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drawings/drawing3.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drawings/drawing4.xml" ContentType="application/vnd.openxmlformats-officedocument.drawing+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drawings/drawing5.xml" ContentType="application/vnd.openxmlformats-officedocument.drawing+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drawings/drawing6.xml" ContentType="application/vnd.openxmlformats-officedocument.drawing+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drawings/drawing7.xml" ContentType="application/vnd.openxmlformats-officedocument.drawing+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drawings/drawing8.xml" ContentType="application/vnd.openxmlformats-officedocument.drawing+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drawings/drawing9.xml" ContentType="application/vnd.openxmlformats-officedocument.drawing+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ctrlProps/ctrlProp539.xml" ContentType="application/vnd.ms-excel.controlproperties+xml"/>
  <Override PartName="/xl/ctrlProps/ctrlProp540.xml" ContentType="application/vnd.ms-excel.controlproperties+xml"/>
  <Override PartName="/xl/ctrlProps/ctrlProp541.xml" ContentType="application/vnd.ms-excel.controlproperties+xml"/>
  <Override PartName="/xl/ctrlProps/ctrlProp542.xml" ContentType="application/vnd.ms-excel.controlproperties+xml"/>
  <Override PartName="/xl/ctrlProps/ctrlProp543.xml" ContentType="application/vnd.ms-excel.controlproperties+xml"/>
  <Override PartName="/xl/ctrlProps/ctrlProp544.xml" ContentType="application/vnd.ms-excel.controlproperties+xml"/>
  <Override PartName="/xl/ctrlProps/ctrlProp545.xml" ContentType="application/vnd.ms-excel.controlproperties+xml"/>
  <Override PartName="/xl/ctrlProps/ctrlProp546.xml" ContentType="application/vnd.ms-excel.controlproperties+xml"/>
  <Override PartName="/xl/ctrlProps/ctrlProp547.xml" ContentType="application/vnd.ms-excel.controlproperties+xml"/>
  <Override PartName="/xl/ctrlProps/ctrlProp548.xml" ContentType="application/vnd.ms-excel.controlproperties+xml"/>
  <Override PartName="/xl/ctrlProps/ctrlProp549.xml" ContentType="application/vnd.ms-excel.controlproperties+xml"/>
  <Override PartName="/xl/ctrlProps/ctrlProp550.xml" ContentType="application/vnd.ms-excel.controlproperties+xml"/>
  <Override PartName="/xl/ctrlProps/ctrlProp551.xml" ContentType="application/vnd.ms-excel.controlproperties+xml"/>
  <Override PartName="/xl/ctrlProps/ctrlProp552.xml" ContentType="application/vnd.ms-excel.controlproperties+xml"/>
  <Override PartName="/xl/ctrlProps/ctrlProp553.xml" ContentType="application/vnd.ms-excel.controlproperties+xml"/>
  <Override PartName="/xl/ctrlProps/ctrlProp554.xml" ContentType="application/vnd.ms-excel.controlproperties+xml"/>
  <Override PartName="/xl/ctrlProps/ctrlProp555.xml" ContentType="application/vnd.ms-excel.controlproperties+xml"/>
  <Override PartName="/xl/ctrlProps/ctrlProp556.xml" ContentType="application/vnd.ms-excel.controlproperties+xml"/>
  <Override PartName="/xl/ctrlProps/ctrlProp557.xml" ContentType="application/vnd.ms-excel.controlproperties+xml"/>
  <Override PartName="/xl/ctrlProps/ctrlProp558.xml" ContentType="application/vnd.ms-excel.controlproperties+xml"/>
  <Override PartName="/xl/ctrlProps/ctrlProp559.xml" ContentType="application/vnd.ms-excel.controlproperties+xml"/>
  <Override PartName="/xl/ctrlProps/ctrlProp560.xml" ContentType="application/vnd.ms-excel.controlproperties+xml"/>
  <Override PartName="/xl/ctrlProps/ctrlProp561.xml" ContentType="application/vnd.ms-excel.controlproperties+xml"/>
  <Override PartName="/xl/ctrlProps/ctrlProp562.xml" ContentType="application/vnd.ms-excel.controlproperties+xml"/>
  <Override PartName="/xl/ctrlProps/ctrlProp563.xml" ContentType="application/vnd.ms-excel.controlproperties+xml"/>
  <Override PartName="/xl/ctrlProps/ctrlProp564.xml" ContentType="application/vnd.ms-excel.controlproperties+xml"/>
  <Override PartName="/xl/ctrlProps/ctrlProp565.xml" ContentType="application/vnd.ms-excel.controlproperties+xml"/>
  <Override PartName="/xl/ctrlProps/ctrlProp566.xml" ContentType="application/vnd.ms-excel.controlproperties+xml"/>
  <Override PartName="/xl/ctrlProps/ctrlProp567.xml" ContentType="application/vnd.ms-excel.controlproperties+xml"/>
  <Override PartName="/xl/ctrlProps/ctrlProp568.xml" ContentType="application/vnd.ms-excel.controlproperties+xml"/>
  <Override PartName="/xl/ctrlProps/ctrlProp569.xml" ContentType="application/vnd.ms-excel.controlproperties+xml"/>
  <Override PartName="/xl/ctrlProps/ctrlProp570.xml" ContentType="application/vnd.ms-excel.controlproperties+xml"/>
  <Override PartName="/xl/ctrlProps/ctrlProp571.xml" ContentType="application/vnd.ms-excel.controlproperties+xml"/>
  <Override PartName="/xl/ctrlProps/ctrlProp572.xml" ContentType="application/vnd.ms-excel.controlproperties+xml"/>
  <Override PartName="/xl/ctrlProps/ctrlProp573.xml" ContentType="application/vnd.ms-excel.controlproperties+xml"/>
  <Override PartName="/xl/ctrlProps/ctrlProp574.xml" ContentType="application/vnd.ms-excel.controlproperties+xml"/>
  <Override PartName="/xl/ctrlProps/ctrlProp575.xml" ContentType="application/vnd.ms-excel.controlproperties+xml"/>
  <Override PartName="/xl/ctrlProps/ctrlProp576.xml" ContentType="application/vnd.ms-excel.controlproperties+xml"/>
  <Override PartName="/xl/ctrlProps/ctrlProp577.xml" ContentType="application/vnd.ms-excel.controlproperties+xml"/>
  <Override PartName="/xl/ctrlProps/ctrlProp578.xml" ContentType="application/vnd.ms-excel.controlproperties+xml"/>
  <Override PartName="/xl/ctrlProps/ctrlProp579.xml" ContentType="application/vnd.ms-excel.controlproperties+xml"/>
  <Override PartName="/xl/ctrlProps/ctrlProp580.xml" ContentType="application/vnd.ms-excel.controlproperties+xml"/>
  <Override PartName="/xl/ctrlProps/ctrlProp581.xml" ContentType="application/vnd.ms-excel.controlproperties+xml"/>
  <Override PartName="/xl/ctrlProps/ctrlProp582.xml" ContentType="application/vnd.ms-excel.controlproperties+xml"/>
  <Override PartName="/xl/ctrlProps/ctrlProp583.xml" ContentType="application/vnd.ms-excel.controlproperties+xml"/>
  <Override PartName="/xl/ctrlProps/ctrlProp584.xml" ContentType="application/vnd.ms-excel.controlproperties+xml"/>
  <Override PartName="/xl/ctrlProps/ctrlProp585.xml" ContentType="application/vnd.ms-excel.controlproperties+xml"/>
  <Override PartName="/xl/ctrlProps/ctrlProp586.xml" ContentType="application/vnd.ms-excel.controlproperties+xml"/>
  <Override PartName="/xl/ctrlProps/ctrlProp587.xml" ContentType="application/vnd.ms-excel.controlproperties+xml"/>
  <Override PartName="/xl/ctrlProps/ctrlProp588.xml" ContentType="application/vnd.ms-excel.controlproperties+xml"/>
  <Override PartName="/xl/ctrlProps/ctrlProp589.xml" ContentType="application/vnd.ms-excel.controlproperties+xml"/>
  <Override PartName="/xl/ctrlProps/ctrlProp590.xml" ContentType="application/vnd.ms-excel.controlproperties+xml"/>
  <Override PartName="/xl/ctrlProps/ctrlProp591.xml" ContentType="application/vnd.ms-excel.controlproperties+xml"/>
  <Override PartName="/xl/ctrlProps/ctrlProp592.xml" ContentType="application/vnd.ms-excel.controlproperties+xml"/>
  <Override PartName="/xl/ctrlProps/ctrlProp593.xml" ContentType="application/vnd.ms-excel.controlproperties+xml"/>
  <Override PartName="/xl/ctrlProps/ctrlProp594.xml" ContentType="application/vnd.ms-excel.controlproperties+xml"/>
  <Override PartName="/xl/ctrlProps/ctrlProp595.xml" ContentType="application/vnd.ms-excel.controlproperties+xml"/>
  <Override PartName="/xl/ctrlProps/ctrlProp596.xml" ContentType="application/vnd.ms-excel.controlproperties+xml"/>
  <Override PartName="/xl/ctrlProps/ctrlProp597.xml" ContentType="application/vnd.ms-excel.controlproperties+xml"/>
  <Override PartName="/xl/ctrlProps/ctrlProp598.xml" ContentType="application/vnd.ms-excel.controlproperties+xml"/>
  <Override PartName="/xl/ctrlProps/ctrlProp599.xml" ContentType="application/vnd.ms-excel.controlproperties+xml"/>
  <Override PartName="/xl/ctrlProps/ctrlProp600.xml" ContentType="application/vnd.ms-excel.controlproperties+xml"/>
  <Override PartName="/xl/ctrlProps/ctrlProp601.xml" ContentType="application/vnd.ms-excel.controlproperties+xml"/>
  <Override PartName="/xl/ctrlProps/ctrlProp602.xml" ContentType="application/vnd.ms-excel.controlproperties+xml"/>
  <Override PartName="/xl/ctrlProps/ctrlProp603.xml" ContentType="application/vnd.ms-excel.controlproperties+xml"/>
  <Override PartName="/xl/ctrlProps/ctrlProp604.xml" ContentType="application/vnd.ms-excel.controlproperties+xml"/>
  <Override PartName="/xl/ctrlProps/ctrlProp605.xml" ContentType="application/vnd.ms-excel.controlproperties+xml"/>
  <Override PartName="/xl/ctrlProps/ctrlProp606.xml" ContentType="application/vnd.ms-excel.controlproperties+xml"/>
  <Override PartName="/xl/ctrlProps/ctrlProp607.xml" ContentType="application/vnd.ms-excel.controlproperties+xml"/>
  <Override PartName="/xl/ctrlProps/ctrlProp608.xml" ContentType="application/vnd.ms-excel.controlproperties+xml"/>
  <Override PartName="/xl/ctrlProps/ctrlProp609.xml" ContentType="application/vnd.ms-excel.controlproperties+xml"/>
  <Override PartName="/xl/ctrlProps/ctrlProp610.xml" ContentType="application/vnd.ms-excel.controlproperties+xml"/>
  <Override PartName="/xl/ctrlProps/ctrlProp611.xml" ContentType="application/vnd.ms-excel.controlproperties+xml"/>
  <Override PartName="/xl/ctrlProps/ctrlProp612.xml" ContentType="application/vnd.ms-excel.controlproperties+xml"/>
  <Override PartName="/xl/ctrlProps/ctrlProp613.xml" ContentType="application/vnd.ms-excel.controlproperties+xml"/>
  <Override PartName="/xl/ctrlProps/ctrlProp614.xml" ContentType="application/vnd.ms-excel.controlproperties+xml"/>
  <Override PartName="/xl/ctrlProps/ctrlProp615.xml" ContentType="application/vnd.ms-excel.controlproperties+xml"/>
  <Override PartName="/xl/ctrlProps/ctrlProp616.xml" ContentType="application/vnd.ms-excel.controlproperties+xml"/>
  <Override PartName="/xl/ctrlProps/ctrlProp617.xml" ContentType="application/vnd.ms-excel.controlproperties+xml"/>
  <Override PartName="/xl/ctrlProps/ctrlProp618.xml" ContentType="application/vnd.ms-excel.controlproperties+xml"/>
  <Override PartName="/xl/ctrlProps/ctrlProp619.xml" ContentType="application/vnd.ms-excel.controlproperties+xml"/>
  <Override PartName="/xl/ctrlProps/ctrlProp620.xml" ContentType="application/vnd.ms-excel.controlproperties+xml"/>
  <Override PartName="/xl/ctrlProps/ctrlProp621.xml" ContentType="application/vnd.ms-excel.controlproperties+xml"/>
  <Override PartName="/xl/ctrlProps/ctrlProp622.xml" ContentType="application/vnd.ms-excel.controlproperties+xml"/>
  <Override PartName="/xl/ctrlProps/ctrlProp623.xml" ContentType="application/vnd.ms-excel.controlproperties+xml"/>
  <Override PartName="/xl/ctrlProps/ctrlProp624.xml" ContentType="application/vnd.ms-excel.controlproperties+xml"/>
  <Override PartName="/xl/ctrlProps/ctrlProp625.xml" ContentType="application/vnd.ms-excel.controlproperties+xml"/>
  <Override PartName="/xl/ctrlProps/ctrlProp626.xml" ContentType="application/vnd.ms-excel.controlproperties+xml"/>
  <Override PartName="/xl/ctrlProps/ctrlProp627.xml" ContentType="application/vnd.ms-excel.controlproperties+xml"/>
  <Override PartName="/xl/ctrlProps/ctrlProp628.xml" ContentType="application/vnd.ms-excel.controlproperties+xml"/>
  <Override PartName="/xl/ctrlProps/ctrlProp629.xml" ContentType="application/vnd.ms-excel.controlproperties+xml"/>
  <Override PartName="/xl/ctrlProps/ctrlProp630.xml" ContentType="application/vnd.ms-excel.controlproperties+xml"/>
  <Override PartName="/xl/ctrlProps/ctrlProp631.xml" ContentType="application/vnd.ms-excel.controlproperties+xml"/>
  <Override PartName="/xl/ctrlProps/ctrlProp632.xml" ContentType="application/vnd.ms-excel.controlproperties+xml"/>
  <Override PartName="/xl/ctrlProps/ctrlProp633.xml" ContentType="application/vnd.ms-excel.controlproperties+xml"/>
  <Override PartName="/xl/ctrlProps/ctrlProp634.xml" ContentType="application/vnd.ms-excel.controlproperties+xml"/>
  <Override PartName="/xl/drawings/drawing10.xml" ContentType="application/vnd.openxmlformats-officedocument.drawing+xml"/>
  <Override PartName="/xl/ctrlProps/ctrlProp635.xml" ContentType="application/vnd.ms-excel.controlproperties+xml"/>
  <Override PartName="/xl/ctrlProps/ctrlProp636.xml" ContentType="application/vnd.ms-excel.controlproperties+xml"/>
  <Override PartName="/xl/drawings/drawing11.xml" ContentType="application/vnd.openxmlformats-officedocument.drawing+xml"/>
  <Override PartName="/xl/ctrlProps/ctrlProp637.xml" ContentType="application/vnd.ms-excel.controlproperties+xml"/>
  <Override PartName="/xl/drawings/drawing12.xml" ContentType="application/vnd.openxmlformats-officedocument.drawing+xml"/>
  <Override PartName="/xl/ctrlProps/ctrlProp638.xml" ContentType="application/vnd.ms-excel.controlproperties+xml"/>
  <Override PartName="/xl/drawings/drawing13.xml" ContentType="application/vnd.openxmlformats-officedocument.drawing+xml"/>
  <Override PartName="/xl/ctrlProps/ctrlProp639.xml" ContentType="application/vnd.ms-excel.controlproperties+xml"/>
  <Override PartName="/xl/ctrlProps/ctrlProp640.xml" ContentType="application/vnd.ms-excel.controlproperties+xml"/>
  <Override PartName="/xl/ctrlProps/ctrlProp641.xml" ContentType="application/vnd.ms-excel.controlproperties+xml"/>
  <Override PartName="/xl/ctrlProps/ctrlProp642.xml" ContentType="application/vnd.ms-excel.controlproperties+xml"/>
  <Override PartName="/xl/ctrlProps/ctrlProp643.xml" ContentType="application/vnd.ms-excel.controlproperties+xml"/>
  <Override PartName="/xl/ctrlProps/ctrlProp644.xml" ContentType="application/vnd.ms-excel.controlproperties+xml"/>
  <Override PartName="/xl/ctrlProps/ctrlProp645.xml" ContentType="application/vnd.ms-excel.controlproperties+xml"/>
  <Override PartName="/xl/ctrlProps/ctrlProp646.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showInkAnnotation="0" updateLinks="never" codeName="ThisWorkbook"/>
  <mc:AlternateContent xmlns:mc="http://schemas.openxmlformats.org/markup-compatibility/2006">
    <mc:Choice Requires="x15">
      <x15ac:absPath xmlns:x15ac="http://schemas.microsoft.com/office/spreadsheetml/2010/11/ac" url="C:\Users\marcinpr\Downloads\"/>
    </mc:Choice>
  </mc:AlternateContent>
  <xr:revisionPtr revIDLastSave="0" documentId="8_{73FBC005-9716-4517-A9AC-6446FD54C37B}" xr6:coauthVersionLast="47" xr6:coauthVersionMax="47" xr10:uidLastSave="{00000000-0000-0000-0000-000000000000}"/>
  <bookViews>
    <workbookView xWindow="1860" yWindow="1860" windowWidth="14400" windowHeight="7360" tabRatio="795" firstSheet="3" activeTab="4" xr2:uid="{00000000-000D-0000-FFFF-FFFF00000000}"/>
  </bookViews>
  <sheets>
    <sheet name="D1" sheetId="18" state="hidden" r:id="rId1"/>
    <sheet name="D2gd" sheetId="38" state="hidden" r:id="rId2"/>
    <sheet name="D2" sheetId="19" state="hidden" r:id="rId3"/>
    <sheet name="Intro" sheetId="37" r:id="rId4"/>
    <sheet name="G.Asm" sheetId="16" r:id="rId5"/>
    <sheet name="O.1" sheetId="15" state="hidden" r:id="rId6"/>
    <sheet name="O.2" sheetId="30" state="hidden" r:id="rId7"/>
    <sheet name="O.3" sheetId="31" state="hidden" r:id="rId8"/>
    <sheet name="O.4" sheetId="32" state="hidden" r:id="rId9"/>
    <sheet name="O.5" sheetId="33" state="hidden" r:id="rId10"/>
    <sheet name="O.6" sheetId="34" state="hidden" r:id="rId11"/>
    <sheet name="Comp" sheetId="20" r:id="rId12"/>
    <sheet name="S&amp;S" sheetId="21" state="hidden" r:id="rId13"/>
    <sheet name="C&amp;R" sheetId="10" state="hidden" r:id="rId14"/>
    <sheet name="Asm" sheetId="23" r:id="rId15"/>
    <sheet name="Transport" sheetId="36" state="hidden" r:id="rId16"/>
  </sheets>
  <definedNames>
    <definedName name="Aviation">Transport!$P$483:$P$486</definedName>
    <definedName name="Inland_waterway">Transport!$L$483</definedName>
    <definedName name="Maritime">Transport!$N$483:$N$487</definedName>
    <definedName name="Rail">Transport!$J$483:$J$487</definedName>
    <definedName name="Road">Transport!$H$483:$H$495</definedName>
    <definedName name="RP">G.Asm!$F$35</definedName>
    <definedName name="solver_eng" localSheetId="12" hidden="1">1</definedName>
    <definedName name="solver_neg" localSheetId="12" hidden="1">1</definedName>
    <definedName name="solver_num" localSheetId="12" hidden="1">0</definedName>
    <definedName name="solver_opt" localSheetId="12" hidden="1">'S&amp;S'!$N$31</definedName>
    <definedName name="solver_typ" localSheetId="12" hidden="1">3</definedName>
    <definedName name="solver_val" localSheetId="12" hidden="1">0</definedName>
    <definedName name="solver_ver" localSheetId="12" hidden="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80" i="10" l="1"/>
  <c r="C279" i="10"/>
  <c r="C278" i="10"/>
  <c r="C277" i="10"/>
  <c r="C276" i="10"/>
  <c r="C259" i="10"/>
  <c r="C258" i="10"/>
  <c r="C257" i="10"/>
  <c r="C241" i="10"/>
  <c r="C240" i="10"/>
  <c r="C237" i="10"/>
  <c r="C227" i="10"/>
  <c r="C225" i="10"/>
  <c r="C214" i="10"/>
  <c r="C213" i="10"/>
  <c r="C212" i="10"/>
  <c r="C209" i="10"/>
  <c r="C206" i="10"/>
  <c r="C205" i="10"/>
  <c r="C194" i="10"/>
  <c r="C189" i="10"/>
  <c r="C188" i="10"/>
  <c r="C177" i="10"/>
  <c r="C168" i="10"/>
  <c r="C167" i="10"/>
  <c r="C156" i="10"/>
  <c r="C149" i="10"/>
  <c r="C148" i="10"/>
  <c r="C136" i="10"/>
  <c r="C135" i="10"/>
  <c r="C134" i="10"/>
  <c r="C133" i="10"/>
  <c r="C132" i="10"/>
  <c r="C131" i="10"/>
  <c r="C130" i="10"/>
  <c r="C129" i="10"/>
  <c r="C128" i="10"/>
  <c r="C127" i="10"/>
  <c r="C126" i="10"/>
  <c r="C125" i="10"/>
  <c r="C124" i="10"/>
  <c r="C123" i="10"/>
  <c r="C122" i="10"/>
  <c r="C121" i="10"/>
  <c r="C120" i="10"/>
  <c r="C119" i="10"/>
  <c r="C118" i="10"/>
  <c r="C117" i="10"/>
  <c r="C111" i="10"/>
  <c r="C105" i="10"/>
  <c r="C104" i="10"/>
  <c r="C103" i="10"/>
  <c r="C102" i="10"/>
  <c r="C101" i="10"/>
  <c r="C100" i="10"/>
  <c r="C99" i="10"/>
  <c r="C98" i="10"/>
  <c r="C97" i="10"/>
  <c r="C96" i="10"/>
  <c r="C95" i="10"/>
  <c r="C94" i="10"/>
  <c r="C93" i="10"/>
  <c r="C92" i="10"/>
  <c r="C91" i="10"/>
  <c r="C90" i="10"/>
  <c r="C89" i="10"/>
  <c r="C88" i="10"/>
  <c r="C87" i="10"/>
  <c r="C86" i="10"/>
  <c r="C76" i="10"/>
  <c r="C75" i="10"/>
  <c r="C74" i="10"/>
  <c r="C73" i="10"/>
  <c r="C72" i="10"/>
  <c r="C71" i="10"/>
  <c r="C70" i="10"/>
  <c r="C69" i="10"/>
  <c r="C68" i="10"/>
  <c r="C67" i="10"/>
  <c r="C66" i="10"/>
  <c r="C65" i="10"/>
  <c r="C64" i="10"/>
  <c r="C63" i="10"/>
  <c r="C62" i="10"/>
  <c r="C61" i="10"/>
  <c r="C60" i="10"/>
  <c r="C59" i="10"/>
  <c r="C58" i="10"/>
  <c r="C57" i="10"/>
  <c r="C51" i="10"/>
  <c r="C50" i="10"/>
  <c r="C49" i="10"/>
  <c r="C48" i="10"/>
  <c r="C47" i="10"/>
  <c r="C46" i="10"/>
  <c r="C45" i="10"/>
  <c r="C44" i="10"/>
  <c r="C43" i="10"/>
  <c r="C42" i="10"/>
  <c r="C41" i="10"/>
  <c r="C40" i="10"/>
  <c r="C34" i="10"/>
  <c r="C33" i="10"/>
  <c r="C32" i="10"/>
  <c r="C31" i="10"/>
  <c r="C30" i="10"/>
  <c r="C29" i="10"/>
  <c r="C28" i="10"/>
  <c r="C22" i="10"/>
  <c r="C21" i="10"/>
  <c r="C20" i="10"/>
  <c r="C19" i="10"/>
  <c r="C18" i="10"/>
  <c r="C17" i="10"/>
  <c r="C16" i="10"/>
  <c r="C15" i="10"/>
  <c r="C14" i="10"/>
  <c r="C13" i="10"/>
  <c r="C12" i="10"/>
  <c r="C11" i="10"/>
  <c r="C10" i="10"/>
  <c r="C9" i="10"/>
  <c r="C156" i="21"/>
  <c r="C154" i="21"/>
  <c r="C152" i="21"/>
  <c r="C150" i="21"/>
  <c r="C148" i="21"/>
  <c r="C146" i="21"/>
  <c r="C144" i="21"/>
  <c r="C142" i="21"/>
  <c r="C140" i="21"/>
  <c r="C138" i="21"/>
  <c r="C136" i="21"/>
  <c r="C134" i="21"/>
  <c r="C132" i="21"/>
  <c r="C130" i="21"/>
  <c r="C128" i="21"/>
  <c r="C126" i="21"/>
  <c r="C124" i="21"/>
  <c r="C122" i="21"/>
  <c r="C120" i="21"/>
  <c r="C118" i="21"/>
  <c r="C116" i="21"/>
  <c r="C114" i="21"/>
  <c r="C112" i="21"/>
  <c r="C110" i="21"/>
  <c r="C108" i="21"/>
  <c r="C86" i="21"/>
  <c r="C84" i="21"/>
  <c r="Q54" i="21"/>
  <c r="R54" i="21" s="1"/>
  <c r="Q52" i="21"/>
  <c r="R52" i="21" s="1"/>
  <c r="C51" i="21"/>
  <c r="Q50" i="21"/>
  <c r="R50" i="21" s="1"/>
  <c r="C49" i="21"/>
  <c r="C47" i="21"/>
  <c r="C45" i="21"/>
  <c r="AA44" i="21"/>
  <c r="Y44" i="21"/>
  <c r="C43" i="21"/>
  <c r="Q17" i="21"/>
  <c r="R17" i="21" s="1"/>
  <c r="C14" i="21"/>
  <c r="C12" i="21"/>
  <c r="AA11" i="21"/>
  <c r="Y11" i="21"/>
  <c r="C10" i="21"/>
  <c r="N264" i="36" l="1"/>
  <c r="M264" i="36"/>
  <c r="L264" i="36"/>
  <c r="K264" i="36"/>
  <c r="N263" i="36"/>
  <c r="M263" i="36"/>
  <c r="L263" i="36"/>
  <c r="K263" i="36"/>
  <c r="N262" i="36"/>
  <c r="M262" i="36"/>
  <c r="L262" i="36"/>
  <c r="K262" i="36"/>
  <c r="N261" i="36"/>
  <c r="M261" i="36"/>
  <c r="L261" i="36"/>
  <c r="K261" i="36"/>
  <c r="N260" i="36"/>
  <c r="M260" i="36"/>
  <c r="L260" i="36"/>
  <c r="K260" i="36"/>
  <c r="N259" i="36"/>
  <c r="M259" i="36"/>
  <c r="L259" i="36"/>
  <c r="K259" i="36"/>
  <c r="N258" i="36"/>
  <c r="M258" i="36"/>
  <c r="L258" i="36"/>
  <c r="K258" i="36"/>
  <c r="N257" i="36"/>
  <c r="M257" i="36"/>
  <c r="L257" i="36"/>
  <c r="K257" i="36"/>
  <c r="N256" i="36"/>
  <c r="M256" i="36"/>
  <c r="L256" i="36"/>
  <c r="K256" i="36"/>
  <c r="N215" i="36"/>
  <c r="M215" i="36"/>
  <c r="L215" i="36"/>
  <c r="K215" i="36"/>
  <c r="N214" i="36"/>
  <c r="M214" i="36"/>
  <c r="L214" i="36"/>
  <c r="K214" i="36"/>
  <c r="N213" i="36"/>
  <c r="M213" i="36"/>
  <c r="L213" i="36"/>
  <c r="K213" i="36"/>
  <c r="N212" i="36"/>
  <c r="M212" i="36"/>
  <c r="L212" i="36"/>
  <c r="K212" i="36"/>
  <c r="N211" i="36"/>
  <c r="M211" i="36"/>
  <c r="L211" i="36"/>
  <c r="K211" i="36"/>
  <c r="N210" i="36"/>
  <c r="M210" i="36"/>
  <c r="L210" i="36"/>
  <c r="K210" i="36"/>
  <c r="N209" i="36"/>
  <c r="M209" i="36"/>
  <c r="L209" i="36"/>
  <c r="K209" i="36"/>
  <c r="N208" i="36"/>
  <c r="M208" i="36"/>
  <c r="L208" i="36"/>
  <c r="K208" i="36"/>
  <c r="N207" i="36"/>
  <c r="M207" i="36"/>
  <c r="L207" i="36"/>
  <c r="K207" i="36"/>
  <c r="N206" i="36"/>
  <c r="M206" i="36"/>
  <c r="L206" i="36"/>
  <c r="K206" i="36"/>
  <c r="N166" i="36"/>
  <c r="M166" i="36"/>
  <c r="L166" i="36"/>
  <c r="K166" i="36"/>
  <c r="N165" i="36"/>
  <c r="M165" i="36"/>
  <c r="L165" i="36"/>
  <c r="K165" i="36"/>
  <c r="N164" i="36"/>
  <c r="M164" i="36"/>
  <c r="L164" i="36"/>
  <c r="K164" i="36"/>
  <c r="N163" i="36"/>
  <c r="M163" i="36"/>
  <c r="L163" i="36"/>
  <c r="K163" i="36"/>
  <c r="N162" i="36"/>
  <c r="M162" i="36"/>
  <c r="L162" i="36"/>
  <c r="K162" i="36"/>
  <c r="N161" i="36"/>
  <c r="M161" i="36"/>
  <c r="L161" i="36"/>
  <c r="K161" i="36"/>
  <c r="N160" i="36"/>
  <c r="M160" i="36"/>
  <c r="L160" i="36"/>
  <c r="K160" i="36"/>
  <c r="N159" i="36"/>
  <c r="M159" i="36"/>
  <c r="L159" i="36"/>
  <c r="K159" i="36"/>
  <c r="N158" i="36"/>
  <c r="M158" i="36"/>
  <c r="L158" i="36"/>
  <c r="K158" i="36"/>
  <c r="N157" i="36"/>
  <c r="M157" i="36"/>
  <c r="L157" i="36"/>
  <c r="K157" i="36"/>
  <c r="N117" i="36"/>
  <c r="M117" i="36"/>
  <c r="L117" i="36"/>
  <c r="K117" i="36"/>
  <c r="N116" i="36"/>
  <c r="M116" i="36"/>
  <c r="L116" i="36"/>
  <c r="K116" i="36"/>
  <c r="N115" i="36"/>
  <c r="M115" i="36"/>
  <c r="L115" i="36"/>
  <c r="K115" i="36"/>
  <c r="N114" i="36"/>
  <c r="M114" i="36"/>
  <c r="L114" i="36"/>
  <c r="K114" i="36"/>
  <c r="N113" i="36"/>
  <c r="M113" i="36"/>
  <c r="L113" i="36"/>
  <c r="K113" i="36"/>
  <c r="N112" i="36"/>
  <c r="M112" i="36"/>
  <c r="L112" i="36"/>
  <c r="K112" i="36"/>
  <c r="N111" i="36"/>
  <c r="M111" i="36"/>
  <c r="L111" i="36"/>
  <c r="K111" i="36"/>
  <c r="N110" i="36"/>
  <c r="M110" i="36"/>
  <c r="L110" i="36"/>
  <c r="K110" i="36"/>
  <c r="N109" i="36"/>
  <c r="M109" i="36"/>
  <c r="L109" i="36"/>
  <c r="K109" i="36"/>
  <c r="N108" i="36"/>
  <c r="M108" i="36"/>
  <c r="L108" i="36"/>
  <c r="K108" i="36"/>
  <c r="N68" i="36"/>
  <c r="M68" i="36"/>
  <c r="L68" i="36"/>
  <c r="K68" i="36"/>
  <c r="N67" i="36"/>
  <c r="M67" i="36"/>
  <c r="L67" i="36"/>
  <c r="K67" i="36"/>
  <c r="N66" i="36"/>
  <c r="M66" i="36"/>
  <c r="L66" i="36"/>
  <c r="K66" i="36"/>
  <c r="N65" i="36"/>
  <c r="M65" i="36"/>
  <c r="L65" i="36"/>
  <c r="K65" i="36"/>
  <c r="N64" i="36"/>
  <c r="M64" i="36"/>
  <c r="L64" i="36"/>
  <c r="K64" i="36"/>
  <c r="N63" i="36"/>
  <c r="M63" i="36"/>
  <c r="L63" i="36"/>
  <c r="K63" i="36"/>
  <c r="N62" i="36"/>
  <c r="M62" i="36"/>
  <c r="L62" i="36"/>
  <c r="K62" i="36"/>
  <c r="N61" i="36"/>
  <c r="M61" i="36"/>
  <c r="L61" i="36"/>
  <c r="K61" i="36"/>
  <c r="N60" i="36"/>
  <c r="M60" i="36"/>
  <c r="L60" i="36"/>
  <c r="K60" i="36"/>
  <c r="N59" i="36"/>
  <c r="M59" i="36"/>
  <c r="L59" i="36"/>
  <c r="K59" i="36"/>
  <c r="N19" i="36"/>
  <c r="M19" i="36"/>
  <c r="L19" i="36"/>
  <c r="K19" i="36"/>
  <c r="N18" i="36"/>
  <c r="M18" i="36"/>
  <c r="L18" i="36"/>
  <c r="K18" i="36"/>
  <c r="N17" i="36"/>
  <c r="M17" i="36"/>
  <c r="L17" i="36"/>
  <c r="K17" i="36"/>
  <c r="N16" i="36"/>
  <c r="M16" i="36"/>
  <c r="L16" i="36"/>
  <c r="K16" i="36"/>
  <c r="N15" i="36"/>
  <c r="M15" i="36"/>
  <c r="L15" i="36"/>
  <c r="K15" i="36"/>
  <c r="N14" i="36"/>
  <c r="M14" i="36"/>
  <c r="L14" i="36"/>
  <c r="K14" i="36"/>
  <c r="N13" i="36"/>
  <c r="M13" i="36"/>
  <c r="L13" i="36"/>
  <c r="K13" i="36"/>
  <c r="N12" i="36"/>
  <c r="M12" i="36"/>
  <c r="L12" i="36"/>
  <c r="K12" i="36"/>
  <c r="N11" i="36"/>
  <c r="M11" i="36"/>
  <c r="L11" i="36"/>
  <c r="K11" i="36"/>
  <c r="D15" i="20" l="1"/>
  <c r="D14" i="20"/>
  <c r="D13" i="20"/>
  <c r="D12" i="20"/>
  <c r="D11" i="20"/>
  <c r="DA50" i="36" l="1"/>
  <c r="CZ50" i="36"/>
  <c r="CY50" i="36"/>
  <c r="CX50" i="36"/>
  <c r="CW50" i="36"/>
  <c r="CV50" i="36"/>
  <c r="CU50" i="36"/>
  <c r="CT50" i="36"/>
  <c r="CS50" i="36"/>
  <c r="CR50" i="36"/>
  <c r="CQ50" i="36"/>
  <c r="CP50" i="36"/>
  <c r="CO50" i="36"/>
  <c r="CN50" i="36"/>
  <c r="CM50" i="36"/>
  <c r="CL50" i="36"/>
  <c r="CK50" i="36"/>
  <c r="CJ50" i="36"/>
  <c r="CI50" i="36"/>
  <c r="CH50" i="36"/>
  <c r="CG50" i="36"/>
  <c r="CF50" i="36"/>
  <c r="CE50" i="36"/>
  <c r="CD50" i="36"/>
  <c r="CC50" i="36"/>
  <c r="CB50" i="36"/>
  <c r="CA50" i="36"/>
  <c r="BZ50" i="36"/>
  <c r="BY50" i="36"/>
  <c r="BX50" i="36"/>
  <c r="BW50" i="36"/>
  <c r="BV50" i="36"/>
  <c r="BU50" i="36"/>
  <c r="BT50" i="36"/>
  <c r="BS50" i="36"/>
  <c r="BR50" i="36"/>
  <c r="BQ50" i="36"/>
  <c r="BP50" i="36"/>
  <c r="BO50" i="36"/>
  <c r="BN50" i="36"/>
  <c r="BM50" i="36"/>
  <c r="BL50" i="36"/>
  <c r="BK50" i="36"/>
  <c r="BJ50" i="36"/>
  <c r="BI50" i="36"/>
  <c r="BH50" i="36"/>
  <c r="BG50" i="36"/>
  <c r="BF50" i="36"/>
  <c r="BE50" i="36"/>
  <c r="BD50" i="36"/>
  <c r="BC50" i="36"/>
  <c r="BB50" i="36"/>
  <c r="BA50" i="36"/>
  <c r="AZ50" i="36"/>
  <c r="AY50" i="36"/>
  <c r="AX50" i="36"/>
  <c r="AW50" i="36"/>
  <c r="AV50" i="36"/>
  <c r="AU50" i="36"/>
  <c r="AT50" i="36"/>
  <c r="AS50" i="36"/>
  <c r="AR50" i="36"/>
  <c r="AQ50" i="36"/>
  <c r="AP50" i="36"/>
  <c r="AO50" i="36"/>
  <c r="AN50" i="36"/>
  <c r="AM50" i="36"/>
  <c r="AL50" i="36"/>
  <c r="AK50" i="36"/>
  <c r="AJ50" i="36"/>
  <c r="AI50" i="36"/>
  <c r="AH50" i="36"/>
  <c r="AG50" i="36"/>
  <c r="AF50" i="36"/>
  <c r="AE50" i="36"/>
  <c r="AD50" i="36"/>
  <c r="AC50" i="36"/>
  <c r="AB50" i="36"/>
  <c r="AA50" i="36"/>
  <c r="Z50" i="36"/>
  <c r="Y50" i="36"/>
  <c r="X50" i="36"/>
  <c r="W50" i="36"/>
  <c r="V50" i="36"/>
  <c r="U50" i="36"/>
  <c r="T50" i="36"/>
  <c r="S50" i="36"/>
  <c r="R50" i="36"/>
  <c r="Q50" i="36"/>
  <c r="P50" i="36"/>
  <c r="DA99" i="36"/>
  <c r="CZ99" i="36"/>
  <c r="CY99" i="36"/>
  <c r="CX99" i="36"/>
  <c r="CW99" i="36"/>
  <c r="CV99" i="36"/>
  <c r="CU99" i="36"/>
  <c r="CT99" i="36"/>
  <c r="CS99" i="36"/>
  <c r="CR99" i="36"/>
  <c r="CQ99" i="36"/>
  <c r="CP99" i="36"/>
  <c r="CO99" i="36"/>
  <c r="CN99" i="36"/>
  <c r="CM99" i="36"/>
  <c r="CL99" i="36"/>
  <c r="CK99" i="36"/>
  <c r="CJ99" i="36"/>
  <c r="CI99" i="36"/>
  <c r="CH99" i="36"/>
  <c r="CG99" i="36"/>
  <c r="CF99" i="36"/>
  <c r="CE99" i="36"/>
  <c r="CD99" i="36"/>
  <c r="CC99" i="36"/>
  <c r="CB99" i="36"/>
  <c r="CA99" i="36"/>
  <c r="BZ99" i="36"/>
  <c r="BY99" i="36"/>
  <c r="BX99" i="36"/>
  <c r="BW99" i="36"/>
  <c r="BV99" i="36"/>
  <c r="BU99" i="36"/>
  <c r="BT99" i="36"/>
  <c r="BS99" i="36"/>
  <c r="BR99" i="36"/>
  <c r="BQ99" i="36"/>
  <c r="BP99" i="36"/>
  <c r="BO99" i="36"/>
  <c r="BN99" i="36"/>
  <c r="BM99" i="36"/>
  <c r="BL99" i="36"/>
  <c r="BK99" i="36"/>
  <c r="BJ99" i="36"/>
  <c r="BI99" i="36"/>
  <c r="BH99" i="36"/>
  <c r="BG99" i="36"/>
  <c r="BF99" i="36"/>
  <c r="BE99" i="36"/>
  <c r="BD99" i="36"/>
  <c r="BC99" i="36"/>
  <c r="BB99" i="36"/>
  <c r="BA99" i="36"/>
  <c r="AZ99" i="36"/>
  <c r="AY99" i="36"/>
  <c r="AX99" i="36"/>
  <c r="AW99" i="36"/>
  <c r="AV99" i="36"/>
  <c r="AU99" i="36"/>
  <c r="AT99" i="36"/>
  <c r="AS99" i="36"/>
  <c r="AR99" i="36"/>
  <c r="AQ99" i="36"/>
  <c r="AP99" i="36"/>
  <c r="AO99" i="36"/>
  <c r="AN99" i="36"/>
  <c r="AM99" i="36"/>
  <c r="AL99" i="36"/>
  <c r="AK99" i="36"/>
  <c r="AJ99" i="36"/>
  <c r="AI99" i="36"/>
  <c r="AH99" i="36"/>
  <c r="AG99" i="36"/>
  <c r="AF99" i="36"/>
  <c r="AE99" i="36"/>
  <c r="AD99" i="36"/>
  <c r="AC99" i="36"/>
  <c r="AB99" i="36"/>
  <c r="AA99" i="36"/>
  <c r="Z99" i="36"/>
  <c r="Y99" i="36"/>
  <c r="X99" i="36"/>
  <c r="W99" i="36"/>
  <c r="V99" i="36"/>
  <c r="U99" i="36"/>
  <c r="T99" i="36"/>
  <c r="S99" i="36"/>
  <c r="R99" i="36"/>
  <c r="Q99" i="36"/>
  <c r="P99" i="36"/>
  <c r="DA148" i="36"/>
  <c r="CZ148" i="36"/>
  <c r="CY148" i="36"/>
  <c r="CX148" i="36"/>
  <c r="CW148" i="36"/>
  <c r="CV148" i="36"/>
  <c r="CU148" i="36"/>
  <c r="CT148" i="36"/>
  <c r="CS148" i="36"/>
  <c r="CR148" i="36"/>
  <c r="CQ148" i="36"/>
  <c r="CP148" i="36"/>
  <c r="CO148" i="36"/>
  <c r="CN148" i="36"/>
  <c r="CM148" i="36"/>
  <c r="CL148" i="36"/>
  <c r="CK148" i="36"/>
  <c r="CJ148" i="36"/>
  <c r="CI148" i="36"/>
  <c r="CH148" i="36"/>
  <c r="CG148" i="36"/>
  <c r="CF148" i="36"/>
  <c r="CE148" i="36"/>
  <c r="CD148" i="36"/>
  <c r="CC148" i="36"/>
  <c r="CB148" i="36"/>
  <c r="CA148" i="36"/>
  <c r="BZ148" i="36"/>
  <c r="BY148" i="36"/>
  <c r="BX148" i="36"/>
  <c r="BW148" i="36"/>
  <c r="BV148" i="36"/>
  <c r="BU148" i="36"/>
  <c r="BT148" i="36"/>
  <c r="BS148" i="36"/>
  <c r="BR148" i="36"/>
  <c r="BQ148" i="36"/>
  <c r="BP148" i="36"/>
  <c r="BO148" i="36"/>
  <c r="BN148" i="36"/>
  <c r="BM148" i="36"/>
  <c r="BL148" i="36"/>
  <c r="BK148" i="36"/>
  <c r="BJ148" i="36"/>
  <c r="BI148" i="36"/>
  <c r="BH148" i="36"/>
  <c r="BG148" i="36"/>
  <c r="BF148" i="36"/>
  <c r="BE148" i="36"/>
  <c r="BD148" i="36"/>
  <c r="BC148" i="36"/>
  <c r="BB148" i="36"/>
  <c r="BA148" i="36"/>
  <c r="AZ148" i="36"/>
  <c r="AY148" i="36"/>
  <c r="AX148" i="36"/>
  <c r="AW148" i="36"/>
  <c r="AV148" i="36"/>
  <c r="AU148" i="36"/>
  <c r="AT148" i="36"/>
  <c r="AS148" i="36"/>
  <c r="AR148" i="36"/>
  <c r="AQ148" i="36"/>
  <c r="AP148" i="36"/>
  <c r="AO148" i="36"/>
  <c r="AN148" i="36"/>
  <c r="AM148" i="36"/>
  <c r="AL148" i="36"/>
  <c r="AK148" i="36"/>
  <c r="AJ148" i="36"/>
  <c r="AI148" i="36"/>
  <c r="AH148" i="36"/>
  <c r="AG148" i="36"/>
  <c r="AF148" i="36"/>
  <c r="AE148" i="36"/>
  <c r="AD148" i="36"/>
  <c r="AC148" i="36"/>
  <c r="AB148" i="36"/>
  <c r="AA148" i="36"/>
  <c r="Z148" i="36"/>
  <c r="Y148" i="36"/>
  <c r="X148" i="36"/>
  <c r="W148" i="36"/>
  <c r="V148" i="36"/>
  <c r="U148" i="36"/>
  <c r="T148" i="36"/>
  <c r="S148" i="36"/>
  <c r="R148" i="36"/>
  <c r="Q148" i="36"/>
  <c r="P148" i="36"/>
  <c r="DA197" i="36"/>
  <c r="CZ197" i="36"/>
  <c r="CY197" i="36"/>
  <c r="CX197" i="36"/>
  <c r="CW197" i="36"/>
  <c r="CV197" i="36"/>
  <c r="CU197" i="36"/>
  <c r="CT197" i="36"/>
  <c r="CS197" i="36"/>
  <c r="CR197" i="36"/>
  <c r="CQ197" i="36"/>
  <c r="CP197" i="36"/>
  <c r="CO197" i="36"/>
  <c r="CN197" i="36"/>
  <c r="CM197" i="36"/>
  <c r="CL197" i="36"/>
  <c r="CK197" i="36"/>
  <c r="CJ197" i="36"/>
  <c r="CI197" i="36"/>
  <c r="CH197" i="36"/>
  <c r="CG197" i="36"/>
  <c r="CF197" i="36"/>
  <c r="CE197" i="36"/>
  <c r="CD197" i="36"/>
  <c r="CC197" i="36"/>
  <c r="CB197" i="36"/>
  <c r="CA197" i="36"/>
  <c r="BZ197" i="36"/>
  <c r="BY197" i="36"/>
  <c r="BX197" i="36"/>
  <c r="BW197" i="36"/>
  <c r="BV197" i="36"/>
  <c r="BU197" i="36"/>
  <c r="BT197" i="36"/>
  <c r="BS197" i="36"/>
  <c r="BR197" i="36"/>
  <c r="BQ197" i="36"/>
  <c r="BP197" i="36"/>
  <c r="BO197" i="36"/>
  <c r="BN197" i="36"/>
  <c r="BM197" i="36"/>
  <c r="BL197" i="36"/>
  <c r="BK197" i="36"/>
  <c r="BJ197" i="36"/>
  <c r="BI197" i="36"/>
  <c r="BH197" i="36"/>
  <c r="BG197" i="36"/>
  <c r="BF197" i="36"/>
  <c r="BE197" i="36"/>
  <c r="BD197" i="36"/>
  <c r="BC197" i="36"/>
  <c r="BB197" i="36"/>
  <c r="BA197" i="36"/>
  <c r="AZ197" i="36"/>
  <c r="AY197" i="36"/>
  <c r="AX197" i="36"/>
  <c r="AW197" i="36"/>
  <c r="AV197" i="36"/>
  <c r="AU197" i="36"/>
  <c r="AT197" i="36"/>
  <c r="AS197" i="36"/>
  <c r="AR197" i="36"/>
  <c r="AQ197" i="36"/>
  <c r="AP197" i="36"/>
  <c r="AO197" i="36"/>
  <c r="AN197" i="36"/>
  <c r="AM197" i="36"/>
  <c r="AL197" i="36"/>
  <c r="AK197" i="36"/>
  <c r="AJ197" i="36"/>
  <c r="AI197" i="36"/>
  <c r="AH197" i="36"/>
  <c r="AG197" i="36"/>
  <c r="AF197" i="36"/>
  <c r="AE197" i="36"/>
  <c r="AD197" i="36"/>
  <c r="AC197" i="36"/>
  <c r="AB197" i="36"/>
  <c r="AA197" i="36"/>
  <c r="Z197" i="36"/>
  <c r="Y197" i="36"/>
  <c r="X197" i="36"/>
  <c r="W197" i="36"/>
  <c r="V197" i="36"/>
  <c r="U197" i="36"/>
  <c r="T197" i="36"/>
  <c r="S197" i="36"/>
  <c r="R197" i="36"/>
  <c r="Q197" i="36"/>
  <c r="P197" i="36"/>
  <c r="Q246" i="36"/>
  <c r="R246" i="36"/>
  <c r="S246" i="36"/>
  <c r="T246" i="36"/>
  <c r="U246" i="36"/>
  <c r="V246" i="36"/>
  <c r="W246" i="36"/>
  <c r="X246" i="36"/>
  <c r="Y246" i="36"/>
  <c r="Z246" i="36"/>
  <c r="AA246" i="36"/>
  <c r="AB246" i="36"/>
  <c r="AC246" i="36"/>
  <c r="AD246" i="36"/>
  <c r="AE246" i="36"/>
  <c r="AF246" i="36"/>
  <c r="AG246" i="36"/>
  <c r="AH246" i="36"/>
  <c r="AI246" i="36"/>
  <c r="AJ246" i="36"/>
  <c r="AK246" i="36"/>
  <c r="AL246" i="36"/>
  <c r="AM246" i="36"/>
  <c r="AN246" i="36"/>
  <c r="AO246" i="36"/>
  <c r="AP246" i="36"/>
  <c r="AQ246" i="36"/>
  <c r="AR246" i="36"/>
  <c r="AS246" i="36"/>
  <c r="AT246" i="36"/>
  <c r="AU246" i="36"/>
  <c r="AV246" i="36"/>
  <c r="AW246" i="36"/>
  <c r="AX246" i="36"/>
  <c r="AY246" i="36"/>
  <c r="AZ246" i="36"/>
  <c r="BA246" i="36"/>
  <c r="BB246" i="36"/>
  <c r="BC246" i="36"/>
  <c r="BD246" i="36"/>
  <c r="BE246" i="36"/>
  <c r="BF246" i="36"/>
  <c r="BG246" i="36"/>
  <c r="BH246" i="36"/>
  <c r="BI246" i="36"/>
  <c r="BJ246" i="36"/>
  <c r="BK246" i="36"/>
  <c r="BL246" i="36"/>
  <c r="BM246" i="36"/>
  <c r="BN246" i="36"/>
  <c r="BO246" i="36"/>
  <c r="BP246" i="36"/>
  <c r="BQ246" i="36"/>
  <c r="BR246" i="36"/>
  <c r="BS246" i="36"/>
  <c r="BT246" i="36"/>
  <c r="BU246" i="36"/>
  <c r="BV246" i="36"/>
  <c r="BW246" i="36"/>
  <c r="BX246" i="36"/>
  <c r="BY246" i="36"/>
  <c r="BZ246" i="36"/>
  <c r="CA246" i="36"/>
  <c r="CB246" i="36"/>
  <c r="CC246" i="36"/>
  <c r="CD246" i="36"/>
  <c r="CE246" i="36"/>
  <c r="CF246" i="36"/>
  <c r="CG246" i="36"/>
  <c r="CH246" i="36"/>
  <c r="CI246" i="36"/>
  <c r="CJ246" i="36"/>
  <c r="CK246" i="36"/>
  <c r="CL246" i="36"/>
  <c r="CM246" i="36"/>
  <c r="CN246" i="36"/>
  <c r="CO246" i="36"/>
  <c r="CP246" i="36"/>
  <c r="CQ246" i="36"/>
  <c r="CR246" i="36"/>
  <c r="CS246" i="36"/>
  <c r="CT246" i="36"/>
  <c r="CU246" i="36"/>
  <c r="CV246" i="36"/>
  <c r="CW246" i="36"/>
  <c r="CX246" i="36"/>
  <c r="CY246" i="36"/>
  <c r="CZ246" i="36"/>
  <c r="DA246" i="36"/>
  <c r="P246" i="36"/>
  <c r="I2" i="34"/>
  <c r="I2" i="33"/>
  <c r="I2" i="32"/>
  <c r="I2" i="31"/>
  <c r="I2" i="30"/>
  <c r="I2" i="15"/>
  <c r="G5" i="10"/>
  <c r="I44" i="15" l="1"/>
  <c r="J44" i="15"/>
  <c r="K44" i="15"/>
  <c r="L44" i="15"/>
  <c r="M44" i="15"/>
  <c r="N44" i="15"/>
  <c r="O44" i="15"/>
  <c r="P44" i="15"/>
  <c r="Q44" i="15"/>
  <c r="R44" i="15"/>
  <c r="S44" i="15"/>
  <c r="T44" i="15"/>
  <c r="U44" i="15"/>
  <c r="V44" i="15"/>
  <c r="W44" i="15"/>
  <c r="X44" i="15"/>
  <c r="Y44" i="15"/>
  <c r="Z44" i="15"/>
  <c r="AA44" i="15"/>
  <c r="AB44" i="15"/>
  <c r="AC44" i="15"/>
  <c r="AD44" i="15"/>
  <c r="AE44" i="15"/>
  <c r="AF44" i="15"/>
  <c r="AG44" i="15"/>
  <c r="AH44" i="15"/>
  <c r="AI44" i="15"/>
  <c r="AJ44" i="15"/>
  <c r="AK44" i="15"/>
  <c r="AL44" i="15"/>
  <c r="AM44" i="15"/>
  <c r="AN44" i="15"/>
  <c r="AO44" i="15"/>
  <c r="AP44" i="15"/>
  <c r="AQ44" i="15"/>
  <c r="AR44" i="15"/>
  <c r="AS44" i="15"/>
  <c r="AT44" i="15"/>
  <c r="AU44" i="15"/>
  <c r="AV44" i="15"/>
  <c r="AW44" i="15"/>
  <c r="AX44" i="15"/>
  <c r="AY44" i="15"/>
  <c r="AZ44" i="15"/>
  <c r="BA44" i="15"/>
  <c r="BB44" i="15"/>
  <c r="BC44" i="15"/>
  <c r="BD44" i="15"/>
  <c r="BE44" i="15"/>
  <c r="BF44" i="15"/>
  <c r="BG44" i="15"/>
  <c r="BH44" i="15"/>
  <c r="BI44" i="15"/>
  <c r="BJ44" i="15"/>
  <c r="BK44" i="15"/>
  <c r="BL44" i="15"/>
  <c r="BM44" i="15"/>
  <c r="BN44" i="15"/>
  <c r="BO44" i="15"/>
  <c r="BP44" i="15"/>
  <c r="BQ44" i="15"/>
  <c r="BR44" i="15"/>
  <c r="BS44" i="15"/>
  <c r="BT44" i="15"/>
  <c r="BU44" i="15"/>
  <c r="BV44" i="15"/>
  <c r="BW44" i="15"/>
  <c r="BX44" i="15"/>
  <c r="BY44" i="15"/>
  <c r="BZ44" i="15"/>
  <c r="CA44" i="15"/>
  <c r="CB44" i="15"/>
  <c r="CC44" i="15"/>
  <c r="CD44" i="15"/>
  <c r="CE44" i="15"/>
  <c r="CF44" i="15"/>
  <c r="CG44" i="15"/>
  <c r="CH44" i="15"/>
  <c r="CI44" i="15"/>
  <c r="CJ44" i="15"/>
  <c r="CK44" i="15"/>
  <c r="CL44" i="15"/>
  <c r="CM44" i="15"/>
  <c r="CN44" i="15"/>
  <c r="CO44" i="15"/>
  <c r="CP44" i="15"/>
  <c r="CQ44" i="15"/>
  <c r="CR44" i="15"/>
  <c r="CS44" i="15"/>
  <c r="N134" i="36" l="1"/>
  <c r="N135" i="36"/>
  <c r="N136" i="36"/>
  <c r="N137" i="36"/>
  <c r="N138" i="36"/>
  <c r="N139" i="36"/>
  <c r="N140" i="36"/>
  <c r="N141" i="36"/>
  <c r="N142" i="36"/>
  <c r="N133" i="36"/>
  <c r="J134" i="36"/>
  <c r="J135" i="36"/>
  <c r="J136" i="36"/>
  <c r="J137" i="36"/>
  <c r="J138" i="36"/>
  <c r="J139" i="36"/>
  <c r="J140" i="36"/>
  <c r="J141" i="36"/>
  <c r="J142" i="36"/>
  <c r="J133" i="36"/>
  <c r="P132" i="36" l="1"/>
  <c r="Q132" i="36" s="1"/>
  <c r="R132" i="36" s="1"/>
  <c r="S132" i="36" s="1"/>
  <c r="T132" i="36" s="1"/>
  <c r="U132" i="36" s="1"/>
  <c r="V132" i="36" s="1"/>
  <c r="W132" i="36" s="1"/>
  <c r="X132" i="36" s="1"/>
  <c r="Y132" i="36" s="1"/>
  <c r="Z132" i="36" s="1"/>
  <c r="AA132" i="36" s="1"/>
  <c r="AB132" i="36" s="1"/>
  <c r="AC132" i="36" s="1"/>
  <c r="AD132" i="36" s="1"/>
  <c r="AE132" i="36" s="1"/>
  <c r="AF132" i="36" s="1"/>
  <c r="AG132" i="36" s="1"/>
  <c r="AH132" i="36" s="1"/>
  <c r="AI132" i="36" s="1"/>
  <c r="AJ132" i="36" s="1"/>
  <c r="AK132" i="36" s="1"/>
  <c r="AL132" i="36" s="1"/>
  <c r="AM132" i="36" s="1"/>
  <c r="AN132" i="36" s="1"/>
  <c r="AO132" i="36" s="1"/>
  <c r="AP132" i="36" s="1"/>
  <c r="AQ132" i="36" s="1"/>
  <c r="AR132" i="36" s="1"/>
  <c r="AS132" i="36" s="1"/>
  <c r="AT132" i="36" s="1"/>
  <c r="AU132" i="36" s="1"/>
  <c r="AV132" i="36" s="1"/>
  <c r="AW132" i="36" s="1"/>
  <c r="AX132" i="36" s="1"/>
  <c r="AY132" i="36" s="1"/>
  <c r="AZ132" i="36" s="1"/>
  <c r="BA132" i="36" s="1"/>
  <c r="BB132" i="36" s="1"/>
  <c r="BC132" i="36" s="1"/>
  <c r="BD132" i="36" s="1"/>
  <c r="BE132" i="36" s="1"/>
  <c r="BF132" i="36" s="1"/>
  <c r="BG132" i="36" s="1"/>
  <c r="BH132" i="36" s="1"/>
  <c r="BI132" i="36" s="1"/>
  <c r="BJ132" i="36" s="1"/>
  <c r="BK132" i="36" s="1"/>
  <c r="BL132" i="36" s="1"/>
  <c r="BM132" i="36" s="1"/>
  <c r="BN132" i="36" s="1"/>
  <c r="BO132" i="36" s="1"/>
  <c r="BP132" i="36" s="1"/>
  <c r="BQ132" i="36" s="1"/>
  <c r="BR132" i="36" s="1"/>
  <c r="BS132" i="36" s="1"/>
  <c r="BT132" i="36" s="1"/>
  <c r="BU132" i="36" s="1"/>
  <c r="BV132" i="36" s="1"/>
  <c r="BW132" i="36" s="1"/>
  <c r="BX132" i="36" s="1"/>
  <c r="BY132" i="36" s="1"/>
  <c r="BZ132" i="36" s="1"/>
  <c r="CA132" i="36" s="1"/>
  <c r="CB132" i="36" s="1"/>
  <c r="CC132" i="36" s="1"/>
  <c r="CD132" i="36" s="1"/>
  <c r="CE132" i="36" s="1"/>
  <c r="CF132" i="36" s="1"/>
  <c r="CG132" i="36" s="1"/>
  <c r="CH132" i="36" s="1"/>
  <c r="CI132" i="36" s="1"/>
  <c r="CJ132" i="36" s="1"/>
  <c r="CK132" i="36" s="1"/>
  <c r="CL132" i="36" s="1"/>
  <c r="CM132" i="36" s="1"/>
  <c r="CN132" i="36" s="1"/>
  <c r="CO132" i="36" s="1"/>
  <c r="CP132" i="36" s="1"/>
  <c r="CQ132" i="36" s="1"/>
  <c r="CR132" i="36" s="1"/>
  <c r="CS132" i="36" s="1"/>
  <c r="CT132" i="36" s="1"/>
  <c r="CU132" i="36" s="1"/>
  <c r="CV132" i="36" s="1"/>
  <c r="CW132" i="36" s="1"/>
  <c r="CX132" i="36" s="1"/>
  <c r="CY132" i="36" s="1"/>
  <c r="CZ132" i="36" s="1"/>
  <c r="DA132" i="36" s="1"/>
  <c r="P107" i="36"/>
  <c r="C104" i="36"/>
  <c r="C55" i="36"/>
  <c r="J35" i="36" l="1"/>
  <c r="N35" i="36" s="1"/>
  <c r="J37" i="36"/>
  <c r="J38" i="36"/>
  <c r="J39" i="36"/>
  <c r="J40" i="36"/>
  <c r="J41" i="36"/>
  <c r="J42" i="36"/>
  <c r="J43" i="36"/>
  <c r="J44" i="36"/>
  <c r="I295" i="36" l="1"/>
  <c r="I294" i="36"/>
  <c r="I245" i="36"/>
  <c r="I271" i="36"/>
  <c r="I270" i="36"/>
  <c r="I269" i="36"/>
  <c r="I220" i="36"/>
  <c r="I246" i="36"/>
  <c r="I196" i="36"/>
  <c r="I222" i="36"/>
  <c r="I221" i="36"/>
  <c r="I171" i="36"/>
  <c r="I197" i="36"/>
  <c r="I147" i="36"/>
  <c r="I148" i="36"/>
  <c r="I98" i="36"/>
  <c r="I173" i="36"/>
  <c r="I172" i="36"/>
  <c r="I122" i="36"/>
  <c r="I99" i="36"/>
  <c r="I49" i="36"/>
  <c r="I124" i="36"/>
  <c r="I123" i="36"/>
  <c r="I73" i="36"/>
  <c r="I75" i="36"/>
  <c r="I74" i="36"/>
  <c r="I24" i="36"/>
  <c r="I50" i="36"/>
  <c r="I25" i="36"/>
  <c r="DF278" i="36" l="1"/>
  <c r="DD278" i="36"/>
  <c r="DF277" i="36"/>
  <c r="DD277" i="36"/>
  <c r="DF253" i="36"/>
  <c r="DD253" i="36"/>
  <c r="DF252" i="36"/>
  <c r="DD252" i="36"/>
  <c r="DF229" i="36"/>
  <c r="DD229" i="36"/>
  <c r="DF228" i="36"/>
  <c r="DD228" i="36"/>
  <c r="DF204" i="36"/>
  <c r="DD204" i="36"/>
  <c r="DF203" i="36"/>
  <c r="DD203" i="36"/>
  <c r="DF180" i="36"/>
  <c r="DD180" i="36"/>
  <c r="DF179" i="36"/>
  <c r="DD179" i="36"/>
  <c r="DF155" i="36"/>
  <c r="DD155" i="36"/>
  <c r="DF154" i="36"/>
  <c r="DD154" i="36"/>
  <c r="DF131" i="36"/>
  <c r="DD131" i="36"/>
  <c r="DF130" i="36"/>
  <c r="DD130" i="36"/>
  <c r="DF106" i="36"/>
  <c r="DD106" i="36"/>
  <c r="DF105" i="36"/>
  <c r="DD105" i="36"/>
  <c r="DF82" i="36"/>
  <c r="DD82" i="36"/>
  <c r="DF81" i="36"/>
  <c r="DD81" i="36"/>
  <c r="DF57" i="36"/>
  <c r="DD57" i="36"/>
  <c r="DF56" i="36"/>
  <c r="DD56" i="36"/>
  <c r="DF32" i="36" l="1"/>
  <c r="DD32" i="36"/>
  <c r="DF33" i="36"/>
  <c r="DD33" i="36"/>
  <c r="P254" i="36" l="1"/>
  <c r="C251" i="36"/>
  <c r="N289" i="36"/>
  <c r="J289" i="36"/>
  <c r="N288" i="36"/>
  <c r="J288" i="36"/>
  <c r="N287" i="36"/>
  <c r="J287" i="36"/>
  <c r="J286" i="36"/>
  <c r="N286" i="36" s="1"/>
  <c r="J285" i="36"/>
  <c r="N285" i="36" s="1"/>
  <c r="N284" i="36"/>
  <c r="J284" i="36"/>
  <c r="N283" i="36"/>
  <c r="J283" i="36"/>
  <c r="J282" i="36"/>
  <c r="N282" i="36" s="1"/>
  <c r="J281" i="36"/>
  <c r="N281" i="36" s="1"/>
  <c r="J280" i="36"/>
  <c r="N280" i="36" s="1"/>
  <c r="J264" i="36"/>
  <c r="J263" i="36"/>
  <c r="J262" i="36"/>
  <c r="J261" i="36"/>
  <c r="J260" i="36"/>
  <c r="J259" i="36"/>
  <c r="J258" i="36"/>
  <c r="J257" i="36"/>
  <c r="J256" i="36"/>
  <c r="J255" i="36"/>
  <c r="P205" i="36"/>
  <c r="Q205" i="36" s="1"/>
  <c r="C202" i="36"/>
  <c r="J240" i="36"/>
  <c r="N240" i="36" s="1"/>
  <c r="N239" i="36"/>
  <c r="J239" i="36"/>
  <c r="N238" i="36"/>
  <c r="J238" i="36"/>
  <c r="N237" i="36"/>
  <c r="J237" i="36"/>
  <c r="J236" i="36"/>
  <c r="N236" i="36" s="1"/>
  <c r="N235" i="36"/>
  <c r="J235" i="36"/>
  <c r="N234" i="36"/>
  <c r="J234" i="36"/>
  <c r="N233" i="36"/>
  <c r="J233" i="36"/>
  <c r="N232" i="36"/>
  <c r="J232" i="36"/>
  <c r="N231" i="36"/>
  <c r="J231" i="36"/>
  <c r="J215" i="36"/>
  <c r="J214" i="36"/>
  <c r="J213" i="36"/>
  <c r="J212" i="36"/>
  <c r="J211" i="36"/>
  <c r="J210" i="36"/>
  <c r="J209" i="36"/>
  <c r="J208" i="36"/>
  <c r="J207" i="36"/>
  <c r="J206" i="36"/>
  <c r="P156" i="36"/>
  <c r="C153" i="36"/>
  <c r="N191" i="36"/>
  <c r="J191" i="36"/>
  <c r="N190" i="36"/>
  <c r="J190" i="36"/>
  <c r="N189" i="36"/>
  <c r="J189" i="36"/>
  <c r="N188" i="36"/>
  <c r="J188" i="36"/>
  <c r="N187" i="36"/>
  <c r="J187" i="36"/>
  <c r="N186" i="36"/>
  <c r="J186" i="36"/>
  <c r="N185" i="36"/>
  <c r="J185" i="36"/>
  <c r="N184" i="36"/>
  <c r="J184" i="36"/>
  <c r="N183" i="36"/>
  <c r="J183" i="36"/>
  <c r="N182" i="36"/>
  <c r="J182" i="36"/>
  <c r="J166" i="36"/>
  <c r="J165" i="36"/>
  <c r="J164" i="36"/>
  <c r="J163" i="36"/>
  <c r="J162" i="36"/>
  <c r="J161" i="36"/>
  <c r="J160" i="36"/>
  <c r="J159" i="36"/>
  <c r="J158" i="36"/>
  <c r="J157" i="36"/>
  <c r="Q107" i="36"/>
  <c r="J117" i="36"/>
  <c r="J116" i="36"/>
  <c r="J115" i="36"/>
  <c r="J114" i="36"/>
  <c r="J113" i="36"/>
  <c r="J112" i="36"/>
  <c r="J111" i="36"/>
  <c r="J110" i="36"/>
  <c r="J109" i="36"/>
  <c r="J108" i="36"/>
  <c r="P58" i="36"/>
  <c r="P83" i="36" s="1"/>
  <c r="Q83" i="36" s="1"/>
  <c r="R83" i="36" s="1"/>
  <c r="S83" i="36" s="1"/>
  <c r="T83" i="36" s="1"/>
  <c r="U83" i="36" s="1"/>
  <c r="V83" i="36" s="1"/>
  <c r="W83" i="36" s="1"/>
  <c r="X83" i="36" s="1"/>
  <c r="Y83" i="36" s="1"/>
  <c r="Z83" i="36" s="1"/>
  <c r="AA83" i="36" s="1"/>
  <c r="AB83" i="36" s="1"/>
  <c r="AC83" i="36" s="1"/>
  <c r="AD83" i="36" s="1"/>
  <c r="AE83" i="36" s="1"/>
  <c r="AF83" i="36" s="1"/>
  <c r="AG83" i="36" s="1"/>
  <c r="AH83" i="36" s="1"/>
  <c r="AI83" i="36" s="1"/>
  <c r="AJ83" i="36" s="1"/>
  <c r="AK83" i="36" s="1"/>
  <c r="AL83" i="36" s="1"/>
  <c r="AM83" i="36" s="1"/>
  <c r="AN83" i="36" s="1"/>
  <c r="AO83" i="36" s="1"/>
  <c r="AP83" i="36" s="1"/>
  <c r="AQ83" i="36" s="1"/>
  <c r="AR83" i="36" s="1"/>
  <c r="AS83" i="36" s="1"/>
  <c r="AT83" i="36" s="1"/>
  <c r="AU83" i="36" s="1"/>
  <c r="AV83" i="36" s="1"/>
  <c r="AW83" i="36" s="1"/>
  <c r="AX83" i="36" s="1"/>
  <c r="AY83" i="36" s="1"/>
  <c r="AZ83" i="36" s="1"/>
  <c r="BA83" i="36" s="1"/>
  <c r="BB83" i="36" s="1"/>
  <c r="BC83" i="36" s="1"/>
  <c r="BD83" i="36" s="1"/>
  <c r="BE83" i="36" s="1"/>
  <c r="BF83" i="36" s="1"/>
  <c r="BG83" i="36" s="1"/>
  <c r="BH83" i="36" s="1"/>
  <c r="BI83" i="36" s="1"/>
  <c r="BJ83" i="36" s="1"/>
  <c r="BK83" i="36" s="1"/>
  <c r="BL83" i="36" s="1"/>
  <c r="BM83" i="36" s="1"/>
  <c r="BN83" i="36" s="1"/>
  <c r="BO83" i="36" s="1"/>
  <c r="BP83" i="36" s="1"/>
  <c r="BQ83" i="36" s="1"/>
  <c r="BR83" i="36" s="1"/>
  <c r="BS83" i="36" s="1"/>
  <c r="BT83" i="36" s="1"/>
  <c r="BU83" i="36" s="1"/>
  <c r="BV83" i="36" s="1"/>
  <c r="BW83" i="36" s="1"/>
  <c r="BX83" i="36" s="1"/>
  <c r="BY83" i="36" s="1"/>
  <c r="BZ83" i="36" s="1"/>
  <c r="CA83" i="36" s="1"/>
  <c r="CB83" i="36" s="1"/>
  <c r="CC83" i="36" s="1"/>
  <c r="CD83" i="36" s="1"/>
  <c r="CE83" i="36" s="1"/>
  <c r="CF83" i="36" s="1"/>
  <c r="CG83" i="36" s="1"/>
  <c r="CH83" i="36" s="1"/>
  <c r="CI83" i="36" s="1"/>
  <c r="CJ83" i="36" s="1"/>
  <c r="CK83" i="36" s="1"/>
  <c r="CL83" i="36" s="1"/>
  <c r="CM83" i="36" s="1"/>
  <c r="CN83" i="36" s="1"/>
  <c r="CO83" i="36" s="1"/>
  <c r="CP83" i="36" s="1"/>
  <c r="CQ83" i="36" s="1"/>
  <c r="CR83" i="36" s="1"/>
  <c r="CS83" i="36" s="1"/>
  <c r="CT83" i="36" s="1"/>
  <c r="CU83" i="36" s="1"/>
  <c r="CV83" i="36" s="1"/>
  <c r="CW83" i="36" s="1"/>
  <c r="CX83" i="36" s="1"/>
  <c r="CY83" i="36" s="1"/>
  <c r="CZ83" i="36" s="1"/>
  <c r="DA83" i="36" s="1"/>
  <c r="P9" i="36"/>
  <c r="J93" i="36"/>
  <c r="N93" i="36" s="1"/>
  <c r="N92" i="36"/>
  <c r="J92" i="36"/>
  <c r="N91" i="36"/>
  <c r="J91" i="36"/>
  <c r="N90" i="36"/>
  <c r="J90" i="36"/>
  <c r="N89" i="36"/>
  <c r="J89" i="36"/>
  <c r="N88" i="36"/>
  <c r="J88" i="36"/>
  <c r="J87" i="36"/>
  <c r="N87" i="36" s="1"/>
  <c r="N86" i="36"/>
  <c r="J86" i="36"/>
  <c r="N85" i="36"/>
  <c r="J85" i="36"/>
  <c r="N84" i="36"/>
  <c r="J84" i="36"/>
  <c r="J67" i="36"/>
  <c r="J66" i="36"/>
  <c r="J65" i="36"/>
  <c r="J64" i="36"/>
  <c r="J63" i="36"/>
  <c r="J62" i="36"/>
  <c r="J61" i="36"/>
  <c r="J60" i="36"/>
  <c r="J59" i="36"/>
  <c r="J12" i="36"/>
  <c r="J13" i="36"/>
  <c r="J14" i="36"/>
  <c r="J15" i="36"/>
  <c r="J16" i="36"/>
  <c r="J17" i="36"/>
  <c r="J18" i="36"/>
  <c r="J19" i="36"/>
  <c r="N37" i="36"/>
  <c r="N38" i="36"/>
  <c r="N40" i="36"/>
  <c r="N41" i="36"/>
  <c r="N42" i="36"/>
  <c r="L255" i="36" l="1"/>
  <c r="K255" i="36"/>
  <c r="N255" i="36"/>
  <c r="M255" i="36"/>
  <c r="Q295" i="36"/>
  <c r="U295" i="36"/>
  <c r="Y295" i="36"/>
  <c r="AC295" i="36"/>
  <c r="AG295" i="36"/>
  <c r="AK295" i="36"/>
  <c r="AO295" i="36"/>
  <c r="AS295" i="36"/>
  <c r="AW295" i="36"/>
  <c r="BA295" i="36"/>
  <c r="BE295" i="36"/>
  <c r="BI295" i="36"/>
  <c r="BM295" i="36"/>
  <c r="BQ295" i="36"/>
  <c r="BU295" i="36"/>
  <c r="BY295" i="36"/>
  <c r="CC295" i="36"/>
  <c r="CG295" i="36"/>
  <c r="CK295" i="36"/>
  <c r="CO295" i="36"/>
  <c r="CS295" i="36"/>
  <c r="CW295" i="36"/>
  <c r="DA295" i="36"/>
  <c r="AB295" i="36"/>
  <c r="AJ295" i="36"/>
  <c r="R295" i="36"/>
  <c r="V295" i="36"/>
  <c r="Z295" i="36"/>
  <c r="AD295" i="36"/>
  <c r="AH295" i="36"/>
  <c r="AL295" i="36"/>
  <c r="AP295" i="36"/>
  <c r="AT295" i="36"/>
  <c r="AX295" i="36"/>
  <c r="BB295" i="36"/>
  <c r="BF295" i="36"/>
  <c r="BJ295" i="36"/>
  <c r="BN295" i="36"/>
  <c r="BR295" i="36"/>
  <c r="BV295" i="36"/>
  <c r="BZ295" i="36"/>
  <c r="CD295" i="36"/>
  <c r="CH295" i="36"/>
  <c r="CL295" i="36"/>
  <c r="CP295" i="36"/>
  <c r="CT295" i="36"/>
  <c r="CX295" i="36"/>
  <c r="P295" i="36"/>
  <c r="X295" i="36"/>
  <c r="AN295" i="36"/>
  <c r="AV295" i="36"/>
  <c r="BH295" i="36"/>
  <c r="BL295" i="36"/>
  <c r="BP295" i="36"/>
  <c r="BX295" i="36"/>
  <c r="CB295" i="36"/>
  <c r="CF295" i="36"/>
  <c r="CN295" i="36"/>
  <c r="CR295" i="36"/>
  <c r="CV295" i="36"/>
  <c r="S295" i="36"/>
  <c r="W295" i="36"/>
  <c r="AA295" i="36"/>
  <c r="AE295" i="36"/>
  <c r="AI295" i="36"/>
  <c r="AM295" i="36"/>
  <c r="AQ295" i="36"/>
  <c r="AU295" i="36"/>
  <c r="AY295" i="36"/>
  <c r="BC295" i="36"/>
  <c r="BG295" i="36"/>
  <c r="BK295" i="36"/>
  <c r="BO295" i="36"/>
  <c r="BS295" i="36"/>
  <c r="BW295" i="36"/>
  <c r="CA295" i="36"/>
  <c r="CE295" i="36"/>
  <c r="CI295" i="36"/>
  <c r="CM295" i="36"/>
  <c r="CQ295" i="36"/>
  <c r="CU295" i="36"/>
  <c r="CY295" i="36"/>
  <c r="T295" i="36"/>
  <c r="AF295" i="36"/>
  <c r="AR295" i="36"/>
  <c r="AZ295" i="36"/>
  <c r="BD295" i="36"/>
  <c r="BT295" i="36"/>
  <c r="CJ295" i="36"/>
  <c r="CZ295" i="36"/>
  <c r="P294" i="36"/>
  <c r="Q222" i="36"/>
  <c r="U171" i="36"/>
  <c r="R176" i="36"/>
  <c r="Y123" i="36"/>
  <c r="R205" i="36"/>
  <c r="Q230" i="36"/>
  <c r="R107" i="36"/>
  <c r="T172" i="36"/>
  <c r="X172" i="36"/>
  <c r="AB172" i="36"/>
  <c r="AF172" i="36"/>
  <c r="AJ172" i="36"/>
  <c r="AN172" i="36"/>
  <c r="AR172" i="36"/>
  <c r="AV172" i="36"/>
  <c r="AZ172" i="36"/>
  <c r="BD172" i="36"/>
  <c r="BH172" i="36"/>
  <c r="BL172" i="36"/>
  <c r="BP172" i="36"/>
  <c r="BT172" i="36"/>
  <c r="BX172" i="36"/>
  <c r="CB172" i="36"/>
  <c r="CF172" i="36"/>
  <c r="CJ172" i="36"/>
  <c r="CN172" i="36"/>
  <c r="CR172" i="36"/>
  <c r="CV172" i="36"/>
  <c r="CZ172" i="36"/>
  <c r="Q172" i="36"/>
  <c r="U172" i="36"/>
  <c r="Y172" i="36"/>
  <c r="AC172" i="36"/>
  <c r="AG172" i="36"/>
  <c r="AK172" i="36"/>
  <c r="AO172" i="36"/>
  <c r="AS172" i="36"/>
  <c r="AW172" i="36"/>
  <c r="BA172" i="36"/>
  <c r="BE172" i="36"/>
  <c r="BI172" i="36"/>
  <c r="BM172" i="36"/>
  <c r="BQ172" i="36"/>
  <c r="BU172" i="36"/>
  <c r="BY172" i="36"/>
  <c r="CC172" i="36"/>
  <c r="CG172" i="36"/>
  <c r="CK172" i="36"/>
  <c r="CO172" i="36"/>
  <c r="CS172" i="36"/>
  <c r="CW172" i="36"/>
  <c r="DA172" i="36"/>
  <c r="W172" i="36"/>
  <c r="AE172" i="36"/>
  <c r="AM172" i="36"/>
  <c r="AU172" i="36"/>
  <c r="BC172" i="36"/>
  <c r="BK172" i="36"/>
  <c r="BS172" i="36"/>
  <c r="CA172" i="36"/>
  <c r="CI172" i="36"/>
  <c r="CQ172" i="36"/>
  <c r="CY172" i="36"/>
  <c r="P172" i="36"/>
  <c r="R172" i="36"/>
  <c r="Z172" i="36"/>
  <c r="AH172" i="36"/>
  <c r="AP172" i="36"/>
  <c r="AX172" i="36"/>
  <c r="BF172" i="36"/>
  <c r="BN172" i="36"/>
  <c r="BV172" i="36"/>
  <c r="CD172" i="36"/>
  <c r="CL172" i="36"/>
  <c r="CT172" i="36"/>
  <c r="S172" i="36"/>
  <c r="AA172" i="36"/>
  <c r="AI172" i="36"/>
  <c r="AQ172" i="36"/>
  <c r="AY172" i="36"/>
  <c r="BG172" i="36"/>
  <c r="BO172" i="36"/>
  <c r="BW172" i="36"/>
  <c r="CE172" i="36"/>
  <c r="CM172" i="36"/>
  <c r="CU172" i="36"/>
  <c r="AD172" i="36"/>
  <c r="BJ172" i="36"/>
  <c r="CP172" i="36"/>
  <c r="V172" i="36"/>
  <c r="BB172" i="36"/>
  <c r="CH172" i="36"/>
  <c r="AL172" i="36"/>
  <c r="BR172" i="36"/>
  <c r="CX172" i="36"/>
  <c r="AT172" i="36"/>
  <c r="BZ172" i="36"/>
  <c r="R220" i="36"/>
  <c r="V220" i="36"/>
  <c r="Z220" i="36"/>
  <c r="AD220" i="36"/>
  <c r="AH220" i="36"/>
  <c r="AL220" i="36"/>
  <c r="AP220" i="36"/>
  <c r="AT220" i="36"/>
  <c r="AX220" i="36"/>
  <c r="BB220" i="36"/>
  <c r="BF220" i="36"/>
  <c r="BJ220" i="36"/>
  <c r="BN220" i="36"/>
  <c r="BR220" i="36"/>
  <c r="BV220" i="36"/>
  <c r="BZ220" i="36"/>
  <c r="CD220" i="36"/>
  <c r="CH220" i="36"/>
  <c r="CL220" i="36"/>
  <c r="CP220" i="36"/>
  <c r="CT220" i="36"/>
  <c r="CX220" i="36"/>
  <c r="S220" i="36"/>
  <c r="W220" i="36"/>
  <c r="AA220" i="36"/>
  <c r="AE220" i="36"/>
  <c r="AI220" i="36"/>
  <c r="AM220" i="36"/>
  <c r="AQ220" i="36"/>
  <c r="AU220" i="36"/>
  <c r="AY220" i="36"/>
  <c r="BC220" i="36"/>
  <c r="BG220" i="36"/>
  <c r="BK220" i="36"/>
  <c r="BO220" i="36"/>
  <c r="BS220" i="36"/>
  <c r="BW220" i="36"/>
  <c r="CA220" i="36"/>
  <c r="CE220" i="36"/>
  <c r="CI220" i="36"/>
  <c r="CM220" i="36"/>
  <c r="CQ220" i="36"/>
  <c r="CU220" i="36"/>
  <c r="CY220" i="36"/>
  <c r="Q220" i="36"/>
  <c r="Y220" i="36"/>
  <c r="AG220" i="36"/>
  <c r="AO220" i="36"/>
  <c r="AW220" i="36"/>
  <c r="BE220" i="36"/>
  <c r="BM220" i="36"/>
  <c r="BU220" i="36"/>
  <c r="CC220" i="36"/>
  <c r="CK220" i="36"/>
  <c r="CS220" i="36"/>
  <c r="DA220" i="36"/>
  <c r="T220" i="36"/>
  <c r="AB220" i="36"/>
  <c r="AJ220" i="36"/>
  <c r="AR220" i="36"/>
  <c r="AZ220" i="36"/>
  <c r="BH220" i="36"/>
  <c r="BP220" i="36"/>
  <c r="BX220" i="36"/>
  <c r="CF220" i="36"/>
  <c r="CN220" i="36"/>
  <c r="CV220" i="36"/>
  <c r="X220" i="36"/>
  <c r="AN220" i="36"/>
  <c r="BD220" i="36"/>
  <c r="BT220" i="36"/>
  <c r="CJ220" i="36"/>
  <c r="CZ220" i="36"/>
  <c r="P220" i="36"/>
  <c r="AC220" i="36"/>
  <c r="AS220" i="36"/>
  <c r="BI220" i="36"/>
  <c r="BY220" i="36"/>
  <c r="CO220" i="36"/>
  <c r="AF220" i="36"/>
  <c r="AV220" i="36"/>
  <c r="BL220" i="36"/>
  <c r="CB220" i="36"/>
  <c r="CR220" i="36"/>
  <c r="AK220" i="36"/>
  <c r="CW220" i="36"/>
  <c r="U220" i="36"/>
  <c r="CG220" i="36"/>
  <c r="BA220" i="36"/>
  <c r="BQ220" i="36"/>
  <c r="R245" i="36"/>
  <c r="V245" i="36"/>
  <c r="Z245" i="36"/>
  <c r="AD245" i="36"/>
  <c r="AH245" i="36"/>
  <c r="AL245" i="36"/>
  <c r="AP245" i="36"/>
  <c r="AT245" i="36"/>
  <c r="AX245" i="36"/>
  <c r="BB245" i="36"/>
  <c r="BF245" i="36"/>
  <c r="BJ245" i="36"/>
  <c r="BN245" i="36"/>
  <c r="BR245" i="36"/>
  <c r="BV245" i="36"/>
  <c r="BZ245" i="36"/>
  <c r="CD245" i="36"/>
  <c r="CH245" i="36"/>
  <c r="CL245" i="36"/>
  <c r="CP245" i="36"/>
  <c r="CT245" i="36"/>
  <c r="CX245" i="36"/>
  <c r="Y245" i="36"/>
  <c r="AK245" i="36"/>
  <c r="AW245" i="36"/>
  <c r="BI245" i="36"/>
  <c r="BU245" i="36"/>
  <c r="CG245" i="36"/>
  <c r="CS245" i="36"/>
  <c r="S245" i="36"/>
  <c r="W245" i="36"/>
  <c r="AA245" i="36"/>
  <c r="AE245" i="36"/>
  <c r="AI245" i="36"/>
  <c r="AM245" i="36"/>
  <c r="AQ245" i="36"/>
  <c r="AU245" i="36"/>
  <c r="AY245" i="36"/>
  <c r="BC245" i="36"/>
  <c r="BG245" i="36"/>
  <c r="BK245" i="36"/>
  <c r="BO245" i="36"/>
  <c r="BS245" i="36"/>
  <c r="BW245" i="36"/>
  <c r="CA245" i="36"/>
  <c r="CE245" i="36"/>
  <c r="CI245" i="36"/>
  <c r="CM245" i="36"/>
  <c r="CQ245" i="36"/>
  <c r="CU245" i="36"/>
  <c r="CY245" i="36"/>
  <c r="Q245" i="36"/>
  <c r="AC245" i="36"/>
  <c r="AS245" i="36"/>
  <c r="BE245" i="36"/>
  <c r="BQ245" i="36"/>
  <c r="CC245" i="36"/>
  <c r="CO245" i="36"/>
  <c r="DA245" i="36"/>
  <c r="P245" i="36"/>
  <c r="T245" i="36"/>
  <c r="X245" i="36"/>
  <c r="AB245" i="36"/>
  <c r="AF245" i="36"/>
  <c r="AJ245" i="36"/>
  <c r="AN245" i="36"/>
  <c r="AR245" i="36"/>
  <c r="AV245" i="36"/>
  <c r="AZ245" i="36"/>
  <c r="BD245" i="36"/>
  <c r="BH245" i="36"/>
  <c r="BL245" i="36"/>
  <c r="BP245" i="36"/>
  <c r="BT245" i="36"/>
  <c r="BX245" i="36"/>
  <c r="CB245" i="36"/>
  <c r="CF245" i="36"/>
  <c r="CJ245" i="36"/>
  <c r="CN245" i="36"/>
  <c r="CR245" i="36"/>
  <c r="CV245" i="36"/>
  <c r="CZ245" i="36"/>
  <c r="U245" i="36"/>
  <c r="AG245" i="36"/>
  <c r="AO245" i="36"/>
  <c r="BA245" i="36"/>
  <c r="BM245" i="36"/>
  <c r="BY245" i="36"/>
  <c r="CK245" i="36"/>
  <c r="CW245" i="36"/>
  <c r="Q196" i="36"/>
  <c r="U196" i="36"/>
  <c r="Y196" i="36"/>
  <c r="AC196" i="36"/>
  <c r="AG196" i="36"/>
  <c r="AK196" i="36"/>
  <c r="AO196" i="36"/>
  <c r="AS196" i="36"/>
  <c r="AW196" i="36"/>
  <c r="BA196" i="36"/>
  <c r="BE196" i="36"/>
  <c r="BI196" i="36"/>
  <c r="BM196" i="36"/>
  <c r="BQ196" i="36"/>
  <c r="BU196" i="36"/>
  <c r="BY196" i="36"/>
  <c r="CC196" i="36"/>
  <c r="CG196" i="36"/>
  <c r="CK196" i="36"/>
  <c r="CO196" i="36"/>
  <c r="CS196" i="36"/>
  <c r="CW196" i="36"/>
  <c r="DA196" i="36"/>
  <c r="CP196" i="36"/>
  <c r="CT196" i="36"/>
  <c r="CX196" i="36"/>
  <c r="P196" i="36"/>
  <c r="R196" i="36"/>
  <c r="V196" i="36"/>
  <c r="Z196" i="36"/>
  <c r="AD196" i="36"/>
  <c r="AH196" i="36"/>
  <c r="AL196" i="36"/>
  <c r="AP196" i="36"/>
  <c r="AT196" i="36"/>
  <c r="AX196" i="36"/>
  <c r="BB196" i="36"/>
  <c r="BF196" i="36"/>
  <c r="BJ196" i="36"/>
  <c r="BN196" i="36"/>
  <c r="BR196" i="36"/>
  <c r="BV196" i="36"/>
  <c r="BZ196" i="36"/>
  <c r="CD196" i="36"/>
  <c r="CH196" i="36"/>
  <c r="CL196" i="36"/>
  <c r="S196" i="36"/>
  <c r="W196" i="36"/>
  <c r="AA196" i="36"/>
  <c r="AE196" i="36"/>
  <c r="AI196" i="36"/>
  <c r="AM196" i="36"/>
  <c r="AQ196" i="36"/>
  <c r="AU196" i="36"/>
  <c r="AY196" i="36"/>
  <c r="BC196" i="36"/>
  <c r="BG196" i="36"/>
  <c r="BK196" i="36"/>
  <c r="BO196" i="36"/>
  <c r="BS196" i="36"/>
  <c r="BW196" i="36"/>
  <c r="CA196" i="36"/>
  <c r="CE196" i="36"/>
  <c r="CI196" i="36"/>
  <c r="CM196" i="36"/>
  <c r="CQ196" i="36"/>
  <c r="CU196" i="36"/>
  <c r="CY196" i="36"/>
  <c r="T196" i="36"/>
  <c r="X196" i="36"/>
  <c r="AB196" i="36"/>
  <c r="AF196" i="36"/>
  <c r="AJ196" i="36"/>
  <c r="AN196" i="36"/>
  <c r="AR196" i="36"/>
  <c r="AV196" i="36"/>
  <c r="AZ196" i="36"/>
  <c r="BD196" i="36"/>
  <c r="BH196" i="36"/>
  <c r="BL196" i="36"/>
  <c r="BP196" i="36"/>
  <c r="BT196" i="36"/>
  <c r="BX196" i="36"/>
  <c r="CB196" i="36"/>
  <c r="CF196" i="36"/>
  <c r="CJ196" i="36"/>
  <c r="CN196" i="36"/>
  <c r="CR196" i="36"/>
  <c r="CV196" i="36"/>
  <c r="CZ196" i="36"/>
  <c r="Q147" i="36"/>
  <c r="U147" i="36"/>
  <c r="Y147" i="36"/>
  <c r="AC147" i="36"/>
  <c r="AG147" i="36"/>
  <c r="AK147" i="36"/>
  <c r="AO147" i="36"/>
  <c r="AS147" i="36"/>
  <c r="AW147" i="36"/>
  <c r="BA147" i="36"/>
  <c r="BE147" i="36"/>
  <c r="BI147" i="36"/>
  <c r="BM147" i="36"/>
  <c r="BQ147" i="36"/>
  <c r="BU147" i="36"/>
  <c r="BY147" i="36"/>
  <c r="CC147" i="36"/>
  <c r="CG147" i="36"/>
  <c r="CK147" i="36"/>
  <c r="CO147" i="36"/>
  <c r="CS147" i="36"/>
  <c r="CW147" i="36"/>
  <c r="DA147" i="36"/>
  <c r="X147" i="36"/>
  <c r="AN147" i="36"/>
  <c r="AZ147" i="36"/>
  <c r="BL147" i="36"/>
  <c r="BX147" i="36"/>
  <c r="CF147" i="36"/>
  <c r="CR147" i="36"/>
  <c r="R147" i="36"/>
  <c r="V147" i="36"/>
  <c r="Z147" i="36"/>
  <c r="AD147" i="36"/>
  <c r="AH147" i="36"/>
  <c r="AL147" i="36"/>
  <c r="AP147" i="36"/>
  <c r="AT147" i="36"/>
  <c r="AX147" i="36"/>
  <c r="BB147" i="36"/>
  <c r="BF147" i="36"/>
  <c r="BJ147" i="36"/>
  <c r="BN147" i="36"/>
  <c r="BR147" i="36"/>
  <c r="BV147" i="36"/>
  <c r="BZ147" i="36"/>
  <c r="CD147" i="36"/>
  <c r="CH147" i="36"/>
  <c r="CL147" i="36"/>
  <c r="CP147" i="36"/>
  <c r="CT147" i="36"/>
  <c r="CX147" i="36"/>
  <c r="AB147" i="36"/>
  <c r="AF147" i="36"/>
  <c r="AV147" i="36"/>
  <c r="BH147" i="36"/>
  <c r="BP147" i="36"/>
  <c r="CB147" i="36"/>
  <c r="CN147" i="36"/>
  <c r="CZ147" i="36"/>
  <c r="S147" i="36"/>
  <c r="W147" i="36"/>
  <c r="AA147" i="36"/>
  <c r="AE147" i="36"/>
  <c r="AI147" i="36"/>
  <c r="AM147" i="36"/>
  <c r="AQ147" i="36"/>
  <c r="AU147" i="36"/>
  <c r="AY147" i="36"/>
  <c r="BC147" i="36"/>
  <c r="BG147" i="36"/>
  <c r="BK147" i="36"/>
  <c r="BO147" i="36"/>
  <c r="BS147" i="36"/>
  <c r="BW147" i="36"/>
  <c r="CA147" i="36"/>
  <c r="CE147" i="36"/>
  <c r="CI147" i="36"/>
  <c r="CM147" i="36"/>
  <c r="CQ147" i="36"/>
  <c r="CU147" i="36"/>
  <c r="CY147" i="36"/>
  <c r="T147" i="36"/>
  <c r="AJ147" i="36"/>
  <c r="AR147" i="36"/>
  <c r="BD147" i="36"/>
  <c r="BT147" i="36"/>
  <c r="CJ147" i="36"/>
  <c r="CV147" i="36"/>
  <c r="P147" i="36"/>
  <c r="T294" i="36"/>
  <c r="X294" i="36"/>
  <c r="AB294" i="36"/>
  <c r="AF294" i="36"/>
  <c r="AJ294" i="36"/>
  <c r="AN294" i="36"/>
  <c r="AR294" i="36"/>
  <c r="AV294" i="36"/>
  <c r="AZ294" i="36"/>
  <c r="BD294" i="36"/>
  <c r="BH294" i="36"/>
  <c r="BL294" i="36"/>
  <c r="BP294" i="36"/>
  <c r="BT294" i="36"/>
  <c r="BX294" i="36"/>
  <c r="CB294" i="36"/>
  <c r="CF294" i="36"/>
  <c r="CJ294" i="36"/>
  <c r="CN294" i="36"/>
  <c r="CR294" i="36"/>
  <c r="CV294" i="36"/>
  <c r="CZ294" i="36"/>
  <c r="AG294" i="36"/>
  <c r="AK294" i="36"/>
  <c r="AO294" i="36"/>
  <c r="AS294" i="36"/>
  <c r="AW294" i="36"/>
  <c r="BA294" i="36"/>
  <c r="BE294" i="36"/>
  <c r="BI294" i="36"/>
  <c r="BM294" i="36"/>
  <c r="BQ294" i="36"/>
  <c r="BU294" i="36"/>
  <c r="BY294" i="36"/>
  <c r="CC294" i="36"/>
  <c r="CG294" i="36"/>
  <c r="CK294" i="36"/>
  <c r="CO294" i="36"/>
  <c r="CS294" i="36"/>
  <c r="CW294" i="36"/>
  <c r="DA294" i="36"/>
  <c r="Q294" i="36"/>
  <c r="U294" i="36"/>
  <c r="Y294" i="36"/>
  <c r="AC294" i="36"/>
  <c r="R294" i="36"/>
  <c r="V294" i="36"/>
  <c r="Z294" i="36"/>
  <c r="AD294" i="36"/>
  <c r="AH294" i="36"/>
  <c r="AL294" i="36"/>
  <c r="AP294" i="36"/>
  <c r="AT294" i="36"/>
  <c r="AX294" i="36"/>
  <c r="BB294" i="36"/>
  <c r="BF294" i="36"/>
  <c r="BJ294" i="36"/>
  <c r="BN294" i="36"/>
  <c r="BR294" i="36"/>
  <c r="BV294" i="36"/>
  <c r="BZ294" i="36"/>
  <c r="CD294" i="36"/>
  <c r="CH294" i="36"/>
  <c r="CL294" i="36"/>
  <c r="CP294" i="36"/>
  <c r="CT294" i="36"/>
  <c r="CX294" i="36"/>
  <c r="S294" i="36"/>
  <c r="W294" i="36"/>
  <c r="AA294" i="36"/>
  <c r="AE294" i="36"/>
  <c r="AI294" i="36"/>
  <c r="AM294" i="36"/>
  <c r="AQ294" i="36"/>
  <c r="AU294" i="36"/>
  <c r="AY294" i="36"/>
  <c r="BC294" i="36"/>
  <c r="BG294" i="36"/>
  <c r="BK294" i="36"/>
  <c r="BO294" i="36"/>
  <c r="BS294" i="36"/>
  <c r="BW294" i="36"/>
  <c r="CA294" i="36"/>
  <c r="CE294" i="36"/>
  <c r="CI294" i="36"/>
  <c r="CM294" i="36"/>
  <c r="CQ294" i="36"/>
  <c r="CU294" i="36"/>
  <c r="CY294" i="36"/>
  <c r="Q98" i="36"/>
  <c r="U98" i="36"/>
  <c r="Y98" i="36"/>
  <c r="AC98" i="36"/>
  <c r="AG98" i="36"/>
  <c r="AK98" i="36"/>
  <c r="AO98" i="36"/>
  <c r="AS98" i="36"/>
  <c r="AW98" i="36"/>
  <c r="BA98" i="36"/>
  <c r="BE98" i="36"/>
  <c r="BI98" i="36"/>
  <c r="BM98" i="36"/>
  <c r="BQ98" i="36"/>
  <c r="BU98" i="36"/>
  <c r="CG98" i="36"/>
  <c r="CS98" i="36"/>
  <c r="R98" i="36"/>
  <c r="V98" i="36"/>
  <c r="Z98" i="36"/>
  <c r="AD98" i="36"/>
  <c r="AH98" i="36"/>
  <c r="AL98" i="36"/>
  <c r="AP98" i="36"/>
  <c r="AT98" i="36"/>
  <c r="AX98" i="36"/>
  <c r="BB98" i="36"/>
  <c r="BF98" i="36"/>
  <c r="BJ98" i="36"/>
  <c r="BN98" i="36"/>
  <c r="BR98" i="36"/>
  <c r="BV98" i="36"/>
  <c r="BZ98" i="36"/>
  <c r="CD98" i="36"/>
  <c r="CH98" i="36"/>
  <c r="CL98" i="36"/>
  <c r="CP98" i="36"/>
  <c r="CT98" i="36"/>
  <c r="CX98" i="36"/>
  <c r="S98" i="36"/>
  <c r="W98" i="36"/>
  <c r="AA98" i="36"/>
  <c r="AE98" i="36"/>
  <c r="AI98" i="36"/>
  <c r="AM98" i="36"/>
  <c r="AQ98" i="36"/>
  <c r="AU98" i="36"/>
  <c r="AY98" i="36"/>
  <c r="BC98" i="36"/>
  <c r="BG98" i="36"/>
  <c r="BK98" i="36"/>
  <c r="BO98" i="36"/>
  <c r="BS98" i="36"/>
  <c r="BW98" i="36"/>
  <c r="CA98" i="36"/>
  <c r="CE98" i="36"/>
  <c r="CI98" i="36"/>
  <c r="CM98" i="36"/>
  <c r="CQ98" i="36"/>
  <c r="CU98" i="36"/>
  <c r="CY98" i="36"/>
  <c r="CC98" i="36"/>
  <c r="CO98" i="36"/>
  <c r="DA98" i="36"/>
  <c r="T98" i="36"/>
  <c r="X98" i="36"/>
  <c r="AB98" i="36"/>
  <c r="AF98" i="36"/>
  <c r="AJ98" i="36"/>
  <c r="AN98" i="36"/>
  <c r="AR98" i="36"/>
  <c r="AV98" i="36"/>
  <c r="AZ98" i="36"/>
  <c r="BD98" i="36"/>
  <c r="BH98" i="36"/>
  <c r="BL98" i="36"/>
  <c r="BP98" i="36"/>
  <c r="BT98" i="36"/>
  <c r="BX98" i="36"/>
  <c r="CB98" i="36"/>
  <c r="CF98" i="36"/>
  <c r="CJ98" i="36"/>
  <c r="CN98" i="36"/>
  <c r="CR98" i="36"/>
  <c r="CV98" i="36"/>
  <c r="CZ98" i="36"/>
  <c r="P98" i="36"/>
  <c r="BY98" i="36"/>
  <c r="CK98" i="36"/>
  <c r="CW98" i="36"/>
  <c r="R78" i="36"/>
  <c r="S78" i="36"/>
  <c r="W78" i="36"/>
  <c r="AA78" i="36"/>
  <c r="AE78" i="36"/>
  <c r="AI78" i="36"/>
  <c r="AM78" i="36"/>
  <c r="AQ78" i="36"/>
  <c r="AU78" i="36"/>
  <c r="AY78" i="36"/>
  <c r="BC78" i="36"/>
  <c r="BG78" i="36"/>
  <c r="T78" i="36"/>
  <c r="X78" i="36"/>
  <c r="AB78" i="36"/>
  <c r="AF78" i="36"/>
  <c r="AJ78" i="36"/>
  <c r="AN78" i="36"/>
  <c r="AR78" i="36"/>
  <c r="AV78" i="36"/>
  <c r="AZ78" i="36"/>
  <c r="BD78" i="36"/>
  <c r="BH78" i="36"/>
  <c r="BL78" i="36"/>
  <c r="BP78" i="36"/>
  <c r="BT78" i="36"/>
  <c r="BX78" i="36"/>
  <c r="CB78" i="36"/>
  <c r="CF78" i="36"/>
  <c r="CJ78" i="36"/>
  <c r="V78" i="36"/>
  <c r="AD78" i="36"/>
  <c r="AL78" i="36"/>
  <c r="AT78" i="36"/>
  <c r="BB78" i="36"/>
  <c r="BJ78" i="36"/>
  <c r="BO78" i="36"/>
  <c r="BU78" i="36"/>
  <c r="BZ78" i="36"/>
  <c r="CE78" i="36"/>
  <c r="CK78" i="36"/>
  <c r="CO78" i="36"/>
  <c r="CS78" i="36"/>
  <c r="CW78" i="36"/>
  <c r="DA78" i="36"/>
  <c r="U78" i="36"/>
  <c r="AS78" i="36"/>
  <c r="BN78" i="36"/>
  <c r="CD78" i="36"/>
  <c r="CN78" i="36"/>
  <c r="CZ78" i="36"/>
  <c r="Y78" i="36"/>
  <c r="AG78" i="36"/>
  <c r="AO78" i="36"/>
  <c r="AW78" i="36"/>
  <c r="BE78" i="36"/>
  <c r="BK78" i="36"/>
  <c r="BQ78" i="36"/>
  <c r="BV78" i="36"/>
  <c r="CA78" i="36"/>
  <c r="CG78" i="36"/>
  <c r="CL78" i="36"/>
  <c r="CP78" i="36"/>
  <c r="CT78" i="36"/>
  <c r="CX78" i="36"/>
  <c r="P78" i="36"/>
  <c r="AK78" i="36"/>
  <c r="BA78" i="36"/>
  <c r="BS78" i="36"/>
  <c r="CI78" i="36"/>
  <c r="CV78" i="36"/>
  <c r="Q78" i="36"/>
  <c r="Z78" i="36"/>
  <c r="AH78" i="36"/>
  <c r="AP78" i="36"/>
  <c r="AX78" i="36"/>
  <c r="BF78" i="36"/>
  <c r="BM78" i="36"/>
  <c r="BR78" i="36"/>
  <c r="BW78" i="36"/>
  <c r="CC78" i="36"/>
  <c r="CH78" i="36"/>
  <c r="CM78" i="36"/>
  <c r="CQ78" i="36"/>
  <c r="CU78" i="36"/>
  <c r="CY78" i="36"/>
  <c r="AC78" i="36"/>
  <c r="BI78" i="36"/>
  <c r="BY78" i="36"/>
  <c r="CR78" i="36"/>
  <c r="P230" i="36"/>
  <c r="P279" i="36"/>
  <c r="Q254" i="36"/>
  <c r="P181" i="36"/>
  <c r="Q156" i="36"/>
  <c r="Q58" i="36"/>
  <c r="R58" i="36" s="1"/>
  <c r="S58" i="36" s="1"/>
  <c r="T58" i="36" s="1"/>
  <c r="U58" i="36" s="1"/>
  <c r="V58" i="36" s="1"/>
  <c r="W58" i="36" s="1"/>
  <c r="X58" i="36" s="1"/>
  <c r="Y58" i="36" s="1"/>
  <c r="Z58" i="36" s="1"/>
  <c r="AA58" i="36" s="1"/>
  <c r="AB58" i="36" s="1"/>
  <c r="AC58" i="36" s="1"/>
  <c r="AD58" i="36" s="1"/>
  <c r="AE58" i="36" s="1"/>
  <c r="AF58" i="36" s="1"/>
  <c r="AG58" i="36" s="1"/>
  <c r="AH58" i="36" s="1"/>
  <c r="AI58" i="36" s="1"/>
  <c r="AJ58" i="36" s="1"/>
  <c r="AK58" i="36" s="1"/>
  <c r="AL58" i="36" s="1"/>
  <c r="AM58" i="36" s="1"/>
  <c r="AN58" i="36" s="1"/>
  <c r="AO58" i="36" s="1"/>
  <c r="AP58" i="36" s="1"/>
  <c r="AQ58" i="36" s="1"/>
  <c r="AR58" i="36" s="1"/>
  <c r="AS58" i="36" s="1"/>
  <c r="AT58" i="36" s="1"/>
  <c r="AU58" i="36" s="1"/>
  <c r="AV58" i="36" s="1"/>
  <c r="AW58" i="36" s="1"/>
  <c r="AX58" i="36" s="1"/>
  <c r="AY58" i="36" s="1"/>
  <c r="AZ58" i="36" s="1"/>
  <c r="BA58" i="36" s="1"/>
  <c r="BB58" i="36" s="1"/>
  <c r="BC58" i="36" s="1"/>
  <c r="BD58" i="36" s="1"/>
  <c r="BE58" i="36" s="1"/>
  <c r="BF58" i="36" s="1"/>
  <c r="BG58" i="36" s="1"/>
  <c r="BH58" i="36" s="1"/>
  <c r="BI58" i="36" s="1"/>
  <c r="BJ58" i="36" s="1"/>
  <c r="BK58" i="36" s="1"/>
  <c r="BL58" i="36" s="1"/>
  <c r="BM58" i="36" s="1"/>
  <c r="BN58" i="36" s="1"/>
  <c r="BO58" i="36" s="1"/>
  <c r="BP58" i="36" s="1"/>
  <c r="BQ58" i="36" s="1"/>
  <c r="BR58" i="36" s="1"/>
  <c r="BS58" i="36" s="1"/>
  <c r="BT58" i="36" s="1"/>
  <c r="BU58" i="36" s="1"/>
  <c r="BV58" i="36" s="1"/>
  <c r="BW58" i="36" s="1"/>
  <c r="BX58" i="36" s="1"/>
  <c r="BY58" i="36" s="1"/>
  <c r="BZ58" i="36" s="1"/>
  <c r="CA58" i="36" s="1"/>
  <c r="CB58" i="36" s="1"/>
  <c r="CC58" i="36" s="1"/>
  <c r="CD58" i="36" s="1"/>
  <c r="CE58" i="36" s="1"/>
  <c r="CF58" i="36" s="1"/>
  <c r="CG58" i="36" s="1"/>
  <c r="CH58" i="36" s="1"/>
  <c r="CI58" i="36" s="1"/>
  <c r="CJ58" i="36" s="1"/>
  <c r="CK58" i="36" s="1"/>
  <c r="CL58" i="36" s="1"/>
  <c r="CM58" i="36" s="1"/>
  <c r="CN58" i="36" s="1"/>
  <c r="CO58" i="36" s="1"/>
  <c r="CP58" i="36" s="1"/>
  <c r="CQ58" i="36" s="1"/>
  <c r="CR58" i="36" s="1"/>
  <c r="CS58" i="36" s="1"/>
  <c r="CT58" i="36" s="1"/>
  <c r="CU58" i="36" s="1"/>
  <c r="CV58" i="36" s="1"/>
  <c r="CW58" i="36" s="1"/>
  <c r="CX58" i="36" s="1"/>
  <c r="CY58" i="36" s="1"/>
  <c r="CZ58" i="36" s="1"/>
  <c r="DA58" i="36" s="1"/>
  <c r="B1" i="36"/>
  <c r="C2" i="36" s="1"/>
  <c r="X274" i="36" l="1"/>
  <c r="BL222" i="36"/>
  <c r="AS222" i="36"/>
  <c r="CY222" i="36"/>
  <c r="BY176" i="36"/>
  <c r="BS222" i="36"/>
  <c r="CT222" i="36"/>
  <c r="AR176" i="36"/>
  <c r="AB176" i="36"/>
  <c r="CL176" i="36"/>
  <c r="BG176" i="36"/>
  <c r="CA176" i="36"/>
  <c r="BV176" i="36"/>
  <c r="AQ176" i="36"/>
  <c r="CN176" i="36"/>
  <c r="CO176" i="36"/>
  <c r="AD176" i="36"/>
  <c r="AU274" i="36"/>
  <c r="BW274" i="36"/>
  <c r="BP274" i="36"/>
  <c r="BX274" i="36"/>
  <c r="CS274" i="36"/>
  <c r="BH274" i="36"/>
  <c r="BM274" i="36"/>
  <c r="AA274" i="36"/>
  <c r="CZ274" i="36"/>
  <c r="AK270" i="36"/>
  <c r="Z271" i="36"/>
  <c r="AC274" i="36"/>
  <c r="W274" i="36"/>
  <c r="CN274" i="36"/>
  <c r="CF274" i="36"/>
  <c r="CJ274" i="36"/>
  <c r="Y274" i="36"/>
  <c r="CU176" i="36"/>
  <c r="AW176" i="36"/>
  <c r="BB176" i="36"/>
  <c r="BF176" i="36"/>
  <c r="AA176" i="36"/>
  <c r="AR274" i="36"/>
  <c r="V274" i="36"/>
  <c r="AF274" i="36"/>
  <c r="AM274" i="36"/>
  <c r="AV274" i="36"/>
  <c r="CA274" i="36"/>
  <c r="AJ274" i="36"/>
  <c r="CE274" i="36"/>
  <c r="CC274" i="36"/>
  <c r="Q274" i="36"/>
  <c r="BB274" i="36"/>
  <c r="BG274" i="36"/>
  <c r="BK274" i="36"/>
  <c r="BD274" i="36"/>
  <c r="CJ176" i="36"/>
  <c r="BJ176" i="36"/>
  <c r="Q176" i="36"/>
  <c r="X176" i="36"/>
  <c r="AC176" i="36"/>
  <c r="AT176" i="36"/>
  <c r="CI274" i="36"/>
  <c r="CH274" i="36"/>
  <c r="CR274" i="36"/>
  <c r="CQ274" i="36"/>
  <c r="P274" i="36"/>
  <c r="BS274" i="36"/>
  <c r="AB274" i="36"/>
  <c r="CB274" i="36"/>
  <c r="AL274" i="36"/>
  <c r="CP274" i="36"/>
  <c r="BV274" i="36"/>
  <c r="AZ274" i="36"/>
  <c r="AE274" i="36"/>
  <c r="CW274" i="36"/>
  <c r="BZ274" i="36"/>
  <c r="AI274" i="36"/>
  <c r="BU274" i="36"/>
  <c r="AO274" i="36"/>
  <c r="CB176" i="36"/>
  <c r="CY176" i="36"/>
  <c r="BS176" i="36"/>
  <c r="CM176" i="36"/>
  <c r="AJ176" i="36"/>
  <c r="CF176" i="36"/>
  <c r="BN176" i="36"/>
  <c r="AO176" i="36"/>
  <c r="CX176" i="36"/>
  <c r="CH176" i="36"/>
  <c r="BR176" i="36"/>
  <c r="AV176" i="36"/>
  <c r="DA176" i="36"/>
  <c r="CK176" i="36"/>
  <c r="BU176" i="36"/>
  <c r="BA176" i="36"/>
  <c r="U176" i="36"/>
  <c r="BC176" i="36"/>
  <c r="AM176" i="36"/>
  <c r="W176" i="36"/>
  <c r="AP176" i="36"/>
  <c r="Z176" i="36"/>
  <c r="AM127" i="36"/>
  <c r="CZ176" i="36"/>
  <c r="BT176" i="36"/>
  <c r="CQ176" i="36"/>
  <c r="AZ176" i="36"/>
  <c r="CE176" i="36"/>
  <c r="P176" i="36"/>
  <c r="BX176" i="36"/>
  <c r="BI176" i="36"/>
  <c r="AG176" i="36"/>
  <c r="CT176" i="36"/>
  <c r="CD176" i="36"/>
  <c r="BM176" i="36"/>
  <c r="AN176" i="36"/>
  <c r="CW176" i="36"/>
  <c r="CG176" i="36"/>
  <c r="BQ176" i="36"/>
  <c r="AS176" i="36"/>
  <c r="BO176" i="36"/>
  <c r="AY176" i="36"/>
  <c r="AI176" i="36"/>
  <c r="S176" i="36"/>
  <c r="AL176" i="36"/>
  <c r="V176" i="36"/>
  <c r="CR176" i="36"/>
  <c r="BE176" i="36"/>
  <c r="CI176" i="36"/>
  <c r="T176" i="36"/>
  <c r="BW176" i="36"/>
  <c r="CV176" i="36"/>
  <c r="BP176" i="36"/>
  <c r="BD176" i="36"/>
  <c r="Y176" i="36"/>
  <c r="CP176" i="36"/>
  <c r="BZ176" i="36"/>
  <c r="BH176" i="36"/>
  <c r="AF176" i="36"/>
  <c r="CS176" i="36"/>
  <c r="CC176" i="36"/>
  <c r="BL176" i="36"/>
  <c r="AK176" i="36"/>
  <c r="BK176" i="36"/>
  <c r="AU176" i="36"/>
  <c r="AE176" i="36"/>
  <c r="AX176" i="36"/>
  <c r="AH176" i="36"/>
  <c r="CO274" i="36"/>
  <c r="BT274" i="36"/>
  <c r="AY274" i="36"/>
  <c r="AD274" i="36"/>
  <c r="CG274" i="36"/>
  <c r="BQ274" i="36"/>
  <c r="BA274" i="36"/>
  <c r="AK274" i="36"/>
  <c r="U274" i="36"/>
  <c r="BJ274" i="36"/>
  <c r="AN274" i="36"/>
  <c r="S274" i="36"/>
  <c r="BY274" i="36"/>
  <c r="BI274" i="36"/>
  <c r="AS274" i="36"/>
  <c r="AR222" i="36"/>
  <c r="AT222" i="36"/>
  <c r="BO222" i="36"/>
  <c r="DA222" i="36"/>
  <c r="BC222" i="36"/>
  <c r="BG222" i="36"/>
  <c r="CD222" i="36"/>
  <c r="CO222" i="36"/>
  <c r="BX222" i="36"/>
  <c r="CJ222" i="36"/>
  <c r="AX222" i="36"/>
  <c r="BI222" i="36"/>
  <c r="Q171" i="36"/>
  <c r="AE222" i="36"/>
  <c r="AJ222" i="36"/>
  <c r="AI222" i="36"/>
  <c r="AF222" i="36"/>
  <c r="BZ222" i="36"/>
  <c r="AH222" i="36"/>
  <c r="BY222" i="36"/>
  <c r="AO222" i="36"/>
  <c r="CV222" i="36"/>
  <c r="CU222" i="36"/>
  <c r="CR222" i="36"/>
  <c r="X222" i="36"/>
  <c r="BN222" i="36"/>
  <c r="R222" i="36"/>
  <c r="BU222" i="36"/>
  <c r="AC222" i="36"/>
  <c r="W222" i="36"/>
  <c r="BP222" i="36"/>
  <c r="CM222" i="36"/>
  <c r="AA222" i="36"/>
  <c r="BD222" i="36"/>
  <c r="CP222" i="36"/>
  <c r="BJ222" i="36"/>
  <c r="AD222" i="36"/>
  <c r="CK222" i="36"/>
  <c r="BE222" i="36"/>
  <c r="Y222" i="36"/>
  <c r="CA222" i="36"/>
  <c r="AM222" i="36"/>
  <c r="CQ222" i="36"/>
  <c r="CN222" i="36"/>
  <c r="BH222" i="36"/>
  <c r="AB222" i="36"/>
  <c r="CE222" i="36"/>
  <c r="AY222" i="36"/>
  <c r="S222" i="36"/>
  <c r="CB222" i="36"/>
  <c r="AV222" i="36"/>
  <c r="P222" i="36"/>
  <c r="CL222" i="36"/>
  <c r="BV222" i="36"/>
  <c r="BF222" i="36"/>
  <c r="AP222" i="36"/>
  <c r="Z222" i="36"/>
  <c r="CW222" i="36"/>
  <c r="CG222" i="36"/>
  <c r="BQ222" i="36"/>
  <c r="BA222" i="36"/>
  <c r="AK222" i="36"/>
  <c r="U222" i="36"/>
  <c r="AU222" i="36"/>
  <c r="CI222" i="36"/>
  <c r="BK222" i="36"/>
  <c r="CF222" i="36"/>
  <c r="AZ222" i="36"/>
  <c r="T222" i="36"/>
  <c r="BW222" i="36"/>
  <c r="AQ222" i="36"/>
  <c r="CZ222" i="36"/>
  <c r="BT222" i="36"/>
  <c r="AN222" i="36"/>
  <c r="CX222" i="36"/>
  <c r="CH222" i="36"/>
  <c r="BR222" i="36"/>
  <c r="BB222" i="36"/>
  <c r="AL222" i="36"/>
  <c r="V222" i="36"/>
  <c r="CS222" i="36"/>
  <c r="CC222" i="36"/>
  <c r="BM222" i="36"/>
  <c r="AW222" i="36"/>
  <c r="AG222" i="36"/>
  <c r="CJ123" i="36"/>
  <c r="Z123" i="36"/>
  <c r="CZ123" i="36"/>
  <c r="BA123" i="36"/>
  <c r="BO123" i="36"/>
  <c r="CL123" i="36"/>
  <c r="AJ225" i="36"/>
  <c r="BP123" i="36"/>
  <c r="BH123" i="36"/>
  <c r="AY123" i="36"/>
  <c r="BV123" i="36"/>
  <c r="CW123" i="36"/>
  <c r="AK123" i="36"/>
  <c r="AD225" i="36"/>
  <c r="BD123" i="36"/>
  <c r="CU123" i="36"/>
  <c r="AI123" i="36"/>
  <c r="BF123" i="36"/>
  <c r="CG123" i="36"/>
  <c r="U123" i="36"/>
  <c r="CL225" i="36"/>
  <c r="CB123" i="36"/>
  <c r="CE123" i="36"/>
  <c r="S123" i="36"/>
  <c r="AP123" i="36"/>
  <c r="BQ123" i="36"/>
  <c r="AM225" i="36"/>
  <c r="CU225" i="36"/>
  <c r="BF225" i="36"/>
  <c r="CK225" i="36"/>
  <c r="BO225" i="36"/>
  <c r="Z225" i="36"/>
  <c r="CV225" i="36"/>
  <c r="BZ225" i="36"/>
  <c r="AI225" i="36"/>
  <c r="CI225" i="36"/>
  <c r="CE171" i="36"/>
  <c r="CH225" i="36"/>
  <c r="AT225" i="36"/>
  <c r="CX225" i="36"/>
  <c r="CM225" i="36"/>
  <c r="BG225" i="36"/>
  <c r="AA225" i="36"/>
  <c r="CD225" i="36"/>
  <c r="AX225" i="36"/>
  <c r="R225" i="36"/>
  <c r="CA225" i="36"/>
  <c r="W225" i="36"/>
  <c r="BQ225" i="36"/>
  <c r="BP225" i="36"/>
  <c r="AV171" i="36"/>
  <c r="BB225" i="36"/>
  <c r="CP225" i="36"/>
  <c r="BR225" i="36"/>
  <c r="CE225" i="36"/>
  <c r="AY225" i="36"/>
  <c r="S225" i="36"/>
  <c r="BV225" i="36"/>
  <c r="AP225" i="36"/>
  <c r="CY225" i="36"/>
  <c r="BS225" i="36"/>
  <c r="CW225" i="36"/>
  <c r="AS225" i="36"/>
  <c r="X225" i="36"/>
  <c r="BB171" i="36"/>
  <c r="V225" i="36"/>
  <c r="BJ225" i="36"/>
  <c r="AL225" i="36"/>
  <c r="BW225" i="36"/>
  <c r="AQ225" i="36"/>
  <c r="CT225" i="36"/>
  <c r="BN225" i="36"/>
  <c r="AH225" i="36"/>
  <c r="CQ225" i="36"/>
  <c r="AU225" i="36"/>
  <c r="CO225" i="36"/>
  <c r="Y225" i="36"/>
  <c r="BC171" i="36"/>
  <c r="CC171" i="36"/>
  <c r="BC225" i="36"/>
  <c r="DA225" i="36"/>
  <c r="CG225" i="36"/>
  <c r="BI225" i="36"/>
  <c r="AO225" i="36"/>
  <c r="U225" i="36"/>
  <c r="CJ225" i="36"/>
  <c r="BD225" i="36"/>
  <c r="T225" i="36"/>
  <c r="CF171" i="36"/>
  <c r="AY171" i="36"/>
  <c r="CX171" i="36"/>
  <c r="AL171" i="36"/>
  <c r="BM171" i="36"/>
  <c r="BY225" i="36"/>
  <c r="BE225" i="36"/>
  <c r="AK225" i="36"/>
  <c r="P225" i="36"/>
  <c r="CF225" i="36"/>
  <c r="AZ225" i="36"/>
  <c r="BS171" i="36"/>
  <c r="AZ171" i="36"/>
  <c r="S171" i="36"/>
  <c r="CH171" i="36"/>
  <c r="V171" i="36"/>
  <c r="AW171" i="36"/>
  <c r="AB225" i="36"/>
  <c r="BU225" i="36"/>
  <c r="BA225" i="36"/>
  <c r="AC225" i="36"/>
  <c r="CZ225" i="36"/>
  <c r="BX225" i="36"/>
  <c r="AE171" i="36"/>
  <c r="T171" i="36"/>
  <c r="CB171" i="36"/>
  <c r="BR171" i="36"/>
  <c r="CS171" i="36"/>
  <c r="AG171" i="36"/>
  <c r="AA221" i="36"/>
  <c r="BK225" i="36"/>
  <c r="AE225" i="36"/>
  <c r="CS225" i="36"/>
  <c r="CC225" i="36"/>
  <c r="BM225" i="36"/>
  <c r="AW225" i="36"/>
  <c r="AG225" i="36"/>
  <c r="Q225" i="36"/>
  <c r="CN225" i="36"/>
  <c r="BT225" i="36"/>
  <c r="AN225" i="36"/>
  <c r="CK221" i="36"/>
  <c r="CA171" i="36"/>
  <c r="W171" i="36"/>
  <c r="P171" i="36"/>
  <c r="BW171" i="36"/>
  <c r="CZ171" i="36"/>
  <c r="AN171" i="36"/>
  <c r="BN171" i="36"/>
  <c r="AX171" i="36"/>
  <c r="R171" i="36"/>
  <c r="BY171" i="36"/>
  <c r="AS171" i="36"/>
  <c r="CQ171" i="36"/>
  <c r="AU171" i="36"/>
  <c r="CV171" i="36"/>
  <c r="BP171" i="36"/>
  <c r="AJ171" i="36"/>
  <c r="CU171" i="36"/>
  <c r="BO171" i="36"/>
  <c r="AI171" i="36"/>
  <c r="CR171" i="36"/>
  <c r="BL171" i="36"/>
  <c r="AF171" i="36"/>
  <c r="CP171" i="36"/>
  <c r="BZ171" i="36"/>
  <c r="BJ171" i="36"/>
  <c r="AT171" i="36"/>
  <c r="AD171" i="36"/>
  <c r="DA171" i="36"/>
  <c r="CK171" i="36"/>
  <c r="BU171" i="36"/>
  <c r="BE171" i="36"/>
  <c r="AO171" i="36"/>
  <c r="Y171" i="36"/>
  <c r="AM171" i="36"/>
  <c r="BX171" i="36"/>
  <c r="AR171" i="36"/>
  <c r="AQ171" i="36"/>
  <c r="BT171" i="36"/>
  <c r="CT171" i="36"/>
  <c r="CD171" i="36"/>
  <c r="AH171" i="36"/>
  <c r="CO171" i="36"/>
  <c r="BI171" i="36"/>
  <c r="AC171" i="36"/>
  <c r="CY171" i="36"/>
  <c r="BK171" i="36"/>
  <c r="CI171" i="36"/>
  <c r="CN171" i="36"/>
  <c r="BH171" i="36"/>
  <c r="AB171" i="36"/>
  <c r="CM171" i="36"/>
  <c r="BG171" i="36"/>
  <c r="AA171" i="36"/>
  <c r="CJ171" i="36"/>
  <c r="BD171" i="36"/>
  <c r="X171" i="36"/>
  <c r="CL171" i="36"/>
  <c r="BV171" i="36"/>
  <c r="BF171" i="36"/>
  <c r="AP171" i="36"/>
  <c r="Z171" i="36"/>
  <c r="CW171" i="36"/>
  <c r="CG171" i="36"/>
  <c r="BQ171" i="36"/>
  <c r="BA171" i="36"/>
  <c r="AK171" i="36"/>
  <c r="Q123" i="36"/>
  <c r="AN123" i="36"/>
  <c r="AZ123" i="36"/>
  <c r="X123" i="36"/>
  <c r="BL123" i="36"/>
  <c r="BT123" i="36"/>
  <c r="AR123" i="36"/>
  <c r="CQ123" i="36"/>
  <c r="CA123" i="36"/>
  <c r="BK123" i="36"/>
  <c r="AU123" i="36"/>
  <c r="AE123" i="36"/>
  <c r="CX123" i="36"/>
  <c r="CH123" i="36"/>
  <c r="BB123" i="36"/>
  <c r="V123" i="36"/>
  <c r="CC123" i="36"/>
  <c r="AW123" i="36"/>
  <c r="CV123" i="36"/>
  <c r="AJ123" i="36"/>
  <c r="P123" i="36"/>
  <c r="AV123" i="36"/>
  <c r="CN123" i="36"/>
  <c r="AB123" i="36"/>
  <c r="CM123" i="36"/>
  <c r="BW123" i="36"/>
  <c r="BG123" i="36"/>
  <c r="AQ123" i="36"/>
  <c r="AA123" i="36"/>
  <c r="CT123" i="36"/>
  <c r="CD123" i="36"/>
  <c r="BN123" i="36"/>
  <c r="AX123" i="36"/>
  <c r="AH123" i="36"/>
  <c r="R123" i="36"/>
  <c r="CO123" i="36"/>
  <c r="BY123" i="36"/>
  <c r="BI123" i="36"/>
  <c r="AS123" i="36"/>
  <c r="AC123" i="36"/>
  <c r="BR123" i="36"/>
  <c r="AL123" i="36"/>
  <c r="CS123" i="36"/>
  <c r="BM123" i="36"/>
  <c r="AG123" i="36"/>
  <c r="CF123" i="36"/>
  <c r="T123" i="36"/>
  <c r="CR123" i="36"/>
  <c r="AF123" i="36"/>
  <c r="BX123" i="36"/>
  <c r="CY123" i="36"/>
  <c r="CI123" i="36"/>
  <c r="BS123" i="36"/>
  <c r="BC123" i="36"/>
  <c r="AM123" i="36"/>
  <c r="W123" i="36"/>
  <c r="CP123" i="36"/>
  <c r="BZ123" i="36"/>
  <c r="BJ123" i="36"/>
  <c r="AT123" i="36"/>
  <c r="AD123" i="36"/>
  <c r="DA123" i="36"/>
  <c r="CK123" i="36"/>
  <c r="BU123" i="36"/>
  <c r="BE123" i="36"/>
  <c r="AO123" i="36"/>
  <c r="CR225" i="36"/>
  <c r="CB225" i="36"/>
  <c r="BL225" i="36"/>
  <c r="AV225" i="36"/>
  <c r="AF225" i="36"/>
  <c r="AB221" i="36"/>
  <c r="BH225" i="36"/>
  <c r="AR225" i="36"/>
  <c r="AC221" i="36"/>
  <c r="AM221" i="36"/>
  <c r="BD221" i="36"/>
  <c r="AW221" i="36"/>
  <c r="DA221" i="36"/>
  <c r="CH221" i="36"/>
  <c r="CM221" i="36"/>
  <c r="AX221" i="36"/>
  <c r="BX221" i="36"/>
  <c r="CF221" i="36"/>
  <c r="BK221" i="36"/>
  <c r="BO221" i="36"/>
  <c r="CR221" i="36"/>
  <c r="AF221" i="36"/>
  <c r="BV221" i="36"/>
  <c r="AH221" i="36"/>
  <c r="BU221" i="36"/>
  <c r="Y221" i="36"/>
  <c r="AR221" i="36"/>
  <c r="BS221" i="36"/>
  <c r="AJ221" i="36"/>
  <c r="CY221" i="36"/>
  <c r="AQ221" i="36"/>
  <c r="BT221" i="36"/>
  <c r="CP221" i="36"/>
  <c r="BJ221" i="36"/>
  <c r="R221" i="36"/>
  <c r="BE221" i="36"/>
  <c r="CN221" i="36"/>
  <c r="BC221" i="36"/>
  <c r="T221" i="36"/>
  <c r="CU221" i="36"/>
  <c r="AI221" i="36"/>
  <c r="BL221" i="36"/>
  <c r="CL221" i="36"/>
  <c r="BB221" i="36"/>
  <c r="CS221" i="36"/>
  <c r="BA221" i="36"/>
  <c r="P221" i="36"/>
  <c r="W221" i="36"/>
  <c r="CQ221" i="36"/>
  <c r="CE221" i="36"/>
  <c r="S221" i="36"/>
  <c r="AV221" i="36"/>
  <c r="CD221" i="36"/>
  <c r="AT221" i="36"/>
  <c r="CG221" i="36"/>
  <c r="AO221" i="36"/>
  <c r="CV127" i="36"/>
  <c r="BH221" i="36"/>
  <c r="CV221" i="36"/>
  <c r="CA221" i="36"/>
  <c r="BW221" i="36"/>
  <c r="CX221" i="36"/>
  <c r="AN221" i="36"/>
  <c r="BZ221" i="36"/>
  <c r="AL221" i="36"/>
  <c r="CC221" i="36"/>
  <c r="AK221" i="36"/>
  <c r="CW221" i="36"/>
  <c r="BP221" i="36"/>
  <c r="AU221" i="36"/>
  <c r="BG221" i="36"/>
  <c r="CJ221" i="36"/>
  <c r="X221" i="36"/>
  <c r="BR221" i="36"/>
  <c r="AD221" i="36"/>
  <c r="BQ221" i="36"/>
  <c r="CZ221" i="36"/>
  <c r="CI221" i="36"/>
  <c r="AZ221" i="36"/>
  <c r="AE221" i="36"/>
  <c r="AY221" i="36"/>
  <c r="CB221" i="36"/>
  <c r="CT221" i="36"/>
  <c r="BN221" i="36"/>
  <c r="V221" i="36"/>
  <c r="BM221" i="36"/>
  <c r="AL127" i="36"/>
  <c r="BK127" i="36"/>
  <c r="Y127" i="36"/>
  <c r="AX127" i="36"/>
  <c r="BY127" i="36"/>
  <c r="U221" i="36"/>
  <c r="Q221" i="36"/>
  <c r="CX127" i="36"/>
  <c r="P127" i="36"/>
  <c r="BM127" i="36"/>
  <c r="CJ127" i="36"/>
  <c r="Z127" i="36"/>
  <c r="AY127" i="36"/>
  <c r="CT127" i="36"/>
  <c r="AJ127" i="36"/>
  <c r="BI127" i="36"/>
  <c r="CF127" i="36"/>
  <c r="V127" i="36"/>
  <c r="AU127" i="36"/>
  <c r="CH127" i="36"/>
  <c r="X127" i="36"/>
  <c r="AW127" i="36"/>
  <c r="BT127" i="36"/>
  <c r="CU127" i="36"/>
  <c r="CD127" i="36"/>
  <c r="T127" i="36"/>
  <c r="AS127" i="36"/>
  <c r="BP127" i="36"/>
  <c r="CQ127" i="36"/>
  <c r="BR127" i="36"/>
  <c r="CS127" i="36"/>
  <c r="AE127" i="36"/>
  <c r="BD127" i="36"/>
  <c r="CE127" i="36"/>
  <c r="BN127" i="36"/>
  <c r="CO127" i="36"/>
  <c r="AA127" i="36"/>
  <c r="AZ127" i="36"/>
  <c r="CA127" i="36"/>
  <c r="AC127" i="36"/>
  <c r="BB127" i="36"/>
  <c r="CC127" i="36"/>
  <c r="CZ127" i="36"/>
  <c r="AN127" i="36"/>
  <c r="BO127" i="36"/>
  <c r="AG221" i="36"/>
  <c r="BF221" i="36"/>
  <c r="AP221" i="36"/>
  <c r="Z221" i="36"/>
  <c r="CO221" i="36"/>
  <c r="BY221" i="36"/>
  <c r="BI221" i="36"/>
  <c r="AS221" i="36"/>
  <c r="AK127" i="36"/>
  <c r="U127" i="36"/>
  <c r="CP127" i="36"/>
  <c r="BZ127" i="36"/>
  <c r="BJ127" i="36"/>
  <c r="AT127" i="36"/>
  <c r="AF127" i="36"/>
  <c r="DA127" i="36"/>
  <c r="CK127" i="36"/>
  <c r="BU127" i="36"/>
  <c r="BE127" i="36"/>
  <c r="AO127" i="36"/>
  <c r="W127" i="36"/>
  <c r="CR127" i="36"/>
  <c r="CB127" i="36"/>
  <c r="BL127" i="36"/>
  <c r="AV127" i="36"/>
  <c r="AH127" i="36"/>
  <c r="R127" i="36"/>
  <c r="CM127" i="36"/>
  <c r="BW127" i="36"/>
  <c r="BG127" i="36"/>
  <c r="AQ127" i="36"/>
  <c r="N39" i="36"/>
  <c r="AG127" i="36"/>
  <c r="Q127" i="36"/>
  <c r="CL127" i="36"/>
  <c r="BV127" i="36"/>
  <c r="BF127" i="36"/>
  <c r="AP127" i="36"/>
  <c r="AB127" i="36"/>
  <c r="CW127" i="36"/>
  <c r="CG127" i="36"/>
  <c r="BQ127" i="36"/>
  <c r="BA127" i="36"/>
  <c r="AI127" i="36"/>
  <c r="S127" i="36"/>
  <c r="CN127" i="36"/>
  <c r="BX127" i="36"/>
  <c r="BH127" i="36"/>
  <c r="AR127" i="36"/>
  <c r="AD127" i="36"/>
  <c r="CY127" i="36"/>
  <c r="CI127" i="36"/>
  <c r="BS127" i="36"/>
  <c r="BC127" i="36"/>
  <c r="R254" i="36"/>
  <c r="Q279" i="36"/>
  <c r="S205" i="36"/>
  <c r="R230" i="36"/>
  <c r="R156" i="36"/>
  <c r="Q181" i="36"/>
  <c r="S107" i="36"/>
  <c r="S173" i="36"/>
  <c r="W173" i="36"/>
  <c r="AA173" i="36"/>
  <c r="AE173" i="36"/>
  <c r="AI173" i="36"/>
  <c r="AM173" i="36"/>
  <c r="AQ173" i="36"/>
  <c r="AU173" i="36"/>
  <c r="AY173" i="36"/>
  <c r="BC173" i="36"/>
  <c r="BG173" i="36"/>
  <c r="BK173" i="36"/>
  <c r="BO173" i="36"/>
  <c r="BS173" i="36"/>
  <c r="BW173" i="36"/>
  <c r="CA173" i="36"/>
  <c r="CE173" i="36"/>
  <c r="CI173" i="36"/>
  <c r="CM173" i="36"/>
  <c r="CQ173" i="36"/>
  <c r="CU173" i="36"/>
  <c r="CY173" i="36"/>
  <c r="T173" i="36"/>
  <c r="X173" i="36"/>
  <c r="AB173" i="36"/>
  <c r="AF173" i="36"/>
  <c r="AJ173" i="36"/>
  <c r="AN173" i="36"/>
  <c r="AR173" i="36"/>
  <c r="AV173" i="36"/>
  <c r="AZ173" i="36"/>
  <c r="BD173" i="36"/>
  <c r="BH173" i="36"/>
  <c r="BL173" i="36"/>
  <c r="BP173" i="36"/>
  <c r="BT173" i="36"/>
  <c r="BX173" i="36"/>
  <c r="CB173" i="36"/>
  <c r="CF173" i="36"/>
  <c r="CJ173" i="36"/>
  <c r="CN173" i="36"/>
  <c r="CR173" i="36"/>
  <c r="CV173" i="36"/>
  <c r="CZ173" i="36"/>
  <c r="V173" i="36"/>
  <c r="AD173" i="36"/>
  <c r="AL173" i="36"/>
  <c r="AT173" i="36"/>
  <c r="BB173" i="36"/>
  <c r="BJ173" i="36"/>
  <c r="BR173" i="36"/>
  <c r="BZ173" i="36"/>
  <c r="CH173" i="36"/>
  <c r="CP173" i="36"/>
  <c r="CX173" i="36"/>
  <c r="Q173" i="36"/>
  <c r="Y173" i="36"/>
  <c r="AG173" i="36"/>
  <c r="AO173" i="36"/>
  <c r="AW173" i="36"/>
  <c r="BE173" i="36"/>
  <c r="BM173" i="36"/>
  <c r="BU173" i="36"/>
  <c r="CC173" i="36"/>
  <c r="CK173" i="36"/>
  <c r="CS173" i="36"/>
  <c r="DA173" i="36"/>
  <c r="R173" i="36"/>
  <c r="Z173" i="36"/>
  <c r="AH173" i="36"/>
  <c r="AP173" i="36"/>
  <c r="AX173" i="36"/>
  <c r="BF173" i="36"/>
  <c r="BN173" i="36"/>
  <c r="BV173" i="36"/>
  <c r="CD173" i="36"/>
  <c r="CL173" i="36"/>
  <c r="CT173" i="36"/>
  <c r="AK173" i="36"/>
  <c r="BQ173" i="36"/>
  <c r="CW173" i="36"/>
  <c r="AC173" i="36"/>
  <c r="BI173" i="36"/>
  <c r="CO173" i="36"/>
  <c r="AS173" i="36"/>
  <c r="BY173" i="36"/>
  <c r="P173" i="36"/>
  <c r="U173" i="36"/>
  <c r="BA173" i="36"/>
  <c r="CG173" i="36"/>
  <c r="T124" i="36"/>
  <c r="X124" i="36"/>
  <c r="AB124" i="36"/>
  <c r="AF124" i="36"/>
  <c r="AJ124" i="36"/>
  <c r="AN124" i="36"/>
  <c r="AR124" i="36"/>
  <c r="AV124" i="36"/>
  <c r="AZ124" i="36"/>
  <c r="BD124" i="36"/>
  <c r="BH124" i="36"/>
  <c r="BL124" i="36"/>
  <c r="BP124" i="36"/>
  <c r="BT124" i="36"/>
  <c r="BX124" i="36"/>
  <c r="CB124" i="36"/>
  <c r="CF124" i="36"/>
  <c r="CJ124" i="36"/>
  <c r="CN124" i="36"/>
  <c r="CR124" i="36"/>
  <c r="CV124" i="36"/>
  <c r="CZ124" i="36"/>
  <c r="Q124" i="36"/>
  <c r="U124" i="36"/>
  <c r="Y124" i="36"/>
  <c r="AC124" i="36"/>
  <c r="AG124" i="36"/>
  <c r="AK124" i="36"/>
  <c r="AO124" i="36"/>
  <c r="AS124" i="36"/>
  <c r="AW124" i="36"/>
  <c r="BA124" i="36"/>
  <c r="BE124" i="36"/>
  <c r="BI124" i="36"/>
  <c r="BM124" i="36"/>
  <c r="BQ124" i="36"/>
  <c r="BU124" i="36"/>
  <c r="BY124" i="36"/>
  <c r="CC124" i="36"/>
  <c r="CG124" i="36"/>
  <c r="CK124" i="36"/>
  <c r="CO124" i="36"/>
  <c r="CS124" i="36"/>
  <c r="CW124" i="36"/>
  <c r="DA124" i="36"/>
  <c r="R124" i="36"/>
  <c r="V124" i="36"/>
  <c r="Z124" i="36"/>
  <c r="AD124" i="36"/>
  <c r="AH124" i="36"/>
  <c r="AL124" i="36"/>
  <c r="AP124" i="36"/>
  <c r="AT124" i="36"/>
  <c r="AX124" i="36"/>
  <c r="BB124" i="36"/>
  <c r="BF124" i="36"/>
  <c r="BJ124" i="36"/>
  <c r="BN124" i="36"/>
  <c r="BR124" i="36"/>
  <c r="BV124" i="36"/>
  <c r="BZ124" i="36"/>
  <c r="CD124" i="36"/>
  <c r="CH124" i="36"/>
  <c r="CL124" i="36"/>
  <c r="CP124" i="36"/>
  <c r="CT124" i="36"/>
  <c r="CX124" i="36"/>
  <c r="S124" i="36"/>
  <c r="AI124" i="36"/>
  <c r="AY124" i="36"/>
  <c r="BO124" i="36"/>
  <c r="CE124" i="36"/>
  <c r="CU124" i="36"/>
  <c r="P124" i="36"/>
  <c r="BK124" i="36"/>
  <c r="W124" i="36"/>
  <c r="AM124" i="36"/>
  <c r="BC124" i="36"/>
  <c r="BS124" i="36"/>
  <c r="CI124" i="36"/>
  <c r="CY124" i="36"/>
  <c r="AE124" i="36"/>
  <c r="CA124" i="36"/>
  <c r="AA124" i="36"/>
  <c r="AQ124" i="36"/>
  <c r="BG124" i="36"/>
  <c r="BW124" i="36"/>
  <c r="CM124" i="36"/>
  <c r="AU124" i="36"/>
  <c r="CQ124" i="36"/>
  <c r="R122" i="36"/>
  <c r="V122" i="36"/>
  <c r="Z122" i="36"/>
  <c r="AD122" i="36"/>
  <c r="AH122" i="36"/>
  <c r="AL122" i="36"/>
  <c r="AP122" i="36"/>
  <c r="AT122" i="36"/>
  <c r="AX122" i="36"/>
  <c r="BB122" i="36"/>
  <c r="BF122" i="36"/>
  <c r="BJ122" i="36"/>
  <c r="BN122" i="36"/>
  <c r="BR122" i="36"/>
  <c r="BV122" i="36"/>
  <c r="BZ122" i="36"/>
  <c r="CD122" i="36"/>
  <c r="CH122" i="36"/>
  <c r="CL122" i="36"/>
  <c r="CP122" i="36"/>
  <c r="CT122" i="36"/>
  <c r="CX122" i="36"/>
  <c r="S122" i="36"/>
  <c r="W122" i="36"/>
  <c r="AA122" i="36"/>
  <c r="AE122" i="36"/>
  <c r="AI122" i="36"/>
  <c r="AM122" i="36"/>
  <c r="AQ122" i="36"/>
  <c r="AU122" i="36"/>
  <c r="AY122" i="36"/>
  <c r="BC122" i="36"/>
  <c r="BG122" i="36"/>
  <c r="BK122" i="36"/>
  <c r="BO122" i="36"/>
  <c r="BS122" i="36"/>
  <c r="BW122" i="36"/>
  <c r="CA122" i="36"/>
  <c r="CE122" i="36"/>
  <c r="CI122" i="36"/>
  <c r="CM122" i="36"/>
  <c r="CQ122" i="36"/>
  <c r="CU122" i="36"/>
  <c r="CY122" i="36"/>
  <c r="T122" i="36"/>
  <c r="X122" i="36"/>
  <c r="AB122" i="36"/>
  <c r="AF122" i="36"/>
  <c r="AJ122" i="36"/>
  <c r="AN122" i="36"/>
  <c r="AR122" i="36"/>
  <c r="AV122" i="36"/>
  <c r="AZ122" i="36"/>
  <c r="BD122" i="36"/>
  <c r="BH122" i="36"/>
  <c r="BL122" i="36"/>
  <c r="BP122" i="36"/>
  <c r="BT122" i="36"/>
  <c r="BX122" i="36"/>
  <c r="CB122" i="36"/>
  <c r="CF122" i="36"/>
  <c r="CJ122" i="36"/>
  <c r="CN122" i="36"/>
  <c r="CR122" i="36"/>
  <c r="CV122" i="36"/>
  <c r="CZ122" i="36"/>
  <c r="U122" i="36"/>
  <c r="AK122" i="36"/>
  <c r="BA122" i="36"/>
  <c r="BQ122" i="36"/>
  <c r="CG122" i="36"/>
  <c r="CW122" i="36"/>
  <c r="CC122" i="36"/>
  <c r="Y122" i="36"/>
  <c r="AO122" i="36"/>
  <c r="BE122" i="36"/>
  <c r="BU122" i="36"/>
  <c r="CK122" i="36"/>
  <c r="DA122" i="36"/>
  <c r="AG122" i="36"/>
  <c r="BM122" i="36"/>
  <c r="AC122" i="36"/>
  <c r="AS122" i="36"/>
  <c r="BI122" i="36"/>
  <c r="BY122" i="36"/>
  <c r="CO122" i="36"/>
  <c r="P122" i="36"/>
  <c r="Q122" i="36"/>
  <c r="AW122" i="36"/>
  <c r="CS122" i="36"/>
  <c r="Q73" i="36"/>
  <c r="U73" i="36"/>
  <c r="Y73" i="36"/>
  <c r="AC73" i="36"/>
  <c r="AG73" i="36"/>
  <c r="AK73" i="36"/>
  <c r="AO73" i="36"/>
  <c r="AS73" i="36"/>
  <c r="AW73" i="36"/>
  <c r="BA73" i="36"/>
  <c r="BE73" i="36"/>
  <c r="BI73" i="36"/>
  <c r="BM73" i="36"/>
  <c r="BQ73" i="36"/>
  <c r="BU73" i="36"/>
  <c r="BY73" i="36"/>
  <c r="CC73" i="36"/>
  <c r="CG73" i="36"/>
  <c r="CK73" i="36"/>
  <c r="CO73" i="36"/>
  <c r="CS73" i="36"/>
  <c r="CW73" i="36"/>
  <c r="DA73" i="36"/>
  <c r="R73" i="36"/>
  <c r="V73" i="36"/>
  <c r="Z73" i="36"/>
  <c r="AD73" i="36"/>
  <c r="AH73" i="36"/>
  <c r="AL73" i="36"/>
  <c r="AP73" i="36"/>
  <c r="AT73" i="36"/>
  <c r="AX73" i="36"/>
  <c r="BB73" i="36"/>
  <c r="BF73" i="36"/>
  <c r="BJ73" i="36"/>
  <c r="BN73" i="36"/>
  <c r="BR73" i="36"/>
  <c r="BV73" i="36"/>
  <c r="BZ73" i="36"/>
  <c r="CD73" i="36"/>
  <c r="CH73" i="36"/>
  <c r="CL73" i="36"/>
  <c r="CP73" i="36"/>
  <c r="CT73" i="36"/>
  <c r="CX73" i="36"/>
  <c r="S73" i="36"/>
  <c r="W73" i="36"/>
  <c r="AA73" i="36"/>
  <c r="AE73" i="36"/>
  <c r="AI73" i="36"/>
  <c r="AM73" i="36"/>
  <c r="AQ73" i="36"/>
  <c r="AU73" i="36"/>
  <c r="AY73" i="36"/>
  <c r="BC73" i="36"/>
  <c r="BG73" i="36"/>
  <c r="BK73" i="36"/>
  <c r="BO73" i="36"/>
  <c r="BS73" i="36"/>
  <c r="BW73" i="36"/>
  <c r="CA73" i="36"/>
  <c r="CE73" i="36"/>
  <c r="CI73" i="36"/>
  <c r="CM73" i="36"/>
  <c r="CQ73" i="36"/>
  <c r="CU73" i="36"/>
  <c r="CY73" i="36"/>
  <c r="T73" i="36"/>
  <c r="AJ73" i="36"/>
  <c r="AZ73" i="36"/>
  <c r="BP73" i="36"/>
  <c r="CF73" i="36"/>
  <c r="CV73" i="36"/>
  <c r="P73" i="36"/>
  <c r="X73" i="36"/>
  <c r="AN73" i="36"/>
  <c r="BD73" i="36"/>
  <c r="BT73" i="36"/>
  <c r="CJ73" i="36"/>
  <c r="CZ73" i="36"/>
  <c r="AB73" i="36"/>
  <c r="AR73" i="36"/>
  <c r="BH73" i="36"/>
  <c r="BX73" i="36"/>
  <c r="CN73" i="36"/>
  <c r="AF73" i="36"/>
  <c r="AV73" i="36"/>
  <c r="BL73" i="36"/>
  <c r="CB73" i="36"/>
  <c r="CR73" i="36"/>
  <c r="S75" i="36"/>
  <c r="W75" i="36"/>
  <c r="AA75" i="36"/>
  <c r="AE75" i="36"/>
  <c r="AI75" i="36"/>
  <c r="AM75" i="36"/>
  <c r="AQ75" i="36"/>
  <c r="AU75" i="36"/>
  <c r="AY75" i="36"/>
  <c r="BC75" i="36"/>
  <c r="BG75" i="36"/>
  <c r="BK75" i="36"/>
  <c r="BO75" i="36"/>
  <c r="BS75" i="36"/>
  <c r="BW75" i="36"/>
  <c r="CA75" i="36"/>
  <c r="CE75" i="36"/>
  <c r="CI75" i="36"/>
  <c r="CM75" i="36"/>
  <c r="CQ75" i="36"/>
  <c r="CU75" i="36"/>
  <c r="CY75" i="36"/>
  <c r="T75" i="36"/>
  <c r="X75" i="36"/>
  <c r="AB75" i="36"/>
  <c r="AF75" i="36"/>
  <c r="AJ75" i="36"/>
  <c r="AN75" i="36"/>
  <c r="AR75" i="36"/>
  <c r="AV75" i="36"/>
  <c r="AZ75" i="36"/>
  <c r="BD75" i="36"/>
  <c r="BH75" i="36"/>
  <c r="BL75" i="36"/>
  <c r="BP75" i="36"/>
  <c r="BT75" i="36"/>
  <c r="BX75" i="36"/>
  <c r="CB75" i="36"/>
  <c r="CF75" i="36"/>
  <c r="CJ75" i="36"/>
  <c r="CN75" i="36"/>
  <c r="CR75" i="36"/>
  <c r="CV75" i="36"/>
  <c r="CZ75" i="36"/>
  <c r="Q75" i="36"/>
  <c r="U75" i="36"/>
  <c r="Y75" i="36"/>
  <c r="AC75" i="36"/>
  <c r="AG75" i="36"/>
  <c r="AK75" i="36"/>
  <c r="AO75" i="36"/>
  <c r="AS75" i="36"/>
  <c r="AW75" i="36"/>
  <c r="BA75" i="36"/>
  <c r="BE75" i="36"/>
  <c r="BI75" i="36"/>
  <c r="BM75" i="36"/>
  <c r="BQ75" i="36"/>
  <c r="BU75" i="36"/>
  <c r="BY75" i="36"/>
  <c r="CC75" i="36"/>
  <c r="CG75" i="36"/>
  <c r="CK75" i="36"/>
  <c r="CO75" i="36"/>
  <c r="CS75" i="36"/>
  <c r="CW75" i="36"/>
  <c r="DA75" i="36"/>
  <c r="R75" i="36"/>
  <c r="AH75" i="36"/>
  <c r="AX75" i="36"/>
  <c r="BN75" i="36"/>
  <c r="CD75" i="36"/>
  <c r="CT75" i="36"/>
  <c r="AD75" i="36"/>
  <c r="BZ75" i="36"/>
  <c r="V75" i="36"/>
  <c r="AL75" i="36"/>
  <c r="BB75" i="36"/>
  <c r="BR75" i="36"/>
  <c r="CH75" i="36"/>
  <c r="CX75" i="36"/>
  <c r="AT75" i="36"/>
  <c r="CP75" i="36"/>
  <c r="Z75" i="36"/>
  <c r="AP75" i="36"/>
  <c r="BF75" i="36"/>
  <c r="BV75" i="36"/>
  <c r="CL75" i="36"/>
  <c r="P75" i="36"/>
  <c r="BJ75" i="36"/>
  <c r="T74" i="36"/>
  <c r="X74" i="36"/>
  <c r="AB74" i="36"/>
  <c r="AF74" i="36"/>
  <c r="AJ74" i="36"/>
  <c r="AN74" i="36"/>
  <c r="AR74" i="36"/>
  <c r="AV74" i="36"/>
  <c r="AZ74" i="36"/>
  <c r="BD74" i="36"/>
  <c r="BH74" i="36"/>
  <c r="BL74" i="36"/>
  <c r="BP74" i="36"/>
  <c r="BT74" i="36"/>
  <c r="BX74" i="36"/>
  <c r="CB74" i="36"/>
  <c r="CF74" i="36"/>
  <c r="CJ74" i="36"/>
  <c r="CN74" i="36"/>
  <c r="CR74" i="36"/>
  <c r="CV74" i="36"/>
  <c r="CZ74" i="36"/>
  <c r="Q74" i="36"/>
  <c r="U74" i="36"/>
  <c r="Y74" i="36"/>
  <c r="AC74" i="36"/>
  <c r="AG74" i="36"/>
  <c r="AK74" i="36"/>
  <c r="AO74" i="36"/>
  <c r="AS74" i="36"/>
  <c r="AW74" i="36"/>
  <c r="BA74" i="36"/>
  <c r="BE74" i="36"/>
  <c r="BI74" i="36"/>
  <c r="BM74" i="36"/>
  <c r="BQ74" i="36"/>
  <c r="BU74" i="36"/>
  <c r="BY74" i="36"/>
  <c r="CC74" i="36"/>
  <c r="CG74" i="36"/>
  <c r="CK74" i="36"/>
  <c r="CO74" i="36"/>
  <c r="CS74" i="36"/>
  <c r="CW74" i="36"/>
  <c r="DA74" i="36"/>
  <c r="R74" i="36"/>
  <c r="V74" i="36"/>
  <c r="Z74" i="36"/>
  <c r="AD74" i="36"/>
  <c r="AH74" i="36"/>
  <c r="AL74" i="36"/>
  <c r="AP74" i="36"/>
  <c r="AT74" i="36"/>
  <c r="AX74" i="36"/>
  <c r="BB74" i="36"/>
  <c r="BF74" i="36"/>
  <c r="BJ74" i="36"/>
  <c r="BN74" i="36"/>
  <c r="BR74" i="36"/>
  <c r="BV74" i="36"/>
  <c r="BZ74" i="36"/>
  <c r="CD74" i="36"/>
  <c r="CH74" i="36"/>
  <c r="CL74" i="36"/>
  <c r="CP74" i="36"/>
  <c r="CT74" i="36"/>
  <c r="CX74" i="36"/>
  <c r="AA74" i="36"/>
  <c r="AQ74" i="36"/>
  <c r="BG74" i="36"/>
  <c r="BW74" i="36"/>
  <c r="CM74" i="36"/>
  <c r="BS74" i="36"/>
  <c r="AE74" i="36"/>
  <c r="AU74" i="36"/>
  <c r="BK74" i="36"/>
  <c r="CA74" i="36"/>
  <c r="CQ74" i="36"/>
  <c r="CI74" i="36"/>
  <c r="S74" i="36"/>
  <c r="AI74" i="36"/>
  <c r="AY74" i="36"/>
  <c r="BO74" i="36"/>
  <c r="CE74" i="36"/>
  <c r="CU74" i="36"/>
  <c r="W74" i="36"/>
  <c r="AM74" i="36"/>
  <c r="BC74" i="36"/>
  <c r="CY74" i="36"/>
  <c r="P74" i="36"/>
  <c r="C6" i="36"/>
  <c r="N44" i="36"/>
  <c r="N43" i="36"/>
  <c r="J36" i="36"/>
  <c r="N36" i="36" s="1"/>
  <c r="J11" i="36"/>
  <c r="J10" i="36"/>
  <c r="N10" i="36" l="1"/>
  <c r="L10" i="36"/>
  <c r="M10" i="36"/>
  <c r="Z29" i="36" s="1"/>
  <c r="K10" i="36"/>
  <c r="T274" i="36"/>
  <c r="AX274" i="36"/>
  <c r="AW274" i="36"/>
  <c r="DA274" i="36"/>
  <c r="CT274" i="36"/>
  <c r="CD274" i="36"/>
  <c r="CY274" i="36"/>
  <c r="CK274" i="36"/>
  <c r="CU274" i="36"/>
  <c r="BN274" i="36"/>
  <c r="Z274" i="36"/>
  <c r="CL274" i="36"/>
  <c r="R274" i="36"/>
  <c r="BR274" i="36"/>
  <c r="BE274" i="36"/>
  <c r="CX274" i="36"/>
  <c r="AQ274" i="36"/>
  <c r="AT274" i="36"/>
  <c r="BF274" i="36"/>
  <c r="CM274" i="36"/>
  <c r="AH274" i="36"/>
  <c r="AP274" i="36"/>
  <c r="BC274" i="36"/>
  <c r="CV274" i="36"/>
  <c r="BL274" i="36"/>
  <c r="AG274" i="36"/>
  <c r="BO274" i="36"/>
  <c r="CL269" i="36"/>
  <c r="P269" i="36"/>
  <c r="AK271" i="36"/>
  <c r="AG271" i="36"/>
  <c r="AP271" i="36"/>
  <c r="U271" i="36"/>
  <c r="AB270" i="36"/>
  <c r="Q269" i="36"/>
  <c r="AK269" i="36"/>
  <c r="AB269" i="36"/>
  <c r="T269" i="36"/>
  <c r="R269" i="36"/>
  <c r="AE269" i="36"/>
  <c r="CW269" i="36"/>
  <c r="CF269" i="36"/>
  <c r="BT269" i="36"/>
  <c r="CP269" i="36"/>
  <c r="AU269" i="36"/>
  <c r="CI269" i="36"/>
  <c r="AL269" i="36"/>
  <c r="BE269" i="36"/>
  <c r="Z269" i="36"/>
  <c r="CA269" i="36"/>
  <c r="BL269" i="36"/>
  <c r="AQ269" i="36"/>
  <c r="BV269" i="36"/>
  <c r="BO269" i="36"/>
  <c r="AY269" i="36"/>
  <c r="AM269" i="36"/>
  <c r="CB269" i="36"/>
  <c r="BF269" i="36"/>
  <c r="BG269" i="36"/>
  <c r="CV269" i="36"/>
  <c r="BJ269" i="36"/>
  <c r="CZ269" i="36"/>
  <c r="CU269" i="36"/>
  <c r="AX269" i="36"/>
  <c r="BD269" i="36"/>
  <c r="BM269" i="36"/>
  <c r="BC269" i="36"/>
  <c r="AF269" i="36"/>
  <c r="CR269" i="36"/>
  <c r="BQ269" i="36"/>
  <c r="AT269" i="36"/>
  <c r="V269" i="36"/>
  <c r="BW269" i="36"/>
  <c r="AZ269" i="36"/>
  <c r="Y269" i="36"/>
  <c r="CK269" i="36"/>
  <c r="AH269" i="36"/>
  <c r="CQ269" i="36"/>
  <c r="AS269" i="36"/>
  <c r="CX269" i="36"/>
  <c r="AR269" i="36"/>
  <c r="CC269" i="36"/>
  <c r="BB270" i="36"/>
  <c r="AC269" i="36"/>
  <c r="CJ269" i="36"/>
  <c r="BN269" i="36"/>
  <c r="CY269" i="36"/>
  <c r="BA269" i="36"/>
  <c r="BB269" i="36"/>
  <c r="AJ269" i="36"/>
  <c r="BU269" i="36"/>
  <c r="BK269" i="36"/>
  <c r="BZ269" i="36"/>
  <c r="AW269" i="36"/>
  <c r="X269" i="36"/>
  <c r="AG269" i="36"/>
  <c r="BS269" i="36"/>
  <c r="AV269" i="36"/>
  <c r="U269" i="36"/>
  <c r="CG269" i="36"/>
  <c r="AA269" i="36"/>
  <c r="CM269" i="36"/>
  <c r="BP269" i="36"/>
  <c r="AO269" i="36"/>
  <c r="DA269" i="36"/>
  <c r="BR269" i="36"/>
  <c r="AN269" i="36"/>
  <c r="BY269" i="36"/>
  <c r="AI269" i="36"/>
  <c r="BX269" i="36"/>
  <c r="AP269" i="36"/>
  <c r="Z270" i="36"/>
  <c r="CO269" i="36"/>
  <c r="BI269" i="36"/>
  <c r="S269" i="36"/>
  <c r="W269" i="36"/>
  <c r="AU270" i="36"/>
  <c r="Q270" i="36"/>
  <c r="U270" i="36"/>
  <c r="CQ270" i="36"/>
  <c r="BV270" i="36"/>
  <c r="CW270" i="36"/>
  <c r="CJ270" i="36"/>
  <c r="BO270" i="36"/>
  <c r="BR270" i="36"/>
  <c r="X270" i="36"/>
  <c r="CG270" i="36"/>
  <c r="CL270" i="36"/>
  <c r="AR270" i="36"/>
  <c r="AS270" i="36"/>
  <c r="AE270" i="36"/>
  <c r="BT270" i="36"/>
  <c r="BI270" i="36"/>
  <c r="AY270" i="36"/>
  <c r="CN270" i="36"/>
  <c r="CH270" i="36"/>
  <c r="BK270" i="36"/>
  <c r="AN270" i="36"/>
  <c r="CZ270" i="36"/>
  <c r="DA270" i="36"/>
  <c r="AP270" i="36"/>
  <c r="S270" i="36"/>
  <c r="CE270" i="36"/>
  <c r="BH270" i="36"/>
  <c r="CC270" i="36"/>
  <c r="AC270" i="36"/>
  <c r="AL270" i="36"/>
  <c r="CX270" i="36"/>
  <c r="CA270" i="36"/>
  <c r="BD270" i="36"/>
  <c r="BM270" i="36"/>
  <c r="CK270" i="36"/>
  <c r="BF270" i="36"/>
  <c r="AI270" i="36"/>
  <c r="CU270" i="36"/>
  <c r="BX270" i="36"/>
  <c r="AL271" i="36"/>
  <c r="V271" i="36"/>
  <c r="Y271" i="36"/>
  <c r="AD271" i="36"/>
  <c r="BJ271" i="36"/>
  <c r="CH271" i="36"/>
  <c r="CX271" i="36"/>
  <c r="AE271" i="36"/>
  <c r="AU271" i="36"/>
  <c r="BK271" i="36"/>
  <c r="BE271" i="36"/>
  <c r="CC271" i="36"/>
  <c r="CY271" i="36"/>
  <c r="BH271" i="36"/>
  <c r="CE271" i="36"/>
  <c r="CZ271" i="36"/>
  <c r="CF271" i="36"/>
  <c r="AV271" i="36"/>
  <c r="CR271" i="36"/>
  <c r="BD271" i="36"/>
  <c r="AF271" i="36"/>
  <c r="AJ271" i="36"/>
  <c r="AH271" i="36"/>
  <c r="BN271" i="36"/>
  <c r="CL271" i="36"/>
  <c r="S271" i="36"/>
  <c r="AI271" i="36"/>
  <c r="AY271" i="36"/>
  <c r="X271" i="36"/>
  <c r="BM271" i="36"/>
  <c r="CI271" i="36"/>
  <c r="AB271" i="36"/>
  <c r="BO271" i="36"/>
  <c r="CJ271" i="36"/>
  <c r="AS271" i="36"/>
  <c r="CQ271" i="36"/>
  <c r="BL271" i="36"/>
  <c r="BA271" i="36"/>
  <c r="CB271" i="36"/>
  <c r="BP271" i="36"/>
  <c r="BQ271" i="36"/>
  <c r="AO271" i="36"/>
  <c r="AT271" i="36"/>
  <c r="BZ271" i="36"/>
  <c r="CP271" i="36"/>
  <c r="W271" i="36"/>
  <c r="AM271" i="36"/>
  <c r="BC271" i="36"/>
  <c r="AN271" i="36"/>
  <c r="BS271" i="36"/>
  <c r="CN271" i="36"/>
  <c r="AR271" i="36"/>
  <c r="BT271" i="36"/>
  <c r="CO271" i="36"/>
  <c r="BI271" i="36"/>
  <c r="DA271" i="36"/>
  <c r="BW271" i="36"/>
  <c r="CA271" i="36"/>
  <c r="CW271" i="36"/>
  <c r="CK271" i="36"/>
  <c r="R271" i="36"/>
  <c r="AX271" i="36"/>
  <c r="CD271" i="36"/>
  <c r="CT271" i="36"/>
  <c r="AA271" i="36"/>
  <c r="AQ271" i="36"/>
  <c r="BG271" i="36"/>
  <c r="AW271" i="36"/>
  <c r="BX271" i="36"/>
  <c r="CS271" i="36"/>
  <c r="AZ271" i="36"/>
  <c r="BY271" i="36"/>
  <c r="CU271" i="36"/>
  <c r="BU271" i="36"/>
  <c r="T271" i="36"/>
  <c r="CG271" i="36"/>
  <c r="CV271" i="36"/>
  <c r="P271" i="36"/>
  <c r="CM271" i="36"/>
  <c r="V270" i="36"/>
  <c r="AD270" i="36"/>
  <c r="BJ270" i="36"/>
  <c r="CP270" i="36"/>
  <c r="AM270" i="36"/>
  <c r="BS270" i="36"/>
  <c r="CY270" i="36"/>
  <c r="AV270" i="36"/>
  <c r="CB270" i="36"/>
  <c r="AG270" i="36"/>
  <c r="BA270" i="36"/>
  <c r="BY270" i="36"/>
  <c r="AH270" i="36"/>
  <c r="BN270" i="36"/>
  <c r="CT270" i="36"/>
  <c r="AQ270" i="36"/>
  <c r="BW270" i="36"/>
  <c r="T270" i="36"/>
  <c r="AZ270" i="36"/>
  <c r="CF270" i="36"/>
  <c r="AW270" i="36"/>
  <c r="BQ270" i="36"/>
  <c r="Y270" i="36"/>
  <c r="AT270" i="36"/>
  <c r="BZ270" i="36"/>
  <c r="W270" i="36"/>
  <c r="BC270" i="36"/>
  <c r="CI270" i="36"/>
  <c r="AF270" i="36"/>
  <c r="BL270" i="36"/>
  <c r="CR270" i="36"/>
  <c r="CS270" i="36"/>
  <c r="AO270" i="36"/>
  <c r="CO270" i="36"/>
  <c r="R270" i="36"/>
  <c r="AX270" i="36"/>
  <c r="CD270" i="36"/>
  <c r="AA270" i="36"/>
  <c r="BG270" i="36"/>
  <c r="CM270" i="36"/>
  <c r="AJ270" i="36"/>
  <c r="BP270" i="36"/>
  <c r="CV270" i="36"/>
  <c r="P270" i="36"/>
  <c r="BU270" i="36"/>
  <c r="BE270" i="36"/>
  <c r="BR271" i="36"/>
  <c r="BF271" i="36"/>
  <c r="BB271" i="36"/>
  <c r="Q271" i="36"/>
  <c r="AC271" i="36"/>
  <c r="BV271" i="36"/>
  <c r="BH269" i="36"/>
  <c r="CS269" i="36"/>
  <c r="CH269" i="36"/>
  <c r="AD269" i="36"/>
  <c r="CE269" i="36"/>
  <c r="CT269" i="36"/>
  <c r="CN269" i="36"/>
  <c r="CD269" i="36"/>
  <c r="S254" i="36"/>
  <c r="R279" i="36"/>
  <c r="T205" i="36"/>
  <c r="S230" i="36"/>
  <c r="S156" i="36"/>
  <c r="R181" i="36"/>
  <c r="T107" i="36"/>
  <c r="S49" i="36"/>
  <c r="W49" i="36"/>
  <c r="AA49" i="36"/>
  <c r="AE49" i="36"/>
  <c r="AI49" i="36"/>
  <c r="AM49" i="36"/>
  <c r="AQ49" i="36"/>
  <c r="AU49" i="36"/>
  <c r="AY49" i="36"/>
  <c r="BC49" i="36"/>
  <c r="BG49" i="36"/>
  <c r="BK49" i="36"/>
  <c r="BO49" i="36"/>
  <c r="BS49" i="36"/>
  <c r="BW49" i="36"/>
  <c r="CA49" i="36"/>
  <c r="CE49" i="36"/>
  <c r="CI49" i="36"/>
  <c r="CM49" i="36"/>
  <c r="CQ49" i="36"/>
  <c r="CU49" i="36"/>
  <c r="CY49" i="36"/>
  <c r="Z49" i="36"/>
  <c r="BJ49" i="36"/>
  <c r="BV49" i="36"/>
  <c r="CH49" i="36"/>
  <c r="CT49" i="36"/>
  <c r="T49" i="36"/>
  <c r="X49" i="36"/>
  <c r="AB49" i="36"/>
  <c r="AF49" i="36"/>
  <c r="AJ49" i="36"/>
  <c r="AN49" i="36"/>
  <c r="AR49" i="36"/>
  <c r="AV49" i="36"/>
  <c r="AZ49" i="36"/>
  <c r="BD49" i="36"/>
  <c r="BH49" i="36"/>
  <c r="BL49" i="36"/>
  <c r="BP49" i="36"/>
  <c r="BT49" i="36"/>
  <c r="BX49" i="36"/>
  <c r="CB49" i="36"/>
  <c r="CF49" i="36"/>
  <c r="CJ49" i="36"/>
  <c r="CN49" i="36"/>
  <c r="CR49" i="36"/>
  <c r="CV49" i="36"/>
  <c r="CZ49" i="36"/>
  <c r="R49" i="36"/>
  <c r="AH49" i="36"/>
  <c r="AP49" i="36"/>
  <c r="AT49" i="36"/>
  <c r="BB49" i="36"/>
  <c r="BN49" i="36"/>
  <c r="CD49" i="36"/>
  <c r="CP49" i="36"/>
  <c r="P49" i="36"/>
  <c r="Q49" i="36"/>
  <c r="U49" i="36"/>
  <c r="Y49" i="36"/>
  <c r="AC49" i="36"/>
  <c r="AG49" i="36"/>
  <c r="AK49" i="36"/>
  <c r="AO49" i="36"/>
  <c r="AS49" i="36"/>
  <c r="AW49" i="36"/>
  <c r="BA49" i="36"/>
  <c r="BE49" i="36"/>
  <c r="BI49" i="36"/>
  <c r="BM49" i="36"/>
  <c r="BQ49" i="36"/>
  <c r="BU49" i="36"/>
  <c r="BY49" i="36"/>
  <c r="CC49" i="36"/>
  <c r="CG49" i="36"/>
  <c r="CK49" i="36"/>
  <c r="CO49" i="36"/>
  <c r="CS49" i="36"/>
  <c r="CW49" i="36"/>
  <c r="DA49" i="36"/>
  <c r="V49" i="36"/>
  <c r="AD49" i="36"/>
  <c r="AL49" i="36"/>
  <c r="AX49" i="36"/>
  <c r="BF49" i="36"/>
  <c r="BR49" i="36"/>
  <c r="BZ49" i="36"/>
  <c r="CL49" i="36"/>
  <c r="CX49" i="36"/>
  <c r="Q9" i="36"/>
  <c r="R9" i="36" s="1"/>
  <c r="P34" i="36"/>
  <c r="Q34" i="36" s="1"/>
  <c r="R34" i="36" s="1"/>
  <c r="S34" i="36" s="1"/>
  <c r="T34" i="36" s="1"/>
  <c r="U34" i="36" s="1"/>
  <c r="V34" i="36" s="1"/>
  <c r="W34" i="36" s="1"/>
  <c r="X34" i="36" s="1"/>
  <c r="Y34" i="36" s="1"/>
  <c r="Z34" i="36" s="1"/>
  <c r="AA34" i="36" s="1"/>
  <c r="AB34" i="36" s="1"/>
  <c r="AC34" i="36" s="1"/>
  <c r="AD34" i="36" s="1"/>
  <c r="AE34" i="36" s="1"/>
  <c r="AF34" i="36" s="1"/>
  <c r="AG34" i="36" s="1"/>
  <c r="AH34" i="36" s="1"/>
  <c r="AI34" i="36" s="1"/>
  <c r="AJ34" i="36" s="1"/>
  <c r="AK34" i="36" s="1"/>
  <c r="AL34" i="36" s="1"/>
  <c r="AM34" i="36" s="1"/>
  <c r="AN34" i="36" s="1"/>
  <c r="AO34" i="36" s="1"/>
  <c r="AP34" i="36" s="1"/>
  <c r="AQ34" i="36" s="1"/>
  <c r="AR34" i="36" s="1"/>
  <c r="AS34" i="36" s="1"/>
  <c r="AT34" i="36" s="1"/>
  <c r="AU34" i="36" s="1"/>
  <c r="AV34" i="36" s="1"/>
  <c r="AW34" i="36" s="1"/>
  <c r="AX34" i="36" s="1"/>
  <c r="AY34" i="36" s="1"/>
  <c r="AZ34" i="36" s="1"/>
  <c r="BA34" i="36" s="1"/>
  <c r="BB34" i="36" s="1"/>
  <c r="BC34" i="36" s="1"/>
  <c r="BD34" i="36" s="1"/>
  <c r="BE34" i="36" s="1"/>
  <c r="BF34" i="36" s="1"/>
  <c r="BG34" i="36" s="1"/>
  <c r="BH34" i="36" s="1"/>
  <c r="BI34" i="36" s="1"/>
  <c r="BJ34" i="36" s="1"/>
  <c r="BK34" i="36" s="1"/>
  <c r="BL34" i="36" s="1"/>
  <c r="BM34" i="36" s="1"/>
  <c r="BN34" i="36" s="1"/>
  <c r="BO34" i="36" s="1"/>
  <c r="BP34" i="36" s="1"/>
  <c r="BQ34" i="36" s="1"/>
  <c r="BR34" i="36" s="1"/>
  <c r="BS34" i="36" s="1"/>
  <c r="BT34" i="36" s="1"/>
  <c r="BU34" i="36" s="1"/>
  <c r="BV34" i="36" s="1"/>
  <c r="BW34" i="36" s="1"/>
  <c r="BX34" i="36" s="1"/>
  <c r="BY34" i="36" s="1"/>
  <c r="BZ34" i="36" s="1"/>
  <c r="CA34" i="36" s="1"/>
  <c r="CB34" i="36" s="1"/>
  <c r="CC34" i="36" s="1"/>
  <c r="CD34" i="36" s="1"/>
  <c r="CE34" i="36" s="1"/>
  <c r="CF34" i="36" s="1"/>
  <c r="CG34" i="36" s="1"/>
  <c r="CH34" i="36" s="1"/>
  <c r="CI34" i="36" s="1"/>
  <c r="CJ34" i="36" s="1"/>
  <c r="CK34" i="36" s="1"/>
  <c r="CL34" i="36" s="1"/>
  <c r="CM34" i="36" s="1"/>
  <c r="CN34" i="36" s="1"/>
  <c r="CO34" i="36" s="1"/>
  <c r="CP34" i="36" s="1"/>
  <c r="CQ34" i="36" s="1"/>
  <c r="CR34" i="36" s="1"/>
  <c r="CS34" i="36" s="1"/>
  <c r="CT34" i="36" s="1"/>
  <c r="CU34" i="36" s="1"/>
  <c r="CV34" i="36" s="1"/>
  <c r="CW34" i="36" s="1"/>
  <c r="CX34" i="36" s="1"/>
  <c r="CY34" i="36" s="1"/>
  <c r="CZ34" i="36" s="1"/>
  <c r="DA34" i="36" s="1"/>
  <c r="T25" i="36" l="1"/>
  <c r="Y24" i="36"/>
  <c r="T254" i="36"/>
  <c r="S279" i="36"/>
  <c r="U205" i="36"/>
  <c r="T230" i="36"/>
  <c r="T156" i="36"/>
  <c r="S181" i="36"/>
  <c r="U107" i="36"/>
  <c r="S26" i="36"/>
  <c r="BS25" i="36"/>
  <c r="CA25" i="36"/>
  <c r="CL25" i="36"/>
  <c r="AP25" i="36"/>
  <c r="CG25" i="36"/>
  <c r="AK25" i="36"/>
  <c r="CB25" i="36"/>
  <c r="AF25" i="36"/>
  <c r="AR24" i="36"/>
  <c r="AZ24" i="36"/>
  <c r="CE24" i="36"/>
  <c r="AI24" i="36"/>
  <c r="S24" i="36"/>
  <c r="CL24" i="36"/>
  <c r="BV24" i="36"/>
  <c r="BF24" i="36"/>
  <c r="AP24" i="36"/>
  <c r="Z24" i="36"/>
  <c r="CW24" i="36"/>
  <c r="CG24" i="36"/>
  <c r="BQ24" i="36"/>
  <c r="BA24" i="36"/>
  <c r="AK24" i="36"/>
  <c r="U24" i="36"/>
  <c r="CG26" i="36"/>
  <c r="AD26" i="36"/>
  <c r="BV26" i="36"/>
  <c r="P26" i="36"/>
  <c r="CC26" i="36"/>
  <c r="V26" i="36"/>
  <c r="BZ26" i="36"/>
  <c r="R26" i="36"/>
  <c r="BI26" i="36"/>
  <c r="AS26" i="36"/>
  <c r="AC26" i="36"/>
  <c r="CZ26" i="36"/>
  <c r="CJ26" i="36"/>
  <c r="BT26" i="36"/>
  <c r="BD26" i="36"/>
  <c r="AN26" i="36"/>
  <c r="X26" i="36"/>
  <c r="CQ26" i="36"/>
  <c r="CA26" i="36"/>
  <c r="BK26" i="36"/>
  <c r="AU26" i="36"/>
  <c r="AE26" i="36"/>
  <c r="CW29" i="36"/>
  <c r="AJ29" i="36"/>
  <c r="CV29" i="36"/>
  <c r="CC29" i="36"/>
  <c r="AW29" i="36"/>
  <c r="Q29" i="36"/>
  <c r="CU29" i="36"/>
  <c r="CB29" i="36"/>
  <c r="AV29" i="36"/>
  <c r="DA29" i="36"/>
  <c r="CY29" i="36"/>
  <c r="CP29" i="36"/>
  <c r="BQ29" i="36"/>
  <c r="AK29" i="36"/>
  <c r="CE29" i="36"/>
  <c r="BO29" i="36"/>
  <c r="AY29" i="36"/>
  <c r="AI29" i="36"/>
  <c r="S29" i="36"/>
  <c r="BR29" i="36"/>
  <c r="BB29" i="36"/>
  <c r="AL29" i="36"/>
  <c r="V29" i="36"/>
  <c r="AY25" i="36"/>
  <c r="AA25" i="36"/>
  <c r="BF25" i="36"/>
  <c r="Z25" i="36"/>
  <c r="BQ25" i="36"/>
  <c r="U25" i="36"/>
  <c r="BL25" i="36"/>
  <c r="CR24" i="36"/>
  <c r="CJ24" i="36"/>
  <c r="CU24" i="36"/>
  <c r="AY24" i="36"/>
  <c r="BC25" i="36"/>
  <c r="CU25" i="36"/>
  <c r="AI25" i="36"/>
  <c r="BK25" i="36"/>
  <c r="BW25" i="36"/>
  <c r="CX25" i="36"/>
  <c r="CH25" i="36"/>
  <c r="BR25" i="36"/>
  <c r="BB25" i="36"/>
  <c r="AL25" i="36"/>
  <c r="V25" i="36"/>
  <c r="CS25" i="36"/>
  <c r="CC25" i="36"/>
  <c r="BM25" i="36"/>
  <c r="AW25" i="36"/>
  <c r="AG25" i="36"/>
  <c r="Q25" i="36"/>
  <c r="CN25" i="36"/>
  <c r="BX25" i="36"/>
  <c r="BH25" i="36"/>
  <c r="AR25" i="36"/>
  <c r="AB25" i="36"/>
  <c r="CB24" i="36"/>
  <c r="CN24" i="36"/>
  <c r="AB24" i="36"/>
  <c r="BT24" i="36"/>
  <c r="CV24" i="36"/>
  <c r="AJ24" i="36"/>
  <c r="CQ24" i="36"/>
  <c r="CA24" i="36"/>
  <c r="BK24" i="36"/>
  <c r="AU24" i="36"/>
  <c r="AE24" i="36"/>
  <c r="CX24" i="36"/>
  <c r="CH24" i="36"/>
  <c r="BR24" i="36"/>
  <c r="BB24" i="36"/>
  <c r="AL24" i="36"/>
  <c r="V24" i="36"/>
  <c r="CS24" i="36"/>
  <c r="CC24" i="36"/>
  <c r="BM24" i="36"/>
  <c r="AW24" i="36"/>
  <c r="AG24" i="36"/>
  <c r="Q24" i="36"/>
  <c r="BY26" i="36"/>
  <c r="CT26" i="36"/>
  <c r="BF26" i="36"/>
  <c r="DA26" i="36"/>
  <c r="BR26" i="36"/>
  <c r="CX26" i="36"/>
  <c r="BN26" i="36"/>
  <c r="BU26" i="36"/>
  <c r="BE26" i="36"/>
  <c r="AO26" i="36"/>
  <c r="Y26" i="36"/>
  <c r="CV26" i="36"/>
  <c r="CF26" i="36"/>
  <c r="BP26" i="36"/>
  <c r="AZ26" i="36"/>
  <c r="AJ26" i="36"/>
  <c r="T26" i="36"/>
  <c r="CM26" i="36"/>
  <c r="BW26" i="36"/>
  <c r="BG26" i="36"/>
  <c r="AQ26" i="36"/>
  <c r="AA26" i="36"/>
  <c r="CK29" i="36"/>
  <c r="AB29" i="36"/>
  <c r="CR29" i="36"/>
  <c r="BU29" i="36"/>
  <c r="AO29" i="36"/>
  <c r="CS29" i="36"/>
  <c r="CQ29" i="36"/>
  <c r="BT29" i="36"/>
  <c r="AN29" i="36"/>
  <c r="CO29" i="36"/>
  <c r="P29" i="36"/>
  <c r="CL29" i="36"/>
  <c r="BI29" i="36"/>
  <c r="AC29" i="36"/>
  <c r="CA29" i="36"/>
  <c r="BK29" i="36"/>
  <c r="AU29" i="36"/>
  <c r="AE29" i="36"/>
  <c r="CD29" i="36"/>
  <c r="BN29" i="36"/>
  <c r="AX29" i="36"/>
  <c r="AH29" i="36"/>
  <c r="R29" i="36"/>
  <c r="P25" i="36"/>
  <c r="CM25" i="36"/>
  <c r="BV25" i="36"/>
  <c r="CW25" i="36"/>
  <c r="BA25" i="36"/>
  <c r="CR25" i="36"/>
  <c r="AV25" i="36"/>
  <c r="AF24" i="36"/>
  <c r="X24" i="36"/>
  <c r="BO24" i="36"/>
  <c r="CY25" i="36"/>
  <c r="AM25" i="36"/>
  <c r="CE25" i="36"/>
  <c r="S25" i="36"/>
  <c r="AU25" i="36"/>
  <c r="BG25" i="36"/>
  <c r="CT25" i="36"/>
  <c r="CD25" i="36"/>
  <c r="BN25" i="36"/>
  <c r="AX25" i="36"/>
  <c r="AH25" i="36"/>
  <c r="R25" i="36"/>
  <c r="CO25" i="36"/>
  <c r="BY25" i="36"/>
  <c r="BI25" i="36"/>
  <c r="AS25" i="36"/>
  <c r="AC25" i="36"/>
  <c r="CZ25" i="36"/>
  <c r="CJ25" i="36"/>
  <c r="BT25" i="36"/>
  <c r="BD25" i="36"/>
  <c r="AN25" i="36"/>
  <c r="X25" i="36"/>
  <c r="BL24" i="36"/>
  <c r="BX24" i="36"/>
  <c r="P24" i="36"/>
  <c r="BD24" i="36"/>
  <c r="CF24" i="36"/>
  <c r="T24" i="36"/>
  <c r="CM24" i="36"/>
  <c r="BW24" i="36"/>
  <c r="BG24" i="36"/>
  <c r="AQ24" i="36"/>
  <c r="AA24" i="36"/>
  <c r="CT24" i="36"/>
  <c r="CD24" i="36"/>
  <c r="BN24" i="36"/>
  <c r="AX24" i="36"/>
  <c r="AH24" i="36"/>
  <c r="R24" i="36"/>
  <c r="CO24" i="36"/>
  <c r="BY24" i="36"/>
  <c r="BI24" i="36"/>
  <c r="AS24" i="36"/>
  <c r="AC24" i="36"/>
  <c r="CW26" i="36"/>
  <c r="BJ26" i="36"/>
  <c r="CL26" i="36"/>
  <c r="AP26" i="36"/>
  <c r="CS26" i="36"/>
  <c r="BB26" i="36"/>
  <c r="CP26" i="36"/>
  <c r="AX26" i="36"/>
  <c r="BQ26" i="36"/>
  <c r="BA26" i="36"/>
  <c r="AK26" i="36"/>
  <c r="U26" i="36"/>
  <c r="CR26" i="36"/>
  <c r="CB26" i="36"/>
  <c r="BL26" i="36"/>
  <c r="AV26" i="36"/>
  <c r="AF26" i="36"/>
  <c r="CY26" i="36"/>
  <c r="CI26" i="36"/>
  <c r="BS26" i="36"/>
  <c r="BC26" i="36"/>
  <c r="AM26" i="36"/>
  <c r="W26" i="36"/>
  <c r="BP29" i="36"/>
  <c r="T29" i="36"/>
  <c r="CN29" i="36"/>
  <c r="BM29" i="36"/>
  <c r="AG29" i="36"/>
  <c r="CF29" i="36"/>
  <c r="CM29" i="36"/>
  <c r="BL29" i="36"/>
  <c r="AF29" i="36"/>
  <c r="BX29" i="36"/>
  <c r="CX29" i="36"/>
  <c r="CG29" i="36"/>
  <c r="BA29" i="36"/>
  <c r="U29" i="36"/>
  <c r="BW29" i="36"/>
  <c r="BG29" i="36"/>
  <c r="AQ29" i="36"/>
  <c r="AA29" i="36"/>
  <c r="BZ29" i="36"/>
  <c r="BJ29" i="36"/>
  <c r="AT29" i="36"/>
  <c r="AD29" i="36"/>
  <c r="CI25" i="36"/>
  <c r="W25" i="36"/>
  <c r="BO25" i="36"/>
  <c r="CQ25" i="36"/>
  <c r="AE25" i="36"/>
  <c r="AQ25" i="36"/>
  <c r="CP25" i="36"/>
  <c r="BZ25" i="36"/>
  <c r="BJ25" i="36"/>
  <c r="AT25" i="36"/>
  <c r="AD25" i="36"/>
  <c r="DA25" i="36"/>
  <c r="CK25" i="36"/>
  <c r="BU25" i="36"/>
  <c r="BE25" i="36"/>
  <c r="AO25" i="36"/>
  <c r="Y25" i="36"/>
  <c r="CV25" i="36"/>
  <c r="CF25" i="36"/>
  <c r="BP25" i="36"/>
  <c r="AZ25" i="36"/>
  <c r="AJ25" i="36"/>
  <c r="AV24" i="36"/>
  <c r="BH24" i="36"/>
  <c r="CZ24" i="36"/>
  <c r="AN24" i="36"/>
  <c r="BP24" i="36"/>
  <c r="CY24" i="36"/>
  <c r="CI24" i="36"/>
  <c r="BS24" i="36"/>
  <c r="BC24" i="36"/>
  <c r="AM24" i="36"/>
  <c r="W24" i="36"/>
  <c r="CP24" i="36"/>
  <c r="BZ24" i="36"/>
  <c r="BJ24" i="36"/>
  <c r="AT24" i="36"/>
  <c r="AD24" i="36"/>
  <c r="DA24" i="36"/>
  <c r="CK24" i="36"/>
  <c r="BU24" i="36"/>
  <c r="BE24" i="36"/>
  <c r="AO24" i="36"/>
  <c r="CO26" i="36"/>
  <c r="AT26" i="36"/>
  <c r="CD26" i="36"/>
  <c r="Z26" i="36"/>
  <c r="CK26" i="36"/>
  <c r="AL26" i="36"/>
  <c r="CH26" i="36"/>
  <c r="AH26" i="36"/>
  <c r="BM26" i="36"/>
  <c r="AW26" i="36"/>
  <c r="AG26" i="36"/>
  <c r="Q26" i="36"/>
  <c r="CN26" i="36"/>
  <c r="BX26" i="36"/>
  <c r="BH26" i="36"/>
  <c r="AR26" i="36"/>
  <c r="AB26" i="36"/>
  <c r="CU26" i="36"/>
  <c r="CE26" i="36"/>
  <c r="BO26" i="36"/>
  <c r="AY26" i="36"/>
  <c r="AI26" i="36"/>
  <c r="AR29" i="36"/>
  <c r="CZ29" i="36"/>
  <c r="CJ29" i="36"/>
  <c r="BE29" i="36"/>
  <c r="Y29" i="36"/>
  <c r="BH29" i="36"/>
  <c r="CH29" i="36"/>
  <c r="BD29" i="36"/>
  <c r="X29" i="36"/>
  <c r="AZ29" i="36"/>
  <c r="CT29" i="36"/>
  <c r="BY29" i="36"/>
  <c r="AS29" i="36"/>
  <c r="CI29" i="36"/>
  <c r="BS29" i="36"/>
  <c r="BC29" i="36"/>
  <c r="AM29" i="36"/>
  <c r="W29" i="36"/>
  <c r="BV29" i="36"/>
  <c r="BF29" i="36"/>
  <c r="AP29" i="36"/>
  <c r="S9" i="36"/>
  <c r="U254" i="36" l="1"/>
  <c r="T279" i="36"/>
  <c r="V205" i="36"/>
  <c r="U230" i="36"/>
  <c r="U156" i="36"/>
  <c r="T181" i="36"/>
  <c r="V107" i="36"/>
  <c r="T9" i="36"/>
  <c r="V254" i="36" l="1"/>
  <c r="U279" i="36"/>
  <c r="W205" i="36"/>
  <c r="V230" i="36"/>
  <c r="V156" i="36"/>
  <c r="U181" i="36"/>
  <c r="W107" i="36"/>
  <c r="U9" i="36"/>
  <c r="W254" i="36" l="1"/>
  <c r="V279" i="36"/>
  <c r="X205" i="36"/>
  <c r="W230" i="36"/>
  <c r="W156" i="36"/>
  <c r="V181" i="36"/>
  <c r="X107" i="36"/>
  <c r="V9" i="36"/>
  <c r="X254" i="36" l="1"/>
  <c r="W279" i="36"/>
  <c r="Y205" i="36"/>
  <c r="X230" i="36"/>
  <c r="X156" i="36"/>
  <c r="W181" i="36"/>
  <c r="Y107" i="36"/>
  <c r="W9" i="36"/>
  <c r="Y254" i="36" l="1"/>
  <c r="X279" i="36"/>
  <c r="Z205" i="36"/>
  <c r="Y230" i="36"/>
  <c r="Y156" i="36"/>
  <c r="X181" i="36"/>
  <c r="Z107" i="36"/>
  <c r="X9" i="36"/>
  <c r="Z254" i="36" l="1"/>
  <c r="Y279" i="36"/>
  <c r="AA205" i="36"/>
  <c r="Z230" i="36"/>
  <c r="Z156" i="36"/>
  <c r="Y181" i="36"/>
  <c r="AA107" i="36"/>
  <c r="Y9" i="36"/>
  <c r="AA254" i="36" l="1"/>
  <c r="Z279" i="36"/>
  <c r="AB205" i="36"/>
  <c r="AA230" i="36"/>
  <c r="AA156" i="36"/>
  <c r="Z181" i="36"/>
  <c r="AB107" i="36"/>
  <c r="Z9" i="36"/>
  <c r="AB254" i="36" l="1"/>
  <c r="AA279" i="36"/>
  <c r="AC205" i="36"/>
  <c r="AB230" i="36"/>
  <c r="AB156" i="36"/>
  <c r="AA181" i="36"/>
  <c r="AC107" i="36"/>
  <c r="AA9" i="36"/>
  <c r="AC254" i="36" l="1"/>
  <c r="AB279" i="36"/>
  <c r="AD205" i="36"/>
  <c r="AC230" i="36"/>
  <c r="AC156" i="36"/>
  <c r="AB181" i="36"/>
  <c r="AD107" i="36"/>
  <c r="AB9" i="36"/>
  <c r="AD254" i="36" l="1"/>
  <c r="AC279" i="36"/>
  <c r="AE205" i="36"/>
  <c r="AD230" i="36"/>
  <c r="AD156" i="36"/>
  <c r="AC181" i="36"/>
  <c r="AE107" i="36"/>
  <c r="AC9" i="36"/>
  <c r="AE254" i="36" l="1"/>
  <c r="AD279" i="36"/>
  <c r="AF205" i="36"/>
  <c r="AE230" i="36"/>
  <c r="AE156" i="36"/>
  <c r="AD181" i="36"/>
  <c r="AF107" i="36"/>
  <c r="AD9" i="36"/>
  <c r="AF254" i="36" l="1"/>
  <c r="AE279" i="36"/>
  <c r="AG205" i="36"/>
  <c r="AF230" i="36"/>
  <c r="AF156" i="36"/>
  <c r="AE181" i="36"/>
  <c r="AG107" i="36"/>
  <c r="AE9" i="36"/>
  <c r="AG254" i="36" l="1"/>
  <c r="AF279" i="36"/>
  <c r="AH205" i="36"/>
  <c r="AG230" i="36"/>
  <c r="AG156" i="36"/>
  <c r="AF181" i="36"/>
  <c r="AH107" i="36"/>
  <c r="AF9" i="36"/>
  <c r="AH254" i="36" l="1"/>
  <c r="AG279" i="36"/>
  <c r="AI205" i="36"/>
  <c r="AH230" i="36"/>
  <c r="AH156" i="36"/>
  <c r="AG181" i="36"/>
  <c r="AI107" i="36"/>
  <c r="AG9" i="36"/>
  <c r="AI254" i="36" l="1"/>
  <c r="AH279" i="36"/>
  <c r="AJ205" i="36"/>
  <c r="AI230" i="36"/>
  <c r="AI156" i="36"/>
  <c r="AH181" i="36"/>
  <c r="AJ107" i="36"/>
  <c r="AH9" i="36"/>
  <c r="AJ254" i="36" l="1"/>
  <c r="AI279" i="36"/>
  <c r="AK205" i="36"/>
  <c r="AJ230" i="36"/>
  <c r="AJ156" i="36"/>
  <c r="AI181" i="36"/>
  <c r="AK107" i="36"/>
  <c r="AI9" i="36"/>
  <c r="AK254" i="36" l="1"/>
  <c r="AJ279" i="36"/>
  <c r="AL205" i="36"/>
  <c r="AK230" i="36"/>
  <c r="AK156" i="36"/>
  <c r="AJ181" i="36"/>
  <c r="AL107" i="36"/>
  <c r="AJ9" i="36"/>
  <c r="AL254" i="36" l="1"/>
  <c r="AK279" i="36"/>
  <c r="AM205" i="36"/>
  <c r="AL230" i="36"/>
  <c r="AL156" i="36"/>
  <c r="AK181" i="36"/>
  <c r="AM107" i="36"/>
  <c r="AK9" i="36"/>
  <c r="AM254" i="36" l="1"/>
  <c r="AL279" i="36"/>
  <c r="AN205" i="36"/>
  <c r="AM230" i="36"/>
  <c r="AM156" i="36"/>
  <c r="AL181" i="36"/>
  <c r="AN107" i="36"/>
  <c r="AL9" i="36"/>
  <c r="AN254" i="36" l="1"/>
  <c r="AM279" i="36"/>
  <c r="AO205" i="36"/>
  <c r="AN230" i="36"/>
  <c r="AN156" i="36"/>
  <c r="AM181" i="36"/>
  <c r="AO107" i="36"/>
  <c r="AM9" i="36"/>
  <c r="AO254" i="36" l="1"/>
  <c r="AN279" i="36"/>
  <c r="AP205" i="36"/>
  <c r="AO230" i="36"/>
  <c r="AO156" i="36"/>
  <c r="AN181" i="36"/>
  <c r="AP107" i="36"/>
  <c r="AN9" i="36"/>
  <c r="AP254" i="36" l="1"/>
  <c r="AO279" i="36"/>
  <c r="AQ205" i="36"/>
  <c r="AP230" i="36"/>
  <c r="AP156" i="36"/>
  <c r="AO181" i="36"/>
  <c r="AQ107" i="36"/>
  <c r="AO9" i="36"/>
  <c r="AQ254" i="36" l="1"/>
  <c r="AP279" i="36"/>
  <c r="AR205" i="36"/>
  <c r="AQ230" i="36"/>
  <c r="AQ156" i="36"/>
  <c r="AP181" i="36"/>
  <c r="AR107" i="36"/>
  <c r="AP9" i="36"/>
  <c r="AR254" i="36" l="1"/>
  <c r="AQ279" i="36"/>
  <c r="AS205" i="36"/>
  <c r="AR230" i="36"/>
  <c r="AR156" i="36"/>
  <c r="AQ181" i="36"/>
  <c r="AS107" i="36"/>
  <c r="AQ9" i="36"/>
  <c r="AS254" i="36" l="1"/>
  <c r="AR279" i="36"/>
  <c r="AT205" i="36"/>
  <c r="AS230" i="36"/>
  <c r="AS156" i="36"/>
  <c r="AR181" i="36"/>
  <c r="AT107" i="36"/>
  <c r="AR9" i="36"/>
  <c r="AT254" i="36" l="1"/>
  <c r="AS279" i="36"/>
  <c r="AU205" i="36"/>
  <c r="AT230" i="36"/>
  <c r="AT156" i="36"/>
  <c r="AS181" i="36"/>
  <c r="AU107" i="36"/>
  <c r="AS9" i="36"/>
  <c r="AU254" i="36" l="1"/>
  <c r="AT279" i="36"/>
  <c r="AV205" i="36"/>
  <c r="AU230" i="36"/>
  <c r="AU156" i="36"/>
  <c r="AT181" i="36"/>
  <c r="AV107" i="36"/>
  <c r="AT9" i="36"/>
  <c r="AV254" i="36" l="1"/>
  <c r="AU279" i="36"/>
  <c r="AW205" i="36"/>
  <c r="AV230" i="36"/>
  <c r="AV156" i="36"/>
  <c r="AU181" i="36"/>
  <c r="AW107" i="36"/>
  <c r="AU9" i="36"/>
  <c r="AW254" i="36" l="1"/>
  <c r="AV279" i="36"/>
  <c r="AX205" i="36"/>
  <c r="AW230" i="36"/>
  <c r="AW156" i="36"/>
  <c r="AV181" i="36"/>
  <c r="AX107" i="36"/>
  <c r="AV9" i="36"/>
  <c r="AX254" i="36" l="1"/>
  <c r="AW279" i="36"/>
  <c r="AY205" i="36"/>
  <c r="AX230" i="36"/>
  <c r="AX156" i="36"/>
  <c r="AW181" i="36"/>
  <c r="AY107" i="36"/>
  <c r="AW9" i="36"/>
  <c r="AY254" i="36" l="1"/>
  <c r="AX279" i="36"/>
  <c r="AZ205" i="36"/>
  <c r="AY230" i="36"/>
  <c r="AY156" i="36"/>
  <c r="AX181" i="36"/>
  <c r="AZ107" i="36"/>
  <c r="AX9" i="36"/>
  <c r="AZ254" i="36" l="1"/>
  <c r="AY279" i="36"/>
  <c r="BA205" i="36"/>
  <c r="AZ230" i="36"/>
  <c r="AZ156" i="36"/>
  <c r="AY181" i="36"/>
  <c r="BA107" i="36"/>
  <c r="AY9" i="36"/>
  <c r="BA254" i="36" l="1"/>
  <c r="AZ279" i="36"/>
  <c r="BB205" i="36"/>
  <c r="BA230" i="36"/>
  <c r="BA156" i="36"/>
  <c r="AZ181" i="36"/>
  <c r="BB107" i="36"/>
  <c r="AZ9" i="36"/>
  <c r="BB254" i="36" l="1"/>
  <c r="BA279" i="36"/>
  <c r="BC205" i="36"/>
  <c r="BB230" i="36"/>
  <c r="BB156" i="36"/>
  <c r="BA181" i="36"/>
  <c r="BC107" i="36"/>
  <c r="BA9" i="36"/>
  <c r="BC254" i="36" l="1"/>
  <c r="BB279" i="36"/>
  <c r="BD205" i="36"/>
  <c r="BC230" i="36"/>
  <c r="BC156" i="36"/>
  <c r="BB181" i="36"/>
  <c r="BD107" i="36"/>
  <c r="BB9" i="36"/>
  <c r="BD254" i="36" l="1"/>
  <c r="BC279" i="36"/>
  <c r="BE205" i="36"/>
  <c r="BD230" i="36"/>
  <c r="BD156" i="36"/>
  <c r="BC181" i="36"/>
  <c r="BE107" i="36"/>
  <c r="BC9" i="36"/>
  <c r="BE254" i="36" l="1"/>
  <c r="BD279" i="36"/>
  <c r="BF205" i="36"/>
  <c r="BE230" i="36"/>
  <c r="BE156" i="36"/>
  <c r="BD181" i="36"/>
  <c r="BF107" i="36"/>
  <c r="BD9" i="36"/>
  <c r="BF254" i="36" l="1"/>
  <c r="BE279" i="36"/>
  <c r="BG205" i="36"/>
  <c r="BF230" i="36"/>
  <c r="BF156" i="36"/>
  <c r="BE181" i="36"/>
  <c r="BG107" i="36"/>
  <c r="BE9" i="36"/>
  <c r="BG254" i="36" l="1"/>
  <c r="BF279" i="36"/>
  <c r="BH205" i="36"/>
  <c r="BG230" i="36"/>
  <c r="BG156" i="36"/>
  <c r="BF181" i="36"/>
  <c r="BH107" i="36"/>
  <c r="BF9" i="36"/>
  <c r="BH254" i="36" l="1"/>
  <c r="BG279" i="36"/>
  <c r="BI205" i="36"/>
  <c r="BH230" i="36"/>
  <c r="BH156" i="36"/>
  <c r="BG181" i="36"/>
  <c r="BI107" i="36"/>
  <c r="BG9" i="36"/>
  <c r="BI254" i="36" l="1"/>
  <c r="BH279" i="36"/>
  <c r="BJ205" i="36"/>
  <c r="BI230" i="36"/>
  <c r="BI156" i="36"/>
  <c r="BH181" i="36"/>
  <c r="BJ107" i="36"/>
  <c r="BH9" i="36"/>
  <c r="BJ254" i="36" l="1"/>
  <c r="BI279" i="36"/>
  <c r="BK205" i="36"/>
  <c r="BJ230" i="36"/>
  <c r="BJ156" i="36"/>
  <c r="BI181" i="36"/>
  <c r="BK107" i="36"/>
  <c r="BI9" i="36"/>
  <c r="BK254" i="36" l="1"/>
  <c r="BJ279" i="36"/>
  <c r="BL205" i="36"/>
  <c r="BK230" i="36"/>
  <c r="BK156" i="36"/>
  <c r="BJ181" i="36"/>
  <c r="BL107" i="36"/>
  <c r="BJ9" i="36"/>
  <c r="BL254" i="36" l="1"/>
  <c r="BK279" i="36"/>
  <c r="BM205" i="36"/>
  <c r="BL230" i="36"/>
  <c r="BL156" i="36"/>
  <c r="BK181" i="36"/>
  <c r="BM107" i="36"/>
  <c r="BK9" i="36"/>
  <c r="BM254" i="36" l="1"/>
  <c r="BL279" i="36"/>
  <c r="BN205" i="36"/>
  <c r="BM230" i="36"/>
  <c r="BM156" i="36"/>
  <c r="BL181" i="36"/>
  <c r="BN107" i="36"/>
  <c r="BL9" i="36"/>
  <c r="BN254" i="36" l="1"/>
  <c r="BM279" i="36"/>
  <c r="BO205" i="36"/>
  <c r="BN230" i="36"/>
  <c r="BN156" i="36"/>
  <c r="BM181" i="36"/>
  <c r="BO107" i="36"/>
  <c r="BM9" i="36"/>
  <c r="BO254" i="36" l="1"/>
  <c r="BN279" i="36"/>
  <c r="BP205" i="36"/>
  <c r="BO230" i="36"/>
  <c r="BO156" i="36"/>
  <c r="BN181" i="36"/>
  <c r="BP107" i="36"/>
  <c r="BN9" i="36"/>
  <c r="BP254" i="36" l="1"/>
  <c r="BO279" i="36"/>
  <c r="BQ205" i="36"/>
  <c r="BP230" i="36"/>
  <c r="BP156" i="36"/>
  <c r="BO181" i="36"/>
  <c r="BQ107" i="36"/>
  <c r="BO9" i="36"/>
  <c r="BQ254" i="36" l="1"/>
  <c r="BP279" i="36"/>
  <c r="BR205" i="36"/>
  <c r="BQ230" i="36"/>
  <c r="BQ156" i="36"/>
  <c r="BP181" i="36"/>
  <c r="BR107" i="36"/>
  <c r="BP9" i="36"/>
  <c r="BR254" i="36" l="1"/>
  <c r="BQ279" i="36"/>
  <c r="BS205" i="36"/>
  <c r="BR230" i="36"/>
  <c r="BR156" i="36"/>
  <c r="BQ181" i="36"/>
  <c r="BS107" i="36"/>
  <c r="BQ9" i="36"/>
  <c r="BS254" i="36" l="1"/>
  <c r="BR279" i="36"/>
  <c r="BT205" i="36"/>
  <c r="BS230" i="36"/>
  <c r="BS156" i="36"/>
  <c r="BR181" i="36"/>
  <c r="BT107" i="36"/>
  <c r="BR9" i="36"/>
  <c r="BT254" i="36" l="1"/>
  <c r="BS279" i="36"/>
  <c r="BU205" i="36"/>
  <c r="BT230" i="36"/>
  <c r="BT156" i="36"/>
  <c r="BS181" i="36"/>
  <c r="BU107" i="36"/>
  <c r="BS9" i="36"/>
  <c r="BU254" i="36" l="1"/>
  <c r="BT279" i="36"/>
  <c r="BV205" i="36"/>
  <c r="BU230" i="36"/>
  <c r="BU156" i="36"/>
  <c r="BT181" i="36"/>
  <c r="BV107" i="36"/>
  <c r="BT9" i="36"/>
  <c r="BV254" i="36" l="1"/>
  <c r="BU279" i="36"/>
  <c r="BW205" i="36"/>
  <c r="BV230" i="36"/>
  <c r="BV156" i="36"/>
  <c r="BU181" i="36"/>
  <c r="BW107" i="36"/>
  <c r="BU9" i="36"/>
  <c r="BW254" i="36" l="1"/>
  <c r="BV279" i="36"/>
  <c r="BX205" i="36"/>
  <c r="BW230" i="36"/>
  <c r="BW156" i="36"/>
  <c r="BV181" i="36"/>
  <c r="BX107" i="36"/>
  <c r="BV9" i="36"/>
  <c r="BX254" i="36" l="1"/>
  <c r="BW279" i="36"/>
  <c r="BY205" i="36"/>
  <c r="BX230" i="36"/>
  <c r="BX156" i="36"/>
  <c r="BW181" i="36"/>
  <c r="BY107" i="36"/>
  <c r="BW9" i="36"/>
  <c r="BY254" i="36" l="1"/>
  <c r="BX279" i="36"/>
  <c r="BZ205" i="36"/>
  <c r="BY230" i="36"/>
  <c r="BY156" i="36"/>
  <c r="BX181" i="36"/>
  <c r="BZ107" i="36"/>
  <c r="BX9" i="36"/>
  <c r="BZ254" i="36" l="1"/>
  <c r="BY279" i="36"/>
  <c r="CA205" i="36"/>
  <c r="BZ230" i="36"/>
  <c r="BZ156" i="36"/>
  <c r="BY181" i="36"/>
  <c r="CA107" i="36"/>
  <c r="BY9" i="36"/>
  <c r="CA254" i="36" l="1"/>
  <c r="BZ279" i="36"/>
  <c r="CB205" i="36"/>
  <c r="CA230" i="36"/>
  <c r="CA156" i="36"/>
  <c r="BZ181" i="36"/>
  <c r="CB107" i="36"/>
  <c r="BZ9" i="36"/>
  <c r="CB254" i="36" l="1"/>
  <c r="CA279" i="36"/>
  <c r="CC205" i="36"/>
  <c r="CB230" i="36"/>
  <c r="CB156" i="36"/>
  <c r="CA181" i="36"/>
  <c r="CC107" i="36"/>
  <c r="CA9" i="36"/>
  <c r="CC254" i="36" l="1"/>
  <c r="CB279" i="36"/>
  <c r="CD205" i="36"/>
  <c r="CC230" i="36"/>
  <c r="CC156" i="36"/>
  <c r="CB181" i="36"/>
  <c r="CD107" i="36"/>
  <c r="CB9" i="36"/>
  <c r="CD254" i="36" l="1"/>
  <c r="CC279" i="36"/>
  <c r="CE205" i="36"/>
  <c r="CD230" i="36"/>
  <c r="CD156" i="36"/>
  <c r="CC181" i="36"/>
  <c r="CE107" i="36"/>
  <c r="CC9" i="36"/>
  <c r="CE254" i="36" l="1"/>
  <c r="CD279" i="36"/>
  <c r="CF205" i="36"/>
  <c r="CE230" i="36"/>
  <c r="CE156" i="36"/>
  <c r="CD181" i="36"/>
  <c r="CF107" i="36"/>
  <c r="CD9" i="36"/>
  <c r="CF254" i="36" l="1"/>
  <c r="CE279" i="36"/>
  <c r="CG205" i="36"/>
  <c r="CF230" i="36"/>
  <c r="CF156" i="36"/>
  <c r="CE181" i="36"/>
  <c r="CG107" i="36"/>
  <c r="CE9" i="36"/>
  <c r="CG254" i="36" l="1"/>
  <c r="CF279" i="36"/>
  <c r="CH205" i="36"/>
  <c r="CG230" i="36"/>
  <c r="CG156" i="36"/>
  <c r="CF181" i="36"/>
  <c r="CH107" i="36"/>
  <c r="CF9" i="36"/>
  <c r="CH254" i="36" l="1"/>
  <c r="CG279" i="36"/>
  <c r="CI205" i="36"/>
  <c r="CH230" i="36"/>
  <c r="CH156" i="36"/>
  <c r="CG181" i="36"/>
  <c r="CI107" i="36"/>
  <c r="CG9" i="36"/>
  <c r="CI254" i="36" l="1"/>
  <c r="CH279" i="36"/>
  <c r="CJ205" i="36"/>
  <c r="CI230" i="36"/>
  <c r="CI156" i="36"/>
  <c r="CH181" i="36"/>
  <c r="CJ107" i="36"/>
  <c r="CH9" i="36"/>
  <c r="CJ254" i="36" l="1"/>
  <c r="CI279" i="36"/>
  <c r="CK205" i="36"/>
  <c r="CJ230" i="36"/>
  <c r="CJ156" i="36"/>
  <c r="CI181" i="36"/>
  <c r="CK107" i="36"/>
  <c r="CI9" i="36"/>
  <c r="CK254" i="36" l="1"/>
  <c r="CJ279" i="36"/>
  <c r="CL205" i="36"/>
  <c r="CK230" i="36"/>
  <c r="CK156" i="36"/>
  <c r="CJ181" i="36"/>
  <c r="CL107" i="36"/>
  <c r="CJ9" i="36"/>
  <c r="CL254" i="36" l="1"/>
  <c r="CK279" i="36"/>
  <c r="CM205" i="36"/>
  <c r="CL230" i="36"/>
  <c r="CL156" i="36"/>
  <c r="CK181" i="36"/>
  <c r="CM107" i="36"/>
  <c r="CK9" i="36"/>
  <c r="CM254" i="36" l="1"/>
  <c r="CL279" i="36"/>
  <c r="CN205" i="36"/>
  <c r="CM230" i="36"/>
  <c r="CM156" i="36"/>
  <c r="CL181" i="36"/>
  <c r="CN107" i="36"/>
  <c r="CL9" i="36"/>
  <c r="CN254" i="36" l="1"/>
  <c r="CM279" i="36"/>
  <c r="CO205" i="36"/>
  <c r="CN230" i="36"/>
  <c r="CN156" i="36"/>
  <c r="CM181" i="36"/>
  <c r="CO107" i="36"/>
  <c r="CM9" i="36"/>
  <c r="CO254" i="36" l="1"/>
  <c r="CN279" i="36"/>
  <c r="CP205" i="36"/>
  <c r="CO230" i="36"/>
  <c r="CO156" i="36"/>
  <c r="CN181" i="36"/>
  <c r="CP107" i="36"/>
  <c r="CN9" i="36"/>
  <c r="CP254" i="36" l="1"/>
  <c r="CO279" i="36"/>
  <c r="CQ205" i="36"/>
  <c r="CP230" i="36"/>
  <c r="CP156" i="36"/>
  <c r="CO181" i="36"/>
  <c r="CQ107" i="36"/>
  <c r="CO9" i="36"/>
  <c r="CQ254" i="36" l="1"/>
  <c r="CP279" i="36"/>
  <c r="CR205" i="36"/>
  <c r="CQ230" i="36"/>
  <c r="CQ156" i="36"/>
  <c r="CP181" i="36"/>
  <c r="CR107" i="36"/>
  <c r="CP9" i="36"/>
  <c r="CR254" i="36" l="1"/>
  <c r="CQ279" i="36"/>
  <c r="CS205" i="36"/>
  <c r="CR230" i="36"/>
  <c r="CR156" i="36"/>
  <c r="CQ181" i="36"/>
  <c r="CS107" i="36"/>
  <c r="CQ9" i="36"/>
  <c r="CS254" i="36" l="1"/>
  <c r="CR279" i="36"/>
  <c r="CT205" i="36"/>
  <c r="CS230" i="36"/>
  <c r="CS156" i="36"/>
  <c r="CR181" i="36"/>
  <c r="CT107" i="36"/>
  <c r="CR9" i="36"/>
  <c r="CT254" i="36" l="1"/>
  <c r="CS279" i="36"/>
  <c r="CU205" i="36"/>
  <c r="CT230" i="36"/>
  <c r="CT156" i="36"/>
  <c r="CS181" i="36"/>
  <c r="CU107" i="36"/>
  <c r="CS9" i="36"/>
  <c r="CU254" i="36" l="1"/>
  <c r="CT279" i="36"/>
  <c r="CV205" i="36"/>
  <c r="CU230" i="36"/>
  <c r="CU156" i="36"/>
  <c r="CT181" i="36"/>
  <c r="CV107" i="36"/>
  <c r="CT9" i="36"/>
  <c r="CV254" i="36" l="1"/>
  <c r="CU279" i="36"/>
  <c r="CW205" i="36"/>
  <c r="CV230" i="36"/>
  <c r="CV156" i="36"/>
  <c r="CU181" i="36"/>
  <c r="CW107" i="36"/>
  <c r="CU9" i="36"/>
  <c r="CW254" i="36" l="1"/>
  <c r="CV279" i="36"/>
  <c r="CX205" i="36"/>
  <c r="CW230" i="36"/>
  <c r="CW156" i="36"/>
  <c r="CV181" i="36"/>
  <c r="CX107" i="36"/>
  <c r="CV9" i="36"/>
  <c r="CX254" i="36" l="1"/>
  <c r="CW279" i="36"/>
  <c r="CY205" i="36"/>
  <c r="CX230" i="36"/>
  <c r="CX156" i="36"/>
  <c r="CW181" i="36"/>
  <c r="CY107" i="36"/>
  <c r="CW9" i="36"/>
  <c r="CY254" i="36" l="1"/>
  <c r="CX279" i="36"/>
  <c r="CZ205" i="36"/>
  <c r="CY230" i="36"/>
  <c r="CY156" i="36"/>
  <c r="CX181" i="36"/>
  <c r="CZ107" i="36"/>
  <c r="CX9" i="36"/>
  <c r="CZ254" i="36" l="1"/>
  <c r="CY279" i="36"/>
  <c r="DA205" i="36"/>
  <c r="DA230" i="36" s="1"/>
  <c r="CZ230" i="36"/>
  <c r="CZ156" i="36"/>
  <c r="CY181" i="36"/>
  <c r="DA107" i="36"/>
  <c r="CY9" i="36"/>
  <c r="DA254" i="36" l="1"/>
  <c r="DA279" i="36" s="1"/>
  <c r="CZ279" i="36"/>
  <c r="DA156" i="36"/>
  <c r="DA181" i="36" s="1"/>
  <c r="CZ181" i="36"/>
  <c r="CZ9" i="36"/>
  <c r="DA9" i="36" l="1"/>
  <c r="E22" i="20" l="1"/>
  <c r="G171" i="15" l="1"/>
  <c r="C338" i="10" l="1"/>
  <c r="C299" i="10"/>
  <c r="C282" i="10"/>
  <c r="C261" i="10"/>
  <c r="H259" i="10"/>
  <c r="H258" i="10"/>
  <c r="H257" i="10"/>
  <c r="I256" i="10"/>
  <c r="H256" i="10"/>
  <c r="Q9" i="21" l="1"/>
  <c r="S107" i="21"/>
  <c r="N70" i="19"/>
  <c r="N72" i="19" s="1"/>
  <c r="N71" i="19" l="1"/>
  <c r="C357" i="34"/>
  <c r="C356" i="34"/>
  <c r="C355" i="34"/>
  <c r="C354" i="34"/>
  <c r="C353" i="34"/>
  <c r="C352" i="34"/>
  <c r="C351" i="34"/>
  <c r="C350" i="34"/>
  <c r="C349" i="34"/>
  <c r="C348" i="34"/>
  <c r="C347" i="34"/>
  <c r="C346" i="34"/>
  <c r="C345" i="34"/>
  <c r="C344" i="34"/>
  <c r="C343" i="34"/>
  <c r="C342" i="34"/>
  <c r="C341" i="34"/>
  <c r="C340" i="34"/>
  <c r="C339" i="34"/>
  <c r="C338" i="34"/>
  <c r="C337" i="34"/>
  <c r="C336" i="34"/>
  <c r="C335" i="34"/>
  <c r="C334" i="34"/>
  <c r="C333" i="34"/>
  <c r="C332" i="34"/>
  <c r="C331" i="34"/>
  <c r="C330" i="34"/>
  <c r="C329" i="34"/>
  <c r="C328" i="34"/>
  <c r="C327" i="34"/>
  <c r="C326" i="34"/>
  <c r="C325" i="34"/>
  <c r="C324" i="34"/>
  <c r="C323" i="34"/>
  <c r="C322" i="34"/>
  <c r="C321" i="34"/>
  <c r="C320" i="34"/>
  <c r="C319" i="34"/>
  <c r="C318" i="34"/>
  <c r="C317" i="34"/>
  <c r="C316" i="34"/>
  <c r="C315" i="34"/>
  <c r="C314" i="34"/>
  <c r="C357" i="33"/>
  <c r="C356" i="33"/>
  <c r="C355" i="33"/>
  <c r="C354" i="33"/>
  <c r="C353" i="33"/>
  <c r="C352" i="33"/>
  <c r="C351" i="33"/>
  <c r="C350" i="33"/>
  <c r="C349" i="33"/>
  <c r="C348" i="33"/>
  <c r="C347" i="33"/>
  <c r="C346" i="33"/>
  <c r="C345" i="33"/>
  <c r="C344" i="33"/>
  <c r="C343" i="33"/>
  <c r="C342" i="33"/>
  <c r="C341" i="33"/>
  <c r="C340" i="33"/>
  <c r="C339" i="33"/>
  <c r="C338" i="33"/>
  <c r="C337" i="33"/>
  <c r="C336" i="33"/>
  <c r="C335" i="33"/>
  <c r="C334" i="33"/>
  <c r="C333" i="33"/>
  <c r="C332" i="33"/>
  <c r="C331" i="33"/>
  <c r="C330" i="33"/>
  <c r="C329" i="33"/>
  <c r="C328" i="33"/>
  <c r="C327" i="33"/>
  <c r="C326" i="33"/>
  <c r="C325" i="33"/>
  <c r="C324" i="33"/>
  <c r="C323" i="33"/>
  <c r="C322" i="33"/>
  <c r="C321" i="33"/>
  <c r="C320" i="33"/>
  <c r="C319" i="33"/>
  <c r="C318" i="33"/>
  <c r="C317" i="33"/>
  <c r="C316" i="33"/>
  <c r="C315" i="33"/>
  <c r="C314" i="33"/>
  <c r="C357" i="32"/>
  <c r="C356" i="32"/>
  <c r="C355" i="32"/>
  <c r="C354" i="32"/>
  <c r="C353" i="32"/>
  <c r="C352" i="32"/>
  <c r="C351" i="32"/>
  <c r="C350" i="32"/>
  <c r="C349" i="32"/>
  <c r="C348" i="32"/>
  <c r="C347" i="32"/>
  <c r="C346" i="32"/>
  <c r="C345" i="32"/>
  <c r="C344" i="32"/>
  <c r="C343" i="32"/>
  <c r="C342" i="32"/>
  <c r="C341" i="32"/>
  <c r="C340" i="32"/>
  <c r="C339" i="32"/>
  <c r="C338" i="32"/>
  <c r="C337" i="32"/>
  <c r="C336" i="32"/>
  <c r="C335" i="32"/>
  <c r="C334" i="32"/>
  <c r="C333" i="32"/>
  <c r="C332" i="32"/>
  <c r="C331" i="32"/>
  <c r="C330" i="32"/>
  <c r="C329" i="32"/>
  <c r="C328" i="32"/>
  <c r="C327" i="32"/>
  <c r="C326" i="32"/>
  <c r="C325" i="32"/>
  <c r="C324" i="32"/>
  <c r="C323" i="32"/>
  <c r="C322" i="32"/>
  <c r="C321" i="32"/>
  <c r="C320" i="32"/>
  <c r="C319" i="32"/>
  <c r="C318" i="32"/>
  <c r="C317" i="32"/>
  <c r="C316" i="32"/>
  <c r="C315" i="32"/>
  <c r="C314" i="32"/>
  <c r="C357" i="31"/>
  <c r="C356" i="31"/>
  <c r="C355" i="31"/>
  <c r="C354" i="31"/>
  <c r="C353" i="31"/>
  <c r="C352" i="31"/>
  <c r="C351" i="31"/>
  <c r="C350" i="31"/>
  <c r="C349" i="31"/>
  <c r="C348" i="31"/>
  <c r="C347" i="31"/>
  <c r="C346" i="31"/>
  <c r="C345" i="31"/>
  <c r="C344" i="31"/>
  <c r="C343" i="31"/>
  <c r="C342" i="31"/>
  <c r="C341" i="31"/>
  <c r="C340" i="31"/>
  <c r="C339" i="31"/>
  <c r="C338" i="31"/>
  <c r="C337" i="31"/>
  <c r="C336" i="31"/>
  <c r="C335" i="31"/>
  <c r="C334" i="31"/>
  <c r="C333" i="31"/>
  <c r="C332" i="31"/>
  <c r="C331" i="31"/>
  <c r="C330" i="31"/>
  <c r="C329" i="31"/>
  <c r="C328" i="31"/>
  <c r="C327" i="31"/>
  <c r="C326" i="31"/>
  <c r="C325" i="31"/>
  <c r="C324" i="31"/>
  <c r="C323" i="31"/>
  <c r="C322" i="31"/>
  <c r="C321" i="31"/>
  <c r="C320" i="31"/>
  <c r="C319" i="31"/>
  <c r="C318" i="31"/>
  <c r="C317" i="31"/>
  <c r="C316" i="31"/>
  <c r="C315" i="31"/>
  <c r="C314" i="31"/>
  <c r="C357" i="30"/>
  <c r="C356" i="30"/>
  <c r="C355" i="30"/>
  <c r="C354" i="30"/>
  <c r="C353" i="30"/>
  <c r="C352" i="30"/>
  <c r="C351" i="30"/>
  <c r="C350" i="30"/>
  <c r="C349" i="30"/>
  <c r="C348" i="30"/>
  <c r="C347" i="30"/>
  <c r="C346" i="30"/>
  <c r="C345" i="30"/>
  <c r="C344" i="30"/>
  <c r="C343" i="30"/>
  <c r="C342" i="30"/>
  <c r="C341" i="30"/>
  <c r="C340" i="30"/>
  <c r="C339" i="30"/>
  <c r="C338" i="30"/>
  <c r="C337" i="30"/>
  <c r="C336" i="30"/>
  <c r="C335" i="30"/>
  <c r="C334" i="30"/>
  <c r="C333" i="30"/>
  <c r="C332" i="30"/>
  <c r="C331" i="30"/>
  <c r="C330" i="30"/>
  <c r="C329" i="30"/>
  <c r="C328" i="30"/>
  <c r="C327" i="30"/>
  <c r="C326" i="30"/>
  <c r="C325" i="30"/>
  <c r="C324" i="30"/>
  <c r="C323" i="30"/>
  <c r="C322" i="30"/>
  <c r="C321" i="30"/>
  <c r="C320" i="30"/>
  <c r="C319" i="30"/>
  <c r="C318" i="30"/>
  <c r="C317" i="30"/>
  <c r="C316" i="30"/>
  <c r="C315" i="30"/>
  <c r="C314" i="30"/>
  <c r="B15" i="20" l="1"/>
  <c r="B14" i="20"/>
  <c r="B13" i="20"/>
  <c r="B12" i="20"/>
  <c r="B11" i="20"/>
  <c r="B10" i="20"/>
  <c r="D10" i="20" l="1"/>
  <c r="F35" i="16" l="1"/>
  <c r="DF289" i="36" l="1"/>
  <c r="DD289" i="36"/>
  <c r="DD285" i="36"/>
  <c r="DF288" i="36"/>
  <c r="DF284" i="36"/>
  <c r="DF280" i="36"/>
  <c r="DF263" i="36"/>
  <c r="DF259" i="36"/>
  <c r="DF255" i="36"/>
  <c r="DF239" i="36"/>
  <c r="DF235" i="36"/>
  <c r="DF231" i="36"/>
  <c r="DF214" i="36"/>
  <c r="DF210" i="36"/>
  <c r="DF206" i="36"/>
  <c r="DF190" i="36"/>
  <c r="DF186" i="36"/>
  <c r="DF182" i="36"/>
  <c r="DF165" i="36"/>
  <c r="DF161" i="36"/>
  <c r="DF157" i="36"/>
  <c r="DF141" i="36"/>
  <c r="DF137" i="36"/>
  <c r="DF133" i="36"/>
  <c r="DF116" i="36"/>
  <c r="DF112" i="36"/>
  <c r="DF108" i="36"/>
  <c r="DF92" i="36"/>
  <c r="DF88" i="36"/>
  <c r="DF84" i="36"/>
  <c r="DF67" i="36"/>
  <c r="DF63" i="36"/>
  <c r="DF59" i="36"/>
  <c r="DD284" i="36"/>
  <c r="DD280" i="36"/>
  <c r="DD263" i="36"/>
  <c r="DD259" i="36"/>
  <c r="DD255" i="36"/>
  <c r="DD239" i="36"/>
  <c r="DD235" i="36"/>
  <c r="DD231" i="36"/>
  <c r="DD214" i="36"/>
  <c r="DD210" i="36"/>
  <c r="DD206" i="36"/>
  <c r="DD190" i="36"/>
  <c r="DD186" i="36"/>
  <c r="DD182" i="36"/>
  <c r="DD165" i="36"/>
  <c r="DD161" i="36"/>
  <c r="DD157" i="36"/>
  <c r="DD141" i="36"/>
  <c r="DD137" i="36"/>
  <c r="DD133" i="36"/>
  <c r="DD116" i="36"/>
  <c r="DD112" i="36"/>
  <c r="DD108" i="36"/>
  <c r="DD92" i="36"/>
  <c r="DD88" i="36"/>
  <c r="DD84" i="36"/>
  <c r="DD67" i="36"/>
  <c r="DD63" i="36"/>
  <c r="DD59" i="36"/>
  <c r="DF283" i="36"/>
  <c r="DF262" i="36"/>
  <c r="DF258" i="36"/>
  <c r="DF238" i="36"/>
  <c r="DF234" i="36"/>
  <c r="DF213" i="36"/>
  <c r="DF209" i="36"/>
  <c r="DF189" i="36"/>
  <c r="DF185" i="36"/>
  <c r="DF164" i="36"/>
  <c r="DF160" i="36"/>
  <c r="DF140" i="36"/>
  <c r="DF136" i="36"/>
  <c r="DF115" i="36"/>
  <c r="DF111" i="36"/>
  <c r="DF91" i="36"/>
  <c r="DF87" i="36"/>
  <c r="DF66" i="36"/>
  <c r="DF62" i="36"/>
  <c r="DD283" i="36"/>
  <c r="DD262" i="36"/>
  <c r="DD258" i="36"/>
  <c r="DD238" i="36"/>
  <c r="DD234" i="36"/>
  <c r="DD213" i="36"/>
  <c r="DD209" i="36"/>
  <c r="DD288" i="36"/>
  <c r="DF287" i="36"/>
  <c r="DD287" i="36"/>
  <c r="DF286" i="36"/>
  <c r="DD286" i="36"/>
  <c r="DF282" i="36"/>
  <c r="DF264" i="36"/>
  <c r="DF256" i="36"/>
  <c r="DF237" i="36"/>
  <c r="DF211" i="36"/>
  <c r="DD187" i="36"/>
  <c r="DD162" i="36"/>
  <c r="DD138" i="36"/>
  <c r="DD113" i="36"/>
  <c r="DD89" i="36"/>
  <c r="DD64" i="36"/>
  <c r="DD282" i="36"/>
  <c r="DD264" i="36"/>
  <c r="DD256" i="36"/>
  <c r="DD185" i="36"/>
  <c r="DD62" i="36"/>
  <c r="DF281" i="36"/>
  <c r="DF261" i="36"/>
  <c r="DF236" i="36"/>
  <c r="DF208" i="36"/>
  <c r="DF191" i="36"/>
  <c r="DF184" i="36"/>
  <c r="DF166" i="36"/>
  <c r="DF159" i="36"/>
  <c r="DF142" i="36"/>
  <c r="DF135" i="36"/>
  <c r="DF117" i="36"/>
  <c r="DF110" i="36"/>
  <c r="DF93" i="36"/>
  <c r="DF86" i="36"/>
  <c r="DF68" i="36"/>
  <c r="DF61" i="36"/>
  <c r="DF232" i="36"/>
  <c r="DD139" i="36"/>
  <c r="DD65" i="36"/>
  <c r="DD240" i="36"/>
  <c r="DF187" i="36"/>
  <c r="DF89" i="36"/>
  <c r="DD211" i="36"/>
  <c r="DD136" i="36"/>
  <c r="DD87" i="36"/>
  <c r="DD281" i="36"/>
  <c r="DD261" i="36"/>
  <c r="DD236" i="36"/>
  <c r="DD208" i="36"/>
  <c r="DD191" i="36"/>
  <c r="DD184" i="36"/>
  <c r="DD166" i="36"/>
  <c r="DD159" i="36"/>
  <c r="DD142" i="36"/>
  <c r="DD135" i="36"/>
  <c r="DD117" i="36"/>
  <c r="DD110" i="36"/>
  <c r="DD93" i="36"/>
  <c r="DD86" i="36"/>
  <c r="DD68" i="36"/>
  <c r="DD61" i="36"/>
  <c r="DD66" i="36"/>
  <c r="DF60" i="36"/>
  <c r="DF240" i="36"/>
  <c r="DF212" i="36"/>
  <c r="DD163" i="36"/>
  <c r="DD212" i="36"/>
  <c r="DF162" i="36"/>
  <c r="DF138" i="36"/>
  <c r="DF113" i="36"/>
  <c r="DD237" i="36"/>
  <c r="DD160" i="36"/>
  <c r="DD111" i="36"/>
  <c r="DF260" i="36"/>
  <c r="DF233" i="36"/>
  <c r="DF215" i="36"/>
  <c r="DF207" i="36"/>
  <c r="DD189" i="36"/>
  <c r="DF183" i="36"/>
  <c r="DD164" i="36"/>
  <c r="DF158" i="36"/>
  <c r="DD140" i="36"/>
  <c r="DF134" i="36"/>
  <c r="DD115" i="36"/>
  <c r="DF109" i="36"/>
  <c r="DD91" i="36"/>
  <c r="DF85" i="36"/>
  <c r="DF257" i="36"/>
  <c r="DD188" i="36"/>
  <c r="DD114" i="36"/>
  <c r="DF285" i="36"/>
  <c r="DF64" i="36"/>
  <c r="DD260" i="36"/>
  <c r="DD233" i="36"/>
  <c r="DD215" i="36"/>
  <c r="DD207" i="36"/>
  <c r="DF188" i="36"/>
  <c r="DD183" i="36"/>
  <c r="DF163" i="36"/>
  <c r="DD158" i="36"/>
  <c r="DF139" i="36"/>
  <c r="DD134" i="36"/>
  <c r="DF114" i="36"/>
  <c r="DD109" i="36"/>
  <c r="DF90" i="36"/>
  <c r="DD85" i="36"/>
  <c r="DF65" i="36"/>
  <c r="DD60" i="36"/>
  <c r="DD90" i="36"/>
  <c r="DD257" i="36"/>
  <c r="DD232" i="36"/>
  <c r="DF17" i="36"/>
  <c r="DF36" i="36"/>
  <c r="DF44" i="36"/>
  <c r="DD42" i="36"/>
  <c r="DD14" i="36"/>
  <c r="DD15" i="36"/>
  <c r="DF41" i="36"/>
  <c r="DF16" i="36"/>
  <c r="DF18" i="36"/>
  <c r="DF37" i="36"/>
  <c r="DF35" i="36"/>
  <c r="DD43" i="36"/>
  <c r="DD18" i="36"/>
  <c r="DD11" i="36"/>
  <c r="DF19" i="36"/>
  <c r="DF38" i="36"/>
  <c r="DD36" i="36"/>
  <c r="DD44" i="36"/>
  <c r="DD16" i="36"/>
  <c r="DD38" i="36"/>
  <c r="DF10" i="36"/>
  <c r="DD19" i="36"/>
  <c r="DF12" i="36"/>
  <c r="DF11" i="36"/>
  <c r="DF39" i="36"/>
  <c r="DD37" i="36"/>
  <c r="DD35" i="36"/>
  <c r="DD17" i="36"/>
  <c r="DF40" i="36"/>
  <c r="DD39" i="36"/>
  <c r="DD10" i="36"/>
  <c r="DD41" i="36"/>
  <c r="DF13" i="36"/>
  <c r="CV11" i="15"/>
  <c r="DF14" i="36"/>
  <c r="DD13" i="36"/>
  <c r="DF15" i="36"/>
  <c r="DF42" i="36"/>
  <c r="DD40" i="36"/>
  <c r="DD12" i="36"/>
  <c r="DF43" i="36"/>
  <c r="F96" i="15"/>
  <c r="E96" i="15"/>
  <c r="E97" i="15"/>
  <c r="F98" i="15"/>
  <c r="E98" i="15"/>
  <c r="N24" i="36"/>
  <c r="F97" i="15"/>
  <c r="N271" i="36"/>
  <c r="M246" i="36"/>
  <c r="M124" i="36"/>
  <c r="N294" i="36"/>
  <c r="N269" i="36"/>
  <c r="N221" i="36"/>
  <c r="N196" i="36"/>
  <c r="N171" i="36"/>
  <c r="N123" i="36"/>
  <c r="N98" i="36"/>
  <c r="N73" i="36"/>
  <c r="M270" i="36"/>
  <c r="M245" i="36"/>
  <c r="M220" i="36"/>
  <c r="M172" i="36"/>
  <c r="M147" i="36"/>
  <c r="M122" i="36"/>
  <c r="M74" i="36"/>
  <c r="N274" i="36"/>
  <c r="N246" i="36"/>
  <c r="N176" i="36"/>
  <c r="N148" i="36"/>
  <c r="N124" i="36"/>
  <c r="N78" i="36"/>
  <c r="M295" i="36"/>
  <c r="M271" i="36"/>
  <c r="M197" i="36"/>
  <c r="M173" i="36"/>
  <c r="M75" i="36"/>
  <c r="N222" i="36"/>
  <c r="M225" i="36"/>
  <c r="M99" i="36"/>
  <c r="N270" i="36"/>
  <c r="N245" i="36"/>
  <c r="N220" i="36"/>
  <c r="N172" i="36"/>
  <c r="N147" i="36"/>
  <c r="N122" i="36"/>
  <c r="N74" i="36"/>
  <c r="M294" i="36"/>
  <c r="M269" i="36"/>
  <c r="M221" i="36"/>
  <c r="M196" i="36"/>
  <c r="M171" i="36"/>
  <c r="M123" i="36"/>
  <c r="M98" i="36"/>
  <c r="M73" i="36"/>
  <c r="N295" i="36"/>
  <c r="N225" i="36"/>
  <c r="N197" i="36"/>
  <c r="N173" i="36"/>
  <c r="N99" i="36"/>
  <c r="N75" i="36"/>
  <c r="M274" i="36"/>
  <c r="M222" i="36"/>
  <c r="M176" i="36"/>
  <c r="M148" i="36"/>
  <c r="M78" i="36"/>
  <c r="E11" i="15"/>
  <c r="F11" i="15"/>
  <c r="M50" i="36"/>
  <c r="N50" i="36"/>
  <c r="N49" i="36"/>
  <c r="M49" i="36"/>
  <c r="M24" i="36"/>
  <c r="M29" i="36"/>
  <c r="M25" i="36"/>
  <c r="M26" i="36"/>
  <c r="N29" i="36"/>
  <c r="N25" i="36"/>
  <c r="N26" i="36"/>
  <c r="CV120" i="34"/>
  <c r="CV112" i="34"/>
  <c r="CV108" i="34"/>
  <c r="CV104" i="34"/>
  <c r="CV100" i="34"/>
  <c r="CV96" i="34"/>
  <c r="CV88" i="34"/>
  <c r="CV84" i="34"/>
  <c r="CV80" i="34"/>
  <c r="CV76" i="34"/>
  <c r="CV72" i="34"/>
  <c r="CV120" i="33"/>
  <c r="CV112" i="33"/>
  <c r="CV108" i="33"/>
  <c r="CV104" i="33"/>
  <c r="CV100" i="33"/>
  <c r="CV96" i="33"/>
  <c r="CV88" i="33"/>
  <c r="CV84" i="33"/>
  <c r="CV80" i="33"/>
  <c r="CV76" i="33"/>
  <c r="CV72" i="33"/>
  <c r="CV120" i="32"/>
  <c r="CV112" i="32"/>
  <c r="CV108" i="32"/>
  <c r="CV104" i="32"/>
  <c r="CV100" i="32"/>
  <c r="CV96" i="32"/>
  <c r="CV88" i="32"/>
  <c r="CV84" i="32"/>
  <c r="CV80" i="32"/>
  <c r="CV76" i="32"/>
  <c r="CV72" i="32"/>
  <c r="CV144" i="34"/>
  <c r="CV140" i="34"/>
  <c r="CV136" i="34"/>
  <c r="CV132" i="34"/>
  <c r="CV128" i="34"/>
  <c r="CV67" i="34"/>
  <c r="CV54" i="34"/>
  <c r="CV50" i="34"/>
  <c r="CV46" i="34"/>
  <c r="CV32" i="34"/>
  <c r="CV28" i="34"/>
  <c r="CV22" i="34"/>
  <c r="CV18" i="34"/>
  <c r="CV14" i="34"/>
  <c r="CV144" i="33"/>
  <c r="CV140" i="33"/>
  <c r="CV136" i="33"/>
  <c r="CV132" i="33"/>
  <c r="CV128" i="33"/>
  <c r="CV67" i="33"/>
  <c r="CV54" i="33"/>
  <c r="CV50" i="33"/>
  <c r="CV46" i="33"/>
  <c r="CV32" i="33"/>
  <c r="CV28" i="33"/>
  <c r="CV22" i="33"/>
  <c r="CV18" i="33"/>
  <c r="CV14" i="33"/>
  <c r="CV144" i="32"/>
  <c r="CV140" i="32"/>
  <c r="CV136" i="32"/>
  <c r="CV132" i="32"/>
  <c r="CV128" i="32"/>
  <c r="CV67" i="32"/>
  <c r="CV54" i="32"/>
  <c r="CV50" i="32"/>
  <c r="CV46" i="32"/>
  <c r="CV32" i="32"/>
  <c r="CV28" i="32"/>
  <c r="CV22" i="32"/>
  <c r="CV18" i="32"/>
  <c r="CV14" i="32"/>
  <c r="CV144" i="31"/>
  <c r="CV140" i="31"/>
  <c r="CV115" i="34"/>
  <c r="CV111" i="34"/>
  <c r="CV107" i="34"/>
  <c r="CV103" i="34"/>
  <c r="CV99" i="34"/>
  <c r="CV91" i="34"/>
  <c r="CV87" i="34"/>
  <c r="CV83" i="34"/>
  <c r="CV79" i="34"/>
  <c r="CV75" i="34"/>
  <c r="CV62" i="34"/>
  <c r="CV115" i="33"/>
  <c r="CV111" i="33"/>
  <c r="CV107" i="33"/>
  <c r="CV103" i="33"/>
  <c r="CV99" i="33"/>
  <c r="CV91" i="33"/>
  <c r="CV87" i="33"/>
  <c r="CV83" i="33"/>
  <c r="CV79" i="33"/>
  <c r="CV75" i="33"/>
  <c r="CV62" i="33"/>
  <c r="CV115" i="32"/>
  <c r="CV111" i="32"/>
  <c r="CV107" i="32"/>
  <c r="CV103" i="32"/>
  <c r="CV99" i="32"/>
  <c r="CV91" i="32"/>
  <c r="CV87" i="32"/>
  <c r="CV83" i="32"/>
  <c r="CV79" i="32"/>
  <c r="CV75" i="32"/>
  <c r="CV62" i="32"/>
  <c r="CV115" i="31"/>
  <c r="CV111" i="31"/>
  <c r="CV107" i="31"/>
  <c r="CV103" i="31"/>
  <c r="CV143" i="34"/>
  <c r="CV139" i="34"/>
  <c r="CV135" i="34"/>
  <c r="CV131" i="34"/>
  <c r="CV127" i="34"/>
  <c r="CV61" i="34"/>
  <c r="CV53" i="34"/>
  <c r="CV49" i="34"/>
  <c r="CV45" i="34"/>
  <c r="CV31" i="34"/>
  <c r="CV27" i="34"/>
  <c r="CV21" i="34"/>
  <c r="CV17" i="34"/>
  <c r="CV13" i="34"/>
  <c r="CV143" i="33"/>
  <c r="CV139" i="33"/>
  <c r="CV135" i="33"/>
  <c r="CV131" i="33"/>
  <c r="CV127" i="33"/>
  <c r="CV61" i="33"/>
  <c r="CV53" i="33"/>
  <c r="CV49" i="33"/>
  <c r="CV45" i="33"/>
  <c r="CV31" i="33"/>
  <c r="CV27" i="33"/>
  <c r="CV21" i="33"/>
  <c r="CV17" i="33"/>
  <c r="CV13" i="33"/>
  <c r="CV143" i="32"/>
  <c r="CV139" i="32"/>
  <c r="CV135" i="32"/>
  <c r="CV131" i="32"/>
  <c r="CV127" i="32"/>
  <c r="CV61" i="32"/>
  <c r="CV53" i="32"/>
  <c r="CV49" i="32"/>
  <c r="CV45" i="32"/>
  <c r="CV31" i="32"/>
  <c r="CV27" i="32"/>
  <c r="CV21" i="32"/>
  <c r="CV17" i="32"/>
  <c r="CV13" i="32"/>
  <c r="CV143" i="31"/>
  <c r="CV139" i="31"/>
  <c r="CV135" i="31"/>
  <c r="CV131" i="31"/>
  <c r="CV127" i="31"/>
  <c r="CV114" i="34"/>
  <c r="CV110" i="34"/>
  <c r="CV106" i="34"/>
  <c r="CV102" i="34"/>
  <c r="CV98" i="34"/>
  <c r="CV90" i="34"/>
  <c r="CV86" i="34"/>
  <c r="CV82" i="34"/>
  <c r="CV78" i="34"/>
  <c r="CV74" i="34"/>
  <c r="CW40" i="34"/>
  <c r="CW10" i="34" s="1"/>
  <c r="CV113" i="34"/>
  <c r="CV109" i="34"/>
  <c r="CV105" i="34"/>
  <c r="CV101" i="34"/>
  <c r="CV97" i="34"/>
  <c r="CV89" i="34"/>
  <c r="CV85" i="34"/>
  <c r="CV81" i="34"/>
  <c r="CV77" i="34"/>
  <c r="CV73" i="34"/>
  <c r="CV113" i="33"/>
  <c r="CV109" i="33"/>
  <c r="CV105" i="33"/>
  <c r="CV101" i="33"/>
  <c r="CV97" i="33"/>
  <c r="CV89" i="33"/>
  <c r="CV85" i="33"/>
  <c r="CV81" i="33"/>
  <c r="CV77" i="33"/>
  <c r="CV73" i="33"/>
  <c r="CV113" i="32"/>
  <c r="CV109" i="32"/>
  <c r="CV105" i="32"/>
  <c r="CV101" i="32"/>
  <c r="CV97" i="32"/>
  <c r="CV89" i="32"/>
  <c r="CV85" i="32"/>
  <c r="CV81" i="32"/>
  <c r="CV77" i="32"/>
  <c r="CV73" i="32"/>
  <c r="CV142" i="34"/>
  <c r="CV126" i="34"/>
  <c r="CV52" i="34"/>
  <c r="CV24" i="34"/>
  <c r="CV133" i="33"/>
  <c r="CV102" i="33"/>
  <c r="CV33" i="33"/>
  <c r="CV20" i="33"/>
  <c r="CV133" i="32"/>
  <c r="CV102" i="32"/>
  <c r="CV33" i="32"/>
  <c r="CV133" i="31"/>
  <c r="CV113" i="31"/>
  <c r="CV108" i="31"/>
  <c r="CV102" i="31"/>
  <c r="CV89" i="31"/>
  <c r="CV80" i="31"/>
  <c r="CV76" i="31"/>
  <c r="CV72" i="31"/>
  <c r="CV120" i="30"/>
  <c r="CV112" i="30"/>
  <c r="CV108" i="30"/>
  <c r="CV104" i="30"/>
  <c r="CV100" i="30"/>
  <c r="CV96" i="30"/>
  <c r="CV88" i="30"/>
  <c r="CV84" i="30"/>
  <c r="CV80" i="30"/>
  <c r="CV76" i="30"/>
  <c r="CV72" i="30"/>
  <c r="CW40" i="15"/>
  <c r="CW10" i="15" s="1"/>
  <c r="CV133" i="15"/>
  <c r="CV141" i="15"/>
  <c r="CV113" i="15"/>
  <c r="CV105" i="15"/>
  <c r="CV97" i="15"/>
  <c r="CV85" i="15"/>
  <c r="CV77" i="15"/>
  <c r="CV61" i="15"/>
  <c r="CV53" i="15"/>
  <c r="CV31" i="15"/>
  <c r="CV15" i="15"/>
  <c r="CV23" i="15"/>
  <c r="CV83" i="30"/>
  <c r="CV62" i="30"/>
  <c r="CV141" i="34"/>
  <c r="CV125" i="34"/>
  <c r="CV51" i="34"/>
  <c r="CV23" i="34"/>
  <c r="CV142" i="33"/>
  <c r="CV86" i="33"/>
  <c r="CV52" i="33"/>
  <c r="CV19" i="33"/>
  <c r="CV142" i="32"/>
  <c r="CV86" i="32"/>
  <c r="CV52" i="32"/>
  <c r="CV126" i="31"/>
  <c r="CV97" i="31"/>
  <c r="CV84" i="31"/>
  <c r="CV67" i="31"/>
  <c r="CV54" i="31"/>
  <c r="CV50" i="31"/>
  <c r="CV46" i="31"/>
  <c r="CV32" i="31"/>
  <c r="CV28" i="31"/>
  <c r="CV22" i="31"/>
  <c r="CV18" i="31"/>
  <c r="CV14" i="31"/>
  <c r="CV144" i="30"/>
  <c r="CV140" i="30"/>
  <c r="CV136" i="30"/>
  <c r="CV132" i="30"/>
  <c r="CV128" i="30"/>
  <c r="CV67" i="30"/>
  <c r="CV54" i="30"/>
  <c r="CV50" i="30"/>
  <c r="CV46" i="30"/>
  <c r="CV32" i="30"/>
  <c r="CV28" i="30"/>
  <c r="CV22" i="30"/>
  <c r="CV18" i="30"/>
  <c r="CV14" i="30"/>
  <c r="CV126" i="15"/>
  <c r="CV134" i="15"/>
  <c r="CV142" i="15"/>
  <c r="CV112" i="15"/>
  <c r="CV104" i="15"/>
  <c r="CV96" i="15"/>
  <c r="CV84" i="15"/>
  <c r="CV76" i="15"/>
  <c r="CV46" i="15"/>
  <c r="CV54" i="15"/>
  <c r="CV30" i="15"/>
  <c r="CV16" i="15"/>
  <c r="CV24" i="15"/>
  <c r="CV87" i="30"/>
  <c r="CV138" i="34"/>
  <c r="CV48" i="34"/>
  <c r="CV20" i="34"/>
  <c r="CV141" i="33"/>
  <c r="CV130" i="33"/>
  <c r="CV110" i="33"/>
  <c r="CV74" i="33"/>
  <c r="CV51" i="33"/>
  <c r="CV30" i="33"/>
  <c r="CV141" i="32"/>
  <c r="CV130" i="32"/>
  <c r="CV110" i="32"/>
  <c r="CV74" i="32"/>
  <c r="CV51" i="32"/>
  <c r="CV30" i="32"/>
  <c r="CV20" i="32"/>
  <c r="CV12" i="32"/>
  <c r="CV138" i="31"/>
  <c r="CV132" i="31"/>
  <c r="CV112" i="31"/>
  <c r="CV106" i="31"/>
  <c r="CV101" i="31"/>
  <c r="CV88" i="31"/>
  <c r="CV79" i="31"/>
  <c r="CV75" i="31"/>
  <c r="CV62" i="31"/>
  <c r="CV115" i="30"/>
  <c r="CV111" i="30"/>
  <c r="CV107" i="30"/>
  <c r="CV103" i="30"/>
  <c r="CV99" i="30"/>
  <c r="CV91" i="30"/>
  <c r="CV79" i="30"/>
  <c r="CV75" i="30"/>
  <c r="CV137" i="34"/>
  <c r="CV47" i="34"/>
  <c r="CV19" i="34"/>
  <c r="CV129" i="33"/>
  <c r="CV98" i="33"/>
  <c r="CV29" i="33"/>
  <c r="CV16" i="33"/>
  <c r="CV129" i="32"/>
  <c r="CV98" i="32"/>
  <c r="CV29" i="32"/>
  <c r="CV19" i="32"/>
  <c r="CV11" i="32"/>
  <c r="CV137" i="31"/>
  <c r="CV125" i="31"/>
  <c r="CV134" i="34"/>
  <c r="CV40" i="34"/>
  <c r="CV16" i="34"/>
  <c r="CV138" i="33"/>
  <c r="CV82" i="33"/>
  <c r="CV48" i="33"/>
  <c r="CV15" i="33"/>
  <c r="CV138" i="32"/>
  <c r="CV82" i="32"/>
  <c r="CV48" i="32"/>
  <c r="CV130" i="31"/>
  <c r="CV120" i="31"/>
  <c r="CV110" i="31"/>
  <c r="CV105" i="31"/>
  <c r="CV100" i="31"/>
  <c r="CV87" i="31"/>
  <c r="CV82" i="31"/>
  <c r="CV78" i="31"/>
  <c r="CV74" i="31"/>
  <c r="CW40" i="31"/>
  <c r="CW10" i="31" s="1"/>
  <c r="CV114" i="30"/>
  <c r="CV110" i="30"/>
  <c r="CV106" i="30"/>
  <c r="CV102" i="30"/>
  <c r="CV98" i="30"/>
  <c r="CV90" i="30"/>
  <c r="CV86" i="30"/>
  <c r="CV82" i="30"/>
  <c r="CV78" i="30"/>
  <c r="CV74" i="30"/>
  <c r="CW40" i="30"/>
  <c r="CW10" i="30" s="1"/>
  <c r="CV129" i="15"/>
  <c r="CV137" i="15"/>
  <c r="CV125" i="15"/>
  <c r="CV109" i="15"/>
  <c r="CV101" i="15"/>
  <c r="CV89" i="15"/>
  <c r="CV81" i="15"/>
  <c r="CV73" i="15"/>
  <c r="CV49" i="15"/>
  <c r="CV45" i="15"/>
  <c r="CV27" i="15"/>
  <c r="CV19" i="15"/>
  <c r="CV130" i="34"/>
  <c r="CV56" i="34"/>
  <c r="CV30" i="34"/>
  <c r="CV12" i="34"/>
  <c r="CV125" i="33"/>
  <c r="CV90" i="33"/>
  <c r="CV56" i="33"/>
  <c r="CW40" i="33"/>
  <c r="CW10" i="33" s="1"/>
  <c r="CV23" i="33"/>
  <c r="CV12" i="33"/>
  <c r="CV125" i="32"/>
  <c r="CV90" i="32"/>
  <c r="CV56" i="32"/>
  <c r="CW40" i="32"/>
  <c r="CW10" i="32" s="1"/>
  <c r="CV24" i="32"/>
  <c r="CV16" i="32"/>
  <c r="CV142" i="31"/>
  <c r="CV114" i="31"/>
  <c r="CV109" i="31"/>
  <c r="CV104" i="31"/>
  <c r="CV99" i="31"/>
  <c r="CV90" i="31"/>
  <c r="CV81" i="31"/>
  <c r="CV77" i="31"/>
  <c r="CV73" i="31"/>
  <c r="CV113" i="30"/>
  <c r="CV109" i="30"/>
  <c r="CV105" i="30"/>
  <c r="CV101" i="30"/>
  <c r="CV97" i="30"/>
  <c r="CV89" i="30"/>
  <c r="CV85" i="30"/>
  <c r="CV81" i="30"/>
  <c r="CV77" i="30"/>
  <c r="CV73" i="30"/>
  <c r="CV131" i="15"/>
  <c r="CV139" i="15"/>
  <c r="CV115" i="15"/>
  <c r="CV107" i="15"/>
  <c r="CV99" i="15"/>
  <c r="CV87" i="15"/>
  <c r="CV79" i="15"/>
  <c r="CV67" i="15"/>
  <c r="CV51" i="15"/>
  <c r="CV33" i="15"/>
  <c r="CV13" i="15"/>
  <c r="CV21" i="15"/>
  <c r="CV133" i="34"/>
  <c r="CV33" i="34"/>
  <c r="CV106" i="33"/>
  <c r="CV47" i="33"/>
  <c r="CV126" i="32"/>
  <c r="CV53" i="31"/>
  <c r="CV33" i="31"/>
  <c r="CV20" i="31"/>
  <c r="CV143" i="30"/>
  <c r="CV133" i="30"/>
  <c r="CV53" i="30"/>
  <c r="CV33" i="30"/>
  <c r="CV23" i="30"/>
  <c r="CV15" i="30"/>
  <c r="CV132" i="15"/>
  <c r="CV114" i="15"/>
  <c r="CV98" i="15"/>
  <c r="CV78" i="15"/>
  <c r="CV52" i="15"/>
  <c r="CV14" i="15"/>
  <c r="CV78" i="33"/>
  <c r="CV13" i="31"/>
  <c r="CV47" i="30"/>
  <c r="CV143" i="15"/>
  <c r="CV29" i="15"/>
  <c r="CV16" i="30"/>
  <c r="CV80" i="15"/>
  <c r="CV129" i="34"/>
  <c r="CV29" i="34"/>
  <c r="CV40" i="33"/>
  <c r="CV114" i="32"/>
  <c r="CV55" i="32"/>
  <c r="CV141" i="31"/>
  <c r="CV52" i="31"/>
  <c r="CV31" i="31"/>
  <c r="CV19" i="31"/>
  <c r="CV142" i="30"/>
  <c r="CV131" i="30"/>
  <c r="CV52" i="30"/>
  <c r="CV135" i="15"/>
  <c r="CV111" i="15"/>
  <c r="CV91" i="15"/>
  <c r="CV75" i="15"/>
  <c r="CV55" i="15"/>
  <c r="CV17" i="15"/>
  <c r="CV11" i="33"/>
  <c r="CV126" i="30"/>
  <c r="CV83" i="15"/>
  <c r="CV55" i="30"/>
  <c r="CV24" i="30"/>
  <c r="CV120" i="15"/>
  <c r="CV50" i="15"/>
  <c r="CV15" i="34"/>
  <c r="CV24" i="33"/>
  <c r="CV106" i="32"/>
  <c r="CV47" i="32"/>
  <c r="CV136" i="31"/>
  <c r="CV86" i="31"/>
  <c r="CV51" i="31"/>
  <c r="CV30" i="31"/>
  <c r="CV17" i="31"/>
  <c r="CV141" i="30"/>
  <c r="CV130" i="30"/>
  <c r="CV51" i="30"/>
  <c r="CV31" i="30"/>
  <c r="CV21" i="30"/>
  <c r="CV13" i="30"/>
  <c r="CV136" i="15"/>
  <c r="CV110" i="15"/>
  <c r="CV90" i="15"/>
  <c r="CV74" i="15"/>
  <c r="CV56" i="15"/>
  <c r="CV18" i="15"/>
  <c r="CV11" i="34"/>
  <c r="CV40" i="32"/>
  <c r="CV134" i="31"/>
  <c r="CV85" i="31"/>
  <c r="CV49" i="31"/>
  <c r="CV29" i="31"/>
  <c r="CV16" i="31"/>
  <c r="CV139" i="30"/>
  <c r="CV129" i="30"/>
  <c r="CV49" i="30"/>
  <c r="CV30" i="30"/>
  <c r="CV20" i="30"/>
  <c r="CV12" i="30"/>
  <c r="CV138" i="15"/>
  <c r="CV108" i="15"/>
  <c r="CV88" i="15"/>
  <c r="CV72" i="15"/>
  <c r="CV40" i="15"/>
  <c r="CV20" i="15"/>
  <c r="CV23" i="32"/>
  <c r="CV128" i="31"/>
  <c r="CV61" i="31"/>
  <c r="CV24" i="31"/>
  <c r="CV61" i="30"/>
  <c r="CV127" i="15"/>
  <c r="CV47" i="15"/>
  <c r="CV12" i="15"/>
  <c r="CV137" i="33"/>
  <c r="CV129" i="31"/>
  <c r="CV83" i="31"/>
  <c r="CV48" i="31"/>
  <c r="CV27" i="31"/>
  <c r="CV15" i="31"/>
  <c r="CV138" i="30"/>
  <c r="CV127" i="30"/>
  <c r="CV48" i="30"/>
  <c r="CV29" i="30"/>
  <c r="CV19" i="30"/>
  <c r="CV11" i="30"/>
  <c r="CV140" i="15"/>
  <c r="CV106" i="15"/>
  <c r="CV86" i="15"/>
  <c r="CV62" i="15"/>
  <c r="CV32" i="15"/>
  <c r="CV22" i="15"/>
  <c r="CV134" i="33"/>
  <c r="CV98" i="31"/>
  <c r="CV47" i="31"/>
  <c r="CV137" i="30"/>
  <c r="CV103" i="15"/>
  <c r="CV40" i="30"/>
  <c r="CV130" i="15"/>
  <c r="CV100" i="15"/>
  <c r="CV126" i="33"/>
  <c r="CV137" i="32"/>
  <c r="CV96" i="31"/>
  <c r="CV56" i="31"/>
  <c r="CV45" i="31"/>
  <c r="CV23" i="31"/>
  <c r="CV12" i="31"/>
  <c r="CV135" i="30"/>
  <c r="CV125" i="30"/>
  <c r="CV56" i="30"/>
  <c r="CV45" i="30"/>
  <c r="CV27" i="30"/>
  <c r="CV17" i="30"/>
  <c r="CV128" i="15"/>
  <c r="CV144" i="15"/>
  <c r="CV102" i="15"/>
  <c r="CV82" i="15"/>
  <c r="CV48" i="15"/>
  <c r="CV28" i="15"/>
  <c r="CV55" i="34"/>
  <c r="CV114" i="33"/>
  <c r="CV55" i="33"/>
  <c r="CV134" i="32"/>
  <c r="CV78" i="32"/>
  <c r="CV15" i="32"/>
  <c r="CV91" i="31"/>
  <c r="CV55" i="31"/>
  <c r="CV40" i="31"/>
  <c r="CV21" i="31"/>
  <c r="CV11" i="31"/>
  <c r="CV134" i="30"/>
  <c r="E15" i="30"/>
  <c r="F129" i="15"/>
  <c r="E40" i="15"/>
  <c r="E20" i="15"/>
  <c r="F40" i="15"/>
  <c r="DD107" i="36" l="1"/>
  <c r="DF132" i="36"/>
  <c r="DD9" i="36"/>
  <c r="DD181" i="36"/>
  <c r="DF205" i="36"/>
  <c r="DD58" i="36"/>
  <c r="DD254" i="36"/>
  <c r="DF83" i="36"/>
  <c r="DF279" i="36"/>
  <c r="DF9" i="36"/>
  <c r="DD132" i="36"/>
  <c r="DF156" i="36"/>
  <c r="DD205" i="36"/>
  <c r="DF230" i="36"/>
  <c r="DD34" i="36"/>
  <c r="DF34" i="36"/>
  <c r="DD83" i="36"/>
  <c r="DD279" i="36"/>
  <c r="DF107" i="36"/>
  <c r="DD156" i="36"/>
  <c r="DF181" i="36"/>
  <c r="DD230" i="36"/>
  <c r="DF58" i="36"/>
  <c r="DF254" i="36"/>
  <c r="CV10" i="15"/>
  <c r="CV10" i="32"/>
  <c r="CV10" i="34"/>
  <c r="CV10" i="30"/>
  <c r="CV10" i="33"/>
  <c r="CV10" i="31"/>
  <c r="E27" i="20"/>
  <c r="H337" i="10"/>
  <c r="F336" i="10"/>
  <c r="F335" i="10"/>
  <c r="F334" i="10"/>
  <c r="F333" i="10"/>
  <c r="F332" i="10"/>
  <c r="F331" i="10"/>
  <c r="F330" i="10"/>
  <c r="F329" i="10"/>
  <c r="F328" i="10"/>
  <c r="F327" i="10"/>
  <c r="F326" i="10"/>
  <c r="F325" i="10"/>
  <c r="F324" i="10"/>
  <c r="F323" i="10"/>
  <c r="F322" i="10"/>
  <c r="F321" i="10"/>
  <c r="F320" i="10"/>
  <c r="F319" i="10"/>
  <c r="F318" i="10"/>
  <c r="F317" i="10"/>
  <c r="F316" i="10"/>
  <c r="F315" i="10"/>
  <c r="H314" i="10"/>
  <c r="F314" i="10"/>
  <c r="H313" i="10"/>
  <c r="F313" i="10"/>
  <c r="I312" i="10"/>
  <c r="H312" i="10"/>
  <c r="G312" i="10"/>
  <c r="F312" i="10"/>
  <c r="F281" i="10"/>
  <c r="F280" i="10"/>
  <c r="F279" i="10"/>
  <c r="H278" i="10"/>
  <c r="F278" i="10"/>
  <c r="H277" i="10"/>
  <c r="F277" i="10"/>
  <c r="H276" i="10"/>
  <c r="F276" i="10"/>
  <c r="I275" i="10"/>
  <c r="H275" i="10"/>
  <c r="G275" i="10"/>
  <c r="F260" i="10"/>
  <c r="F259" i="10"/>
  <c r="F258" i="10"/>
  <c r="F257" i="10"/>
  <c r="G256" i="10"/>
  <c r="E232" i="10"/>
  <c r="E220" i="10"/>
  <c r="E204" i="10"/>
  <c r="D201" i="10"/>
  <c r="C201" i="10"/>
  <c r="C200" i="10"/>
  <c r="E187" i="10"/>
  <c r="D184" i="10"/>
  <c r="C184" i="10"/>
  <c r="C183" i="10"/>
  <c r="C172" i="10"/>
  <c r="E166" i="10"/>
  <c r="D163" i="10"/>
  <c r="C163" i="10"/>
  <c r="C162" i="10"/>
  <c r="C153" i="10"/>
  <c r="E147" i="10"/>
  <c r="D144" i="10"/>
  <c r="C144" i="10"/>
  <c r="C143" i="10"/>
  <c r="F115" i="10"/>
  <c r="F109" i="10"/>
  <c r="F84" i="10"/>
  <c r="C81" i="10"/>
  <c r="E80" i="10"/>
  <c r="F55" i="10"/>
  <c r="F38" i="10"/>
  <c r="F26" i="10"/>
  <c r="F7" i="10"/>
  <c r="C3" i="10"/>
  <c r="H162" i="21"/>
  <c r="F162" i="21"/>
  <c r="D161" i="21"/>
  <c r="C158" i="21"/>
  <c r="F157" i="21"/>
  <c r="F156" i="21"/>
  <c r="C337" i="10"/>
  <c r="F155" i="21"/>
  <c r="F154" i="21"/>
  <c r="F153" i="21"/>
  <c r="F152" i="21"/>
  <c r="C335" i="10"/>
  <c r="F151" i="21"/>
  <c r="F150" i="21"/>
  <c r="F149" i="21"/>
  <c r="F148" i="21"/>
  <c r="C333" i="10"/>
  <c r="F147" i="21"/>
  <c r="F146" i="21"/>
  <c r="C332" i="10"/>
  <c r="F145" i="21"/>
  <c r="F144" i="21"/>
  <c r="C200" i="21"/>
  <c r="F143" i="21"/>
  <c r="F142" i="21"/>
  <c r="C330" i="10"/>
  <c r="F141" i="21"/>
  <c r="F140" i="21"/>
  <c r="C329" i="10"/>
  <c r="F139" i="21"/>
  <c r="F138" i="21"/>
  <c r="F137" i="21"/>
  <c r="F136" i="21"/>
  <c r="C192" i="21"/>
  <c r="F135" i="21"/>
  <c r="F134" i="21"/>
  <c r="C326" i="10"/>
  <c r="F133" i="21"/>
  <c r="F132" i="21"/>
  <c r="C325" i="10"/>
  <c r="F131" i="21"/>
  <c r="F130" i="21"/>
  <c r="F129" i="21"/>
  <c r="F128" i="21"/>
  <c r="C184" i="21"/>
  <c r="F127" i="21"/>
  <c r="F126" i="21"/>
  <c r="C322" i="10"/>
  <c r="F125" i="21"/>
  <c r="F124" i="21"/>
  <c r="C321" i="10"/>
  <c r="F123" i="21"/>
  <c r="F122" i="21"/>
  <c r="F121" i="21"/>
  <c r="F120" i="21"/>
  <c r="C176" i="21"/>
  <c r="F119" i="21"/>
  <c r="F118" i="21"/>
  <c r="C318" i="10"/>
  <c r="F117" i="21"/>
  <c r="F116" i="21"/>
  <c r="C317" i="10"/>
  <c r="F115" i="21"/>
  <c r="F114" i="21"/>
  <c r="F113" i="21"/>
  <c r="F112" i="21"/>
  <c r="C168" i="21"/>
  <c r="F111" i="21"/>
  <c r="F110" i="21"/>
  <c r="C314" i="10"/>
  <c r="F109" i="21"/>
  <c r="F108" i="21"/>
  <c r="C313" i="10"/>
  <c r="V107" i="21"/>
  <c r="U107" i="21"/>
  <c r="T107" i="21"/>
  <c r="O107" i="21"/>
  <c r="N107" i="21"/>
  <c r="M107" i="21"/>
  <c r="G107" i="21"/>
  <c r="D107" i="21"/>
  <c r="H92" i="21"/>
  <c r="F92" i="21"/>
  <c r="D91" i="21"/>
  <c r="C88" i="21"/>
  <c r="F87" i="21"/>
  <c r="F86" i="21"/>
  <c r="C298" i="10"/>
  <c r="F85" i="21"/>
  <c r="F84" i="21"/>
  <c r="C297" i="10"/>
  <c r="J83" i="21"/>
  <c r="I83" i="21"/>
  <c r="G83" i="21"/>
  <c r="D83" i="21"/>
  <c r="H59" i="21"/>
  <c r="F59" i="21"/>
  <c r="D58" i="21"/>
  <c r="C55" i="21"/>
  <c r="F54" i="21"/>
  <c r="F53" i="21"/>
  <c r="F52" i="21"/>
  <c r="F51" i="21"/>
  <c r="C69" i="21"/>
  <c r="F50" i="21"/>
  <c r="F49" i="21"/>
  <c r="C67" i="21"/>
  <c r="F48" i="21"/>
  <c r="F47" i="21"/>
  <c r="C65" i="21"/>
  <c r="F46" i="21"/>
  <c r="F45" i="21"/>
  <c r="C63" i="21"/>
  <c r="F44" i="21"/>
  <c r="F43" i="21"/>
  <c r="C61" i="21"/>
  <c r="R42" i="21"/>
  <c r="Q42" i="21"/>
  <c r="P42" i="21"/>
  <c r="K42" i="21"/>
  <c r="J42" i="21"/>
  <c r="I42" i="21"/>
  <c r="D42" i="21"/>
  <c r="H22" i="21"/>
  <c r="F22" i="21"/>
  <c r="D21" i="21"/>
  <c r="C18" i="21"/>
  <c r="F17" i="21"/>
  <c r="F16" i="21"/>
  <c r="F15" i="21"/>
  <c r="F14" i="21"/>
  <c r="C28" i="21"/>
  <c r="F13" i="21"/>
  <c r="F12" i="21"/>
  <c r="C26" i="21"/>
  <c r="F11" i="21"/>
  <c r="F10" i="21"/>
  <c r="C24" i="21"/>
  <c r="R9" i="21"/>
  <c r="P9" i="21"/>
  <c r="K9" i="21"/>
  <c r="J9" i="21"/>
  <c r="I9" i="21"/>
  <c r="D9" i="21"/>
  <c r="E5" i="21"/>
  <c r="C3" i="21"/>
  <c r="C36" i="20"/>
  <c r="C35" i="20"/>
  <c r="C34" i="20"/>
  <c r="C32" i="20"/>
  <c r="C30" i="20"/>
  <c r="C29" i="20"/>
  <c r="C28" i="20"/>
  <c r="C27" i="20"/>
  <c r="C26" i="20"/>
  <c r="C25" i="20"/>
  <c r="C268" i="34"/>
  <c r="C267" i="34"/>
  <c r="C266" i="34"/>
  <c r="C265" i="34"/>
  <c r="CS264" i="34"/>
  <c r="CR264" i="34"/>
  <c r="CQ264" i="34"/>
  <c r="CP264" i="34"/>
  <c r="CO264" i="34"/>
  <c r="CN264" i="34"/>
  <c r="CM264" i="34"/>
  <c r="CL264" i="34"/>
  <c r="CK264" i="34"/>
  <c r="CJ264" i="34"/>
  <c r="CI264" i="34"/>
  <c r="CH264" i="34"/>
  <c r="CG264" i="34"/>
  <c r="CF264" i="34"/>
  <c r="CE264" i="34"/>
  <c r="CD264" i="34"/>
  <c r="CC264" i="34"/>
  <c r="CB264" i="34"/>
  <c r="CA264" i="34"/>
  <c r="BZ264" i="34"/>
  <c r="BY264" i="34"/>
  <c r="BX264" i="34"/>
  <c r="BW264" i="34"/>
  <c r="BV264" i="34"/>
  <c r="BU264" i="34"/>
  <c r="BT264" i="34"/>
  <c r="BS264" i="34"/>
  <c r="BR264" i="34"/>
  <c r="BQ264" i="34"/>
  <c r="BP264" i="34"/>
  <c r="BO264" i="34"/>
  <c r="BN264" i="34"/>
  <c r="BM264" i="34"/>
  <c r="BL264" i="34"/>
  <c r="BK264" i="34"/>
  <c r="BJ264" i="34"/>
  <c r="BI264" i="34"/>
  <c r="BH264" i="34"/>
  <c r="BG264" i="34"/>
  <c r="BF264" i="34"/>
  <c r="BE264" i="34"/>
  <c r="BD264" i="34"/>
  <c r="BC264" i="34"/>
  <c r="BB264" i="34"/>
  <c r="BA264" i="34"/>
  <c r="AZ264" i="34"/>
  <c r="AY264" i="34"/>
  <c r="AX264" i="34"/>
  <c r="AW264" i="34"/>
  <c r="AV264" i="34"/>
  <c r="AU264" i="34"/>
  <c r="AT264" i="34"/>
  <c r="AS264" i="34"/>
  <c r="AR264" i="34"/>
  <c r="AQ264" i="34"/>
  <c r="AP264" i="34"/>
  <c r="AO264" i="34"/>
  <c r="AN264" i="34"/>
  <c r="AM264" i="34"/>
  <c r="AL264" i="34"/>
  <c r="AK264" i="34"/>
  <c r="AJ264" i="34"/>
  <c r="AI264" i="34"/>
  <c r="AH264" i="34"/>
  <c r="AG264" i="34"/>
  <c r="AF264" i="34"/>
  <c r="AE264" i="34"/>
  <c r="AD264" i="34"/>
  <c r="AC264" i="34"/>
  <c r="AB264" i="34"/>
  <c r="AA264" i="34"/>
  <c r="Z264" i="34"/>
  <c r="Y264" i="34"/>
  <c r="X264" i="34"/>
  <c r="W264" i="34"/>
  <c r="V264" i="34"/>
  <c r="U264" i="34"/>
  <c r="T264" i="34"/>
  <c r="S264" i="34"/>
  <c r="R264" i="34"/>
  <c r="Q264" i="34"/>
  <c r="P264" i="34"/>
  <c r="O264" i="34"/>
  <c r="N264" i="34"/>
  <c r="M264" i="34"/>
  <c r="L264" i="34"/>
  <c r="K264" i="34"/>
  <c r="J264" i="34"/>
  <c r="I264" i="34"/>
  <c r="H264" i="34"/>
  <c r="G264" i="34"/>
  <c r="C264" i="34"/>
  <c r="C263" i="34"/>
  <c r="C262" i="34"/>
  <c r="C258" i="34"/>
  <c r="C247" i="34"/>
  <c r="C246" i="34"/>
  <c r="CS245" i="34"/>
  <c r="CR245" i="34"/>
  <c r="CQ245" i="34"/>
  <c r="CP245" i="34"/>
  <c r="CO245" i="34"/>
  <c r="CN245" i="34"/>
  <c r="CM245" i="34"/>
  <c r="CL245" i="34"/>
  <c r="CK245" i="34"/>
  <c r="CJ245" i="34"/>
  <c r="CI245" i="34"/>
  <c r="CH245" i="34"/>
  <c r="CG245" i="34"/>
  <c r="CF245" i="34"/>
  <c r="CE245" i="34"/>
  <c r="CD245" i="34"/>
  <c r="CC245" i="34"/>
  <c r="CB245" i="34"/>
  <c r="CA245" i="34"/>
  <c r="BZ245" i="34"/>
  <c r="BY245" i="34"/>
  <c r="BX245" i="34"/>
  <c r="BW245" i="34"/>
  <c r="BV245" i="34"/>
  <c r="BU245" i="34"/>
  <c r="BT245" i="34"/>
  <c r="BS245" i="34"/>
  <c r="BR245" i="34"/>
  <c r="BQ245" i="34"/>
  <c r="BP245" i="34"/>
  <c r="BO245" i="34"/>
  <c r="BN245" i="34"/>
  <c r="BM245" i="34"/>
  <c r="BL245" i="34"/>
  <c r="BK245" i="34"/>
  <c r="BJ245" i="34"/>
  <c r="BI245" i="34"/>
  <c r="BH245" i="34"/>
  <c r="BG245" i="34"/>
  <c r="BF245" i="34"/>
  <c r="BE245" i="34"/>
  <c r="BD245" i="34"/>
  <c r="BC245" i="34"/>
  <c r="BB245" i="34"/>
  <c r="BA245" i="34"/>
  <c r="AZ245" i="34"/>
  <c r="AY245" i="34"/>
  <c r="AX245" i="34"/>
  <c r="AW245" i="34"/>
  <c r="AV245" i="34"/>
  <c r="AU245" i="34"/>
  <c r="AT245" i="34"/>
  <c r="AS245" i="34"/>
  <c r="AR245" i="34"/>
  <c r="AQ245" i="34"/>
  <c r="AP245" i="34"/>
  <c r="AO245" i="34"/>
  <c r="AN245" i="34"/>
  <c r="AM245" i="34"/>
  <c r="AL245" i="34"/>
  <c r="AK245" i="34"/>
  <c r="AJ245" i="34"/>
  <c r="AI245" i="34"/>
  <c r="AH245" i="34"/>
  <c r="AG245" i="34"/>
  <c r="AF245" i="34"/>
  <c r="AE245" i="34"/>
  <c r="AD245" i="34"/>
  <c r="AC245" i="34"/>
  <c r="AB245" i="34"/>
  <c r="AA245" i="34"/>
  <c r="Z245" i="34"/>
  <c r="Y245" i="34"/>
  <c r="X245" i="34"/>
  <c r="W245" i="34"/>
  <c r="V245" i="34"/>
  <c r="U245" i="34"/>
  <c r="T245" i="34"/>
  <c r="S245" i="34"/>
  <c r="R245" i="34"/>
  <c r="Q245" i="34"/>
  <c r="P245" i="34"/>
  <c r="O245" i="34"/>
  <c r="N245" i="34"/>
  <c r="M245" i="34"/>
  <c r="L245" i="34"/>
  <c r="K245" i="34"/>
  <c r="J245" i="34"/>
  <c r="I245" i="34"/>
  <c r="H245" i="34"/>
  <c r="G245" i="34"/>
  <c r="C245" i="34"/>
  <c r="C256" i="34" s="1"/>
  <c r="C269" i="34" s="1"/>
  <c r="C244" i="34"/>
  <c r="C235" i="34"/>
  <c r="C234" i="34"/>
  <c r="C233" i="34"/>
  <c r="C230" i="34"/>
  <c r="C229" i="34"/>
  <c r="C228" i="34"/>
  <c r="C227" i="34"/>
  <c r="C226" i="34"/>
  <c r="C225" i="34"/>
  <c r="C224" i="34"/>
  <c r="C223" i="34"/>
  <c r="C222" i="34"/>
  <c r="C221" i="34"/>
  <c r="C220" i="34"/>
  <c r="C219" i="34"/>
  <c r="C218" i="34"/>
  <c r="C216" i="34"/>
  <c r="C214" i="34"/>
  <c r="C213" i="34"/>
  <c r="C212" i="34"/>
  <c r="C211" i="34"/>
  <c r="C210" i="34"/>
  <c r="C209" i="34"/>
  <c r="C208" i="34"/>
  <c r="C207" i="34"/>
  <c r="C205" i="34"/>
  <c r="C204" i="34"/>
  <c r="C203" i="34"/>
  <c r="C202" i="34"/>
  <c r="C201" i="34"/>
  <c r="C200" i="34"/>
  <c r="C199" i="34"/>
  <c r="C198" i="34"/>
  <c r="C197" i="34"/>
  <c r="C196" i="34"/>
  <c r="C195" i="34"/>
  <c r="C194" i="34"/>
  <c r="C193" i="34"/>
  <c r="C192" i="34"/>
  <c r="C191" i="34"/>
  <c r="C190" i="34"/>
  <c r="C183" i="34"/>
  <c r="CS182" i="34"/>
  <c r="CR182" i="34"/>
  <c r="CQ182" i="34"/>
  <c r="CP182" i="34"/>
  <c r="CO182" i="34"/>
  <c r="CN182" i="34"/>
  <c r="CM182" i="34"/>
  <c r="CL182" i="34"/>
  <c r="CK182" i="34"/>
  <c r="CJ182" i="34"/>
  <c r="CI182" i="34"/>
  <c r="CH182" i="34"/>
  <c r="CG182" i="34"/>
  <c r="CF182" i="34"/>
  <c r="CE182" i="34"/>
  <c r="CD182" i="34"/>
  <c r="CC182" i="34"/>
  <c r="CB182" i="34"/>
  <c r="CA182" i="34"/>
  <c r="BZ182" i="34"/>
  <c r="BY182" i="34"/>
  <c r="BX182" i="34"/>
  <c r="BW182" i="34"/>
  <c r="BV182" i="34"/>
  <c r="BU182" i="34"/>
  <c r="BT182" i="34"/>
  <c r="BS182" i="34"/>
  <c r="BR182" i="34"/>
  <c r="BQ182" i="34"/>
  <c r="BP182" i="34"/>
  <c r="BO182" i="34"/>
  <c r="BN182" i="34"/>
  <c r="BM182" i="34"/>
  <c r="BL182" i="34"/>
  <c r="BK182" i="34"/>
  <c r="BJ182" i="34"/>
  <c r="BI182" i="34"/>
  <c r="BH182" i="34"/>
  <c r="BG182" i="34"/>
  <c r="BF182" i="34"/>
  <c r="BE182" i="34"/>
  <c r="BD182" i="34"/>
  <c r="BC182" i="34"/>
  <c r="BB182" i="34"/>
  <c r="BA182" i="34"/>
  <c r="AZ182" i="34"/>
  <c r="AY182" i="34"/>
  <c r="AX182" i="34"/>
  <c r="AW182" i="34"/>
  <c r="AV182" i="34"/>
  <c r="AU182" i="34"/>
  <c r="AT182" i="34"/>
  <c r="AS182" i="34"/>
  <c r="AR182" i="34"/>
  <c r="AQ182" i="34"/>
  <c r="AP182" i="34"/>
  <c r="AO182" i="34"/>
  <c r="AN182" i="34"/>
  <c r="AM182" i="34"/>
  <c r="AL182" i="34"/>
  <c r="AK182" i="34"/>
  <c r="AJ182" i="34"/>
  <c r="AI182" i="34"/>
  <c r="AH182" i="34"/>
  <c r="AG182" i="34"/>
  <c r="AF182" i="34"/>
  <c r="AE182" i="34"/>
  <c r="AD182" i="34"/>
  <c r="AC182" i="34"/>
  <c r="AB182" i="34"/>
  <c r="AA182" i="34"/>
  <c r="Z182" i="34"/>
  <c r="Y182" i="34"/>
  <c r="X182" i="34"/>
  <c r="W182" i="34"/>
  <c r="V182" i="34"/>
  <c r="U182" i="34"/>
  <c r="T182" i="34"/>
  <c r="S182" i="34"/>
  <c r="R182" i="34"/>
  <c r="Q182" i="34"/>
  <c r="P182" i="34"/>
  <c r="O182" i="34"/>
  <c r="N182" i="34"/>
  <c r="M182" i="34"/>
  <c r="L182" i="34"/>
  <c r="K182" i="34"/>
  <c r="J182" i="34"/>
  <c r="I182" i="34"/>
  <c r="H182" i="34"/>
  <c r="G182" i="34"/>
  <c r="C182" i="34"/>
  <c r="C181" i="34"/>
  <c r="C174" i="34"/>
  <c r="C173" i="34"/>
  <c r="CS171" i="34"/>
  <c r="CR171" i="34"/>
  <c r="CQ171" i="34"/>
  <c r="CP171" i="34"/>
  <c r="CO171" i="34"/>
  <c r="CN171" i="34"/>
  <c r="CM171" i="34"/>
  <c r="CL171" i="34"/>
  <c r="CK171" i="34"/>
  <c r="CJ171" i="34"/>
  <c r="CI171" i="34"/>
  <c r="CH171" i="34"/>
  <c r="CG171" i="34"/>
  <c r="CF171" i="34"/>
  <c r="CE171" i="34"/>
  <c r="CD171" i="34"/>
  <c r="CC171" i="34"/>
  <c r="CB171" i="34"/>
  <c r="CA171" i="34"/>
  <c r="BZ171" i="34"/>
  <c r="BY171" i="34"/>
  <c r="BX171" i="34"/>
  <c r="BW171" i="34"/>
  <c r="BV171" i="34"/>
  <c r="BU171" i="34"/>
  <c r="BT171" i="34"/>
  <c r="BS171" i="34"/>
  <c r="BR171" i="34"/>
  <c r="BQ171" i="34"/>
  <c r="BP171" i="34"/>
  <c r="BO171" i="34"/>
  <c r="BN171" i="34"/>
  <c r="BM171" i="34"/>
  <c r="BL171" i="34"/>
  <c r="BK171" i="34"/>
  <c r="BJ171" i="34"/>
  <c r="BI171" i="34"/>
  <c r="BH171" i="34"/>
  <c r="BG171" i="34"/>
  <c r="BF171" i="34"/>
  <c r="BE171" i="34"/>
  <c r="BD171" i="34"/>
  <c r="BC171" i="34"/>
  <c r="BB171" i="34"/>
  <c r="BA171" i="34"/>
  <c r="AZ171" i="34"/>
  <c r="AY171" i="34"/>
  <c r="AX171" i="34"/>
  <c r="AW171" i="34"/>
  <c r="AV171" i="34"/>
  <c r="AU171" i="34"/>
  <c r="AT171" i="34"/>
  <c r="AS171" i="34"/>
  <c r="AR171" i="34"/>
  <c r="AQ171" i="34"/>
  <c r="AP171" i="34"/>
  <c r="AO171" i="34"/>
  <c r="AN171" i="34"/>
  <c r="AM171" i="34"/>
  <c r="AL171" i="34"/>
  <c r="AK171" i="34"/>
  <c r="AJ171" i="34"/>
  <c r="AI171" i="34"/>
  <c r="AH171" i="34"/>
  <c r="AG171" i="34"/>
  <c r="AF171" i="34"/>
  <c r="AE171" i="34"/>
  <c r="AD171" i="34"/>
  <c r="AC171" i="34"/>
  <c r="AB171" i="34"/>
  <c r="AA171" i="34"/>
  <c r="Z171" i="34"/>
  <c r="Y171" i="34"/>
  <c r="X171" i="34"/>
  <c r="W171" i="34"/>
  <c r="V171" i="34"/>
  <c r="U171" i="34"/>
  <c r="T171" i="34"/>
  <c r="S171" i="34"/>
  <c r="R171" i="34"/>
  <c r="Q171" i="34"/>
  <c r="P171" i="34"/>
  <c r="O171" i="34"/>
  <c r="N171" i="34"/>
  <c r="M171" i="34"/>
  <c r="L171" i="34"/>
  <c r="K171" i="34"/>
  <c r="J171" i="34"/>
  <c r="I171" i="34"/>
  <c r="H171" i="34"/>
  <c r="G171" i="34"/>
  <c r="C169" i="34"/>
  <c r="C168" i="34"/>
  <c r="CS167" i="34"/>
  <c r="CR167" i="34"/>
  <c r="CQ167" i="34"/>
  <c r="CP167" i="34"/>
  <c r="CO167" i="34"/>
  <c r="CN167" i="34"/>
  <c r="CM167" i="34"/>
  <c r="CL167" i="34"/>
  <c r="CK167" i="34"/>
  <c r="CJ167" i="34"/>
  <c r="CI167" i="34"/>
  <c r="CH167" i="34"/>
  <c r="CG167" i="34"/>
  <c r="CF167" i="34"/>
  <c r="CE167" i="34"/>
  <c r="CD167" i="34"/>
  <c r="CC167" i="34"/>
  <c r="CB167" i="34"/>
  <c r="CA167" i="34"/>
  <c r="BZ167" i="34"/>
  <c r="BY167" i="34"/>
  <c r="BX167" i="34"/>
  <c r="BW167" i="34"/>
  <c r="BV167" i="34"/>
  <c r="BU167" i="34"/>
  <c r="BT167" i="34"/>
  <c r="BS167" i="34"/>
  <c r="BR167" i="34"/>
  <c r="BQ167" i="34"/>
  <c r="BP167" i="34"/>
  <c r="BO167" i="34"/>
  <c r="BN167" i="34"/>
  <c r="BM167" i="34"/>
  <c r="BL167" i="34"/>
  <c r="BK167" i="34"/>
  <c r="BJ167" i="34"/>
  <c r="BI167" i="34"/>
  <c r="BH167" i="34"/>
  <c r="BG167" i="34"/>
  <c r="BF167" i="34"/>
  <c r="BE167" i="34"/>
  <c r="BD167" i="34"/>
  <c r="BC167" i="34"/>
  <c r="BB167" i="34"/>
  <c r="BA167" i="34"/>
  <c r="AZ167" i="34"/>
  <c r="AY167" i="34"/>
  <c r="AX167" i="34"/>
  <c r="AW167" i="34"/>
  <c r="AV167" i="34"/>
  <c r="AU167" i="34"/>
  <c r="AT167" i="34"/>
  <c r="AS167" i="34"/>
  <c r="AR167" i="34"/>
  <c r="AQ167" i="34"/>
  <c r="AP167" i="34"/>
  <c r="AO167" i="34"/>
  <c r="AN167" i="34"/>
  <c r="AM167" i="34"/>
  <c r="AL167" i="34"/>
  <c r="AK167" i="34"/>
  <c r="AJ167" i="34"/>
  <c r="AI167" i="34"/>
  <c r="AH167" i="34"/>
  <c r="AG167" i="34"/>
  <c r="AF167" i="34"/>
  <c r="AE167" i="34"/>
  <c r="AD167" i="34"/>
  <c r="AC167" i="34"/>
  <c r="AB167" i="34"/>
  <c r="AA167" i="34"/>
  <c r="Z167" i="34"/>
  <c r="Y167" i="34"/>
  <c r="X167" i="34"/>
  <c r="W167" i="34"/>
  <c r="V167" i="34"/>
  <c r="U167" i="34"/>
  <c r="T167" i="34"/>
  <c r="S167" i="34"/>
  <c r="R167" i="34"/>
  <c r="Q167" i="34"/>
  <c r="P167" i="34"/>
  <c r="O167" i="34"/>
  <c r="N167" i="34"/>
  <c r="M167" i="34"/>
  <c r="L167" i="34"/>
  <c r="K167" i="34"/>
  <c r="J167" i="34"/>
  <c r="I167" i="34"/>
  <c r="H167" i="34"/>
  <c r="G167" i="34"/>
  <c r="C167" i="34"/>
  <c r="C166" i="34"/>
  <c r="C159" i="34"/>
  <c r="C158" i="34"/>
  <c r="C157" i="34"/>
  <c r="C156" i="34"/>
  <c r="CS152" i="34"/>
  <c r="CR152" i="34"/>
  <c r="CQ152" i="34"/>
  <c r="CP152" i="34"/>
  <c r="CO152" i="34"/>
  <c r="CN152" i="34"/>
  <c r="CM152" i="34"/>
  <c r="CL152" i="34"/>
  <c r="CK152" i="34"/>
  <c r="CJ152" i="34"/>
  <c r="CI152" i="34"/>
  <c r="CH152" i="34"/>
  <c r="CG152" i="34"/>
  <c r="CF152" i="34"/>
  <c r="CE152" i="34"/>
  <c r="CD152" i="34"/>
  <c r="CC152" i="34"/>
  <c r="CB152" i="34"/>
  <c r="CA152" i="34"/>
  <c r="BZ152" i="34"/>
  <c r="BY152" i="34"/>
  <c r="BX152" i="34"/>
  <c r="BW152" i="34"/>
  <c r="BV152" i="34"/>
  <c r="BU152" i="34"/>
  <c r="BT152" i="34"/>
  <c r="BS152" i="34"/>
  <c r="BR152" i="34"/>
  <c r="BQ152" i="34"/>
  <c r="BP152" i="34"/>
  <c r="BO152" i="34"/>
  <c r="BN152" i="34"/>
  <c r="BM152" i="34"/>
  <c r="BL152" i="34"/>
  <c r="BK152" i="34"/>
  <c r="BJ152" i="34"/>
  <c r="BI152" i="34"/>
  <c r="BH152" i="34"/>
  <c r="BG152" i="34"/>
  <c r="BF152" i="34"/>
  <c r="BE152" i="34"/>
  <c r="BD152" i="34"/>
  <c r="BC152" i="34"/>
  <c r="BB152" i="34"/>
  <c r="BA152" i="34"/>
  <c r="AZ152" i="34"/>
  <c r="AY152" i="34"/>
  <c r="AX152" i="34"/>
  <c r="AW152" i="34"/>
  <c r="AV152" i="34"/>
  <c r="AU152" i="34"/>
  <c r="AT152" i="34"/>
  <c r="AS152" i="34"/>
  <c r="AR152" i="34"/>
  <c r="AQ152" i="34"/>
  <c r="AP152" i="34"/>
  <c r="AO152" i="34"/>
  <c r="AN152" i="34"/>
  <c r="AM152" i="34"/>
  <c r="AL152" i="34"/>
  <c r="AK152" i="34"/>
  <c r="AJ152" i="34"/>
  <c r="AI152" i="34"/>
  <c r="AH152" i="34"/>
  <c r="AG152" i="34"/>
  <c r="AF152" i="34"/>
  <c r="AE152" i="34"/>
  <c r="AD152" i="34"/>
  <c r="AC152" i="34"/>
  <c r="AB152" i="34"/>
  <c r="AA152" i="34"/>
  <c r="Z152" i="34"/>
  <c r="Y152" i="34"/>
  <c r="X152" i="34"/>
  <c r="W152" i="34"/>
  <c r="V152" i="34"/>
  <c r="U152" i="34"/>
  <c r="T152" i="34"/>
  <c r="S152" i="34"/>
  <c r="R152" i="34"/>
  <c r="Q152" i="34"/>
  <c r="P152" i="34"/>
  <c r="O152" i="34"/>
  <c r="N152" i="34"/>
  <c r="M152" i="34"/>
  <c r="L152" i="34"/>
  <c r="K152" i="34"/>
  <c r="J152" i="34"/>
  <c r="I152" i="34"/>
  <c r="H152" i="34"/>
  <c r="G152" i="34"/>
  <c r="CS124" i="34"/>
  <c r="CS235" i="34" s="1"/>
  <c r="CR124" i="34"/>
  <c r="CR235" i="34" s="1"/>
  <c r="CQ124" i="34"/>
  <c r="CQ235" i="34" s="1"/>
  <c r="CP124" i="34"/>
  <c r="CP235" i="34" s="1"/>
  <c r="CO124" i="34"/>
  <c r="CO235" i="34" s="1"/>
  <c r="CN124" i="34"/>
  <c r="CN235" i="34" s="1"/>
  <c r="CM124" i="34"/>
  <c r="CM235" i="34" s="1"/>
  <c r="CL124" i="34"/>
  <c r="CL235" i="34" s="1"/>
  <c r="CK124" i="34"/>
  <c r="CK235" i="34" s="1"/>
  <c r="CJ124" i="34"/>
  <c r="CJ235" i="34" s="1"/>
  <c r="CI124" i="34"/>
  <c r="CI235" i="34" s="1"/>
  <c r="CH124" i="34"/>
  <c r="CH235" i="34" s="1"/>
  <c r="CG124" i="34"/>
  <c r="CG235" i="34" s="1"/>
  <c r="CF124" i="34"/>
  <c r="CF235" i="34" s="1"/>
  <c r="CE124" i="34"/>
  <c r="CE235" i="34" s="1"/>
  <c r="CD124" i="34"/>
  <c r="CD235" i="34" s="1"/>
  <c r="CC124" i="34"/>
  <c r="CC235" i="34" s="1"/>
  <c r="CB124" i="34"/>
  <c r="CB235" i="34" s="1"/>
  <c r="CA124" i="34"/>
  <c r="CA235" i="34" s="1"/>
  <c r="BZ124" i="34"/>
  <c r="BZ235" i="34" s="1"/>
  <c r="BY124" i="34"/>
  <c r="BY235" i="34" s="1"/>
  <c r="BX124" i="34"/>
  <c r="BX235" i="34" s="1"/>
  <c r="BW124" i="34"/>
  <c r="BW235" i="34" s="1"/>
  <c r="BV124" i="34"/>
  <c r="BV235" i="34" s="1"/>
  <c r="BU124" i="34"/>
  <c r="BU235" i="34" s="1"/>
  <c r="BT124" i="34"/>
  <c r="BT235" i="34" s="1"/>
  <c r="BS124" i="34"/>
  <c r="BS235" i="34" s="1"/>
  <c r="BR124" i="34"/>
  <c r="BR235" i="34" s="1"/>
  <c r="BQ124" i="34"/>
  <c r="BQ235" i="34" s="1"/>
  <c r="BP124" i="34"/>
  <c r="BP235" i="34" s="1"/>
  <c r="BO124" i="34"/>
  <c r="BO235" i="34" s="1"/>
  <c r="BN124" i="34"/>
  <c r="BN235" i="34" s="1"/>
  <c r="BM124" i="34"/>
  <c r="BM235" i="34" s="1"/>
  <c r="BL124" i="34"/>
  <c r="BL235" i="34" s="1"/>
  <c r="BK124" i="34"/>
  <c r="BK235" i="34" s="1"/>
  <c r="BJ124" i="34"/>
  <c r="BJ235" i="34" s="1"/>
  <c r="BI124" i="34"/>
  <c r="BI235" i="34" s="1"/>
  <c r="BH124" i="34"/>
  <c r="BH235" i="34" s="1"/>
  <c r="BG124" i="34"/>
  <c r="BG235" i="34" s="1"/>
  <c r="BF124" i="34"/>
  <c r="BF235" i="34" s="1"/>
  <c r="BE124" i="34"/>
  <c r="BE235" i="34" s="1"/>
  <c r="BD124" i="34"/>
  <c r="BD235" i="34" s="1"/>
  <c r="BC124" i="34"/>
  <c r="BC235" i="34" s="1"/>
  <c r="BB124" i="34"/>
  <c r="BB235" i="34" s="1"/>
  <c r="BA124" i="34"/>
  <c r="BA235" i="34" s="1"/>
  <c r="AZ124" i="34"/>
  <c r="AZ235" i="34" s="1"/>
  <c r="AY124" i="34"/>
  <c r="AY235" i="34" s="1"/>
  <c r="AX124" i="34"/>
  <c r="AX235" i="34" s="1"/>
  <c r="AW124" i="34"/>
  <c r="AW235" i="34" s="1"/>
  <c r="AV124" i="34"/>
  <c r="AV235" i="34" s="1"/>
  <c r="AU124" i="34"/>
  <c r="AU235" i="34" s="1"/>
  <c r="AT124" i="34"/>
  <c r="AT235" i="34" s="1"/>
  <c r="AS124" i="34"/>
  <c r="AS235" i="34" s="1"/>
  <c r="AR124" i="34"/>
  <c r="AR235" i="34" s="1"/>
  <c r="AQ124" i="34"/>
  <c r="AQ235" i="34" s="1"/>
  <c r="AP124" i="34"/>
  <c r="AP235" i="34" s="1"/>
  <c r="AO124" i="34"/>
  <c r="AO235" i="34" s="1"/>
  <c r="AN124" i="34"/>
  <c r="AN235" i="34" s="1"/>
  <c r="AM124" i="34"/>
  <c r="AM235" i="34" s="1"/>
  <c r="AL124" i="34"/>
  <c r="AL235" i="34" s="1"/>
  <c r="AK124" i="34"/>
  <c r="AK235" i="34" s="1"/>
  <c r="AJ124" i="34"/>
  <c r="AJ235" i="34" s="1"/>
  <c r="AI124" i="34"/>
  <c r="AI235" i="34" s="1"/>
  <c r="AH124" i="34"/>
  <c r="AH235" i="34" s="1"/>
  <c r="AG124" i="34"/>
  <c r="AG235" i="34" s="1"/>
  <c r="AF124" i="34"/>
  <c r="AF235" i="34" s="1"/>
  <c r="AE124" i="34"/>
  <c r="AE235" i="34" s="1"/>
  <c r="AD124" i="34"/>
  <c r="AD235" i="34" s="1"/>
  <c r="AC124" i="34"/>
  <c r="AC235" i="34" s="1"/>
  <c r="AB124" i="34"/>
  <c r="AB235" i="34" s="1"/>
  <c r="AA124" i="34"/>
  <c r="AA235" i="34" s="1"/>
  <c r="Z124" i="34"/>
  <c r="Z235" i="34" s="1"/>
  <c r="Y124" i="34"/>
  <c r="Y235" i="34" s="1"/>
  <c r="X124" i="34"/>
  <c r="X235" i="34" s="1"/>
  <c r="W124" i="34"/>
  <c r="W235" i="34" s="1"/>
  <c r="V124" i="34"/>
  <c r="V235" i="34" s="1"/>
  <c r="U124" i="34"/>
  <c r="U235" i="34" s="1"/>
  <c r="T124" i="34"/>
  <c r="T235" i="34" s="1"/>
  <c r="S124" i="34"/>
  <c r="S235" i="34" s="1"/>
  <c r="R124" i="34"/>
  <c r="R235" i="34" s="1"/>
  <c r="Q124" i="34"/>
  <c r="Q235" i="34" s="1"/>
  <c r="P124" i="34"/>
  <c r="P235" i="34" s="1"/>
  <c r="O124" i="34"/>
  <c r="O235" i="34" s="1"/>
  <c r="N124" i="34"/>
  <c r="N235" i="34" s="1"/>
  <c r="M124" i="34"/>
  <c r="M235" i="34" s="1"/>
  <c r="L124" i="34"/>
  <c r="L235" i="34" s="1"/>
  <c r="K124" i="34"/>
  <c r="K235" i="34" s="1"/>
  <c r="J124" i="34"/>
  <c r="J235" i="34" s="1"/>
  <c r="I124" i="34"/>
  <c r="I235" i="34" s="1"/>
  <c r="H124" i="34"/>
  <c r="H235" i="34" s="1"/>
  <c r="G124" i="34"/>
  <c r="G235" i="34" s="1"/>
  <c r="CS119" i="34"/>
  <c r="CR119" i="34"/>
  <c r="CQ119" i="34"/>
  <c r="CP119" i="34"/>
  <c r="CO119" i="34"/>
  <c r="CO234" i="34" s="1"/>
  <c r="CN119" i="34"/>
  <c r="CM119" i="34"/>
  <c r="CL119" i="34"/>
  <c r="CK119" i="34"/>
  <c r="CJ119" i="34"/>
  <c r="CI119" i="34"/>
  <c r="CH119" i="34"/>
  <c r="CG119" i="34"/>
  <c r="CG234" i="34" s="1"/>
  <c r="CF119" i="34"/>
  <c r="CE119" i="34"/>
  <c r="CD119" i="34"/>
  <c r="CC119" i="34"/>
  <c r="CB119" i="34"/>
  <c r="CA119" i="34"/>
  <c r="BZ119" i="34"/>
  <c r="BY119" i="34"/>
  <c r="BY234" i="34" s="1"/>
  <c r="BX119" i="34"/>
  <c r="BW119" i="34"/>
  <c r="BV119" i="34"/>
  <c r="BU119" i="34"/>
  <c r="BT119" i="34"/>
  <c r="BS119" i="34"/>
  <c r="BR119" i="34"/>
  <c r="BQ119" i="34"/>
  <c r="BQ234" i="34" s="1"/>
  <c r="BP119" i="34"/>
  <c r="BO119" i="34"/>
  <c r="BN119" i="34"/>
  <c r="BM119" i="34"/>
  <c r="BL119" i="34"/>
  <c r="BK119" i="34"/>
  <c r="BJ119" i="34"/>
  <c r="BI119" i="34"/>
  <c r="BI234" i="34" s="1"/>
  <c r="BH119" i="34"/>
  <c r="BG119" i="34"/>
  <c r="BF119" i="34"/>
  <c r="BE119" i="34"/>
  <c r="BD119" i="34"/>
  <c r="BC119" i="34"/>
  <c r="BB119" i="34"/>
  <c r="BA119" i="34"/>
  <c r="BA234" i="34" s="1"/>
  <c r="AZ119" i="34"/>
  <c r="AY119" i="34"/>
  <c r="AX119" i="34"/>
  <c r="AW119" i="34"/>
  <c r="AV119" i="34"/>
  <c r="AU119" i="34"/>
  <c r="AT119" i="34"/>
  <c r="AS119" i="34"/>
  <c r="AS234" i="34" s="1"/>
  <c r="AR119" i="34"/>
  <c r="AQ119" i="34"/>
  <c r="AP119" i="34"/>
  <c r="AO119" i="34"/>
  <c r="AN119" i="34"/>
  <c r="AM119" i="34"/>
  <c r="AL119" i="34"/>
  <c r="AK119" i="34"/>
  <c r="AK234" i="34" s="1"/>
  <c r="AJ119" i="34"/>
  <c r="AI119" i="34"/>
  <c r="AH119" i="34"/>
  <c r="AG119" i="34"/>
  <c r="AF119" i="34"/>
  <c r="AE119" i="34"/>
  <c r="AD119" i="34"/>
  <c r="AC119" i="34"/>
  <c r="AC234" i="34" s="1"/>
  <c r="AB119" i="34"/>
  <c r="AA119" i="34"/>
  <c r="Z119" i="34"/>
  <c r="Y119" i="34"/>
  <c r="X119" i="34"/>
  <c r="W119" i="34"/>
  <c r="V119" i="34"/>
  <c r="U119" i="34"/>
  <c r="U234" i="34" s="1"/>
  <c r="T119" i="34"/>
  <c r="S119" i="34"/>
  <c r="R119" i="34"/>
  <c r="Q119" i="34"/>
  <c r="P119" i="34"/>
  <c r="O119" i="34"/>
  <c r="N119" i="34"/>
  <c r="M119" i="34"/>
  <c r="M234" i="34" s="1"/>
  <c r="L119" i="34"/>
  <c r="K119" i="34"/>
  <c r="J119" i="34"/>
  <c r="I119" i="34"/>
  <c r="H119" i="34"/>
  <c r="G119" i="34"/>
  <c r="CS95" i="34"/>
  <c r="CR95" i="34"/>
  <c r="CQ95" i="34"/>
  <c r="CP95" i="34"/>
  <c r="CO95" i="34"/>
  <c r="CN95" i="34"/>
  <c r="CM95" i="34"/>
  <c r="CM233" i="34" s="1"/>
  <c r="CL95" i="34"/>
  <c r="CK95" i="34"/>
  <c r="CK233" i="34" s="1"/>
  <c r="CJ95" i="34"/>
  <c r="CI95" i="34"/>
  <c r="CH95" i="34"/>
  <c r="CG95" i="34"/>
  <c r="CG233" i="34" s="1"/>
  <c r="CF95" i="34"/>
  <c r="CE95" i="34"/>
  <c r="CE233" i="34" s="1"/>
  <c r="CD95" i="34"/>
  <c r="CC95" i="34"/>
  <c r="CC233" i="34" s="1"/>
  <c r="CB95" i="34"/>
  <c r="CA95" i="34"/>
  <c r="BZ95" i="34"/>
  <c r="BY95" i="34"/>
  <c r="BY233" i="34" s="1"/>
  <c r="BX95" i="34"/>
  <c r="BW95" i="34"/>
  <c r="BW233" i="34" s="1"/>
  <c r="BV95" i="34"/>
  <c r="BU95" i="34"/>
  <c r="BU233" i="34" s="1"/>
  <c r="BT95" i="34"/>
  <c r="BS95" i="34"/>
  <c r="BR95" i="34"/>
  <c r="BQ95" i="34"/>
  <c r="BQ233" i="34" s="1"/>
  <c r="BP95" i="34"/>
  <c r="BO95" i="34"/>
  <c r="BO233" i="34" s="1"/>
  <c r="BN95" i="34"/>
  <c r="BM95" i="34"/>
  <c r="BM233" i="34" s="1"/>
  <c r="BL95" i="34"/>
  <c r="BK95" i="34"/>
  <c r="BJ95" i="34"/>
  <c r="BI95" i="34"/>
  <c r="BI233" i="34" s="1"/>
  <c r="BH95" i="34"/>
  <c r="BG95" i="34"/>
  <c r="BG233" i="34" s="1"/>
  <c r="BF95" i="34"/>
  <c r="BE95" i="34"/>
  <c r="BE233" i="34" s="1"/>
  <c r="BD95" i="34"/>
  <c r="BC95" i="34"/>
  <c r="BB95" i="34"/>
  <c r="BA95" i="34"/>
  <c r="BA233" i="34" s="1"/>
  <c r="AZ95" i="34"/>
  <c r="AY95" i="34"/>
  <c r="AY233" i="34" s="1"/>
  <c r="AX95" i="34"/>
  <c r="AW95" i="34"/>
  <c r="AW233" i="34" s="1"/>
  <c r="AV95" i="34"/>
  <c r="AU95" i="34"/>
  <c r="AT95" i="34"/>
  <c r="AS95" i="34"/>
  <c r="AS233" i="34" s="1"/>
  <c r="AR95" i="34"/>
  <c r="AQ95" i="34"/>
  <c r="AQ233" i="34" s="1"/>
  <c r="AP95" i="34"/>
  <c r="AO95" i="34"/>
  <c r="AO233" i="34" s="1"/>
  <c r="AN95" i="34"/>
  <c r="AM95" i="34"/>
  <c r="AL95" i="34"/>
  <c r="AK95" i="34"/>
  <c r="AK233" i="34" s="1"/>
  <c r="AJ95" i="34"/>
  <c r="AI95" i="34"/>
  <c r="AI233" i="34" s="1"/>
  <c r="AH95" i="34"/>
  <c r="AG95" i="34"/>
  <c r="AG233" i="34" s="1"/>
  <c r="AF95" i="34"/>
  <c r="AE95" i="34"/>
  <c r="AD95" i="34"/>
  <c r="AC95" i="34"/>
  <c r="AC233" i="34" s="1"/>
  <c r="AB95" i="34"/>
  <c r="AA95" i="34"/>
  <c r="AA233" i="34" s="1"/>
  <c r="Z95" i="34"/>
  <c r="Y95" i="34"/>
  <c r="Y233" i="34" s="1"/>
  <c r="X95" i="34"/>
  <c r="W95" i="34"/>
  <c r="V95" i="34"/>
  <c r="U95" i="34"/>
  <c r="U233" i="34" s="1"/>
  <c r="T95" i="34"/>
  <c r="S95" i="34"/>
  <c r="S233" i="34" s="1"/>
  <c r="R95" i="34"/>
  <c r="Q95" i="34"/>
  <c r="Q233" i="34" s="1"/>
  <c r="P95" i="34"/>
  <c r="O95" i="34"/>
  <c r="N95" i="34"/>
  <c r="M95" i="34"/>
  <c r="M233" i="34" s="1"/>
  <c r="L95" i="34"/>
  <c r="K95" i="34"/>
  <c r="K233" i="34" s="1"/>
  <c r="J95" i="34"/>
  <c r="I95" i="34"/>
  <c r="I233" i="34" s="1"/>
  <c r="H95" i="34"/>
  <c r="G95" i="34"/>
  <c r="CS71" i="34"/>
  <c r="CS169" i="34" s="1"/>
  <c r="CR71" i="34"/>
  <c r="CR158" i="34" s="1"/>
  <c r="CQ71" i="34"/>
  <c r="CQ158" i="34" s="1"/>
  <c r="CP71" i="34"/>
  <c r="CO71" i="34"/>
  <c r="CN71" i="34"/>
  <c r="CM71" i="34"/>
  <c r="CM158" i="34" s="1"/>
  <c r="CL71" i="34"/>
  <c r="CL158" i="34" s="1"/>
  <c r="CK71" i="34"/>
  <c r="CK169" i="34" s="1"/>
  <c r="CJ71" i="34"/>
  <c r="CJ158" i="34" s="1"/>
  <c r="CI71" i="34"/>
  <c r="CI169" i="34" s="1"/>
  <c r="CH71" i="34"/>
  <c r="CG71" i="34"/>
  <c r="CG169" i="34" s="1"/>
  <c r="CF71" i="34"/>
  <c r="CE71" i="34"/>
  <c r="CE158" i="34" s="1"/>
  <c r="CD71" i="34"/>
  <c r="CD158" i="34" s="1"/>
  <c r="CC71" i="34"/>
  <c r="CC158" i="34" s="1"/>
  <c r="CB71" i="34"/>
  <c r="CB158" i="34" s="1"/>
  <c r="CA71" i="34"/>
  <c r="CA158" i="34" s="1"/>
  <c r="BZ71" i="34"/>
  <c r="BY71" i="34"/>
  <c r="BX71" i="34"/>
  <c r="BW71" i="34"/>
  <c r="BW158" i="34" s="1"/>
  <c r="BV71" i="34"/>
  <c r="BV158" i="34" s="1"/>
  <c r="BU71" i="34"/>
  <c r="BU169" i="34" s="1"/>
  <c r="BT71" i="34"/>
  <c r="BT158" i="34" s="1"/>
  <c r="BS71" i="34"/>
  <c r="BS169" i="34" s="1"/>
  <c r="BR71" i="34"/>
  <c r="BQ71" i="34"/>
  <c r="BP71" i="34"/>
  <c r="BO71" i="34"/>
  <c r="BO158" i="34" s="1"/>
  <c r="BN71" i="34"/>
  <c r="BN158" i="34" s="1"/>
  <c r="BM71" i="34"/>
  <c r="BM158" i="34" s="1"/>
  <c r="BL71" i="34"/>
  <c r="BL158" i="34" s="1"/>
  <c r="BK71" i="34"/>
  <c r="BK158" i="34" s="1"/>
  <c r="BJ71" i="34"/>
  <c r="BI71" i="34"/>
  <c r="BH71" i="34"/>
  <c r="BG71" i="34"/>
  <c r="BG158" i="34" s="1"/>
  <c r="BF71" i="34"/>
  <c r="BF158" i="34" s="1"/>
  <c r="BE71" i="34"/>
  <c r="BE158" i="34" s="1"/>
  <c r="BD71" i="34"/>
  <c r="BD158" i="34" s="1"/>
  <c r="BC71" i="34"/>
  <c r="BC158" i="34" s="1"/>
  <c r="BB71" i="34"/>
  <c r="BA71" i="34"/>
  <c r="AZ71" i="34"/>
  <c r="AY71" i="34"/>
  <c r="AY158" i="34" s="1"/>
  <c r="AX71" i="34"/>
  <c r="AX158" i="34" s="1"/>
  <c r="AW71" i="34"/>
  <c r="AW266" i="34" s="1"/>
  <c r="AV71" i="34"/>
  <c r="AV158" i="34" s="1"/>
  <c r="AU71" i="34"/>
  <c r="AU169" i="34" s="1"/>
  <c r="AT71" i="34"/>
  <c r="AS71" i="34"/>
  <c r="AS169" i="34" s="1"/>
  <c r="AR71" i="34"/>
  <c r="AQ71" i="34"/>
  <c r="AQ158" i="34" s="1"/>
  <c r="AP71" i="34"/>
  <c r="AP158" i="34" s="1"/>
  <c r="AO71" i="34"/>
  <c r="AO158" i="34" s="1"/>
  <c r="AN71" i="34"/>
  <c r="AN158" i="34" s="1"/>
  <c r="AM71" i="34"/>
  <c r="AM158" i="34" s="1"/>
  <c r="AL71" i="34"/>
  <c r="AK71" i="34"/>
  <c r="AJ71" i="34"/>
  <c r="AI71" i="34"/>
  <c r="AI158" i="34" s="1"/>
  <c r="AH71" i="34"/>
  <c r="AH158" i="34" s="1"/>
  <c r="AG71" i="34"/>
  <c r="AG169" i="34" s="1"/>
  <c r="AF71" i="34"/>
  <c r="AF158" i="34" s="1"/>
  <c r="AE71" i="34"/>
  <c r="AE158" i="34" s="1"/>
  <c r="AD71" i="34"/>
  <c r="AC71" i="34"/>
  <c r="AB71" i="34"/>
  <c r="AA71" i="34"/>
  <c r="AA158" i="34" s="1"/>
  <c r="Z71" i="34"/>
  <c r="Z158" i="34" s="1"/>
  <c r="Y71" i="34"/>
  <c r="Y169" i="34" s="1"/>
  <c r="X71" i="34"/>
  <c r="X158" i="34" s="1"/>
  <c r="W71" i="34"/>
  <c r="W158" i="34" s="1"/>
  <c r="V71" i="34"/>
  <c r="U71" i="34"/>
  <c r="U169" i="34" s="1"/>
  <c r="T71" i="34"/>
  <c r="S71" i="34"/>
  <c r="S158" i="34" s="1"/>
  <c r="R71" i="34"/>
  <c r="R158" i="34" s="1"/>
  <c r="Q71" i="34"/>
  <c r="Q158" i="34" s="1"/>
  <c r="P71" i="34"/>
  <c r="P158" i="34" s="1"/>
  <c r="O71" i="34"/>
  <c r="O158" i="34" s="1"/>
  <c r="N71" i="34"/>
  <c r="M71" i="34"/>
  <c r="L71" i="34"/>
  <c r="K71" i="34"/>
  <c r="K158" i="34" s="1"/>
  <c r="J71" i="34"/>
  <c r="J158" i="34" s="1"/>
  <c r="I71" i="34"/>
  <c r="I169" i="34" s="1"/>
  <c r="H71" i="34"/>
  <c r="H158" i="34" s="1"/>
  <c r="G71" i="34"/>
  <c r="G169" i="34" s="1"/>
  <c r="C67" i="34"/>
  <c r="C171" i="34" s="1"/>
  <c r="CS60" i="34"/>
  <c r="CS159" i="34" s="1"/>
  <c r="CR60" i="34"/>
  <c r="CR159" i="34" s="1"/>
  <c r="CQ60" i="34"/>
  <c r="CQ159" i="34" s="1"/>
  <c r="CP60" i="34"/>
  <c r="CP159" i="34" s="1"/>
  <c r="CO60" i="34"/>
  <c r="CO159" i="34" s="1"/>
  <c r="CN60" i="34"/>
  <c r="CN159" i="34" s="1"/>
  <c r="CM60" i="34"/>
  <c r="CM159" i="34" s="1"/>
  <c r="CL60" i="34"/>
  <c r="CL159" i="34" s="1"/>
  <c r="CK60" i="34"/>
  <c r="CK159" i="34" s="1"/>
  <c r="CJ60" i="34"/>
  <c r="CJ159" i="34" s="1"/>
  <c r="CI60" i="34"/>
  <c r="CI159" i="34" s="1"/>
  <c r="CH60" i="34"/>
  <c r="CH159" i="34" s="1"/>
  <c r="CG60" i="34"/>
  <c r="CG159" i="34" s="1"/>
  <c r="CF60" i="34"/>
  <c r="CF159" i="34" s="1"/>
  <c r="CE60" i="34"/>
  <c r="CE159" i="34" s="1"/>
  <c r="CD60" i="34"/>
  <c r="CD159" i="34" s="1"/>
  <c r="CC60" i="34"/>
  <c r="CC159" i="34" s="1"/>
  <c r="CB60" i="34"/>
  <c r="CB159" i="34" s="1"/>
  <c r="CA60" i="34"/>
  <c r="CA159" i="34" s="1"/>
  <c r="BZ60" i="34"/>
  <c r="BZ159" i="34" s="1"/>
  <c r="BY60" i="34"/>
  <c r="BY159" i="34" s="1"/>
  <c r="BX60" i="34"/>
  <c r="BX159" i="34" s="1"/>
  <c r="BW60" i="34"/>
  <c r="BW159" i="34" s="1"/>
  <c r="BV60" i="34"/>
  <c r="BV159" i="34" s="1"/>
  <c r="BU60" i="34"/>
  <c r="BU159" i="34" s="1"/>
  <c r="BT60" i="34"/>
  <c r="BT159" i="34" s="1"/>
  <c r="BS60" i="34"/>
  <c r="BS159" i="34" s="1"/>
  <c r="BR60" i="34"/>
  <c r="BR159" i="34" s="1"/>
  <c r="BQ60" i="34"/>
  <c r="BQ159" i="34" s="1"/>
  <c r="BP60" i="34"/>
  <c r="BP159" i="34" s="1"/>
  <c r="BO60" i="34"/>
  <c r="BO159" i="34" s="1"/>
  <c r="BN60" i="34"/>
  <c r="BN159" i="34" s="1"/>
  <c r="BM60" i="34"/>
  <c r="BM159" i="34" s="1"/>
  <c r="BL60" i="34"/>
  <c r="BL159" i="34" s="1"/>
  <c r="BK60" i="34"/>
  <c r="BK159" i="34" s="1"/>
  <c r="BJ60" i="34"/>
  <c r="BJ159" i="34" s="1"/>
  <c r="BI60" i="34"/>
  <c r="BI159" i="34" s="1"/>
  <c r="BH60" i="34"/>
  <c r="BH159" i="34" s="1"/>
  <c r="BG60" i="34"/>
  <c r="BG159" i="34" s="1"/>
  <c r="BF60" i="34"/>
  <c r="BF159" i="34" s="1"/>
  <c r="BE60" i="34"/>
  <c r="BE159" i="34" s="1"/>
  <c r="BD60" i="34"/>
  <c r="BD159" i="34" s="1"/>
  <c r="BC60" i="34"/>
  <c r="BC159" i="34" s="1"/>
  <c r="BB60" i="34"/>
  <c r="BB159" i="34" s="1"/>
  <c r="BA60" i="34"/>
  <c r="BA159" i="34" s="1"/>
  <c r="AZ60" i="34"/>
  <c r="AZ159" i="34" s="1"/>
  <c r="AY60" i="34"/>
  <c r="AY159" i="34" s="1"/>
  <c r="AX60" i="34"/>
  <c r="AX159" i="34" s="1"/>
  <c r="AW60" i="34"/>
  <c r="AW159" i="34" s="1"/>
  <c r="AV60" i="34"/>
  <c r="AV159" i="34" s="1"/>
  <c r="AU60" i="34"/>
  <c r="AU159" i="34" s="1"/>
  <c r="AT60" i="34"/>
  <c r="AT159" i="34" s="1"/>
  <c r="AS60" i="34"/>
  <c r="AS159" i="34" s="1"/>
  <c r="AR60" i="34"/>
  <c r="AR159" i="34" s="1"/>
  <c r="AQ60" i="34"/>
  <c r="AQ159" i="34" s="1"/>
  <c r="AP60" i="34"/>
  <c r="AP159" i="34" s="1"/>
  <c r="AO60" i="34"/>
  <c r="AO159" i="34" s="1"/>
  <c r="AN60" i="34"/>
  <c r="AN159" i="34" s="1"/>
  <c r="AM60" i="34"/>
  <c r="AM159" i="34" s="1"/>
  <c r="AL60" i="34"/>
  <c r="AL159" i="34" s="1"/>
  <c r="AK60" i="34"/>
  <c r="AK159" i="34" s="1"/>
  <c r="AJ60" i="34"/>
  <c r="AJ159" i="34" s="1"/>
  <c r="AI60" i="34"/>
  <c r="AI159" i="34" s="1"/>
  <c r="AH60" i="34"/>
  <c r="AH159" i="34" s="1"/>
  <c r="AG60" i="34"/>
  <c r="AG159" i="34" s="1"/>
  <c r="AF60" i="34"/>
  <c r="AF159" i="34" s="1"/>
  <c r="AE60" i="34"/>
  <c r="AE159" i="34" s="1"/>
  <c r="AD60" i="34"/>
  <c r="AD159" i="34" s="1"/>
  <c r="AC60" i="34"/>
  <c r="AC159" i="34" s="1"/>
  <c r="AB60" i="34"/>
  <c r="AB159" i="34" s="1"/>
  <c r="AA60" i="34"/>
  <c r="AA159" i="34" s="1"/>
  <c r="Z60" i="34"/>
  <c r="Z159" i="34" s="1"/>
  <c r="Y60" i="34"/>
  <c r="Y159" i="34" s="1"/>
  <c r="X60" i="34"/>
  <c r="X159" i="34" s="1"/>
  <c r="W60" i="34"/>
  <c r="W159" i="34" s="1"/>
  <c r="V60" i="34"/>
  <c r="V159" i="34" s="1"/>
  <c r="U60" i="34"/>
  <c r="U159" i="34" s="1"/>
  <c r="T60" i="34"/>
  <c r="T159" i="34" s="1"/>
  <c r="S60" i="34"/>
  <c r="S159" i="34" s="1"/>
  <c r="R60" i="34"/>
  <c r="R159" i="34" s="1"/>
  <c r="Q60" i="34"/>
  <c r="Q159" i="34" s="1"/>
  <c r="P60" i="34"/>
  <c r="P159" i="34" s="1"/>
  <c r="O60" i="34"/>
  <c r="O159" i="34" s="1"/>
  <c r="N60" i="34"/>
  <c r="N159" i="34" s="1"/>
  <c r="M60" i="34"/>
  <c r="M159" i="34" s="1"/>
  <c r="L60" i="34"/>
  <c r="L159" i="34" s="1"/>
  <c r="K60" i="34"/>
  <c r="K159" i="34" s="1"/>
  <c r="J60" i="34"/>
  <c r="J159" i="34" s="1"/>
  <c r="I60" i="34"/>
  <c r="I159" i="34" s="1"/>
  <c r="H60" i="34"/>
  <c r="H159" i="34" s="1"/>
  <c r="G60" i="34"/>
  <c r="G159" i="34" s="1"/>
  <c r="D56" i="34"/>
  <c r="D230" i="34" s="1"/>
  <c r="D55" i="34"/>
  <c r="D229" i="34" s="1"/>
  <c r="D54" i="34"/>
  <c r="D228" i="34" s="1"/>
  <c r="M228" i="34" s="1"/>
  <c r="D53" i="34"/>
  <c r="D227" i="34" s="1"/>
  <c r="Z227" i="34" s="1"/>
  <c r="D52" i="34"/>
  <c r="D226" i="34" s="1"/>
  <c r="CS44" i="34"/>
  <c r="CR44" i="34"/>
  <c r="CQ44" i="34"/>
  <c r="CP44" i="34"/>
  <c r="CO44" i="34"/>
  <c r="CN44" i="34"/>
  <c r="CM44" i="34"/>
  <c r="CM183" i="34" s="1"/>
  <c r="CL44" i="34"/>
  <c r="CK44" i="34"/>
  <c r="CJ44" i="34"/>
  <c r="CI44" i="34"/>
  <c r="CH44" i="34"/>
  <c r="CG44" i="34"/>
  <c r="CG168" i="34" s="1"/>
  <c r="CF44" i="34"/>
  <c r="CE44" i="34"/>
  <c r="CE183" i="34" s="1"/>
  <c r="CD44" i="34"/>
  <c r="CC44" i="34"/>
  <c r="CB44" i="34"/>
  <c r="CA44" i="34"/>
  <c r="BZ44" i="34"/>
  <c r="BY44" i="34"/>
  <c r="BY168" i="34" s="1"/>
  <c r="BX44" i="34"/>
  <c r="BW44" i="34"/>
  <c r="BW183" i="34" s="1"/>
  <c r="BV44" i="34"/>
  <c r="BU44" i="34"/>
  <c r="BT44" i="34"/>
  <c r="BS44" i="34"/>
  <c r="BR44" i="34"/>
  <c r="BQ44" i="34"/>
  <c r="BQ168" i="34" s="1"/>
  <c r="BP44" i="34"/>
  <c r="BO44" i="34"/>
  <c r="BO183" i="34" s="1"/>
  <c r="BN44" i="34"/>
  <c r="BM44" i="34"/>
  <c r="BL44" i="34"/>
  <c r="BK44" i="34"/>
  <c r="BJ44" i="34"/>
  <c r="BI44" i="34"/>
  <c r="BI168" i="34" s="1"/>
  <c r="BH44" i="34"/>
  <c r="BG44" i="34"/>
  <c r="BG168" i="34" s="1"/>
  <c r="BF44" i="34"/>
  <c r="BE44" i="34"/>
  <c r="BD44" i="34"/>
  <c r="BC44" i="34"/>
  <c r="BB44" i="34"/>
  <c r="BA44" i="34"/>
  <c r="AZ44" i="34"/>
  <c r="AY44" i="34"/>
  <c r="AX44" i="34"/>
  <c r="AW44" i="34"/>
  <c r="AV44" i="34"/>
  <c r="AU44" i="34"/>
  <c r="AT44" i="34"/>
  <c r="AS44" i="34"/>
  <c r="AS168" i="34" s="1"/>
  <c r="AR44" i="34"/>
  <c r="AQ44" i="34"/>
  <c r="AQ168" i="34" s="1"/>
  <c r="AP44" i="34"/>
  <c r="AO44" i="34"/>
  <c r="AN44" i="34"/>
  <c r="AM44" i="34"/>
  <c r="AL44" i="34"/>
  <c r="AK44" i="34"/>
  <c r="AK168" i="34" s="1"/>
  <c r="AJ44" i="34"/>
  <c r="AI44" i="34"/>
  <c r="AI168" i="34" s="1"/>
  <c r="AH44" i="34"/>
  <c r="AG44" i="34"/>
  <c r="AF44" i="34"/>
  <c r="AE44" i="34"/>
  <c r="AD44" i="34"/>
  <c r="AC44" i="34"/>
  <c r="AB44" i="34"/>
  <c r="AA44" i="34"/>
  <c r="AA183" i="34" s="1"/>
  <c r="Z44" i="34"/>
  <c r="Y44" i="34"/>
  <c r="X44" i="34"/>
  <c r="W44" i="34"/>
  <c r="V44" i="34"/>
  <c r="U44" i="34"/>
  <c r="U168" i="34" s="1"/>
  <c r="T44" i="34"/>
  <c r="S44" i="34"/>
  <c r="S183" i="34" s="1"/>
  <c r="R44" i="34"/>
  <c r="Q44" i="34"/>
  <c r="P44" i="34"/>
  <c r="O44" i="34"/>
  <c r="N44" i="34"/>
  <c r="M44" i="34"/>
  <c r="M168" i="34" s="1"/>
  <c r="L44" i="34"/>
  <c r="K44" i="34"/>
  <c r="K183" i="34" s="1"/>
  <c r="J44" i="34"/>
  <c r="I44" i="34"/>
  <c r="H44" i="34"/>
  <c r="G44" i="34"/>
  <c r="D33" i="34"/>
  <c r="D214" i="34" s="1"/>
  <c r="D32" i="34"/>
  <c r="D213" i="34" s="1"/>
  <c r="BW213" i="34" s="1"/>
  <c r="D31" i="34"/>
  <c r="D212" i="34" s="1"/>
  <c r="D30" i="34"/>
  <c r="D211" i="34" s="1"/>
  <c r="D29" i="34"/>
  <c r="D210" i="34" s="1"/>
  <c r="CB210" i="34" s="1"/>
  <c r="CS26" i="34"/>
  <c r="CS156" i="34" s="1"/>
  <c r="CR26" i="34"/>
  <c r="CR156" i="34" s="1"/>
  <c r="CQ26" i="34"/>
  <c r="CP26" i="34"/>
  <c r="CO26" i="34"/>
  <c r="CO156" i="34" s="1"/>
  <c r="CN26" i="34"/>
  <c r="CN156" i="34" s="1"/>
  <c r="CM26" i="34"/>
  <c r="CL26" i="34"/>
  <c r="CK26" i="34"/>
  <c r="CK156" i="34" s="1"/>
  <c r="CJ26" i="34"/>
  <c r="CJ156" i="34" s="1"/>
  <c r="CI26" i="34"/>
  <c r="CH26" i="34"/>
  <c r="CG26" i="34"/>
  <c r="CG156" i="34" s="1"/>
  <c r="CF26" i="34"/>
  <c r="CF156" i="34" s="1"/>
  <c r="CE26" i="34"/>
  <c r="CD26" i="34"/>
  <c r="CC26" i="34"/>
  <c r="CC156" i="34" s="1"/>
  <c r="CB26" i="34"/>
  <c r="CB156" i="34" s="1"/>
  <c r="CA26" i="34"/>
  <c r="BZ26" i="34"/>
  <c r="BY26" i="34"/>
  <c r="BY156" i="34" s="1"/>
  <c r="BX26" i="34"/>
  <c r="BX156" i="34" s="1"/>
  <c r="BW26" i="34"/>
  <c r="BV26" i="34"/>
  <c r="BU26" i="34"/>
  <c r="BU156" i="34" s="1"/>
  <c r="BT26" i="34"/>
  <c r="BT156" i="34" s="1"/>
  <c r="BS26" i="34"/>
  <c r="BR26" i="34"/>
  <c r="BQ26" i="34"/>
  <c r="BQ156" i="34" s="1"/>
  <c r="BP26" i="34"/>
  <c r="BP156" i="34" s="1"/>
  <c r="BO26" i="34"/>
  <c r="BN26" i="34"/>
  <c r="BM26" i="34"/>
  <c r="BM156" i="34" s="1"/>
  <c r="BL26" i="34"/>
  <c r="BL156" i="34" s="1"/>
  <c r="BK26" i="34"/>
  <c r="BJ26" i="34"/>
  <c r="BI26" i="34"/>
  <c r="BI156" i="34" s="1"/>
  <c r="BH26" i="34"/>
  <c r="BH156" i="34" s="1"/>
  <c r="BG26" i="34"/>
  <c r="BF26" i="34"/>
  <c r="BE26" i="34"/>
  <c r="BE156" i="34" s="1"/>
  <c r="BD26" i="34"/>
  <c r="BD156" i="34" s="1"/>
  <c r="BC26" i="34"/>
  <c r="BB26" i="34"/>
  <c r="BA26" i="34"/>
  <c r="BA156" i="34" s="1"/>
  <c r="AZ26" i="34"/>
  <c r="AZ156" i="34" s="1"/>
  <c r="AY26" i="34"/>
  <c r="AX26" i="34"/>
  <c r="AW26" i="34"/>
  <c r="AV26" i="34"/>
  <c r="AV156" i="34" s="1"/>
  <c r="AU26" i="34"/>
  <c r="AT26" i="34"/>
  <c r="AS26" i="34"/>
  <c r="AS156" i="34" s="1"/>
  <c r="AR26" i="34"/>
  <c r="AQ26" i="34"/>
  <c r="AP26" i="34"/>
  <c r="AO26" i="34"/>
  <c r="AN26" i="34"/>
  <c r="AN156" i="34" s="1"/>
  <c r="AM26" i="34"/>
  <c r="AL26" i="34"/>
  <c r="AK26" i="34"/>
  <c r="AK156" i="34" s="1"/>
  <c r="AJ26" i="34"/>
  <c r="AI26" i="34"/>
  <c r="AH26" i="34"/>
  <c r="AG26" i="34"/>
  <c r="AF26" i="34"/>
  <c r="AF156" i="34" s="1"/>
  <c r="AE26" i="34"/>
  <c r="AD26" i="34"/>
  <c r="AC26" i="34"/>
  <c r="AC156" i="34" s="1"/>
  <c r="AB26" i="34"/>
  <c r="AA26" i="34"/>
  <c r="Z26" i="34"/>
  <c r="Y26" i="34"/>
  <c r="X26" i="34"/>
  <c r="W26" i="34"/>
  <c r="V26" i="34"/>
  <c r="U26" i="34"/>
  <c r="U156" i="34" s="1"/>
  <c r="T26" i="34"/>
  <c r="S26" i="34"/>
  <c r="R26" i="34"/>
  <c r="Q26" i="34"/>
  <c r="P26" i="34"/>
  <c r="O26" i="34"/>
  <c r="N26" i="34"/>
  <c r="M26" i="34"/>
  <c r="M156" i="34" s="1"/>
  <c r="L26" i="34"/>
  <c r="K26" i="34"/>
  <c r="J26" i="34"/>
  <c r="I26" i="34"/>
  <c r="H26" i="34"/>
  <c r="G26" i="34"/>
  <c r="D24" i="34"/>
  <c r="D205" i="34" s="1"/>
  <c r="D23" i="34"/>
  <c r="D204" i="34" s="1"/>
  <c r="D22" i="34"/>
  <c r="D203" i="34" s="1"/>
  <c r="D21" i="34"/>
  <c r="D202" i="34" s="1"/>
  <c r="D20" i="34"/>
  <c r="D201" i="34" s="1"/>
  <c r="CS10" i="34"/>
  <c r="CR10" i="34"/>
  <c r="CQ10" i="34"/>
  <c r="CP10" i="34"/>
  <c r="CO10" i="34"/>
  <c r="CN10" i="34"/>
  <c r="CM10" i="34"/>
  <c r="CM9" i="34" s="1"/>
  <c r="CL10" i="34"/>
  <c r="CL9" i="34" s="1"/>
  <c r="CK10" i="34"/>
  <c r="CK9" i="34" s="1"/>
  <c r="CJ10" i="34"/>
  <c r="CI10" i="34"/>
  <c r="CH10" i="34"/>
  <c r="CH9" i="34" s="1"/>
  <c r="CG10" i="34"/>
  <c r="CF10" i="34"/>
  <c r="CE10" i="34"/>
  <c r="CD10" i="34"/>
  <c r="CC10" i="34"/>
  <c r="CC9" i="34" s="1"/>
  <c r="CB10" i="34"/>
  <c r="CA10" i="34"/>
  <c r="BZ10" i="34"/>
  <c r="BY10" i="34"/>
  <c r="BX10" i="34"/>
  <c r="BW10" i="34"/>
  <c r="BV10" i="34"/>
  <c r="BU10" i="34"/>
  <c r="BT10" i="34"/>
  <c r="BS10" i="34"/>
  <c r="BR10" i="34"/>
  <c r="BR9" i="34" s="1"/>
  <c r="BQ10" i="34"/>
  <c r="BP10" i="34"/>
  <c r="BO10" i="34"/>
  <c r="BN10" i="34"/>
  <c r="BN9" i="34" s="1"/>
  <c r="BM10" i="34"/>
  <c r="BL10" i="34"/>
  <c r="BK10" i="34"/>
  <c r="BJ10" i="34"/>
  <c r="BI10" i="34"/>
  <c r="BH10" i="34"/>
  <c r="BG10" i="34"/>
  <c r="BF10" i="34"/>
  <c r="BE10" i="34"/>
  <c r="BD10" i="34"/>
  <c r="BC10" i="34"/>
  <c r="BB10" i="34"/>
  <c r="BA10" i="34"/>
  <c r="AZ10" i="34"/>
  <c r="AY10" i="34"/>
  <c r="AY9" i="34" s="1"/>
  <c r="AX10" i="34"/>
  <c r="AW10" i="34"/>
  <c r="AW9" i="34" s="1"/>
  <c r="AV10" i="34"/>
  <c r="AU10" i="34"/>
  <c r="AT10" i="34"/>
  <c r="AS10" i="34"/>
  <c r="AR10" i="34"/>
  <c r="AQ10" i="34"/>
  <c r="AP10" i="34"/>
  <c r="AO10" i="34"/>
  <c r="AO9" i="34" s="1"/>
  <c r="AN10" i="34"/>
  <c r="AM10" i="34"/>
  <c r="AL10" i="34"/>
  <c r="AK10" i="34"/>
  <c r="AJ10" i="34"/>
  <c r="AI10" i="34"/>
  <c r="AH10" i="34"/>
  <c r="AG10" i="34"/>
  <c r="AF10" i="34"/>
  <c r="AE10" i="34"/>
  <c r="AE9" i="34" s="1"/>
  <c r="AD10" i="34"/>
  <c r="AD9" i="34" s="1"/>
  <c r="AC10" i="34"/>
  <c r="AB10" i="34"/>
  <c r="AB9" i="34" s="1"/>
  <c r="AA10" i="34"/>
  <c r="Z10" i="34"/>
  <c r="Z9" i="34" s="1"/>
  <c r="Y10" i="34"/>
  <c r="X10" i="34"/>
  <c r="W10" i="34"/>
  <c r="V10" i="34"/>
  <c r="U10" i="34"/>
  <c r="T10" i="34"/>
  <c r="S10" i="34"/>
  <c r="R10" i="34"/>
  <c r="Q10" i="34"/>
  <c r="P10" i="34"/>
  <c r="O10" i="34"/>
  <c r="N10" i="34"/>
  <c r="M10" i="34"/>
  <c r="L10" i="34"/>
  <c r="K10" i="34"/>
  <c r="K9" i="34" s="1"/>
  <c r="J10" i="34"/>
  <c r="I10" i="34"/>
  <c r="I9" i="34" s="1"/>
  <c r="H10" i="34"/>
  <c r="G10" i="34"/>
  <c r="H5" i="34"/>
  <c r="I5" i="34" s="1"/>
  <c r="J5" i="34" s="1"/>
  <c r="K5" i="34" s="1"/>
  <c r="L5" i="34" s="1"/>
  <c r="M5" i="34" s="1"/>
  <c r="N5" i="34" s="1"/>
  <c r="O5" i="34" s="1"/>
  <c r="P5" i="34" s="1"/>
  <c r="Q5" i="34" s="1"/>
  <c r="R5" i="34" s="1"/>
  <c r="S5" i="34" s="1"/>
  <c r="T5" i="34" s="1"/>
  <c r="U5" i="34" s="1"/>
  <c r="V5" i="34" s="1"/>
  <c r="W5" i="34" s="1"/>
  <c r="X5" i="34" s="1"/>
  <c r="Y5" i="34" s="1"/>
  <c r="Z5" i="34" s="1"/>
  <c r="AA5" i="34" s="1"/>
  <c r="AB5" i="34" s="1"/>
  <c r="AC5" i="34" s="1"/>
  <c r="AD5" i="34" s="1"/>
  <c r="AE5" i="34" s="1"/>
  <c r="AF5" i="34" s="1"/>
  <c r="AG5" i="34" s="1"/>
  <c r="AH5" i="34" s="1"/>
  <c r="AI5" i="34" s="1"/>
  <c r="AJ5" i="34" s="1"/>
  <c r="AK5" i="34" s="1"/>
  <c r="AL5" i="34" s="1"/>
  <c r="AM5" i="34" s="1"/>
  <c r="AN5" i="34" s="1"/>
  <c r="AO5" i="34" s="1"/>
  <c r="AP5" i="34" s="1"/>
  <c r="AQ5" i="34" s="1"/>
  <c r="AR5" i="34" s="1"/>
  <c r="AS5" i="34" s="1"/>
  <c r="AT5" i="34" s="1"/>
  <c r="AU5" i="34" s="1"/>
  <c r="AV5" i="34" s="1"/>
  <c r="AW5" i="34" s="1"/>
  <c r="AX5" i="34" s="1"/>
  <c r="AY5" i="34" s="1"/>
  <c r="AZ5" i="34" s="1"/>
  <c r="BA5" i="34" s="1"/>
  <c r="BB5" i="34" s="1"/>
  <c r="BC5" i="34" s="1"/>
  <c r="BD5" i="34" s="1"/>
  <c r="BE5" i="34" s="1"/>
  <c r="BF5" i="34" s="1"/>
  <c r="BG5" i="34" s="1"/>
  <c r="BH5" i="34" s="1"/>
  <c r="BI5" i="34" s="1"/>
  <c r="BJ5" i="34" s="1"/>
  <c r="BK5" i="34" s="1"/>
  <c r="BL5" i="34" s="1"/>
  <c r="BM5" i="34" s="1"/>
  <c r="BN5" i="34" s="1"/>
  <c r="BO5" i="34" s="1"/>
  <c r="BP5" i="34" s="1"/>
  <c r="BQ5" i="34" s="1"/>
  <c r="BR5" i="34" s="1"/>
  <c r="BS5" i="34" s="1"/>
  <c r="BT5" i="34" s="1"/>
  <c r="BU5" i="34" s="1"/>
  <c r="BV5" i="34" s="1"/>
  <c r="BW5" i="34" s="1"/>
  <c r="BX5" i="34" s="1"/>
  <c r="BY5" i="34" s="1"/>
  <c r="BZ5" i="34" s="1"/>
  <c r="CA5" i="34" s="1"/>
  <c r="CB5" i="34" s="1"/>
  <c r="CC5" i="34" s="1"/>
  <c r="CD5" i="34" s="1"/>
  <c r="CE5" i="34" s="1"/>
  <c r="CF5" i="34" s="1"/>
  <c r="CG5" i="34" s="1"/>
  <c r="CH5" i="34" s="1"/>
  <c r="CI5" i="34" s="1"/>
  <c r="CJ5" i="34" s="1"/>
  <c r="CK5" i="34" s="1"/>
  <c r="CL5" i="34" s="1"/>
  <c r="CM5" i="34" s="1"/>
  <c r="CN5" i="34" s="1"/>
  <c r="CO5" i="34" s="1"/>
  <c r="CP5" i="34" s="1"/>
  <c r="CQ5" i="34" s="1"/>
  <c r="CR5" i="34" s="1"/>
  <c r="CS5" i="34" s="1"/>
  <c r="C2" i="34"/>
  <c r="C268" i="33"/>
  <c r="C267" i="33"/>
  <c r="C266" i="33"/>
  <c r="C265" i="33"/>
  <c r="CS264" i="33"/>
  <c r="CR264" i="33"/>
  <c r="CQ264" i="33"/>
  <c r="CP264" i="33"/>
  <c r="CO264" i="33"/>
  <c r="CN264" i="33"/>
  <c r="CM264" i="33"/>
  <c r="CL264" i="33"/>
  <c r="CK264" i="33"/>
  <c r="CJ264" i="33"/>
  <c r="CI264" i="33"/>
  <c r="CH264" i="33"/>
  <c r="CG264" i="33"/>
  <c r="CF264" i="33"/>
  <c r="CE264" i="33"/>
  <c r="CD264" i="33"/>
  <c r="CC264" i="33"/>
  <c r="CB264" i="33"/>
  <c r="CA264" i="33"/>
  <c r="BZ264" i="33"/>
  <c r="BY264" i="33"/>
  <c r="BX264" i="33"/>
  <c r="BW264" i="33"/>
  <c r="BV264" i="33"/>
  <c r="BU264" i="33"/>
  <c r="BT264" i="33"/>
  <c r="BS264" i="33"/>
  <c r="BR264" i="33"/>
  <c r="BQ264" i="33"/>
  <c r="BP264" i="33"/>
  <c r="BO264" i="33"/>
  <c r="BN264" i="33"/>
  <c r="BM264" i="33"/>
  <c r="BL264" i="33"/>
  <c r="BK264" i="33"/>
  <c r="BJ264" i="33"/>
  <c r="BI264" i="33"/>
  <c r="BH264" i="33"/>
  <c r="BG264" i="33"/>
  <c r="BF264" i="33"/>
  <c r="BE264" i="33"/>
  <c r="BD264" i="33"/>
  <c r="BC264" i="33"/>
  <c r="BB264" i="33"/>
  <c r="BA264" i="33"/>
  <c r="AZ264" i="33"/>
  <c r="AY264" i="33"/>
  <c r="AX264" i="33"/>
  <c r="AW264" i="33"/>
  <c r="AV264" i="33"/>
  <c r="AU264" i="33"/>
  <c r="AT264" i="33"/>
  <c r="AS264" i="33"/>
  <c r="AR264" i="33"/>
  <c r="AQ264" i="33"/>
  <c r="AP264" i="33"/>
  <c r="AO264" i="33"/>
  <c r="AN264" i="33"/>
  <c r="AM264" i="33"/>
  <c r="AL264" i="33"/>
  <c r="AK264" i="33"/>
  <c r="AJ264" i="33"/>
  <c r="AI264" i="33"/>
  <c r="AH264" i="33"/>
  <c r="AG264" i="33"/>
  <c r="AF264" i="33"/>
  <c r="AE264" i="33"/>
  <c r="AD264" i="33"/>
  <c r="AC264" i="33"/>
  <c r="AB264" i="33"/>
  <c r="AA264" i="33"/>
  <c r="Z264" i="33"/>
  <c r="Y264" i="33"/>
  <c r="X264" i="33"/>
  <c r="W264" i="33"/>
  <c r="V264" i="33"/>
  <c r="U264" i="33"/>
  <c r="T264" i="33"/>
  <c r="S264" i="33"/>
  <c r="R264" i="33"/>
  <c r="Q264" i="33"/>
  <c r="P264" i="33"/>
  <c r="O264" i="33"/>
  <c r="N264" i="33"/>
  <c r="M264" i="33"/>
  <c r="L264" i="33"/>
  <c r="K264" i="33"/>
  <c r="J264" i="33"/>
  <c r="I264" i="33"/>
  <c r="H264" i="33"/>
  <c r="G264" i="33"/>
  <c r="C264" i="33"/>
  <c r="C263" i="33"/>
  <c r="C262" i="33"/>
  <c r="C258" i="33"/>
  <c r="C247" i="33"/>
  <c r="C246" i="33"/>
  <c r="CS245" i="33"/>
  <c r="CR245" i="33"/>
  <c r="CQ245" i="33"/>
  <c r="CP245" i="33"/>
  <c r="CO245" i="33"/>
  <c r="CN245" i="33"/>
  <c r="CM245" i="33"/>
  <c r="CL245" i="33"/>
  <c r="CK245" i="33"/>
  <c r="CJ245" i="33"/>
  <c r="CI245" i="33"/>
  <c r="CH245" i="33"/>
  <c r="CG245" i="33"/>
  <c r="CF245" i="33"/>
  <c r="CE245" i="33"/>
  <c r="CD245" i="33"/>
  <c r="CC245" i="33"/>
  <c r="CB245" i="33"/>
  <c r="CA245" i="33"/>
  <c r="BZ245" i="33"/>
  <c r="BY245" i="33"/>
  <c r="BX245" i="33"/>
  <c r="BW245" i="33"/>
  <c r="BV245" i="33"/>
  <c r="BU245" i="33"/>
  <c r="BT245" i="33"/>
  <c r="BS245" i="33"/>
  <c r="BR245" i="33"/>
  <c r="BQ245" i="33"/>
  <c r="BP245" i="33"/>
  <c r="BO245" i="33"/>
  <c r="BN245" i="33"/>
  <c r="BM245" i="33"/>
  <c r="BL245" i="33"/>
  <c r="BK245" i="33"/>
  <c r="BJ245" i="33"/>
  <c r="BI245" i="33"/>
  <c r="BH245" i="33"/>
  <c r="BG245" i="33"/>
  <c r="BF245" i="33"/>
  <c r="BE245" i="33"/>
  <c r="BD245" i="33"/>
  <c r="BC245" i="33"/>
  <c r="BB245" i="33"/>
  <c r="BA245" i="33"/>
  <c r="AZ245" i="33"/>
  <c r="AY245" i="33"/>
  <c r="AX245" i="33"/>
  <c r="AW245" i="33"/>
  <c r="AV245" i="33"/>
  <c r="AU245" i="33"/>
  <c r="AT245" i="33"/>
  <c r="AS245" i="33"/>
  <c r="AR245" i="33"/>
  <c r="AQ245" i="33"/>
  <c r="AP245" i="33"/>
  <c r="AO245" i="33"/>
  <c r="AN245" i="33"/>
  <c r="AM245" i="33"/>
  <c r="AL245" i="33"/>
  <c r="AK245" i="33"/>
  <c r="AJ245" i="33"/>
  <c r="AI245" i="33"/>
  <c r="AH245" i="33"/>
  <c r="AG245" i="33"/>
  <c r="AF245" i="33"/>
  <c r="AE245" i="33"/>
  <c r="AD245" i="33"/>
  <c r="AC245" i="33"/>
  <c r="AB245" i="33"/>
  <c r="AA245" i="33"/>
  <c r="Z245" i="33"/>
  <c r="Y245" i="33"/>
  <c r="X245" i="33"/>
  <c r="W245" i="33"/>
  <c r="V245" i="33"/>
  <c r="U245" i="33"/>
  <c r="T245" i="33"/>
  <c r="S245" i="33"/>
  <c r="R245" i="33"/>
  <c r="Q245" i="33"/>
  <c r="P245" i="33"/>
  <c r="O245" i="33"/>
  <c r="N245" i="33"/>
  <c r="M245" i="33"/>
  <c r="L245" i="33"/>
  <c r="K245" i="33"/>
  <c r="J245" i="33"/>
  <c r="I245" i="33"/>
  <c r="H245" i="33"/>
  <c r="G245" i="33"/>
  <c r="C245" i="33"/>
  <c r="C244" i="33"/>
  <c r="C235" i="33"/>
  <c r="C234" i="33"/>
  <c r="C233" i="33"/>
  <c r="C230" i="33"/>
  <c r="C229" i="33"/>
  <c r="C228" i="33"/>
  <c r="C227" i="33"/>
  <c r="C226" i="33"/>
  <c r="C225" i="33"/>
  <c r="C224" i="33"/>
  <c r="C223" i="33"/>
  <c r="C222" i="33"/>
  <c r="C221" i="33"/>
  <c r="C220" i="33"/>
  <c r="C219" i="33"/>
  <c r="C218" i="33"/>
  <c r="C216" i="33"/>
  <c r="C214" i="33"/>
  <c r="C213" i="33"/>
  <c r="C212" i="33"/>
  <c r="C211" i="33"/>
  <c r="C210" i="33"/>
  <c r="C209" i="33"/>
  <c r="C208" i="33"/>
  <c r="C207" i="33"/>
  <c r="C205" i="33"/>
  <c r="C204" i="33"/>
  <c r="C203" i="33"/>
  <c r="C202" i="33"/>
  <c r="C201" i="33"/>
  <c r="C200" i="33"/>
  <c r="C199" i="33"/>
  <c r="C198" i="33"/>
  <c r="C197" i="33"/>
  <c r="C196" i="33"/>
  <c r="C195" i="33"/>
  <c r="C194" i="33"/>
  <c r="C193" i="33"/>
  <c r="C192" i="33"/>
  <c r="C191" i="33"/>
  <c r="C190" i="33"/>
  <c r="C183" i="33"/>
  <c r="CS182" i="33"/>
  <c r="CR182" i="33"/>
  <c r="CQ182" i="33"/>
  <c r="CP182" i="33"/>
  <c r="CO182" i="33"/>
  <c r="CN182" i="33"/>
  <c r="CM182" i="33"/>
  <c r="CL182" i="33"/>
  <c r="CK182" i="33"/>
  <c r="CJ182" i="33"/>
  <c r="CI182" i="33"/>
  <c r="CH182" i="33"/>
  <c r="CG182" i="33"/>
  <c r="CF182" i="33"/>
  <c r="CE182" i="33"/>
  <c r="CD182" i="33"/>
  <c r="CC182" i="33"/>
  <c r="CB182" i="33"/>
  <c r="CA182" i="33"/>
  <c r="BZ182" i="33"/>
  <c r="BY182" i="33"/>
  <c r="BX182" i="33"/>
  <c r="BW182" i="33"/>
  <c r="BV182" i="33"/>
  <c r="BU182" i="33"/>
  <c r="BT182" i="33"/>
  <c r="BS182" i="33"/>
  <c r="BR182" i="33"/>
  <c r="BQ182" i="33"/>
  <c r="BP182" i="33"/>
  <c r="BO182" i="33"/>
  <c r="BN182" i="33"/>
  <c r="BM182" i="33"/>
  <c r="BL182" i="33"/>
  <c r="BK182" i="33"/>
  <c r="BJ182" i="33"/>
  <c r="BI182" i="33"/>
  <c r="BH182" i="33"/>
  <c r="BG182" i="33"/>
  <c r="BF182" i="33"/>
  <c r="BE182" i="33"/>
  <c r="BD182" i="33"/>
  <c r="BC182" i="33"/>
  <c r="BB182" i="33"/>
  <c r="BA182" i="33"/>
  <c r="AZ182" i="33"/>
  <c r="AY182" i="33"/>
  <c r="AX182" i="33"/>
  <c r="AW182" i="33"/>
  <c r="AV182" i="33"/>
  <c r="AU182" i="33"/>
  <c r="AT182" i="33"/>
  <c r="AS182" i="33"/>
  <c r="AR182" i="33"/>
  <c r="AQ182" i="33"/>
  <c r="AP182" i="33"/>
  <c r="AO182" i="33"/>
  <c r="AN182" i="33"/>
  <c r="AM182" i="33"/>
  <c r="AL182" i="33"/>
  <c r="AK182" i="33"/>
  <c r="AJ182" i="33"/>
  <c r="AI182" i="33"/>
  <c r="AH182" i="33"/>
  <c r="AG182" i="33"/>
  <c r="AF182" i="33"/>
  <c r="AE182" i="33"/>
  <c r="AD182" i="33"/>
  <c r="AC182" i="33"/>
  <c r="AB182" i="33"/>
  <c r="AA182" i="33"/>
  <c r="Z182" i="33"/>
  <c r="Y182" i="33"/>
  <c r="X182" i="33"/>
  <c r="W182" i="33"/>
  <c r="V182" i="33"/>
  <c r="U182" i="33"/>
  <c r="T182" i="33"/>
  <c r="S182" i="33"/>
  <c r="R182" i="33"/>
  <c r="Q182" i="33"/>
  <c r="P182" i="33"/>
  <c r="O182" i="33"/>
  <c r="N182" i="33"/>
  <c r="M182" i="33"/>
  <c r="L182" i="33"/>
  <c r="K182" i="33"/>
  <c r="J182" i="33"/>
  <c r="I182" i="33"/>
  <c r="H182" i="33"/>
  <c r="G182" i="33"/>
  <c r="C182" i="33"/>
  <c r="C181" i="33"/>
  <c r="C174" i="33"/>
  <c r="C173" i="33"/>
  <c r="CS171" i="33"/>
  <c r="CR171" i="33"/>
  <c r="CQ171" i="33"/>
  <c r="CP171" i="33"/>
  <c r="CO171" i="33"/>
  <c r="CN171" i="33"/>
  <c r="CM171" i="33"/>
  <c r="CL171" i="33"/>
  <c r="CK171" i="33"/>
  <c r="CJ171" i="33"/>
  <c r="CI171" i="33"/>
  <c r="CH171" i="33"/>
  <c r="CG171" i="33"/>
  <c r="CF171" i="33"/>
  <c r="CE171" i="33"/>
  <c r="CD171" i="33"/>
  <c r="CC171" i="33"/>
  <c r="CB171" i="33"/>
  <c r="CA171" i="33"/>
  <c r="BZ171" i="33"/>
  <c r="BY171" i="33"/>
  <c r="BX171" i="33"/>
  <c r="BW171" i="33"/>
  <c r="BV171" i="33"/>
  <c r="BU171" i="33"/>
  <c r="BT171" i="33"/>
  <c r="BS171" i="33"/>
  <c r="BR171" i="33"/>
  <c r="BQ171" i="33"/>
  <c r="BP171" i="33"/>
  <c r="BO171" i="33"/>
  <c r="BN171" i="33"/>
  <c r="BM171" i="33"/>
  <c r="BL171" i="33"/>
  <c r="BK171" i="33"/>
  <c r="BJ171" i="33"/>
  <c r="BI171" i="33"/>
  <c r="BH171" i="33"/>
  <c r="BG171" i="33"/>
  <c r="BF171" i="33"/>
  <c r="BE171" i="33"/>
  <c r="BD171" i="33"/>
  <c r="BC171" i="33"/>
  <c r="BB171" i="33"/>
  <c r="BA171" i="33"/>
  <c r="AZ171" i="33"/>
  <c r="AY171" i="33"/>
  <c r="AX171" i="33"/>
  <c r="AW171" i="33"/>
  <c r="AV171" i="33"/>
  <c r="AU171" i="33"/>
  <c r="AT171" i="33"/>
  <c r="AS171" i="33"/>
  <c r="AR171" i="33"/>
  <c r="AQ171" i="33"/>
  <c r="AP171" i="33"/>
  <c r="AO171" i="33"/>
  <c r="AN171" i="33"/>
  <c r="AM171" i="33"/>
  <c r="AL171" i="33"/>
  <c r="AK171" i="33"/>
  <c r="AJ171" i="33"/>
  <c r="AI171" i="33"/>
  <c r="AH171" i="33"/>
  <c r="AG171" i="33"/>
  <c r="AF171" i="33"/>
  <c r="AE171" i="33"/>
  <c r="AD171" i="33"/>
  <c r="AC171" i="33"/>
  <c r="AB171" i="33"/>
  <c r="AA171" i="33"/>
  <c r="Z171" i="33"/>
  <c r="Y171" i="33"/>
  <c r="X171" i="33"/>
  <c r="W171" i="33"/>
  <c r="V171" i="33"/>
  <c r="U171" i="33"/>
  <c r="T171" i="33"/>
  <c r="S171" i="33"/>
  <c r="R171" i="33"/>
  <c r="Q171" i="33"/>
  <c r="P171" i="33"/>
  <c r="O171" i="33"/>
  <c r="N171" i="33"/>
  <c r="M171" i="33"/>
  <c r="L171" i="33"/>
  <c r="K171" i="33"/>
  <c r="J171" i="33"/>
  <c r="I171" i="33"/>
  <c r="H171" i="33"/>
  <c r="G171" i="33"/>
  <c r="C169" i="33"/>
  <c r="C168" i="33"/>
  <c r="CS167" i="33"/>
  <c r="CR167" i="33"/>
  <c r="CQ167" i="33"/>
  <c r="CP167" i="33"/>
  <c r="CO167" i="33"/>
  <c r="CN167" i="33"/>
  <c r="CM167" i="33"/>
  <c r="CL167" i="33"/>
  <c r="CK167" i="33"/>
  <c r="CJ167" i="33"/>
  <c r="CI167" i="33"/>
  <c r="CH167" i="33"/>
  <c r="CG167" i="33"/>
  <c r="CF167" i="33"/>
  <c r="CE167" i="33"/>
  <c r="CD167" i="33"/>
  <c r="CC167" i="33"/>
  <c r="CB167" i="33"/>
  <c r="CA167" i="33"/>
  <c r="BZ167" i="33"/>
  <c r="BY167" i="33"/>
  <c r="BX167" i="33"/>
  <c r="BW167" i="33"/>
  <c r="BV167" i="33"/>
  <c r="BU167" i="33"/>
  <c r="BT167" i="33"/>
  <c r="BS167" i="33"/>
  <c r="BR167" i="33"/>
  <c r="BQ167" i="33"/>
  <c r="BP167" i="33"/>
  <c r="BO167" i="33"/>
  <c r="BN167" i="33"/>
  <c r="BM167" i="33"/>
  <c r="BL167" i="33"/>
  <c r="BK167" i="33"/>
  <c r="BJ167" i="33"/>
  <c r="BI167" i="33"/>
  <c r="BH167" i="33"/>
  <c r="BG167" i="33"/>
  <c r="BF167" i="33"/>
  <c r="BE167" i="33"/>
  <c r="BD167" i="33"/>
  <c r="BC167" i="33"/>
  <c r="BB167" i="33"/>
  <c r="BA167" i="33"/>
  <c r="AZ167" i="33"/>
  <c r="AY167" i="33"/>
  <c r="AX167" i="33"/>
  <c r="AW167" i="33"/>
  <c r="AV167" i="33"/>
  <c r="AU167" i="33"/>
  <c r="AT167" i="33"/>
  <c r="AS167" i="33"/>
  <c r="AR167" i="33"/>
  <c r="AQ167" i="33"/>
  <c r="AP167" i="33"/>
  <c r="AO167" i="33"/>
  <c r="AN167" i="33"/>
  <c r="AM167" i="33"/>
  <c r="AL167" i="33"/>
  <c r="AK167" i="33"/>
  <c r="AJ167" i="33"/>
  <c r="AI167" i="33"/>
  <c r="AH167" i="33"/>
  <c r="AG167" i="33"/>
  <c r="AF167" i="33"/>
  <c r="AE167" i="33"/>
  <c r="AD167" i="33"/>
  <c r="AC167" i="33"/>
  <c r="AB167" i="33"/>
  <c r="AA167" i="33"/>
  <c r="Z167" i="33"/>
  <c r="Y167" i="33"/>
  <c r="X167" i="33"/>
  <c r="W167" i="33"/>
  <c r="V167" i="33"/>
  <c r="U167" i="33"/>
  <c r="T167" i="33"/>
  <c r="S167" i="33"/>
  <c r="R167" i="33"/>
  <c r="Q167" i="33"/>
  <c r="P167" i="33"/>
  <c r="O167" i="33"/>
  <c r="N167" i="33"/>
  <c r="M167" i="33"/>
  <c r="L167" i="33"/>
  <c r="K167" i="33"/>
  <c r="J167" i="33"/>
  <c r="I167" i="33"/>
  <c r="H167" i="33"/>
  <c r="G167" i="33"/>
  <c r="C167" i="33"/>
  <c r="C166" i="33"/>
  <c r="C159" i="33"/>
  <c r="C158" i="33"/>
  <c r="C157" i="33"/>
  <c r="C156" i="33"/>
  <c r="CS152" i="33"/>
  <c r="CR152" i="33"/>
  <c r="CQ152" i="33"/>
  <c r="CP152" i="33"/>
  <c r="CO152" i="33"/>
  <c r="CN152" i="33"/>
  <c r="CM152" i="33"/>
  <c r="CL152" i="33"/>
  <c r="CK152" i="33"/>
  <c r="CJ152" i="33"/>
  <c r="CI152" i="33"/>
  <c r="CH152" i="33"/>
  <c r="CG152" i="33"/>
  <c r="CF152" i="33"/>
  <c r="CE152" i="33"/>
  <c r="CD152" i="33"/>
  <c r="CC152" i="33"/>
  <c r="CB152" i="33"/>
  <c r="CA152" i="33"/>
  <c r="BZ152" i="33"/>
  <c r="BY152" i="33"/>
  <c r="BX152" i="33"/>
  <c r="BW152" i="33"/>
  <c r="BV152" i="33"/>
  <c r="BU152" i="33"/>
  <c r="BT152" i="33"/>
  <c r="BS152" i="33"/>
  <c r="BR152" i="33"/>
  <c r="BQ152" i="33"/>
  <c r="BP152" i="33"/>
  <c r="BO152" i="33"/>
  <c r="BN152" i="33"/>
  <c r="BM152" i="33"/>
  <c r="BL152" i="33"/>
  <c r="BK152" i="33"/>
  <c r="BJ152" i="33"/>
  <c r="BI152" i="33"/>
  <c r="BH152" i="33"/>
  <c r="BG152" i="33"/>
  <c r="BF152" i="33"/>
  <c r="BE152" i="33"/>
  <c r="BD152" i="33"/>
  <c r="BC152" i="33"/>
  <c r="BB152" i="33"/>
  <c r="BA152" i="33"/>
  <c r="AZ152" i="33"/>
  <c r="AY152" i="33"/>
  <c r="AX152" i="33"/>
  <c r="AW152" i="33"/>
  <c r="AV152" i="33"/>
  <c r="AU152" i="33"/>
  <c r="AT152" i="33"/>
  <c r="AS152" i="33"/>
  <c r="AR152" i="33"/>
  <c r="AQ152" i="33"/>
  <c r="AP152" i="33"/>
  <c r="AO152" i="33"/>
  <c r="AN152" i="33"/>
  <c r="AM152" i="33"/>
  <c r="AL152" i="33"/>
  <c r="AK152" i="33"/>
  <c r="AJ152" i="33"/>
  <c r="AI152" i="33"/>
  <c r="AH152" i="33"/>
  <c r="AG152" i="33"/>
  <c r="AF152" i="33"/>
  <c r="AE152" i="33"/>
  <c r="AD152" i="33"/>
  <c r="AC152" i="33"/>
  <c r="AB152" i="33"/>
  <c r="AA152" i="33"/>
  <c r="Z152" i="33"/>
  <c r="Y152" i="33"/>
  <c r="X152" i="33"/>
  <c r="W152" i="33"/>
  <c r="V152" i="33"/>
  <c r="U152" i="33"/>
  <c r="T152" i="33"/>
  <c r="S152" i="33"/>
  <c r="R152" i="33"/>
  <c r="Q152" i="33"/>
  <c r="P152" i="33"/>
  <c r="O152" i="33"/>
  <c r="N152" i="33"/>
  <c r="M152" i="33"/>
  <c r="L152" i="33"/>
  <c r="K152" i="33"/>
  <c r="J152" i="33"/>
  <c r="I152" i="33"/>
  <c r="H152" i="33"/>
  <c r="G152" i="33"/>
  <c r="CS124" i="33"/>
  <c r="CS235" i="33" s="1"/>
  <c r="CR124" i="33"/>
  <c r="CR235" i="33" s="1"/>
  <c r="CQ124" i="33"/>
  <c r="CQ235" i="33" s="1"/>
  <c r="CP124" i="33"/>
  <c r="CP235" i="33" s="1"/>
  <c r="CO124" i="33"/>
  <c r="CO235" i="33" s="1"/>
  <c r="CN124" i="33"/>
  <c r="CN235" i="33" s="1"/>
  <c r="CM124" i="33"/>
  <c r="CM235" i="33" s="1"/>
  <c r="CL124" i="33"/>
  <c r="CL235" i="33" s="1"/>
  <c r="CK124" i="33"/>
  <c r="CK235" i="33" s="1"/>
  <c r="CJ124" i="33"/>
  <c r="CJ235" i="33" s="1"/>
  <c r="CI124" i="33"/>
  <c r="CI235" i="33" s="1"/>
  <c r="CH124" i="33"/>
  <c r="CH235" i="33" s="1"/>
  <c r="CG124" i="33"/>
  <c r="CG235" i="33" s="1"/>
  <c r="CF124" i="33"/>
  <c r="CF235" i="33" s="1"/>
  <c r="CE124" i="33"/>
  <c r="CE235" i="33" s="1"/>
  <c r="CD124" i="33"/>
  <c r="CD235" i="33" s="1"/>
  <c r="CC124" i="33"/>
  <c r="CC235" i="33" s="1"/>
  <c r="CB124" i="33"/>
  <c r="CB235" i="33" s="1"/>
  <c r="CA124" i="33"/>
  <c r="CA235" i="33" s="1"/>
  <c r="BZ124" i="33"/>
  <c r="BZ235" i="33" s="1"/>
  <c r="BY124" i="33"/>
  <c r="BY235" i="33" s="1"/>
  <c r="BX124" i="33"/>
  <c r="BX235" i="33" s="1"/>
  <c r="BW124" i="33"/>
  <c r="BW235" i="33" s="1"/>
  <c r="BV124" i="33"/>
  <c r="BV235" i="33" s="1"/>
  <c r="BU124" i="33"/>
  <c r="BU235" i="33" s="1"/>
  <c r="BT124" i="33"/>
  <c r="BT235" i="33" s="1"/>
  <c r="BS124" i="33"/>
  <c r="BS235" i="33" s="1"/>
  <c r="BR124" i="33"/>
  <c r="BR235" i="33" s="1"/>
  <c r="BQ124" i="33"/>
  <c r="BQ235" i="33" s="1"/>
  <c r="BP124" i="33"/>
  <c r="BP235" i="33" s="1"/>
  <c r="BO124" i="33"/>
  <c r="BO235" i="33" s="1"/>
  <c r="BN124" i="33"/>
  <c r="BN235" i="33" s="1"/>
  <c r="BM124" i="33"/>
  <c r="BM235" i="33" s="1"/>
  <c r="BL124" i="33"/>
  <c r="BL235" i="33" s="1"/>
  <c r="BK124" i="33"/>
  <c r="BK235" i="33" s="1"/>
  <c r="BJ124" i="33"/>
  <c r="BJ235" i="33" s="1"/>
  <c r="BI124" i="33"/>
  <c r="BI235" i="33" s="1"/>
  <c r="BH124" i="33"/>
  <c r="BH235" i="33" s="1"/>
  <c r="BG124" i="33"/>
  <c r="BG235" i="33" s="1"/>
  <c r="BF124" i="33"/>
  <c r="BF235" i="33" s="1"/>
  <c r="BE124" i="33"/>
  <c r="BE235" i="33" s="1"/>
  <c r="BD124" i="33"/>
  <c r="BD235" i="33" s="1"/>
  <c r="BC124" i="33"/>
  <c r="BC235" i="33" s="1"/>
  <c r="BB124" i="33"/>
  <c r="BB235" i="33" s="1"/>
  <c r="BA124" i="33"/>
  <c r="BA235" i="33" s="1"/>
  <c r="AZ124" i="33"/>
  <c r="AZ235" i="33" s="1"/>
  <c r="AY124" i="33"/>
  <c r="AY235" i="33" s="1"/>
  <c r="AX124" i="33"/>
  <c r="AX235" i="33" s="1"/>
  <c r="AW124" i="33"/>
  <c r="AW235" i="33" s="1"/>
  <c r="AV124" i="33"/>
  <c r="AV235" i="33" s="1"/>
  <c r="AU124" i="33"/>
  <c r="AU235" i="33" s="1"/>
  <c r="AT124" i="33"/>
  <c r="AT235" i="33" s="1"/>
  <c r="AS124" i="33"/>
  <c r="AS235" i="33" s="1"/>
  <c r="AR124" i="33"/>
  <c r="AR235" i="33" s="1"/>
  <c r="AQ124" i="33"/>
  <c r="AQ235" i="33" s="1"/>
  <c r="AP124" i="33"/>
  <c r="AP235" i="33" s="1"/>
  <c r="AO124" i="33"/>
  <c r="AO235" i="33" s="1"/>
  <c r="AN124" i="33"/>
  <c r="AN235" i="33" s="1"/>
  <c r="AM124" i="33"/>
  <c r="AM235" i="33" s="1"/>
  <c r="AL124" i="33"/>
  <c r="AL235" i="33" s="1"/>
  <c r="AK124" i="33"/>
  <c r="AK235" i="33" s="1"/>
  <c r="AJ124" i="33"/>
  <c r="AJ235" i="33" s="1"/>
  <c r="AI124" i="33"/>
  <c r="AI235" i="33" s="1"/>
  <c r="AH124" i="33"/>
  <c r="AH235" i="33" s="1"/>
  <c r="AG124" i="33"/>
  <c r="AG235" i="33" s="1"/>
  <c r="AF124" i="33"/>
  <c r="AF235" i="33" s="1"/>
  <c r="AE124" i="33"/>
  <c r="AE235" i="33" s="1"/>
  <c r="AD124" i="33"/>
  <c r="AD235" i="33" s="1"/>
  <c r="AC124" i="33"/>
  <c r="AC235" i="33" s="1"/>
  <c r="AB124" i="33"/>
  <c r="AB235" i="33" s="1"/>
  <c r="AA124" i="33"/>
  <c r="AA235" i="33" s="1"/>
  <c r="Z124" i="33"/>
  <c r="Z235" i="33" s="1"/>
  <c r="Y124" i="33"/>
  <c r="Y235" i="33" s="1"/>
  <c r="X124" i="33"/>
  <c r="X235" i="33" s="1"/>
  <c r="W124" i="33"/>
  <c r="W235" i="33" s="1"/>
  <c r="V124" i="33"/>
  <c r="V235" i="33" s="1"/>
  <c r="U124" i="33"/>
  <c r="U235" i="33" s="1"/>
  <c r="T124" i="33"/>
  <c r="T235" i="33" s="1"/>
  <c r="S124" i="33"/>
  <c r="S235" i="33" s="1"/>
  <c r="R124" i="33"/>
  <c r="R235" i="33" s="1"/>
  <c r="Q124" i="33"/>
  <c r="Q235" i="33" s="1"/>
  <c r="P124" i="33"/>
  <c r="P235" i="33" s="1"/>
  <c r="O124" i="33"/>
  <c r="O235" i="33" s="1"/>
  <c r="N124" i="33"/>
  <c r="N235" i="33" s="1"/>
  <c r="M124" i="33"/>
  <c r="M235" i="33" s="1"/>
  <c r="L124" i="33"/>
  <c r="L235" i="33" s="1"/>
  <c r="K124" i="33"/>
  <c r="K235" i="33" s="1"/>
  <c r="J124" i="33"/>
  <c r="J235" i="33" s="1"/>
  <c r="I124" i="33"/>
  <c r="I235" i="33" s="1"/>
  <c r="H124" i="33"/>
  <c r="H235" i="33" s="1"/>
  <c r="G124" i="33"/>
  <c r="G235" i="33" s="1"/>
  <c r="CS119" i="33"/>
  <c r="CS234" i="33" s="1"/>
  <c r="CR119" i="33"/>
  <c r="CQ119" i="33"/>
  <c r="CQ234" i="33" s="1"/>
  <c r="CP119" i="33"/>
  <c r="CP234" i="33" s="1"/>
  <c r="CO119" i="33"/>
  <c r="CO234" i="33" s="1"/>
  <c r="CN119" i="33"/>
  <c r="CN234" i="33" s="1"/>
  <c r="CM119" i="33"/>
  <c r="CM234" i="33" s="1"/>
  <c r="CL119" i="33"/>
  <c r="CL234" i="33" s="1"/>
  <c r="CK119" i="33"/>
  <c r="CK234" i="33" s="1"/>
  <c r="CJ119" i="33"/>
  <c r="CI119" i="33"/>
  <c r="CI234" i="33" s="1"/>
  <c r="CH119" i="33"/>
  <c r="CH234" i="33" s="1"/>
  <c r="CG119" i="33"/>
  <c r="CG234" i="33" s="1"/>
  <c r="CF119" i="33"/>
  <c r="CF234" i="33" s="1"/>
  <c r="CE119" i="33"/>
  <c r="CE234" i="33" s="1"/>
  <c r="CD119" i="33"/>
  <c r="CD234" i="33" s="1"/>
  <c r="CC119" i="33"/>
  <c r="CC234" i="33" s="1"/>
  <c r="CB119" i="33"/>
  <c r="CA119" i="33"/>
  <c r="CA234" i="33" s="1"/>
  <c r="BZ119" i="33"/>
  <c r="BZ234" i="33" s="1"/>
  <c r="BY119" i="33"/>
  <c r="BY234" i="33" s="1"/>
  <c r="BX119" i="33"/>
  <c r="BX234" i="33" s="1"/>
  <c r="BW119" i="33"/>
  <c r="BW234" i="33" s="1"/>
  <c r="BV119" i="33"/>
  <c r="BV234" i="33" s="1"/>
  <c r="BU119" i="33"/>
  <c r="BU234" i="33" s="1"/>
  <c r="BT119" i="33"/>
  <c r="BS119" i="33"/>
  <c r="BS234" i="33" s="1"/>
  <c r="BR119" i="33"/>
  <c r="BR234" i="33" s="1"/>
  <c r="BQ119" i="33"/>
  <c r="BQ234" i="33" s="1"/>
  <c r="BP119" i="33"/>
  <c r="BP234" i="33" s="1"/>
  <c r="BO119" i="33"/>
  <c r="BO234" i="33" s="1"/>
  <c r="BN119" i="33"/>
  <c r="BN234" i="33" s="1"/>
  <c r="BM119" i="33"/>
  <c r="BM234" i="33" s="1"/>
  <c r="BL119" i="33"/>
  <c r="BK119" i="33"/>
  <c r="BK234" i="33" s="1"/>
  <c r="BJ119" i="33"/>
  <c r="BJ234" i="33" s="1"/>
  <c r="BI119" i="33"/>
  <c r="BI234" i="33" s="1"/>
  <c r="BH119" i="33"/>
  <c r="BH234" i="33" s="1"/>
  <c r="BG119" i="33"/>
  <c r="BG234" i="33" s="1"/>
  <c r="BF119" i="33"/>
  <c r="BF234" i="33" s="1"/>
  <c r="BE119" i="33"/>
  <c r="BE234" i="33" s="1"/>
  <c r="BD119" i="33"/>
  <c r="BC119" i="33"/>
  <c r="BC234" i="33" s="1"/>
  <c r="BB119" i="33"/>
  <c r="BB234" i="33" s="1"/>
  <c r="BA119" i="33"/>
  <c r="BA234" i="33" s="1"/>
  <c r="AZ119" i="33"/>
  <c r="AZ234" i="33" s="1"/>
  <c r="AY119" i="33"/>
  <c r="AY234" i="33" s="1"/>
  <c r="AX119" i="33"/>
  <c r="AX234" i="33" s="1"/>
  <c r="AW119" i="33"/>
  <c r="AW234" i="33" s="1"/>
  <c r="AV119" i="33"/>
  <c r="AU119" i="33"/>
  <c r="AU234" i="33" s="1"/>
  <c r="AT119" i="33"/>
  <c r="AT234" i="33" s="1"/>
  <c r="AS119" i="33"/>
  <c r="AS234" i="33" s="1"/>
  <c r="AR119" i="33"/>
  <c r="AR234" i="33" s="1"/>
  <c r="AQ119" i="33"/>
  <c r="AQ234" i="33" s="1"/>
  <c r="AP119" i="33"/>
  <c r="AP234" i="33" s="1"/>
  <c r="AO119" i="33"/>
  <c r="AO234" i="33" s="1"/>
  <c r="AN119" i="33"/>
  <c r="AM119" i="33"/>
  <c r="AM234" i="33" s="1"/>
  <c r="AL119" i="33"/>
  <c r="AL234" i="33" s="1"/>
  <c r="AK119" i="33"/>
  <c r="AK234" i="33" s="1"/>
  <c r="AJ119" i="33"/>
  <c r="AJ234" i="33" s="1"/>
  <c r="AI119" i="33"/>
  <c r="AI234" i="33" s="1"/>
  <c r="AH119" i="33"/>
  <c r="AH234" i="33" s="1"/>
  <c r="AG119" i="33"/>
  <c r="AG234" i="33" s="1"/>
  <c r="AF119" i="33"/>
  <c r="AE119" i="33"/>
  <c r="AE234" i="33" s="1"/>
  <c r="AD119" i="33"/>
  <c r="AD234" i="33" s="1"/>
  <c r="AC119" i="33"/>
  <c r="AC234" i="33" s="1"/>
  <c r="AB119" i="33"/>
  <c r="AB234" i="33" s="1"/>
  <c r="AA119" i="33"/>
  <c r="AA234" i="33" s="1"/>
  <c r="Z119" i="33"/>
  <c r="Z234" i="33" s="1"/>
  <c r="Y119" i="33"/>
  <c r="Y234" i="33" s="1"/>
  <c r="X119" i="33"/>
  <c r="W119" i="33"/>
  <c r="W234" i="33" s="1"/>
  <c r="V119" i="33"/>
  <c r="V234" i="33" s="1"/>
  <c r="U119" i="33"/>
  <c r="U234" i="33" s="1"/>
  <c r="T119" i="33"/>
  <c r="T234" i="33" s="1"/>
  <c r="S119" i="33"/>
  <c r="S234" i="33" s="1"/>
  <c r="R119" i="33"/>
  <c r="R234" i="33" s="1"/>
  <c r="Q119" i="33"/>
  <c r="Q234" i="33" s="1"/>
  <c r="P119" i="33"/>
  <c r="O119" i="33"/>
  <c r="O234" i="33" s="1"/>
  <c r="N119" i="33"/>
  <c r="N234" i="33" s="1"/>
  <c r="M119" i="33"/>
  <c r="M234" i="33" s="1"/>
  <c r="L119" i="33"/>
  <c r="L234" i="33" s="1"/>
  <c r="K119" i="33"/>
  <c r="K234" i="33" s="1"/>
  <c r="J119" i="33"/>
  <c r="J234" i="33" s="1"/>
  <c r="I119" i="33"/>
  <c r="I234" i="33" s="1"/>
  <c r="H119" i="33"/>
  <c r="G119" i="33"/>
  <c r="G234" i="33" s="1"/>
  <c r="CS95" i="33"/>
  <c r="CS233" i="33" s="1"/>
  <c r="CR95" i="33"/>
  <c r="CR233" i="33" s="1"/>
  <c r="CQ95" i="33"/>
  <c r="CQ233" i="33" s="1"/>
  <c r="CP95" i="33"/>
  <c r="CP233" i="33" s="1"/>
  <c r="CO95" i="33"/>
  <c r="CO233" i="33" s="1"/>
  <c r="CN95" i="33"/>
  <c r="CM95" i="33"/>
  <c r="CM233" i="33" s="1"/>
  <c r="CL95" i="33"/>
  <c r="CL233" i="33" s="1"/>
  <c r="CK95" i="33"/>
  <c r="CK233" i="33" s="1"/>
  <c r="CJ95" i="33"/>
  <c r="CJ233" i="33" s="1"/>
  <c r="CI95" i="33"/>
  <c r="CI233" i="33" s="1"/>
  <c r="CH95" i="33"/>
  <c r="CH233" i="33" s="1"/>
  <c r="CG95" i="33"/>
  <c r="CG233" i="33" s="1"/>
  <c r="CF95" i="33"/>
  <c r="CE95" i="33"/>
  <c r="CE233" i="33" s="1"/>
  <c r="CD95" i="33"/>
  <c r="CD233" i="33" s="1"/>
  <c r="CC95" i="33"/>
  <c r="CC233" i="33" s="1"/>
  <c r="CB95" i="33"/>
  <c r="CB233" i="33" s="1"/>
  <c r="CA95" i="33"/>
  <c r="CA233" i="33" s="1"/>
  <c r="BZ95" i="33"/>
  <c r="BZ233" i="33" s="1"/>
  <c r="BY95" i="33"/>
  <c r="BY233" i="33" s="1"/>
  <c r="BX95" i="33"/>
  <c r="BW95" i="33"/>
  <c r="BW233" i="33" s="1"/>
  <c r="BV95" i="33"/>
  <c r="BV233" i="33" s="1"/>
  <c r="BU95" i="33"/>
  <c r="BU233" i="33" s="1"/>
  <c r="BT95" i="33"/>
  <c r="BT233" i="33" s="1"/>
  <c r="BS95" i="33"/>
  <c r="BS233" i="33" s="1"/>
  <c r="BR95" i="33"/>
  <c r="BR233" i="33" s="1"/>
  <c r="BQ95" i="33"/>
  <c r="BQ233" i="33" s="1"/>
  <c r="BP95" i="33"/>
  <c r="BO95" i="33"/>
  <c r="BO233" i="33" s="1"/>
  <c r="BN95" i="33"/>
  <c r="BN233" i="33" s="1"/>
  <c r="BM95" i="33"/>
  <c r="BM233" i="33" s="1"/>
  <c r="BL95" i="33"/>
  <c r="BL233" i="33" s="1"/>
  <c r="BK95" i="33"/>
  <c r="BK233" i="33" s="1"/>
  <c r="BJ95" i="33"/>
  <c r="BJ233" i="33" s="1"/>
  <c r="BI95" i="33"/>
  <c r="BI233" i="33" s="1"/>
  <c r="BH95" i="33"/>
  <c r="BG95" i="33"/>
  <c r="BG233" i="33" s="1"/>
  <c r="BF95" i="33"/>
  <c r="BF233" i="33" s="1"/>
  <c r="BE95" i="33"/>
  <c r="BE233" i="33" s="1"/>
  <c r="BD95" i="33"/>
  <c r="BD233" i="33" s="1"/>
  <c r="BC95" i="33"/>
  <c r="BC233" i="33" s="1"/>
  <c r="BB95" i="33"/>
  <c r="BB233" i="33" s="1"/>
  <c r="BA95" i="33"/>
  <c r="BA233" i="33" s="1"/>
  <c r="AZ95" i="33"/>
  <c r="AY95" i="33"/>
  <c r="AY233" i="33" s="1"/>
  <c r="AX95" i="33"/>
  <c r="AX233" i="33" s="1"/>
  <c r="AW95" i="33"/>
  <c r="AW233" i="33" s="1"/>
  <c r="AV95" i="33"/>
  <c r="AV233" i="33" s="1"/>
  <c r="AU95" i="33"/>
  <c r="AU233" i="33" s="1"/>
  <c r="AT95" i="33"/>
  <c r="AT233" i="33" s="1"/>
  <c r="AS95" i="33"/>
  <c r="AS233" i="33" s="1"/>
  <c r="AR95" i="33"/>
  <c r="AQ95" i="33"/>
  <c r="AQ233" i="33" s="1"/>
  <c r="AP95" i="33"/>
  <c r="AP233" i="33" s="1"/>
  <c r="AO95" i="33"/>
  <c r="AO233" i="33" s="1"/>
  <c r="AN95" i="33"/>
  <c r="AN233" i="33" s="1"/>
  <c r="AM95" i="33"/>
  <c r="AM233" i="33" s="1"/>
  <c r="AL95" i="33"/>
  <c r="AL233" i="33" s="1"/>
  <c r="AK95" i="33"/>
  <c r="AK233" i="33" s="1"/>
  <c r="AJ95" i="33"/>
  <c r="AI95" i="33"/>
  <c r="AI233" i="33" s="1"/>
  <c r="AH95" i="33"/>
  <c r="AH233" i="33" s="1"/>
  <c r="AG95" i="33"/>
  <c r="AG233" i="33" s="1"/>
  <c r="AF95" i="33"/>
  <c r="AF233" i="33" s="1"/>
  <c r="AE95" i="33"/>
  <c r="AE233" i="33" s="1"/>
  <c r="AD95" i="33"/>
  <c r="AD233" i="33" s="1"/>
  <c r="AC95" i="33"/>
  <c r="AC233" i="33" s="1"/>
  <c r="AB95" i="33"/>
  <c r="AA95" i="33"/>
  <c r="AA233" i="33" s="1"/>
  <c r="Z95" i="33"/>
  <c r="Z233" i="33" s="1"/>
  <c r="Y95" i="33"/>
  <c r="Y233" i="33" s="1"/>
  <c r="X95" i="33"/>
  <c r="X233" i="33" s="1"/>
  <c r="W95" i="33"/>
  <c r="W233" i="33" s="1"/>
  <c r="V95" i="33"/>
  <c r="V233" i="33" s="1"/>
  <c r="U95" i="33"/>
  <c r="U233" i="33" s="1"/>
  <c r="T95" i="33"/>
  <c r="S95" i="33"/>
  <c r="S233" i="33" s="1"/>
  <c r="R95" i="33"/>
  <c r="R233" i="33" s="1"/>
  <c r="Q95" i="33"/>
  <c r="Q233" i="33" s="1"/>
  <c r="P95" i="33"/>
  <c r="P233" i="33" s="1"/>
  <c r="O95" i="33"/>
  <c r="O233" i="33" s="1"/>
  <c r="N95" i="33"/>
  <c r="N233" i="33" s="1"/>
  <c r="M95" i="33"/>
  <c r="M233" i="33" s="1"/>
  <c r="L95" i="33"/>
  <c r="K95" i="33"/>
  <c r="K233" i="33" s="1"/>
  <c r="J95" i="33"/>
  <c r="J233" i="33" s="1"/>
  <c r="I95" i="33"/>
  <c r="I233" i="33" s="1"/>
  <c r="H95" i="33"/>
  <c r="H233" i="33" s="1"/>
  <c r="G95" i="33"/>
  <c r="G233" i="33" s="1"/>
  <c r="CS71" i="33"/>
  <c r="CR71" i="33"/>
  <c r="CR158" i="33" s="1"/>
  <c r="CQ71" i="33"/>
  <c r="CQ158" i="33" s="1"/>
  <c r="CP71" i="33"/>
  <c r="CP158" i="33" s="1"/>
  <c r="CO71" i="33"/>
  <c r="CO158" i="33" s="1"/>
  <c r="CN71" i="33"/>
  <c r="CM71" i="33"/>
  <c r="CL71" i="33"/>
  <c r="CK71" i="33"/>
  <c r="CJ71" i="33"/>
  <c r="CJ158" i="33" s="1"/>
  <c r="CI71" i="33"/>
  <c r="CI158" i="33" s="1"/>
  <c r="CH71" i="33"/>
  <c r="CH158" i="33" s="1"/>
  <c r="CG71" i="33"/>
  <c r="CG158" i="33" s="1"/>
  <c r="CF71" i="33"/>
  <c r="CE71" i="33"/>
  <c r="CD71" i="33"/>
  <c r="CC71" i="33"/>
  <c r="CB71" i="33"/>
  <c r="CB158" i="33" s="1"/>
  <c r="CA71" i="33"/>
  <c r="CA158" i="33" s="1"/>
  <c r="BZ71" i="33"/>
  <c r="BZ158" i="33" s="1"/>
  <c r="BY71" i="33"/>
  <c r="BY158" i="33" s="1"/>
  <c r="BX71" i="33"/>
  <c r="BW71" i="33"/>
  <c r="BV71" i="33"/>
  <c r="BU71" i="33"/>
  <c r="BT71" i="33"/>
  <c r="BT158" i="33" s="1"/>
  <c r="BS71" i="33"/>
  <c r="BS158" i="33" s="1"/>
  <c r="BR71" i="33"/>
  <c r="BR158" i="33" s="1"/>
  <c r="BQ71" i="33"/>
  <c r="BQ158" i="33" s="1"/>
  <c r="BP71" i="33"/>
  <c r="BO71" i="33"/>
  <c r="BN71" i="33"/>
  <c r="BM71" i="33"/>
  <c r="BL71" i="33"/>
  <c r="BL158" i="33" s="1"/>
  <c r="BK71" i="33"/>
  <c r="BK158" i="33" s="1"/>
  <c r="BJ71" i="33"/>
  <c r="BJ158" i="33" s="1"/>
  <c r="BI71" i="33"/>
  <c r="BI158" i="33" s="1"/>
  <c r="BH71" i="33"/>
  <c r="BG71" i="33"/>
  <c r="BF71" i="33"/>
  <c r="BE71" i="33"/>
  <c r="BD71" i="33"/>
  <c r="BD158" i="33" s="1"/>
  <c r="BC71" i="33"/>
  <c r="BC158" i="33" s="1"/>
  <c r="BB71" i="33"/>
  <c r="BB158" i="33" s="1"/>
  <c r="BA71" i="33"/>
  <c r="BA158" i="33" s="1"/>
  <c r="AZ71" i="33"/>
  <c r="AY71" i="33"/>
  <c r="AX71" i="33"/>
  <c r="AW71" i="33"/>
  <c r="AV71" i="33"/>
  <c r="AV158" i="33" s="1"/>
  <c r="AU71" i="33"/>
  <c r="AU158" i="33" s="1"/>
  <c r="AT71" i="33"/>
  <c r="AT158" i="33" s="1"/>
  <c r="AS71" i="33"/>
  <c r="AS158" i="33" s="1"/>
  <c r="AR71" i="33"/>
  <c r="AQ71" i="33"/>
  <c r="AP71" i="33"/>
  <c r="AO71" i="33"/>
  <c r="AN71" i="33"/>
  <c r="AN158" i="33" s="1"/>
  <c r="AM71" i="33"/>
  <c r="AM158" i="33" s="1"/>
  <c r="AL71" i="33"/>
  <c r="AL158" i="33" s="1"/>
  <c r="AK71" i="33"/>
  <c r="AK158" i="33" s="1"/>
  <c r="AJ71" i="33"/>
  <c r="AI71" i="33"/>
  <c r="AH71" i="33"/>
  <c r="AG71" i="33"/>
  <c r="AF71" i="33"/>
  <c r="AF158" i="33" s="1"/>
  <c r="AE71" i="33"/>
  <c r="AE158" i="33" s="1"/>
  <c r="AD71" i="33"/>
  <c r="AD158" i="33" s="1"/>
  <c r="AC71" i="33"/>
  <c r="AC158" i="33" s="1"/>
  <c r="AB71" i="33"/>
  <c r="AA71" i="33"/>
  <c r="Z71" i="33"/>
  <c r="Y71" i="33"/>
  <c r="X71" i="33"/>
  <c r="X158" i="33" s="1"/>
  <c r="W71" i="33"/>
  <c r="W158" i="33" s="1"/>
  <c r="V71" i="33"/>
  <c r="V158" i="33" s="1"/>
  <c r="U71" i="33"/>
  <c r="U158" i="33" s="1"/>
  <c r="T71" i="33"/>
  <c r="S71" i="33"/>
  <c r="R71" i="33"/>
  <c r="Q71" i="33"/>
  <c r="P71" i="33"/>
  <c r="P158" i="33" s="1"/>
  <c r="O71" i="33"/>
  <c r="O158" i="33" s="1"/>
  <c r="N71" i="33"/>
  <c r="N158" i="33" s="1"/>
  <c r="M71" i="33"/>
  <c r="M158" i="33" s="1"/>
  <c r="L71" i="33"/>
  <c r="K71" i="33"/>
  <c r="J71" i="33"/>
  <c r="I71" i="33"/>
  <c r="H71" i="33"/>
  <c r="H158" i="33" s="1"/>
  <c r="G71" i="33"/>
  <c r="G158" i="33" s="1"/>
  <c r="C67" i="33"/>
  <c r="CS60" i="33"/>
  <c r="CS159" i="33" s="1"/>
  <c r="CR60" i="33"/>
  <c r="CR159" i="33" s="1"/>
  <c r="CQ60" i="33"/>
  <c r="CQ159" i="33" s="1"/>
  <c r="CP60" i="33"/>
  <c r="CP159" i="33" s="1"/>
  <c r="CO60" i="33"/>
  <c r="CO159" i="33" s="1"/>
  <c r="CN60" i="33"/>
  <c r="CN159" i="33" s="1"/>
  <c r="CM60" i="33"/>
  <c r="CM159" i="33" s="1"/>
  <c r="CL60" i="33"/>
  <c r="CL159" i="33" s="1"/>
  <c r="CK60" i="33"/>
  <c r="CK159" i="33" s="1"/>
  <c r="CJ60" i="33"/>
  <c r="CJ159" i="33" s="1"/>
  <c r="CI60" i="33"/>
  <c r="CI159" i="33" s="1"/>
  <c r="CH60" i="33"/>
  <c r="CH159" i="33" s="1"/>
  <c r="CG60" i="33"/>
  <c r="CG159" i="33" s="1"/>
  <c r="CF60" i="33"/>
  <c r="CF159" i="33" s="1"/>
  <c r="CE60" i="33"/>
  <c r="CE159" i="33" s="1"/>
  <c r="CD60" i="33"/>
  <c r="CD159" i="33" s="1"/>
  <c r="CC60" i="33"/>
  <c r="CC159" i="33" s="1"/>
  <c r="CB60" i="33"/>
  <c r="CB159" i="33" s="1"/>
  <c r="CA60" i="33"/>
  <c r="CA159" i="33" s="1"/>
  <c r="BZ60" i="33"/>
  <c r="BZ159" i="33" s="1"/>
  <c r="BY60" i="33"/>
  <c r="BY159" i="33" s="1"/>
  <c r="BX60" i="33"/>
  <c r="BX159" i="33" s="1"/>
  <c r="BW60" i="33"/>
  <c r="BW159" i="33" s="1"/>
  <c r="BV60" i="33"/>
  <c r="BV159" i="33" s="1"/>
  <c r="BU60" i="33"/>
  <c r="BU159" i="33" s="1"/>
  <c r="BT60" i="33"/>
  <c r="BT159" i="33" s="1"/>
  <c r="BS60" i="33"/>
  <c r="BS159" i="33" s="1"/>
  <c r="BR60" i="33"/>
  <c r="BR159" i="33" s="1"/>
  <c r="BQ60" i="33"/>
  <c r="BQ159" i="33" s="1"/>
  <c r="BP60" i="33"/>
  <c r="BP159" i="33" s="1"/>
  <c r="BO60" i="33"/>
  <c r="BO159" i="33" s="1"/>
  <c r="BN60" i="33"/>
  <c r="BN159" i="33" s="1"/>
  <c r="BM60" i="33"/>
  <c r="BM159" i="33" s="1"/>
  <c r="BL60" i="33"/>
  <c r="BL159" i="33" s="1"/>
  <c r="BK60" i="33"/>
  <c r="BK159" i="33" s="1"/>
  <c r="BJ60" i="33"/>
  <c r="BJ159" i="33" s="1"/>
  <c r="BI60" i="33"/>
  <c r="BI159" i="33" s="1"/>
  <c r="BH60" i="33"/>
  <c r="BH159" i="33" s="1"/>
  <c r="BG60" i="33"/>
  <c r="BG159" i="33" s="1"/>
  <c r="BF60" i="33"/>
  <c r="BF159" i="33" s="1"/>
  <c r="BE60" i="33"/>
  <c r="BE159" i="33" s="1"/>
  <c r="BD60" i="33"/>
  <c r="BD159" i="33" s="1"/>
  <c r="BC60" i="33"/>
  <c r="BC159" i="33" s="1"/>
  <c r="BB60" i="33"/>
  <c r="BB159" i="33" s="1"/>
  <c r="BA60" i="33"/>
  <c r="BA159" i="33" s="1"/>
  <c r="AZ60" i="33"/>
  <c r="AZ159" i="33" s="1"/>
  <c r="AY60" i="33"/>
  <c r="AY159" i="33" s="1"/>
  <c r="AX60" i="33"/>
  <c r="AX159" i="33" s="1"/>
  <c r="AW60" i="33"/>
  <c r="AW159" i="33" s="1"/>
  <c r="AV60" i="33"/>
  <c r="AV159" i="33" s="1"/>
  <c r="AU60" i="33"/>
  <c r="AU159" i="33" s="1"/>
  <c r="AT60" i="33"/>
  <c r="AT159" i="33" s="1"/>
  <c r="AS60" i="33"/>
  <c r="AS159" i="33" s="1"/>
  <c r="AR60" i="33"/>
  <c r="AR159" i="33" s="1"/>
  <c r="AQ60" i="33"/>
  <c r="AQ159" i="33" s="1"/>
  <c r="AP60" i="33"/>
  <c r="AP159" i="33" s="1"/>
  <c r="AO60" i="33"/>
  <c r="AO159" i="33" s="1"/>
  <c r="AN60" i="33"/>
  <c r="AN159" i="33" s="1"/>
  <c r="AM60" i="33"/>
  <c r="AM159" i="33" s="1"/>
  <c r="AL60" i="33"/>
  <c r="AL159" i="33" s="1"/>
  <c r="AK60" i="33"/>
  <c r="AK159" i="33" s="1"/>
  <c r="AJ60" i="33"/>
  <c r="AJ159" i="33" s="1"/>
  <c r="AI60" i="33"/>
  <c r="AI159" i="33" s="1"/>
  <c r="AH60" i="33"/>
  <c r="AH159" i="33" s="1"/>
  <c r="AG60" i="33"/>
  <c r="AG159" i="33" s="1"/>
  <c r="AF60" i="33"/>
  <c r="AF159" i="33" s="1"/>
  <c r="AE60" i="33"/>
  <c r="AE159" i="33" s="1"/>
  <c r="AD60" i="33"/>
  <c r="AD159" i="33" s="1"/>
  <c r="AC60" i="33"/>
  <c r="AC159" i="33" s="1"/>
  <c r="AB60" i="33"/>
  <c r="AB159" i="33" s="1"/>
  <c r="AA60" i="33"/>
  <c r="AA159" i="33" s="1"/>
  <c r="Z60" i="33"/>
  <c r="Z159" i="33" s="1"/>
  <c r="Y60" i="33"/>
  <c r="Y159" i="33" s="1"/>
  <c r="X60" i="33"/>
  <c r="X159" i="33" s="1"/>
  <c r="W60" i="33"/>
  <c r="W159" i="33" s="1"/>
  <c r="V60" i="33"/>
  <c r="V159" i="33" s="1"/>
  <c r="U60" i="33"/>
  <c r="U159" i="33" s="1"/>
  <c r="T60" i="33"/>
  <c r="T159" i="33" s="1"/>
  <c r="S60" i="33"/>
  <c r="S159" i="33" s="1"/>
  <c r="R60" i="33"/>
  <c r="R159" i="33" s="1"/>
  <c r="Q60" i="33"/>
  <c r="Q159" i="33" s="1"/>
  <c r="P60" i="33"/>
  <c r="P159" i="33" s="1"/>
  <c r="O60" i="33"/>
  <c r="O159" i="33" s="1"/>
  <c r="N60" i="33"/>
  <c r="N159" i="33" s="1"/>
  <c r="M60" i="33"/>
  <c r="M159" i="33" s="1"/>
  <c r="L60" i="33"/>
  <c r="L159" i="33" s="1"/>
  <c r="K60" i="33"/>
  <c r="K159" i="33" s="1"/>
  <c r="J60" i="33"/>
  <c r="J159" i="33" s="1"/>
  <c r="I60" i="33"/>
  <c r="I159" i="33" s="1"/>
  <c r="H60" i="33"/>
  <c r="H159" i="33" s="1"/>
  <c r="G60" i="33"/>
  <c r="G159" i="33" s="1"/>
  <c r="D56" i="33"/>
  <c r="D230" i="33" s="1"/>
  <c r="CL230" i="33" s="1"/>
  <c r="D55" i="33"/>
  <c r="D229" i="33" s="1"/>
  <c r="D54" i="33"/>
  <c r="D228" i="33" s="1"/>
  <c r="D53" i="33"/>
  <c r="D227" i="33" s="1"/>
  <c r="CA227" i="33" s="1"/>
  <c r="D52" i="33"/>
  <c r="D226" i="33" s="1"/>
  <c r="BB226" i="33" s="1"/>
  <c r="CS44" i="33"/>
  <c r="CS183" i="33" s="1"/>
  <c r="CR44" i="33"/>
  <c r="CQ44" i="33"/>
  <c r="CP44" i="33"/>
  <c r="CO44" i="33"/>
  <c r="CN44" i="33"/>
  <c r="CM44" i="33"/>
  <c r="CM183" i="33" s="1"/>
  <c r="CL44" i="33"/>
  <c r="CL183" i="33" s="1"/>
  <c r="CK44" i="33"/>
  <c r="CK183" i="33" s="1"/>
  <c r="CJ44" i="33"/>
  <c r="CI44" i="33"/>
  <c r="CH44" i="33"/>
  <c r="CG44" i="33"/>
  <c r="CF44" i="33"/>
  <c r="CE44" i="33"/>
  <c r="CE183" i="33" s="1"/>
  <c r="CD44" i="33"/>
  <c r="CD183" i="33" s="1"/>
  <c r="CC44" i="33"/>
  <c r="CC183" i="33" s="1"/>
  <c r="CB44" i="33"/>
  <c r="CA44" i="33"/>
  <c r="BZ44" i="33"/>
  <c r="BY44" i="33"/>
  <c r="BX44" i="33"/>
  <c r="BX168" i="33" s="1"/>
  <c r="BW44" i="33"/>
  <c r="BW183" i="33" s="1"/>
  <c r="BV44" i="33"/>
  <c r="BV183" i="33" s="1"/>
  <c r="BU44" i="33"/>
  <c r="BU183" i="33" s="1"/>
  <c r="BT44" i="33"/>
  <c r="BS44" i="33"/>
  <c r="BR44" i="33"/>
  <c r="BQ44" i="33"/>
  <c r="BP44" i="33"/>
  <c r="BP168" i="33" s="1"/>
  <c r="BO44" i="33"/>
  <c r="BO183" i="33" s="1"/>
  <c r="BN44" i="33"/>
  <c r="BN183" i="33" s="1"/>
  <c r="BM44" i="33"/>
  <c r="BM183" i="33" s="1"/>
  <c r="BL44" i="33"/>
  <c r="BK44" i="33"/>
  <c r="BJ44" i="33"/>
  <c r="BI44" i="33"/>
  <c r="BH44" i="33"/>
  <c r="BH168" i="33" s="1"/>
  <c r="BG44" i="33"/>
  <c r="BG183" i="33" s="1"/>
  <c r="BF44" i="33"/>
  <c r="BF183" i="33" s="1"/>
  <c r="BE44" i="33"/>
  <c r="BE183" i="33" s="1"/>
  <c r="BD44" i="33"/>
  <c r="BC44" i="33"/>
  <c r="BB44" i="33"/>
  <c r="BA44" i="33"/>
  <c r="AZ44" i="33"/>
  <c r="AY44" i="33"/>
  <c r="AY183" i="33" s="1"/>
  <c r="AX44" i="33"/>
  <c r="AX183" i="33" s="1"/>
  <c r="AW44" i="33"/>
  <c r="AW183" i="33" s="1"/>
  <c r="AV44" i="33"/>
  <c r="AU44" i="33"/>
  <c r="AT44" i="33"/>
  <c r="AS44" i="33"/>
  <c r="AR44" i="33"/>
  <c r="AQ44" i="33"/>
  <c r="AQ183" i="33" s="1"/>
  <c r="AP44" i="33"/>
  <c r="AP183" i="33" s="1"/>
  <c r="AO44" i="33"/>
  <c r="AO183" i="33" s="1"/>
  <c r="AN44" i="33"/>
  <c r="AM44" i="33"/>
  <c r="AL44" i="33"/>
  <c r="AK44" i="33"/>
  <c r="AJ44" i="33"/>
  <c r="AI44" i="33"/>
  <c r="AI183" i="33" s="1"/>
  <c r="AH44" i="33"/>
  <c r="AH183" i="33" s="1"/>
  <c r="AG44" i="33"/>
  <c r="AG183" i="33" s="1"/>
  <c r="AF44" i="33"/>
  <c r="AE44" i="33"/>
  <c r="AD44" i="33"/>
  <c r="AC44" i="33"/>
  <c r="AB44" i="33"/>
  <c r="AA44" i="33"/>
  <c r="AA183" i="33" s="1"/>
  <c r="Z44" i="33"/>
  <c r="Z183" i="33" s="1"/>
  <c r="Y44" i="33"/>
  <c r="Y183" i="33" s="1"/>
  <c r="X44" i="33"/>
  <c r="W44" i="33"/>
  <c r="V44" i="33"/>
  <c r="U44" i="33"/>
  <c r="T44" i="33"/>
  <c r="S44" i="33"/>
  <c r="S183" i="33" s="1"/>
  <c r="R44" i="33"/>
  <c r="R183" i="33" s="1"/>
  <c r="Q44" i="33"/>
  <c r="Q183" i="33" s="1"/>
  <c r="P44" i="33"/>
  <c r="O44" i="33"/>
  <c r="N44" i="33"/>
  <c r="M44" i="33"/>
  <c r="L44" i="33"/>
  <c r="L168" i="33" s="1"/>
  <c r="K44" i="33"/>
  <c r="K183" i="33" s="1"/>
  <c r="J44" i="33"/>
  <c r="J183" i="33" s="1"/>
  <c r="I44" i="33"/>
  <c r="I183" i="33" s="1"/>
  <c r="H44" i="33"/>
  <c r="G44" i="33"/>
  <c r="D33" i="33"/>
  <c r="D214" i="33" s="1"/>
  <c r="CP214" i="33" s="1"/>
  <c r="D32" i="33"/>
  <c r="D213" i="33" s="1"/>
  <c r="D31" i="33"/>
  <c r="D212" i="33" s="1"/>
  <c r="AB212" i="33" s="1"/>
  <c r="D30" i="33"/>
  <c r="D211" i="33" s="1"/>
  <c r="BW211" i="33" s="1"/>
  <c r="D29" i="33"/>
  <c r="D210" i="33" s="1"/>
  <c r="CD210" i="33" s="1"/>
  <c r="CS26" i="33"/>
  <c r="CS156" i="33" s="1"/>
  <c r="CR26" i="33"/>
  <c r="CQ26" i="33"/>
  <c r="CP26" i="33"/>
  <c r="CO26" i="33"/>
  <c r="CN26" i="33"/>
  <c r="CM26" i="33"/>
  <c r="CL26" i="33"/>
  <c r="CK26" i="33"/>
  <c r="CK156" i="33" s="1"/>
  <c r="CJ26" i="33"/>
  <c r="CI26" i="33"/>
  <c r="CH26" i="33"/>
  <c r="CG26" i="33"/>
  <c r="CF26" i="33"/>
  <c r="CE26" i="33"/>
  <c r="CD26" i="33"/>
  <c r="CC26" i="33"/>
  <c r="CC156" i="33" s="1"/>
  <c r="CB26" i="33"/>
  <c r="CA26" i="33"/>
  <c r="BZ26" i="33"/>
  <c r="BY26" i="33"/>
  <c r="BX26" i="33"/>
  <c r="BW26" i="33"/>
  <c r="BV26" i="33"/>
  <c r="BU26" i="33"/>
  <c r="BT26" i="33"/>
  <c r="BS26" i="33"/>
  <c r="BR26" i="33"/>
  <c r="BQ26" i="33"/>
  <c r="BP26" i="33"/>
  <c r="BO26" i="33"/>
  <c r="BN26" i="33"/>
  <c r="BM26" i="33"/>
  <c r="BL26" i="33"/>
  <c r="BK26" i="33"/>
  <c r="BJ26" i="33"/>
  <c r="BI26" i="33"/>
  <c r="BH26" i="33"/>
  <c r="BG26" i="33"/>
  <c r="BF26" i="33"/>
  <c r="BE26" i="33"/>
  <c r="BE156" i="33" s="1"/>
  <c r="BD26" i="33"/>
  <c r="BC26" i="33"/>
  <c r="BB26" i="33"/>
  <c r="BA26" i="33"/>
  <c r="AZ26" i="33"/>
  <c r="AY26" i="33"/>
  <c r="AX26" i="33"/>
  <c r="AW26" i="33"/>
  <c r="AW156" i="33" s="1"/>
  <c r="AV26" i="33"/>
  <c r="AU26" i="33"/>
  <c r="AT26" i="33"/>
  <c r="AS26" i="33"/>
  <c r="AR26" i="33"/>
  <c r="AQ26" i="33"/>
  <c r="AP26" i="33"/>
  <c r="AO26" i="33"/>
  <c r="AO156" i="33" s="1"/>
  <c r="AN26" i="33"/>
  <c r="AM26" i="33"/>
  <c r="AL26" i="33"/>
  <c r="AK26" i="33"/>
  <c r="AJ26" i="33"/>
  <c r="AI26" i="33"/>
  <c r="AH26" i="33"/>
  <c r="AG26" i="33"/>
  <c r="AG156" i="33" s="1"/>
  <c r="AF26" i="33"/>
  <c r="AE26" i="33"/>
  <c r="AD26" i="33"/>
  <c r="AC26" i="33"/>
  <c r="AB26" i="33"/>
  <c r="AA26" i="33"/>
  <c r="Z26" i="33"/>
  <c r="Y26" i="33"/>
  <c r="Y156" i="33" s="1"/>
  <c r="X26" i="33"/>
  <c r="W26" i="33"/>
  <c r="V26" i="33"/>
  <c r="U26" i="33"/>
  <c r="T26" i="33"/>
  <c r="S26" i="33"/>
  <c r="R26" i="33"/>
  <c r="Q26" i="33"/>
  <c r="Q156" i="33" s="1"/>
  <c r="P26" i="33"/>
  <c r="O26" i="33"/>
  <c r="N26" i="33"/>
  <c r="M26" i="33"/>
  <c r="L26" i="33"/>
  <c r="K26" i="33"/>
  <c r="J26" i="33"/>
  <c r="I26" i="33"/>
  <c r="H26" i="33"/>
  <c r="G26" i="33"/>
  <c r="D24" i="33"/>
  <c r="D205" i="33" s="1"/>
  <c r="D23" i="33"/>
  <c r="D204" i="33" s="1"/>
  <c r="CE204" i="33" s="1"/>
  <c r="D22" i="33"/>
  <c r="D203" i="33" s="1"/>
  <c r="CL203" i="33" s="1"/>
  <c r="D21" i="33"/>
  <c r="D202" i="33" s="1"/>
  <c r="AO202" i="33" s="1"/>
  <c r="D20" i="33"/>
  <c r="D201" i="33" s="1"/>
  <c r="BD201" i="33" s="1"/>
  <c r="CS10" i="33"/>
  <c r="CR10" i="33"/>
  <c r="CQ10" i="33"/>
  <c r="CP10" i="33"/>
  <c r="CO10" i="33"/>
  <c r="CN10" i="33"/>
  <c r="CM10" i="33"/>
  <c r="CL10" i="33"/>
  <c r="CK10" i="33"/>
  <c r="CJ10" i="33"/>
  <c r="CJ9" i="33" s="1"/>
  <c r="CJ244" i="33" s="1"/>
  <c r="CJ255" i="33" s="1"/>
  <c r="CI10" i="33"/>
  <c r="CH10" i="33"/>
  <c r="CG10" i="33"/>
  <c r="CG9" i="33" s="1"/>
  <c r="CG244" i="33" s="1"/>
  <c r="CG255" i="33" s="1"/>
  <c r="CF10" i="33"/>
  <c r="CE10" i="33"/>
  <c r="CD10" i="33"/>
  <c r="CC10" i="33"/>
  <c r="CB10" i="33"/>
  <c r="CA10" i="33"/>
  <c r="BZ10" i="33"/>
  <c r="BZ9" i="33" s="1"/>
  <c r="BZ244" i="33" s="1"/>
  <c r="BZ255" i="33" s="1"/>
  <c r="BY10" i="33"/>
  <c r="BY9" i="33" s="1"/>
  <c r="BX10" i="33"/>
  <c r="BW10" i="33"/>
  <c r="BV10" i="33"/>
  <c r="BU10" i="33"/>
  <c r="BT10" i="33"/>
  <c r="BS10" i="33"/>
  <c r="BR10" i="33"/>
  <c r="BQ10" i="33"/>
  <c r="BQ9" i="33" s="1"/>
  <c r="BQ244" i="33" s="1"/>
  <c r="BQ255" i="33" s="1"/>
  <c r="BP10" i="33"/>
  <c r="BO10" i="33"/>
  <c r="BO9" i="33" s="1"/>
  <c r="BN10" i="33"/>
  <c r="BN9" i="33" s="1"/>
  <c r="BM10" i="33"/>
  <c r="BL10" i="33"/>
  <c r="BL9" i="33" s="1"/>
  <c r="BL244" i="33" s="1"/>
  <c r="BL255" i="33" s="1"/>
  <c r="BK10" i="33"/>
  <c r="BJ10" i="33"/>
  <c r="BI10" i="33"/>
  <c r="BH10" i="33"/>
  <c r="BG10" i="33"/>
  <c r="BF10" i="33"/>
  <c r="BF9" i="33" s="1"/>
  <c r="BE10" i="33"/>
  <c r="BD10" i="33"/>
  <c r="BC10" i="33"/>
  <c r="BB10" i="33"/>
  <c r="BA10" i="33"/>
  <c r="AZ10" i="33"/>
  <c r="AY10" i="33"/>
  <c r="AX10" i="33"/>
  <c r="AW10" i="33"/>
  <c r="AV10" i="33"/>
  <c r="AV9" i="33" s="1"/>
  <c r="AV244" i="33" s="1"/>
  <c r="AV255" i="33" s="1"/>
  <c r="AU10" i="33"/>
  <c r="AT10" i="33"/>
  <c r="AS10" i="33"/>
  <c r="AR10" i="33"/>
  <c r="AQ10" i="33"/>
  <c r="AP10" i="33"/>
  <c r="AO10" i="33"/>
  <c r="AN10" i="33"/>
  <c r="AM10" i="33"/>
  <c r="AL10" i="33"/>
  <c r="AK10" i="33"/>
  <c r="AJ10" i="33"/>
  <c r="AI10" i="33"/>
  <c r="AH10" i="33"/>
  <c r="AG10" i="33"/>
  <c r="AF10" i="33"/>
  <c r="AE10" i="33"/>
  <c r="AD10" i="33"/>
  <c r="AC10" i="33"/>
  <c r="AB10" i="33"/>
  <c r="AA10" i="33"/>
  <c r="Z10" i="33"/>
  <c r="Z9" i="33" s="1"/>
  <c r="Y10" i="33"/>
  <c r="X10" i="33"/>
  <c r="W10" i="33"/>
  <c r="V10" i="33"/>
  <c r="U10" i="33"/>
  <c r="T10" i="33"/>
  <c r="S10" i="33"/>
  <c r="R10" i="33"/>
  <c r="Q10" i="33"/>
  <c r="P10" i="33"/>
  <c r="O10" i="33"/>
  <c r="N10" i="33"/>
  <c r="M10" i="33"/>
  <c r="L10" i="33"/>
  <c r="K10" i="33"/>
  <c r="J10" i="33"/>
  <c r="I10" i="33"/>
  <c r="H10" i="33"/>
  <c r="G10" i="33"/>
  <c r="H5" i="33"/>
  <c r="I5" i="33" s="1"/>
  <c r="J5" i="33" s="1"/>
  <c r="K5" i="33" s="1"/>
  <c r="L5" i="33" s="1"/>
  <c r="M5" i="33" s="1"/>
  <c r="N5" i="33" s="1"/>
  <c r="O5" i="33" s="1"/>
  <c r="P5" i="33" s="1"/>
  <c r="Q5" i="33" s="1"/>
  <c r="R5" i="33" s="1"/>
  <c r="S5" i="33" s="1"/>
  <c r="T5" i="33" s="1"/>
  <c r="U5" i="33" s="1"/>
  <c r="V5" i="33" s="1"/>
  <c r="W5" i="33" s="1"/>
  <c r="X5" i="33" s="1"/>
  <c r="Y5" i="33" s="1"/>
  <c r="Z5" i="33" s="1"/>
  <c r="AA5" i="33" s="1"/>
  <c r="AB5" i="33" s="1"/>
  <c r="AC5" i="33" s="1"/>
  <c r="AD5" i="33" s="1"/>
  <c r="AE5" i="33" s="1"/>
  <c r="AF5" i="33" s="1"/>
  <c r="AG5" i="33" s="1"/>
  <c r="AH5" i="33" s="1"/>
  <c r="AI5" i="33" s="1"/>
  <c r="AJ5" i="33" s="1"/>
  <c r="AK5" i="33" s="1"/>
  <c r="AL5" i="33" s="1"/>
  <c r="AM5" i="33" s="1"/>
  <c r="AN5" i="33" s="1"/>
  <c r="AO5" i="33" s="1"/>
  <c r="AP5" i="33" s="1"/>
  <c r="AQ5" i="33" s="1"/>
  <c r="AR5" i="33" s="1"/>
  <c r="AS5" i="33" s="1"/>
  <c r="AT5" i="33" s="1"/>
  <c r="AU5" i="33" s="1"/>
  <c r="AV5" i="33" s="1"/>
  <c r="AW5" i="33" s="1"/>
  <c r="AX5" i="33" s="1"/>
  <c r="AY5" i="33" s="1"/>
  <c r="AZ5" i="33" s="1"/>
  <c r="BA5" i="33" s="1"/>
  <c r="BB5" i="33" s="1"/>
  <c r="BC5" i="33" s="1"/>
  <c r="BD5" i="33" s="1"/>
  <c r="BE5" i="33" s="1"/>
  <c r="BF5" i="33" s="1"/>
  <c r="BG5" i="33" s="1"/>
  <c r="BH5" i="33" s="1"/>
  <c r="BI5" i="33" s="1"/>
  <c r="BJ5" i="33" s="1"/>
  <c r="BK5" i="33" s="1"/>
  <c r="BL5" i="33" s="1"/>
  <c r="BM5" i="33" s="1"/>
  <c r="BN5" i="33" s="1"/>
  <c r="BO5" i="33" s="1"/>
  <c r="BP5" i="33" s="1"/>
  <c r="BQ5" i="33" s="1"/>
  <c r="BR5" i="33" s="1"/>
  <c r="BS5" i="33" s="1"/>
  <c r="BT5" i="33" s="1"/>
  <c r="BU5" i="33" s="1"/>
  <c r="BV5" i="33" s="1"/>
  <c r="BW5" i="33" s="1"/>
  <c r="BX5" i="33" s="1"/>
  <c r="BY5" i="33" s="1"/>
  <c r="BZ5" i="33" s="1"/>
  <c r="CA5" i="33" s="1"/>
  <c r="CB5" i="33" s="1"/>
  <c r="CC5" i="33" s="1"/>
  <c r="CD5" i="33" s="1"/>
  <c r="CE5" i="33" s="1"/>
  <c r="CF5" i="33" s="1"/>
  <c r="CG5" i="33" s="1"/>
  <c r="CH5" i="33" s="1"/>
  <c r="CI5" i="33" s="1"/>
  <c r="CJ5" i="33" s="1"/>
  <c r="CK5" i="33" s="1"/>
  <c r="CL5" i="33" s="1"/>
  <c r="CM5" i="33" s="1"/>
  <c r="CN5" i="33" s="1"/>
  <c r="CO5" i="33" s="1"/>
  <c r="CP5" i="33" s="1"/>
  <c r="CQ5" i="33" s="1"/>
  <c r="CR5" i="33" s="1"/>
  <c r="CS5" i="33" s="1"/>
  <c r="C2" i="33"/>
  <c r="C268" i="32"/>
  <c r="C267" i="32"/>
  <c r="C266" i="32"/>
  <c r="C265" i="32"/>
  <c r="CS264" i="32"/>
  <c r="CR264" i="32"/>
  <c r="CQ264" i="32"/>
  <c r="CP264" i="32"/>
  <c r="CO264" i="32"/>
  <c r="CN264" i="32"/>
  <c r="CM264" i="32"/>
  <c r="CL264" i="32"/>
  <c r="CK264" i="32"/>
  <c r="CJ264" i="32"/>
  <c r="CI264" i="32"/>
  <c r="CH264" i="32"/>
  <c r="CG264" i="32"/>
  <c r="CF264" i="32"/>
  <c r="CE264" i="32"/>
  <c r="CD264" i="32"/>
  <c r="CC264" i="32"/>
  <c r="CB264" i="32"/>
  <c r="CA264" i="32"/>
  <c r="BZ264" i="32"/>
  <c r="BY264" i="32"/>
  <c r="BX264" i="32"/>
  <c r="BW264" i="32"/>
  <c r="BV264" i="32"/>
  <c r="BU264" i="32"/>
  <c r="BT264" i="32"/>
  <c r="BS264" i="32"/>
  <c r="BR264" i="32"/>
  <c r="BQ264" i="32"/>
  <c r="BP264" i="32"/>
  <c r="BO264" i="32"/>
  <c r="BN264" i="32"/>
  <c r="BM264" i="32"/>
  <c r="BL264" i="32"/>
  <c r="BK264" i="32"/>
  <c r="BJ264" i="32"/>
  <c r="BI264" i="32"/>
  <c r="BH264" i="32"/>
  <c r="BG264" i="32"/>
  <c r="BF264" i="32"/>
  <c r="BE264" i="32"/>
  <c r="BD264" i="32"/>
  <c r="BC264" i="32"/>
  <c r="BB264" i="32"/>
  <c r="BA264" i="32"/>
  <c r="AZ264" i="32"/>
  <c r="AY264" i="32"/>
  <c r="AX264" i="32"/>
  <c r="AW264" i="32"/>
  <c r="AV264" i="32"/>
  <c r="AU264" i="32"/>
  <c r="AT264" i="32"/>
  <c r="AS264" i="32"/>
  <c r="AR264" i="32"/>
  <c r="AQ264" i="32"/>
  <c r="AP264" i="32"/>
  <c r="AO264" i="32"/>
  <c r="AN264" i="32"/>
  <c r="AM264" i="32"/>
  <c r="AL264" i="32"/>
  <c r="AK264" i="32"/>
  <c r="AJ264" i="32"/>
  <c r="AI264" i="32"/>
  <c r="AH264" i="32"/>
  <c r="AG264" i="32"/>
  <c r="AF264" i="32"/>
  <c r="AE264" i="32"/>
  <c r="AD264" i="32"/>
  <c r="AC264" i="32"/>
  <c r="AB264" i="32"/>
  <c r="AA264" i="32"/>
  <c r="Z264" i="32"/>
  <c r="Y264" i="32"/>
  <c r="X264" i="32"/>
  <c r="W264" i="32"/>
  <c r="V264" i="32"/>
  <c r="U264" i="32"/>
  <c r="T264" i="32"/>
  <c r="S264" i="32"/>
  <c r="R264" i="32"/>
  <c r="Q264" i="32"/>
  <c r="P264" i="32"/>
  <c r="O264" i="32"/>
  <c r="N264" i="32"/>
  <c r="M264" i="32"/>
  <c r="L264" i="32"/>
  <c r="K264" i="32"/>
  <c r="J264" i="32"/>
  <c r="I264" i="32"/>
  <c r="H264" i="32"/>
  <c r="G264" i="32"/>
  <c r="C264" i="32"/>
  <c r="C263" i="32"/>
  <c r="C262" i="32"/>
  <c r="C258" i="32"/>
  <c r="C247" i="32"/>
  <c r="C293" i="32" s="1"/>
  <c r="C246" i="32"/>
  <c r="CS245" i="32"/>
  <c r="CR245" i="32"/>
  <c r="CQ245" i="32"/>
  <c r="CP245" i="32"/>
  <c r="CO245" i="32"/>
  <c r="CN245" i="32"/>
  <c r="CM245" i="32"/>
  <c r="CL245" i="32"/>
  <c r="CK245" i="32"/>
  <c r="CJ245" i="32"/>
  <c r="CI245" i="32"/>
  <c r="CH245" i="32"/>
  <c r="CG245" i="32"/>
  <c r="CF245" i="32"/>
  <c r="CE245" i="32"/>
  <c r="CD245" i="32"/>
  <c r="CC245" i="32"/>
  <c r="CB245" i="32"/>
  <c r="CA245" i="32"/>
  <c r="BZ245" i="32"/>
  <c r="BY245" i="32"/>
  <c r="BX245" i="32"/>
  <c r="BW245" i="32"/>
  <c r="BV245" i="32"/>
  <c r="BU245" i="32"/>
  <c r="BT245" i="32"/>
  <c r="BS245" i="32"/>
  <c r="BR245" i="32"/>
  <c r="BQ245" i="32"/>
  <c r="BP245" i="32"/>
  <c r="BO245" i="32"/>
  <c r="BN245" i="32"/>
  <c r="BM245" i="32"/>
  <c r="BL245" i="32"/>
  <c r="BK245" i="32"/>
  <c r="BJ245" i="32"/>
  <c r="BI245" i="32"/>
  <c r="BH245" i="32"/>
  <c r="BG245" i="32"/>
  <c r="BF245" i="32"/>
  <c r="BE245" i="32"/>
  <c r="BD245" i="32"/>
  <c r="BC245" i="32"/>
  <c r="BB245" i="32"/>
  <c r="BA245" i="32"/>
  <c r="AZ245" i="32"/>
  <c r="AY245" i="32"/>
  <c r="AX245" i="32"/>
  <c r="AW245" i="32"/>
  <c r="AV245" i="32"/>
  <c r="AU245" i="32"/>
  <c r="AT245" i="32"/>
  <c r="AS245" i="32"/>
  <c r="AR245" i="32"/>
  <c r="AQ245" i="32"/>
  <c r="AP245" i="32"/>
  <c r="AO245" i="32"/>
  <c r="AN245" i="32"/>
  <c r="AM245" i="32"/>
  <c r="AL245" i="32"/>
  <c r="AK245" i="32"/>
  <c r="AJ245" i="32"/>
  <c r="AI245" i="32"/>
  <c r="AH245" i="32"/>
  <c r="AG245" i="32"/>
  <c r="AF245" i="32"/>
  <c r="AE245" i="32"/>
  <c r="AD245" i="32"/>
  <c r="AC245" i="32"/>
  <c r="AB245" i="32"/>
  <c r="AA245" i="32"/>
  <c r="Z245" i="32"/>
  <c r="Y245" i="32"/>
  <c r="X245" i="32"/>
  <c r="W245" i="32"/>
  <c r="V245" i="32"/>
  <c r="U245" i="32"/>
  <c r="T245" i="32"/>
  <c r="S245" i="32"/>
  <c r="R245" i="32"/>
  <c r="Q245" i="32"/>
  <c r="P245" i="32"/>
  <c r="O245" i="32"/>
  <c r="N245" i="32"/>
  <c r="M245" i="32"/>
  <c r="L245" i="32"/>
  <c r="K245" i="32"/>
  <c r="J245" i="32"/>
  <c r="I245" i="32"/>
  <c r="H245" i="32"/>
  <c r="G245" i="32"/>
  <c r="C245" i="32"/>
  <c r="C256" i="32" s="1"/>
  <c r="C269" i="32" s="1"/>
  <c r="C244" i="32"/>
  <c r="C235" i="32"/>
  <c r="C234" i="32"/>
  <c r="C233" i="32"/>
  <c r="C230" i="32"/>
  <c r="C229" i="32"/>
  <c r="C228" i="32"/>
  <c r="C227" i="32"/>
  <c r="C226" i="32"/>
  <c r="C225" i="32"/>
  <c r="C224" i="32"/>
  <c r="C223" i="32"/>
  <c r="C222" i="32"/>
  <c r="C221" i="32"/>
  <c r="C220" i="32"/>
  <c r="C219" i="32"/>
  <c r="C218" i="32"/>
  <c r="C216" i="32"/>
  <c r="C214" i="32"/>
  <c r="C213" i="32"/>
  <c r="C212" i="32"/>
  <c r="C211" i="32"/>
  <c r="C210" i="32"/>
  <c r="C209" i="32"/>
  <c r="C208" i="32"/>
  <c r="C207" i="32"/>
  <c r="C205" i="32"/>
  <c r="C204" i="32"/>
  <c r="C203" i="32"/>
  <c r="C202" i="32"/>
  <c r="C201" i="32"/>
  <c r="C200" i="32"/>
  <c r="C199" i="32"/>
  <c r="C198" i="32"/>
  <c r="C197" i="32"/>
  <c r="C196" i="32"/>
  <c r="C195" i="32"/>
  <c r="C194" i="32"/>
  <c r="C193" i="32"/>
  <c r="C192" i="32"/>
  <c r="C191" i="32"/>
  <c r="C190" i="32"/>
  <c r="C183" i="32"/>
  <c r="CS182" i="32"/>
  <c r="CR182" i="32"/>
  <c r="CQ182" i="32"/>
  <c r="CP182" i="32"/>
  <c r="CO182" i="32"/>
  <c r="CN182" i="32"/>
  <c r="CM182" i="32"/>
  <c r="CL182" i="32"/>
  <c r="CK182" i="32"/>
  <c r="CJ182" i="32"/>
  <c r="CI182" i="32"/>
  <c r="CH182" i="32"/>
  <c r="CG182" i="32"/>
  <c r="CF182" i="32"/>
  <c r="CE182" i="32"/>
  <c r="CD182" i="32"/>
  <c r="CC182" i="32"/>
  <c r="CB182" i="32"/>
  <c r="CA182" i="32"/>
  <c r="BZ182" i="32"/>
  <c r="BY182" i="32"/>
  <c r="BX182" i="32"/>
  <c r="BW182" i="32"/>
  <c r="BV182" i="32"/>
  <c r="BU182" i="32"/>
  <c r="BT182" i="32"/>
  <c r="BS182" i="32"/>
  <c r="BR182" i="32"/>
  <c r="BQ182" i="32"/>
  <c r="BP182" i="32"/>
  <c r="BO182" i="32"/>
  <c r="BN182" i="32"/>
  <c r="BM182" i="32"/>
  <c r="BL182" i="32"/>
  <c r="BK182" i="32"/>
  <c r="BJ182" i="32"/>
  <c r="BI182" i="32"/>
  <c r="BH182" i="32"/>
  <c r="BG182" i="32"/>
  <c r="BF182" i="32"/>
  <c r="BE182" i="32"/>
  <c r="BD182" i="32"/>
  <c r="BC182" i="32"/>
  <c r="BB182" i="32"/>
  <c r="BA182" i="32"/>
  <c r="AZ182" i="32"/>
  <c r="AY182" i="32"/>
  <c r="AX182" i="32"/>
  <c r="AW182" i="32"/>
  <c r="AV182" i="32"/>
  <c r="AU182" i="32"/>
  <c r="AT182" i="32"/>
  <c r="AS182" i="32"/>
  <c r="AR182" i="32"/>
  <c r="AQ182" i="32"/>
  <c r="AP182" i="32"/>
  <c r="AO182" i="32"/>
  <c r="AN182" i="32"/>
  <c r="AM182" i="32"/>
  <c r="AL182" i="32"/>
  <c r="AK182" i="32"/>
  <c r="AJ182" i="32"/>
  <c r="AI182" i="32"/>
  <c r="AH182" i="32"/>
  <c r="AG182" i="32"/>
  <c r="AF182" i="32"/>
  <c r="AE182" i="32"/>
  <c r="AD182" i="32"/>
  <c r="AC182" i="32"/>
  <c r="AB182" i="32"/>
  <c r="AA182" i="32"/>
  <c r="Z182" i="32"/>
  <c r="Y182" i="32"/>
  <c r="X182" i="32"/>
  <c r="W182" i="32"/>
  <c r="V182" i="32"/>
  <c r="U182" i="32"/>
  <c r="T182" i="32"/>
  <c r="S182" i="32"/>
  <c r="R182" i="32"/>
  <c r="Q182" i="32"/>
  <c r="P182" i="32"/>
  <c r="O182" i="32"/>
  <c r="N182" i="32"/>
  <c r="M182" i="32"/>
  <c r="L182" i="32"/>
  <c r="K182" i="32"/>
  <c r="J182" i="32"/>
  <c r="I182" i="32"/>
  <c r="H182" i="32"/>
  <c r="G182" i="32"/>
  <c r="C182" i="32"/>
  <c r="C181" i="32"/>
  <c r="C174" i="32"/>
  <c r="C173" i="32"/>
  <c r="CS171" i="32"/>
  <c r="CR171" i="32"/>
  <c r="CQ171" i="32"/>
  <c r="CP171" i="32"/>
  <c r="CO171" i="32"/>
  <c r="CN171" i="32"/>
  <c r="CM171" i="32"/>
  <c r="CL171" i="32"/>
  <c r="CK171" i="32"/>
  <c r="CJ171" i="32"/>
  <c r="CI171" i="32"/>
  <c r="CH171" i="32"/>
  <c r="CG171" i="32"/>
  <c r="CF171" i="32"/>
  <c r="CE171" i="32"/>
  <c r="CD171" i="32"/>
  <c r="CC171" i="32"/>
  <c r="CB171" i="32"/>
  <c r="CA171" i="32"/>
  <c r="BZ171" i="32"/>
  <c r="BY171" i="32"/>
  <c r="BX171" i="32"/>
  <c r="BW171" i="32"/>
  <c r="BV171" i="32"/>
  <c r="BU171" i="32"/>
  <c r="BT171" i="32"/>
  <c r="BS171" i="32"/>
  <c r="BR171" i="32"/>
  <c r="BQ171" i="32"/>
  <c r="BP171" i="32"/>
  <c r="BO171" i="32"/>
  <c r="BN171" i="32"/>
  <c r="BM171" i="32"/>
  <c r="BL171" i="32"/>
  <c r="BK171" i="32"/>
  <c r="BJ171" i="32"/>
  <c r="BI171" i="32"/>
  <c r="BH171" i="32"/>
  <c r="BG171" i="32"/>
  <c r="BF171" i="32"/>
  <c r="BE171" i="32"/>
  <c r="BD171" i="32"/>
  <c r="BC171" i="32"/>
  <c r="BB171" i="32"/>
  <c r="BA171" i="32"/>
  <c r="AZ171" i="32"/>
  <c r="AY171" i="32"/>
  <c r="AX171" i="32"/>
  <c r="AW171" i="32"/>
  <c r="AV171" i="32"/>
  <c r="AU171" i="32"/>
  <c r="AT171" i="32"/>
  <c r="AS171" i="32"/>
  <c r="AR171" i="32"/>
  <c r="AQ171" i="32"/>
  <c r="AP171" i="32"/>
  <c r="AO171" i="32"/>
  <c r="AN171" i="32"/>
  <c r="AM171" i="32"/>
  <c r="AL171" i="32"/>
  <c r="AK171" i="32"/>
  <c r="AJ171" i="32"/>
  <c r="AI171" i="32"/>
  <c r="AH171" i="32"/>
  <c r="AG171" i="32"/>
  <c r="AF171" i="32"/>
  <c r="AE171" i="32"/>
  <c r="AD171" i="32"/>
  <c r="AC171" i="32"/>
  <c r="AB171" i="32"/>
  <c r="AA171" i="32"/>
  <c r="Z171" i="32"/>
  <c r="Y171" i="32"/>
  <c r="X171" i="32"/>
  <c r="W171" i="32"/>
  <c r="V171" i="32"/>
  <c r="U171" i="32"/>
  <c r="T171" i="32"/>
  <c r="S171" i="32"/>
  <c r="R171" i="32"/>
  <c r="Q171" i="32"/>
  <c r="P171" i="32"/>
  <c r="O171" i="32"/>
  <c r="N171" i="32"/>
  <c r="M171" i="32"/>
  <c r="L171" i="32"/>
  <c r="K171" i="32"/>
  <c r="J171" i="32"/>
  <c r="I171" i="32"/>
  <c r="H171" i="32"/>
  <c r="G171" i="32"/>
  <c r="C169" i="32"/>
  <c r="C168" i="32"/>
  <c r="CS167" i="32"/>
  <c r="CR167" i="32"/>
  <c r="CQ167" i="32"/>
  <c r="CP167" i="32"/>
  <c r="CO167" i="32"/>
  <c r="CN167" i="32"/>
  <c r="CM167" i="32"/>
  <c r="CL167" i="32"/>
  <c r="CK167" i="32"/>
  <c r="CJ167" i="32"/>
  <c r="CI167" i="32"/>
  <c r="CH167" i="32"/>
  <c r="CG167" i="32"/>
  <c r="CF167" i="32"/>
  <c r="CE167" i="32"/>
  <c r="CD167" i="32"/>
  <c r="CC167" i="32"/>
  <c r="CB167" i="32"/>
  <c r="CA167" i="32"/>
  <c r="BZ167" i="32"/>
  <c r="BY167" i="32"/>
  <c r="BX167" i="32"/>
  <c r="BW167" i="32"/>
  <c r="BV167" i="32"/>
  <c r="BU167" i="32"/>
  <c r="BT167" i="32"/>
  <c r="BS167" i="32"/>
  <c r="BR167" i="32"/>
  <c r="BQ167" i="32"/>
  <c r="BP167" i="32"/>
  <c r="BO167" i="32"/>
  <c r="BN167" i="32"/>
  <c r="BM167" i="32"/>
  <c r="BL167" i="32"/>
  <c r="BK167" i="32"/>
  <c r="BJ167" i="32"/>
  <c r="BI167" i="32"/>
  <c r="BH167" i="32"/>
  <c r="BG167" i="32"/>
  <c r="BF167" i="32"/>
  <c r="BE167" i="32"/>
  <c r="BD167" i="32"/>
  <c r="BC167" i="32"/>
  <c r="BB167" i="32"/>
  <c r="BA167" i="32"/>
  <c r="AZ167" i="32"/>
  <c r="AY167" i="32"/>
  <c r="AX167" i="32"/>
  <c r="AW167" i="32"/>
  <c r="AV167" i="32"/>
  <c r="AU167" i="32"/>
  <c r="AT167" i="32"/>
  <c r="AS167" i="32"/>
  <c r="AR167" i="32"/>
  <c r="AQ167" i="32"/>
  <c r="AP167" i="32"/>
  <c r="AO167" i="32"/>
  <c r="AN167" i="32"/>
  <c r="AM167" i="32"/>
  <c r="AL167" i="32"/>
  <c r="AK167" i="32"/>
  <c r="AJ167" i="32"/>
  <c r="AI167" i="32"/>
  <c r="AH167" i="32"/>
  <c r="AG167" i="32"/>
  <c r="AF167" i="32"/>
  <c r="AE167" i="32"/>
  <c r="AD167" i="32"/>
  <c r="AC167" i="32"/>
  <c r="AB167" i="32"/>
  <c r="AA167" i="32"/>
  <c r="Z167" i="32"/>
  <c r="Y167" i="32"/>
  <c r="X167" i="32"/>
  <c r="W167" i="32"/>
  <c r="V167" i="32"/>
  <c r="U167" i="32"/>
  <c r="T167" i="32"/>
  <c r="S167" i="32"/>
  <c r="R167" i="32"/>
  <c r="Q167" i="32"/>
  <c r="P167" i="32"/>
  <c r="O167" i="32"/>
  <c r="N167" i="32"/>
  <c r="M167" i="32"/>
  <c r="L167" i="32"/>
  <c r="K167" i="32"/>
  <c r="J167" i="32"/>
  <c r="I167" i="32"/>
  <c r="H167" i="32"/>
  <c r="G167" i="32"/>
  <c r="C167" i="32"/>
  <c r="C166" i="32"/>
  <c r="C159" i="32"/>
  <c r="C158" i="32"/>
  <c r="C157" i="32"/>
  <c r="C156" i="32"/>
  <c r="CS152" i="32"/>
  <c r="CR152" i="32"/>
  <c r="CQ152" i="32"/>
  <c r="CP152" i="32"/>
  <c r="CO152" i="32"/>
  <c r="CN152" i="32"/>
  <c r="CM152" i="32"/>
  <c r="CL152" i="32"/>
  <c r="CK152" i="32"/>
  <c r="CJ152" i="32"/>
  <c r="CI152" i="32"/>
  <c r="CH152" i="32"/>
  <c r="CG152" i="32"/>
  <c r="CF152" i="32"/>
  <c r="CE152" i="32"/>
  <c r="CD152" i="32"/>
  <c r="CC152" i="32"/>
  <c r="CB152" i="32"/>
  <c r="CA152" i="32"/>
  <c r="BZ152" i="32"/>
  <c r="BY152" i="32"/>
  <c r="BX152" i="32"/>
  <c r="BW152" i="32"/>
  <c r="BV152" i="32"/>
  <c r="BU152" i="32"/>
  <c r="BT152" i="32"/>
  <c r="BS152" i="32"/>
  <c r="BR152" i="32"/>
  <c r="BQ152" i="32"/>
  <c r="BP152" i="32"/>
  <c r="BO152" i="32"/>
  <c r="BN152" i="32"/>
  <c r="BM152" i="32"/>
  <c r="BL152" i="32"/>
  <c r="BK152" i="32"/>
  <c r="BJ152" i="32"/>
  <c r="BI152" i="32"/>
  <c r="BH152" i="32"/>
  <c r="BG152" i="32"/>
  <c r="BF152" i="32"/>
  <c r="BE152" i="32"/>
  <c r="BD152" i="32"/>
  <c r="BC152" i="32"/>
  <c r="BB152" i="32"/>
  <c r="BA152" i="32"/>
  <c r="AZ152" i="32"/>
  <c r="AY152" i="32"/>
  <c r="AX152" i="32"/>
  <c r="AW152" i="32"/>
  <c r="AV152" i="32"/>
  <c r="AU152" i="32"/>
  <c r="AT152" i="32"/>
  <c r="AS152" i="32"/>
  <c r="AR152" i="32"/>
  <c r="AQ152" i="32"/>
  <c r="AP152" i="32"/>
  <c r="AO152" i="32"/>
  <c r="AN152" i="32"/>
  <c r="AM152" i="32"/>
  <c r="AL152" i="32"/>
  <c r="AK152" i="32"/>
  <c r="AJ152" i="32"/>
  <c r="AI152" i="32"/>
  <c r="AH152" i="32"/>
  <c r="AG152" i="32"/>
  <c r="AF152" i="32"/>
  <c r="AE152" i="32"/>
  <c r="AD152" i="32"/>
  <c r="AC152" i="32"/>
  <c r="AB152" i="32"/>
  <c r="AA152" i="32"/>
  <c r="Z152" i="32"/>
  <c r="Y152" i="32"/>
  <c r="X152" i="32"/>
  <c r="W152" i="32"/>
  <c r="V152" i="32"/>
  <c r="U152" i="32"/>
  <c r="T152" i="32"/>
  <c r="S152" i="32"/>
  <c r="R152" i="32"/>
  <c r="Q152" i="32"/>
  <c r="P152" i="32"/>
  <c r="O152" i="32"/>
  <c r="N152" i="32"/>
  <c r="M152" i="32"/>
  <c r="L152" i="32"/>
  <c r="K152" i="32"/>
  <c r="J152" i="32"/>
  <c r="I152" i="32"/>
  <c r="H152" i="32"/>
  <c r="G152" i="32"/>
  <c r="CS124" i="32"/>
  <c r="CS235" i="32" s="1"/>
  <c r="CR124" i="32"/>
  <c r="CR235" i="32" s="1"/>
  <c r="CQ124" i="32"/>
  <c r="CQ235" i="32" s="1"/>
  <c r="CP124" i="32"/>
  <c r="CP235" i="32" s="1"/>
  <c r="CO124" i="32"/>
  <c r="CO235" i="32" s="1"/>
  <c r="CN124" i="32"/>
  <c r="CN235" i="32" s="1"/>
  <c r="CM124" i="32"/>
  <c r="CM235" i="32" s="1"/>
  <c r="CL124" i="32"/>
  <c r="CL235" i="32" s="1"/>
  <c r="CK124" i="32"/>
  <c r="CK235" i="32" s="1"/>
  <c r="CJ124" i="32"/>
  <c r="CJ235" i="32" s="1"/>
  <c r="CI124" i="32"/>
  <c r="CI235" i="32" s="1"/>
  <c r="CH124" i="32"/>
  <c r="CH235" i="32" s="1"/>
  <c r="CG124" i="32"/>
  <c r="CG235" i="32" s="1"/>
  <c r="CF124" i="32"/>
  <c r="CF235" i="32" s="1"/>
  <c r="CE124" i="32"/>
  <c r="CE235" i="32" s="1"/>
  <c r="CD124" i="32"/>
  <c r="CD235" i="32" s="1"/>
  <c r="CC124" i="32"/>
  <c r="CC235" i="32" s="1"/>
  <c r="CB124" i="32"/>
  <c r="CB235" i="32" s="1"/>
  <c r="CA124" i="32"/>
  <c r="CA235" i="32" s="1"/>
  <c r="BZ124" i="32"/>
  <c r="BZ235" i="32" s="1"/>
  <c r="BY124" i="32"/>
  <c r="BY235" i="32" s="1"/>
  <c r="BX124" i="32"/>
  <c r="BX235" i="32" s="1"/>
  <c r="BW124" i="32"/>
  <c r="BW235" i="32" s="1"/>
  <c r="BV124" i="32"/>
  <c r="BV235" i="32" s="1"/>
  <c r="BU124" i="32"/>
  <c r="BU235" i="32" s="1"/>
  <c r="BT124" i="32"/>
  <c r="BT235" i="32" s="1"/>
  <c r="BS124" i="32"/>
  <c r="BS235" i="32" s="1"/>
  <c r="BR124" i="32"/>
  <c r="BR235" i="32" s="1"/>
  <c r="BQ124" i="32"/>
  <c r="BQ235" i="32" s="1"/>
  <c r="BP124" i="32"/>
  <c r="BP235" i="32" s="1"/>
  <c r="BO124" i="32"/>
  <c r="BO235" i="32" s="1"/>
  <c r="BN124" i="32"/>
  <c r="BN235" i="32" s="1"/>
  <c r="BM124" i="32"/>
  <c r="BM235" i="32" s="1"/>
  <c r="BL124" i="32"/>
  <c r="BL235" i="32" s="1"/>
  <c r="BK124" i="32"/>
  <c r="BK235" i="32" s="1"/>
  <c r="BJ124" i="32"/>
  <c r="BJ235" i="32" s="1"/>
  <c r="BI124" i="32"/>
  <c r="BI235" i="32" s="1"/>
  <c r="BH124" i="32"/>
  <c r="BH235" i="32" s="1"/>
  <c r="BG124" i="32"/>
  <c r="BG235" i="32" s="1"/>
  <c r="BF124" i="32"/>
  <c r="BF235" i="32" s="1"/>
  <c r="BE124" i="32"/>
  <c r="BE235" i="32" s="1"/>
  <c r="BD124" i="32"/>
  <c r="BD235" i="32" s="1"/>
  <c r="BC124" i="32"/>
  <c r="BC235" i="32" s="1"/>
  <c r="BB124" i="32"/>
  <c r="BB235" i="32" s="1"/>
  <c r="BA124" i="32"/>
  <c r="BA235" i="32" s="1"/>
  <c r="AZ124" i="32"/>
  <c r="AZ235" i="32" s="1"/>
  <c r="AY124" i="32"/>
  <c r="AY235" i="32" s="1"/>
  <c r="AX124" i="32"/>
  <c r="AX235" i="32" s="1"/>
  <c r="AW124" i="32"/>
  <c r="AW235" i="32" s="1"/>
  <c r="AV124" i="32"/>
  <c r="AV235" i="32" s="1"/>
  <c r="AU124" i="32"/>
  <c r="AU235" i="32" s="1"/>
  <c r="AT124" i="32"/>
  <c r="AT235" i="32" s="1"/>
  <c r="AS124" i="32"/>
  <c r="AS235" i="32" s="1"/>
  <c r="AR124" i="32"/>
  <c r="AR235" i="32" s="1"/>
  <c r="AQ124" i="32"/>
  <c r="AQ235" i="32" s="1"/>
  <c r="AP124" i="32"/>
  <c r="AP235" i="32" s="1"/>
  <c r="AO124" i="32"/>
  <c r="AO235" i="32" s="1"/>
  <c r="AN124" i="32"/>
  <c r="AN235" i="32" s="1"/>
  <c r="AM124" i="32"/>
  <c r="AM235" i="32" s="1"/>
  <c r="AL124" i="32"/>
  <c r="AL235" i="32" s="1"/>
  <c r="AK124" i="32"/>
  <c r="AK235" i="32" s="1"/>
  <c r="AJ124" i="32"/>
  <c r="AJ235" i="32" s="1"/>
  <c r="AI124" i="32"/>
  <c r="AI235" i="32" s="1"/>
  <c r="AH124" i="32"/>
  <c r="AH235" i="32" s="1"/>
  <c r="AG124" i="32"/>
  <c r="AG235" i="32" s="1"/>
  <c r="AF124" i="32"/>
  <c r="AF235" i="32" s="1"/>
  <c r="AE124" i="32"/>
  <c r="AE235" i="32" s="1"/>
  <c r="AD124" i="32"/>
  <c r="AD235" i="32" s="1"/>
  <c r="AC124" i="32"/>
  <c r="AC235" i="32" s="1"/>
  <c r="AB124" i="32"/>
  <c r="AB235" i="32" s="1"/>
  <c r="AA124" i="32"/>
  <c r="AA235" i="32" s="1"/>
  <c r="Z124" i="32"/>
  <c r="Z235" i="32" s="1"/>
  <c r="Y124" i="32"/>
  <c r="Y235" i="32" s="1"/>
  <c r="X124" i="32"/>
  <c r="X235" i="32" s="1"/>
  <c r="W124" i="32"/>
  <c r="W235" i="32" s="1"/>
  <c r="V124" i="32"/>
  <c r="V235" i="32" s="1"/>
  <c r="U124" i="32"/>
  <c r="U235" i="32" s="1"/>
  <c r="T124" i="32"/>
  <c r="T235" i="32" s="1"/>
  <c r="S124" i="32"/>
  <c r="S235" i="32" s="1"/>
  <c r="R124" i="32"/>
  <c r="R235" i="32" s="1"/>
  <c r="Q124" i="32"/>
  <c r="Q235" i="32" s="1"/>
  <c r="P124" i="32"/>
  <c r="P235" i="32" s="1"/>
  <c r="O124" i="32"/>
  <c r="O235" i="32" s="1"/>
  <c r="N124" i="32"/>
  <c r="N235" i="32" s="1"/>
  <c r="M124" i="32"/>
  <c r="M235" i="32" s="1"/>
  <c r="L124" i="32"/>
  <c r="L235" i="32" s="1"/>
  <c r="K124" i="32"/>
  <c r="K235" i="32" s="1"/>
  <c r="J124" i="32"/>
  <c r="J235" i="32" s="1"/>
  <c r="I124" i="32"/>
  <c r="I235" i="32" s="1"/>
  <c r="H124" i="32"/>
  <c r="H235" i="32" s="1"/>
  <c r="G124" i="32"/>
  <c r="G235" i="32" s="1"/>
  <c r="CS119" i="32"/>
  <c r="CS234" i="32" s="1"/>
  <c r="CR119" i="32"/>
  <c r="CR234" i="32" s="1"/>
  <c r="CQ119" i="32"/>
  <c r="CQ174" i="32" s="1"/>
  <c r="CP119" i="32"/>
  <c r="CO119" i="32"/>
  <c r="CN119" i="32"/>
  <c r="CM119" i="32"/>
  <c r="CL119" i="32"/>
  <c r="CK119" i="32"/>
  <c r="CK234" i="32" s="1"/>
  <c r="CJ119" i="32"/>
  <c r="CJ234" i="32" s="1"/>
  <c r="CI119" i="32"/>
  <c r="CH119" i="32"/>
  <c r="CG119" i="32"/>
  <c r="CF119" i="32"/>
  <c r="CE119" i="32"/>
  <c r="CD119" i="32"/>
  <c r="CC119" i="32"/>
  <c r="CC234" i="32" s="1"/>
  <c r="CB119" i="32"/>
  <c r="CB234" i="32" s="1"/>
  <c r="CA119" i="32"/>
  <c r="BZ119" i="32"/>
  <c r="BY119" i="32"/>
  <c r="BX119" i="32"/>
  <c r="BW119" i="32"/>
  <c r="BV119" i="32"/>
  <c r="BU119" i="32"/>
  <c r="BU234" i="32" s="1"/>
  <c r="BT119" i="32"/>
  <c r="BT234" i="32" s="1"/>
  <c r="BS119" i="32"/>
  <c r="BR119" i="32"/>
  <c r="BQ119" i="32"/>
  <c r="BP119" i="32"/>
  <c r="BO119" i="32"/>
  <c r="BN119" i="32"/>
  <c r="BM119" i="32"/>
  <c r="BM234" i="32" s="1"/>
  <c r="BL119" i="32"/>
  <c r="BL234" i="32" s="1"/>
  <c r="BK119" i="32"/>
  <c r="BK174" i="32" s="1"/>
  <c r="BJ119" i="32"/>
  <c r="BI119" i="32"/>
  <c r="BH119" i="32"/>
  <c r="BG119" i="32"/>
  <c r="BF119" i="32"/>
  <c r="BE119" i="32"/>
  <c r="BE234" i="32" s="1"/>
  <c r="BD119" i="32"/>
  <c r="BD234" i="32" s="1"/>
  <c r="BC119" i="32"/>
  <c r="BB119" i="32"/>
  <c r="BA119" i="32"/>
  <c r="AZ119" i="32"/>
  <c r="AY119" i="32"/>
  <c r="AX119" i="32"/>
  <c r="AW119" i="32"/>
  <c r="AW234" i="32" s="1"/>
  <c r="AV119" i="32"/>
  <c r="AV234" i="32" s="1"/>
  <c r="AU119" i="32"/>
  <c r="AT119" i="32"/>
  <c r="AS119" i="32"/>
  <c r="AR119" i="32"/>
  <c r="AQ119" i="32"/>
  <c r="AP119" i="32"/>
  <c r="AO119" i="32"/>
  <c r="AO234" i="32" s="1"/>
  <c r="AN119" i="32"/>
  <c r="AN234" i="32" s="1"/>
  <c r="AM119" i="32"/>
  <c r="AL119" i="32"/>
  <c r="AK119" i="32"/>
  <c r="AJ119" i="32"/>
  <c r="AI119" i="32"/>
  <c r="AH119" i="32"/>
  <c r="AG119" i="32"/>
  <c r="AG234" i="32" s="1"/>
  <c r="AF119" i="32"/>
  <c r="AF234" i="32" s="1"/>
  <c r="AE119" i="32"/>
  <c r="AE174" i="32" s="1"/>
  <c r="AD119" i="32"/>
  <c r="AC119" i="32"/>
  <c r="AB119" i="32"/>
  <c r="AA119" i="32"/>
  <c r="Z119" i="32"/>
  <c r="Y119" i="32"/>
  <c r="Y234" i="32" s="1"/>
  <c r="X119" i="32"/>
  <c r="X234" i="32" s="1"/>
  <c r="W119" i="32"/>
  <c r="V119" i="32"/>
  <c r="U119" i="32"/>
  <c r="T119" i="32"/>
  <c r="S119" i="32"/>
  <c r="R119" i="32"/>
  <c r="Q119" i="32"/>
  <c r="Q234" i="32" s="1"/>
  <c r="P119" i="32"/>
  <c r="P234" i="32" s="1"/>
  <c r="O119" i="32"/>
  <c r="N119" i="32"/>
  <c r="M119" i="32"/>
  <c r="L119" i="32"/>
  <c r="K119" i="32"/>
  <c r="J119" i="32"/>
  <c r="I119" i="32"/>
  <c r="I234" i="32" s="1"/>
  <c r="H119" i="32"/>
  <c r="H234" i="32" s="1"/>
  <c r="G119" i="32"/>
  <c r="CS95" i="32"/>
  <c r="CR95" i="32"/>
  <c r="CQ95" i="32"/>
  <c r="CQ233" i="32" s="1"/>
  <c r="CP95" i="32"/>
  <c r="CP233" i="32" s="1"/>
  <c r="CO95" i="32"/>
  <c r="CN95" i="32"/>
  <c r="CM95" i="32"/>
  <c r="CL95" i="32"/>
  <c r="CK95" i="32"/>
  <c r="CJ95" i="32"/>
  <c r="CI95" i="32"/>
  <c r="CI233" i="32" s="1"/>
  <c r="CH95" i="32"/>
  <c r="CH233" i="32" s="1"/>
  <c r="CG95" i="32"/>
  <c r="CF95" i="32"/>
  <c r="CE95" i="32"/>
  <c r="CD95" i="32"/>
  <c r="CC95" i="32"/>
  <c r="CB95" i="32"/>
  <c r="CA95" i="32"/>
  <c r="CA233" i="32" s="1"/>
  <c r="BZ95" i="32"/>
  <c r="BZ233" i="32" s="1"/>
  <c r="BY95" i="32"/>
  <c r="BX95" i="32"/>
  <c r="BW95" i="32"/>
  <c r="BV95" i="32"/>
  <c r="BU95" i="32"/>
  <c r="BT95" i="32"/>
  <c r="BS95" i="32"/>
  <c r="BS233" i="32" s="1"/>
  <c r="BR95" i="32"/>
  <c r="BR233" i="32" s="1"/>
  <c r="BQ95" i="32"/>
  <c r="BP95" i="32"/>
  <c r="BO95" i="32"/>
  <c r="BN95" i="32"/>
  <c r="BM95" i="32"/>
  <c r="BL95" i="32"/>
  <c r="BK95" i="32"/>
  <c r="BK233" i="32" s="1"/>
  <c r="BJ95" i="32"/>
  <c r="BJ233" i="32" s="1"/>
  <c r="BI95" i="32"/>
  <c r="BH95" i="32"/>
  <c r="BG95" i="32"/>
  <c r="BF95" i="32"/>
  <c r="BE95" i="32"/>
  <c r="BD95" i="32"/>
  <c r="BC95" i="32"/>
  <c r="BC233" i="32" s="1"/>
  <c r="BB95" i="32"/>
  <c r="BB233" i="32" s="1"/>
  <c r="BA95" i="32"/>
  <c r="AZ95" i="32"/>
  <c r="AY95" i="32"/>
  <c r="AX95" i="32"/>
  <c r="AW95" i="32"/>
  <c r="AV95" i="32"/>
  <c r="AU95" i="32"/>
  <c r="AU233" i="32" s="1"/>
  <c r="AT95" i="32"/>
  <c r="AT233" i="32" s="1"/>
  <c r="AS95" i="32"/>
  <c r="AR95" i="32"/>
  <c r="AQ95" i="32"/>
  <c r="AP95" i="32"/>
  <c r="AO95" i="32"/>
  <c r="AN95" i="32"/>
  <c r="AM95" i="32"/>
  <c r="AM233" i="32" s="1"/>
  <c r="AL95" i="32"/>
  <c r="AL233" i="32" s="1"/>
  <c r="AK95" i="32"/>
  <c r="AJ95" i="32"/>
  <c r="AI95" i="32"/>
  <c r="AH95" i="32"/>
  <c r="AG95" i="32"/>
  <c r="AF95" i="32"/>
  <c r="AE95" i="32"/>
  <c r="AE233" i="32" s="1"/>
  <c r="AD95" i="32"/>
  <c r="AD233" i="32" s="1"/>
  <c r="AC95" i="32"/>
  <c r="AB95" i="32"/>
  <c r="AA95" i="32"/>
  <c r="Z95" i="32"/>
  <c r="Y95" i="32"/>
  <c r="X95" i="32"/>
  <c r="W95" i="32"/>
  <c r="W233" i="32" s="1"/>
  <c r="V95" i="32"/>
  <c r="V233" i="32" s="1"/>
  <c r="U95" i="32"/>
  <c r="T95" i="32"/>
  <c r="S95" i="32"/>
  <c r="R95" i="32"/>
  <c r="Q95" i="32"/>
  <c r="P95" i="32"/>
  <c r="O95" i="32"/>
  <c r="O233" i="32" s="1"/>
  <c r="N95" i="32"/>
  <c r="N233" i="32" s="1"/>
  <c r="M95" i="32"/>
  <c r="L95" i="32"/>
  <c r="K95" i="32"/>
  <c r="J95" i="32"/>
  <c r="I95" i="32"/>
  <c r="H95" i="32"/>
  <c r="G95" i="32"/>
  <c r="G233" i="32" s="1"/>
  <c r="CS71" i="32"/>
  <c r="CR71" i="32"/>
  <c r="CQ71" i="32"/>
  <c r="CP71" i="32"/>
  <c r="CO71" i="32"/>
  <c r="CN71" i="32"/>
  <c r="CM71" i="32"/>
  <c r="CM169" i="32" s="1"/>
  <c r="CL71" i="32"/>
  <c r="CL158" i="32" s="1"/>
  <c r="CK71" i="32"/>
  <c r="CK158" i="32" s="1"/>
  <c r="CJ71" i="32"/>
  <c r="CJ158" i="32" s="1"/>
  <c r="CI71" i="32"/>
  <c r="CH71" i="32"/>
  <c r="CG71" i="32"/>
  <c r="CF71" i="32"/>
  <c r="CE71" i="32"/>
  <c r="CE169" i="32" s="1"/>
  <c r="CD71" i="32"/>
  <c r="CC71" i="32"/>
  <c r="CC158" i="32" s="1"/>
  <c r="CB71" i="32"/>
  <c r="CB158" i="32" s="1"/>
  <c r="CA71" i="32"/>
  <c r="CA158" i="32" s="1"/>
  <c r="BZ71" i="32"/>
  <c r="BY71" i="32"/>
  <c r="BX71" i="32"/>
  <c r="BW71" i="32"/>
  <c r="BV71" i="32"/>
  <c r="BU71" i="32"/>
  <c r="BU158" i="32" s="1"/>
  <c r="BT71" i="32"/>
  <c r="BT158" i="32" s="1"/>
  <c r="BS71" i="32"/>
  <c r="BS158" i="32" s="1"/>
  <c r="BR71" i="32"/>
  <c r="BQ71" i="32"/>
  <c r="BP71" i="32"/>
  <c r="BO71" i="32"/>
  <c r="BO266" i="32" s="1"/>
  <c r="BN71" i="32"/>
  <c r="BN247" i="32" s="1"/>
  <c r="BM71" i="32"/>
  <c r="BM158" i="32" s="1"/>
  <c r="BL71" i="32"/>
  <c r="BL158" i="32" s="1"/>
  <c r="BK71" i="32"/>
  <c r="BK158" i="32" s="1"/>
  <c r="BJ71" i="32"/>
  <c r="BI71" i="32"/>
  <c r="BH71" i="32"/>
  <c r="BG71" i="32"/>
  <c r="BG169" i="32" s="1"/>
  <c r="BF71" i="32"/>
  <c r="BE71" i="32"/>
  <c r="BE158" i="32" s="1"/>
  <c r="BD71" i="32"/>
  <c r="BD158" i="32" s="1"/>
  <c r="BC71" i="32"/>
  <c r="BC158" i="32" s="1"/>
  <c r="BB71" i="32"/>
  <c r="BA71" i="32"/>
  <c r="AZ71" i="32"/>
  <c r="AY71" i="32"/>
  <c r="AY169" i="32" s="1"/>
  <c r="AX71" i="32"/>
  <c r="AW71" i="32"/>
  <c r="AW158" i="32" s="1"/>
  <c r="AV71" i="32"/>
  <c r="AV158" i="32" s="1"/>
  <c r="AU71" i="32"/>
  <c r="AU158" i="32" s="1"/>
  <c r="AT71" i="32"/>
  <c r="AS71" i="32"/>
  <c r="AR71" i="32"/>
  <c r="AQ71" i="32"/>
  <c r="AP71" i="32"/>
  <c r="AO71" i="32"/>
  <c r="AO158" i="32" s="1"/>
  <c r="AN71" i="32"/>
  <c r="AN158" i="32" s="1"/>
  <c r="AM71" i="32"/>
  <c r="AM158" i="32" s="1"/>
  <c r="AL71" i="32"/>
  <c r="AK71" i="32"/>
  <c r="AJ71" i="32"/>
  <c r="AI71" i="32"/>
  <c r="AI266" i="32" s="1"/>
  <c r="AH71" i="32"/>
  <c r="AH247" i="32" s="1"/>
  <c r="AG71" i="32"/>
  <c r="AG158" i="32" s="1"/>
  <c r="AF71" i="32"/>
  <c r="AF158" i="32" s="1"/>
  <c r="AE71" i="32"/>
  <c r="AE158" i="32" s="1"/>
  <c r="AD71" i="32"/>
  <c r="AC71" i="32"/>
  <c r="AB71" i="32"/>
  <c r="AA71" i="32"/>
  <c r="AA169" i="32" s="1"/>
  <c r="Z71" i="32"/>
  <c r="Y71" i="32"/>
  <c r="Y158" i="32" s="1"/>
  <c r="X71" i="32"/>
  <c r="X158" i="32" s="1"/>
  <c r="W71" i="32"/>
  <c r="W158" i="32" s="1"/>
  <c r="V71" i="32"/>
  <c r="U71" i="32"/>
  <c r="T71" i="32"/>
  <c r="S71" i="32"/>
  <c r="S169" i="32" s="1"/>
  <c r="R71" i="32"/>
  <c r="Q71" i="32"/>
  <c r="Q158" i="32" s="1"/>
  <c r="P71" i="32"/>
  <c r="P158" i="32" s="1"/>
  <c r="O71" i="32"/>
  <c r="O158" i="32" s="1"/>
  <c r="N71" i="32"/>
  <c r="M71" i="32"/>
  <c r="L71" i="32"/>
  <c r="K71" i="32"/>
  <c r="J71" i="32"/>
  <c r="I71" i="32"/>
  <c r="I158" i="32" s="1"/>
  <c r="H71" i="32"/>
  <c r="H158" i="32" s="1"/>
  <c r="G71" i="32"/>
  <c r="G158" i="32" s="1"/>
  <c r="C67" i="32"/>
  <c r="C171" i="32" s="1"/>
  <c r="CS60" i="32"/>
  <c r="CS159" i="32" s="1"/>
  <c r="CR60" i="32"/>
  <c r="CR159" i="32" s="1"/>
  <c r="CQ60" i="32"/>
  <c r="CQ159" i="32" s="1"/>
  <c r="CP60" i="32"/>
  <c r="CP159" i="32" s="1"/>
  <c r="CO60" i="32"/>
  <c r="CO159" i="32" s="1"/>
  <c r="CN60" i="32"/>
  <c r="CN159" i="32" s="1"/>
  <c r="CM60" i="32"/>
  <c r="CM159" i="32" s="1"/>
  <c r="CL60" i="32"/>
  <c r="CL159" i="32" s="1"/>
  <c r="CK60" i="32"/>
  <c r="CK159" i="32" s="1"/>
  <c r="CJ60" i="32"/>
  <c r="CJ159" i="32" s="1"/>
  <c r="CI60" i="32"/>
  <c r="CI159" i="32" s="1"/>
  <c r="CH60" i="32"/>
  <c r="CH159" i="32" s="1"/>
  <c r="CG60" i="32"/>
  <c r="CG159" i="32" s="1"/>
  <c r="CF60" i="32"/>
  <c r="CF159" i="32" s="1"/>
  <c r="CE60" i="32"/>
  <c r="CE159" i="32" s="1"/>
  <c r="CD60" i="32"/>
  <c r="CD159" i="32" s="1"/>
  <c r="CC60" i="32"/>
  <c r="CC159" i="32" s="1"/>
  <c r="CB60" i="32"/>
  <c r="CB159" i="32" s="1"/>
  <c r="CA60" i="32"/>
  <c r="CA159" i="32" s="1"/>
  <c r="BZ60" i="32"/>
  <c r="BZ159" i="32" s="1"/>
  <c r="BY60" i="32"/>
  <c r="BY159" i="32" s="1"/>
  <c r="BX60" i="32"/>
  <c r="BX159" i="32" s="1"/>
  <c r="BW60" i="32"/>
  <c r="BW159" i="32" s="1"/>
  <c r="BV60" i="32"/>
  <c r="BV159" i="32" s="1"/>
  <c r="BU60" i="32"/>
  <c r="BU159" i="32" s="1"/>
  <c r="BT60" i="32"/>
  <c r="BT159" i="32" s="1"/>
  <c r="BS60" i="32"/>
  <c r="BS159" i="32" s="1"/>
  <c r="BR60" i="32"/>
  <c r="BR159" i="32" s="1"/>
  <c r="BQ60" i="32"/>
  <c r="BQ159" i="32" s="1"/>
  <c r="BP60" i="32"/>
  <c r="BP159" i="32" s="1"/>
  <c r="BO60" i="32"/>
  <c r="BO159" i="32" s="1"/>
  <c r="BN60" i="32"/>
  <c r="BN159" i="32" s="1"/>
  <c r="BM60" i="32"/>
  <c r="BM159" i="32" s="1"/>
  <c r="BL60" i="32"/>
  <c r="BL159" i="32" s="1"/>
  <c r="BK60" i="32"/>
  <c r="BK159" i="32" s="1"/>
  <c r="BJ60" i="32"/>
  <c r="BJ159" i="32" s="1"/>
  <c r="BI60" i="32"/>
  <c r="BI159" i="32" s="1"/>
  <c r="BH60" i="32"/>
  <c r="BH159" i="32" s="1"/>
  <c r="BG60" i="32"/>
  <c r="BG159" i="32" s="1"/>
  <c r="BF60" i="32"/>
  <c r="BF159" i="32" s="1"/>
  <c r="BE60" i="32"/>
  <c r="BE159" i="32" s="1"/>
  <c r="BD60" i="32"/>
  <c r="BD159" i="32" s="1"/>
  <c r="BC60" i="32"/>
  <c r="BC159" i="32" s="1"/>
  <c r="BB60" i="32"/>
  <c r="BB159" i="32" s="1"/>
  <c r="BA60" i="32"/>
  <c r="BA159" i="32" s="1"/>
  <c r="AZ60" i="32"/>
  <c r="AZ159" i="32" s="1"/>
  <c r="AY60" i="32"/>
  <c r="AY159" i="32" s="1"/>
  <c r="AX60" i="32"/>
  <c r="AX159" i="32" s="1"/>
  <c r="AW60" i="32"/>
  <c r="AW159" i="32" s="1"/>
  <c r="AV60" i="32"/>
  <c r="AV159" i="32" s="1"/>
  <c r="AU60" i="32"/>
  <c r="AU159" i="32" s="1"/>
  <c r="AT60" i="32"/>
  <c r="AT159" i="32" s="1"/>
  <c r="AS60" i="32"/>
  <c r="AS159" i="32" s="1"/>
  <c r="AR60" i="32"/>
  <c r="AR159" i="32" s="1"/>
  <c r="AQ60" i="32"/>
  <c r="AQ159" i="32" s="1"/>
  <c r="AP60" i="32"/>
  <c r="AP159" i="32" s="1"/>
  <c r="AO60" i="32"/>
  <c r="AO159" i="32" s="1"/>
  <c r="AN60" i="32"/>
  <c r="AN159" i="32" s="1"/>
  <c r="AM60" i="32"/>
  <c r="AM159" i="32" s="1"/>
  <c r="AL60" i="32"/>
  <c r="AL159" i="32" s="1"/>
  <c r="AK60" i="32"/>
  <c r="AK159" i="32" s="1"/>
  <c r="AJ60" i="32"/>
  <c r="AJ159" i="32" s="1"/>
  <c r="AI60" i="32"/>
  <c r="AI159" i="32" s="1"/>
  <c r="AH60" i="32"/>
  <c r="AH159" i="32" s="1"/>
  <c r="AG60" i="32"/>
  <c r="AG159" i="32" s="1"/>
  <c r="AF60" i="32"/>
  <c r="AF159" i="32" s="1"/>
  <c r="AE60" i="32"/>
  <c r="AE159" i="32" s="1"/>
  <c r="AD60" i="32"/>
  <c r="AD159" i="32" s="1"/>
  <c r="AC60" i="32"/>
  <c r="AC159" i="32" s="1"/>
  <c r="AB60" i="32"/>
  <c r="AB159" i="32" s="1"/>
  <c r="AA60" i="32"/>
  <c r="AA159" i="32" s="1"/>
  <c r="Z60" i="32"/>
  <c r="Z159" i="32" s="1"/>
  <c r="Y60" i="32"/>
  <c r="Y159" i="32" s="1"/>
  <c r="X60" i="32"/>
  <c r="X159" i="32" s="1"/>
  <c r="W60" i="32"/>
  <c r="W159" i="32" s="1"/>
  <c r="V60" i="32"/>
  <c r="V159" i="32" s="1"/>
  <c r="U60" i="32"/>
  <c r="U159" i="32" s="1"/>
  <c r="T60" i="32"/>
  <c r="T159" i="32" s="1"/>
  <c r="S60" i="32"/>
  <c r="S159" i="32" s="1"/>
  <c r="R60" i="32"/>
  <c r="R159" i="32" s="1"/>
  <c r="Q60" i="32"/>
  <c r="Q159" i="32" s="1"/>
  <c r="P60" i="32"/>
  <c r="P159" i="32" s="1"/>
  <c r="O60" i="32"/>
  <c r="O159" i="32" s="1"/>
  <c r="N60" i="32"/>
  <c r="N159" i="32" s="1"/>
  <c r="M60" i="32"/>
  <c r="M159" i="32" s="1"/>
  <c r="L60" i="32"/>
  <c r="L159" i="32" s="1"/>
  <c r="K60" i="32"/>
  <c r="K159" i="32" s="1"/>
  <c r="J60" i="32"/>
  <c r="J159" i="32" s="1"/>
  <c r="I60" i="32"/>
  <c r="I159" i="32" s="1"/>
  <c r="H60" i="32"/>
  <c r="H159" i="32" s="1"/>
  <c r="G60" i="32"/>
  <c r="G159" i="32" s="1"/>
  <c r="D56" i="32"/>
  <c r="D230" i="32" s="1"/>
  <c r="CQ230" i="32" s="1"/>
  <c r="D55" i="32"/>
  <c r="D229" i="32" s="1"/>
  <c r="N229" i="32" s="1"/>
  <c r="D54" i="32"/>
  <c r="D228" i="32" s="1"/>
  <c r="D53" i="32"/>
  <c r="D227" i="32" s="1"/>
  <c r="AY227" i="32" s="1"/>
  <c r="D52" i="32"/>
  <c r="D226" i="32" s="1"/>
  <c r="CS44" i="32"/>
  <c r="CS168" i="32" s="1"/>
  <c r="CR44" i="32"/>
  <c r="CR168" i="32" s="1"/>
  <c r="CQ44" i="32"/>
  <c r="CP44" i="32"/>
  <c r="CO44" i="32"/>
  <c r="CN44" i="32"/>
  <c r="CM44" i="32"/>
  <c r="CL44" i="32"/>
  <c r="CK44" i="32"/>
  <c r="CK168" i="32" s="1"/>
  <c r="CJ44" i="32"/>
  <c r="CJ168" i="32" s="1"/>
  <c r="CI44" i="32"/>
  <c r="CH44" i="32"/>
  <c r="CG44" i="32"/>
  <c r="CF44" i="32"/>
  <c r="CE44" i="32"/>
  <c r="CD44" i="32"/>
  <c r="CC44" i="32"/>
  <c r="CB44" i="32"/>
  <c r="CA44" i="32"/>
  <c r="BZ44" i="32"/>
  <c r="BZ183" i="32" s="1"/>
  <c r="BY44" i="32"/>
  <c r="BX44" i="32"/>
  <c r="BW44" i="32"/>
  <c r="BV44" i="32"/>
  <c r="BU44" i="32"/>
  <c r="BT44" i="32"/>
  <c r="BS44" i="32"/>
  <c r="BR44" i="32"/>
  <c r="BR183" i="32" s="1"/>
  <c r="BQ44" i="32"/>
  <c r="BP44" i="32"/>
  <c r="BO44" i="32"/>
  <c r="BN44" i="32"/>
  <c r="BM44" i="32"/>
  <c r="BM168" i="32" s="1"/>
  <c r="BL44" i="32"/>
  <c r="BL168" i="32" s="1"/>
  <c r="BK44" i="32"/>
  <c r="BJ44" i="32"/>
  <c r="BI44" i="32"/>
  <c r="BH44" i="32"/>
  <c r="BG44" i="32"/>
  <c r="BF44" i="32"/>
  <c r="BE44" i="32"/>
  <c r="BE168" i="32" s="1"/>
  <c r="BD44" i="32"/>
  <c r="BD168" i="32" s="1"/>
  <c r="BC44" i="32"/>
  <c r="BB44" i="32"/>
  <c r="BA44" i="32"/>
  <c r="AZ44" i="32"/>
  <c r="AY44" i="32"/>
  <c r="AX44" i="32"/>
  <c r="AW44" i="32"/>
  <c r="AV44" i="32"/>
  <c r="AU44" i="32"/>
  <c r="AT44" i="32"/>
  <c r="AT183" i="32" s="1"/>
  <c r="AS44" i="32"/>
  <c r="AR44" i="32"/>
  <c r="AQ44" i="32"/>
  <c r="AP44" i="32"/>
  <c r="AO44" i="32"/>
  <c r="AN44" i="32"/>
  <c r="AM44" i="32"/>
  <c r="AL44" i="32"/>
  <c r="AL183" i="32" s="1"/>
  <c r="AK44" i="32"/>
  <c r="AJ44" i="32"/>
  <c r="AI44" i="32"/>
  <c r="AH44" i="32"/>
  <c r="AG44" i="32"/>
  <c r="AG168" i="32" s="1"/>
  <c r="AF44" i="32"/>
  <c r="AF265" i="32" s="1"/>
  <c r="AE44" i="32"/>
  <c r="AD44" i="32"/>
  <c r="AC44" i="32"/>
  <c r="AB44" i="32"/>
  <c r="AA44" i="32"/>
  <c r="Z44" i="32"/>
  <c r="Y44" i="32"/>
  <c r="Y168" i="32" s="1"/>
  <c r="X44" i="32"/>
  <c r="X168" i="32" s="1"/>
  <c r="W44" i="32"/>
  <c r="V44" i="32"/>
  <c r="U44" i="32"/>
  <c r="T44" i="32"/>
  <c r="S44" i="32"/>
  <c r="R44" i="32"/>
  <c r="Q44" i="32"/>
  <c r="P44" i="32"/>
  <c r="O44" i="32"/>
  <c r="N44" i="32"/>
  <c r="N183" i="32" s="1"/>
  <c r="M44" i="32"/>
  <c r="L44" i="32"/>
  <c r="K44" i="32"/>
  <c r="J44" i="32"/>
  <c r="I44" i="32"/>
  <c r="H44" i="32"/>
  <c r="G44" i="32"/>
  <c r="D33" i="32"/>
  <c r="D214" i="32" s="1"/>
  <c r="BB214" i="32" s="1"/>
  <c r="D32" i="32"/>
  <c r="D213" i="32" s="1"/>
  <c r="AK213" i="32" s="1"/>
  <c r="D31" i="32"/>
  <c r="D212" i="32" s="1"/>
  <c r="D30" i="32"/>
  <c r="D211" i="32" s="1"/>
  <c r="D29" i="32"/>
  <c r="D210" i="32" s="1"/>
  <c r="CS210" i="32" s="1"/>
  <c r="CS26" i="32"/>
  <c r="CR26" i="32"/>
  <c r="CR263" i="32" s="1"/>
  <c r="CQ26" i="32"/>
  <c r="CQ156" i="32" s="1"/>
  <c r="CP26" i="32"/>
  <c r="CP156" i="32" s="1"/>
  <c r="CO26" i="32"/>
  <c r="CO156" i="32" s="1"/>
  <c r="CN26" i="32"/>
  <c r="CN156" i="32" s="1"/>
  <c r="CM26" i="32"/>
  <c r="CL26" i="32"/>
  <c r="CK26" i="32"/>
  <c r="CJ26" i="32"/>
  <c r="CJ156" i="32" s="1"/>
  <c r="CI26" i="32"/>
  <c r="CI156" i="32" s="1"/>
  <c r="CH26" i="32"/>
  <c r="CH156" i="32" s="1"/>
  <c r="CG26" i="32"/>
  <c r="CG156" i="32" s="1"/>
  <c r="CF26" i="32"/>
  <c r="CF268" i="32" s="1"/>
  <c r="CE26" i="32"/>
  <c r="CD26" i="32"/>
  <c r="CC26" i="32"/>
  <c r="CB26" i="32"/>
  <c r="CB156" i="32" s="1"/>
  <c r="CA26" i="32"/>
  <c r="CA156" i="32" s="1"/>
  <c r="BZ26" i="32"/>
  <c r="BZ156" i="32" s="1"/>
  <c r="BY26" i="32"/>
  <c r="BY156" i="32" s="1"/>
  <c r="BX26" i="32"/>
  <c r="BX156" i="32" s="1"/>
  <c r="BW26" i="32"/>
  <c r="BV26" i="32"/>
  <c r="BU26" i="32"/>
  <c r="BT26" i="32"/>
  <c r="BT156" i="32" s="1"/>
  <c r="BS26" i="32"/>
  <c r="BS156" i="32" s="1"/>
  <c r="BR26" i="32"/>
  <c r="BR156" i="32" s="1"/>
  <c r="BQ26" i="32"/>
  <c r="BQ156" i="32" s="1"/>
  <c r="BP26" i="32"/>
  <c r="BP156" i="32" s="1"/>
  <c r="BO26" i="32"/>
  <c r="BN26" i="32"/>
  <c r="BM26" i="32"/>
  <c r="BL26" i="32"/>
  <c r="BL263" i="32" s="1"/>
  <c r="BK26" i="32"/>
  <c r="BK156" i="32" s="1"/>
  <c r="BJ26" i="32"/>
  <c r="BJ156" i="32" s="1"/>
  <c r="BI26" i="32"/>
  <c r="BI156" i="32" s="1"/>
  <c r="BH26" i="32"/>
  <c r="BH156" i="32" s="1"/>
  <c r="BG26" i="32"/>
  <c r="BF26" i="32"/>
  <c r="BE26" i="32"/>
  <c r="BD26" i="32"/>
  <c r="BD156" i="32" s="1"/>
  <c r="BC26" i="32"/>
  <c r="BC156" i="32" s="1"/>
  <c r="BB26" i="32"/>
  <c r="BB156" i="32" s="1"/>
  <c r="BA26" i="32"/>
  <c r="BA156" i="32" s="1"/>
  <c r="AZ26" i="32"/>
  <c r="AZ268" i="32" s="1"/>
  <c r="AY26" i="32"/>
  <c r="AX26" i="32"/>
  <c r="AW26" i="32"/>
  <c r="AV26" i="32"/>
  <c r="AV156" i="32" s="1"/>
  <c r="AU26" i="32"/>
  <c r="AU156" i="32" s="1"/>
  <c r="AT26" i="32"/>
  <c r="AT156" i="32" s="1"/>
  <c r="AS26" i="32"/>
  <c r="AR26" i="32"/>
  <c r="AR156" i="32" s="1"/>
  <c r="AQ26" i="32"/>
  <c r="AP26" i="32"/>
  <c r="AO26" i="32"/>
  <c r="AN26" i="32"/>
  <c r="AN156" i="32" s="1"/>
  <c r="AM26" i="32"/>
  <c r="AM156" i="32" s="1"/>
  <c r="AL26" i="32"/>
  <c r="AL156" i="32" s="1"/>
  <c r="AK26" i="32"/>
  <c r="AK156" i="32" s="1"/>
  <c r="AJ26" i="32"/>
  <c r="AJ156" i="32" s="1"/>
  <c r="AI26" i="32"/>
  <c r="AH26" i="32"/>
  <c r="AG26" i="32"/>
  <c r="AF26" i="32"/>
  <c r="AF263" i="32" s="1"/>
  <c r="AE26" i="32"/>
  <c r="AE156" i="32" s="1"/>
  <c r="AD26" i="32"/>
  <c r="AD156" i="32" s="1"/>
  <c r="AC26" i="32"/>
  <c r="AB26" i="32"/>
  <c r="AB156" i="32" s="1"/>
  <c r="AA26" i="32"/>
  <c r="Z26" i="32"/>
  <c r="Y26" i="32"/>
  <c r="X26" i="32"/>
  <c r="X156" i="32" s="1"/>
  <c r="W26" i="32"/>
  <c r="W156" i="32" s="1"/>
  <c r="V26" i="32"/>
  <c r="V156" i="32" s="1"/>
  <c r="U26" i="32"/>
  <c r="U156" i="32" s="1"/>
  <c r="T26" i="32"/>
  <c r="S26" i="32"/>
  <c r="R26" i="32"/>
  <c r="Q26" i="32"/>
  <c r="P26" i="32"/>
  <c r="P156" i="32" s="1"/>
  <c r="O26" i="32"/>
  <c r="O156" i="32" s="1"/>
  <c r="N26" i="32"/>
  <c r="N156" i="32" s="1"/>
  <c r="M26" i="32"/>
  <c r="M156" i="32" s="1"/>
  <c r="L26" i="32"/>
  <c r="L156" i="32" s="1"/>
  <c r="K26" i="32"/>
  <c r="J26" i="32"/>
  <c r="I26" i="32"/>
  <c r="H26" i="32"/>
  <c r="H156" i="32" s="1"/>
  <c r="G26" i="32"/>
  <c r="G156" i="32" s="1"/>
  <c r="D24" i="32"/>
  <c r="D205" i="32" s="1"/>
  <c r="D23" i="32"/>
  <c r="D204" i="32" s="1"/>
  <c r="BV204" i="32" s="1"/>
  <c r="D22" i="32"/>
  <c r="D203" i="32" s="1"/>
  <c r="CL203" i="32" s="1"/>
  <c r="D21" i="32"/>
  <c r="D202" i="32" s="1"/>
  <c r="CC202" i="32" s="1"/>
  <c r="D20" i="32"/>
  <c r="D201" i="32" s="1"/>
  <c r="BT201" i="32" s="1"/>
  <c r="CS10" i="32"/>
  <c r="CR10" i="32"/>
  <c r="CQ10" i="32"/>
  <c r="CP10" i="32"/>
  <c r="CO10" i="32"/>
  <c r="CN10" i="32"/>
  <c r="CM10" i="32"/>
  <c r="CL10" i="32"/>
  <c r="CK10" i="32"/>
  <c r="CJ10" i="32"/>
  <c r="CI10" i="32"/>
  <c r="CI9" i="32" s="1"/>
  <c r="CH10" i="32"/>
  <c r="CG10" i="32"/>
  <c r="CF10" i="32"/>
  <c r="CE10" i="32"/>
  <c r="CD10" i="32"/>
  <c r="CD267" i="32" s="1"/>
  <c r="CC10" i="32"/>
  <c r="CB10" i="32"/>
  <c r="CA10" i="32"/>
  <c r="BZ10" i="32"/>
  <c r="BY10" i="32"/>
  <c r="BY9" i="32" s="1"/>
  <c r="BX10" i="32"/>
  <c r="BW10" i="32"/>
  <c r="BV10" i="32"/>
  <c r="BU10" i="32"/>
  <c r="BT10" i="32"/>
  <c r="BS10" i="32"/>
  <c r="BR10" i="32"/>
  <c r="BQ10" i="32"/>
  <c r="BP10" i="32"/>
  <c r="BP262" i="32" s="1"/>
  <c r="BO10" i="32"/>
  <c r="BN10" i="32"/>
  <c r="BM10" i="32"/>
  <c r="BL10" i="32"/>
  <c r="BK10" i="32"/>
  <c r="BJ10" i="32"/>
  <c r="BI10" i="32"/>
  <c r="BH10" i="32"/>
  <c r="BG10" i="32"/>
  <c r="BF10" i="32"/>
  <c r="BE10" i="32"/>
  <c r="BD10" i="32"/>
  <c r="BC10" i="32"/>
  <c r="BB10" i="32"/>
  <c r="BA10" i="32"/>
  <c r="AZ10" i="32"/>
  <c r="AY10" i="32"/>
  <c r="AX10" i="32"/>
  <c r="AW10" i="32"/>
  <c r="AV10" i="32"/>
  <c r="AU10" i="32"/>
  <c r="AU9" i="32" s="1"/>
  <c r="AT10" i="32"/>
  <c r="AS10" i="32"/>
  <c r="AR10" i="32"/>
  <c r="AR9" i="32" s="1"/>
  <c r="AQ10" i="32"/>
  <c r="AP10" i="32"/>
  <c r="AO10" i="32"/>
  <c r="AN10" i="32"/>
  <c r="AM10" i="32"/>
  <c r="AL10" i="32"/>
  <c r="AK10" i="32"/>
  <c r="AK9" i="32" s="1"/>
  <c r="AJ10" i="32"/>
  <c r="AJ262" i="32" s="1"/>
  <c r="AI10" i="32"/>
  <c r="AH10" i="32"/>
  <c r="AG10" i="32"/>
  <c r="AF10" i="32"/>
  <c r="AE10" i="32"/>
  <c r="AD10" i="32"/>
  <c r="AC10" i="32"/>
  <c r="AB10" i="32"/>
  <c r="AB9" i="32" s="1"/>
  <c r="AA10" i="32"/>
  <c r="Z10" i="32"/>
  <c r="Y10" i="32"/>
  <c r="X10" i="32"/>
  <c r="W10" i="32"/>
  <c r="V10" i="32"/>
  <c r="U10" i="32"/>
  <c r="T10" i="32"/>
  <c r="S10" i="32"/>
  <c r="R10" i="32"/>
  <c r="R267" i="32" s="1"/>
  <c r="Q10" i="32"/>
  <c r="P10" i="32"/>
  <c r="O10" i="32"/>
  <c r="N10" i="32"/>
  <c r="M10" i="32"/>
  <c r="L10" i="32"/>
  <c r="K10" i="32"/>
  <c r="J10" i="32"/>
  <c r="I10" i="32"/>
  <c r="H10" i="32"/>
  <c r="G10" i="32"/>
  <c r="G9" i="32" s="1"/>
  <c r="H5" i="32"/>
  <c r="I5" i="32" s="1"/>
  <c r="J5" i="32" s="1"/>
  <c r="K5" i="32" s="1"/>
  <c r="L5" i="32" s="1"/>
  <c r="M5" i="32" s="1"/>
  <c r="N5" i="32" s="1"/>
  <c r="O5" i="32" s="1"/>
  <c r="P5" i="32" s="1"/>
  <c r="Q5" i="32" s="1"/>
  <c r="R5" i="32" s="1"/>
  <c r="S5" i="32" s="1"/>
  <c r="T5" i="32" s="1"/>
  <c r="U5" i="32" s="1"/>
  <c r="V5" i="32" s="1"/>
  <c r="W5" i="32" s="1"/>
  <c r="X5" i="32" s="1"/>
  <c r="Y5" i="32" s="1"/>
  <c r="Z5" i="32" s="1"/>
  <c r="AA5" i="32" s="1"/>
  <c r="AB5" i="32" s="1"/>
  <c r="AC5" i="32" s="1"/>
  <c r="AD5" i="32" s="1"/>
  <c r="AE5" i="32" s="1"/>
  <c r="AF5" i="32" s="1"/>
  <c r="AG5" i="32" s="1"/>
  <c r="AH5" i="32" s="1"/>
  <c r="AI5" i="32" s="1"/>
  <c r="AJ5" i="32" s="1"/>
  <c r="AK5" i="32" s="1"/>
  <c r="AL5" i="32" s="1"/>
  <c r="AM5" i="32" s="1"/>
  <c r="AN5" i="32" s="1"/>
  <c r="AO5" i="32" s="1"/>
  <c r="AP5" i="32" s="1"/>
  <c r="AQ5" i="32" s="1"/>
  <c r="AR5" i="32" s="1"/>
  <c r="AS5" i="32" s="1"/>
  <c r="AT5" i="32" s="1"/>
  <c r="AU5" i="32" s="1"/>
  <c r="AV5" i="32" s="1"/>
  <c r="AW5" i="32" s="1"/>
  <c r="AX5" i="32" s="1"/>
  <c r="AY5" i="32" s="1"/>
  <c r="AZ5" i="32" s="1"/>
  <c r="BA5" i="32" s="1"/>
  <c r="BB5" i="32" s="1"/>
  <c r="BC5" i="32" s="1"/>
  <c r="BD5" i="32" s="1"/>
  <c r="BE5" i="32" s="1"/>
  <c r="BF5" i="32" s="1"/>
  <c r="BG5" i="32" s="1"/>
  <c r="BH5" i="32" s="1"/>
  <c r="BI5" i="32" s="1"/>
  <c r="BJ5" i="32" s="1"/>
  <c r="BK5" i="32" s="1"/>
  <c r="BL5" i="32" s="1"/>
  <c r="BM5" i="32" s="1"/>
  <c r="BN5" i="32" s="1"/>
  <c r="BO5" i="32" s="1"/>
  <c r="BP5" i="32" s="1"/>
  <c r="BQ5" i="32" s="1"/>
  <c r="BR5" i="32" s="1"/>
  <c r="BS5" i="32" s="1"/>
  <c r="BT5" i="32" s="1"/>
  <c r="BU5" i="32" s="1"/>
  <c r="BV5" i="32" s="1"/>
  <c r="BW5" i="32" s="1"/>
  <c r="BX5" i="32" s="1"/>
  <c r="BY5" i="32" s="1"/>
  <c r="BZ5" i="32" s="1"/>
  <c r="CA5" i="32" s="1"/>
  <c r="CB5" i="32" s="1"/>
  <c r="CC5" i="32" s="1"/>
  <c r="CD5" i="32" s="1"/>
  <c r="CE5" i="32" s="1"/>
  <c r="CF5" i="32" s="1"/>
  <c r="CG5" i="32" s="1"/>
  <c r="CH5" i="32" s="1"/>
  <c r="CI5" i="32" s="1"/>
  <c r="CJ5" i="32" s="1"/>
  <c r="CK5" i="32" s="1"/>
  <c r="CL5" i="32" s="1"/>
  <c r="CM5" i="32" s="1"/>
  <c r="CN5" i="32" s="1"/>
  <c r="CO5" i="32" s="1"/>
  <c r="CP5" i="32" s="1"/>
  <c r="CQ5" i="32" s="1"/>
  <c r="CR5" i="32" s="1"/>
  <c r="CS5" i="32" s="1"/>
  <c r="C2" i="32"/>
  <c r="C268" i="31"/>
  <c r="C267" i="31"/>
  <c r="C266" i="31"/>
  <c r="C265" i="31"/>
  <c r="CS264" i="31"/>
  <c r="CR264" i="31"/>
  <c r="CQ264" i="31"/>
  <c r="CP264" i="31"/>
  <c r="CO264" i="31"/>
  <c r="CN264" i="31"/>
  <c r="CM264" i="31"/>
  <c r="CL264" i="31"/>
  <c r="CK264" i="31"/>
  <c r="CJ264" i="31"/>
  <c r="CI264" i="31"/>
  <c r="CH264" i="31"/>
  <c r="CG264" i="31"/>
  <c r="CF264" i="31"/>
  <c r="CE264" i="31"/>
  <c r="CD264" i="31"/>
  <c r="CC264" i="31"/>
  <c r="CB264" i="31"/>
  <c r="CA264" i="31"/>
  <c r="BZ264" i="31"/>
  <c r="BY264" i="31"/>
  <c r="BX264" i="31"/>
  <c r="BW264" i="31"/>
  <c r="BV264" i="31"/>
  <c r="BU264" i="31"/>
  <c r="BT264" i="31"/>
  <c r="BS264" i="31"/>
  <c r="BR264" i="31"/>
  <c r="BQ264" i="31"/>
  <c r="BP264" i="31"/>
  <c r="BO264" i="31"/>
  <c r="BN264" i="31"/>
  <c r="BM264" i="31"/>
  <c r="BL264" i="31"/>
  <c r="BK264" i="31"/>
  <c r="BJ264" i="31"/>
  <c r="BI264" i="31"/>
  <c r="BH264" i="31"/>
  <c r="BG264" i="31"/>
  <c r="BF264" i="31"/>
  <c r="BE264" i="31"/>
  <c r="BD264" i="31"/>
  <c r="BC264" i="31"/>
  <c r="BB264" i="31"/>
  <c r="BA264" i="31"/>
  <c r="AZ264" i="31"/>
  <c r="AY264" i="31"/>
  <c r="AX264" i="31"/>
  <c r="AW264" i="31"/>
  <c r="AV264" i="31"/>
  <c r="AU264" i="31"/>
  <c r="AT264" i="31"/>
  <c r="AS264" i="31"/>
  <c r="AR264" i="31"/>
  <c r="AQ264" i="31"/>
  <c r="AP264" i="31"/>
  <c r="AO264" i="31"/>
  <c r="AN264" i="31"/>
  <c r="AM264" i="31"/>
  <c r="AL264" i="31"/>
  <c r="AK264" i="31"/>
  <c r="AJ264" i="31"/>
  <c r="AI264" i="31"/>
  <c r="AH264" i="31"/>
  <c r="AG264" i="31"/>
  <c r="AF264" i="31"/>
  <c r="AE264" i="31"/>
  <c r="AD264" i="31"/>
  <c r="AC264" i="31"/>
  <c r="AB264" i="31"/>
  <c r="AA264" i="31"/>
  <c r="Z264" i="31"/>
  <c r="Y264" i="31"/>
  <c r="X264" i="31"/>
  <c r="W264" i="31"/>
  <c r="V264" i="31"/>
  <c r="U264" i="31"/>
  <c r="T264" i="31"/>
  <c r="S264" i="31"/>
  <c r="R264" i="31"/>
  <c r="Q264" i="31"/>
  <c r="P264" i="31"/>
  <c r="O264" i="31"/>
  <c r="N264" i="31"/>
  <c r="M264" i="31"/>
  <c r="L264" i="31"/>
  <c r="K264" i="31"/>
  <c r="J264" i="31"/>
  <c r="I264" i="31"/>
  <c r="H264" i="31"/>
  <c r="G264" i="31"/>
  <c r="C264" i="31"/>
  <c r="C263" i="31"/>
  <c r="C262" i="31"/>
  <c r="C258" i="31"/>
  <c r="C247" i="31"/>
  <c r="C236" i="10" s="1"/>
  <c r="C246" i="31"/>
  <c r="C235" i="10" s="1"/>
  <c r="CS245" i="31"/>
  <c r="CR245" i="31"/>
  <c r="CQ245" i="31"/>
  <c r="CP245" i="31"/>
  <c r="CO245" i="31"/>
  <c r="CN245" i="31"/>
  <c r="CM245" i="31"/>
  <c r="CL245" i="31"/>
  <c r="CK245" i="31"/>
  <c r="CJ245" i="31"/>
  <c r="CI245" i="31"/>
  <c r="CH245" i="31"/>
  <c r="CG245" i="31"/>
  <c r="CF245" i="31"/>
  <c r="CE245" i="31"/>
  <c r="CD245" i="31"/>
  <c r="CC245" i="31"/>
  <c r="CB245" i="31"/>
  <c r="CA245" i="31"/>
  <c r="BZ245" i="31"/>
  <c r="BY245" i="31"/>
  <c r="BX245" i="31"/>
  <c r="BW245" i="31"/>
  <c r="BV245" i="31"/>
  <c r="BU245" i="31"/>
  <c r="BT245" i="31"/>
  <c r="BS245" i="31"/>
  <c r="BR245" i="31"/>
  <c r="BQ245" i="31"/>
  <c r="BP245" i="31"/>
  <c r="BO245" i="31"/>
  <c r="BN245" i="31"/>
  <c r="BM245" i="31"/>
  <c r="BL245" i="31"/>
  <c r="BK245" i="31"/>
  <c r="BJ245" i="31"/>
  <c r="BI245" i="31"/>
  <c r="BH245" i="31"/>
  <c r="BG245" i="31"/>
  <c r="BF245" i="31"/>
  <c r="BE245" i="31"/>
  <c r="BD245" i="31"/>
  <c r="BC245" i="31"/>
  <c r="BB245" i="31"/>
  <c r="BA245" i="31"/>
  <c r="AZ245" i="31"/>
  <c r="AY245" i="31"/>
  <c r="AX245" i="31"/>
  <c r="AW245" i="31"/>
  <c r="AV245" i="31"/>
  <c r="AU245" i="31"/>
  <c r="AT245" i="31"/>
  <c r="AS245" i="31"/>
  <c r="AR245" i="31"/>
  <c r="AQ245" i="31"/>
  <c r="AP245" i="31"/>
  <c r="AO245" i="31"/>
  <c r="AN245" i="31"/>
  <c r="AM245" i="31"/>
  <c r="AL245" i="31"/>
  <c r="AK245" i="31"/>
  <c r="AJ245" i="31"/>
  <c r="AI245" i="31"/>
  <c r="AH245" i="31"/>
  <c r="AG245" i="31"/>
  <c r="AF245" i="31"/>
  <c r="AE245" i="31"/>
  <c r="AD245" i="31"/>
  <c r="AC245" i="31"/>
  <c r="AB245" i="31"/>
  <c r="AA245" i="31"/>
  <c r="Z245" i="31"/>
  <c r="Y245" i="31"/>
  <c r="X245" i="31"/>
  <c r="W245" i="31"/>
  <c r="V245" i="31"/>
  <c r="U245" i="31"/>
  <c r="T245" i="31"/>
  <c r="S245" i="31"/>
  <c r="R245" i="31"/>
  <c r="Q245" i="31"/>
  <c r="P245" i="31"/>
  <c r="O245" i="31"/>
  <c r="N245" i="31"/>
  <c r="M245" i="31"/>
  <c r="L245" i="31"/>
  <c r="K245" i="31"/>
  <c r="J245" i="31"/>
  <c r="I245" i="31"/>
  <c r="H245" i="31"/>
  <c r="G245" i="31"/>
  <c r="C245" i="31"/>
  <c r="C244" i="31"/>
  <c r="C233" i="10" s="1"/>
  <c r="C235" i="31"/>
  <c r="C234" i="31"/>
  <c r="C233" i="31"/>
  <c r="C230" i="31"/>
  <c r="C229" i="31"/>
  <c r="C228" i="31"/>
  <c r="C227" i="31"/>
  <c r="C226" i="31"/>
  <c r="C225" i="31"/>
  <c r="C224" i="31"/>
  <c r="C223" i="31"/>
  <c r="C222" i="31"/>
  <c r="C221" i="31"/>
  <c r="C220" i="31"/>
  <c r="C219" i="31"/>
  <c r="C218" i="31"/>
  <c r="C208" i="10" s="1"/>
  <c r="C216" i="31"/>
  <c r="C207" i="10" s="1"/>
  <c r="C214" i="31"/>
  <c r="C213" i="31"/>
  <c r="C212" i="31"/>
  <c r="C211" i="31"/>
  <c r="C210" i="31"/>
  <c r="C209" i="31"/>
  <c r="C208" i="31"/>
  <c r="C207" i="31"/>
  <c r="C205" i="31"/>
  <c r="C204" i="31"/>
  <c r="C203" i="31"/>
  <c r="C202" i="31"/>
  <c r="C201" i="31"/>
  <c r="C200" i="31"/>
  <c r="C199" i="31"/>
  <c r="C198" i="31"/>
  <c r="C197" i="31"/>
  <c r="C196" i="31"/>
  <c r="C195" i="31"/>
  <c r="C194" i="31"/>
  <c r="C193" i="31"/>
  <c r="C192" i="31"/>
  <c r="C191" i="31"/>
  <c r="C190" i="31"/>
  <c r="C183" i="31"/>
  <c r="C191" i="10" s="1"/>
  <c r="CS182" i="31"/>
  <c r="CR182" i="31"/>
  <c r="CQ182" i="31"/>
  <c r="CP182" i="31"/>
  <c r="CO182" i="31"/>
  <c r="CN182" i="31"/>
  <c r="CM182" i="31"/>
  <c r="CL182" i="31"/>
  <c r="CK182" i="31"/>
  <c r="CJ182" i="31"/>
  <c r="CI182" i="31"/>
  <c r="CH182" i="31"/>
  <c r="CG182" i="31"/>
  <c r="CF182" i="31"/>
  <c r="CE182" i="31"/>
  <c r="CD182" i="31"/>
  <c r="CC182" i="31"/>
  <c r="CB182" i="31"/>
  <c r="CA182" i="31"/>
  <c r="BZ182" i="31"/>
  <c r="BY182" i="31"/>
  <c r="BX182" i="31"/>
  <c r="BW182" i="31"/>
  <c r="BV182" i="31"/>
  <c r="BU182" i="31"/>
  <c r="BT182" i="31"/>
  <c r="BS182" i="31"/>
  <c r="BR182" i="31"/>
  <c r="BQ182" i="31"/>
  <c r="BP182" i="31"/>
  <c r="BO182" i="31"/>
  <c r="BN182" i="31"/>
  <c r="BM182" i="31"/>
  <c r="BL182" i="31"/>
  <c r="BK182" i="31"/>
  <c r="BJ182" i="31"/>
  <c r="BI182" i="31"/>
  <c r="BH182" i="31"/>
  <c r="BG182" i="31"/>
  <c r="BF182" i="31"/>
  <c r="BE182" i="31"/>
  <c r="BD182" i="31"/>
  <c r="BC182" i="31"/>
  <c r="BB182" i="31"/>
  <c r="BA182" i="31"/>
  <c r="AZ182" i="31"/>
  <c r="AY182" i="31"/>
  <c r="AX182" i="31"/>
  <c r="AW182" i="31"/>
  <c r="AV182" i="31"/>
  <c r="AU182" i="31"/>
  <c r="AT182" i="31"/>
  <c r="AS182" i="31"/>
  <c r="AR182" i="31"/>
  <c r="AQ182" i="31"/>
  <c r="AP182" i="31"/>
  <c r="AO182" i="31"/>
  <c r="AN182" i="31"/>
  <c r="AM182" i="31"/>
  <c r="AL182" i="31"/>
  <c r="AK182" i="31"/>
  <c r="AJ182" i="31"/>
  <c r="AI182" i="31"/>
  <c r="AH182" i="31"/>
  <c r="AG182" i="31"/>
  <c r="AF182" i="31"/>
  <c r="AE182" i="31"/>
  <c r="AD182" i="31"/>
  <c r="AC182" i="31"/>
  <c r="AB182" i="31"/>
  <c r="AA182" i="31"/>
  <c r="Z182" i="31"/>
  <c r="Y182" i="31"/>
  <c r="X182" i="31"/>
  <c r="W182" i="31"/>
  <c r="V182" i="31"/>
  <c r="U182" i="31"/>
  <c r="T182" i="31"/>
  <c r="S182" i="31"/>
  <c r="R182" i="31"/>
  <c r="Q182" i="31"/>
  <c r="P182" i="31"/>
  <c r="O182" i="31"/>
  <c r="N182" i="31"/>
  <c r="M182" i="31"/>
  <c r="L182" i="31"/>
  <c r="K182" i="31"/>
  <c r="J182" i="31"/>
  <c r="I182" i="31"/>
  <c r="H182" i="31"/>
  <c r="G182" i="31"/>
  <c r="C182" i="31"/>
  <c r="C190" i="10" s="1"/>
  <c r="C181" i="31"/>
  <c r="C174" i="31"/>
  <c r="C174" i="10" s="1"/>
  <c r="C173" i="31"/>
  <c r="C173" i="10" s="1"/>
  <c r="CS171" i="31"/>
  <c r="CR171" i="31"/>
  <c r="CQ171" i="31"/>
  <c r="CP171" i="31"/>
  <c r="CO171" i="31"/>
  <c r="CN171" i="31"/>
  <c r="CM171" i="31"/>
  <c r="CL171" i="31"/>
  <c r="CK171" i="31"/>
  <c r="CJ171" i="31"/>
  <c r="CI171" i="31"/>
  <c r="CH171" i="31"/>
  <c r="CG171" i="31"/>
  <c r="CF171" i="31"/>
  <c r="CE171" i="31"/>
  <c r="CD171" i="31"/>
  <c r="CC171" i="31"/>
  <c r="CB171" i="31"/>
  <c r="CA171" i="31"/>
  <c r="BZ171" i="31"/>
  <c r="BY171" i="31"/>
  <c r="BX171" i="31"/>
  <c r="BW171" i="31"/>
  <c r="BV171" i="31"/>
  <c r="BU171" i="31"/>
  <c r="BT171" i="31"/>
  <c r="BS171" i="31"/>
  <c r="BR171" i="31"/>
  <c r="BQ171" i="31"/>
  <c r="BP171" i="31"/>
  <c r="BO171" i="31"/>
  <c r="BN171" i="31"/>
  <c r="BM171" i="31"/>
  <c r="BL171" i="31"/>
  <c r="BK171" i="31"/>
  <c r="BJ171" i="31"/>
  <c r="BI171" i="31"/>
  <c r="BH171" i="31"/>
  <c r="BG171" i="31"/>
  <c r="BF171" i="31"/>
  <c r="BE171" i="31"/>
  <c r="BD171" i="31"/>
  <c r="BC171" i="31"/>
  <c r="BB171" i="31"/>
  <c r="BA171" i="31"/>
  <c r="AZ171" i="31"/>
  <c r="AY171" i="31"/>
  <c r="AX171" i="31"/>
  <c r="AW171" i="31"/>
  <c r="AV171" i="31"/>
  <c r="AU171" i="31"/>
  <c r="AT171" i="31"/>
  <c r="AS171" i="31"/>
  <c r="AR171" i="31"/>
  <c r="AQ171" i="31"/>
  <c r="AP171" i="31"/>
  <c r="AO171" i="31"/>
  <c r="AN171" i="31"/>
  <c r="AM171" i="31"/>
  <c r="AL171" i="31"/>
  <c r="AK171" i="31"/>
  <c r="AJ171" i="31"/>
  <c r="AI171" i="31"/>
  <c r="AH171" i="31"/>
  <c r="AG171" i="31"/>
  <c r="AF171" i="31"/>
  <c r="AE171" i="31"/>
  <c r="AD171" i="31"/>
  <c r="AC171" i="31"/>
  <c r="AB171" i="31"/>
  <c r="AA171" i="31"/>
  <c r="Z171" i="31"/>
  <c r="Y171" i="31"/>
  <c r="X171" i="31"/>
  <c r="W171" i="31"/>
  <c r="V171" i="31"/>
  <c r="U171" i="31"/>
  <c r="T171" i="31"/>
  <c r="S171" i="31"/>
  <c r="R171" i="31"/>
  <c r="Q171" i="31"/>
  <c r="P171" i="31"/>
  <c r="O171" i="31"/>
  <c r="N171" i="31"/>
  <c r="M171" i="31"/>
  <c r="L171" i="31"/>
  <c r="K171" i="31"/>
  <c r="J171" i="31"/>
  <c r="I171" i="31"/>
  <c r="H171" i="31"/>
  <c r="G171" i="31"/>
  <c r="C169" i="31"/>
  <c r="C168" i="31"/>
  <c r="CS167" i="31"/>
  <c r="CR167" i="31"/>
  <c r="CQ167" i="31"/>
  <c r="CP167" i="31"/>
  <c r="CO167" i="31"/>
  <c r="CN167" i="31"/>
  <c r="CM167" i="31"/>
  <c r="CL167" i="31"/>
  <c r="CK167" i="31"/>
  <c r="CJ167" i="31"/>
  <c r="CI167" i="31"/>
  <c r="CH167" i="31"/>
  <c r="CG167" i="31"/>
  <c r="CF167" i="31"/>
  <c r="CE167" i="31"/>
  <c r="CD167" i="31"/>
  <c r="CC167" i="31"/>
  <c r="CB167" i="31"/>
  <c r="CA167" i="31"/>
  <c r="BZ167" i="31"/>
  <c r="BY167" i="31"/>
  <c r="BX167" i="31"/>
  <c r="BW167" i="31"/>
  <c r="BV167" i="31"/>
  <c r="BU167" i="31"/>
  <c r="BT167" i="31"/>
  <c r="BS167" i="31"/>
  <c r="BR167" i="31"/>
  <c r="BQ167" i="31"/>
  <c r="BP167" i="31"/>
  <c r="BO167" i="31"/>
  <c r="BN167" i="31"/>
  <c r="BM167" i="31"/>
  <c r="BL167" i="31"/>
  <c r="BK167" i="31"/>
  <c r="BJ167" i="31"/>
  <c r="BI167" i="31"/>
  <c r="BH167" i="31"/>
  <c r="BG167" i="31"/>
  <c r="BF167" i="31"/>
  <c r="BE167" i="31"/>
  <c r="BD167" i="31"/>
  <c r="BC167" i="31"/>
  <c r="BB167" i="31"/>
  <c r="BA167" i="31"/>
  <c r="AZ167" i="31"/>
  <c r="AY167" i="31"/>
  <c r="AX167" i="31"/>
  <c r="AW167" i="31"/>
  <c r="AV167" i="31"/>
  <c r="AU167" i="31"/>
  <c r="AT167" i="31"/>
  <c r="AS167" i="31"/>
  <c r="AR167" i="31"/>
  <c r="AQ167" i="31"/>
  <c r="AP167" i="31"/>
  <c r="AO167" i="31"/>
  <c r="AN167" i="31"/>
  <c r="AM167" i="31"/>
  <c r="AL167" i="31"/>
  <c r="AK167" i="31"/>
  <c r="AJ167" i="31"/>
  <c r="AI167" i="31"/>
  <c r="AH167" i="31"/>
  <c r="AG167" i="31"/>
  <c r="AF167" i="31"/>
  <c r="AE167" i="31"/>
  <c r="AD167" i="31"/>
  <c r="AC167" i="31"/>
  <c r="AB167" i="31"/>
  <c r="AA167" i="31"/>
  <c r="Z167" i="31"/>
  <c r="Y167" i="31"/>
  <c r="X167" i="31"/>
  <c r="W167" i="31"/>
  <c r="V167" i="31"/>
  <c r="U167" i="31"/>
  <c r="T167" i="31"/>
  <c r="S167" i="31"/>
  <c r="R167" i="31"/>
  <c r="Q167" i="31"/>
  <c r="P167" i="31"/>
  <c r="O167" i="31"/>
  <c r="N167" i="31"/>
  <c r="M167" i="31"/>
  <c r="L167" i="31"/>
  <c r="K167" i="31"/>
  <c r="J167" i="31"/>
  <c r="I167" i="31"/>
  <c r="H167" i="31"/>
  <c r="G167" i="31"/>
  <c r="C167" i="31"/>
  <c r="C166" i="31"/>
  <c r="C159" i="31"/>
  <c r="C224" i="10" s="1"/>
  <c r="C158" i="31"/>
  <c r="C223" i="10" s="1"/>
  <c r="C157" i="31"/>
  <c r="C222" i="10" s="1"/>
  <c r="C156" i="31"/>
  <c r="C221" i="10" s="1"/>
  <c r="CS152" i="31"/>
  <c r="CR152" i="31"/>
  <c r="CQ152" i="31"/>
  <c r="CP152" i="31"/>
  <c r="CO152" i="31"/>
  <c r="CN152" i="31"/>
  <c r="CM152" i="31"/>
  <c r="CL152" i="31"/>
  <c r="CK152" i="31"/>
  <c r="CJ152" i="31"/>
  <c r="CI152" i="31"/>
  <c r="CH152" i="31"/>
  <c r="CG152" i="31"/>
  <c r="CF152" i="31"/>
  <c r="CE152" i="31"/>
  <c r="CD152" i="31"/>
  <c r="CC152" i="31"/>
  <c r="CB152" i="31"/>
  <c r="CA152" i="31"/>
  <c r="BZ152" i="31"/>
  <c r="BY152" i="31"/>
  <c r="BX152" i="31"/>
  <c r="BW152" i="31"/>
  <c r="BV152" i="31"/>
  <c r="BU152" i="31"/>
  <c r="BT152" i="31"/>
  <c r="BS152" i="31"/>
  <c r="BR152" i="31"/>
  <c r="BQ152" i="31"/>
  <c r="BP152" i="31"/>
  <c r="BO152" i="31"/>
  <c r="BN152" i="31"/>
  <c r="BM152" i="31"/>
  <c r="BL152" i="31"/>
  <c r="BK152" i="31"/>
  <c r="BJ152" i="31"/>
  <c r="BI152" i="31"/>
  <c r="BH152" i="31"/>
  <c r="BG152" i="31"/>
  <c r="BF152" i="31"/>
  <c r="BE152" i="31"/>
  <c r="BD152" i="31"/>
  <c r="BC152" i="31"/>
  <c r="BB152" i="31"/>
  <c r="BA152" i="31"/>
  <c r="AZ152" i="31"/>
  <c r="AY152" i="31"/>
  <c r="AX152" i="31"/>
  <c r="AW152" i="31"/>
  <c r="AV152" i="31"/>
  <c r="AU152" i="31"/>
  <c r="AT152" i="31"/>
  <c r="AS152" i="31"/>
  <c r="AR152" i="31"/>
  <c r="AQ152" i="31"/>
  <c r="AP152" i="31"/>
  <c r="AO152" i="31"/>
  <c r="AN152" i="31"/>
  <c r="AM152" i="31"/>
  <c r="AL152" i="31"/>
  <c r="AK152" i="31"/>
  <c r="AJ152" i="31"/>
  <c r="AI152" i="31"/>
  <c r="AH152" i="31"/>
  <c r="AG152" i="31"/>
  <c r="AF152" i="31"/>
  <c r="AE152" i="31"/>
  <c r="AD152" i="31"/>
  <c r="AC152" i="31"/>
  <c r="AB152" i="31"/>
  <c r="AA152" i="31"/>
  <c r="Z152" i="31"/>
  <c r="Y152" i="31"/>
  <c r="X152" i="31"/>
  <c r="W152" i="31"/>
  <c r="V152" i="31"/>
  <c r="U152" i="31"/>
  <c r="T152" i="31"/>
  <c r="S152" i="31"/>
  <c r="R152" i="31"/>
  <c r="Q152" i="31"/>
  <c r="P152" i="31"/>
  <c r="O152" i="31"/>
  <c r="N152" i="31"/>
  <c r="M152" i="31"/>
  <c r="L152" i="31"/>
  <c r="K152" i="31"/>
  <c r="J152" i="31"/>
  <c r="I152" i="31"/>
  <c r="H152" i="31"/>
  <c r="G152" i="31"/>
  <c r="CS124" i="31"/>
  <c r="CS235" i="31" s="1"/>
  <c r="CR124" i="31"/>
  <c r="CR235" i="31" s="1"/>
  <c r="CQ124" i="31"/>
  <c r="CQ235" i="31" s="1"/>
  <c r="CP124" i="31"/>
  <c r="CP235" i="31" s="1"/>
  <c r="CO124" i="31"/>
  <c r="CO235" i="31" s="1"/>
  <c r="CN124" i="31"/>
  <c r="CN235" i="31" s="1"/>
  <c r="CM124" i="31"/>
  <c r="CM235" i="31" s="1"/>
  <c r="CL124" i="31"/>
  <c r="CL235" i="31" s="1"/>
  <c r="CK124" i="31"/>
  <c r="CK235" i="31" s="1"/>
  <c r="CJ124" i="31"/>
  <c r="CJ235" i="31" s="1"/>
  <c r="CI124" i="31"/>
  <c r="CI235" i="31" s="1"/>
  <c r="CH124" i="31"/>
  <c r="CH235" i="31" s="1"/>
  <c r="CG124" i="31"/>
  <c r="CG235" i="31" s="1"/>
  <c r="CF124" i="31"/>
  <c r="CF235" i="31" s="1"/>
  <c r="CE124" i="31"/>
  <c r="CE235" i="31" s="1"/>
  <c r="CD124" i="31"/>
  <c r="CD235" i="31" s="1"/>
  <c r="CC124" i="31"/>
  <c r="CC235" i="31" s="1"/>
  <c r="CB124" i="31"/>
  <c r="CB235" i="31" s="1"/>
  <c r="CA124" i="31"/>
  <c r="CA235" i="31" s="1"/>
  <c r="BZ124" i="31"/>
  <c r="BZ235" i="31" s="1"/>
  <c r="BY124" i="31"/>
  <c r="BY235" i="31" s="1"/>
  <c r="BX124" i="31"/>
  <c r="BX235" i="31" s="1"/>
  <c r="BW124" i="31"/>
  <c r="BW235" i="31" s="1"/>
  <c r="BV124" i="31"/>
  <c r="BV235" i="31" s="1"/>
  <c r="BU124" i="31"/>
  <c r="BU235" i="31" s="1"/>
  <c r="BT124" i="31"/>
  <c r="BT235" i="31" s="1"/>
  <c r="BS124" i="31"/>
  <c r="BS235" i="31" s="1"/>
  <c r="BR124" i="31"/>
  <c r="BR235" i="31" s="1"/>
  <c r="BQ124" i="31"/>
  <c r="BQ235" i="31" s="1"/>
  <c r="BP124" i="31"/>
  <c r="BP235" i="31" s="1"/>
  <c r="BO124" i="31"/>
  <c r="BO235" i="31" s="1"/>
  <c r="BN124" i="31"/>
  <c r="BN235" i="31" s="1"/>
  <c r="BM124" i="31"/>
  <c r="BM235" i="31" s="1"/>
  <c r="BL124" i="31"/>
  <c r="BL235" i="31" s="1"/>
  <c r="BK124" i="31"/>
  <c r="BK235" i="31" s="1"/>
  <c r="BJ124" i="31"/>
  <c r="BJ235" i="31" s="1"/>
  <c r="BI124" i="31"/>
  <c r="BI235" i="31" s="1"/>
  <c r="BH124" i="31"/>
  <c r="BH235" i="31" s="1"/>
  <c r="BG124" i="31"/>
  <c r="BG235" i="31" s="1"/>
  <c r="BF124" i="31"/>
  <c r="BF235" i="31" s="1"/>
  <c r="BE124" i="31"/>
  <c r="BE235" i="31" s="1"/>
  <c r="BD124" i="31"/>
  <c r="BD235" i="31" s="1"/>
  <c r="BC124" i="31"/>
  <c r="BC235" i="31" s="1"/>
  <c r="BB124" i="31"/>
  <c r="BB235" i="31" s="1"/>
  <c r="BA124" i="31"/>
  <c r="BA235" i="31" s="1"/>
  <c r="AZ124" i="31"/>
  <c r="AZ235" i="31" s="1"/>
  <c r="AY124" i="31"/>
  <c r="AY235" i="31" s="1"/>
  <c r="AX124" i="31"/>
  <c r="AX235" i="31" s="1"/>
  <c r="AW124" i="31"/>
  <c r="AW235" i="31" s="1"/>
  <c r="AV124" i="31"/>
  <c r="AV235" i="31" s="1"/>
  <c r="AU124" i="31"/>
  <c r="AU235" i="31" s="1"/>
  <c r="AT124" i="31"/>
  <c r="AT235" i="31" s="1"/>
  <c r="AS124" i="31"/>
  <c r="AS235" i="31" s="1"/>
  <c r="AR124" i="31"/>
  <c r="AR235" i="31" s="1"/>
  <c r="AQ124" i="31"/>
  <c r="AQ235" i="31" s="1"/>
  <c r="AP124" i="31"/>
  <c r="AP235" i="31" s="1"/>
  <c r="AO124" i="31"/>
  <c r="AO235" i="31" s="1"/>
  <c r="AN124" i="31"/>
  <c r="AN235" i="31" s="1"/>
  <c r="AM124" i="31"/>
  <c r="AM235" i="31" s="1"/>
  <c r="AL124" i="31"/>
  <c r="AL235" i="31" s="1"/>
  <c r="AK124" i="31"/>
  <c r="AK235" i="31" s="1"/>
  <c r="AJ124" i="31"/>
  <c r="AJ235" i="31" s="1"/>
  <c r="AI124" i="31"/>
  <c r="AI235" i="31" s="1"/>
  <c r="AH124" i="31"/>
  <c r="AH235" i="31" s="1"/>
  <c r="AG124" i="31"/>
  <c r="AG235" i="31" s="1"/>
  <c r="AF124" i="31"/>
  <c r="AF235" i="31" s="1"/>
  <c r="AE124" i="31"/>
  <c r="AE235" i="31" s="1"/>
  <c r="AD124" i="31"/>
  <c r="AD235" i="31" s="1"/>
  <c r="AC124" i="31"/>
  <c r="AC235" i="31" s="1"/>
  <c r="AB124" i="31"/>
  <c r="AB235" i="31" s="1"/>
  <c r="AA124" i="31"/>
  <c r="AA235" i="31" s="1"/>
  <c r="Z124" i="31"/>
  <c r="Z235" i="31" s="1"/>
  <c r="Y124" i="31"/>
  <c r="Y235" i="31" s="1"/>
  <c r="X124" i="31"/>
  <c r="X235" i="31" s="1"/>
  <c r="W124" i="31"/>
  <c r="W235" i="31" s="1"/>
  <c r="V124" i="31"/>
  <c r="V235" i="31" s="1"/>
  <c r="U124" i="31"/>
  <c r="U235" i="31" s="1"/>
  <c r="T124" i="31"/>
  <c r="T235" i="31" s="1"/>
  <c r="S124" i="31"/>
  <c r="S235" i="31" s="1"/>
  <c r="R124" i="31"/>
  <c r="R235" i="31" s="1"/>
  <c r="Q124" i="31"/>
  <c r="Q235" i="31" s="1"/>
  <c r="P124" i="31"/>
  <c r="P235" i="31" s="1"/>
  <c r="O124" i="31"/>
  <c r="O235" i="31" s="1"/>
  <c r="N124" i="31"/>
  <c r="N235" i="31" s="1"/>
  <c r="M124" i="31"/>
  <c r="M235" i="31" s="1"/>
  <c r="L124" i="31"/>
  <c r="L235" i="31" s="1"/>
  <c r="K124" i="31"/>
  <c r="K235" i="31" s="1"/>
  <c r="J124" i="31"/>
  <c r="J235" i="31" s="1"/>
  <c r="I124" i="31"/>
  <c r="I235" i="31" s="1"/>
  <c r="H124" i="31"/>
  <c r="H235" i="31" s="1"/>
  <c r="G124" i="31"/>
  <c r="G235" i="31" s="1"/>
  <c r="CS119" i="31"/>
  <c r="CR119" i="31"/>
  <c r="CQ119" i="31"/>
  <c r="CP119" i="31"/>
  <c r="CO119" i="31"/>
  <c r="CN119" i="31"/>
  <c r="CM119" i="31"/>
  <c r="CL119" i="31"/>
  <c r="CL234" i="31" s="1"/>
  <c r="CK119" i="31"/>
  <c r="CJ119" i="31"/>
  <c r="CI119" i="31"/>
  <c r="CH119" i="31"/>
  <c r="CG119" i="31"/>
  <c r="CF119" i="31"/>
  <c r="CE119" i="31"/>
  <c r="CD119" i="31"/>
  <c r="CD234" i="31" s="1"/>
  <c r="CC119" i="31"/>
  <c r="CB119" i="31"/>
  <c r="CA119" i="31"/>
  <c r="BZ119" i="31"/>
  <c r="BY119" i="31"/>
  <c r="BX119" i="31"/>
  <c r="BW119" i="31"/>
  <c r="BV119" i="31"/>
  <c r="BV234" i="31" s="1"/>
  <c r="BU119" i="31"/>
  <c r="BT119" i="31"/>
  <c r="BS119" i="31"/>
  <c r="BR119" i="31"/>
  <c r="BQ119" i="31"/>
  <c r="BP119" i="31"/>
  <c r="BO119" i="31"/>
  <c r="BN119" i="31"/>
  <c r="BN234" i="31" s="1"/>
  <c r="BM119" i="31"/>
  <c r="BL119" i="31"/>
  <c r="BK119" i="31"/>
  <c r="BJ119" i="31"/>
  <c r="BI119" i="31"/>
  <c r="BH119" i="31"/>
  <c r="BG119" i="31"/>
  <c r="BF119" i="31"/>
  <c r="BF234" i="31" s="1"/>
  <c r="BE119" i="31"/>
  <c r="BD119" i="31"/>
  <c r="BC119" i="31"/>
  <c r="BB119" i="31"/>
  <c r="BA119" i="31"/>
  <c r="AZ119" i="31"/>
  <c r="AY119" i="31"/>
  <c r="AX119" i="31"/>
  <c r="AX234" i="31" s="1"/>
  <c r="AW119" i="31"/>
  <c r="AV119" i="31"/>
  <c r="AU119" i="31"/>
  <c r="AT119" i="31"/>
  <c r="AS119" i="31"/>
  <c r="AR119" i="31"/>
  <c r="AQ119" i="31"/>
  <c r="AP119" i="31"/>
  <c r="AP234" i="31" s="1"/>
  <c r="AO119" i="31"/>
  <c r="AN119" i="31"/>
  <c r="AM119" i="31"/>
  <c r="AL119" i="31"/>
  <c r="AK119" i="31"/>
  <c r="AJ119" i="31"/>
  <c r="AI119" i="31"/>
  <c r="AH119" i="31"/>
  <c r="AH234" i="31" s="1"/>
  <c r="AG119" i="31"/>
  <c r="AF119" i="31"/>
  <c r="AE119" i="31"/>
  <c r="AD119" i="31"/>
  <c r="AC119" i="31"/>
  <c r="AB119" i="31"/>
  <c r="AA119" i="31"/>
  <c r="Z119" i="31"/>
  <c r="Z234" i="31" s="1"/>
  <c r="Y119" i="31"/>
  <c r="X119" i="31"/>
  <c r="W119" i="31"/>
  <c r="V119" i="31"/>
  <c r="U119" i="31"/>
  <c r="T119" i="31"/>
  <c r="S119" i="31"/>
  <c r="R119" i="31"/>
  <c r="R234" i="31" s="1"/>
  <c r="Q119" i="31"/>
  <c r="P119" i="31"/>
  <c r="O119" i="31"/>
  <c r="N119" i="31"/>
  <c r="M119" i="31"/>
  <c r="L119" i="31"/>
  <c r="K119" i="31"/>
  <c r="J119" i="31"/>
  <c r="J234" i="31" s="1"/>
  <c r="I119" i="31"/>
  <c r="H119" i="31"/>
  <c r="G119" i="31"/>
  <c r="CS95" i="31"/>
  <c r="CR95" i="31"/>
  <c r="CR233" i="31" s="1"/>
  <c r="CQ95" i="31"/>
  <c r="CP95" i="31"/>
  <c r="CO95" i="31"/>
  <c r="CN95" i="31"/>
  <c r="CM95" i="31"/>
  <c r="CL95" i="31"/>
  <c r="CK95" i="31"/>
  <c r="CJ95" i="31"/>
  <c r="CJ233" i="31" s="1"/>
  <c r="CI95" i="31"/>
  <c r="CH95" i="31"/>
  <c r="CG95" i="31"/>
  <c r="CF95" i="31"/>
  <c r="CE95" i="31"/>
  <c r="CD95" i="31"/>
  <c r="CC95" i="31"/>
  <c r="CB95" i="31"/>
  <c r="CB233" i="31" s="1"/>
  <c r="CA95" i="31"/>
  <c r="BZ95" i="31"/>
  <c r="BY95" i="31"/>
  <c r="BX95" i="31"/>
  <c r="BW95" i="31"/>
  <c r="BV95" i="31"/>
  <c r="BU95" i="31"/>
  <c r="BT95" i="31"/>
  <c r="BT233" i="31" s="1"/>
  <c r="BS95" i="31"/>
  <c r="BR95" i="31"/>
  <c r="BQ95" i="31"/>
  <c r="BP95" i="31"/>
  <c r="BO95" i="31"/>
  <c r="BN95" i="31"/>
  <c r="BM95" i="31"/>
  <c r="BL95" i="31"/>
  <c r="BL233" i="31" s="1"/>
  <c r="BK95" i="31"/>
  <c r="BJ95" i="31"/>
  <c r="BI95" i="31"/>
  <c r="BH95" i="31"/>
  <c r="BG95" i="31"/>
  <c r="BF95" i="31"/>
  <c r="BE95" i="31"/>
  <c r="BD95" i="31"/>
  <c r="BD233" i="31" s="1"/>
  <c r="BC95" i="31"/>
  <c r="BB95" i="31"/>
  <c r="BA95" i="31"/>
  <c r="AZ95" i="31"/>
  <c r="AY95" i="31"/>
  <c r="AX95" i="31"/>
  <c r="AW95" i="31"/>
  <c r="AV95" i="31"/>
  <c r="AV233" i="31" s="1"/>
  <c r="AU95" i="31"/>
  <c r="AT95" i="31"/>
  <c r="AS95" i="31"/>
  <c r="AR95" i="31"/>
  <c r="AQ95" i="31"/>
  <c r="AP95" i="31"/>
  <c r="AO95" i="31"/>
  <c r="AN95" i="31"/>
  <c r="AN233" i="31" s="1"/>
  <c r="AM95" i="31"/>
  <c r="AL95" i="31"/>
  <c r="AK95" i="31"/>
  <c r="AJ95" i="31"/>
  <c r="AI95" i="31"/>
  <c r="AH95" i="31"/>
  <c r="AG95" i="31"/>
  <c r="AF95" i="31"/>
  <c r="AF233" i="31" s="1"/>
  <c r="AE95" i="31"/>
  <c r="AD95" i="31"/>
  <c r="AC95" i="31"/>
  <c r="AB95" i="31"/>
  <c r="AA95" i="31"/>
  <c r="Z95" i="31"/>
  <c r="Y95" i="31"/>
  <c r="X95" i="31"/>
  <c r="X233" i="31" s="1"/>
  <c r="W95" i="31"/>
  <c r="V95" i="31"/>
  <c r="U95" i="31"/>
  <c r="T95" i="31"/>
  <c r="S95" i="31"/>
  <c r="R95" i="31"/>
  <c r="Q95" i="31"/>
  <c r="P95" i="31"/>
  <c r="P233" i="31" s="1"/>
  <c r="O95" i="31"/>
  <c r="N95" i="31"/>
  <c r="M95" i="31"/>
  <c r="L95" i="31"/>
  <c r="K95" i="31"/>
  <c r="J95" i="31"/>
  <c r="I95" i="31"/>
  <c r="H95" i="31"/>
  <c r="H233" i="31" s="1"/>
  <c r="G95" i="31"/>
  <c r="CS71" i="31"/>
  <c r="CR71" i="31"/>
  <c r="CQ71" i="31"/>
  <c r="CP71" i="31"/>
  <c r="CO71" i="31"/>
  <c r="CN71" i="31"/>
  <c r="CN169" i="31" s="1"/>
  <c r="CM71" i="31"/>
  <c r="CM169" i="31" s="1"/>
  <c r="CL71" i="31"/>
  <c r="CK71" i="31"/>
  <c r="CJ71" i="31"/>
  <c r="CI71" i="31"/>
  <c r="CH71" i="31"/>
  <c r="CG71" i="31"/>
  <c r="CF71" i="31"/>
  <c r="CF169" i="31" s="1"/>
  <c r="CE71" i="31"/>
  <c r="CD71" i="31"/>
  <c r="CC71" i="31"/>
  <c r="CB71" i="31"/>
  <c r="CA71" i="31"/>
  <c r="BZ71" i="31"/>
  <c r="BY71" i="31"/>
  <c r="BY158" i="31" s="1"/>
  <c r="BX71" i="31"/>
  <c r="BW71" i="31"/>
  <c r="BW158" i="31" s="1"/>
  <c r="BV71" i="31"/>
  <c r="BV158" i="31" s="1"/>
  <c r="BU71" i="31"/>
  <c r="BT71" i="31"/>
  <c r="BS71" i="31"/>
  <c r="BR71" i="31"/>
  <c r="BQ71" i="31"/>
  <c r="BP71" i="31"/>
  <c r="BP169" i="31" s="1"/>
  <c r="BO71" i="31"/>
  <c r="BO169" i="31" s="1"/>
  <c r="BN71" i="31"/>
  <c r="BM71" i="31"/>
  <c r="BL71" i="31"/>
  <c r="BK71" i="31"/>
  <c r="BJ71" i="31"/>
  <c r="BI71" i="31"/>
  <c r="BI158" i="31" s="1"/>
  <c r="BH71" i="31"/>
  <c r="BH169" i="31" s="1"/>
  <c r="BG71" i="31"/>
  <c r="BG169" i="31" s="1"/>
  <c r="BF71" i="31"/>
  <c r="BF158" i="31" s="1"/>
  <c r="BE71" i="31"/>
  <c r="BD71" i="31"/>
  <c r="BC71" i="31"/>
  <c r="BB71" i="31"/>
  <c r="BA71" i="31"/>
  <c r="AZ71" i="31"/>
  <c r="AZ169" i="31" s="1"/>
  <c r="AY71" i="31"/>
  <c r="AX71" i="31"/>
  <c r="AW71" i="31"/>
  <c r="AV71" i="31"/>
  <c r="AU71" i="31"/>
  <c r="AT71" i="31"/>
  <c r="AS71" i="31"/>
  <c r="AS158" i="31" s="1"/>
  <c r="AR71" i="31"/>
  <c r="AQ71" i="31"/>
  <c r="AQ158" i="31" s="1"/>
  <c r="AP71" i="31"/>
  <c r="AP158" i="31" s="1"/>
  <c r="AO71" i="31"/>
  <c r="AN71" i="31"/>
  <c r="AM71" i="31"/>
  <c r="AL71" i="31"/>
  <c r="AK71" i="31"/>
  <c r="AJ71" i="31"/>
  <c r="AJ169" i="31" s="1"/>
  <c r="AI71" i="31"/>
  <c r="AI169" i="31" s="1"/>
  <c r="AH71" i="31"/>
  <c r="AG71" i="31"/>
  <c r="AF71" i="31"/>
  <c r="AE71" i="31"/>
  <c r="AD71" i="31"/>
  <c r="AD158" i="31" s="1"/>
  <c r="AC71" i="31"/>
  <c r="AC158" i="31" s="1"/>
  <c r="AB71" i="31"/>
  <c r="AB169" i="31" s="1"/>
  <c r="AA71" i="31"/>
  <c r="AA169" i="31" s="1"/>
  <c r="Z71" i="31"/>
  <c r="Y71" i="31"/>
  <c r="X71" i="31"/>
  <c r="W71" i="31"/>
  <c r="V71" i="31"/>
  <c r="V158" i="31" s="1"/>
  <c r="U71" i="31"/>
  <c r="U158" i="31" s="1"/>
  <c r="T71" i="31"/>
  <c r="T158" i="31" s="1"/>
  <c r="S71" i="31"/>
  <c r="S158" i="31" s="1"/>
  <c r="R71" i="31"/>
  <c r="Q71" i="31"/>
  <c r="P71" i="31"/>
  <c r="O71" i="31"/>
  <c r="N71" i="31"/>
  <c r="N158" i="31" s="1"/>
  <c r="M71" i="31"/>
  <c r="M158" i="31" s="1"/>
  <c r="L71" i="31"/>
  <c r="L158" i="31" s="1"/>
  <c r="K71" i="31"/>
  <c r="K158" i="31" s="1"/>
  <c r="J71" i="31"/>
  <c r="I71" i="31"/>
  <c r="H71" i="31"/>
  <c r="G71" i="31"/>
  <c r="C67" i="31"/>
  <c r="C16" i="21" s="1"/>
  <c r="CS60" i="31"/>
  <c r="CS159" i="31" s="1"/>
  <c r="CR60" i="31"/>
  <c r="CR159" i="31" s="1"/>
  <c r="CQ60" i="31"/>
  <c r="CQ159" i="31" s="1"/>
  <c r="CP60" i="31"/>
  <c r="CP159" i="31" s="1"/>
  <c r="CO60" i="31"/>
  <c r="CO159" i="31" s="1"/>
  <c r="CN60" i="31"/>
  <c r="CN159" i="31" s="1"/>
  <c r="CM60" i="31"/>
  <c r="CM159" i="31" s="1"/>
  <c r="CL60" i="31"/>
  <c r="CL159" i="31" s="1"/>
  <c r="CK60" i="31"/>
  <c r="CK159" i="31" s="1"/>
  <c r="CJ60" i="31"/>
  <c r="CJ159" i="31" s="1"/>
  <c r="CI60" i="31"/>
  <c r="CI159" i="31" s="1"/>
  <c r="CH60" i="31"/>
  <c r="CH159" i="31" s="1"/>
  <c r="CG60" i="31"/>
  <c r="CG159" i="31" s="1"/>
  <c r="CF60" i="31"/>
  <c r="CF159" i="31" s="1"/>
  <c r="CE60" i="31"/>
  <c r="CE159" i="31" s="1"/>
  <c r="CD60" i="31"/>
  <c r="CD159" i="31" s="1"/>
  <c r="CC60" i="31"/>
  <c r="CC159" i="31" s="1"/>
  <c r="CB60" i="31"/>
  <c r="CB159" i="31" s="1"/>
  <c r="CA60" i="31"/>
  <c r="CA159" i="31" s="1"/>
  <c r="BZ60" i="31"/>
  <c r="BZ159" i="31" s="1"/>
  <c r="BY60" i="31"/>
  <c r="BY159" i="31" s="1"/>
  <c r="BX60" i="31"/>
  <c r="BX159" i="31" s="1"/>
  <c r="BW60" i="31"/>
  <c r="BW159" i="31" s="1"/>
  <c r="BV60" i="31"/>
  <c r="BV159" i="31" s="1"/>
  <c r="BU60" i="31"/>
  <c r="BU159" i="31" s="1"/>
  <c r="BT60" i="31"/>
  <c r="BT159" i="31" s="1"/>
  <c r="BS60" i="31"/>
  <c r="BS159" i="31" s="1"/>
  <c r="BR60" i="31"/>
  <c r="BR159" i="31" s="1"/>
  <c r="BQ60" i="31"/>
  <c r="BQ159" i="31" s="1"/>
  <c r="BP60" i="31"/>
  <c r="BP159" i="31" s="1"/>
  <c r="BO60" i="31"/>
  <c r="BO159" i="31" s="1"/>
  <c r="BN60" i="31"/>
  <c r="BN159" i="31" s="1"/>
  <c r="BM60" i="31"/>
  <c r="BM159" i="31" s="1"/>
  <c r="BL60" i="31"/>
  <c r="BL159" i="31" s="1"/>
  <c r="BK60" i="31"/>
  <c r="BK159" i="31" s="1"/>
  <c r="BJ60" i="31"/>
  <c r="BJ159" i="31" s="1"/>
  <c r="BI60" i="31"/>
  <c r="BI159" i="31" s="1"/>
  <c r="BH60" i="31"/>
  <c r="BH159" i="31" s="1"/>
  <c r="BG60" i="31"/>
  <c r="BG159" i="31" s="1"/>
  <c r="BF60" i="31"/>
  <c r="BF159" i="31" s="1"/>
  <c r="BE60" i="31"/>
  <c r="BE159" i="31" s="1"/>
  <c r="BD60" i="31"/>
  <c r="BD159" i="31" s="1"/>
  <c r="BC60" i="31"/>
  <c r="BC159" i="31" s="1"/>
  <c r="BB60" i="31"/>
  <c r="BB159" i="31" s="1"/>
  <c r="BA60" i="31"/>
  <c r="BA159" i="31" s="1"/>
  <c r="AZ60" i="31"/>
  <c r="AZ159" i="31" s="1"/>
  <c r="AY60" i="31"/>
  <c r="AY159" i="31" s="1"/>
  <c r="AX60" i="31"/>
  <c r="AX159" i="31" s="1"/>
  <c r="AW60" i="31"/>
  <c r="AW159" i="31" s="1"/>
  <c r="AV60" i="31"/>
  <c r="AV159" i="31" s="1"/>
  <c r="AU60" i="31"/>
  <c r="AU159" i="31" s="1"/>
  <c r="AT60" i="31"/>
  <c r="AT159" i="31" s="1"/>
  <c r="AS60" i="31"/>
  <c r="AS159" i="31" s="1"/>
  <c r="AR60" i="31"/>
  <c r="AR159" i="31" s="1"/>
  <c r="AQ60" i="31"/>
  <c r="AQ159" i="31" s="1"/>
  <c r="AP60" i="31"/>
  <c r="AP159" i="31" s="1"/>
  <c r="AO60" i="31"/>
  <c r="AO159" i="31" s="1"/>
  <c r="AN60" i="31"/>
  <c r="AN159" i="31" s="1"/>
  <c r="AM60" i="31"/>
  <c r="AM159" i="31" s="1"/>
  <c r="AL60" i="31"/>
  <c r="AL159" i="31" s="1"/>
  <c r="AK60" i="31"/>
  <c r="AK159" i="31" s="1"/>
  <c r="AJ60" i="31"/>
  <c r="AJ159" i="31" s="1"/>
  <c r="AI60" i="31"/>
  <c r="AI159" i="31" s="1"/>
  <c r="AH60" i="31"/>
  <c r="AH159" i="31" s="1"/>
  <c r="AG60" i="31"/>
  <c r="AG159" i="31" s="1"/>
  <c r="AF60" i="31"/>
  <c r="AF159" i="31" s="1"/>
  <c r="AE60" i="31"/>
  <c r="AE159" i="31" s="1"/>
  <c r="AD60" i="31"/>
  <c r="AD159" i="31" s="1"/>
  <c r="AC60" i="31"/>
  <c r="AC159" i="31" s="1"/>
  <c r="AB60" i="31"/>
  <c r="AB159" i="31" s="1"/>
  <c r="AA60" i="31"/>
  <c r="AA159" i="31" s="1"/>
  <c r="Z60" i="31"/>
  <c r="Z159" i="31" s="1"/>
  <c r="Y60" i="31"/>
  <c r="Y159" i="31" s="1"/>
  <c r="X60" i="31"/>
  <c r="X159" i="31" s="1"/>
  <c r="W60" i="31"/>
  <c r="W159" i="31" s="1"/>
  <c r="V60" i="31"/>
  <c r="V159" i="31" s="1"/>
  <c r="U60" i="31"/>
  <c r="U159" i="31" s="1"/>
  <c r="T60" i="31"/>
  <c r="T159" i="31" s="1"/>
  <c r="S60" i="31"/>
  <c r="S159" i="31" s="1"/>
  <c r="R60" i="31"/>
  <c r="R159" i="31" s="1"/>
  <c r="Q60" i="31"/>
  <c r="Q159" i="31" s="1"/>
  <c r="P60" i="31"/>
  <c r="P159" i="31" s="1"/>
  <c r="O60" i="31"/>
  <c r="O159" i="31" s="1"/>
  <c r="N60" i="31"/>
  <c r="N159" i="31" s="1"/>
  <c r="M60" i="31"/>
  <c r="M159" i="31" s="1"/>
  <c r="L60" i="31"/>
  <c r="L159" i="31" s="1"/>
  <c r="K60" i="31"/>
  <c r="K159" i="31" s="1"/>
  <c r="J60" i="31"/>
  <c r="J159" i="31" s="1"/>
  <c r="I60" i="31"/>
  <c r="I159" i="31" s="1"/>
  <c r="H60" i="31"/>
  <c r="H159" i="31" s="1"/>
  <c r="G60" i="31"/>
  <c r="G159" i="31" s="1"/>
  <c r="D56" i="31"/>
  <c r="D230" i="31" s="1"/>
  <c r="D55" i="31"/>
  <c r="D229" i="31" s="1"/>
  <c r="D54" i="31"/>
  <c r="D228" i="31" s="1"/>
  <c r="D53" i="31"/>
  <c r="D227" i="31" s="1"/>
  <c r="D52" i="31"/>
  <c r="D226" i="31" s="1"/>
  <c r="CS44" i="31"/>
  <c r="CS168" i="31" s="1"/>
  <c r="CR44" i="31"/>
  <c r="CQ44" i="31"/>
  <c r="CP44" i="31"/>
  <c r="CO44" i="31"/>
  <c r="CN44" i="31"/>
  <c r="CM44" i="31"/>
  <c r="CL44" i="31"/>
  <c r="CK44" i="31"/>
  <c r="CK168" i="31" s="1"/>
  <c r="CJ44" i="31"/>
  <c r="CJ183" i="31" s="1"/>
  <c r="CI44" i="31"/>
  <c r="CH44" i="31"/>
  <c r="CG44" i="31"/>
  <c r="CF44" i="31"/>
  <c r="CE44" i="31"/>
  <c r="CD44" i="31"/>
  <c r="CC44" i="31"/>
  <c r="CC157" i="31" s="1"/>
  <c r="CB44" i="31"/>
  <c r="CB183" i="31" s="1"/>
  <c r="CA44" i="31"/>
  <c r="BZ44" i="31"/>
  <c r="BY44" i="31"/>
  <c r="BX44" i="31"/>
  <c r="BW44" i="31"/>
  <c r="BV44" i="31"/>
  <c r="BU44" i="31"/>
  <c r="BU168" i="31" s="1"/>
  <c r="BT44" i="31"/>
  <c r="BT183" i="31" s="1"/>
  <c r="BS44" i="31"/>
  <c r="BR44" i="31"/>
  <c r="BQ44" i="31"/>
  <c r="BP44" i="31"/>
  <c r="BO44" i="31"/>
  <c r="BN44" i="31"/>
  <c r="BM44" i="31"/>
  <c r="BM168" i="31" s="1"/>
  <c r="BL44" i="31"/>
  <c r="BL183" i="31" s="1"/>
  <c r="BK44" i="31"/>
  <c r="BJ44" i="31"/>
  <c r="BI44" i="31"/>
  <c r="BH44" i="31"/>
  <c r="BG44" i="31"/>
  <c r="BF44" i="31"/>
  <c r="BE44" i="31"/>
  <c r="BE168" i="31" s="1"/>
  <c r="BD44" i="31"/>
  <c r="BD183" i="31" s="1"/>
  <c r="BC44" i="31"/>
  <c r="BB44" i="31"/>
  <c r="BA44" i="31"/>
  <c r="AZ44" i="31"/>
  <c r="AY44" i="31"/>
  <c r="AX44" i="31"/>
  <c r="AW44" i="31"/>
  <c r="AW157" i="31" s="1"/>
  <c r="AV44" i="31"/>
  <c r="AV183" i="31" s="1"/>
  <c r="AU44" i="31"/>
  <c r="AT44" i="31"/>
  <c r="AS44" i="31"/>
  <c r="AR44" i="31"/>
  <c r="AQ44" i="31"/>
  <c r="AP44" i="31"/>
  <c r="AO44" i="31"/>
  <c r="AO168" i="31" s="1"/>
  <c r="AN44" i="31"/>
  <c r="AM44" i="31"/>
  <c r="AL44" i="31"/>
  <c r="AK44" i="31"/>
  <c r="AJ44" i="31"/>
  <c r="AI44" i="31"/>
  <c r="AH44" i="31"/>
  <c r="AG44" i="31"/>
  <c r="AG168" i="31" s="1"/>
  <c r="AF44" i="31"/>
  <c r="AE44" i="31"/>
  <c r="AD44" i="31"/>
  <c r="AC44" i="31"/>
  <c r="AB44" i="31"/>
  <c r="AA44" i="31"/>
  <c r="Z44" i="31"/>
  <c r="Y44" i="31"/>
  <c r="Y168" i="31" s="1"/>
  <c r="X44" i="31"/>
  <c r="X183" i="31" s="1"/>
  <c r="W44" i="31"/>
  <c r="V44" i="31"/>
  <c r="U44" i="31"/>
  <c r="T44" i="31"/>
  <c r="S44" i="31"/>
  <c r="R44" i="31"/>
  <c r="Q44" i="31"/>
  <c r="Q157" i="31" s="1"/>
  <c r="P44" i="31"/>
  <c r="P183" i="31" s="1"/>
  <c r="O44" i="31"/>
  <c r="N44" i="31"/>
  <c r="M44" i="31"/>
  <c r="L44" i="31"/>
  <c r="K44" i="31"/>
  <c r="J44" i="31"/>
  <c r="I44" i="31"/>
  <c r="I168" i="31" s="1"/>
  <c r="H44" i="31"/>
  <c r="H183" i="31" s="1"/>
  <c r="G44" i="31"/>
  <c r="D33" i="31"/>
  <c r="D214" i="31" s="1"/>
  <c r="D32" i="31"/>
  <c r="D213" i="31" s="1"/>
  <c r="D31" i="31"/>
  <c r="D212" i="31" s="1"/>
  <c r="D30" i="31"/>
  <c r="D211" i="31" s="1"/>
  <c r="D29" i="31"/>
  <c r="D210" i="31" s="1"/>
  <c r="CS26" i="31"/>
  <c r="CS156" i="31" s="1"/>
  <c r="CR26" i="31"/>
  <c r="CR156" i="31" s="1"/>
  <c r="CQ26" i="31"/>
  <c r="CQ156" i="31" s="1"/>
  <c r="CP26" i="31"/>
  <c r="CO26" i="31"/>
  <c r="CO156" i="31" s="1"/>
  <c r="CN26" i="31"/>
  <c r="CN156" i="31" s="1"/>
  <c r="CM26" i="31"/>
  <c r="CM156" i="31" s="1"/>
  <c r="CL26" i="31"/>
  <c r="CL156" i="31" s="1"/>
  <c r="CK26" i="31"/>
  <c r="CK156" i="31" s="1"/>
  <c r="CJ26" i="31"/>
  <c r="CJ156" i="31" s="1"/>
  <c r="CI26" i="31"/>
  <c r="CI156" i="31" s="1"/>
  <c r="CH26" i="31"/>
  <c r="CG26" i="31"/>
  <c r="CG156" i="31" s="1"/>
  <c r="CF26" i="31"/>
  <c r="CF156" i="31" s="1"/>
  <c r="CE26" i="31"/>
  <c r="CE156" i="31" s="1"/>
  <c r="CD26" i="31"/>
  <c r="CD156" i="31" s="1"/>
  <c r="CC26" i="31"/>
  <c r="CC156" i="31" s="1"/>
  <c r="CB26" i="31"/>
  <c r="CB156" i="31" s="1"/>
  <c r="CA26" i="31"/>
  <c r="CA156" i="31" s="1"/>
  <c r="BZ26" i="31"/>
  <c r="BY26" i="31"/>
  <c r="BY156" i="31" s="1"/>
  <c r="BX26" i="31"/>
  <c r="BX156" i="31" s="1"/>
  <c r="BW26" i="31"/>
  <c r="BW156" i="31" s="1"/>
  <c r="BV26" i="31"/>
  <c r="BV156" i="31" s="1"/>
  <c r="BU26" i="31"/>
  <c r="BU156" i="31" s="1"/>
  <c r="BT26" i="31"/>
  <c r="BT156" i="31" s="1"/>
  <c r="BS26" i="31"/>
  <c r="BS156" i="31" s="1"/>
  <c r="BR26" i="31"/>
  <c r="BQ26" i="31"/>
  <c r="BQ156" i="31" s="1"/>
  <c r="BP26" i="31"/>
  <c r="BP156" i="31" s="1"/>
  <c r="BO26" i="31"/>
  <c r="BO156" i="31" s="1"/>
  <c r="BN26" i="31"/>
  <c r="BN156" i="31" s="1"/>
  <c r="BM26" i="31"/>
  <c r="BM156" i="31" s="1"/>
  <c r="BL26" i="31"/>
  <c r="BL156" i="31" s="1"/>
  <c r="BK26" i="31"/>
  <c r="BK156" i="31" s="1"/>
  <c r="BJ26" i="31"/>
  <c r="BI26" i="31"/>
  <c r="BI156" i="31" s="1"/>
  <c r="BH26" i="31"/>
  <c r="BH156" i="31" s="1"/>
  <c r="BG26" i="31"/>
  <c r="BG156" i="31" s="1"/>
  <c r="BF26" i="31"/>
  <c r="BF156" i="31" s="1"/>
  <c r="BE26" i="31"/>
  <c r="BE156" i="31" s="1"/>
  <c r="BD26" i="31"/>
  <c r="BD156" i="31" s="1"/>
  <c r="BC26" i="31"/>
  <c r="BC156" i="31" s="1"/>
  <c r="BB26" i="31"/>
  <c r="BA26" i="31"/>
  <c r="BA156" i="31" s="1"/>
  <c r="AZ26" i="31"/>
  <c r="AZ156" i="31" s="1"/>
  <c r="AY26" i="31"/>
  <c r="AY156" i="31" s="1"/>
  <c r="AX26" i="31"/>
  <c r="AX156" i="31" s="1"/>
  <c r="AW26" i="31"/>
  <c r="AW156" i="31" s="1"/>
  <c r="AV26" i="31"/>
  <c r="AV156" i="31" s="1"/>
  <c r="AU26" i="31"/>
  <c r="AU156" i="31" s="1"/>
  <c r="AT26" i="31"/>
  <c r="AS26" i="31"/>
  <c r="AS156" i="31" s="1"/>
  <c r="AR26" i="31"/>
  <c r="AR156" i="31" s="1"/>
  <c r="AQ26" i="31"/>
  <c r="AQ156" i="31" s="1"/>
  <c r="AP26" i="31"/>
  <c r="AP156" i="31" s="1"/>
  <c r="AO26" i="31"/>
  <c r="AO156" i="31" s="1"/>
  <c r="AN26" i="31"/>
  <c r="AN156" i="31" s="1"/>
  <c r="AM26" i="31"/>
  <c r="AM156" i="31" s="1"/>
  <c r="AL26" i="31"/>
  <c r="AK26" i="31"/>
  <c r="AK156" i="31" s="1"/>
  <c r="AJ26" i="31"/>
  <c r="AJ156" i="31" s="1"/>
  <c r="AI26" i="31"/>
  <c r="AI156" i="31" s="1"/>
  <c r="AH26" i="31"/>
  <c r="AH156" i="31" s="1"/>
  <c r="AG26" i="31"/>
  <c r="AG156" i="31" s="1"/>
  <c r="AF26" i="31"/>
  <c r="AF156" i="31" s="1"/>
  <c r="AE26" i="31"/>
  <c r="AE156" i="31" s="1"/>
  <c r="AD26" i="31"/>
  <c r="AC26" i="31"/>
  <c r="AC156" i="31" s="1"/>
  <c r="AB26" i="31"/>
  <c r="AB156" i="31" s="1"/>
  <c r="AA26" i="31"/>
  <c r="AA156" i="31" s="1"/>
  <c r="Z26" i="31"/>
  <c r="Z156" i="31" s="1"/>
  <c r="Y26" i="31"/>
  <c r="Y156" i="31" s="1"/>
  <c r="X26" i="31"/>
  <c r="X156" i="31" s="1"/>
  <c r="W26" i="31"/>
  <c r="W156" i="31" s="1"/>
  <c r="V26" i="31"/>
  <c r="U26" i="31"/>
  <c r="U156" i="31" s="1"/>
  <c r="T26" i="31"/>
  <c r="T156" i="31" s="1"/>
  <c r="S26" i="31"/>
  <c r="S156" i="31" s="1"/>
  <c r="R26" i="31"/>
  <c r="R156" i="31" s="1"/>
  <c r="Q26" i="31"/>
  <c r="Q156" i="31" s="1"/>
  <c r="P26" i="31"/>
  <c r="P156" i="31" s="1"/>
  <c r="O26" i="31"/>
  <c r="O156" i="31" s="1"/>
  <c r="N26" i="31"/>
  <c r="M26" i="31"/>
  <c r="M156" i="31" s="1"/>
  <c r="L26" i="31"/>
  <c r="L156" i="31" s="1"/>
  <c r="K26" i="31"/>
  <c r="K156" i="31" s="1"/>
  <c r="J26" i="31"/>
  <c r="J156" i="31" s="1"/>
  <c r="I26" i="31"/>
  <c r="I156" i="31" s="1"/>
  <c r="H26" i="31"/>
  <c r="H156" i="31" s="1"/>
  <c r="G26" i="31"/>
  <c r="G156" i="31" s="1"/>
  <c r="D24" i="31"/>
  <c r="D205" i="31" s="1"/>
  <c r="CP205" i="31" s="1"/>
  <c r="D23" i="31"/>
  <c r="D204" i="31" s="1"/>
  <c r="AS204" i="31" s="1"/>
  <c r="D22" i="31"/>
  <c r="D203" i="31" s="1"/>
  <c r="D21" i="31"/>
  <c r="D202" i="31" s="1"/>
  <c r="BW202" i="31" s="1"/>
  <c r="D20" i="31"/>
  <c r="D201" i="31" s="1"/>
  <c r="CD201" i="31" s="1"/>
  <c r="CS10" i="31"/>
  <c r="CR10" i="31"/>
  <c r="CQ10" i="31"/>
  <c r="CP10" i="31"/>
  <c r="CO10" i="31"/>
  <c r="CN10" i="31"/>
  <c r="CM10" i="31"/>
  <c r="CL10" i="31"/>
  <c r="CK10" i="31"/>
  <c r="CJ10" i="31"/>
  <c r="CI10" i="31"/>
  <c r="CH10" i="31"/>
  <c r="CG10" i="31"/>
  <c r="CG9" i="31" s="1"/>
  <c r="CG166" i="31" s="1"/>
  <c r="CF10" i="31"/>
  <c r="CE10" i="31"/>
  <c r="CD10" i="31"/>
  <c r="CC10" i="31"/>
  <c r="CB10" i="31"/>
  <c r="CA10" i="31"/>
  <c r="BZ10" i="31"/>
  <c r="BY10" i="31"/>
  <c r="BX10" i="31"/>
  <c r="BW10" i="31"/>
  <c r="BW9" i="31" s="1"/>
  <c r="BV10" i="31"/>
  <c r="BU10" i="31"/>
  <c r="BT10" i="31"/>
  <c r="BS10" i="31"/>
  <c r="BR10" i="31"/>
  <c r="BQ10" i="31"/>
  <c r="BP10" i="31"/>
  <c r="BO10" i="31"/>
  <c r="BN10" i="31"/>
  <c r="BM10" i="31"/>
  <c r="BL10" i="31"/>
  <c r="BL9" i="31" s="1"/>
  <c r="BK10" i="31"/>
  <c r="BJ10" i="31"/>
  <c r="BI10" i="31"/>
  <c r="BH10" i="31"/>
  <c r="BG10" i="31"/>
  <c r="BF10" i="31"/>
  <c r="BE10" i="31"/>
  <c r="BD10" i="31"/>
  <c r="BC10" i="31"/>
  <c r="BB10" i="31"/>
  <c r="BA10" i="31"/>
  <c r="AZ10" i="31"/>
  <c r="AY10" i="31"/>
  <c r="AX10" i="31"/>
  <c r="AW10" i="31"/>
  <c r="AV10" i="31"/>
  <c r="AU10" i="31"/>
  <c r="AT10" i="31"/>
  <c r="AS10" i="31"/>
  <c r="AR10" i="31"/>
  <c r="AQ10" i="31"/>
  <c r="AP10" i="31"/>
  <c r="AO10" i="31"/>
  <c r="AN10" i="31"/>
  <c r="AM10" i="31"/>
  <c r="AL10" i="31"/>
  <c r="AK10" i="31"/>
  <c r="AJ10" i="31"/>
  <c r="AI10" i="31"/>
  <c r="AI9" i="31" s="1"/>
  <c r="AH10" i="31"/>
  <c r="AG10" i="31"/>
  <c r="AF10" i="31"/>
  <c r="AE10" i="31"/>
  <c r="AD10" i="31"/>
  <c r="AC10" i="31"/>
  <c r="AB10" i="31"/>
  <c r="AA10" i="31"/>
  <c r="Z10" i="31"/>
  <c r="Y10" i="31"/>
  <c r="Y9" i="31" s="1"/>
  <c r="X10" i="31"/>
  <c r="X9" i="31" s="1"/>
  <c r="W10" i="31"/>
  <c r="V10" i="31"/>
  <c r="U10" i="31"/>
  <c r="T10" i="31"/>
  <c r="S10" i="31"/>
  <c r="R10" i="31"/>
  <c r="Q10" i="31"/>
  <c r="P10" i="31"/>
  <c r="O10" i="31"/>
  <c r="N10" i="31"/>
  <c r="M10" i="31"/>
  <c r="L10" i="31"/>
  <c r="K10" i="31"/>
  <c r="J10" i="31"/>
  <c r="I10" i="31"/>
  <c r="H10" i="31"/>
  <c r="G10" i="31"/>
  <c r="H5" i="31"/>
  <c r="I5" i="31" s="1"/>
  <c r="J5" i="31" s="1"/>
  <c r="K5" i="31" s="1"/>
  <c r="L5" i="31" s="1"/>
  <c r="M5" i="31" s="1"/>
  <c r="N5" i="31" s="1"/>
  <c r="O5" i="31" s="1"/>
  <c r="P5" i="31" s="1"/>
  <c r="Q5" i="31" s="1"/>
  <c r="R5" i="31" s="1"/>
  <c r="S5" i="31" s="1"/>
  <c r="T5" i="31" s="1"/>
  <c r="U5" i="31" s="1"/>
  <c r="V5" i="31" s="1"/>
  <c r="W5" i="31" s="1"/>
  <c r="X5" i="31" s="1"/>
  <c r="Y5" i="31" s="1"/>
  <c r="Z5" i="31" s="1"/>
  <c r="AA5" i="31" s="1"/>
  <c r="AB5" i="31" s="1"/>
  <c r="AC5" i="31" s="1"/>
  <c r="AD5" i="31" s="1"/>
  <c r="AE5" i="31" s="1"/>
  <c r="AF5" i="31" s="1"/>
  <c r="AG5" i="31" s="1"/>
  <c r="AH5" i="31" s="1"/>
  <c r="AI5" i="31" s="1"/>
  <c r="AJ5" i="31" s="1"/>
  <c r="AK5" i="31" s="1"/>
  <c r="AL5" i="31" s="1"/>
  <c r="AM5" i="31" s="1"/>
  <c r="AN5" i="31" s="1"/>
  <c r="AO5" i="31" s="1"/>
  <c r="AP5" i="31" s="1"/>
  <c r="AQ5" i="31" s="1"/>
  <c r="AR5" i="31" s="1"/>
  <c r="AS5" i="31" s="1"/>
  <c r="AT5" i="31" s="1"/>
  <c r="AU5" i="31" s="1"/>
  <c r="AV5" i="31" s="1"/>
  <c r="AW5" i="31" s="1"/>
  <c r="AX5" i="31" s="1"/>
  <c r="AY5" i="31" s="1"/>
  <c r="AZ5" i="31" s="1"/>
  <c r="BA5" i="31" s="1"/>
  <c r="BB5" i="31" s="1"/>
  <c r="BC5" i="31" s="1"/>
  <c r="BD5" i="31" s="1"/>
  <c r="BE5" i="31" s="1"/>
  <c r="BF5" i="31" s="1"/>
  <c r="BG5" i="31" s="1"/>
  <c r="BH5" i="31" s="1"/>
  <c r="BI5" i="31" s="1"/>
  <c r="BJ5" i="31" s="1"/>
  <c r="BK5" i="31" s="1"/>
  <c r="BL5" i="31" s="1"/>
  <c r="BM5" i="31" s="1"/>
  <c r="BN5" i="31" s="1"/>
  <c r="BO5" i="31" s="1"/>
  <c r="BP5" i="31" s="1"/>
  <c r="BQ5" i="31" s="1"/>
  <c r="BR5" i="31" s="1"/>
  <c r="BS5" i="31" s="1"/>
  <c r="BT5" i="31" s="1"/>
  <c r="BU5" i="31" s="1"/>
  <c r="BV5" i="31" s="1"/>
  <c r="BW5" i="31" s="1"/>
  <c r="BX5" i="31" s="1"/>
  <c r="BY5" i="31" s="1"/>
  <c r="BZ5" i="31" s="1"/>
  <c r="CA5" i="31" s="1"/>
  <c r="CB5" i="31" s="1"/>
  <c r="CC5" i="31" s="1"/>
  <c r="CD5" i="31" s="1"/>
  <c r="CE5" i="31" s="1"/>
  <c r="CF5" i="31" s="1"/>
  <c r="CG5" i="31" s="1"/>
  <c r="CH5" i="31" s="1"/>
  <c r="CI5" i="31" s="1"/>
  <c r="CJ5" i="31" s="1"/>
  <c r="CK5" i="31" s="1"/>
  <c r="CL5" i="31" s="1"/>
  <c r="CM5" i="31" s="1"/>
  <c r="CN5" i="31" s="1"/>
  <c r="CO5" i="31" s="1"/>
  <c r="CP5" i="31" s="1"/>
  <c r="CQ5" i="31" s="1"/>
  <c r="CR5" i="31" s="1"/>
  <c r="CS5" i="31" s="1"/>
  <c r="C2" i="31"/>
  <c r="C268" i="30"/>
  <c r="C267" i="30"/>
  <c r="C266" i="30"/>
  <c r="C265" i="30"/>
  <c r="CS264" i="30"/>
  <c r="CR264" i="30"/>
  <c r="CQ264" i="30"/>
  <c r="CP264" i="30"/>
  <c r="CO264" i="30"/>
  <c r="CN264" i="30"/>
  <c r="CM264" i="30"/>
  <c r="CL264" i="30"/>
  <c r="CK264" i="30"/>
  <c r="CJ264" i="30"/>
  <c r="CI264" i="30"/>
  <c r="CH264" i="30"/>
  <c r="CG264" i="30"/>
  <c r="CF264" i="30"/>
  <c r="CE264" i="30"/>
  <c r="CD264" i="30"/>
  <c r="CC264" i="30"/>
  <c r="CB264" i="30"/>
  <c r="CA264" i="30"/>
  <c r="BZ264" i="30"/>
  <c r="BY264" i="30"/>
  <c r="BX264" i="30"/>
  <c r="BW264" i="30"/>
  <c r="BV264" i="30"/>
  <c r="BU264" i="30"/>
  <c r="BT264" i="30"/>
  <c r="BS264" i="30"/>
  <c r="BR264" i="30"/>
  <c r="BQ264" i="30"/>
  <c r="BP264" i="30"/>
  <c r="BO264" i="30"/>
  <c r="BN264" i="30"/>
  <c r="BM264" i="30"/>
  <c r="BL264" i="30"/>
  <c r="BK264" i="30"/>
  <c r="BJ264" i="30"/>
  <c r="BI264" i="30"/>
  <c r="BH264" i="30"/>
  <c r="BG264" i="30"/>
  <c r="BF264" i="30"/>
  <c r="BE264" i="30"/>
  <c r="BD264" i="30"/>
  <c r="BC264" i="30"/>
  <c r="BB264" i="30"/>
  <c r="BA264" i="30"/>
  <c r="AZ264" i="30"/>
  <c r="AY264" i="30"/>
  <c r="AX264" i="30"/>
  <c r="AW264" i="30"/>
  <c r="AV264" i="30"/>
  <c r="AU264" i="30"/>
  <c r="AT264" i="30"/>
  <c r="AS264" i="30"/>
  <c r="AR264" i="30"/>
  <c r="AQ264" i="30"/>
  <c r="AP264" i="30"/>
  <c r="AO264" i="30"/>
  <c r="AN264" i="30"/>
  <c r="AM264" i="30"/>
  <c r="AL264" i="30"/>
  <c r="AK264" i="30"/>
  <c r="AJ264" i="30"/>
  <c r="AI264" i="30"/>
  <c r="AH264" i="30"/>
  <c r="AG264" i="30"/>
  <c r="AF264" i="30"/>
  <c r="AE264" i="30"/>
  <c r="AD264" i="30"/>
  <c r="AC264" i="30"/>
  <c r="AB264" i="30"/>
  <c r="AA264" i="30"/>
  <c r="Z264" i="30"/>
  <c r="Y264" i="30"/>
  <c r="X264" i="30"/>
  <c r="W264" i="30"/>
  <c r="V264" i="30"/>
  <c r="U264" i="30"/>
  <c r="T264" i="30"/>
  <c r="S264" i="30"/>
  <c r="R264" i="30"/>
  <c r="Q264" i="30"/>
  <c r="P264" i="30"/>
  <c r="O264" i="30"/>
  <c r="N264" i="30"/>
  <c r="M264" i="30"/>
  <c r="L264" i="30"/>
  <c r="K264" i="30"/>
  <c r="J264" i="30"/>
  <c r="I264" i="30"/>
  <c r="H264" i="30"/>
  <c r="G264" i="30"/>
  <c r="C264" i="30"/>
  <c r="C263" i="30"/>
  <c r="C262" i="30"/>
  <c r="C258" i="30"/>
  <c r="C247" i="30"/>
  <c r="C246" i="30"/>
  <c r="CS245" i="30"/>
  <c r="CR245" i="30"/>
  <c r="CQ245" i="30"/>
  <c r="CP245" i="30"/>
  <c r="CO245" i="30"/>
  <c r="CN245" i="30"/>
  <c r="CM245" i="30"/>
  <c r="CL245" i="30"/>
  <c r="CK245" i="30"/>
  <c r="CJ245" i="30"/>
  <c r="CI245" i="30"/>
  <c r="CH245" i="30"/>
  <c r="CG245" i="30"/>
  <c r="CF245" i="30"/>
  <c r="CE245" i="30"/>
  <c r="CD245" i="30"/>
  <c r="CC245" i="30"/>
  <c r="CB245" i="30"/>
  <c r="CA245" i="30"/>
  <c r="BZ245" i="30"/>
  <c r="BY245" i="30"/>
  <c r="BX245" i="30"/>
  <c r="BW245" i="30"/>
  <c r="BV245" i="30"/>
  <c r="BU245" i="30"/>
  <c r="BT245" i="30"/>
  <c r="BS245" i="30"/>
  <c r="BR245" i="30"/>
  <c r="BQ245" i="30"/>
  <c r="BP245" i="30"/>
  <c r="BO245" i="30"/>
  <c r="BN245" i="30"/>
  <c r="BM245" i="30"/>
  <c r="BL245" i="30"/>
  <c r="BK245" i="30"/>
  <c r="BJ245" i="30"/>
  <c r="BI245" i="30"/>
  <c r="BH245" i="30"/>
  <c r="BG245" i="30"/>
  <c r="BF245" i="30"/>
  <c r="BE245" i="30"/>
  <c r="BD245" i="30"/>
  <c r="BC245" i="30"/>
  <c r="BB245" i="30"/>
  <c r="BA245" i="30"/>
  <c r="AZ245" i="30"/>
  <c r="AY245" i="30"/>
  <c r="AX245" i="30"/>
  <c r="AW245" i="30"/>
  <c r="AV245" i="30"/>
  <c r="AU245" i="30"/>
  <c r="AT245" i="30"/>
  <c r="AS245" i="30"/>
  <c r="AR245" i="30"/>
  <c r="AQ245" i="30"/>
  <c r="AP245" i="30"/>
  <c r="AO245" i="30"/>
  <c r="AN245" i="30"/>
  <c r="AM245" i="30"/>
  <c r="AL245" i="30"/>
  <c r="AK245" i="30"/>
  <c r="AJ245" i="30"/>
  <c r="AI245" i="30"/>
  <c r="AH245" i="30"/>
  <c r="AG245" i="30"/>
  <c r="AF245" i="30"/>
  <c r="AE245" i="30"/>
  <c r="AD245" i="30"/>
  <c r="AC245" i="30"/>
  <c r="AB245" i="30"/>
  <c r="AA245" i="30"/>
  <c r="Z245" i="30"/>
  <c r="Y245" i="30"/>
  <c r="X245" i="30"/>
  <c r="W245" i="30"/>
  <c r="V245" i="30"/>
  <c r="U245" i="30"/>
  <c r="T245" i="30"/>
  <c r="S245" i="30"/>
  <c r="R245" i="30"/>
  <c r="Q245" i="30"/>
  <c r="P245" i="30"/>
  <c r="O245" i="30"/>
  <c r="N245" i="30"/>
  <c r="M245" i="30"/>
  <c r="L245" i="30"/>
  <c r="K245" i="30"/>
  <c r="J245" i="30"/>
  <c r="I245" i="30"/>
  <c r="H245" i="30"/>
  <c r="G245" i="30"/>
  <c r="C245" i="30"/>
  <c r="C256" i="30" s="1"/>
  <c r="C269" i="30" s="1"/>
  <c r="C244" i="30"/>
  <c r="C235" i="30"/>
  <c r="C234" i="30"/>
  <c r="C233" i="30"/>
  <c r="C230" i="30"/>
  <c r="C229" i="30"/>
  <c r="C228" i="30"/>
  <c r="C227" i="30"/>
  <c r="C226" i="30"/>
  <c r="C225" i="30"/>
  <c r="C224" i="30"/>
  <c r="C223" i="30"/>
  <c r="C222" i="30"/>
  <c r="C221" i="30"/>
  <c r="C220" i="30"/>
  <c r="C219" i="30"/>
  <c r="C218" i="30"/>
  <c r="C216" i="30"/>
  <c r="C214" i="30"/>
  <c r="C213" i="30"/>
  <c r="C212" i="30"/>
  <c r="C211" i="30"/>
  <c r="C210" i="30"/>
  <c r="C209" i="30"/>
  <c r="C208" i="30"/>
  <c r="C207" i="30"/>
  <c r="C205" i="30"/>
  <c r="C204" i="30"/>
  <c r="C203" i="30"/>
  <c r="C202" i="30"/>
  <c r="C201" i="30"/>
  <c r="C200" i="30"/>
  <c r="C199" i="30"/>
  <c r="C198" i="30"/>
  <c r="C197" i="30"/>
  <c r="C196" i="30"/>
  <c r="C195" i="30"/>
  <c r="C194" i="30"/>
  <c r="C193" i="30"/>
  <c r="C192" i="30"/>
  <c r="C191" i="30"/>
  <c r="C190" i="30"/>
  <c r="C183" i="30"/>
  <c r="CS182" i="30"/>
  <c r="CR182" i="30"/>
  <c r="CQ182" i="30"/>
  <c r="CP182" i="30"/>
  <c r="CO182" i="30"/>
  <c r="CN182" i="30"/>
  <c r="CM182" i="30"/>
  <c r="CL182" i="30"/>
  <c r="CK182" i="30"/>
  <c r="CJ182" i="30"/>
  <c r="CI182" i="30"/>
  <c r="CH182" i="30"/>
  <c r="CG182" i="30"/>
  <c r="CF182" i="30"/>
  <c r="CE182" i="30"/>
  <c r="CD182" i="30"/>
  <c r="CC182" i="30"/>
  <c r="CB182" i="30"/>
  <c r="CA182" i="30"/>
  <c r="BZ182" i="30"/>
  <c r="BY182" i="30"/>
  <c r="BX182" i="30"/>
  <c r="BW182" i="30"/>
  <c r="BV182" i="30"/>
  <c r="BU182" i="30"/>
  <c r="BT182" i="30"/>
  <c r="BS182" i="30"/>
  <c r="BR182" i="30"/>
  <c r="BQ182" i="30"/>
  <c r="BP182" i="30"/>
  <c r="BO182" i="30"/>
  <c r="BN182" i="30"/>
  <c r="BM182" i="30"/>
  <c r="BL182" i="30"/>
  <c r="BK182" i="30"/>
  <c r="BJ182" i="30"/>
  <c r="BI182" i="30"/>
  <c r="BH182" i="30"/>
  <c r="BG182" i="30"/>
  <c r="BF182" i="30"/>
  <c r="BE182" i="30"/>
  <c r="BD182" i="30"/>
  <c r="BC182" i="30"/>
  <c r="BB182" i="30"/>
  <c r="BA182" i="30"/>
  <c r="AZ182" i="30"/>
  <c r="AY182" i="30"/>
  <c r="AX182" i="30"/>
  <c r="AW182" i="30"/>
  <c r="AV182" i="30"/>
  <c r="AU182" i="30"/>
  <c r="AT182" i="30"/>
  <c r="AS182" i="30"/>
  <c r="AR182" i="30"/>
  <c r="AQ182" i="30"/>
  <c r="AP182" i="30"/>
  <c r="AO182" i="30"/>
  <c r="AN182" i="30"/>
  <c r="AM182" i="30"/>
  <c r="AL182" i="30"/>
  <c r="AK182" i="30"/>
  <c r="AJ182" i="30"/>
  <c r="AI182" i="30"/>
  <c r="AH182" i="30"/>
  <c r="AG182" i="30"/>
  <c r="AF182" i="30"/>
  <c r="AE182" i="30"/>
  <c r="AD182" i="30"/>
  <c r="AC182" i="30"/>
  <c r="AB182" i="30"/>
  <c r="AA182" i="30"/>
  <c r="Z182" i="30"/>
  <c r="Y182" i="30"/>
  <c r="X182" i="30"/>
  <c r="W182" i="30"/>
  <c r="V182" i="30"/>
  <c r="U182" i="30"/>
  <c r="T182" i="30"/>
  <c r="S182" i="30"/>
  <c r="R182" i="30"/>
  <c r="Q182" i="30"/>
  <c r="P182" i="30"/>
  <c r="O182" i="30"/>
  <c r="N182" i="30"/>
  <c r="M182" i="30"/>
  <c r="L182" i="30"/>
  <c r="K182" i="30"/>
  <c r="J182" i="30"/>
  <c r="I182" i="30"/>
  <c r="H182" i="30"/>
  <c r="G182" i="30"/>
  <c r="C182" i="30"/>
  <c r="C181" i="30"/>
  <c r="C174" i="30"/>
  <c r="C173" i="30"/>
  <c r="CS171" i="30"/>
  <c r="CR171" i="30"/>
  <c r="CQ171" i="30"/>
  <c r="CP171" i="30"/>
  <c r="CO171" i="30"/>
  <c r="CN171" i="30"/>
  <c r="CM171" i="30"/>
  <c r="CL171" i="30"/>
  <c r="CK171" i="30"/>
  <c r="CJ171" i="30"/>
  <c r="CI171" i="30"/>
  <c r="CH171" i="30"/>
  <c r="CG171" i="30"/>
  <c r="CF171" i="30"/>
  <c r="CE171" i="30"/>
  <c r="CD171" i="30"/>
  <c r="CC171" i="30"/>
  <c r="CB171" i="30"/>
  <c r="CA171" i="30"/>
  <c r="BZ171" i="30"/>
  <c r="BY171" i="30"/>
  <c r="BX171" i="30"/>
  <c r="BW171" i="30"/>
  <c r="BV171" i="30"/>
  <c r="BU171" i="30"/>
  <c r="BT171" i="30"/>
  <c r="BS171" i="30"/>
  <c r="BR171" i="30"/>
  <c r="BQ171" i="30"/>
  <c r="BP171" i="30"/>
  <c r="BO171" i="30"/>
  <c r="BN171" i="30"/>
  <c r="BM171" i="30"/>
  <c r="BL171" i="30"/>
  <c r="BK171" i="30"/>
  <c r="BJ171" i="30"/>
  <c r="BI171" i="30"/>
  <c r="BH171" i="30"/>
  <c r="BG171" i="30"/>
  <c r="BF171" i="30"/>
  <c r="BE171" i="30"/>
  <c r="BD171" i="30"/>
  <c r="BC171" i="30"/>
  <c r="BB171" i="30"/>
  <c r="BA171" i="30"/>
  <c r="AZ171" i="30"/>
  <c r="AY171" i="30"/>
  <c r="AX171" i="30"/>
  <c r="AW171" i="30"/>
  <c r="AV171" i="30"/>
  <c r="AU171" i="30"/>
  <c r="AT171" i="30"/>
  <c r="AS171" i="30"/>
  <c r="AR171" i="30"/>
  <c r="AQ171" i="30"/>
  <c r="AP171" i="30"/>
  <c r="AO171" i="30"/>
  <c r="AN171" i="30"/>
  <c r="AM171" i="30"/>
  <c r="AL171" i="30"/>
  <c r="AK171" i="30"/>
  <c r="AJ171" i="30"/>
  <c r="AI171" i="30"/>
  <c r="AH171" i="30"/>
  <c r="AG171" i="30"/>
  <c r="AF171" i="30"/>
  <c r="AE171" i="30"/>
  <c r="AD171" i="30"/>
  <c r="AC171" i="30"/>
  <c r="AB171" i="30"/>
  <c r="AA171" i="30"/>
  <c r="Z171" i="30"/>
  <c r="Y171" i="30"/>
  <c r="X171" i="30"/>
  <c r="W171" i="30"/>
  <c r="V171" i="30"/>
  <c r="U171" i="30"/>
  <c r="T171" i="30"/>
  <c r="S171" i="30"/>
  <c r="R171" i="30"/>
  <c r="Q171" i="30"/>
  <c r="P171" i="30"/>
  <c r="O171" i="30"/>
  <c r="N171" i="30"/>
  <c r="M171" i="30"/>
  <c r="L171" i="30"/>
  <c r="K171" i="30"/>
  <c r="J171" i="30"/>
  <c r="I171" i="30"/>
  <c r="H171" i="30"/>
  <c r="G171" i="30"/>
  <c r="C169" i="30"/>
  <c r="C168" i="30"/>
  <c r="CS167" i="30"/>
  <c r="CR167" i="30"/>
  <c r="CQ167" i="30"/>
  <c r="CP167" i="30"/>
  <c r="CO167" i="30"/>
  <c r="CN167" i="30"/>
  <c r="CM167" i="30"/>
  <c r="CL167" i="30"/>
  <c r="CK167" i="30"/>
  <c r="CJ167" i="30"/>
  <c r="CI167" i="30"/>
  <c r="CH167" i="30"/>
  <c r="CG167" i="30"/>
  <c r="CF167" i="30"/>
  <c r="CE167" i="30"/>
  <c r="CD167" i="30"/>
  <c r="CC167" i="30"/>
  <c r="CB167" i="30"/>
  <c r="CA167" i="30"/>
  <c r="BZ167" i="30"/>
  <c r="BY167" i="30"/>
  <c r="BX167" i="30"/>
  <c r="BW167" i="30"/>
  <c r="BV167" i="30"/>
  <c r="BU167" i="30"/>
  <c r="BT167" i="30"/>
  <c r="BS167" i="30"/>
  <c r="BR167" i="30"/>
  <c r="BQ167" i="30"/>
  <c r="BP167" i="30"/>
  <c r="BO167" i="30"/>
  <c r="BN167" i="30"/>
  <c r="BM167" i="30"/>
  <c r="BL167" i="30"/>
  <c r="BK167" i="30"/>
  <c r="BJ167" i="30"/>
  <c r="BI167" i="30"/>
  <c r="BH167" i="30"/>
  <c r="BG167" i="30"/>
  <c r="BF167" i="30"/>
  <c r="BE167" i="30"/>
  <c r="BD167" i="30"/>
  <c r="BC167" i="30"/>
  <c r="BB167" i="30"/>
  <c r="BA167" i="30"/>
  <c r="AZ167" i="30"/>
  <c r="AY167" i="30"/>
  <c r="AX167" i="30"/>
  <c r="AW167" i="30"/>
  <c r="AV167" i="30"/>
  <c r="AU167" i="30"/>
  <c r="AT167" i="30"/>
  <c r="AS167" i="30"/>
  <c r="AR167" i="30"/>
  <c r="AQ167" i="30"/>
  <c r="AP167" i="30"/>
  <c r="AO167" i="30"/>
  <c r="AN167" i="30"/>
  <c r="AM167" i="30"/>
  <c r="AL167" i="30"/>
  <c r="AK167" i="30"/>
  <c r="AJ167" i="30"/>
  <c r="AI167" i="30"/>
  <c r="AH167" i="30"/>
  <c r="AG167" i="30"/>
  <c r="AF167" i="30"/>
  <c r="AE167" i="30"/>
  <c r="AD167" i="30"/>
  <c r="AC167" i="30"/>
  <c r="AB167" i="30"/>
  <c r="AA167" i="30"/>
  <c r="Z167" i="30"/>
  <c r="Y167" i="30"/>
  <c r="X167" i="30"/>
  <c r="W167" i="30"/>
  <c r="V167" i="30"/>
  <c r="U167" i="30"/>
  <c r="T167" i="30"/>
  <c r="S167" i="30"/>
  <c r="R167" i="30"/>
  <c r="Q167" i="30"/>
  <c r="P167" i="30"/>
  <c r="O167" i="30"/>
  <c r="N167" i="30"/>
  <c r="M167" i="30"/>
  <c r="L167" i="30"/>
  <c r="K167" i="30"/>
  <c r="J167" i="30"/>
  <c r="I167" i="30"/>
  <c r="H167" i="30"/>
  <c r="G167" i="30"/>
  <c r="C167" i="30"/>
  <c r="C166" i="30"/>
  <c r="C159" i="30"/>
  <c r="C158" i="30"/>
  <c r="C157" i="30"/>
  <c r="C156" i="30"/>
  <c r="CS152" i="30"/>
  <c r="CR152" i="30"/>
  <c r="CQ152" i="30"/>
  <c r="CP152" i="30"/>
  <c r="CO152" i="30"/>
  <c r="CN152" i="30"/>
  <c r="CM152" i="30"/>
  <c r="CL152" i="30"/>
  <c r="CK152" i="30"/>
  <c r="CJ152" i="30"/>
  <c r="CI152" i="30"/>
  <c r="CH152" i="30"/>
  <c r="CG152" i="30"/>
  <c r="CF152" i="30"/>
  <c r="CE152" i="30"/>
  <c r="CD152" i="30"/>
  <c r="CC152" i="30"/>
  <c r="CB152" i="30"/>
  <c r="CA152" i="30"/>
  <c r="BZ152" i="30"/>
  <c r="BY152" i="30"/>
  <c r="BX152" i="30"/>
  <c r="BW152" i="30"/>
  <c r="BV152" i="30"/>
  <c r="BU152" i="30"/>
  <c r="BT152" i="30"/>
  <c r="BS152" i="30"/>
  <c r="BR152" i="30"/>
  <c r="BQ152" i="30"/>
  <c r="BP152" i="30"/>
  <c r="BO152" i="30"/>
  <c r="BN152" i="30"/>
  <c r="BM152" i="30"/>
  <c r="BL152" i="30"/>
  <c r="BK152" i="30"/>
  <c r="BJ152" i="30"/>
  <c r="BI152" i="30"/>
  <c r="BH152" i="30"/>
  <c r="BG152" i="30"/>
  <c r="BF152" i="30"/>
  <c r="BE152" i="30"/>
  <c r="BD152" i="30"/>
  <c r="BC152" i="30"/>
  <c r="BB152" i="30"/>
  <c r="BA152" i="30"/>
  <c r="AZ152" i="30"/>
  <c r="AY152" i="30"/>
  <c r="AX152" i="30"/>
  <c r="AW152" i="30"/>
  <c r="AV152" i="30"/>
  <c r="AU152" i="30"/>
  <c r="AT152" i="30"/>
  <c r="AS152" i="30"/>
  <c r="AR152" i="30"/>
  <c r="AQ152" i="30"/>
  <c r="AP152" i="30"/>
  <c r="AO152" i="30"/>
  <c r="AN152" i="30"/>
  <c r="AM152" i="30"/>
  <c r="AL152" i="30"/>
  <c r="AK152" i="30"/>
  <c r="AJ152" i="30"/>
  <c r="AI152" i="30"/>
  <c r="AH152" i="30"/>
  <c r="AG152" i="30"/>
  <c r="AF152" i="30"/>
  <c r="AE152" i="30"/>
  <c r="AD152" i="30"/>
  <c r="AC152" i="30"/>
  <c r="AB152" i="30"/>
  <c r="AA152" i="30"/>
  <c r="Z152" i="30"/>
  <c r="Y152" i="30"/>
  <c r="X152" i="30"/>
  <c r="W152" i="30"/>
  <c r="V152" i="30"/>
  <c r="U152" i="30"/>
  <c r="T152" i="30"/>
  <c r="S152" i="30"/>
  <c r="R152" i="30"/>
  <c r="Q152" i="30"/>
  <c r="P152" i="30"/>
  <c r="O152" i="30"/>
  <c r="N152" i="30"/>
  <c r="M152" i="30"/>
  <c r="L152" i="30"/>
  <c r="K152" i="30"/>
  <c r="J152" i="30"/>
  <c r="I152" i="30"/>
  <c r="H152" i="30"/>
  <c r="G152" i="30"/>
  <c r="CS124" i="30"/>
  <c r="CS235" i="30" s="1"/>
  <c r="CR124" i="30"/>
  <c r="CR235" i="30" s="1"/>
  <c r="CQ124" i="30"/>
  <c r="CQ235" i="30" s="1"/>
  <c r="CP124" i="30"/>
  <c r="CP235" i="30" s="1"/>
  <c r="CO124" i="30"/>
  <c r="CO235" i="30" s="1"/>
  <c r="CN124" i="30"/>
  <c r="CN235" i="30" s="1"/>
  <c r="CM124" i="30"/>
  <c r="CM235" i="30" s="1"/>
  <c r="CL124" i="30"/>
  <c r="CL235" i="30" s="1"/>
  <c r="CK124" i="30"/>
  <c r="CK235" i="30" s="1"/>
  <c r="CJ124" i="30"/>
  <c r="CJ235" i="30" s="1"/>
  <c r="CI124" i="30"/>
  <c r="CI235" i="30" s="1"/>
  <c r="CH124" i="30"/>
  <c r="CH235" i="30" s="1"/>
  <c r="CG124" i="30"/>
  <c r="CG235" i="30" s="1"/>
  <c r="CF124" i="30"/>
  <c r="CF235" i="30" s="1"/>
  <c r="CE124" i="30"/>
  <c r="CE235" i="30" s="1"/>
  <c r="CD124" i="30"/>
  <c r="CD235" i="30" s="1"/>
  <c r="CC124" i="30"/>
  <c r="CC235" i="30" s="1"/>
  <c r="CB124" i="30"/>
  <c r="CB235" i="30" s="1"/>
  <c r="CA124" i="30"/>
  <c r="CA235" i="30" s="1"/>
  <c r="BZ124" i="30"/>
  <c r="BZ235" i="30" s="1"/>
  <c r="BY124" i="30"/>
  <c r="BY235" i="30" s="1"/>
  <c r="BX124" i="30"/>
  <c r="BX235" i="30" s="1"/>
  <c r="BW124" i="30"/>
  <c r="BW235" i="30" s="1"/>
  <c r="BV124" i="30"/>
  <c r="BV235" i="30" s="1"/>
  <c r="BU124" i="30"/>
  <c r="BU235" i="30" s="1"/>
  <c r="BT124" i="30"/>
  <c r="BT235" i="30" s="1"/>
  <c r="BS124" i="30"/>
  <c r="BS235" i="30" s="1"/>
  <c r="BR124" i="30"/>
  <c r="BR235" i="30" s="1"/>
  <c r="BQ124" i="30"/>
  <c r="BQ235" i="30" s="1"/>
  <c r="BP124" i="30"/>
  <c r="BP235" i="30" s="1"/>
  <c r="BO124" i="30"/>
  <c r="BO235" i="30" s="1"/>
  <c r="BN124" i="30"/>
  <c r="BN235" i="30" s="1"/>
  <c r="BM124" i="30"/>
  <c r="BM235" i="30" s="1"/>
  <c r="BL124" i="30"/>
  <c r="BL235" i="30" s="1"/>
  <c r="BK124" i="30"/>
  <c r="BK235" i="30" s="1"/>
  <c r="BJ124" i="30"/>
  <c r="BJ235" i="30" s="1"/>
  <c r="BI124" i="30"/>
  <c r="BI235" i="30" s="1"/>
  <c r="BH124" i="30"/>
  <c r="BH235" i="30" s="1"/>
  <c r="BG124" i="30"/>
  <c r="BG235" i="30" s="1"/>
  <c r="BF124" i="30"/>
  <c r="BF235" i="30" s="1"/>
  <c r="BE124" i="30"/>
  <c r="BE235" i="30" s="1"/>
  <c r="BD124" i="30"/>
  <c r="BD235" i="30" s="1"/>
  <c r="BC124" i="30"/>
  <c r="BC235" i="30" s="1"/>
  <c r="BB124" i="30"/>
  <c r="BB235" i="30" s="1"/>
  <c r="BA124" i="30"/>
  <c r="BA235" i="30" s="1"/>
  <c r="AZ124" i="30"/>
  <c r="AZ235" i="30" s="1"/>
  <c r="AY124" i="30"/>
  <c r="AY235" i="30" s="1"/>
  <c r="AX124" i="30"/>
  <c r="AX235" i="30" s="1"/>
  <c r="AW124" i="30"/>
  <c r="AW235" i="30" s="1"/>
  <c r="AV124" i="30"/>
  <c r="AV235" i="30" s="1"/>
  <c r="AU124" i="30"/>
  <c r="AU235" i="30" s="1"/>
  <c r="AT124" i="30"/>
  <c r="AT235" i="30" s="1"/>
  <c r="AS124" i="30"/>
  <c r="AS235" i="30" s="1"/>
  <c r="AR124" i="30"/>
  <c r="AR235" i="30" s="1"/>
  <c r="AQ124" i="30"/>
  <c r="AQ235" i="30" s="1"/>
  <c r="AP124" i="30"/>
  <c r="AP235" i="30" s="1"/>
  <c r="AO124" i="30"/>
  <c r="AO235" i="30" s="1"/>
  <c r="AN124" i="30"/>
  <c r="AN235" i="30" s="1"/>
  <c r="AM124" i="30"/>
  <c r="AM235" i="30" s="1"/>
  <c r="AL124" i="30"/>
  <c r="AL235" i="30" s="1"/>
  <c r="AK124" i="30"/>
  <c r="AK235" i="30" s="1"/>
  <c r="AJ124" i="30"/>
  <c r="AJ235" i="30" s="1"/>
  <c r="AI124" i="30"/>
  <c r="AI235" i="30" s="1"/>
  <c r="AH124" i="30"/>
  <c r="AH235" i="30" s="1"/>
  <c r="AG124" i="30"/>
  <c r="AG235" i="30" s="1"/>
  <c r="AF124" i="30"/>
  <c r="AF235" i="30" s="1"/>
  <c r="AE124" i="30"/>
  <c r="AE235" i="30" s="1"/>
  <c r="AD124" i="30"/>
  <c r="AD235" i="30" s="1"/>
  <c r="AC124" i="30"/>
  <c r="AC235" i="30" s="1"/>
  <c r="AB124" i="30"/>
  <c r="AB235" i="30" s="1"/>
  <c r="AA124" i="30"/>
  <c r="AA235" i="30" s="1"/>
  <c r="Z124" i="30"/>
  <c r="Z235" i="30" s="1"/>
  <c r="Y124" i="30"/>
  <c r="Y235" i="30" s="1"/>
  <c r="X124" i="30"/>
  <c r="X235" i="30" s="1"/>
  <c r="W124" i="30"/>
  <c r="W235" i="30" s="1"/>
  <c r="V124" i="30"/>
  <c r="V235" i="30" s="1"/>
  <c r="U124" i="30"/>
  <c r="U235" i="30" s="1"/>
  <c r="T124" i="30"/>
  <c r="T235" i="30" s="1"/>
  <c r="S124" i="30"/>
  <c r="S235" i="30" s="1"/>
  <c r="R124" i="30"/>
  <c r="R235" i="30" s="1"/>
  <c r="Q124" i="30"/>
  <c r="Q235" i="30" s="1"/>
  <c r="P124" i="30"/>
  <c r="P235" i="30" s="1"/>
  <c r="O124" i="30"/>
  <c r="O235" i="30" s="1"/>
  <c r="N124" i="30"/>
  <c r="N235" i="30" s="1"/>
  <c r="M124" i="30"/>
  <c r="M235" i="30" s="1"/>
  <c r="L124" i="30"/>
  <c r="L235" i="30" s="1"/>
  <c r="K124" i="30"/>
  <c r="K235" i="30" s="1"/>
  <c r="J124" i="30"/>
  <c r="J235" i="30" s="1"/>
  <c r="I124" i="30"/>
  <c r="I235" i="30" s="1"/>
  <c r="H124" i="30"/>
  <c r="H235" i="30" s="1"/>
  <c r="G124" i="30"/>
  <c r="G235" i="30" s="1"/>
  <c r="CS119" i="30"/>
  <c r="CS234" i="30" s="1"/>
  <c r="CR119" i="30"/>
  <c r="CR234" i="30" s="1"/>
  <c r="CQ119" i="30"/>
  <c r="CQ234" i="30" s="1"/>
  <c r="CP119" i="30"/>
  <c r="CP174" i="30" s="1"/>
  <c r="CO119" i="30"/>
  <c r="CO234" i="30" s="1"/>
  <c r="CN119" i="30"/>
  <c r="CN234" i="30" s="1"/>
  <c r="CM119" i="30"/>
  <c r="CM234" i="30" s="1"/>
  <c r="CL119" i="30"/>
  <c r="CL234" i="30" s="1"/>
  <c r="CK119" i="30"/>
  <c r="CK234" i="30" s="1"/>
  <c r="CJ119" i="30"/>
  <c r="CJ234" i="30" s="1"/>
  <c r="CI119" i="30"/>
  <c r="CI234" i="30" s="1"/>
  <c r="CH119" i="30"/>
  <c r="CH174" i="30" s="1"/>
  <c r="CG119" i="30"/>
  <c r="CG234" i="30" s="1"/>
  <c r="CF119" i="30"/>
  <c r="CF234" i="30" s="1"/>
  <c r="CE119" i="30"/>
  <c r="CE234" i="30" s="1"/>
  <c r="CD119" i="30"/>
  <c r="CD234" i="30" s="1"/>
  <c r="CC119" i="30"/>
  <c r="CC234" i="30" s="1"/>
  <c r="CB119" i="30"/>
  <c r="CB234" i="30" s="1"/>
  <c r="CA119" i="30"/>
  <c r="CA234" i="30" s="1"/>
  <c r="BZ119" i="30"/>
  <c r="BZ174" i="30" s="1"/>
  <c r="BY119" i="30"/>
  <c r="BY234" i="30" s="1"/>
  <c r="BX119" i="30"/>
  <c r="BX234" i="30" s="1"/>
  <c r="BW119" i="30"/>
  <c r="BW234" i="30" s="1"/>
  <c r="BV119" i="30"/>
  <c r="BV234" i="30" s="1"/>
  <c r="BU119" i="30"/>
  <c r="BU234" i="30" s="1"/>
  <c r="BT119" i="30"/>
  <c r="BT234" i="30" s="1"/>
  <c r="BS119" i="30"/>
  <c r="BS234" i="30" s="1"/>
  <c r="BR119" i="30"/>
  <c r="BR174" i="30" s="1"/>
  <c r="BQ119" i="30"/>
  <c r="BQ234" i="30" s="1"/>
  <c r="BP119" i="30"/>
  <c r="BP234" i="30" s="1"/>
  <c r="BO119" i="30"/>
  <c r="BO234" i="30" s="1"/>
  <c r="BN119" i="30"/>
  <c r="BN234" i="30" s="1"/>
  <c r="BM119" i="30"/>
  <c r="BM234" i="30" s="1"/>
  <c r="BL119" i="30"/>
  <c r="BL234" i="30" s="1"/>
  <c r="BK119" i="30"/>
  <c r="BK234" i="30" s="1"/>
  <c r="BJ119" i="30"/>
  <c r="BJ174" i="30" s="1"/>
  <c r="BI119" i="30"/>
  <c r="BI234" i="30" s="1"/>
  <c r="BH119" i="30"/>
  <c r="BH234" i="30" s="1"/>
  <c r="BG119" i="30"/>
  <c r="BG234" i="30" s="1"/>
  <c r="BF119" i="30"/>
  <c r="BF234" i="30" s="1"/>
  <c r="BE119" i="30"/>
  <c r="BE234" i="30" s="1"/>
  <c r="BD119" i="30"/>
  <c r="BD234" i="30" s="1"/>
  <c r="BC119" i="30"/>
  <c r="BC234" i="30" s="1"/>
  <c r="BB119" i="30"/>
  <c r="BB234" i="30" s="1"/>
  <c r="BA119" i="30"/>
  <c r="BA234" i="30" s="1"/>
  <c r="AZ119" i="30"/>
  <c r="AZ234" i="30" s="1"/>
  <c r="AY119" i="30"/>
  <c r="AY234" i="30" s="1"/>
  <c r="AX119" i="30"/>
  <c r="AX234" i="30" s="1"/>
  <c r="AW119" i="30"/>
  <c r="AW234" i="30" s="1"/>
  <c r="AV119" i="30"/>
  <c r="AV234" i="30" s="1"/>
  <c r="AU119" i="30"/>
  <c r="AU234" i="30" s="1"/>
  <c r="AT119" i="30"/>
  <c r="AT174" i="30" s="1"/>
  <c r="AS119" i="30"/>
  <c r="AS234" i="30" s="1"/>
  <c r="AR119" i="30"/>
  <c r="AR234" i="30" s="1"/>
  <c r="AQ119" i="30"/>
  <c r="AQ234" i="30" s="1"/>
  <c r="AP119" i="30"/>
  <c r="AP234" i="30" s="1"/>
  <c r="AO119" i="30"/>
  <c r="AO234" i="30" s="1"/>
  <c r="AN119" i="30"/>
  <c r="AN234" i="30" s="1"/>
  <c r="AM119" i="30"/>
  <c r="AM234" i="30" s="1"/>
  <c r="AL119" i="30"/>
  <c r="AL174" i="30" s="1"/>
  <c r="AK119" i="30"/>
  <c r="AK234" i="30" s="1"/>
  <c r="AJ119" i="30"/>
  <c r="AJ234" i="30" s="1"/>
  <c r="AI119" i="30"/>
  <c r="AI234" i="30" s="1"/>
  <c r="AH119" i="30"/>
  <c r="AH234" i="30" s="1"/>
  <c r="AG119" i="30"/>
  <c r="AG234" i="30" s="1"/>
  <c r="AF119" i="30"/>
  <c r="AF234" i="30" s="1"/>
  <c r="AE119" i="30"/>
  <c r="AE234" i="30" s="1"/>
  <c r="AD119" i="30"/>
  <c r="AD174" i="30" s="1"/>
  <c r="AC119" i="30"/>
  <c r="AC234" i="30" s="1"/>
  <c r="AB119" i="30"/>
  <c r="AB234" i="30" s="1"/>
  <c r="AA119" i="30"/>
  <c r="AA234" i="30" s="1"/>
  <c r="Z119" i="30"/>
  <c r="Z234" i="30" s="1"/>
  <c r="Y119" i="30"/>
  <c r="Y234" i="30" s="1"/>
  <c r="X119" i="30"/>
  <c r="X234" i="30" s="1"/>
  <c r="W119" i="30"/>
  <c r="W234" i="30" s="1"/>
  <c r="V119" i="30"/>
  <c r="V174" i="30" s="1"/>
  <c r="U119" i="30"/>
  <c r="U234" i="30" s="1"/>
  <c r="T119" i="30"/>
  <c r="T234" i="30" s="1"/>
  <c r="S119" i="30"/>
  <c r="S234" i="30" s="1"/>
  <c r="R119" i="30"/>
  <c r="R234" i="30" s="1"/>
  <c r="Q119" i="30"/>
  <c r="Q234" i="30" s="1"/>
  <c r="P119" i="30"/>
  <c r="P234" i="30" s="1"/>
  <c r="O119" i="30"/>
  <c r="O234" i="30" s="1"/>
  <c r="N119" i="30"/>
  <c r="N174" i="30" s="1"/>
  <c r="M119" i="30"/>
  <c r="M234" i="30" s="1"/>
  <c r="L119" i="30"/>
  <c r="L234" i="30" s="1"/>
  <c r="K119" i="30"/>
  <c r="K234" i="30" s="1"/>
  <c r="J119" i="30"/>
  <c r="J234" i="30" s="1"/>
  <c r="I119" i="30"/>
  <c r="I234" i="30" s="1"/>
  <c r="H119" i="30"/>
  <c r="H234" i="30" s="1"/>
  <c r="G119" i="30"/>
  <c r="G234" i="30" s="1"/>
  <c r="CS95" i="30"/>
  <c r="CS233" i="30" s="1"/>
  <c r="CR95" i="30"/>
  <c r="CR233" i="30" s="1"/>
  <c r="CQ95" i="30"/>
  <c r="CQ233" i="30" s="1"/>
  <c r="CP95" i="30"/>
  <c r="CP233" i="30" s="1"/>
  <c r="CO95" i="30"/>
  <c r="CO233" i="30" s="1"/>
  <c r="CN95" i="30"/>
  <c r="CN233" i="30" s="1"/>
  <c r="CM95" i="30"/>
  <c r="CM233" i="30" s="1"/>
  <c r="CL95" i="30"/>
  <c r="CL233" i="30" s="1"/>
  <c r="CK95" i="30"/>
  <c r="CK233" i="30" s="1"/>
  <c r="CJ95" i="30"/>
  <c r="CJ233" i="30" s="1"/>
  <c r="CI95" i="30"/>
  <c r="CI233" i="30" s="1"/>
  <c r="CH95" i="30"/>
  <c r="CH233" i="30" s="1"/>
  <c r="CG95" i="30"/>
  <c r="CG233" i="30" s="1"/>
  <c r="CF95" i="30"/>
  <c r="CF173" i="30" s="1"/>
  <c r="CE95" i="30"/>
  <c r="CE233" i="30" s="1"/>
  <c r="CD95" i="30"/>
  <c r="CD233" i="30" s="1"/>
  <c r="CC95" i="30"/>
  <c r="CC233" i="30" s="1"/>
  <c r="CB95" i="30"/>
  <c r="CB233" i="30" s="1"/>
  <c r="CA95" i="30"/>
  <c r="CA233" i="30" s="1"/>
  <c r="BZ95" i="30"/>
  <c r="BZ233" i="30" s="1"/>
  <c r="BY95" i="30"/>
  <c r="BY233" i="30" s="1"/>
  <c r="BX95" i="30"/>
  <c r="BX173" i="30" s="1"/>
  <c r="BW95" i="30"/>
  <c r="BW233" i="30" s="1"/>
  <c r="BV95" i="30"/>
  <c r="BV233" i="30" s="1"/>
  <c r="BU95" i="30"/>
  <c r="BU233" i="30" s="1"/>
  <c r="BT95" i="30"/>
  <c r="BT233" i="30" s="1"/>
  <c r="BS95" i="30"/>
  <c r="BS233" i="30" s="1"/>
  <c r="BR95" i="30"/>
  <c r="BR233" i="30" s="1"/>
  <c r="BQ95" i="30"/>
  <c r="BQ233" i="30" s="1"/>
  <c r="BP95" i="30"/>
  <c r="BP173" i="30" s="1"/>
  <c r="BO95" i="30"/>
  <c r="BO233" i="30" s="1"/>
  <c r="BN95" i="30"/>
  <c r="BN233" i="30" s="1"/>
  <c r="BM95" i="30"/>
  <c r="BM233" i="30" s="1"/>
  <c r="BL95" i="30"/>
  <c r="BL233" i="30" s="1"/>
  <c r="BK95" i="30"/>
  <c r="BK233" i="30" s="1"/>
  <c r="BJ95" i="30"/>
  <c r="BJ233" i="30" s="1"/>
  <c r="BI95" i="30"/>
  <c r="BI233" i="30" s="1"/>
  <c r="BH95" i="30"/>
  <c r="BH173" i="30" s="1"/>
  <c r="BG95" i="30"/>
  <c r="BG233" i="30" s="1"/>
  <c r="BF95" i="30"/>
  <c r="BF233" i="30" s="1"/>
  <c r="BE95" i="30"/>
  <c r="BE233" i="30" s="1"/>
  <c r="BD95" i="30"/>
  <c r="BD233" i="30" s="1"/>
  <c r="BC95" i="30"/>
  <c r="BC233" i="30" s="1"/>
  <c r="BB95" i="30"/>
  <c r="BB233" i="30" s="1"/>
  <c r="BA95" i="30"/>
  <c r="BA233" i="30" s="1"/>
  <c r="AZ95" i="30"/>
  <c r="AZ173" i="30" s="1"/>
  <c r="AY95" i="30"/>
  <c r="AY233" i="30" s="1"/>
  <c r="AX95" i="30"/>
  <c r="AX233" i="30" s="1"/>
  <c r="AW95" i="30"/>
  <c r="AW233" i="30" s="1"/>
  <c r="AV95" i="30"/>
  <c r="AV233" i="30" s="1"/>
  <c r="AU95" i="30"/>
  <c r="AU233" i="30" s="1"/>
  <c r="AT95" i="30"/>
  <c r="AT233" i="30" s="1"/>
  <c r="AS95" i="30"/>
  <c r="AS233" i="30" s="1"/>
  <c r="AR95" i="30"/>
  <c r="AR173" i="30" s="1"/>
  <c r="AQ95" i="30"/>
  <c r="AQ233" i="30" s="1"/>
  <c r="AP95" i="30"/>
  <c r="AP233" i="30" s="1"/>
  <c r="AO95" i="30"/>
  <c r="AO233" i="30" s="1"/>
  <c r="AN95" i="30"/>
  <c r="AN233" i="30" s="1"/>
  <c r="AM95" i="30"/>
  <c r="AM233" i="30" s="1"/>
  <c r="AL95" i="30"/>
  <c r="AL233" i="30" s="1"/>
  <c r="AK95" i="30"/>
  <c r="AK233" i="30" s="1"/>
  <c r="AJ95" i="30"/>
  <c r="AJ173" i="30" s="1"/>
  <c r="AI95" i="30"/>
  <c r="AI233" i="30" s="1"/>
  <c r="AH95" i="30"/>
  <c r="AH233" i="30" s="1"/>
  <c r="AG95" i="30"/>
  <c r="AG233" i="30" s="1"/>
  <c r="AF95" i="30"/>
  <c r="AF233" i="30" s="1"/>
  <c r="AE95" i="30"/>
  <c r="AE233" i="30" s="1"/>
  <c r="AD95" i="30"/>
  <c r="AD233" i="30" s="1"/>
  <c r="AC95" i="30"/>
  <c r="AC233" i="30" s="1"/>
  <c r="AB95" i="30"/>
  <c r="AB233" i="30" s="1"/>
  <c r="AA95" i="30"/>
  <c r="AA233" i="30" s="1"/>
  <c r="Z95" i="30"/>
  <c r="Z233" i="30" s="1"/>
  <c r="Y95" i="30"/>
  <c r="Y233" i="30" s="1"/>
  <c r="X95" i="30"/>
  <c r="X233" i="30" s="1"/>
  <c r="W95" i="30"/>
  <c r="W233" i="30" s="1"/>
  <c r="V95" i="30"/>
  <c r="V233" i="30" s="1"/>
  <c r="U95" i="30"/>
  <c r="U233" i="30" s="1"/>
  <c r="T95" i="30"/>
  <c r="T173" i="30" s="1"/>
  <c r="S95" i="30"/>
  <c r="S233" i="30" s="1"/>
  <c r="R95" i="30"/>
  <c r="R233" i="30" s="1"/>
  <c r="Q95" i="30"/>
  <c r="Q233" i="30" s="1"/>
  <c r="P95" i="30"/>
  <c r="O95" i="30"/>
  <c r="O233" i="30" s="1"/>
  <c r="N95" i="30"/>
  <c r="N233" i="30" s="1"/>
  <c r="M95" i="30"/>
  <c r="M233" i="30" s="1"/>
  <c r="L95" i="30"/>
  <c r="L173" i="30" s="1"/>
  <c r="K95" i="30"/>
  <c r="K233" i="30" s="1"/>
  <c r="J95" i="30"/>
  <c r="J233" i="30" s="1"/>
  <c r="I95" i="30"/>
  <c r="I233" i="30" s="1"/>
  <c r="H95" i="30"/>
  <c r="G95" i="30"/>
  <c r="G233" i="30" s="1"/>
  <c r="CS71" i="30"/>
  <c r="CS266" i="30" s="1"/>
  <c r="CR71" i="30"/>
  <c r="CR158" i="30" s="1"/>
  <c r="CQ71" i="30"/>
  <c r="CP71" i="30"/>
  <c r="CO71" i="30"/>
  <c r="CN71" i="30"/>
  <c r="CM71" i="30"/>
  <c r="CM158" i="30" s="1"/>
  <c r="CL71" i="30"/>
  <c r="CL247" i="30" s="1"/>
  <c r="CK71" i="30"/>
  <c r="CK266" i="30" s="1"/>
  <c r="CJ71" i="30"/>
  <c r="CJ158" i="30" s="1"/>
  <c r="CI71" i="30"/>
  <c r="CH71" i="30"/>
  <c r="CG71" i="30"/>
  <c r="CF71" i="30"/>
  <c r="CE71" i="30"/>
  <c r="CE158" i="30" s="1"/>
  <c r="CD71" i="30"/>
  <c r="CD247" i="30" s="1"/>
  <c r="CC71" i="30"/>
  <c r="CC266" i="30" s="1"/>
  <c r="CB71" i="30"/>
  <c r="CB158" i="30" s="1"/>
  <c r="CA71" i="30"/>
  <c r="BZ71" i="30"/>
  <c r="BY71" i="30"/>
  <c r="BX71" i="30"/>
  <c r="BW71" i="30"/>
  <c r="BW158" i="30" s="1"/>
  <c r="BV71" i="30"/>
  <c r="BV247" i="30" s="1"/>
  <c r="BU71" i="30"/>
  <c r="BU266" i="30" s="1"/>
  <c r="BT71" i="30"/>
  <c r="BT158" i="30" s="1"/>
  <c r="BS71" i="30"/>
  <c r="BR71" i="30"/>
  <c r="BQ71" i="30"/>
  <c r="BP71" i="30"/>
  <c r="BO71" i="30"/>
  <c r="BO158" i="30" s="1"/>
  <c r="BN71" i="30"/>
  <c r="BN247" i="30" s="1"/>
  <c r="BM71" i="30"/>
  <c r="BM266" i="30" s="1"/>
  <c r="BL71" i="30"/>
  <c r="BL158" i="30" s="1"/>
  <c r="BK71" i="30"/>
  <c r="BJ71" i="30"/>
  <c r="BI71" i="30"/>
  <c r="BH71" i="30"/>
  <c r="BG71" i="30"/>
  <c r="BG158" i="30" s="1"/>
  <c r="BF71" i="30"/>
  <c r="BF247" i="30" s="1"/>
  <c r="BE71" i="30"/>
  <c r="BE266" i="30" s="1"/>
  <c r="BD71" i="30"/>
  <c r="BD158" i="30" s="1"/>
  <c r="BC71" i="30"/>
  <c r="BB71" i="30"/>
  <c r="BA71" i="30"/>
  <c r="AZ71" i="30"/>
  <c r="AY71" i="30"/>
  <c r="AY158" i="30" s="1"/>
  <c r="AX71" i="30"/>
  <c r="AX247" i="30" s="1"/>
  <c r="AW71" i="30"/>
  <c r="AW266" i="30" s="1"/>
  <c r="AV71" i="30"/>
  <c r="AV158" i="30" s="1"/>
  <c r="AU71" i="30"/>
  <c r="AT71" i="30"/>
  <c r="AS71" i="30"/>
  <c r="AR71" i="30"/>
  <c r="AQ71" i="30"/>
  <c r="AQ158" i="30" s="1"/>
  <c r="AP71" i="30"/>
  <c r="AP247" i="30" s="1"/>
  <c r="AO71" i="30"/>
  <c r="AO266" i="30" s="1"/>
  <c r="AN71" i="30"/>
  <c r="AN158" i="30" s="1"/>
  <c r="AM71" i="30"/>
  <c r="AL71" i="30"/>
  <c r="AK71" i="30"/>
  <c r="AJ71" i="30"/>
  <c r="AI71" i="30"/>
  <c r="AI158" i="30" s="1"/>
  <c r="AH71" i="30"/>
  <c r="AH247" i="30" s="1"/>
  <c r="AG71" i="30"/>
  <c r="AG266" i="30" s="1"/>
  <c r="AF71" i="30"/>
  <c r="AF158" i="30" s="1"/>
  <c r="AE71" i="30"/>
  <c r="AD71" i="30"/>
  <c r="AC71" i="30"/>
  <c r="AB71" i="30"/>
  <c r="AA71" i="30"/>
  <c r="AA158" i="30" s="1"/>
  <c r="Z71" i="30"/>
  <c r="Z247" i="30" s="1"/>
  <c r="Y71" i="30"/>
  <c r="Y266" i="30" s="1"/>
  <c r="X71" i="30"/>
  <c r="X158" i="30" s="1"/>
  <c r="W71" i="30"/>
  <c r="V71" i="30"/>
  <c r="U71" i="30"/>
  <c r="T71" i="30"/>
  <c r="S71" i="30"/>
  <c r="S158" i="30" s="1"/>
  <c r="R71" i="30"/>
  <c r="R247" i="30" s="1"/>
  <c r="Q71" i="30"/>
  <c r="Q266" i="30" s="1"/>
  <c r="P71" i="30"/>
  <c r="P158" i="30" s="1"/>
  <c r="O71" i="30"/>
  <c r="N71" i="30"/>
  <c r="M71" i="30"/>
  <c r="L71" i="30"/>
  <c r="K71" i="30"/>
  <c r="K158" i="30" s="1"/>
  <c r="J71" i="30"/>
  <c r="J247" i="30" s="1"/>
  <c r="I71" i="30"/>
  <c r="I266" i="30" s="1"/>
  <c r="H71" i="30"/>
  <c r="H158" i="30" s="1"/>
  <c r="G71" i="30"/>
  <c r="C67" i="30"/>
  <c r="CS60" i="30"/>
  <c r="CS159" i="30" s="1"/>
  <c r="CR60" i="30"/>
  <c r="CR159" i="30" s="1"/>
  <c r="CQ60" i="30"/>
  <c r="CQ159" i="30" s="1"/>
  <c r="CP60" i="30"/>
  <c r="CP159" i="30" s="1"/>
  <c r="CO60" i="30"/>
  <c r="CO159" i="30" s="1"/>
  <c r="CN60" i="30"/>
  <c r="CN159" i="30" s="1"/>
  <c r="CM60" i="30"/>
  <c r="CM159" i="30" s="1"/>
  <c r="CL60" i="30"/>
  <c r="CL159" i="30" s="1"/>
  <c r="CK60" i="30"/>
  <c r="CK159" i="30" s="1"/>
  <c r="CJ60" i="30"/>
  <c r="CJ159" i="30" s="1"/>
  <c r="CI60" i="30"/>
  <c r="CI159" i="30" s="1"/>
  <c r="CH60" i="30"/>
  <c r="CH159" i="30" s="1"/>
  <c r="CG60" i="30"/>
  <c r="CG159" i="30" s="1"/>
  <c r="CF60" i="30"/>
  <c r="CF159" i="30" s="1"/>
  <c r="CE60" i="30"/>
  <c r="CE159" i="30" s="1"/>
  <c r="CD60" i="30"/>
  <c r="CD159" i="30" s="1"/>
  <c r="CC60" i="30"/>
  <c r="CC159" i="30" s="1"/>
  <c r="CB60" i="30"/>
  <c r="CB159" i="30" s="1"/>
  <c r="CA60" i="30"/>
  <c r="CA159" i="30" s="1"/>
  <c r="BZ60" i="30"/>
  <c r="BZ159" i="30" s="1"/>
  <c r="BY60" i="30"/>
  <c r="BY159" i="30" s="1"/>
  <c r="BX60" i="30"/>
  <c r="BX159" i="30" s="1"/>
  <c r="BW60" i="30"/>
  <c r="BW159" i="30" s="1"/>
  <c r="BV60" i="30"/>
  <c r="BV159" i="30" s="1"/>
  <c r="BU60" i="30"/>
  <c r="BU159" i="30" s="1"/>
  <c r="BT60" i="30"/>
  <c r="BT159" i="30" s="1"/>
  <c r="BS60" i="30"/>
  <c r="BS159" i="30" s="1"/>
  <c r="BR60" i="30"/>
  <c r="BR159" i="30" s="1"/>
  <c r="BQ60" i="30"/>
  <c r="BQ159" i="30" s="1"/>
  <c r="BP60" i="30"/>
  <c r="BP159" i="30" s="1"/>
  <c r="BO60" i="30"/>
  <c r="BO159" i="30" s="1"/>
  <c r="BN60" i="30"/>
  <c r="BN159" i="30" s="1"/>
  <c r="BM60" i="30"/>
  <c r="BM159" i="30" s="1"/>
  <c r="BL60" i="30"/>
  <c r="BL159" i="30" s="1"/>
  <c r="BK60" i="30"/>
  <c r="BK159" i="30" s="1"/>
  <c r="BJ60" i="30"/>
  <c r="BJ159" i="30" s="1"/>
  <c r="BI60" i="30"/>
  <c r="BI159" i="30" s="1"/>
  <c r="BH60" i="30"/>
  <c r="BH159" i="30" s="1"/>
  <c r="BG60" i="30"/>
  <c r="BG159" i="30" s="1"/>
  <c r="BF60" i="30"/>
  <c r="BF159" i="30" s="1"/>
  <c r="BE60" i="30"/>
  <c r="BE159" i="30" s="1"/>
  <c r="BD60" i="30"/>
  <c r="BD159" i="30" s="1"/>
  <c r="BC60" i="30"/>
  <c r="BC159" i="30" s="1"/>
  <c r="BB60" i="30"/>
  <c r="BB159" i="30" s="1"/>
  <c r="BA60" i="30"/>
  <c r="BA159" i="30" s="1"/>
  <c r="AZ60" i="30"/>
  <c r="AZ159" i="30" s="1"/>
  <c r="AY60" i="30"/>
  <c r="AY159" i="30" s="1"/>
  <c r="AX60" i="30"/>
  <c r="AX159" i="30" s="1"/>
  <c r="AW60" i="30"/>
  <c r="AW159" i="30" s="1"/>
  <c r="AV60" i="30"/>
  <c r="AV159" i="30" s="1"/>
  <c r="AU60" i="30"/>
  <c r="AU159" i="30" s="1"/>
  <c r="AT60" i="30"/>
  <c r="AT159" i="30" s="1"/>
  <c r="AS60" i="30"/>
  <c r="AS159" i="30" s="1"/>
  <c r="AR60" i="30"/>
  <c r="AR159" i="30" s="1"/>
  <c r="AQ60" i="30"/>
  <c r="AQ159" i="30" s="1"/>
  <c r="AP60" i="30"/>
  <c r="AP159" i="30" s="1"/>
  <c r="AO60" i="30"/>
  <c r="AO159" i="30" s="1"/>
  <c r="AN60" i="30"/>
  <c r="AN159" i="30" s="1"/>
  <c r="AM60" i="30"/>
  <c r="AM159" i="30" s="1"/>
  <c r="AL60" i="30"/>
  <c r="AL159" i="30" s="1"/>
  <c r="AK60" i="30"/>
  <c r="AK159" i="30" s="1"/>
  <c r="AJ60" i="30"/>
  <c r="AJ159" i="30" s="1"/>
  <c r="AI60" i="30"/>
  <c r="AI159" i="30" s="1"/>
  <c r="AH60" i="30"/>
  <c r="AH159" i="30" s="1"/>
  <c r="AG60" i="30"/>
  <c r="AG159" i="30" s="1"/>
  <c r="AF60" i="30"/>
  <c r="AF159" i="30" s="1"/>
  <c r="AE60" i="30"/>
  <c r="AE159" i="30" s="1"/>
  <c r="AD60" i="30"/>
  <c r="AD159" i="30" s="1"/>
  <c r="AC60" i="30"/>
  <c r="AC159" i="30" s="1"/>
  <c r="AB60" i="30"/>
  <c r="AB159" i="30" s="1"/>
  <c r="AA60" i="30"/>
  <c r="AA159" i="30" s="1"/>
  <c r="Z60" i="30"/>
  <c r="Z159" i="30" s="1"/>
  <c r="Y60" i="30"/>
  <c r="Y159" i="30" s="1"/>
  <c r="X60" i="30"/>
  <c r="X159" i="30" s="1"/>
  <c r="W60" i="30"/>
  <c r="W159" i="30" s="1"/>
  <c r="V60" i="30"/>
  <c r="V159" i="30" s="1"/>
  <c r="U60" i="30"/>
  <c r="U159" i="30" s="1"/>
  <c r="T60" i="30"/>
  <c r="T159" i="30" s="1"/>
  <c r="S60" i="30"/>
  <c r="S159" i="30" s="1"/>
  <c r="R60" i="30"/>
  <c r="R159" i="30" s="1"/>
  <c r="Q60" i="30"/>
  <c r="Q159" i="30" s="1"/>
  <c r="P60" i="30"/>
  <c r="P159" i="30" s="1"/>
  <c r="O60" i="30"/>
  <c r="O159" i="30" s="1"/>
  <c r="N60" i="30"/>
  <c r="N159" i="30" s="1"/>
  <c r="M60" i="30"/>
  <c r="M159" i="30" s="1"/>
  <c r="L60" i="30"/>
  <c r="L159" i="30" s="1"/>
  <c r="K60" i="30"/>
  <c r="K159" i="30" s="1"/>
  <c r="J60" i="30"/>
  <c r="J159" i="30" s="1"/>
  <c r="I60" i="30"/>
  <c r="I159" i="30" s="1"/>
  <c r="H60" i="30"/>
  <c r="H159" i="30" s="1"/>
  <c r="G60" i="30"/>
  <c r="G159" i="30" s="1"/>
  <c r="D56" i="30"/>
  <c r="D230" i="30" s="1"/>
  <c r="BK230" i="30" s="1"/>
  <c r="D55" i="30"/>
  <c r="D229" i="30" s="1"/>
  <c r="CH229" i="30" s="1"/>
  <c r="D54" i="30"/>
  <c r="D228" i="30" s="1"/>
  <c r="BY228" i="30" s="1"/>
  <c r="D53" i="30"/>
  <c r="D227" i="30" s="1"/>
  <c r="D52" i="30"/>
  <c r="D226" i="30" s="1"/>
  <c r="CS44" i="30"/>
  <c r="CR44" i="30"/>
  <c r="CR246" i="30" s="1"/>
  <c r="CQ44" i="30"/>
  <c r="CP44" i="30"/>
  <c r="CP183" i="30" s="1"/>
  <c r="CO44" i="30"/>
  <c r="CO183" i="30" s="1"/>
  <c r="CN44" i="30"/>
  <c r="CM44" i="30"/>
  <c r="CL44" i="30"/>
  <c r="CK44" i="30"/>
  <c r="CJ44" i="30"/>
  <c r="CJ246" i="30" s="1"/>
  <c r="CI44" i="30"/>
  <c r="CH44" i="30"/>
  <c r="CH183" i="30" s="1"/>
  <c r="CG44" i="30"/>
  <c r="CG183" i="30" s="1"/>
  <c r="CF44" i="30"/>
  <c r="CE44" i="30"/>
  <c r="CD44" i="30"/>
  <c r="CC44" i="30"/>
  <c r="CB44" i="30"/>
  <c r="CB246" i="30" s="1"/>
  <c r="CA44" i="30"/>
  <c r="BZ44" i="30"/>
  <c r="BZ183" i="30" s="1"/>
  <c r="BY44" i="30"/>
  <c r="BY183" i="30" s="1"/>
  <c r="BX44" i="30"/>
  <c r="BW44" i="30"/>
  <c r="BV44" i="30"/>
  <c r="BU44" i="30"/>
  <c r="BT44" i="30"/>
  <c r="BT246" i="30" s="1"/>
  <c r="BS44" i="30"/>
  <c r="BR44" i="30"/>
  <c r="BR183" i="30" s="1"/>
  <c r="BQ44" i="30"/>
  <c r="BQ183" i="30" s="1"/>
  <c r="BP44" i="30"/>
  <c r="BO44" i="30"/>
  <c r="BN44" i="30"/>
  <c r="BM44" i="30"/>
  <c r="BL44" i="30"/>
  <c r="BL246" i="30" s="1"/>
  <c r="BL257" i="30" s="1"/>
  <c r="BK44" i="30"/>
  <c r="BJ44" i="30"/>
  <c r="BJ183" i="30" s="1"/>
  <c r="BI44" i="30"/>
  <c r="BI183" i="30" s="1"/>
  <c r="BH44" i="30"/>
  <c r="BG44" i="30"/>
  <c r="BF44" i="30"/>
  <c r="BE44" i="30"/>
  <c r="BD44" i="30"/>
  <c r="BD246" i="30" s="1"/>
  <c r="BC44" i="30"/>
  <c r="BB44" i="30"/>
  <c r="BB183" i="30" s="1"/>
  <c r="BA44" i="30"/>
  <c r="BA183" i="30" s="1"/>
  <c r="AZ44" i="30"/>
  <c r="AY44" i="30"/>
  <c r="AX44" i="30"/>
  <c r="AW44" i="30"/>
  <c r="AV44" i="30"/>
  <c r="AV246" i="30" s="1"/>
  <c r="AV257" i="30" s="1"/>
  <c r="AU44" i="30"/>
  <c r="AT44" i="30"/>
  <c r="AT183" i="30" s="1"/>
  <c r="AS44" i="30"/>
  <c r="AS183" i="30" s="1"/>
  <c r="AR44" i="30"/>
  <c r="AQ44" i="30"/>
  <c r="AP44" i="30"/>
  <c r="AO44" i="30"/>
  <c r="AN44" i="30"/>
  <c r="AN246" i="30" s="1"/>
  <c r="AN257" i="30" s="1"/>
  <c r="AM44" i="30"/>
  <c r="AL44" i="30"/>
  <c r="AL183" i="30" s="1"/>
  <c r="AK44" i="30"/>
  <c r="AK183" i="30" s="1"/>
  <c r="AJ44" i="30"/>
  <c r="AI44" i="30"/>
  <c r="AH44" i="30"/>
  <c r="AG44" i="30"/>
  <c r="AF44" i="30"/>
  <c r="AF246" i="30" s="1"/>
  <c r="AF257" i="30" s="1"/>
  <c r="AE44" i="30"/>
  <c r="AD44" i="30"/>
  <c r="AD183" i="30" s="1"/>
  <c r="AC44" i="30"/>
  <c r="AC183" i="30" s="1"/>
  <c r="AB44" i="30"/>
  <c r="AA44" i="30"/>
  <c r="Z44" i="30"/>
  <c r="Y44" i="30"/>
  <c r="X44" i="30"/>
  <c r="X246" i="30" s="1"/>
  <c r="X257" i="30" s="1"/>
  <c r="W44" i="30"/>
  <c r="V44" i="30"/>
  <c r="V183" i="30" s="1"/>
  <c r="U44" i="30"/>
  <c r="U183" i="30" s="1"/>
  <c r="T44" i="30"/>
  <c r="S44" i="30"/>
  <c r="R44" i="30"/>
  <c r="Q44" i="30"/>
  <c r="P44" i="30"/>
  <c r="P246" i="30" s="1"/>
  <c r="O44" i="30"/>
  <c r="N44" i="30"/>
  <c r="N183" i="30" s="1"/>
  <c r="M44" i="30"/>
  <c r="M183" i="30" s="1"/>
  <c r="L44" i="30"/>
  <c r="K44" i="30"/>
  <c r="J44" i="30"/>
  <c r="I44" i="30"/>
  <c r="H44" i="30"/>
  <c r="H246" i="30" s="1"/>
  <c r="H257" i="30" s="1"/>
  <c r="G44" i="30"/>
  <c r="D33" i="30"/>
  <c r="D214" i="30" s="1"/>
  <c r="D32" i="30"/>
  <c r="D213" i="30" s="1"/>
  <c r="D31" i="30"/>
  <c r="D212" i="30" s="1"/>
  <c r="CO212" i="30" s="1"/>
  <c r="D30" i="30"/>
  <c r="D211" i="30" s="1"/>
  <c r="D29" i="30"/>
  <c r="D210" i="30" s="1"/>
  <c r="CS26" i="30"/>
  <c r="CS156" i="30" s="1"/>
  <c r="CR26" i="30"/>
  <c r="CR156" i="30" s="1"/>
  <c r="CQ26" i="30"/>
  <c r="CQ156" i="30" s="1"/>
  <c r="CP26" i="30"/>
  <c r="CP156" i="30" s="1"/>
  <c r="CO26" i="30"/>
  <c r="CO156" i="30" s="1"/>
  <c r="CN26" i="30"/>
  <c r="CN268" i="30" s="1"/>
  <c r="CM26" i="30"/>
  <c r="CL26" i="30"/>
  <c r="CL156" i="30" s="1"/>
  <c r="CK26" i="30"/>
  <c r="CK156" i="30" s="1"/>
  <c r="CJ26" i="30"/>
  <c r="CJ156" i="30" s="1"/>
  <c r="CI26" i="30"/>
  <c r="CI156" i="30" s="1"/>
  <c r="CH26" i="30"/>
  <c r="CH156" i="30" s="1"/>
  <c r="CG26" i="30"/>
  <c r="CG156" i="30" s="1"/>
  <c r="CF26" i="30"/>
  <c r="CF268" i="30" s="1"/>
  <c r="CE26" i="30"/>
  <c r="CD26" i="30"/>
  <c r="CD156" i="30" s="1"/>
  <c r="CC26" i="30"/>
  <c r="CC156" i="30" s="1"/>
  <c r="CB26" i="30"/>
  <c r="CB156" i="30" s="1"/>
  <c r="CA26" i="30"/>
  <c r="CA156" i="30" s="1"/>
  <c r="BZ26" i="30"/>
  <c r="BZ156" i="30" s="1"/>
  <c r="BY26" i="30"/>
  <c r="BY156" i="30" s="1"/>
  <c r="BX26" i="30"/>
  <c r="BW26" i="30"/>
  <c r="BV26" i="30"/>
  <c r="BV156" i="30" s="1"/>
  <c r="BU26" i="30"/>
  <c r="BU156" i="30" s="1"/>
  <c r="BT26" i="30"/>
  <c r="BT156" i="30" s="1"/>
  <c r="BS26" i="30"/>
  <c r="BS156" i="30" s="1"/>
  <c r="BR26" i="30"/>
  <c r="BR156" i="30" s="1"/>
  <c r="BQ26" i="30"/>
  <c r="BQ156" i="30" s="1"/>
  <c r="BP26" i="30"/>
  <c r="BP268" i="30" s="1"/>
  <c r="BO26" i="30"/>
  <c r="BN26" i="30"/>
  <c r="BN156" i="30" s="1"/>
  <c r="BM26" i="30"/>
  <c r="BM156" i="30" s="1"/>
  <c r="BL26" i="30"/>
  <c r="BL156" i="30" s="1"/>
  <c r="BK26" i="30"/>
  <c r="BK156" i="30" s="1"/>
  <c r="BJ26" i="30"/>
  <c r="BJ156" i="30" s="1"/>
  <c r="BI26" i="30"/>
  <c r="BI156" i="30" s="1"/>
  <c r="BH26" i="30"/>
  <c r="BH268" i="30" s="1"/>
  <c r="BG26" i="30"/>
  <c r="BF26" i="30"/>
  <c r="BF156" i="30" s="1"/>
  <c r="BE26" i="30"/>
  <c r="BE156" i="30" s="1"/>
  <c r="BD26" i="30"/>
  <c r="BD156" i="30" s="1"/>
  <c r="BC26" i="30"/>
  <c r="BC156" i="30" s="1"/>
  <c r="BB26" i="30"/>
  <c r="BB156" i="30" s="1"/>
  <c r="BA26" i="30"/>
  <c r="BA156" i="30" s="1"/>
  <c r="AZ26" i="30"/>
  <c r="AZ268" i="30" s="1"/>
  <c r="AY26" i="30"/>
  <c r="AX26" i="30"/>
  <c r="AX156" i="30" s="1"/>
  <c r="AW26" i="30"/>
  <c r="AW156" i="30" s="1"/>
  <c r="AV26" i="30"/>
  <c r="AV156" i="30" s="1"/>
  <c r="AU26" i="30"/>
  <c r="AU156" i="30" s="1"/>
  <c r="AT26" i="30"/>
  <c r="AT156" i="30" s="1"/>
  <c r="AS26" i="30"/>
  <c r="AS156" i="30" s="1"/>
  <c r="AR26" i="30"/>
  <c r="AR268" i="30" s="1"/>
  <c r="AQ26" i="30"/>
  <c r="AP26" i="30"/>
  <c r="AP156" i="30" s="1"/>
  <c r="AO26" i="30"/>
  <c r="AO156" i="30" s="1"/>
  <c r="AN26" i="30"/>
  <c r="AN156" i="30" s="1"/>
  <c r="AM26" i="30"/>
  <c r="AM156" i="30" s="1"/>
  <c r="AL26" i="30"/>
  <c r="AL156" i="30" s="1"/>
  <c r="AK26" i="30"/>
  <c r="AK156" i="30" s="1"/>
  <c r="AJ26" i="30"/>
  <c r="AI26" i="30"/>
  <c r="AH26" i="30"/>
  <c r="AH156" i="30" s="1"/>
  <c r="AG26" i="30"/>
  <c r="AG156" i="30" s="1"/>
  <c r="AF26" i="30"/>
  <c r="AF156" i="30" s="1"/>
  <c r="AE26" i="30"/>
  <c r="AE156" i="30" s="1"/>
  <c r="AD26" i="30"/>
  <c r="AD156" i="30" s="1"/>
  <c r="AC26" i="30"/>
  <c r="AC156" i="30" s="1"/>
  <c r="AB26" i="30"/>
  <c r="AB268" i="30" s="1"/>
  <c r="AA26" i="30"/>
  <c r="Z26" i="30"/>
  <c r="Z156" i="30" s="1"/>
  <c r="Y26" i="30"/>
  <c r="Y156" i="30" s="1"/>
  <c r="X26" i="30"/>
  <c r="X156" i="30" s="1"/>
  <c r="W26" i="30"/>
  <c r="W156" i="30" s="1"/>
  <c r="V26" i="30"/>
  <c r="V156" i="30" s="1"/>
  <c r="U26" i="30"/>
  <c r="U156" i="30" s="1"/>
  <c r="T26" i="30"/>
  <c r="T268" i="30" s="1"/>
  <c r="S26" i="30"/>
  <c r="R26" i="30"/>
  <c r="R156" i="30" s="1"/>
  <c r="Q26" i="30"/>
  <c r="Q156" i="30" s="1"/>
  <c r="P26" i="30"/>
  <c r="P156" i="30" s="1"/>
  <c r="O26" i="30"/>
  <c r="O156" i="30" s="1"/>
  <c r="N26" i="30"/>
  <c r="N156" i="30" s="1"/>
  <c r="M26" i="30"/>
  <c r="M156" i="30" s="1"/>
  <c r="L26" i="30"/>
  <c r="L268" i="30" s="1"/>
  <c r="K26" i="30"/>
  <c r="J26" i="30"/>
  <c r="J156" i="30" s="1"/>
  <c r="I26" i="30"/>
  <c r="I156" i="30" s="1"/>
  <c r="H26" i="30"/>
  <c r="H156" i="30" s="1"/>
  <c r="G26" i="30"/>
  <c r="G156" i="30" s="1"/>
  <c r="D24" i="30"/>
  <c r="D205" i="30" s="1"/>
  <c r="D23" i="30"/>
  <c r="D204" i="30" s="1"/>
  <c r="D22" i="30"/>
  <c r="D203" i="30" s="1"/>
  <c r="D21" i="30"/>
  <c r="D202" i="30" s="1"/>
  <c r="D20" i="30"/>
  <c r="D201" i="30" s="1"/>
  <c r="CM201" i="30" s="1"/>
  <c r="CS10" i="30"/>
  <c r="CR10" i="30"/>
  <c r="CQ10" i="30"/>
  <c r="CP10" i="30"/>
  <c r="CO10" i="30"/>
  <c r="CN10" i="30"/>
  <c r="CN9" i="30" s="1"/>
  <c r="CN244" i="30" s="1"/>
  <c r="CN255" i="30" s="1"/>
  <c r="CM10" i="30"/>
  <c r="CL10" i="30"/>
  <c r="CL267" i="30" s="1"/>
  <c r="CK10" i="30"/>
  <c r="CJ10" i="30"/>
  <c r="CI10" i="30"/>
  <c r="CH10" i="30"/>
  <c r="CG10" i="30"/>
  <c r="CF10" i="30"/>
  <c r="CE10" i="30"/>
  <c r="CD10" i="30"/>
  <c r="CD267" i="30" s="1"/>
  <c r="CC10" i="30"/>
  <c r="CB10" i="30"/>
  <c r="CA10" i="30"/>
  <c r="BZ10" i="30"/>
  <c r="BY10" i="30"/>
  <c r="BX10" i="30"/>
  <c r="BW10" i="30"/>
  <c r="BV10" i="30"/>
  <c r="BV267" i="30" s="1"/>
  <c r="BU10" i="30"/>
  <c r="BT10" i="30"/>
  <c r="BT9" i="30" s="1"/>
  <c r="BS10" i="30"/>
  <c r="BR10" i="30"/>
  <c r="BQ10" i="30"/>
  <c r="BP10" i="30"/>
  <c r="BO10" i="30"/>
  <c r="BN10" i="30"/>
  <c r="BM10" i="30"/>
  <c r="BL10" i="30"/>
  <c r="BL9" i="30" s="1"/>
  <c r="BK10" i="30"/>
  <c r="BK9" i="30" s="1"/>
  <c r="BK244" i="30" s="1"/>
  <c r="BK255" i="30" s="1"/>
  <c r="BJ10" i="30"/>
  <c r="BI10" i="30"/>
  <c r="BH10" i="30"/>
  <c r="BG10" i="30"/>
  <c r="BF10" i="30"/>
  <c r="BF267" i="30" s="1"/>
  <c r="BE10" i="30"/>
  <c r="BD10" i="30"/>
  <c r="BC10" i="30"/>
  <c r="BC9" i="30" s="1"/>
  <c r="BC244" i="30" s="1"/>
  <c r="BC255" i="30" s="1"/>
  <c r="BB10" i="30"/>
  <c r="BA10" i="30"/>
  <c r="AZ10" i="30"/>
  <c r="AZ9" i="30" s="1"/>
  <c r="AZ244" i="30" s="1"/>
  <c r="AZ255" i="30" s="1"/>
  <c r="AY10" i="30"/>
  <c r="AX10" i="30"/>
  <c r="AX267" i="30" s="1"/>
  <c r="AW10" i="30"/>
  <c r="AV10" i="30"/>
  <c r="AU10" i="30"/>
  <c r="AT10" i="30"/>
  <c r="AS10" i="30"/>
  <c r="AR10" i="30"/>
  <c r="AR9" i="30" s="1"/>
  <c r="AR244" i="30" s="1"/>
  <c r="AR255" i="30" s="1"/>
  <c r="AQ10" i="30"/>
  <c r="AP10" i="30"/>
  <c r="AP267" i="30" s="1"/>
  <c r="AO10" i="30"/>
  <c r="AN10" i="30"/>
  <c r="AM10" i="30"/>
  <c r="AL10" i="30"/>
  <c r="AK10" i="30"/>
  <c r="AJ10" i="30"/>
  <c r="AI10" i="30"/>
  <c r="AH10" i="30"/>
  <c r="AH267" i="30" s="1"/>
  <c r="AG10" i="30"/>
  <c r="AF10" i="30"/>
  <c r="AE10" i="30"/>
  <c r="AD10" i="30"/>
  <c r="AC10" i="30"/>
  <c r="AB10" i="30"/>
  <c r="AA10" i="30"/>
  <c r="Z10" i="30"/>
  <c r="Y10" i="30"/>
  <c r="X10" i="30"/>
  <c r="X9" i="30" s="1"/>
  <c r="W10" i="30"/>
  <c r="W9" i="30" s="1"/>
  <c r="W244" i="30" s="1"/>
  <c r="W255" i="30" s="1"/>
  <c r="V10" i="30"/>
  <c r="U10" i="30"/>
  <c r="T10" i="30"/>
  <c r="S10" i="30"/>
  <c r="R10" i="30"/>
  <c r="R267" i="30" s="1"/>
  <c r="Q10" i="30"/>
  <c r="P10" i="30"/>
  <c r="O10" i="30"/>
  <c r="O9" i="30" s="1"/>
  <c r="O244" i="30" s="1"/>
  <c r="O255" i="30" s="1"/>
  <c r="N10" i="30"/>
  <c r="M10" i="30"/>
  <c r="L10" i="30"/>
  <c r="L9" i="30" s="1"/>
  <c r="L244" i="30" s="1"/>
  <c r="L255" i="30" s="1"/>
  <c r="K10" i="30"/>
  <c r="J10" i="30"/>
  <c r="I10" i="30"/>
  <c r="H10" i="30"/>
  <c r="G10" i="30"/>
  <c r="CP9" i="30"/>
  <c r="CP244" i="30" s="1"/>
  <c r="CP255" i="30" s="1"/>
  <c r="H5" i="30"/>
  <c r="I5" i="30" s="1"/>
  <c r="J5" i="30" s="1"/>
  <c r="K5" i="30" s="1"/>
  <c r="L5" i="30" s="1"/>
  <c r="M5" i="30" s="1"/>
  <c r="N5" i="30" s="1"/>
  <c r="O5" i="30" s="1"/>
  <c r="P5" i="30" s="1"/>
  <c r="Q5" i="30" s="1"/>
  <c r="R5" i="30" s="1"/>
  <c r="S5" i="30" s="1"/>
  <c r="T5" i="30" s="1"/>
  <c r="U5" i="30" s="1"/>
  <c r="V5" i="30" s="1"/>
  <c r="W5" i="30" s="1"/>
  <c r="X5" i="30" s="1"/>
  <c r="Y5" i="30" s="1"/>
  <c r="Z5" i="30" s="1"/>
  <c r="AA5" i="30" s="1"/>
  <c r="AB5" i="30" s="1"/>
  <c r="AC5" i="30" s="1"/>
  <c r="AD5" i="30" s="1"/>
  <c r="AE5" i="30" s="1"/>
  <c r="AF5" i="30" s="1"/>
  <c r="AG5" i="30" s="1"/>
  <c r="AH5" i="30" s="1"/>
  <c r="AI5" i="30" s="1"/>
  <c r="AJ5" i="30" s="1"/>
  <c r="AK5" i="30" s="1"/>
  <c r="AL5" i="30" s="1"/>
  <c r="AM5" i="30" s="1"/>
  <c r="AN5" i="30" s="1"/>
  <c r="AO5" i="30" s="1"/>
  <c r="AP5" i="30" s="1"/>
  <c r="AQ5" i="30" s="1"/>
  <c r="AR5" i="30" s="1"/>
  <c r="AS5" i="30" s="1"/>
  <c r="AT5" i="30" s="1"/>
  <c r="AU5" i="30" s="1"/>
  <c r="AV5" i="30" s="1"/>
  <c r="AW5" i="30" s="1"/>
  <c r="AX5" i="30" s="1"/>
  <c r="AY5" i="30" s="1"/>
  <c r="AZ5" i="30" s="1"/>
  <c r="BA5" i="30" s="1"/>
  <c r="BB5" i="30" s="1"/>
  <c r="BC5" i="30" s="1"/>
  <c r="BD5" i="30" s="1"/>
  <c r="BE5" i="30" s="1"/>
  <c r="BF5" i="30" s="1"/>
  <c r="BG5" i="30" s="1"/>
  <c r="BH5" i="30" s="1"/>
  <c r="BI5" i="30" s="1"/>
  <c r="BJ5" i="30" s="1"/>
  <c r="BK5" i="30" s="1"/>
  <c r="BL5" i="30" s="1"/>
  <c r="BM5" i="30" s="1"/>
  <c r="BN5" i="30" s="1"/>
  <c r="BO5" i="30" s="1"/>
  <c r="BP5" i="30" s="1"/>
  <c r="BQ5" i="30" s="1"/>
  <c r="BR5" i="30" s="1"/>
  <c r="BS5" i="30" s="1"/>
  <c r="BT5" i="30" s="1"/>
  <c r="BU5" i="30" s="1"/>
  <c r="BV5" i="30" s="1"/>
  <c r="BW5" i="30" s="1"/>
  <c r="BX5" i="30" s="1"/>
  <c r="BY5" i="30" s="1"/>
  <c r="BZ5" i="30" s="1"/>
  <c r="CA5" i="30" s="1"/>
  <c r="CB5" i="30" s="1"/>
  <c r="CC5" i="30" s="1"/>
  <c r="CD5" i="30" s="1"/>
  <c r="CE5" i="30" s="1"/>
  <c r="CF5" i="30" s="1"/>
  <c r="CG5" i="30" s="1"/>
  <c r="CH5" i="30" s="1"/>
  <c r="CI5" i="30" s="1"/>
  <c r="CJ5" i="30" s="1"/>
  <c r="CK5" i="30" s="1"/>
  <c r="CL5" i="30" s="1"/>
  <c r="CM5" i="30" s="1"/>
  <c r="CN5" i="30" s="1"/>
  <c r="CO5" i="30" s="1"/>
  <c r="CP5" i="30" s="1"/>
  <c r="CQ5" i="30" s="1"/>
  <c r="CR5" i="30" s="1"/>
  <c r="CS5" i="30" s="1"/>
  <c r="C2" i="30"/>
  <c r="C357" i="15"/>
  <c r="C356" i="15"/>
  <c r="C355" i="15"/>
  <c r="C354" i="15"/>
  <c r="C353" i="15"/>
  <c r="C352" i="15"/>
  <c r="C351" i="15"/>
  <c r="C350" i="15"/>
  <c r="C349" i="15"/>
  <c r="C348" i="15"/>
  <c r="C347" i="15"/>
  <c r="C346" i="15"/>
  <c r="C345" i="15"/>
  <c r="C344" i="15"/>
  <c r="C343" i="15"/>
  <c r="C342" i="15"/>
  <c r="C341" i="15"/>
  <c r="C340" i="15"/>
  <c r="C339" i="15"/>
  <c r="C338" i="15"/>
  <c r="C337" i="15"/>
  <c r="C336" i="15"/>
  <c r="C335" i="15"/>
  <c r="C334" i="15"/>
  <c r="C333" i="15"/>
  <c r="C332" i="15"/>
  <c r="C331" i="15"/>
  <c r="C330" i="15"/>
  <c r="C329" i="15"/>
  <c r="C328" i="15"/>
  <c r="C327" i="15"/>
  <c r="C326" i="15"/>
  <c r="C325" i="15"/>
  <c r="C324" i="15"/>
  <c r="C323" i="15"/>
  <c r="C322" i="15"/>
  <c r="C321" i="15"/>
  <c r="C320" i="15"/>
  <c r="C319" i="15"/>
  <c r="C318" i="15"/>
  <c r="C317" i="15"/>
  <c r="C316" i="15"/>
  <c r="C315" i="15"/>
  <c r="C314" i="15"/>
  <c r="C268" i="15"/>
  <c r="C267" i="15"/>
  <c r="C266" i="15"/>
  <c r="C265" i="15"/>
  <c r="CS264" i="15"/>
  <c r="CR264" i="15"/>
  <c r="CQ264" i="15"/>
  <c r="CP264" i="15"/>
  <c r="CO264" i="15"/>
  <c r="CN264" i="15"/>
  <c r="CM264" i="15"/>
  <c r="CL264" i="15"/>
  <c r="CK264" i="15"/>
  <c r="CJ264" i="15"/>
  <c r="CI264" i="15"/>
  <c r="CH264" i="15"/>
  <c r="CG264" i="15"/>
  <c r="CF264" i="15"/>
  <c r="CE264" i="15"/>
  <c r="CD264" i="15"/>
  <c r="CC264" i="15"/>
  <c r="CB264" i="15"/>
  <c r="CA264" i="15"/>
  <c r="BZ264" i="15"/>
  <c r="BY264" i="15"/>
  <c r="BX264" i="15"/>
  <c r="BW264" i="15"/>
  <c r="BV264" i="15"/>
  <c r="BU264" i="15"/>
  <c r="BT264" i="15"/>
  <c r="BS264" i="15"/>
  <c r="BR264" i="15"/>
  <c r="BQ264" i="15"/>
  <c r="BP264" i="15"/>
  <c r="BO264" i="15"/>
  <c r="BN264" i="15"/>
  <c r="BM264" i="15"/>
  <c r="BL264" i="15"/>
  <c r="BK264" i="15"/>
  <c r="BJ264" i="15"/>
  <c r="BI264" i="15"/>
  <c r="BH264" i="15"/>
  <c r="BG264" i="15"/>
  <c r="BF264" i="15"/>
  <c r="BE264" i="15"/>
  <c r="BD264" i="15"/>
  <c r="BC264" i="15"/>
  <c r="BB264" i="15"/>
  <c r="BA264" i="15"/>
  <c r="AZ264" i="15"/>
  <c r="AY264" i="15"/>
  <c r="AX264" i="15"/>
  <c r="AW264" i="15"/>
  <c r="AV264" i="15"/>
  <c r="AU264" i="15"/>
  <c r="AT264" i="15"/>
  <c r="AS264" i="15"/>
  <c r="AR264" i="15"/>
  <c r="AQ264" i="15"/>
  <c r="AP264" i="15"/>
  <c r="AO264" i="15"/>
  <c r="AN264" i="15"/>
  <c r="AM264" i="15"/>
  <c r="AL264" i="15"/>
  <c r="AK264" i="15"/>
  <c r="AJ264" i="15"/>
  <c r="AI264" i="15"/>
  <c r="AH264" i="15"/>
  <c r="AG264" i="15"/>
  <c r="AF264" i="15"/>
  <c r="AE264" i="15"/>
  <c r="AD264" i="15"/>
  <c r="AC264" i="15"/>
  <c r="AB264" i="15"/>
  <c r="AA264" i="15"/>
  <c r="Z264" i="15"/>
  <c r="Y264" i="15"/>
  <c r="X264" i="15"/>
  <c r="W264" i="15"/>
  <c r="V264" i="15"/>
  <c r="U264" i="15"/>
  <c r="T264" i="15"/>
  <c r="S264" i="15"/>
  <c r="R264" i="15"/>
  <c r="Q264" i="15"/>
  <c r="P264" i="15"/>
  <c r="O264" i="15"/>
  <c r="N264" i="15"/>
  <c r="M264" i="15"/>
  <c r="L264" i="15"/>
  <c r="K264" i="15"/>
  <c r="J264" i="15"/>
  <c r="I264" i="15"/>
  <c r="H264" i="15"/>
  <c r="G264" i="15"/>
  <c r="C264" i="15"/>
  <c r="C263" i="15"/>
  <c r="C262" i="15"/>
  <c r="C258" i="15"/>
  <c r="C247" i="15"/>
  <c r="C246" i="15"/>
  <c r="CS245" i="15"/>
  <c r="CR245" i="15"/>
  <c r="CQ245" i="15"/>
  <c r="CP245" i="15"/>
  <c r="CO245" i="15"/>
  <c r="CN245" i="15"/>
  <c r="CM245" i="15"/>
  <c r="CL245" i="15"/>
  <c r="CK245" i="15"/>
  <c r="CJ245" i="15"/>
  <c r="CI245" i="15"/>
  <c r="CH245" i="15"/>
  <c r="CG245" i="15"/>
  <c r="CF245" i="15"/>
  <c r="CE245" i="15"/>
  <c r="CD245" i="15"/>
  <c r="CC245" i="15"/>
  <c r="CB245" i="15"/>
  <c r="CA245" i="15"/>
  <c r="BZ245" i="15"/>
  <c r="BY245" i="15"/>
  <c r="BX245" i="15"/>
  <c r="BW245" i="15"/>
  <c r="BV245" i="15"/>
  <c r="BU245" i="15"/>
  <c r="BT245" i="15"/>
  <c r="BS245" i="15"/>
  <c r="BR245" i="15"/>
  <c r="BQ245" i="15"/>
  <c r="BP245" i="15"/>
  <c r="BO245" i="15"/>
  <c r="BN245" i="15"/>
  <c r="BM245" i="15"/>
  <c r="BL245" i="15"/>
  <c r="BK245" i="15"/>
  <c r="BJ245" i="15"/>
  <c r="BI245" i="15"/>
  <c r="BH245" i="15"/>
  <c r="BG245" i="15"/>
  <c r="BF245" i="15"/>
  <c r="BE245" i="15"/>
  <c r="BD245" i="15"/>
  <c r="BC245" i="15"/>
  <c r="BB245" i="15"/>
  <c r="BA245" i="15"/>
  <c r="AZ245" i="15"/>
  <c r="AY245" i="15"/>
  <c r="AX245" i="15"/>
  <c r="AW245" i="15"/>
  <c r="AV245" i="15"/>
  <c r="AU245" i="15"/>
  <c r="AT245" i="15"/>
  <c r="AS245" i="15"/>
  <c r="AR245" i="15"/>
  <c r="AQ245" i="15"/>
  <c r="AP245" i="15"/>
  <c r="AO245" i="15"/>
  <c r="AN245" i="15"/>
  <c r="AM245" i="15"/>
  <c r="AL245" i="15"/>
  <c r="AK245" i="15"/>
  <c r="AJ245" i="15"/>
  <c r="AI245" i="15"/>
  <c r="AH245" i="15"/>
  <c r="AG245" i="15"/>
  <c r="AF245" i="15"/>
  <c r="AE245" i="15"/>
  <c r="AD245" i="15"/>
  <c r="AC245" i="15"/>
  <c r="AB245" i="15"/>
  <c r="AA245" i="15"/>
  <c r="Z245" i="15"/>
  <c r="Y245" i="15"/>
  <c r="X245" i="15"/>
  <c r="W245" i="15"/>
  <c r="V245" i="15"/>
  <c r="U245" i="15"/>
  <c r="T245" i="15"/>
  <c r="S245" i="15"/>
  <c r="R245" i="15"/>
  <c r="Q245" i="15"/>
  <c r="P245" i="15"/>
  <c r="O245" i="15"/>
  <c r="N245" i="15"/>
  <c r="M245" i="15"/>
  <c r="L245" i="15"/>
  <c r="K245" i="15"/>
  <c r="J245" i="15"/>
  <c r="I245" i="15"/>
  <c r="H245" i="15"/>
  <c r="G245" i="15"/>
  <c r="C245" i="15"/>
  <c r="C244" i="15"/>
  <c r="C235" i="15"/>
  <c r="C234" i="15"/>
  <c r="C233" i="15"/>
  <c r="C230" i="15"/>
  <c r="C229" i="15"/>
  <c r="C228" i="15"/>
  <c r="C227" i="15"/>
  <c r="C226" i="15"/>
  <c r="C225" i="15"/>
  <c r="C224" i="15"/>
  <c r="C223" i="15"/>
  <c r="C222" i="15"/>
  <c r="C221" i="15"/>
  <c r="C220" i="15"/>
  <c r="C219" i="15"/>
  <c r="C218" i="15"/>
  <c r="C216" i="15"/>
  <c r="C214" i="15"/>
  <c r="C213" i="15"/>
  <c r="C212" i="15"/>
  <c r="C211" i="15"/>
  <c r="C210" i="15"/>
  <c r="C209" i="15"/>
  <c r="C208" i="15"/>
  <c r="C207" i="15"/>
  <c r="C205" i="15"/>
  <c r="C204" i="15"/>
  <c r="C203" i="15"/>
  <c r="C202" i="15"/>
  <c r="C201" i="15"/>
  <c r="C200" i="15"/>
  <c r="C199" i="15"/>
  <c r="C198" i="15"/>
  <c r="C197" i="15"/>
  <c r="C196" i="15"/>
  <c r="C195" i="15"/>
  <c r="C194" i="15"/>
  <c r="C193" i="15"/>
  <c r="C192" i="15"/>
  <c r="C191" i="15"/>
  <c r="C190" i="15"/>
  <c r="C183" i="15"/>
  <c r="CS182" i="15"/>
  <c r="CR182" i="15"/>
  <c r="CQ182" i="15"/>
  <c r="CP182" i="15"/>
  <c r="CO182" i="15"/>
  <c r="CN182" i="15"/>
  <c r="CM182" i="15"/>
  <c r="CL182" i="15"/>
  <c r="CK182" i="15"/>
  <c r="CJ182" i="15"/>
  <c r="CI182" i="15"/>
  <c r="CH182" i="15"/>
  <c r="CG182" i="15"/>
  <c r="CF182" i="15"/>
  <c r="CE182" i="15"/>
  <c r="CD182" i="15"/>
  <c r="CC182" i="15"/>
  <c r="CB182" i="15"/>
  <c r="CA182" i="15"/>
  <c r="BZ182" i="15"/>
  <c r="BY182" i="15"/>
  <c r="BX182" i="15"/>
  <c r="BW182" i="15"/>
  <c r="BV182" i="15"/>
  <c r="BU182" i="15"/>
  <c r="BT182" i="15"/>
  <c r="BS182" i="15"/>
  <c r="BR182" i="15"/>
  <c r="BQ182" i="15"/>
  <c r="BP182" i="15"/>
  <c r="BO182" i="15"/>
  <c r="BN182" i="15"/>
  <c r="BM182" i="15"/>
  <c r="BL182" i="15"/>
  <c r="BK182" i="15"/>
  <c r="BJ182" i="15"/>
  <c r="BI182" i="15"/>
  <c r="BH182" i="15"/>
  <c r="BG182" i="15"/>
  <c r="BF182" i="15"/>
  <c r="BE182" i="15"/>
  <c r="BD182" i="15"/>
  <c r="BC182" i="15"/>
  <c r="BB182" i="15"/>
  <c r="BA182" i="15"/>
  <c r="AZ182" i="15"/>
  <c r="AY182" i="15"/>
  <c r="AX182" i="15"/>
  <c r="AW182" i="15"/>
  <c r="AV182" i="15"/>
  <c r="AU182" i="15"/>
  <c r="AT182" i="15"/>
  <c r="AS182" i="15"/>
  <c r="AR182" i="15"/>
  <c r="AQ182" i="15"/>
  <c r="AP182" i="15"/>
  <c r="AO182" i="15"/>
  <c r="AN182" i="15"/>
  <c r="AM182" i="15"/>
  <c r="AL182" i="15"/>
  <c r="AK182" i="15"/>
  <c r="AJ182" i="15"/>
  <c r="AI182" i="15"/>
  <c r="AH182" i="15"/>
  <c r="AG182" i="15"/>
  <c r="AF182" i="15"/>
  <c r="AE182" i="15"/>
  <c r="AD182" i="15"/>
  <c r="AC182" i="15"/>
  <c r="AB182" i="15"/>
  <c r="AA182" i="15"/>
  <c r="Z182" i="15"/>
  <c r="Y182" i="15"/>
  <c r="X182" i="15"/>
  <c r="W182" i="15"/>
  <c r="V182" i="15"/>
  <c r="U182" i="15"/>
  <c r="T182" i="15"/>
  <c r="S182" i="15"/>
  <c r="R182" i="15"/>
  <c r="Q182" i="15"/>
  <c r="P182" i="15"/>
  <c r="O182" i="15"/>
  <c r="N182" i="15"/>
  <c r="M182" i="15"/>
  <c r="L182" i="15"/>
  <c r="K182" i="15"/>
  <c r="J182" i="15"/>
  <c r="I182" i="15"/>
  <c r="H182" i="15"/>
  <c r="G182" i="15"/>
  <c r="C182" i="15"/>
  <c r="C181" i="15"/>
  <c r="C174" i="15"/>
  <c r="C173" i="15"/>
  <c r="CS171" i="15"/>
  <c r="CR171" i="15"/>
  <c r="CQ171" i="15"/>
  <c r="CP171" i="15"/>
  <c r="CO171" i="15"/>
  <c r="CN171" i="15"/>
  <c r="CM171" i="15"/>
  <c r="CL171" i="15"/>
  <c r="CK171" i="15"/>
  <c r="CJ171" i="15"/>
  <c r="CI171" i="15"/>
  <c r="CH171" i="15"/>
  <c r="CG171" i="15"/>
  <c r="CF171" i="15"/>
  <c r="CE171" i="15"/>
  <c r="CD171" i="15"/>
  <c r="CC171" i="15"/>
  <c r="CB171" i="15"/>
  <c r="CA171" i="15"/>
  <c r="BZ171" i="15"/>
  <c r="BY171" i="15"/>
  <c r="BX171" i="15"/>
  <c r="BW171" i="15"/>
  <c r="BV171" i="15"/>
  <c r="BU171" i="15"/>
  <c r="BT171" i="15"/>
  <c r="BS171" i="15"/>
  <c r="BR171" i="15"/>
  <c r="BQ171" i="15"/>
  <c r="BP171" i="15"/>
  <c r="BO171" i="15"/>
  <c r="BN171" i="15"/>
  <c r="BM171" i="15"/>
  <c r="BL171" i="15"/>
  <c r="BK171" i="15"/>
  <c r="BJ171" i="15"/>
  <c r="BI171" i="15"/>
  <c r="BH171" i="15"/>
  <c r="BG171" i="15"/>
  <c r="BF171" i="15"/>
  <c r="BE171" i="15"/>
  <c r="BD171" i="15"/>
  <c r="BC171" i="15"/>
  <c r="BB171" i="15"/>
  <c r="BA171" i="15"/>
  <c r="AZ171" i="15"/>
  <c r="AY171" i="15"/>
  <c r="AX171" i="15"/>
  <c r="AW171" i="15"/>
  <c r="AV171" i="15"/>
  <c r="AU171" i="15"/>
  <c r="AT171" i="15"/>
  <c r="AS171" i="15"/>
  <c r="AR171" i="15"/>
  <c r="AQ171" i="15"/>
  <c r="AP171" i="15"/>
  <c r="AO171" i="15"/>
  <c r="AN171" i="15"/>
  <c r="AM171" i="15"/>
  <c r="AL171" i="15"/>
  <c r="AK171" i="15"/>
  <c r="AJ171" i="15"/>
  <c r="AI171" i="15"/>
  <c r="AH171" i="15"/>
  <c r="AG171" i="15"/>
  <c r="AF171" i="15"/>
  <c r="AE171" i="15"/>
  <c r="AD171" i="15"/>
  <c r="AC171" i="15"/>
  <c r="AB171" i="15"/>
  <c r="AA171" i="15"/>
  <c r="Z171" i="15"/>
  <c r="Y171" i="15"/>
  <c r="X171" i="15"/>
  <c r="W171" i="15"/>
  <c r="V171" i="15"/>
  <c r="U171" i="15"/>
  <c r="T171" i="15"/>
  <c r="S171" i="15"/>
  <c r="R171" i="15"/>
  <c r="Q171" i="15"/>
  <c r="P171" i="15"/>
  <c r="O171" i="15"/>
  <c r="N171" i="15"/>
  <c r="M171" i="15"/>
  <c r="L171" i="15"/>
  <c r="K171" i="15"/>
  <c r="J171" i="15"/>
  <c r="I171" i="15"/>
  <c r="H171" i="15"/>
  <c r="C169" i="15"/>
  <c r="C168" i="15"/>
  <c r="CS167" i="15"/>
  <c r="CR167" i="15"/>
  <c r="CQ167" i="15"/>
  <c r="CP167" i="15"/>
  <c r="CO167" i="15"/>
  <c r="CN167" i="15"/>
  <c r="CM167" i="15"/>
  <c r="CL167" i="15"/>
  <c r="CK167" i="15"/>
  <c r="CJ167" i="15"/>
  <c r="CI167" i="15"/>
  <c r="CH167" i="15"/>
  <c r="CG167" i="15"/>
  <c r="CF167" i="15"/>
  <c r="CE167" i="15"/>
  <c r="CD167" i="15"/>
  <c r="CC167" i="15"/>
  <c r="CB167" i="15"/>
  <c r="CA167" i="15"/>
  <c r="BZ167" i="15"/>
  <c r="BY167" i="15"/>
  <c r="BX167" i="15"/>
  <c r="BW167" i="15"/>
  <c r="BV167" i="15"/>
  <c r="BU167" i="15"/>
  <c r="BT167" i="15"/>
  <c r="BS167" i="15"/>
  <c r="BR167" i="15"/>
  <c r="BQ167" i="15"/>
  <c r="BP167" i="15"/>
  <c r="BO167" i="15"/>
  <c r="BN167" i="15"/>
  <c r="BM167" i="15"/>
  <c r="BL167" i="15"/>
  <c r="BK167" i="15"/>
  <c r="BJ167" i="15"/>
  <c r="BI167" i="15"/>
  <c r="BH167" i="15"/>
  <c r="BG167" i="15"/>
  <c r="BF167" i="15"/>
  <c r="BE167" i="15"/>
  <c r="BD167" i="15"/>
  <c r="BC167" i="15"/>
  <c r="BB167" i="15"/>
  <c r="BA167" i="15"/>
  <c r="AZ167" i="15"/>
  <c r="AY167" i="15"/>
  <c r="AX167" i="15"/>
  <c r="AW167" i="15"/>
  <c r="AV167" i="15"/>
  <c r="AU167" i="15"/>
  <c r="AT167" i="15"/>
  <c r="AS167" i="15"/>
  <c r="AR167" i="15"/>
  <c r="AQ167" i="15"/>
  <c r="AP167" i="15"/>
  <c r="AO167" i="15"/>
  <c r="AN167" i="15"/>
  <c r="AM167" i="15"/>
  <c r="AL167" i="15"/>
  <c r="AK167" i="15"/>
  <c r="AJ167" i="15"/>
  <c r="AI167" i="15"/>
  <c r="AH167" i="15"/>
  <c r="AG167" i="15"/>
  <c r="AF167" i="15"/>
  <c r="AE167" i="15"/>
  <c r="AD167" i="15"/>
  <c r="AC167" i="15"/>
  <c r="AB167" i="15"/>
  <c r="AA167" i="15"/>
  <c r="Z167" i="15"/>
  <c r="Y167" i="15"/>
  <c r="X167" i="15"/>
  <c r="W167" i="15"/>
  <c r="V167" i="15"/>
  <c r="U167" i="15"/>
  <c r="T167" i="15"/>
  <c r="S167" i="15"/>
  <c r="R167" i="15"/>
  <c r="Q167" i="15"/>
  <c r="P167" i="15"/>
  <c r="O167" i="15"/>
  <c r="N167" i="15"/>
  <c r="M167" i="15"/>
  <c r="L167" i="15"/>
  <c r="K167" i="15"/>
  <c r="J167" i="15"/>
  <c r="I167" i="15"/>
  <c r="H167" i="15"/>
  <c r="G167" i="15"/>
  <c r="C167" i="15"/>
  <c r="C166" i="15"/>
  <c r="C159" i="15"/>
  <c r="C158" i="15"/>
  <c r="C157" i="15"/>
  <c r="C156" i="15"/>
  <c r="CS152" i="15"/>
  <c r="CR152" i="15"/>
  <c r="CQ152" i="15"/>
  <c r="CP152" i="15"/>
  <c r="CO152" i="15"/>
  <c r="CN152" i="15"/>
  <c r="CM152" i="15"/>
  <c r="CL152" i="15"/>
  <c r="CK152" i="15"/>
  <c r="CJ152" i="15"/>
  <c r="CI152" i="15"/>
  <c r="CH152" i="15"/>
  <c r="CG152" i="15"/>
  <c r="CF152" i="15"/>
  <c r="CE152" i="15"/>
  <c r="CD152" i="15"/>
  <c r="CC152" i="15"/>
  <c r="CB152" i="15"/>
  <c r="CA152" i="15"/>
  <c r="BZ152" i="15"/>
  <c r="BY152" i="15"/>
  <c r="BX152" i="15"/>
  <c r="BW152" i="15"/>
  <c r="BV152" i="15"/>
  <c r="BU152" i="15"/>
  <c r="BT152" i="15"/>
  <c r="BS152" i="15"/>
  <c r="BR152" i="15"/>
  <c r="BQ152" i="15"/>
  <c r="BP152" i="15"/>
  <c r="BO152" i="15"/>
  <c r="BN152" i="15"/>
  <c r="BM152" i="15"/>
  <c r="BL152" i="15"/>
  <c r="BK152" i="15"/>
  <c r="BJ152" i="15"/>
  <c r="BI152" i="15"/>
  <c r="BH152" i="15"/>
  <c r="BG152" i="15"/>
  <c r="BF152" i="15"/>
  <c r="BE152" i="15"/>
  <c r="BD152" i="15"/>
  <c r="BC152" i="15"/>
  <c r="BB152" i="15"/>
  <c r="BA152" i="15"/>
  <c r="AZ152" i="15"/>
  <c r="AY152" i="15"/>
  <c r="AX152" i="15"/>
  <c r="AW152" i="15"/>
  <c r="AV152" i="15"/>
  <c r="AU152" i="15"/>
  <c r="AT152" i="15"/>
  <c r="AS152" i="15"/>
  <c r="AR152" i="15"/>
  <c r="AQ152" i="15"/>
  <c r="AP152" i="15"/>
  <c r="AO152" i="15"/>
  <c r="AN152" i="15"/>
  <c r="AM152" i="15"/>
  <c r="AL152" i="15"/>
  <c r="AK152" i="15"/>
  <c r="AJ152" i="15"/>
  <c r="AI152" i="15"/>
  <c r="AH152" i="15"/>
  <c r="AG152" i="15"/>
  <c r="AF152" i="15"/>
  <c r="AE152" i="15"/>
  <c r="AD152" i="15"/>
  <c r="AC152" i="15"/>
  <c r="AB152" i="15"/>
  <c r="AA152" i="15"/>
  <c r="Z152" i="15"/>
  <c r="Y152" i="15"/>
  <c r="X152" i="15"/>
  <c r="W152" i="15"/>
  <c r="V152" i="15"/>
  <c r="U152" i="15"/>
  <c r="T152" i="15"/>
  <c r="S152" i="15"/>
  <c r="R152" i="15"/>
  <c r="Q152" i="15"/>
  <c r="P152" i="15"/>
  <c r="O152" i="15"/>
  <c r="N152" i="15"/>
  <c r="M152" i="15"/>
  <c r="L152" i="15"/>
  <c r="K152" i="15"/>
  <c r="J152" i="15"/>
  <c r="I152" i="15"/>
  <c r="H152" i="15"/>
  <c r="G152" i="15"/>
  <c r="CS124" i="15"/>
  <c r="CS235" i="15" s="1"/>
  <c r="CR124" i="15"/>
  <c r="CR235" i="15" s="1"/>
  <c r="CQ124" i="15"/>
  <c r="CQ235" i="15" s="1"/>
  <c r="CP124" i="15"/>
  <c r="CP235" i="15" s="1"/>
  <c r="CO124" i="15"/>
  <c r="CO235" i="15" s="1"/>
  <c r="CN124" i="15"/>
  <c r="CN235" i="15" s="1"/>
  <c r="CM124" i="15"/>
  <c r="CM235" i="15" s="1"/>
  <c r="CL124" i="15"/>
  <c r="CL235" i="15" s="1"/>
  <c r="CK124" i="15"/>
  <c r="CK235" i="15" s="1"/>
  <c r="CJ124" i="15"/>
  <c r="CJ235" i="15" s="1"/>
  <c r="CI124" i="15"/>
  <c r="CI235" i="15" s="1"/>
  <c r="CH124" i="15"/>
  <c r="CH235" i="15" s="1"/>
  <c r="CG124" i="15"/>
  <c r="CG235" i="15" s="1"/>
  <c r="CF124" i="15"/>
  <c r="CF235" i="15" s="1"/>
  <c r="CE124" i="15"/>
  <c r="CE235" i="15" s="1"/>
  <c r="CD124" i="15"/>
  <c r="CD235" i="15" s="1"/>
  <c r="CC124" i="15"/>
  <c r="CC235" i="15" s="1"/>
  <c r="CB124" i="15"/>
  <c r="CB235" i="15" s="1"/>
  <c r="CA124" i="15"/>
  <c r="CA235" i="15" s="1"/>
  <c r="BZ124" i="15"/>
  <c r="BZ235" i="15" s="1"/>
  <c r="BY124" i="15"/>
  <c r="BY235" i="15" s="1"/>
  <c r="BX124" i="15"/>
  <c r="BX235" i="15" s="1"/>
  <c r="BW124" i="15"/>
  <c r="BW235" i="15" s="1"/>
  <c r="BV124" i="15"/>
  <c r="BV235" i="15" s="1"/>
  <c r="BU124" i="15"/>
  <c r="BU235" i="15" s="1"/>
  <c r="BT124" i="15"/>
  <c r="BT235" i="15" s="1"/>
  <c r="BS124" i="15"/>
  <c r="BS235" i="15" s="1"/>
  <c r="BR124" i="15"/>
  <c r="BR235" i="15" s="1"/>
  <c r="BQ124" i="15"/>
  <c r="BQ235" i="15" s="1"/>
  <c r="BP124" i="15"/>
  <c r="BP235" i="15" s="1"/>
  <c r="BO124" i="15"/>
  <c r="BO235" i="15" s="1"/>
  <c r="BN124" i="15"/>
  <c r="BN235" i="15" s="1"/>
  <c r="BM124" i="15"/>
  <c r="BM235" i="15" s="1"/>
  <c r="BL124" i="15"/>
  <c r="BL235" i="15" s="1"/>
  <c r="BK124" i="15"/>
  <c r="BK235" i="15" s="1"/>
  <c r="BJ124" i="15"/>
  <c r="BJ235" i="15" s="1"/>
  <c r="BI124" i="15"/>
  <c r="BI235" i="15" s="1"/>
  <c r="BH124" i="15"/>
  <c r="BH235" i="15" s="1"/>
  <c r="BG124" i="15"/>
  <c r="BG235" i="15" s="1"/>
  <c r="BF124" i="15"/>
  <c r="BF235" i="15" s="1"/>
  <c r="BE124" i="15"/>
  <c r="BE235" i="15" s="1"/>
  <c r="BD124" i="15"/>
  <c r="BD235" i="15" s="1"/>
  <c r="BC124" i="15"/>
  <c r="BC235" i="15" s="1"/>
  <c r="BB124" i="15"/>
  <c r="BB235" i="15" s="1"/>
  <c r="BA124" i="15"/>
  <c r="BA235" i="15" s="1"/>
  <c r="AZ124" i="15"/>
  <c r="AZ235" i="15" s="1"/>
  <c r="AY124" i="15"/>
  <c r="AY235" i="15" s="1"/>
  <c r="AX124" i="15"/>
  <c r="AX235" i="15" s="1"/>
  <c r="AW124" i="15"/>
  <c r="AW235" i="15" s="1"/>
  <c r="AV124" i="15"/>
  <c r="AV235" i="15" s="1"/>
  <c r="AU124" i="15"/>
  <c r="AU235" i="15" s="1"/>
  <c r="AT124" i="15"/>
  <c r="AT235" i="15" s="1"/>
  <c r="AS124" i="15"/>
  <c r="AS235" i="15" s="1"/>
  <c r="AR124" i="15"/>
  <c r="AR235" i="15" s="1"/>
  <c r="AQ124" i="15"/>
  <c r="AQ235" i="15" s="1"/>
  <c r="AP124" i="15"/>
  <c r="AP235" i="15" s="1"/>
  <c r="AO124" i="15"/>
  <c r="AO235" i="15" s="1"/>
  <c r="AN124" i="15"/>
  <c r="AN235" i="15" s="1"/>
  <c r="AM124" i="15"/>
  <c r="AM235" i="15" s="1"/>
  <c r="AL124" i="15"/>
  <c r="AL235" i="15" s="1"/>
  <c r="AK124" i="15"/>
  <c r="AK235" i="15" s="1"/>
  <c r="AJ124" i="15"/>
  <c r="AJ235" i="15" s="1"/>
  <c r="AI124" i="15"/>
  <c r="AI235" i="15" s="1"/>
  <c r="AH124" i="15"/>
  <c r="AH235" i="15" s="1"/>
  <c r="AG124" i="15"/>
  <c r="AG235" i="15" s="1"/>
  <c r="AF124" i="15"/>
  <c r="AF235" i="15" s="1"/>
  <c r="AE124" i="15"/>
  <c r="AE235" i="15" s="1"/>
  <c r="AD124" i="15"/>
  <c r="AD235" i="15" s="1"/>
  <c r="AC124" i="15"/>
  <c r="AC235" i="15" s="1"/>
  <c r="AB124" i="15"/>
  <c r="AB235" i="15" s="1"/>
  <c r="AA124" i="15"/>
  <c r="AA235" i="15" s="1"/>
  <c r="Z124" i="15"/>
  <c r="Z235" i="15" s="1"/>
  <c r="Y124" i="15"/>
  <c r="Y235" i="15" s="1"/>
  <c r="X124" i="15"/>
  <c r="X235" i="15" s="1"/>
  <c r="W124" i="15"/>
  <c r="W235" i="15" s="1"/>
  <c r="V124" i="15"/>
  <c r="V235" i="15" s="1"/>
  <c r="U124" i="15"/>
  <c r="U235" i="15" s="1"/>
  <c r="T124" i="15"/>
  <c r="T235" i="15" s="1"/>
  <c r="S124" i="15"/>
  <c r="S235" i="15" s="1"/>
  <c r="R124" i="15"/>
  <c r="R235" i="15" s="1"/>
  <c r="Q124" i="15"/>
  <c r="Q235" i="15" s="1"/>
  <c r="P124" i="15"/>
  <c r="P235" i="15" s="1"/>
  <c r="O124" i="15"/>
  <c r="O235" i="15" s="1"/>
  <c r="N124" i="15"/>
  <c r="N235" i="15" s="1"/>
  <c r="M124" i="15"/>
  <c r="M235" i="15" s="1"/>
  <c r="L124" i="15"/>
  <c r="L235" i="15" s="1"/>
  <c r="K124" i="15"/>
  <c r="K235" i="15" s="1"/>
  <c r="J124" i="15"/>
  <c r="J235" i="15" s="1"/>
  <c r="I124" i="15"/>
  <c r="I235" i="15" s="1"/>
  <c r="H124" i="15"/>
  <c r="H235" i="15" s="1"/>
  <c r="G124" i="15"/>
  <c r="G235" i="15" s="1"/>
  <c r="CS119" i="15"/>
  <c r="CR119" i="15"/>
  <c r="CQ119" i="15"/>
  <c r="CP119" i="15"/>
  <c r="CO119" i="15"/>
  <c r="CN119" i="15"/>
  <c r="CN234" i="15" s="1"/>
  <c r="CM119" i="15"/>
  <c r="CM234" i="15" s="1"/>
  <c r="CL119" i="15"/>
  <c r="CK119" i="15"/>
  <c r="CJ119" i="15"/>
  <c r="CI119" i="15"/>
  <c r="CH119" i="15"/>
  <c r="CG119" i="15"/>
  <c r="CF119" i="15"/>
  <c r="CF234" i="15" s="1"/>
  <c r="CE119" i="15"/>
  <c r="CE234" i="15" s="1"/>
  <c r="CD119" i="15"/>
  <c r="CC119" i="15"/>
  <c r="CB119" i="15"/>
  <c r="CA119" i="15"/>
  <c r="BZ119" i="15"/>
  <c r="BY119" i="15"/>
  <c r="BX119" i="15"/>
  <c r="BX234" i="15" s="1"/>
  <c r="BW119" i="15"/>
  <c r="BW234" i="15" s="1"/>
  <c r="BV119" i="15"/>
  <c r="BU119" i="15"/>
  <c r="BT119" i="15"/>
  <c r="BS119" i="15"/>
  <c r="BR119" i="15"/>
  <c r="BR234" i="15" s="1"/>
  <c r="BQ119" i="15"/>
  <c r="BP119" i="15"/>
  <c r="BP234" i="15" s="1"/>
  <c r="BO119" i="15"/>
  <c r="BO234" i="15" s="1"/>
  <c r="BN119" i="15"/>
  <c r="BM119" i="15"/>
  <c r="BL119" i="15"/>
  <c r="BK119" i="15"/>
  <c r="BJ119" i="15"/>
  <c r="BJ234" i="15" s="1"/>
  <c r="BI119" i="15"/>
  <c r="BH119" i="15"/>
  <c r="BH234" i="15" s="1"/>
  <c r="BG119" i="15"/>
  <c r="BG234" i="15" s="1"/>
  <c r="BF119" i="15"/>
  <c r="BE119" i="15"/>
  <c r="BD119" i="15"/>
  <c r="BD234" i="15" s="1"/>
  <c r="BC119" i="15"/>
  <c r="BB119" i="15"/>
  <c r="BB234" i="15" s="1"/>
  <c r="BA119" i="15"/>
  <c r="AZ119" i="15"/>
  <c r="AZ234" i="15" s="1"/>
  <c r="AY119" i="15"/>
  <c r="AY234" i="15" s="1"/>
  <c r="AX119" i="15"/>
  <c r="AW119" i="15"/>
  <c r="AV119" i="15"/>
  <c r="AV234" i="15" s="1"/>
  <c r="AU119" i="15"/>
  <c r="AT119" i="15"/>
  <c r="AT234" i="15" s="1"/>
  <c r="AS119" i="15"/>
  <c r="AR119" i="15"/>
  <c r="AR234" i="15" s="1"/>
  <c r="AQ119" i="15"/>
  <c r="AQ234" i="15" s="1"/>
  <c r="AP119" i="15"/>
  <c r="AO119" i="15"/>
  <c r="AN119" i="15"/>
  <c r="AN234" i="15" s="1"/>
  <c r="AM119" i="15"/>
  <c r="AL119" i="15"/>
  <c r="AL234" i="15" s="1"/>
  <c r="AK119" i="15"/>
  <c r="AJ119" i="15"/>
  <c r="AJ234" i="15" s="1"/>
  <c r="AI119" i="15"/>
  <c r="AI234" i="15" s="1"/>
  <c r="AH119" i="15"/>
  <c r="AG119" i="15"/>
  <c r="AF119" i="15"/>
  <c r="AF234" i="15" s="1"/>
  <c r="AE119" i="15"/>
  <c r="AD119" i="15"/>
  <c r="AD234" i="15" s="1"/>
  <c r="AC119" i="15"/>
  <c r="AB119" i="15"/>
  <c r="AB234" i="15" s="1"/>
  <c r="AA119" i="15"/>
  <c r="AA234" i="15" s="1"/>
  <c r="Z119" i="15"/>
  <c r="Y119" i="15"/>
  <c r="X119" i="15"/>
  <c r="X234" i="15" s="1"/>
  <c r="W119" i="15"/>
  <c r="V119" i="15"/>
  <c r="V234" i="15" s="1"/>
  <c r="U119" i="15"/>
  <c r="T119" i="15"/>
  <c r="T234" i="15" s="1"/>
  <c r="S119" i="15"/>
  <c r="S234" i="15" s="1"/>
  <c r="R119" i="15"/>
  <c r="Q119" i="15"/>
  <c r="P119" i="15"/>
  <c r="P234" i="15" s="1"/>
  <c r="O119" i="15"/>
  <c r="N119" i="15"/>
  <c r="N234" i="15" s="1"/>
  <c r="M119" i="15"/>
  <c r="L119" i="15"/>
  <c r="L234" i="15" s="1"/>
  <c r="K119" i="15"/>
  <c r="K234" i="15" s="1"/>
  <c r="J119" i="15"/>
  <c r="I119" i="15"/>
  <c r="H119" i="15"/>
  <c r="H234" i="15" s="1"/>
  <c r="G119" i="15"/>
  <c r="CS95" i="15"/>
  <c r="CS233" i="15" s="1"/>
  <c r="CR95" i="15"/>
  <c r="CQ95" i="15"/>
  <c r="CP95" i="15"/>
  <c r="CP233" i="15" s="1"/>
  <c r="CO95" i="15"/>
  <c r="CN95" i="15"/>
  <c r="CN233" i="15" s="1"/>
  <c r="CM95" i="15"/>
  <c r="CL95" i="15"/>
  <c r="CL233" i="15" s="1"/>
  <c r="CK95" i="15"/>
  <c r="CK233" i="15" s="1"/>
  <c r="CJ95" i="15"/>
  <c r="CI95" i="15"/>
  <c r="CH95" i="15"/>
  <c r="CH233" i="15" s="1"/>
  <c r="CG95" i="15"/>
  <c r="CF95" i="15"/>
  <c r="CF233" i="15" s="1"/>
  <c r="CE95" i="15"/>
  <c r="CD95" i="15"/>
  <c r="CD233" i="15" s="1"/>
  <c r="CC95" i="15"/>
  <c r="CC233" i="15" s="1"/>
  <c r="CB95" i="15"/>
  <c r="CA95" i="15"/>
  <c r="BZ95" i="15"/>
  <c r="BZ233" i="15" s="1"/>
  <c r="BY95" i="15"/>
  <c r="BX95" i="15"/>
  <c r="BX233" i="15" s="1"/>
  <c r="BW95" i="15"/>
  <c r="BV95" i="15"/>
  <c r="BV233" i="15" s="1"/>
  <c r="BU95" i="15"/>
  <c r="BU233" i="15" s="1"/>
  <c r="BT95" i="15"/>
  <c r="BS95" i="15"/>
  <c r="BR95" i="15"/>
  <c r="BR233" i="15" s="1"/>
  <c r="BQ95" i="15"/>
  <c r="BP95" i="15"/>
  <c r="BP233" i="15" s="1"/>
  <c r="BO95" i="15"/>
  <c r="BN95" i="15"/>
  <c r="BN233" i="15" s="1"/>
  <c r="BM95" i="15"/>
  <c r="BM233" i="15" s="1"/>
  <c r="BL95" i="15"/>
  <c r="BK95" i="15"/>
  <c r="BJ95" i="15"/>
  <c r="BJ233" i="15" s="1"/>
  <c r="BI95" i="15"/>
  <c r="BH95" i="15"/>
  <c r="BH233" i="15" s="1"/>
  <c r="BG95" i="15"/>
  <c r="BF95" i="15"/>
  <c r="BF233" i="15" s="1"/>
  <c r="BE95" i="15"/>
  <c r="BE233" i="15" s="1"/>
  <c r="BD95" i="15"/>
  <c r="BC95" i="15"/>
  <c r="BB95" i="15"/>
  <c r="BB233" i="15" s="1"/>
  <c r="BA95" i="15"/>
  <c r="AZ95" i="15"/>
  <c r="AZ233" i="15" s="1"/>
  <c r="AY95" i="15"/>
  <c r="AX95" i="15"/>
  <c r="AX233" i="15" s="1"/>
  <c r="AW95" i="15"/>
  <c r="AW233" i="15" s="1"/>
  <c r="AV95" i="15"/>
  <c r="AV233" i="15" s="1"/>
  <c r="AU95" i="15"/>
  <c r="AT95" i="15"/>
  <c r="AT233" i="15" s="1"/>
  <c r="AS95" i="15"/>
  <c r="AR95" i="15"/>
  <c r="AR233" i="15" s="1"/>
  <c r="AQ95" i="15"/>
  <c r="AQ233" i="15" s="1"/>
  <c r="AP95" i="15"/>
  <c r="AP233" i="15" s="1"/>
  <c r="AO95" i="15"/>
  <c r="AO233" i="15" s="1"/>
  <c r="AN95" i="15"/>
  <c r="AN233" i="15" s="1"/>
  <c r="AM95" i="15"/>
  <c r="AL95" i="15"/>
  <c r="AL233" i="15" s="1"/>
  <c r="AK95" i="15"/>
  <c r="AJ95" i="15"/>
  <c r="AJ233" i="15" s="1"/>
  <c r="AI95" i="15"/>
  <c r="AI233" i="15" s="1"/>
  <c r="AH95" i="15"/>
  <c r="AH233" i="15" s="1"/>
  <c r="AG95" i="15"/>
  <c r="AG233" i="15" s="1"/>
  <c r="AF95" i="15"/>
  <c r="AF233" i="15" s="1"/>
  <c r="AE95" i="15"/>
  <c r="AD95" i="15"/>
  <c r="AD233" i="15" s="1"/>
  <c r="AC95" i="15"/>
  <c r="AB95" i="15"/>
  <c r="AB233" i="15" s="1"/>
  <c r="AA95" i="15"/>
  <c r="AA233" i="15" s="1"/>
  <c r="Z95" i="15"/>
  <c r="Z233" i="15" s="1"/>
  <c r="Y95" i="15"/>
  <c r="Y233" i="15" s="1"/>
  <c r="X95" i="15"/>
  <c r="X233" i="15" s="1"/>
  <c r="W95" i="15"/>
  <c r="W233" i="15" s="1"/>
  <c r="V95" i="15"/>
  <c r="V233" i="15" s="1"/>
  <c r="U95" i="15"/>
  <c r="U233" i="15" s="1"/>
  <c r="T95" i="15"/>
  <c r="T233" i="15" s="1"/>
  <c r="S95" i="15"/>
  <c r="S233" i="15" s="1"/>
  <c r="R95" i="15"/>
  <c r="R233" i="15" s="1"/>
  <c r="Q95" i="15"/>
  <c r="Q233" i="15" s="1"/>
  <c r="P95" i="15"/>
  <c r="P233" i="15" s="1"/>
  <c r="O95" i="15"/>
  <c r="O233" i="15" s="1"/>
  <c r="N95" i="15"/>
  <c r="N233" i="15" s="1"/>
  <c r="M95" i="15"/>
  <c r="M233" i="15" s="1"/>
  <c r="L95" i="15"/>
  <c r="L233" i="15" s="1"/>
  <c r="K95" i="15"/>
  <c r="K233" i="15" s="1"/>
  <c r="J95" i="15"/>
  <c r="J233" i="15" s="1"/>
  <c r="I95" i="15"/>
  <c r="I233" i="15" s="1"/>
  <c r="H95" i="15"/>
  <c r="H233" i="15" s="1"/>
  <c r="G95" i="15"/>
  <c r="G233" i="15" s="1"/>
  <c r="CS71" i="15"/>
  <c r="CR71" i="15"/>
  <c r="CQ71" i="15"/>
  <c r="CP71" i="15"/>
  <c r="CP158" i="15" s="1"/>
  <c r="CO71" i="15"/>
  <c r="CO158" i="15" s="1"/>
  <c r="CN71" i="15"/>
  <c r="CN158" i="15" s="1"/>
  <c r="CM71" i="15"/>
  <c r="CM158" i="15" s="1"/>
  <c r="CL71" i="15"/>
  <c r="CK71" i="15"/>
  <c r="CJ71" i="15"/>
  <c r="CI71" i="15"/>
  <c r="CH71" i="15"/>
  <c r="CH158" i="15" s="1"/>
  <c r="CG71" i="15"/>
  <c r="CG158" i="15" s="1"/>
  <c r="CF71" i="15"/>
  <c r="CF158" i="15" s="1"/>
  <c r="CE71" i="15"/>
  <c r="CE158" i="15" s="1"/>
  <c r="CD71" i="15"/>
  <c r="CC71" i="15"/>
  <c r="CB71" i="15"/>
  <c r="CA71" i="15"/>
  <c r="BZ71" i="15"/>
  <c r="BZ158" i="15" s="1"/>
  <c r="BY71" i="15"/>
  <c r="BY158" i="15" s="1"/>
  <c r="BX71" i="15"/>
  <c r="BX158" i="15" s="1"/>
  <c r="BW71" i="15"/>
  <c r="BW158" i="15" s="1"/>
  <c r="BV71" i="15"/>
  <c r="BU71" i="15"/>
  <c r="BT71" i="15"/>
  <c r="BS71" i="15"/>
  <c r="BR71" i="15"/>
  <c r="BR158" i="15" s="1"/>
  <c r="BQ71" i="15"/>
  <c r="BQ158" i="15" s="1"/>
  <c r="BP71" i="15"/>
  <c r="BP158" i="15" s="1"/>
  <c r="BO71" i="15"/>
  <c r="BO158" i="15" s="1"/>
  <c r="BN71" i="15"/>
  <c r="BM71" i="15"/>
  <c r="BL71" i="15"/>
  <c r="BK71" i="15"/>
  <c r="BJ71" i="15"/>
  <c r="BJ158" i="15" s="1"/>
  <c r="BI71" i="15"/>
  <c r="BI158" i="15" s="1"/>
  <c r="BH71" i="15"/>
  <c r="BH158" i="15" s="1"/>
  <c r="BG71" i="15"/>
  <c r="BG158" i="15" s="1"/>
  <c r="BF71" i="15"/>
  <c r="BE71" i="15"/>
  <c r="BD71" i="15"/>
  <c r="BC71" i="15"/>
  <c r="BB71" i="15"/>
  <c r="BB158" i="15" s="1"/>
  <c r="BA71" i="15"/>
  <c r="BA158" i="15" s="1"/>
  <c r="AZ71" i="15"/>
  <c r="AZ158" i="15" s="1"/>
  <c r="AY71" i="15"/>
  <c r="AY158" i="15" s="1"/>
  <c r="AX71" i="15"/>
  <c r="AW71" i="15"/>
  <c r="AV71" i="15"/>
  <c r="AU71" i="15"/>
  <c r="AT71" i="15"/>
  <c r="AT158" i="15" s="1"/>
  <c r="AS71" i="15"/>
  <c r="AS158" i="15" s="1"/>
  <c r="AR71" i="15"/>
  <c r="AR158" i="15" s="1"/>
  <c r="AQ71" i="15"/>
  <c r="AQ158" i="15" s="1"/>
  <c r="AP71" i="15"/>
  <c r="AO71" i="15"/>
  <c r="AN71" i="15"/>
  <c r="AM71" i="15"/>
  <c r="AL71" i="15"/>
  <c r="AL158" i="15" s="1"/>
  <c r="AK71" i="15"/>
  <c r="AK158" i="15" s="1"/>
  <c r="AJ71" i="15"/>
  <c r="AJ158" i="15" s="1"/>
  <c r="AI71" i="15"/>
  <c r="AI158" i="15" s="1"/>
  <c r="AH71" i="15"/>
  <c r="AG71" i="15"/>
  <c r="AF71" i="15"/>
  <c r="AE71" i="15"/>
  <c r="AD71" i="15"/>
  <c r="AD158" i="15" s="1"/>
  <c r="AC71" i="15"/>
  <c r="AC158" i="15" s="1"/>
  <c r="AB71" i="15"/>
  <c r="AB158" i="15" s="1"/>
  <c r="AA71" i="15"/>
  <c r="AA158" i="15" s="1"/>
  <c r="Z71" i="15"/>
  <c r="Y71" i="15"/>
  <c r="X71" i="15"/>
  <c r="W71" i="15"/>
  <c r="V71" i="15"/>
  <c r="V158" i="15" s="1"/>
  <c r="U71" i="15"/>
  <c r="U158" i="15" s="1"/>
  <c r="T71" i="15"/>
  <c r="T158" i="15" s="1"/>
  <c r="S71" i="15"/>
  <c r="S158" i="15" s="1"/>
  <c r="R71" i="15"/>
  <c r="Q71" i="15"/>
  <c r="P71" i="15"/>
  <c r="O71" i="15"/>
  <c r="N71" i="15"/>
  <c r="N158" i="15" s="1"/>
  <c r="M71" i="15"/>
  <c r="M158" i="15" s="1"/>
  <c r="L71" i="15"/>
  <c r="L158" i="15" s="1"/>
  <c r="K71" i="15"/>
  <c r="K158" i="15" s="1"/>
  <c r="J71" i="15"/>
  <c r="I71" i="15"/>
  <c r="H71" i="15"/>
  <c r="G71" i="15"/>
  <c r="C67" i="15"/>
  <c r="CS60" i="15"/>
  <c r="CS159" i="15" s="1"/>
  <c r="CR60" i="15"/>
  <c r="CR159" i="15" s="1"/>
  <c r="CQ60" i="15"/>
  <c r="CQ159" i="15" s="1"/>
  <c r="CP60" i="15"/>
  <c r="CP159" i="15" s="1"/>
  <c r="CO60" i="15"/>
  <c r="CO159" i="15" s="1"/>
  <c r="CN60" i="15"/>
  <c r="CN159" i="15" s="1"/>
  <c r="CM60" i="15"/>
  <c r="CM159" i="15" s="1"/>
  <c r="CL60" i="15"/>
  <c r="CL159" i="15" s="1"/>
  <c r="CK60" i="15"/>
  <c r="CK159" i="15" s="1"/>
  <c r="CJ60" i="15"/>
  <c r="CJ159" i="15" s="1"/>
  <c r="CI60" i="15"/>
  <c r="CI159" i="15" s="1"/>
  <c r="CH60" i="15"/>
  <c r="CH159" i="15" s="1"/>
  <c r="CG60" i="15"/>
  <c r="CG159" i="15" s="1"/>
  <c r="CF60" i="15"/>
  <c r="CF159" i="15" s="1"/>
  <c r="CE60" i="15"/>
  <c r="CE159" i="15" s="1"/>
  <c r="CD60" i="15"/>
  <c r="CD159" i="15" s="1"/>
  <c r="CC60" i="15"/>
  <c r="CC159" i="15" s="1"/>
  <c r="CB60" i="15"/>
  <c r="CB159" i="15" s="1"/>
  <c r="CA60" i="15"/>
  <c r="CA159" i="15" s="1"/>
  <c r="BZ60" i="15"/>
  <c r="BZ159" i="15" s="1"/>
  <c r="BY60" i="15"/>
  <c r="BY159" i="15" s="1"/>
  <c r="BX60" i="15"/>
  <c r="BX159" i="15" s="1"/>
  <c r="BW60" i="15"/>
  <c r="BW159" i="15" s="1"/>
  <c r="BV60" i="15"/>
  <c r="BV159" i="15" s="1"/>
  <c r="BU60" i="15"/>
  <c r="BU159" i="15" s="1"/>
  <c r="BT60" i="15"/>
  <c r="BT159" i="15" s="1"/>
  <c r="BS60" i="15"/>
  <c r="BS159" i="15" s="1"/>
  <c r="BR60" i="15"/>
  <c r="BR159" i="15" s="1"/>
  <c r="BQ60" i="15"/>
  <c r="BQ159" i="15" s="1"/>
  <c r="BP60" i="15"/>
  <c r="BP159" i="15" s="1"/>
  <c r="BO60" i="15"/>
  <c r="BO159" i="15" s="1"/>
  <c r="BN60" i="15"/>
  <c r="BN159" i="15" s="1"/>
  <c r="BM60" i="15"/>
  <c r="BM159" i="15" s="1"/>
  <c r="BL60" i="15"/>
  <c r="BL159" i="15" s="1"/>
  <c r="BK60" i="15"/>
  <c r="BK159" i="15" s="1"/>
  <c r="BJ60" i="15"/>
  <c r="BJ159" i="15" s="1"/>
  <c r="BI60" i="15"/>
  <c r="BI159" i="15" s="1"/>
  <c r="BH60" i="15"/>
  <c r="BH159" i="15" s="1"/>
  <c r="BG60" i="15"/>
  <c r="BG159" i="15" s="1"/>
  <c r="BF60" i="15"/>
  <c r="BF159" i="15" s="1"/>
  <c r="BE60" i="15"/>
  <c r="BE159" i="15" s="1"/>
  <c r="BD60" i="15"/>
  <c r="BD159" i="15" s="1"/>
  <c r="BC60" i="15"/>
  <c r="BC159" i="15" s="1"/>
  <c r="BB60" i="15"/>
  <c r="BB159" i="15" s="1"/>
  <c r="BA60" i="15"/>
  <c r="BA159" i="15" s="1"/>
  <c r="AZ60" i="15"/>
  <c r="AZ159" i="15" s="1"/>
  <c r="AY60" i="15"/>
  <c r="AY159" i="15" s="1"/>
  <c r="AX60" i="15"/>
  <c r="AX159" i="15" s="1"/>
  <c r="AW60" i="15"/>
  <c r="AW159" i="15" s="1"/>
  <c r="AV60" i="15"/>
  <c r="AV159" i="15" s="1"/>
  <c r="AU60" i="15"/>
  <c r="AU159" i="15" s="1"/>
  <c r="AT60" i="15"/>
  <c r="AT159" i="15" s="1"/>
  <c r="AS60" i="15"/>
  <c r="AS159" i="15" s="1"/>
  <c r="AR60" i="15"/>
  <c r="AR159" i="15" s="1"/>
  <c r="AQ60" i="15"/>
  <c r="AQ159" i="15" s="1"/>
  <c r="AP60" i="15"/>
  <c r="AP159" i="15" s="1"/>
  <c r="AO60" i="15"/>
  <c r="AO159" i="15" s="1"/>
  <c r="AN60" i="15"/>
  <c r="AN159" i="15" s="1"/>
  <c r="AM60" i="15"/>
  <c r="AM159" i="15" s="1"/>
  <c r="AL60" i="15"/>
  <c r="AL159" i="15" s="1"/>
  <c r="AK60" i="15"/>
  <c r="AK159" i="15" s="1"/>
  <c r="AJ60" i="15"/>
  <c r="AJ159" i="15" s="1"/>
  <c r="AI60" i="15"/>
  <c r="AI159" i="15" s="1"/>
  <c r="AH60" i="15"/>
  <c r="AH159" i="15" s="1"/>
  <c r="AG60" i="15"/>
  <c r="AG159" i="15" s="1"/>
  <c r="AF60" i="15"/>
  <c r="AF159" i="15" s="1"/>
  <c r="AE60" i="15"/>
  <c r="AE159" i="15" s="1"/>
  <c r="AD60" i="15"/>
  <c r="AD159" i="15" s="1"/>
  <c r="AC60" i="15"/>
  <c r="AC159" i="15" s="1"/>
  <c r="AB60" i="15"/>
  <c r="AB159" i="15" s="1"/>
  <c r="AA60" i="15"/>
  <c r="AA159" i="15" s="1"/>
  <c r="Z60" i="15"/>
  <c r="Z159" i="15" s="1"/>
  <c r="Y60" i="15"/>
  <c r="Y159" i="15" s="1"/>
  <c r="X60" i="15"/>
  <c r="X159" i="15" s="1"/>
  <c r="W60" i="15"/>
  <c r="W159" i="15" s="1"/>
  <c r="V60" i="15"/>
  <c r="V159" i="15" s="1"/>
  <c r="U60" i="15"/>
  <c r="U159" i="15" s="1"/>
  <c r="T60" i="15"/>
  <c r="T159" i="15" s="1"/>
  <c r="S60" i="15"/>
  <c r="S159" i="15" s="1"/>
  <c r="R60" i="15"/>
  <c r="R159" i="15" s="1"/>
  <c r="Q60" i="15"/>
  <c r="Q159" i="15" s="1"/>
  <c r="P60" i="15"/>
  <c r="P159" i="15" s="1"/>
  <c r="O60" i="15"/>
  <c r="O159" i="15" s="1"/>
  <c r="N60" i="15"/>
  <c r="N159" i="15" s="1"/>
  <c r="M60" i="15"/>
  <c r="M159" i="15" s="1"/>
  <c r="L60" i="15"/>
  <c r="L159" i="15" s="1"/>
  <c r="K60" i="15"/>
  <c r="K159" i="15" s="1"/>
  <c r="J60" i="15"/>
  <c r="J159" i="15" s="1"/>
  <c r="I60" i="15"/>
  <c r="I159" i="15" s="1"/>
  <c r="H60" i="15"/>
  <c r="H159" i="15" s="1"/>
  <c r="G60" i="15"/>
  <c r="G159" i="15" s="1"/>
  <c r="D56" i="15"/>
  <c r="D230" i="15" s="1"/>
  <c r="D55" i="15"/>
  <c r="D229" i="15" s="1"/>
  <c r="D54" i="15"/>
  <c r="D228" i="15" s="1"/>
  <c r="D53" i="15"/>
  <c r="D227" i="15" s="1"/>
  <c r="D52" i="15"/>
  <c r="D226" i="15" s="1"/>
  <c r="CS157" i="15"/>
  <c r="CK157" i="15"/>
  <c r="CC157" i="15"/>
  <c r="BU157" i="15"/>
  <c r="BM157" i="15"/>
  <c r="BE157" i="15"/>
  <c r="AW157" i="15"/>
  <c r="AO157" i="15"/>
  <c r="AG157" i="15"/>
  <c r="Y157" i="15"/>
  <c r="Q157" i="15"/>
  <c r="I157" i="15"/>
  <c r="H44" i="15"/>
  <c r="G44" i="15"/>
  <c r="D33" i="15"/>
  <c r="D214" i="15" s="1"/>
  <c r="AH214" i="15" s="1"/>
  <c r="D32" i="15"/>
  <c r="D213" i="15" s="1"/>
  <c r="AW213" i="15" s="1"/>
  <c r="D31" i="15"/>
  <c r="D212" i="15" s="1"/>
  <c r="D30" i="15"/>
  <c r="D211" i="15" s="1"/>
  <c r="CA211" i="15" s="1"/>
  <c r="D29" i="15"/>
  <c r="D210" i="15" s="1"/>
  <c r="CP210" i="15" s="1"/>
  <c r="CS26" i="15"/>
  <c r="CS156" i="15" s="1"/>
  <c r="CR26" i="15"/>
  <c r="CR156" i="15" s="1"/>
  <c r="CQ26" i="15"/>
  <c r="CQ156" i="15" s="1"/>
  <c r="CP26" i="15"/>
  <c r="CO26" i="15"/>
  <c r="CO156" i="15" s="1"/>
  <c r="CN26" i="15"/>
  <c r="CN156" i="15" s="1"/>
  <c r="CM26" i="15"/>
  <c r="CM156" i="15" s="1"/>
  <c r="CL26" i="15"/>
  <c r="CL156" i="15" s="1"/>
  <c r="CK26" i="15"/>
  <c r="CK156" i="15" s="1"/>
  <c r="CJ26" i="15"/>
  <c r="CJ156" i="15" s="1"/>
  <c r="CI26" i="15"/>
  <c r="CI156" i="15" s="1"/>
  <c r="CH26" i="15"/>
  <c r="CG26" i="15"/>
  <c r="CG156" i="15" s="1"/>
  <c r="CF26" i="15"/>
  <c r="CF156" i="15" s="1"/>
  <c r="CE26" i="15"/>
  <c r="CE156" i="15" s="1"/>
  <c r="CD26" i="15"/>
  <c r="CD156" i="15" s="1"/>
  <c r="CC26" i="15"/>
  <c r="CC156" i="15" s="1"/>
  <c r="CB26" i="15"/>
  <c r="CB156" i="15" s="1"/>
  <c r="CA26" i="15"/>
  <c r="CA156" i="15" s="1"/>
  <c r="BZ26" i="15"/>
  <c r="BY26" i="15"/>
  <c r="BY156" i="15" s="1"/>
  <c r="BX26" i="15"/>
  <c r="BX156" i="15" s="1"/>
  <c r="BW26" i="15"/>
  <c r="BW156" i="15" s="1"/>
  <c r="BV26" i="15"/>
  <c r="BV156" i="15" s="1"/>
  <c r="BU26" i="15"/>
  <c r="BU156" i="15" s="1"/>
  <c r="BT26" i="15"/>
  <c r="BT156" i="15" s="1"/>
  <c r="BS26" i="15"/>
  <c r="BS156" i="15" s="1"/>
  <c r="BR26" i="15"/>
  <c r="BQ26" i="15"/>
  <c r="BQ156" i="15" s="1"/>
  <c r="BP26" i="15"/>
  <c r="BP156" i="15" s="1"/>
  <c r="BO26" i="15"/>
  <c r="BO156" i="15" s="1"/>
  <c r="BN26" i="15"/>
  <c r="BN156" i="15" s="1"/>
  <c r="BM26" i="15"/>
  <c r="BM156" i="15" s="1"/>
  <c r="BL26" i="15"/>
  <c r="BL156" i="15" s="1"/>
  <c r="BK26" i="15"/>
  <c r="BK156" i="15" s="1"/>
  <c r="BJ26" i="15"/>
  <c r="BI26" i="15"/>
  <c r="BI156" i="15" s="1"/>
  <c r="BH26" i="15"/>
  <c r="BH156" i="15" s="1"/>
  <c r="BG26" i="15"/>
  <c r="BG156" i="15" s="1"/>
  <c r="BF26" i="15"/>
  <c r="BF156" i="15" s="1"/>
  <c r="BE26" i="15"/>
  <c r="BE156" i="15" s="1"/>
  <c r="BD26" i="15"/>
  <c r="BD156" i="15" s="1"/>
  <c r="BC26" i="15"/>
  <c r="BC156" i="15" s="1"/>
  <c r="BB26" i="15"/>
  <c r="BA26" i="15"/>
  <c r="BA156" i="15" s="1"/>
  <c r="AZ26" i="15"/>
  <c r="AZ156" i="15" s="1"/>
  <c r="AY26" i="15"/>
  <c r="AY156" i="15" s="1"/>
  <c r="AX26" i="15"/>
  <c r="AX156" i="15" s="1"/>
  <c r="AW26" i="15"/>
  <c r="AW156" i="15" s="1"/>
  <c r="AV26" i="15"/>
  <c r="AV156" i="15" s="1"/>
  <c r="AU26" i="15"/>
  <c r="AU156" i="15" s="1"/>
  <c r="AT26" i="15"/>
  <c r="AS26" i="15"/>
  <c r="AS156" i="15" s="1"/>
  <c r="AR26" i="15"/>
  <c r="AR156" i="15" s="1"/>
  <c r="AQ26" i="15"/>
  <c r="AQ156" i="15" s="1"/>
  <c r="AP26" i="15"/>
  <c r="AP156" i="15" s="1"/>
  <c r="AO26" i="15"/>
  <c r="AO156" i="15" s="1"/>
  <c r="AN26" i="15"/>
  <c r="AN156" i="15" s="1"/>
  <c r="AM26" i="15"/>
  <c r="AM156" i="15" s="1"/>
  <c r="AL26" i="15"/>
  <c r="AK26" i="15"/>
  <c r="AK156" i="15" s="1"/>
  <c r="AJ26" i="15"/>
  <c r="AJ156" i="15" s="1"/>
  <c r="AI26" i="15"/>
  <c r="AI156" i="15" s="1"/>
  <c r="AH26" i="15"/>
  <c r="AH156" i="15" s="1"/>
  <c r="AG26" i="15"/>
  <c r="AG156" i="15" s="1"/>
  <c r="AF26" i="15"/>
  <c r="AF156" i="15" s="1"/>
  <c r="AE26" i="15"/>
  <c r="AE156" i="15" s="1"/>
  <c r="AD26" i="15"/>
  <c r="AC26" i="15"/>
  <c r="AC156" i="15" s="1"/>
  <c r="AB26" i="15"/>
  <c r="AB156" i="15" s="1"/>
  <c r="AA26" i="15"/>
  <c r="AA156" i="15" s="1"/>
  <c r="Z26" i="15"/>
  <c r="Z156" i="15" s="1"/>
  <c r="Y26" i="15"/>
  <c r="Y156" i="15" s="1"/>
  <c r="X26" i="15"/>
  <c r="X156" i="15" s="1"/>
  <c r="W26" i="15"/>
  <c r="W156" i="15" s="1"/>
  <c r="V26" i="15"/>
  <c r="U26" i="15"/>
  <c r="U156" i="15" s="1"/>
  <c r="T26" i="15"/>
  <c r="T156" i="15" s="1"/>
  <c r="S26" i="15"/>
  <c r="S156" i="15" s="1"/>
  <c r="R26" i="15"/>
  <c r="R156" i="15" s="1"/>
  <c r="Q26" i="15"/>
  <c r="Q156" i="15" s="1"/>
  <c r="P26" i="15"/>
  <c r="P156" i="15" s="1"/>
  <c r="O26" i="15"/>
  <c r="O156" i="15" s="1"/>
  <c r="N26" i="15"/>
  <c r="M26" i="15"/>
  <c r="M156" i="15" s="1"/>
  <c r="L26" i="15"/>
  <c r="L156" i="15" s="1"/>
  <c r="K26" i="15"/>
  <c r="K156" i="15" s="1"/>
  <c r="J26" i="15"/>
  <c r="J156" i="15" s="1"/>
  <c r="I26" i="15"/>
  <c r="I156" i="15" s="1"/>
  <c r="H26" i="15"/>
  <c r="H156" i="15" s="1"/>
  <c r="G26" i="15"/>
  <c r="G156" i="15" s="1"/>
  <c r="D24" i="15"/>
  <c r="D205" i="15" s="1"/>
  <c r="CB205" i="15" s="1"/>
  <c r="D23" i="15"/>
  <c r="D204" i="15" s="1"/>
  <c r="CQ204" i="15" s="1"/>
  <c r="D22" i="15"/>
  <c r="D203" i="15" s="1"/>
  <c r="AT203" i="15" s="1"/>
  <c r="D21" i="15"/>
  <c r="D202" i="15" s="1"/>
  <c r="BI202" i="15" s="1"/>
  <c r="D20" i="15"/>
  <c r="D201" i="15" s="1"/>
  <c r="CS10" i="15"/>
  <c r="CR10" i="15"/>
  <c r="CQ10" i="15"/>
  <c r="CP10" i="15"/>
  <c r="CO10" i="15"/>
  <c r="CN10" i="15"/>
  <c r="CM10" i="15"/>
  <c r="CL10" i="15"/>
  <c r="CL9" i="15" s="1"/>
  <c r="CK10" i="15"/>
  <c r="CK9" i="15" s="1"/>
  <c r="CJ10" i="15"/>
  <c r="CI10" i="15"/>
  <c r="CH10" i="15"/>
  <c r="CG10" i="15"/>
  <c r="CF10" i="15"/>
  <c r="CE10" i="15"/>
  <c r="CD10" i="15"/>
  <c r="CC10" i="15"/>
  <c r="CB10" i="15"/>
  <c r="CA10" i="15"/>
  <c r="BZ10" i="15"/>
  <c r="BY10" i="15"/>
  <c r="BX10" i="15"/>
  <c r="BW10" i="15"/>
  <c r="BV10" i="15"/>
  <c r="BU10" i="15"/>
  <c r="BT10" i="15"/>
  <c r="BS10" i="15"/>
  <c r="BR10" i="15"/>
  <c r="BQ10" i="15"/>
  <c r="BQ9" i="15" s="1"/>
  <c r="BP10" i="15"/>
  <c r="BO10" i="15"/>
  <c r="BN10" i="15"/>
  <c r="BM10" i="15"/>
  <c r="BL10" i="15"/>
  <c r="BK10" i="15"/>
  <c r="BJ10" i="15"/>
  <c r="BI10" i="15"/>
  <c r="BH10" i="15"/>
  <c r="BG10" i="15"/>
  <c r="BF10" i="15"/>
  <c r="BE10" i="15"/>
  <c r="BD10" i="15"/>
  <c r="BC10" i="15"/>
  <c r="BB10" i="15"/>
  <c r="BA10" i="15"/>
  <c r="AZ10" i="15"/>
  <c r="AY10" i="15"/>
  <c r="AX10" i="15"/>
  <c r="AW10" i="15"/>
  <c r="AW9" i="15" s="1"/>
  <c r="AV10" i="15"/>
  <c r="AU10" i="15"/>
  <c r="AT10" i="15"/>
  <c r="AS10" i="15"/>
  <c r="AR10" i="15"/>
  <c r="AQ10" i="15"/>
  <c r="AP10" i="15"/>
  <c r="AO10" i="15"/>
  <c r="AN10" i="15"/>
  <c r="AM10" i="15"/>
  <c r="AL10" i="15"/>
  <c r="AK10" i="15"/>
  <c r="AJ10" i="15"/>
  <c r="AI10" i="15"/>
  <c r="AH10" i="15"/>
  <c r="AG10" i="15"/>
  <c r="AF10" i="15"/>
  <c r="AE10" i="15"/>
  <c r="AD10" i="15"/>
  <c r="AC10" i="15"/>
  <c r="AC9" i="15" s="1"/>
  <c r="AC244" i="15" s="1"/>
  <c r="AB10" i="15"/>
  <c r="AA10" i="15"/>
  <c r="Z10" i="15"/>
  <c r="Y10" i="15"/>
  <c r="X10" i="15"/>
  <c r="W10" i="15"/>
  <c r="V10" i="15"/>
  <c r="U10" i="15"/>
  <c r="T10" i="15"/>
  <c r="S10" i="15"/>
  <c r="R10" i="15"/>
  <c r="Q10" i="15"/>
  <c r="P10" i="15"/>
  <c r="O10" i="15"/>
  <c r="N10" i="15"/>
  <c r="M10" i="15"/>
  <c r="L10" i="15"/>
  <c r="K10" i="15"/>
  <c r="J10" i="15"/>
  <c r="I10" i="15"/>
  <c r="I9" i="15" s="1"/>
  <c r="H10" i="15"/>
  <c r="G10" i="15"/>
  <c r="H5" i="15"/>
  <c r="I5" i="15" s="1"/>
  <c r="J5" i="15" s="1"/>
  <c r="K5" i="15" s="1"/>
  <c r="L5" i="15" s="1"/>
  <c r="M5" i="15" s="1"/>
  <c r="N5" i="15" s="1"/>
  <c r="O5" i="15" s="1"/>
  <c r="P5" i="15" s="1"/>
  <c r="Q5" i="15" s="1"/>
  <c r="R5" i="15" s="1"/>
  <c r="S5" i="15" s="1"/>
  <c r="T5" i="15" s="1"/>
  <c r="U5" i="15" s="1"/>
  <c r="V5" i="15" s="1"/>
  <c r="W5" i="15" s="1"/>
  <c r="X5" i="15" s="1"/>
  <c r="Y5" i="15" s="1"/>
  <c r="Z5" i="15" s="1"/>
  <c r="AA5" i="15" s="1"/>
  <c r="AB5" i="15" s="1"/>
  <c r="AC5" i="15" s="1"/>
  <c r="AD5" i="15" s="1"/>
  <c r="AE5" i="15" s="1"/>
  <c r="AF5" i="15" s="1"/>
  <c r="AG5" i="15" s="1"/>
  <c r="AH5" i="15" s="1"/>
  <c r="AI5" i="15" s="1"/>
  <c r="AJ5" i="15" s="1"/>
  <c r="AK5" i="15" s="1"/>
  <c r="AL5" i="15" s="1"/>
  <c r="AM5" i="15" s="1"/>
  <c r="AN5" i="15" s="1"/>
  <c r="AO5" i="15" s="1"/>
  <c r="AP5" i="15" s="1"/>
  <c r="AQ5" i="15" s="1"/>
  <c r="AR5" i="15" s="1"/>
  <c r="AS5" i="15" s="1"/>
  <c r="AT5" i="15" s="1"/>
  <c r="AU5" i="15" s="1"/>
  <c r="AV5" i="15" s="1"/>
  <c r="AW5" i="15" s="1"/>
  <c r="AX5" i="15" s="1"/>
  <c r="AY5" i="15" s="1"/>
  <c r="AZ5" i="15" s="1"/>
  <c r="BA5" i="15" s="1"/>
  <c r="BB5" i="15" s="1"/>
  <c r="BC5" i="15" s="1"/>
  <c r="BD5" i="15" s="1"/>
  <c r="BE5" i="15" s="1"/>
  <c r="BF5" i="15" s="1"/>
  <c r="BG5" i="15" s="1"/>
  <c r="BH5" i="15" s="1"/>
  <c r="BI5" i="15" s="1"/>
  <c r="BJ5" i="15" s="1"/>
  <c r="BK5" i="15" s="1"/>
  <c r="BL5" i="15" s="1"/>
  <c r="BM5" i="15" s="1"/>
  <c r="BN5" i="15" s="1"/>
  <c r="BO5" i="15" s="1"/>
  <c r="BP5" i="15" s="1"/>
  <c r="BQ5" i="15" s="1"/>
  <c r="BR5" i="15" s="1"/>
  <c r="BS5" i="15" s="1"/>
  <c r="BT5" i="15" s="1"/>
  <c r="BU5" i="15" s="1"/>
  <c r="BV5" i="15" s="1"/>
  <c r="BW5" i="15" s="1"/>
  <c r="BX5" i="15" s="1"/>
  <c r="BY5" i="15" s="1"/>
  <c r="BZ5" i="15" s="1"/>
  <c r="CA5" i="15" s="1"/>
  <c r="CB5" i="15" s="1"/>
  <c r="CC5" i="15" s="1"/>
  <c r="CD5" i="15" s="1"/>
  <c r="CE5" i="15" s="1"/>
  <c r="CF5" i="15" s="1"/>
  <c r="CG5" i="15" s="1"/>
  <c r="CH5" i="15" s="1"/>
  <c r="CI5" i="15" s="1"/>
  <c r="CJ5" i="15" s="1"/>
  <c r="CK5" i="15" s="1"/>
  <c r="CL5" i="15" s="1"/>
  <c r="CM5" i="15" s="1"/>
  <c r="CN5" i="15" s="1"/>
  <c r="CO5" i="15" s="1"/>
  <c r="CP5" i="15" s="1"/>
  <c r="CQ5" i="15" s="1"/>
  <c r="CR5" i="15" s="1"/>
  <c r="CS5" i="15" s="1"/>
  <c r="C2" i="15"/>
  <c r="C71" i="16"/>
  <c r="C70" i="16"/>
  <c r="C69" i="16"/>
  <c r="C68" i="16"/>
  <c r="C67" i="16"/>
  <c r="C66" i="16"/>
  <c r="C65" i="16"/>
  <c r="F60" i="16"/>
  <c r="C60" i="16"/>
  <c r="F59" i="16"/>
  <c r="C59" i="16"/>
  <c r="C54" i="16"/>
  <c r="C53" i="16"/>
  <c r="C52" i="16"/>
  <c r="C51" i="16"/>
  <c r="C50" i="16"/>
  <c r="C49" i="16"/>
  <c r="C48" i="16"/>
  <c r="C47" i="16"/>
  <c r="C46" i="16"/>
  <c r="I35" i="16"/>
  <c r="H35" i="16"/>
  <c r="N134" i="19"/>
  <c r="C68" i="19"/>
  <c r="C67" i="19"/>
  <c r="C66" i="19"/>
  <c r="C65" i="19"/>
  <c r="C64" i="19"/>
  <c r="C63" i="19"/>
  <c r="C62" i="19"/>
  <c r="C61" i="19"/>
  <c r="C60" i="19"/>
  <c r="C59" i="19"/>
  <c r="C58" i="19"/>
  <c r="C57" i="19"/>
  <c r="C56" i="19"/>
  <c r="C47" i="19"/>
  <c r="C46" i="19"/>
  <c r="C45" i="19"/>
  <c r="C44" i="19"/>
  <c r="C43" i="19"/>
  <c r="C42" i="19"/>
  <c r="C41" i="19"/>
  <c r="C40" i="19"/>
  <c r="C39" i="19"/>
  <c r="C38" i="19"/>
  <c r="C37" i="19"/>
  <c r="C36" i="19"/>
  <c r="C35" i="19"/>
  <c r="C34" i="19"/>
  <c r="C33" i="19"/>
  <c r="C32" i="19"/>
  <c r="C31" i="19"/>
  <c r="C30" i="19"/>
  <c r="Q29" i="19"/>
  <c r="Q28" i="19"/>
  <c r="C25" i="19"/>
  <c r="C24" i="19"/>
  <c r="C23" i="19"/>
  <c r="C22" i="19"/>
  <c r="C21" i="19"/>
  <c r="C20" i="19"/>
  <c r="C19" i="19"/>
  <c r="C18" i="19"/>
  <c r="C17" i="19"/>
  <c r="C16" i="19"/>
  <c r="C15" i="19"/>
  <c r="C4" i="10"/>
  <c r="C256" i="31" l="1"/>
  <c r="C269" i="31" s="1"/>
  <c r="C234" i="10"/>
  <c r="C169" i="10"/>
  <c r="C150" i="10"/>
  <c r="C170" i="10"/>
  <c r="C151" i="10"/>
  <c r="Z267" i="30"/>
  <c r="BN267" i="30"/>
  <c r="AX267" i="32"/>
  <c r="P257" i="30"/>
  <c r="BD257" i="30"/>
  <c r="AJ268" i="30"/>
  <c r="BX268" i="30"/>
  <c r="T268" i="32"/>
  <c r="L9" i="34"/>
  <c r="CN9" i="34"/>
  <c r="BE9" i="34"/>
  <c r="CS9" i="34"/>
  <c r="V9" i="34"/>
  <c r="BL9" i="34"/>
  <c r="CF9" i="34"/>
  <c r="AN9" i="33"/>
  <c r="AN244" i="33" s="1"/>
  <c r="AN255" i="33" s="1"/>
  <c r="CB9" i="33"/>
  <c r="CB244" i="33" s="1"/>
  <c r="CB255" i="33" s="1"/>
  <c r="AD9" i="33"/>
  <c r="AD244" i="33" s="1"/>
  <c r="AD255" i="33" s="1"/>
  <c r="BR9" i="33"/>
  <c r="BR244" i="33" s="1"/>
  <c r="BR255" i="33" s="1"/>
  <c r="BQ9" i="32"/>
  <c r="AM9" i="32"/>
  <c r="CA9" i="32"/>
  <c r="Z9" i="31"/>
  <c r="AT9" i="31"/>
  <c r="AT166" i="31" s="1"/>
  <c r="BN9" i="31"/>
  <c r="CH9" i="31"/>
  <c r="CH166" i="31" s="1"/>
  <c r="AH9" i="31"/>
  <c r="BB9" i="31"/>
  <c r="BB166" i="31" s="1"/>
  <c r="BV9" i="31"/>
  <c r="CP9" i="31"/>
  <c r="AA9" i="31"/>
  <c r="BO9" i="31"/>
  <c r="P9" i="31"/>
  <c r="BD9" i="31"/>
  <c r="Q9" i="31"/>
  <c r="BE9" i="31"/>
  <c r="BY9" i="31"/>
  <c r="BY166" i="31" s="1"/>
  <c r="CS9" i="31"/>
  <c r="R9" i="31"/>
  <c r="BF9" i="31"/>
  <c r="BZ9" i="31"/>
  <c r="BZ166" i="31" s="1"/>
  <c r="CO9" i="30"/>
  <c r="P9" i="30"/>
  <c r="AJ9" i="30"/>
  <c r="AJ244" i="30" s="1"/>
  <c r="AJ255" i="30" s="1"/>
  <c r="BD9" i="30"/>
  <c r="BX9" i="30"/>
  <c r="BX244" i="30" s="1"/>
  <c r="BX255" i="30" s="1"/>
  <c r="CR9" i="30"/>
  <c r="S9" i="15"/>
  <c r="AM9" i="15"/>
  <c r="AM166" i="15" s="1"/>
  <c r="CA9" i="15"/>
  <c r="CA166" i="15" s="1"/>
  <c r="AO9" i="15"/>
  <c r="BI9" i="15"/>
  <c r="CC9" i="15"/>
  <c r="U9" i="15"/>
  <c r="U244" i="15" s="1"/>
  <c r="U255" i="15" s="1"/>
  <c r="BR9" i="15"/>
  <c r="BR244" i="15" s="1"/>
  <c r="CM9" i="15"/>
  <c r="AD9" i="15"/>
  <c r="AD244" i="15" s="1"/>
  <c r="AD255" i="15" s="1"/>
  <c r="BS9" i="15"/>
  <c r="BS166" i="15" s="1"/>
  <c r="AY9" i="15"/>
  <c r="BT9" i="15"/>
  <c r="BU9" i="15"/>
  <c r="AE9" i="15"/>
  <c r="AE166" i="15" s="1"/>
  <c r="AF9" i="15"/>
  <c r="CO9" i="15"/>
  <c r="AN9" i="15"/>
  <c r="BJ9" i="15"/>
  <c r="BJ244" i="15" s="1"/>
  <c r="BJ255" i="15" s="1"/>
  <c r="V9" i="15"/>
  <c r="V244" i="15" s="1"/>
  <c r="V255" i="15" s="1"/>
  <c r="CE9" i="15"/>
  <c r="AP9" i="15"/>
  <c r="BK9" i="15"/>
  <c r="BK166" i="15" s="1"/>
  <c r="S9" i="34"/>
  <c r="AM9" i="34"/>
  <c r="AP9" i="34"/>
  <c r="BJ9" i="34"/>
  <c r="CD9" i="34"/>
  <c r="BU9" i="34"/>
  <c r="BB9" i="34"/>
  <c r="CP9" i="34"/>
  <c r="AI9" i="34"/>
  <c r="BC9" i="34"/>
  <c r="BW9" i="34"/>
  <c r="CQ9" i="34"/>
  <c r="AL9" i="34"/>
  <c r="BF9" i="34"/>
  <c r="BZ9" i="34"/>
  <c r="W9" i="34"/>
  <c r="AQ9" i="34"/>
  <c r="CE9" i="34"/>
  <c r="Y9" i="34"/>
  <c r="BM9" i="34"/>
  <c r="AA9" i="34"/>
  <c r="AU9" i="34"/>
  <c r="BO9" i="34"/>
  <c r="CI9" i="34"/>
  <c r="S9" i="33"/>
  <c r="BG9" i="33"/>
  <c r="CD9" i="33"/>
  <c r="CD244" i="33" s="1"/>
  <c r="CD255" i="33" s="1"/>
  <c r="AY9" i="33"/>
  <c r="CM9" i="33"/>
  <c r="BT9" i="33"/>
  <c r="BT244" i="33" s="1"/>
  <c r="BT255" i="33" s="1"/>
  <c r="CN9" i="33"/>
  <c r="CN244" i="33" s="1"/>
  <c r="CN255" i="33" s="1"/>
  <c r="CO9" i="33"/>
  <c r="CO244" i="33" s="1"/>
  <c r="CO255" i="33" s="1"/>
  <c r="AH9" i="33"/>
  <c r="CP9" i="33"/>
  <c r="CP244" i="33" s="1"/>
  <c r="CP255" i="33" s="1"/>
  <c r="AI9" i="33"/>
  <c r="P9" i="33"/>
  <c r="P244" i="33" s="1"/>
  <c r="P255" i="33" s="1"/>
  <c r="BD9" i="33"/>
  <c r="BD244" i="33" s="1"/>
  <c r="BD255" i="33" s="1"/>
  <c r="CR9" i="33"/>
  <c r="CR244" i="33" s="1"/>
  <c r="CR255" i="33" s="1"/>
  <c r="BI9" i="33"/>
  <c r="BI244" i="33" s="1"/>
  <c r="BI255" i="33" s="1"/>
  <c r="BH9" i="32"/>
  <c r="BI9" i="32"/>
  <c r="CG9" i="32"/>
  <c r="AE9" i="32"/>
  <c r="BS9" i="32"/>
  <c r="L9" i="32"/>
  <c r="AZ9" i="32"/>
  <c r="M9" i="32"/>
  <c r="BA9" i="32"/>
  <c r="CO9" i="32"/>
  <c r="CO244" i="32" s="1"/>
  <c r="CO255" i="32" s="1"/>
  <c r="N9" i="32"/>
  <c r="O9" i="32"/>
  <c r="BC9" i="32"/>
  <c r="CQ9" i="32"/>
  <c r="T9" i="32"/>
  <c r="U9" i="32"/>
  <c r="V9" i="32"/>
  <c r="W9" i="32"/>
  <c r="BK9" i="32"/>
  <c r="BT9" i="31"/>
  <c r="S9" i="31"/>
  <c r="BG9" i="31"/>
  <c r="AN9" i="31"/>
  <c r="CB9" i="31"/>
  <c r="AO9" i="31"/>
  <c r="BI9" i="31"/>
  <c r="AP9" i="31"/>
  <c r="BJ9" i="31"/>
  <c r="CD9" i="31"/>
  <c r="AQ9" i="31"/>
  <c r="CE9" i="31"/>
  <c r="CE244" i="31" s="1"/>
  <c r="CE255" i="31" s="1"/>
  <c r="H9" i="31"/>
  <c r="H244" i="31" s="1"/>
  <c r="H255" i="31" s="1"/>
  <c r="CJ9" i="31"/>
  <c r="I9" i="31"/>
  <c r="BQ9" i="31"/>
  <c r="BQ166" i="31" s="1"/>
  <c r="J9" i="31"/>
  <c r="AX9" i="31"/>
  <c r="BR9" i="31"/>
  <c r="BR166" i="31" s="1"/>
  <c r="CL9" i="31"/>
  <c r="K9" i="31"/>
  <c r="AY9" i="31"/>
  <c r="CM9" i="31"/>
  <c r="AF9" i="31"/>
  <c r="AG9" i="31"/>
  <c r="BA9" i="31"/>
  <c r="BA166" i="31" s="1"/>
  <c r="CO9" i="31"/>
  <c r="AM9" i="30"/>
  <c r="AM244" i="30" s="1"/>
  <c r="AM255" i="30" s="1"/>
  <c r="CA9" i="30"/>
  <c r="CA244" i="30" s="1"/>
  <c r="CA255" i="30" s="1"/>
  <c r="T9" i="30"/>
  <c r="T244" i="30" s="1"/>
  <c r="T255" i="30" s="1"/>
  <c r="AN9" i="30"/>
  <c r="CB9" i="30"/>
  <c r="CB244" i="30" s="1"/>
  <c r="CB255" i="30" s="1"/>
  <c r="G9" i="30"/>
  <c r="G244" i="30" s="1"/>
  <c r="AU9" i="30"/>
  <c r="AU244" i="30" s="1"/>
  <c r="AU255" i="30" s="1"/>
  <c r="CI9" i="30"/>
  <c r="CI244" i="30" s="1"/>
  <c r="CI255" i="30" s="1"/>
  <c r="H9" i="30"/>
  <c r="AV9" i="30"/>
  <c r="BP9" i="30"/>
  <c r="BP244" i="30" s="1"/>
  <c r="BP255" i="30" s="1"/>
  <c r="CJ9" i="30"/>
  <c r="AE9" i="30"/>
  <c r="AE244" i="30" s="1"/>
  <c r="AE255" i="30" s="1"/>
  <c r="BS9" i="30"/>
  <c r="BS244" i="30" s="1"/>
  <c r="BS255" i="30" s="1"/>
  <c r="BH9" i="30"/>
  <c r="BH244" i="30" s="1"/>
  <c r="BH255" i="30" s="1"/>
  <c r="W9" i="15"/>
  <c r="W166" i="15" s="1"/>
  <c r="BM9" i="15"/>
  <c r="Z9" i="15"/>
  <c r="AT9" i="15"/>
  <c r="AT244" i="15" s="1"/>
  <c r="AT255" i="15" s="1"/>
  <c r="AA9" i="15"/>
  <c r="AU9" i="15"/>
  <c r="AU166" i="15" s="1"/>
  <c r="H9" i="15"/>
  <c r="CJ9" i="15"/>
  <c r="CJ244" i="15" s="1"/>
  <c r="CJ255" i="15" s="1"/>
  <c r="BV9" i="15"/>
  <c r="BW9" i="15"/>
  <c r="AI9" i="15"/>
  <c r="O9" i="15"/>
  <c r="O166" i="15" s="1"/>
  <c r="CS9" i="15"/>
  <c r="M9" i="15"/>
  <c r="M244" i="15" s="1"/>
  <c r="M255" i="15" s="1"/>
  <c r="AG9" i="15"/>
  <c r="N9" i="15"/>
  <c r="N244" i="15" s="1"/>
  <c r="N255" i="15" s="1"/>
  <c r="BB9" i="15"/>
  <c r="BB244" i="15" s="1"/>
  <c r="BB255" i="15" s="1"/>
  <c r="BC9" i="15"/>
  <c r="BC166" i="15" s="1"/>
  <c r="CQ9" i="15"/>
  <c r="CQ166" i="15" s="1"/>
  <c r="P9" i="15"/>
  <c r="P244" i="15" s="1"/>
  <c r="P255" i="15" s="1"/>
  <c r="BD9" i="15"/>
  <c r="CR9" i="15"/>
  <c r="CR244" i="15" s="1"/>
  <c r="CR255" i="15" s="1"/>
  <c r="Q9" i="15"/>
  <c r="Q244" i="15" s="1"/>
  <c r="Q255" i="15" s="1"/>
  <c r="AK9" i="15"/>
  <c r="AK244" i="15" s="1"/>
  <c r="AK255" i="15" s="1"/>
  <c r="BE9" i="15"/>
  <c r="BY9" i="15"/>
  <c r="AL9" i="15"/>
  <c r="AL244" i="15" s="1"/>
  <c r="AL255" i="15" s="1"/>
  <c r="BF9" i="15"/>
  <c r="BF244" i="15" s="1"/>
  <c r="BF255" i="15" s="1"/>
  <c r="BZ9" i="15"/>
  <c r="BZ244" i="15" s="1"/>
  <c r="BZ255" i="15" s="1"/>
  <c r="CG9" i="15"/>
  <c r="AS9" i="15"/>
  <c r="AS244" i="15" s="1"/>
  <c r="AS255" i="15" s="1"/>
  <c r="BL9" i="15"/>
  <c r="BL244" i="15" s="1"/>
  <c r="BL255" i="15" s="1"/>
  <c r="Y9" i="15"/>
  <c r="CI9" i="15"/>
  <c r="CI166" i="15" s="1"/>
  <c r="E227" i="36"/>
  <c r="BP9" i="34"/>
  <c r="C171" i="10"/>
  <c r="C152" i="10"/>
  <c r="AW9" i="31"/>
  <c r="BM9" i="31"/>
  <c r="BU9" i="31"/>
  <c r="CK9" i="31"/>
  <c r="CC9" i="31"/>
  <c r="J9" i="34"/>
  <c r="N9" i="34"/>
  <c r="AT9" i="34"/>
  <c r="AT181" i="34" s="1"/>
  <c r="I256" i="31"/>
  <c r="I269" i="31" s="1"/>
  <c r="Q256" i="31"/>
  <c r="Q269" i="31" s="1"/>
  <c r="Y256" i="31"/>
  <c r="Y269" i="31" s="1"/>
  <c r="AG256" i="31"/>
  <c r="AG269" i="31" s="1"/>
  <c r="L256" i="33"/>
  <c r="L269" i="33" s="1"/>
  <c r="T256" i="33"/>
  <c r="T269" i="33" s="1"/>
  <c r="AB256" i="33"/>
  <c r="AB269" i="33" s="1"/>
  <c r="AJ256" i="33"/>
  <c r="AJ269" i="33" s="1"/>
  <c r="AR256" i="33"/>
  <c r="AR269" i="33" s="1"/>
  <c r="AZ256" i="33"/>
  <c r="AZ269" i="33" s="1"/>
  <c r="BH256" i="33"/>
  <c r="BH269" i="33" s="1"/>
  <c r="BP256" i="33"/>
  <c r="BP269" i="33" s="1"/>
  <c r="M256" i="33"/>
  <c r="M269" i="33" s="1"/>
  <c r="AF9" i="30"/>
  <c r="BR255" i="15"/>
  <c r="AC255" i="15"/>
  <c r="CD9" i="15"/>
  <c r="CD244" i="15" s="1"/>
  <c r="CD255" i="15" s="1"/>
  <c r="G9" i="15"/>
  <c r="G166" i="15" s="1"/>
  <c r="CQ9" i="30"/>
  <c r="CQ244" i="30" s="1"/>
  <c r="CQ255" i="30" s="1"/>
  <c r="E129" i="36"/>
  <c r="E152" i="36"/>
  <c r="E276" i="36"/>
  <c r="E31" i="36"/>
  <c r="E5" i="36"/>
  <c r="E80" i="36"/>
  <c r="H256" i="30"/>
  <c r="H269" i="30" s="1"/>
  <c r="BL256" i="30"/>
  <c r="BL269" i="30" s="1"/>
  <c r="U256" i="33"/>
  <c r="U269" i="33" s="1"/>
  <c r="AC256" i="33"/>
  <c r="AC269" i="33" s="1"/>
  <c r="AK256" i="33"/>
  <c r="AK269" i="33" s="1"/>
  <c r="AS256" i="33"/>
  <c r="AS269" i="33" s="1"/>
  <c r="BA256" i="33"/>
  <c r="BA269" i="33" s="1"/>
  <c r="BI256" i="33"/>
  <c r="BI269" i="33" s="1"/>
  <c r="E250" i="36"/>
  <c r="E54" i="36"/>
  <c r="E201" i="36"/>
  <c r="E178" i="36"/>
  <c r="E103" i="36"/>
  <c r="BO9" i="15"/>
  <c r="BO244" i="15" s="1"/>
  <c r="BO255" i="15" s="1"/>
  <c r="K9" i="15"/>
  <c r="K244" i="15" s="1"/>
  <c r="K255" i="15" s="1"/>
  <c r="AD9" i="30"/>
  <c r="AD244" i="30" s="1"/>
  <c r="AD255" i="30" s="1"/>
  <c r="N256" i="15"/>
  <c r="N269" i="15" s="1"/>
  <c r="V256" i="15"/>
  <c r="V269" i="15" s="1"/>
  <c r="AD256" i="15"/>
  <c r="AD269" i="15" s="1"/>
  <c r="AL256" i="15"/>
  <c r="AL269" i="15" s="1"/>
  <c r="AT256" i="15"/>
  <c r="AT269" i="15" s="1"/>
  <c r="BB256" i="15"/>
  <c r="BB269" i="15" s="1"/>
  <c r="BJ256" i="15"/>
  <c r="BJ269" i="15" s="1"/>
  <c r="BR256" i="15"/>
  <c r="BR269" i="15" s="1"/>
  <c r="BZ256" i="15"/>
  <c r="BZ269" i="15" s="1"/>
  <c r="CH256" i="15"/>
  <c r="CH269" i="15" s="1"/>
  <c r="CP256" i="15"/>
  <c r="CP269" i="15" s="1"/>
  <c r="AP9" i="33"/>
  <c r="AP166" i="33" s="1"/>
  <c r="R9" i="15"/>
  <c r="R244" i="15" s="1"/>
  <c r="R255" i="15" s="1"/>
  <c r="J9" i="15"/>
  <c r="J181" i="15" s="1"/>
  <c r="CL9" i="33"/>
  <c r="CL244" i="33" s="1"/>
  <c r="CL255" i="33" s="1"/>
  <c r="BV9" i="33"/>
  <c r="BV244" i="33" s="1"/>
  <c r="BV255" i="33" s="1"/>
  <c r="R9" i="33"/>
  <c r="R181" i="33" s="1"/>
  <c r="R184" i="33" s="1"/>
  <c r="J9" i="33"/>
  <c r="J244" i="33" s="1"/>
  <c r="J255" i="33" s="1"/>
  <c r="AV9" i="31"/>
  <c r="AV244" i="31" s="1"/>
  <c r="AV255" i="31" s="1"/>
  <c r="BN9" i="15"/>
  <c r="BN166" i="15" s="1"/>
  <c r="AX9" i="15"/>
  <c r="AX244" i="15" s="1"/>
  <c r="AX255" i="15" s="1"/>
  <c r="CP9" i="32"/>
  <c r="CP244" i="32" s="1"/>
  <c r="CP255" i="32" s="1"/>
  <c r="AT9" i="32"/>
  <c r="AT166" i="32" s="1"/>
  <c r="BJ9" i="32"/>
  <c r="BJ244" i="32" s="1"/>
  <c r="BJ255" i="32" s="1"/>
  <c r="BR9" i="32"/>
  <c r="BR244" i="32" s="1"/>
  <c r="BR255" i="32" s="1"/>
  <c r="CH9" i="32"/>
  <c r="CH181" i="32" s="1"/>
  <c r="AR9" i="34"/>
  <c r="AR181" i="34" s="1"/>
  <c r="H9" i="33"/>
  <c r="H244" i="33" s="1"/>
  <c r="H255" i="33" s="1"/>
  <c r="X9" i="33"/>
  <c r="X244" i="33" s="1"/>
  <c r="X255" i="33" s="1"/>
  <c r="AF9" i="33"/>
  <c r="AF244" i="33" s="1"/>
  <c r="AF255" i="33" s="1"/>
  <c r="AX9" i="33"/>
  <c r="AX244" i="33" s="1"/>
  <c r="AX255" i="33" s="1"/>
  <c r="AA256" i="34"/>
  <c r="AA269" i="34" s="1"/>
  <c r="AI256" i="34"/>
  <c r="AI269" i="34" s="1"/>
  <c r="BG256" i="34"/>
  <c r="BG269" i="34" s="1"/>
  <c r="BO256" i="34"/>
  <c r="BO269" i="34" s="1"/>
  <c r="CM256" i="34"/>
  <c r="CM269" i="34" s="1"/>
  <c r="L256" i="30"/>
  <c r="L269" i="30" s="1"/>
  <c r="T256" i="30"/>
  <c r="T269" i="30" s="1"/>
  <c r="AB256" i="30"/>
  <c r="AB269" i="30" s="1"/>
  <c r="AJ256" i="30"/>
  <c r="AJ269" i="30" s="1"/>
  <c r="AR256" i="30"/>
  <c r="AR269" i="30" s="1"/>
  <c r="AZ256" i="30"/>
  <c r="AZ269" i="30" s="1"/>
  <c r="BH256" i="30"/>
  <c r="BH269" i="30" s="1"/>
  <c r="BP256" i="30"/>
  <c r="BP269" i="30" s="1"/>
  <c r="AO256" i="31"/>
  <c r="AO269" i="31" s="1"/>
  <c r="AW256" i="31"/>
  <c r="AW269" i="31" s="1"/>
  <c r="BE256" i="31"/>
  <c r="BE269" i="31" s="1"/>
  <c r="C292" i="31"/>
  <c r="C171" i="31"/>
  <c r="K256" i="32"/>
  <c r="K269" i="32" s="1"/>
  <c r="S256" i="32"/>
  <c r="S269" i="32" s="1"/>
  <c r="AA256" i="32"/>
  <c r="AA269" i="32" s="1"/>
  <c r="AI256" i="32"/>
  <c r="AI269" i="32" s="1"/>
  <c r="AQ256" i="32"/>
  <c r="AQ269" i="32" s="1"/>
  <c r="AY256" i="32"/>
  <c r="AY269" i="32" s="1"/>
  <c r="BG256" i="32"/>
  <c r="BG269" i="32" s="1"/>
  <c r="BO256" i="32"/>
  <c r="BO269" i="32" s="1"/>
  <c r="C255" i="32"/>
  <c r="C289" i="32"/>
  <c r="C288" i="32"/>
  <c r="C311" i="32"/>
  <c r="C310" i="32"/>
  <c r="I160" i="15"/>
  <c r="Q160" i="15"/>
  <c r="Y160" i="15"/>
  <c r="AG160" i="15"/>
  <c r="AO160" i="15"/>
  <c r="AW160" i="15"/>
  <c r="BE160" i="15"/>
  <c r="BM160" i="15"/>
  <c r="BU160" i="15"/>
  <c r="CC160" i="15"/>
  <c r="CK160" i="15"/>
  <c r="CS160" i="15"/>
  <c r="K256" i="30"/>
  <c r="K269" i="30" s="1"/>
  <c r="S256" i="30"/>
  <c r="S269" i="30" s="1"/>
  <c r="AA256" i="30"/>
  <c r="AA269" i="30" s="1"/>
  <c r="AI256" i="30"/>
  <c r="AI269" i="30" s="1"/>
  <c r="AQ256" i="30"/>
  <c r="AQ269" i="30" s="1"/>
  <c r="AY256" i="30"/>
  <c r="AY269" i="30" s="1"/>
  <c r="BG256" i="30"/>
  <c r="BG269" i="30" s="1"/>
  <c r="BO256" i="30"/>
  <c r="BO269" i="30" s="1"/>
  <c r="C255" i="30"/>
  <c r="C289" i="30"/>
  <c r="C288" i="30"/>
  <c r="C311" i="30"/>
  <c r="C310" i="30"/>
  <c r="C255" i="34"/>
  <c r="C289" i="34"/>
  <c r="C288" i="34"/>
  <c r="C311" i="34"/>
  <c r="C310" i="34"/>
  <c r="M256" i="32"/>
  <c r="M269" i="32" s="1"/>
  <c r="AS256" i="32"/>
  <c r="AS269" i="32" s="1"/>
  <c r="C257" i="31"/>
  <c r="C270" i="31" s="1"/>
  <c r="C313" i="31"/>
  <c r="C312" i="31"/>
  <c r="C291" i="31"/>
  <c r="C290" i="31"/>
  <c r="C257" i="30"/>
  <c r="C270" i="30" s="1"/>
  <c r="C291" i="30"/>
  <c r="C290" i="30"/>
  <c r="C313" i="30"/>
  <c r="C312" i="30"/>
  <c r="C257" i="32"/>
  <c r="C270" i="32" s="1"/>
  <c r="C291" i="32"/>
  <c r="C290" i="32"/>
  <c r="C313" i="32"/>
  <c r="C312" i="32"/>
  <c r="C257" i="34"/>
  <c r="C270" i="34" s="1"/>
  <c r="C291" i="34"/>
  <c r="C290" i="34"/>
  <c r="C312" i="34"/>
  <c r="C313" i="34"/>
  <c r="Q160" i="31"/>
  <c r="AW160" i="31"/>
  <c r="BM256" i="31"/>
  <c r="BM269" i="31" s="1"/>
  <c r="C255" i="31"/>
  <c r="C311" i="31"/>
  <c r="C310" i="31"/>
  <c r="C289" i="31"/>
  <c r="C288" i="31"/>
  <c r="BW256" i="32"/>
  <c r="BW269" i="32" s="1"/>
  <c r="CE256" i="32"/>
  <c r="CE269" i="32" s="1"/>
  <c r="CM256" i="32"/>
  <c r="CM269" i="32" s="1"/>
  <c r="BW256" i="30"/>
  <c r="BW269" i="30" s="1"/>
  <c r="CE256" i="30"/>
  <c r="CE269" i="30" s="1"/>
  <c r="CM256" i="30"/>
  <c r="CM269" i="30" s="1"/>
  <c r="BX256" i="33"/>
  <c r="BX269" i="33" s="1"/>
  <c r="CF256" i="33"/>
  <c r="CF269" i="33" s="1"/>
  <c r="CN256" i="33"/>
  <c r="CN269" i="33" s="1"/>
  <c r="BT256" i="30"/>
  <c r="BT269" i="30" s="1"/>
  <c r="BT257" i="30"/>
  <c r="BT270" i="30" s="1"/>
  <c r="BX256" i="30"/>
  <c r="BX269" i="30" s="1"/>
  <c r="CB256" i="30"/>
  <c r="CB269" i="30" s="1"/>
  <c r="CB257" i="30"/>
  <c r="CB270" i="30" s="1"/>
  <c r="CF256" i="30"/>
  <c r="CF269" i="30" s="1"/>
  <c r="CJ256" i="30"/>
  <c r="CJ269" i="30" s="1"/>
  <c r="CJ257" i="30"/>
  <c r="CJ270" i="30" s="1"/>
  <c r="CN256" i="30"/>
  <c r="CN269" i="30" s="1"/>
  <c r="CR256" i="30"/>
  <c r="CR269" i="30" s="1"/>
  <c r="CR257" i="30"/>
  <c r="CR270" i="30" s="1"/>
  <c r="BU256" i="31"/>
  <c r="BU269" i="31" s="1"/>
  <c r="CC256" i="31"/>
  <c r="CC269" i="31" s="1"/>
  <c r="CC160" i="31"/>
  <c r="CK256" i="31"/>
  <c r="CK269" i="31" s="1"/>
  <c r="CS256" i="31"/>
  <c r="CS269" i="31" s="1"/>
  <c r="BY256" i="32"/>
  <c r="BY269" i="32" s="1"/>
  <c r="BQ256" i="33"/>
  <c r="BQ269" i="33" s="1"/>
  <c r="BY256" i="33"/>
  <c r="BY269" i="33" s="1"/>
  <c r="CG256" i="33"/>
  <c r="CG269" i="33" s="1"/>
  <c r="CO256" i="33"/>
  <c r="CO269" i="33" s="1"/>
  <c r="C257" i="33"/>
  <c r="C270" i="33" s="1"/>
  <c r="C313" i="33"/>
  <c r="C291" i="33"/>
  <c r="C312" i="33"/>
  <c r="C290" i="33"/>
  <c r="C256" i="33"/>
  <c r="C269" i="33" s="1"/>
  <c r="C255" i="33"/>
  <c r="C311" i="33"/>
  <c r="C289" i="33"/>
  <c r="C310" i="33"/>
  <c r="C288" i="33"/>
  <c r="C171" i="33"/>
  <c r="C30" i="21"/>
  <c r="H270" i="30"/>
  <c r="P270" i="30"/>
  <c r="X270" i="30"/>
  <c r="AF270" i="30"/>
  <c r="AN270" i="30"/>
  <c r="AV270" i="30"/>
  <c r="BD270" i="30"/>
  <c r="BL270" i="30"/>
  <c r="CB9" i="15"/>
  <c r="CB244" i="15" s="1"/>
  <c r="CB255" i="15" s="1"/>
  <c r="BA9" i="15"/>
  <c r="BA244" i="15" s="1"/>
  <c r="BA255" i="15" s="1"/>
  <c r="C171" i="30"/>
  <c r="C292" i="30"/>
  <c r="N9" i="31"/>
  <c r="N166" i="31" s="1"/>
  <c r="V9" i="31"/>
  <c r="V166" i="31" s="1"/>
  <c r="AD9" i="31"/>
  <c r="AD181" i="31" s="1"/>
  <c r="AL9" i="31"/>
  <c r="AL181" i="31" s="1"/>
  <c r="AB9" i="30"/>
  <c r="AB244" i="30" s="1"/>
  <c r="AB255" i="30" s="1"/>
  <c r="AZ9" i="34"/>
  <c r="AZ166" i="34" s="1"/>
  <c r="AH9" i="15"/>
  <c r="AH181" i="15" s="1"/>
  <c r="CF9" i="32"/>
  <c r="AL9" i="30"/>
  <c r="AL244" i="30" s="1"/>
  <c r="AL255" i="30" s="1"/>
  <c r="AT9" i="30"/>
  <c r="AT244" i="30" s="1"/>
  <c r="AT255" i="30" s="1"/>
  <c r="BH9" i="34"/>
  <c r="BH181" i="34" s="1"/>
  <c r="BB9" i="30"/>
  <c r="BJ9" i="30"/>
  <c r="BJ244" i="30" s="1"/>
  <c r="BJ255" i="30" s="1"/>
  <c r="BZ9" i="30"/>
  <c r="BZ244" i="30" s="1"/>
  <c r="BZ255" i="30" s="1"/>
  <c r="BR9" i="30"/>
  <c r="BR244" i="30" s="1"/>
  <c r="BR255" i="30" s="1"/>
  <c r="N9" i="30"/>
  <c r="N244" i="30" s="1"/>
  <c r="N255" i="30" s="1"/>
  <c r="V9" i="30"/>
  <c r="V244" i="30" s="1"/>
  <c r="V255" i="30" s="1"/>
  <c r="CH9" i="30"/>
  <c r="CH244" i="30" s="1"/>
  <c r="CH255" i="30" s="1"/>
  <c r="CF9" i="30"/>
  <c r="CF244" i="30" s="1"/>
  <c r="CF255" i="30" s="1"/>
  <c r="BX9" i="34"/>
  <c r="BX181" i="34" s="1"/>
  <c r="C313" i="15"/>
  <c r="D19" i="15"/>
  <c r="D200" i="15" s="1"/>
  <c r="AO200" i="15" s="1"/>
  <c r="C311" i="15"/>
  <c r="I256" i="30"/>
  <c r="I269" i="30" s="1"/>
  <c r="Q256" i="30"/>
  <c r="Q269" i="30" s="1"/>
  <c r="Y256" i="30"/>
  <c r="Y269" i="30" s="1"/>
  <c r="AG256" i="30"/>
  <c r="AG269" i="30" s="1"/>
  <c r="AO256" i="30"/>
  <c r="AO269" i="30" s="1"/>
  <c r="AW256" i="30"/>
  <c r="AW269" i="30" s="1"/>
  <c r="BE256" i="30"/>
  <c r="BE269" i="30" s="1"/>
  <c r="BM256" i="30"/>
  <c r="BM269" i="30" s="1"/>
  <c r="BU256" i="30"/>
  <c r="BU269" i="30" s="1"/>
  <c r="CC256" i="30"/>
  <c r="CC269" i="30" s="1"/>
  <c r="CK256" i="30"/>
  <c r="CK269" i="30" s="1"/>
  <c r="CS256" i="30"/>
  <c r="CS269" i="30" s="1"/>
  <c r="D46" i="15"/>
  <c r="D220" i="15" s="1"/>
  <c r="BB220" i="15" s="1"/>
  <c r="E235" i="15"/>
  <c r="F235" i="15"/>
  <c r="AQ9" i="15"/>
  <c r="AQ244" i="15" s="1"/>
  <c r="AQ255" i="15" s="1"/>
  <c r="CR9" i="31"/>
  <c r="CR244" i="31" s="1"/>
  <c r="CR255" i="31" s="1"/>
  <c r="AB232" i="30"/>
  <c r="CN232" i="30"/>
  <c r="N232" i="33"/>
  <c r="V232" i="33"/>
  <c r="AD232" i="33"/>
  <c r="AL232" i="33"/>
  <c r="AT232" i="33"/>
  <c r="BB232" i="33"/>
  <c r="BJ232" i="33"/>
  <c r="BR232" i="33"/>
  <c r="BZ232" i="33"/>
  <c r="CH232" i="33"/>
  <c r="CP232" i="33"/>
  <c r="K232" i="33"/>
  <c r="S232" i="33"/>
  <c r="AA232" i="33"/>
  <c r="AI232" i="33"/>
  <c r="AQ232" i="33"/>
  <c r="AY232" i="33"/>
  <c r="BG232" i="33"/>
  <c r="BO232" i="33"/>
  <c r="BW232" i="33"/>
  <c r="CE232" i="33"/>
  <c r="CM232" i="33"/>
  <c r="AS174" i="34"/>
  <c r="H174" i="32"/>
  <c r="AN174" i="32"/>
  <c r="C292" i="32"/>
  <c r="CL174" i="31"/>
  <c r="I232" i="33"/>
  <c r="BW9" i="33"/>
  <c r="BW181" i="33" s="1"/>
  <c r="BW184" i="33" s="1"/>
  <c r="K9" i="33"/>
  <c r="K244" i="33" s="1"/>
  <c r="K255" i="33" s="1"/>
  <c r="BC9" i="31"/>
  <c r="BC244" i="31" s="1"/>
  <c r="BC255" i="31" s="1"/>
  <c r="BI9" i="30"/>
  <c r="BI244" i="30" s="1"/>
  <c r="BI255" i="30" s="1"/>
  <c r="BQ9" i="30"/>
  <c r="BQ166" i="30" s="1"/>
  <c r="BY9" i="30"/>
  <c r="BY244" i="30" s="1"/>
  <c r="BY255" i="30" s="1"/>
  <c r="BA9" i="30"/>
  <c r="BA244" i="30" s="1"/>
  <c r="BA255" i="30" s="1"/>
  <c r="CG9" i="30"/>
  <c r="CG244" i="30" s="1"/>
  <c r="CG255" i="30" s="1"/>
  <c r="L174" i="33"/>
  <c r="T174" i="33"/>
  <c r="CF174" i="33"/>
  <c r="AB174" i="33"/>
  <c r="CN174" i="33"/>
  <c r="AJ174" i="33"/>
  <c r="BX174" i="33"/>
  <c r="AR174" i="33"/>
  <c r="AZ174" i="33"/>
  <c r="M232" i="33"/>
  <c r="U232" i="33"/>
  <c r="AC232" i="33"/>
  <c r="AK232" i="33"/>
  <c r="AS232" i="33"/>
  <c r="BA232" i="33"/>
  <c r="BI232" i="33"/>
  <c r="BQ232" i="33"/>
  <c r="BY232" i="33"/>
  <c r="CG232" i="33"/>
  <c r="CO232" i="33"/>
  <c r="BH174" i="33"/>
  <c r="BP174" i="33"/>
  <c r="BK234" i="32"/>
  <c r="BK232" i="32" s="1"/>
  <c r="BT174" i="32"/>
  <c r="Z174" i="31"/>
  <c r="J232" i="30"/>
  <c r="R232" i="30"/>
  <c r="Z232" i="30"/>
  <c r="AH232" i="30"/>
  <c r="AP232" i="30"/>
  <c r="AX232" i="30"/>
  <c r="BF232" i="30"/>
  <c r="BN232" i="30"/>
  <c r="BV232" i="30"/>
  <c r="CD232" i="30"/>
  <c r="CL232" i="30"/>
  <c r="W169" i="34"/>
  <c r="G158" i="34"/>
  <c r="BS158" i="34"/>
  <c r="J173" i="33"/>
  <c r="Z173" i="33"/>
  <c r="AH173" i="33"/>
  <c r="CP169" i="33"/>
  <c r="AD169" i="33"/>
  <c r="BO211" i="33"/>
  <c r="G173" i="32"/>
  <c r="BS173" i="32"/>
  <c r="CC210" i="32"/>
  <c r="AM9" i="31"/>
  <c r="AM244" i="31" s="1"/>
  <c r="AM255" i="31" s="1"/>
  <c r="AU9" i="31"/>
  <c r="AU244" i="31" s="1"/>
  <c r="AU255" i="31" s="1"/>
  <c r="CQ9" i="31"/>
  <c r="CQ244" i="31" s="1"/>
  <c r="CQ255" i="31" s="1"/>
  <c r="BK9" i="31"/>
  <c r="BK166" i="31" s="1"/>
  <c r="G9" i="31"/>
  <c r="G181" i="31" s="1"/>
  <c r="O9" i="31"/>
  <c r="O244" i="31" s="1"/>
  <c r="O255" i="31" s="1"/>
  <c r="BS9" i="31"/>
  <c r="BS181" i="31" s="1"/>
  <c r="W9" i="31"/>
  <c r="W181" i="31" s="1"/>
  <c r="CA9" i="31"/>
  <c r="CA166" i="31" s="1"/>
  <c r="AE9" i="31"/>
  <c r="AE244" i="31" s="1"/>
  <c r="AE255" i="31" s="1"/>
  <c r="CI9" i="31"/>
  <c r="CI244" i="31" s="1"/>
  <c r="CI255" i="31" s="1"/>
  <c r="AV9" i="15"/>
  <c r="AV244" i="15" s="1"/>
  <c r="AV255" i="15" s="1"/>
  <c r="X9" i="15"/>
  <c r="X181" i="15" s="1"/>
  <c r="AA9" i="33"/>
  <c r="AA244" i="33" s="1"/>
  <c r="AA255" i="33" s="1"/>
  <c r="AQ9" i="33"/>
  <c r="AQ244" i="33" s="1"/>
  <c r="AQ255" i="33" s="1"/>
  <c r="CE9" i="33"/>
  <c r="CE244" i="33" s="1"/>
  <c r="CE255" i="33" s="1"/>
  <c r="L9" i="33"/>
  <c r="L244" i="33" s="1"/>
  <c r="L255" i="33" s="1"/>
  <c r="T9" i="33"/>
  <c r="T244" i="33" s="1"/>
  <c r="T255" i="33" s="1"/>
  <c r="AB9" i="33"/>
  <c r="AB244" i="33" s="1"/>
  <c r="AB255" i="33" s="1"/>
  <c r="AJ9" i="33"/>
  <c r="AJ244" i="33" s="1"/>
  <c r="AJ255" i="33" s="1"/>
  <c r="AR9" i="33"/>
  <c r="AR244" i="33" s="1"/>
  <c r="AR255" i="33" s="1"/>
  <c r="AZ9" i="33"/>
  <c r="AZ244" i="33" s="1"/>
  <c r="AZ255" i="33" s="1"/>
  <c r="BH9" i="33"/>
  <c r="BH244" i="33" s="1"/>
  <c r="BH255" i="33" s="1"/>
  <c r="BP9" i="33"/>
  <c r="BP244" i="33" s="1"/>
  <c r="BP255" i="33" s="1"/>
  <c r="BX9" i="33"/>
  <c r="BX244" i="33" s="1"/>
  <c r="BX255" i="33" s="1"/>
  <c r="CF9" i="33"/>
  <c r="CF244" i="33" s="1"/>
  <c r="CF255" i="33" s="1"/>
  <c r="BJ9" i="33"/>
  <c r="BJ244" i="33" s="1"/>
  <c r="BJ255" i="33" s="1"/>
  <c r="CH9" i="33"/>
  <c r="CH244" i="33" s="1"/>
  <c r="CH255" i="33" s="1"/>
  <c r="CE157" i="33"/>
  <c r="N214" i="33"/>
  <c r="BZ214" i="33"/>
  <c r="AH210" i="33"/>
  <c r="AI227" i="32"/>
  <c r="BP9" i="32"/>
  <c r="BP244" i="32" s="1"/>
  <c r="BP255" i="32" s="1"/>
  <c r="BX9" i="32"/>
  <c r="BX166" i="32" s="1"/>
  <c r="CN9" i="32"/>
  <c r="CN166" i="32" s="1"/>
  <c r="AD9" i="32"/>
  <c r="AD244" i="32" s="1"/>
  <c r="AD255" i="32" s="1"/>
  <c r="AL9" i="32"/>
  <c r="AL244" i="32" s="1"/>
  <c r="AL255" i="32" s="1"/>
  <c r="BZ9" i="32"/>
  <c r="BZ244" i="32" s="1"/>
  <c r="BZ255" i="32" s="1"/>
  <c r="Q210" i="32"/>
  <c r="BJ214" i="32"/>
  <c r="BB9" i="32"/>
  <c r="BB244" i="32" s="1"/>
  <c r="BB255" i="32" s="1"/>
  <c r="AW210" i="32"/>
  <c r="R9" i="34"/>
  <c r="R166" i="34" s="1"/>
  <c r="AH9" i="34"/>
  <c r="AH181" i="34" s="1"/>
  <c r="BV9" i="34"/>
  <c r="BV244" i="34" s="1"/>
  <c r="BV255" i="34" s="1"/>
  <c r="T9" i="34"/>
  <c r="T166" i="34" s="1"/>
  <c r="AJ9" i="34"/>
  <c r="AJ166" i="34" s="1"/>
  <c r="Q9" i="34"/>
  <c r="Q244" i="34" s="1"/>
  <c r="Q255" i="34" s="1"/>
  <c r="AG9" i="34"/>
  <c r="AG244" i="34" s="1"/>
  <c r="AG255" i="34" s="1"/>
  <c r="BY244" i="33"/>
  <c r="BY255" i="33" s="1"/>
  <c r="BY181" i="33"/>
  <c r="CR166" i="33"/>
  <c r="CG181" i="33"/>
  <c r="BN203" i="33"/>
  <c r="M9" i="33"/>
  <c r="M244" i="33" s="1"/>
  <c r="M255" i="33" s="1"/>
  <c r="U9" i="33"/>
  <c r="U244" i="33" s="1"/>
  <c r="U255" i="33" s="1"/>
  <c r="AC9" i="33"/>
  <c r="AC244" i="33" s="1"/>
  <c r="AC255" i="33" s="1"/>
  <c r="AK9" i="33"/>
  <c r="AK181" i="33" s="1"/>
  <c r="AS9" i="33"/>
  <c r="AS244" i="33" s="1"/>
  <c r="AS255" i="33" s="1"/>
  <c r="BA9" i="33"/>
  <c r="BA181" i="33" s="1"/>
  <c r="N9" i="33"/>
  <c r="N244" i="33" s="1"/>
  <c r="N255" i="33" s="1"/>
  <c r="V9" i="33"/>
  <c r="V244" i="33" s="1"/>
  <c r="V255" i="33" s="1"/>
  <c r="AL9" i="33"/>
  <c r="AL244" i="33" s="1"/>
  <c r="AL255" i="33" s="1"/>
  <c r="AT9" i="33"/>
  <c r="AT244" i="33" s="1"/>
  <c r="AT255" i="33" s="1"/>
  <c r="BB9" i="33"/>
  <c r="BB244" i="33" s="1"/>
  <c r="BB255" i="33" s="1"/>
  <c r="AV166" i="33"/>
  <c r="AI204" i="33"/>
  <c r="BD166" i="33"/>
  <c r="P201" i="33"/>
  <c r="BL166" i="33"/>
  <c r="CB201" i="33"/>
  <c r="BT166" i="33"/>
  <c r="CB166" i="33"/>
  <c r="BQ181" i="33"/>
  <c r="CJ166" i="33"/>
  <c r="Y203" i="32"/>
  <c r="AC9" i="32"/>
  <c r="AC166" i="32" s="1"/>
  <c r="AS9" i="32"/>
  <c r="AS166" i="32" s="1"/>
  <c r="BE203" i="32"/>
  <c r="CK203" i="32"/>
  <c r="AE201" i="32"/>
  <c r="BK201" i="32"/>
  <c r="Z204" i="32"/>
  <c r="CQ201" i="32"/>
  <c r="BF204" i="32"/>
  <c r="CL204" i="32"/>
  <c r="O232" i="33"/>
  <c r="CI232" i="33"/>
  <c r="W232" i="33"/>
  <c r="AM232" i="33"/>
  <c r="BK232" i="33"/>
  <c r="CQ232" i="33"/>
  <c r="Q232" i="33"/>
  <c r="Y232" i="33"/>
  <c r="AG232" i="33"/>
  <c r="AO232" i="33"/>
  <c r="AW232" i="33"/>
  <c r="BE232" i="33"/>
  <c r="BM232" i="33"/>
  <c r="BU232" i="33"/>
  <c r="CC232" i="33"/>
  <c r="CK232" i="33"/>
  <c r="CS232" i="33"/>
  <c r="AE232" i="33"/>
  <c r="AU232" i="33"/>
  <c r="BC232" i="33"/>
  <c r="CA232" i="33"/>
  <c r="BS232" i="33"/>
  <c r="AP173" i="33"/>
  <c r="AX173" i="33"/>
  <c r="BF173" i="33"/>
  <c r="BN173" i="33"/>
  <c r="BV173" i="33"/>
  <c r="R173" i="33"/>
  <c r="CD173" i="33"/>
  <c r="CL173" i="33"/>
  <c r="AT169" i="33"/>
  <c r="BB169" i="33"/>
  <c r="BJ169" i="33"/>
  <c r="BR169" i="33"/>
  <c r="BZ169" i="33"/>
  <c r="CH169" i="33"/>
  <c r="AL169" i="33"/>
  <c r="N169" i="33"/>
  <c r="V169" i="33"/>
  <c r="CM157" i="33"/>
  <c r="BW157" i="33"/>
  <c r="AN166" i="33"/>
  <c r="O232" i="30"/>
  <c r="W232" i="30"/>
  <c r="AE232" i="30"/>
  <c r="AM232" i="30"/>
  <c r="AU232" i="30"/>
  <c r="BC232" i="30"/>
  <c r="BK232" i="30"/>
  <c r="BS232" i="30"/>
  <c r="CA232" i="30"/>
  <c r="CI232" i="30"/>
  <c r="CQ232" i="30"/>
  <c r="P256" i="30"/>
  <c r="P269" i="30" s="1"/>
  <c r="X256" i="30"/>
  <c r="X269" i="30" s="1"/>
  <c r="AF256" i="30"/>
  <c r="AF269" i="30" s="1"/>
  <c r="AN256" i="30"/>
  <c r="AN269" i="30" s="1"/>
  <c r="AV256" i="30"/>
  <c r="AV269" i="30" s="1"/>
  <c r="BD256" i="30"/>
  <c r="BD269" i="30" s="1"/>
  <c r="M9" i="30"/>
  <c r="M244" i="30" s="1"/>
  <c r="M255" i="30" s="1"/>
  <c r="AC9" i="30"/>
  <c r="AC244" i="30" s="1"/>
  <c r="AC255" i="30" s="1"/>
  <c r="AS9" i="30"/>
  <c r="AS244" i="30" s="1"/>
  <c r="AS255" i="30" s="1"/>
  <c r="U9" i="30"/>
  <c r="U166" i="30" s="1"/>
  <c r="AK9" i="30"/>
  <c r="AK244" i="30" s="1"/>
  <c r="AK255" i="30" s="1"/>
  <c r="BL173" i="31"/>
  <c r="U9" i="31"/>
  <c r="U166" i="31" s="1"/>
  <c r="AK9" i="31"/>
  <c r="AK166" i="31" s="1"/>
  <c r="M9" i="31"/>
  <c r="M166" i="31" s="1"/>
  <c r="AC9" i="31"/>
  <c r="AC181" i="31" s="1"/>
  <c r="AS9" i="31"/>
  <c r="AS166" i="31" s="1"/>
  <c r="AM173" i="32"/>
  <c r="AC156" i="32"/>
  <c r="AS156" i="32"/>
  <c r="AJ9" i="32"/>
  <c r="AJ181" i="32" s="1"/>
  <c r="Y173" i="34"/>
  <c r="AS173" i="34"/>
  <c r="BO173" i="34"/>
  <c r="CK173" i="34"/>
  <c r="AU158" i="34"/>
  <c r="BK169" i="34"/>
  <c r="BM169" i="34"/>
  <c r="CI158" i="34"/>
  <c r="M256" i="15"/>
  <c r="M269" i="15" s="1"/>
  <c r="U256" i="15"/>
  <c r="U269" i="15" s="1"/>
  <c r="AC256" i="15"/>
  <c r="AC269" i="15" s="1"/>
  <c r="AK256" i="15"/>
  <c r="AK269" i="15" s="1"/>
  <c r="AS256" i="15"/>
  <c r="AS269" i="15" s="1"/>
  <c r="BA256" i="15"/>
  <c r="BA269" i="15" s="1"/>
  <c r="BI256" i="15"/>
  <c r="BI269" i="15" s="1"/>
  <c r="BQ256" i="15"/>
  <c r="BQ269" i="15" s="1"/>
  <c r="BY256" i="15"/>
  <c r="BY269" i="15" s="1"/>
  <c r="CG256" i="15"/>
  <c r="CG269" i="15" s="1"/>
  <c r="CO256" i="15"/>
  <c r="CO269" i="15" s="1"/>
  <c r="BG9" i="15"/>
  <c r="BG166" i="15" s="1"/>
  <c r="N232" i="15"/>
  <c r="V232" i="15"/>
  <c r="AD232" i="15"/>
  <c r="AL232" i="15"/>
  <c r="AT232" i="15"/>
  <c r="BB232" i="15"/>
  <c r="BJ232" i="15"/>
  <c r="BR232" i="15"/>
  <c r="K232" i="15"/>
  <c r="L232" i="15"/>
  <c r="T232" i="15"/>
  <c r="AB232" i="15"/>
  <c r="AJ232" i="15"/>
  <c r="AR232" i="15"/>
  <c r="AZ232" i="15"/>
  <c r="BH232" i="15"/>
  <c r="BP232" i="15"/>
  <c r="BX232" i="15"/>
  <c r="CF232" i="15"/>
  <c r="CN232" i="15"/>
  <c r="AA232" i="15"/>
  <c r="S232" i="15"/>
  <c r="AI232" i="15"/>
  <c r="AQ232" i="15"/>
  <c r="AQ157" i="33"/>
  <c r="AF168" i="32"/>
  <c r="AY157" i="33"/>
  <c r="BG157" i="33"/>
  <c r="BO157" i="33"/>
  <c r="K157" i="33"/>
  <c r="S157" i="33"/>
  <c r="AA157" i="33"/>
  <c r="AI157" i="33"/>
  <c r="C180" i="21"/>
  <c r="C255" i="15"/>
  <c r="C196" i="21"/>
  <c r="C208" i="21"/>
  <c r="C212" i="21"/>
  <c r="C94" i="21"/>
  <c r="C96" i="21"/>
  <c r="C164" i="21"/>
  <c r="E167" i="15"/>
  <c r="E159" i="15"/>
  <c r="CL201" i="15"/>
  <c r="CD201" i="15"/>
  <c r="BV201" i="15"/>
  <c r="BN201" i="15"/>
  <c r="BF201" i="15"/>
  <c r="AX201" i="15"/>
  <c r="AP201" i="15"/>
  <c r="AH201" i="15"/>
  <c r="Z201" i="15"/>
  <c r="R201" i="15"/>
  <c r="J201" i="15"/>
  <c r="CS201" i="15"/>
  <c r="CK201" i="15"/>
  <c r="CC201" i="15"/>
  <c r="BU201" i="15"/>
  <c r="BM201" i="15"/>
  <c r="BE201" i="15"/>
  <c r="AW201" i="15"/>
  <c r="AO201" i="15"/>
  <c r="AG201" i="15"/>
  <c r="Y201" i="15"/>
  <c r="Q201" i="15"/>
  <c r="I201" i="15"/>
  <c r="CR201" i="15"/>
  <c r="CJ201" i="15"/>
  <c r="CB201" i="15"/>
  <c r="BT201" i="15"/>
  <c r="BL201" i="15"/>
  <c r="BD201" i="15"/>
  <c r="AV201" i="15"/>
  <c r="AN201" i="15"/>
  <c r="AF201" i="15"/>
  <c r="X201" i="15"/>
  <c r="P201" i="15"/>
  <c r="H201" i="15"/>
  <c r="CQ201" i="15"/>
  <c r="CI201" i="15"/>
  <c r="CA201" i="15"/>
  <c r="BS201" i="15"/>
  <c r="BK201" i="15"/>
  <c r="BC201" i="15"/>
  <c r="AU201" i="15"/>
  <c r="AM201" i="15"/>
  <c r="AE201" i="15"/>
  <c r="W201" i="15"/>
  <c r="O201" i="15"/>
  <c r="G201" i="15"/>
  <c r="CP201" i="15"/>
  <c r="CH201" i="15"/>
  <c r="BZ201" i="15"/>
  <c r="BR201" i="15"/>
  <c r="BJ201" i="15"/>
  <c r="BB201" i="15"/>
  <c r="AT201" i="15"/>
  <c r="AL201" i="15"/>
  <c r="AD201" i="15"/>
  <c r="V201" i="15"/>
  <c r="N201" i="15"/>
  <c r="CO201" i="15"/>
  <c r="CG201" i="15"/>
  <c r="BY201" i="15"/>
  <c r="BQ201" i="15"/>
  <c r="BI201" i="15"/>
  <c r="BA201" i="15"/>
  <c r="AS201" i="15"/>
  <c r="AK201" i="15"/>
  <c r="AC201" i="15"/>
  <c r="U201" i="15"/>
  <c r="M201" i="15"/>
  <c r="CM201" i="15"/>
  <c r="CE201" i="15"/>
  <c r="BW201" i="15"/>
  <c r="BO201" i="15"/>
  <c r="BG201" i="15"/>
  <c r="AY201" i="15"/>
  <c r="AQ201" i="15"/>
  <c r="AI201" i="15"/>
  <c r="AA201" i="15"/>
  <c r="S201" i="15"/>
  <c r="K201" i="15"/>
  <c r="BP201" i="15"/>
  <c r="BH201" i="15"/>
  <c r="AZ201" i="15"/>
  <c r="AR201" i="15"/>
  <c r="AJ201" i="15"/>
  <c r="CN201" i="15"/>
  <c r="AB201" i="15"/>
  <c r="CF201" i="15"/>
  <c r="T201" i="15"/>
  <c r="BX201" i="15"/>
  <c r="L201" i="15"/>
  <c r="N106" i="19"/>
  <c r="N107" i="19"/>
  <c r="N74" i="19"/>
  <c r="N82" i="19"/>
  <c r="N101" i="19"/>
  <c r="N109" i="19"/>
  <c r="N127" i="19"/>
  <c r="N135" i="19"/>
  <c r="D28" i="34"/>
  <c r="D209" i="34" s="1"/>
  <c r="D27" i="34"/>
  <c r="D208" i="34" s="1"/>
  <c r="D28" i="33"/>
  <c r="D209" i="33" s="1"/>
  <c r="D27" i="33"/>
  <c r="D208" i="33" s="1"/>
  <c r="D28" i="32"/>
  <c r="D209" i="32" s="1"/>
  <c r="D27" i="32"/>
  <c r="D208" i="32" s="1"/>
  <c r="D28" i="31"/>
  <c r="D209" i="31" s="1"/>
  <c r="D27" i="31"/>
  <c r="D208" i="31" s="1"/>
  <c r="D27" i="30"/>
  <c r="D208" i="30" s="1"/>
  <c r="D28" i="30"/>
  <c r="D209" i="30" s="1"/>
  <c r="H244" i="15"/>
  <c r="H255" i="15" s="1"/>
  <c r="H181" i="15"/>
  <c r="AF244" i="15"/>
  <c r="AF255" i="15" s="1"/>
  <c r="AF181" i="15"/>
  <c r="AN244" i="15"/>
  <c r="AN255" i="15" s="1"/>
  <c r="AN181" i="15"/>
  <c r="BD244" i="15"/>
  <c r="BD255" i="15" s="1"/>
  <c r="BD181" i="15"/>
  <c r="BT244" i="15"/>
  <c r="BT255" i="15" s="1"/>
  <c r="BT181" i="15"/>
  <c r="L267" i="15"/>
  <c r="L262" i="15"/>
  <c r="T267" i="15"/>
  <c r="T262" i="15"/>
  <c r="AB267" i="15"/>
  <c r="AB262" i="15"/>
  <c r="AJ267" i="15"/>
  <c r="AJ262" i="15"/>
  <c r="AR267" i="15"/>
  <c r="AR262" i="15"/>
  <c r="AZ267" i="15"/>
  <c r="AZ262" i="15"/>
  <c r="BH267" i="15"/>
  <c r="BH262" i="15"/>
  <c r="BP267" i="15"/>
  <c r="BP262" i="15"/>
  <c r="BX267" i="15"/>
  <c r="BX262" i="15"/>
  <c r="CF267" i="15"/>
  <c r="CF262" i="15"/>
  <c r="CN267" i="15"/>
  <c r="CN262" i="15"/>
  <c r="E14" i="15"/>
  <c r="D17" i="15"/>
  <c r="D198" i="15" s="1"/>
  <c r="F19" i="15"/>
  <c r="E22" i="15"/>
  <c r="N268" i="15"/>
  <c r="N263" i="15"/>
  <c r="V268" i="15"/>
  <c r="V263" i="15"/>
  <c r="AD268" i="15"/>
  <c r="AD263" i="15"/>
  <c r="AL268" i="15"/>
  <c r="AL263" i="15"/>
  <c r="AT268" i="15"/>
  <c r="AT263" i="15"/>
  <c r="BB268" i="15"/>
  <c r="BB263" i="15"/>
  <c r="BJ268" i="15"/>
  <c r="BJ263" i="15"/>
  <c r="BR268" i="15"/>
  <c r="BR263" i="15"/>
  <c r="BZ268" i="15"/>
  <c r="BZ263" i="15"/>
  <c r="CH268" i="15"/>
  <c r="CH263" i="15"/>
  <c r="CP268" i="15"/>
  <c r="CP263" i="15"/>
  <c r="E28" i="15"/>
  <c r="CP212" i="15"/>
  <c r="CH212" i="15"/>
  <c r="BZ212" i="15"/>
  <c r="BR212" i="15"/>
  <c r="BJ212" i="15"/>
  <c r="BB212" i="15"/>
  <c r="AT212" i="15"/>
  <c r="AL212" i="15"/>
  <c r="AD212" i="15"/>
  <c r="V212" i="15"/>
  <c r="N212" i="15"/>
  <c r="CO212" i="15"/>
  <c r="CG212" i="15"/>
  <c r="BY212" i="15"/>
  <c r="BQ212" i="15"/>
  <c r="BI212" i="15"/>
  <c r="BA212" i="15"/>
  <c r="AS212" i="15"/>
  <c r="AK212" i="15"/>
  <c r="AC212" i="15"/>
  <c r="U212" i="15"/>
  <c r="M212" i="15"/>
  <c r="CN212" i="15"/>
  <c r="CF212" i="15"/>
  <c r="BX212" i="15"/>
  <c r="BP212" i="15"/>
  <c r="BH212" i="15"/>
  <c r="AZ212" i="15"/>
  <c r="AR212" i="15"/>
  <c r="AJ212" i="15"/>
  <c r="AB212" i="15"/>
  <c r="T212" i="15"/>
  <c r="L212" i="15"/>
  <c r="CM212" i="15"/>
  <c r="CE212" i="15"/>
  <c r="BW212" i="15"/>
  <c r="BO212" i="15"/>
  <c r="BG212" i="15"/>
  <c r="AY212" i="15"/>
  <c r="AQ212" i="15"/>
  <c r="AI212" i="15"/>
  <c r="AA212" i="15"/>
  <c r="S212" i="15"/>
  <c r="K212" i="15"/>
  <c r="CL212" i="15"/>
  <c r="CD212" i="15"/>
  <c r="BV212" i="15"/>
  <c r="BN212" i="15"/>
  <c r="BF212" i="15"/>
  <c r="AX212" i="15"/>
  <c r="AP212" i="15"/>
  <c r="AH212" i="15"/>
  <c r="Z212" i="15"/>
  <c r="R212" i="15"/>
  <c r="J212" i="15"/>
  <c r="CS212" i="15"/>
  <c r="CK212" i="15"/>
  <c r="CC212" i="15"/>
  <c r="BU212" i="15"/>
  <c r="BM212" i="15"/>
  <c r="BE212" i="15"/>
  <c r="AW212" i="15"/>
  <c r="AO212" i="15"/>
  <c r="AG212" i="15"/>
  <c r="Y212" i="15"/>
  <c r="Q212" i="15"/>
  <c r="I212" i="15"/>
  <c r="CQ212" i="15"/>
  <c r="CI212" i="15"/>
  <c r="CA212" i="15"/>
  <c r="BS212" i="15"/>
  <c r="BK212" i="15"/>
  <c r="BC212" i="15"/>
  <c r="AU212" i="15"/>
  <c r="AM212" i="15"/>
  <c r="AE212" i="15"/>
  <c r="W212" i="15"/>
  <c r="O212" i="15"/>
  <c r="G212" i="15"/>
  <c r="F33" i="15"/>
  <c r="J246" i="15"/>
  <c r="J257" i="15" s="1"/>
  <c r="J265" i="15"/>
  <c r="R246" i="15"/>
  <c r="R265" i="15"/>
  <c r="Z246" i="15"/>
  <c r="Z265" i="15"/>
  <c r="AH246" i="15"/>
  <c r="AH265" i="15"/>
  <c r="AP246" i="15"/>
  <c r="AP265" i="15"/>
  <c r="AX246" i="15"/>
  <c r="AX265" i="15"/>
  <c r="BF246" i="15"/>
  <c r="BF265" i="15"/>
  <c r="BN246" i="15"/>
  <c r="BN265" i="15"/>
  <c r="BV246" i="15"/>
  <c r="BV265" i="15"/>
  <c r="CD246" i="15"/>
  <c r="CD265" i="15"/>
  <c r="CL246" i="15"/>
  <c r="CL265" i="15"/>
  <c r="D45" i="15"/>
  <c r="D219" i="15" s="1"/>
  <c r="F47" i="15"/>
  <c r="E50" i="15"/>
  <c r="CO227" i="15"/>
  <c r="CG227" i="15"/>
  <c r="BY227" i="15"/>
  <c r="BQ227" i="15"/>
  <c r="BI227" i="15"/>
  <c r="BA227" i="15"/>
  <c r="AS227" i="15"/>
  <c r="AK227" i="15"/>
  <c r="AC227" i="15"/>
  <c r="U227" i="15"/>
  <c r="M227" i="15"/>
  <c r="CN227" i="15"/>
  <c r="CF227" i="15"/>
  <c r="BX227" i="15"/>
  <c r="BP227" i="15"/>
  <c r="BH227" i="15"/>
  <c r="AZ227" i="15"/>
  <c r="AR227" i="15"/>
  <c r="AJ227" i="15"/>
  <c r="AB227" i="15"/>
  <c r="T227" i="15"/>
  <c r="L227" i="15"/>
  <c r="CM227" i="15"/>
  <c r="CE227" i="15"/>
  <c r="BW227" i="15"/>
  <c r="BO227" i="15"/>
  <c r="BG227" i="15"/>
  <c r="AY227" i="15"/>
  <c r="AQ227" i="15"/>
  <c r="AI227" i="15"/>
  <c r="AA227" i="15"/>
  <c r="S227" i="15"/>
  <c r="K227" i="15"/>
  <c r="CL227" i="15"/>
  <c r="CD227" i="15"/>
  <c r="BV227" i="15"/>
  <c r="BN227" i="15"/>
  <c r="BF227" i="15"/>
  <c r="AX227" i="15"/>
  <c r="AP227" i="15"/>
  <c r="AH227" i="15"/>
  <c r="Z227" i="15"/>
  <c r="R227" i="15"/>
  <c r="J227" i="15"/>
  <c r="CS227" i="15"/>
  <c r="CK227" i="15"/>
  <c r="CC227" i="15"/>
  <c r="BU227" i="15"/>
  <c r="BM227" i="15"/>
  <c r="BE227" i="15"/>
  <c r="AW227" i="15"/>
  <c r="AO227" i="15"/>
  <c r="AG227" i="15"/>
  <c r="Y227" i="15"/>
  <c r="Q227" i="15"/>
  <c r="I227" i="15"/>
  <c r="CR227" i="15"/>
  <c r="CJ227" i="15"/>
  <c r="CB227" i="15"/>
  <c r="BT227" i="15"/>
  <c r="BL227" i="15"/>
  <c r="BD227" i="15"/>
  <c r="AV227" i="15"/>
  <c r="AN227" i="15"/>
  <c r="AF227" i="15"/>
  <c r="X227" i="15"/>
  <c r="P227" i="15"/>
  <c r="H227" i="15"/>
  <c r="CQ227" i="15"/>
  <c r="CI227" i="15"/>
  <c r="CA227" i="15"/>
  <c r="BS227" i="15"/>
  <c r="BK227" i="15"/>
  <c r="BC227" i="15"/>
  <c r="AU227" i="15"/>
  <c r="AM227" i="15"/>
  <c r="AE227" i="15"/>
  <c r="W227" i="15"/>
  <c r="O227" i="15"/>
  <c r="G227" i="15"/>
  <c r="CP227" i="15"/>
  <c r="CH227" i="15"/>
  <c r="BZ227" i="15"/>
  <c r="BR227" i="15"/>
  <c r="BJ227" i="15"/>
  <c r="BB227" i="15"/>
  <c r="AT227" i="15"/>
  <c r="AL227" i="15"/>
  <c r="AD227" i="15"/>
  <c r="V227" i="15"/>
  <c r="N227" i="15"/>
  <c r="F55" i="15"/>
  <c r="E61" i="15"/>
  <c r="G247" i="15"/>
  <c r="G266" i="15"/>
  <c r="O247" i="15"/>
  <c r="O266" i="15"/>
  <c r="W247" i="15"/>
  <c r="W266" i="15"/>
  <c r="AE247" i="15"/>
  <c r="AE266" i="15"/>
  <c r="AM247" i="15"/>
  <c r="AM266" i="15"/>
  <c r="AU247" i="15"/>
  <c r="AU266" i="15"/>
  <c r="BC247" i="15"/>
  <c r="BC266" i="15"/>
  <c r="BK247" i="15"/>
  <c r="BK266" i="15"/>
  <c r="BS247" i="15"/>
  <c r="BS266" i="15"/>
  <c r="CA247" i="15"/>
  <c r="CA266" i="15"/>
  <c r="CI247" i="15"/>
  <c r="CI266" i="15"/>
  <c r="CQ247" i="15"/>
  <c r="CQ266" i="15"/>
  <c r="F74" i="15"/>
  <c r="F78" i="15"/>
  <c r="F82" i="15"/>
  <c r="F86" i="15"/>
  <c r="F90" i="15"/>
  <c r="AY233" i="15"/>
  <c r="AY232" i="15" s="1"/>
  <c r="AY173" i="15"/>
  <c r="BG233" i="15"/>
  <c r="BG232" i="15" s="1"/>
  <c r="BG173" i="15"/>
  <c r="BO233" i="15"/>
  <c r="BO232" i="15" s="1"/>
  <c r="BO173" i="15"/>
  <c r="BW233" i="15"/>
  <c r="BW232" i="15" s="1"/>
  <c r="BW173" i="15"/>
  <c r="CE233" i="15"/>
  <c r="CE232" i="15" s="1"/>
  <c r="CE173" i="15"/>
  <c r="CM233" i="15"/>
  <c r="CM232" i="15" s="1"/>
  <c r="CM173" i="15"/>
  <c r="F100" i="15"/>
  <c r="F104" i="15"/>
  <c r="F108" i="15"/>
  <c r="F112" i="15"/>
  <c r="G234" i="15"/>
  <c r="G232" i="15" s="1"/>
  <c r="G174" i="15"/>
  <c r="O234" i="15"/>
  <c r="O232" i="15" s="1"/>
  <c r="O174" i="15"/>
  <c r="W234" i="15"/>
  <c r="W232" i="15" s="1"/>
  <c r="W174" i="15"/>
  <c r="AE234" i="15"/>
  <c r="AE174" i="15"/>
  <c r="AM234" i="15"/>
  <c r="AM174" i="15"/>
  <c r="AU234" i="15"/>
  <c r="AU174" i="15"/>
  <c r="BC234" i="15"/>
  <c r="BC174" i="15"/>
  <c r="BK234" i="15"/>
  <c r="BK174" i="15"/>
  <c r="BS234" i="15"/>
  <c r="BS174" i="15"/>
  <c r="CA234" i="15"/>
  <c r="CA174" i="15"/>
  <c r="CI234" i="15"/>
  <c r="CI174" i="15"/>
  <c r="CQ234" i="15"/>
  <c r="CQ174" i="15"/>
  <c r="E128" i="15"/>
  <c r="E132" i="15"/>
  <c r="E136" i="15"/>
  <c r="E140" i="15"/>
  <c r="E144" i="15"/>
  <c r="N166" i="15"/>
  <c r="V166" i="15"/>
  <c r="AD166" i="15"/>
  <c r="AL166" i="15"/>
  <c r="AT166" i="15"/>
  <c r="BB166" i="15"/>
  <c r="BR166" i="15"/>
  <c r="BZ166" i="15"/>
  <c r="J168" i="15"/>
  <c r="R168" i="15"/>
  <c r="Z168" i="15"/>
  <c r="AH168" i="15"/>
  <c r="AP168" i="15"/>
  <c r="AX168" i="15"/>
  <c r="BF168" i="15"/>
  <c r="BN168" i="15"/>
  <c r="BV168" i="15"/>
  <c r="CD168" i="15"/>
  <c r="CL168" i="15"/>
  <c r="L169" i="15"/>
  <c r="T169" i="15"/>
  <c r="AB169" i="15"/>
  <c r="AJ169" i="15"/>
  <c r="AR169" i="15"/>
  <c r="AZ169" i="15"/>
  <c r="BH169" i="15"/>
  <c r="BP169" i="15"/>
  <c r="BX169" i="15"/>
  <c r="CF169" i="15"/>
  <c r="CN169" i="15"/>
  <c r="F171" i="15"/>
  <c r="H173" i="15"/>
  <c r="P173" i="15"/>
  <c r="X173" i="15"/>
  <c r="AH173" i="15"/>
  <c r="AR173" i="15"/>
  <c r="BF173" i="15"/>
  <c r="BV173" i="15"/>
  <c r="CL173" i="15"/>
  <c r="L174" i="15"/>
  <c r="AB174" i="15"/>
  <c r="AR174" i="15"/>
  <c r="BH174" i="15"/>
  <c r="CF174" i="15"/>
  <c r="E182" i="15"/>
  <c r="AP183" i="15"/>
  <c r="AK202" i="15"/>
  <c r="BJ203" i="15"/>
  <c r="W204" i="15"/>
  <c r="CI204" i="15"/>
  <c r="AV205" i="15"/>
  <c r="V210" i="15"/>
  <c r="CH210" i="15"/>
  <c r="AU211" i="15"/>
  <c r="H212" i="15"/>
  <c r="BT212" i="15"/>
  <c r="AG213" i="15"/>
  <c r="CS213" i="15"/>
  <c r="BF214" i="15"/>
  <c r="N79" i="19"/>
  <c r="N125" i="19"/>
  <c r="N75" i="19"/>
  <c r="N83" i="19"/>
  <c r="N102" i="19"/>
  <c r="N110" i="19"/>
  <c r="N128" i="19"/>
  <c r="N136" i="19"/>
  <c r="D40" i="34"/>
  <c r="D216" i="34" s="1"/>
  <c r="D40" i="33"/>
  <c r="D216" i="33" s="1"/>
  <c r="D40" i="32"/>
  <c r="D216" i="32" s="1"/>
  <c r="D40" i="31"/>
  <c r="D216" i="31" s="1"/>
  <c r="D40" i="30"/>
  <c r="D216" i="30" s="1"/>
  <c r="I244" i="15"/>
  <c r="I255" i="15" s="1"/>
  <c r="I181" i="15"/>
  <c r="Y244" i="15"/>
  <c r="Y255" i="15" s="1"/>
  <c r="Y181" i="15"/>
  <c r="AG244" i="15"/>
  <c r="AG255" i="15" s="1"/>
  <c r="AG181" i="15"/>
  <c r="AO244" i="15"/>
  <c r="AO255" i="15" s="1"/>
  <c r="AO181" i="15"/>
  <c r="AW244" i="15"/>
  <c r="AW255" i="15" s="1"/>
  <c r="AW181" i="15"/>
  <c r="BE244" i="15"/>
  <c r="BE255" i="15" s="1"/>
  <c r="BE181" i="15"/>
  <c r="BM244" i="15"/>
  <c r="BM255" i="15" s="1"/>
  <c r="BM181" i="15"/>
  <c r="BU244" i="15"/>
  <c r="BU255" i="15" s="1"/>
  <c r="BU181" i="15"/>
  <c r="CC244" i="15"/>
  <c r="CC255" i="15" s="1"/>
  <c r="CC181" i="15"/>
  <c r="CK244" i="15"/>
  <c r="CK255" i="15" s="1"/>
  <c r="CK181" i="15"/>
  <c r="CS244" i="15"/>
  <c r="CS255" i="15" s="1"/>
  <c r="CS181" i="15"/>
  <c r="M267" i="15"/>
  <c r="M262" i="15"/>
  <c r="U267" i="15"/>
  <c r="U262" i="15"/>
  <c r="AC267" i="15"/>
  <c r="AC262" i="15"/>
  <c r="AK267" i="15"/>
  <c r="AK262" i="15"/>
  <c r="AS267" i="15"/>
  <c r="AS262" i="15"/>
  <c r="BA267" i="15"/>
  <c r="BA262" i="15"/>
  <c r="BI267" i="15"/>
  <c r="BI262" i="15"/>
  <c r="BQ267" i="15"/>
  <c r="BQ262" i="15"/>
  <c r="BY267" i="15"/>
  <c r="BY262" i="15"/>
  <c r="CG267" i="15"/>
  <c r="CG262" i="15"/>
  <c r="CO267" i="15"/>
  <c r="CO262" i="15"/>
  <c r="D12" i="15"/>
  <c r="D193" i="15" s="1"/>
  <c r="F14" i="15"/>
  <c r="E17" i="15"/>
  <c r="F22" i="15"/>
  <c r="G268" i="15"/>
  <c r="G263" i="15"/>
  <c r="O268" i="15"/>
  <c r="O263" i="15"/>
  <c r="W268" i="15"/>
  <c r="W263" i="15"/>
  <c r="AE268" i="15"/>
  <c r="AE263" i="15"/>
  <c r="AM268" i="15"/>
  <c r="AM263" i="15"/>
  <c r="AU268" i="15"/>
  <c r="AU263" i="15"/>
  <c r="BC268" i="15"/>
  <c r="BC263" i="15"/>
  <c r="BK268" i="15"/>
  <c r="BK263" i="15"/>
  <c r="BS268" i="15"/>
  <c r="BS263" i="15"/>
  <c r="CA268" i="15"/>
  <c r="CA263" i="15"/>
  <c r="CI268" i="15"/>
  <c r="CI263" i="15"/>
  <c r="CQ268" i="15"/>
  <c r="CQ263" i="15"/>
  <c r="F28" i="15"/>
  <c r="E31" i="15"/>
  <c r="D40" i="15"/>
  <c r="D216" i="15" s="1"/>
  <c r="K246" i="15"/>
  <c r="K183" i="15"/>
  <c r="K265" i="15"/>
  <c r="S246" i="15"/>
  <c r="S183" i="15"/>
  <c r="S265" i="15"/>
  <c r="AA246" i="15"/>
  <c r="AA183" i="15"/>
  <c r="AA265" i="15"/>
  <c r="AI246" i="15"/>
  <c r="AI183" i="15"/>
  <c r="AI265" i="15"/>
  <c r="AQ246" i="15"/>
  <c r="AQ183" i="15"/>
  <c r="AQ265" i="15"/>
  <c r="AY246" i="15"/>
  <c r="AY183" i="15"/>
  <c r="AY265" i="15"/>
  <c r="BG246" i="15"/>
  <c r="BG183" i="15"/>
  <c r="BG265" i="15"/>
  <c r="BO246" i="15"/>
  <c r="BO183" i="15"/>
  <c r="BO265" i="15"/>
  <c r="BW246" i="15"/>
  <c r="BW183" i="15"/>
  <c r="BW265" i="15"/>
  <c r="CE246" i="15"/>
  <c r="CE183" i="15"/>
  <c r="CE265" i="15"/>
  <c r="CM246" i="15"/>
  <c r="CM183" i="15"/>
  <c r="CM265" i="15"/>
  <c r="E45" i="15"/>
  <c r="D48" i="15"/>
  <c r="D222" i="15" s="1"/>
  <c r="F50" i="15"/>
  <c r="E53" i="15"/>
  <c r="CR230" i="15"/>
  <c r="CJ230" i="15"/>
  <c r="CB230" i="15"/>
  <c r="BT230" i="15"/>
  <c r="BL230" i="15"/>
  <c r="BD230" i="15"/>
  <c r="AV230" i="15"/>
  <c r="AN230" i="15"/>
  <c r="AF230" i="15"/>
  <c r="X230" i="15"/>
  <c r="P230" i="15"/>
  <c r="H230" i="15"/>
  <c r="CQ230" i="15"/>
  <c r="CI230" i="15"/>
  <c r="CA230" i="15"/>
  <c r="BS230" i="15"/>
  <c r="BK230" i="15"/>
  <c r="BC230" i="15"/>
  <c r="AU230" i="15"/>
  <c r="AM230" i="15"/>
  <c r="AE230" i="15"/>
  <c r="W230" i="15"/>
  <c r="O230" i="15"/>
  <c r="G230" i="15"/>
  <c r="CP230" i="15"/>
  <c r="CH230" i="15"/>
  <c r="BZ230" i="15"/>
  <c r="BR230" i="15"/>
  <c r="BJ230" i="15"/>
  <c r="BB230" i="15"/>
  <c r="AT230" i="15"/>
  <c r="AL230" i="15"/>
  <c r="AD230" i="15"/>
  <c r="V230" i="15"/>
  <c r="N230" i="15"/>
  <c r="CO230" i="15"/>
  <c r="CG230" i="15"/>
  <c r="BY230" i="15"/>
  <c r="BQ230" i="15"/>
  <c r="BI230" i="15"/>
  <c r="BA230" i="15"/>
  <c r="AS230" i="15"/>
  <c r="AK230" i="15"/>
  <c r="AC230" i="15"/>
  <c r="U230" i="15"/>
  <c r="M230" i="15"/>
  <c r="CN230" i="15"/>
  <c r="CF230" i="15"/>
  <c r="BX230" i="15"/>
  <c r="BP230" i="15"/>
  <c r="BH230" i="15"/>
  <c r="AZ230" i="15"/>
  <c r="AR230" i="15"/>
  <c r="AJ230" i="15"/>
  <c r="AB230" i="15"/>
  <c r="T230" i="15"/>
  <c r="L230" i="15"/>
  <c r="CM230" i="15"/>
  <c r="CE230" i="15"/>
  <c r="BW230" i="15"/>
  <c r="BO230" i="15"/>
  <c r="BG230" i="15"/>
  <c r="AY230" i="15"/>
  <c r="AQ230" i="15"/>
  <c r="AI230" i="15"/>
  <c r="AA230" i="15"/>
  <c r="S230" i="15"/>
  <c r="K230" i="15"/>
  <c r="CL230" i="15"/>
  <c r="CD230" i="15"/>
  <c r="BV230" i="15"/>
  <c r="BN230" i="15"/>
  <c r="BF230" i="15"/>
  <c r="AX230" i="15"/>
  <c r="AP230" i="15"/>
  <c r="AH230" i="15"/>
  <c r="Z230" i="15"/>
  <c r="R230" i="15"/>
  <c r="J230" i="15"/>
  <c r="CS230" i="15"/>
  <c r="CK230" i="15"/>
  <c r="CC230" i="15"/>
  <c r="BU230" i="15"/>
  <c r="BM230" i="15"/>
  <c r="BE230" i="15"/>
  <c r="AW230" i="15"/>
  <c r="AO230" i="15"/>
  <c r="AG230" i="15"/>
  <c r="Y230" i="15"/>
  <c r="Q230" i="15"/>
  <c r="I230" i="15"/>
  <c r="F61" i="15"/>
  <c r="H247" i="15"/>
  <c r="H266" i="15"/>
  <c r="P247" i="15"/>
  <c r="P266" i="15"/>
  <c r="X247" i="15"/>
  <c r="X266" i="15"/>
  <c r="AF247" i="15"/>
  <c r="AF266" i="15"/>
  <c r="AN247" i="15"/>
  <c r="AN266" i="15"/>
  <c r="AV247" i="15"/>
  <c r="AV266" i="15"/>
  <c r="BD247" i="15"/>
  <c r="BD266" i="15"/>
  <c r="BL247" i="15"/>
  <c r="BL266" i="15"/>
  <c r="BT247" i="15"/>
  <c r="BT266" i="15"/>
  <c r="CB247" i="15"/>
  <c r="CB266" i="15"/>
  <c r="CJ247" i="15"/>
  <c r="CJ266" i="15"/>
  <c r="CR247" i="15"/>
  <c r="CR266" i="15"/>
  <c r="E75" i="15"/>
  <c r="E79" i="15"/>
  <c r="E83" i="15"/>
  <c r="E87" i="15"/>
  <c r="E91" i="15"/>
  <c r="E101" i="15"/>
  <c r="E105" i="15"/>
  <c r="E109" i="15"/>
  <c r="E113" i="15"/>
  <c r="BL234" i="15"/>
  <c r="BL174" i="15"/>
  <c r="BT234" i="15"/>
  <c r="BT174" i="15"/>
  <c r="CB234" i="15"/>
  <c r="CB174" i="15"/>
  <c r="CJ234" i="15"/>
  <c r="CJ174" i="15"/>
  <c r="CR234" i="15"/>
  <c r="CR174" i="15"/>
  <c r="F128" i="15"/>
  <c r="F132" i="15"/>
  <c r="F136" i="15"/>
  <c r="F140" i="15"/>
  <c r="F144" i="15"/>
  <c r="J157" i="15"/>
  <c r="J160" i="15" s="1"/>
  <c r="R157" i="15"/>
  <c r="R160" i="15" s="1"/>
  <c r="Z157" i="15"/>
  <c r="Z160" i="15" s="1"/>
  <c r="AH157" i="15"/>
  <c r="AH160" i="15" s="1"/>
  <c r="AP157" i="15"/>
  <c r="AP160" i="15" s="1"/>
  <c r="AX157" i="15"/>
  <c r="AX160" i="15" s="1"/>
  <c r="BF157" i="15"/>
  <c r="BF160" i="15" s="1"/>
  <c r="BN157" i="15"/>
  <c r="BN160" i="15" s="1"/>
  <c r="BV157" i="15"/>
  <c r="BV160" i="15" s="1"/>
  <c r="CD157" i="15"/>
  <c r="CD160" i="15" s="1"/>
  <c r="CL157" i="15"/>
  <c r="CL160" i="15" s="1"/>
  <c r="F159" i="15"/>
  <c r="K168" i="15"/>
  <c r="S168" i="15"/>
  <c r="AA168" i="15"/>
  <c r="AI168" i="15"/>
  <c r="AQ168" i="15"/>
  <c r="AY168" i="15"/>
  <c r="BG168" i="15"/>
  <c r="BO168" i="15"/>
  <c r="BW168" i="15"/>
  <c r="CE168" i="15"/>
  <c r="CM168" i="15"/>
  <c r="M169" i="15"/>
  <c r="U169" i="15"/>
  <c r="AC169" i="15"/>
  <c r="AK169" i="15"/>
  <c r="AS169" i="15"/>
  <c r="BA169" i="15"/>
  <c r="BI169" i="15"/>
  <c r="BQ169" i="15"/>
  <c r="BY169" i="15"/>
  <c r="CG169" i="15"/>
  <c r="CO169" i="15"/>
  <c r="I173" i="15"/>
  <c r="Q173" i="15"/>
  <c r="Y173" i="15"/>
  <c r="AI173" i="15"/>
  <c r="AT173" i="15"/>
  <c r="BH173" i="15"/>
  <c r="BX173" i="15"/>
  <c r="CN173" i="15"/>
  <c r="N174" i="15"/>
  <c r="AD174" i="15"/>
  <c r="AT174" i="15"/>
  <c r="BJ174" i="15"/>
  <c r="CM174" i="15"/>
  <c r="V181" i="15"/>
  <c r="BB181" i="15"/>
  <c r="AX183" i="15"/>
  <c r="AS202" i="15"/>
  <c r="BR203" i="15"/>
  <c r="AE204" i="15"/>
  <c r="BD205" i="15"/>
  <c r="AD210" i="15"/>
  <c r="BC211" i="15"/>
  <c r="P212" i="15"/>
  <c r="CB212" i="15"/>
  <c r="AO213" i="15"/>
  <c r="BN214" i="15"/>
  <c r="E264" i="15"/>
  <c r="N98" i="19"/>
  <c r="N80" i="19"/>
  <c r="N99" i="19"/>
  <c r="N76" i="19"/>
  <c r="N84" i="19"/>
  <c r="N103" i="19"/>
  <c r="N111" i="19"/>
  <c r="N129" i="19"/>
  <c r="N147" i="19"/>
  <c r="J244" i="15"/>
  <c r="J255" i="15" s="1"/>
  <c r="Z244" i="15"/>
  <c r="Z255" i="15" s="1"/>
  <c r="Z181" i="15"/>
  <c r="AP244" i="15"/>
  <c r="AP255" i="15" s="1"/>
  <c r="AP181" i="15"/>
  <c r="BV244" i="15"/>
  <c r="BV255" i="15" s="1"/>
  <c r="BV181" i="15"/>
  <c r="CL244" i="15"/>
  <c r="CL255" i="15" s="1"/>
  <c r="CL181" i="15"/>
  <c r="N262" i="15"/>
  <c r="N267" i="15"/>
  <c r="V262" i="15"/>
  <c r="V267" i="15"/>
  <c r="AD262" i="15"/>
  <c r="AD267" i="15"/>
  <c r="AL262" i="15"/>
  <c r="AL267" i="15"/>
  <c r="AT262" i="15"/>
  <c r="AT267" i="15"/>
  <c r="BB262" i="15"/>
  <c r="BB267" i="15"/>
  <c r="BJ262" i="15"/>
  <c r="BJ267" i="15"/>
  <c r="BR262" i="15"/>
  <c r="BR267" i="15"/>
  <c r="BZ262" i="15"/>
  <c r="BZ267" i="15"/>
  <c r="CH262" i="15"/>
  <c r="CH267" i="15"/>
  <c r="CP262" i="15"/>
  <c r="CP267" i="15"/>
  <c r="E12" i="15"/>
  <c r="D15" i="15"/>
  <c r="D196" i="15" s="1"/>
  <c r="F17" i="15"/>
  <c r="CO204" i="15"/>
  <c r="CG204" i="15"/>
  <c r="BY204" i="15"/>
  <c r="BQ204" i="15"/>
  <c r="BI204" i="15"/>
  <c r="BA204" i="15"/>
  <c r="AS204" i="15"/>
  <c r="AK204" i="15"/>
  <c r="AC204" i="15"/>
  <c r="U204" i="15"/>
  <c r="M204" i="15"/>
  <c r="CN204" i="15"/>
  <c r="CF204" i="15"/>
  <c r="BX204" i="15"/>
  <c r="BP204" i="15"/>
  <c r="BH204" i="15"/>
  <c r="AZ204" i="15"/>
  <c r="AR204" i="15"/>
  <c r="AJ204" i="15"/>
  <c r="AB204" i="15"/>
  <c r="T204" i="15"/>
  <c r="L204" i="15"/>
  <c r="CM204" i="15"/>
  <c r="CE204" i="15"/>
  <c r="BW204" i="15"/>
  <c r="BO204" i="15"/>
  <c r="BG204" i="15"/>
  <c r="AY204" i="15"/>
  <c r="AQ204" i="15"/>
  <c r="AI204" i="15"/>
  <c r="AA204" i="15"/>
  <c r="S204" i="15"/>
  <c r="K204" i="15"/>
  <c r="CL204" i="15"/>
  <c r="CD204" i="15"/>
  <c r="BV204" i="15"/>
  <c r="BN204" i="15"/>
  <c r="BF204" i="15"/>
  <c r="AX204" i="15"/>
  <c r="AP204" i="15"/>
  <c r="AH204" i="15"/>
  <c r="Z204" i="15"/>
  <c r="R204" i="15"/>
  <c r="J204" i="15"/>
  <c r="CS204" i="15"/>
  <c r="CK204" i="15"/>
  <c r="CC204" i="15"/>
  <c r="BU204" i="15"/>
  <c r="BM204" i="15"/>
  <c r="BE204" i="15"/>
  <c r="AW204" i="15"/>
  <c r="AO204" i="15"/>
  <c r="AG204" i="15"/>
  <c r="Y204" i="15"/>
  <c r="Q204" i="15"/>
  <c r="I204" i="15"/>
  <c r="CR204" i="15"/>
  <c r="CJ204" i="15"/>
  <c r="CB204" i="15"/>
  <c r="BT204" i="15"/>
  <c r="BL204" i="15"/>
  <c r="BD204" i="15"/>
  <c r="AV204" i="15"/>
  <c r="AN204" i="15"/>
  <c r="AF204" i="15"/>
  <c r="X204" i="15"/>
  <c r="P204" i="15"/>
  <c r="H204" i="15"/>
  <c r="CP204" i="15"/>
  <c r="CH204" i="15"/>
  <c r="BZ204" i="15"/>
  <c r="BR204" i="15"/>
  <c r="BJ204" i="15"/>
  <c r="BB204" i="15"/>
  <c r="AT204" i="15"/>
  <c r="AL204" i="15"/>
  <c r="AD204" i="15"/>
  <c r="V204" i="15"/>
  <c r="N204" i="15"/>
  <c r="H263" i="15"/>
  <c r="H268" i="15"/>
  <c r="P263" i="15"/>
  <c r="P268" i="15"/>
  <c r="X263" i="15"/>
  <c r="X268" i="15"/>
  <c r="AF263" i="15"/>
  <c r="AF268" i="15"/>
  <c r="AN263" i="15"/>
  <c r="AN268" i="15"/>
  <c r="AV263" i="15"/>
  <c r="AV268" i="15"/>
  <c r="BD263" i="15"/>
  <c r="BD268" i="15"/>
  <c r="BL263" i="15"/>
  <c r="BL268" i="15"/>
  <c r="BT263" i="15"/>
  <c r="BT268" i="15"/>
  <c r="CB263" i="15"/>
  <c r="CB268" i="15"/>
  <c r="CJ263" i="15"/>
  <c r="CJ268" i="15"/>
  <c r="CR263" i="15"/>
  <c r="CR268" i="15"/>
  <c r="CN210" i="15"/>
  <c r="CF210" i="15"/>
  <c r="BX210" i="15"/>
  <c r="BP210" i="15"/>
  <c r="BH210" i="15"/>
  <c r="AZ210" i="15"/>
  <c r="AR210" i="15"/>
  <c r="AJ210" i="15"/>
  <c r="AB210" i="15"/>
  <c r="T210" i="15"/>
  <c r="L210" i="15"/>
  <c r="CM210" i="15"/>
  <c r="CE210" i="15"/>
  <c r="BW210" i="15"/>
  <c r="BO210" i="15"/>
  <c r="BG210" i="15"/>
  <c r="AY210" i="15"/>
  <c r="AQ210" i="15"/>
  <c r="AI210" i="15"/>
  <c r="AA210" i="15"/>
  <c r="S210" i="15"/>
  <c r="K210" i="15"/>
  <c r="CL210" i="15"/>
  <c r="CD210" i="15"/>
  <c r="BV210" i="15"/>
  <c r="BN210" i="15"/>
  <c r="BF210" i="15"/>
  <c r="AX210" i="15"/>
  <c r="AP210" i="15"/>
  <c r="AH210" i="15"/>
  <c r="Z210" i="15"/>
  <c r="R210" i="15"/>
  <c r="J210" i="15"/>
  <c r="CS210" i="15"/>
  <c r="CK210" i="15"/>
  <c r="CC210" i="15"/>
  <c r="BU210" i="15"/>
  <c r="BM210" i="15"/>
  <c r="BE210" i="15"/>
  <c r="AW210" i="15"/>
  <c r="AO210" i="15"/>
  <c r="AG210" i="15"/>
  <c r="Y210" i="15"/>
  <c r="Q210" i="15"/>
  <c r="I210" i="15"/>
  <c r="CR210" i="15"/>
  <c r="CJ210" i="15"/>
  <c r="CB210" i="15"/>
  <c r="BT210" i="15"/>
  <c r="BL210" i="15"/>
  <c r="BD210" i="15"/>
  <c r="AV210" i="15"/>
  <c r="AN210" i="15"/>
  <c r="AF210" i="15"/>
  <c r="X210" i="15"/>
  <c r="P210" i="15"/>
  <c r="H210" i="15"/>
  <c r="CQ210" i="15"/>
  <c r="CI210" i="15"/>
  <c r="CA210" i="15"/>
  <c r="BS210" i="15"/>
  <c r="BK210" i="15"/>
  <c r="BC210" i="15"/>
  <c r="AU210" i="15"/>
  <c r="AM210" i="15"/>
  <c r="AE210" i="15"/>
  <c r="W210" i="15"/>
  <c r="O210" i="15"/>
  <c r="G210" i="15"/>
  <c r="CO210" i="15"/>
  <c r="CG210" i="15"/>
  <c r="BY210" i="15"/>
  <c r="BQ210" i="15"/>
  <c r="BI210" i="15"/>
  <c r="BA210" i="15"/>
  <c r="AS210" i="15"/>
  <c r="AK210" i="15"/>
  <c r="AC210" i="15"/>
  <c r="U210" i="15"/>
  <c r="M210" i="15"/>
  <c r="F31" i="15"/>
  <c r="L246" i="15"/>
  <c r="L183" i="15"/>
  <c r="L265" i="15"/>
  <c r="T246" i="15"/>
  <c r="T183" i="15"/>
  <c r="T265" i="15"/>
  <c r="AB246" i="15"/>
  <c r="AB183" i="15"/>
  <c r="AB265" i="15"/>
  <c r="AJ246" i="15"/>
  <c r="AJ183" i="15"/>
  <c r="AJ265" i="15"/>
  <c r="AR246" i="15"/>
  <c r="AR183" i="15"/>
  <c r="AR265" i="15"/>
  <c r="AZ246" i="15"/>
  <c r="AZ183" i="15"/>
  <c r="AZ265" i="15"/>
  <c r="BH246" i="15"/>
  <c r="BH183" i="15"/>
  <c r="BH265" i="15"/>
  <c r="BP246" i="15"/>
  <c r="BP183" i="15"/>
  <c r="BP265" i="15"/>
  <c r="BX246" i="15"/>
  <c r="BX183" i="15"/>
  <c r="BX265" i="15"/>
  <c r="CF246" i="15"/>
  <c r="CF183" i="15"/>
  <c r="CF265" i="15"/>
  <c r="CN246" i="15"/>
  <c r="CN183" i="15"/>
  <c r="CN265" i="15"/>
  <c r="F45" i="15"/>
  <c r="E48" i="15"/>
  <c r="D51" i="15"/>
  <c r="D225" i="15" s="1"/>
  <c r="F53" i="15"/>
  <c r="E56" i="15"/>
  <c r="E62" i="15"/>
  <c r="I247" i="15"/>
  <c r="I266" i="15"/>
  <c r="Q247" i="15"/>
  <c r="Q266" i="15"/>
  <c r="Y247" i="15"/>
  <c r="Y266" i="15"/>
  <c r="AG247" i="15"/>
  <c r="AG266" i="15"/>
  <c r="AO247" i="15"/>
  <c r="AO266" i="15"/>
  <c r="AW247" i="15"/>
  <c r="AW266" i="15"/>
  <c r="BE247" i="15"/>
  <c r="BE266" i="15"/>
  <c r="BM247" i="15"/>
  <c r="BM266" i="15"/>
  <c r="BU247" i="15"/>
  <c r="BU266" i="15"/>
  <c r="CC247" i="15"/>
  <c r="CC266" i="15"/>
  <c r="CK247" i="15"/>
  <c r="CK266" i="15"/>
  <c r="CS247" i="15"/>
  <c r="CS266" i="15"/>
  <c r="F75" i="15"/>
  <c r="F79" i="15"/>
  <c r="F83" i="15"/>
  <c r="F87" i="15"/>
  <c r="F91" i="15"/>
  <c r="AC233" i="15"/>
  <c r="AC173" i="15"/>
  <c r="AK233" i="15"/>
  <c r="AK173" i="15"/>
  <c r="AS233" i="15"/>
  <c r="AS173" i="15"/>
  <c r="BA233" i="15"/>
  <c r="BA173" i="15"/>
  <c r="BI233" i="15"/>
  <c r="BI173" i="15"/>
  <c r="BQ233" i="15"/>
  <c r="BQ173" i="15"/>
  <c r="BY233" i="15"/>
  <c r="BY173" i="15"/>
  <c r="CG233" i="15"/>
  <c r="CG173" i="15"/>
  <c r="CO233" i="15"/>
  <c r="CO173" i="15"/>
  <c r="F101" i="15"/>
  <c r="F105" i="15"/>
  <c r="F109" i="15"/>
  <c r="F113" i="15"/>
  <c r="I174" i="15"/>
  <c r="I234" i="15"/>
  <c r="I232" i="15" s="1"/>
  <c r="Q174" i="15"/>
  <c r="Q234" i="15"/>
  <c r="Q232" i="15" s="1"/>
  <c r="Y174" i="15"/>
  <c r="Y234" i="15"/>
  <c r="Y232" i="15" s="1"/>
  <c r="AG174" i="15"/>
  <c r="AG234" i="15"/>
  <c r="AG232" i="15" s="1"/>
  <c r="AO174" i="15"/>
  <c r="AO234" i="15"/>
  <c r="AO232" i="15" s="1"/>
  <c r="AW174" i="15"/>
  <c r="AW234" i="15"/>
  <c r="AW232" i="15" s="1"/>
  <c r="BE174" i="15"/>
  <c r="BE234" i="15"/>
  <c r="BE232" i="15" s="1"/>
  <c r="BM174" i="15"/>
  <c r="BM234" i="15"/>
  <c r="BM232" i="15" s="1"/>
  <c r="BU174" i="15"/>
  <c r="BU234" i="15"/>
  <c r="BU232" i="15" s="1"/>
  <c r="CC174" i="15"/>
  <c r="CC234" i="15"/>
  <c r="CC232" i="15" s="1"/>
  <c r="CK174" i="15"/>
  <c r="CK234" i="15"/>
  <c r="CK232" i="15" s="1"/>
  <c r="CS174" i="15"/>
  <c r="CS234" i="15"/>
  <c r="CS232" i="15" s="1"/>
  <c r="E125" i="15"/>
  <c r="E129" i="15"/>
  <c r="E133" i="15"/>
  <c r="E137" i="15"/>
  <c r="E141" i="15"/>
  <c r="K157" i="15"/>
  <c r="K160" i="15" s="1"/>
  <c r="K162" i="15" s="1"/>
  <c r="S157" i="15"/>
  <c r="S160" i="15" s="1"/>
  <c r="S162" i="15" s="1"/>
  <c r="AA157" i="15"/>
  <c r="AA160" i="15" s="1"/>
  <c r="AA162" i="15" s="1"/>
  <c r="AI157" i="15"/>
  <c r="AI160" i="15" s="1"/>
  <c r="AI162" i="15" s="1"/>
  <c r="AQ157" i="15"/>
  <c r="AQ160" i="15" s="1"/>
  <c r="AQ162" i="15" s="1"/>
  <c r="AY157" i="15"/>
  <c r="AY160" i="15" s="1"/>
  <c r="AY162" i="15" s="1"/>
  <c r="BG157" i="15"/>
  <c r="BG160" i="15" s="1"/>
  <c r="BG162" i="15" s="1"/>
  <c r="BO157" i="15"/>
  <c r="BO160" i="15" s="1"/>
  <c r="BO162" i="15" s="1"/>
  <c r="BW157" i="15"/>
  <c r="BW160" i="15" s="1"/>
  <c r="BW162" i="15" s="1"/>
  <c r="CE157" i="15"/>
  <c r="CE160" i="15" s="1"/>
  <c r="CE162" i="15" s="1"/>
  <c r="CM157" i="15"/>
  <c r="CM160" i="15" s="1"/>
  <c r="CM162" i="15" s="1"/>
  <c r="H166" i="15"/>
  <c r="AF166" i="15"/>
  <c r="AN166" i="15"/>
  <c r="BD166" i="15"/>
  <c r="BT166" i="15"/>
  <c r="CR166" i="15"/>
  <c r="L168" i="15"/>
  <c r="T168" i="15"/>
  <c r="AB168" i="15"/>
  <c r="AJ168" i="15"/>
  <c r="AR168" i="15"/>
  <c r="AZ168" i="15"/>
  <c r="BH168" i="15"/>
  <c r="BP168" i="15"/>
  <c r="BX168" i="15"/>
  <c r="CF168" i="15"/>
  <c r="CN168" i="15"/>
  <c r="N169" i="15"/>
  <c r="V169" i="15"/>
  <c r="AD169" i="15"/>
  <c r="AL169" i="15"/>
  <c r="AT169" i="15"/>
  <c r="BB169" i="15"/>
  <c r="BJ169" i="15"/>
  <c r="BR169" i="15"/>
  <c r="BZ169" i="15"/>
  <c r="CH169" i="15"/>
  <c r="CP169" i="15"/>
  <c r="J173" i="15"/>
  <c r="R173" i="15"/>
  <c r="Z173" i="15"/>
  <c r="AJ173" i="15"/>
  <c r="AV173" i="15"/>
  <c r="BJ173" i="15"/>
  <c r="BZ173" i="15"/>
  <c r="CP173" i="15"/>
  <c r="P174" i="15"/>
  <c r="AF174" i="15"/>
  <c r="AV174" i="15"/>
  <c r="BO174" i="15"/>
  <c r="CN174" i="15"/>
  <c r="AC181" i="15"/>
  <c r="BF183" i="15"/>
  <c r="BA202" i="15"/>
  <c r="N203" i="15"/>
  <c r="BZ203" i="15"/>
  <c r="AM204" i="15"/>
  <c r="BL205" i="15"/>
  <c r="AL210" i="15"/>
  <c r="BK211" i="15"/>
  <c r="X212" i="15"/>
  <c r="CJ212" i="15"/>
  <c r="J214" i="15"/>
  <c r="BV214" i="15"/>
  <c r="N132" i="19"/>
  <c r="N77" i="19"/>
  <c r="N85" i="19"/>
  <c r="N104" i="19"/>
  <c r="N122" i="19"/>
  <c r="N130" i="19"/>
  <c r="E35" i="16"/>
  <c r="S244" i="15"/>
  <c r="S255" i="15" s="1"/>
  <c r="S181" i="15"/>
  <c r="AA244" i="15"/>
  <c r="AA255" i="15" s="1"/>
  <c r="AA181" i="15"/>
  <c r="AI244" i="15"/>
  <c r="AI255" i="15" s="1"/>
  <c r="AI181" i="15"/>
  <c r="AY244" i="15"/>
  <c r="AY255" i="15" s="1"/>
  <c r="AY181" i="15"/>
  <c r="BW244" i="15"/>
  <c r="BW255" i="15" s="1"/>
  <c r="BW181" i="15"/>
  <c r="CE244" i="15"/>
  <c r="CE255" i="15" s="1"/>
  <c r="CE181" i="15"/>
  <c r="CM244" i="15"/>
  <c r="CM255" i="15" s="1"/>
  <c r="CM181" i="15"/>
  <c r="G262" i="15"/>
  <c r="G267" i="15"/>
  <c r="O262" i="15"/>
  <c r="O267" i="15"/>
  <c r="W262" i="15"/>
  <c r="W267" i="15"/>
  <c r="AE262" i="15"/>
  <c r="AE267" i="15"/>
  <c r="AM262" i="15"/>
  <c r="AM267" i="15"/>
  <c r="AU262" i="15"/>
  <c r="AU267" i="15"/>
  <c r="BC262" i="15"/>
  <c r="BC267" i="15"/>
  <c r="BK262" i="15"/>
  <c r="BK267" i="15"/>
  <c r="BS262" i="15"/>
  <c r="BS267" i="15"/>
  <c r="CA262" i="15"/>
  <c r="CA267" i="15"/>
  <c r="CI262" i="15"/>
  <c r="CI267" i="15"/>
  <c r="CQ262" i="15"/>
  <c r="CQ267" i="15"/>
  <c r="F12" i="15"/>
  <c r="E15" i="15"/>
  <c r="D18" i="15"/>
  <c r="D199" i="15" s="1"/>
  <c r="F20" i="15"/>
  <c r="E23" i="15"/>
  <c r="I263" i="15"/>
  <c r="I268" i="15"/>
  <c r="Q263" i="15"/>
  <c r="Q268" i="15"/>
  <c r="Y263" i="15"/>
  <c r="Y268" i="15"/>
  <c r="AG263" i="15"/>
  <c r="AG268" i="15"/>
  <c r="AO263" i="15"/>
  <c r="AO268" i="15"/>
  <c r="AW263" i="15"/>
  <c r="AW268" i="15"/>
  <c r="BE263" i="15"/>
  <c r="BE268" i="15"/>
  <c r="BM263" i="15"/>
  <c r="BM268" i="15"/>
  <c r="BU263" i="15"/>
  <c r="BU268" i="15"/>
  <c r="CC263" i="15"/>
  <c r="CC268" i="15"/>
  <c r="CK263" i="15"/>
  <c r="CK268" i="15"/>
  <c r="CS263" i="15"/>
  <c r="CS268" i="15"/>
  <c r="E29" i="15"/>
  <c r="CQ213" i="15"/>
  <c r="CI213" i="15"/>
  <c r="CA213" i="15"/>
  <c r="BS213" i="15"/>
  <c r="BK213" i="15"/>
  <c r="BC213" i="15"/>
  <c r="AU213" i="15"/>
  <c r="AM213" i="15"/>
  <c r="AE213" i="15"/>
  <c r="W213" i="15"/>
  <c r="O213" i="15"/>
  <c r="G213" i="15"/>
  <c r="CP213" i="15"/>
  <c r="CH213" i="15"/>
  <c r="BZ213" i="15"/>
  <c r="BR213" i="15"/>
  <c r="BJ213" i="15"/>
  <c r="BB213" i="15"/>
  <c r="AT213" i="15"/>
  <c r="AL213" i="15"/>
  <c r="AD213" i="15"/>
  <c r="V213" i="15"/>
  <c r="N213" i="15"/>
  <c r="CO213" i="15"/>
  <c r="CG213" i="15"/>
  <c r="BY213" i="15"/>
  <c r="BQ213" i="15"/>
  <c r="BI213" i="15"/>
  <c r="BA213" i="15"/>
  <c r="AS213" i="15"/>
  <c r="AK213" i="15"/>
  <c r="AC213" i="15"/>
  <c r="U213" i="15"/>
  <c r="M213" i="15"/>
  <c r="CN213" i="15"/>
  <c r="CF213" i="15"/>
  <c r="BX213" i="15"/>
  <c r="BP213" i="15"/>
  <c r="BH213" i="15"/>
  <c r="AZ213" i="15"/>
  <c r="AR213" i="15"/>
  <c r="AJ213" i="15"/>
  <c r="AB213" i="15"/>
  <c r="T213" i="15"/>
  <c r="L213" i="15"/>
  <c r="CM213" i="15"/>
  <c r="CE213" i="15"/>
  <c r="BW213" i="15"/>
  <c r="BO213" i="15"/>
  <c r="BG213" i="15"/>
  <c r="AY213" i="15"/>
  <c r="AQ213" i="15"/>
  <c r="AI213" i="15"/>
  <c r="AA213" i="15"/>
  <c r="S213" i="15"/>
  <c r="K213" i="15"/>
  <c r="CL213" i="15"/>
  <c r="CD213" i="15"/>
  <c r="BV213" i="15"/>
  <c r="BN213" i="15"/>
  <c r="BF213" i="15"/>
  <c r="AX213" i="15"/>
  <c r="AP213" i="15"/>
  <c r="AH213" i="15"/>
  <c r="Z213" i="15"/>
  <c r="R213" i="15"/>
  <c r="J213" i="15"/>
  <c r="CR213" i="15"/>
  <c r="CJ213" i="15"/>
  <c r="CB213" i="15"/>
  <c r="BT213" i="15"/>
  <c r="BL213" i="15"/>
  <c r="BD213" i="15"/>
  <c r="AV213" i="15"/>
  <c r="AN213" i="15"/>
  <c r="AF213" i="15"/>
  <c r="X213" i="15"/>
  <c r="P213" i="15"/>
  <c r="H213" i="15"/>
  <c r="M246" i="15"/>
  <c r="M183" i="15"/>
  <c r="M265" i="15"/>
  <c r="U246" i="15"/>
  <c r="U183" i="15"/>
  <c r="U265" i="15"/>
  <c r="AC246" i="15"/>
  <c r="AC183" i="15"/>
  <c r="AC265" i="15"/>
  <c r="AK246" i="15"/>
  <c r="AK183" i="15"/>
  <c r="AK265" i="15"/>
  <c r="AS246" i="15"/>
  <c r="AS183" i="15"/>
  <c r="AS265" i="15"/>
  <c r="BA246" i="15"/>
  <c r="BA183" i="15"/>
  <c r="BA265" i="15"/>
  <c r="BI246" i="15"/>
  <c r="BI183" i="15"/>
  <c r="BI265" i="15"/>
  <c r="BQ246" i="15"/>
  <c r="BQ183" i="15"/>
  <c r="BQ265" i="15"/>
  <c r="BY246" i="15"/>
  <c r="BY183" i="15"/>
  <c r="BY265" i="15"/>
  <c r="CG246" i="15"/>
  <c r="CG183" i="15"/>
  <c r="CG265" i="15"/>
  <c r="CO246" i="15"/>
  <c r="CO183" i="15"/>
  <c r="CO265" i="15"/>
  <c r="F48" i="15"/>
  <c r="E51" i="15"/>
  <c r="CP228" i="15"/>
  <c r="CH228" i="15"/>
  <c r="BZ228" i="15"/>
  <c r="BR228" i="15"/>
  <c r="BJ228" i="15"/>
  <c r="BB228" i="15"/>
  <c r="AT228" i="15"/>
  <c r="AL228" i="15"/>
  <c r="AD228" i="15"/>
  <c r="V228" i="15"/>
  <c r="N228" i="15"/>
  <c r="CO228" i="15"/>
  <c r="CG228" i="15"/>
  <c r="BY228" i="15"/>
  <c r="BQ228" i="15"/>
  <c r="BI228" i="15"/>
  <c r="BA228" i="15"/>
  <c r="AS228" i="15"/>
  <c r="AK228" i="15"/>
  <c r="AC228" i="15"/>
  <c r="U228" i="15"/>
  <c r="M228" i="15"/>
  <c r="CN228" i="15"/>
  <c r="CF228" i="15"/>
  <c r="BX228" i="15"/>
  <c r="BP228" i="15"/>
  <c r="BH228" i="15"/>
  <c r="AZ228" i="15"/>
  <c r="AR228" i="15"/>
  <c r="AJ228" i="15"/>
  <c r="AB228" i="15"/>
  <c r="T228" i="15"/>
  <c r="L228" i="15"/>
  <c r="CM228" i="15"/>
  <c r="CE228" i="15"/>
  <c r="BW228" i="15"/>
  <c r="BO228" i="15"/>
  <c r="BG228" i="15"/>
  <c r="AY228" i="15"/>
  <c r="AQ228" i="15"/>
  <c r="AI228" i="15"/>
  <c r="AA228" i="15"/>
  <c r="S228" i="15"/>
  <c r="K228" i="15"/>
  <c r="CL228" i="15"/>
  <c r="CD228" i="15"/>
  <c r="BV228" i="15"/>
  <c r="BN228" i="15"/>
  <c r="BF228" i="15"/>
  <c r="AX228" i="15"/>
  <c r="AP228" i="15"/>
  <c r="AH228" i="15"/>
  <c r="Z228" i="15"/>
  <c r="R228" i="15"/>
  <c r="J228" i="15"/>
  <c r="CS228" i="15"/>
  <c r="CK228" i="15"/>
  <c r="CC228" i="15"/>
  <c r="BU228" i="15"/>
  <c r="BM228" i="15"/>
  <c r="BE228" i="15"/>
  <c r="AW228" i="15"/>
  <c r="AO228" i="15"/>
  <c r="AG228" i="15"/>
  <c r="Y228" i="15"/>
  <c r="Q228" i="15"/>
  <c r="I228" i="15"/>
  <c r="CR228" i="15"/>
  <c r="CJ228" i="15"/>
  <c r="CB228" i="15"/>
  <c r="BT228" i="15"/>
  <c r="BL228" i="15"/>
  <c r="BD228" i="15"/>
  <c r="AV228" i="15"/>
  <c r="AN228" i="15"/>
  <c r="AF228" i="15"/>
  <c r="X228" i="15"/>
  <c r="P228" i="15"/>
  <c r="H228" i="15"/>
  <c r="CQ228" i="15"/>
  <c r="CI228" i="15"/>
  <c r="CA228" i="15"/>
  <c r="BS228" i="15"/>
  <c r="BK228" i="15"/>
  <c r="BC228" i="15"/>
  <c r="AU228" i="15"/>
  <c r="AM228" i="15"/>
  <c r="AE228" i="15"/>
  <c r="W228" i="15"/>
  <c r="O228" i="15"/>
  <c r="G228" i="15"/>
  <c r="F56" i="15"/>
  <c r="F62" i="15"/>
  <c r="J247" i="15"/>
  <c r="J266" i="15"/>
  <c r="R247" i="15"/>
  <c r="R266" i="15"/>
  <c r="Z247" i="15"/>
  <c r="Z266" i="15"/>
  <c r="AH247" i="15"/>
  <c r="AH266" i="15"/>
  <c r="AP247" i="15"/>
  <c r="AP266" i="15"/>
  <c r="AX247" i="15"/>
  <c r="AX266" i="15"/>
  <c r="BF247" i="15"/>
  <c r="BF266" i="15"/>
  <c r="BN247" i="15"/>
  <c r="BN266" i="15"/>
  <c r="BV247" i="15"/>
  <c r="BV266" i="15"/>
  <c r="CD247" i="15"/>
  <c r="CD266" i="15"/>
  <c r="CL247" i="15"/>
  <c r="CL266" i="15"/>
  <c r="E72" i="15"/>
  <c r="E76" i="15"/>
  <c r="E80" i="15"/>
  <c r="E84" i="15"/>
  <c r="E88" i="15"/>
  <c r="E102" i="15"/>
  <c r="E106" i="15"/>
  <c r="E110" i="15"/>
  <c r="E114" i="15"/>
  <c r="J174" i="15"/>
  <c r="J234" i="15"/>
  <c r="J232" i="15" s="1"/>
  <c r="R174" i="15"/>
  <c r="R234" i="15"/>
  <c r="R232" i="15" s="1"/>
  <c r="Z174" i="15"/>
  <c r="Z234" i="15"/>
  <c r="Z232" i="15" s="1"/>
  <c r="AH174" i="15"/>
  <c r="AH234" i="15"/>
  <c r="AH232" i="15" s="1"/>
  <c r="AP174" i="15"/>
  <c r="AP234" i="15"/>
  <c r="AP232" i="15" s="1"/>
  <c r="AX174" i="15"/>
  <c r="AX234" i="15"/>
  <c r="AX232" i="15" s="1"/>
  <c r="BF174" i="15"/>
  <c r="BF234" i="15"/>
  <c r="BF232" i="15" s="1"/>
  <c r="BN174" i="15"/>
  <c r="BN234" i="15"/>
  <c r="BN232" i="15" s="1"/>
  <c r="BV174" i="15"/>
  <c r="BV234" i="15"/>
  <c r="BV232" i="15" s="1"/>
  <c r="CD174" i="15"/>
  <c r="CD234" i="15"/>
  <c r="CD232" i="15" s="1"/>
  <c r="CL174" i="15"/>
  <c r="CL234" i="15"/>
  <c r="CL232" i="15" s="1"/>
  <c r="E120" i="15"/>
  <c r="F125" i="15"/>
  <c r="F133" i="15"/>
  <c r="F137" i="15"/>
  <c r="F141" i="15"/>
  <c r="L157" i="15"/>
  <c r="L160" i="15" s="1"/>
  <c r="L162" i="15" s="1"/>
  <c r="T157" i="15"/>
  <c r="T160" i="15" s="1"/>
  <c r="T162" i="15" s="1"/>
  <c r="AB157" i="15"/>
  <c r="AB160" i="15" s="1"/>
  <c r="AB162" i="15" s="1"/>
  <c r="AJ157" i="15"/>
  <c r="AJ160" i="15" s="1"/>
  <c r="AJ162" i="15" s="1"/>
  <c r="AR157" i="15"/>
  <c r="AR160" i="15" s="1"/>
  <c r="AR162" i="15" s="1"/>
  <c r="AZ157" i="15"/>
  <c r="AZ160" i="15" s="1"/>
  <c r="AZ162" i="15" s="1"/>
  <c r="BH157" i="15"/>
  <c r="BH160" i="15" s="1"/>
  <c r="BH162" i="15" s="1"/>
  <c r="BP157" i="15"/>
  <c r="BP160" i="15" s="1"/>
  <c r="BP162" i="15" s="1"/>
  <c r="BX157" i="15"/>
  <c r="BX160" i="15" s="1"/>
  <c r="BX162" i="15" s="1"/>
  <c r="CF157" i="15"/>
  <c r="CF160" i="15" s="1"/>
  <c r="CF162" i="15" s="1"/>
  <c r="CN157" i="15"/>
  <c r="CN160" i="15" s="1"/>
  <c r="CN162" i="15" s="1"/>
  <c r="I166" i="15"/>
  <c r="Q166" i="15"/>
  <c r="Y166" i="15"/>
  <c r="AG166" i="15"/>
  <c r="AO166" i="15"/>
  <c r="AW166" i="15"/>
  <c r="BE166" i="15"/>
  <c r="BM166" i="15"/>
  <c r="BU166" i="15"/>
  <c r="CC166" i="15"/>
  <c r="CK166" i="15"/>
  <c r="CS166" i="15"/>
  <c r="M168" i="15"/>
  <c r="U168" i="15"/>
  <c r="AC168" i="15"/>
  <c r="AK168" i="15"/>
  <c r="AS168" i="15"/>
  <c r="BA168" i="15"/>
  <c r="BI168" i="15"/>
  <c r="BQ168" i="15"/>
  <c r="BY168" i="15"/>
  <c r="CG168" i="15"/>
  <c r="CO168" i="15"/>
  <c r="G169" i="15"/>
  <c r="O169" i="15"/>
  <c r="W169" i="15"/>
  <c r="AE169" i="15"/>
  <c r="AM169" i="15"/>
  <c r="AU169" i="15"/>
  <c r="BC169" i="15"/>
  <c r="BK169" i="15"/>
  <c r="BS169" i="15"/>
  <c r="CA169" i="15"/>
  <c r="CI169" i="15"/>
  <c r="CQ169" i="15"/>
  <c r="K173" i="15"/>
  <c r="S173" i="15"/>
  <c r="AA173" i="15"/>
  <c r="AL173" i="15"/>
  <c r="AW173" i="15"/>
  <c r="BM173" i="15"/>
  <c r="CC173" i="15"/>
  <c r="CS173" i="15"/>
  <c r="S174" i="15"/>
  <c r="AI174" i="15"/>
  <c r="AY174" i="15"/>
  <c r="BP174" i="15"/>
  <c r="AD181" i="15"/>
  <c r="BR181" i="15"/>
  <c r="BN183" i="15"/>
  <c r="V203" i="15"/>
  <c r="CH203" i="15"/>
  <c r="AU204" i="15"/>
  <c r="H205" i="15"/>
  <c r="BT205" i="15"/>
  <c r="AT210" i="15"/>
  <c r="G211" i="15"/>
  <c r="BS211" i="15"/>
  <c r="AF212" i="15"/>
  <c r="CR212" i="15"/>
  <c r="BE213" i="15"/>
  <c r="R214" i="15"/>
  <c r="CD214" i="15"/>
  <c r="K256" i="15"/>
  <c r="K269" i="15" s="1"/>
  <c r="S256" i="15"/>
  <c r="S269" i="15" s="1"/>
  <c r="AA256" i="15"/>
  <c r="AA269" i="15" s="1"/>
  <c r="AI256" i="15"/>
  <c r="AI269" i="15" s="1"/>
  <c r="AQ256" i="15"/>
  <c r="AQ269" i="15" s="1"/>
  <c r="AY256" i="15"/>
  <c r="AY269" i="15" s="1"/>
  <c r="BG256" i="15"/>
  <c r="BG269" i="15" s="1"/>
  <c r="BO256" i="15"/>
  <c r="BO269" i="15" s="1"/>
  <c r="BW256" i="15"/>
  <c r="BW269" i="15" s="1"/>
  <c r="CE256" i="15"/>
  <c r="CE269" i="15" s="1"/>
  <c r="CM256" i="15"/>
  <c r="CM269" i="15" s="1"/>
  <c r="N78" i="19"/>
  <c r="N97" i="19"/>
  <c r="N105" i="19"/>
  <c r="N123" i="19"/>
  <c r="N131" i="19"/>
  <c r="D200" i="10"/>
  <c r="D162" i="10"/>
  <c r="D183" i="10"/>
  <c r="D143" i="10"/>
  <c r="F235" i="34"/>
  <c r="F264" i="34"/>
  <c r="F245" i="34"/>
  <c r="E245" i="34"/>
  <c r="F182" i="34"/>
  <c r="F171" i="34"/>
  <c r="F167" i="34"/>
  <c r="E142" i="34"/>
  <c r="E138" i="34"/>
  <c r="E134" i="34"/>
  <c r="E130" i="34"/>
  <c r="E126" i="34"/>
  <c r="E120" i="34"/>
  <c r="E119" i="34" s="1"/>
  <c r="F114" i="34"/>
  <c r="F110" i="34"/>
  <c r="F106" i="34"/>
  <c r="F102" i="34"/>
  <c r="F98" i="34"/>
  <c r="F88" i="34"/>
  <c r="F84" i="34"/>
  <c r="F80" i="34"/>
  <c r="F76" i="34"/>
  <c r="F72" i="34"/>
  <c r="E54" i="34"/>
  <c r="F51" i="34"/>
  <c r="F141" i="34"/>
  <c r="F137" i="34"/>
  <c r="F133" i="34"/>
  <c r="F129" i="34"/>
  <c r="F125" i="34"/>
  <c r="E114" i="34"/>
  <c r="E110" i="34"/>
  <c r="E106" i="34"/>
  <c r="E102" i="34"/>
  <c r="E98" i="34"/>
  <c r="E88" i="34"/>
  <c r="E84" i="34"/>
  <c r="E80" i="34"/>
  <c r="E76" i="34"/>
  <c r="E72" i="34"/>
  <c r="F62" i="34"/>
  <c r="F56" i="34"/>
  <c r="E51" i="34"/>
  <c r="F48" i="34"/>
  <c r="F40" i="34"/>
  <c r="E29" i="34"/>
  <c r="E141" i="34"/>
  <c r="E137" i="34"/>
  <c r="E133" i="34"/>
  <c r="E129" i="34"/>
  <c r="E125" i="34"/>
  <c r="F113" i="34"/>
  <c r="F109" i="34"/>
  <c r="F105" i="34"/>
  <c r="F101" i="34"/>
  <c r="F97" i="34"/>
  <c r="F91" i="34"/>
  <c r="F87" i="34"/>
  <c r="F83" i="34"/>
  <c r="F79" i="34"/>
  <c r="F75" i="34"/>
  <c r="E62" i="34"/>
  <c r="E56" i="34"/>
  <c r="F53" i="34"/>
  <c r="E48" i="34"/>
  <c r="F45" i="34"/>
  <c r="E40" i="34"/>
  <c r="F31" i="34"/>
  <c r="F159" i="34"/>
  <c r="F144" i="34"/>
  <c r="F140" i="34"/>
  <c r="F136" i="34"/>
  <c r="F132" i="34"/>
  <c r="F128" i="34"/>
  <c r="E113" i="34"/>
  <c r="E109" i="34"/>
  <c r="E105" i="34"/>
  <c r="E101" i="34"/>
  <c r="E97" i="34"/>
  <c r="E91" i="34"/>
  <c r="E87" i="34"/>
  <c r="E83" i="34"/>
  <c r="E79" i="34"/>
  <c r="E75" i="34"/>
  <c r="F61" i="34"/>
  <c r="E53" i="34"/>
  <c r="F50" i="34"/>
  <c r="E45" i="34"/>
  <c r="E144" i="34"/>
  <c r="E140" i="34"/>
  <c r="E136" i="34"/>
  <c r="E132" i="34"/>
  <c r="E128" i="34"/>
  <c r="F112" i="34"/>
  <c r="F108" i="34"/>
  <c r="F104" i="34"/>
  <c r="F100" i="34"/>
  <c r="F96" i="34"/>
  <c r="F90" i="34"/>
  <c r="F86" i="34"/>
  <c r="F82" i="34"/>
  <c r="F78" i="34"/>
  <c r="F74" i="34"/>
  <c r="E61" i="34"/>
  <c r="F55" i="34"/>
  <c r="E50" i="34"/>
  <c r="F47" i="34"/>
  <c r="F33" i="34"/>
  <c r="F143" i="34"/>
  <c r="F139" i="34"/>
  <c r="F135" i="34"/>
  <c r="F131" i="34"/>
  <c r="F127" i="34"/>
  <c r="E112" i="34"/>
  <c r="E108" i="34"/>
  <c r="E104" i="34"/>
  <c r="E100" i="34"/>
  <c r="E96" i="34"/>
  <c r="E90" i="34"/>
  <c r="E86" i="34"/>
  <c r="E82" i="34"/>
  <c r="E78" i="34"/>
  <c r="E74" i="34"/>
  <c r="E55" i="34"/>
  <c r="F52" i="34"/>
  <c r="E47" i="34"/>
  <c r="E33" i="34"/>
  <c r="F30" i="34"/>
  <c r="F24" i="34"/>
  <c r="E143" i="34"/>
  <c r="E139" i="34"/>
  <c r="E135" i="34"/>
  <c r="E131" i="34"/>
  <c r="E127" i="34"/>
  <c r="F115" i="34"/>
  <c r="F111" i="34"/>
  <c r="F107" i="34"/>
  <c r="F103" i="34"/>
  <c r="F99" i="34"/>
  <c r="F89" i="34"/>
  <c r="F85" i="34"/>
  <c r="F81" i="34"/>
  <c r="F77" i="34"/>
  <c r="F73" i="34"/>
  <c r="F67" i="34"/>
  <c r="E52" i="34"/>
  <c r="F49" i="34"/>
  <c r="E30" i="34"/>
  <c r="F27" i="34"/>
  <c r="E167" i="34"/>
  <c r="F142" i="34"/>
  <c r="F138" i="34"/>
  <c r="F134" i="34"/>
  <c r="F130" i="34"/>
  <c r="F126" i="34"/>
  <c r="F120" i="34"/>
  <c r="F119" i="34" s="1"/>
  <c r="E115" i="34"/>
  <c r="E111" i="34"/>
  <c r="E107" i="34"/>
  <c r="E103" i="34"/>
  <c r="E99" i="34"/>
  <c r="E89" i="34"/>
  <c r="E85" i="34"/>
  <c r="E81" i="34"/>
  <c r="E77" i="34"/>
  <c r="E73" i="34"/>
  <c r="E67" i="34"/>
  <c r="F54" i="34"/>
  <c r="E49" i="34"/>
  <c r="F46" i="34"/>
  <c r="F32" i="34"/>
  <c r="E27" i="34"/>
  <c r="E21" i="34"/>
  <c r="F18" i="34"/>
  <c r="E13" i="34"/>
  <c r="F29" i="34"/>
  <c r="F15" i="34"/>
  <c r="F12" i="34"/>
  <c r="E24" i="34"/>
  <c r="F21" i="34"/>
  <c r="E18" i="34"/>
  <c r="E15" i="34"/>
  <c r="E12" i="34"/>
  <c r="F28" i="34"/>
  <c r="E32" i="34"/>
  <c r="E28" i="34"/>
  <c r="F23" i="34"/>
  <c r="F20" i="34"/>
  <c r="F17" i="34"/>
  <c r="F14" i="34"/>
  <c r="F11" i="34"/>
  <c r="E46" i="34"/>
  <c r="E23" i="34"/>
  <c r="E20" i="34"/>
  <c r="E17" i="34"/>
  <c r="E14" i="34"/>
  <c r="E11" i="34"/>
  <c r="E31" i="34"/>
  <c r="F22" i="34"/>
  <c r="F19" i="34"/>
  <c r="F16" i="34"/>
  <c r="F13" i="34"/>
  <c r="E22" i="34"/>
  <c r="E19" i="34"/>
  <c r="E16" i="34"/>
  <c r="F264" i="33"/>
  <c r="F245" i="33"/>
  <c r="F235" i="33"/>
  <c r="F182" i="33"/>
  <c r="F159" i="33"/>
  <c r="F144" i="33"/>
  <c r="F140" i="33"/>
  <c r="F136" i="33"/>
  <c r="F132" i="33"/>
  <c r="F128" i="33"/>
  <c r="F112" i="33"/>
  <c r="F108" i="33"/>
  <c r="F104" i="33"/>
  <c r="F100" i="33"/>
  <c r="F96" i="33"/>
  <c r="E91" i="33"/>
  <c r="E87" i="33"/>
  <c r="E83" i="33"/>
  <c r="E79" i="33"/>
  <c r="E75" i="33"/>
  <c r="F61" i="33"/>
  <c r="E53" i="33"/>
  <c r="F50" i="33"/>
  <c r="E45" i="33"/>
  <c r="E40" i="33"/>
  <c r="F31" i="33"/>
  <c r="E20" i="33"/>
  <c r="F17" i="33"/>
  <c r="E12" i="33"/>
  <c r="F171" i="33"/>
  <c r="E144" i="33"/>
  <c r="E140" i="33"/>
  <c r="E136" i="33"/>
  <c r="E132" i="33"/>
  <c r="E128" i="33"/>
  <c r="E112" i="33"/>
  <c r="E108" i="33"/>
  <c r="E104" i="33"/>
  <c r="E100" i="33"/>
  <c r="E96" i="33"/>
  <c r="F90" i="33"/>
  <c r="F86" i="33"/>
  <c r="F82" i="33"/>
  <c r="F78" i="33"/>
  <c r="F74" i="33"/>
  <c r="E61" i="33"/>
  <c r="F55" i="33"/>
  <c r="E50" i="33"/>
  <c r="F47" i="33"/>
  <c r="E31" i="33"/>
  <c r="F28" i="33"/>
  <c r="F22" i="33"/>
  <c r="E17" i="33"/>
  <c r="F14" i="33"/>
  <c r="E171" i="33"/>
  <c r="F143" i="33"/>
  <c r="F139" i="33"/>
  <c r="F135" i="33"/>
  <c r="F131" i="33"/>
  <c r="F127" i="33"/>
  <c r="F115" i="33"/>
  <c r="F111" i="33"/>
  <c r="F107" i="33"/>
  <c r="F103" i="33"/>
  <c r="F99" i="33"/>
  <c r="E90" i="33"/>
  <c r="E86" i="33"/>
  <c r="E82" i="33"/>
  <c r="E78" i="33"/>
  <c r="E74" i="33"/>
  <c r="E55" i="33"/>
  <c r="F52" i="33"/>
  <c r="E47" i="33"/>
  <c r="F33" i="33"/>
  <c r="E28" i="33"/>
  <c r="E22" i="33"/>
  <c r="F19" i="33"/>
  <c r="E14" i="33"/>
  <c r="F11" i="33"/>
  <c r="F167" i="33"/>
  <c r="E143" i="33"/>
  <c r="E139" i="33"/>
  <c r="E135" i="33"/>
  <c r="E131" i="33"/>
  <c r="E127" i="33"/>
  <c r="E115" i="33"/>
  <c r="E111" i="33"/>
  <c r="E107" i="33"/>
  <c r="E103" i="33"/>
  <c r="E99" i="33"/>
  <c r="F89" i="33"/>
  <c r="F85" i="33"/>
  <c r="F81" i="33"/>
  <c r="F77" i="33"/>
  <c r="F73" i="33"/>
  <c r="F67" i="33"/>
  <c r="E52" i="33"/>
  <c r="F49" i="33"/>
  <c r="E33" i="33"/>
  <c r="F30" i="33"/>
  <c r="F24" i="33"/>
  <c r="E19" i="33"/>
  <c r="F16" i="33"/>
  <c r="E11" i="33"/>
  <c r="E167" i="33"/>
  <c r="F142" i="33"/>
  <c r="F138" i="33"/>
  <c r="F134" i="33"/>
  <c r="F130" i="33"/>
  <c r="F126" i="33"/>
  <c r="F120" i="33"/>
  <c r="F114" i="33"/>
  <c r="F110" i="33"/>
  <c r="F106" i="33"/>
  <c r="F102" i="33"/>
  <c r="F98" i="33"/>
  <c r="E89" i="33"/>
  <c r="E85" i="33"/>
  <c r="E81" i="33"/>
  <c r="E77" i="33"/>
  <c r="E73" i="33"/>
  <c r="E67" i="33"/>
  <c r="F54" i="33"/>
  <c r="E49" i="33"/>
  <c r="F46" i="33"/>
  <c r="E30" i="33"/>
  <c r="F27" i="33"/>
  <c r="E24" i="33"/>
  <c r="F21" i="33"/>
  <c r="E16" i="33"/>
  <c r="F13" i="33"/>
  <c r="E142" i="33"/>
  <c r="E138" i="33"/>
  <c r="E134" i="33"/>
  <c r="E130" i="33"/>
  <c r="E126" i="33"/>
  <c r="E120" i="33"/>
  <c r="E114" i="33"/>
  <c r="E110" i="33"/>
  <c r="E106" i="33"/>
  <c r="E102" i="33"/>
  <c r="E98" i="33"/>
  <c r="F88" i="33"/>
  <c r="F84" i="33"/>
  <c r="F80" i="33"/>
  <c r="F76" i="33"/>
  <c r="F72" i="33"/>
  <c r="E54" i="33"/>
  <c r="F51" i="33"/>
  <c r="E46" i="33"/>
  <c r="F32" i="33"/>
  <c r="E27" i="33"/>
  <c r="E21" i="33"/>
  <c r="F18" i="33"/>
  <c r="E13" i="33"/>
  <c r="F141" i="33"/>
  <c r="F137" i="33"/>
  <c r="F133" i="33"/>
  <c r="F129" i="33"/>
  <c r="F125" i="33"/>
  <c r="F113" i="33"/>
  <c r="F109" i="33"/>
  <c r="F105" i="33"/>
  <c r="F101" i="33"/>
  <c r="F97" i="33"/>
  <c r="E88" i="33"/>
  <c r="E84" i="33"/>
  <c r="E80" i="33"/>
  <c r="E76" i="33"/>
  <c r="E72" i="33"/>
  <c r="F62" i="33"/>
  <c r="F56" i="33"/>
  <c r="E51" i="33"/>
  <c r="F48" i="33"/>
  <c r="E32" i="33"/>
  <c r="F29" i="33"/>
  <c r="F23" i="33"/>
  <c r="E18" i="33"/>
  <c r="F15" i="33"/>
  <c r="E129" i="33"/>
  <c r="E113" i="33"/>
  <c r="F91" i="33"/>
  <c r="E125" i="33"/>
  <c r="E109" i="33"/>
  <c r="F87" i="33"/>
  <c r="E62" i="33"/>
  <c r="F53" i="33"/>
  <c r="F20" i="33"/>
  <c r="E105" i="33"/>
  <c r="F83" i="33"/>
  <c r="F40" i="33"/>
  <c r="E101" i="33"/>
  <c r="F79" i="33"/>
  <c r="E97" i="33"/>
  <c r="F75" i="33"/>
  <c r="E15" i="33"/>
  <c r="E141" i="33"/>
  <c r="E56" i="33"/>
  <c r="E48" i="33"/>
  <c r="E23" i="33"/>
  <c r="F12" i="33"/>
  <c r="E137" i="33"/>
  <c r="F45" i="33"/>
  <c r="E133" i="33"/>
  <c r="F245" i="32"/>
  <c r="E264" i="32"/>
  <c r="F235" i="32"/>
  <c r="E29" i="33"/>
  <c r="F264" i="32"/>
  <c r="E245" i="32"/>
  <c r="F182" i="32"/>
  <c r="F171" i="32"/>
  <c r="F167" i="32"/>
  <c r="F141" i="32"/>
  <c r="F137" i="32"/>
  <c r="F133" i="32"/>
  <c r="F129" i="32"/>
  <c r="F125" i="32"/>
  <c r="F113" i="32"/>
  <c r="F109" i="32"/>
  <c r="F105" i="32"/>
  <c r="F101" i="32"/>
  <c r="F97" i="32"/>
  <c r="F91" i="32"/>
  <c r="F87" i="32"/>
  <c r="F83" i="32"/>
  <c r="F79" i="32"/>
  <c r="F75" i="32"/>
  <c r="E62" i="32"/>
  <c r="E56" i="32"/>
  <c r="F53" i="32"/>
  <c r="E48" i="32"/>
  <c r="F45" i="32"/>
  <c r="E40" i="32"/>
  <c r="H27" i="20" s="1"/>
  <c r="F31" i="32"/>
  <c r="E20" i="32"/>
  <c r="F17" i="32"/>
  <c r="E12" i="32"/>
  <c r="E141" i="32"/>
  <c r="E137" i="32"/>
  <c r="E133" i="32"/>
  <c r="E129" i="32"/>
  <c r="E125" i="32"/>
  <c r="E113" i="32"/>
  <c r="E109" i="32"/>
  <c r="E105" i="32"/>
  <c r="E101" i="32"/>
  <c r="E97" i="32"/>
  <c r="E91" i="32"/>
  <c r="E87" i="32"/>
  <c r="E83" i="32"/>
  <c r="E79" i="32"/>
  <c r="E75" i="32"/>
  <c r="F61" i="32"/>
  <c r="E53" i="32"/>
  <c r="F50" i="32"/>
  <c r="E45" i="32"/>
  <c r="CX45" i="32" s="1"/>
  <c r="E31" i="32"/>
  <c r="F28" i="32"/>
  <c r="F22" i="32"/>
  <c r="E17" i="32"/>
  <c r="F14" i="32"/>
  <c r="F144" i="32"/>
  <c r="F140" i="32"/>
  <c r="F136" i="32"/>
  <c r="F132" i="32"/>
  <c r="F128" i="32"/>
  <c r="F112" i="32"/>
  <c r="F108" i="32"/>
  <c r="F104" i="32"/>
  <c r="F100" i="32"/>
  <c r="F96" i="32"/>
  <c r="F90" i="32"/>
  <c r="F86" i="32"/>
  <c r="F82" i="32"/>
  <c r="F78" i="32"/>
  <c r="F74" i="32"/>
  <c r="E61" i="32"/>
  <c r="F55" i="32"/>
  <c r="E50" i="32"/>
  <c r="F47" i="32"/>
  <c r="F33" i="32"/>
  <c r="E28" i="32"/>
  <c r="E22" i="32"/>
  <c r="F19" i="32"/>
  <c r="E14" i="32"/>
  <c r="F11" i="32"/>
  <c r="E171" i="32"/>
  <c r="E144" i="32"/>
  <c r="E140" i="32"/>
  <c r="E136" i="32"/>
  <c r="E132" i="32"/>
  <c r="E128" i="32"/>
  <c r="E112" i="32"/>
  <c r="E108" i="32"/>
  <c r="E104" i="32"/>
  <c r="E100" i="32"/>
  <c r="E96" i="32"/>
  <c r="E90" i="32"/>
  <c r="E86" i="32"/>
  <c r="E82" i="32"/>
  <c r="E78" i="32"/>
  <c r="E74" i="32"/>
  <c r="E55" i="32"/>
  <c r="F52" i="32"/>
  <c r="E47" i="32"/>
  <c r="E33" i="32"/>
  <c r="F30" i="32"/>
  <c r="F24" i="32"/>
  <c r="E19" i="32"/>
  <c r="F16" i="32"/>
  <c r="E11" i="32"/>
  <c r="F143" i="32"/>
  <c r="F139" i="32"/>
  <c r="F135" i="32"/>
  <c r="F131" i="32"/>
  <c r="F127" i="32"/>
  <c r="F115" i="32"/>
  <c r="F111" i="32"/>
  <c r="F107" i="32"/>
  <c r="F103" i="32"/>
  <c r="F99" i="32"/>
  <c r="F89" i="32"/>
  <c r="F85" i="32"/>
  <c r="F81" i="32"/>
  <c r="F77" i="32"/>
  <c r="F73" i="32"/>
  <c r="F67" i="32"/>
  <c r="E52" i="32"/>
  <c r="F49" i="32"/>
  <c r="E30" i="32"/>
  <c r="F27" i="32"/>
  <c r="E24" i="32"/>
  <c r="F21" i="32"/>
  <c r="E16" i="32"/>
  <c r="F13" i="32"/>
  <c r="E143" i="32"/>
  <c r="E139" i="32"/>
  <c r="E135" i="32"/>
  <c r="E131" i="32"/>
  <c r="E127" i="32"/>
  <c r="E115" i="32"/>
  <c r="E111" i="32"/>
  <c r="E107" i="32"/>
  <c r="E103" i="32"/>
  <c r="E99" i="32"/>
  <c r="E89" i="32"/>
  <c r="E85" i="32"/>
  <c r="E81" i="32"/>
  <c r="E77" i="32"/>
  <c r="E73" i="32"/>
  <c r="E67" i="32"/>
  <c r="H32" i="20" s="1"/>
  <c r="F159" i="32"/>
  <c r="F142" i="32"/>
  <c r="F138" i="32"/>
  <c r="F134" i="32"/>
  <c r="F130" i="32"/>
  <c r="F126" i="32"/>
  <c r="F120" i="32"/>
  <c r="F119" i="32" s="1"/>
  <c r="F114" i="32"/>
  <c r="F110" i="32"/>
  <c r="F106" i="32"/>
  <c r="F102" i="32"/>
  <c r="F98" i="32"/>
  <c r="F88" i="32"/>
  <c r="F84" i="32"/>
  <c r="F80" i="32"/>
  <c r="F76" i="32"/>
  <c r="F72" i="32"/>
  <c r="E54" i="32"/>
  <c r="F51" i="32"/>
  <c r="E46" i="32"/>
  <c r="E32" i="32"/>
  <c r="F29" i="32"/>
  <c r="F23" i="32"/>
  <c r="E18" i="32"/>
  <c r="F15" i="32"/>
  <c r="E142" i="32"/>
  <c r="E138" i="32"/>
  <c r="E134" i="32"/>
  <c r="E130" i="32"/>
  <c r="E126" i="32"/>
  <c r="E120" i="32"/>
  <c r="E119" i="32" s="1"/>
  <c r="H35" i="20" s="1"/>
  <c r="E114" i="32"/>
  <c r="E110" i="32"/>
  <c r="E106" i="32"/>
  <c r="E102" i="32"/>
  <c r="E98" i="32"/>
  <c r="E88" i="32"/>
  <c r="E84" i="32"/>
  <c r="E80" i="32"/>
  <c r="E76" i="32"/>
  <c r="E72" i="32"/>
  <c r="F62" i="32"/>
  <c r="F56" i="32"/>
  <c r="E51" i="32"/>
  <c r="F48" i="32"/>
  <c r="F40" i="32"/>
  <c r="E29" i="32"/>
  <c r="E23" i="32"/>
  <c r="F20" i="32"/>
  <c r="E15" i="32"/>
  <c r="F12" i="32"/>
  <c r="E13" i="32"/>
  <c r="F235" i="31"/>
  <c r="E49" i="32"/>
  <c r="F46" i="32"/>
  <c r="E21" i="32"/>
  <c r="E27" i="32"/>
  <c r="F245" i="31"/>
  <c r="D234" i="10" s="1"/>
  <c r="F54" i="32"/>
  <c r="F264" i="31"/>
  <c r="F18" i="32"/>
  <c r="E182" i="31"/>
  <c r="E190" i="10" s="1"/>
  <c r="F167" i="31"/>
  <c r="F32" i="32"/>
  <c r="F159" i="31"/>
  <c r="D224" i="10" s="1"/>
  <c r="F143" i="31"/>
  <c r="F139" i="31"/>
  <c r="F135" i="31"/>
  <c r="F131" i="31"/>
  <c r="F127" i="31"/>
  <c r="E112" i="31"/>
  <c r="F102" i="10" s="1"/>
  <c r="E108" i="31"/>
  <c r="F98" i="10" s="1"/>
  <c r="E104" i="31"/>
  <c r="F94" i="10" s="1"/>
  <c r="E100" i="31"/>
  <c r="F90" i="10" s="1"/>
  <c r="E96" i="31"/>
  <c r="F86" i="10" s="1"/>
  <c r="E90" i="31"/>
  <c r="F75" i="10" s="1"/>
  <c r="E86" i="31"/>
  <c r="F71" i="10" s="1"/>
  <c r="E82" i="31"/>
  <c r="F67" i="10" s="1"/>
  <c r="E78" i="31"/>
  <c r="F63" i="10" s="1"/>
  <c r="E74" i="31"/>
  <c r="F59" i="10" s="1"/>
  <c r="E55" i="31"/>
  <c r="F50" i="10" s="1"/>
  <c r="F52" i="31"/>
  <c r="D47" i="10" s="1"/>
  <c r="E47" i="31"/>
  <c r="F42" i="10" s="1"/>
  <c r="E33" i="31"/>
  <c r="F34" i="10" s="1"/>
  <c r="F30" i="31"/>
  <c r="D31" i="10" s="1"/>
  <c r="F24" i="31"/>
  <c r="D22" i="10" s="1"/>
  <c r="E19" i="31"/>
  <c r="F17" i="10" s="1"/>
  <c r="F16" i="31"/>
  <c r="D14" i="10" s="1"/>
  <c r="E11" i="31"/>
  <c r="F9" i="10" s="1"/>
  <c r="F182" i="31"/>
  <c r="D190" i="10" s="1"/>
  <c r="E143" i="31"/>
  <c r="E139" i="31"/>
  <c r="E135" i="31"/>
  <c r="E131" i="31"/>
  <c r="E127" i="31"/>
  <c r="F115" i="31"/>
  <c r="D105" i="10" s="1"/>
  <c r="F111" i="31"/>
  <c r="D101" i="10" s="1"/>
  <c r="F107" i="31"/>
  <c r="D97" i="10" s="1"/>
  <c r="F103" i="31"/>
  <c r="D93" i="10" s="1"/>
  <c r="F99" i="31"/>
  <c r="D89" i="10" s="1"/>
  <c r="F89" i="31"/>
  <c r="D74" i="10" s="1"/>
  <c r="F85" i="31"/>
  <c r="D70" i="10" s="1"/>
  <c r="F81" i="31"/>
  <c r="D66" i="10" s="1"/>
  <c r="F77" i="31"/>
  <c r="D62" i="10" s="1"/>
  <c r="F73" i="31"/>
  <c r="D58" i="10" s="1"/>
  <c r="F67" i="31"/>
  <c r="E52" i="31"/>
  <c r="F47" i="10" s="1"/>
  <c r="F49" i="31"/>
  <c r="D44" i="10" s="1"/>
  <c r="E30" i="31"/>
  <c r="F31" i="10" s="1"/>
  <c r="F27" i="31"/>
  <c r="D28" i="10" s="1"/>
  <c r="E24" i="31"/>
  <c r="F22" i="10" s="1"/>
  <c r="F21" i="31"/>
  <c r="D19" i="10" s="1"/>
  <c r="E16" i="31"/>
  <c r="F14" i="10" s="1"/>
  <c r="F13" i="31"/>
  <c r="D11" i="10" s="1"/>
  <c r="F142" i="31"/>
  <c r="F138" i="31"/>
  <c r="F134" i="31"/>
  <c r="F130" i="31"/>
  <c r="F126" i="31"/>
  <c r="E115" i="31"/>
  <c r="E111" i="31"/>
  <c r="E107" i="31"/>
  <c r="E103" i="31"/>
  <c r="F93" i="10" s="1"/>
  <c r="E99" i="31"/>
  <c r="F89" i="10" s="1"/>
  <c r="E89" i="31"/>
  <c r="F74" i="10" s="1"/>
  <c r="E85" i="31"/>
  <c r="F70" i="10" s="1"/>
  <c r="E81" i="31"/>
  <c r="F66" i="10" s="1"/>
  <c r="E77" i="31"/>
  <c r="E73" i="31"/>
  <c r="F58" i="10" s="1"/>
  <c r="E67" i="31"/>
  <c r="F54" i="31"/>
  <c r="D49" i="10" s="1"/>
  <c r="E49" i="31"/>
  <c r="F44" i="10" s="1"/>
  <c r="F46" i="31"/>
  <c r="D41" i="10" s="1"/>
  <c r="F32" i="31"/>
  <c r="D33" i="10" s="1"/>
  <c r="E27" i="31"/>
  <c r="F28" i="10" s="1"/>
  <c r="E21" i="31"/>
  <c r="F18" i="31"/>
  <c r="D16" i="10" s="1"/>
  <c r="E13" i="31"/>
  <c r="F11" i="10" s="1"/>
  <c r="F171" i="31"/>
  <c r="E142" i="31"/>
  <c r="E138" i="31"/>
  <c r="E134" i="31"/>
  <c r="E130" i="31"/>
  <c r="E126" i="31"/>
  <c r="F120" i="31"/>
  <c r="D111" i="10" s="1"/>
  <c r="F114" i="31"/>
  <c r="D104" i="10" s="1"/>
  <c r="F110" i="31"/>
  <c r="D100" i="10" s="1"/>
  <c r="F106" i="31"/>
  <c r="D96" i="10" s="1"/>
  <c r="F102" i="31"/>
  <c r="D92" i="10" s="1"/>
  <c r="F98" i="31"/>
  <c r="D88" i="10" s="1"/>
  <c r="F88" i="31"/>
  <c r="D73" i="10" s="1"/>
  <c r="F84" i="31"/>
  <c r="D69" i="10" s="1"/>
  <c r="F80" i="31"/>
  <c r="D65" i="10" s="1"/>
  <c r="F76" i="31"/>
  <c r="D61" i="10" s="1"/>
  <c r="F72" i="31"/>
  <c r="E54" i="31"/>
  <c r="F49" i="10" s="1"/>
  <c r="F51" i="31"/>
  <c r="D46" i="10" s="1"/>
  <c r="E46" i="31"/>
  <c r="F41" i="10" s="1"/>
  <c r="E32" i="31"/>
  <c r="F33" i="10" s="1"/>
  <c r="F29" i="31"/>
  <c r="D30" i="10" s="1"/>
  <c r="F23" i="31"/>
  <c r="D21" i="10" s="1"/>
  <c r="E18" i="31"/>
  <c r="F16" i="10" s="1"/>
  <c r="F15" i="31"/>
  <c r="D13" i="10" s="1"/>
  <c r="E171" i="31"/>
  <c r="F141" i="31"/>
  <c r="F137" i="31"/>
  <c r="F133" i="31"/>
  <c r="F129" i="31"/>
  <c r="F125" i="31"/>
  <c r="E120" i="31"/>
  <c r="F111" i="10" s="1"/>
  <c r="E114" i="31"/>
  <c r="F104" i="10" s="1"/>
  <c r="E110" i="31"/>
  <c r="F100" i="10" s="1"/>
  <c r="E106" i="31"/>
  <c r="F96" i="10" s="1"/>
  <c r="E102" i="31"/>
  <c r="F92" i="10" s="1"/>
  <c r="E98" i="31"/>
  <c r="F88" i="10" s="1"/>
  <c r="E88" i="31"/>
  <c r="F73" i="10" s="1"/>
  <c r="E84" i="31"/>
  <c r="F69" i="10" s="1"/>
  <c r="E80" i="31"/>
  <c r="F65" i="10" s="1"/>
  <c r="E76" i="31"/>
  <c r="F61" i="10" s="1"/>
  <c r="E72" i="31"/>
  <c r="F62" i="31"/>
  <c r="F56" i="31"/>
  <c r="D51" i="10" s="1"/>
  <c r="E51" i="31"/>
  <c r="F46" i="10" s="1"/>
  <c r="F48" i="31"/>
  <c r="D43" i="10" s="1"/>
  <c r="F40" i="31"/>
  <c r="E29" i="31"/>
  <c r="F30" i="10" s="1"/>
  <c r="E23" i="31"/>
  <c r="F21" i="10" s="1"/>
  <c r="F20" i="31"/>
  <c r="D18" i="10" s="1"/>
  <c r="E15" i="31"/>
  <c r="F13" i="10" s="1"/>
  <c r="F12" i="31"/>
  <c r="D10" i="10" s="1"/>
  <c r="E141" i="31"/>
  <c r="E137" i="31"/>
  <c r="E133" i="31"/>
  <c r="E129" i="31"/>
  <c r="E125" i="31"/>
  <c r="F113" i="31"/>
  <c r="D103" i="10" s="1"/>
  <c r="F109" i="31"/>
  <c r="D99" i="10" s="1"/>
  <c r="F105" i="31"/>
  <c r="D95" i="10" s="1"/>
  <c r="F101" i="31"/>
  <c r="D91" i="10" s="1"/>
  <c r="F97" i="31"/>
  <c r="D87" i="10" s="1"/>
  <c r="F91" i="31"/>
  <c r="D76" i="10" s="1"/>
  <c r="F87" i="31"/>
  <c r="D72" i="10" s="1"/>
  <c r="F83" i="31"/>
  <c r="D68" i="10" s="1"/>
  <c r="F79" i="31"/>
  <c r="D64" i="10" s="1"/>
  <c r="F75" i="31"/>
  <c r="D60" i="10" s="1"/>
  <c r="E62" i="31"/>
  <c r="E56" i="31"/>
  <c r="F51" i="10" s="1"/>
  <c r="F53" i="31"/>
  <c r="D48" i="10" s="1"/>
  <c r="E48" i="31"/>
  <c r="F43" i="10" s="1"/>
  <c r="F45" i="31"/>
  <c r="D40" i="10" s="1"/>
  <c r="E40" i="31"/>
  <c r="G27" i="20" s="1"/>
  <c r="F31" i="31"/>
  <c r="D32" i="10" s="1"/>
  <c r="E20" i="31"/>
  <c r="F18" i="10" s="1"/>
  <c r="F17" i="31"/>
  <c r="D15" i="10" s="1"/>
  <c r="E12" i="31"/>
  <c r="F10" i="10" s="1"/>
  <c r="F144" i="31"/>
  <c r="F140" i="31"/>
  <c r="F136" i="31"/>
  <c r="F132" i="31"/>
  <c r="F128" i="31"/>
  <c r="E113" i="31"/>
  <c r="F103" i="10" s="1"/>
  <c r="E109" i="31"/>
  <c r="F99" i="10" s="1"/>
  <c r="E105" i="31"/>
  <c r="F95" i="10" s="1"/>
  <c r="E101" i="31"/>
  <c r="F91" i="10" s="1"/>
  <c r="E97" i="31"/>
  <c r="F87" i="10" s="1"/>
  <c r="E91" i="31"/>
  <c r="F76" i="10" s="1"/>
  <c r="E87" i="31"/>
  <c r="F72" i="10" s="1"/>
  <c r="E83" i="31"/>
  <c r="F68" i="10" s="1"/>
  <c r="E79" i="31"/>
  <c r="F64" i="10" s="1"/>
  <c r="E75" i="31"/>
  <c r="F60" i="10" s="1"/>
  <c r="F61" i="31"/>
  <c r="E53" i="31"/>
  <c r="F50" i="31"/>
  <c r="D45" i="10" s="1"/>
  <c r="E45" i="31"/>
  <c r="F40" i="10" s="1"/>
  <c r="E31" i="31"/>
  <c r="F32" i="10" s="1"/>
  <c r="F28" i="31"/>
  <c r="D29" i="10" s="1"/>
  <c r="F22" i="31"/>
  <c r="D20" i="10" s="1"/>
  <c r="E17" i="31"/>
  <c r="F15" i="10" s="1"/>
  <c r="F14" i="31"/>
  <c r="D12" i="10" s="1"/>
  <c r="E144" i="31"/>
  <c r="E140" i="31"/>
  <c r="E136" i="31"/>
  <c r="E132" i="31"/>
  <c r="E128" i="31"/>
  <c r="F112" i="31"/>
  <c r="D102" i="10" s="1"/>
  <c r="F108" i="31"/>
  <c r="D98" i="10" s="1"/>
  <c r="F104" i="31"/>
  <c r="D94" i="10" s="1"/>
  <c r="F100" i="31"/>
  <c r="D90" i="10" s="1"/>
  <c r="F96" i="31"/>
  <c r="D86" i="10" s="1"/>
  <c r="F90" i="31"/>
  <c r="D75" i="10" s="1"/>
  <c r="F86" i="31"/>
  <c r="D71" i="10" s="1"/>
  <c r="F82" i="31"/>
  <c r="D67" i="10" s="1"/>
  <c r="F78" i="31"/>
  <c r="D63" i="10" s="1"/>
  <c r="F74" i="31"/>
  <c r="D59" i="10" s="1"/>
  <c r="E61" i="31"/>
  <c r="F55" i="31"/>
  <c r="D50" i="10" s="1"/>
  <c r="E50" i="31"/>
  <c r="F47" i="31"/>
  <c r="D42" i="10" s="1"/>
  <c r="F33" i="31"/>
  <c r="D34" i="10" s="1"/>
  <c r="E28" i="31"/>
  <c r="F29" i="10" s="1"/>
  <c r="E22" i="31"/>
  <c r="F20" i="10" s="1"/>
  <c r="F19" i="31"/>
  <c r="D17" i="10" s="1"/>
  <c r="E14" i="31"/>
  <c r="F12" i="10" s="1"/>
  <c r="F11" i="31"/>
  <c r="D9" i="10" s="1"/>
  <c r="F235" i="30"/>
  <c r="F245" i="30"/>
  <c r="E142" i="30"/>
  <c r="E138" i="30"/>
  <c r="E134" i="30"/>
  <c r="E130" i="30"/>
  <c r="E126" i="30"/>
  <c r="E120" i="30"/>
  <c r="F114" i="30"/>
  <c r="F110" i="30"/>
  <c r="F106" i="30"/>
  <c r="F102" i="30"/>
  <c r="F98" i="30"/>
  <c r="F88" i="30"/>
  <c r="F84" i="30"/>
  <c r="F80" i="30"/>
  <c r="F76" i="30"/>
  <c r="F72" i="30"/>
  <c r="E54" i="30"/>
  <c r="F51" i="30"/>
  <c r="E46" i="30"/>
  <c r="E32" i="30"/>
  <c r="F29" i="30"/>
  <c r="F23" i="30"/>
  <c r="E18" i="30"/>
  <c r="F15" i="30"/>
  <c r="F141" i="30"/>
  <c r="F137" i="30"/>
  <c r="F133" i="30"/>
  <c r="F129" i="30"/>
  <c r="F125" i="30"/>
  <c r="E114" i="30"/>
  <c r="E110" i="30"/>
  <c r="E106" i="30"/>
  <c r="E102" i="30"/>
  <c r="E98" i="30"/>
  <c r="E88" i="30"/>
  <c r="E84" i="30"/>
  <c r="E80" i="30"/>
  <c r="E76" i="30"/>
  <c r="E72" i="30"/>
  <c r="F62" i="30"/>
  <c r="F56" i="30"/>
  <c r="E51" i="30"/>
  <c r="F48" i="30"/>
  <c r="F40" i="30"/>
  <c r="E29" i="30"/>
  <c r="E23" i="30"/>
  <c r="F20" i="30"/>
  <c r="F12" i="30"/>
  <c r="E141" i="30"/>
  <c r="E137" i="30"/>
  <c r="E133" i="30"/>
  <c r="E129" i="30"/>
  <c r="E125" i="30"/>
  <c r="F113" i="30"/>
  <c r="F109" i="30"/>
  <c r="F105" i="30"/>
  <c r="F101" i="30"/>
  <c r="F97" i="30"/>
  <c r="F91" i="30"/>
  <c r="F87" i="30"/>
  <c r="F83" i="30"/>
  <c r="F79" i="30"/>
  <c r="F75" i="30"/>
  <c r="E62" i="30"/>
  <c r="E56" i="30"/>
  <c r="F53" i="30"/>
  <c r="E48" i="30"/>
  <c r="F45" i="30"/>
  <c r="E40" i="30"/>
  <c r="F27" i="20" s="1"/>
  <c r="F31" i="30"/>
  <c r="E20" i="30"/>
  <c r="F17" i="30"/>
  <c r="E12" i="30"/>
  <c r="F159" i="30"/>
  <c r="F144" i="30"/>
  <c r="F140" i="30"/>
  <c r="F136" i="30"/>
  <c r="F132" i="30"/>
  <c r="F128" i="30"/>
  <c r="E113" i="30"/>
  <c r="E109" i="30"/>
  <c r="E105" i="30"/>
  <c r="E101" i="30"/>
  <c r="E97" i="30"/>
  <c r="E91" i="30"/>
  <c r="E87" i="30"/>
  <c r="E83" i="30"/>
  <c r="E79" i="30"/>
  <c r="E75" i="30"/>
  <c r="F61" i="30"/>
  <c r="E53" i="30"/>
  <c r="F50" i="30"/>
  <c r="E45" i="30"/>
  <c r="E31" i="30"/>
  <c r="F28" i="30"/>
  <c r="F22" i="30"/>
  <c r="E17" i="30"/>
  <c r="F14" i="30"/>
  <c r="E245" i="30"/>
  <c r="F182" i="30"/>
  <c r="F171" i="30"/>
  <c r="E144" i="30"/>
  <c r="E140" i="30"/>
  <c r="E136" i="30"/>
  <c r="E132" i="30"/>
  <c r="E128" i="30"/>
  <c r="F112" i="30"/>
  <c r="F108" i="30"/>
  <c r="F104" i="30"/>
  <c r="F100" i="30"/>
  <c r="F96" i="30"/>
  <c r="F90" i="30"/>
  <c r="F86" i="30"/>
  <c r="F82" i="30"/>
  <c r="F78" i="30"/>
  <c r="F74" i="30"/>
  <c r="E61" i="30"/>
  <c r="F55" i="30"/>
  <c r="E50" i="30"/>
  <c r="F47" i="30"/>
  <c r="F33" i="30"/>
  <c r="E28" i="30"/>
  <c r="E22" i="30"/>
  <c r="F19" i="30"/>
  <c r="E14" i="30"/>
  <c r="F11" i="30"/>
  <c r="F264" i="30"/>
  <c r="E182" i="30"/>
  <c r="E171" i="30"/>
  <c r="F143" i="30"/>
  <c r="F139" i="30"/>
  <c r="F135" i="30"/>
  <c r="F131" i="30"/>
  <c r="F127" i="30"/>
  <c r="E112" i="30"/>
  <c r="E108" i="30"/>
  <c r="E104" i="30"/>
  <c r="E100" i="30"/>
  <c r="E96" i="30"/>
  <c r="E90" i="30"/>
  <c r="E86" i="30"/>
  <c r="E82" i="30"/>
  <c r="E78" i="30"/>
  <c r="E74" i="30"/>
  <c r="E55" i="30"/>
  <c r="F52" i="30"/>
  <c r="E47" i="30"/>
  <c r="E33" i="30"/>
  <c r="F30" i="30"/>
  <c r="F24" i="30"/>
  <c r="E19" i="30"/>
  <c r="F16" i="30"/>
  <c r="E11" i="30"/>
  <c r="F167" i="30"/>
  <c r="E143" i="30"/>
  <c r="E139" i="30"/>
  <c r="E135" i="30"/>
  <c r="E131" i="30"/>
  <c r="E127" i="30"/>
  <c r="F115" i="30"/>
  <c r="F111" i="30"/>
  <c r="F107" i="30"/>
  <c r="F103" i="30"/>
  <c r="F99" i="30"/>
  <c r="F89" i="30"/>
  <c r="F85" i="30"/>
  <c r="F81" i="30"/>
  <c r="F77" i="30"/>
  <c r="F73" i="30"/>
  <c r="F67" i="30"/>
  <c r="E52" i="30"/>
  <c r="F49" i="30"/>
  <c r="E30" i="30"/>
  <c r="F27" i="30"/>
  <c r="E24" i="30"/>
  <c r="F21" i="30"/>
  <c r="E16" i="30"/>
  <c r="F13" i="30"/>
  <c r="F142" i="30"/>
  <c r="F138" i="30"/>
  <c r="F134" i="30"/>
  <c r="F130" i="30"/>
  <c r="F126" i="30"/>
  <c r="F120" i="30"/>
  <c r="E115" i="30"/>
  <c r="E111" i="30"/>
  <c r="E107" i="30"/>
  <c r="E103" i="30"/>
  <c r="E99" i="30"/>
  <c r="E77" i="30"/>
  <c r="E49" i="30"/>
  <c r="F245" i="15"/>
  <c r="F182" i="15"/>
  <c r="E73" i="30"/>
  <c r="F46" i="30"/>
  <c r="F264" i="15"/>
  <c r="E21" i="30"/>
  <c r="E27" i="30"/>
  <c r="F54" i="30"/>
  <c r="E89" i="30"/>
  <c r="E67" i="30"/>
  <c r="F18" i="30"/>
  <c r="E85" i="30"/>
  <c r="F32" i="30"/>
  <c r="E81" i="30"/>
  <c r="E13" i="30"/>
  <c r="D49" i="34"/>
  <c r="D223" i="34" s="1"/>
  <c r="D46" i="34"/>
  <c r="D220" i="34" s="1"/>
  <c r="D51" i="34"/>
  <c r="D225" i="34" s="1"/>
  <c r="D48" i="34"/>
  <c r="D222" i="34" s="1"/>
  <c r="D45" i="34"/>
  <c r="D219" i="34" s="1"/>
  <c r="D50" i="34"/>
  <c r="D224" i="34" s="1"/>
  <c r="D47" i="34"/>
  <c r="D221" i="34" s="1"/>
  <c r="D48" i="33"/>
  <c r="D222" i="33" s="1"/>
  <c r="D45" i="33"/>
  <c r="D219" i="33" s="1"/>
  <c r="D50" i="33"/>
  <c r="D224" i="33" s="1"/>
  <c r="D47" i="33"/>
  <c r="D221" i="33" s="1"/>
  <c r="D49" i="33"/>
  <c r="D223" i="33" s="1"/>
  <c r="D46" i="33"/>
  <c r="D220" i="33" s="1"/>
  <c r="D51" i="33"/>
  <c r="D225" i="33" s="1"/>
  <c r="D51" i="32"/>
  <c r="D225" i="32" s="1"/>
  <c r="D48" i="32"/>
  <c r="D222" i="32" s="1"/>
  <c r="D45" i="32"/>
  <c r="D219" i="32" s="1"/>
  <c r="D50" i="32"/>
  <c r="D224" i="32" s="1"/>
  <c r="D47" i="32"/>
  <c r="D221" i="32" s="1"/>
  <c r="D49" i="32"/>
  <c r="D223" i="32" s="1"/>
  <c r="D46" i="32"/>
  <c r="D220" i="32" s="1"/>
  <c r="D50" i="31"/>
  <c r="D224" i="31" s="1"/>
  <c r="D47" i="31"/>
  <c r="D221" i="31" s="1"/>
  <c r="D49" i="31"/>
  <c r="D223" i="31" s="1"/>
  <c r="D46" i="31"/>
  <c r="D220" i="31" s="1"/>
  <c r="D51" i="31"/>
  <c r="D225" i="31" s="1"/>
  <c r="D48" i="31"/>
  <c r="D222" i="31" s="1"/>
  <c r="D45" i="31"/>
  <c r="D219" i="31" s="1"/>
  <c r="D49" i="30"/>
  <c r="D223" i="30" s="1"/>
  <c r="D46" i="30"/>
  <c r="D220" i="30" s="1"/>
  <c r="D51" i="30"/>
  <c r="D225" i="30" s="1"/>
  <c r="D48" i="30"/>
  <c r="D222" i="30" s="1"/>
  <c r="D45" i="30"/>
  <c r="D219" i="30" s="1"/>
  <c r="D50" i="30"/>
  <c r="D224" i="30" s="1"/>
  <c r="D47" i="30"/>
  <c r="D221" i="30" s="1"/>
  <c r="L9" i="15"/>
  <c r="T9" i="15"/>
  <c r="AB9" i="15"/>
  <c r="AJ9" i="15"/>
  <c r="AR9" i="15"/>
  <c r="AZ9" i="15"/>
  <c r="BH9" i="15"/>
  <c r="BP9" i="15"/>
  <c r="BX9" i="15"/>
  <c r="CF9" i="15"/>
  <c r="CN9" i="15"/>
  <c r="H262" i="15"/>
  <c r="H267" i="15"/>
  <c r="P262" i="15"/>
  <c r="P267" i="15"/>
  <c r="X262" i="15"/>
  <c r="X267" i="15"/>
  <c r="AF262" i="15"/>
  <c r="AF267" i="15"/>
  <c r="AN262" i="15"/>
  <c r="AN267" i="15"/>
  <c r="AV262" i="15"/>
  <c r="AV267" i="15"/>
  <c r="BD262" i="15"/>
  <c r="BD267" i="15"/>
  <c r="BL262" i="15"/>
  <c r="BL267" i="15"/>
  <c r="BT262" i="15"/>
  <c r="BT267" i="15"/>
  <c r="CB262" i="15"/>
  <c r="CB267" i="15"/>
  <c r="CJ262" i="15"/>
  <c r="CJ267" i="15"/>
  <c r="CR262" i="15"/>
  <c r="CR267" i="15"/>
  <c r="D13" i="15"/>
  <c r="D194" i="15" s="1"/>
  <c r="F15" i="15"/>
  <c r="E18" i="15"/>
  <c r="CM202" i="15"/>
  <c r="CE202" i="15"/>
  <c r="BW202" i="15"/>
  <c r="BO202" i="15"/>
  <c r="BG202" i="15"/>
  <c r="AY202" i="15"/>
  <c r="AQ202" i="15"/>
  <c r="AI202" i="15"/>
  <c r="AA202" i="15"/>
  <c r="S202" i="15"/>
  <c r="K202" i="15"/>
  <c r="CL202" i="15"/>
  <c r="CD202" i="15"/>
  <c r="BV202" i="15"/>
  <c r="BN202" i="15"/>
  <c r="BF202" i="15"/>
  <c r="AX202" i="15"/>
  <c r="AP202" i="15"/>
  <c r="AH202" i="15"/>
  <c r="Z202" i="15"/>
  <c r="R202" i="15"/>
  <c r="J202" i="15"/>
  <c r="CS202" i="15"/>
  <c r="CK202" i="15"/>
  <c r="CC202" i="15"/>
  <c r="BU202" i="15"/>
  <c r="BM202" i="15"/>
  <c r="BE202" i="15"/>
  <c r="AW202" i="15"/>
  <c r="AO202" i="15"/>
  <c r="AG202" i="15"/>
  <c r="Y202" i="15"/>
  <c r="Q202" i="15"/>
  <c r="I202" i="15"/>
  <c r="CR202" i="15"/>
  <c r="CJ202" i="15"/>
  <c r="CB202" i="15"/>
  <c r="BT202" i="15"/>
  <c r="BL202" i="15"/>
  <c r="BD202" i="15"/>
  <c r="AV202" i="15"/>
  <c r="AN202" i="15"/>
  <c r="AF202" i="15"/>
  <c r="X202" i="15"/>
  <c r="P202" i="15"/>
  <c r="H202" i="15"/>
  <c r="CQ202" i="15"/>
  <c r="CI202" i="15"/>
  <c r="CA202" i="15"/>
  <c r="BS202" i="15"/>
  <c r="BK202" i="15"/>
  <c r="BC202" i="15"/>
  <c r="AU202" i="15"/>
  <c r="AM202" i="15"/>
  <c r="AE202" i="15"/>
  <c r="W202" i="15"/>
  <c r="O202" i="15"/>
  <c r="G202" i="15"/>
  <c r="CP202" i="15"/>
  <c r="CH202" i="15"/>
  <c r="BZ202" i="15"/>
  <c r="BR202" i="15"/>
  <c r="BJ202" i="15"/>
  <c r="BB202" i="15"/>
  <c r="AT202" i="15"/>
  <c r="AL202" i="15"/>
  <c r="AD202" i="15"/>
  <c r="V202" i="15"/>
  <c r="N202" i="15"/>
  <c r="CN202" i="15"/>
  <c r="CF202" i="15"/>
  <c r="BX202" i="15"/>
  <c r="BP202" i="15"/>
  <c r="BH202" i="15"/>
  <c r="AZ202" i="15"/>
  <c r="AR202" i="15"/>
  <c r="AJ202" i="15"/>
  <c r="AB202" i="15"/>
  <c r="T202" i="15"/>
  <c r="L202" i="15"/>
  <c r="F23" i="15"/>
  <c r="J263" i="15"/>
  <c r="J268" i="15"/>
  <c r="R263" i="15"/>
  <c r="R268" i="15"/>
  <c r="Z263" i="15"/>
  <c r="Z268" i="15"/>
  <c r="AH263" i="15"/>
  <c r="AH268" i="15"/>
  <c r="AP263" i="15"/>
  <c r="AP268" i="15"/>
  <c r="AX263" i="15"/>
  <c r="AX268" i="15"/>
  <c r="BF263" i="15"/>
  <c r="BF268" i="15"/>
  <c r="BN263" i="15"/>
  <c r="BN268" i="15"/>
  <c r="BV263" i="15"/>
  <c r="BV268" i="15"/>
  <c r="CD263" i="15"/>
  <c r="CD268" i="15"/>
  <c r="CL263" i="15"/>
  <c r="CL268" i="15"/>
  <c r="D27" i="15"/>
  <c r="D208" i="15" s="1"/>
  <c r="F29" i="15"/>
  <c r="E32" i="15"/>
  <c r="N246" i="15"/>
  <c r="N183" i="15"/>
  <c r="N265" i="15"/>
  <c r="V246" i="15"/>
  <c r="V183" i="15"/>
  <c r="V265" i="15"/>
  <c r="AD246" i="15"/>
  <c r="AD183" i="15"/>
  <c r="AD265" i="15"/>
  <c r="AL246" i="15"/>
  <c r="AL183" i="15"/>
  <c r="AL265" i="15"/>
  <c r="AT246" i="15"/>
  <c r="AT183" i="15"/>
  <c r="AT265" i="15"/>
  <c r="BB246" i="15"/>
  <c r="BB183" i="15"/>
  <c r="BB265" i="15"/>
  <c r="BJ246" i="15"/>
  <c r="BJ183" i="15"/>
  <c r="BJ265" i="15"/>
  <c r="BR246" i="15"/>
  <c r="BR183" i="15"/>
  <c r="BR265" i="15"/>
  <c r="BZ246" i="15"/>
  <c r="BZ183" i="15"/>
  <c r="BZ265" i="15"/>
  <c r="CH246" i="15"/>
  <c r="CH183" i="15"/>
  <c r="CH265" i="15"/>
  <c r="CP246" i="15"/>
  <c r="CP183" i="15"/>
  <c r="CP265" i="15"/>
  <c r="E46" i="15"/>
  <c r="D49" i="15"/>
  <c r="D223" i="15" s="1"/>
  <c r="F51" i="15"/>
  <c r="E54" i="15"/>
  <c r="K266" i="15"/>
  <c r="K247" i="15"/>
  <c r="S266" i="15"/>
  <c r="S247" i="15"/>
  <c r="AA266" i="15"/>
  <c r="AA247" i="15"/>
  <c r="AI266" i="15"/>
  <c r="AI247" i="15"/>
  <c r="AQ266" i="15"/>
  <c r="AQ247" i="15"/>
  <c r="AY266" i="15"/>
  <c r="AY247" i="15"/>
  <c r="BG266" i="15"/>
  <c r="BG247" i="15"/>
  <c r="BO266" i="15"/>
  <c r="BO247" i="15"/>
  <c r="BW266" i="15"/>
  <c r="BW247" i="15"/>
  <c r="CE266" i="15"/>
  <c r="CE247" i="15"/>
  <c r="CM266" i="15"/>
  <c r="CM247" i="15"/>
  <c r="F72" i="15"/>
  <c r="F76" i="15"/>
  <c r="F80" i="15"/>
  <c r="F84" i="15"/>
  <c r="F88" i="15"/>
  <c r="AE173" i="15"/>
  <c r="AE233" i="15"/>
  <c r="AM173" i="15"/>
  <c r="AM233" i="15"/>
  <c r="AU173" i="15"/>
  <c r="AU233" i="15"/>
  <c r="BC173" i="15"/>
  <c r="BC233" i="15"/>
  <c r="BK173" i="15"/>
  <c r="BK233" i="15"/>
  <c r="BS173" i="15"/>
  <c r="BS233" i="15"/>
  <c r="CA173" i="15"/>
  <c r="CA233" i="15"/>
  <c r="CI173" i="15"/>
  <c r="CI233" i="15"/>
  <c r="CQ173" i="15"/>
  <c r="CQ233" i="15"/>
  <c r="F102" i="15"/>
  <c r="F106" i="15"/>
  <c r="F110" i="15"/>
  <c r="F114" i="15"/>
  <c r="F120" i="15"/>
  <c r="E126" i="15"/>
  <c r="E130" i="15"/>
  <c r="E134" i="15"/>
  <c r="E138" i="15"/>
  <c r="E142" i="15"/>
  <c r="M157" i="15"/>
  <c r="M160" i="15" s="1"/>
  <c r="M162" i="15" s="1"/>
  <c r="U157" i="15"/>
  <c r="U160" i="15" s="1"/>
  <c r="U162" i="15" s="1"/>
  <c r="AC157" i="15"/>
  <c r="AC160" i="15" s="1"/>
  <c r="AC162" i="15" s="1"/>
  <c r="AK157" i="15"/>
  <c r="AK160" i="15" s="1"/>
  <c r="AK162" i="15" s="1"/>
  <c r="AS157" i="15"/>
  <c r="AS160" i="15" s="1"/>
  <c r="AS162" i="15" s="1"/>
  <c r="BA157" i="15"/>
  <c r="BA160" i="15" s="1"/>
  <c r="BA162" i="15" s="1"/>
  <c r="BI157" i="15"/>
  <c r="BI160" i="15" s="1"/>
  <c r="BI162" i="15" s="1"/>
  <c r="BQ157" i="15"/>
  <c r="BQ160" i="15" s="1"/>
  <c r="BQ162" i="15" s="1"/>
  <c r="BY157" i="15"/>
  <c r="BY160" i="15" s="1"/>
  <c r="BY162" i="15" s="1"/>
  <c r="CG157" i="15"/>
  <c r="CG160" i="15" s="1"/>
  <c r="CG162" i="15" s="1"/>
  <c r="CO157" i="15"/>
  <c r="CO160" i="15" s="1"/>
  <c r="CO162" i="15" s="1"/>
  <c r="G158" i="15"/>
  <c r="O158" i="15"/>
  <c r="W158" i="15"/>
  <c r="AE158" i="15"/>
  <c r="AM158" i="15"/>
  <c r="AU158" i="15"/>
  <c r="BC158" i="15"/>
  <c r="BK158" i="15"/>
  <c r="BS158" i="15"/>
  <c r="CA158" i="15"/>
  <c r="CI158" i="15"/>
  <c r="CQ158" i="15"/>
  <c r="Z166" i="15"/>
  <c r="AP166" i="15"/>
  <c r="BF166" i="15"/>
  <c r="BV166" i="15"/>
  <c r="CD166" i="15"/>
  <c r="CL166" i="15"/>
  <c r="N168" i="15"/>
  <c r="V168" i="15"/>
  <c r="AD168" i="15"/>
  <c r="AL168" i="15"/>
  <c r="AT168" i="15"/>
  <c r="BB168" i="15"/>
  <c r="BJ168" i="15"/>
  <c r="BR168" i="15"/>
  <c r="BZ168" i="15"/>
  <c r="CH168" i="15"/>
  <c r="CP168" i="15"/>
  <c r="H169" i="15"/>
  <c r="P169" i="15"/>
  <c r="X169" i="15"/>
  <c r="AF169" i="15"/>
  <c r="AN169" i="15"/>
  <c r="AV169" i="15"/>
  <c r="BD169" i="15"/>
  <c r="BL169" i="15"/>
  <c r="BT169" i="15"/>
  <c r="CB169" i="15"/>
  <c r="CJ169" i="15"/>
  <c r="CR169" i="15"/>
  <c r="L173" i="15"/>
  <c r="T173" i="15"/>
  <c r="AB173" i="15"/>
  <c r="AN173" i="15"/>
  <c r="AX173" i="15"/>
  <c r="BN173" i="15"/>
  <c r="CD173" i="15"/>
  <c r="T174" i="15"/>
  <c r="AJ174" i="15"/>
  <c r="AZ174" i="15"/>
  <c r="BR174" i="15"/>
  <c r="AK181" i="15"/>
  <c r="BZ181" i="15"/>
  <c r="J183" i="15"/>
  <c r="BV183" i="15"/>
  <c r="BQ202" i="15"/>
  <c r="AD203" i="15"/>
  <c r="CP203" i="15"/>
  <c r="BC204" i="15"/>
  <c r="P205" i="15"/>
  <c r="BB210" i="15"/>
  <c r="O211" i="15"/>
  <c r="AN212" i="15"/>
  <c r="BM213" i="15"/>
  <c r="Z214" i="15"/>
  <c r="CL214" i="15"/>
  <c r="L256" i="15"/>
  <c r="L269" i="15" s="1"/>
  <c r="T256" i="15"/>
  <c r="T269" i="15" s="1"/>
  <c r="AB256" i="15"/>
  <c r="AB269" i="15" s="1"/>
  <c r="AJ256" i="15"/>
  <c r="AJ269" i="15" s="1"/>
  <c r="AR256" i="15"/>
  <c r="AR269" i="15" s="1"/>
  <c r="AZ256" i="15"/>
  <c r="AZ269" i="15" s="1"/>
  <c r="BH256" i="15"/>
  <c r="BH269" i="15" s="1"/>
  <c r="BP256" i="15"/>
  <c r="BP269" i="15" s="1"/>
  <c r="BX256" i="15"/>
  <c r="BX269" i="15" s="1"/>
  <c r="CF256" i="15"/>
  <c r="CF269" i="15" s="1"/>
  <c r="CN256" i="15"/>
  <c r="CN269" i="15" s="1"/>
  <c r="BI244" i="15"/>
  <c r="BI255" i="15" s="1"/>
  <c r="BI181" i="15"/>
  <c r="BQ244" i="15"/>
  <c r="BQ255" i="15" s="1"/>
  <c r="BQ181" i="15"/>
  <c r="BY244" i="15"/>
  <c r="BY255" i="15" s="1"/>
  <c r="BY181" i="15"/>
  <c r="CG244" i="15"/>
  <c r="CG255" i="15" s="1"/>
  <c r="CG181" i="15"/>
  <c r="CO244" i="15"/>
  <c r="CO255" i="15" s="1"/>
  <c r="CO181" i="15"/>
  <c r="I262" i="15"/>
  <c r="I267" i="15"/>
  <c r="Q262" i="15"/>
  <c r="Q267" i="15"/>
  <c r="Y262" i="15"/>
  <c r="Y267" i="15"/>
  <c r="AG262" i="15"/>
  <c r="AG267" i="15"/>
  <c r="AO262" i="15"/>
  <c r="AO267" i="15"/>
  <c r="AW262" i="15"/>
  <c r="AW267" i="15"/>
  <c r="BE262" i="15"/>
  <c r="BE267" i="15"/>
  <c r="BM262" i="15"/>
  <c r="BM267" i="15"/>
  <c r="BU262" i="15"/>
  <c r="BU267" i="15"/>
  <c r="CC262" i="15"/>
  <c r="CC267" i="15"/>
  <c r="CK262" i="15"/>
  <c r="CK267" i="15"/>
  <c r="CS262" i="15"/>
  <c r="CS267" i="15"/>
  <c r="E13" i="15"/>
  <c r="D16" i="15"/>
  <c r="D197" i="15" s="1"/>
  <c r="F18" i="15"/>
  <c r="E21" i="15"/>
  <c r="CP205" i="15"/>
  <c r="CH205" i="15"/>
  <c r="BZ205" i="15"/>
  <c r="BR205" i="15"/>
  <c r="BJ205" i="15"/>
  <c r="BB205" i="15"/>
  <c r="AT205" i="15"/>
  <c r="AL205" i="15"/>
  <c r="AD205" i="15"/>
  <c r="V205" i="15"/>
  <c r="N205" i="15"/>
  <c r="CO205" i="15"/>
  <c r="CG205" i="15"/>
  <c r="BY205" i="15"/>
  <c r="BQ205" i="15"/>
  <c r="BI205" i="15"/>
  <c r="BA205" i="15"/>
  <c r="AS205" i="15"/>
  <c r="AK205" i="15"/>
  <c r="AC205" i="15"/>
  <c r="U205" i="15"/>
  <c r="M205" i="15"/>
  <c r="CN205" i="15"/>
  <c r="CF205" i="15"/>
  <c r="BX205" i="15"/>
  <c r="BP205" i="15"/>
  <c r="BH205" i="15"/>
  <c r="AZ205" i="15"/>
  <c r="AR205" i="15"/>
  <c r="AJ205" i="15"/>
  <c r="AB205" i="15"/>
  <c r="T205" i="15"/>
  <c r="L205" i="15"/>
  <c r="CM205" i="15"/>
  <c r="CE205" i="15"/>
  <c r="BW205" i="15"/>
  <c r="BO205" i="15"/>
  <c r="BG205" i="15"/>
  <c r="AY205" i="15"/>
  <c r="AQ205" i="15"/>
  <c r="AI205" i="15"/>
  <c r="AA205" i="15"/>
  <c r="S205" i="15"/>
  <c r="K205" i="15"/>
  <c r="CL205" i="15"/>
  <c r="CD205" i="15"/>
  <c r="BV205" i="15"/>
  <c r="BN205" i="15"/>
  <c r="BF205" i="15"/>
  <c r="AX205" i="15"/>
  <c r="AP205" i="15"/>
  <c r="AH205" i="15"/>
  <c r="Z205" i="15"/>
  <c r="R205" i="15"/>
  <c r="J205" i="15"/>
  <c r="CS205" i="15"/>
  <c r="CK205" i="15"/>
  <c r="CC205" i="15"/>
  <c r="BU205" i="15"/>
  <c r="BM205" i="15"/>
  <c r="BE205" i="15"/>
  <c r="AW205" i="15"/>
  <c r="AO205" i="15"/>
  <c r="AG205" i="15"/>
  <c r="Y205" i="15"/>
  <c r="Q205" i="15"/>
  <c r="I205" i="15"/>
  <c r="CQ205" i="15"/>
  <c r="CI205" i="15"/>
  <c r="CA205" i="15"/>
  <c r="BS205" i="15"/>
  <c r="BK205" i="15"/>
  <c r="BC205" i="15"/>
  <c r="AU205" i="15"/>
  <c r="AM205" i="15"/>
  <c r="AE205" i="15"/>
  <c r="W205" i="15"/>
  <c r="O205" i="15"/>
  <c r="G205" i="15"/>
  <c r="K263" i="15"/>
  <c r="K268" i="15"/>
  <c r="S263" i="15"/>
  <c r="S268" i="15"/>
  <c r="AA263" i="15"/>
  <c r="AA268" i="15"/>
  <c r="AI263" i="15"/>
  <c r="AI268" i="15"/>
  <c r="AQ263" i="15"/>
  <c r="AQ268" i="15"/>
  <c r="AY263" i="15"/>
  <c r="AY268" i="15"/>
  <c r="BG263" i="15"/>
  <c r="BG268" i="15"/>
  <c r="BO263" i="15"/>
  <c r="BO268" i="15"/>
  <c r="BW263" i="15"/>
  <c r="BW268" i="15"/>
  <c r="CE263" i="15"/>
  <c r="CE268" i="15"/>
  <c r="CM263" i="15"/>
  <c r="CM268" i="15"/>
  <c r="E27" i="15"/>
  <c r="CO211" i="15"/>
  <c r="CG211" i="15"/>
  <c r="BY211" i="15"/>
  <c r="BQ211" i="15"/>
  <c r="BI211" i="15"/>
  <c r="BA211" i="15"/>
  <c r="AS211" i="15"/>
  <c r="AK211" i="15"/>
  <c r="AC211" i="15"/>
  <c r="U211" i="15"/>
  <c r="M211" i="15"/>
  <c r="CN211" i="15"/>
  <c r="CF211" i="15"/>
  <c r="BX211" i="15"/>
  <c r="BP211" i="15"/>
  <c r="BH211" i="15"/>
  <c r="AZ211" i="15"/>
  <c r="AR211" i="15"/>
  <c r="AJ211" i="15"/>
  <c r="AB211" i="15"/>
  <c r="T211" i="15"/>
  <c r="L211" i="15"/>
  <c r="CM211" i="15"/>
  <c r="CE211" i="15"/>
  <c r="BW211" i="15"/>
  <c r="BO211" i="15"/>
  <c r="BG211" i="15"/>
  <c r="AY211" i="15"/>
  <c r="AQ211" i="15"/>
  <c r="AI211" i="15"/>
  <c r="AA211" i="15"/>
  <c r="S211" i="15"/>
  <c r="K211" i="15"/>
  <c r="CL211" i="15"/>
  <c r="CD211" i="15"/>
  <c r="BV211" i="15"/>
  <c r="BN211" i="15"/>
  <c r="BF211" i="15"/>
  <c r="AX211" i="15"/>
  <c r="AP211" i="15"/>
  <c r="AH211" i="15"/>
  <c r="Z211" i="15"/>
  <c r="R211" i="15"/>
  <c r="J211" i="15"/>
  <c r="CS211" i="15"/>
  <c r="CK211" i="15"/>
  <c r="CC211" i="15"/>
  <c r="BU211" i="15"/>
  <c r="BM211" i="15"/>
  <c r="BE211" i="15"/>
  <c r="AW211" i="15"/>
  <c r="AO211" i="15"/>
  <c r="AG211" i="15"/>
  <c r="Y211" i="15"/>
  <c r="Q211" i="15"/>
  <c r="I211" i="15"/>
  <c r="CR211" i="15"/>
  <c r="CJ211" i="15"/>
  <c r="CB211" i="15"/>
  <c r="BT211" i="15"/>
  <c r="BL211" i="15"/>
  <c r="BD211" i="15"/>
  <c r="AV211" i="15"/>
  <c r="AN211" i="15"/>
  <c r="AF211" i="15"/>
  <c r="X211" i="15"/>
  <c r="P211" i="15"/>
  <c r="H211" i="15"/>
  <c r="CP211" i="15"/>
  <c r="CH211" i="15"/>
  <c r="BZ211" i="15"/>
  <c r="BR211" i="15"/>
  <c r="BJ211" i="15"/>
  <c r="BB211" i="15"/>
  <c r="AT211" i="15"/>
  <c r="AL211" i="15"/>
  <c r="AD211" i="15"/>
  <c r="V211" i="15"/>
  <c r="N211" i="15"/>
  <c r="F32" i="15"/>
  <c r="G246" i="15"/>
  <c r="G257" i="15" s="1"/>
  <c r="G183" i="15"/>
  <c r="G265" i="15"/>
  <c r="O246" i="15"/>
  <c r="O183" i="15"/>
  <c r="O265" i="15"/>
  <c r="W246" i="15"/>
  <c r="W183" i="15"/>
  <c r="W265" i="15"/>
  <c r="AE246" i="15"/>
  <c r="AE183" i="15"/>
  <c r="AE265" i="15"/>
  <c r="AM246" i="15"/>
  <c r="AM183" i="15"/>
  <c r="AM265" i="15"/>
  <c r="AU246" i="15"/>
  <c r="AU183" i="15"/>
  <c r="AU265" i="15"/>
  <c r="BC246" i="15"/>
  <c r="BC183" i="15"/>
  <c r="BC265" i="15"/>
  <c r="BK246" i="15"/>
  <c r="BK183" i="15"/>
  <c r="BK265" i="15"/>
  <c r="BS246" i="15"/>
  <c r="BS183" i="15"/>
  <c r="BS265" i="15"/>
  <c r="CA246" i="15"/>
  <c r="CA183" i="15"/>
  <c r="CA265" i="15"/>
  <c r="CI246" i="15"/>
  <c r="CI183" i="15"/>
  <c r="CI265" i="15"/>
  <c r="CQ246" i="15"/>
  <c r="CQ183" i="15"/>
  <c r="CQ265" i="15"/>
  <c r="F46" i="15"/>
  <c r="E49" i="15"/>
  <c r="CN226" i="15"/>
  <c r="CF226" i="15"/>
  <c r="BX226" i="15"/>
  <c r="BP226" i="15"/>
  <c r="BH226" i="15"/>
  <c r="AZ226" i="15"/>
  <c r="AR226" i="15"/>
  <c r="AJ226" i="15"/>
  <c r="AB226" i="15"/>
  <c r="T226" i="15"/>
  <c r="L226" i="15"/>
  <c r="CM226" i="15"/>
  <c r="CE226" i="15"/>
  <c r="BW226" i="15"/>
  <c r="BO226" i="15"/>
  <c r="BG226" i="15"/>
  <c r="AY226" i="15"/>
  <c r="AQ226" i="15"/>
  <c r="AI226" i="15"/>
  <c r="AA226" i="15"/>
  <c r="S226" i="15"/>
  <c r="K226" i="15"/>
  <c r="CL226" i="15"/>
  <c r="CD226" i="15"/>
  <c r="BV226" i="15"/>
  <c r="BN226" i="15"/>
  <c r="BF226" i="15"/>
  <c r="AX226" i="15"/>
  <c r="AP226" i="15"/>
  <c r="AH226" i="15"/>
  <c r="Z226" i="15"/>
  <c r="R226" i="15"/>
  <c r="J226" i="15"/>
  <c r="CS226" i="15"/>
  <c r="CK226" i="15"/>
  <c r="CC226" i="15"/>
  <c r="BU226" i="15"/>
  <c r="BM226" i="15"/>
  <c r="BE226" i="15"/>
  <c r="AW226" i="15"/>
  <c r="AO226" i="15"/>
  <c r="AG226" i="15"/>
  <c r="Y226" i="15"/>
  <c r="Q226" i="15"/>
  <c r="I226" i="15"/>
  <c r="CR226" i="15"/>
  <c r="CJ226" i="15"/>
  <c r="CB226" i="15"/>
  <c r="BT226" i="15"/>
  <c r="BL226" i="15"/>
  <c r="BD226" i="15"/>
  <c r="AV226" i="15"/>
  <c r="AN226" i="15"/>
  <c r="AF226" i="15"/>
  <c r="X226" i="15"/>
  <c r="P226" i="15"/>
  <c r="H226" i="15"/>
  <c r="CQ226" i="15"/>
  <c r="CI226" i="15"/>
  <c r="CA226" i="15"/>
  <c r="BS226" i="15"/>
  <c r="BK226" i="15"/>
  <c r="BC226" i="15"/>
  <c r="AU226" i="15"/>
  <c r="AM226" i="15"/>
  <c r="AE226" i="15"/>
  <c r="W226" i="15"/>
  <c r="O226" i="15"/>
  <c r="G226" i="15"/>
  <c r="CP226" i="15"/>
  <c r="CH226" i="15"/>
  <c r="BZ226" i="15"/>
  <c r="BR226" i="15"/>
  <c r="BJ226" i="15"/>
  <c r="BB226" i="15"/>
  <c r="AT226" i="15"/>
  <c r="AL226" i="15"/>
  <c r="AD226" i="15"/>
  <c r="V226" i="15"/>
  <c r="N226" i="15"/>
  <c r="CO226" i="15"/>
  <c r="CG226" i="15"/>
  <c r="BY226" i="15"/>
  <c r="BQ226" i="15"/>
  <c r="BI226" i="15"/>
  <c r="BA226" i="15"/>
  <c r="AS226" i="15"/>
  <c r="AK226" i="15"/>
  <c r="AC226" i="15"/>
  <c r="U226" i="15"/>
  <c r="M226" i="15"/>
  <c r="F54" i="15"/>
  <c r="E67" i="15"/>
  <c r="L247" i="15"/>
  <c r="L266" i="15"/>
  <c r="T247" i="15"/>
  <c r="T266" i="15"/>
  <c r="AB247" i="15"/>
  <c r="AB266" i="15"/>
  <c r="AJ247" i="15"/>
  <c r="AJ266" i="15"/>
  <c r="AR247" i="15"/>
  <c r="AR266" i="15"/>
  <c r="AZ247" i="15"/>
  <c r="AZ266" i="15"/>
  <c r="BH247" i="15"/>
  <c r="BH266" i="15"/>
  <c r="BP247" i="15"/>
  <c r="BP266" i="15"/>
  <c r="BX247" i="15"/>
  <c r="BX266" i="15"/>
  <c r="CF247" i="15"/>
  <c r="CF266" i="15"/>
  <c r="CN247" i="15"/>
  <c r="CN266" i="15"/>
  <c r="E73" i="15"/>
  <c r="E77" i="15"/>
  <c r="E81" i="15"/>
  <c r="E85" i="15"/>
  <c r="E89" i="15"/>
  <c r="H232" i="15"/>
  <c r="P232" i="15"/>
  <c r="X232" i="15"/>
  <c r="AF232" i="15"/>
  <c r="AN232" i="15"/>
  <c r="AV232" i="15"/>
  <c r="BD173" i="15"/>
  <c r="BD233" i="15"/>
  <c r="BD232" i="15" s="1"/>
  <c r="BL173" i="15"/>
  <c r="BL233" i="15"/>
  <c r="BT173" i="15"/>
  <c r="BT233" i="15"/>
  <c r="CB173" i="15"/>
  <c r="CB233" i="15"/>
  <c r="CJ173" i="15"/>
  <c r="CJ233" i="15"/>
  <c r="CR173" i="15"/>
  <c r="CR233" i="15"/>
  <c r="E99" i="15"/>
  <c r="E103" i="15"/>
  <c r="E107" i="15"/>
  <c r="E111" i="15"/>
  <c r="E115" i="15"/>
  <c r="F126" i="15"/>
  <c r="F130" i="15"/>
  <c r="F134" i="15"/>
  <c r="F138" i="15"/>
  <c r="F142" i="15"/>
  <c r="N157" i="15"/>
  <c r="V157" i="15"/>
  <c r="AD157" i="15"/>
  <c r="AL157" i="15"/>
  <c r="AT157" i="15"/>
  <c r="BB157" i="15"/>
  <c r="BJ157" i="15"/>
  <c r="BR157" i="15"/>
  <c r="BZ157" i="15"/>
  <c r="CH157" i="15"/>
  <c r="CP157" i="15"/>
  <c r="H158" i="15"/>
  <c r="P158" i="15"/>
  <c r="X158" i="15"/>
  <c r="AF158" i="15"/>
  <c r="AN158" i="15"/>
  <c r="AV158" i="15"/>
  <c r="BD158" i="15"/>
  <c r="BL158" i="15"/>
  <c r="BT158" i="15"/>
  <c r="CB158" i="15"/>
  <c r="CJ158" i="15"/>
  <c r="CR158" i="15"/>
  <c r="S166" i="15"/>
  <c r="AA166" i="15"/>
  <c r="AI166" i="15"/>
  <c r="AY166" i="15"/>
  <c r="BW166" i="15"/>
  <c r="CE166" i="15"/>
  <c r="CM166" i="15"/>
  <c r="G168" i="15"/>
  <c r="O168" i="15"/>
  <c r="W168" i="15"/>
  <c r="AE168" i="15"/>
  <c r="AM168" i="15"/>
  <c r="AU168" i="15"/>
  <c r="BC168" i="15"/>
  <c r="BK168" i="15"/>
  <c r="BS168" i="15"/>
  <c r="CA168" i="15"/>
  <c r="CI168" i="15"/>
  <c r="CQ168" i="15"/>
  <c r="I169" i="15"/>
  <c r="Q169" i="15"/>
  <c r="Y169" i="15"/>
  <c r="AG169" i="15"/>
  <c r="AO169" i="15"/>
  <c r="AW169" i="15"/>
  <c r="BE169" i="15"/>
  <c r="BM169" i="15"/>
  <c r="BU169" i="15"/>
  <c r="CC169" i="15"/>
  <c r="CK169" i="15"/>
  <c r="CS169" i="15"/>
  <c r="M173" i="15"/>
  <c r="U173" i="15"/>
  <c r="AD173" i="15"/>
  <c r="AO173" i="15"/>
  <c r="AZ173" i="15"/>
  <c r="BP173" i="15"/>
  <c r="CF173" i="15"/>
  <c r="V174" i="15"/>
  <c r="AL174" i="15"/>
  <c r="BB174" i="15"/>
  <c r="BW174" i="15"/>
  <c r="AL181" i="15"/>
  <c r="R183" i="15"/>
  <c r="CD183" i="15"/>
  <c r="M202" i="15"/>
  <c r="BY202" i="15"/>
  <c r="AL203" i="15"/>
  <c r="BK204" i="15"/>
  <c r="X205" i="15"/>
  <c r="CJ205" i="15"/>
  <c r="BJ210" i="15"/>
  <c r="W211" i="15"/>
  <c r="CI211" i="15"/>
  <c r="AV212" i="15"/>
  <c r="I213" i="15"/>
  <c r="BU213" i="15"/>
  <c r="CH9" i="15"/>
  <c r="CP9" i="15"/>
  <c r="J262" i="15"/>
  <c r="J267" i="15"/>
  <c r="R262" i="15"/>
  <c r="R267" i="15"/>
  <c r="Z262" i="15"/>
  <c r="Z267" i="15"/>
  <c r="AH262" i="15"/>
  <c r="AH267" i="15"/>
  <c r="AP262" i="15"/>
  <c r="AP267" i="15"/>
  <c r="AX262" i="15"/>
  <c r="AX267" i="15"/>
  <c r="BF262" i="15"/>
  <c r="BF267" i="15"/>
  <c r="BN262" i="15"/>
  <c r="BN267" i="15"/>
  <c r="BV262" i="15"/>
  <c r="BV267" i="15"/>
  <c r="CD262" i="15"/>
  <c r="CD267" i="15"/>
  <c r="CL262" i="15"/>
  <c r="CL267" i="15"/>
  <c r="D11" i="15"/>
  <c r="D192" i="15" s="1"/>
  <c r="I192" i="15" s="1"/>
  <c r="F13" i="15"/>
  <c r="E16" i="15"/>
  <c r="F21" i="15"/>
  <c r="E24" i="15"/>
  <c r="L263" i="15"/>
  <c r="L268" i="15"/>
  <c r="T263" i="15"/>
  <c r="T268" i="15"/>
  <c r="AB263" i="15"/>
  <c r="AB268" i="15"/>
  <c r="AJ263" i="15"/>
  <c r="AJ268" i="15"/>
  <c r="AR263" i="15"/>
  <c r="AR268" i="15"/>
  <c r="AZ263" i="15"/>
  <c r="AZ268" i="15"/>
  <c r="BH263" i="15"/>
  <c r="BH268" i="15"/>
  <c r="BP263" i="15"/>
  <c r="BP268" i="15"/>
  <c r="BX263" i="15"/>
  <c r="BX268" i="15"/>
  <c r="CF263" i="15"/>
  <c r="CF268" i="15"/>
  <c r="CN263" i="15"/>
  <c r="CN268" i="15"/>
  <c r="F27" i="15"/>
  <c r="E30" i="15"/>
  <c r="CR214" i="15"/>
  <c r="CJ214" i="15"/>
  <c r="CB214" i="15"/>
  <c r="BT214" i="15"/>
  <c r="BL214" i="15"/>
  <c r="BD214" i="15"/>
  <c r="AV214" i="15"/>
  <c r="AN214" i="15"/>
  <c r="AF214" i="15"/>
  <c r="X214" i="15"/>
  <c r="P214" i="15"/>
  <c r="H214" i="15"/>
  <c r="CQ214" i="15"/>
  <c r="CI214" i="15"/>
  <c r="CA214" i="15"/>
  <c r="BS214" i="15"/>
  <c r="BK214" i="15"/>
  <c r="BC214" i="15"/>
  <c r="AU214" i="15"/>
  <c r="AM214" i="15"/>
  <c r="AE214" i="15"/>
  <c r="W214" i="15"/>
  <c r="O214" i="15"/>
  <c r="G214" i="15"/>
  <c r="CP214" i="15"/>
  <c r="CH214" i="15"/>
  <c r="BZ214" i="15"/>
  <c r="BR214" i="15"/>
  <c r="BJ214" i="15"/>
  <c r="BB214" i="15"/>
  <c r="AT214" i="15"/>
  <c r="AL214" i="15"/>
  <c r="AD214" i="15"/>
  <c r="V214" i="15"/>
  <c r="N214" i="15"/>
  <c r="CO214" i="15"/>
  <c r="CG214" i="15"/>
  <c r="BY214" i="15"/>
  <c r="BQ214" i="15"/>
  <c r="BI214" i="15"/>
  <c r="BA214" i="15"/>
  <c r="AS214" i="15"/>
  <c r="AK214" i="15"/>
  <c r="AC214" i="15"/>
  <c r="U214" i="15"/>
  <c r="M214" i="15"/>
  <c r="CN214" i="15"/>
  <c r="CF214" i="15"/>
  <c r="BX214" i="15"/>
  <c r="BP214" i="15"/>
  <c r="BH214" i="15"/>
  <c r="AZ214" i="15"/>
  <c r="AR214" i="15"/>
  <c r="AJ214" i="15"/>
  <c r="AB214" i="15"/>
  <c r="T214" i="15"/>
  <c r="L214" i="15"/>
  <c r="CM214" i="15"/>
  <c r="CE214" i="15"/>
  <c r="BW214" i="15"/>
  <c r="BO214" i="15"/>
  <c r="BG214" i="15"/>
  <c r="AY214" i="15"/>
  <c r="AQ214" i="15"/>
  <c r="AI214" i="15"/>
  <c r="AA214" i="15"/>
  <c r="S214" i="15"/>
  <c r="K214" i="15"/>
  <c r="CS214" i="15"/>
  <c r="CK214" i="15"/>
  <c r="CC214" i="15"/>
  <c r="BU214" i="15"/>
  <c r="BM214" i="15"/>
  <c r="BE214" i="15"/>
  <c r="AW214" i="15"/>
  <c r="AO214" i="15"/>
  <c r="AG214" i="15"/>
  <c r="Y214" i="15"/>
  <c r="Q214" i="15"/>
  <c r="I214" i="15"/>
  <c r="H246" i="15"/>
  <c r="H257" i="15" s="1"/>
  <c r="H183" i="15"/>
  <c r="H265" i="15"/>
  <c r="P246" i="15"/>
  <c r="P183" i="15"/>
  <c r="P265" i="15"/>
  <c r="X246" i="15"/>
  <c r="X183" i="15"/>
  <c r="X265" i="15"/>
  <c r="AF246" i="15"/>
  <c r="AF183" i="15"/>
  <c r="AF265" i="15"/>
  <c r="AN246" i="15"/>
  <c r="AN183" i="15"/>
  <c r="AN265" i="15"/>
  <c r="AV246" i="15"/>
  <c r="AV183" i="15"/>
  <c r="AV265" i="15"/>
  <c r="BD246" i="15"/>
  <c r="BD183" i="15"/>
  <c r="BD265" i="15"/>
  <c r="BL246" i="15"/>
  <c r="BL183" i="15"/>
  <c r="BL265" i="15"/>
  <c r="BT246" i="15"/>
  <c r="BT183" i="15"/>
  <c r="BT265" i="15"/>
  <c r="CB246" i="15"/>
  <c r="CB183" i="15"/>
  <c r="CB265" i="15"/>
  <c r="CJ246" i="15"/>
  <c r="CJ183" i="15"/>
  <c r="CJ265" i="15"/>
  <c r="CR246" i="15"/>
  <c r="CR183" i="15"/>
  <c r="CR265" i="15"/>
  <c r="D47" i="15"/>
  <c r="D221" i="15" s="1"/>
  <c r="F49" i="15"/>
  <c r="E52" i="15"/>
  <c r="CQ229" i="15"/>
  <c r="CI229" i="15"/>
  <c r="CA229" i="15"/>
  <c r="BS229" i="15"/>
  <c r="BK229" i="15"/>
  <c r="BC229" i="15"/>
  <c r="AU229" i="15"/>
  <c r="AM229" i="15"/>
  <c r="AE229" i="15"/>
  <c r="W229" i="15"/>
  <c r="O229" i="15"/>
  <c r="G229" i="15"/>
  <c r="CP229" i="15"/>
  <c r="CH229" i="15"/>
  <c r="BZ229" i="15"/>
  <c r="BR229" i="15"/>
  <c r="BJ229" i="15"/>
  <c r="BB229" i="15"/>
  <c r="AT229" i="15"/>
  <c r="AL229" i="15"/>
  <c r="AD229" i="15"/>
  <c r="V229" i="15"/>
  <c r="N229" i="15"/>
  <c r="CO229" i="15"/>
  <c r="CG229" i="15"/>
  <c r="BY229" i="15"/>
  <c r="BQ229" i="15"/>
  <c r="BI229" i="15"/>
  <c r="BA229" i="15"/>
  <c r="AS229" i="15"/>
  <c r="AK229" i="15"/>
  <c r="AC229" i="15"/>
  <c r="U229" i="15"/>
  <c r="M229" i="15"/>
  <c r="CN229" i="15"/>
  <c r="CF229" i="15"/>
  <c r="BX229" i="15"/>
  <c r="BP229" i="15"/>
  <c r="BH229" i="15"/>
  <c r="AZ229" i="15"/>
  <c r="AR229" i="15"/>
  <c r="AJ229" i="15"/>
  <c r="AB229" i="15"/>
  <c r="T229" i="15"/>
  <c r="L229" i="15"/>
  <c r="CM229" i="15"/>
  <c r="CE229" i="15"/>
  <c r="BW229" i="15"/>
  <c r="BO229" i="15"/>
  <c r="BG229" i="15"/>
  <c r="AY229" i="15"/>
  <c r="AQ229" i="15"/>
  <c r="AI229" i="15"/>
  <c r="AA229" i="15"/>
  <c r="S229" i="15"/>
  <c r="K229" i="15"/>
  <c r="CL229" i="15"/>
  <c r="CD229" i="15"/>
  <c r="BV229" i="15"/>
  <c r="BN229" i="15"/>
  <c r="BF229" i="15"/>
  <c r="AX229" i="15"/>
  <c r="AP229" i="15"/>
  <c r="AH229" i="15"/>
  <c r="Z229" i="15"/>
  <c r="R229" i="15"/>
  <c r="J229" i="15"/>
  <c r="CS229" i="15"/>
  <c r="CK229" i="15"/>
  <c r="CC229" i="15"/>
  <c r="BU229" i="15"/>
  <c r="BM229" i="15"/>
  <c r="BE229" i="15"/>
  <c r="AW229" i="15"/>
  <c r="AO229" i="15"/>
  <c r="AG229" i="15"/>
  <c r="Y229" i="15"/>
  <c r="Q229" i="15"/>
  <c r="I229" i="15"/>
  <c r="CR229" i="15"/>
  <c r="CJ229" i="15"/>
  <c r="CB229" i="15"/>
  <c r="BT229" i="15"/>
  <c r="BL229" i="15"/>
  <c r="BD229" i="15"/>
  <c r="AV229" i="15"/>
  <c r="AN229" i="15"/>
  <c r="AF229" i="15"/>
  <c r="X229" i="15"/>
  <c r="P229" i="15"/>
  <c r="H229" i="15"/>
  <c r="F67" i="15"/>
  <c r="M247" i="15"/>
  <c r="M266" i="15"/>
  <c r="U247" i="15"/>
  <c r="U266" i="15"/>
  <c r="AC247" i="15"/>
  <c r="AC266" i="15"/>
  <c r="AK247" i="15"/>
  <c r="AK266" i="15"/>
  <c r="AS247" i="15"/>
  <c r="AS266" i="15"/>
  <c r="BA247" i="15"/>
  <c r="BA266" i="15"/>
  <c r="BI247" i="15"/>
  <c r="BI266" i="15"/>
  <c r="BQ247" i="15"/>
  <c r="BQ266" i="15"/>
  <c r="BY247" i="15"/>
  <c r="BY266" i="15"/>
  <c r="CG247" i="15"/>
  <c r="CG266" i="15"/>
  <c r="CO247" i="15"/>
  <c r="CO266" i="15"/>
  <c r="F73" i="15"/>
  <c r="F77" i="15"/>
  <c r="F81" i="15"/>
  <c r="F85" i="15"/>
  <c r="F89" i="15"/>
  <c r="F99" i="15"/>
  <c r="F103" i="15"/>
  <c r="F107" i="15"/>
  <c r="F111" i="15"/>
  <c r="F115" i="15"/>
  <c r="M234" i="15"/>
  <c r="M174" i="15"/>
  <c r="U234" i="15"/>
  <c r="U232" i="15" s="1"/>
  <c r="U174" i="15"/>
  <c r="AC234" i="15"/>
  <c r="AC174" i="15"/>
  <c r="AK234" i="15"/>
  <c r="AK174" i="15"/>
  <c r="AS234" i="15"/>
  <c r="AS174" i="15"/>
  <c r="BA234" i="15"/>
  <c r="BA174" i="15"/>
  <c r="BI234" i="15"/>
  <c r="BI174" i="15"/>
  <c r="BQ234" i="15"/>
  <c r="BQ174" i="15"/>
  <c r="BY234" i="15"/>
  <c r="BY174" i="15"/>
  <c r="CG234" i="15"/>
  <c r="CG174" i="15"/>
  <c r="CO234" i="15"/>
  <c r="CO174" i="15"/>
  <c r="E127" i="15"/>
  <c r="E131" i="15"/>
  <c r="E135" i="15"/>
  <c r="E139" i="15"/>
  <c r="E143" i="15"/>
  <c r="G157" i="15"/>
  <c r="G160" i="15" s="1"/>
  <c r="O157" i="15"/>
  <c r="O160" i="15" s="1"/>
  <c r="W157" i="15"/>
  <c r="W160" i="15" s="1"/>
  <c r="AE157" i="15"/>
  <c r="AE160" i="15" s="1"/>
  <c r="AM157" i="15"/>
  <c r="AM160" i="15" s="1"/>
  <c r="AU157" i="15"/>
  <c r="AU160" i="15" s="1"/>
  <c r="BC157" i="15"/>
  <c r="BC160" i="15" s="1"/>
  <c r="BK157" i="15"/>
  <c r="BK160" i="15" s="1"/>
  <c r="BS157" i="15"/>
  <c r="BS160" i="15" s="1"/>
  <c r="CA157" i="15"/>
  <c r="CA160" i="15" s="1"/>
  <c r="CI157" i="15"/>
  <c r="CI160" i="15" s="1"/>
  <c r="CQ157" i="15"/>
  <c r="CQ160" i="15" s="1"/>
  <c r="I158" i="15"/>
  <c r="Q158" i="15"/>
  <c r="Y158" i="15"/>
  <c r="AG158" i="15"/>
  <c r="AO158" i="15"/>
  <c r="AW158" i="15"/>
  <c r="BE158" i="15"/>
  <c r="BM158" i="15"/>
  <c r="BU158" i="15"/>
  <c r="CC158" i="15"/>
  <c r="CK158" i="15"/>
  <c r="CS158" i="15"/>
  <c r="F167" i="15"/>
  <c r="H168" i="15"/>
  <c r="P168" i="15"/>
  <c r="X168" i="15"/>
  <c r="AF168" i="15"/>
  <c r="AN168" i="15"/>
  <c r="AV168" i="15"/>
  <c r="BD168" i="15"/>
  <c r="BL168" i="15"/>
  <c r="BT168" i="15"/>
  <c r="CB168" i="15"/>
  <c r="CJ168" i="15"/>
  <c r="CR168" i="15"/>
  <c r="J169" i="15"/>
  <c r="R169" i="15"/>
  <c r="Z169" i="15"/>
  <c r="AH169" i="15"/>
  <c r="AP169" i="15"/>
  <c r="AX169" i="15"/>
  <c r="BF169" i="15"/>
  <c r="BN169" i="15"/>
  <c r="BV169" i="15"/>
  <c r="CD169" i="15"/>
  <c r="CL169" i="15"/>
  <c r="C171" i="15"/>
  <c r="N173" i="15"/>
  <c r="V173" i="15"/>
  <c r="AF173" i="15"/>
  <c r="AP173" i="15"/>
  <c r="BB173" i="15"/>
  <c r="BR173" i="15"/>
  <c r="CH173" i="15"/>
  <c r="H174" i="15"/>
  <c r="X174" i="15"/>
  <c r="AN174" i="15"/>
  <c r="BD174" i="15"/>
  <c r="BX174" i="15"/>
  <c r="M181" i="15"/>
  <c r="AS181" i="15"/>
  <c r="Z183" i="15"/>
  <c r="CL183" i="15"/>
  <c r="U202" i="15"/>
  <c r="CG202" i="15"/>
  <c r="G204" i="15"/>
  <c r="BS204" i="15"/>
  <c r="AF205" i="15"/>
  <c r="CR205" i="15"/>
  <c r="BR210" i="15"/>
  <c r="AE211" i="15"/>
  <c r="CQ211" i="15"/>
  <c r="BD212" i="15"/>
  <c r="Q213" i="15"/>
  <c r="CC213" i="15"/>
  <c r="AP214" i="15"/>
  <c r="N124" i="19"/>
  <c r="N133" i="19"/>
  <c r="N73" i="19"/>
  <c r="N81" i="19"/>
  <c r="N100" i="19"/>
  <c r="N108" i="19"/>
  <c r="N126" i="19"/>
  <c r="D16" i="34"/>
  <c r="D197" i="34" s="1"/>
  <c r="D19" i="34"/>
  <c r="D200" i="34" s="1"/>
  <c r="D18" i="34"/>
  <c r="D199" i="34" s="1"/>
  <c r="D15" i="34"/>
  <c r="D196" i="34" s="1"/>
  <c r="D12" i="34"/>
  <c r="D193" i="34" s="1"/>
  <c r="D17" i="34"/>
  <c r="D198" i="34" s="1"/>
  <c r="D14" i="34"/>
  <c r="D195" i="34" s="1"/>
  <c r="D11" i="34"/>
  <c r="D192" i="34" s="1"/>
  <c r="D13" i="34"/>
  <c r="D194" i="34" s="1"/>
  <c r="D15" i="33"/>
  <c r="D196" i="33" s="1"/>
  <c r="D12" i="33"/>
  <c r="D193" i="33" s="1"/>
  <c r="D17" i="33"/>
  <c r="D198" i="33" s="1"/>
  <c r="D14" i="33"/>
  <c r="D195" i="33" s="1"/>
  <c r="D19" i="33"/>
  <c r="D200" i="33" s="1"/>
  <c r="D11" i="33"/>
  <c r="D192" i="33" s="1"/>
  <c r="D16" i="33"/>
  <c r="D197" i="33" s="1"/>
  <c r="D13" i="33"/>
  <c r="D194" i="33" s="1"/>
  <c r="D18" i="33"/>
  <c r="D199" i="33" s="1"/>
  <c r="D15" i="32"/>
  <c r="D196" i="32" s="1"/>
  <c r="D12" i="32"/>
  <c r="D193" i="32" s="1"/>
  <c r="D17" i="32"/>
  <c r="D198" i="32" s="1"/>
  <c r="D14" i="32"/>
  <c r="D195" i="32" s="1"/>
  <c r="D19" i="32"/>
  <c r="D200" i="32" s="1"/>
  <c r="D11" i="32"/>
  <c r="D192" i="32" s="1"/>
  <c r="D13" i="32"/>
  <c r="D194" i="32" s="1"/>
  <c r="D18" i="32"/>
  <c r="D199" i="32" s="1"/>
  <c r="D16" i="32"/>
  <c r="D197" i="32" s="1"/>
  <c r="D14" i="31"/>
  <c r="D195" i="31" s="1"/>
  <c r="D19" i="31"/>
  <c r="D200" i="31" s="1"/>
  <c r="D11" i="31"/>
  <c r="D192" i="31" s="1"/>
  <c r="D16" i="31"/>
  <c r="D197" i="31" s="1"/>
  <c r="D13" i="31"/>
  <c r="D194" i="31" s="1"/>
  <c r="D18" i="31"/>
  <c r="D199" i="31" s="1"/>
  <c r="D15" i="31"/>
  <c r="D196" i="31" s="1"/>
  <c r="D12" i="31"/>
  <c r="D193" i="31" s="1"/>
  <c r="D17" i="31"/>
  <c r="D198" i="31" s="1"/>
  <c r="D13" i="30"/>
  <c r="D194" i="30" s="1"/>
  <c r="D18" i="30"/>
  <c r="D199" i="30" s="1"/>
  <c r="D15" i="30"/>
  <c r="D196" i="30" s="1"/>
  <c r="D12" i="30"/>
  <c r="D193" i="30" s="1"/>
  <c r="D17" i="30"/>
  <c r="D198" i="30" s="1"/>
  <c r="D14" i="30"/>
  <c r="D195" i="30" s="1"/>
  <c r="D19" i="30"/>
  <c r="D200" i="30" s="1"/>
  <c r="D11" i="30"/>
  <c r="D192" i="30" s="1"/>
  <c r="D16" i="30"/>
  <c r="D197" i="30" s="1"/>
  <c r="G181" i="15"/>
  <c r="O244" i="15"/>
  <c r="O255" i="15" s="1"/>
  <c r="O181" i="15"/>
  <c r="W244" i="15"/>
  <c r="W255" i="15" s="1"/>
  <c r="W181" i="15"/>
  <c r="AE244" i="15"/>
  <c r="AE255" i="15" s="1"/>
  <c r="AE181" i="15"/>
  <c r="AM244" i="15"/>
  <c r="AM255" i="15" s="1"/>
  <c r="AM181" i="15"/>
  <c r="AU244" i="15"/>
  <c r="AU255" i="15" s="1"/>
  <c r="AU181" i="15"/>
  <c r="BC244" i="15"/>
  <c r="BC255" i="15" s="1"/>
  <c r="BC181" i="15"/>
  <c r="BK244" i="15"/>
  <c r="BK255" i="15" s="1"/>
  <c r="BK181" i="15"/>
  <c r="BS244" i="15"/>
  <c r="BS255" i="15" s="1"/>
  <c r="BS181" i="15"/>
  <c r="CA244" i="15"/>
  <c r="CA255" i="15" s="1"/>
  <c r="CA181" i="15"/>
  <c r="CI244" i="15"/>
  <c r="CI255" i="15" s="1"/>
  <c r="CI181" i="15"/>
  <c r="CQ244" i="15"/>
  <c r="CQ255" i="15" s="1"/>
  <c r="CQ181" i="15"/>
  <c r="K262" i="15"/>
  <c r="K267" i="15"/>
  <c r="S262" i="15"/>
  <c r="S267" i="15"/>
  <c r="AA262" i="15"/>
  <c r="AA267" i="15"/>
  <c r="AI262" i="15"/>
  <c r="AI267" i="15"/>
  <c r="AQ262" i="15"/>
  <c r="AQ267" i="15"/>
  <c r="AY262" i="15"/>
  <c r="AY267" i="15"/>
  <c r="BG262" i="15"/>
  <c r="BG267" i="15"/>
  <c r="BO262" i="15"/>
  <c r="BO267" i="15"/>
  <c r="BW262" i="15"/>
  <c r="BW267" i="15"/>
  <c r="CE262" i="15"/>
  <c r="CE267" i="15"/>
  <c r="CM262" i="15"/>
  <c r="CM267" i="15"/>
  <c r="D14" i="15"/>
  <c r="D195" i="15" s="1"/>
  <c r="F16" i="15"/>
  <c r="E19" i="15"/>
  <c r="CN203" i="15"/>
  <c r="CF203" i="15"/>
  <c r="BX203" i="15"/>
  <c r="BP203" i="15"/>
  <c r="BH203" i="15"/>
  <c r="AZ203" i="15"/>
  <c r="AR203" i="15"/>
  <c r="AJ203" i="15"/>
  <c r="AB203" i="15"/>
  <c r="T203" i="15"/>
  <c r="L203" i="15"/>
  <c r="CM203" i="15"/>
  <c r="CE203" i="15"/>
  <c r="BW203" i="15"/>
  <c r="BO203" i="15"/>
  <c r="BG203" i="15"/>
  <c r="AY203" i="15"/>
  <c r="AQ203" i="15"/>
  <c r="AI203" i="15"/>
  <c r="AA203" i="15"/>
  <c r="S203" i="15"/>
  <c r="K203" i="15"/>
  <c r="CL203" i="15"/>
  <c r="CD203" i="15"/>
  <c r="BV203" i="15"/>
  <c r="BN203" i="15"/>
  <c r="BF203" i="15"/>
  <c r="AX203" i="15"/>
  <c r="AP203" i="15"/>
  <c r="AH203" i="15"/>
  <c r="Z203" i="15"/>
  <c r="R203" i="15"/>
  <c r="J203" i="15"/>
  <c r="CS203" i="15"/>
  <c r="CK203" i="15"/>
  <c r="CC203" i="15"/>
  <c r="BU203" i="15"/>
  <c r="BM203" i="15"/>
  <c r="BE203" i="15"/>
  <c r="AW203" i="15"/>
  <c r="AO203" i="15"/>
  <c r="AG203" i="15"/>
  <c r="Y203" i="15"/>
  <c r="Q203" i="15"/>
  <c r="I203" i="15"/>
  <c r="CR203" i="15"/>
  <c r="CJ203" i="15"/>
  <c r="CB203" i="15"/>
  <c r="BT203" i="15"/>
  <c r="BL203" i="15"/>
  <c r="BD203" i="15"/>
  <c r="AV203" i="15"/>
  <c r="AN203" i="15"/>
  <c r="AF203" i="15"/>
  <c r="X203" i="15"/>
  <c r="P203" i="15"/>
  <c r="H203" i="15"/>
  <c r="CQ203" i="15"/>
  <c r="CI203" i="15"/>
  <c r="CA203" i="15"/>
  <c r="BS203" i="15"/>
  <c r="BK203" i="15"/>
  <c r="BC203" i="15"/>
  <c r="AU203" i="15"/>
  <c r="AM203" i="15"/>
  <c r="AE203" i="15"/>
  <c r="W203" i="15"/>
  <c r="O203" i="15"/>
  <c r="G203" i="15"/>
  <c r="CO203" i="15"/>
  <c r="CG203" i="15"/>
  <c r="BY203" i="15"/>
  <c r="BQ203" i="15"/>
  <c r="BI203" i="15"/>
  <c r="BA203" i="15"/>
  <c r="AS203" i="15"/>
  <c r="AK203" i="15"/>
  <c r="AC203" i="15"/>
  <c r="U203" i="15"/>
  <c r="M203" i="15"/>
  <c r="F24" i="15"/>
  <c r="M263" i="15"/>
  <c r="M268" i="15"/>
  <c r="U263" i="15"/>
  <c r="U268" i="15"/>
  <c r="AC263" i="15"/>
  <c r="AC268" i="15"/>
  <c r="AK263" i="15"/>
  <c r="AK268" i="15"/>
  <c r="AS263" i="15"/>
  <c r="AS268" i="15"/>
  <c r="BA263" i="15"/>
  <c r="BA268" i="15"/>
  <c r="BI263" i="15"/>
  <c r="BI268" i="15"/>
  <c r="BQ263" i="15"/>
  <c r="BQ268" i="15"/>
  <c r="BY263" i="15"/>
  <c r="BY268" i="15"/>
  <c r="CG263" i="15"/>
  <c r="CG268" i="15"/>
  <c r="CO263" i="15"/>
  <c r="CO268" i="15"/>
  <c r="D28" i="15"/>
  <c r="D209" i="15" s="1"/>
  <c r="F30" i="15"/>
  <c r="E33" i="15"/>
  <c r="I265" i="15"/>
  <c r="I246" i="15"/>
  <c r="I257" i="15" s="1"/>
  <c r="I183" i="15"/>
  <c r="Q265" i="15"/>
  <c r="Q246" i="15"/>
  <c r="Q183" i="15"/>
  <c r="Y265" i="15"/>
  <c r="Y246" i="15"/>
  <c r="Y183" i="15"/>
  <c r="AG265" i="15"/>
  <c r="AG246" i="15"/>
  <c r="AG183" i="15"/>
  <c r="AO265" i="15"/>
  <c r="AO246" i="15"/>
  <c r="AO183" i="15"/>
  <c r="AW265" i="15"/>
  <c r="AW246" i="15"/>
  <c r="AW183" i="15"/>
  <c r="BE265" i="15"/>
  <c r="BE246" i="15"/>
  <c r="BE183" i="15"/>
  <c r="BM265" i="15"/>
  <c r="BM246" i="15"/>
  <c r="BM183" i="15"/>
  <c r="BU265" i="15"/>
  <c r="BU246" i="15"/>
  <c r="BU183" i="15"/>
  <c r="CC265" i="15"/>
  <c r="CC246" i="15"/>
  <c r="CC183" i="15"/>
  <c r="CK265" i="15"/>
  <c r="CK246" i="15"/>
  <c r="CK183" i="15"/>
  <c r="CS265" i="15"/>
  <c r="CS246" i="15"/>
  <c r="CS183" i="15"/>
  <c r="E47" i="15"/>
  <c r="D50" i="15"/>
  <c r="D224" i="15" s="1"/>
  <c r="F52" i="15"/>
  <c r="E55" i="15"/>
  <c r="N247" i="15"/>
  <c r="N266" i="15"/>
  <c r="V247" i="15"/>
  <c r="V266" i="15"/>
  <c r="AD247" i="15"/>
  <c r="AD266" i="15"/>
  <c r="AL247" i="15"/>
  <c r="AL266" i="15"/>
  <c r="AT247" i="15"/>
  <c r="AT266" i="15"/>
  <c r="BB247" i="15"/>
  <c r="BB266" i="15"/>
  <c r="BJ247" i="15"/>
  <c r="BJ266" i="15"/>
  <c r="BR247" i="15"/>
  <c r="BR266" i="15"/>
  <c r="BZ247" i="15"/>
  <c r="BZ266" i="15"/>
  <c r="CH247" i="15"/>
  <c r="CH266" i="15"/>
  <c r="CP247" i="15"/>
  <c r="CP266" i="15"/>
  <c r="E74" i="15"/>
  <c r="E78" i="15"/>
  <c r="E82" i="15"/>
  <c r="E86" i="15"/>
  <c r="E90" i="15"/>
  <c r="E100" i="15"/>
  <c r="E104" i="15"/>
  <c r="E108" i="15"/>
  <c r="E112" i="15"/>
  <c r="BZ234" i="15"/>
  <c r="BZ232" i="15" s="1"/>
  <c r="BZ174" i="15"/>
  <c r="CH234" i="15"/>
  <c r="CH232" i="15" s="1"/>
  <c r="CH174" i="15"/>
  <c r="CP234" i="15"/>
  <c r="CP232" i="15" s="1"/>
  <c r="CP174" i="15"/>
  <c r="F127" i="15"/>
  <c r="F131" i="15"/>
  <c r="F135" i="15"/>
  <c r="F139" i="15"/>
  <c r="F143" i="15"/>
  <c r="N156" i="15"/>
  <c r="V156" i="15"/>
  <c r="AD156" i="15"/>
  <c r="AL156" i="15"/>
  <c r="AT156" i="15"/>
  <c r="BB156" i="15"/>
  <c r="BJ156" i="15"/>
  <c r="BR156" i="15"/>
  <c r="BZ156" i="15"/>
  <c r="CH156" i="15"/>
  <c r="CP156" i="15"/>
  <c r="H157" i="15"/>
  <c r="H160" i="15" s="1"/>
  <c r="P157" i="15"/>
  <c r="P160" i="15" s="1"/>
  <c r="X157" i="15"/>
  <c r="X160" i="15" s="1"/>
  <c r="AF157" i="15"/>
  <c r="AF160" i="15" s="1"/>
  <c r="AN157" i="15"/>
  <c r="AN160" i="15" s="1"/>
  <c r="AV157" i="15"/>
  <c r="AV160" i="15" s="1"/>
  <c r="BD157" i="15"/>
  <c r="BD160" i="15" s="1"/>
  <c r="BL157" i="15"/>
  <c r="BL160" i="15" s="1"/>
  <c r="BT157" i="15"/>
  <c r="BT160" i="15" s="1"/>
  <c r="CB157" i="15"/>
  <c r="CB160" i="15" s="1"/>
  <c r="CJ157" i="15"/>
  <c r="CJ160" i="15" s="1"/>
  <c r="CR157" i="15"/>
  <c r="CR160" i="15" s="1"/>
  <c r="J158" i="15"/>
  <c r="R158" i="15"/>
  <c r="Z158" i="15"/>
  <c r="AH158" i="15"/>
  <c r="AP158" i="15"/>
  <c r="AX158" i="15"/>
  <c r="BF158" i="15"/>
  <c r="BN158" i="15"/>
  <c r="BV158" i="15"/>
  <c r="CD158" i="15"/>
  <c r="CL158" i="15"/>
  <c r="M166" i="15"/>
  <c r="U166" i="15"/>
  <c r="AC166" i="15"/>
  <c r="AK166" i="15"/>
  <c r="AS166" i="15"/>
  <c r="BI166" i="15"/>
  <c r="BQ166" i="15"/>
  <c r="BY166" i="15"/>
  <c r="CG166" i="15"/>
  <c r="CO166" i="15"/>
  <c r="I168" i="15"/>
  <c r="Q168" i="15"/>
  <c r="Y168" i="15"/>
  <c r="AG168" i="15"/>
  <c r="AO168" i="15"/>
  <c r="AW168" i="15"/>
  <c r="BE168" i="15"/>
  <c r="BM168" i="15"/>
  <c r="BU168" i="15"/>
  <c r="CC168" i="15"/>
  <c r="CK168" i="15"/>
  <c r="CS168" i="15"/>
  <c r="K169" i="15"/>
  <c r="S169" i="15"/>
  <c r="AA169" i="15"/>
  <c r="AI169" i="15"/>
  <c r="AQ169" i="15"/>
  <c r="AY169" i="15"/>
  <c r="BG169" i="15"/>
  <c r="BO169" i="15"/>
  <c r="BW169" i="15"/>
  <c r="CE169" i="15"/>
  <c r="CM169" i="15"/>
  <c r="E171" i="15"/>
  <c r="G173" i="15"/>
  <c r="O173" i="15"/>
  <c r="W173" i="15"/>
  <c r="AG173" i="15"/>
  <c r="AQ173" i="15"/>
  <c r="BE173" i="15"/>
  <c r="BU173" i="15"/>
  <c r="CK173" i="15"/>
  <c r="K174" i="15"/>
  <c r="AA174" i="15"/>
  <c r="AQ174" i="15"/>
  <c r="BG174" i="15"/>
  <c r="CE174" i="15"/>
  <c r="N181" i="15"/>
  <c r="AT181" i="15"/>
  <c r="AH183" i="15"/>
  <c r="AC202" i="15"/>
  <c r="CO202" i="15"/>
  <c r="BB203" i="15"/>
  <c r="O204" i="15"/>
  <c r="CA204" i="15"/>
  <c r="AN205" i="15"/>
  <c r="N210" i="15"/>
  <c r="BZ210" i="15"/>
  <c r="AM211" i="15"/>
  <c r="BL212" i="15"/>
  <c r="Y213" i="15"/>
  <c r="CK213" i="15"/>
  <c r="AX214" i="15"/>
  <c r="E245" i="15"/>
  <c r="C291" i="15"/>
  <c r="C310" i="15"/>
  <c r="CS205" i="30"/>
  <c r="CK205" i="30"/>
  <c r="CC205" i="30"/>
  <c r="BU205" i="30"/>
  <c r="BM205" i="30"/>
  <c r="BE205" i="30"/>
  <c r="AW205" i="30"/>
  <c r="AO205" i="30"/>
  <c r="AG205" i="30"/>
  <c r="Y205" i="30"/>
  <c r="Q205" i="30"/>
  <c r="I205" i="30"/>
  <c r="CR205" i="30"/>
  <c r="CJ205" i="30"/>
  <c r="CB205" i="30"/>
  <c r="BT205" i="30"/>
  <c r="BL205" i="30"/>
  <c r="BD205" i="30"/>
  <c r="AV205" i="30"/>
  <c r="AN205" i="30"/>
  <c r="AF205" i="30"/>
  <c r="X205" i="30"/>
  <c r="P205" i="30"/>
  <c r="H205" i="30"/>
  <c r="CN205" i="30"/>
  <c r="CF205" i="30"/>
  <c r="BX205" i="30"/>
  <c r="BP205" i="30"/>
  <c r="BH205" i="30"/>
  <c r="AZ205" i="30"/>
  <c r="AR205" i="30"/>
  <c r="AJ205" i="30"/>
  <c r="AB205" i="30"/>
  <c r="T205" i="30"/>
  <c r="L205" i="30"/>
  <c r="CP205" i="30"/>
  <c r="CD205" i="30"/>
  <c r="BQ205" i="30"/>
  <c r="BC205" i="30"/>
  <c r="AQ205" i="30"/>
  <c r="AD205" i="30"/>
  <c r="R205" i="30"/>
  <c r="CO205" i="30"/>
  <c r="CA205" i="30"/>
  <c r="BO205" i="30"/>
  <c r="BB205" i="30"/>
  <c r="AP205" i="30"/>
  <c r="AC205" i="30"/>
  <c r="O205" i="30"/>
  <c r="CM205" i="30"/>
  <c r="BZ205" i="30"/>
  <c r="BN205" i="30"/>
  <c r="BA205" i="30"/>
  <c r="AM205" i="30"/>
  <c r="AA205" i="30"/>
  <c r="N205" i="30"/>
  <c r="CL205" i="30"/>
  <c r="BY205" i="30"/>
  <c r="BK205" i="30"/>
  <c r="AY205" i="30"/>
  <c r="AL205" i="30"/>
  <c r="Z205" i="30"/>
  <c r="M205" i="30"/>
  <c r="CI205" i="30"/>
  <c r="BW205" i="30"/>
  <c r="BJ205" i="30"/>
  <c r="AX205" i="30"/>
  <c r="AK205" i="30"/>
  <c r="W205" i="30"/>
  <c r="K205" i="30"/>
  <c r="CH205" i="30"/>
  <c r="BV205" i="30"/>
  <c r="BI205" i="30"/>
  <c r="AU205" i="30"/>
  <c r="AI205" i="30"/>
  <c r="V205" i="30"/>
  <c r="J205" i="30"/>
  <c r="CG205" i="30"/>
  <c r="BS205" i="30"/>
  <c r="BG205" i="30"/>
  <c r="AT205" i="30"/>
  <c r="AH205" i="30"/>
  <c r="U205" i="30"/>
  <c r="G205" i="30"/>
  <c r="CQ205" i="30"/>
  <c r="CE205" i="30"/>
  <c r="BR205" i="30"/>
  <c r="BF205" i="30"/>
  <c r="AS205" i="30"/>
  <c r="AE205" i="30"/>
  <c r="S205" i="30"/>
  <c r="CL213" i="30"/>
  <c r="CD213" i="30"/>
  <c r="BV213" i="30"/>
  <c r="BN213" i="30"/>
  <c r="BF213" i="30"/>
  <c r="AX213" i="30"/>
  <c r="AP213" i="30"/>
  <c r="AH213" i="30"/>
  <c r="Z213" i="30"/>
  <c r="R213" i="30"/>
  <c r="J213" i="30"/>
  <c r="CS213" i="30"/>
  <c r="CK213" i="30"/>
  <c r="CC213" i="30"/>
  <c r="BU213" i="30"/>
  <c r="BM213" i="30"/>
  <c r="BE213" i="30"/>
  <c r="AW213" i="30"/>
  <c r="AO213" i="30"/>
  <c r="AG213" i="30"/>
  <c r="Y213" i="30"/>
  <c r="Q213" i="30"/>
  <c r="I213" i="30"/>
  <c r="CO213" i="30"/>
  <c r="CG213" i="30"/>
  <c r="BY213" i="30"/>
  <c r="BQ213" i="30"/>
  <c r="BI213" i="30"/>
  <c r="BA213" i="30"/>
  <c r="AS213" i="30"/>
  <c r="AK213" i="30"/>
  <c r="AC213" i="30"/>
  <c r="U213" i="30"/>
  <c r="M213" i="30"/>
  <c r="CQ213" i="30"/>
  <c r="CE213" i="30"/>
  <c r="BR213" i="30"/>
  <c r="BD213" i="30"/>
  <c r="AR213" i="30"/>
  <c r="AE213" i="30"/>
  <c r="S213" i="30"/>
  <c r="CP213" i="30"/>
  <c r="CB213" i="30"/>
  <c r="BP213" i="30"/>
  <c r="BC213" i="30"/>
  <c r="AQ213" i="30"/>
  <c r="AD213" i="30"/>
  <c r="P213" i="30"/>
  <c r="CN213" i="30"/>
  <c r="CA213" i="30"/>
  <c r="BO213" i="30"/>
  <c r="BB213" i="30"/>
  <c r="AN213" i="30"/>
  <c r="AB213" i="30"/>
  <c r="O213" i="30"/>
  <c r="CM213" i="30"/>
  <c r="BZ213" i="30"/>
  <c r="BL213" i="30"/>
  <c r="AZ213" i="30"/>
  <c r="AM213" i="30"/>
  <c r="AA213" i="30"/>
  <c r="N213" i="30"/>
  <c r="CJ213" i="30"/>
  <c r="BX213" i="30"/>
  <c r="BK213" i="30"/>
  <c r="AY213" i="30"/>
  <c r="AL213" i="30"/>
  <c r="X213" i="30"/>
  <c r="L213" i="30"/>
  <c r="CI213" i="30"/>
  <c r="BW213" i="30"/>
  <c r="BJ213" i="30"/>
  <c r="AV213" i="30"/>
  <c r="AJ213" i="30"/>
  <c r="W213" i="30"/>
  <c r="K213" i="30"/>
  <c r="CH213" i="30"/>
  <c r="BT213" i="30"/>
  <c r="BH213" i="30"/>
  <c r="AU213" i="30"/>
  <c r="AI213" i="30"/>
  <c r="V213" i="30"/>
  <c r="H213" i="30"/>
  <c r="CR213" i="30"/>
  <c r="CF213" i="30"/>
  <c r="BS213" i="30"/>
  <c r="BG213" i="30"/>
  <c r="AT213" i="30"/>
  <c r="AF213" i="30"/>
  <c r="T213" i="30"/>
  <c r="G213" i="30"/>
  <c r="CS226" i="30"/>
  <c r="CK226" i="30"/>
  <c r="CC226" i="30"/>
  <c r="BU226" i="30"/>
  <c r="BM226" i="30"/>
  <c r="BE226" i="30"/>
  <c r="AW226" i="30"/>
  <c r="AO226" i="30"/>
  <c r="AG226" i="30"/>
  <c r="Y226" i="30"/>
  <c r="Q226" i="30"/>
  <c r="I226" i="30"/>
  <c r="CR226" i="30"/>
  <c r="CJ226" i="30"/>
  <c r="CB226" i="30"/>
  <c r="BT226" i="30"/>
  <c r="BL226" i="30"/>
  <c r="BD226" i="30"/>
  <c r="AV226" i="30"/>
  <c r="AN226" i="30"/>
  <c r="AF226" i="30"/>
  <c r="X226" i="30"/>
  <c r="P226" i="30"/>
  <c r="H226" i="30"/>
  <c r="CQ226" i="30"/>
  <c r="CI226" i="30"/>
  <c r="CA226" i="30"/>
  <c r="BS226" i="30"/>
  <c r="BK226" i="30"/>
  <c r="BC226" i="30"/>
  <c r="AU226" i="30"/>
  <c r="AM226" i="30"/>
  <c r="AE226" i="30"/>
  <c r="W226" i="30"/>
  <c r="O226" i="30"/>
  <c r="G226" i="30"/>
  <c r="CP226" i="30"/>
  <c r="CH226" i="30"/>
  <c r="BZ226" i="30"/>
  <c r="BR226" i="30"/>
  <c r="BJ226" i="30"/>
  <c r="BB226" i="30"/>
  <c r="AT226" i="30"/>
  <c r="AL226" i="30"/>
  <c r="AD226" i="30"/>
  <c r="V226" i="30"/>
  <c r="N226" i="30"/>
  <c r="CN226" i="30"/>
  <c r="CF226" i="30"/>
  <c r="BX226" i="30"/>
  <c r="BP226" i="30"/>
  <c r="BH226" i="30"/>
  <c r="AZ226" i="30"/>
  <c r="AR226" i="30"/>
  <c r="AJ226" i="30"/>
  <c r="AB226" i="30"/>
  <c r="T226" i="30"/>
  <c r="L226" i="30"/>
  <c r="CL226" i="30"/>
  <c r="CD226" i="30"/>
  <c r="BV226" i="30"/>
  <c r="BN226" i="30"/>
  <c r="BF226" i="30"/>
  <c r="AX226" i="30"/>
  <c r="AP226" i="30"/>
  <c r="AH226" i="30"/>
  <c r="Z226" i="30"/>
  <c r="R226" i="30"/>
  <c r="J226" i="30"/>
  <c r="CM226" i="30"/>
  <c r="BG226" i="30"/>
  <c r="AA226" i="30"/>
  <c r="CG226" i="30"/>
  <c r="BA226" i="30"/>
  <c r="U226" i="30"/>
  <c r="CE226" i="30"/>
  <c r="AY226" i="30"/>
  <c r="S226" i="30"/>
  <c r="BY226" i="30"/>
  <c r="AS226" i="30"/>
  <c r="M226" i="30"/>
  <c r="BW226" i="30"/>
  <c r="AQ226" i="30"/>
  <c r="K226" i="30"/>
  <c r="BQ226" i="30"/>
  <c r="AK226" i="30"/>
  <c r="BO226" i="30"/>
  <c r="AI226" i="30"/>
  <c r="CO226" i="30"/>
  <c r="BI226" i="30"/>
  <c r="AC226" i="30"/>
  <c r="L247" i="30"/>
  <c r="L266" i="30"/>
  <c r="L158" i="30"/>
  <c r="L169" i="30"/>
  <c r="T247" i="30"/>
  <c r="T266" i="30"/>
  <c r="T158" i="30"/>
  <c r="T169" i="30"/>
  <c r="AB247" i="30"/>
  <c r="AB266" i="30"/>
  <c r="AB158" i="30"/>
  <c r="AB169" i="30"/>
  <c r="AJ247" i="30"/>
  <c r="AJ266" i="30"/>
  <c r="AJ158" i="30"/>
  <c r="AJ169" i="30"/>
  <c r="AR247" i="30"/>
  <c r="AR266" i="30"/>
  <c r="AR158" i="30"/>
  <c r="AR169" i="30"/>
  <c r="AZ247" i="30"/>
  <c r="AZ266" i="30"/>
  <c r="AZ158" i="30"/>
  <c r="AZ169" i="30"/>
  <c r="BH247" i="30"/>
  <c r="BH266" i="30"/>
  <c r="BH158" i="30"/>
  <c r="BH169" i="30"/>
  <c r="BP247" i="30"/>
  <c r="BP266" i="30"/>
  <c r="BP158" i="30"/>
  <c r="BP169" i="30"/>
  <c r="BX247" i="30"/>
  <c r="BX266" i="30"/>
  <c r="BX158" i="30"/>
  <c r="BX169" i="30"/>
  <c r="CF247" i="30"/>
  <c r="CF266" i="30"/>
  <c r="CF158" i="30"/>
  <c r="CF169" i="30"/>
  <c r="CN247" i="30"/>
  <c r="CN266" i="30"/>
  <c r="CN158" i="30"/>
  <c r="CN169" i="30"/>
  <c r="CL227" i="30"/>
  <c r="CD227" i="30"/>
  <c r="BV227" i="30"/>
  <c r="BN227" i="30"/>
  <c r="BF227" i="30"/>
  <c r="AX227" i="30"/>
  <c r="AP227" i="30"/>
  <c r="AH227" i="30"/>
  <c r="Z227" i="30"/>
  <c r="R227" i="30"/>
  <c r="J227" i="30"/>
  <c r="CS227" i="30"/>
  <c r="CK227" i="30"/>
  <c r="CC227" i="30"/>
  <c r="BU227" i="30"/>
  <c r="BM227" i="30"/>
  <c r="BE227" i="30"/>
  <c r="AW227" i="30"/>
  <c r="AO227" i="30"/>
  <c r="AG227" i="30"/>
  <c r="Y227" i="30"/>
  <c r="Q227" i="30"/>
  <c r="I227" i="30"/>
  <c r="CR227" i="30"/>
  <c r="CJ227" i="30"/>
  <c r="CB227" i="30"/>
  <c r="BT227" i="30"/>
  <c r="BL227" i="30"/>
  <c r="BD227" i="30"/>
  <c r="AV227" i="30"/>
  <c r="AN227" i="30"/>
  <c r="AF227" i="30"/>
  <c r="X227" i="30"/>
  <c r="P227" i="30"/>
  <c r="H227" i="30"/>
  <c r="CQ227" i="30"/>
  <c r="CI227" i="30"/>
  <c r="CA227" i="30"/>
  <c r="BS227" i="30"/>
  <c r="BK227" i="30"/>
  <c r="BC227" i="30"/>
  <c r="AU227" i="30"/>
  <c r="AM227" i="30"/>
  <c r="AE227" i="30"/>
  <c r="W227" i="30"/>
  <c r="O227" i="30"/>
  <c r="G227" i="30"/>
  <c r="CO227" i="30"/>
  <c r="CG227" i="30"/>
  <c r="BY227" i="30"/>
  <c r="BQ227" i="30"/>
  <c r="BI227" i="30"/>
  <c r="BA227" i="30"/>
  <c r="AS227" i="30"/>
  <c r="AK227" i="30"/>
  <c r="AC227" i="30"/>
  <c r="U227" i="30"/>
  <c r="M227" i="30"/>
  <c r="CM227" i="30"/>
  <c r="CE227" i="30"/>
  <c r="BW227" i="30"/>
  <c r="BO227" i="30"/>
  <c r="BG227" i="30"/>
  <c r="AY227" i="30"/>
  <c r="AQ227" i="30"/>
  <c r="AI227" i="30"/>
  <c r="AA227" i="30"/>
  <c r="S227" i="30"/>
  <c r="K227" i="30"/>
  <c r="CH227" i="30"/>
  <c r="BB227" i="30"/>
  <c r="V227" i="30"/>
  <c r="CF227" i="30"/>
  <c r="AZ227" i="30"/>
  <c r="T227" i="30"/>
  <c r="BZ227" i="30"/>
  <c r="AT227" i="30"/>
  <c r="N227" i="30"/>
  <c r="BX227" i="30"/>
  <c r="AR227" i="30"/>
  <c r="L227" i="30"/>
  <c r="BR227" i="30"/>
  <c r="AL227" i="30"/>
  <c r="BP227" i="30"/>
  <c r="AJ227" i="30"/>
  <c r="CP227" i="30"/>
  <c r="BJ227" i="30"/>
  <c r="AD227" i="30"/>
  <c r="CN227" i="30"/>
  <c r="BH227" i="30"/>
  <c r="AB227" i="30"/>
  <c r="G256" i="15"/>
  <c r="O256" i="15"/>
  <c r="O269" i="15" s="1"/>
  <c r="W256" i="15"/>
  <c r="W269" i="15" s="1"/>
  <c r="AE256" i="15"/>
  <c r="AE269" i="15" s="1"/>
  <c r="AM256" i="15"/>
  <c r="AM269" i="15" s="1"/>
  <c r="AU256" i="15"/>
  <c r="AU269" i="15" s="1"/>
  <c r="BC256" i="15"/>
  <c r="BC269" i="15" s="1"/>
  <c r="BK256" i="15"/>
  <c r="BK269" i="15" s="1"/>
  <c r="BS256" i="15"/>
  <c r="BS269" i="15" s="1"/>
  <c r="CA256" i="15"/>
  <c r="CA269" i="15" s="1"/>
  <c r="CI256" i="15"/>
  <c r="CI269" i="15" s="1"/>
  <c r="CQ256" i="15"/>
  <c r="CQ269" i="15" s="1"/>
  <c r="C290" i="15"/>
  <c r="CO244" i="30"/>
  <c r="CO255" i="30" s="1"/>
  <c r="CO181" i="30"/>
  <c r="CO184" i="30" s="1"/>
  <c r="CO166" i="30"/>
  <c r="CO214" i="30"/>
  <c r="CG214" i="30"/>
  <c r="BY214" i="30"/>
  <c r="BQ214" i="30"/>
  <c r="CN214" i="30"/>
  <c r="CF214" i="30"/>
  <c r="BX214" i="30"/>
  <c r="BP214" i="30"/>
  <c r="BH214" i="30"/>
  <c r="AZ214" i="30"/>
  <c r="AR214" i="30"/>
  <c r="AJ214" i="30"/>
  <c r="AB214" i="30"/>
  <c r="T214" i="30"/>
  <c r="CM214" i="30"/>
  <c r="CE214" i="30"/>
  <c r="BW214" i="30"/>
  <c r="BO214" i="30"/>
  <c r="BG214" i="30"/>
  <c r="AY214" i="30"/>
  <c r="AQ214" i="30"/>
  <c r="AI214" i="30"/>
  <c r="AA214" i="30"/>
  <c r="S214" i="30"/>
  <c r="K214" i="30"/>
  <c r="CL214" i="30"/>
  <c r="CD214" i="30"/>
  <c r="BV214" i="30"/>
  <c r="BN214" i="30"/>
  <c r="BF214" i="30"/>
  <c r="AX214" i="30"/>
  <c r="AP214" i="30"/>
  <c r="AH214" i="30"/>
  <c r="Z214" i="30"/>
  <c r="R214" i="30"/>
  <c r="J214" i="30"/>
  <c r="CR214" i="30"/>
  <c r="CJ214" i="30"/>
  <c r="CB214" i="30"/>
  <c r="BT214" i="30"/>
  <c r="BL214" i="30"/>
  <c r="BD214" i="30"/>
  <c r="AV214" i="30"/>
  <c r="AN214" i="30"/>
  <c r="AF214" i="30"/>
  <c r="X214" i="30"/>
  <c r="CP214" i="30"/>
  <c r="CH214" i="30"/>
  <c r="BZ214" i="30"/>
  <c r="BR214" i="30"/>
  <c r="BJ214" i="30"/>
  <c r="BB214" i="30"/>
  <c r="AT214" i="30"/>
  <c r="AL214" i="30"/>
  <c r="AD214" i="30"/>
  <c r="V214" i="30"/>
  <c r="N214" i="30"/>
  <c r="BU214" i="30"/>
  <c r="AW214" i="30"/>
  <c r="AC214" i="30"/>
  <c r="L214" i="30"/>
  <c r="BS214" i="30"/>
  <c r="AU214" i="30"/>
  <c r="Y214" i="30"/>
  <c r="I214" i="30"/>
  <c r="CS214" i="30"/>
  <c r="BM214" i="30"/>
  <c r="AS214" i="30"/>
  <c r="W214" i="30"/>
  <c r="H214" i="30"/>
  <c r="CQ214" i="30"/>
  <c r="BK214" i="30"/>
  <c r="AO214" i="30"/>
  <c r="U214" i="30"/>
  <c r="G214" i="30"/>
  <c r="CK214" i="30"/>
  <c r="BI214" i="30"/>
  <c r="AM214" i="30"/>
  <c r="Q214" i="30"/>
  <c r="CI214" i="30"/>
  <c r="BE214" i="30"/>
  <c r="AK214" i="30"/>
  <c r="P214" i="30"/>
  <c r="CC214" i="30"/>
  <c r="BC214" i="30"/>
  <c r="AG214" i="30"/>
  <c r="O214" i="30"/>
  <c r="CA214" i="30"/>
  <c r="BA214" i="30"/>
  <c r="AE214" i="30"/>
  <c r="M214" i="30"/>
  <c r="H256" i="15"/>
  <c r="H269" i="15" s="1"/>
  <c r="P256" i="15"/>
  <c r="P269" i="15" s="1"/>
  <c r="X256" i="15"/>
  <c r="X269" i="15" s="1"/>
  <c r="AF256" i="15"/>
  <c r="AF269" i="15" s="1"/>
  <c r="AN256" i="15"/>
  <c r="AN269" i="15" s="1"/>
  <c r="AV256" i="15"/>
  <c r="AV269" i="15" s="1"/>
  <c r="BD256" i="15"/>
  <c r="BD269" i="15" s="1"/>
  <c r="BL256" i="15"/>
  <c r="BL269" i="15" s="1"/>
  <c r="BT256" i="15"/>
  <c r="BT269" i="15" s="1"/>
  <c r="CB256" i="15"/>
  <c r="CB269" i="15" s="1"/>
  <c r="CJ256" i="15"/>
  <c r="CJ269" i="15" s="1"/>
  <c r="CR256" i="15"/>
  <c r="CR269" i="15" s="1"/>
  <c r="G265" i="30"/>
  <c r="G183" i="30"/>
  <c r="G157" i="30"/>
  <c r="G160" i="30" s="1"/>
  <c r="G246" i="30"/>
  <c r="G257" i="30" s="1"/>
  <c r="G168" i="30"/>
  <c r="O265" i="30"/>
  <c r="O183" i="30"/>
  <c r="O246" i="30"/>
  <c r="O257" i="30" s="1"/>
  <c r="O157" i="30"/>
  <c r="O160" i="30" s="1"/>
  <c r="O168" i="30"/>
  <c r="W265" i="30"/>
  <c r="W246" i="30"/>
  <c r="W257" i="30" s="1"/>
  <c r="W183" i="30"/>
  <c r="W157" i="30"/>
  <c r="W160" i="30" s="1"/>
  <c r="W168" i="30"/>
  <c r="AE265" i="30"/>
  <c r="AE246" i="30"/>
  <c r="AE257" i="30" s="1"/>
  <c r="AE183" i="30"/>
  <c r="AE157" i="30"/>
  <c r="AE160" i="30" s="1"/>
  <c r="AE168" i="30"/>
  <c r="AM265" i="30"/>
  <c r="AM246" i="30"/>
  <c r="AM257" i="30" s="1"/>
  <c r="AM183" i="30"/>
  <c r="AM157" i="30"/>
  <c r="AM160" i="30" s="1"/>
  <c r="AM168" i="30"/>
  <c r="AU265" i="30"/>
  <c r="AU246" i="30"/>
  <c r="AU257" i="30" s="1"/>
  <c r="AU183" i="30"/>
  <c r="AU157" i="30"/>
  <c r="AU160" i="30" s="1"/>
  <c r="AU168" i="30"/>
  <c r="BC265" i="30"/>
  <c r="BC246" i="30"/>
  <c r="BC257" i="30" s="1"/>
  <c r="BC183" i="30"/>
  <c r="BC157" i="30"/>
  <c r="BC160" i="30" s="1"/>
  <c r="BC168" i="30"/>
  <c r="BK265" i="30"/>
  <c r="BK246" i="30"/>
  <c r="BK257" i="30" s="1"/>
  <c r="BK183" i="30"/>
  <c r="BK157" i="30"/>
  <c r="BK160" i="30" s="1"/>
  <c r="BK168" i="30"/>
  <c r="BS265" i="30"/>
  <c r="BS183" i="30"/>
  <c r="BS157" i="30"/>
  <c r="BS160" i="30" s="1"/>
  <c r="BS246" i="30"/>
  <c r="BS168" i="30"/>
  <c r="CA265" i="30"/>
  <c r="CA183" i="30"/>
  <c r="CA246" i="30"/>
  <c r="CA257" i="30" s="1"/>
  <c r="CA157" i="30"/>
  <c r="CA160" i="30" s="1"/>
  <c r="CA168" i="30"/>
  <c r="CI265" i="30"/>
  <c r="CI246" i="30"/>
  <c r="CI183" i="30"/>
  <c r="CI157" i="30"/>
  <c r="CI160" i="30" s="1"/>
  <c r="CI168" i="30"/>
  <c r="CQ265" i="30"/>
  <c r="CQ246" i="30"/>
  <c r="CQ183" i="30"/>
  <c r="CQ157" i="30"/>
  <c r="CQ160" i="30" s="1"/>
  <c r="CQ168" i="30"/>
  <c r="I256" i="15"/>
  <c r="I269" i="15" s="1"/>
  <c r="Q256" i="15"/>
  <c r="Q269" i="15" s="1"/>
  <c r="Y256" i="15"/>
  <c r="Y269" i="15" s="1"/>
  <c r="AG256" i="15"/>
  <c r="AG269" i="15" s="1"/>
  <c r="AO256" i="15"/>
  <c r="AO269" i="15" s="1"/>
  <c r="AW256" i="15"/>
  <c r="AW269" i="15" s="1"/>
  <c r="BE256" i="15"/>
  <c r="BE269" i="15" s="1"/>
  <c r="BM256" i="15"/>
  <c r="BM269" i="15" s="1"/>
  <c r="BU256" i="15"/>
  <c r="BU269" i="15" s="1"/>
  <c r="CC256" i="15"/>
  <c r="CC269" i="15" s="1"/>
  <c r="CK256" i="15"/>
  <c r="CK269" i="15" s="1"/>
  <c r="CS256" i="15"/>
  <c r="CS269" i="15" s="1"/>
  <c r="C289" i="15"/>
  <c r="C293" i="15"/>
  <c r="C312" i="15"/>
  <c r="CO202" i="30"/>
  <c r="CG202" i="30"/>
  <c r="BY202" i="30"/>
  <c r="BQ202" i="30"/>
  <c r="BI202" i="30"/>
  <c r="BA202" i="30"/>
  <c r="AS202" i="30"/>
  <c r="AK202" i="30"/>
  <c r="AC202" i="30"/>
  <c r="U202" i="30"/>
  <c r="M202" i="30"/>
  <c r="CS202" i="30"/>
  <c r="CK202" i="30"/>
  <c r="CC202" i="30"/>
  <c r="BU202" i="30"/>
  <c r="BM202" i="30"/>
  <c r="BE202" i="30"/>
  <c r="AW202" i="30"/>
  <c r="AO202" i="30"/>
  <c r="AG202" i="30"/>
  <c r="Y202" i="30"/>
  <c r="Q202" i="30"/>
  <c r="I202" i="30"/>
  <c r="CI202" i="30"/>
  <c r="BX202" i="30"/>
  <c r="BN202" i="30"/>
  <c r="BC202" i="30"/>
  <c r="AR202" i="30"/>
  <c r="AH202" i="30"/>
  <c r="W202" i="30"/>
  <c r="L202" i="30"/>
  <c r="CR202" i="30"/>
  <c r="CH202" i="30"/>
  <c r="BW202" i="30"/>
  <c r="BL202" i="30"/>
  <c r="BB202" i="30"/>
  <c r="AQ202" i="30"/>
  <c r="AF202" i="30"/>
  <c r="V202" i="30"/>
  <c r="K202" i="30"/>
  <c r="CQ202" i="30"/>
  <c r="CF202" i="30"/>
  <c r="BV202" i="30"/>
  <c r="BK202" i="30"/>
  <c r="AZ202" i="30"/>
  <c r="AP202" i="30"/>
  <c r="AE202" i="30"/>
  <c r="T202" i="30"/>
  <c r="J202" i="30"/>
  <c r="CP202" i="30"/>
  <c r="CE202" i="30"/>
  <c r="BT202" i="30"/>
  <c r="BJ202" i="30"/>
  <c r="AY202" i="30"/>
  <c r="AN202" i="30"/>
  <c r="AD202" i="30"/>
  <c r="S202" i="30"/>
  <c r="H202" i="30"/>
  <c r="CN202" i="30"/>
  <c r="CD202" i="30"/>
  <c r="BS202" i="30"/>
  <c r="BH202" i="30"/>
  <c r="AX202" i="30"/>
  <c r="AM202" i="30"/>
  <c r="AB202" i="30"/>
  <c r="R202" i="30"/>
  <c r="G202" i="30"/>
  <c r="CM202" i="30"/>
  <c r="CB202" i="30"/>
  <c r="BR202" i="30"/>
  <c r="BG202" i="30"/>
  <c r="AV202" i="30"/>
  <c r="AL202" i="30"/>
  <c r="AA202" i="30"/>
  <c r="P202" i="30"/>
  <c r="CL202" i="30"/>
  <c r="CA202" i="30"/>
  <c r="BP202" i="30"/>
  <c r="BF202" i="30"/>
  <c r="AU202" i="30"/>
  <c r="AJ202" i="30"/>
  <c r="Z202" i="30"/>
  <c r="O202" i="30"/>
  <c r="CJ202" i="30"/>
  <c r="BZ202" i="30"/>
  <c r="BO202" i="30"/>
  <c r="BD202" i="30"/>
  <c r="AT202" i="30"/>
  <c r="AI202" i="30"/>
  <c r="X202" i="30"/>
  <c r="N202" i="30"/>
  <c r="H233" i="30"/>
  <c r="H173" i="30"/>
  <c r="P233" i="30"/>
  <c r="P173" i="30"/>
  <c r="X232" i="30"/>
  <c r="J256" i="15"/>
  <c r="J269" i="15" s="1"/>
  <c r="R256" i="15"/>
  <c r="R269" i="15" s="1"/>
  <c r="Z256" i="15"/>
  <c r="Z269" i="15" s="1"/>
  <c r="AH256" i="15"/>
  <c r="AH269" i="15" s="1"/>
  <c r="AP256" i="15"/>
  <c r="AP269" i="15" s="1"/>
  <c r="AX256" i="15"/>
  <c r="AX269" i="15" s="1"/>
  <c r="BF256" i="15"/>
  <c r="BF269" i="15" s="1"/>
  <c r="BN256" i="15"/>
  <c r="BN269" i="15" s="1"/>
  <c r="BV256" i="15"/>
  <c r="BV269" i="15" s="1"/>
  <c r="CD256" i="15"/>
  <c r="CD269" i="15" s="1"/>
  <c r="CL256" i="15"/>
  <c r="CL269" i="15" s="1"/>
  <c r="C257" i="15"/>
  <c r="C270" i="15" s="1"/>
  <c r="K268" i="30"/>
  <c r="K263" i="30"/>
  <c r="K156" i="30"/>
  <c r="K9" i="30"/>
  <c r="S268" i="30"/>
  <c r="S263" i="30"/>
  <c r="S156" i="30"/>
  <c r="S9" i="30"/>
  <c r="AA268" i="30"/>
  <c r="AA263" i="30"/>
  <c r="AA156" i="30"/>
  <c r="AA9" i="30"/>
  <c r="AI268" i="30"/>
  <c r="AI263" i="30"/>
  <c r="AI156" i="30"/>
  <c r="AI9" i="30"/>
  <c r="AQ268" i="30"/>
  <c r="AQ263" i="30"/>
  <c r="AQ156" i="30"/>
  <c r="AQ9" i="30"/>
  <c r="AY268" i="30"/>
  <c r="AY263" i="30"/>
  <c r="AY156" i="30"/>
  <c r="AY9" i="30"/>
  <c r="BG268" i="30"/>
  <c r="BG263" i="30"/>
  <c r="BG156" i="30"/>
  <c r="BG9" i="30"/>
  <c r="BO268" i="30"/>
  <c r="BO263" i="30"/>
  <c r="BO156" i="30"/>
  <c r="BO9" i="30"/>
  <c r="BW268" i="30"/>
  <c r="BW263" i="30"/>
  <c r="BW156" i="30"/>
  <c r="BW9" i="30"/>
  <c r="CE268" i="30"/>
  <c r="CE263" i="30"/>
  <c r="CE156" i="30"/>
  <c r="CE9" i="30"/>
  <c r="CM268" i="30"/>
  <c r="CM263" i="30"/>
  <c r="CM156" i="30"/>
  <c r="CM9" i="30"/>
  <c r="CQ210" i="30"/>
  <c r="CI210" i="30"/>
  <c r="CA210" i="30"/>
  <c r="BS210" i="30"/>
  <c r="BK210" i="30"/>
  <c r="BC210" i="30"/>
  <c r="AU210" i="30"/>
  <c r="AM210" i="30"/>
  <c r="AE210" i="30"/>
  <c r="W210" i="30"/>
  <c r="O210" i="30"/>
  <c r="G210" i="30"/>
  <c r="CP210" i="30"/>
  <c r="CH210" i="30"/>
  <c r="BZ210" i="30"/>
  <c r="BR210" i="30"/>
  <c r="BJ210" i="30"/>
  <c r="BB210" i="30"/>
  <c r="AT210" i="30"/>
  <c r="AL210" i="30"/>
  <c r="AD210" i="30"/>
  <c r="V210" i="30"/>
  <c r="N210" i="30"/>
  <c r="CL210" i="30"/>
  <c r="CD210" i="30"/>
  <c r="BV210" i="30"/>
  <c r="BN210" i="30"/>
  <c r="BF210" i="30"/>
  <c r="AX210" i="30"/>
  <c r="AP210" i="30"/>
  <c r="AH210" i="30"/>
  <c r="Z210" i="30"/>
  <c r="R210" i="30"/>
  <c r="J210" i="30"/>
  <c r="CJ210" i="30"/>
  <c r="BW210" i="30"/>
  <c r="BI210" i="30"/>
  <c r="AW210" i="30"/>
  <c r="AJ210" i="30"/>
  <c r="X210" i="30"/>
  <c r="K210" i="30"/>
  <c r="CG210" i="30"/>
  <c r="BU210" i="30"/>
  <c r="BH210" i="30"/>
  <c r="AV210" i="30"/>
  <c r="AI210" i="30"/>
  <c r="U210" i="30"/>
  <c r="I210" i="30"/>
  <c r="CS210" i="30"/>
  <c r="CF210" i="30"/>
  <c r="BT210" i="30"/>
  <c r="BG210" i="30"/>
  <c r="AS210" i="30"/>
  <c r="AG210" i="30"/>
  <c r="T210" i="30"/>
  <c r="H210" i="30"/>
  <c r="CR210" i="30"/>
  <c r="CE210" i="30"/>
  <c r="BQ210" i="30"/>
  <c r="BE210" i="30"/>
  <c r="AR210" i="30"/>
  <c r="AF210" i="30"/>
  <c r="S210" i="30"/>
  <c r="CO210" i="30"/>
  <c r="CC210" i="30"/>
  <c r="BP210" i="30"/>
  <c r="BD210" i="30"/>
  <c r="AQ210" i="30"/>
  <c r="AC210" i="30"/>
  <c r="Q210" i="30"/>
  <c r="CN210" i="30"/>
  <c r="CB210" i="30"/>
  <c r="BO210" i="30"/>
  <c r="BA210" i="30"/>
  <c r="AO210" i="30"/>
  <c r="AB210" i="30"/>
  <c r="P210" i="30"/>
  <c r="CM210" i="30"/>
  <c r="BY210" i="30"/>
  <c r="BM210" i="30"/>
  <c r="AZ210" i="30"/>
  <c r="AN210" i="30"/>
  <c r="AA210" i="30"/>
  <c r="M210" i="30"/>
  <c r="CK210" i="30"/>
  <c r="BX210" i="30"/>
  <c r="BL210" i="30"/>
  <c r="AY210" i="30"/>
  <c r="AK210" i="30"/>
  <c r="Y210" i="30"/>
  <c r="L210" i="30"/>
  <c r="E167" i="30"/>
  <c r="C288" i="15"/>
  <c r="C292" i="15"/>
  <c r="U181" i="30"/>
  <c r="U184" i="30" s="1"/>
  <c r="H244" i="30"/>
  <c r="H255" i="30" s="1"/>
  <c r="H181" i="30"/>
  <c r="H166" i="30"/>
  <c r="P244" i="30"/>
  <c r="P255" i="30" s="1"/>
  <c r="P181" i="30"/>
  <c r="P166" i="30"/>
  <c r="X244" i="30"/>
  <c r="X255" i="30" s="1"/>
  <c r="X181" i="30"/>
  <c r="X166" i="30"/>
  <c r="AF244" i="30"/>
  <c r="AF255" i="30" s="1"/>
  <c r="AF181" i="30"/>
  <c r="AF166" i="30"/>
  <c r="AN244" i="30"/>
  <c r="AN255" i="30" s="1"/>
  <c r="AN181" i="30"/>
  <c r="AN166" i="30"/>
  <c r="AV244" i="30"/>
  <c r="AV255" i="30" s="1"/>
  <c r="AV181" i="30"/>
  <c r="AV166" i="30"/>
  <c r="BD244" i="30"/>
  <c r="BD255" i="30" s="1"/>
  <c r="BD181" i="30"/>
  <c r="BD166" i="30"/>
  <c r="BL244" i="30"/>
  <c r="BL255" i="30" s="1"/>
  <c r="BL181" i="30"/>
  <c r="BL166" i="30"/>
  <c r="BT244" i="30"/>
  <c r="BT255" i="30" s="1"/>
  <c r="BT181" i="30"/>
  <c r="BT166" i="30"/>
  <c r="CJ244" i="30"/>
  <c r="CJ255" i="30" s="1"/>
  <c r="CJ181" i="30"/>
  <c r="CJ166" i="30"/>
  <c r="CR244" i="30"/>
  <c r="CR255" i="30" s="1"/>
  <c r="CR181" i="30"/>
  <c r="CR166" i="30"/>
  <c r="CQ203" i="30"/>
  <c r="CI203" i="30"/>
  <c r="CA203" i="30"/>
  <c r="BS203" i="30"/>
  <c r="BK203" i="30"/>
  <c r="CP203" i="30"/>
  <c r="CH203" i="30"/>
  <c r="BZ203" i="30"/>
  <c r="BR203" i="30"/>
  <c r="BJ203" i="30"/>
  <c r="BB203" i="30"/>
  <c r="AT203" i="30"/>
  <c r="AL203" i="30"/>
  <c r="AD203" i="30"/>
  <c r="V203" i="30"/>
  <c r="N203" i="30"/>
  <c r="CL203" i="30"/>
  <c r="CD203" i="30"/>
  <c r="BV203" i="30"/>
  <c r="BN203" i="30"/>
  <c r="BF203" i="30"/>
  <c r="AX203" i="30"/>
  <c r="AP203" i="30"/>
  <c r="AH203" i="30"/>
  <c r="Z203" i="30"/>
  <c r="R203" i="30"/>
  <c r="J203" i="30"/>
  <c r="CO203" i="30"/>
  <c r="CC203" i="30"/>
  <c r="BP203" i="30"/>
  <c r="BD203" i="30"/>
  <c r="AS203" i="30"/>
  <c r="AI203" i="30"/>
  <c r="X203" i="30"/>
  <c r="M203" i="30"/>
  <c r="CN203" i="30"/>
  <c r="CB203" i="30"/>
  <c r="BO203" i="30"/>
  <c r="BC203" i="30"/>
  <c r="AR203" i="30"/>
  <c r="AG203" i="30"/>
  <c r="W203" i="30"/>
  <c r="L203" i="30"/>
  <c r="CM203" i="30"/>
  <c r="BY203" i="30"/>
  <c r="BM203" i="30"/>
  <c r="BA203" i="30"/>
  <c r="AQ203" i="30"/>
  <c r="AF203" i="30"/>
  <c r="U203" i="30"/>
  <c r="K203" i="30"/>
  <c r="CK203" i="30"/>
  <c r="BX203" i="30"/>
  <c r="BL203" i="30"/>
  <c r="AZ203" i="30"/>
  <c r="AO203" i="30"/>
  <c r="AE203" i="30"/>
  <c r="T203" i="30"/>
  <c r="I203" i="30"/>
  <c r="CJ203" i="30"/>
  <c r="BW203" i="30"/>
  <c r="BI203" i="30"/>
  <c r="AY203" i="30"/>
  <c r="AN203" i="30"/>
  <c r="AC203" i="30"/>
  <c r="S203" i="30"/>
  <c r="H203" i="30"/>
  <c r="CG203" i="30"/>
  <c r="BU203" i="30"/>
  <c r="BH203" i="30"/>
  <c r="AW203" i="30"/>
  <c r="AM203" i="30"/>
  <c r="AB203" i="30"/>
  <c r="Q203" i="30"/>
  <c r="G203" i="30"/>
  <c r="CS203" i="30"/>
  <c r="CF203" i="30"/>
  <c r="BT203" i="30"/>
  <c r="BG203" i="30"/>
  <c r="AV203" i="30"/>
  <c r="AK203" i="30"/>
  <c r="AA203" i="30"/>
  <c r="P203" i="30"/>
  <c r="CR203" i="30"/>
  <c r="CE203" i="30"/>
  <c r="BQ203" i="30"/>
  <c r="BE203" i="30"/>
  <c r="AU203" i="30"/>
  <c r="AJ203" i="30"/>
  <c r="Y203" i="30"/>
  <c r="O203" i="30"/>
  <c r="CR211" i="30"/>
  <c r="CJ211" i="30"/>
  <c r="CB211" i="30"/>
  <c r="BT211" i="30"/>
  <c r="BL211" i="30"/>
  <c r="BD211" i="30"/>
  <c r="AV211" i="30"/>
  <c r="AN211" i="30"/>
  <c r="AF211" i="30"/>
  <c r="X211" i="30"/>
  <c r="P211" i="30"/>
  <c r="H211" i="30"/>
  <c r="CQ211" i="30"/>
  <c r="CI211" i="30"/>
  <c r="CA211" i="30"/>
  <c r="BS211" i="30"/>
  <c r="BK211" i="30"/>
  <c r="BC211" i="30"/>
  <c r="AU211" i="30"/>
  <c r="AM211" i="30"/>
  <c r="AE211" i="30"/>
  <c r="W211" i="30"/>
  <c r="O211" i="30"/>
  <c r="G211" i="30"/>
  <c r="CM211" i="30"/>
  <c r="CE211" i="30"/>
  <c r="BW211" i="30"/>
  <c r="BO211" i="30"/>
  <c r="BG211" i="30"/>
  <c r="AY211" i="30"/>
  <c r="AQ211" i="30"/>
  <c r="AI211" i="30"/>
  <c r="AA211" i="30"/>
  <c r="S211" i="30"/>
  <c r="K211" i="30"/>
  <c r="CO211" i="30"/>
  <c r="CC211" i="30"/>
  <c r="BP211" i="30"/>
  <c r="BB211" i="30"/>
  <c r="AP211" i="30"/>
  <c r="AC211" i="30"/>
  <c r="Q211" i="30"/>
  <c r="CN211" i="30"/>
  <c r="BZ211" i="30"/>
  <c r="BN211" i="30"/>
  <c r="BA211" i="30"/>
  <c r="AO211" i="30"/>
  <c r="AB211" i="30"/>
  <c r="N211" i="30"/>
  <c r="CL211" i="30"/>
  <c r="BY211" i="30"/>
  <c r="BM211" i="30"/>
  <c r="AZ211" i="30"/>
  <c r="AL211" i="30"/>
  <c r="Z211" i="30"/>
  <c r="M211" i="30"/>
  <c r="CK211" i="30"/>
  <c r="BX211" i="30"/>
  <c r="BJ211" i="30"/>
  <c r="AX211" i="30"/>
  <c r="AK211" i="30"/>
  <c r="Y211" i="30"/>
  <c r="L211" i="30"/>
  <c r="CH211" i="30"/>
  <c r="BV211" i="30"/>
  <c r="BI211" i="30"/>
  <c r="AW211" i="30"/>
  <c r="AJ211" i="30"/>
  <c r="V211" i="30"/>
  <c r="J211" i="30"/>
  <c r="CG211" i="30"/>
  <c r="BU211" i="30"/>
  <c r="BH211" i="30"/>
  <c r="AT211" i="30"/>
  <c r="AH211" i="30"/>
  <c r="U211" i="30"/>
  <c r="I211" i="30"/>
  <c r="CS211" i="30"/>
  <c r="CF211" i="30"/>
  <c r="BR211" i="30"/>
  <c r="BF211" i="30"/>
  <c r="AS211" i="30"/>
  <c r="AG211" i="30"/>
  <c r="T211" i="30"/>
  <c r="CP211" i="30"/>
  <c r="CD211" i="30"/>
  <c r="BQ211" i="30"/>
  <c r="BE211" i="30"/>
  <c r="AR211" i="30"/>
  <c r="AD211" i="30"/>
  <c r="R211" i="30"/>
  <c r="E159" i="30"/>
  <c r="C256" i="15"/>
  <c r="C269" i="15" s="1"/>
  <c r="I267" i="30"/>
  <c r="I262" i="30"/>
  <c r="I9" i="30"/>
  <c r="Q267" i="30"/>
  <c r="Q262" i="30"/>
  <c r="Q9" i="30"/>
  <c r="Y267" i="30"/>
  <c r="Y262" i="30"/>
  <c r="Y9" i="30"/>
  <c r="AG267" i="30"/>
  <c r="AG262" i="30"/>
  <c r="AG9" i="30"/>
  <c r="AO267" i="30"/>
  <c r="AO262" i="30"/>
  <c r="AO9" i="30"/>
  <c r="AW267" i="30"/>
  <c r="AW262" i="30"/>
  <c r="AW9" i="30"/>
  <c r="BE267" i="30"/>
  <c r="BE262" i="30"/>
  <c r="BE9" i="30"/>
  <c r="BM267" i="30"/>
  <c r="BM262" i="30"/>
  <c r="BM9" i="30"/>
  <c r="BU267" i="30"/>
  <c r="BU262" i="30"/>
  <c r="BU9" i="30"/>
  <c r="CC267" i="30"/>
  <c r="CC262" i="30"/>
  <c r="CC9" i="30"/>
  <c r="CK267" i="30"/>
  <c r="CK262" i="30"/>
  <c r="CK9" i="30"/>
  <c r="CS267" i="30"/>
  <c r="CS262" i="30"/>
  <c r="CS9" i="30"/>
  <c r="CR204" i="30"/>
  <c r="CJ204" i="30"/>
  <c r="CB204" i="30"/>
  <c r="BT204" i="30"/>
  <c r="BL204" i="30"/>
  <c r="BD204" i="30"/>
  <c r="AV204" i="30"/>
  <c r="AN204" i="30"/>
  <c r="AF204" i="30"/>
  <c r="X204" i="30"/>
  <c r="P204" i="30"/>
  <c r="H204" i="30"/>
  <c r="CQ204" i="30"/>
  <c r="CI204" i="30"/>
  <c r="CA204" i="30"/>
  <c r="BS204" i="30"/>
  <c r="BK204" i="30"/>
  <c r="BC204" i="30"/>
  <c r="AU204" i="30"/>
  <c r="AM204" i="30"/>
  <c r="AE204" i="30"/>
  <c r="W204" i="30"/>
  <c r="O204" i="30"/>
  <c r="G204" i="30"/>
  <c r="CM204" i="30"/>
  <c r="CE204" i="30"/>
  <c r="BW204" i="30"/>
  <c r="BO204" i="30"/>
  <c r="BG204" i="30"/>
  <c r="AY204" i="30"/>
  <c r="AQ204" i="30"/>
  <c r="AI204" i="30"/>
  <c r="AA204" i="30"/>
  <c r="S204" i="30"/>
  <c r="K204" i="30"/>
  <c r="CH204" i="30"/>
  <c r="BV204" i="30"/>
  <c r="BI204" i="30"/>
  <c r="AW204" i="30"/>
  <c r="AJ204" i="30"/>
  <c r="V204" i="30"/>
  <c r="J204" i="30"/>
  <c r="CG204" i="30"/>
  <c r="BU204" i="30"/>
  <c r="BH204" i="30"/>
  <c r="AT204" i="30"/>
  <c r="AH204" i="30"/>
  <c r="U204" i="30"/>
  <c r="I204" i="30"/>
  <c r="CS204" i="30"/>
  <c r="CF204" i="30"/>
  <c r="BR204" i="30"/>
  <c r="BF204" i="30"/>
  <c r="AS204" i="30"/>
  <c r="AG204" i="30"/>
  <c r="T204" i="30"/>
  <c r="CP204" i="30"/>
  <c r="CD204" i="30"/>
  <c r="BQ204" i="30"/>
  <c r="BE204" i="30"/>
  <c r="AR204" i="30"/>
  <c r="AD204" i="30"/>
  <c r="R204" i="30"/>
  <c r="CO204" i="30"/>
  <c r="CC204" i="30"/>
  <c r="BP204" i="30"/>
  <c r="BB204" i="30"/>
  <c r="AP204" i="30"/>
  <c r="AC204" i="30"/>
  <c r="Q204" i="30"/>
  <c r="CN204" i="30"/>
  <c r="BZ204" i="30"/>
  <c r="BN204" i="30"/>
  <c r="BA204" i="30"/>
  <c r="AO204" i="30"/>
  <c r="AB204" i="30"/>
  <c r="N204" i="30"/>
  <c r="CL204" i="30"/>
  <c r="BY204" i="30"/>
  <c r="BM204" i="30"/>
  <c r="AZ204" i="30"/>
  <c r="AL204" i="30"/>
  <c r="Z204" i="30"/>
  <c r="M204" i="30"/>
  <c r="CK204" i="30"/>
  <c r="BX204" i="30"/>
  <c r="BJ204" i="30"/>
  <c r="AX204" i="30"/>
  <c r="AK204" i="30"/>
  <c r="Y204" i="30"/>
  <c r="L204" i="30"/>
  <c r="AF232" i="30"/>
  <c r="AN232" i="30"/>
  <c r="AV232" i="30"/>
  <c r="BD232" i="30"/>
  <c r="BL232" i="30"/>
  <c r="BT232" i="30"/>
  <c r="CB232" i="30"/>
  <c r="CJ232" i="30"/>
  <c r="CR232" i="30"/>
  <c r="L156" i="30"/>
  <c r="T156" i="30"/>
  <c r="AB156" i="30"/>
  <c r="AJ156" i="30"/>
  <c r="AR156" i="30"/>
  <c r="AZ156" i="30"/>
  <c r="BH156" i="30"/>
  <c r="BP156" i="30"/>
  <c r="BX156" i="30"/>
  <c r="CF156" i="30"/>
  <c r="CN156" i="30"/>
  <c r="N157" i="30"/>
  <c r="N160" i="30" s="1"/>
  <c r="V157" i="30"/>
  <c r="V160" i="30" s="1"/>
  <c r="AD157" i="30"/>
  <c r="AD160" i="30" s="1"/>
  <c r="AL157" i="30"/>
  <c r="AL160" i="30" s="1"/>
  <c r="AT157" i="30"/>
  <c r="AT160" i="30" s="1"/>
  <c r="BB157" i="30"/>
  <c r="BB160" i="30" s="1"/>
  <c r="BJ157" i="30"/>
  <c r="BJ160" i="30" s="1"/>
  <c r="BR157" i="30"/>
  <c r="BR160" i="30" s="1"/>
  <c r="BZ157" i="30"/>
  <c r="BZ160" i="30" s="1"/>
  <c r="CH157" i="30"/>
  <c r="CH160" i="30" s="1"/>
  <c r="CP157" i="30"/>
  <c r="CP160" i="30" s="1"/>
  <c r="I169" i="30"/>
  <c r="Q169" i="30"/>
  <c r="Y169" i="30"/>
  <c r="AG169" i="30"/>
  <c r="AO169" i="30"/>
  <c r="AW169" i="30"/>
  <c r="BE169" i="30"/>
  <c r="BM169" i="30"/>
  <c r="BU169" i="30"/>
  <c r="CC169" i="30"/>
  <c r="CK169" i="30"/>
  <c r="CS169" i="30"/>
  <c r="M173" i="30"/>
  <c r="U173" i="30"/>
  <c r="AC173" i="30"/>
  <c r="AK173" i="30"/>
  <c r="AS173" i="30"/>
  <c r="BA173" i="30"/>
  <c r="BI173" i="30"/>
  <c r="BQ173" i="30"/>
  <c r="BY173" i="30"/>
  <c r="CG173" i="30"/>
  <c r="CO173" i="30"/>
  <c r="G174" i="30"/>
  <c r="O174" i="30"/>
  <c r="W174" i="30"/>
  <c r="AE174" i="30"/>
  <c r="AM174" i="30"/>
  <c r="AU174" i="30"/>
  <c r="BC174" i="30"/>
  <c r="BK174" i="30"/>
  <c r="BS174" i="30"/>
  <c r="CA174" i="30"/>
  <c r="CI174" i="30"/>
  <c r="CQ174" i="30"/>
  <c r="M201" i="30"/>
  <c r="W201" i="30"/>
  <c r="AH201" i="30"/>
  <c r="AS201" i="30"/>
  <c r="BC201" i="30"/>
  <c r="BN201" i="30"/>
  <c r="BY201" i="30"/>
  <c r="CI201" i="30"/>
  <c r="M212" i="30"/>
  <c r="Z212" i="30"/>
  <c r="AL212" i="30"/>
  <c r="AY212" i="30"/>
  <c r="BK212" i="30"/>
  <c r="BY212" i="30"/>
  <c r="CL212" i="30"/>
  <c r="W228" i="30"/>
  <c r="BC228" i="30"/>
  <c r="CI228" i="30"/>
  <c r="V229" i="30"/>
  <c r="BB229" i="30"/>
  <c r="Q230" i="30"/>
  <c r="AW230" i="30"/>
  <c r="CQ230" i="30"/>
  <c r="AJ233" i="30"/>
  <c r="BJ234" i="30"/>
  <c r="BJ232" i="30" s="1"/>
  <c r="AG247" i="30"/>
  <c r="CS247" i="30"/>
  <c r="BF262" i="30"/>
  <c r="AB263" i="30"/>
  <c r="CN263" i="30"/>
  <c r="P265" i="30"/>
  <c r="CB265" i="30"/>
  <c r="AP266" i="30"/>
  <c r="J267" i="30"/>
  <c r="CN229" i="30"/>
  <c r="CF229" i="30"/>
  <c r="BX229" i="30"/>
  <c r="BP229" i="30"/>
  <c r="BH229" i="30"/>
  <c r="AZ229" i="30"/>
  <c r="AR229" i="30"/>
  <c r="AJ229" i="30"/>
  <c r="AB229" i="30"/>
  <c r="T229" i="30"/>
  <c r="L229" i="30"/>
  <c r="CM229" i="30"/>
  <c r="CE229" i="30"/>
  <c r="BW229" i="30"/>
  <c r="BO229" i="30"/>
  <c r="BG229" i="30"/>
  <c r="AY229" i="30"/>
  <c r="AQ229" i="30"/>
  <c r="AI229" i="30"/>
  <c r="AA229" i="30"/>
  <c r="S229" i="30"/>
  <c r="K229" i="30"/>
  <c r="CL229" i="30"/>
  <c r="CD229" i="30"/>
  <c r="BV229" i="30"/>
  <c r="BN229" i="30"/>
  <c r="BF229" i="30"/>
  <c r="AX229" i="30"/>
  <c r="AP229" i="30"/>
  <c r="AH229" i="30"/>
  <c r="Z229" i="30"/>
  <c r="R229" i="30"/>
  <c r="J229" i="30"/>
  <c r="CS229" i="30"/>
  <c r="CK229" i="30"/>
  <c r="CC229" i="30"/>
  <c r="BU229" i="30"/>
  <c r="BM229" i="30"/>
  <c r="BE229" i="30"/>
  <c r="AW229" i="30"/>
  <c r="AO229" i="30"/>
  <c r="AG229" i="30"/>
  <c r="Y229" i="30"/>
  <c r="Q229" i="30"/>
  <c r="I229" i="30"/>
  <c r="CQ229" i="30"/>
  <c r="CI229" i="30"/>
  <c r="CA229" i="30"/>
  <c r="BS229" i="30"/>
  <c r="BK229" i="30"/>
  <c r="BC229" i="30"/>
  <c r="AU229" i="30"/>
  <c r="AM229" i="30"/>
  <c r="AE229" i="30"/>
  <c r="W229" i="30"/>
  <c r="O229" i="30"/>
  <c r="G229" i="30"/>
  <c r="CO229" i="30"/>
  <c r="CG229" i="30"/>
  <c r="BY229" i="30"/>
  <c r="BQ229" i="30"/>
  <c r="BI229" i="30"/>
  <c r="BA229" i="30"/>
  <c r="AS229" i="30"/>
  <c r="AK229" i="30"/>
  <c r="AC229" i="30"/>
  <c r="U229" i="30"/>
  <c r="M229" i="30"/>
  <c r="M247" i="30"/>
  <c r="M266" i="30"/>
  <c r="U247" i="30"/>
  <c r="U266" i="30"/>
  <c r="AC247" i="30"/>
  <c r="AC266" i="30"/>
  <c r="AK247" i="30"/>
  <c r="AK266" i="30"/>
  <c r="AS247" i="30"/>
  <c r="AS266" i="30"/>
  <c r="BA247" i="30"/>
  <c r="BA266" i="30"/>
  <c r="BI247" i="30"/>
  <c r="BI266" i="30"/>
  <c r="BQ247" i="30"/>
  <c r="BQ266" i="30"/>
  <c r="BY247" i="30"/>
  <c r="BY266" i="30"/>
  <c r="CG247" i="30"/>
  <c r="CG266" i="30"/>
  <c r="CO247" i="30"/>
  <c r="CO266" i="30"/>
  <c r="I232" i="30"/>
  <c r="Q232" i="30"/>
  <c r="Y232" i="30"/>
  <c r="AG232" i="30"/>
  <c r="AO232" i="30"/>
  <c r="AW232" i="30"/>
  <c r="BE232" i="30"/>
  <c r="BM232" i="30"/>
  <c r="BU232" i="30"/>
  <c r="CC232" i="30"/>
  <c r="CK232" i="30"/>
  <c r="CS232" i="30"/>
  <c r="I158" i="30"/>
  <c r="Q158" i="30"/>
  <c r="Y158" i="30"/>
  <c r="AG158" i="30"/>
  <c r="AO158" i="30"/>
  <c r="AW158" i="30"/>
  <c r="BE158" i="30"/>
  <c r="BM158" i="30"/>
  <c r="BU158" i="30"/>
  <c r="CC158" i="30"/>
  <c r="CK158" i="30"/>
  <c r="CS158" i="30"/>
  <c r="L166" i="30"/>
  <c r="T166" i="30"/>
  <c r="AJ166" i="30"/>
  <c r="AR166" i="30"/>
  <c r="AZ166" i="30"/>
  <c r="BH166" i="30"/>
  <c r="BP166" i="30"/>
  <c r="BX166" i="30"/>
  <c r="CN166" i="30"/>
  <c r="H168" i="30"/>
  <c r="P168" i="30"/>
  <c r="X168" i="30"/>
  <c r="AF168" i="30"/>
  <c r="AN168" i="30"/>
  <c r="AV168" i="30"/>
  <c r="BD168" i="30"/>
  <c r="BL168" i="30"/>
  <c r="BT168" i="30"/>
  <c r="CB168" i="30"/>
  <c r="CJ168" i="30"/>
  <c r="CR168" i="30"/>
  <c r="J169" i="30"/>
  <c r="R169" i="30"/>
  <c r="Z169" i="30"/>
  <c r="AH169" i="30"/>
  <c r="AP169" i="30"/>
  <c r="AX169" i="30"/>
  <c r="BF169" i="30"/>
  <c r="BN169" i="30"/>
  <c r="BV169" i="30"/>
  <c r="CD169" i="30"/>
  <c r="CL169" i="30"/>
  <c r="N173" i="30"/>
  <c r="V173" i="30"/>
  <c r="AD173" i="30"/>
  <c r="AL173" i="30"/>
  <c r="AT173" i="30"/>
  <c r="BB173" i="30"/>
  <c r="BJ173" i="30"/>
  <c r="BR173" i="30"/>
  <c r="BZ173" i="30"/>
  <c r="CH173" i="30"/>
  <c r="CP173" i="30"/>
  <c r="H174" i="30"/>
  <c r="P174" i="30"/>
  <c r="X174" i="30"/>
  <c r="AF174" i="30"/>
  <c r="AN174" i="30"/>
  <c r="AV174" i="30"/>
  <c r="BD174" i="30"/>
  <c r="BL174" i="30"/>
  <c r="BT174" i="30"/>
  <c r="CB174" i="30"/>
  <c r="CJ174" i="30"/>
  <c r="CR174" i="30"/>
  <c r="N201" i="30"/>
  <c r="Y201" i="30"/>
  <c r="AI201" i="30"/>
  <c r="AT201" i="30"/>
  <c r="BE201" i="30"/>
  <c r="BO201" i="30"/>
  <c r="BZ201" i="30"/>
  <c r="CK201" i="30"/>
  <c r="N212" i="30"/>
  <c r="AA212" i="30"/>
  <c r="AM212" i="30"/>
  <c r="BA212" i="30"/>
  <c r="BN212" i="30"/>
  <c r="BZ212" i="30"/>
  <c r="CM212" i="30"/>
  <c r="AC228" i="30"/>
  <c r="BI228" i="30"/>
  <c r="CO228" i="30"/>
  <c r="X229" i="30"/>
  <c r="BD229" i="30"/>
  <c r="CJ229" i="30"/>
  <c r="W230" i="30"/>
  <c r="BC230" i="30"/>
  <c r="AR233" i="30"/>
  <c r="BR234" i="30"/>
  <c r="BR232" i="30" s="1"/>
  <c r="AO247" i="30"/>
  <c r="BN262" i="30"/>
  <c r="AJ263" i="30"/>
  <c r="X265" i="30"/>
  <c r="CJ265" i="30"/>
  <c r="AX266" i="30"/>
  <c r="G255" i="30"/>
  <c r="K262" i="30"/>
  <c r="K267" i="30"/>
  <c r="S262" i="30"/>
  <c r="S267" i="30"/>
  <c r="AA262" i="30"/>
  <c r="AA267" i="30"/>
  <c r="AI262" i="30"/>
  <c r="AI267" i="30"/>
  <c r="AQ262" i="30"/>
  <c r="AQ267" i="30"/>
  <c r="AY262" i="30"/>
  <c r="AY267" i="30"/>
  <c r="BG262" i="30"/>
  <c r="BG267" i="30"/>
  <c r="BO262" i="30"/>
  <c r="BO267" i="30"/>
  <c r="BW262" i="30"/>
  <c r="BW267" i="30"/>
  <c r="CE262" i="30"/>
  <c r="CE267" i="30"/>
  <c r="CM262" i="30"/>
  <c r="CM267" i="30"/>
  <c r="M263" i="30"/>
  <c r="M268" i="30"/>
  <c r="U263" i="30"/>
  <c r="U268" i="30"/>
  <c r="AC263" i="30"/>
  <c r="AC268" i="30"/>
  <c r="AK263" i="30"/>
  <c r="AK268" i="30"/>
  <c r="AS263" i="30"/>
  <c r="AS268" i="30"/>
  <c r="BA263" i="30"/>
  <c r="BA268" i="30"/>
  <c r="BI263" i="30"/>
  <c r="BI268" i="30"/>
  <c r="BQ263" i="30"/>
  <c r="BQ268" i="30"/>
  <c r="BY263" i="30"/>
  <c r="BY268" i="30"/>
  <c r="CG263" i="30"/>
  <c r="CG268" i="30"/>
  <c r="CO263" i="30"/>
  <c r="CO268" i="30"/>
  <c r="I246" i="30"/>
  <c r="I257" i="30" s="1"/>
  <c r="I265" i="30"/>
  <c r="Q246" i="30"/>
  <c r="Q257" i="30" s="1"/>
  <c r="Q265" i="30"/>
  <c r="Y246" i="30"/>
  <c r="Y257" i="30" s="1"/>
  <c r="Y265" i="30"/>
  <c r="AG246" i="30"/>
  <c r="AG257" i="30" s="1"/>
  <c r="AG265" i="30"/>
  <c r="AO246" i="30"/>
  <c r="AO257" i="30" s="1"/>
  <c r="AO265" i="30"/>
  <c r="AW246" i="30"/>
  <c r="AW257" i="30" s="1"/>
  <c r="AW265" i="30"/>
  <c r="BE246" i="30"/>
  <c r="BE257" i="30" s="1"/>
  <c r="BE265" i="30"/>
  <c r="BM246" i="30"/>
  <c r="BM257" i="30" s="1"/>
  <c r="BM265" i="30"/>
  <c r="BU246" i="30"/>
  <c r="BU265" i="30"/>
  <c r="CC246" i="30"/>
  <c r="CC257" i="30" s="1"/>
  <c r="CC265" i="30"/>
  <c r="CK246" i="30"/>
  <c r="CK265" i="30"/>
  <c r="CS246" i="30"/>
  <c r="CS257" i="30" s="1"/>
  <c r="CS265" i="30"/>
  <c r="N247" i="30"/>
  <c r="N266" i="30"/>
  <c r="V247" i="30"/>
  <c r="V266" i="30"/>
  <c r="AD247" i="30"/>
  <c r="AD266" i="30"/>
  <c r="AL247" i="30"/>
  <c r="AL266" i="30"/>
  <c r="AT247" i="30"/>
  <c r="AT266" i="30"/>
  <c r="BB247" i="30"/>
  <c r="BB266" i="30"/>
  <c r="BJ247" i="30"/>
  <c r="BJ266" i="30"/>
  <c r="BR247" i="30"/>
  <c r="BR266" i="30"/>
  <c r="BZ247" i="30"/>
  <c r="BZ266" i="30"/>
  <c r="CH247" i="30"/>
  <c r="CH266" i="30"/>
  <c r="CP247" i="30"/>
  <c r="CP266" i="30"/>
  <c r="E235" i="30"/>
  <c r="H157" i="30"/>
  <c r="H160" i="30" s="1"/>
  <c r="H162" i="30" s="1"/>
  <c r="P157" i="30"/>
  <c r="P160" i="30" s="1"/>
  <c r="P162" i="30" s="1"/>
  <c r="X157" i="30"/>
  <c r="X160" i="30" s="1"/>
  <c r="X162" i="30" s="1"/>
  <c r="AF157" i="30"/>
  <c r="AF160" i="30" s="1"/>
  <c r="AF162" i="30" s="1"/>
  <c r="AN157" i="30"/>
  <c r="AN160" i="30" s="1"/>
  <c r="AN162" i="30" s="1"/>
  <c r="AV157" i="30"/>
  <c r="AV160" i="30" s="1"/>
  <c r="AV162" i="30" s="1"/>
  <c r="BD157" i="30"/>
  <c r="BD160" i="30" s="1"/>
  <c r="BD162" i="30" s="1"/>
  <c r="BL157" i="30"/>
  <c r="BL160" i="30" s="1"/>
  <c r="BL162" i="30" s="1"/>
  <c r="BT157" i="30"/>
  <c r="BT160" i="30" s="1"/>
  <c r="BT162" i="30" s="1"/>
  <c r="CB157" i="30"/>
  <c r="CB160" i="30" s="1"/>
  <c r="CB162" i="30" s="1"/>
  <c r="CJ157" i="30"/>
  <c r="CJ160" i="30" s="1"/>
  <c r="CJ162" i="30" s="1"/>
  <c r="CR157" i="30"/>
  <c r="CR160" i="30" s="1"/>
  <c r="CR162" i="30" s="1"/>
  <c r="J158" i="30"/>
  <c r="R158" i="30"/>
  <c r="Z158" i="30"/>
  <c r="AH158" i="30"/>
  <c r="AP158" i="30"/>
  <c r="AX158" i="30"/>
  <c r="BF158" i="30"/>
  <c r="BN158" i="30"/>
  <c r="BV158" i="30"/>
  <c r="CD158" i="30"/>
  <c r="CL158" i="30"/>
  <c r="I168" i="30"/>
  <c r="Q168" i="30"/>
  <c r="Y168" i="30"/>
  <c r="AG168" i="30"/>
  <c r="AO168" i="30"/>
  <c r="AW168" i="30"/>
  <c r="BE168" i="30"/>
  <c r="BM168" i="30"/>
  <c r="BU168" i="30"/>
  <c r="CC168" i="30"/>
  <c r="CK168" i="30"/>
  <c r="CS168" i="30"/>
  <c r="K169" i="30"/>
  <c r="S169" i="30"/>
  <c r="AA169" i="30"/>
  <c r="AI169" i="30"/>
  <c r="AQ169" i="30"/>
  <c r="AY169" i="30"/>
  <c r="BG169" i="30"/>
  <c r="BO169" i="30"/>
  <c r="BW169" i="30"/>
  <c r="CE169" i="30"/>
  <c r="CM169" i="30"/>
  <c r="G173" i="30"/>
  <c r="O173" i="30"/>
  <c r="W173" i="30"/>
  <c r="AE173" i="30"/>
  <c r="AM173" i="30"/>
  <c r="AU173" i="30"/>
  <c r="BC173" i="30"/>
  <c r="BK173" i="30"/>
  <c r="BS173" i="30"/>
  <c r="CA173" i="30"/>
  <c r="CI173" i="30"/>
  <c r="CQ173" i="30"/>
  <c r="I174" i="30"/>
  <c r="Q174" i="30"/>
  <c r="Y174" i="30"/>
  <c r="AG174" i="30"/>
  <c r="AO174" i="30"/>
  <c r="AW174" i="30"/>
  <c r="BE174" i="30"/>
  <c r="BM174" i="30"/>
  <c r="BU174" i="30"/>
  <c r="CC174" i="30"/>
  <c r="CK174" i="30"/>
  <c r="CS174" i="30"/>
  <c r="O201" i="30"/>
  <c r="Z201" i="30"/>
  <c r="AK201" i="30"/>
  <c r="AU201" i="30"/>
  <c r="BF201" i="30"/>
  <c r="BQ201" i="30"/>
  <c r="CA201" i="30"/>
  <c r="CL201" i="30"/>
  <c r="O212" i="30"/>
  <c r="AC212" i="30"/>
  <c r="AP212" i="30"/>
  <c r="BB212" i="30"/>
  <c r="BO212" i="30"/>
  <c r="CA212" i="30"/>
  <c r="AE228" i="30"/>
  <c r="BK228" i="30"/>
  <c r="CQ228" i="30"/>
  <c r="AD229" i="30"/>
  <c r="BJ229" i="30"/>
  <c r="CP229" i="30"/>
  <c r="Y230" i="30"/>
  <c r="BE230" i="30"/>
  <c r="AZ233" i="30"/>
  <c r="N234" i="30"/>
  <c r="N232" i="30" s="1"/>
  <c r="BZ234" i="30"/>
  <c r="BZ232" i="30" s="1"/>
  <c r="M256" i="30"/>
  <c r="M269" i="30" s="1"/>
  <c r="U256" i="30"/>
  <c r="U269" i="30" s="1"/>
  <c r="AC256" i="30"/>
  <c r="AC269" i="30" s="1"/>
  <c r="AK256" i="30"/>
  <c r="AK269" i="30" s="1"/>
  <c r="AS256" i="30"/>
  <c r="AS269" i="30" s="1"/>
  <c r="BA256" i="30"/>
  <c r="BA269" i="30" s="1"/>
  <c r="BI256" i="30"/>
  <c r="BI269" i="30" s="1"/>
  <c r="BQ256" i="30"/>
  <c r="BQ269" i="30" s="1"/>
  <c r="BY256" i="30"/>
  <c r="BY269" i="30" s="1"/>
  <c r="CG256" i="30"/>
  <c r="CG269" i="30" s="1"/>
  <c r="CO256" i="30"/>
  <c r="CO269" i="30" s="1"/>
  <c r="AW247" i="30"/>
  <c r="J262" i="30"/>
  <c r="BV262" i="30"/>
  <c r="AR263" i="30"/>
  <c r="AF265" i="30"/>
  <c r="CR265" i="30"/>
  <c r="BF266" i="30"/>
  <c r="L262" i="30"/>
  <c r="L267" i="30"/>
  <c r="T262" i="30"/>
  <c r="T267" i="30"/>
  <c r="AB262" i="30"/>
  <c r="AB267" i="30"/>
  <c r="AJ262" i="30"/>
  <c r="AJ267" i="30"/>
  <c r="AR262" i="30"/>
  <c r="AR267" i="30"/>
  <c r="AZ262" i="30"/>
  <c r="AZ267" i="30"/>
  <c r="BH262" i="30"/>
  <c r="BH267" i="30"/>
  <c r="BP262" i="30"/>
  <c r="BP267" i="30"/>
  <c r="BX262" i="30"/>
  <c r="BX267" i="30"/>
  <c r="CF262" i="30"/>
  <c r="CF267" i="30"/>
  <c r="CN262" i="30"/>
  <c r="CN267" i="30"/>
  <c r="N263" i="30"/>
  <c r="N268" i="30"/>
  <c r="V263" i="30"/>
  <c r="V268" i="30"/>
  <c r="AD263" i="30"/>
  <c r="AD268" i="30"/>
  <c r="AL263" i="30"/>
  <c r="AL268" i="30"/>
  <c r="AT263" i="30"/>
  <c r="AT268" i="30"/>
  <c r="BB263" i="30"/>
  <c r="BB268" i="30"/>
  <c r="BJ263" i="30"/>
  <c r="BJ268" i="30"/>
  <c r="BR263" i="30"/>
  <c r="BR268" i="30"/>
  <c r="BZ263" i="30"/>
  <c r="BZ268" i="30"/>
  <c r="CH263" i="30"/>
  <c r="CH268" i="30"/>
  <c r="CP263" i="30"/>
  <c r="CP268" i="30"/>
  <c r="CS212" i="30"/>
  <c r="CK212" i="30"/>
  <c r="CC212" i="30"/>
  <c r="BU212" i="30"/>
  <c r="BM212" i="30"/>
  <c r="BE212" i="30"/>
  <c r="AW212" i="30"/>
  <c r="AO212" i="30"/>
  <c r="AG212" i="30"/>
  <c r="Y212" i="30"/>
  <c r="Q212" i="30"/>
  <c r="I212" i="30"/>
  <c r="CR212" i="30"/>
  <c r="CJ212" i="30"/>
  <c r="CB212" i="30"/>
  <c r="BT212" i="30"/>
  <c r="BL212" i="30"/>
  <c r="BD212" i="30"/>
  <c r="AV212" i="30"/>
  <c r="AN212" i="30"/>
  <c r="AF212" i="30"/>
  <c r="X212" i="30"/>
  <c r="P212" i="30"/>
  <c r="H212" i="30"/>
  <c r="CN212" i="30"/>
  <c r="CF212" i="30"/>
  <c r="BX212" i="30"/>
  <c r="BP212" i="30"/>
  <c r="BH212" i="30"/>
  <c r="AZ212" i="30"/>
  <c r="AR212" i="30"/>
  <c r="AJ212" i="30"/>
  <c r="AB212" i="30"/>
  <c r="T212" i="30"/>
  <c r="L212" i="30"/>
  <c r="J246" i="30"/>
  <c r="J257" i="30" s="1"/>
  <c r="J265" i="30"/>
  <c r="R246" i="30"/>
  <c r="R257" i="30" s="1"/>
  <c r="R265" i="30"/>
  <c r="Z246" i="30"/>
  <c r="Z257" i="30" s="1"/>
  <c r="Z265" i="30"/>
  <c r="AH246" i="30"/>
  <c r="AH257" i="30" s="1"/>
  <c r="AH265" i="30"/>
  <c r="AP246" i="30"/>
  <c r="AP257" i="30" s="1"/>
  <c r="AP265" i="30"/>
  <c r="AX246" i="30"/>
  <c r="AX257" i="30" s="1"/>
  <c r="AX265" i="30"/>
  <c r="BF246" i="30"/>
  <c r="BF257" i="30" s="1"/>
  <c r="BF265" i="30"/>
  <c r="BN246" i="30"/>
  <c r="BN257" i="30" s="1"/>
  <c r="BN265" i="30"/>
  <c r="BV246" i="30"/>
  <c r="BV257" i="30" s="1"/>
  <c r="BV265" i="30"/>
  <c r="CD246" i="30"/>
  <c r="CD265" i="30"/>
  <c r="CL246" i="30"/>
  <c r="CL265" i="30"/>
  <c r="G247" i="30"/>
  <c r="G266" i="30"/>
  <c r="O247" i="30"/>
  <c r="O266" i="30"/>
  <c r="W247" i="30"/>
  <c r="W266" i="30"/>
  <c r="AE247" i="30"/>
  <c r="AE266" i="30"/>
  <c r="AM247" i="30"/>
  <c r="AM266" i="30"/>
  <c r="AU247" i="30"/>
  <c r="AU266" i="30"/>
  <c r="BC247" i="30"/>
  <c r="BC266" i="30"/>
  <c r="BK247" i="30"/>
  <c r="BK266" i="30"/>
  <c r="BS247" i="30"/>
  <c r="BS266" i="30"/>
  <c r="CA247" i="30"/>
  <c r="CA266" i="30"/>
  <c r="CI247" i="30"/>
  <c r="CI266" i="30"/>
  <c r="CQ247" i="30"/>
  <c r="CQ266" i="30"/>
  <c r="K232" i="30"/>
  <c r="S232" i="30"/>
  <c r="AA232" i="30"/>
  <c r="AI232" i="30"/>
  <c r="AQ232" i="30"/>
  <c r="AY232" i="30"/>
  <c r="BG232" i="30"/>
  <c r="BO232" i="30"/>
  <c r="BW232" i="30"/>
  <c r="CE232" i="30"/>
  <c r="CM232" i="30"/>
  <c r="I157" i="30"/>
  <c r="I160" i="30" s="1"/>
  <c r="Q157" i="30"/>
  <c r="Q160" i="30" s="1"/>
  <c r="Y157" i="30"/>
  <c r="Y160" i="30" s="1"/>
  <c r="AG157" i="30"/>
  <c r="AG160" i="30" s="1"/>
  <c r="AO157" i="30"/>
  <c r="AO160" i="30" s="1"/>
  <c r="AW157" i="30"/>
  <c r="AW160" i="30" s="1"/>
  <c r="BE157" i="30"/>
  <c r="BE160" i="30" s="1"/>
  <c r="BM157" i="30"/>
  <c r="BM160" i="30" s="1"/>
  <c r="BU157" i="30"/>
  <c r="BU160" i="30" s="1"/>
  <c r="CC157" i="30"/>
  <c r="CC160" i="30" s="1"/>
  <c r="CK157" i="30"/>
  <c r="CK160" i="30" s="1"/>
  <c r="CS157" i="30"/>
  <c r="CS160" i="30" s="1"/>
  <c r="N166" i="30"/>
  <c r="AD166" i="30"/>
  <c r="CP166" i="30"/>
  <c r="J168" i="30"/>
  <c r="R168" i="30"/>
  <c r="Z168" i="30"/>
  <c r="AH168" i="30"/>
  <c r="AP168" i="30"/>
  <c r="AX168" i="30"/>
  <c r="BF168" i="30"/>
  <c r="BN168" i="30"/>
  <c r="BV168" i="30"/>
  <c r="CD168" i="30"/>
  <c r="CL168" i="30"/>
  <c r="X173" i="30"/>
  <c r="AF173" i="30"/>
  <c r="AN173" i="30"/>
  <c r="AV173" i="30"/>
  <c r="BD173" i="30"/>
  <c r="BL173" i="30"/>
  <c r="BT173" i="30"/>
  <c r="CB173" i="30"/>
  <c r="CJ173" i="30"/>
  <c r="CR173" i="30"/>
  <c r="J174" i="30"/>
  <c r="R174" i="30"/>
  <c r="Z174" i="30"/>
  <c r="AH174" i="30"/>
  <c r="AP174" i="30"/>
  <c r="AX174" i="30"/>
  <c r="BF174" i="30"/>
  <c r="BN174" i="30"/>
  <c r="BV174" i="30"/>
  <c r="CD174" i="30"/>
  <c r="CL174" i="30"/>
  <c r="L181" i="30"/>
  <c r="T181" i="30"/>
  <c r="AJ181" i="30"/>
  <c r="AR181" i="30"/>
  <c r="AZ181" i="30"/>
  <c r="BH181" i="30"/>
  <c r="BP181" i="30"/>
  <c r="BX181" i="30"/>
  <c r="CN181" i="30"/>
  <c r="H183" i="30"/>
  <c r="P183" i="30"/>
  <c r="X183" i="30"/>
  <c r="AF183" i="30"/>
  <c r="AN183" i="30"/>
  <c r="AV183" i="30"/>
  <c r="BD183" i="30"/>
  <c r="BL183" i="30"/>
  <c r="BT183" i="30"/>
  <c r="CB183" i="30"/>
  <c r="CJ183" i="30"/>
  <c r="CR183" i="30"/>
  <c r="Q201" i="30"/>
  <c r="AA201" i="30"/>
  <c r="AL201" i="30"/>
  <c r="AW201" i="30"/>
  <c r="BG201" i="30"/>
  <c r="BR201" i="30"/>
  <c r="CC201" i="30"/>
  <c r="R212" i="30"/>
  <c r="AD212" i="30"/>
  <c r="AQ212" i="30"/>
  <c r="BC212" i="30"/>
  <c r="BQ212" i="30"/>
  <c r="CD212" i="30"/>
  <c r="CP212" i="30"/>
  <c r="AK228" i="30"/>
  <c r="BQ228" i="30"/>
  <c r="AF229" i="30"/>
  <c r="BL229" i="30"/>
  <c r="CR229" i="30"/>
  <c r="AE230" i="30"/>
  <c r="BH233" i="30"/>
  <c r="V234" i="30"/>
  <c r="V232" i="30" s="1"/>
  <c r="CH234" i="30"/>
  <c r="CH232" i="30" s="1"/>
  <c r="BE247" i="30"/>
  <c r="R262" i="30"/>
  <c r="CD262" i="30"/>
  <c r="AZ263" i="30"/>
  <c r="E264" i="30"/>
  <c r="AN265" i="30"/>
  <c r="BN266" i="30"/>
  <c r="M262" i="30"/>
  <c r="M267" i="30"/>
  <c r="U262" i="30"/>
  <c r="U267" i="30"/>
  <c r="AC262" i="30"/>
  <c r="AC267" i="30"/>
  <c r="AK262" i="30"/>
  <c r="AK267" i="30"/>
  <c r="AS262" i="30"/>
  <c r="AS267" i="30"/>
  <c r="BA262" i="30"/>
  <c r="BA267" i="30"/>
  <c r="BI262" i="30"/>
  <c r="BI267" i="30"/>
  <c r="BQ262" i="30"/>
  <c r="BQ267" i="30"/>
  <c r="BY262" i="30"/>
  <c r="BY267" i="30"/>
  <c r="CG262" i="30"/>
  <c r="CG267" i="30"/>
  <c r="CO262" i="30"/>
  <c r="CO267" i="30"/>
  <c r="CN201" i="30"/>
  <c r="CF201" i="30"/>
  <c r="BX201" i="30"/>
  <c r="BP201" i="30"/>
  <c r="BH201" i="30"/>
  <c r="AZ201" i="30"/>
  <c r="AR201" i="30"/>
  <c r="AJ201" i="30"/>
  <c r="AB201" i="30"/>
  <c r="T201" i="30"/>
  <c r="L201" i="30"/>
  <c r="CR201" i="30"/>
  <c r="CJ201" i="30"/>
  <c r="CB201" i="30"/>
  <c r="BT201" i="30"/>
  <c r="BL201" i="30"/>
  <c r="BD201" i="30"/>
  <c r="AV201" i="30"/>
  <c r="AN201" i="30"/>
  <c r="AF201" i="30"/>
  <c r="X201" i="30"/>
  <c r="P201" i="30"/>
  <c r="H201" i="30"/>
  <c r="G263" i="30"/>
  <c r="G268" i="30"/>
  <c r="O263" i="30"/>
  <c r="O268" i="30"/>
  <c r="W263" i="30"/>
  <c r="W268" i="30"/>
  <c r="AE263" i="30"/>
  <c r="AE268" i="30"/>
  <c r="AM263" i="30"/>
  <c r="AM268" i="30"/>
  <c r="AU263" i="30"/>
  <c r="AU268" i="30"/>
  <c r="BC263" i="30"/>
  <c r="BC268" i="30"/>
  <c r="BK263" i="30"/>
  <c r="BK268" i="30"/>
  <c r="BS263" i="30"/>
  <c r="BS268" i="30"/>
  <c r="CA263" i="30"/>
  <c r="CA268" i="30"/>
  <c r="CI263" i="30"/>
  <c r="CI268" i="30"/>
  <c r="CQ263" i="30"/>
  <c r="CQ268" i="30"/>
  <c r="K246" i="30"/>
  <c r="K257" i="30" s="1"/>
  <c r="K265" i="30"/>
  <c r="S246" i="30"/>
  <c r="S257" i="30" s="1"/>
  <c r="S265" i="30"/>
  <c r="AA246" i="30"/>
  <c r="AA257" i="30" s="1"/>
  <c r="AA265" i="30"/>
  <c r="AI246" i="30"/>
  <c r="AI257" i="30" s="1"/>
  <c r="AI265" i="30"/>
  <c r="AQ246" i="30"/>
  <c r="AQ257" i="30" s="1"/>
  <c r="AQ265" i="30"/>
  <c r="AY246" i="30"/>
  <c r="AY257" i="30" s="1"/>
  <c r="AY265" i="30"/>
  <c r="BG246" i="30"/>
  <c r="BG257" i="30" s="1"/>
  <c r="BG265" i="30"/>
  <c r="BO246" i="30"/>
  <c r="BO257" i="30" s="1"/>
  <c r="BO265" i="30"/>
  <c r="BW246" i="30"/>
  <c r="BW265" i="30"/>
  <c r="CE246" i="30"/>
  <c r="CE257" i="30" s="1"/>
  <c r="CE265" i="30"/>
  <c r="CM246" i="30"/>
  <c r="CM257" i="30" s="1"/>
  <c r="CM265" i="30"/>
  <c r="CO230" i="30"/>
  <c r="CG230" i="30"/>
  <c r="BY230" i="30"/>
  <c r="BQ230" i="30"/>
  <c r="BI230" i="30"/>
  <c r="BA230" i="30"/>
  <c r="AS230" i="30"/>
  <c r="AK230" i="30"/>
  <c r="AC230" i="30"/>
  <c r="U230" i="30"/>
  <c r="M230" i="30"/>
  <c r="CN230" i="30"/>
  <c r="CF230" i="30"/>
  <c r="BX230" i="30"/>
  <c r="BP230" i="30"/>
  <c r="BH230" i="30"/>
  <c r="AZ230" i="30"/>
  <c r="AR230" i="30"/>
  <c r="AJ230" i="30"/>
  <c r="AB230" i="30"/>
  <c r="T230" i="30"/>
  <c r="L230" i="30"/>
  <c r="CM230" i="30"/>
  <c r="CE230" i="30"/>
  <c r="BW230" i="30"/>
  <c r="BO230" i="30"/>
  <c r="BG230" i="30"/>
  <c r="AY230" i="30"/>
  <c r="AQ230" i="30"/>
  <c r="AI230" i="30"/>
  <c r="AA230" i="30"/>
  <c r="S230" i="30"/>
  <c r="K230" i="30"/>
  <c r="CL230" i="30"/>
  <c r="CD230" i="30"/>
  <c r="BV230" i="30"/>
  <c r="BN230" i="30"/>
  <c r="BF230" i="30"/>
  <c r="AX230" i="30"/>
  <c r="AP230" i="30"/>
  <c r="AH230" i="30"/>
  <c r="Z230" i="30"/>
  <c r="R230" i="30"/>
  <c r="J230" i="30"/>
  <c r="CS230" i="30"/>
  <c r="CK230" i="30"/>
  <c r="CC230" i="30"/>
  <c r="BU230" i="30"/>
  <c r="CR230" i="30"/>
  <c r="CJ230" i="30"/>
  <c r="CB230" i="30"/>
  <c r="BT230" i="30"/>
  <c r="BL230" i="30"/>
  <c r="BD230" i="30"/>
  <c r="AV230" i="30"/>
  <c r="AN230" i="30"/>
  <c r="AF230" i="30"/>
  <c r="X230" i="30"/>
  <c r="P230" i="30"/>
  <c r="H230" i="30"/>
  <c r="CP230" i="30"/>
  <c r="CH230" i="30"/>
  <c r="BZ230" i="30"/>
  <c r="BR230" i="30"/>
  <c r="BJ230" i="30"/>
  <c r="BB230" i="30"/>
  <c r="AT230" i="30"/>
  <c r="AL230" i="30"/>
  <c r="AD230" i="30"/>
  <c r="V230" i="30"/>
  <c r="N230" i="30"/>
  <c r="H266" i="30"/>
  <c r="H247" i="30"/>
  <c r="P266" i="30"/>
  <c r="P247" i="30"/>
  <c r="X266" i="30"/>
  <c r="X247" i="30"/>
  <c r="AF266" i="30"/>
  <c r="AF247" i="30"/>
  <c r="AN266" i="30"/>
  <c r="AN247" i="30"/>
  <c r="AV266" i="30"/>
  <c r="AV247" i="30"/>
  <c r="BD266" i="30"/>
  <c r="BD247" i="30"/>
  <c r="BL266" i="30"/>
  <c r="BL247" i="30"/>
  <c r="BT266" i="30"/>
  <c r="BT247" i="30"/>
  <c r="CB266" i="30"/>
  <c r="CB247" i="30"/>
  <c r="CJ266" i="30"/>
  <c r="CJ247" i="30"/>
  <c r="CR266" i="30"/>
  <c r="CR247" i="30"/>
  <c r="J157" i="30"/>
  <c r="J160" i="30" s="1"/>
  <c r="R157" i="30"/>
  <c r="R160" i="30" s="1"/>
  <c r="Z157" i="30"/>
  <c r="Z160" i="30" s="1"/>
  <c r="AH157" i="30"/>
  <c r="AH160" i="30" s="1"/>
  <c r="AP157" i="30"/>
  <c r="AP160" i="30" s="1"/>
  <c r="AX157" i="30"/>
  <c r="AX160" i="30" s="1"/>
  <c r="BF157" i="30"/>
  <c r="BF160" i="30" s="1"/>
  <c r="BN157" i="30"/>
  <c r="BN160" i="30" s="1"/>
  <c r="BV157" i="30"/>
  <c r="BV160" i="30" s="1"/>
  <c r="CD157" i="30"/>
  <c r="CD160" i="30" s="1"/>
  <c r="CL157" i="30"/>
  <c r="CL160" i="30" s="1"/>
  <c r="G166" i="30"/>
  <c r="O166" i="30"/>
  <c r="W166" i="30"/>
  <c r="AE166" i="30"/>
  <c r="AM166" i="30"/>
  <c r="AU166" i="30"/>
  <c r="BC166" i="30"/>
  <c r="BK166" i="30"/>
  <c r="BS166" i="30"/>
  <c r="CA166" i="30"/>
  <c r="CI166" i="30"/>
  <c r="K168" i="30"/>
  <c r="S168" i="30"/>
  <c r="AA168" i="30"/>
  <c r="AI168" i="30"/>
  <c r="AQ168" i="30"/>
  <c r="AY168" i="30"/>
  <c r="BG168" i="30"/>
  <c r="BO168" i="30"/>
  <c r="BW168" i="30"/>
  <c r="CE168" i="30"/>
  <c r="CM168" i="30"/>
  <c r="M169" i="30"/>
  <c r="U169" i="30"/>
  <c r="AC169" i="30"/>
  <c r="AK169" i="30"/>
  <c r="AS169" i="30"/>
  <c r="BA169" i="30"/>
  <c r="BI169" i="30"/>
  <c r="BQ169" i="30"/>
  <c r="BY169" i="30"/>
  <c r="CG169" i="30"/>
  <c r="CO169" i="30"/>
  <c r="I173" i="30"/>
  <c r="Q173" i="30"/>
  <c r="Y173" i="30"/>
  <c r="AG173" i="30"/>
  <c r="AO173" i="30"/>
  <c r="AW173" i="30"/>
  <c r="BE173" i="30"/>
  <c r="BM173" i="30"/>
  <c r="BU173" i="30"/>
  <c r="CC173" i="30"/>
  <c r="CK173" i="30"/>
  <c r="CS173" i="30"/>
  <c r="K174" i="30"/>
  <c r="S174" i="30"/>
  <c r="AA174" i="30"/>
  <c r="AI174" i="30"/>
  <c r="AQ174" i="30"/>
  <c r="AY174" i="30"/>
  <c r="BG174" i="30"/>
  <c r="BO174" i="30"/>
  <c r="BW174" i="30"/>
  <c r="CE174" i="30"/>
  <c r="CM174" i="30"/>
  <c r="I183" i="30"/>
  <c r="Q183" i="30"/>
  <c r="Y183" i="30"/>
  <c r="AG183" i="30"/>
  <c r="AO183" i="30"/>
  <c r="AW183" i="30"/>
  <c r="BE183" i="30"/>
  <c r="BM183" i="30"/>
  <c r="BU183" i="30"/>
  <c r="CC183" i="30"/>
  <c r="CK183" i="30"/>
  <c r="CS183" i="30"/>
  <c r="G201" i="30"/>
  <c r="R201" i="30"/>
  <c r="AC201" i="30"/>
  <c r="AM201" i="30"/>
  <c r="AX201" i="30"/>
  <c r="BI201" i="30"/>
  <c r="BS201" i="30"/>
  <c r="CD201" i="30"/>
  <c r="CO201" i="30"/>
  <c r="S212" i="30"/>
  <c r="AE212" i="30"/>
  <c r="AS212" i="30"/>
  <c r="BF212" i="30"/>
  <c r="BR212" i="30"/>
  <c r="CE212" i="30"/>
  <c r="CQ212" i="30"/>
  <c r="G228" i="30"/>
  <c r="AM228" i="30"/>
  <c r="BS228" i="30"/>
  <c r="AL229" i="30"/>
  <c r="BR229" i="30"/>
  <c r="AG230" i="30"/>
  <c r="BM230" i="30"/>
  <c r="BP233" i="30"/>
  <c r="AD234" i="30"/>
  <c r="AD232" i="30" s="1"/>
  <c r="CP234" i="30"/>
  <c r="CP232" i="30" s="1"/>
  <c r="BM247" i="30"/>
  <c r="Z262" i="30"/>
  <c r="CL262" i="30"/>
  <c r="BH263" i="30"/>
  <c r="AV265" i="30"/>
  <c r="J266" i="30"/>
  <c r="BV266" i="30"/>
  <c r="J9" i="30"/>
  <c r="R9" i="30"/>
  <c r="Z9" i="30"/>
  <c r="AH9" i="30"/>
  <c r="AP9" i="30"/>
  <c r="AX9" i="30"/>
  <c r="BF9" i="30"/>
  <c r="BN9" i="30"/>
  <c r="BV9" i="30"/>
  <c r="CD9" i="30"/>
  <c r="CL9" i="30"/>
  <c r="N262" i="30"/>
  <c r="N267" i="30"/>
  <c r="V262" i="30"/>
  <c r="V267" i="30"/>
  <c r="AD262" i="30"/>
  <c r="AD267" i="30"/>
  <c r="AL262" i="30"/>
  <c r="AL267" i="30"/>
  <c r="AT262" i="30"/>
  <c r="AT267" i="30"/>
  <c r="BB262" i="30"/>
  <c r="BB267" i="30"/>
  <c r="BJ262" i="30"/>
  <c r="BJ267" i="30"/>
  <c r="BR262" i="30"/>
  <c r="BR267" i="30"/>
  <c r="BZ262" i="30"/>
  <c r="BZ267" i="30"/>
  <c r="CH262" i="30"/>
  <c r="CH267" i="30"/>
  <c r="CP262" i="30"/>
  <c r="CP267" i="30"/>
  <c r="H263" i="30"/>
  <c r="H268" i="30"/>
  <c r="P263" i="30"/>
  <c r="P268" i="30"/>
  <c r="X263" i="30"/>
  <c r="X268" i="30"/>
  <c r="AF263" i="30"/>
  <c r="AF268" i="30"/>
  <c r="AN263" i="30"/>
  <c r="AN268" i="30"/>
  <c r="AV263" i="30"/>
  <c r="AV268" i="30"/>
  <c r="BD263" i="30"/>
  <c r="BD268" i="30"/>
  <c r="BL263" i="30"/>
  <c r="BL268" i="30"/>
  <c r="BT263" i="30"/>
  <c r="BT268" i="30"/>
  <c r="CB263" i="30"/>
  <c r="CB268" i="30"/>
  <c r="CJ263" i="30"/>
  <c r="CJ268" i="30"/>
  <c r="CR263" i="30"/>
  <c r="CR268" i="30"/>
  <c r="L246" i="30"/>
  <c r="L257" i="30" s="1"/>
  <c r="L265" i="30"/>
  <c r="T246" i="30"/>
  <c r="T257" i="30" s="1"/>
  <c r="T265" i="30"/>
  <c r="AB246" i="30"/>
  <c r="AB257" i="30" s="1"/>
  <c r="AB265" i="30"/>
  <c r="AJ246" i="30"/>
  <c r="AJ257" i="30" s="1"/>
  <c r="AJ265" i="30"/>
  <c r="AR246" i="30"/>
  <c r="AR257" i="30" s="1"/>
  <c r="AR265" i="30"/>
  <c r="AZ246" i="30"/>
  <c r="AZ257" i="30" s="1"/>
  <c r="AZ265" i="30"/>
  <c r="BH246" i="30"/>
  <c r="BH257" i="30" s="1"/>
  <c r="BH265" i="30"/>
  <c r="BP246" i="30"/>
  <c r="BP257" i="30" s="1"/>
  <c r="BP265" i="30"/>
  <c r="BX246" i="30"/>
  <c r="BX265" i="30"/>
  <c r="CF246" i="30"/>
  <c r="CF257" i="30" s="1"/>
  <c r="CF265" i="30"/>
  <c r="CN246" i="30"/>
  <c r="CN257" i="30" s="1"/>
  <c r="CN265" i="30"/>
  <c r="M232" i="30"/>
  <c r="U232" i="30"/>
  <c r="AC232" i="30"/>
  <c r="AK232" i="30"/>
  <c r="AS232" i="30"/>
  <c r="BA232" i="30"/>
  <c r="BI232" i="30"/>
  <c r="BQ232" i="30"/>
  <c r="BY232" i="30"/>
  <c r="CG232" i="30"/>
  <c r="CO232" i="30"/>
  <c r="K157" i="30"/>
  <c r="S157" i="30"/>
  <c r="AA157" i="30"/>
  <c r="AI157" i="30"/>
  <c r="AQ157" i="30"/>
  <c r="AY157" i="30"/>
  <c r="BG157" i="30"/>
  <c r="BO157" i="30"/>
  <c r="BW157" i="30"/>
  <c r="CE157" i="30"/>
  <c r="CM157" i="30"/>
  <c r="M158" i="30"/>
  <c r="U158" i="30"/>
  <c r="AC158" i="30"/>
  <c r="AK158" i="30"/>
  <c r="AS158" i="30"/>
  <c r="BA158" i="30"/>
  <c r="BI158" i="30"/>
  <c r="BQ158" i="30"/>
  <c r="BY158" i="30"/>
  <c r="CG158" i="30"/>
  <c r="CO158" i="30"/>
  <c r="L168" i="30"/>
  <c r="T168" i="30"/>
  <c r="AB168" i="30"/>
  <c r="AJ168" i="30"/>
  <c r="AR168" i="30"/>
  <c r="AZ168" i="30"/>
  <c r="BH168" i="30"/>
  <c r="BP168" i="30"/>
  <c r="BX168" i="30"/>
  <c r="CF168" i="30"/>
  <c r="CN168" i="30"/>
  <c r="N169" i="30"/>
  <c r="V169" i="30"/>
  <c r="AD169" i="30"/>
  <c r="AL169" i="30"/>
  <c r="AT169" i="30"/>
  <c r="BB169" i="30"/>
  <c r="BJ169" i="30"/>
  <c r="BR169" i="30"/>
  <c r="BZ169" i="30"/>
  <c r="CH169" i="30"/>
  <c r="CP169" i="30"/>
  <c r="J173" i="30"/>
  <c r="R173" i="30"/>
  <c r="Z173" i="30"/>
  <c r="AH173" i="30"/>
  <c r="AP173" i="30"/>
  <c r="AX173" i="30"/>
  <c r="BF173" i="30"/>
  <c r="BN173" i="30"/>
  <c r="BV173" i="30"/>
  <c r="CD173" i="30"/>
  <c r="CL173" i="30"/>
  <c r="L174" i="30"/>
  <c r="T174" i="30"/>
  <c r="AB174" i="30"/>
  <c r="AJ174" i="30"/>
  <c r="AR174" i="30"/>
  <c r="AZ174" i="30"/>
  <c r="BH174" i="30"/>
  <c r="BP174" i="30"/>
  <c r="BX174" i="30"/>
  <c r="CF174" i="30"/>
  <c r="CN174" i="30"/>
  <c r="N181" i="30"/>
  <c r="N184" i="30" s="1"/>
  <c r="CP181" i="30"/>
  <c r="CP184" i="30" s="1"/>
  <c r="J183" i="30"/>
  <c r="R183" i="30"/>
  <c r="Z183" i="30"/>
  <c r="AH183" i="30"/>
  <c r="AP183" i="30"/>
  <c r="AX183" i="30"/>
  <c r="BF183" i="30"/>
  <c r="BN183" i="30"/>
  <c r="BV183" i="30"/>
  <c r="CD183" i="30"/>
  <c r="CL183" i="30"/>
  <c r="I201" i="30"/>
  <c r="S201" i="30"/>
  <c r="AD201" i="30"/>
  <c r="AO201" i="30"/>
  <c r="AY201" i="30"/>
  <c r="BJ201" i="30"/>
  <c r="BU201" i="30"/>
  <c r="CE201" i="30"/>
  <c r="CP201" i="30"/>
  <c r="G212" i="30"/>
  <c r="U212" i="30"/>
  <c r="AH212" i="30"/>
  <c r="AT212" i="30"/>
  <c r="BG212" i="30"/>
  <c r="BS212" i="30"/>
  <c r="CG212" i="30"/>
  <c r="M228" i="30"/>
  <c r="AS228" i="30"/>
  <c r="H229" i="30"/>
  <c r="AN229" i="30"/>
  <c r="BT229" i="30"/>
  <c r="G230" i="30"/>
  <c r="AM230" i="30"/>
  <c r="BS230" i="30"/>
  <c r="L233" i="30"/>
  <c r="BX233" i="30"/>
  <c r="AL234" i="30"/>
  <c r="AL232" i="30" s="1"/>
  <c r="I247" i="30"/>
  <c r="BU247" i="30"/>
  <c r="AH262" i="30"/>
  <c r="BP263" i="30"/>
  <c r="BD265" i="30"/>
  <c r="R266" i="30"/>
  <c r="CD266" i="30"/>
  <c r="G262" i="30"/>
  <c r="G267" i="30"/>
  <c r="O262" i="30"/>
  <c r="O267" i="30"/>
  <c r="W262" i="30"/>
  <c r="W267" i="30"/>
  <c r="AE262" i="30"/>
  <c r="AE267" i="30"/>
  <c r="AM262" i="30"/>
  <c r="AM267" i="30"/>
  <c r="AU262" i="30"/>
  <c r="AU267" i="30"/>
  <c r="BC262" i="30"/>
  <c r="BC267" i="30"/>
  <c r="BK262" i="30"/>
  <c r="BK267" i="30"/>
  <c r="BS262" i="30"/>
  <c r="BS267" i="30"/>
  <c r="CA262" i="30"/>
  <c r="CA267" i="30"/>
  <c r="CI262" i="30"/>
  <c r="CI267" i="30"/>
  <c r="CQ262" i="30"/>
  <c r="CQ267" i="30"/>
  <c r="I263" i="30"/>
  <c r="I268" i="30"/>
  <c r="Q263" i="30"/>
  <c r="Q268" i="30"/>
  <c r="Y263" i="30"/>
  <c r="Y268" i="30"/>
  <c r="AG263" i="30"/>
  <c r="AG268" i="30"/>
  <c r="AO263" i="30"/>
  <c r="AO268" i="30"/>
  <c r="AW263" i="30"/>
  <c r="AW268" i="30"/>
  <c r="BE263" i="30"/>
  <c r="BE268" i="30"/>
  <c r="BM263" i="30"/>
  <c r="BM268" i="30"/>
  <c r="BU263" i="30"/>
  <c r="BU268" i="30"/>
  <c r="CC263" i="30"/>
  <c r="CC268" i="30"/>
  <c r="CK263" i="30"/>
  <c r="CK268" i="30"/>
  <c r="CS263" i="30"/>
  <c r="CS268" i="30"/>
  <c r="M246" i="30"/>
  <c r="M257" i="30" s="1"/>
  <c r="M265" i="30"/>
  <c r="U246" i="30"/>
  <c r="U257" i="30" s="1"/>
  <c r="U265" i="30"/>
  <c r="AC246" i="30"/>
  <c r="AC257" i="30" s="1"/>
  <c r="AC265" i="30"/>
  <c r="AK246" i="30"/>
  <c r="AK257" i="30" s="1"/>
  <c r="AK265" i="30"/>
  <c r="AS246" i="30"/>
  <c r="AS257" i="30" s="1"/>
  <c r="AS265" i="30"/>
  <c r="BA246" i="30"/>
  <c r="BA257" i="30" s="1"/>
  <c r="BA265" i="30"/>
  <c r="BI246" i="30"/>
  <c r="BI257" i="30" s="1"/>
  <c r="BI265" i="30"/>
  <c r="BQ246" i="30"/>
  <c r="BQ265" i="30"/>
  <c r="BY246" i="30"/>
  <c r="BY257" i="30" s="1"/>
  <c r="BY265" i="30"/>
  <c r="CG246" i="30"/>
  <c r="CG265" i="30"/>
  <c r="CO246" i="30"/>
  <c r="CO265" i="30"/>
  <c r="CM228" i="30"/>
  <c r="CE228" i="30"/>
  <c r="BW228" i="30"/>
  <c r="BO228" i="30"/>
  <c r="BG228" i="30"/>
  <c r="AY228" i="30"/>
  <c r="AQ228" i="30"/>
  <c r="AI228" i="30"/>
  <c r="AA228" i="30"/>
  <c r="S228" i="30"/>
  <c r="K228" i="30"/>
  <c r="CL228" i="30"/>
  <c r="CD228" i="30"/>
  <c r="BV228" i="30"/>
  <c r="BN228" i="30"/>
  <c r="BF228" i="30"/>
  <c r="AX228" i="30"/>
  <c r="AP228" i="30"/>
  <c r="AH228" i="30"/>
  <c r="Z228" i="30"/>
  <c r="R228" i="30"/>
  <c r="J228" i="30"/>
  <c r="CS228" i="30"/>
  <c r="CK228" i="30"/>
  <c r="CC228" i="30"/>
  <c r="BU228" i="30"/>
  <c r="BM228" i="30"/>
  <c r="BE228" i="30"/>
  <c r="AW228" i="30"/>
  <c r="AO228" i="30"/>
  <c r="AG228" i="30"/>
  <c r="Y228" i="30"/>
  <c r="Q228" i="30"/>
  <c r="I228" i="30"/>
  <c r="CR228" i="30"/>
  <c r="CJ228" i="30"/>
  <c r="CB228" i="30"/>
  <c r="BT228" i="30"/>
  <c r="BL228" i="30"/>
  <c r="BD228" i="30"/>
  <c r="AV228" i="30"/>
  <c r="AN228" i="30"/>
  <c r="AF228" i="30"/>
  <c r="X228" i="30"/>
  <c r="P228" i="30"/>
  <c r="H228" i="30"/>
  <c r="CP228" i="30"/>
  <c r="CH228" i="30"/>
  <c r="BZ228" i="30"/>
  <c r="BR228" i="30"/>
  <c r="BJ228" i="30"/>
  <c r="BB228" i="30"/>
  <c r="AT228" i="30"/>
  <c r="AL228" i="30"/>
  <c r="AD228" i="30"/>
  <c r="V228" i="30"/>
  <c r="N228" i="30"/>
  <c r="CN228" i="30"/>
  <c r="CF228" i="30"/>
  <c r="BX228" i="30"/>
  <c r="BP228" i="30"/>
  <c r="BH228" i="30"/>
  <c r="AZ228" i="30"/>
  <c r="AR228" i="30"/>
  <c r="AJ228" i="30"/>
  <c r="AB228" i="30"/>
  <c r="T228" i="30"/>
  <c r="L228" i="30"/>
  <c r="BB232" i="30"/>
  <c r="L157" i="30"/>
  <c r="T157" i="30"/>
  <c r="AB157" i="30"/>
  <c r="AJ157" i="30"/>
  <c r="AR157" i="30"/>
  <c r="AZ157" i="30"/>
  <c r="BH157" i="30"/>
  <c r="BP157" i="30"/>
  <c r="BX157" i="30"/>
  <c r="CF157" i="30"/>
  <c r="CN157" i="30"/>
  <c r="N158" i="30"/>
  <c r="V158" i="30"/>
  <c r="AD158" i="30"/>
  <c r="AL158" i="30"/>
  <c r="AT158" i="30"/>
  <c r="BB158" i="30"/>
  <c r="BJ158" i="30"/>
  <c r="BR158" i="30"/>
  <c r="BZ158" i="30"/>
  <c r="CH158" i="30"/>
  <c r="CP158" i="30"/>
  <c r="M168" i="30"/>
  <c r="U168" i="30"/>
  <c r="AC168" i="30"/>
  <c r="AK168" i="30"/>
  <c r="AS168" i="30"/>
  <c r="BA168" i="30"/>
  <c r="BI168" i="30"/>
  <c r="BQ168" i="30"/>
  <c r="BY168" i="30"/>
  <c r="CG168" i="30"/>
  <c r="CO168" i="30"/>
  <c r="G169" i="30"/>
  <c r="O169" i="30"/>
  <c r="W169" i="30"/>
  <c r="AE169" i="30"/>
  <c r="AM169" i="30"/>
  <c r="AU169" i="30"/>
  <c r="BC169" i="30"/>
  <c r="BK169" i="30"/>
  <c r="BS169" i="30"/>
  <c r="CA169" i="30"/>
  <c r="CI169" i="30"/>
  <c r="CQ169" i="30"/>
  <c r="K173" i="30"/>
  <c r="S173" i="30"/>
  <c r="AA173" i="30"/>
  <c r="AI173" i="30"/>
  <c r="AQ173" i="30"/>
  <c r="AY173" i="30"/>
  <c r="BG173" i="30"/>
  <c r="BO173" i="30"/>
  <c r="BW173" i="30"/>
  <c r="CE173" i="30"/>
  <c r="CM173" i="30"/>
  <c r="M174" i="30"/>
  <c r="U174" i="30"/>
  <c r="AC174" i="30"/>
  <c r="AK174" i="30"/>
  <c r="AS174" i="30"/>
  <c r="BA174" i="30"/>
  <c r="BI174" i="30"/>
  <c r="BQ174" i="30"/>
  <c r="BY174" i="30"/>
  <c r="CG174" i="30"/>
  <c r="CO174" i="30"/>
  <c r="G181" i="30"/>
  <c r="O181" i="30"/>
  <c r="W181" i="30"/>
  <c r="AE181" i="30"/>
  <c r="AM181" i="30"/>
  <c r="AU181" i="30"/>
  <c r="BC181" i="30"/>
  <c r="BK181" i="30"/>
  <c r="BS181" i="30"/>
  <c r="CA181" i="30"/>
  <c r="CI181" i="30"/>
  <c r="K183" i="30"/>
  <c r="S183" i="30"/>
  <c r="AA183" i="30"/>
  <c r="AI183" i="30"/>
  <c r="AQ183" i="30"/>
  <c r="AY183" i="30"/>
  <c r="BG183" i="30"/>
  <c r="BO183" i="30"/>
  <c r="BW183" i="30"/>
  <c r="CE183" i="30"/>
  <c r="CM183" i="30"/>
  <c r="J201" i="30"/>
  <c r="U201" i="30"/>
  <c r="AE201" i="30"/>
  <c r="AP201" i="30"/>
  <c r="BA201" i="30"/>
  <c r="BK201" i="30"/>
  <c r="BV201" i="30"/>
  <c r="CG201" i="30"/>
  <c r="CQ201" i="30"/>
  <c r="J212" i="30"/>
  <c r="V212" i="30"/>
  <c r="AI212" i="30"/>
  <c r="AU212" i="30"/>
  <c r="BI212" i="30"/>
  <c r="BV212" i="30"/>
  <c r="CH212" i="30"/>
  <c r="O228" i="30"/>
  <c r="AU228" i="30"/>
  <c r="CA228" i="30"/>
  <c r="N229" i="30"/>
  <c r="AT229" i="30"/>
  <c r="BZ229" i="30"/>
  <c r="I230" i="30"/>
  <c r="AO230" i="30"/>
  <c r="CA230" i="30"/>
  <c r="T233" i="30"/>
  <c r="CF233" i="30"/>
  <c r="AT234" i="30"/>
  <c r="AT232" i="30" s="1"/>
  <c r="Q247" i="30"/>
  <c r="CC247" i="30"/>
  <c r="AP262" i="30"/>
  <c r="L263" i="30"/>
  <c r="BX263" i="30"/>
  <c r="BL265" i="30"/>
  <c r="Z266" i="30"/>
  <c r="CL266" i="30"/>
  <c r="H262" i="30"/>
  <c r="H267" i="30"/>
  <c r="P262" i="30"/>
  <c r="P267" i="30"/>
  <c r="X262" i="30"/>
  <c r="X267" i="30"/>
  <c r="AF262" i="30"/>
  <c r="AF267" i="30"/>
  <c r="AN262" i="30"/>
  <c r="AN267" i="30"/>
  <c r="AV262" i="30"/>
  <c r="AV267" i="30"/>
  <c r="BD262" i="30"/>
  <c r="BD267" i="30"/>
  <c r="BL262" i="30"/>
  <c r="BL267" i="30"/>
  <c r="BT262" i="30"/>
  <c r="BT267" i="30"/>
  <c r="CB262" i="30"/>
  <c r="CB267" i="30"/>
  <c r="CJ262" i="30"/>
  <c r="CJ267" i="30"/>
  <c r="CR262" i="30"/>
  <c r="CR267" i="30"/>
  <c r="J263" i="30"/>
  <c r="J268" i="30"/>
  <c r="R263" i="30"/>
  <c r="R268" i="30"/>
  <c r="Z263" i="30"/>
  <c r="Z268" i="30"/>
  <c r="AH263" i="30"/>
  <c r="AH268" i="30"/>
  <c r="AP263" i="30"/>
  <c r="AP268" i="30"/>
  <c r="AX263" i="30"/>
  <c r="AX268" i="30"/>
  <c r="BF263" i="30"/>
  <c r="BF268" i="30"/>
  <c r="BN263" i="30"/>
  <c r="BN268" i="30"/>
  <c r="BV263" i="30"/>
  <c r="BV268" i="30"/>
  <c r="CD263" i="30"/>
  <c r="CD268" i="30"/>
  <c r="CL263" i="30"/>
  <c r="CL268" i="30"/>
  <c r="N265" i="30"/>
  <c r="N246" i="30"/>
  <c r="N257" i="30" s="1"/>
  <c r="V265" i="30"/>
  <c r="V246" i="30"/>
  <c r="V257" i="30" s="1"/>
  <c r="AD265" i="30"/>
  <c r="AD246" i="30"/>
  <c r="AD257" i="30" s="1"/>
  <c r="AL265" i="30"/>
  <c r="AL246" i="30"/>
  <c r="AL257" i="30" s="1"/>
  <c r="AT265" i="30"/>
  <c r="AT246" i="30"/>
  <c r="AT257" i="30" s="1"/>
  <c r="BB265" i="30"/>
  <c r="BB246" i="30"/>
  <c r="BB257" i="30" s="1"/>
  <c r="BJ265" i="30"/>
  <c r="BJ246" i="30"/>
  <c r="BJ257" i="30" s="1"/>
  <c r="BR265" i="30"/>
  <c r="BR246" i="30"/>
  <c r="BZ265" i="30"/>
  <c r="BZ246" i="30"/>
  <c r="BZ257" i="30" s="1"/>
  <c r="CH265" i="30"/>
  <c r="CH246" i="30"/>
  <c r="CP265" i="30"/>
  <c r="CP246" i="30"/>
  <c r="K247" i="30"/>
  <c r="K266" i="30"/>
  <c r="S247" i="30"/>
  <c r="S266" i="30"/>
  <c r="AA247" i="30"/>
  <c r="AA266" i="30"/>
  <c r="AI247" i="30"/>
  <c r="AI266" i="30"/>
  <c r="AQ247" i="30"/>
  <c r="AQ266" i="30"/>
  <c r="AY247" i="30"/>
  <c r="AY266" i="30"/>
  <c r="BG247" i="30"/>
  <c r="BG266" i="30"/>
  <c r="BO247" i="30"/>
  <c r="BO266" i="30"/>
  <c r="BW247" i="30"/>
  <c r="BW266" i="30"/>
  <c r="CE247" i="30"/>
  <c r="CE266" i="30"/>
  <c r="CM247" i="30"/>
  <c r="CM266" i="30"/>
  <c r="G232" i="30"/>
  <c r="M157" i="30"/>
  <c r="M160" i="30" s="1"/>
  <c r="U157" i="30"/>
  <c r="U160" i="30" s="1"/>
  <c r="AC157" i="30"/>
  <c r="AC160" i="30" s="1"/>
  <c r="AK157" i="30"/>
  <c r="AK160" i="30" s="1"/>
  <c r="AS157" i="30"/>
  <c r="AS160" i="30" s="1"/>
  <c r="BA157" i="30"/>
  <c r="BA160" i="30" s="1"/>
  <c r="BI157" i="30"/>
  <c r="BI160" i="30" s="1"/>
  <c r="BQ157" i="30"/>
  <c r="BQ160" i="30" s="1"/>
  <c r="BY157" i="30"/>
  <c r="BY160" i="30" s="1"/>
  <c r="CG157" i="30"/>
  <c r="CG160" i="30" s="1"/>
  <c r="CO157" i="30"/>
  <c r="CO160" i="30" s="1"/>
  <c r="G158" i="30"/>
  <c r="O158" i="30"/>
  <c r="W158" i="30"/>
  <c r="AE158" i="30"/>
  <c r="AM158" i="30"/>
  <c r="AU158" i="30"/>
  <c r="BC158" i="30"/>
  <c r="BK158" i="30"/>
  <c r="BS158" i="30"/>
  <c r="CA158" i="30"/>
  <c r="CI158" i="30"/>
  <c r="CQ158" i="30"/>
  <c r="N168" i="30"/>
  <c r="V168" i="30"/>
  <c r="AD168" i="30"/>
  <c r="AL168" i="30"/>
  <c r="AT168" i="30"/>
  <c r="BB168" i="30"/>
  <c r="BJ168" i="30"/>
  <c r="BR168" i="30"/>
  <c r="BZ168" i="30"/>
  <c r="CH168" i="30"/>
  <c r="CP168" i="30"/>
  <c r="H169" i="30"/>
  <c r="P169" i="30"/>
  <c r="X169" i="30"/>
  <c r="AF169" i="30"/>
  <c r="AN169" i="30"/>
  <c r="AV169" i="30"/>
  <c r="BD169" i="30"/>
  <c r="BL169" i="30"/>
  <c r="BT169" i="30"/>
  <c r="CB169" i="30"/>
  <c r="CJ169" i="30"/>
  <c r="CR169" i="30"/>
  <c r="AB173" i="30"/>
  <c r="CN173" i="30"/>
  <c r="BB174" i="30"/>
  <c r="L183" i="30"/>
  <c r="T183" i="30"/>
  <c r="AB183" i="30"/>
  <c r="AJ183" i="30"/>
  <c r="AR183" i="30"/>
  <c r="AZ183" i="30"/>
  <c r="BH183" i="30"/>
  <c r="BP183" i="30"/>
  <c r="BX183" i="30"/>
  <c r="CF183" i="30"/>
  <c r="CN183" i="30"/>
  <c r="K201" i="30"/>
  <c r="V201" i="30"/>
  <c r="AG201" i="30"/>
  <c r="AQ201" i="30"/>
  <c r="BB201" i="30"/>
  <c r="BM201" i="30"/>
  <c r="BW201" i="30"/>
  <c r="CH201" i="30"/>
  <c r="CS201" i="30"/>
  <c r="K212" i="30"/>
  <c r="W212" i="30"/>
  <c r="AK212" i="30"/>
  <c r="AX212" i="30"/>
  <c r="BJ212" i="30"/>
  <c r="BW212" i="30"/>
  <c r="CI212" i="30"/>
  <c r="U228" i="30"/>
  <c r="BA228" i="30"/>
  <c r="CG228" i="30"/>
  <c r="P229" i="30"/>
  <c r="AV229" i="30"/>
  <c r="CB229" i="30"/>
  <c r="O230" i="30"/>
  <c r="AU230" i="30"/>
  <c r="CI230" i="30"/>
  <c r="Y247" i="30"/>
  <c r="CK247" i="30"/>
  <c r="AX262" i="30"/>
  <c r="T263" i="30"/>
  <c r="CF263" i="30"/>
  <c r="H265" i="30"/>
  <c r="BT265" i="30"/>
  <c r="AH266" i="30"/>
  <c r="J256" i="30"/>
  <c r="J269" i="30" s="1"/>
  <c r="R256" i="30"/>
  <c r="R269" i="30" s="1"/>
  <c r="Z256" i="30"/>
  <c r="Z269" i="30" s="1"/>
  <c r="AH256" i="30"/>
  <c r="AH269" i="30" s="1"/>
  <c r="AP256" i="30"/>
  <c r="AP269" i="30" s="1"/>
  <c r="AX256" i="30"/>
  <c r="AX269" i="30" s="1"/>
  <c r="BF256" i="30"/>
  <c r="BF269" i="30" s="1"/>
  <c r="BN256" i="30"/>
  <c r="BN269" i="30" s="1"/>
  <c r="BV256" i="30"/>
  <c r="BV269" i="30" s="1"/>
  <c r="CD256" i="30"/>
  <c r="CD269" i="30" s="1"/>
  <c r="CL256" i="30"/>
  <c r="CL269" i="30" s="1"/>
  <c r="C293" i="30"/>
  <c r="J244" i="31"/>
  <c r="J255" i="31" s="1"/>
  <c r="J181" i="31"/>
  <c r="J166" i="31"/>
  <c r="R244" i="31"/>
  <c r="R255" i="31" s="1"/>
  <c r="R181" i="31"/>
  <c r="R166" i="31"/>
  <c r="Z244" i="31"/>
  <c r="Z255" i="31" s="1"/>
  <c r="Z181" i="31"/>
  <c r="Z166" i="31"/>
  <c r="AH244" i="31"/>
  <c r="AH255" i="31" s="1"/>
  <c r="AH181" i="31"/>
  <c r="AH166" i="31"/>
  <c r="AP244" i="31"/>
  <c r="AP255" i="31" s="1"/>
  <c r="AP181" i="31"/>
  <c r="AP166" i="31"/>
  <c r="AX244" i="31"/>
  <c r="AX255" i="31" s="1"/>
  <c r="AX181" i="31"/>
  <c r="AX166" i="31"/>
  <c r="BF244" i="31"/>
  <c r="BF255" i="31" s="1"/>
  <c r="BF181" i="31"/>
  <c r="BF166" i="31"/>
  <c r="BN244" i="31"/>
  <c r="BN255" i="31" s="1"/>
  <c r="BN181" i="31"/>
  <c r="BN166" i="31"/>
  <c r="BV244" i="31"/>
  <c r="BV255" i="31" s="1"/>
  <c r="BV181" i="31"/>
  <c r="BV166" i="31"/>
  <c r="CD244" i="31"/>
  <c r="CD255" i="31" s="1"/>
  <c r="CD181" i="31"/>
  <c r="CD166" i="31"/>
  <c r="CL244" i="31"/>
  <c r="CL255" i="31" s="1"/>
  <c r="CL181" i="31"/>
  <c r="CL166" i="31"/>
  <c r="K244" i="31"/>
  <c r="K255" i="31" s="1"/>
  <c r="K181" i="31"/>
  <c r="K166" i="31"/>
  <c r="S244" i="31"/>
  <c r="S255" i="31" s="1"/>
  <c r="S181" i="31"/>
  <c r="S166" i="31"/>
  <c r="AA244" i="31"/>
  <c r="AA255" i="31" s="1"/>
  <c r="AA181" i="31"/>
  <c r="AA166" i="31"/>
  <c r="AI244" i="31"/>
  <c r="AI255" i="31" s="1"/>
  <c r="AI181" i="31"/>
  <c r="AI166" i="31"/>
  <c r="AQ244" i="31"/>
  <c r="AQ255" i="31" s="1"/>
  <c r="AQ181" i="31"/>
  <c r="AQ166" i="31"/>
  <c r="AY244" i="31"/>
  <c r="AY255" i="31" s="1"/>
  <c r="AY181" i="31"/>
  <c r="AY166" i="31"/>
  <c r="BG244" i="31"/>
  <c r="BG255" i="31" s="1"/>
  <c r="BG181" i="31"/>
  <c r="BG166" i="31"/>
  <c r="BO244" i="31"/>
  <c r="BO255" i="31" s="1"/>
  <c r="BO181" i="31"/>
  <c r="BO166" i="31"/>
  <c r="BW244" i="31"/>
  <c r="BW255" i="31" s="1"/>
  <c r="BW181" i="31"/>
  <c r="BW166" i="31"/>
  <c r="CM244" i="31"/>
  <c r="CM255" i="31" s="1"/>
  <c r="CM181" i="31"/>
  <c r="CM166" i="31"/>
  <c r="CM203" i="31"/>
  <c r="CE203" i="31"/>
  <c r="BW203" i="31"/>
  <c r="BO203" i="31"/>
  <c r="BG203" i="31"/>
  <c r="AY203" i="31"/>
  <c r="AQ203" i="31"/>
  <c r="AI203" i="31"/>
  <c r="AA203" i="31"/>
  <c r="S203" i="31"/>
  <c r="K203" i="31"/>
  <c r="CL203" i="31"/>
  <c r="CD203" i="31"/>
  <c r="BV203" i="31"/>
  <c r="BN203" i="31"/>
  <c r="BF203" i="31"/>
  <c r="AX203" i="31"/>
  <c r="AP203" i="31"/>
  <c r="AH203" i="31"/>
  <c r="Z203" i="31"/>
  <c r="R203" i="31"/>
  <c r="J203" i="31"/>
  <c r="CS203" i="31"/>
  <c r="CK203" i="31"/>
  <c r="CC203" i="31"/>
  <c r="BU203" i="31"/>
  <c r="BM203" i="31"/>
  <c r="BE203" i="31"/>
  <c r="AW203" i="31"/>
  <c r="AO203" i="31"/>
  <c r="AG203" i="31"/>
  <c r="Y203" i="31"/>
  <c r="Q203" i="31"/>
  <c r="I203" i="31"/>
  <c r="CR203" i="31"/>
  <c r="CJ203" i="31"/>
  <c r="CB203" i="31"/>
  <c r="BT203" i="31"/>
  <c r="BL203" i="31"/>
  <c r="BD203" i="31"/>
  <c r="AV203" i="31"/>
  <c r="AN203" i="31"/>
  <c r="AF203" i="31"/>
  <c r="X203" i="31"/>
  <c r="P203" i="31"/>
  <c r="H203" i="31"/>
  <c r="CQ203" i="31"/>
  <c r="CI203" i="31"/>
  <c r="CA203" i="31"/>
  <c r="BS203" i="31"/>
  <c r="BK203" i="31"/>
  <c r="BC203" i="31"/>
  <c r="AU203" i="31"/>
  <c r="AM203" i="31"/>
  <c r="AE203" i="31"/>
  <c r="W203" i="31"/>
  <c r="O203" i="31"/>
  <c r="G203" i="31"/>
  <c r="CP203" i="31"/>
  <c r="CH203" i="31"/>
  <c r="BZ203" i="31"/>
  <c r="BR203" i="31"/>
  <c r="BJ203" i="31"/>
  <c r="BB203" i="31"/>
  <c r="AT203" i="31"/>
  <c r="AL203" i="31"/>
  <c r="AD203" i="31"/>
  <c r="V203" i="31"/>
  <c r="N203" i="31"/>
  <c r="CO203" i="31"/>
  <c r="CG203" i="31"/>
  <c r="BY203" i="31"/>
  <c r="BQ203" i="31"/>
  <c r="BI203" i="31"/>
  <c r="BA203" i="31"/>
  <c r="AS203" i="31"/>
  <c r="AK203" i="31"/>
  <c r="AC203" i="31"/>
  <c r="U203" i="31"/>
  <c r="M203" i="31"/>
  <c r="BP203" i="31"/>
  <c r="BH203" i="31"/>
  <c r="AZ203" i="31"/>
  <c r="AR203" i="31"/>
  <c r="AJ203" i="31"/>
  <c r="CN203" i="31"/>
  <c r="AB203" i="31"/>
  <c r="CF203" i="31"/>
  <c r="T203" i="31"/>
  <c r="BX203" i="31"/>
  <c r="L203" i="31"/>
  <c r="N256" i="30"/>
  <c r="N269" i="30" s="1"/>
  <c r="V256" i="30"/>
  <c r="V269" i="30" s="1"/>
  <c r="AD256" i="30"/>
  <c r="AD269" i="30" s="1"/>
  <c r="AL256" i="30"/>
  <c r="AL269" i="30" s="1"/>
  <c r="AT256" i="30"/>
  <c r="AT269" i="30" s="1"/>
  <c r="BB256" i="30"/>
  <c r="BB269" i="30" s="1"/>
  <c r="BJ256" i="30"/>
  <c r="BJ269" i="30" s="1"/>
  <c r="BR256" i="30"/>
  <c r="BR269" i="30" s="1"/>
  <c r="BZ256" i="30"/>
  <c r="BZ269" i="30" s="1"/>
  <c r="CH256" i="30"/>
  <c r="CH269" i="30" s="1"/>
  <c r="CP256" i="30"/>
  <c r="CP269" i="30" s="1"/>
  <c r="G256" i="30"/>
  <c r="O256" i="30"/>
  <c r="O269" i="30" s="1"/>
  <c r="W256" i="30"/>
  <c r="W269" i="30" s="1"/>
  <c r="AE256" i="30"/>
  <c r="AE269" i="30" s="1"/>
  <c r="AM256" i="30"/>
  <c r="AM269" i="30" s="1"/>
  <c r="AU256" i="30"/>
  <c r="AU269" i="30" s="1"/>
  <c r="BC256" i="30"/>
  <c r="BC269" i="30" s="1"/>
  <c r="BK256" i="30"/>
  <c r="BK269" i="30" s="1"/>
  <c r="BS256" i="30"/>
  <c r="BS269" i="30" s="1"/>
  <c r="CA256" i="30"/>
  <c r="CA269" i="30" s="1"/>
  <c r="CI256" i="30"/>
  <c r="CI269" i="30" s="1"/>
  <c r="CQ256" i="30"/>
  <c r="CQ269" i="30" s="1"/>
  <c r="E159" i="31"/>
  <c r="E224" i="10" s="1"/>
  <c r="I181" i="31"/>
  <c r="I166" i="31"/>
  <c r="I244" i="31"/>
  <c r="I255" i="31" s="1"/>
  <c r="Q181" i="31"/>
  <c r="Q166" i="31"/>
  <c r="Q244" i="31"/>
  <c r="Q255" i="31" s="1"/>
  <c r="Y181" i="31"/>
  <c r="Y244" i="31"/>
  <c r="Y255" i="31" s="1"/>
  <c r="Y166" i="31"/>
  <c r="AG181" i="31"/>
  <c r="AG244" i="31"/>
  <c r="AG255" i="31" s="1"/>
  <c r="AG166" i="31"/>
  <c r="AO244" i="31"/>
  <c r="AO255" i="31" s="1"/>
  <c r="AO181" i="31"/>
  <c r="AO166" i="31"/>
  <c r="AW244" i="31"/>
  <c r="AW255" i="31" s="1"/>
  <c r="AW181" i="31"/>
  <c r="AW166" i="31"/>
  <c r="BE244" i="31"/>
  <c r="BE255" i="31" s="1"/>
  <c r="BE181" i="31"/>
  <c r="BE166" i="31"/>
  <c r="BM181" i="31"/>
  <c r="BM166" i="31"/>
  <c r="BM244" i="31"/>
  <c r="BM255" i="31" s="1"/>
  <c r="BU181" i="31"/>
  <c r="BU166" i="31"/>
  <c r="BU244" i="31"/>
  <c r="BU255" i="31" s="1"/>
  <c r="CC181" i="31"/>
  <c r="CC166" i="31"/>
  <c r="CC244" i="31"/>
  <c r="CC255" i="31" s="1"/>
  <c r="CK181" i="31"/>
  <c r="CK244" i="31"/>
  <c r="CK255" i="31" s="1"/>
  <c r="CK166" i="31"/>
  <c r="CS181" i="31"/>
  <c r="CS244" i="31"/>
  <c r="CS255" i="31" s="1"/>
  <c r="CS166" i="31"/>
  <c r="P244" i="31"/>
  <c r="P255" i="31" s="1"/>
  <c r="P181" i="31"/>
  <c r="P184" i="31" s="1"/>
  <c r="P166" i="31"/>
  <c r="X244" i="31"/>
  <c r="X255" i="31" s="1"/>
  <c r="X181" i="31"/>
  <c r="X184" i="31" s="1"/>
  <c r="X166" i="31"/>
  <c r="AF244" i="31"/>
  <c r="AF255" i="31" s="1"/>
  <c r="AF181" i="31"/>
  <c r="AF166" i="31"/>
  <c r="AN244" i="31"/>
  <c r="AN255" i="31" s="1"/>
  <c r="AN181" i="31"/>
  <c r="AN166" i="31"/>
  <c r="BD244" i="31"/>
  <c r="BD255" i="31" s="1"/>
  <c r="BD181" i="31"/>
  <c r="BD184" i="31" s="1"/>
  <c r="BD166" i="31"/>
  <c r="BL244" i="31"/>
  <c r="BL255" i="31" s="1"/>
  <c r="BL181" i="31"/>
  <c r="BL184" i="31" s="1"/>
  <c r="BL166" i="31"/>
  <c r="BT244" i="31"/>
  <c r="BT255" i="31" s="1"/>
  <c r="BT181" i="31"/>
  <c r="BT184" i="31" s="1"/>
  <c r="BT166" i="31"/>
  <c r="CB244" i="31"/>
  <c r="CB255" i="31" s="1"/>
  <c r="CB181" i="31"/>
  <c r="CB184" i="31" s="1"/>
  <c r="CB166" i="31"/>
  <c r="CJ244" i="31"/>
  <c r="CJ255" i="31" s="1"/>
  <c r="CJ181" i="31"/>
  <c r="CJ184" i="31" s="1"/>
  <c r="CJ166" i="31"/>
  <c r="L262" i="31"/>
  <c r="L267" i="31"/>
  <c r="T262" i="31"/>
  <c r="T267" i="31"/>
  <c r="AB262" i="31"/>
  <c r="AB267" i="31"/>
  <c r="AJ262" i="31"/>
  <c r="AJ267" i="31"/>
  <c r="AR262" i="31"/>
  <c r="AR267" i="31"/>
  <c r="AZ262" i="31"/>
  <c r="AZ267" i="31"/>
  <c r="BH262" i="31"/>
  <c r="BH267" i="31"/>
  <c r="BP262" i="31"/>
  <c r="BP267" i="31"/>
  <c r="BX262" i="31"/>
  <c r="BX267" i="31"/>
  <c r="CF262" i="31"/>
  <c r="CF267" i="31"/>
  <c r="CN262" i="31"/>
  <c r="CN267" i="31"/>
  <c r="N263" i="31"/>
  <c r="N268" i="31"/>
  <c r="V263" i="31"/>
  <c r="V268" i="31"/>
  <c r="AD263" i="31"/>
  <c r="AD268" i="31"/>
  <c r="AL263" i="31"/>
  <c r="AL268" i="31"/>
  <c r="AT263" i="31"/>
  <c r="AT268" i="31"/>
  <c r="BB263" i="31"/>
  <c r="BB268" i="31"/>
  <c r="BJ263" i="31"/>
  <c r="BJ268" i="31"/>
  <c r="BR263" i="31"/>
  <c r="BR268" i="31"/>
  <c r="BZ263" i="31"/>
  <c r="BZ268" i="31"/>
  <c r="CH263" i="31"/>
  <c r="CH268" i="31"/>
  <c r="CP263" i="31"/>
  <c r="CP268" i="31"/>
  <c r="CO212" i="31"/>
  <c r="CG212" i="31"/>
  <c r="BY212" i="31"/>
  <c r="BQ212" i="31"/>
  <c r="BI212" i="31"/>
  <c r="BA212" i="31"/>
  <c r="AS212" i="31"/>
  <c r="AK212" i="31"/>
  <c r="AC212" i="31"/>
  <c r="U212" i="31"/>
  <c r="M212" i="31"/>
  <c r="CN212" i="31"/>
  <c r="CF212" i="31"/>
  <c r="BX212" i="31"/>
  <c r="BP212" i="31"/>
  <c r="BH212" i="31"/>
  <c r="AZ212" i="31"/>
  <c r="AR212" i="31"/>
  <c r="AJ212" i="31"/>
  <c r="AB212" i="31"/>
  <c r="T212" i="31"/>
  <c r="L212" i="31"/>
  <c r="CM212" i="31"/>
  <c r="CE212" i="31"/>
  <c r="BW212" i="31"/>
  <c r="BO212" i="31"/>
  <c r="BG212" i="31"/>
  <c r="AY212" i="31"/>
  <c r="AQ212" i="31"/>
  <c r="AI212" i="31"/>
  <c r="AA212" i="31"/>
  <c r="S212" i="31"/>
  <c r="K212" i="31"/>
  <c r="CL212" i="31"/>
  <c r="CD212" i="31"/>
  <c r="BV212" i="31"/>
  <c r="BN212" i="31"/>
  <c r="BF212" i="31"/>
  <c r="AX212" i="31"/>
  <c r="AP212" i="31"/>
  <c r="AH212" i="31"/>
  <c r="Z212" i="31"/>
  <c r="R212" i="31"/>
  <c r="J212" i="31"/>
  <c r="CS212" i="31"/>
  <c r="CK212" i="31"/>
  <c r="CC212" i="31"/>
  <c r="BU212" i="31"/>
  <c r="BM212" i="31"/>
  <c r="BE212" i="31"/>
  <c r="AW212" i="31"/>
  <c r="AO212" i="31"/>
  <c r="AG212" i="31"/>
  <c r="Y212" i="31"/>
  <c r="Q212" i="31"/>
  <c r="I212" i="31"/>
  <c r="CR212" i="31"/>
  <c r="CJ212" i="31"/>
  <c r="CB212" i="31"/>
  <c r="BT212" i="31"/>
  <c r="BL212" i="31"/>
  <c r="BD212" i="31"/>
  <c r="AV212" i="31"/>
  <c r="AN212" i="31"/>
  <c r="AF212" i="31"/>
  <c r="X212" i="31"/>
  <c r="P212" i="31"/>
  <c r="H212" i="31"/>
  <c r="CQ212" i="31"/>
  <c r="CI212" i="31"/>
  <c r="CA212" i="31"/>
  <c r="BS212" i="31"/>
  <c r="BK212" i="31"/>
  <c r="BC212" i="31"/>
  <c r="AU212" i="31"/>
  <c r="AM212" i="31"/>
  <c r="AE212" i="31"/>
  <c r="W212" i="31"/>
  <c r="O212" i="31"/>
  <c r="G212" i="31"/>
  <c r="CP212" i="31"/>
  <c r="CH212" i="31"/>
  <c r="BZ212" i="31"/>
  <c r="BR212" i="31"/>
  <c r="BJ212" i="31"/>
  <c r="BB212" i="31"/>
  <c r="AT212" i="31"/>
  <c r="AL212" i="31"/>
  <c r="AD212" i="31"/>
  <c r="V212" i="31"/>
  <c r="N212" i="31"/>
  <c r="J246" i="31"/>
  <c r="J257" i="31" s="1"/>
  <c r="J265" i="31"/>
  <c r="J183" i="31"/>
  <c r="R246" i="31"/>
  <c r="R257" i="31" s="1"/>
  <c r="R265" i="31"/>
  <c r="R183" i="31"/>
  <c r="Z246" i="31"/>
  <c r="Z257" i="31" s="1"/>
  <c r="Z265" i="31"/>
  <c r="Z183" i="31"/>
  <c r="AH246" i="31"/>
  <c r="AH257" i="31" s="1"/>
  <c r="AH265" i="31"/>
  <c r="AH183" i="31"/>
  <c r="AP246" i="31"/>
  <c r="AP257" i="31" s="1"/>
  <c r="AP265" i="31"/>
  <c r="AP183" i="31"/>
  <c r="AX246" i="31"/>
  <c r="AX257" i="31" s="1"/>
  <c r="AX265" i="31"/>
  <c r="AX183" i="31"/>
  <c r="BF246" i="31"/>
  <c r="BF257" i="31" s="1"/>
  <c r="BF265" i="31"/>
  <c r="BF183" i="31"/>
  <c r="BN246" i="31"/>
  <c r="BN257" i="31" s="1"/>
  <c r="BN265" i="31"/>
  <c r="BN183" i="31"/>
  <c r="BV246" i="31"/>
  <c r="BV265" i="31"/>
  <c r="BV183" i="31"/>
  <c r="CD246" i="31"/>
  <c r="CD257" i="31" s="1"/>
  <c r="CD265" i="31"/>
  <c r="CD183" i="31"/>
  <c r="CL246" i="31"/>
  <c r="CL265" i="31"/>
  <c r="CL183" i="31"/>
  <c r="CN227" i="31"/>
  <c r="CF227" i="31"/>
  <c r="BX227" i="31"/>
  <c r="BP227" i="31"/>
  <c r="BH227" i="31"/>
  <c r="AZ227" i="31"/>
  <c r="AR227" i="31"/>
  <c r="AJ227" i="31"/>
  <c r="AB227" i="31"/>
  <c r="T227" i="31"/>
  <c r="L227" i="31"/>
  <c r="CM227" i="31"/>
  <c r="CE227" i="31"/>
  <c r="BW227" i="31"/>
  <c r="BO227" i="31"/>
  <c r="BG227" i="31"/>
  <c r="AY227" i="31"/>
  <c r="AQ227" i="31"/>
  <c r="AI227" i="31"/>
  <c r="AA227" i="31"/>
  <c r="S227" i="31"/>
  <c r="K227" i="31"/>
  <c r="CL227" i="31"/>
  <c r="CD227" i="31"/>
  <c r="BV227" i="31"/>
  <c r="BN227" i="31"/>
  <c r="BF227" i="31"/>
  <c r="AX227" i="31"/>
  <c r="AP227" i="31"/>
  <c r="AH227" i="31"/>
  <c r="Z227" i="31"/>
  <c r="R227" i="31"/>
  <c r="J227" i="31"/>
  <c r="CS227" i="31"/>
  <c r="CK227" i="31"/>
  <c r="CC227" i="31"/>
  <c r="BU227" i="31"/>
  <c r="BM227" i="31"/>
  <c r="BE227" i="31"/>
  <c r="AW227" i="31"/>
  <c r="AO227" i="31"/>
  <c r="AG227" i="31"/>
  <c r="Y227" i="31"/>
  <c r="Q227" i="31"/>
  <c r="I227" i="31"/>
  <c r="CR227" i="31"/>
  <c r="CJ227" i="31"/>
  <c r="CB227" i="31"/>
  <c r="BT227" i="31"/>
  <c r="BL227" i="31"/>
  <c r="BD227" i="31"/>
  <c r="AV227" i="31"/>
  <c r="AN227" i="31"/>
  <c r="AF227" i="31"/>
  <c r="X227" i="31"/>
  <c r="P227" i="31"/>
  <c r="H227" i="31"/>
  <c r="CQ227" i="31"/>
  <c r="CI227" i="31"/>
  <c r="CA227" i="31"/>
  <c r="BS227" i="31"/>
  <c r="BK227" i="31"/>
  <c r="BC227" i="31"/>
  <c r="AU227" i="31"/>
  <c r="AM227" i="31"/>
  <c r="AE227" i="31"/>
  <c r="W227" i="31"/>
  <c r="O227" i="31"/>
  <c r="G227" i="31"/>
  <c r="CP227" i="31"/>
  <c r="CH227" i="31"/>
  <c r="BZ227" i="31"/>
  <c r="BR227" i="31"/>
  <c r="BJ227" i="31"/>
  <c r="BB227" i="31"/>
  <c r="AT227" i="31"/>
  <c r="AL227" i="31"/>
  <c r="AD227" i="31"/>
  <c r="V227" i="31"/>
  <c r="N227" i="31"/>
  <c r="CO227" i="31"/>
  <c r="CG227" i="31"/>
  <c r="BY227" i="31"/>
  <c r="BQ227" i="31"/>
  <c r="BI227" i="31"/>
  <c r="BA227" i="31"/>
  <c r="AS227" i="31"/>
  <c r="AK227" i="31"/>
  <c r="AC227" i="31"/>
  <c r="U227" i="31"/>
  <c r="M227" i="31"/>
  <c r="G266" i="31"/>
  <c r="G247" i="31"/>
  <c r="G169" i="31"/>
  <c r="O266" i="31"/>
  <c r="O169" i="31"/>
  <c r="O247" i="31"/>
  <c r="W266" i="31"/>
  <c r="W169" i="31"/>
  <c r="W247" i="31"/>
  <c r="AE266" i="31"/>
  <c r="AE169" i="31"/>
  <c r="AE247" i="31"/>
  <c r="AM266" i="31"/>
  <c r="AM247" i="31"/>
  <c r="AM169" i="31"/>
  <c r="AU266" i="31"/>
  <c r="AU247" i="31"/>
  <c r="AU169" i="31"/>
  <c r="BC266" i="31"/>
  <c r="BC247" i="31"/>
  <c r="BC169" i="31"/>
  <c r="BK266" i="31"/>
  <c r="BK247" i="31"/>
  <c r="BK169" i="31"/>
  <c r="BS266" i="31"/>
  <c r="BS247" i="31"/>
  <c r="BS169" i="31"/>
  <c r="CA266" i="31"/>
  <c r="CA169" i="31"/>
  <c r="CA247" i="31"/>
  <c r="CI266" i="31"/>
  <c r="CI169" i="31"/>
  <c r="CI247" i="31"/>
  <c r="CQ266" i="31"/>
  <c r="CQ158" i="31"/>
  <c r="CQ169" i="31"/>
  <c r="CQ247" i="31"/>
  <c r="K233" i="31"/>
  <c r="K173" i="31"/>
  <c r="S173" i="31"/>
  <c r="S233" i="31"/>
  <c r="AA173" i="31"/>
  <c r="AA233" i="31"/>
  <c r="AI173" i="31"/>
  <c r="AI233" i="31"/>
  <c r="AQ233" i="31"/>
  <c r="AQ173" i="31"/>
  <c r="AY233" i="31"/>
  <c r="AY173" i="31"/>
  <c r="BG233" i="31"/>
  <c r="BG173" i="31"/>
  <c r="BO233" i="31"/>
  <c r="BO173" i="31"/>
  <c r="BW233" i="31"/>
  <c r="BW173" i="31"/>
  <c r="CE173" i="31"/>
  <c r="CE233" i="31"/>
  <c r="CM173" i="31"/>
  <c r="CM233" i="31"/>
  <c r="G234" i="31"/>
  <c r="G174" i="31"/>
  <c r="O234" i="31"/>
  <c r="O174" i="31"/>
  <c r="W234" i="31"/>
  <c r="W174" i="31"/>
  <c r="AE234" i="31"/>
  <c r="AE174" i="31"/>
  <c r="AM234" i="31"/>
  <c r="AM174" i="31"/>
  <c r="AU234" i="31"/>
  <c r="AU174" i="31"/>
  <c r="BC234" i="31"/>
  <c r="BC174" i="31"/>
  <c r="BK234" i="31"/>
  <c r="BK174" i="31"/>
  <c r="BS234" i="31"/>
  <c r="BS174" i="31"/>
  <c r="CA234" i="31"/>
  <c r="CA174" i="31"/>
  <c r="CI234" i="31"/>
  <c r="CI174" i="31"/>
  <c r="CQ234" i="31"/>
  <c r="CQ174" i="31"/>
  <c r="I157" i="31"/>
  <c r="I160" i="31" s="1"/>
  <c r="Y157" i="31"/>
  <c r="Y160" i="31" s="1"/>
  <c r="AG157" i="31"/>
  <c r="AG160" i="31" s="1"/>
  <c r="AO157" i="31"/>
  <c r="AO160" i="31" s="1"/>
  <c r="BE157" i="31"/>
  <c r="BE160" i="31" s="1"/>
  <c r="BM157" i="31"/>
  <c r="BM160" i="31" s="1"/>
  <c r="BU157" i="31"/>
  <c r="BU160" i="31" s="1"/>
  <c r="CK157" i="31"/>
  <c r="CK160" i="31" s="1"/>
  <c r="CS157" i="31"/>
  <c r="CS160" i="31" s="1"/>
  <c r="AA158" i="31"/>
  <c r="CM158" i="31"/>
  <c r="R168" i="31"/>
  <c r="AX168" i="31"/>
  <c r="CD168" i="31"/>
  <c r="T169" i="31"/>
  <c r="R201" i="31"/>
  <c r="AY202" i="31"/>
  <c r="AK204" i="31"/>
  <c r="BJ205" i="31"/>
  <c r="M262" i="31"/>
  <c r="M267" i="31"/>
  <c r="U262" i="31"/>
  <c r="U267" i="31"/>
  <c r="AC262" i="31"/>
  <c r="AC267" i="31"/>
  <c r="AK262" i="31"/>
  <c r="AK267" i="31"/>
  <c r="AS262" i="31"/>
  <c r="AS267" i="31"/>
  <c r="BA262" i="31"/>
  <c r="BA267" i="31"/>
  <c r="BI262" i="31"/>
  <c r="BI267" i="31"/>
  <c r="BQ262" i="31"/>
  <c r="BQ267" i="31"/>
  <c r="BY262" i="31"/>
  <c r="BY267" i="31"/>
  <c r="CG262" i="31"/>
  <c r="CG267" i="31"/>
  <c r="CO262" i="31"/>
  <c r="CO267" i="31"/>
  <c r="CS201" i="31"/>
  <c r="CK201" i="31"/>
  <c r="CC201" i="31"/>
  <c r="BU201" i="31"/>
  <c r="BM201" i="31"/>
  <c r="BE201" i="31"/>
  <c r="AW201" i="31"/>
  <c r="AO201" i="31"/>
  <c r="AG201" i="31"/>
  <c r="Y201" i="31"/>
  <c r="Q201" i="31"/>
  <c r="I201" i="31"/>
  <c r="CR201" i="31"/>
  <c r="CJ201" i="31"/>
  <c r="CB201" i="31"/>
  <c r="BT201" i="31"/>
  <c r="BL201" i="31"/>
  <c r="BD201" i="31"/>
  <c r="AV201" i="31"/>
  <c r="AN201" i="31"/>
  <c r="AF201" i="31"/>
  <c r="X201" i="31"/>
  <c r="P201" i="31"/>
  <c r="H201" i="31"/>
  <c r="CQ201" i="31"/>
  <c r="CI201" i="31"/>
  <c r="CA201" i="31"/>
  <c r="BS201" i="31"/>
  <c r="BK201" i="31"/>
  <c r="BC201" i="31"/>
  <c r="AU201" i="31"/>
  <c r="AM201" i="31"/>
  <c r="AE201" i="31"/>
  <c r="W201" i="31"/>
  <c r="O201" i="31"/>
  <c r="G201" i="31"/>
  <c r="CP201" i="31"/>
  <c r="CH201" i="31"/>
  <c r="BZ201" i="31"/>
  <c r="BR201" i="31"/>
  <c r="BJ201" i="31"/>
  <c r="BB201" i="31"/>
  <c r="AT201" i="31"/>
  <c r="AL201" i="31"/>
  <c r="AD201" i="31"/>
  <c r="V201" i="31"/>
  <c r="N201" i="31"/>
  <c r="CO201" i="31"/>
  <c r="CG201" i="31"/>
  <c r="BY201" i="31"/>
  <c r="BQ201" i="31"/>
  <c r="BI201" i="31"/>
  <c r="BA201" i="31"/>
  <c r="AS201" i="31"/>
  <c r="AK201" i="31"/>
  <c r="AC201" i="31"/>
  <c r="U201" i="31"/>
  <c r="M201" i="31"/>
  <c r="CN201" i="31"/>
  <c r="CF201" i="31"/>
  <c r="BX201" i="31"/>
  <c r="BP201" i="31"/>
  <c r="BH201" i="31"/>
  <c r="AZ201" i="31"/>
  <c r="AR201" i="31"/>
  <c r="AJ201" i="31"/>
  <c r="AB201" i="31"/>
  <c r="T201" i="31"/>
  <c r="L201" i="31"/>
  <c r="CM201" i="31"/>
  <c r="CE201" i="31"/>
  <c r="BW201" i="31"/>
  <c r="BO201" i="31"/>
  <c r="BG201" i="31"/>
  <c r="AY201" i="31"/>
  <c r="AQ201" i="31"/>
  <c r="AI201" i="31"/>
  <c r="AA201" i="31"/>
  <c r="S201" i="31"/>
  <c r="K201" i="31"/>
  <c r="G263" i="31"/>
  <c r="G268" i="31"/>
  <c r="O263" i="31"/>
  <c r="O268" i="31"/>
  <c r="W263" i="31"/>
  <c r="W268" i="31"/>
  <c r="AE263" i="31"/>
  <c r="AE268" i="31"/>
  <c r="AM263" i="31"/>
  <c r="AM268" i="31"/>
  <c r="AU263" i="31"/>
  <c r="AU268" i="31"/>
  <c r="BC263" i="31"/>
  <c r="BC268" i="31"/>
  <c r="BK263" i="31"/>
  <c r="BK268" i="31"/>
  <c r="BS263" i="31"/>
  <c r="BS268" i="31"/>
  <c r="CA263" i="31"/>
  <c r="CA268" i="31"/>
  <c r="CI263" i="31"/>
  <c r="CI268" i="31"/>
  <c r="CQ263" i="31"/>
  <c r="CQ268" i="31"/>
  <c r="K246" i="31"/>
  <c r="K257" i="31" s="1"/>
  <c r="K265" i="31"/>
  <c r="K183" i="31"/>
  <c r="K168" i="31"/>
  <c r="S246" i="31"/>
  <c r="S257" i="31" s="1"/>
  <c r="S265" i="31"/>
  <c r="S183" i="31"/>
  <c r="S168" i="31"/>
  <c r="AA246" i="31"/>
  <c r="AA257" i="31" s="1"/>
  <c r="AA265" i="31"/>
  <c r="AA183" i="31"/>
  <c r="AA168" i="31"/>
  <c r="AI246" i="31"/>
  <c r="AI257" i="31" s="1"/>
  <c r="AI265" i="31"/>
  <c r="AI183" i="31"/>
  <c r="AI168" i="31"/>
  <c r="AQ246" i="31"/>
  <c r="AQ257" i="31" s="1"/>
  <c r="AQ265" i="31"/>
  <c r="AQ183" i="31"/>
  <c r="AQ168" i="31"/>
  <c r="AY246" i="31"/>
  <c r="AY257" i="31" s="1"/>
  <c r="AY265" i="31"/>
  <c r="AY183" i="31"/>
  <c r="AY168" i="31"/>
  <c r="BG246" i="31"/>
  <c r="BG257" i="31" s="1"/>
  <c r="BG265" i="31"/>
  <c r="BG183" i="31"/>
  <c r="BG168" i="31"/>
  <c r="BO246" i="31"/>
  <c r="BO257" i="31" s="1"/>
  <c r="BO265" i="31"/>
  <c r="BO183" i="31"/>
  <c r="BO168" i="31"/>
  <c r="BW246" i="31"/>
  <c r="BW265" i="31"/>
  <c r="BW183" i="31"/>
  <c r="BW168" i="31"/>
  <c r="CE246" i="31"/>
  <c r="CE265" i="31"/>
  <c r="CE183" i="31"/>
  <c r="CE168" i="31"/>
  <c r="CM246" i="31"/>
  <c r="CM265" i="31"/>
  <c r="CM183" i="31"/>
  <c r="CM168" i="31"/>
  <c r="CN230" i="31"/>
  <c r="CF230" i="31"/>
  <c r="BX230" i="31"/>
  <c r="BP230" i="31"/>
  <c r="CM230" i="31"/>
  <c r="CL230" i="31"/>
  <c r="CD230" i="31"/>
  <c r="CP230" i="31"/>
  <c r="CC230" i="31"/>
  <c r="BT230" i="31"/>
  <c r="BK230" i="31"/>
  <c r="BC230" i="31"/>
  <c r="AU230" i="31"/>
  <c r="AM230" i="31"/>
  <c r="AE230" i="31"/>
  <c r="W230" i="31"/>
  <c r="O230" i="31"/>
  <c r="G230" i="31"/>
  <c r="CO230" i="31"/>
  <c r="CB230" i="31"/>
  <c r="BS230" i="31"/>
  <c r="BJ230" i="31"/>
  <c r="BB230" i="31"/>
  <c r="AT230" i="31"/>
  <c r="AL230" i="31"/>
  <c r="AD230" i="31"/>
  <c r="V230" i="31"/>
  <c r="N230" i="31"/>
  <c r="CK230" i="31"/>
  <c r="CA230" i="31"/>
  <c r="BR230" i="31"/>
  <c r="BI230" i="31"/>
  <c r="BA230" i="31"/>
  <c r="AS230" i="31"/>
  <c r="AK230" i="31"/>
  <c r="AC230" i="31"/>
  <c r="U230" i="31"/>
  <c r="M230" i="31"/>
  <c r="CJ230" i="31"/>
  <c r="BZ230" i="31"/>
  <c r="BQ230" i="31"/>
  <c r="BH230" i="31"/>
  <c r="AZ230" i="31"/>
  <c r="AR230" i="31"/>
  <c r="AJ230" i="31"/>
  <c r="AB230" i="31"/>
  <c r="T230" i="31"/>
  <c r="L230" i="31"/>
  <c r="CI230" i="31"/>
  <c r="BY230" i="31"/>
  <c r="BO230" i="31"/>
  <c r="BG230" i="31"/>
  <c r="AY230" i="31"/>
  <c r="AQ230" i="31"/>
  <c r="AI230" i="31"/>
  <c r="AA230" i="31"/>
  <c r="S230" i="31"/>
  <c r="K230" i="31"/>
  <c r="CS230" i="31"/>
  <c r="CH230" i="31"/>
  <c r="BW230" i="31"/>
  <c r="BN230" i="31"/>
  <c r="BF230" i="31"/>
  <c r="AX230" i="31"/>
  <c r="AP230" i="31"/>
  <c r="AH230" i="31"/>
  <c r="Z230" i="31"/>
  <c r="R230" i="31"/>
  <c r="J230" i="31"/>
  <c r="CR230" i="31"/>
  <c r="CG230" i="31"/>
  <c r="BV230" i="31"/>
  <c r="BM230" i="31"/>
  <c r="BE230" i="31"/>
  <c r="AW230" i="31"/>
  <c r="AO230" i="31"/>
  <c r="AG230" i="31"/>
  <c r="Y230" i="31"/>
  <c r="Q230" i="31"/>
  <c r="I230" i="31"/>
  <c r="CQ230" i="31"/>
  <c r="CE230" i="31"/>
  <c r="BU230" i="31"/>
  <c r="BL230" i="31"/>
  <c r="BD230" i="31"/>
  <c r="AV230" i="31"/>
  <c r="AN230" i="31"/>
  <c r="AF230" i="31"/>
  <c r="X230" i="31"/>
  <c r="P230" i="31"/>
  <c r="H230" i="31"/>
  <c r="H247" i="31"/>
  <c r="H266" i="31"/>
  <c r="H169" i="31"/>
  <c r="P247" i="31"/>
  <c r="P266" i="31"/>
  <c r="P169" i="31"/>
  <c r="X247" i="31"/>
  <c r="X266" i="31"/>
  <c r="X169" i="31"/>
  <c r="AF247" i="31"/>
  <c r="AF158" i="31"/>
  <c r="AF169" i="31"/>
  <c r="AF266" i="31"/>
  <c r="AN247" i="31"/>
  <c r="AN158" i="31"/>
  <c r="AN169" i="31"/>
  <c r="AN266" i="31"/>
  <c r="AV247" i="31"/>
  <c r="AV158" i="31"/>
  <c r="AV169" i="31"/>
  <c r="AV266" i="31"/>
  <c r="BD247" i="31"/>
  <c r="BD158" i="31"/>
  <c r="BD169" i="31"/>
  <c r="BD266" i="31"/>
  <c r="BL247" i="31"/>
  <c r="BL158" i="31"/>
  <c r="BL266" i="31"/>
  <c r="BL169" i="31"/>
  <c r="BT247" i="31"/>
  <c r="BT266" i="31"/>
  <c r="BT158" i="31"/>
  <c r="BT169" i="31"/>
  <c r="CB247" i="31"/>
  <c r="CB266" i="31"/>
  <c r="CB158" i="31"/>
  <c r="CB169" i="31"/>
  <c r="CJ247" i="31"/>
  <c r="CJ266" i="31"/>
  <c r="CJ158" i="31"/>
  <c r="CJ169" i="31"/>
  <c r="CR247" i="31"/>
  <c r="CR158" i="31"/>
  <c r="CR169" i="31"/>
  <c r="CR266" i="31"/>
  <c r="L233" i="31"/>
  <c r="L173" i="31"/>
  <c r="T233" i="31"/>
  <c r="T173" i="31"/>
  <c r="AB233" i="31"/>
  <c r="AB173" i="31"/>
  <c r="AJ233" i="31"/>
  <c r="AJ173" i="31"/>
  <c r="AR233" i="31"/>
  <c r="AR173" i="31"/>
  <c r="AZ233" i="31"/>
  <c r="AZ173" i="31"/>
  <c r="BH233" i="31"/>
  <c r="BH173" i="31"/>
  <c r="BP233" i="31"/>
  <c r="BP173" i="31"/>
  <c r="BX233" i="31"/>
  <c r="BX173" i="31"/>
  <c r="CF233" i="31"/>
  <c r="CF173" i="31"/>
  <c r="CN233" i="31"/>
  <c r="CN173" i="31"/>
  <c r="H234" i="31"/>
  <c r="H232" i="31" s="1"/>
  <c r="H174" i="31"/>
  <c r="P234" i="31"/>
  <c r="P232" i="31" s="1"/>
  <c r="P174" i="31"/>
  <c r="X234" i="31"/>
  <c r="X232" i="31" s="1"/>
  <c r="X174" i="31"/>
  <c r="AF234" i="31"/>
  <c r="AF232" i="31" s="1"/>
  <c r="AF174" i="31"/>
  <c r="AN234" i="31"/>
  <c r="AN232" i="31" s="1"/>
  <c r="AN174" i="31"/>
  <c r="AV234" i="31"/>
  <c r="AV232" i="31" s="1"/>
  <c r="AV174" i="31"/>
  <c r="BD234" i="31"/>
  <c r="BD232" i="31" s="1"/>
  <c r="BD174" i="31"/>
  <c r="BL234" i="31"/>
  <c r="BL232" i="31" s="1"/>
  <c r="BL174" i="31"/>
  <c r="BT234" i="31"/>
  <c r="BT232" i="31" s="1"/>
  <c r="BT174" i="31"/>
  <c r="CB234" i="31"/>
  <c r="CB232" i="31" s="1"/>
  <c r="CB174" i="31"/>
  <c r="CJ234" i="31"/>
  <c r="CJ232" i="31" s="1"/>
  <c r="CJ174" i="31"/>
  <c r="CR234" i="31"/>
  <c r="CR232" i="31" s="1"/>
  <c r="CR174" i="31"/>
  <c r="J157" i="31"/>
  <c r="J160" i="31" s="1"/>
  <c r="R157" i="31"/>
  <c r="R160" i="31" s="1"/>
  <c r="Z157" i="31"/>
  <c r="Z160" i="31" s="1"/>
  <c r="AH157" i="31"/>
  <c r="AH160" i="31" s="1"/>
  <c r="AP157" i="31"/>
  <c r="AP160" i="31" s="1"/>
  <c r="AP162" i="31" s="1"/>
  <c r="AX157" i="31"/>
  <c r="AX160" i="31" s="1"/>
  <c r="BF157" i="31"/>
  <c r="BF160" i="31" s="1"/>
  <c r="BF162" i="31" s="1"/>
  <c r="BN157" i="31"/>
  <c r="BN160" i="31" s="1"/>
  <c r="BV157" i="31"/>
  <c r="BV160" i="31" s="1"/>
  <c r="BV162" i="31" s="1"/>
  <c r="CD157" i="31"/>
  <c r="CD160" i="31" s="1"/>
  <c r="CL157" i="31"/>
  <c r="CL160" i="31" s="1"/>
  <c r="BG158" i="31"/>
  <c r="E167" i="31"/>
  <c r="H173" i="31"/>
  <c r="BT173" i="31"/>
  <c r="AH174" i="31"/>
  <c r="Z201" i="31"/>
  <c r="CL201" i="31"/>
  <c r="BG202" i="31"/>
  <c r="BR205" i="31"/>
  <c r="N262" i="31"/>
  <c r="N267" i="31"/>
  <c r="V262" i="31"/>
  <c r="V267" i="31"/>
  <c r="AD262" i="31"/>
  <c r="AD267" i="31"/>
  <c r="AL262" i="31"/>
  <c r="AL267" i="31"/>
  <c r="AT262" i="31"/>
  <c r="AT267" i="31"/>
  <c r="BB262" i="31"/>
  <c r="BB267" i="31"/>
  <c r="BJ262" i="31"/>
  <c r="BJ267" i="31"/>
  <c r="BR262" i="31"/>
  <c r="BR267" i="31"/>
  <c r="BZ262" i="31"/>
  <c r="BZ267" i="31"/>
  <c r="CH262" i="31"/>
  <c r="CH267" i="31"/>
  <c r="CP262" i="31"/>
  <c r="CP267" i="31"/>
  <c r="CN204" i="31"/>
  <c r="CF204" i="31"/>
  <c r="BX204" i="31"/>
  <c r="BP204" i="31"/>
  <c r="BH204" i="31"/>
  <c r="AZ204" i="31"/>
  <c r="AR204" i="31"/>
  <c r="AJ204" i="31"/>
  <c r="AB204" i="31"/>
  <c r="T204" i="31"/>
  <c r="L204" i="31"/>
  <c r="CM204" i="31"/>
  <c r="CE204" i="31"/>
  <c r="BW204" i="31"/>
  <c r="BO204" i="31"/>
  <c r="BG204" i="31"/>
  <c r="AY204" i="31"/>
  <c r="AQ204" i="31"/>
  <c r="AI204" i="31"/>
  <c r="AA204" i="31"/>
  <c r="S204" i="31"/>
  <c r="K204" i="31"/>
  <c r="CL204" i="31"/>
  <c r="CD204" i="31"/>
  <c r="BV204" i="31"/>
  <c r="BN204" i="31"/>
  <c r="BF204" i="31"/>
  <c r="AX204" i="31"/>
  <c r="AP204" i="31"/>
  <c r="AH204" i="31"/>
  <c r="Z204" i="31"/>
  <c r="R204" i="31"/>
  <c r="J204" i="31"/>
  <c r="CS204" i="31"/>
  <c r="CK204" i="31"/>
  <c r="CC204" i="31"/>
  <c r="BU204" i="31"/>
  <c r="BM204" i="31"/>
  <c r="BE204" i="31"/>
  <c r="AW204" i="31"/>
  <c r="AO204" i="31"/>
  <c r="AG204" i="31"/>
  <c r="Y204" i="31"/>
  <c r="Q204" i="31"/>
  <c r="I204" i="31"/>
  <c r="CR204" i="31"/>
  <c r="CJ204" i="31"/>
  <c r="CB204" i="31"/>
  <c r="BT204" i="31"/>
  <c r="BL204" i="31"/>
  <c r="BD204" i="31"/>
  <c r="AV204" i="31"/>
  <c r="AN204" i="31"/>
  <c r="AF204" i="31"/>
  <c r="X204" i="31"/>
  <c r="P204" i="31"/>
  <c r="H204" i="31"/>
  <c r="CQ204" i="31"/>
  <c r="CI204" i="31"/>
  <c r="CA204" i="31"/>
  <c r="BS204" i="31"/>
  <c r="BK204" i="31"/>
  <c r="BC204" i="31"/>
  <c r="AU204" i="31"/>
  <c r="AM204" i="31"/>
  <c r="AE204" i="31"/>
  <c r="W204" i="31"/>
  <c r="O204" i="31"/>
  <c r="G204" i="31"/>
  <c r="CP204" i="31"/>
  <c r="CH204" i="31"/>
  <c r="BZ204" i="31"/>
  <c r="BR204" i="31"/>
  <c r="BJ204" i="31"/>
  <c r="BB204" i="31"/>
  <c r="AT204" i="31"/>
  <c r="AL204" i="31"/>
  <c r="AD204" i="31"/>
  <c r="V204" i="31"/>
  <c r="N204" i="31"/>
  <c r="H263" i="31"/>
  <c r="H268" i="31"/>
  <c r="P263" i="31"/>
  <c r="P268" i="31"/>
  <c r="X263" i="31"/>
  <c r="X268" i="31"/>
  <c r="AF263" i="31"/>
  <c r="AF268" i="31"/>
  <c r="AN263" i="31"/>
  <c r="AN268" i="31"/>
  <c r="AV263" i="31"/>
  <c r="AV268" i="31"/>
  <c r="BD263" i="31"/>
  <c r="BD268" i="31"/>
  <c r="BL263" i="31"/>
  <c r="BL268" i="31"/>
  <c r="BT263" i="31"/>
  <c r="BT268" i="31"/>
  <c r="CB263" i="31"/>
  <c r="CB268" i="31"/>
  <c r="CJ263" i="31"/>
  <c r="CJ268" i="31"/>
  <c r="CR263" i="31"/>
  <c r="CR268" i="31"/>
  <c r="CM210" i="31"/>
  <c r="CE210" i="31"/>
  <c r="BW210" i="31"/>
  <c r="BO210" i="31"/>
  <c r="BG210" i="31"/>
  <c r="AY210" i="31"/>
  <c r="AQ210" i="31"/>
  <c r="AI210" i="31"/>
  <c r="AA210" i="31"/>
  <c r="S210" i="31"/>
  <c r="K210" i="31"/>
  <c r="CL210" i="31"/>
  <c r="CD210" i="31"/>
  <c r="BV210" i="31"/>
  <c r="BN210" i="31"/>
  <c r="BF210" i="31"/>
  <c r="AX210" i="31"/>
  <c r="AP210" i="31"/>
  <c r="AH210" i="31"/>
  <c r="Z210" i="31"/>
  <c r="R210" i="31"/>
  <c r="J210" i="31"/>
  <c r="CS210" i="31"/>
  <c r="CK210" i="31"/>
  <c r="CC210" i="31"/>
  <c r="BU210" i="31"/>
  <c r="BM210" i="31"/>
  <c r="BE210" i="31"/>
  <c r="AW210" i="31"/>
  <c r="AO210" i="31"/>
  <c r="AG210" i="31"/>
  <c r="Y210" i="31"/>
  <c r="Q210" i="31"/>
  <c r="I210" i="31"/>
  <c r="CR210" i="31"/>
  <c r="CJ210" i="31"/>
  <c r="CB210" i="31"/>
  <c r="BT210" i="31"/>
  <c r="BL210" i="31"/>
  <c r="BD210" i="31"/>
  <c r="AV210" i="31"/>
  <c r="AN210" i="31"/>
  <c r="AF210" i="31"/>
  <c r="X210" i="31"/>
  <c r="P210" i="31"/>
  <c r="H210" i="31"/>
  <c r="CQ210" i="31"/>
  <c r="CI210" i="31"/>
  <c r="CA210" i="31"/>
  <c r="BS210" i="31"/>
  <c r="BK210" i="31"/>
  <c r="BC210" i="31"/>
  <c r="AU210" i="31"/>
  <c r="AM210" i="31"/>
  <c r="AE210" i="31"/>
  <c r="W210" i="31"/>
  <c r="O210" i="31"/>
  <c r="G210" i="31"/>
  <c r="CP210" i="31"/>
  <c r="CH210" i="31"/>
  <c r="BZ210" i="31"/>
  <c r="BR210" i="31"/>
  <c r="BJ210" i="31"/>
  <c r="BB210" i="31"/>
  <c r="AT210" i="31"/>
  <c r="AL210" i="31"/>
  <c r="AD210" i="31"/>
  <c r="V210" i="31"/>
  <c r="N210" i="31"/>
  <c r="CO210" i="31"/>
  <c r="CG210" i="31"/>
  <c r="BY210" i="31"/>
  <c r="BQ210" i="31"/>
  <c r="BI210" i="31"/>
  <c r="BA210" i="31"/>
  <c r="AS210" i="31"/>
  <c r="AK210" i="31"/>
  <c r="AC210" i="31"/>
  <c r="U210" i="31"/>
  <c r="M210" i="31"/>
  <c r="CN210" i="31"/>
  <c r="CF210" i="31"/>
  <c r="BX210" i="31"/>
  <c r="BP210" i="31"/>
  <c r="BH210" i="31"/>
  <c r="AZ210" i="31"/>
  <c r="AR210" i="31"/>
  <c r="AJ210" i="31"/>
  <c r="AB210" i="31"/>
  <c r="T210" i="31"/>
  <c r="L210" i="31"/>
  <c r="L246" i="31"/>
  <c r="L257" i="31" s="1"/>
  <c r="L265" i="31"/>
  <c r="L183" i="31"/>
  <c r="L168" i="31"/>
  <c r="T246" i="31"/>
  <c r="T257" i="31" s="1"/>
  <c r="T265" i="31"/>
  <c r="T183" i="31"/>
  <c r="T168" i="31"/>
  <c r="AB246" i="31"/>
  <c r="AB257" i="31" s="1"/>
  <c r="AB265" i="31"/>
  <c r="AB183" i="31"/>
  <c r="AB168" i="31"/>
  <c r="AJ246" i="31"/>
  <c r="AJ257" i="31" s="1"/>
  <c r="AJ265" i="31"/>
  <c r="AJ183" i="31"/>
  <c r="AJ168" i="31"/>
  <c r="AR246" i="31"/>
  <c r="AR257" i="31" s="1"/>
  <c r="AR265" i="31"/>
  <c r="AR183" i="31"/>
  <c r="AR168" i="31"/>
  <c r="AZ246" i="31"/>
  <c r="AZ257" i="31" s="1"/>
  <c r="AZ265" i="31"/>
  <c r="AZ183" i="31"/>
  <c r="AZ168" i="31"/>
  <c r="BH246" i="31"/>
  <c r="BH257" i="31" s="1"/>
  <c r="BH265" i="31"/>
  <c r="BH183" i="31"/>
  <c r="BH168" i="31"/>
  <c r="BP246" i="31"/>
  <c r="BP257" i="31" s="1"/>
  <c r="BP265" i="31"/>
  <c r="BP183" i="31"/>
  <c r="BP168" i="31"/>
  <c r="BX246" i="31"/>
  <c r="BX265" i="31"/>
  <c r="BX183" i="31"/>
  <c r="BX168" i="31"/>
  <c r="CF246" i="31"/>
  <c r="CF257" i="31" s="1"/>
  <c r="CF265" i="31"/>
  <c r="CF183" i="31"/>
  <c r="CF168" i="31"/>
  <c r="CN246" i="31"/>
  <c r="CN265" i="31"/>
  <c r="CN183" i="31"/>
  <c r="CN168" i="31"/>
  <c r="I247" i="31"/>
  <c r="I266" i="31"/>
  <c r="I169" i="31"/>
  <c r="Q247" i="31"/>
  <c r="Q266" i="31"/>
  <c r="Q169" i="31"/>
  <c r="Y247" i="31"/>
  <c r="Y266" i="31"/>
  <c r="Y169" i="31"/>
  <c r="AG247" i="31"/>
  <c r="AG266" i="31"/>
  <c r="AG158" i="31"/>
  <c r="AG169" i="31"/>
  <c r="AO247" i="31"/>
  <c r="AO266" i="31"/>
  <c r="AO158" i="31"/>
  <c r="AO169" i="31"/>
  <c r="AW247" i="31"/>
  <c r="AW266" i="31"/>
  <c r="AW158" i="31"/>
  <c r="AW169" i="31"/>
  <c r="BE247" i="31"/>
  <c r="BE266" i="31"/>
  <c r="BE158" i="31"/>
  <c r="BE169" i="31"/>
  <c r="BM247" i="31"/>
  <c r="BM266" i="31"/>
  <c r="BM158" i="31"/>
  <c r="BM169" i="31"/>
  <c r="BU247" i="31"/>
  <c r="BU266" i="31"/>
  <c r="BU158" i="31"/>
  <c r="BU169" i="31"/>
  <c r="CC247" i="31"/>
  <c r="CC266" i="31"/>
  <c r="CC158" i="31"/>
  <c r="CC169" i="31"/>
  <c r="CK247" i="31"/>
  <c r="CK266" i="31"/>
  <c r="CK158" i="31"/>
  <c r="CK169" i="31"/>
  <c r="CS247" i="31"/>
  <c r="CS266" i="31"/>
  <c r="CS158" i="31"/>
  <c r="CS169" i="31"/>
  <c r="M233" i="31"/>
  <c r="M173" i="31"/>
  <c r="U233" i="31"/>
  <c r="U173" i="31"/>
  <c r="AC233" i="31"/>
  <c r="AC173" i="31"/>
  <c r="AK233" i="31"/>
  <c r="AK173" i="31"/>
  <c r="AS233" i="31"/>
  <c r="AS173" i="31"/>
  <c r="BA233" i="31"/>
  <c r="BA173" i="31"/>
  <c r="BI233" i="31"/>
  <c r="BI173" i="31"/>
  <c r="BQ233" i="31"/>
  <c r="BQ173" i="31"/>
  <c r="BY233" i="31"/>
  <c r="BY173" i="31"/>
  <c r="CG233" i="31"/>
  <c r="CG173" i="31"/>
  <c r="CO233" i="31"/>
  <c r="CO173" i="31"/>
  <c r="I234" i="31"/>
  <c r="I174" i="31"/>
  <c r="Q234" i="31"/>
  <c r="Q174" i="31"/>
  <c r="Y234" i="31"/>
  <c r="Y174" i="31"/>
  <c r="AG234" i="31"/>
  <c r="AG174" i="31"/>
  <c r="AO234" i="31"/>
  <c r="AO174" i="31"/>
  <c r="AW234" i="31"/>
  <c r="AW174" i="31"/>
  <c r="BE234" i="31"/>
  <c r="BE174" i="31"/>
  <c r="BM234" i="31"/>
  <c r="BM174" i="31"/>
  <c r="BU234" i="31"/>
  <c r="BU174" i="31"/>
  <c r="CC234" i="31"/>
  <c r="CC174" i="31"/>
  <c r="CK234" i="31"/>
  <c r="CK174" i="31"/>
  <c r="CS234" i="31"/>
  <c r="CS174" i="31"/>
  <c r="K157" i="31"/>
  <c r="K160" i="31" s="1"/>
  <c r="K162" i="31" s="1"/>
  <c r="S157" i="31"/>
  <c r="S160" i="31" s="1"/>
  <c r="S162" i="31" s="1"/>
  <c r="AA157" i="31"/>
  <c r="AA160" i="31" s="1"/>
  <c r="AI157" i="31"/>
  <c r="AI160" i="31" s="1"/>
  <c r="AQ157" i="31"/>
  <c r="AQ160" i="31" s="1"/>
  <c r="AQ162" i="31" s="1"/>
  <c r="AY157" i="31"/>
  <c r="AY160" i="31" s="1"/>
  <c r="BG157" i="31"/>
  <c r="BG160" i="31" s="1"/>
  <c r="BO157" i="31"/>
  <c r="BO160" i="31" s="1"/>
  <c r="BW157" i="31"/>
  <c r="BW160" i="31" s="1"/>
  <c r="BW162" i="31" s="1"/>
  <c r="CE157" i="31"/>
  <c r="CE160" i="31" s="1"/>
  <c r="CM157" i="31"/>
  <c r="CM160" i="31" s="1"/>
  <c r="Z168" i="31"/>
  <c r="BF168" i="31"/>
  <c r="CL168" i="31"/>
  <c r="P173" i="31"/>
  <c r="CB173" i="31"/>
  <c r="AP174" i="31"/>
  <c r="AH201" i="31"/>
  <c r="BO202" i="31"/>
  <c r="BA204" i="31"/>
  <c r="N205" i="31"/>
  <c r="BZ205" i="31"/>
  <c r="G262" i="31"/>
  <c r="G267" i="31"/>
  <c r="O262" i="31"/>
  <c r="O267" i="31"/>
  <c r="W262" i="31"/>
  <c r="W267" i="31"/>
  <c r="AE262" i="31"/>
  <c r="AE267" i="31"/>
  <c r="AM262" i="31"/>
  <c r="AM267" i="31"/>
  <c r="AU262" i="31"/>
  <c r="AU267" i="31"/>
  <c r="BC262" i="31"/>
  <c r="BC267" i="31"/>
  <c r="BK262" i="31"/>
  <c r="BK267" i="31"/>
  <c r="BS262" i="31"/>
  <c r="BS267" i="31"/>
  <c r="CA262" i="31"/>
  <c r="CA267" i="31"/>
  <c r="CI262" i="31"/>
  <c r="CI267" i="31"/>
  <c r="CQ262" i="31"/>
  <c r="CQ267" i="31"/>
  <c r="I263" i="31"/>
  <c r="I268" i="31"/>
  <c r="Q263" i="31"/>
  <c r="Q268" i="31"/>
  <c r="Y263" i="31"/>
  <c r="Y268" i="31"/>
  <c r="AG263" i="31"/>
  <c r="AG268" i="31"/>
  <c r="AO263" i="31"/>
  <c r="AO268" i="31"/>
  <c r="AW263" i="31"/>
  <c r="AW268" i="31"/>
  <c r="BE263" i="31"/>
  <c r="BE268" i="31"/>
  <c r="BM263" i="31"/>
  <c r="BM268" i="31"/>
  <c r="BU263" i="31"/>
  <c r="BU268" i="31"/>
  <c r="CC263" i="31"/>
  <c r="CC268" i="31"/>
  <c r="CK263" i="31"/>
  <c r="CK268" i="31"/>
  <c r="CS263" i="31"/>
  <c r="CS268" i="31"/>
  <c r="CP213" i="31"/>
  <c r="CH213" i="31"/>
  <c r="BZ213" i="31"/>
  <c r="BR213" i="31"/>
  <c r="BJ213" i="31"/>
  <c r="BB213" i="31"/>
  <c r="AT213" i="31"/>
  <c r="AL213" i="31"/>
  <c r="AD213" i="31"/>
  <c r="V213" i="31"/>
  <c r="N213" i="31"/>
  <c r="CO213" i="31"/>
  <c r="CG213" i="31"/>
  <c r="BY213" i="31"/>
  <c r="BQ213" i="31"/>
  <c r="BI213" i="31"/>
  <c r="BA213" i="31"/>
  <c r="AS213" i="31"/>
  <c r="AK213" i="31"/>
  <c r="AC213" i="31"/>
  <c r="U213" i="31"/>
  <c r="M213" i="31"/>
  <c r="CN213" i="31"/>
  <c r="CF213" i="31"/>
  <c r="BX213" i="31"/>
  <c r="BP213" i="31"/>
  <c r="BH213" i="31"/>
  <c r="AZ213" i="31"/>
  <c r="AR213" i="31"/>
  <c r="AJ213" i="31"/>
  <c r="AB213" i="31"/>
  <c r="T213" i="31"/>
  <c r="L213" i="31"/>
  <c r="CM213" i="31"/>
  <c r="CE213" i="31"/>
  <c r="BW213" i="31"/>
  <c r="BO213" i="31"/>
  <c r="BG213" i="31"/>
  <c r="AY213" i="31"/>
  <c r="AQ213" i="31"/>
  <c r="AI213" i="31"/>
  <c r="AA213" i="31"/>
  <c r="S213" i="31"/>
  <c r="K213" i="31"/>
  <c r="CL213" i="31"/>
  <c r="CD213" i="31"/>
  <c r="BV213" i="31"/>
  <c r="BN213" i="31"/>
  <c r="BF213" i="31"/>
  <c r="AX213" i="31"/>
  <c r="AP213" i="31"/>
  <c r="AH213" i="31"/>
  <c r="Z213" i="31"/>
  <c r="R213" i="31"/>
  <c r="J213" i="31"/>
  <c r="CS213" i="31"/>
  <c r="CK213" i="31"/>
  <c r="CC213" i="31"/>
  <c r="BU213" i="31"/>
  <c r="BM213" i="31"/>
  <c r="BE213" i="31"/>
  <c r="AW213" i="31"/>
  <c r="AO213" i="31"/>
  <c r="AG213" i="31"/>
  <c r="Y213" i="31"/>
  <c r="Q213" i="31"/>
  <c r="I213" i="31"/>
  <c r="CR213" i="31"/>
  <c r="CJ213" i="31"/>
  <c r="CB213" i="31"/>
  <c r="BT213" i="31"/>
  <c r="BL213" i="31"/>
  <c r="BD213" i="31"/>
  <c r="AV213" i="31"/>
  <c r="AN213" i="31"/>
  <c r="AF213" i="31"/>
  <c r="X213" i="31"/>
  <c r="P213" i="31"/>
  <c r="H213" i="31"/>
  <c r="CQ213" i="31"/>
  <c r="CI213" i="31"/>
  <c r="CA213" i="31"/>
  <c r="BS213" i="31"/>
  <c r="BK213" i="31"/>
  <c r="BC213" i="31"/>
  <c r="AU213" i="31"/>
  <c r="AM213" i="31"/>
  <c r="AE213" i="31"/>
  <c r="W213" i="31"/>
  <c r="O213" i="31"/>
  <c r="G213" i="31"/>
  <c r="M265" i="31"/>
  <c r="M183" i="31"/>
  <c r="M246" i="31"/>
  <c r="M257" i="31" s="1"/>
  <c r="M168" i="31"/>
  <c r="U265" i="31"/>
  <c r="U183" i="31"/>
  <c r="U246" i="31"/>
  <c r="U257" i="31" s="1"/>
  <c r="U168" i="31"/>
  <c r="AC265" i="31"/>
  <c r="AC246" i="31"/>
  <c r="AC257" i="31" s="1"/>
  <c r="AC183" i="31"/>
  <c r="AC168" i="31"/>
  <c r="AK265" i="31"/>
  <c r="AK246" i="31"/>
  <c r="AK257" i="31" s="1"/>
  <c r="AK183" i="31"/>
  <c r="AK168" i="31"/>
  <c r="AS265" i="31"/>
  <c r="AS246" i="31"/>
  <c r="AS257" i="31" s="1"/>
  <c r="AS183" i="31"/>
  <c r="AS168" i="31"/>
  <c r="BA265" i="31"/>
  <c r="BA183" i="31"/>
  <c r="BA168" i="31"/>
  <c r="BA246" i="31"/>
  <c r="BA257" i="31" s="1"/>
  <c r="BI265" i="31"/>
  <c r="BI183" i="31"/>
  <c r="BI168" i="31"/>
  <c r="BI246" i="31"/>
  <c r="BI257" i="31" s="1"/>
  <c r="BQ265" i="31"/>
  <c r="BQ183" i="31"/>
  <c r="BQ168" i="31"/>
  <c r="BQ246" i="31"/>
  <c r="BY265" i="31"/>
  <c r="BY183" i="31"/>
  <c r="BY246" i="31"/>
  <c r="BY257" i="31" s="1"/>
  <c r="BY168" i="31"/>
  <c r="CG265" i="31"/>
  <c r="CG183" i="31"/>
  <c r="CG246" i="31"/>
  <c r="CG257" i="31" s="1"/>
  <c r="CG168" i="31"/>
  <c r="CO265" i="31"/>
  <c r="CO246" i="31"/>
  <c r="CO183" i="31"/>
  <c r="CO168" i="31"/>
  <c r="CO228" i="31"/>
  <c r="CG228" i="31"/>
  <c r="BY228" i="31"/>
  <c r="BQ228" i="31"/>
  <c r="BI228" i="31"/>
  <c r="BA228" i="31"/>
  <c r="AS228" i="31"/>
  <c r="AK228" i="31"/>
  <c r="AC228" i="31"/>
  <c r="U228" i="31"/>
  <c r="M228" i="31"/>
  <c r="CN228" i="31"/>
  <c r="CF228" i="31"/>
  <c r="BX228" i="31"/>
  <c r="BP228" i="31"/>
  <c r="BH228" i="31"/>
  <c r="AZ228" i="31"/>
  <c r="AR228" i="31"/>
  <c r="AJ228" i="31"/>
  <c r="AB228" i="31"/>
  <c r="T228" i="31"/>
  <c r="L228" i="31"/>
  <c r="CM228" i="31"/>
  <c r="CE228" i="31"/>
  <c r="BW228" i="31"/>
  <c r="BO228" i="31"/>
  <c r="BG228" i="31"/>
  <c r="AY228" i="31"/>
  <c r="AQ228" i="31"/>
  <c r="AI228" i="31"/>
  <c r="AA228" i="31"/>
  <c r="S228" i="31"/>
  <c r="K228" i="31"/>
  <c r="CL228" i="31"/>
  <c r="CD228" i="31"/>
  <c r="BV228" i="31"/>
  <c r="BN228" i="31"/>
  <c r="BF228" i="31"/>
  <c r="AX228" i="31"/>
  <c r="AP228" i="31"/>
  <c r="AH228" i="31"/>
  <c r="Z228" i="31"/>
  <c r="R228" i="31"/>
  <c r="J228" i="31"/>
  <c r="CS228" i="31"/>
  <c r="CK228" i="31"/>
  <c r="CC228" i="31"/>
  <c r="BU228" i="31"/>
  <c r="BM228" i="31"/>
  <c r="BE228" i="31"/>
  <c r="AW228" i="31"/>
  <c r="AO228" i="31"/>
  <c r="AG228" i="31"/>
  <c r="Y228" i="31"/>
  <c r="Q228" i="31"/>
  <c r="I228" i="31"/>
  <c r="CR228" i="31"/>
  <c r="CJ228" i="31"/>
  <c r="CB228" i="31"/>
  <c r="BT228" i="31"/>
  <c r="BL228" i="31"/>
  <c r="BD228" i="31"/>
  <c r="AV228" i="31"/>
  <c r="AN228" i="31"/>
  <c r="AF228" i="31"/>
  <c r="X228" i="31"/>
  <c r="P228" i="31"/>
  <c r="H228" i="31"/>
  <c r="CQ228" i="31"/>
  <c r="CI228" i="31"/>
  <c r="CA228" i="31"/>
  <c r="BS228" i="31"/>
  <c r="BK228" i="31"/>
  <c r="BC228" i="31"/>
  <c r="AU228" i="31"/>
  <c r="AM228" i="31"/>
  <c r="AE228" i="31"/>
  <c r="W228" i="31"/>
  <c r="O228" i="31"/>
  <c r="G228" i="31"/>
  <c r="CP228" i="31"/>
  <c r="CH228" i="31"/>
  <c r="BZ228" i="31"/>
  <c r="BR228" i="31"/>
  <c r="BJ228" i="31"/>
  <c r="BB228" i="31"/>
  <c r="AT228" i="31"/>
  <c r="AL228" i="31"/>
  <c r="AD228" i="31"/>
  <c r="V228" i="31"/>
  <c r="N228" i="31"/>
  <c r="J247" i="31"/>
  <c r="J266" i="31"/>
  <c r="J169" i="31"/>
  <c r="R247" i="31"/>
  <c r="R266" i="31"/>
  <c r="R169" i="31"/>
  <c r="Z247" i="31"/>
  <c r="Z266" i="31"/>
  <c r="Z169" i="31"/>
  <c r="AH247" i="31"/>
  <c r="AH266" i="31"/>
  <c r="AH169" i="31"/>
  <c r="AP247" i="31"/>
  <c r="AP266" i="31"/>
  <c r="AP169" i="31"/>
  <c r="AX247" i="31"/>
  <c r="AX266" i="31"/>
  <c r="AX169" i="31"/>
  <c r="BF247" i="31"/>
  <c r="BF266" i="31"/>
  <c r="BF169" i="31"/>
  <c r="BN247" i="31"/>
  <c r="BN266" i="31"/>
  <c r="BN169" i="31"/>
  <c r="BV247" i="31"/>
  <c r="BV266" i="31"/>
  <c r="BV169" i="31"/>
  <c r="CD247" i="31"/>
  <c r="CD266" i="31"/>
  <c r="CD169" i="31"/>
  <c r="CL247" i="31"/>
  <c r="CL266" i="31"/>
  <c r="CL169" i="31"/>
  <c r="N233" i="31"/>
  <c r="N173" i="31"/>
  <c r="V233" i="31"/>
  <c r="V173" i="31"/>
  <c r="AD233" i="31"/>
  <c r="AD173" i="31"/>
  <c r="AL233" i="31"/>
  <c r="AL173" i="31"/>
  <c r="AT233" i="31"/>
  <c r="AT173" i="31"/>
  <c r="BB233" i="31"/>
  <c r="BB173" i="31"/>
  <c r="BJ233" i="31"/>
  <c r="BJ173" i="31"/>
  <c r="BR233" i="31"/>
  <c r="BR173" i="31"/>
  <c r="BZ233" i="31"/>
  <c r="BZ173" i="31"/>
  <c r="CH233" i="31"/>
  <c r="CH173" i="31"/>
  <c r="CP233" i="31"/>
  <c r="CP173" i="31"/>
  <c r="L157" i="31"/>
  <c r="L160" i="31" s="1"/>
  <c r="L162" i="31" s="1"/>
  <c r="T157" i="31"/>
  <c r="T160" i="31" s="1"/>
  <c r="T162" i="31" s="1"/>
  <c r="AB157" i="31"/>
  <c r="AB160" i="31" s="1"/>
  <c r="AJ157" i="31"/>
  <c r="AJ160" i="31" s="1"/>
  <c r="AR157" i="31"/>
  <c r="AR160" i="31" s="1"/>
  <c r="AZ157" i="31"/>
  <c r="AZ160" i="31" s="1"/>
  <c r="BH157" i="31"/>
  <c r="BH160" i="31" s="1"/>
  <c r="BP157" i="31"/>
  <c r="BP160" i="31" s="1"/>
  <c r="BX157" i="31"/>
  <c r="BX160" i="31" s="1"/>
  <c r="CF157" i="31"/>
  <c r="CF160" i="31" s="1"/>
  <c r="CN157" i="31"/>
  <c r="CN160" i="31" s="1"/>
  <c r="AE158" i="31"/>
  <c r="AU158" i="31"/>
  <c r="BK158" i="31"/>
  <c r="CA158" i="31"/>
  <c r="X173" i="31"/>
  <c r="CJ173" i="31"/>
  <c r="AX174" i="31"/>
  <c r="AP201" i="31"/>
  <c r="K202" i="31"/>
  <c r="BI204" i="31"/>
  <c r="V205" i="31"/>
  <c r="CH205" i="31"/>
  <c r="L9" i="31"/>
  <c r="T9" i="31"/>
  <c r="AB9" i="31"/>
  <c r="AJ9" i="31"/>
  <c r="AR9" i="31"/>
  <c r="AZ9" i="31"/>
  <c r="BH9" i="31"/>
  <c r="BP9" i="31"/>
  <c r="BX9" i="31"/>
  <c r="CF9" i="31"/>
  <c r="CN9" i="31"/>
  <c r="H267" i="31"/>
  <c r="H262" i="31"/>
  <c r="P267" i="31"/>
  <c r="P262" i="31"/>
  <c r="X267" i="31"/>
  <c r="X262" i="31"/>
  <c r="AF267" i="31"/>
  <c r="AF262" i="31"/>
  <c r="AN267" i="31"/>
  <c r="AN262" i="31"/>
  <c r="AV267" i="31"/>
  <c r="AV262" i="31"/>
  <c r="BD267" i="31"/>
  <c r="BD262" i="31"/>
  <c r="BL267" i="31"/>
  <c r="BL262" i="31"/>
  <c r="BT267" i="31"/>
  <c r="BT262" i="31"/>
  <c r="CB267" i="31"/>
  <c r="CB262" i="31"/>
  <c r="CJ267" i="31"/>
  <c r="CJ262" i="31"/>
  <c r="CR267" i="31"/>
  <c r="CR262" i="31"/>
  <c r="CL202" i="31"/>
  <c r="CD202" i="31"/>
  <c r="BV202" i="31"/>
  <c r="BN202" i="31"/>
  <c r="BF202" i="31"/>
  <c r="AX202" i="31"/>
  <c r="AP202" i="31"/>
  <c r="AH202" i="31"/>
  <c r="Z202" i="31"/>
  <c r="R202" i="31"/>
  <c r="J202" i="31"/>
  <c r="CS202" i="31"/>
  <c r="CK202" i="31"/>
  <c r="CC202" i="31"/>
  <c r="BU202" i="31"/>
  <c r="BM202" i="31"/>
  <c r="BE202" i="31"/>
  <c r="AW202" i="31"/>
  <c r="AO202" i="31"/>
  <c r="AG202" i="31"/>
  <c r="Y202" i="31"/>
  <c r="Q202" i="31"/>
  <c r="I202" i="31"/>
  <c r="CR202" i="31"/>
  <c r="CJ202" i="31"/>
  <c r="CB202" i="31"/>
  <c r="BT202" i="31"/>
  <c r="BL202" i="31"/>
  <c r="BD202" i="31"/>
  <c r="AV202" i="31"/>
  <c r="AN202" i="31"/>
  <c r="AF202" i="31"/>
  <c r="X202" i="31"/>
  <c r="P202" i="31"/>
  <c r="H202" i="31"/>
  <c r="CQ202" i="31"/>
  <c r="CI202" i="31"/>
  <c r="CA202" i="31"/>
  <c r="BS202" i="31"/>
  <c r="BK202" i="31"/>
  <c r="BC202" i="31"/>
  <c r="AU202" i="31"/>
  <c r="AM202" i="31"/>
  <c r="AE202" i="31"/>
  <c r="W202" i="31"/>
  <c r="O202" i="31"/>
  <c r="G202" i="31"/>
  <c r="CP202" i="31"/>
  <c r="CH202" i="31"/>
  <c r="BZ202" i="31"/>
  <c r="BR202" i="31"/>
  <c r="BJ202" i="31"/>
  <c r="BB202" i="31"/>
  <c r="AT202" i="31"/>
  <c r="AL202" i="31"/>
  <c r="AD202" i="31"/>
  <c r="V202" i="31"/>
  <c r="N202" i="31"/>
  <c r="CO202" i="31"/>
  <c r="CG202" i="31"/>
  <c r="BY202" i="31"/>
  <c r="BQ202" i="31"/>
  <c r="BI202" i="31"/>
  <c r="BA202" i="31"/>
  <c r="AS202" i="31"/>
  <c r="AK202" i="31"/>
  <c r="AC202" i="31"/>
  <c r="U202" i="31"/>
  <c r="M202" i="31"/>
  <c r="CN202" i="31"/>
  <c r="CF202" i="31"/>
  <c r="BX202" i="31"/>
  <c r="BP202" i="31"/>
  <c r="BH202" i="31"/>
  <c r="AZ202" i="31"/>
  <c r="AR202" i="31"/>
  <c r="AJ202" i="31"/>
  <c r="AB202" i="31"/>
  <c r="T202" i="31"/>
  <c r="L202" i="31"/>
  <c r="J268" i="31"/>
  <c r="J263" i="31"/>
  <c r="R268" i="31"/>
  <c r="R263" i="31"/>
  <c r="Z268" i="31"/>
  <c r="Z263" i="31"/>
  <c r="AH268" i="31"/>
  <c r="AH263" i="31"/>
  <c r="AP268" i="31"/>
  <c r="AP263" i="31"/>
  <c r="AX268" i="31"/>
  <c r="AX263" i="31"/>
  <c r="BF268" i="31"/>
  <c r="BF263" i="31"/>
  <c r="BN268" i="31"/>
  <c r="BN263" i="31"/>
  <c r="BV268" i="31"/>
  <c r="BV263" i="31"/>
  <c r="CD268" i="31"/>
  <c r="CD263" i="31"/>
  <c r="CL268" i="31"/>
  <c r="CL263" i="31"/>
  <c r="N246" i="31"/>
  <c r="N257" i="31" s="1"/>
  <c r="N183" i="31"/>
  <c r="N168" i="31"/>
  <c r="N265" i="31"/>
  <c r="V246" i="31"/>
  <c r="V257" i="31" s="1"/>
  <c r="V183" i="31"/>
  <c r="V168" i="31"/>
  <c r="V265" i="31"/>
  <c r="AD246" i="31"/>
  <c r="AD257" i="31" s="1"/>
  <c r="AD183" i="31"/>
  <c r="AD168" i="31"/>
  <c r="AD265" i="31"/>
  <c r="AL246" i="31"/>
  <c r="AL257" i="31" s="1"/>
  <c r="AL183" i="31"/>
  <c r="AL265" i="31"/>
  <c r="AL168" i="31"/>
  <c r="AT246" i="31"/>
  <c r="AT257" i="31" s="1"/>
  <c r="AT183" i="31"/>
  <c r="AT265" i="31"/>
  <c r="AT168" i="31"/>
  <c r="BB246" i="31"/>
  <c r="BB257" i="31" s="1"/>
  <c r="BB265" i="31"/>
  <c r="BB183" i="31"/>
  <c r="BB168" i="31"/>
  <c r="BJ246" i="31"/>
  <c r="BJ257" i="31" s="1"/>
  <c r="BJ265" i="31"/>
  <c r="BJ183" i="31"/>
  <c r="BJ168" i="31"/>
  <c r="BR246" i="31"/>
  <c r="BR183" i="31"/>
  <c r="BR168" i="31"/>
  <c r="BR265" i="31"/>
  <c r="BZ246" i="31"/>
  <c r="BZ257" i="31" s="1"/>
  <c r="BZ183" i="31"/>
  <c r="BZ168" i="31"/>
  <c r="BZ265" i="31"/>
  <c r="CH246" i="31"/>
  <c r="CH183" i="31"/>
  <c r="CH168" i="31"/>
  <c r="CH265" i="31"/>
  <c r="CP246" i="31"/>
  <c r="CP257" i="31" s="1"/>
  <c r="CP183" i="31"/>
  <c r="CP168" i="31"/>
  <c r="CP265" i="31"/>
  <c r="K247" i="31"/>
  <c r="K266" i="31"/>
  <c r="S247" i="31"/>
  <c r="S266" i="31"/>
  <c r="AA247" i="31"/>
  <c r="AA266" i="31"/>
  <c r="AI247" i="31"/>
  <c r="AI266" i="31"/>
  <c r="AQ247" i="31"/>
  <c r="AQ266" i="31"/>
  <c r="AY247" i="31"/>
  <c r="AY266" i="31"/>
  <c r="BG247" i="31"/>
  <c r="BG266" i="31"/>
  <c r="BO247" i="31"/>
  <c r="BO266" i="31"/>
  <c r="BW247" i="31"/>
  <c r="BW266" i="31"/>
  <c r="CE247" i="31"/>
  <c r="CE266" i="31"/>
  <c r="CM247" i="31"/>
  <c r="CM266" i="31"/>
  <c r="G233" i="31"/>
  <c r="G173" i="31"/>
  <c r="O233" i="31"/>
  <c r="O173" i="31"/>
  <c r="W233" i="31"/>
  <c r="W173" i="31"/>
  <c r="AE233" i="31"/>
  <c r="AE173" i="31"/>
  <c r="AM233" i="31"/>
  <c r="AM173" i="31"/>
  <c r="AU233" i="31"/>
  <c r="AU173" i="31"/>
  <c r="BC233" i="31"/>
  <c r="BC173" i="31"/>
  <c r="BK233" i="31"/>
  <c r="BK173" i="31"/>
  <c r="BS233" i="31"/>
  <c r="BS173" i="31"/>
  <c r="CA233" i="31"/>
  <c r="CA173" i="31"/>
  <c r="CI233" i="31"/>
  <c r="CI173" i="31"/>
  <c r="CQ233" i="31"/>
  <c r="CQ173" i="31"/>
  <c r="K234" i="31"/>
  <c r="K174" i="31"/>
  <c r="S234" i="31"/>
  <c r="S174" i="31"/>
  <c r="AA234" i="31"/>
  <c r="AA174" i="31"/>
  <c r="AI234" i="31"/>
  <c r="AI174" i="31"/>
  <c r="AQ234" i="31"/>
  <c r="AQ174" i="31"/>
  <c r="AY234" i="31"/>
  <c r="AY174" i="31"/>
  <c r="BG234" i="31"/>
  <c r="BG174" i="31"/>
  <c r="BO234" i="31"/>
  <c r="BO174" i="31"/>
  <c r="BW234" i="31"/>
  <c r="BW174" i="31"/>
  <c r="CE234" i="31"/>
  <c r="CE174" i="31"/>
  <c r="CM234" i="31"/>
  <c r="CM174" i="31"/>
  <c r="M157" i="31"/>
  <c r="M160" i="31" s="1"/>
  <c r="M162" i="31" s="1"/>
  <c r="U157" i="31"/>
  <c r="U160" i="31" s="1"/>
  <c r="U162" i="31" s="1"/>
  <c r="AC157" i="31"/>
  <c r="AC160" i="31" s="1"/>
  <c r="AC162" i="31" s="1"/>
  <c r="AK157" i="31"/>
  <c r="AK160" i="31" s="1"/>
  <c r="AS157" i="31"/>
  <c r="AS160" i="31" s="1"/>
  <c r="AS162" i="31" s="1"/>
  <c r="BA157" i="31"/>
  <c r="BA160" i="31" s="1"/>
  <c r="BI157" i="31"/>
  <c r="BI160" i="31" s="1"/>
  <c r="BI162" i="31" s="1"/>
  <c r="BQ157" i="31"/>
  <c r="BQ160" i="31" s="1"/>
  <c r="BY157" i="31"/>
  <c r="BY160" i="31" s="1"/>
  <c r="BY162" i="31" s="1"/>
  <c r="CG157" i="31"/>
  <c r="CG160" i="31" s="1"/>
  <c r="CO157" i="31"/>
  <c r="CO160" i="31" s="1"/>
  <c r="G158" i="31"/>
  <c r="O158" i="31"/>
  <c r="W158" i="31"/>
  <c r="AH158" i="31"/>
  <c r="AX158" i="31"/>
  <c r="BN158" i="31"/>
  <c r="CD158" i="31"/>
  <c r="AH168" i="31"/>
  <c r="BN168" i="31"/>
  <c r="AF173" i="31"/>
  <c r="CR173" i="31"/>
  <c r="BF174" i="31"/>
  <c r="AX201" i="31"/>
  <c r="S202" i="31"/>
  <c r="CE202" i="31"/>
  <c r="BQ204" i="31"/>
  <c r="AD205" i="31"/>
  <c r="BA244" i="31"/>
  <c r="BA255" i="31" s="1"/>
  <c r="BA181" i="31"/>
  <c r="BI244" i="31"/>
  <c r="BI255" i="31" s="1"/>
  <c r="BI181" i="31"/>
  <c r="BQ244" i="31"/>
  <c r="BQ255" i="31" s="1"/>
  <c r="BQ181" i="31"/>
  <c r="BY244" i="31"/>
  <c r="BY255" i="31" s="1"/>
  <c r="BY181" i="31"/>
  <c r="CG244" i="31"/>
  <c r="CG255" i="31" s="1"/>
  <c r="CG181" i="31"/>
  <c r="CO244" i="31"/>
  <c r="CO255" i="31" s="1"/>
  <c r="CO181" i="31"/>
  <c r="I267" i="31"/>
  <c r="I262" i="31"/>
  <c r="Q267" i="31"/>
  <c r="Q262" i="31"/>
  <c r="Y267" i="31"/>
  <c r="Y262" i="31"/>
  <c r="AG267" i="31"/>
  <c r="AG262" i="31"/>
  <c r="AO267" i="31"/>
  <c r="AO262" i="31"/>
  <c r="AW267" i="31"/>
  <c r="AW262" i="31"/>
  <c r="BE267" i="31"/>
  <c r="BE262" i="31"/>
  <c r="BM267" i="31"/>
  <c r="BM262" i="31"/>
  <c r="BU267" i="31"/>
  <c r="BU262" i="31"/>
  <c r="CC267" i="31"/>
  <c r="CC262" i="31"/>
  <c r="CK267" i="31"/>
  <c r="CK262" i="31"/>
  <c r="CS267" i="31"/>
  <c r="CS262" i="31"/>
  <c r="CO205" i="31"/>
  <c r="CG205" i="31"/>
  <c r="BY205" i="31"/>
  <c r="BQ205" i="31"/>
  <c r="BI205" i="31"/>
  <c r="BA205" i="31"/>
  <c r="AS205" i="31"/>
  <c r="AK205" i="31"/>
  <c r="AC205" i="31"/>
  <c r="U205" i="31"/>
  <c r="M205" i="31"/>
  <c r="CN205" i="31"/>
  <c r="CF205" i="31"/>
  <c r="BX205" i="31"/>
  <c r="BP205" i="31"/>
  <c r="BH205" i="31"/>
  <c r="AZ205" i="31"/>
  <c r="AR205" i="31"/>
  <c r="AJ205" i="31"/>
  <c r="AB205" i="31"/>
  <c r="T205" i="31"/>
  <c r="L205" i="31"/>
  <c r="CM205" i="31"/>
  <c r="CE205" i="31"/>
  <c r="BW205" i="31"/>
  <c r="BO205" i="31"/>
  <c r="BG205" i="31"/>
  <c r="AY205" i="31"/>
  <c r="AQ205" i="31"/>
  <c r="AI205" i="31"/>
  <c r="AA205" i="31"/>
  <c r="S205" i="31"/>
  <c r="K205" i="31"/>
  <c r="CL205" i="31"/>
  <c r="CD205" i="31"/>
  <c r="BV205" i="31"/>
  <c r="BN205" i="31"/>
  <c r="BF205" i="31"/>
  <c r="AX205" i="31"/>
  <c r="AP205" i="31"/>
  <c r="AH205" i="31"/>
  <c r="Z205" i="31"/>
  <c r="R205" i="31"/>
  <c r="J205" i="31"/>
  <c r="CS205" i="31"/>
  <c r="CK205" i="31"/>
  <c r="CC205" i="31"/>
  <c r="BU205" i="31"/>
  <c r="BM205" i="31"/>
  <c r="BE205" i="31"/>
  <c r="AW205" i="31"/>
  <c r="AO205" i="31"/>
  <c r="AG205" i="31"/>
  <c r="Y205" i="31"/>
  <c r="Q205" i="31"/>
  <c r="I205" i="31"/>
  <c r="CR205" i="31"/>
  <c r="CJ205" i="31"/>
  <c r="CB205" i="31"/>
  <c r="BT205" i="31"/>
  <c r="BL205" i="31"/>
  <c r="BD205" i="31"/>
  <c r="AV205" i="31"/>
  <c r="AN205" i="31"/>
  <c r="AF205" i="31"/>
  <c r="X205" i="31"/>
  <c r="P205" i="31"/>
  <c r="H205" i="31"/>
  <c r="CQ205" i="31"/>
  <c r="CI205" i="31"/>
  <c r="CA205" i="31"/>
  <c r="BS205" i="31"/>
  <c r="BK205" i="31"/>
  <c r="BC205" i="31"/>
  <c r="AU205" i="31"/>
  <c r="AM205" i="31"/>
  <c r="AE205" i="31"/>
  <c r="W205" i="31"/>
  <c r="O205" i="31"/>
  <c r="G205" i="31"/>
  <c r="K268" i="31"/>
  <c r="K263" i="31"/>
  <c r="S268" i="31"/>
  <c r="S263" i="31"/>
  <c r="AA268" i="31"/>
  <c r="AA263" i="31"/>
  <c r="AI268" i="31"/>
  <c r="AI263" i="31"/>
  <c r="AQ268" i="31"/>
  <c r="AQ263" i="31"/>
  <c r="AY268" i="31"/>
  <c r="AY263" i="31"/>
  <c r="BG268" i="31"/>
  <c r="BG263" i="31"/>
  <c r="BO268" i="31"/>
  <c r="BO263" i="31"/>
  <c r="BW268" i="31"/>
  <c r="BW263" i="31"/>
  <c r="CE268" i="31"/>
  <c r="CE263" i="31"/>
  <c r="CM268" i="31"/>
  <c r="CM263" i="31"/>
  <c r="CN211" i="31"/>
  <c r="CF211" i="31"/>
  <c r="BX211" i="31"/>
  <c r="BP211" i="31"/>
  <c r="BH211" i="31"/>
  <c r="AZ211" i="31"/>
  <c r="AR211" i="31"/>
  <c r="AJ211" i="31"/>
  <c r="AB211" i="31"/>
  <c r="T211" i="31"/>
  <c r="L211" i="31"/>
  <c r="CM211" i="31"/>
  <c r="CE211" i="31"/>
  <c r="BW211" i="31"/>
  <c r="BO211" i="31"/>
  <c r="BG211" i="31"/>
  <c r="AY211" i="31"/>
  <c r="AQ211" i="31"/>
  <c r="AI211" i="31"/>
  <c r="AA211" i="31"/>
  <c r="S211" i="31"/>
  <c r="K211" i="31"/>
  <c r="CL211" i="31"/>
  <c r="CD211" i="31"/>
  <c r="BV211" i="31"/>
  <c r="BN211" i="31"/>
  <c r="BF211" i="31"/>
  <c r="AX211" i="31"/>
  <c r="AP211" i="31"/>
  <c r="AH211" i="31"/>
  <c r="Z211" i="31"/>
  <c r="R211" i="31"/>
  <c r="J211" i="31"/>
  <c r="CS211" i="31"/>
  <c r="CK211" i="31"/>
  <c r="CC211" i="31"/>
  <c r="BU211" i="31"/>
  <c r="BM211" i="31"/>
  <c r="BE211" i="31"/>
  <c r="AW211" i="31"/>
  <c r="AO211" i="31"/>
  <c r="AG211" i="31"/>
  <c r="Y211" i="31"/>
  <c r="Q211" i="31"/>
  <c r="I211" i="31"/>
  <c r="CR211" i="31"/>
  <c r="CJ211" i="31"/>
  <c r="CB211" i="31"/>
  <c r="BT211" i="31"/>
  <c r="BL211" i="31"/>
  <c r="BD211" i="31"/>
  <c r="AV211" i="31"/>
  <c r="AN211" i="31"/>
  <c r="AF211" i="31"/>
  <c r="X211" i="31"/>
  <c r="P211" i="31"/>
  <c r="H211" i="31"/>
  <c r="CQ211" i="31"/>
  <c r="CI211" i="31"/>
  <c r="CA211" i="31"/>
  <c r="BS211" i="31"/>
  <c r="BK211" i="31"/>
  <c r="BC211" i="31"/>
  <c r="AU211" i="31"/>
  <c r="AM211" i="31"/>
  <c r="AE211" i="31"/>
  <c r="W211" i="31"/>
  <c r="O211" i="31"/>
  <c r="G211" i="31"/>
  <c r="CP211" i="31"/>
  <c r="CH211" i="31"/>
  <c r="BZ211" i="31"/>
  <c r="BR211" i="31"/>
  <c r="BJ211" i="31"/>
  <c r="BB211" i="31"/>
  <c r="AT211" i="31"/>
  <c r="AL211" i="31"/>
  <c r="AD211" i="31"/>
  <c r="V211" i="31"/>
  <c r="N211" i="31"/>
  <c r="CO211" i="31"/>
  <c r="CG211" i="31"/>
  <c r="BY211" i="31"/>
  <c r="BQ211" i="31"/>
  <c r="BI211" i="31"/>
  <c r="BA211" i="31"/>
  <c r="AS211" i="31"/>
  <c r="AK211" i="31"/>
  <c r="AC211" i="31"/>
  <c r="U211" i="31"/>
  <c r="M211" i="31"/>
  <c r="G246" i="31"/>
  <c r="G257" i="31" s="1"/>
  <c r="G265" i="31"/>
  <c r="G183" i="31"/>
  <c r="G168" i="31"/>
  <c r="O246" i="31"/>
  <c r="O257" i="31" s="1"/>
  <c r="O265" i="31"/>
  <c r="O183" i="31"/>
  <c r="O168" i="31"/>
  <c r="W246" i="31"/>
  <c r="W257" i="31" s="1"/>
  <c r="W265" i="31"/>
  <c r="W183" i="31"/>
  <c r="W168" i="31"/>
  <c r="AE246" i="31"/>
  <c r="AE257" i="31" s="1"/>
  <c r="AE265" i="31"/>
  <c r="AE183" i="31"/>
  <c r="AE168" i="31"/>
  <c r="AM246" i="31"/>
  <c r="AM257" i="31" s="1"/>
  <c r="AM265" i="31"/>
  <c r="AM183" i="31"/>
  <c r="AM168" i="31"/>
  <c r="AU246" i="31"/>
  <c r="AU257" i="31" s="1"/>
  <c r="AU265" i="31"/>
  <c r="AU183" i="31"/>
  <c r="AU168" i="31"/>
  <c r="BC246" i="31"/>
  <c r="BC257" i="31" s="1"/>
  <c r="BC265" i="31"/>
  <c r="BC183" i="31"/>
  <c r="BC168" i="31"/>
  <c r="BK246" i="31"/>
  <c r="BK257" i="31" s="1"/>
  <c r="BK265" i="31"/>
  <c r="BK183" i="31"/>
  <c r="BK168" i="31"/>
  <c r="BS246" i="31"/>
  <c r="BS265" i="31"/>
  <c r="BS183" i="31"/>
  <c r="BS168" i="31"/>
  <c r="CA246" i="31"/>
  <c r="CA257" i="31" s="1"/>
  <c r="CA265" i="31"/>
  <c r="CA183" i="31"/>
  <c r="CA168" i="31"/>
  <c r="CI246" i="31"/>
  <c r="CI265" i="31"/>
  <c r="CI183" i="31"/>
  <c r="CI168" i="31"/>
  <c r="CQ246" i="31"/>
  <c r="CQ257" i="31" s="1"/>
  <c r="CQ265" i="31"/>
  <c r="CQ183" i="31"/>
  <c r="CQ168" i="31"/>
  <c r="CM226" i="31"/>
  <c r="CE226" i="31"/>
  <c r="BW226" i="31"/>
  <c r="BO226" i="31"/>
  <c r="BG226" i="31"/>
  <c r="AY226" i="31"/>
  <c r="AQ226" i="31"/>
  <c r="AI226" i="31"/>
  <c r="AA226" i="31"/>
  <c r="S226" i="31"/>
  <c r="K226" i="31"/>
  <c r="CL226" i="31"/>
  <c r="CD226" i="31"/>
  <c r="BV226" i="31"/>
  <c r="BN226" i="31"/>
  <c r="BF226" i="31"/>
  <c r="AX226" i="31"/>
  <c r="AP226" i="31"/>
  <c r="AH226" i="31"/>
  <c r="Z226" i="31"/>
  <c r="R226" i="31"/>
  <c r="J226" i="31"/>
  <c r="CS226" i="31"/>
  <c r="CK226" i="31"/>
  <c r="CC226" i="31"/>
  <c r="BU226" i="31"/>
  <c r="BM226" i="31"/>
  <c r="BE226" i="31"/>
  <c r="AW226" i="31"/>
  <c r="AO226" i="31"/>
  <c r="AG226" i="31"/>
  <c r="Y226" i="31"/>
  <c r="Q226" i="31"/>
  <c r="I226" i="31"/>
  <c r="CR226" i="31"/>
  <c r="CJ226" i="31"/>
  <c r="CB226" i="31"/>
  <c r="BT226" i="31"/>
  <c r="BL226" i="31"/>
  <c r="BD226" i="31"/>
  <c r="AV226" i="31"/>
  <c r="AN226" i="31"/>
  <c r="AF226" i="31"/>
  <c r="X226" i="31"/>
  <c r="P226" i="31"/>
  <c r="H226" i="31"/>
  <c r="CQ226" i="31"/>
  <c r="CI226" i="31"/>
  <c r="CA226" i="31"/>
  <c r="BS226" i="31"/>
  <c r="BK226" i="31"/>
  <c r="BC226" i="31"/>
  <c r="AU226" i="31"/>
  <c r="AM226" i="31"/>
  <c r="AE226" i="31"/>
  <c r="W226" i="31"/>
  <c r="O226" i="31"/>
  <c r="G226" i="31"/>
  <c r="CP226" i="31"/>
  <c r="CH226" i="31"/>
  <c r="BZ226" i="31"/>
  <c r="BR226" i="31"/>
  <c r="BJ226" i="31"/>
  <c r="BB226" i="31"/>
  <c r="AT226" i="31"/>
  <c r="AL226" i="31"/>
  <c r="AD226" i="31"/>
  <c r="V226" i="31"/>
  <c r="N226" i="31"/>
  <c r="CO226" i="31"/>
  <c r="CG226" i="31"/>
  <c r="BY226" i="31"/>
  <c r="BQ226" i="31"/>
  <c r="BI226" i="31"/>
  <c r="BA226" i="31"/>
  <c r="AS226" i="31"/>
  <c r="AK226" i="31"/>
  <c r="AC226" i="31"/>
  <c r="U226" i="31"/>
  <c r="M226" i="31"/>
  <c r="CN226" i="31"/>
  <c r="CF226" i="31"/>
  <c r="BX226" i="31"/>
  <c r="BP226" i="31"/>
  <c r="BH226" i="31"/>
  <c r="AZ226" i="31"/>
  <c r="AR226" i="31"/>
  <c r="AJ226" i="31"/>
  <c r="AB226" i="31"/>
  <c r="T226" i="31"/>
  <c r="L226" i="31"/>
  <c r="L247" i="31"/>
  <c r="L266" i="31"/>
  <c r="T247" i="31"/>
  <c r="T266" i="31"/>
  <c r="AB247" i="31"/>
  <c r="AB266" i="31"/>
  <c r="AB158" i="31"/>
  <c r="AJ247" i="31"/>
  <c r="AJ266" i="31"/>
  <c r="AJ158" i="31"/>
  <c r="AR247" i="31"/>
  <c r="AR266" i="31"/>
  <c r="AR158" i="31"/>
  <c r="AZ247" i="31"/>
  <c r="AZ266" i="31"/>
  <c r="AZ158" i="31"/>
  <c r="BH247" i="31"/>
  <c r="BH266" i="31"/>
  <c r="BH158" i="31"/>
  <c r="BP247" i="31"/>
  <c r="BP266" i="31"/>
  <c r="BP158" i="31"/>
  <c r="BX247" i="31"/>
  <c r="BX266" i="31"/>
  <c r="BX158" i="31"/>
  <c r="CF247" i="31"/>
  <c r="CF266" i="31"/>
  <c r="CF158" i="31"/>
  <c r="CN247" i="31"/>
  <c r="CN266" i="31"/>
  <c r="CN158" i="31"/>
  <c r="L234" i="31"/>
  <c r="L174" i="31"/>
  <c r="T234" i="31"/>
  <c r="T174" i="31"/>
  <c r="AB234" i="31"/>
  <c r="AB174" i="31"/>
  <c r="AJ234" i="31"/>
  <c r="AJ174" i="31"/>
  <c r="AR234" i="31"/>
  <c r="AR174" i="31"/>
  <c r="AZ234" i="31"/>
  <c r="AZ174" i="31"/>
  <c r="BH234" i="31"/>
  <c r="BH174" i="31"/>
  <c r="BP234" i="31"/>
  <c r="BP174" i="31"/>
  <c r="BX234" i="31"/>
  <c r="BX174" i="31"/>
  <c r="CF234" i="31"/>
  <c r="CF174" i="31"/>
  <c r="CN234" i="31"/>
  <c r="CN174" i="31"/>
  <c r="N157" i="31"/>
  <c r="V157" i="31"/>
  <c r="AD157" i="31"/>
  <c r="AL157" i="31"/>
  <c r="AT157" i="31"/>
  <c r="BB157" i="31"/>
  <c r="BJ157" i="31"/>
  <c r="BR157" i="31"/>
  <c r="BZ157" i="31"/>
  <c r="CH157" i="31"/>
  <c r="CP157" i="31"/>
  <c r="H158" i="31"/>
  <c r="P158" i="31"/>
  <c r="X158" i="31"/>
  <c r="AI158" i="31"/>
  <c r="AY158" i="31"/>
  <c r="BO158" i="31"/>
  <c r="CE158" i="31"/>
  <c r="K169" i="31"/>
  <c r="AQ169" i="31"/>
  <c r="BW169" i="31"/>
  <c r="AN173" i="31"/>
  <c r="BN174" i="31"/>
  <c r="BF201" i="31"/>
  <c r="AA202" i="31"/>
  <c r="CM202" i="31"/>
  <c r="M204" i="31"/>
  <c r="BY204" i="31"/>
  <c r="AL205" i="31"/>
  <c r="AT244" i="31"/>
  <c r="AT255" i="31" s="1"/>
  <c r="AT181" i="31"/>
  <c r="BB244" i="31"/>
  <c r="BB255" i="31" s="1"/>
  <c r="BB181" i="31"/>
  <c r="BJ244" i="31"/>
  <c r="BJ255" i="31" s="1"/>
  <c r="BJ181" i="31"/>
  <c r="BR244" i="31"/>
  <c r="BR255" i="31" s="1"/>
  <c r="BR181" i="31"/>
  <c r="BZ244" i="31"/>
  <c r="BZ255" i="31" s="1"/>
  <c r="BZ181" i="31"/>
  <c r="CH244" i="31"/>
  <c r="CH255" i="31" s="1"/>
  <c r="CH181" i="31"/>
  <c r="CP244" i="31"/>
  <c r="CP255" i="31" s="1"/>
  <c r="CP181" i="31"/>
  <c r="J262" i="31"/>
  <c r="J267" i="31"/>
  <c r="R262" i="31"/>
  <c r="R267" i="31"/>
  <c r="Z262" i="31"/>
  <c r="Z267" i="31"/>
  <c r="AH262" i="31"/>
  <c r="AH267" i="31"/>
  <c r="AP262" i="31"/>
  <c r="AP267" i="31"/>
  <c r="AX262" i="31"/>
  <c r="AX267" i="31"/>
  <c r="BF262" i="31"/>
  <c r="BF267" i="31"/>
  <c r="BN262" i="31"/>
  <c r="BN267" i="31"/>
  <c r="BV262" i="31"/>
  <c r="BV267" i="31"/>
  <c r="CD262" i="31"/>
  <c r="CD267" i="31"/>
  <c r="CL262" i="31"/>
  <c r="CL267" i="31"/>
  <c r="L263" i="31"/>
  <c r="L268" i="31"/>
  <c r="T263" i="31"/>
  <c r="T268" i="31"/>
  <c r="AB263" i="31"/>
  <c r="AB268" i="31"/>
  <c r="AJ263" i="31"/>
  <c r="AJ268" i="31"/>
  <c r="AR263" i="31"/>
  <c r="AR268" i="31"/>
  <c r="AZ263" i="31"/>
  <c r="AZ268" i="31"/>
  <c r="BH263" i="31"/>
  <c r="BH268" i="31"/>
  <c r="BP263" i="31"/>
  <c r="BP268" i="31"/>
  <c r="BX263" i="31"/>
  <c r="BX268" i="31"/>
  <c r="CF263" i="31"/>
  <c r="CF268" i="31"/>
  <c r="CN263" i="31"/>
  <c r="CN268" i="31"/>
  <c r="CQ214" i="31"/>
  <c r="CI214" i="31"/>
  <c r="CA214" i="31"/>
  <c r="BS214" i="31"/>
  <c r="BK214" i="31"/>
  <c r="BC214" i="31"/>
  <c r="AU214" i="31"/>
  <c r="AM214" i="31"/>
  <c r="AE214" i="31"/>
  <c r="W214" i="31"/>
  <c r="O214" i="31"/>
  <c r="G214" i="31"/>
  <c r="CP214" i="31"/>
  <c r="CH214" i="31"/>
  <c r="BZ214" i="31"/>
  <c r="BR214" i="31"/>
  <c r="BJ214" i="31"/>
  <c r="BB214" i="31"/>
  <c r="AT214" i="31"/>
  <c r="AL214" i="31"/>
  <c r="AD214" i="31"/>
  <c r="V214" i="31"/>
  <c r="N214" i="31"/>
  <c r="CO214" i="31"/>
  <c r="CG214" i="31"/>
  <c r="BY214" i="31"/>
  <c r="BQ214" i="31"/>
  <c r="BI214" i="31"/>
  <c r="BA214" i="31"/>
  <c r="AS214" i="31"/>
  <c r="AK214" i="31"/>
  <c r="AC214" i="31"/>
  <c r="U214" i="31"/>
  <c r="M214" i="31"/>
  <c r="CN214" i="31"/>
  <c r="CF214" i="31"/>
  <c r="BX214" i="31"/>
  <c r="BP214" i="31"/>
  <c r="BH214" i="31"/>
  <c r="AZ214" i="31"/>
  <c r="AR214" i="31"/>
  <c r="AJ214" i="31"/>
  <c r="AB214" i="31"/>
  <c r="T214" i="31"/>
  <c r="L214" i="31"/>
  <c r="CM214" i="31"/>
  <c r="CE214" i="31"/>
  <c r="BW214" i="31"/>
  <c r="BO214" i="31"/>
  <c r="BG214" i="31"/>
  <c r="AY214" i="31"/>
  <c r="AQ214" i="31"/>
  <c r="AI214" i="31"/>
  <c r="AA214" i="31"/>
  <c r="S214" i="31"/>
  <c r="K214" i="31"/>
  <c r="CL214" i="31"/>
  <c r="CD214" i="31"/>
  <c r="BV214" i="31"/>
  <c r="BN214" i="31"/>
  <c r="BF214" i="31"/>
  <c r="AX214" i="31"/>
  <c r="AP214" i="31"/>
  <c r="AH214" i="31"/>
  <c r="Z214" i="31"/>
  <c r="R214" i="31"/>
  <c r="J214" i="31"/>
  <c r="CS214" i="31"/>
  <c r="CK214" i="31"/>
  <c r="CC214" i="31"/>
  <c r="BU214" i="31"/>
  <c r="BM214" i="31"/>
  <c r="BE214" i="31"/>
  <c r="AW214" i="31"/>
  <c r="AO214" i="31"/>
  <c r="AG214" i="31"/>
  <c r="Y214" i="31"/>
  <c r="Q214" i="31"/>
  <c r="I214" i="31"/>
  <c r="CR214" i="31"/>
  <c r="CJ214" i="31"/>
  <c r="CB214" i="31"/>
  <c r="BT214" i="31"/>
  <c r="BL214" i="31"/>
  <c r="BD214" i="31"/>
  <c r="AV214" i="31"/>
  <c r="AN214" i="31"/>
  <c r="AF214" i="31"/>
  <c r="X214" i="31"/>
  <c r="P214" i="31"/>
  <c r="H214" i="31"/>
  <c r="H246" i="31"/>
  <c r="H257" i="31" s="1"/>
  <c r="H265" i="31"/>
  <c r="H168" i="31"/>
  <c r="P246" i="31"/>
  <c r="P257" i="31" s="1"/>
  <c r="P265" i="31"/>
  <c r="P168" i="31"/>
  <c r="X246" i="31"/>
  <c r="X257" i="31" s="1"/>
  <c r="X265" i="31"/>
  <c r="X168" i="31"/>
  <c r="AF246" i="31"/>
  <c r="AF257" i="31" s="1"/>
  <c r="AF265" i="31"/>
  <c r="AF168" i="31"/>
  <c r="AN246" i="31"/>
  <c r="AN257" i="31" s="1"/>
  <c r="AN265" i="31"/>
  <c r="AN168" i="31"/>
  <c r="AV246" i="31"/>
  <c r="AV257" i="31" s="1"/>
  <c r="AV265" i="31"/>
  <c r="AV168" i="31"/>
  <c r="BD246" i="31"/>
  <c r="BD257" i="31" s="1"/>
  <c r="BD265" i="31"/>
  <c r="BD168" i="31"/>
  <c r="BL246" i="31"/>
  <c r="BL257" i="31" s="1"/>
  <c r="BL265" i="31"/>
  <c r="BL168" i="31"/>
  <c r="BT246" i="31"/>
  <c r="BT257" i="31" s="1"/>
  <c r="BT265" i="31"/>
  <c r="BT168" i="31"/>
  <c r="CB246" i="31"/>
  <c r="CB265" i="31"/>
  <c r="CB168" i="31"/>
  <c r="CJ246" i="31"/>
  <c r="CJ265" i="31"/>
  <c r="CJ168" i="31"/>
  <c r="CR246" i="31"/>
  <c r="CR257" i="31" s="1"/>
  <c r="CR265" i="31"/>
  <c r="CR168" i="31"/>
  <c r="CP229" i="31"/>
  <c r="CH229" i="31"/>
  <c r="BZ229" i="31"/>
  <c r="BR229" i="31"/>
  <c r="BJ229" i="31"/>
  <c r="BB229" i="31"/>
  <c r="AT229" i="31"/>
  <c r="AL229" i="31"/>
  <c r="AD229" i="31"/>
  <c r="V229" i="31"/>
  <c r="N229" i="31"/>
  <c r="CO229" i="31"/>
  <c r="CG229" i="31"/>
  <c r="BY229" i="31"/>
  <c r="BQ229" i="31"/>
  <c r="BI229" i="31"/>
  <c r="BA229" i="31"/>
  <c r="AS229" i="31"/>
  <c r="AK229" i="31"/>
  <c r="AC229" i="31"/>
  <c r="U229" i="31"/>
  <c r="M229" i="31"/>
  <c r="CN229" i="31"/>
  <c r="CF229" i="31"/>
  <c r="BX229" i="31"/>
  <c r="BP229" i="31"/>
  <c r="BH229" i="31"/>
  <c r="AZ229" i="31"/>
  <c r="AR229" i="31"/>
  <c r="AJ229" i="31"/>
  <c r="AB229" i="31"/>
  <c r="T229" i="31"/>
  <c r="L229" i="31"/>
  <c r="CM229" i="31"/>
  <c r="CE229" i="31"/>
  <c r="BW229" i="31"/>
  <c r="BO229" i="31"/>
  <c r="BG229" i="31"/>
  <c r="AY229" i="31"/>
  <c r="AQ229" i="31"/>
  <c r="AI229" i="31"/>
  <c r="AA229" i="31"/>
  <c r="S229" i="31"/>
  <c r="K229" i="31"/>
  <c r="CL229" i="31"/>
  <c r="CD229" i="31"/>
  <c r="BV229" i="31"/>
  <c r="BN229" i="31"/>
  <c r="BF229" i="31"/>
  <c r="AX229" i="31"/>
  <c r="AP229" i="31"/>
  <c r="AH229" i="31"/>
  <c r="Z229" i="31"/>
  <c r="R229" i="31"/>
  <c r="J229" i="31"/>
  <c r="CS229" i="31"/>
  <c r="CK229" i="31"/>
  <c r="CC229" i="31"/>
  <c r="BU229" i="31"/>
  <c r="BM229" i="31"/>
  <c r="BE229" i="31"/>
  <c r="AW229" i="31"/>
  <c r="AO229" i="31"/>
  <c r="AG229" i="31"/>
  <c r="Y229" i="31"/>
  <c r="Q229" i="31"/>
  <c r="I229" i="31"/>
  <c r="CR229" i="31"/>
  <c r="CJ229" i="31"/>
  <c r="CB229" i="31"/>
  <c r="BT229" i="31"/>
  <c r="BL229" i="31"/>
  <c r="BD229" i="31"/>
  <c r="AV229" i="31"/>
  <c r="AN229" i="31"/>
  <c r="AF229" i="31"/>
  <c r="X229" i="31"/>
  <c r="P229" i="31"/>
  <c r="H229" i="31"/>
  <c r="CQ229" i="31"/>
  <c r="CI229" i="31"/>
  <c r="CA229" i="31"/>
  <c r="BS229" i="31"/>
  <c r="BK229" i="31"/>
  <c r="BC229" i="31"/>
  <c r="AU229" i="31"/>
  <c r="AM229" i="31"/>
  <c r="AE229" i="31"/>
  <c r="W229" i="31"/>
  <c r="O229" i="31"/>
  <c r="G229" i="31"/>
  <c r="M247" i="31"/>
  <c r="M266" i="31"/>
  <c r="M169" i="31"/>
  <c r="U247" i="31"/>
  <c r="U266" i="31"/>
  <c r="U169" i="31"/>
  <c r="AC247" i="31"/>
  <c r="AC266" i="31"/>
  <c r="AC169" i="31"/>
  <c r="AK247" i="31"/>
  <c r="AK266" i="31"/>
  <c r="AK169" i="31"/>
  <c r="AS247" i="31"/>
  <c r="AS266" i="31"/>
  <c r="AS169" i="31"/>
  <c r="BA247" i="31"/>
  <c r="BA266" i="31"/>
  <c r="BA169" i="31"/>
  <c r="BI247" i="31"/>
  <c r="BI266" i="31"/>
  <c r="BI169" i="31"/>
  <c r="BQ247" i="31"/>
  <c r="BQ266" i="31"/>
  <c r="BQ169" i="31"/>
  <c r="BY247" i="31"/>
  <c r="BY266" i="31"/>
  <c r="BY169" i="31"/>
  <c r="CG247" i="31"/>
  <c r="CG266" i="31"/>
  <c r="CG158" i="31"/>
  <c r="CG169" i="31"/>
  <c r="CO247" i="31"/>
  <c r="CO266" i="31"/>
  <c r="CO158" i="31"/>
  <c r="CO169" i="31"/>
  <c r="I233" i="31"/>
  <c r="I173" i="31"/>
  <c r="Q233" i="31"/>
  <c r="Q173" i="31"/>
  <c r="Y233" i="31"/>
  <c r="Y173" i="31"/>
  <c r="AG233" i="31"/>
  <c r="AG173" i="31"/>
  <c r="AO233" i="31"/>
  <c r="AO173" i="31"/>
  <c r="AW233" i="31"/>
  <c r="AW173" i="31"/>
  <c r="BE233" i="31"/>
  <c r="BE173" i="31"/>
  <c r="BM233" i="31"/>
  <c r="BM173" i="31"/>
  <c r="BU233" i="31"/>
  <c r="BU173" i="31"/>
  <c r="CC233" i="31"/>
  <c r="CC173" i="31"/>
  <c r="CK233" i="31"/>
  <c r="CK173" i="31"/>
  <c r="CS233" i="31"/>
  <c r="CS173" i="31"/>
  <c r="M234" i="31"/>
  <c r="M174" i="31"/>
  <c r="U234" i="31"/>
  <c r="U174" i="31"/>
  <c r="AC234" i="31"/>
  <c r="AC174" i="31"/>
  <c r="AK234" i="31"/>
  <c r="AK174" i="31"/>
  <c r="AS174" i="31"/>
  <c r="AS234" i="31"/>
  <c r="BA174" i="31"/>
  <c r="BA234" i="31"/>
  <c r="BI174" i="31"/>
  <c r="BI234" i="31"/>
  <c r="BQ234" i="31"/>
  <c r="BQ174" i="31"/>
  <c r="BY234" i="31"/>
  <c r="BY174" i="31"/>
  <c r="CG234" i="31"/>
  <c r="CG174" i="31"/>
  <c r="CO234" i="31"/>
  <c r="CO174" i="31"/>
  <c r="G157" i="31"/>
  <c r="G160" i="31" s="1"/>
  <c r="O157" i="31"/>
  <c r="O160" i="31" s="1"/>
  <c r="W157" i="31"/>
  <c r="W160" i="31" s="1"/>
  <c r="AE157" i="31"/>
  <c r="AE160" i="31" s="1"/>
  <c r="AM157" i="31"/>
  <c r="AM160" i="31" s="1"/>
  <c r="AU157" i="31"/>
  <c r="AU160" i="31" s="1"/>
  <c r="BC157" i="31"/>
  <c r="BC160" i="31" s="1"/>
  <c r="BK157" i="31"/>
  <c r="BK160" i="31" s="1"/>
  <c r="BS157" i="31"/>
  <c r="BS160" i="31" s="1"/>
  <c r="CA157" i="31"/>
  <c r="CA160" i="31" s="1"/>
  <c r="CI157" i="31"/>
  <c r="CI160" i="31" s="1"/>
  <c r="CQ157" i="31"/>
  <c r="CQ160" i="31" s="1"/>
  <c r="I158" i="31"/>
  <c r="Q158" i="31"/>
  <c r="Y158" i="31"/>
  <c r="AK158" i="31"/>
  <c r="BA158" i="31"/>
  <c r="BQ158" i="31"/>
  <c r="CI158" i="31"/>
  <c r="BI166" i="31"/>
  <c r="CO166" i="31"/>
  <c r="J168" i="31"/>
  <c r="AP168" i="31"/>
  <c r="BV168" i="31"/>
  <c r="L169" i="31"/>
  <c r="AR169" i="31"/>
  <c r="BX169" i="31"/>
  <c r="AV173" i="31"/>
  <c r="J174" i="31"/>
  <c r="BV174" i="31"/>
  <c r="AF183" i="31"/>
  <c r="CR183" i="31"/>
  <c r="BN201" i="31"/>
  <c r="AI202" i="31"/>
  <c r="U204" i="31"/>
  <c r="CG204" i="31"/>
  <c r="AT205" i="31"/>
  <c r="K262" i="31"/>
  <c r="K267" i="31"/>
  <c r="S262" i="31"/>
  <c r="S267" i="31"/>
  <c r="AA262" i="31"/>
  <c r="AA267" i="31"/>
  <c r="AI262" i="31"/>
  <c r="AI267" i="31"/>
  <c r="AQ262" i="31"/>
  <c r="AQ267" i="31"/>
  <c r="AY262" i="31"/>
  <c r="AY267" i="31"/>
  <c r="BG262" i="31"/>
  <c r="BG267" i="31"/>
  <c r="BO262" i="31"/>
  <c r="BO267" i="31"/>
  <c r="BW262" i="31"/>
  <c r="BW267" i="31"/>
  <c r="CE262" i="31"/>
  <c r="CE267" i="31"/>
  <c r="CM262" i="31"/>
  <c r="CM267" i="31"/>
  <c r="M263" i="31"/>
  <c r="M268" i="31"/>
  <c r="U263" i="31"/>
  <c r="U268" i="31"/>
  <c r="AC263" i="31"/>
  <c r="AC268" i="31"/>
  <c r="AK263" i="31"/>
  <c r="AK268" i="31"/>
  <c r="AS263" i="31"/>
  <c r="AS268" i="31"/>
  <c r="BA263" i="31"/>
  <c r="BA268" i="31"/>
  <c r="BI263" i="31"/>
  <c r="BI268" i="31"/>
  <c r="BQ263" i="31"/>
  <c r="BQ268" i="31"/>
  <c r="BY263" i="31"/>
  <c r="BY268" i="31"/>
  <c r="CG263" i="31"/>
  <c r="CG268" i="31"/>
  <c r="CO263" i="31"/>
  <c r="CO268" i="31"/>
  <c r="I246" i="31"/>
  <c r="I257" i="31" s="1"/>
  <c r="I265" i="31"/>
  <c r="I183" i="31"/>
  <c r="Q246" i="31"/>
  <c r="Q257" i="31" s="1"/>
  <c r="Q265" i="31"/>
  <c r="Q183" i="31"/>
  <c r="Y246" i="31"/>
  <c r="Y257" i="31" s="1"/>
  <c r="Y265" i="31"/>
  <c r="Y183" i="31"/>
  <c r="AG246" i="31"/>
  <c r="AG257" i="31" s="1"/>
  <c r="AG265" i="31"/>
  <c r="AG183" i="31"/>
  <c r="AO246" i="31"/>
  <c r="AO257" i="31" s="1"/>
  <c r="AO265" i="31"/>
  <c r="AO183" i="31"/>
  <c r="AW246" i="31"/>
  <c r="AW257" i="31" s="1"/>
  <c r="AW265" i="31"/>
  <c r="AW183" i="31"/>
  <c r="BE246" i="31"/>
  <c r="BE257" i="31" s="1"/>
  <c r="BE265" i="31"/>
  <c r="BE183" i="31"/>
  <c r="BM246" i="31"/>
  <c r="BM257" i="31" s="1"/>
  <c r="BM265" i="31"/>
  <c r="BM183" i="31"/>
  <c r="BU246" i="31"/>
  <c r="BU257" i="31" s="1"/>
  <c r="BU265" i="31"/>
  <c r="BU183" i="31"/>
  <c r="CC246" i="31"/>
  <c r="CC265" i="31"/>
  <c r="CC183" i="31"/>
  <c r="CK246" i="31"/>
  <c r="CK257" i="31" s="1"/>
  <c r="CK265" i="31"/>
  <c r="CK183" i="31"/>
  <c r="CS246" i="31"/>
  <c r="CS257" i="31" s="1"/>
  <c r="CS265" i="31"/>
  <c r="CS183" i="31"/>
  <c r="N247" i="31"/>
  <c r="N266" i="31"/>
  <c r="N169" i="31"/>
  <c r="V247" i="31"/>
  <c r="V266" i="31"/>
  <c r="V169" i="31"/>
  <c r="AD247" i="31"/>
  <c r="AD266" i="31"/>
  <c r="AD169" i="31"/>
  <c r="AL247" i="31"/>
  <c r="AL266" i="31"/>
  <c r="AL158" i="31"/>
  <c r="AL169" i="31"/>
  <c r="AT247" i="31"/>
  <c r="AT266" i="31"/>
  <c r="AT158" i="31"/>
  <c r="AT169" i="31"/>
  <c r="BB247" i="31"/>
  <c r="BB266" i="31"/>
  <c r="BB158" i="31"/>
  <c r="BB169" i="31"/>
  <c r="BJ247" i="31"/>
  <c r="BJ266" i="31"/>
  <c r="BJ158" i="31"/>
  <c r="BJ169" i="31"/>
  <c r="BR247" i="31"/>
  <c r="BR266" i="31"/>
  <c r="BR158" i="31"/>
  <c r="BR169" i="31"/>
  <c r="BZ247" i="31"/>
  <c r="BZ266" i="31"/>
  <c r="BZ158" i="31"/>
  <c r="BZ169" i="31"/>
  <c r="CH247" i="31"/>
  <c r="CH266" i="31"/>
  <c r="CH158" i="31"/>
  <c r="CH169" i="31"/>
  <c r="CP247" i="31"/>
  <c r="CP266" i="31"/>
  <c r="CP158" i="31"/>
  <c r="CP169" i="31"/>
  <c r="J233" i="31"/>
  <c r="J173" i="31"/>
  <c r="R233" i="31"/>
  <c r="R173" i="31"/>
  <c r="Z233" i="31"/>
  <c r="Z173" i="31"/>
  <c r="AH233" i="31"/>
  <c r="AH173" i="31"/>
  <c r="AP233" i="31"/>
  <c r="AP173" i="31"/>
  <c r="AX233" i="31"/>
  <c r="AX173" i="31"/>
  <c r="BF233" i="31"/>
  <c r="BF173" i="31"/>
  <c r="BN233" i="31"/>
  <c r="BN173" i="31"/>
  <c r="BV233" i="31"/>
  <c r="BV173" i="31"/>
  <c r="CD233" i="31"/>
  <c r="CD173" i="31"/>
  <c r="CL233" i="31"/>
  <c r="CL173" i="31"/>
  <c r="N234" i="31"/>
  <c r="N174" i="31"/>
  <c r="V234" i="31"/>
  <c r="V174" i="31"/>
  <c r="AD234" i="31"/>
  <c r="AD174" i="31"/>
  <c r="AL234" i="31"/>
  <c r="AL174" i="31"/>
  <c r="AT234" i="31"/>
  <c r="AT174" i="31"/>
  <c r="BB234" i="31"/>
  <c r="BB174" i="31"/>
  <c r="BJ234" i="31"/>
  <c r="BJ174" i="31"/>
  <c r="BR234" i="31"/>
  <c r="BR174" i="31"/>
  <c r="BZ234" i="31"/>
  <c r="BZ174" i="31"/>
  <c r="CH234" i="31"/>
  <c r="CH174" i="31"/>
  <c r="CP234" i="31"/>
  <c r="CP174" i="31"/>
  <c r="E235" i="31"/>
  <c r="N156" i="31"/>
  <c r="V156" i="31"/>
  <c r="AD156" i="31"/>
  <c r="AL156" i="31"/>
  <c r="AT156" i="31"/>
  <c r="BB156" i="31"/>
  <c r="BJ156" i="31"/>
  <c r="BR156" i="31"/>
  <c r="BZ156" i="31"/>
  <c r="CH156" i="31"/>
  <c r="CP156" i="31"/>
  <c r="H157" i="31"/>
  <c r="H160" i="31" s="1"/>
  <c r="P157" i="31"/>
  <c r="P160" i="31" s="1"/>
  <c r="X157" i="31"/>
  <c r="X160" i="31" s="1"/>
  <c r="AF157" i="31"/>
  <c r="AF160" i="31" s="1"/>
  <c r="AN157" i="31"/>
  <c r="AN160" i="31" s="1"/>
  <c r="AV157" i="31"/>
  <c r="AV160" i="31" s="1"/>
  <c r="BD157" i="31"/>
  <c r="BD160" i="31" s="1"/>
  <c r="BL157" i="31"/>
  <c r="BL160" i="31" s="1"/>
  <c r="BT157" i="31"/>
  <c r="BT160" i="31" s="1"/>
  <c r="CB157" i="31"/>
  <c r="CB160" i="31" s="1"/>
  <c r="CJ157" i="31"/>
  <c r="CJ160" i="31" s="1"/>
  <c r="CR157" i="31"/>
  <c r="CR160" i="31" s="1"/>
  <c r="J158" i="31"/>
  <c r="R158" i="31"/>
  <c r="Z158" i="31"/>
  <c r="AM158" i="31"/>
  <c r="BC158" i="31"/>
  <c r="BS158" i="31"/>
  <c r="CL158" i="31"/>
  <c r="BJ166" i="31"/>
  <c r="CP166" i="31"/>
  <c r="Q168" i="31"/>
  <c r="AW168" i="31"/>
  <c r="CC168" i="31"/>
  <c r="S169" i="31"/>
  <c r="AY169" i="31"/>
  <c r="CE169" i="31"/>
  <c r="BD173" i="31"/>
  <c r="R174" i="31"/>
  <c r="CD174" i="31"/>
  <c r="AN183" i="31"/>
  <c r="J201" i="31"/>
  <c r="BV201" i="31"/>
  <c r="AQ202" i="31"/>
  <c r="AC204" i="31"/>
  <c r="CO204" i="31"/>
  <c r="BB205" i="31"/>
  <c r="K256" i="31"/>
  <c r="K269" i="31" s="1"/>
  <c r="S256" i="31"/>
  <c r="S269" i="31" s="1"/>
  <c r="AA256" i="31"/>
  <c r="AA269" i="31" s="1"/>
  <c r="AI256" i="31"/>
  <c r="AI269" i="31" s="1"/>
  <c r="AQ256" i="31"/>
  <c r="AQ269" i="31" s="1"/>
  <c r="AY256" i="31"/>
  <c r="AY269" i="31" s="1"/>
  <c r="BG256" i="31"/>
  <c r="BG269" i="31" s="1"/>
  <c r="BO256" i="31"/>
  <c r="BO269" i="31" s="1"/>
  <c r="BW256" i="31"/>
  <c r="BW269" i="31" s="1"/>
  <c r="CE256" i="31"/>
  <c r="CE269" i="31" s="1"/>
  <c r="CM256" i="31"/>
  <c r="CM269" i="31" s="1"/>
  <c r="E264" i="31"/>
  <c r="G256" i="31"/>
  <c r="O256" i="31"/>
  <c r="O269" i="31" s="1"/>
  <c r="W256" i="31"/>
  <c r="W269" i="31" s="1"/>
  <c r="AE256" i="31"/>
  <c r="AE269" i="31" s="1"/>
  <c r="AM256" i="31"/>
  <c r="AM269" i="31" s="1"/>
  <c r="AU256" i="31"/>
  <c r="AU269" i="31" s="1"/>
  <c r="BC256" i="31"/>
  <c r="BC269" i="31" s="1"/>
  <c r="BK256" i="31"/>
  <c r="BK269" i="31" s="1"/>
  <c r="BS256" i="31"/>
  <c r="BS269" i="31" s="1"/>
  <c r="CA256" i="31"/>
  <c r="CA269" i="31" s="1"/>
  <c r="CI256" i="31"/>
  <c r="CI269" i="31" s="1"/>
  <c r="CQ256" i="31"/>
  <c r="CQ269" i="31" s="1"/>
  <c r="H256" i="31"/>
  <c r="H269" i="31" s="1"/>
  <c r="P256" i="31"/>
  <c r="P269" i="31" s="1"/>
  <c r="X256" i="31"/>
  <c r="X269" i="31" s="1"/>
  <c r="AF256" i="31"/>
  <c r="AF269" i="31" s="1"/>
  <c r="AN256" i="31"/>
  <c r="AN269" i="31" s="1"/>
  <c r="AV256" i="31"/>
  <c r="AV269" i="31" s="1"/>
  <c r="BD256" i="31"/>
  <c r="BD269" i="31" s="1"/>
  <c r="BL256" i="31"/>
  <c r="BL269" i="31" s="1"/>
  <c r="BT256" i="31"/>
  <c r="BT269" i="31" s="1"/>
  <c r="CB256" i="31"/>
  <c r="CB269" i="31" s="1"/>
  <c r="CJ256" i="31"/>
  <c r="CJ269" i="31" s="1"/>
  <c r="CR256" i="31"/>
  <c r="CR269" i="31" s="1"/>
  <c r="J256" i="31"/>
  <c r="J269" i="31" s="1"/>
  <c r="R256" i="31"/>
  <c r="R269" i="31" s="1"/>
  <c r="Z256" i="31"/>
  <c r="Z269" i="31" s="1"/>
  <c r="AH256" i="31"/>
  <c r="AH269" i="31" s="1"/>
  <c r="AP256" i="31"/>
  <c r="AP269" i="31" s="1"/>
  <c r="AX256" i="31"/>
  <c r="AX269" i="31" s="1"/>
  <c r="BF256" i="31"/>
  <c r="BF269" i="31" s="1"/>
  <c r="BN256" i="31"/>
  <c r="BN269" i="31" s="1"/>
  <c r="BV256" i="31"/>
  <c r="BV269" i="31" s="1"/>
  <c r="CD256" i="31"/>
  <c r="CD269" i="31" s="1"/>
  <c r="CL256" i="31"/>
  <c r="CL269" i="31" s="1"/>
  <c r="C293" i="31"/>
  <c r="E245" i="31"/>
  <c r="E234" i="10" s="1"/>
  <c r="N244" i="32"/>
  <c r="N255" i="32" s="1"/>
  <c r="N181" i="32"/>
  <c r="N184" i="32" s="1"/>
  <c r="N166" i="32"/>
  <c r="AT181" i="32"/>
  <c r="AT184" i="32" s="1"/>
  <c r="G265" i="32"/>
  <c r="G168" i="32"/>
  <c r="G183" i="32"/>
  <c r="G246" i="32"/>
  <c r="G257" i="32" s="1"/>
  <c r="G157" i="32"/>
  <c r="G160" i="32" s="1"/>
  <c r="G162" i="32" s="1"/>
  <c r="O265" i="32"/>
  <c r="O168" i="32"/>
  <c r="O246" i="32"/>
  <c r="O257" i="32" s="1"/>
  <c r="O183" i="32"/>
  <c r="O157" i="32"/>
  <c r="O160" i="32" s="1"/>
  <c r="O162" i="32" s="1"/>
  <c r="W265" i="32"/>
  <c r="W168" i="32"/>
  <c r="W246" i="32"/>
  <c r="W257" i="32" s="1"/>
  <c r="W183" i="32"/>
  <c r="W157" i="32"/>
  <c r="W160" i="32" s="1"/>
  <c r="W162" i="32" s="1"/>
  <c r="AE265" i="32"/>
  <c r="AE246" i="32"/>
  <c r="AE257" i="32" s="1"/>
  <c r="AE168" i="32"/>
  <c r="AE183" i="32"/>
  <c r="AE157" i="32"/>
  <c r="AE160" i="32" s="1"/>
  <c r="AE162" i="32" s="1"/>
  <c r="AM265" i="32"/>
  <c r="AM168" i="32"/>
  <c r="AM183" i="32"/>
  <c r="AM246" i="32"/>
  <c r="AM257" i="32" s="1"/>
  <c r="AM157" i="32"/>
  <c r="AM160" i="32" s="1"/>
  <c r="AM162" i="32" s="1"/>
  <c r="AU265" i="32"/>
  <c r="AU168" i="32"/>
  <c r="AU246" i="32"/>
  <c r="AU257" i="32" s="1"/>
  <c r="AU183" i="32"/>
  <c r="AU157" i="32"/>
  <c r="AU160" i="32" s="1"/>
  <c r="AU162" i="32" s="1"/>
  <c r="BC265" i="32"/>
  <c r="BC168" i="32"/>
  <c r="BC246" i="32"/>
  <c r="BC257" i="32" s="1"/>
  <c r="BC183" i="32"/>
  <c r="BC157" i="32"/>
  <c r="BC160" i="32" s="1"/>
  <c r="BC162" i="32" s="1"/>
  <c r="BK265" i="32"/>
  <c r="BK246" i="32"/>
  <c r="BK257" i="32" s="1"/>
  <c r="BK168" i="32"/>
  <c r="BK183" i="32"/>
  <c r="BK157" i="32"/>
  <c r="BK160" i="32" s="1"/>
  <c r="BK162" i="32" s="1"/>
  <c r="BS265" i="32"/>
  <c r="BS168" i="32"/>
  <c r="BS183" i="32"/>
  <c r="BS246" i="32"/>
  <c r="BS257" i="32" s="1"/>
  <c r="BS157" i="32"/>
  <c r="BS160" i="32" s="1"/>
  <c r="BS162" i="32" s="1"/>
  <c r="CA265" i="32"/>
  <c r="CA168" i="32"/>
  <c r="CA246" i="32"/>
  <c r="CA183" i="32"/>
  <c r="CA157" i="32"/>
  <c r="CA160" i="32" s="1"/>
  <c r="CA162" i="32" s="1"/>
  <c r="CI265" i="32"/>
  <c r="CI168" i="32"/>
  <c r="CI246" i="32"/>
  <c r="CI183" i="32"/>
  <c r="CI157" i="32"/>
  <c r="CI160" i="32" s="1"/>
  <c r="CQ265" i="32"/>
  <c r="CQ246" i="32"/>
  <c r="CQ168" i="32"/>
  <c r="CQ183" i="32"/>
  <c r="CQ157" i="32"/>
  <c r="CQ160" i="32" s="1"/>
  <c r="L256" i="31"/>
  <c r="L269" i="31" s="1"/>
  <c r="T256" i="31"/>
  <c r="T269" i="31" s="1"/>
  <c r="AB256" i="31"/>
  <c r="AB269" i="31" s="1"/>
  <c r="AJ256" i="31"/>
  <c r="AJ269" i="31" s="1"/>
  <c r="AR256" i="31"/>
  <c r="AR269" i="31" s="1"/>
  <c r="AZ256" i="31"/>
  <c r="AZ269" i="31" s="1"/>
  <c r="BH256" i="31"/>
  <c r="BH269" i="31" s="1"/>
  <c r="BP256" i="31"/>
  <c r="BP269" i="31" s="1"/>
  <c r="BX256" i="31"/>
  <c r="BX269" i="31" s="1"/>
  <c r="CF256" i="31"/>
  <c r="CF269" i="31" s="1"/>
  <c r="CN256" i="31"/>
  <c r="CN269" i="31" s="1"/>
  <c r="M256" i="31"/>
  <c r="M269" i="31" s="1"/>
  <c r="U256" i="31"/>
  <c r="U269" i="31" s="1"/>
  <c r="AC256" i="31"/>
  <c r="AC269" i="31" s="1"/>
  <c r="AK256" i="31"/>
  <c r="AK269" i="31" s="1"/>
  <c r="AS256" i="31"/>
  <c r="AS269" i="31" s="1"/>
  <c r="BA256" i="31"/>
  <c r="BA269" i="31" s="1"/>
  <c r="BI256" i="31"/>
  <c r="BI269" i="31" s="1"/>
  <c r="BQ256" i="31"/>
  <c r="BQ269" i="31" s="1"/>
  <c r="BY256" i="31"/>
  <c r="BY269" i="31" s="1"/>
  <c r="CG256" i="31"/>
  <c r="CG269" i="31" s="1"/>
  <c r="CO256" i="31"/>
  <c r="CO269" i="31" s="1"/>
  <c r="K263" i="32"/>
  <c r="K268" i="32"/>
  <c r="K9" i="32"/>
  <c r="K156" i="32"/>
  <c r="S263" i="32"/>
  <c r="S268" i="32"/>
  <c r="S9" i="32"/>
  <c r="S156" i="32"/>
  <c r="AA263" i="32"/>
  <c r="AA268" i="32"/>
  <c r="AA9" i="32"/>
  <c r="AA156" i="32"/>
  <c r="AI263" i="32"/>
  <c r="AI268" i="32"/>
  <c r="AI9" i="32"/>
  <c r="AI156" i="32"/>
  <c r="AQ263" i="32"/>
  <c r="AQ268" i="32"/>
  <c r="AQ9" i="32"/>
  <c r="AQ156" i="32"/>
  <c r="AY263" i="32"/>
  <c r="AY268" i="32"/>
  <c r="AY9" i="32"/>
  <c r="AY156" i="32"/>
  <c r="BG263" i="32"/>
  <c r="BG268" i="32"/>
  <c r="BG9" i="32"/>
  <c r="BG156" i="32"/>
  <c r="BO263" i="32"/>
  <c r="BO268" i="32"/>
  <c r="BO9" i="32"/>
  <c r="BO156" i="32"/>
  <c r="BW263" i="32"/>
  <c r="BW268" i="32"/>
  <c r="BW9" i="32"/>
  <c r="BW156" i="32"/>
  <c r="CE263" i="32"/>
  <c r="CE268" i="32"/>
  <c r="CE9" i="32"/>
  <c r="CE156" i="32"/>
  <c r="CM263" i="32"/>
  <c r="CM268" i="32"/>
  <c r="CM9" i="32"/>
  <c r="CM156" i="32"/>
  <c r="N256" i="31"/>
  <c r="N269" i="31" s="1"/>
  <c r="V256" i="31"/>
  <c r="V269" i="31" s="1"/>
  <c r="AD256" i="31"/>
  <c r="AD269" i="31" s="1"/>
  <c r="AL256" i="31"/>
  <c r="AL269" i="31" s="1"/>
  <c r="AT256" i="31"/>
  <c r="AT269" i="31" s="1"/>
  <c r="BB256" i="31"/>
  <c r="BB269" i="31" s="1"/>
  <c r="BJ256" i="31"/>
  <c r="BJ269" i="31" s="1"/>
  <c r="BR256" i="31"/>
  <c r="BR269" i="31" s="1"/>
  <c r="BZ256" i="31"/>
  <c r="BZ269" i="31" s="1"/>
  <c r="CH256" i="31"/>
  <c r="CH269" i="31" s="1"/>
  <c r="CP256" i="31"/>
  <c r="CP269" i="31" s="1"/>
  <c r="CS211" i="32"/>
  <c r="CK211" i="32"/>
  <c r="CC211" i="32"/>
  <c r="BU211" i="32"/>
  <c r="BM211" i="32"/>
  <c r="BE211" i="32"/>
  <c r="AW211" i="32"/>
  <c r="AO211" i="32"/>
  <c r="AG211" i="32"/>
  <c r="Y211" i="32"/>
  <c r="Q211" i="32"/>
  <c r="I211" i="32"/>
  <c r="CR211" i="32"/>
  <c r="CJ211" i="32"/>
  <c r="CB211" i="32"/>
  <c r="BT211" i="32"/>
  <c r="BL211" i="32"/>
  <c r="BD211" i="32"/>
  <c r="AV211" i="32"/>
  <c r="AN211" i="32"/>
  <c r="AF211" i="32"/>
  <c r="X211" i="32"/>
  <c r="P211" i="32"/>
  <c r="H211" i="32"/>
  <c r="CQ211" i="32"/>
  <c r="CI211" i="32"/>
  <c r="CA211" i="32"/>
  <c r="BS211" i="32"/>
  <c r="BK211" i="32"/>
  <c r="BC211" i="32"/>
  <c r="AU211" i="32"/>
  <c r="AM211" i="32"/>
  <c r="AE211" i="32"/>
  <c r="W211" i="32"/>
  <c r="O211" i="32"/>
  <c r="G211" i="32"/>
  <c r="CP211" i="32"/>
  <c r="CH211" i="32"/>
  <c r="BZ211" i="32"/>
  <c r="BR211" i="32"/>
  <c r="BJ211" i="32"/>
  <c r="BB211" i="32"/>
  <c r="AT211" i="32"/>
  <c r="AL211" i="32"/>
  <c r="AD211" i="32"/>
  <c r="V211" i="32"/>
  <c r="N211" i="32"/>
  <c r="CO211" i="32"/>
  <c r="CG211" i="32"/>
  <c r="BY211" i="32"/>
  <c r="BQ211" i="32"/>
  <c r="BI211" i="32"/>
  <c r="BA211" i="32"/>
  <c r="AS211" i="32"/>
  <c r="AK211" i="32"/>
  <c r="AC211" i="32"/>
  <c r="U211" i="32"/>
  <c r="M211" i="32"/>
  <c r="CN211" i="32"/>
  <c r="CF211" i="32"/>
  <c r="BX211" i="32"/>
  <c r="BP211" i="32"/>
  <c r="BH211" i="32"/>
  <c r="AZ211" i="32"/>
  <c r="AR211" i="32"/>
  <c r="AJ211" i="32"/>
  <c r="AB211" i="32"/>
  <c r="T211" i="32"/>
  <c r="L211" i="32"/>
  <c r="BO211" i="32"/>
  <c r="AI211" i="32"/>
  <c r="BN211" i="32"/>
  <c r="AH211" i="32"/>
  <c r="CM211" i="32"/>
  <c r="BG211" i="32"/>
  <c r="AA211" i="32"/>
  <c r="CL211" i="32"/>
  <c r="BF211" i="32"/>
  <c r="Z211" i="32"/>
  <c r="CE211" i="32"/>
  <c r="AY211" i="32"/>
  <c r="S211" i="32"/>
  <c r="CD211" i="32"/>
  <c r="AX211" i="32"/>
  <c r="R211" i="32"/>
  <c r="BW211" i="32"/>
  <c r="AQ211" i="32"/>
  <c r="K211" i="32"/>
  <c r="BV211" i="32"/>
  <c r="AP211" i="32"/>
  <c r="J211" i="32"/>
  <c r="E159" i="32"/>
  <c r="V244" i="32"/>
  <c r="V255" i="32" s="1"/>
  <c r="V181" i="32"/>
  <c r="V166" i="32"/>
  <c r="BR181" i="32"/>
  <c r="BR184" i="32" s="1"/>
  <c r="BR166" i="32"/>
  <c r="I262" i="32"/>
  <c r="I267" i="32"/>
  <c r="I9" i="32"/>
  <c r="Q262" i="32"/>
  <c r="Q267" i="32"/>
  <c r="Q9" i="32"/>
  <c r="Y262" i="32"/>
  <c r="Y267" i="32"/>
  <c r="Y9" i="32"/>
  <c r="AG262" i="32"/>
  <c r="AG267" i="32"/>
  <c r="AG9" i="32"/>
  <c r="AO262" i="32"/>
  <c r="AO267" i="32"/>
  <c r="AO9" i="32"/>
  <c r="AW262" i="32"/>
  <c r="AW267" i="32"/>
  <c r="AW9" i="32"/>
  <c r="BE262" i="32"/>
  <c r="BE267" i="32"/>
  <c r="BE9" i="32"/>
  <c r="BM262" i="32"/>
  <c r="BM267" i="32"/>
  <c r="BM9" i="32"/>
  <c r="BU262" i="32"/>
  <c r="BU267" i="32"/>
  <c r="BU9" i="32"/>
  <c r="CC262" i="32"/>
  <c r="CC267" i="32"/>
  <c r="CC9" i="32"/>
  <c r="CK262" i="32"/>
  <c r="CK267" i="32"/>
  <c r="CK9" i="32"/>
  <c r="CS262" i="32"/>
  <c r="CS267" i="32"/>
  <c r="CS9" i="32"/>
  <c r="CM212" i="32"/>
  <c r="CL212" i="32"/>
  <c r="CD212" i="32"/>
  <c r="BV212" i="32"/>
  <c r="BN212" i="32"/>
  <c r="BF212" i="32"/>
  <c r="AX212" i="32"/>
  <c r="AP212" i="32"/>
  <c r="AH212" i="32"/>
  <c r="Z212" i="32"/>
  <c r="R212" i="32"/>
  <c r="J212" i="32"/>
  <c r="CS212" i="32"/>
  <c r="CK212" i="32"/>
  <c r="CC212" i="32"/>
  <c r="BU212" i="32"/>
  <c r="BM212" i="32"/>
  <c r="BE212" i="32"/>
  <c r="AW212" i="32"/>
  <c r="AO212" i="32"/>
  <c r="AG212" i="32"/>
  <c r="Y212" i="32"/>
  <c r="Q212" i="32"/>
  <c r="I212" i="32"/>
  <c r="CR212" i="32"/>
  <c r="CJ212" i="32"/>
  <c r="CB212" i="32"/>
  <c r="BT212" i="32"/>
  <c r="BL212" i="32"/>
  <c r="BD212" i="32"/>
  <c r="AV212" i="32"/>
  <c r="AN212" i="32"/>
  <c r="AF212" i="32"/>
  <c r="X212" i="32"/>
  <c r="P212" i="32"/>
  <c r="H212" i="32"/>
  <c r="CQ212" i="32"/>
  <c r="CI212" i="32"/>
  <c r="CA212" i="32"/>
  <c r="BS212" i="32"/>
  <c r="BK212" i="32"/>
  <c r="BC212" i="32"/>
  <c r="AU212" i="32"/>
  <c r="AM212" i="32"/>
  <c r="AE212" i="32"/>
  <c r="W212" i="32"/>
  <c r="O212" i="32"/>
  <c r="G212" i="32"/>
  <c r="CP212" i="32"/>
  <c r="CH212" i="32"/>
  <c r="BZ212" i="32"/>
  <c r="BR212" i="32"/>
  <c r="BJ212" i="32"/>
  <c r="BB212" i="32"/>
  <c r="AT212" i="32"/>
  <c r="AL212" i="32"/>
  <c r="AD212" i="32"/>
  <c r="V212" i="32"/>
  <c r="N212" i="32"/>
  <c r="CO212" i="32"/>
  <c r="CG212" i="32"/>
  <c r="BY212" i="32"/>
  <c r="BQ212" i="32"/>
  <c r="BI212" i="32"/>
  <c r="BA212" i="32"/>
  <c r="AS212" i="32"/>
  <c r="AK212" i="32"/>
  <c r="AC212" i="32"/>
  <c r="U212" i="32"/>
  <c r="M212" i="32"/>
  <c r="BP212" i="32"/>
  <c r="AJ212" i="32"/>
  <c r="BO212" i="32"/>
  <c r="AI212" i="32"/>
  <c r="BH212" i="32"/>
  <c r="AB212" i="32"/>
  <c r="CN212" i="32"/>
  <c r="BG212" i="32"/>
  <c r="AA212" i="32"/>
  <c r="CF212" i="32"/>
  <c r="AZ212" i="32"/>
  <c r="T212" i="32"/>
  <c r="CE212" i="32"/>
  <c r="AY212" i="32"/>
  <c r="S212" i="32"/>
  <c r="BX212" i="32"/>
  <c r="AR212" i="32"/>
  <c r="L212" i="32"/>
  <c r="BW212" i="32"/>
  <c r="AQ212" i="32"/>
  <c r="K212" i="32"/>
  <c r="CL205" i="32"/>
  <c r="CD205" i="32"/>
  <c r="BV205" i="32"/>
  <c r="BN205" i="32"/>
  <c r="BF205" i="32"/>
  <c r="AX205" i="32"/>
  <c r="AP205" i="32"/>
  <c r="AH205" i="32"/>
  <c r="Z205" i="32"/>
  <c r="R205" i="32"/>
  <c r="J205" i="32"/>
  <c r="CS205" i="32"/>
  <c r="CK205" i="32"/>
  <c r="CC205" i="32"/>
  <c r="BU205" i="32"/>
  <c r="BM205" i="32"/>
  <c r="BE205" i="32"/>
  <c r="AW205" i="32"/>
  <c r="AO205" i="32"/>
  <c r="AG205" i="32"/>
  <c r="Y205" i="32"/>
  <c r="Q205" i="32"/>
  <c r="I205" i="32"/>
  <c r="CR205" i="32"/>
  <c r="CJ205" i="32"/>
  <c r="CB205" i="32"/>
  <c r="BT205" i="32"/>
  <c r="BL205" i="32"/>
  <c r="BD205" i="32"/>
  <c r="AV205" i="32"/>
  <c r="AN205" i="32"/>
  <c r="AF205" i="32"/>
  <c r="X205" i="32"/>
  <c r="P205" i="32"/>
  <c r="H205" i="32"/>
  <c r="CQ205" i="32"/>
  <c r="CI205" i="32"/>
  <c r="CA205" i="32"/>
  <c r="BS205" i="32"/>
  <c r="BK205" i="32"/>
  <c r="BC205" i="32"/>
  <c r="AU205" i="32"/>
  <c r="AM205" i="32"/>
  <c r="AE205" i="32"/>
  <c r="W205" i="32"/>
  <c r="O205" i="32"/>
  <c r="G205" i="32"/>
  <c r="CP205" i="32"/>
  <c r="CH205" i="32"/>
  <c r="BZ205" i="32"/>
  <c r="BR205" i="32"/>
  <c r="BJ205" i="32"/>
  <c r="BB205" i="32"/>
  <c r="AT205" i="32"/>
  <c r="AL205" i="32"/>
  <c r="AD205" i="32"/>
  <c r="V205" i="32"/>
  <c r="N205" i="32"/>
  <c r="CO205" i="32"/>
  <c r="CG205" i="32"/>
  <c r="BY205" i="32"/>
  <c r="BQ205" i="32"/>
  <c r="BI205" i="32"/>
  <c r="BA205" i="32"/>
  <c r="AS205" i="32"/>
  <c r="AK205" i="32"/>
  <c r="AC205" i="32"/>
  <c r="U205" i="32"/>
  <c r="M205" i="32"/>
  <c r="BX205" i="32"/>
  <c r="AR205" i="32"/>
  <c r="L205" i="32"/>
  <c r="BW205" i="32"/>
  <c r="AQ205" i="32"/>
  <c r="K205" i="32"/>
  <c r="BP205" i="32"/>
  <c r="AJ205" i="32"/>
  <c r="BO205" i="32"/>
  <c r="AI205" i="32"/>
  <c r="CN205" i="32"/>
  <c r="BH205" i="32"/>
  <c r="AB205" i="32"/>
  <c r="CM205" i="32"/>
  <c r="BG205" i="32"/>
  <c r="AA205" i="32"/>
  <c r="CF205" i="32"/>
  <c r="AZ205" i="32"/>
  <c r="T205" i="32"/>
  <c r="CE205" i="32"/>
  <c r="AY205" i="32"/>
  <c r="S205" i="32"/>
  <c r="CS226" i="32"/>
  <c r="CK226" i="32"/>
  <c r="CC226" i="32"/>
  <c r="BU226" i="32"/>
  <c r="BM226" i="32"/>
  <c r="BE226" i="32"/>
  <c r="AW226" i="32"/>
  <c r="AO226" i="32"/>
  <c r="AG226" i="32"/>
  <c r="Y226" i="32"/>
  <c r="Q226" i="32"/>
  <c r="I226" i="32"/>
  <c r="CR226" i="32"/>
  <c r="CJ226" i="32"/>
  <c r="CB226" i="32"/>
  <c r="BT226" i="32"/>
  <c r="BL226" i="32"/>
  <c r="BD226" i="32"/>
  <c r="AV226" i="32"/>
  <c r="AN226" i="32"/>
  <c r="AF226" i="32"/>
  <c r="X226" i="32"/>
  <c r="P226" i="32"/>
  <c r="H226" i="32"/>
  <c r="CQ226" i="32"/>
  <c r="CI226" i="32"/>
  <c r="CA226" i="32"/>
  <c r="BS226" i="32"/>
  <c r="BK226" i="32"/>
  <c r="BC226" i="32"/>
  <c r="AU226" i="32"/>
  <c r="AM226" i="32"/>
  <c r="AE226" i="32"/>
  <c r="W226" i="32"/>
  <c r="O226" i="32"/>
  <c r="G226" i="32"/>
  <c r="CP226" i="32"/>
  <c r="CH226" i="32"/>
  <c r="BZ226" i="32"/>
  <c r="BR226" i="32"/>
  <c r="BJ226" i="32"/>
  <c r="BB226" i="32"/>
  <c r="AT226" i="32"/>
  <c r="AL226" i="32"/>
  <c r="AD226" i="32"/>
  <c r="V226" i="32"/>
  <c r="N226" i="32"/>
  <c r="CO226" i="32"/>
  <c r="CG226" i="32"/>
  <c r="BY226" i="32"/>
  <c r="BQ226" i="32"/>
  <c r="BI226" i="32"/>
  <c r="BA226" i="32"/>
  <c r="AS226" i="32"/>
  <c r="AK226" i="32"/>
  <c r="AC226" i="32"/>
  <c r="U226" i="32"/>
  <c r="M226" i="32"/>
  <c r="CN226" i="32"/>
  <c r="CF226" i="32"/>
  <c r="BX226" i="32"/>
  <c r="BP226" i="32"/>
  <c r="BH226" i="32"/>
  <c r="AZ226" i="32"/>
  <c r="AR226" i="32"/>
  <c r="AJ226" i="32"/>
  <c r="AB226" i="32"/>
  <c r="T226" i="32"/>
  <c r="L226" i="32"/>
  <c r="CM226" i="32"/>
  <c r="CE226" i="32"/>
  <c r="BW226" i="32"/>
  <c r="BO226" i="32"/>
  <c r="BG226" i="32"/>
  <c r="AY226" i="32"/>
  <c r="AQ226" i="32"/>
  <c r="AI226" i="32"/>
  <c r="AA226" i="32"/>
  <c r="S226" i="32"/>
  <c r="K226" i="32"/>
  <c r="AP226" i="32"/>
  <c r="AH226" i="32"/>
  <c r="CL226" i="32"/>
  <c r="Z226" i="32"/>
  <c r="CD226" i="32"/>
  <c r="R226" i="32"/>
  <c r="BV226" i="32"/>
  <c r="J226" i="32"/>
  <c r="BN226" i="32"/>
  <c r="BF226" i="32"/>
  <c r="AX226" i="32"/>
  <c r="L244" i="32"/>
  <c r="L255" i="32" s="1"/>
  <c r="L181" i="32"/>
  <c r="T244" i="32"/>
  <c r="T255" i="32" s="1"/>
  <c r="T181" i="32"/>
  <c r="AB244" i="32"/>
  <c r="AB255" i="32" s="1"/>
  <c r="AB181" i="32"/>
  <c r="AR244" i="32"/>
  <c r="AR255" i="32" s="1"/>
  <c r="AR181" i="32"/>
  <c r="AZ244" i="32"/>
  <c r="AZ255" i="32" s="1"/>
  <c r="AZ181" i="32"/>
  <c r="BH244" i="32"/>
  <c r="BH255" i="32" s="1"/>
  <c r="BH181" i="32"/>
  <c r="CF244" i="32"/>
  <c r="CF255" i="32" s="1"/>
  <c r="CF181" i="32"/>
  <c r="G262" i="32"/>
  <c r="G267" i="32"/>
  <c r="O262" i="32"/>
  <c r="O267" i="32"/>
  <c r="W262" i="32"/>
  <c r="W267" i="32"/>
  <c r="AE262" i="32"/>
  <c r="AE267" i="32"/>
  <c r="AM262" i="32"/>
  <c r="AM267" i="32"/>
  <c r="AU262" i="32"/>
  <c r="AU267" i="32"/>
  <c r="BC262" i="32"/>
  <c r="BC267" i="32"/>
  <c r="BK262" i="32"/>
  <c r="BK267" i="32"/>
  <c r="BS262" i="32"/>
  <c r="BS267" i="32"/>
  <c r="CA262" i="32"/>
  <c r="CA267" i="32"/>
  <c r="CI262" i="32"/>
  <c r="CI267" i="32"/>
  <c r="CQ262" i="32"/>
  <c r="CQ267" i="32"/>
  <c r="I263" i="32"/>
  <c r="I268" i="32"/>
  <c r="Q263" i="32"/>
  <c r="Q268" i="32"/>
  <c r="Y263" i="32"/>
  <c r="Y268" i="32"/>
  <c r="AG263" i="32"/>
  <c r="AG268" i="32"/>
  <c r="AO263" i="32"/>
  <c r="AO268" i="32"/>
  <c r="AW263" i="32"/>
  <c r="AW268" i="32"/>
  <c r="BE263" i="32"/>
  <c r="BE268" i="32"/>
  <c r="BM263" i="32"/>
  <c r="BM268" i="32"/>
  <c r="BU263" i="32"/>
  <c r="BU268" i="32"/>
  <c r="CC263" i="32"/>
  <c r="CC268" i="32"/>
  <c r="CK263" i="32"/>
  <c r="CK268" i="32"/>
  <c r="CS263" i="32"/>
  <c r="CS268" i="32"/>
  <c r="CN213" i="32"/>
  <c r="CF213" i="32"/>
  <c r="BX213" i="32"/>
  <c r="BP213" i="32"/>
  <c r="BH213" i="32"/>
  <c r="AZ213" i="32"/>
  <c r="AR213" i="32"/>
  <c r="AJ213" i="32"/>
  <c r="AB213" i="32"/>
  <c r="T213" i="32"/>
  <c r="L213" i="32"/>
  <c r="CM213" i="32"/>
  <c r="CE213" i="32"/>
  <c r="BW213" i="32"/>
  <c r="BO213" i="32"/>
  <c r="BG213" i="32"/>
  <c r="AY213" i="32"/>
  <c r="AQ213" i="32"/>
  <c r="AI213" i="32"/>
  <c r="AA213" i="32"/>
  <c r="S213" i="32"/>
  <c r="K213" i="32"/>
  <c r="CL213" i="32"/>
  <c r="CD213" i="32"/>
  <c r="BV213" i="32"/>
  <c r="BN213" i="32"/>
  <c r="BF213" i="32"/>
  <c r="AX213" i="32"/>
  <c r="AP213" i="32"/>
  <c r="AH213" i="32"/>
  <c r="Z213" i="32"/>
  <c r="R213" i="32"/>
  <c r="J213" i="32"/>
  <c r="CS213" i="32"/>
  <c r="CK213" i="32"/>
  <c r="CC213" i="32"/>
  <c r="BU213" i="32"/>
  <c r="BM213" i="32"/>
  <c r="BE213" i="32"/>
  <c r="AW213" i="32"/>
  <c r="AO213" i="32"/>
  <c r="AG213" i="32"/>
  <c r="Y213" i="32"/>
  <c r="Q213" i="32"/>
  <c r="I213" i="32"/>
  <c r="CR213" i="32"/>
  <c r="CJ213" i="32"/>
  <c r="CB213" i="32"/>
  <c r="BT213" i="32"/>
  <c r="BL213" i="32"/>
  <c r="BD213" i="32"/>
  <c r="AV213" i="32"/>
  <c r="AN213" i="32"/>
  <c r="AF213" i="32"/>
  <c r="X213" i="32"/>
  <c r="P213" i="32"/>
  <c r="H213" i="32"/>
  <c r="CQ213" i="32"/>
  <c r="CI213" i="32"/>
  <c r="CA213" i="32"/>
  <c r="BS213" i="32"/>
  <c r="BK213" i="32"/>
  <c r="BC213" i="32"/>
  <c r="AU213" i="32"/>
  <c r="AM213" i="32"/>
  <c r="AE213" i="32"/>
  <c r="W213" i="32"/>
  <c r="O213" i="32"/>
  <c r="G213" i="32"/>
  <c r="CP213" i="32"/>
  <c r="CH213" i="32"/>
  <c r="BZ213" i="32"/>
  <c r="BR213" i="32"/>
  <c r="BJ213" i="32"/>
  <c r="BB213" i="32"/>
  <c r="AT213" i="32"/>
  <c r="AL213" i="32"/>
  <c r="AD213" i="32"/>
  <c r="V213" i="32"/>
  <c r="N213" i="32"/>
  <c r="M246" i="32"/>
  <c r="M257" i="32" s="1"/>
  <c r="M265" i="32"/>
  <c r="M168" i="32"/>
  <c r="U246" i="32"/>
  <c r="U257" i="32" s="1"/>
  <c r="U265" i="32"/>
  <c r="U168" i="32"/>
  <c r="AC246" i="32"/>
  <c r="AC257" i="32" s="1"/>
  <c r="AC265" i="32"/>
  <c r="AC168" i="32"/>
  <c r="AK246" i="32"/>
  <c r="AK257" i="32" s="1"/>
  <c r="AK265" i="32"/>
  <c r="AK168" i="32"/>
  <c r="AS246" i="32"/>
  <c r="AS257" i="32" s="1"/>
  <c r="AS265" i="32"/>
  <c r="AS168" i="32"/>
  <c r="BA246" i="32"/>
  <c r="BA257" i="32" s="1"/>
  <c r="BA265" i="32"/>
  <c r="BA168" i="32"/>
  <c r="BI246" i="32"/>
  <c r="BI257" i="32" s="1"/>
  <c r="BI265" i="32"/>
  <c r="BI168" i="32"/>
  <c r="BQ246" i="32"/>
  <c r="BQ265" i="32"/>
  <c r="BQ168" i="32"/>
  <c r="BY246" i="32"/>
  <c r="BY257" i="32" s="1"/>
  <c r="BY265" i="32"/>
  <c r="BY168" i="32"/>
  <c r="CG246" i="32"/>
  <c r="CG257" i="32" s="1"/>
  <c r="CG265" i="32"/>
  <c r="CG168" i="32"/>
  <c r="CO246" i="32"/>
  <c r="CO265" i="32"/>
  <c r="CO168" i="32"/>
  <c r="CP228" i="32"/>
  <c r="CH228" i="32"/>
  <c r="BZ228" i="32"/>
  <c r="BR228" i="32"/>
  <c r="BJ228" i="32"/>
  <c r="BB228" i="32"/>
  <c r="AT228" i="32"/>
  <c r="AL228" i="32"/>
  <c r="AD228" i="32"/>
  <c r="V228" i="32"/>
  <c r="N228" i="32"/>
  <c r="CN228" i="32"/>
  <c r="CF228" i="32"/>
  <c r="BX228" i="32"/>
  <c r="BP228" i="32"/>
  <c r="BH228" i="32"/>
  <c r="AZ228" i="32"/>
  <c r="AR228" i="32"/>
  <c r="CM228" i="32"/>
  <c r="CE228" i="32"/>
  <c r="BW228" i="32"/>
  <c r="BO228" i="32"/>
  <c r="BG228" i="32"/>
  <c r="AY228" i="32"/>
  <c r="AQ228" i="32"/>
  <c r="AI228" i="32"/>
  <c r="AA228" i="32"/>
  <c r="S228" i="32"/>
  <c r="K228" i="32"/>
  <c r="CL228" i="32"/>
  <c r="CD228" i="32"/>
  <c r="BV228" i="32"/>
  <c r="CR228" i="32"/>
  <c r="CJ228" i="32"/>
  <c r="CB228" i="32"/>
  <c r="BT228" i="32"/>
  <c r="BL228" i="32"/>
  <c r="BD228" i="32"/>
  <c r="AV228" i="32"/>
  <c r="AN228" i="32"/>
  <c r="AF228" i="32"/>
  <c r="X228" i="32"/>
  <c r="P228" i="32"/>
  <c r="H228" i="32"/>
  <c r="CI228" i="32"/>
  <c r="BN228" i="32"/>
  <c r="AX228" i="32"/>
  <c r="AJ228" i="32"/>
  <c r="W228" i="32"/>
  <c r="J228" i="32"/>
  <c r="CG228" i="32"/>
  <c r="BM228" i="32"/>
  <c r="AW228" i="32"/>
  <c r="AH228" i="32"/>
  <c r="U228" i="32"/>
  <c r="I228" i="32"/>
  <c r="CC228" i="32"/>
  <c r="BK228" i="32"/>
  <c r="AU228" i="32"/>
  <c r="AG228" i="32"/>
  <c r="T228" i="32"/>
  <c r="G228" i="32"/>
  <c r="CA228" i="32"/>
  <c r="BI228" i="32"/>
  <c r="AS228" i="32"/>
  <c r="AE228" i="32"/>
  <c r="R228" i="32"/>
  <c r="CS228" i="32"/>
  <c r="BY228" i="32"/>
  <c r="BF228" i="32"/>
  <c r="AP228" i="32"/>
  <c r="AC228" i="32"/>
  <c r="Q228" i="32"/>
  <c r="CQ228" i="32"/>
  <c r="BU228" i="32"/>
  <c r="BE228" i="32"/>
  <c r="AO228" i="32"/>
  <c r="AB228" i="32"/>
  <c r="O228" i="32"/>
  <c r="CO228" i="32"/>
  <c r="BS228" i="32"/>
  <c r="BC228" i="32"/>
  <c r="AM228" i="32"/>
  <c r="Z228" i="32"/>
  <c r="M228" i="32"/>
  <c r="J247" i="32"/>
  <c r="J266" i="32"/>
  <c r="R247" i="32"/>
  <c r="R266" i="32"/>
  <c r="Z247" i="32"/>
  <c r="Z266" i="32"/>
  <c r="AP247" i="32"/>
  <c r="AP266" i="32"/>
  <c r="AX247" i="32"/>
  <c r="AX266" i="32"/>
  <c r="BF247" i="32"/>
  <c r="BF266" i="32"/>
  <c r="BV247" i="32"/>
  <c r="BV266" i="32"/>
  <c r="CD247" i="32"/>
  <c r="CD266" i="32"/>
  <c r="CL247" i="32"/>
  <c r="CL266" i="32"/>
  <c r="J234" i="32"/>
  <c r="J174" i="32"/>
  <c r="R234" i="32"/>
  <c r="R174" i="32"/>
  <c r="Z234" i="32"/>
  <c r="Z174" i="32"/>
  <c r="AH234" i="32"/>
  <c r="AH174" i="32"/>
  <c r="AP234" i="32"/>
  <c r="AP174" i="32"/>
  <c r="AX234" i="32"/>
  <c r="AX174" i="32"/>
  <c r="BF234" i="32"/>
  <c r="BF174" i="32"/>
  <c r="BN234" i="32"/>
  <c r="BN174" i="32"/>
  <c r="BV234" i="32"/>
  <c r="BV174" i="32"/>
  <c r="CD234" i="32"/>
  <c r="CD174" i="32"/>
  <c r="CL234" i="32"/>
  <c r="CL174" i="32"/>
  <c r="M157" i="32"/>
  <c r="M160" i="32" s="1"/>
  <c r="U157" i="32"/>
  <c r="U160" i="32" s="1"/>
  <c r="AC157" i="32"/>
  <c r="AK157" i="32"/>
  <c r="AK160" i="32" s="1"/>
  <c r="AS157" i="32"/>
  <c r="BA157" i="32"/>
  <c r="BA160" i="32" s="1"/>
  <c r="BI157" i="32"/>
  <c r="BI160" i="32" s="1"/>
  <c r="BQ157" i="32"/>
  <c r="BQ160" i="32" s="1"/>
  <c r="BY157" i="32"/>
  <c r="BY160" i="32" s="1"/>
  <c r="CG157" i="32"/>
  <c r="CG160" i="32" s="1"/>
  <c r="CO157" i="32"/>
  <c r="CO160" i="32" s="1"/>
  <c r="T166" i="32"/>
  <c r="AZ166" i="32"/>
  <c r="BP166" i="32"/>
  <c r="CF166" i="32"/>
  <c r="E167" i="32"/>
  <c r="AE173" i="32"/>
  <c r="BK173" i="32"/>
  <c r="CQ173" i="32"/>
  <c r="AF174" i="32"/>
  <c r="BL174" i="32"/>
  <c r="CR174" i="32"/>
  <c r="W201" i="32"/>
  <c r="BC201" i="32"/>
  <c r="CI201" i="32"/>
  <c r="Q202" i="32"/>
  <c r="AW202" i="32"/>
  <c r="Q203" i="32"/>
  <c r="AW203" i="32"/>
  <c r="CC203" i="32"/>
  <c r="R204" i="32"/>
  <c r="AX204" i="32"/>
  <c r="CD204" i="32"/>
  <c r="I210" i="32"/>
  <c r="AO210" i="32"/>
  <c r="BU210" i="32"/>
  <c r="U213" i="32"/>
  <c r="CG213" i="32"/>
  <c r="AT214" i="32"/>
  <c r="S227" i="32"/>
  <c r="CF227" i="32"/>
  <c r="CK228" i="32"/>
  <c r="BK230" i="32"/>
  <c r="AI247" i="32"/>
  <c r="CD262" i="32"/>
  <c r="M244" i="32"/>
  <c r="M255" i="32" s="1"/>
  <c r="M181" i="32"/>
  <c r="U244" i="32"/>
  <c r="U255" i="32" s="1"/>
  <c r="U181" i="32"/>
  <c r="AK244" i="32"/>
  <c r="AK255" i="32" s="1"/>
  <c r="AK181" i="32"/>
  <c r="BA244" i="32"/>
  <c r="BA255" i="32" s="1"/>
  <c r="BA181" i="32"/>
  <c r="BI181" i="32"/>
  <c r="BI244" i="32"/>
  <c r="BI255" i="32" s="1"/>
  <c r="BQ244" i="32"/>
  <c r="BQ255" i="32" s="1"/>
  <c r="BQ181" i="32"/>
  <c r="BY244" i="32"/>
  <c r="BY255" i="32" s="1"/>
  <c r="BY181" i="32"/>
  <c r="CG244" i="32"/>
  <c r="CG255" i="32" s="1"/>
  <c r="CG181" i="32"/>
  <c r="H262" i="32"/>
  <c r="H267" i="32"/>
  <c r="P262" i="32"/>
  <c r="P267" i="32"/>
  <c r="X262" i="32"/>
  <c r="X267" i="32"/>
  <c r="AF262" i="32"/>
  <c r="AF267" i="32"/>
  <c r="AN262" i="32"/>
  <c r="AN267" i="32"/>
  <c r="AV262" i="32"/>
  <c r="AV267" i="32"/>
  <c r="BD262" i="32"/>
  <c r="BD267" i="32"/>
  <c r="BL262" i="32"/>
  <c r="BL267" i="32"/>
  <c r="BT262" i="32"/>
  <c r="BT267" i="32"/>
  <c r="CB262" i="32"/>
  <c r="CB267" i="32"/>
  <c r="CJ262" i="32"/>
  <c r="CJ267" i="32"/>
  <c r="CR262" i="32"/>
  <c r="CR267" i="32"/>
  <c r="CQ202" i="32"/>
  <c r="CI202" i="32"/>
  <c r="CA202" i="32"/>
  <c r="BS202" i="32"/>
  <c r="BK202" i="32"/>
  <c r="BC202" i="32"/>
  <c r="AU202" i="32"/>
  <c r="AM202" i="32"/>
  <c r="AE202" i="32"/>
  <c r="W202" i="32"/>
  <c r="O202" i="32"/>
  <c r="G202" i="32"/>
  <c r="CP202" i="32"/>
  <c r="CH202" i="32"/>
  <c r="BZ202" i="32"/>
  <c r="BR202" i="32"/>
  <c r="BJ202" i="32"/>
  <c r="BB202" i="32"/>
  <c r="AT202" i="32"/>
  <c r="AL202" i="32"/>
  <c r="AD202" i="32"/>
  <c r="V202" i="32"/>
  <c r="N202" i="32"/>
  <c r="CO202" i="32"/>
  <c r="CG202" i="32"/>
  <c r="BY202" i="32"/>
  <c r="BQ202" i="32"/>
  <c r="BI202" i="32"/>
  <c r="BA202" i="32"/>
  <c r="AS202" i="32"/>
  <c r="AK202" i="32"/>
  <c r="AC202" i="32"/>
  <c r="U202" i="32"/>
  <c r="M202" i="32"/>
  <c r="CN202" i="32"/>
  <c r="CF202" i="32"/>
  <c r="BX202" i="32"/>
  <c r="BP202" i="32"/>
  <c r="BH202" i="32"/>
  <c r="AZ202" i="32"/>
  <c r="AR202" i="32"/>
  <c r="AJ202" i="32"/>
  <c r="AB202" i="32"/>
  <c r="T202" i="32"/>
  <c r="L202" i="32"/>
  <c r="CM202" i="32"/>
  <c r="CE202" i="32"/>
  <c r="BW202" i="32"/>
  <c r="BO202" i="32"/>
  <c r="BG202" i="32"/>
  <c r="AY202" i="32"/>
  <c r="AQ202" i="32"/>
  <c r="AI202" i="32"/>
  <c r="AA202" i="32"/>
  <c r="S202" i="32"/>
  <c r="K202" i="32"/>
  <c r="CL202" i="32"/>
  <c r="CD202" i="32"/>
  <c r="BV202" i="32"/>
  <c r="BN202" i="32"/>
  <c r="BF202" i="32"/>
  <c r="AX202" i="32"/>
  <c r="AP202" i="32"/>
  <c r="AH202" i="32"/>
  <c r="Z202" i="32"/>
  <c r="R202" i="32"/>
  <c r="J202" i="32"/>
  <c r="J263" i="32"/>
  <c r="J268" i="32"/>
  <c r="R263" i="32"/>
  <c r="R268" i="32"/>
  <c r="Z263" i="32"/>
  <c r="Z268" i="32"/>
  <c r="AH263" i="32"/>
  <c r="AH268" i="32"/>
  <c r="AP263" i="32"/>
  <c r="AP268" i="32"/>
  <c r="AX263" i="32"/>
  <c r="AX268" i="32"/>
  <c r="BF263" i="32"/>
  <c r="BF268" i="32"/>
  <c r="BN263" i="32"/>
  <c r="BN268" i="32"/>
  <c r="BV263" i="32"/>
  <c r="BV268" i="32"/>
  <c r="CD263" i="32"/>
  <c r="CD268" i="32"/>
  <c r="CL263" i="32"/>
  <c r="CL268" i="32"/>
  <c r="N246" i="32"/>
  <c r="N257" i="32" s="1"/>
  <c r="N265" i="32"/>
  <c r="N168" i="32"/>
  <c r="V246" i="32"/>
  <c r="V257" i="32" s="1"/>
  <c r="V265" i="32"/>
  <c r="V168" i="32"/>
  <c r="AD246" i="32"/>
  <c r="AD257" i="32" s="1"/>
  <c r="AD265" i="32"/>
  <c r="AD168" i="32"/>
  <c r="AL246" i="32"/>
  <c r="AL257" i="32" s="1"/>
  <c r="AL265" i="32"/>
  <c r="AL168" i="32"/>
  <c r="AT246" i="32"/>
  <c r="AT257" i="32" s="1"/>
  <c r="AT265" i="32"/>
  <c r="AT168" i="32"/>
  <c r="BB246" i="32"/>
  <c r="BB257" i="32" s="1"/>
  <c r="BB265" i="32"/>
  <c r="BB168" i="32"/>
  <c r="BJ246" i="32"/>
  <c r="BJ257" i="32" s="1"/>
  <c r="BJ265" i="32"/>
  <c r="BJ168" i="32"/>
  <c r="BR246" i="32"/>
  <c r="BR257" i="32" s="1"/>
  <c r="BR265" i="32"/>
  <c r="BR168" i="32"/>
  <c r="BZ246" i="32"/>
  <c r="BZ265" i="32"/>
  <c r="BZ168" i="32"/>
  <c r="CH246" i="32"/>
  <c r="CH257" i="32" s="1"/>
  <c r="CH265" i="32"/>
  <c r="CH168" i="32"/>
  <c r="CP246" i="32"/>
  <c r="CP257" i="32" s="1"/>
  <c r="CP265" i="32"/>
  <c r="CP168" i="32"/>
  <c r="K266" i="32"/>
  <c r="K247" i="32"/>
  <c r="S266" i="32"/>
  <c r="S247" i="32"/>
  <c r="AA266" i="32"/>
  <c r="AA247" i="32"/>
  <c r="AQ266" i="32"/>
  <c r="AQ247" i="32"/>
  <c r="AY266" i="32"/>
  <c r="AY247" i="32"/>
  <c r="BG266" i="32"/>
  <c r="BG247" i="32"/>
  <c r="BW266" i="32"/>
  <c r="BW247" i="32"/>
  <c r="CE266" i="32"/>
  <c r="CE247" i="32"/>
  <c r="CM266" i="32"/>
  <c r="CM247" i="32"/>
  <c r="CM158" i="32"/>
  <c r="K234" i="32"/>
  <c r="K174" i="32"/>
  <c r="S234" i="32"/>
  <c r="S174" i="32"/>
  <c r="AA234" i="32"/>
  <c r="AA174" i="32"/>
  <c r="AI234" i="32"/>
  <c r="AI174" i="32"/>
  <c r="AQ234" i="32"/>
  <c r="AQ174" i="32"/>
  <c r="AY234" i="32"/>
  <c r="AY174" i="32"/>
  <c r="BG234" i="32"/>
  <c r="BG174" i="32"/>
  <c r="BO234" i="32"/>
  <c r="BO174" i="32"/>
  <c r="BW234" i="32"/>
  <c r="BW174" i="32"/>
  <c r="CE234" i="32"/>
  <c r="CE174" i="32"/>
  <c r="CM234" i="32"/>
  <c r="CM174" i="32"/>
  <c r="T156" i="32"/>
  <c r="AZ156" i="32"/>
  <c r="CF156" i="32"/>
  <c r="N157" i="32"/>
  <c r="N160" i="32" s="1"/>
  <c r="V157" i="32"/>
  <c r="V160" i="32" s="1"/>
  <c r="AD157" i="32"/>
  <c r="AD160" i="32" s="1"/>
  <c r="AL157" i="32"/>
  <c r="AL160" i="32" s="1"/>
  <c r="AT157" i="32"/>
  <c r="AT160" i="32" s="1"/>
  <c r="BB157" i="32"/>
  <c r="BB160" i="32" s="1"/>
  <c r="BJ157" i="32"/>
  <c r="BJ160" i="32" s="1"/>
  <c r="BR157" i="32"/>
  <c r="BR160" i="32" s="1"/>
  <c r="BZ157" i="32"/>
  <c r="BZ160" i="32" s="1"/>
  <c r="CH157" i="32"/>
  <c r="CH160" i="32" s="1"/>
  <c r="CP157" i="32"/>
  <c r="CP160" i="32" s="1"/>
  <c r="U166" i="32"/>
  <c r="AK166" i="32"/>
  <c r="BA166" i="32"/>
  <c r="BQ166" i="32"/>
  <c r="CG166" i="32"/>
  <c r="Z169" i="32"/>
  <c r="BF169" i="32"/>
  <c r="CL169" i="32"/>
  <c r="AL173" i="32"/>
  <c r="BR173" i="32"/>
  <c r="AG174" i="32"/>
  <c r="BM174" i="32"/>
  <c r="CS174" i="32"/>
  <c r="M183" i="32"/>
  <c r="AS183" i="32"/>
  <c r="BY183" i="32"/>
  <c r="X201" i="32"/>
  <c r="BD201" i="32"/>
  <c r="CJ201" i="32"/>
  <c r="X202" i="32"/>
  <c r="BD202" i="32"/>
  <c r="CJ202" i="32"/>
  <c r="R203" i="32"/>
  <c r="AX203" i="32"/>
  <c r="CD203" i="32"/>
  <c r="S204" i="32"/>
  <c r="AY204" i="32"/>
  <c r="CE204" i="32"/>
  <c r="J210" i="32"/>
  <c r="AP210" i="32"/>
  <c r="BV210" i="32"/>
  <c r="AC213" i="32"/>
  <c r="CO213" i="32"/>
  <c r="AA227" i="32"/>
  <c r="CR227" i="32"/>
  <c r="AE234" i="32"/>
  <c r="AE232" i="32" s="1"/>
  <c r="BO247" i="32"/>
  <c r="AJ267" i="32"/>
  <c r="L247" i="32"/>
  <c r="L266" i="32"/>
  <c r="L169" i="32"/>
  <c r="T247" i="32"/>
  <c r="T266" i="32"/>
  <c r="T169" i="32"/>
  <c r="AB247" i="32"/>
  <c r="AB266" i="32"/>
  <c r="AB169" i="32"/>
  <c r="AJ247" i="32"/>
  <c r="AJ266" i="32"/>
  <c r="AJ169" i="32"/>
  <c r="AR247" i="32"/>
  <c r="AR266" i="32"/>
  <c r="AR169" i="32"/>
  <c r="AZ247" i="32"/>
  <c r="AZ266" i="32"/>
  <c r="AZ169" i="32"/>
  <c r="BH247" i="32"/>
  <c r="BH266" i="32"/>
  <c r="BH169" i="32"/>
  <c r="BP247" i="32"/>
  <c r="BP266" i="32"/>
  <c r="BP169" i="32"/>
  <c r="BX247" i="32"/>
  <c r="BX266" i="32"/>
  <c r="BX169" i="32"/>
  <c r="CF247" i="32"/>
  <c r="CF266" i="32"/>
  <c r="CF169" i="32"/>
  <c r="CN247" i="32"/>
  <c r="CN266" i="32"/>
  <c r="CN169" i="32"/>
  <c r="H233" i="32"/>
  <c r="H173" i="32"/>
  <c r="P233" i="32"/>
  <c r="P173" i="32"/>
  <c r="X233" i="32"/>
  <c r="X173" i="32"/>
  <c r="AF233" i="32"/>
  <c r="AF173" i="32"/>
  <c r="AN233" i="32"/>
  <c r="AN173" i="32"/>
  <c r="AV233" i="32"/>
  <c r="AV173" i="32"/>
  <c r="BD233" i="32"/>
  <c r="BD173" i="32"/>
  <c r="BL233" i="32"/>
  <c r="BL173" i="32"/>
  <c r="BT233" i="32"/>
  <c r="BT173" i="32"/>
  <c r="CB233" i="32"/>
  <c r="CB173" i="32"/>
  <c r="CJ233" i="32"/>
  <c r="CJ173" i="32"/>
  <c r="CR233" i="32"/>
  <c r="CR173" i="32"/>
  <c r="L234" i="32"/>
  <c r="L174" i="32"/>
  <c r="T234" i="32"/>
  <c r="T174" i="32"/>
  <c r="AB234" i="32"/>
  <c r="AB174" i="32"/>
  <c r="AJ234" i="32"/>
  <c r="AJ174" i="32"/>
  <c r="AR234" i="32"/>
  <c r="AR174" i="32"/>
  <c r="AZ234" i="32"/>
  <c r="AZ174" i="32"/>
  <c r="BH234" i="32"/>
  <c r="BH174" i="32"/>
  <c r="BP234" i="32"/>
  <c r="BP174" i="32"/>
  <c r="BX234" i="32"/>
  <c r="BX174" i="32"/>
  <c r="CF234" i="32"/>
  <c r="CF174" i="32"/>
  <c r="CN234" i="32"/>
  <c r="CN174" i="32"/>
  <c r="Y202" i="32"/>
  <c r="BE202" i="32"/>
  <c r="CK202" i="32"/>
  <c r="T263" i="32"/>
  <c r="BP267" i="32"/>
  <c r="G244" i="32"/>
  <c r="G181" i="32"/>
  <c r="G166" i="32"/>
  <c r="O244" i="32"/>
  <c r="O255" i="32" s="1"/>
  <c r="O181" i="32"/>
  <c r="O166" i="32"/>
  <c r="W244" i="32"/>
  <c r="W255" i="32" s="1"/>
  <c r="W181" i="32"/>
  <c r="W166" i="32"/>
  <c r="AE244" i="32"/>
  <c r="AE255" i="32" s="1"/>
  <c r="AE181" i="32"/>
  <c r="AE166" i="32"/>
  <c r="AM244" i="32"/>
  <c r="AM255" i="32" s="1"/>
  <c r="AM181" i="32"/>
  <c r="AM166" i="32"/>
  <c r="AU244" i="32"/>
  <c r="AU255" i="32" s="1"/>
  <c r="AU181" i="32"/>
  <c r="AU166" i="32"/>
  <c r="BC244" i="32"/>
  <c r="BC255" i="32" s="1"/>
  <c r="BC181" i="32"/>
  <c r="BC166" i="32"/>
  <c r="BK244" i="32"/>
  <c r="BK255" i="32" s="1"/>
  <c r="BK181" i="32"/>
  <c r="BK166" i="32"/>
  <c r="BS244" i="32"/>
  <c r="BS255" i="32" s="1"/>
  <c r="BS181" i="32"/>
  <c r="BS166" i="32"/>
  <c r="CA244" i="32"/>
  <c r="CA255" i="32" s="1"/>
  <c r="CA181" i="32"/>
  <c r="CA166" i="32"/>
  <c r="CI244" i="32"/>
  <c r="CI255" i="32" s="1"/>
  <c r="CI181" i="32"/>
  <c r="CI166" i="32"/>
  <c r="CQ244" i="32"/>
  <c r="CQ255" i="32" s="1"/>
  <c r="CQ181" i="32"/>
  <c r="CQ166" i="32"/>
  <c r="J267" i="32"/>
  <c r="J262" i="32"/>
  <c r="Z267" i="32"/>
  <c r="Z262" i="32"/>
  <c r="AH267" i="32"/>
  <c r="AH262" i="32"/>
  <c r="AP267" i="32"/>
  <c r="AP262" i="32"/>
  <c r="BF267" i="32"/>
  <c r="BF262" i="32"/>
  <c r="BN267" i="32"/>
  <c r="BN262" i="32"/>
  <c r="BV267" i="32"/>
  <c r="BV262" i="32"/>
  <c r="CL267" i="32"/>
  <c r="CL262" i="32"/>
  <c r="L268" i="32"/>
  <c r="L263" i="32"/>
  <c r="AB268" i="32"/>
  <c r="AB263" i="32"/>
  <c r="AJ268" i="32"/>
  <c r="AJ263" i="32"/>
  <c r="AR268" i="32"/>
  <c r="AR263" i="32"/>
  <c r="BH268" i="32"/>
  <c r="BH263" i="32"/>
  <c r="BP268" i="32"/>
  <c r="BP263" i="32"/>
  <c r="BX268" i="32"/>
  <c r="BX263" i="32"/>
  <c r="CN268" i="32"/>
  <c r="CN263" i="32"/>
  <c r="CO214" i="32"/>
  <c r="CG214" i="32"/>
  <c r="BY214" i="32"/>
  <c r="BQ214" i="32"/>
  <c r="BI214" i="32"/>
  <c r="BA214" i="32"/>
  <c r="AS214" i="32"/>
  <c r="AK214" i="32"/>
  <c r="AC214" i="32"/>
  <c r="U214" i="32"/>
  <c r="M214" i="32"/>
  <c r="CN214" i="32"/>
  <c r="CF214" i="32"/>
  <c r="BX214" i="32"/>
  <c r="BP214" i="32"/>
  <c r="BH214" i="32"/>
  <c r="AZ214" i="32"/>
  <c r="AR214" i="32"/>
  <c r="AJ214" i="32"/>
  <c r="AB214" i="32"/>
  <c r="T214" i="32"/>
  <c r="L214" i="32"/>
  <c r="CM214" i="32"/>
  <c r="CE214" i="32"/>
  <c r="BW214" i="32"/>
  <c r="BO214" i="32"/>
  <c r="BG214" i="32"/>
  <c r="AY214" i="32"/>
  <c r="AQ214" i="32"/>
  <c r="AI214" i="32"/>
  <c r="AA214" i="32"/>
  <c r="S214" i="32"/>
  <c r="K214" i="32"/>
  <c r="CL214" i="32"/>
  <c r="CD214" i="32"/>
  <c r="BV214" i="32"/>
  <c r="BN214" i="32"/>
  <c r="BF214" i="32"/>
  <c r="AX214" i="32"/>
  <c r="AP214" i="32"/>
  <c r="AH214" i="32"/>
  <c r="Z214" i="32"/>
  <c r="R214" i="32"/>
  <c r="J214" i="32"/>
  <c r="CS214" i="32"/>
  <c r="CK214" i="32"/>
  <c r="CC214" i="32"/>
  <c r="BU214" i="32"/>
  <c r="BM214" i="32"/>
  <c r="BE214" i="32"/>
  <c r="AW214" i="32"/>
  <c r="AO214" i="32"/>
  <c r="AG214" i="32"/>
  <c r="Y214" i="32"/>
  <c r="Q214" i="32"/>
  <c r="I214" i="32"/>
  <c r="CR214" i="32"/>
  <c r="CJ214" i="32"/>
  <c r="CB214" i="32"/>
  <c r="BT214" i="32"/>
  <c r="BL214" i="32"/>
  <c r="BD214" i="32"/>
  <c r="AV214" i="32"/>
  <c r="AN214" i="32"/>
  <c r="AF214" i="32"/>
  <c r="X214" i="32"/>
  <c r="P214" i="32"/>
  <c r="H214" i="32"/>
  <c r="CQ214" i="32"/>
  <c r="CI214" i="32"/>
  <c r="CA214" i="32"/>
  <c r="BS214" i="32"/>
  <c r="BK214" i="32"/>
  <c r="BC214" i="32"/>
  <c r="AU214" i="32"/>
  <c r="AM214" i="32"/>
  <c r="AE214" i="32"/>
  <c r="W214" i="32"/>
  <c r="O214" i="32"/>
  <c r="G214" i="32"/>
  <c r="H246" i="32"/>
  <c r="H257" i="32" s="1"/>
  <c r="H265" i="32"/>
  <c r="H183" i="32"/>
  <c r="P246" i="32"/>
  <c r="P257" i="32" s="1"/>
  <c r="P265" i="32"/>
  <c r="P183" i="32"/>
  <c r="X246" i="32"/>
  <c r="X257" i="32" s="1"/>
  <c r="X265" i="32"/>
  <c r="X183" i="32"/>
  <c r="AF246" i="32"/>
  <c r="AF257" i="32" s="1"/>
  <c r="AF183" i="32"/>
  <c r="AN246" i="32"/>
  <c r="AN257" i="32" s="1"/>
  <c r="AN265" i="32"/>
  <c r="AN183" i="32"/>
  <c r="AV246" i="32"/>
  <c r="AV257" i="32" s="1"/>
  <c r="AV265" i="32"/>
  <c r="AV183" i="32"/>
  <c r="BD246" i="32"/>
  <c r="BD257" i="32" s="1"/>
  <c r="BD265" i="32"/>
  <c r="BD183" i="32"/>
  <c r="BL246" i="32"/>
  <c r="BL257" i="32" s="1"/>
  <c r="BL183" i="32"/>
  <c r="BT246" i="32"/>
  <c r="BT257" i="32" s="1"/>
  <c r="BT265" i="32"/>
  <c r="BT183" i="32"/>
  <c r="CB246" i="32"/>
  <c r="CB265" i="32"/>
  <c r="CB183" i="32"/>
  <c r="CJ246" i="32"/>
  <c r="CJ257" i="32" s="1"/>
  <c r="CJ265" i="32"/>
  <c r="CJ183" i="32"/>
  <c r="CR246" i="32"/>
  <c r="CR183" i="32"/>
  <c r="CQ229" i="32"/>
  <c r="CI229" i="32"/>
  <c r="CA229" i="32"/>
  <c r="BS229" i="32"/>
  <c r="BK229" i="32"/>
  <c r="BC229" i="32"/>
  <c r="AU229" i="32"/>
  <c r="AM229" i="32"/>
  <c r="AE229" i="32"/>
  <c r="W229" i="32"/>
  <c r="O229" i="32"/>
  <c r="G229" i="32"/>
  <c r="CO229" i="32"/>
  <c r="CG229" i="32"/>
  <c r="BY229" i="32"/>
  <c r="BQ229" i="32"/>
  <c r="BI229" i="32"/>
  <c r="BA229" i="32"/>
  <c r="AS229" i="32"/>
  <c r="AK229" i="32"/>
  <c r="AC229" i="32"/>
  <c r="U229" i="32"/>
  <c r="M229" i="32"/>
  <c r="CN229" i="32"/>
  <c r="CF229" i="32"/>
  <c r="BX229" i="32"/>
  <c r="BP229" i="32"/>
  <c r="BH229" i="32"/>
  <c r="AZ229" i="32"/>
  <c r="AR229" i="32"/>
  <c r="AJ229" i="32"/>
  <c r="AB229" i="32"/>
  <c r="T229" i="32"/>
  <c r="L229" i="32"/>
  <c r="CM229" i="32"/>
  <c r="CE229" i="32"/>
  <c r="BW229" i="32"/>
  <c r="BO229" i="32"/>
  <c r="BG229" i="32"/>
  <c r="AY229" i="32"/>
  <c r="AQ229" i="32"/>
  <c r="AI229" i="32"/>
  <c r="AA229" i="32"/>
  <c r="S229" i="32"/>
  <c r="K229" i="32"/>
  <c r="CL229" i="32"/>
  <c r="CD229" i="32"/>
  <c r="BV229" i="32"/>
  <c r="BN229" i="32"/>
  <c r="BF229" i="32"/>
  <c r="AX229" i="32"/>
  <c r="AP229" i="32"/>
  <c r="CS229" i="32"/>
  <c r="CK229" i="32"/>
  <c r="CC229" i="32"/>
  <c r="BU229" i="32"/>
  <c r="BM229" i="32"/>
  <c r="BE229" i="32"/>
  <c r="AW229" i="32"/>
  <c r="AO229" i="32"/>
  <c r="AG229" i="32"/>
  <c r="Y229" i="32"/>
  <c r="Q229" i="32"/>
  <c r="I229" i="32"/>
  <c r="CP229" i="32"/>
  <c r="BJ229" i="32"/>
  <c r="AF229" i="32"/>
  <c r="J229" i="32"/>
  <c r="CJ229" i="32"/>
  <c r="BD229" i="32"/>
  <c r="AD229" i="32"/>
  <c r="H229" i="32"/>
  <c r="CH229" i="32"/>
  <c r="BB229" i="32"/>
  <c r="Z229" i="32"/>
  <c r="CB229" i="32"/>
  <c r="AV229" i="32"/>
  <c r="X229" i="32"/>
  <c r="BZ229" i="32"/>
  <c r="AT229" i="32"/>
  <c r="V229" i="32"/>
  <c r="BT229" i="32"/>
  <c r="AN229" i="32"/>
  <c r="R229" i="32"/>
  <c r="BR229" i="32"/>
  <c r="AL229" i="32"/>
  <c r="P229" i="32"/>
  <c r="M247" i="32"/>
  <c r="M266" i="32"/>
  <c r="M169" i="32"/>
  <c r="U247" i="32"/>
  <c r="U266" i="32"/>
  <c r="U169" i="32"/>
  <c r="AC247" i="32"/>
  <c r="AC266" i="32"/>
  <c r="AC169" i="32"/>
  <c r="AK247" i="32"/>
  <c r="AK266" i="32"/>
  <c r="AK169" i="32"/>
  <c r="AS247" i="32"/>
  <c r="AS266" i="32"/>
  <c r="AS169" i="32"/>
  <c r="BA247" i="32"/>
  <c r="BA266" i="32"/>
  <c r="BA169" i="32"/>
  <c r="BI247" i="32"/>
  <c r="BI266" i="32"/>
  <c r="BI169" i="32"/>
  <c r="BQ247" i="32"/>
  <c r="BQ266" i="32"/>
  <c r="BQ169" i="32"/>
  <c r="BY247" i="32"/>
  <c r="BY266" i="32"/>
  <c r="BY169" i="32"/>
  <c r="CG247" i="32"/>
  <c r="CG266" i="32"/>
  <c r="CG169" i="32"/>
  <c r="CO247" i="32"/>
  <c r="CO266" i="32"/>
  <c r="CO169" i="32"/>
  <c r="I233" i="32"/>
  <c r="I173" i="32"/>
  <c r="Q233" i="32"/>
  <c r="Q173" i="32"/>
  <c r="Y233" i="32"/>
  <c r="Y173" i="32"/>
  <c r="AG233" i="32"/>
  <c r="AG173" i="32"/>
  <c r="AO233" i="32"/>
  <c r="AO173" i="32"/>
  <c r="AW233" i="32"/>
  <c r="AW173" i="32"/>
  <c r="BE233" i="32"/>
  <c r="BE173" i="32"/>
  <c r="BM233" i="32"/>
  <c r="BM173" i="32"/>
  <c r="BU233" i="32"/>
  <c r="BU173" i="32"/>
  <c r="CC233" i="32"/>
  <c r="CC173" i="32"/>
  <c r="CK233" i="32"/>
  <c r="CK173" i="32"/>
  <c r="CS233" i="32"/>
  <c r="CS173" i="32"/>
  <c r="M234" i="32"/>
  <c r="M174" i="32"/>
  <c r="U234" i="32"/>
  <c r="U174" i="32"/>
  <c r="AC234" i="32"/>
  <c r="AC174" i="32"/>
  <c r="AK234" i="32"/>
  <c r="AK174" i="32"/>
  <c r="AS234" i="32"/>
  <c r="AS174" i="32"/>
  <c r="BA234" i="32"/>
  <c r="BA174" i="32"/>
  <c r="BI234" i="32"/>
  <c r="BI174" i="32"/>
  <c r="BQ234" i="32"/>
  <c r="BQ174" i="32"/>
  <c r="BY234" i="32"/>
  <c r="BY174" i="32"/>
  <c r="CG234" i="32"/>
  <c r="CG174" i="32"/>
  <c r="CO234" i="32"/>
  <c r="CO174" i="32"/>
  <c r="E235" i="32"/>
  <c r="H157" i="32"/>
  <c r="H160" i="32" s="1"/>
  <c r="H162" i="32" s="1"/>
  <c r="P157" i="32"/>
  <c r="P160" i="32" s="1"/>
  <c r="P162" i="32" s="1"/>
  <c r="X157" i="32"/>
  <c r="X160" i="32" s="1"/>
  <c r="X162" i="32" s="1"/>
  <c r="AF157" i="32"/>
  <c r="AN157" i="32"/>
  <c r="AN160" i="32" s="1"/>
  <c r="AN162" i="32" s="1"/>
  <c r="AV157" i="32"/>
  <c r="AV160" i="32" s="1"/>
  <c r="AV162" i="32" s="1"/>
  <c r="BD157" i="32"/>
  <c r="BD160" i="32" s="1"/>
  <c r="BD162" i="32" s="1"/>
  <c r="BL157" i="32"/>
  <c r="BT157" i="32"/>
  <c r="BT160" i="32" s="1"/>
  <c r="BT162" i="32" s="1"/>
  <c r="CB157" i="32"/>
  <c r="CB160" i="32" s="1"/>
  <c r="CB162" i="32" s="1"/>
  <c r="CJ157" i="32"/>
  <c r="CJ160" i="32" s="1"/>
  <c r="CJ162" i="32" s="1"/>
  <c r="CR157" i="32"/>
  <c r="J158" i="32"/>
  <c r="R158" i="32"/>
  <c r="Z158" i="32"/>
  <c r="AH158" i="32"/>
  <c r="AP158" i="32"/>
  <c r="AX158" i="32"/>
  <c r="BF158" i="32"/>
  <c r="BN158" i="32"/>
  <c r="BV158" i="32"/>
  <c r="CD158" i="32"/>
  <c r="CN158" i="32"/>
  <c r="AH169" i="32"/>
  <c r="BN169" i="32"/>
  <c r="N173" i="32"/>
  <c r="AT173" i="32"/>
  <c r="BZ173" i="32"/>
  <c r="I174" i="32"/>
  <c r="AO174" i="32"/>
  <c r="BU174" i="32"/>
  <c r="E182" i="32"/>
  <c r="U183" i="32"/>
  <c r="BA183" i="32"/>
  <c r="CG183" i="32"/>
  <c r="AF201" i="32"/>
  <c r="BL201" i="32"/>
  <c r="CR201" i="32"/>
  <c r="AF202" i="32"/>
  <c r="BL202" i="32"/>
  <c r="CR202" i="32"/>
  <c r="Z203" i="32"/>
  <c r="BF203" i="32"/>
  <c r="AA204" i="32"/>
  <c r="BG204" i="32"/>
  <c r="CM204" i="32"/>
  <c r="R210" i="32"/>
  <c r="AX210" i="32"/>
  <c r="CD210" i="32"/>
  <c r="AS213" i="32"/>
  <c r="BR214" i="32"/>
  <c r="AQ227" i="32"/>
  <c r="L228" i="32"/>
  <c r="AH229" i="32"/>
  <c r="CQ234" i="32"/>
  <c r="CQ232" i="32" s="1"/>
  <c r="AZ263" i="32"/>
  <c r="BL265" i="32"/>
  <c r="H9" i="32"/>
  <c r="P9" i="32"/>
  <c r="X9" i="32"/>
  <c r="AF9" i="32"/>
  <c r="AN9" i="32"/>
  <c r="AV9" i="32"/>
  <c r="BD9" i="32"/>
  <c r="BL9" i="32"/>
  <c r="BT9" i="32"/>
  <c r="CB9" i="32"/>
  <c r="CJ9" i="32"/>
  <c r="CR9" i="32"/>
  <c r="K262" i="32"/>
  <c r="K267" i="32"/>
  <c r="S262" i="32"/>
  <c r="S267" i="32"/>
  <c r="AA262" i="32"/>
  <c r="AA267" i="32"/>
  <c r="AI262" i="32"/>
  <c r="AI267" i="32"/>
  <c r="AQ262" i="32"/>
  <c r="AQ267" i="32"/>
  <c r="AY262" i="32"/>
  <c r="AY267" i="32"/>
  <c r="BG262" i="32"/>
  <c r="BG267" i="32"/>
  <c r="BO262" i="32"/>
  <c r="BO267" i="32"/>
  <c r="BW262" i="32"/>
  <c r="BW267" i="32"/>
  <c r="CE262" i="32"/>
  <c r="CE267" i="32"/>
  <c r="CM262" i="32"/>
  <c r="CM267" i="32"/>
  <c r="CR203" i="32"/>
  <c r="CJ203" i="32"/>
  <c r="CB203" i="32"/>
  <c r="BT203" i="32"/>
  <c r="BL203" i="32"/>
  <c r="BD203" i="32"/>
  <c r="AV203" i="32"/>
  <c r="AN203" i="32"/>
  <c r="AF203" i="32"/>
  <c r="X203" i="32"/>
  <c r="P203" i="32"/>
  <c r="H203" i="32"/>
  <c r="CQ203" i="32"/>
  <c r="CI203" i="32"/>
  <c r="CA203" i="32"/>
  <c r="BS203" i="32"/>
  <c r="BK203" i="32"/>
  <c r="BC203" i="32"/>
  <c r="AU203" i="32"/>
  <c r="AM203" i="32"/>
  <c r="AE203" i="32"/>
  <c r="W203" i="32"/>
  <c r="O203" i="32"/>
  <c r="G203" i="32"/>
  <c r="CP203" i="32"/>
  <c r="CH203" i="32"/>
  <c r="BZ203" i="32"/>
  <c r="BR203" i="32"/>
  <c r="BJ203" i="32"/>
  <c r="BB203" i="32"/>
  <c r="AT203" i="32"/>
  <c r="AL203" i="32"/>
  <c r="AD203" i="32"/>
  <c r="V203" i="32"/>
  <c r="N203" i="32"/>
  <c r="CO203" i="32"/>
  <c r="CG203" i="32"/>
  <c r="BY203" i="32"/>
  <c r="BQ203" i="32"/>
  <c r="BI203" i="32"/>
  <c r="BA203" i="32"/>
  <c r="AS203" i="32"/>
  <c r="AK203" i="32"/>
  <c r="AC203" i="32"/>
  <c r="U203" i="32"/>
  <c r="M203" i="32"/>
  <c r="CN203" i="32"/>
  <c r="CF203" i="32"/>
  <c r="BX203" i="32"/>
  <c r="BP203" i="32"/>
  <c r="BH203" i="32"/>
  <c r="AZ203" i="32"/>
  <c r="AR203" i="32"/>
  <c r="AJ203" i="32"/>
  <c r="AB203" i="32"/>
  <c r="T203" i="32"/>
  <c r="L203" i="32"/>
  <c r="CM203" i="32"/>
  <c r="CE203" i="32"/>
  <c r="BW203" i="32"/>
  <c r="BO203" i="32"/>
  <c r="BG203" i="32"/>
  <c r="AY203" i="32"/>
  <c r="AQ203" i="32"/>
  <c r="AI203" i="32"/>
  <c r="AA203" i="32"/>
  <c r="S203" i="32"/>
  <c r="K203" i="32"/>
  <c r="M263" i="32"/>
  <c r="M268" i="32"/>
  <c r="U263" i="32"/>
  <c r="U268" i="32"/>
  <c r="AC263" i="32"/>
  <c r="AC268" i="32"/>
  <c r="AK263" i="32"/>
  <c r="AK268" i="32"/>
  <c r="AS263" i="32"/>
  <c r="AS268" i="32"/>
  <c r="BA263" i="32"/>
  <c r="BA268" i="32"/>
  <c r="BI263" i="32"/>
  <c r="BI268" i="32"/>
  <c r="BQ263" i="32"/>
  <c r="BQ268" i="32"/>
  <c r="BY263" i="32"/>
  <c r="BY268" i="32"/>
  <c r="CG263" i="32"/>
  <c r="CG268" i="32"/>
  <c r="CO263" i="32"/>
  <c r="CO268" i="32"/>
  <c r="I265" i="32"/>
  <c r="I183" i="32"/>
  <c r="I246" i="32"/>
  <c r="I257" i="32" s="1"/>
  <c r="Q265" i="32"/>
  <c r="Q246" i="32"/>
  <c r="Q257" i="32" s="1"/>
  <c r="Q183" i="32"/>
  <c r="Y265" i="32"/>
  <c r="Y246" i="32"/>
  <c r="Y257" i="32" s="1"/>
  <c r="Y183" i="32"/>
  <c r="AG265" i="32"/>
  <c r="AG246" i="32"/>
  <c r="AG257" i="32" s="1"/>
  <c r="AG183" i="32"/>
  <c r="AO265" i="32"/>
  <c r="AO183" i="32"/>
  <c r="AO246" i="32"/>
  <c r="AO257" i="32" s="1"/>
  <c r="AW265" i="32"/>
  <c r="AW246" i="32"/>
  <c r="AW257" i="32" s="1"/>
  <c r="AW183" i="32"/>
  <c r="BE265" i="32"/>
  <c r="BE246" i="32"/>
  <c r="BE257" i="32" s="1"/>
  <c r="BE183" i="32"/>
  <c r="BM265" i="32"/>
  <c r="BM246" i="32"/>
  <c r="BM257" i="32" s="1"/>
  <c r="BM183" i="32"/>
  <c r="BU265" i="32"/>
  <c r="BU183" i="32"/>
  <c r="BU246" i="32"/>
  <c r="BU257" i="32" s="1"/>
  <c r="CC265" i="32"/>
  <c r="CC246" i="32"/>
  <c r="CC183" i="32"/>
  <c r="CK265" i="32"/>
  <c r="CK246" i="32"/>
  <c r="CK183" i="32"/>
  <c r="CS265" i="32"/>
  <c r="CS246" i="32"/>
  <c r="CS183" i="32"/>
  <c r="N247" i="32"/>
  <c r="N266" i="32"/>
  <c r="N169" i="32"/>
  <c r="V247" i="32"/>
  <c r="V266" i="32"/>
  <c r="V169" i="32"/>
  <c r="AD247" i="32"/>
  <c r="AD266" i="32"/>
  <c r="AD169" i="32"/>
  <c r="AL247" i="32"/>
  <c r="AL266" i="32"/>
  <c r="AL169" i="32"/>
  <c r="AT247" i="32"/>
  <c r="AT266" i="32"/>
  <c r="AT169" i="32"/>
  <c r="BB247" i="32"/>
  <c r="BB266" i="32"/>
  <c r="BB169" i="32"/>
  <c r="BJ247" i="32"/>
  <c r="BJ266" i="32"/>
  <c r="BJ169" i="32"/>
  <c r="BR247" i="32"/>
  <c r="BR266" i="32"/>
  <c r="BR169" i="32"/>
  <c r="BZ247" i="32"/>
  <c r="BZ266" i="32"/>
  <c r="BZ169" i="32"/>
  <c r="CH247" i="32"/>
  <c r="CH266" i="32"/>
  <c r="CH158" i="32"/>
  <c r="CH169" i="32"/>
  <c r="CP247" i="32"/>
  <c r="CP266" i="32"/>
  <c r="CP158" i="32"/>
  <c r="CP169" i="32"/>
  <c r="J233" i="32"/>
  <c r="J173" i="32"/>
  <c r="R233" i="32"/>
  <c r="R173" i="32"/>
  <c r="Z233" i="32"/>
  <c r="Z173" i="32"/>
  <c r="AH233" i="32"/>
  <c r="AH173" i="32"/>
  <c r="AP233" i="32"/>
  <c r="AP173" i="32"/>
  <c r="AX233" i="32"/>
  <c r="AX173" i="32"/>
  <c r="BF233" i="32"/>
  <c r="BF173" i="32"/>
  <c r="BN233" i="32"/>
  <c r="BN173" i="32"/>
  <c r="BV233" i="32"/>
  <c r="BV173" i="32"/>
  <c r="CD233" i="32"/>
  <c r="CD173" i="32"/>
  <c r="CL233" i="32"/>
  <c r="CL173" i="32"/>
  <c r="N234" i="32"/>
  <c r="N232" i="32" s="1"/>
  <c r="N174" i="32"/>
  <c r="V234" i="32"/>
  <c r="V232" i="32" s="1"/>
  <c r="V174" i="32"/>
  <c r="AD234" i="32"/>
  <c r="AD232" i="32" s="1"/>
  <c r="AD174" i="32"/>
  <c r="AL234" i="32"/>
  <c r="AL232" i="32" s="1"/>
  <c r="AL174" i="32"/>
  <c r="AT234" i="32"/>
  <c r="AT232" i="32" s="1"/>
  <c r="AT174" i="32"/>
  <c r="BB234" i="32"/>
  <c r="BB232" i="32" s="1"/>
  <c r="BB174" i="32"/>
  <c r="BJ234" i="32"/>
  <c r="BJ232" i="32" s="1"/>
  <c r="BJ174" i="32"/>
  <c r="BR234" i="32"/>
  <c r="BR232" i="32" s="1"/>
  <c r="BR174" i="32"/>
  <c r="BZ234" i="32"/>
  <c r="BZ232" i="32" s="1"/>
  <c r="BZ174" i="32"/>
  <c r="CH234" i="32"/>
  <c r="CH232" i="32" s="1"/>
  <c r="CH174" i="32"/>
  <c r="CP234" i="32"/>
  <c r="CP232" i="32" s="1"/>
  <c r="CP174" i="32"/>
  <c r="I157" i="32"/>
  <c r="Q157" i="32"/>
  <c r="Y157" i="32"/>
  <c r="AG157" i="32"/>
  <c r="AO157" i="32"/>
  <c r="AW157" i="32"/>
  <c r="BE157" i="32"/>
  <c r="BM157" i="32"/>
  <c r="BU157" i="32"/>
  <c r="CC157" i="32"/>
  <c r="CK157" i="32"/>
  <c r="CS157" i="32"/>
  <c r="K158" i="32"/>
  <c r="S158" i="32"/>
  <c r="AA158" i="32"/>
  <c r="AI158" i="32"/>
  <c r="AQ158" i="32"/>
  <c r="AY158" i="32"/>
  <c r="BG158" i="32"/>
  <c r="BO158" i="32"/>
  <c r="BW158" i="32"/>
  <c r="CE158" i="32"/>
  <c r="CO158" i="32"/>
  <c r="L166" i="32"/>
  <c r="AB166" i="32"/>
  <c r="AR166" i="32"/>
  <c r="BH166" i="32"/>
  <c r="H168" i="32"/>
  <c r="AN168" i="32"/>
  <c r="BT168" i="32"/>
  <c r="AI169" i="32"/>
  <c r="BO169" i="32"/>
  <c r="O173" i="32"/>
  <c r="AU173" i="32"/>
  <c r="CA173" i="32"/>
  <c r="P174" i="32"/>
  <c r="AV174" i="32"/>
  <c r="CB174" i="32"/>
  <c r="V183" i="32"/>
  <c r="BB183" i="32"/>
  <c r="CH183" i="32"/>
  <c r="G201" i="32"/>
  <c r="AM201" i="32"/>
  <c r="BS201" i="32"/>
  <c r="AG202" i="32"/>
  <c r="BM202" i="32"/>
  <c r="CS202" i="32"/>
  <c r="AG203" i="32"/>
  <c r="BM203" i="32"/>
  <c r="CS203" i="32"/>
  <c r="AH204" i="32"/>
  <c r="BN204" i="32"/>
  <c r="Y210" i="32"/>
  <c r="BE210" i="32"/>
  <c r="CK210" i="32"/>
  <c r="BA213" i="32"/>
  <c r="N214" i="32"/>
  <c r="BZ214" i="32"/>
  <c r="Y228" i="32"/>
  <c r="BL229" i="32"/>
  <c r="CF263" i="32"/>
  <c r="CR265" i="32"/>
  <c r="AF268" i="32"/>
  <c r="L262" i="32"/>
  <c r="L267" i="32"/>
  <c r="T267" i="32"/>
  <c r="T262" i="32"/>
  <c r="AB267" i="32"/>
  <c r="AB262" i="32"/>
  <c r="AR262" i="32"/>
  <c r="AR267" i="32"/>
  <c r="AZ267" i="32"/>
  <c r="AZ262" i="32"/>
  <c r="BH267" i="32"/>
  <c r="BH262" i="32"/>
  <c r="BX262" i="32"/>
  <c r="BX267" i="32"/>
  <c r="CF267" i="32"/>
  <c r="CF262" i="32"/>
  <c r="CN267" i="32"/>
  <c r="CN262" i="32"/>
  <c r="N263" i="32"/>
  <c r="N268" i="32"/>
  <c r="V268" i="32"/>
  <c r="V263" i="32"/>
  <c r="AD268" i="32"/>
  <c r="AD263" i="32"/>
  <c r="AL263" i="32"/>
  <c r="AL268" i="32"/>
  <c r="AT263" i="32"/>
  <c r="AT268" i="32"/>
  <c r="BB268" i="32"/>
  <c r="BB263" i="32"/>
  <c r="BJ268" i="32"/>
  <c r="BJ263" i="32"/>
  <c r="BR263" i="32"/>
  <c r="BR268" i="32"/>
  <c r="BZ263" i="32"/>
  <c r="BZ268" i="32"/>
  <c r="CH268" i="32"/>
  <c r="CH263" i="32"/>
  <c r="CP268" i="32"/>
  <c r="CP263" i="32"/>
  <c r="J246" i="32"/>
  <c r="J257" i="32" s="1"/>
  <c r="J183" i="32"/>
  <c r="J265" i="32"/>
  <c r="J168" i="32"/>
  <c r="R246" i="32"/>
  <c r="R257" i="32" s="1"/>
  <c r="R265" i="32"/>
  <c r="R183" i="32"/>
  <c r="R168" i="32"/>
  <c r="Z246" i="32"/>
  <c r="Z257" i="32" s="1"/>
  <c r="Z265" i="32"/>
  <c r="Z183" i="32"/>
  <c r="Z168" i="32"/>
  <c r="AH246" i="32"/>
  <c r="AH257" i="32" s="1"/>
  <c r="AH183" i="32"/>
  <c r="AH265" i="32"/>
  <c r="AH168" i="32"/>
  <c r="AP246" i="32"/>
  <c r="AP257" i="32" s="1"/>
  <c r="AP183" i="32"/>
  <c r="AP265" i="32"/>
  <c r="AP168" i="32"/>
  <c r="AX246" i="32"/>
  <c r="AX257" i="32" s="1"/>
  <c r="AX265" i="32"/>
  <c r="AX183" i="32"/>
  <c r="AX168" i="32"/>
  <c r="BF246" i="32"/>
  <c r="BF257" i="32" s="1"/>
  <c r="BF265" i="32"/>
  <c r="BF183" i="32"/>
  <c r="BF168" i="32"/>
  <c r="BN246" i="32"/>
  <c r="BN257" i="32" s="1"/>
  <c r="BN183" i="32"/>
  <c r="BN265" i="32"/>
  <c r="BN168" i="32"/>
  <c r="BV246" i="32"/>
  <c r="BV183" i="32"/>
  <c r="BV265" i="32"/>
  <c r="BV168" i="32"/>
  <c r="CD246" i="32"/>
  <c r="CD265" i="32"/>
  <c r="CD183" i="32"/>
  <c r="CD168" i="32"/>
  <c r="CL246" i="32"/>
  <c r="CL265" i="32"/>
  <c r="CL183" i="32"/>
  <c r="CL168" i="32"/>
  <c r="CO227" i="32"/>
  <c r="CG227" i="32"/>
  <c r="CQ227" i="32"/>
  <c r="CI227" i="32"/>
  <c r="CA227" i="32"/>
  <c r="CP227" i="32"/>
  <c r="CE227" i="32"/>
  <c r="BV227" i="32"/>
  <c r="BN227" i="32"/>
  <c r="BF227" i="32"/>
  <c r="AX227" i="32"/>
  <c r="AP227" i="32"/>
  <c r="AH227" i="32"/>
  <c r="Z227" i="32"/>
  <c r="R227" i="32"/>
  <c r="J227" i="32"/>
  <c r="CN227" i="32"/>
  <c r="CD227" i="32"/>
  <c r="BU227" i="32"/>
  <c r="BM227" i="32"/>
  <c r="BE227" i="32"/>
  <c r="AW227" i="32"/>
  <c r="AO227" i="32"/>
  <c r="AG227" i="32"/>
  <c r="Y227" i="32"/>
  <c r="Q227" i="32"/>
  <c r="I227" i="32"/>
  <c r="CM227" i="32"/>
  <c r="CC227" i="32"/>
  <c r="BT227" i="32"/>
  <c r="BL227" i="32"/>
  <c r="BD227" i="32"/>
  <c r="AV227" i="32"/>
  <c r="AN227" i="32"/>
  <c r="AF227" i="32"/>
  <c r="X227" i="32"/>
  <c r="P227" i="32"/>
  <c r="H227" i="32"/>
  <c r="CL227" i="32"/>
  <c r="CB227" i="32"/>
  <c r="BS227" i="32"/>
  <c r="BK227" i="32"/>
  <c r="BC227" i="32"/>
  <c r="AU227" i="32"/>
  <c r="AM227" i="32"/>
  <c r="AE227" i="32"/>
  <c r="W227" i="32"/>
  <c r="O227" i="32"/>
  <c r="G227" i="32"/>
  <c r="CK227" i="32"/>
  <c r="BZ227" i="32"/>
  <c r="BR227" i="32"/>
  <c r="BJ227" i="32"/>
  <c r="BB227" i="32"/>
  <c r="AT227" i="32"/>
  <c r="AL227" i="32"/>
  <c r="AD227" i="32"/>
  <c r="V227" i="32"/>
  <c r="N227" i="32"/>
  <c r="CJ227" i="32"/>
  <c r="BY227" i="32"/>
  <c r="BQ227" i="32"/>
  <c r="BI227" i="32"/>
  <c r="BA227" i="32"/>
  <c r="AS227" i="32"/>
  <c r="AK227" i="32"/>
  <c r="AC227" i="32"/>
  <c r="U227" i="32"/>
  <c r="M227" i="32"/>
  <c r="CS227" i="32"/>
  <c r="CH227" i="32"/>
  <c r="BX227" i="32"/>
  <c r="BP227" i="32"/>
  <c r="BH227" i="32"/>
  <c r="AZ227" i="32"/>
  <c r="AR227" i="32"/>
  <c r="AJ227" i="32"/>
  <c r="AB227" i="32"/>
  <c r="T227" i="32"/>
  <c r="L227" i="32"/>
  <c r="G247" i="32"/>
  <c r="G266" i="32"/>
  <c r="G169" i="32"/>
  <c r="O247" i="32"/>
  <c r="O266" i="32"/>
  <c r="O169" i="32"/>
  <c r="W247" i="32"/>
  <c r="W266" i="32"/>
  <c r="W169" i="32"/>
  <c r="AE247" i="32"/>
  <c r="AE266" i="32"/>
  <c r="AE169" i="32"/>
  <c r="AM247" i="32"/>
  <c r="AM266" i="32"/>
  <c r="AM169" i="32"/>
  <c r="AU247" i="32"/>
  <c r="AU266" i="32"/>
  <c r="AU169" i="32"/>
  <c r="BC247" i="32"/>
  <c r="BC266" i="32"/>
  <c r="BC169" i="32"/>
  <c r="BK247" i="32"/>
  <c r="BK266" i="32"/>
  <c r="BK169" i="32"/>
  <c r="BS247" i="32"/>
  <c r="BS266" i="32"/>
  <c r="BS169" i="32"/>
  <c r="CA247" i="32"/>
  <c r="CA266" i="32"/>
  <c r="CA169" i="32"/>
  <c r="CI247" i="32"/>
  <c r="CI266" i="32"/>
  <c r="CI169" i="32"/>
  <c r="CQ247" i="32"/>
  <c r="CQ266" i="32"/>
  <c r="CQ169" i="32"/>
  <c r="K233" i="32"/>
  <c r="K173" i="32"/>
  <c r="S233" i="32"/>
  <c r="S173" i="32"/>
  <c r="AA233" i="32"/>
  <c r="AA173" i="32"/>
  <c r="AI233" i="32"/>
  <c r="AI173" i="32"/>
  <c r="AQ233" i="32"/>
  <c r="AQ173" i="32"/>
  <c r="AY233" i="32"/>
  <c r="AY173" i="32"/>
  <c r="BG233" i="32"/>
  <c r="BG173" i="32"/>
  <c r="BO233" i="32"/>
  <c r="BO173" i="32"/>
  <c r="BW233" i="32"/>
  <c r="BW173" i="32"/>
  <c r="CE233" i="32"/>
  <c r="CE173" i="32"/>
  <c r="CM233" i="32"/>
  <c r="CM173" i="32"/>
  <c r="G174" i="32"/>
  <c r="G234" i="32"/>
  <c r="G232" i="32" s="1"/>
  <c r="O174" i="32"/>
  <c r="O234" i="32"/>
  <c r="O232" i="32" s="1"/>
  <c r="W234" i="32"/>
  <c r="W232" i="32" s="1"/>
  <c r="W174" i="32"/>
  <c r="AM174" i="32"/>
  <c r="AM234" i="32"/>
  <c r="AM232" i="32" s="1"/>
  <c r="AU174" i="32"/>
  <c r="AU234" i="32"/>
  <c r="AU232" i="32" s="1"/>
  <c r="BC234" i="32"/>
  <c r="BC232" i="32" s="1"/>
  <c r="BC174" i="32"/>
  <c r="BS174" i="32"/>
  <c r="BS234" i="32"/>
  <c r="BS232" i="32" s="1"/>
  <c r="CA174" i="32"/>
  <c r="CA234" i="32"/>
  <c r="CA232" i="32" s="1"/>
  <c r="CI234" i="32"/>
  <c r="CI232" i="32" s="1"/>
  <c r="CI174" i="32"/>
  <c r="AF156" i="32"/>
  <c r="BL156" i="32"/>
  <c r="CR156" i="32"/>
  <c r="J157" i="32"/>
  <c r="R157" i="32"/>
  <c r="Z157" i="32"/>
  <c r="AH157" i="32"/>
  <c r="AP157" i="32"/>
  <c r="AX157" i="32"/>
  <c r="BF157" i="32"/>
  <c r="BN157" i="32"/>
  <c r="BV157" i="32"/>
  <c r="CD157" i="32"/>
  <c r="CL157" i="32"/>
  <c r="L158" i="32"/>
  <c r="T158" i="32"/>
  <c r="AB158" i="32"/>
  <c r="AJ158" i="32"/>
  <c r="AR158" i="32"/>
  <c r="AZ158" i="32"/>
  <c r="BH158" i="32"/>
  <c r="BP158" i="32"/>
  <c r="BX158" i="32"/>
  <c r="CF158" i="32"/>
  <c r="CQ158" i="32"/>
  <c r="M166" i="32"/>
  <c r="BI166" i="32"/>
  <c r="BY166" i="32"/>
  <c r="I168" i="32"/>
  <c r="AO168" i="32"/>
  <c r="BU168" i="32"/>
  <c r="J169" i="32"/>
  <c r="AP169" i="32"/>
  <c r="BV169" i="32"/>
  <c r="V173" i="32"/>
  <c r="BB173" i="32"/>
  <c r="CH173" i="32"/>
  <c r="Q174" i="32"/>
  <c r="AW174" i="32"/>
  <c r="CC174" i="32"/>
  <c r="AC183" i="32"/>
  <c r="BI183" i="32"/>
  <c r="CO183" i="32"/>
  <c r="H201" i="32"/>
  <c r="AN201" i="32"/>
  <c r="H202" i="32"/>
  <c r="AN202" i="32"/>
  <c r="BT202" i="32"/>
  <c r="AH203" i="32"/>
  <c r="BN203" i="32"/>
  <c r="AI204" i="32"/>
  <c r="BO204" i="32"/>
  <c r="Z210" i="32"/>
  <c r="BF210" i="32"/>
  <c r="CL210" i="32"/>
  <c r="BI213" i="32"/>
  <c r="V214" i="32"/>
  <c r="CH214" i="32"/>
  <c r="BG227" i="32"/>
  <c r="AK228" i="32"/>
  <c r="CR229" i="32"/>
  <c r="BL268" i="32"/>
  <c r="J9" i="32"/>
  <c r="R9" i="32"/>
  <c r="Z9" i="32"/>
  <c r="AH9" i="32"/>
  <c r="AP9" i="32"/>
  <c r="AX9" i="32"/>
  <c r="BF9" i="32"/>
  <c r="BN9" i="32"/>
  <c r="BV9" i="32"/>
  <c r="CD9" i="32"/>
  <c r="CL9" i="32"/>
  <c r="M267" i="32"/>
  <c r="M262" i="32"/>
  <c r="U267" i="32"/>
  <c r="U262" i="32"/>
  <c r="AC267" i="32"/>
  <c r="AC262" i="32"/>
  <c r="AK267" i="32"/>
  <c r="AK262" i="32"/>
  <c r="AS267" i="32"/>
  <c r="AS262" i="32"/>
  <c r="BA267" i="32"/>
  <c r="BA262" i="32"/>
  <c r="BI267" i="32"/>
  <c r="BI262" i="32"/>
  <c r="BQ267" i="32"/>
  <c r="BQ262" i="32"/>
  <c r="BY267" i="32"/>
  <c r="BY262" i="32"/>
  <c r="CG267" i="32"/>
  <c r="CG262" i="32"/>
  <c r="CO267" i="32"/>
  <c r="CO262" i="32"/>
  <c r="CP201" i="32"/>
  <c r="CH201" i="32"/>
  <c r="BZ201" i="32"/>
  <c r="BR201" i="32"/>
  <c r="BJ201" i="32"/>
  <c r="BB201" i="32"/>
  <c r="AT201" i="32"/>
  <c r="AL201" i="32"/>
  <c r="AD201" i="32"/>
  <c r="V201" i="32"/>
  <c r="N201" i="32"/>
  <c r="CO201" i="32"/>
  <c r="CG201" i="32"/>
  <c r="BY201" i="32"/>
  <c r="BQ201" i="32"/>
  <c r="BI201" i="32"/>
  <c r="BA201" i="32"/>
  <c r="AS201" i="32"/>
  <c r="AK201" i="32"/>
  <c r="AC201" i="32"/>
  <c r="U201" i="32"/>
  <c r="M201" i="32"/>
  <c r="CN201" i="32"/>
  <c r="CF201" i="32"/>
  <c r="BX201" i="32"/>
  <c r="BP201" i="32"/>
  <c r="BH201" i="32"/>
  <c r="AZ201" i="32"/>
  <c r="AR201" i="32"/>
  <c r="AJ201" i="32"/>
  <c r="AB201" i="32"/>
  <c r="T201" i="32"/>
  <c r="L201" i="32"/>
  <c r="CM201" i="32"/>
  <c r="CE201" i="32"/>
  <c r="BW201" i="32"/>
  <c r="BO201" i="32"/>
  <c r="BG201" i="32"/>
  <c r="AY201" i="32"/>
  <c r="AQ201" i="32"/>
  <c r="AI201" i="32"/>
  <c r="AA201" i="32"/>
  <c r="S201" i="32"/>
  <c r="K201" i="32"/>
  <c r="CL201" i="32"/>
  <c r="CD201" i="32"/>
  <c r="BV201" i="32"/>
  <c r="BN201" i="32"/>
  <c r="BF201" i="32"/>
  <c r="AX201" i="32"/>
  <c r="AP201" i="32"/>
  <c r="AH201" i="32"/>
  <c r="Z201" i="32"/>
  <c r="R201" i="32"/>
  <c r="J201" i="32"/>
  <c r="CS201" i="32"/>
  <c r="CK201" i="32"/>
  <c r="CC201" i="32"/>
  <c r="BU201" i="32"/>
  <c r="BM201" i="32"/>
  <c r="BE201" i="32"/>
  <c r="AW201" i="32"/>
  <c r="AO201" i="32"/>
  <c r="AG201" i="32"/>
  <c r="Y201" i="32"/>
  <c r="Q201" i="32"/>
  <c r="I201" i="32"/>
  <c r="G268" i="32"/>
  <c r="G263" i="32"/>
  <c r="O268" i="32"/>
  <c r="O263" i="32"/>
  <c r="W268" i="32"/>
  <c r="W263" i="32"/>
  <c r="AE268" i="32"/>
  <c r="AE263" i="32"/>
  <c r="AM268" i="32"/>
  <c r="AM263" i="32"/>
  <c r="AU268" i="32"/>
  <c r="AU263" i="32"/>
  <c r="BC268" i="32"/>
  <c r="BC263" i="32"/>
  <c r="BK268" i="32"/>
  <c r="BK263" i="32"/>
  <c r="BS268" i="32"/>
  <c r="BS263" i="32"/>
  <c r="CA268" i="32"/>
  <c r="CA263" i="32"/>
  <c r="CI268" i="32"/>
  <c r="CI263" i="32"/>
  <c r="CQ268" i="32"/>
  <c r="CQ263" i="32"/>
  <c r="K246" i="32"/>
  <c r="K257" i="32" s="1"/>
  <c r="K265" i="32"/>
  <c r="K183" i="32"/>
  <c r="K168" i="32"/>
  <c r="S246" i="32"/>
  <c r="S257" i="32" s="1"/>
  <c r="S265" i="32"/>
  <c r="S183" i="32"/>
  <c r="S168" i="32"/>
  <c r="AA246" i="32"/>
  <c r="AA257" i="32" s="1"/>
  <c r="AA265" i="32"/>
  <c r="AA183" i="32"/>
  <c r="AA168" i="32"/>
  <c r="AI246" i="32"/>
  <c r="AI257" i="32" s="1"/>
  <c r="AI265" i="32"/>
  <c r="AI183" i="32"/>
  <c r="AI168" i="32"/>
  <c r="AQ246" i="32"/>
  <c r="AQ257" i="32" s="1"/>
  <c r="AQ265" i="32"/>
  <c r="AQ183" i="32"/>
  <c r="AQ168" i="32"/>
  <c r="AY246" i="32"/>
  <c r="AY257" i="32" s="1"/>
  <c r="AY265" i="32"/>
  <c r="AY183" i="32"/>
  <c r="AY168" i="32"/>
  <c r="BG246" i="32"/>
  <c r="BG257" i="32" s="1"/>
  <c r="BG265" i="32"/>
  <c r="BG183" i="32"/>
  <c r="BG168" i="32"/>
  <c r="BO246" i="32"/>
  <c r="BO257" i="32" s="1"/>
  <c r="BO265" i="32"/>
  <c r="BO183" i="32"/>
  <c r="BO168" i="32"/>
  <c r="BW246" i="32"/>
  <c r="BW265" i="32"/>
  <c r="BW183" i="32"/>
  <c r="BW168" i="32"/>
  <c r="CE246" i="32"/>
  <c r="CE265" i="32"/>
  <c r="CE183" i="32"/>
  <c r="CE168" i="32"/>
  <c r="CM246" i="32"/>
  <c r="CM265" i="32"/>
  <c r="CM183" i="32"/>
  <c r="CM168" i="32"/>
  <c r="CR230" i="32"/>
  <c r="CJ230" i="32"/>
  <c r="CB230" i="32"/>
  <c r="BT230" i="32"/>
  <c r="BL230" i="32"/>
  <c r="BD230" i="32"/>
  <c r="AV230" i="32"/>
  <c r="AN230" i="32"/>
  <c r="AF230" i="32"/>
  <c r="X230" i="32"/>
  <c r="P230" i="32"/>
  <c r="H230" i="32"/>
  <c r="CP230" i="32"/>
  <c r="CH230" i="32"/>
  <c r="BZ230" i="32"/>
  <c r="BR230" i="32"/>
  <c r="BJ230" i="32"/>
  <c r="BB230" i="32"/>
  <c r="AT230" i="32"/>
  <c r="AL230" i="32"/>
  <c r="AD230" i="32"/>
  <c r="V230" i="32"/>
  <c r="N230" i="32"/>
  <c r="CO230" i="32"/>
  <c r="CG230" i="32"/>
  <c r="BY230" i="32"/>
  <c r="BQ230" i="32"/>
  <c r="BI230" i="32"/>
  <c r="BA230" i="32"/>
  <c r="AS230" i="32"/>
  <c r="AK230" i="32"/>
  <c r="AC230" i="32"/>
  <c r="U230" i="32"/>
  <c r="M230" i="32"/>
  <c r="CN230" i="32"/>
  <c r="CF230" i="32"/>
  <c r="BX230" i="32"/>
  <c r="BP230" i="32"/>
  <c r="BH230" i="32"/>
  <c r="AZ230" i="32"/>
  <c r="AR230" i="32"/>
  <c r="AJ230" i="32"/>
  <c r="AB230" i="32"/>
  <c r="T230" i="32"/>
  <c r="L230" i="32"/>
  <c r="CM230" i="32"/>
  <c r="CE230" i="32"/>
  <c r="BW230" i="32"/>
  <c r="BO230" i="32"/>
  <c r="BG230" i="32"/>
  <c r="AY230" i="32"/>
  <c r="AQ230" i="32"/>
  <c r="AI230" i="32"/>
  <c r="AA230" i="32"/>
  <c r="S230" i="32"/>
  <c r="K230" i="32"/>
  <c r="CL230" i="32"/>
  <c r="CD230" i="32"/>
  <c r="BV230" i="32"/>
  <c r="BN230" i="32"/>
  <c r="BF230" i="32"/>
  <c r="AX230" i="32"/>
  <c r="AP230" i="32"/>
  <c r="AH230" i="32"/>
  <c r="Z230" i="32"/>
  <c r="R230" i="32"/>
  <c r="J230" i="32"/>
  <c r="CK230" i="32"/>
  <c r="BE230" i="32"/>
  <c r="Y230" i="32"/>
  <c r="CI230" i="32"/>
  <c r="BC230" i="32"/>
  <c r="W230" i="32"/>
  <c r="CC230" i="32"/>
  <c r="AW230" i="32"/>
  <c r="Q230" i="32"/>
  <c r="CA230" i="32"/>
  <c r="AU230" i="32"/>
  <c r="O230" i="32"/>
  <c r="BU230" i="32"/>
  <c r="AO230" i="32"/>
  <c r="I230" i="32"/>
  <c r="BS230" i="32"/>
  <c r="AM230" i="32"/>
  <c r="G230" i="32"/>
  <c r="CS230" i="32"/>
  <c r="BM230" i="32"/>
  <c r="AG230" i="32"/>
  <c r="H247" i="32"/>
  <c r="H266" i="32"/>
  <c r="H169" i="32"/>
  <c r="P247" i="32"/>
  <c r="P266" i="32"/>
  <c r="P169" i="32"/>
  <c r="X247" i="32"/>
  <c r="X266" i="32"/>
  <c r="X169" i="32"/>
  <c r="AF247" i="32"/>
  <c r="AF266" i="32"/>
  <c r="AF169" i="32"/>
  <c r="AN247" i="32"/>
  <c r="AN266" i="32"/>
  <c r="AN169" i="32"/>
  <c r="AV247" i="32"/>
  <c r="AV266" i="32"/>
  <c r="AV169" i="32"/>
  <c r="BD247" i="32"/>
  <c r="BD266" i="32"/>
  <c r="BD169" i="32"/>
  <c r="BL247" i="32"/>
  <c r="BL266" i="32"/>
  <c r="BL169" i="32"/>
  <c r="BT247" i="32"/>
  <c r="BT266" i="32"/>
  <c r="BT169" i="32"/>
  <c r="CB247" i="32"/>
  <c r="CB266" i="32"/>
  <c r="CB169" i="32"/>
  <c r="CJ247" i="32"/>
  <c r="CJ266" i="32"/>
  <c r="CJ169" i="32"/>
  <c r="CR247" i="32"/>
  <c r="CR266" i="32"/>
  <c r="CR169" i="32"/>
  <c r="L233" i="32"/>
  <c r="L173" i="32"/>
  <c r="T233" i="32"/>
  <c r="T173" i="32"/>
  <c r="AB233" i="32"/>
  <c r="AB173" i="32"/>
  <c r="AJ233" i="32"/>
  <c r="AJ173" i="32"/>
  <c r="AR233" i="32"/>
  <c r="AR173" i="32"/>
  <c r="AZ233" i="32"/>
  <c r="AZ173" i="32"/>
  <c r="BH233" i="32"/>
  <c r="BH173" i="32"/>
  <c r="BP233" i="32"/>
  <c r="BP173" i="32"/>
  <c r="BX233" i="32"/>
  <c r="BX173" i="32"/>
  <c r="CF233" i="32"/>
  <c r="CF173" i="32"/>
  <c r="CN233" i="32"/>
  <c r="CN173" i="32"/>
  <c r="I156" i="32"/>
  <c r="Q156" i="32"/>
  <c r="Y156" i="32"/>
  <c r="AG156" i="32"/>
  <c r="AO156" i="32"/>
  <c r="AW156" i="32"/>
  <c r="BE156" i="32"/>
  <c r="BM156" i="32"/>
  <c r="BU156" i="32"/>
  <c r="CC156" i="32"/>
  <c r="CK156" i="32"/>
  <c r="CS156" i="32"/>
  <c r="K157" i="32"/>
  <c r="S157" i="32"/>
  <c r="AA157" i="32"/>
  <c r="AA160" i="32" s="1"/>
  <c r="AI157" i="32"/>
  <c r="AQ157" i="32"/>
  <c r="AY157" i="32"/>
  <c r="BG157" i="32"/>
  <c r="BO157" i="32"/>
  <c r="BW157" i="32"/>
  <c r="CE157" i="32"/>
  <c r="CM157" i="32"/>
  <c r="M158" i="32"/>
  <c r="U158" i="32"/>
  <c r="AC158" i="32"/>
  <c r="AK158" i="32"/>
  <c r="AS158" i="32"/>
  <c r="BA158" i="32"/>
  <c r="BI158" i="32"/>
  <c r="BQ158" i="32"/>
  <c r="BY158" i="32"/>
  <c r="CG158" i="32"/>
  <c r="CR158" i="32"/>
  <c r="P168" i="32"/>
  <c r="AV168" i="32"/>
  <c r="CB168" i="32"/>
  <c r="K169" i="32"/>
  <c r="AQ169" i="32"/>
  <c r="BW169" i="32"/>
  <c r="W173" i="32"/>
  <c r="BC173" i="32"/>
  <c r="CI173" i="32"/>
  <c r="X174" i="32"/>
  <c r="BD174" i="32"/>
  <c r="CJ174" i="32"/>
  <c r="AD183" i="32"/>
  <c r="BJ183" i="32"/>
  <c r="CP183" i="32"/>
  <c r="O201" i="32"/>
  <c r="AU201" i="32"/>
  <c r="CA201" i="32"/>
  <c r="I202" i="32"/>
  <c r="AO202" i="32"/>
  <c r="BU202" i="32"/>
  <c r="I203" i="32"/>
  <c r="AO203" i="32"/>
  <c r="BU203" i="32"/>
  <c r="J204" i="32"/>
  <c r="AP204" i="32"/>
  <c r="AG210" i="32"/>
  <c r="BM210" i="32"/>
  <c r="BQ213" i="32"/>
  <c r="AD214" i="32"/>
  <c r="CP214" i="32"/>
  <c r="BO227" i="32"/>
  <c r="BA228" i="32"/>
  <c r="R262" i="32"/>
  <c r="AH266" i="32"/>
  <c r="CR268" i="32"/>
  <c r="N262" i="32"/>
  <c r="N267" i="32"/>
  <c r="V262" i="32"/>
  <c r="V267" i="32"/>
  <c r="AD262" i="32"/>
  <c r="AD267" i="32"/>
  <c r="AL262" i="32"/>
  <c r="AL267" i="32"/>
  <c r="AT262" i="32"/>
  <c r="AT267" i="32"/>
  <c r="BB262" i="32"/>
  <c r="BB267" i="32"/>
  <c r="BJ262" i="32"/>
  <c r="BJ267" i="32"/>
  <c r="BR262" i="32"/>
  <c r="BR267" i="32"/>
  <c r="BZ262" i="32"/>
  <c r="BZ267" i="32"/>
  <c r="CH262" i="32"/>
  <c r="CH267" i="32"/>
  <c r="CP262" i="32"/>
  <c r="CP267" i="32"/>
  <c r="CS204" i="32"/>
  <c r="CK204" i="32"/>
  <c r="CC204" i="32"/>
  <c r="BU204" i="32"/>
  <c r="BM204" i="32"/>
  <c r="BE204" i="32"/>
  <c r="AW204" i="32"/>
  <c r="AO204" i="32"/>
  <c r="AG204" i="32"/>
  <c r="Y204" i="32"/>
  <c r="Q204" i="32"/>
  <c r="I204" i="32"/>
  <c r="CR204" i="32"/>
  <c r="CJ204" i="32"/>
  <c r="CB204" i="32"/>
  <c r="BT204" i="32"/>
  <c r="BL204" i="32"/>
  <c r="BD204" i="32"/>
  <c r="AV204" i="32"/>
  <c r="AN204" i="32"/>
  <c r="AF204" i="32"/>
  <c r="X204" i="32"/>
  <c r="P204" i="32"/>
  <c r="H204" i="32"/>
  <c r="CQ204" i="32"/>
  <c r="CI204" i="32"/>
  <c r="CA204" i="32"/>
  <c r="BS204" i="32"/>
  <c r="BK204" i="32"/>
  <c r="BC204" i="32"/>
  <c r="AU204" i="32"/>
  <c r="AM204" i="32"/>
  <c r="AE204" i="32"/>
  <c r="W204" i="32"/>
  <c r="O204" i="32"/>
  <c r="G204" i="32"/>
  <c r="CP204" i="32"/>
  <c r="CH204" i="32"/>
  <c r="BZ204" i="32"/>
  <c r="BR204" i="32"/>
  <c r="BJ204" i="32"/>
  <c r="BB204" i="32"/>
  <c r="AT204" i="32"/>
  <c r="AL204" i="32"/>
  <c r="AD204" i="32"/>
  <c r="V204" i="32"/>
  <c r="N204" i="32"/>
  <c r="CO204" i="32"/>
  <c r="CG204" i="32"/>
  <c r="BY204" i="32"/>
  <c r="BQ204" i="32"/>
  <c r="BI204" i="32"/>
  <c r="BA204" i="32"/>
  <c r="AS204" i="32"/>
  <c r="AK204" i="32"/>
  <c r="AC204" i="32"/>
  <c r="U204" i="32"/>
  <c r="M204" i="32"/>
  <c r="CN204" i="32"/>
  <c r="CF204" i="32"/>
  <c r="BX204" i="32"/>
  <c r="BP204" i="32"/>
  <c r="BH204" i="32"/>
  <c r="AZ204" i="32"/>
  <c r="AR204" i="32"/>
  <c r="AJ204" i="32"/>
  <c r="AB204" i="32"/>
  <c r="T204" i="32"/>
  <c r="L204" i="32"/>
  <c r="H263" i="32"/>
  <c r="H268" i="32"/>
  <c r="P263" i="32"/>
  <c r="P268" i="32"/>
  <c r="X263" i="32"/>
  <c r="X268" i="32"/>
  <c r="AN263" i="32"/>
  <c r="AN268" i="32"/>
  <c r="AV263" i="32"/>
  <c r="AV268" i="32"/>
  <c r="BD263" i="32"/>
  <c r="BD268" i="32"/>
  <c r="BT263" i="32"/>
  <c r="BT268" i="32"/>
  <c r="CB263" i="32"/>
  <c r="CB268" i="32"/>
  <c r="CJ263" i="32"/>
  <c r="CJ268" i="32"/>
  <c r="CR210" i="32"/>
  <c r="CJ210" i="32"/>
  <c r="CB210" i="32"/>
  <c r="BT210" i="32"/>
  <c r="BL210" i="32"/>
  <c r="BD210" i="32"/>
  <c r="AV210" i="32"/>
  <c r="AN210" i="32"/>
  <c r="AF210" i="32"/>
  <c r="X210" i="32"/>
  <c r="P210" i="32"/>
  <c r="H210" i="32"/>
  <c r="CQ210" i="32"/>
  <c r="CI210" i="32"/>
  <c r="CA210" i="32"/>
  <c r="BS210" i="32"/>
  <c r="BK210" i="32"/>
  <c r="BC210" i="32"/>
  <c r="AU210" i="32"/>
  <c r="AM210" i="32"/>
  <c r="AE210" i="32"/>
  <c r="W210" i="32"/>
  <c r="O210" i="32"/>
  <c r="G210" i="32"/>
  <c r="CP210" i="32"/>
  <c r="CH210" i="32"/>
  <c r="BZ210" i="32"/>
  <c r="BR210" i="32"/>
  <c r="BJ210" i="32"/>
  <c r="BB210" i="32"/>
  <c r="AT210" i="32"/>
  <c r="AL210" i="32"/>
  <c r="AD210" i="32"/>
  <c r="V210" i="32"/>
  <c r="N210" i="32"/>
  <c r="CO210" i="32"/>
  <c r="CG210" i="32"/>
  <c r="BY210" i="32"/>
  <c r="BQ210" i="32"/>
  <c r="BI210" i="32"/>
  <c r="BA210" i="32"/>
  <c r="AS210" i="32"/>
  <c r="AK210" i="32"/>
  <c r="AC210" i="32"/>
  <c r="U210" i="32"/>
  <c r="M210" i="32"/>
  <c r="CN210" i="32"/>
  <c r="CF210" i="32"/>
  <c r="BX210" i="32"/>
  <c r="BP210" i="32"/>
  <c r="BH210" i="32"/>
  <c r="AZ210" i="32"/>
  <c r="AR210" i="32"/>
  <c r="AJ210" i="32"/>
  <c r="AB210" i="32"/>
  <c r="T210" i="32"/>
  <c r="L210" i="32"/>
  <c r="CM210" i="32"/>
  <c r="CE210" i="32"/>
  <c r="BW210" i="32"/>
  <c r="BO210" i="32"/>
  <c r="BG210" i="32"/>
  <c r="AY210" i="32"/>
  <c r="AQ210" i="32"/>
  <c r="AI210" i="32"/>
  <c r="AA210" i="32"/>
  <c r="S210" i="32"/>
  <c r="K210" i="32"/>
  <c r="L246" i="32"/>
  <c r="L257" i="32" s="1"/>
  <c r="L265" i="32"/>
  <c r="L183" i="32"/>
  <c r="L168" i="32"/>
  <c r="T246" i="32"/>
  <c r="T257" i="32" s="1"/>
  <c r="T265" i="32"/>
  <c r="T183" i="32"/>
  <c r="T168" i="32"/>
  <c r="AB246" i="32"/>
  <c r="AB257" i="32" s="1"/>
  <c r="AB265" i="32"/>
  <c r="AB183" i="32"/>
  <c r="AB168" i="32"/>
  <c r="AJ246" i="32"/>
  <c r="AJ257" i="32" s="1"/>
  <c r="AJ265" i="32"/>
  <c r="AJ183" i="32"/>
  <c r="AJ168" i="32"/>
  <c r="AR246" i="32"/>
  <c r="AR257" i="32" s="1"/>
  <c r="AR265" i="32"/>
  <c r="AR183" i="32"/>
  <c r="AR168" i="32"/>
  <c r="AZ246" i="32"/>
  <c r="AZ257" i="32" s="1"/>
  <c r="AZ265" i="32"/>
  <c r="AZ183" i="32"/>
  <c r="AZ168" i="32"/>
  <c r="BH246" i="32"/>
  <c r="BH257" i="32" s="1"/>
  <c r="BH265" i="32"/>
  <c r="BH183" i="32"/>
  <c r="BH168" i="32"/>
  <c r="BP246" i="32"/>
  <c r="BP257" i="32" s="1"/>
  <c r="BP265" i="32"/>
  <c r="BP183" i="32"/>
  <c r="BP168" i="32"/>
  <c r="BX246" i="32"/>
  <c r="BX265" i="32"/>
  <c r="BX183" i="32"/>
  <c r="BX168" i="32"/>
  <c r="CF246" i="32"/>
  <c r="CF265" i="32"/>
  <c r="CF183" i="32"/>
  <c r="CF168" i="32"/>
  <c r="CN246" i="32"/>
  <c r="CN265" i="32"/>
  <c r="CN183" i="32"/>
  <c r="CN168" i="32"/>
  <c r="I266" i="32"/>
  <c r="I169" i="32"/>
  <c r="I247" i="32"/>
  <c r="Q266" i="32"/>
  <c r="Q169" i="32"/>
  <c r="Q247" i="32"/>
  <c r="Y266" i="32"/>
  <c r="Y169" i="32"/>
  <c r="Y247" i="32"/>
  <c r="AG266" i="32"/>
  <c r="AG247" i="32"/>
  <c r="AG169" i="32"/>
  <c r="AO266" i="32"/>
  <c r="AO169" i="32"/>
  <c r="AO247" i="32"/>
  <c r="AW266" i="32"/>
  <c r="AW169" i="32"/>
  <c r="AW247" i="32"/>
  <c r="BE266" i="32"/>
  <c r="BE169" i="32"/>
  <c r="BE247" i="32"/>
  <c r="BM266" i="32"/>
  <c r="BM247" i="32"/>
  <c r="BM169" i="32"/>
  <c r="BU266" i="32"/>
  <c r="BU169" i="32"/>
  <c r="BU247" i="32"/>
  <c r="CC266" i="32"/>
  <c r="CC169" i="32"/>
  <c r="CC247" i="32"/>
  <c r="CK266" i="32"/>
  <c r="CK169" i="32"/>
  <c r="CK247" i="32"/>
  <c r="CS266" i="32"/>
  <c r="CS247" i="32"/>
  <c r="CS169" i="32"/>
  <c r="M173" i="32"/>
  <c r="M233" i="32"/>
  <c r="U173" i="32"/>
  <c r="U233" i="32"/>
  <c r="AC233" i="32"/>
  <c r="AC173" i="32"/>
  <c r="AK173" i="32"/>
  <c r="AK233" i="32"/>
  <c r="AS173" i="32"/>
  <c r="AS233" i="32"/>
  <c r="BA173" i="32"/>
  <c r="BA233" i="32"/>
  <c r="BI233" i="32"/>
  <c r="BI173" i="32"/>
  <c r="BQ173" i="32"/>
  <c r="BQ233" i="32"/>
  <c r="BY173" i="32"/>
  <c r="BY233" i="32"/>
  <c r="CG173" i="32"/>
  <c r="CG233" i="32"/>
  <c r="CO233" i="32"/>
  <c r="CO173" i="32"/>
  <c r="J156" i="32"/>
  <c r="R156" i="32"/>
  <c r="Z156" i="32"/>
  <c r="AH156" i="32"/>
  <c r="AP156" i="32"/>
  <c r="AX156" i="32"/>
  <c r="BF156" i="32"/>
  <c r="BN156" i="32"/>
  <c r="BV156" i="32"/>
  <c r="CD156" i="32"/>
  <c r="CL156" i="32"/>
  <c r="L157" i="32"/>
  <c r="L160" i="32" s="1"/>
  <c r="T157" i="32"/>
  <c r="AB157" i="32"/>
  <c r="AB160" i="32" s="1"/>
  <c r="AJ157" i="32"/>
  <c r="AJ160" i="32" s="1"/>
  <c r="AR157" i="32"/>
  <c r="AR160" i="32" s="1"/>
  <c r="AZ157" i="32"/>
  <c r="BH157" i="32"/>
  <c r="BH160" i="32" s="1"/>
  <c r="BP157" i="32"/>
  <c r="BP160" i="32" s="1"/>
  <c r="BX157" i="32"/>
  <c r="BX160" i="32" s="1"/>
  <c r="CF157" i="32"/>
  <c r="CN157" i="32"/>
  <c r="CN160" i="32" s="1"/>
  <c r="N158" i="32"/>
  <c r="V158" i="32"/>
  <c r="AD158" i="32"/>
  <c r="AL158" i="32"/>
  <c r="AT158" i="32"/>
  <c r="BB158" i="32"/>
  <c r="BJ158" i="32"/>
  <c r="BR158" i="32"/>
  <c r="BZ158" i="32"/>
  <c r="CI158" i="32"/>
  <c r="CS158" i="32"/>
  <c r="Q168" i="32"/>
  <c r="AW168" i="32"/>
  <c r="CC168" i="32"/>
  <c r="R169" i="32"/>
  <c r="AX169" i="32"/>
  <c r="CD169" i="32"/>
  <c r="AD173" i="32"/>
  <c r="BJ173" i="32"/>
  <c r="CP173" i="32"/>
  <c r="Y174" i="32"/>
  <c r="BE174" i="32"/>
  <c r="CK174" i="32"/>
  <c r="AK183" i="32"/>
  <c r="BQ183" i="32"/>
  <c r="P201" i="32"/>
  <c r="AV201" i="32"/>
  <c r="CB201" i="32"/>
  <c r="P202" i="32"/>
  <c r="AV202" i="32"/>
  <c r="CB202" i="32"/>
  <c r="J203" i="32"/>
  <c r="AP203" i="32"/>
  <c r="BV203" i="32"/>
  <c r="K204" i="32"/>
  <c r="AQ204" i="32"/>
  <c r="BW204" i="32"/>
  <c r="AH210" i="32"/>
  <c r="BN210" i="32"/>
  <c r="M213" i="32"/>
  <c r="BY213" i="32"/>
  <c r="AL214" i="32"/>
  <c r="K227" i="32"/>
  <c r="BW227" i="32"/>
  <c r="BQ228" i="32"/>
  <c r="AE230" i="32"/>
  <c r="AX262" i="32"/>
  <c r="BN266" i="32"/>
  <c r="L256" i="32"/>
  <c r="L269" i="32" s="1"/>
  <c r="T256" i="32"/>
  <c r="T269" i="32" s="1"/>
  <c r="AB256" i="32"/>
  <c r="AB269" i="32" s="1"/>
  <c r="AJ256" i="32"/>
  <c r="AJ269" i="32" s="1"/>
  <c r="AR256" i="32"/>
  <c r="AR269" i="32" s="1"/>
  <c r="AZ256" i="32"/>
  <c r="AZ269" i="32" s="1"/>
  <c r="BH256" i="32"/>
  <c r="BH269" i="32" s="1"/>
  <c r="BP256" i="32"/>
  <c r="BP269" i="32" s="1"/>
  <c r="BX256" i="32"/>
  <c r="BX269" i="32" s="1"/>
  <c r="CF256" i="32"/>
  <c r="CF269" i="32" s="1"/>
  <c r="CN256" i="32"/>
  <c r="CN269" i="32" s="1"/>
  <c r="U256" i="32"/>
  <c r="U269" i="32" s="1"/>
  <c r="BA256" i="32"/>
  <c r="BA269" i="32" s="1"/>
  <c r="CG256" i="32"/>
  <c r="CG269" i="32" s="1"/>
  <c r="G256" i="32"/>
  <c r="O256" i="32"/>
  <c r="O269" i="32" s="1"/>
  <c r="W256" i="32"/>
  <c r="W269" i="32" s="1"/>
  <c r="AE256" i="32"/>
  <c r="AE269" i="32" s="1"/>
  <c r="AM256" i="32"/>
  <c r="AM269" i="32" s="1"/>
  <c r="AU256" i="32"/>
  <c r="AU269" i="32" s="1"/>
  <c r="BC256" i="32"/>
  <c r="BC269" i="32" s="1"/>
  <c r="BK256" i="32"/>
  <c r="BK269" i="32" s="1"/>
  <c r="BS256" i="32"/>
  <c r="BS269" i="32" s="1"/>
  <c r="CA256" i="32"/>
  <c r="CA269" i="32" s="1"/>
  <c r="CI256" i="32"/>
  <c r="CI269" i="32" s="1"/>
  <c r="CQ256" i="32"/>
  <c r="CQ269" i="32" s="1"/>
  <c r="AC256" i="32"/>
  <c r="AC269" i="32" s="1"/>
  <c r="BI256" i="32"/>
  <c r="BI269" i="32" s="1"/>
  <c r="CO256" i="32"/>
  <c r="CO269" i="32" s="1"/>
  <c r="I256" i="32"/>
  <c r="I269" i="32" s="1"/>
  <c r="Q256" i="32"/>
  <c r="Q269" i="32" s="1"/>
  <c r="Y256" i="32"/>
  <c r="Y269" i="32" s="1"/>
  <c r="AG256" i="32"/>
  <c r="AG269" i="32" s="1"/>
  <c r="AO256" i="32"/>
  <c r="AO269" i="32" s="1"/>
  <c r="AW256" i="32"/>
  <c r="AW269" i="32" s="1"/>
  <c r="BE256" i="32"/>
  <c r="BE269" i="32" s="1"/>
  <c r="BM256" i="32"/>
  <c r="BM269" i="32" s="1"/>
  <c r="BU256" i="32"/>
  <c r="BU269" i="32" s="1"/>
  <c r="CC256" i="32"/>
  <c r="CC269" i="32" s="1"/>
  <c r="CK256" i="32"/>
  <c r="CK269" i="32" s="1"/>
  <c r="CS256" i="32"/>
  <c r="CS269" i="32" s="1"/>
  <c r="AK256" i="32"/>
  <c r="AK269" i="32" s="1"/>
  <c r="BQ256" i="32"/>
  <c r="BQ269" i="32" s="1"/>
  <c r="N256" i="32"/>
  <c r="N269" i="32" s="1"/>
  <c r="V256" i="32"/>
  <c r="V269" i="32" s="1"/>
  <c r="AD256" i="32"/>
  <c r="AD269" i="32" s="1"/>
  <c r="AL256" i="32"/>
  <c r="AL269" i="32" s="1"/>
  <c r="AT256" i="32"/>
  <c r="AT269" i="32" s="1"/>
  <c r="BB256" i="32"/>
  <c r="BB269" i="32" s="1"/>
  <c r="BJ256" i="32"/>
  <c r="BJ269" i="32" s="1"/>
  <c r="BR256" i="32"/>
  <c r="BR269" i="32" s="1"/>
  <c r="BZ256" i="32"/>
  <c r="BZ269" i="32" s="1"/>
  <c r="CH256" i="32"/>
  <c r="CH269" i="32" s="1"/>
  <c r="CP256" i="32"/>
  <c r="CP269" i="32" s="1"/>
  <c r="H256" i="32"/>
  <c r="H269" i="32" s="1"/>
  <c r="P256" i="32"/>
  <c r="P269" i="32" s="1"/>
  <c r="X256" i="32"/>
  <c r="X269" i="32" s="1"/>
  <c r="AF256" i="32"/>
  <c r="AF269" i="32" s="1"/>
  <c r="AN256" i="32"/>
  <c r="AN269" i="32" s="1"/>
  <c r="AV256" i="32"/>
  <c r="AV269" i="32" s="1"/>
  <c r="BD256" i="32"/>
  <c r="BD269" i="32" s="1"/>
  <c r="BL256" i="32"/>
  <c r="BL269" i="32" s="1"/>
  <c r="BT256" i="32"/>
  <c r="BT269" i="32" s="1"/>
  <c r="CB256" i="32"/>
  <c r="CB269" i="32" s="1"/>
  <c r="CJ256" i="32"/>
  <c r="CJ269" i="32" s="1"/>
  <c r="CR256" i="32"/>
  <c r="CR269" i="32" s="1"/>
  <c r="J256" i="32"/>
  <c r="J269" i="32" s="1"/>
  <c r="R256" i="32"/>
  <c r="R269" i="32" s="1"/>
  <c r="Z256" i="32"/>
  <c r="Z269" i="32" s="1"/>
  <c r="AH256" i="32"/>
  <c r="AH269" i="32" s="1"/>
  <c r="AP256" i="32"/>
  <c r="AP269" i="32" s="1"/>
  <c r="AX256" i="32"/>
  <c r="AX269" i="32" s="1"/>
  <c r="BF256" i="32"/>
  <c r="BF269" i="32" s="1"/>
  <c r="BN256" i="32"/>
  <c r="BN269" i="32" s="1"/>
  <c r="BV256" i="32"/>
  <c r="BV269" i="32" s="1"/>
  <c r="CD256" i="32"/>
  <c r="CD269" i="32" s="1"/>
  <c r="CL256" i="32"/>
  <c r="CL269" i="32" s="1"/>
  <c r="AI244" i="33"/>
  <c r="AI255" i="33" s="1"/>
  <c r="AI181" i="33"/>
  <c r="AI184" i="33" s="1"/>
  <c r="AI166" i="33"/>
  <c r="BO244" i="33"/>
  <c r="BO255" i="33" s="1"/>
  <c r="BO181" i="33"/>
  <c r="BO184" i="33" s="1"/>
  <c r="BO166" i="33"/>
  <c r="Z244" i="33"/>
  <c r="Z255" i="33" s="1"/>
  <c r="Z181" i="33"/>
  <c r="Z184" i="33" s="1"/>
  <c r="Z166" i="33"/>
  <c r="BF244" i="33"/>
  <c r="BF255" i="33" s="1"/>
  <c r="BF181" i="33"/>
  <c r="BF184" i="33" s="1"/>
  <c r="BF166" i="33"/>
  <c r="H234" i="33"/>
  <c r="H232" i="33" s="1"/>
  <c r="H174" i="33"/>
  <c r="P234" i="33"/>
  <c r="P232" i="33" s="1"/>
  <c r="P174" i="33"/>
  <c r="X234" i="33"/>
  <c r="X232" i="33" s="1"/>
  <c r="X174" i="33"/>
  <c r="AF234" i="33"/>
  <c r="AF232" i="33" s="1"/>
  <c r="AF174" i="33"/>
  <c r="AN234" i="33"/>
  <c r="AN232" i="33" s="1"/>
  <c r="AN174" i="33"/>
  <c r="AV234" i="33"/>
  <c r="AV232" i="33" s="1"/>
  <c r="AV174" i="33"/>
  <c r="BD234" i="33"/>
  <c r="BD232" i="33" s="1"/>
  <c r="BD174" i="33"/>
  <c r="BL234" i="33"/>
  <c r="BL232" i="33" s="1"/>
  <c r="BL174" i="33"/>
  <c r="BT234" i="33"/>
  <c r="BT232" i="33" s="1"/>
  <c r="BT174" i="33"/>
  <c r="CB234" i="33"/>
  <c r="CB232" i="33" s="1"/>
  <c r="CB174" i="33"/>
  <c r="CJ234" i="33"/>
  <c r="CJ232" i="33" s="1"/>
  <c r="CJ174" i="33"/>
  <c r="CR234" i="33"/>
  <c r="CR232" i="33" s="1"/>
  <c r="CR174" i="33"/>
  <c r="BG244" i="33"/>
  <c r="BG255" i="33" s="1"/>
  <c r="BG181" i="33"/>
  <c r="BG184" i="33" s="1"/>
  <c r="BG166" i="33"/>
  <c r="CM244" i="33"/>
  <c r="CM255" i="33" s="1"/>
  <c r="CM181" i="33"/>
  <c r="CM184" i="33" s="1"/>
  <c r="CM166" i="33"/>
  <c r="CM212" i="33"/>
  <c r="CE212" i="33"/>
  <c r="BW212" i="33"/>
  <c r="BO212" i="33"/>
  <c r="BG212" i="33"/>
  <c r="AY212" i="33"/>
  <c r="AQ212" i="33"/>
  <c r="AI212" i="33"/>
  <c r="AA212" i="33"/>
  <c r="S212" i="33"/>
  <c r="K212" i="33"/>
  <c r="CL212" i="33"/>
  <c r="CD212" i="33"/>
  <c r="BV212" i="33"/>
  <c r="BN212" i="33"/>
  <c r="BF212" i="33"/>
  <c r="AX212" i="33"/>
  <c r="AP212" i="33"/>
  <c r="AH212" i="33"/>
  <c r="Z212" i="33"/>
  <c r="R212" i="33"/>
  <c r="J212" i="33"/>
  <c r="CS212" i="33"/>
  <c r="CK212" i="33"/>
  <c r="CC212" i="33"/>
  <c r="BU212" i="33"/>
  <c r="BM212" i="33"/>
  <c r="BE212" i="33"/>
  <c r="AW212" i="33"/>
  <c r="AO212" i="33"/>
  <c r="AG212" i="33"/>
  <c r="Y212" i="33"/>
  <c r="Q212" i="33"/>
  <c r="I212" i="33"/>
  <c r="CR212" i="33"/>
  <c r="CJ212" i="33"/>
  <c r="CB212" i="33"/>
  <c r="BT212" i="33"/>
  <c r="BL212" i="33"/>
  <c r="BD212" i="33"/>
  <c r="AV212" i="33"/>
  <c r="AN212" i="33"/>
  <c r="AF212" i="33"/>
  <c r="X212" i="33"/>
  <c r="P212" i="33"/>
  <c r="H212" i="33"/>
  <c r="CQ212" i="33"/>
  <c r="CI212" i="33"/>
  <c r="CA212" i="33"/>
  <c r="BS212" i="33"/>
  <c r="BK212" i="33"/>
  <c r="BC212" i="33"/>
  <c r="AU212" i="33"/>
  <c r="AM212" i="33"/>
  <c r="AE212" i="33"/>
  <c r="W212" i="33"/>
  <c r="O212" i="33"/>
  <c r="G212" i="33"/>
  <c r="CP212" i="33"/>
  <c r="CH212" i="33"/>
  <c r="BZ212" i="33"/>
  <c r="BR212" i="33"/>
  <c r="BJ212" i="33"/>
  <c r="BB212" i="33"/>
  <c r="AT212" i="33"/>
  <c r="AL212" i="33"/>
  <c r="AD212" i="33"/>
  <c r="V212" i="33"/>
  <c r="N212" i="33"/>
  <c r="CO212" i="33"/>
  <c r="CG212" i="33"/>
  <c r="BY212" i="33"/>
  <c r="BQ212" i="33"/>
  <c r="BI212" i="33"/>
  <c r="BA212" i="33"/>
  <c r="AS212" i="33"/>
  <c r="AK212" i="33"/>
  <c r="AC212" i="33"/>
  <c r="U212" i="33"/>
  <c r="M212" i="33"/>
  <c r="CF212" i="33"/>
  <c r="T212" i="33"/>
  <c r="BX212" i="33"/>
  <c r="L212" i="33"/>
  <c r="BP212" i="33"/>
  <c r="BH212" i="33"/>
  <c r="AZ212" i="33"/>
  <c r="AR212" i="33"/>
  <c r="AJ212" i="33"/>
  <c r="I266" i="33"/>
  <c r="I247" i="33"/>
  <c r="I158" i="33"/>
  <c r="I169" i="33"/>
  <c r="Q266" i="33"/>
  <c r="Q247" i="33"/>
  <c r="Q158" i="33"/>
  <c r="Q169" i="33"/>
  <c r="Y266" i="33"/>
  <c r="Y247" i="33"/>
  <c r="Y158" i="33"/>
  <c r="Y169" i="33"/>
  <c r="AG266" i="33"/>
  <c r="AG247" i="33"/>
  <c r="AG158" i="33"/>
  <c r="AG169" i="33"/>
  <c r="AO266" i="33"/>
  <c r="AO247" i="33"/>
  <c r="AO158" i="33"/>
  <c r="AO169" i="33"/>
  <c r="AW266" i="33"/>
  <c r="AW247" i="33"/>
  <c r="AW158" i="33"/>
  <c r="AW169" i="33"/>
  <c r="BE266" i="33"/>
  <c r="BE247" i="33"/>
  <c r="BE158" i="33"/>
  <c r="BE169" i="33"/>
  <c r="BM266" i="33"/>
  <c r="BM247" i="33"/>
  <c r="BM158" i="33"/>
  <c r="BM169" i="33"/>
  <c r="BU266" i="33"/>
  <c r="BU247" i="33"/>
  <c r="BU158" i="33"/>
  <c r="BU169" i="33"/>
  <c r="CC266" i="33"/>
  <c r="CC247" i="33"/>
  <c r="CC158" i="33"/>
  <c r="CC169" i="33"/>
  <c r="CK266" i="33"/>
  <c r="CK247" i="33"/>
  <c r="CK158" i="33"/>
  <c r="CK169" i="33"/>
  <c r="CS266" i="33"/>
  <c r="CS247" i="33"/>
  <c r="CS158" i="33"/>
  <c r="CS169" i="33"/>
  <c r="CN212" i="33"/>
  <c r="CM205" i="33"/>
  <c r="CE205" i="33"/>
  <c r="BW205" i="33"/>
  <c r="BO205" i="33"/>
  <c r="BG205" i="33"/>
  <c r="AY205" i="33"/>
  <c r="AQ205" i="33"/>
  <c r="AI205" i="33"/>
  <c r="AA205" i="33"/>
  <c r="S205" i="33"/>
  <c r="K205" i="33"/>
  <c r="CL205" i="33"/>
  <c r="CD205" i="33"/>
  <c r="BV205" i="33"/>
  <c r="BN205" i="33"/>
  <c r="BF205" i="33"/>
  <c r="AX205" i="33"/>
  <c r="AP205" i="33"/>
  <c r="AH205" i="33"/>
  <c r="Z205" i="33"/>
  <c r="R205" i="33"/>
  <c r="J205" i="33"/>
  <c r="CS205" i="33"/>
  <c r="CK205" i="33"/>
  <c r="CC205" i="33"/>
  <c r="BU205" i="33"/>
  <c r="BM205" i="33"/>
  <c r="BE205" i="33"/>
  <c r="AW205" i="33"/>
  <c r="AO205" i="33"/>
  <c r="AG205" i="33"/>
  <c r="Y205" i="33"/>
  <c r="Q205" i="33"/>
  <c r="I205" i="33"/>
  <c r="CR205" i="33"/>
  <c r="CJ205" i="33"/>
  <c r="CB205" i="33"/>
  <c r="BT205" i="33"/>
  <c r="BL205" i="33"/>
  <c r="BD205" i="33"/>
  <c r="AV205" i="33"/>
  <c r="AN205" i="33"/>
  <c r="AF205" i="33"/>
  <c r="X205" i="33"/>
  <c r="P205" i="33"/>
  <c r="H205" i="33"/>
  <c r="CQ205" i="33"/>
  <c r="CI205" i="33"/>
  <c r="CA205" i="33"/>
  <c r="BS205" i="33"/>
  <c r="BK205" i="33"/>
  <c r="BC205" i="33"/>
  <c r="AU205" i="33"/>
  <c r="AM205" i="33"/>
  <c r="AE205" i="33"/>
  <c r="W205" i="33"/>
  <c r="O205" i="33"/>
  <c r="G205" i="33"/>
  <c r="CP205" i="33"/>
  <c r="CH205" i="33"/>
  <c r="BZ205" i="33"/>
  <c r="BR205" i="33"/>
  <c r="BJ205" i="33"/>
  <c r="BB205" i="33"/>
  <c r="AT205" i="33"/>
  <c r="AL205" i="33"/>
  <c r="AD205" i="33"/>
  <c r="V205" i="33"/>
  <c r="N205" i="33"/>
  <c r="CO205" i="33"/>
  <c r="CG205" i="33"/>
  <c r="BY205" i="33"/>
  <c r="BQ205" i="33"/>
  <c r="BI205" i="33"/>
  <c r="BA205" i="33"/>
  <c r="AS205" i="33"/>
  <c r="AK205" i="33"/>
  <c r="AC205" i="33"/>
  <c r="U205" i="33"/>
  <c r="M205" i="33"/>
  <c r="AZ205" i="33"/>
  <c r="AR205" i="33"/>
  <c r="AJ205" i="33"/>
  <c r="CN205" i="33"/>
  <c r="AB205" i="33"/>
  <c r="CF205" i="33"/>
  <c r="T205" i="33"/>
  <c r="BX205" i="33"/>
  <c r="L205" i="33"/>
  <c r="BP205" i="33"/>
  <c r="CN213" i="33"/>
  <c r="CF213" i="33"/>
  <c r="BX213" i="33"/>
  <c r="BP213" i="33"/>
  <c r="BH213" i="33"/>
  <c r="AZ213" i="33"/>
  <c r="AR213" i="33"/>
  <c r="AJ213" i="33"/>
  <c r="AB213" i="33"/>
  <c r="T213" i="33"/>
  <c r="L213" i="33"/>
  <c r="CM213" i="33"/>
  <c r="CE213" i="33"/>
  <c r="BW213" i="33"/>
  <c r="BO213" i="33"/>
  <c r="BG213" i="33"/>
  <c r="AY213" i="33"/>
  <c r="AQ213" i="33"/>
  <c r="AI213" i="33"/>
  <c r="AA213" i="33"/>
  <c r="S213" i="33"/>
  <c r="K213" i="33"/>
  <c r="CL213" i="33"/>
  <c r="CD213" i="33"/>
  <c r="BV213" i="33"/>
  <c r="BN213" i="33"/>
  <c r="BF213" i="33"/>
  <c r="AX213" i="33"/>
  <c r="AP213" i="33"/>
  <c r="AH213" i="33"/>
  <c r="Z213" i="33"/>
  <c r="R213" i="33"/>
  <c r="J213" i="33"/>
  <c r="CS213" i="33"/>
  <c r="CK213" i="33"/>
  <c r="CC213" i="33"/>
  <c r="BU213" i="33"/>
  <c r="BM213" i="33"/>
  <c r="BE213" i="33"/>
  <c r="AW213" i="33"/>
  <c r="AO213" i="33"/>
  <c r="AG213" i="33"/>
  <c r="Y213" i="33"/>
  <c r="Q213" i="33"/>
  <c r="I213" i="33"/>
  <c r="CR213" i="33"/>
  <c r="CJ213" i="33"/>
  <c r="CB213" i="33"/>
  <c r="BT213" i="33"/>
  <c r="BL213" i="33"/>
  <c r="BD213" i="33"/>
  <c r="AV213" i="33"/>
  <c r="AN213" i="33"/>
  <c r="AF213" i="33"/>
  <c r="X213" i="33"/>
  <c r="P213" i="33"/>
  <c r="H213" i="33"/>
  <c r="CQ213" i="33"/>
  <c r="CI213" i="33"/>
  <c r="CA213" i="33"/>
  <c r="BS213" i="33"/>
  <c r="BK213" i="33"/>
  <c r="BC213" i="33"/>
  <c r="AU213" i="33"/>
  <c r="AM213" i="33"/>
  <c r="AE213" i="33"/>
  <c r="W213" i="33"/>
  <c r="O213" i="33"/>
  <c r="G213" i="33"/>
  <c r="CP213" i="33"/>
  <c r="CH213" i="33"/>
  <c r="BZ213" i="33"/>
  <c r="BR213" i="33"/>
  <c r="BJ213" i="33"/>
  <c r="BB213" i="33"/>
  <c r="AT213" i="33"/>
  <c r="AL213" i="33"/>
  <c r="AD213" i="33"/>
  <c r="V213" i="33"/>
  <c r="N213" i="33"/>
  <c r="AS213" i="33"/>
  <c r="AK213" i="33"/>
  <c r="CO213" i="33"/>
  <c r="AC213" i="33"/>
  <c r="CG213" i="33"/>
  <c r="U213" i="33"/>
  <c r="BY213" i="33"/>
  <c r="M213" i="33"/>
  <c r="BQ213" i="33"/>
  <c r="BI213" i="33"/>
  <c r="L265" i="33"/>
  <c r="L246" i="33"/>
  <c r="L257" i="33" s="1"/>
  <c r="L183" i="33"/>
  <c r="L157" i="33"/>
  <c r="T265" i="33"/>
  <c r="T246" i="33"/>
  <c r="T257" i="33" s="1"/>
  <c r="T183" i="33"/>
  <c r="T157" i="33"/>
  <c r="AB265" i="33"/>
  <c r="AB246" i="33"/>
  <c r="AB257" i="33" s="1"/>
  <c r="AB183" i="33"/>
  <c r="AB157" i="33"/>
  <c r="AJ265" i="33"/>
  <c r="AJ246" i="33"/>
  <c r="AJ257" i="33" s="1"/>
  <c r="AJ183" i="33"/>
  <c r="AJ157" i="33"/>
  <c r="AR265" i="33"/>
  <c r="AR246" i="33"/>
  <c r="AR257" i="33" s="1"/>
  <c r="AR183" i="33"/>
  <c r="AR157" i="33"/>
  <c r="AZ265" i="33"/>
  <c r="AZ246" i="33"/>
  <c r="AZ257" i="33" s="1"/>
  <c r="AZ183" i="33"/>
  <c r="AZ157" i="33"/>
  <c r="BH265" i="33"/>
  <c r="BH246" i="33"/>
  <c r="BH257" i="33" s="1"/>
  <c r="BH183" i="33"/>
  <c r="BH157" i="33"/>
  <c r="BP265" i="33"/>
  <c r="BP246" i="33"/>
  <c r="BP257" i="33" s="1"/>
  <c r="BP183" i="33"/>
  <c r="BP157" i="33"/>
  <c r="BX265" i="33"/>
  <c r="BX246" i="33"/>
  <c r="BX257" i="33" s="1"/>
  <c r="BX183" i="33"/>
  <c r="BX157" i="33"/>
  <c r="CF265" i="33"/>
  <c r="CF246" i="33"/>
  <c r="CF183" i="33"/>
  <c r="CF157" i="33"/>
  <c r="CN265" i="33"/>
  <c r="CN246" i="33"/>
  <c r="CN183" i="33"/>
  <c r="CN157" i="33"/>
  <c r="T168" i="33"/>
  <c r="CF168" i="33"/>
  <c r="E182" i="33"/>
  <c r="BH205" i="33"/>
  <c r="S244" i="33"/>
  <c r="S255" i="33" s="1"/>
  <c r="S181" i="33"/>
  <c r="S184" i="33" s="1"/>
  <c r="S166" i="33"/>
  <c r="AY244" i="33"/>
  <c r="AY255" i="33" s="1"/>
  <c r="AY181" i="33"/>
  <c r="AY184" i="33" s="1"/>
  <c r="AY166" i="33"/>
  <c r="AB168" i="33"/>
  <c r="CN168" i="33"/>
  <c r="BA213" i="33"/>
  <c r="L233" i="33"/>
  <c r="L232" i="33" s="1"/>
  <c r="L173" i="33"/>
  <c r="T233" i="33"/>
  <c r="T232" i="33" s="1"/>
  <c r="T173" i="33"/>
  <c r="AB233" i="33"/>
  <c r="AB232" i="33" s="1"/>
  <c r="AB173" i="33"/>
  <c r="AJ233" i="33"/>
  <c r="AJ232" i="33" s="1"/>
  <c r="AJ173" i="33"/>
  <c r="AR233" i="33"/>
  <c r="AR232" i="33" s="1"/>
  <c r="AR173" i="33"/>
  <c r="AZ233" i="33"/>
  <c r="AZ232" i="33" s="1"/>
  <c r="AZ173" i="33"/>
  <c r="BH233" i="33"/>
  <c r="BH232" i="33" s="1"/>
  <c r="BH173" i="33"/>
  <c r="BP233" i="33"/>
  <c r="BP232" i="33" s="1"/>
  <c r="BP173" i="33"/>
  <c r="BX233" i="33"/>
  <c r="BX232" i="33" s="1"/>
  <c r="BX173" i="33"/>
  <c r="CF233" i="33"/>
  <c r="CF232" i="33" s="1"/>
  <c r="CF173" i="33"/>
  <c r="CN233" i="33"/>
  <c r="CN232" i="33" s="1"/>
  <c r="CN173" i="33"/>
  <c r="E159" i="33"/>
  <c r="AJ168" i="33"/>
  <c r="I268" i="33"/>
  <c r="I263" i="33"/>
  <c r="I9" i="33"/>
  <c r="Q268" i="33"/>
  <c r="Q263" i="33"/>
  <c r="Q9" i="33"/>
  <c r="Y268" i="33"/>
  <c r="Y263" i="33"/>
  <c r="Y9" i="33"/>
  <c r="AG268" i="33"/>
  <c r="AG263" i="33"/>
  <c r="AG9" i="33"/>
  <c r="AO268" i="33"/>
  <c r="AO263" i="33"/>
  <c r="AO9" i="33"/>
  <c r="AW268" i="33"/>
  <c r="AW263" i="33"/>
  <c r="AW9" i="33"/>
  <c r="BE268" i="33"/>
  <c r="BE263" i="33"/>
  <c r="BE9" i="33"/>
  <c r="BM268" i="33"/>
  <c r="BM263" i="33"/>
  <c r="BM9" i="33"/>
  <c r="BU268" i="33"/>
  <c r="BU263" i="33"/>
  <c r="BU9" i="33"/>
  <c r="CC268" i="33"/>
  <c r="CC263" i="33"/>
  <c r="CC9" i="33"/>
  <c r="CK268" i="33"/>
  <c r="CK263" i="33"/>
  <c r="CK9" i="33"/>
  <c r="CS268" i="33"/>
  <c r="CS263" i="33"/>
  <c r="CS9" i="33"/>
  <c r="BM156" i="33"/>
  <c r="AR168" i="33"/>
  <c r="AH244" i="33"/>
  <c r="AH255" i="33" s="1"/>
  <c r="AH181" i="33"/>
  <c r="AH184" i="33" s="1"/>
  <c r="AH166" i="33"/>
  <c r="BN244" i="33"/>
  <c r="BN255" i="33" s="1"/>
  <c r="BN181" i="33"/>
  <c r="BN184" i="33" s="1"/>
  <c r="BN166" i="33"/>
  <c r="G267" i="33"/>
  <c r="G262" i="33"/>
  <c r="G9" i="33"/>
  <c r="O267" i="33"/>
  <c r="O262" i="33"/>
  <c r="O9" i="33"/>
  <c r="W267" i="33"/>
  <c r="W262" i="33"/>
  <c r="W9" i="33"/>
  <c r="AE267" i="33"/>
  <c r="AE262" i="33"/>
  <c r="AE9" i="33"/>
  <c r="AM267" i="33"/>
  <c r="AM262" i="33"/>
  <c r="AM9" i="33"/>
  <c r="AU267" i="33"/>
  <c r="AU262" i="33"/>
  <c r="AU9" i="33"/>
  <c r="BC267" i="33"/>
  <c r="BC262" i="33"/>
  <c r="BC9" i="33"/>
  <c r="BK267" i="33"/>
  <c r="BK262" i="33"/>
  <c r="BK9" i="33"/>
  <c r="BS267" i="33"/>
  <c r="BS262" i="33"/>
  <c r="BS9" i="33"/>
  <c r="CA267" i="33"/>
  <c r="CA262" i="33"/>
  <c r="CA9" i="33"/>
  <c r="CI267" i="33"/>
  <c r="CI262" i="33"/>
  <c r="CI9" i="33"/>
  <c r="CQ267" i="33"/>
  <c r="CQ262" i="33"/>
  <c r="CQ9" i="33"/>
  <c r="I156" i="33"/>
  <c r="BU156" i="33"/>
  <c r="AZ168" i="33"/>
  <c r="H267" i="33"/>
  <c r="H262" i="33"/>
  <c r="P267" i="33"/>
  <c r="P262" i="33"/>
  <c r="X267" i="33"/>
  <c r="X262" i="33"/>
  <c r="AF267" i="33"/>
  <c r="AF262" i="33"/>
  <c r="AN267" i="33"/>
  <c r="AN262" i="33"/>
  <c r="AV267" i="33"/>
  <c r="AV262" i="33"/>
  <c r="BD267" i="33"/>
  <c r="BD262" i="33"/>
  <c r="BL267" i="33"/>
  <c r="BL262" i="33"/>
  <c r="BT267" i="33"/>
  <c r="BT262" i="33"/>
  <c r="CB267" i="33"/>
  <c r="CB262" i="33"/>
  <c r="CJ267" i="33"/>
  <c r="CJ262" i="33"/>
  <c r="CR267" i="33"/>
  <c r="CR262" i="33"/>
  <c r="CR202" i="33"/>
  <c r="CJ202" i="33"/>
  <c r="CB202" i="33"/>
  <c r="BT202" i="33"/>
  <c r="BL202" i="33"/>
  <c r="BD202" i="33"/>
  <c r="AV202" i="33"/>
  <c r="AN202" i="33"/>
  <c r="AF202" i="33"/>
  <c r="X202" i="33"/>
  <c r="P202" i="33"/>
  <c r="H202" i="33"/>
  <c r="CQ202" i="33"/>
  <c r="CI202" i="33"/>
  <c r="CA202" i="33"/>
  <c r="BS202" i="33"/>
  <c r="BK202" i="33"/>
  <c r="BC202" i="33"/>
  <c r="AU202" i="33"/>
  <c r="AM202" i="33"/>
  <c r="AE202" i="33"/>
  <c r="W202" i="33"/>
  <c r="O202" i="33"/>
  <c r="G202" i="33"/>
  <c r="CP202" i="33"/>
  <c r="CH202" i="33"/>
  <c r="BZ202" i="33"/>
  <c r="BR202" i="33"/>
  <c r="BJ202" i="33"/>
  <c r="BB202" i="33"/>
  <c r="AT202" i="33"/>
  <c r="AL202" i="33"/>
  <c r="AD202" i="33"/>
  <c r="V202" i="33"/>
  <c r="N202" i="33"/>
  <c r="CO202" i="33"/>
  <c r="CG202" i="33"/>
  <c r="BY202" i="33"/>
  <c r="BQ202" i="33"/>
  <c r="BI202" i="33"/>
  <c r="BA202" i="33"/>
  <c r="AS202" i="33"/>
  <c r="AK202" i="33"/>
  <c r="AC202" i="33"/>
  <c r="U202" i="33"/>
  <c r="M202" i="33"/>
  <c r="CN202" i="33"/>
  <c r="CF202" i="33"/>
  <c r="BX202" i="33"/>
  <c r="BP202" i="33"/>
  <c r="BH202" i="33"/>
  <c r="AZ202" i="33"/>
  <c r="AR202" i="33"/>
  <c r="AJ202" i="33"/>
  <c r="AB202" i="33"/>
  <c r="T202" i="33"/>
  <c r="L202" i="33"/>
  <c r="CM202" i="33"/>
  <c r="CE202" i="33"/>
  <c r="BW202" i="33"/>
  <c r="BO202" i="33"/>
  <c r="BG202" i="33"/>
  <c r="AY202" i="33"/>
  <c r="AQ202" i="33"/>
  <c r="AI202" i="33"/>
  <c r="AA202" i="33"/>
  <c r="S202" i="33"/>
  <c r="K202" i="33"/>
  <c r="CL202" i="33"/>
  <c r="CD202" i="33"/>
  <c r="BV202" i="33"/>
  <c r="BN202" i="33"/>
  <c r="BF202" i="33"/>
  <c r="AX202" i="33"/>
  <c r="AP202" i="33"/>
  <c r="AH202" i="33"/>
  <c r="Z202" i="33"/>
  <c r="R202" i="33"/>
  <c r="J202" i="33"/>
  <c r="J268" i="33"/>
  <c r="J263" i="33"/>
  <c r="R268" i="33"/>
  <c r="R263" i="33"/>
  <c r="Z268" i="33"/>
  <c r="Z263" i="33"/>
  <c r="AH268" i="33"/>
  <c r="AH263" i="33"/>
  <c r="AP268" i="33"/>
  <c r="AP263" i="33"/>
  <c r="AX268" i="33"/>
  <c r="AX263" i="33"/>
  <c r="BF268" i="33"/>
  <c r="BF263" i="33"/>
  <c r="BN268" i="33"/>
  <c r="BN263" i="33"/>
  <c r="BV268" i="33"/>
  <c r="BV263" i="33"/>
  <c r="CD268" i="33"/>
  <c r="CD263" i="33"/>
  <c r="CL268" i="33"/>
  <c r="CL263" i="33"/>
  <c r="M246" i="33"/>
  <c r="M257" i="33" s="1"/>
  <c r="M265" i="33"/>
  <c r="U265" i="33"/>
  <c r="U246" i="33"/>
  <c r="U257" i="33" s="1"/>
  <c r="AC265" i="33"/>
  <c r="AC246" i="33"/>
  <c r="AC257" i="33" s="1"/>
  <c r="AK246" i="33"/>
  <c r="AK257" i="33" s="1"/>
  <c r="AK265" i="33"/>
  <c r="AS246" i="33"/>
  <c r="AS257" i="33" s="1"/>
  <c r="AS265" i="33"/>
  <c r="BA265" i="33"/>
  <c r="BA246" i="33"/>
  <c r="BA257" i="33" s="1"/>
  <c r="BI265" i="33"/>
  <c r="BI246" i="33"/>
  <c r="BI257" i="33" s="1"/>
  <c r="BQ246" i="33"/>
  <c r="BQ257" i="33" s="1"/>
  <c r="BQ265" i="33"/>
  <c r="BY246" i="33"/>
  <c r="BY265" i="33"/>
  <c r="CG265" i="33"/>
  <c r="CG246" i="33"/>
  <c r="CO265" i="33"/>
  <c r="CO246" i="33"/>
  <c r="CQ228" i="33"/>
  <c r="CI228" i="33"/>
  <c r="CA228" i="33"/>
  <c r="BS228" i="33"/>
  <c r="BK228" i="33"/>
  <c r="BC228" i="33"/>
  <c r="AU228" i="33"/>
  <c r="AM228" i="33"/>
  <c r="AE228" i="33"/>
  <c r="W228" i="33"/>
  <c r="O228" i="33"/>
  <c r="G228" i="33"/>
  <c r="CP228" i="33"/>
  <c r="CH228" i="33"/>
  <c r="BZ228" i="33"/>
  <c r="BR228" i="33"/>
  <c r="BJ228" i="33"/>
  <c r="BB228" i="33"/>
  <c r="AT228" i="33"/>
  <c r="AL228" i="33"/>
  <c r="AD228" i="33"/>
  <c r="V228" i="33"/>
  <c r="N228" i="33"/>
  <c r="CO228" i="33"/>
  <c r="CG228" i="33"/>
  <c r="BY228" i="33"/>
  <c r="BQ228" i="33"/>
  <c r="BI228" i="33"/>
  <c r="BA228" i="33"/>
  <c r="AS228" i="33"/>
  <c r="AK228" i="33"/>
  <c r="AC228" i="33"/>
  <c r="U228" i="33"/>
  <c r="M228" i="33"/>
  <c r="CN228" i="33"/>
  <c r="CF228" i="33"/>
  <c r="BX228" i="33"/>
  <c r="BP228" i="33"/>
  <c r="BH228" i="33"/>
  <c r="AZ228" i="33"/>
  <c r="AR228" i="33"/>
  <c r="AJ228" i="33"/>
  <c r="AB228" i="33"/>
  <c r="T228" i="33"/>
  <c r="L228" i="33"/>
  <c r="CM228" i="33"/>
  <c r="CE228" i="33"/>
  <c r="BW228" i="33"/>
  <c r="BO228" i="33"/>
  <c r="BG228" i="33"/>
  <c r="AY228" i="33"/>
  <c r="AQ228" i="33"/>
  <c r="AI228" i="33"/>
  <c r="AA228" i="33"/>
  <c r="S228" i="33"/>
  <c r="K228" i="33"/>
  <c r="CL228" i="33"/>
  <c r="CD228" i="33"/>
  <c r="BV228" i="33"/>
  <c r="BN228" i="33"/>
  <c r="BF228" i="33"/>
  <c r="AX228" i="33"/>
  <c r="AP228" i="33"/>
  <c r="AH228" i="33"/>
  <c r="Z228" i="33"/>
  <c r="R228" i="33"/>
  <c r="J228" i="33"/>
  <c r="CS228" i="33"/>
  <c r="CK228" i="33"/>
  <c r="CC228" i="33"/>
  <c r="BU228" i="33"/>
  <c r="BM228" i="33"/>
  <c r="BE228" i="33"/>
  <c r="AW228" i="33"/>
  <c r="AO228" i="33"/>
  <c r="AG228" i="33"/>
  <c r="Y228" i="33"/>
  <c r="Q228" i="33"/>
  <c r="I228" i="33"/>
  <c r="CR228" i="33"/>
  <c r="AF228" i="33"/>
  <c r="CJ228" i="33"/>
  <c r="X228" i="33"/>
  <c r="CB228" i="33"/>
  <c r="P228" i="33"/>
  <c r="BT228" i="33"/>
  <c r="H228" i="33"/>
  <c r="BL228" i="33"/>
  <c r="BD228" i="33"/>
  <c r="AV228" i="33"/>
  <c r="J266" i="33"/>
  <c r="J247" i="33"/>
  <c r="R266" i="33"/>
  <c r="R247" i="33"/>
  <c r="Z266" i="33"/>
  <c r="Z247" i="33"/>
  <c r="AH266" i="33"/>
  <c r="AH247" i="33"/>
  <c r="AP266" i="33"/>
  <c r="AP247" i="33"/>
  <c r="AX266" i="33"/>
  <c r="AX247" i="33"/>
  <c r="BF266" i="33"/>
  <c r="BF247" i="33"/>
  <c r="BN266" i="33"/>
  <c r="BN247" i="33"/>
  <c r="BV266" i="33"/>
  <c r="BV247" i="33"/>
  <c r="CD266" i="33"/>
  <c r="CD247" i="33"/>
  <c r="CL266" i="33"/>
  <c r="CL247" i="33"/>
  <c r="J156" i="33"/>
  <c r="R156" i="33"/>
  <c r="Z156" i="33"/>
  <c r="AH156" i="33"/>
  <c r="AP156" i="33"/>
  <c r="AX156" i="33"/>
  <c r="BF156" i="33"/>
  <c r="BN156" i="33"/>
  <c r="BV156" i="33"/>
  <c r="CD156" i="33"/>
  <c r="CL156" i="33"/>
  <c r="M168" i="33"/>
  <c r="U168" i="33"/>
  <c r="AC168" i="33"/>
  <c r="AK168" i="33"/>
  <c r="AS168" i="33"/>
  <c r="BA168" i="33"/>
  <c r="BI168" i="33"/>
  <c r="BQ168" i="33"/>
  <c r="BY168" i="33"/>
  <c r="CG168" i="33"/>
  <c r="CO168" i="33"/>
  <c r="G169" i="33"/>
  <c r="O169" i="33"/>
  <c r="W169" i="33"/>
  <c r="AE169" i="33"/>
  <c r="AM169" i="33"/>
  <c r="AU169" i="33"/>
  <c r="BC169" i="33"/>
  <c r="BK169" i="33"/>
  <c r="BS169" i="33"/>
  <c r="CA169" i="33"/>
  <c r="CI169" i="33"/>
  <c r="CQ169" i="33"/>
  <c r="K173" i="33"/>
  <c r="S173" i="33"/>
  <c r="AA173" i="33"/>
  <c r="AI173" i="33"/>
  <c r="AQ173" i="33"/>
  <c r="AY173" i="33"/>
  <c r="BG173" i="33"/>
  <c r="BO173" i="33"/>
  <c r="BW173" i="33"/>
  <c r="CE173" i="33"/>
  <c r="CM173" i="33"/>
  <c r="M174" i="33"/>
  <c r="U174" i="33"/>
  <c r="AC174" i="33"/>
  <c r="AK174" i="33"/>
  <c r="AS174" i="33"/>
  <c r="BA174" i="33"/>
  <c r="BI174" i="33"/>
  <c r="BQ174" i="33"/>
  <c r="BY174" i="33"/>
  <c r="CG174" i="33"/>
  <c r="CO174" i="33"/>
  <c r="AD181" i="33"/>
  <c r="BR181" i="33"/>
  <c r="BZ181" i="33"/>
  <c r="CP181" i="33"/>
  <c r="X201" i="33"/>
  <c r="CJ201" i="33"/>
  <c r="AW202" i="33"/>
  <c r="J203" i="33"/>
  <c r="BV203" i="33"/>
  <c r="AQ204" i="33"/>
  <c r="AP210" i="33"/>
  <c r="K211" i="33"/>
  <c r="V214" i="33"/>
  <c r="CH214" i="33"/>
  <c r="Z230" i="33"/>
  <c r="I262" i="33"/>
  <c r="I267" i="33"/>
  <c r="Q267" i="33"/>
  <c r="Q262" i="33"/>
  <c r="Y267" i="33"/>
  <c r="Y262" i="33"/>
  <c r="AG262" i="33"/>
  <c r="AG267" i="33"/>
  <c r="AO267" i="33"/>
  <c r="AO262" i="33"/>
  <c r="AW267" i="33"/>
  <c r="AW262" i="33"/>
  <c r="BE267" i="33"/>
  <c r="BE262" i="33"/>
  <c r="BM267" i="33"/>
  <c r="BM262" i="33"/>
  <c r="BU267" i="33"/>
  <c r="BU262" i="33"/>
  <c r="CC267" i="33"/>
  <c r="CC262" i="33"/>
  <c r="CK267" i="33"/>
  <c r="CK262" i="33"/>
  <c r="CS267" i="33"/>
  <c r="CS262" i="33"/>
  <c r="K268" i="33"/>
  <c r="K263" i="33"/>
  <c r="S268" i="33"/>
  <c r="S263" i="33"/>
  <c r="AA268" i="33"/>
  <c r="AA263" i="33"/>
  <c r="AI268" i="33"/>
  <c r="AI263" i="33"/>
  <c r="AQ268" i="33"/>
  <c r="AQ263" i="33"/>
  <c r="AY268" i="33"/>
  <c r="AY263" i="33"/>
  <c r="BG268" i="33"/>
  <c r="BG263" i="33"/>
  <c r="BO268" i="33"/>
  <c r="BO263" i="33"/>
  <c r="BW268" i="33"/>
  <c r="BW263" i="33"/>
  <c r="CE268" i="33"/>
  <c r="CE263" i="33"/>
  <c r="CM268" i="33"/>
  <c r="CM263" i="33"/>
  <c r="CL211" i="33"/>
  <c r="CD211" i="33"/>
  <c r="BV211" i="33"/>
  <c r="BN211" i="33"/>
  <c r="BF211" i="33"/>
  <c r="AX211" i="33"/>
  <c r="AP211" i="33"/>
  <c r="AH211" i="33"/>
  <c r="Z211" i="33"/>
  <c r="R211" i="33"/>
  <c r="J211" i="33"/>
  <c r="CS211" i="33"/>
  <c r="CK211" i="33"/>
  <c r="CC211" i="33"/>
  <c r="BU211" i="33"/>
  <c r="BM211" i="33"/>
  <c r="BE211" i="33"/>
  <c r="AW211" i="33"/>
  <c r="AO211" i="33"/>
  <c r="AG211" i="33"/>
  <c r="Y211" i="33"/>
  <c r="Q211" i="33"/>
  <c r="I211" i="33"/>
  <c r="CR211" i="33"/>
  <c r="CJ211" i="33"/>
  <c r="CB211" i="33"/>
  <c r="BT211" i="33"/>
  <c r="BL211" i="33"/>
  <c r="BD211" i="33"/>
  <c r="AV211" i="33"/>
  <c r="AN211" i="33"/>
  <c r="AF211" i="33"/>
  <c r="X211" i="33"/>
  <c r="P211" i="33"/>
  <c r="H211" i="33"/>
  <c r="CQ211" i="33"/>
  <c r="CI211" i="33"/>
  <c r="CA211" i="33"/>
  <c r="BS211" i="33"/>
  <c r="BK211" i="33"/>
  <c r="BC211" i="33"/>
  <c r="AU211" i="33"/>
  <c r="AM211" i="33"/>
  <c r="AE211" i="33"/>
  <c r="W211" i="33"/>
  <c r="O211" i="33"/>
  <c r="G211" i="33"/>
  <c r="CP211" i="33"/>
  <c r="CH211" i="33"/>
  <c r="BZ211" i="33"/>
  <c r="BR211" i="33"/>
  <c r="BJ211" i="33"/>
  <c r="BB211" i="33"/>
  <c r="AT211" i="33"/>
  <c r="AL211" i="33"/>
  <c r="AD211" i="33"/>
  <c r="V211" i="33"/>
  <c r="N211" i="33"/>
  <c r="CO211" i="33"/>
  <c r="CG211" i="33"/>
  <c r="BY211" i="33"/>
  <c r="BQ211" i="33"/>
  <c r="BI211" i="33"/>
  <c r="BA211" i="33"/>
  <c r="AS211" i="33"/>
  <c r="AK211" i="33"/>
  <c r="AC211" i="33"/>
  <c r="U211" i="33"/>
  <c r="M211" i="33"/>
  <c r="CN211" i="33"/>
  <c r="CF211" i="33"/>
  <c r="BX211" i="33"/>
  <c r="BP211" i="33"/>
  <c r="BH211" i="33"/>
  <c r="AZ211" i="33"/>
  <c r="AR211" i="33"/>
  <c r="AJ211" i="33"/>
  <c r="AB211" i="33"/>
  <c r="T211" i="33"/>
  <c r="L211" i="33"/>
  <c r="N246" i="33"/>
  <c r="N257" i="33" s="1"/>
  <c r="N265" i="33"/>
  <c r="V265" i="33"/>
  <c r="V246" i="33"/>
  <c r="V257" i="33" s="1"/>
  <c r="AD265" i="33"/>
  <c r="AD246" i="33"/>
  <c r="AD257" i="33" s="1"/>
  <c r="AL246" i="33"/>
  <c r="AL257" i="33" s="1"/>
  <c r="AL265" i="33"/>
  <c r="AT246" i="33"/>
  <c r="AT257" i="33" s="1"/>
  <c r="AT265" i="33"/>
  <c r="BB265" i="33"/>
  <c r="BB246" i="33"/>
  <c r="BB257" i="33" s="1"/>
  <c r="BJ265" i="33"/>
  <c r="BJ246" i="33"/>
  <c r="BJ257" i="33" s="1"/>
  <c r="BR246" i="33"/>
  <c r="BR265" i="33"/>
  <c r="BZ246" i="33"/>
  <c r="BZ265" i="33"/>
  <c r="CH265" i="33"/>
  <c r="CH246" i="33"/>
  <c r="CP265" i="33"/>
  <c r="CP246" i="33"/>
  <c r="K266" i="33"/>
  <c r="K247" i="33"/>
  <c r="S266" i="33"/>
  <c r="S247" i="33"/>
  <c r="AA266" i="33"/>
  <c r="AA247" i="33"/>
  <c r="AI266" i="33"/>
  <c r="AI247" i="33"/>
  <c r="AQ266" i="33"/>
  <c r="AQ247" i="33"/>
  <c r="AY266" i="33"/>
  <c r="AY247" i="33"/>
  <c r="BG266" i="33"/>
  <c r="BG247" i="33"/>
  <c r="BO266" i="33"/>
  <c r="BO247" i="33"/>
  <c r="BW266" i="33"/>
  <c r="BW247" i="33"/>
  <c r="CE266" i="33"/>
  <c r="CE247" i="33"/>
  <c r="CM266" i="33"/>
  <c r="CM247" i="33"/>
  <c r="K156" i="33"/>
  <c r="S156" i="33"/>
  <c r="AA156" i="33"/>
  <c r="AI156" i="33"/>
  <c r="AQ156" i="33"/>
  <c r="AY156" i="33"/>
  <c r="BG156" i="33"/>
  <c r="BO156" i="33"/>
  <c r="BW156" i="33"/>
  <c r="CE156" i="33"/>
  <c r="CM156" i="33"/>
  <c r="M157" i="33"/>
  <c r="U157" i="33"/>
  <c r="AC157" i="33"/>
  <c r="AK157" i="33"/>
  <c r="AS157" i="33"/>
  <c r="BA157" i="33"/>
  <c r="BI157" i="33"/>
  <c r="BQ157" i="33"/>
  <c r="BY157" i="33"/>
  <c r="CG157" i="33"/>
  <c r="CO157" i="33"/>
  <c r="N168" i="33"/>
  <c r="V168" i="33"/>
  <c r="AD168" i="33"/>
  <c r="AL168" i="33"/>
  <c r="AT168" i="33"/>
  <c r="BB168" i="33"/>
  <c r="BJ168" i="33"/>
  <c r="BR168" i="33"/>
  <c r="BZ168" i="33"/>
  <c r="CH168" i="33"/>
  <c r="CP168" i="33"/>
  <c r="H169" i="33"/>
  <c r="P169" i="33"/>
  <c r="X169" i="33"/>
  <c r="AF169" i="33"/>
  <c r="AN169" i="33"/>
  <c r="AV169" i="33"/>
  <c r="BD169" i="33"/>
  <c r="BL169" i="33"/>
  <c r="BT169" i="33"/>
  <c r="CB169" i="33"/>
  <c r="CJ169" i="33"/>
  <c r="CR169" i="33"/>
  <c r="N174" i="33"/>
  <c r="V174" i="33"/>
  <c r="AD174" i="33"/>
  <c r="AL174" i="33"/>
  <c r="AT174" i="33"/>
  <c r="BB174" i="33"/>
  <c r="BJ174" i="33"/>
  <c r="BR174" i="33"/>
  <c r="BZ174" i="33"/>
  <c r="CH174" i="33"/>
  <c r="CP174" i="33"/>
  <c r="AF201" i="33"/>
  <c r="CR201" i="33"/>
  <c r="BE202" i="33"/>
  <c r="R203" i="33"/>
  <c r="CD203" i="33"/>
  <c r="AY204" i="33"/>
  <c r="AX210" i="33"/>
  <c r="S211" i="33"/>
  <c r="CE211" i="33"/>
  <c r="AD214" i="33"/>
  <c r="O227" i="33"/>
  <c r="J262" i="33"/>
  <c r="J267" i="33"/>
  <c r="R267" i="33"/>
  <c r="R262" i="33"/>
  <c r="Z267" i="33"/>
  <c r="Z262" i="33"/>
  <c r="AH262" i="33"/>
  <c r="AH267" i="33"/>
  <c r="AP262" i="33"/>
  <c r="AP267" i="33"/>
  <c r="AX262" i="33"/>
  <c r="AX267" i="33"/>
  <c r="BF262" i="33"/>
  <c r="BF267" i="33"/>
  <c r="BN267" i="33"/>
  <c r="BN262" i="33"/>
  <c r="BV267" i="33"/>
  <c r="BV262" i="33"/>
  <c r="CD267" i="33"/>
  <c r="CD262" i="33"/>
  <c r="CL262" i="33"/>
  <c r="CL267" i="33"/>
  <c r="L268" i="33"/>
  <c r="L263" i="33"/>
  <c r="T268" i="33"/>
  <c r="T263" i="33"/>
  <c r="AB268" i="33"/>
  <c r="AB263" i="33"/>
  <c r="AJ268" i="33"/>
  <c r="AJ263" i="33"/>
  <c r="AR268" i="33"/>
  <c r="AR263" i="33"/>
  <c r="AZ268" i="33"/>
  <c r="AZ263" i="33"/>
  <c r="BH268" i="33"/>
  <c r="BH263" i="33"/>
  <c r="BP268" i="33"/>
  <c r="BP263" i="33"/>
  <c r="BX268" i="33"/>
  <c r="BX263" i="33"/>
  <c r="CF268" i="33"/>
  <c r="CF263" i="33"/>
  <c r="CN268" i="33"/>
  <c r="CN263" i="33"/>
  <c r="CO214" i="33"/>
  <c r="CG214" i="33"/>
  <c r="BY214" i="33"/>
  <c r="BQ214" i="33"/>
  <c r="BI214" i="33"/>
  <c r="BA214" i="33"/>
  <c r="AS214" i="33"/>
  <c r="AK214" i="33"/>
  <c r="AC214" i="33"/>
  <c r="U214" i="33"/>
  <c r="M214" i="33"/>
  <c r="CN214" i="33"/>
  <c r="CF214" i="33"/>
  <c r="BX214" i="33"/>
  <c r="BP214" i="33"/>
  <c r="BH214" i="33"/>
  <c r="AZ214" i="33"/>
  <c r="AR214" i="33"/>
  <c r="AJ214" i="33"/>
  <c r="AB214" i="33"/>
  <c r="T214" i="33"/>
  <c r="L214" i="33"/>
  <c r="CM214" i="33"/>
  <c r="CE214" i="33"/>
  <c r="BW214" i="33"/>
  <c r="BO214" i="33"/>
  <c r="BG214" i="33"/>
  <c r="AY214" i="33"/>
  <c r="AQ214" i="33"/>
  <c r="AI214" i="33"/>
  <c r="AA214" i="33"/>
  <c r="S214" i="33"/>
  <c r="K214" i="33"/>
  <c r="CL214" i="33"/>
  <c r="CD214" i="33"/>
  <c r="BV214" i="33"/>
  <c r="BN214" i="33"/>
  <c r="BF214" i="33"/>
  <c r="AX214" i="33"/>
  <c r="AP214" i="33"/>
  <c r="AH214" i="33"/>
  <c r="Z214" i="33"/>
  <c r="R214" i="33"/>
  <c r="J214" i="33"/>
  <c r="CS214" i="33"/>
  <c r="CK214" i="33"/>
  <c r="CC214" i="33"/>
  <c r="BU214" i="33"/>
  <c r="BM214" i="33"/>
  <c r="BE214" i="33"/>
  <c r="AW214" i="33"/>
  <c r="AO214" i="33"/>
  <c r="AG214" i="33"/>
  <c r="Y214" i="33"/>
  <c r="Q214" i="33"/>
  <c r="I214" i="33"/>
  <c r="CR214" i="33"/>
  <c r="CJ214" i="33"/>
  <c r="CB214" i="33"/>
  <c r="BT214" i="33"/>
  <c r="BL214" i="33"/>
  <c r="BD214" i="33"/>
  <c r="AV214" i="33"/>
  <c r="AN214" i="33"/>
  <c r="AF214" i="33"/>
  <c r="X214" i="33"/>
  <c r="P214" i="33"/>
  <c r="H214" i="33"/>
  <c r="CQ214" i="33"/>
  <c r="CI214" i="33"/>
  <c r="CA214" i="33"/>
  <c r="BS214" i="33"/>
  <c r="BK214" i="33"/>
  <c r="BC214" i="33"/>
  <c r="AU214" i="33"/>
  <c r="AM214" i="33"/>
  <c r="AE214" i="33"/>
  <c r="W214" i="33"/>
  <c r="O214" i="33"/>
  <c r="G214" i="33"/>
  <c r="G265" i="33"/>
  <c r="G246" i="33"/>
  <c r="G257" i="33" s="1"/>
  <c r="O265" i="33"/>
  <c r="O246" i="33"/>
  <c r="O257" i="33" s="1"/>
  <c r="W265" i="33"/>
  <c r="W246" i="33"/>
  <c r="W257" i="33" s="1"/>
  <c r="AE265" i="33"/>
  <c r="AE246" i="33"/>
  <c r="AE257" i="33" s="1"/>
  <c r="AM265" i="33"/>
  <c r="AM246" i="33"/>
  <c r="AM257" i="33" s="1"/>
  <c r="AU265" i="33"/>
  <c r="AU246" i="33"/>
  <c r="AU257" i="33" s="1"/>
  <c r="BC265" i="33"/>
  <c r="BC246" i="33"/>
  <c r="BC257" i="33" s="1"/>
  <c r="BK265" i="33"/>
  <c r="BK246" i="33"/>
  <c r="BK257" i="33" s="1"/>
  <c r="BS265" i="33"/>
  <c r="BS246" i="33"/>
  <c r="CA265" i="33"/>
  <c r="CA246" i="33"/>
  <c r="CI265" i="33"/>
  <c r="CI246" i="33"/>
  <c r="CQ265" i="33"/>
  <c r="CQ246" i="33"/>
  <c r="CO226" i="33"/>
  <c r="CG226" i="33"/>
  <c r="BY226" i="33"/>
  <c r="BQ226" i="33"/>
  <c r="BI226" i="33"/>
  <c r="BA226" i="33"/>
  <c r="AS226" i="33"/>
  <c r="AK226" i="33"/>
  <c r="AC226" i="33"/>
  <c r="U226" i="33"/>
  <c r="M226" i="33"/>
  <c r="CN226" i="33"/>
  <c r="CF226" i="33"/>
  <c r="BX226" i="33"/>
  <c r="BP226" i="33"/>
  <c r="BH226" i="33"/>
  <c r="AZ226" i="33"/>
  <c r="AR226" i="33"/>
  <c r="AJ226" i="33"/>
  <c r="AB226" i="33"/>
  <c r="T226" i="33"/>
  <c r="L226" i="33"/>
  <c r="CM226" i="33"/>
  <c r="CE226" i="33"/>
  <c r="BW226" i="33"/>
  <c r="BO226" i="33"/>
  <c r="BG226" i="33"/>
  <c r="AY226" i="33"/>
  <c r="AQ226" i="33"/>
  <c r="AI226" i="33"/>
  <c r="AA226" i="33"/>
  <c r="S226" i="33"/>
  <c r="K226" i="33"/>
  <c r="CL226" i="33"/>
  <c r="CD226" i="33"/>
  <c r="BV226" i="33"/>
  <c r="BN226" i="33"/>
  <c r="BF226" i="33"/>
  <c r="AX226" i="33"/>
  <c r="AP226" i="33"/>
  <c r="AH226" i="33"/>
  <c r="Z226" i="33"/>
  <c r="R226" i="33"/>
  <c r="J226" i="33"/>
  <c r="CS226" i="33"/>
  <c r="CK226" i="33"/>
  <c r="CC226" i="33"/>
  <c r="BU226" i="33"/>
  <c r="BM226" i="33"/>
  <c r="BE226" i="33"/>
  <c r="AW226" i="33"/>
  <c r="AO226" i="33"/>
  <c r="AG226" i="33"/>
  <c r="Y226" i="33"/>
  <c r="Q226" i="33"/>
  <c r="I226" i="33"/>
  <c r="CR226" i="33"/>
  <c r="CJ226" i="33"/>
  <c r="CB226" i="33"/>
  <c r="BT226" i="33"/>
  <c r="BL226" i="33"/>
  <c r="BD226" i="33"/>
  <c r="AV226" i="33"/>
  <c r="AN226" i="33"/>
  <c r="AF226" i="33"/>
  <c r="X226" i="33"/>
  <c r="P226" i="33"/>
  <c r="H226" i="33"/>
  <c r="CQ226" i="33"/>
  <c r="CI226" i="33"/>
  <c r="CA226" i="33"/>
  <c r="BS226" i="33"/>
  <c r="BK226" i="33"/>
  <c r="BC226" i="33"/>
  <c r="AU226" i="33"/>
  <c r="AM226" i="33"/>
  <c r="AE226" i="33"/>
  <c r="W226" i="33"/>
  <c r="O226" i="33"/>
  <c r="G226" i="33"/>
  <c r="AT226" i="33"/>
  <c r="AL226" i="33"/>
  <c r="CP226" i="33"/>
  <c r="AD226" i="33"/>
  <c r="CH226" i="33"/>
  <c r="V226" i="33"/>
  <c r="BZ226" i="33"/>
  <c r="N226" i="33"/>
  <c r="BR226" i="33"/>
  <c r="BJ226" i="33"/>
  <c r="L266" i="33"/>
  <c r="L247" i="33"/>
  <c r="T266" i="33"/>
  <c r="T247" i="33"/>
  <c r="AB266" i="33"/>
  <c r="AB247" i="33"/>
  <c r="AJ266" i="33"/>
  <c r="AJ247" i="33"/>
  <c r="AR266" i="33"/>
  <c r="AR247" i="33"/>
  <c r="AZ266" i="33"/>
  <c r="AZ247" i="33"/>
  <c r="BH266" i="33"/>
  <c r="BH247" i="33"/>
  <c r="BP266" i="33"/>
  <c r="BP247" i="33"/>
  <c r="BX266" i="33"/>
  <c r="BX247" i="33"/>
  <c r="CF266" i="33"/>
  <c r="CF247" i="33"/>
  <c r="CN266" i="33"/>
  <c r="CN247" i="33"/>
  <c r="G232" i="33"/>
  <c r="L156" i="33"/>
  <c r="T156" i="33"/>
  <c r="AB156" i="33"/>
  <c r="AJ156" i="33"/>
  <c r="AR156" i="33"/>
  <c r="AZ156" i="33"/>
  <c r="BH156" i="33"/>
  <c r="BP156" i="33"/>
  <c r="BX156" i="33"/>
  <c r="CF156" i="33"/>
  <c r="CN156" i="33"/>
  <c r="N157" i="33"/>
  <c r="V157" i="33"/>
  <c r="AD157" i="33"/>
  <c r="AL157" i="33"/>
  <c r="AT157" i="33"/>
  <c r="BB157" i="33"/>
  <c r="BJ157" i="33"/>
  <c r="BR157" i="33"/>
  <c r="BZ157" i="33"/>
  <c r="CH157" i="33"/>
  <c r="CP157" i="33"/>
  <c r="G168" i="33"/>
  <c r="O168" i="33"/>
  <c r="W168" i="33"/>
  <c r="AE168" i="33"/>
  <c r="AM168" i="33"/>
  <c r="AU168" i="33"/>
  <c r="BC168" i="33"/>
  <c r="BK168" i="33"/>
  <c r="BS168" i="33"/>
  <c r="CA168" i="33"/>
  <c r="CI168" i="33"/>
  <c r="CQ168" i="33"/>
  <c r="M173" i="33"/>
  <c r="U173" i="33"/>
  <c r="AC173" i="33"/>
  <c r="AK173" i="33"/>
  <c r="AS173" i="33"/>
  <c r="BA173" i="33"/>
  <c r="BI173" i="33"/>
  <c r="BQ173" i="33"/>
  <c r="BY173" i="33"/>
  <c r="CG173" i="33"/>
  <c r="CO173" i="33"/>
  <c r="G174" i="33"/>
  <c r="O174" i="33"/>
  <c r="W174" i="33"/>
  <c r="AE174" i="33"/>
  <c r="AM174" i="33"/>
  <c r="AU174" i="33"/>
  <c r="BC174" i="33"/>
  <c r="BK174" i="33"/>
  <c r="BS174" i="33"/>
  <c r="CA174" i="33"/>
  <c r="CI174" i="33"/>
  <c r="CQ174" i="33"/>
  <c r="P181" i="33"/>
  <c r="AN181" i="33"/>
  <c r="AV181" i="33"/>
  <c r="BD181" i="33"/>
  <c r="BL181" i="33"/>
  <c r="BT181" i="33"/>
  <c r="CB181" i="33"/>
  <c r="CJ181" i="33"/>
  <c r="CR181" i="33"/>
  <c r="AN201" i="33"/>
  <c r="BM202" i="33"/>
  <c r="Z203" i="33"/>
  <c r="BG204" i="33"/>
  <c r="BF210" i="33"/>
  <c r="AA211" i="33"/>
  <c r="CM211" i="33"/>
  <c r="AL214" i="33"/>
  <c r="K267" i="33"/>
  <c r="K262" i="33"/>
  <c r="S267" i="33"/>
  <c r="S262" i="33"/>
  <c r="AA267" i="33"/>
  <c r="AA262" i="33"/>
  <c r="AI267" i="33"/>
  <c r="AI262" i="33"/>
  <c r="AQ267" i="33"/>
  <c r="AQ262" i="33"/>
  <c r="AY267" i="33"/>
  <c r="AY262" i="33"/>
  <c r="BG267" i="33"/>
  <c r="BG262" i="33"/>
  <c r="BO267" i="33"/>
  <c r="BO262" i="33"/>
  <c r="BW267" i="33"/>
  <c r="BW262" i="33"/>
  <c r="CE267" i="33"/>
  <c r="CE262" i="33"/>
  <c r="CM267" i="33"/>
  <c r="CM262" i="33"/>
  <c r="CS203" i="33"/>
  <c r="CK203" i="33"/>
  <c r="CC203" i="33"/>
  <c r="BU203" i="33"/>
  <c r="BM203" i="33"/>
  <c r="BE203" i="33"/>
  <c r="AW203" i="33"/>
  <c r="AO203" i="33"/>
  <c r="AG203" i="33"/>
  <c r="Y203" i="33"/>
  <c r="Q203" i="33"/>
  <c r="I203" i="33"/>
  <c r="CR203" i="33"/>
  <c r="CJ203" i="33"/>
  <c r="CB203" i="33"/>
  <c r="BT203" i="33"/>
  <c r="BL203" i="33"/>
  <c r="BD203" i="33"/>
  <c r="AV203" i="33"/>
  <c r="AN203" i="33"/>
  <c r="AF203" i="33"/>
  <c r="X203" i="33"/>
  <c r="P203" i="33"/>
  <c r="H203" i="33"/>
  <c r="CQ203" i="33"/>
  <c r="CI203" i="33"/>
  <c r="CA203" i="33"/>
  <c r="BS203" i="33"/>
  <c r="BK203" i="33"/>
  <c r="BC203" i="33"/>
  <c r="AU203" i="33"/>
  <c r="AM203" i="33"/>
  <c r="AE203" i="33"/>
  <c r="W203" i="33"/>
  <c r="O203" i="33"/>
  <c r="G203" i="33"/>
  <c r="CP203" i="33"/>
  <c r="CH203" i="33"/>
  <c r="BZ203" i="33"/>
  <c r="BR203" i="33"/>
  <c r="BJ203" i="33"/>
  <c r="BB203" i="33"/>
  <c r="AT203" i="33"/>
  <c r="AL203" i="33"/>
  <c r="AD203" i="33"/>
  <c r="V203" i="33"/>
  <c r="N203" i="33"/>
  <c r="CO203" i="33"/>
  <c r="CG203" i="33"/>
  <c r="BY203" i="33"/>
  <c r="BQ203" i="33"/>
  <c r="BI203" i="33"/>
  <c r="BA203" i="33"/>
  <c r="AS203" i="33"/>
  <c r="AK203" i="33"/>
  <c r="AC203" i="33"/>
  <c r="U203" i="33"/>
  <c r="M203" i="33"/>
  <c r="CN203" i="33"/>
  <c r="CF203" i="33"/>
  <c r="BX203" i="33"/>
  <c r="BP203" i="33"/>
  <c r="BH203" i="33"/>
  <c r="AZ203" i="33"/>
  <c r="AR203" i="33"/>
  <c r="AJ203" i="33"/>
  <c r="AB203" i="33"/>
  <c r="T203" i="33"/>
  <c r="L203" i="33"/>
  <c r="CM203" i="33"/>
  <c r="CE203" i="33"/>
  <c r="BW203" i="33"/>
  <c r="BO203" i="33"/>
  <c r="BG203" i="33"/>
  <c r="AY203" i="33"/>
  <c r="AQ203" i="33"/>
  <c r="AI203" i="33"/>
  <c r="AA203" i="33"/>
  <c r="S203" i="33"/>
  <c r="K203" i="33"/>
  <c r="M268" i="33"/>
  <c r="M263" i="33"/>
  <c r="U268" i="33"/>
  <c r="U263" i="33"/>
  <c r="AC268" i="33"/>
  <c r="AC263" i="33"/>
  <c r="AK268" i="33"/>
  <c r="AK263" i="33"/>
  <c r="AS263" i="33"/>
  <c r="AS268" i="33"/>
  <c r="BA263" i="33"/>
  <c r="BA268" i="33"/>
  <c r="BI263" i="33"/>
  <c r="BI268" i="33"/>
  <c r="BQ263" i="33"/>
  <c r="BQ268" i="33"/>
  <c r="BY263" i="33"/>
  <c r="BY268" i="33"/>
  <c r="CG263" i="33"/>
  <c r="CG268" i="33"/>
  <c r="CO263" i="33"/>
  <c r="CO268" i="33"/>
  <c r="H265" i="33"/>
  <c r="H246" i="33"/>
  <c r="H257" i="33" s="1"/>
  <c r="P265" i="33"/>
  <c r="P246" i="33"/>
  <c r="P257" i="33" s="1"/>
  <c r="X265" i="33"/>
  <c r="X246" i="33"/>
  <c r="X257" i="33" s="1"/>
  <c r="AF265" i="33"/>
  <c r="AF246" i="33"/>
  <c r="AF257" i="33" s="1"/>
  <c r="AN265" i="33"/>
  <c r="AN246" i="33"/>
  <c r="AN257" i="33" s="1"/>
  <c r="AV265" i="33"/>
  <c r="AV246" i="33"/>
  <c r="AV257" i="33" s="1"/>
  <c r="BD265" i="33"/>
  <c r="BD246" i="33"/>
  <c r="BD257" i="33" s="1"/>
  <c r="BL265" i="33"/>
  <c r="BL246" i="33"/>
  <c r="BL257" i="33" s="1"/>
  <c r="BT265" i="33"/>
  <c r="BT246" i="33"/>
  <c r="CB265" i="33"/>
  <c r="CB246" i="33"/>
  <c r="CJ265" i="33"/>
  <c r="CJ246" i="33"/>
  <c r="CJ257" i="33" s="1"/>
  <c r="CR265" i="33"/>
  <c r="CR246" i="33"/>
  <c r="CR229" i="33"/>
  <c r="CJ229" i="33"/>
  <c r="CB229" i="33"/>
  <c r="BT229" i="33"/>
  <c r="BL229" i="33"/>
  <c r="BD229" i="33"/>
  <c r="AV229" i="33"/>
  <c r="AN229" i="33"/>
  <c r="AF229" i="33"/>
  <c r="X229" i="33"/>
  <c r="P229" i="33"/>
  <c r="H229" i="33"/>
  <c r="CQ229" i="33"/>
  <c r="CI229" i="33"/>
  <c r="CA229" i="33"/>
  <c r="BS229" i="33"/>
  <c r="BK229" i="33"/>
  <c r="BC229" i="33"/>
  <c r="AU229" i="33"/>
  <c r="AM229" i="33"/>
  <c r="AE229" i="33"/>
  <c r="W229" i="33"/>
  <c r="O229" i="33"/>
  <c r="G229" i="33"/>
  <c r="CP229" i="33"/>
  <c r="CH229" i="33"/>
  <c r="BZ229" i="33"/>
  <c r="BR229" i="33"/>
  <c r="BJ229" i="33"/>
  <c r="BB229" i="33"/>
  <c r="AT229" i="33"/>
  <c r="AL229" i="33"/>
  <c r="AD229" i="33"/>
  <c r="V229" i="33"/>
  <c r="N229" i="33"/>
  <c r="CO229" i="33"/>
  <c r="CG229" i="33"/>
  <c r="BY229" i="33"/>
  <c r="BQ229" i="33"/>
  <c r="BI229" i="33"/>
  <c r="BA229" i="33"/>
  <c r="AS229" i="33"/>
  <c r="AK229" i="33"/>
  <c r="AC229" i="33"/>
  <c r="U229" i="33"/>
  <c r="M229" i="33"/>
  <c r="CN229" i="33"/>
  <c r="CF229" i="33"/>
  <c r="BX229" i="33"/>
  <c r="BP229" i="33"/>
  <c r="BH229" i="33"/>
  <c r="AZ229" i="33"/>
  <c r="AR229" i="33"/>
  <c r="AJ229" i="33"/>
  <c r="AB229" i="33"/>
  <c r="T229" i="33"/>
  <c r="L229" i="33"/>
  <c r="CM229" i="33"/>
  <c r="CE229" i="33"/>
  <c r="BW229" i="33"/>
  <c r="BO229" i="33"/>
  <c r="BG229" i="33"/>
  <c r="AY229" i="33"/>
  <c r="AQ229" i="33"/>
  <c r="AI229" i="33"/>
  <c r="AA229" i="33"/>
  <c r="S229" i="33"/>
  <c r="K229" i="33"/>
  <c r="CL229" i="33"/>
  <c r="CD229" i="33"/>
  <c r="BV229" i="33"/>
  <c r="BN229" i="33"/>
  <c r="BF229" i="33"/>
  <c r="AX229" i="33"/>
  <c r="AP229" i="33"/>
  <c r="AH229" i="33"/>
  <c r="Z229" i="33"/>
  <c r="R229" i="33"/>
  <c r="J229" i="33"/>
  <c r="BE229" i="33"/>
  <c r="AW229" i="33"/>
  <c r="AO229" i="33"/>
  <c r="CS229" i="33"/>
  <c r="AG229" i="33"/>
  <c r="CK229" i="33"/>
  <c r="Y229" i="33"/>
  <c r="CC229" i="33"/>
  <c r="Q229" i="33"/>
  <c r="BU229" i="33"/>
  <c r="I229" i="33"/>
  <c r="M266" i="33"/>
  <c r="M247" i="33"/>
  <c r="U266" i="33"/>
  <c r="U247" i="33"/>
  <c r="AC266" i="33"/>
  <c r="AC247" i="33"/>
  <c r="AK266" i="33"/>
  <c r="AK247" i="33"/>
  <c r="AS266" i="33"/>
  <c r="AS247" i="33"/>
  <c r="BA266" i="33"/>
  <c r="BA247" i="33"/>
  <c r="BI266" i="33"/>
  <c r="BI247" i="33"/>
  <c r="BQ266" i="33"/>
  <c r="BQ247" i="33"/>
  <c r="BY266" i="33"/>
  <c r="BY247" i="33"/>
  <c r="CG266" i="33"/>
  <c r="CG247" i="33"/>
  <c r="CO266" i="33"/>
  <c r="CO247" i="33"/>
  <c r="M156" i="33"/>
  <c r="U156" i="33"/>
  <c r="AC156" i="33"/>
  <c r="AK156" i="33"/>
  <c r="AS156" i="33"/>
  <c r="BA156" i="33"/>
  <c r="BI156" i="33"/>
  <c r="BQ156" i="33"/>
  <c r="BY156" i="33"/>
  <c r="CG156" i="33"/>
  <c r="CO156" i="33"/>
  <c r="G157" i="33"/>
  <c r="O157" i="33"/>
  <c r="W157" i="33"/>
  <c r="AE157" i="33"/>
  <c r="AM157" i="33"/>
  <c r="AU157" i="33"/>
  <c r="BC157" i="33"/>
  <c r="BK157" i="33"/>
  <c r="BS157" i="33"/>
  <c r="CA157" i="33"/>
  <c r="CI157" i="33"/>
  <c r="CQ157" i="33"/>
  <c r="CN166" i="33"/>
  <c r="H168" i="33"/>
  <c r="P168" i="33"/>
  <c r="X168" i="33"/>
  <c r="AF168" i="33"/>
  <c r="AN168" i="33"/>
  <c r="AV168" i="33"/>
  <c r="BD168" i="33"/>
  <c r="BL168" i="33"/>
  <c r="BT168" i="33"/>
  <c r="CB168" i="33"/>
  <c r="CJ168" i="33"/>
  <c r="CR168" i="33"/>
  <c r="J169" i="33"/>
  <c r="R169" i="33"/>
  <c r="Z169" i="33"/>
  <c r="AH169" i="33"/>
  <c r="AP169" i="33"/>
  <c r="AX169" i="33"/>
  <c r="BF169" i="33"/>
  <c r="BN169" i="33"/>
  <c r="BV169" i="33"/>
  <c r="CD169" i="33"/>
  <c r="CL169" i="33"/>
  <c r="N173" i="33"/>
  <c r="V173" i="33"/>
  <c r="AD173" i="33"/>
  <c r="AL173" i="33"/>
  <c r="AT173" i="33"/>
  <c r="BB173" i="33"/>
  <c r="BJ173" i="33"/>
  <c r="BR173" i="33"/>
  <c r="BZ173" i="33"/>
  <c r="CH173" i="33"/>
  <c r="CP173" i="33"/>
  <c r="M183" i="33"/>
  <c r="U183" i="33"/>
  <c r="AC183" i="33"/>
  <c r="AK183" i="33"/>
  <c r="AS183" i="33"/>
  <c r="BA183" i="33"/>
  <c r="BI183" i="33"/>
  <c r="BQ183" i="33"/>
  <c r="BY183" i="33"/>
  <c r="CG183" i="33"/>
  <c r="CO183" i="33"/>
  <c r="AV201" i="33"/>
  <c r="I202" i="33"/>
  <c r="BU202" i="33"/>
  <c r="AH203" i="33"/>
  <c r="BO204" i="33"/>
  <c r="BN210" i="33"/>
  <c r="AI211" i="33"/>
  <c r="AT214" i="33"/>
  <c r="L267" i="33"/>
  <c r="L262" i="33"/>
  <c r="T267" i="33"/>
  <c r="T262" i="33"/>
  <c r="AB267" i="33"/>
  <c r="AB262" i="33"/>
  <c r="AJ267" i="33"/>
  <c r="AJ262" i="33"/>
  <c r="AR267" i="33"/>
  <c r="AR262" i="33"/>
  <c r="AZ267" i="33"/>
  <c r="AZ262" i="33"/>
  <c r="BH267" i="33"/>
  <c r="BH262" i="33"/>
  <c r="BP267" i="33"/>
  <c r="BP262" i="33"/>
  <c r="BX267" i="33"/>
  <c r="BX262" i="33"/>
  <c r="CF267" i="33"/>
  <c r="CF262" i="33"/>
  <c r="CN267" i="33"/>
  <c r="CN262" i="33"/>
  <c r="N268" i="33"/>
  <c r="N263" i="33"/>
  <c r="V268" i="33"/>
  <c r="V263" i="33"/>
  <c r="AD268" i="33"/>
  <c r="AD263" i="33"/>
  <c r="AL268" i="33"/>
  <c r="AL263" i="33"/>
  <c r="AT268" i="33"/>
  <c r="AT263" i="33"/>
  <c r="BB268" i="33"/>
  <c r="BB263" i="33"/>
  <c r="BJ268" i="33"/>
  <c r="BJ263" i="33"/>
  <c r="BR268" i="33"/>
  <c r="BR263" i="33"/>
  <c r="BZ268" i="33"/>
  <c r="BZ263" i="33"/>
  <c r="CH268" i="33"/>
  <c r="CH263" i="33"/>
  <c r="CP268" i="33"/>
  <c r="CP263" i="33"/>
  <c r="I265" i="33"/>
  <c r="I246" i="33"/>
  <c r="I257" i="33" s="1"/>
  <c r="Q265" i="33"/>
  <c r="Q246" i="33"/>
  <c r="Q257" i="33" s="1"/>
  <c r="Y265" i="33"/>
  <c r="Y246" i="33"/>
  <c r="Y257" i="33" s="1"/>
  <c r="AG265" i="33"/>
  <c r="AG246" i="33"/>
  <c r="AG257" i="33" s="1"/>
  <c r="AO265" i="33"/>
  <c r="AO246" i="33"/>
  <c r="AO257" i="33" s="1"/>
  <c r="AW265" i="33"/>
  <c r="AW246" i="33"/>
  <c r="AW257" i="33" s="1"/>
  <c r="BE265" i="33"/>
  <c r="BE246" i="33"/>
  <c r="BE257" i="33" s="1"/>
  <c r="BM265" i="33"/>
  <c r="BM246" i="33"/>
  <c r="BM257" i="33" s="1"/>
  <c r="BU265" i="33"/>
  <c r="BU246" i="33"/>
  <c r="CC265" i="33"/>
  <c r="CC246" i="33"/>
  <c r="CC257" i="33" s="1"/>
  <c r="CK265" i="33"/>
  <c r="CK246" i="33"/>
  <c r="CK257" i="33" s="1"/>
  <c r="CS265" i="33"/>
  <c r="CS246" i="33"/>
  <c r="N266" i="33"/>
  <c r="N247" i="33"/>
  <c r="V266" i="33"/>
  <c r="V247" i="33"/>
  <c r="AD266" i="33"/>
  <c r="AD247" i="33"/>
  <c r="AL266" i="33"/>
  <c r="AL247" i="33"/>
  <c r="AT266" i="33"/>
  <c r="AT247" i="33"/>
  <c r="BB266" i="33"/>
  <c r="BB247" i="33"/>
  <c r="BJ266" i="33"/>
  <c r="BJ247" i="33"/>
  <c r="BR266" i="33"/>
  <c r="BR247" i="33"/>
  <c r="BZ266" i="33"/>
  <c r="BZ247" i="33"/>
  <c r="CH266" i="33"/>
  <c r="CH247" i="33"/>
  <c r="CP266" i="33"/>
  <c r="CP247" i="33"/>
  <c r="E235" i="33"/>
  <c r="N156" i="33"/>
  <c r="V156" i="33"/>
  <c r="AD156" i="33"/>
  <c r="AL156" i="33"/>
  <c r="AT156" i="33"/>
  <c r="BB156" i="33"/>
  <c r="BJ156" i="33"/>
  <c r="BR156" i="33"/>
  <c r="BZ156" i="33"/>
  <c r="CH156" i="33"/>
  <c r="CP156" i="33"/>
  <c r="H157" i="33"/>
  <c r="P157" i="33"/>
  <c r="X157" i="33"/>
  <c r="AF157" i="33"/>
  <c r="AN157" i="33"/>
  <c r="AV157" i="33"/>
  <c r="BD157" i="33"/>
  <c r="BL157" i="33"/>
  <c r="BT157" i="33"/>
  <c r="CB157" i="33"/>
  <c r="CJ157" i="33"/>
  <c r="CR157" i="33"/>
  <c r="J158" i="33"/>
  <c r="R158" i="33"/>
  <c r="Z158" i="33"/>
  <c r="AH158" i="33"/>
  <c r="AP158" i="33"/>
  <c r="AX158" i="33"/>
  <c r="BF158" i="33"/>
  <c r="BN158" i="33"/>
  <c r="BV158" i="33"/>
  <c r="CD158" i="33"/>
  <c r="CL158" i="33"/>
  <c r="BI166" i="33"/>
  <c r="BQ166" i="33"/>
  <c r="BY166" i="33"/>
  <c r="CG166" i="33"/>
  <c r="CO166" i="33"/>
  <c r="I168" i="33"/>
  <c r="Q168" i="33"/>
  <c r="Y168" i="33"/>
  <c r="AG168" i="33"/>
  <c r="AO168" i="33"/>
  <c r="AW168" i="33"/>
  <c r="BE168" i="33"/>
  <c r="BM168" i="33"/>
  <c r="BU168" i="33"/>
  <c r="CC168" i="33"/>
  <c r="CK168" i="33"/>
  <c r="CS168" i="33"/>
  <c r="K169" i="33"/>
  <c r="S169" i="33"/>
  <c r="AA169" i="33"/>
  <c r="AI169" i="33"/>
  <c r="AQ169" i="33"/>
  <c r="AY169" i="33"/>
  <c r="BG169" i="33"/>
  <c r="BO169" i="33"/>
  <c r="BW169" i="33"/>
  <c r="CE169" i="33"/>
  <c r="CM169" i="33"/>
  <c r="G173" i="33"/>
  <c r="O173" i="33"/>
  <c r="W173" i="33"/>
  <c r="AE173" i="33"/>
  <c r="AM173" i="33"/>
  <c r="AU173" i="33"/>
  <c r="BC173" i="33"/>
  <c r="BK173" i="33"/>
  <c r="BS173" i="33"/>
  <c r="CA173" i="33"/>
  <c r="CI173" i="33"/>
  <c r="CQ173" i="33"/>
  <c r="I174" i="33"/>
  <c r="Q174" i="33"/>
  <c r="Y174" i="33"/>
  <c r="AG174" i="33"/>
  <c r="AO174" i="33"/>
  <c r="AW174" i="33"/>
  <c r="BE174" i="33"/>
  <c r="BM174" i="33"/>
  <c r="BU174" i="33"/>
  <c r="CC174" i="33"/>
  <c r="CK174" i="33"/>
  <c r="CS174" i="33"/>
  <c r="N183" i="33"/>
  <c r="V183" i="33"/>
  <c r="AD183" i="33"/>
  <c r="AL183" i="33"/>
  <c r="AT183" i="33"/>
  <c r="BB183" i="33"/>
  <c r="BJ183" i="33"/>
  <c r="BR183" i="33"/>
  <c r="BZ183" i="33"/>
  <c r="CH183" i="33"/>
  <c r="CP183" i="33"/>
  <c r="Q202" i="33"/>
  <c r="CC202" i="33"/>
  <c r="AP203" i="33"/>
  <c r="K204" i="33"/>
  <c r="BW204" i="33"/>
  <c r="J210" i="33"/>
  <c r="BV210" i="33"/>
  <c r="AQ211" i="33"/>
  <c r="BB214" i="33"/>
  <c r="AN228" i="33"/>
  <c r="M267" i="33"/>
  <c r="M262" i="33"/>
  <c r="U267" i="33"/>
  <c r="U262" i="33"/>
  <c r="AC267" i="33"/>
  <c r="AC262" i="33"/>
  <c r="AK267" i="33"/>
  <c r="AK262" i="33"/>
  <c r="AS267" i="33"/>
  <c r="AS262" i="33"/>
  <c r="BA267" i="33"/>
  <c r="BA262" i="33"/>
  <c r="BI267" i="33"/>
  <c r="BI262" i="33"/>
  <c r="BQ267" i="33"/>
  <c r="BQ262" i="33"/>
  <c r="BY267" i="33"/>
  <c r="BY262" i="33"/>
  <c r="CG267" i="33"/>
  <c r="CG262" i="33"/>
  <c r="CO267" i="33"/>
  <c r="CO262" i="33"/>
  <c r="CQ201" i="33"/>
  <c r="CI201" i="33"/>
  <c r="CA201" i="33"/>
  <c r="BS201" i="33"/>
  <c r="BK201" i="33"/>
  <c r="BC201" i="33"/>
  <c r="AU201" i="33"/>
  <c r="AM201" i="33"/>
  <c r="AE201" i="33"/>
  <c r="W201" i="33"/>
  <c r="O201" i="33"/>
  <c r="G201" i="33"/>
  <c r="CP201" i="33"/>
  <c r="CH201" i="33"/>
  <c r="BZ201" i="33"/>
  <c r="BR201" i="33"/>
  <c r="BJ201" i="33"/>
  <c r="BB201" i="33"/>
  <c r="AT201" i="33"/>
  <c r="AL201" i="33"/>
  <c r="AD201" i="33"/>
  <c r="V201" i="33"/>
  <c r="N201" i="33"/>
  <c r="CO201" i="33"/>
  <c r="CG201" i="33"/>
  <c r="BY201" i="33"/>
  <c r="BQ201" i="33"/>
  <c r="BI201" i="33"/>
  <c r="BA201" i="33"/>
  <c r="AS201" i="33"/>
  <c r="AK201" i="33"/>
  <c r="AC201" i="33"/>
  <c r="U201" i="33"/>
  <c r="M201" i="33"/>
  <c r="CN201" i="33"/>
  <c r="CF201" i="33"/>
  <c r="BX201" i="33"/>
  <c r="BP201" i="33"/>
  <c r="BH201" i="33"/>
  <c r="AZ201" i="33"/>
  <c r="AR201" i="33"/>
  <c r="AJ201" i="33"/>
  <c r="AB201" i="33"/>
  <c r="T201" i="33"/>
  <c r="L201" i="33"/>
  <c r="CM201" i="33"/>
  <c r="CE201" i="33"/>
  <c r="BW201" i="33"/>
  <c r="BO201" i="33"/>
  <c r="BG201" i="33"/>
  <c r="AY201" i="33"/>
  <c r="AQ201" i="33"/>
  <c r="AI201" i="33"/>
  <c r="AA201" i="33"/>
  <c r="S201" i="33"/>
  <c r="K201" i="33"/>
  <c r="CL201" i="33"/>
  <c r="CD201" i="33"/>
  <c r="BV201" i="33"/>
  <c r="BN201" i="33"/>
  <c r="BF201" i="33"/>
  <c r="AX201" i="33"/>
  <c r="AP201" i="33"/>
  <c r="AH201" i="33"/>
  <c r="Z201" i="33"/>
  <c r="R201" i="33"/>
  <c r="J201" i="33"/>
  <c r="CS201" i="33"/>
  <c r="CK201" i="33"/>
  <c r="CC201" i="33"/>
  <c r="BU201" i="33"/>
  <c r="BM201" i="33"/>
  <c r="BE201" i="33"/>
  <c r="AW201" i="33"/>
  <c r="AO201" i="33"/>
  <c r="AG201" i="33"/>
  <c r="Y201" i="33"/>
  <c r="Q201" i="33"/>
  <c r="I201" i="33"/>
  <c r="G268" i="33"/>
  <c r="G263" i="33"/>
  <c r="O268" i="33"/>
  <c r="O263" i="33"/>
  <c r="W263" i="33"/>
  <c r="W268" i="33"/>
  <c r="AE263" i="33"/>
  <c r="AE268" i="33"/>
  <c r="AM263" i="33"/>
  <c r="AM268" i="33"/>
  <c r="AU263" i="33"/>
  <c r="AU268" i="33"/>
  <c r="BC263" i="33"/>
  <c r="BC268" i="33"/>
  <c r="BK263" i="33"/>
  <c r="BK268" i="33"/>
  <c r="BS263" i="33"/>
  <c r="BS268" i="33"/>
  <c r="CA263" i="33"/>
  <c r="CA268" i="33"/>
  <c r="CI263" i="33"/>
  <c r="CI268" i="33"/>
  <c r="CQ263" i="33"/>
  <c r="CQ268" i="33"/>
  <c r="J265" i="33"/>
  <c r="J246" i="33"/>
  <c r="J257" i="33" s="1"/>
  <c r="R265" i="33"/>
  <c r="R246" i="33"/>
  <c r="R257" i="33" s="1"/>
  <c r="Z265" i="33"/>
  <c r="Z246" i="33"/>
  <c r="Z257" i="33" s="1"/>
  <c r="AH265" i="33"/>
  <c r="AH246" i="33"/>
  <c r="AH257" i="33" s="1"/>
  <c r="AP265" i="33"/>
  <c r="AP246" i="33"/>
  <c r="AP257" i="33" s="1"/>
  <c r="AX265" i="33"/>
  <c r="AX246" i="33"/>
  <c r="AX257" i="33" s="1"/>
  <c r="BF265" i="33"/>
  <c r="BF246" i="33"/>
  <c r="BF257" i="33" s="1"/>
  <c r="BN265" i="33"/>
  <c r="BN246" i="33"/>
  <c r="BN257" i="33" s="1"/>
  <c r="BV265" i="33"/>
  <c r="BV246" i="33"/>
  <c r="BV257" i="33" s="1"/>
  <c r="CD265" i="33"/>
  <c r="CD246" i="33"/>
  <c r="CD257" i="33" s="1"/>
  <c r="CL265" i="33"/>
  <c r="CL246" i="33"/>
  <c r="CL257" i="33" s="1"/>
  <c r="CP227" i="33"/>
  <c r="CH227" i="33"/>
  <c r="BZ227" i="33"/>
  <c r="BR227" i="33"/>
  <c r="BJ227" i="33"/>
  <c r="BB227" i="33"/>
  <c r="AT227" i="33"/>
  <c r="AL227" i="33"/>
  <c r="AD227" i="33"/>
  <c r="V227" i="33"/>
  <c r="N227" i="33"/>
  <c r="CO227" i="33"/>
  <c r="CG227" i="33"/>
  <c r="BY227" i="33"/>
  <c r="BQ227" i="33"/>
  <c r="BI227" i="33"/>
  <c r="BA227" i="33"/>
  <c r="AS227" i="33"/>
  <c r="AK227" i="33"/>
  <c r="AC227" i="33"/>
  <c r="U227" i="33"/>
  <c r="M227" i="33"/>
  <c r="CN227" i="33"/>
  <c r="CF227" i="33"/>
  <c r="BX227" i="33"/>
  <c r="BP227" i="33"/>
  <c r="BH227" i="33"/>
  <c r="AZ227" i="33"/>
  <c r="AR227" i="33"/>
  <c r="AJ227" i="33"/>
  <c r="AB227" i="33"/>
  <c r="T227" i="33"/>
  <c r="L227" i="33"/>
  <c r="CM227" i="33"/>
  <c r="CE227" i="33"/>
  <c r="BW227" i="33"/>
  <c r="BO227" i="33"/>
  <c r="BG227" i="33"/>
  <c r="AY227" i="33"/>
  <c r="AQ227" i="33"/>
  <c r="AI227" i="33"/>
  <c r="AA227" i="33"/>
  <c r="S227" i="33"/>
  <c r="K227" i="33"/>
  <c r="CL227" i="33"/>
  <c r="CD227" i="33"/>
  <c r="BV227" i="33"/>
  <c r="BN227" i="33"/>
  <c r="BF227" i="33"/>
  <c r="AX227" i="33"/>
  <c r="AP227" i="33"/>
  <c r="AH227" i="33"/>
  <c r="Z227" i="33"/>
  <c r="R227" i="33"/>
  <c r="J227" i="33"/>
  <c r="CS227" i="33"/>
  <c r="CK227" i="33"/>
  <c r="CC227" i="33"/>
  <c r="BU227" i="33"/>
  <c r="BM227" i="33"/>
  <c r="BE227" i="33"/>
  <c r="AW227" i="33"/>
  <c r="AO227" i="33"/>
  <c r="AG227" i="33"/>
  <c r="Y227" i="33"/>
  <c r="Q227" i="33"/>
  <c r="I227" i="33"/>
  <c r="CR227" i="33"/>
  <c r="CJ227" i="33"/>
  <c r="CB227" i="33"/>
  <c r="BT227" i="33"/>
  <c r="BL227" i="33"/>
  <c r="BD227" i="33"/>
  <c r="AV227" i="33"/>
  <c r="AN227" i="33"/>
  <c r="AF227" i="33"/>
  <c r="X227" i="33"/>
  <c r="P227" i="33"/>
  <c r="H227" i="33"/>
  <c r="BS227" i="33"/>
  <c r="G227" i="33"/>
  <c r="BK227" i="33"/>
  <c r="BC227" i="33"/>
  <c r="AU227" i="33"/>
  <c r="AM227" i="33"/>
  <c r="CQ227" i="33"/>
  <c r="AE227" i="33"/>
  <c r="CI227" i="33"/>
  <c r="W227" i="33"/>
  <c r="G247" i="33"/>
  <c r="G266" i="33"/>
  <c r="O266" i="33"/>
  <c r="O247" i="33"/>
  <c r="W266" i="33"/>
  <c r="W247" i="33"/>
  <c r="AE266" i="33"/>
  <c r="AE247" i="33"/>
  <c r="AM247" i="33"/>
  <c r="AM266" i="33"/>
  <c r="AU266" i="33"/>
  <c r="AU247" i="33"/>
  <c r="BC266" i="33"/>
  <c r="BC247" i="33"/>
  <c r="BK266" i="33"/>
  <c r="BK247" i="33"/>
  <c r="BS247" i="33"/>
  <c r="BS266" i="33"/>
  <c r="CA266" i="33"/>
  <c r="CA247" i="33"/>
  <c r="CI266" i="33"/>
  <c r="CI247" i="33"/>
  <c r="CQ266" i="33"/>
  <c r="CQ247" i="33"/>
  <c r="J232" i="33"/>
  <c r="R232" i="33"/>
  <c r="Z232" i="33"/>
  <c r="AH232" i="33"/>
  <c r="AP232" i="33"/>
  <c r="AX232" i="33"/>
  <c r="BF232" i="33"/>
  <c r="BN232" i="33"/>
  <c r="BV232" i="33"/>
  <c r="CD232" i="33"/>
  <c r="CL232" i="33"/>
  <c r="G156" i="33"/>
  <c r="O156" i="33"/>
  <c r="W156" i="33"/>
  <c r="AE156" i="33"/>
  <c r="AM156" i="33"/>
  <c r="AU156" i="33"/>
  <c r="BC156" i="33"/>
  <c r="BK156" i="33"/>
  <c r="BS156" i="33"/>
  <c r="CA156" i="33"/>
  <c r="CI156" i="33"/>
  <c r="CQ156" i="33"/>
  <c r="I157" i="33"/>
  <c r="Q157" i="33"/>
  <c r="Q160" i="33" s="1"/>
  <c r="Y157" i="33"/>
  <c r="Y160" i="33" s="1"/>
  <c r="AG157" i="33"/>
  <c r="AG160" i="33" s="1"/>
  <c r="AO157" i="33"/>
  <c r="AO160" i="33" s="1"/>
  <c r="AW157" i="33"/>
  <c r="AW160" i="33" s="1"/>
  <c r="BE157" i="33"/>
  <c r="BE160" i="33" s="1"/>
  <c r="BM157" i="33"/>
  <c r="BU157" i="33"/>
  <c r="CC157" i="33"/>
  <c r="CC160" i="33" s="1"/>
  <c r="CK157" i="33"/>
  <c r="CK160" i="33" s="1"/>
  <c r="CS157" i="33"/>
  <c r="CS160" i="33" s="1"/>
  <c r="K158" i="33"/>
  <c r="S158" i="33"/>
  <c r="AA158" i="33"/>
  <c r="AI158" i="33"/>
  <c r="AQ158" i="33"/>
  <c r="AY158" i="33"/>
  <c r="BG158" i="33"/>
  <c r="BO158" i="33"/>
  <c r="BW158" i="33"/>
  <c r="CE158" i="33"/>
  <c r="CM158" i="33"/>
  <c r="AD166" i="33"/>
  <c r="BR166" i="33"/>
  <c r="BZ166" i="33"/>
  <c r="CP166" i="33"/>
  <c r="J168" i="33"/>
  <c r="R168" i="33"/>
  <c r="Z168" i="33"/>
  <c r="AH168" i="33"/>
  <c r="AP168" i="33"/>
  <c r="AX168" i="33"/>
  <c r="BF168" i="33"/>
  <c r="BN168" i="33"/>
  <c r="BV168" i="33"/>
  <c r="CD168" i="33"/>
  <c r="CL168" i="33"/>
  <c r="L169" i="33"/>
  <c r="T169" i="33"/>
  <c r="AB169" i="33"/>
  <c r="AJ169" i="33"/>
  <c r="AR169" i="33"/>
  <c r="AZ169" i="33"/>
  <c r="BH169" i="33"/>
  <c r="BP169" i="33"/>
  <c r="BX169" i="33"/>
  <c r="CF169" i="33"/>
  <c r="CN169" i="33"/>
  <c r="H173" i="33"/>
  <c r="P173" i="33"/>
  <c r="X173" i="33"/>
  <c r="AF173" i="33"/>
  <c r="AN173" i="33"/>
  <c r="AV173" i="33"/>
  <c r="BD173" i="33"/>
  <c r="BL173" i="33"/>
  <c r="BT173" i="33"/>
  <c r="CB173" i="33"/>
  <c r="CJ173" i="33"/>
  <c r="CR173" i="33"/>
  <c r="J174" i="33"/>
  <c r="R174" i="33"/>
  <c r="Z174" i="33"/>
  <c r="AH174" i="33"/>
  <c r="AP174" i="33"/>
  <c r="AX174" i="33"/>
  <c r="BF174" i="33"/>
  <c r="BN174" i="33"/>
  <c r="BV174" i="33"/>
  <c r="CD174" i="33"/>
  <c r="CL174" i="33"/>
  <c r="G183" i="33"/>
  <c r="O183" i="33"/>
  <c r="W183" i="33"/>
  <c r="AE183" i="33"/>
  <c r="AM183" i="33"/>
  <c r="AU183" i="33"/>
  <c r="BC183" i="33"/>
  <c r="BK183" i="33"/>
  <c r="BS183" i="33"/>
  <c r="CA183" i="33"/>
  <c r="CI183" i="33"/>
  <c r="CQ183" i="33"/>
  <c r="BL201" i="33"/>
  <c r="Y202" i="33"/>
  <c r="CK202" i="33"/>
  <c r="AX203" i="33"/>
  <c r="S204" i="33"/>
  <c r="R210" i="33"/>
  <c r="AY211" i="33"/>
  <c r="BJ214" i="33"/>
  <c r="N267" i="33"/>
  <c r="N262" i="33"/>
  <c r="V267" i="33"/>
  <c r="V262" i="33"/>
  <c r="AD267" i="33"/>
  <c r="AD262" i="33"/>
  <c r="AL267" i="33"/>
  <c r="AL262" i="33"/>
  <c r="AT267" i="33"/>
  <c r="AT262" i="33"/>
  <c r="BB267" i="33"/>
  <c r="BB262" i="33"/>
  <c r="BJ267" i="33"/>
  <c r="BJ262" i="33"/>
  <c r="BR267" i="33"/>
  <c r="BR262" i="33"/>
  <c r="BZ267" i="33"/>
  <c r="BZ262" i="33"/>
  <c r="CH267" i="33"/>
  <c r="CH262" i="33"/>
  <c r="CP267" i="33"/>
  <c r="CP262" i="33"/>
  <c r="CL204" i="33"/>
  <c r="CD204" i="33"/>
  <c r="BV204" i="33"/>
  <c r="BN204" i="33"/>
  <c r="BF204" i="33"/>
  <c r="AX204" i="33"/>
  <c r="AP204" i="33"/>
  <c r="AH204" i="33"/>
  <c r="Z204" i="33"/>
  <c r="R204" i="33"/>
  <c r="J204" i="33"/>
  <c r="CS204" i="33"/>
  <c r="CK204" i="33"/>
  <c r="CC204" i="33"/>
  <c r="BU204" i="33"/>
  <c r="BM204" i="33"/>
  <c r="BE204" i="33"/>
  <c r="AW204" i="33"/>
  <c r="AO204" i="33"/>
  <c r="AG204" i="33"/>
  <c r="Y204" i="33"/>
  <c r="Q204" i="33"/>
  <c r="I204" i="33"/>
  <c r="CR204" i="33"/>
  <c r="CJ204" i="33"/>
  <c r="CB204" i="33"/>
  <c r="BT204" i="33"/>
  <c r="BL204" i="33"/>
  <c r="BD204" i="33"/>
  <c r="AV204" i="33"/>
  <c r="AN204" i="33"/>
  <c r="AF204" i="33"/>
  <c r="X204" i="33"/>
  <c r="P204" i="33"/>
  <c r="H204" i="33"/>
  <c r="CQ204" i="33"/>
  <c r="CI204" i="33"/>
  <c r="CA204" i="33"/>
  <c r="BS204" i="33"/>
  <c r="BK204" i="33"/>
  <c r="BC204" i="33"/>
  <c r="AU204" i="33"/>
  <c r="AM204" i="33"/>
  <c r="AE204" i="33"/>
  <c r="W204" i="33"/>
  <c r="O204" i="33"/>
  <c r="G204" i="33"/>
  <c r="CP204" i="33"/>
  <c r="CH204" i="33"/>
  <c r="BZ204" i="33"/>
  <c r="BR204" i="33"/>
  <c r="BJ204" i="33"/>
  <c r="BB204" i="33"/>
  <c r="AT204" i="33"/>
  <c r="AL204" i="33"/>
  <c r="AD204" i="33"/>
  <c r="V204" i="33"/>
  <c r="N204" i="33"/>
  <c r="CO204" i="33"/>
  <c r="CG204" i="33"/>
  <c r="BY204" i="33"/>
  <c r="BQ204" i="33"/>
  <c r="BI204" i="33"/>
  <c r="BA204" i="33"/>
  <c r="AS204" i="33"/>
  <c r="AK204" i="33"/>
  <c r="AC204" i="33"/>
  <c r="U204" i="33"/>
  <c r="M204" i="33"/>
  <c r="CN204" i="33"/>
  <c r="CF204" i="33"/>
  <c r="BX204" i="33"/>
  <c r="BP204" i="33"/>
  <c r="BH204" i="33"/>
  <c r="AZ204" i="33"/>
  <c r="AR204" i="33"/>
  <c r="AJ204" i="33"/>
  <c r="AB204" i="33"/>
  <c r="T204" i="33"/>
  <c r="L204" i="33"/>
  <c r="H268" i="33"/>
  <c r="H263" i="33"/>
  <c r="P268" i="33"/>
  <c r="P263" i="33"/>
  <c r="X268" i="33"/>
  <c r="X263" i="33"/>
  <c r="AF263" i="33"/>
  <c r="AF268" i="33"/>
  <c r="AN263" i="33"/>
  <c r="AN268" i="33"/>
  <c r="AV263" i="33"/>
  <c r="AV268" i="33"/>
  <c r="BD263" i="33"/>
  <c r="BD268" i="33"/>
  <c r="BL263" i="33"/>
  <c r="BL268" i="33"/>
  <c r="BT263" i="33"/>
  <c r="BT268" i="33"/>
  <c r="CB263" i="33"/>
  <c r="CB268" i="33"/>
  <c r="CJ263" i="33"/>
  <c r="CJ268" i="33"/>
  <c r="CR263" i="33"/>
  <c r="CR268" i="33"/>
  <c r="CS210" i="33"/>
  <c r="CK210" i="33"/>
  <c r="CC210" i="33"/>
  <c r="BU210" i="33"/>
  <c r="BM210" i="33"/>
  <c r="BE210" i="33"/>
  <c r="AW210" i="33"/>
  <c r="AO210" i="33"/>
  <c r="AG210" i="33"/>
  <c r="Y210" i="33"/>
  <c r="Q210" i="33"/>
  <c r="I210" i="33"/>
  <c r="CR210" i="33"/>
  <c r="CJ210" i="33"/>
  <c r="CB210" i="33"/>
  <c r="BT210" i="33"/>
  <c r="BL210" i="33"/>
  <c r="BD210" i="33"/>
  <c r="AV210" i="33"/>
  <c r="AN210" i="33"/>
  <c r="AF210" i="33"/>
  <c r="X210" i="33"/>
  <c r="P210" i="33"/>
  <c r="H210" i="33"/>
  <c r="CQ210" i="33"/>
  <c r="CI210" i="33"/>
  <c r="CA210" i="33"/>
  <c r="BS210" i="33"/>
  <c r="BK210" i="33"/>
  <c r="BC210" i="33"/>
  <c r="AU210" i="33"/>
  <c r="AM210" i="33"/>
  <c r="AE210" i="33"/>
  <c r="W210" i="33"/>
  <c r="O210" i="33"/>
  <c r="G210" i="33"/>
  <c r="CP210" i="33"/>
  <c r="CH210" i="33"/>
  <c r="BZ210" i="33"/>
  <c r="BR210" i="33"/>
  <c r="BJ210" i="33"/>
  <c r="BB210" i="33"/>
  <c r="AT210" i="33"/>
  <c r="AL210" i="33"/>
  <c r="AD210" i="33"/>
  <c r="V210" i="33"/>
  <c r="N210" i="33"/>
  <c r="CO210" i="33"/>
  <c r="CG210" i="33"/>
  <c r="BY210" i="33"/>
  <c r="BQ210" i="33"/>
  <c r="BI210" i="33"/>
  <c r="BA210" i="33"/>
  <c r="AS210" i="33"/>
  <c r="AK210" i="33"/>
  <c r="AC210" i="33"/>
  <c r="U210" i="33"/>
  <c r="M210" i="33"/>
  <c r="CN210" i="33"/>
  <c r="CF210" i="33"/>
  <c r="BX210" i="33"/>
  <c r="BP210" i="33"/>
  <c r="BH210" i="33"/>
  <c r="AZ210" i="33"/>
  <c r="AR210" i="33"/>
  <c r="AJ210" i="33"/>
  <c r="AB210" i="33"/>
  <c r="T210" i="33"/>
  <c r="L210" i="33"/>
  <c r="CM210" i="33"/>
  <c r="CE210" i="33"/>
  <c r="BW210" i="33"/>
  <c r="BO210" i="33"/>
  <c r="BG210" i="33"/>
  <c r="AY210" i="33"/>
  <c r="AQ210" i="33"/>
  <c r="AI210" i="33"/>
  <c r="AA210" i="33"/>
  <c r="S210" i="33"/>
  <c r="K210" i="33"/>
  <c r="K265" i="33"/>
  <c r="K246" i="33"/>
  <c r="K257" i="33" s="1"/>
  <c r="S265" i="33"/>
  <c r="S246" i="33"/>
  <c r="S257" i="33" s="1"/>
  <c r="AA265" i="33"/>
  <c r="AA246" i="33"/>
  <c r="AA257" i="33" s="1"/>
  <c r="AI265" i="33"/>
  <c r="AI246" i="33"/>
  <c r="AI257" i="33" s="1"/>
  <c r="AQ265" i="33"/>
  <c r="AQ246" i="33"/>
  <c r="AQ257" i="33" s="1"/>
  <c r="AY265" i="33"/>
  <c r="AY246" i="33"/>
  <c r="AY257" i="33" s="1"/>
  <c r="BG265" i="33"/>
  <c r="BG246" i="33"/>
  <c r="BG257" i="33" s="1"/>
  <c r="BO265" i="33"/>
  <c r="BO246" i="33"/>
  <c r="BO257" i="33" s="1"/>
  <c r="BW265" i="33"/>
  <c r="BW246" i="33"/>
  <c r="CE265" i="33"/>
  <c r="CE246" i="33"/>
  <c r="CE257" i="33" s="1"/>
  <c r="CM265" i="33"/>
  <c r="CM246" i="33"/>
  <c r="CS230" i="33"/>
  <c r="CK230" i="33"/>
  <c r="CC230" i="33"/>
  <c r="BU230" i="33"/>
  <c r="BM230" i="33"/>
  <c r="BE230" i="33"/>
  <c r="AW230" i="33"/>
  <c r="AO230" i="33"/>
  <c r="AG230" i="33"/>
  <c r="Y230" i="33"/>
  <c r="Q230" i="33"/>
  <c r="I230" i="33"/>
  <c r="CR230" i="33"/>
  <c r="CJ230" i="33"/>
  <c r="CB230" i="33"/>
  <c r="BT230" i="33"/>
  <c r="BL230" i="33"/>
  <c r="BD230" i="33"/>
  <c r="AV230" i="33"/>
  <c r="AN230" i="33"/>
  <c r="AF230" i="33"/>
  <c r="X230" i="33"/>
  <c r="P230" i="33"/>
  <c r="H230" i="33"/>
  <c r="CQ230" i="33"/>
  <c r="CI230" i="33"/>
  <c r="CA230" i="33"/>
  <c r="BS230" i="33"/>
  <c r="BK230" i="33"/>
  <c r="BC230" i="33"/>
  <c r="AU230" i="33"/>
  <c r="AM230" i="33"/>
  <c r="AE230" i="33"/>
  <c r="W230" i="33"/>
  <c r="O230" i="33"/>
  <c r="G230" i="33"/>
  <c r="CP230" i="33"/>
  <c r="CH230" i="33"/>
  <c r="BZ230" i="33"/>
  <c r="BR230" i="33"/>
  <c r="BJ230" i="33"/>
  <c r="BB230" i="33"/>
  <c r="AT230" i="33"/>
  <c r="AL230" i="33"/>
  <c r="AD230" i="33"/>
  <c r="V230" i="33"/>
  <c r="N230" i="33"/>
  <c r="CO230" i="33"/>
  <c r="CG230" i="33"/>
  <c r="BY230" i="33"/>
  <c r="BQ230" i="33"/>
  <c r="BI230" i="33"/>
  <c r="BA230" i="33"/>
  <c r="AS230" i="33"/>
  <c r="AK230" i="33"/>
  <c r="AC230" i="33"/>
  <c r="U230" i="33"/>
  <c r="M230" i="33"/>
  <c r="CN230" i="33"/>
  <c r="CF230" i="33"/>
  <c r="BX230" i="33"/>
  <c r="BP230" i="33"/>
  <c r="BH230" i="33"/>
  <c r="AZ230" i="33"/>
  <c r="AR230" i="33"/>
  <c r="AJ230" i="33"/>
  <c r="AB230" i="33"/>
  <c r="T230" i="33"/>
  <c r="L230" i="33"/>
  <c r="CM230" i="33"/>
  <c r="CE230" i="33"/>
  <c r="BW230" i="33"/>
  <c r="BO230" i="33"/>
  <c r="BG230" i="33"/>
  <c r="AY230" i="33"/>
  <c r="AQ230" i="33"/>
  <c r="AI230" i="33"/>
  <c r="AA230" i="33"/>
  <c r="S230" i="33"/>
  <c r="K230" i="33"/>
  <c r="CD230" i="33"/>
  <c r="R230" i="33"/>
  <c r="BV230" i="33"/>
  <c r="J230" i="33"/>
  <c r="BN230" i="33"/>
  <c r="BF230" i="33"/>
  <c r="AX230" i="33"/>
  <c r="AP230" i="33"/>
  <c r="AH230" i="33"/>
  <c r="H247" i="33"/>
  <c r="H266" i="33"/>
  <c r="P266" i="33"/>
  <c r="P247" i="33"/>
  <c r="X266" i="33"/>
  <c r="X247" i="33"/>
  <c r="AF247" i="33"/>
  <c r="AF266" i="33"/>
  <c r="AN247" i="33"/>
  <c r="AN266" i="33"/>
  <c r="AV266" i="33"/>
  <c r="AV247" i="33"/>
  <c r="BD266" i="33"/>
  <c r="BD247" i="33"/>
  <c r="BL247" i="33"/>
  <c r="BL266" i="33"/>
  <c r="BT247" i="33"/>
  <c r="BT266" i="33"/>
  <c r="CB266" i="33"/>
  <c r="CB247" i="33"/>
  <c r="CJ266" i="33"/>
  <c r="CJ247" i="33"/>
  <c r="CR247" i="33"/>
  <c r="CR266" i="33"/>
  <c r="H156" i="33"/>
  <c r="P156" i="33"/>
  <c r="X156" i="33"/>
  <c r="AF156" i="33"/>
  <c r="AN156" i="33"/>
  <c r="AV156" i="33"/>
  <c r="BD156" i="33"/>
  <c r="BL156" i="33"/>
  <c r="BT156" i="33"/>
  <c r="CB156" i="33"/>
  <c r="CJ156" i="33"/>
  <c r="CR156" i="33"/>
  <c r="J157" i="33"/>
  <c r="R157" i="33"/>
  <c r="Z157" i="33"/>
  <c r="AH157" i="33"/>
  <c r="AP157" i="33"/>
  <c r="AX157" i="33"/>
  <c r="BF157" i="33"/>
  <c r="BN157" i="33"/>
  <c r="BV157" i="33"/>
  <c r="CD157" i="33"/>
  <c r="CL157" i="33"/>
  <c r="L158" i="33"/>
  <c r="T158" i="33"/>
  <c r="AB158" i="33"/>
  <c r="AJ158" i="33"/>
  <c r="AR158" i="33"/>
  <c r="AZ158" i="33"/>
  <c r="BH158" i="33"/>
  <c r="BP158" i="33"/>
  <c r="BX158" i="33"/>
  <c r="CF158" i="33"/>
  <c r="CN158" i="33"/>
  <c r="K168" i="33"/>
  <c r="S168" i="33"/>
  <c r="AA168" i="33"/>
  <c r="AI168" i="33"/>
  <c r="AQ168" i="33"/>
  <c r="AY168" i="33"/>
  <c r="BG168" i="33"/>
  <c r="BO168" i="33"/>
  <c r="BW168" i="33"/>
  <c r="CE168" i="33"/>
  <c r="CM168" i="33"/>
  <c r="M169" i="33"/>
  <c r="U169" i="33"/>
  <c r="AC169" i="33"/>
  <c r="AK169" i="33"/>
  <c r="AS169" i="33"/>
  <c r="BA169" i="33"/>
  <c r="BI169" i="33"/>
  <c r="BQ169" i="33"/>
  <c r="BY169" i="33"/>
  <c r="CG169" i="33"/>
  <c r="CO169" i="33"/>
  <c r="I173" i="33"/>
  <c r="Q173" i="33"/>
  <c r="Y173" i="33"/>
  <c r="AG173" i="33"/>
  <c r="AO173" i="33"/>
  <c r="AW173" i="33"/>
  <c r="BE173" i="33"/>
  <c r="BM173" i="33"/>
  <c r="BU173" i="33"/>
  <c r="CC173" i="33"/>
  <c r="CK173" i="33"/>
  <c r="CS173" i="33"/>
  <c r="K174" i="33"/>
  <c r="S174" i="33"/>
  <c r="AA174" i="33"/>
  <c r="AI174" i="33"/>
  <c r="AQ174" i="33"/>
  <c r="AY174" i="33"/>
  <c r="BG174" i="33"/>
  <c r="BO174" i="33"/>
  <c r="BW174" i="33"/>
  <c r="CE174" i="33"/>
  <c r="CM174" i="33"/>
  <c r="CN181" i="33"/>
  <c r="H183" i="33"/>
  <c r="P183" i="33"/>
  <c r="X183" i="33"/>
  <c r="AF183" i="33"/>
  <c r="AN183" i="33"/>
  <c r="AV183" i="33"/>
  <c r="BD183" i="33"/>
  <c r="BL183" i="33"/>
  <c r="BT183" i="33"/>
  <c r="CB183" i="33"/>
  <c r="CJ183" i="33"/>
  <c r="CR183" i="33"/>
  <c r="H201" i="33"/>
  <c r="BT201" i="33"/>
  <c r="AG202" i="33"/>
  <c r="CS202" i="33"/>
  <c r="BF203" i="33"/>
  <c r="AA204" i="33"/>
  <c r="CM204" i="33"/>
  <c r="Z210" i="33"/>
  <c r="CL210" i="33"/>
  <c r="BG211" i="33"/>
  <c r="BR214" i="33"/>
  <c r="BM229" i="33"/>
  <c r="E245" i="33"/>
  <c r="J256" i="33"/>
  <c r="J269" i="33" s="1"/>
  <c r="R256" i="33"/>
  <c r="R269" i="33" s="1"/>
  <c r="Z256" i="33"/>
  <c r="Z269" i="33" s="1"/>
  <c r="AH256" i="33"/>
  <c r="AH269" i="33" s="1"/>
  <c r="AP256" i="33"/>
  <c r="AP269" i="33" s="1"/>
  <c r="AX256" i="33"/>
  <c r="AX269" i="33" s="1"/>
  <c r="BF256" i="33"/>
  <c r="BF269" i="33" s="1"/>
  <c r="BN256" i="33"/>
  <c r="BN269" i="33" s="1"/>
  <c r="BV256" i="33"/>
  <c r="BV269" i="33" s="1"/>
  <c r="CD256" i="33"/>
  <c r="CD269" i="33" s="1"/>
  <c r="CL256" i="33"/>
  <c r="CL269" i="33" s="1"/>
  <c r="K256" i="33"/>
  <c r="K269" i="33" s="1"/>
  <c r="S256" i="33"/>
  <c r="S269" i="33" s="1"/>
  <c r="AA256" i="33"/>
  <c r="AA269" i="33" s="1"/>
  <c r="AI256" i="33"/>
  <c r="AI269" i="33" s="1"/>
  <c r="AQ256" i="33"/>
  <c r="AQ269" i="33" s="1"/>
  <c r="AY256" i="33"/>
  <c r="AY269" i="33" s="1"/>
  <c r="BG256" i="33"/>
  <c r="BG269" i="33" s="1"/>
  <c r="BO256" i="33"/>
  <c r="BO269" i="33" s="1"/>
  <c r="BW256" i="33"/>
  <c r="BW269" i="33" s="1"/>
  <c r="CE256" i="33"/>
  <c r="CE269" i="33" s="1"/>
  <c r="CM256" i="33"/>
  <c r="CM269" i="33" s="1"/>
  <c r="C292" i="33"/>
  <c r="C293" i="33"/>
  <c r="N256" i="33"/>
  <c r="N269" i="33" s="1"/>
  <c r="V256" i="33"/>
  <c r="V269" i="33" s="1"/>
  <c r="AD256" i="33"/>
  <c r="AD269" i="33" s="1"/>
  <c r="AL256" i="33"/>
  <c r="AL269" i="33" s="1"/>
  <c r="AT256" i="33"/>
  <c r="AT269" i="33" s="1"/>
  <c r="BB256" i="33"/>
  <c r="BB269" i="33" s="1"/>
  <c r="BJ256" i="33"/>
  <c r="BJ269" i="33" s="1"/>
  <c r="BR256" i="33"/>
  <c r="BR269" i="33" s="1"/>
  <c r="BZ256" i="33"/>
  <c r="BZ269" i="33" s="1"/>
  <c r="CH256" i="33"/>
  <c r="CH269" i="33" s="1"/>
  <c r="CP256" i="33"/>
  <c r="CP269" i="33" s="1"/>
  <c r="G256" i="33"/>
  <c r="O256" i="33"/>
  <c r="O269" i="33" s="1"/>
  <c r="W256" i="33"/>
  <c r="W269" i="33" s="1"/>
  <c r="AE256" i="33"/>
  <c r="AE269" i="33" s="1"/>
  <c r="AM256" i="33"/>
  <c r="AM269" i="33" s="1"/>
  <c r="AU256" i="33"/>
  <c r="AU269" i="33" s="1"/>
  <c r="BC256" i="33"/>
  <c r="BC269" i="33" s="1"/>
  <c r="BK256" i="33"/>
  <c r="BK269" i="33" s="1"/>
  <c r="BS256" i="33"/>
  <c r="BS269" i="33" s="1"/>
  <c r="CA256" i="33"/>
  <c r="CA269" i="33" s="1"/>
  <c r="CI256" i="33"/>
  <c r="CI269" i="33" s="1"/>
  <c r="CQ256" i="33"/>
  <c r="CQ269" i="33" s="1"/>
  <c r="H256" i="33"/>
  <c r="H269" i="33" s="1"/>
  <c r="P256" i="33"/>
  <c r="P269" i="33" s="1"/>
  <c r="X256" i="33"/>
  <c r="X269" i="33" s="1"/>
  <c r="AF256" i="33"/>
  <c r="AF269" i="33" s="1"/>
  <c r="AN256" i="33"/>
  <c r="AN269" i="33" s="1"/>
  <c r="AV256" i="33"/>
  <c r="AV269" i="33" s="1"/>
  <c r="BD256" i="33"/>
  <c r="BD269" i="33" s="1"/>
  <c r="BL256" i="33"/>
  <c r="BL269" i="33" s="1"/>
  <c r="BT256" i="33"/>
  <c r="BT269" i="33" s="1"/>
  <c r="CB256" i="33"/>
  <c r="CB269" i="33" s="1"/>
  <c r="CJ256" i="33"/>
  <c r="CJ269" i="33" s="1"/>
  <c r="CR256" i="33"/>
  <c r="CR269" i="33" s="1"/>
  <c r="I256" i="33"/>
  <c r="I269" i="33" s="1"/>
  <c r="Q256" i="33"/>
  <c r="Q269" i="33" s="1"/>
  <c r="Y256" i="33"/>
  <c r="Y269" i="33" s="1"/>
  <c r="AG256" i="33"/>
  <c r="AG269" i="33" s="1"/>
  <c r="AO256" i="33"/>
  <c r="AO269" i="33" s="1"/>
  <c r="AW256" i="33"/>
  <c r="AW269" i="33" s="1"/>
  <c r="BE256" i="33"/>
  <c r="BE269" i="33" s="1"/>
  <c r="BM256" i="33"/>
  <c r="BM269" i="33" s="1"/>
  <c r="BU256" i="33"/>
  <c r="BU269" i="33" s="1"/>
  <c r="CC256" i="33"/>
  <c r="CC269" i="33" s="1"/>
  <c r="CK256" i="33"/>
  <c r="CK269" i="33" s="1"/>
  <c r="CS256" i="33"/>
  <c r="CS269" i="33" s="1"/>
  <c r="E264" i="33"/>
  <c r="I244" i="34"/>
  <c r="I255" i="34" s="1"/>
  <c r="I181" i="34"/>
  <c r="I166" i="34"/>
  <c r="AA244" i="34"/>
  <c r="AA255" i="34" s="1"/>
  <c r="AA181" i="34"/>
  <c r="AA184" i="34" s="1"/>
  <c r="AA166" i="34"/>
  <c r="J244" i="34"/>
  <c r="J255" i="34" s="1"/>
  <c r="J181" i="34"/>
  <c r="J166" i="34"/>
  <c r="K244" i="34"/>
  <c r="K255" i="34" s="1"/>
  <c r="K181" i="34"/>
  <c r="K184" i="34" s="1"/>
  <c r="K166" i="34"/>
  <c r="S244" i="34"/>
  <c r="S255" i="34" s="1"/>
  <c r="S181" i="34"/>
  <c r="S184" i="34" s="1"/>
  <c r="S166" i="34"/>
  <c r="BW244" i="34"/>
  <c r="BW255" i="34" s="1"/>
  <c r="BW181" i="34"/>
  <c r="BW184" i="34" s="1"/>
  <c r="BW166" i="34"/>
  <c r="CE244" i="34"/>
  <c r="CE255" i="34" s="1"/>
  <c r="CE181" i="34"/>
  <c r="CE184" i="34" s="1"/>
  <c r="CE166" i="34"/>
  <c r="G263" i="34"/>
  <c r="G268" i="34"/>
  <c r="G156" i="34"/>
  <c r="G9" i="34"/>
  <c r="O263" i="34"/>
  <c r="O268" i="34"/>
  <c r="O156" i="34"/>
  <c r="O9" i="34"/>
  <c r="W263" i="34"/>
  <c r="W268" i="34"/>
  <c r="W156" i="34"/>
  <c r="AE263" i="34"/>
  <c r="AE268" i="34"/>
  <c r="AE156" i="34"/>
  <c r="AM263" i="34"/>
  <c r="AM268" i="34"/>
  <c r="AM156" i="34"/>
  <c r="AU263" i="34"/>
  <c r="AU268" i="34"/>
  <c r="AU156" i="34"/>
  <c r="BC263" i="34"/>
  <c r="BC268" i="34"/>
  <c r="BC156" i="34"/>
  <c r="BK263" i="34"/>
  <c r="BK268" i="34"/>
  <c r="BK156" i="34"/>
  <c r="BK9" i="34"/>
  <c r="BS263" i="34"/>
  <c r="BS268" i="34"/>
  <c r="BS156" i="34"/>
  <c r="BS9" i="34"/>
  <c r="CA263" i="34"/>
  <c r="CA268" i="34"/>
  <c r="CA156" i="34"/>
  <c r="CA9" i="34"/>
  <c r="CI263" i="34"/>
  <c r="CI268" i="34"/>
  <c r="CI156" i="34"/>
  <c r="CQ263" i="34"/>
  <c r="CQ268" i="34"/>
  <c r="CQ156" i="34"/>
  <c r="BU244" i="34"/>
  <c r="BU255" i="34" s="1"/>
  <c r="BU181" i="34"/>
  <c r="BU166" i="34"/>
  <c r="CM244" i="34"/>
  <c r="CM255" i="34" s="1"/>
  <c r="CM181" i="34"/>
  <c r="CM184" i="34" s="1"/>
  <c r="CM166" i="34"/>
  <c r="BL244" i="34"/>
  <c r="BL255" i="34" s="1"/>
  <c r="BL166" i="34"/>
  <c r="BL181" i="34"/>
  <c r="N244" i="34"/>
  <c r="N255" i="34" s="1"/>
  <c r="N181" i="34"/>
  <c r="N166" i="34"/>
  <c r="AD244" i="34"/>
  <c r="AD255" i="34" s="1"/>
  <c r="AD181" i="34"/>
  <c r="AD166" i="34"/>
  <c r="AL244" i="34"/>
  <c r="AL255" i="34" s="1"/>
  <c r="AL181" i="34"/>
  <c r="AL166" i="34"/>
  <c r="BZ244" i="34"/>
  <c r="BZ255" i="34" s="1"/>
  <c r="BZ181" i="34"/>
  <c r="BZ166" i="34"/>
  <c r="CP244" i="34"/>
  <c r="CP255" i="34" s="1"/>
  <c r="CP181" i="34"/>
  <c r="CP166" i="34"/>
  <c r="CD244" i="34"/>
  <c r="CD255" i="34" s="1"/>
  <c r="CD181" i="34"/>
  <c r="CD166" i="34"/>
  <c r="W244" i="34"/>
  <c r="W255" i="34" s="1"/>
  <c r="W166" i="34"/>
  <c r="W181" i="34"/>
  <c r="AE244" i="34"/>
  <c r="AE255" i="34" s="1"/>
  <c r="AE181" i="34"/>
  <c r="AE166" i="34"/>
  <c r="AM244" i="34"/>
  <c r="AM255" i="34" s="1"/>
  <c r="AM181" i="34"/>
  <c r="AM166" i="34"/>
  <c r="AU244" i="34"/>
  <c r="AU255" i="34" s="1"/>
  <c r="AU181" i="34"/>
  <c r="AU166" i="34"/>
  <c r="CI244" i="34"/>
  <c r="CI255" i="34" s="1"/>
  <c r="CI181" i="34"/>
  <c r="CI166" i="34"/>
  <c r="CQ244" i="34"/>
  <c r="CQ255" i="34" s="1"/>
  <c r="CQ166" i="34"/>
  <c r="CQ181" i="34"/>
  <c r="H262" i="34"/>
  <c r="H267" i="34"/>
  <c r="H9" i="34"/>
  <c r="P262" i="34"/>
  <c r="P267" i="34"/>
  <c r="P9" i="34"/>
  <c r="X262" i="34"/>
  <c r="X267" i="34"/>
  <c r="X9" i="34"/>
  <c r="AF262" i="34"/>
  <c r="AF267" i="34"/>
  <c r="AF9" i="34"/>
  <c r="AN262" i="34"/>
  <c r="AN267" i="34"/>
  <c r="AN9" i="34"/>
  <c r="AV262" i="34"/>
  <c r="AV267" i="34"/>
  <c r="AV9" i="34"/>
  <c r="BD262" i="34"/>
  <c r="BD267" i="34"/>
  <c r="BD9" i="34"/>
  <c r="BL262" i="34"/>
  <c r="BL267" i="34"/>
  <c r="BT262" i="34"/>
  <c r="BT267" i="34"/>
  <c r="BT9" i="34"/>
  <c r="CB262" i="34"/>
  <c r="CB267" i="34"/>
  <c r="CB9" i="34"/>
  <c r="CJ262" i="34"/>
  <c r="CJ267" i="34"/>
  <c r="CJ9" i="34"/>
  <c r="CR262" i="34"/>
  <c r="CR267" i="34"/>
  <c r="CR9" i="34"/>
  <c r="BC244" i="34"/>
  <c r="BC255" i="34" s="1"/>
  <c r="BC181" i="34"/>
  <c r="BC166" i="34"/>
  <c r="AB244" i="34"/>
  <c r="AB255" i="34" s="1"/>
  <c r="AB181" i="34"/>
  <c r="AB166" i="34"/>
  <c r="BM244" i="34"/>
  <c r="BM255" i="34" s="1"/>
  <c r="BM181" i="34"/>
  <c r="BM166" i="34"/>
  <c r="CN244" i="34"/>
  <c r="CN255" i="34" s="1"/>
  <c r="CN181" i="34"/>
  <c r="CN166" i="34"/>
  <c r="H263" i="34"/>
  <c r="H268" i="34"/>
  <c r="H156" i="34"/>
  <c r="P263" i="34"/>
  <c r="P268" i="34"/>
  <c r="P156" i="34"/>
  <c r="X263" i="34"/>
  <c r="X268" i="34"/>
  <c r="X156" i="34"/>
  <c r="CR212" i="34"/>
  <c r="CJ212" i="34"/>
  <c r="CB212" i="34"/>
  <c r="BT212" i="34"/>
  <c r="BL212" i="34"/>
  <c r="BD212" i="34"/>
  <c r="AV212" i="34"/>
  <c r="AN212" i="34"/>
  <c r="AF212" i="34"/>
  <c r="X212" i="34"/>
  <c r="P212" i="34"/>
  <c r="H212" i="34"/>
  <c r="CQ212" i="34"/>
  <c r="CI212" i="34"/>
  <c r="CA212" i="34"/>
  <c r="BS212" i="34"/>
  <c r="BK212" i="34"/>
  <c r="BC212" i="34"/>
  <c r="AU212" i="34"/>
  <c r="AM212" i="34"/>
  <c r="AE212" i="34"/>
  <c r="W212" i="34"/>
  <c r="O212" i="34"/>
  <c r="G212" i="34"/>
  <c r="CP212" i="34"/>
  <c r="CH212" i="34"/>
  <c r="BZ212" i="34"/>
  <c r="BR212" i="34"/>
  <c r="BJ212" i="34"/>
  <c r="BB212" i="34"/>
  <c r="AT212" i="34"/>
  <c r="AL212" i="34"/>
  <c r="AD212" i="34"/>
  <c r="V212" i="34"/>
  <c r="N212" i="34"/>
  <c r="CO212" i="34"/>
  <c r="CG212" i="34"/>
  <c r="BY212" i="34"/>
  <c r="BQ212" i="34"/>
  <c r="BI212" i="34"/>
  <c r="BA212" i="34"/>
  <c r="AS212" i="34"/>
  <c r="AK212" i="34"/>
  <c r="AC212" i="34"/>
  <c r="U212" i="34"/>
  <c r="M212" i="34"/>
  <c r="CN212" i="34"/>
  <c r="CF212" i="34"/>
  <c r="BX212" i="34"/>
  <c r="BP212" i="34"/>
  <c r="BH212" i="34"/>
  <c r="AZ212" i="34"/>
  <c r="AR212" i="34"/>
  <c r="AJ212" i="34"/>
  <c r="AB212" i="34"/>
  <c r="T212" i="34"/>
  <c r="L212" i="34"/>
  <c r="CM212" i="34"/>
  <c r="CE212" i="34"/>
  <c r="BW212" i="34"/>
  <c r="BO212" i="34"/>
  <c r="BG212" i="34"/>
  <c r="AY212" i="34"/>
  <c r="AQ212" i="34"/>
  <c r="AI212" i="34"/>
  <c r="AA212" i="34"/>
  <c r="S212" i="34"/>
  <c r="K212" i="34"/>
  <c r="BU212" i="34"/>
  <c r="AO212" i="34"/>
  <c r="I212" i="34"/>
  <c r="BN212" i="34"/>
  <c r="AH212" i="34"/>
  <c r="CS212" i="34"/>
  <c r="BM212" i="34"/>
  <c r="AG212" i="34"/>
  <c r="CL212" i="34"/>
  <c r="BF212" i="34"/>
  <c r="Z212" i="34"/>
  <c r="CK212" i="34"/>
  <c r="BE212" i="34"/>
  <c r="Y212" i="34"/>
  <c r="CD212" i="34"/>
  <c r="AX212" i="34"/>
  <c r="R212" i="34"/>
  <c r="CC212" i="34"/>
  <c r="AW212" i="34"/>
  <c r="Q212" i="34"/>
  <c r="BV212" i="34"/>
  <c r="AP212" i="34"/>
  <c r="J212" i="34"/>
  <c r="E159" i="34"/>
  <c r="T244" i="34"/>
  <c r="T255" i="34" s="1"/>
  <c r="BE244" i="34"/>
  <c r="BE255" i="34" s="1"/>
  <c r="BE181" i="34"/>
  <c r="BE166" i="34"/>
  <c r="BN244" i="34"/>
  <c r="BN255" i="34" s="1"/>
  <c r="BN181" i="34"/>
  <c r="BN166" i="34"/>
  <c r="CF244" i="34"/>
  <c r="CF255" i="34" s="1"/>
  <c r="CF181" i="34"/>
  <c r="CF166" i="34"/>
  <c r="J267" i="34"/>
  <c r="J262" i="34"/>
  <c r="R267" i="34"/>
  <c r="R262" i="34"/>
  <c r="Z267" i="34"/>
  <c r="Z262" i="34"/>
  <c r="AH267" i="34"/>
  <c r="AH262" i="34"/>
  <c r="AP267" i="34"/>
  <c r="AP262" i="34"/>
  <c r="AX267" i="34"/>
  <c r="AX262" i="34"/>
  <c r="BF267" i="34"/>
  <c r="BF262" i="34"/>
  <c r="BN267" i="34"/>
  <c r="BN262" i="34"/>
  <c r="BV267" i="34"/>
  <c r="BV262" i="34"/>
  <c r="CD267" i="34"/>
  <c r="CD262" i="34"/>
  <c r="CL267" i="34"/>
  <c r="CL262" i="34"/>
  <c r="CM201" i="34"/>
  <c r="CE201" i="34"/>
  <c r="BW201" i="34"/>
  <c r="BO201" i="34"/>
  <c r="BG201" i="34"/>
  <c r="AY201" i="34"/>
  <c r="AQ201" i="34"/>
  <c r="AI201" i="34"/>
  <c r="AA201" i="34"/>
  <c r="S201" i="34"/>
  <c r="K201" i="34"/>
  <c r="CL201" i="34"/>
  <c r="CD201" i="34"/>
  <c r="BV201" i="34"/>
  <c r="BN201" i="34"/>
  <c r="BF201" i="34"/>
  <c r="AX201" i="34"/>
  <c r="AP201" i="34"/>
  <c r="AH201" i="34"/>
  <c r="Z201" i="34"/>
  <c r="R201" i="34"/>
  <c r="J201" i="34"/>
  <c r="CS201" i="34"/>
  <c r="CK201" i="34"/>
  <c r="CC201" i="34"/>
  <c r="BU201" i="34"/>
  <c r="BM201" i="34"/>
  <c r="BE201" i="34"/>
  <c r="AW201" i="34"/>
  <c r="AO201" i="34"/>
  <c r="AG201" i="34"/>
  <c r="Y201" i="34"/>
  <c r="Q201" i="34"/>
  <c r="I201" i="34"/>
  <c r="CR201" i="34"/>
  <c r="CJ201" i="34"/>
  <c r="CB201" i="34"/>
  <c r="BT201" i="34"/>
  <c r="BL201" i="34"/>
  <c r="BD201" i="34"/>
  <c r="AV201" i="34"/>
  <c r="AN201" i="34"/>
  <c r="AF201" i="34"/>
  <c r="X201" i="34"/>
  <c r="P201" i="34"/>
  <c r="H201" i="34"/>
  <c r="CQ201" i="34"/>
  <c r="CI201" i="34"/>
  <c r="CA201" i="34"/>
  <c r="BS201" i="34"/>
  <c r="BK201" i="34"/>
  <c r="BC201" i="34"/>
  <c r="AU201" i="34"/>
  <c r="AM201" i="34"/>
  <c r="AE201" i="34"/>
  <c r="W201" i="34"/>
  <c r="O201" i="34"/>
  <c r="G201" i="34"/>
  <c r="CP201" i="34"/>
  <c r="CH201" i="34"/>
  <c r="BZ201" i="34"/>
  <c r="BR201" i="34"/>
  <c r="BJ201" i="34"/>
  <c r="BB201" i="34"/>
  <c r="AT201" i="34"/>
  <c r="AL201" i="34"/>
  <c r="AD201" i="34"/>
  <c r="V201" i="34"/>
  <c r="N201" i="34"/>
  <c r="CO201" i="34"/>
  <c r="CG201" i="34"/>
  <c r="BY201" i="34"/>
  <c r="BQ201" i="34"/>
  <c r="BI201" i="34"/>
  <c r="BA201" i="34"/>
  <c r="AS201" i="34"/>
  <c r="AK201" i="34"/>
  <c r="AC201" i="34"/>
  <c r="U201" i="34"/>
  <c r="M201" i="34"/>
  <c r="CN201" i="34"/>
  <c r="AB201" i="34"/>
  <c r="CF201" i="34"/>
  <c r="T201" i="34"/>
  <c r="BX201" i="34"/>
  <c r="L201" i="34"/>
  <c r="BP201" i="34"/>
  <c r="BH201" i="34"/>
  <c r="AZ201" i="34"/>
  <c r="AR201" i="34"/>
  <c r="AJ201" i="34"/>
  <c r="CR204" i="34"/>
  <c r="CJ204" i="34"/>
  <c r="CB204" i="34"/>
  <c r="BT204" i="34"/>
  <c r="BL204" i="34"/>
  <c r="BD204" i="34"/>
  <c r="AV204" i="34"/>
  <c r="AN204" i="34"/>
  <c r="AF204" i="34"/>
  <c r="X204" i="34"/>
  <c r="P204" i="34"/>
  <c r="H204" i="34"/>
  <c r="CQ204" i="34"/>
  <c r="CI204" i="34"/>
  <c r="CA204" i="34"/>
  <c r="BS204" i="34"/>
  <c r="BK204" i="34"/>
  <c r="BC204" i="34"/>
  <c r="AU204" i="34"/>
  <c r="AM204" i="34"/>
  <c r="AE204" i="34"/>
  <c r="W204" i="34"/>
  <c r="CP204" i="34"/>
  <c r="CH204" i="34"/>
  <c r="BZ204" i="34"/>
  <c r="BR204" i="34"/>
  <c r="BJ204" i="34"/>
  <c r="BB204" i="34"/>
  <c r="AT204" i="34"/>
  <c r="AL204" i="34"/>
  <c r="AD204" i="34"/>
  <c r="V204" i="34"/>
  <c r="N204" i="34"/>
  <c r="CN204" i="34"/>
  <c r="CF204" i="34"/>
  <c r="BX204" i="34"/>
  <c r="BP204" i="34"/>
  <c r="BH204" i="34"/>
  <c r="AZ204" i="34"/>
  <c r="AR204" i="34"/>
  <c r="AJ204" i="34"/>
  <c r="AB204" i="34"/>
  <c r="T204" i="34"/>
  <c r="CD204" i="34"/>
  <c r="BN204" i="34"/>
  <c r="AX204" i="34"/>
  <c r="AH204" i="34"/>
  <c r="R204" i="34"/>
  <c r="G204" i="34"/>
  <c r="CS204" i="34"/>
  <c r="CC204" i="34"/>
  <c r="BM204" i="34"/>
  <c r="AW204" i="34"/>
  <c r="AG204" i="34"/>
  <c r="Q204" i="34"/>
  <c r="CO204" i="34"/>
  <c r="BY204" i="34"/>
  <c r="BI204" i="34"/>
  <c r="AS204" i="34"/>
  <c r="AC204" i="34"/>
  <c r="O204" i="34"/>
  <c r="CM204" i="34"/>
  <c r="BW204" i="34"/>
  <c r="BG204" i="34"/>
  <c r="AQ204" i="34"/>
  <c r="AA204" i="34"/>
  <c r="M204" i="34"/>
  <c r="CL204" i="34"/>
  <c r="BV204" i="34"/>
  <c r="BF204" i="34"/>
  <c r="AP204" i="34"/>
  <c r="Z204" i="34"/>
  <c r="L204" i="34"/>
  <c r="CK204" i="34"/>
  <c r="BU204" i="34"/>
  <c r="BE204" i="34"/>
  <c r="AO204" i="34"/>
  <c r="Y204" i="34"/>
  <c r="K204" i="34"/>
  <c r="CG204" i="34"/>
  <c r="BQ204" i="34"/>
  <c r="BA204" i="34"/>
  <c r="AK204" i="34"/>
  <c r="U204" i="34"/>
  <c r="J204" i="34"/>
  <c r="CE204" i="34"/>
  <c r="BO204" i="34"/>
  <c r="AY204" i="34"/>
  <c r="AI204" i="34"/>
  <c r="S204" i="34"/>
  <c r="I204" i="34"/>
  <c r="I263" i="34"/>
  <c r="I268" i="34"/>
  <c r="I156" i="34"/>
  <c r="Q263" i="34"/>
  <c r="Q268" i="34"/>
  <c r="Q156" i="34"/>
  <c r="Y263" i="34"/>
  <c r="Y268" i="34"/>
  <c r="Y156" i="34"/>
  <c r="AG263" i="34"/>
  <c r="AG268" i="34"/>
  <c r="AG156" i="34"/>
  <c r="AO263" i="34"/>
  <c r="AO268" i="34"/>
  <c r="AO156" i="34"/>
  <c r="AW263" i="34"/>
  <c r="AW268" i="34"/>
  <c r="AW156" i="34"/>
  <c r="L244" i="34"/>
  <c r="L255" i="34" s="1"/>
  <c r="L181" i="34"/>
  <c r="L166" i="34"/>
  <c r="V244" i="34"/>
  <c r="V255" i="34" s="1"/>
  <c r="V181" i="34"/>
  <c r="V166" i="34"/>
  <c r="AW244" i="34"/>
  <c r="AW255" i="34" s="1"/>
  <c r="AW181" i="34"/>
  <c r="AW166" i="34"/>
  <c r="BF244" i="34"/>
  <c r="BF255" i="34" s="1"/>
  <c r="BF181" i="34"/>
  <c r="BF166" i="34"/>
  <c r="BO244" i="34"/>
  <c r="BO255" i="34" s="1"/>
  <c r="BO181" i="34"/>
  <c r="BO184" i="34" s="1"/>
  <c r="BO166" i="34"/>
  <c r="CH244" i="34"/>
  <c r="CH255" i="34" s="1"/>
  <c r="CH181" i="34"/>
  <c r="CH166" i="34"/>
  <c r="K267" i="34"/>
  <c r="K262" i="34"/>
  <c r="S267" i="34"/>
  <c r="S262" i="34"/>
  <c r="AA267" i="34"/>
  <c r="AA262" i="34"/>
  <c r="AI267" i="34"/>
  <c r="AI262" i="34"/>
  <c r="AQ267" i="34"/>
  <c r="AQ262" i="34"/>
  <c r="AY267" i="34"/>
  <c r="AY262" i="34"/>
  <c r="BG267" i="34"/>
  <c r="BG262" i="34"/>
  <c r="BO267" i="34"/>
  <c r="BO262" i="34"/>
  <c r="BW267" i="34"/>
  <c r="BW262" i="34"/>
  <c r="CE267" i="34"/>
  <c r="CE262" i="34"/>
  <c r="CM267" i="34"/>
  <c r="CM262" i="34"/>
  <c r="J263" i="34"/>
  <c r="J268" i="34"/>
  <c r="J156" i="34"/>
  <c r="R263" i="34"/>
  <c r="R268" i="34"/>
  <c r="R156" i="34"/>
  <c r="Z263" i="34"/>
  <c r="Z268" i="34"/>
  <c r="Z156" i="34"/>
  <c r="AH263" i="34"/>
  <c r="AH268" i="34"/>
  <c r="AH156" i="34"/>
  <c r="AP263" i="34"/>
  <c r="AP268" i="34"/>
  <c r="AP156" i="34"/>
  <c r="AX263" i="34"/>
  <c r="AX268" i="34"/>
  <c r="AX156" i="34"/>
  <c r="BF263" i="34"/>
  <c r="BF268" i="34"/>
  <c r="BF156" i="34"/>
  <c r="BN263" i="34"/>
  <c r="BN268" i="34"/>
  <c r="BN156" i="34"/>
  <c r="BV263" i="34"/>
  <c r="BV268" i="34"/>
  <c r="BV156" i="34"/>
  <c r="CD263" i="34"/>
  <c r="CD268" i="34"/>
  <c r="CD156" i="34"/>
  <c r="CL263" i="34"/>
  <c r="CL268" i="34"/>
  <c r="CL156" i="34"/>
  <c r="AO244" i="34"/>
  <c r="AO255" i="34" s="1"/>
  <c r="AO181" i="34"/>
  <c r="AO166" i="34"/>
  <c r="AX9" i="34"/>
  <c r="BG9" i="34"/>
  <c r="BP244" i="34"/>
  <c r="BP255" i="34" s="1"/>
  <c r="BP181" i="34"/>
  <c r="BP166" i="34"/>
  <c r="L262" i="34"/>
  <c r="L267" i="34"/>
  <c r="T262" i="34"/>
  <c r="T267" i="34"/>
  <c r="AB262" i="34"/>
  <c r="AB267" i="34"/>
  <c r="AJ262" i="34"/>
  <c r="AJ267" i="34"/>
  <c r="AR262" i="34"/>
  <c r="AR267" i="34"/>
  <c r="AZ262" i="34"/>
  <c r="AZ267" i="34"/>
  <c r="BH262" i="34"/>
  <c r="BH267" i="34"/>
  <c r="BP262" i="34"/>
  <c r="BP267" i="34"/>
  <c r="BX262" i="34"/>
  <c r="BX267" i="34"/>
  <c r="CF262" i="34"/>
  <c r="CF267" i="34"/>
  <c r="CN262" i="34"/>
  <c r="CN267" i="34"/>
  <c r="AP244" i="34"/>
  <c r="AP255" i="34" s="1"/>
  <c r="AP181" i="34"/>
  <c r="AP166" i="34"/>
  <c r="AY244" i="34"/>
  <c r="AY255" i="34" s="1"/>
  <c r="AY181" i="34"/>
  <c r="AY166" i="34"/>
  <c r="BR244" i="34"/>
  <c r="BR255" i="34" s="1"/>
  <c r="BR181" i="34"/>
  <c r="BR166" i="34"/>
  <c r="CS244" i="34"/>
  <c r="CS255" i="34" s="1"/>
  <c r="CS181" i="34"/>
  <c r="CS166" i="34"/>
  <c r="M262" i="34"/>
  <c r="M267" i="34"/>
  <c r="M9" i="34"/>
  <c r="U262" i="34"/>
  <c r="U267" i="34"/>
  <c r="U9" i="34"/>
  <c r="AC262" i="34"/>
  <c r="AC267" i="34"/>
  <c r="AC9" i="34"/>
  <c r="AK262" i="34"/>
  <c r="AK267" i="34"/>
  <c r="AK9" i="34"/>
  <c r="AS262" i="34"/>
  <c r="AS267" i="34"/>
  <c r="AS9" i="34"/>
  <c r="BA262" i="34"/>
  <c r="BA267" i="34"/>
  <c r="BA9" i="34"/>
  <c r="BI262" i="34"/>
  <c r="BI267" i="34"/>
  <c r="BI9" i="34"/>
  <c r="BQ262" i="34"/>
  <c r="BQ267" i="34"/>
  <c r="BQ9" i="34"/>
  <c r="BY262" i="34"/>
  <c r="BY267" i="34"/>
  <c r="BY9" i="34"/>
  <c r="CG262" i="34"/>
  <c r="CG267" i="34"/>
  <c r="CG9" i="34"/>
  <c r="CO262" i="34"/>
  <c r="CO267" i="34"/>
  <c r="CO9" i="34"/>
  <c r="CN202" i="34"/>
  <c r="CF202" i="34"/>
  <c r="BX202" i="34"/>
  <c r="BP202" i="34"/>
  <c r="BH202" i="34"/>
  <c r="AZ202" i="34"/>
  <c r="AR202" i="34"/>
  <c r="AJ202" i="34"/>
  <c r="AB202" i="34"/>
  <c r="T202" i="34"/>
  <c r="L202" i="34"/>
  <c r="CM202" i="34"/>
  <c r="CE202" i="34"/>
  <c r="BW202" i="34"/>
  <c r="BO202" i="34"/>
  <c r="BG202" i="34"/>
  <c r="AY202" i="34"/>
  <c r="AQ202" i="34"/>
  <c r="AI202" i="34"/>
  <c r="AA202" i="34"/>
  <c r="S202" i="34"/>
  <c r="K202" i="34"/>
  <c r="CL202" i="34"/>
  <c r="CD202" i="34"/>
  <c r="BV202" i="34"/>
  <c r="BN202" i="34"/>
  <c r="BF202" i="34"/>
  <c r="AX202" i="34"/>
  <c r="AP202" i="34"/>
  <c r="AH202" i="34"/>
  <c r="Z202" i="34"/>
  <c r="R202" i="34"/>
  <c r="J202" i="34"/>
  <c r="CS202" i="34"/>
  <c r="CK202" i="34"/>
  <c r="CC202" i="34"/>
  <c r="BU202" i="34"/>
  <c r="BM202" i="34"/>
  <c r="BE202" i="34"/>
  <c r="AW202" i="34"/>
  <c r="AO202" i="34"/>
  <c r="AG202" i="34"/>
  <c r="Y202" i="34"/>
  <c r="Q202" i="34"/>
  <c r="I202" i="34"/>
  <c r="CR202" i="34"/>
  <c r="CJ202" i="34"/>
  <c r="CB202" i="34"/>
  <c r="BT202" i="34"/>
  <c r="BL202" i="34"/>
  <c r="BD202" i="34"/>
  <c r="AV202" i="34"/>
  <c r="AN202" i="34"/>
  <c r="AF202" i="34"/>
  <c r="X202" i="34"/>
  <c r="P202" i="34"/>
  <c r="H202" i="34"/>
  <c r="CQ202" i="34"/>
  <c r="CI202" i="34"/>
  <c r="CA202" i="34"/>
  <c r="BS202" i="34"/>
  <c r="BK202" i="34"/>
  <c r="BC202" i="34"/>
  <c r="AU202" i="34"/>
  <c r="AM202" i="34"/>
  <c r="AE202" i="34"/>
  <c r="W202" i="34"/>
  <c r="O202" i="34"/>
  <c r="G202" i="34"/>
  <c r="CP202" i="34"/>
  <c r="CH202" i="34"/>
  <c r="BZ202" i="34"/>
  <c r="BR202" i="34"/>
  <c r="BJ202" i="34"/>
  <c r="BB202" i="34"/>
  <c r="AT202" i="34"/>
  <c r="AL202" i="34"/>
  <c r="AD202" i="34"/>
  <c r="V202" i="34"/>
  <c r="N202" i="34"/>
  <c r="BA202" i="34"/>
  <c r="AS202" i="34"/>
  <c r="AK202" i="34"/>
  <c r="CO202" i="34"/>
  <c r="AC202" i="34"/>
  <c r="CG202" i="34"/>
  <c r="U202" i="34"/>
  <c r="BY202" i="34"/>
  <c r="M202" i="34"/>
  <c r="BQ202" i="34"/>
  <c r="BI202" i="34"/>
  <c r="CS205" i="34"/>
  <c r="CK205" i="34"/>
  <c r="CC205" i="34"/>
  <c r="BU205" i="34"/>
  <c r="BM205" i="34"/>
  <c r="BE205" i="34"/>
  <c r="AW205" i="34"/>
  <c r="AO205" i="34"/>
  <c r="AG205" i="34"/>
  <c r="Y205" i="34"/>
  <c r="Q205" i="34"/>
  <c r="I205" i="34"/>
  <c r="CR205" i="34"/>
  <c r="CJ205" i="34"/>
  <c r="CB205" i="34"/>
  <c r="BT205" i="34"/>
  <c r="BL205" i="34"/>
  <c r="BD205" i="34"/>
  <c r="AV205" i="34"/>
  <c r="AN205" i="34"/>
  <c r="AF205" i="34"/>
  <c r="X205" i="34"/>
  <c r="P205" i="34"/>
  <c r="H205" i="34"/>
  <c r="CQ205" i="34"/>
  <c r="CI205" i="34"/>
  <c r="CA205" i="34"/>
  <c r="BS205" i="34"/>
  <c r="BK205" i="34"/>
  <c r="BC205" i="34"/>
  <c r="AU205" i="34"/>
  <c r="AM205" i="34"/>
  <c r="AE205" i="34"/>
  <c r="W205" i="34"/>
  <c r="O205" i="34"/>
  <c r="G205" i="34"/>
  <c r="CO205" i="34"/>
  <c r="CG205" i="34"/>
  <c r="BY205" i="34"/>
  <c r="BQ205" i="34"/>
  <c r="BI205" i="34"/>
  <c r="BA205" i="34"/>
  <c r="AS205" i="34"/>
  <c r="AK205" i="34"/>
  <c r="AC205" i="34"/>
  <c r="U205" i="34"/>
  <c r="M205" i="34"/>
  <c r="CE205" i="34"/>
  <c r="BO205" i="34"/>
  <c r="AY205" i="34"/>
  <c r="AI205" i="34"/>
  <c r="S205" i="34"/>
  <c r="CD205" i="34"/>
  <c r="BN205" i="34"/>
  <c r="AX205" i="34"/>
  <c r="AH205" i="34"/>
  <c r="R205" i="34"/>
  <c r="CP205" i="34"/>
  <c r="BZ205" i="34"/>
  <c r="BJ205" i="34"/>
  <c r="AT205" i="34"/>
  <c r="AD205" i="34"/>
  <c r="N205" i="34"/>
  <c r="CN205" i="34"/>
  <c r="BX205" i="34"/>
  <c r="BH205" i="34"/>
  <c r="AR205" i="34"/>
  <c r="AB205" i="34"/>
  <c r="L205" i="34"/>
  <c r="CM205" i="34"/>
  <c r="BW205" i="34"/>
  <c r="BG205" i="34"/>
  <c r="AQ205" i="34"/>
  <c r="AA205" i="34"/>
  <c r="K205" i="34"/>
  <c r="CL205" i="34"/>
  <c r="BV205" i="34"/>
  <c r="BF205" i="34"/>
  <c r="AP205" i="34"/>
  <c r="Z205" i="34"/>
  <c r="J205" i="34"/>
  <c r="CH205" i="34"/>
  <c r="BR205" i="34"/>
  <c r="BB205" i="34"/>
  <c r="AL205" i="34"/>
  <c r="V205" i="34"/>
  <c r="CF205" i="34"/>
  <c r="BP205" i="34"/>
  <c r="AZ205" i="34"/>
  <c r="AJ205" i="34"/>
  <c r="T205" i="34"/>
  <c r="L268" i="34"/>
  <c r="L263" i="34"/>
  <c r="L156" i="34"/>
  <c r="T268" i="34"/>
  <c r="T263" i="34"/>
  <c r="T156" i="34"/>
  <c r="AB268" i="34"/>
  <c r="AB263" i="34"/>
  <c r="AB156" i="34"/>
  <c r="AJ268" i="34"/>
  <c r="AJ263" i="34"/>
  <c r="AJ156" i="34"/>
  <c r="AR268" i="34"/>
  <c r="AR263" i="34"/>
  <c r="AR156" i="34"/>
  <c r="Y244" i="34"/>
  <c r="Y255" i="34" s="1"/>
  <c r="Y181" i="34"/>
  <c r="Y166" i="34"/>
  <c r="AQ244" i="34"/>
  <c r="AQ255" i="34" s="1"/>
  <c r="AQ181" i="34"/>
  <c r="AQ166" i="34"/>
  <c r="BJ244" i="34"/>
  <c r="BJ255" i="34" s="1"/>
  <c r="BJ181" i="34"/>
  <c r="BJ166" i="34"/>
  <c r="CK244" i="34"/>
  <c r="CK255" i="34" s="1"/>
  <c r="CK181" i="34"/>
  <c r="CK166" i="34"/>
  <c r="N262" i="34"/>
  <c r="N267" i="34"/>
  <c r="V262" i="34"/>
  <c r="V267" i="34"/>
  <c r="AD262" i="34"/>
  <c r="AD267" i="34"/>
  <c r="AL262" i="34"/>
  <c r="AL267" i="34"/>
  <c r="AT262" i="34"/>
  <c r="AT267" i="34"/>
  <c r="BB262" i="34"/>
  <c r="BB267" i="34"/>
  <c r="BJ262" i="34"/>
  <c r="BJ267" i="34"/>
  <c r="BR262" i="34"/>
  <c r="BR267" i="34"/>
  <c r="BZ262" i="34"/>
  <c r="BZ267" i="34"/>
  <c r="CH262" i="34"/>
  <c r="CH267" i="34"/>
  <c r="CP262" i="34"/>
  <c r="CP267" i="34"/>
  <c r="Z244" i="34"/>
  <c r="Z255" i="34" s="1"/>
  <c r="Z181" i="34"/>
  <c r="Z166" i="34"/>
  <c r="AI244" i="34"/>
  <c r="AI255" i="34" s="1"/>
  <c r="AI181" i="34"/>
  <c r="AI166" i="34"/>
  <c r="BB244" i="34"/>
  <c r="BB255" i="34" s="1"/>
  <c r="BB181" i="34"/>
  <c r="BB166" i="34"/>
  <c r="CC244" i="34"/>
  <c r="CC255" i="34" s="1"/>
  <c r="CC181" i="34"/>
  <c r="CC166" i="34"/>
  <c r="CL244" i="34"/>
  <c r="CL255" i="34" s="1"/>
  <c r="CL181" i="34"/>
  <c r="CL166" i="34"/>
  <c r="G262" i="34"/>
  <c r="G267" i="34"/>
  <c r="O262" i="34"/>
  <c r="O267" i="34"/>
  <c r="W262" i="34"/>
  <c r="W267" i="34"/>
  <c r="AE262" i="34"/>
  <c r="AE267" i="34"/>
  <c r="AM262" i="34"/>
  <c r="AM267" i="34"/>
  <c r="AU262" i="34"/>
  <c r="AU267" i="34"/>
  <c r="BC262" i="34"/>
  <c r="BC267" i="34"/>
  <c r="BK262" i="34"/>
  <c r="BK267" i="34"/>
  <c r="BS262" i="34"/>
  <c r="BS267" i="34"/>
  <c r="CA262" i="34"/>
  <c r="CA267" i="34"/>
  <c r="CI262" i="34"/>
  <c r="CI267" i="34"/>
  <c r="CQ262" i="34"/>
  <c r="CQ267" i="34"/>
  <c r="CQ203" i="34"/>
  <c r="CI203" i="34"/>
  <c r="CA203" i="34"/>
  <c r="BS203" i="34"/>
  <c r="BK203" i="34"/>
  <c r="BC203" i="34"/>
  <c r="AU203" i="34"/>
  <c r="AM203" i="34"/>
  <c r="CO203" i="34"/>
  <c r="CG203" i="34"/>
  <c r="BY203" i="34"/>
  <c r="BQ203" i="34"/>
  <c r="BI203" i="34"/>
  <c r="BA203" i="34"/>
  <c r="AS203" i="34"/>
  <c r="AK203" i="34"/>
  <c r="CM203" i="34"/>
  <c r="CC203" i="34"/>
  <c r="BR203" i="34"/>
  <c r="BG203" i="34"/>
  <c r="AW203" i="34"/>
  <c r="AL203" i="34"/>
  <c r="AC203" i="34"/>
  <c r="U203" i="34"/>
  <c r="M203" i="34"/>
  <c r="CL203" i="34"/>
  <c r="CB203" i="34"/>
  <c r="BP203" i="34"/>
  <c r="BF203" i="34"/>
  <c r="AV203" i="34"/>
  <c r="AJ203" i="34"/>
  <c r="AB203" i="34"/>
  <c r="T203" i="34"/>
  <c r="L203" i="34"/>
  <c r="CK203" i="34"/>
  <c r="BZ203" i="34"/>
  <c r="BO203" i="34"/>
  <c r="BE203" i="34"/>
  <c r="AT203" i="34"/>
  <c r="AI203" i="34"/>
  <c r="AA203" i="34"/>
  <c r="S203" i="34"/>
  <c r="K203" i="34"/>
  <c r="CJ203" i="34"/>
  <c r="BX203" i="34"/>
  <c r="BN203" i="34"/>
  <c r="BD203" i="34"/>
  <c r="AR203" i="34"/>
  <c r="AH203" i="34"/>
  <c r="Z203" i="34"/>
  <c r="R203" i="34"/>
  <c r="J203" i="34"/>
  <c r="CS203" i="34"/>
  <c r="CH203" i="34"/>
  <c r="BW203" i="34"/>
  <c r="BM203" i="34"/>
  <c r="BB203" i="34"/>
  <c r="AQ203" i="34"/>
  <c r="AG203" i="34"/>
  <c r="Y203" i="34"/>
  <c r="Q203" i="34"/>
  <c r="I203" i="34"/>
  <c r="CR203" i="34"/>
  <c r="CF203" i="34"/>
  <c r="BV203" i="34"/>
  <c r="BL203" i="34"/>
  <c r="AZ203" i="34"/>
  <c r="AP203" i="34"/>
  <c r="AF203" i="34"/>
  <c r="X203" i="34"/>
  <c r="P203" i="34"/>
  <c r="H203" i="34"/>
  <c r="CP203" i="34"/>
  <c r="CE203" i="34"/>
  <c r="BU203" i="34"/>
  <c r="BJ203" i="34"/>
  <c r="AY203" i="34"/>
  <c r="AO203" i="34"/>
  <c r="AE203" i="34"/>
  <c r="W203" i="34"/>
  <c r="O203" i="34"/>
  <c r="G203" i="34"/>
  <c r="CN203" i="34"/>
  <c r="N203" i="34"/>
  <c r="CD203" i="34"/>
  <c r="BT203" i="34"/>
  <c r="BH203" i="34"/>
  <c r="AX203" i="34"/>
  <c r="AN203" i="34"/>
  <c r="AD203" i="34"/>
  <c r="V203" i="34"/>
  <c r="N263" i="34"/>
  <c r="N268" i="34"/>
  <c r="N156" i="34"/>
  <c r="V263" i="34"/>
  <c r="V268" i="34"/>
  <c r="V156" i="34"/>
  <c r="AD263" i="34"/>
  <c r="AD268" i="34"/>
  <c r="AD156" i="34"/>
  <c r="AL263" i="34"/>
  <c r="AL268" i="34"/>
  <c r="AL156" i="34"/>
  <c r="AT263" i="34"/>
  <c r="AT268" i="34"/>
  <c r="AT156" i="34"/>
  <c r="BB263" i="34"/>
  <c r="BB268" i="34"/>
  <c r="BB156" i="34"/>
  <c r="BJ263" i="34"/>
  <c r="BJ268" i="34"/>
  <c r="BJ156" i="34"/>
  <c r="BR263" i="34"/>
  <c r="BR268" i="34"/>
  <c r="BR156" i="34"/>
  <c r="BZ263" i="34"/>
  <c r="BZ268" i="34"/>
  <c r="BZ156" i="34"/>
  <c r="CH263" i="34"/>
  <c r="CH268" i="34"/>
  <c r="CH156" i="34"/>
  <c r="CP263" i="34"/>
  <c r="CP268" i="34"/>
  <c r="CP156" i="34"/>
  <c r="N265" i="34"/>
  <c r="N246" i="34"/>
  <c r="N257" i="34" s="1"/>
  <c r="N183" i="34"/>
  <c r="N168" i="34"/>
  <c r="N157" i="34"/>
  <c r="V265" i="34"/>
  <c r="V246" i="34"/>
  <c r="V257" i="34" s="1"/>
  <c r="V183" i="34"/>
  <c r="V168" i="34"/>
  <c r="V157" i="34"/>
  <c r="AD265" i="34"/>
  <c r="AD246" i="34"/>
  <c r="AD257" i="34" s="1"/>
  <c r="AD183" i="34"/>
  <c r="AD168" i="34"/>
  <c r="AD157" i="34"/>
  <c r="AL265" i="34"/>
  <c r="AL246" i="34"/>
  <c r="AL257" i="34" s="1"/>
  <c r="AL183" i="34"/>
  <c r="AL168" i="34"/>
  <c r="AL157" i="34"/>
  <c r="AT265" i="34"/>
  <c r="AT246" i="34"/>
  <c r="AT257" i="34" s="1"/>
  <c r="AT183" i="34"/>
  <c r="AT168" i="34"/>
  <c r="AT157" i="34"/>
  <c r="BB265" i="34"/>
  <c r="BB246" i="34"/>
  <c r="BB257" i="34" s="1"/>
  <c r="BB183" i="34"/>
  <c r="BB168" i="34"/>
  <c r="BB157" i="34"/>
  <c r="BJ265" i="34"/>
  <c r="BJ246" i="34"/>
  <c r="BJ257" i="34" s="1"/>
  <c r="BJ183" i="34"/>
  <c r="BJ168" i="34"/>
  <c r="BJ157" i="34"/>
  <c r="BR265" i="34"/>
  <c r="BR246" i="34"/>
  <c r="BR183" i="34"/>
  <c r="BR168" i="34"/>
  <c r="BR157" i="34"/>
  <c r="BZ265" i="34"/>
  <c r="BZ246" i="34"/>
  <c r="BZ183" i="34"/>
  <c r="BZ168" i="34"/>
  <c r="BZ157" i="34"/>
  <c r="CH265" i="34"/>
  <c r="CH246" i="34"/>
  <c r="CH183" i="34"/>
  <c r="CH168" i="34"/>
  <c r="CH157" i="34"/>
  <c r="CP265" i="34"/>
  <c r="CP246" i="34"/>
  <c r="CP183" i="34"/>
  <c r="CP168" i="34"/>
  <c r="CP157" i="34"/>
  <c r="I262" i="34"/>
  <c r="I267" i="34"/>
  <c r="Q262" i="34"/>
  <c r="Q267" i="34"/>
  <c r="Y262" i="34"/>
  <c r="Y267" i="34"/>
  <c r="AG262" i="34"/>
  <c r="AG267" i="34"/>
  <c r="AO262" i="34"/>
  <c r="AO267" i="34"/>
  <c r="AW262" i="34"/>
  <c r="AW267" i="34"/>
  <c r="BE262" i="34"/>
  <c r="BE267" i="34"/>
  <c r="BM262" i="34"/>
  <c r="BM267" i="34"/>
  <c r="BU262" i="34"/>
  <c r="BU267" i="34"/>
  <c r="CC262" i="34"/>
  <c r="CC267" i="34"/>
  <c r="CK262" i="34"/>
  <c r="CK267" i="34"/>
  <c r="CS262" i="34"/>
  <c r="CS267" i="34"/>
  <c r="K263" i="34"/>
  <c r="K268" i="34"/>
  <c r="S263" i="34"/>
  <c r="S268" i="34"/>
  <c r="AA263" i="34"/>
  <c r="AA268" i="34"/>
  <c r="AI263" i="34"/>
  <c r="AI268" i="34"/>
  <c r="AQ263" i="34"/>
  <c r="AQ268" i="34"/>
  <c r="AY263" i="34"/>
  <c r="AY268" i="34"/>
  <c r="BG263" i="34"/>
  <c r="BG268" i="34"/>
  <c r="BO263" i="34"/>
  <c r="BO268" i="34"/>
  <c r="BW263" i="34"/>
  <c r="BW268" i="34"/>
  <c r="CE263" i="34"/>
  <c r="CE268" i="34"/>
  <c r="CM263" i="34"/>
  <c r="CM268" i="34"/>
  <c r="CQ211" i="34"/>
  <c r="CI211" i="34"/>
  <c r="CA211" i="34"/>
  <c r="BS211" i="34"/>
  <c r="BK211" i="34"/>
  <c r="BC211" i="34"/>
  <c r="AU211" i="34"/>
  <c r="AM211" i="34"/>
  <c r="AE211" i="34"/>
  <c r="W211" i="34"/>
  <c r="O211" i="34"/>
  <c r="G211" i="34"/>
  <c r="CP211" i="34"/>
  <c r="CH211" i="34"/>
  <c r="BZ211" i="34"/>
  <c r="BR211" i="34"/>
  <c r="BJ211" i="34"/>
  <c r="BB211" i="34"/>
  <c r="AT211" i="34"/>
  <c r="AL211" i="34"/>
  <c r="AD211" i="34"/>
  <c r="V211" i="34"/>
  <c r="N211" i="34"/>
  <c r="CO211" i="34"/>
  <c r="CG211" i="34"/>
  <c r="BY211" i="34"/>
  <c r="BQ211" i="34"/>
  <c r="BI211" i="34"/>
  <c r="BA211" i="34"/>
  <c r="AS211" i="34"/>
  <c r="AK211" i="34"/>
  <c r="AC211" i="34"/>
  <c r="U211" i="34"/>
  <c r="M211" i="34"/>
  <c r="CN211" i="34"/>
  <c r="CF211" i="34"/>
  <c r="BX211" i="34"/>
  <c r="BP211" i="34"/>
  <c r="BH211" i="34"/>
  <c r="AZ211" i="34"/>
  <c r="AR211" i="34"/>
  <c r="AJ211" i="34"/>
  <c r="AB211" i="34"/>
  <c r="T211" i="34"/>
  <c r="L211" i="34"/>
  <c r="CM211" i="34"/>
  <c r="CE211" i="34"/>
  <c r="BW211" i="34"/>
  <c r="BO211" i="34"/>
  <c r="BG211" i="34"/>
  <c r="AY211" i="34"/>
  <c r="AQ211" i="34"/>
  <c r="AI211" i="34"/>
  <c r="AA211" i="34"/>
  <c r="S211" i="34"/>
  <c r="K211" i="34"/>
  <c r="CL211" i="34"/>
  <c r="CD211" i="34"/>
  <c r="BV211" i="34"/>
  <c r="BN211" i="34"/>
  <c r="BF211" i="34"/>
  <c r="AX211" i="34"/>
  <c r="AP211" i="34"/>
  <c r="AH211" i="34"/>
  <c r="Z211" i="34"/>
  <c r="R211" i="34"/>
  <c r="J211" i="34"/>
  <c r="BU211" i="34"/>
  <c r="AO211" i="34"/>
  <c r="I211" i="34"/>
  <c r="BT211" i="34"/>
  <c r="AN211" i="34"/>
  <c r="H211" i="34"/>
  <c r="CS211" i="34"/>
  <c r="BM211" i="34"/>
  <c r="AG211" i="34"/>
  <c r="CR211" i="34"/>
  <c r="BL211" i="34"/>
  <c r="AF211" i="34"/>
  <c r="CK211" i="34"/>
  <c r="BE211" i="34"/>
  <c r="Y211" i="34"/>
  <c r="CJ211" i="34"/>
  <c r="BD211" i="34"/>
  <c r="X211" i="34"/>
  <c r="CC211" i="34"/>
  <c r="AW211" i="34"/>
  <c r="Q211" i="34"/>
  <c r="G265" i="34"/>
  <c r="G246" i="34"/>
  <c r="G257" i="34" s="1"/>
  <c r="G183" i="34"/>
  <c r="O265" i="34"/>
  <c r="O246" i="34"/>
  <c r="O257" i="34" s="1"/>
  <c r="O183" i="34"/>
  <c r="W265" i="34"/>
  <c r="W246" i="34"/>
  <c r="W257" i="34" s="1"/>
  <c r="W183" i="34"/>
  <c r="AE265" i="34"/>
  <c r="AE246" i="34"/>
  <c r="AE257" i="34" s="1"/>
  <c r="AE183" i="34"/>
  <c r="AM265" i="34"/>
  <c r="AM246" i="34"/>
  <c r="AM257" i="34" s="1"/>
  <c r="AM183" i="34"/>
  <c r="AU265" i="34"/>
  <c r="AU246" i="34"/>
  <c r="AU257" i="34" s="1"/>
  <c r="AU183" i="34"/>
  <c r="BC265" i="34"/>
  <c r="BC246" i="34"/>
  <c r="BC257" i="34" s="1"/>
  <c r="BC183" i="34"/>
  <c r="BK265" i="34"/>
  <c r="BK246" i="34"/>
  <c r="BK257" i="34" s="1"/>
  <c r="BK183" i="34"/>
  <c r="BS265" i="34"/>
  <c r="BS246" i="34"/>
  <c r="BS183" i="34"/>
  <c r="CA265" i="34"/>
  <c r="CA246" i="34"/>
  <c r="CA183" i="34"/>
  <c r="CI265" i="34"/>
  <c r="CI246" i="34"/>
  <c r="CI183" i="34"/>
  <c r="CQ265" i="34"/>
  <c r="CQ246" i="34"/>
  <c r="CQ183" i="34"/>
  <c r="CQ226" i="34"/>
  <c r="CI226" i="34"/>
  <c r="CA226" i="34"/>
  <c r="BS226" i="34"/>
  <c r="BK226" i="34"/>
  <c r="BC226" i="34"/>
  <c r="AU226" i="34"/>
  <c r="AM226" i="34"/>
  <c r="AE226" i="34"/>
  <c r="W226" i="34"/>
  <c r="O226" i="34"/>
  <c r="G226" i="34"/>
  <c r="CP226" i="34"/>
  <c r="CH226" i="34"/>
  <c r="BZ226" i="34"/>
  <c r="BR226" i="34"/>
  <c r="BJ226" i="34"/>
  <c r="BB226" i="34"/>
  <c r="AT226" i="34"/>
  <c r="AL226" i="34"/>
  <c r="AD226" i="34"/>
  <c r="V226" i="34"/>
  <c r="N226" i="34"/>
  <c r="CO226" i="34"/>
  <c r="CG226" i="34"/>
  <c r="BY226" i="34"/>
  <c r="BQ226" i="34"/>
  <c r="BI226" i="34"/>
  <c r="BA226" i="34"/>
  <c r="AS226" i="34"/>
  <c r="AK226" i="34"/>
  <c r="AC226" i="34"/>
  <c r="U226" i="34"/>
  <c r="M226" i="34"/>
  <c r="CN226" i="34"/>
  <c r="CF226" i="34"/>
  <c r="BX226" i="34"/>
  <c r="BP226" i="34"/>
  <c r="BH226" i="34"/>
  <c r="AZ226" i="34"/>
  <c r="AR226" i="34"/>
  <c r="AJ226" i="34"/>
  <c r="AB226" i="34"/>
  <c r="T226" i="34"/>
  <c r="L226" i="34"/>
  <c r="CL226" i="34"/>
  <c r="CD226" i="34"/>
  <c r="BV226" i="34"/>
  <c r="BN226" i="34"/>
  <c r="BF226" i="34"/>
  <c r="AX226" i="34"/>
  <c r="AP226" i="34"/>
  <c r="AH226" i="34"/>
  <c r="Z226" i="34"/>
  <c r="R226" i="34"/>
  <c r="J226" i="34"/>
  <c r="CS226" i="34"/>
  <c r="BW226" i="34"/>
  <c r="BD226" i="34"/>
  <c r="AG226" i="34"/>
  <c r="K226" i="34"/>
  <c r="CR226" i="34"/>
  <c r="BU226" i="34"/>
  <c r="AY226" i="34"/>
  <c r="AF226" i="34"/>
  <c r="I226" i="34"/>
  <c r="CM226" i="34"/>
  <c r="BT226" i="34"/>
  <c r="AW226" i="34"/>
  <c r="AA226" i="34"/>
  <c r="H226" i="34"/>
  <c r="CK226" i="34"/>
  <c r="BO226" i="34"/>
  <c r="AV226" i="34"/>
  <c r="Y226" i="34"/>
  <c r="CJ226" i="34"/>
  <c r="BM226" i="34"/>
  <c r="AQ226" i="34"/>
  <c r="X226" i="34"/>
  <c r="CE226" i="34"/>
  <c r="BL226" i="34"/>
  <c r="AO226" i="34"/>
  <c r="S226" i="34"/>
  <c r="AI226" i="34"/>
  <c r="Q226" i="34"/>
  <c r="P226" i="34"/>
  <c r="CC226" i="34"/>
  <c r="CB226" i="34"/>
  <c r="BG226" i="34"/>
  <c r="BE226" i="34"/>
  <c r="L266" i="34"/>
  <c r="L247" i="34"/>
  <c r="L169" i="34"/>
  <c r="T266" i="34"/>
  <c r="T247" i="34"/>
  <c r="T169" i="34"/>
  <c r="AB266" i="34"/>
  <c r="AB247" i="34"/>
  <c r="AB169" i="34"/>
  <c r="AJ266" i="34"/>
  <c r="AJ247" i="34"/>
  <c r="AJ169" i="34"/>
  <c r="AR266" i="34"/>
  <c r="AR247" i="34"/>
  <c r="AR169" i="34"/>
  <c r="AZ266" i="34"/>
  <c r="AZ247" i="34"/>
  <c r="AZ169" i="34"/>
  <c r="BH266" i="34"/>
  <c r="BH247" i="34"/>
  <c r="BH169" i="34"/>
  <c r="BP266" i="34"/>
  <c r="BP247" i="34"/>
  <c r="BP169" i="34"/>
  <c r="BX266" i="34"/>
  <c r="BX247" i="34"/>
  <c r="BX169" i="34"/>
  <c r="CF266" i="34"/>
  <c r="CF247" i="34"/>
  <c r="CF169" i="34"/>
  <c r="CN266" i="34"/>
  <c r="CN247" i="34"/>
  <c r="CN169" i="34"/>
  <c r="H233" i="34"/>
  <c r="H173" i="34"/>
  <c r="P233" i="34"/>
  <c r="P173" i="34"/>
  <c r="X233" i="34"/>
  <c r="X173" i="34"/>
  <c r="AF233" i="34"/>
  <c r="AF173" i="34"/>
  <c r="AN233" i="34"/>
  <c r="AN173" i="34"/>
  <c r="AV233" i="34"/>
  <c r="AV173" i="34"/>
  <c r="BD233" i="34"/>
  <c r="BD173" i="34"/>
  <c r="BL233" i="34"/>
  <c r="BL173" i="34"/>
  <c r="BT233" i="34"/>
  <c r="BT173" i="34"/>
  <c r="CB233" i="34"/>
  <c r="CB173" i="34"/>
  <c r="CJ233" i="34"/>
  <c r="CJ173" i="34"/>
  <c r="CR233" i="34"/>
  <c r="CR173" i="34"/>
  <c r="K234" i="34"/>
  <c r="K232" i="34" s="1"/>
  <c r="K174" i="34"/>
  <c r="S234" i="34"/>
  <c r="S232" i="34" s="1"/>
  <c r="S174" i="34"/>
  <c r="AA234" i="34"/>
  <c r="AA232" i="34" s="1"/>
  <c r="AA174" i="34"/>
  <c r="AI234" i="34"/>
  <c r="AI232" i="34" s="1"/>
  <c r="AI174" i="34"/>
  <c r="AQ234" i="34"/>
  <c r="AQ232" i="34" s="1"/>
  <c r="AQ174" i="34"/>
  <c r="AY234" i="34"/>
  <c r="AY232" i="34" s="1"/>
  <c r="AY174" i="34"/>
  <c r="BG234" i="34"/>
  <c r="BG232" i="34" s="1"/>
  <c r="BG174" i="34"/>
  <c r="BO234" i="34"/>
  <c r="BO232" i="34" s="1"/>
  <c r="BO174" i="34"/>
  <c r="BW234" i="34"/>
  <c r="BW232" i="34" s="1"/>
  <c r="BW174" i="34"/>
  <c r="CE234" i="34"/>
  <c r="CE232" i="34" s="1"/>
  <c r="CE174" i="34"/>
  <c r="CM234" i="34"/>
  <c r="CM232" i="34" s="1"/>
  <c r="CM174" i="34"/>
  <c r="BC168" i="34"/>
  <c r="CB211" i="34"/>
  <c r="AZ268" i="34"/>
  <c r="AZ263" i="34"/>
  <c r="BH268" i="34"/>
  <c r="BH263" i="34"/>
  <c r="BP268" i="34"/>
  <c r="BP263" i="34"/>
  <c r="BX268" i="34"/>
  <c r="BX263" i="34"/>
  <c r="CF268" i="34"/>
  <c r="CF263" i="34"/>
  <c r="CN268" i="34"/>
  <c r="CN263" i="34"/>
  <c r="CL214" i="34"/>
  <c r="CD214" i="34"/>
  <c r="BV214" i="34"/>
  <c r="BN214" i="34"/>
  <c r="BF214" i="34"/>
  <c r="AX214" i="34"/>
  <c r="AP214" i="34"/>
  <c r="AH214" i="34"/>
  <c r="Z214" i="34"/>
  <c r="R214" i="34"/>
  <c r="J214" i="34"/>
  <c r="CS214" i="34"/>
  <c r="CK214" i="34"/>
  <c r="CC214" i="34"/>
  <c r="BU214" i="34"/>
  <c r="BM214" i="34"/>
  <c r="BE214" i="34"/>
  <c r="AW214" i="34"/>
  <c r="AO214" i="34"/>
  <c r="AG214" i="34"/>
  <c r="Y214" i="34"/>
  <c r="Q214" i="34"/>
  <c r="I214" i="34"/>
  <c r="CR214" i="34"/>
  <c r="CJ214" i="34"/>
  <c r="CB214" i="34"/>
  <c r="BT214" i="34"/>
  <c r="BL214" i="34"/>
  <c r="BD214" i="34"/>
  <c r="AV214" i="34"/>
  <c r="AN214" i="34"/>
  <c r="AF214" i="34"/>
  <c r="X214" i="34"/>
  <c r="P214" i="34"/>
  <c r="H214" i="34"/>
  <c r="CQ214" i="34"/>
  <c r="CI214" i="34"/>
  <c r="CA214" i="34"/>
  <c r="BS214" i="34"/>
  <c r="BK214" i="34"/>
  <c r="BC214" i="34"/>
  <c r="AU214" i="34"/>
  <c r="AM214" i="34"/>
  <c r="AE214" i="34"/>
  <c r="W214" i="34"/>
  <c r="O214" i="34"/>
  <c r="G214" i="34"/>
  <c r="CP214" i="34"/>
  <c r="CH214" i="34"/>
  <c r="BZ214" i="34"/>
  <c r="BR214" i="34"/>
  <c r="BJ214" i="34"/>
  <c r="BB214" i="34"/>
  <c r="AT214" i="34"/>
  <c r="AL214" i="34"/>
  <c r="AD214" i="34"/>
  <c r="V214" i="34"/>
  <c r="N214" i="34"/>
  <c r="CO214" i="34"/>
  <c r="CG214" i="34"/>
  <c r="BY214" i="34"/>
  <c r="BQ214" i="34"/>
  <c r="BI214" i="34"/>
  <c r="BA214" i="34"/>
  <c r="AS214" i="34"/>
  <c r="AK214" i="34"/>
  <c r="AC214" i="34"/>
  <c r="U214" i="34"/>
  <c r="M214" i="34"/>
  <c r="BW214" i="34"/>
  <c r="AQ214" i="34"/>
  <c r="K214" i="34"/>
  <c r="BP214" i="34"/>
  <c r="AJ214" i="34"/>
  <c r="BO214" i="34"/>
  <c r="AI214" i="34"/>
  <c r="CN214" i="34"/>
  <c r="BH214" i="34"/>
  <c r="AB214" i="34"/>
  <c r="CM214" i="34"/>
  <c r="BG214" i="34"/>
  <c r="AA214" i="34"/>
  <c r="CF214" i="34"/>
  <c r="AZ214" i="34"/>
  <c r="T214" i="34"/>
  <c r="CE214" i="34"/>
  <c r="AY214" i="34"/>
  <c r="S214" i="34"/>
  <c r="H246" i="34"/>
  <c r="H257" i="34" s="1"/>
  <c r="H265" i="34"/>
  <c r="H183" i="34"/>
  <c r="H168" i="34"/>
  <c r="P246" i="34"/>
  <c r="P257" i="34" s="1"/>
  <c r="P265" i="34"/>
  <c r="P183" i="34"/>
  <c r="P168" i="34"/>
  <c r="X265" i="34"/>
  <c r="X246" i="34"/>
  <c r="X257" i="34" s="1"/>
  <c r="X183" i="34"/>
  <c r="X168" i="34"/>
  <c r="AF265" i="34"/>
  <c r="AF246" i="34"/>
  <c r="AF257" i="34" s="1"/>
  <c r="AF183" i="34"/>
  <c r="AF168" i="34"/>
  <c r="AN246" i="34"/>
  <c r="AN257" i="34" s="1"/>
  <c r="AN265" i="34"/>
  <c r="AN183" i="34"/>
  <c r="AN168" i="34"/>
  <c r="AV246" i="34"/>
  <c r="AV257" i="34" s="1"/>
  <c r="AV265" i="34"/>
  <c r="AV183" i="34"/>
  <c r="AV168" i="34"/>
  <c r="BD265" i="34"/>
  <c r="BD246" i="34"/>
  <c r="BD257" i="34" s="1"/>
  <c r="BD183" i="34"/>
  <c r="BD168" i="34"/>
  <c r="BL265" i="34"/>
  <c r="BL246" i="34"/>
  <c r="BL257" i="34" s="1"/>
  <c r="BL183" i="34"/>
  <c r="BL168" i="34"/>
  <c r="BT246" i="34"/>
  <c r="BT265" i="34"/>
  <c r="BT183" i="34"/>
  <c r="BT168" i="34"/>
  <c r="CB246" i="34"/>
  <c r="CB265" i="34"/>
  <c r="CB183" i="34"/>
  <c r="CB168" i="34"/>
  <c r="CJ265" i="34"/>
  <c r="CJ246" i="34"/>
  <c r="CJ183" i="34"/>
  <c r="CJ168" i="34"/>
  <c r="CR265" i="34"/>
  <c r="CR246" i="34"/>
  <c r="CR183" i="34"/>
  <c r="CR168" i="34"/>
  <c r="CL229" i="34"/>
  <c r="CD229" i="34"/>
  <c r="BV229" i="34"/>
  <c r="BN229" i="34"/>
  <c r="BF229" i="34"/>
  <c r="AX229" i="34"/>
  <c r="AP229" i="34"/>
  <c r="AH229" i="34"/>
  <c r="Z229" i="34"/>
  <c r="R229" i="34"/>
  <c r="J229" i="34"/>
  <c r="CS229" i="34"/>
  <c r="CK229" i="34"/>
  <c r="CC229" i="34"/>
  <c r="BU229" i="34"/>
  <c r="BM229" i="34"/>
  <c r="BE229" i="34"/>
  <c r="AW229" i="34"/>
  <c r="AO229" i="34"/>
  <c r="AG229" i="34"/>
  <c r="Y229" i="34"/>
  <c r="Q229" i="34"/>
  <c r="I229" i="34"/>
  <c r="CR229" i="34"/>
  <c r="CJ229" i="34"/>
  <c r="CB229" i="34"/>
  <c r="BT229" i="34"/>
  <c r="BL229" i="34"/>
  <c r="BD229" i="34"/>
  <c r="AV229" i="34"/>
  <c r="AN229" i="34"/>
  <c r="AF229" i="34"/>
  <c r="X229" i="34"/>
  <c r="P229" i="34"/>
  <c r="H229" i="34"/>
  <c r="CQ229" i="34"/>
  <c r="CI229" i="34"/>
  <c r="CA229" i="34"/>
  <c r="BS229" i="34"/>
  <c r="BK229" i="34"/>
  <c r="BC229" i="34"/>
  <c r="AU229" i="34"/>
  <c r="AM229" i="34"/>
  <c r="AE229" i="34"/>
  <c r="W229" i="34"/>
  <c r="O229" i="34"/>
  <c r="G229" i="34"/>
  <c r="CO229" i="34"/>
  <c r="CG229" i="34"/>
  <c r="BY229" i="34"/>
  <c r="BQ229" i="34"/>
  <c r="BI229" i="34"/>
  <c r="BA229" i="34"/>
  <c r="AS229" i="34"/>
  <c r="AK229" i="34"/>
  <c r="AC229" i="34"/>
  <c r="U229" i="34"/>
  <c r="M229" i="34"/>
  <c r="CH229" i="34"/>
  <c r="BO229" i="34"/>
  <c r="AR229" i="34"/>
  <c r="V229" i="34"/>
  <c r="CF229" i="34"/>
  <c r="BJ229" i="34"/>
  <c r="AQ229" i="34"/>
  <c r="T229" i="34"/>
  <c r="CE229" i="34"/>
  <c r="BH229" i="34"/>
  <c r="AL229" i="34"/>
  <c r="S229" i="34"/>
  <c r="BZ229" i="34"/>
  <c r="BG229" i="34"/>
  <c r="AJ229" i="34"/>
  <c r="N229" i="34"/>
  <c r="BX229" i="34"/>
  <c r="BB229" i="34"/>
  <c r="AI229" i="34"/>
  <c r="L229" i="34"/>
  <c r="CP229" i="34"/>
  <c r="BW229" i="34"/>
  <c r="AZ229" i="34"/>
  <c r="AD229" i="34"/>
  <c r="K229" i="34"/>
  <c r="BP229" i="34"/>
  <c r="AY229" i="34"/>
  <c r="AT229" i="34"/>
  <c r="AB229" i="34"/>
  <c r="AA229" i="34"/>
  <c r="CN229" i="34"/>
  <c r="CM229" i="34"/>
  <c r="M266" i="34"/>
  <c r="M247" i="34"/>
  <c r="U266" i="34"/>
  <c r="U247" i="34"/>
  <c r="AC266" i="34"/>
  <c r="AC247" i="34"/>
  <c r="AK266" i="34"/>
  <c r="AK247" i="34"/>
  <c r="AS266" i="34"/>
  <c r="AS247" i="34"/>
  <c r="BA266" i="34"/>
  <c r="BA247" i="34"/>
  <c r="BI266" i="34"/>
  <c r="BI247" i="34"/>
  <c r="BQ266" i="34"/>
  <c r="BQ247" i="34"/>
  <c r="BY266" i="34"/>
  <c r="BY247" i="34"/>
  <c r="CG266" i="34"/>
  <c r="CG247" i="34"/>
  <c r="CO266" i="34"/>
  <c r="CO247" i="34"/>
  <c r="CS233" i="34"/>
  <c r="CS173" i="34"/>
  <c r="L234" i="34"/>
  <c r="L174" i="34"/>
  <c r="T234" i="34"/>
  <c r="T174" i="34"/>
  <c r="AB234" i="34"/>
  <c r="AB174" i="34"/>
  <c r="AJ234" i="34"/>
  <c r="AJ174" i="34"/>
  <c r="AR234" i="34"/>
  <c r="AR174" i="34"/>
  <c r="AZ234" i="34"/>
  <c r="AZ174" i="34"/>
  <c r="BH234" i="34"/>
  <c r="BH174" i="34"/>
  <c r="BP234" i="34"/>
  <c r="BP174" i="34"/>
  <c r="BX234" i="34"/>
  <c r="BX174" i="34"/>
  <c r="CF234" i="34"/>
  <c r="CF174" i="34"/>
  <c r="CN234" i="34"/>
  <c r="CN174" i="34"/>
  <c r="G157" i="34"/>
  <c r="O157" i="34"/>
  <c r="W157" i="34"/>
  <c r="AE157" i="34"/>
  <c r="AM157" i="34"/>
  <c r="AU157" i="34"/>
  <c r="BC157" i="34"/>
  <c r="BK157" i="34"/>
  <c r="BS157" i="34"/>
  <c r="CA157" i="34"/>
  <c r="CI157" i="34"/>
  <c r="CQ157" i="34"/>
  <c r="I158" i="34"/>
  <c r="Y158" i="34"/>
  <c r="AG158" i="34"/>
  <c r="AW158" i="34"/>
  <c r="BU158" i="34"/>
  <c r="CK158" i="34"/>
  <c r="CS158" i="34"/>
  <c r="O168" i="34"/>
  <c r="CA168" i="34"/>
  <c r="BQ169" i="34"/>
  <c r="AA173" i="34"/>
  <c r="AW173" i="34"/>
  <c r="BQ173" i="34"/>
  <c r="CM173" i="34"/>
  <c r="BA174" i="34"/>
  <c r="M268" i="34"/>
  <c r="M263" i="34"/>
  <c r="U268" i="34"/>
  <c r="U263" i="34"/>
  <c r="AC268" i="34"/>
  <c r="AC263" i="34"/>
  <c r="AK268" i="34"/>
  <c r="AK263" i="34"/>
  <c r="AS268" i="34"/>
  <c r="AS263" i="34"/>
  <c r="BA268" i="34"/>
  <c r="BA263" i="34"/>
  <c r="BI268" i="34"/>
  <c r="BI263" i="34"/>
  <c r="BQ268" i="34"/>
  <c r="BQ263" i="34"/>
  <c r="BY268" i="34"/>
  <c r="BY263" i="34"/>
  <c r="CG268" i="34"/>
  <c r="CG263" i="34"/>
  <c r="CO268" i="34"/>
  <c r="CO263" i="34"/>
  <c r="I265" i="34"/>
  <c r="I246" i="34"/>
  <c r="I257" i="34" s="1"/>
  <c r="I183" i="34"/>
  <c r="I168" i="34"/>
  <c r="Q265" i="34"/>
  <c r="Q246" i="34"/>
  <c r="Q257" i="34" s="1"/>
  <c r="Q183" i="34"/>
  <c r="Q168" i="34"/>
  <c r="Y265" i="34"/>
  <c r="Y246" i="34"/>
  <c r="Y257" i="34" s="1"/>
  <c r="Y183" i="34"/>
  <c r="Y168" i="34"/>
  <c r="AG265" i="34"/>
  <c r="AG246" i="34"/>
  <c r="AG257" i="34" s="1"/>
  <c r="AG183" i="34"/>
  <c r="AG168" i="34"/>
  <c r="AO265" i="34"/>
  <c r="AO246" i="34"/>
  <c r="AO257" i="34" s="1"/>
  <c r="AO183" i="34"/>
  <c r="AO168" i="34"/>
  <c r="AW265" i="34"/>
  <c r="AW183" i="34"/>
  <c r="AW246" i="34"/>
  <c r="AW257" i="34" s="1"/>
  <c r="AW168" i="34"/>
  <c r="BE265" i="34"/>
  <c r="BE246" i="34"/>
  <c r="BE257" i="34" s="1"/>
  <c r="BE183" i="34"/>
  <c r="BE168" i="34"/>
  <c r="BM265" i="34"/>
  <c r="BM246" i="34"/>
  <c r="BM257" i="34" s="1"/>
  <c r="BM183" i="34"/>
  <c r="BM168" i="34"/>
  <c r="BU265" i="34"/>
  <c r="BU246" i="34"/>
  <c r="BU183" i="34"/>
  <c r="BU168" i="34"/>
  <c r="CC265" i="34"/>
  <c r="CC246" i="34"/>
  <c r="CC183" i="34"/>
  <c r="CC168" i="34"/>
  <c r="CK265" i="34"/>
  <c r="CK246" i="34"/>
  <c r="CK183" i="34"/>
  <c r="CK168" i="34"/>
  <c r="CS265" i="34"/>
  <c r="CS246" i="34"/>
  <c r="CS183" i="34"/>
  <c r="CS168" i="34"/>
  <c r="N266" i="34"/>
  <c r="N247" i="34"/>
  <c r="N169" i="34"/>
  <c r="V266" i="34"/>
  <c r="V247" i="34"/>
  <c r="V169" i="34"/>
  <c r="AD266" i="34"/>
  <c r="AD247" i="34"/>
  <c r="AD169" i="34"/>
  <c r="AL266" i="34"/>
  <c r="AL247" i="34"/>
  <c r="AL169" i="34"/>
  <c r="AT266" i="34"/>
  <c r="AT247" i="34"/>
  <c r="AT169" i="34"/>
  <c r="BB266" i="34"/>
  <c r="BB247" i="34"/>
  <c r="BB169" i="34"/>
  <c r="BJ266" i="34"/>
  <c r="BJ247" i="34"/>
  <c r="BJ169" i="34"/>
  <c r="BR266" i="34"/>
  <c r="BR247" i="34"/>
  <c r="BR169" i="34"/>
  <c r="BZ266" i="34"/>
  <c r="BZ247" i="34"/>
  <c r="BZ169" i="34"/>
  <c r="CH266" i="34"/>
  <c r="CH247" i="34"/>
  <c r="CH169" i="34"/>
  <c r="CP266" i="34"/>
  <c r="CP247" i="34"/>
  <c r="CP169" i="34"/>
  <c r="J233" i="34"/>
  <c r="J173" i="34"/>
  <c r="R233" i="34"/>
  <c r="R173" i="34"/>
  <c r="Z233" i="34"/>
  <c r="Z173" i="34"/>
  <c r="AH233" i="34"/>
  <c r="AH173" i="34"/>
  <c r="AP233" i="34"/>
  <c r="AP173" i="34"/>
  <c r="AX233" i="34"/>
  <c r="AX173" i="34"/>
  <c r="BF233" i="34"/>
  <c r="BF173" i="34"/>
  <c r="BN233" i="34"/>
  <c r="BN173" i="34"/>
  <c r="BV233" i="34"/>
  <c r="BV173" i="34"/>
  <c r="CD233" i="34"/>
  <c r="CD173" i="34"/>
  <c r="CL233" i="34"/>
  <c r="CL173" i="34"/>
  <c r="E235" i="34"/>
  <c r="H157" i="34"/>
  <c r="P157" i="34"/>
  <c r="X157" i="34"/>
  <c r="AF157" i="34"/>
  <c r="AF160" i="34" s="1"/>
  <c r="AF162" i="34" s="1"/>
  <c r="AN157" i="34"/>
  <c r="AN160" i="34" s="1"/>
  <c r="AN162" i="34" s="1"/>
  <c r="AV157" i="34"/>
  <c r="AV160" i="34" s="1"/>
  <c r="AV162" i="34" s="1"/>
  <c r="BD157" i="34"/>
  <c r="BD160" i="34" s="1"/>
  <c r="BD162" i="34" s="1"/>
  <c r="BL157" i="34"/>
  <c r="BL160" i="34" s="1"/>
  <c r="BL162" i="34" s="1"/>
  <c r="BT157" i="34"/>
  <c r="BT160" i="34" s="1"/>
  <c r="BT162" i="34" s="1"/>
  <c r="CB157" i="34"/>
  <c r="CB160" i="34" s="1"/>
  <c r="CB162" i="34" s="1"/>
  <c r="CJ157" i="34"/>
  <c r="CJ160" i="34" s="1"/>
  <c r="CJ162" i="34" s="1"/>
  <c r="CR157" i="34"/>
  <c r="S168" i="34"/>
  <c r="AM168" i="34"/>
  <c r="CE168" i="34"/>
  <c r="AC169" i="34"/>
  <c r="AW169" i="34"/>
  <c r="CO169" i="34"/>
  <c r="I173" i="34"/>
  <c r="AC173" i="34"/>
  <c r="AY173" i="34"/>
  <c r="BU173" i="34"/>
  <c r="BI174" i="34"/>
  <c r="P210" i="34"/>
  <c r="L214" i="34"/>
  <c r="J265" i="34"/>
  <c r="J246" i="34"/>
  <c r="J257" i="34" s="1"/>
  <c r="J183" i="34"/>
  <c r="J168" i="34"/>
  <c r="R265" i="34"/>
  <c r="R246" i="34"/>
  <c r="R257" i="34" s="1"/>
  <c r="R183" i="34"/>
  <c r="R168" i="34"/>
  <c r="Z265" i="34"/>
  <c r="Z246" i="34"/>
  <c r="Z257" i="34" s="1"/>
  <c r="Z183" i="34"/>
  <c r="Z168" i="34"/>
  <c r="AH265" i="34"/>
  <c r="AH246" i="34"/>
  <c r="AH257" i="34" s="1"/>
  <c r="AH183" i="34"/>
  <c r="AH168" i="34"/>
  <c r="AP265" i="34"/>
  <c r="AP246" i="34"/>
  <c r="AP257" i="34" s="1"/>
  <c r="AP183" i="34"/>
  <c r="AP168" i="34"/>
  <c r="AX265" i="34"/>
  <c r="AX246" i="34"/>
  <c r="AX257" i="34" s="1"/>
  <c r="AX183" i="34"/>
  <c r="AX168" i="34"/>
  <c r="BF265" i="34"/>
  <c r="BF246" i="34"/>
  <c r="BF257" i="34" s="1"/>
  <c r="BF183" i="34"/>
  <c r="BF168" i="34"/>
  <c r="BN265" i="34"/>
  <c r="BN246" i="34"/>
  <c r="BN257" i="34" s="1"/>
  <c r="BN183" i="34"/>
  <c r="BN168" i="34"/>
  <c r="BV265" i="34"/>
  <c r="BV246" i="34"/>
  <c r="BV183" i="34"/>
  <c r="BV168" i="34"/>
  <c r="CD265" i="34"/>
  <c r="CD246" i="34"/>
  <c r="CD183" i="34"/>
  <c r="CD168" i="34"/>
  <c r="CL265" i="34"/>
  <c r="CL246" i="34"/>
  <c r="CL183" i="34"/>
  <c r="CL168" i="34"/>
  <c r="CR227" i="34"/>
  <c r="CJ227" i="34"/>
  <c r="CB227" i="34"/>
  <c r="BT227" i="34"/>
  <c r="BL227" i="34"/>
  <c r="BD227" i="34"/>
  <c r="AV227" i="34"/>
  <c r="AN227" i="34"/>
  <c r="AF227" i="34"/>
  <c r="X227" i="34"/>
  <c r="P227" i="34"/>
  <c r="H227" i="34"/>
  <c r="CQ227" i="34"/>
  <c r="CI227" i="34"/>
  <c r="CA227" i="34"/>
  <c r="BS227" i="34"/>
  <c r="BK227" i="34"/>
  <c r="BC227" i="34"/>
  <c r="AU227" i="34"/>
  <c r="AM227" i="34"/>
  <c r="AE227" i="34"/>
  <c r="W227" i="34"/>
  <c r="O227" i="34"/>
  <c r="G227" i="34"/>
  <c r="CP227" i="34"/>
  <c r="CH227" i="34"/>
  <c r="BZ227" i="34"/>
  <c r="BR227" i="34"/>
  <c r="BJ227" i="34"/>
  <c r="BB227" i="34"/>
  <c r="AT227" i="34"/>
  <c r="AL227" i="34"/>
  <c r="AD227" i="34"/>
  <c r="V227" i="34"/>
  <c r="N227" i="34"/>
  <c r="CO227" i="34"/>
  <c r="CG227" i="34"/>
  <c r="BY227" i="34"/>
  <c r="BQ227" i="34"/>
  <c r="BI227" i="34"/>
  <c r="BA227" i="34"/>
  <c r="AS227" i="34"/>
  <c r="AK227" i="34"/>
  <c r="AC227" i="34"/>
  <c r="U227" i="34"/>
  <c r="M227" i="34"/>
  <c r="CM227" i="34"/>
  <c r="CE227" i="34"/>
  <c r="BW227" i="34"/>
  <c r="BO227" i="34"/>
  <c r="BG227" i="34"/>
  <c r="AY227" i="34"/>
  <c r="AQ227" i="34"/>
  <c r="AI227" i="34"/>
  <c r="AA227" i="34"/>
  <c r="S227" i="34"/>
  <c r="K227" i="34"/>
  <c r="CF227" i="34"/>
  <c r="BM227" i="34"/>
  <c r="AP227" i="34"/>
  <c r="T227" i="34"/>
  <c r="CD227" i="34"/>
  <c r="BH227" i="34"/>
  <c r="AO227" i="34"/>
  <c r="R227" i="34"/>
  <c r="CC227" i="34"/>
  <c r="BF227" i="34"/>
  <c r="AJ227" i="34"/>
  <c r="Q227" i="34"/>
  <c r="BX227" i="34"/>
  <c r="BE227" i="34"/>
  <c r="AH227" i="34"/>
  <c r="L227" i="34"/>
  <c r="CS227" i="34"/>
  <c r="BV227" i="34"/>
  <c r="AZ227" i="34"/>
  <c r="AG227" i="34"/>
  <c r="J227" i="34"/>
  <c r="CN227" i="34"/>
  <c r="BU227" i="34"/>
  <c r="AX227" i="34"/>
  <c r="AB227" i="34"/>
  <c r="I227" i="34"/>
  <c r="Y227" i="34"/>
  <c r="CL227" i="34"/>
  <c r="CK227" i="34"/>
  <c r="BP227" i="34"/>
  <c r="BN227" i="34"/>
  <c r="AW227" i="34"/>
  <c r="AR227" i="34"/>
  <c r="G266" i="34"/>
  <c r="G247" i="34"/>
  <c r="O266" i="34"/>
  <c r="O247" i="34"/>
  <c r="W266" i="34"/>
  <c r="W247" i="34"/>
  <c r="AE266" i="34"/>
  <c r="AE247" i="34"/>
  <c r="AM266" i="34"/>
  <c r="AM247" i="34"/>
  <c r="AU266" i="34"/>
  <c r="AU247" i="34"/>
  <c r="BC266" i="34"/>
  <c r="BC247" i="34"/>
  <c r="BK266" i="34"/>
  <c r="BK247" i="34"/>
  <c r="BS266" i="34"/>
  <c r="BS247" i="34"/>
  <c r="CA266" i="34"/>
  <c r="CA247" i="34"/>
  <c r="CI266" i="34"/>
  <c r="CI247" i="34"/>
  <c r="CQ266" i="34"/>
  <c r="CQ247" i="34"/>
  <c r="N234" i="34"/>
  <c r="N174" i="34"/>
  <c r="V234" i="34"/>
  <c r="V174" i="34"/>
  <c r="AD234" i="34"/>
  <c r="AD174" i="34"/>
  <c r="AL234" i="34"/>
  <c r="AL174" i="34"/>
  <c r="AT234" i="34"/>
  <c r="AT174" i="34"/>
  <c r="BB234" i="34"/>
  <c r="BB174" i="34"/>
  <c r="BJ234" i="34"/>
  <c r="BJ174" i="34"/>
  <c r="BR234" i="34"/>
  <c r="BR174" i="34"/>
  <c r="BZ234" i="34"/>
  <c r="BZ174" i="34"/>
  <c r="CH234" i="34"/>
  <c r="CH174" i="34"/>
  <c r="CP234" i="34"/>
  <c r="CP174" i="34"/>
  <c r="I157" i="34"/>
  <c r="I160" i="34" s="1"/>
  <c r="Q157" i="34"/>
  <c r="Y157" i="34"/>
  <c r="AG157" i="34"/>
  <c r="AO157" i="34"/>
  <c r="AW157" i="34"/>
  <c r="BE157" i="34"/>
  <c r="BE160" i="34" s="1"/>
  <c r="BE162" i="34" s="1"/>
  <c r="BM157" i="34"/>
  <c r="BM160" i="34" s="1"/>
  <c r="BM162" i="34" s="1"/>
  <c r="BU157" i="34"/>
  <c r="BU160" i="34" s="1"/>
  <c r="CC157" i="34"/>
  <c r="CC160" i="34" s="1"/>
  <c r="CC162" i="34" s="1"/>
  <c r="CK157" i="34"/>
  <c r="CK160" i="34" s="1"/>
  <c r="CS157" i="34"/>
  <c r="CS160" i="34" s="1"/>
  <c r="BK168" i="34"/>
  <c r="AE169" i="34"/>
  <c r="BA169" i="34"/>
  <c r="CQ169" i="34"/>
  <c r="K173" i="34"/>
  <c r="AG173" i="34"/>
  <c r="BA173" i="34"/>
  <c r="BW173" i="34"/>
  <c r="BQ174" i="34"/>
  <c r="AV210" i="34"/>
  <c r="AR214" i="34"/>
  <c r="AW247" i="34"/>
  <c r="K265" i="34"/>
  <c r="K246" i="34"/>
  <c r="K257" i="34" s="1"/>
  <c r="S265" i="34"/>
  <c r="S246" i="34"/>
  <c r="S257" i="34" s="1"/>
  <c r="AA265" i="34"/>
  <c r="AA246" i="34"/>
  <c r="AA257" i="34" s="1"/>
  <c r="AI265" i="34"/>
  <c r="AI246" i="34"/>
  <c r="AI257" i="34" s="1"/>
  <c r="AQ265" i="34"/>
  <c r="AQ246" i="34"/>
  <c r="AQ257" i="34" s="1"/>
  <c r="AY265" i="34"/>
  <c r="AY246" i="34"/>
  <c r="AY257" i="34" s="1"/>
  <c r="BG265" i="34"/>
  <c r="BG246" i="34"/>
  <c r="BG257" i="34" s="1"/>
  <c r="BO265" i="34"/>
  <c r="BO246" i="34"/>
  <c r="BO257" i="34" s="1"/>
  <c r="BW265" i="34"/>
  <c r="BW246" i="34"/>
  <c r="CE265" i="34"/>
  <c r="CE246" i="34"/>
  <c r="CM265" i="34"/>
  <c r="CM246" i="34"/>
  <c r="CP230" i="34"/>
  <c r="CH230" i="34"/>
  <c r="BZ230" i="34"/>
  <c r="BR230" i="34"/>
  <c r="CO230" i="34"/>
  <c r="CG230" i="34"/>
  <c r="BY230" i="34"/>
  <c r="BQ230" i="34"/>
  <c r="CK230" i="34"/>
  <c r="CA230" i="34"/>
  <c r="BO230" i="34"/>
  <c r="BG230" i="34"/>
  <c r="AY230" i="34"/>
  <c r="AQ230" i="34"/>
  <c r="AI230" i="34"/>
  <c r="AA230" i="34"/>
  <c r="S230" i="34"/>
  <c r="K230" i="34"/>
  <c r="CJ230" i="34"/>
  <c r="BX230" i="34"/>
  <c r="BN230" i="34"/>
  <c r="BF230" i="34"/>
  <c r="AX230" i="34"/>
  <c r="AP230" i="34"/>
  <c r="AH230" i="34"/>
  <c r="Z230" i="34"/>
  <c r="R230" i="34"/>
  <c r="J230" i="34"/>
  <c r="CS230" i="34"/>
  <c r="CI230" i="34"/>
  <c r="BW230" i="34"/>
  <c r="BM230" i="34"/>
  <c r="BE230" i="34"/>
  <c r="AW230" i="34"/>
  <c r="AO230" i="34"/>
  <c r="AG230" i="34"/>
  <c r="Y230" i="34"/>
  <c r="Q230" i="34"/>
  <c r="I230" i="34"/>
  <c r="CR230" i="34"/>
  <c r="CF230" i="34"/>
  <c r="BV230" i="34"/>
  <c r="BL230" i="34"/>
  <c r="BD230" i="34"/>
  <c r="AV230" i="34"/>
  <c r="AN230" i="34"/>
  <c r="AF230" i="34"/>
  <c r="X230" i="34"/>
  <c r="P230" i="34"/>
  <c r="H230" i="34"/>
  <c r="CN230" i="34"/>
  <c r="CD230" i="34"/>
  <c r="BT230" i="34"/>
  <c r="BJ230" i="34"/>
  <c r="BB230" i="34"/>
  <c r="AT230" i="34"/>
  <c r="AL230" i="34"/>
  <c r="AD230" i="34"/>
  <c r="V230" i="34"/>
  <c r="N230" i="34"/>
  <c r="CB230" i="34"/>
  <c r="BA230" i="34"/>
  <c r="AE230" i="34"/>
  <c r="L230" i="34"/>
  <c r="BU230" i="34"/>
  <c r="AZ230" i="34"/>
  <c r="AC230" i="34"/>
  <c r="G230" i="34"/>
  <c r="BS230" i="34"/>
  <c r="AU230" i="34"/>
  <c r="AB230" i="34"/>
  <c r="CQ230" i="34"/>
  <c r="BP230" i="34"/>
  <c r="AS230" i="34"/>
  <c r="W230" i="34"/>
  <c r="CM230" i="34"/>
  <c r="BK230" i="34"/>
  <c r="AR230" i="34"/>
  <c r="U230" i="34"/>
  <c r="CL230" i="34"/>
  <c r="BI230" i="34"/>
  <c r="AM230" i="34"/>
  <c r="T230" i="34"/>
  <c r="AK230" i="34"/>
  <c r="AJ230" i="34"/>
  <c r="O230" i="34"/>
  <c r="M230" i="34"/>
  <c r="CE230" i="34"/>
  <c r="CC230" i="34"/>
  <c r="BH230" i="34"/>
  <c r="H266" i="34"/>
  <c r="H247" i="34"/>
  <c r="H169" i="34"/>
  <c r="P266" i="34"/>
  <c r="P247" i="34"/>
  <c r="P169" i="34"/>
  <c r="X266" i="34"/>
  <c r="X247" i="34"/>
  <c r="X169" i="34"/>
  <c r="AF266" i="34"/>
  <c r="AF247" i="34"/>
  <c r="AF169" i="34"/>
  <c r="AN266" i="34"/>
  <c r="AN247" i="34"/>
  <c r="AN169" i="34"/>
  <c r="AV266" i="34"/>
  <c r="AV247" i="34"/>
  <c r="AV169" i="34"/>
  <c r="BD266" i="34"/>
  <c r="BD247" i="34"/>
  <c r="BD169" i="34"/>
  <c r="BL266" i="34"/>
  <c r="BL247" i="34"/>
  <c r="BL169" i="34"/>
  <c r="BT266" i="34"/>
  <c r="BT247" i="34"/>
  <c r="BT169" i="34"/>
  <c r="CB266" i="34"/>
  <c r="CB247" i="34"/>
  <c r="CB169" i="34"/>
  <c r="CJ266" i="34"/>
  <c r="CJ247" i="34"/>
  <c r="CJ169" i="34"/>
  <c r="CR266" i="34"/>
  <c r="CR247" i="34"/>
  <c r="CR169" i="34"/>
  <c r="L233" i="34"/>
  <c r="L173" i="34"/>
  <c r="T233" i="34"/>
  <c r="T173" i="34"/>
  <c r="AB233" i="34"/>
  <c r="AB173" i="34"/>
  <c r="AJ233" i="34"/>
  <c r="AJ173" i="34"/>
  <c r="AR233" i="34"/>
  <c r="AR173" i="34"/>
  <c r="AZ233" i="34"/>
  <c r="AZ173" i="34"/>
  <c r="BH233" i="34"/>
  <c r="BH173" i="34"/>
  <c r="BP233" i="34"/>
  <c r="BP173" i="34"/>
  <c r="BX233" i="34"/>
  <c r="BX173" i="34"/>
  <c r="CF233" i="34"/>
  <c r="CF173" i="34"/>
  <c r="CN233" i="34"/>
  <c r="CN173" i="34"/>
  <c r="G234" i="34"/>
  <c r="G174" i="34"/>
  <c r="O234" i="34"/>
  <c r="O174" i="34"/>
  <c r="W234" i="34"/>
  <c r="W174" i="34"/>
  <c r="AE234" i="34"/>
  <c r="AE174" i="34"/>
  <c r="AM234" i="34"/>
  <c r="AM174" i="34"/>
  <c r="AU234" i="34"/>
  <c r="AU174" i="34"/>
  <c r="BC234" i="34"/>
  <c r="BC174" i="34"/>
  <c r="BK234" i="34"/>
  <c r="BK174" i="34"/>
  <c r="BS234" i="34"/>
  <c r="BS174" i="34"/>
  <c r="CA234" i="34"/>
  <c r="CA174" i="34"/>
  <c r="CI234" i="34"/>
  <c r="CI174" i="34"/>
  <c r="CQ234" i="34"/>
  <c r="CQ174" i="34"/>
  <c r="J157" i="34"/>
  <c r="R157" i="34"/>
  <c r="Z157" i="34"/>
  <c r="AH157" i="34"/>
  <c r="AP157" i="34"/>
  <c r="AX157" i="34"/>
  <c r="BF157" i="34"/>
  <c r="BN157" i="34"/>
  <c r="BV157" i="34"/>
  <c r="CD157" i="34"/>
  <c r="CL157" i="34"/>
  <c r="L158" i="34"/>
  <c r="T158" i="34"/>
  <c r="AB158" i="34"/>
  <c r="AJ158" i="34"/>
  <c r="AR158" i="34"/>
  <c r="AZ158" i="34"/>
  <c r="BH158" i="34"/>
  <c r="BP158" i="34"/>
  <c r="BX158" i="34"/>
  <c r="CF158" i="34"/>
  <c r="CN158" i="34"/>
  <c r="W168" i="34"/>
  <c r="BO168" i="34"/>
  <c r="CI168" i="34"/>
  <c r="M169" i="34"/>
  <c r="BC169" i="34"/>
  <c r="BY169" i="34"/>
  <c r="M173" i="34"/>
  <c r="AI173" i="34"/>
  <c r="BE173" i="34"/>
  <c r="BY173" i="34"/>
  <c r="M174" i="34"/>
  <c r="BY174" i="34"/>
  <c r="AI183" i="34"/>
  <c r="BX214" i="34"/>
  <c r="AF263" i="34"/>
  <c r="AF268" i="34"/>
  <c r="AN263" i="34"/>
  <c r="AN268" i="34"/>
  <c r="AV263" i="34"/>
  <c r="AV268" i="34"/>
  <c r="BD263" i="34"/>
  <c r="BD268" i="34"/>
  <c r="BL263" i="34"/>
  <c r="BL268" i="34"/>
  <c r="BT263" i="34"/>
  <c r="BT268" i="34"/>
  <c r="CB263" i="34"/>
  <c r="CB268" i="34"/>
  <c r="CJ263" i="34"/>
  <c r="CJ268" i="34"/>
  <c r="CR263" i="34"/>
  <c r="CR268" i="34"/>
  <c r="CP210" i="34"/>
  <c r="CH210" i="34"/>
  <c r="BZ210" i="34"/>
  <c r="BR210" i="34"/>
  <c r="BJ210" i="34"/>
  <c r="BB210" i="34"/>
  <c r="AT210" i="34"/>
  <c r="AL210" i="34"/>
  <c r="AD210" i="34"/>
  <c r="V210" i="34"/>
  <c r="N210" i="34"/>
  <c r="CO210" i="34"/>
  <c r="CG210" i="34"/>
  <c r="BY210" i="34"/>
  <c r="BQ210" i="34"/>
  <c r="BI210" i="34"/>
  <c r="BA210" i="34"/>
  <c r="AS210" i="34"/>
  <c r="AK210" i="34"/>
  <c r="AC210" i="34"/>
  <c r="U210" i="34"/>
  <c r="M210" i="34"/>
  <c r="CN210" i="34"/>
  <c r="CF210" i="34"/>
  <c r="BX210" i="34"/>
  <c r="BP210" i="34"/>
  <c r="BH210" i="34"/>
  <c r="AZ210" i="34"/>
  <c r="AR210" i="34"/>
  <c r="AJ210" i="34"/>
  <c r="AB210" i="34"/>
  <c r="T210" i="34"/>
  <c r="L210" i="34"/>
  <c r="CM210" i="34"/>
  <c r="CE210" i="34"/>
  <c r="BW210" i="34"/>
  <c r="BO210" i="34"/>
  <c r="BG210" i="34"/>
  <c r="AY210" i="34"/>
  <c r="AQ210" i="34"/>
  <c r="AI210" i="34"/>
  <c r="AA210" i="34"/>
  <c r="S210" i="34"/>
  <c r="K210" i="34"/>
  <c r="CL210" i="34"/>
  <c r="CD210" i="34"/>
  <c r="BV210" i="34"/>
  <c r="BN210" i="34"/>
  <c r="BF210" i="34"/>
  <c r="AX210" i="34"/>
  <c r="AP210" i="34"/>
  <c r="AH210" i="34"/>
  <c r="Z210" i="34"/>
  <c r="R210" i="34"/>
  <c r="J210" i="34"/>
  <c r="CS210" i="34"/>
  <c r="CK210" i="34"/>
  <c r="CC210" i="34"/>
  <c r="BU210" i="34"/>
  <c r="BM210" i="34"/>
  <c r="BE210" i="34"/>
  <c r="AW210" i="34"/>
  <c r="AO210" i="34"/>
  <c r="AG210" i="34"/>
  <c r="Y210" i="34"/>
  <c r="Q210" i="34"/>
  <c r="I210" i="34"/>
  <c r="CA210" i="34"/>
  <c r="AU210" i="34"/>
  <c r="O210" i="34"/>
  <c r="BT210" i="34"/>
  <c r="AN210" i="34"/>
  <c r="H210" i="34"/>
  <c r="BS210" i="34"/>
  <c r="AM210" i="34"/>
  <c r="G210" i="34"/>
  <c r="CR210" i="34"/>
  <c r="BL210" i="34"/>
  <c r="AF210" i="34"/>
  <c r="CQ210" i="34"/>
  <c r="BK210" i="34"/>
  <c r="AE210" i="34"/>
  <c r="CJ210" i="34"/>
  <c r="BD210" i="34"/>
  <c r="X210" i="34"/>
  <c r="CI210" i="34"/>
  <c r="BC210" i="34"/>
  <c r="W210" i="34"/>
  <c r="L265" i="34"/>
  <c r="L246" i="34"/>
  <c r="L257" i="34" s="1"/>
  <c r="L168" i="34"/>
  <c r="L183" i="34"/>
  <c r="T265" i="34"/>
  <c r="T246" i="34"/>
  <c r="T257" i="34" s="1"/>
  <c r="T168" i="34"/>
  <c r="T183" i="34"/>
  <c r="AB265" i="34"/>
  <c r="AB246" i="34"/>
  <c r="AB257" i="34" s="1"/>
  <c r="AB168" i="34"/>
  <c r="AB183" i="34"/>
  <c r="AJ265" i="34"/>
  <c r="AJ246" i="34"/>
  <c r="AJ257" i="34" s="1"/>
  <c r="AJ168" i="34"/>
  <c r="AJ183" i="34"/>
  <c r="AR265" i="34"/>
  <c r="AR246" i="34"/>
  <c r="AR257" i="34" s="1"/>
  <c r="AR168" i="34"/>
  <c r="AR183" i="34"/>
  <c r="AZ265" i="34"/>
  <c r="AZ246" i="34"/>
  <c r="AZ257" i="34" s="1"/>
  <c r="AZ168" i="34"/>
  <c r="AZ183" i="34"/>
  <c r="BH265" i="34"/>
  <c r="BH246" i="34"/>
  <c r="BH257" i="34" s="1"/>
  <c r="BH168" i="34"/>
  <c r="BH183" i="34"/>
  <c r="BP265" i="34"/>
  <c r="BP246" i="34"/>
  <c r="BP257" i="34" s="1"/>
  <c r="BP168" i="34"/>
  <c r="BP183" i="34"/>
  <c r="BX265" i="34"/>
  <c r="BX246" i="34"/>
  <c r="BX168" i="34"/>
  <c r="BX183" i="34"/>
  <c r="CF265" i="34"/>
  <c r="CF246" i="34"/>
  <c r="CF168" i="34"/>
  <c r="CF183" i="34"/>
  <c r="CN265" i="34"/>
  <c r="CN246" i="34"/>
  <c r="CN168" i="34"/>
  <c r="CN183" i="34"/>
  <c r="I266" i="34"/>
  <c r="I247" i="34"/>
  <c r="Q266" i="34"/>
  <c r="Q247" i="34"/>
  <c r="Y266" i="34"/>
  <c r="Y247" i="34"/>
  <c r="AG266" i="34"/>
  <c r="AG247" i="34"/>
  <c r="AO266" i="34"/>
  <c r="AO247" i="34"/>
  <c r="BE266" i="34"/>
  <c r="BE247" i="34"/>
  <c r="BM266" i="34"/>
  <c r="BM247" i="34"/>
  <c r="BU266" i="34"/>
  <c r="BU247" i="34"/>
  <c r="CC266" i="34"/>
  <c r="CC247" i="34"/>
  <c r="CK266" i="34"/>
  <c r="CK247" i="34"/>
  <c r="CS266" i="34"/>
  <c r="CS247" i="34"/>
  <c r="M232" i="34"/>
  <c r="U232" i="34"/>
  <c r="AC232" i="34"/>
  <c r="AK232" i="34"/>
  <c r="AS232" i="34"/>
  <c r="BA232" i="34"/>
  <c r="BI232" i="34"/>
  <c r="BQ232" i="34"/>
  <c r="BY232" i="34"/>
  <c r="CG232" i="34"/>
  <c r="CO233" i="34"/>
  <c r="CO173" i="34"/>
  <c r="H234" i="34"/>
  <c r="H174" i="34"/>
  <c r="P234" i="34"/>
  <c r="P174" i="34"/>
  <c r="X234" i="34"/>
  <c r="X174" i="34"/>
  <c r="AF234" i="34"/>
  <c r="AF174" i="34"/>
  <c r="AN234" i="34"/>
  <c r="AN174" i="34"/>
  <c r="AV234" i="34"/>
  <c r="AV174" i="34"/>
  <c r="BD234" i="34"/>
  <c r="BD174" i="34"/>
  <c r="BL234" i="34"/>
  <c r="BL174" i="34"/>
  <c r="BT234" i="34"/>
  <c r="BT174" i="34"/>
  <c r="CB234" i="34"/>
  <c r="CB174" i="34"/>
  <c r="CJ234" i="34"/>
  <c r="CJ174" i="34"/>
  <c r="CR234" i="34"/>
  <c r="CR174" i="34"/>
  <c r="K157" i="34"/>
  <c r="S157" i="34"/>
  <c r="AA157" i="34"/>
  <c r="AI157" i="34"/>
  <c r="AQ157" i="34"/>
  <c r="AY157" i="34"/>
  <c r="BG157" i="34"/>
  <c r="BO157" i="34"/>
  <c r="BW157" i="34"/>
  <c r="CE157" i="34"/>
  <c r="CM157" i="34"/>
  <c r="M158" i="34"/>
  <c r="U158" i="34"/>
  <c r="AC158" i="34"/>
  <c r="AK158" i="34"/>
  <c r="AS158" i="34"/>
  <c r="BA158" i="34"/>
  <c r="BI158" i="34"/>
  <c r="BQ158" i="34"/>
  <c r="BY158" i="34"/>
  <c r="CG158" i="34"/>
  <c r="CO158" i="34"/>
  <c r="AA168" i="34"/>
  <c r="AU168" i="34"/>
  <c r="CM168" i="34"/>
  <c r="O169" i="34"/>
  <c r="AK169" i="34"/>
  <c r="BE169" i="34"/>
  <c r="CA169" i="34"/>
  <c r="E171" i="34"/>
  <c r="Q173" i="34"/>
  <c r="AK173" i="34"/>
  <c r="BG173" i="34"/>
  <c r="CC173" i="34"/>
  <c r="U174" i="34"/>
  <c r="CG174" i="34"/>
  <c r="E182" i="34"/>
  <c r="AQ183" i="34"/>
  <c r="BR229" i="34"/>
  <c r="BE263" i="34"/>
  <c r="BE268" i="34"/>
  <c r="BM263" i="34"/>
  <c r="BM268" i="34"/>
  <c r="BU263" i="34"/>
  <c r="BU268" i="34"/>
  <c r="CC263" i="34"/>
  <c r="CC268" i="34"/>
  <c r="CK263" i="34"/>
  <c r="CK268" i="34"/>
  <c r="CS263" i="34"/>
  <c r="CS268" i="34"/>
  <c r="CS213" i="34"/>
  <c r="CK213" i="34"/>
  <c r="CC213" i="34"/>
  <c r="BU213" i="34"/>
  <c r="BM213" i="34"/>
  <c r="BE213" i="34"/>
  <c r="AW213" i="34"/>
  <c r="AO213" i="34"/>
  <c r="AG213" i="34"/>
  <c r="Y213" i="34"/>
  <c r="Q213" i="34"/>
  <c r="I213" i="34"/>
  <c r="CR213" i="34"/>
  <c r="CJ213" i="34"/>
  <c r="CB213" i="34"/>
  <c r="BT213" i="34"/>
  <c r="BL213" i="34"/>
  <c r="BD213" i="34"/>
  <c r="AV213" i="34"/>
  <c r="AN213" i="34"/>
  <c r="AF213" i="34"/>
  <c r="X213" i="34"/>
  <c r="P213" i="34"/>
  <c r="H213" i="34"/>
  <c r="CQ213" i="34"/>
  <c r="CI213" i="34"/>
  <c r="CA213" i="34"/>
  <c r="BS213" i="34"/>
  <c r="BK213" i="34"/>
  <c r="BC213" i="34"/>
  <c r="AU213" i="34"/>
  <c r="AM213" i="34"/>
  <c r="AE213" i="34"/>
  <c r="W213" i="34"/>
  <c r="O213" i="34"/>
  <c r="G213" i="34"/>
  <c r="CP213" i="34"/>
  <c r="CH213" i="34"/>
  <c r="BZ213" i="34"/>
  <c r="BR213" i="34"/>
  <c r="BJ213" i="34"/>
  <c r="BB213" i="34"/>
  <c r="AT213" i="34"/>
  <c r="AL213" i="34"/>
  <c r="AD213" i="34"/>
  <c r="V213" i="34"/>
  <c r="N213" i="34"/>
  <c r="CO213" i="34"/>
  <c r="CG213" i="34"/>
  <c r="BY213" i="34"/>
  <c r="BQ213" i="34"/>
  <c r="BI213" i="34"/>
  <c r="BA213" i="34"/>
  <c r="AS213" i="34"/>
  <c r="AK213" i="34"/>
  <c r="AC213" i="34"/>
  <c r="U213" i="34"/>
  <c r="M213" i="34"/>
  <c r="CN213" i="34"/>
  <c r="CF213" i="34"/>
  <c r="BX213" i="34"/>
  <c r="BP213" i="34"/>
  <c r="BH213" i="34"/>
  <c r="AZ213" i="34"/>
  <c r="AR213" i="34"/>
  <c r="AJ213" i="34"/>
  <c r="AB213" i="34"/>
  <c r="T213" i="34"/>
  <c r="L213" i="34"/>
  <c r="BV213" i="34"/>
  <c r="AP213" i="34"/>
  <c r="J213" i="34"/>
  <c r="BO213" i="34"/>
  <c r="AI213" i="34"/>
  <c r="BN213" i="34"/>
  <c r="AH213" i="34"/>
  <c r="CM213" i="34"/>
  <c r="BG213" i="34"/>
  <c r="AA213" i="34"/>
  <c r="CL213" i="34"/>
  <c r="BF213" i="34"/>
  <c r="Z213" i="34"/>
  <c r="CE213" i="34"/>
  <c r="AY213" i="34"/>
  <c r="S213" i="34"/>
  <c r="CD213" i="34"/>
  <c r="AX213" i="34"/>
  <c r="R213" i="34"/>
  <c r="M265" i="34"/>
  <c r="M246" i="34"/>
  <c r="M257" i="34" s="1"/>
  <c r="M183" i="34"/>
  <c r="U265" i="34"/>
  <c r="U246" i="34"/>
  <c r="U257" i="34" s="1"/>
  <c r="U183" i="34"/>
  <c r="AC265" i="34"/>
  <c r="AC246" i="34"/>
  <c r="AC257" i="34" s="1"/>
  <c r="AC183" i="34"/>
  <c r="AK265" i="34"/>
  <c r="AK246" i="34"/>
  <c r="AK257" i="34" s="1"/>
  <c r="AK183" i="34"/>
  <c r="AS265" i="34"/>
  <c r="AS246" i="34"/>
  <c r="AS257" i="34" s="1"/>
  <c r="AS183" i="34"/>
  <c r="BA265" i="34"/>
  <c r="BA246" i="34"/>
  <c r="BA257" i="34" s="1"/>
  <c r="BA183" i="34"/>
  <c r="BI265" i="34"/>
  <c r="BI246" i="34"/>
  <c r="BI257" i="34" s="1"/>
  <c r="BI183" i="34"/>
  <c r="BQ265" i="34"/>
  <c r="BQ246" i="34"/>
  <c r="BQ183" i="34"/>
  <c r="BY265" i="34"/>
  <c r="BY246" i="34"/>
  <c r="BY183" i="34"/>
  <c r="CG265" i="34"/>
  <c r="CG246" i="34"/>
  <c r="CG183" i="34"/>
  <c r="CO265" i="34"/>
  <c r="CO246" i="34"/>
  <c r="CO183" i="34"/>
  <c r="CS228" i="34"/>
  <c r="CK228" i="34"/>
  <c r="CC228" i="34"/>
  <c r="BU228" i="34"/>
  <c r="BM228" i="34"/>
  <c r="BE228" i="34"/>
  <c r="AW228" i="34"/>
  <c r="AO228" i="34"/>
  <c r="AG228" i="34"/>
  <c r="Y228" i="34"/>
  <c r="Q228" i="34"/>
  <c r="I228" i="34"/>
  <c r="CR228" i="34"/>
  <c r="CJ228" i="34"/>
  <c r="CB228" i="34"/>
  <c r="BT228" i="34"/>
  <c r="BL228" i="34"/>
  <c r="BD228" i="34"/>
  <c r="AV228" i="34"/>
  <c r="AN228" i="34"/>
  <c r="AF228" i="34"/>
  <c r="X228" i="34"/>
  <c r="P228" i="34"/>
  <c r="H228" i="34"/>
  <c r="CQ228" i="34"/>
  <c r="CI228" i="34"/>
  <c r="CA228" i="34"/>
  <c r="BS228" i="34"/>
  <c r="BK228" i="34"/>
  <c r="BC228" i="34"/>
  <c r="AU228" i="34"/>
  <c r="AM228" i="34"/>
  <c r="AE228" i="34"/>
  <c r="W228" i="34"/>
  <c r="O228" i="34"/>
  <c r="G228" i="34"/>
  <c r="CP228" i="34"/>
  <c r="CH228" i="34"/>
  <c r="BZ228" i="34"/>
  <c r="BR228" i="34"/>
  <c r="BJ228" i="34"/>
  <c r="BB228" i="34"/>
  <c r="AT228" i="34"/>
  <c r="AL228" i="34"/>
  <c r="AD228" i="34"/>
  <c r="V228" i="34"/>
  <c r="N228" i="34"/>
  <c r="CN228" i="34"/>
  <c r="CF228" i="34"/>
  <c r="BX228" i="34"/>
  <c r="BP228" i="34"/>
  <c r="BH228" i="34"/>
  <c r="AZ228" i="34"/>
  <c r="AR228" i="34"/>
  <c r="AJ228" i="34"/>
  <c r="AB228" i="34"/>
  <c r="T228" i="34"/>
  <c r="L228" i="34"/>
  <c r="BW228" i="34"/>
  <c r="BA228" i="34"/>
  <c r="AH228" i="34"/>
  <c r="K228" i="34"/>
  <c r="CO228" i="34"/>
  <c r="BV228" i="34"/>
  <c r="AY228" i="34"/>
  <c r="AC228" i="34"/>
  <c r="J228" i="34"/>
  <c r="CM228" i="34"/>
  <c r="BQ228" i="34"/>
  <c r="AX228" i="34"/>
  <c r="AA228" i="34"/>
  <c r="CL228" i="34"/>
  <c r="BO228" i="34"/>
  <c r="AS228" i="34"/>
  <c r="Z228" i="34"/>
  <c r="CG228" i="34"/>
  <c r="BN228" i="34"/>
  <c r="AQ228" i="34"/>
  <c r="U228" i="34"/>
  <c r="CE228" i="34"/>
  <c r="BI228" i="34"/>
  <c r="AP228" i="34"/>
  <c r="S228" i="34"/>
  <c r="CD228" i="34"/>
  <c r="BY228" i="34"/>
  <c r="BG228" i="34"/>
  <c r="BF228" i="34"/>
  <c r="AK228" i="34"/>
  <c r="AI228" i="34"/>
  <c r="R228" i="34"/>
  <c r="J266" i="34"/>
  <c r="J247" i="34"/>
  <c r="J169" i="34"/>
  <c r="R266" i="34"/>
  <c r="R247" i="34"/>
  <c r="R169" i="34"/>
  <c r="Z266" i="34"/>
  <c r="Z247" i="34"/>
  <c r="Z169" i="34"/>
  <c r="AH266" i="34"/>
  <c r="AH247" i="34"/>
  <c r="AH169" i="34"/>
  <c r="AP266" i="34"/>
  <c r="AP247" i="34"/>
  <c r="AP169" i="34"/>
  <c r="AX266" i="34"/>
  <c r="AX247" i="34"/>
  <c r="AX169" i="34"/>
  <c r="BF266" i="34"/>
  <c r="BF247" i="34"/>
  <c r="BF169" i="34"/>
  <c r="BN266" i="34"/>
  <c r="BN247" i="34"/>
  <c r="BN169" i="34"/>
  <c r="BV266" i="34"/>
  <c r="BV247" i="34"/>
  <c r="BV169" i="34"/>
  <c r="CD266" i="34"/>
  <c r="CD247" i="34"/>
  <c r="CD169" i="34"/>
  <c r="CL266" i="34"/>
  <c r="CL247" i="34"/>
  <c r="CL169" i="34"/>
  <c r="N233" i="34"/>
  <c r="N173" i="34"/>
  <c r="V233" i="34"/>
  <c r="V173" i="34"/>
  <c r="AD233" i="34"/>
  <c r="AD173" i="34"/>
  <c r="AL233" i="34"/>
  <c r="AL173" i="34"/>
  <c r="AT233" i="34"/>
  <c r="AT173" i="34"/>
  <c r="BB233" i="34"/>
  <c r="BB173" i="34"/>
  <c r="BJ233" i="34"/>
  <c r="BJ173" i="34"/>
  <c r="BR233" i="34"/>
  <c r="BR173" i="34"/>
  <c r="BZ233" i="34"/>
  <c r="BZ173" i="34"/>
  <c r="CH233" i="34"/>
  <c r="CH173" i="34"/>
  <c r="CP233" i="34"/>
  <c r="CP173" i="34"/>
  <c r="I234" i="34"/>
  <c r="I232" i="34" s="1"/>
  <c r="I174" i="34"/>
  <c r="Q234" i="34"/>
  <c r="Q232" i="34" s="1"/>
  <c r="Q174" i="34"/>
  <c r="Y234" i="34"/>
  <c r="Y232" i="34" s="1"/>
  <c r="Y174" i="34"/>
  <c r="AG234" i="34"/>
  <c r="AG232" i="34" s="1"/>
  <c r="AG174" i="34"/>
  <c r="AO234" i="34"/>
  <c r="AO232" i="34" s="1"/>
  <c r="AO174" i="34"/>
  <c r="AW234" i="34"/>
  <c r="AW232" i="34" s="1"/>
  <c r="AW174" i="34"/>
  <c r="BE234" i="34"/>
  <c r="BE232" i="34" s="1"/>
  <c r="BE174" i="34"/>
  <c r="BM234" i="34"/>
  <c r="BM232" i="34" s="1"/>
  <c r="BM174" i="34"/>
  <c r="BU234" i="34"/>
  <c r="BU232" i="34" s="1"/>
  <c r="BU174" i="34"/>
  <c r="CC234" i="34"/>
  <c r="CC232" i="34" s="1"/>
  <c r="CC174" i="34"/>
  <c r="CK234" i="34"/>
  <c r="CK232" i="34" s="1"/>
  <c r="CK174" i="34"/>
  <c r="CS234" i="34"/>
  <c r="CS174" i="34"/>
  <c r="L157" i="34"/>
  <c r="T157" i="34"/>
  <c r="AB157" i="34"/>
  <c r="AJ157" i="34"/>
  <c r="AR157" i="34"/>
  <c r="AZ157" i="34"/>
  <c r="AZ160" i="34" s="1"/>
  <c r="BH157" i="34"/>
  <c r="BH160" i="34" s="1"/>
  <c r="BP157" i="34"/>
  <c r="BP160" i="34" s="1"/>
  <c r="BX157" i="34"/>
  <c r="BX160" i="34" s="1"/>
  <c r="CF157" i="34"/>
  <c r="CF160" i="34" s="1"/>
  <c r="CN157" i="34"/>
  <c r="CN160" i="34" s="1"/>
  <c r="N158" i="34"/>
  <c r="V158" i="34"/>
  <c r="AD158" i="34"/>
  <c r="AL158" i="34"/>
  <c r="AT158" i="34"/>
  <c r="BB158" i="34"/>
  <c r="BJ158" i="34"/>
  <c r="BR158" i="34"/>
  <c r="BZ158" i="34"/>
  <c r="CH158" i="34"/>
  <c r="CP158" i="34"/>
  <c r="G168" i="34"/>
  <c r="AC168" i="34"/>
  <c r="AY168" i="34"/>
  <c r="BS168" i="34"/>
  <c r="CO168" i="34"/>
  <c r="Q169" i="34"/>
  <c r="AM169" i="34"/>
  <c r="BI169" i="34"/>
  <c r="CC169" i="34"/>
  <c r="S173" i="34"/>
  <c r="AO173" i="34"/>
  <c r="BI173" i="34"/>
  <c r="CE173" i="34"/>
  <c r="AC174" i="34"/>
  <c r="CO174" i="34"/>
  <c r="AY183" i="34"/>
  <c r="P211" i="34"/>
  <c r="K213" i="34"/>
  <c r="K247" i="34"/>
  <c r="K169" i="34"/>
  <c r="K266" i="34"/>
  <c r="S266" i="34"/>
  <c r="S247" i="34"/>
  <c r="S169" i="34"/>
  <c r="AA266" i="34"/>
  <c r="AA247" i="34"/>
  <c r="AA169" i="34"/>
  <c r="AI266" i="34"/>
  <c r="AI247" i="34"/>
  <c r="AI169" i="34"/>
  <c r="AQ247" i="34"/>
  <c r="AQ266" i="34"/>
  <c r="AQ169" i="34"/>
  <c r="AY266" i="34"/>
  <c r="AY247" i="34"/>
  <c r="AY169" i="34"/>
  <c r="BG266" i="34"/>
  <c r="BG247" i="34"/>
  <c r="BG169" i="34"/>
  <c r="BO266" i="34"/>
  <c r="BO247" i="34"/>
  <c r="BO169" i="34"/>
  <c r="BW266" i="34"/>
  <c r="BW247" i="34"/>
  <c r="BW169" i="34"/>
  <c r="CE266" i="34"/>
  <c r="CE247" i="34"/>
  <c r="CE169" i="34"/>
  <c r="CM266" i="34"/>
  <c r="CM247" i="34"/>
  <c r="CM169" i="34"/>
  <c r="G233" i="34"/>
  <c r="G173" i="34"/>
  <c r="O233" i="34"/>
  <c r="O173" i="34"/>
  <c r="W233" i="34"/>
  <c r="W173" i="34"/>
  <c r="AE233" i="34"/>
  <c r="AE173" i="34"/>
  <c r="AM233" i="34"/>
  <c r="AM173" i="34"/>
  <c r="AU233" i="34"/>
  <c r="AU173" i="34"/>
  <c r="BC233" i="34"/>
  <c r="BC173" i="34"/>
  <c r="BK233" i="34"/>
  <c r="BK173" i="34"/>
  <c r="BS233" i="34"/>
  <c r="BS173" i="34"/>
  <c r="CA233" i="34"/>
  <c r="CA173" i="34"/>
  <c r="CI233" i="34"/>
  <c r="CI173" i="34"/>
  <c r="CQ233" i="34"/>
  <c r="CQ173" i="34"/>
  <c r="J234" i="34"/>
  <c r="J174" i="34"/>
  <c r="R234" i="34"/>
  <c r="R174" i="34"/>
  <c r="Z234" i="34"/>
  <c r="Z174" i="34"/>
  <c r="AH234" i="34"/>
  <c r="AH174" i="34"/>
  <c r="AP234" i="34"/>
  <c r="AP174" i="34"/>
  <c r="AX234" i="34"/>
  <c r="AX174" i="34"/>
  <c r="BF234" i="34"/>
  <c r="BF174" i="34"/>
  <c r="BN234" i="34"/>
  <c r="BN174" i="34"/>
  <c r="BV234" i="34"/>
  <c r="BV174" i="34"/>
  <c r="CD234" i="34"/>
  <c r="CD174" i="34"/>
  <c r="CL234" i="34"/>
  <c r="CL174" i="34"/>
  <c r="K156" i="34"/>
  <c r="S156" i="34"/>
  <c r="AA156" i="34"/>
  <c r="AI156" i="34"/>
  <c r="AQ156" i="34"/>
  <c r="AY156" i="34"/>
  <c r="BG156" i="34"/>
  <c r="BO156" i="34"/>
  <c r="BW156" i="34"/>
  <c r="CE156" i="34"/>
  <c r="CM156" i="34"/>
  <c r="M157" i="34"/>
  <c r="M160" i="34" s="1"/>
  <c r="U157" i="34"/>
  <c r="U160" i="34" s="1"/>
  <c r="AC157" i="34"/>
  <c r="AC160" i="34" s="1"/>
  <c r="AK157" i="34"/>
  <c r="AK160" i="34" s="1"/>
  <c r="AS157" i="34"/>
  <c r="AS160" i="34" s="1"/>
  <c r="BA157" i="34"/>
  <c r="BA160" i="34" s="1"/>
  <c r="BI157" i="34"/>
  <c r="BI160" i="34" s="1"/>
  <c r="BQ157" i="34"/>
  <c r="BQ160" i="34" s="1"/>
  <c r="BY157" i="34"/>
  <c r="BY160" i="34" s="1"/>
  <c r="CG157" i="34"/>
  <c r="CG160" i="34" s="1"/>
  <c r="CO157" i="34"/>
  <c r="CO160" i="34" s="1"/>
  <c r="K168" i="34"/>
  <c r="AE168" i="34"/>
  <c r="BA168" i="34"/>
  <c r="BW168" i="34"/>
  <c r="CQ168" i="34"/>
  <c r="AO169" i="34"/>
  <c r="U173" i="34"/>
  <c r="AQ173" i="34"/>
  <c r="BM173" i="34"/>
  <c r="CG173" i="34"/>
  <c r="AK174" i="34"/>
  <c r="BG183" i="34"/>
  <c r="AV211" i="34"/>
  <c r="AQ213" i="34"/>
  <c r="AN226" i="34"/>
  <c r="BC230" i="34"/>
  <c r="K256" i="34"/>
  <c r="K269" i="34" s="1"/>
  <c r="S256" i="34"/>
  <c r="S269" i="34" s="1"/>
  <c r="AQ256" i="34"/>
  <c r="AQ269" i="34" s="1"/>
  <c r="AY256" i="34"/>
  <c r="AY269" i="34" s="1"/>
  <c r="BW256" i="34"/>
  <c r="BW269" i="34" s="1"/>
  <c r="CE256" i="34"/>
  <c r="CE269" i="34" s="1"/>
  <c r="L256" i="34"/>
  <c r="L269" i="34" s="1"/>
  <c r="T256" i="34"/>
  <c r="T269" i="34" s="1"/>
  <c r="AJ256" i="34"/>
  <c r="AJ269" i="34" s="1"/>
  <c r="AR256" i="34"/>
  <c r="AR269" i="34" s="1"/>
  <c r="AZ256" i="34"/>
  <c r="AZ269" i="34" s="1"/>
  <c r="BP256" i="34"/>
  <c r="BP269" i="34" s="1"/>
  <c r="BX256" i="34"/>
  <c r="BX269" i="34" s="1"/>
  <c r="CF256" i="34"/>
  <c r="CF269" i="34" s="1"/>
  <c r="M256" i="34"/>
  <c r="M269" i="34" s="1"/>
  <c r="U256" i="34"/>
  <c r="U269" i="34" s="1"/>
  <c r="AC256" i="34"/>
  <c r="AC269" i="34" s="1"/>
  <c r="AK256" i="34"/>
  <c r="AK269" i="34" s="1"/>
  <c r="AS256" i="34"/>
  <c r="AS269" i="34" s="1"/>
  <c r="BA256" i="34"/>
  <c r="BA269" i="34" s="1"/>
  <c r="BI256" i="34"/>
  <c r="BI269" i="34" s="1"/>
  <c r="BQ256" i="34"/>
  <c r="BQ269" i="34" s="1"/>
  <c r="BY256" i="34"/>
  <c r="BY269" i="34" s="1"/>
  <c r="CG256" i="34"/>
  <c r="CG269" i="34" s="1"/>
  <c r="CO256" i="34"/>
  <c r="CO269" i="34" s="1"/>
  <c r="G256" i="34"/>
  <c r="O256" i="34"/>
  <c r="O269" i="34" s="1"/>
  <c r="W256" i="34"/>
  <c r="W269" i="34" s="1"/>
  <c r="AE256" i="34"/>
  <c r="AE269" i="34" s="1"/>
  <c r="AM256" i="34"/>
  <c r="AM269" i="34" s="1"/>
  <c r="AU256" i="34"/>
  <c r="AU269" i="34" s="1"/>
  <c r="BC256" i="34"/>
  <c r="BC269" i="34" s="1"/>
  <c r="BK256" i="34"/>
  <c r="BK269" i="34" s="1"/>
  <c r="BS256" i="34"/>
  <c r="BS269" i="34" s="1"/>
  <c r="CA256" i="34"/>
  <c r="CA269" i="34" s="1"/>
  <c r="CI256" i="34"/>
  <c r="CI269" i="34" s="1"/>
  <c r="CQ256" i="34"/>
  <c r="CQ269" i="34" s="1"/>
  <c r="I256" i="34"/>
  <c r="I269" i="34" s="1"/>
  <c r="N256" i="34"/>
  <c r="N269" i="34" s="1"/>
  <c r="V256" i="34"/>
  <c r="V269" i="34" s="1"/>
  <c r="AD256" i="34"/>
  <c r="AD269" i="34" s="1"/>
  <c r="AL256" i="34"/>
  <c r="AL269" i="34" s="1"/>
  <c r="AT256" i="34"/>
  <c r="AT269" i="34" s="1"/>
  <c r="BB256" i="34"/>
  <c r="BB269" i="34" s="1"/>
  <c r="BJ256" i="34"/>
  <c r="BJ269" i="34" s="1"/>
  <c r="BR256" i="34"/>
  <c r="BR269" i="34" s="1"/>
  <c r="BZ256" i="34"/>
  <c r="BZ269" i="34" s="1"/>
  <c r="CH256" i="34"/>
  <c r="CH269" i="34" s="1"/>
  <c r="CP256" i="34"/>
  <c r="CP269" i="34" s="1"/>
  <c r="AB256" i="34"/>
  <c r="AB269" i="34" s="1"/>
  <c r="BH256" i="34"/>
  <c r="BH269" i="34" s="1"/>
  <c r="CN256" i="34"/>
  <c r="CN269" i="34" s="1"/>
  <c r="H256" i="34"/>
  <c r="H269" i="34" s="1"/>
  <c r="P256" i="34"/>
  <c r="P269" i="34" s="1"/>
  <c r="X256" i="34"/>
  <c r="X269" i="34" s="1"/>
  <c r="AF256" i="34"/>
  <c r="AF269" i="34" s="1"/>
  <c r="AN256" i="34"/>
  <c r="AN269" i="34" s="1"/>
  <c r="AV256" i="34"/>
  <c r="AV269" i="34" s="1"/>
  <c r="BD256" i="34"/>
  <c r="BD269" i="34" s="1"/>
  <c r="BL256" i="34"/>
  <c r="BL269" i="34" s="1"/>
  <c r="BT256" i="34"/>
  <c r="BT269" i="34" s="1"/>
  <c r="CB256" i="34"/>
  <c r="CB269" i="34" s="1"/>
  <c r="CJ256" i="34"/>
  <c r="CJ269" i="34" s="1"/>
  <c r="CR256" i="34"/>
  <c r="CR269" i="34" s="1"/>
  <c r="C292" i="34"/>
  <c r="C293" i="34"/>
  <c r="Q256" i="34"/>
  <c r="Q269" i="34" s="1"/>
  <c r="Y256" i="34"/>
  <c r="Y269" i="34" s="1"/>
  <c r="AG256" i="34"/>
  <c r="AG269" i="34" s="1"/>
  <c r="AO256" i="34"/>
  <c r="AO269" i="34" s="1"/>
  <c r="AW256" i="34"/>
  <c r="AW269" i="34" s="1"/>
  <c r="BE256" i="34"/>
  <c r="BE269" i="34" s="1"/>
  <c r="BM256" i="34"/>
  <c r="BM269" i="34" s="1"/>
  <c r="BU256" i="34"/>
  <c r="BU269" i="34" s="1"/>
  <c r="CC256" i="34"/>
  <c r="CC269" i="34" s="1"/>
  <c r="CK256" i="34"/>
  <c r="CK269" i="34" s="1"/>
  <c r="CS256" i="34"/>
  <c r="CS269" i="34" s="1"/>
  <c r="E264" i="34"/>
  <c r="J256" i="34"/>
  <c r="J269" i="34" s="1"/>
  <c r="R256" i="34"/>
  <c r="R269" i="34" s="1"/>
  <c r="Z256" i="34"/>
  <c r="Z269" i="34" s="1"/>
  <c r="AH256" i="34"/>
  <c r="AH269" i="34" s="1"/>
  <c r="AP256" i="34"/>
  <c r="AP269" i="34" s="1"/>
  <c r="AX256" i="34"/>
  <c r="AX269" i="34" s="1"/>
  <c r="BF256" i="34"/>
  <c r="BF269" i="34" s="1"/>
  <c r="BN256" i="34"/>
  <c r="BN269" i="34" s="1"/>
  <c r="BV256" i="34"/>
  <c r="BV269" i="34" s="1"/>
  <c r="CD256" i="34"/>
  <c r="CD269" i="34" s="1"/>
  <c r="CL256" i="34"/>
  <c r="CL269" i="34" s="1"/>
  <c r="C316" i="10"/>
  <c r="C170" i="21"/>
  <c r="C194" i="21"/>
  <c r="C328" i="10"/>
  <c r="C324" i="10"/>
  <c r="C186" i="21"/>
  <c r="C210" i="21"/>
  <c r="C336" i="10"/>
  <c r="C178" i="21"/>
  <c r="C320" i="10"/>
  <c r="C334" i="10"/>
  <c r="C206" i="21"/>
  <c r="C166" i="21"/>
  <c r="C182" i="21"/>
  <c r="C198" i="21"/>
  <c r="C315" i="10"/>
  <c r="C319" i="10"/>
  <c r="C323" i="10"/>
  <c r="C327" i="10"/>
  <c r="C331" i="10"/>
  <c r="C202" i="21"/>
  <c r="C172" i="21"/>
  <c r="C188" i="21"/>
  <c r="C204" i="21"/>
  <c r="C174" i="21"/>
  <c r="C190" i="21"/>
  <c r="BJ181" i="15" l="1"/>
  <c r="BL166" i="15"/>
  <c r="P166" i="15"/>
  <c r="AZ160" i="32"/>
  <c r="AZ162" i="32" s="1"/>
  <c r="BF181" i="15"/>
  <c r="BJ166" i="15"/>
  <c r="CJ181" i="15"/>
  <c r="P166" i="33"/>
  <c r="AH160" i="33"/>
  <c r="BU160" i="33"/>
  <c r="CJ166" i="15"/>
  <c r="U181" i="15"/>
  <c r="U184" i="15" s="1"/>
  <c r="CO181" i="33"/>
  <c r="CX29" i="33"/>
  <c r="CX52" i="32"/>
  <c r="CX143" i="32"/>
  <c r="CX110" i="32"/>
  <c r="CX103" i="32"/>
  <c r="AA162" i="32"/>
  <c r="BI181" i="33"/>
  <c r="BI184" i="33" s="1"/>
  <c r="CX28" i="33"/>
  <c r="CD166" i="33"/>
  <c r="CD181" i="33"/>
  <c r="CD184" i="33" s="1"/>
  <c r="CO166" i="32"/>
  <c r="CO181" i="32"/>
  <c r="CM160" i="32"/>
  <c r="CE166" i="31"/>
  <c r="CE181" i="31"/>
  <c r="CE184" i="31" s="1"/>
  <c r="H166" i="31"/>
  <c r="H181" i="31"/>
  <c r="H184" i="31" s="1"/>
  <c r="CB166" i="30"/>
  <c r="CB181" i="30"/>
  <c r="CB184" i="30" s="1"/>
  <c r="BL181" i="15"/>
  <c r="CR181" i="15"/>
  <c r="Q181" i="15"/>
  <c r="P181" i="15"/>
  <c r="CX31" i="33"/>
  <c r="AS181" i="33"/>
  <c r="AK244" i="33"/>
  <c r="AK255" i="33" s="1"/>
  <c r="CX50" i="32"/>
  <c r="CX28" i="32"/>
  <c r="AA162" i="31"/>
  <c r="CX99" i="32"/>
  <c r="CX114" i="32"/>
  <c r="CX142" i="32"/>
  <c r="CX139" i="32"/>
  <c r="CX18" i="33"/>
  <c r="CX53" i="32"/>
  <c r="CX13" i="33"/>
  <c r="CX21" i="33"/>
  <c r="CX47" i="33"/>
  <c r="CX76" i="32"/>
  <c r="D150" i="10"/>
  <c r="D169" i="10"/>
  <c r="BB166" i="32"/>
  <c r="BB181" i="32"/>
  <c r="BP181" i="32"/>
  <c r="BJ166" i="32"/>
  <c r="D136" i="10"/>
  <c r="E150" i="21"/>
  <c r="E120" i="21"/>
  <c r="D121" i="10"/>
  <c r="C281" i="10"/>
  <c r="C53" i="21"/>
  <c r="C71" i="21" s="1"/>
  <c r="C260" i="10"/>
  <c r="E128" i="21"/>
  <c r="D125" i="10"/>
  <c r="D118" i="10"/>
  <c r="E114" i="21"/>
  <c r="G115" i="21" s="1"/>
  <c r="E136" i="21"/>
  <c r="D129" i="10"/>
  <c r="D122" i="10"/>
  <c r="E122" i="21"/>
  <c r="D119" i="10"/>
  <c r="E116" i="21"/>
  <c r="E144" i="21"/>
  <c r="D133" i="10"/>
  <c r="D126" i="10"/>
  <c r="E130" i="21"/>
  <c r="D123" i="10"/>
  <c r="E124" i="21"/>
  <c r="D120" i="10"/>
  <c r="E118" i="21"/>
  <c r="D130" i="10"/>
  <c r="E138" i="21"/>
  <c r="D127" i="10"/>
  <c r="E132" i="21"/>
  <c r="D124" i="10"/>
  <c r="E126" i="21"/>
  <c r="D57" i="10"/>
  <c r="E156" i="21"/>
  <c r="D172" i="10"/>
  <c r="D153" i="10"/>
  <c r="D134" i="10"/>
  <c r="E146" i="21"/>
  <c r="D131" i="10"/>
  <c r="E140" i="21"/>
  <c r="D128" i="10"/>
  <c r="E134" i="21"/>
  <c r="E53" i="21"/>
  <c r="E16" i="21"/>
  <c r="D81" i="10"/>
  <c r="D135" i="10"/>
  <c r="E148" i="21"/>
  <c r="D132" i="10"/>
  <c r="E142" i="21"/>
  <c r="E112" i="21"/>
  <c r="D117" i="10"/>
  <c r="F128" i="10"/>
  <c r="D134" i="21"/>
  <c r="D120" i="21"/>
  <c r="F121" i="10"/>
  <c r="D16" i="21"/>
  <c r="E81" i="10"/>
  <c r="D53" i="21"/>
  <c r="CX107" i="31"/>
  <c r="F97" i="10"/>
  <c r="CX50" i="31"/>
  <c r="F45" i="10"/>
  <c r="D142" i="21"/>
  <c r="F132" i="10"/>
  <c r="F125" i="10"/>
  <c r="D128" i="21"/>
  <c r="CX111" i="31"/>
  <c r="F101" i="10"/>
  <c r="E150" i="10"/>
  <c r="E169" i="10"/>
  <c r="CX144" i="31"/>
  <c r="F136" i="10"/>
  <c r="D150" i="21"/>
  <c r="CX53" i="31"/>
  <c r="F48" i="10"/>
  <c r="D136" i="21"/>
  <c r="F129" i="10"/>
  <c r="F118" i="10"/>
  <c r="D114" i="21"/>
  <c r="CX21" i="31"/>
  <c r="F19" i="10"/>
  <c r="CX77" i="31"/>
  <c r="F62" i="10"/>
  <c r="CX115" i="31"/>
  <c r="F105" i="10"/>
  <c r="F133" i="10"/>
  <c r="D144" i="21"/>
  <c r="D122" i="21"/>
  <c r="F122" i="10"/>
  <c r="F119" i="10"/>
  <c r="D116" i="21"/>
  <c r="F123" i="10"/>
  <c r="D124" i="21"/>
  <c r="F130" i="10"/>
  <c r="D138" i="21"/>
  <c r="F127" i="10"/>
  <c r="D132" i="21"/>
  <c r="F126" i="10"/>
  <c r="D130" i="21"/>
  <c r="F120" i="10"/>
  <c r="D118" i="21"/>
  <c r="F57" i="10"/>
  <c r="D156" i="21"/>
  <c r="D212" i="21" s="1"/>
  <c r="H212" i="21" s="1"/>
  <c r="E153" i="10"/>
  <c r="F76" i="21"/>
  <c r="D76" i="21"/>
  <c r="F35" i="21"/>
  <c r="E172" i="10"/>
  <c r="D35" i="21"/>
  <c r="F134" i="10"/>
  <c r="D146" i="21"/>
  <c r="F131" i="10"/>
  <c r="D140" i="21"/>
  <c r="F124" i="10"/>
  <c r="D126" i="21"/>
  <c r="D112" i="21"/>
  <c r="F117" i="10"/>
  <c r="D148" i="21"/>
  <c r="F135" i="10"/>
  <c r="AT244" i="34"/>
  <c r="AT255" i="34" s="1"/>
  <c r="CX28" i="31"/>
  <c r="CX49" i="31"/>
  <c r="CX22" i="32"/>
  <c r="CD181" i="15"/>
  <c r="AT166" i="34"/>
  <c r="CX45" i="31"/>
  <c r="CX22" i="33"/>
  <c r="AD244" i="31"/>
  <c r="AD255" i="31" s="1"/>
  <c r="AD289" i="31" s="1"/>
  <c r="CQ181" i="30"/>
  <c r="CQ184" i="30" s="1"/>
  <c r="Q166" i="34"/>
  <c r="AP181" i="33"/>
  <c r="AP184" i="33" s="1"/>
  <c r="AX181" i="33"/>
  <c r="AX184" i="33" s="1"/>
  <c r="BJ181" i="32"/>
  <c r="BJ184" i="32" s="1"/>
  <c r="G244" i="31"/>
  <c r="CQ166" i="30"/>
  <c r="AX166" i="33"/>
  <c r="U244" i="30"/>
  <c r="U255" i="30" s="1"/>
  <c r="H258" i="30"/>
  <c r="H248" i="30" s="1"/>
  <c r="H250" i="30" s="1"/>
  <c r="J166" i="15"/>
  <c r="G244" i="15"/>
  <c r="CX73" i="31"/>
  <c r="AT166" i="30"/>
  <c r="AD181" i="30"/>
  <c r="AD184" i="30" s="1"/>
  <c r="AQ160" i="30"/>
  <c r="AQ162" i="30" s="1"/>
  <c r="AQ166" i="15"/>
  <c r="H162" i="31"/>
  <c r="AD166" i="31"/>
  <c r="O160" i="34"/>
  <c r="O162" i="34" s="1"/>
  <c r="BN160" i="34"/>
  <c r="BN162" i="34" s="1"/>
  <c r="CX13" i="31"/>
  <c r="CX136" i="31"/>
  <c r="CX107" i="32"/>
  <c r="CX106" i="32"/>
  <c r="CX72" i="32"/>
  <c r="CX140" i="31"/>
  <c r="CX84" i="32"/>
  <c r="CX77" i="32"/>
  <c r="CX85" i="31"/>
  <c r="CX14" i="33"/>
  <c r="CX17" i="31"/>
  <c r="CX126" i="32"/>
  <c r="CX14" i="32"/>
  <c r="CX90" i="34"/>
  <c r="CX115" i="32"/>
  <c r="BO160" i="32"/>
  <c r="BO162" i="32" s="1"/>
  <c r="AY160" i="32"/>
  <c r="AY162" i="32" s="1"/>
  <c r="AI160" i="32"/>
  <c r="AI162" i="32" s="1"/>
  <c r="BX244" i="34"/>
  <c r="BX255" i="34" s="1"/>
  <c r="CE160" i="32"/>
  <c r="CE162" i="32" s="1"/>
  <c r="S160" i="32"/>
  <c r="S162" i="32" s="1"/>
  <c r="AJ160" i="34"/>
  <c r="AJ162" i="34" s="1"/>
  <c r="CX77" i="33"/>
  <c r="K181" i="15"/>
  <c r="K184" i="15" s="1"/>
  <c r="CX126" i="33"/>
  <c r="AT244" i="32"/>
  <c r="AT255" i="32" s="1"/>
  <c r="AT258" i="32" s="1"/>
  <c r="AT248" i="32" s="1"/>
  <c r="AT250" i="32" s="1"/>
  <c r="AC160" i="32"/>
  <c r="AC162" i="32" s="1"/>
  <c r="BZ166" i="32"/>
  <c r="D168" i="21"/>
  <c r="CX102" i="34"/>
  <c r="BA181" i="30"/>
  <c r="BA184" i="30" s="1"/>
  <c r="K166" i="15"/>
  <c r="BO181" i="15"/>
  <c r="BO184" i="15" s="1"/>
  <c r="BO166" i="15"/>
  <c r="AP244" i="33"/>
  <c r="AP255" i="33" s="1"/>
  <c r="CX52" i="33"/>
  <c r="CX103" i="33"/>
  <c r="CX143" i="33"/>
  <c r="CX129" i="31"/>
  <c r="CX29" i="31"/>
  <c r="CX96" i="32"/>
  <c r="CX140" i="32"/>
  <c r="CX114" i="33"/>
  <c r="CX27" i="31"/>
  <c r="CX29" i="32"/>
  <c r="CX48" i="33"/>
  <c r="CX88" i="34"/>
  <c r="CX99" i="31"/>
  <c r="CX98" i="32"/>
  <c r="CX85" i="32"/>
  <c r="CX132" i="31"/>
  <c r="CX102" i="32"/>
  <c r="CX89" i="32"/>
  <c r="CX128" i="31"/>
  <c r="CX134" i="32"/>
  <c r="CX73" i="34"/>
  <c r="CX111" i="34"/>
  <c r="CX131" i="32"/>
  <c r="CX135" i="32"/>
  <c r="CX103" i="31"/>
  <c r="CX138" i="32"/>
  <c r="CX72" i="33"/>
  <c r="CX107" i="34"/>
  <c r="CX97" i="34"/>
  <c r="CX15" i="34"/>
  <c r="CX30" i="31"/>
  <c r="CX24" i="32"/>
  <c r="CX51" i="33"/>
  <c r="CX131" i="34"/>
  <c r="CX100" i="34"/>
  <c r="CX127" i="32"/>
  <c r="CX30" i="34"/>
  <c r="CX136" i="34"/>
  <c r="AO160" i="34"/>
  <c r="AO162" i="34" s="1"/>
  <c r="AR244" i="34"/>
  <c r="AR255" i="34" s="1"/>
  <c r="BW244" i="33"/>
  <c r="BW255" i="33" s="1"/>
  <c r="R244" i="33"/>
  <c r="R255" i="33" s="1"/>
  <c r="BV181" i="33"/>
  <c r="BV184" i="33" s="1"/>
  <c r="BV166" i="33"/>
  <c r="R166" i="33"/>
  <c r="J166" i="33"/>
  <c r="J181" i="33"/>
  <c r="J184" i="33" s="1"/>
  <c r="AB181" i="33"/>
  <c r="AB184" i="33" s="1"/>
  <c r="AB166" i="33"/>
  <c r="K166" i="33"/>
  <c r="CX17" i="32"/>
  <c r="AL181" i="30"/>
  <c r="AL184" i="30" s="1"/>
  <c r="AL166" i="30"/>
  <c r="V181" i="30"/>
  <c r="V184" i="30" s="1"/>
  <c r="V166" i="30"/>
  <c r="CX83" i="34"/>
  <c r="CX133" i="33"/>
  <c r="CX131" i="33"/>
  <c r="CX82" i="33"/>
  <c r="CX99" i="34"/>
  <c r="CX97" i="31"/>
  <c r="CX84" i="31"/>
  <c r="CX27" i="32"/>
  <c r="CX76" i="33"/>
  <c r="AV166" i="31"/>
  <c r="AV181" i="31"/>
  <c r="AV184" i="31" s="1"/>
  <c r="CX89" i="31"/>
  <c r="CX22" i="31"/>
  <c r="CX88" i="32"/>
  <c r="CX51" i="30"/>
  <c r="CX81" i="32"/>
  <c r="CX15" i="30"/>
  <c r="CX137" i="33"/>
  <c r="CX130" i="32"/>
  <c r="CX20" i="30"/>
  <c r="CX48" i="30"/>
  <c r="CX74" i="32"/>
  <c r="CX81" i="33"/>
  <c r="CX98" i="34"/>
  <c r="CX133" i="30"/>
  <c r="CX137" i="30"/>
  <c r="CX141" i="30"/>
  <c r="CX127" i="30"/>
  <c r="CX104" i="32"/>
  <c r="CX105" i="31"/>
  <c r="CX98" i="31"/>
  <c r="CX101" i="32"/>
  <c r="CX129" i="30"/>
  <c r="CX140" i="30"/>
  <c r="CX11" i="15"/>
  <c r="E176" i="15"/>
  <c r="CX130" i="31"/>
  <c r="CX141" i="32"/>
  <c r="CX144" i="33"/>
  <c r="CX141" i="34"/>
  <c r="CX127" i="34"/>
  <c r="CX89" i="33"/>
  <c r="CX97" i="33"/>
  <c r="CX84" i="33"/>
  <c r="CX86" i="32"/>
  <c r="CX106" i="34"/>
  <c r="CX128" i="32"/>
  <c r="CX83" i="31"/>
  <c r="CX142" i="31"/>
  <c r="CX139" i="31"/>
  <c r="CX79" i="32"/>
  <c r="CX113" i="32"/>
  <c r="CX11" i="34"/>
  <c r="CX77" i="34"/>
  <c r="CX19" i="34"/>
  <c r="CX110" i="31"/>
  <c r="CX55" i="34"/>
  <c r="CX56" i="34"/>
  <c r="CX53" i="34"/>
  <c r="CX51" i="34"/>
  <c r="CX49" i="34"/>
  <c r="CX46" i="34"/>
  <c r="CX47" i="34"/>
  <c r="CX32" i="34"/>
  <c r="AB160" i="34"/>
  <c r="AB162" i="34" s="1"/>
  <c r="X160" i="34"/>
  <c r="X162" i="34" s="1"/>
  <c r="CQ160" i="34"/>
  <c r="CQ162" i="34" s="1"/>
  <c r="AL160" i="34"/>
  <c r="AL162" i="34" s="1"/>
  <c r="CX24" i="34"/>
  <c r="CX23" i="34"/>
  <c r="CX12" i="34"/>
  <c r="CX16" i="34"/>
  <c r="CX105" i="33"/>
  <c r="CX102" i="33"/>
  <c r="CX138" i="33"/>
  <c r="CX112" i="33"/>
  <c r="CX54" i="33"/>
  <c r="CX49" i="33"/>
  <c r="CX24" i="33"/>
  <c r="CX15" i="33"/>
  <c r="CX51" i="32"/>
  <c r="CX21" i="32"/>
  <c r="CX13" i="32"/>
  <c r="CX127" i="31"/>
  <c r="CX56" i="31"/>
  <c r="CX54" i="31"/>
  <c r="CX51" i="31"/>
  <c r="CX48" i="31"/>
  <c r="CX32" i="31"/>
  <c r="CX24" i="31"/>
  <c r="CX12" i="31"/>
  <c r="CX15" i="31"/>
  <c r="CX16" i="31"/>
  <c r="CX135" i="30"/>
  <c r="CX141" i="31"/>
  <c r="CX108" i="32"/>
  <c r="CX125" i="33"/>
  <c r="CX130" i="33"/>
  <c r="CX111" i="33"/>
  <c r="CX100" i="33"/>
  <c r="CX104" i="34"/>
  <c r="CX132" i="34"/>
  <c r="CX132" i="32"/>
  <c r="CX106" i="33"/>
  <c r="CX142" i="33"/>
  <c r="CX101" i="34"/>
  <c r="CX137" i="31"/>
  <c r="CX101" i="33"/>
  <c r="CX115" i="34"/>
  <c r="CX128" i="34"/>
  <c r="CX72" i="31"/>
  <c r="CX87" i="34"/>
  <c r="CX96" i="34"/>
  <c r="CX81" i="31"/>
  <c r="CX73" i="32"/>
  <c r="CX49" i="32"/>
  <c r="CX14" i="31"/>
  <c r="CX143" i="30"/>
  <c r="CX79" i="31"/>
  <c r="CX113" i="31"/>
  <c r="CX20" i="31"/>
  <c r="CX106" i="31"/>
  <c r="CX138" i="31"/>
  <c r="CX135" i="31"/>
  <c r="CX82" i="32"/>
  <c r="CX109" i="32"/>
  <c r="CX141" i="33"/>
  <c r="CX17" i="33"/>
  <c r="CX28" i="34"/>
  <c r="CX16" i="32"/>
  <c r="CX125" i="30"/>
  <c r="CX111" i="32"/>
  <c r="CX80" i="32"/>
  <c r="CX32" i="33"/>
  <c r="CX55" i="33"/>
  <c r="CX109" i="33"/>
  <c r="CX105" i="34"/>
  <c r="CX126" i="30"/>
  <c r="CX19" i="31"/>
  <c r="CX78" i="31"/>
  <c r="CX112" i="31"/>
  <c r="CX14" i="34"/>
  <c r="CX27" i="34"/>
  <c r="CX81" i="34"/>
  <c r="CX135" i="34"/>
  <c r="CX75" i="34"/>
  <c r="CX109" i="34"/>
  <c r="CX126" i="34"/>
  <c r="CX19" i="32"/>
  <c r="CX105" i="32"/>
  <c r="CX56" i="33"/>
  <c r="CX46" i="33"/>
  <c r="CX98" i="33"/>
  <c r="CX134" i="33"/>
  <c r="CX30" i="33"/>
  <c r="CX85" i="33"/>
  <c r="CX19" i="33"/>
  <c r="CX115" i="33"/>
  <c r="CX74" i="33"/>
  <c r="CX104" i="33"/>
  <c r="CX139" i="34"/>
  <c r="CX125" i="34"/>
  <c r="CX75" i="32"/>
  <c r="CX113" i="33"/>
  <c r="CX127" i="33"/>
  <c r="CX78" i="33"/>
  <c r="CX108" i="33"/>
  <c r="CX78" i="34"/>
  <c r="CX112" i="34"/>
  <c r="CX128" i="30"/>
  <c r="CX144" i="34"/>
  <c r="CX103" i="34"/>
  <c r="CX45" i="34"/>
  <c r="CX91" i="34"/>
  <c r="CX137" i="34"/>
  <c r="CX91" i="31"/>
  <c r="CX80" i="31"/>
  <c r="CX18" i="31"/>
  <c r="CX15" i="32"/>
  <c r="CX54" i="32"/>
  <c r="CX47" i="32"/>
  <c r="CX31" i="32"/>
  <c r="CX87" i="32"/>
  <c r="CX129" i="32"/>
  <c r="CX99" i="33"/>
  <c r="CX139" i="33"/>
  <c r="CX90" i="33"/>
  <c r="CX132" i="33"/>
  <c r="CX76" i="34"/>
  <c r="CX114" i="34"/>
  <c r="CX144" i="30"/>
  <c r="CX23" i="33"/>
  <c r="CX80" i="33"/>
  <c r="CX18" i="34"/>
  <c r="CX81" i="30"/>
  <c r="CX21" i="30"/>
  <c r="CX99" i="30"/>
  <c r="CX30" i="30"/>
  <c r="CX86" i="30"/>
  <c r="CX14" i="30"/>
  <c r="CX45" i="30"/>
  <c r="CX91" i="30"/>
  <c r="CX29" i="30"/>
  <c r="CX80" i="30"/>
  <c r="CX103" i="30"/>
  <c r="CX139" i="30"/>
  <c r="CX33" i="30"/>
  <c r="CX90" i="30"/>
  <c r="CX97" i="30"/>
  <c r="CX84" i="30"/>
  <c r="CX32" i="30"/>
  <c r="CX130" i="30"/>
  <c r="CX75" i="31"/>
  <c r="CX109" i="31"/>
  <c r="CX102" i="31"/>
  <c r="CX46" i="31"/>
  <c r="CX134" i="31"/>
  <c r="CX131" i="31"/>
  <c r="CX82" i="31"/>
  <c r="CX78" i="32"/>
  <c r="CX112" i="32"/>
  <c r="CX12" i="32"/>
  <c r="CX56" i="32"/>
  <c r="CX88" i="33"/>
  <c r="CX53" i="33"/>
  <c r="CX22" i="34"/>
  <c r="CX17" i="34"/>
  <c r="CX85" i="34"/>
  <c r="CX74" i="34"/>
  <c r="CX108" i="34"/>
  <c r="CX79" i="34"/>
  <c r="CX113" i="34"/>
  <c r="CX130" i="34"/>
  <c r="CX85" i="30"/>
  <c r="CX107" i="30"/>
  <c r="CX52" i="30"/>
  <c r="CX47" i="30"/>
  <c r="CX96" i="30"/>
  <c r="CX22" i="30"/>
  <c r="CX53" i="30"/>
  <c r="CX101" i="30"/>
  <c r="CX88" i="30"/>
  <c r="CX46" i="30"/>
  <c r="CX134" i="30"/>
  <c r="CX86" i="31"/>
  <c r="CX32" i="32"/>
  <c r="CX12" i="33"/>
  <c r="CX20" i="34"/>
  <c r="CX89" i="34"/>
  <c r="CX52" i="34"/>
  <c r="CX143" i="34"/>
  <c r="CX50" i="34"/>
  <c r="CX140" i="34"/>
  <c r="CX129" i="34"/>
  <c r="CX134" i="34"/>
  <c r="CX73" i="30"/>
  <c r="CX111" i="30"/>
  <c r="CX100" i="30"/>
  <c r="CX28" i="30"/>
  <c r="CX105" i="30"/>
  <c r="CX98" i="30"/>
  <c r="CX138" i="30"/>
  <c r="CX33" i="31"/>
  <c r="CX90" i="31"/>
  <c r="CX46" i="32"/>
  <c r="CX20" i="32"/>
  <c r="CX129" i="33"/>
  <c r="CX75" i="33"/>
  <c r="CX82" i="34"/>
  <c r="CX48" i="34"/>
  <c r="CX133" i="34"/>
  <c r="CX138" i="34"/>
  <c r="CX115" i="30"/>
  <c r="CX16" i="30"/>
  <c r="CX11" i="30"/>
  <c r="CX55" i="30"/>
  <c r="CX104" i="30"/>
  <c r="CX132" i="30"/>
  <c r="CX17" i="30"/>
  <c r="CX75" i="30"/>
  <c r="CX109" i="30"/>
  <c r="CX12" i="30"/>
  <c r="CX56" i="30"/>
  <c r="CX102" i="30"/>
  <c r="CX54" i="30"/>
  <c r="CX142" i="30"/>
  <c r="CX31" i="31"/>
  <c r="CX87" i="31"/>
  <c r="CX125" i="31"/>
  <c r="CX23" i="31"/>
  <c r="CX76" i="31"/>
  <c r="CX114" i="31"/>
  <c r="CX52" i="31"/>
  <c r="CX143" i="31"/>
  <c r="CX47" i="31"/>
  <c r="CX96" i="31"/>
  <c r="CX30" i="32"/>
  <c r="CX33" i="32"/>
  <c r="CX90" i="32"/>
  <c r="CX136" i="32"/>
  <c r="CX83" i="32"/>
  <c r="CX125" i="32"/>
  <c r="CX110" i="33"/>
  <c r="CX33" i="33"/>
  <c r="CX135" i="33"/>
  <c r="CX86" i="33"/>
  <c r="CX128" i="33"/>
  <c r="CX20" i="33"/>
  <c r="CX79" i="33"/>
  <c r="CX86" i="34"/>
  <c r="CX72" i="34"/>
  <c r="CX110" i="34"/>
  <c r="CX54" i="34"/>
  <c r="CX142" i="34"/>
  <c r="CX89" i="30"/>
  <c r="CX74" i="30"/>
  <c r="CX108" i="30"/>
  <c r="CX136" i="30"/>
  <c r="CX79" i="30"/>
  <c r="CX113" i="30"/>
  <c r="CX106" i="30"/>
  <c r="CX100" i="31"/>
  <c r="CX16" i="33"/>
  <c r="CX83" i="33"/>
  <c r="CX13" i="34"/>
  <c r="CX33" i="34"/>
  <c r="CX49" i="30"/>
  <c r="CX24" i="30"/>
  <c r="CX19" i="30"/>
  <c r="CX78" i="30"/>
  <c r="CX112" i="30"/>
  <c r="CX50" i="30"/>
  <c r="CX83" i="30"/>
  <c r="CX72" i="30"/>
  <c r="CX110" i="30"/>
  <c r="CX18" i="30"/>
  <c r="CX133" i="31"/>
  <c r="CX11" i="31"/>
  <c r="CX55" i="31"/>
  <c r="CX104" i="31"/>
  <c r="CX100" i="32"/>
  <c r="CX144" i="32"/>
  <c r="CX91" i="32"/>
  <c r="CX133" i="32"/>
  <c r="CX73" i="33"/>
  <c r="CX136" i="33"/>
  <c r="CX87" i="33"/>
  <c r="CX31" i="34"/>
  <c r="CX29" i="34"/>
  <c r="CX80" i="34"/>
  <c r="CX13" i="30"/>
  <c r="CX27" i="30"/>
  <c r="CX77" i="30"/>
  <c r="CX131" i="30"/>
  <c r="CX82" i="30"/>
  <c r="CX31" i="30"/>
  <c r="CX87" i="30"/>
  <c r="CX23" i="30"/>
  <c r="CX76" i="30"/>
  <c r="CX114" i="30"/>
  <c r="CX101" i="31"/>
  <c r="CX88" i="31"/>
  <c r="CX126" i="31"/>
  <c r="CX74" i="31"/>
  <c r="CX108" i="31"/>
  <c r="CX23" i="32"/>
  <c r="CX18" i="32"/>
  <c r="CX11" i="32"/>
  <c r="CX55" i="32"/>
  <c r="CX97" i="32"/>
  <c r="CX137" i="32"/>
  <c r="CX48" i="32"/>
  <c r="CX27" i="33"/>
  <c r="CX11" i="33"/>
  <c r="CX107" i="33"/>
  <c r="CX50" i="33"/>
  <c r="CX96" i="33"/>
  <c r="CX140" i="33"/>
  <c r="CX45" i="33"/>
  <c r="CX91" i="33"/>
  <c r="CX21" i="34"/>
  <c r="CX84" i="34"/>
  <c r="CL166" i="33"/>
  <c r="CL181" i="33"/>
  <c r="CL184" i="33" s="1"/>
  <c r="R181" i="15"/>
  <c r="R184" i="15" s="1"/>
  <c r="R166" i="15"/>
  <c r="G162" i="15"/>
  <c r="AG160" i="34"/>
  <c r="AG162" i="34" s="1"/>
  <c r="I160" i="33"/>
  <c r="I162" i="33" s="1"/>
  <c r="CL160" i="33"/>
  <c r="CL162" i="33" s="1"/>
  <c r="Z160" i="33"/>
  <c r="Z162" i="33" s="1"/>
  <c r="T160" i="32"/>
  <c r="T162" i="32" s="1"/>
  <c r="BT162" i="31"/>
  <c r="L160" i="34"/>
  <c r="L162" i="34" s="1"/>
  <c r="BI162" i="30"/>
  <c r="CH181" i="30"/>
  <c r="CH184" i="30" s="1"/>
  <c r="AT181" i="30"/>
  <c r="AT184" i="30" s="1"/>
  <c r="CH166" i="30"/>
  <c r="BN181" i="15"/>
  <c r="BN184" i="15" s="1"/>
  <c r="BN244" i="15"/>
  <c r="BN255" i="15" s="1"/>
  <c r="AS166" i="30"/>
  <c r="M162" i="34"/>
  <c r="BY162" i="34"/>
  <c r="BF160" i="34"/>
  <c r="BF162" i="34" s="1"/>
  <c r="W160" i="34"/>
  <c r="W162" i="34" s="1"/>
  <c r="H160" i="34"/>
  <c r="H162" i="34" s="1"/>
  <c r="G160" i="34"/>
  <c r="G162" i="34" s="1"/>
  <c r="AF181" i="33"/>
  <c r="AF184" i="33" s="1"/>
  <c r="BY162" i="30"/>
  <c r="M162" i="30"/>
  <c r="CP166" i="32"/>
  <c r="CP181" i="32"/>
  <c r="CP184" i="32" s="1"/>
  <c r="AS181" i="31"/>
  <c r="AS184" i="31" s="1"/>
  <c r="AX166" i="15"/>
  <c r="AX181" i="15"/>
  <c r="AX184" i="15" s="1"/>
  <c r="H181" i="33"/>
  <c r="H184" i="33" s="1"/>
  <c r="CH244" i="32"/>
  <c r="CH255" i="32" s="1"/>
  <c r="CH298" i="32" s="1"/>
  <c r="CH166" i="32"/>
  <c r="AR166" i="34"/>
  <c r="X166" i="33"/>
  <c r="AQ166" i="33"/>
  <c r="BZ181" i="32"/>
  <c r="BZ184" i="32" s="1"/>
  <c r="CG162" i="34"/>
  <c r="U162" i="34"/>
  <c r="BA162" i="30"/>
  <c r="CF166" i="30"/>
  <c r="X181" i="33"/>
  <c r="X184" i="33" s="1"/>
  <c r="AQ181" i="33"/>
  <c r="AQ184" i="33" s="1"/>
  <c r="BH166" i="33"/>
  <c r="BH181" i="33"/>
  <c r="U181" i="33"/>
  <c r="U184" i="33" s="1"/>
  <c r="CN162" i="34"/>
  <c r="BI162" i="34"/>
  <c r="BH244" i="34"/>
  <c r="BH255" i="34" s="1"/>
  <c r="BH258" i="34" s="1"/>
  <c r="BH248" i="34" s="1"/>
  <c r="BH250" i="34" s="1"/>
  <c r="AS162" i="30"/>
  <c r="H166" i="33"/>
  <c r="AF166" i="33"/>
  <c r="AH244" i="34"/>
  <c r="AH255" i="34" s="1"/>
  <c r="AH258" i="34" s="1"/>
  <c r="AH248" i="34" s="1"/>
  <c r="AH250" i="34" s="1"/>
  <c r="BH166" i="34"/>
  <c r="AJ181" i="34"/>
  <c r="AJ184" i="34" s="1"/>
  <c r="AZ181" i="34"/>
  <c r="AZ184" i="34" s="1"/>
  <c r="W166" i="31"/>
  <c r="W244" i="31"/>
  <c r="W255" i="31" s="1"/>
  <c r="W291" i="31" s="1"/>
  <c r="M166" i="30"/>
  <c r="AW160" i="34"/>
  <c r="AW162" i="34" s="1"/>
  <c r="AE160" i="34"/>
  <c r="AE162" i="34" s="1"/>
  <c r="AP160" i="34"/>
  <c r="AP162" i="34" s="1"/>
  <c r="CI160" i="34"/>
  <c r="CI162" i="34" s="1"/>
  <c r="BS160" i="34"/>
  <c r="BS162" i="34" s="1"/>
  <c r="BX166" i="34"/>
  <c r="BV166" i="34"/>
  <c r="BV181" i="34"/>
  <c r="BV184" i="34" s="1"/>
  <c r="CR162" i="31"/>
  <c r="AF162" i="31"/>
  <c r="BL162" i="31"/>
  <c r="N181" i="31"/>
  <c r="N184" i="31" s="1"/>
  <c r="BB160" i="31"/>
  <c r="BB162" i="31" s="1"/>
  <c r="AH166" i="15"/>
  <c r="AQ181" i="15"/>
  <c r="AQ184" i="15" s="1"/>
  <c r="CB166" i="15"/>
  <c r="CG162" i="30"/>
  <c r="U162" i="30"/>
  <c r="CO162" i="30"/>
  <c r="AC162" i="30"/>
  <c r="BA166" i="30"/>
  <c r="AB181" i="30"/>
  <c r="AB184" i="30" s="1"/>
  <c r="AB166" i="30"/>
  <c r="AC181" i="30"/>
  <c r="AC184" i="30" s="1"/>
  <c r="BR181" i="30"/>
  <c r="BR184" i="30" s="1"/>
  <c r="M181" i="30"/>
  <c r="M184" i="30" s="1"/>
  <c r="BR166" i="30"/>
  <c r="CG166" i="30"/>
  <c r="CG181" i="30"/>
  <c r="CG184" i="30" s="1"/>
  <c r="T181" i="34"/>
  <c r="T184" i="34" s="1"/>
  <c r="CL160" i="34"/>
  <c r="CL162" i="34" s="1"/>
  <c r="Z160" i="34"/>
  <c r="Z162" i="34" s="1"/>
  <c r="AK166" i="33"/>
  <c r="BJ181" i="33"/>
  <c r="BJ166" i="33"/>
  <c r="BB166" i="33"/>
  <c r="BB181" i="33"/>
  <c r="BB184" i="33" s="1"/>
  <c r="AJ244" i="32"/>
  <c r="AJ255" i="32" s="1"/>
  <c r="AD166" i="32"/>
  <c r="AP160" i="32"/>
  <c r="AP162" i="32" s="1"/>
  <c r="AS160" i="32"/>
  <c r="AS162" i="32" s="1"/>
  <c r="AD181" i="32"/>
  <c r="AD184" i="32" s="1"/>
  <c r="BK244" i="31"/>
  <c r="BK255" i="31" s="1"/>
  <c r="BK258" i="31" s="1"/>
  <c r="BK248" i="31" s="1"/>
  <c r="BK250" i="31" s="1"/>
  <c r="V244" i="31"/>
  <c r="V255" i="31" s="1"/>
  <c r="BK181" i="31"/>
  <c r="BK184" i="31" s="1"/>
  <c r="BP160" i="30"/>
  <c r="BP162" i="30" s="1"/>
  <c r="CE160" i="30"/>
  <c r="CE162" i="30" s="1"/>
  <c r="S160" i="30"/>
  <c r="S162" i="30" s="1"/>
  <c r="BO160" i="30"/>
  <c r="BO162" i="30" s="1"/>
  <c r="AY160" i="30"/>
  <c r="AY162" i="30" s="1"/>
  <c r="AI160" i="30"/>
  <c r="AI162" i="30" s="1"/>
  <c r="CR258" i="30"/>
  <c r="CR248" i="30" s="1"/>
  <c r="CR250" i="30" s="1"/>
  <c r="BQ162" i="34"/>
  <c r="AZ160" i="33"/>
  <c r="AZ162" i="33" s="1"/>
  <c r="BW160" i="30"/>
  <c r="BW162" i="30" s="1"/>
  <c r="K160" i="30"/>
  <c r="K162" i="30" s="1"/>
  <c r="BC162" i="15"/>
  <c r="CD160" i="34"/>
  <c r="CD162" i="34" s="1"/>
  <c r="R160" i="34"/>
  <c r="R162" i="34" s="1"/>
  <c r="CI160" i="33"/>
  <c r="CI162" i="33" s="1"/>
  <c r="W160" i="33"/>
  <c r="W162" i="33" s="1"/>
  <c r="BW160" i="32"/>
  <c r="BW162" i="32" s="1"/>
  <c r="K160" i="32"/>
  <c r="K162" i="32" s="1"/>
  <c r="CJ162" i="15"/>
  <c r="X162" i="15"/>
  <c r="CP160" i="31"/>
  <c r="CP162" i="31" s="1"/>
  <c r="BG160" i="30"/>
  <c r="BG162" i="30" s="1"/>
  <c r="BR160" i="34"/>
  <c r="BR162" i="34" s="1"/>
  <c r="BG160" i="32"/>
  <c r="BG162" i="32" s="1"/>
  <c r="CH160" i="31"/>
  <c r="CH162" i="31" s="1"/>
  <c r="AJ160" i="30"/>
  <c r="AJ162" i="30" s="1"/>
  <c r="BZ160" i="33"/>
  <c r="BZ162" i="33" s="1"/>
  <c r="N160" i="33"/>
  <c r="N162" i="33" s="1"/>
  <c r="BX160" i="33"/>
  <c r="BX162" i="33" s="1"/>
  <c r="AU160" i="34"/>
  <c r="AU162" i="34" s="1"/>
  <c r="CO160" i="33"/>
  <c r="CO162" i="33" s="1"/>
  <c r="AC160" i="33"/>
  <c r="AC162" i="33" s="1"/>
  <c r="AQ160" i="32"/>
  <c r="AQ162" i="32" s="1"/>
  <c r="AM160" i="34"/>
  <c r="AM162" i="34" s="1"/>
  <c r="CR160" i="33"/>
  <c r="CR162" i="33" s="1"/>
  <c r="AF160" i="33"/>
  <c r="AF162" i="33" s="1"/>
  <c r="BJ160" i="31"/>
  <c r="BJ162" i="31" s="1"/>
  <c r="BX160" i="30"/>
  <c r="BX162" i="30" s="1"/>
  <c r="L160" i="30"/>
  <c r="L162" i="30" s="1"/>
  <c r="CM160" i="30"/>
  <c r="CM162" i="30" s="1"/>
  <c r="AA160" i="30"/>
  <c r="AA162" i="30" s="1"/>
  <c r="BH162" i="32"/>
  <c r="CC162" i="33"/>
  <c r="AW162" i="33"/>
  <c r="Q162" i="33"/>
  <c r="CD162" i="30"/>
  <c r="R162" i="30"/>
  <c r="BM162" i="30"/>
  <c r="AJ160" i="33"/>
  <c r="AJ162" i="33" s="1"/>
  <c r="CD160" i="33"/>
  <c r="CD162" i="33" s="1"/>
  <c r="AU160" i="33"/>
  <c r="AU162" i="33" s="1"/>
  <c r="AX160" i="33"/>
  <c r="AX162" i="33" s="1"/>
  <c r="CA160" i="33"/>
  <c r="CA162" i="33" s="1"/>
  <c r="O160" i="33"/>
  <c r="O162" i="33" s="1"/>
  <c r="BR160" i="33"/>
  <c r="BR162" i="33" s="1"/>
  <c r="AP160" i="33"/>
  <c r="AP162" i="33" s="1"/>
  <c r="CS162" i="33"/>
  <c r="AG162" i="33"/>
  <c r="CJ160" i="33"/>
  <c r="CJ162" i="33" s="1"/>
  <c r="X160" i="33"/>
  <c r="X162" i="33" s="1"/>
  <c r="AM160" i="33"/>
  <c r="AM162" i="33" s="1"/>
  <c r="CG160" i="33"/>
  <c r="CG162" i="33" s="1"/>
  <c r="U160" i="33"/>
  <c r="U162" i="33" s="1"/>
  <c r="R160" i="33"/>
  <c r="R162" i="33" s="1"/>
  <c r="AO162" i="33"/>
  <c r="AH162" i="33"/>
  <c r="CQ160" i="33"/>
  <c r="CQ162" i="33" s="1"/>
  <c r="AE160" i="33"/>
  <c r="AE162" i="33" s="1"/>
  <c r="CH160" i="33"/>
  <c r="CH162" i="33" s="1"/>
  <c r="CE160" i="33"/>
  <c r="CE162" i="33" s="1"/>
  <c r="BF160" i="32"/>
  <c r="BF162" i="32" s="1"/>
  <c r="CD160" i="32"/>
  <c r="CD162" i="32" s="1"/>
  <c r="AX160" i="32"/>
  <c r="AX162" i="32" s="1"/>
  <c r="CR160" i="32"/>
  <c r="CR162" i="32" s="1"/>
  <c r="M181" i="31"/>
  <c r="M244" i="31"/>
  <c r="M255" i="31" s="1"/>
  <c r="V181" i="31"/>
  <c r="V184" i="31" s="1"/>
  <c r="BR160" i="31"/>
  <c r="BR162" i="31" s="1"/>
  <c r="BQ162" i="30"/>
  <c r="AH162" i="30"/>
  <c r="CF160" i="30"/>
  <c r="CF162" i="30" s="1"/>
  <c r="T160" i="30"/>
  <c r="T162" i="30" s="1"/>
  <c r="BG160" i="34"/>
  <c r="BG162" i="34" s="1"/>
  <c r="AY160" i="34"/>
  <c r="AY162" i="34" s="1"/>
  <c r="BW160" i="34"/>
  <c r="BW162" i="34" s="1"/>
  <c r="K160" i="34"/>
  <c r="K162" i="34" s="1"/>
  <c r="BZ160" i="34"/>
  <c r="BZ162" i="34" s="1"/>
  <c r="AT160" i="34"/>
  <c r="AT162" i="34" s="1"/>
  <c r="N160" i="34"/>
  <c r="N162" i="34" s="1"/>
  <c r="BO160" i="34"/>
  <c r="BO162" i="34" s="1"/>
  <c r="CH160" i="15"/>
  <c r="CH162" i="15" s="1"/>
  <c r="V160" i="15"/>
  <c r="V162" i="15" s="1"/>
  <c r="AT160" i="15"/>
  <c r="AT162" i="15" s="1"/>
  <c r="AL160" i="15"/>
  <c r="AL162" i="15" s="1"/>
  <c r="CK162" i="30"/>
  <c r="BE162" i="30"/>
  <c r="Y162" i="30"/>
  <c r="BF162" i="30"/>
  <c r="CM162" i="32"/>
  <c r="BX162" i="32"/>
  <c r="AR162" i="32"/>
  <c r="L162" i="32"/>
  <c r="CJ162" i="31"/>
  <c r="BK162" i="31"/>
  <c r="CB162" i="31"/>
  <c r="W162" i="31"/>
  <c r="AV162" i="31"/>
  <c r="BS162" i="15"/>
  <c r="AN162" i="15"/>
  <c r="BP162" i="32"/>
  <c r="CJ258" i="30"/>
  <c r="CJ248" i="30" s="1"/>
  <c r="CJ250" i="30" s="1"/>
  <c r="CM162" i="31"/>
  <c r="AU162" i="31"/>
  <c r="O162" i="31"/>
  <c r="BV162" i="30"/>
  <c r="AP162" i="30"/>
  <c r="J162" i="30"/>
  <c r="BU162" i="30"/>
  <c r="I162" i="30"/>
  <c r="AV162" i="15"/>
  <c r="BD291" i="30"/>
  <c r="CB258" i="30"/>
  <c r="CB248" i="30" s="1"/>
  <c r="CB250" i="30" s="1"/>
  <c r="AN291" i="30"/>
  <c r="CK162" i="33"/>
  <c r="Y162" i="33"/>
  <c r="BD162" i="31"/>
  <c r="BG162" i="31"/>
  <c r="AN162" i="31"/>
  <c r="P162" i="31"/>
  <c r="BK162" i="15"/>
  <c r="CR162" i="15"/>
  <c r="AF162" i="15"/>
  <c r="CD162" i="31"/>
  <c r="CQ162" i="15"/>
  <c r="AE162" i="15"/>
  <c r="BT258" i="30"/>
  <c r="BT248" i="30" s="1"/>
  <c r="BT250" i="30" s="1"/>
  <c r="F119" i="31"/>
  <c r="E119" i="31"/>
  <c r="G32" i="20"/>
  <c r="AU162" i="15"/>
  <c r="CA162" i="15"/>
  <c r="O162" i="15"/>
  <c r="CP162" i="32"/>
  <c r="CH162" i="32"/>
  <c r="V162" i="32"/>
  <c r="BI162" i="32"/>
  <c r="BZ162" i="32"/>
  <c r="BR162" i="32"/>
  <c r="BU162" i="31"/>
  <c r="BQ162" i="31"/>
  <c r="BP162" i="31"/>
  <c r="CL162" i="31"/>
  <c r="Z162" i="31"/>
  <c r="CA162" i="31"/>
  <c r="AK162" i="31"/>
  <c r="AJ162" i="31"/>
  <c r="Y162" i="31"/>
  <c r="CO162" i="31"/>
  <c r="CN162" i="31"/>
  <c r="AB162" i="31"/>
  <c r="CE162" i="31"/>
  <c r="CG162" i="31"/>
  <c r="CK162" i="31"/>
  <c r="CI162" i="30"/>
  <c r="CL162" i="30"/>
  <c r="Z162" i="30"/>
  <c r="AL162" i="30"/>
  <c r="CQ162" i="30"/>
  <c r="CP162" i="30"/>
  <c r="AD162" i="30"/>
  <c r="CH162" i="30"/>
  <c r="V162" i="30"/>
  <c r="BS162" i="30"/>
  <c r="AE162" i="30"/>
  <c r="G162" i="30"/>
  <c r="BR162" i="30"/>
  <c r="CA162" i="30"/>
  <c r="O162" i="30"/>
  <c r="CD162" i="15"/>
  <c r="R162" i="15"/>
  <c r="BE162" i="15"/>
  <c r="BL162" i="15"/>
  <c r="CN257" i="33"/>
  <c r="CN270" i="33" s="1"/>
  <c r="CF162" i="34"/>
  <c r="P160" i="33"/>
  <c r="P162" i="33" s="1"/>
  <c r="M160" i="33"/>
  <c r="M162" i="33" s="1"/>
  <c r="CE257" i="32"/>
  <c r="CE270" i="32" s="1"/>
  <c r="J160" i="34"/>
  <c r="J162" i="34" s="1"/>
  <c r="CO162" i="34"/>
  <c r="AC162" i="34"/>
  <c r="AR160" i="34"/>
  <c r="AR162" i="34" s="1"/>
  <c r="CE160" i="34"/>
  <c r="CE162" i="34" s="1"/>
  <c r="S160" i="34"/>
  <c r="S162" i="34" s="1"/>
  <c r="AX160" i="34"/>
  <c r="AX162" i="34" s="1"/>
  <c r="BB160" i="34"/>
  <c r="BB162" i="34" s="1"/>
  <c r="BF160" i="33"/>
  <c r="BF162" i="33" s="1"/>
  <c r="BW257" i="33"/>
  <c r="BW270" i="33" s="1"/>
  <c r="AN160" i="33"/>
  <c r="AN162" i="33" s="1"/>
  <c r="BC160" i="33"/>
  <c r="BC162" i="33" s="1"/>
  <c r="AK160" i="33"/>
  <c r="AK162" i="33" s="1"/>
  <c r="CN160" i="33"/>
  <c r="CN162" i="33" s="1"/>
  <c r="BH160" i="33"/>
  <c r="BH162" i="33" s="1"/>
  <c r="AR160" i="33"/>
  <c r="AR162" i="33" s="1"/>
  <c r="AB160" i="33"/>
  <c r="AB162" i="33" s="1"/>
  <c r="L160" i="33"/>
  <c r="L162" i="33" s="1"/>
  <c r="CF160" i="32"/>
  <c r="CF162" i="32" s="1"/>
  <c r="BN160" i="32"/>
  <c r="BN162" i="32" s="1"/>
  <c r="CC160" i="32"/>
  <c r="CC162" i="32" s="1"/>
  <c r="Q160" i="32"/>
  <c r="Q162" i="32" s="1"/>
  <c r="CC257" i="32"/>
  <c r="CC270" i="32" s="1"/>
  <c r="CB257" i="32"/>
  <c r="CB270" i="32" s="1"/>
  <c r="AD162" i="32"/>
  <c r="BQ162" i="32"/>
  <c r="AL160" i="31"/>
  <c r="AL162" i="31" s="1"/>
  <c r="CE257" i="31"/>
  <c r="CE270" i="31" s="1"/>
  <c r="BM162" i="31"/>
  <c r="CH257" i="30"/>
  <c r="CH270" i="30" s="1"/>
  <c r="CG257" i="30"/>
  <c r="CG299" i="30" s="1"/>
  <c r="CA257" i="33"/>
  <c r="CA270" i="33" s="1"/>
  <c r="BU160" i="32"/>
  <c r="BU162" i="32" s="1"/>
  <c r="I160" i="32"/>
  <c r="I162" i="32" s="1"/>
  <c r="CI257" i="32"/>
  <c r="CI270" i="32" s="1"/>
  <c r="CI162" i="31"/>
  <c r="AA160" i="33"/>
  <c r="AA162" i="33" s="1"/>
  <c r="AL166" i="32"/>
  <c r="AL181" i="32"/>
  <c r="AL184" i="32" s="1"/>
  <c r="BY181" i="30"/>
  <c r="BY184" i="30" s="1"/>
  <c r="BY166" i="30"/>
  <c r="BB244" i="30"/>
  <c r="BB255" i="30" s="1"/>
  <c r="BB258" i="30" s="1"/>
  <c r="BB248" i="30" s="1"/>
  <c r="BB250" i="30" s="1"/>
  <c r="BB166" i="30"/>
  <c r="BB181" i="30"/>
  <c r="BB184" i="30" s="1"/>
  <c r="AL166" i="31"/>
  <c r="AL244" i="31"/>
  <c r="AL255" i="31" s="1"/>
  <c r="AL258" i="31" s="1"/>
  <c r="AL248" i="31" s="1"/>
  <c r="AL250" i="31" s="1"/>
  <c r="CQ162" i="32"/>
  <c r="BJ160" i="33"/>
  <c r="BJ162" i="33" s="1"/>
  <c r="CL257" i="32"/>
  <c r="CL270" i="32" s="1"/>
  <c r="BM160" i="32"/>
  <c r="BM162" i="32" s="1"/>
  <c r="P160" i="34"/>
  <c r="P162" i="34" s="1"/>
  <c r="BJ160" i="34"/>
  <c r="BJ162" i="34" s="1"/>
  <c r="CC270" i="33"/>
  <c r="CR257" i="33"/>
  <c r="CR270" i="33" s="1"/>
  <c r="BS257" i="33"/>
  <c r="BS270" i="33" s="1"/>
  <c r="BY160" i="33"/>
  <c r="BY162" i="33" s="1"/>
  <c r="BS162" i="31"/>
  <c r="BZ160" i="31"/>
  <c r="BZ162" i="31" s="1"/>
  <c r="CS162" i="30"/>
  <c r="AG162" i="30"/>
  <c r="CI257" i="30"/>
  <c r="CI307" i="30" s="1"/>
  <c r="BT257" i="33"/>
  <c r="BT270" i="33" s="1"/>
  <c r="BX257" i="32"/>
  <c r="BX270" i="32" s="1"/>
  <c r="CS257" i="32"/>
  <c r="CS270" i="32" s="1"/>
  <c r="BB160" i="33"/>
  <c r="BB162" i="33" s="1"/>
  <c r="CS162" i="34"/>
  <c r="CH160" i="34"/>
  <c r="CH162" i="34" s="1"/>
  <c r="CM257" i="33"/>
  <c r="CM270" i="33" s="1"/>
  <c r="BT160" i="33"/>
  <c r="BT162" i="33" s="1"/>
  <c r="H160" i="33"/>
  <c r="H162" i="33" s="1"/>
  <c r="AT160" i="33"/>
  <c r="AT162" i="33" s="1"/>
  <c r="BQ160" i="33"/>
  <c r="BQ162" i="33" s="1"/>
  <c r="BR257" i="33"/>
  <c r="BR270" i="33" s="1"/>
  <c r="CG257" i="33"/>
  <c r="CG270" i="33" s="1"/>
  <c r="CF160" i="33"/>
  <c r="CF162" i="33" s="1"/>
  <c r="BP160" i="33"/>
  <c r="BP162" i="33" s="1"/>
  <c r="T160" i="33"/>
  <c r="T162" i="33" s="1"/>
  <c r="AH160" i="32"/>
  <c r="AH162" i="32" s="1"/>
  <c r="AW160" i="32"/>
  <c r="AW162" i="32" s="1"/>
  <c r="CO257" i="31"/>
  <c r="CO270" i="31" s="1"/>
  <c r="CM257" i="31"/>
  <c r="CM270" i="31" s="1"/>
  <c r="BW257" i="31"/>
  <c r="BW307" i="31" s="1"/>
  <c r="BV257" i="31"/>
  <c r="BV270" i="31" s="1"/>
  <c r="BR257" i="30"/>
  <c r="BR270" i="30" s="1"/>
  <c r="BQ257" i="30"/>
  <c r="BQ270" i="30" s="1"/>
  <c r="BT162" i="15"/>
  <c r="H162" i="15"/>
  <c r="CG162" i="32"/>
  <c r="BZ257" i="33"/>
  <c r="BZ270" i="33" s="1"/>
  <c r="BV257" i="32"/>
  <c r="BV270" i="32" s="1"/>
  <c r="BX162" i="34"/>
  <c r="BA162" i="34"/>
  <c r="BV160" i="34"/>
  <c r="BV162" i="34" s="1"/>
  <c r="CK162" i="34"/>
  <c r="Y160" i="34"/>
  <c r="Y162" i="34" s="1"/>
  <c r="BU162" i="33"/>
  <c r="BL160" i="33"/>
  <c r="BL162" i="33" s="1"/>
  <c r="BU257" i="33"/>
  <c r="BU270" i="33" s="1"/>
  <c r="CJ270" i="33"/>
  <c r="AL160" i="33"/>
  <c r="AL162" i="33" s="1"/>
  <c r="CQ257" i="33"/>
  <c r="CQ270" i="33" s="1"/>
  <c r="BI160" i="33"/>
  <c r="BI162" i="33" s="1"/>
  <c r="CP257" i="33"/>
  <c r="CP270" i="33" s="1"/>
  <c r="CL160" i="32"/>
  <c r="CL162" i="32" s="1"/>
  <c r="Z160" i="32"/>
  <c r="Z162" i="32" s="1"/>
  <c r="AO160" i="32"/>
  <c r="AO162" i="32" s="1"/>
  <c r="CO162" i="32"/>
  <c r="CQ257" i="32"/>
  <c r="CQ270" i="32" s="1"/>
  <c r="CK270" i="31"/>
  <c r="BC162" i="31"/>
  <c r="CJ257" i="31"/>
  <c r="CJ270" i="31" s="1"/>
  <c r="CN257" i="31"/>
  <c r="CN270" i="31" s="1"/>
  <c r="BX257" i="31"/>
  <c r="BX270" i="31" s="1"/>
  <c r="AX162" i="31"/>
  <c r="CS162" i="31"/>
  <c r="I162" i="31"/>
  <c r="CN160" i="30"/>
  <c r="CN162" i="30" s="1"/>
  <c r="AB160" i="30"/>
  <c r="AB162" i="30" s="1"/>
  <c r="BN162" i="30"/>
  <c r="CC162" i="30"/>
  <c r="BZ162" i="30"/>
  <c r="BW160" i="33"/>
  <c r="BW162" i="33" s="1"/>
  <c r="CQ162" i="31"/>
  <c r="AH160" i="34"/>
  <c r="AH162" i="34" s="1"/>
  <c r="T160" i="34"/>
  <c r="T162" i="34" s="1"/>
  <c r="BE160" i="32"/>
  <c r="BE162" i="32" s="1"/>
  <c r="BT270" i="32"/>
  <c r="V160" i="34"/>
  <c r="V162" i="34" s="1"/>
  <c r="BP162" i="34"/>
  <c r="AQ160" i="34"/>
  <c r="AQ162" i="34" s="1"/>
  <c r="BH162" i="34"/>
  <c r="Q160" i="34"/>
  <c r="Q162" i="34" s="1"/>
  <c r="BK160" i="34"/>
  <c r="BK162" i="34" s="1"/>
  <c r="BV160" i="33"/>
  <c r="BV162" i="33" s="1"/>
  <c r="J160" i="33"/>
  <c r="J162" i="33" s="1"/>
  <c r="CE270" i="33"/>
  <c r="BM160" i="33"/>
  <c r="BM162" i="33" s="1"/>
  <c r="BD160" i="33"/>
  <c r="BD162" i="33" s="1"/>
  <c r="BS160" i="33"/>
  <c r="BS162" i="33" s="1"/>
  <c r="G160" i="33"/>
  <c r="G162" i="33" s="1"/>
  <c r="CP160" i="33"/>
  <c r="CP162" i="33" s="1"/>
  <c r="AD160" i="33"/>
  <c r="AD162" i="33" s="1"/>
  <c r="BA160" i="33"/>
  <c r="BA162" i="33" s="1"/>
  <c r="CF257" i="33"/>
  <c r="CF270" i="33" s="1"/>
  <c r="AJ162" i="32"/>
  <c r="CF257" i="32"/>
  <c r="CF270" i="32" s="1"/>
  <c r="R160" i="32"/>
  <c r="R162" i="32" s="1"/>
  <c r="CD257" i="32"/>
  <c r="CD270" i="32" s="1"/>
  <c r="CS160" i="32"/>
  <c r="CS162" i="32" s="1"/>
  <c r="AG160" i="32"/>
  <c r="AG162" i="32" s="1"/>
  <c r="CA257" i="32"/>
  <c r="CA270" i="32" s="1"/>
  <c r="CF162" i="31"/>
  <c r="BQ257" i="31"/>
  <c r="BQ270" i="31" s="1"/>
  <c r="CL257" i="31"/>
  <c r="CL270" i="31" s="1"/>
  <c r="CP257" i="30"/>
  <c r="CP270" i="30" s="1"/>
  <c r="CO257" i="30"/>
  <c r="CO270" i="30" s="1"/>
  <c r="BU257" i="30"/>
  <c r="BU270" i="30" s="1"/>
  <c r="CQ257" i="30"/>
  <c r="CQ270" i="30" s="1"/>
  <c r="CM160" i="33"/>
  <c r="CM162" i="33" s="1"/>
  <c r="CO257" i="33"/>
  <c r="CO270" i="33" s="1"/>
  <c r="BQ257" i="32"/>
  <c r="BQ270" i="32" s="1"/>
  <c r="CN257" i="32"/>
  <c r="CN270" i="32" s="1"/>
  <c r="CB160" i="33"/>
  <c r="CB162" i="33" s="1"/>
  <c r="CA160" i="34"/>
  <c r="CA162" i="34" s="1"/>
  <c r="AS162" i="34"/>
  <c r="AI160" i="34"/>
  <c r="AI162" i="34" s="1"/>
  <c r="AK162" i="34"/>
  <c r="AZ162" i="34"/>
  <c r="CM160" i="34"/>
  <c r="CM162" i="34" s="1"/>
  <c r="AA160" i="34"/>
  <c r="AA162" i="34" s="1"/>
  <c r="BU162" i="34"/>
  <c r="I162" i="34"/>
  <c r="BC160" i="34"/>
  <c r="BC162" i="34" s="1"/>
  <c r="CP160" i="34"/>
  <c r="CP162" i="34" s="1"/>
  <c r="AD160" i="34"/>
  <c r="AD162" i="34" s="1"/>
  <c r="BN160" i="33"/>
  <c r="BN162" i="33" s="1"/>
  <c r="BE162" i="33"/>
  <c r="AV160" i="33"/>
  <c r="AV162" i="33" s="1"/>
  <c r="CS257" i="33"/>
  <c r="CS270" i="33" s="1"/>
  <c r="BK160" i="33"/>
  <c r="BK162" i="33" s="1"/>
  <c r="CB257" i="33"/>
  <c r="CB270" i="33" s="1"/>
  <c r="V160" i="33"/>
  <c r="V162" i="33" s="1"/>
  <c r="CI257" i="33"/>
  <c r="CI270" i="33" s="1"/>
  <c r="AS160" i="33"/>
  <c r="AS162" i="33" s="1"/>
  <c r="CH257" i="33"/>
  <c r="CH270" i="33" s="1"/>
  <c r="BY257" i="33"/>
  <c r="BY270" i="33" s="1"/>
  <c r="CN162" i="32"/>
  <c r="AB162" i="32"/>
  <c r="CM257" i="32"/>
  <c r="CM270" i="32" s="1"/>
  <c r="BW257" i="32"/>
  <c r="BW270" i="32" s="1"/>
  <c r="BV160" i="32"/>
  <c r="BV162" i="32" s="1"/>
  <c r="J160" i="32"/>
  <c r="J162" i="32" s="1"/>
  <c r="CK160" i="32"/>
  <c r="CK162" i="32" s="1"/>
  <c r="Y160" i="32"/>
  <c r="Y162" i="32" s="1"/>
  <c r="AL162" i="32"/>
  <c r="BZ257" i="32"/>
  <c r="BZ270" i="32" s="1"/>
  <c r="BY162" i="32"/>
  <c r="M162" i="32"/>
  <c r="CO257" i="32"/>
  <c r="CO289" i="32" s="1"/>
  <c r="CI162" i="32"/>
  <c r="AM162" i="31"/>
  <c r="BX162" i="31"/>
  <c r="AX162" i="30"/>
  <c r="X290" i="30"/>
  <c r="CE270" i="30"/>
  <c r="BS257" i="30"/>
  <c r="BS270" i="30" s="1"/>
  <c r="CL257" i="30"/>
  <c r="CL270" i="30" s="1"/>
  <c r="AF160" i="32"/>
  <c r="AF162" i="32" s="1"/>
  <c r="AT162" i="32"/>
  <c r="U162" i="32"/>
  <c r="X162" i="31"/>
  <c r="N160" i="31"/>
  <c r="N162" i="31" s="1"/>
  <c r="AR162" i="31"/>
  <c r="BY270" i="31"/>
  <c r="AI162" i="31"/>
  <c r="BN162" i="31"/>
  <c r="AG162" i="31"/>
  <c r="AK162" i="30"/>
  <c r="AR160" i="30"/>
  <c r="AR162" i="30" s="1"/>
  <c r="AW162" i="30"/>
  <c r="AT162" i="30"/>
  <c r="W162" i="30"/>
  <c r="BJ160" i="15"/>
  <c r="BJ162" i="15" s="1"/>
  <c r="AH162" i="15"/>
  <c r="Q162" i="31"/>
  <c r="BU162" i="15"/>
  <c r="I162" i="15"/>
  <c r="H291" i="30"/>
  <c r="AO162" i="30"/>
  <c r="AU162" i="30"/>
  <c r="BB160" i="15"/>
  <c r="BB162" i="15" s="1"/>
  <c r="E60" i="33"/>
  <c r="J30" i="20" s="1"/>
  <c r="CL162" i="15"/>
  <c r="Z162" i="15"/>
  <c r="AI160" i="33"/>
  <c r="AI162" i="33" s="1"/>
  <c r="AQ160" i="33"/>
  <c r="AQ162" i="33" s="1"/>
  <c r="BM162" i="15"/>
  <c r="CX20" i="15"/>
  <c r="BV162" i="15"/>
  <c r="J162" i="15"/>
  <c r="S160" i="33"/>
  <c r="S162" i="33" s="1"/>
  <c r="AW162" i="15"/>
  <c r="BU270" i="32"/>
  <c r="BL160" i="32"/>
  <c r="BL162" i="32" s="1"/>
  <c r="N162" i="32"/>
  <c r="BA162" i="32"/>
  <c r="AE162" i="31"/>
  <c r="AT160" i="31"/>
  <c r="AT162" i="31" s="1"/>
  <c r="CQ270" i="31"/>
  <c r="CA270" i="31"/>
  <c r="CP270" i="31"/>
  <c r="BZ270" i="31"/>
  <c r="BO162" i="31"/>
  <c r="AH162" i="31"/>
  <c r="CN270" i="30"/>
  <c r="Q162" i="30"/>
  <c r="N162" i="30"/>
  <c r="BC162" i="30"/>
  <c r="CB162" i="15"/>
  <c r="P162" i="15"/>
  <c r="AM162" i="15"/>
  <c r="CP160" i="15"/>
  <c r="CP162" i="15" s="1"/>
  <c r="AD160" i="15"/>
  <c r="AD162" i="15" s="1"/>
  <c r="BN162" i="15"/>
  <c r="K160" i="33"/>
  <c r="K162" i="33" s="1"/>
  <c r="CB257" i="31"/>
  <c r="CB270" i="31" s="1"/>
  <c r="AO162" i="15"/>
  <c r="BF162" i="15"/>
  <c r="BO160" i="33"/>
  <c r="BO162" i="33" s="1"/>
  <c r="CK257" i="30"/>
  <c r="CK270" i="30" s="1"/>
  <c r="CS162" i="15"/>
  <c r="AG162" i="15"/>
  <c r="BJ162" i="32"/>
  <c r="AK162" i="32"/>
  <c r="BS270" i="32"/>
  <c r="CR270" i="31"/>
  <c r="AD160" i="31"/>
  <c r="AD162" i="31" s="1"/>
  <c r="BH162" i="31"/>
  <c r="AY162" i="31"/>
  <c r="CF270" i="31"/>
  <c r="R162" i="31"/>
  <c r="BE162" i="31"/>
  <c r="CD270" i="31"/>
  <c r="BH160" i="30"/>
  <c r="BH162" i="30" s="1"/>
  <c r="BV270" i="30"/>
  <c r="BJ162" i="30"/>
  <c r="AM162" i="30"/>
  <c r="CI162" i="15"/>
  <c r="W162" i="15"/>
  <c r="BZ160" i="15"/>
  <c r="BZ162" i="15" s="1"/>
  <c r="N160" i="15"/>
  <c r="N162" i="15" s="1"/>
  <c r="AX162" i="15"/>
  <c r="BG160" i="33"/>
  <c r="BG162" i="33" s="1"/>
  <c r="CC162" i="31"/>
  <c r="CR257" i="32"/>
  <c r="CR270" i="32" s="1"/>
  <c r="CD257" i="30"/>
  <c r="CD270" i="30" s="1"/>
  <c r="CH257" i="31"/>
  <c r="CH292" i="31" s="1"/>
  <c r="CK162" i="15"/>
  <c r="Y162" i="15"/>
  <c r="CJ270" i="32"/>
  <c r="BB162" i="32"/>
  <c r="BU270" i="31"/>
  <c r="G162" i="31"/>
  <c r="BT270" i="31"/>
  <c r="V160" i="31"/>
  <c r="V162" i="31" s="1"/>
  <c r="BA162" i="31"/>
  <c r="AZ162" i="31"/>
  <c r="J162" i="31"/>
  <c r="AO162" i="31"/>
  <c r="BZ270" i="30"/>
  <c r="AZ160" i="30"/>
  <c r="AZ162" i="30" s="1"/>
  <c r="BY270" i="30"/>
  <c r="BB162" i="30"/>
  <c r="BK162" i="30"/>
  <c r="BD162" i="15"/>
  <c r="BR160" i="15"/>
  <c r="BR162" i="15" s="1"/>
  <c r="AP162" i="15"/>
  <c r="AY160" i="33"/>
  <c r="AY162" i="33" s="1"/>
  <c r="CK257" i="32"/>
  <c r="CK270" i="32" s="1"/>
  <c r="CC257" i="31"/>
  <c r="CC270" i="31" s="1"/>
  <c r="BX257" i="30"/>
  <c r="BX270" i="30" s="1"/>
  <c r="BW257" i="30"/>
  <c r="BW270" i="30" s="1"/>
  <c r="CI257" i="31"/>
  <c r="CI270" i="31" s="1"/>
  <c r="BS257" i="31"/>
  <c r="BS270" i="31" s="1"/>
  <c r="BR257" i="31"/>
  <c r="BR270" i="31" s="1"/>
  <c r="AW162" i="31"/>
  <c r="CC162" i="15"/>
  <c r="Q162" i="15"/>
  <c r="CL270" i="33"/>
  <c r="BV270" i="33"/>
  <c r="CD270" i="33"/>
  <c r="CH270" i="32"/>
  <c r="CS270" i="31"/>
  <c r="CF270" i="30"/>
  <c r="CA270" i="30"/>
  <c r="CK270" i="33"/>
  <c r="BQ270" i="33"/>
  <c r="CP270" i="32"/>
  <c r="BY270" i="32"/>
  <c r="CM270" i="30"/>
  <c r="CS270" i="30"/>
  <c r="CC270" i="30"/>
  <c r="BX270" i="33"/>
  <c r="BR270" i="32"/>
  <c r="CG270" i="32"/>
  <c r="CG270" i="31"/>
  <c r="CX112" i="15"/>
  <c r="CX78" i="15"/>
  <c r="CX33" i="15"/>
  <c r="CX52" i="15"/>
  <c r="CX108" i="15"/>
  <c r="CX74" i="15"/>
  <c r="CX82" i="15"/>
  <c r="CX86" i="15"/>
  <c r="CX19" i="15"/>
  <c r="CG257" i="34"/>
  <c r="CG270" i="34" s="1"/>
  <c r="CN257" i="34"/>
  <c r="CN270" i="34" s="1"/>
  <c r="CF257" i="34"/>
  <c r="CF270" i="34" s="1"/>
  <c r="BX257" i="34"/>
  <c r="BX270" i="34" s="1"/>
  <c r="CM257" i="34"/>
  <c r="CM270" i="34" s="1"/>
  <c r="BW257" i="34"/>
  <c r="BW270" i="34" s="1"/>
  <c r="CL257" i="34"/>
  <c r="CL270" i="34" s="1"/>
  <c r="CD257" i="34"/>
  <c r="CD270" i="34" s="1"/>
  <c r="BV257" i="34"/>
  <c r="BV270" i="34" s="1"/>
  <c r="CQ257" i="34"/>
  <c r="CQ270" i="34" s="1"/>
  <c r="CP257" i="34"/>
  <c r="CP270" i="34" s="1"/>
  <c r="CO257" i="34"/>
  <c r="CO270" i="34" s="1"/>
  <c r="CS257" i="34"/>
  <c r="CS270" i="34" s="1"/>
  <c r="CK257" i="34"/>
  <c r="CK270" i="34" s="1"/>
  <c r="CC257" i="34"/>
  <c r="CC270" i="34" s="1"/>
  <c r="BU257" i="34"/>
  <c r="BU270" i="34" s="1"/>
  <c r="BS257" i="34"/>
  <c r="BS270" i="34" s="1"/>
  <c r="CH257" i="34"/>
  <c r="CH270" i="34" s="1"/>
  <c r="BQ257" i="34"/>
  <c r="BQ270" i="34" s="1"/>
  <c r="CE257" i="34"/>
  <c r="CE270" i="34" s="1"/>
  <c r="CR257" i="34"/>
  <c r="CR270" i="34" s="1"/>
  <c r="CJ257" i="34"/>
  <c r="CJ270" i="34" s="1"/>
  <c r="CA257" i="34"/>
  <c r="CA270" i="34" s="1"/>
  <c r="BZ257" i="34"/>
  <c r="BZ270" i="34" s="1"/>
  <c r="BY257" i="34"/>
  <c r="BY270" i="34" s="1"/>
  <c r="CR160" i="34"/>
  <c r="CR162" i="34" s="1"/>
  <c r="CB257" i="34"/>
  <c r="CB270" i="34" s="1"/>
  <c r="BT257" i="34"/>
  <c r="BT270" i="34" s="1"/>
  <c r="CI257" i="34"/>
  <c r="CI270" i="34" s="1"/>
  <c r="BR257" i="34"/>
  <c r="BR270" i="34" s="1"/>
  <c r="CJ257" i="15"/>
  <c r="CJ270" i="15" s="1"/>
  <c r="BD257" i="15"/>
  <c r="BD270" i="15" s="1"/>
  <c r="BS257" i="15"/>
  <c r="BS270" i="15" s="1"/>
  <c r="AM257" i="15"/>
  <c r="AM270" i="15" s="1"/>
  <c r="CS257" i="15"/>
  <c r="CS270" i="15" s="1"/>
  <c r="BM257" i="15"/>
  <c r="BM270" i="15" s="1"/>
  <c r="AG257" i="15"/>
  <c r="AG270" i="15" s="1"/>
  <c r="CR257" i="15"/>
  <c r="CR270" i="15" s="1"/>
  <c r="BL257" i="15"/>
  <c r="BL270" i="15" s="1"/>
  <c r="AF257" i="15"/>
  <c r="AF270" i="15" s="1"/>
  <c r="CA257" i="15"/>
  <c r="CA270" i="15" s="1"/>
  <c r="AU257" i="15"/>
  <c r="AU270" i="15" s="1"/>
  <c r="O257" i="15"/>
  <c r="O270" i="15" s="1"/>
  <c r="CP257" i="15"/>
  <c r="CP270" i="15" s="1"/>
  <c r="BJ257" i="15"/>
  <c r="BJ270" i="15" s="1"/>
  <c r="AD257" i="15"/>
  <c r="AD270" i="15" s="1"/>
  <c r="BY257" i="15"/>
  <c r="BY270" i="15" s="1"/>
  <c r="AS257" i="15"/>
  <c r="AS270" i="15" s="1"/>
  <c r="M257" i="15"/>
  <c r="M270" i="15" s="1"/>
  <c r="BP257" i="15"/>
  <c r="BP270" i="15" s="1"/>
  <c r="AJ257" i="15"/>
  <c r="AJ270" i="15" s="1"/>
  <c r="BW257" i="15"/>
  <c r="BW270" i="15" s="1"/>
  <c r="AQ257" i="15"/>
  <c r="AQ270" i="15" s="1"/>
  <c r="K257" i="15"/>
  <c r="K270" i="15" s="1"/>
  <c r="CL257" i="15"/>
  <c r="CL270" i="15" s="1"/>
  <c r="BV257" i="15"/>
  <c r="BV270" i="15" s="1"/>
  <c r="BF257" i="15"/>
  <c r="BF270" i="15" s="1"/>
  <c r="AP257" i="15"/>
  <c r="AP270" i="15" s="1"/>
  <c r="Z257" i="15"/>
  <c r="Z270" i="15" s="1"/>
  <c r="CK257" i="15"/>
  <c r="CK270" i="15" s="1"/>
  <c r="V257" i="15"/>
  <c r="V270" i="15" s="1"/>
  <c r="AK257" i="15"/>
  <c r="AK270" i="15" s="1"/>
  <c r="CN257" i="15"/>
  <c r="CN270" i="15" s="1"/>
  <c r="AB257" i="15"/>
  <c r="AB270" i="15" s="1"/>
  <c r="BO257" i="15"/>
  <c r="BO270" i="15" s="1"/>
  <c r="BU257" i="15"/>
  <c r="BU270" i="15" s="1"/>
  <c r="AO257" i="15"/>
  <c r="AO270" i="15" s="1"/>
  <c r="BT257" i="15"/>
  <c r="BT270" i="15" s="1"/>
  <c r="AN257" i="15"/>
  <c r="AN270" i="15" s="1"/>
  <c r="CI257" i="15"/>
  <c r="CI270" i="15" s="1"/>
  <c r="BC257" i="15"/>
  <c r="BC270" i="15" s="1"/>
  <c r="W257" i="15"/>
  <c r="W270" i="15" s="1"/>
  <c r="BR257" i="15"/>
  <c r="BR270" i="15" s="1"/>
  <c r="AL257" i="15"/>
  <c r="AL270" i="15" s="1"/>
  <c r="CG257" i="15"/>
  <c r="CG270" i="15" s="1"/>
  <c r="BA257" i="15"/>
  <c r="BA270" i="15" s="1"/>
  <c r="U257" i="15"/>
  <c r="U270" i="15" s="1"/>
  <c r="BX257" i="15"/>
  <c r="BX270" i="15" s="1"/>
  <c r="AR257" i="15"/>
  <c r="AR270" i="15" s="1"/>
  <c r="L257" i="15"/>
  <c r="L270" i="15" s="1"/>
  <c r="CE257" i="15"/>
  <c r="CE270" i="15" s="1"/>
  <c r="AY257" i="15"/>
  <c r="AY270" i="15" s="1"/>
  <c r="S257" i="15"/>
  <c r="S270" i="15" s="1"/>
  <c r="BE257" i="15"/>
  <c r="BE270" i="15" s="1"/>
  <c r="Y257" i="15"/>
  <c r="Y270" i="15" s="1"/>
  <c r="X257" i="15"/>
  <c r="X270" i="15" s="1"/>
  <c r="CH257" i="15"/>
  <c r="CH270" i="15" s="1"/>
  <c r="BB257" i="15"/>
  <c r="BB270" i="15" s="1"/>
  <c r="BQ257" i="15"/>
  <c r="BQ270" i="15" s="1"/>
  <c r="BH257" i="15"/>
  <c r="BH270" i="15" s="1"/>
  <c r="AI257" i="15"/>
  <c r="AI270" i="15" s="1"/>
  <c r="CC257" i="15"/>
  <c r="CC270" i="15" s="1"/>
  <c r="AW257" i="15"/>
  <c r="AW270" i="15" s="1"/>
  <c r="Q257" i="15"/>
  <c r="Q270" i="15" s="1"/>
  <c r="CB257" i="15"/>
  <c r="CB270" i="15" s="1"/>
  <c r="AV257" i="15"/>
  <c r="AV270" i="15" s="1"/>
  <c r="P257" i="15"/>
  <c r="P270" i="15" s="1"/>
  <c r="CQ257" i="15"/>
  <c r="CQ270" i="15" s="1"/>
  <c r="BK257" i="15"/>
  <c r="BK270" i="15" s="1"/>
  <c r="AE257" i="15"/>
  <c r="AE270" i="15" s="1"/>
  <c r="BZ257" i="15"/>
  <c r="BZ270" i="15" s="1"/>
  <c r="AT257" i="15"/>
  <c r="AT270" i="15" s="1"/>
  <c r="N257" i="15"/>
  <c r="N270" i="15" s="1"/>
  <c r="CO257" i="15"/>
  <c r="CO270" i="15" s="1"/>
  <c r="BI257" i="15"/>
  <c r="BI270" i="15" s="1"/>
  <c r="AC257" i="15"/>
  <c r="AC270" i="15" s="1"/>
  <c r="CF257" i="15"/>
  <c r="CF270" i="15" s="1"/>
  <c r="AZ257" i="15"/>
  <c r="AZ270" i="15" s="1"/>
  <c r="T257" i="15"/>
  <c r="T270" i="15" s="1"/>
  <c r="CM257" i="15"/>
  <c r="CM270" i="15" s="1"/>
  <c r="BG257" i="15"/>
  <c r="BG270" i="15" s="1"/>
  <c r="AA257" i="15"/>
  <c r="AA270" i="15" s="1"/>
  <c r="CD257" i="15"/>
  <c r="CD270" i="15" s="1"/>
  <c r="BN257" i="15"/>
  <c r="BN270" i="15" s="1"/>
  <c r="AX257" i="15"/>
  <c r="AX270" i="15" s="1"/>
  <c r="AH257" i="15"/>
  <c r="AH270" i="15" s="1"/>
  <c r="R257" i="15"/>
  <c r="R270" i="15" s="1"/>
  <c r="CX47" i="15"/>
  <c r="J270" i="15"/>
  <c r="I270" i="15"/>
  <c r="H270" i="15"/>
  <c r="AZ244" i="34"/>
  <c r="AZ255" i="34" s="1"/>
  <c r="AZ258" i="34" s="1"/>
  <c r="AZ248" i="34" s="1"/>
  <c r="AZ250" i="34" s="1"/>
  <c r="AJ244" i="34"/>
  <c r="AJ255" i="34" s="1"/>
  <c r="AJ258" i="34" s="1"/>
  <c r="AJ248" i="34" s="1"/>
  <c r="AJ250" i="34" s="1"/>
  <c r="R181" i="34"/>
  <c r="R184" i="34" s="1"/>
  <c r="AS166" i="33"/>
  <c r="AJ181" i="33"/>
  <c r="AJ184" i="33" s="1"/>
  <c r="CH166" i="33"/>
  <c r="CN184" i="33"/>
  <c r="BY184" i="33"/>
  <c r="AS184" i="33"/>
  <c r="D23" i="10"/>
  <c r="E19" i="10" s="1"/>
  <c r="BP181" i="33"/>
  <c r="BP184" i="33" s="1"/>
  <c r="AJ166" i="33"/>
  <c r="CH181" i="33"/>
  <c r="CH184" i="33" s="1"/>
  <c r="CX96" i="15"/>
  <c r="BL258" i="30"/>
  <c r="BL248" i="30" s="1"/>
  <c r="BL250" i="30" s="1"/>
  <c r="BL298" i="30"/>
  <c r="AV299" i="30"/>
  <c r="AF291" i="30"/>
  <c r="P291" i="30"/>
  <c r="J32" i="20"/>
  <c r="E119" i="33"/>
  <c r="J35" i="20" s="1"/>
  <c r="F119" i="33"/>
  <c r="CX100" i="15"/>
  <c r="CO232" i="34"/>
  <c r="CL306" i="33"/>
  <c r="CL298" i="33"/>
  <c r="CL303" i="33"/>
  <c r="CL293" i="33"/>
  <c r="CL290" i="33"/>
  <c r="CL288" i="33"/>
  <c r="CL302" i="33"/>
  <c r="CL292" i="33"/>
  <c r="CL307" i="33"/>
  <c r="CL289" i="33"/>
  <c r="CL299" i="33"/>
  <c r="CL291" i="33"/>
  <c r="BV306" i="33"/>
  <c r="BV298" i="33"/>
  <c r="BV303" i="33"/>
  <c r="BV293" i="33"/>
  <c r="BV290" i="33"/>
  <c r="BV288" i="33"/>
  <c r="BV302" i="33"/>
  <c r="BV292" i="33"/>
  <c r="BV307" i="33"/>
  <c r="BV289" i="33"/>
  <c r="BV299" i="33"/>
  <c r="BV291" i="33"/>
  <c r="BQ307" i="33"/>
  <c r="BQ299" i="33"/>
  <c r="BQ306" i="33"/>
  <c r="BQ298" i="33"/>
  <c r="BQ303" i="33"/>
  <c r="BQ293" i="33"/>
  <c r="BQ290" i="33"/>
  <c r="BQ302" i="33"/>
  <c r="BQ289" i="33"/>
  <c r="BQ292" i="33"/>
  <c r="BQ291" i="33"/>
  <c r="BQ288" i="33"/>
  <c r="BX302" i="33"/>
  <c r="BX292" i="33"/>
  <c r="BX307" i="33"/>
  <c r="BX299" i="33"/>
  <c r="BX291" i="33"/>
  <c r="BX289" i="33"/>
  <c r="BX306" i="33"/>
  <c r="BX298" i="33"/>
  <c r="BX293" i="33"/>
  <c r="BX290" i="33"/>
  <c r="BX288" i="33"/>
  <c r="BX303" i="33"/>
  <c r="CE303" i="33"/>
  <c r="CE293" i="33"/>
  <c r="CE302" i="33"/>
  <c r="CE292" i="33"/>
  <c r="CE307" i="33"/>
  <c r="CE299" i="33"/>
  <c r="CE291" i="33"/>
  <c r="CE289" i="33"/>
  <c r="CE288" i="33"/>
  <c r="CE306" i="33"/>
  <c r="CE290" i="33"/>
  <c r="CE298" i="33"/>
  <c r="CD306" i="33"/>
  <c r="CD298" i="33"/>
  <c r="CD303" i="33"/>
  <c r="CD293" i="33"/>
  <c r="CD290" i="33"/>
  <c r="CD288" i="33"/>
  <c r="CD302" i="33"/>
  <c r="CD292" i="33"/>
  <c r="CD299" i="33"/>
  <c r="CD291" i="33"/>
  <c r="CD289" i="33"/>
  <c r="CD307" i="33"/>
  <c r="CJ302" i="33"/>
  <c r="CJ292" i="33"/>
  <c r="CJ307" i="33"/>
  <c r="CJ299" i="33"/>
  <c r="CJ291" i="33"/>
  <c r="CJ289" i="33"/>
  <c r="CJ306" i="33"/>
  <c r="CJ298" i="33"/>
  <c r="CJ303" i="33"/>
  <c r="CJ293" i="33"/>
  <c r="CJ288" i="33"/>
  <c r="CJ290" i="33"/>
  <c r="CP306" i="32"/>
  <c r="CP298" i="32"/>
  <c r="CP303" i="32"/>
  <c r="CP293" i="32"/>
  <c r="CP290" i="32"/>
  <c r="CP288" i="32"/>
  <c r="CP302" i="32"/>
  <c r="CP292" i="32"/>
  <c r="CP307" i="32"/>
  <c r="CP299" i="32"/>
  <c r="CP291" i="32"/>
  <c r="CP289" i="32"/>
  <c r="BY307" i="32"/>
  <c r="BY299" i="32"/>
  <c r="BY291" i="32"/>
  <c r="BY306" i="32"/>
  <c r="BY298" i="32"/>
  <c r="BY303" i="32"/>
  <c r="BY293" i="32"/>
  <c r="BY290" i="32"/>
  <c r="BY302" i="32"/>
  <c r="BY292" i="32"/>
  <c r="BY289" i="32"/>
  <c r="BY288" i="32"/>
  <c r="BS303" i="32"/>
  <c r="BS293" i="32"/>
  <c r="BS290" i="32"/>
  <c r="BS302" i="32"/>
  <c r="BS292" i="32"/>
  <c r="BS307" i="32"/>
  <c r="BS299" i="32"/>
  <c r="BS291" i="32"/>
  <c r="BS306" i="32"/>
  <c r="BS298" i="32"/>
  <c r="BS289" i="32"/>
  <c r="BS288" i="32"/>
  <c r="CG307" i="32"/>
  <c r="CG299" i="32"/>
  <c r="CG291" i="32"/>
  <c r="CG306" i="32"/>
  <c r="CG298" i="32"/>
  <c r="CG303" i="32"/>
  <c r="CG293" i="32"/>
  <c r="CG290" i="32"/>
  <c r="CG302" i="32"/>
  <c r="CG292" i="32"/>
  <c r="CG289" i="32"/>
  <c r="CG288" i="32"/>
  <c r="BR306" i="32"/>
  <c r="BR298" i="32"/>
  <c r="BR303" i="32"/>
  <c r="BR293" i="32"/>
  <c r="BR290" i="32"/>
  <c r="BR302" i="32"/>
  <c r="BR292" i="32"/>
  <c r="BR307" i="32"/>
  <c r="BR299" i="32"/>
  <c r="BR291" i="32"/>
  <c r="BR289" i="32"/>
  <c r="BR288" i="32"/>
  <c r="CK232" i="32"/>
  <c r="BU232" i="32"/>
  <c r="BE232" i="32"/>
  <c r="AO232" i="32"/>
  <c r="Y232" i="32"/>
  <c r="I232" i="32"/>
  <c r="CJ232" i="32"/>
  <c r="BT232" i="32"/>
  <c r="BD232" i="32"/>
  <c r="AN232" i="32"/>
  <c r="X232" i="32"/>
  <c r="H232" i="32"/>
  <c r="CS232" i="32"/>
  <c r="CC232" i="32"/>
  <c r="BM232" i="32"/>
  <c r="AW232" i="32"/>
  <c r="AG232" i="32"/>
  <c r="Q232" i="32"/>
  <c r="CR232" i="32"/>
  <c r="CB232" i="32"/>
  <c r="BL232" i="32"/>
  <c r="AV232" i="32"/>
  <c r="AF232" i="32"/>
  <c r="P232" i="32"/>
  <c r="BY307" i="31"/>
  <c r="BY299" i="31"/>
  <c r="BY291" i="31"/>
  <c r="BY289" i="31"/>
  <c r="BY306" i="31"/>
  <c r="BY298" i="31"/>
  <c r="BY303" i="31"/>
  <c r="BY293" i="31"/>
  <c r="BY290" i="31"/>
  <c r="BY302" i="31"/>
  <c r="BY288" i="31"/>
  <c r="BY292" i="31"/>
  <c r="CD306" i="31"/>
  <c r="CD298" i="31"/>
  <c r="CD303" i="31"/>
  <c r="CD293" i="31"/>
  <c r="CD302" i="31"/>
  <c r="CD292" i="31"/>
  <c r="CD299" i="31"/>
  <c r="CD290" i="31"/>
  <c r="CD291" i="31"/>
  <c r="CD288" i="31"/>
  <c r="CD307" i="31"/>
  <c r="CD289" i="31"/>
  <c r="CG307" i="31"/>
  <c r="CG299" i="31"/>
  <c r="CG291" i="31"/>
  <c r="CG289" i="31"/>
  <c r="CG306" i="31"/>
  <c r="CG298" i="31"/>
  <c r="CG303" i="31"/>
  <c r="CG293" i="31"/>
  <c r="CG290" i="31"/>
  <c r="CG288" i="31"/>
  <c r="CG302" i="31"/>
  <c r="CG292" i="31"/>
  <c r="CS307" i="31"/>
  <c r="CS299" i="31"/>
  <c r="CS291" i="31"/>
  <c r="CS289" i="31"/>
  <c r="CS306" i="31"/>
  <c r="CS298" i="31"/>
  <c r="CS303" i="31"/>
  <c r="CS293" i="31"/>
  <c r="CS290" i="31"/>
  <c r="CS288" i="31"/>
  <c r="CS302" i="31"/>
  <c r="CS292" i="31"/>
  <c r="CK307" i="31"/>
  <c r="CK299" i="31"/>
  <c r="CK291" i="31"/>
  <c r="CK289" i="31"/>
  <c r="CK306" i="31"/>
  <c r="CK298" i="31"/>
  <c r="CK303" i="31"/>
  <c r="CK293" i="31"/>
  <c r="CK290" i="31"/>
  <c r="CK288" i="31"/>
  <c r="CK292" i="31"/>
  <c r="CK302" i="31"/>
  <c r="BU307" i="31"/>
  <c r="BU299" i="31"/>
  <c r="BU291" i="31"/>
  <c r="BU289" i="31"/>
  <c r="BU306" i="31"/>
  <c r="BU298" i="31"/>
  <c r="BU303" i="31"/>
  <c r="BU293" i="31"/>
  <c r="BU290" i="31"/>
  <c r="BU292" i="31"/>
  <c r="BU288" i="31"/>
  <c r="BU302" i="31"/>
  <c r="CR302" i="31"/>
  <c r="CR292" i="31"/>
  <c r="CR307" i="31"/>
  <c r="CR299" i="31"/>
  <c r="CR291" i="31"/>
  <c r="CR306" i="31"/>
  <c r="CR298" i="31"/>
  <c r="CR289" i="31"/>
  <c r="CR303" i="31"/>
  <c r="CR290" i="31"/>
  <c r="CR293" i="31"/>
  <c r="CR288" i="31"/>
  <c r="BT302" i="31"/>
  <c r="BT292" i="31"/>
  <c r="BT307" i="31"/>
  <c r="BT299" i="31"/>
  <c r="BT291" i="31"/>
  <c r="BT306" i="31"/>
  <c r="BT298" i="31"/>
  <c r="BT303" i="31"/>
  <c r="BT289" i="31"/>
  <c r="BT293" i="31"/>
  <c r="BT290" i="31"/>
  <c r="BT288" i="31"/>
  <c r="CQ303" i="31"/>
  <c r="CQ293" i="31"/>
  <c r="CQ290" i="31"/>
  <c r="CQ288" i="31"/>
  <c r="CQ302" i="31"/>
  <c r="CQ292" i="31"/>
  <c r="CQ307" i="31"/>
  <c r="CQ299" i="31"/>
  <c r="CQ291" i="31"/>
  <c r="CQ289" i="31"/>
  <c r="CQ298" i="31"/>
  <c r="CQ306" i="31"/>
  <c r="CP306" i="31"/>
  <c r="CP298" i="31"/>
  <c r="CP303" i="31"/>
  <c r="CP293" i="31"/>
  <c r="CP290" i="31"/>
  <c r="CP302" i="31"/>
  <c r="CP292" i="31"/>
  <c r="CP307" i="31"/>
  <c r="CP288" i="31"/>
  <c r="CP299" i="31"/>
  <c r="CP289" i="31"/>
  <c r="CP291" i="31"/>
  <c r="BZ306" i="31"/>
  <c r="BZ298" i="31"/>
  <c r="BZ303" i="31"/>
  <c r="BZ293" i="31"/>
  <c r="BZ302" i="31"/>
  <c r="BZ292" i="31"/>
  <c r="BZ307" i="31"/>
  <c r="BZ299" i="31"/>
  <c r="BZ289" i="31"/>
  <c r="BZ288" i="31"/>
  <c r="BZ291" i="31"/>
  <c r="BZ290" i="31"/>
  <c r="CD232" i="31"/>
  <c r="BN232" i="31"/>
  <c r="AX232" i="31"/>
  <c r="AH232" i="31"/>
  <c r="R232" i="31"/>
  <c r="CA232" i="31"/>
  <c r="BK232" i="31"/>
  <c r="AU232" i="31"/>
  <c r="AE232" i="31"/>
  <c r="O232" i="31"/>
  <c r="CL232" i="31"/>
  <c r="BV232" i="31"/>
  <c r="BF232" i="31"/>
  <c r="AP232" i="31"/>
  <c r="Z232" i="31"/>
  <c r="J232" i="31"/>
  <c r="CI232" i="31"/>
  <c r="BS232" i="31"/>
  <c r="BC232" i="31"/>
  <c r="AM232" i="31"/>
  <c r="CA303" i="30"/>
  <c r="CA293" i="30"/>
  <c r="CA290" i="30"/>
  <c r="CA302" i="30"/>
  <c r="CA292" i="30"/>
  <c r="CA307" i="30"/>
  <c r="CA299" i="30"/>
  <c r="CA291" i="30"/>
  <c r="CA289" i="30"/>
  <c r="CA306" i="30"/>
  <c r="CA298" i="30"/>
  <c r="CA288" i="30"/>
  <c r="BL303" i="30"/>
  <c r="BD302" i="30"/>
  <c r="BD306" i="30"/>
  <c r="AV292" i="30"/>
  <c r="AV289" i="30"/>
  <c r="AV307" i="30"/>
  <c r="AN293" i="30"/>
  <c r="AN288" i="30"/>
  <c r="AN299" i="30"/>
  <c r="AF298" i="30"/>
  <c r="X298" i="30"/>
  <c r="X291" i="30"/>
  <c r="P293" i="30"/>
  <c r="P288" i="30"/>
  <c r="P307" i="30"/>
  <c r="H298" i="30"/>
  <c r="H302" i="30"/>
  <c r="H299" i="30"/>
  <c r="CR302" i="30"/>
  <c r="CR292" i="30"/>
  <c r="CR307" i="30"/>
  <c r="CR299" i="30"/>
  <c r="CR291" i="30"/>
  <c r="CR289" i="30"/>
  <c r="CR306" i="30"/>
  <c r="CR298" i="30"/>
  <c r="CR303" i="30"/>
  <c r="CR293" i="30"/>
  <c r="CR290" i="30"/>
  <c r="CR288" i="30"/>
  <c r="CB302" i="30"/>
  <c r="CB292" i="30"/>
  <c r="CB307" i="30"/>
  <c r="CB299" i="30"/>
  <c r="CB291" i="30"/>
  <c r="CB306" i="30"/>
  <c r="CB298" i="30"/>
  <c r="CB303" i="30"/>
  <c r="CB293" i="30"/>
  <c r="CB290" i="30"/>
  <c r="CB288" i="30"/>
  <c r="CB289" i="30"/>
  <c r="CN302" i="30"/>
  <c r="CN292" i="30"/>
  <c r="CN307" i="30"/>
  <c r="CN299" i="30"/>
  <c r="CN291" i="30"/>
  <c r="CN306" i="30"/>
  <c r="CN298" i="30"/>
  <c r="CN303" i="30"/>
  <c r="CN293" i="30"/>
  <c r="CN290" i="30"/>
  <c r="CN288" i="30"/>
  <c r="CN289" i="30"/>
  <c r="CF302" i="30"/>
  <c r="CF292" i="30"/>
  <c r="CF307" i="30"/>
  <c r="CF299" i="30"/>
  <c r="CF291" i="30"/>
  <c r="CF306" i="30"/>
  <c r="CF298" i="30"/>
  <c r="CF303" i="30"/>
  <c r="CF293" i="30"/>
  <c r="CF290" i="30"/>
  <c r="CF288" i="30"/>
  <c r="CF289" i="30"/>
  <c r="BL291" i="30"/>
  <c r="BD303" i="30"/>
  <c r="AV302" i="30"/>
  <c r="AV290" i="30"/>
  <c r="AV306" i="30"/>
  <c r="AN292" i="30"/>
  <c r="AN289" i="30"/>
  <c r="AN307" i="30"/>
  <c r="AF303" i="30"/>
  <c r="X302" i="30"/>
  <c r="X306" i="30"/>
  <c r="P292" i="30"/>
  <c r="P289" i="30"/>
  <c r="P306" i="30"/>
  <c r="H293" i="30"/>
  <c r="H289" i="30"/>
  <c r="H307" i="30"/>
  <c r="BY307" i="30"/>
  <c r="BY299" i="30"/>
  <c r="BY291" i="30"/>
  <c r="BY306" i="30"/>
  <c r="BY298" i="30"/>
  <c r="BY303" i="30"/>
  <c r="BY293" i="30"/>
  <c r="BY290" i="30"/>
  <c r="BY302" i="30"/>
  <c r="BY292" i="30"/>
  <c r="BY288" i="30"/>
  <c r="BY289" i="30"/>
  <c r="BD290" i="30"/>
  <c r="AV298" i="30"/>
  <c r="AV303" i="30"/>
  <c r="AV291" i="30"/>
  <c r="AN302" i="30"/>
  <c r="AN290" i="30"/>
  <c r="AN306" i="30"/>
  <c r="X303" i="30"/>
  <c r="P302" i="30"/>
  <c r="P290" i="30"/>
  <c r="H303" i="30"/>
  <c r="H290" i="30"/>
  <c r="H306" i="30"/>
  <c r="CJ302" i="30"/>
  <c r="CJ292" i="30"/>
  <c r="CJ307" i="30"/>
  <c r="CJ299" i="30"/>
  <c r="CJ291" i="30"/>
  <c r="CJ306" i="30"/>
  <c r="CJ298" i="30"/>
  <c r="CJ303" i="30"/>
  <c r="CJ293" i="30"/>
  <c r="CJ290" i="30"/>
  <c r="CJ288" i="30"/>
  <c r="CJ289" i="30"/>
  <c r="BT302" i="30"/>
  <c r="BT292" i="30"/>
  <c r="BT307" i="30"/>
  <c r="BT299" i="30"/>
  <c r="BT291" i="30"/>
  <c r="BT306" i="30"/>
  <c r="BT298" i="30"/>
  <c r="BT303" i="30"/>
  <c r="BT293" i="30"/>
  <c r="BT290" i="30"/>
  <c r="BT288" i="30"/>
  <c r="BT289" i="30"/>
  <c r="BZ306" i="30"/>
  <c r="BZ298" i="30"/>
  <c r="BZ303" i="30"/>
  <c r="BZ293" i="30"/>
  <c r="BZ290" i="30"/>
  <c r="BZ302" i="30"/>
  <c r="BZ292" i="30"/>
  <c r="BZ307" i="30"/>
  <c r="BZ299" i="30"/>
  <c r="BZ291" i="30"/>
  <c r="BZ289" i="30"/>
  <c r="BZ288" i="30"/>
  <c r="BD298" i="30"/>
  <c r="AV293" i="30"/>
  <c r="AV288" i="30"/>
  <c r="AN298" i="30"/>
  <c r="AN303" i="30"/>
  <c r="P298" i="30"/>
  <c r="P303" i="30"/>
  <c r="H288" i="30"/>
  <c r="H292" i="30"/>
  <c r="BH232" i="30"/>
  <c r="AZ232" i="30"/>
  <c r="AR232" i="30"/>
  <c r="BP232" i="30"/>
  <c r="AJ232" i="30"/>
  <c r="H232" i="30"/>
  <c r="CF232" i="30"/>
  <c r="BX232" i="30"/>
  <c r="T232" i="30"/>
  <c r="L232" i="30"/>
  <c r="P232" i="30"/>
  <c r="CX140" i="15"/>
  <c r="CX125" i="15"/>
  <c r="CX72" i="15"/>
  <c r="AN270" i="34"/>
  <c r="BO270" i="33"/>
  <c r="AY270" i="33"/>
  <c r="AI270" i="33"/>
  <c r="S270" i="33"/>
  <c r="BL270" i="33"/>
  <c r="AV270" i="33"/>
  <c r="AF270" i="33"/>
  <c r="P270" i="33"/>
  <c r="BC270" i="33"/>
  <c r="AM270" i="33"/>
  <c r="W270" i="33"/>
  <c r="BB270" i="33"/>
  <c r="V270" i="33"/>
  <c r="BI270" i="33"/>
  <c r="AC270" i="33"/>
  <c r="BP270" i="33"/>
  <c r="BH270" i="33"/>
  <c r="AZ270" i="33"/>
  <c r="AR270" i="33"/>
  <c r="AJ270" i="33"/>
  <c r="AB270" i="33"/>
  <c r="T270" i="33"/>
  <c r="L270" i="33"/>
  <c r="BP270" i="32"/>
  <c r="BH270" i="32"/>
  <c r="AZ270" i="32"/>
  <c r="AR270" i="32"/>
  <c r="AJ270" i="32"/>
  <c r="AB270" i="32"/>
  <c r="T270" i="32"/>
  <c r="L270" i="32"/>
  <c r="BN270" i="32"/>
  <c r="BF270" i="32"/>
  <c r="AX270" i="32"/>
  <c r="AP270" i="32"/>
  <c r="AH270" i="32"/>
  <c r="Z270" i="32"/>
  <c r="R270" i="32"/>
  <c r="J270" i="32"/>
  <c r="BM270" i="32"/>
  <c r="AO270" i="32"/>
  <c r="AG270" i="32"/>
  <c r="I270" i="32"/>
  <c r="AN270" i="32"/>
  <c r="P270" i="32"/>
  <c r="AL270" i="32"/>
  <c r="BA270" i="32"/>
  <c r="U270" i="32"/>
  <c r="AW270" i="31"/>
  <c r="Q270" i="31"/>
  <c r="AV270" i="31"/>
  <c r="P270" i="31"/>
  <c r="BK270" i="31"/>
  <c r="BC270" i="31"/>
  <c r="AU270" i="31"/>
  <c r="AM270" i="31"/>
  <c r="AE270" i="31"/>
  <c r="O258" i="31"/>
  <c r="O248" i="31" s="1"/>
  <c r="O250" i="31" s="1"/>
  <c r="BJ303" i="31"/>
  <c r="BB270" i="31"/>
  <c r="AT270" i="31"/>
  <c r="V270" i="31"/>
  <c r="N270" i="31"/>
  <c r="U270" i="31"/>
  <c r="M270" i="31"/>
  <c r="BN306" i="31"/>
  <c r="AH290" i="31"/>
  <c r="BB270" i="30"/>
  <c r="AL270" i="30"/>
  <c r="V270" i="30"/>
  <c r="BA270" i="30"/>
  <c r="AK270" i="30"/>
  <c r="U270" i="30"/>
  <c r="BO270" i="30"/>
  <c r="AY270" i="30"/>
  <c r="AI270" i="30"/>
  <c r="S270" i="30"/>
  <c r="BE270" i="30"/>
  <c r="AO270" i="30"/>
  <c r="Y270" i="30"/>
  <c r="I270" i="30"/>
  <c r="BK270" i="30"/>
  <c r="AE270" i="30"/>
  <c r="BA270" i="34"/>
  <c r="U270" i="34"/>
  <c r="BP270" i="34"/>
  <c r="BH270" i="34"/>
  <c r="AZ270" i="34"/>
  <c r="AR270" i="34"/>
  <c r="AJ270" i="34"/>
  <c r="AB270" i="34"/>
  <c r="T270" i="34"/>
  <c r="L270" i="34"/>
  <c r="BG270" i="34"/>
  <c r="AQ270" i="34"/>
  <c r="AA270" i="34"/>
  <c r="K270" i="34"/>
  <c r="BN270" i="34"/>
  <c r="BF270" i="34"/>
  <c r="AX270" i="34"/>
  <c r="AP270" i="34"/>
  <c r="AH270" i="34"/>
  <c r="Z270" i="34"/>
  <c r="R270" i="34"/>
  <c r="J270" i="34"/>
  <c r="AW270" i="34"/>
  <c r="BK270" i="34"/>
  <c r="AE270" i="34"/>
  <c r="BJ270" i="34"/>
  <c r="AD270" i="34"/>
  <c r="BF270" i="33"/>
  <c r="AP270" i="33"/>
  <c r="Z270" i="33"/>
  <c r="J270" i="33"/>
  <c r="BE270" i="33"/>
  <c r="AO270" i="33"/>
  <c r="Y270" i="33"/>
  <c r="I270" i="33"/>
  <c r="AL270" i="33"/>
  <c r="AS270" i="33"/>
  <c r="M270" i="33"/>
  <c r="BO270" i="32"/>
  <c r="BG270" i="32"/>
  <c r="AY270" i="32"/>
  <c r="AQ270" i="32"/>
  <c r="AI270" i="32"/>
  <c r="AA270" i="32"/>
  <c r="S270" i="32"/>
  <c r="K270" i="32"/>
  <c r="AV270" i="32"/>
  <c r="X270" i="32"/>
  <c r="AT270" i="32"/>
  <c r="N270" i="32"/>
  <c r="BI270" i="32"/>
  <c r="AC270" i="32"/>
  <c r="BK270" i="32"/>
  <c r="BC270" i="32"/>
  <c r="AE270" i="32"/>
  <c r="W270" i="32"/>
  <c r="BE270" i="31"/>
  <c r="Y270" i="31"/>
  <c r="BD270" i="31"/>
  <c r="X270" i="31"/>
  <c r="AS270" i="31"/>
  <c r="AK270" i="31"/>
  <c r="AC270" i="31"/>
  <c r="BO270" i="31"/>
  <c r="BG270" i="31"/>
  <c r="AY270" i="31"/>
  <c r="AQ270" i="31"/>
  <c r="AI270" i="31"/>
  <c r="S292" i="31"/>
  <c r="K270" i="31"/>
  <c r="AP270" i="31"/>
  <c r="J270" i="31"/>
  <c r="BP270" i="30"/>
  <c r="AZ270" i="30"/>
  <c r="AJ270" i="30"/>
  <c r="T270" i="30"/>
  <c r="BF270" i="30"/>
  <c r="AP270" i="30"/>
  <c r="Z270" i="30"/>
  <c r="J270" i="30"/>
  <c r="BC270" i="30"/>
  <c r="W270" i="30"/>
  <c r="O270" i="30"/>
  <c r="BL293" i="30"/>
  <c r="BL288" i="30"/>
  <c r="BL299" i="30"/>
  <c r="AF293" i="30"/>
  <c r="AF288" i="30"/>
  <c r="AF299" i="30"/>
  <c r="AS270" i="34"/>
  <c r="M270" i="34"/>
  <c r="AV270" i="34"/>
  <c r="H270" i="34"/>
  <c r="AL270" i="34"/>
  <c r="BI270" i="34"/>
  <c r="BM270" i="34"/>
  <c r="BE270" i="34"/>
  <c r="AO270" i="34"/>
  <c r="AG288" i="34"/>
  <c r="Y270" i="34"/>
  <c r="Q270" i="34"/>
  <c r="I270" i="34"/>
  <c r="AM302" i="34"/>
  <c r="BB293" i="34"/>
  <c r="V293" i="34"/>
  <c r="BG270" i="33"/>
  <c r="AQ270" i="33"/>
  <c r="AA270" i="33"/>
  <c r="K270" i="33"/>
  <c r="BD270" i="33"/>
  <c r="AN270" i="33"/>
  <c r="X270" i="33"/>
  <c r="H270" i="33"/>
  <c r="BK270" i="33"/>
  <c r="AU270" i="33"/>
  <c r="AE270" i="33"/>
  <c r="O270" i="33"/>
  <c r="BJ270" i="33"/>
  <c r="AD270" i="33"/>
  <c r="BA270" i="33"/>
  <c r="U270" i="33"/>
  <c r="AW270" i="32"/>
  <c r="Q270" i="32"/>
  <c r="BD270" i="32"/>
  <c r="AF270" i="32"/>
  <c r="BB270" i="32"/>
  <c r="V270" i="32"/>
  <c r="AK270" i="32"/>
  <c r="AU270" i="32"/>
  <c r="AM270" i="32"/>
  <c r="O270" i="32"/>
  <c r="BM270" i="31"/>
  <c r="AG270" i="31"/>
  <c r="BL270" i="31"/>
  <c r="AF303" i="31"/>
  <c r="BP270" i="31"/>
  <c r="BH270" i="31"/>
  <c r="AZ270" i="31"/>
  <c r="AR270" i="31"/>
  <c r="AJ270" i="31"/>
  <c r="AB270" i="31"/>
  <c r="T270" i="31"/>
  <c r="L270" i="31"/>
  <c r="AX270" i="31"/>
  <c r="R270" i="31"/>
  <c r="BJ270" i="30"/>
  <c r="AT270" i="30"/>
  <c r="AD270" i="30"/>
  <c r="N270" i="30"/>
  <c r="BI270" i="30"/>
  <c r="AS270" i="30"/>
  <c r="AC270" i="30"/>
  <c r="M270" i="30"/>
  <c r="BG270" i="30"/>
  <c r="AQ270" i="30"/>
  <c r="AA270" i="30"/>
  <c r="K270" i="30"/>
  <c r="BM270" i="30"/>
  <c r="AW270" i="30"/>
  <c r="AG270" i="30"/>
  <c r="Q270" i="30"/>
  <c r="AU270" i="30"/>
  <c r="BL292" i="30"/>
  <c r="BL289" i="30"/>
  <c r="BL307" i="30"/>
  <c r="BD293" i="30"/>
  <c r="BD288" i="30"/>
  <c r="BD299" i="30"/>
  <c r="AF292" i="30"/>
  <c r="AF289" i="30"/>
  <c r="AF307" i="30"/>
  <c r="X293" i="30"/>
  <c r="X288" i="30"/>
  <c r="X299" i="30"/>
  <c r="P270" i="34"/>
  <c r="BC270" i="34"/>
  <c r="W270" i="34"/>
  <c r="AK270" i="34"/>
  <c r="BO270" i="34"/>
  <c r="AY270" i="34"/>
  <c r="AI270" i="34"/>
  <c r="S270" i="34"/>
  <c r="BL270" i="34"/>
  <c r="BD270" i="34"/>
  <c r="AF270" i="34"/>
  <c r="X270" i="34"/>
  <c r="AU270" i="34"/>
  <c r="O270" i="34"/>
  <c r="AT293" i="34"/>
  <c r="N270" i="34"/>
  <c r="BN270" i="33"/>
  <c r="AX270" i="33"/>
  <c r="AH270" i="33"/>
  <c r="R270" i="33"/>
  <c r="BM270" i="33"/>
  <c r="AW270" i="33"/>
  <c r="AG270" i="33"/>
  <c r="Q270" i="33"/>
  <c r="AT270" i="33"/>
  <c r="N270" i="33"/>
  <c r="AK270" i="33"/>
  <c r="BE270" i="32"/>
  <c r="Y270" i="32"/>
  <c r="BL270" i="32"/>
  <c r="H270" i="32"/>
  <c r="BJ270" i="32"/>
  <c r="AD270" i="32"/>
  <c r="AS270" i="32"/>
  <c r="M270" i="32"/>
  <c r="AO270" i="31"/>
  <c r="I270" i="31"/>
  <c r="AN270" i="31"/>
  <c r="H270" i="31"/>
  <c r="BI270" i="31"/>
  <c r="BA270" i="31"/>
  <c r="BF270" i="31"/>
  <c r="Z270" i="31"/>
  <c r="BH270" i="30"/>
  <c r="AR270" i="30"/>
  <c r="AB270" i="30"/>
  <c r="L270" i="30"/>
  <c r="BN270" i="30"/>
  <c r="AX270" i="30"/>
  <c r="AH270" i="30"/>
  <c r="R270" i="30"/>
  <c r="AM270" i="30"/>
  <c r="BL302" i="30"/>
  <c r="BL290" i="30"/>
  <c r="BL306" i="30"/>
  <c r="BD292" i="30"/>
  <c r="BD289" i="30"/>
  <c r="BD307" i="30"/>
  <c r="AF302" i="30"/>
  <c r="AF290" i="30"/>
  <c r="AF306" i="30"/>
  <c r="X292" i="30"/>
  <c r="X289" i="30"/>
  <c r="X307" i="30"/>
  <c r="P299" i="30"/>
  <c r="CX111" i="15"/>
  <c r="CX27" i="15"/>
  <c r="CX29" i="15"/>
  <c r="CX87" i="15"/>
  <c r="CX45" i="15"/>
  <c r="CX143" i="15"/>
  <c r="CX142" i="15"/>
  <c r="CX141" i="15"/>
  <c r="CX127" i="15"/>
  <c r="CX134" i="15"/>
  <c r="CX133" i="15"/>
  <c r="CX128" i="15"/>
  <c r="CX139" i="15"/>
  <c r="CX130" i="15"/>
  <c r="CX129" i="15"/>
  <c r="CX135" i="15"/>
  <c r="CX126" i="15"/>
  <c r="CX136" i="15"/>
  <c r="CX131" i="15"/>
  <c r="CX138" i="15"/>
  <c r="CX137" i="15"/>
  <c r="CX132" i="15"/>
  <c r="CX114" i="15"/>
  <c r="CX113" i="15"/>
  <c r="CX115" i="15"/>
  <c r="CX102" i="15"/>
  <c r="CX105" i="15"/>
  <c r="CX104" i="15"/>
  <c r="CX107" i="15"/>
  <c r="CX98" i="15"/>
  <c r="CX101" i="15"/>
  <c r="CX103" i="15"/>
  <c r="CX110" i="15"/>
  <c r="CX97" i="15"/>
  <c r="CX99" i="15"/>
  <c r="CX106" i="15"/>
  <c r="CX109" i="15"/>
  <c r="CX91" i="15"/>
  <c r="CX90" i="15"/>
  <c r="CX89" i="15"/>
  <c r="CX88" i="15"/>
  <c r="CX85" i="15"/>
  <c r="CX84" i="15"/>
  <c r="CX83" i="15"/>
  <c r="CX81" i="15"/>
  <c r="CX80" i="15"/>
  <c r="CX79" i="15"/>
  <c r="CX77" i="15"/>
  <c r="CX76" i="15"/>
  <c r="CX75" i="15"/>
  <c r="CX73" i="15"/>
  <c r="CX56" i="15"/>
  <c r="CX55" i="15"/>
  <c r="CX54" i="15"/>
  <c r="CX53" i="15"/>
  <c r="CX51" i="15"/>
  <c r="CX50" i="15"/>
  <c r="CX49" i="15"/>
  <c r="CX48" i="15"/>
  <c r="CX46" i="15"/>
  <c r="CX32" i="15"/>
  <c r="CX31" i="15"/>
  <c r="CX30" i="15"/>
  <c r="CX28" i="15"/>
  <c r="CX23" i="15"/>
  <c r="CX22" i="15"/>
  <c r="CX21" i="15"/>
  <c r="CX18" i="15"/>
  <c r="CX17" i="15"/>
  <c r="CX16" i="15"/>
  <c r="CX15" i="15"/>
  <c r="CX14" i="15"/>
  <c r="CB181" i="15"/>
  <c r="CB184" i="15" s="1"/>
  <c r="CX13" i="15"/>
  <c r="CX12" i="15"/>
  <c r="CX144" i="15"/>
  <c r="CX24" i="15"/>
  <c r="BA166" i="15"/>
  <c r="BA181" i="15"/>
  <c r="BA184" i="15" s="1"/>
  <c r="AH244" i="15"/>
  <c r="AH255" i="15" s="1"/>
  <c r="CO184" i="15"/>
  <c r="AS181" i="32"/>
  <c r="AS184" i="32" s="1"/>
  <c r="N244" i="31"/>
  <c r="N255" i="31" s="1"/>
  <c r="AJ232" i="32"/>
  <c r="AK232" i="32"/>
  <c r="AH232" i="32"/>
  <c r="F119" i="30"/>
  <c r="E119" i="30"/>
  <c r="F32" i="20"/>
  <c r="W232" i="31"/>
  <c r="CO232" i="32"/>
  <c r="BI232" i="32"/>
  <c r="AC232" i="32"/>
  <c r="CB232" i="15"/>
  <c r="BJ181" i="30"/>
  <c r="BJ184" i="30" s="1"/>
  <c r="AK166" i="30"/>
  <c r="BI166" i="30"/>
  <c r="AK181" i="30"/>
  <c r="AK184" i="30" s="1"/>
  <c r="BI181" i="30"/>
  <c r="BI184" i="30" s="1"/>
  <c r="BJ166" i="30"/>
  <c r="G166" i="31"/>
  <c r="BZ166" i="30"/>
  <c r="BZ181" i="30"/>
  <c r="BZ184" i="30" s="1"/>
  <c r="AS181" i="30"/>
  <c r="AS184" i="30" s="1"/>
  <c r="CF181" i="30"/>
  <c r="CF184" i="30" s="1"/>
  <c r="CR232" i="15"/>
  <c r="BL232" i="15"/>
  <c r="BS232" i="15"/>
  <c r="AM232" i="15"/>
  <c r="AZ181" i="33"/>
  <c r="AZ184" i="33" s="1"/>
  <c r="AA166" i="33"/>
  <c r="AZ166" i="33"/>
  <c r="AA181" i="33"/>
  <c r="AA184" i="33" s="1"/>
  <c r="CO184" i="33"/>
  <c r="CG184" i="33"/>
  <c r="AV166" i="15"/>
  <c r="O166" i="31"/>
  <c r="O181" i="31"/>
  <c r="O184" i="31" s="1"/>
  <c r="U181" i="31"/>
  <c r="U184" i="31" s="1"/>
  <c r="U244" i="31"/>
  <c r="U255" i="31" s="1"/>
  <c r="AA200" i="15"/>
  <c r="BI200" i="15"/>
  <c r="BD200" i="15"/>
  <c r="BH200" i="15"/>
  <c r="P200" i="15"/>
  <c r="BW200" i="15"/>
  <c r="AK200" i="15"/>
  <c r="AN200" i="15"/>
  <c r="AI200" i="15"/>
  <c r="BY200" i="15"/>
  <c r="CB200" i="15"/>
  <c r="R200" i="15"/>
  <c r="N200" i="15"/>
  <c r="BU200" i="15"/>
  <c r="CD200" i="15"/>
  <c r="G200" i="15"/>
  <c r="CK200" i="15"/>
  <c r="T200" i="15"/>
  <c r="W200" i="15"/>
  <c r="AJ200" i="15"/>
  <c r="AU200" i="15"/>
  <c r="AT166" i="33"/>
  <c r="K181" i="33"/>
  <c r="K184" i="33" s="1"/>
  <c r="AC166" i="33"/>
  <c r="T166" i="33"/>
  <c r="AT181" i="33"/>
  <c r="AT184" i="33" s="1"/>
  <c r="T181" i="33"/>
  <c r="T184" i="33" s="1"/>
  <c r="CF181" i="33"/>
  <c r="CF184" i="33" s="1"/>
  <c r="CF166" i="33"/>
  <c r="BZ200" i="15"/>
  <c r="AW200" i="15"/>
  <c r="AH166" i="34"/>
  <c r="CN181" i="32"/>
  <c r="CN184" i="32" s="1"/>
  <c r="CQ184" i="32"/>
  <c r="AE184" i="32"/>
  <c r="AC181" i="32"/>
  <c r="AC184" i="32" s="1"/>
  <c r="AG166" i="34"/>
  <c r="AG181" i="34"/>
  <c r="AG184" i="34" s="1"/>
  <c r="BI184" i="15"/>
  <c r="BQ181" i="30"/>
  <c r="BQ184" i="30" s="1"/>
  <c r="BQ244" i="30"/>
  <c r="BQ255" i="30" s="1"/>
  <c r="BX181" i="32"/>
  <c r="BX184" i="32" s="1"/>
  <c r="BX244" i="32"/>
  <c r="BX255" i="32" s="1"/>
  <c r="X244" i="15"/>
  <c r="X255" i="15" s="1"/>
  <c r="AP200" i="15"/>
  <c r="CF200" i="15"/>
  <c r="AL200" i="15"/>
  <c r="BS200" i="15"/>
  <c r="I200" i="15"/>
  <c r="AY200" i="15"/>
  <c r="AX200" i="15"/>
  <c r="CN200" i="15"/>
  <c r="AT200" i="15"/>
  <c r="CA200" i="15"/>
  <c r="Q200" i="15"/>
  <c r="BG200" i="15"/>
  <c r="BF200" i="15"/>
  <c r="M200" i="15"/>
  <c r="BB200" i="15"/>
  <c r="CI200" i="15"/>
  <c r="Y200" i="15"/>
  <c r="CM200" i="15"/>
  <c r="AB200" i="15"/>
  <c r="BQ200" i="15"/>
  <c r="O200" i="15"/>
  <c r="AV200" i="15"/>
  <c r="CC200" i="15"/>
  <c r="AC244" i="31"/>
  <c r="AC255" i="31" s="1"/>
  <c r="P220" i="15"/>
  <c r="W220" i="15"/>
  <c r="CI220" i="15"/>
  <c r="BE220" i="15"/>
  <c r="Z220" i="15"/>
  <c r="CL220" i="15"/>
  <c r="BO220" i="15"/>
  <c r="AR220" i="15"/>
  <c r="U220" i="15"/>
  <c r="CG220" i="15"/>
  <c r="BJ220" i="15"/>
  <c r="Q181" i="34"/>
  <c r="Q184" i="34" s="1"/>
  <c r="CA244" i="31"/>
  <c r="CA255" i="31" s="1"/>
  <c r="BK184" i="15"/>
  <c r="S200" i="15"/>
  <c r="Z200" i="15"/>
  <c r="CL200" i="15"/>
  <c r="BP200" i="15"/>
  <c r="AS200" i="15"/>
  <c r="V200" i="15"/>
  <c r="CH200" i="15"/>
  <c r="BC200" i="15"/>
  <c r="X200" i="15"/>
  <c r="CJ200" i="15"/>
  <c r="BE200" i="15"/>
  <c r="CB220" i="15"/>
  <c r="AE220" i="15"/>
  <c r="CQ220" i="15"/>
  <c r="BM220" i="15"/>
  <c r="AH220" i="15"/>
  <c r="K220" i="15"/>
  <c r="BW220" i="15"/>
  <c r="AZ220" i="15"/>
  <c r="AC220" i="15"/>
  <c r="CO220" i="15"/>
  <c r="BR220" i="15"/>
  <c r="CA184" i="32"/>
  <c r="O184" i="32"/>
  <c r="CA181" i="31"/>
  <c r="CA184" i="31" s="1"/>
  <c r="L181" i="33"/>
  <c r="L184" i="33" s="1"/>
  <c r="U166" i="33"/>
  <c r="T232" i="32"/>
  <c r="CE200" i="15"/>
  <c r="AH200" i="15"/>
  <c r="L200" i="15"/>
  <c r="BX200" i="15"/>
  <c r="BA200" i="15"/>
  <c r="AD200" i="15"/>
  <c r="CP200" i="15"/>
  <c r="BK200" i="15"/>
  <c r="AF200" i="15"/>
  <c r="CR200" i="15"/>
  <c r="BM200" i="15"/>
  <c r="AN220" i="15"/>
  <c r="X220" i="15"/>
  <c r="AM220" i="15"/>
  <c r="I220" i="15"/>
  <c r="BU220" i="15"/>
  <c r="AP220" i="15"/>
  <c r="S220" i="15"/>
  <c r="CE220" i="15"/>
  <c r="BH220" i="15"/>
  <c r="AK220" i="15"/>
  <c r="N220" i="15"/>
  <c r="BZ220" i="15"/>
  <c r="BX181" i="33"/>
  <c r="BX184" i="33" s="1"/>
  <c r="AC166" i="31"/>
  <c r="AC166" i="30"/>
  <c r="AV220" i="15"/>
  <c r="CJ220" i="15"/>
  <c r="AU220" i="15"/>
  <c r="Q220" i="15"/>
  <c r="CC220" i="15"/>
  <c r="AX220" i="15"/>
  <c r="AA220" i="15"/>
  <c r="CM220" i="15"/>
  <c r="BP220" i="15"/>
  <c r="AS220" i="15"/>
  <c r="V220" i="15"/>
  <c r="CH220" i="15"/>
  <c r="L166" i="33"/>
  <c r="AS244" i="32"/>
  <c r="AS255" i="32" s="1"/>
  <c r="AM166" i="31"/>
  <c r="CR166" i="31"/>
  <c r="M184" i="15"/>
  <c r="BL220" i="15"/>
  <c r="CR220" i="15"/>
  <c r="BK220" i="15"/>
  <c r="AG220" i="15"/>
  <c r="CS220" i="15"/>
  <c r="BN220" i="15"/>
  <c r="AQ220" i="15"/>
  <c r="T220" i="15"/>
  <c r="CF220" i="15"/>
  <c r="BI220" i="15"/>
  <c r="AL220" i="15"/>
  <c r="AF220" i="15"/>
  <c r="Y220" i="15"/>
  <c r="AI220" i="15"/>
  <c r="BA220" i="15"/>
  <c r="AL181" i="33"/>
  <c r="AL184" i="33" s="1"/>
  <c r="BW166" i="33"/>
  <c r="AM181" i="31"/>
  <c r="AM184" i="31" s="1"/>
  <c r="CR181" i="31"/>
  <c r="CR184" i="31" s="1"/>
  <c r="BO200" i="15"/>
  <c r="AQ200" i="15"/>
  <c r="BN200" i="15"/>
  <c r="AR200" i="15"/>
  <c r="U200" i="15"/>
  <c r="CG200" i="15"/>
  <c r="BJ200" i="15"/>
  <c r="AE200" i="15"/>
  <c r="CQ200" i="15"/>
  <c r="BL200" i="15"/>
  <c r="AG200" i="15"/>
  <c r="CS200" i="15"/>
  <c r="H220" i="15"/>
  <c r="G220" i="15"/>
  <c r="BS220" i="15"/>
  <c r="AO220" i="15"/>
  <c r="J220" i="15"/>
  <c r="BV220" i="15"/>
  <c r="AY220" i="15"/>
  <c r="AB220" i="15"/>
  <c r="CN220" i="15"/>
  <c r="BQ220" i="15"/>
  <c r="AT220" i="15"/>
  <c r="BD220" i="15"/>
  <c r="BC220" i="15"/>
  <c r="CK220" i="15"/>
  <c r="BF220" i="15"/>
  <c r="L220" i="15"/>
  <c r="BX220" i="15"/>
  <c r="AD220" i="15"/>
  <c r="CP220" i="15"/>
  <c r="AL166" i="33"/>
  <c r="BX166" i="33"/>
  <c r="K200" i="15"/>
  <c r="J200" i="15"/>
  <c r="BV200" i="15"/>
  <c r="AZ200" i="15"/>
  <c r="AC200" i="15"/>
  <c r="CO200" i="15"/>
  <c r="BR200" i="15"/>
  <c r="AM200" i="15"/>
  <c r="H200" i="15"/>
  <c r="BT200" i="15"/>
  <c r="BT220" i="15"/>
  <c r="O220" i="15"/>
  <c r="CA220" i="15"/>
  <c r="AW220" i="15"/>
  <c r="R220" i="15"/>
  <c r="CD220" i="15"/>
  <c r="BG220" i="15"/>
  <c r="AJ220" i="15"/>
  <c r="M220" i="15"/>
  <c r="BY220" i="15"/>
  <c r="BS184" i="32"/>
  <c r="AT184" i="15"/>
  <c r="AM184" i="15"/>
  <c r="CQ232" i="31"/>
  <c r="CI184" i="30"/>
  <c r="CM184" i="15"/>
  <c r="CI184" i="15"/>
  <c r="BC184" i="15"/>
  <c r="BY184" i="15"/>
  <c r="AY184" i="15"/>
  <c r="E233" i="15"/>
  <c r="F234" i="15"/>
  <c r="E234" i="15"/>
  <c r="F233" i="15"/>
  <c r="F202" i="15"/>
  <c r="E202" i="15"/>
  <c r="E228" i="15"/>
  <c r="F228" i="15"/>
  <c r="F210" i="15"/>
  <c r="E210" i="15"/>
  <c r="E230" i="15"/>
  <c r="F230" i="15"/>
  <c r="E226" i="15"/>
  <c r="F226" i="15"/>
  <c r="E213" i="15"/>
  <c r="F213" i="15"/>
  <c r="F227" i="15"/>
  <c r="E227" i="15"/>
  <c r="F203" i="15"/>
  <c r="E203" i="15"/>
  <c r="F204" i="15"/>
  <c r="E204" i="15"/>
  <c r="F214" i="15"/>
  <c r="E214" i="15"/>
  <c r="F211" i="15"/>
  <c r="E211" i="15"/>
  <c r="F229" i="15"/>
  <c r="E229" i="15"/>
  <c r="F205" i="15"/>
  <c r="E205" i="15"/>
  <c r="F212" i="15"/>
  <c r="E212" i="15"/>
  <c r="F201" i="15"/>
  <c r="E201" i="15"/>
  <c r="AN258" i="30"/>
  <c r="AN248" i="30" s="1"/>
  <c r="AN250" i="30" s="1"/>
  <c r="X166" i="15"/>
  <c r="AV181" i="15"/>
  <c r="AV184" i="15" s="1"/>
  <c r="BG244" i="15"/>
  <c r="BG255" i="15" s="1"/>
  <c r="CP184" i="31"/>
  <c r="BZ184" i="31"/>
  <c r="AD184" i="31"/>
  <c r="CH184" i="31"/>
  <c r="BR184" i="31"/>
  <c r="BY184" i="31"/>
  <c r="CG184" i="31"/>
  <c r="CO184" i="31"/>
  <c r="BS184" i="31"/>
  <c r="CQ166" i="31"/>
  <c r="CI166" i="31"/>
  <c r="CI181" i="31"/>
  <c r="CI184" i="31" s="1"/>
  <c r="BS244" i="31"/>
  <c r="BS255" i="31" s="1"/>
  <c r="BC166" i="31"/>
  <c r="AK181" i="31"/>
  <c r="AK184" i="31" s="1"/>
  <c r="BC181" i="31"/>
  <c r="BC184" i="31" s="1"/>
  <c r="CQ181" i="31"/>
  <c r="CQ184" i="31" s="1"/>
  <c r="BS166" i="31"/>
  <c r="AK244" i="31"/>
  <c r="AK255" i="31" s="1"/>
  <c r="CM232" i="32"/>
  <c r="BW232" i="32"/>
  <c r="BG232" i="32"/>
  <c r="AQ232" i="32"/>
  <c r="AA232" i="32"/>
  <c r="K232" i="32"/>
  <c r="S232" i="32"/>
  <c r="CF232" i="32"/>
  <c r="BP232" i="32"/>
  <c r="AZ232" i="32"/>
  <c r="BN232" i="32"/>
  <c r="BQ232" i="32"/>
  <c r="E60" i="32"/>
  <c r="H30" i="20" s="1"/>
  <c r="J27" i="20"/>
  <c r="I27" i="20"/>
  <c r="CS232" i="31"/>
  <c r="CC232" i="31"/>
  <c r="BM232" i="31"/>
  <c r="AW232" i="31"/>
  <c r="AG232" i="31"/>
  <c r="Q232" i="31"/>
  <c r="BC184" i="30"/>
  <c r="W184" i="30"/>
  <c r="AF258" i="30"/>
  <c r="AF248" i="30" s="1"/>
  <c r="AF250" i="30" s="1"/>
  <c r="BZ232" i="34"/>
  <c r="AT232" i="34"/>
  <c r="N232" i="34"/>
  <c r="BS232" i="34"/>
  <c r="AM232" i="34"/>
  <c r="BX232" i="34"/>
  <c r="AR232" i="34"/>
  <c r="L232" i="34"/>
  <c r="CF232" i="34"/>
  <c r="AZ232" i="34"/>
  <c r="T232" i="34"/>
  <c r="BT232" i="15"/>
  <c r="E119" i="15"/>
  <c r="CK232" i="31"/>
  <c r="BU232" i="31"/>
  <c r="BE232" i="31"/>
  <c r="AO232" i="31"/>
  <c r="Y232" i="31"/>
  <c r="I232" i="31"/>
  <c r="AV258" i="30"/>
  <c r="AV248" i="30" s="1"/>
  <c r="AV250" i="30" s="1"/>
  <c r="P258" i="30"/>
  <c r="P248" i="30" s="1"/>
  <c r="P250" i="30" s="1"/>
  <c r="BR232" i="34"/>
  <c r="AL232" i="34"/>
  <c r="CN232" i="32"/>
  <c r="BX232" i="32"/>
  <c r="BH232" i="32"/>
  <c r="AR232" i="32"/>
  <c r="AB232" i="32"/>
  <c r="L232" i="32"/>
  <c r="AP232" i="32"/>
  <c r="J232" i="32"/>
  <c r="CQ232" i="15"/>
  <c r="CA232" i="15"/>
  <c r="BK232" i="15"/>
  <c r="AU232" i="15"/>
  <c r="AE232" i="15"/>
  <c r="F234" i="30"/>
  <c r="BD258" i="30"/>
  <c r="BD248" i="30" s="1"/>
  <c r="BD250" i="30" s="1"/>
  <c r="X258" i="30"/>
  <c r="X248" i="30" s="1"/>
  <c r="X250" i="30" s="1"/>
  <c r="E60" i="15"/>
  <c r="E30" i="20" s="1"/>
  <c r="BA184" i="31"/>
  <c r="AC184" i="31"/>
  <c r="AI184" i="15"/>
  <c r="BN232" i="34"/>
  <c r="AH232" i="34"/>
  <c r="CS232" i="34"/>
  <c r="F174" i="34"/>
  <c r="E234" i="33"/>
  <c r="F234" i="33"/>
  <c r="CJ258" i="33"/>
  <c r="CJ248" i="33" s="1"/>
  <c r="CJ250" i="33" s="1"/>
  <c r="CE166" i="33"/>
  <c r="BP166" i="33"/>
  <c r="CE181" i="33"/>
  <c r="CE184" i="33" s="1"/>
  <c r="CP258" i="31"/>
  <c r="CP248" i="31" s="1"/>
  <c r="CP250" i="31" s="1"/>
  <c r="AS244" i="31"/>
  <c r="AS255" i="31" s="1"/>
  <c r="AE166" i="31"/>
  <c r="AE181" i="31"/>
  <c r="AE184" i="31" s="1"/>
  <c r="AU166" i="31"/>
  <c r="AU181" i="31"/>
  <c r="AU184" i="31" s="1"/>
  <c r="CL232" i="34"/>
  <c r="BF232" i="34"/>
  <c r="Z232" i="34"/>
  <c r="CQ232" i="34"/>
  <c r="BK232" i="34"/>
  <c r="AE232" i="34"/>
  <c r="F234" i="34"/>
  <c r="F174" i="33"/>
  <c r="F174" i="32"/>
  <c r="BV232" i="32"/>
  <c r="CE232" i="32"/>
  <c r="AY232" i="32"/>
  <c r="F234" i="31"/>
  <c r="E234" i="30"/>
  <c r="CF258" i="30"/>
  <c r="CF248" i="30" s="1"/>
  <c r="CF250" i="30" s="1"/>
  <c r="AR181" i="33"/>
  <c r="AR184" i="33" s="1"/>
  <c r="BQ184" i="33"/>
  <c r="AR166" i="33"/>
  <c r="BA166" i="33"/>
  <c r="CN244" i="32"/>
  <c r="CN255" i="32" s="1"/>
  <c r="E213" i="34"/>
  <c r="F214" i="34"/>
  <c r="R244" i="34"/>
  <c r="R255" i="34" s="1"/>
  <c r="V166" i="33"/>
  <c r="N166" i="33"/>
  <c r="V181" i="33"/>
  <c r="V184" i="33" s="1"/>
  <c r="M166" i="33"/>
  <c r="N181" i="33"/>
  <c r="N184" i="33" s="1"/>
  <c r="F214" i="32"/>
  <c r="AJ166" i="32"/>
  <c r="AC244" i="32"/>
  <c r="AC255" i="32" s="1"/>
  <c r="F211" i="31"/>
  <c r="F210" i="31"/>
  <c r="F156" i="31"/>
  <c r="D221" i="10" s="1"/>
  <c r="F226" i="30"/>
  <c r="BZ184" i="15"/>
  <c r="AC181" i="33"/>
  <c r="AC184" i="33" s="1"/>
  <c r="F202" i="34"/>
  <c r="BA244" i="33"/>
  <c r="BA255" i="33" s="1"/>
  <c r="BG181" i="15"/>
  <c r="BG184" i="15" s="1"/>
  <c r="E203" i="34"/>
  <c r="BA184" i="33"/>
  <c r="AK184" i="33"/>
  <c r="M181" i="33"/>
  <c r="M184" i="33" s="1"/>
  <c r="F204" i="31"/>
  <c r="E266" i="33"/>
  <c r="F247" i="33"/>
  <c r="F169" i="33"/>
  <c r="CL258" i="33"/>
  <c r="CL248" i="33" s="1"/>
  <c r="CL250" i="33" s="1"/>
  <c r="F229" i="33"/>
  <c r="CR184" i="33"/>
  <c r="F228" i="33"/>
  <c r="BZ184" i="33"/>
  <c r="F227" i="33"/>
  <c r="F201" i="30"/>
  <c r="E205" i="30"/>
  <c r="F202" i="30"/>
  <c r="F268" i="33"/>
  <c r="F212" i="33"/>
  <c r="F169" i="30"/>
  <c r="F158" i="30"/>
  <c r="AM184" i="30"/>
  <c r="F228" i="30"/>
  <c r="CR184" i="30"/>
  <c r="CA184" i="30"/>
  <c r="O184" i="30"/>
  <c r="F214" i="30"/>
  <c r="F212" i="30"/>
  <c r="E156" i="30"/>
  <c r="F268" i="30"/>
  <c r="F156" i="30"/>
  <c r="F173" i="31"/>
  <c r="D173" i="10" s="1"/>
  <c r="F266" i="31"/>
  <c r="F247" i="31"/>
  <c r="D236" i="10" s="1"/>
  <c r="F169" i="31"/>
  <c r="F229" i="31"/>
  <c r="CK184" i="31"/>
  <c r="CG258" i="31"/>
  <c r="CG248" i="31" s="1"/>
  <c r="CG250" i="31" s="1"/>
  <c r="BW184" i="31"/>
  <c r="F226" i="31"/>
  <c r="CR258" i="31"/>
  <c r="CR248" i="31" s="1"/>
  <c r="CR250" i="31" s="1"/>
  <c r="BU184" i="31"/>
  <c r="F268" i="31"/>
  <c r="F263" i="31"/>
  <c r="F213" i="31"/>
  <c r="F212" i="31"/>
  <c r="E156" i="31"/>
  <c r="E221" i="10" s="1"/>
  <c r="F202" i="31"/>
  <c r="E201" i="31"/>
  <c r="F262" i="31"/>
  <c r="E173" i="32"/>
  <c r="F173" i="32"/>
  <c r="F169" i="32"/>
  <c r="F228" i="32"/>
  <c r="CG184" i="32"/>
  <c r="BK184" i="32"/>
  <c r="BI258" i="32"/>
  <c r="BI248" i="32" s="1"/>
  <c r="BI250" i="32" s="1"/>
  <c r="F263" i="32"/>
  <c r="F268" i="32"/>
  <c r="E156" i="32"/>
  <c r="E212" i="32"/>
  <c r="F202" i="32"/>
  <c r="F267" i="32"/>
  <c r="I32" i="20"/>
  <c r="T258" i="30"/>
  <c r="T248" i="30" s="1"/>
  <c r="T250" i="30" s="1"/>
  <c r="F203" i="33"/>
  <c r="F202" i="33"/>
  <c r="F205" i="33"/>
  <c r="F173" i="34"/>
  <c r="F233" i="34"/>
  <c r="E169" i="34"/>
  <c r="E158" i="34"/>
  <c r="CL184" i="34"/>
  <c r="E227" i="34"/>
  <c r="F229" i="34"/>
  <c r="CC184" i="34"/>
  <c r="CK184" i="34"/>
  <c r="BZ184" i="34"/>
  <c r="CN184" i="34"/>
  <c r="F263" i="34"/>
  <c r="F210" i="34"/>
  <c r="F262" i="34"/>
  <c r="CQ184" i="15"/>
  <c r="CE184" i="15"/>
  <c r="S184" i="15"/>
  <c r="AS184" i="15"/>
  <c r="CG184" i="15"/>
  <c r="CA184" i="15"/>
  <c r="O184" i="15"/>
  <c r="BQ184" i="15"/>
  <c r="BS184" i="15"/>
  <c r="AP184" i="15"/>
  <c r="F173" i="15"/>
  <c r="CI232" i="15"/>
  <c r="BC232" i="15"/>
  <c r="N184" i="15"/>
  <c r="E26" i="32"/>
  <c r="H26" i="20" s="1"/>
  <c r="M184" i="31"/>
  <c r="E60" i="30"/>
  <c r="F30" i="20" s="1"/>
  <c r="AZ258" i="30"/>
  <c r="AZ248" i="30" s="1"/>
  <c r="AZ250" i="30" s="1"/>
  <c r="BH184" i="34"/>
  <c r="AE184" i="34"/>
  <c r="AD184" i="34"/>
  <c r="BI258" i="33"/>
  <c r="BI248" i="33" s="1"/>
  <c r="BI250" i="33" s="1"/>
  <c r="BI184" i="31"/>
  <c r="E95" i="32"/>
  <c r="H34" i="20" s="1"/>
  <c r="E71" i="32"/>
  <c r="H29" i="20" s="1"/>
  <c r="AA184" i="15"/>
  <c r="E32" i="20"/>
  <c r="AU184" i="30"/>
  <c r="AF184" i="30"/>
  <c r="E60" i="34"/>
  <c r="E71" i="31"/>
  <c r="E44" i="34"/>
  <c r="AL184" i="31"/>
  <c r="BH184" i="33"/>
  <c r="AP184" i="34"/>
  <c r="BC184" i="32"/>
  <c r="BJ184" i="31"/>
  <c r="AE184" i="15"/>
  <c r="AU184" i="32"/>
  <c r="W184" i="31"/>
  <c r="BK184" i="30"/>
  <c r="BM184" i="34"/>
  <c r="AM184" i="32"/>
  <c r="I184" i="31"/>
  <c r="BP184" i="30"/>
  <c r="AE184" i="30"/>
  <c r="E71" i="30"/>
  <c r="AU184" i="34"/>
  <c r="AT184" i="34"/>
  <c r="F183" i="33"/>
  <c r="F246" i="32"/>
  <c r="Y184" i="31"/>
  <c r="AZ184" i="30"/>
  <c r="F157" i="30"/>
  <c r="AY184" i="34"/>
  <c r="L184" i="34"/>
  <c r="J184" i="34"/>
  <c r="BJ184" i="33"/>
  <c r="F183" i="32"/>
  <c r="AT184" i="31"/>
  <c r="F183" i="31"/>
  <c r="D191" i="10" s="1"/>
  <c r="BG184" i="31"/>
  <c r="F168" i="30"/>
  <c r="F168" i="34"/>
  <c r="BB184" i="34"/>
  <c r="BJ184" i="34"/>
  <c r="F265" i="33"/>
  <c r="AX258" i="33"/>
  <c r="AX248" i="33" s="1"/>
  <c r="AX250" i="33" s="1"/>
  <c r="F265" i="31"/>
  <c r="W184" i="15"/>
  <c r="F157" i="34"/>
  <c r="AM184" i="34"/>
  <c r="AL184" i="34"/>
  <c r="F246" i="31"/>
  <c r="D235" i="10" s="1"/>
  <c r="K184" i="31"/>
  <c r="P184" i="30"/>
  <c r="AK258" i="30"/>
  <c r="AK248" i="30" s="1"/>
  <c r="AK250" i="30" s="1"/>
  <c r="U184" i="32"/>
  <c r="BP258" i="34"/>
  <c r="BP248" i="34" s="1"/>
  <c r="BP250" i="34" s="1"/>
  <c r="F262" i="30"/>
  <c r="E267" i="34"/>
  <c r="F183" i="15"/>
  <c r="BQ232" i="15"/>
  <c r="AK232" i="15"/>
  <c r="V184" i="15"/>
  <c r="F158" i="15"/>
  <c r="BJ184" i="15"/>
  <c r="F168" i="15"/>
  <c r="F157" i="15"/>
  <c r="AD184" i="15"/>
  <c r="F246" i="15"/>
  <c r="F266" i="15"/>
  <c r="F263" i="15"/>
  <c r="BV184" i="15"/>
  <c r="F268" i="15"/>
  <c r="CR184" i="15"/>
  <c r="BL184" i="15"/>
  <c r="AF184" i="15"/>
  <c r="E10" i="30"/>
  <c r="E95" i="30"/>
  <c r="E44" i="30"/>
  <c r="F267" i="15"/>
  <c r="E124" i="31"/>
  <c r="G36" i="20" s="1"/>
  <c r="F26" i="32"/>
  <c r="E124" i="32"/>
  <c r="H36" i="20" s="1"/>
  <c r="F71" i="32"/>
  <c r="E71" i="33"/>
  <c r="E95" i="15"/>
  <c r="F44" i="30"/>
  <c r="E124" i="30"/>
  <c r="F36" i="20" s="1"/>
  <c r="E26" i="30"/>
  <c r="E60" i="31"/>
  <c r="G30" i="20" s="1"/>
  <c r="F60" i="31"/>
  <c r="E95" i="31"/>
  <c r="E26" i="15"/>
  <c r="F10" i="33"/>
  <c r="E26" i="34"/>
  <c r="F60" i="30"/>
  <c r="E26" i="31"/>
  <c r="E10" i="34"/>
  <c r="E44" i="31"/>
  <c r="BK244" i="34"/>
  <c r="BK181" i="34"/>
  <c r="BK184" i="34" s="1"/>
  <c r="BK166" i="34"/>
  <c r="BM244" i="33"/>
  <c r="BM181" i="33"/>
  <c r="BM184" i="33" s="1"/>
  <c r="BM166" i="33"/>
  <c r="E168" i="31"/>
  <c r="CM232" i="31"/>
  <c r="AQ244" i="30"/>
  <c r="AQ181" i="30"/>
  <c r="AQ184" i="30" s="1"/>
  <c r="AQ166" i="30"/>
  <c r="CL197" i="30"/>
  <c r="CD197" i="30"/>
  <c r="BV197" i="30"/>
  <c r="BN197" i="30"/>
  <c r="BF197" i="30"/>
  <c r="AX197" i="30"/>
  <c r="AP197" i="30"/>
  <c r="AH197" i="30"/>
  <c r="Z197" i="30"/>
  <c r="R197" i="30"/>
  <c r="J197" i="30"/>
  <c r="CS197" i="30"/>
  <c r="CK197" i="30"/>
  <c r="CC197" i="30"/>
  <c r="BU197" i="30"/>
  <c r="BM197" i="30"/>
  <c r="BE197" i="30"/>
  <c r="AW197" i="30"/>
  <c r="AO197" i="30"/>
  <c r="AG197" i="30"/>
  <c r="Y197" i="30"/>
  <c r="Q197" i="30"/>
  <c r="I197" i="30"/>
  <c r="CR197" i="30"/>
  <c r="CJ197" i="30"/>
  <c r="CB197" i="30"/>
  <c r="BT197" i="30"/>
  <c r="BL197" i="30"/>
  <c r="BD197" i="30"/>
  <c r="AV197" i="30"/>
  <c r="AN197" i="30"/>
  <c r="AF197" i="30"/>
  <c r="X197" i="30"/>
  <c r="P197" i="30"/>
  <c r="H197" i="30"/>
  <c r="CQ197" i="30"/>
  <c r="CI197" i="30"/>
  <c r="CA197" i="30"/>
  <c r="BS197" i="30"/>
  <c r="BK197" i="30"/>
  <c r="BC197" i="30"/>
  <c r="AU197" i="30"/>
  <c r="AM197" i="30"/>
  <c r="AE197" i="30"/>
  <c r="W197" i="30"/>
  <c r="O197" i="30"/>
  <c r="G197" i="30"/>
  <c r="CP197" i="30"/>
  <c r="CH197" i="30"/>
  <c r="BZ197" i="30"/>
  <c r="BR197" i="30"/>
  <c r="BJ197" i="30"/>
  <c r="BB197" i="30"/>
  <c r="AT197" i="30"/>
  <c r="AL197" i="30"/>
  <c r="AD197" i="30"/>
  <c r="V197" i="30"/>
  <c r="N197" i="30"/>
  <c r="CO197" i="30"/>
  <c r="CG197" i="30"/>
  <c r="BY197" i="30"/>
  <c r="BQ197" i="30"/>
  <c r="BI197" i="30"/>
  <c r="BA197" i="30"/>
  <c r="AS197" i="30"/>
  <c r="AK197" i="30"/>
  <c r="AC197" i="30"/>
  <c r="U197" i="30"/>
  <c r="M197" i="30"/>
  <c r="CN197" i="30"/>
  <c r="CF197" i="30"/>
  <c r="BX197" i="30"/>
  <c r="BP197" i="30"/>
  <c r="BH197" i="30"/>
  <c r="AZ197" i="30"/>
  <c r="AR197" i="30"/>
  <c r="AJ197" i="30"/>
  <c r="AB197" i="30"/>
  <c r="T197" i="30"/>
  <c r="L197" i="30"/>
  <c r="CM197" i="30"/>
  <c r="CE197" i="30"/>
  <c r="BW197" i="30"/>
  <c r="BO197" i="30"/>
  <c r="BG197" i="30"/>
  <c r="AY197" i="30"/>
  <c r="AQ197" i="30"/>
  <c r="AI197" i="30"/>
  <c r="AA197" i="30"/>
  <c r="S197" i="30"/>
  <c r="K197" i="30"/>
  <c r="CM193" i="34"/>
  <c r="CE193" i="34"/>
  <c r="BW193" i="34"/>
  <c r="BO193" i="34"/>
  <c r="BG193" i="34"/>
  <c r="AY193" i="34"/>
  <c r="AQ193" i="34"/>
  <c r="AI193" i="34"/>
  <c r="AA193" i="34"/>
  <c r="S193" i="34"/>
  <c r="K193" i="34"/>
  <c r="CL193" i="34"/>
  <c r="CD193" i="34"/>
  <c r="BV193" i="34"/>
  <c r="BN193" i="34"/>
  <c r="BF193" i="34"/>
  <c r="AX193" i="34"/>
  <c r="AP193" i="34"/>
  <c r="AH193" i="34"/>
  <c r="Z193" i="34"/>
  <c r="R193" i="34"/>
  <c r="J193" i="34"/>
  <c r="CS193" i="34"/>
  <c r="CK193" i="34"/>
  <c r="CC193" i="34"/>
  <c r="BU193" i="34"/>
  <c r="BM193" i="34"/>
  <c r="BE193" i="34"/>
  <c r="AW193" i="34"/>
  <c r="AO193" i="34"/>
  <c r="AG193" i="34"/>
  <c r="Y193" i="34"/>
  <c r="Q193" i="34"/>
  <c r="I193" i="34"/>
  <c r="CR193" i="34"/>
  <c r="CJ193" i="34"/>
  <c r="CB193" i="34"/>
  <c r="BT193" i="34"/>
  <c r="BL193" i="34"/>
  <c r="BD193" i="34"/>
  <c r="AV193" i="34"/>
  <c r="AN193" i="34"/>
  <c r="AF193" i="34"/>
  <c r="X193" i="34"/>
  <c r="P193" i="34"/>
  <c r="H193" i="34"/>
  <c r="CQ193" i="34"/>
  <c r="CI193" i="34"/>
  <c r="CA193" i="34"/>
  <c r="BS193" i="34"/>
  <c r="BK193" i="34"/>
  <c r="BC193" i="34"/>
  <c r="AU193" i="34"/>
  <c r="AM193" i="34"/>
  <c r="AE193" i="34"/>
  <c r="W193" i="34"/>
  <c r="O193" i="34"/>
  <c r="G193" i="34"/>
  <c r="CP193" i="34"/>
  <c r="CH193" i="34"/>
  <c r="BZ193" i="34"/>
  <c r="BR193" i="34"/>
  <c r="BJ193" i="34"/>
  <c r="BB193" i="34"/>
  <c r="AT193" i="34"/>
  <c r="AL193" i="34"/>
  <c r="AD193" i="34"/>
  <c r="V193" i="34"/>
  <c r="N193" i="34"/>
  <c r="CO193" i="34"/>
  <c r="CG193" i="34"/>
  <c r="BY193" i="34"/>
  <c r="BQ193" i="34"/>
  <c r="BI193" i="34"/>
  <c r="BA193" i="34"/>
  <c r="AS193" i="34"/>
  <c r="AK193" i="34"/>
  <c r="AC193" i="34"/>
  <c r="U193" i="34"/>
  <c r="M193" i="34"/>
  <c r="BX193" i="34"/>
  <c r="L193" i="34"/>
  <c r="BP193" i="34"/>
  <c r="BH193" i="34"/>
  <c r="AZ193" i="34"/>
  <c r="AR193" i="34"/>
  <c r="AJ193" i="34"/>
  <c r="CN193" i="34"/>
  <c r="AB193" i="34"/>
  <c r="CF193" i="34"/>
  <c r="T193" i="34"/>
  <c r="CN244" i="15"/>
  <c r="CN255" i="15" s="1"/>
  <c r="CN181" i="15"/>
  <c r="CN184" i="15" s="1"/>
  <c r="CN166" i="15"/>
  <c r="AB244" i="15"/>
  <c r="AB255" i="15" s="1"/>
  <c r="AB181" i="15"/>
  <c r="AB184" i="15" s="1"/>
  <c r="AB166" i="15"/>
  <c r="F256" i="15"/>
  <c r="F256" i="30"/>
  <c r="E10" i="31"/>
  <c r="CI232" i="34"/>
  <c r="BC232" i="34"/>
  <c r="W232" i="34"/>
  <c r="CN232" i="34"/>
  <c r="BH232" i="34"/>
  <c r="AB232" i="34"/>
  <c r="E247" i="34"/>
  <c r="BV232" i="34"/>
  <c r="AP232" i="34"/>
  <c r="J232" i="34"/>
  <c r="AR184" i="34"/>
  <c r="BI244" i="34"/>
  <c r="BI181" i="34"/>
  <c r="BI184" i="34" s="1"/>
  <c r="BI166" i="34"/>
  <c r="BG244" i="34"/>
  <c r="BG255" i="34" s="1"/>
  <c r="BG181" i="34"/>
  <c r="BG184" i="34" s="1"/>
  <c r="BG166" i="34"/>
  <c r="CH184" i="34"/>
  <c r="V258" i="34"/>
  <c r="V248" i="34" s="1"/>
  <c r="V250" i="34" s="1"/>
  <c r="E204" i="34"/>
  <c r="BC184" i="34"/>
  <c r="CB244" i="34"/>
  <c r="CB255" i="34" s="1"/>
  <c r="CB166" i="34"/>
  <c r="CB181" i="34"/>
  <c r="CB184" i="34" s="1"/>
  <c r="BD244" i="34"/>
  <c r="BD166" i="34"/>
  <c r="BD181" i="34"/>
  <c r="BD184" i="34" s="1"/>
  <c r="AM258" i="34"/>
  <c r="AM248" i="34" s="1"/>
  <c r="AM250" i="34" s="1"/>
  <c r="CD184" i="34"/>
  <c r="AL258" i="34"/>
  <c r="AL248" i="34" s="1"/>
  <c r="AL250" i="34" s="1"/>
  <c r="BS244" i="34"/>
  <c r="BS166" i="34"/>
  <c r="BS181" i="34"/>
  <c r="BS184" i="34" s="1"/>
  <c r="E210" i="33"/>
  <c r="E201" i="33"/>
  <c r="AN258" i="33"/>
  <c r="AN248" i="33" s="1"/>
  <c r="AN250" i="33" s="1"/>
  <c r="E157" i="33"/>
  <c r="E229" i="33"/>
  <c r="BL184" i="33"/>
  <c r="CP184" i="33"/>
  <c r="AD184" i="33"/>
  <c r="BX258" i="33"/>
  <c r="BX248" i="33" s="1"/>
  <c r="BX250" i="33" s="1"/>
  <c r="CQ244" i="33"/>
  <c r="CQ166" i="33"/>
  <c r="CQ181" i="33"/>
  <c r="CQ184" i="33" s="1"/>
  <c r="AE244" i="33"/>
  <c r="AE166" i="33"/>
  <c r="AE181" i="33"/>
  <c r="AE184" i="33" s="1"/>
  <c r="CS244" i="33"/>
  <c r="CS181" i="33"/>
  <c r="CS184" i="33" s="1"/>
  <c r="CS166" i="33"/>
  <c r="AG244" i="33"/>
  <c r="AG181" i="33"/>
  <c r="AG184" i="33" s="1"/>
  <c r="AG166" i="33"/>
  <c r="G269" i="32"/>
  <c r="E256" i="32"/>
  <c r="BY232" i="32"/>
  <c r="AS232" i="32"/>
  <c r="M232" i="32"/>
  <c r="CL244" i="32"/>
  <c r="CL166" i="32"/>
  <c r="CL181" i="32"/>
  <c r="CL184" i="32" s="1"/>
  <c r="Z244" i="32"/>
  <c r="Z166" i="32"/>
  <c r="Z181" i="32"/>
  <c r="Z184" i="32" s="1"/>
  <c r="E247" i="32"/>
  <c r="E227" i="32"/>
  <c r="AN244" i="32"/>
  <c r="AN181" i="32"/>
  <c r="AN184" i="32" s="1"/>
  <c r="AN166" i="32"/>
  <c r="AE258" i="32"/>
  <c r="AE248" i="32" s="1"/>
  <c r="AE250" i="32" s="1"/>
  <c r="G184" i="32"/>
  <c r="BQ184" i="32"/>
  <c r="AK184" i="32"/>
  <c r="E213" i="32"/>
  <c r="BM244" i="32"/>
  <c r="BM255" i="32" s="1"/>
  <c r="BM166" i="32"/>
  <c r="BM181" i="32"/>
  <c r="BM184" i="32" s="1"/>
  <c r="E168" i="32"/>
  <c r="AD258" i="32"/>
  <c r="AD248" i="32" s="1"/>
  <c r="AD250" i="32" s="1"/>
  <c r="G232" i="31"/>
  <c r="E233" i="31"/>
  <c r="AJ244" i="31"/>
  <c r="AJ166" i="31"/>
  <c r="AJ181" i="31"/>
  <c r="AJ184" i="31" s="1"/>
  <c r="BZ232" i="31"/>
  <c r="AT232" i="31"/>
  <c r="N232" i="31"/>
  <c r="BL258" i="31"/>
  <c r="BL248" i="31" s="1"/>
  <c r="BL250" i="31" s="1"/>
  <c r="AN184" i="31"/>
  <c r="CS258" i="31"/>
  <c r="CS248" i="31" s="1"/>
  <c r="CS250" i="31" s="1"/>
  <c r="BU258" i="31"/>
  <c r="BU248" i="31" s="1"/>
  <c r="BU250" i="31" s="1"/>
  <c r="BO258" i="31"/>
  <c r="BO248" i="31" s="1"/>
  <c r="BO250" i="31" s="1"/>
  <c r="AQ184" i="31"/>
  <c r="BV184" i="31"/>
  <c r="J184" i="31"/>
  <c r="E267" i="30"/>
  <c r="CD244" i="30"/>
  <c r="CD166" i="30"/>
  <c r="CD181" i="30"/>
  <c r="CD184" i="30" s="1"/>
  <c r="R244" i="30"/>
  <c r="R166" i="30"/>
  <c r="R181" i="30"/>
  <c r="R184" i="30" s="1"/>
  <c r="T184" i="30"/>
  <c r="CC244" i="30"/>
  <c r="CC255" i="30" s="1"/>
  <c r="CC258" i="30" s="1"/>
  <c r="CC248" i="30" s="1"/>
  <c r="CC166" i="30"/>
  <c r="CC181" i="30"/>
  <c r="CC184" i="30" s="1"/>
  <c r="Q244" i="30"/>
  <c r="Q255" i="30" s="1"/>
  <c r="Q166" i="30"/>
  <c r="Q181" i="30"/>
  <c r="Q184" i="30" s="1"/>
  <c r="E211" i="30"/>
  <c r="E203" i="30"/>
  <c r="BL184" i="30"/>
  <c r="E210" i="30"/>
  <c r="CE181" i="30"/>
  <c r="CE184" i="30" s="1"/>
  <c r="CE244" i="30"/>
  <c r="CE255" i="30" s="1"/>
  <c r="CE258" i="30" s="1"/>
  <c r="CE248" i="30" s="1"/>
  <c r="CE250" i="30" s="1"/>
  <c r="CE166" i="30"/>
  <c r="BO244" i="30"/>
  <c r="BO255" i="30" s="1"/>
  <c r="BO181" i="30"/>
  <c r="BO184" i="30" s="1"/>
  <c r="BO166" i="30"/>
  <c r="AY244" i="30"/>
  <c r="AY255" i="30" s="1"/>
  <c r="AY181" i="30"/>
  <c r="AY184" i="30" s="1"/>
  <c r="AY166" i="30"/>
  <c r="AI244" i="30"/>
  <c r="AI255" i="30" s="1"/>
  <c r="AI258" i="30" s="1"/>
  <c r="AI248" i="30" s="1"/>
  <c r="AI181" i="30"/>
  <c r="AI184" i="30" s="1"/>
  <c r="AI166" i="30"/>
  <c r="S181" i="30"/>
  <c r="S184" i="30" s="1"/>
  <c r="S244" i="30"/>
  <c r="S255" i="30" s="1"/>
  <c r="S166" i="30"/>
  <c r="E246" i="30"/>
  <c r="F156" i="15"/>
  <c r="AU184" i="15"/>
  <c r="CM198" i="30"/>
  <c r="CE198" i="30"/>
  <c r="BW198" i="30"/>
  <c r="BO198" i="30"/>
  <c r="BG198" i="30"/>
  <c r="AY198" i="30"/>
  <c r="AQ198" i="30"/>
  <c r="AI198" i="30"/>
  <c r="AA198" i="30"/>
  <c r="S198" i="30"/>
  <c r="K198" i="30"/>
  <c r="CL198" i="30"/>
  <c r="CD198" i="30"/>
  <c r="BV198" i="30"/>
  <c r="BN198" i="30"/>
  <c r="BF198" i="30"/>
  <c r="AX198" i="30"/>
  <c r="AP198" i="30"/>
  <c r="AH198" i="30"/>
  <c r="Z198" i="30"/>
  <c r="R198" i="30"/>
  <c r="J198" i="30"/>
  <c r="CS198" i="30"/>
  <c r="CK198" i="30"/>
  <c r="CC198" i="30"/>
  <c r="BU198" i="30"/>
  <c r="BM198" i="30"/>
  <c r="BE198" i="30"/>
  <c r="AW198" i="30"/>
  <c r="AO198" i="30"/>
  <c r="AG198" i="30"/>
  <c r="Y198" i="30"/>
  <c r="Q198" i="30"/>
  <c r="I198" i="30"/>
  <c r="CR198" i="30"/>
  <c r="CJ198" i="30"/>
  <c r="CB198" i="30"/>
  <c r="BT198" i="30"/>
  <c r="BL198" i="30"/>
  <c r="BD198" i="30"/>
  <c r="AV198" i="30"/>
  <c r="AN198" i="30"/>
  <c r="AF198" i="30"/>
  <c r="X198" i="30"/>
  <c r="P198" i="30"/>
  <c r="H198" i="30"/>
  <c r="CQ198" i="30"/>
  <c r="CI198" i="30"/>
  <c r="CA198" i="30"/>
  <c r="BS198" i="30"/>
  <c r="BK198" i="30"/>
  <c r="BC198" i="30"/>
  <c r="AU198" i="30"/>
  <c r="AM198" i="30"/>
  <c r="AE198" i="30"/>
  <c r="W198" i="30"/>
  <c r="O198" i="30"/>
  <c r="G198" i="30"/>
  <c r="CP198" i="30"/>
  <c r="CH198" i="30"/>
  <c r="BZ198" i="30"/>
  <c r="BR198" i="30"/>
  <c r="BJ198" i="30"/>
  <c r="BB198" i="30"/>
  <c r="AT198" i="30"/>
  <c r="AL198" i="30"/>
  <c r="AD198" i="30"/>
  <c r="V198" i="30"/>
  <c r="N198" i="30"/>
  <c r="CO198" i="30"/>
  <c r="CG198" i="30"/>
  <c r="BY198" i="30"/>
  <c r="BQ198" i="30"/>
  <c r="BI198" i="30"/>
  <c r="BA198" i="30"/>
  <c r="AS198" i="30"/>
  <c r="AK198" i="30"/>
  <c r="AC198" i="30"/>
  <c r="U198" i="30"/>
  <c r="M198" i="30"/>
  <c r="CN198" i="30"/>
  <c r="CF198" i="30"/>
  <c r="BX198" i="30"/>
  <c r="BP198" i="30"/>
  <c r="BH198" i="30"/>
  <c r="AZ198" i="30"/>
  <c r="AR198" i="30"/>
  <c r="AJ198" i="30"/>
  <c r="AB198" i="30"/>
  <c r="T198" i="30"/>
  <c r="L198" i="30"/>
  <c r="CQ199" i="31"/>
  <c r="CI199" i="31"/>
  <c r="CA199" i="31"/>
  <c r="BS199" i="31"/>
  <c r="BK199" i="31"/>
  <c r="BC199" i="31"/>
  <c r="AU199" i="31"/>
  <c r="AM199" i="31"/>
  <c r="AE199" i="31"/>
  <c r="W199" i="31"/>
  <c r="O199" i="31"/>
  <c r="G199" i="31"/>
  <c r="CP199" i="31"/>
  <c r="CH199" i="31"/>
  <c r="BZ199" i="31"/>
  <c r="BR199" i="31"/>
  <c r="BJ199" i="31"/>
  <c r="BB199" i="31"/>
  <c r="AT199" i="31"/>
  <c r="AL199" i="31"/>
  <c r="AD199" i="31"/>
  <c r="V199" i="31"/>
  <c r="N199" i="31"/>
  <c r="CO199" i="31"/>
  <c r="CG199" i="31"/>
  <c r="BY199" i="31"/>
  <c r="BQ199" i="31"/>
  <c r="BI199" i="31"/>
  <c r="BA199" i="31"/>
  <c r="AS199" i="31"/>
  <c r="AK199" i="31"/>
  <c r="AC199" i="31"/>
  <c r="U199" i="31"/>
  <c r="M199" i="31"/>
  <c r="CN199" i="31"/>
  <c r="CF199" i="31"/>
  <c r="BX199" i="31"/>
  <c r="BP199" i="31"/>
  <c r="BH199" i="31"/>
  <c r="AZ199" i="31"/>
  <c r="AR199" i="31"/>
  <c r="AJ199" i="31"/>
  <c r="AB199" i="31"/>
  <c r="T199" i="31"/>
  <c r="L199" i="31"/>
  <c r="CM199" i="31"/>
  <c r="CE199" i="31"/>
  <c r="BW199" i="31"/>
  <c r="BO199" i="31"/>
  <c r="BG199" i="31"/>
  <c r="AY199" i="31"/>
  <c r="AQ199" i="31"/>
  <c r="AI199" i="31"/>
  <c r="AA199" i="31"/>
  <c r="S199" i="31"/>
  <c r="K199" i="31"/>
  <c r="CL199" i="31"/>
  <c r="CD199" i="31"/>
  <c r="BV199" i="31"/>
  <c r="BN199" i="31"/>
  <c r="BF199" i="31"/>
  <c r="AX199" i="31"/>
  <c r="AP199" i="31"/>
  <c r="AH199" i="31"/>
  <c r="Z199" i="31"/>
  <c r="R199" i="31"/>
  <c r="J199" i="31"/>
  <c r="CS199" i="31"/>
  <c r="CK199" i="31"/>
  <c r="CC199" i="31"/>
  <c r="BU199" i="31"/>
  <c r="BM199" i="31"/>
  <c r="BE199" i="31"/>
  <c r="AW199" i="31"/>
  <c r="AO199" i="31"/>
  <c r="AG199" i="31"/>
  <c r="Y199" i="31"/>
  <c r="Q199" i="31"/>
  <c r="I199" i="31"/>
  <c r="CJ199" i="31"/>
  <c r="X199" i="31"/>
  <c r="CB199" i="31"/>
  <c r="P199" i="31"/>
  <c r="BT199" i="31"/>
  <c r="H199" i="31"/>
  <c r="BL199" i="31"/>
  <c r="BD199" i="31"/>
  <c r="AV199" i="31"/>
  <c r="AN199" i="31"/>
  <c r="CR199" i="31"/>
  <c r="AF199" i="31"/>
  <c r="CQ194" i="32"/>
  <c r="CI194" i="32"/>
  <c r="CA194" i="32"/>
  <c r="BS194" i="32"/>
  <c r="BK194" i="32"/>
  <c r="BC194" i="32"/>
  <c r="AU194" i="32"/>
  <c r="AM194" i="32"/>
  <c r="AE194" i="32"/>
  <c r="W194" i="32"/>
  <c r="O194" i="32"/>
  <c r="G194" i="32"/>
  <c r="CP194" i="32"/>
  <c r="CH194" i="32"/>
  <c r="BZ194" i="32"/>
  <c r="BR194" i="32"/>
  <c r="BJ194" i="32"/>
  <c r="BB194" i="32"/>
  <c r="AT194" i="32"/>
  <c r="AL194" i="32"/>
  <c r="AD194" i="32"/>
  <c r="V194" i="32"/>
  <c r="N194" i="32"/>
  <c r="CO194" i="32"/>
  <c r="CG194" i="32"/>
  <c r="BY194" i="32"/>
  <c r="BQ194" i="32"/>
  <c r="BI194" i="32"/>
  <c r="BA194" i="32"/>
  <c r="AS194" i="32"/>
  <c r="AK194" i="32"/>
  <c r="AC194" i="32"/>
  <c r="U194" i="32"/>
  <c r="M194" i="32"/>
  <c r="CN194" i="32"/>
  <c r="CF194" i="32"/>
  <c r="BX194" i="32"/>
  <c r="BP194" i="32"/>
  <c r="BH194" i="32"/>
  <c r="AZ194" i="32"/>
  <c r="AR194" i="32"/>
  <c r="AJ194" i="32"/>
  <c r="AB194" i="32"/>
  <c r="T194" i="32"/>
  <c r="L194" i="32"/>
  <c r="CM194" i="32"/>
  <c r="CE194" i="32"/>
  <c r="BW194" i="32"/>
  <c r="BO194" i="32"/>
  <c r="BG194" i="32"/>
  <c r="AY194" i="32"/>
  <c r="AQ194" i="32"/>
  <c r="AI194" i="32"/>
  <c r="AA194" i="32"/>
  <c r="S194" i="32"/>
  <c r="K194" i="32"/>
  <c r="CL194" i="32"/>
  <c r="CD194" i="32"/>
  <c r="BV194" i="32"/>
  <c r="BN194" i="32"/>
  <c r="BF194" i="32"/>
  <c r="AX194" i="32"/>
  <c r="AP194" i="32"/>
  <c r="AH194" i="32"/>
  <c r="Z194" i="32"/>
  <c r="R194" i="32"/>
  <c r="J194" i="32"/>
  <c r="CR194" i="32"/>
  <c r="BL194" i="32"/>
  <c r="AF194" i="32"/>
  <c r="CK194" i="32"/>
  <c r="BE194" i="32"/>
  <c r="Y194" i="32"/>
  <c r="CJ194" i="32"/>
  <c r="BD194" i="32"/>
  <c r="X194" i="32"/>
  <c r="CC194" i="32"/>
  <c r="AW194" i="32"/>
  <c r="Q194" i="32"/>
  <c r="CB194" i="32"/>
  <c r="AV194" i="32"/>
  <c r="P194" i="32"/>
  <c r="BU194" i="32"/>
  <c r="AO194" i="32"/>
  <c r="I194" i="32"/>
  <c r="BT194" i="32"/>
  <c r="AN194" i="32"/>
  <c r="H194" i="32"/>
  <c r="CS194" i="32"/>
  <c r="BM194" i="32"/>
  <c r="AG194" i="32"/>
  <c r="CR194" i="33"/>
  <c r="CJ194" i="33"/>
  <c r="CB194" i="33"/>
  <c r="BT194" i="33"/>
  <c r="BL194" i="33"/>
  <c r="BD194" i="33"/>
  <c r="AV194" i="33"/>
  <c r="AN194" i="33"/>
  <c r="AF194" i="33"/>
  <c r="X194" i="33"/>
  <c r="P194" i="33"/>
  <c r="H194" i="33"/>
  <c r="CQ194" i="33"/>
  <c r="CI194" i="33"/>
  <c r="CA194" i="33"/>
  <c r="BS194" i="33"/>
  <c r="BK194" i="33"/>
  <c r="BC194" i="33"/>
  <c r="AU194" i="33"/>
  <c r="AM194" i="33"/>
  <c r="AE194" i="33"/>
  <c r="W194" i="33"/>
  <c r="O194" i="33"/>
  <c r="G194" i="33"/>
  <c r="CP194" i="33"/>
  <c r="CH194" i="33"/>
  <c r="BZ194" i="33"/>
  <c r="BR194" i="33"/>
  <c r="BJ194" i="33"/>
  <c r="BB194" i="33"/>
  <c r="AT194" i="33"/>
  <c r="AL194" i="33"/>
  <c r="AD194" i="33"/>
  <c r="V194" i="33"/>
  <c r="N194" i="33"/>
  <c r="CO194" i="33"/>
  <c r="CG194" i="33"/>
  <c r="BY194" i="33"/>
  <c r="BQ194" i="33"/>
  <c r="BI194" i="33"/>
  <c r="BA194" i="33"/>
  <c r="AS194" i="33"/>
  <c r="AK194" i="33"/>
  <c r="AC194" i="33"/>
  <c r="U194" i="33"/>
  <c r="M194" i="33"/>
  <c r="CN194" i="33"/>
  <c r="CF194" i="33"/>
  <c r="BX194" i="33"/>
  <c r="BP194" i="33"/>
  <c r="BH194" i="33"/>
  <c r="AZ194" i="33"/>
  <c r="AR194" i="33"/>
  <c r="AJ194" i="33"/>
  <c r="AB194" i="33"/>
  <c r="T194" i="33"/>
  <c r="L194" i="33"/>
  <c r="CM194" i="33"/>
  <c r="CE194" i="33"/>
  <c r="BW194" i="33"/>
  <c r="BO194" i="33"/>
  <c r="BG194" i="33"/>
  <c r="AY194" i="33"/>
  <c r="AQ194" i="33"/>
  <c r="AI194" i="33"/>
  <c r="AA194" i="33"/>
  <c r="S194" i="33"/>
  <c r="K194" i="33"/>
  <c r="CL194" i="33"/>
  <c r="CD194" i="33"/>
  <c r="BV194" i="33"/>
  <c r="BN194" i="33"/>
  <c r="BF194" i="33"/>
  <c r="AX194" i="33"/>
  <c r="AP194" i="33"/>
  <c r="AH194" i="33"/>
  <c r="Z194" i="33"/>
  <c r="R194" i="33"/>
  <c r="J194" i="33"/>
  <c r="CC194" i="33"/>
  <c r="Q194" i="33"/>
  <c r="BU194" i="33"/>
  <c r="I194" i="33"/>
  <c r="BM194" i="33"/>
  <c r="BE194" i="33"/>
  <c r="AW194" i="33"/>
  <c r="AO194" i="33"/>
  <c r="CS194" i="33"/>
  <c r="AG194" i="33"/>
  <c r="CK194" i="33"/>
  <c r="Y194" i="33"/>
  <c r="CN194" i="34"/>
  <c r="CF194" i="34"/>
  <c r="BX194" i="34"/>
  <c r="BP194" i="34"/>
  <c r="BH194" i="34"/>
  <c r="AZ194" i="34"/>
  <c r="AR194" i="34"/>
  <c r="AJ194" i="34"/>
  <c r="AB194" i="34"/>
  <c r="T194" i="34"/>
  <c r="L194" i="34"/>
  <c r="CM194" i="34"/>
  <c r="CE194" i="34"/>
  <c r="BW194" i="34"/>
  <c r="BO194" i="34"/>
  <c r="BG194" i="34"/>
  <c r="AY194" i="34"/>
  <c r="AQ194" i="34"/>
  <c r="AI194" i="34"/>
  <c r="AA194" i="34"/>
  <c r="S194" i="34"/>
  <c r="K194" i="34"/>
  <c r="CL194" i="34"/>
  <c r="CD194" i="34"/>
  <c r="BV194" i="34"/>
  <c r="BN194" i="34"/>
  <c r="BF194" i="34"/>
  <c r="AX194" i="34"/>
  <c r="AP194" i="34"/>
  <c r="AH194" i="34"/>
  <c r="Z194" i="34"/>
  <c r="R194" i="34"/>
  <c r="J194" i="34"/>
  <c r="CS194" i="34"/>
  <c r="CK194" i="34"/>
  <c r="CC194" i="34"/>
  <c r="BU194" i="34"/>
  <c r="BM194" i="34"/>
  <c r="BE194" i="34"/>
  <c r="AW194" i="34"/>
  <c r="AO194" i="34"/>
  <c r="AG194" i="34"/>
  <c r="Y194" i="34"/>
  <c r="Q194" i="34"/>
  <c r="I194" i="34"/>
  <c r="CR194" i="34"/>
  <c r="CJ194" i="34"/>
  <c r="CB194" i="34"/>
  <c r="BT194" i="34"/>
  <c r="BL194" i="34"/>
  <c r="BD194" i="34"/>
  <c r="AV194" i="34"/>
  <c r="AN194" i="34"/>
  <c r="AF194" i="34"/>
  <c r="X194" i="34"/>
  <c r="P194" i="34"/>
  <c r="H194" i="34"/>
  <c r="CQ194" i="34"/>
  <c r="CI194" i="34"/>
  <c r="CA194" i="34"/>
  <c r="BS194" i="34"/>
  <c r="BK194" i="34"/>
  <c r="BC194" i="34"/>
  <c r="AU194" i="34"/>
  <c r="AM194" i="34"/>
  <c r="AE194" i="34"/>
  <c r="W194" i="34"/>
  <c r="O194" i="34"/>
  <c r="G194" i="34"/>
  <c r="CP194" i="34"/>
  <c r="CH194" i="34"/>
  <c r="BZ194" i="34"/>
  <c r="BR194" i="34"/>
  <c r="BJ194" i="34"/>
  <c r="BB194" i="34"/>
  <c r="AT194" i="34"/>
  <c r="AL194" i="34"/>
  <c r="AD194" i="34"/>
  <c r="V194" i="34"/>
  <c r="N194" i="34"/>
  <c r="AK194" i="34"/>
  <c r="CO194" i="34"/>
  <c r="AC194" i="34"/>
  <c r="CG194" i="34"/>
  <c r="U194" i="34"/>
  <c r="BY194" i="34"/>
  <c r="M194" i="34"/>
  <c r="BQ194" i="34"/>
  <c r="BI194" i="34"/>
  <c r="BA194" i="34"/>
  <c r="AS194" i="34"/>
  <c r="CQ197" i="34"/>
  <c r="CI197" i="34"/>
  <c r="CA197" i="34"/>
  <c r="BS197" i="34"/>
  <c r="BK197" i="34"/>
  <c r="BC197" i="34"/>
  <c r="AU197" i="34"/>
  <c r="AM197" i="34"/>
  <c r="AE197" i="34"/>
  <c r="W197" i="34"/>
  <c r="O197" i="34"/>
  <c r="G197" i="34"/>
  <c r="CP197" i="34"/>
  <c r="CH197" i="34"/>
  <c r="BZ197" i="34"/>
  <c r="BR197" i="34"/>
  <c r="BJ197" i="34"/>
  <c r="BB197" i="34"/>
  <c r="AT197" i="34"/>
  <c r="AL197" i="34"/>
  <c r="AD197" i="34"/>
  <c r="V197" i="34"/>
  <c r="N197" i="34"/>
  <c r="CO197" i="34"/>
  <c r="CG197" i="34"/>
  <c r="BY197" i="34"/>
  <c r="BQ197" i="34"/>
  <c r="BI197" i="34"/>
  <c r="BA197" i="34"/>
  <c r="AS197" i="34"/>
  <c r="AK197" i="34"/>
  <c r="AC197" i="34"/>
  <c r="U197" i="34"/>
  <c r="M197" i="34"/>
  <c r="CN197" i="34"/>
  <c r="CF197" i="34"/>
  <c r="BX197" i="34"/>
  <c r="BP197" i="34"/>
  <c r="BH197" i="34"/>
  <c r="AZ197" i="34"/>
  <c r="AR197" i="34"/>
  <c r="AJ197" i="34"/>
  <c r="AB197" i="34"/>
  <c r="T197" i="34"/>
  <c r="L197" i="34"/>
  <c r="CM197" i="34"/>
  <c r="CE197" i="34"/>
  <c r="BW197" i="34"/>
  <c r="BO197" i="34"/>
  <c r="BG197" i="34"/>
  <c r="AY197" i="34"/>
  <c r="AQ197" i="34"/>
  <c r="AI197" i="34"/>
  <c r="AA197" i="34"/>
  <c r="S197" i="34"/>
  <c r="K197" i="34"/>
  <c r="CL197" i="34"/>
  <c r="CD197" i="34"/>
  <c r="BV197" i="34"/>
  <c r="BN197" i="34"/>
  <c r="BF197" i="34"/>
  <c r="AX197" i="34"/>
  <c r="AP197" i="34"/>
  <c r="AH197" i="34"/>
  <c r="Z197" i="34"/>
  <c r="R197" i="34"/>
  <c r="J197" i="34"/>
  <c r="CS197" i="34"/>
  <c r="CK197" i="34"/>
  <c r="CC197" i="34"/>
  <c r="BU197" i="34"/>
  <c r="BM197" i="34"/>
  <c r="BE197" i="34"/>
  <c r="AW197" i="34"/>
  <c r="AO197" i="34"/>
  <c r="AG197" i="34"/>
  <c r="Y197" i="34"/>
  <c r="Q197" i="34"/>
  <c r="I197" i="34"/>
  <c r="AV197" i="34"/>
  <c r="AN197" i="34"/>
  <c r="CR197" i="34"/>
  <c r="AF197" i="34"/>
  <c r="CJ197" i="34"/>
  <c r="X197" i="34"/>
  <c r="CB197" i="34"/>
  <c r="P197" i="34"/>
  <c r="BT197" i="34"/>
  <c r="H197" i="34"/>
  <c r="BL197" i="34"/>
  <c r="BD197" i="34"/>
  <c r="AL184" i="15"/>
  <c r="E265" i="15"/>
  <c r="BH244" i="15"/>
  <c r="BH255" i="15" s="1"/>
  <c r="BH181" i="15"/>
  <c r="BH184" i="15" s="1"/>
  <c r="BH166" i="15"/>
  <c r="CQ224" i="30"/>
  <c r="CI224" i="30"/>
  <c r="CA224" i="30"/>
  <c r="BS224" i="30"/>
  <c r="BK224" i="30"/>
  <c r="BC224" i="30"/>
  <c r="AU224" i="30"/>
  <c r="AM224" i="30"/>
  <c r="AE224" i="30"/>
  <c r="W224" i="30"/>
  <c r="O224" i="30"/>
  <c r="G224" i="30"/>
  <c r="CP224" i="30"/>
  <c r="CH224" i="30"/>
  <c r="BZ224" i="30"/>
  <c r="BR224" i="30"/>
  <c r="BJ224" i="30"/>
  <c r="BB224" i="30"/>
  <c r="AT224" i="30"/>
  <c r="AL224" i="30"/>
  <c r="AD224" i="30"/>
  <c r="V224" i="30"/>
  <c r="N224" i="30"/>
  <c r="CO224" i="30"/>
  <c r="CG224" i="30"/>
  <c r="BY224" i="30"/>
  <c r="BQ224" i="30"/>
  <c r="BI224" i="30"/>
  <c r="BA224" i="30"/>
  <c r="AS224" i="30"/>
  <c r="AK224" i="30"/>
  <c r="AC224" i="30"/>
  <c r="U224" i="30"/>
  <c r="M224" i="30"/>
  <c r="CN224" i="30"/>
  <c r="CF224" i="30"/>
  <c r="BX224" i="30"/>
  <c r="BP224" i="30"/>
  <c r="BH224" i="30"/>
  <c r="AZ224" i="30"/>
  <c r="AR224" i="30"/>
  <c r="AJ224" i="30"/>
  <c r="AB224" i="30"/>
  <c r="T224" i="30"/>
  <c r="L224" i="30"/>
  <c r="CL224" i="30"/>
  <c r="CD224" i="30"/>
  <c r="BV224" i="30"/>
  <c r="BN224" i="30"/>
  <c r="BF224" i="30"/>
  <c r="AX224" i="30"/>
  <c r="AP224" i="30"/>
  <c r="AH224" i="30"/>
  <c r="Z224" i="30"/>
  <c r="R224" i="30"/>
  <c r="J224" i="30"/>
  <c r="CR224" i="30"/>
  <c r="CJ224" i="30"/>
  <c r="CB224" i="30"/>
  <c r="BT224" i="30"/>
  <c r="BL224" i="30"/>
  <c r="BD224" i="30"/>
  <c r="AV224" i="30"/>
  <c r="AN224" i="30"/>
  <c r="AF224" i="30"/>
  <c r="X224" i="30"/>
  <c r="P224" i="30"/>
  <c r="H224" i="30"/>
  <c r="CM224" i="30"/>
  <c r="BG224" i="30"/>
  <c r="AA224" i="30"/>
  <c r="CK224" i="30"/>
  <c r="BE224" i="30"/>
  <c r="Y224" i="30"/>
  <c r="CE224" i="30"/>
  <c r="AY224" i="30"/>
  <c r="S224" i="30"/>
  <c r="CC224" i="30"/>
  <c r="AW224" i="30"/>
  <c r="Q224" i="30"/>
  <c r="BW224" i="30"/>
  <c r="AQ224" i="30"/>
  <c r="K224" i="30"/>
  <c r="BU224" i="30"/>
  <c r="AO224" i="30"/>
  <c r="I224" i="30"/>
  <c r="BO224" i="30"/>
  <c r="AI224" i="30"/>
  <c r="CS224" i="30"/>
  <c r="BM224" i="30"/>
  <c r="AG224" i="30"/>
  <c r="CL225" i="31"/>
  <c r="CD225" i="31"/>
  <c r="BV225" i="31"/>
  <c r="BN225" i="31"/>
  <c r="BF225" i="31"/>
  <c r="AX225" i="31"/>
  <c r="AP225" i="31"/>
  <c r="AH225" i="31"/>
  <c r="Z225" i="31"/>
  <c r="R225" i="31"/>
  <c r="J225" i="31"/>
  <c r="CS225" i="31"/>
  <c r="CK225" i="31"/>
  <c r="CC225" i="31"/>
  <c r="BU225" i="31"/>
  <c r="BM225" i="31"/>
  <c r="BE225" i="31"/>
  <c r="AW225" i="31"/>
  <c r="AO225" i="31"/>
  <c r="AG225" i="31"/>
  <c r="Y225" i="31"/>
  <c r="Q225" i="31"/>
  <c r="I225" i="31"/>
  <c r="CR225" i="31"/>
  <c r="CJ225" i="31"/>
  <c r="CB225" i="31"/>
  <c r="BT225" i="31"/>
  <c r="BL225" i="31"/>
  <c r="BD225" i="31"/>
  <c r="AV225" i="31"/>
  <c r="AN225" i="31"/>
  <c r="AF225" i="31"/>
  <c r="X225" i="31"/>
  <c r="P225" i="31"/>
  <c r="H225" i="31"/>
  <c r="CQ225" i="31"/>
  <c r="CI225" i="31"/>
  <c r="CA225" i="31"/>
  <c r="BS225" i="31"/>
  <c r="BK225" i="31"/>
  <c r="BC225" i="31"/>
  <c r="AU225" i="31"/>
  <c r="AM225" i="31"/>
  <c r="AE225" i="31"/>
  <c r="W225" i="31"/>
  <c r="O225" i="31"/>
  <c r="G225" i="31"/>
  <c r="CP225" i="31"/>
  <c r="CH225" i="31"/>
  <c r="BZ225" i="31"/>
  <c r="BR225" i="31"/>
  <c r="BJ225" i="31"/>
  <c r="BB225" i="31"/>
  <c r="AT225" i="31"/>
  <c r="AL225" i="31"/>
  <c r="AD225" i="31"/>
  <c r="V225" i="31"/>
  <c r="N225" i="31"/>
  <c r="CO225" i="31"/>
  <c r="CG225" i="31"/>
  <c r="BY225" i="31"/>
  <c r="BQ225" i="31"/>
  <c r="BI225" i="31"/>
  <c r="BA225" i="31"/>
  <c r="AS225" i="31"/>
  <c r="AK225" i="31"/>
  <c r="AC225" i="31"/>
  <c r="U225" i="31"/>
  <c r="M225" i="31"/>
  <c r="CN225" i="31"/>
  <c r="CF225" i="31"/>
  <c r="BX225" i="31"/>
  <c r="BP225" i="31"/>
  <c r="BH225" i="31"/>
  <c r="AZ225" i="31"/>
  <c r="AR225" i="31"/>
  <c r="AJ225" i="31"/>
  <c r="AB225" i="31"/>
  <c r="T225" i="31"/>
  <c r="L225" i="31"/>
  <c r="CM225" i="31"/>
  <c r="CE225" i="31"/>
  <c r="BW225" i="31"/>
  <c r="BO225" i="31"/>
  <c r="BG225" i="31"/>
  <c r="AY225" i="31"/>
  <c r="AQ225" i="31"/>
  <c r="AI225" i="31"/>
  <c r="AA225" i="31"/>
  <c r="S225" i="31"/>
  <c r="K225" i="31"/>
  <c r="CQ224" i="32"/>
  <c r="CI224" i="32"/>
  <c r="CA224" i="32"/>
  <c r="BS224" i="32"/>
  <c r="BK224" i="32"/>
  <c r="BC224" i="32"/>
  <c r="AU224" i="32"/>
  <c r="AM224" i="32"/>
  <c r="AE224" i="32"/>
  <c r="W224" i="32"/>
  <c r="O224" i="32"/>
  <c r="G224" i="32"/>
  <c r="CP224" i="32"/>
  <c r="CH224" i="32"/>
  <c r="BZ224" i="32"/>
  <c r="BR224" i="32"/>
  <c r="BJ224" i="32"/>
  <c r="BB224" i="32"/>
  <c r="AT224" i="32"/>
  <c r="AL224" i="32"/>
  <c r="AD224" i="32"/>
  <c r="V224" i="32"/>
  <c r="N224" i="32"/>
  <c r="CO224" i="32"/>
  <c r="CG224" i="32"/>
  <c r="BY224" i="32"/>
  <c r="BQ224" i="32"/>
  <c r="BI224" i="32"/>
  <c r="BA224" i="32"/>
  <c r="AS224" i="32"/>
  <c r="AK224" i="32"/>
  <c r="AC224" i="32"/>
  <c r="U224" i="32"/>
  <c r="M224" i="32"/>
  <c r="CN224" i="32"/>
  <c r="CF224" i="32"/>
  <c r="BX224" i="32"/>
  <c r="BP224" i="32"/>
  <c r="BH224" i="32"/>
  <c r="AZ224" i="32"/>
  <c r="AR224" i="32"/>
  <c r="AJ224" i="32"/>
  <c r="AB224" i="32"/>
  <c r="T224" i="32"/>
  <c r="L224" i="32"/>
  <c r="CM224" i="32"/>
  <c r="CE224" i="32"/>
  <c r="BW224" i="32"/>
  <c r="BO224" i="32"/>
  <c r="BG224" i="32"/>
  <c r="AY224" i="32"/>
  <c r="AQ224" i="32"/>
  <c r="AI224" i="32"/>
  <c r="AA224" i="32"/>
  <c r="S224" i="32"/>
  <c r="K224" i="32"/>
  <c r="CL224" i="32"/>
  <c r="CD224" i="32"/>
  <c r="BV224" i="32"/>
  <c r="BN224" i="32"/>
  <c r="BF224" i="32"/>
  <c r="AX224" i="32"/>
  <c r="AP224" i="32"/>
  <c r="AH224" i="32"/>
  <c r="Z224" i="32"/>
  <c r="R224" i="32"/>
  <c r="J224" i="32"/>
  <c r="CS224" i="32"/>
  <c r="CK224" i="32"/>
  <c r="CC224" i="32"/>
  <c r="BU224" i="32"/>
  <c r="BM224" i="32"/>
  <c r="BE224" i="32"/>
  <c r="AW224" i="32"/>
  <c r="AO224" i="32"/>
  <c r="AG224" i="32"/>
  <c r="Y224" i="32"/>
  <c r="Q224" i="32"/>
  <c r="I224" i="32"/>
  <c r="BD224" i="32"/>
  <c r="AV224" i="32"/>
  <c r="AN224" i="32"/>
  <c r="CR224" i="32"/>
  <c r="AF224" i="32"/>
  <c r="CJ224" i="32"/>
  <c r="X224" i="32"/>
  <c r="CB224" i="32"/>
  <c r="P224" i="32"/>
  <c r="BT224" i="32"/>
  <c r="H224" i="32"/>
  <c r="BL224" i="32"/>
  <c r="CM224" i="33"/>
  <c r="CE224" i="33"/>
  <c r="BW224" i="33"/>
  <c r="BO224" i="33"/>
  <c r="BG224" i="33"/>
  <c r="AY224" i="33"/>
  <c r="AQ224" i="33"/>
  <c r="AI224" i="33"/>
  <c r="AA224" i="33"/>
  <c r="S224" i="33"/>
  <c r="K224" i="33"/>
  <c r="CL224" i="33"/>
  <c r="CD224" i="33"/>
  <c r="BV224" i="33"/>
  <c r="BN224" i="33"/>
  <c r="BF224" i="33"/>
  <c r="AX224" i="33"/>
  <c r="AP224" i="33"/>
  <c r="AH224" i="33"/>
  <c r="Z224" i="33"/>
  <c r="R224" i="33"/>
  <c r="J224" i="33"/>
  <c r="CS224" i="33"/>
  <c r="CK224" i="33"/>
  <c r="CC224" i="33"/>
  <c r="BU224" i="33"/>
  <c r="BM224" i="33"/>
  <c r="BE224" i="33"/>
  <c r="AW224" i="33"/>
  <c r="AO224" i="33"/>
  <c r="AG224" i="33"/>
  <c r="Y224" i="33"/>
  <c r="Q224" i="33"/>
  <c r="I224" i="33"/>
  <c r="CR224" i="33"/>
  <c r="CJ224" i="33"/>
  <c r="CB224" i="33"/>
  <c r="BT224" i="33"/>
  <c r="BL224" i="33"/>
  <c r="BD224" i="33"/>
  <c r="AV224" i="33"/>
  <c r="AN224" i="33"/>
  <c r="AF224" i="33"/>
  <c r="X224" i="33"/>
  <c r="P224" i="33"/>
  <c r="H224" i="33"/>
  <c r="CQ224" i="33"/>
  <c r="CI224" i="33"/>
  <c r="CA224" i="33"/>
  <c r="BS224" i="33"/>
  <c r="BK224" i="33"/>
  <c r="BC224" i="33"/>
  <c r="AU224" i="33"/>
  <c r="AM224" i="33"/>
  <c r="AE224" i="33"/>
  <c r="W224" i="33"/>
  <c r="O224" i="33"/>
  <c r="G224" i="33"/>
  <c r="CP224" i="33"/>
  <c r="CH224" i="33"/>
  <c r="BZ224" i="33"/>
  <c r="BR224" i="33"/>
  <c r="BJ224" i="33"/>
  <c r="BB224" i="33"/>
  <c r="AT224" i="33"/>
  <c r="AL224" i="33"/>
  <c r="AD224" i="33"/>
  <c r="V224" i="33"/>
  <c r="N224" i="33"/>
  <c r="CO224" i="33"/>
  <c r="CG224" i="33"/>
  <c r="BY224" i="33"/>
  <c r="BQ224" i="33"/>
  <c r="BI224" i="33"/>
  <c r="BA224" i="33"/>
  <c r="AS224" i="33"/>
  <c r="AK224" i="33"/>
  <c r="AC224" i="33"/>
  <c r="U224" i="33"/>
  <c r="M224" i="33"/>
  <c r="BH224" i="33"/>
  <c r="AZ224" i="33"/>
  <c r="AR224" i="33"/>
  <c r="AJ224" i="33"/>
  <c r="CN224" i="33"/>
  <c r="AB224" i="33"/>
  <c r="CF224" i="33"/>
  <c r="T224" i="33"/>
  <c r="BX224" i="33"/>
  <c r="L224" i="33"/>
  <c r="BP224" i="33"/>
  <c r="CR220" i="34"/>
  <c r="CJ220" i="34"/>
  <c r="CB220" i="34"/>
  <c r="BT220" i="34"/>
  <c r="BL220" i="34"/>
  <c r="BD220" i="34"/>
  <c r="AV220" i="34"/>
  <c r="AN220" i="34"/>
  <c r="AF220" i="34"/>
  <c r="X220" i="34"/>
  <c r="P220" i="34"/>
  <c r="H220" i="34"/>
  <c r="CQ220" i="34"/>
  <c r="CI220" i="34"/>
  <c r="CA220" i="34"/>
  <c r="BS220" i="34"/>
  <c r="BK220" i="34"/>
  <c r="BC220" i="34"/>
  <c r="AU220" i="34"/>
  <c r="AM220" i="34"/>
  <c r="AE220" i="34"/>
  <c r="CP220" i="34"/>
  <c r="CH220" i="34"/>
  <c r="BZ220" i="34"/>
  <c r="BR220" i="34"/>
  <c r="BJ220" i="34"/>
  <c r="BB220" i="34"/>
  <c r="AT220" i="34"/>
  <c r="AL220" i="34"/>
  <c r="AD220" i="34"/>
  <c r="V220" i="34"/>
  <c r="N220" i="34"/>
  <c r="CN220" i="34"/>
  <c r="CF220" i="34"/>
  <c r="BX220" i="34"/>
  <c r="BP220" i="34"/>
  <c r="BH220" i="34"/>
  <c r="AZ220" i="34"/>
  <c r="AR220" i="34"/>
  <c r="AJ220" i="34"/>
  <c r="AB220" i="34"/>
  <c r="T220" i="34"/>
  <c r="L220" i="34"/>
  <c r="CG220" i="34"/>
  <c r="BQ220" i="34"/>
  <c r="BA220" i="34"/>
  <c r="AK220" i="34"/>
  <c r="W220" i="34"/>
  <c r="J220" i="34"/>
  <c r="CE220" i="34"/>
  <c r="BO220" i="34"/>
  <c r="AY220" i="34"/>
  <c r="AI220" i="34"/>
  <c r="U220" i="34"/>
  <c r="I220" i="34"/>
  <c r="CD220" i="34"/>
  <c r="BN220" i="34"/>
  <c r="AX220" i="34"/>
  <c r="AH220" i="34"/>
  <c r="S220" i="34"/>
  <c r="G220" i="34"/>
  <c r="CS220" i="34"/>
  <c r="CC220" i="34"/>
  <c r="BM220" i="34"/>
  <c r="AW220" i="34"/>
  <c r="AG220" i="34"/>
  <c r="R220" i="34"/>
  <c r="CO220" i="34"/>
  <c r="BY220" i="34"/>
  <c r="BI220" i="34"/>
  <c r="AS220" i="34"/>
  <c r="AC220" i="34"/>
  <c r="Q220" i="34"/>
  <c r="CM220" i="34"/>
  <c r="BW220" i="34"/>
  <c r="BG220" i="34"/>
  <c r="AQ220" i="34"/>
  <c r="AA220" i="34"/>
  <c r="O220" i="34"/>
  <c r="BU220" i="34"/>
  <c r="K220" i="34"/>
  <c r="BF220" i="34"/>
  <c r="BE220" i="34"/>
  <c r="AP220" i="34"/>
  <c r="AO220" i="34"/>
  <c r="CL220" i="34"/>
  <c r="Z220" i="34"/>
  <c r="CK220" i="34"/>
  <c r="Y220" i="34"/>
  <c r="BV220" i="34"/>
  <c r="M220" i="34"/>
  <c r="F26" i="30"/>
  <c r="F210" i="30"/>
  <c r="F95" i="31"/>
  <c r="F156" i="32"/>
  <c r="F124" i="32"/>
  <c r="F168" i="32"/>
  <c r="E124" i="33"/>
  <c r="E26" i="33"/>
  <c r="E44" i="33"/>
  <c r="CG232" i="15"/>
  <c r="BA232" i="15"/>
  <c r="M232" i="15"/>
  <c r="CO196" i="15"/>
  <c r="CG196" i="15"/>
  <c r="BY196" i="15"/>
  <c r="BQ196" i="15"/>
  <c r="BI196" i="15"/>
  <c r="BA196" i="15"/>
  <c r="AS196" i="15"/>
  <c r="AK196" i="15"/>
  <c r="AC196" i="15"/>
  <c r="U196" i="15"/>
  <c r="M196" i="15"/>
  <c r="CN196" i="15"/>
  <c r="CF196" i="15"/>
  <c r="BX196" i="15"/>
  <c r="BP196" i="15"/>
  <c r="BH196" i="15"/>
  <c r="AZ196" i="15"/>
  <c r="AR196" i="15"/>
  <c r="AJ196" i="15"/>
  <c r="AB196" i="15"/>
  <c r="T196" i="15"/>
  <c r="L196" i="15"/>
  <c r="CM196" i="15"/>
  <c r="CE196" i="15"/>
  <c r="BW196" i="15"/>
  <c r="BO196" i="15"/>
  <c r="BG196" i="15"/>
  <c r="AY196" i="15"/>
  <c r="AQ196" i="15"/>
  <c r="AI196" i="15"/>
  <c r="AA196" i="15"/>
  <c r="S196" i="15"/>
  <c r="K196" i="15"/>
  <c r="CL196" i="15"/>
  <c r="CD196" i="15"/>
  <c r="BV196" i="15"/>
  <c r="BN196" i="15"/>
  <c r="BF196" i="15"/>
  <c r="AX196" i="15"/>
  <c r="AP196" i="15"/>
  <c r="AH196" i="15"/>
  <c r="Z196" i="15"/>
  <c r="R196" i="15"/>
  <c r="J196" i="15"/>
  <c r="CS196" i="15"/>
  <c r="CK196" i="15"/>
  <c r="CC196" i="15"/>
  <c r="BU196" i="15"/>
  <c r="BM196" i="15"/>
  <c r="BE196" i="15"/>
  <c r="AW196" i="15"/>
  <c r="AO196" i="15"/>
  <c r="AG196" i="15"/>
  <c r="Y196" i="15"/>
  <c r="Q196" i="15"/>
  <c r="I196" i="15"/>
  <c r="CR196" i="15"/>
  <c r="CJ196" i="15"/>
  <c r="CB196" i="15"/>
  <c r="BT196" i="15"/>
  <c r="BL196" i="15"/>
  <c r="BD196" i="15"/>
  <c r="AV196" i="15"/>
  <c r="AN196" i="15"/>
  <c r="AF196" i="15"/>
  <c r="X196" i="15"/>
  <c r="P196" i="15"/>
  <c r="H196" i="15"/>
  <c r="CP196" i="15"/>
  <c r="CH196" i="15"/>
  <c r="BZ196" i="15"/>
  <c r="BR196" i="15"/>
  <c r="BJ196" i="15"/>
  <c r="BB196" i="15"/>
  <c r="AT196" i="15"/>
  <c r="AL196" i="15"/>
  <c r="AD196" i="15"/>
  <c r="V196" i="15"/>
  <c r="N196" i="15"/>
  <c r="BK196" i="15"/>
  <c r="BC196" i="15"/>
  <c r="AU196" i="15"/>
  <c r="AM196" i="15"/>
  <c r="CQ196" i="15"/>
  <c r="AE196" i="15"/>
  <c r="CI196" i="15"/>
  <c r="W196" i="15"/>
  <c r="CA196" i="15"/>
  <c r="O196" i="15"/>
  <c r="BS196" i="15"/>
  <c r="G196" i="15"/>
  <c r="CL184" i="15"/>
  <c r="BF184" i="15"/>
  <c r="Z184" i="15"/>
  <c r="E268" i="15"/>
  <c r="P184" i="15"/>
  <c r="CP208" i="32"/>
  <c r="CH208" i="32"/>
  <c r="BZ208" i="32"/>
  <c r="BR208" i="32"/>
  <c r="BJ208" i="32"/>
  <c r="BB208" i="32"/>
  <c r="AT208" i="32"/>
  <c r="AL208" i="32"/>
  <c r="AD208" i="32"/>
  <c r="V208" i="32"/>
  <c r="N208" i="32"/>
  <c r="CO208" i="32"/>
  <c r="CG208" i="32"/>
  <c r="BY208" i="32"/>
  <c r="BQ208" i="32"/>
  <c r="BI208" i="32"/>
  <c r="BA208" i="32"/>
  <c r="AS208" i="32"/>
  <c r="AK208" i="32"/>
  <c r="AC208" i="32"/>
  <c r="U208" i="32"/>
  <c r="M208" i="32"/>
  <c r="CN208" i="32"/>
  <c r="CF208" i="32"/>
  <c r="BX208" i="32"/>
  <c r="BP208" i="32"/>
  <c r="BH208" i="32"/>
  <c r="AZ208" i="32"/>
  <c r="AR208" i="32"/>
  <c r="AJ208" i="32"/>
  <c r="AB208" i="32"/>
  <c r="T208" i="32"/>
  <c r="L208" i="32"/>
  <c r="CM208" i="32"/>
  <c r="CE208" i="32"/>
  <c r="BW208" i="32"/>
  <c r="BO208" i="32"/>
  <c r="BG208" i="32"/>
  <c r="AY208" i="32"/>
  <c r="AQ208" i="32"/>
  <c r="AI208" i="32"/>
  <c r="AA208" i="32"/>
  <c r="S208" i="32"/>
  <c r="K208" i="32"/>
  <c r="CL208" i="32"/>
  <c r="CD208" i="32"/>
  <c r="BV208" i="32"/>
  <c r="BN208" i="32"/>
  <c r="BF208" i="32"/>
  <c r="AX208" i="32"/>
  <c r="AP208" i="32"/>
  <c r="AH208" i="32"/>
  <c r="Z208" i="32"/>
  <c r="R208" i="32"/>
  <c r="J208" i="32"/>
  <c r="CS208" i="32"/>
  <c r="CK208" i="32"/>
  <c r="CC208" i="32"/>
  <c r="BU208" i="32"/>
  <c r="BM208" i="32"/>
  <c r="BE208" i="32"/>
  <c r="AW208" i="32"/>
  <c r="AO208" i="32"/>
  <c r="AG208" i="32"/>
  <c r="Y208" i="32"/>
  <c r="Q208" i="32"/>
  <c r="I208" i="32"/>
  <c r="BT208" i="32"/>
  <c r="AN208" i="32"/>
  <c r="H208" i="32"/>
  <c r="BS208" i="32"/>
  <c r="AM208" i="32"/>
  <c r="G208" i="32"/>
  <c r="CR208" i="32"/>
  <c r="BL208" i="32"/>
  <c r="AF208" i="32"/>
  <c r="CQ208" i="32"/>
  <c r="BK208" i="32"/>
  <c r="AE208" i="32"/>
  <c r="CJ208" i="32"/>
  <c r="BD208" i="32"/>
  <c r="X208" i="32"/>
  <c r="CI208" i="32"/>
  <c r="BC208" i="32"/>
  <c r="W208" i="32"/>
  <c r="CB208" i="32"/>
  <c r="AV208" i="32"/>
  <c r="P208" i="32"/>
  <c r="CA208" i="32"/>
  <c r="AU208" i="32"/>
  <c r="O208" i="32"/>
  <c r="E10" i="15"/>
  <c r="G269" i="34"/>
  <c r="E256" i="34"/>
  <c r="CH232" i="34"/>
  <c r="BB232" i="34"/>
  <c r="V232" i="34"/>
  <c r="E266" i="34"/>
  <c r="CJ232" i="34"/>
  <c r="BD232" i="34"/>
  <c r="X232" i="34"/>
  <c r="E211" i="34"/>
  <c r="Y184" i="34"/>
  <c r="AK244" i="34"/>
  <c r="AK255" i="34" s="1"/>
  <c r="AK181" i="34"/>
  <c r="AK184" i="34" s="1"/>
  <c r="AK166" i="34"/>
  <c r="BR184" i="34"/>
  <c r="AX244" i="34"/>
  <c r="AX255" i="34" s="1"/>
  <c r="AX181" i="34"/>
  <c r="AX184" i="34" s="1"/>
  <c r="AX166" i="34"/>
  <c r="BF184" i="34"/>
  <c r="BE184" i="34"/>
  <c r="AF244" i="34"/>
  <c r="AF181" i="34"/>
  <c r="AF184" i="34" s="1"/>
  <c r="AF166" i="34"/>
  <c r="CI184" i="34"/>
  <c r="CP184" i="34"/>
  <c r="BU184" i="34"/>
  <c r="E173" i="33"/>
  <c r="BD184" i="33"/>
  <c r="E246" i="33"/>
  <c r="BS244" i="33"/>
  <c r="BS166" i="33"/>
  <c r="BS181" i="33"/>
  <c r="BS184" i="33" s="1"/>
  <c r="G244" i="33"/>
  <c r="G166" i="33"/>
  <c r="G181" i="33"/>
  <c r="BU244" i="33"/>
  <c r="BU181" i="33"/>
  <c r="BU184" i="33" s="1"/>
  <c r="BU166" i="33"/>
  <c r="I244" i="33"/>
  <c r="I181" i="33"/>
  <c r="I184" i="33" s="1"/>
  <c r="I166" i="33"/>
  <c r="AQ258" i="33"/>
  <c r="AQ248" i="33" s="1"/>
  <c r="AQ250" i="33" s="1"/>
  <c r="BV258" i="33"/>
  <c r="BV248" i="33" s="1"/>
  <c r="BV250" i="33" s="1"/>
  <c r="CE258" i="33"/>
  <c r="CE248" i="33" s="1"/>
  <c r="CE250" i="33" s="1"/>
  <c r="E213" i="33"/>
  <c r="E204" i="32"/>
  <c r="CD244" i="32"/>
  <c r="CD166" i="32"/>
  <c r="CD181" i="32"/>
  <c r="CD184" i="32" s="1"/>
  <c r="R244" i="32"/>
  <c r="R255" i="32" s="1"/>
  <c r="R166" i="32"/>
  <c r="R181" i="32"/>
  <c r="R184" i="32" s="1"/>
  <c r="CR244" i="32"/>
  <c r="CR181" i="32"/>
  <c r="CR184" i="32" s="1"/>
  <c r="CR166" i="32"/>
  <c r="AF244" i="32"/>
  <c r="AF181" i="32"/>
  <c r="AF184" i="32" s="1"/>
  <c r="AF166" i="32"/>
  <c r="E229" i="32"/>
  <c r="BS258" i="32"/>
  <c r="BS248" i="32" s="1"/>
  <c r="BS250" i="32" s="1"/>
  <c r="G255" i="32"/>
  <c r="G307" i="32" s="1"/>
  <c r="AR184" i="32"/>
  <c r="L184" i="32"/>
  <c r="AO244" i="32"/>
  <c r="AO255" i="32" s="1"/>
  <c r="AO166" i="32"/>
  <c r="AO181" i="32"/>
  <c r="AO184" i="32" s="1"/>
  <c r="CH184" i="32"/>
  <c r="CM166" i="32"/>
  <c r="CM181" i="32"/>
  <c r="CM184" i="32" s="1"/>
  <c r="CM244" i="32"/>
  <c r="CM255" i="32" s="1"/>
  <c r="BW166" i="32"/>
  <c r="BW244" i="32"/>
  <c r="BW255" i="32" s="1"/>
  <c r="BW181" i="32"/>
  <c r="BW184" i="32" s="1"/>
  <c r="BG166" i="32"/>
  <c r="BG181" i="32"/>
  <c r="BG184" i="32" s="1"/>
  <c r="BG244" i="32"/>
  <c r="BG255" i="32" s="1"/>
  <c r="BG298" i="32" s="1"/>
  <c r="AQ166" i="32"/>
  <c r="AQ244" i="32"/>
  <c r="AQ255" i="32" s="1"/>
  <c r="AQ181" i="32"/>
  <c r="AQ184" i="32" s="1"/>
  <c r="AA166" i="32"/>
  <c r="AA181" i="32"/>
  <c r="AA184" i="32" s="1"/>
  <c r="AA244" i="32"/>
  <c r="AA255" i="32" s="1"/>
  <c r="K166" i="32"/>
  <c r="K244" i="32"/>
  <c r="K255" i="32" s="1"/>
  <c r="K181" i="32"/>
  <c r="K184" i="32" s="1"/>
  <c r="E265" i="32"/>
  <c r="E157" i="31"/>
  <c r="E222" i="10" s="1"/>
  <c r="E214" i="31"/>
  <c r="E205" i="31"/>
  <c r="CN244" i="31"/>
  <c r="CN166" i="31"/>
  <c r="CN181" i="31"/>
  <c r="CN184" i="31" s="1"/>
  <c r="AB244" i="31"/>
  <c r="AB166" i="31"/>
  <c r="AB181" i="31"/>
  <c r="AB184" i="31" s="1"/>
  <c r="E213" i="31"/>
  <c r="BQ232" i="31"/>
  <c r="AK232" i="31"/>
  <c r="CF232" i="31"/>
  <c r="AZ232" i="31"/>
  <c r="T232" i="31"/>
  <c r="BW232" i="31"/>
  <c r="AQ232" i="31"/>
  <c r="K232" i="31"/>
  <c r="CS184" i="31"/>
  <c r="AG184" i="31"/>
  <c r="S184" i="31"/>
  <c r="AX184" i="31"/>
  <c r="J258" i="31"/>
  <c r="J248" i="31" s="1"/>
  <c r="J250" i="31" s="1"/>
  <c r="E169" i="30"/>
  <c r="E262" i="30"/>
  <c r="BV244" i="30"/>
  <c r="BV166" i="30"/>
  <c r="BV181" i="30"/>
  <c r="BV184" i="30" s="1"/>
  <c r="J244" i="30"/>
  <c r="J166" i="30"/>
  <c r="J181" i="30"/>
  <c r="J184" i="30" s="1"/>
  <c r="BX184" i="30"/>
  <c r="L184" i="30"/>
  <c r="E229" i="30"/>
  <c r="BE244" i="30"/>
  <c r="BE255" i="30" s="1"/>
  <c r="BE166" i="30"/>
  <c r="BE181" i="30"/>
  <c r="BE184" i="30" s="1"/>
  <c r="AN184" i="30"/>
  <c r="E157" i="30"/>
  <c r="CP193" i="30"/>
  <c r="CH193" i="30"/>
  <c r="BZ193" i="30"/>
  <c r="BR193" i="30"/>
  <c r="BJ193" i="30"/>
  <c r="BB193" i="30"/>
  <c r="AT193" i="30"/>
  <c r="AL193" i="30"/>
  <c r="AD193" i="30"/>
  <c r="V193" i="30"/>
  <c r="N193" i="30"/>
  <c r="CO193" i="30"/>
  <c r="CG193" i="30"/>
  <c r="BY193" i="30"/>
  <c r="BQ193" i="30"/>
  <c r="BI193" i="30"/>
  <c r="BA193" i="30"/>
  <c r="AS193" i="30"/>
  <c r="AK193" i="30"/>
  <c r="AC193" i="30"/>
  <c r="U193" i="30"/>
  <c r="M193" i="30"/>
  <c r="CN193" i="30"/>
  <c r="CF193" i="30"/>
  <c r="BX193" i="30"/>
  <c r="BP193" i="30"/>
  <c r="BH193" i="30"/>
  <c r="AZ193" i="30"/>
  <c r="AR193" i="30"/>
  <c r="AJ193" i="30"/>
  <c r="AB193" i="30"/>
  <c r="T193" i="30"/>
  <c r="L193" i="30"/>
  <c r="CM193" i="30"/>
  <c r="CE193" i="30"/>
  <c r="BW193" i="30"/>
  <c r="BO193" i="30"/>
  <c r="BG193" i="30"/>
  <c r="AY193" i="30"/>
  <c r="AQ193" i="30"/>
  <c r="AI193" i="30"/>
  <c r="AA193" i="30"/>
  <c r="S193" i="30"/>
  <c r="K193" i="30"/>
  <c r="CL193" i="30"/>
  <c r="CD193" i="30"/>
  <c r="BV193" i="30"/>
  <c r="BN193" i="30"/>
  <c r="BF193" i="30"/>
  <c r="AX193" i="30"/>
  <c r="AP193" i="30"/>
  <c r="AH193" i="30"/>
  <c r="Z193" i="30"/>
  <c r="R193" i="30"/>
  <c r="J193" i="30"/>
  <c r="CS193" i="30"/>
  <c r="CK193" i="30"/>
  <c r="CC193" i="30"/>
  <c r="BU193" i="30"/>
  <c r="BM193" i="30"/>
  <c r="BE193" i="30"/>
  <c r="AW193" i="30"/>
  <c r="AO193" i="30"/>
  <c r="AG193" i="30"/>
  <c r="Y193" i="30"/>
  <c r="Q193" i="30"/>
  <c r="I193" i="30"/>
  <c r="CR193" i="30"/>
  <c r="CJ193" i="30"/>
  <c r="CB193" i="30"/>
  <c r="BT193" i="30"/>
  <c r="BL193" i="30"/>
  <c r="BD193" i="30"/>
  <c r="AV193" i="30"/>
  <c r="AN193" i="30"/>
  <c r="AF193" i="30"/>
  <c r="X193" i="30"/>
  <c r="P193" i="30"/>
  <c r="H193" i="30"/>
  <c r="CQ193" i="30"/>
  <c r="CI193" i="30"/>
  <c r="CA193" i="30"/>
  <c r="BS193" i="30"/>
  <c r="BK193" i="30"/>
  <c r="BC193" i="30"/>
  <c r="AU193" i="30"/>
  <c r="AM193" i="30"/>
  <c r="AE193" i="30"/>
  <c r="W193" i="30"/>
  <c r="O193" i="30"/>
  <c r="G193" i="30"/>
  <c r="CL194" i="31"/>
  <c r="CD194" i="31"/>
  <c r="BV194" i="31"/>
  <c r="BN194" i="31"/>
  <c r="BF194" i="31"/>
  <c r="AX194" i="31"/>
  <c r="AP194" i="31"/>
  <c r="AH194" i="31"/>
  <c r="Z194" i="31"/>
  <c r="R194" i="31"/>
  <c r="J194" i="31"/>
  <c r="CS194" i="31"/>
  <c r="CK194" i="31"/>
  <c r="CC194" i="31"/>
  <c r="BU194" i="31"/>
  <c r="BM194" i="31"/>
  <c r="BE194" i="31"/>
  <c r="AW194" i="31"/>
  <c r="AO194" i="31"/>
  <c r="AG194" i="31"/>
  <c r="Y194" i="31"/>
  <c r="Q194" i="31"/>
  <c r="I194" i="31"/>
  <c r="CR194" i="31"/>
  <c r="CJ194" i="31"/>
  <c r="CB194" i="31"/>
  <c r="BT194" i="31"/>
  <c r="BL194" i="31"/>
  <c r="BD194" i="31"/>
  <c r="AV194" i="31"/>
  <c r="AN194" i="31"/>
  <c r="AF194" i="31"/>
  <c r="X194" i="31"/>
  <c r="P194" i="31"/>
  <c r="H194" i="31"/>
  <c r="CQ194" i="31"/>
  <c r="CI194" i="31"/>
  <c r="CA194" i="31"/>
  <c r="BS194" i="31"/>
  <c r="BK194" i="31"/>
  <c r="BC194" i="31"/>
  <c r="AU194" i="31"/>
  <c r="AM194" i="31"/>
  <c r="AE194" i="31"/>
  <c r="W194" i="31"/>
  <c r="O194" i="31"/>
  <c r="G194" i="31"/>
  <c r="CP194" i="31"/>
  <c r="CH194" i="31"/>
  <c r="BZ194" i="31"/>
  <c r="BR194" i="31"/>
  <c r="BJ194" i="31"/>
  <c r="BB194" i="31"/>
  <c r="AT194" i="31"/>
  <c r="AL194" i="31"/>
  <c r="AD194" i="31"/>
  <c r="V194" i="31"/>
  <c r="N194" i="31"/>
  <c r="CO194" i="31"/>
  <c r="CG194" i="31"/>
  <c r="BY194" i="31"/>
  <c r="BQ194" i="31"/>
  <c r="BI194" i="31"/>
  <c r="BA194" i="31"/>
  <c r="AS194" i="31"/>
  <c r="AK194" i="31"/>
  <c r="AC194" i="31"/>
  <c r="U194" i="31"/>
  <c r="M194" i="31"/>
  <c r="CN194" i="31"/>
  <c r="CF194" i="31"/>
  <c r="BX194" i="31"/>
  <c r="BP194" i="31"/>
  <c r="BH194" i="31"/>
  <c r="AZ194" i="31"/>
  <c r="AR194" i="31"/>
  <c r="AJ194" i="31"/>
  <c r="AB194" i="31"/>
  <c r="T194" i="31"/>
  <c r="L194" i="31"/>
  <c r="CM194" i="31"/>
  <c r="AA194" i="31"/>
  <c r="CE194" i="31"/>
  <c r="S194" i="31"/>
  <c r="BW194" i="31"/>
  <c r="K194" i="31"/>
  <c r="BO194" i="31"/>
  <c r="BG194" i="31"/>
  <c r="AY194" i="31"/>
  <c r="AQ194" i="31"/>
  <c r="AI194" i="31"/>
  <c r="CO192" i="32"/>
  <c r="CG192" i="32"/>
  <c r="BY192" i="32"/>
  <c r="BQ192" i="32"/>
  <c r="BI192" i="32"/>
  <c r="BA192" i="32"/>
  <c r="AS192" i="32"/>
  <c r="AK192" i="32"/>
  <c r="AC192" i="32"/>
  <c r="U192" i="32"/>
  <c r="M192" i="32"/>
  <c r="CN192" i="32"/>
  <c r="CF192" i="32"/>
  <c r="BX192" i="32"/>
  <c r="BP192" i="32"/>
  <c r="BH192" i="32"/>
  <c r="AZ192" i="32"/>
  <c r="AR192" i="32"/>
  <c r="AJ192" i="32"/>
  <c r="AB192" i="32"/>
  <c r="T192" i="32"/>
  <c r="L192" i="32"/>
  <c r="CM192" i="32"/>
  <c r="CE192" i="32"/>
  <c r="BW192" i="32"/>
  <c r="BO192" i="32"/>
  <c r="BG192" i="32"/>
  <c r="AY192" i="32"/>
  <c r="AQ192" i="32"/>
  <c r="AI192" i="32"/>
  <c r="AA192" i="32"/>
  <c r="S192" i="32"/>
  <c r="K192" i="32"/>
  <c r="CL192" i="32"/>
  <c r="CD192" i="32"/>
  <c r="BV192" i="32"/>
  <c r="BN192" i="32"/>
  <c r="BF192" i="32"/>
  <c r="AX192" i="32"/>
  <c r="AP192" i="32"/>
  <c r="AH192" i="32"/>
  <c r="Z192" i="32"/>
  <c r="R192" i="32"/>
  <c r="J192" i="32"/>
  <c r="CS192" i="32"/>
  <c r="CK192" i="32"/>
  <c r="CC192" i="32"/>
  <c r="BU192" i="32"/>
  <c r="BM192" i="32"/>
  <c r="BE192" i="32"/>
  <c r="AW192" i="32"/>
  <c r="AO192" i="32"/>
  <c r="AG192" i="32"/>
  <c r="Y192" i="32"/>
  <c r="Q192" i="32"/>
  <c r="I192" i="32"/>
  <c r="CR192" i="32"/>
  <c r="CJ192" i="32"/>
  <c r="CB192" i="32"/>
  <c r="BT192" i="32"/>
  <c r="BL192" i="32"/>
  <c r="BD192" i="32"/>
  <c r="AV192" i="32"/>
  <c r="AN192" i="32"/>
  <c r="AF192" i="32"/>
  <c r="X192" i="32"/>
  <c r="P192" i="32"/>
  <c r="H192" i="32"/>
  <c r="BR192" i="32"/>
  <c r="AL192" i="32"/>
  <c r="CQ192" i="32"/>
  <c r="BK192" i="32"/>
  <c r="AE192" i="32"/>
  <c r="CP192" i="32"/>
  <c r="BJ192" i="32"/>
  <c r="AD192" i="32"/>
  <c r="CI192" i="32"/>
  <c r="BC192" i="32"/>
  <c r="W192" i="32"/>
  <c r="CH192" i="32"/>
  <c r="BB192" i="32"/>
  <c r="V192" i="32"/>
  <c r="CA192" i="32"/>
  <c r="AU192" i="32"/>
  <c r="O192" i="32"/>
  <c r="BZ192" i="32"/>
  <c r="AT192" i="32"/>
  <c r="N192" i="32"/>
  <c r="BS192" i="32"/>
  <c r="AM192" i="32"/>
  <c r="G192" i="32"/>
  <c r="CM197" i="33"/>
  <c r="CE197" i="33"/>
  <c r="BW197" i="33"/>
  <c r="BO197" i="33"/>
  <c r="BG197" i="33"/>
  <c r="AY197" i="33"/>
  <c r="AQ197" i="33"/>
  <c r="AI197" i="33"/>
  <c r="AA197" i="33"/>
  <c r="S197" i="33"/>
  <c r="K197" i="33"/>
  <c r="CL197" i="33"/>
  <c r="CD197" i="33"/>
  <c r="BV197" i="33"/>
  <c r="BN197" i="33"/>
  <c r="BF197" i="33"/>
  <c r="AX197" i="33"/>
  <c r="AP197" i="33"/>
  <c r="AH197" i="33"/>
  <c r="Z197" i="33"/>
  <c r="R197" i="33"/>
  <c r="J197" i="33"/>
  <c r="CS197" i="33"/>
  <c r="CK197" i="33"/>
  <c r="CC197" i="33"/>
  <c r="BU197" i="33"/>
  <c r="BM197" i="33"/>
  <c r="BE197" i="33"/>
  <c r="AW197" i="33"/>
  <c r="AO197" i="33"/>
  <c r="AG197" i="33"/>
  <c r="Y197" i="33"/>
  <c r="Q197" i="33"/>
  <c r="I197" i="33"/>
  <c r="CR197" i="33"/>
  <c r="CJ197" i="33"/>
  <c r="CB197" i="33"/>
  <c r="BT197" i="33"/>
  <c r="BL197" i="33"/>
  <c r="BD197" i="33"/>
  <c r="AV197" i="33"/>
  <c r="AN197" i="33"/>
  <c r="AF197" i="33"/>
  <c r="X197" i="33"/>
  <c r="P197" i="33"/>
  <c r="H197" i="33"/>
  <c r="CQ197" i="33"/>
  <c r="CI197" i="33"/>
  <c r="CA197" i="33"/>
  <c r="BS197" i="33"/>
  <c r="BK197" i="33"/>
  <c r="BC197" i="33"/>
  <c r="AU197" i="33"/>
  <c r="AM197" i="33"/>
  <c r="AE197" i="33"/>
  <c r="W197" i="33"/>
  <c r="O197" i="33"/>
  <c r="G197" i="33"/>
  <c r="CP197" i="33"/>
  <c r="CH197" i="33"/>
  <c r="BZ197" i="33"/>
  <c r="BR197" i="33"/>
  <c r="BJ197" i="33"/>
  <c r="BB197" i="33"/>
  <c r="AT197" i="33"/>
  <c r="AL197" i="33"/>
  <c r="AD197" i="33"/>
  <c r="V197" i="33"/>
  <c r="N197" i="33"/>
  <c r="CO197" i="33"/>
  <c r="CG197" i="33"/>
  <c r="BY197" i="33"/>
  <c r="BQ197" i="33"/>
  <c r="BI197" i="33"/>
  <c r="BA197" i="33"/>
  <c r="AS197" i="33"/>
  <c r="AK197" i="33"/>
  <c r="AC197" i="33"/>
  <c r="U197" i="33"/>
  <c r="M197" i="33"/>
  <c r="AJ197" i="33"/>
  <c r="CN197" i="33"/>
  <c r="AB197" i="33"/>
  <c r="CF197" i="33"/>
  <c r="T197" i="33"/>
  <c r="BX197" i="33"/>
  <c r="L197" i="33"/>
  <c r="BP197" i="33"/>
  <c r="BH197" i="33"/>
  <c r="AZ197" i="33"/>
  <c r="AR197" i="33"/>
  <c r="CL192" i="34"/>
  <c r="CD192" i="34"/>
  <c r="BV192" i="34"/>
  <c r="BN192" i="34"/>
  <c r="BF192" i="34"/>
  <c r="AX192" i="34"/>
  <c r="AP192" i="34"/>
  <c r="AH192" i="34"/>
  <c r="Z192" i="34"/>
  <c r="R192" i="34"/>
  <c r="J192" i="34"/>
  <c r="CS192" i="34"/>
  <c r="CK192" i="34"/>
  <c r="CC192" i="34"/>
  <c r="BU192" i="34"/>
  <c r="BM192" i="34"/>
  <c r="BE192" i="34"/>
  <c r="AW192" i="34"/>
  <c r="AO192" i="34"/>
  <c r="AG192" i="34"/>
  <c r="Y192" i="34"/>
  <c r="Q192" i="34"/>
  <c r="I192" i="34"/>
  <c r="CR192" i="34"/>
  <c r="CJ192" i="34"/>
  <c r="CB192" i="34"/>
  <c r="BT192" i="34"/>
  <c r="BL192" i="34"/>
  <c r="BD192" i="34"/>
  <c r="AV192" i="34"/>
  <c r="AN192" i="34"/>
  <c r="AF192" i="34"/>
  <c r="X192" i="34"/>
  <c r="P192" i="34"/>
  <c r="H192" i="34"/>
  <c r="CQ192" i="34"/>
  <c r="CI192" i="34"/>
  <c r="CA192" i="34"/>
  <c r="BS192" i="34"/>
  <c r="BK192" i="34"/>
  <c r="BC192" i="34"/>
  <c r="AU192" i="34"/>
  <c r="AM192" i="34"/>
  <c r="AE192" i="34"/>
  <c r="W192" i="34"/>
  <c r="O192" i="34"/>
  <c r="G192" i="34"/>
  <c r="CP192" i="34"/>
  <c r="CH192" i="34"/>
  <c r="BZ192" i="34"/>
  <c r="BR192" i="34"/>
  <c r="BJ192" i="34"/>
  <c r="BB192" i="34"/>
  <c r="AT192" i="34"/>
  <c r="AL192" i="34"/>
  <c r="AD192" i="34"/>
  <c r="V192" i="34"/>
  <c r="N192" i="34"/>
  <c r="CO192" i="34"/>
  <c r="CG192" i="34"/>
  <c r="BY192" i="34"/>
  <c r="BQ192" i="34"/>
  <c r="BI192" i="34"/>
  <c r="BA192" i="34"/>
  <c r="AS192" i="34"/>
  <c r="AK192" i="34"/>
  <c r="AC192" i="34"/>
  <c r="U192" i="34"/>
  <c r="M192" i="34"/>
  <c r="CN192" i="34"/>
  <c r="CF192" i="34"/>
  <c r="BX192" i="34"/>
  <c r="BP192" i="34"/>
  <c r="BH192" i="34"/>
  <c r="AZ192" i="34"/>
  <c r="AR192" i="34"/>
  <c r="AJ192" i="34"/>
  <c r="AB192" i="34"/>
  <c r="T192" i="34"/>
  <c r="L192" i="34"/>
  <c r="AY192" i="34"/>
  <c r="AQ192" i="34"/>
  <c r="AI192" i="34"/>
  <c r="CM192" i="34"/>
  <c r="AA192" i="34"/>
  <c r="CE192" i="34"/>
  <c r="S192" i="34"/>
  <c r="BW192" i="34"/>
  <c r="K192" i="34"/>
  <c r="BO192" i="34"/>
  <c r="BG192" i="34"/>
  <c r="E183" i="15"/>
  <c r="CL208" i="15"/>
  <c r="CD208" i="15"/>
  <c r="BV208" i="15"/>
  <c r="BN208" i="15"/>
  <c r="BF208" i="15"/>
  <c r="AX208" i="15"/>
  <c r="AP208" i="15"/>
  <c r="AH208" i="15"/>
  <c r="Z208" i="15"/>
  <c r="R208" i="15"/>
  <c r="J208" i="15"/>
  <c r="CS208" i="15"/>
  <c r="CK208" i="15"/>
  <c r="CC208" i="15"/>
  <c r="BU208" i="15"/>
  <c r="BM208" i="15"/>
  <c r="BE208" i="15"/>
  <c r="AW208" i="15"/>
  <c r="AO208" i="15"/>
  <c r="AG208" i="15"/>
  <c r="Y208" i="15"/>
  <c r="Q208" i="15"/>
  <c r="I208" i="15"/>
  <c r="CR208" i="15"/>
  <c r="CJ208" i="15"/>
  <c r="CB208" i="15"/>
  <c r="BT208" i="15"/>
  <c r="BL208" i="15"/>
  <c r="BD208" i="15"/>
  <c r="AV208" i="15"/>
  <c r="AN208" i="15"/>
  <c r="AF208" i="15"/>
  <c r="X208" i="15"/>
  <c r="P208" i="15"/>
  <c r="H208" i="15"/>
  <c r="CQ208" i="15"/>
  <c r="CI208" i="15"/>
  <c r="CA208" i="15"/>
  <c r="BS208" i="15"/>
  <c r="BK208" i="15"/>
  <c r="BC208" i="15"/>
  <c r="AU208" i="15"/>
  <c r="AM208" i="15"/>
  <c r="AE208" i="15"/>
  <c r="W208" i="15"/>
  <c r="O208" i="15"/>
  <c r="G208" i="15"/>
  <c r="CP208" i="15"/>
  <c r="CH208" i="15"/>
  <c r="BZ208" i="15"/>
  <c r="BR208" i="15"/>
  <c r="BJ208" i="15"/>
  <c r="BB208" i="15"/>
  <c r="AT208" i="15"/>
  <c r="AL208" i="15"/>
  <c r="AD208" i="15"/>
  <c r="V208" i="15"/>
  <c r="N208" i="15"/>
  <c r="CO208" i="15"/>
  <c r="CG208" i="15"/>
  <c r="BY208" i="15"/>
  <c r="BQ208" i="15"/>
  <c r="BI208" i="15"/>
  <c r="BA208" i="15"/>
  <c r="AS208" i="15"/>
  <c r="AK208" i="15"/>
  <c r="AC208" i="15"/>
  <c r="U208" i="15"/>
  <c r="M208" i="15"/>
  <c r="CM208" i="15"/>
  <c r="CE208" i="15"/>
  <c r="BW208" i="15"/>
  <c r="BO208" i="15"/>
  <c r="BG208" i="15"/>
  <c r="AY208" i="15"/>
  <c r="AQ208" i="15"/>
  <c r="AI208" i="15"/>
  <c r="AA208" i="15"/>
  <c r="S208" i="15"/>
  <c r="K208" i="15"/>
  <c r="CN208" i="15"/>
  <c r="AB208" i="15"/>
  <c r="CF208" i="15"/>
  <c r="T208" i="15"/>
  <c r="BX208" i="15"/>
  <c r="L208" i="15"/>
  <c r="BP208" i="15"/>
  <c r="BH208" i="15"/>
  <c r="AZ208" i="15"/>
  <c r="AR208" i="15"/>
  <c r="AJ208" i="15"/>
  <c r="AZ244" i="15"/>
  <c r="AZ255" i="15" s="1"/>
  <c r="AZ181" i="15"/>
  <c r="AZ184" i="15" s="1"/>
  <c r="AZ166" i="15"/>
  <c r="CL219" i="30"/>
  <c r="CD219" i="30"/>
  <c r="BV219" i="30"/>
  <c r="BN219" i="30"/>
  <c r="BF219" i="30"/>
  <c r="AX219" i="30"/>
  <c r="AP219" i="30"/>
  <c r="AH219" i="30"/>
  <c r="Z219" i="30"/>
  <c r="R219" i="30"/>
  <c r="J219" i="30"/>
  <c r="CS219" i="30"/>
  <c r="CK219" i="30"/>
  <c r="CC219" i="30"/>
  <c r="BU219" i="30"/>
  <c r="BM219" i="30"/>
  <c r="BE219" i="30"/>
  <c r="AW219" i="30"/>
  <c r="AO219" i="30"/>
  <c r="AG219" i="30"/>
  <c r="Y219" i="30"/>
  <c r="Q219" i="30"/>
  <c r="I219" i="30"/>
  <c r="CR219" i="30"/>
  <c r="CJ219" i="30"/>
  <c r="CB219" i="30"/>
  <c r="BT219" i="30"/>
  <c r="BL219" i="30"/>
  <c r="BD219" i="30"/>
  <c r="AV219" i="30"/>
  <c r="AN219" i="30"/>
  <c r="AF219" i="30"/>
  <c r="X219" i="30"/>
  <c r="P219" i="30"/>
  <c r="H219" i="30"/>
  <c r="CQ219" i="30"/>
  <c r="CI219" i="30"/>
  <c r="CA219" i="30"/>
  <c r="BS219" i="30"/>
  <c r="BK219" i="30"/>
  <c r="BC219" i="30"/>
  <c r="AU219" i="30"/>
  <c r="AM219" i="30"/>
  <c r="AE219" i="30"/>
  <c r="W219" i="30"/>
  <c r="O219" i="30"/>
  <c r="G219" i="30"/>
  <c r="CO219" i="30"/>
  <c r="CG219" i="30"/>
  <c r="BY219" i="30"/>
  <c r="BQ219" i="30"/>
  <c r="BI219" i="30"/>
  <c r="BA219" i="30"/>
  <c r="AS219" i="30"/>
  <c r="AK219" i="30"/>
  <c r="AC219" i="30"/>
  <c r="U219" i="30"/>
  <c r="M219" i="30"/>
  <c r="CM219" i="30"/>
  <c r="CE219" i="30"/>
  <c r="BW219" i="30"/>
  <c r="BO219" i="30"/>
  <c r="BG219" i="30"/>
  <c r="AY219" i="30"/>
  <c r="AQ219" i="30"/>
  <c r="AI219" i="30"/>
  <c r="AA219" i="30"/>
  <c r="S219" i="30"/>
  <c r="K219" i="30"/>
  <c r="BR219" i="30"/>
  <c r="AL219" i="30"/>
  <c r="BP219" i="30"/>
  <c r="AJ219" i="30"/>
  <c r="CP219" i="30"/>
  <c r="BJ219" i="30"/>
  <c r="AD219" i="30"/>
  <c r="CN219" i="30"/>
  <c r="BH219" i="30"/>
  <c r="AB219" i="30"/>
  <c r="CH219" i="30"/>
  <c r="BB219" i="30"/>
  <c r="V219" i="30"/>
  <c r="CF219" i="30"/>
  <c r="AZ219" i="30"/>
  <c r="T219" i="30"/>
  <c r="BZ219" i="30"/>
  <c r="AT219" i="30"/>
  <c r="N219" i="30"/>
  <c r="BX219" i="30"/>
  <c r="AR219" i="30"/>
  <c r="L219" i="30"/>
  <c r="CO220" i="31"/>
  <c r="CG220" i="31"/>
  <c r="BY220" i="31"/>
  <c r="BQ220" i="31"/>
  <c r="BI220" i="31"/>
  <c r="BA220" i="31"/>
  <c r="AS220" i="31"/>
  <c r="AK220" i="31"/>
  <c r="AC220" i="31"/>
  <c r="U220" i="31"/>
  <c r="M220" i="31"/>
  <c r="CN220" i="31"/>
  <c r="CF220" i="31"/>
  <c r="BX220" i="31"/>
  <c r="BP220" i="31"/>
  <c r="BH220" i="31"/>
  <c r="AZ220" i="31"/>
  <c r="AR220" i="31"/>
  <c r="AJ220" i="31"/>
  <c r="AB220" i="31"/>
  <c r="T220" i="31"/>
  <c r="L220" i="31"/>
  <c r="CM220" i="31"/>
  <c r="CE220" i="31"/>
  <c r="BW220" i="31"/>
  <c r="BO220" i="31"/>
  <c r="BG220" i="31"/>
  <c r="AY220" i="31"/>
  <c r="AQ220" i="31"/>
  <c r="AI220" i="31"/>
  <c r="AA220" i="31"/>
  <c r="S220" i="31"/>
  <c r="K220" i="31"/>
  <c r="CL220" i="31"/>
  <c r="CD220" i="31"/>
  <c r="BV220" i="31"/>
  <c r="BN220" i="31"/>
  <c r="BF220" i="31"/>
  <c r="AX220" i="31"/>
  <c r="AP220" i="31"/>
  <c r="AH220" i="31"/>
  <c r="Z220" i="31"/>
  <c r="R220" i="31"/>
  <c r="J220" i="31"/>
  <c r="CS220" i="31"/>
  <c r="CK220" i="31"/>
  <c r="CC220" i="31"/>
  <c r="BU220" i="31"/>
  <c r="BM220" i="31"/>
  <c r="BE220" i="31"/>
  <c r="AW220" i="31"/>
  <c r="AO220" i="31"/>
  <c r="AG220" i="31"/>
  <c r="Y220" i="31"/>
  <c r="Q220" i="31"/>
  <c r="I220" i="31"/>
  <c r="CR220" i="31"/>
  <c r="CJ220" i="31"/>
  <c r="CB220" i="31"/>
  <c r="BT220" i="31"/>
  <c r="BL220" i="31"/>
  <c r="BD220" i="31"/>
  <c r="AV220" i="31"/>
  <c r="AN220" i="31"/>
  <c r="AF220" i="31"/>
  <c r="X220" i="31"/>
  <c r="P220" i="31"/>
  <c r="H220" i="31"/>
  <c r="CQ220" i="31"/>
  <c r="CI220" i="31"/>
  <c r="CA220" i="31"/>
  <c r="BS220" i="31"/>
  <c r="BK220" i="31"/>
  <c r="BC220" i="31"/>
  <c r="AU220" i="31"/>
  <c r="AM220" i="31"/>
  <c r="AE220" i="31"/>
  <c r="W220" i="31"/>
  <c r="O220" i="31"/>
  <c r="G220" i="31"/>
  <c r="CP220" i="31"/>
  <c r="CH220" i="31"/>
  <c r="BZ220" i="31"/>
  <c r="BR220" i="31"/>
  <c r="BJ220" i="31"/>
  <c r="BB220" i="31"/>
  <c r="AT220" i="31"/>
  <c r="AL220" i="31"/>
  <c r="AD220" i="31"/>
  <c r="V220" i="31"/>
  <c r="N220" i="31"/>
  <c r="CL219" i="32"/>
  <c r="CD219" i="32"/>
  <c r="BV219" i="32"/>
  <c r="BN219" i="32"/>
  <c r="BF219" i="32"/>
  <c r="AX219" i="32"/>
  <c r="AP219" i="32"/>
  <c r="AH219" i="32"/>
  <c r="Z219" i="32"/>
  <c r="R219" i="32"/>
  <c r="J219" i="32"/>
  <c r="CS219" i="32"/>
  <c r="CK219" i="32"/>
  <c r="CC219" i="32"/>
  <c r="BU219" i="32"/>
  <c r="BM219" i="32"/>
  <c r="BE219" i="32"/>
  <c r="AW219" i="32"/>
  <c r="AO219" i="32"/>
  <c r="AG219" i="32"/>
  <c r="Y219" i="32"/>
  <c r="Q219" i="32"/>
  <c r="I219" i="32"/>
  <c r="CR219" i="32"/>
  <c r="CJ219" i="32"/>
  <c r="CB219" i="32"/>
  <c r="BT219" i="32"/>
  <c r="BL219" i="32"/>
  <c r="BD219" i="32"/>
  <c r="AV219" i="32"/>
  <c r="AN219" i="32"/>
  <c r="AF219" i="32"/>
  <c r="X219" i="32"/>
  <c r="P219" i="32"/>
  <c r="H219" i="32"/>
  <c r="CQ219" i="32"/>
  <c r="CI219" i="32"/>
  <c r="CA219" i="32"/>
  <c r="BS219" i="32"/>
  <c r="BK219" i="32"/>
  <c r="BC219" i="32"/>
  <c r="AU219" i="32"/>
  <c r="AM219" i="32"/>
  <c r="AE219" i="32"/>
  <c r="W219" i="32"/>
  <c r="O219" i="32"/>
  <c r="G219" i="32"/>
  <c r="CP219" i="32"/>
  <c r="CH219" i="32"/>
  <c r="BZ219" i="32"/>
  <c r="BR219" i="32"/>
  <c r="BJ219" i="32"/>
  <c r="BB219" i="32"/>
  <c r="AT219" i="32"/>
  <c r="AL219" i="32"/>
  <c r="AD219" i="32"/>
  <c r="V219" i="32"/>
  <c r="N219" i="32"/>
  <c r="CO219" i="32"/>
  <c r="CG219" i="32"/>
  <c r="BY219" i="32"/>
  <c r="BQ219" i="32"/>
  <c r="BI219" i="32"/>
  <c r="BA219" i="32"/>
  <c r="AS219" i="32"/>
  <c r="AK219" i="32"/>
  <c r="AC219" i="32"/>
  <c r="U219" i="32"/>
  <c r="M219" i="32"/>
  <c r="CN219" i="32"/>
  <c r="CF219" i="32"/>
  <c r="BX219" i="32"/>
  <c r="BP219" i="32"/>
  <c r="BH219" i="32"/>
  <c r="AZ219" i="32"/>
  <c r="AR219" i="32"/>
  <c r="AJ219" i="32"/>
  <c r="AB219" i="32"/>
  <c r="T219" i="32"/>
  <c r="L219" i="32"/>
  <c r="BG219" i="32"/>
  <c r="AY219" i="32"/>
  <c r="AQ219" i="32"/>
  <c r="AI219" i="32"/>
  <c r="CM219" i="32"/>
  <c r="AA219" i="32"/>
  <c r="CE219" i="32"/>
  <c r="S219" i="32"/>
  <c r="BW219" i="32"/>
  <c r="K219" i="32"/>
  <c r="BO219" i="32"/>
  <c r="CN219" i="33"/>
  <c r="CF219" i="33"/>
  <c r="BX219" i="33"/>
  <c r="BP219" i="33"/>
  <c r="BH219" i="33"/>
  <c r="AZ219" i="33"/>
  <c r="AR219" i="33"/>
  <c r="AJ219" i="33"/>
  <c r="AB219" i="33"/>
  <c r="T219" i="33"/>
  <c r="L219" i="33"/>
  <c r="CM219" i="33"/>
  <c r="CE219" i="33"/>
  <c r="BW219" i="33"/>
  <c r="BO219" i="33"/>
  <c r="BG219" i="33"/>
  <c r="AY219" i="33"/>
  <c r="AQ219" i="33"/>
  <c r="AI219" i="33"/>
  <c r="AA219" i="33"/>
  <c r="S219" i="33"/>
  <c r="K219" i="33"/>
  <c r="CL219" i="33"/>
  <c r="CD219" i="33"/>
  <c r="BV219" i="33"/>
  <c r="BN219" i="33"/>
  <c r="BF219" i="33"/>
  <c r="AX219" i="33"/>
  <c r="AP219" i="33"/>
  <c r="AH219" i="33"/>
  <c r="Z219" i="33"/>
  <c r="R219" i="33"/>
  <c r="J219" i="33"/>
  <c r="CS219" i="33"/>
  <c r="CK219" i="33"/>
  <c r="CC219" i="33"/>
  <c r="BU219" i="33"/>
  <c r="BM219" i="33"/>
  <c r="BE219" i="33"/>
  <c r="AW219" i="33"/>
  <c r="AO219" i="33"/>
  <c r="AG219" i="33"/>
  <c r="Y219" i="33"/>
  <c r="Q219" i="33"/>
  <c r="I219" i="33"/>
  <c r="CR219" i="33"/>
  <c r="CJ219" i="33"/>
  <c r="CB219" i="33"/>
  <c r="BT219" i="33"/>
  <c r="BL219" i="33"/>
  <c r="BD219" i="33"/>
  <c r="AV219" i="33"/>
  <c r="AN219" i="33"/>
  <c r="AF219" i="33"/>
  <c r="X219" i="33"/>
  <c r="P219" i="33"/>
  <c r="H219" i="33"/>
  <c r="CI219" i="33"/>
  <c r="BQ219" i="33"/>
  <c r="AT219" i="33"/>
  <c r="W219" i="33"/>
  <c r="CH219" i="33"/>
  <c r="BK219" i="33"/>
  <c r="AS219" i="33"/>
  <c r="V219" i="33"/>
  <c r="CG219" i="33"/>
  <c r="BJ219" i="33"/>
  <c r="AM219" i="33"/>
  <c r="U219" i="33"/>
  <c r="CA219" i="33"/>
  <c r="BI219" i="33"/>
  <c r="AL219" i="33"/>
  <c r="O219" i="33"/>
  <c r="BZ219" i="33"/>
  <c r="BC219" i="33"/>
  <c r="AK219" i="33"/>
  <c r="N219" i="33"/>
  <c r="CQ219" i="33"/>
  <c r="BY219" i="33"/>
  <c r="BB219" i="33"/>
  <c r="AE219" i="33"/>
  <c r="M219" i="33"/>
  <c r="CP219" i="33"/>
  <c r="BS219" i="33"/>
  <c r="BA219" i="33"/>
  <c r="AD219" i="33"/>
  <c r="G219" i="33"/>
  <c r="CO219" i="33"/>
  <c r="BR219" i="33"/>
  <c r="AU219" i="33"/>
  <c r="AC219" i="33"/>
  <c r="CN223" i="34"/>
  <c r="CF223" i="34"/>
  <c r="BX223" i="34"/>
  <c r="BP223" i="34"/>
  <c r="BH223" i="34"/>
  <c r="AZ223" i="34"/>
  <c r="AR223" i="34"/>
  <c r="AJ223" i="34"/>
  <c r="AB223" i="34"/>
  <c r="T223" i="34"/>
  <c r="L223" i="34"/>
  <c r="CM223" i="34"/>
  <c r="CE223" i="34"/>
  <c r="BW223" i="34"/>
  <c r="BO223" i="34"/>
  <c r="BG223" i="34"/>
  <c r="AY223" i="34"/>
  <c r="AQ223" i="34"/>
  <c r="AI223" i="34"/>
  <c r="AA223" i="34"/>
  <c r="S223" i="34"/>
  <c r="K223" i="34"/>
  <c r="CL223" i="34"/>
  <c r="CD223" i="34"/>
  <c r="BV223" i="34"/>
  <c r="BN223" i="34"/>
  <c r="BF223" i="34"/>
  <c r="AX223" i="34"/>
  <c r="AP223" i="34"/>
  <c r="AH223" i="34"/>
  <c r="Z223" i="34"/>
  <c r="R223" i="34"/>
  <c r="J223" i="34"/>
  <c r="CS223" i="34"/>
  <c r="CK223" i="34"/>
  <c r="CC223" i="34"/>
  <c r="BU223" i="34"/>
  <c r="BM223" i="34"/>
  <c r="BE223" i="34"/>
  <c r="AW223" i="34"/>
  <c r="AO223" i="34"/>
  <c r="AG223" i="34"/>
  <c r="Y223" i="34"/>
  <c r="Q223" i="34"/>
  <c r="I223" i="34"/>
  <c r="CQ223" i="34"/>
  <c r="CI223" i="34"/>
  <c r="CA223" i="34"/>
  <c r="BS223" i="34"/>
  <c r="BK223" i="34"/>
  <c r="BC223" i="34"/>
  <c r="AU223" i="34"/>
  <c r="AM223" i="34"/>
  <c r="AE223" i="34"/>
  <c r="W223" i="34"/>
  <c r="O223" i="34"/>
  <c r="G223" i="34"/>
  <c r="CJ223" i="34"/>
  <c r="BQ223" i="34"/>
  <c r="AT223" i="34"/>
  <c r="X223" i="34"/>
  <c r="CH223" i="34"/>
  <c r="BL223" i="34"/>
  <c r="AS223" i="34"/>
  <c r="V223" i="34"/>
  <c r="CG223" i="34"/>
  <c r="BJ223" i="34"/>
  <c r="AN223" i="34"/>
  <c r="U223" i="34"/>
  <c r="CB223" i="34"/>
  <c r="BI223" i="34"/>
  <c r="AL223" i="34"/>
  <c r="P223" i="34"/>
  <c r="BZ223" i="34"/>
  <c r="BD223" i="34"/>
  <c r="AK223" i="34"/>
  <c r="N223" i="34"/>
  <c r="CR223" i="34"/>
  <c r="BY223" i="34"/>
  <c r="BB223" i="34"/>
  <c r="AF223" i="34"/>
  <c r="M223" i="34"/>
  <c r="CO223" i="34"/>
  <c r="BT223" i="34"/>
  <c r="BR223" i="34"/>
  <c r="BA223" i="34"/>
  <c r="AV223" i="34"/>
  <c r="AD223" i="34"/>
  <c r="AC223" i="34"/>
  <c r="CP223" i="34"/>
  <c r="H223" i="34"/>
  <c r="F211" i="30"/>
  <c r="F233" i="30"/>
  <c r="F10" i="31"/>
  <c r="E44" i="32"/>
  <c r="H28" i="20" s="1"/>
  <c r="F44" i="32"/>
  <c r="F227" i="32"/>
  <c r="E10" i="33"/>
  <c r="F95" i="33"/>
  <c r="F210" i="33"/>
  <c r="F10" i="34"/>
  <c r="F71" i="34"/>
  <c r="F211" i="34"/>
  <c r="F266" i="34"/>
  <c r="BW184" i="15"/>
  <c r="CM225" i="15"/>
  <c r="CE225" i="15"/>
  <c r="BW225" i="15"/>
  <c r="BO225" i="15"/>
  <c r="BG225" i="15"/>
  <c r="AY225" i="15"/>
  <c r="AQ225" i="15"/>
  <c r="AI225" i="15"/>
  <c r="AA225" i="15"/>
  <c r="S225" i="15"/>
  <c r="K225" i="15"/>
  <c r="CL225" i="15"/>
  <c r="CD225" i="15"/>
  <c r="BV225" i="15"/>
  <c r="BN225" i="15"/>
  <c r="BF225" i="15"/>
  <c r="AX225" i="15"/>
  <c r="AP225" i="15"/>
  <c r="AH225" i="15"/>
  <c r="Z225" i="15"/>
  <c r="R225" i="15"/>
  <c r="J225" i="15"/>
  <c r="CS225" i="15"/>
  <c r="CK225" i="15"/>
  <c r="CC225" i="15"/>
  <c r="BU225" i="15"/>
  <c r="BM225" i="15"/>
  <c r="BE225" i="15"/>
  <c r="AW225" i="15"/>
  <c r="AO225" i="15"/>
  <c r="AG225" i="15"/>
  <c r="Y225" i="15"/>
  <c r="Q225" i="15"/>
  <c r="I225" i="15"/>
  <c r="CR225" i="15"/>
  <c r="CJ225" i="15"/>
  <c r="CB225" i="15"/>
  <c r="BT225" i="15"/>
  <c r="BL225" i="15"/>
  <c r="BD225" i="15"/>
  <c r="AV225" i="15"/>
  <c r="AN225" i="15"/>
  <c r="AF225" i="15"/>
  <c r="X225" i="15"/>
  <c r="P225" i="15"/>
  <c r="H225" i="15"/>
  <c r="CQ225" i="15"/>
  <c r="CI225" i="15"/>
  <c r="CA225" i="15"/>
  <c r="BS225" i="15"/>
  <c r="BK225" i="15"/>
  <c r="BC225" i="15"/>
  <c r="AU225" i="15"/>
  <c r="AM225" i="15"/>
  <c r="AE225" i="15"/>
  <c r="W225" i="15"/>
  <c r="O225" i="15"/>
  <c r="G225" i="15"/>
  <c r="CP225" i="15"/>
  <c r="CH225" i="15"/>
  <c r="BZ225" i="15"/>
  <c r="BR225" i="15"/>
  <c r="BJ225" i="15"/>
  <c r="BB225" i="15"/>
  <c r="AT225" i="15"/>
  <c r="AL225" i="15"/>
  <c r="AD225" i="15"/>
  <c r="V225" i="15"/>
  <c r="N225" i="15"/>
  <c r="CO225" i="15"/>
  <c r="CG225" i="15"/>
  <c r="BY225" i="15"/>
  <c r="BQ225" i="15"/>
  <c r="BI225" i="15"/>
  <c r="BA225" i="15"/>
  <c r="AS225" i="15"/>
  <c r="AK225" i="15"/>
  <c r="AC225" i="15"/>
  <c r="U225" i="15"/>
  <c r="M225" i="15"/>
  <c r="CN225" i="15"/>
  <c r="CF225" i="15"/>
  <c r="BX225" i="15"/>
  <c r="BP225" i="15"/>
  <c r="BH225" i="15"/>
  <c r="AZ225" i="15"/>
  <c r="AR225" i="15"/>
  <c r="AJ225" i="15"/>
  <c r="AB225" i="15"/>
  <c r="T225" i="15"/>
  <c r="L225" i="15"/>
  <c r="BU184" i="15"/>
  <c r="AO184" i="15"/>
  <c r="I184" i="15"/>
  <c r="CQ209" i="32"/>
  <c r="CI209" i="32"/>
  <c r="CA209" i="32"/>
  <c r="BS209" i="32"/>
  <c r="BK209" i="32"/>
  <c r="BC209" i="32"/>
  <c r="AU209" i="32"/>
  <c r="AM209" i="32"/>
  <c r="AE209" i="32"/>
  <c r="W209" i="32"/>
  <c r="O209" i="32"/>
  <c r="G209" i="32"/>
  <c r="CP209" i="32"/>
  <c r="CH209" i="32"/>
  <c r="BZ209" i="32"/>
  <c r="BR209" i="32"/>
  <c r="BJ209" i="32"/>
  <c r="BB209" i="32"/>
  <c r="AT209" i="32"/>
  <c r="AL209" i="32"/>
  <c r="AD209" i="32"/>
  <c r="V209" i="32"/>
  <c r="N209" i="32"/>
  <c r="CO209" i="32"/>
  <c r="CG209" i="32"/>
  <c r="BY209" i="32"/>
  <c r="BQ209" i="32"/>
  <c r="BI209" i="32"/>
  <c r="BA209" i="32"/>
  <c r="AS209" i="32"/>
  <c r="AK209" i="32"/>
  <c r="AC209" i="32"/>
  <c r="U209" i="32"/>
  <c r="M209" i="32"/>
  <c r="CN209" i="32"/>
  <c r="CF209" i="32"/>
  <c r="BX209" i="32"/>
  <c r="BP209" i="32"/>
  <c r="BH209" i="32"/>
  <c r="AZ209" i="32"/>
  <c r="AR209" i="32"/>
  <c r="AJ209" i="32"/>
  <c r="AB209" i="32"/>
  <c r="T209" i="32"/>
  <c r="L209" i="32"/>
  <c r="CM209" i="32"/>
  <c r="CE209" i="32"/>
  <c r="BW209" i="32"/>
  <c r="BO209" i="32"/>
  <c r="BG209" i="32"/>
  <c r="AY209" i="32"/>
  <c r="AQ209" i="32"/>
  <c r="AI209" i="32"/>
  <c r="AA209" i="32"/>
  <c r="S209" i="32"/>
  <c r="K209" i="32"/>
  <c r="CL209" i="32"/>
  <c r="CD209" i="32"/>
  <c r="BV209" i="32"/>
  <c r="BN209" i="32"/>
  <c r="BF209" i="32"/>
  <c r="AX209" i="32"/>
  <c r="AP209" i="32"/>
  <c r="AH209" i="32"/>
  <c r="Z209" i="32"/>
  <c r="R209" i="32"/>
  <c r="J209" i="32"/>
  <c r="BT209" i="32"/>
  <c r="AN209" i="32"/>
  <c r="H209" i="32"/>
  <c r="CS209" i="32"/>
  <c r="BM209" i="32"/>
  <c r="AG209" i="32"/>
  <c r="CR209" i="32"/>
  <c r="BL209" i="32"/>
  <c r="AF209" i="32"/>
  <c r="CK209" i="32"/>
  <c r="BE209" i="32"/>
  <c r="Y209" i="32"/>
  <c r="CJ209" i="32"/>
  <c r="BD209" i="32"/>
  <c r="X209" i="32"/>
  <c r="CC209" i="32"/>
  <c r="AW209" i="32"/>
  <c r="Q209" i="32"/>
  <c r="CB209" i="32"/>
  <c r="AV209" i="32"/>
  <c r="P209" i="32"/>
  <c r="BU209" i="32"/>
  <c r="AO209" i="32"/>
  <c r="I209" i="32"/>
  <c r="CA232" i="34"/>
  <c r="O232" i="34"/>
  <c r="E183" i="34"/>
  <c r="E201" i="34"/>
  <c r="BE258" i="34"/>
  <c r="BE248" i="34" s="1"/>
  <c r="BE250" i="34" s="1"/>
  <c r="H244" i="34"/>
  <c r="H181" i="34"/>
  <c r="H184" i="34" s="1"/>
  <c r="H166" i="34"/>
  <c r="E230" i="33"/>
  <c r="E203" i="33"/>
  <c r="AV184" i="33"/>
  <c r="E233" i="33"/>
  <c r="E265" i="33"/>
  <c r="AU244" i="33"/>
  <c r="AU166" i="33"/>
  <c r="AU181" i="33"/>
  <c r="AU184" i="33" s="1"/>
  <c r="AW244" i="33"/>
  <c r="AW181" i="33"/>
  <c r="AW184" i="33" s="1"/>
  <c r="AW166" i="33"/>
  <c r="J244" i="32"/>
  <c r="J181" i="32"/>
  <c r="J184" i="32" s="1"/>
  <c r="J166" i="32"/>
  <c r="CJ244" i="32"/>
  <c r="CJ181" i="32"/>
  <c r="CJ184" i="32" s="1"/>
  <c r="CJ166" i="32"/>
  <c r="X244" i="32"/>
  <c r="X181" i="32"/>
  <c r="X184" i="32" s="1"/>
  <c r="X166" i="32"/>
  <c r="CI184" i="32"/>
  <c r="W184" i="32"/>
  <c r="E226" i="32"/>
  <c r="E205" i="32"/>
  <c r="CC244" i="32"/>
  <c r="CC255" i="32" s="1"/>
  <c r="CC166" i="32"/>
  <c r="CC181" i="32"/>
  <c r="CC184" i="32" s="1"/>
  <c r="Q244" i="32"/>
  <c r="Q255" i="32" s="1"/>
  <c r="Q258" i="32" s="1"/>
  <c r="Q248" i="32" s="1"/>
  <c r="Q166" i="32"/>
  <c r="Q181" i="32"/>
  <c r="Q184" i="32" s="1"/>
  <c r="E202" i="31"/>
  <c r="CF244" i="31"/>
  <c r="CF166" i="31"/>
  <c r="CF181" i="31"/>
  <c r="CF184" i="31" s="1"/>
  <c r="T244" i="31"/>
  <c r="T255" i="31" s="1"/>
  <c r="T166" i="31"/>
  <c r="T181" i="31"/>
  <c r="T184" i="31" s="1"/>
  <c r="BR232" i="31"/>
  <c r="AL232" i="31"/>
  <c r="E267" i="31"/>
  <c r="E210" i="31"/>
  <c r="E230" i="31"/>
  <c r="E174" i="31"/>
  <c r="E174" i="10" s="1"/>
  <c r="AI232" i="31"/>
  <c r="AW184" i="31"/>
  <c r="CL184" i="31"/>
  <c r="Z184" i="31"/>
  <c r="E158" i="30"/>
  <c r="CN258" i="30"/>
  <c r="CN248" i="30" s="1"/>
  <c r="CN250" i="30" s="1"/>
  <c r="AB258" i="30"/>
  <c r="AB248" i="30" s="1"/>
  <c r="AB250" i="30" s="1"/>
  <c r="E230" i="30"/>
  <c r="BN244" i="30"/>
  <c r="BN166" i="30"/>
  <c r="BN181" i="30"/>
  <c r="BN184" i="30" s="1"/>
  <c r="E266" i="30"/>
  <c r="CA258" i="30"/>
  <c r="CA248" i="30" s="1"/>
  <c r="CA250" i="30" s="1"/>
  <c r="E204" i="30"/>
  <c r="CS244" i="30"/>
  <c r="CS255" i="30" s="1"/>
  <c r="CS258" i="30" s="1"/>
  <c r="CS248" i="30" s="1"/>
  <c r="CS166" i="30"/>
  <c r="CS181" i="30"/>
  <c r="CS184" i="30" s="1"/>
  <c r="AG244" i="30"/>
  <c r="AG255" i="30" s="1"/>
  <c r="AG258" i="30" s="1"/>
  <c r="AG248" i="30" s="1"/>
  <c r="AG166" i="30"/>
  <c r="AG181" i="30"/>
  <c r="AG184" i="30" s="1"/>
  <c r="E183" i="30"/>
  <c r="E213" i="30"/>
  <c r="E173" i="15"/>
  <c r="CL224" i="15"/>
  <c r="CD224" i="15"/>
  <c r="BV224" i="15"/>
  <c r="BN224" i="15"/>
  <c r="BF224" i="15"/>
  <c r="AX224" i="15"/>
  <c r="AP224" i="15"/>
  <c r="AH224" i="15"/>
  <c r="Z224" i="15"/>
  <c r="R224" i="15"/>
  <c r="J224" i="15"/>
  <c r="CS224" i="15"/>
  <c r="CK224" i="15"/>
  <c r="CC224" i="15"/>
  <c r="BU224" i="15"/>
  <c r="BM224" i="15"/>
  <c r="BE224" i="15"/>
  <c r="AW224" i="15"/>
  <c r="AO224" i="15"/>
  <c r="AG224" i="15"/>
  <c r="Y224" i="15"/>
  <c r="Q224" i="15"/>
  <c r="I224" i="15"/>
  <c r="CR224" i="15"/>
  <c r="CJ224" i="15"/>
  <c r="CB224" i="15"/>
  <c r="BT224" i="15"/>
  <c r="BL224" i="15"/>
  <c r="BD224" i="15"/>
  <c r="AV224" i="15"/>
  <c r="AN224" i="15"/>
  <c r="AF224" i="15"/>
  <c r="X224" i="15"/>
  <c r="P224" i="15"/>
  <c r="H224" i="15"/>
  <c r="CQ224" i="15"/>
  <c r="CI224" i="15"/>
  <c r="CA224" i="15"/>
  <c r="BS224" i="15"/>
  <c r="BK224" i="15"/>
  <c r="BC224" i="15"/>
  <c r="AU224" i="15"/>
  <c r="AM224" i="15"/>
  <c r="AE224" i="15"/>
  <c r="W224" i="15"/>
  <c r="O224" i="15"/>
  <c r="G224" i="15"/>
  <c r="CP224" i="15"/>
  <c r="CH224" i="15"/>
  <c r="BZ224" i="15"/>
  <c r="BR224" i="15"/>
  <c r="BJ224" i="15"/>
  <c r="BB224" i="15"/>
  <c r="AT224" i="15"/>
  <c r="AL224" i="15"/>
  <c r="AD224" i="15"/>
  <c r="V224" i="15"/>
  <c r="N224" i="15"/>
  <c r="CO224" i="15"/>
  <c r="CG224" i="15"/>
  <c r="BY224" i="15"/>
  <c r="BQ224" i="15"/>
  <c r="BI224" i="15"/>
  <c r="BA224" i="15"/>
  <c r="AS224" i="15"/>
  <c r="AK224" i="15"/>
  <c r="AC224" i="15"/>
  <c r="U224" i="15"/>
  <c r="M224" i="15"/>
  <c r="CN224" i="15"/>
  <c r="CF224" i="15"/>
  <c r="BX224" i="15"/>
  <c r="BP224" i="15"/>
  <c r="BH224" i="15"/>
  <c r="AZ224" i="15"/>
  <c r="AR224" i="15"/>
  <c r="AJ224" i="15"/>
  <c r="AB224" i="15"/>
  <c r="T224" i="15"/>
  <c r="L224" i="15"/>
  <c r="CM224" i="15"/>
  <c r="CE224" i="15"/>
  <c r="BW224" i="15"/>
  <c r="BO224" i="15"/>
  <c r="BG224" i="15"/>
  <c r="AY224" i="15"/>
  <c r="AQ224" i="15"/>
  <c r="AI224" i="15"/>
  <c r="AA224" i="15"/>
  <c r="S224" i="15"/>
  <c r="K224" i="15"/>
  <c r="CM209" i="15"/>
  <c r="CE209" i="15"/>
  <c r="BW209" i="15"/>
  <c r="BO209" i="15"/>
  <c r="BG209" i="15"/>
  <c r="AY209" i="15"/>
  <c r="AQ209" i="15"/>
  <c r="AI209" i="15"/>
  <c r="AA209" i="15"/>
  <c r="S209" i="15"/>
  <c r="K209" i="15"/>
  <c r="CL209" i="15"/>
  <c r="CD209" i="15"/>
  <c r="BV209" i="15"/>
  <c r="BN209" i="15"/>
  <c r="BF209" i="15"/>
  <c r="AX209" i="15"/>
  <c r="AP209" i="15"/>
  <c r="AH209" i="15"/>
  <c r="Z209" i="15"/>
  <c r="R209" i="15"/>
  <c r="J209" i="15"/>
  <c r="CS209" i="15"/>
  <c r="CK209" i="15"/>
  <c r="CC209" i="15"/>
  <c r="BU209" i="15"/>
  <c r="BM209" i="15"/>
  <c r="BE209" i="15"/>
  <c r="AW209" i="15"/>
  <c r="AO209" i="15"/>
  <c r="AG209" i="15"/>
  <c r="Y209" i="15"/>
  <c r="Q209" i="15"/>
  <c r="I209" i="15"/>
  <c r="CR209" i="15"/>
  <c r="CJ209" i="15"/>
  <c r="CB209" i="15"/>
  <c r="BT209" i="15"/>
  <c r="BL209" i="15"/>
  <c r="BD209" i="15"/>
  <c r="AV209" i="15"/>
  <c r="AN209" i="15"/>
  <c r="AF209" i="15"/>
  <c r="X209" i="15"/>
  <c r="P209" i="15"/>
  <c r="H209" i="15"/>
  <c r="CQ209" i="15"/>
  <c r="CI209" i="15"/>
  <c r="CA209" i="15"/>
  <c r="BS209" i="15"/>
  <c r="BK209" i="15"/>
  <c r="BC209" i="15"/>
  <c r="AU209" i="15"/>
  <c r="AM209" i="15"/>
  <c r="AE209" i="15"/>
  <c r="W209" i="15"/>
  <c r="O209" i="15"/>
  <c r="G209" i="15"/>
  <c r="CP209" i="15"/>
  <c r="CH209" i="15"/>
  <c r="BZ209" i="15"/>
  <c r="BR209" i="15"/>
  <c r="BJ209" i="15"/>
  <c r="BB209" i="15"/>
  <c r="AT209" i="15"/>
  <c r="AL209" i="15"/>
  <c r="AD209" i="15"/>
  <c r="V209" i="15"/>
  <c r="N209" i="15"/>
  <c r="CN209" i="15"/>
  <c r="CF209" i="15"/>
  <c r="BX209" i="15"/>
  <c r="BP209" i="15"/>
  <c r="BH209" i="15"/>
  <c r="AZ209" i="15"/>
  <c r="AR209" i="15"/>
  <c r="AJ209" i="15"/>
  <c r="AB209" i="15"/>
  <c r="T209" i="15"/>
  <c r="L209" i="15"/>
  <c r="BA209" i="15"/>
  <c r="AS209" i="15"/>
  <c r="AK209" i="15"/>
  <c r="CO209" i="15"/>
  <c r="AC209" i="15"/>
  <c r="CG209" i="15"/>
  <c r="U209" i="15"/>
  <c r="BY209" i="15"/>
  <c r="M209" i="15"/>
  <c r="BQ209" i="15"/>
  <c r="BI209" i="15"/>
  <c r="G184" i="15"/>
  <c r="CS196" i="30"/>
  <c r="CK196" i="30"/>
  <c r="CC196" i="30"/>
  <c r="BU196" i="30"/>
  <c r="BM196" i="30"/>
  <c r="BE196" i="30"/>
  <c r="AW196" i="30"/>
  <c r="AO196" i="30"/>
  <c r="AG196" i="30"/>
  <c r="Y196" i="30"/>
  <c r="Q196" i="30"/>
  <c r="I196" i="30"/>
  <c r="CR196" i="30"/>
  <c r="CJ196" i="30"/>
  <c r="CB196" i="30"/>
  <c r="BT196" i="30"/>
  <c r="BL196" i="30"/>
  <c r="BD196" i="30"/>
  <c r="AV196" i="30"/>
  <c r="AN196" i="30"/>
  <c r="AF196" i="30"/>
  <c r="X196" i="30"/>
  <c r="P196" i="30"/>
  <c r="H196" i="30"/>
  <c r="CQ196" i="30"/>
  <c r="CI196" i="30"/>
  <c r="CA196" i="30"/>
  <c r="BS196" i="30"/>
  <c r="BK196" i="30"/>
  <c r="BC196" i="30"/>
  <c r="AU196" i="30"/>
  <c r="AM196" i="30"/>
  <c r="AE196" i="30"/>
  <c r="W196" i="30"/>
  <c r="O196" i="30"/>
  <c r="G196" i="30"/>
  <c r="CP196" i="30"/>
  <c r="CH196" i="30"/>
  <c r="BZ196" i="30"/>
  <c r="BR196" i="30"/>
  <c r="BJ196" i="30"/>
  <c r="BB196" i="30"/>
  <c r="AT196" i="30"/>
  <c r="AL196" i="30"/>
  <c r="AD196" i="30"/>
  <c r="V196" i="30"/>
  <c r="N196" i="30"/>
  <c r="CO196" i="30"/>
  <c r="CG196" i="30"/>
  <c r="BY196" i="30"/>
  <c r="BQ196" i="30"/>
  <c r="BI196" i="30"/>
  <c r="BA196" i="30"/>
  <c r="AS196" i="30"/>
  <c r="AK196" i="30"/>
  <c r="AC196" i="30"/>
  <c r="U196" i="30"/>
  <c r="M196" i="30"/>
  <c r="CN196" i="30"/>
  <c r="CF196" i="30"/>
  <c r="BX196" i="30"/>
  <c r="BP196" i="30"/>
  <c r="BH196" i="30"/>
  <c r="AZ196" i="30"/>
  <c r="AR196" i="30"/>
  <c r="AJ196" i="30"/>
  <c r="AB196" i="30"/>
  <c r="T196" i="30"/>
  <c r="L196" i="30"/>
  <c r="CM196" i="30"/>
  <c r="CE196" i="30"/>
  <c r="BW196" i="30"/>
  <c r="BO196" i="30"/>
  <c r="BG196" i="30"/>
  <c r="AY196" i="30"/>
  <c r="AQ196" i="30"/>
  <c r="AI196" i="30"/>
  <c r="AA196" i="30"/>
  <c r="S196" i="30"/>
  <c r="K196" i="30"/>
  <c r="CL196" i="30"/>
  <c r="CD196" i="30"/>
  <c r="BV196" i="30"/>
  <c r="BN196" i="30"/>
  <c r="BF196" i="30"/>
  <c r="AX196" i="30"/>
  <c r="AP196" i="30"/>
  <c r="AH196" i="30"/>
  <c r="Z196" i="30"/>
  <c r="R196" i="30"/>
  <c r="J196" i="30"/>
  <c r="CO197" i="31"/>
  <c r="CG197" i="31"/>
  <c r="BY197" i="31"/>
  <c r="BQ197" i="31"/>
  <c r="BI197" i="31"/>
  <c r="BA197" i="31"/>
  <c r="AS197" i="31"/>
  <c r="AK197" i="31"/>
  <c r="AC197" i="31"/>
  <c r="U197" i="31"/>
  <c r="M197" i="31"/>
  <c r="CN197" i="31"/>
  <c r="CF197" i="31"/>
  <c r="BX197" i="31"/>
  <c r="BP197" i="31"/>
  <c r="BH197" i="31"/>
  <c r="AZ197" i="31"/>
  <c r="AR197" i="31"/>
  <c r="AJ197" i="31"/>
  <c r="AB197" i="31"/>
  <c r="T197" i="31"/>
  <c r="L197" i="31"/>
  <c r="CM197" i="31"/>
  <c r="CE197" i="31"/>
  <c r="BW197" i="31"/>
  <c r="BO197" i="31"/>
  <c r="BG197" i="31"/>
  <c r="AY197" i="31"/>
  <c r="AQ197" i="31"/>
  <c r="AI197" i="31"/>
  <c r="AA197" i="31"/>
  <c r="S197" i="31"/>
  <c r="K197" i="31"/>
  <c r="CL197" i="31"/>
  <c r="CD197" i="31"/>
  <c r="BV197" i="31"/>
  <c r="BN197" i="31"/>
  <c r="BF197" i="31"/>
  <c r="AX197" i="31"/>
  <c r="AP197" i="31"/>
  <c r="AH197" i="31"/>
  <c r="Z197" i="31"/>
  <c r="R197" i="31"/>
  <c r="J197" i="31"/>
  <c r="CS197" i="31"/>
  <c r="CK197" i="31"/>
  <c r="CC197" i="31"/>
  <c r="BU197" i="31"/>
  <c r="BM197" i="31"/>
  <c r="BE197" i="31"/>
  <c r="AW197" i="31"/>
  <c r="AO197" i="31"/>
  <c r="AG197" i="31"/>
  <c r="Y197" i="31"/>
  <c r="Q197" i="31"/>
  <c r="I197" i="31"/>
  <c r="CR197" i="31"/>
  <c r="CJ197" i="31"/>
  <c r="CB197" i="31"/>
  <c r="BT197" i="31"/>
  <c r="BL197" i="31"/>
  <c r="BD197" i="31"/>
  <c r="AV197" i="31"/>
  <c r="AN197" i="31"/>
  <c r="AF197" i="31"/>
  <c r="X197" i="31"/>
  <c r="P197" i="31"/>
  <c r="H197" i="31"/>
  <c r="CQ197" i="31"/>
  <c r="CI197" i="31"/>
  <c r="CA197" i="31"/>
  <c r="BS197" i="31"/>
  <c r="BK197" i="31"/>
  <c r="BC197" i="31"/>
  <c r="AU197" i="31"/>
  <c r="AM197" i="31"/>
  <c r="AE197" i="31"/>
  <c r="W197" i="31"/>
  <c r="O197" i="31"/>
  <c r="G197" i="31"/>
  <c r="AL197" i="31"/>
  <c r="CP197" i="31"/>
  <c r="AD197" i="31"/>
  <c r="CH197" i="31"/>
  <c r="V197" i="31"/>
  <c r="BZ197" i="31"/>
  <c r="N197" i="31"/>
  <c r="BR197" i="31"/>
  <c r="BJ197" i="31"/>
  <c r="BB197" i="31"/>
  <c r="AT197" i="31"/>
  <c r="CO200" i="32"/>
  <c r="CG200" i="32"/>
  <c r="BY200" i="32"/>
  <c r="BQ200" i="32"/>
  <c r="BI200" i="32"/>
  <c r="BA200" i="32"/>
  <c r="AS200" i="32"/>
  <c r="AK200" i="32"/>
  <c r="AC200" i="32"/>
  <c r="U200" i="32"/>
  <c r="M200" i="32"/>
  <c r="CN200" i="32"/>
  <c r="CF200" i="32"/>
  <c r="BX200" i="32"/>
  <c r="BP200" i="32"/>
  <c r="BH200" i="32"/>
  <c r="AZ200" i="32"/>
  <c r="AR200" i="32"/>
  <c r="AJ200" i="32"/>
  <c r="AB200" i="32"/>
  <c r="T200" i="32"/>
  <c r="L200" i="32"/>
  <c r="CM200" i="32"/>
  <c r="CE200" i="32"/>
  <c r="BW200" i="32"/>
  <c r="BO200" i="32"/>
  <c r="BG200" i="32"/>
  <c r="AY200" i="32"/>
  <c r="AQ200" i="32"/>
  <c r="AI200" i="32"/>
  <c r="AA200" i="32"/>
  <c r="S200" i="32"/>
  <c r="K200" i="32"/>
  <c r="CL200" i="32"/>
  <c r="CD200" i="32"/>
  <c r="BV200" i="32"/>
  <c r="BN200" i="32"/>
  <c r="BF200" i="32"/>
  <c r="AX200" i="32"/>
  <c r="AP200" i="32"/>
  <c r="AH200" i="32"/>
  <c r="Z200" i="32"/>
  <c r="R200" i="32"/>
  <c r="J200" i="32"/>
  <c r="CS200" i="32"/>
  <c r="CK200" i="32"/>
  <c r="CC200" i="32"/>
  <c r="BU200" i="32"/>
  <c r="BM200" i="32"/>
  <c r="BE200" i="32"/>
  <c r="AW200" i="32"/>
  <c r="AO200" i="32"/>
  <c r="AG200" i="32"/>
  <c r="Y200" i="32"/>
  <c r="Q200" i="32"/>
  <c r="I200" i="32"/>
  <c r="CR200" i="32"/>
  <c r="CJ200" i="32"/>
  <c r="CB200" i="32"/>
  <c r="BT200" i="32"/>
  <c r="BL200" i="32"/>
  <c r="BD200" i="32"/>
  <c r="AV200" i="32"/>
  <c r="AN200" i="32"/>
  <c r="AF200" i="32"/>
  <c r="X200" i="32"/>
  <c r="P200" i="32"/>
  <c r="H200" i="32"/>
  <c r="CH200" i="32"/>
  <c r="BB200" i="32"/>
  <c r="V200" i="32"/>
  <c r="CA200" i="32"/>
  <c r="AU200" i="32"/>
  <c r="O200" i="32"/>
  <c r="BZ200" i="32"/>
  <c r="AT200" i="32"/>
  <c r="N200" i="32"/>
  <c r="BS200" i="32"/>
  <c r="AM200" i="32"/>
  <c r="G200" i="32"/>
  <c r="BR200" i="32"/>
  <c r="AL200" i="32"/>
  <c r="CQ200" i="32"/>
  <c r="BK200" i="32"/>
  <c r="AE200" i="32"/>
  <c r="CP200" i="32"/>
  <c r="BJ200" i="32"/>
  <c r="AD200" i="32"/>
  <c r="CI200" i="32"/>
  <c r="BC200" i="32"/>
  <c r="W200" i="32"/>
  <c r="CP192" i="33"/>
  <c r="CH192" i="33"/>
  <c r="BZ192" i="33"/>
  <c r="BR192" i="33"/>
  <c r="BJ192" i="33"/>
  <c r="BB192" i="33"/>
  <c r="AT192" i="33"/>
  <c r="AL192" i="33"/>
  <c r="AD192" i="33"/>
  <c r="V192" i="33"/>
  <c r="N192" i="33"/>
  <c r="CO192" i="33"/>
  <c r="CG192" i="33"/>
  <c r="BY192" i="33"/>
  <c r="BQ192" i="33"/>
  <c r="BI192" i="33"/>
  <c r="BA192" i="33"/>
  <c r="AS192" i="33"/>
  <c r="AK192" i="33"/>
  <c r="AC192" i="33"/>
  <c r="U192" i="33"/>
  <c r="M192" i="33"/>
  <c r="CN192" i="33"/>
  <c r="CF192" i="33"/>
  <c r="BX192" i="33"/>
  <c r="BP192" i="33"/>
  <c r="BH192" i="33"/>
  <c r="AZ192" i="33"/>
  <c r="AR192" i="33"/>
  <c r="AJ192" i="33"/>
  <c r="AB192" i="33"/>
  <c r="T192" i="33"/>
  <c r="L192" i="33"/>
  <c r="CM192" i="33"/>
  <c r="CE192" i="33"/>
  <c r="BW192" i="33"/>
  <c r="BO192" i="33"/>
  <c r="BG192" i="33"/>
  <c r="AY192" i="33"/>
  <c r="AQ192" i="33"/>
  <c r="AI192" i="33"/>
  <c r="AA192" i="33"/>
  <c r="S192" i="33"/>
  <c r="K192" i="33"/>
  <c r="CL192" i="33"/>
  <c r="CD192" i="33"/>
  <c r="BV192" i="33"/>
  <c r="BN192" i="33"/>
  <c r="BF192" i="33"/>
  <c r="AX192" i="33"/>
  <c r="AP192" i="33"/>
  <c r="AH192" i="33"/>
  <c r="Z192" i="33"/>
  <c r="R192" i="33"/>
  <c r="J192" i="33"/>
  <c r="CS192" i="33"/>
  <c r="CK192" i="33"/>
  <c r="CC192" i="33"/>
  <c r="BU192" i="33"/>
  <c r="BM192" i="33"/>
  <c r="BE192" i="33"/>
  <c r="AW192" i="33"/>
  <c r="AO192" i="33"/>
  <c r="AG192" i="33"/>
  <c r="Y192" i="33"/>
  <c r="Q192" i="33"/>
  <c r="I192" i="33"/>
  <c r="CR192" i="33"/>
  <c r="CJ192" i="33"/>
  <c r="CB192" i="33"/>
  <c r="BT192" i="33"/>
  <c r="BL192" i="33"/>
  <c r="BD192" i="33"/>
  <c r="AV192" i="33"/>
  <c r="AN192" i="33"/>
  <c r="AF192" i="33"/>
  <c r="X192" i="33"/>
  <c r="P192" i="33"/>
  <c r="H192" i="33"/>
  <c r="CQ192" i="33"/>
  <c r="AE192" i="33"/>
  <c r="CI192" i="33"/>
  <c r="W192" i="33"/>
  <c r="CA192" i="33"/>
  <c r="O192" i="33"/>
  <c r="BS192" i="33"/>
  <c r="G192" i="33"/>
  <c r="BK192" i="33"/>
  <c r="BC192" i="33"/>
  <c r="AU192" i="33"/>
  <c r="AM192" i="33"/>
  <c r="CO195" i="34"/>
  <c r="CG195" i="34"/>
  <c r="BY195" i="34"/>
  <c r="BQ195" i="34"/>
  <c r="BI195" i="34"/>
  <c r="BA195" i="34"/>
  <c r="AS195" i="34"/>
  <c r="AK195" i="34"/>
  <c r="AC195" i="34"/>
  <c r="U195" i="34"/>
  <c r="M195" i="34"/>
  <c r="CN195" i="34"/>
  <c r="CF195" i="34"/>
  <c r="BX195" i="34"/>
  <c r="BP195" i="34"/>
  <c r="BH195" i="34"/>
  <c r="AZ195" i="34"/>
  <c r="AR195" i="34"/>
  <c r="AJ195" i="34"/>
  <c r="AB195" i="34"/>
  <c r="T195" i="34"/>
  <c r="L195" i="34"/>
  <c r="CM195" i="34"/>
  <c r="CE195" i="34"/>
  <c r="BW195" i="34"/>
  <c r="BO195" i="34"/>
  <c r="BG195" i="34"/>
  <c r="AY195" i="34"/>
  <c r="AQ195" i="34"/>
  <c r="AI195" i="34"/>
  <c r="AA195" i="34"/>
  <c r="S195" i="34"/>
  <c r="K195" i="34"/>
  <c r="CL195" i="34"/>
  <c r="CD195" i="34"/>
  <c r="BV195" i="34"/>
  <c r="BN195" i="34"/>
  <c r="BF195" i="34"/>
  <c r="AX195" i="34"/>
  <c r="AP195" i="34"/>
  <c r="AH195" i="34"/>
  <c r="Z195" i="34"/>
  <c r="R195" i="34"/>
  <c r="J195" i="34"/>
  <c r="CS195" i="34"/>
  <c r="CK195" i="34"/>
  <c r="CC195" i="34"/>
  <c r="BU195" i="34"/>
  <c r="BM195" i="34"/>
  <c r="BE195" i="34"/>
  <c r="AW195" i="34"/>
  <c r="AO195" i="34"/>
  <c r="AG195" i="34"/>
  <c r="Y195" i="34"/>
  <c r="Q195" i="34"/>
  <c r="I195" i="34"/>
  <c r="CR195" i="34"/>
  <c r="CJ195" i="34"/>
  <c r="CB195" i="34"/>
  <c r="BT195" i="34"/>
  <c r="BL195" i="34"/>
  <c r="BD195" i="34"/>
  <c r="AV195" i="34"/>
  <c r="AN195" i="34"/>
  <c r="AF195" i="34"/>
  <c r="X195" i="34"/>
  <c r="P195" i="34"/>
  <c r="H195" i="34"/>
  <c r="CQ195" i="34"/>
  <c r="CI195" i="34"/>
  <c r="CA195" i="34"/>
  <c r="BS195" i="34"/>
  <c r="BK195" i="34"/>
  <c r="BC195" i="34"/>
  <c r="AU195" i="34"/>
  <c r="AM195" i="34"/>
  <c r="AE195" i="34"/>
  <c r="W195" i="34"/>
  <c r="O195" i="34"/>
  <c r="G195" i="34"/>
  <c r="BJ195" i="34"/>
  <c r="BB195" i="34"/>
  <c r="AT195" i="34"/>
  <c r="AL195" i="34"/>
  <c r="CP195" i="34"/>
  <c r="AD195" i="34"/>
  <c r="CH195" i="34"/>
  <c r="V195" i="34"/>
  <c r="BZ195" i="34"/>
  <c r="N195" i="34"/>
  <c r="BR195" i="34"/>
  <c r="F26" i="15"/>
  <c r="E246" i="15"/>
  <c r="E158" i="15"/>
  <c r="AR244" i="15"/>
  <c r="AR255" i="15" s="1"/>
  <c r="AR181" i="15"/>
  <c r="AR184" i="15" s="1"/>
  <c r="AR166" i="15"/>
  <c r="CO222" i="30"/>
  <c r="CG222" i="30"/>
  <c r="BY222" i="30"/>
  <c r="BQ222" i="30"/>
  <c r="BI222" i="30"/>
  <c r="BA222" i="30"/>
  <c r="AS222" i="30"/>
  <c r="AK222" i="30"/>
  <c r="AC222" i="30"/>
  <c r="U222" i="30"/>
  <c r="M222" i="30"/>
  <c r="CN222" i="30"/>
  <c r="CF222" i="30"/>
  <c r="BX222" i="30"/>
  <c r="BP222" i="30"/>
  <c r="BH222" i="30"/>
  <c r="AZ222" i="30"/>
  <c r="AR222" i="30"/>
  <c r="AJ222" i="30"/>
  <c r="AB222" i="30"/>
  <c r="T222" i="30"/>
  <c r="L222" i="30"/>
  <c r="CM222" i="30"/>
  <c r="CE222" i="30"/>
  <c r="BW222" i="30"/>
  <c r="BO222" i="30"/>
  <c r="BG222" i="30"/>
  <c r="AY222" i="30"/>
  <c r="AQ222" i="30"/>
  <c r="AI222" i="30"/>
  <c r="AA222" i="30"/>
  <c r="S222" i="30"/>
  <c r="K222" i="30"/>
  <c r="CL222" i="30"/>
  <c r="CD222" i="30"/>
  <c r="BV222" i="30"/>
  <c r="BN222" i="30"/>
  <c r="BF222" i="30"/>
  <c r="AX222" i="30"/>
  <c r="AP222" i="30"/>
  <c r="AH222" i="30"/>
  <c r="Z222" i="30"/>
  <c r="R222" i="30"/>
  <c r="J222" i="30"/>
  <c r="CR222" i="30"/>
  <c r="CJ222" i="30"/>
  <c r="CB222" i="30"/>
  <c r="BT222" i="30"/>
  <c r="BL222" i="30"/>
  <c r="BD222" i="30"/>
  <c r="AV222" i="30"/>
  <c r="AN222" i="30"/>
  <c r="AF222" i="30"/>
  <c r="X222" i="30"/>
  <c r="P222" i="30"/>
  <c r="H222" i="30"/>
  <c r="CP222" i="30"/>
  <c r="CH222" i="30"/>
  <c r="BZ222" i="30"/>
  <c r="BR222" i="30"/>
  <c r="BJ222" i="30"/>
  <c r="BB222" i="30"/>
  <c r="AT222" i="30"/>
  <c r="AL222" i="30"/>
  <c r="AD222" i="30"/>
  <c r="V222" i="30"/>
  <c r="N222" i="30"/>
  <c r="CQ222" i="30"/>
  <c r="BK222" i="30"/>
  <c r="AE222" i="30"/>
  <c r="CK222" i="30"/>
  <c r="BE222" i="30"/>
  <c r="Y222" i="30"/>
  <c r="CI222" i="30"/>
  <c r="BC222" i="30"/>
  <c r="W222" i="30"/>
  <c r="CC222" i="30"/>
  <c r="AW222" i="30"/>
  <c r="Q222" i="30"/>
  <c r="CA222" i="30"/>
  <c r="AU222" i="30"/>
  <c r="O222" i="30"/>
  <c r="BU222" i="30"/>
  <c r="AO222" i="30"/>
  <c r="I222" i="30"/>
  <c r="BS222" i="30"/>
  <c r="AM222" i="30"/>
  <c r="G222" i="30"/>
  <c r="CS222" i="30"/>
  <c r="BM222" i="30"/>
  <c r="AG222" i="30"/>
  <c r="CR223" i="31"/>
  <c r="CJ223" i="31"/>
  <c r="CB223" i="31"/>
  <c r="BT223" i="31"/>
  <c r="BL223" i="31"/>
  <c r="BD223" i="31"/>
  <c r="AV223" i="31"/>
  <c r="AN223" i="31"/>
  <c r="AF223" i="31"/>
  <c r="X223" i="31"/>
  <c r="P223" i="31"/>
  <c r="H223" i="31"/>
  <c r="CQ223" i="31"/>
  <c r="CI223" i="31"/>
  <c r="CA223" i="31"/>
  <c r="BS223" i="31"/>
  <c r="BK223" i="31"/>
  <c r="BC223" i="31"/>
  <c r="AU223" i="31"/>
  <c r="AM223" i="31"/>
  <c r="AE223" i="31"/>
  <c r="W223" i="31"/>
  <c r="O223" i="31"/>
  <c r="G223" i="31"/>
  <c r="CP223" i="31"/>
  <c r="CH223" i="31"/>
  <c r="BZ223" i="31"/>
  <c r="BR223" i="31"/>
  <c r="BJ223" i="31"/>
  <c r="BB223" i="31"/>
  <c r="AT223" i="31"/>
  <c r="AL223" i="31"/>
  <c r="AD223" i="31"/>
  <c r="V223" i="31"/>
  <c r="N223" i="31"/>
  <c r="CO223" i="31"/>
  <c r="CG223" i="31"/>
  <c r="BY223" i="31"/>
  <c r="BQ223" i="31"/>
  <c r="BI223" i="31"/>
  <c r="BA223" i="31"/>
  <c r="AS223" i="31"/>
  <c r="AK223" i="31"/>
  <c r="AC223" i="31"/>
  <c r="U223" i="31"/>
  <c r="M223" i="31"/>
  <c r="CN223" i="31"/>
  <c r="CF223" i="31"/>
  <c r="BX223" i="31"/>
  <c r="BP223" i="31"/>
  <c r="BH223" i="31"/>
  <c r="AZ223" i="31"/>
  <c r="AR223" i="31"/>
  <c r="AJ223" i="31"/>
  <c r="AB223" i="31"/>
  <c r="T223" i="31"/>
  <c r="L223" i="31"/>
  <c r="CM223" i="31"/>
  <c r="CE223" i="31"/>
  <c r="BW223" i="31"/>
  <c r="BO223" i="31"/>
  <c r="BG223" i="31"/>
  <c r="AY223" i="31"/>
  <c r="AQ223" i="31"/>
  <c r="AI223" i="31"/>
  <c r="AA223" i="31"/>
  <c r="S223" i="31"/>
  <c r="K223" i="31"/>
  <c r="CL223" i="31"/>
  <c r="CD223" i="31"/>
  <c r="BV223" i="31"/>
  <c r="BN223" i="31"/>
  <c r="BF223" i="31"/>
  <c r="AX223" i="31"/>
  <c r="AP223" i="31"/>
  <c r="AH223" i="31"/>
  <c r="Z223" i="31"/>
  <c r="R223" i="31"/>
  <c r="J223" i="31"/>
  <c r="CS223" i="31"/>
  <c r="CK223" i="31"/>
  <c r="CC223" i="31"/>
  <c r="BU223" i="31"/>
  <c r="BM223" i="31"/>
  <c r="BE223" i="31"/>
  <c r="AW223" i="31"/>
  <c r="AO223" i="31"/>
  <c r="AG223" i="31"/>
  <c r="Y223" i="31"/>
  <c r="Q223" i="31"/>
  <c r="I223" i="31"/>
  <c r="CO222" i="32"/>
  <c r="CG222" i="32"/>
  <c r="BY222" i="32"/>
  <c r="BQ222" i="32"/>
  <c r="BI222" i="32"/>
  <c r="BA222" i="32"/>
  <c r="AS222" i="32"/>
  <c r="AK222" i="32"/>
  <c r="AC222" i="32"/>
  <c r="U222" i="32"/>
  <c r="M222" i="32"/>
  <c r="CN222" i="32"/>
  <c r="CF222" i="32"/>
  <c r="BX222" i="32"/>
  <c r="BP222" i="32"/>
  <c r="BH222" i="32"/>
  <c r="AZ222" i="32"/>
  <c r="AR222" i="32"/>
  <c r="AJ222" i="32"/>
  <c r="AB222" i="32"/>
  <c r="T222" i="32"/>
  <c r="L222" i="32"/>
  <c r="CM222" i="32"/>
  <c r="CE222" i="32"/>
  <c r="BW222" i="32"/>
  <c r="BO222" i="32"/>
  <c r="BG222" i="32"/>
  <c r="AY222" i="32"/>
  <c r="AQ222" i="32"/>
  <c r="AI222" i="32"/>
  <c r="AA222" i="32"/>
  <c r="S222" i="32"/>
  <c r="K222" i="32"/>
  <c r="CL222" i="32"/>
  <c r="CD222" i="32"/>
  <c r="BV222" i="32"/>
  <c r="BN222" i="32"/>
  <c r="BF222" i="32"/>
  <c r="AX222" i="32"/>
  <c r="AP222" i="32"/>
  <c r="AH222" i="32"/>
  <c r="Z222" i="32"/>
  <c r="R222" i="32"/>
  <c r="J222" i="32"/>
  <c r="CS222" i="32"/>
  <c r="CK222" i="32"/>
  <c r="CC222" i="32"/>
  <c r="BU222" i="32"/>
  <c r="BM222" i="32"/>
  <c r="BE222" i="32"/>
  <c r="AW222" i="32"/>
  <c r="AO222" i="32"/>
  <c r="AG222" i="32"/>
  <c r="Y222" i="32"/>
  <c r="Q222" i="32"/>
  <c r="I222" i="32"/>
  <c r="CR222" i="32"/>
  <c r="CJ222" i="32"/>
  <c r="CB222" i="32"/>
  <c r="BT222" i="32"/>
  <c r="BL222" i="32"/>
  <c r="BD222" i="32"/>
  <c r="AV222" i="32"/>
  <c r="AN222" i="32"/>
  <c r="AF222" i="32"/>
  <c r="X222" i="32"/>
  <c r="P222" i="32"/>
  <c r="H222" i="32"/>
  <c r="CQ222" i="32"/>
  <c r="CI222" i="32"/>
  <c r="CA222" i="32"/>
  <c r="BS222" i="32"/>
  <c r="BK222" i="32"/>
  <c r="BC222" i="32"/>
  <c r="AU222" i="32"/>
  <c r="AM222" i="32"/>
  <c r="AE222" i="32"/>
  <c r="W222" i="32"/>
  <c r="O222" i="32"/>
  <c r="G222" i="32"/>
  <c r="BR222" i="32"/>
  <c r="BJ222" i="32"/>
  <c r="BB222" i="32"/>
  <c r="AT222" i="32"/>
  <c r="AL222" i="32"/>
  <c r="CP222" i="32"/>
  <c r="AD222" i="32"/>
  <c r="CH222" i="32"/>
  <c r="V222" i="32"/>
  <c r="BZ222" i="32"/>
  <c r="N222" i="32"/>
  <c r="CQ222" i="33"/>
  <c r="CI222" i="33"/>
  <c r="CA222" i="33"/>
  <c r="BS222" i="33"/>
  <c r="BK222" i="33"/>
  <c r="BC222" i="33"/>
  <c r="AU222" i="33"/>
  <c r="AM222" i="33"/>
  <c r="AE222" i="33"/>
  <c r="W222" i="33"/>
  <c r="O222" i="33"/>
  <c r="G222" i="33"/>
  <c r="CP222" i="33"/>
  <c r="CH222" i="33"/>
  <c r="BZ222" i="33"/>
  <c r="BR222" i="33"/>
  <c r="BJ222" i="33"/>
  <c r="BB222" i="33"/>
  <c r="AT222" i="33"/>
  <c r="AL222" i="33"/>
  <c r="AD222" i="33"/>
  <c r="V222" i="33"/>
  <c r="N222" i="33"/>
  <c r="CO222" i="33"/>
  <c r="CG222" i="33"/>
  <c r="BY222" i="33"/>
  <c r="BQ222" i="33"/>
  <c r="BI222" i="33"/>
  <c r="BA222" i="33"/>
  <c r="AS222" i="33"/>
  <c r="AK222" i="33"/>
  <c r="AC222" i="33"/>
  <c r="U222" i="33"/>
  <c r="M222" i="33"/>
  <c r="CN222" i="33"/>
  <c r="CF222" i="33"/>
  <c r="BX222" i="33"/>
  <c r="BP222" i="33"/>
  <c r="BH222" i="33"/>
  <c r="AZ222" i="33"/>
  <c r="AR222" i="33"/>
  <c r="AJ222" i="33"/>
  <c r="AB222" i="33"/>
  <c r="T222" i="33"/>
  <c r="L222" i="33"/>
  <c r="CM222" i="33"/>
  <c r="CE222" i="33"/>
  <c r="BW222" i="33"/>
  <c r="BO222" i="33"/>
  <c r="BG222" i="33"/>
  <c r="AY222" i="33"/>
  <c r="AQ222" i="33"/>
  <c r="AI222" i="33"/>
  <c r="AA222" i="33"/>
  <c r="S222" i="33"/>
  <c r="K222" i="33"/>
  <c r="CR222" i="33"/>
  <c r="BU222" i="33"/>
  <c r="AX222" i="33"/>
  <c r="AF222" i="33"/>
  <c r="I222" i="33"/>
  <c r="CL222" i="33"/>
  <c r="BT222" i="33"/>
  <c r="AW222" i="33"/>
  <c r="Z222" i="33"/>
  <c r="H222" i="33"/>
  <c r="CK222" i="33"/>
  <c r="BN222" i="33"/>
  <c r="AV222" i="33"/>
  <c r="Y222" i="33"/>
  <c r="CJ222" i="33"/>
  <c r="BM222" i="33"/>
  <c r="AP222" i="33"/>
  <c r="X222" i="33"/>
  <c r="CD222" i="33"/>
  <c r="BL222" i="33"/>
  <c r="AO222" i="33"/>
  <c r="R222" i="33"/>
  <c r="CC222" i="33"/>
  <c r="BF222" i="33"/>
  <c r="AN222" i="33"/>
  <c r="Q222" i="33"/>
  <c r="CB222" i="33"/>
  <c r="BE222" i="33"/>
  <c r="AH222" i="33"/>
  <c r="P222" i="33"/>
  <c r="CS222" i="33"/>
  <c r="BV222" i="33"/>
  <c r="BD222" i="33"/>
  <c r="AG222" i="33"/>
  <c r="J222" i="33"/>
  <c r="F205" i="30"/>
  <c r="F124" i="31"/>
  <c r="F71" i="31"/>
  <c r="F267" i="31"/>
  <c r="F247" i="32"/>
  <c r="F233" i="32"/>
  <c r="F246" i="33"/>
  <c r="F266" i="33"/>
  <c r="F95" i="34"/>
  <c r="E124" i="34"/>
  <c r="CR199" i="15"/>
  <c r="CJ199" i="15"/>
  <c r="CB199" i="15"/>
  <c r="BT199" i="15"/>
  <c r="BL199" i="15"/>
  <c r="BD199" i="15"/>
  <c r="AV199" i="15"/>
  <c r="AN199" i="15"/>
  <c r="AF199" i="15"/>
  <c r="X199" i="15"/>
  <c r="P199" i="15"/>
  <c r="H199" i="15"/>
  <c r="CQ199" i="15"/>
  <c r="CI199" i="15"/>
  <c r="CA199" i="15"/>
  <c r="BS199" i="15"/>
  <c r="BK199" i="15"/>
  <c r="BC199" i="15"/>
  <c r="AU199" i="15"/>
  <c r="AM199" i="15"/>
  <c r="AE199" i="15"/>
  <c r="W199" i="15"/>
  <c r="O199" i="15"/>
  <c r="G199" i="15"/>
  <c r="CP199" i="15"/>
  <c r="CH199" i="15"/>
  <c r="BZ199" i="15"/>
  <c r="BR199" i="15"/>
  <c r="BJ199" i="15"/>
  <c r="BB199" i="15"/>
  <c r="AT199" i="15"/>
  <c r="AL199" i="15"/>
  <c r="AD199" i="15"/>
  <c r="V199" i="15"/>
  <c r="N199" i="15"/>
  <c r="CO199" i="15"/>
  <c r="CG199" i="15"/>
  <c r="BY199" i="15"/>
  <c r="BQ199" i="15"/>
  <c r="BI199" i="15"/>
  <c r="BA199" i="15"/>
  <c r="AS199" i="15"/>
  <c r="AK199" i="15"/>
  <c r="AC199" i="15"/>
  <c r="U199" i="15"/>
  <c r="M199" i="15"/>
  <c r="CN199" i="15"/>
  <c r="CF199" i="15"/>
  <c r="BX199" i="15"/>
  <c r="BP199" i="15"/>
  <c r="BH199" i="15"/>
  <c r="AZ199" i="15"/>
  <c r="AR199" i="15"/>
  <c r="AJ199" i="15"/>
  <c r="AB199" i="15"/>
  <c r="T199" i="15"/>
  <c r="L199" i="15"/>
  <c r="CM199" i="15"/>
  <c r="CE199" i="15"/>
  <c r="BW199" i="15"/>
  <c r="BO199" i="15"/>
  <c r="BG199" i="15"/>
  <c r="AY199" i="15"/>
  <c r="AQ199" i="15"/>
  <c r="AI199" i="15"/>
  <c r="AA199" i="15"/>
  <c r="S199" i="15"/>
  <c r="K199" i="15"/>
  <c r="CS199" i="15"/>
  <c r="CK199" i="15"/>
  <c r="CC199" i="15"/>
  <c r="BU199" i="15"/>
  <c r="BM199" i="15"/>
  <c r="BE199" i="15"/>
  <c r="AW199" i="15"/>
  <c r="AO199" i="15"/>
  <c r="AG199" i="15"/>
  <c r="Y199" i="15"/>
  <c r="Q199" i="15"/>
  <c r="I199" i="15"/>
  <c r="BV199" i="15"/>
  <c r="J199" i="15"/>
  <c r="BN199" i="15"/>
  <c r="BF199" i="15"/>
  <c r="AX199" i="15"/>
  <c r="AP199" i="15"/>
  <c r="AH199" i="15"/>
  <c r="CL199" i="15"/>
  <c r="Z199" i="15"/>
  <c r="CD199" i="15"/>
  <c r="R199" i="15"/>
  <c r="BY232" i="15"/>
  <c r="AS232" i="15"/>
  <c r="CD184" i="15"/>
  <c r="I258" i="15"/>
  <c r="I248" i="15" s="1"/>
  <c r="I250" i="15" s="1"/>
  <c r="F95" i="15"/>
  <c r="E266" i="15"/>
  <c r="BT184" i="15"/>
  <c r="AN184" i="15"/>
  <c r="H184" i="15"/>
  <c r="CQ208" i="33"/>
  <c r="CI208" i="33"/>
  <c r="CA208" i="33"/>
  <c r="BS208" i="33"/>
  <c r="BK208" i="33"/>
  <c r="BC208" i="33"/>
  <c r="AU208" i="33"/>
  <c r="AM208" i="33"/>
  <c r="AE208" i="33"/>
  <c r="W208" i="33"/>
  <c r="O208" i="33"/>
  <c r="G208" i="33"/>
  <c r="CP208" i="33"/>
  <c r="CH208" i="33"/>
  <c r="BZ208" i="33"/>
  <c r="BR208" i="33"/>
  <c r="BJ208" i="33"/>
  <c r="BB208" i="33"/>
  <c r="AT208" i="33"/>
  <c r="AL208" i="33"/>
  <c r="AD208" i="33"/>
  <c r="V208" i="33"/>
  <c r="N208" i="33"/>
  <c r="CO208" i="33"/>
  <c r="CG208" i="33"/>
  <c r="BY208" i="33"/>
  <c r="BQ208" i="33"/>
  <c r="BI208" i="33"/>
  <c r="BA208" i="33"/>
  <c r="AS208" i="33"/>
  <c r="AK208" i="33"/>
  <c r="AC208" i="33"/>
  <c r="U208" i="33"/>
  <c r="M208" i="33"/>
  <c r="CN208" i="33"/>
  <c r="CF208" i="33"/>
  <c r="BX208" i="33"/>
  <c r="BP208" i="33"/>
  <c r="BH208" i="33"/>
  <c r="AZ208" i="33"/>
  <c r="AR208" i="33"/>
  <c r="AJ208" i="33"/>
  <c r="AB208" i="33"/>
  <c r="T208" i="33"/>
  <c r="L208" i="33"/>
  <c r="CM208" i="33"/>
  <c r="CE208" i="33"/>
  <c r="BW208" i="33"/>
  <c r="BO208" i="33"/>
  <c r="BG208" i="33"/>
  <c r="AY208" i="33"/>
  <c r="AQ208" i="33"/>
  <c r="AI208" i="33"/>
  <c r="AA208" i="33"/>
  <c r="S208" i="33"/>
  <c r="K208" i="33"/>
  <c r="CL208" i="33"/>
  <c r="CD208" i="33"/>
  <c r="BV208" i="33"/>
  <c r="BN208" i="33"/>
  <c r="BF208" i="33"/>
  <c r="AX208" i="33"/>
  <c r="AP208" i="33"/>
  <c r="AH208" i="33"/>
  <c r="Z208" i="33"/>
  <c r="R208" i="33"/>
  <c r="J208" i="33"/>
  <c r="CS208" i="33"/>
  <c r="CK208" i="33"/>
  <c r="CC208" i="33"/>
  <c r="BU208" i="33"/>
  <c r="BM208" i="33"/>
  <c r="BE208" i="33"/>
  <c r="AW208" i="33"/>
  <c r="AO208" i="33"/>
  <c r="AG208" i="33"/>
  <c r="Y208" i="33"/>
  <c r="Q208" i="33"/>
  <c r="I208" i="33"/>
  <c r="AN208" i="33"/>
  <c r="CR208" i="33"/>
  <c r="AF208" i="33"/>
  <c r="CJ208" i="33"/>
  <c r="X208" i="33"/>
  <c r="CB208" i="33"/>
  <c r="P208" i="33"/>
  <c r="BT208" i="33"/>
  <c r="H208" i="33"/>
  <c r="BL208" i="33"/>
  <c r="BD208" i="33"/>
  <c r="AV208" i="33"/>
  <c r="AU232" i="34"/>
  <c r="E157" i="34"/>
  <c r="Q258" i="34"/>
  <c r="Q248" i="34" s="1"/>
  <c r="Q250" i="34" s="1"/>
  <c r="BY244" i="34"/>
  <c r="BY255" i="34" s="1"/>
  <c r="BY181" i="34"/>
  <c r="BY184" i="34" s="1"/>
  <c r="BY166" i="34"/>
  <c r="M244" i="34"/>
  <c r="M255" i="34" s="1"/>
  <c r="M181" i="34"/>
  <c r="M184" i="34" s="1"/>
  <c r="M166" i="34"/>
  <c r="CR244" i="34"/>
  <c r="CR166" i="34"/>
  <c r="CR181" i="34"/>
  <c r="CR184" i="34" s="1"/>
  <c r="E156" i="33"/>
  <c r="E168" i="33"/>
  <c r="E262" i="33"/>
  <c r="E212" i="33"/>
  <c r="BV244" i="32"/>
  <c r="BV181" i="32"/>
  <c r="BV184" i="32" s="1"/>
  <c r="BV166" i="32"/>
  <c r="E201" i="32"/>
  <c r="CQ258" i="31"/>
  <c r="CQ248" i="31" s="1"/>
  <c r="CQ250" i="31" s="1"/>
  <c r="G184" i="31"/>
  <c r="E173" i="34"/>
  <c r="E228" i="34"/>
  <c r="CB232" i="34"/>
  <c r="AV232" i="34"/>
  <c r="P232" i="34"/>
  <c r="E246" i="34"/>
  <c r="AI184" i="34"/>
  <c r="AQ184" i="34"/>
  <c r="BA244" i="34"/>
  <c r="BA181" i="34"/>
  <c r="BA184" i="34" s="1"/>
  <c r="BA166" i="34"/>
  <c r="AO184" i="34"/>
  <c r="BX184" i="34"/>
  <c r="CF184" i="34"/>
  <c r="BT244" i="34"/>
  <c r="BT166" i="34"/>
  <c r="BT181" i="34"/>
  <c r="BT184" i="34" s="1"/>
  <c r="AV244" i="34"/>
  <c r="AV166" i="34"/>
  <c r="AV181" i="34"/>
  <c r="AV184" i="34" s="1"/>
  <c r="AE258" i="34"/>
  <c r="AE248" i="34" s="1"/>
  <c r="AE250" i="34" s="1"/>
  <c r="AD258" i="34"/>
  <c r="AD248" i="34" s="1"/>
  <c r="AD250" i="34" s="1"/>
  <c r="G244" i="34"/>
  <c r="G181" i="34"/>
  <c r="G166" i="34"/>
  <c r="AA258" i="34"/>
  <c r="AA248" i="34" s="1"/>
  <c r="AA250" i="34" s="1"/>
  <c r="CD258" i="33"/>
  <c r="CD248" i="33" s="1"/>
  <c r="CD250" i="33" s="1"/>
  <c r="E263" i="33"/>
  <c r="P258" i="33"/>
  <c r="P248" i="33" s="1"/>
  <c r="P250" i="33" s="1"/>
  <c r="AN184" i="33"/>
  <c r="E174" i="33"/>
  <c r="E226" i="33"/>
  <c r="E214" i="33"/>
  <c r="BR184" i="33"/>
  <c r="CI244" i="33"/>
  <c r="CI166" i="33"/>
  <c r="CI181" i="33"/>
  <c r="CI184" i="33" s="1"/>
  <c r="W244" i="33"/>
  <c r="W166" i="33"/>
  <c r="W181" i="33"/>
  <c r="W184" i="33" s="1"/>
  <c r="E267" i="33"/>
  <c r="CK244" i="33"/>
  <c r="CK181" i="33"/>
  <c r="CK184" i="33" s="1"/>
  <c r="CK166" i="33"/>
  <c r="Y244" i="33"/>
  <c r="Y181" i="33"/>
  <c r="Y184" i="33" s="1"/>
  <c r="Y166" i="33"/>
  <c r="BN244" i="32"/>
  <c r="BN166" i="32"/>
  <c r="BN181" i="32"/>
  <c r="BN184" i="32" s="1"/>
  <c r="E203" i="32"/>
  <c r="CB244" i="32"/>
  <c r="CB181" i="32"/>
  <c r="CB184" i="32" s="1"/>
  <c r="CB166" i="32"/>
  <c r="P244" i="32"/>
  <c r="P181" i="32"/>
  <c r="P184" i="32" s="1"/>
  <c r="P166" i="32"/>
  <c r="E233" i="32"/>
  <c r="CO184" i="32"/>
  <c r="BI184" i="32"/>
  <c r="E267" i="32"/>
  <c r="BP184" i="32"/>
  <c r="AJ184" i="32"/>
  <c r="BE244" i="32"/>
  <c r="BE255" i="32" s="1"/>
  <c r="BE258" i="32" s="1"/>
  <c r="BE248" i="32" s="1"/>
  <c r="BE166" i="32"/>
  <c r="BE181" i="32"/>
  <c r="BE184" i="32" s="1"/>
  <c r="G255" i="31"/>
  <c r="E229" i="31"/>
  <c r="BB184" i="31"/>
  <c r="BX244" i="31"/>
  <c r="BX166" i="31"/>
  <c r="BX181" i="31"/>
  <c r="BX184" i="31" s="1"/>
  <c r="L244" i="31"/>
  <c r="L255" i="31" s="1"/>
  <c r="L166" i="31"/>
  <c r="L181" i="31"/>
  <c r="L184" i="31" s="1"/>
  <c r="E262" i="31"/>
  <c r="CO232" i="31"/>
  <c r="BI232" i="31"/>
  <c r="AC232" i="31"/>
  <c r="BX232" i="31"/>
  <c r="AR232" i="31"/>
  <c r="L232" i="31"/>
  <c r="E234" i="31"/>
  <c r="BO232" i="31"/>
  <c r="AF184" i="31"/>
  <c r="CK258" i="31"/>
  <c r="CK248" i="31" s="1"/>
  <c r="CK250" i="31" s="1"/>
  <c r="E203" i="31"/>
  <c r="BG258" i="31"/>
  <c r="BG248" i="31" s="1"/>
  <c r="BG250" i="31" s="1"/>
  <c r="AI184" i="31"/>
  <c r="BN184" i="31"/>
  <c r="BF244" i="30"/>
  <c r="BF166" i="30"/>
  <c r="BF181" i="30"/>
  <c r="BF184" i="30" s="1"/>
  <c r="E268" i="30"/>
  <c r="BH184" i="30"/>
  <c r="E247" i="30"/>
  <c r="BU244" i="30"/>
  <c r="BU255" i="30" s="1"/>
  <c r="BU166" i="30"/>
  <c r="BU181" i="30"/>
  <c r="BU184" i="30" s="1"/>
  <c r="I244" i="30"/>
  <c r="I166" i="30"/>
  <c r="I181" i="30"/>
  <c r="I184" i="30" s="1"/>
  <c r="BD184" i="30"/>
  <c r="E265" i="30"/>
  <c r="E227" i="30"/>
  <c r="G255" i="15"/>
  <c r="CL199" i="30"/>
  <c r="CD199" i="30"/>
  <c r="BV199" i="30"/>
  <c r="BN199" i="30"/>
  <c r="BF199" i="30"/>
  <c r="CP199" i="30"/>
  <c r="CH199" i="30"/>
  <c r="BZ199" i="30"/>
  <c r="BR199" i="30"/>
  <c r="BJ199" i="30"/>
  <c r="BB199" i="30"/>
  <c r="AT199" i="30"/>
  <c r="CR199" i="30"/>
  <c r="CG199" i="30"/>
  <c r="BW199" i="30"/>
  <c r="BL199" i="30"/>
  <c r="BA199" i="30"/>
  <c r="AR199" i="30"/>
  <c r="AJ199" i="30"/>
  <c r="AB199" i="30"/>
  <c r="T199" i="30"/>
  <c r="L199" i="30"/>
  <c r="CQ199" i="30"/>
  <c r="CF199" i="30"/>
  <c r="BU199" i="30"/>
  <c r="BK199" i="30"/>
  <c r="AZ199" i="30"/>
  <c r="AQ199" i="30"/>
  <c r="AI199" i="30"/>
  <c r="AA199" i="30"/>
  <c r="S199" i="30"/>
  <c r="K199" i="30"/>
  <c r="CO199" i="30"/>
  <c r="CE199" i="30"/>
  <c r="BT199" i="30"/>
  <c r="BI199" i="30"/>
  <c r="AY199" i="30"/>
  <c r="AP199" i="30"/>
  <c r="AH199" i="30"/>
  <c r="Z199" i="30"/>
  <c r="R199" i="30"/>
  <c r="J199" i="30"/>
  <c r="CN199" i="30"/>
  <c r="CC199" i="30"/>
  <c r="BS199" i="30"/>
  <c r="BH199" i="30"/>
  <c r="AX199" i="30"/>
  <c r="AO199" i="30"/>
  <c r="AG199" i="30"/>
  <c r="Y199" i="30"/>
  <c r="Q199" i="30"/>
  <c r="I199" i="30"/>
  <c r="CM199" i="30"/>
  <c r="CB199" i="30"/>
  <c r="BQ199" i="30"/>
  <c r="BG199" i="30"/>
  <c r="AW199" i="30"/>
  <c r="AN199" i="30"/>
  <c r="AF199" i="30"/>
  <c r="X199" i="30"/>
  <c r="P199" i="30"/>
  <c r="H199" i="30"/>
  <c r="CK199" i="30"/>
  <c r="CA199" i="30"/>
  <c r="BP199" i="30"/>
  <c r="BE199" i="30"/>
  <c r="AV199" i="30"/>
  <c r="AM199" i="30"/>
  <c r="AE199" i="30"/>
  <c r="W199" i="30"/>
  <c r="O199" i="30"/>
  <c r="G199" i="30"/>
  <c r="CJ199" i="30"/>
  <c r="BY199" i="30"/>
  <c r="BO199" i="30"/>
  <c r="BD199" i="30"/>
  <c r="AU199" i="30"/>
  <c r="AL199" i="30"/>
  <c r="AD199" i="30"/>
  <c r="V199" i="30"/>
  <c r="N199" i="30"/>
  <c r="CS199" i="30"/>
  <c r="CI199" i="30"/>
  <c r="BX199" i="30"/>
  <c r="BM199" i="30"/>
  <c r="BC199" i="30"/>
  <c r="AS199" i="30"/>
  <c r="AK199" i="30"/>
  <c r="AC199" i="30"/>
  <c r="U199" i="30"/>
  <c r="M199" i="30"/>
  <c r="CR192" i="31"/>
  <c r="CJ192" i="31"/>
  <c r="CB192" i="31"/>
  <c r="BT192" i="31"/>
  <c r="BL192" i="31"/>
  <c r="BD192" i="31"/>
  <c r="AV192" i="31"/>
  <c r="AN192" i="31"/>
  <c r="AF192" i="31"/>
  <c r="X192" i="31"/>
  <c r="P192" i="31"/>
  <c r="H192" i="31"/>
  <c r="CQ192" i="31"/>
  <c r="CI192" i="31"/>
  <c r="CA192" i="31"/>
  <c r="BS192" i="31"/>
  <c r="BK192" i="31"/>
  <c r="BC192" i="31"/>
  <c r="AU192" i="31"/>
  <c r="AM192" i="31"/>
  <c r="AE192" i="31"/>
  <c r="W192" i="31"/>
  <c r="O192" i="31"/>
  <c r="G192" i="31"/>
  <c r="CP192" i="31"/>
  <c r="CH192" i="31"/>
  <c r="BZ192" i="31"/>
  <c r="BR192" i="31"/>
  <c r="BJ192" i="31"/>
  <c r="BB192" i="31"/>
  <c r="AT192" i="31"/>
  <c r="AL192" i="31"/>
  <c r="AD192" i="31"/>
  <c r="V192" i="31"/>
  <c r="N192" i="31"/>
  <c r="CO192" i="31"/>
  <c r="CG192" i="31"/>
  <c r="BY192" i="31"/>
  <c r="BQ192" i="31"/>
  <c r="BI192" i="31"/>
  <c r="BA192" i="31"/>
  <c r="AS192" i="31"/>
  <c r="AK192" i="31"/>
  <c r="AC192" i="31"/>
  <c r="U192" i="31"/>
  <c r="M192" i="31"/>
  <c r="CN192" i="31"/>
  <c r="CF192" i="31"/>
  <c r="BX192" i="31"/>
  <c r="BP192" i="31"/>
  <c r="BH192" i="31"/>
  <c r="AZ192" i="31"/>
  <c r="AR192" i="31"/>
  <c r="AJ192" i="31"/>
  <c r="AB192" i="31"/>
  <c r="T192" i="31"/>
  <c r="L192" i="31"/>
  <c r="CM192" i="31"/>
  <c r="CE192" i="31"/>
  <c r="BW192" i="31"/>
  <c r="BO192" i="31"/>
  <c r="BG192" i="31"/>
  <c r="AY192" i="31"/>
  <c r="AQ192" i="31"/>
  <c r="AI192" i="31"/>
  <c r="AA192" i="31"/>
  <c r="S192" i="31"/>
  <c r="K192" i="31"/>
  <c r="CL192" i="31"/>
  <c r="CD192" i="31"/>
  <c r="BV192" i="31"/>
  <c r="BN192" i="31"/>
  <c r="BF192" i="31"/>
  <c r="AX192" i="31"/>
  <c r="AP192" i="31"/>
  <c r="AH192" i="31"/>
  <c r="Z192" i="31"/>
  <c r="R192" i="31"/>
  <c r="J192" i="31"/>
  <c r="CS192" i="31"/>
  <c r="AG192" i="31"/>
  <c r="CK192" i="31"/>
  <c r="Y192" i="31"/>
  <c r="CC192" i="31"/>
  <c r="Q192" i="31"/>
  <c r="BU192" i="31"/>
  <c r="I192" i="31"/>
  <c r="BM192" i="31"/>
  <c r="BE192" i="31"/>
  <c r="AW192" i="31"/>
  <c r="AO192" i="31"/>
  <c r="CR195" i="32"/>
  <c r="CJ195" i="32"/>
  <c r="CB195" i="32"/>
  <c r="BT195" i="32"/>
  <c r="BL195" i="32"/>
  <c r="BD195" i="32"/>
  <c r="AV195" i="32"/>
  <c r="AN195" i="32"/>
  <c r="AF195" i="32"/>
  <c r="X195" i="32"/>
  <c r="P195" i="32"/>
  <c r="H195" i="32"/>
  <c r="CQ195" i="32"/>
  <c r="CI195" i="32"/>
  <c r="CA195" i="32"/>
  <c r="BS195" i="32"/>
  <c r="BK195" i="32"/>
  <c r="BC195" i="32"/>
  <c r="AU195" i="32"/>
  <c r="AM195" i="32"/>
  <c r="AE195" i="32"/>
  <c r="W195" i="32"/>
  <c r="O195" i="32"/>
  <c r="G195" i="32"/>
  <c r="CP195" i="32"/>
  <c r="CH195" i="32"/>
  <c r="BZ195" i="32"/>
  <c r="BR195" i="32"/>
  <c r="BJ195" i="32"/>
  <c r="BB195" i="32"/>
  <c r="AT195" i="32"/>
  <c r="AL195" i="32"/>
  <c r="AD195" i="32"/>
  <c r="V195" i="32"/>
  <c r="N195" i="32"/>
  <c r="CO195" i="32"/>
  <c r="CG195" i="32"/>
  <c r="BY195" i="32"/>
  <c r="BQ195" i="32"/>
  <c r="BI195" i="32"/>
  <c r="BA195" i="32"/>
  <c r="AS195" i="32"/>
  <c r="AK195" i="32"/>
  <c r="AC195" i="32"/>
  <c r="U195" i="32"/>
  <c r="M195" i="32"/>
  <c r="CN195" i="32"/>
  <c r="CF195" i="32"/>
  <c r="BX195" i="32"/>
  <c r="BP195" i="32"/>
  <c r="BH195" i="32"/>
  <c r="AZ195" i="32"/>
  <c r="AR195" i="32"/>
  <c r="AJ195" i="32"/>
  <c r="AB195" i="32"/>
  <c r="T195" i="32"/>
  <c r="L195" i="32"/>
  <c r="CM195" i="32"/>
  <c r="CE195" i="32"/>
  <c r="BW195" i="32"/>
  <c r="BO195" i="32"/>
  <c r="BG195" i="32"/>
  <c r="AY195" i="32"/>
  <c r="AQ195" i="32"/>
  <c r="AI195" i="32"/>
  <c r="AA195" i="32"/>
  <c r="S195" i="32"/>
  <c r="K195" i="32"/>
  <c r="CL195" i="32"/>
  <c r="BF195" i="32"/>
  <c r="Z195" i="32"/>
  <c r="CK195" i="32"/>
  <c r="BE195" i="32"/>
  <c r="Y195" i="32"/>
  <c r="CD195" i="32"/>
  <c r="AX195" i="32"/>
  <c r="R195" i="32"/>
  <c r="CC195" i="32"/>
  <c r="AW195" i="32"/>
  <c r="Q195" i="32"/>
  <c r="BV195" i="32"/>
  <c r="AP195" i="32"/>
  <c r="J195" i="32"/>
  <c r="BU195" i="32"/>
  <c r="AO195" i="32"/>
  <c r="I195" i="32"/>
  <c r="BN195" i="32"/>
  <c r="AH195" i="32"/>
  <c r="CS195" i="32"/>
  <c r="BM195" i="32"/>
  <c r="AG195" i="32"/>
  <c r="CP200" i="33"/>
  <c r="CH200" i="33"/>
  <c r="BZ200" i="33"/>
  <c r="BR200" i="33"/>
  <c r="BJ200" i="33"/>
  <c r="BB200" i="33"/>
  <c r="AT200" i="33"/>
  <c r="AL200" i="33"/>
  <c r="AD200" i="33"/>
  <c r="V200" i="33"/>
  <c r="N200" i="33"/>
  <c r="CO200" i="33"/>
  <c r="CG200" i="33"/>
  <c r="BY200" i="33"/>
  <c r="BQ200" i="33"/>
  <c r="BI200" i="33"/>
  <c r="BA200" i="33"/>
  <c r="AS200" i="33"/>
  <c r="AK200" i="33"/>
  <c r="AC200" i="33"/>
  <c r="U200" i="33"/>
  <c r="M200" i="33"/>
  <c r="CN200" i="33"/>
  <c r="CF200" i="33"/>
  <c r="BX200" i="33"/>
  <c r="BP200" i="33"/>
  <c r="BH200" i="33"/>
  <c r="AZ200" i="33"/>
  <c r="AR200" i="33"/>
  <c r="AJ200" i="33"/>
  <c r="AB200" i="33"/>
  <c r="T200" i="33"/>
  <c r="L200" i="33"/>
  <c r="CM200" i="33"/>
  <c r="CE200" i="33"/>
  <c r="BW200" i="33"/>
  <c r="BO200" i="33"/>
  <c r="BG200" i="33"/>
  <c r="AY200" i="33"/>
  <c r="AQ200" i="33"/>
  <c r="AI200" i="33"/>
  <c r="AA200" i="33"/>
  <c r="S200" i="33"/>
  <c r="K200" i="33"/>
  <c r="CL200" i="33"/>
  <c r="CD200" i="33"/>
  <c r="BV200" i="33"/>
  <c r="BN200" i="33"/>
  <c r="BF200" i="33"/>
  <c r="AX200" i="33"/>
  <c r="AP200" i="33"/>
  <c r="AH200" i="33"/>
  <c r="Z200" i="33"/>
  <c r="R200" i="33"/>
  <c r="J200" i="33"/>
  <c r="CS200" i="33"/>
  <c r="CK200" i="33"/>
  <c r="CC200" i="33"/>
  <c r="BU200" i="33"/>
  <c r="BM200" i="33"/>
  <c r="BE200" i="33"/>
  <c r="AW200" i="33"/>
  <c r="AO200" i="33"/>
  <c r="AG200" i="33"/>
  <c r="Y200" i="33"/>
  <c r="Q200" i="33"/>
  <c r="I200" i="33"/>
  <c r="CR200" i="33"/>
  <c r="CJ200" i="33"/>
  <c r="CB200" i="33"/>
  <c r="BT200" i="33"/>
  <c r="BL200" i="33"/>
  <c r="BD200" i="33"/>
  <c r="AV200" i="33"/>
  <c r="AN200" i="33"/>
  <c r="AF200" i="33"/>
  <c r="X200" i="33"/>
  <c r="P200" i="33"/>
  <c r="H200" i="33"/>
  <c r="AU200" i="33"/>
  <c r="AM200" i="33"/>
  <c r="CQ200" i="33"/>
  <c r="AE200" i="33"/>
  <c r="CI200" i="33"/>
  <c r="W200" i="33"/>
  <c r="CA200" i="33"/>
  <c r="O200" i="33"/>
  <c r="BS200" i="33"/>
  <c r="G200" i="33"/>
  <c r="BK200" i="33"/>
  <c r="BC200" i="33"/>
  <c r="CR198" i="34"/>
  <c r="CJ198" i="34"/>
  <c r="CB198" i="34"/>
  <c r="BT198" i="34"/>
  <c r="BL198" i="34"/>
  <c r="BD198" i="34"/>
  <c r="AV198" i="34"/>
  <c r="AN198" i="34"/>
  <c r="AF198" i="34"/>
  <c r="X198" i="34"/>
  <c r="P198" i="34"/>
  <c r="H198" i="34"/>
  <c r="CQ198" i="34"/>
  <c r="CI198" i="34"/>
  <c r="CA198" i="34"/>
  <c r="BS198" i="34"/>
  <c r="BK198" i="34"/>
  <c r="BC198" i="34"/>
  <c r="AU198" i="34"/>
  <c r="AM198" i="34"/>
  <c r="AE198" i="34"/>
  <c r="W198" i="34"/>
  <c r="O198" i="34"/>
  <c r="G198" i="34"/>
  <c r="CP198" i="34"/>
  <c r="CH198" i="34"/>
  <c r="BZ198" i="34"/>
  <c r="BR198" i="34"/>
  <c r="BJ198" i="34"/>
  <c r="BB198" i="34"/>
  <c r="AT198" i="34"/>
  <c r="AL198" i="34"/>
  <c r="AD198" i="34"/>
  <c r="V198" i="34"/>
  <c r="N198" i="34"/>
  <c r="CO198" i="34"/>
  <c r="CG198" i="34"/>
  <c r="BY198" i="34"/>
  <c r="BQ198" i="34"/>
  <c r="BI198" i="34"/>
  <c r="BA198" i="34"/>
  <c r="AS198" i="34"/>
  <c r="AK198" i="34"/>
  <c r="AC198" i="34"/>
  <c r="U198" i="34"/>
  <c r="M198" i="34"/>
  <c r="CN198" i="34"/>
  <c r="CF198" i="34"/>
  <c r="BX198" i="34"/>
  <c r="BP198" i="34"/>
  <c r="BH198" i="34"/>
  <c r="AZ198" i="34"/>
  <c r="AR198" i="34"/>
  <c r="AJ198" i="34"/>
  <c r="AB198" i="34"/>
  <c r="T198" i="34"/>
  <c r="L198" i="34"/>
  <c r="CM198" i="34"/>
  <c r="CE198" i="34"/>
  <c r="BW198" i="34"/>
  <c r="BO198" i="34"/>
  <c r="BG198" i="34"/>
  <c r="AY198" i="34"/>
  <c r="AQ198" i="34"/>
  <c r="AI198" i="34"/>
  <c r="AA198" i="34"/>
  <c r="S198" i="34"/>
  <c r="K198" i="34"/>
  <c r="CL198" i="34"/>
  <c r="CD198" i="34"/>
  <c r="BV198" i="34"/>
  <c r="BN198" i="34"/>
  <c r="BF198" i="34"/>
  <c r="AX198" i="34"/>
  <c r="AP198" i="34"/>
  <c r="AH198" i="34"/>
  <c r="Z198" i="34"/>
  <c r="R198" i="34"/>
  <c r="J198" i="34"/>
  <c r="BU198" i="34"/>
  <c r="I198" i="34"/>
  <c r="BM198" i="34"/>
  <c r="BE198" i="34"/>
  <c r="AW198" i="34"/>
  <c r="AO198" i="34"/>
  <c r="CS198" i="34"/>
  <c r="AG198" i="34"/>
  <c r="CK198" i="34"/>
  <c r="Y198" i="34"/>
  <c r="CC198" i="34"/>
  <c r="Q198" i="34"/>
  <c r="CP197" i="15"/>
  <c r="CH197" i="15"/>
  <c r="BZ197" i="15"/>
  <c r="BR197" i="15"/>
  <c r="BJ197" i="15"/>
  <c r="BB197" i="15"/>
  <c r="AT197" i="15"/>
  <c r="AL197" i="15"/>
  <c r="AD197" i="15"/>
  <c r="V197" i="15"/>
  <c r="N197" i="15"/>
  <c r="CO197" i="15"/>
  <c r="CG197" i="15"/>
  <c r="BY197" i="15"/>
  <c r="BQ197" i="15"/>
  <c r="BI197" i="15"/>
  <c r="BA197" i="15"/>
  <c r="AS197" i="15"/>
  <c r="AK197" i="15"/>
  <c r="AC197" i="15"/>
  <c r="U197" i="15"/>
  <c r="M197" i="15"/>
  <c r="CN197" i="15"/>
  <c r="CF197" i="15"/>
  <c r="BX197" i="15"/>
  <c r="BP197" i="15"/>
  <c r="BH197" i="15"/>
  <c r="AZ197" i="15"/>
  <c r="AR197" i="15"/>
  <c r="AJ197" i="15"/>
  <c r="AB197" i="15"/>
  <c r="T197" i="15"/>
  <c r="L197" i="15"/>
  <c r="CM197" i="15"/>
  <c r="CE197" i="15"/>
  <c r="BW197" i="15"/>
  <c r="BO197" i="15"/>
  <c r="BG197" i="15"/>
  <c r="AY197" i="15"/>
  <c r="AQ197" i="15"/>
  <c r="AI197" i="15"/>
  <c r="AA197" i="15"/>
  <c r="S197" i="15"/>
  <c r="K197" i="15"/>
  <c r="CL197" i="15"/>
  <c r="CD197" i="15"/>
  <c r="BV197" i="15"/>
  <c r="BN197" i="15"/>
  <c r="BF197" i="15"/>
  <c r="AX197" i="15"/>
  <c r="AP197" i="15"/>
  <c r="AH197" i="15"/>
  <c r="Z197" i="15"/>
  <c r="R197" i="15"/>
  <c r="J197" i="15"/>
  <c r="CS197" i="15"/>
  <c r="CK197" i="15"/>
  <c r="CC197" i="15"/>
  <c r="BU197" i="15"/>
  <c r="BM197" i="15"/>
  <c r="BE197" i="15"/>
  <c r="AW197" i="15"/>
  <c r="AO197" i="15"/>
  <c r="AG197" i="15"/>
  <c r="Y197" i="15"/>
  <c r="Q197" i="15"/>
  <c r="I197" i="15"/>
  <c r="CQ197" i="15"/>
  <c r="CI197" i="15"/>
  <c r="CA197" i="15"/>
  <c r="BS197" i="15"/>
  <c r="BK197" i="15"/>
  <c r="BC197" i="15"/>
  <c r="AU197" i="15"/>
  <c r="AM197" i="15"/>
  <c r="AE197" i="15"/>
  <c r="W197" i="15"/>
  <c r="O197" i="15"/>
  <c r="G197" i="15"/>
  <c r="CJ197" i="15"/>
  <c r="X197" i="15"/>
  <c r="CB197" i="15"/>
  <c r="P197" i="15"/>
  <c r="BT197" i="15"/>
  <c r="H197" i="15"/>
  <c r="BL197" i="15"/>
  <c r="BD197" i="15"/>
  <c r="AV197" i="15"/>
  <c r="AN197" i="15"/>
  <c r="CR197" i="15"/>
  <c r="AF197" i="15"/>
  <c r="F119" i="15"/>
  <c r="F71" i="15"/>
  <c r="CM194" i="15"/>
  <c r="CE194" i="15"/>
  <c r="BW194" i="15"/>
  <c r="BO194" i="15"/>
  <c r="BG194" i="15"/>
  <c r="AY194" i="15"/>
  <c r="AQ194" i="15"/>
  <c r="AI194" i="15"/>
  <c r="AA194" i="15"/>
  <c r="S194" i="15"/>
  <c r="K194" i="15"/>
  <c r="CL194" i="15"/>
  <c r="CD194" i="15"/>
  <c r="BV194" i="15"/>
  <c r="BN194" i="15"/>
  <c r="BF194" i="15"/>
  <c r="AX194" i="15"/>
  <c r="AP194" i="15"/>
  <c r="AH194" i="15"/>
  <c r="Z194" i="15"/>
  <c r="R194" i="15"/>
  <c r="J194" i="15"/>
  <c r="CS194" i="15"/>
  <c r="CK194" i="15"/>
  <c r="CC194" i="15"/>
  <c r="BU194" i="15"/>
  <c r="BM194" i="15"/>
  <c r="BE194" i="15"/>
  <c r="AW194" i="15"/>
  <c r="AO194" i="15"/>
  <c r="AG194" i="15"/>
  <c r="Y194" i="15"/>
  <c r="Q194" i="15"/>
  <c r="I194" i="15"/>
  <c r="CR194" i="15"/>
  <c r="CJ194" i="15"/>
  <c r="CB194" i="15"/>
  <c r="BT194" i="15"/>
  <c r="BL194" i="15"/>
  <c r="BD194" i="15"/>
  <c r="AV194" i="15"/>
  <c r="AN194" i="15"/>
  <c r="AF194" i="15"/>
  <c r="X194" i="15"/>
  <c r="P194" i="15"/>
  <c r="H194" i="15"/>
  <c r="CQ194" i="15"/>
  <c r="CI194" i="15"/>
  <c r="CA194" i="15"/>
  <c r="BS194" i="15"/>
  <c r="BK194" i="15"/>
  <c r="BC194" i="15"/>
  <c r="AU194" i="15"/>
  <c r="AM194" i="15"/>
  <c r="AE194" i="15"/>
  <c r="W194" i="15"/>
  <c r="O194" i="15"/>
  <c r="G194" i="15"/>
  <c r="CP194" i="15"/>
  <c r="CH194" i="15"/>
  <c r="BZ194" i="15"/>
  <c r="BR194" i="15"/>
  <c r="BJ194" i="15"/>
  <c r="BB194" i="15"/>
  <c r="AT194" i="15"/>
  <c r="AL194" i="15"/>
  <c r="AD194" i="15"/>
  <c r="V194" i="15"/>
  <c r="N194" i="15"/>
  <c r="CN194" i="15"/>
  <c r="CF194" i="15"/>
  <c r="BX194" i="15"/>
  <c r="BP194" i="15"/>
  <c r="BH194" i="15"/>
  <c r="AZ194" i="15"/>
  <c r="AR194" i="15"/>
  <c r="AJ194" i="15"/>
  <c r="AB194" i="15"/>
  <c r="T194" i="15"/>
  <c r="L194" i="15"/>
  <c r="BY194" i="15"/>
  <c r="M194" i="15"/>
  <c r="BQ194" i="15"/>
  <c r="BI194" i="15"/>
  <c r="BA194" i="15"/>
  <c r="AS194" i="15"/>
  <c r="AK194" i="15"/>
  <c r="CO194" i="15"/>
  <c r="AC194" i="15"/>
  <c r="CG194" i="15"/>
  <c r="U194" i="15"/>
  <c r="AJ244" i="15"/>
  <c r="AJ255" i="15" s="1"/>
  <c r="AJ181" i="15"/>
  <c r="AJ184" i="15" s="1"/>
  <c r="AJ166" i="15"/>
  <c r="CR225" i="30"/>
  <c r="CJ225" i="30"/>
  <c r="CB225" i="30"/>
  <c r="BT225" i="30"/>
  <c r="BL225" i="30"/>
  <c r="BD225" i="30"/>
  <c r="AV225" i="30"/>
  <c r="AN225" i="30"/>
  <c r="AF225" i="30"/>
  <c r="X225" i="30"/>
  <c r="P225" i="30"/>
  <c r="H225" i="30"/>
  <c r="CQ225" i="30"/>
  <c r="CI225" i="30"/>
  <c r="CA225" i="30"/>
  <c r="BS225" i="30"/>
  <c r="BK225" i="30"/>
  <c r="BC225" i="30"/>
  <c r="AU225" i="30"/>
  <c r="AM225" i="30"/>
  <c r="AE225" i="30"/>
  <c r="W225" i="30"/>
  <c r="O225" i="30"/>
  <c r="G225" i="30"/>
  <c r="CP225" i="30"/>
  <c r="CH225" i="30"/>
  <c r="BZ225" i="30"/>
  <c r="BR225" i="30"/>
  <c r="BJ225" i="30"/>
  <c r="BB225" i="30"/>
  <c r="AT225" i="30"/>
  <c r="AL225" i="30"/>
  <c r="AD225" i="30"/>
  <c r="V225" i="30"/>
  <c r="N225" i="30"/>
  <c r="CO225" i="30"/>
  <c r="CG225" i="30"/>
  <c r="BY225" i="30"/>
  <c r="BQ225" i="30"/>
  <c r="BI225" i="30"/>
  <c r="BA225" i="30"/>
  <c r="AS225" i="30"/>
  <c r="AK225" i="30"/>
  <c r="AC225" i="30"/>
  <c r="U225" i="30"/>
  <c r="M225" i="30"/>
  <c r="CM225" i="30"/>
  <c r="CE225" i="30"/>
  <c r="BW225" i="30"/>
  <c r="BO225" i="30"/>
  <c r="BG225" i="30"/>
  <c r="AY225" i="30"/>
  <c r="AQ225" i="30"/>
  <c r="AI225" i="30"/>
  <c r="AA225" i="30"/>
  <c r="S225" i="30"/>
  <c r="K225" i="30"/>
  <c r="CS225" i="30"/>
  <c r="CK225" i="30"/>
  <c r="CC225" i="30"/>
  <c r="BU225" i="30"/>
  <c r="BM225" i="30"/>
  <c r="BE225" i="30"/>
  <c r="AW225" i="30"/>
  <c r="AO225" i="30"/>
  <c r="AG225" i="30"/>
  <c r="Y225" i="30"/>
  <c r="Q225" i="30"/>
  <c r="I225" i="30"/>
  <c r="CL225" i="30"/>
  <c r="BF225" i="30"/>
  <c r="Z225" i="30"/>
  <c r="CF225" i="30"/>
  <c r="AZ225" i="30"/>
  <c r="T225" i="30"/>
  <c r="CD225" i="30"/>
  <c r="AX225" i="30"/>
  <c r="R225" i="30"/>
  <c r="BX225" i="30"/>
  <c r="AR225" i="30"/>
  <c r="L225" i="30"/>
  <c r="BV225" i="30"/>
  <c r="AP225" i="30"/>
  <c r="J225" i="30"/>
  <c r="BP225" i="30"/>
  <c r="AJ225" i="30"/>
  <c r="BN225" i="30"/>
  <c r="AH225" i="30"/>
  <c r="CN225" i="30"/>
  <c r="BH225" i="30"/>
  <c r="AB225" i="30"/>
  <c r="CP221" i="31"/>
  <c r="CH221" i="31"/>
  <c r="BZ221" i="31"/>
  <c r="BR221" i="31"/>
  <c r="BJ221" i="31"/>
  <c r="BB221" i="31"/>
  <c r="AT221" i="31"/>
  <c r="AL221" i="31"/>
  <c r="AD221" i="31"/>
  <c r="V221" i="31"/>
  <c r="N221" i="31"/>
  <c r="CO221" i="31"/>
  <c r="CG221" i="31"/>
  <c r="BY221" i="31"/>
  <c r="BQ221" i="31"/>
  <c r="BI221" i="31"/>
  <c r="BA221" i="31"/>
  <c r="AS221" i="31"/>
  <c r="AK221" i="31"/>
  <c r="AC221" i="31"/>
  <c r="U221" i="31"/>
  <c r="M221" i="31"/>
  <c r="CN221" i="31"/>
  <c r="CF221" i="31"/>
  <c r="BX221" i="31"/>
  <c r="BP221" i="31"/>
  <c r="BH221" i="31"/>
  <c r="AZ221" i="31"/>
  <c r="AR221" i="31"/>
  <c r="AJ221" i="31"/>
  <c r="AB221" i="31"/>
  <c r="T221" i="31"/>
  <c r="L221" i="31"/>
  <c r="CM221" i="31"/>
  <c r="CE221" i="31"/>
  <c r="BW221" i="31"/>
  <c r="BO221" i="31"/>
  <c r="BG221" i="31"/>
  <c r="AY221" i="31"/>
  <c r="AQ221" i="31"/>
  <c r="AI221" i="31"/>
  <c r="AA221" i="31"/>
  <c r="S221" i="31"/>
  <c r="K221" i="31"/>
  <c r="CL221" i="31"/>
  <c r="CD221" i="31"/>
  <c r="BV221" i="31"/>
  <c r="BN221" i="31"/>
  <c r="BF221" i="31"/>
  <c r="AX221" i="31"/>
  <c r="AP221" i="31"/>
  <c r="AH221" i="31"/>
  <c r="Z221" i="31"/>
  <c r="R221" i="31"/>
  <c r="J221" i="31"/>
  <c r="CS221" i="31"/>
  <c r="CK221" i="31"/>
  <c r="CC221" i="31"/>
  <c r="BU221" i="31"/>
  <c r="BM221" i="31"/>
  <c r="BE221" i="31"/>
  <c r="AW221" i="31"/>
  <c r="AO221" i="31"/>
  <c r="AG221" i="31"/>
  <c r="Y221" i="31"/>
  <c r="Q221" i="31"/>
  <c r="I221" i="31"/>
  <c r="CR221" i="31"/>
  <c r="CJ221" i="31"/>
  <c r="CB221" i="31"/>
  <c r="BT221" i="31"/>
  <c r="BL221" i="31"/>
  <c r="BD221" i="31"/>
  <c r="AV221" i="31"/>
  <c r="AN221" i="31"/>
  <c r="AF221" i="31"/>
  <c r="X221" i="31"/>
  <c r="P221" i="31"/>
  <c r="H221" i="31"/>
  <c r="CQ221" i="31"/>
  <c r="CI221" i="31"/>
  <c r="CA221" i="31"/>
  <c r="BS221" i="31"/>
  <c r="BK221" i="31"/>
  <c r="BC221" i="31"/>
  <c r="AU221" i="31"/>
  <c r="AM221" i="31"/>
  <c r="AE221" i="31"/>
  <c r="W221" i="31"/>
  <c r="O221" i="31"/>
  <c r="G221" i="31"/>
  <c r="CR225" i="32"/>
  <c r="CJ225" i="32"/>
  <c r="CB225" i="32"/>
  <c r="BT225" i="32"/>
  <c r="BL225" i="32"/>
  <c r="BD225" i="32"/>
  <c r="AV225" i="32"/>
  <c r="AN225" i="32"/>
  <c r="AF225" i="32"/>
  <c r="X225" i="32"/>
  <c r="P225" i="32"/>
  <c r="H225" i="32"/>
  <c r="CQ225" i="32"/>
  <c r="CI225" i="32"/>
  <c r="CA225" i="32"/>
  <c r="BS225" i="32"/>
  <c r="BK225" i="32"/>
  <c r="BC225" i="32"/>
  <c r="AU225" i="32"/>
  <c r="AM225" i="32"/>
  <c r="AE225" i="32"/>
  <c r="W225" i="32"/>
  <c r="O225" i="32"/>
  <c r="G225" i="32"/>
  <c r="CP225" i="32"/>
  <c r="CH225" i="32"/>
  <c r="BZ225" i="32"/>
  <c r="BR225" i="32"/>
  <c r="BJ225" i="32"/>
  <c r="BB225" i="32"/>
  <c r="AT225" i="32"/>
  <c r="AL225" i="32"/>
  <c r="AD225" i="32"/>
  <c r="V225" i="32"/>
  <c r="N225" i="32"/>
  <c r="CO225" i="32"/>
  <c r="CG225" i="32"/>
  <c r="BY225" i="32"/>
  <c r="BQ225" i="32"/>
  <c r="BI225" i="32"/>
  <c r="BA225" i="32"/>
  <c r="AS225" i="32"/>
  <c r="AK225" i="32"/>
  <c r="AC225" i="32"/>
  <c r="U225" i="32"/>
  <c r="M225" i="32"/>
  <c r="CN225" i="32"/>
  <c r="CF225" i="32"/>
  <c r="BX225" i="32"/>
  <c r="BP225" i="32"/>
  <c r="BH225" i="32"/>
  <c r="AZ225" i="32"/>
  <c r="AR225" i="32"/>
  <c r="AJ225" i="32"/>
  <c r="AB225" i="32"/>
  <c r="T225" i="32"/>
  <c r="L225" i="32"/>
  <c r="CM225" i="32"/>
  <c r="CE225" i="32"/>
  <c r="BW225" i="32"/>
  <c r="BO225" i="32"/>
  <c r="BG225" i="32"/>
  <c r="AY225" i="32"/>
  <c r="AQ225" i="32"/>
  <c r="AI225" i="32"/>
  <c r="AA225" i="32"/>
  <c r="S225" i="32"/>
  <c r="K225" i="32"/>
  <c r="CL225" i="32"/>
  <c r="CD225" i="32"/>
  <c r="BV225" i="32"/>
  <c r="BN225" i="32"/>
  <c r="BF225" i="32"/>
  <c r="AX225" i="32"/>
  <c r="AP225" i="32"/>
  <c r="AH225" i="32"/>
  <c r="Z225" i="32"/>
  <c r="R225" i="32"/>
  <c r="J225" i="32"/>
  <c r="CC225" i="32"/>
  <c r="Q225" i="32"/>
  <c r="BU225" i="32"/>
  <c r="I225" i="32"/>
  <c r="BM225" i="32"/>
  <c r="BE225" i="32"/>
  <c r="AW225" i="32"/>
  <c r="AO225" i="32"/>
  <c r="CS225" i="32"/>
  <c r="AG225" i="32"/>
  <c r="CK225" i="32"/>
  <c r="Y225" i="32"/>
  <c r="CL221" i="34"/>
  <c r="CD221" i="34"/>
  <c r="BV221" i="34"/>
  <c r="BN221" i="34"/>
  <c r="BF221" i="34"/>
  <c r="AX221" i="34"/>
  <c r="AP221" i="34"/>
  <c r="AH221" i="34"/>
  <c r="Z221" i="34"/>
  <c r="R221" i="34"/>
  <c r="J221" i="34"/>
  <c r="CS221" i="34"/>
  <c r="CK221" i="34"/>
  <c r="CC221" i="34"/>
  <c r="BU221" i="34"/>
  <c r="BM221" i="34"/>
  <c r="BE221" i="34"/>
  <c r="AW221" i="34"/>
  <c r="AO221" i="34"/>
  <c r="AG221" i="34"/>
  <c r="Y221" i="34"/>
  <c r="Q221" i="34"/>
  <c r="I221" i="34"/>
  <c r="CR221" i="34"/>
  <c r="CJ221" i="34"/>
  <c r="CB221" i="34"/>
  <c r="BT221" i="34"/>
  <c r="BL221" i="34"/>
  <c r="BD221" i="34"/>
  <c r="AV221" i="34"/>
  <c r="AN221" i="34"/>
  <c r="AF221" i="34"/>
  <c r="X221" i="34"/>
  <c r="P221" i="34"/>
  <c r="H221" i="34"/>
  <c r="CQ221" i="34"/>
  <c r="CI221" i="34"/>
  <c r="CA221" i="34"/>
  <c r="BS221" i="34"/>
  <c r="BK221" i="34"/>
  <c r="BC221" i="34"/>
  <c r="AU221" i="34"/>
  <c r="AM221" i="34"/>
  <c r="AE221" i="34"/>
  <c r="W221" i="34"/>
  <c r="O221" i="34"/>
  <c r="G221" i="34"/>
  <c r="CO221" i="34"/>
  <c r="CG221" i="34"/>
  <c r="BY221" i="34"/>
  <c r="BQ221" i="34"/>
  <c r="BI221" i="34"/>
  <c r="BA221" i="34"/>
  <c r="AS221" i="34"/>
  <c r="AK221" i="34"/>
  <c r="AC221" i="34"/>
  <c r="U221" i="34"/>
  <c r="M221" i="34"/>
  <c r="CN221" i="34"/>
  <c r="BR221" i="34"/>
  <c r="AY221" i="34"/>
  <c r="AB221" i="34"/>
  <c r="CM221" i="34"/>
  <c r="BP221" i="34"/>
  <c r="AT221" i="34"/>
  <c r="AA221" i="34"/>
  <c r="CH221" i="34"/>
  <c r="BO221" i="34"/>
  <c r="AR221" i="34"/>
  <c r="V221" i="34"/>
  <c r="CF221" i="34"/>
  <c r="BJ221" i="34"/>
  <c r="AQ221" i="34"/>
  <c r="T221" i="34"/>
  <c r="CE221" i="34"/>
  <c r="BH221" i="34"/>
  <c r="AL221" i="34"/>
  <c r="S221" i="34"/>
  <c r="BZ221" i="34"/>
  <c r="BG221" i="34"/>
  <c r="AJ221" i="34"/>
  <c r="N221" i="34"/>
  <c r="AI221" i="34"/>
  <c r="AD221" i="34"/>
  <c r="L221" i="34"/>
  <c r="CP221" i="34"/>
  <c r="K221" i="34"/>
  <c r="BX221" i="34"/>
  <c r="BW221" i="34"/>
  <c r="BB221" i="34"/>
  <c r="AZ221" i="34"/>
  <c r="F227" i="30"/>
  <c r="F204" i="30"/>
  <c r="F230" i="30"/>
  <c r="F266" i="30"/>
  <c r="F26" i="31"/>
  <c r="F203" i="31"/>
  <c r="F214" i="31"/>
  <c r="F233" i="31"/>
  <c r="F95" i="32"/>
  <c r="F201" i="32"/>
  <c r="F173" i="33"/>
  <c r="F60" i="33"/>
  <c r="F226" i="33"/>
  <c r="F44" i="34"/>
  <c r="F183" i="34"/>
  <c r="F228" i="34"/>
  <c r="F246" i="34"/>
  <c r="BR184" i="15"/>
  <c r="E267" i="15"/>
  <c r="F44" i="15"/>
  <c r="BB184" i="15"/>
  <c r="CR222" i="15"/>
  <c r="CJ222" i="15"/>
  <c r="CB222" i="15"/>
  <c r="BT222" i="15"/>
  <c r="BL222" i="15"/>
  <c r="BD222" i="15"/>
  <c r="AV222" i="15"/>
  <c r="AN222" i="15"/>
  <c r="AF222" i="15"/>
  <c r="X222" i="15"/>
  <c r="P222" i="15"/>
  <c r="H222" i="15"/>
  <c r="CQ222" i="15"/>
  <c r="CI222" i="15"/>
  <c r="CA222" i="15"/>
  <c r="BS222" i="15"/>
  <c r="BK222" i="15"/>
  <c r="BC222" i="15"/>
  <c r="AU222" i="15"/>
  <c r="AM222" i="15"/>
  <c r="AE222" i="15"/>
  <c r="W222" i="15"/>
  <c r="O222" i="15"/>
  <c r="G222" i="15"/>
  <c r="CP222" i="15"/>
  <c r="CH222" i="15"/>
  <c r="BZ222" i="15"/>
  <c r="BR222" i="15"/>
  <c r="BJ222" i="15"/>
  <c r="BB222" i="15"/>
  <c r="AT222" i="15"/>
  <c r="AL222" i="15"/>
  <c r="AD222" i="15"/>
  <c r="V222" i="15"/>
  <c r="N222" i="15"/>
  <c r="CO222" i="15"/>
  <c r="CG222" i="15"/>
  <c r="BY222" i="15"/>
  <c r="BQ222" i="15"/>
  <c r="BI222" i="15"/>
  <c r="BA222" i="15"/>
  <c r="AS222" i="15"/>
  <c r="AK222" i="15"/>
  <c r="AC222" i="15"/>
  <c r="U222" i="15"/>
  <c r="M222" i="15"/>
  <c r="CN222" i="15"/>
  <c r="CF222" i="15"/>
  <c r="BX222" i="15"/>
  <c r="BP222" i="15"/>
  <c r="BH222" i="15"/>
  <c r="AZ222" i="15"/>
  <c r="AR222" i="15"/>
  <c r="AJ222" i="15"/>
  <c r="AB222" i="15"/>
  <c r="T222" i="15"/>
  <c r="L222" i="15"/>
  <c r="CM222" i="15"/>
  <c r="CE222" i="15"/>
  <c r="BW222" i="15"/>
  <c r="BO222" i="15"/>
  <c r="BG222" i="15"/>
  <c r="AY222" i="15"/>
  <c r="AQ222" i="15"/>
  <c r="AI222" i="15"/>
  <c r="AA222" i="15"/>
  <c r="S222" i="15"/>
  <c r="K222" i="15"/>
  <c r="CL222" i="15"/>
  <c r="CD222" i="15"/>
  <c r="BV222" i="15"/>
  <c r="BN222" i="15"/>
  <c r="BF222" i="15"/>
  <c r="AX222" i="15"/>
  <c r="AP222" i="15"/>
  <c r="AH222" i="15"/>
  <c r="Z222" i="15"/>
  <c r="R222" i="15"/>
  <c r="J222" i="15"/>
  <c r="CS222" i="15"/>
  <c r="CK222" i="15"/>
  <c r="CC222" i="15"/>
  <c r="BU222" i="15"/>
  <c r="BM222" i="15"/>
  <c r="BE222" i="15"/>
  <c r="AW222" i="15"/>
  <c r="AO222" i="15"/>
  <c r="AG222" i="15"/>
  <c r="Y222" i="15"/>
  <c r="Q222" i="15"/>
  <c r="I222" i="15"/>
  <c r="CS184" i="15"/>
  <c r="BM184" i="15"/>
  <c r="AG184" i="15"/>
  <c r="CP216" i="30"/>
  <c r="CH216" i="30"/>
  <c r="BZ216" i="30"/>
  <c r="BR216" i="30"/>
  <c r="BJ216" i="30"/>
  <c r="BB216" i="30"/>
  <c r="AT216" i="30"/>
  <c r="AL216" i="30"/>
  <c r="AD216" i="30"/>
  <c r="V216" i="30"/>
  <c r="N216" i="30"/>
  <c r="CO216" i="30"/>
  <c r="CG216" i="30"/>
  <c r="BY216" i="30"/>
  <c r="BQ216" i="30"/>
  <c r="BI216" i="30"/>
  <c r="BA216" i="30"/>
  <c r="AS216" i="30"/>
  <c r="AK216" i="30"/>
  <c r="AC216" i="30"/>
  <c r="U216" i="30"/>
  <c r="M216" i="30"/>
  <c r="CN216" i="30"/>
  <c r="CF216" i="30"/>
  <c r="BX216" i="30"/>
  <c r="BP216" i="30"/>
  <c r="BH216" i="30"/>
  <c r="AZ216" i="30"/>
  <c r="AR216" i="30"/>
  <c r="AJ216" i="30"/>
  <c r="AB216" i="30"/>
  <c r="T216" i="30"/>
  <c r="L216" i="30"/>
  <c r="CM216" i="30"/>
  <c r="CE216" i="30"/>
  <c r="BW216" i="30"/>
  <c r="BO216" i="30"/>
  <c r="BG216" i="30"/>
  <c r="AY216" i="30"/>
  <c r="AQ216" i="30"/>
  <c r="AI216" i="30"/>
  <c r="AA216" i="30"/>
  <c r="S216" i="30"/>
  <c r="K216" i="30"/>
  <c r="CS216" i="30"/>
  <c r="CK216" i="30"/>
  <c r="CC216" i="30"/>
  <c r="BU216" i="30"/>
  <c r="BM216" i="30"/>
  <c r="BE216" i="30"/>
  <c r="AW216" i="30"/>
  <c r="AO216" i="30"/>
  <c r="AG216" i="30"/>
  <c r="Y216" i="30"/>
  <c r="Q216" i="30"/>
  <c r="I216" i="30"/>
  <c r="CQ216" i="30"/>
  <c r="CI216" i="30"/>
  <c r="CA216" i="30"/>
  <c r="BS216" i="30"/>
  <c r="BK216" i="30"/>
  <c r="BC216" i="30"/>
  <c r="AU216" i="30"/>
  <c r="AM216" i="30"/>
  <c r="AE216" i="30"/>
  <c r="W216" i="30"/>
  <c r="O216" i="30"/>
  <c r="G216" i="30"/>
  <c r="BT216" i="30"/>
  <c r="AN216" i="30"/>
  <c r="H216" i="30"/>
  <c r="BN216" i="30"/>
  <c r="AH216" i="30"/>
  <c r="CR216" i="30"/>
  <c r="BL216" i="30"/>
  <c r="AF216" i="30"/>
  <c r="CL216" i="30"/>
  <c r="BF216" i="30"/>
  <c r="Z216" i="30"/>
  <c r="CJ216" i="30"/>
  <c r="BD216" i="30"/>
  <c r="X216" i="30"/>
  <c r="CD216" i="30"/>
  <c r="AX216" i="30"/>
  <c r="R216" i="30"/>
  <c r="CB216" i="30"/>
  <c r="AV216" i="30"/>
  <c r="P216" i="30"/>
  <c r="BV216" i="30"/>
  <c r="AP216" i="30"/>
  <c r="J216" i="30"/>
  <c r="E247" i="15"/>
  <c r="CO219" i="15"/>
  <c r="CG219" i="15"/>
  <c r="BY219" i="15"/>
  <c r="BQ219" i="15"/>
  <c r="BI219" i="15"/>
  <c r="BA219" i="15"/>
  <c r="AS219" i="15"/>
  <c r="AK219" i="15"/>
  <c r="AC219" i="15"/>
  <c r="U219" i="15"/>
  <c r="M219" i="15"/>
  <c r="CN219" i="15"/>
  <c r="CF219" i="15"/>
  <c r="BX219" i="15"/>
  <c r="BP219" i="15"/>
  <c r="BH219" i="15"/>
  <c r="AZ219" i="15"/>
  <c r="AR219" i="15"/>
  <c r="AJ219" i="15"/>
  <c r="AB219" i="15"/>
  <c r="T219" i="15"/>
  <c r="L219" i="15"/>
  <c r="CM219" i="15"/>
  <c r="CE219" i="15"/>
  <c r="BW219" i="15"/>
  <c r="BO219" i="15"/>
  <c r="BG219" i="15"/>
  <c r="AY219" i="15"/>
  <c r="AQ219" i="15"/>
  <c r="AI219" i="15"/>
  <c r="AA219" i="15"/>
  <c r="S219" i="15"/>
  <c r="K219" i="15"/>
  <c r="CL219" i="15"/>
  <c r="CD219" i="15"/>
  <c r="BV219" i="15"/>
  <c r="BN219" i="15"/>
  <c r="BF219" i="15"/>
  <c r="AX219" i="15"/>
  <c r="AP219" i="15"/>
  <c r="AH219" i="15"/>
  <c r="Z219" i="15"/>
  <c r="R219" i="15"/>
  <c r="J219" i="15"/>
  <c r="CS219" i="15"/>
  <c r="CK219" i="15"/>
  <c r="CC219" i="15"/>
  <c r="BU219" i="15"/>
  <c r="BM219" i="15"/>
  <c r="BE219" i="15"/>
  <c r="AW219" i="15"/>
  <c r="AO219" i="15"/>
  <c r="AG219" i="15"/>
  <c r="Y219" i="15"/>
  <c r="Q219" i="15"/>
  <c r="I219" i="15"/>
  <c r="CR219" i="15"/>
  <c r="CJ219" i="15"/>
  <c r="CB219" i="15"/>
  <c r="BT219" i="15"/>
  <c r="BL219" i="15"/>
  <c r="BD219" i="15"/>
  <c r="AV219" i="15"/>
  <c r="AN219" i="15"/>
  <c r="AF219" i="15"/>
  <c r="X219" i="15"/>
  <c r="P219" i="15"/>
  <c r="H219" i="15"/>
  <c r="CP219" i="15"/>
  <c r="CH219" i="15"/>
  <c r="BZ219" i="15"/>
  <c r="BR219" i="15"/>
  <c r="BJ219" i="15"/>
  <c r="BB219" i="15"/>
  <c r="AT219" i="15"/>
  <c r="AL219" i="15"/>
  <c r="AD219" i="15"/>
  <c r="V219" i="15"/>
  <c r="N219" i="15"/>
  <c r="BS219" i="15"/>
  <c r="G219" i="15"/>
  <c r="BK219" i="15"/>
  <c r="BC219" i="15"/>
  <c r="AU219" i="15"/>
  <c r="AM219" i="15"/>
  <c r="CQ219" i="15"/>
  <c r="AE219" i="15"/>
  <c r="CI219" i="15"/>
  <c r="W219" i="15"/>
  <c r="CA219" i="15"/>
  <c r="O219" i="15"/>
  <c r="CQ198" i="15"/>
  <c r="CI198" i="15"/>
  <c r="CA198" i="15"/>
  <c r="BS198" i="15"/>
  <c r="BK198" i="15"/>
  <c r="BC198" i="15"/>
  <c r="AU198" i="15"/>
  <c r="AM198" i="15"/>
  <c r="AE198" i="15"/>
  <c r="W198" i="15"/>
  <c r="O198" i="15"/>
  <c r="G198" i="15"/>
  <c r="CP198" i="15"/>
  <c r="CH198" i="15"/>
  <c r="BZ198" i="15"/>
  <c r="BR198" i="15"/>
  <c r="BJ198" i="15"/>
  <c r="BB198" i="15"/>
  <c r="AT198" i="15"/>
  <c r="AL198" i="15"/>
  <c r="AD198" i="15"/>
  <c r="V198" i="15"/>
  <c r="N198" i="15"/>
  <c r="CO198" i="15"/>
  <c r="CG198" i="15"/>
  <c r="BY198" i="15"/>
  <c r="BQ198" i="15"/>
  <c r="BI198" i="15"/>
  <c r="BA198" i="15"/>
  <c r="AS198" i="15"/>
  <c r="AK198" i="15"/>
  <c r="AC198" i="15"/>
  <c r="U198" i="15"/>
  <c r="M198" i="15"/>
  <c r="CN198" i="15"/>
  <c r="CF198" i="15"/>
  <c r="BX198" i="15"/>
  <c r="BP198" i="15"/>
  <c r="BH198" i="15"/>
  <c r="AZ198" i="15"/>
  <c r="AR198" i="15"/>
  <c r="AJ198" i="15"/>
  <c r="AB198" i="15"/>
  <c r="T198" i="15"/>
  <c r="L198" i="15"/>
  <c r="CM198" i="15"/>
  <c r="CE198" i="15"/>
  <c r="BW198" i="15"/>
  <c r="BO198" i="15"/>
  <c r="BG198" i="15"/>
  <c r="AY198" i="15"/>
  <c r="AQ198" i="15"/>
  <c r="AI198" i="15"/>
  <c r="AA198" i="15"/>
  <c r="S198" i="15"/>
  <c r="K198" i="15"/>
  <c r="CL198" i="15"/>
  <c r="CD198" i="15"/>
  <c r="BV198" i="15"/>
  <c r="BN198" i="15"/>
  <c r="BF198" i="15"/>
  <c r="AX198" i="15"/>
  <c r="AP198" i="15"/>
  <c r="AH198" i="15"/>
  <c r="Z198" i="15"/>
  <c r="R198" i="15"/>
  <c r="J198" i="15"/>
  <c r="CR198" i="15"/>
  <c r="CJ198" i="15"/>
  <c r="CB198" i="15"/>
  <c r="BT198" i="15"/>
  <c r="BL198" i="15"/>
  <c r="BD198" i="15"/>
  <c r="AV198" i="15"/>
  <c r="AN198" i="15"/>
  <c r="AF198" i="15"/>
  <c r="X198" i="15"/>
  <c r="P198" i="15"/>
  <c r="H198" i="15"/>
  <c r="AW198" i="15"/>
  <c r="AO198" i="15"/>
  <c r="CS198" i="15"/>
  <c r="AG198" i="15"/>
  <c r="CK198" i="15"/>
  <c r="Y198" i="15"/>
  <c r="CC198" i="15"/>
  <c r="Q198" i="15"/>
  <c r="BU198" i="15"/>
  <c r="I198" i="15"/>
  <c r="BM198" i="15"/>
  <c r="BE198" i="15"/>
  <c r="H258" i="15"/>
  <c r="H248" i="15" s="1"/>
  <c r="H250" i="15" s="1"/>
  <c r="CR209" i="33"/>
  <c r="CJ209" i="33"/>
  <c r="CB209" i="33"/>
  <c r="BT209" i="33"/>
  <c r="BL209" i="33"/>
  <c r="BD209" i="33"/>
  <c r="AV209" i="33"/>
  <c r="AN209" i="33"/>
  <c r="AF209" i="33"/>
  <c r="X209" i="33"/>
  <c r="P209" i="33"/>
  <c r="H209" i="33"/>
  <c r="CQ209" i="33"/>
  <c r="CI209" i="33"/>
  <c r="CA209" i="33"/>
  <c r="BS209" i="33"/>
  <c r="BK209" i="33"/>
  <c r="BC209" i="33"/>
  <c r="AU209" i="33"/>
  <c r="AM209" i="33"/>
  <c r="AE209" i="33"/>
  <c r="W209" i="33"/>
  <c r="O209" i="33"/>
  <c r="G209" i="33"/>
  <c r="CP209" i="33"/>
  <c r="CH209" i="33"/>
  <c r="BZ209" i="33"/>
  <c r="BR209" i="33"/>
  <c r="BJ209" i="33"/>
  <c r="BB209" i="33"/>
  <c r="AT209" i="33"/>
  <c r="AL209" i="33"/>
  <c r="AD209" i="33"/>
  <c r="V209" i="33"/>
  <c r="N209" i="33"/>
  <c r="CO209" i="33"/>
  <c r="CG209" i="33"/>
  <c r="BY209" i="33"/>
  <c r="BQ209" i="33"/>
  <c r="BI209" i="33"/>
  <c r="BA209" i="33"/>
  <c r="AS209" i="33"/>
  <c r="AK209" i="33"/>
  <c r="AC209" i="33"/>
  <c r="U209" i="33"/>
  <c r="M209" i="33"/>
  <c r="CN209" i="33"/>
  <c r="CF209" i="33"/>
  <c r="BX209" i="33"/>
  <c r="BP209" i="33"/>
  <c r="BH209" i="33"/>
  <c r="AZ209" i="33"/>
  <c r="AR209" i="33"/>
  <c r="AJ209" i="33"/>
  <c r="AB209" i="33"/>
  <c r="T209" i="33"/>
  <c r="L209" i="33"/>
  <c r="CM209" i="33"/>
  <c r="CE209" i="33"/>
  <c r="BW209" i="33"/>
  <c r="BO209" i="33"/>
  <c r="BG209" i="33"/>
  <c r="AY209" i="33"/>
  <c r="AQ209" i="33"/>
  <c r="AI209" i="33"/>
  <c r="AA209" i="33"/>
  <c r="S209" i="33"/>
  <c r="K209" i="33"/>
  <c r="CL209" i="33"/>
  <c r="CD209" i="33"/>
  <c r="BV209" i="33"/>
  <c r="BN209" i="33"/>
  <c r="BF209" i="33"/>
  <c r="AX209" i="33"/>
  <c r="AP209" i="33"/>
  <c r="AH209" i="33"/>
  <c r="Z209" i="33"/>
  <c r="R209" i="33"/>
  <c r="J209" i="33"/>
  <c r="BM209" i="33"/>
  <c r="BE209" i="33"/>
  <c r="AW209" i="33"/>
  <c r="AO209" i="33"/>
  <c r="CS209" i="33"/>
  <c r="AG209" i="33"/>
  <c r="CK209" i="33"/>
  <c r="Y209" i="33"/>
  <c r="CC209" i="33"/>
  <c r="Q209" i="33"/>
  <c r="BU209" i="33"/>
  <c r="I209" i="33"/>
  <c r="E265" i="34"/>
  <c r="AC244" i="34"/>
  <c r="AC181" i="34"/>
  <c r="AC184" i="34" s="1"/>
  <c r="AC166" i="34"/>
  <c r="AW184" i="34"/>
  <c r="X244" i="34"/>
  <c r="X181" i="34"/>
  <c r="X184" i="34" s="1"/>
  <c r="X166" i="34"/>
  <c r="CA244" i="34"/>
  <c r="CA166" i="34"/>
  <c r="CA181" i="34"/>
  <c r="CA184" i="34" s="1"/>
  <c r="G269" i="33"/>
  <c r="E256" i="33"/>
  <c r="BK244" i="33"/>
  <c r="BK166" i="33"/>
  <c r="BK181" i="33"/>
  <c r="BK184" i="33" s="1"/>
  <c r="H244" i="32"/>
  <c r="H255" i="32" s="1"/>
  <c r="H258" i="32" s="1"/>
  <c r="H248" i="32" s="1"/>
  <c r="H181" i="32"/>
  <c r="H184" i="32" s="1"/>
  <c r="H166" i="32"/>
  <c r="BA184" i="32"/>
  <c r="E262" i="32"/>
  <c r="CS244" i="32"/>
  <c r="CS255" i="32" s="1"/>
  <c r="CS166" i="32"/>
  <c r="CS181" i="32"/>
  <c r="CS184" i="32" s="1"/>
  <c r="AA232" i="31"/>
  <c r="BN258" i="31"/>
  <c r="BN248" i="31" s="1"/>
  <c r="BN250" i="31" s="1"/>
  <c r="CS195" i="33"/>
  <c r="CK195" i="33"/>
  <c r="CC195" i="33"/>
  <c r="BU195" i="33"/>
  <c r="BM195" i="33"/>
  <c r="BE195" i="33"/>
  <c r="AW195" i="33"/>
  <c r="AO195" i="33"/>
  <c r="AG195" i="33"/>
  <c r="Y195" i="33"/>
  <c r="Q195" i="33"/>
  <c r="I195" i="33"/>
  <c r="CR195" i="33"/>
  <c r="CJ195" i="33"/>
  <c r="CB195" i="33"/>
  <c r="BT195" i="33"/>
  <c r="BL195" i="33"/>
  <c r="BD195" i="33"/>
  <c r="AV195" i="33"/>
  <c r="AN195" i="33"/>
  <c r="AF195" i="33"/>
  <c r="X195" i="33"/>
  <c r="P195" i="33"/>
  <c r="H195" i="33"/>
  <c r="CQ195" i="33"/>
  <c r="CI195" i="33"/>
  <c r="CA195" i="33"/>
  <c r="BS195" i="33"/>
  <c r="BK195" i="33"/>
  <c r="BC195" i="33"/>
  <c r="AU195" i="33"/>
  <c r="AM195" i="33"/>
  <c r="AE195" i="33"/>
  <c r="W195" i="33"/>
  <c r="O195" i="33"/>
  <c r="G195" i="33"/>
  <c r="CP195" i="33"/>
  <c r="CH195" i="33"/>
  <c r="BZ195" i="33"/>
  <c r="BR195" i="33"/>
  <c r="BJ195" i="33"/>
  <c r="BB195" i="33"/>
  <c r="AT195" i="33"/>
  <c r="AL195" i="33"/>
  <c r="AD195" i="33"/>
  <c r="V195" i="33"/>
  <c r="N195" i="33"/>
  <c r="CO195" i="33"/>
  <c r="CG195" i="33"/>
  <c r="BY195" i="33"/>
  <c r="BQ195" i="33"/>
  <c r="BI195" i="33"/>
  <c r="BA195" i="33"/>
  <c r="AS195" i="33"/>
  <c r="AK195" i="33"/>
  <c r="AC195" i="33"/>
  <c r="U195" i="33"/>
  <c r="M195" i="33"/>
  <c r="CN195" i="33"/>
  <c r="CF195" i="33"/>
  <c r="BX195" i="33"/>
  <c r="BP195" i="33"/>
  <c r="BH195" i="33"/>
  <c r="AZ195" i="33"/>
  <c r="AR195" i="33"/>
  <c r="AJ195" i="33"/>
  <c r="AB195" i="33"/>
  <c r="T195" i="33"/>
  <c r="L195" i="33"/>
  <c r="CM195" i="33"/>
  <c r="CE195" i="33"/>
  <c r="BW195" i="33"/>
  <c r="BO195" i="33"/>
  <c r="BG195" i="33"/>
  <c r="AY195" i="33"/>
  <c r="AQ195" i="33"/>
  <c r="AI195" i="33"/>
  <c r="AA195" i="33"/>
  <c r="S195" i="33"/>
  <c r="K195" i="33"/>
  <c r="AP195" i="33"/>
  <c r="AH195" i="33"/>
  <c r="CL195" i="33"/>
  <c r="Z195" i="33"/>
  <c r="CD195" i="33"/>
  <c r="R195" i="33"/>
  <c r="BV195" i="33"/>
  <c r="J195" i="33"/>
  <c r="BN195" i="33"/>
  <c r="BF195" i="33"/>
  <c r="AX195" i="33"/>
  <c r="CN225" i="33"/>
  <c r="CF225" i="33"/>
  <c r="BX225" i="33"/>
  <c r="BP225" i="33"/>
  <c r="BH225" i="33"/>
  <c r="AZ225" i="33"/>
  <c r="AR225" i="33"/>
  <c r="AJ225" i="33"/>
  <c r="AB225" i="33"/>
  <c r="T225" i="33"/>
  <c r="L225" i="33"/>
  <c r="CM225" i="33"/>
  <c r="CE225" i="33"/>
  <c r="BW225" i="33"/>
  <c r="BO225" i="33"/>
  <c r="BG225" i="33"/>
  <c r="AY225" i="33"/>
  <c r="AQ225" i="33"/>
  <c r="AI225" i="33"/>
  <c r="AA225" i="33"/>
  <c r="S225" i="33"/>
  <c r="K225" i="33"/>
  <c r="CL225" i="33"/>
  <c r="CD225" i="33"/>
  <c r="BV225" i="33"/>
  <c r="BN225" i="33"/>
  <c r="BF225" i="33"/>
  <c r="AX225" i="33"/>
  <c r="AP225" i="33"/>
  <c r="AH225" i="33"/>
  <c r="Z225" i="33"/>
  <c r="R225" i="33"/>
  <c r="J225" i="33"/>
  <c r="CS225" i="33"/>
  <c r="CK225" i="33"/>
  <c r="CC225" i="33"/>
  <c r="BU225" i="33"/>
  <c r="BM225" i="33"/>
  <c r="BE225" i="33"/>
  <c r="AW225" i="33"/>
  <c r="AO225" i="33"/>
  <c r="AG225" i="33"/>
  <c r="Y225" i="33"/>
  <c r="Q225" i="33"/>
  <c r="I225" i="33"/>
  <c r="CR225" i="33"/>
  <c r="CJ225" i="33"/>
  <c r="CB225" i="33"/>
  <c r="BT225" i="33"/>
  <c r="BL225" i="33"/>
  <c r="BD225" i="33"/>
  <c r="AV225" i="33"/>
  <c r="AN225" i="33"/>
  <c r="AF225" i="33"/>
  <c r="X225" i="33"/>
  <c r="P225" i="33"/>
  <c r="H225" i="33"/>
  <c r="CQ225" i="33"/>
  <c r="CI225" i="33"/>
  <c r="CA225" i="33"/>
  <c r="BS225" i="33"/>
  <c r="BK225" i="33"/>
  <c r="BC225" i="33"/>
  <c r="AU225" i="33"/>
  <c r="AM225" i="33"/>
  <c r="AE225" i="33"/>
  <c r="W225" i="33"/>
  <c r="O225" i="33"/>
  <c r="G225" i="33"/>
  <c r="CP225" i="33"/>
  <c r="CH225" i="33"/>
  <c r="BZ225" i="33"/>
  <c r="BR225" i="33"/>
  <c r="BJ225" i="33"/>
  <c r="BB225" i="33"/>
  <c r="AT225" i="33"/>
  <c r="AL225" i="33"/>
  <c r="AD225" i="33"/>
  <c r="V225" i="33"/>
  <c r="N225" i="33"/>
  <c r="CG225" i="33"/>
  <c r="U225" i="33"/>
  <c r="BY225" i="33"/>
  <c r="M225" i="33"/>
  <c r="BQ225" i="33"/>
  <c r="BI225" i="33"/>
  <c r="BA225" i="33"/>
  <c r="AS225" i="33"/>
  <c r="AK225" i="33"/>
  <c r="CO225" i="33"/>
  <c r="AC225" i="33"/>
  <c r="F71" i="30"/>
  <c r="F168" i="31"/>
  <c r="F10" i="32"/>
  <c r="F256" i="32"/>
  <c r="F158" i="33"/>
  <c r="F157" i="33"/>
  <c r="F156" i="33"/>
  <c r="F158" i="34"/>
  <c r="F213" i="34"/>
  <c r="F227" i="34"/>
  <c r="F265" i="34"/>
  <c r="E169" i="15"/>
  <c r="F124" i="15"/>
  <c r="E262" i="15"/>
  <c r="J184" i="15"/>
  <c r="H302" i="15"/>
  <c r="H307" i="15"/>
  <c r="H290" i="15"/>
  <c r="H298" i="15"/>
  <c r="H303" i="15"/>
  <c r="H291" i="15"/>
  <c r="H299" i="15"/>
  <c r="H292" i="15"/>
  <c r="H288" i="15"/>
  <c r="H306" i="15"/>
  <c r="H293" i="15"/>
  <c r="H289" i="15"/>
  <c r="CL193" i="15"/>
  <c r="CD193" i="15"/>
  <c r="BV193" i="15"/>
  <c r="BN193" i="15"/>
  <c r="BF193" i="15"/>
  <c r="AX193" i="15"/>
  <c r="AP193" i="15"/>
  <c r="AH193" i="15"/>
  <c r="Z193" i="15"/>
  <c r="R193" i="15"/>
  <c r="J193" i="15"/>
  <c r="CS193" i="15"/>
  <c r="CK193" i="15"/>
  <c r="CC193" i="15"/>
  <c r="BU193" i="15"/>
  <c r="BM193" i="15"/>
  <c r="BE193" i="15"/>
  <c r="AW193" i="15"/>
  <c r="AO193" i="15"/>
  <c r="AG193" i="15"/>
  <c r="Y193" i="15"/>
  <c r="Q193" i="15"/>
  <c r="I193" i="15"/>
  <c r="CR193" i="15"/>
  <c r="CJ193" i="15"/>
  <c r="CB193" i="15"/>
  <c r="BT193" i="15"/>
  <c r="BL193" i="15"/>
  <c r="BD193" i="15"/>
  <c r="AV193" i="15"/>
  <c r="AN193" i="15"/>
  <c r="AF193" i="15"/>
  <c r="X193" i="15"/>
  <c r="P193" i="15"/>
  <c r="H193" i="15"/>
  <c r="CQ193" i="15"/>
  <c r="CI193" i="15"/>
  <c r="CA193" i="15"/>
  <c r="BS193" i="15"/>
  <c r="BK193" i="15"/>
  <c r="BC193" i="15"/>
  <c r="AU193" i="15"/>
  <c r="AM193" i="15"/>
  <c r="AE193" i="15"/>
  <c r="W193" i="15"/>
  <c r="O193" i="15"/>
  <c r="G193" i="15"/>
  <c r="CP193" i="15"/>
  <c r="CH193" i="15"/>
  <c r="BZ193" i="15"/>
  <c r="BR193" i="15"/>
  <c r="BJ193" i="15"/>
  <c r="BB193" i="15"/>
  <c r="AT193" i="15"/>
  <c r="AL193" i="15"/>
  <c r="AD193" i="15"/>
  <c r="V193" i="15"/>
  <c r="N193" i="15"/>
  <c r="CO193" i="15"/>
  <c r="CG193" i="15"/>
  <c r="BY193" i="15"/>
  <c r="BQ193" i="15"/>
  <c r="BI193" i="15"/>
  <c r="BA193" i="15"/>
  <c r="AS193" i="15"/>
  <c r="AK193" i="15"/>
  <c r="AC193" i="15"/>
  <c r="U193" i="15"/>
  <c r="M193" i="15"/>
  <c r="CM193" i="15"/>
  <c r="CE193" i="15"/>
  <c r="BW193" i="15"/>
  <c r="BO193" i="15"/>
  <c r="BG193" i="15"/>
  <c r="AY193" i="15"/>
  <c r="AQ193" i="15"/>
  <c r="AI193" i="15"/>
  <c r="AA193" i="15"/>
  <c r="S193" i="15"/>
  <c r="K193" i="15"/>
  <c r="AZ193" i="15"/>
  <c r="AR193" i="15"/>
  <c r="AJ193" i="15"/>
  <c r="CN193" i="15"/>
  <c r="AB193" i="15"/>
  <c r="CF193" i="15"/>
  <c r="T193" i="15"/>
  <c r="BX193" i="15"/>
  <c r="L193" i="15"/>
  <c r="BP193" i="15"/>
  <c r="BH193" i="15"/>
  <c r="CR216" i="31"/>
  <c r="CJ216" i="31"/>
  <c r="CB216" i="31"/>
  <c r="BT216" i="31"/>
  <c r="BL216" i="31"/>
  <c r="BD216" i="31"/>
  <c r="AV216" i="31"/>
  <c r="AN216" i="31"/>
  <c r="AF216" i="31"/>
  <c r="X216" i="31"/>
  <c r="P216" i="31"/>
  <c r="H216" i="31"/>
  <c r="CQ216" i="31"/>
  <c r="CI216" i="31"/>
  <c r="CA216" i="31"/>
  <c r="BS216" i="31"/>
  <c r="BK216" i="31"/>
  <c r="BC216" i="31"/>
  <c r="AU216" i="31"/>
  <c r="AM216" i="31"/>
  <c r="AE216" i="31"/>
  <c r="W216" i="31"/>
  <c r="O216" i="31"/>
  <c r="G216" i="31"/>
  <c r="CP216" i="31"/>
  <c r="CH216" i="31"/>
  <c r="BZ216" i="31"/>
  <c r="BR216" i="31"/>
  <c r="BJ216" i="31"/>
  <c r="BB216" i="31"/>
  <c r="AT216" i="31"/>
  <c r="AL216" i="31"/>
  <c r="AD216" i="31"/>
  <c r="V216" i="31"/>
  <c r="N216" i="31"/>
  <c r="CO216" i="31"/>
  <c r="CG216" i="31"/>
  <c r="BY216" i="31"/>
  <c r="BQ216" i="31"/>
  <c r="BI216" i="31"/>
  <c r="BA216" i="31"/>
  <c r="AS216" i="31"/>
  <c r="AK216" i="31"/>
  <c r="AC216" i="31"/>
  <c r="U216" i="31"/>
  <c r="M216" i="31"/>
  <c r="CN216" i="31"/>
  <c r="CF216" i="31"/>
  <c r="BX216" i="31"/>
  <c r="BP216" i="31"/>
  <c r="BH216" i="31"/>
  <c r="AZ216" i="31"/>
  <c r="AR216" i="31"/>
  <c r="AJ216" i="31"/>
  <c r="AB216" i="31"/>
  <c r="T216" i="31"/>
  <c r="L216" i="31"/>
  <c r="CM216" i="31"/>
  <c r="CE216" i="31"/>
  <c r="BW216" i="31"/>
  <c r="BO216" i="31"/>
  <c r="BG216" i="31"/>
  <c r="AY216" i="31"/>
  <c r="AQ216" i="31"/>
  <c r="AI216" i="31"/>
  <c r="AA216" i="31"/>
  <c r="S216" i="31"/>
  <c r="K216" i="31"/>
  <c r="CL216" i="31"/>
  <c r="CD216" i="31"/>
  <c r="BV216" i="31"/>
  <c r="BN216" i="31"/>
  <c r="BF216" i="31"/>
  <c r="AX216" i="31"/>
  <c r="AP216" i="31"/>
  <c r="AH216" i="31"/>
  <c r="Z216" i="31"/>
  <c r="R216" i="31"/>
  <c r="J216" i="31"/>
  <c r="CS216" i="31"/>
  <c r="CK216" i="31"/>
  <c r="CC216" i="31"/>
  <c r="BU216" i="31"/>
  <c r="BM216" i="31"/>
  <c r="BE216" i="31"/>
  <c r="AW216" i="31"/>
  <c r="AO216" i="31"/>
  <c r="AG216" i="31"/>
  <c r="Y216" i="31"/>
  <c r="Q216" i="31"/>
  <c r="I216" i="31"/>
  <c r="E174" i="15"/>
  <c r="CP209" i="30"/>
  <c r="CH209" i="30"/>
  <c r="BZ209" i="30"/>
  <c r="BR209" i="30"/>
  <c r="BJ209" i="30"/>
  <c r="BB209" i="30"/>
  <c r="AT209" i="30"/>
  <c r="AL209" i="30"/>
  <c r="AD209" i="30"/>
  <c r="V209" i="30"/>
  <c r="N209" i="30"/>
  <c r="CO209" i="30"/>
  <c r="CG209" i="30"/>
  <c r="BY209" i="30"/>
  <c r="BQ209" i="30"/>
  <c r="BI209" i="30"/>
  <c r="BA209" i="30"/>
  <c r="AS209" i="30"/>
  <c r="AK209" i="30"/>
  <c r="AC209" i="30"/>
  <c r="U209" i="30"/>
  <c r="M209" i="30"/>
  <c r="CS209" i="30"/>
  <c r="CK209" i="30"/>
  <c r="CC209" i="30"/>
  <c r="BU209" i="30"/>
  <c r="BM209" i="30"/>
  <c r="BE209" i="30"/>
  <c r="AW209" i="30"/>
  <c r="AO209" i="30"/>
  <c r="AG209" i="30"/>
  <c r="Y209" i="30"/>
  <c r="Q209" i="30"/>
  <c r="I209" i="30"/>
  <c r="CN209" i="30"/>
  <c r="CB209" i="30"/>
  <c r="BO209" i="30"/>
  <c r="BC209" i="30"/>
  <c r="AP209" i="30"/>
  <c r="AB209" i="30"/>
  <c r="P209" i="30"/>
  <c r="CM209" i="30"/>
  <c r="CA209" i="30"/>
  <c r="BN209" i="30"/>
  <c r="AZ209" i="30"/>
  <c r="AN209" i="30"/>
  <c r="AA209" i="30"/>
  <c r="O209" i="30"/>
  <c r="CL209" i="30"/>
  <c r="BX209" i="30"/>
  <c r="BL209" i="30"/>
  <c r="AY209" i="30"/>
  <c r="AM209" i="30"/>
  <c r="Z209" i="30"/>
  <c r="L209" i="30"/>
  <c r="CJ209" i="30"/>
  <c r="BW209" i="30"/>
  <c r="BK209" i="30"/>
  <c r="AX209" i="30"/>
  <c r="AJ209" i="30"/>
  <c r="X209" i="30"/>
  <c r="K209" i="30"/>
  <c r="CI209" i="30"/>
  <c r="BV209" i="30"/>
  <c r="BH209" i="30"/>
  <c r="AV209" i="30"/>
  <c r="AI209" i="30"/>
  <c r="W209" i="30"/>
  <c r="J209" i="30"/>
  <c r="CF209" i="30"/>
  <c r="BT209" i="30"/>
  <c r="BG209" i="30"/>
  <c r="AU209" i="30"/>
  <c r="AH209" i="30"/>
  <c r="T209" i="30"/>
  <c r="H209" i="30"/>
  <c r="CR209" i="30"/>
  <c r="CE209" i="30"/>
  <c r="BS209" i="30"/>
  <c r="BF209" i="30"/>
  <c r="AR209" i="30"/>
  <c r="AF209" i="30"/>
  <c r="S209" i="30"/>
  <c r="G209" i="30"/>
  <c r="CQ209" i="30"/>
  <c r="CD209" i="30"/>
  <c r="BP209" i="30"/>
  <c r="BD209" i="30"/>
  <c r="AQ209" i="30"/>
  <c r="AE209" i="30"/>
  <c r="R209" i="30"/>
  <c r="CN208" i="34"/>
  <c r="CF208" i="34"/>
  <c r="BX208" i="34"/>
  <c r="BP208" i="34"/>
  <c r="BH208" i="34"/>
  <c r="AZ208" i="34"/>
  <c r="AR208" i="34"/>
  <c r="AJ208" i="34"/>
  <c r="AB208" i="34"/>
  <c r="T208" i="34"/>
  <c r="L208" i="34"/>
  <c r="CM208" i="34"/>
  <c r="CE208" i="34"/>
  <c r="BW208" i="34"/>
  <c r="BO208" i="34"/>
  <c r="BG208" i="34"/>
  <c r="AY208" i="34"/>
  <c r="AQ208" i="34"/>
  <c r="AI208" i="34"/>
  <c r="AA208" i="34"/>
  <c r="S208" i="34"/>
  <c r="K208" i="34"/>
  <c r="CL208" i="34"/>
  <c r="CD208" i="34"/>
  <c r="BV208" i="34"/>
  <c r="BN208" i="34"/>
  <c r="BF208" i="34"/>
  <c r="AX208" i="34"/>
  <c r="AP208" i="34"/>
  <c r="AH208" i="34"/>
  <c r="Z208" i="34"/>
  <c r="R208" i="34"/>
  <c r="J208" i="34"/>
  <c r="CR208" i="34"/>
  <c r="CJ208" i="34"/>
  <c r="CB208" i="34"/>
  <c r="BT208" i="34"/>
  <c r="BL208" i="34"/>
  <c r="BD208" i="34"/>
  <c r="AV208" i="34"/>
  <c r="AN208" i="34"/>
  <c r="AF208" i="34"/>
  <c r="X208" i="34"/>
  <c r="P208" i="34"/>
  <c r="H208" i="34"/>
  <c r="CQ208" i="34"/>
  <c r="CI208" i="34"/>
  <c r="CG208" i="34"/>
  <c r="BQ208" i="34"/>
  <c r="BA208" i="34"/>
  <c r="AK208" i="34"/>
  <c r="U208" i="34"/>
  <c r="CC208" i="34"/>
  <c r="BM208" i="34"/>
  <c r="AW208" i="34"/>
  <c r="AG208" i="34"/>
  <c r="Q208" i="34"/>
  <c r="CA208" i="34"/>
  <c r="BK208" i="34"/>
  <c r="AU208" i="34"/>
  <c r="AE208" i="34"/>
  <c r="O208" i="34"/>
  <c r="CS208" i="34"/>
  <c r="BZ208" i="34"/>
  <c r="BJ208" i="34"/>
  <c r="AT208" i="34"/>
  <c r="AD208" i="34"/>
  <c r="N208" i="34"/>
  <c r="CP208" i="34"/>
  <c r="BY208" i="34"/>
  <c r="BI208" i="34"/>
  <c r="AS208" i="34"/>
  <c r="AC208" i="34"/>
  <c r="M208" i="34"/>
  <c r="CO208" i="34"/>
  <c r="BU208" i="34"/>
  <c r="BE208" i="34"/>
  <c r="AO208" i="34"/>
  <c r="Y208" i="34"/>
  <c r="I208" i="34"/>
  <c r="CK208" i="34"/>
  <c r="BS208" i="34"/>
  <c r="BC208" i="34"/>
  <c r="AM208" i="34"/>
  <c r="W208" i="34"/>
  <c r="G208" i="34"/>
  <c r="V208" i="34"/>
  <c r="CH208" i="34"/>
  <c r="BR208" i="34"/>
  <c r="BB208" i="34"/>
  <c r="AL208" i="34"/>
  <c r="W184" i="34"/>
  <c r="BF244" i="32"/>
  <c r="BF166" i="32"/>
  <c r="BF181" i="32"/>
  <c r="BF184" i="32" s="1"/>
  <c r="AG244" i="32"/>
  <c r="AG255" i="32" s="1"/>
  <c r="AG166" i="32"/>
  <c r="AG181" i="32"/>
  <c r="AG184" i="32" s="1"/>
  <c r="BP244" i="31"/>
  <c r="BP166" i="31"/>
  <c r="BP181" i="31"/>
  <c r="BP184" i="31" s="1"/>
  <c r="CP232" i="31"/>
  <c r="AW244" i="30"/>
  <c r="AW255" i="30" s="1"/>
  <c r="AW166" i="30"/>
  <c r="AW181" i="30"/>
  <c r="AW184" i="30" s="1"/>
  <c r="BW244" i="30"/>
  <c r="BW255" i="30" s="1"/>
  <c r="BW181" i="30"/>
  <c r="BW184" i="30" s="1"/>
  <c r="BW166" i="30"/>
  <c r="AA181" i="30"/>
  <c r="AA184" i="30" s="1"/>
  <c r="AA244" i="30"/>
  <c r="AA255" i="30" s="1"/>
  <c r="AA258" i="30" s="1"/>
  <c r="AA248" i="30" s="1"/>
  <c r="AA250" i="30" s="1"/>
  <c r="AA166" i="30"/>
  <c r="CQ194" i="30"/>
  <c r="CI194" i="30"/>
  <c r="CA194" i="30"/>
  <c r="BS194" i="30"/>
  <c r="BK194" i="30"/>
  <c r="BC194" i="30"/>
  <c r="AU194" i="30"/>
  <c r="AM194" i="30"/>
  <c r="AE194" i="30"/>
  <c r="W194" i="30"/>
  <c r="O194" i="30"/>
  <c r="G194" i="30"/>
  <c r="CP194" i="30"/>
  <c r="CH194" i="30"/>
  <c r="BZ194" i="30"/>
  <c r="BR194" i="30"/>
  <c r="BJ194" i="30"/>
  <c r="BB194" i="30"/>
  <c r="AT194" i="30"/>
  <c r="AL194" i="30"/>
  <c r="AD194" i="30"/>
  <c r="V194" i="30"/>
  <c r="N194" i="30"/>
  <c r="CO194" i="30"/>
  <c r="CG194" i="30"/>
  <c r="BY194" i="30"/>
  <c r="BQ194" i="30"/>
  <c r="BI194" i="30"/>
  <c r="BA194" i="30"/>
  <c r="AS194" i="30"/>
  <c r="AK194" i="30"/>
  <c r="AC194" i="30"/>
  <c r="U194" i="30"/>
  <c r="M194" i="30"/>
  <c r="CN194" i="30"/>
  <c r="CF194" i="30"/>
  <c r="BX194" i="30"/>
  <c r="BP194" i="30"/>
  <c r="BH194" i="30"/>
  <c r="AZ194" i="30"/>
  <c r="AR194" i="30"/>
  <c r="AJ194" i="30"/>
  <c r="AB194" i="30"/>
  <c r="T194" i="30"/>
  <c r="L194" i="30"/>
  <c r="CM194" i="30"/>
  <c r="CE194" i="30"/>
  <c r="BW194" i="30"/>
  <c r="BO194" i="30"/>
  <c r="BG194" i="30"/>
  <c r="AY194" i="30"/>
  <c r="AQ194" i="30"/>
  <c r="AI194" i="30"/>
  <c r="AA194" i="30"/>
  <c r="S194" i="30"/>
  <c r="K194" i="30"/>
  <c r="CL194" i="30"/>
  <c r="CD194" i="30"/>
  <c r="BV194" i="30"/>
  <c r="BN194" i="30"/>
  <c r="BF194" i="30"/>
  <c r="AX194" i="30"/>
  <c r="AP194" i="30"/>
  <c r="AH194" i="30"/>
  <c r="Z194" i="30"/>
  <c r="R194" i="30"/>
  <c r="J194" i="30"/>
  <c r="CS194" i="30"/>
  <c r="CK194" i="30"/>
  <c r="CC194" i="30"/>
  <c r="BU194" i="30"/>
  <c r="BM194" i="30"/>
  <c r="BE194" i="30"/>
  <c r="AW194" i="30"/>
  <c r="AO194" i="30"/>
  <c r="AG194" i="30"/>
  <c r="Y194" i="30"/>
  <c r="Q194" i="30"/>
  <c r="I194" i="30"/>
  <c r="CR194" i="30"/>
  <c r="CJ194" i="30"/>
  <c r="CB194" i="30"/>
  <c r="BT194" i="30"/>
  <c r="BL194" i="30"/>
  <c r="BD194" i="30"/>
  <c r="AV194" i="30"/>
  <c r="AN194" i="30"/>
  <c r="AF194" i="30"/>
  <c r="X194" i="30"/>
  <c r="P194" i="30"/>
  <c r="H194" i="30"/>
  <c r="CP244" i="15"/>
  <c r="CP255" i="15" s="1"/>
  <c r="CP181" i="15"/>
  <c r="CP184" i="15" s="1"/>
  <c r="CP166" i="15"/>
  <c r="CS223" i="15"/>
  <c r="CK223" i="15"/>
  <c r="CC223" i="15"/>
  <c r="BU223" i="15"/>
  <c r="BM223" i="15"/>
  <c r="BE223" i="15"/>
  <c r="AW223" i="15"/>
  <c r="AO223" i="15"/>
  <c r="AG223" i="15"/>
  <c r="Y223" i="15"/>
  <c r="Q223" i="15"/>
  <c r="I223" i="15"/>
  <c r="CR223" i="15"/>
  <c r="CJ223" i="15"/>
  <c r="CB223" i="15"/>
  <c r="BT223" i="15"/>
  <c r="BL223" i="15"/>
  <c r="BD223" i="15"/>
  <c r="AV223" i="15"/>
  <c r="AN223" i="15"/>
  <c r="AF223" i="15"/>
  <c r="X223" i="15"/>
  <c r="P223" i="15"/>
  <c r="H223" i="15"/>
  <c r="CQ223" i="15"/>
  <c r="CI223" i="15"/>
  <c r="CA223" i="15"/>
  <c r="BS223" i="15"/>
  <c r="BK223" i="15"/>
  <c r="BC223" i="15"/>
  <c r="AU223" i="15"/>
  <c r="AM223" i="15"/>
  <c r="AE223" i="15"/>
  <c r="W223" i="15"/>
  <c r="O223" i="15"/>
  <c r="G223" i="15"/>
  <c r="CP223" i="15"/>
  <c r="CH223" i="15"/>
  <c r="BZ223" i="15"/>
  <c r="BR223" i="15"/>
  <c r="BJ223" i="15"/>
  <c r="BB223" i="15"/>
  <c r="AT223" i="15"/>
  <c r="AL223" i="15"/>
  <c r="AD223" i="15"/>
  <c r="V223" i="15"/>
  <c r="N223" i="15"/>
  <c r="CO223" i="15"/>
  <c r="CG223" i="15"/>
  <c r="BY223" i="15"/>
  <c r="BQ223" i="15"/>
  <c r="BI223" i="15"/>
  <c r="BA223" i="15"/>
  <c r="AS223" i="15"/>
  <c r="AK223" i="15"/>
  <c r="AC223" i="15"/>
  <c r="U223" i="15"/>
  <c r="M223" i="15"/>
  <c r="CN223" i="15"/>
  <c r="CF223" i="15"/>
  <c r="BX223" i="15"/>
  <c r="BP223" i="15"/>
  <c r="BH223" i="15"/>
  <c r="AZ223" i="15"/>
  <c r="AR223" i="15"/>
  <c r="AJ223" i="15"/>
  <c r="AB223" i="15"/>
  <c r="T223" i="15"/>
  <c r="L223" i="15"/>
  <c r="CM223" i="15"/>
  <c r="CE223" i="15"/>
  <c r="BW223" i="15"/>
  <c r="BO223" i="15"/>
  <c r="BG223" i="15"/>
  <c r="AY223" i="15"/>
  <c r="AQ223" i="15"/>
  <c r="AI223" i="15"/>
  <c r="AA223" i="15"/>
  <c r="S223" i="15"/>
  <c r="K223" i="15"/>
  <c r="CL223" i="15"/>
  <c r="CD223" i="15"/>
  <c r="BV223" i="15"/>
  <c r="BN223" i="15"/>
  <c r="BF223" i="15"/>
  <c r="AX223" i="15"/>
  <c r="AP223" i="15"/>
  <c r="AH223" i="15"/>
  <c r="Z223" i="15"/>
  <c r="R223" i="15"/>
  <c r="J223" i="15"/>
  <c r="CM220" i="30"/>
  <c r="CE220" i="30"/>
  <c r="BW220" i="30"/>
  <c r="BO220" i="30"/>
  <c r="BG220" i="30"/>
  <c r="AY220" i="30"/>
  <c r="AQ220" i="30"/>
  <c r="AI220" i="30"/>
  <c r="AA220" i="30"/>
  <c r="S220" i="30"/>
  <c r="K220" i="30"/>
  <c r="CL220" i="30"/>
  <c r="CD220" i="30"/>
  <c r="BV220" i="30"/>
  <c r="BN220" i="30"/>
  <c r="BF220" i="30"/>
  <c r="AX220" i="30"/>
  <c r="AP220" i="30"/>
  <c r="AH220" i="30"/>
  <c r="Z220" i="30"/>
  <c r="R220" i="30"/>
  <c r="J220" i="30"/>
  <c r="CS220" i="30"/>
  <c r="CK220" i="30"/>
  <c r="CC220" i="30"/>
  <c r="BU220" i="30"/>
  <c r="BM220" i="30"/>
  <c r="BE220" i="30"/>
  <c r="AW220" i="30"/>
  <c r="AO220" i="30"/>
  <c r="AG220" i="30"/>
  <c r="Y220" i="30"/>
  <c r="Q220" i="30"/>
  <c r="I220" i="30"/>
  <c r="CR220" i="30"/>
  <c r="CJ220" i="30"/>
  <c r="CB220" i="30"/>
  <c r="BT220" i="30"/>
  <c r="BL220" i="30"/>
  <c r="BD220" i="30"/>
  <c r="AV220" i="30"/>
  <c r="AN220" i="30"/>
  <c r="AF220" i="30"/>
  <c r="X220" i="30"/>
  <c r="P220" i="30"/>
  <c r="H220" i="30"/>
  <c r="CP220" i="30"/>
  <c r="CH220" i="30"/>
  <c r="BZ220" i="30"/>
  <c r="BR220" i="30"/>
  <c r="BJ220" i="30"/>
  <c r="BB220" i="30"/>
  <c r="AT220" i="30"/>
  <c r="AL220" i="30"/>
  <c r="AD220" i="30"/>
  <c r="V220" i="30"/>
  <c r="N220" i="30"/>
  <c r="CN220" i="30"/>
  <c r="CF220" i="30"/>
  <c r="BX220" i="30"/>
  <c r="BP220" i="30"/>
  <c r="BH220" i="30"/>
  <c r="AZ220" i="30"/>
  <c r="AR220" i="30"/>
  <c r="AJ220" i="30"/>
  <c r="AB220" i="30"/>
  <c r="T220" i="30"/>
  <c r="L220" i="30"/>
  <c r="BQ220" i="30"/>
  <c r="AK220" i="30"/>
  <c r="CQ220" i="30"/>
  <c r="BK220" i="30"/>
  <c r="AE220" i="30"/>
  <c r="CO220" i="30"/>
  <c r="BI220" i="30"/>
  <c r="AC220" i="30"/>
  <c r="CI220" i="30"/>
  <c r="BC220" i="30"/>
  <c r="W220" i="30"/>
  <c r="CG220" i="30"/>
  <c r="BA220" i="30"/>
  <c r="U220" i="30"/>
  <c r="CA220" i="30"/>
  <c r="AU220" i="30"/>
  <c r="O220" i="30"/>
  <c r="BY220" i="30"/>
  <c r="AS220" i="30"/>
  <c r="M220" i="30"/>
  <c r="BS220" i="30"/>
  <c r="AM220" i="30"/>
  <c r="G220" i="30"/>
  <c r="E71" i="15"/>
  <c r="E210" i="34"/>
  <c r="E174" i="34"/>
  <c r="BT232" i="34"/>
  <c r="AN232" i="34"/>
  <c r="H232" i="34"/>
  <c r="E226" i="34"/>
  <c r="E262" i="34"/>
  <c r="E205" i="34"/>
  <c r="BQ244" i="34"/>
  <c r="BQ255" i="34" s="1"/>
  <c r="BQ181" i="34"/>
  <c r="BQ184" i="34" s="1"/>
  <c r="BQ166" i="34"/>
  <c r="AW258" i="34"/>
  <c r="AW248" i="34" s="1"/>
  <c r="AW250" i="34" s="1"/>
  <c r="T258" i="34"/>
  <c r="T248" i="34" s="1"/>
  <c r="T250" i="34" s="1"/>
  <c r="E212" i="34"/>
  <c r="AB184" i="34"/>
  <c r="CJ244" i="34"/>
  <c r="CJ166" i="34"/>
  <c r="CJ181" i="34"/>
  <c r="CJ184" i="34" s="1"/>
  <c r="CQ184" i="34"/>
  <c r="AU258" i="34"/>
  <c r="AU248" i="34" s="1"/>
  <c r="AU250" i="34" s="1"/>
  <c r="N184" i="34"/>
  <c r="AT258" i="34"/>
  <c r="AT248" i="34" s="1"/>
  <c r="AT250" i="34" s="1"/>
  <c r="E268" i="34"/>
  <c r="I184" i="34"/>
  <c r="E204" i="33"/>
  <c r="E247" i="33"/>
  <c r="CJ184" i="33"/>
  <c r="E211" i="33"/>
  <c r="BQ258" i="33"/>
  <c r="BQ248" i="33" s="1"/>
  <c r="BQ250" i="33" s="1"/>
  <c r="AM244" i="33"/>
  <c r="AM166" i="33"/>
  <c r="AM181" i="33"/>
  <c r="AM184" i="33" s="1"/>
  <c r="AO244" i="33"/>
  <c r="AO181" i="33"/>
  <c r="AO184" i="33" s="1"/>
  <c r="AO166" i="33"/>
  <c r="E263" i="32"/>
  <c r="AX244" i="32"/>
  <c r="AX166" i="32"/>
  <c r="AX181" i="32"/>
  <c r="AX184" i="32" s="1"/>
  <c r="E234" i="32"/>
  <c r="CL232" i="32"/>
  <c r="BF232" i="32"/>
  <c r="Z232" i="32"/>
  <c r="BL244" i="32"/>
  <c r="BL181" i="32"/>
  <c r="BL184" i="32" s="1"/>
  <c r="BL166" i="32"/>
  <c r="AM258" i="32"/>
  <c r="AM248" i="32" s="1"/>
  <c r="AM250" i="32" s="1"/>
  <c r="CG258" i="32"/>
  <c r="CG248" i="32" s="1"/>
  <c r="CG250" i="32" s="1"/>
  <c r="BA258" i="32"/>
  <c r="BA248" i="32" s="1"/>
  <c r="BA250" i="32" s="1"/>
  <c r="U258" i="32"/>
  <c r="U248" i="32" s="1"/>
  <c r="U250" i="32" s="1"/>
  <c r="BH184" i="32"/>
  <c r="AB184" i="32"/>
  <c r="BU244" i="32"/>
  <c r="BU255" i="32" s="1"/>
  <c r="BU166" i="32"/>
  <c r="BU181" i="32"/>
  <c r="BU184" i="32" s="1"/>
  <c r="I244" i="32"/>
  <c r="I255" i="32" s="1"/>
  <c r="I166" i="32"/>
  <c r="I181" i="32"/>
  <c r="I184" i="32" s="1"/>
  <c r="BR258" i="32"/>
  <c r="BR248" i="32" s="1"/>
  <c r="BR250" i="32" s="1"/>
  <c r="V184" i="32"/>
  <c r="CE244" i="32"/>
  <c r="CE255" i="32" s="1"/>
  <c r="CE166" i="32"/>
  <c r="CE181" i="32"/>
  <c r="CE184" i="32" s="1"/>
  <c r="BO166" i="32"/>
  <c r="BO244" i="32"/>
  <c r="BO255" i="32" s="1"/>
  <c r="BO181" i="32"/>
  <c r="BO184" i="32" s="1"/>
  <c r="AY244" i="32"/>
  <c r="AY255" i="32" s="1"/>
  <c r="AY258" i="32" s="1"/>
  <c r="AY248" i="32" s="1"/>
  <c r="AY250" i="32" s="1"/>
  <c r="AY166" i="32"/>
  <c r="AY181" i="32"/>
  <c r="AY184" i="32" s="1"/>
  <c r="AI166" i="32"/>
  <c r="AI244" i="32"/>
  <c r="AI255" i="32" s="1"/>
  <c r="AI258" i="32" s="1"/>
  <c r="AI248" i="32" s="1"/>
  <c r="AI181" i="32"/>
  <c r="AI184" i="32" s="1"/>
  <c r="S244" i="32"/>
  <c r="S255" i="32" s="1"/>
  <c r="S258" i="32" s="1"/>
  <c r="S248" i="32" s="1"/>
  <c r="S250" i="32" s="1"/>
  <c r="S166" i="32"/>
  <c r="S181" i="32"/>
  <c r="S184" i="32" s="1"/>
  <c r="E157" i="32"/>
  <c r="E183" i="31"/>
  <c r="E191" i="10" s="1"/>
  <c r="BH244" i="31"/>
  <c r="BH166" i="31"/>
  <c r="BH181" i="31"/>
  <c r="BH184" i="31" s="1"/>
  <c r="E228" i="31"/>
  <c r="CG232" i="31"/>
  <c r="BA232" i="31"/>
  <c r="U232" i="31"/>
  <c r="BP232" i="31"/>
  <c r="AJ232" i="31"/>
  <c r="BG232" i="31"/>
  <c r="E247" i="31"/>
  <c r="E236" i="10" s="1"/>
  <c r="E227" i="31"/>
  <c r="BT258" i="31"/>
  <c r="BT248" i="31" s="1"/>
  <c r="BT250" i="31" s="1"/>
  <c r="BM184" i="31"/>
  <c r="AO184" i="31"/>
  <c r="AY184" i="31"/>
  <c r="CD184" i="31"/>
  <c r="R184" i="31"/>
  <c r="AP244" i="30"/>
  <c r="AP166" i="30"/>
  <c r="AP181" i="30"/>
  <c r="AP184" i="30" s="1"/>
  <c r="AR184" i="30"/>
  <c r="BZ258" i="30"/>
  <c r="BZ248" i="30" s="1"/>
  <c r="BZ250" i="30" s="1"/>
  <c r="E174" i="30"/>
  <c r="CK244" i="30"/>
  <c r="CK255" i="30" s="1"/>
  <c r="CK166" i="30"/>
  <c r="CK181" i="30"/>
  <c r="CK184" i="30" s="1"/>
  <c r="Y244" i="30"/>
  <c r="Y255" i="30" s="1"/>
  <c r="Y258" i="30" s="1"/>
  <c r="Y248" i="30" s="1"/>
  <c r="Y166" i="30"/>
  <c r="Y181" i="30"/>
  <c r="Y184" i="30" s="1"/>
  <c r="BT184" i="30"/>
  <c r="H184" i="30"/>
  <c r="E202" i="30"/>
  <c r="E214" i="30"/>
  <c r="BY258" i="30"/>
  <c r="BY248" i="30" s="1"/>
  <c r="BY250" i="30" s="1"/>
  <c r="CO192" i="30"/>
  <c r="CG192" i="30"/>
  <c r="BY192" i="30"/>
  <c r="BQ192" i="30"/>
  <c r="BI192" i="30"/>
  <c r="BA192" i="30"/>
  <c r="AS192" i="30"/>
  <c r="AK192" i="30"/>
  <c r="AC192" i="30"/>
  <c r="U192" i="30"/>
  <c r="M192" i="30"/>
  <c r="CN192" i="30"/>
  <c r="CF192" i="30"/>
  <c r="BX192" i="30"/>
  <c r="BP192" i="30"/>
  <c r="BH192" i="30"/>
  <c r="AZ192" i="30"/>
  <c r="AR192" i="30"/>
  <c r="AJ192" i="30"/>
  <c r="AB192" i="30"/>
  <c r="T192" i="30"/>
  <c r="L192" i="30"/>
  <c r="CM192" i="30"/>
  <c r="CE192" i="30"/>
  <c r="BW192" i="30"/>
  <c r="BO192" i="30"/>
  <c r="BG192" i="30"/>
  <c r="AY192" i="30"/>
  <c r="AQ192" i="30"/>
  <c r="AI192" i="30"/>
  <c r="AA192" i="30"/>
  <c r="S192" i="30"/>
  <c r="K192" i="30"/>
  <c r="CL192" i="30"/>
  <c r="CD192" i="30"/>
  <c r="BV192" i="30"/>
  <c r="BN192" i="30"/>
  <c r="BF192" i="30"/>
  <c r="AX192" i="30"/>
  <c r="AP192" i="30"/>
  <c r="AH192" i="30"/>
  <c r="Z192" i="30"/>
  <c r="R192" i="30"/>
  <c r="J192" i="30"/>
  <c r="CS192" i="30"/>
  <c r="CK192" i="30"/>
  <c r="CC192" i="30"/>
  <c r="BU192" i="30"/>
  <c r="BM192" i="30"/>
  <c r="BE192" i="30"/>
  <c r="AW192" i="30"/>
  <c r="AO192" i="30"/>
  <c r="AG192" i="30"/>
  <c r="Y192" i="30"/>
  <c r="Q192" i="30"/>
  <c r="I192" i="30"/>
  <c r="CR192" i="30"/>
  <c r="CJ192" i="30"/>
  <c r="CB192" i="30"/>
  <c r="BT192" i="30"/>
  <c r="BL192" i="30"/>
  <c r="BD192" i="30"/>
  <c r="AV192" i="30"/>
  <c r="AN192" i="30"/>
  <c r="AF192" i="30"/>
  <c r="X192" i="30"/>
  <c r="P192" i="30"/>
  <c r="H192" i="30"/>
  <c r="CQ192" i="30"/>
  <c r="CI192" i="30"/>
  <c r="CA192" i="30"/>
  <c r="BS192" i="30"/>
  <c r="BK192" i="30"/>
  <c r="BC192" i="30"/>
  <c r="AU192" i="30"/>
  <c r="AM192" i="30"/>
  <c r="AE192" i="30"/>
  <c r="W192" i="30"/>
  <c r="O192" i="30"/>
  <c r="G192" i="30"/>
  <c r="CP192" i="30"/>
  <c r="CH192" i="30"/>
  <c r="BZ192" i="30"/>
  <c r="BR192" i="30"/>
  <c r="BJ192" i="30"/>
  <c r="BB192" i="30"/>
  <c r="AT192" i="30"/>
  <c r="AL192" i="30"/>
  <c r="AD192" i="30"/>
  <c r="V192" i="30"/>
  <c r="N192" i="30"/>
  <c r="CP198" i="31"/>
  <c r="CH198" i="31"/>
  <c r="BZ198" i="31"/>
  <c r="BR198" i="31"/>
  <c r="BJ198" i="31"/>
  <c r="BB198" i="31"/>
  <c r="AT198" i="31"/>
  <c r="AL198" i="31"/>
  <c r="AD198" i="31"/>
  <c r="V198" i="31"/>
  <c r="N198" i="31"/>
  <c r="CO198" i="31"/>
  <c r="CG198" i="31"/>
  <c r="BY198" i="31"/>
  <c r="BQ198" i="31"/>
  <c r="BI198" i="31"/>
  <c r="BA198" i="31"/>
  <c r="AS198" i="31"/>
  <c r="AK198" i="31"/>
  <c r="AC198" i="31"/>
  <c r="U198" i="31"/>
  <c r="M198" i="31"/>
  <c r="CN198" i="31"/>
  <c r="CF198" i="31"/>
  <c r="BX198" i="31"/>
  <c r="BP198" i="31"/>
  <c r="BH198" i="31"/>
  <c r="AZ198" i="31"/>
  <c r="AR198" i="31"/>
  <c r="AJ198" i="31"/>
  <c r="AB198" i="31"/>
  <c r="T198" i="31"/>
  <c r="L198" i="31"/>
  <c r="CM198" i="31"/>
  <c r="CE198" i="31"/>
  <c r="BW198" i="31"/>
  <c r="BO198" i="31"/>
  <c r="BG198" i="31"/>
  <c r="AY198" i="31"/>
  <c r="AQ198" i="31"/>
  <c r="AI198" i="31"/>
  <c r="AA198" i="31"/>
  <c r="S198" i="31"/>
  <c r="K198" i="31"/>
  <c r="CL198" i="31"/>
  <c r="CD198" i="31"/>
  <c r="BV198" i="31"/>
  <c r="BN198" i="31"/>
  <c r="BF198" i="31"/>
  <c r="AX198" i="31"/>
  <c r="AP198" i="31"/>
  <c r="AH198" i="31"/>
  <c r="Z198" i="31"/>
  <c r="R198" i="31"/>
  <c r="J198" i="31"/>
  <c r="CS198" i="31"/>
  <c r="CK198" i="31"/>
  <c r="CC198" i="31"/>
  <c r="BU198" i="31"/>
  <c r="BM198" i="31"/>
  <c r="BE198" i="31"/>
  <c r="AW198" i="31"/>
  <c r="AO198" i="31"/>
  <c r="AG198" i="31"/>
  <c r="Y198" i="31"/>
  <c r="Q198" i="31"/>
  <c r="I198" i="31"/>
  <c r="CR198" i="31"/>
  <c r="CJ198" i="31"/>
  <c r="CB198" i="31"/>
  <c r="BT198" i="31"/>
  <c r="BL198" i="31"/>
  <c r="BD198" i="31"/>
  <c r="AV198" i="31"/>
  <c r="AN198" i="31"/>
  <c r="AF198" i="31"/>
  <c r="X198" i="31"/>
  <c r="P198" i="31"/>
  <c r="H198" i="31"/>
  <c r="BK198" i="31"/>
  <c r="BC198" i="31"/>
  <c r="AU198" i="31"/>
  <c r="AM198" i="31"/>
  <c r="CQ198" i="31"/>
  <c r="AE198" i="31"/>
  <c r="CI198" i="31"/>
  <c r="W198" i="31"/>
  <c r="CA198" i="31"/>
  <c r="O198" i="31"/>
  <c r="BS198" i="31"/>
  <c r="G198" i="31"/>
  <c r="CM195" i="31"/>
  <c r="CE195" i="31"/>
  <c r="BW195" i="31"/>
  <c r="BO195" i="31"/>
  <c r="BG195" i="31"/>
  <c r="AY195" i="31"/>
  <c r="AQ195" i="31"/>
  <c r="AI195" i="31"/>
  <c r="AA195" i="31"/>
  <c r="S195" i="31"/>
  <c r="K195" i="31"/>
  <c r="CL195" i="31"/>
  <c r="CD195" i="31"/>
  <c r="BV195" i="31"/>
  <c r="BN195" i="31"/>
  <c r="BF195" i="31"/>
  <c r="AX195" i="31"/>
  <c r="AP195" i="31"/>
  <c r="AH195" i="31"/>
  <c r="Z195" i="31"/>
  <c r="R195" i="31"/>
  <c r="J195" i="31"/>
  <c r="CS195" i="31"/>
  <c r="CK195" i="31"/>
  <c r="CC195" i="31"/>
  <c r="BU195" i="31"/>
  <c r="BM195" i="31"/>
  <c r="BE195" i="31"/>
  <c r="AW195" i="31"/>
  <c r="AO195" i="31"/>
  <c r="AG195" i="31"/>
  <c r="Y195" i="31"/>
  <c r="Q195" i="31"/>
  <c r="I195" i="31"/>
  <c r="CR195" i="31"/>
  <c r="CJ195" i="31"/>
  <c r="CB195" i="31"/>
  <c r="BT195" i="31"/>
  <c r="BL195" i="31"/>
  <c r="BD195" i="31"/>
  <c r="AV195" i="31"/>
  <c r="AN195" i="31"/>
  <c r="AF195" i="31"/>
  <c r="X195" i="31"/>
  <c r="P195" i="31"/>
  <c r="H195" i="31"/>
  <c r="CQ195" i="31"/>
  <c r="CI195" i="31"/>
  <c r="CA195" i="31"/>
  <c r="BS195" i="31"/>
  <c r="BK195" i="31"/>
  <c r="BC195" i="31"/>
  <c r="AU195" i="31"/>
  <c r="AM195" i="31"/>
  <c r="AE195" i="31"/>
  <c r="W195" i="31"/>
  <c r="O195" i="31"/>
  <c r="G195" i="31"/>
  <c r="CP195" i="31"/>
  <c r="CH195" i="31"/>
  <c r="BZ195" i="31"/>
  <c r="BR195" i="31"/>
  <c r="BJ195" i="31"/>
  <c r="BB195" i="31"/>
  <c r="AT195" i="31"/>
  <c r="AL195" i="31"/>
  <c r="AD195" i="31"/>
  <c r="V195" i="31"/>
  <c r="N195" i="31"/>
  <c r="CO195" i="31"/>
  <c r="CG195" i="31"/>
  <c r="BY195" i="31"/>
  <c r="BQ195" i="31"/>
  <c r="BI195" i="31"/>
  <c r="BA195" i="31"/>
  <c r="AS195" i="31"/>
  <c r="AK195" i="31"/>
  <c r="AC195" i="31"/>
  <c r="U195" i="31"/>
  <c r="M195" i="31"/>
  <c r="AZ195" i="31"/>
  <c r="AR195" i="31"/>
  <c r="AJ195" i="31"/>
  <c r="CN195" i="31"/>
  <c r="AB195" i="31"/>
  <c r="CF195" i="31"/>
  <c r="T195" i="31"/>
  <c r="BX195" i="31"/>
  <c r="L195" i="31"/>
  <c r="BP195" i="31"/>
  <c r="BH195" i="31"/>
  <c r="CP193" i="32"/>
  <c r="CH193" i="32"/>
  <c r="BZ193" i="32"/>
  <c r="BR193" i="32"/>
  <c r="BJ193" i="32"/>
  <c r="BB193" i="32"/>
  <c r="AT193" i="32"/>
  <c r="AL193" i="32"/>
  <c r="AD193" i="32"/>
  <c r="V193" i="32"/>
  <c r="N193" i="32"/>
  <c r="CO193" i="32"/>
  <c r="CG193" i="32"/>
  <c r="BY193" i="32"/>
  <c r="BQ193" i="32"/>
  <c r="BI193" i="32"/>
  <c r="BA193" i="32"/>
  <c r="AS193" i="32"/>
  <c r="AK193" i="32"/>
  <c r="AC193" i="32"/>
  <c r="U193" i="32"/>
  <c r="M193" i="32"/>
  <c r="CN193" i="32"/>
  <c r="CF193" i="32"/>
  <c r="BX193" i="32"/>
  <c r="BP193" i="32"/>
  <c r="BH193" i="32"/>
  <c r="AZ193" i="32"/>
  <c r="AR193" i="32"/>
  <c r="AJ193" i="32"/>
  <c r="AB193" i="32"/>
  <c r="T193" i="32"/>
  <c r="L193" i="32"/>
  <c r="CM193" i="32"/>
  <c r="CE193" i="32"/>
  <c r="BW193" i="32"/>
  <c r="BO193" i="32"/>
  <c r="BG193" i="32"/>
  <c r="AY193" i="32"/>
  <c r="AQ193" i="32"/>
  <c r="AI193" i="32"/>
  <c r="AA193" i="32"/>
  <c r="S193" i="32"/>
  <c r="K193" i="32"/>
  <c r="CL193" i="32"/>
  <c r="CD193" i="32"/>
  <c r="BV193" i="32"/>
  <c r="BN193" i="32"/>
  <c r="BF193" i="32"/>
  <c r="AX193" i="32"/>
  <c r="AP193" i="32"/>
  <c r="AH193" i="32"/>
  <c r="Z193" i="32"/>
  <c r="R193" i="32"/>
  <c r="J193" i="32"/>
  <c r="CS193" i="32"/>
  <c r="CK193" i="32"/>
  <c r="CC193" i="32"/>
  <c r="BU193" i="32"/>
  <c r="BM193" i="32"/>
  <c r="BE193" i="32"/>
  <c r="AW193" i="32"/>
  <c r="AO193" i="32"/>
  <c r="AG193" i="32"/>
  <c r="Y193" i="32"/>
  <c r="Q193" i="32"/>
  <c r="I193" i="32"/>
  <c r="CR193" i="32"/>
  <c r="BL193" i="32"/>
  <c r="AF193" i="32"/>
  <c r="CQ193" i="32"/>
  <c r="BK193" i="32"/>
  <c r="AE193" i="32"/>
  <c r="CJ193" i="32"/>
  <c r="BD193" i="32"/>
  <c r="X193" i="32"/>
  <c r="CI193" i="32"/>
  <c r="BC193" i="32"/>
  <c r="W193" i="32"/>
  <c r="CB193" i="32"/>
  <c r="AV193" i="32"/>
  <c r="P193" i="32"/>
  <c r="CA193" i="32"/>
  <c r="AU193" i="32"/>
  <c r="O193" i="32"/>
  <c r="BT193" i="32"/>
  <c r="AN193" i="32"/>
  <c r="H193" i="32"/>
  <c r="BS193" i="32"/>
  <c r="AM193" i="32"/>
  <c r="G193" i="32"/>
  <c r="CN198" i="33"/>
  <c r="CF198" i="33"/>
  <c r="BX198" i="33"/>
  <c r="BP198" i="33"/>
  <c r="BH198" i="33"/>
  <c r="AZ198" i="33"/>
  <c r="AR198" i="33"/>
  <c r="AJ198" i="33"/>
  <c r="AB198" i="33"/>
  <c r="T198" i="33"/>
  <c r="L198" i="33"/>
  <c r="CM198" i="33"/>
  <c r="CE198" i="33"/>
  <c r="BW198" i="33"/>
  <c r="BO198" i="33"/>
  <c r="BG198" i="33"/>
  <c r="AY198" i="33"/>
  <c r="AQ198" i="33"/>
  <c r="AI198" i="33"/>
  <c r="AA198" i="33"/>
  <c r="S198" i="33"/>
  <c r="K198" i="33"/>
  <c r="CL198" i="33"/>
  <c r="CD198" i="33"/>
  <c r="BV198" i="33"/>
  <c r="BN198" i="33"/>
  <c r="BF198" i="33"/>
  <c r="AX198" i="33"/>
  <c r="AP198" i="33"/>
  <c r="AH198" i="33"/>
  <c r="Z198" i="33"/>
  <c r="R198" i="33"/>
  <c r="J198" i="33"/>
  <c r="CS198" i="33"/>
  <c r="CK198" i="33"/>
  <c r="CC198" i="33"/>
  <c r="BU198" i="33"/>
  <c r="BM198" i="33"/>
  <c r="BE198" i="33"/>
  <c r="AW198" i="33"/>
  <c r="AO198" i="33"/>
  <c r="AG198" i="33"/>
  <c r="Y198" i="33"/>
  <c r="Q198" i="33"/>
  <c r="I198" i="33"/>
  <c r="CR198" i="33"/>
  <c r="CJ198" i="33"/>
  <c r="CB198" i="33"/>
  <c r="BT198" i="33"/>
  <c r="BL198" i="33"/>
  <c r="BD198" i="33"/>
  <c r="AV198" i="33"/>
  <c r="AN198" i="33"/>
  <c r="AF198" i="33"/>
  <c r="X198" i="33"/>
  <c r="P198" i="33"/>
  <c r="H198" i="33"/>
  <c r="CQ198" i="33"/>
  <c r="CI198" i="33"/>
  <c r="CA198" i="33"/>
  <c r="BS198" i="33"/>
  <c r="BK198" i="33"/>
  <c r="BC198" i="33"/>
  <c r="AU198" i="33"/>
  <c r="AM198" i="33"/>
  <c r="AE198" i="33"/>
  <c r="W198" i="33"/>
  <c r="O198" i="33"/>
  <c r="G198" i="33"/>
  <c r="CP198" i="33"/>
  <c r="CH198" i="33"/>
  <c r="BZ198" i="33"/>
  <c r="BR198" i="33"/>
  <c r="BJ198" i="33"/>
  <c r="BB198" i="33"/>
  <c r="AT198" i="33"/>
  <c r="AL198" i="33"/>
  <c r="AD198" i="33"/>
  <c r="V198" i="33"/>
  <c r="N198" i="33"/>
  <c r="BI198" i="33"/>
  <c r="BA198" i="33"/>
  <c r="AS198" i="33"/>
  <c r="AK198" i="33"/>
  <c r="CO198" i="33"/>
  <c r="AC198" i="33"/>
  <c r="CG198" i="33"/>
  <c r="U198" i="33"/>
  <c r="BY198" i="33"/>
  <c r="M198" i="33"/>
  <c r="BQ198" i="33"/>
  <c r="CP196" i="34"/>
  <c r="CH196" i="34"/>
  <c r="BZ196" i="34"/>
  <c r="BR196" i="34"/>
  <c r="BJ196" i="34"/>
  <c r="BB196" i="34"/>
  <c r="AT196" i="34"/>
  <c r="AL196" i="34"/>
  <c r="AD196" i="34"/>
  <c r="V196" i="34"/>
  <c r="N196" i="34"/>
  <c r="CO196" i="34"/>
  <c r="CG196" i="34"/>
  <c r="BY196" i="34"/>
  <c r="BQ196" i="34"/>
  <c r="BI196" i="34"/>
  <c r="BA196" i="34"/>
  <c r="AS196" i="34"/>
  <c r="AK196" i="34"/>
  <c r="AC196" i="34"/>
  <c r="U196" i="34"/>
  <c r="M196" i="34"/>
  <c r="CN196" i="34"/>
  <c r="CF196" i="34"/>
  <c r="BX196" i="34"/>
  <c r="BP196" i="34"/>
  <c r="BH196" i="34"/>
  <c r="AZ196" i="34"/>
  <c r="AR196" i="34"/>
  <c r="AJ196" i="34"/>
  <c r="AB196" i="34"/>
  <c r="T196" i="34"/>
  <c r="L196" i="34"/>
  <c r="CM196" i="34"/>
  <c r="CE196" i="34"/>
  <c r="BW196" i="34"/>
  <c r="BO196" i="34"/>
  <c r="BG196" i="34"/>
  <c r="AY196" i="34"/>
  <c r="AQ196" i="34"/>
  <c r="AI196" i="34"/>
  <c r="AA196" i="34"/>
  <c r="S196" i="34"/>
  <c r="K196" i="34"/>
  <c r="CL196" i="34"/>
  <c r="CD196" i="34"/>
  <c r="BV196" i="34"/>
  <c r="BN196" i="34"/>
  <c r="BF196" i="34"/>
  <c r="AX196" i="34"/>
  <c r="AP196" i="34"/>
  <c r="AH196" i="34"/>
  <c r="Z196" i="34"/>
  <c r="R196" i="34"/>
  <c r="J196" i="34"/>
  <c r="CS196" i="34"/>
  <c r="CK196" i="34"/>
  <c r="CC196" i="34"/>
  <c r="BU196" i="34"/>
  <c r="BM196" i="34"/>
  <c r="BE196" i="34"/>
  <c r="AW196" i="34"/>
  <c r="AO196" i="34"/>
  <c r="AG196" i="34"/>
  <c r="Y196" i="34"/>
  <c r="Q196" i="34"/>
  <c r="I196" i="34"/>
  <c r="CR196" i="34"/>
  <c r="CJ196" i="34"/>
  <c r="CB196" i="34"/>
  <c r="BT196" i="34"/>
  <c r="BL196" i="34"/>
  <c r="BD196" i="34"/>
  <c r="AV196" i="34"/>
  <c r="AN196" i="34"/>
  <c r="AF196" i="34"/>
  <c r="X196" i="34"/>
  <c r="P196" i="34"/>
  <c r="H196" i="34"/>
  <c r="CI196" i="34"/>
  <c r="W196" i="34"/>
  <c r="CA196" i="34"/>
  <c r="O196" i="34"/>
  <c r="BS196" i="34"/>
  <c r="G196" i="34"/>
  <c r="BK196" i="34"/>
  <c r="BC196" i="34"/>
  <c r="AU196" i="34"/>
  <c r="AM196" i="34"/>
  <c r="CQ196" i="34"/>
  <c r="AE196" i="34"/>
  <c r="CS192" i="15"/>
  <c r="CK192" i="15"/>
  <c r="CC192" i="15"/>
  <c r="BU192" i="15"/>
  <c r="BM192" i="15"/>
  <c r="BE192" i="15"/>
  <c r="AW192" i="15"/>
  <c r="AO192" i="15"/>
  <c r="AG192" i="15"/>
  <c r="Y192" i="15"/>
  <c r="Q192" i="15"/>
  <c r="CR192" i="15"/>
  <c r="CJ192" i="15"/>
  <c r="CB192" i="15"/>
  <c r="BT192" i="15"/>
  <c r="BL192" i="15"/>
  <c r="BD192" i="15"/>
  <c r="AV192" i="15"/>
  <c r="AN192" i="15"/>
  <c r="AF192" i="15"/>
  <c r="X192" i="15"/>
  <c r="P192" i="15"/>
  <c r="H192" i="15"/>
  <c r="CQ192" i="15"/>
  <c r="CI192" i="15"/>
  <c r="CA192" i="15"/>
  <c r="BS192" i="15"/>
  <c r="BK192" i="15"/>
  <c r="BC192" i="15"/>
  <c r="AU192" i="15"/>
  <c r="AM192" i="15"/>
  <c r="AE192" i="15"/>
  <c r="W192" i="15"/>
  <c r="O192" i="15"/>
  <c r="G192" i="15"/>
  <c r="CP192" i="15"/>
  <c r="CH192" i="15"/>
  <c r="BZ192" i="15"/>
  <c r="BR192" i="15"/>
  <c r="BJ192" i="15"/>
  <c r="BB192" i="15"/>
  <c r="AT192" i="15"/>
  <c r="AL192" i="15"/>
  <c r="AD192" i="15"/>
  <c r="V192" i="15"/>
  <c r="N192" i="15"/>
  <c r="CO192" i="15"/>
  <c r="CG192" i="15"/>
  <c r="BY192" i="15"/>
  <c r="BQ192" i="15"/>
  <c r="BI192" i="15"/>
  <c r="BA192" i="15"/>
  <c r="AS192" i="15"/>
  <c r="AK192" i="15"/>
  <c r="AC192" i="15"/>
  <c r="U192" i="15"/>
  <c r="M192" i="15"/>
  <c r="CN192" i="15"/>
  <c r="CF192" i="15"/>
  <c r="BX192" i="15"/>
  <c r="BP192" i="15"/>
  <c r="BH192" i="15"/>
  <c r="AZ192" i="15"/>
  <c r="AR192" i="15"/>
  <c r="AJ192" i="15"/>
  <c r="AB192" i="15"/>
  <c r="T192" i="15"/>
  <c r="L192" i="15"/>
  <c r="CL192" i="15"/>
  <c r="CD192" i="15"/>
  <c r="BV192" i="15"/>
  <c r="BN192" i="15"/>
  <c r="BF192" i="15"/>
  <c r="AX192" i="15"/>
  <c r="AP192" i="15"/>
  <c r="AH192" i="15"/>
  <c r="Z192" i="15"/>
  <c r="R192" i="15"/>
  <c r="J192" i="15"/>
  <c r="CM192" i="15"/>
  <c r="AA192" i="15"/>
  <c r="CE192" i="15"/>
  <c r="S192" i="15"/>
  <c r="BW192" i="15"/>
  <c r="K192" i="15"/>
  <c r="BO192" i="15"/>
  <c r="BG192" i="15"/>
  <c r="AY192" i="15"/>
  <c r="AQ192" i="15"/>
  <c r="AI192" i="15"/>
  <c r="CH244" i="15"/>
  <c r="CH181" i="15"/>
  <c r="CH184" i="15" s="1"/>
  <c r="CH166" i="15"/>
  <c r="E168" i="15"/>
  <c r="CJ232" i="15"/>
  <c r="CF244" i="15"/>
  <c r="CF255" i="15" s="1"/>
  <c r="CF181" i="15"/>
  <c r="CF184" i="15" s="1"/>
  <c r="CF166" i="15"/>
  <c r="T244" i="15"/>
  <c r="T255" i="15" s="1"/>
  <c r="T181" i="15"/>
  <c r="T184" i="15" s="1"/>
  <c r="T166" i="15"/>
  <c r="CP223" i="30"/>
  <c r="CH223" i="30"/>
  <c r="BZ223" i="30"/>
  <c r="BR223" i="30"/>
  <c r="BJ223" i="30"/>
  <c r="BB223" i="30"/>
  <c r="AT223" i="30"/>
  <c r="AL223" i="30"/>
  <c r="AD223" i="30"/>
  <c r="V223" i="30"/>
  <c r="N223" i="30"/>
  <c r="CO223" i="30"/>
  <c r="CG223" i="30"/>
  <c r="BY223" i="30"/>
  <c r="BQ223" i="30"/>
  <c r="BI223" i="30"/>
  <c r="BA223" i="30"/>
  <c r="AS223" i="30"/>
  <c r="AK223" i="30"/>
  <c r="AC223" i="30"/>
  <c r="U223" i="30"/>
  <c r="M223" i="30"/>
  <c r="CN223" i="30"/>
  <c r="CF223" i="30"/>
  <c r="BX223" i="30"/>
  <c r="BP223" i="30"/>
  <c r="BH223" i="30"/>
  <c r="AZ223" i="30"/>
  <c r="AR223" i="30"/>
  <c r="AJ223" i="30"/>
  <c r="AB223" i="30"/>
  <c r="T223" i="30"/>
  <c r="L223" i="30"/>
  <c r="CM223" i="30"/>
  <c r="CE223" i="30"/>
  <c r="BW223" i="30"/>
  <c r="BO223" i="30"/>
  <c r="BG223" i="30"/>
  <c r="AY223" i="30"/>
  <c r="AQ223" i="30"/>
  <c r="AI223" i="30"/>
  <c r="AA223" i="30"/>
  <c r="S223" i="30"/>
  <c r="K223" i="30"/>
  <c r="CS223" i="30"/>
  <c r="CK223" i="30"/>
  <c r="CC223" i="30"/>
  <c r="BU223" i="30"/>
  <c r="BM223" i="30"/>
  <c r="BE223" i="30"/>
  <c r="AW223" i="30"/>
  <c r="AO223" i="30"/>
  <c r="AG223" i="30"/>
  <c r="Y223" i="30"/>
  <c r="Q223" i="30"/>
  <c r="I223" i="30"/>
  <c r="CQ223" i="30"/>
  <c r="CI223" i="30"/>
  <c r="CA223" i="30"/>
  <c r="BS223" i="30"/>
  <c r="BK223" i="30"/>
  <c r="BC223" i="30"/>
  <c r="AU223" i="30"/>
  <c r="AM223" i="30"/>
  <c r="AE223" i="30"/>
  <c r="W223" i="30"/>
  <c r="O223" i="30"/>
  <c r="G223" i="30"/>
  <c r="CL223" i="30"/>
  <c r="BF223" i="30"/>
  <c r="Z223" i="30"/>
  <c r="CJ223" i="30"/>
  <c r="BD223" i="30"/>
  <c r="X223" i="30"/>
  <c r="CD223" i="30"/>
  <c r="AX223" i="30"/>
  <c r="R223" i="30"/>
  <c r="CB223" i="30"/>
  <c r="AV223" i="30"/>
  <c r="P223" i="30"/>
  <c r="BV223" i="30"/>
  <c r="AP223" i="30"/>
  <c r="J223" i="30"/>
  <c r="BT223" i="30"/>
  <c r="AN223" i="30"/>
  <c r="H223" i="30"/>
  <c r="BN223" i="30"/>
  <c r="AH223" i="30"/>
  <c r="CR223" i="30"/>
  <c r="BL223" i="30"/>
  <c r="AF223" i="30"/>
  <c r="CM220" i="32"/>
  <c r="CE220" i="32"/>
  <c r="BW220" i="32"/>
  <c r="BO220" i="32"/>
  <c r="BG220" i="32"/>
  <c r="AY220" i="32"/>
  <c r="AQ220" i="32"/>
  <c r="AI220" i="32"/>
  <c r="AA220" i="32"/>
  <c r="S220" i="32"/>
  <c r="K220" i="32"/>
  <c r="CL220" i="32"/>
  <c r="CD220" i="32"/>
  <c r="BV220" i="32"/>
  <c r="BN220" i="32"/>
  <c r="BF220" i="32"/>
  <c r="AX220" i="32"/>
  <c r="AP220" i="32"/>
  <c r="AH220" i="32"/>
  <c r="Z220" i="32"/>
  <c r="R220" i="32"/>
  <c r="J220" i="32"/>
  <c r="CS220" i="32"/>
  <c r="CK220" i="32"/>
  <c r="CC220" i="32"/>
  <c r="BU220" i="32"/>
  <c r="BM220" i="32"/>
  <c r="BE220" i="32"/>
  <c r="AW220" i="32"/>
  <c r="AO220" i="32"/>
  <c r="AG220" i="32"/>
  <c r="Y220" i="32"/>
  <c r="Q220" i="32"/>
  <c r="I220" i="32"/>
  <c r="CR220" i="32"/>
  <c r="CJ220" i="32"/>
  <c r="CB220" i="32"/>
  <c r="BT220" i="32"/>
  <c r="BL220" i="32"/>
  <c r="BD220" i="32"/>
  <c r="AV220" i="32"/>
  <c r="AN220" i="32"/>
  <c r="AF220" i="32"/>
  <c r="X220" i="32"/>
  <c r="P220" i="32"/>
  <c r="H220" i="32"/>
  <c r="CQ220" i="32"/>
  <c r="CI220" i="32"/>
  <c r="CA220" i="32"/>
  <c r="BS220" i="32"/>
  <c r="BK220" i="32"/>
  <c r="BC220" i="32"/>
  <c r="AU220" i="32"/>
  <c r="AM220" i="32"/>
  <c r="AE220" i="32"/>
  <c r="W220" i="32"/>
  <c r="O220" i="32"/>
  <c r="G220" i="32"/>
  <c r="CP220" i="32"/>
  <c r="CH220" i="32"/>
  <c r="BZ220" i="32"/>
  <c r="BR220" i="32"/>
  <c r="BJ220" i="32"/>
  <c r="BB220" i="32"/>
  <c r="AT220" i="32"/>
  <c r="AL220" i="32"/>
  <c r="AD220" i="32"/>
  <c r="V220" i="32"/>
  <c r="N220" i="32"/>
  <c r="CO220" i="32"/>
  <c r="CG220" i="32"/>
  <c r="BY220" i="32"/>
  <c r="BQ220" i="32"/>
  <c r="BI220" i="32"/>
  <c r="BA220" i="32"/>
  <c r="AS220" i="32"/>
  <c r="AK220" i="32"/>
  <c r="AC220" i="32"/>
  <c r="U220" i="32"/>
  <c r="M220" i="32"/>
  <c r="CF220" i="32"/>
  <c r="T220" i="32"/>
  <c r="BX220" i="32"/>
  <c r="L220" i="32"/>
  <c r="BP220" i="32"/>
  <c r="BH220" i="32"/>
  <c r="AZ220" i="32"/>
  <c r="AR220" i="32"/>
  <c r="AJ220" i="32"/>
  <c r="CN220" i="32"/>
  <c r="AB220" i="32"/>
  <c r="CO220" i="33"/>
  <c r="CG220" i="33"/>
  <c r="BY220" i="33"/>
  <c r="BQ220" i="33"/>
  <c r="BI220" i="33"/>
  <c r="BA220" i="33"/>
  <c r="AS220" i="33"/>
  <c r="AK220" i="33"/>
  <c r="AC220" i="33"/>
  <c r="U220" i="33"/>
  <c r="M220" i="33"/>
  <c r="CN220" i="33"/>
  <c r="CF220" i="33"/>
  <c r="BX220" i="33"/>
  <c r="BP220" i="33"/>
  <c r="BH220" i="33"/>
  <c r="AZ220" i="33"/>
  <c r="AR220" i="33"/>
  <c r="AJ220" i="33"/>
  <c r="AB220" i="33"/>
  <c r="T220" i="33"/>
  <c r="L220" i="33"/>
  <c r="CM220" i="33"/>
  <c r="CE220" i="33"/>
  <c r="BW220" i="33"/>
  <c r="BO220" i="33"/>
  <c r="BG220" i="33"/>
  <c r="AY220" i="33"/>
  <c r="AQ220" i="33"/>
  <c r="AI220" i="33"/>
  <c r="AA220" i="33"/>
  <c r="S220" i="33"/>
  <c r="K220" i="33"/>
  <c r="CL220" i="33"/>
  <c r="CD220" i="33"/>
  <c r="BV220" i="33"/>
  <c r="BN220" i="33"/>
  <c r="BF220" i="33"/>
  <c r="AX220" i="33"/>
  <c r="AP220" i="33"/>
  <c r="AH220" i="33"/>
  <c r="Z220" i="33"/>
  <c r="R220" i="33"/>
  <c r="J220" i="33"/>
  <c r="CS220" i="33"/>
  <c r="CK220" i="33"/>
  <c r="CC220" i="33"/>
  <c r="BU220" i="33"/>
  <c r="BM220" i="33"/>
  <c r="BE220" i="33"/>
  <c r="AW220" i="33"/>
  <c r="AO220" i="33"/>
  <c r="AG220" i="33"/>
  <c r="Y220" i="33"/>
  <c r="Q220" i="33"/>
  <c r="I220" i="33"/>
  <c r="CR220" i="33"/>
  <c r="BZ220" i="33"/>
  <c r="BC220" i="33"/>
  <c r="AF220" i="33"/>
  <c r="N220" i="33"/>
  <c r="CQ220" i="33"/>
  <c r="BT220" i="33"/>
  <c r="BB220" i="33"/>
  <c r="AE220" i="33"/>
  <c r="H220" i="33"/>
  <c r="CP220" i="33"/>
  <c r="BS220" i="33"/>
  <c r="AV220" i="33"/>
  <c r="AD220" i="33"/>
  <c r="G220" i="33"/>
  <c r="CJ220" i="33"/>
  <c r="BR220" i="33"/>
  <c r="AU220" i="33"/>
  <c r="X220" i="33"/>
  <c r="CI220" i="33"/>
  <c r="BL220" i="33"/>
  <c r="AT220" i="33"/>
  <c r="W220" i="33"/>
  <c r="CH220" i="33"/>
  <c r="BK220" i="33"/>
  <c r="AN220" i="33"/>
  <c r="V220" i="33"/>
  <c r="CB220" i="33"/>
  <c r="BJ220" i="33"/>
  <c r="AM220" i="33"/>
  <c r="P220" i="33"/>
  <c r="AL220" i="33"/>
  <c r="O220" i="33"/>
  <c r="CA220" i="33"/>
  <c r="BD220" i="33"/>
  <c r="CQ219" i="34"/>
  <c r="CI219" i="34"/>
  <c r="CA219" i="34"/>
  <c r="BS219" i="34"/>
  <c r="BK219" i="34"/>
  <c r="BC219" i="34"/>
  <c r="AU219" i="34"/>
  <c r="AM219" i="34"/>
  <c r="AE219" i="34"/>
  <c r="W219" i="34"/>
  <c r="O219" i="34"/>
  <c r="G219" i="34"/>
  <c r="CM219" i="34"/>
  <c r="CE219" i="34"/>
  <c r="BW219" i="34"/>
  <c r="BO219" i="34"/>
  <c r="BG219" i="34"/>
  <c r="AY219" i="34"/>
  <c r="AQ219" i="34"/>
  <c r="AI219" i="34"/>
  <c r="AA219" i="34"/>
  <c r="S219" i="34"/>
  <c r="K219" i="34"/>
  <c r="CO219" i="34"/>
  <c r="CD219" i="34"/>
  <c r="BT219" i="34"/>
  <c r="BI219" i="34"/>
  <c r="AX219" i="34"/>
  <c r="AN219" i="34"/>
  <c r="AC219" i="34"/>
  <c r="R219" i="34"/>
  <c r="H219" i="34"/>
  <c r="CN219" i="34"/>
  <c r="CC219" i="34"/>
  <c r="BR219" i="34"/>
  <c r="BH219" i="34"/>
  <c r="AW219" i="34"/>
  <c r="AL219" i="34"/>
  <c r="AB219" i="34"/>
  <c r="Q219" i="34"/>
  <c r="CL219" i="34"/>
  <c r="CB219" i="34"/>
  <c r="BQ219" i="34"/>
  <c r="BF219" i="34"/>
  <c r="AV219" i="34"/>
  <c r="AK219" i="34"/>
  <c r="Z219" i="34"/>
  <c r="P219" i="34"/>
  <c r="CK219" i="34"/>
  <c r="BZ219" i="34"/>
  <c r="BP219" i="34"/>
  <c r="BE219" i="34"/>
  <c r="AT219" i="34"/>
  <c r="AJ219" i="34"/>
  <c r="Y219" i="34"/>
  <c r="N219" i="34"/>
  <c r="CJ219" i="34"/>
  <c r="BY219" i="34"/>
  <c r="BN219" i="34"/>
  <c r="BD219" i="34"/>
  <c r="AS219" i="34"/>
  <c r="AH219" i="34"/>
  <c r="X219" i="34"/>
  <c r="M219" i="34"/>
  <c r="CS219" i="34"/>
  <c r="CH219" i="34"/>
  <c r="BX219" i="34"/>
  <c r="BM219" i="34"/>
  <c r="BB219" i="34"/>
  <c r="AR219" i="34"/>
  <c r="AG219" i="34"/>
  <c r="V219" i="34"/>
  <c r="L219" i="34"/>
  <c r="BL219" i="34"/>
  <c r="U219" i="34"/>
  <c r="BJ219" i="34"/>
  <c r="T219" i="34"/>
  <c r="CR219" i="34"/>
  <c r="BA219" i="34"/>
  <c r="J219" i="34"/>
  <c r="CP219" i="34"/>
  <c r="AZ219" i="34"/>
  <c r="I219" i="34"/>
  <c r="CG219" i="34"/>
  <c r="AP219" i="34"/>
  <c r="CF219" i="34"/>
  <c r="AO219" i="34"/>
  <c r="BV219" i="34"/>
  <c r="AF219" i="34"/>
  <c r="BU219" i="34"/>
  <c r="AD219" i="34"/>
  <c r="F265" i="15"/>
  <c r="F10" i="30"/>
  <c r="F229" i="30"/>
  <c r="F174" i="30"/>
  <c r="F267" i="30"/>
  <c r="F44" i="31"/>
  <c r="F174" i="31"/>
  <c r="D174" i="10" s="1"/>
  <c r="F230" i="31"/>
  <c r="F158" i="32"/>
  <c r="F203" i="32"/>
  <c r="F44" i="33"/>
  <c r="F214" i="33"/>
  <c r="F204" i="33"/>
  <c r="F256" i="33"/>
  <c r="F267" i="33"/>
  <c r="F26" i="34"/>
  <c r="E95" i="34"/>
  <c r="E71" i="34"/>
  <c r="F203" i="34"/>
  <c r="F205" i="34"/>
  <c r="F169" i="34"/>
  <c r="F226" i="34"/>
  <c r="F267" i="34"/>
  <c r="AC184" i="15"/>
  <c r="I307" i="15"/>
  <c r="I290" i="15"/>
  <c r="I298" i="15"/>
  <c r="I303" i="15"/>
  <c r="I291" i="15"/>
  <c r="I299" i="15"/>
  <c r="I292" i="15"/>
  <c r="I288" i="15"/>
  <c r="I306" i="15"/>
  <c r="I293" i="15"/>
  <c r="I289" i="15"/>
  <c r="I302" i="15"/>
  <c r="J258" i="15"/>
  <c r="J248" i="15" s="1"/>
  <c r="J250" i="15" s="1"/>
  <c r="F60" i="15"/>
  <c r="CK184" i="15"/>
  <c r="BE184" i="15"/>
  <c r="Y184" i="15"/>
  <c r="CP216" i="32"/>
  <c r="CH216" i="32"/>
  <c r="BZ216" i="32"/>
  <c r="BR216" i="32"/>
  <c r="BJ216" i="32"/>
  <c r="BB216" i="32"/>
  <c r="AT216" i="32"/>
  <c r="AL216" i="32"/>
  <c r="AD216" i="32"/>
  <c r="V216" i="32"/>
  <c r="N216" i="32"/>
  <c r="CO216" i="32"/>
  <c r="CG216" i="32"/>
  <c r="BY216" i="32"/>
  <c r="BQ216" i="32"/>
  <c r="BI216" i="32"/>
  <c r="BA216" i="32"/>
  <c r="AS216" i="32"/>
  <c r="AK216" i="32"/>
  <c r="AC216" i="32"/>
  <c r="U216" i="32"/>
  <c r="M216" i="32"/>
  <c r="CN216" i="32"/>
  <c r="CF216" i="32"/>
  <c r="BX216" i="32"/>
  <c r="BP216" i="32"/>
  <c r="BH216" i="32"/>
  <c r="AZ216" i="32"/>
  <c r="AR216" i="32"/>
  <c r="AJ216" i="32"/>
  <c r="AB216" i="32"/>
  <c r="T216" i="32"/>
  <c r="L216" i="32"/>
  <c r="CM216" i="32"/>
  <c r="CE216" i="32"/>
  <c r="BW216" i="32"/>
  <c r="BO216" i="32"/>
  <c r="BG216" i="32"/>
  <c r="AY216" i="32"/>
  <c r="AQ216" i="32"/>
  <c r="AI216" i="32"/>
  <c r="AA216" i="32"/>
  <c r="S216" i="32"/>
  <c r="K216" i="32"/>
  <c r="CL216" i="32"/>
  <c r="CD216" i="32"/>
  <c r="BV216" i="32"/>
  <c r="BN216" i="32"/>
  <c r="BF216" i="32"/>
  <c r="AX216" i="32"/>
  <c r="AP216" i="32"/>
  <c r="AH216" i="32"/>
  <c r="Z216" i="32"/>
  <c r="R216" i="32"/>
  <c r="J216" i="32"/>
  <c r="CS216" i="32"/>
  <c r="CK216" i="32"/>
  <c r="CC216" i="32"/>
  <c r="BU216" i="32"/>
  <c r="BM216" i="32"/>
  <c r="BE216" i="32"/>
  <c r="AW216" i="32"/>
  <c r="AO216" i="32"/>
  <c r="AG216" i="32"/>
  <c r="Y216" i="32"/>
  <c r="Q216" i="32"/>
  <c r="I216" i="32"/>
  <c r="CR216" i="32"/>
  <c r="CJ216" i="32"/>
  <c r="CB216" i="32"/>
  <c r="BT216" i="32"/>
  <c r="BL216" i="32"/>
  <c r="BD216" i="32"/>
  <c r="AV216" i="32"/>
  <c r="AN216" i="32"/>
  <c r="AF216" i="32"/>
  <c r="X216" i="32"/>
  <c r="P216" i="32"/>
  <c r="H216" i="32"/>
  <c r="BK216" i="32"/>
  <c r="BC216" i="32"/>
  <c r="AU216" i="32"/>
  <c r="AM216" i="32"/>
  <c r="CQ216" i="32"/>
  <c r="AE216" i="32"/>
  <c r="CI216" i="32"/>
  <c r="W216" i="32"/>
  <c r="CA216" i="32"/>
  <c r="O216" i="32"/>
  <c r="BS216" i="32"/>
  <c r="G216" i="32"/>
  <c r="F10" i="15"/>
  <c r="CO208" i="30"/>
  <c r="CG208" i="30"/>
  <c r="BY208" i="30"/>
  <c r="BQ208" i="30"/>
  <c r="BI208" i="30"/>
  <c r="BA208" i="30"/>
  <c r="AS208" i="30"/>
  <c r="AK208" i="30"/>
  <c r="AC208" i="30"/>
  <c r="U208" i="30"/>
  <c r="M208" i="30"/>
  <c r="CN208" i="30"/>
  <c r="CF208" i="30"/>
  <c r="BX208" i="30"/>
  <c r="BP208" i="30"/>
  <c r="BH208" i="30"/>
  <c r="AZ208" i="30"/>
  <c r="AR208" i="30"/>
  <c r="AJ208" i="30"/>
  <c r="AB208" i="30"/>
  <c r="T208" i="30"/>
  <c r="L208" i="30"/>
  <c r="CR208" i="30"/>
  <c r="CJ208" i="30"/>
  <c r="CB208" i="30"/>
  <c r="BT208" i="30"/>
  <c r="BL208" i="30"/>
  <c r="BD208" i="30"/>
  <c r="AV208" i="30"/>
  <c r="AN208" i="30"/>
  <c r="AF208" i="30"/>
  <c r="X208" i="30"/>
  <c r="P208" i="30"/>
  <c r="H208" i="30"/>
  <c r="CH208" i="30"/>
  <c r="BU208" i="30"/>
  <c r="BG208" i="30"/>
  <c r="AU208" i="30"/>
  <c r="AH208" i="30"/>
  <c r="V208" i="30"/>
  <c r="I208" i="30"/>
  <c r="CS208" i="30"/>
  <c r="CE208" i="30"/>
  <c r="BS208" i="30"/>
  <c r="BF208" i="30"/>
  <c r="AT208" i="30"/>
  <c r="AG208" i="30"/>
  <c r="S208" i="30"/>
  <c r="G208" i="30"/>
  <c r="CQ208" i="30"/>
  <c r="CD208" i="30"/>
  <c r="BR208" i="30"/>
  <c r="BE208" i="30"/>
  <c r="AQ208" i="30"/>
  <c r="AE208" i="30"/>
  <c r="R208" i="30"/>
  <c r="CP208" i="30"/>
  <c r="CC208" i="30"/>
  <c r="BO208" i="30"/>
  <c r="BC208" i="30"/>
  <c r="AP208" i="30"/>
  <c r="AD208" i="30"/>
  <c r="Q208" i="30"/>
  <c r="CM208" i="30"/>
  <c r="CA208" i="30"/>
  <c r="BN208" i="30"/>
  <c r="BB208" i="30"/>
  <c r="AO208" i="30"/>
  <c r="AA208" i="30"/>
  <c r="O208" i="30"/>
  <c r="CL208" i="30"/>
  <c r="BZ208" i="30"/>
  <c r="BM208" i="30"/>
  <c r="AY208" i="30"/>
  <c r="AM208" i="30"/>
  <c r="Z208" i="30"/>
  <c r="N208" i="30"/>
  <c r="CK208" i="30"/>
  <c r="BW208" i="30"/>
  <c r="BK208" i="30"/>
  <c r="AX208" i="30"/>
  <c r="AL208" i="30"/>
  <c r="Y208" i="30"/>
  <c r="K208" i="30"/>
  <c r="CI208" i="30"/>
  <c r="BV208" i="30"/>
  <c r="BJ208" i="30"/>
  <c r="AW208" i="30"/>
  <c r="AI208" i="30"/>
  <c r="W208" i="30"/>
  <c r="J208" i="30"/>
  <c r="CO209" i="34"/>
  <c r="CG209" i="34"/>
  <c r="BY209" i="34"/>
  <c r="BQ209" i="34"/>
  <c r="BI209" i="34"/>
  <c r="BA209" i="34"/>
  <c r="AS209" i="34"/>
  <c r="AK209" i="34"/>
  <c r="AC209" i="34"/>
  <c r="U209" i="34"/>
  <c r="M209" i="34"/>
  <c r="CN209" i="34"/>
  <c r="CF209" i="34"/>
  <c r="BX209" i="34"/>
  <c r="BP209" i="34"/>
  <c r="BH209" i="34"/>
  <c r="AZ209" i="34"/>
  <c r="AR209" i="34"/>
  <c r="AJ209" i="34"/>
  <c r="AB209" i="34"/>
  <c r="T209" i="34"/>
  <c r="L209" i="34"/>
  <c r="CM209" i="34"/>
  <c r="CE209" i="34"/>
  <c r="BW209" i="34"/>
  <c r="BO209" i="34"/>
  <c r="BG209" i="34"/>
  <c r="AY209" i="34"/>
  <c r="AQ209" i="34"/>
  <c r="AI209" i="34"/>
  <c r="AA209" i="34"/>
  <c r="S209" i="34"/>
  <c r="K209" i="34"/>
  <c r="CL209" i="34"/>
  <c r="CD209" i="34"/>
  <c r="BV209" i="34"/>
  <c r="BN209" i="34"/>
  <c r="BF209" i="34"/>
  <c r="CS209" i="34"/>
  <c r="CK209" i="34"/>
  <c r="CC209" i="34"/>
  <c r="BU209" i="34"/>
  <c r="BM209" i="34"/>
  <c r="BE209" i="34"/>
  <c r="AW209" i="34"/>
  <c r="AO209" i="34"/>
  <c r="AG209" i="34"/>
  <c r="Y209" i="34"/>
  <c r="Q209" i="34"/>
  <c r="I209" i="34"/>
  <c r="CR209" i="34"/>
  <c r="CJ209" i="34"/>
  <c r="CB209" i="34"/>
  <c r="BT209" i="34"/>
  <c r="BL209" i="34"/>
  <c r="BD209" i="34"/>
  <c r="AV209" i="34"/>
  <c r="AN209" i="34"/>
  <c r="AF209" i="34"/>
  <c r="X209" i="34"/>
  <c r="P209" i="34"/>
  <c r="H209" i="34"/>
  <c r="CA209" i="34"/>
  <c r="AX209" i="34"/>
  <c r="AD209" i="34"/>
  <c r="G209" i="34"/>
  <c r="BZ209" i="34"/>
  <c r="AU209" i="34"/>
  <c r="Z209" i="34"/>
  <c r="BS209" i="34"/>
  <c r="AT209" i="34"/>
  <c r="W209" i="34"/>
  <c r="BR209" i="34"/>
  <c r="AP209" i="34"/>
  <c r="V209" i="34"/>
  <c r="CQ209" i="34"/>
  <c r="BK209" i="34"/>
  <c r="AM209" i="34"/>
  <c r="R209" i="34"/>
  <c r="CP209" i="34"/>
  <c r="BJ209" i="34"/>
  <c r="AL209" i="34"/>
  <c r="O209" i="34"/>
  <c r="CI209" i="34"/>
  <c r="BC209" i="34"/>
  <c r="AH209" i="34"/>
  <c r="N209" i="34"/>
  <c r="BB209" i="34"/>
  <c r="AE209" i="34"/>
  <c r="J209" i="34"/>
  <c r="CH209" i="34"/>
  <c r="E156" i="15"/>
  <c r="E169" i="33"/>
  <c r="AD232" i="31"/>
  <c r="AX244" i="30"/>
  <c r="AX166" i="30"/>
  <c r="AX181" i="30"/>
  <c r="AX184" i="30" s="1"/>
  <c r="E263" i="30"/>
  <c r="CM181" i="30"/>
  <c r="CM184" i="30" s="1"/>
  <c r="CM244" i="30"/>
  <c r="CM255" i="30" s="1"/>
  <c r="CM258" i="30" s="1"/>
  <c r="CM248" i="30" s="1"/>
  <c r="CM166" i="30"/>
  <c r="K244" i="30"/>
  <c r="K255" i="30" s="1"/>
  <c r="K181" i="30"/>
  <c r="K184" i="30" s="1"/>
  <c r="K166" i="30"/>
  <c r="CM198" i="32"/>
  <c r="CE198" i="32"/>
  <c r="BW198" i="32"/>
  <c r="BO198" i="32"/>
  <c r="BG198" i="32"/>
  <c r="AY198" i="32"/>
  <c r="AQ198" i="32"/>
  <c r="AI198" i="32"/>
  <c r="AA198" i="32"/>
  <c r="S198" i="32"/>
  <c r="K198" i="32"/>
  <c r="CL198" i="32"/>
  <c r="CD198" i="32"/>
  <c r="BV198" i="32"/>
  <c r="BN198" i="32"/>
  <c r="BF198" i="32"/>
  <c r="AX198" i="32"/>
  <c r="AP198" i="32"/>
  <c r="AH198" i="32"/>
  <c r="Z198" i="32"/>
  <c r="R198" i="32"/>
  <c r="J198" i="32"/>
  <c r="CS198" i="32"/>
  <c r="CK198" i="32"/>
  <c r="CC198" i="32"/>
  <c r="BU198" i="32"/>
  <c r="BM198" i="32"/>
  <c r="BE198" i="32"/>
  <c r="AW198" i="32"/>
  <c r="AO198" i="32"/>
  <c r="AG198" i="32"/>
  <c r="Y198" i="32"/>
  <c r="Q198" i="32"/>
  <c r="I198" i="32"/>
  <c r="CR198" i="32"/>
  <c r="CJ198" i="32"/>
  <c r="CB198" i="32"/>
  <c r="BT198" i="32"/>
  <c r="BL198" i="32"/>
  <c r="BD198" i="32"/>
  <c r="AV198" i="32"/>
  <c r="AN198" i="32"/>
  <c r="AF198" i="32"/>
  <c r="X198" i="32"/>
  <c r="P198" i="32"/>
  <c r="H198" i="32"/>
  <c r="CQ198" i="32"/>
  <c r="CI198" i="32"/>
  <c r="CA198" i="32"/>
  <c r="BS198" i="32"/>
  <c r="BK198" i="32"/>
  <c r="BC198" i="32"/>
  <c r="AU198" i="32"/>
  <c r="AM198" i="32"/>
  <c r="AE198" i="32"/>
  <c r="W198" i="32"/>
  <c r="O198" i="32"/>
  <c r="G198" i="32"/>
  <c r="CP198" i="32"/>
  <c r="CH198" i="32"/>
  <c r="BZ198" i="32"/>
  <c r="BR198" i="32"/>
  <c r="BJ198" i="32"/>
  <c r="BB198" i="32"/>
  <c r="AT198" i="32"/>
  <c r="AL198" i="32"/>
  <c r="AD198" i="32"/>
  <c r="V198" i="32"/>
  <c r="N198" i="32"/>
  <c r="CN198" i="32"/>
  <c r="BH198" i="32"/>
  <c r="AB198" i="32"/>
  <c r="CG198" i="32"/>
  <c r="BA198" i="32"/>
  <c r="U198" i="32"/>
  <c r="CF198" i="32"/>
  <c r="AZ198" i="32"/>
  <c r="T198" i="32"/>
  <c r="BY198" i="32"/>
  <c r="AS198" i="32"/>
  <c r="M198" i="32"/>
  <c r="BX198" i="32"/>
  <c r="AR198" i="32"/>
  <c r="L198" i="32"/>
  <c r="BQ198" i="32"/>
  <c r="AK198" i="32"/>
  <c r="BP198" i="32"/>
  <c r="AJ198" i="32"/>
  <c r="CO198" i="32"/>
  <c r="BI198" i="32"/>
  <c r="AC198" i="32"/>
  <c r="CQ221" i="15"/>
  <c r="CI221" i="15"/>
  <c r="CA221" i="15"/>
  <c r="BS221" i="15"/>
  <c r="BK221" i="15"/>
  <c r="BC221" i="15"/>
  <c r="AU221" i="15"/>
  <c r="AM221" i="15"/>
  <c r="AE221" i="15"/>
  <c r="W221" i="15"/>
  <c r="O221" i="15"/>
  <c r="G221" i="15"/>
  <c r="CP221" i="15"/>
  <c r="CH221" i="15"/>
  <c r="BZ221" i="15"/>
  <c r="BR221" i="15"/>
  <c r="BJ221" i="15"/>
  <c r="BB221" i="15"/>
  <c r="AT221" i="15"/>
  <c r="AL221" i="15"/>
  <c r="AD221" i="15"/>
  <c r="V221" i="15"/>
  <c r="N221" i="15"/>
  <c r="CO221" i="15"/>
  <c r="CG221" i="15"/>
  <c r="BY221" i="15"/>
  <c r="BQ221" i="15"/>
  <c r="BI221" i="15"/>
  <c r="BA221" i="15"/>
  <c r="AS221" i="15"/>
  <c r="AK221" i="15"/>
  <c r="AC221" i="15"/>
  <c r="U221" i="15"/>
  <c r="M221" i="15"/>
  <c r="CN221" i="15"/>
  <c r="CF221" i="15"/>
  <c r="BX221" i="15"/>
  <c r="BP221" i="15"/>
  <c r="BH221" i="15"/>
  <c r="AZ221" i="15"/>
  <c r="AR221" i="15"/>
  <c r="AJ221" i="15"/>
  <c r="AB221" i="15"/>
  <c r="T221" i="15"/>
  <c r="L221" i="15"/>
  <c r="CM221" i="15"/>
  <c r="CE221" i="15"/>
  <c r="BW221" i="15"/>
  <c r="BO221" i="15"/>
  <c r="BG221" i="15"/>
  <c r="AY221" i="15"/>
  <c r="AQ221" i="15"/>
  <c r="AI221" i="15"/>
  <c r="AA221" i="15"/>
  <c r="S221" i="15"/>
  <c r="K221" i="15"/>
  <c r="CL221" i="15"/>
  <c r="CD221" i="15"/>
  <c r="BV221" i="15"/>
  <c r="BN221" i="15"/>
  <c r="BF221" i="15"/>
  <c r="AX221" i="15"/>
  <c r="AP221" i="15"/>
  <c r="AH221" i="15"/>
  <c r="Z221" i="15"/>
  <c r="R221" i="15"/>
  <c r="J221" i="15"/>
  <c r="CS221" i="15"/>
  <c r="CK221" i="15"/>
  <c r="CC221" i="15"/>
  <c r="BU221" i="15"/>
  <c r="BM221" i="15"/>
  <c r="BE221" i="15"/>
  <c r="AW221" i="15"/>
  <c r="AO221" i="15"/>
  <c r="AG221" i="15"/>
  <c r="Y221" i="15"/>
  <c r="Q221" i="15"/>
  <c r="I221" i="15"/>
  <c r="CR221" i="15"/>
  <c r="CJ221" i="15"/>
  <c r="CB221" i="15"/>
  <c r="BT221" i="15"/>
  <c r="BL221" i="15"/>
  <c r="BD221" i="15"/>
  <c r="AV221" i="15"/>
  <c r="AN221" i="15"/>
  <c r="AF221" i="15"/>
  <c r="X221" i="15"/>
  <c r="P221" i="15"/>
  <c r="H221" i="15"/>
  <c r="CS224" i="31"/>
  <c r="CK224" i="31"/>
  <c r="CC224" i="31"/>
  <c r="BU224" i="31"/>
  <c r="BM224" i="31"/>
  <c r="BE224" i="31"/>
  <c r="AW224" i="31"/>
  <c r="AO224" i="31"/>
  <c r="AG224" i="31"/>
  <c r="Y224" i="31"/>
  <c r="Q224" i="31"/>
  <c r="I224" i="31"/>
  <c r="CR224" i="31"/>
  <c r="CJ224" i="31"/>
  <c r="CB224" i="31"/>
  <c r="BT224" i="31"/>
  <c r="BL224" i="31"/>
  <c r="BD224" i="31"/>
  <c r="AV224" i="31"/>
  <c r="AN224" i="31"/>
  <c r="AF224" i="31"/>
  <c r="X224" i="31"/>
  <c r="P224" i="31"/>
  <c r="H224" i="31"/>
  <c r="CQ224" i="31"/>
  <c r="CI224" i="31"/>
  <c r="CA224" i="31"/>
  <c r="BS224" i="31"/>
  <c r="BK224" i="31"/>
  <c r="BC224" i="31"/>
  <c r="AU224" i="31"/>
  <c r="AM224" i="31"/>
  <c r="AE224" i="31"/>
  <c r="W224" i="31"/>
  <c r="O224" i="31"/>
  <c r="G224" i="31"/>
  <c r="CP224" i="31"/>
  <c r="CH224" i="31"/>
  <c r="BZ224" i="31"/>
  <c r="BR224" i="31"/>
  <c r="BJ224" i="31"/>
  <c r="BB224" i="31"/>
  <c r="AT224" i="31"/>
  <c r="AL224" i="31"/>
  <c r="AD224" i="31"/>
  <c r="V224" i="31"/>
  <c r="N224" i="31"/>
  <c r="CO224" i="31"/>
  <c r="CG224" i="31"/>
  <c r="BY224" i="31"/>
  <c r="BQ224" i="31"/>
  <c r="BI224" i="31"/>
  <c r="BA224" i="31"/>
  <c r="AS224" i="31"/>
  <c r="AK224" i="31"/>
  <c r="AC224" i="31"/>
  <c r="U224" i="31"/>
  <c r="M224" i="31"/>
  <c r="CN224" i="31"/>
  <c r="CF224" i="31"/>
  <c r="BX224" i="31"/>
  <c r="BP224" i="31"/>
  <c r="BH224" i="31"/>
  <c r="AZ224" i="31"/>
  <c r="AR224" i="31"/>
  <c r="AJ224" i="31"/>
  <c r="AB224" i="31"/>
  <c r="T224" i="31"/>
  <c r="L224" i="31"/>
  <c r="CM224" i="31"/>
  <c r="CE224" i="31"/>
  <c r="BW224" i="31"/>
  <c r="BO224" i="31"/>
  <c r="BG224" i="31"/>
  <c r="AY224" i="31"/>
  <c r="AQ224" i="31"/>
  <c r="AI224" i="31"/>
  <c r="AA224" i="31"/>
  <c r="S224" i="31"/>
  <c r="K224" i="31"/>
  <c r="CL224" i="31"/>
  <c r="CD224" i="31"/>
  <c r="BV224" i="31"/>
  <c r="BN224" i="31"/>
  <c r="BF224" i="31"/>
  <c r="AX224" i="31"/>
  <c r="AP224" i="31"/>
  <c r="AH224" i="31"/>
  <c r="Z224" i="31"/>
  <c r="R224" i="31"/>
  <c r="J224" i="31"/>
  <c r="F95" i="30"/>
  <c r="F124" i="30"/>
  <c r="F246" i="30"/>
  <c r="F263" i="30"/>
  <c r="F157" i="32"/>
  <c r="E10" i="32"/>
  <c r="E44" i="15"/>
  <c r="E234" i="34"/>
  <c r="BP232" i="34"/>
  <c r="AJ232" i="34"/>
  <c r="CD232" i="34"/>
  <c r="AX232" i="34"/>
  <c r="R232" i="34"/>
  <c r="Z184" i="34"/>
  <c r="BJ258" i="34"/>
  <c r="BJ248" i="34" s="1"/>
  <c r="BJ250" i="34" s="1"/>
  <c r="AH184" i="34"/>
  <c r="AS244" i="34"/>
  <c r="AS255" i="34" s="1"/>
  <c r="AS181" i="34"/>
  <c r="AS184" i="34" s="1"/>
  <c r="AS166" i="34"/>
  <c r="CS184" i="34"/>
  <c r="AG258" i="34"/>
  <c r="AG248" i="34" s="1"/>
  <c r="AG250" i="34" s="1"/>
  <c r="BP184" i="34"/>
  <c r="BN184" i="34"/>
  <c r="AN244" i="34"/>
  <c r="AN181" i="34"/>
  <c r="AN184" i="34" s="1"/>
  <c r="AN166" i="34"/>
  <c r="W258" i="34"/>
  <c r="W248" i="34" s="1"/>
  <c r="W250" i="34" s="1"/>
  <c r="E263" i="34"/>
  <c r="E227" i="33"/>
  <c r="BD258" i="33"/>
  <c r="BD248" i="33" s="1"/>
  <c r="BD250" i="33" s="1"/>
  <c r="CB184" i="33"/>
  <c r="P184" i="33"/>
  <c r="E202" i="33"/>
  <c r="CA244" i="33"/>
  <c r="CA255" i="33" s="1"/>
  <c r="CA166" i="33"/>
  <c r="CA181" i="33"/>
  <c r="CA184" i="33" s="1"/>
  <c r="O244" i="33"/>
  <c r="O255" i="33" s="1"/>
  <c r="O166" i="33"/>
  <c r="O181" i="33"/>
  <c r="O184" i="33" s="1"/>
  <c r="BN258" i="33"/>
  <c r="BN248" i="33" s="1"/>
  <c r="BN250" i="33" s="1"/>
  <c r="CC244" i="33"/>
  <c r="CC181" i="33"/>
  <c r="CC184" i="33" s="1"/>
  <c r="CC166" i="33"/>
  <c r="Q244" i="33"/>
  <c r="Q181" i="33"/>
  <c r="Q184" i="33" s="1"/>
  <c r="Q166" i="33"/>
  <c r="E205" i="33"/>
  <c r="E158" i="33"/>
  <c r="CG232" i="32"/>
  <c r="BA232" i="32"/>
  <c r="U232" i="32"/>
  <c r="E210" i="32"/>
  <c r="E230" i="32"/>
  <c r="E268" i="32"/>
  <c r="AP244" i="32"/>
  <c r="AP255" i="32" s="1"/>
  <c r="AP181" i="32"/>
  <c r="AP184" i="32" s="1"/>
  <c r="AP166" i="32"/>
  <c r="E174" i="32"/>
  <c r="BO232" i="32"/>
  <c r="AI232" i="32"/>
  <c r="E169" i="32"/>
  <c r="BD244" i="32"/>
  <c r="BD181" i="32"/>
  <c r="BD184" i="32" s="1"/>
  <c r="BD166" i="32"/>
  <c r="E214" i="32"/>
  <c r="O258" i="32"/>
  <c r="O248" i="32" s="1"/>
  <c r="O250" i="32" s="1"/>
  <c r="E202" i="32"/>
  <c r="BY184" i="32"/>
  <c r="M184" i="32"/>
  <c r="E228" i="32"/>
  <c r="BH258" i="32"/>
  <c r="BH248" i="32" s="1"/>
  <c r="BH250" i="32" s="1"/>
  <c r="AB258" i="32"/>
  <c r="AB248" i="32" s="1"/>
  <c r="AB250" i="32" s="1"/>
  <c r="AW244" i="32"/>
  <c r="AW255" i="32" s="1"/>
  <c r="AW166" i="32"/>
  <c r="AW181" i="32"/>
  <c r="AW184" i="32" s="1"/>
  <c r="V258" i="32"/>
  <c r="V248" i="32" s="1"/>
  <c r="V250" i="32" s="1"/>
  <c r="E246" i="32"/>
  <c r="E158" i="32"/>
  <c r="BZ258" i="31"/>
  <c r="BZ248" i="31" s="1"/>
  <c r="BZ250" i="31" s="1"/>
  <c r="E226" i="31"/>
  <c r="E265" i="31"/>
  <c r="E211" i="31"/>
  <c r="BY258" i="31"/>
  <c r="BY248" i="31" s="1"/>
  <c r="BY250" i="31" s="1"/>
  <c r="AZ244" i="31"/>
  <c r="AZ166" i="31"/>
  <c r="AZ181" i="31"/>
  <c r="AZ184" i="31" s="1"/>
  <c r="CH232" i="31"/>
  <c r="BB232" i="31"/>
  <c r="V232" i="31"/>
  <c r="E268" i="31"/>
  <c r="CE232" i="31"/>
  <c r="S232" i="31"/>
  <c r="E266" i="31"/>
  <c r="E212" i="31"/>
  <c r="AV258" i="31"/>
  <c r="AV248" i="31" s="1"/>
  <c r="AV250" i="31" s="1"/>
  <c r="E256" i="30"/>
  <c r="G269" i="30"/>
  <c r="CM184" i="31"/>
  <c r="AA184" i="31"/>
  <c r="CD258" i="31"/>
  <c r="CD248" i="31" s="1"/>
  <c r="CD250" i="31" s="1"/>
  <c r="BF184" i="31"/>
  <c r="R258" i="31"/>
  <c r="R248" i="31" s="1"/>
  <c r="R250" i="31" s="1"/>
  <c r="E233" i="30"/>
  <c r="E212" i="30"/>
  <c r="AH244" i="30"/>
  <c r="AH166" i="30"/>
  <c r="AH181" i="30"/>
  <c r="AH184" i="30" s="1"/>
  <c r="E228" i="30"/>
  <c r="E201" i="30"/>
  <c r="AJ184" i="30"/>
  <c r="E173" i="30"/>
  <c r="BM244" i="30"/>
  <c r="BM255" i="30" s="1"/>
  <c r="BM258" i="30" s="1"/>
  <c r="BM248" i="30" s="1"/>
  <c r="BM166" i="30"/>
  <c r="BM181" i="30"/>
  <c r="BM184" i="30" s="1"/>
  <c r="AV184" i="30"/>
  <c r="G269" i="15"/>
  <c r="E256" i="15"/>
  <c r="E226" i="30"/>
  <c r="CM200" i="30"/>
  <c r="CE200" i="30"/>
  <c r="BW200" i="30"/>
  <c r="BO200" i="30"/>
  <c r="BG200" i="30"/>
  <c r="AY200" i="30"/>
  <c r="AQ200" i="30"/>
  <c r="AI200" i="30"/>
  <c r="AA200" i="30"/>
  <c r="S200" i="30"/>
  <c r="K200" i="30"/>
  <c r="CQ200" i="30"/>
  <c r="CI200" i="30"/>
  <c r="CA200" i="30"/>
  <c r="BS200" i="30"/>
  <c r="BK200" i="30"/>
  <c r="BC200" i="30"/>
  <c r="AU200" i="30"/>
  <c r="AM200" i="30"/>
  <c r="AE200" i="30"/>
  <c r="W200" i="30"/>
  <c r="O200" i="30"/>
  <c r="G200" i="30"/>
  <c r="CR200" i="30"/>
  <c r="CG200" i="30"/>
  <c r="BV200" i="30"/>
  <c r="BL200" i="30"/>
  <c r="BA200" i="30"/>
  <c r="AP200" i="30"/>
  <c r="AF200" i="30"/>
  <c r="U200" i="30"/>
  <c r="J200" i="30"/>
  <c r="CP200" i="30"/>
  <c r="CF200" i="30"/>
  <c r="BU200" i="30"/>
  <c r="BJ200" i="30"/>
  <c r="AZ200" i="30"/>
  <c r="AO200" i="30"/>
  <c r="AD200" i="30"/>
  <c r="T200" i="30"/>
  <c r="I200" i="30"/>
  <c r="CO200" i="30"/>
  <c r="CD200" i="30"/>
  <c r="BT200" i="30"/>
  <c r="BI200" i="30"/>
  <c r="AX200" i="30"/>
  <c r="AN200" i="30"/>
  <c r="AC200" i="30"/>
  <c r="R200" i="30"/>
  <c r="H200" i="30"/>
  <c r="CN200" i="30"/>
  <c r="CC200" i="30"/>
  <c r="BR200" i="30"/>
  <c r="BH200" i="30"/>
  <c r="AW200" i="30"/>
  <c r="AL200" i="30"/>
  <c r="AB200" i="30"/>
  <c r="Q200" i="30"/>
  <c r="CL200" i="30"/>
  <c r="CB200" i="30"/>
  <c r="BQ200" i="30"/>
  <c r="BF200" i="30"/>
  <c r="AV200" i="30"/>
  <c r="AK200" i="30"/>
  <c r="Z200" i="30"/>
  <c r="P200" i="30"/>
  <c r="CK200" i="30"/>
  <c r="BZ200" i="30"/>
  <c r="BP200" i="30"/>
  <c r="BE200" i="30"/>
  <c r="AT200" i="30"/>
  <c r="AJ200" i="30"/>
  <c r="Y200" i="30"/>
  <c r="N200" i="30"/>
  <c r="CJ200" i="30"/>
  <c r="BY200" i="30"/>
  <c r="BN200" i="30"/>
  <c r="BD200" i="30"/>
  <c r="AS200" i="30"/>
  <c r="AH200" i="30"/>
  <c r="X200" i="30"/>
  <c r="M200" i="30"/>
  <c r="CS200" i="30"/>
  <c r="CH200" i="30"/>
  <c r="BX200" i="30"/>
  <c r="BM200" i="30"/>
  <c r="BB200" i="30"/>
  <c r="AR200" i="30"/>
  <c r="AG200" i="30"/>
  <c r="V200" i="30"/>
  <c r="L200" i="30"/>
  <c r="CS193" i="31"/>
  <c r="CK193" i="31"/>
  <c r="CC193" i="31"/>
  <c r="BU193" i="31"/>
  <c r="BM193" i="31"/>
  <c r="BE193" i="31"/>
  <c r="AW193" i="31"/>
  <c r="AO193" i="31"/>
  <c r="AG193" i="31"/>
  <c r="Y193" i="31"/>
  <c r="Q193" i="31"/>
  <c r="I193" i="31"/>
  <c r="CR193" i="31"/>
  <c r="CJ193" i="31"/>
  <c r="CB193" i="31"/>
  <c r="BT193" i="31"/>
  <c r="BL193" i="31"/>
  <c r="BD193" i="31"/>
  <c r="AV193" i="31"/>
  <c r="AN193" i="31"/>
  <c r="AF193" i="31"/>
  <c r="X193" i="31"/>
  <c r="P193" i="31"/>
  <c r="H193" i="31"/>
  <c r="CQ193" i="31"/>
  <c r="CI193" i="31"/>
  <c r="CA193" i="31"/>
  <c r="BS193" i="31"/>
  <c r="BK193" i="31"/>
  <c r="BC193" i="31"/>
  <c r="AU193" i="31"/>
  <c r="AM193" i="31"/>
  <c r="AE193" i="31"/>
  <c r="W193" i="31"/>
  <c r="O193" i="31"/>
  <c r="G193" i="31"/>
  <c r="CP193" i="31"/>
  <c r="CH193" i="31"/>
  <c r="BZ193" i="31"/>
  <c r="BR193" i="31"/>
  <c r="BJ193" i="31"/>
  <c r="BB193" i="31"/>
  <c r="AT193" i="31"/>
  <c r="AL193" i="31"/>
  <c r="AD193" i="31"/>
  <c r="V193" i="31"/>
  <c r="N193" i="31"/>
  <c r="CO193" i="31"/>
  <c r="CG193" i="31"/>
  <c r="BY193" i="31"/>
  <c r="BQ193" i="31"/>
  <c r="BI193" i="31"/>
  <c r="BA193" i="31"/>
  <c r="AS193" i="31"/>
  <c r="AK193" i="31"/>
  <c r="AC193" i="31"/>
  <c r="U193" i="31"/>
  <c r="M193" i="31"/>
  <c r="CN193" i="31"/>
  <c r="CF193" i="31"/>
  <c r="BX193" i="31"/>
  <c r="BP193" i="31"/>
  <c r="BH193" i="31"/>
  <c r="AZ193" i="31"/>
  <c r="AR193" i="31"/>
  <c r="AJ193" i="31"/>
  <c r="AB193" i="31"/>
  <c r="T193" i="31"/>
  <c r="L193" i="31"/>
  <c r="CM193" i="31"/>
  <c r="CE193" i="31"/>
  <c r="BW193" i="31"/>
  <c r="BO193" i="31"/>
  <c r="BG193" i="31"/>
  <c r="AY193" i="31"/>
  <c r="AQ193" i="31"/>
  <c r="AI193" i="31"/>
  <c r="AA193" i="31"/>
  <c r="S193" i="31"/>
  <c r="K193" i="31"/>
  <c r="BF193" i="31"/>
  <c r="AX193" i="31"/>
  <c r="AP193" i="31"/>
  <c r="AH193" i="31"/>
  <c r="CL193" i="31"/>
  <c r="Z193" i="31"/>
  <c r="CD193" i="31"/>
  <c r="R193" i="31"/>
  <c r="BV193" i="31"/>
  <c r="J193" i="31"/>
  <c r="BN193" i="31"/>
  <c r="CL197" i="32"/>
  <c r="CD197" i="32"/>
  <c r="BV197" i="32"/>
  <c r="BN197" i="32"/>
  <c r="BF197" i="32"/>
  <c r="AX197" i="32"/>
  <c r="AP197" i="32"/>
  <c r="AH197" i="32"/>
  <c r="Z197" i="32"/>
  <c r="R197" i="32"/>
  <c r="J197" i="32"/>
  <c r="CS197" i="32"/>
  <c r="CK197" i="32"/>
  <c r="CC197" i="32"/>
  <c r="BU197" i="32"/>
  <c r="BM197" i="32"/>
  <c r="BE197" i="32"/>
  <c r="AW197" i="32"/>
  <c r="AO197" i="32"/>
  <c r="AG197" i="32"/>
  <c r="Y197" i="32"/>
  <c r="Q197" i="32"/>
  <c r="I197" i="32"/>
  <c r="CR197" i="32"/>
  <c r="CJ197" i="32"/>
  <c r="CB197" i="32"/>
  <c r="BT197" i="32"/>
  <c r="BL197" i="32"/>
  <c r="BD197" i="32"/>
  <c r="AV197" i="32"/>
  <c r="AN197" i="32"/>
  <c r="AF197" i="32"/>
  <c r="X197" i="32"/>
  <c r="P197" i="32"/>
  <c r="H197" i="32"/>
  <c r="CQ197" i="32"/>
  <c r="CI197" i="32"/>
  <c r="CA197" i="32"/>
  <c r="BS197" i="32"/>
  <c r="BK197" i="32"/>
  <c r="BC197" i="32"/>
  <c r="AU197" i="32"/>
  <c r="AM197" i="32"/>
  <c r="AE197" i="32"/>
  <c r="W197" i="32"/>
  <c r="O197" i="32"/>
  <c r="G197" i="32"/>
  <c r="CP197" i="32"/>
  <c r="CH197" i="32"/>
  <c r="BZ197" i="32"/>
  <c r="BR197" i="32"/>
  <c r="BJ197" i="32"/>
  <c r="BB197" i="32"/>
  <c r="AT197" i="32"/>
  <c r="AL197" i="32"/>
  <c r="AD197" i="32"/>
  <c r="V197" i="32"/>
  <c r="N197" i="32"/>
  <c r="CO197" i="32"/>
  <c r="CG197" i="32"/>
  <c r="BY197" i="32"/>
  <c r="BQ197" i="32"/>
  <c r="BI197" i="32"/>
  <c r="BA197" i="32"/>
  <c r="AS197" i="32"/>
  <c r="AK197" i="32"/>
  <c r="AC197" i="32"/>
  <c r="U197" i="32"/>
  <c r="M197" i="32"/>
  <c r="CN197" i="32"/>
  <c r="BH197" i="32"/>
  <c r="AB197" i="32"/>
  <c r="CM197" i="32"/>
  <c r="BG197" i="32"/>
  <c r="AA197" i="32"/>
  <c r="CF197" i="32"/>
  <c r="AZ197" i="32"/>
  <c r="T197" i="32"/>
  <c r="CE197" i="32"/>
  <c r="AY197" i="32"/>
  <c r="S197" i="32"/>
  <c r="BX197" i="32"/>
  <c r="AR197" i="32"/>
  <c r="L197" i="32"/>
  <c r="BW197" i="32"/>
  <c r="AQ197" i="32"/>
  <c r="K197" i="32"/>
  <c r="BP197" i="32"/>
  <c r="AJ197" i="32"/>
  <c r="BO197" i="32"/>
  <c r="AI197" i="32"/>
  <c r="CS196" i="32"/>
  <c r="CK196" i="32"/>
  <c r="CC196" i="32"/>
  <c r="BU196" i="32"/>
  <c r="BM196" i="32"/>
  <c r="BE196" i="32"/>
  <c r="AW196" i="32"/>
  <c r="AO196" i="32"/>
  <c r="AG196" i="32"/>
  <c r="Y196" i="32"/>
  <c r="Q196" i="32"/>
  <c r="I196" i="32"/>
  <c r="CR196" i="32"/>
  <c r="CJ196" i="32"/>
  <c r="CB196" i="32"/>
  <c r="BT196" i="32"/>
  <c r="BL196" i="32"/>
  <c r="BD196" i="32"/>
  <c r="AV196" i="32"/>
  <c r="AN196" i="32"/>
  <c r="AF196" i="32"/>
  <c r="X196" i="32"/>
  <c r="P196" i="32"/>
  <c r="H196" i="32"/>
  <c r="CQ196" i="32"/>
  <c r="CI196" i="32"/>
  <c r="CA196" i="32"/>
  <c r="BS196" i="32"/>
  <c r="BK196" i="32"/>
  <c r="BC196" i="32"/>
  <c r="AU196" i="32"/>
  <c r="AM196" i="32"/>
  <c r="AE196" i="32"/>
  <c r="W196" i="32"/>
  <c r="O196" i="32"/>
  <c r="G196" i="32"/>
  <c r="CP196" i="32"/>
  <c r="CH196" i="32"/>
  <c r="BZ196" i="32"/>
  <c r="BR196" i="32"/>
  <c r="BJ196" i="32"/>
  <c r="BB196" i="32"/>
  <c r="AT196" i="32"/>
  <c r="AL196" i="32"/>
  <c r="AD196" i="32"/>
  <c r="V196" i="32"/>
  <c r="N196" i="32"/>
  <c r="CO196" i="32"/>
  <c r="CG196" i="32"/>
  <c r="BY196" i="32"/>
  <c r="BQ196" i="32"/>
  <c r="BI196" i="32"/>
  <c r="BA196" i="32"/>
  <c r="AS196" i="32"/>
  <c r="AK196" i="32"/>
  <c r="AC196" i="32"/>
  <c r="U196" i="32"/>
  <c r="M196" i="32"/>
  <c r="CN196" i="32"/>
  <c r="CF196" i="32"/>
  <c r="BX196" i="32"/>
  <c r="BP196" i="32"/>
  <c r="BH196" i="32"/>
  <c r="AZ196" i="32"/>
  <c r="AR196" i="32"/>
  <c r="AJ196" i="32"/>
  <c r="AB196" i="32"/>
  <c r="T196" i="32"/>
  <c r="L196" i="32"/>
  <c r="CM196" i="32"/>
  <c r="BG196" i="32"/>
  <c r="AA196" i="32"/>
  <c r="CL196" i="32"/>
  <c r="BF196" i="32"/>
  <c r="Z196" i="32"/>
  <c r="CE196" i="32"/>
  <c r="AY196" i="32"/>
  <c r="S196" i="32"/>
  <c r="CD196" i="32"/>
  <c r="AX196" i="32"/>
  <c r="R196" i="32"/>
  <c r="BW196" i="32"/>
  <c r="AQ196" i="32"/>
  <c r="K196" i="32"/>
  <c r="BV196" i="32"/>
  <c r="AP196" i="32"/>
  <c r="J196" i="32"/>
  <c r="BO196" i="32"/>
  <c r="AI196" i="32"/>
  <c r="BN196" i="32"/>
  <c r="AH196" i="32"/>
  <c r="CQ193" i="33"/>
  <c r="CI193" i="33"/>
  <c r="CA193" i="33"/>
  <c r="BS193" i="33"/>
  <c r="BK193" i="33"/>
  <c r="BC193" i="33"/>
  <c r="AU193" i="33"/>
  <c r="AM193" i="33"/>
  <c r="AE193" i="33"/>
  <c r="W193" i="33"/>
  <c r="O193" i="33"/>
  <c r="G193" i="33"/>
  <c r="CP193" i="33"/>
  <c r="CH193" i="33"/>
  <c r="BZ193" i="33"/>
  <c r="BR193" i="33"/>
  <c r="BJ193" i="33"/>
  <c r="BB193" i="33"/>
  <c r="AT193" i="33"/>
  <c r="AL193" i="33"/>
  <c r="AD193" i="33"/>
  <c r="V193" i="33"/>
  <c r="N193" i="33"/>
  <c r="CO193" i="33"/>
  <c r="CG193" i="33"/>
  <c r="BY193" i="33"/>
  <c r="BQ193" i="33"/>
  <c r="BI193" i="33"/>
  <c r="BA193" i="33"/>
  <c r="AS193" i="33"/>
  <c r="AK193" i="33"/>
  <c r="AC193" i="33"/>
  <c r="U193" i="33"/>
  <c r="M193" i="33"/>
  <c r="CN193" i="33"/>
  <c r="CF193" i="33"/>
  <c r="BX193" i="33"/>
  <c r="BP193" i="33"/>
  <c r="BH193" i="33"/>
  <c r="AZ193" i="33"/>
  <c r="AR193" i="33"/>
  <c r="AJ193" i="33"/>
  <c r="AB193" i="33"/>
  <c r="T193" i="33"/>
  <c r="L193" i="33"/>
  <c r="CM193" i="33"/>
  <c r="CE193" i="33"/>
  <c r="BW193" i="33"/>
  <c r="BO193" i="33"/>
  <c r="BG193" i="33"/>
  <c r="AY193" i="33"/>
  <c r="AQ193" i="33"/>
  <c r="AI193" i="33"/>
  <c r="AA193" i="33"/>
  <c r="S193" i="33"/>
  <c r="K193" i="33"/>
  <c r="CL193" i="33"/>
  <c r="CD193" i="33"/>
  <c r="BV193" i="33"/>
  <c r="BN193" i="33"/>
  <c r="BF193" i="33"/>
  <c r="AX193" i="33"/>
  <c r="AP193" i="33"/>
  <c r="AH193" i="33"/>
  <c r="Z193" i="33"/>
  <c r="R193" i="33"/>
  <c r="J193" i="33"/>
  <c r="CS193" i="33"/>
  <c r="CK193" i="33"/>
  <c r="CC193" i="33"/>
  <c r="BU193" i="33"/>
  <c r="BM193" i="33"/>
  <c r="BE193" i="33"/>
  <c r="AW193" i="33"/>
  <c r="AO193" i="33"/>
  <c r="AG193" i="33"/>
  <c r="Y193" i="33"/>
  <c r="Q193" i="33"/>
  <c r="I193" i="33"/>
  <c r="BD193" i="33"/>
  <c r="AV193" i="33"/>
  <c r="AN193" i="33"/>
  <c r="CR193" i="33"/>
  <c r="AF193" i="33"/>
  <c r="CJ193" i="33"/>
  <c r="X193" i="33"/>
  <c r="CB193" i="33"/>
  <c r="P193" i="33"/>
  <c r="BT193" i="33"/>
  <c r="H193" i="33"/>
  <c r="BL193" i="33"/>
  <c r="CS199" i="34"/>
  <c r="CK199" i="34"/>
  <c r="CC199" i="34"/>
  <c r="BU199" i="34"/>
  <c r="BM199" i="34"/>
  <c r="BE199" i="34"/>
  <c r="AW199" i="34"/>
  <c r="AO199" i="34"/>
  <c r="AG199" i="34"/>
  <c r="Y199" i="34"/>
  <c r="Q199" i="34"/>
  <c r="I199" i="34"/>
  <c r="CR199" i="34"/>
  <c r="CJ199" i="34"/>
  <c r="CB199" i="34"/>
  <c r="BT199" i="34"/>
  <c r="BL199" i="34"/>
  <c r="BD199" i="34"/>
  <c r="AV199" i="34"/>
  <c r="AN199" i="34"/>
  <c r="AF199" i="34"/>
  <c r="X199" i="34"/>
  <c r="P199" i="34"/>
  <c r="H199" i="34"/>
  <c r="CQ199" i="34"/>
  <c r="CI199" i="34"/>
  <c r="CA199" i="34"/>
  <c r="BS199" i="34"/>
  <c r="BK199" i="34"/>
  <c r="BC199" i="34"/>
  <c r="AU199" i="34"/>
  <c r="AM199" i="34"/>
  <c r="AE199" i="34"/>
  <c r="W199" i="34"/>
  <c r="O199" i="34"/>
  <c r="G199" i="34"/>
  <c r="CP199" i="34"/>
  <c r="CH199" i="34"/>
  <c r="BZ199" i="34"/>
  <c r="BR199" i="34"/>
  <c r="BJ199" i="34"/>
  <c r="BB199" i="34"/>
  <c r="AT199" i="34"/>
  <c r="AL199" i="34"/>
  <c r="AD199" i="34"/>
  <c r="V199" i="34"/>
  <c r="N199" i="34"/>
  <c r="CO199" i="34"/>
  <c r="CG199" i="34"/>
  <c r="BY199" i="34"/>
  <c r="BQ199" i="34"/>
  <c r="BI199" i="34"/>
  <c r="BA199" i="34"/>
  <c r="AS199" i="34"/>
  <c r="AK199" i="34"/>
  <c r="AC199" i="34"/>
  <c r="U199" i="34"/>
  <c r="M199" i="34"/>
  <c r="CN199" i="34"/>
  <c r="CF199" i="34"/>
  <c r="BX199" i="34"/>
  <c r="BP199" i="34"/>
  <c r="BH199" i="34"/>
  <c r="AZ199" i="34"/>
  <c r="AR199" i="34"/>
  <c r="AJ199" i="34"/>
  <c r="AB199" i="34"/>
  <c r="T199" i="34"/>
  <c r="L199" i="34"/>
  <c r="CM199" i="34"/>
  <c r="CE199" i="34"/>
  <c r="BW199" i="34"/>
  <c r="BO199" i="34"/>
  <c r="BG199" i="34"/>
  <c r="AY199" i="34"/>
  <c r="AQ199" i="34"/>
  <c r="AI199" i="34"/>
  <c r="AA199" i="34"/>
  <c r="S199" i="34"/>
  <c r="K199" i="34"/>
  <c r="AH199" i="34"/>
  <c r="CL199" i="34"/>
  <c r="Z199" i="34"/>
  <c r="CD199" i="34"/>
  <c r="R199" i="34"/>
  <c r="BV199" i="34"/>
  <c r="J199" i="34"/>
  <c r="BN199" i="34"/>
  <c r="BF199" i="34"/>
  <c r="AX199" i="34"/>
  <c r="AP199" i="34"/>
  <c r="E157" i="15"/>
  <c r="F174" i="15"/>
  <c r="AK184" i="15"/>
  <c r="BX244" i="15"/>
  <c r="BX255" i="15" s="1"/>
  <c r="BX181" i="15"/>
  <c r="BX184" i="15" s="1"/>
  <c r="BX166" i="15"/>
  <c r="L244" i="15"/>
  <c r="L255" i="15" s="1"/>
  <c r="L181" i="15"/>
  <c r="L184" i="15" s="1"/>
  <c r="L166" i="15"/>
  <c r="CN219" i="31"/>
  <c r="CF219" i="31"/>
  <c r="BX219" i="31"/>
  <c r="BP219" i="31"/>
  <c r="BH219" i="31"/>
  <c r="AZ219" i="31"/>
  <c r="AR219" i="31"/>
  <c r="AJ219" i="31"/>
  <c r="AB219" i="31"/>
  <c r="T219" i="31"/>
  <c r="L219" i="31"/>
  <c r="CM219" i="31"/>
  <c r="CE219" i="31"/>
  <c r="BW219" i="31"/>
  <c r="BO219" i="31"/>
  <c r="BG219" i="31"/>
  <c r="AY219" i="31"/>
  <c r="AQ219" i="31"/>
  <c r="AI219" i="31"/>
  <c r="AA219" i="31"/>
  <c r="S219" i="31"/>
  <c r="K219" i="31"/>
  <c r="CL219" i="31"/>
  <c r="CD219" i="31"/>
  <c r="BV219" i="31"/>
  <c r="BN219" i="31"/>
  <c r="BF219" i="31"/>
  <c r="AX219" i="31"/>
  <c r="AP219" i="31"/>
  <c r="AH219" i="31"/>
  <c r="Z219" i="31"/>
  <c r="R219" i="31"/>
  <c r="J219" i="31"/>
  <c r="CS219" i="31"/>
  <c r="CK219" i="31"/>
  <c r="CC219" i="31"/>
  <c r="BU219" i="31"/>
  <c r="BM219" i="31"/>
  <c r="BE219" i="31"/>
  <c r="AW219" i="31"/>
  <c r="AO219" i="31"/>
  <c r="AG219" i="31"/>
  <c r="Y219" i="31"/>
  <c r="Q219" i="31"/>
  <c r="I219" i="31"/>
  <c r="CR219" i="31"/>
  <c r="CJ219" i="31"/>
  <c r="CB219" i="31"/>
  <c r="BT219" i="31"/>
  <c r="BL219" i="31"/>
  <c r="BD219" i="31"/>
  <c r="AV219" i="31"/>
  <c r="AN219" i="31"/>
  <c r="AF219" i="31"/>
  <c r="X219" i="31"/>
  <c r="P219" i="31"/>
  <c r="H219" i="31"/>
  <c r="CQ219" i="31"/>
  <c r="CI219" i="31"/>
  <c r="CA219" i="31"/>
  <c r="BS219" i="31"/>
  <c r="BK219" i="31"/>
  <c r="BC219" i="31"/>
  <c r="AU219" i="31"/>
  <c r="AM219" i="31"/>
  <c r="AE219" i="31"/>
  <c r="W219" i="31"/>
  <c r="O219" i="31"/>
  <c r="G219" i="31"/>
  <c r="CP219" i="31"/>
  <c r="CH219" i="31"/>
  <c r="BZ219" i="31"/>
  <c r="BR219" i="31"/>
  <c r="BJ219" i="31"/>
  <c r="BB219" i="31"/>
  <c r="AT219" i="31"/>
  <c r="AL219" i="31"/>
  <c r="AD219" i="31"/>
  <c r="V219" i="31"/>
  <c r="N219" i="31"/>
  <c r="CO219" i="31"/>
  <c r="CG219" i="31"/>
  <c r="BY219" i="31"/>
  <c r="BQ219" i="31"/>
  <c r="BI219" i="31"/>
  <c r="BA219" i="31"/>
  <c r="AS219" i="31"/>
  <c r="AK219" i="31"/>
  <c r="AC219" i="31"/>
  <c r="U219" i="31"/>
  <c r="M219" i="31"/>
  <c r="CP223" i="32"/>
  <c r="CH223" i="32"/>
  <c r="BZ223" i="32"/>
  <c r="BR223" i="32"/>
  <c r="BJ223" i="32"/>
  <c r="BB223" i="32"/>
  <c r="AT223" i="32"/>
  <c r="AL223" i="32"/>
  <c r="AD223" i="32"/>
  <c r="V223" i="32"/>
  <c r="N223" i="32"/>
  <c r="CO223" i="32"/>
  <c r="CG223" i="32"/>
  <c r="BY223" i="32"/>
  <c r="BQ223" i="32"/>
  <c r="BI223" i="32"/>
  <c r="BA223" i="32"/>
  <c r="AS223" i="32"/>
  <c r="AK223" i="32"/>
  <c r="AC223" i="32"/>
  <c r="U223" i="32"/>
  <c r="M223" i="32"/>
  <c r="CN223" i="32"/>
  <c r="CF223" i="32"/>
  <c r="BX223" i="32"/>
  <c r="BP223" i="32"/>
  <c r="BH223" i="32"/>
  <c r="AZ223" i="32"/>
  <c r="AR223" i="32"/>
  <c r="AJ223" i="32"/>
  <c r="AB223" i="32"/>
  <c r="T223" i="32"/>
  <c r="L223" i="32"/>
  <c r="CM223" i="32"/>
  <c r="CE223" i="32"/>
  <c r="BW223" i="32"/>
  <c r="BO223" i="32"/>
  <c r="BG223" i="32"/>
  <c r="AY223" i="32"/>
  <c r="AQ223" i="32"/>
  <c r="AI223" i="32"/>
  <c r="AA223" i="32"/>
  <c r="S223" i="32"/>
  <c r="K223" i="32"/>
  <c r="CL223" i="32"/>
  <c r="CD223" i="32"/>
  <c r="BV223" i="32"/>
  <c r="BN223" i="32"/>
  <c r="BF223" i="32"/>
  <c r="AX223" i="32"/>
  <c r="AP223" i="32"/>
  <c r="AH223" i="32"/>
  <c r="Z223" i="32"/>
  <c r="R223" i="32"/>
  <c r="J223" i="32"/>
  <c r="CS223" i="32"/>
  <c r="CK223" i="32"/>
  <c r="CC223" i="32"/>
  <c r="BU223" i="32"/>
  <c r="BM223" i="32"/>
  <c r="BE223" i="32"/>
  <c r="AW223" i="32"/>
  <c r="AO223" i="32"/>
  <c r="AG223" i="32"/>
  <c r="Y223" i="32"/>
  <c r="Q223" i="32"/>
  <c r="I223" i="32"/>
  <c r="CR223" i="32"/>
  <c r="CJ223" i="32"/>
  <c r="CB223" i="32"/>
  <c r="BT223" i="32"/>
  <c r="BL223" i="32"/>
  <c r="BD223" i="32"/>
  <c r="AV223" i="32"/>
  <c r="AN223" i="32"/>
  <c r="AF223" i="32"/>
  <c r="X223" i="32"/>
  <c r="P223" i="32"/>
  <c r="H223" i="32"/>
  <c r="CQ223" i="32"/>
  <c r="AE223" i="32"/>
  <c r="CI223" i="32"/>
  <c r="W223" i="32"/>
  <c r="CA223" i="32"/>
  <c r="O223" i="32"/>
  <c r="BS223" i="32"/>
  <c r="G223" i="32"/>
  <c r="BK223" i="32"/>
  <c r="BC223" i="32"/>
  <c r="AU223" i="32"/>
  <c r="AM223" i="32"/>
  <c r="CL223" i="33"/>
  <c r="CD223" i="33"/>
  <c r="CS223" i="33"/>
  <c r="CK223" i="33"/>
  <c r="CC223" i="33"/>
  <c r="CR223" i="33"/>
  <c r="CJ223" i="33"/>
  <c r="CB223" i="33"/>
  <c r="BT223" i="33"/>
  <c r="BL223" i="33"/>
  <c r="BD223" i="33"/>
  <c r="AV223" i="33"/>
  <c r="AN223" i="33"/>
  <c r="AF223" i="33"/>
  <c r="X223" i="33"/>
  <c r="P223" i="33"/>
  <c r="H223" i="33"/>
  <c r="CQ223" i="33"/>
  <c r="CI223" i="33"/>
  <c r="CA223" i="33"/>
  <c r="BS223" i="33"/>
  <c r="BK223" i="33"/>
  <c r="BC223" i="33"/>
  <c r="AU223" i="33"/>
  <c r="AM223" i="33"/>
  <c r="AE223" i="33"/>
  <c r="W223" i="33"/>
  <c r="O223" i="33"/>
  <c r="G223" i="33"/>
  <c r="CP223" i="33"/>
  <c r="CH223" i="33"/>
  <c r="BZ223" i="33"/>
  <c r="BR223" i="33"/>
  <c r="BJ223" i="33"/>
  <c r="BB223" i="33"/>
  <c r="AT223" i="33"/>
  <c r="AL223" i="33"/>
  <c r="AD223" i="33"/>
  <c r="V223" i="33"/>
  <c r="N223" i="33"/>
  <c r="CO223" i="33"/>
  <c r="CG223" i="33"/>
  <c r="BY223" i="33"/>
  <c r="BQ223" i="33"/>
  <c r="BI223" i="33"/>
  <c r="BA223" i="33"/>
  <c r="AS223" i="33"/>
  <c r="AK223" i="33"/>
  <c r="AC223" i="33"/>
  <c r="U223" i="33"/>
  <c r="M223" i="33"/>
  <c r="CN223" i="33"/>
  <c r="CF223" i="33"/>
  <c r="BX223" i="33"/>
  <c r="BP223" i="33"/>
  <c r="BH223" i="33"/>
  <c r="AZ223" i="33"/>
  <c r="AR223" i="33"/>
  <c r="AJ223" i="33"/>
  <c r="AB223" i="33"/>
  <c r="T223" i="33"/>
  <c r="L223" i="33"/>
  <c r="BM223" i="33"/>
  <c r="AP223" i="33"/>
  <c r="S223" i="33"/>
  <c r="CM223" i="33"/>
  <c r="BG223" i="33"/>
  <c r="AO223" i="33"/>
  <c r="R223" i="33"/>
  <c r="CE223" i="33"/>
  <c r="BF223" i="33"/>
  <c r="AI223" i="33"/>
  <c r="Q223" i="33"/>
  <c r="BW223" i="33"/>
  <c r="BE223" i="33"/>
  <c r="AH223" i="33"/>
  <c r="K223" i="33"/>
  <c r="BV223" i="33"/>
  <c r="AY223" i="33"/>
  <c r="AG223" i="33"/>
  <c r="J223" i="33"/>
  <c r="BU223" i="33"/>
  <c r="AX223" i="33"/>
  <c r="AA223" i="33"/>
  <c r="I223" i="33"/>
  <c r="BO223" i="33"/>
  <c r="AW223" i="33"/>
  <c r="Z223" i="33"/>
  <c r="AQ223" i="33"/>
  <c r="Y223" i="33"/>
  <c r="BN223" i="33"/>
  <c r="CM222" i="34"/>
  <c r="CE222" i="34"/>
  <c r="BW222" i="34"/>
  <c r="BO222" i="34"/>
  <c r="BG222" i="34"/>
  <c r="AY222" i="34"/>
  <c r="AQ222" i="34"/>
  <c r="AI222" i="34"/>
  <c r="AA222" i="34"/>
  <c r="S222" i="34"/>
  <c r="K222" i="34"/>
  <c r="CL222" i="34"/>
  <c r="CD222" i="34"/>
  <c r="BV222" i="34"/>
  <c r="BN222" i="34"/>
  <c r="BF222" i="34"/>
  <c r="AX222" i="34"/>
  <c r="AP222" i="34"/>
  <c r="AH222" i="34"/>
  <c r="Z222" i="34"/>
  <c r="R222" i="34"/>
  <c r="J222" i="34"/>
  <c r="CS222" i="34"/>
  <c r="CK222" i="34"/>
  <c r="CC222" i="34"/>
  <c r="BU222" i="34"/>
  <c r="BM222" i="34"/>
  <c r="BE222" i="34"/>
  <c r="AW222" i="34"/>
  <c r="AO222" i="34"/>
  <c r="AG222" i="34"/>
  <c r="Y222" i="34"/>
  <c r="Q222" i="34"/>
  <c r="I222" i="34"/>
  <c r="CR222" i="34"/>
  <c r="CJ222" i="34"/>
  <c r="CB222" i="34"/>
  <c r="BT222" i="34"/>
  <c r="BL222" i="34"/>
  <c r="BD222" i="34"/>
  <c r="AV222" i="34"/>
  <c r="AN222" i="34"/>
  <c r="AF222" i="34"/>
  <c r="X222" i="34"/>
  <c r="P222" i="34"/>
  <c r="H222" i="34"/>
  <c r="CP222" i="34"/>
  <c r="CH222" i="34"/>
  <c r="BZ222" i="34"/>
  <c r="BR222" i="34"/>
  <c r="BJ222" i="34"/>
  <c r="BB222" i="34"/>
  <c r="AT222" i="34"/>
  <c r="AL222" i="34"/>
  <c r="AD222" i="34"/>
  <c r="V222" i="34"/>
  <c r="N222" i="34"/>
  <c r="CA222" i="34"/>
  <c r="BH222" i="34"/>
  <c r="AK222" i="34"/>
  <c r="O222" i="34"/>
  <c r="BY222" i="34"/>
  <c r="BC222" i="34"/>
  <c r="AJ222" i="34"/>
  <c r="M222" i="34"/>
  <c r="CQ222" i="34"/>
  <c r="BX222" i="34"/>
  <c r="BA222" i="34"/>
  <c r="AE222" i="34"/>
  <c r="L222" i="34"/>
  <c r="CO222" i="34"/>
  <c r="BS222" i="34"/>
  <c r="AZ222" i="34"/>
  <c r="AC222" i="34"/>
  <c r="G222" i="34"/>
  <c r="CN222" i="34"/>
  <c r="BQ222" i="34"/>
  <c r="AU222" i="34"/>
  <c r="AB222" i="34"/>
  <c r="CI222" i="34"/>
  <c r="BP222" i="34"/>
  <c r="AS222" i="34"/>
  <c r="W222" i="34"/>
  <c r="U222" i="34"/>
  <c r="T222" i="34"/>
  <c r="CG222" i="34"/>
  <c r="CF222" i="34"/>
  <c r="BK222" i="34"/>
  <c r="BI222" i="34"/>
  <c r="AR222" i="34"/>
  <c r="AM222" i="34"/>
  <c r="F262" i="15"/>
  <c r="F173" i="30"/>
  <c r="F247" i="30"/>
  <c r="F265" i="30"/>
  <c r="F205" i="31"/>
  <c r="F157" i="31"/>
  <c r="D222" i="10" s="1"/>
  <c r="F227" i="31"/>
  <c r="F60" i="32"/>
  <c r="F205" i="32"/>
  <c r="F204" i="32"/>
  <c r="F210" i="32"/>
  <c r="F262" i="32"/>
  <c r="F265" i="32"/>
  <c r="F230" i="32"/>
  <c r="F26" i="33"/>
  <c r="F211" i="33"/>
  <c r="F263" i="33"/>
  <c r="F204" i="34"/>
  <c r="J298" i="15"/>
  <c r="J303" i="15"/>
  <c r="J291" i="15"/>
  <c r="J299" i="15"/>
  <c r="J292" i="15"/>
  <c r="J288" i="15"/>
  <c r="J306" i="15"/>
  <c r="J293" i="15"/>
  <c r="J289" i="15"/>
  <c r="J302" i="15"/>
  <c r="J307" i="15"/>
  <c r="J290" i="15"/>
  <c r="F169" i="15"/>
  <c r="CO232" i="15"/>
  <c r="BI232" i="15"/>
  <c r="AC232" i="15"/>
  <c r="AH184" i="15"/>
  <c r="CS216" i="15"/>
  <c r="CK216" i="15"/>
  <c r="CC216" i="15"/>
  <c r="BU216" i="15"/>
  <c r="BM216" i="15"/>
  <c r="BE216" i="15"/>
  <c r="AW216" i="15"/>
  <c r="AO216" i="15"/>
  <c r="AG216" i="15"/>
  <c r="Y216" i="15"/>
  <c r="Q216" i="15"/>
  <c r="I216" i="15"/>
  <c r="CR216" i="15"/>
  <c r="CJ216" i="15"/>
  <c r="CB216" i="15"/>
  <c r="BT216" i="15"/>
  <c r="BL216" i="15"/>
  <c r="BD216" i="15"/>
  <c r="AV216" i="15"/>
  <c r="AN216" i="15"/>
  <c r="AF216" i="15"/>
  <c r="X216" i="15"/>
  <c r="P216" i="15"/>
  <c r="H216" i="15"/>
  <c r="CQ216" i="15"/>
  <c r="CI216" i="15"/>
  <c r="CA216" i="15"/>
  <c r="BS216" i="15"/>
  <c r="BK216" i="15"/>
  <c r="BC216" i="15"/>
  <c r="AU216" i="15"/>
  <c r="AM216" i="15"/>
  <c r="AE216" i="15"/>
  <c r="W216" i="15"/>
  <c r="O216" i="15"/>
  <c r="G216" i="15"/>
  <c r="CP216" i="15"/>
  <c r="CH216" i="15"/>
  <c r="BZ216" i="15"/>
  <c r="BR216" i="15"/>
  <c r="BJ216" i="15"/>
  <c r="BB216" i="15"/>
  <c r="AT216" i="15"/>
  <c r="AL216" i="15"/>
  <c r="AD216" i="15"/>
  <c r="V216" i="15"/>
  <c r="N216" i="15"/>
  <c r="CO216" i="15"/>
  <c r="CG216" i="15"/>
  <c r="BY216" i="15"/>
  <c r="BQ216" i="15"/>
  <c r="BI216" i="15"/>
  <c r="BA216" i="15"/>
  <c r="AS216" i="15"/>
  <c r="AK216" i="15"/>
  <c r="AC216" i="15"/>
  <c r="U216" i="15"/>
  <c r="M216" i="15"/>
  <c r="CN216" i="15"/>
  <c r="CF216" i="15"/>
  <c r="BX216" i="15"/>
  <c r="BP216" i="15"/>
  <c r="BH216" i="15"/>
  <c r="AZ216" i="15"/>
  <c r="AR216" i="15"/>
  <c r="AJ216" i="15"/>
  <c r="AB216" i="15"/>
  <c r="T216" i="15"/>
  <c r="L216" i="15"/>
  <c r="CL216" i="15"/>
  <c r="CD216" i="15"/>
  <c r="BV216" i="15"/>
  <c r="BN216" i="15"/>
  <c r="BF216" i="15"/>
  <c r="AX216" i="15"/>
  <c r="AP216" i="15"/>
  <c r="AH216" i="15"/>
  <c r="Z216" i="15"/>
  <c r="R216" i="15"/>
  <c r="J216" i="15"/>
  <c r="CE216" i="15"/>
  <c r="S216" i="15"/>
  <c r="BW216" i="15"/>
  <c r="K216" i="15"/>
  <c r="BO216" i="15"/>
  <c r="BG216" i="15"/>
  <c r="AY216" i="15"/>
  <c r="AQ216" i="15"/>
  <c r="AI216" i="15"/>
  <c r="CM216" i="15"/>
  <c r="AA216" i="15"/>
  <c r="CP216" i="33"/>
  <c r="CH216" i="33"/>
  <c r="BZ216" i="33"/>
  <c r="BR216" i="33"/>
  <c r="BJ216" i="33"/>
  <c r="BB216" i="33"/>
  <c r="AT216" i="33"/>
  <c r="AL216" i="33"/>
  <c r="AD216" i="33"/>
  <c r="V216" i="33"/>
  <c r="N216" i="33"/>
  <c r="CO216" i="33"/>
  <c r="CG216" i="33"/>
  <c r="BY216" i="33"/>
  <c r="BQ216" i="33"/>
  <c r="BI216" i="33"/>
  <c r="BA216" i="33"/>
  <c r="AS216" i="33"/>
  <c r="AK216" i="33"/>
  <c r="AC216" i="33"/>
  <c r="U216" i="33"/>
  <c r="M216" i="33"/>
  <c r="CN216" i="33"/>
  <c r="CF216" i="33"/>
  <c r="BX216" i="33"/>
  <c r="BP216" i="33"/>
  <c r="BH216" i="33"/>
  <c r="AZ216" i="33"/>
  <c r="AR216" i="33"/>
  <c r="AJ216" i="33"/>
  <c r="AB216" i="33"/>
  <c r="T216" i="33"/>
  <c r="L216" i="33"/>
  <c r="CM216" i="33"/>
  <c r="CE216" i="33"/>
  <c r="BW216" i="33"/>
  <c r="BO216" i="33"/>
  <c r="BG216" i="33"/>
  <c r="AY216" i="33"/>
  <c r="AQ216" i="33"/>
  <c r="AI216" i="33"/>
  <c r="AA216" i="33"/>
  <c r="S216" i="33"/>
  <c r="K216" i="33"/>
  <c r="CL216" i="33"/>
  <c r="CD216" i="33"/>
  <c r="BV216" i="33"/>
  <c r="BN216" i="33"/>
  <c r="BF216" i="33"/>
  <c r="AX216" i="33"/>
  <c r="AP216" i="33"/>
  <c r="AH216" i="33"/>
  <c r="Z216" i="33"/>
  <c r="R216" i="33"/>
  <c r="J216" i="33"/>
  <c r="CS216" i="33"/>
  <c r="CK216" i="33"/>
  <c r="CC216" i="33"/>
  <c r="BU216" i="33"/>
  <c r="BM216" i="33"/>
  <c r="BE216" i="33"/>
  <c r="AW216" i="33"/>
  <c r="AO216" i="33"/>
  <c r="AG216" i="33"/>
  <c r="Y216" i="33"/>
  <c r="Q216" i="33"/>
  <c r="I216" i="33"/>
  <c r="CR216" i="33"/>
  <c r="CJ216" i="33"/>
  <c r="CB216" i="33"/>
  <c r="BT216" i="33"/>
  <c r="BL216" i="33"/>
  <c r="BD216" i="33"/>
  <c r="AV216" i="33"/>
  <c r="AN216" i="33"/>
  <c r="AF216" i="33"/>
  <c r="X216" i="33"/>
  <c r="P216" i="33"/>
  <c r="H216" i="33"/>
  <c r="CQ216" i="33"/>
  <c r="AE216" i="33"/>
  <c r="CI216" i="33"/>
  <c r="W216" i="33"/>
  <c r="CA216" i="33"/>
  <c r="O216" i="33"/>
  <c r="BS216" i="33"/>
  <c r="G216" i="33"/>
  <c r="BK216" i="33"/>
  <c r="BC216" i="33"/>
  <c r="AU216" i="33"/>
  <c r="AM216" i="33"/>
  <c r="CJ184" i="15"/>
  <c r="BD184" i="15"/>
  <c r="X184" i="15"/>
  <c r="CS208" i="31"/>
  <c r="CK208" i="31"/>
  <c r="CC208" i="31"/>
  <c r="BU208" i="31"/>
  <c r="BM208" i="31"/>
  <c r="BE208" i="31"/>
  <c r="AW208" i="31"/>
  <c r="AO208" i="31"/>
  <c r="AG208" i="31"/>
  <c r="Y208" i="31"/>
  <c r="Q208" i="31"/>
  <c r="I208" i="31"/>
  <c r="CR208" i="31"/>
  <c r="CJ208" i="31"/>
  <c r="CB208" i="31"/>
  <c r="BT208" i="31"/>
  <c r="BL208" i="31"/>
  <c r="BD208" i="31"/>
  <c r="AV208" i="31"/>
  <c r="AN208" i="31"/>
  <c r="AF208" i="31"/>
  <c r="X208" i="31"/>
  <c r="P208" i="31"/>
  <c r="H208" i="31"/>
  <c r="CQ208" i="31"/>
  <c r="CI208" i="31"/>
  <c r="CA208" i="31"/>
  <c r="BS208" i="31"/>
  <c r="BK208" i="31"/>
  <c r="BC208" i="31"/>
  <c r="AU208" i="31"/>
  <c r="AM208" i="31"/>
  <c r="AE208" i="31"/>
  <c r="W208" i="31"/>
  <c r="O208" i="31"/>
  <c r="G208" i="31"/>
  <c r="CP208" i="31"/>
  <c r="CH208" i="31"/>
  <c r="BZ208" i="31"/>
  <c r="BR208" i="31"/>
  <c r="BJ208" i="31"/>
  <c r="BB208" i="31"/>
  <c r="AT208" i="31"/>
  <c r="AL208" i="31"/>
  <c r="AD208" i="31"/>
  <c r="V208" i="31"/>
  <c r="N208" i="31"/>
  <c r="CO208" i="31"/>
  <c r="CG208" i="31"/>
  <c r="BY208" i="31"/>
  <c r="BQ208" i="31"/>
  <c r="BI208" i="31"/>
  <c r="BA208" i="31"/>
  <c r="AS208" i="31"/>
  <c r="AK208" i="31"/>
  <c r="AC208" i="31"/>
  <c r="U208" i="31"/>
  <c r="M208" i="31"/>
  <c r="CN208" i="31"/>
  <c r="CF208" i="31"/>
  <c r="BX208" i="31"/>
  <c r="BP208" i="31"/>
  <c r="BH208" i="31"/>
  <c r="AZ208" i="31"/>
  <c r="AR208" i="31"/>
  <c r="AJ208" i="31"/>
  <c r="AB208" i="31"/>
  <c r="T208" i="31"/>
  <c r="L208" i="31"/>
  <c r="CM208" i="31"/>
  <c r="CE208" i="31"/>
  <c r="BW208" i="31"/>
  <c r="BO208" i="31"/>
  <c r="BG208" i="31"/>
  <c r="AY208" i="31"/>
  <c r="AQ208" i="31"/>
  <c r="AI208" i="31"/>
  <c r="AA208" i="31"/>
  <c r="S208" i="31"/>
  <c r="K208" i="31"/>
  <c r="AP208" i="31"/>
  <c r="AH208" i="31"/>
  <c r="CL208" i="31"/>
  <c r="Z208" i="31"/>
  <c r="CD208" i="31"/>
  <c r="R208" i="31"/>
  <c r="BV208" i="31"/>
  <c r="J208" i="31"/>
  <c r="BN208" i="31"/>
  <c r="BF208" i="31"/>
  <c r="AX208" i="31"/>
  <c r="G232" i="34"/>
  <c r="E233" i="34"/>
  <c r="CO244" i="34"/>
  <c r="CO181" i="34"/>
  <c r="CO184" i="34" s="1"/>
  <c r="CO166" i="34"/>
  <c r="E156" i="34"/>
  <c r="E268" i="33"/>
  <c r="BT244" i="32"/>
  <c r="BT255" i="32" s="1"/>
  <c r="BT181" i="32"/>
  <c r="BT184" i="32" s="1"/>
  <c r="BT166" i="32"/>
  <c r="CP258" i="32"/>
  <c r="CP248" i="32" s="1"/>
  <c r="CP250" i="32" s="1"/>
  <c r="BJ232" i="31"/>
  <c r="E169" i="31"/>
  <c r="AP184" i="31"/>
  <c r="BG244" i="30"/>
  <c r="BG181" i="30"/>
  <c r="BG184" i="30" s="1"/>
  <c r="BG166" i="30"/>
  <c r="CN195" i="15"/>
  <c r="CF195" i="15"/>
  <c r="BX195" i="15"/>
  <c r="BP195" i="15"/>
  <c r="BH195" i="15"/>
  <c r="AZ195" i="15"/>
  <c r="AR195" i="15"/>
  <c r="AJ195" i="15"/>
  <c r="AB195" i="15"/>
  <c r="T195" i="15"/>
  <c r="L195" i="15"/>
  <c r="CM195" i="15"/>
  <c r="CE195" i="15"/>
  <c r="BW195" i="15"/>
  <c r="BO195" i="15"/>
  <c r="BG195" i="15"/>
  <c r="AY195" i="15"/>
  <c r="AQ195" i="15"/>
  <c r="AI195" i="15"/>
  <c r="AA195" i="15"/>
  <c r="S195" i="15"/>
  <c r="K195" i="15"/>
  <c r="CL195" i="15"/>
  <c r="CD195" i="15"/>
  <c r="BV195" i="15"/>
  <c r="BN195" i="15"/>
  <c r="BF195" i="15"/>
  <c r="AX195" i="15"/>
  <c r="AP195" i="15"/>
  <c r="AH195" i="15"/>
  <c r="Z195" i="15"/>
  <c r="R195" i="15"/>
  <c r="J195" i="15"/>
  <c r="CS195" i="15"/>
  <c r="CK195" i="15"/>
  <c r="CC195" i="15"/>
  <c r="BU195" i="15"/>
  <c r="BM195" i="15"/>
  <c r="BE195" i="15"/>
  <c r="AW195" i="15"/>
  <c r="AO195" i="15"/>
  <c r="AG195" i="15"/>
  <c r="Y195" i="15"/>
  <c r="Q195" i="15"/>
  <c r="I195" i="15"/>
  <c r="CR195" i="15"/>
  <c r="CJ195" i="15"/>
  <c r="CB195" i="15"/>
  <c r="BT195" i="15"/>
  <c r="BL195" i="15"/>
  <c r="BD195" i="15"/>
  <c r="AV195" i="15"/>
  <c r="AN195" i="15"/>
  <c r="AF195" i="15"/>
  <c r="X195" i="15"/>
  <c r="P195" i="15"/>
  <c r="H195" i="15"/>
  <c r="CQ195" i="15"/>
  <c r="CI195" i="15"/>
  <c r="CA195" i="15"/>
  <c r="BS195" i="15"/>
  <c r="BK195" i="15"/>
  <c r="BC195" i="15"/>
  <c r="AU195" i="15"/>
  <c r="AM195" i="15"/>
  <c r="AE195" i="15"/>
  <c r="W195" i="15"/>
  <c r="O195" i="15"/>
  <c r="G195" i="15"/>
  <c r="CO195" i="15"/>
  <c r="CG195" i="15"/>
  <c r="BY195" i="15"/>
  <c r="BQ195" i="15"/>
  <c r="BI195" i="15"/>
  <c r="BA195" i="15"/>
  <c r="AS195" i="15"/>
  <c r="AK195" i="15"/>
  <c r="AC195" i="15"/>
  <c r="U195" i="15"/>
  <c r="M195" i="15"/>
  <c r="AL195" i="15"/>
  <c r="CP195" i="15"/>
  <c r="AD195" i="15"/>
  <c r="CH195" i="15"/>
  <c r="V195" i="15"/>
  <c r="BZ195" i="15"/>
  <c r="N195" i="15"/>
  <c r="BR195" i="15"/>
  <c r="BJ195" i="15"/>
  <c r="BB195" i="15"/>
  <c r="AT195" i="15"/>
  <c r="CR200" i="31"/>
  <c r="CJ200" i="31"/>
  <c r="CB200" i="31"/>
  <c r="BT200" i="31"/>
  <c r="BL200" i="31"/>
  <c r="BD200" i="31"/>
  <c r="AV200" i="31"/>
  <c r="AN200" i="31"/>
  <c r="AF200" i="31"/>
  <c r="X200" i="31"/>
  <c r="P200" i="31"/>
  <c r="H200" i="31"/>
  <c r="CQ200" i="31"/>
  <c r="CI200" i="31"/>
  <c r="CA200" i="31"/>
  <c r="BS200" i="31"/>
  <c r="BK200" i="31"/>
  <c r="BC200" i="31"/>
  <c r="AU200" i="31"/>
  <c r="AM200" i="31"/>
  <c r="AE200" i="31"/>
  <c r="W200" i="31"/>
  <c r="O200" i="31"/>
  <c r="G200" i="31"/>
  <c r="CP200" i="31"/>
  <c r="CH200" i="31"/>
  <c r="BZ200" i="31"/>
  <c r="BR200" i="31"/>
  <c r="BJ200" i="31"/>
  <c r="BB200" i="31"/>
  <c r="AT200" i="31"/>
  <c r="AL200" i="31"/>
  <c r="AD200" i="31"/>
  <c r="V200" i="31"/>
  <c r="N200" i="31"/>
  <c r="CO200" i="31"/>
  <c r="CG200" i="31"/>
  <c r="BY200" i="31"/>
  <c r="BQ200" i="31"/>
  <c r="BI200" i="31"/>
  <c r="BA200" i="31"/>
  <c r="AS200" i="31"/>
  <c r="AK200" i="31"/>
  <c r="AC200" i="31"/>
  <c r="U200" i="31"/>
  <c r="M200" i="31"/>
  <c r="CN200" i="31"/>
  <c r="CF200" i="31"/>
  <c r="BX200" i="31"/>
  <c r="BP200" i="31"/>
  <c r="BH200" i="31"/>
  <c r="AZ200" i="31"/>
  <c r="AR200" i="31"/>
  <c r="AJ200" i="31"/>
  <c r="AB200" i="31"/>
  <c r="T200" i="31"/>
  <c r="L200" i="31"/>
  <c r="CM200" i="31"/>
  <c r="CE200" i="31"/>
  <c r="BW200" i="31"/>
  <c r="BO200" i="31"/>
  <c r="BG200" i="31"/>
  <c r="AY200" i="31"/>
  <c r="AQ200" i="31"/>
  <c r="AI200" i="31"/>
  <c r="AA200" i="31"/>
  <c r="S200" i="31"/>
  <c r="K200" i="31"/>
  <c r="CL200" i="31"/>
  <c r="CD200" i="31"/>
  <c r="BV200" i="31"/>
  <c r="BN200" i="31"/>
  <c r="BF200" i="31"/>
  <c r="AX200" i="31"/>
  <c r="AP200" i="31"/>
  <c r="AH200" i="31"/>
  <c r="Z200" i="31"/>
  <c r="R200" i="31"/>
  <c r="J200" i="31"/>
  <c r="AW200" i="31"/>
  <c r="AO200" i="31"/>
  <c r="CS200" i="31"/>
  <c r="AG200" i="31"/>
  <c r="CK200" i="31"/>
  <c r="Y200" i="31"/>
  <c r="CC200" i="31"/>
  <c r="Q200" i="31"/>
  <c r="BU200" i="31"/>
  <c r="I200" i="31"/>
  <c r="BM200" i="31"/>
  <c r="BE200" i="31"/>
  <c r="CO224" i="34"/>
  <c r="CG224" i="34"/>
  <c r="BY224" i="34"/>
  <c r="BQ224" i="34"/>
  <c r="BI224" i="34"/>
  <c r="BA224" i="34"/>
  <c r="AS224" i="34"/>
  <c r="AK224" i="34"/>
  <c r="AC224" i="34"/>
  <c r="U224" i="34"/>
  <c r="M224" i="34"/>
  <c r="CN224" i="34"/>
  <c r="CF224" i="34"/>
  <c r="BX224" i="34"/>
  <c r="BP224" i="34"/>
  <c r="BH224" i="34"/>
  <c r="AZ224" i="34"/>
  <c r="AR224" i="34"/>
  <c r="AJ224" i="34"/>
  <c r="AB224" i="34"/>
  <c r="T224" i="34"/>
  <c r="L224" i="34"/>
  <c r="CM224" i="34"/>
  <c r="CE224" i="34"/>
  <c r="BW224" i="34"/>
  <c r="BO224" i="34"/>
  <c r="BG224" i="34"/>
  <c r="AY224" i="34"/>
  <c r="AQ224" i="34"/>
  <c r="AI224" i="34"/>
  <c r="AA224" i="34"/>
  <c r="S224" i="34"/>
  <c r="K224" i="34"/>
  <c r="CL224" i="34"/>
  <c r="CD224" i="34"/>
  <c r="BV224" i="34"/>
  <c r="BN224" i="34"/>
  <c r="BF224" i="34"/>
  <c r="AX224" i="34"/>
  <c r="AP224" i="34"/>
  <c r="AH224" i="34"/>
  <c r="Z224" i="34"/>
  <c r="R224" i="34"/>
  <c r="J224" i="34"/>
  <c r="CR224" i="34"/>
  <c r="CJ224" i="34"/>
  <c r="CB224" i="34"/>
  <c r="BT224" i="34"/>
  <c r="BL224" i="34"/>
  <c r="BD224" i="34"/>
  <c r="AV224" i="34"/>
  <c r="AN224" i="34"/>
  <c r="AF224" i="34"/>
  <c r="X224" i="34"/>
  <c r="P224" i="34"/>
  <c r="H224" i="34"/>
  <c r="CS224" i="34"/>
  <c r="BZ224" i="34"/>
  <c r="BC224" i="34"/>
  <c r="AG224" i="34"/>
  <c r="N224" i="34"/>
  <c r="CQ224" i="34"/>
  <c r="BU224" i="34"/>
  <c r="BB224" i="34"/>
  <c r="AE224" i="34"/>
  <c r="I224" i="34"/>
  <c r="CP224" i="34"/>
  <c r="BS224" i="34"/>
  <c r="AW224" i="34"/>
  <c r="AD224" i="34"/>
  <c r="G224" i="34"/>
  <c r="CK224" i="34"/>
  <c r="BR224" i="34"/>
  <c r="AU224" i="34"/>
  <c r="Y224" i="34"/>
  <c r="CI224" i="34"/>
  <c r="BM224" i="34"/>
  <c r="AT224" i="34"/>
  <c r="W224" i="34"/>
  <c r="CH224" i="34"/>
  <c r="BK224" i="34"/>
  <c r="AO224" i="34"/>
  <c r="V224" i="34"/>
  <c r="BJ224" i="34"/>
  <c r="BE224" i="34"/>
  <c r="AM224" i="34"/>
  <c r="AL224" i="34"/>
  <c r="Q224" i="34"/>
  <c r="O224" i="34"/>
  <c r="CC224" i="34"/>
  <c r="CA224" i="34"/>
  <c r="F247" i="15"/>
  <c r="E168" i="34"/>
  <c r="CP232" i="34"/>
  <c r="BJ232" i="34"/>
  <c r="AD232" i="34"/>
  <c r="E230" i="34"/>
  <c r="E229" i="34"/>
  <c r="E214" i="34"/>
  <c r="CR232" i="34"/>
  <c r="BL232" i="34"/>
  <c r="AF232" i="34"/>
  <c r="E202" i="34"/>
  <c r="CG244" i="34"/>
  <c r="CG181" i="34"/>
  <c r="CG184" i="34" s="1"/>
  <c r="CG166" i="34"/>
  <c r="U244" i="34"/>
  <c r="U181" i="34"/>
  <c r="U184" i="34" s="1"/>
  <c r="U166" i="34"/>
  <c r="V184" i="34"/>
  <c r="BN258" i="34"/>
  <c r="BN248" i="34" s="1"/>
  <c r="BN250" i="34" s="1"/>
  <c r="P244" i="34"/>
  <c r="P255" i="34" s="1"/>
  <c r="P181" i="34"/>
  <c r="P184" i="34" s="1"/>
  <c r="P166" i="34"/>
  <c r="BL184" i="34"/>
  <c r="O244" i="34"/>
  <c r="O166" i="34"/>
  <c r="O181" i="34"/>
  <c r="O184" i="34" s="1"/>
  <c r="E183" i="33"/>
  <c r="AV258" i="33"/>
  <c r="AV248" i="33" s="1"/>
  <c r="AV250" i="33" s="1"/>
  <c r="BT184" i="33"/>
  <c r="E228" i="33"/>
  <c r="BC244" i="33"/>
  <c r="BC166" i="33"/>
  <c r="BC181" i="33"/>
  <c r="BC184" i="33" s="1"/>
  <c r="BE244" i="33"/>
  <c r="BE181" i="33"/>
  <c r="BE184" i="33" s="1"/>
  <c r="BE166" i="33"/>
  <c r="AH244" i="32"/>
  <c r="AH166" i="32"/>
  <c r="AH181" i="32"/>
  <c r="AH184" i="32" s="1"/>
  <c r="E266" i="32"/>
  <c r="CD232" i="32"/>
  <c r="AX232" i="32"/>
  <c r="R232" i="32"/>
  <c r="AV244" i="32"/>
  <c r="AV181" i="32"/>
  <c r="AV184" i="32" s="1"/>
  <c r="AV166" i="32"/>
  <c r="BC258" i="32"/>
  <c r="BC248" i="32" s="1"/>
  <c r="BC250" i="32" s="1"/>
  <c r="BY258" i="32"/>
  <c r="BY248" i="32" s="1"/>
  <c r="BY250" i="32" s="1"/>
  <c r="M258" i="32"/>
  <c r="M248" i="32" s="1"/>
  <c r="M250" i="32" s="1"/>
  <c r="CF184" i="32"/>
  <c r="AZ184" i="32"/>
  <c r="T184" i="32"/>
  <c r="CK244" i="32"/>
  <c r="CK255" i="32" s="1"/>
  <c r="CK166" i="32"/>
  <c r="CK181" i="32"/>
  <c r="CK184" i="32" s="1"/>
  <c r="Y244" i="32"/>
  <c r="Y255" i="32" s="1"/>
  <c r="Y258" i="32" s="1"/>
  <c r="Y248" i="32" s="1"/>
  <c r="Y166" i="32"/>
  <c r="Y181" i="32"/>
  <c r="Y184" i="32" s="1"/>
  <c r="BB184" i="32"/>
  <c r="E211" i="32"/>
  <c r="E183" i="32"/>
  <c r="E256" i="31"/>
  <c r="G269" i="31"/>
  <c r="E246" i="31"/>
  <c r="BQ184" i="31"/>
  <c r="E158" i="31"/>
  <c r="E223" i="10" s="1"/>
  <c r="E173" i="31"/>
  <c r="E173" i="10" s="1"/>
  <c r="AR244" i="31"/>
  <c r="AR255" i="31" s="1"/>
  <c r="AR166" i="31"/>
  <c r="AR181" i="31"/>
  <c r="AR184" i="31" s="1"/>
  <c r="BY232" i="31"/>
  <c r="AS232" i="31"/>
  <c r="M232" i="31"/>
  <c r="E204" i="31"/>
  <c r="CN232" i="31"/>
  <c r="BH232" i="31"/>
  <c r="AB232" i="31"/>
  <c r="E263" i="31"/>
  <c r="AY232" i="31"/>
  <c r="CC184" i="31"/>
  <c r="BE184" i="31"/>
  <c r="Q184" i="31"/>
  <c r="BO184" i="31"/>
  <c r="AA258" i="31"/>
  <c r="AA248" i="31" s="1"/>
  <c r="AA250" i="31" s="1"/>
  <c r="BF258" i="31"/>
  <c r="BF248" i="31" s="1"/>
  <c r="BF250" i="31" s="1"/>
  <c r="AH184" i="31"/>
  <c r="BS184" i="30"/>
  <c r="G184" i="30"/>
  <c r="CL244" i="30"/>
  <c r="CL166" i="30"/>
  <c r="CL181" i="30"/>
  <c r="CL184" i="30" s="1"/>
  <c r="Z244" i="30"/>
  <c r="Z166" i="30"/>
  <c r="Z181" i="30"/>
  <c r="Z184" i="30" s="1"/>
  <c r="CN184" i="30"/>
  <c r="BJ258" i="30"/>
  <c r="BJ248" i="30" s="1"/>
  <c r="BJ250" i="30" s="1"/>
  <c r="AO244" i="30"/>
  <c r="AO255" i="30" s="1"/>
  <c r="AO166" i="30"/>
  <c r="AO181" i="30"/>
  <c r="AO184" i="30" s="1"/>
  <c r="CJ184" i="30"/>
  <c r="X184" i="30"/>
  <c r="E168" i="30"/>
  <c r="CR195" i="30"/>
  <c r="CJ195" i="30"/>
  <c r="CB195" i="30"/>
  <c r="BT195" i="30"/>
  <c r="BL195" i="30"/>
  <c r="BD195" i="30"/>
  <c r="AV195" i="30"/>
  <c r="AN195" i="30"/>
  <c r="AF195" i="30"/>
  <c r="X195" i="30"/>
  <c r="P195" i="30"/>
  <c r="H195" i="30"/>
  <c r="CQ195" i="30"/>
  <c r="CI195" i="30"/>
  <c r="CA195" i="30"/>
  <c r="BS195" i="30"/>
  <c r="BK195" i="30"/>
  <c r="BC195" i="30"/>
  <c r="AU195" i="30"/>
  <c r="AM195" i="30"/>
  <c r="AE195" i="30"/>
  <c r="W195" i="30"/>
  <c r="O195" i="30"/>
  <c r="G195" i="30"/>
  <c r="CP195" i="30"/>
  <c r="CH195" i="30"/>
  <c r="BZ195" i="30"/>
  <c r="BR195" i="30"/>
  <c r="BJ195" i="30"/>
  <c r="BB195" i="30"/>
  <c r="AT195" i="30"/>
  <c r="AL195" i="30"/>
  <c r="AD195" i="30"/>
  <c r="V195" i="30"/>
  <c r="N195" i="30"/>
  <c r="CO195" i="30"/>
  <c r="CG195" i="30"/>
  <c r="BY195" i="30"/>
  <c r="BQ195" i="30"/>
  <c r="BI195" i="30"/>
  <c r="BA195" i="30"/>
  <c r="AS195" i="30"/>
  <c r="AK195" i="30"/>
  <c r="AC195" i="30"/>
  <c r="U195" i="30"/>
  <c r="M195" i="30"/>
  <c r="CN195" i="30"/>
  <c r="CF195" i="30"/>
  <c r="BX195" i="30"/>
  <c r="BP195" i="30"/>
  <c r="BH195" i="30"/>
  <c r="AZ195" i="30"/>
  <c r="AR195" i="30"/>
  <c r="AJ195" i="30"/>
  <c r="AB195" i="30"/>
  <c r="T195" i="30"/>
  <c r="L195" i="30"/>
  <c r="CM195" i="30"/>
  <c r="CE195" i="30"/>
  <c r="BW195" i="30"/>
  <c r="BO195" i="30"/>
  <c r="BG195" i="30"/>
  <c r="AY195" i="30"/>
  <c r="AQ195" i="30"/>
  <c r="AI195" i="30"/>
  <c r="AA195" i="30"/>
  <c r="S195" i="30"/>
  <c r="K195" i="30"/>
  <c r="CL195" i="30"/>
  <c r="CD195" i="30"/>
  <c r="BV195" i="30"/>
  <c r="BN195" i="30"/>
  <c r="BF195" i="30"/>
  <c r="AX195" i="30"/>
  <c r="AP195" i="30"/>
  <c r="AH195" i="30"/>
  <c r="Z195" i="30"/>
  <c r="R195" i="30"/>
  <c r="J195" i="30"/>
  <c r="CS195" i="30"/>
  <c r="CK195" i="30"/>
  <c r="CC195" i="30"/>
  <c r="BU195" i="30"/>
  <c r="BM195" i="30"/>
  <c r="BE195" i="30"/>
  <c r="AW195" i="30"/>
  <c r="AO195" i="30"/>
  <c r="AG195" i="30"/>
  <c r="Y195" i="30"/>
  <c r="Q195" i="30"/>
  <c r="I195" i="30"/>
  <c r="CN196" i="31"/>
  <c r="CF196" i="31"/>
  <c r="BX196" i="31"/>
  <c r="BP196" i="31"/>
  <c r="BH196" i="31"/>
  <c r="AZ196" i="31"/>
  <c r="AR196" i="31"/>
  <c r="AJ196" i="31"/>
  <c r="AB196" i="31"/>
  <c r="T196" i="31"/>
  <c r="L196" i="31"/>
  <c r="CM196" i="31"/>
  <c r="CE196" i="31"/>
  <c r="BW196" i="31"/>
  <c r="BO196" i="31"/>
  <c r="BG196" i="31"/>
  <c r="AY196" i="31"/>
  <c r="AQ196" i="31"/>
  <c r="AI196" i="31"/>
  <c r="AA196" i="31"/>
  <c r="S196" i="31"/>
  <c r="K196" i="31"/>
  <c r="CL196" i="31"/>
  <c r="CD196" i="31"/>
  <c r="BV196" i="31"/>
  <c r="BN196" i="31"/>
  <c r="BF196" i="31"/>
  <c r="AX196" i="31"/>
  <c r="AP196" i="31"/>
  <c r="AH196" i="31"/>
  <c r="Z196" i="31"/>
  <c r="R196" i="31"/>
  <c r="J196" i="31"/>
  <c r="CS196" i="31"/>
  <c r="CK196" i="31"/>
  <c r="CC196" i="31"/>
  <c r="BU196" i="31"/>
  <c r="BM196" i="31"/>
  <c r="BE196" i="31"/>
  <c r="AW196" i="31"/>
  <c r="AO196" i="31"/>
  <c r="AG196" i="31"/>
  <c r="Y196" i="31"/>
  <c r="Q196" i="31"/>
  <c r="I196" i="31"/>
  <c r="CR196" i="31"/>
  <c r="CJ196" i="31"/>
  <c r="CB196" i="31"/>
  <c r="BT196" i="31"/>
  <c r="BL196" i="31"/>
  <c r="BD196" i="31"/>
  <c r="AV196" i="31"/>
  <c r="AN196" i="31"/>
  <c r="AF196" i="31"/>
  <c r="X196" i="31"/>
  <c r="P196" i="31"/>
  <c r="H196" i="31"/>
  <c r="CQ196" i="31"/>
  <c r="CI196" i="31"/>
  <c r="CA196" i="31"/>
  <c r="BS196" i="31"/>
  <c r="BK196" i="31"/>
  <c r="BC196" i="31"/>
  <c r="AU196" i="31"/>
  <c r="AM196" i="31"/>
  <c r="AE196" i="31"/>
  <c r="W196" i="31"/>
  <c r="O196" i="31"/>
  <c r="G196" i="31"/>
  <c r="CP196" i="31"/>
  <c r="CH196" i="31"/>
  <c r="BZ196" i="31"/>
  <c r="BR196" i="31"/>
  <c r="BJ196" i="31"/>
  <c r="BB196" i="31"/>
  <c r="AT196" i="31"/>
  <c r="AL196" i="31"/>
  <c r="AD196" i="31"/>
  <c r="V196" i="31"/>
  <c r="N196" i="31"/>
  <c r="BY196" i="31"/>
  <c r="M196" i="31"/>
  <c r="BQ196" i="31"/>
  <c r="BI196" i="31"/>
  <c r="BA196" i="31"/>
  <c r="AS196" i="31"/>
  <c r="AK196" i="31"/>
  <c r="CO196" i="31"/>
  <c r="AC196" i="31"/>
  <c r="CG196" i="31"/>
  <c r="U196" i="31"/>
  <c r="CN199" i="32"/>
  <c r="CF199" i="32"/>
  <c r="BX199" i="32"/>
  <c r="BP199" i="32"/>
  <c r="BH199" i="32"/>
  <c r="AZ199" i="32"/>
  <c r="AR199" i="32"/>
  <c r="AJ199" i="32"/>
  <c r="AB199" i="32"/>
  <c r="T199" i="32"/>
  <c r="L199" i="32"/>
  <c r="CM199" i="32"/>
  <c r="CE199" i="32"/>
  <c r="BW199" i="32"/>
  <c r="BO199" i="32"/>
  <c r="BG199" i="32"/>
  <c r="AY199" i="32"/>
  <c r="AQ199" i="32"/>
  <c r="AI199" i="32"/>
  <c r="AA199" i="32"/>
  <c r="S199" i="32"/>
  <c r="K199" i="32"/>
  <c r="CL199" i="32"/>
  <c r="CD199" i="32"/>
  <c r="BV199" i="32"/>
  <c r="BN199" i="32"/>
  <c r="BF199" i="32"/>
  <c r="AX199" i="32"/>
  <c r="AP199" i="32"/>
  <c r="AH199" i="32"/>
  <c r="Z199" i="32"/>
  <c r="R199" i="32"/>
  <c r="J199" i="32"/>
  <c r="CS199" i="32"/>
  <c r="CK199" i="32"/>
  <c r="CC199" i="32"/>
  <c r="BU199" i="32"/>
  <c r="BM199" i="32"/>
  <c r="BE199" i="32"/>
  <c r="AW199" i="32"/>
  <c r="AO199" i="32"/>
  <c r="AG199" i="32"/>
  <c r="Y199" i="32"/>
  <c r="Q199" i="32"/>
  <c r="I199" i="32"/>
  <c r="CR199" i="32"/>
  <c r="CJ199" i="32"/>
  <c r="CB199" i="32"/>
  <c r="BT199" i="32"/>
  <c r="BL199" i="32"/>
  <c r="BD199" i="32"/>
  <c r="AV199" i="32"/>
  <c r="AN199" i="32"/>
  <c r="AF199" i="32"/>
  <c r="X199" i="32"/>
  <c r="P199" i="32"/>
  <c r="H199" i="32"/>
  <c r="CQ199" i="32"/>
  <c r="CI199" i="32"/>
  <c r="CA199" i="32"/>
  <c r="BS199" i="32"/>
  <c r="BK199" i="32"/>
  <c r="BC199" i="32"/>
  <c r="AU199" i="32"/>
  <c r="AM199" i="32"/>
  <c r="AE199" i="32"/>
  <c r="W199" i="32"/>
  <c r="O199" i="32"/>
  <c r="G199" i="32"/>
  <c r="CH199" i="32"/>
  <c r="BB199" i="32"/>
  <c r="V199" i="32"/>
  <c r="CG199" i="32"/>
  <c r="BA199" i="32"/>
  <c r="U199" i="32"/>
  <c r="BZ199" i="32"/>
  <c r="AT199" i="32"/>
  <c r="N199" i="32"/>
  <c r="BY199" i="32"/>
  <c r="AS199" i="32"/>
  <c r="M199" i="32"/>
  <c r="BR199" i="32"/>
  <c r="AL199" i="32"/>
  <c r="BQ199" i="32"/>
  <c r="AK199" i="32"/>
  <c r="CP199" i="32"/>
  <c r="BJ199" i="32"/>
  <c r="AD199" i="32"/>
  <c r="CO199" i="32"/>
  <c r="BI199" i="32"/>
  <c r="AC199" i="32"/>
  <c r="CO199" i="33"/>
  <c r="CG199" i="33"/>
  <c r="BY199" i="33"/>
  <c r="BQ199" i="33"/>
  <c r="BI199" i="33"/>
  <c r="BA199" i="33"/>
  <c r="AS199" i="33"/>
  <c r="AK199" i="33"/>
  <c r="AC199" i="33"/>
  <c r="U199" i="33"/>
  <c r="M199" i="33"/>
  <c r="CN199" i="33"/>
  <c r="CF199" i="33"/>
  <c r="BX199" i="33"/>
  <c r="BP199" i="33"/>
  <c r="BH199" i="33"/>
  <c r="AZ199" i="33"/>
  <c r="AR199" i="33"/>
  <c r="AJ199" i="33"/>
  <c r="AB199" i="33"/>
  <c r="T199" i="33"/>
  <c r="L199" i="33"/>
  <c r="CM199" i="33"/>
  <c r="CE199" i="33"/>
  <c r="BW199" i="33"/>
  <c r="BO199" i="33"/>
  <c r="BG199" i="33"/>
  <c r="AY199" i="33"/>
  <c r="AQ199" i="33"/>
  <c r="AI199" i="33"/>
  <c r="AA199" i="33"/>
  <c r="S199" i="33"/>
  <c r="K199" i="33"/>
  <c r="CL199" i="33"/>
  <c r="CD199" i="33"/>
  <c r="BV199" i="33"/>
  <c r="BN199" i="33"/>
  <c r="BF199" i="33"/>
  <c r="AX199" i="33"/>
  <c r="AP199" i="33"/>
  <c r="AH199" i="33"/>
  <c r="Z199" i="33"/>
  <c r="R199" i="33"/>
  <c r="J199" i="33"/>
  <c r="CS199" i="33"/>
  <c r="CK199" i="33"/>
  <c r="CC199" i="33"/>
  <c r="BU199" i="33"/>
  <c r="BM199" i="33"/>
  <c r="BE199" i="33"/>
  <c r="AW199" i="33"/>
  <c r="AO199" i="33"/>
  <c r="AG199" i="33"/>
  <c r="Y199" i="33"/>
  <c r="Q199" i="33"/>
  <c r="I199" i="33"/>
  <c r="CR199" i="33"/>
  <c r="CJ199" i="33"/>
  <c r="CB199" i="33"/>
  <c r="BT199" i="33"/>
  <c r="BL199" i="33"/>
  <c r="BD199" i="33"/>
  <c r="AV199" i="33"/>
  <c r="AN199" i="33"/>
  <c r="AF199" i="33"/>
  <c r="X199" i="33"/>
  <c r="P199" i="33"/>
  <c r="H199" i="33"/>
  <c r="CQ199" i="33"/>
  <c r="CI199" i="33"/>
  <c r="CA199" i="33"/>
  <c r="BS199" i="33"/>
  <c r="BK199" i="33"/>
  <c r="BC199" i="33"/>
  <c r="AU199" i="33"/>
  <c r="AM199" i="33"/>
  <c r="AE199" i="33"/>
  <c r="W199" i="33"/>
  <c r="O199" i="33"/>
  <c r="G199" i="33"/>
  <c r="CH199" i="33"/>
  <c r="V199" i="33"/>
  <c r="BZ199" i="33"/>
  <c r="N199" i="33"/>
  <c r="BR199" i="33"/>
  <c r="BJ199" i="33"/>
  <c r="BB199" i="33"/>
  <c r="AT199" i="33"/>
  <c r="AL199" i="33"/>
  <c r="CP199" i="33"/>
  <c r="AD199" i="33"/>
  <c r="CL196" i="33"/>
  <c r="CD196" i="33"/>
  <c r="BV196" i="33"/>
  <c r="BN196" i="33"/>
  <c r="BF196" i="33"/>
  <c r="AX196" i="33"/>
  <c r="AP196" i="33"/>
  <c r="AH196" i="33"/>
  <c r="Z196" i="33"/>
  <c r="R196" i="33"/>
  <c r="J196" i="33"/>
  <c r="CS196" i="33"/>
  <c r="CK196" i="33"/>
  <c r="CC196" i="33"/>
  <c r="BU196" i="33"/>
  <c r="BM196" i="33"/>
  <c r="BE196" i="33"/>
  <c r="AW196" i="33"/>
  <c r="AO196" i="33"/>
  <c r="AG196" i="33"/>
  <c r="Y196" i="33"/>
  <c r="Q196" i="33"/>
  <c r="I196" i="33"/>
  <c r="CR196" i="33"/>
  <c r="CJ196" i="33"/>
  <c r="CB196" i="33"/>
  <c r="BT196" i="33"/>
  <c r="BL196" i="33"/>
  <c r="BD196" i="33"/>
  <c r="AV196" i="33"/>
  <c r="AN196" i="33"/>
  <c r="AF196" i="33"/>
  <c r="X196" i="33"/>
  <c r="P196" i="33"/>
  <c r="H196" i="33"/>
  <c r="CQ196" i="33"/>
  <c r="CI196" i="33"/>
  <c r="CA196" i="33"/>
  <c r="BS196" i="33"/>
  <c r="BK196" i="33"/>
  <c r="BC196" i="33"/>
  <c r="AU196" i="33"/>
  <c r="AM196" i="33"/>
  <c r="AE196" i="33"/>
  <c r="W196" i="33"/>
  <c r="O196" i="33"/>
  <c r="G196" i="33"/>
  <c r="CP196" i="33"/>
  <c r="CH196" i="33"/>
  <c r="BZ196" i="33"/>
  <c r="BR196" i="33"/>
  <c r="BJ196" i="33"/>
  <c r="BB196" i="33"/>
  <c r="AT196" i="33"/>
  <c r="AL196" i="33"/>
  <c r="AD196" i="33"/>
  <c r="V196" i="33"/>
  <c r="N196" i="33"/>
  <c r="CO196" i="33"/>
  <c r="CG196" i="33"/>
  <c r="BY196" i="33"/>
  <c r="BQ196" i="33"/>
  <c r="BI196" i="33"/>
  <c r="BA196" i="33"/>
  <c r="AS196" i="33"/>
  <c r="AK196" i="33"/>
  <c r="AC196" i="33"/>
  <c r="U196" i="33"/>
  <c r="M196" i="33"/>
  <c r="CN196" i="33"/>
  <c r="CF196" i="33"/>
  <c r="BX196" i="33"/>
  <c r="BP196" i="33"/>
  <c r="BH196" i="33"/>
  <c r="AZ196" i="33"/>
  <c r="AR196" i="33"/>
  <c r="AJ196" i="33"/>
  <c r="AB196" i="33"/>
  <c r="T196" i="33"/>
  <c r="L196" i="33"/>
  <c r="BW196" i="33"/>
  <c r="K196" i="33"/>
  <c r="BO196" i="33"/>
  <c r="BG196" i="33"/>
  <c r="AY196" i="33"/>
  <c r="AQ196" i="33"/>
  <c r="AI196" i="33"/>
  <c r="CM196" i="33"/>
  <c r="AA196" i="33"/>
  <c r="CE196" i="33"/>
  <c r="S196" i="33"/>
  <c r="CL200" i="34"/>
  <c r="CD200" i="34"/>
  <c r="BV200" i="34"/>
  <c r="BN200" i="34"/>
  <c r="BF200" i="34"/>
  <c r="AX200" i="34"/>
  <c r="AP200" i="34"/>
  <c r="AH200" i="34"/>
  <c r="Z200" i="34"/>
  <c r="R200" i="34"/>
  <c r="J200" i="34"/>
  <c r="CS200" i="34"/>
  <c r="CK200" i="34"/>
  <c r="CC200" i="34"/>
  <c r="BU200" i="34"/>
  <c r="BM200" i="34"/>
  <c r="BE200" i="34"/>
  <c r="AW200" i="34"/>
  <c r="AO200" i="34"/>
  <c r="AG200" i="34"/>
  <c r="Y200" i="34"/>
  <c r="Q200" i="34"/>
  <c r="I200" i="34"/>
  <c r="CR200" i="34"/>
  <c r="CJ200" i="34"/>
  <c r="CB200" i="34"/>
  <c r="BT200" i="34"/>
  <c r="BL200" i="34"/>
  <c r="BD200" i="34"/>
  <c r="AV200" i="34"/>
  <c r="AN200" i="34"/>
  <c r="AF200" i="34"/>
  <c r="X200" i="34"/>
  <c r="P200" i="34"/>
  <c r="H200" i="34"/>
  <c r="CQ200" i="34"/>
  <c r="CI200" i="34"/>
  <c r="CA200" i="34"/>
  <c r="BS200" i="34"/>
  <c r="BK200" i="34"/>
  <c r="BC200" i="34"/>
  <c r="AU200" i="34"/>
  <c r="AM200" i="34"/>
  <c r="AE200" i="34"/>
  <c r="W200" i="34"/>
  <c r="O200" i="34"/>
  <c r="G200" i="34"/>
  <c r="CP200" i="34"/>
  <c r="CH200" i="34"/>
  <c r="BZ200" i="34"/>
  <c r="BR200" i="34"/>
  <c r="BJ200" i="34"/>
  <c r="BB200" i="34"/>
  <c r="AT200" i="34"/>
  <c r="AL200" i="34"/>
  <c r="AD200" i="34"/>
  <c r="V200" i="34"/>
  <c r="N200" i="34"/>
  <c r="CO200" i="34"/>
  <c r="CG200" i="34"/>
  <c r="BY200" i="34"/>
  <c r="BQ200" i="34"/>
  <c r="BI200" i="34"/>
  <c r="BA200" i="34"/>
  <c r="AS200" i="34"/>
  <c r="AK200" i="34"/>
  <c r="AC200" i="34"/>
  <c r="U200" i="34"/>
  <c r="M200" i="34"/>
  <c r="CN200" i="34"/>
  <c r="CF200" i="34"/>
  <c r="BX200" i="34"/>
  <c r="BP200" i="34"/>
  <c r="BH200" i="34"/>
  <c r="AZ200" i="34"/>
  <c r="AR200" i="34"/>
  <c r="AJ200" i="34"/>
  <c r="AB200" i="34"/>
  <c r="T200" i="34"/>
  <c r="L200" i="34"/>
  <c r="BO200" i="34"/>
  <c r="BG200" i="34"/>
  <c r="AY200" i="34"/>
  <c r="AQ200" i="34"/>
  <c r="AI200" i="34"/>
  <c r="CM200" i="34"/>
  <c r="AA200" i="34"/>
  <c r="CE200" i="34"/>
  <c r="S200" i="34"/>
  <c r="BW200" i="34"/>
  <c r="K200" i="34"/>
  <c r="BP244" i="15"/>
  <c r="BP255" i="15" s="1"/>
  <c r="BP181" i="15"/>
  <c r="BP184" i="15" s="1"/>
  <c r="BP166" i="15"/>
  <c r="CN221" i="30"/>
  <c r="CF221" i="30"/>
  <c r="BX221" i="30"/>
  <c r="BP221" i="30"/>
  <c r="BH221" i="30"/>
  <c r="AZ221" i="30"/>
  <c r="AR221" i="30"/>
  <c r="AJ221" i="30"/>
  <c r="AB221" i="30"/>
  <c r="T221" i="30"/>
  <c r="L221" i="30"/>
  <c r="CM221" i="30"/>
  <c r="CE221" i="30"/>
  <c r="BW221" i="30"/>
  <c r="BO221" i="30"/>
  <c r="BG221" i="30"/>
  <c r="AY221" i="30"/>
  <c r="AQ221" i="30"/>
  <c r="AI221" i="30"/>
  <c r="AA221" i="30"/>
  <c r="S221" i="30"/>
  <c r="K221" i="30"/>
  <c r="CL221" i="30"/>
  <c r="CD221" i="30"/>
  <c r="BV221" i="30"/>
  <c r="BN221" i="30"/>
  <c r="BF221" i="30"/>
  <c r="AX221" i="30"/>
  <c r="AP221" i="30"/>
  <c r="AH221" i="30"/>
  <c r="Z221" i="30"/>
  <c r="R221" i="30"/>
  <c r="J221" i="30"/>
  <c r="CS221" i="30"/>
  <c r="CK221" i="30"/>
  <c r="CC221" i="30"/>
  <c r="BU221" i="30"/>
  <c r="BM221" i="30"/>
  <c r="BE221" i="30"/>
  <c r="AW221" i="30"/>
  <c r="AO221" i="30"/>
  <c r="AG221" i="30"/>
  <c r="Y221" i="30"/>
  <c r="Q221" i="30"/>
  <c r="I221" i="30"/>
  <c r="CQ221" i="30"/>
  <c r="CI221" i="30"/>
  <c r="CA221" i="30"/>
  <c r="BS221" i="30"/>
  <c r="BK221" i="30"/>
  <c r="BC221" i="30"/>
  <c r="AU221" i="30"/>
  <c r="AM221" i="30"/>
  <c r="AE221" i="30"/>
  <c r="W221" i="30"/>
  <c r="O221" i="30"/>
  <c r="G221" i="30"/>
  <c r="CO221" i="30"/>
  <c r="CG221" i="30"/>
  <c r="BY221" i="30"/>
  <c r="BQ221" i="30"/>
  <c r="BI221" i="30"/>
  <c r="BA221" i="30"/>
  <c r="AS221" i="30"/>
  <c r="AK221" i="30"/>
  <c r="AC221" i="30"/>
  <c r="U221" i="30"/>
  <c r="M221" i="30"/>
  <c r="CR221" i="30"/>
  <c r="BL221" i="30"/>
  <c r="AF221" i="30"/>
  <c r="CP221" i="30"/>
  <c r="BJ221" i="30"/>
  <c r="AD221" i="30"/>
  <c r="CJ221" i="30"/>
  <c r="BD221" i="30"/>
  <c r="X221" i="30"/>
  <c r="CH221" i="30"/>
  <c r="BB221" i="30"/>
  <c r="V221" i="30"/>
  <c r="CB221" i="30"/>
  <c r="AV221" i="30"/>
  <c r="P221" i="30"/>
  <c r="BZ221" i="30"/>
  <c r="AT221" i="30"/>
  <c r="N221" i="30"/>
  <c r="BT221" i="30"/>
  <c r="AN221" i="30"/>
  <c r="H221" i="30"/>
  <c r="BR221" i="30"/>
  <c r="AL221" i="30"/>
  <c r="CQ222" i="31"/>
  <c r="CI222" i="31"/>
  <c r="CA222" i="31"/>
  <c r="BS222" i="31"/>
  <c r="BK222" i="31"/>
  <c r="BC222" i="31"/>
  <c r="AU222" i="31"/>
  <c r="AM222" i="31"/>
  <c r="AE222" i="31"/>
  <c r="W222" i="31"/>
  <c r="O222" i="31"/>
  <c r="G222" i="31"/>
  <c r="CP222" i="31"/>
  <c r="CH222" i="31"/>
  <c r="BZ222" i="31"/>
  <c r="BR222" i="31"/>
  <c r="BJ222" i="31"/>
  <c r="BB222" i="31"/>
  <c r="AT222" i="31"/>
  <c r="AL222" i="31"/>
  <c r="AD222" i="31"/>
  <c r="V222" i="31"/>
  <c r="N222" i="31"/>
  <c r="CO222" i="31"/>
  <c r="CG222" i="31"/>
  <c r="BY222" i="31"/>
  <c r="BQ222" i="31"/>
  <c r="BI222" i="31"/>
  <c r="BA222" i="31"/>
  <c r="AS222" i="31"/>
  <c r="AK222" i="31"/>
  <c r="AC222" i="31"/>
  <c r="U222" i="31"/>
  <c r="M222" i="31"/>
  <c r="CN222" i="31"/>
  <c r="CF222" i="31"/>
  <c r="BX222" i="31"/>
  <c r="BP222" i="31"/>
  <c r="BH222" i="31"/>
  <c r="AZ222" i="31"/>
  <c r="AR222" i="31"/>
  <c r="AJ222" i="31"/>
  <c r="AB222" i="31"/>
  <c r="T222" i="31"/>
  <c r="L222" i="31"/>
  <c r="CM222" i="31"/>
  <c r="CE222" i="31"/>
  <c r="BW222" i="31"/>
  <c r="BO222" i="31"/>
  <c r="BG222" i="31"/>
  <c r="AY222" i="31"/>
  <c r="AQ222" i="31"/>
  <c r="AI222" i="31"/>
  <c r="AA222" i="31"/>
  <c r="S222" i="31"/>
  <c r="K222" i="31"/>
  <c r="CL222" i="31"/>
  <c r="CD222" i="31"/>
  <c r="BV222" i="31"/>
  <c r="BN222" i="31"/>
  <c r="BF222" i="31"/>
  <c r="AX222" i="31"/>
  <c r="AP222" i="31"/>
  <c r="AH222" i="31"/>
  <c r="Z222" i="31"/>
  <c r="R222" i="31"/>
  <c r="J222" i="31"/>
  <c r="CS222" i="31"/>
  <c r="CK222" i="31"/>
  <c r="CC222" i="31"/>
  <c r="BU222" i="31"/>
  <c r="BM222" i="31"/>
  <c r="BE222" i="31"/>
  <c r="AW222" i="31"/>
  <c r="AO222" i="31"/>
  <c r="AG222" i="31"/>
  <c r="Y222" i="31"/>
  <c r="Q222" i="31"/>
  <c r="I222" i="31"/>
  <c r="CR222" i="31"/>
  <c r="CJ222" i="31"/>
  <c r="CB222" i="31"/>
  <c r="BT222" i="31"/>
  <c r="BL222" i="31"/>
  <c r="BD222" i="31"/>
  <c r="AV222" i="31"/>
  <c r="AN222" i="31"/>
  <c r="AF222" i="31"/>
  <c r="X222" i="31"/>
  <c r="P222" i="31"/>
  <c r="H222" i="31"/>
  <c r="CN221" i="32"/>
  <c r="CF221" i="32"/>
  <c r="BX221" i="32"/>
  <c r="BP221" i="32"/>
  <c r="BH221" i="32"/>
  <c r="AZ221" i="32"/>
  <c r="AR221" i="32"/>
  <c r="AJ221" i="32"/>
  <c r="AB221" i="32"/>
  <c r="T221" i="32"/>
  <c r="L221" i="32"/>
  <c r="CM221" i="32"/>
  <c r="CE221" i="32"/>
  <c r="BW221" i="32"/>
  <c r="BO221" i="32"/>
  <c r="BG221" i="32"/>
  <c r="AY221" i="32"/>
  <c r="AQ221" i="32"/>
  <c r="AI221" i="32"/>
  <c r="AA221" i="32"/>
  <c r="S221" i="32"/>
  <c r="K221" i="32"/>
  <c r="CL221" i="32"/>
  <c r="CD221" i="32"/>
  <c r="BV221" i="32"/>
  <c r="BN221" i="32"/>
  <c r="BF221" i="32"/>
  <c r="AX221" i="32"/>
  <c r="AP221" i="32"/>
  <c r="AH221" i="32"/>
  <c r="Z221" i="32"/>
  <c r="R221" i="32"/>
  <c r="J221" i="32"/>
  <c r="CS221" i="32"/>
  <c r="CK221" i="32"/>
  <c r="CC221" i="32"/>
  <c r="BU221" i="32"/>
  <c r="BM221" i="32"/>
  <c r="BE221" i="32"/>
  <c r="AW221" i="32"/>
  <c r="AO221" i="32"/>
  <c r="AG221" i="32"/>
  <c r="Y221" i="32"/>
  <c r="Q221" i="32"/>
  <c r="I221" i="32"/>
  <c r="CR221" i="32"/>
  <c r="CJ221" i="32"/>
  <c r="CB221" i="32"/>
  <c r="BT221" i="32"/>
  <c r="BL221" i="32"/>
  <c r="BD221" i="32"/>
  <c r="AV221" i="32"/>
  <c r="AN221" i="32"/>
  <c r="AF221" i="32"/>
  <c r="X221" i="32"/>
  <c r="P221" i="32"/>
  <c r="H221" i="32"/>
  <c r="CQ221" i="32"/>
  <c r="CI221" i="32"/>
  <c r="CA221" i="32"/>
  <c r="BS221" i="32"/>
  <c r="BK221" i="32"/>
  <c r="BC221" i="32"/>
  <c r="AU221" i="32"/>
  <c r="AM221" i="32"/>
  <c r="AE221" i="32"/>
  <c r="W221" i="32"/>
  <c r="O221" i="32"/>
  <c r="G221" i="32"/>
  <c r="CP221" i="32"/>
  <c r="CH221" i="32"/>
  <c r="BZ221" i="32"/>
  <c r="BR221" i="32"/>
  <c r="BJ221" i="32"/>
  <c r="BB221" i="32"/>
  <c r="AT221" i="32"/>
  <c r="AL221" i="32"/>
  <c r="AD221" i="32"/>
  <c r="V221" i="32"/>
  <c r="N221" i="32"/>
  <c r="AS221" i="32"/>
  <c r="AK221" i="32"/>
  <c r="CO221" i="32"/>
  <c r="AC221" i="32"/>
  <c r="CG221" i="32"/>
  <c r="U221" i="32"/>
  <c r="BY221" i="32"/>
  <c r="M221" i="32"/>
  <c r="BQ221" i="32"/>
  <c r="BI221" i="32"/>
  <c r="BA221" i="32"/>
  <c r="CP221" i="33"/>
  <c r="CH221" i="33"/>
  <c r="BZ221" i="33"/>
  <c r="BR221" i="33"/>
  <c r="BJ221" i="33"/>
  <c r="BB221" i="33"/>
  <c r="AT221" i="33"/>
  <c r="AL221" i="33"/>
  <c r="AD221" i="33"/>
  <c r="V221" i="33"/>
  <c r="N221" i="33"/>
  <c r="CO221" i="33"/>
  <c r="CG221" i="33"/>
  <c r="BY221" i="33"/>
  <c r="BQ221" i="33"/>
  <c r="BI221" i="33"/>
  <c r="BA221" i="33"/>
  <c r="AS221" i="33"/>
  <c r="AK221" i="33"/>
  <c r="AC221" i="33"/>
  <c r="U221" i="33"/>
  <c r="M221" i="33"/>
  <c r="CN221" i="33"/>
  <c r="CF221" i="33"/>
  <c r="BX221" i="33"/>
  <c r="BP221" i="33"/>
  <c r="BH221" i="33"/>
  <c r="AZ221" i="33"/>
  <c r="AR221" i="33"/>
  <c r="AJ221" i="33"/>
  <c r="AB221" i="33"/>
  <c r="T221" i="33"/>
  <c r="L221" i="33"/>
  <c r="CM221" i="33"/>
  <c r="CE221" i="33"/>
  <c r="BW221" i="33"/>
  <c r="BO221" i="33"/>
  <c r="BG221" i="33"/>
  <c r="AY221" i="33"/>
  <c r="AQ221" i="33"/>
  <c r="AI221" i="33"/>
  <c r="AA221" i="33"/>
  <c r="S221" i="33"/>
  <c r="K221" i="33"/>
  <c r="CL221" i="33"/>
  <c r="CD221" i="33"/>
  <c r="BV221" i="33"/>
  <c r="BN221" i="33"/>
  <c r="BF221" i="33"/>
  <c r="AX221" i="33"/>
  <c r="AP221" i="33"/>
  <c r="AH221" i="33"/>
  <c r="Z221" i="33"/>
  <c r="R221" i="33"/>
  <c r="J221" i="33"/>
  <c r="CI221" i="33"/>
  <c r="BL221" i="33"/>
  <c r="AO221" i="33"/>
  <c r="W221" i="33"/>
  <c r="CC221" i="33"/>
  <c r="BK221" i="33"/>
  <c r="AN221" i="33"/>
  <c r="Q221" i="33"/>
  <c r="CB221" i="33"/>
  <c r="BE221" i="33"/>
  <c r="AM221" i="33"/>
  <c r="P221" i="33"/>
  <c r="CS221" i="33"/>
  <c r="CA221" i="33"/>
  <c r="BD221" i="33"/>
  <c r="AG221" i="33"/>
  <c r="O221" i="33"/>
  <c r="CR221" i="33"/>
  <c r="BU221" i="33"/>
  <c r="BC221" i="33"/>
  <c r="AF221" i="33"/>
  <c r="I221" i="33"/>
  <c r="CQ221" i="33"/>
  <c r="BT221" i="33"/>
  <c r="AW221" i="33"/>
  <c r="AE221" i="33"/>
  <c r="H221" i="33"/>
  <c r="CK221" i="33"/>
  <c r="BS221" i="33"/>
  <c r="AV221" i="33"/>
  <c r="Y221" i="33"/>
  <c r="G221" i="33"/>
  <c r="CJ221" i="33"/>
  <c r="BM221" i="33"/>
  <c r="AU221" i="33"/>
  <c r="X221" i="33"/>
  <c r="CP225" i="34"/>
  <c r="CH225" i="34"/>
  <c r="BZ225" i="34"/>
  <c r="BR225" i="34"/>
  <c r="BJ225" i="34"/>
  <c r="BB225" i="34"/>
  <c r="AT225" i="34"/>
  <c r="AL225" i="34"/>
  <c r="AD225" i="34"/>
  <c r="V225" i="34"/>
  <c r="N225" i="34"/>
  <c r="CO225" i="34"/>
  <c r="CG225" i="34"/>
  <c r="BY225" i="34"/>
  <c r="BQ225" i="34"/>
  <c r="BI225" i="34"/>
  <c r="BA225" i="34"/>
  <c r="AS225" i="34"/>
  <c r="AK225" i="34"/>
  <c r="AC225" i="34"/>
  <c r="U225" i="34"/>
  <c r="M225" i="34"/>
  <c r="CN225" i="34"/>
  <c r="CF225" i="34"/>
  <c r="BX225" i="34"/>
  <c r="BP225" i="34"/>
  <c r="BH225" i="34"/>
  <c r="AZ225" i="34"/>
  <c r="AR225" i="34"/>
  <c r="AJ225" i="34"/>
  <c r="AB225" i="34"/>
  <c r="T225" i="34"/>
  <c r="L225" i="34"/>
  <c r="CM225" i="34"/>
  <c r="CE225" i="34"/>
  <c r="BW225" i="34"/>
  <c r="BO225" i="34"/>
  <c r="BG225" i="34"/>
  <c r="AY225" i="34"/>
  <c r="AQ225" i="34"/>
  <c r="AI225" i="34"/>
  <c r="AA225" i="34"/>
  <c r="S225" i="34"/>
  <c r="K225" i="34"/>
  <c r="CS225" i="34"/>
  <c r="CK225" i="34"/>
  <c r="CC225" i="34"/>
  <c r="BU225" i="34"/>
  <c r="BM225" i="34"/>
  <c r="BE225" i="34"/>
  <c r="AW225" i="34"/>
  <c r="AO225" i="34"/>
  <c r="AG225" i="34"/>
  <c r="Y225" i="34"/>
  <c r="Q225" i="34"/>
  <c r="I225" i="34"/>
  <c r="CI225" i="34"/>
  <c r="BL225" i="34"/>
  <c r="AP225" i="34"/>
  <c r="W225" i="34"/>
  <c r="CD225" i="34"/>
  <c r="BK225" i="34"/>
  <c r="AN225" i="34"/>
  <c r="R225" i="34"/>
  <c r="CB225" i="34"/>
  <c r="BF225" i="34"/>
  <c r="AM225" i="34"/>
  <c r="P225" i="34"/>
  <c r="CA225" i="34"/>
  <c r="BD225" i="34"/>
  <c r="AH225" i="34"/>
  <c r="O225" i="34"/>
  <c r="CR225" i="34"/>
  <c r="BV225" i="34"/>
  <c r="BC225" i="34"/>
  <c r="AF225" i="34"/>
  <c r="J225" i="34"/>
  <c r="CQ225" i="34"/>
  <c r="BT225" i="34"/>
  <c r="AX225" i="34"/>
  <c r="AE225" i="34"/>
  <c r="H225" i="34"/>
  <c r="AV225" i="34"/>
  <c r="AU225" i="34"/>
  <c r="Z225" i="34"/>
  <c r="X225" i="34"/>
  <c r="CL225" i="34"/>
  <c r="G225" i="34"/>
  <c r="CJ225" i="34"/>
  <c r="BS225" i="34"/>
  <c r="BN225" i="34"/>
  <c r="F183" i="30"/>
  <c r="F213" i="30"/>
  <c r="F203" i="30"/>
  <c r="F158" i="31"/>
  <c r="D223" i="10" s="1"/>
  <c r="F228" i="31"/>
  <c r="F201" i="31"/>
  <c r="F256" i="31"/>
  <c r="F213" i="32"/>
  <c r="F212" i="32"/>
  <c r="F211" i="32"/>
  <c r="F226" i="32"/>
  <c r="F229" i="32"/>
  <c r="F266" i="32"/>
  <c r="F234" i="32"/>
  <c r="F124" i="33"/>
  <c r="F71" i="33"/>
  <c r="F168" i="33"/>
  <c r="E95" i="33"/>
  <c r="F213" i="33"/>
  <c r="F201" i="33"/>
  <c r="F262" i="33"/>
  <c r="F230" i="33"/>
  <c r="F233" i="33"/>
  <c r="F156" i="34"/>
  <c r="F60" i="34"/>
  <c r="F124" i="34"/>
  <c r="F201" i="34"/>
  <c r="F212" i="34"/>
  <c r="F230" i="34"/>
  <c r="F268" i="34"/>
  <c r="F247" i="34"/>
  <c r="F256" i="34"/>
  <c r="E124" i="15"/>
  <c r="E36" i="20" s="1"/>
  <c r="E263" i="15"/>
  <c r="CC184" i="15"/>
  <c r="AW184" i="15"/>
  <c r="Q184" i="15"/>
  <c r="CM216" i="34"/>
  <c r="CE216" i="34"/>
  <c r="BW216" i="34"/>
  <c r="BO216" i="34"/>
  <c r="BG216" i="34"/>
  <c r="AY216" i="34"/>
  <c r="AQ216" i="34"/>
  <c r="AI216" i="34"/>
  <c r="AA216" i="34"/>
  <c r="S216" i="34"/>
  <c r="K216" i="34"/>
  <c r="CL216" i="34"/>
  <c r="CD216" i="34"/>
  <c r="BV216" i="34"/>
  <c r="BN216" i="34"/>
  <c r="BF216" i="34"/>
  <c r="AX216" i="34"/>
  <c r="AP216" i="34"/>
  <c r="AH216" i="34"/>
  <c r="Z216" i="34"/>
  <c r="R216" i="34"/>
  <c r="J216" i="34"/>
  <c r="CS216" i="34"/>
  <c r="CK216" i="34"/>
  <c r="CC216" i="34"/>
  <c r="BU216" i="34"/>
  <c r="BM216" i="34"/>
  <c r="BE216" i="34"/>
  <c r="AW216" i="34"/>
  <c r="AO216" i="34"/>
  <c r="AG216" i="34"/>
  <c r="Y216" i="34"/>
  <c r="Q216" i="34"/>
  <c r="I216" i="34"/>
  <c r="CR216" i="34"/>
  <c r="CJ216" i="34"/>
  <c r="CB216" i="34"/>
  <c r="BT216" i="34"/>
  <c r="BL216" i="34"/>
  <c r="BD216" i="34"/>
  <c r="AV216" i="34"/>
  <c r="AN216" i="34"/>
  <c r="AF216" i="34"/>
  <c r="X216" i="34"/>
  <c r="P216" i="34"/>
  <c r="H216" i="34"/>
  <c r="CQ216" i="34"/>
  <c r="CI216" i="34"/>
  <c r="CA216" i="34"/>
  <c r="BS216" i="34"/>
  <c r="BK216" i="34"/>
  <c r="BC216" i="34"/>
  <c r="AU216" i="34"/>
  <c r="AM216" i="34"/>
  <c r="AE216" i="34"/>
  <c r="W216" i="34"/>
  <c r="O216" i="34"/>
  <c r="G216" i="34"/>
  <c r="CP216" i="34"/>
  <c r="CH216" i="34"/>
  <c r="BZ216" i="34"/>
  <c r="BR216" i="34"/>
  <c r="BJ216" i="34"/>
  <c r="BB216" i="34"/>
  <c r="AT216" i="34"/>
  <c r="AL216" i="34"/>
  <c r="AD216" i="34"/>
  <c r="V216" i="34"/>
  <c r="N216" i="34"/>
  <c r="BQ216" i="34"/>
  <c r="AK216" i="34"/>
  <c r="BP216" i="34"/>
  <c r="AJ216" i="34"/>
  <c r="CO216" i="34"/>
  <c r="BI216" i="34"/>
  <c r="AC216" i="34"/>
  <c r="CN216" i="34"/>
  <c r="BH216" i="34"/>
  <c r="AB216" i="34"/>
  <c r="CG216" i="34"/>
  <c r="BA216" i="34"/>
  <c r="U216" i="34"/>
  <c r="CF216" i="34"/>
  <c r="AZ216" i="34"/>
  <c r="T216" i="34"/>
  <c r="BY216" i="34"/>
  <c r="AS216" i="34"/>
  <c r="M216" i="34"/>
  <c r="AR216" i="34"/>
  <c r="L216" i="34"/>
  <c r="BX216" i="34"/>
  <c r="CL209" i="31"/>
  <c r="CD209" i="31"/>
  <c r="BV209" i="31"/>
  <c r="BN209" i="31"/>
  <c r="BF209" i="31"/>
  <c r="AX209" i="31"/>
  <c r="AP209" i="31"/>
  <c r="AH209" i="31"/>
  <c r="Z209" i="31"/>
  <c r="R209" i="31"/>
  <c r="J209" i="31"/>
  <c r="CS209" i="31"/>
  <c r="CK209" i="31"/>
  <c r="CC209" i="31"/>
  <c r="BU209" i="31"/>
  <c r="BM209" i="31"/>
  <c r="BE209" i="31"/>
  <c r="AW209" i="31"/>
  <c r="AO209" i="31"/>
  <c r="AG209" i="31"/>
  <c r="Y209" i="31"/>
  <c r="Q209" i="31"/>
  <c r="I209" i="31"/>
  <c r="CR209" i="31"/>
  <c r="CJ209" i="31"/>
  <c r="CB209" i="31"/>
  <c r="BT209" i="31"/>
  <c r="BL209" i="31"/>
  <c r="BD209" i="31"/>
  <c r="AV209" i="31"/>
  <c r="AN209" i="31"/>
  <c r="AF209" i="31"/>
  <c r="X209" i="31"/>
  <c r="P209" i="31"/>
  <c r="H209" i="31"/>
  <c r="CQ209" i="31"/>
  <c r="CI209" i="31"/>
  <c r="CA209" i="31"/>
  <c r="BS209" i="31"/>
  <c r="BK209" i="31"/>
  <c r="BC209" i="31"/>
  <c r="AU209" i="31"/>
  <c r="AM209" i="31"/>
  <c r="AE209" i="31"/>
  <c r="W209" i="31"/>
  <c r="O209" i="31"/>
  <c r="G209" i="31"/>
  <c r="CP209" i="31"/>
  <c r="CH209" i="31"/>
  <c r="BZ209" i="31"/>
  <c r="BR209" i="31"/>
  <c r="BJ209" i="31"/>
  <c r="BB209" i="31"/>
  <c r="AT209" i="31"/>
  <c r="AL209" i="31"/>
  <c r="AD209" i="31"/>
  <c r="V209" i="31"/>
  <c r="N209" i="31"/>
  <c r="CO209" i="31"/>
  <c r="CG209" i="31"/>
  <c r="BY209" i="31"/>
  <c r="BQ209" i="31"/>
  <c r="BI209" i="31"/>
  <c r="BA209" i="31"/>
  <c r="AS209" i="31"/>
  <c r="AK209" i="31"/>
  <c r="AC209" i="31"/>
  <c r="U209" i="31"/>
  <c r="M209" i="31"/>
  <c r="CN209" i="31"/>
  <c r="CF209" i="31"/>
  <c r="BX209" i="31"/>
  <c r="BP209" i="31"/>
  <c r="BH209" i="31"/>
  <c r="AZ209" i="31"/>
  <c r="AR209" i="31"/>
  <c r="AJ209" i="31"/>
  <c r="AB209" i="31"/>
  <c r="T209" i="31"/>
  <c r="L209" i="31"/>
  <c r="CM209" i="31"/>
  <c r="CE209" i="31"/>
  <c r="BW209" i="31"/>
  <c r="BO209" i="31"/>
  <c r="BG209" i="31"/>
  <c r="AY209" i="31"/>
  <c r="AQ209" i="31"/>
  <c r="AI209" i="31"/>
  <c r="AA209" i="31"/>
  <c r="S209" i="31"/>
  <c r="K209" i="31"/>
  <c r="F112" i="10"/>
  <c r="G111" i="10" s="1"/>
  <c r="G112" i="10" s="1"/>
  <c r="E51" i="21" l="1"/>
  <c r="E154" i="21"/>
  <c r="D171" i="10"/>
  <c r="D152" i="10"/>
  <c r="E152" i="21"/>
  <c r="E49" i="21"/>
  <c r="E47" i="21"/>
  <c r="E14" i="21"/>
  <c r="O157" i="21"/>
  <c r="P157" i="21" s="1"/>
  <c r="O156" i="21"/>
  <c r="P156" i="21" s="1"/>
  <c r="M156" i="21"/>
  <c r="N156" i="21" s="1"/>
  <c r="M157" i="21"/>
  <c r="N157" i="21" s="1"/>
  <c r="D189" i="10"/>
  <c r="D149" i="10"/>
  <c r="D206" i="10"/>
  <c r="D168" i="10"/>
  <c r="D205" i="10"/>
  <c r="D188" i="10"/>
  <c r="D148" i="10"/>
  <c r="D167" i="10"/>
  <c r="I127" i="21"/>
  <c r="I126" i="21"/>
  <c r="I131" i="21"/>
  <c r="I130" i="21"/>
  <c r="I116" i="21"/>
  <c r="I117" i="21"/>
  <c r="I129" i="21"/>
  <c r="I128" i="21"/>
  <c r="I140" i="21"/>
  <c r="I141" i="21"/>
  <c r="I132" i="21"/>
  <c r="I133" i="21"/>
  <c r="I151" i="21"/>
  <c r="I150" i="21"/>
  <c r="I123" i="21"/>
  <c r="I122" i="21"/>
  <c r="I147" i="21"/>
  <c r="I146" i="21"/>
  <c r="I139" i="21"/>
  <c r="I138" i="21"/>
  <c r="I145" i="21"/>
  <c r="I144" i="21"/>
  <c r="I115" i="21"/>
  <c r="I114" i="21"/>
  <c r="I143" i="21"/>
  <c r="I142" i="21"/>
  <c r="I148" i="21"/>
  <c r="I149" i="21"/>
  <c r="I121" i="21"/>
  <c r="I120" i="21"/>
  <c r="I119" i="21"/>
  <c r="I118" i="21"/>
  <c r="I124" i="21"/>
  <c r="I125" i="21"/>
  <c r="I135" i="21"/>
  <c r="I134" i="21"/>
  <c r="I113" i="21"/>
  <c r="I112" i="21"/>
  <c r="I137" i="21"/>
  <c r="I136" i="21"/>
  <c r="D170" i="10"/>
  <c r="D151" i="10"/>
  <c r="G140" i="21"/>
  <c r="G141" i="21"/>
  <c r="G118" i="21"/>
  <c r="G119" i="21"/>
  <c r="E86" i="21"/>
  <c r="E110" i="21"/>
  <c r="AC110" i="21" s="1"/>
  <c r="E12" i="21"/>
  <c r="E45" i="21"/>
  <c r="G132" i="21"/>
  <c r="G133" i="21"/>
  <c r="G125" i="21"/>
  <c r="G124" i="21"/>
  <c r="G112" i="21"/>
  <c r="G113" i="21"/>
  <c r="G151" i="21"/>
  <c r="G150" i="21"/>
  <c r="E188" i="10"/>
  <c r="E167" i="10"/>
  <c r="E205" i="10"/>
  <c r="E148" i="10"/>
  <c r="G122" i="21"/>
  <c r="G123" i="21"/>
  <c r="G137" i="21"/>
  <c r="G136" i="21"/>
  <c r="G121" i="21"/>
  <c r="G120" i="21"/>
  <c r="D152" i="21"/>
  <c r="D49" i="21"/>
  <c r="D51" i="21"/>
  <c r="X51" i="21" s="1"/>
  <c r="Y51" i="21" s="1"/>
  <c r="D154" i="21"/>
  <c r="G126" i="21"/>
  <c r="G127" i="21"/>
  <c r="G147" i="21"/>
  <c r="G146" i="21"/>
  <c r="G131" i="21"/>
  <c r="G130" i="21"/>
  <c r="G134" i="21"/>
  <c r="G135" i="21"/>
  <c r="E171" i="10"/>
  <c r="E152" i="10"/>
  <c r="D45" i="21"/>
  <c r="D12" i="21"/>
  <c r="D86" i="21"/>
  <c r="D110" i="21"/>
  <c r="G148" i="21"/>
  <c r="G149" i="21"/>
  <c r="G139" i="21"/>
  <c r="G138" i="21"/>
  <c r="G116" i="21"/>
  <c r="G117" i="21"/>
  <c r="G144" i="21"/>
  <c r="G145" i="21"/>
  <c r="G54" i="21"/>
  <c r="G53" i="21"/>
  <c r="G129" i="21"/>
  <c r="G128" i="21"/>
  <c r="E170" i="10"/>
  <c r="E151" i="10"/>
  <c r="G114" i="21"/>
  <c r="E189" i="10"/>
  <c r="E168" i="10"/>
  <c r="E206" i="10"/>
  <c r="E149" i="10"/>
  <c r="D47" i="21"/>
  <c r="D14" i="21"/>
  <c r="X53" i="21"/>
  <c r="Y53" i="21" s="1"/>
  <c r="X16" i="21"/>
  <c r="Y16" i="21" s="1"/>
  <c r="G142" i="21"/>
  <c r="G143" i="21"/>
  <c r="G17" i="21"/>
  <c r="G16" i="21"/>
  <c r="E235" i="10"/>
  <c r="AC156" i="21"/>
  <c r="V156" i="21" s="1"/>
  <c r="D208" i="21"/>
  <c r="D71" i="21"/>
  <c r="F71" i="21" s="1"/>
  <c r="CX10" i="34"/>
  <c r="E1" i="34" s="1"/>
  <c r="CX10" i="30"/>
  <c r="E1" i="30" s="1"/>
  <c r="CX10" i="31"/>
  <c r="E1" i="31" s="1"/>
  <c r="CX10" i="32"/>
  <c r="E1" i="32" s="1"/>
  <c r="CX10" i="33"/>
  <c r="E1" i="33" s="1"/>
  <c r="CH258" i="32"/>
  <c r="CH248" i="32" s="1"/>
  <c r="CH250" i="32" s="1"/>
  <c r="CH299" i="32"/>
  <c r="CH302" i="32"/>
  <c r="CH288" i="32"/>
  <c r="CH290" i="32"/>
  <c r="CH289" i="32"/>
  <c r="CH293" i="32"/>
  <c r="CH291" i="32"/>
  <c r="CH303" i="32"/>
  <c r="CH307" i="32"/>
  <c r="CH306" i="32"/>
  <c r="CH292" i="32"/>
  <c r="F232" i="33"/>
  <c r="CA258" i="33"/>
  <c r="CA248" i="33" s="1"/>
  <c r="CA250" i="33" s="1"/>
  <c r="AF292" i="15"/>
  <c r="BX290" i="30"/>
  <c r="AF258" i="15"/>
  <c r="AF248" i="15" s="1"/>
  <c r="AF250" i="15" s="1"/>
  <c r="AS298" i="15"/>
  <c r="BV298" i="15"/>
  <c r="CN258" i="33"/>
  <c r="CN248" i="33" s="1"/>
  <c r="CN250" i="33" s="1"/>
  <c r="AA298" i="15"/>
  <c r="BB292" i="15"/>
  <c r="S292" i="15"/>
  <c r="CO298" i="30"/>
  <c r="CO307" i="30"/>
  <c r="BE293" i="15"/>
  <c r="I30" i="20"/>
  <c r="BR289" i="30"/>
  <c r="BR292" i="30"/>
  <c r="BU258" i="34"/>
  <c r="BU248" i="34" s="1"/>
  <c r="BU250" i="34" s="1"/>
  <c r="CI291" i="31"/>
  <c r="W302" i="15"/>
  <c r="AS289" i="15"/>
  <c r="CO306" i="15"/>
  <c r="CN302" i="33"/>
  <c r="D204" i="21"/>
  <c r="H204" i="21" s="1"/>
  <c r="AF298" i="15"/>
  <c r="AV298" i="15"/>
  <c r="CM288" i="33"/>
  <c r="CM302" i="33"/>
  <c r="CO288" i="30"/>
  <c r="BR303" i="30"/>
  <c r="CI258" i="34"/>
  <c r="CI248" i="34" s="1"/>
  <c r="CI250" i="34" s="1"/>
  <c r="BZ258" i="34"/>
  <c r="BZ248" i="34" s="1"/>
  <c r="BZ250" i="34" s="1"/>
  <c r="CI292" i="31"/>
  <c r="CI258" i="31"/>
  <c r="CI248" i="31" s="1"/>
  <c r="CI250" i="31" s="1"/>
  <c r="CI288" i="31"/>
  <c r="CI298" i="31"/>
  <c r="CI303" i="31"/>
  <c r="CI306" i="15"/>
  <c r="CI258" i="15"/>
  <c r="CI248" i="15" s="1"/>
  <c r="CI250" i="15" s="1"/>
  <c r="AP293" i="15"/>
  <c r="BZ258" i="33"/>
  <c r="BZ248" i="33" s="1"/>
  <c r="BZ250" i="33" s="1"/>
  <c r="CG288" i="30"/>
  <c r="BZ306" i="33"/>
  <c r="CR298" i="15"/>
  <c r="BX258" i="15"/>
  <c r="BX248" i="15" s="1"/>
  <c r="BX250" i="15" s="1"/>
  <c r="CE288" i="31"/>
  <c r="W288" i="15"/>
  <c r="AA289" i="15"/>
  <c r="BV289" i="15"/>
  <c r="AS292" i="15"/>
  <c r="BB298" i="15"/>
  <c r="AN299" i="15"/>
  <c r="AV289" i="15"/>
  <c r="BD289" i="15"/>
  <c r="W303" i="15"/>
  <c r="AA292" i="15"/>
  <c r="AF289" i="15"/>
  <c r="BV292" i="15"/>
  <c r="BB289" i="15"/>
  <c r="BT306" i="15"/>
  <c r="AV292" i="15"/>
  <c r="CO291" i="15"/>
  <c r="BD298" i="15"/>
  <c r="AG293" i="15"/>
  <c r="BJ291" i="15"/>
  <c r="V303" i="15"/>
  <c r="AQ302" i="15"/>
  <c r="AW293" i="15"/>
  <c r="AG299" i="15"/>
  <c r="BZ291" i="15"/>
  <c r="Y258" i="15"/>
  <c r="Y248" i="15" s="1"/>
  <c r="Y250" i="15" s="1"/>
  <c r="V302" i="15"/>
  <c r="AN290" i="15"/>
  <c r="R307" i="15"/>
  <c r="AW299" i="15"/>
  <c r="U298" i="15"/>
  <c r="BJ307" i="15"/>
  <c r="Y302" i="15"/>
  <c r="AQ288" i="15"/>
  <c r="BJ258" i="15"/>
  <c r="BJ248" i="15" s="1"/>
  <c r="BJ250" i="15" s="1"/>
  <c r="AG290" i="15"/>
  <c r="BZ307" i="15"/>
  <c r="R306" i="15"/>
  <c r="R258" i="15"/>
  <c r="R248" i="15" s="1"/>
  <c r="R250" i="15" s="1"/>
  <c r="AW290" i="15"/>
  <c r="U289" i="15"/>
  <c r="BJ306" i="15"/>
  <c r="Y288" i="15"/>
  <c r="AQ303" i="15"/>
  <c r="AW258" i="15"/>
  <c r="AW248" i="15" s="1"/>
  <c r="AW250" i="15" s="1"/>
  <c r="BZ306" i="15"/>
  <c r="V288" i="15"/>
  <c r="AN293" i="15"/>
  <c r="R291" i="15"/>
  <c r="U292" i="15"/>
  <c r="Y303" i="15"/>
  <c r="W306" i="15"/>
  <c r="W291" i="15"/>
  <c r="W307" i="15"/>
  <c r="BM298" i="15"/>
  <c r="AA302" i="15"/>
  <c r="AA288" i="15"/>
  <c r="AA303" i="15"/>
  <c r="AF288" i="15"/>
  <c r="AF303" i="15"/>
  <c r="AF302" i="15"/>
  <c r="AA258" i="15"/>
  <c r="AA248" i="15" s="1"/>
  <c r="AA250" i="15" s="1"/>
  <c r="BV302" i="15"/>
  <c r="BV288" i="15"/>
  <c r="BV303" i="15"/>
  <c r="BV258" i="15"/>
  <c r="BV248" i="15" s="1"/>
  <c r="BV250" i="15" s="1"/>
  <c r="AS303" i="15"/>
  <c r="AS302" i="15"/>
  <c r="AS288" i="15"/>
  <c r="BB288" i="15"/>
  <c r="BB303" i="15"/>
  <c r="BB302" i="15"/>
  <c r="CC303" i="15"/>
  <c r="AV288" i="15"/>
  <c r="AV303" i="15"/>
  <c r="AV302" i="15"/>
  <c r="CO289" i="15"/>
  <c r="BD291" i="15"/>
  <c r="W292" i="15"/>
  <c r="W298" i="15"/>
  <c r="W289" i="15"/>
  <c r="W258" i="15"/>
  <c r="W248" i="15" s="1"/>
  <c r="W250" i="15" s="1"/>
  <c r="AA290" i="15"/>
  <c r="AA293" i="15"/>
  <c r="AA299" i="15"/>
  <c r="AF293" i="15"/>
  <c r="AF299" i="15"/>
  <c r="AF290" i="15"/>
  <c r="BV290" i="15"/>
  <c r="BV293" i="15"/>
  <c r="BV299" i="15"/>
  <c r="L258" i="15"/>
  <c r="L248" i="15" s="1"/>
  <c r="L250" i="15" s="1"/>
  <c r="AS290" i="15"/>
  <c r="AS293" i="15"/>
  <c r="AS299" i="15"/>
  <c r="BB299" i="15"/>
  <c r="BB290" i="15"/>
  <c r="BB293" i="15"/>
  <c r="BT307" i="15"/>
  <c r="BA289" i="15"/>
  <c r="AV293" i="15"/>
  <c r="AV299" i="15"/>
  <c r="AV290" i="15"/>
  <c r="BE290" i="15"/>
  <c r="CO303" i="15"/>
  <c r="CO288" i="15"/>
  <c r="BD293" i="15"/>
  <c r="BD290" i="15"/>
  <c r="BW288" i="15"/>
  <c r="BD258" i="15"/>
  <c r="BD248" i="15" s="1"/>
  <c r="BD250" i="15" s="1"/>
  <c r="W299" i="15"/>
  <c r="W290" i="15"/>
  <c r="W293" i="15"/>
  <c r="BM289" i="15"/>
  <c r="AA307" i="15"/>
  <c r="AA306" i="15"/>
  <c r="AA291" i="15"/>
  <c r="AF306" i="15"/>
  <c r="AF291" i="15"/>
  <c r="AF307" i="15"/>
  <c r="BV307" i="15"/>
  <c r="BV306" i="15"/>
  <c r="BV291" i="15"/>
  <c r="AE290" i="15"/>
  <c r="AS291" i="15"/>
  <c r="AS307" i="15"/>
  <c r="AS306" i="15"/>
  <c r="BB291" i="15"/>
  <c r="BB307" i="15"/>
  <c r="BB306" i="15"/>
  <c r="CC302" i="15"/>
  <c r="AV306" i="15"/>
  <c r="AV291" i="15"/>
  <c r="AV307" i="15"/>
  <c r="AV258" i="15"/>
  <c r="AV248" i="15" s="1"/>
  <c r="AV250" i="15" s="1"/>
  <c r="CK299" i="15"/>
  <c r="CO307" i="15"/>
  <c r="BD292" i="15"/>
  <c r="AB258" i="15"/>
  <c r="AB248" i="15" s="1"/>
  <c r="AB250" i="15" s="1"/>
  <c r="CI289" i="31"/>
  <c r="CI302" i="31"/>
  <c r="CN291" i="33"/>
  <c r="CI299" i="31"/>
  <c r="CI293" i="31"/>
  <c r="CE298" i="31"/>
  <c r="CB302" i="31"/>
  <c r="CB258" i="31"/>
  <c r="CB248" i="31" s="1"/>
  <c r="CB250" i="31" s="1"/>
  <c r="CE299" i="31"/>
  <c r="CQ258" i="30"/>
  <c r="CQ248" i="30" s="1"/>
  <c r="CQ250" i="30" s="1"/>
  <c r="CQ258" i="32"/>
  <c r="CQ248" i="32" s="1"/>
  <c r="CQ250" i="32" s="1"/>
  <c r="CQ288" i="30"/>
  <c r="CG298" i="33"/>
  <c r="BY299" i="15"/>
  <c r="AO302" i="15"/>
  <c r="CQ291" i="30"/>
  <c r="CQ299" i="32"/>
  <c r="AO303" i="15"/>
  <c r="CB258" i="33"/>
  <c r="CB248" i="33" s="1"/>
  <c r="CB250" i="33" s="1"/>
  <c r="CS288" i="15"/>
  <c r="S298" i="15"/>
  <c r="BK303" i="15"/>
  <c r="AX306" i="15"/>
  <c r="CG298" i="15"/>
  <c r="CQ302" i="30"/>
  <c r="BR289" i="31"/>
  <c r="CB291" i="33"/>
  <c r="CS302" i="15"/>
  <c r="CS303" i="15"/>
  <c r="N290" i="15"/>
  <c r="S289" i="15"/>
  <c r="CG292" i="15"/>
  <c r="O307" i="15"/>
  <c r="CS289" i="15"/>
  <c r="CS292" i="15"/>
  <c r="CS298" i="15"/>
  <c r="S290" i="15"/>
  <c r="S293" i="15"/>
  <c r="S299" i="15"/>
  <c r="BK306" i="15"/>
  <c r="BK307" i="15"/>
  <c r="AO306" i="15"/>
  <c r="AO307" i="15"/>
  <c r="AX288" i="15"/>
  <c r="CG302" i="15"/>
  <c r="CP258" i="30"/>
  <c r="CP248" i="30" s="1"/>
  <c r="CP250" i="30" s="1"/>
  <c r="Z290" i="15"/>
  <c r="AI289" i="15"/>
  <c r="CQ298" i="30"/>
  <c r="CQ299" i="30"/>
  <c r="CQ290" i="30"/>
  <c r="CQ307" i="32"/>
  <c r="CG292" i="33"/>
  <c r="CG306" i="33"/>
  <c r="CB288" i="33"/>
  <c r="CB292" i="33"/>
  <c r="BC290" i="15"/>
  <c r="CS293" i="15"/>
  <c r="CS299" i="15"/>
  <c r="CS290" i="15"/>
  <c r="BC258" i="15"/>
  <c r="BC248" i="15" s="1"/>
  <c r="BC250" i="15" s="1"/>
  <c r="S306" i="15"/>
  <c r="BK288" i="15"/>
  <c r="BK302" i="15"/>
  <c r="AO288" i="15"/>
  <c r="AX307" i="15"/>
  <c r="AX291" i="15"/>
  <c r="AJ258" i="15"/>
  <c r="AJ248" i="15" s="1"/>
  <c r="AJ250" i="15" s="1"/>
  <c r="CG289" i="15"/>
  <c r="CI258" i="32"/>
  <c r="CI248" i="32" s="1"/>
  <c r="CI250" i="32" s="1"/>
  <c r="Z293" i="15"/>
  <c r="O306" i="15"/>
  <c r="CR258" i="33"/>
  <c r="CR248" i="33" s="1"/>
  <c r="CR250" i="33" s="1"/>
  <c r="CJ303" i="15"/>
  <c r="CP288" i="30"/>
  <c r="CQ306" i="30"/>
  <c r="CQ307" i="30"/>
  <c r="CQ293" i="30"/>
  <c r="BW292" i="31"/>
  <c r="CH292" i="33"/>
  <c r="CG288" i="33"/>
  <c r="CG307" i="33"/>
  <c r="CB303" i="33"/>
  <c r="CB302" i="33"/>
  <c r="BL291" i="15"/>
  <c r="S307" i="15"/>
  <c r="S291" i="15"/>
  <c r="CS306" i="15"/>
  <c r="CS291" i="15"/>
  <c r="CS307" i="15"/>
  <c r="S302" i="15"/>
  <c r="S288" i="15"/>
  <c r="S303" i="15"/>
  <c r="BK291" i="15"/>
  <c r="AO291" i="15"/>
  <c r="AX302" i="15"/>
  <c r="AX303" i="15"/>
  <c r="CG303" i="15"/>
  <c r="CG288" i="15"/>
  <c r="Z299" i="15"/>
  <c r="O291" i="15"/>
  <c r="O258" i="15"/>
  <c r="O248" i="15" s="1"/>
  <c r="O250" i="15" s="1"/>
  <c r="CG258" i="33"/>
  <c r="CG248" i="33" s="1"/>
  <c r="CG250" i="33" s="1"/>
  <c r="CP293" i="30"/>
  <c r="CQ289" i="30"/>
  <c r="CQ292" i="30"/>
  <c r="CQ303" i="30"/>
  <c r="CA299" i="32"/>
  <c r="CG290" i="33"/>
  <c r="CR293" i="33"/>
  <c r="CB289" i="33"/>
  <c r="AI292" i="15"/>
  <c r="CB298" i="15"/>
  <c r="AI298" i="15"/>
  <c r="CI306" i="31"/>
  <c r="CI307" i="31"/>
  <c r="CI290" i="31"/>
  <c r="BY306" i="33"/>
  <c r="CN293" i="33"/>
  <c r="AG307" i="15"/>
  <c r="BZ302" i="15"/>
  <c r="V292" i="15"/>
  <c r="V298" i="15"/>
  <c r="V289" i="15"/>
  <c r="AN306" i="15"/>
  <c r="AN291" i="15"/>
  <c r="AN307" i="15"/>
  <c r="R302" i="15"/>
  <c r="R288" i="15"/>
  <c r="R303" i="15"/>
  <c r="AW306" i="15"/>
  <c r="AW291" i="15"/>
  <c r="AW307" i="15"/>
  <c r="U290" i="15"/>
  <c r="U293" i="15"/>
  <c r="U299" i="15"/>
  <c r="BJ288" i="15"/>
  <c r="BJ303" i="15"/>
  <c r="BJ302" i="15"/>
  <c r="Y289" i="15"/>
  <c r="Y292" i="15"/>
  <c r="Y298" i="15"/>
  <c r="AQ298" i="15"/>
  <c r="AQ289" i="15"/>
  <c r="AQ292" i="15"/>
  <c r="BQ258" i="31"/>
  <c r="BQ248" i="31" s="1"/>
  <c r="BQ250" i="31" s="1"/>
  <c r="AQ258" i="15"/>
  <c r="AQ248" i="15" s="1"/>
  <c r="AQ250" i="15" s="1"/>
  <c r="U258" i="15"/>
  <c r="U248" i="15" s="1"/>
  <c r="U250" i="15" s="1"/>
  <c r="CO289" i="30"/>
  <c r="CO290" i="30"/>
  <c r="CO306" i="30"/>
  <c r="BR291" i="30"/>
  <c r="BR302" i="30"/>
  <c r="BR298" i="30"/>
  <c r="CM289" i="33"/>
  <c r="AG306" i="15"/>
  <c r="BZ288" i="15"/>
  <c r="CS258" i="34"/>
  <c r="CS248" i="34" s="1"/>
  <c r="CS250" i="34" s="1"/>
  <c r="AG302" i="15"/>
  <c r="AG288" i="15"/>
  <c r="AG303" i="15"/>
  <c r="BZ292" i="15"/>
  <c r="BZ298" i="15"/>
  <c r="BZ289" i="15"/>
  <c r="CE306" i="15"/>
  <c r="V299" i="15"/>
  <c r="V290" i="15"/>
  <c r="V293" i="15"/>
  <c r="CC258" i="31"/>
  <c r="CC248" i="31" s="1"/>
  <c r="CC250" i="31" s="1"/>
  <c r="AN288" i="15"/>
  <c r="AN303" i="15"/>
  <c r="AN302" i="15"/>
  <c r="R289" i="15"/>
  <c r="R292" i="15"/>
  <c r="R298" i="15"/>
  <c r="AN258" i="15"/>
  <c r="AN248" i="15" s="1"/>
  <c r="AN250" i="15" s="1"/>
  <c r="AW302" i="15"/>
  <c r="AW288" i="15"/>
  <c r="AW303" i="15"/>
  <c r="U291" i="15"/>
  <c r="U307" i="15"/>
  <c r="U306" i="15"/>
  <c r="BJ292" i="15"/>
  <c r="BJ298" i="15"/>
  <c r="BJ289" i="15"/>
  <c r="BF306" i="15"/>
  <c r="Y293" i="15"/>
  <c r="Y299" i="15"/>
  <c r="Y290" i="15"/>
  <c r="AQ290" i="15"/>
  <c r="AQ293" i="15"/>
  <c r="AQ299" i="15"/>
  <c r="AG258" i="15"/>
  <c r="AG248" i="15" s="1"/>
  <c r="AG250" i="15" s="1"/>
  <c r="V258" i="15"/>
  <c r="V248" i="15" s="1"/>
  <c r="V250" i="15" s="1"/>
  <c r="CO258" i="30"/>
  <c r="CO248" i="30" s="1"/>
  <c r="CO250" i="30" s="1"/>
  <c r="CO258" i="33"/>
  <c r="CO248" i="33" s="1"/>
  <c r="CO250" i="33" s="1"/>
  <c r="CO292" i="30"/>
  <c r="CO293" i="30"/>
  <c r="CO291" i="30"/>
  <c r="BR299" i="30"/>
  <c r="BR290" i="30"/>
  <c r="BR306" i="30"/>
  <c r="BQ303" i="31"/>
  <c r="CM291" i="33"/>
  <c r="CO290" i="33"/>
  <c r="AG291" i="15"/>
  <c r="BZ303" i="15"/>
  <c r="CM258" i="33"/>
  <c r="CM248" i="33" s="1"/>
  <c r="CM250" i="33" s="1"/>
  <c r="T258" i="15"/>
  <c r="T248" i="15" s="1"/>
  <c r="T250" i="15" s="1"/>
  <c r="AG289" i="15"/>
  <c r="AG292" i="15"/>
  <c r="AG298" i="15"/>
  <c r="BZ299" i="15"/>
  <c r="BZ290" i="15"/>
  <c r="BZ293" i="15"/>
  <c r="BR258" i="30"/>
  <c r="BR248" i="30" s="1"/>
  <c r="BR250" i="30" s="1"/>
  <c r="V291" i="15"/>
  <c r="V307" i="15"/>
  <c r="V306" i="15"/>
  <c r="AN289" i="15"/>
  <c r="AN292" i="15"/>
  <c r="AN298" i="15"/>
  <c r="R290" i="15"/>
  <c r="R293" i="15"/>
  <c r="R299" i="15"/>
  <c r="AW289" i="15"/>
  <c r="AW292" i="15"/>
  <c r="AW298" i="15"/>
  <c r="U303" i="15"/>
  <c r="U302" i="15"/>
  <c r="U288" i="15"/>
  <c r="BJ299" i="15"/>
  <c r="BJ290" i="15"/>
  <c r="BJ293" i="15"/>
  <c r="Y306" i="15"/>
  <c r="Y291" i="15"/>
  <c r="Y307" i="15"/>
  <c r="AQ307" i="15"/>
  <c r="AQ306" i="15"/>
  <c r="AQ291" i="15"/>
  <c r="BZ258" i="15"/>
  <c r="BZ248" i="15" s="1"/>
  <c r="BZ250" i="15" s="1"/>
  <c r="CM258" i="34"/>
  <c r="CM248" i="34" s="1"/>
  <c r="CM250" i="34" s="1"/>
  <c r="CO302" i="30"/>
  <c r="CO303" i="30"/>
  <c r="CO299" i="30"/>
  <c r="BR288" i="30"/>
  <c r="BR307" i="30"/>
  <c r="BR293" i="30"/>
  <c r="BQ298" i="31"/>
  <c r="CM290" i="33"/>
  <c r="CM292" i="33"/>
  <c r="CI291" i="34"/>
  <c r="CI307" i="15"/>
  <c r="CM258" i="31"/>
  <c r="CM248" i="31" s="1"/>
  <c r="CM250" i="31" s="1"/>
  <c r="CJ258" i="31"/>
  <c r="CJ248" i="31" s="1"/>
  <c r="CJ250" i="31" s="1"/>
  <c r="CP258" i="33"/>
  <c r="CP248" i="33" s="1"/>
  <c r="CP250" i="33" s="1"/>
  <c r="BN298" i="15"/>
  <c r="K306" i="15"/>
  <c r="BX292" i="30"/>
  <c r="CG307" i="30"/>
  <c r="CE306" i="31"/>
  <c r="CE307" i="31"/>
  <c r="CE290" i="31"/>
  <c r="BR291" i="31"/>
  <c r="CJ290" i="31"/>
  <c r="CM298" i="31"/>
  <c r="CP290" i="33"/>
  <c r="Q288" i="15"/>
  <c r="AD307" i="15"/>
  <c r="CI258" i="30"/>
  <c r="CI248" i="30" s="1"/>
  <c r="CI250" i="30" s="1"/>
  <c r="BR258" i="33"/>
  <c r="BR248" i="33" s="1"/>
  <c r="BR250" i="33" s="1"/>
  <c r="CE258" i="31"/>
  <c r="CE248" i="31" s="1"/>
  <c r="CE250" i="31" s="1"/>
  <c r="CI292" i="30"/>
  <c r="CE289" i="31"/>
  <c r="CE292" i="31"/>
  <c r="CE293" i="31"/>
  <c r="CB290" i="31"/>
  <c r="CJ307" i="31"/>
  <c r="CM288" i="31"/>
  <c r="BZ290" i="32"/>
  <c r="CM298" i="33"/>
  <c r="CM299" i="33"/>
  <c r="CM293" i="33"/>
  <c r="CO293" i="33"/>
  <c r="AK291" i="15"/>
  <c r="AT291" i="15"/>
  <c r="AK306" i="15"/>
  <c r="AT306" i="15"/>
  <c r="CR289" i="15"/>
  <c r="BW258" i="34"/>
  <c r="BW248" i="34" s="1"/>
  <c r="BW250" i="34" s="1"/>
  <c r="CM289" i="15"/>
  <c r="X258" i="15"/>
  <c r="X248" i="15" s="1"/>
  <c r="X250" i="15" s="1"/>
  <c r="CE291" i="31"/>
  <c r="CE302" i="31"/>
  <c r="CE303" i="31"/>
  <c r="CB289" i="31"/>
  <c r="CC303" i="31"/>
  <c r="BR302" i="33"/>
  <c r="BZ307" i="33"/>
  <c r="CM306" i="33"/>
  <c r="CM307" i="33"/>
  <c r="CM303" i="33"/>
  <c r="Z307" i="15"/>
  <c r="Z306" i="15"/>
  <c r="Z291" i="15"/>
  <c r="CL290" i="15"/>
  <c r="AI290" i="15"/>
  <c r="AI293" i="15"/>
  <c r="AI299" i="15"/>
  <c r="O288" i="15"/>
  <c r="O303" i="15"/>
  <c r="O302" i="15"/>
  <c r="BY258" i="33"/>
  <c r="BY248" i="33" s="1"/>
  <c r="BY250" i="33" s="1"/>
  <c r="BS299" i="30"/>
  <c r="CN303" i="33"/>
  <c r="CN298" i="33"/>
  <c r="CN299" i="33"/>
  <c r="BK292" i="15"/>
  <c r="BK298" i="15"/>
  <c r="BK289" i="15"/>
  <c r="AO289" i="15"/>
  <c r="AO292" i="15"/>
  <c r="AO298" i="15"/>
  <c r="CF258" i="15"/>
  <c r="CF248" i="15" s="1"/>
  <c r="CF250" i="15" s="1"/>
  <c r="AX289" i="15"/>
  <c r="AX292" i="15"/>
  <c r="AX298" i="15"/>
  <c r="CG290" i="15"/>
  <c r="CG293" i="15"/>
  <c r="CG299" i="15"/>
  <c r="AO258" i="15"/>
  <c r="AO248" i="15" s="1"/>
  <c r="AO250" i="15" s="1"/>
  <c r="Z302" i="15"/>
  <c r="Z288" i="15"/>
  <c r="Z303" i="15"/>
  <c r="CL299" i="15"/>
  <c r="AI307" i="15"/>
  <c r="AI306" i="15"/>
  <c r="AI291" i="15"/>
  <c r="O292" i="15"/>
  <c r="O298" i="15"/>
  <c r="O289" i="15"/>
  <c r="S258" i="15"/>
  <c r="S248" i="15" s="1"/>
  <c r="S250" i="15" s="1"/>
  <c r="CS258" i="15"/>
  <c r="CS248" i="15" s="1"/>
  <c r="CS250" i="15" s="1"/>
  <c r="CN290" i="33"/>
  <c r="CN306" i="33"/>
  <c r="CN307" i="33"/>
  <c r="CG289" i="33"/>
  <c r="CG293" i="33"/>
  <c r="CG291" i="33"/>
  <c r="CR307" i="33"/>
  <c r="CB290" i="33"/>
  <c r="CB298" i="33"/>
  <c r="CB299" i="33"/>
  <c r="BW306" i="33"/>
  <c r="BK299" i="15"/>
  <c r="BK290" i="15"/>
  <c r="BK293" i="15"/>
  <c r="AO293" i="15"/>
  <c r="AO299" i="15"/>
  <c r="AO290" i="15"/>
  <c r="BY290" i="15"/>
  <c r="BK258" i="15"/>
  <c r="BK248" i="15" s="1"/>
  <c r="BK250" i="15" s="1"/>
  <c r="AX290" i="15"/>
  <c r="AX293" i="15"/>
  <c r="AX299" i="15"/>
  <c r="AX258" i="15"/>
  <c r="AX248" i="15" s="1"/>
  <c r="AX250" i="15" s="1"/>
  <c r="CG291" i="15"/>
  <c r="CG307" i="15"/>
  <c r="CG306" i="15"/>
  <c r="CB289" i="15"/>
  <c r="Z289" i="15"/>
  <c r="Z292" i="15"/>
  <c r="Z298" i="15"/>
  <c r="AI302" i="15"/>
  <c r="AI288" i="15"/>
  <c r="AI303" i="15"/>
  <c r="O299" i="15"/>
  <c r="O290" i="15"/>
  <c r="O293" i="15"/>
  <c r="Z258" i="15"/>
  <c r="Z248" i="15" s="1"/>
  <c r="Z250" i="15" s="1"/>
  <c r="AI258" i="15"/>
  <c r="AI248" i="15" s="1"/>
  <c r="AI250" i="15" s="1"/>
  <c r="CN288" i="33"/>
  <c r="CN289" i="33"/>
  <c r="CN292" i="33"/>
  <c r="CG302" i="33"/>
  <c r="CG303" i="33"/>
  <c r="CG299" i="33"/>
  <c r="CB293" i="33"/>
  <c r="CB306" i="33"/>
  <c r="CB307" i="33"/>
  <c r="BW303" i="33"/>
  <c r="BT307" i="33"/>
  <c r="BU288" i="34"/>
  <c r="BC306" i="15"/>
  <c r="CB293" i="15"/>
  <c r="CB290" i="15"/>
  <c r="CL307" i="15"/>
  <c r="CL291" i="15"/>
  <c r="CB258" i="15"/>
  <c r="CB248" i="15" s="1"/>
  <c r="CB250" i="15" s="1"/>
  <c r="CJ298" i="15"/>
  <c r="BV299" i="31"/>
  <c r="BC307" i="15"/>
  <c r="N307" i="15"/>
  <c r="BL303" i="15"/>
  <c r="BY307" i="15"/>
  <c r="BC288" i="15"/>
  <c r="BC302" i="15"/>
  <c r="N288" i="15"/>
  <c r="N302" i="15"/>
  <c r="BL289" i="15"/>
  <c r="BL298" i="15"/>
  <c r="BY302" i="15"/>
  <c r="CB306" i="15"/>
  <c r="CB307" i="15"/>
  <c r="CL302" i="15"/>
  <c r="CL303" i="15"/>
  <c r="CL258" i="15"/>
  <c r="CL248" i="15" s="1"/>
  <c r="CL250" i="15" s="1"/>
  <c r="CJ302" i="15"/>
  <c r="BV298" i="31"/>
  <c r="BC292" i="15"/>
  <c r="N289" i="15"/>
  <c r="BL293" i="15"/>
  <c r="BY289" i="15"/>
  <c r="CB302" i="15"/>
  <c r="CL298" i="15"/>
  <c r="CJ258" i="15"/>
  <c r="CJ248" i="15" s="1"/>
  <c r="CJ250" i="15" s="1"/>
  <c r="BC299" i="15"/>
  <c r="BC293" i="15"/>
  <c r="N299" i="15"/>
  <c r="N293" i="15"/>
  <c r="BL306" i="15"/>
  <c r="BL307" i="15"/>
  <c r="BY293" i="15"/>
  <c r="CB292" i="15"/>
  <c r="CL293" i="15"/>
  <c r="AR258" i="15"/>
  <c r="AR248" i="15" s="1"/>
  <c r="AR250" i="15" s="1"/>
  <c r="CJ288" i="15"/>
  <c r="CL258" i="34"/>
  <c r="CL248" i="34" s="1"/>
  <c r="CL250" i="34" s="1"/>
  <c r="BL290" i="15"/>
  <c r="CL289" i="15"/>
  <c r="BC291" i="15"/>
  <c r="N291" i="15"/>
  <c r="N306" i="15"/>
  <c r="BL288" i="15"/>
  <c r="BL302" i="15"/>
  <c r="BY291" i="15"/>
  <c r="BY306" i="15"/>
  <c r="CB299" i="15"/>
  <c r="CL306" i="15"/>
  <c r="CJ292" i="15"/>
  <c r="CF290" i="33"/>
  <c r="CL306" i="34"/>
  <c r="BC289" i="15"/>
  <c r="CB288" i="15"/>
  <c r="BC303" i="15"/>
  <c r="BL292" i="15"/>
  <c r="BY303" i="15"/>
  <c r="BY288" i="15"/>
  <c r="BS258" i="30"/>
  <c r="BS248" i="30" s="1"/>
  <c r="BS250" i="30" s="1"/>
  <c r="CB291" i="15"/>
  <c r="CL288" i="15"/>
  <c r="CJ299" i="15"/>
  <c r="N292" i="15"/>
  <c r="CJ289" i="15"/>
  <c r="N303" i="15"/>
  <c r="BC298" i="15"/>
  <c r="N298" i="15"/>
  <c r="BL299" i="15"/>
  <c r="BL258" i="15"/>
  <c r="BL248" i="15" s="1"/>
  <c r="BL250" i="15" s="1"/>
  <c r="BY298" i="15"/>
  <c r="BY292" i="15"/>
  <c r="CB303" i="15"/>
  <c r="CL292" i="15"/>
  <c r="CJ291" i="15"/>
  <c r="CX10" i="15"/>
  <c r="E1" i="15" s="1"/>
  <c r="CI288" i="15"/>
  <c r="CI302" i="15"/>
  <c r="AK303" i="15"/>
  <c r="AK288" i="15"/>
  <c r="AT303" i="15"/>
  <c r="CR293" i="15"/>
  <c r="CR290" i="15"/>
  <c r="Q292" i="15"/>
  <c r="AD288" i="15"/>
  <c r="AD302" i="15"/>
  <c r="CK258" i="34"/>
  <c r="CK248" i="34" s="1"/>
  <c r="CK250" i="34" s="1"/>
  <c r="K288" i="15"/>
  <c r="CM293" i="15"/>
  <c r="BV288" i="31"/>
  <c r="BV306" i="31"/>
  <c r="BZ289" i="32"/>
  <c r="BZ293" i="32"/>
  <c r="BW289" i="33"/>
  <c r="CI292" i="15"/>
  <c r="CI289" i="15"/>
  <c r="AK298" i="15"/>
  <c r="AK292" i="15"/>
  <c r="AT298" i="15"/>
  <c r="BZ258" i="32"/>
  <c r="BZ248" i="32" s="1"/>
  <c r="BZ250" i="32" s="1"/>
  <c r="CR306" i="15"/>
  <c r="CR307" i="15"/>
  <c r="Q299" i="15"/>
  <c r="AD292" i="15"/>
  <c r="AD289" i="15"/>
  <c r="BV258" i="31"/>
  <c r="BV248" i="31" s="1"/>
  <c r="BV250" i="31" s="1"/>
  <c r="K298" i="15"/>
  <c r="K292" i="15"/>
  <c r="CM306" i="15"/>
  <c r="AT258" i="15"/>
  <c r="AT248" i="15" s="1"/>
  <c r="AT250" i="15" s="1"/>
  <c r="BV307" i="31"/>
  <c r="BZ291" i="32"/>
  <c r="BZ303" i="32"/>
  <c r="BW291" i="33"/>
  <c r="CI299" i="15"/>
  <c r="CI293" i="15"/>
  <c r="AK290" i="15"/>
  <c r="AK299" i="15"/>
  <c r="AT290" i="15"/>
  <c r="CR288" i="15"/>
  <c r="CR302" i="15"/>
  <c r="CM258" i="15"/>
  <c r="CM248" i="15" s="1"/>
  <c r="CM250" i="15" s="1"/>
  <c r="Q291" i="15"/>
  <c r="AD299" i="15"/>
  <c r="AD293" i="15"/>
  <c r="Q258" i="15"/>
  <c r="Q248" i="15" s="1"/>
  <c r="Q250" i="15" s="1"/>
  <c r="K290" i="15"/>
  <c r="K299" i="15"/>
  <c r="CM288" i="15"/>
  <c r="BV290" i="31"/>
  <c r="BZ299" i="32"/>
  <c r="BZ298" i="32"/>
  <c r="BW299" i="33"/>
  <c r="CI291" i="15"/>
  <c r="AK307" i="15"/>
  <c r="AT307" i="15"/>
  <c r="CR292" i="15"/>
  <c r="Q302" i="15"/>
  <c r="Q303" i="15"/>
  <c r="AD291" i="15"/>
  <c r="AD306" i="15"/>
  <c r="K307" i="15"/>
  <c r="K291" i="15"/>
  <c r="CM298" i="15"/>
  <c r="CM292" i="15"/>
  <c r="AD258" i="15"/>
  <c r="AD248" i="15" s="1"/>
  <c r="AD250" i="15" s="1"/>
  <c r="BV292" i="31"/>
  <c r="BZ307" i="32"/>
  <c r="BZ306" i="32"/>
  <c r="BW307" i="33"/>
  <c r="AK302" i="15"/>
  <c r="AT288" i="15"/>
  <c r="AT302" i="15"/>
  <c r="CR299" i="15"/>
  <c r="CK258" i="30"/>
  <c r="CK248" i="30" s="1"/>
  <c r="CK250" i="30" s="1"/>
  <c r="Q289" i="15"/>
  <c r="Q298" i="15"/>
  <c r="AD303" i="15"/>
  <c r="K302" i="15"/>
  <c r="K303" i="15"/>
  <c r="CM290" i="15"/>
  <c r="CM299" i="15"/>
  <c r="AK258" i="15"/>
  <c r="AK248" i="15" s="1"/>
  <c r="AK250" i="15" s="1"/>
  <c r="BV302" i="31"/>
  <c r="BZ292" i="32"/>
  <c r="BW288" i="33"/>
  <c r="BW292" i="33"/>
  <c r="CI303" i="15"/>
  <c r="CI298" i="15"/>
  <c r="AK289" i="15"/>
  <c r="AT292" i="15"/>
  <c r="AT289" i="15"/>
  <c r="CR291" i="15"/>
  <c r="BW258" i="33"/>
  <c r="BW248" i="33" s="1"/>
  <c r="BW250" i="33" s="1"/>
  <c r="CR258" i="15"/>
  <c r="CR248" i="15" s="1"/>
  <c r="CR250" i="15" s="1"/>
  <c r="BW258" i="30"/>
  <c r="BW248" i="30" s="1"/>
  <c r="BW250" i="30" s="1"/>
  <c r="Q293" i="15"/>
  <c r="Q290" i="15"/>
  <c r="AD298" i="15"/>
  <c r="K258" i="15"/>
  <c r="K248" i="15" s="1"/>
  <c r="K250" i="15" s="1"/>
  <c r="K289" i="15"/>
  <c r="CM307" i="15"/>
  <c r="CM291" i="15"/>
  <c r="BV289" i="31"/>
  <c r="BV293" i="31"/>
  <c r="BZ302" i="32"/>
  <c r="BW290" i="33"/>
  <c r="BW302" i="33"/>
  <c r="CK307" i="34"/>
  <c r="CI290" i="15"/>
  <c r="AK293" i="15"/>
  <c r="AT299" i="15"/>
  <c r="AT293" i="15"/>
  <c r="CR303" i="15"/>
  <c r="Q306" i="15"/>
  <c r="Q307" i="15"/>
  <c r="AD290" i="15"/>
  <c r="K293" i="15"/>
  <c r="CM302" i="15"/>
  <c r="CM303" i="15"/>
  <c r="BR258" i="34"/>
  <c r="BR248" i="34" s="1"/>
  <c r="BR250" i="34" s="1"/>
  <c r="BV291" i="31"/>
  <c r="BV303" i="31"/>
  <c r="BZ288" i="32"/>
  <c r="BW298" i="33"/>
  <c r="BW293" i="33"/>
  <c r="CL307" i="34"/>
  <c r="BW290" i="34"/>
  <c r="CI288" i="34"/>
  <c r="CS293" i="34"/>
  <c r="BW289" i="34"/>
  <c r="BR290" i="34"/>
  <c r="CK298" i="34"/>
  <c r="CL290" i="34"/>
  <c r="CK302" i="34"/>
  <c r="BR299" i="34"/>
  <c r="CJ293" i="31"/>
  <c r="CJ292" i="31"/>
  <c r="CC298" i="31"/>
  <c r="CM306" i="31"/>
  <c r="CM290" i="31"/>
  <c r="BR290" i="33"/>
  <c r="BZ292" i="33"/>
  <c r="CP289" i="33"/>
  <c r="CP293" i="33"/>
  <c r="BY291" i="33"/>
  <c r="CJ289" i="31"/>
  <c r="CJ302" i="31"/>
  <c r="CC306" i="31"/>
  <c r="CM289" i="31"/>
  <c r="CM293" i="31"/>
  <c r="BR289" i="33"/>
  <c r="BR293" i="33"/>
  <c r="BZ302" i="33"/>
  <c r="CP291" i="33"/>
  <c r="CP303" i="33"/>
  <c r="BY292" i="33"/>
  <c r="BY307" i="33"/>
  <c r="CJ303" i="31"/>
  <c r="CC292" i="31"/>
  <c r="CC289" i="31"/>
  <c r="CM291" i="31"/>
  <c r="CM303" i="31"/>
  <c r="BR299" i="33"/>
  <c r="BR303" i="33"/>
  <c r="BZ288" i="33"/>
  <c r="CP299" i="33"/>
  <c r="CP298" i="33"/>
  <c r="BY302" i="33"/>
  <c r="CJ298" i="31"/>
  <c r="CC302" i="31"/>
  <c r="CC291" i="31"/>
  <c r="CM299" i="31"/>
  <c r="BR288" i="33"/>
  <c r="BR298" i="33"/>
  <c r="BZ290" i="33"/>
  <c r="CP307" i="33"/>
  <c r="CP306" i="33"/>
  <c r="BY289" i="33"/>
  <c r="CJ306" i="31"/>
  <c r="CC288" i="31"/>
  <c r="CC299" i="31"/>
  <c r="CM307" i="31"/>
  <c r="BR307" i="33"/>
  <c r="BR306" i="33"/>
  <c r="BZ289" i="33"/>
  <c r="BZ293" i="33"/>
  <c r="CP292" i="33"/>
  <c r="BY290" i="33"/>
  <c r="CJ291" i="31"/>
  <c r="CC290" i="31"/>
  <c r="CC307" i="31"/>
  <c r="CM292" i="31"/>
  <c r="BR291" i="33"/>
  <c r="BZ291" i="33"/>
  <c r="BZ303" i="33"/>
  <c r="CP302" i="33"/>
  <c r="BY293" i="33"/>
  <c r="CG258" i="15"/>
  <c r="CG248" i="15" s="1"/>
  <c r="CG250" i="15" s="1"/>
  <c r="CJ288" i="31"/>
  <c r="CJ299" i="31"/>
  <c r="CC293" i="31"/>
  <c r="CM302" i="31"/>
  <c r="BR292" i="33"/>
  <c r="BZ299" i="33"/>
  <c r="BZ298" i="33"/>
  <c r="CP288" i="33"/>
  <c r="BY298" i="33"/>
  <c r="BT258" i="33"/>
  <c r="BT248" i="33" s="1"/>
  <c r="BT250" i="33" s="1"/>
  <c r="BS289" i="30"/>
  <c r="BS303" i="30"/>
  <c r="CR291" i="33"/>
  <c r="CF307" i="33"/>
  <c r="BT298" i="33"/>
  <c r="BG258" i="15"/>
  <c r="BG248" i="15" s="1"/>
  <c r="BG250" i="15" s="1"/>
  <c r="BS291" i="30"/>
  <c r="CR290" i="33"/>
  <c r="CR299" i="33"/>
  <c r="CF293" i="33"/>
  <c r="CF292" i="33"/>
  <c r="BT299" i="33"/>
  <c r="BY258" i="15"/>
  <c r="BY248" i="15" s="1"/>
  <c r="BY250" i="15" s="1"/>
  <c r="BQ258" i="30"/>
  <c r="BQ248" i="30" s="1"/>
  <c r="BQ250" i="30" s="1"/>
  <c r="BS307" i="30"/>
  <c r="CR288" i="33"/>
  <c r="CR292" i="33"/>
  <c r="CF303" i="33"/>
  <c r="BT302" i="33"/>
  <c r="CJ293" i="15"/>
  <c r="CJ290" i="15"/>
  <c r="CF258" i="33"/>
  <c r="CF248" i="33" s="1"/>
  <c r="CF250" i="33" s="1"/>
  <c r="BS292" i="30"/>
  <c r="CR303" i="33"/>
  <c r="CR302" i="33"/>
  <c r="CF306" i="33"/>
  <c r="CJ306" i="15"/>
  <c r="CJ307" i="15"/>
  <c r="N258" i="15"/>
  <c r="N248" i="15" s="1"/>
  <c r="N250" i="15" s="1"/>
  <c r="BS288" i="30"/>
  <c r="BS302" i="30"/>
  <c r="CR298" i="33"/>
  <c r="CF289" i="33"/>
  <c r="BT290" i="33"/>
  <c r="CN258" i="15"/>
  <c r="CN248" i="15" s="1"/>
  <c r="CN250" i="15" s="1"/>
  <c r="BS298" i="30"/>
  <c r="BS290" i="30"/>
  <c r="CR306" i="33"/>
  <c r="CF291" i="33"/>
  <c r="BT293" i="33"/>
  <c r="BS306" i="30"/>
  <c r="BS293" i="30"/>
  <c r="CR289" i="33"/>
  <c r="CF299" i="33"/>
  <c r="BT303" i="33"/>
  <c r="CF302" i="34"/>
  <c r="BU293" i="15"/>
  <c r="AC291" i="15"/>
  <c r="AL298" i="15"/>
  <c r="CP289" i="30"/>
  <c r="CP303" i="30"/>
  <c r="CH302" i="33"/>
  <c r="CH307" i="34"/>
  <c r="BU290" i="15"/>
  <c r="AC306" i="15"/>
  <c r="CP291" i="30"/>
  <c r="CP298" i="30"/>
  <c r="CH288" i="33"/>
  <c r="CH290" i="34"/>
  <c r="AU306" i="15"/>
  <c r="CF258" i="34"/>
  <c r="CF248" i="34" s="1"/>
  <c r="CF250" i="34" s="1"/>
  <c r="CP299" i="30"/>
  <c r="CP306" i="30"/>
  <c r="CI289" i="32"/>
  <c r="CH290" i="33"/>
  <c r="CH306" i="34"/>
  <c r="BR306" i="34"/>
  <c r="AM291" i="15"/>
  <c r="AU307" i="15"/>
  <c r="CH258" i="34"/>
  <c r="CH248" i="34" s="1"/>
  <c r="CH250" i="34" s="1"/>
  <c r="CH258" i="33"/>
  <c r="CH248" i="33" s="1"/>
  <c r="CH250" i="33" s="1"/>
  <c r="CP307" i="30"/>
  <c r="CI298" i="32"/>
  <c r="CH289" i="33"/>
  <c r="CH293" i="33"/>
  <c r="AY289" i="15"/>
  <c r="CP292" i="30"/>
  <c r="CI290" i="32"/>
  <c r="CH299" i="33"/>
  <c r="CH303" i="33"/>
  <c r="CQ306" i="15"/>
  <c r="CP258" i="34"/>
  <c r="CP248" i="34" s="1"/>
  <c r="CP250" i="34" s="1"/>
  <c r="CP302" i="30"/>
  <c r="CI293" i="32"/>
  <c r="CH307" i="33"/>
  <c r="CH298" i="33"/>
  <c r="CQ307" i="15"/>
  <c r="BN289" i="15"/>
  <c r="CP290" i="30"/>
  <c r="CH291" i="33"/>
  <c r="CH306" i="33"/>
  <c r="CF291" i="34"/>
  <c r="CI299" i="34"/>
  <c r="CI302" i="34"/>
  <c r="CE299" i="34"/>
  <c r="BW288" i="34"/>
  <c r="BW302" i="34"/>
  <c r="CS289" i="34"/>
  <c r="CF288" i="33"/>
  <c r="CF302" i="33"/>
  <c r="BT306" i="33"/>
  <c r="CF298" i="33"/>
  <c r="BT291" i="33"/>
  <c r="BV288" i="34"/>
  <c r="BU289" i="34"/>
  <c r="BU306" i="34"/>
  <c r="BZ299" i="34"/>
  <c r="CI293" i="34"/>
  <c r="BW291" i="34"/>
  <c r="CS290" i="34"/>
  <c r="CI298" i="34"/>
  <c r="BU291" i="34"/>
  <c r="BZ291" i="34"/>
  <c r="BV293" i="34"/>
  <c r="AP306" i="15"/>
  <c r="AY293" i="15"/>
  <c r="CQ288" i="15"/>
  <c r="CQ302" i="15"/>
  <c r="BU306" i="15"/>
  <c r="BU307" i="15"/>
  <c r="AM303" i="15"/>
  <c r="AU288" i="15"/>
  <c r="AU302" i="15"/>
  <c r="AC303" i="15"/>
  <c r="AC288" i="15"/>
  <c r="AL290" i="15"/>
  <c r="BN293" i="15"/>
  <c r="AC258" i="15"/>
  <c r="AC248" i="15" s="1"/>
  <c r="AC250" i="15" s="1"/>
  <c r="AP288" i="15"/>
  <c r="AY306" i="15"/>
  <c r="CQ292" i="15"/>
  <c r="CQ289" i="15"/>
  <c r="BU288" i="15"/>
  <c r="AM298" i="15"/>
  <c r="AM258" i="15"/>
  <c r="AM248" i="15" s="1"/>
  <c r="AM250" i="15" s="1"/>
  <c r="AU292" i="15"/>
  <c r="AU289" i="15"/>
  <c r="AC298" i="15"/>
  <c r="AC292" i="15"/>
  <c r="AU258" i="15"/>
  <c r="AU248" i="15" s="1"/>
  <c r="AU250" i="15" s="1"/>
  <c r="AL307" i="15"/>
  <c r="BN306" i="15"/>
  <c r="BP258" i="15"/>
  <c r="BP248" i="15" s="1"/>
  <c r="BP250" i="15" s="1"/>
  <c r="AP292" i="15"/>
  <c r="AY288" i="15"/>
  <c r="CQ299" i="15"/>
  <c r="CQ293" i="15"/>
  <c r="BU292" i="15"/>
  <c r="AM290" i="15"/>
  <c r="AU299" i="15"/>
  <c r="AU293" i="15"/>
  <c r="AC290" i="15"/>
  <c r="AC299" i="15"/>
  <c r="AL288" i="15"/>
  <c r="AL302" i="15"/>
  <c r="BN288" i="15"/>
  <c r="BH258" i="15"/>
  <c r="BH248" i="15" s="1"/>
  <c r="BH250" i="15" s="1"/>
  <c r="AL258" i="15"/>
  <c r="AL248" i="15" s="1"/>
  <c r="AL250" i="15" s="1"/>
  <c r="AP290" i="15"/>
  <c r="AP299" i="15"/>
  <c r="AY298" i="15"/>
  <c r="AY292" i="15"/>
  <c r="CQ291" i="15"/>
  <c r="AP258" i="15"/>
  <c r="AP248" i="15" s="1"/>
  <c r="AP250" i="15" s="1"/>
  <c r="BU299" i="15"/>
  <c r="AM306" i="15"/>
  <c r="AM307" i="15"/>
  <c r="BU258" i="15"/>
  <c r="BU248" i="15" s="1"/>
  <c r="BU250" i="15" s="1"/>
  <c r="AU291" i="15"/>
  <c r="AC307" i="15"/>
  <c r="AL292" i="15"/>
  <c r="AL289" i="15"/>
  <c r="AY258" i="15"/>
  <c r="AY248" i="15" s="1"/>
  <c r="AY250" i="15" s="1"/>
  <c r="BN292" i="15"/>
  <c r="AP307" i="15"/>
  <c r="AP291" i="15"/>
  <c r="AY290" i="15"/>
  <c r="AY299" i="15"/>
  <c r="CQ303" i="15"/>
  <c r="BU291" i="15"/>
  <c r="AM288" i="15"/>
  <c r="AM302" i="15"/>
  <c r="AU303" i="15"/>
  <c r="AC302" i="15"/>
  <c r="AL299" i="15"/>
  <c r="AL293" i="15"/>
  <c r="BN290" i="15"/>
  <c r="BN299" i="15"/>
  <c r="BN258" i="15"/>
  <c r="BN248" i="15" s="1"/>
  <c r="BN250" i="15" s="1"/>
  <c r="AP302" i="15"/>
  <c r="AP303" i="15"/>
  <c r="AY307" i="15"/>
  <c r="AY291" i="15"/>
  <c r="CQ298" i="15"/>
  <c r="BU302" i="15"/>
  <c r="BU303" i="15"/>
  <c r="AM292" i="15"/>
  <c r="AM289" i="15"/>
  <c r="AU298" i="15"/>
  <c r="AC289" i="15"/>
  <c r="AL291" i="15"/>
  <c r="AL306" i="15"/>
  <c r="BN307" i="15"/>
  <c r="BN291" i="15"/>
  <c r="AP289" i="15"/>
  <c r="AP298" i="15"/>
  <c r="AY302" i="15"/>
  <c r="AY303" i="15"/>
  <c r="CQ290" i="15"/>
  <c r="BU289" i="15"/>
  <c r="BU298" i="15"/>
  <c r="CQ258" i="15"/>
  <c r="CQ248" i="15" s="1"/>
  <c r="CQ250" i="15" s="1"/>
  <c r="AM299" i="15"/>
  <c r="AM293" i="15"/>
  <c r="AU290" i="15"/>
  <c r="AC293" i="15"/>
  <c r="AL303" i="15"/>
  <c r="BN302" i="15"/>
  <c r="BN303" i="15"/>
  <c r="CO306" i="31"/>
  <c r="BO298" i="15"/>
  <c r="CN306" i="34"/>
  <c r="P299" i="15"/>
  <c r="BO292" i="15"/>
  <c r="BR290" i="15"/>
  <c r="BS288" i="15"/>
  <c r="BO258" i="15"/>
  <c r="BO248" i="15" s="1"/>
  <c r="BO250" i="15" s="1"/>
  <c r="CL302" i="31"/>
  <c r="M302" i="15"/>
  <c r="CD302" i="15"/>
  <c r="BS302" i="15"/>
  <c r="CA288" i="15"/>
  <c r="CF258" i="32"/>
  <c r="CF248" i="32" s="1"/>
  <c r="CF250" i="32" s="1"/>
  <c r="BQ288" i="32"/>
  <c r="BQ290" i="15"/>
  <c r="CD303" i="15"/>
  <c r="CA302" i="15"/>
  <c r="CF306" i="32"/>
  <c r="BQ291" i="32"/>
  <c r="BQ299" i="15"/>
  <c r="BI307" i="15"/>
  <c r="CH292" i="30"/>
  <c r="BO290" i="15"/>
  <c r="CA289" i="15"/>
  <c r="BR307" i="15"/>
  <c r="CH302" i="30"/>
  <c r="CL289" i="31"/>
  <c r="CL293" i="31"/>
  <c r="CO292" i="31"/>
  <c r="CO289" i="31"/>
  <c r="CF289" i="32"/>
  <c r="BQ292" i="32"/>
  <c r="BQ299" i="32"/>
  <c r="CN289" i="34"/>
  <c r="CQ289" i="34"/>
  <c r="CQ258" i="34"/>
  <c r="CQ248" i="34" s="1"/>
  <c r="CQ250" i="34" s="1"/>
  <c r="CD289" i="15"/>
  <c r="BQ302" i="15"/>
  <c r="CE298" i="15"/>
  <c r="CE292" i="15"/>
  <c r="M293" i="15"/>
  <c r="CD293" i="15"/>
  <c r="BS299" i="15"/>
  <c r="BS293" i="15"/>
  <c r="CL258" i="31"/>
  <c r="CL248" i="31" s="1"/>
  <c r="CL250" i="31" s="1"/>
  <c r="P303" i="15"/>
  <c r="BF292" i="15"/>
  <c r="BO307" i="15"/>
  <c r="BO291" i="15"/>
  <c r="CO258" i="31"/>
  <c r="CO248" i="31" s="1"/>
  <c r="CO250" i="31" s="1"/>
  <c r="CA299" i="15"/>
  <c r="CA293" i="15"/>
  <c r="BI289" i="15"/>
  <c r="CO298" i="15"/>
  <c r="CO292" i="15"/>
  <c r="BR288" i="15"/>
  <c r="BR302" i="15"/>
  <c r="BQ258" i="32"/>
  <c r="BQ248" i="32" s="1"/>
  <c r="BQ250" i="32" s="1"/>
  <c r="BD306" i="15"/>
  <c r="BD307" i="15"/>
  <c r="BR258" i="31"/>
  <c r="BR248" i="31" s="1"/>
  <c r="BR250" i="31" s="1"/>
  <c r="CN258" i="34"/>
  <c r="CN248" i="34" s="1"/>
  <c r="CN250" i="34" s="1"/>
  <c r="AS258" i="15"/>
  <c r="AS248" i="15" s="1"/>
  <c r="AS250" i="15" s="1"/>
  <c r="CH290" i="30"/>
  <c r="BQ306" i="31"/>
  <c r="BR292" i="31"/>
  <c r="CB298" i="31"/>
  <c r="CL291" i="31"/>
  <c r="CL303" i="31"/>
  <c r="CO302" i="31"/>
  <c r="CO291" i="31"/>
  <c r="CF291" i="32"/>
  <c r="CQ292" i="32"/>
  <c r="BQ302" i="32"/>
  <c r="BQ307" i="32"/>
  <c r="CI306" i="32"/>
  <c r="CI303" i="32"/>
  <c r="CO298" i="33"/>
  <c r="CI307" i="34"/>
  <c r="BU292" i="34"/>
  <c r="BU299" i="34"/>
  <c r="CN291" i="34"/>
  <c r="BZ292" i="34"/>
  <c r="BW298" i="34"/>
  <c r="BW293" i="34"/>
  <c r="CQ291" i="34"/>
  <c r="CS298" i="34"/>
  <c r="BV298" i="34"/>
  <c r="BS292" i="15"/>
  <c r="P291" i="15"/>
  <c r="BO299" i="15"/>
  <c r="CA292" i="15"/>
  <c r="BI302" i="15"/>
  <c r="BQ289" i="15"/>
  <c r="CE290" i="15"/>
  <c r="CE299" i="15"/>
  <c r="M291" i="15"/>
  <c r="M306" i="15"/>
  <c r="CD306" i="15"/>
  <c r="BS291" i="15"/>
  <c r="P289" i="15"/>
  <c r="P298" i="15"/>
  <c r="BF290" i="15"/>
  <c r="BF299" i="15"/>
  <c r="BO302" i="15"/>
  <c r="BO303" i="15"/>
  <c r="CA291" i="15"/>
  <c r="BI293" i="15"/>
  <c r="CO290" i="15"/>
  <c r="CO299" i="15"/>
  <c r="BR292" i="15"/>
  <c r="BR289" i="15"/>
  <c r="BD288" i="15"/>
  <c r="BD302" i="15"/>
  <c r="CE258" i="15"/>
  <c r="CE248" i="15" s="1"/>
  <c r="CE250" i="15" s="1"/>
  <c r="BB258" i="15"/>
  <c r="BB248" i="15" s="1"/>
  <c r="BB250" i="15" s="1"/>
  <c r="CO258" i="15"/>
  <c r="CO248" i="15" s="1"/>
  <c r="CO250" i="15" s="1"/>
  <c r="CH288" i="30"/>
  <c r="CH293" i="30"/>
  <c r="BQ288" i="31"/>
  <c r="BQ289" i="31"/>
  <c r="BR302" i="31"/>
  <c r="CB306" i="31"/>
  <c r="CL288" i="31"/>
  <c r="CL298" i="31"/>
  <c r="CO288" i="31"/>
  <c r="CO299" i="31"/>
  <c r="CF288" i="32"/>
  <c r="CF299" i="32"/>
  <c r="CQ288" i="32"/>
  <c r="CQ302" i="32"/>
  <c r="BQ290" i="32"/>
  <c r="CI291" i="32"/>
  <c r="CO306" i="33"/>
  <c r="CI292" i="34"/>
  <c r="BU302" i="34"/>
  <c r="BU307" i="34"/>
  <c r="CN288" i="34"/>
  <c r="CN299" i="34"/>
  <c r="BZ302" i="34"/>
  <c r="BW306" i="34"/>
  <c r="BW303" i="34"/>
  <c r="CQ299" i="34"/>
  <c r="CS306" i="34"/>
  <c r="CE288" i="15"/>
  <c r="BS289" i="15"/>
  <c r="BF288" i="15"/>
  <c r="BQ293" i="15"/>
  <c r="CE307" i="15"/>
  <c r="CE291" i="15"/>
  <c r="M303" i="15"/>
  <c r="M288" i="15"/>
  <c r="CD288" i="15"/>
  <c r="BS303" i="15"/>
  <c r="P293" i="15"/>
  <c r="P290" i="15"/>
  <c r="BF307" i="15"/>
  <c r="BF291" i="15"/>
  <c r="BO289" i="15"/>
  <c r="P258" i="15"/>
  <c r="P248" i="15" s="1"/>
  <c r="P250" i="15" s="1"/>
  <c r="CA303" i="15"/>
  <c r="BI291" i="15"/>
  <c r="BI306" i="15"/>
  <c r="BR299" i="15"/>
  <c r="BR293" i="15"/>
  <c r="CH289" i="30"/>
  <c r="CH303" i="30"/>
  <c r="BQ292" i="31"/>
  <c r="BQ291" i="31"/>
  <c r="BR299" i="31"/>
  <c r="BR293" i="31"/>
  <c r="CH302" i="31"/>
  <c r="CB291" i="31"/>
  <c r="CL299" i="31"/>
  <c r="CL306" i="31"/>
  <c r="CO290" i="31"/>
  <c r="CO307" i="31"/>
  <c r="CO292" i="32"/>
  <c r="CF290" i="32"/>
  <c r="CF307" i="32"/>
  <c r="CQ298" i="32"/>
  <c r="CQ290" i="32"/>
  <c r="BQ293" i="32"/>
  <c r="CI299" i="32"/>
  <c r="CO291" i="33"/>
  <c r="BU290" i="34"/>
  <c r="CN290" i="34"/>
  <c r="CN307" i="34"/>
  <c r="BZ288" i="34"/>
  <c r="CQ307" i="34"/>
  <c r="M289" i="15"/>
  <c r="BQ291" i="15"/>
  <c r="BQ306" i="15"/>
  <c r="CE302" i="15"/>
  <c r="CE303" i="15"/>
  <c r="M298" i="15"/>
  <c r="M292" i="15"/>
  <c r="CD292" i="15"/>
  <c r="BS298" i="15"/>
  <c r="P306" i="15"/>
  <c r="P307" i="15"/>
  <c r="BF302" i="15"/>
  <c r="BF303" i="15"/>
  <c r="BO293" i="15"/>
  <c r="CA298" i="15"/>
  <c r="BI303" i="15"/>
  <c r="BI288" i="15"/>
  <c r="CO302" i="15"/>
  <c r="CA258" i="15"/>
  <c r="CA248" i="15" s="1"/>
  <c r="CA250" i="15" s="1"/>
  <c r="BR291" i="15"/>
  <c r="BR306" i="15"/>
  <c r="BD299" i="15"/>
  <c r="BQ258" i="15"/>
  <c r="BQ248" i="15" s="1"/>
  <c r="BQ250" i="15" s="1"/>
  <c r="CH258" i="30"/>
  <c r="CH248" i="30" s="1"/>
  <c r="CH250" i="30" s="1"/>
  <c r="CH291" i="30"/>
  <c r="CH298" i="30"/>
  <c r="BQ302" i="31"/>
  <c r="BQ299" i="31"/>
  <c r="BR290" i="31"/>
  <c r="BR303" i="31"/>
  <c r="CB288" i="31"/>
  <c r="CB299" i="31"/>
  <c r="CL307" i="31"/>
  <c r="CO293" i="31"/>
  <c r="CO291" i="32"/>
  <c r="CF293" i="32"/>
  <c r="CF292" i="32"/>
  <c r="CQ306" i="32"/>
  <c r="CQ293" i="32"/>
  <c r="BQ303" i="32"/>
  <c r="CI307" i="32"/>
  <c r="CO292" i="33"/>
  <c r="CO307" i="33"/>
  <c r="CI289" i="34"/>
  <c r="CI290" i="34"/>
  <c r="BU293" i="34"/>
  <c r="CN293" i="34"/>
  <c r="CN292" i="34"/>
  <c r="BZ293" i="34"/>
  <c r="BW299" i="34"/>
  <c r="CQ303" i="34"/>
  <c r="CS299" i="34"/>
  <c r="BQ307" i="15"/>
  <c r="BQ303" i="15"/>
  <c r="CE289" i="15"/>
  <c r="M290" i="15"/>
  <c r="M299" i="15"/>
  <c r="CD290" i="15"/>
  <c r="CD299" i="15"/>
  <c r="BS290" i="15"/>
  <c r="P288" i="15"/>
  <c r="P302" i="15"/>
  <c r="BF289" i="15"/>
  <c r="BF298" i="15"/>
  <c r="BO306" i="15"/>
  <c r="CA290" i="15"/>
  <c r="BI298" i="15"/>
  <c r="BI292" i="15"/>
  <c r="BR303" i="15"/>
  <c r="BR258" i="15"/>
  <c r="BR248" i="15" s="1"/>
  <c r="BR250" i="15" s="1"/>
  <c r="CH299" i="30"/>
  <c r="CH306" i="30"/>
  <c r="BQ290" i="31"/>
  <c r="BQ307" i="31"/>
  <c r="BR307" i="31"/>
  <c r="BR298" i="31"/>
  <c r="CB293" i="31"/>
  <c r="CB307" i="31"/>
  <c r="CL290" i="31"/>
  <c r="CO303" i="31"/>
  <c r="CF303" i="32"/>
  <c r="CF302" i="32"/>
  <c r="CQ289" i="32"/>
  <c r="CQ303" i="32"/>
  <c r="BQ298" i="32"/>
  <c r="CI292" i="32"/>
  <c r="CO302" i="33"/>
  <c r="BU303" i="34"/>
  <c r="CN303" i="34"/>
  <c r="CN302" i="34"/>
  <c r="BZ303" i="34"/>
  <c r="BW307" i="34"/>
  <c r="CS288" i="34"/>
  <c r="CS307" i="34"/>
  <c r="CD298" i="15"/>
  <c r="BQ288" i="15"/>
  <c r="BQ298" i="15"/>
  <c r="BQ292" i="15"/>
  <c r="CE293" i="15"/>
  <c r="BI258" i="15"/>
  <c r="BI248" i="15" s="1"/>
  <c r="BI250" i="15" s="1"/>
  <c r="M307" i="15"/>
  <c r="CD307" i="15"/>
  <c r="CD291" i="15"/>
  <c r="BS306" i="15"/>
  <c r="BS307" i="15"/>
  <c r="CD258" i="15"/>
  <c r="CD248" i="15" s="1"/>
  <c r="CD250" i="15" s="1"/>
  <c r="BS258" i="15"/>
  <c r="BS248" i="15" s="1"/>
  <c r="BS250" i="15" s="1"/>
  <c r="P292" i="15"/>
  <c r="BF293" i="15"/>
  <c r="BO288" i="15"/>
  <c r="CA306" i="15"/>
  <c r="CA307" i="15"/>
  <c r="BF258" i="15"/>
  <c r="BF248" i="15" s="1"/>
  <c r="BF250" i="15" s="1"/>
  <c r="BI290" i="15"/>
  <c r="BI299" i="15"/>
  <c r="CO293" i="15"/>
  <c r="BR298" i="15"/>
  <c r="BD303" i="15"/>
  <c r="BV258" i="34"/>
  <c r="BV248" i="34" s="1"/>
  <c r="BV250" i="34" s="1"/>
  <c r="M258" i="15"/>
  <c r="M248" i="15" s="1"/>
  <c r="M250" i="15" s="1"/>
  <c r="CH307" i="30"/>
  <c r="BQ293" i="31"/>
  <c r="BR288" i="31"/>
  <c r="BR306" i="31"/>
  <c r="CB303" i="31"/>
  <c r="CB292" i="31"/>
  <c r="CL292" i="31"/>
  <c r="CO298" i="31"/>
  <c r="CF298" i="32"/>
  <c r="CQ291" i="32"/>
  <c r="BQ289" i="32"/>
  <c r="BQ306" i="32"/>
  <c r="CI288" i="32"/>
  <c r="CI302" i="32"/>
  <c r="CO288" i="33"/>
  <c r="CI306" i="34"/>
  <c r="CI303" i="34"/>
  <c r="BU298" i="34"/>
  <c r="CN298" i="34"/>
  <c r="BZ289" i="34"/>
  <c r="BZ298" i="34"/>
  <c r="BW292" i="34"/>
  <c r="CS302" i="34"/>
  <c r="BV289" i="34"/>
  <c r="BZ307" i="34"/>
  <c r="BZ306" i="34"/>
  <c r="CS292" i="34"/>
  <c r="CS291" i="34"/>
  <c r="BZ290" i="34"/>
  <c r="CS303" i="34"/>
  <c r="BV299" i="34"/>
  <c r="G29" i="20"/>
  <c r="G34" i="20"/>
  <c r="G28" i="20"/>
  <c r="G25" i="20"/>
  <c r="G26" i="20"/>
  <c r="G35" i="20"/>
  <c r="BV292" i="34"/>
  <c r="CP307" i="34"/>
  <c r="CQ292" i="34"/>
  <c r="CP306" i="34"/>
  <c r="CQ288" i="34"/>
  <c r="CQ302" i="34"/>
  <c r="CM302" i="34"/>
  <c r="CQ298" i="34"/>
  <c r="CQ290" i="34"/>
  <c r="CF303" i="34"/>
  <c r="CQ306" i="34"/>
  <c r="CQ293" i="34"/>
  <c r="CA307" i="32"/>
  <c r="CA292" i="32"/>
  <c r="CA288" i="32"/>
  <c r="CA302" i="32"/>
  <c r="CA258" i="32"/>
  <c r="CA248" i="32" s="1"/>
  <c r="CA250" i="32" s="1"/>
  <c r="CA289" i="32"/>
  <c r="CA290" i="32"/>
  <c r="CA298" i="32"/>
  <c r="CA293" i="32"/>
  <c r="CA306" i="32"/>
  <c r="CA303" i="32"/>
  <c r="CA291" i="32"/>
  <c r="BV302" i="34"/>
  <c r="CP290" i="34"/>
  <c r="BV290" i="34"/>
  <c r="CM288" i="34"/>
  <c r="BV291" i="34"/>
  <c r="BV303" i="34"/>
  <c r="BV307" i="34"/>
  <c r="BV306" i="34"/>
  <c r="BY303" i="33"/>
  <c r="CO289" i="33"/>
  <c r="CO299" i="33"/>
  <c r="BT289" i="33"/>
  <c r="BY288" i="33"/>
  <c r="BY299" i="33"/>
  <c r="CO303" i="33"/>
  <c r="BT288" i="33"/>
  <c r="BT292" i="33"/>
  <c r="BM293" i="15"/>
  <c r="BM290" i="15"/>
  <c r="AE306" i="15"/>
  <c r="AE307" i="15"/>
  <c r="CP258" i="15"/>
  <c r="CP248" i="15" s="1"/>
  <c r="CP250" i="15" s="1"/>
  <c r="BT288" i="15"/>
  <c r="BT302" i="15"/>
  <c r="CC289" i="15"/>
  <c r="CC298" i="15"/>
  <c r="BA293" i="15"/>
  <c r="BW258" i="15"/>
  <c r="BW248" i="15" s="1"/>
  <c r="BW250" i="15" s="1"/>
  <c r="BE306" i="15"/>
  <c r="BE307" i="15"/>
  <c r="CK291" i="15"/>
  <c r="BW298" i="15"/>
  <c r="BW292" i="15"/>
  <c r="CI288" i="30"/>
  <c r="CI302" i="30"/>
  <c r="BX293" i="30"/>
  <c r="BX302" i="30"/>
  <c r="CG290" i="30"/>
  <c r="CH299" i="31"/>
  <c r="CH293" i="31"/>
  <c r="BW298" i="31"/>
  <c r="BW302" i="31"/>
  <c r="CO302" i="32"/>
  <c r="CO299" i="32"/>
  <c r="CE307" i="34"/>
  <c r="CM289" i="34"/>
  <c r="CM290" i="34"/>
  <c r="CO270" i="32"/>
  <c r="BW270" i="31"/>
  <c r="CI270" i="30"/>
  <c r="CG270" i="30"/>
  <c r="BM306" i="15"/>
  <c r="BM307" i="15"/>
  <c r="AE288" i="15"/>
  <c r="AE302" i="15"/>
  <c r="BW258" i="31"/>
  <c r="BW248" i="31" s="1"/>
  <c r="BW250" i="31" s="1"/>
  <c r="BT292" i="15"/>
  <c r="BT258" i="15"/>
  <c r="BT248" i="15" s="1"/>
  <c r="BT250" i="15" s="1"/>
  <c r="CC293" i="15"/>
  <c r="CC290" i="15"/>
  <c r="BA291" i="15"/>
  <c r="BA306" i="15"/>
  <c r="BE288" i="15"/>
  <c r="CK302" i="15"/>
  <c r="CK303" i="15"/>
  <c r="CG258" i="30"/>
  <c r="CG248" i="30" s="1"/>
  <c r="CG250" i="30" s="1"/>
  <c r="BW290" i="15"/>
  <c r="BW299" i="15"/>
  <c r="AH258" i="15"/>
  <c r="AH248" i="15" s="1"/>
  <c r="AH250" i="15" s="1"/>
  <c r="CI298" i="30"/>
  <c r="CI290" i="30"/>
  <c r="BX303" i="30"/>
  <c r="CG293" i="30"/>
  <c r="CH290" i="31"/>
  <c r="CH303" i="31"/>
  <c r="BW288" i="31"/>
  <c r="BW290" i="31"/>
  <c r="CO290" i="32"/>
  <c r="CO307" i="32"/>
  <c r="CE292" i="34"/>
  <c r="CM298" i="34"/>
  <c r="CM293" i="34"/>
  <c r="CH270" i="31"/>
  <c r="BM288" i="15"/>
  <c r="CH258" i="31"/>
  <c r="CH248" i="31" s="1"/>
  <c r="CH250" i="31" s="1"/>
  <c r="AE292" i="15"/>
  <c r="AE289" i="15"/>
  <c r="AE258" i="15"/>
  <c r="AE248" i="15" s="1"/>
  <c r="AE250" i="15" s="1"/>
  <c r="BT299" i="15"/>
  <c r="CC306" i="15"/>
  <c r="CC307" i="15"/>
  <c r="BA303" i="15"/>
  <c r="BA288" i="15"/>
  <c r="BE292" i="15"/>
  <c r="CK289" i="15"/>
  <c r="CK298" i="15"/>
  <c r="BW307" i="15"/>
  <c r="BW291" i="15"/>
  <c r="CI306" i="30"/>
  <c r="CI293" i="30"/>
  <c r="BX298" i="30"/>
  <c r="CG303" i="30"/>
  <c r="CH307" i="31"/>
  <c r="CH298" i="31"/>
  <c r="BW306" i="31"/>
  <c r="BW293" i="31"/>
  <c r="CO293" i="32"/>
  <c r="CE288" i="34"/>
  <c r="CE302" i="34"/>
  <c r="CM306" i="34"/>
  <c r="CM303" i="34"/>
  <c r="AE299" i="15"/>
  <c r="AE293" i="15"/>
  <c r="BT291" i="15"/>
  <c r="CC288" i="15"/>
  <c r="BA298" i="15"/>
  <c r="BA292" i="15"/>
  <c r="BU258" i="30"/>
  <c r="BU248" i="30" s="1"/>
  <c r="BU250" i="30" s="1"/>
  <c r="BE299" i="15"/>
  <c r="CK293" i="15"/>
  <c r="CK290" i="15"/>
  <c r="CC258" i="15"/>
  <c r="CC248" i="15" s="1"/>
  <c r="CC250" i="15" s="1"/>
  <c r="BW302" i="15"/>
  <c r="BW303" i="15"/>
  <c r="BM258" i="15"/>
  <c r="BM248" i="15" s="1"/>
  <c r="BM250" i="15" s="1"/>
  <c r="CI289" i="30"/>
  <c r="CI303" i="30"/>
  <c r="BX306" i="30"/>
  <c r="CG298" i="30"/>
  <c r="CH289" i="31"/>
  <c r="CH306" i="31"/>
  <c r="BW289" i="31"/>
  <c r="BW303" i="31"/>
  <c r="CO303" i="32"/>
  <c r="CE289" i="34"/>
  <c r="CE290" i="34"/>
  <c r="CM291" i="34"/>
  <c r="BM292" i="15"/>
  <c r="BM299" i="15"/>
  <c r="BE258" i="15"/>
  <c r="BE248" i="15" s="1"/>
  <c r="BE250" i="15" s="1"/>
  <c r="AE291" i="15"/>
  <c r="BT303" i="15"/>
  <c r="CC292" i="15"/>
  <c r="BA290" i="15"/>
  <c r="BA299" i="15"/>
  <c r="BE291" i="15"/>
  <c r="CK306" i="15"/>
  <c r="CK307" i="15"/>
  <c r="CE258" i="34"/>
  <c r="CE248" i="34" s="1"/>
  <c r="CE250" i="34" s="1"/>
  <c r="BW289" i="15"/>
  <c r="BA258" i="15"/>
  <c r="BA248" i="15" s="1"/>
  <c r="BA250" i="15" s="1"/>
  <c r="CI291" i="30"/>
  <c r="BX291" i="30"/>
  <c r="CG289" i="30"/>
  <c r="CG306" i="30"/>
  <c r="CH288" i="31"/>
  <c r="BW291" i="31"/>
  <c r="CO298" i="32"/>
  <c r="CE298" i="34"/>
  <c r="CE293" i="34"/>
  <c r="CM299" i="34"/>
  <c r="E10" i="10"/>
  <c r="CK258" i="15"/>
  <c r="CK248" i="15" s="1"/>
  <c r="CK250" i="15" s="1"/>
  <c r="AE303" i="15"/>
  <c r="BT289" i="15"/>
  <c r="BT298" i="15"/>
  <c r="CC299" i="15"/>
  <c r="BA307" i="15"/>
  <c r="BE302" i="15"/>
  <c r="BE303" i="15"/>
  <c r="CK288" i="15"/>
  <c r="AZ258" i="15"/>
  <c r="AZ248" i="15" s="1"/>
  <c r="AZ250" i="15" s="1"/>
  <c r="BW293" i="15"/>
  <c r="CO258" i="32"/>
  <c r="CO248" i="32" s="1"/>
  <c r="CO250" i="32" s="1"/>
  <c r="CI299" i="30"/>
  <c r="BX288" i="30"/>
  <c r="BX299" i="30"/>
  <c r="CG292" i="30"/>
  <c r="CG291" i="30"/>
  <c r="CH291" i="31"/>
  <c r="BW299" i="31"/>
  <c r="CO306" i="32"/>
  <c r="CE306" i="34"/>
  <c r="CE303" i="34"/>
  <c r="CM307" i="34"/>
  <c r="BM291" i="15"/>
  <c r="BM302" i="15"/>
  <c r="BM303" i="15"/>
  <c r="AE298" i="15"/>
  <c r="BT293" i="15"/>
  <c r="BT290" i="15"/>
  <c r="CC291" i="15"/>
  <c r="BA302" i="15"/>
  <c r="BE289" i="15"/>
  <c r="BE298" i="15"/>
  <c r="CK292" i="15"/>
  <c r="BW306" i="15"/>
  <c r="BX258" i="30"/>
  <c r="BX248" i="30" s="1"/>
  <c r="BX250" i="30" s="1"/>
  <c r="BX289" i="30"/>
  <c r="BX307" i="30"/>
  <c r="CG302" i="30"/>
  <c r="CO288" i="32"/>
  <c r="CE291" i="34"/>
  <c r="CM292" i="34"/>
  <c r="CH289" i="34"/>
  <c r="CH292" i="34"/>
  <c r="CH293" i="34"/>
  <c r="CK288" i="34"/>
  <c r="CK290" i="34"/>
  <c r="CK306" i="34"/>
  <c r="CL289" i="34"/>
  <c r="CL292" i="34"/>
  <c r="CL293" i="34"/>
  <c r="CF288" i="34"/>
  <c r="CF298" i="34"/>
  <c r="CF299" i="34"/>
  <c r="BR288" i="34"/>
  <c r="BR307" i="34"/>
  <c r="BR293" i="34"/>
  <c r="CP289" i="34"/>
  <c r="CP292" i="34"/>
  <c r="CP293" i="34"/>
  <c r="CH291" i="34"/>
  <c r="CH302" i="34"/>
  <c r="CH303" i="34"/>
  <c r="CK289" i="34"/>
  <c r="CK293" i="34"/>
  <c r="CK291" i="34"/>
  <c r="CL291" i="34"/>
  <c r="CL302" i="34"/>
  <c r="CL303" i="34"/>
  <c r="CF290" i="34"/>
  <c r="CF306" i="34"/>
  <c r="CF307" i="34"/>
  <c r="BR289" i="34"/>
  <c r="BR292" i="34"/>
  <c r="BR303" i="34"/>
  <c r="CP291" i="34"/>
  <c r="CP302" i="34"/>
  <c r="CP303" i="34"/>
  <c r="CH299" i="34"/>
  <c r="CH288" i="34"/>
  <c r="CH298" i="34"/>
  <c r="CK292" i="34"/>
  <c r="CK303" i="34"/>
  <c r="CK299" i="34"/>
  <c r="CL299" i="34"/>
  <c r="CL288" i="34"/>
  <c r="CL298" i="34"/>
  <c r="CF293" i="34"/>
  <c r="CF289" i="34"/>
  <c r="CF292" i="34"/>
  <c r="BR291" i="34"/>
  <c r="BR302" i="34"/>
  <c r="BR298" i="34"/>
  <c r="CP299" i="34"/>
  <c r="CP288" i="34"/>
  <c r="CP298" i="34"/>
  <c r="X299" i="15"/>
  <c r="AH303" i="15"/>
  <c r="F35" i="10"/>
  <c r="G33" i="10" s="1"/>
  <c r="E11" i="10"/>
  <c r="E22" i="10"/>
  <c r="E14" i="10"/>
  <c r="E9" i="10"/>
  <c r="E20" i="10"/>
  <c r="CD299" i="34"/>
  <c r="CC303" i="34"/>
  <c r="CD288" i="34"/>
  <c r="CC299" i="34"/>
  <c r="CD298" i="34"/>
  <c r="CC292" i="34"/>
  <c r="CC258" i="34"/>
  <c r="CC248" i="34" s="1"/>
  <c r="CC250" i="34" s="1"/>
  <c r="CD307" i="34"/>
  <c r="CD290" i="34"/>
  <c r="CD306" i="34"/>
  <c r="CC302" i="34"/>
  <c r="CC298" i="34"/>
  <c r="CC307" i="34"/>
  <c r="BX303" i="34"/>
  <c r="BX291" i="34"/>
  <c r="BX302" i="34"/>
  <c r="BX293" i="34"/>
  <c r="BX289" i="34"/>
  <c r="BX292" i="34"/>
  <c r="CD258" i="34"/>
  <c r="CD248" i="34" s="1"/>
  <c r="CD250" i="34" s="1"/>
  <c r="CD289" i="34"/>
  <c r="CD292" i="34"/>
  <c r="CD293" i="34"/>
  <c r="CC288" i="34"/>
  <c r="CC290" i="34"/>
  <c r="CC306" i="34"/>
  <c r="BX288" i="34"/>
  <c r="BX298" i="34"/>
  <c r="BX299" i="34"/>
  <c r="BX258" i="34"/>
  <c r="BX248" i="34" s="1"/>
  <c r="BX250" i="34" s="1"/>
  <c r="CD291" i="34"/>
  <c r="CD302" i="34"/>
  <c r="CD303" i="34"/>
  <c r="CC289" i="34"/>
  <c r="CC293" i="34"/>
  <c r="CC291" i="34"/>
  <c r="BX290" i="34"/>
  <c r="BX306" i="34"/>
  <c r="BX307" i="34"/>
  <c r="AD258" i="30"/>
  <c r="AD248" i="30" s="1"/>
  <c r="AD250" i="30" s="1"/>
  <c r="BP258" i="32"/>
  <c r="BP248" i="32" s="1"/>
  <c r="BP250" i="32" s="1"/>
  <c r="I35" i="20"/>
  <c r="BM258" i="31"/>
  <c r="BM248" i="31" s="1"/>
  <c r="BM250" i="31" s="1"/>
  <c r="BM258" i="34"/>
  <c r="BM248" i="34" s="1"/>
  <c r="BM250" i="34" s="1"/>
  <c r="AL258" i="30"/>
  <c r="AL248" i="30" s="1"/>
  <c r="AL250" i="30" s="1"/>
  <c r="AN258" i="31"/>
  <c r="AN248" i="31" s="1"/>
  <c r="AN250" i="31" s="1"/>
  <c r="AK258" i="32"/>
  <c r="AK248" i="32" s="1"/>
  <c r="AK250" i="32" s="1"/>
  <c r="AR258" i="34"/>
  <c r="AR248" i="34" s="1"/>
  <c r="AR250" i="34" s="1"/>
  <c r="AX258" i="31"/>
  <c r="AX248" i="31" s="1"/>
  <c r="AX250" i="31" s="1"/>
  <c r="BJ258" i="31"/>
  <c r="BJ248" i="31" s="1"/>
  <c r="BJ250" i="31" s="1"/>
  <c r="AY258" i="31"/>
  <c r="AY248" i="31" s="1"/>
  <c r="AY250" i="31" s="1"/>
  <c r="BB258" i="34"/>
  <c r="BB248" i="34" s="1"/>
  <c r="BB250" i="34" s="1"/>
  <c r="BP258" i="30"/>
  <c r="BP248" i="30" s="1"/>
  <c r="BP250" i="30" s="1"/>
  <c r="P258" i="31"/>
  <c r="P248" i="31" s="1"/>
  <c r="P250" i="31" s="1"/>
  <c r="K258" i="32"/>
  <c r="K248" i="32" s="1"/>
  <c r="K250" i="32" s="1"/>
  <c r="N258" i="33"/>
  <c r="N248" i="33" s="1"/>
  <c r="N250" i="33" s="1"/>
  <c r="AH302" i="15"/>
  <c r="I258" i="31"/>
  <c r="I248" i="31" s="1"/>
  <c r="I250" i="31" s="1"/>
  <c r="J258" i="34"/>
  <c r="J248" i="34" s="1"/>
  <c r="J250" i="34" s="1"/>
  <c r="U258" i="30"/>
  <c r="U248" i="30" s="1"/>
  <c r="U250" i="30" s="1"/>
  <c r="AM258" i="31"/>
  <c r="AM248" i="31" s="1"/>
  <c r="AM250" i="31" s="1"/>
  <c r="S258" i="33"/>
  <c r="S248" i="33" s="1"/>
  <c r="S250" i="33" s="1"/>
  <c r="AC258" i="30"/>
  <c r="AC248" i="30" s="1"/>
  <c r="AC250" i="30" s="1"/>
  <c r="M258" i="31"/>
  <c r="M248" i="31" s="1"/>
  <c r="M250" i="31" s="1"/>
  <c r="BG291" i="15"/>
  <c r="BC258" i="30"/>
  <c r="BC248" i="30" s="1"/>
  <c r="BC250" i="30" s="1"/>
  <c r="N258" i="32"/>
  <c r="N248" i="32" s="1"/>
  <c r="N250" i="32" s="1"/>
  <c r="L258" i="34"/>
  <c r="L248" i="34" s="1"/>
  <c r="L250" i="34" s="1"/>
  <c r="BC258" i="34"/>
  <c r="BC248" i="34" s="1"/>
  <c r="BC250" i="34" s="1"/>
  <c r="AH288" i="15"/>
  <c r="BE258" i="31"/>
  <c r="BE248" i="31" s="1"/>
  <c r="BE250" i="31" s="1"/>
  <c r="AY258" i="34"/>
  <c r="AY248" i="34" s="1"/>
  <c r="AY250" i="34" s="1"/>
  <c r="AJ258" i="32"/>
  <c r="AJ248" i="32" s="1"/>
  <c r="AJ250" i="32" s="1"/>
  <c r="L258" i="32"/>
  <c r="L248" i="32" s="1"/>
  <c r="L250" i="32" s="1"/>
  <c r="AU258" i="31"/>
  <c r="AU248" i="31" s="1"/>
  <c r="AU250" i="31" s="1"/>
  <c r="BK258" i="32"/>
  <c r="BK248" i="32" s="1"/>
  <c r="BK250" i="32" s="1"/>
  <c r="E21" i="10"/>
  <c r="E17" i="10"/>
  <c r="BA258" i="30"/>
  <c r="BA248" i="30" s="1"/>
  <c r="BA250" i="30" s="1"/>
  <c r="S258" i="34"/>
  <c r="S248" i="34" s="1"/>
  <c r="S250" i="34" s="1"/>
  <c r="AU258" i="30"/>
  <c r="AU248" i="30" s="1"/>
  <c r="AU250" i="30" s="1"/>
  <c r="BH258" i="30"/>
  <c r="BH248" i="30" s="1"/>
  <c r="BH250" i="30" s="1"/>
  <c r="AO258" i="31"/>
  <c r="AO248" i="31" s="1"/>
  <c r="AO250" i="31" s="1"/>
  <c r="N258" i="31"/>
  <c r="N248" i="31" s="1"/>
  <c r="N250" i="31" s="1"/>
  <c r="AW258" i="32"/>
  <c r="AW248" i="32" s="1"/>
  <c r="AW250" i="32" s="1"/>
  <c r="N258" i="34"/>
  <c r="N248" i="34" s="1"/>
  <c r="N250" i="34" s="1"/>
  <c r="AP258" i="31"/>
  <c r="AP248" i="31" s="1"/>
  <c r="AP250" i="31" s="1"/>
  <c r="W258" i="31"/>
  <c r="W248" i="31" s="1"/>
  <c r="W250" i="31" s="1"/>
  <c r="R258" i="33"/>
  <c r="R248" i="33" s="1"/>
  <c r="R250" i="33" s="1"/>
  <c r="AL258" i="32"/>
  <c r="AL248" i="32" s="1"/>
  <c r="AL250" i="32" s="1"/>
  <c r="Z258" i="34"/>
  <c r="Z248" i="34" s="1"/>
  <c r="Z250" i="34" s="1"/>
  <c r="BF258" i="34"/>
  <c r="BF248" i="34" s="1"/>
  <c r="BF250" i="34" s="1"/>
  <c r="N292" i="31"/>
  <c r="AO258" i="30"/>
  <c r="AO248" i="30" s="1"/>
  <c r="AO250" i="30" s="1"/>
  <c r="AM258" i="30"/>
  <c r="AM248" i="30" s="1"/>
  <c r="AM250" i="30" s="1"/>
  <c r="X258" i="31"/>
  <c r="X248" i="31" s="1"/>
  <c r="X250" i="31" s="1"/>
  <c r="AT258" i="31"/>
  <c r="AT248" i="31" s="1"/>
  <c r="AT250" i="31" s="1"/>
  <c r="AL258" i="33"/>
  <c r="AL248" i="33" s="1"/>
  <c r="AL250" i="33" s="1"/>
  <c r="Q258" i="31"/>
  <c r="Q248" i="31" s="1"/>
  <c r="Q250" i="31" s="1"/>
  <c r="BJ258" i="33"/>
  <c r="BJ248" i="33" s="1"/>
  <c r="BJ250" i="33" s="1"/>
  <c r="AJ258" i="30"/>
  <c r="AJ248" i="30" s="1"/>
  <c r="AJ250" i="30" s="1"/>
  <c r="AA258" i="32"/>
  <c r="AA248" i="32" s="1"/>
  <c r="AA250" i="32" s="1"/>
  <c r="BG258" i="33"/>
  <c r="BG248" i="33" s="1"/>
  <c r="BG250" i="33" s="1"/>
  <c r="AY258" i="33"/>
  <c r="AY248" i="33" s="1"/>
  <c r="AY250" i="33" s="1"/>
  <c r="BI258" i="31"/>
  <c r="BI248" i="31" s="1"/>
  <c r="BI250" i="31" s="1"/>
  <c r="I258" i="34"/>
  <c r="I248" i="34" s="1"/>
  <c r="I250" i="34" s="1"/>
  <c r="AB258" i="34"/>
  <c r="AB248" i="34" s="1"/>
  <c r="AB250" i="34" s="1"/>
  <c r="W258" i="32"/>
  <c r="W248" i="32" s="1"/>
  <c r="W250" i="32" s="1"/>
  <c r="T302" i="31"/>
  <c r="BI258" i="30"/>
  <c r="BI248" i="30" s="1"/>
  <c r="BI250" i="30" s="1"/>
  <c r="AZ258" i="32"/>
  <c r="AZ248" i="32" s="1"/>
  <c r="AZ250" i="32" s="1"/>
  <c r="AQ258" i="34"/>
  <c r="AQ248" i="34" s="1"/>
  <c r="AQ250" i="34" s="1"/>
  <c r="AO258" i="34"/>
  <c r="AO248" i="34" s="1"/>
  <c r="AO250" i="34" s="1"/>
  <c r="T258" i="33"/>
  <c r="T248" i="33" s="1"/>
  <c r="T250" i="33" s="1"/>
  <c r="AZ258" i="33"/>
  <c r="AZ248" i="33" s="1"/>
  <c r="AZ250" i="33" s="1"/>
  <c r="V258" i="33"/>
  <c r="V248" i="33" s="1"/>
  <c r="V250" i="33" s="1"/>
  <c r="E12" i="10"/>
  <c r="E16" i="10"/>
  <c r="E13" i="10"/>
  <c r="O258" i="33"/>
  <c r="O248" i="33" s="1"/>
  <c r="O250" i="33" s="1"/>
  <c r="E18" i="10"/>
  <c r="E15" i="10"/>
  <c r="H258" i="33"/>
  <c r="H248" i="33" s="1"/>
  <c r="H250" i="33" s="1"/>
  <c r="J258" i="33"/>
  <c r="J248" i="33" s="1"/>
  <c r="J250" i="33" s="1"/>
  <c r="BO258" i="33"/>
  <c r="BO248" i="33" s="1"/>
  <c r="BO250" i="33" s="1"/>
  <c r="BL258" i="33"/>
  <c r="BL248" i="33" s="1"/>
  <c r="BL250" i="33" s="1"/>
  <c r="K258" i="33"/>
  <c r="K248" i="33" s="1"/>
  <c r="K250" i="33" s="1"/>
  <c r="AK289" i="31"/>
  <c r="BE258" i="30"/>
  <c r="BE248" i="30" s="1"/>
  <c r="BE250" i="30" s="1"/>
  <c r="BK258" i="30"/>
  <c r="BK248" i="30" s="1"/>
  <c r="BK250" i="30" s="1"/>
  <c r="W258" i="30"/>
  <c r="W248" i="30" s="1"/>
  <c r="W250" i="30" s="1"/>
  <c r="Q299" i="30"/>
  <c r="V258" i="30"/>
  <c r="V248" i="30" s="1"/>
  <c r="V250" i="30" s="1"/>
  <c r="K258" i="30"/>
  <c r="K248" i="30" s="1"/>
  <c r="K250" i="30" s="1"/>
  <c r="N258" i="30"/>
  <c r="N248" i="30" s="1"/>
  <c r="N250" i="30" s="1"/>
  <c r="M258" i="30"/>
  <c r="M248" i="30" s="1"/>
  <c r="M250" i="30" s="1"/>
  <c r="BO258" i="30"/>
  <c r="BO248" i="30" s="1"/>
  <c r="BO250" i="30" s="1"/>
  <c r="AS258" i="33"/>
  <c r="AS248" i="33" s="1"/>
  <c r="AS250" i="33" s="1"/>
  <c r="AP258" i="33"/>
  <c r="AP248" i="33" s="1"/>
  <c r="AP250" i="33" s="1"/>
  <c r="AR258" i="33"/>
  <c r="AR248" i="33" s="1"/>
  <c r="AR250" i="33" s="1"/>
  <c r="BP258" i="33"/>
  <c r="BP248" i="33" s="1"/>
  <c r="BP250" i="33" s="1"/>
  <c r="AJ258" i="33"/>
  <c r="AJ248" i="33" s="1"/>
  <c r="AJ250" i="33" s="1"/>
  <c r="BB258" i="33"/>
  <c r="BB248" i="33" s="1"/>
  <c r="BB250" i="33" s="1"/>
  <c r="K258" i="31"/>
  <c r="K248" i="31" s="1"/>
  <c r="K250" i="31" s="1"/>
  <c r="H258" i="31"/>
  <c r="H248" i="31" s="1"/>
  <c r="H250" i="31" s="1"/>
  <c r="AW258" i="31"/>
  <c r="AW248" i="31" s="1"/>
  <c r="AW250" i="31" s="1"/>
  <c r="V258" i="31"/>
  <c r="V248" i="31" s="1"/>
  <c r="V250" i="31" s="1"/>
  <c r="BD258" i="31"/>
  <c r="BD248" i="31" s="1"/>
  <c r="BD250" i="31" s="1"/>
  <c r="AE258" i="31"/>
  <c r="AE248" i="31" s="1"/>
  <c r="AE250" i="31" s="1"/>
  <c r="AQ258" i="31"/>
  <c r="AQ248" i="31" s="1"/>
  <c r="AQ250" i="31" s="1"/>
  <c r="BB258" i="31"/>
  <c r="BB248" i="31" s="1"/>
  <c r="BB250" i="31" s="1"/>
  <c r="AC291" i="31"/>
  <c r="O258" i="30"/>
  <c r="O248" i="30" s="1"/>
  <c r="O250" i="30" s="1"/>
  <c r="S258" i="30"/>
  <c r="S248" i="30" s="1"/>
  <c r="S250" i="30" s="1"/>
  <c r="AE258" i="30"/>
  <c r="AE248" i="30" s="1"/>
  <c r="AE250" i="30" s="1"/>
  <c r="U288" i="31"/>
  <c r="V299" i="32"/>
  <c r="AJ292" i="32"/>
  <c r="BA258" i="33"/>
  <c r="BA248" i="33" s="1"/>
  <c r="BA250" i="33" s="1"/>
  <c r="AT258" i="30"/>
  <c r="AT248" i="30" s="1"/>
  <c r="AT250" i="30" s="1"/>
  <c r="AQ258" i="32"/>
  <c r="AQ248" i="32" s="1"/>
  <c r="AQ250" i="32" s="1"/>
  <c r="AF258" i="33"/>
  <c r="AF248" i="33" s="1"/>
  <c r="AF250" i="33" s="1"/>
  <c r="Y258" i="34"/>
  <c r="Y248" i="34" s="1"/>
  <c r="Y250" i="34" s="1"/>
  <c r="AR258" i="30"/>
  <c r="AR248" i="30" s="1"/>
  <c r="AR250" i="30" s="1"/>
  <c r="AB298" i="34"/>
  <c r="AT258" i="33"/>
  <c r="AT248" i="33" s="1"/>
  <c r="AT250" i="33" s="1"/>
  <c r="AW258" i="30"/>
  <c r="AW248" i="30" s="1"/>
  <c r="AW250" i="30" s="1"/>
  <c r="AS258" i="30"/>
  <c r="AS248" i="30" s="1"/>
  <c r="AS250" i="30" s="1"/>
  <c r="Y258" i="31"/>
  <c r="Y248" i="31" s="1"/>
  <c r="Y250" i="31" s="1"/>
  <c r="AP258" i="34"/>
  <c r="AP248" i="34" s="1"/>
  <c r="AP250" i="34" s="1"/>
  <c r="AI258" i="33"/>
  <c r="AI248" i="33" s="1"/>
  <c r="AI250" i="33" s="1"/>
  <c r="BL258" i="34"/>
  <c r="BL248" i="34" s="1"/>
  <c r="BL250" i="34" s="1"/>
  <c r="AY258" i="30"/>
  <c r="AY248" i="30" s="1"/>
  <c r="AY250" i="30" s="1"/>
  <c r="AH258" i="31"/>
  <c r="AH248" i="31" s="1"/>
  <c r="AH250" i="31" s="1"/>
  <c r="BB258" i="32"/>
  <c r="BB248" i="32" s="1"/>
  <c r="BB250" i="32" s="1"/>
  <c r="T258" i="32"/>
  <c r="T248" i="32" s="1"/>
  <c r="T250" i="32" s="1"/>
  <c r="K258" i="34"/>
  <c r="K248" i="34" s="1"/>
  <c r="K250" i="34" s="1"/>
  <c r="AR258" i="32"/>
  <c r="AR248" i="32" s="1"/>
  <c r="AR250" i="32" s="1"/>
  <c r="M258" i="33"/>
  <c r="M248" i="33" s="1"/>
  <c r="M250" i="33" s="1"/>
  <c r="BA258" i="31"/>
  <c r="BA248" i="31" s="1"/>
  <c r="BA250" i="31" s="1"/>
  <c r="AF258" i="31"/>
  <c r="AF248" i="31" s="1"/>
  <c r="AF250" i="31" s="1"/>
  <c r="BH258" i="33"/>
  <c r="BH248" i="33" s="1"/>
  <c r="BH250" i="33" s="1"/>
  <c r="AC258" i="32"/>
  <c r="AC248" i="32" s="1"/>
  <c r="AC250" i="32" s="1"/>
  <c r="AD258" i="31"/>
  <c r="AD248" i="31" s="1"/>
  <c r="AD250" i="31" s="1"/>
  <c r="AB293" i="34"/>
  <c r="L258" i="31"/>
  <c r="L248" i="31" s="1"/>
  <c r="L250" i="31" s="1"/>
  <c r="Z258" i="33"/>
  <c r="Z248" i="33" s="1"/>
  <c r="Z250" i="33" s="1"/>
  <c r="BC258" i="31"/>
  <c r="BC248" i="31" s="1"/>
  <c r="BC250" i="31" s="1"/>
  <c r="AG258" i="31"/>
  <c r="AG248" i="31" s="1"/>
  <c r="AG250" i="31" s="1"/>
  <c r="BF258" i="33"/>
  <c r="BF248" i="33" s="1"/>
  <c r="BF250" i="33" s="1"/>
  <c r="L258" i="33"/>
  <c r="L248" i="33" s="1"/>
  <c r="L250" i="33" s="1"/>
  <c r="AI258" i="31"/>
  <c r="AI248" i="31" s="1"/>
  <c r="AI250" i="31" s="1"/>
  <c r="S258" i="31"/>
  <c r="S248" i="31" s="1"/>
  <c r="S250" i="31" s="1"/>
  <c r="AA258" i="33"/>
  <c r="AA248" i="33" s="1"/>
  <c r="AA250" i="33" s="1"/>
  <c r="AI258" i="34"/>
  <c r="AI248" i="34" s="1"/>
  <c r="AI250" i="34" s="1"/>
  <c r="L258" i="30"/>
  <c r="L248" i="30" s="1"/>
  <c r="L250" i="30" s="1"/>
  <c r="BO258" i="34"/>
  <c r="BO248" i="34" s="1"/>
  <c r="BO250" i="34" s="1"/>
  <c r="X258" i="33"/>
  <c r="X248" i="33" s="1"/>
  <c r="X250" i="33" s="1"/>
  <c r="AJ302" i="32"/>
  <c r="BH289" i="32"/>
  <c r="AJ291" i="32"/>
  <c r="AB302" i="34"/>
  <c r="AY289" i="31"/>
  <c r="AB288" i="34"/>
  <c r="W289" i="32"/>
  <c r="BD298" i="31"/>
  <c r="V293" i="32"/>
  <c r="V306" i="31"/>
  <c r="W307" i="31"/>
  <c r="AV307" i="31"/>
  <c r="AR291" i="30"/>
  <c r="V303" i="32"/>
  <c r="AW289" i="31"/>
  <c r="T303" i="34"/>
  <c r="AJ289" i="34"/>
  <c r="T289" i="32"/>
  <c r="AS258" i="32"/>
  <c r="AS248" i="32" s="1"/>
  <c r="AS250" i="32" s="1"/>
  <c r="AR292" i="34"/>
  <c r="BH288" i="34"/>
  <c r="AU293" i="30"/>
  <c r="BB298" i="32"/>
  <c r="BF290" i="34"/>
  <c r="T290" i="34"/>
  <c r="AJ293" i="34"/>
  <c r="AR303" i="34"/>
  <c r="BH292" i="34"/>
  <c r="BF307" i="34"/>
  <c r="BP288" i="34"/>
  <c r="AR298" i="30"/>
  <c r="V288" i="32"/>
  <c r="BD289" i="31"/>
  <c r="BF288" i="34"/>
  <c r="AB289" i="34"/>
  <c r="AB299" i="34"/>
  <c r="BH302" i="34"/>
  <c r="AJ307" i="32"/>
  <c r="AR293" i="30"/>
  <c r="AM290" i="32"/>
  <c r="V298" i="32"/>
  <c r="V291" i="32"/>
  <c r="AP298" i="31"/>
  <c r="BD293" i="31"/>
  <c r="BF289" i="34"/>
  <c r="AB292" i="34"/>
  <c r="AB291" i="34"/>
  <c r="AB307" i="34"/>
  <c r="AJ289" i="32"/>
  <c r="AJ298" i="32"/>
  <c r="AZ292" i="32"/>
  <c r="AR302" i="30"/>
  <c r="AM289" i="32"/>
  <c r="V306" i="32"/>
  <c r="V289" i="32"/>
  <c r="V302" i="32"/>
  <c r="BB303" i="32"/>
  <c r="AP289" i="31"/>
  <c r="BP290" i="34"/>
  <c r="BH292" i="32"/>
  <c r="BP289" i="32"/>
  <c r="AR289" i="30"/>
  <c r="BJ288" i="30"/>
  <c r="AM298" i="32"/>
  <c r="V292" i="32"/>
  <c r="V290" i="32"/>
  <c r="V307" i="32"/>
  <c r="BB291" i="32"/>
  <c r="AP291" i="31"/>
  <c r="BD288" i="31"/>
  <c r="AB290" i="34"/>
  <c r="AB303" i="34"/>
  <c r="AJ302" i="34"/>
  <c r="AR288" i="34"/>
  <c r="BP298" i="34"/>
  <c r="BH288" i="32"/>
  <c r="BP307" i="32"/>
  <c r="AM299" i="32"/>
  <c r="AM306" i="32"/>
  <c r="BG289" i="33"/>
  <c r="N306" i="32"/>
  <c r="BN298" i="34"/>
  <c r="AQ299" i="34"/>
  <c r="BP293" i="34"/>
  <c r="BP299" i="34"/>
  <c r="AE302" i="30"/>
  <c r="Q302" i="31"/>
  <c r="AR289" i="32"/>
  <c r="BH302" i="32"/>
  <c r="BH298" i="32"/>
  <c r="AR292" i="30"/>
  <c r="AR290" i="30"/>
  <c r="BH302" i="30"/>
  <c r="BJ292" i="30"/>
  <c r="BJ303" i="30"/>
  <c r="AK289" i="32"/>
  <c r="AA288" i="33"/>
  <c r="AL292" i="34"/>
  <c r="AP288" i="31"/>
  <c r="AP290" i="31"/>
  <c r="BO289" i="31"/>
  <c r="N298" i="32"/>
  <c r="N299" i="32"/>
  <c r="AH298" i="34"/>
  <c r="AR293" i="34"/>
  <c r="BH291" i="32"/>
  <c r="BH290" i="32"/>
  <c r="AR303" i="30"/>
  <c r="AR288" i="30"/>
  <c r="AR299" i="30"/>
  <c r="Z289" i="31"/>
  <c r="R298" i="33"/>
  <c r="BJ289" i="30"/>
  <c r="BB290" i="34"/>
  <c r="AL289" i="34"/>
  <c r="AP303" i="31"/>
  <c r="AP292" i="31"/>
  <c r="N303" i="32"/>
  <c r="AQ289" i="34"/>
  <c r="AR289" i="34"/>
  <c r="AR299" i="34"/>
  <c r="BH299" i="32"/>
  <c r="BH307" i="32"/>
  <c r="BH303" i="32"/>
  <c r="BJ290" i="30"/>
  <c r="AL288" i="34"/>
  <c r="N288" i="32"/>
  <c r="BF298" i="34"/>
  <c r="AQ291" i="34"/>
  <c r="L292" i="34"/>
  <c r="AQ307" i="34"/>
  <c r="AN292" i="31"/>
  <c r="AP302" i="31"/>
  <c r="Y302" i="31"/>
  <c r="BI293" i="30"/>
  <c r="AM292" i="30"/>
  <c r="AU290" i="30"/>
  <c r="AS289" i="30"/>
  <c r="AZ303" i="30"/>
  <c r="BN289" i="34"/>
  <c r="U289" i="32"/>
  <c r="O288" i="32"/>
  <c r="BO288" i="31"/>
  <c r="AB298" i="30"/>
  <c r="BI291" i="30"/>
  <c r="W292" i="30"/>
  <c r="AZ289" i="30"/>
  <c r="BA289" i="30"/>
  <c r="W288" i="30"/>
  <c r="W298" i="30"/>
  <c r="BP302" i="30"/>
  <c r="AE293" i="30"/>
  <c r="L290" i="34"/>
  <c r="AL298" i="34"/>
  <c r="BF293" i="34"/>
  <c r="BN307" i="34"/>
  <c r="L303" i="34"/>
  <c r="BC291" i="34"/>
  <c r="AL306" i="34"/>
  <c r="BC292" i="34"/>
  <c r="AL307" i="34"/>
  <c r="BG290" i="33"/>
  <c r="BG293" i="33"/>
  <c r="BF289" i="33"/>
  <c r="P291" i="33"/>
  <c r="BJ306" i="32"/>
  <c r="AM292" i="32"/>
  <c r="AB291" i="32"/>
  <c r="Y289" i="31"/>
  <c r="AS298" i="30"/>
  <c r="BJ299" i="30"/>
  <c r="O293" i="30"/>
  <c r="W302" i="30"/>
  <c r="W306" i="30"/>
  <c r="AE292" i="30"/>
  <c r="AE298" i="30"/>
  <c r="AM288" i="30"/>
  <c r="AB291" i="30"/>
  <c r="W293" i="30"/>
  <c r="W289" i="30"/>
  <c r="BC288" i="30"/>
  <c r="AE288" i="30"/>
  <c r="BA299" i="30"/>
  <c r="AE289" i="30"/>
  <c r="BH298" i="30"/>
  <c r="AU289" i="30"/>
  <c r="AU303" i="30"/>
  <c r="AS288" i="30"/>
  <c r="AS306" i="30"/>
  <c r="AS307" i="30"/>
  <c r="BI290" i="30"/>
  <c r="BI303" i="30"/>
  <c r="BI306" i="30"/>
  <c r="I303" i="34"/>
  <c r="BP298" i="30"/>
  <c r="N291" i="32"/>
  <c r="AT292" i="32"/>
  <c r="BH303" i="34"/>
  <c r="BA292" i="30"/>
  <c r="BB292" i="30"/>
  <c r="V293" i="31"/>
  <c r="BH290" i="34"/>
  <c r="BH307" i="34"/>
  <c r="AU292" i="30"/>
  <c r="AU299" i="30"/>
  <c r="AS290" i="30"/>
  <c r="AS303" i="30"/>
  <c r="BI288" i="30"/>
  <c r="BI299" i="30"/>
  <c r="BI292" i="30"/>
  <c r="AJ291" i="34"/>
  <c r="BK293" i="30"/>
  <c r="AW290" i="31"/>
  <c r="AB288" i="32"/>
  <c r="I302" i="31"/>
  <c r="AU288" i="30"/>
  <c r="AU298" i="30"/>
  <c r="AS291" i="30"/>
  <c r="AS302" i="30"/>
  <c r="BI289" i="30"/>
  <c r="BI298" i="30"/>
  <c r="BI302" i="30"/>
  <c r="O298" i="32"/>
  <c r="AT298" i="32"/>
  <c r="BF293" i="33"/>
  <c r="BP292" i="32"/>
  <c r="AA306" i="33"/>
  <c r="BG291" i="33"/>
  <c r="BG303" i="33"/>
  <c r="BF298" i="33"/>
  <c r="BF302" i="33"/>
  <c r="P307" i="33"/>
  <c r="AA289" i="33"/>
  <c r="BG299" i="33"/>
  <c r="BF291" i="33"/>
  <c r="P288" i="33"/>
  <c r="AI299" i="33"/>
  <c r="BD291" i="33"/>
  <c r="BO299" i="33"/>
  <c r="R299" i="33"/>
  <c r="AN289" i="33"/>
  <c r="BH289" i="33"/>
  <c r="P292" i="33"/>
  <c r="BC302" i="34"/>
  <c r="I288" i="34"/>
  <c r="Y293" i="34"/>
  <c r="AO289" i="34"/>
  <c r="BC303" i="34"/>
  <c r="I307" i="34"/>
  <c r="Y306" i="34"/>
  <c r="AO306" i="34"/>
  <c r="AW306" i="34"/>
  <c r="Z298" i="34"/>
  <c r="V291" i="34"/>
  <c r="BD292" i="33"/>
  <c r="AL291" i="33"/>
  <c r="AY290" i="33"/>
  <c r="BD288" i="33"/>
  <c r="AD299" i="32"/>
  <c r="AE290" i="32"/>
  <c r="AD303" i="32"/>
  <c r="BL307" i="31"/>
  <c r="V303" i="31"/>
  <c r="BC298" i="31"/>
  <c r="BK298" i="31"/>
  <c r="AW298" i="31"/>
  <c r="AW306" i="31"/>
  <c r="V292" i="31"/>
  <c r="BL289" i="31"/>
  <c r="BK288" i="31"/>
  <c r="BL291" i="31"/>
  <c r="K306" i="31"/>
  <c r="BC289" i="31"/>
  <c r="BK289" i="31"/>
  <c r="AW288" i="31"/>
  <c r="AW303" i="31"/>
  <c r="N290" i="30"/>
  <c r="W290" i="30"/>
  <c r="BC292" i="30"/>
  <c r="AJ298" i="30"/>
  <c r="BC298" i="30"/>
  <c r="AR307" i="30"/>
  <c r="V306" i="34"/>
  <c r="Z290" i="34"/>
  <c r="AZ293" i="34"/>
  <c r="BL298" i="34"/>
  <c r="BE288" i="34"/>
  <c r="AT291" i="33"/>
  <c r="AA290" i="33"/>
  <c r="AQ289" i="33"/>
  <c r="AZ289" i="33"/>
  <c r="AY289" i="33"/>
  <c r="AT289" i="33"/>
  <c r="AA298" i="33"/>
  <c r="AQ291" i="33"/>
  <c r="AZ298" i="33"/>
  <c r="AY288" i="33"/>
  <c r="AU298" i="32"/>
  <c r="U290" i="32"/>
  <c r="AL292" i="32"/>
  <c r="T307" i="32"/>
  <c r="AB302" i="32"/>
  <c r="AT290" i="32"/>
  <c r="U292" i="32"/>
  <c r="T299" i="32"/>
  <c r="AB299" i="32"/>
  <c r="AB298" i="32"/>
  <c r="AZ288" i="32"/>
  <c r="AL306" i="32"/>
  <c r="T288" i="32"/>
  <c r="X292" i="31"/>
  <c r="Y292" i="31"/>
  <c r="BE291" i="31"/>
  <c r="M290" i="31"/>
  <c r="AX290" i="31"/>
  <c r="Y299" i="31"/>
  <c r="AV289" i="31"/>
  <c r="AR306" i="30"/>
  <c r="BH291" i="30"/>
  <c r="V288" i="30"/>
  <c r="AL292" i="30"/>
  <c r="V289" i="30"/>
  <c r="AL291" i="30"/>
  <c r="BJ298" i="30"/>
  <c r="AJ292" i="30"/>
  <c r="V306" i="30"/>
  <c r="BJ306" i="30"/>
  <c r="T302" i="30"/>
  <c r="BJ258" i="32"/>
  <c r="BJ248" i="32" s="1"/>
  <c r="BJ250" i="32" s="1"/>
  <c r="AM307" i="30"/>
  <c r="AB306" i="30"/>
  <c r="BI289" i="31"/>
  <c r="AD292" i="32"/>
  <c r="BJ298" i="32"/>
  <c r="BJ307" i="32"/>
  <c r="R288" i="33"/>
  <c r="AT291" i="30"/>
  <c r="AX289" i="31"/>
  <c r="O291" i="32"/>
  <c r="AM288" i="32"/>
  <c r="AM291" i="32"/>
  <c r="AM307" i="32"/>
  <c r="AU288" i="32"/>
  <c r="AK288" i="32"/>
  <c r="BD302" i="33"/>
  <c r="AQ290" i="33"/>
  <c r="V288" i="34"/>
  <c r="BB289" i="34"/>
  <c r="AO290" i="34"/>
  <c r="BE298" i="34"/>
  <c r="BM298" i="34"/>
  <c r="AJ303" i="30"/>
  <c r="BP303" i="30"/>
  <c r="BP299" i="30"/>
  <c r="BO299" i="31"/>
  <c r="BO291" i="31"/>
  <c r="BD291" i="31"/>
  <c r="BD306" i="31"/>
  <c r="AE299" i="32"/>
  <c r="AL293" i="33"/>
  <c r="Z298" i="33"/>
  <c r="BF307" i="33"/>
  <c r="Z299" i="34"/>
  <c r="AH307" i="34"/>
  <c r="BF291" i="34"/>
  <c r="BF299" i="34"/>
  <c r="BF303" i="34"/>
  <c r="BN290" i="34"/>
  <c r="BN299" i="34"/>
  <c r="AQ290" i="34"/>
  <c r="AQ303" i="34"/>
  <c r="L298" i="34"/>
  <c r="L299" i="34"/>
  <c r="AJ288" i="34"/>
  <c r="AJ298" i="34"/>
  <c r="BH291" i="34"/>
  <c r="BH298" i="34"/>
  <c r="BH306" i="34"/>
  <c r="BP302" i="34"/>
  <c r="BP291" i="34"/>
  <c r="BP307" i="34"/>
  <c r="BK292" i="30"/>
  <c r="U288" i="30"/>
  <c r="AK288" i="30"/>
  <c r="BA291" i="30"/>
  <c r="BA306" i="30"/>
  <c r="V299" i="30"/>
  <c r="AL290" i="30"/>
  <c r="M292" i="31"/>
  <c r="V291" i="31"/>
  <c r="Q298" i="31"/>
  <c r="AB289" i="32"/>
  <c r="AB307" i="32"/>
  <c r="AB303" i="32"/>
  <c r="AZ289" i="32"/>
  <c r="AZ307" i="32"/>
  <c r="BP291" i="32"/>
  <c r="BP299" i="32"/>
  <c r="BO290" i="33"/>
  <c r="BO298" i="31"/>
  <c r="J290" i="34"/>
  <c r="AJ303" i="34"/>
  <c r="BK289" i="30"/>
  <c r="U299" i="30"/>
  <c r="AE288" i="31"/>
  <c r="P289" i="31"/>
  <c r="BA293" i="32"/>
  <c r="AZ298" i="32"/>
  <c r="AJ302" i="33"/>
  <c r="AM293" i="30"/>
  <c r="AM298" i="30"/>
  <c r="AB292" i="30"/>
  <c r="BA292" i="31"/>
  <c r="AD298" i="32"/>
  <c r="AD290" i="32"/>
  <c r="BJ293" i="32"/>
  <c r="BO288" i="34"/>
  <c r="AX306" i="31"/>
  <c r="AM302" i="32"/>
  <c r="AM293" i="32"/>
  <c r="AM303" i="32"/>
  <c r="AU306" i="32"/>
  <c r="AK306" i="32"/>
  <c r="BD303" i="33"/>
  <c r="BD298" i="33"/>
  <c r="AQ303" i="33"/>
  <c r="V307" i="34"/>
  <c r="BB303" i="34"/>
  <c r="AO293" i="34"/>
  <c r="AO303" i="34"/>
  <c r="BE303" i="34"/>
  <c r="O307" i="30"/>
  <c r="AJ302" i="30"/>
  <c r="BP288" i="30"/>
  <c r="J306" i="31"/>
  <c r="K307" i="31"/>
  <c r="AI289" i="31"/>
  <c r="BO292" i="31"/>
  <c r="BO303" i="31"/>
  <c r="BD292" i="31"/>
  <c r="BD299" i="31"/>
  <c r="BC298" i="32"/>
  <c r="BI292" i="32"/>
  <c r="J288" i="33"/>
  <c r="AP298" i="33"/>
  <c r="J307" i="34"/>
  <c r="Z307" i="34"/>
  <c r="AH288" i="34"/>
  <c r="AP306" i="34"/>
  <c r="BF292" i="34"/>
  <c r="BF302" i="34"/>
  <c r="BF306" i="34"/>
  <c r="BN288" i="34"/>
  <c r="BN292" i="34"/>
  <c r="K290" i="34"/>
  <c r="AQ288" i="34"/>
  <c r="AQ302" i="34"/>
  <c r="L291" i="34"/>
  <c r="AJ292" i="34"/>
  <c r="AJ290" i="34"/>
  <c r="AJ299" i="34"/>
  <c r="BH289" i="34"/>
  <c r="BH293" i="34"/>
  <c r="BH299" i="34"/>
  <c r="BP292" i="34"/>
  <c r="BP289" i="34"/>
  <c r="BP303" i="34"/>
  <c r="BK290" i="30"/>
  <c r="U306" i="30"/>
  <c r="BA288" i="30"/>
  <c r="BA293" i="30"/>
  <c r="AE298" i="31"/>
  <c r="P293" i="31"/>
  <c r="BA289" i="32"/>
  <c r="AB292" i="32"/>
  <c r="AB290" i="32"/>
  <c r="AR298" i="32"/>
  <c r="AZ302" i="32"/>
  <c r="AZ299" i="32"/>
  <c r="BP288" i="32"/>
  <c r="AJ288" i="33"/>
  <c r="AZ293" i="33"/>
  <c r="P299" i="33"/>
  <c r="BJ289" i="32"/>
  <c r="BP291" i="30"/>
  <c r="AM289" i="30"/>
  <c r="L298" i="30"/>
  <c r="I291" i="31"/>
  <c r="AO289" i="31"/>
  <c r="M288" i="32"/>
  <c r="N288" i="34"/>
  <c r="BO292" i="34"/>
  <c r="AD290" i="30"/>
  <c r="AT288" i="30"/>
  <c r="AT306" i="30"/>
  <c r="BB306" i="32"/>
  <c r="BB289" i="32"/>
  <c r="BB302" i="32"/>
  <c r="AN293" i="33"/>
  <c r="BB299" i="34"/>
  <c r="I291" i="34"/>
  <c r="Q306" i="34"/>
  <c r="BE291" i="34"/>
  <c r="BM306" i="34"/>
  <c r="O292" i="30"/>
  <c r="AZ302" i="30"/>
  <c r="AZ299" i="30"/>
  <c r="AP299" i="31"/>
  <c r="X299" i="31"/>
  <c r="W288" i="32"/>
  <c r="W298" i="32"/>
  <c r="AE289" i="32"/>
  <c r="BC288" i="32"/>
  <c r="BC307" i="32"/>
  <c r="BK298" i="32"/>
  <c r="BI293" i="32"/>
  <c r="BI290" i="32"/>
  <c r="AL288" i="33"/>
  <c r="AW288" i="34"/>
  <c r="J288" i="34"/>
  <c r="J292" i="34"/>
  <c r="AB306" i="34"/>
  <c r="AJ307" i="34"/>
  <c r="BK288" i="30"/>
  <c r="BK298" i="30"/>
  <c r="U289" i="30"/>
  <c r="U292" i="30"/>
  <c r="AK293" i="30"/>
  <c r="BA290" i="30"/>
  <c r="BA303" i="30"/>
  <c r="BA307" i="30"/>
  <c r="V302" i="30"/>
  <c r="V291" i="30"/>
  <c r="V293" i="30"/>
  <c r="AL302" i="30"/>
  <c r="AL293" i="30"/>
  <c r="BB298" i="30"/>
  <c r="M293" i="31"/>
  <c r="V288" i="31"/>
  <c r="V290" i="31"/>
  <c r="V307" i="31"/>
  <c r="AT291" i="31"/>
  <c r="AE291" i="31"/>
  <c r="BC291" i="31"/>
  <c r="BK291" i="31"/>
  <c r="BK307" i="31"/>
  <c r="Q288" i="31"/>
  <c r="Q290" i="31"/>
  <c r="AW302" i="31"/>
  <c r="AW292" i="31"/>
  <c r="U293" i="32"/>
  <c r="U298" i="32"/>
  <c r="T292" i="32"/>
  <c r="T298" i="32"/>
  <c r="AJ290" i="32"/>
  <c r="AJ293" i="32"/>
  <c r="BP290" i="32"/>
  <c r="BP306" i="32"/>
  <c r="AM302" i="30"/>
  <c r="AM299" i="30"/>
  <c r="L291" i="30"/>
  <c r="AB302" i="30"/>
  <c r="BA289" i="31"/>
  <c r="I293" i="31"/>
  <c r="I303" i="31"/>
  <c r="AO303" i="31"/>
  <c r="M299" i="32"/>
  <c r="BJ292" i="32"/>
  <c r="BN289" i="33"/>
  <c r="N293" i="34"/>
  <c r="AU307" i="34"/>
  <c r="S298" i="34"/>
  <c r="BO299" i="34"/>
  <c r="BO302" i="34"/>
  <c r="BC288" i="34"/>
  <c r="BC299" i="34"/>
  <c r="AD306" i="30"/>
  <c r="AT289" i="30"/>
  <c r="AT307" i="30"/>
  <c r="BB292" i="32"/>
  <c r="BB290" i="32"/>
  <c r="BB307" i="32"/>
  <c r="AN288" i="33"/>
  <c r="AN306" i="33"/>
  <c r="BB302" i="34"/>
  <c r="I293" i="34"/>
  <c r="I298" i="34"/>
  <c r="Q288" i="34"/>
  <c r="BE293" i="34"/>
  <c r="BE299" i="34"/>
  <c r="BM293" i="34"/>
  <c r="O289" i="30"/>
  <c r="T298" i="30"/>
  <c r="AZ298" i="30"/>
  <c r="AZ288" i="30"/>
  <c r="AZ307" i="30"/>
  <c r="AQ299" i="31"/>
  <c r="X291" i="31"/>
  <c r="X302" i="31"/>
  <c r="BD307" i="31"/>
  <c r="W290" i="32"/>
  <c r="W303" i="32"/>
  <c r="AE298" i="32"/>
  <c r="BC290" i="32"/>
  <c r="BC292" i="32"/>
  <c r="BK307" i="32"/>
  <c r="BI303" i="32"/>
  <c r="BI291" i="32"/>
  <c r="AS298" i="33"/>
  <c r="AL290" i="33"/>
  <c r="AD290" i="34"/>
  <c r="AW291" i="34"/>
  <c r="J291" i="34"/>
  <c r="J306" i="34"/>
  <c r="AP288" i="34"/>
  <c r="BK307" i="30"/>
  <c r="V303" i="30"/>
  <c r="AE307" i="31"/>
  <c r="Q303" i="31"/>
  <c r="AD299" i="34"/>
  <c r="AW299" i="34"/>
  <c r="I289" i="31"/>
  <c r="AO288" i="31"/>
  <c r="M302" i="32"/>
  <c r="AX290" i="33"/>
  <c r="N289" i="34"/>
  <c r="BL302" i="34"/>
  <c r="BO291" i="34"/>
  <c r="AT302" i="30"/>
  <c r="AT299" i="30"/>
  <c r="BB293" i="32"/>
  <c r="BB288" i="32"/>
  <c r="BB299" i="32"/>
  <c r="AN292" i="33"/>
  <c r="AZ293" i="30"/>
  <c r="AZ291" i="30"/>
  <c r="X288" i="31"/>
  <c r="W291" i="32"/>
  <c r="BC299" i="32"/>
  <c r="BK288" i="32"/>
  <c r="BI289" i="32"/>
  <c r="BK302" i="30"/>
  <c r="BK291" i="30"/>
  <c r="U293" i="30"/>
  <c r="AK299" i="30"/>
  <c r="BA298" i="30"/>
  <c r="BA302" i="30"/>
  <c r="V292" i="30"/>
  <c r="V290" i="30"/>
  <c r="V298" i="30"/>
  <c r="AL298" i="30"/>
  <c r="BB289" i="30"/>
  <c r="M291" i="31"/>
  <c r="V299" i="31"/>
  <c r="AE289" i="31"/>
  <c r="BC307" i="31"/>
  <c r="BK290" i="31"/>
  <c r="BK306" i="31"/>
  <c r="Q289" i="31"/>
  <c r="BP293" i="32"/>
  <c r="AN307" i="33"/>
  <c r="Z303" i="33"/>
  <c r="BP306" i="33"/>
  <c r="BI289" i="33"/>
  <c r="R307" i="33"/>
  <c r="BP293" i="33"/>
  <c r="V299" i="33"/>
  <c r="S291" i="33"/>
  <c r="AI288" i="33"/>
  <c r="AY299" i="33"/>
  <c r="AY307" i="33"/>
  <c r="J298" i="33"/>
  <c r="Z291" i="33"/>
  <c r="AP303" i="33"/>
  <c r="BP290" i="33"/>
  <c r="BI288" i="33"/>
  <c r="V290" i="33"/>
  <c r="S292" i="33"/>
  <c r="AI298" i="33"/>
  <c r="AY302" i="33"/>
  <c r="AY306" i="33"/>
  <c r="AU292" i="34"/>
  <c r="BL288" i="34"/>
  <c r="S291" i="34"/>
  <c r="BO290" i="34"/>
  <c r="BO307" i="34"/>
  <c r="BO303" i="34"/>
  <c r="V299" i="34"/>
  <c r="V302" i="34"/>
  <c r="I292" i="34"/>
  <c r="I290" i="34"/>
  <c r="I302" i="34"/>
  <c r="Q299" i="34"/>
  <c r="Q291" i="34"/>
  <c r="Y290" i="34"/>
  <c r="AG303" i="34"/>
  <c r="AO288" i="34"/>
  <c r="AO298" i="34"/>
  <c r="AO307" i="34"/>
  <c r="BM291" i="34"/>
  <c r="AD289" i="34"/>
  <c r="AD292" i="34"/>
  <c r="BJ288" i="34"/>
  <c r="Z289" i="34"/>
  <c r="Z306" i="34"/>
  <c r="AH292" i="34"/>
  <c r="AH299" i="34"/>
  <c r="AP289" i="34"/>
  <c r="AA290" i="34"/>
  <c r="AZ303" i="34"/>
  <c r="AD307" i="34"/>
  <c r="BJ299" i="34"/>
  <c r="BO298" i="34"/>
  <c r="K288" i="34"/>
  <c r="AU288" i="34"/>
  <c r="BL303" i="34"/>
  <c r="S292" i="34"/>
  <c r="BO289" i="34"/>
  <c r="BO293" i="34"/>
  <c r="BO306" i="34"/>
  <c r="W291" i="34"/>
  <c r="V290" i="34"/>
  <c r="V292" i="34"/>
  <c r="I299" i="34"/>
  <c r="I289" i="34"/>
  <c r="I306" i="34"/>
  <c r="Q298" i="34"/>
  <c r="Q289" i="34"/>
  <c r="Y289" i="34"/>
  <c r="AO299" i="34"/>
  <c r="AO291" i="34"/>
  <c r="AO302" i="34"/>
  <c r="BM290" i="34"/>
  <c r="AD306" i="34"/>
  <c r="BJ290" i="34"/>
  <c r="AE302" i="34"/>
  <c r="AW293" i="34"/>
  <c r="AW292" i="34"/>
  <c r="Z291" i="34"/>
  <c r="Z292" i="34"/>
  <c r="AH289" i="34"/>
  <c r="AH293" i="34"/>
  <c r="AP307" i="34"/>
  <c r="AZ289" i="34"/>
  <c r="AT299" i="33"/>
  <c r="AT306" i="33"/>
  <c r="AX302" i="33"/>
  <c r="BN299" i="33"/>
  <c r="BD289" i="33"/>
  <c r="BD306" i="33"/>
  <c r="BD307" i="33"/>
  <c r="AQ299" i="33"/>
  <c r="AQ307" i="33"/>
  <c r="AS306" i="33"/>
  <c r="AL298" i="33"/>
  <c r="AL306" i="33"/>
  <c r="AL307" i="33"/>
  <c r="Z299" i="33"/>
  <c r="BF288" i="33"/>
  <c r="BF299" i="33"/>
  <c r="BF292" i="33"/>
  <c r="AJ293" i="33"/>
  <c r="AJ292" i="33"/>
  <c r="AR289" i="33"/>
  <c r="AZ292" i="33"/>
  <c r="V303" i="33"/>
  <c r="AV291" i="33"/>
  <c r="BO302" i="33"/>
  <c r="AT298" i="33"/>
  <c r="AT307" i="33"/>
  <c r="BN306" i="33"/>
  <c r="BJ288" i="33"/>
  <c r="AJ299" i="33"/>
  <c r="AT288" i="33"/>
  <c r="AT303" i="33"/>
  <c r="AX289" i="33"/>
  <c r="BN288" i="33"/>
  <c r="BN302" i="33"/>
  <c r="BJ289" i="33"/>
  <c r="BD290" i="33"/>
  <c r="BD293" i="33"/>
  <c r="BD299" i="33"/>
  <c r="AQ288" i="33"/>
  <c r="AQ298" i="33"/>
  <c r="AL299" i="33"/>
  <c r="AL289" i="33"/>
  <c r="AL303" i="33"/>
  <c r="Z288" i="33"/>
  <c r="Z307" i="33"/>
  <c r="BF290" i="33"/>
  <c r="BF303" i="33"/>
  <c r="BF306" i="33"/>
  <c r="AJ289" i="33"/>
  <c r="AJ298" i="33"/>
  <c r="V289" i="33"/>
  <c r="BB298" i="33"/>
  <c r="AV289" i="33"/>
  <c r="BL292" i="33"/>
  <c r="BO298" i="33"/>
  <c r="AL302" i="33"/>
  <c r="AV292" i="33"/>
  <c r="BJ290" i="32"/>
  <c r="O302" i="32"/>
  <c r="W302" i="32"/>
  <c r="AE306" i="32"/>
  <c r="BI298" i="32"/>
  <c r="AL289" i="32"/>
  <c r="O306" i="32"/>
  <c r="W293" i="32"/>
  <c r="AL298" i="32"/>
  <c r="AL290" i="32"/>
  <c r="AJ306" i="32"/>
  <c r="O303" i="32"/>
  <c r="AL291" i="32"/>
  <c r="BO306" i="31"/>
  <c r="BO302" i="31"/>
  <c r="AE302" i="31"/>
  <c r="BK302" i="31"/>
  <c r="P292" i="31"/>
  <c r="Q299" i="31"/>
  <c r="BI298" i="31"/>
  <c r="AN302" i="31"/>
  <c r="AO293" i="31"/>
  <c r="AO290" i="31"/>
  <c r="AO299" i="31"/>
  <c r="BL288" i="31"/>
  <c r="BL292" i="31"/>
  <c r="BL298" i="31"/>
  <c r="AG302" i="31"/>
  <c r="BM289" i="31"/>
  <c r="AI306" i="31"/>
  <c r="AQ288" i="31"/>
  <c r="AQ290" i="31"/>
  <c r="AT288" i="31"/>
  <c r="BB291" i="31"/>
  <c r="BF293" i="31"/>
  <c r="BI293" i="31"/>
  <c r="AN289" i="31"/>
  <c r="AN307" i="31"/>
  <c r="I307" i="31"/>
  <c r="AO302" i="31"/>
  <c r="AO291" i="31"/>
  <c r="AO307" i="31"/>
  <c r="BL290" i="31"/>
  <c r="BL299" i="31"/>
  <c r="BL306" i="31"/>
  <c r="AG290" i="31"/>
  <c r="BM290" i="31"/>
  <c r="AP293" i="31"/>
  <c r="AP306" i="31"/>
  <c r="AP307" i="31"/>
  <c r="AI288" i="31"/>
  <c r="AI298" i="31"/>
  <c r="AQ306" i="31"/>
  <c r="AQ292" i="31"/>
  <c r="AY292" i="31"/>
  <c r="BO307" i="31"/>
  <c r="BO290" i="31"/>
  <c r="BO293" i="31"/>
  <c r="AT289" i="31"/>
  <c r="BB289" i="31"/>
  <c r="AE306" i="31"/>
  <c r="Q291" i="31"/>
  <c r="BI288" i="31"/>
  <c r="BI299" i="31"/>
  <c r="AN290" i="31"/>
  <c r="AN303" i="31"/>
  <c r="AO292" i="31"/>
  <c r="AO298" i="31"/>
  <c r="AO306" i="31"/>
  <c r="BL293" i="31"/>
  <c r="BL302" i="31"/>
  <c r="BL303" i="31"/>
  <c r="AG303" i="31"/>
  <c r="BM306" i="31"/>
  <c r="AI307" i="31"/>
  <c r="AI302" i="31"/>
  <c r="AQ289" i="31"/>
  <c r="AQ293" i="31"/>
  <c r="L302" i="30"/>
  <c r="AC288" i="30"/>
  <c r="BI307" i="30"/>
  <c r="N298" i="30"/>
  <c r="AE290" i="30"/>
  <c r="BK306" i="30"/>
  <c r="AC299" i="30"/>
  <c r="AJ288" i="30"/>
  <c r="M293" i="30"/>
  <c r="AC303" i="30"/>
  <c r="T291" i="30"/>
  <c r="AJ293" i="30"/>
  <c r="AJ289" i="30"/>
  <c r="N290" i="34"/>
  <c r="N292" i="34"/>
  <c r="N302" i="34"/>
  <c r="AU302" i="34"/>
  <c r="AU299" i="34"/>
  <c r="BL291" i="34"/>
  <c r="S290" i="34"/>
  <c r="S299" i="34"/>
  <c r="S302" i="34"/>
  <c r="AI288" i="34"/>
  <c r="AY290" i="34"/>
  <c r="W298" i="34"/>
  <c r="V289" i="34"/>
  <c r="V298" i="34"/>
  <c r="BB291" i="34"/>
  <c r="Q293" i="34"/>
  <c r="Q303" i="34"/>
  <c r="Y299" i="34"/>
  <c r="Y303" i="34"/>
  <c r="BE290" i="34"/>
  <c r="BE292" i="34"/>
  <c r="AL291" i="34"/>
  <c r="AL299" i="34"/>
  <c r="AD291" i="34"/>
  <c r="AD293" i="34"/>
  <c r="BJ289" i="34"/>
  <c r="BJ302" i="34"/>
  <c r="AW290" i="34"/>
  <c r="AW298" i="34"/>
  <c r="Z288" i="34"/>
  <c r="Z302" i="34"/>
  <c r="Z303" i="34"/>
  <c r="AH290" i="34"/>
  <c r="AH306" i="34"/>
  <c r="AP290" i="34"/>
  <c r="AP299" i="34"/>
  <c r="K293" i="34"/>
  <c r="N291" i="34"/>
  <c r="N298" i="34"/>
  <c r="N307" i="34"/>
  <c r="S288" i="34"/>
  <c r="S293" i="34"/>
  <c r="S306" i="34"/>
  <c r="AI292" i="34"/>
  <c r="AY291" i="34"/>
  <c r="Q302" i="34"/>
  <c r="BE302" i="34"/>
  <c r="AD302" i="34"/>
  <c r="N306" i="34"/>
  <c r="N299" i="34"/>
  <c r="N303" i="34"/>
  <c r="AU293" i="34"/>
  <c r="S289" i="34"/>
  <c r="S307" i="34"/>
  <c r="S303" i="34"/>
  <c r="AI298" i="34"/>
  <c r="AY303" i="34"/>
  <c r="W288" i="34"/>
  <c r="K291" i="34"/>
  <c r="BJ291" i="33"/>
  <c r="BJ303" i="33"/>
  <c r="AN303" i="33"/>
  <c r="J299" i="33"/>
  <c r="T290" i="33"/>
  <c r="AR288" i="33"/>
  <c r="V307" i="33"/>
  <c r="BB302" i="33"/>
  <c r="P303" i="33"/>
  <c r="AF299" i="33"/>
  <c r="AV303" i="33"/>
  <c r="BL293" i="33"/>
  <c r="BO291" i="33"/>
  <c r="AK289" i="33"/>
  <c r="AT290" i="33"/>
  <c r="AT292" i="33"/>
  <c r="M288" i="33"/>
  <c r="AZ302" i="33"/>
  <c r="AZ291" i="33"/>
  <c r="V293" i="33"/>
  <c r="BB291" i="33"/>
  <c r="BO293" i="33"/>
  <c r="R292" i="33"/>
  <c r="BJ293" i="33"/>
  <c r="AD306" i="32"/>
  <c r="AD288" i="32"/>
  <c r="AD302" i="32"/>
  <c r="BJ299" i="32"/>
  <c r="BJ303" i="32"/>
  <c r="BJ291" i="32"/>
  <c r="W306" i="32"/>
  <c r="U302" i="32"/>
  <c r="AL303" i="32"/>
  <c r="AL302" i="32"/>
  <c r="T302" i="32"/>
  <c r="AB293" i="32"/>
  <c r="AZ306" i="32"/>
  <c r="BH293" i="32"/>
  <c r="AD293" i="32"/>
  <c r="AD289" i="32"/>
  <c r="AD307" i="32"/>
  <c r="BJ288" i="32"/>
  <c r="BJ302" i="32"/>
  <c r="W299" i="32"/>
  <c r="W292" i="32"/>
  <c r="BI299" i="32"/>
  <c r="AL307" i="32"/>
  <c r="T306" i="32"/>
  <c r="AB306" i="32"/>
  <c r="AZ303" i="32"/>
  <c r="BH306" i="32"/>
  <c r="AD291" i="32"/>
  <c r="BF306" i="31"/>
  <c r="BA298" i="31"/>
  <c r="BA291" i="31"/>
  <c r="AX307" i="31"/>
  <c r="J298" i="31"/>
  <c r="K290" i="31"/>
  <c r="AY299" i="31"/>
  <c r="BG288" i="31"/>
  <c r="X289" i="31"/>
  <c r="X290" i="31"/>
  <c r="X307" i="31"/>
  <c r="Y290" i="31"/>
  <c r="BE302" i="31"/>
  <c r="AT306" i="31"/>
  <c r="AT298" i="31"/>
  <c r="BB298" i="31"/>
  <c r="BB290" i="31"/>
  <c r="BC288" i="31"/>
  <c r="BC299" i="31"/>
  <c r="BC292" i="31"/>
  <c r="BK292" i="31"/>
  <c r="BK293" i="31"/>
  <c r="P307" i="31"/>
  <c r="Q293" i="31"/>
  <c r="Q307" i="31"/>
  <c r="AW291" i="31"/>
  <c r="AW299" i="31"/>
  <c r="BF291" i="31"/>
  <c r="BF292" i="31"/>
  <c r="BA293" i="31"/>
  <c r="BA307" i="31"/>
  <c r="H292" i="31"/>
  <c r="J289" i="31"/>
  <c r="K288" i="31"/>
  <c r="K303" i="31"/>
  <c r="AY288" i="31"/>
  <c r="AY298" i="31"/>
  <c r="BG299" i="31"/>
  <c r="X293" i="31"/>
  <c r="X303" i="31"/>
  <c r="Y303" i="31"/>
  <c r="BE289" i="31"/>
  <c r="BN289" i="31"/>
  <c r="AT303" i="31"/>
  <c r="AT292" i="31"/>
  <c r="BB306" i="31"/>
  <c r="BB299" i="31"/>
  <c r="AM298" i="31"/>
  <c r="BC290" i="31"/>
  <c r="BC306" i="31"/>
  <c r="BC302" i="31"/>
  <c r="BK299" i="31"/>
  <c r="BK303" i="31"/>
  <c r="P291" i="31"/>
  <c r="P298" i="31"/>
  <c r="Q292" i="31"/>
  <c r="Q306" i="31"/>
  <c r="AW293" i="31"/>
  <c r="AW307" i="31"/>
  <c r="BF288" i="31"/>
  <c r="BF307" i="31"/>
  <c r="AF293" i="31"/>
  <c r="AY293" i="31"/>
  <c r="BG292" i="31"/>
  <c r="AT307" i="31"/>
  <c r="AB290" i="30"/>
  <c r="BH292" i="30"/>
  <c r="BH290" i="30"/>
  <c r="BH306" i="30"/>
  <c r="AU302" i="30"/>
  <c r="AU291" i="30"/>
  <c r="AU306" i="30"/>
  <c r="M299" i="30"/>
  <c r="AC291" i="30"/>
  <c r="AS299" i="30"/>
  <c r="AS293" i="30"/>
  <c r="AD289" i="30"/>
  <c r="AT292" i="30"/>
  <c r="AT290" i="30"/>
  <c r="AT298" i="30"/>
  <c r="BJ302" i="30"/>
  <c r="BJ291" i="30"/>
  <c r="BJ293" i="30"/>
  <c r="O290" i="30"/>
  <c r="AJ291" i="30"/>
  <c r="AE299" i="30"/>
  <c r="AE303" i="30"/>
  <c r="O298" i="30"/>
  <c r="AJ299" i="30"/>
  <c r="BH303" i="30"/>
  <c r="BH288" i="30"/>
  <c r="BH299" i="30"/>
  <c r="BJ307" i="30"/>
  <c r="AE307" i="30"/>
  <c r="BH293" i="30"/>
  <c r="BH289" i="30"/>
  <c r="BH307" i="30"/>
  <c r="AU307" i="30"/>
  <c r="M288" i="30"/>
  <c r="AE291" i="30"/>
  <c r="AE306" i="30"/>
  <c r="H299" i="33"/>
  <c r="L299" i="33"/>
  <c r="T293" i="33"/>
  <c r="T307" i="33"/>
  <c r="BH292" i="33"/>
  <c r="BH291" i="33"/>
  <c r="N290" i="33"/>
  <c r="R289" i="33"/>
  <c r="R306" i="33"/>
  <c r="AX306" i="33"/>
  <c r="BN298" i="33"/>
  <c r="BN290" i="33"/>
  <c r="BN293" i="33"/>
  <c r="BJ302" i="33"/>
  <c r="M291" i="33"/>
  <c r="J306" i="33"/>
  <c r="T302" i="33"/>
  <c r="T292" i="33"/>
  <c r="BH290" i="33"/>
  <c r="BI303" i="33"/>
  <c r="BB290" i="33"/>
  <c r="BL291" i="33"/>
  <c r="AK298" i="33"/>
  <c r="N307" i="33"/>
  <c r="R290" i="33"/>
  <c r="R303" i="33"/>
  <c r="AX307" i="33"/>
  <c r="AX293" i="33"/>
  <c r="BN307" i="33"/>
  <c r="BN291" i="33"/>
  <c r="BN292" i="33"/>
  <c r="L289" i="33"/>
  <c r="T291" i="33"/>
  <c r="T299" i="33"/>
  <c r="AJ290" i="33"/>
  <c r="AJ306" i="33"/>
  <c r="AR299" i="33"/>
  <c r="BH302" i="33"/>
  <c r="BP288" i="33"/>
  <c r="BI306" i="33"/>
  <c r="BB293" i="33"/>
  <c r="BL288" i="33"/>
  <c r="BL299" i="33"/>
  <c r="AD288" i="33"/>
  <c r="BJ299" i="33"/>
  <c r="BJ290" i="33"/>
  <c r="BJ306" i="33"/>
  <c r="H288" i="33"/>
  <c r="X288" i="33"/>
  <c r="BG292" i="33"/>
  <c r="BG302" i="33"/>
  <c r="BG307" i="33"/>
  <c r="M293" i="33"/>
  <c r="J289" i="33"/>
  <c r="J303" i="33"/>
  <c r="AZ288" i="33"/>
  <c r="AZ307" i="33"/>
  <c r="BH293" i="33"/>
  <c r="BH303" i="33"/>
  <c r="BH298" i="33"/>
  <c r="BP289" i="33"/>
  <c r="BP292" i="33"/>
  <c r="BI290" i="33"/>
  <c r="BI291" i="33"/>
  <c r="V298" i="33"/>
  <c r="V291" i="33"/>
  <c r="V292" i="33"/>
  <c r="BB299" i="33"/>
  <c r="BB288" i="33"/>
  <c r="BB303" i="33"/>
  <c r="P290" i="33"/>
  <c r="P293" i="33"/>
  <c r="P298" i="33"/>
  <c r="AF288" i="33"/>
  <c r="AV288" i="33"/>
  <c r="AV293" i="33"/>
  <c r="AV299" i="33"/>
  <c r="BL290" i="33"/>
  <c r="BL302" i="33"/>
  <c r="BL298" i="33"/>
  <c r="BO289" i="33"/>
  <c r="BO292" i="33"/>
  <c r="BO303" i="33"/>
  <c r="AT293" i="33"/>
  <c r="R291" i="33"/>
  <c r="R293" i="33"/>
  <c r="AH290" i="33"/>
  <c r="AD307" i="33"/>
  <c r="BJ298" i="33"/>
  <c r="BJ307" i="33"/>
  <c r="BJ292" i="33"/>
  <c r="H292" i="33"/>
  <c r="X292" i="33"/>
  <c r="AN291" i="33"/>
  <c r="BG288" i="33"/>
  <c r="BG298" i="33"/>
  <c r="BG306" i="33"/>
  <c r="M298" i="33"/>
  <c r="M292" i="33"/>
  <c r="J291" i="33"/>
  <c r="J307" i="33"/>
  <c r="AB299" i="33"/>
  <c r="BH288" i="33"/>
  <c r="BH306" i="33"/>
  <c r="BH307" i="33"/>
  <c r="BP302" i="33"/>
  <c r="BP303" i="33"/>
  <c r="BI298" i="33"/>
  <c r="BI307" i="33"/>
  <c r="BI299" i="33"/>
  <c r="V288" i="33"/>
  <c r="V306" i="33"/>
  <c r="V302" i="33"/>
  <c r="BB306" i="33"/>
  <c r="BB289" i="33"/>
  <c r="BB292" i="33"/>
  <c r="P289" i="33"/>
  <c r="P302" i="33"/>
  <c r="P306" i="33"/>
  <c r="AF292" i="33"/>
  <c r="AV290" i="33"/>
  <c r="AV302" i="33"/>
  <c r="AV307" i="33"/>
  <c r="BL289" i="33"/>
  <c r="BL303" i="33"/>
  <c r="BL307" i="33"/>
  <c r="BO288" i="33"/>
  <c r="BO307" i="33"/>
  <c r="BO306" i="33"/>
  <c r="X303" i="33"/>
  <c r="BH299" i="33"/>
  <c r="S289" i="33"/>
  <c r="S290" i="33"/>
  <c r="S293" i="33"/>
  <c r="K289" i="33"/>
  <c r="S299" i="33"/>
  <c r="S298" i="33"/>
  <c r="S288" i="33"/>
  <c r="S306" i="33"/>
  <c r="BY258" i="34"/>
  <c r="BY248" i="34" s="1"/>
  <c r="BY250" i="34" s="1"/>
  <c r="BY306" i="34"/>
  <c r="BY290" i="34"/>
  <c r="BY288" i="34"/>
  <c r="BY307" i="34"/>
  <c r="BY298" i="34"/>
  <c r="BY302" i="34"/>
  <c r="BY299" i="34"/>
  <c r="BY303" i="34"/>
  <c r="BY292" i="34"/>
  <c r="BY291" i="34"/>
  <c r="BY293" i="34"/>
  <c r="BY289" i="34"/>
  <c r="R258" i="34"/>
  <c r="R248" i="34" s="1"/>
  <c r="R250" i="34" s="1"/>
  <c r="R298" i="34"/>
  <c r="R288" i="34"/>
  <c r="R306" i="34"/>
  <c r="AT270" i="34"/>
  <c r="AT288" i="34"/>
  <c r="AT289" i="34"/>
  <c r="AS258" i="34"/>
  <c r="AS248" i="34" s="1"/>
  <c r="AS250" i="34" s="1"/>
  <c r="AS302" i="34"/>
  <c r="AS291" i="34"/>
  <c r="AS303" i="34"/>
  <c r="AS306" i="34"/>
  <c r="AS290" i="34"/>
  <c r="AS299" i="34"/>
  <c r="AS288" i="34"/>
  <c r="AS293" i="34"/>
  <c r="AS298" i="34"/>
  <c r="M258" i="34"/>
  <c r="M248" i="34" s="1"/>
  <c r="M250" i="34" s="1"/>
  <c r="M306" i="34"/>
  <c r="M291" i="34"/>
  <c r="M298" i="34"/>
  <c r="M303" i="34"/>
  <c r="M290" i="34"/>
  <c r="M292" i="34"/>
  <c r="M307" i="34"/>
  <c r="M299" i="34"/>
  <c r="M289" i="34"/>
  <c r="M302" i="34"/>
  <c r="M293" i="34"/>
  <c r="M288" i="34"/>
  <c r="P258" i="34"/>
  <c r="P248" i="34" s="1"/>
  <c r="P250" i="34" s="1"/>
  <c r="P307" i="34"/>
  <c r="P289" i="34"/>
  <c r="P293" i="34"/>
  <c r="P299" i="34"/>
  <c r="P288" i="34"/>
  <c r="P292" i="34"/>
  <c r="P291" i="34"/>
  <c r="P303" i="34"/>
  <c r="P298" i="34"/>
  <c r="P306" i="34"/>
  <c r="P290" i="34"/>
  <c r="P302" i="34"/>
  <c r="BQ258" i="34"/>
  <c r="BQ248" i="34" s="1"/>
  <c r="BQ250" i="34" s="1"/>
  <c r="BQ306" i="34"/>
  <c r="BQ290" i="34"/>
  <c r="BQ288" i="34"/>
  <c r="BQ307" i="34"/>
  <c r="BQ298" i="34"/>
  <c r="BQ302" i="34"/>
  <c r="BQ299" i="34"/>
  <c r="BQ303" i="34"/>
  <c r="BQ292" i="34"/>
  <c r="BQ291" i="34"/>
  <c r="BQ293" i="34"/>
  <c r="BQ289" i="34"/>
  <c r="AX258" i="34"/>
  <c r="AX248" i="34" s="1"/>
  <c r="AX250" i="34" s="1"/>
  <c r="AX306" i="34"/>
  <c r="AX291" i="34"/>
  <c r="AX298" i="34"/>
  <c r="AK258" i="34"/>
  <c r="AK248" i="34" s="1"/>
  <c r="AK250" i="34" s="1"/>
  <c r="AK302" i="34"/>
  <c r="AK290" i="34"/>
  <c r="AK293" i="34"/>
  <c r="AK306" i="34"/>
  <c r="AK289" i="34"/>
  <c r="AK298" i="34"/>
  <c r="AK292" i="34"/>
  <c r="AK288" i="34"/>
  <c r="AK299" i="34"/>
  <c r="AK307" i="34"/>
  <c r="AK291" i="34"/>
  <c r="AK303" i="34"/>
  <c r="CB258" i="34"/>
  <c r="CB248" i="34" s="1"/>
  <c r="CB250" i="34" s="1"/>
  <c r="CB299" i="34"/>
  <c r="CB298" i="34"/>
  <c r="CB288" i="34"/>
  <c r="CB302" i="34"/>
  <c r="CB291" i="34"/>
  <c r="CB303" i="34"/>
  <c r="CB292" i="34"/>
  <c r="CB289" i="34"/>
  <c r="CB293" i="34"/>
  <c r="CB307" i="34"/>
  <c r="CB306" i="34"/>
  <c r="CB290" i="34"/>
  <c r="BG258" i="34"/>
  <c r="BG248" i="34" s="1"/>
  <c r="BG250" i="34" s="1"/>
  <c r="BG306" i="34"/>
  <c r="BG293" i="34"/>
  <c r="BG288" i="34"/>
  <c r="BG298" i="34"/>
  <c r="BG292" i="34"/>
  <c r="BG307" i="34"/>
  <c r="BG290" i="34"/>
  <c r="BG299" i="34"/>
  <c r="BG289" i="34"/>
  <c r="AU289" i="34"/>
  <c r="AU290" i="34"/>
  <c r="AU306" i="34"/>
  <c r="BL292" i="34"/>
  <c r="BL289" i="34"/>
  <c r="BL299" i="34"/>
  <c r="AY307" i="34"/>
  <c r="BM292" i="34"/>
  <c r="AL293" i="34"/>
  <c r="AE288" i="34"/>
  <c r="Z293" i="34"/>
  <c r="BN293" i="34"/>
  <c r="K307" i="34"/>
  <c r="AA307" i="34"/>
  <c r="AQ293" i="34"/>
  <c r="AQ306" i="34"/>
  <c r="T293" i="34"/>
  <c r="AU291" i="34"/>
  <c r="AU303" i="34"/>
  <c r="BL293" i="34"/>
  <c r="BL290" i="34"/>
  <c r="BL307" i="34"/>
  <c r="AY288" i="34"/>
  <c r="AY302" i="34"/>
  <c r="AM290" i="34"/>
  <c r="BJ293" i="34"/>
  <c r="AE290" i="34"/>
  <c r="AW302" i="34"/>
  <c r="BL306" i="34"/>
  <c r="AO292" i="34"/>
  <c r="BN306" i="34"/>
  <c r="K303" i="34"/>
  <c r="AA291" i="34"/>
  <c r="AQ292" i="34"/>
  <c r="AQ298" i="34"/>
  <c r="BA302" i="33"/>
  <c r="O306" i="33"/>
  <c r="AY298" i="33"/>
  <c r="CA290" i="33"/>
  <c r="CA299" i="33"/>
  <c r="CA293" i="33"/>
  <c r="AK292" i="33"/>
  <c r="AT302" i="33"/>
  <c r="R302" i="33"/>
  <c r="AH293" i="33"/>
  <c r="BA298" i="33"/>
  <c r="BA307" i="33"/>
  <c r="K290" i="33"/>
  <c r="AA307" i="33"/>
  <c r="AQ306" i="33"/>
  <c r="AP290" i="33"/>
  <c r="BL306" i="33"/>
  <c r="CA298" i="33"/>
  <c r="CA307" i="33"/>
  <c r="CA303" i="33"/>
  <c r="U298" i="33"/>
  <c r="BA290" i="33"/>
  <c r="BA306" i="33"/>
  <c r="K306" i="33"/>
  <c r="AB292" i="33"/>
  <c r="CA288" i="33"/>
  <c r="CA289" i="33"/>
  <c r="CA292" i="33"/>
  <c r="AH298" i="33"/>
  <c r="U290" i="33"/>
  <c r="BA293" i="33"/>
  <c r="X299" i="33"/>
  <c r="AN299" i="33"/>
  <c r="M306" i="33"/>
  <c r="AS290" i="33"/>
  <c r="AL292" i="33"/>
  <c r="J292" i="33"/>
  <c r="T303" i="33"/>
  <c r="T306" i="33"/>
  <c r="AB293" i="33"/>
  <c r="AZ303" i="33"/>
  <c r="AZ299" i="33"/>
  <c r="BP299" i="33"/>
  <c r="BI293" i="33"/>
  <c r="BI292" i="33"/>
  <c r="CA306" i="33"/>
  <c r="CA291" i="33"/>
  <c r="CA302" i="33"/>
  <c r="BT258" i="32"/>
  <c r="BT248" i="32" s="1"/>
  <c r="BT250" i="32" s="1"/>
  <c r="BT292" i="32"/>
  <c r="BT289" i="32"/>
  <c r="BT293" i="32"/>
  <c r="BT307" i="32"/>
  <c r="BT306" i="32"/>
  <c r="BT290" i="32"/>
  <c r="BT299" i="32"/>
  <c r="BT298" i="32"/>
  <c r="BT288" i="32"/>
  <c r="BT302" i="32"/>
  <c r="BT291" i="32"/>
  <c r="BT303" i="32"/>
  <c r="AP258" i="32"/>
  <c r="AP248" i="32" s="1"/>
  <c r="AP250" i="32" s="1"/>
  <c r="AP303" i="32"/>
  <c r="AP291" i="32"/>
  <c r="AP299" i="32"/>
  <c r="R258" i="32"/>
  <c r="R248" i="32" s="1"/>
  <c r="R250" i="32" s="1"/>
  <c r="R302" i="32"/>
  <c r="R288" i="32"/>
  <c r="R299" i="32"/>
  <c r="R292" i="32"/>
  <c r="R291" i="32"/>
  <c r="R298" i="32"/>
  <c r="R307" i="32"/>
  <c r="R290" i="32"/>
  <c r="R293" i="32"/>
  <c r="AS291" i="32"/>
  <c r="H293" i="32"/>
  <c r="Y289" i="32"/>
  <c r="Y298" i="32"/>
  <c r="Y306" i="32"/>
  <c r="BE302" i="32"/>
  <c r="BE291" i="32"/>
  <c r="BE307" i="32"/>
  <c r="O290" i="32"/>
  <c r="O299" i="32"/>
  <c r="O307" i="32"/>
  <c r="AK298" i="32"/>
  <c r="Q288" i="32"/>
  <c r="Q299" i="32"/>
  <c r="Q306" i="32"/>
  <c r="AW293" i="32"/>
  <c r="AW291" i="32"/>
  <c r="AW307" i="32"/>
  <c r="AE307" i="32"/>
  <c r="AC292" i="32"/>
  <c r="AC290" i="32"/>
  <c r="AC307" i="32"/>
  <c r="K307" i="32"/>
  <c r="K292" i="32"/>
  <c r="S307" i="32"/>
  <c r="AA298" i="32"/>
  <c r="AA290" i="32"/>
  <c r="AA302" i="32"/>
  <c r="AI291" i="32"/>
  <c r="AI306" i="32"/>
  <c r="AQ288" i="32"/>
  <c r="AY298" i="32"/>
  <c r="CK258" i="32"/>
  <c r="CK248" i="32" s="1"/>
  <c r="CK250" i="32" s="1"/>
  <c r="CK299" i="32"/>
  <c r="CK298" i="32"/>
  <c r="CK302" i="32"/>
  <c r="CK291" i="32"/>
  <c r="CK303" i="32"/>
  <c r="CK292" i="32"/>
  <c r="CK289" i="32"/>
  <c r="CK293" i="32"/>
  <c r="CK288" i="32"/>
  <c r="CK307" i="32"/>
  <c r="CK306" i="32"/>
  <c r="CK290" i="32"/>
  <c r="AG258" i="32"/>
  <c r="AG248" i="32" s="1"/>
  <c r="AG250" i="32" s="1"/>
  <c r="AG307" i="32"/>
  <c r="AG289" i="32"/>
  <c r="AG303" i="32"/>
  <c r="AG288" i="32"/>
  <c r="AG298" i="32"/>
  <c r="AG302" i="32"/>
  <c r="AG306" i="32"/>
  <c r="AG291" i="32"/>
  <c r="AG292" i="32"/>
  <c r="CS258" i="32"/>
  <c r="CS248" i="32" s="1"/>
  <c r="CS250" i="32" s="1"/>
  <c r="CS299" i="32"/>
  <c r="CS298" i="32"/>
  <c r="CS302" i="32"/>
  <c r="CS291" i="32"/>
  <c r="CS303" i="32"/>
  <c r="CS292" i="32"/>
  <c r="CS289" i="32"/>
  <c r="CS293" i="32"/>
  <c r="CS288" i="32"/>
  <c r="CS307" i="32"/>
  <c r="CS306" i="32"/>
  <c r="CS290" i="32"/>
  <c r="CC258" i="32"/>
  <c r="CC248" i="32" s="1"/>
  <c r="CC250" i="32" s="1"/>
  <c r="CC299" i="32"/>
  <c r="CC303" i="32"/>
  <c r="CC292" i="32"/>
  <c r="CC291" i="32"/>
  <c r="CC293" i="32"/>
  <c r="CC289" i="32"/>
  <c r="CC306" i="32"/>
  <c r="CC290" i="32"/>
  <c r="CC288" i="32"/>
  <c r="CC307" i="32"/>
  <c r="CC298" i="32"/>
  <c r="CC302" i="32"/>
  <c r="CM258" i="32"/>
  <c r="CM248" i="32" s="1"/>
  <c r="CM250" i="32" s="1"/>
  <c r="CM293" i="32"/>
  <c r="CM307" i="32"/>
  <c r="CM306" i="32"/>
  <c r="CM290" i="32"/>
  <c r="CM299" i="32"/>
  <c r="CM298" i="32"/>
  <c r="CM302" i="32"/>
  <c r="CM291" i="32"/>
  <c r="CM288" i="32"/>
  <c r="CM303" i="32"/>
  <c r="CM292" i="32"/>
  <c r="CM289" i="32"/>
  <c r="BM258" i="32"/>
  <c r="BM248" i="32" s="1"/>
  <c r="BM250" i="32" s="1"/>
  <c r="BM290" i="32"/>
  <c r="BM292" i="32"/>
  <c r="BM299" i="32"/>
  <c r="BM289" i="32"/>
  <c r="BM303" i="32"/>
  <c r="BM293" i="32"/>
  <c r="BM291" i="32"/>
  <c r="BM302" i="32"/>
  <c r="AS302" i="32"/>
  <c r="AS298" i="32"/>
  <c r="Y292" i="32"/>
  <c r="Y290" i="32"/>
  <c r="Y303" i="32"/>
  <c r="BE288" i="32"/>
  <c r="BE298" i="32"/>
  <c r="O289" i="32"/>
  <c r="O293" i="32"/>
  <c r="O292" i="32"/>
  <c r="AK293" i="32"/>
  <c r="AK302" i="32"/>
  <c r="Q292" i="32"/>
  <c r="Q289" i="32"/>
  <c r="Q298" i="32"/>
  <c r="AW288" i="32"/>
  <c r="AW298" i="32"/>
  <c r="AW306" i="32"/>
  <c r="W307" i="32"/>
  <c r="AE288" i="32"/>
  <c r="AE293" i="32"/>
  <c r="AE292" i="32"/>
  <c r="AC302" i="32"/>
  <c r="AC291" i="32"/>
  <c r="AC306" i="32"/>
  <c r="K299" i="32"/>
  <c r="AA289" i="32"/>
  <c r="AA293" i="32"/>
  <c r="AA303" i="32"/>
  <c r="AI302" i="32"/>
  <c r="AI299" i="32"/>
  <c r="AQ298" i="32"/>
  <c r="AQ292" i="32"/>
  <c r="AY288" i="32"/>
  <c r="BO258" i="32"/>
  <c r="BO248" i="32" s="1"/>
  <c r="BO250" i="32" s="1"/>
  <c r="BO307" i="32"/>
  <c r="BO291" i="32"/>
  <c r="BO303" i="32"/>
  <c r="BO306" i="32"/>
  <c r="BO289" i="32"/>
  <c r="BO292" i="32"/>
  <c r="BO290" i="32"/>
  <c r="BO293" i="32"/>
  <c r="BO298" i="32"/>
  <c r="CE258" i="32"/>
  <c r="CE248" i="32" s="1"/>
  <c r="CE250" i="32" s="1"/>
  <c r="CE293" i="32"/>
  <c r="CE307" i="32"/>
  <c r="CE298" i="32"/>
  <c r="CE290" i="32"/>
  <c r="CE299" i="32"/>
  <c r="CE289" i="32"/>
  <c r="CE302" i="32"/>
  <c r="CE291" i="32"/>
  <c r="CE288" i="32"/>
  <c r="CE303" i="32"/>
  <c r="CE292" i="32"/>
  <c r="CE306" i="32"/>
  <c r="BU258" i="32"/>
  <c r="BU248" i="32" s="1"/>
  <c r="BU250" i="32" s="1"/>
  <c r="BU299" i="32"/>
  <c r="BU303" i="32"/>
  <c r="BU292" i="32"/>
  <c r="BU291" i="32"/>
  <c r="BU293" i="32"/>
  <c r="BU289" i="32"/>
  <c r="BU306" i="32"/>
  <c r="BU290" i="32"/>
  <c r="BU288" i="32"/>
  <c r="BU307" i="32"/>
  <c r="BU298" i="32"/>
  <c r="BU302" i="32"/>
  <c r="CN258" i="32"/>
  <c r="CN248" i="32" s="1"/>
  <c r="CN250" i="32" s="1"/>
  <c r="CN292" i="32"/>
  <c r="CN289" i="32"/>
  <c r="CN293" i="32"/>
  <c r="CN307" i="32"/>
  <c r="CN306" i="32"/>
  <c r="CN290" i="32"/>
  <c r="CN299" i="32"/>
  <c r="CN298" i="32"/>
  <c r="CN288" i="32"/>
  <c r="CN302" i="32"/>
  <c r="CN291" i="32"/>
  <c r="CN303" i="32"/>
  <c r="AS292" i="32"/>
  <c r="AS306" i="32"/>
  <c r="H288" i="32"/>
  <c r="Y293" i="32"/>
  <c r="Y291" i="32"/>
  <c r="Y299" i="32"/>
  <c r="BE292" i="32"/>
  <c r="BE289" i="32"/>
  <c r="BE303" i="32"/>
  <c r="Q302" i="32"/>
  <c r="Q290" i="32"/>
  <c r="Q303" i="32"/>
  <c r="AW292" i="32"/>
  <c r="AW289" i="32"/>
  <c r="AW303" i="32"/>
  <c r="AC293" i="32"/>
  <c r="AC288" i="32"/>
  <c r="AC298" i="32"/>
  <c r="K306" i="32"/>
  <c r="S298" i="32"/>
  <c r="AA306" i="32"/>
  <c r="AA291" i="32"/>
  <c r="AA292" i="32"/>
  <c r="AI288" i="32"/>
  <c r="AI293" i="32"/>
  <c r="AQ289" i="32"/>
  <c r="AQ299" i="32"/>
  <c r="AY293" i="32"/>
  <c r="I258" i="32"/>
  <c r="I248" i="32" s="1"/>
  <c r="I250" i="32" s="1"/>
  <c r="I298" i="32"/>
  <c r="I290" i="32"/>
  <c r="I292" i="32"/>
  <c r="BG258" i="32"/>
  <c r="BG248" i="32" s="1"/>
  <c r="BG250" i="32" s="1"/>
  <c r="BG303" i="32"/>
  <c r="BG290" i="32"/>
  <c r="BG289" i="32"/>
  <c r="BG299" i="32"/>
  <c r="BG288" i="32"/>
  <c r="BG306" i="32"/>
  <c r="BG292" i="32"/>
  <c r="BG307" i="32"/>
  <c r="BG302" i="32"/>
  <c r="BG293" i="32"/>
  <c r="BG291" i="32"/>
  <c r="BW258" i="32"/>
  <c r="BW248" i="32" s="1"/>
  <c r="BW250" i="32" s="1"/>
  <c r="BW293" i="32"/>
  <c r="BW307" i="32"/>
  <c r="BW298" i="32"/>
  <c r="BW290" i="32"/>
  <c r="BW299" i="32"/>
  <c r="BW289" i="32"/>
  <c r="BW302" i="32"/>
  <c r="BW291" i="32"/>
  <c r="BW288" i="32"/>
  <c r="BW303" i="32"/>
  <c r="BW292" i="32"/>
  <c r="BW306" i="32"/>
  <c r="AO258" i="32"/>
  <c r="AO248" i="32" s="1"/>
  <c r="AO250" i="32" s="1"/>
  <c r="AO299" i="32"/>
  <c r="AO291" i="32"/>
  <c r="AO293" i="32"/>
  <c r="AO303" i="32"/>
  <c r="AO290" i="32"/>
  <c r="AO292" i="32"/>
  <c r="AO306" i="32"/>
  <c r="AO298" i="32"/>
  <c r="AO289" i="32"/>
  <c r="AO307" i="32"/>
  <c r="AO302" i="32"/>
  <c r="AO288" i="32"/>
  <c r="BX258" i="32"/>
  <c r="BX248" i="32" s="1"/>
  <c r="BX250" i="32" s="1"/>
  <c r="BX292" i="32"/>
  <c r="BX289" i="32"/>
  <c r="BX293" i="32"/>
  <c r="BX307" i="32"/>
  <c r="BX306" i="32"/>
  <c r="BX290" i="32"/>
  <c r="BX299" i="32"/>
  <c r="BX298" i="32"/>
  <c r="BX288" i="32"/>
  <c r="BX302" i="32"/>
  <c r="BX291" i="32"/>
  <c r="BX303" i="32"/>
  <c r="AS288" i="32"/>
  <c r="H291" i="32"/>
  <c r="Y288" i="32"/>
  <c r="Y302" i="32"/>
  <c r="Y307" i="32"/>
  <c r="BE293" i="32"/>
  <c r="BE290" i="32"/>
  <c r="BE299" i="32"/>
  <c r="Q293" i="32"/>
  <c r="Q291" i="32"/>
  <c r="Q307" i="32"/>
  <c r="AW302" i="32"/>
  <c r="AW290" i="32"/>
  <c r="AW299" i="32"/>
  <c r="AC303" i="32"/>
  <c r="AC289" i="32"/>
  <c r="AC299" i="32"/>
  <c r="BI307" i="32"/>
  <c r="K298" i="32"/>
  <c r="K293" i="32"/>
  <c r="S288" i="32"/>
  <c r="AA307" i="32"/>
  <c r="AA288" i="32"/>
  <c r="AA299" i="32"/>
  <c r="AI289" i="32"/>
  <c r="AI290" i="32"/>
  <c r="AI292" i="32"/>
  <c r="AQ307" i="32"/>
  <c r="BA298" i="32"/>
  <c r="L307" i="32"/>
  <c r="L298" i="32"/>
  <c r="AR299" i="32"/>
  <c r="L289" i="32"/>
  <c r="T303" i="32"/>
  <c r="AR258" i="31"/>
  <c r="AR248" i="31" s="1"/>
  <c r="AR250" i="31" s="1"/>
  <c r="AR306" i="31"/>
  <c r="AR307" i="31"/>
  <c r="AR289" i="31"/>
  <c r="AR303" i="31"/>
  <c r="AS258" i="31"/>
  <c r="AS248" i="31" s="1"/>
  <c r="AS250" i="31" s="1"/>
  <c r="AS290" i="31"/>
  <c r="AS292" i="31"/>
  <c r="AS293" i="31"/>
  <c r="BS258" i="31"/>
  <c r="BS248" i="31" s="1"/>
  <c r="BS250" i="31" s="1"/>
  <c r="BS293" i="31"/>
  <c r="BS307" i="31"/>
  <c r="BS288" i="31"/>
  <c r="BS290" i="31"/>
  <c r="BS299" i="31"/>
  <c r="BS306" i="31"/>
  <c r="BS302" i="31"/>
  <c r="BS291" i="31"/>
  <c r="BS298" i="31"/>
  <c r="BS303" i="31"/>
  <c r="BS292" i="31"/>
  <c r="BS289" i="31"/>
  <c r="Z298" i="31"/>
  <c r="BA288" i="31"/>
  <c r="BA290" i="31"/>
  <c r="BA299" i="31"/>
  <c r="BI292" i="31"/>
  <c r="BI290" i="31"/>
  <c r="BI291" i="31"/>
  <c r="H289" i="31"/>
  <c r="I288" i="31"/>
  <c r="I290" i="31"/>
  <c r="I299" i="31"/>
  <c r="R292" i="31"/>
  <c r="L291" i="31"/>
  <c r="L293" i="31"/>
  <c r="L303" i="31"/>
  <c r="T289" i="31"/>
  <c r="T299" i="31"/>
  <c r="T303" i="31"/>
  <c r="AR291" i="31"/>
  <c r="AR292" i="31"/>
  <c r="AF290" i="31"/>
  <c r="S270" i="31"/>
  <c r="S298" i="31"/>
  <c r="S288" i="31"/>
  <c r="S299" i="31"/>
  <c r="S293" i="31"/>
  <c r="S289" i="31"/>
  <c r="AH270" i="31"/>
  <c r="AH299" i="31"/>
  <c r="AH293" i="31"/>
  <c r="AH298" i="31"/>
  <c r="AH302" i="31"/>
  <c r="AH291" i="31"/>
  <c r="AH288" i="31"/>
  <c r="AH307" i="31"/>
  <c r="AH306" i="31"/>
  <c r="AH289" i="31"/>
  <c r="N289" i="31"/>
  <c r="CA258" i="31"/>
  <c r="CA248" i="31" s="1"/>
  <c r="CA250" i="31" s="1"/>
  <c r="CA293" i="31"/>
  <c r="CA307" i="31"/>
  <c r="CA298" i="31"/>
  <c r="CA290" i="31"/>
  <c r="CA299" i="31"/>
  <c r="CA288" i="31"/>
  <c r="CA302" i="31"/>
  <c r="CA291" i="31"/>
  <c r="CA306" i="31"/>
  <c r="CA303" i="31"/>
  <c r="CA292" i="31"/>
  <c r="CA289" i="31"/>
  <c r="L290" i="31"/>
  <c r="L299" i="31"/>
  <c r="L292" i="31"/>
  <c r="T291" i="31"/>
  <c r="AR299" i="31"/>
  <c r="AR298" i="31"/>
  <c r="AF270" i="31"/>
  <c r="AF298" i="31"/>
  <c r="AF292" i="31"/>
  <c r="AF291" i="31"/>
  <c r="AF306" i="31"/>
  <c r="AF299" i="31"/>
  <c r="AF288" i="31"/>
  <c r="AA270" i="31"/>
  <c r="AA290" i="31"/>
  <c r="AA288" i="31"/>
  <c r="AA292" i="31"/>
  <c r="AC288" i="31"/>
  <c r="AH303" i="31"/>
  <c r="BJ270" i="31"/>
  <c r="BJ292" i="31"/>
  <c r="BJ291" i="31"/>
  <c r="BJ289" i="31"/>
  <c r="BJ302" i="31"/>
  <c r="BJ293" i="31"/>
  <c r="W270" i="31"/>
  <c r="W303" i="31"/>
  <c r="W299" i="31"/>
  <c r="W290" i="31"/>
  <c r="W292" i="31"/>
  <c r="W298" i="31"/>
  <c r="W288" i="31"/>
  <c r="W302" i="31"/>
  <c r="W306" i="31"/>
  <c r="W289" i="31"/>
  <c r="T258" i="31"/>
  <c r="T248" i="31" s="1"/>
  <c r="T250" i="31" s="1"/>
  <c r="T306" i="31"/>
  <c r="AK258" i="31"/>
  <c r="AK248" i="31" s="1"/>
  <c r="AK250" i="31" s="1"/>
  <c r="AK302" i="31"/>
  <c r="AK288" i="31"/>
  <c r="AK290" i="31"/>
  <c r="AK299" i="31"/>
  <c r="AK298" i="31"/>
  <c r="Z292" i="31"/>
  <c r="BA303" i="31"/>
  <c r="BA302" i="31"/>
  <c r="BA306" i="31"/>
  <c r="BI303" i="31"/>
  <c r="BI302" i="31"/>
  <c r="BI307" i="31"/>
  <c r="H307" i="31"/>
  <c r="I292" i="31"/>
  <c r="I298" i="31"/>
  <c r="I306" i="31"/>
  <c r="R303" i="31"/>
  <c r="AX303" i="31"/>
  <c r="AX292" i="31"/>
  <c r="L288" i="31"/>
  <c r="L302" i="31"/>
  <c r="L298" i="31"/>
  <c r="T290" i="31"/>
  <c r="T293" i="31"/>
  <c r="T307" i="31"/>
  <c r="AR290" i="31"/>
  <c r="AR302" i="31"/>
  <c r="AF302" i="31"/>
  <c r="AD270" i="31"/>
  <c r="AD292" i="31"/>
  <c r="AD293" i="31"/>
  <c r="AD290" i="31"/>
  <c r="AD302" i="31"/>
  <c r="AD288" i="31"/>
  <c r="O270" i="31"/>
  <c r="O289" i="31"/>
  <c r="O288" i="31"/>
  <c r="O307" i="31"/>
  <c r="AC258" i="31"/>
  <c r="AC248" i="31" s="1"/>
  <c r="AC250" i="31" s="1"/>
  <c r="AC293" i="31"/>
  <c r="AC303" i="31"/>
  <c r="AC298" i="31"/>
  <c r="AC292" i="31"/>
  <c r="AC299" i="31"/>
  <c r="AC290" i="31"/>
  <c r="U258" i="31"/>
  <c r="U248" i="31" s="1"/>
  <c r="U250" i="31" s="1"/>
  <c r="U302" i="31"/>
  <c r="U289" i="31"/>
  <c r="N299" i="31"/>
  <c r="N291" i="31"/>
  <c r="N306" i="31"/>
  <c r="N302" i="31"/>
  <c r="N290" i="31"/>
  <c r="N288" i="31"/>
  <c r="N307" i="31"/>
  <c r="N298" i="31"/>
  <c r="N303" i="31"/>
  <c r="R290" i="31"/>
  <c r="L289" i="31"/>
  <c r="L307" i="31"/>
  <c r="L306" i="31"/>
  <c r="T288" i="31"/>
  <c r="T292" i="31"/>
  <c r="T298" i="31"/>
  <c r="AR288" i="31"/>
  <c r="AR293" i="31"/>
  <c r="AF289" i="31"/>
  <c r="AF307" i="31"/>
  <c r="AC307" i="31"/>
  <c r="AH292" i="31"/>
  <c r="BN270" i="31"/>
  <c r="BN302" i="31"/>
  <c r="BN291" i="31"/>
  <c r="BN298" i="31"/>
  <c r="BN292" i="31"/>
  <c r="BN290" i="31"/>
  <c r="BN303" i="31"/>
  <c r="BN299" i="31"/>
  <c r="BN293" i="31"/>
  <c r="BN288" i="31"/>
  <c r="N293" i="31"/>
  <c r="AL270" i="31"/>
  <c r="AL303" i="31"/>
  <c r="AL288" i="31"/>
  <c r="AL292" i="31"/>
  <c r="BM302" i="31"/>
  <c r="BM291" i="31"/>
  <c r="K299" i="31"/>
  <c r="K293" i="31"/>
  <c r="AI299" i="31"/>
  <c r="AI290" i="31"/>
  <c r="AI303" i="31"/>
  <c r="X306" i="31"/>
  <c r="AT299" i="31"/>
  <c r="BB303" i="31"/>
  <c r="BB302" i="31"/>
  <c r="AE299" i="31"/>
  <c r="AE303" i="31"/>
  <c r="AM290" i="31"/>
  <c r="AM293" i="31"/>
  <c r="AU307" i="31"/>
  <c r="BC303" i="31"/>
  <c r="AV293" i="31"/>
  <c r="AM299" i="31"/>
  <c r="AU288" i="31"/>
  <c r="BM303" i="31"/>
  <c r="K289" i="31"/>
  <c r="K292" i="31"/>
  <c r="AI292" i="31"/>
  <c r="AI291" i="31"/>
  <c r="AI293" i="31"/>
  <c r="AQ307" i="31"/>
  <c r="AQ303" i="31"/>
  <c r="X298" i="31"/>
  <c r="M288" i="31"/>
  <c r="M299" i="31"/>
  <c r="V298" i="31"/>
  <c r="V289" i="31"/>
  <c r="V302" i="31"/>
  <c r="AT293" i="31"/>
  <c r="AT290" i="31"/>
  <c r="AT302" i="31"/>
  <c r="BB288" i="31"/>
  <c r="BB293" i="31"/>
  <c r="BB292" i="31"/>
  <c r="AE290" i="31"/>
  <c r="AE292" i="31"/>
  <c r="AE293" i="31"/>
  <c r="AM288" i="31"/>
  <c r="AM292" i="31"/>
  <c r="AU289" i="31"/>
  <c r="BC293" i="31"/>
  <c r="Q292" i="30"/>
  <c r="AG299" i="30"/>
  <c r="AW291" i="30"/>
  <c r="AW306" i="30"/>
  <c r="AW307" i="30"/>
  <c r="BM290" i="30"/>
  <c r="BM293" i="30"/>
  <c r="BM307" i="30"/>
  <c r="K289" i="30"/>
  <c r="AA288" i="30"/>
  <c r="AA303" i="30"/>
  <c r="AC293" i="30"/>
  <c r="AS292" i="30"/>
  <c r="O302" i="30"/>
  <c r="O291" i="30"/>
  <c r="O306" i="30"/>
  <c r="BC289" i="30"/>
  <c r="AJ307" i="30"/>
  <c r="AO291" i="30"/>
  <c r="AO306" i="30"/>
  <c r="AO307" i="30"/>
  <c r="BE290" i="30"/>
  <c r="BE293" i="30"/>
  <c r="BE307" i="30"/>
  <c r="S288" i="30"/>
  <c r="AY302" i="30"/>
  <c r="AY291" i="30"/>
  <c r="AY303" i="30"/>
  <c r="BO292" i="30"/>
  <c r="BO290" i="30"/>
  <c r="BO306" i="30"/>
  <c r="BU302" i="30"/>
  <c r="BU298" i="30"/>
  <c r="BU307" i="30"/>
  <c r="CC288" i="30"/>
  <c r="CC298" i="30"/>
  <c r="CC307" i="30"/>
  <c r="CK288" i="30"/>
  <c r="CK298" i="30"/>
  <c r="CK307" i="30"/>
  <c r="CS288" i="30"/>
  <c r="CS298" i="30"/>
  <c r="CS299" i="30"/>
  <c r="CE306" i="30"/>
  <c r="CE307" i="30"/>
  <c r="CE293" i="30"/>
  <c r="BQ292" i="30"/>
  <c r="BQ303" i="30"/>
  <c r="BQ299" i="30"/>
  <c r="BW306" i="30"/>
  <c r="BW307" i="30"/>
  <c r="BW293" i="30"/>
  <c r="CM306" i="30"/>
  <c r="CM307" i="30"/>
  <c r="CM293" i="30"/>
  <c r="AG306" i="30"/>
  <c r="AW288" i="30"/>
  <c r="AW299" i="30"/>
  <c r="AW292" i="30"/>
  <c r="BM291" i="30"/>
  <c r="BM292" i="30"/>
  <c r="BM306" i="30"/>
  <c r="K307" i="30"/>
  <c r="AA289" i="30"/>
  <c r="AC307" i="30"/>
  <c r="N292" i="30"/>
  <c r="AD292" i="30"/>
  <c r="AD298" i="30"/>
  <c r="AT293" i="30"/>
  <c r="O288" i="30"/>
  <c r="O299" i="30"/>
  <c r="O303" i="30"/>
  <c r="W299" i="30"/>
  <c r="BC293" i="30"/>
  <c r="BC299" i="30"/>
  <c r="AJ290" i="30"/>
  <c r="AJ306" i="30"/>
  <c r="Y288" i="30"/>
  <c r="AO288" i="30"/>
  <c r="AO299" i="30"/>
  <c r="AO292" i="30"/>
  <c r="BE291" i="30"/>
  <c r="BE292" i="30"/>
  <c r="S289" i="30"/>
  <c r="AI293" i="30"/>
  <c r="AY293" i="30"/>
  <c r="AY288" i="30"/>
  <c r="AY299" i="30"/>
  <c r="BO302" i="30"/>
  <c r="BO291" i="30"/>
  <c r="BO303" i="30"/>
  <c r="BU288" i="30"/>
  <c r="BU290" i="30"/>
  <c r="BU306" i="30"/>
  <c r="CC289" i="30"/>
  <c r="CC290" i="30"/>
  <c r="CC306" i="30"/>
  <c r="CK289" i="30"/>
  <c r="CK290" i="30"/>
  <c r="CK306" i="30"/>
  <c r="CS290" i="30"/>
  <c r="CS306" i="30"/>
  <c r="CS307" i="30"/>
  <c r="CE289" i="30"/>
  <c r="CE292" i="30"/>
  <c r="CE303" i="30"/>
  <c r="BQ302" i="30"/>
  <c r="BQ298" i="30"/>
  <c r="BQ307" i="30"/>
  <c r="BW289" i="30"/>
  <c r="BW292" i="30"/>
  <c r="BW303" i="30"/>
  <c r="CM289" i="30"/>
  <c r="CM292" i="30"/>
  <c r="CM303" i="30"/>
  <c r="AM290" i="30"/>
  <c r="AM306" i="30"/>
  <c r="Q288" i="30"/>
  <c r="AG288" i="30"/>
  <c r="AG292" i="30"/>
  <c r="AW289" i="30"/>
  <c r="AW298" i="30"/>
  <c r="AW302" i="30"/>
  <c r="BM288" i="30"/>
  <c r="BM299" i="30"/>
  <c r="BM302" i="30"/>
  <c r="AA299" i="30"/>
  <c r="AD307" i="30"/>
  <c r="AT303" i="30"/>
  <c r="Y299" i="30"/>
  <c r="AO289" i="30"/>
  <c r="AO298" i="30"/>
  <c r="AO302" i="30"/>
  <c r="BE288" i="30"/>
  <c r="BE299" i="30"/>
  <c r="BE302" i="30"/>
  <c r="S293" i="30"/>
  <c r="S299" i="30"/>
  <c r="AI288" i="30"/>
  <c r="AY307" i="30"/>
  <c r="AY289" i="30"/>
  <c r="AY298" i="30"/>
  <c r="BO293" i="30"/>
  <c r="BO288" i="30"/>
  <c r="BO299" i="30"/>
  <c r="BU289" i="30"/>
  <c r="BU293" i="30"/>
  <c r="BU291" i="30"/>
  <c r="CC292" i="30"/>
  <c r="CC293" i="30"/>
  <c r="CC291" i="30"/>
  <c r="CK292" i="30"/>
  <c r="CK293" i="30"/>
  <c r="CK291" i="30"/>
  <c r="CS292" i="30"/>
  <c r="CS293" i="30"/>
  <c r="CS289" i="30"/>
  <c r="CE288" i="30"/>
  <c r="CE291" i="30"/>
  <c r="CE302" i="30"/>
  <c r="BQ289" i="30"/>
  <c r="BQ290" i="30"/>
  <c r="BQ306" i="30"/>
  <c r="BW288" i="30"/>
  <c r="BW291" i="30"/>
  <c r="BW302" i="30"/>
  <c r="CM288" i="30"/>
  <c r="CM291" i="30"/>
  <c r="CM302" i="30"/>
  <c r="AM291" i="30"/>
  <c r="AM303" i="30"/>
  <c r="AG291" i="30"/>
  <c r="AG307" i="30"/>
  <c r="AW290" i="30"/>
  <c r="AW293" i="30"/>
  <c r="AW303" i="30"/>
  <c r="BM289" i="30"/>
  <c r="BM298" i="30"/>
  <c r="BM303" i="30"/>
  <c r="K293" i="30"/>
  <c r="AA293" i="30"/>
  <c r="AA307" i="30"/>
  <c r="Y292" i="30"/>
  <c r="AO290" i="30"/>
  <c r="AO293" i="30"/>
  <c r="AO303" i="30"/>
  <c r="BE289" i="30"/>
  <c r="BE298" i="30"/>
  <c r="BE303" i="30"/>
  <c r="S307" i="30"/>
  <c r="S298" i="30"/>
  <c r="AI299" i="30"/>
  <c r="AY292" i="30"/>
  <c r="AY290" i="30"/>
  <c r="AY306" i="30"/>
  <c r="BO307" i="30"/>
  <c r="BO289" i="30"/>
  <c r="BO298" i="30"/>
  <c r="BU292" i="30"/>
  <c r="BU303" i="30"/>
  <c r="BU299" i="30"/>
  <c r="CC302" i="30"/>
  <c r="CC303" i="30"/>
  <c r="CC299" i="30"/>
  <c r="CK302" i="30"/>
  <c r="CK303" i="30"/>
  <c r="CK299" i="30"/>
  <c r="CS302" i="30"/>
  <c r="CS303" i="30"/>
  <c r="CS291" i="30"/>
  <c r="CE298" i="30"/>
  <c r="CE299" i="30"/>
  <c r="CE290" i="30"/>
  <c r="BQ288" i="30"/>
  <c r="BQ293" i="30"/>
  <c r="BQ291" i="30"/>
  <c r="BW298" i="30"/>
  <c r="BW299" i="30"/>
  <c r="BW290" i="30"/>
  <c r="CM298" i="30"/>
  <c r="CM299" i="30"/>
  <c r="CM290" i="30"/>
  <c r="AD258" i="33"/>
  <c r="AD248" i="33" s="1"/>
  <c r="AD250" i="33" s="1"/>
  <c r="N299" i="33"/>
  <c r="N293" i="33"/>
  <c r="U292" i="33"/>
  <c r="AD289" i="33"/>
  <c r="AD293" i="33"/>
  <c r="AB303" i="33"/>
  <c r="AB288" i="33"/>
  <c r="AB298" i="33"/>
  <c r="AC307" i="33"/>
  <c r="S302" i="33"/>
  <c r="S307" i="33"/>
  <c r="S303" i="33"/>
  <c r="AB258" i="33"/>
  <c r="AB248" i="33" s="1"/>
  <c r="AB250" i="33" s="1"/>
  <c r="N289" i="33"/>
  <c r="N302" i="33"/>
  <c r="AD299" i="33"/>
  <c r="AD290" i="33"/>
  <c r="AD292" i="33"/>
  <c r="O288" i="33"/>
  <c r="X291" i="33"/>
  <c r="X307" i="33"/>
  <c r="AB289" i="33"/>
  <c r="AB290" i="33"/>
  <c r="AB306" i="33"/>
  <c r="AC290" i="33"/>
  <c r="AC258" i="33"/>
  <c r="AC248" i="33" s="1"/>
  <c r="AC250" i="33" s="1"/>
  <c r="AD298" i="33"/>
  <c r="AD306" i="33"/>
  <c r="AD302" i="33"/>
  <c r="O292" i="33"/>
  <c r="L293" i="33"/>
  <c r="AB291" i="33"/>
  <c r="AB302" i="33"/>
  <c r="AB307" i="33"/>
  <c r="AC306" i="33"/>
  <c r="G302" i="32"/>
  <c r="G299" i="32"/>
  <c r="G292" i="32"/>
  <c r="AM270" i="34"/>
  <c r="AM299" i="34"/>
  <c r="AM293" i="34"/>
  <c r="AM289" i="34"/>
  <c r="AC270" i="34"/>
  <c r="G258" i="30"/>
  <c r="G248" i="30" s="1"/>
  <c r="G250" i="30" s="1"/>
  <c r="G298" i="30"/>
  <c r="G289" i="30"/>
  <c r="G292" i="30"/>
  <c r="G299" i="30"/>
  <c r="G288" i="30"/>
  <c r="G303" i="30"/>
  <c r="G291" i="30"/>
  <c r="G307" i="30"/>
  <c r="G293" i="30"/>
  <c r="G306" i="30"/>
  <c r="G290" i="30"/>
  <c r="G302" i="30"/>
  <c r="Q258" i="30"/>
  <c r="Q248" i="30" s="1"/>
  <c r="Q250" i="30" s="1"/>
  <c r="L303" i="30"/>
  <c r="L288" i="30"/>
  <c r="L299" i="30"/>
  <c r="Z303" i="31"/>
  <c r="Z290" i="31"/>
  <c r="Z302" i="31"/>
  <c r="H291" i="31"/>
  <c r="H299" i="31"/>
  <c r="H298" i="31"/>
  <c r="M293" i="32"/>
  <c r="M289" i="32"/>
  <c r="M298" i="32"/>
  <c r="H290" i="32"/>
  <c r="H292" i="32"/>
  <c r="H307" i="32"/>
  <c r="AK291" i="33"/>
  <c r="AK290" i="33"/>
  <c r="AK302" i="33"/>
  <c r="AH307" i="33"/>
  <c r="AH291" i="33"/>
  <c r="AH303" i="33"/>
  <c r="AT306" i="34"/>
  <c r="AT299" i="34"/>
  <c r="AT302" i="34"/>
  <c r="AI289" i="34"/>
  <c r="AI293" i="34"/>
  <c r="AI302" i="34"/>
  <c r="W289" i="34"/>
  <c r="W293" i="34"/>
  <c r="W299" i="34"/>
  <c r="Q289" i="30"/>
  <c r="Q298" i="30"/>
  <c r="Q302" i="30"/>
  <c r="K292" i="30"/>
  <c r="K290" i="30"/>
  <c r="K298" i="30"/>
  <c r="M289" i="30"/>
  <c r="M306" i="30"/>
  <c r="M292" i="30"/>
  <c r="N302" i="30"/>
  <c r="N291" i="30"/>
  <c r="N293" i="30"/>
  <c r="R288" i="31"/>
  <c r="R291" i="31"/>
  <c r="R302" i="31"/>
  <c r="AG288" i="31"/>
  <c r="AG291" i="31"/>
  <c r="AG299" i="31"/>
  <c r="G289" i="32"/>
  <c r="G293" i="32"/>
  <c r="G303" i="32"/>
  <c r="AU290" i="32"/>
  <c r="AU293" i="32"/>
  <c r="AU307" i="32"/>
  <c r="U306" i="33"/>
  <c r="U291" i="33"/>
  <c r="U302" i="33"/>
  <c r="O290" i="33"/>
  <c r="O299" i="33"/>
  <c r="O307" i="33"/>
  <c r="H290" i="33"/>
  <c r="H293" i="33"/>
  <c r="H298" i="33"/>
  <c r="K291" i="33"/>
  <c r="K299" i="33"/>
  <c r="K293" i="33"/>
  <c r="BB270" i="34"/>
  <c r="BB307" i="34"/>
  <c r="BB306" i="34"/>
  <c r="BB288" i="34"/>
  <c r="AM291" i="34"/>
  <c r="AM298" i="34"/>
  <c r="AH258" i="33"/>
  <c r="AH248" i="33" s="1"/>
  <c r="AH250" i="33" s="1"/>
  <c r="AK258" i="33"/>
  <c r="AK248" i="33" s="1"/>
  <c r="AK250" i="33" s="1"/>
  <c r="AU258" i="32"/>
  <c r="AU248" i="32" s="1"/>
  <c r="AU250" i="32" s="1"/>
  <c r="L293" i="30"/>
  <c r="L289" i="30"/>
  <c r="L307" i="30"/>
  <c r="AB303" i="30"/>
  <c r="AB288" i="30"/>
  <c r="AB299" i="30"/>
  <c r="Z288" i="31"/>
  <c r="Z291" i="31"/>
  <c r="Z299" i="31"/>
  <c r="BF303" i="31"/>
  <c r="BF289" i="31"/>
  <c r="BF302" i="31"/>
  <c r="BI306" i="31"/>
  <c r="H288" i="31"/>
  <c r="H293" i="31"/>
  <c r="H306" i="31"/>
  <c r="AN291" i="31"/>
  <c r="AN293" i="31"/>
  <c r="AN298" i="31"/>
  <c r="M303" i="32"/>
  <c r="M290" i="32"/>
  <c r="M307" i="32"/>
  <c r="AS293" i="32"/>
  <c r="AS289" i="32"/>
  <c r="AS299" i="32"/>
  <c r="H302" i="32"/>
  <c r="H299" i="32"/>
  <c r="H306" i="32"/>
  <c r="BE306" i="32"/>
  <c r="AK306" i="33"/>
  <c r="AK293" i="33"/>
  <c r="AK307" i="33"/>
  <c r="N298" i="33"/>
  <c r="N291" i="33"/>
  <c r="N303" i="33"/>
  <c r="AH288" i="33"/>
  <c r="AH299" i="33"/>
  <c r="AH292" i="33"/>
  <c r="AX298" i="33"/>
  <c r="AX291" i="33"/>
  <c r="AX303" i="33"/>
  <c r="AT290" i="34"/>
  <c r="AT298" i="34"/>
  <c r="AT307" i="34"/>
  <c r="AI290" i="34"/>
  <c r="AI299" i="34"/>
  <c r="AI306" i="34"/>
  <c r="AY299" i="34"/>
  <c r="AY292" i="34"/>
  <c r="AY298" i="34"/>
  <c r="W292" i="34"/>
  <c r="W307" i="34"/>
  <c r="W306" i="34"/>
  <c r="BC289" i="34"/>
  <c r="BC293" i="34"/>
  <c r="BC298" i="34"/>
  <c r="Q290" i="30"/>
  <c r="Q293" i="30"/>
  <c r="Q303" i="30"/>
  <c r="AG289" i="30"/>
  <c r="AG298" i="30"/>
  <c r="AG302" i="30"/>
  <c r="K302" i="30"/>
  <c r="K291" i="30"/>
  <c r="K306" i="30"/>
  <c r="AA292" i="30"/>
  <c r="AA290" i="30"/>
  <c r="AA298" i="30"/>
  <c r="M290" i="30"/>
  <c r="M298" i="30"/>
  <c r="M302" i="30"/>
  <c r="AC289" i="30"/>
  <c r="AC306" i="30"/>
  <c r="AC292" i="30"/>
  <c r="N288" i="30"/>
  <c r="N299" i="30"/>
  <c r="N303" i="30"/>
  <c r="AD302" i="30"/>
  <c r="AD291" i="30"/>
  <c r="AD293" i="30"/>
  <c r="R298" i="31"/>
  <c r="R293" i="31"/>
  <c r="R299" i="31"/>
  <c r="AX288" i="31"/>
  <c r="AX291" i="31"/>
  <c r="AX302" i="31"/>
  <c r="AG298" i="31"/>
  <c r="AG293" i="31"/>
  <c r="AG307" i="31"/>
  <c r="BM288" i="31"/>
  <c r="BM293" i="31"/>
  <c r="BM299" i="31"/>
  <c r="G288" i="32"/>
  <c r="G291" i="32"/>
  <c r="G306" i="32"/>
  <c r="AU289" i="32"/>
  <c r="AU299" i="32"/>
  <c r="AU292" i="32"/>
  <c r="AK292" i="32"/>
  <c r="AK290" i="32"/>
  <c r="AK299" i="32"/>
  <c r="U288" i="33"/>
  <c r="U293" i="33"/>
  <c r="U307" i="33"/>
  <c r="BA288" i="33"/>
  <c r="BA303" i="33"/>
  <c r="BA291" i="33"/>
  <c r="O289" i="33"/>
  <c r="O302" i="33"/>
  <c r="O293" i="33"/>
  <c r="H289" i="33"/>
  <c r="H302" i="33"/>
  <c r="H306" i="33"/>
  <c r="X290" i="33"/>
  <c r="X293" i="33"/>
  <c r="X298" i="33"/>
  <c r="K292" i="33"/>
  <c r="K302" i="33"/>
  <c r="K303" i="33"/>
  <c r="AA291" i="33"/>
  <c r="AA299" i="33"/>
  <c r="AA293" i="33"/>
  <c r="AM292" i="34"/>
  <c r="AM306" i="34"/>
  <c r="AG270" i="34"/>
  <c r="AG307" i="34"/>
  <c r="AG291" i="34"/>
  <c r="AG299" i="34"/>
  <c r="AG302" i="34"/>
  <c r="AG290" i="34"/>
  <c r="AG293" i="34"/>
  <c r="AG292" i="34"/>
  <c r="AG289" i="34"/>
  <c r="AG306" i="34"/>
  <c r="G302" i="31"/>
  <c r="G307" i="31"/>
  <c r="G291" i="31"/>
  <c r="G303" i="31"/>
  <c r="G306" i="31"/>
  <c r="G289" i="31"/>
  <c r="G293" i="31"/>
  <c r="G298" i="31"/>
  <c r="G290" i="31"/>
  <c r="G292" i="31"/>
  <c r="G299" i="31"/>
  <c r="G288" i="31"/>
  <c r="Z258" i="31"/>
  <c r="Z248" i="31" s="1"/>
  <c r="Z250" i="31" s="1"/>
  <c r="U258" i="33"/>
  <c r="U248" i="33" s="1"/>
  <c r="U250" i="33" s="1"/>
  <c r="L292" i="30"/>
  <c r="L290" i="30"/>
  <c r="L306" i="30"/>
  <c r="AB293" i="30"/>
  <c r="AB289" i="30"/>
  <c r="AB307" i="30"/>
  <c r="Z293" i="31"/>
  <c r="Z306" i="31"/>
  <c r="Z307" i="31"/>
  <c r="BF298" i="31"/>
  <c r="BF290" i="31"/>
  <c r="BF299" i="31"/>
  <c r="H290" i="31"/>
  <c r="H302" i="31"/>
  <c r="H303" i="31"/>
  <c r="AN288" i="31"/>
  <c r="AN299" i="31"/>
  <c r="AN306" i="31"/>
  <c r="M292" i="32"/>
  <c r="M291" i="32"/>
  <c r="M306" i="32"/>
  <c r="AS303" i="32"/>
  <c r="AS290" i="32"/>
  <c r="AS307" i="32"/>
  <c r="H289" i="32"/>
  <c r="H298" i="32"/>
  <c r="H303" i="32"/>
  <c r="AK288" i="33"/>
  <c r="AK303" i="33"/>
  <c r="AK299" i="33"/>
  <c r="N288" i="33"/>
  <c r="N306" i="33"/>
  <c r="N292" i="33"/>
  <c r="AH289" i="33"/>
  <c r="AH306" i="33"/>
  <c r="AH302" i="33"/>
  <c r="AX288" i="33"/>
  <c r="AX299" i="33"/>
  <c r="AX292" i="33"/>
  <c r="BN303" i="33"/>
  <c r="AT291" i="34"/>
  <c r="AT292" i="34"/>
  <c r="AT303" i="34"/>
  <c r="AU298" i="34"/>
  <c r="AI291" i="34"/>
  <c r="AI307" i="34"/>
  <c r="AI303" i="34"/>
  <c r="AY289" i="34"/>
  <c r="AY293" i="34"/>
  <c r="AY306" i="34"/>
  <c r="W290" i="34"/>
  <c r="W302" i="34"/>
  <c r="W303" i="34"/>
  <c r="BC290" i="34"/>
  <c r="BC307" i="34"/>
  <c r="BC306" i="34"/>
  <c r="Q291" i="30"/>
  <c r="Q306" i="30"/>
  <c r="Q307" i="30"/>
  <c r="AG290" i="30"/>
  <c r="AG293" i="30"/>
  <c r="AG303" i="30"/>
  <c r="K288" i="30"/>
  <c r="K299" i="30"/>
  <c r="K303" i="30"/>
  <c r="AA302" i="30"/>
  <c r="AA291" i="30"/>
  <c r="AA306" i="30"/>
  <c r="M291" i="30"/>
  <c r="M303" i="30"/>
  <c r="M307" i="30"/>
  <c r="AC290" i="30"/>
  <c r="AC298" i="30"/>
  <c r="AC302" i="30"/>
  <c r="N289" i="30"/>
  <c r="N306" i="30"/>
  <c r="N307" i="30"/>
  <c r="AD288" i="30"/>
  <c r="AD299" i="30"/>
  <c r="AD303" i="30"/>
  <c r="R289" i="31"/>
  <c r="R306" i="31"/>
  <c r="R307" i="31"/>
  <c r="AX298" i="31"/>
  <c r="AX293" i="31"/>
  <c r="AX299" i="31"/>
  <c r="AG289" i="31"/>
  <c r="AG292" i="31"/>
  <c r="AG306" i="31"/>
  <c r="BM298" i="31"/>
  <c r="BM292" i="31"/>
  <c r="BM307" i="31"/>
  <c r="G290" i="32"/>
  <c r="G298" i="32"/>
  <c r="AU291" i="32"/>
  <c r="AU302" i="32"/>
  <c r="AU303" i="32"/>
  <c r="AK303" i="32"/>
  <c r="AK291" i="32"/>
  <c r="AK307" i="32"/>
  <c r="U289" i="33"/>
  <c r="U303" i="33"/>
  <c r="U299" i="33"/>
  <c r="BA289" i="33"/>
  <c r="BA292" i="33"/>
  <c r="BA299" i="33"/>
  <c r="AD291" i="33"/>
  <c r="AD303" i="33"/>
  <c r="O291" i="33"/>
  <c r="O298" i="33"/>
  <c r="O303" i="33"/>
  <c r="H291" i="33"/>
  <c r="H303" i="33"/>
  <c r="H307" i="33"/>
  <c r="X289" i="33"/>
  <c r="X302" i="33"/>
  <c r="X306" i="33"/>
  <c r="AN290" i="33"/>
  <c r="AN302" i="33"/>
  <c r="AN298" i="33"/>
  <c r="K288" i="33"/>
  <c r="K298" i="33"/>
  <c r="K307" i="33"/>
  <c r="AA292" i="33"/>
  <c r="AA302" i="33"/>
  <c r="AA303" i="33"/>
  <c r="AQ292" i="33"/>
  <c r="AQ302" i="33"/>
  <c r="AQ293" i="33"/>
  <c r="V270" i="34"/>
  <c r="V303" i="34"/>
  <c r="BB292" i="34"/>
  <c r="BB298" i="34"/>
  <c r="AM288" i="34"/>
  <c r="AM307" i="34"/>
  <c r="AM303" i="34"/>
  <c r="AG298" i="34"/>
  <c r="Q292" i="34"/>
  <c r="Q290" i="34"/>
  <c r="Q307" i="34"/>
  <c r="Y292" i="34"/>
  <c r="Y291" i="34"/>
  <c r="Y302" i="34"/>
  <c r="BE289" i="34"/>
  <c r="BE306" i="34"/>
  <c r="BE307" i="34"/>
  <c r="BM288" i="34"/>
  <c r="BM299" i="34"/>
  <c r="BM302" i="34"/>
  <c r="AL290" i="34"/>
  <c r="AL302" i="34"/>
  <c r="AL303" i="34"/>
  <c r="AS289" i="34"/>
  <c r="AS292" i="34"/>
  <c r="AS307" i="34"/>
  <c r="W307" i="30"/>
  <c r="W291" i="30"/>
  <c r="W303" i="30"/>
  <c r="BC302" i="30"/>
  <c r="BC290" i="30"/>
  <c r="BC306" i="30"/>
  <c r="T303" i="30"/>
  <c r="T288" i="30"/>
  <c r="T299" i="30"/>
  <c r="AZ292" i="30"/>
  <c r="AZ290" i="30"/>
  <c r="AZ306" i="30"/>
  <c r="BP293" i="30"/>
  <c r="BP289" i="30"/>
  <c r="BP307" i="30"/>
  <c r="J288" i="31"/>
  <c r="J290" i="31"/>
  <c r="J292" i="31"/>
  <c r="K291" i="31"/>
  <c r="K298" i="31"/>
  <c r="K302" i="31"/>
  <c r="S291" i="31"/>
  <c r="S307" i="31"/>
  <c r="S303" i="31"/>
  <c r="AA289" i="31"/>
  <c r="AA299" i="31"/>
  <c r="AA293" i="31"/>
  <c r="AQ291" i="31"/>
  <c r="AQ298" i="31"/>
  <c r="AQ302" i="31"/>
  <c r="AY291" i="31"/>
  <c r="AY307" i="31"/>
  <c r="AY303" i="31"/>
  <c r="BG289" i="31"/>
  <c r="BG307" i="31"/>
  <c r="BG293" i="31"/>
  <c r="AC289" i="31"/>
  <c r="AC302" i="31"/>
  <c r="AC306" i="31"/>
  <c r="AK293" i="31"/>
  <c r="AK291" i="31"/>
  <c r="AK307" i="31"/>
  <c r="AS288" i="31"/>
  <c r="AS291" i="31"/>
  <c r="AS299" i="31"/>
  <c r="BD290" i="31"/>
  <c r="BD302" i="31"/>
  <c r="BD303" i="31"/>
  <c r="Y288" i="31"/>
  <c r="Y291" i="31"/>
  <c r="Y307" i="31"/>
  <c r="BE293" i="31"/>
  <c r="BE290" i="31"/>
  <c r="BE299" i="31"/>
  <c r="AE291" i="32"/>
  <c r="AE302" i="32"/>
  <c r="AE303" i="32"/>
  <c r="BC289" i="32"/>
  <c r="BC293" i="32"/>
  <c r="BC303" i="32"/>
  <c r="BK290" i="32"/>
  <c r="BK293" i="32"/>
  <c r="BK292" i="32"/>
  <c r="BI288" i="32"/>
  <c r="BI302" i="32"/>
  <c r="BI306" i="32"/>
  <c r="N293" i="32"/>
  <c r="N289" i="32"/>
  <c r="N302" i="32"/>
  <c r="AT306" i="32"/>
  <c r="AT303" i="32"/>
  <c r="AT291" i="32"/>
  <c r="K289" i="32"/>
  <c r="K288" i="32"/>
  <c r="K302" i="32"/>
  <c r="S289" i="32"/>
  <c r="S290" i="32"/>
  <c r="S293" i="32"/>
  <c r="AI298" i="32"/>
  <c r="AI307" i="32"/>
  <c r="AI303" i="32"/>
  <c r="AQ291" i="32"/>
  <c r="AQ290" i="32"/>
  <c r="AQ302" i="32"/>
  <c r="AY289" i="32"/>
  <c r="AY290" i="32"/>
  <c r="AY292" i="32"/>
  <c r="BO288" i="32"/>
  <c r="BO299" i="32"/>
  <c r="BO302" i="32"/>
  <c r="M289" i="33"/>
  <c r="M303" i="33"/>
  <c r="M302" i="33"/>
  <c r="AS307" i="33"/>
  <c r="AS293" i="33"/>
  <c r="AS292" i="33"/>
  <c r="J290" i="33"/>
  <c r="J293" i="33"/>
  <c r="J302" i="33"/>
  <c r="Z289" i="33"/>
  <c r="Z306" i="33"/>
  <c r="Z292" i="33"/>
  <c r="AP291" i="33"/>
  <c r="AP299" i="33"/>
  <c r="AP307" i="33"/>
  <c r="AD288" i="34"/>
  <c r="AD298" i="34"/>
  <c r="AD303" i="34"/>
  <c r="BJ306" i="34"/>
  <c r="BJ292" i="34"/>
  <c r="BJ307" i="34"/>
  <c r="AE293" i="34"/>
  <c r="AE291" i="34"/>
  <c r="AE298" i="34"/>
  <c r="AW289" i="34"/>
  <c r="AW303" i="34"/>
  <c r="AW307" i="34"/>
  <c r="J298" i="34"/>
  <c r="J299" i="34"/>
  <c r="J293" i="34"/>
  <c r="R289" i="34"/>
  <c r="R307" i="34"/>
  <c r="R293" i="34"/>
  <c r="AH291" i="34"/>
  <c r="AH302" i="34"/>
  <c r="AH303" i="34"/>
  <c r="AP291" i="34"/>
  <c r="AP298" i="34"/>
  <c r="AP293" i="34"/>
  <c r="AX288" i="34"/>
  <c r="AX292" i="34"/>
  <c r="AX293" i="34"/>
  <c r="BN291" i="34"/>
  <c r="BN302" i="34"/>
  <c r="BN303" i="34"/>
  <c r="K292" i="34"/>
  <c r="K299" i="34"/>
  <c r="K298" i="34"/>
  <c r="AA288" i="34"/>
  <c r="AA293" i="34"/>
  <c r="AA298" i="34"/>
  <c r="BG291" i="34"/>
  <c r="BG302" i="34"/>
  <c r="BG303" i="34"/>
  <c r="L288" i="34"/>
  <c r="L293" i="34"/>
  <c r="L307" i="34"/>
  <c r="T292" i="34"/>
  <c r="T291" i="34"/>
  <c r="T299" i="34"/>
  <c r="AJ306" i="34"/>
  <c r="AR290" i="34"/>
  <c r="AR302" i="34"/>
  <c r="AR307" i="34"/>
  <c r="AZ292" i="34"/>
  <c r="AZ290" i="34"/>
  <c r="AZ299" i="34"/>
  <c r="BP306" i="34"/>
  <c r="BK299" i="30"/>
  <c r="BK303" i="30"/>
  <c r="Y289" i="30"/>
  <c r="Y298" i="30"/>
  <c r="Y302" i="30"/>
  <c r="BE306" i="30"/>
  <c r="S292" i="30"/>
  <c r="S290" i="30"/>
  <c r="S306" i="30"/>
  <c r="AI307" i="30"/>
  <c r="AI289" i="30"/>
  <c r="AI298" i="30"/>
  <c r="U290" i="30"/>
  <c r="U298" i="30"/>
  <c r="U302" i="30"/>
  <c r="AK289" i="30"/>
  <c r="AK306" i="30"/>
  <c r="AK292" i="30"/>
  <c r="V307" i="30"/>
  <c r="AL288" i="30"/>
  <c r="AL299" i="30"/>
  <c r="AL303" i="30"/>
  <c r="BB302" i="30"/>
  <c r="BB290" i="30"/>
  <c r="BB293" i="30"/>
  <c r="BN307" i="31"/>
  <c r="M303" i="31"/>
  <c r="M298" i="31"/>
  <c r="M307" i="31"/>
  <c r="U298" i="31"/>
  <c r="U290" i="31"/>
  <c r="U299" i="31"/>
  <c r="AD306" i="31"/>
  <c r="AD291" i="31"/>
  <c r="AD299" i="31"/>
  <c r="AL298" i="31"/>
  <c r="AL289" i="31"/>
  <c r="AL302" i="31"/>
  <c r="BB307" i="31"/>
  <c r="BJ288" i="31"/>
  <c r="BJ290" i="31"/>
  <c r="BJ299" i="31"/>
  <c r="O290" i="31"/>
  <c r="O291" i="31"/>
  <c r="O293" i="31"/>
  <c r="AM289" i="31"/>
  <c r="AM306" i="31"/>
  <c r="AM303" i="31"/>
  <c r="AU298" i="31"/>
  <c r="AU291" i="31"/>
  <c r="AU293" i="31"/>
  <c r="P288" i="31"/>
  <c r="P299" i="31"/>
  <c r="P306" i="31"/>
  <c r="AV291" i="31"/>
  <c r="AV292" i="31"/>
  <c r="AV298" i="31"/>
  <c r="U303" i="32"/>
  <c r="U291" i="32"/>
  <c r="U307" i="32"/>
  <c r="BA292" i="32"/>
  <c r="BA290" i="32"/>
  <c r="BA299" i="32"/>
  <c r="I293" i="32"/>
  <c r="I291" i="32"/>
  <c r="I303" i="32"/>
  <c r="BM307" i="32"/>
  <c r="AP293" i="32"/>
  <c r="AP288" i="32"/>
  <c r="AP306" i="32"/>
  <c r="L291" i="32"/>
  <c r="L288" i="32"/>
  <c r="L293" i="32"/>
  <c r="AR291" i="32"/>
  <c r="AR288" i="32"/>
  <c r="AR293" i="32"/>
  <c r="L291" i="33"/>
  <c r="L288" i="33"/>
  <c r="L298" i="33"/>
  <c r="AR303" i="33"/>
  <c r="AR290" i="33"/>
  <c r="AR298" i="33"/>
  <c r="BP298" i="33"/>
  <c r="AC298" i="33"/>
  <c r="AC291" i="33"/>
  <c r="AC292" i="33"/>
  <c r="AF290" i="33"/>
  <c r="AF293" i="33"/>
  <c r="AF298" i="33"/>
  <c r="AI302" i="33"/>
  <c r="AI290" i="33"/>
  <c r="AI306" i="33"/>
  <c r="Y288" i="34"/>
  <c r="Y298" i="34"/>
  <c r="Y307" i="34"/>
  <c r="BM289" i="34"/>
  <c r="BM303" i="34"/>
  <c r="BM307" i="34"/>
  <c r="BC307" i="30"/>
  <c r="BC291" i="30"/>
  <c r="BC303" i="30"/>
  <c r="T293" i="30"/>
  <c r="T289" i="30"/>
  <c r="T307" i="30"/>
  <c r="BP292" i="30"/>
  <c r="BP290" i="30"/>
  <c r="BP306" i="30"/>
  <c r="J303" i="31"/>
  <c r="J291" i="31"/>
  <c r="J302" i="31"/>
  <c r="S306" i="31"/>
  <c r="S290" i="31"/>
  <c r="S302" i="31"/>
  <c r="AA291" i="31"/>
  <c r="AA307" i="31"/>
  <c r="AA303" i="31"/>
  <c r="AY306" i="31"/>
  <c r="AY290" i="31"/>
  <c r="AY302" i="31"/>
  <c r="BG306" i="31"/>
  <c r="BG298" i="31"/>
  <c r="BG303" i="31"/>
  <c r="AK303" i="31"/>
  <c r="AK292" i="31"/>
  <c r="AK306" i="31"/>
  <c r="AS303" i="31"/>
  <c r="AS298" i="31"/>
  <c r="AS307" i="31"/>
  <c r="Y293" i="31"/>
  <c r="Y298" i="31"/>
  <c r="Y306" i="31"/>
  <c r="BE288" i="31"/>
  <c r="BE298" i="31"/>
  <c r="BE307" i="31"/>
  <c r="BC291" i="32"/>
  <c r="BC306" i="32"/>
  <c r="BC302" i="32"/>
  <c r="BK289" i="32"/>
  <c r="BK299" i="32"/>
  <c r="BK303" i="32"/>
  <c r="N292" i="32"/>
  <c r="N290" i="32"/>
  <c r="N307" i="32"/>
  <c r="AT293" i="32"/>
  <c r="AT288" i="32"/>
  <c r="AT302" i="32"/>
  <c r="K291" i="32"/>
  <c r="K290" i="32"/>
  <c r="K303" i="32"/>
  <c r="S291" i="32"/>
  <c r="S302" i="32"/>
  <c r="S292" i="32"/>
  <c r="AQ306" i="32"/>
  <c r="AQ293" i="32"/>
  <c r="AQ303" i="32"/>
  <c r="AY291" i="32"/>
  <c r="AY306" i="32"/>
  <c r="AY303" i="32"/>
  <c r="M290" i="33"/>
  <c r="M307" i="33"/>
  <c r="M299" i="33"/>
  <c r="AS288" i="33"/>
  <c r="AS303" i="33"/>
  <c r="AS302" i="33"/>
  <c r="Z290" i="33"/>
  <c r="Z293" i="33"/>
  <c r="Z302" i="33"/>
  <c r="AP288" i="33"/>
  <c r="AP306" i="33"/>
  <c r="AP292" i="33"/>
  <c r="BJ291" i="34"/>
  <c r="BJ298" i="34"/>
  <c r="BJ303" i="34"/>
  <c r="AE289" i="34"/>
  <c r="AE299" i="34"/>
  <c r="AE306" i="34"/>
  <c r="J289" i="34"/>
  <c r="J302" i="34"/>
  <c r="J303" i="34"/>
  <c r="R290" i="34"/>
  <c r="R292" i="34"/>
  <c r="R299" i="34"/>
  <c r="AP292" i="34"/>
  <c r="AP302" i="34"/>
  <c r="AP303" i="34"/>
  <c r="AX289" i="34"/>
  <c r="AX307" i="34"/>
  <c r="AX299" i="34"/>
  <c r="K289" i="34"/>
  <c r="K302" i="34"/>
  <c r="K306" i="34"/>
  <c r="AA292" i="34"/>
  <c r="AA302" i="34"/>
  <c r="AA306" i="34"/>
  <c r="L289" i="34"/>
  <c r="L302" i="34"/>
  <c r="L306" i="34"/>
  <c r="T288" i="34"/>
  <c r="T302" i="34"/>
  <c r="T307" i="34"/>
  <c r="AR291" i="34"/>
  <c r="AR298" i="34"/>
  <c r="AR306" i="34"/>
  <c r="AZ298" i="34"/>
  <c r="AZ291" i="34"/>
  <c r="AZ307" i="34"/>
  <c r="Y290" i="30"/>
  <c r="Y293" i="30"/>
  <c r="Y303" i="30"/>
  <c r="S302" i="30"/>
  <c r="S291" i="30"/>
  <c r="S303" i="30"/>
  <c r="AI292" i="30"/>
  <c r="AI290" i="30"/>
  <c r="AI306" i="30"/>
  <c r="U291" i="30"/>
  <c r="U303" i="30"/>
  <c r="U307" i="30"/>
  <c r="AK290" i="30"/>
  <c r="AK298" i="30"/>
  <c r="AK302" i="30"/>
  <c r="AL289" i="30"/>
  <c r="AL306" i="30"/>
  <c r="AL307" i="30"/>
  <c r="BB306" i="30"/>
  <c r="BB291" i="30"/>
  <c r="BB303" i="30"/>
  <c r="M289" i="31"/>
  <c r="M302" i="31"/>
  <c r="M306" i="31"/>
  <c r="U293" i="31"/>
  <c r="U291" i="31"/>
  <c r="U307" i="31"/>
  <c r="AD303" i="31"/>
  <c r="AD298" i="31"/>
  <c r="AD307" i="31"/>
  <c r="AL306" i="31"/>
  <c r="AL290" i="31"/>
  <c r="AL299" i="31"/>
  <c r="BJ306" i="31"/>
  <c r="BJ298" i="31"/>
  <c r="BJ307" i="31"/>
  <c r="O292" i="31"/>
  <c r="O299" i="31"/>
  <c r="O303" i="31"/>
  <c r="W293" i="31"/>
  <c r="AM291" i="31"/>
  <c r="AM307" i="31"/>
  <c r="AM302" i="31"/>
  <c r="AU290" i="31"/>
  <c r="AU299" i="31"/>
  <c r="AU303" i="31"/>
  <c r="P290" i="31"/>
  <c r="P302" i="31"/>
  <c r="P303" i="31"/>
  <c r="AV288" i="31"/>
  <c r="AV299" i="31"/>
  <c r="AV306" i="31"/>
  <c r="U288" i="32"/>
  <c r="U299" i="32"/>
  <c r="U306" i="32"/>
  <c r="BA303" i="32"/>
  <c r="BA291" i="32"/>
  <c r="BA307" i="32"/>
  <c r="AL293" i="32"/>
  <c r="AL288" i="32"/>
  <c r="AL299" i="32"/>
  <c r="I288" i="32"/>
  <c r="I299" i="32"/>
  <c r="I307" i="32"/>
  <c r="AG293" i="32"/>
  <c r="AG290" i="32"/>
  <c r="AG299" i="32"/>
  <c r="BM288" i="32"/>
  <c r="BM298" i="32"/>
  <c r="BM306" i="32"/>
  <c r="R303" i="32"/>
  <c r="R289" i="32"/>
  <c r="R306" i="32"/>
  <c r="AP298" i="32"/>
  <c r="AP289" i="32"/>
  <c r="AP302" i="32"/>
  <c r="L292" i="32"/>
  <c r="L290" i="32"/>
  <c r="L306" i="32"/>
  <c r="T291" i="32"/>
  <c r="T290" i="32"/>
  <c r="T293" i="32"/>
  <c r="AJ288" i="32"/>
  <c r="AJ299" i="32"/>
  <c r="AJ303" i="32"/>
  <c r="AR292" i="32"/>
  <c r="AR290" i="32"/>
  <c r="AR306" i="32"/>
  <c r="AZ291" i="32"/>
  <c r="AZ290" i="32"/>
  <c r="AZ293" i="32"/>
  <c r="BP302" i="32"/>
  <c r="BP298" i="32"/>
  <c r="BP303" i="32"/>
  <c r="L292" i="33"/>
  <c r="L290" i="33"/>
  <c r="L306" i="33"/>
  <c r="T289" i="33"/>
  <c r="T288" i="33"/>
  <c r="T298" i="33"/>
  <c r="AJ303" i="33"/>
  <c r="AJ291" i="33"/>
  <c r="AJ307" i="33"/>
  <c r="AR292" i="33"/>
  <c r="AR302" i="33"/>
  <c r="AR306" i="33"/>
  <c r="AZ290" i="33"/>
  <c r="AZ306" i="33"/>
  <c r="BP291" i="33"/>
  <c r="BP307" i="33"/>
  <c r="AC288" i="33"/>
  <c r="AC293" i="33"/>
  <c r="AC302" i="33"/>
  <c r="BI302" i="33"/>
  <c r="BB307" i="33"/>
  <c r="AF289" i="33"/>
  <c r="AF302" i="33"/>
  <c r="AF306" i="33"/>
  <c r="AV298" i="33"/>
  <c r="AI289" i="33"/>
  <c r="AI292" i="33"/>
  <c r="AI293" i="33"/>
  <c r="AY291" i="33"/>
  <c r="AY293" i="33"/>
  <c r="T292" i="30"/>
  <c r="T290" i="30"/>
  <c r="T306" i="30"/>
  <c r="J293" i="31"/>
  <c r="J299" i="31"/>
  <c r="J307" i="31"/>
  <c r="AA306" i="31"/>
  <c r="AA298" i="31"/>
  <c r="AA302" i="31"/>
  <c r="BG290" i="31"/>
  <c r="BG291" i="31"/>
  <c r="BG302" i="31"/>
  <c r="AS289" i="31"/>
  <c r="AS302" i="31"/>
  <c r="AS306" i="31"/>
  <c r="BE292" i="31"/>
  <c r="BE303" i="31"/>
  <c r="BE306" i="31"/>
  <c r="BK291" i="32"/>
  <c r="BK306" i="32"/>
  <c r="BK302" i="32"/>
  <c r="AT299" i="32"/>
  <c r="AT289" i="32"/>
  <c r="AT307" i="32"/>
  <c r="S299" i="32"/>
  <c r="S306" i="32"/>
  <c r="S303" i="32"/>
  <c r="AY299" i="32"/>
  <c r="AY307" i="32"/>
  <c r="AY302" i="32"/>
  <c r="AS289" i="33"/>
  <c r="AS291" i="33"/>
  <c r="AS299" i="33"/>
  <c r="AP289" i="33"/>
  <c r="AP293" i="33"/>
  <c r="AP302" i="33"/>
  <c r="AE292" i="34"/>
  <c r="AE307" i="34"/>
  <c r="AE303" i="34"/>
  <c r="R291" i="34"/>
  <c r="R302" i="34"/>
  <c r="R303" i="34"/>
  <c r="AX290" i="34"/>
  <c r="AX302" i="34"/>
  <c r="AX303" i="34"/>
  <c r="AA289" i="34"/>
  <c r="AA299" i="34"/>
  <c r="AA303" i="34"/>
  <c r="T289" i="34"/>
  <c r="T298" i="34"/>
  <c r="T306" i="34"/>
  <c r="AZ288" i="34"/>
  <c r="AZ302" i="34"/>
  <c r="AZ306" i="34"/>
  <c r="Y291" i="30"/>
  <c r="Y306" i="30"/>
  <c r="Y307" i="30"/>
  <c r="AI302" i="30"/>
  <c r="AI291" i="30"/>
  <c r="AI303" i="30"/>
  <c r="AK291" i="30"/>
  <c r="AK303" i="30"/>
  <c r="AK307" i="30"/>
  <c r="BB288" i="30"/>
  <c r="BB299" i="30"/>
  <c r="BB307" i="30"/>
  <c r="U303" i="31"/>
  <c r="U292" i="31"/>
  <c r="U306" i="31"/>
  <c r="AL293" i="31"/>
  <c r="AL291" i="31"/>
  <c r="AL307" i="31"/>
  <c r="O298" i="31"/>
  <c r="O306" i="31"/>
  <c r="O302" i="31"/>
  <c r="AU292" i="31"/>
  <c r="AU306" i="31"/>
  <c r="AU302" i="31"/>
  <c r="AV290" i="31"/>
  <c r="AV302" i="31"/>
  <c r="AV303" i="31"/>
  <c r="BA288" i="32"/>
  <c r="BA302" i="32"/>
  <c r="BA306" i="32"/>
  <c r="I289" i="32"/>
  <c r="I302" i="32"/>
  <c r="I306" i="32"/>
  <c r="AP292" i="32"/>
  <c r="AP290" i="32"/>
  <c r="AP307" i="32"/>
  <c r="L299" i="32"/>
  <c r="L302" i="32"/>
  <c r="L303" i="32"/>
  <c r="AR307" i="32"/>
  <c r="AR302" i="32"/>
  <c r="AR303" i="32"/>
  <c r="L303" i="33"/>
  <c r="L302" i="33"/>
  <c r="L307" i="33"/>
  <c r="AR293" i="33"/>
  <c r="AR291" i="33"/>
  <c r="AR307" i="33"/>
  <c r="AC289" i="33"/>
  <c r="AC303" i="33"/>
  <c r="AC299" i="33"/>
  <c r="AF291" i="33"/>
  <c r="AF303" i="33"/>
  <c r="AF307" i="33"/>
  <c r="AV306" i="33"/>
  <c r="AI291" i="33"/>
  <c r="AI307" i="33"/>
  <c r="AI303" i="33"/>
  <c r="AY292" i="33"/>
  <c r="AY303" i="33"/>
  <c r="F106" i="10"/>
  <c r="F77" i="10"/>
  <c r="F52" i="10"/>
  <c r="F23" i="10"/>
  <c r="AH289" i="15"/>
  <c r="AH292" i="15"/>
  <c r="AH298" i="15"/>
  <c r="BG307" i="15"/>
  <c r="AH290" i="15"/>
  <c r="AH293" i="15"/>
  <c r="AH299" i="15"/>
  <c r="BG306" i="15"/>
  <c r="AH307" i="15"/>
  <c r="AH306" i="15"/>
  <c r="AH291" i="15"/>
  <c r="F26" i="20"/>
  <c r="F28" i="20"/>
  <c r="F25" i="20"/>
  <c r="F34" i="20"/>
  <c r="F29" i="20"/>
  <c r="F35" i="20"/>
  <c r="X291" i="15"/>
  <c r="X303" i="15"/>
  <c r="X289" i="15"/>
  <c r="X298" i="15"/>
  <c r="X293" i="15"/>
  <c r="X290" i="15"/>
  <c r="X306" i="15"/>
  <c r="X307" i="15"/>
  <c r="X288" i="15"/>
  <c r="X302" i="15"/>
  <c r="X292" i="15"/>
  <c r="E220" i="15"/>
  <c r="E200" i="15"/>
  <c r="F200" i="15"/>
  <c r="F220" i="15"/>
  <c r="CN299" i="15"/>
  <c r="CN290" i="15"/>
  <c r="CN293" i="15"/>
  <c r="CN291" i="15"/>
  <c r="CN307" i="15"/>
  <c r="CN306" i="15"/>
  <c r="CN303" i="15"/>
  <c r="CN302" i="15"/>
  <c r="CN288" i="15"/>
  <c r="CN298" i="15"/>
  <c r="CN289" i="15"/>
  <c r="CN292" i="15"/>
  <c r="D196" i="21"/>
  <c r="H196" i="21" s="1"/>
  <c r="F232" i="15"/>
  <c r="E232" i="15"/>
  <c r="E222" i="15"/>
  <c r="F222" i="15"/>
  <c r="E209" i="15"/>
  <c r="F209" i="15"/>
  <c r="F221" i="15"/>
  <c r="E221" i="15"/>
  <c r="F219" i="15"/>
  <c r="E219" i="15"/>
  <c r="F199" i="15"/>
  <c r="E199" i="15"/>
  <c r="E196" i="15"/>
  <c r="F196" i="15"/>
  <c r="E216" i="15"/>
  <c r="F216" i="15"/>
  <c r="E192" i="15"/>
  <c r="F192" i="15"/>
  <c r="F193" i="15"/>
  <c r="E193" i="15"/>
  <c r="F194" i="15"/>
  <c r="E194" i="15"/>
  <c r="E224" i="15"/>
  <c r="F224" i="15"/>
  <c r="F225" i="15"/>
  <c r="E225" i="15"/>
  <c r="F195" i="15"/>
  <c r="E195" i="15"/>
  <c r="F223" i="15"/>
  <c r="E223" i="15"/>
  <c r="F198" i="15"/>
  <c r="E198" i="15"/>
  <c r="F197" i="15"/>
  <c r="E197" i="15"/>
  <c r="F208" i="15"/>
  <c r="E208" i="15"/>
  <c r="E28" i="20"/>
  <c r="E25" i="20"/>
  <c r="E34" i="20"/>
  <c r="E26" i="20"/>
  <c r="E29" i="20"/>
  <c r="E35" i="20"/>
  <c r="F9" i="33"/>
  <c r="BG302" i="15"/>
  <c r="BG288" i="15"/>
  <c r="BG303" i="15"/>
  <c r="AR307" i="15"/>
  <c r="BG298" i="15"/>
  <c r="BG289" i="15"/>
  <c r="BG292" i="15"/>
  <c r="BG290" i="15"/>
  <c r="BG293" i="15"/>
  <c r="BG299" i="15"/>
  <c r="AZ288" i="15"/>
  <c r="BH302" i="15"/>
  <c r="BH288" i="15"/>
  <c r="AR302" i="15"/>
  <c r="AR288" i="15"/>
  <c r="AB298" i="15"/>
  <c r="E232" i="30"/>
  <c r="Q140" i="21"/>
  <c r="K140" i="21"/>
  <c r="K141" i="21"/>
  <c r="K148" i="21"/>
  <c r="K149" i="21"/>
  <c r="K151" i="21"/>
  <c r="K150" i="21"/>
  <c r="K126" i="21"/>
  <c r="K127" i="21"/>
  <c r="K122" i="21"/>
  <c r="K123" i="21"/>
  <c r="K135" i="21"/>
  <c r="K134" i="21"/>
  <c r="K130" i="21"/>
  <c r="K131" i="21"/>
  <c r="K121" i="21"/>
  <c r="K120" i="21"/>
  <c r="K129" i="21"/>
  <c r="K128" i="21"/>
  <c r="K117" i="21"/>
  <c r="K116" i="21"/>
  <c r="K136" i="21"/>
  <c r="K137" i="21"/>
  <c r="K125" i="21"/>
  <c r="K124" i="21"/>
  <c r="K144" i="21"/>
  <c r="K145" i="21"/>
  <c r="K139" i="21"/>
  <c r="K138" i="21"/>
  <c r="K118" i="21"/>
  <c r="K119" i="21"/>
  <c r="K147" i="21"/>
  <c r="K146" i="21"/>
  <c r="D30" i="21"/>
  <c r="H30" i="21" s="1"/>
  <c r="D176" i="21"/>
  <c r="Q120" i="21"/>
  <c r="D184" i="21"/>
  <c r="F184" i="21" s="1"/>
  <c r="Q128" i="21"/>
  <c r="D172" i="21"/>
  <c r="F172" i="21" s="1"/>
  <c r="D192" i="21"/>
  <c r="H192" i="21" s="1"/>
  <c r="Q136" i="21"/>
  <c r="D180" i="21"/>
  <c r="Q124" i="21"/>
  <c r="D200" i="21"/>
  <c r="H200" i="21" s="1"/>
  <c r="Q144" i="21"/>
  <c r="D188" i="21"/>
  <c r="H188" i="21" s="1"/>
  <c r="Q132" i="21"/>
  <c r="D194" i="21"/>
  <c r="F194" i="21" s="1"/>
  <c r="Q138" i="21"/>
  <c r="D174" i="21"/>
  <c r="D202" i="21"/>
  <c r="H202" i="21" s="1"/>
  <c r="Q146" i="21"/>
  <c r="Q148" i="21"/>
  <c r="D198" i="21"/>
  <c r="H198" i="21" s="1"/>
  <c r="D206" i="21"/>
  <c r="H206" i="21" s="1"/>
  <c r="D170" i="21"/>
  <c r="F170" i="21" s="1"/>
  <c r="D182" i="21"/>
  <c r="Q126" i="21"/>
  <c r="D178" i="21"/>
  <c r="H178" i="21" s="1"/>
  <c r="Q122" i="21"/>
  <c r="D190" i="21"/>
  <c r="H190" i="21" s="1"/>
  <c r="Q134" i="21"/>
  <c r="D186" i="21"/>
  <c r="H186" i="21" s="1"/>
  <c r="Q130" i="21"/>
  <c r="E9" i="32"/>
  <c r="H25" i="20"/>
  <c r="I28" i="20"/>
  <c r="J28" i="20"/>
  <c r="J25" i="20"/>
  <c r="I25" i="20"/>
  <c r="I26" i="20"/>
  <c r="J26" i="20"/>
  <c r="J34" i="20"/>
  <c r="I34" i="20"/>
  <c r="J29" i="20"/>
  <c r="I29" i="20"/>
  <c r="J36" i="20"/>
  <c r="I36" i="20"/>
  <c r="E275" i="34"/>
  <c r="F212" i="21"/>
  <c r="E232" i="33"/>
  <c r="BH298" i="15"/>
  <c r="BH289" i="15"/>
  <c r="BH292" i="15"/>
  <c r="BH291" i="15"/>
  <c r="BH290" i="15"/>
  <c r="BH293" i="15"/>
  <c r="BH299" i="15"/>
  <c r="BH303" i="15"/>
  <c r="BH307" i="15"/>
  <c r="BH306" i="15"/>
  <c r="CC207" i="30"/>
  <c r="CQ207" i="30"/>
  <c r="AR207" i="30"/>
  <c r="U207" i="30"/>
  <c r="CG207" i="30"/>
  <c r="F137" i="10"/>
  <c r="F168" i="21"/>
  <c r="H168" i="21"/>
  <c r="AZ207" i="30"/>
  <c r="AW207" i="30"/>
  <c r="X207" i="30"/>
  <c r="J207" i="30"/>
  <c r="BJ207" i="30"/>
  <c r="AM207" i="30"/>
  <c r="BO207" i="30"/>
  <c r="CR207" i="30"/>
  <c r="BL207" i="30"/>
  <c r="BR207" i="30"/>
  <c r="BX207" i="30"/>
  <c r="W207" i="30"/>
  <c r="AY207" i="30"/>
  <c r="BN207" i="30"/>
  <c r="H207" i="30"/>
  <c r="AI207" i="30"/>
  <c r="AX207" i="30"/>
  <c r="N207" i="30"/>
  <c r="BM207" i="30"/>
  <c r="CA207" i="30"/>
  <c r="T207" i="30"/>
  <c r="BZ207" i="30"/>
  <c r="R207" i="30"/>
  <c r="S207" i="30"/>
  <c r="BS207" i="30"/>
  <c r="CN207" i="30"/>
  <c r="AK207" i="30"/>
  <c r="BQ207" i="30"/>
  <c r="BE207" i="30"/>
  <c r="I207" i="30"/>
  <c r="CB207" i="30"/>
  <c r="AC207" i="30"/>
  <c r="CO207" i="30"/>
  <c r="BK207" i="30"/>
  <c r="CM207" i="30"/>
  <c r="V207" i="30"/>
  <c r="BU207" i="30"/>
  <c r="CH207" i="30"/>
  <c r="AJ207" i="30"/>
  <c r="F232" i="30"/>
  <c r="F9" i="32"/>
  <c r="F232" i="31"/>
  <c r="D209" i="10" s="1"/>
  <c r="E275" i="31"/>
  <c r="F9" i="30"/>
  <c r="CF207" i="30"/>
  <c r="F232" i="34"/>
  <c r="AN207" i="30"/>
  <c r="K207" i="30"/>
  <c r="Z207" i="30"/>
  <c r="AO207" i="30"/>
  <c r="BC207" i="30"/>
  <c r="BB207" i="30"/>
  <c r="CD207" i="30"/>
  <c r="CE207" i="30"/>
  <c r="M207" i="30"/>
  <c r="BY207" i="30"/>
  <c r="AL207" i="30"/>
  <c r="CS207" i="30"/>
  <c r="BT207" i="30"/>
  <c r="AG207" i="30"/>
  <c r="BP207" i="30"/>
  <c r="AT207" i="30"/>
  <c r="L207" i="30"/>
  <c r="CI207" i="30"/>
  <c r="AA207" i="30"/>
  <c r="AP207" i="30"/>
  <c r="AZ298" i="15"/>
  <c r="AZ292" i="15"/>
  <c r="AZ290" i="15"/>
  <c r="AZ299" i="15"/>
  <c r="AZ307" i="15"/>
  <c r="AZ302" i="15"/>
  <c r="AZ289" i="15"/>
  <c r="AZ291" i="15"/>
  <c r="AZ293" i="15"/>
  <c r="G290" i="15"/>
  <c r="AZ303" i="15"/>
  <c r="AZ306" i="15"/>
  <c r="H250" i="32"/>
  <c r="I218" i="34"/>
  <c r="BY207" i="34"/>
  <c r="BM207" i="34"/>
  <c r="CQ207" i="34"/>
  <c r="BE207" i="34"/>
  <c r="CP207" i="34"/>
  <c r="CC207" i="34"/>
  <c r="H207" i="34"/>
  <c r="BT207" i="34"/>
  <c r="CE207" i="34"/>
  <c r="BH207" i="34"/>
  <c r="H207" i="33"/>
  <c r="BM207" i="33"/>
  <c r="BW207" i="33"/>
  <c r="CO207" i="33"/>
  <c r="BR207" i="33"/>
  <c r="BC207" i="32"/>
  <c r="AF207" i="32"/>
  <c r="BT207" i="32"/>
  <c r="BM207" i="32"/>
  <c r="AH207" i="32"/>
  <c r="K207" i="32"/>
  <c r="BW207" i="32"/>
  <c r="AZ207" i="32"/>
  <c r="AC207" i="32"/>
  <c r="CO207" i="32"/>
  <c r="BR207" i="32"/>
  <c r="BV207" i="31"/>
  <c r="CE207" i="31"/>
  <c r="BH207" i="31"/>
  <c r="BZ207" i="31"/>
  <c r="CB207" i="31"/>
  <c r="AW207" i="31"/>
  <c r="CM207" i="31"/>
  <c r="BP207" i="31"/>
  <c r="CH207" i="31"/>
  <c r="BC207" i="31"/>
  <c r="CJ207" i="31"/>
  <c r="BE207" i="31"/>
  <c r="I218" i="30"/>
  <c r="CM250" i="30"/>
  <c r="AG250" i="30"/>
  <c r="CC250" i="30"/>
  <c r="BX288" i="15"/>
  <c r="L302" i="15"/>
  <c r="F166" i="31"/>
  <c r="AB191" i="34"/>
  <c r="CN191" i="34"/>
  <c r="BQ191" i="34"/>
  <c r="AT191" i="34"/>
  <c r="O191" i="34"/>
  <c r="CA191" i="34"/>
  <c r="AV191" i="34"/>
  <c r="Q191" i="34"/>
  <c r="CC191" i="34"/>
  <c r="AX191" i="34"/>
  <c r="AD191" i="33"/>
  <c r="CP191" i="33"/>
  <c r="AG191" i="31"/>
  <c r="E181" i="30"/>
  <c r="I191" i="30"/>
  <c r="BU191" i="30"/>
  <c r="AP191" i="30"/>
  <c r="S191" i="30"/>
  <c r="CE191" i="30"/>
  <c r="BH191" i="30"/>
  <c r="AR291" i="15"/>
  <c r="AR293" i="15"/>
  <c r="E9" i="15"/>
  <c r="AR289" i="15"/>
  <c r="AR303" i="15"/>
  <c r="AR306" i="15"/>
  <c r="AR298" i="15"/>
  <c r="AR292" i="15"/>
  <c r="AR290" i="15"/>
  <c r="AR299" i="15"/>
  <c r="AB290" i="15"/>
  <c r="AB292" i="15"/>
  <c r="AB299" i="15"/>
  <c r="CA218" i="33"/>
  <c r="AB307" i="15"/>
  <c r="AB302" i="15"/>
  <c r="AB289" i="15"/>
  <c r="AB293" i="15"/>
  <c r="AB291" i="15"/>
  <c r="AB306" i="15"/>
  <c r="AB303" i="15"/>
  <c r="AB288" i="15"/>
  <c r="AN207" i="33"/>
  <c r="AH207" i="33"/>
  <c r="K207" i="33"/>
  <c r="AZ207" i="33"/>
  <c r="AC207" i="33"/>
  <c r="AM207" i="33"/>
  <c r="AT218" i="30"/>
  <c r="AL218" i="30"/>
  <c r="BG218" i="30"/>
  <c r="AN218" i="30"/>
  <c r="BU218" i="30"/>
  <c r="AP218" i="30"/>
  <c r="AE207" i="30"/>
  <c r="AH207" i="30"/>
  <c r="AF207" i="30"/>
  <c r="AS207" i="30"/>
  <c r="AV207" i="30"/>
  <c r="E166" i="30"/>
  <c r="F166" i="30"/>
  <c r="BA218" i="31"/>
  <c r="AD218" i="31"/>
  <c r="CP218" i="31"/>
  <c r="BK218" i="31"/>
  <c r="AF218" i="31"/>
  <c r="CR218" i="31"/>
  <c r="BM218" i="31"/>
  <c r="AH218" i="31"/>
  <c r="K218" i="31"/>
  <c r="BW218" i="31"/>
  <c r="AZ218" i="31"/>
  <c r="BI218" i="31"/>
  <c r="AL218" i="31"/>
  <c r="BS218" i="31"/>
  <c r="S207" i="31"/>
  <c r="AK207" i="31"/>
  <c r="N207" i="31"/>
  <c r="AU207" i="31"/>
  <c r="P207" i="31"/>
  <c r="R207" i="31"/>
  <c r="AA207" i="31"/>
  <c r="AS207" i="31"/>
  <c r="V207" i="31"/>
  <c r="X207" i="31"/>
  <c r="F244" i="31"/>
  <c r="D233" i="10" s="1"/>
  <c r="E166" i="31"/>
  <c r="BW218" i="32"/>
  <c r="BC218" i="32"/>
  <c r="X218" i="32"/>
  <c r="CJ218" i="32"/>
  <c r="BE218" i="32"/>
  <c r="Z218" i="32"/>
  <c r="CL218" i="32"/>
  <c r="E166" i="32"/>
  <c r="AD191" i="32"/>
  <c r="E275" i="32"/>
  <c r="AD218" i="34"/>
  <c r="BX218" i="34"/>
  <c r="BN218" i="34"/>
  <c r="BP218" i="34"/>
  <c r="BR218" i="34"/>
  <c r="BI218" i="34"/>
  <c r="AQ218" i="34"/>
  <c r="AO207" i="34"/>
  <c r="O207" i="34"/>
  <c r="AH207" i="34"/>
  <c r="W207" i="34"/>
  <c r="AE207" i="34"/>
  <c r="AP207" i="34"/>
  <c r="S207" i="34"/>
  <c r="G293" i="15"/>
  <c r="G306" i="15"/>
  <c r="G291" i="15"/>
  <c r="G298" i="15"/>
  <c r="BX307" i="15"/>
  <c r="BX302" i="15"/>
  <c r="BX289" i="15"/>
  <c r="BX293" i="15"/>
  <c r="BX291" i="15"/>
  <c r="BX303" i="15"/>
  <c r="BX306" i="15"/>
  <c r="BX298" i="15"/>
  <c r="BX292" i="15"/>
  <c r="BX290" i="15"/>
  <c r="BX299" i="15"/>
  <c r="G303" i="15"/>
  <c r="G288" i="15"/>
  <c r="G307" i="15"/>
  <c r="G292" i="15"/>
  <c r="G302" i="15"/>
  <c r="G299" i="15"/>
  <c r="G289" i="15"/>
  <c r="E9" i="30"/>
  <c r="E9" i="31"/>
  <c r="E232" i="34"/>
  <c r="E275" i="30"/>
  <c r="E9" i="34"/>
  <c r="E275" i="15"/>
  <c r="CE191" i="15"/>
  <c r="AB191" i="15"/>
  <c r="CN191" i="15"/>
  <c r="BQ191" i="15"/>
  <c r="AU218" i="15"/>
  <c r="BX207" i="15"/>
  <c r="AI207" i="15"/>
  <c r="M207" i="15"/>
  <c r="BY207" i="15"/>
  <c r="BB207" i="15"/>
  <c r="W207" i="15"/>
  <c r="CI207" i="15"/>
  <c r="BD207" i="15"/>
  <c r="Y207" i="15"/>
  <c r="CK207" i="15"/>
  <c r="BF207" i="15"/>
  <c r="T292" i="15"/>
  <c r="T299" i="15"/>
  <c r="CF290" i="15"/>
  <c r="E166" i="15"/>
  <c r="CF307" i="15"/>
  <c r="BP298" i="15"/>
  <c r="CF302" i="15"/>
  <c r="CP291" i="15"/>
  <c r="BP292" i="15"/>
  <c r="T298" i="15"/>
  <c r="CF299" i="15"/>
  <c r="CP306" i="15"/>
  <c r="T290" i="15"/>
  <c r="AJ302" i="15"/>
  <c r="E9" i="33"/>
  <c r="F232" i="32"/>
  <c r="E176" i="30"/>
  <c r="E177" i="30"/>
  <c r="E176" i="32"/>
  <c r="E177" i="32"/>
  <c r="E195" i="30"/>
  <c r="F195" i="30"/>
  <c r="BG255" i="30"/>
  <c r="E193" i="33"/>
  <c r="F193" i="33"/>
  <c r="L289" i="15"/>
  <c r="BU218" i="31"/>
  <c r="BQ218" i="34"/>
  <c r="O218" i="34"/>
  <c r="AI191" i="15"/>
  <c r="AX191" i="15"/>
  <c r="O191" i="15"/>
  <c r="CC191" i="15"/>
  <c r="E192" i="30"/>
  <c r="G191" i="30"/>
  <c r="F192" i="30"/>
  <c r="E195" i="33"/>
  <c r="F195" i="33"/>
  <c r="BK255" i="33"/>
  <c r="BE191" i="31"/>
  <c r="BA191" i="31"/>
  <c r="BK191" i="31"/>
  <c r="P255" i="32"/>
  <c r="CK191" i="33"/>
  <c r="CQ218" i="33"/>
  <c r="AH218" i="33"/>
  <c r="BG218" i="32"/>
  <c r="CH218" i="32"/>
  <c r="G218" i="30"/>
  <c r="E219" i="30"/>
  <c r="F219" i="30"/>
  <c r="CE191" i="34"/>
  <c r="AB191" i="32"/>
  <c r="E221" i="33"/>
  <c r="F221" i="33"/>
  <c r="L291" i="15"/>
  <c r="L293" i="15"/>
  <c r="E200" i="34"/>
  <c r="F200" i="34"/>
  <c r="AH255" i="32"/>
  <c r="AH290" i="32" s="1"/>
  <c r="CD207" i="31"/>
  <c r="AI207" i="31"/>
  <c r="L207" i="31"/>
  <c r="BX207" i="31"/>
  <c r="BA207" i="31"/>
  <c r="AD207" i="31"/>
  <c r="CP207" i="31"/>
  <c r="BK207" i="31"/>
  <c r="AF207" i="31"/>
  <c r="CR207" i="31"/>
  <c r="BM207" i="31"/>
  <c r="E222" i="34"/>
  <c r="F222" i="34"/>
  <c r="BQ218" i="31"/>
  <c r="AT218" i="31"/>
  <c r="O218" i="31"/>
  <c r="CA218" i="31"/>
  <c r="AV218" i="31"/>
  <c r="Q218" i="31"/>
  <c r="CC218" i="31"/>
  <c r="AX218" i="31"/>
  <c r="AA218" i="31"/>
  <c r="CM218" i="31"/>
  <c r="BP218" i="31"/>
  <c r="AI250" i="32"/>
  <c r="CP207" i="30"/>
  <c r="E208" i="30"/>
  <c r="G207" i="30"/>
  <c r="F208" i="30"/>
  <c r="P207" i="30"/>
  <c r="BU218" i="34"/>
  <c r="AZ218" i="34"/>
  <c r="BL218" i="34"/>
  <c r="CH218" i="34"/>
  <c r="BY218" i="34"/>
  <c r="BZ218" i="34"/>
  <c r="CB218" i="34"/>
  <c r="CC218" i="34"/>
  <c r="BT218" i="34"/>
  <c r="AY218" i="34"/>
  <c r="W218" i="34"/>
  <c r="CI218" i="34"/>
  <c r="T307" i="15"/>
  <c r="CF289" i="15"/>
  <c r="AQ191" i="15"/>
  <c r="AA191" i="15"/>
  <c r="BF191" i="15"/>
  <c r="AJ191" i="15"/>
  <c r="M191" i="15"/>
  <c r="BY191" i="15"/>
  <c r="BB191" i="15"/>
  <c r="W191" i="15"/>
  <c r="CI191" i="15"/>
  <c r="BD191" i="15"/>
  <c r="Y191" i="15"/>
  <c r="CK191" i="15"/>
  <c r="AT191" i="30"/>
  <c r="O191" i="30"/>
  <c r="CA191" i="30"/>
  <c r="AV191" i="30"/>
  <c r="Q191" i="30"/>
  <c r="CC191" i="30"/>
  <c r="AX191" i="30"/>
  <c r="AA191" i="30"/>
  <c r="CM191" i="30"/>
  <c r="BP191" i="30"/>
  <c r="AS191" i="30"/>
  <c r="E160" i="32"/>
  <c r="E162" i="32" s="1"/>
  <c r="F160" i="32"/>
  <c r="F162" i="32" s="1"/>
  <c r="BF255" i="32"/>
  <c r="AM207" i="34"/>
  <c r="BU207" i="34"/>
  <c r="N207" i="34"/>
  <c r="AU207" i="34"/>
  <c r="U207" i="34"/>
  <c r="P207" i="34"/>
  <c r="CB207" i="34"/>
  <c r="AX207" i="34"/>
  <c r="AA207" i="34"/>
  <c r="CM207" i="34"/>
  <c r="BP207" i="34"/>
  <c r="E225" i="33"/>
  <c r="F225" i="33"/>
  <c r="E269" i="33"/>
  <c r="F269" i="33"/>
  <c r="O218" i="15"/>
  <c r="BC218" i="15"/>
  <c r="AT218" i="15"/>
  <c r="P218" i="15"/>
  <c r="CB218" i="15"/>
  <c r="AW218" i="15"/>
  <c r="R218" i="15"/>
  <c r="CD218" i="15"/>
  <c r="BG218" i="15"/>
  <c r="AJ218" i="15"/>
  <c r="M218" i="15"/>
  <c r="BY218" i="15"/>
  <c r="F244" i="32"/>
  <c r="BM191" i="31"/>
  <c r="CS191" i="31"/>
  <c r="BN191" i="31"/>
  <c r="AQ191" i="31"/>
  <c r="T191" i="31"/>
  <c r="CF191" i="31"/>
  <c r="BI191" i="31"/>
  <c r="AL191" i="31"/>
  <c r="G191" i="31"/>
  <c r="E192" i="31"/>
  <c r="F192" i="31"/>
  <c r="BS191" i="31"/>
  <c r="AN191" i="31"/>
  <c r="CP303" i="15"/>
  <c r="BF255" i="30"/>
  <c r="BF299" i="30" s="1"/>
  <c r="BN255" i="32"/>
  <c r="BN298" i="32" s="1"/>
  <c r="CK255" i="33"/>
  <c r="E166" i="34"/>
  <c r="F166" i="34"/>
  <c r="G270" i="34"/>
  <c r="E257" i="34"/>
  <c r="F257" i="34"/>
  <c r="E181" i="31"/>
  <c r="BT207" i="33"/>
  <c r="I207" i="33"/>
  <c r="BU207" i="33"/>
  <c r="AP207" i="33"/>
  <c r="S207" i="33"/>
  <c r="CE207" i="33"/>
  <c r="BH207" i="33"/>
  <c r="AK207" i="33"/>
  <c r="N207" i="33"/>
  <c r="BZ207" i="33"/>
  <c r="AU207" i="33"/>
  <c r="D106" i="10"/>
  <c r="E257" i="15"/>
  <c r="G270" i="15"/>
  <c r="F257" i="15"/>
  <c r="BK191" i="33"/>
  <c r="CQ191" i="33"/>
  <c r="BL191" i="33"/>
  <c r="AG191" i="33"/>
  <c r="CS191" i="33"/>
  <c r="BN191" i="33"/>
  <c r="AQ191" i="33"/>
  <c r="T191" i="33"/>
  <c r="CF191" i="33"/>
  <c r="BI191" i="33"/>
  <c r="AL191" i="33"/>
  <c r="BA218" i="33"/>
  <c r="N218" i="33"/>
  <c r="U218" i="33"/>
  <c r="W218" i="33"/>
  <c r="AN218" i="33"/>
  <c r="I218" i="33"/>
  <c r="BU218" i="33"/>
  <c r="AP218" i="33"/>
  <c r="S218" i="33"/>
  <c r="CE218" i="33"/>
  <c r="BH218" i="33"/>
  <c r="S218" i="32"/>
  <c r="L218" i="32"/>
  <c r="BX218" i="32"/>
  <c r="BA218" i="32"/>
  <c r="AD218" i="32"/>
  <c r="CP218" i="32"/>
  <c r="BK218" i="32"/>
  <c r="AF218" i="32"/>
  <c r="CR218" i="32"/>
  <c r="BM218" i="32"/>
  <c r="AH218" i="32"/>
  <c r="BZ218" i="30"/>
  <c r="BH218" i="30"/>
  <c r="BR218" i="30"/>
  <c r="BO218" i="30"/>
  <c r="AS218" i="30"/>
  <c r="O218" i="30"/>
  <c r="CA218" i="30"/>
  <c r="AV218" i="30"/>
  <c r="Q218" i="30"/>
  <c r="CC218" i="30"/>
  <c r="AX218" i="30"/>
  <c r="T207" i="15"/>
  <c r="AQ207" i="15"/>
  <c r="U207" i="15"/>
  <c r="CG207" i="15"/>
  <c r="BJ207" i="15"/>
  <c r="AE207" i="15"/>
  <c r="CQ207" i="15"/>
  <c r="BL207" i="15"/>
  <c r="AG207" i="15"/>
  <c r="CS207" i="15"/>
  <c r="BN207" i="15"/>
  <c r="AJ289" i="15"/>
  <c r="BP290" i="15"/>
  <c r="BP299" i="15"/>
  <c r="AA191" i="34"/>
  <c r="AJ191" i="34"/>
  <c r="M191" i="34"/>
  <c r="BY191" i="34"/>
  <c r="BB191" i="34"/>
  <c r="W191" i="34"/>
  <c r="CI191" i="34"/>
  <c r="BD191" i="34"/>
  <c r="Y191" i="34"/>
  <c r="CK191" i="34"/>
  <c r="BF191" i="34"/>
  <c r="E192" i="32"/>
  <c r="G191" i="32"/>
  <c r="F192" i="32"/>
  <c r="CA191" i="32"/>
  <c r="BJ191" i="32"/>
  <c r="P191" i="32"/>
  <c r="CB191" i="32"/>
  <c r="AW191" i="32"/>
  <c r="R191" i="32"/>
  <c r="CD191" i="32"/>
  <c r="BG191" i="32"/>
  <c r="AJ191" i="32"/>
  <c r="M191" i="32"/>
  <c r="BY191" i="32"/>
  <c r="E160" i="30"/>
  <c r="F160" i="30"/>
  <c r="BS255" i="33"/>
  <c r="O207" i="32"/>
  <c r="CI207" i="32"/>
  <c r="BL207" i="32"/>
  <c r="I207" i="32"/>
  <c r="BU207" i="32"/>
  <c r="AP207" i="32"/>
  <c r="S207" i="32"/>
  <c r="CE207" i="32"/>
  <c r="BH207" i="32"/>
  <c r="AK207" i="32"/>
  <c r="N207" i="32"/>
  <c r="BZ207" i="32"/>
  <c r="F166" i="15"/>
  <c r="E224" i="30"/>
  <c r="F224" i="30"/>
  <c r="Z255" i="32"/>
  <c r="E269" i="32"/>
  <c r="F269" i="32"/>
  <c r="AG255" i="33"/>
  <c r="AG293" i="33" s="1"/>
  <c r="AI250" i="30"/>
  <c r="E200" i="31"/>
  <c r="F200" i="31"/>
  <c r="AN218" i="31"/>
  <c r="S218" i="31"/>
  <c r="U218" i="34"/>
  <c r="AV191" i="15"/>
  <c r="E195" i="31"/>
  <c r="F195" i="31"/>
  <c r="AL218" i="15"/>
  <c r="J218" i="15"/>
  <c r="BQ218" i="15"/>
  <c r="L191" i="31"/>
  <c r="CR191" i="31"/>
  <c r="K132" i="21"/>
  <c r="K133" i="21"/>
  <c r="AE191" i="33"/>
  <c r="BF191" i="33"/>
  <c r="BA191" i="33"/>
  <c r="AD218" i="33"/>
  <c r="CR218" i="33"/>
  <c r="AZ218" i="33"/>
  <c r="BP218" i="32"/>
  <c r="BS218" i="30"/>
  <c r="AU191" i="32"/>
  <c r="AO191" i="32"/>
  <c r="CN191" i="32"/>
  <c r="E222" i="31"/>
  <c r="F222" i="31"/>
  <c r="L303" i="15"/>
  <c r="L306" i="15"/>
  <c r="G270" i="31"/>
  <c r="E257" i="31"/>
  <c r="F257" i="31"/>
  <c r="BE255" i="33"/>
  <c r="U255" i="34"/>
  <c r="Z207" i="31"/>
  <c r="AQ207" i="31"/>
  <c r="T207" i="31"/>
  <c r="CF207" i="31"/>
  <c r="BI207" i="31"/>
  <c r="AL207" i="31"/>
  <c r="G207" i="31"/>
  <c r="E208" i="31"/>
  <c r="F208" i="31"/>
  <c r="BS207" i="31"/>
  <c r="AN207" i="31"/>
  <c r="I207" i="31"/>
  <c r="BU207" i="31"/>
  <c r="E216" i="33"/>
  <c r="F216" i="33"/>
  <c r="E223" i="33"/>
  <c r="F223" i="33"/>
  <c r="M218" i="31"/>
  <c r="BY218" i="31"/>
  <c r="BB218" i="31"/>
  <c r="W218" i="31"/>
  <c r="CI218" i="31"/>
  <c r="BD218" i="31"/>
  <c r="Y218" i="31"/>
  <c r="CK218" i="31"/>
  <c r="BF218" i="31"/>
  <c r="AI218" i="31"/>
  <c r="L218" i="31"/>
  <c r="BX218" i="31"/>
  <c r="E196" i="32"/>
  <c r="F196" i="32"/>
  <c r="E197" i="32"/>
  <c r="F197" i="32"/>
  <c r="AN255" i="34"/>
  <c r="CJ207" i="30"/>
  <c r="BH207" i="30"/>
  <c r="AF218" i="34"/>
  <c r="CP218" i="34"/>
  <c r="L218" i="34"/>
  <c r="CS218" i="34"/>
  <c r="CJ218" i="34"/>
  <c r="CK218" i="34"/>
  <c r="CL218" i="34"/>
  <c r="CN218" i="34"/>
  <c r="CD218" i="34"/>
  <c r="BG218" i="34"/>
  <c r="AE218" i="34"/>
  <c r="CQ218" i="34"/>
  <c r="T302" i="15"/>
  <c r="CF291" i="15"/>
  <c r="CF293" i="15"/>
  <c r="AY191" i="15"/>
  <c r="CM191" i="15"/>
  <c r="BN191" i="15"/>
  <c r="AR191" i="15"/>
  <c r="U191" i="15"/>
  <c r="CG191" i="15"/>
  <c r="BJ191" i="15"/>
  <c r="AE191" i="15"/>
  <c r="CQ191" i="15"/>
  <c r="BL191" i="15"/>
  <c r="AG191" i="15"/>
  <c r="CS191" i="15"/>
  <c r="E198" i="31"/>
  <c r="F198" i="31"/>
  <c r="BB191" i="30"/>
  <c r="W191" i="30"/>
  <c r="CI191" i="30"/>
  <c r="BD191" i="30"/>
  <c r="Y191" i="30"/>
  <c r="CK191" i="30"/>
  <c r="BF191" i="30"/>
  <c r="AI191" i="30"/>
  <c r="L191" i="30"/>
  <c r="BX191" i="30"/>
  <c r="BA191" i="30"/>
  <c r="AP255" i="30"/>
  <c r="AP289" i="30" s="1"/>
  <c r="Y250" i="30"/>
  <c r="AX255" i="32"/>
  <c r="AX299" i="32" s="1"/>
  <c r="AL207" i="34"/>
  <c r="BC207" i="34"/>
  <c r="CO207" i="34"/>
  <c r="AD207" i="34"/>
  <c r="BK207" i="34"/>
  <c r="AK207" i="34"/>
  <c r="X207" i="34"/>
  <c r="CJ207" i="34"/>
  <c r="BF207" i="34"/>
  <c r="AI207" i="34"/>
  <c r="L207" i="34"/>
  <c r="BX207" i="34"/>
  <c r="E216" i="31"/>
  <c r="E207" i="10" s="1"/>
  <c r="F216" i="31"/>
  <c r="D207" i="10" s="1"/>
  <c r="E209" i="33"/>
  <c r="F209" i="33"/>
  <c r="CA218" i="15"/>
  <c r="BK218" i="15"/>
  <c r="BB218" i="15"/>
  <c r="X218" i="15"/>
  <c r="CJ218" i="15"/>
  <c r="BE218" i="15"/>
  <c r="Z218" i="15"/>
  <c r="CL218" i="15"/>
  <c r="BO218" i="15"/>
  <c r="AR218" i="15"/>
  <c r="U218" i="15"/>
  <c r="CG218" i="15"/>
  <c r="F244" i="30"/>
  <c r="E200" i="33"/>
  <c r="F200" i="33"/>
  <c r="I191" i="31"/>
  <c r="J191" i="31"/>
  <c r="BV191" i="31"/>
  <c r="AY191" i="31"/>
  <c r="AB191" i="31"/>
  <c r="CN191" i="31"/>
  <c r="BQ191" i="31"/>
  <c r="AT191" i="31"/>
  <c r="O191" i="31"/>
  <c r="CA191" i="31"/>
  <c r="AV191" i="31"/>
  <c r="CP298" i="15"/>
  <c r="E181" i="34"/>
  <c r="G184" i="34"/>
  <c r="F181" i="34"/>
  <c r="E186" i="31"/>
  <c r="E184" i="31"/>
  <c r="F184" i="31"/>
  <c r="P207" i="33"/>
  <c r="Q207" i="33"/>
  <c r="CC207" i="33"/>
  <c r="AX207" i="33"/>
  <c r="AA207" i="33"/>
  <c r="CM207" i="33"/>
  <c r="BP207" i="33"/>
  <c r="AS207" i="33"/>
  <c r="V207" i="33"/>
  <c r="CH207" i="33"/>
  <c r="BC207" i="33"/>
  <c r="E222" i="30"/>
  <c r="F222" i="30"/>
  <c r="E192" i="33"/>
  <c r="G191" i="33"/>
  <c r="F192" i="33"/>
  <c r="H191" i="33"/>
  <c r="BT191" i="33"/>
  <c r="AO191" i="33"/>
  <c r="J191" i="33"/>
  <c r="BV191" i="33"/>
  <c r="AY191" i="33"/>
  <c r="AB191" i="33"/>
  <c r="CN191" i="33"/>
  <c r="BQ191" i="33"/>
  <c r="AT191" i="33"/>
  <c r="E181" i="15"/>
  <c r="CF255" i="31"/>
  <c r="H255" i="34"/>
  <c r="H289" i="34" s="1"/>
  <c r="E223" i="34"/>
  <c r="F223" i="34"/>
  <c r="BS218" i="33"/>
  <c r="AK218" i="33"/>
  <c r="AM218" i="33"/>
  <c r="AT218" i="33"/>
  <c r="AV218" i="33"/>
  <c r="Q218" i="33"/>
  <c r="CC218" i="33"/>
  <c r="AX218" i="33"/>
  <c r="AA218" i="33"/>
  <c r="CM218" i="33"/>
  <c r="BP218" i="33"/>
  <c r="CE218" i="32"/>
  <c r="T218" i="32"/>
  <c r="CF218" i="32"/>
  <c r="BI218" i="32"/>
  <c r="AL218" i="32"/>
  <c r="G218" i="32"/>
  <c r="E219" i="32"/>
  <c r="F219" i="32"/>
  <c r="BS218" i="32"/>
  <c r="AN218" i="32"/>
  <c r="I218" i="32"/>
  <c r="BU218" i="32"/>
  <c r="AP218" i="32"/>
  <c r="T218" i="30"/>
  <c r="CN218" i="30"/>
  <c r="K218" i="30"/>
  <c r="BW218" i="30"/>
  <c r="BA218" i="30"/>
  <c r="W218" i="30"/>
  <c r="CI218" i="30"/>
  <c r="BD218" i="30"/>
  <c r="Y218" i="30"/>
  <c r="CK218" i="30"/>
  <c r="BF218" i="30"/>
  <c r="AJ207" i="15"/>
  <c r="CF207" i="15"/>
  <c r="AY207" i="15"/>
  <c r="AC207" i="15"/>
  <c r="CO207" i="15"/>
  <c r="BR207" i="15"/>
  <c r="AM207" i="15"/>
  <c r="H207" i="15"/>
  <c r="BT207" i="15"/>
  <c r="AO207" i="15"/>
  <c r="J207" i="15"/>
  <c r="BV207" i="15"/>
  <c r="AJ291" i="15"/>
  <c r="AJ293" i="15"/>
  <c r="BP307" i="15"/>
  <c r="CM191" i="34"/>
  <c r="AR191" i="34"/>
  <c r="U191" i="34"/>
  <c r="CG191" i="34"/>
  <c r="BJ191" i="34"/>
  <c r="AE191" i="34"/>
  <c r="CQ191" i="34"/>
  <c r="BL191" i="34"/>
  <c r="AG191" i="34"/>
  <c r="CS191" i="34"/>
  <c r="BN191" i="34"/>
  <c r="AM191" i="32"/>
  <c r="V191" i="32"/>
  <c r="CP191" i="32"/>
  <c r="X191" i="32"/>
  <c r="CJ191" i="32"/>
  <c r="BE191" i="32"/>
  <c r="Z191" i="32"/>
  <c r="CL191" i="32"/>
  <c r="BO191" i="32"/>
  <c r="AR191" i="32"/>
  <c r="U191" i="32"/>
  <c r="CG191" i="32"/>
  <c r="J255" i="30"/>
  <c r="J288" i="30" s="1"/>
  <c r="CN255" i="31"/>
  <c r="AF255" i="32"/>
  <c r="AF298" i="32" s="1"/>
  <c r="BE250" i="32"/>
  <c r="BU255" i="33"/>
  <c r="AU207" i="32"/>
  <c r="X207" i="32"/>
  <c r="CR207" i="32"/>
  <c r="Q207" i="32"/>
  <c r="CC207" i="32"/>
  <c r="AX207" i="32"/>
  <c r="AA207" i="32"/>
  <c r="CM207" i="32"/>
  <c r="BP207" i="32"/>
  <c r="AS207" i="32"/>
  <c r="V207" i="32"/>
  <c r="CH207" i="32"/>
  <c r="E224" i="33"/>
  <c r="F224" i="33"/>
  <c r="E197" i="34"/>
  <c r="F197" i="34"/>
  <c r="CD255" i="30"/>
  <c r="CQ255" i="33"/>
  <c r="E197" i="30"/>
  <c r="F197" i="30"/>
  <c r="E184" i="30"/>
  <c r="E186" i="30"/>
  <c r="F184" i="30"/>
  <c r="G218" i="31"/>
  <c r="E219" i="31"/>
  <c r="F219" i="31"/>
  <c r="I218" i="31"/>
  <c r="BH218" i="31"/>
  <c r="E200" i="30"/>
  <c r="F200" i="30"/>
  <c r="Q255" i="33"/>
  <c r="E223" i="30"/>
  <c r="F223" i="30"/>
  <c r="AN191" i="30"/>
  <c r="BP255" i="31"/>
  <c r="BP291" i="31" s="1"/>
  <c r="X255" i="34"/>
  <c r="BT218" i="15"/>
  <c r="BV218" i="15"/>
  <c r="CN218" i="15"/>
  <c r="AI191" i="31"/>
  <c r="CP191" i="31"/>
  <c r="BC191" i="33"/>
  <c r="AI191" i="33"/>
  <c r="BX191" i="33"/>
  <c r="AF218" i="33"/>
  <c r="BW218" i="33"/>
  <c r="AS218" i="32"/>
  <c r="H191" i="32"/>
  <c r="AY191" i="32"/>
  <c r="E216" i="34"/>
  <c r="F216" i="34"/>
  <c r="L288" i="15"/>
  <c r="CL255" i="30"/>
  <c r="AV255" i="32"/>
  <c r="AV291" i="32" s="1"/>
  <c r="AX207" i="31"/>
  <c r="CL207" i="31"/>
  <c r="AY207" i="31"/>
  <c r="AB207" i="31"/>
  <c r="CN207" i="31"/>
  <c r="BQ207" i="31"/>
  <c r="AT207" i="31"/>
  <c r="O207" i="31"/>
  <c r="CA207" i="31"/>
  <c r="AV207" i="31"/>
  <c r="Q207" i="31"/>
  <c r="CC207" i="31"/>
  <c r="E223" i="32"/>
  <c r="F223" i="32"/>
  <c r="U218" i="31"/>
  <c r="CG218" i="31"/>
  <c r="BJ218" i="31"/>
  <c r="AE218" i="31"/>
  <c r="CQ218" i="31"/>
  <c r="BL218" i="31"/>
  <c r="AG218" i="31"/>
  <c r="CS218" i="31"/>
  <c r="BN218" i="31"/>
  <c r="AQ218" i="31"/>
  <c r="T218" i="31"/>
  <c r="CF218" i="31"/>
  <c r="CC255" i="33"/>
  <c r="BW207" i="30"/>
  <c r="CL207" i="30"/>
  <c r="Q207" i="30"/>
  <c r="BV218" i="34"/>
  <c r="J218" i="34"/>
  <c r="V218" i="34"/>
  <c r="M218" i="34"/>
  <c r="N218" i="34"/>
  <c r="P218" i="34"/>
  <c r="Q218" i="34"/>
  <c r="H218" i="34"/>
  <c r="CO218" i="34"/>
  <c r="BO218" i="34"/>
  <c r="AM218" i="34"/>
  <c r="T289" i="15"/>
  <c r="CF303" i="15"/>
  <c r="CF306" i="15"/>
  <c r="BG191" i="15"/>
  <c r="J191" i="15"/>
  <c r="BV191" i="15"/>
  <c r="AZ191" i="15"/>
  <c r="AC191" i="15"/>
  <c r="CO191" i="15"/>
  <c r="BR191" i="15"/>
  <c r="AM191" i="15"/>
  <c r="H191" i="15"/>
  <c r="BT191" i="15"/>
  <c r="AO191" i="15"/>
  <c r="BJ191" i="30"/>
  <c r="AE191" i="30"/>
  <c r="CQ191" i="30"/>
  <c r="BL191" i="30"/>
  <c r="AG191" i="30"/>
  <c r="CS191" i="30"/>
  <c r="BN191" i="30"/>
  <c r="AQ191" i="30"/>
  <c r="T191" i="30"/>
  <c r="CF191" i="30"/>
  <c r="BI191" i="30"/>
  <c r="BB207" i="34"/>
  <c r="BS207" i="34"/>
  <c r="M207" i="34"/>
  <c r="AT207" i="34"/>
  <c r="CA207" i="34"/>
  <c r="BA207" i="34"/>
  <c r="AF207" i="34"/>
  <c r="CR207" i="34"/>
  <c r="BN207" i="34"/>
  <c r="AQ207" i="34"/>
  <c r="T207" i="34"/>
  <c r="CF207" i="34"/>
  <c r="W218" i="15"/>
  <c r="G218" i="15"/>
  <c r="BJ218" i="15"/>
  <c r="AF218" i="15"/>
  <c r="CR218" i="15"/>
  <c r="BM218" i="15"/>
  <c r="AH218" i="15"/>
  <c r="K218" i="15"/>
  <c r="BW218" i="15"/>
  <c r="AZ218" i="15"/>
  <c r="AC218" i="15"/>
  <c r="CO218" i="15"/>
  <c r="F181" i="32"/>
  <c r="BU191" i="31"/>
  <c r="R191" i="31"/>
  <c r="CD191" i="31"/>
  <c r="BG191" i="31"/>
  <c r="AJ191" i="31"/>
  <c r="M191" i="31"/>
  <c r="BY191" i="31"/>
  <c r="BB191" i="31"/>
  <c r="W191" i="31"/>
  <c r="CI191" i="31"/>
  <c r="BD191" i="31"/>
  <c r="CP290" i="15"/>
  <c r="I255" i="30"/>
  <c r="I290" i="30" s="1"/>
  <c r="E244" i="30"/>
  <c r="BX255" i="31"/>
  <c r="CB255" i="32"/>
  <c r="G255" i="34"/>
  <c r="G303" i="34" s="1"/>
  <c r="E244" i="34"/>
  <c r="F244" i="34"/>
  <c r="AV255" i="34"/>
  <c r="AV289" i="34" s="1"/>
  <c r="CB207" i="33"/>
  <c r="Y207" i="33"/>
  <c r="CK207" i="33"/>
  <c r="BF207" i="33"/>
  <c r="AI207" i="33"/>
  <c r="L207" i="33"/>
  <c r="BX207" i="33"/>
  <c r="BA207" i="33"/>
  <c r="AD207" i="33"/>
  <c r="CP207" i="33"/>
  <c r="BK207" i="33"/>
  <c r="D35" i="10"/>
  <c r="BS191" i="33"/>
  <c r="P191" i="33"/>
  <c r="CB191" i="33"/>
  <c r="AW191" i="33"/>
  <c r="R191" i="33"/>
  <c r="CD191" i="33"/>
  <c r="BG191" i="33"/>
  <c r="AJ191" i="33"/>
  <c r="M191" i="33"/>
  <c r="BY191" i="33"/>
  <c r="BB191" i="33"/>
  <c r="E186" i="15"/>
  <c r="E184" i="15"/>
  <c r="F184" i="15"/>
  <c r="CJ255" i="32"/>
  <c r="AW255" i="33"/>
  <c r="AW293" i="33" s="1"/>
  <c r="AC218" i="33"/>
  <c r="CP218" i="33"/>
  <c r="BC218" i="33"/>
  <c r="BJ218" i="33"/>
  <c r="BQ218" i="33"/>
  <c r="BD218" i="33"/>
  <c r="Y218" i="33"/>
  <c r="CK218" i="33"/>
  <c r="BF218" i="33"/>
  <c r="AI218" i="33"/>
  <c r="L218" i="33"/>
  <c r="BX218" i="33"/>
  <c r="AA218" i="32"/>
  <c r="AB218" i="32"/>
  <c r="CN218" i="32"/>
  <c r="BQ218" i="32"/>
  <c r="AT218" i="32"/>
  <c r="O218" i="32"/>
  <c r="CA218" i="32"/>
  <c r="AV218" i="32"/>
  <c r="Q218" i="32"/>
  <c r="CC218" i="32"/>
  <c r="AX218" i="32"/>
  <c r="AZ218" i="30"/>
  <c r="AD218" i="30"/>
  <c r="S218" i="30"/>
  <c r="CE218" i="30"/>
  <c r="BI218" i="30"/>
  <c r="AE218" i="30"/>
  <c r="CQ218" i="30"/>
  <c r="BL218" i="30"/>
  <c r="AG218" i="30"/>
  <c r="CS218" i="30"/>
  <c r="BN218" i="30"/>
  <c r="AR207" i="15"/>
  <c r="AB207" i="15"/>
  <c r="BG207" i="15"/>
  <c r="AK207" i="15"/>
  <c r="N207" i="15"/>
  <c r="BZ207" i="15"/>
  <c r="AU207" i="15"/>
  <c r="P207" i="15"/>
  <c r="CB207" i="15"/>
  <c r="AW207" i="15"/>
  <c r="R207" i="15"/>
  <c r="CD207" i="15"/>
  <c r="AJ303" i="15"/>
  <c r="AJ306" i="15"/>
  <c r="BP302" i="15"/>
  <c r="BG191" i="34"/>
  <c r="AI191" i="34"/>
  <c r="AZ191" i="34"/>
  <c r="AC191" i="34"/>
  <c r="CO191" i="34"/>
  <c r="BR191" i="34"/>
  <c r="AM191" i="34"/>
  <c r="H191" i="34"/>
  <c r="BT191" i="34"/>
  <c r="AO191" i="34"/>
  <c r="J191" i="34"/>
  <c r="BV191" i="34"/>
  <c r="BS191" i="32"/>
  <c r="BB191" i="32"/>
  <c r="AE191" i="32"/>
  <c r="AF191" i="32"/>
  <c r="CR191" i="32"/>
  <c r="BM191" i="32"/>
  <c r="AH191" i="32"/>
  <c r="K191" i="32"/>
  <c r="BW191" i="32"/>
  <c r="AZ191" i="32"/>
  <c r="AC191" i="32"/>
  <c r="CO191" i="32"/>
  <c r="CD255" i="32"/>
  <c r="E269" i="34"/>
  <c r="F269" i="34"/>
  <c r="CA207" i="32"/>
  <c r="BD207" i="32"/>
  <c r="E208" i="32"/>
  <c r="G207" i="32"/>
  <c r="F208" i="32"/>
  <c r="Y207" i="32"/>
  <c r="CK207" i="32"/>
  <c r="BF207" i="32"/>
  <c r="AI207" i="32"/>
  <c r="L207" i="32"/>
  <c r="BX207" i="32"/>
  <c r="BA207" i="32"/>
  <c r="AD207" i="32"/>
  <c r="CP207" i="32"/>
  <c r="E224" i="32"/>
  <c r="F224" i="32"/>
  <c r="E225" i="31"/>
  <c r="F225" i="31"/>
  <c r="E194" i="32"/>
  <c r="F194" i="32"/>
  <c r="E198" i="30"/>
  <c r="F198" i="30"/>
  <c r="Q250" i="32"/>
  <c r="E269" i="30"/>
  <c r="F269" i="30"/>
  <c r="BD255" i="32"/>
  <c r="E221" i="30"/>
  <c r="F221" i="30"/>
  <c r="Z255" i="30"/>
  <c r="AP218" i="31"/>
  <c r="E193" i="31"/>
  <c r="F193" i="31"/>
  <c r="CA191" i="15"/>
  <c r="AL191" i="30"/>
  <c r="AK191" i="30"/>
  <c r="H218" i="15"/>
  <c r="AY218" i="15"/>
  <c r="BX191" i="31"/>
  <c r="AF191" i="31"/>
  <c r="CI255" i="33"/>
  <c r="Y191" i="33"/>
  <c r="X255" i="32"/>
  <c r="CH218" i="33"/>
  <c r="BM218" i="33"/>
  <c r="V218" i="32"/>
  <c r="AK218" i="30"/>
  <c r="BT191" i="32"/>
  <c r="BV191" i="32"/>
  <c r="E194" i="31"/>
  <c r="F194" i="31"/>
  <c r="L298" i="15"/>
  <c r="L292" i="15"/>
  <c r="E196" i="33"/>
  <c r="F196" i="33"/>
  <c r="E199" i="32"/>
  <c r="F199" i="32"/>
  <c r="E224" i="34"/>
  <c r="F224" i="34"/>
  <c r="BF207" i="31"/>
  <c r="AH207" i="31"/>
  <c r="BG207" i="31"/>
  <c r="AJ207" i="31"/>
  <c r="M207" i="31"/>
  <c r="BY207" i="31"/>
  <c r="BB207" i="31"/>
  <c r="W207" i="31"/>
  <c r="CI207" i="31"/>
  <c r="BD207" i="31"/>
  <c r="Y207" i="31"/>
  <c r="CK207" i="31"/>
  <c r="AC218" i="31"/>
  <c r="CO218" i="31"/>
  <c r="BR218" i="31"/>
  <c r="AM218" i="31"/>
  <c r="H218" i="31"/>
  <c r="BT218" i="31"/>
  <c r="AO218" i="31"/>
  <c r="J218" i="31"/>
  <c r="BV218" i="31"/>
  <c r="AY218" i="31"/>
  <c r="AB218" i="31"/>
  <c r="CN218" i="31"/>
  <c r="E199" i="34"/>
  <c r="F199" i="34"/>
  <c r="AZ255" i="31"/>
  <c r="G270" i="32"/>
  <c r="E257" i="32"/>
  <c r="F257" i="32"/>
  <c r="BV207" i="30"/>
  <c r="CK207" i="30"/>
  <c r="O207" i="30"/>
  <c r="AD207" i="30"/>
  <c r="AQ207" i="30"/>
  <c r="AU207" i="30"/>
  <c r="BA207" i="30"/>
  <c r="AO218" i="34"/>
  <c r="BA218" i="34"/>
  <c r="AG218" i="34"/>
  <c r="X218" i="34"/>
  <c r="Y218" i="34"/>
  <c r="Z218" i="34"/>
  <c r="AB218" i="34"/>
  <c r="R218" i="34"/>
  <c r="K218" i="34"/>
  <c r="BW218" i="34"/>
  <c r="AU218" i="34"/>
  <c r="T291" i="15"/>
  <c r="T293" i="15"/>
  <c r="CF288" i="15"/>
  <c r="BO191" i="15"/>
  <c r="R191" i="15"/>
  <c r="CD191" i="15"/>
  <c r="BH191" i="15"/>
  <c r="AK191" i="15"/>
  <c r="N191" i="15"/>
  <c r="BZ191" i="15"/>
  <c r="AU191" i="15"/>
  <c r="P191" i="15"/>
  <c r="CB191" i="15"/>
  <c r="AW191" i="15"/>
  <c r="E196" i="34"/>
  <c r="F196" i="34"/>
  <c r="E193" i="32"/>
  <c r="F193" i="32"/>
  <c r="BR191" i="30"/>
  <c r="AM191" i="30"/>
  <c r="H191" i="30"/>
  <c r="BT191" i="30"/>
  <c r="AO191" i="30"/>
  <c r="J191" i="30"/>
  <c r="BV191" i="30"/>
  <c r="AY191" i="30"/>
  <c r="AB191" i="30"/>
  <c r="CN191" i="30"/>
  <c r="BQ191" i="30"/>
  <c r="AO255" i="33"/>
  <c r="AO290" i="33" s="1"/>
  <c r="BR207" i="34"/>
  <c r="CK207" i="34"/>
  <c r="AC207" i="34"/>
  <c r="BJ207" i="34"/>
  <c r="Q207" i="34"/>
  <c r="BQ207" i="34"/>
  <c r="AN207" i="34"/>
  <c r="J207" i="34"/>
  <c r="BV207" i="34"/>
  <c r="AY207" i="34"/>
  <c r="AB207" i="34"/>
  <c r="CN207" i="34"/>
  <c r="E209" i="30"/>
  <c r="F209" i="30"/>
  <c r="AC255" i="34"/>
  <c r="AC258" i="34" s="1"/>
  <c r="AC248" i="34" s="1"/>
  <c r="AC250" i="34" s="1"/>
  <c r="CI218" i="15"/>
  <c r="BS218" i="15"/>
  <c r="BR218" i="15"/>
  <c r="AN218" i="15"/>
  <c r="I218" i="15"/>
  <c r="BU218" i="15"/>
  <c r="AP218" i="15"/>
  <c r="S218" i="15"/>
  <c r="CE218" i="15"/>
  <c r="BH218" i="15"/>
  <c r="AK218" i="15"/>
  <c r="E221" i="34"/>
  <c r="F221" i="34"/>
  <c r="E225" i="30"/>
  <c r="F225" i="30"/>
  <c r="D77" i="10"/>
  <c r="Q191" i="31"/>
  <c r="Z191" i="31"/>
  <c r="CL191" i="31"/>
  <c r="BO191" i="31"/>
  <c r="AR191" i="31"/>
  <c r="U191" i="31"/>
  <c r="CG191" i="31"/>
  <c r="BJ191" i="31"/>
  <c r="AE191" i="31"/>
  <c r="CQ191" i="31"/>
  <c r="BL191" i="31"/>
  <c r="E199" i="30"/>
  <c r="F199" i="30"/>
  <c r="E244" i="15"/>
  <c r="CP307" i="15"/>
  <c r="G258" i="31"/>
  <c r="G248" i="31" s="1"/>
  <c r="X207" i="33"/>
  <c r="AG207" i="33"/>
  <c r="CS207" i="33"/>
  <c r="BN207" i="33"/>
  <c r="AQ207" i="33"/>
  <c r="T207" i="33"/>
  <c r="CF207" i="33"/>
  <c r="BI207" i="33"/>
  <c r="AL207" i="33"/>
  <c r="E208" i="33"/>
  <c r="G207" i="33"/>
  <c r="F208" i="33"/>
  <c r="BS207" i="33"/>
  <c r="E222" i="32"/>
  <c r="F222" i="32"/>
  <c r="O191" i="33"/>
  <c r="X191" i="33"/>
  <c r="CJ191" i="33"/>
  <c r="BE191" i="33"/>
  <c r="Z191" i="33"/>
  <c r="CL191" i="33"/>
  <c r="BO191" i="33"/>
  <c r="AR191" i="33"/>
  <c r="U191" i="33"/>
  <c r="CG191" i="33"/>
  <c r="BJ191" i="33"/>
  <c r="E200" i="32"/>
  <c r="F200" i="32"/>
  <c r="AU218" i="33"/>
  <c r="M218" i="33"/>
  <c r="BZ218" i="33"/>
  <c r="CG218" i="33"/>
  <c r="CI218" i="33"/>
  <c r="BL218" i="33"/>
  <c r="AG218" i="33"/>
  <c r="CS218" i="33"/>
  <c r="BN218" i="33"/>
  <c r="AQ218" i="33"/>
  <c r="T218" i="33"/>
  <c r="CF218" i="33"/>
  <c r="CM218" i="32"/>
  <c r="AJ218" i="32"/>
  <c r="M218" i="32"/>
  <c r="BY218" i="32"/>
  <c r="BB218" i="32"/>
  <c r="W218" i="32"/>
  <c r="CI218" i="32"/>
  <c r="BD218" i="32"/>
  <c r="Y218" i="32"/>
  <c r="CK218" i="32"/>
  <c r="BF218" i="32"/>
  <c r="E220" i="31"/>
  <c r="F220" i="31"/>
  <c r="L218" i="30"/>
  <c r="CF218" i="30"/>
  <c r="BJ218" i="30"/>
  <c r="AA218" i="30"/>
  <c r="CM218" i="30"/>
  <c r="BQ218" i="30"/>
  <c r="AM218" i="30"/>
  <c r="H218" i="30"/>
  <c r="BT218" i="30"/>
  <c r="AO218" i="30"/>
  <c r="J218" i="30"/>
  <c r="BV218" i="30"/>
  <c r="AZ207" i="15"/>
  <c r="CN207" i="15"/>
  <c r="BO207" i="15"/>
  <c r="AS207" i="15"/>
  <c r="V207" i="15"/>
  <c r="CH207" i="15"/>
  <c r="BC207" i="15"/>
  <c r="X207" i="15"/>
  <c r="CJ207" i="15"/>
  <c r="BE207" i="15"/>
  <c r="Z207" i="15"/>
  <c r="CL207" i="15"/>
  <c r="AJ288" i="15"/>
  <c r="BP289" i="15"/>
  <c r="BO191" i="34"/>
  <c r="AQ191" i="34"/>
  <c r="BH191" i="34"/>
  <c r="AK191" i="34"/>
  <c r="N191" i="34"/>
  <c r="BZ191" i="34"/>
  <c r="AU191" i="34"/>
  <c r="P191" i="34"/>
  <c r="CB191" i="34"/>
  <c r="AW191" i="34"/>
  <c r="R191" i="34"/>
  <c r="CD191" i="34"/>
  <c r="N191" i="32"/>
  <c r="CH191" i="32"/>
  <c r="BK191" i="32"/>
  <c r="AN191" i="32"/>
  <c r="I191" i="32"/>
  <c r="BU191" i="32"/>
  <c r="AP191" i="32"/>
  <c r="S191" i="32"/>
  <c r="CE191" i="32"/>
  <c r="BH191" i="32"/>
  <c r="AK191" i="32"/>
  <c r="E160" i="31"/>
  <c r="E225" i="10" s="1"/>
  <c r="F160" i="31"/>
  <c r="D225" i="10" s="1"/>
  <c r="E244" i="32"/>
  <c r="G184" i="33"/>
  <c r="E181" i="33"/>
  <c r="F181" i="33"/>
  <c r="P207" i="32"/>
  <c r="CJ207" i="32"/>
  <c r="AM207" i="32"/>
  <c r="AG207" i="32"/>
  <c r="CS207" i="32"/>
  <c r="BN207" i="32"/>
  <c r="AQ207" i="32"/>
  <c r="T207" i="32"/>
  <c r="CF207" i="32"/>
  <c r="BI207" i="32"/>
  <c r="AL207" i="32"/>
  <c r="E220" i="34"/>
  <c r="F220" i="34"/>
  <c r="E194" i="34"/>
  <c r="F194" i="34"/>
  <c r="E194" i="33"/>
  <c r="F194" i="33"/>
  <c r="E232" i="31"/>
  <c r="AN255" i="32"/>
  <c r="CL255" i="32"/>
  <c r="CS255" i="33"/>
  <c r="BI255" i="34"/>
  <c r="E193" i="34"/>
  <c r="F193" i="34"/>
  <c r="F181" i="31"/>
  <c r="O255" i="34"/>
  <c r="E209" i="31"/>
  <c r="F209" i="31"/>
  <c r="E225" i="34"/>
  <c r="F225" i="34"/>
  <c r="L290" i="15"/>
  <c r="L299" i="15"/>
  <c r="BC255" i="33"/>
  <c r="CG255" i="34"/>
  <c r="BN207" i="31"/>
  <c r="AP207" i="31"/>
  <c r="BO207" i="31"/>
  <c r="AR207" i="31"/>
  <c r="U207" i="31"/>
  <c r="CG207" i="31"/>
  <c r="BJ207" i="31"/>
  <c r="AE207" i="31"/>
  <c r="CQ207" i="31"/>
  <c r="BL207" i="31"/>
  <c r="AG207" i="31"/>
  <c r="CS207" i="31"/>
  <c r="AK218" i="31"/>
  <c r="N218" i="31"/>
  <c r="BZ218" i="31"/>
  <c r="AU218" i="31"/>
  <c r="P218" i="31"/>
  <c r="CB218" i="31"/>
  <c r="AW218" i="31"/>
  <c r="R218" i="31"/>
  <c r="CD218" i="31"/>
  <c r="BG218" i="31"/>
  <c r="AJ218" i="31"/>
  <c r="E160" i="15"/>
  <c r="F160" i="15"/>
  <c r="E269" i="15"/>
  <c r="F269" i="15"/>
  <c r="E198" i="32"/>
  <c r="F198" i="32"/>
  <c r="E209" i="34"/>
  <c r="F209" i="34"/>
  <c r="BF207" i="30"/>
  <c r="BG207" i="30"/>
  <c r="BI207" i="30"/>
  <c r="F9" i="15"/>
  <c r="CF218" i="34"/>
  <c r="CR218" i="34"/>
  <c r="AR218" i="34"/>
  <c r="AH218" i="34"/>
  <c r="AJ218" i="34"/>
  <c r="AK218" i="34"/>
  <c r="AL218" i="34"/>
  <c r="AC218" i="34"/>
  <c r="S218" i="34"/>
  <c r="CE218" i="34"/>
  <c r="BC218" i="34"/>
  <c r="T303" i="15"/>
  <c r="T306" i="15"/>
  <c r="CF298" i="15"/>
  <c r="CF292" i="15"/>
  <c r="K191" i="15"/>
  <c r="Z191" i="15"/>
  <c r="CL191" i="15"/>
  <c r="BP191" i="15"/>
  <c r="AS191" i="15"/>
  <c r="V191" i="15"/>
  <c r="CH191" i="15"/>
  <c r="BC191" i="15"/>
  <c r="X191" i="15"/>
  <c r="CJ191" i="15"/>
  <c r="BE191" i="15"/>
  <c r="N191" i="30"/>
  <c r="BZ191" i="30"/>
  <c r="AU191" i="30"/>
  <c r="P191" i="30"/>
  <c r="CB191" i="30"/>
  <c r="AW191" i="30"/>
  <c r="R191" i="30"/>
  <c r="CD191" i="30"/>
  <c r="BG191" i="30"/>
  <c r="AJ191" i="30"/>
  <c r="M191" i="30"/>
  <c r="BY191" i="30"/>
  <c r="BL255" i="32"/>
  <c r="BL289" i="32" s="1"/>
  <c r="Y250" i="32"/>
  <c r="CH207" i="34"/>
  <c r="I207" i="34"/>
  <c r="AS207" i="34"/>
  <c r="BZ207" i="34"/>
  <c r="AG207" i="34"/>
  <c r="CG207" i="34"/>
  <c r="AV207" i="34"/>
  <c r="R207" i="34"/>
  <c r="CD207" i="34"/>
  <c r="BG207" i="34"/>
  <c r="AJ207" i="34"/>
  <c r="F166" i="32"/>
  <c r="CA255" i="34"/>
  <c r="AE218" i="15"/>
  <c r="N218" i="15"/>
  <c r="BZ218" i="15"/>
  <c r="AV218" i="15"/>
  <c r="Q218" i="15"/>
  <c r="CC218" i="15"/>
  <c r="AX218" i="15"/>
  <c r="AA218" i="15"/>
  <c r="CM218" i="15"/>
  <c r="BP218" i="15"/>
  <c r="AS218" i="15"/>
  <c r="D52" i="10"/>
  <c r="CC191" i="31"/>
  <c r="AH191" i="31"/>
  <c r="K191" i="31"/>
  <c r="BW191" i="31"/>
  <c r="AZ191" i="31"/>
  <c r="AC191" i="31"/>
  <c r="CO191" i="31"/>
  <c r="BR191" i="31"/>
  <c r="AM191" i="31"/>
  <c r="H191" i="31"/>
  <c r="BT191" i="31"/>
  <c r="G258" i="15"/>
  <c r="G248" i="15" s="1"/>
  <c r="CP288" i="15"/>
  <c r="CP302" i="15"/>
  <c r="E244" i="31"/>
  <c r="W255" i="33"/>
  <c r="E275" i="33"/>
  <c r="E160" i="34"/>
  <c r="F160" i="34"/>
  <c r="AV207" i="33"/>
  <c r="CJ207" i="33"/>
  <c r="AO207" i="33"/>
  <c r="J207" i="33"/>
  <c r="BV207" i="33"/>
  <c r="AY207" i="33"/>
  <c r="AB207" i="33"/>
  <c r="CN207" i="33"/>
  <c r="BQ207" i="33"/>
  <c r="AT207" i="33"/>
  <c r="O207" i="33"/>
  <c r="CA207" i="33"/>
  <c r="E222" i="33"/>
  <c r="F222" i="33"/>
  <c r="CA191" i="33"/>
  <c r="AF191" i="33"/>
  <c r="CR191" i="33"/>
  <c r="BM191" i="33"/>
  <c r="AH191" i="33"/>
  <c r="K191" i="33"/>
  <c r="BW191" i="33"/>
  <c r="AZ191" i="33"/>
  <c r="AC191" i="33"/>
  <c r="CO191" i="33"/>
  <c r="BR191" i="33"/>
  <c r="J255" i="32"/>
  <c r="F9" i="31"/>
  <c r="BR218" i="33"/>
  <c r="AE218" i="33"/>
  <c r="O218" i="33"/>
  <c r="V218" i="33"/>
  <c r="H218" i="33"/>
  <c r="BT218" i="33"/>
  <c r="AO218" i="33"/>
  <c r="J218" i="33"/>
  <c r="BV218" i="33"/>
  <c r="AY218" i="33"/>
  <c r="AB218" i="33"/>
  <c r="CN218" i="33"/>
  <c r="AI218" i="32"/>
  <c r="AR218" i="32"/>
  <c r="U218" i="32"/>
  <c r="CG218" i="32"/>
  <c r="BJ218" i="32"/>
  <c r="AE218" i="32"/>
  <c r="CQ218" i="32"/>
  <c r="BL218" i="32"/>
  <c r="AG218" i="32"/>
  <c r="CS218" i="32"/>
  <c r="BN218" i="32"/>
  <c r="AR218" i="30"/>
  <c r="V218" i="30"/>
  <c r="CP218" i="30"/>
  <c r="AI218" i="30"/>
  <c r="M218" i="30"/>
  <c r="BY218" i="30"/>
  <c r="AU218" i="30"/>
  <c r="P218" i="30"/>
  <c r="CB218" i="30"/>
  <c r="AW218" i="30"/>
  <c r="R218" i="30"/>
  <c r="CD218" i="30"/>
  <c r="BH207" i="15"/>
  <c r="K207" i="15"/>
  <c r="BW207" i="15"/>
  <c r="BA207" i="15"/>
  <c r="AD207" i="15"/>
  <c r="CP207" i="15"/>
  <c r="BK207" i="15"/>
  <c r="AF207" i="15"/>
  <c r="CR207" i="15"/>
  <c r="BM207" i="15"/>
  <c r="AH207" i="15"/>
  <c r="AJ298" i="15"/>
  <c r="AJ292" i="15"/>
  <c r="BP291" i="15"/>
  <c r="BP293" i="15"/>
  <c r="K191" i="34"/>
  <c r="AY191" i="34"/>
  <c r="BP191" i="34"/>
  <c r="AS191" i="34"/>
  <c r="V191" i="34"/>
  <c r="CH191" i="34"/>
  <c r="BC191" i="34"/>
  <c r="X191" i="34"/>
  <c r="CJ191" i="34"/>
  <c r="BE191" i="34"/>
  <c r="Z191" i="34"/>
  <c r="CL191" i="34"/>
  <c r="AT191" i="32"/>
  <c r="W191" i="32"/>
  <c r="CQ191" i="32"/>
  <c r="AV191" i="32"/>
  <c r="Q191" i="32"/>
  <c r="CC191" i="32"/>
  <c r="AX191" i="32"/>
  <c r="AA191" i="32"/>
  <c r="CM191" i="32"/>
  <c r="BP191" i="32"/>
  <c r="AS191" i="32"/>
  <c r="BV255" i="30"/>
  <c r="G258" i="32"/>
  <c r="G248" i="32" s="1"/>
  <c r="CR255" i="32"/>
  <c r="E166" i="33"/>
  <c r="F166" i="33"/>
  <c r="AV207" i="32"/>
  <c r="AE207" i="32"/>
  <c r="BS207" i="32"/>
  <c r="AO207" i="32"/>
  <c r="J207" i="32"/>
  <c r="BV207" i="32"/>
  <c r="AY207" i="32"/>
  <c r="AB207" i="32"/>
  <c r="CN207" i="32"/>
  <c r="BQ207" i="32"/>
  <c r="AT207" i="32"/>
  <c r="G270" i="30"/>
  <c r="E257" i="30"/>
  <c r="F257" i="30"/>
  <c r="E160" i="33"/>
  <c r="E162" i="33" s="1"/>
  <c r="F160" i="33"/>
  <c r="F162" i="33" s="1"/>
  <c r="BD255" i="34"/>
  <c r="BD289" i="34" s="1"/>
  <c r="E269" i="31"/>
  <c r="F269" i="31"/>
  <c r="CE218" i="31"/>
  <c r="AH255" i="30"/>
  <c r="AH291" i="30" s="1"/>
  <c r="E224" i="31"/>
  <c r="F224" i="31"/>
  <c r="CA218" i="34"/>
  <c r="AT191" i="15"/>
  <c r="Q191" i="15"/>
  <c r="BS191" i="30"/>
  <c r="AO218" i="15"/>
  <c r="AB218" i="15"/>
  <c r="E198" i="34"/>
  <c r="F198" i="34"/>
  <c r="BF191" i="31"/>
  <c r="AD191" i="31"/>
  <c r="BD191" i="33"/>
  <c r="L191" i="33"/>
  <c r="K218" i="33"/>
  <c r="AB218" i="30"/>
  <c r="J191" i="32"/>
  <c r="BQ191" i="32"/>
  <c r="E221" i="32"/>
  <c r="F221" i="32"/>
  <c r="L307" i="15"/>
  <c r="E199" i="33"/>
  <c r="F199" i="33"/>
  <c r="CO255" i="34"/>
  <c r="J207" i="31"/>
  <c r="K207" i="31"/>
  <c r="BW207" i="31"/>
  <c r="AZ207" i="31"/>
  <c r="AC207" i="31"/>
  <c r="CO207" i="31"/>
  <c r="BR207" i="31"/>
  <c r="AM207" i="31"/>
  <c r="H207" i="31"/>
  <c r="BT207" i="31"/>
  <c r="AO207" i="31"/>
  <c r="AS218" i="31"/>
  <c r="V218" i="31"/>
  <c r="CH218" i="31"/>
  <c r="BC218" i="31"/>
  <c r="X218" i="31"/>
  <c r="CJ218" i="31"/>
  <c r="BE218" i="31"/>
  <c r="Z218" i="31"/>
  <c r="CL218" i="31"/>
  <c r="BO218" i="31"/>
  <c r="AR218" i="31"/>
  <c r="AX255" i="30"/>
  <c r="AX291" i="30" s="1"/>
  <c r="BD207" i="30"/>
  <c r="AB207" i="30"/>
  <c r="AP218" i="34"/>
  <c r="T218" i="34"/>
  <c r="BB218" i="34"/>
  <c r="AS218" i="34"/>
  <c r="AT218" i="34"/>
  <c r="AV218" i="34"/>
  <c r="AW218" i="34"/>
  <c r="AN218" i="34"/>
  <c r="AA218" i="34"/>
  <c r="CM218" i="34"/>
  <c r="BK218" i="34"/>
  <c r="T288" i="15"/>
  <c r="BW191" i="15"/>
  <c r="AH191" i="15"/>
  <c r="L191" i="15"/>
  <c r="BX191" i="15"/>
  <c r="BA191" i="15"/>
  <c r="AD191" i="15"/>
  <c r="CP191" i="15"/>
  <c r="BK191" i="15"/>
  <c r="AF191" i="15"/>
  <c r="CR191" i="15"/>
  <c r="BM191" i="15"/>
  <c r="V191" i="30"/>
  <c r="CH191" i="30"/>
  <c r="BC191" i="30"/>
  <c r="X191" i="30"/>
  <c r="CJ191" i="30"/>
  <c r="BE191" i="30"/>
  <c r="Z191" i="30"/>
  <c r="CL191" i="30"/>
  <c r="BO191" i="30"/>
  <c r="AR191" i="30"/>
  <c r="U191" i="30"/>
  <c r="CG191" i="30"/>
  <c r="BH255" i="31"/>
  <c r="BH288" i="31" s="1"/>
  <c r="E220" i="30"/>
  <c r="F220" i="30"/>
  <c r="E194" i="30"/>
  <c r="F194" i="30"/>
  <c r="V207" i="34"/>
  <c r="Y207" i="34"/>
  <c r="BI207" i="34"/>
  <c r="CS207" i="34"/>
  <c r="AW207" i="34"/>
  <c r="CI207" i="34"/>
  <c r="BD207" i="34"/>
  <c r="Z207" i="34"/>
  <c r="CL207" i="34"/>
  <c r="BO207" i="34"/>
  <c r="AR207" i="34"/>
  <c r="D137" i="10"/>
  <c r="CQ218" i="15"/>
  <c r="V218" i="15"/>
  <c r="CH218" i="15"/>
  <c r="BD218" i="15"/>
  <c r="Y218" i="15"/>
  <c r="CK218" i="15"/>
  <c r="BF218" i="15"/>
  <c r="AI218" i="15"/>
  <c r="L218" i="15"/>
  <c r="BX218" i="15"/>
  <c r="BA218" i="15"/>
  <c r="F244" i="15"/>
  <c r="E225" i="32"/>
  <c r="F225" i="32"/>
  <c r="E221" i="31"/>
  <c r="F221" i="31"/>
  <c r="E195" i="32"/>
  <c r="F195" i="32"/>
  <c r="AO191" i="31"/>
  <c r="Y191" i="31"/>
  <c r="AP191" i="31"/>
  <c r="S191" i="31"/>
  <c r="CE191" i="31"/>
  <c r="BH191" i="31"/>
  <c r="AK191" i="31"/>
  <c r="N191" i="31"/>
  <c r="BZ191" i="31"/>
  <c r="AU191" i="31"/>
  <c r="P191" i="31"/>
  <c r="CB191" i="31"/>
  <c r="CP292" i="15"/>
  <c r="CP289" i="15"/>
  <c r="E232" i="32"/>
  <c r="Y255" i="33"/>
  <c r="Y302" i="33" s="1"/>
  <c r="BT255" i="34"/>
  <c r="BV255" i="32"/>
  <c r="BD207" i="33"/>
  <c r="AF207" i="33"/>
  <c r="AW207" i="33"/>
  <c r="R207" i="33"/>
  <c r="CD207" i="33"/>
  <c r="BG207" i="33"/>
  <c r="AJ207" i="33"/>
  <c r="M207" i="33"/>
  <c r="BY207" i="33"/>
  <c r="BB207" i="33"/>
  <c r="W207" i="33"/>
  <c r="CI207" i="33"/>
  <c r="E195" i="34"/>
  <c r="F195" i="34"/>
  <c r="AM191" i="33"/>
  <c r="W191" i="33"/>
  <c r="AN191" i="33"/>
  <c r="I191" i="33"/>
  <c r="BU191" i="33"/>
  <c r="AP191" i="33"/>
  <c r="S191" i="33"/>
  <c r="CE191" i="33"/>
  <c r="BH191" i="33"/>
  <c r="AK191" i="33"/>
  <c r="N191" i="33"/>
  <c r="BZ191" i="33"/>
  <c r="E196" i="30"/>
  <c r="F196" i="30"/>
  <c r="BN255" i="30"/>
  <c r="AU255" i="33"/>
  <c r="AU299" i="33" s="1"/>
  <c r="F9" i="34"/>
  <c r="CO218" i="33"/>
  <c r="BB218" i="33"/>
  <c r="AL218" i="33"/>
  <c r="AS218" i="33"/>
  <c r="P218" i="33"/>
  <c r="CB218" i="33"/>
  <c r="AW218" i="33"/>
  <c r="R218" i="33"/>
  <c r="CD218" i="33"/>
  <c r="BG218" i="33"/>
  <c r="AJ218" i="33"/>
  <c r="BO218" i="32"/>
  <c r="AQ218" i="32"/>
  <c r="AZ218" i="32"/>
  <c r="AC218" i="32"/>
  <c r="CO218" i="32"/>
  <c r="BR218" i="32"/>
  <c r="AM218" i="32"/>
  <c r="H218" i="32"/>
  <c r="BT218" i="32"/>
  <c r="AO218" i="32"/>
  <c r="J218" i="32"/>
  <c r="BV218" i="32"/>
  <c r="BX218" i="30"/>
  <c r="BB218" i="30"/>
  <c r="AJ218" i="30"/>
  <c r="AQ218" i="30"/>
  <c r="U218" i="30"/>
  <c r="CG218" i="30"/>
  <c r="BC218" i="30"/>
  <c r="X218" i="30"/>
  <c r="CJ218" i="30"/>
  <c r="BE218" i="30"/>
  <c r="Z218" i="30"/>
  <c r="CL218" i="30"/>
  <c r="BP207" i="15"/>
  <c r="S207" i="15"/>
  <c r="CE207" i="15"/>
  <c r="BI207" i="15"/>
  <c r="AL207" i="15"/>
  <c r="G207" i="15"/>
  <c r="BS207" i="15"/>
  <c r="AN207" i="15"/>
  <c r="I207" i="15"/>
  <c r="BU207" i="15"/>
  <c r="AP207" i="15"/>
  <c r="AJ290" i="15"/>
  <c r="AJ299" i="15"/>
  <c r="BP303" i="15"/>
  <c r="BP306" i="15"/>
  <c r="BW191" i="34"/>
  <c r="L191" i="34"/>
  <c r="BX191" i="34"/>
  <c r="BA191" i="34"/>
  <c r="AD191" i="34"/>
  <c r="CP191" i="34"/>
  <c r="BK191" i="34"/>
  <c r="AF191" i="34"/>
  <c r="CR191" i="34"/>
  <c r="BM191" i="34"/>
  <c r="AH191" i="34"/>
  <c r="BZ191" i="32"/>
  <c r="BC191" i="32"/>
  <c r="AL191" i="32"/>
  <c r="BD191" i="32"/>
  <c r="Y191" i="32"/>
  <c r="CK191" i="32"/>
  <c r="BF191" i="32"/>
  <c r="AI191" i="32"/>
  <c r="L191" i="32"/>
  <c r="BX191" i="32"/>
  <c r="BA191" i="32"/>
  <c r="E244" i="33"/>
  <c r="G255" i="33"/>
  <c r="G293" i="33" s="1"/>
  <c r="F244" i="33"/>
  <c r="CB207" i="32"/>
  <c r="BK207" i="32"/>
  <c r="H207" i="32"/>
  <c r="AW207" i="32"/>
  <c r="R207" i="32"/>
  <c r="CD207" i="32"/>
  <c r="BG207" i="32"/>
  <c r="AJ207" i="32"/>
  <c r="M207" i="32"/>
  <c r="BY207" i="32"/>
  <c r="BB207" i="32"/>
  <c r="E199" i="31"/>
  <c r="F199" i="31"/>
  <c r="BM250" i="30"/>
  <c r="E181" i="32"/>
  <c r="AQ255" i="30"/>
  <c r="BM255" i="33"/>
  <c r="F181" i="15"/>
  <c r="E196" i="31"/>
  <c r="F196" i="31"/>
  <c r="Y207" i="30"/>
  <c r="E216" i="32"/>
  <c r="F216" i="32"/>
  <c r="CG218" i="34"/>
  <c r="BJ218" i="34"/>
  <c r="BM218" i="34"/>
  <c r="BD218" i="34"/>
  <c r="BE218" i="34"/>
  <c r="BF218" i="34"/>
  <c r="BH218" i="34"/>
  <c r="AX218" i="34"/>
  <c r="AI218" i="34"/>
  <c r="E219" i="34"/>
  <c r="G218" i="34"/>
  <c r="F219" i="34"/>
  <c r="BS218" i="34"/>
  <c r="E220" i="33"/>
  <c r="F220" i="33"/>
  <c r="E220" i="32"/>
  <c r="F220" i="32"/>
  <c r="CH255" i="15"/>
  <c r="E255" i="15" s="1"/>
  <c r="S191" i="15"/>
  <c r="AP191" i="15"/>
  <c r="T191" i="15"/>
  <c r="CF191" i="15"/>
  <c r="BI191" i="15"/>
  <c r="AL191" i="15"/>
  <c r="G191" i="15"/>
  <c r="BS191" i="15"/>
  <c r="AN191" i="15"/>
  <c r="I191" i="15"/>
  <c r="BU191" i="15"/>
  <c r="E198" i="33"/>
  <c r="F198" i="33"/>
  <c r="AD191" i="30"/>
  <c r="CP191" i="30"/>
  <c r="BK191" i="30"/>
  <c r="AF191" i="30"/>
  <c r="CR191" i="30"/>
  <c r="BM191" i="30"/>
  <c r="AH191" i="30"/>
  <c r="K191" i="30"/>
  <c r="BW191" i="30"/>
  <c r="AZ191" i="30"/>
  <c r="AC191" i="30"/>
  <c r="CO191" i="30"/>
  <c r="AM255" i="33"/>
  <c r="AM291" i="33" s="1"/>
  <c r="CJ255" i="34"/>
  <c r="G207" i="34"/>
  <c r="E208" i="34"/>
  <c r="F208" i="34"/>
  <c r="BL207" i="34"/>
  <c r="K207" i="34"/>
  <c r="BW207" i="34"/>
  <c r="AZ207" i="34"/>
  <c r="AM218" i="15"/>
  <c r="AD218" i="15"/>
  <c r="CP218" i="15"/>
  <c r="BL218" i="15"/>
  <c r="AG218" i="15"/>
  <c r="CS218" i="15"/>
  <c r="BN218" i="15"/>
  <c r="AQ218" i="15"/>
  <c r="T218" i="15"/>
  <c r="CF218" i="15"/>
  <c r="BI218" i="15"/>
  <c r="E216" i="30"/>
  <c r="F216" i="30"/>
  <c r="D112" i="10"/>
  <c r="AW191" i="31"/>
  <c r="CK191" i="31"/>
  <c r="AX191" i="31"/>
  <c r="AA191" i="31"/>
  <c r="CM191" i="31"/>
  <c r="BP191" i="31"/>
  <c r="AS191" i="31"/>
  <c r="V191" i="31"/>
  <c r="CH191" i="31"/>
  <c r="BC191" i="31"/>
  <c r="X191" i="31"/>
  <c r="CJ191" i="31"/>
  <c r="CP299" i="15"/>
  <c r="CP293" i="15"/>
  <c r="BA255" i="34"/>
  <c r="BA290" i="34" s="1"/>
  <c r="CR255" i="34"/>
  <c r="BL207" i="33"/>
  <c r="CR207" i="33"/>
  <c r="BE207" i="33"/>
  <c r="Z207" i="33"/>
  <c r="CL207" i="33"/>
  <c r="BO207" i="33"/>
  <c r="AR207" i="33"/>
  <c r="U207" i="33"/>
  <c r="CG207" i="33"/>
  <c r="BJ207" i="33"/>
  <c r="AE207" i="33"/>
  <c r="CQ207" i="33"/>
  <c r="E223" i="31"/>
  <c r="F223" i="31"/>
  <c r="AU191" i="33"/>
  <c r="CI191" i="33"/>
  <c r="AV191" i="33"/>
  <c r="Q191" i="33"/>
  <c r="CC191" i="33"/>
  <c r="AX191" i="33"/>
  <c r="AA191" i="33"/>
  <c r="CM191" i="33"/>
  <c r="BP191" i="33"/>
  <c r="AS191" i="33"/>
  <c r="V191" i="33"/>
  <c r="CH191" i="33"/>
  <c r="E197" i="31"/>
  <c r="F197" i="31"/>
  <c r="E209" i="32"/>
  <c r="F209" i="32"/>
  <c r="E219" i="33"/>
  <c r="G218" i="33"/>
  <c r="F219" i="33"/>
  <c r="BY218" i="33"/>
  <c r="BI218" i="33"/>
  <c r="BK218" i="33"/>
  <c r="X218" i="33"/>
  <c r="CJ218" i="33"/>
  <c r="BE218" i="33"/>
  <c r="Z218" i="33"/>
  <c r="CL218" i="33"/>
  <c r="BO218" i="33"/>
  <c r="AR218" i="33"/>
  <c r="K218" i="32"/>
  <c r="AY218" i="32"/>
  <c r="BH218" i="32"/>
  <c r="AK218" i="32"/>
  <c r="N218" i="32"/>
  <c r="BZ218" i="32"/>
  <c r="AU218" i="32"/>
  <c r="P218" i="32"/>
  <c r="CB218" i="32"/>
  <c r="AW218" i="32"/>
  <c r="R218" i="32"/>
  <c r="CD218" i="32"/>
  <c r="N218" i="30"/>
  <c r="CH218" i="30"/>
  <c r="BP218" i="30"/>
  <c r="AY218" i="30"/>
  <c r="AC218" i="30"/>
  <c r="CO218" i="30"/>
  <c r="BK218" i="30"/>
  <c r="AF218" i="30"/>
  <c r="CR218" i="30"/>
  <c r="BM218" i="30"/>
  <c r="AH218" i="30"/>
  <c r="L207" i="15"/>
  <c r="AA207" i="15"/>
  <c r="CM207" i="15"/>
  <c r="BQ207" i="15"/>
  <c r="AT207" i="15"/>
  <c r="O207" i="15"/>
  <c r="CA207" i="15"/>
  <c r="AV207" i="15"/>
  <c r="Q207" i="15"/>
  <c r="CC207" i="15"/>
  <c r="AX207" i="15"/>
  <c r="AJ307" i="15"/>
  <c r="BP288" i="15"/>
  <c r="S191" i="34"/>
  <c r="T191" i="34"/>
  <c r="CF191" i="34"/>
  <c r="BI191" i="34"/>
  <c r="AL191" i="34"/>
  <c r="G191" i="34"/>
  <c r="E192" i="34"/>
  <c r="F192" i="34"/>
  <c r="BS191" i="34"/>
  <c r="AN191" i="34"/>
  <c r="I191" i="34"/>
  <c r="BU191" i="34"/>
  <c r="AP191" i="34"/>
  <c r="E197" i="33"/>
  <c r="F197" i="33"/>
  <c r="O191" i="32"/>
  <c r="CI191" i="32"/>
  <c r="BR191" i="32"/>
  <c r="BL191" i="32"/>
  <c r="AG191" i="32"/>
  <c r="CS191" i="32"/>
  <c r="BN191" i="32"/>
  <c r="AQ191" i="32"/>
  <c r="T191" i="32"/>
  <c r="CF191" i="32"/>
  <c r="BI191" i="32"/>
  <c r="E193" i="30"/>
  <c r="F193" i="30"/>
  <c r="AB255" i="31"/>
  <c r="AB288" i="31" s="1"/>
  <c r="I255" i="33"/>
  <c r="I258" i="33" s="1"/>
  <c r="I248" i="33" s="1"/>
  <c r="I250" i="33" s="1"/>
  <c r="G270" i="33"/>
  <c r="E257" i="33"/>
  <c r="F257" i="33"/>
  <c r="AF255" i="34"/>
  <c r="AF299" i="34" s="1"/>
  <c r="W207" i="32"/>
  <c r="CQ207" i="32"/>
  <c r="AN207" i="32"/>
  <c r="BE207" i="32"/>
  <c r="Z207" i="32"/>
  <c r="CL207" i="32"/>
  <c r="BO207" i="32"/>
  <c r="AR207" i="32"/>
  <c r="U207" i="32"/>
  <c r="CG207" i="32"/>
  <c r="BJ207" i="32"/>
  <c r="R255" i="30"/>
  <c r="R306" i="30" s="1"/>
  <c r="AJ255" i="31"/>
  <c r="AJ292" i="31" s="1"/>
  <c r="E184" i="32"/>
  <c r="E186" i="32"/>
  <c r="F184" i="32"/>
  <c r="AE255" i="33"/>
  <c r="AE306" i="33" s="1"/>
  <c r="BS255" i="34"/>
  <c r="CS250" i="30"/>
  <c r="BK255" i="34"/>
  <c r="F181" i="30"/>
  <c r="X12" i="21" l="1"/>
  <c r="Y12" i="21" s="1"/>
  <c r="X45" i="21"/>
  <c r="Y45" i="21" s="1"/>
  <c r="X47" i="21"/>
  <c r="Y47" i="21" s="1"/>
  <c r="X14" i="21"/>
  <c r="Y14" i="21" s="1"/>
  <c r="E43" i="21"/>
  <c r="E84" i="21"/>
  <c r="E108" i="21"/>
  <c r="E10" i="21"/>
  <c r="K48" i="21"/>
  <c r="K47" i="21"/>
  <c r="I111" i="21"/>
  <c r="I110" i="21"/>
  <c r="I153" i="21"/>
  <c r="I152" i="21"/>
  <c r="K13" i="21"/>
  <c r="K12" i="21"/>
  <c r="K46" i="21"/>
  <c r="K45" i="21"/>
  <c r="O111" i="21"/>
  <c r="P111" i="21" s="1"/>
  <c r="O110" i="21"/>
  <c r="P110" i="21" s="1"/>
  <c r="I155" i="21"/>
  <c r="I154" i="21"/>
  <c r="K15" i="21"/>
  <c r="K14" i="21"/>
  <c r="E209" i="10"/>
  <c r="G153" i="21"/>
  <c r="G152" i="21"/>
  <c r="D84" i="21"/>
  <c r="D10" i="21"/>
  <c r="D43" i="21"/>
  <c r="Z43" i="21" s="1"/>
  <c r="D108" i="21"/>
  <c r="D101" i="21"/>
  <c r="D306" i="10" s="1"/>
  <c r="F101" i="21"/>
  <c r="F306" i="10" s="1"/>
  <c r="G110" i="21"/>
  <c r="G111" i="21"/>
  <c r="I87" i="21"/>
  <c r="G86" i="21"/>
  <c r="H86" i="21" s="1"/>
  <c r="G12" i="21"/>
  <c r="I12" i="21"/>
  <c r="G13" i="21"/>
  <c r="I13" i="21"/>
  <c r="I46" i="21"/>
  <c r="G45" i="21"/>
  <c r="G46" i="21"/>
  <c r="I45" i="21"/>
  <c r="M110" i="21"/>
  <c r="N110" i="21" s="1"/>
  <c r="M111" i="21"/>
  <c r="N111" i="21" s="1"/>
  <c r="G154" i="21"/>
  <c r="G155" i="21"/>
  <c r="I86" i="21"/>
  <c r="G87" i="21"/>
  <c r="H87" i="21" s="1"/>
  <c r="D194" i="10"/>
  <c r="E101" i="21"/>
  <c r="I15" i="21"/>
  <c r="G14" i="21"/>
  <c r="I14" i="21"/>
  <c r="G15" i="21"/>
  <c r="G51" i="21"/>
  <c r="G52" i="21"/>
  <c r="I47" i="21"/>
  <c r="G47" i="21"/>
  <c r="I48" i="21"/>
  <c r="G48" i="21"/>
  <c r="X49" i="21"/>
  <c r="Y49" i="21" s="1"/>
  <c r="G50" i="21"/>
  <c r="G49" i="21"/>
  <c r="E233" i="10"/>
  <c r="Z47" i="21"/>
  <c r="Z12" i="21"/>
  <c r="Z14" i="21"/>
  <c r="Z45" i="21"/>
  <c r="V110" i="21"/>
  <c r="AD110" i="21"/>
  <c r="AD156" i="21"/>
  <c r="F204" i="21"/>
  <c r="H71" i="21"/>
  <c r="F162" i="30"/>
  <c r="E162" i="30"/>
  <c r="D96" i="21"/>
  <c r="H96" i="21" s="1"/>
  <c r="M12" i="20"/>
  <c r="E176" i="31"/>
  <c r="H17" i="21" s="1"/>
  <c r="AP190" i="30"/>
  <c r="AP311" i="30" s="1"/>
  <c r="G34" i="10"/>
  <c r="F162" i="31"/>
  <c r="D227" i="10" s="1"/>
  <c r="E162" i="31"/>
  <c r="E227" i="10" s="1"/>
  <c r="F162" i="15"/>
  <c r="E162" i="15"/>
  <c r="E162" i="34"/>
  <c r="I15" i="20" s="1"/>
  <c r="F162" i="34"/>
  <c r="J15" i="20" s="1"/>
  <c r="G31" i="10"/>
  <c r="G29" i="10"/>
  <c r="G28" i="10"/>
  <c r="G30" i="10"/>
  <c r="G32" i="10"/>
  <c r="E43" i="10"/>
  <c r="E47" i="10"/>
  <c r="E51" i="10"/>
  <c r="E50" i="10"/>
  <c r="E44" i="10"/>
  <c r="E48" i="10"/>
  <c r="E40" i="10"/>
  <c r="E41" i="10"/>
  <c r="E45" i="10"/>
  <c r="E49" i="10"/>
  <c r="E46" i="10"/>
  <c r="E42" i="10"/>
  <c r="G43" i="10"/>
  <c r="G47" i="10"/>
  <c r="G51" i="10"/>
  <c r="G46" i="10"/>
  <c r="G44" i="10"/>
  <c r="G48" i="10"/>
  <c r="G40" i="10"/>
  <c r="G50" i="10"/>
  <c r="G41" i="10"/>
  <c r="G45" i="10"/>
  <c r="G49" i="10"/>
  <c r="G42" i="10"/>
  <c r="E30" i="10"/>
  <c r="E34" i="10"/>
  <c r="E28" i="10"/>
  <c r="E31" i="10"/>
  <c r="E32" i="10"/>
  <c r="E33" i="10"/>
  <c r="E29" i="10"/>
  <c r="G13" i="10"/>
  <c r="G17" i="10"/>
  <c r="G21" i="10"/>
  <c r="G10" i="10"/>
  <c r="G14" i="10"/>
  <c r="G18" i="10"/>
  <c r="G22" i="10"/>
  <c r="G19" i="10"/>
  <c r="G12" i="10"/>
  <c r="G20" i="10"/>
  <c r="G11" i="10"/>
  <c r="G15" i="10"/>
  <c r="G9" i="10"/>
  <c r="G16" i="10"/>
  <c r="G118" i="10"/>
  <c r="G122" i="10"/>
  <c r="G126" i="10"/>
  <c r="G130" i="10"/>
  <c r="G134" i="10"/>
  <c r="G124" i="10"/>
  <c r="G132" i="10"/>
  <c r="G125" i="10"/>
  <c r="G133" i="10"/>
  <c r="G119" i="10"/>
  <c r="G123" i="10"/>
  <c r="G127" i="10"/>
  <c r="G131" i="10"/>
  <c r="G135" i="10"/>
  <c r="G120" i="10"/>
  <c r="G128" i="10"/>
  <c r="G136" i="10"/>
  <c r="G121" i="10"/>
  <c r="G129" i="10"/>
  <c r="G117" i="10"/>
  <c r="E111" i="10"/>
  <c r="E112" i="10" s="1"/>
  <c r="E87" i="10"/>
  <c r="E91" i="10"/>
  <c r="E95" i="10"/>
  <c r="E99" i="10"/>
  <c r="E103" i="10"/>
  <c r="E93" i="10"/>
  <c r="E101" i="10"/>
  <c r="E98" i="10"/>
  <c r="E88" i="10"/>
  <c r="E92" i="10"/>
  <c r="E96" i="10"/>
  <c r="E100" i="10"/>
  <c r="E104" i="10"/>
  <c r="E89" i="10"/>
  <c r="E97" i="10"/>
  <c r="E105" i="10"/>
  <c r="E90" i="10"/>
  <c r="E94" i="10"/>
  <c r="E102" i="10"/>
  <c r="E86" i="10"/>
  <c r="G60" i="10"/>
  <c r="G64" i="10"/>
  <c r="G68" i="10"/>
  <c r="G72" i="10"/>
  <c r="G76" i="10"/>
  <c r="G58" i="10"/>
  <c r="G70" i="10"/>
  <c r="G59" i="10"/>
  <c r="G67" i="10"/>
  <c r="G75" i="10"/>
  <c r="G61" i="10"/>
  <c r="G65" i="10"/>
  <c r="G69" i="10"/>
  <c r="G73" i="10"/>
  <c r="G57" i="10"/>
  <c r="G62" i="10"/>
  <c r="G66" i="10"/>
  <c r="G74" i="10"/>
  <c r="G63" i="10"/>
  <c r="G71" i="10"/>
  <c r="E118" i="10"/>
  <c r="E122" i="10"/>
  <c r="E126" i="10"/>
  <c r="E130" i="10"/>
  <c r="E134" i="10"/>
  <c r="E120" i="10"/>
  <c r="E128" i="10"/>
  <c r="E136" i="10"/>
  <c r="E121" i="10"/>
  <c r="E133" i="10"/>
  <c r="E119" i="10"/>
  <c r="E123" i="10"/>
  <c r="E127" i="10"/>
  <c r="E131" i="10"/>
  <c r="E135" i="10"/>
  <c r="E124" i="10"/>
  <c r="E132" i="10"/>
  <c r="E125" i="10"/>
  <c r="E129" i="10"/>
  <c r="E117" i="10"/>
  <c r="G87" i="10"/>
  <c r="G91" i="10"/>
  <c r="G95" i="10"/>
  <c r="G99" i="10"/>
  <c r="G103" i="10"/>
  <c r="G89" i="10"/>
  <c r="G93" i="10"/>
  <c r="G97" i="10"/>
  <c r="G101" i="10"/>
  <c r="G105" i="10"/>
  <c r="G98" i="10"/>
  <c r="G86" i="10"/>
  <c r="G88" i="10"/>
  <c r="G92" i="10"/>
  <c r="G96" i="10"/>
  <c r="G100" i="10"/>
  <c r="G104" i="10"/>
  <c r="G90" i="10"/>
  <c r="G94" i="10"/>
  <c r="G102" i="10"/>
  <c r="E60" i="10"/>
  <c r="E64" i="10"/>
  <c r="E68" i="10"/>
  <c r="E72" i="10"/>
  <c r="E76" i="10"/>
  <c r="E58" i="10"/>
  <c r="E70" i="10"/>
  <c r="E63" i="10"/>
  <c r="E71" i="10"/>
  <c r="E61" i="10"/>
  <c r="E65" i="10"/>
  <c r="E69" i="10"/>
  <c r="E73" i="10"/>
  <c r="E57" i="10"/>
  <c r="E62" i="10"/>
  <c r="E66" i="10"/>
  <c r="E74" i="10"/>
  <c r="E59" i="10"/>
  <c r="E67" i="10"/>
  <c r="E75" i="10"/>
  <c r="I14" i="20"/>
  <c r="J14" i="20"/>
  <c r="F289" i="10"/>
  <c r="D268" i="10"/>
  <c r="D289" i="10"/>
  <c r="F268" i="10"/>
  <c r="H172" i="21"/>
  <c r="CA258" i="34"/>
  <c r="CA248" i="34" s="1"/>
  <c r="CA250" i="34" s="1"/>
  <c r="CA302" i="34"/>
  <c r="CA291" i="34"/>
  <c r="CA288" i="34"/>
  <c r="CA303" i="34"/>
  <c r="CA292" i="34"/>
  <c r="CA306" i="34"/>
  <c r="CA293" i="34"/>
  <c r="CA307" i="34"/>
  <c r="CA298" i="34"/>
  <c r="CA290" i="34"/>
  <c r="CA299" i="34"/>
  <c r="CA289" i="34"/>
  <c r="CG258" i="34"/>
  <c r="CG248" i="34" s="1"/>
  <c r="CG250" i="34" s="1"/>
  <c r="CG306" i="34"/>
  <c r="CG290" i="34"/>
  <c r="CG288" i="34"/>
  <c r="CG307" i="34"/>
  <c r="CG298" i="34"/>
  <c r="CG302" i="34"/>
  <c r="CG299" i="34"/>
  <c r="CG303" i="34"/>
  <c r="CG292" i="34"/>
  <c r="CG291" i="34"/>
  <c r="CG293" i="34"/>
  <c r="CG289" i="34"/>
  <c r="O258" i="34"/>
  <c r="O248" i="34" s="1"/>
  <c r="O250" i="34" s="1"/>
  <c r="O306" i="34"/>
  <c r="O299" i="34"/>
  <c r="O291" i="34"/>
  <c r="O288" i="34"/>
  <c r="O292" i="34"/>
  <c r="O303" i="34"/>
  <c r="BI258" i="34"/>
  <c r="BI248" i="34" s="1"/>
  <c r="BI250" i="34" s="1"/>
  <c r="BI307" i="34"/>
  <c r="BI292" i="34"/>
  <c r="BI289" i="34"/>
  <c r="BI302" i="34"/>
  <c r="BI293" i="34"/>
  <c r="BI288" i="34"/>
  <c r="BI306" i="34"/>
  <c r="BI291" i="34"/>
  <c r="BI298" i="34"/>
  <c r="BI299" i="34"/>
  <c r="BI290" i="34"/>
  <c r="BI303" i="34"/>
  <c r="U258" i="34"/>
  <c r="U248" i="34" s="1"/>
  <c r="U250" i="34" s="1"/>
  <c r="U288" i="34"/>
  <c r="U306" i="34"/>
  <c r="U293" i="34"/>
  <c r="U299" i="34"/>
  <c r="U298" i="34"/>
  <c r="U289" i="34"/>
  <c r="BA307" i="34"/>
  <c r="BA302" i="34"/>
  <c r="U291" i="34"/>
  <c r="AV302" i="34"/>
  <c r="BA299" i="34"/>
  <c r="H307" i="34"/>
  <c r="G292" i="34"/>
  <c r="BD290" i="34"/>
  <c r="G288" i="34"/>
  <c r="BD293" i="34"/>
  <c r="AF293" i="34"/>
  <c r="G293" i="34"/>
  <c r="AC298" i="34"/>
  <c r="AC293" i="34"/>
  <c r="G290" i="34"/>
  <c r="AF258" i="34"/>
  <c r="AF248" i="34" s="1"/>
  <c r="AF250" i="34" s="1"/>
  <c r="AF302" i="34"/>
  <c r="AF288" i="34"/>
  <c r="AF298" i="34"/>
  <c r="BS258" i="34"/>
  <c r="BS248" i="34" s="1"/>
  <c r="BS250" i="34" s="1"/>
  <c r="BS302" i="34"/>
  <c r="BS291" i="34"/>
  <c r="BS288" i="34"/>
  <c r="BS303" i="34"/>
  <c r="BS292" i="34"/>
  <c r="BS306" i="34"/>
  <c r="BS293" i="34"/>
  <c r="BS307" i="34"/>
  <c r="BS298" i="34"/>
  <c r="BS290" i="34"/>
  <c r="BS299" i="34"/>
  <c r="BS289" i="34"/>
  <c r="CR258" i="34"/>
  <c r="CR248" i="34" s="1"/>
  <c r="CR250" i="34" s="1"/>
  <c r="CR299" i="34"/>
  <c r="CR298" i="34"/>
  <c r="CR288" i="34"/>
  <c r="CR302" i="34"/>
  <c r="CR291" i="34"/>
  <c r="CR303" i="34"/>
  <c r="CR292" i="34"/>
  <c r="CR289" i="34"/>
  <c r="CR293" i="34"/>
  <c r="CR307" i="34"/>
  <c r="CR306" i="34"/>
  <c r="CR290" i="34"/>
  <c r="CO258" i="34"/>
  <c r="CO248" i="34" s="1"/>
  <c r="CO250" i="34" s="1"/>
  <c r="CO289" i="34"/>
  <c r="CO293" i="34"/>
  <c r="CO288" i="34"/>
  <c r="CO307" i="34"/>
  <c r="CO306" i="34"/>
  <c r="CO290" i="34"/>
  <c r="CO299" i="34"/>
  <c r="CO298" i="34"/>
  <c r="CO302" i="34"/>
  <c r="CO291" i="34"/>
  <c r="CO303" i="34"/>
  <c r="CO292" i="34"/>
  <c r="BA291" i="34"/>
  <c r="AV306" i="34"/>
  <c r="U303" i="34"/>
  <c r="H306" i="34"/>
  <c r="U302" i="34"/>
  <c r="AV299" i="34"/>
  <c r="H293" i="34"/>
  <c r="AF306" i="34"/>
  <c r="O298" i="34"/>
  <c r="AC289" i="34"/>
  <c r="O307" i="34"/>
  <c r="G298" i="34"/>
  <c r="G291" i="34"/>
  <c r="AF289" i="34"/>
  <c r="AC292" i="34"/>
  <c r="AC291" i="34"/>
  <c r="AC307" i="34"/>
  <c r="G299" i="34"/>
  <c r="BA258" i="34"/>
  <c r="BA248" i="34" s="1"/>
  <c r="BA250" i="34" s="1"/>
  <c r="BA292" i="34"/>
  <c r="BA288" i="34"/>
  <c r="BA293" i="34"/>
  <c r="CJ258" i="34"/>
  <c r="CJ248" i="34" s="1"/>
  <c r="CJ250" i="34" s="1"/>
  <c r="CJ299" i="34"/>
  <c r="CJ298" i="34"/>
  <c r="CJ288" i="34"/>
  <c r="CJ302" i="34"/>
  <c r="CJ291" i="34"/>
  <c r="CJ303" i="34"/>
  <c r="CJ292" i="34"/>
  <c r="CJ289" i="34"/>
  <c r="CJ293" i="34"/>
  <c r="CJ307" i="34"/>
  <c r="CJ306" i="34"/>
  <c r="CJ290" i="34"/>
  <c r="BT258" i="34"/>
  <c r="BT248" i="34" s="1"/>
  <c r="BT250" i="34" s="1"/>
  <c r="BT299" i="34"/>
  <c r="BT298" i="34"/>
  <c r="BT288" i="34"/>
  <c r="BT302" i="34"/>
  <c r="BT291" i="34"/>
  <c r="BT303" i="34"/>
  <c r="BT292" i="34"/>
  <c r="BT289" i="34"/>
  <c r="BT293" i="34"/>
  <c r="BT307" i="34"/>
  <c r="BT306" i="34"/>
  <c r="BT290" i="34"/>
  <c r="BD258" i="34"/>
  <c r="BD248" i="34" s="1"/>
  <c r="BD250" i="34" s="1"/>
  <c r="BD303" i="34"/>
  <c r="BD292" i="34"/>
  <c r="BD306" i="34"/>
  <c r="BD291" i="34"/>
  <c r="BD302" i="34"/>
  <c r="BD288" i="34"/>
  <c r="AN258" i="34"/>
  <c r="AN248" i="34" s="1"/>
  <c r="AN250" i="34" s="1"/>
  <c r="AN302" i="34"/>
  <c r="AN298" i="34"/>
  <c r="AN288" i="34"/>
  <c r="AN306" i="34"/>
  <c r="AN303" i="34"/>
  <c r="AN291" i="34"/>
  <c r="AN307" i="34"/>
  <c r="AN293" i="34"/>
  <c r="AN290" i="34"/>
  <c r="AN299" i="34"/>
  <c r="AN292" i="34"/>
  <c r="AN289" i="34"/>
  <c r="BA303" i="34"/>
  <c r="AV291" i="34"/>
  <c r="BA298" i="34"/>
  <c r="AV307" i="34"/>
  <c r="H302" i="34"/>
  <c r="BA306" i="34"/>
  <c r="U290" i="34"/>
  <c r="AC299" i="34"/>
  <c r="BD307" i="34"/>
  <c r="AF291" i="34"/>
  <c r="O302" i="34"/>
  <c r="G306" i="34"/>
  <c r="AF307" i="34"/>
  <c r="O290" i="34"/>
  <c r="AC303" i="34"/>
  <c r="AF292" i="34"/>
  <c r="AC290" i="34"/>
  <c r="AC302" i="34"/>
  <c r="BK258" i="34"/>
  <c r="BK248" i="34" s="1"/>
  <c r="BK250" i="34" s="1"/>
  <c r="BK303" i="34"/>
  <c r="BK302" i="34"/>
  <c r="BK293" i="34"/>
  <c r="BK306" i="34"/>
  <c r="BK307" i="34"/>
  <c r="BK292" i="34"/>
  <c r="BK298" i="34"/>
  <c r="BK291" i="34"/>
  <c r="BK289" i="34"/>
  <c r="BK299" i="34"/>
  <c r="BK290" i="34"/>
  <c r="BK288" i="34"/>
  <c r="AV258" i="34"/>
  <c r="AV248" i="34" s="1"/>
  <c r="AV250" i="34" s="1"/>
  <c r="AV288" i="34"/>
  <c r="AV292" i="34"/>
  <c r="AV298" i="34"/>
  <c r="X258" i="34"/>
  <c r="X248" i="34" s="1"/>
  <c r="X250" i="34" s="1"/>
  <c r="X302" i="34"/>
  <c r="X291" i="34"/>
  <c r="X306" i="34"/>
  <c r="X303" i="34"/>
  <c r="X290" i="34"/>
  <c r="X307" i="34"/>
  <c r="X293" i="34"/>
  <c r="X289" i="34"/>
  <c r="X299" i="34"/>
  <c r="X298" i="34"/>
  <c r="X288" i="34"/>
  <c r="X292" i="34"/>
  <c r="H258" i="34"/>
  <c r="H248" i="34" s="1"/>
  <c r="H250" i="34" s="1"/>
  <c r="H303" i="34"/>
  <c r="H292" i="34"/>
  <c r="H298" i="34"/>
  <c r="H291" i="34"/>
  <c r="H299" i="34"/>
  <c r="H288" i="34"/>
  <c r="AV303" i="34"/>
  <c r="U307" i="34"/>
  <c r="AV290" i="34"/>
  <c r="H290" i="34"/>
  <c r="BA289" i="34"/>
  <c r="U292" i="34"/>
  <c r="AV293" i="34"/>
  <c r="G302" i="34"/>
  <c r="BD298" i="34"/>
  <c r="AF303" i="34"/>
  <c r="O293" i="34"/>
  <c r="G307" i="34"/>
  <c r="BD299" i="34"/>
  <c r="AF290" i="34"/>
  <c r="O289" i="34"/>
  <c r="G289" i="34"/>
  <c r="AC306" i="34"/>
  <c r="AC288" i="34"/>
  <c r="W258" i="33"/>
  <c r="W248" i="33" s="1"/>
  <c r="W250" i="33" s="1"/>
  <c r="W298" i="33"/>
  <c r="W291" i="33"/>
  <c r="W288" i="33"/>
  <c r="Q258" i="33"/>
  <c r="Q248" i="33" s="1"/>
  <c r="Q250" i="33" s="1"/>
  <c r="Q288" i="33"/>
  <c r="Q298" i="33"/>
  <c r="CQ258" i="33"/>
  <c r="CQ248" i="33" s="1"/>
  <c r="CQ250" i="33" s="1"/>
  <c r="CQ302" i="33"/>
  <c r="CQ291" i="33"/>
  <c r="CQ306" i="33"/>
  <c r="CQ292" i="33"/>
  <c r="CQ289" i="33"/>
  <c r="CQ288" i="33"/>
  <c r="CQ303" i="33"/>
  <c r="CQ307" i="33"/>
  <c r="CQ298" i="33"/>
  <c r="CQ293" i="33"/>
  <c r="CQ299" i="33"/>
  <c r="CQ290" i="33"/>
  <c r="BS258" i="33"/>
  <c r="BS248" i="33" s="1"/>
  <c r="BS250" i="33" s="1"/>
  <c r="BS302" i="33"/>
  <c r="BS291" i="33"/>
  <c r="BS288" i="33"/>
  <c r="BS292" i="33"/>
  <c r="BS289" i="33"/>
  <c r="BS298" i="33"/>
  <c r="BS303" i="33"/>
  <c r="BS307" i="33"/>
  <c r="BS290" i="33"/>
  <c r="BS293" i="33"/>
  <c r="BS299" i="33"/>
  <c r="BS306" i="33"/>
  <c r="CK258" i="33"/>
  <c r="CK248" i="33" s="1"/>
  <c r="CK250" i="33" s="1"/>
  <c r="CK291" i="33"/>
  <c r="CK293" i="33"/>
  <c r="CK289" i="33"/>
  <c r="CK306" i="33"/>
  <c r="CK290" i="33"/>
  <c r="CK302" i="33"/>
  <c r="CK307" i="33"/>
  <c r="CK298" i="33"/>
  <c r="CK288" i="33"/>
  <c r="CK299" i="33"/>
  <c r="CK303" i="33"/>
  <c r="CK292" i="33"/>
  <c r="BK258" i="33"/>
  <c r="BK248" i="33" s="1"/>
  <c r="BK250" i="33" s="1"/>
  <c r="BK307" i="33"/>
  <c r="BK292" i="33"/>
  <c r="BK288" i="33"/>
  <c r="BK306" i="33"/>
  <c r="BK298" i="33"/>
  <c r="BK291" i="33"/>
  <c r="BK303" i="33"/>
  <c r="BK302" i="33"/>
  <c r="BK289" i="33"/>
  <c r="BK293" i="33"/>
  <c r="BK299" i="33"/>
  <c r="BK290" i="33"/>
  <c r="W302" i="33"/>
  <c r="W307" i="33"/>
  <c r="AO302" i="33"/>
  <c r="Y298" i="33"/>
  <c r="W290" i="33"/>
  <c r="Y288" i="33"/>
  <c r="AW298" i="33"/>
  <c r="AG288" i="33"/>
  <c r="G291" i="33"/>
  <c r="G306" i="33"/>
  <c r="G289" i="33"/>
  <c r="AE307" i="33"/>
  <c r="AW291" i="33"/>
  <c r="AG306" i="33"/>
  <c r="I307" i="33"/>
  <c r="AE291" i="33"/>
  <c r="Q306" i="33"/>
  <c r="Q289" i="33"/>
  <c r="AE258" i="33"/>
  <c r="AE248" i="33" s="1"/>
  <c r="AE250" i="33" s="1"/>
  <c r="AE292" i="33"/>
  <c r="BM258" i="33"/>
  <c r="BM248" i="33" s="1"/>
  <c r="BM250" i="33" s="1"/>
  <c r="BM299" i="33"/>
  <c r="BM303" i="33"/>
  <c r="BM289" i="33"/>
  <c r="BM291" i="33"/>
  <c r="BM306" i="33"/>
  <c r="BM288" i="33"/>
  <c r="BM302" i="33"/>
  <c r="BM298" i="33"/>
  <c r="BM293" i="33"/>
  <c r="BM307" i="33"/>
  <c r="BM292" i="33"/>
  <c r="BM290" i="33"/>
  <c r="BC258" i="33"/>
  <c r="BC248" i="33" s="1"/>
  <c r="BC250" i="33" s="1"/>
  <c r="BC293" i="33"/>
  <c r="BC299" i="33"/>
  <c r="BC290" i="33"/>
  <c r="BC298" i="33"/>
  <c r="BC292" i="33"/>
  <c r="BC288" i="33"/>
  <c r="BC306" i="33"/>
  <c r="BC307" i="33"/>
  <c r="BC291" i="33"/>
  <c r="BC303" i="33"/>
  <c r="BC302" i="33"/>
  <c r="BC289" i="33"/>
  <c r="CS258" i="33"/>
  <c r="CS248" i="33" s="1"/>
  <c r="CS250" i="33" s="1"/>
  <c r="CS291" i="33"/>
  <c r="CS293" i="33"/>
  <c r="CS292" i="33"/>
  <c r="CS306" i="33"/>
  <c r="CS290" i="33"/>
  <c r="CS289" i="33"/>
  <c r="CS307" i="33"/>
  <c r="CS298" i="33"/>
  <c r="CS288" i="33"/>
  <c r="CS299" i="33"/>
  <c r="CS303" i="33"/>
  <c r="CS302" i="33"/>
  <c r="AO258" i="33"/>
  <c r="AO248" i="33" s="1"/>
  <c r="AO250" i="33" s="1"/>
  <c r="AO289" i="33"/>
  <c r="AO293" i="33"/>
  <c r="AO307" i="33"/>
  <c r="CI258" i="33"/>
  <c r="CI248" i="33" s="1"/>
  <c r="CI250" i="33" s="1"/>
  <c r="CI302" i="33"/>
  <c r="CI291" i="33"/>
  <c r="CI298" i="33"/>
  <c r="CI292" i="33"/>
  <c r="CI289" i="33"/>
  <c r="CI288" i="33"/>
  <c r="CI303" i="33"/>
  <c r="CI307" i="33"/>
  <c r="CI290" i="33"/>
  <c r="CI293" i="33"/>
  <c r="CI299" i="33"/>
  <c r="CI306" i="33"/>
  <c r="CC258" i="33"/>
  <c r="CC248" i="33" s="1"/>
  <c r="CC250" i="33" s="1"/>
  <c r="CC291" i="33"/>
  <c r="CC293" i="33"/>
  <c r="CC292" i="33"/>
  <c r="CC306" i="33"/>
  <c r="CC290" i="33"/>
  <c r="CC289" i="33"/>
  <c r="CC307" i="33"/>
  <c r="CC298" i="33"/>
  <c r="CC288" i="33"/>
  <c r="CC299" i="33"/>
  <c r="CC303" i="33"/>
  <c r="CC302" i="33"/>
  <c r="BE258" i="33"/>
  <c r="BE248" i="33" s="1"/>
  <c r="BE250" i="33" s="1"/>
  <c r="BE306" i="33"/>
  <c r="BE303" i="33"/>
  <c r="BE288" i="33"/>
  <c r="BE302" i="33"/>
  <c r="BE298" i="33"/>
  <c r="BE293" i="33"/>
  <c r="BE299" i="33"/>
  <c r="BE292" i="33"/>
  <c r="BE290" i="33"/>
  <c r="BE291" i="33"/>
  <c r="BE307" i="33"/>
  <c r="BE289" i="33"/>
  <c r="AG258" i="33"/>
  <c r="AG248" i="33" s="1"/>
  <c r="AG250" i="33" s="1"/>
  <c r="AG289" i="33"/>
  <c r="AG303" i="33"/>
  <c r="AG292" i="33"/>
  <c r="AM293" i="33"/>
  <c r="W289" i="33"/>
  <c r="AO299" i="33"/>
  <c r="AM306" i="33"/>
  <c r="AO306" i="33"/>
  <c r="Y289" i="33"/>
  <c r="AO291" i="33"/>
  <c r="I289" i="33"/>
  <c r="AE293" i="33"/>
  <c r="AW288" i="33"/>
  <c r="G298" i="33"/>
  <c r="G290" i="33"/>
  <c r="G302" i="33"/>
  <c r="AE299" i="33"/>
  <c r="Q307" i="33"/>
  <c r="I302" i="33"/>
  <c r="Q299" i="33"/>
  <c r="Y292" i="33"/>
  <c r="AE288" i="33"/>
  <c r="Q303" i="33"/>
  <c r="AU258" i="33"/>
  <c r="AU248" i="33" s="1"/>
  <c r="AU250" i="33" s="1"/>
  <c r="AU306" i="33"/>
  <c r="AU289" i="33"/>
  <c r="AU298" i="33"/>
  <c r="AU291" i="33"/>
  <c r="AU303" i="33"/>
  <c r="AU302" i="33"/>
  <c r="AU290" i="33"/>
  <c r="AU293" i="33"/>
  <c r="AU292" i="33"/>
  <c r="AU288" i="33"/>
  <c r="AW258" i="33"/>
  <c r="AW248" i="33" s="1"/>
  <c r="AW250" i="33" s="1"/>
  <c r="AW307" i="33"/>
  <c r="AW289" i="33"/>
  <c r="AW292" i="33"/>
  <c r="AW306" i="33"/>
  <c r="AW303" i="33"/>
  <c r="AW290" i="33"/>
  <c r="AO298" i="33"/>
  <c r="W293" i="33"/>
  <c r="AO303" i="33"/>
  <c r="W306" i="33"/>
  <c r="AE302" i="33"/>
  <c r="AG307" i="33"/>
  <c r="G288" i="33"/>
  <c r="G299" i="33"/>
  <c r="G303" i="33"/>
  <c r="AE290" i="33"/>
  <c r="AG299" i="33"/>
  <c r="AG302" i="33"/>
  <c r="Q291" i="33"/>
  <c r="Q302" i="33"/>
  <c r="AM258" i="33"/>
  <c r="AM248" i="33" s="1"/>
  <c r="AM250" i="33" s="1"/>
  <c r="AM298" i="33"/>
  <c r="AM292" i="33"/>
  <c r="AM307" i="33"/>
  <c r="AM289" i="33"/>
  <c r="AM302" i="33"/>
  <c r="AM290" i="33"/>
  <c r="AM303" i="33"/>
  <c r="AM299" i="33"/>
  <c r="AM288" i="33"/>
  <c r="Y258" i="33"/>
  <c r="Y248" i="33" s="1"/>
  <c r="Y250" i="33" s="1"/>
  <c r="Y291" i="33"/>
  <c r="Y290" i="33"/>
  <c r="Y303" i="33"/>
  <c r="Y307" i="33"/>
  <c r="Y293" i="33"/>
  <c r="BU258" i="33"/>
  <c r="BU248" i="33" s="1"/>
  <c r="BU250" i="33" s="1"/>
  <c r="BU291" i="33"/>
  <c r="BU293" i="33"/>
  <c r="BU302" i="33"/>
  <c r="BU306" i="33"/>
  <c r="BU290" i="33"/>
  <c r="BU288" i="33"/>
  <c r="BU307" i="33"/>
  <c r="BU298" i="33"/>
  <c r="BU292" i="33"/>
  <c r="BU299" i="33"/>
  <c r="BU303" i="33"/>
  <c r="BU289" i="33"/>
  <c r="W303" i="33"/>
  <c r="AO288" i="33"/>
  <c r="W299" i="33"/>
  <c r="Y299" i="33"/>
  <c r="W292" i="33"/>
  <c r="AO292" i="33"/>
  <c r="Y306" i="33"/>
  <c r="AU307" i="33"/>
  <c r="AE289" i="33"/>
  <c r="AW299" i="33"/>
  <c r="AG298" i="33"/>
  <c r="G307" i="33"/>
  <c r="G292" i="33"/>
  <c r="AW302" i="33"/>
  <c r="AG291" i="33"/>
  <c r="AG290" i="33"/>
  <c r="AE303" i="33"/>
  <c r="Q293" i="33"/>
  <c r="Q290" i="33"/>
  <c r="AE298" i="33"/>
  <c r="Q292" i="33"/>
  <c r="J258" i="32"/>
  <c r="J248" i="32" s="1"/>
  <c r="J250" i="32" s="1"/>
  <c r="J299" i="32"/>
  <c r="J288" i="32"/>
  <c r="J303" i="32"/>
  <c r="AN258" i="32"/>
  <c r="AN248" i="32" s="1"/>
  <c r="AN250" i="32" s="1"/>
  <c r="AN289" i="32"/>
  <c r="AN307" i="32"/>
  <c r="AN290" i="32"/>
  <c r="AN293" i="32"/>
  <c r="AN288" i="32"/>
  <c r="AN291" i="32"/>
  <c r="X258" i="32"/>
  <c r="X248" i="32" s="1"/>
  <c r="X250" i="32" s="1"/>
  <c r="X303" i="32"/>
  <c r="X298" i="32"/>
  <c r="X289" i="32"/>
  <c r="X306" i="32"/>
  <c r="X299" i="32"/>
  <c r="X290" i="32"/>
  <c r="X307" i="32"/>
  <c r="X292" i="32"/>
  <c r="X288" i="32"/>
  <c r="X293" i="32"/>
  <c r="X291" i="32"/>
  <c r="X302" i="32"/>
  <c r="BD258" i="32"/>
  <c r="BD248" i="32" s="1"/>
  <c r="BD250" i="32" s="1"/>
  <c r="BD303" i="32"/>
  <c r="BD291" i="32"/>
  <c r="BD302" i="32"/>
  <c r="BD288" i="32"/>
  <c r="BD293" i="32"/>
  <c r="BD292" i="32"/>
  <c r="CJ258" i="32"/>
  <c r="CJ248" i="32" s="1"/>
  <c r="CJ250" i="32" s="1"/>
  <c r="CJ292" i="32"/>
  <c r="CJ289" i="32"/>
  <c r="CJ293" i="32"/>
  <c r="CJ307" i="32"/>
  <c r="CJ306" i="32"/>
  <c r="CJ290" i="32"/>
  <c r="CJ299" i="32"/>
  <c r="CJ298" i="32"/>
  <c r="CJ288" i="32"/>
  <c r="CJ302" i="32"/>
  <c r="CJ291" i="32"/>
  <c r="CJ303" i="32"/>
  <c r="BN307" i="32"/>
  <c r="AX288" i="32"/>
  <c r="J290" i="32"/>
  <c r="AN298" i="32"/>
  <c r="BN302" i="32"/>
  <c r="AH302" i="32"/>
  <c r="J293" i="32"/>
  <c r="BD289" i="32"/>
  <c r="BL306" i="32"/>
  <c r="BD307" i="32"/>
  <c r="AF293" i="32"/>
  <c r="BL298" i="32"/>
  <c r="AF307" i="32"/>
  <c r="CD258" i="32"/>
  <c r="CD248" i="32" s="1"/>
  <c r="CD250" i="32" s="1"/>
  <c r="CD298" i="32"/>
  <c r="CD288" i="32"/>
  <c r="CD299" i="32"/>
  <c r="CD303" i="32"/>
  <c r="CD302" i="32"/>
  <c r="CD291" i="32"/>
  <c r="CD293" i="32"/>
  <c r="CD292" i="32"/>
  <c r="CD289" i="32"/>
  <c r="CD306" i="32"/>
  <c r="CD290" i="32"/>
  <c r="CD307" i="32"/>
  <c r="CB258" i="32"/>
  <c r="CB248" i="32" s="1"/>
  <c r="CB250" i="32" s="1"/>
  <c r="CB292" i="32"/>
  <c r="CB289" i="32"/>
  <c r="CB293" i="32"/>
  <c r="CB307" i="32"/>
  <c r="CB306" i="32"/>
  <c r="CB290" i="32"/>
  <c r="CB299" i="32"/>
  <c r="CB298" i="32"/>
  <c r="CB288" i="32"/>
  <c r="CB302" i="32"/>
  <c r="CB291" i="32"/>
  <c r="CB303" i="32"/>
  <c r="AV258" i="32"/>
  <c r="AV248" i="32" s="1"/>
  <c r="AV250" i="32" s="1"/>
  <c r="AV302" i="32"/>
  <c r="AV289" i="32"/>
  <c r="AV293" i="32"/>
  <c r="AV290" i="32"/>
  <c r="AV306" i="32"/>
  <c r="AV298" i="32"/>
  <c r="AV288" i="32"/>
  <c r="AV307" i="32"/>
  <c r="AV292" i="32"/>
  <c r="Z258" i="32"/>
  <c r="Z248" i="32" s="1"/>
  <c r="Z250" i="32" s="1"/>
  <c r="Z306" i="32"/>
  <c r="Z288" i="32"/>
  <c r="Z303" i="32"/>
  <c r="Z291" i="32"/>
  <c r="Z299" i="32"/>
  <c r="Z293" i="32"/>
  <c r="Z307" i="32"/>
  <c r="Z290" i="32"/>
  <c r="Z292" i="32"/>
  <c r="Z302" i="32"/>
  <c r="Z289" i="32"/>
  <c r="Z298" i="32"/>
  <c r="P258" i="32"/>
  <c r="P248" i="32" s="1"/>
  <c r="P250" i="32" s="1"/>
  <c r="P303" i="32"/>
  <c r="P293" i="32"/>
  <c r="P291" i="32"/>
  <c r="P306" i="32"/>
  <c r="P298" i="32"/>
  <c r="P289" i="32"/>
  <c r="P307" i="32"/>
  <c r="P299" i="32"/>
  <c r="P290" i="32"/>
  <c r="P302" i="32"/>
  <c r="P292" i="32"/>
  <c r="P288" i="32"/>
  <c r="J307" i="32"/>
  <c r="BN290" i="32"/>
  <c r="AH307" i="32"/>
  <c r="J298" i="32"/>
  <c r="AN302" i="32"/>
  <c r="AH289" i="32"/>
  <c r="AN306" i="32"/>
  <c r="AF303" i="32"/>
  <c r="BL293" i="32"/>
  <c r="BD299" i="32"/>
  <c r="AF289" i="32"/>
  <c r="BL290" i="32"/>
  <c r="BV258" i="32"/>
  <c r="BV248" i="32" s="1"/>
  <c r="BV250" i="32" s="1"/>
  <c r="BV298" i="32"/>
  <c r="BV288" i="32"/>
  <c r="BV299" i="32"/>
  <c r="BV303" i="32"/>
  <c r="BV302" i="32"/>
  <c r="BV291" i="32"/>
  <c r="BV293" i="32"/>
  <c r="BV292" i="32"/>
  <c r="BV289" i="32"/>
  <c r="BV306" i="32"/>
  <c r="BV290" i="32"/>
  <c r="BV307" i="32"/>
  <c r="AF258" i="32"/>
  <c r="AF248" i="32" s="1"/>
  <c r="AF250" i="32" s="1"/>
  <c r="AF292" i="32"/>
  <c r="AF288" i="32"/>
  <c r="AF302" i="32"/>
  <c r="AX258" i="32"/>
  <c r="AX248" i="32" s="1"/>
  <c r="AX250" i="32" s="1"/>
  <c r="AX307" i="32"/>
  <c r="AX289" i="32"/>
  <c r="AX293" i="32"/>
  <c r="AX302" i="32"/>
  <c r="AX292" i="32"/>
  <c r="AX291" i="32"/>
  <c r="AX298" i="32"/>
  <c r="AX290" i="32"/>
  <c r="AX303" i="32"/>
  <c r="J291" i="32"/>
  <c r="J306" i="32"/>
  <c r="AN292" i="32"/>
  <c r="AV303" i="32"/>
  <c r="BD306" i="32"/>
  <c r="AF299" i="32"/>
  <c r="BD290" i="32"/>
  <c r="AF290" i="32"/>
  <c r="CR258" i="32"/>
  <c r="CR248" i="32" s="1"/>
  <c r="CR250" i="32" s="1"/>
  <c r="CR292" i="32"/>
  <c r="CR289" i="32"/>
  <c r="CR293" i="32"/>
  <c r="CR307" i="32"/>
  <c r="CR306" i="32"/>
  <c r="CR290" i="32"/>
  <c r="CR299" i="32"/>
  <c r="CR298" i="32"/>
  <c r="CR288" i="32"/>
  <c r="CR302" i="32"/>
  <c r="CR291" i="32"/>
  <c r="CR303" i="32"/>
  <c r="BL258" i="32"/>
  <c r="BL248" i="32" s="1"/>
  <c r="BL250" i="32" s="1"/>
  <c r="BL303" i="32"/>
  <c r="BL291" i="32"/>
  <c r="BL302" i="32"/>
  <c r="BL288" i="32"/>
  <c r="BL299" i="32"/>
  <c r="BL292" i="32"/>
  <c r="CL258" i="32"/>
  <c r="CL248" i="32" s="1"/>
  <c r="CL250" i="32" s="1"/>
  <c r="CL298" i="32"/>
  <c r="CL288" i="32"/>
  <c r="CL299" i="32"/>
  <c r="CL303" i="32"/>
  <c r="CL302" i="32"/>
  <c r="CL291" i="32"/>
  <c r="CL293" i="32"/>
  <c r="CL292" i="32"/>
  <c r="CL289" i="32"/>
  <c r="CL306" i="32"/>
  <c r="CL290" i="32"/>
  <c r="CL307" i="32"/>
  <c r="BN258" i="32"/>
  <c r="BN248" i="32" s="1"/>
  <c r="BN250" i="32" s="1"/>
  <c r="BN289" i="32"/>
  <c r="BN299" i="32"/>
  <c r="BN288" i="32"/>
  <c r="BN293" i="32"/>
  <c r="BN306" i="32"/>
  <c r="BN292" i="32"/>
  <c r="BN291" i="32"/>
  <c r="BN303" i="32"/>
  <c r="BF258" i="32"/>
  <c r="BF248" i="32" s="1"/>
  <c r="BF250" i="32" s="1"/>
  <c r="BF302" i="32"/>
  <c r="BF289" i="32"/>
  <c r="BF298" i="32"/>
  <c r="BF306" i="32"/>
  <c r="BF288" i="32"/>
  <c r="BF303" i="32"/>
  <c r="BF291" i="32"/>
  <c r="BF299" i="32"/>
  <c r="BF293" i="32"/>
  <c r="BF307" i="32"/>
  <c r="BF290" i="32"/>
  <c r="BF292" i="32"/>
  <c r="AH258" i="32"/>
  <c r="AH248" i="32" s="1"/>
  <c r="AH250" i="32" s="1"/>
  <c r="AH288" i="32"/>
  <c r="AH293" i="32"/>
  <c r="AH292" i="32"/>
  <c r="AH306" i="32"/>
  <c r="AH303" i="32"/>
  <c r="AH291" i="32"/>
  <c r="AH299" i="32"/>
  <c r="J292" i="32"/>
  <c r="AX306" i="32"/>
  <c r="AH298" i="32"/>
  <c r="J302" i="32"/>
  <c r="AN303" i="32"/>
  <c r="J289" i="32"/>
  <c r="AN299" i="32"/>
  <c r="AV299" i="32"/>
  <c r="BD298" i="32"/>
  <c r="AF291" i="32"/>
  <c r="AF306" i="32"/>
  <c r="BL307" i="32"/>
  <c r="AZ258" i="31"/>
  <c r="AZ248" i="31" s="1"/>
  <c r="AZ250" i="31" s="1"/>
  <c r="AZ298" i="31"/>
  <c r="AZ292" i="31"/>
  <c r="AZ293" i="31"/>
  <c r="AZ306" i="31"/>
  <c r="AZ299" i="31"/>
  <c r="AZ288" i="31"/>
  <c r="AZ307" i="31"/>
  <c r="AZ290" i="31"/>
  <c r="AZ302" i="31"/>
  <c r="AZ291" i="31"/>
  <c r="AZ303" i="31"/>
  <c r="AZ289" i="31"/>
  <c r="AJ306" i="31"/>
  <c r="AB293" i="31"/>
  <c r="BH306" i="31"/>
  <c r="AJ291" i="31"/>
  <c r="AB289" i="31"/>
  <c r="BH298" i="31"/>
  <c r="AB302" i="31"/>
  <c r="BP258" i="31"/>
  <c r="BP248" i="31" s="1"/>
  <c r="BP250" i="31" s="1"/>
  <c r="BP307" i="31"/>
  <c r="BP288" i="31"/>
  <c r="BP303" i="31"/>
  <c r="BP289" i="31"/>
  <c r="BP302" i="31"/>
  <c r="BP293" i="31"/>
  <c r="CF258" i="31"/>
  <c r="CF248" i="31" s="1"/>
  <c r="CF250" i="31" s="1"/>
  <c r="CF292" i="31"/>
  <c r="CF306" i="31"/>
  <c r="CF293" i="31"/>
  <c r="CF307" i="31"/>
  <c r="CF298" i="31"/>
  <c r="CF289" i="31"/>
  <c r="CF299" i="31"/>
  <c r="CF303" i="31"/>
  <c r="CF290" i="31"/>
  <c r="CF302" i="31"/>
  <c r="CF291" i="31"/>
  <c r="CF288" i="31"/>
  <c r="BH303" i="31"/>
  <c r="AJ299" i="31"/>
  <c r="AB291" i="31"/>
  <c r="BP298" i="31"/>
  <c r="BH293" i="31"/>
  <c r="AJ288" i="31"/>
  <c r="BH307" i="31"/>
  <c r="AB258" i="31"/>
  <c r="AB248" i="31" s="1"/>
  <c r="AB250" i="31" s="1"/>
  <c r="AB299" i="31"/>
  <c r="AB292" i="31"/>
  <c r="AB290" i="31"/>
  <c r="BX258" i="31"/>
  <c r="BX248" i="31" s="1"/>
  <c r="BX250" i="31" s="1"/>
  <c r="BX302" i="31"/>
  <c r="BX291" i="31"/>
  <c r="BX289" i="31"/>
  <c r="BX292" i="31"/>
  <c r="BX306" i="31"/>
  <c r="BX303" i="31"/>
  <c r="BX307" i="31"/>
  <c r="BX298" i="31"/>
  <c r="BX290" i="31"/>
  <c r="BX299" i="31"/>
  <c r="BX293" i="31"/>
  <c r="BX288" i="31"/>
  <c r="BP306" i="31"/>
  <c r="BH291" i="31"/>
  <c r="BP292" i="31"/>
  <c r="BH289" i="31"/>
  <c r="AB306" i="31"/>
  <c r="AJ258" i="31"/>
  <c r="AJ248" i="31" s="1"/>
  <c r="AJ250" i="31" s="1"/>
  <c r="AJ303" i="31"/>
  <c r="AJ293" i="31"/>
  <c r="AJ302" i="31"/>
  <c r="AJ289" i="31"/>
  <c r="AJ290" i="31"/>
  <c r="AJ307" i="31"/>
  <c r="BH258" i="31"/>
  <c r="BH248" i="31" s="1"/>
  <c r="BH250" i="31" s="1"/>
  <c r="BH290" i="31"/>
  <c r="BH302" i="31"/>
  <c r="BH292" i="31"/>
  <c r="CN258" i="31"/>
  <c r="CN248" i="31" s="1"/>
  <c r="CN250" i="31" s="1"/>
  <c r="CN292" i="31"/>
  <c r="CN306" i="31"/>
  <c r="CN289" i="31"/>
  <c r="CN307" i="31"/>
  <c r="CN298" i="31"/>
  <c r="CN303" i="31"/>
  <c r="CN299" i="31"/>
  <c r="CN293" i="31"/>
  <c r="CN290" i="31"/>
  <c r="CN302" i="31"/>
  <c r="CN291" i="31"/>
  <c r="CN288" i="31"/>
  <c r="BP299" i="31"/>
  <c r="BH299" i="31"/>
  <c r="AB303" i="31"/>
  <c r="BP290" i="31"/>
  <c r="AJ298" i="31"/>
  <c r="AB307" i="31"/>
  <c r="AB298" i="31"/>
  <c r="CL258" i="30"/>
  <c r="CL248" i="30" s="1"/>
  <c r="CL250" i="30" s="1"/>
  <c r="CL306" i="30"/>
  <c r="CL290" i="30"/>
  <c r="CL299" i="30"/>
  <c r="CL298" i="30"/>
  <c r="CL302" i="30"/>
  <c r="CL291" i="30"/>
  <c r="CL303" i="30"/>
  <c r="CL292" i="30"/>
  <c r="CL289" i="30"/>
  <c r="CL293" i="30"/>
  <c r="CL307" i="30"/>
  <c r="CL288" i="30"/>
  <c r="J298" i="30"/>
  <c r="I307" i="30"/>
  <c r="BF307" i="30"/>
  <c r="J299" i="30"/>
  <c r="I293" i="30"/>
  <c r="BF303" i="30"/>
  <c r="AP298" i="30"/>
  <c r="J302" i="30"/>
  <c r="AX306" i="30"/>
  <c r="AH288" i="30"/>
  <c r="AH306" i="30"/>
  <c r="R299" i="30"/>
  <c r="CD258" i="30"/>
  <c r="CD248" i="30" s="1"/>
  <c r="CD250" i="30" s="1"/>
  <c r="CD306" i="30"/>
  <c r="CD290" i="30"/>
  <c r="CD299" i="30"/>
  <c r="CD298" i="30"/>
  <c r="CD302" i="30"/>
  <c r="CD291" i="30"/>
  <c r="CD303" i="30"/>
  <c r="CD292" i="30"/>
  <c r="CD289" i="30"/>
  <c r="CD293" i="30"/>
  <c r="CD307" i="30"/>
  <c r="CD288" i="30"/>
  <c r="J289" i="30"/>
  <c r="I303" i="30"/>
  <c r="BF306" i="30"/>
  <c r="R307" i="30"/>
  <c r="R288" i="30"/>
  <c r="AQ258" i="30"/>
  <c r="AQ248" i="30" s="1"/>
  <c r="AQ250" i="30" s="1"/>
  <c r="AQ298" i="30"/>
  <c r="AQ290" i="30"/>
  <c r="AQ292" i="30"/>
  <c r="AQ307" i="30"/>
  <c r="AQ289" i="30"/>
  <c r="AQ293" i="30"/>
  <c r="AQ303" i="30"/>
  <c r="AQ299" i="30"/>
  <c r="AQ288" i="30"/>
  <c r="AQ306" i="30"/>
  <c r="AQ291" i="30"/>
  <c r="AQ302" i="30"/>
  <c r="AX258" i="30"/>
  <c r="AX248" i="30" s="1"/>
  <c r="AX250" i="30" s="1"/>
  <c r="AX293" i="30"/>
  <c r="AX289" i="30"/>
  <c r="AX298" i="30"/>
  <c r="AX288" i="30"/>
  <c r="AX307" i="30"/>
  <c r="AX299" i="30"/>
  <c r="AX302" i="30"/>
  <c r="AX303" i="30"/>
  <c r="AX290" i="30"/>
  <c r="AX292" i="30"/>
  <c r="AH258" i="30"/>
  <c r="AH248" i="30" s="1"/>
  <c r="AH250" i="30" s="1"/>
  <c r="AH290" i="30"/>
  <c r="AH307" i="30"/>
  <c r="AH289" i="30"/>
  <c r="AH293" i="30"/>
  <c r="AH292" i="30"/>
  <c r="AH298" i="30"/>
  <c r="R258" i="30"/>
  <c r="R248" i="30" s="1"/>
  <c r="R250" i="30" s="1"/>
  <c r="R293" i="30"/>
  <c r="R290" i="30"/>
  <c r="R292" i="30"/>
  <c r="BN258" i="30"/>
  <c r="BN248" i="30" s="1"/>
  <c r="BN250" i="30" s="1"/>
  <c r="BN293" i="30"/>
  <c r="BN290" i="30"/>
  <c r="BN292" i="30"/>
  <c r="BN307" i="30"/>
  <c r="BN298" i="30"/>
  <c r="BN289" i="30"/>
  <c r="BN303" i="30"/>
  <c r="BN299" i="30"/>
  <c r="BN288" i="30"/>
  <c r="BN306" i="30"/>
  <c r="BN291" i="30"/>
  <c r="BN302" i="30"/>
  <c r="I292" i="30"/>
  <c r="I289" i="30"/>
  <c r="I306" i="30"/>
  <c r="I288" i="30"/>
  <c r="I298" i="30"/>
  <c r="I299" i="30"/>
  <c r="J258" i="30"/>
  <c r="J248" i="30" s="1"/>
  <c r="J250" i="30" s="1"/>
  <c r="J293" i="30"/>
  <c r="J290" i="30"/>
  <c r="J292" i="30"/>
  <c r="AP258" i="30"/>
  <c r="AP248" i="30" s="1"/>
  <c r="AP250" i="30" s="1"/>
  <c r="AP293" i="30"/>
  <c r="AP288" i="30"/>
  <c r="AP299" i="30"/>
  <c r="AP302" i="30"/>
  <c r="AP303" i="30"/>
  <c r="AP291" i="30"/>
  <c r="AP292" i="30"/>
  <c r="AP306" i="30"/>
  <c r="AP290" i="30"/>
  <c r="BF258" i="30"/>
  <c r="BF248" i="30" s="1"/>
  <c r="BF250" i="30" s="1"/>
  <c r="BF298" i="30"/>
  <c r="BF292" i="30"/>
  <c r="BF291" i="30"/>
  <c r="BF290" i="30"/>
  <c r="BF293" i="30"/>
  <c r="BF302" i="30"/>
  <c r="I291" i="30"/>
  <c r="BF289" i="30"/>
  <c r="BF288" i="30"/>
  <c r="J303" i="30"/>
  <c r="AH303" i="30"/>
  <c r="R298" i="30"/>
  <c r="AH302" i="30"/>
  <c r="R291" i="30"/>
  <c r="BV258" i="30"/>
  <c r="BV248" i="30" s="1"/>
  <c r="BV250" i="30" s="1"/>
  <c r="BV306" i="30"/>
  <c r="BV290" i="30"/>
  <c r="BV299" i="30"/>
  <c r="BV298" i="30"/>
  <c r="BV302" i="30"/>
  <c r="BV291" i="30"/>
  <c r="BV303" i="30"/>
  <c r="BV292" i="30"/>
  <c r="BV289" i="30"/>
  <c r="BV293" i="30"/>
  <c r="BV307" i="30"/>
  <c r="BV288" i="30"/>
  <c r="Z258" i="30"/>
  <c r="Z248" i="30" s="1"/>
  <c r="Z250" i="30" s="1"/>
  <c r="Z307" i="30"/>
  <c r="Z298" i="30"/>
  <c r="Z289" i="30"/>
  <c r="Z303" i="30"/>
  <c r="Z299" i="30"/>
  <c r="Z288" i="30"/>
  <c r="Z306" i="30"/>
  <c r="Z291" i="30"/>
  <c r="Z302" i="30"/>
  <c r="Z293" i="30"/>
  <c r="Z290" i="30"/>
  <c r="Z292" i="30"/>
  <c r="BG258" i="30"/>
  <c r="BG248" i="30" s="1"/>
  <c r="BG250" i="30" s="1"/>
  <c r="BG307" i="30"/>
  <c r="BG289" i="30"/>
  <c r="BG293" i="30"/>
  <c r="BG303" i="30"/>
  <c r="BG299" i="30"/>
  <c r="BG288" i="30"/>
  <c r="BG306" i="30"/>
  <c r="BG291" i="30"/>
  <c r="BG302" i="30"/>
  <c r="BG298" i="30"/>
  <c r="BG290" i="30"/>
  <c r="BG292" i="30"/>
  <c r="J307" i="30"/>
  <c r="J306" i="30"/>
  <c r="I302" i="30"/>
  <c r="AP307" i="30"/>
  <c r="J291" i="30"/>
  <c r="AH299" i="30"/>
  <c r="R289" i="30"/>
  <c r="R303" i="30"/>
  <c r="R302" i="30"/>
  <c r="I288" i="33"/>
  <c r="I291" i="33"/>
  <c r="I299" i="33"/>
  <c r="I306" i="33"/>
  <c r="I293" i="33"/>
  <c r="I298" i="33"/>
  <c r="I290" i="33"/>
  <c r="I303" i="33"/>
  <c r="I292" i="33"/>
  <c r="M11" i="20"/>
  <c r="L11" i="20"/>
  <c r="K11" i="20"/>
  <c r="D69" i="21"/>
  <c r="H69" i="21" s="1"/>
  <c r="F196" i="21"/>
  <c r="D166" i="21"/>
  <c r="H166" i="21" s="1"/>
  <c r="E207" i="15"/>
  <c r="F207" i="15"/>
  <c r="F191" i="15"/>
  <c r="E218" i="15"/>
  <c r="E191" i="15"/>
  <c r="F218" i="15"/>
  <c r="J13" i="20"/>
  <c r="K13" i="20"/>
  <c r="M13" i="20"/>
  <c r="M10" i="20"/>
  <c r="I13" i="20"/>
  <c r="L13" i="20"/>
  <c r="E177" i="31"/>
  <c r="H53" i="21" s="1"/>
  <c r="F202" i="21"/>
  <c r="F200" i="21"/>
  <c r="F198" i="21"/>
  <c r="H170" i="21"/>
  <c r="H184" i="21"/>
  <c r="F178" i="21"/>
  <c r="F30" i="21"/>
  <c r="F192" i="21"/>
  <c r="H194" i="21"/>
  <c r="D65" i="21"/>
  <c r="F65" i="21" s="1"/>
  <c r="F182" i="21"/>
  <c r="H182" i="21"/>
  <c r="H174" i="21"/>
  <c r="F174" i="21"/>
  <c r="H180" i="21"/>
  <c r="F180" i="21"/>
  <c r="H176" i="21"/>
  <c r="F176" i="21"/>
  <c r="D63" i="21"/>
  <c r="H63" i="21" s="1"/>
  <c r="F188" i="21"/>
  <c r="F206" i="21"/>
  <c r="D26" i="21"/>
  <c r="F26" i="21" s="1"/>
  <c r="D67" i="21"/>
  <c r="F67" i="21" s="1"/>
  <c r="F190" i="21"/>
  <c r="D28" i="21"/>
  <c r="H28" i="21" s="1"/>
  <c r="F186" i="21"/>
  <c r="D210" i="21"/>
  <c r="F210" i="21" s="1"/>
  <c r="CE237" i="15"/>
  <c r="P53" i="21"/>
  <c r="Q53" i="21" s="1"/>
  <c r="R53" i="21" s="1"/>
  <c r="I337" i="10"/>
  <c r="CE190" i="30"/>
  <c r="S237" i="30"/>
  <c r="S190" i="30"/>
  <c r="AX190" i="34"/>
  <c r="AG237" i="31"/>
  <c r="CC190" i="34"/>
  <c r="I237" i="30"/>
  <c r="BQ190" i="15"/>
  <c r="BQ357" i="15" s="1"/>
  <c r="CE237" i="30"/>
  <c r="O190" i="34"/>
  <c r="O237" i="34"/>
  <c r="I190" i="30"/>
  <c r="CC237" i="34"/>
  <c r="AD237" i="32"/>
  <c r="AX237" i="34"/>
  <c r="F207" i="34"/>
  <c r="CP237" i="33"/>
  <c r="F218" i="33"/>
  <c r="AD237" i="33"/>
  <c r="AP237" i="30"/>
  <c r="BQ237" i="34"/>
  <c r="BH237" i="30"/>
  <c r="F218" i="34"/>
  <c r="CN237" i="34"/>
  <c r="BQ190" i="34"/>
  <c r="CP190" i="33"/>
  <c r="F207" i="33"/>
  <c r="BU237" i="30"/>
  <c r="BU190" i="30"/>
  <c r="E255" i="32"/>
  <c r="E258" i="32" s="1"/>
  <c r="Q237" i="34"/>
  <c r="AV237" i="34"/>
  <c r="AB237" i="34"/>
  <c r="CA237" i="34"/>
  <c r="AT237" i="34"/>
  <c r="E177" i="15"/>
  <c r="E207" i="34"/>
  <c r="E218" i="34"/>
  <c r="P16" i="21"/>
  <c r="Q16" i="21" s="1"/>
  <c r="R16" i="21" s="1"/>
  <c r="CN237" i="15"/>
  <c r="E207" i="33"/>
  <c r="AB237" i="15"/>
  <c r="F255" i="15"/>
  <c r="F258" i="15" s="1"/>
  <c r="F191" i="34"/>
  <c r="E191" i="34"/>
  <c r="E218" i="33"/>
  <c r="H208" i="21"/>
  <c r="F208" i="21"/>
  <c r="K237" i="30"/>
  <c r="K190" i="30"/>
  <c r="CH258" i="15"/>
  <c r="CH248" i="15" s="1"/>
  <c r="CH250" i="15" s="1"/>
  <c r="CH302" i="15"/>
  <c r="CH288" i="15"/>
  <c r="E288" i="15" s="1"/>
  <c r="BF237" i="32"/>
  <c r="BF190" i="32"/>
  <c r="BU237" i="33"/>
  <c r="BU190" i="33"/>
  <c r="BI237" i="34"/>
  <c r="BI190" i="34"/>
  <c r="V237" i="33"/>
  <c r="V190" i="33"/>
  <c r="CK237" i="32"/>
  <c r="CK190" i="32"/>
  <c r="AF237" i="15"/>
  <c r="AF190" i="15"/>
  <c r="AT237" i="15"/>
  <c r="AT190" i="15"/>
  <c r="CM237" i="33"/>
  <c r="CM190" i="33"/>
  <c r="BN237" i="32"/>
  <c r="BN190" i="32"/>
  <c r="G237" i="34"/>
  <c r="G190" i="34"/>
  <c r="CC237" i="33"/>
  <c r="CC190" i="33"/>
  <c r="AS237" i="31"/>
  <c r="AS190" i="31"/>
  <c r="BW237" i="30"/>
  <c r="BW190" i="30"/>
  <c r="AD237" i="30"/>
  <c r="AD190" i="30"/>
  <c r="G258" i="33"/>
  <c r="G248" i="33" s="1"/>
  <c r="E255" i="33"/>
  <c r="E258" i="33" s="1"/>
  <c r="F255" i="33"/>
  <c r="F258" i="33" s="1"/>
  <c r="AI237" i="32"/>
  <c r="AI190" i="32"/>
  <c r="AH237" i="34"/>
  <c r="AH190" i="34"/>
  <c r="BX190" i="34"/>
  <c r="BX237" i="34"/>
  <c r="AP237" i="33"/>
  <c r="AP190" i="33"/>
  <c r="P237" i="31"/>
  <c r="P190" i="31"/>
  <c r="AP190" i="31"/>
  <c r="AP237" i="31"/>
  <c r="CL237" i="30"/>
  <c r="CL190" i="30"/>
  <c r="BM237" i="15"/>
  <c r="BM190" i="15"/>
  <c r="L237" i="15"/>
  <c r="L190" i="15"/>
  <c r="BS237" i="30"/>
  <c r="BS190" i="30"/>
  <c r="E177" i="33"/>
  <c r="E176" i="33"/>
  <c r="Q237" i="32"/>
  <c r="Q190" i="32"/>
  <c r="CJ237" i="34"/>
  <c r="CJ190" i="34"/>
  <c r="K237" i="34"/>
  <c r="K190" i="34"/>
  <c r="AZ237" i="33"/>
  <c r="AZ190" i="33"/>
  <c r="AZ237" i="31"/>
  <c r="AZ190" i="31"/>
  <c r="CD237" i="30"/>
  <c r="CD190" i="30"/>
  <c r="BE237" i="15"/>
  <c r="BE190" i="15"/>
  <c r="CL237" i="15"/>
  <c r="CL190" i="15"/>
  <c r="S237" i="32"/>
  <c r="S190" i="32"/>
  <c r="CD237" i="34"/>
  <c r="CD190" i="34"/>
  <c r="AK237" i="34"/>
  <c r="AK190" i="34"/>
  <c r="CG237" i="33"/>
  <c r="CG190" i="33"/>
  <c r="X237" i="33"/>
  <c r="X190" i="33"/>
  <c r="F255" i="31"/>
  <c r="F258" i="31" s="1"/>
  <c r="CG237" i="31"/>
  <c r="CG190" i="31"/>
  <c r="BV237" i="30"/>
  <c r="BV190" i="30"/>
  <c r="N237" i="15"/>
  <c r="N190" i="15"/>
  <c r="BT237" i="32"/>
  <c r="BT190" i="32"/>
  <c r="CN190" i="15"/>
  <c r="F207" i="32"/>
  <c r="BW237" i="32"/>
  <c r="BW190" i="32"/>
  <c r="BS237" i="32"/>
  <c r="BS190" i="32"/>
  <c r="CO237" i="34"/>
  <c r="CO190" i="34"/>
  <c r="BG237" i="33"/>
  <c r="BG190" i="33"/>
  <c r="I258" i="30"/>
  <c r="I248" i="30" s="1"/>
  <c r="F255" i="30"/>
  <c r="F258" i="30" s="1"/>
  <c r="E255" i="30"/>
  <c r="E258" i="30" s="1"/>
  <c r="W237" i="31"/>
  <c r="W190" i="31"/>
  <c r="BU237" i="31"/>
  <c r="BU190" i="31"/>
  <c r="BI237" i="30"/>
  <c r="BI190" i="30"/>
  <c r="CQ237" i="30"/>
  <c r="CQ190" i="30"/>
  <c r="CO237" i="15"/>
  <c r="CO190" i="15"/>
  <c r="H237" i="32"/>
  <c r="H190" i="32"/>
  <c r="BC237" i="33"/>
  <c r="BC190" i="33"/>
  <c r="BQ237" i="15"/>
  <c r="BE237" i="32"/>
  <c r="BE190" i="32"/>
  <c r="AG237" i="34"/>
  <c r="AG190" i="34"/>
  <c r="CM237" i="34"/>
  <c r="CM190" i="34"/>
  <c r="F218" i="32"/>
  <c r="AB237" i="33"/>
  <c r="AB190" i="33"/>
  <c r="G237" i="33"/>
  <c r="G190" i="33"/>
  <c r="CN237" i="31"/>
  <c r="CN190" i="31"/>
  <c r="BA237" i="30"/>
  <c r="BA190" i="30"/>
  <c r="CI237" i="30"/>
  <c r="CI190" i="30"/>
  <c r="CQ237" i="15"/>
  <c r="CQ190" i="15"/>
  <c r="AY237" i="15"/>
  <c r="AY190" i="15"/>
  <c r="CD237" i="32"/>
  <c r="CD190" i="32"/>
  <c r="G237" i="32"/>
  <c r="G190" i="32"/>
  <c r="BB237" i="34"/>
  <c r="BB190" i="34"/>
  <c r="T237" i="33"/>
  <c r="T190" i="33"/>
  <c r="E177" i="34"/>
  <c r="L15" i="20" s="1"/>
  <c r="E176" i="34"/>
  <c r="K15" i="20" s="1"/>
  <c r="BS237" i="31"/>
  <c r="BS190" i="31"/>
  <c r="AQ237" i="31"/>
  <c r="AQ190" i="31"/>
  <c r="AA237" i="30"/>
  <c r="AA190" i="30"/>
  <c r="CK237" i="15"/>
  <c r="CK190" i="15"/>
  <c r="AJ237" i="15"/>
  <c r="AJ190" i="15"/>
  <c r="AD190" i="32"/>
  <c r="AX237" i="15"/>
  <c r="AX190" i="15"/>
  <c r="Z237" i="30"/>
  <c r="Z190" i="30"/>
  <c r="CR237" i="15"/>
  <c r="CR190" i="15"/>
  <c r="AH237" i="15"/>
  <c r="AH190" i="15"/>
  <c r="BQ237" i="32"/>
  <c r="BQ190" i="32"/>
  <c r="Q237" i="15"/>
  <c r="Q190" i="15"/>
  <c r="AV237" i="32"/>
  <c r="AV190" i="32"/>
  <c r="X237" i="34"/>
  <c r="X190" i="34"/>
  <c r="BW237" i="33"/>
  <c r="BW190" i="33"/>
  <c r="G250" i="15"/>
  <c r="BW237" i="31"/>
  <c r="BW190" i="31"/>
  <c r="R237" i="30"/>
  <c r="R190" i="30"/>
  <c r="CJ237" i="15"/>
  <c r="CJ190" i="15"/>
  <c r="Z237" i="15"/>
  <c r="Z190" i="15"/>
  <c r="AP237" i="32"/>
  <c r="AP190" i="32"/>
  <c r="R237" i="34"/>
  <c r="R190" i="34"/>
  <c r="BH237" i="34"/>
  <c r="BH190" i="34"/>
  <c r="U237" i="33"/>
  <c r="U190" i="33"/>
  <c r="O237" i="33"/>
  <c r="O190" i="33"/>
  <c r="G250" i="31"/>
  <c r="U237" i="31"/>
  <c r="U190" i="31"/>
  <c r="J237" i="30"/>
  <c r="J190" i="30"/>
  <c r="AK237" i="15"/>
  <c r="AK190" i="15"/>
  <c r="K237" i="32"/>
  <c r="K190" i="32"/>
  <c r="BV237" i="34"/>
  <c r="BV190" i="34"/>
  <c r="AC237" i="34"/>
  <c r="AC190" i="34"/>
  <c r="CD237" i="33"/>
  <c r="CD190" i="33"/>
  <c r="BB237" i="31"/>
  <c r="BB190" i="31"/>
  <c r="CF237" i="30"/>
  <c r="CF190" i="30"/>
  <c r="AE237" i="30"/>
  <c r="AE190" i="30"/>
  <c r="AC237" i="15"/>
  <c r="AC190" i="15"/>
  <c r="AV190" i="34"/>
  <c r="CP237" i="31"/>
  <c r="CP190" i="31"/>
  <c r="CJ237" i="32"/>
  <c r="CJ190" i="32"/>
  <c r="BL237" i="34"/>
  <c r="BL190" i="34"/>
  <c r="E218" i="32"/>
  <c r="AY237" i="33"/>
  <c r="AY190" i="33"/>
  <c r="E191" i="33"/>
  <c r="E184" i="34"/>
  <c r="E186" i="34"/>
  <c r="M15" i="20" s="1"/>
  <c r="F184" i="34"/>
  <c r="AB237" i="31"/>
  <c r="AB190" i="31"/>
  <c r="BX237" i="30"/>
  <c r="BX190" i="30"/>
  <c r="W237" i="30"/>
  <c r="W190" i="30"/>
  <c r="AE237" i="15"/>
  <c r="AE190" i="15"/>
  <c r="F207" i="31"/>
  <c r="E270" i="31"/>
  <c r="F270" i="31"/>
  <c r="CN237" i="32"/>
  <c r="CN190" i="32"/>
  <c r="R237" i="32"/>
  <c r="R190" i="32"/>
  <c r="E191" i="32"/>
  <c r="BY237" i="34"/>
  <c r="BY190" i="34"/>
  <c r="AQ237" i="33"/>
  <c r="AQ190" i="33"/>
  <c r="E270" i="15"/>
  <c r="F270" i="15"/>
  <c r="F191" i="31"/>
  <c r="BN190" i="31"/>
  <c r="BN237" i="31"/>
  <c r="AX237" i="30"/>
  <c r="AX190" i="30"/>
  <c r="Y237" i="15"/>
  <c r="Y190" i="15"/>
  <c r="BF237" i="15"/>
  <c r="BF190" i="15"/>
  <c r="CA190" i="34"/>
  <c r="AI237" i="15"/>
  <c r="AI190" i="15"/>
  <c r="AW237" i="30"/>
  <c r="AW190" i="30"/>
  <c r="X237" i="15"/>
  <c r="X190" i="15"/>
  <c r="K237" i="15"/>
  <c r="K190" i="15"/>
  <c r="BU237" i="32"/>
  <c r="BU190" i="32"/>
  <c r="AW237" i="34"/>
  <c r="AW190" i="34"/>
  <c r="AQ237" i="34"/>
  <c r="AQ190" i="34"/>
  <c r="AR237" i="33"/>
  <c r="AR190" i="33"/>
  <c r="E255" i="31"/>
  <c r="E258" i="31" s="1"/>
  <c r="AR237" i="31"/>
  <c r="AR190" i="31"/>
  <c r="AO237" i="30"/>
  <c r="AO190" i="30"/>
  <c r="BH237" i="15"/>
  <c r="BH190" i="15"/>
  <c r="AF237" i="31"/>
  <c r="AF190" i="31"/>
  <c r="E207" i="32"/>
  <c r="AH237" i="32"/>
  <c r="AH190" i="32"/>
  <c r="J237" i="34"/>
  <c r="J190" i="34"/>
  <c r="AZ237" i="34"/>
  <c r="AZ190" i="34"/>
  <c r="R237" i="33"/>
  <c r="R190" i="33"/>
  <c r="BY237" i="31"/>
  <c r="BY190" i="31"/>
  <c r="T237" i="30"/>
  <c r="T190" i="30"/>
  <c r="BJ237" i="30"/>
  <c r="BJ190" i="30"/>
  <c r="AZ237" i="15"/>
  <c r="AZ190" i="15"/>
  <c r="AI237" i="31"/>
  <c r="AI190" i="31"/>
  <c r="F218" i="31"/>
  <c r="D208" i="10" s="1"/>
  <c r="CG237" i="32"/>
  <c r="CG190" i="32"/>
  <c r="X237" i="32"/>
  <c r="X190" i="32"/>
  <c r="CQ237" i="34"/>
  <c r="CQ190" i="34"/>
  <c r="BV237" i="33"/>
  <c r="BV190" i="33"/>
  <c r="AY237" i="31"/>
  <c r="AY190" i="31"/>
  <c r="L237" i="30"/>
  <c r="L190" i="30"/>
  <c r="BB237" i="30"/>
  <c r="BB190" i="30"/>
  <c r="BJ237" i="15"/>
  <c r="BJ190" i="15"/>
  <c r="E207" i="31"/>
  <c r="AO237" i="32"/>
  <c r="AO190" i="32"/>
  <c r="AW237" i="32"/>
  <c r="AW190" i="32"/>
  <c r="BF237" i="34"/>
  <c r="BF190" i="34"/>
  <c r="M237" i="34"/>
  <c r="M190" i="34"/>
  <c r="BN237" i="33"/>
  <c r="BN190" i="33"/>
  <c r="E191" i="31"/>
  <c r="CS237" i="31"/>
  <c r="CS190" i="31"/>
  <c r="CC237" i="30"/>
  <c r="CC190" i="30"/>
  <c r="BD237" i="15"/>
  <c r="BD190" i="15"/>
  <c r="AA237" i="15"/>
  <c r="AA190" i="15"/>
  <c r="AL237" i="34"/>
  <c r="AL190" i="34"/>
  <c r="Q237" i="33"/>
  <c r="Q190" i="33"/>
  <c r="BP237" i="31"/>
  <c r="BP190" i="31"/>
  <c r="AH237" i="30"/>
  <c r="AH190" i="30"/>
  <c r="CR237" i="34"/>
  <c r="CR190" i="34"/>
  <c r="BZ237" i="33"/>
  <c r="BZ190" i="33"/>
  <c r="BZ237" i="31"/>
  <c r="BZ190" i="31"/>
  <c r="AS237" i="32"/>
  <c r="AS190" i="32"/>
  <c r="BC237" i="34"/>
  <c r="BC190" i="34"/>
  <c r="K237" i="31"/>
  <c r="K190" i="31"/>
  <c r="BL237" i="32"/>
  <c r="BL190" i="32"/>
  <c r="AA237" i="31"/>
  <c r="AA190" i="31"/>
  <c r="BM237" i="30"/>
  <c r="BM190" i="30"/>
  <c r="BU237" i="15"/>
  <c r="BU190" i="15"/>
  <c r="BI237" i="15"/>
  <c r="BI190" i="15"/>
  <c r="N237" i="33"/>
  <c r="N190" i="33"/>
  <c r="AN237" i="33"/>
  <c r="AN190" i="33"/>
  <c r="N237" i="31"/>
  <c r="N190" i="31"/>
  <c r="CH290" i="15"/>
  <c r="E290" i="15" s="1"/>
  <c r="CJ237" i="30"/>
  <c r="CJ190" i="30"/>
  <c r="BK237" i="15"/>
  <c r="BK190" i="15"/>
  <c r="BD237" i="33"/>
  <c r="BD190" i="33"/>
  <c r="CE190" i="15"/>
  <c r="BP237" i="32"/>
  <c r="BP190" i="32"/>
  <c r="W237" i="32"/>
  <c r="W190" i="32"/>
  <c r="CH237" i="34"/>
  <c r="CH190" i="34"/>
  <c r="AH237" i="33"/>
  <c r="AH190" i="33"/>
  <c r="H237" i="31"/>
  <c r="H190" i="31"/>
  <c r="AH237" i="31"/>
  <c r="AH190" i="31"/>
  <c r="CH298" i="15"/>
  <c r="E298" i="15" s="1"/>
  <c r="CB237" i="30"/>
  <c r="CB190" i="30"/>
  <c r="BC237" i="15"/>
  <c r="BC190" i="15"/>
  <c r="I237" i="32"/>
  <c r="I190" i="32"/>
  <c r="CB237" i="34"/>
  <c r="CB190" i="34"/>
  <c r="BO237" i="34"/>
  <c r="BO190" i="34"/>
  <c r="BO237" i="33"/>
  <c r="BO190" i="33"/>
  <c r="BO237" i="31"/>
  <c r="BO190" i="31"/>
  <c r="CH303" i="15"/>
  <c r="F303" i="15" s="1"/>
  <c r="BT237" i="30"/>
  <c r="BT190" i="30"/>
  <c r="AW237" i="15"/>
  <c r="AW190" i="15"/>
  <c r="CD237" i="15"/>
  <c r="CD190" i="15"/>
  <c r="BX237" i="31"/>
  <c r="BX190" i="31"/>
  <c r="AK237" i="30"/>
  <c r="AK190" i="30"/>
  <c r="BM237" i="32"/>
  <c r="BM190" i="32"/>
  <c r="AO237" i="34"/>
  <c r="AO190" i="34"/>
  <c r="AI237" i="34"/>
  <c r="AI190" i="34"/>
  <c r="AW237" i="33"/>
  <c r="AW190" i="33"/>
  <c r="M237" i="31"/>
  <c r="M190" i="31"/>
  <c r="AQ237" i="30"/>
  <c r="AQ190" i="30"/>
  <c r="AO237" i="15"/>
  <c r="AO190" i="15"/>
  <c r="BV237" i="15"/>
  <c r="BV190" i="15"/>
  <c r="AB190" i="34"/>
  <c r="E218" i="31"/>
  <c r="AA142" i="21" s="1"/>
  <c r="AB142" i="21" s="1"/>
  <c r="U237" i="32"/>
  <c r="U190" i="32"/>
  <c r="CP190" i="32"/>
  <c r="CP237" i="32"/>
  <c r="AE237" i="34"/>
  <c r="AE190" i="34"/>
  <c r="J237" i="33"/>
  <c r="J190" i="33"/>
  <c r="AV237" i="31"/>
  <c r="AV190" i="31"/>
  <c r="BV190" i="31"/>
  <c r="BV237" i="31"/>
  <c r="AI237" i="30"/>
  <c r="AI190" i="30"/>
  <c r="CG237" i="15"/>
  <c r="CG190" i="15"/>
  <c r="AU237" i="32"/>
  <c r="AU190" i="32"/>
  <c r="CB237" i="32"/>
  <c r="CB190" i="32"/>
  <c r="CK237" i="34"/>
  <c r="CK190" i="34"/>
  <c r="AJ237" i="34"/>
  <c r="AJ190" i="34"/>
  <c r="CS237" i="33"/>
  <c r="CS190" i="33"/>
  <c r="G237" i="31"/>
  <c r="G190" i="31"/>
  <c r="BM237" i="31"/>
  <c r="BM190" i="31"/>
  <c r="CH289" i="15"/>
  <c r="Q237" i="30"/>
  <c r="Q190" i="30"/>
  <c r="CI237" i="15"/>
  <c r="CI190" i="15"/>
  <c r="AQ237" i="15"/>
  <c r="AQ190" i="15"/>
  <c r="F207" i="30"/>
  <c r="AT190" i="34"/>
  <c r="BK237" i="31"/>
  <c r="BK190" i="31"/>
  <c r="F191" i="30"/>
  <c r="CS237" i="32"/>
  <c r="CS190" i="32"/>
  <c r="CH237" i="33"/>
  <c r="CH190" i="33"/>
  <c r="G237" i="15"/>
  <c r="G190" i="15"/>
  <c r="L237" i="34"/>
  <c r="L190" i="34"/>
  <c r="Y237" i="31"/>
  <c r="Y190" i="31"/>
  <c r="AG237" i="32"/>
  <c r="AG190" i="32"/>
  <c r="I237" i="33"/>
  <c r="I190" i="33"/>
  <c r="AO237" i="31"/>
  <c r="AO190" i="31"/>
  <c r="BE237" i="30"/>
  <c r="BE190" i="30"/>
  <c r="J237" i="32"/>
  <c r="J190" i="32"/>
  <c r="CQ237" i="32"/>
  <c r="CQ190" i="32"/>
  <c r="K237" i="33"/>
  <c r="K190" i="33"/>
  <c r="BT237" i="31"/>
  <c r="BT190" i="31"/>
  <c r="I237" i="34"/>
  <c r="I190" i="34"/>
  <c r="CF237" i="34"/>
  <c r="CF190" i="34"/>
  <c r="AS237" i="33"/>
  <c r="AS190" i="33"/>
  <c r="CI237" i="33"/>
  <c r="CI190" i="33"/>
  <c r="CJ237" i="31"/>
  <c r="CJ190" i="31"/>
  <c r="Y237" i="32"/>
  <c r="Y190" i="32"/>
  <c r="AF237" i="34"/>
  <c r="AF190" i="34"/>
  <c r="BI237" i="32"/>
  <c r="BI190" i="32"/>
  <c r="BR190" i="32"/>
  <c r="BR237" i="32"/>
  <c r="AN237" i="34"/>
  <c r="AN190" i="34"/>
  <c r="T237" i="34"/>
  <c r="T190" i="34"/>
  <c r="BP237" i="33"/>
  <c r="BP190" i="33"/>
  <c r="AU237" i="33"/>
  <c r="AU190" i="33"/>
  <c r="X237" i="31"/>
  <c r="X190" i="31"/>
  <c r="AX190" i="31"/>
  <c r="AX237" i="31"/>
  <c r="CH307" i="15"/>
  <c r="E307" i="15" s="1"/>
  <c r="CR237" i="30"/>
  <c r="CR190" i="30"/>
  <c r="I237" i="15"/>
  <c r="I190" i="15"/>
  <c r="CF237" i="15"/>
  <c r="CF190" i="15"/>
  <c r="BD237" i="32"/>
  <c r="BD190" i="32"/>
  <c r="BK237" i="34"/>
  <c r="BK190" i="34"/>
  <c r="AK237" i="33"/>
  <c r="AK190" i="33"/>
  <c r="W237" i="33"/>
  <c r="W190" i="33"/>
  <c r="AK237" i="31"/>
  <c r="AK190" i="31"/>
  <c r="CG237" i="30"/>
  <c r="CG190" i="30"/>
  <c r="X237" i="30"/>
  <c r="X190" i="30"/>
  <c r="CP237" i="15"/>
  <c r="CP190" i="15"/>
  <c r="E270" i="30"/>
  <c r="F270" i="30"/>
  <c r="F255" i="32"/>
  <c r="F258" i="32" s="1"/>
  <c r="CM237" i="32"/>
  <c r="CM190" i="32"/>
  <c r="AT237" i="32"/>
  <c r="AT190" i="32"/>
  <c r="V237" i="34"/>
  <c r="V190" i="34"/>
  <c r="BM237" i="33"/>
  <c r="BM190" i="33"/>
  <c r="AM237" i="31"/>
  <c r="AM190" i="31"/>
  <c r="CC237" i="31"/>
  <c r="CC190" i="31"/>
  <c r="BY237" i="30"/>
  <c r="BY190" i="30"/>
  <c r="P237" i="30"/>
  <c r="P190" i="30"/>
  <c r="CH237" i="15"/>
  <c r="CH190" i="15"/>
  <c r="AN237" i="32"/>
  <c r="AN190" i="32"/>
  <c r="P237" i="34"/>
  <c r="P190" i="34"/>
  <c r="CL237" i="33"/>
  <c r="CL190" i="33"/>
  <c r="BL237" i="31"/>
  <c r="BL190" i="31"/>
  <c r="CL237" i="31"/>
  <c r="CL190" i="31"/>
  <c r="BQ237" i="30"/>
  <c r="BQ190" i="30"/>
  <c r="H237" i="30"/>
  <c r="H190" i="30"/>
  <c r="CB237" i="15"/>
  <c r="CB190" i="15"/>
  <c r="R237" i="15"/>
  <c r="R190" i="15"/>
  <c r="E258" i="15"/>
  <c r="AG190" i="31"/>
  <c r="CR237" i="32"/>
  <c r="CR190" i="32"/>
  <c r="BT237" i="34"/>
  <c r="BT190" i="34"/>
  <c r="BG237" i="34"/>
  <c r="BG190" i="34"/>
  <c r="BB237" i="33"/>
  <c r="BB190" i="33"/>
  <c r="CB237" i="33"/>
  <c r="CB190" i="33"/>
  <c r="AJ237" i="31"/>
  <c r="AJ190" i="31"/>
  <c r="BN237" i="30"/>
  <c r="BN190" i="30"/>
  <c r="BT237" i="15"/>
  <c r="BT190" i="15"/>
  <c r="J237" i="15"/>
  <c r="J190" i="15"/>
  <c r="AR237" i="32"/>
  <c r="AR190" i="32"/>
  <c r="V237" i="32"/>
  <c r="V190" i="32"/>
  <c r="BJ237" i="34"/>
  <c r="BJ190" i="34"/>
  <c r="AO237" i="33"/>
  <c r="AO190" i="33"/>
  <c r="CA237" i="31"/>
  <c r="CA190" i="31"/>
  <c r="J190" i="31"/>
  <c r="J237" i="31"/>
  <c r="BF237" i="30"/>
  <c r="BF190" i="30"/>
  <c r="U237" i="15"/>
  <c r="U190" i="15"/>
  <c r="Q190" i="34"/>
  <c r="AV237" i="15"/>
  <c r="AV190" i="15"/>
  <c r="BY237" i="32"/>
  <c r="BY190" i="32"/>
  <c r="P237" i="32"/>
  <c r="P190" i="32"/>
  <c r="Y237" i="34"/>
  <c r="Y190" i="34"/>
  <c r="AA237" i="34"/>
  <c r="AA190" i="34"/>
  <c r="AG237" i="33"/>
  <c r="AG190" i="33"/>
  <c r="AL237" i="31"/>
  <c r="AL190" i="31"/>
  <c r="CH292" i="15"/>
  <c r="AV237" i="30"/>
  <c r="AV190" i="30"/>
  <c r="W237" i="15"/>
  <c r="W190" i="15"/>
  <c r="BA237" i="31"/>
  <c r="BA190" i="31"/>
  <c r="G237" i="30"/>
  <c r="G190" i="30"/>
  <c r="CO237" i="30"/>
  <c r="CO190" i="30"/>
  <c r="AF237" i="30"/>
  <c r="AF190" i="30"/>
  <c r="AN237" i="15"/>
  <c r="AN190" i="15"/>
  <c r="T237" i="15"/>
  <c r="T190" i="15"/>
  <c r="BA237" i="32"/>
  <c r="BA190" i="32"/>
  <c r="AL190" i="32"/>
  <c r="AL237" i="32"/>
  <c r="CP190" i="34"/>
  <c r="CP237" i="34"/>
  <c r="BH237" i="33"/>
  <c r="BH190" i="33"/>
  <c r="AM237" i="33"/>
  <c r="AM190" i="33"/>
  <c r="BH237" i="31"/>
  <c r="BH190" i="31"/>
  <c r="U237" i="30"/>
  <c r="U190" i="30"/>
  <c r="BC237" i="30"/>
  <c r="BC190" i="30"/>
  <c r="AD237" i="15"/>
  <c r="AD190" i="15"/>
  <c r="AA237" i="32"/>
  <c r="AA190" i="32"/>
  <c r="CL237" i="34"/>
  <c r="CL190" i="34"/>
  <c r="AS237" i="34"/>
  <c r="AS190" i="34"/>
  <c r="BR237" i="33"/>
  <c r="BR190" i="33"/>
  <c r="CR237" i="33"/>
  <c r="CR190" i="33"/>
  <c r="BR237" i="31"/>
  <c r="BR190" i="31"/>
  <c r="M237" i="30"/>
  <c r="M190" i="30"/>
  <c r="AU237" i="30"/>
  <c r="AU190" i="30"/>
  <c r="V237" i="15"/>
  <c r="V190" i="15"/>
  <c r="AK237" i="32"/>
  <c r="AK190" i="32"/>
  <c r="BK237" i="32"/>
  <c r="BK190" i="32"/>
  <c r="AU237" i="34"/>
  <c r="AU190" i="34"/>
  <c r="Z237" i="33"/>
  <c r="Z190" i="33"/>
  <c r="CQ237" i="31"/>
  <c r="CQ190" i="31"/>
  <c r="Z237" i="31"/>
  <c r="Z190" i="31"/>
  <c r="CN237" i="30"/>
  <c r="CN190" i="30"/>
  <c r="AM237" i="30"/>
  <c r="AM190" i="30"/>
  <c r="P237" i="15"/>
  <c r="P190" i="15"/>
  <c r="BO237" i="15"/>
  <c r="BO190" i="15"/>
  <c r="Y237" i="33"/>
  <c r="Y190" i="33"/>
  <c r="CO237" i="32"/>
  <c r="CO190" i="32"/>
  <c r="AF237" i="32"/>
  <c r="AF190" i="32"/>
  <c r="H237" i="34"/>
  <c r="H190" i="34"/>
  <c r="BY237" i="33"/>
  <c r="BY190" i="33"/>
  <c r="P237" i="33"/>
  <c r="P190" i="33"/>
  <c r="BG237" i="31"/>
  <c r="BG190" i="31"/>
  <c r="CS237" i="30"/>
  <c r="CS190" i="30"/>
  <c r="H237" i="15"/>
  <c r="H190" i="15"/>
  <c r="BG237" i="15"/>
  <c r="BG190" i="15"/>
  <c r="BO237" i="32"/>
  <c r="BO190" i="32"/>
  <c r="AM237" i="32"/>
  <c r="AM190" i="32"/>
  <c r="CG237" i="34"/>
  <c r="CG190" i="34"/>
  <c r="AT237" i="33"/>
  <c r="AT190" i="33"/>
  <c r="BT237" i="33"/>
  <c r="BT190" i="33"/>
  <c r="O237" i="31"/>
  <c r="O190" i="31"/>
  <c r="I237" i="31"/>
  <c r="I190" i="31"/>
  <c r="CK237" i="30"/>
  <c r="CK190" i="30"/>
  <c r="CS237" i="15"/>
  <c r="CS190" i="15"/>
  <c r="AR237" i="15"/>
  <c r="AR190" i="15"/>
  <c r="BA237" i="33"/>
  <c r="BA190" i="33"/>
  <c r="AB190" i="15"/>
  <c r="M237" i="32"/>
  <c r="M190" i="32"/>
  <c r="BJ190" i="32"/>
  <c r="BJ237" i="32"/>
  <c r="BD237" i="34"/>
  <c r="BD190" i="34"/>
  <c r="AL237" i="33"/>
  <c r="AL190" i="33"/>
  <c r="BL237" i="33"/>
  <c r="BL190" i="33"/>
  <c r="BI237" i="31"/>
  <c r="BI190" i="31"/>
  <c r="AS237" i="30"/>
  <c r="AS190" i="30"/>
  <c r="CA237" i="30"/>
  <c r="CA190" i="30"/>
  <c r="BB237" i="15"/>
  <c r="BB190" i="15"/>
  <c r="E207" i="30"/>
  <c r="CE237" i="34"/>
  <c r="CE190" i="34"/>
  <c r="AD190" i="33"/>
  <c r="BE237" i="31"/>
  <c r="BE190" i="31"/>
  <c r="E191" i="30"/>
  <c r="E270" i="33"/>
  <c r="F270" i="33"/>
  <c r="BU237" i="34"/>
  <c r="BU190" i="34"/>
  <c r="AV237" i="33"/>
  <c r="AV190" i="33"/>
  <c r="CM237" i="31"/>
  <c r="CM190" i="31"/>
  <c r="BW237" i="34"/>
  <c r="BW190" i="34"/>
  <c r="L237" i="33"/>
  <c r="L190" i="33"/>
  <c r="T237" i="32"/>
  <c r="T190" i="32"/>
  <c r="O237" i="32"/>
  <c r="O190" i="32"/>
  <c r="AA237" i="33"/>
  <c r="AA190" i="33"/>
  <c r="CH237" i="31"/>
  <c r="CH190" i="31"/>
  <c r="AW237" i="31"/>
  <c r="AW190" i="31"/>
  <c r="AC237" i="30"/>
  <c r="AC190" i="30"/>
  <c r="BK237" i="30"/>
  <c r="BK190" i="30"/>
  <c r="BS237" i="15"/>
  <c r="BS190" i="15"/>
  <c r="AP237" i="15"/>
  <c r="AP190" i="15"/>
  <c r="BX237" i="32"/>
  <c r="BX190" i="32"/>
  <c r="BC237" i="32"/>
  <c r="BC190" i="32"/>
  <c r="AD237" i="34"/>
  <c r="AD190" i="34"/>
  <c r="CE237" i="33"/>
  <c r="CE190" i="33"/>
  <c r="CE237" i="31"/>
  <c r="CE190" i="31"/>
  <c r="AR237" i="30"/>
  <c r="AR190" i="30"/>
  <c r="CH237" i="30"/>
  <c r="CH190" i="30"/>
  <c r="BA237" i="15"/>
  <c r="BA190" i="15"/>
  <c r="AD237" i="31"/>
  <c r="AD190" i="31"/>
  <c r="G250" i="32"/>
  <c r="AX237" i="32"/>
  <c r="AX190" i="32"/>
  <c r="Z237" i="34"/>
  <c r="Z190" i="34"/>
  <c r="BP237" i="34"/>
  <c r="BP190" i="34"/>
  <c r="CO237" i="33"/>
  <c r="CO190" i="33"/>
  <c r="AF237" i="33"/>
  <c r="AF190" i="33"/>
  <c r="CO237" i="31"/>
  <c r="CO190" i="31"/>
  <c r="AJ237" i="30"/>
  <c r="AJ190" i="30"/>
  <c r="BZ237" i="30"/>
  <c r="BZ190" i="30"/>
  <c r="AS237" i="15"/>
  <c r="AS190" i="15"/>
  <c r="E186" i="33"/>
  <c r="E184" i="33"/>
  <c r="F184" i="33"/>
  <c r="BH237" i="32"/>
  <c r="BH190" i="32"/>
  <c r="CH237" i="32"/>
  <c r="CH190" i="32"/>
  <c r="BZ237" i="34"/>
  <c r="BZ190" i="34"/>
  <c r="BE237" i="33"/>
  <c r="BE190" i="33"/>
  <c r="AE237" i="31"/>
  <c r="AE190" i="31"/>
  <c r="Q237" i="31"/>
  <c r="Q190" i="31"/>
  <c r="AB237" i="30"/>
  <c r="AB190" i="30"/>
  <c r="BR237" i="30"/>
  <c r="BR190" i="30"/>
  <c r="AU237" i="15"/>
  <c r="AU190" i="15"/>
  <c r="AL237" i="30"/>
  <c r="AL190" i="30"/>
  <c r="AC237" i="32"/>
  <c r="AC190" i="32"/>
  <c r="AE237" i="32"/>
  <c r="AE190" i="32"/>
  <c r="AM237" i="34"/>
  <c r="AM190" i="34"/>
  <c r="M237" i="33"/>
  <c r="M190" i="33"/>
  <c r="BS237" i="33"/>
  <c r="BS190" i="33"/>
  <c r="BD237" i="31"/>
  <c r="BD190" i="31"/>
  <c r="CD237" i="31"/>
  <c r="CD190" i="31"/>
  <c r="CH306" i="15"/>
  <c r="F306" i="15" s="1"/>
  <c r="AG237" i="30"/>
  <c r="AG190" i="30"/>
  <c r="AM237" i="15"/>
  <c r="AM190" i="15"/>
  <c r="BX237" i="33"/>
  <c r="BX190" i="33"/>
  <c r="AN237" i="30"/>
  <c r="AN190" i="30"/>
  <c r="CL237" i="32"/>
  <c r="CL190" i="32"/>
  <c r="BN237" i="34"/>
  <c r="BN190" i="34"/>
  <c r="U237" i="34"/>
  <c r="U190" i="34"/>
  <c r="BQ237" i="33"/>
  <c r="BQ190" i="33"/>
  <c r="H237" i="33"/>
  <c r="H190" i="33"/>
  <c r="AT237" i="31"/>
  <c r="AT190" i="31"/>
  <c r="CH293" i="15"/>
  <c r="F293" i="15" s="1"/>
  <c r="Y237" i="30"/>
  <c r="Y190" i="30"/>
  <c r="AG237" i="15"/>
  <c r="AG190" i="15"/>
  <c r="BN237" i="15"/>
  <c r="BN190" i="15"/>
  <c r="CN190" i="34"/>
  <c r="BF237" i="33"/>
  <c r="BF190" i="33"/>
  <c r="CR237" i="31"/>
  <c r="CR190" i="31"/>
  <c r="BH190" i="30"/>
  <c r="AJ237" i="32"/>
  <c r="AJ190" i="32"/>
  <c r="CA237" i="32"/>
  <c r="CA190" i="32"/>
  <c r="CI237" i="34"/>
  <c r="CI190" i="34"/>
  <c r="BI237" i="33"/>
  <c r="BI190" i="33"/>
  <c r="CQ237" i="33"/>
  <c r="CQ190" i="33"/>
  <c r="E270" i="34"/>
  <c r="F270" i="34"/>
  <c r="CF237" i="31"/>
  <c r="CF190" i="31"/>
  <c r="BP237" i="30"/>
  <c r="BP190" i="30"/>
  <c r="O237" i="30"/>
  <c r="O190" i="30"/>
  <c r="BY237" i="15"/>
  <c r="BY190" i="15"/>
  <c r="AB237" i="32"/>
  <c r="AB190" i="32"/>
  <c r="F218" i="30"/>
  <c r="CC237" i="15"/>
  <c r="CC190" i="15"/>
  <c r="AP237" i="34"/>
  <c r="AP190" i="34"/>
  <c r="BM237" i="34"/>
  <c r="BM190" i="34"/>
  <c r="AU237" i="31"/>
  <c r="AU190" i="31"/>
  <c r="AL237" i="15"/>
  <c r="AL190" i="15"/>
  <c r="BW237" i="15"/>
  <c r="BW190" i="15"/>
  <c r="CF237" i="32"/>
  <c r="CF190" i="32"/>
  <c r="CI237" i="32"/>
  <c r="CI190" i="32"/>
  <c r="BS237" i="34"/>
  <c r="BS190" i="34"/>
  <c r="S237" i="34"/>
  <c r="S190" i="34"/>
  <c r="BC237" i="31"/>
  <c r="BC190" i="31"/>
  <c r="CK237" i="31"/>
  <c r="CK190" i="31"/>
  <c r="AQ237" i="32"/>
  <c r="AQ190" i="32"/>
  <c r="AX237" i="33"/>
  <c r="AX190" i="33"/>
  <c r="V237" i="31"/>
  <c r="V190" i="31"/>
  <c r="AZ237" i="30"/>
  <c r="AZ190" i="30"/>
  <c r="CP237" i="30"/>
  <c r="CP190" i="30"/>
  <c r="S237" i="15"/>
  <c r="S190" i="15"/>
  <c r="L237" i="32"/>
  <c r="L190" i="32"/>
  <c r="BZ237" i="32"/>
  <c r="BZ190" i="32"/>
  <c r="BA237" i="34"/>
  <c r="BA190" i="34"/>
  <c r="S237" i="33"/>
  <c r="S190" i="33"/>
  <c r="CB237" i="31"/>
  <c r="CB190" i="31"/>
  <c r="S237" i="31"/>
  <c r="S190" i="31"/>
  <c r="BO237" i="30"/>
  <c r="BO190" i="30"/>
  <c r="V237" i="30"/>
  <c r="V190" i="30"/>
  <c r="BX237" i="15"/>
  <c r="BX190" i="15"/>
  <c r="BF190" i="31"/>
  <c r="BF237" i="31"/>
  <c r="CC237" i="32"/>
  <c r="CC190" i="32"/>
  <c r="BE237" i="34"/>
  <c r="BE190" i="34"/>
  <c r="AY237" i="34"/>
  <c r="AY190" i="34"/>
  <c r="AC237" i="33"/>
  <c r="AC190" i="33"/>
  <c r="CA237" i="33"/>
  <c r="CA190" i="33"/>
  <c r="AC237" i="31"/>
  <c r="AC190" i="31"/>
  <c r="BG190" i="30"/>
  <c r="BG237" i="30"/>
  <c r="N237" i="30"/>
  <c r="N190" i="30"/>
  <c r="BP237" i="15"/>
  <c r="BP190" i="15"/>
  <c r="CE237" i="32"/>
  <c r="CE190" i="32"/>
  <c r="N237" i="32"/>
  <c r="N190" i="32"/>
  <c r="N237" i="34"/>
  <c r="N190" i="34"/>
  <c r="BJ237" i="33"/>
  <c r="BJ190" i="33"/>
  <c r="CJ237" i="33"/>
  <c r="CJ190" i="33"/>
  <c r="BJ237" i="31"/>
  <c r="BJ190" i="31"/>
  <c r="AY237" i="30"/>
  <c r="AY190" i="30"/>
  <c r="BZ237" i="15"/>
  <c r="BZ190" i="15"/>
  <c r="E270" i="32"/>
  <c r="F270" i="32"/>
  <c r="BV237" i="32"/>
  <c r="BV190" i="32"/>
  <c r="CA237" i="15"/>
  <c r="CA190" i="15"/>
  <c r="AZ237" i="32"/>
  <c r="AZ190" i="32"/>
  <c r="BB237" i="32"/>
  <c r="BB190" i="32"/>
  <c r="BR237" i="34"/>
  <c r="BR190" i="34"/>
  <c r="AJ237" i="33"/>
  <c r="AJ190" i="33"/>
  <c r="G258" i="34"/>
  <c r="G248" i="34" s="1"/>
  <c r="E255" i="34"/>
  <c r="E258" i="34" s="1"/>
  <c r="F255" i="34"/>
  <c r="F258" i="34" s="1"/>
  <c r="CI237" i="31"/>
  <c r="CI190" i="31"/>
  <c r="R237" i="31"/>
  <c r="R190" i="31"/>
  <c r="CH291" i="15"/>
  <c r="BL237" i="30"/>
  <c r="BL190" i="30"/>
  <c r="BR237" i="15"/>
  <c r="BR190" i="15"/>
  <c r="AY237" i="32"/>
  <c r="AY190" i="32"/>
  <c r="AI237" i="33"/>
  <c r="AI190" i="33"/>
  <c r="Z237" i="32"/>
  <c r="Z190" i="32"/>
  <c r="CS237" i="34"/>
  <c r="CS190" i="34"/>
  <c r="AR237" i="34"/>
  <c r="AR190" i="34"/>
  <c r="CN237" i="33"/>
  <c r="CN190" i="33"/>
  <c r="F191" i="33"/>
  <c r="BQ237" i="31"/>
  <c r="BQ190" i="31"/>
  <c r="CH299" i="15"/>
  <c r="BD237" i="30"/>
  <c r="BD190" i="30"/>
  <c r="BL237" i="15"/>
  <c r="BL190" i="15"/>
  <c r="CM237" i="15"/>
  <c r="CM190" i="15"/>
  <c r="AE237" i="33"/>
  <c r="AE190" i="33"/>
  <c r="L237" i="31"/>
  <c r="L190" i="31"/>
  <c r="BG237" i="32"/>
  <c r="BG190" i="32"/>
  <c r="F191" i="32"/>
  <c r="W237" i="34"/>
  <c r="W190" i="34"/>
  <c r="CF237" i="33"/>
  <c r="CF190" i="33"/>
  <c r="BK237" i="33"/>
  <c r="BK190" i="33"/>
  <c r="AN237" i="31"/>
  <c r="AN190" i="31"/>
  <c r="T237" i="31"/>
  <c r="T190" i="31"/>
  <c r="CM237" i="30"/>
  <c r="CM190" i="30"/>
  <c r="AT237" i="30"/>
  <c r="AT190" i="30"/>
  <c r="M237" i="15"/>
  <c r="M190" i="15"/>
  <c r="E218" i="30"/>
  <c r="CK237" i="33"/>
  <c r="CK190" i="33"/>
  <c r="O237" i="15"/>
  <c r="O190" i="15"/>
  <c r="Z10" i="21" l="1"/>
  <c r="E252" i="15"/>
  <c r="F221" i="21"/>
  <c r="F349" i="10" s="1"/>
  <c r="D37" i="21"/>
  <c r="D270" i="10" s="1"/>
  <c r="E239" i="34"/>
  <c r="G239" i="34"/>
  <c r="E239" i="33"/>
  <c r="G239" i="33"/>
  <c r="E239" i="32"/>
  <c r="G239" i="32"/>
  <c r="F78" i="21"/>
  <c r="F291" i="10" s="1"/>
  <c r="D221" i="21"/>
  <c r="D349" i="10" s="1"/>
  <c r="O108" i="21"/>
  <c r="P108" i="21" s="1"/>
  <c r="O109" i="21"/>
  <c r="P109" i="21" s="1"/>
  <c r="M108" i="21"/>
  <c r="N108" i="21" s="1"/>
  <c r="M109" i="21"/>
  <c r="N109" i="21" s="1"/>
  <c r="E239" i="31"/>
  <c r="G239" i="31"/>
  <c r="G239" i="30"/>
  <c r="E239" i="30"/>
  <c r="G239" i="15"/>
  <c r="E239" i="15"/>
  <c r="D78" i="21"/>
  <c r="D291" i="10" s="1"/>
  <c r="H15" i="21"/>
  <c r="I108" i="21"/>
  <c r="I109" i="21"/>
  <c r="K44" i="21"/>
  <c r="K43" i="21"/>
  <c r="F37" i="21"/>
  <c r="F270" i="10" s="1"/>
  <c r="K11" i="21"/>
  <c r="K10" i="21"/>
  <c r="AA120" i="21"/>
  <c r="AB120" i="21" s="1"/>
  <c r="H48" i="21"/>
  <c r="H51" i="21"/>
  <c r="H45" i="21"/>
  <c r="H12" i="21"/>
  <c r="AA118" i="21"/>
  <c r="AB118" i="21" s="1"/>
  <c r="AA114" i="21"/>
  <c r="AB114" i="21" s="1"/>
  <c r="AA122" i="21"/>
  <c r="AB122" i="21" s="1"/>
  <c r="H46" i="21"/>
  <c r="AA128" i="21"/>
  <c r="AB128" i="21" s="1"/>
  <c r="H14" i="21"/>
  <c r="G108" i="21"/>
  <c r="G109" i="21"/>
  <c r="AC108" i="21"/>
  <c r="AA126" i="21"/>
  <c r="AB126" i="21" s="1"/>
  <c r="AA138" i="21"/>
  <c r="AB138" i="21" s="1"/>
  <c r="AA152" i="21"/>
  <c r="AB152" i="21" s="1"/>
  <c r="AA148" i="21"/>
  <c r="AB148" i="21" s="1"/>
  <c r="H49" i="21"/>
  <c r="G43" i="21"/>
  <c r="H43" i="21" s="1"/>
  <c r="G44" i="21"/>
  <c r="H44" i="21" s="1"/>
  <c r="I43" i="21"/>
  <c r="I44" i="21"/>
  <c r="X43" i="21"/>
  <c r="Y43" i="21" s="1"/>
  <c r="AA130" i="21"/>
  <c r="AB130" i="21" s="1"/>
  <c r="AA146" i="21"/>
  <c r="AB146" i="21" s="1"/>
  <c r="AA124" i="21"/>
  <c r="AB124" i="21" s="1"/>
  <c r="H52" i="21"/>
  <c r="E252" i="32"/>
  <c r="H50" i="21"/>
  <c r="H47" i="21"/>
  <c r="AA132" i="21"/>
  <c r="AB132" i="21" s="1"/>
  <c r="G10" i="21"/>
  <c r="H10" i="21" s="1"/>
  <c r="I11" i="21"/>
  <c r="G11" i="21"/>
  <c r="H11" i="21" s="1"/>
  <c r="I10" i="21"/>
  <c r="X10" i="21"/>
  <c r="Y10" i="21" s="1"/>
  <c r="AA134" i="21"/>
  <c r="AB134" i="21" s="1"/>
  <c r="AA112" i="21"/>
  <c r="AB112" i="21" s="1"/>
  <c r="AA144" i="21"/>
  <c r="AB144" i="21" s="1"/>
  <c r="E35" i="21"/>
  <c r="E268" i="10" s="1"/>
  <c r="D156" i="10"/>
  <c r="H54" i="21"/>
  <c r="G85" i="21"/>
  <c r="H85" i="21" s="1"/>
  <c r="I84" i="21"/>
  <c r="G84" i="21"/>
  <c r="H84" i="21" s="1"/>
  <c r="I85" i="21"/>
  <c r="AA108" i="21"/>
  <c r="AB108" i="21" s="1"/>
  <c r="X110" i="21"/>
  <c r="E208" i="10"/>
  <c r="X108" i="21"/>
  <c r="X111" i="21"/>
  <c r="X109" i="21"/>
  <c r="X135" i="21"/>
  <c r="X115" i="21"/>
  <c r="X145" i="21"/>
  <c r="X116" i="21"/>
  <c r="X139" i="21"/>
  <c r="X127" i="21"/>
  <c r="X149" i="21"/>
  <c r="X123" i="21"/>
  <c r="X142" i="21"/>
  <c r="X131" i="21"/>
  <c r="X147" i="21"/>
  <c r="X126" i="21"/>
  <c r="X148" i="21"/>
  <c r="X134" i="21"/>
  <c r="X137" i="21"/>
  <c r="X130" i="21"/>
  <c r="X146" i="21"/>
  <c r="X129" i="21"/>
  <c r="X136" i="21"/>
  <c r="X144" i="21"/>
  <c r="X117" i="21"/>
  <c r="X138" i="21"/>
  <c r="X150" i="21"/>
  <c r="X133" i="21"/>
  <c r="X141" i="21"/>
  <c r="X112" i="21"/>
  <c r="X120" i="21"/>
  <c r="X128" i="21"/>
  <c r="X125" i="21"/>
  <c r="X119" i="21"/>
  <c r="X118" i="21"/>
  <c r="X140" i="21"/>
  <c r="X121" i="21"/>
  <c r="X143" i="21"/>
  <c r="X151" i="21"/>
  <c r="X114" i="21"/>
  <c r="X122" i="21"/>
  <c r="X124" i="21"/>
  <c r="X132" i="21"/>
  <c r="X113" i="21"/>
  <c r="Y221" i="21"/>
  <c r="X154" i="21"/>
  <c r="X155" i="21"/>
  <c r="X152" i="21"/>
  <c r="Y219" i="21"/>
  <c r="X153" i="21"/>
  <c r="E76" i="21"/>
  <c r="E289" i="10" s="1"/>
  <c r="D177" i="10"/>
  <c r="E252" i="31"/>
  <c r="D241" i="10" s="1"/>
  <c r="H13" i="21"/>
  <c r="AA136" i="21"/>
  <c r="AB136" i="21" s="1"/>
  <c r="AA150" i="21"/>
  <c r="AB150" i="21" s="1"/>
  <c r="AA110" i="21"/>
  <c r="AB110" i="21" s="1"/>
  <c r="AA116" i="21"/>
  <c r="AB116" i="21" s="1"/>
  <c r="H16" i="21"/>
  <c r="AA154" i="21"/>
  <c r="AB154" i="21" s="1"/>
  <c r="AA140" i="21"/>
  <c r="AB140" i="21" s="1"/>
  <c r="R45" i="21"/>
  <c r="I277" i="10" s="1"/>
  <c r="AA45" i="21"/>
  <c r="D102" i="21"/>
  <c r="D307" i="10" s="1"/>
  <c r="AA14" i="21"/>
  <c r="R14" i="21"/>
  <c r="I259" i="10" s="1"/>
  <c r="D77" i="21"/>
  <c r="D290" i="10" s="1"/>
  <c r="R12" i="21"/>
  <c r="I258" i="10" s="1"/>
  <c r="AA12" i="21"/>
  <c r="F220" i="21"/>
  <c r="F348" i="10" s="1"/>
  <c r="R47" i="21"/>
  <c r="I278" i="10" s="1"/>
  <c r="AA47" i="21"/>
  <c r="D36" i="21"/>
  <c r="D269" i="10" s="1"/>
  <c r="F77" i="21"/>
  <c r="F290" i="10" s="1"/>
  <c r="R43" i="21"/>
  <c r="AA43" i="21"/>
  <c r="F102" i="21"/>
  <c r="F307" i="10" s="1"/>
  <c r="D220" i="21"/>
  <c r="D348" i="10" s="1"/>
  <c r="AA10" i="21"/>
  <c r="R10" i="21"/>
  <c r="F36" i="21"/>
  <c r="F269" i="10" s="1"/>
  <c r="J11" i="20"/>
  <c r="I314" i="10"/>
  <c r="AP325" i="30"/>
  <c r="AP356" i="30"/>
  <c r="AP327" i="30"/>
  <c r="AP314" i="30"/>
  <c r="AP343" i="30"/>
  <c r="AP341" i="30"/>
  <c r="AP357" i="30"/>
  <c r="AP324" i="30"/>
  <c r="AP340" i="30"/>
  <c r="F96" i="21"/>
  <c r="AP318" i="30"/>
  <c r="AP313" i="30"/>
  <c r="AP329" i="30"/>
  <c r="AP345" i="30"/>
  <c r="AP312" i="30"/>
  <c r="AP328" i="30"/>
  <c r="AP344" i="30"/>
  <c r="AP315" i="30"/>
  <c r="AP331" i="30"/>
  <c r="AP347" i="30"/>
  <c r="AP330" i="30"/>
  <c r="AP317" i="30"/>
  <c r="AP333" i="30"/>
  <c r="AP349" i="30"/>
  <c r="AP316" i="30"/>
  <c r="AP332" i="30"/>
  <c r="AP348" i="30"/>
  <c r="AP319" i="30"/>
  <c r="AP335" i="30"/>
  <c r="AP351" i="30"/>
  <c r="AP338" i="30"/>
  <c r="AP321" i="30"/>
  <c r="AP337" i="30"/>
  <c r="AP353" i="30"/>
  <c r="AP320" i="30"/>
  <c r="AP336" i="30"/>
  <c r="AP352" i="30"/>
  <c r="AP323" i="30"/>
  <c r="AP339" i="30"/>
  <c r="AP355" i="30"/>
  <c r="AP354" i="30"/>
  <c r="AP326" i="30"/>
  <c r="AP334" i="30"/>
  <c r="AP342" i="30"/>
  <c r="AP322" i="30"/>
  <c r="AP346" i="30"/>
  <c r="AP310" i="30"/>
  <c r="AP350" i="30"/>
  <c r="AP361" i="30"/>
  <c r="AP362" i="30"/>
  <c r="L12" i="20"/>
  <c r="I12" i="20"/>
  <c r="J12" i="20"/>
  <c r="K12" i="20"/>
  <c r="G35" i="10"/>
  <c r="E288" i="31"/>
  <c r="F306" i="31"/>
  <c r="F299" i="31"/>
  <c r="E298" i="31"/>
  <c r="E303" i="31"/>
  <c r="F302" i="31"/>
  <c r="E307" i="31"/>
  <c r="F290" i="31"/>
  <c r="E293" i="31"/>
  <c r="F289" i="31"/>
  <c r="E106" i="10"/>
  <c r="G52" i="10"/>
  <c r="E52" i="10"/>
  <c r="E35" i="10"/>
  <c r="E77" i="10"/>
  <c r="G106" i="10"/>
  <c r="G77" i="10"/>
  <c r="E307" i="30"/>
  <c r="F248" i="31"/>
  <c r="D237" i="10" s="1"/>
  <c r="F299" i="30"/>
  <c r="E288" i="30"/>
  <c r="E299" i="34"/>
  <c r="E303" i="32"/>
  <c r="E306" i="32"/>
  <c r="E292" i="34"/>
  <c r="E303" i="34"/>
  <c r="E291" i="34"/>
  <c r="E298" i="34"/>
  <c r="E307" i="34"/>
  <c r="E306" i="34"/>
  <c r="F288" i="34"/>
  <c r="E290" i="32"/>
  <c r="E292" i="32"/>
  <c r="E302" i="32"/>
  <c r="F293" i="32"/>
  <c r="E289" i="32"/>
  <c r="E307" i="32"/>
  <c r="F288" i="32"/>
  <c r="E299" i="32"/>
  <c r="E302" i="34"/>
  <c r="E248" i="31"/>
  <c r="E237" i="10" s="1"/>
  <c r="F248" i="32"/>
  <c r="F291" i="30"/>
  <c r="E248" i="32"/>
  <c r="E303" i="33"/>
  <c r="G23" i="10"/>
  <c r="E298" i="32"/>
  <c r="E290" i="30"/>
  <c r="M14" i="20"/>
  <c r="E306" i="10"/>
  <c r="F299" i="33"/>
  <c r="E298" i="33"/>
  <c r="K14" i="20"/>
  <c r="M53" i="21"/>
  <c r="L14" i="20"/>
  <c r="E303" i="30"/>
  <c r="E292" i="30"/>
  <c r="E289" i="33"/>
  <c r="E289" i="30"/>
  <c r="E306" i="30"/>
  <c r="E298" i="30"/>
  <c r="F291" i="33"/>
  <c r="E307" i="33"/>
  <c r="E306" i="33"/>
  <c r="E290" i="33"/>
  <c r="E302" i="33"/>
  <c r="E292" i="33"/>
  <c r="W361" i="34"/>
  <c r="W362" i="34"/>
  <c r="W311" i="34"/>
  <c r="W310" i="34"/>
  <c r="CS361" i="34"/>
  <c r="CS362" i="34"/>
  <c r="CS311" i="34"/>
  <c r="CS310" i="34"/>
  <c r="N362" i="34"/>
  <c r="N361" i="34"/>
  <c r="N311" i="34"/>
  <c r="N310" i="34"/>
  <c r="S311" i="34"/>
  <c r="S310" i="34"/>
  <c r="S362" i="34"/>
  <c r="S361" i="34"/>
  <c r="AP362" i="34"/>
  <c r="AP361" i="34"/>
  <c r="AP311" i="34"/>
  <c r="AP310" i="34"/>
  <c r="BP361" i="34"/>
  <c r="BP362" i="34"/>
  <c r="BP311" i="34"/>
  <c r="BP310" i="34"/>
  <c r="BU311" i="34"/>
  <c r="BU361" i="34"/>
  <c r="BU362" i="34"/>
  <c r="BU310" i="34"/>
  <c r="CE311" i="34"/>
  <c r="CE310" i="34"/>
  <c r="CE362" i="34"/>
  <c r="CE361" i="34"/>
  <c r="BD361" i="34"/>
  <c r="BD362" i="34"/>
  <c r="BD311" i="34"/>
  <c r="BD310" i="34"/>
  <c r="AU362" i="34"/>
  <c r="AU361" i="34"/>
  <c r="AU311" i="34"/>
  <c r="AU310" i="34"/>
  <c r="CL361" i="34"/>
  <c r="CL362" i="34"/>
  <c r="CL311" i="34"/>
  <c r="CL310" i="34"/>
  <c r="V362" i="34"/>
  <c r="V361" i="34"/>
  <c r="V311" i="34"/>
  <c r="V310" i="34"/>
  <c r="BO362" i="34"/>
  <c r="BO361" i="34"/>
  <c r="BO310" i="34"/>
  <c r="BO311" i="34"/>
  <c r="M362" i="34"/>
  <c r="M361" i="34"/>
  <c r="M311" i="34"/>
  <c r="M310" i="34"/>
  <c r="CQ361" i="34"/>
  <c r="CQ362" i="34"/>
  <c r="CQ311" i="34"/>
  <c r="CQ310" i="34"/>
  <c r="CA362" i="34"/>
  <c r="CA361" i="34"/>
  <c r="CA311" i="34"/>
  <c r="CA310" i="34"/>
  <c r="AC362" i="34"/>
  <c r="AC361" i="34"/>
  <c r="AC310" i="34"/>
  <c r="AC311" i="34"/>
  <c r="CJ361" i="34"/>
  <c r="CJ362" i="34"/>
  <c r="CJ311" i="34"/>
  <c r="CJ310" i="34"/>
  <c r="BI362" i="34"/>
  <c r="BI361" i="34"/>
  <c r="BI311" i="34"/>
  <c r="BI310" i="34"/>
  <c r="AY362" i="34"/>
  <c r="AY361" i="34"/>
  <c r="AY311" i="34"/>
  <c r="AY310" i="34"/>
  <c r="CI361" i="34"/>
  <c r="CI362" i="34"/>
  <c r="CI311" i="34"/>
  <c r="CI310" i="34"/>
  <c r="CN361" i="34"/>
  <c r="CN362" i="34"/>
  <c r="CN311" i="34"/>
  <c r="CN310" i="34"/>
  <c r="BN362" i="34"/>
  <c r="BN361" i="34"/>
  <c r="BN311" i="34"/>
  <c r="BN310" i="34"/>
  <c r="H362" i="34"/>
  <c r="H361" i="34"/>
  <c r="H311" i="34"/>
  <c r="H310" i="34"/>
  <c r="AA361" i="34"/>
  <c r="AA311" i="34"/>
  <c r="AA310" i="34"/>
  <c r="AA362" i="34"/>
  <c r="BT362" i="34"/>
  <c r="BT361" i="34"/>
  <c r="BT311" i="34"/>
  <c r="BT310" i="34"/>
  <c r="T362" i="34"/>
  <c r="T361" i="34"/>
  <c r="T311" i="34"/>
  <c r="T310" i="34"/>
  <c r="AF362" i="34"/>
  <c r="AF361" i="34"/>
  <c r="AF311" i="34"/>
  <c r="AF310" i="34"/>
  <c r="I311" i="34"/>
  <c r="I361" i="34"/>
  <c r="I362" i="34"/>
  <c r="I310" i="34"/>
  <c r="AT362" i="34"/>
  <c r="AT361" i="34"/>
  <c r="AT311" i="34"/>
  <c r="AT310" i="34"/>
  <c r="CK361" i="34"/>
  <c r="CK362" i="34"/>
  <c r="CK310" i="34"/>
  <c r="CK311" i="34"/>
  <c r="AO311" i="34"/>
  <c r="AO361" i="34"/>
  <c r="AO362" i="34"/>
  <c r="AO310" i="34"/>
  <c r="BC361" i="34"/>
  <c r="BC362" i="34"/>
  <c r="BC311" i="34"/>
  <c r="BC310" i="34"/>
  <c r="CR362" i="34"/>
  <c r="CR361" i="34"/>
  <c r="CR311" i="34"/>
  <c r="CR310" i="34"/>
  <c r="AL361" i="34"/>
  <c r="AL362" i="34"/>
  <c r="AL311" i="34"/>
  <c r="AL310" i="34"/>
  <c r="J362" i="34"/>
  <c r="J361" i="34"/>
  <c r="J311" i="34"/>
  <c r="J310" i="34"/>
  <c r="AW310" i="34"/>
  <c r="AW361" i="34"/>
  <c r="AW362" i="34"/>
  <c r="AW311" i="34"/>
  <c r="AV361" i="34"/>
  <c r="AV362" i="34"/>
  <c r="AV311" i="34"/>
  <c r="AV310" i="34"/>
  <c r="BH361" i="34"/>
  <c r="BH362" i="34"/>
  <c r="BH311" i="34"/>
  <c r="BH310" i="34"/>
  <c r="CM361" i="34"/>
  <c r="CM311" i="34"/>
  <c r="CM310" i="34"/>
  <c r="CM362" i="34"/>
  <c r="AK362" i="34"/>
  <c r="AK361" i="34"/>
  <c r="AK310" i="34"/>
  <c r="AK311" i="34"/>
  <c r="AX361" i="34"/>
  <c r="AX362" i="34"/>
  <c r="AX311" i="34"/>
  <c r="AX310" i="34"/>
  <c r="BR361" i="34"/>
  <c r="BR362" i="34"/>
  <c r="BR311" i="34"/>
  <c r="BR310" i="34"/>
  <c r="AR362" i="34"/>
  <c r="AR361" i="34"/>
  <c r="AR311" i="34"/>
  <c r="AR310" i="34"/>
  <c r="BA362" i="34"/>
  <c r="BA361" i="34"/>
  <c r="BA310" i="34"/>
  <c r="BA311" i="34"/>
  <c r="BS361" i="34"/>
  <c r="BS362" i="34"/>
  <c r="BS311" i="34"/>
  <c r="BS310" i="34"/>
  <c r="BM311" i="34"/>
  <c r="BM310" i="34"/>
  <c r="BM361" i="34"/>
  <c r="BM362" i="34"/>
  <c r="AM361" i="34"/>
  <c r="AM362" i="34"/>
  <c r="AM311" i="34"/>
  <c r="AM310" i="34"/>
  <c r="BZ362" i="34"/>
  <c r="BZ361" i="34"/>
  <c r="BZ311" i="34"/>
  <c r="BZ310" i="34"/>
  <c r="Z361" i="34"/>
  <c r="Z362" i="34"/>
  <c r="Z311" i="34"/>
  <c r="Z310" i="34"/>
  <c r="AD361" i="34"/>
  <c r="AD362" i="34"/>
  <c r="AD311" i="34"/>
  <c r="AD310" i="34"/>
  <c r="BW362" i="34"/>
  <c r="BW310" i="34"/>
  <c r="BW361" i="34"/>
  <c r="BW311" i="34"/>
  <c r="CG362" i="34"/>
  <c r="CG361" i="34"/>
  <c r="CG311" i="34"/>
  <c r="CG310" i="34"/>
  <c r="AS362" i="34"/>
  <c r="AS361" i="34"/>
  <c r="AS310" i="34"/>
  <c r="AS311" i="34"/>
  <c r="CP361" i="34"/>
  <c r="CP362" i="34"/>
  <c r="CP311" i="34"/>
  <c r="CP310" i="34"/>
  <c r="P361" i="34"/>
  <c r="P362" i="34"/>
  <c r="P311" i="34"/>
  <c r="P310" i="34"/>
  <c r="BK361" i="34"/>
  <c r="BK362" i="34"/>
  <c r="BK311" i="34"/>
  <c r="BK310" i="34"/>
  <c r="L362" i="34"/>
  <c r="L361" i="34"/>
  <c r="L311" i="34"/>
  <c r="L310" i="34"/>
  <c r="AE361" i="34"/>
  <c r="AE362" i="34"/>
  <c r="AE311" i="34"/>
  <c r="AE310" i="34"/>
  <c r="AB361" i="34"/>
  <c r="AB362" i="34"/>
  <c r="AB311" i="34"/>
  <c r="AB310" i="34"/>
  <c r="CB361" i="34"/>
  <c r="CB362" i="34"/>
  <c r="CB311" i="34"/>
  <c r="CB310" i="34"/>
  <c r="CH362" i="34"/>
  <c r="CH361" i="34"/>
  <c r="CH311" i="34"/>
  <c r="CH310" i="34"/>
  <c r="BF361" i="34"/>
  <c r="BF362" i="34"/>
  <c r="BF311" i="34"/>
  <c r="BF310" i="34"/>
  <c r="BL362" i="34"/>
  <c r="BL361" i="34"/>
  <c r="BL311" i="34"/>
  <c r="BL310" i="34"/>
  <c r="BV362" i="34"/>
  <c r="BV361" i="34"/>
  <c r="BV311" i="34"/>
  <c r="BV310" i="34"/>
  <c r="K362" i="34"/>
  <c r="K310" i="34"/>
  <c r="K361" i="34"/>
  <c r="K311" i="34"/>
  <c r="BX362" i="34"/>
  <c r="BX361" i="34"/>
  <c r="BX311" i="34"/>
  <c r="BX310" i="34"/>
  <c r="G361" i="34"/>
  <c r="G362" i="34"/>
  <c r="G311" i="34"/>
  <c r="G310" i="34"/>
  <c r="BE361" i="34"/>
  <c r="BE362" i="34"/>
  <c r="BE310" i="34"/>
  <c r="BE311" i="34"/>
  <c r="U362" i="34"/>
  <c r="U361" i="34"/>
  <c r="U311" i="34"/>
  <c r="U310" i="34"/>
  <c r="Y361" i="34"/>
  <c r="Y362" i="34"/>
  <c r="Y310" i="34"/>
  <c r="Y311" i="34"/>
  <c r="Q310" i="34"/>
  <c r="Q361" i="34"/>
  <c r="Q362" i="34"/>
  <c r="Q311" i="34"/>
  <c r="BJ361" i="34"/>
  <c r="BJ362" i="34"/>
  <c r="BJ311" i="34"/>
  <c r="BJ310" i="34"/>
  <c r="BG362" i="34"/>
  <c r="BG311" i="34"/>
  <c r="BG310" i="34"/>
  <c r="BG361" i="34"/>
  <c r="AN362" i="34"/>
  <c r="AN361" i="34"/>
  <c r="AN311" i="34"/>
  <c r="AN310" i="34"/>
  <c r="CF362" i="34"/>
  <c r="CF361" i="34"/>
  <c r="CF311" i="34"/>
  <c r="CF310" i="34"/>
  <c r="AJ361" i="34"/>
  <c r="AJ362" i="34"/>
  <c r="AJ311" i="34"/>
  <c r="AJ310" i="34"/>
  <c r="AI310" i="34"/>
  <c r="AI362" i="34"/>
  <c r="AI361" i="34"/>
  <c r="AI311" i="34"/>
  <c r="AZ362" i="34"/>
  <c r="AZ361" i="34"/>
  <c r="AZ311" i="34"/>
  <c r="AZ310" i="34"/>
  <c r="AQ361" i="34"/>
  <c r="AQ310" i="34"/>
  <c r="AQ362" i="34"/>
  <c r="AQ311" i="34"/>
  <c r="BY362" i="34"/>
  <c r="BY361" i="34"/>
  <c r="BY311" i="34"/>
  <c r="BY310" i="34"/>
  <c r="R361" i="34"/>
  <c r="R362" i="34"/>
  <c r="R311" i="34"/>
  <c r="R310" i="34"/>
  <c r="X361" i="34"/>
  <c r="X362" i="34"/>
  <c r="X311" i="34"/>
  <c r="X310" i="34"/>
  <c r="BB362" i="34"/>
  <c r="BB361" i="34"/>
  <c r="BB311" i="34"/>
  <c r="BB310" i="34"/>
  <c r="AG311" i="34"/>
  <c r="AG310" i="34"/>
  <c r="AG361" i="34"/>
  <c r="AG362" i="34"/>
  <c r="CO361" i="34"/>
  <c r="CO362" i="34"/>
  <c r="CO311" i="34"/>
  <c r="CO310" i="34"/>
  <c r="CD361" i="34"/>
  <c r="CD362" i="34"/>
  <c r="CD311" i="34"/>
  <c r="CD310" i="34"/>
  <c r="AH362" i="34"/>
  <c r="AH361" i="34"/>
  <c r="AH311" i="34"/>
  <c r="AH310" i="34"/>
  <c r="BQ354" i="34"/>
  <c r="BQ362" i="34"/>
  <c r="BQ361" i="34"/>
  <c r="BQ311" i="34"/>
  <c r="BQ310" i="34"/>
  <c r="O362" i="34"/>
  <c r="O361" i="34"/>
  <c r="O311" i="34"/>
  <c r="O310" i="34"/>
  <c r="CC355" i="34"/>
  <c r="CC310" i="34"/>
  <c r="CC361" i="34"/>
  <c r="CC362" i="34"/>
  <c r="CC311" i="34"/>
  <c r="BG361" i="32"/>
  <c r="BG362" i="32"/>
  <c r="BG311" i="32"/>
  <c r="BG310" i="32"/>
  <c r="CE362" i="32"/>
  <c r="CE361" i="32"/>
  <c r="CE311" i="32"/>
  <c r="CE310" i="32"/>
  <c r="BZ362" i="32"/>
  <c r="BZ361" i="32"/>
  <c r="BZ311" i="32"/>
  <c r="BZ310" i="32"/>
  <c r="CI310" i="32"/>
  <c r="CI362" i="32"/>
  <c r="CI361" i="32"/>
  <c r="CI311" i="32"/>
  <c r="AE361" i="32"/>
  <c r="AE311" i="32"/>
  <c r="AE362" i="32"/>
  <c r="AE310" i="32"/>
  <c r="CH361" i="32"/>
  <c r="CH362" i="32"/>
  <c r="CH311" i="32"/>
  <c r="CH310" i="32"/>
  <c r="AX361" i="32"/>
  <c r="AX362" i="32"/>
  <c r="AX311" i="32"/>
  <c r="AX310" i="32"/>
  <c r="BC311" i="32"/>
  <c r="BC362" i="32"/>
  <c r="BC361" i="32"/>
  <c r="BC310" i="32"/>
  <c r="T361" i="32"/>
  <c r="T362" i="32"/>
  <c r="T311" i="32"/>
  <c r="T310" i="32"/>
  <c r="M362" i="32"/>
  <c r="M361" i="32"/>
  <c r="M311" i="32"/>
  <c r="M310" i="32"/>
  <c r="AM362" i="32"/>
  <c r="AM361" i="32"/>
  <c r="AM311" i="32"/>
  <c r="AM310" i="32"/>
  <c r="AK362" i="32"/>
  <c r="AK361" i="32"/>
  <c r="AK311" i="32"/>
  <c r="AK310" i="32"/>
  <c r="AL362" i="32"/>
  <c r="AL311" i="32"/>
  <c r="AL310" i="32"/>
  <c r="AL361" i="32"/>
  <c r="AN361" i="32"/>
  <c r="AN362" i="32"/>
  <c r="AN311" i="32"/>
  <c r="AN310" i="32"/>
  <c r="CM361" i="32"/>
  <c r="CM362" i="32"/>
  <c r="CM311" i="32"/>
  <c r="CM310" i="32"/>
  <c r="BD361" i="32"/>
  <c r="BD362" i="32"/>
  <c r="BD311" i="32"/>
  <c r="BD310" i="32"/>
  <c r="CS362" i="32"/>
  <c r="CS361" i="32"/>
  <c r="CS311" i="32"/>
  <c r="CS310" i="32"/>
  <c r="I362" i="32"/>
  <c r="I361" i="32"/>
  <c r="I311" i="32"/>
  <c r="I310" i="32"/>
  <c r="W362" i="32"/>
  <c r="W361" i="32"/>
  <c r="W311" i="32"/>
  <c r="W310" i="32"/>
  <c r="AW362" i="32"/>
  <c r="AW361" i="32"/>
  <c r="AW311" i="32"/>
  <c r="AW310" i="32"/>
  <c r="CG362" i="32"/>
  <c r="CG361" i="32"/>
  <c r="CG311" i="32"/>
  <c r="CG310" i="32"/>
  <c r="CJ361" i="32"/>
  <c r="CJ362" i="32"/>
  <c r="CJ311" i="32"/>
  <c r="CJ310" i="32"/>
  <c r="K361" i="32"/>
  <c r="K362" i="32"/>
  <c r="K311" i="32"/>
  <c r="K310" i="32"/>
  <c r="AD311" i="32"/>
  <c r="AD362" i="32"/>
  <c r="AD361" i="32"/>
  <c r="AD310" i="32"/>
  <c r="BN361" i="32"/>
  <c r="BN362" i="32"/>
  <c r="BN311" i="32"/>
  <c r="BN310" i="32"/>
  <c r="CK362" i="32"/>
  <c r="CK361" i="32"/>
  <c r="CK311" i="32"/>
  <c r="CK310" i="32"/>
  <c r="BF361" i="32"/>
  <c r="BF362" i="32"/>
  <c r="BF311" i="32"/>
  <c r="BF310" i="32"/>
  <c r="AZ361" i="32"/>
  <c r="AZ362" i="32"/>
  <c r="AZ311" i="32"/>
  <c r="AZ310" i="32"/>
  <c r="BV361" i="32"/>
  <c r="BV362" i="32"/>
  <c r="BV311" i="32"/>
  <c r="BV310" i="32"/>
  <c r="CC362" i="32"/>
  <c r="CC361" i="32"/>
  <c r="CC311" i="32"/>
  <c r="CC310" i="32"/>
  <c r="AB361" i="32"/>
  <c r="AB362" i="32"/>
  <c r="AB311" i="32"/>
  <c r="AB310" i="32"/>
  <c r="AJ361" i="32"/>
  <c r="AJ362" i="32"/>
  <c r="AJ311" i="32"/>
  <c r="AJ310" i="32"/>
  <c r="CO362" i="32"/>
  <c r="CO361" i="32"/>
  <c r="CO311" i="32"/>
  <c r="CO310" i="32"/>
  <c r="BA362" i="32"/>
  <c r="BA361" i="32"/>
  <c r="BA311" i="32"/>
  <c r="BA310" i="32"/>
  <c r="P361" i="32"/>
  <c r="P362" i="32"/>
  <c r="P311" i="32"/>
  <c r="P310" i="32"/>
  <c r="V361" i="32"/>
  <c r="V362" i="32"/>
  <c r="V311" i="32"/>
  <c r="V310" i="32"/>
  <c r="J361" i="32"/>
  <c r="J362" i="32"/>
  <c r="J311" i="32"/>
  <c r="J310" i="32"/>
  <c r="AU361" i="32"/>
  <c r="AU362" i="32"/>
  <c r="AU311" i="32"/>
  <c r="AU310" i="32"/>
  <c r="CP311" i="32"/>
  <c r="CP362" i="32"/>
  <c r="CP361" i="32"/>
  <c r="CP310" i="32"/>
  <c r="BL361" i="32"/>
  <c r="BL362" i="32"/>
  <c r="BL311" i="32"/>
  <c r="BL310" i="32"/>
  <c r="AP361" i="32"/>
  <c r="AP362" i="32"/>
  <c r="AP311" i="32"/>
  <c r="AP310" i="32"/>
  <c r="AV361" i="32"/>
  <c r="AV362" i="32"/>
  <c r="AV311" i="32"/>
  <c r="AV310" i="32"/>
  <c r="G310" i="32"/>
  <c r="G311" i="32"/>
  <c r="G362" i="32"/>
  <c r="G361" i="32"/>
  <c r="BE362" i="32"/>
  <c r="BE361" i="32"/>
  <c r="BE311" i="32"/>
  <c r="BE310" i="32"/>
  <c r="BS311" i="32"/>
  <c r="BS310" i="32"/>
  <c r="BS362" i="32"/>
  <c r="BS361" i="32"/>
  <c r="S362" i="32"/>
  <c r="S361" i="32"/>
  <c r="S311" i="32"/>
  <c r="S310" i="32"/>
  <c r="AI361" i="32"/>
  <c r="AI362" i="32"/>
  <c r="AI311" i="32"/>
  <c r="AI310" i="32"/>
  <c r="Z361" i="32"/>
  <c r="Z362" i="32"/>
  <c r="Z311" i="32"/>
  <c r="Z310" i="32"/>
  <c r="AY362" i="32"/>
  <c r="AY361" i="32"/>
  <c r="AY311" i="32"/>
  <c r="AY310" i="32"/>
  <c r="N362" i="32"/>
  <c r="N361" i="32"/>
  <c r="N311" i="32"/>
  <c r="N310" i="32"/>
  <c r="L361" i="32"/>
  <c r="L362" i="32"/>
  <c r="L311" i="32"/>
  <c r="L310" i="32"/>
  <c r="AQ361" i="32"/>
  <c r="AQ362" i="32"/>
  <c r="AQ311" i="32"/>
  <c r="AQ310" i="32"/>
  <c r="CF361" i="32"/>
  <c r="CF362" i="32"/>
  <c r="CF311" i="32"/>
  <c r="CF310" i="32"/>
  <c r="AC362" i="32"/>
  <c r="AC361" i="32"/>
  <c r="AC311" i="32"/>
  <c r="AC310" i="32"/>
  <c r="BH361" i="32"/>
  <c r="BH362" i="32"/>
  <c r="BH311" i="32"/>
  <c r="BH310" i="32"/>
  <c r="BX361" i="32"/>
  <c r="BX362" i="32"/>
  <c r="BX311" i="32"/>
  <c r="BX310" i="32"/>
  <c r="O310" i="32"/>
  <c r="O311" i="32"/>
  <c r="O361" i="32"/>
  <c r="O362" i="32"/>
  <c r="BO361" i="32"/>
  <c r="BO362" i="32"/>
  <c r="BO311" i="32"/>
  <c r="BO310" i="32"/>
  <c r="BK362" i="32"/>
  <c r="BK311" i="32"/>
  <c r="BK310" i="32"/>
  <c r="BK361" i="32"/>
  <c r="AA361" i="32"/>
  <c r="AA362" i="32"/>
  <c r="AA311" i="32"/>
  <c r="AA310" i="32"/>
  <c r="AT311" i="32"/>
  <c r="AT310" i="32"/>
  <c r="AT362" i="32"/>
  <c r="AT361" i="32"/>
  <c r="BR311" i="32"/>
  <c r="BR361" i="32"/>
  <c r="BR310" i="32"/>
  <c r="BR362" i="32"/>
  <c r="AG362" i="32"/>
  <c r="AG361" i="32"/>
  <c r="AG311" i="32"/>
  <c r="AG310" i="32"/>
  <c r="U362" i="32"/>
  <c r="U361" i="32"/>
  <c r="U311" i="32"/>
  <c r="U310" i="32"/>
  <c r="BP361" i="32"/>
  <c r="BP362" i="32"/>
  <c r="BP311" i="32"/>
  <c r="BP310" i="32"/>
  <c r="AO361" i="32"/>
  <c r="AO362" i="32"/>
  <c r="AO311" i="32"/>
  <c r="AO310" i="32"/>
  <c r="X361" i="32"/>
  <c r="X362" i="32"/>
  <c r="X311" i="32"/>
  <c r="X310" i="32"/>
  <c r="R361" i="32"/>
  <c r="R362" i="32"/>
  <c r="R311" i="32"/>
  <c r="R310" i="32"/>
  <c r="CN361" i="32"/>
  <c r="CN362" i="32"/>
  <c r="CN311" i="32"/>
  <c r="CN310" i="32"/>
  <c r="BQ362" i="32"/>
  <c r="BQ361" i="32"/>
  <c r="BQ311" i="32"/>
  <c r="BQ310" i="32"/>
  <c r="H362" i="32"/>
  <c r="H361" i="32"/>
  <c r="H311" i="32"/>
  <c r="H310" i="32"/>
  <c r="Q362" i="32"/>
  <c r="Q361" i="32"/>
  <c r="Q311" i="32"/>
  <c r="Q310" i="32"/>
  <c r="BB361" i="32"/>
  <c r="BB311" i="32"/>
  <c r="BB362" i="32"/>
  <c r="BB310" i="32"/>
  <c r="CA311" i="32"/>
  <c r="CA310" i="32"/>
  <c r="CA361" i="32"/>
  <c r="CA362" i="32"/>
  <c r="CL361" i="32"/>
  <c r="CL362" i="32"/>
  <c r="CL311" i="32"/>
  <c r="CL310" i="32"/>
  <c r="BJ362" i="32"/>
  <c r="BJ361" i="32"/>
  <c r="BJ311" i="32"/>
  <c r="BJ310" i="32"/>
  <c r="AF362" i="32"/>
  <c r="AF361" i="32"/>
  <c r="AF311" i="32"/>
  <c r="AF310" i="32"/>
  <c r="BY362" i="32"/>
  <c r="BY361" i="32"/>
  <c r="BY311" i="32"/>
  <c r="BY310" i="32"/>
  <c r="AR361" i="32"/>
  <c r="AR362" i="32"/>
  <c r="AR311" i="32"/>
  <c r="AR310" i="32"/>
  <c r="CR362" i="32"/>
  <c r="CR361" i="32"/>
  <c r="CR311" i="32"/>
  <c r="CR310" i="32"/>
  <c r="BI362" i="32"/>
  <c r="BI361" i="32"/>
  <c r="BI311" i="32"/>
  <c r="BI310" i="32"/>
  <c r="Y362" i="32"/>
  <c r="Y361" i="32"/>
  <c r="Y311" i="32"/>
  <c r="Y310" i="32"/>
  <c r="CQ311" i="32"/>
  <c r="CQ361" i="32"/>
  <c r="CQ310" i="32"/>
  <c r="CQ362" i="32"/>
  <c r="CB361" i="32"/>
  <c r="CB362" i="32"/>
  <c r="CB311" i="32"/>
  <c r="CB310" i="32"/>
  <c r="BM361" i="32"/>
  <c r="BM362" i="32"/>
  <c r="BM311" i="32"/>
  <c r="BM310" i="32"/>
  <c r="AS362" i="32"/>
  <c r="AS361" i="32"/>
  <c r="AS311" i="32"/>
  <c r="AS310" i="32"/>
  <c r="AH361" i="32"/>
  <c r="AH362" i="32"/>
  <c r="AH311" i="32"/>
  <c r="AH310" i="32"/>
  <c r="BU362" i="32"/>
  <c r="BU361" i="32"/>
  <c r="BU311" i="32"/>
  <c r="BU310" i="32"/>
  <c r="CD361" i="32"/>
  <c r="CD362" i="32"/>
  <c r="CD311" i="32"/>
  <c r="CD310" i="32"/>
  <c r="BW361" i="32"/>
  <c r="BW362" i="32"/>
  <c r="BW311" i="32"/>
  <c r="BW310" i="32"/>
  <c r="BT362" i="32"/>
  <c r="BT361" i="32"/>
  <c r="BT311" i="32"/>
  <c r="BT310" i="32"/>
  <c r="AW362" i="31"/>
  <c r="AW361" i="31"/>
  <c r="AW311" i="31"/>
  <c r="AW310" i="31"/>
  <c r="AK362" i="31"/>
  <c r="AK361" i="31"/>
  <c r="AK311" i="31"/>
  <c r="AK310" i="31"/>
  <c r="CF361" i="31"/>
  <c r="CF362" i="31"/>
  <c r="CF310" i="31"/>
  <c r="CF311" i="31"/>
  <c r="CR362" i="31"/>
  <c r="CR310" i="31"/>
  <c r="CR361" i="31"/>
  <c r="CR311" i="31"/>
  <c r="AT361" i="31"/>
  <c r="AT362" i="31"/>
  <c r="AT311" i="31"/>
  <c r="AT310" i="31"/>
  <c r="AD361" i="31"/>
  <c r="AD362" i="31"/>
  <c r="AD310" i="31"/>
  <c r="AD311" i="31"/>
  <c r="BE361" i="31"/>
  <c r="BE362" i="31"/>
  <c r="BE311" i="31"/>
  <c r="BE310" i="31"/>
  <c r="BI361" i="31"/>
  <c r="BI362" i="31"/>
  <c r="BI310" i="31"/>
  <c r="BI311" i="31"/>
  <c r="AJ362" i="31"/>
  <c r="AJ361" i="31"/>
  <c r="AJ311" i="31"/>
  <c r="AJ310" i="31"/>
  <c r="CJ362" i="31"/>
  <c r="CJ311" i="31"/>
  <c r="CJ310" i="31"/>
  <c r="CJ361" i="31"/>
  <c r="AO362" i="31"/>
  <c r="AO361" i="31"/>
  <c r="AO311" i="31"/>
  <c r="AO310" i="31"/>
  <c r="BV361" i="31"/>
  <c r="BV362" i="31"/>
  <c r="BV311" i="31"/>
  <c r="BV310" i="31"/>
  <c r="BZ361" i="31"/>
  <c r="BZ362" i="31"/>
  <c r="BZ311" i="31"/>
  <c r="BZ310" i="31"/>
  <c r="BP362" i="31"/>
  <c r="BP361" i="31"/>
  <c r="BP311" i="31"/>
  <c r="BP310" i="31"/>
  <c r="AR361" i="31"/>
  <c r="AR362" i="31"/>
  <c r="AR311" i="31"/>
  <c r="AR310" i="31"/>
  <c r="BN361" i="31"/>
  <c r="BN362" i="31"/>
  <c r="BN311" i="31"/>
  <c r="BN310" i="31"/>
  <c r="AB362" i="31"/>
  <c r="AB361" i="31"/>
  <c r="AB311" i="31"/>
  <c r="AB310" i="31"/>
  <c r="BS361" i="31"/>
  <c r="BS362" i="31"/>
  <c r="BS311" i="31"/>
  <c r="BS310" i="31"/>
  <c r="CN362" i="31"/>
  <c r="CN361" i="31"/>
  <c r="CN310" i="31"/>
  <c r="CN311" i="31"/>
  <c r="CG361" i="31"/>
  <c r="CG362" i="31"/>
  <c r="CG310" i="31"/>
  <c r="CG311" i="31"/>
  <c r="P362" i="31"/>
  <c r="P311" i="31"/>
  <c r="P310" i="31"/>
  <c r="P361" i="31"/>
  <c r="S362" i="31"/>
  <c r="S361" i="31"/>
  <c r="S311" i="31"/>
  <c r="S310" i="31"/>
  <c r="AU361" i="31"/>
  <c r="AU362" i="31"/>
  <c r="AU310" i="31"/>
  <c r="AU311" i="31"/>
  <c r="BD361" i="31"/>
  <c r="BD311" i="31"/>
  <c r="BD362" i="31"/>
  <c r="BD310" i="31"/>
  <c r="CQ362" i="31"/>
  <c r="CQ361" i="31"/>
  <c r="CQ311" i="31"/>
  <c r="CQ310" i="31"/>
  <c r="AL361" i="31"/>
  <c r="AL362" i="31"/>
  <c r="AL310" i="31"/>
  <c r="AL311" i="31"/>
  <c r="CL361" i="31"/>
  <c r="CL362" i="31"/>
  <c r="CL310" i="31"/>
  <c r="CL311" i="31"/>
  <c r="Y361" i="31"/>
  <c r="Y362" i="31"/>
  <c r="Y310" i="31"/>
  <c r="Y311" i="31"/>
  <c r="AH361" i="31"/>
  <c r="AH362" i="31"/>
  <c r="AH310" i="31"/>
  <c r="AH311" i="31"/>
  <c r="AY361" i="31"/>
  <c r="AY362" i="31"/>
  <c r="AY311" i="31"/>
  <c r="AY310" i="31"/>
  <c r="BB361" i="31"/>
  <c r="BB362" i="31"/>
  <c r="BB311" i="31"/>
  <c r="BB310" i="31"/>
  <c r="BQ362" i="31"/>
  <c r="BQ361" i="31"/>
  <c r="BQ310" i="31"/>
  <c r="BQ311" i="31"/>
  <c r="L361" i="31"/>
  <c r="L362" i="31"/>
  <c r="L311" i="31"/>
  <c r="L310" i="31"/>
  <c r="BJ361" i="31"/>
  <c r="BJ362" i="31"/>
  <c r="BJ310" i="31"/>
  <c r="BJ311" i="31"/>
  <c r="CB362" i="31"/>
  <c r="CB311" i="31"/>
  <c r="CB310" i="31"/>
  <c r="CB361" i="31"/>
  <c r="V361" i="31"/>
  <c r="V362" i="31"/>
  <c r="V310" i="31"/>
  <c r="V311" i="31"/>
  <c r="BC361" i="31"/>
  <c r="BC362" i="31"/>
  <c r="BC310" i="31"/>
  <c r="BC311" i="31"/>
  <c r="CD361" i="31"/>
  <c r="CD362" i="31"/>
  <c r="CD311" i="31"/>
  <c r="CD310" i="31"/>
  <c r="AE362" i="31"/>
  <c r="AE361" i="31"/>
  <c r="AE310" i="31"/>
  <c r="AE311" i="31"/>
  <c r="CO361" i="31"/>
  <c r="CO362" i="31"/>
  <c r="CO311" i="31"/>
  <c r="CO310" i="31"/>
  <c r="CE362" i="31"/>
  <c r="CE361" i="31"/>
  <c r="CE311" i="31"/>
  <c r="CE310" i="31"/>
  <c r="CH361" i="31"/>
  <c r="CH362" i="31"/>
  <c r="CH310" i="31"/>
  <c r="CH311" i="31"/>
  <c r="I362" i="31"/>
  <c r="I361" i="31"/>
  <c r="I310" i="31"/>
  <c r="I311" i="31"/>
  <c r="Z361" i="31"/>
  <c r="Z362" i="31"/>
  <c r="Z311" i="31"/>
  <c r="Z310" i="31"/>
  <c r="BA361" i="31"/>
  <c r="BA362" i="31"/>
  <c r="BA310" i="31"/>
  <c r="BA311" i="31"/>
  <c r="J361" i="31"/>
  <c r="J362" i="31"/>
  <c r="J310" i="31"/>
  <c r="J311" i="31"/>
  <c r="AG361" i="31"/>
  <c r="AG362" i="31"/>
  <c r="AG310" i="31"/>
  <c r="AG311" i="31"/>
  <c r="BL361" i="31"/>
  <c r="BL310" i="31"/>
  <c r="BL362" i="31"/>
  <c r="BL311" i="31"/>
  <c r="CC362" i="31"/>
  <c r="CC361" i="31"/>
  <c r="CC311" i="31"/>
  <c r="CC310" i="31"/>
  <c r="AX362" i="31"/>
  <c r="AX361" i="31"/>
  <c r="AX311" i="31"/>
  <c r="AX310" i="31"/>
  <c r="BM361" i="31"/>
  <c r="BM362" i="31"/>
  <c r="BM310" i="31"/>
  <c r="BM311" i="31"/>
  <c r="AV361" i="31"/>
  <c r="AV311" i="31"/>
  <c r="AV310" i="31"/>
  <c r="AV362" i="31"/>
  <c r="H361" i="31"/>
  <c r="H310" i="31"/>
  <c r="H362" i="31"/>
  <c r="H311" i="31"/>
  <c r="N361" i="31"/>
  <c r="N362" i="31"/>
  <c r="N310" i="31"/>
  <c r="N311" i="31"/>
  <c r="AF362" i="31"/>
  <c r="AF310" i="31"/>
  <c r="AF361" i="31"/>
  <c r="AF311" i="31"/>
  <c r="BW361" i="31"/>
  <c r="BW362" i="31"/>
  <c r="BW311" i="31"/>
  <c r="BW310" i="31"/>
  <c r="BU362" i="31"/>
  <c r="BU361" i="31"/>
  <c r="BU311" i="31"/>
  <c r="BU310" i="31"/>
  <c r="AZ361" i="31"/>
  <c r="AZ362" i="31"/>
  <c r="AZ311" i="31"/>
  <c r="AZ310" i="31"/>
  <c r="AS362" i="31"/>
  <c r="AS361" i="31"/>
  <c r="AS311" i="31"/>
  <c r="AS310" i="31"/>
  <c r="BF362" i="31"/>
  <c r="BF361" i="31"/>
  <c r="BF311" i="31"/>
  <c r="BF310" i="31"/>
  <c r="CK361" i="31"/>
  <c r="CK362" i="31"/>
  <c r="CK311" i="31"/>
  <c r="CK310" i="31"/>
  <c r="Q362" i="31"/>
  <c r="Q361" i="31"/>
  <c r="Q310" i="31"/>
  <c r="Q311" i="31"/>
  <c r="CM362" i="31"/>
  <c r="CM361" i="31"/>
  <c r="CM311" i="31"/>
  <c r="CM310" i="31"/>
  <c r="O361" i="31"/>
  <c r="O362" i="31"/>
  <c r="O310" i="31"/>
  <c r="O311" i="31"/>
  <c r="BR361" i="31"/>
  <c r="BR362" i="31"/>
  <c r="BR310" i="31"/>
  <c r="BR311" i="31"/>
  <c r="AM361" i="31"/>
  <c r="AM362" i="31"/>
  <c r="AM311" i="31"/>
  <c r="AM310" i="31"/>
  <c r="G361" i="31"/>
  <c r="G362" i="31"/>
  <c r="G310" i="31"/>
  <c r="G311" i="31"/>
  <c r="BO361" i="31"/>
  <c r="BO362" i="31"/>
  <c r="BO310" i="31"/>
  <c r="BO311" i="31"/>
  <c r="U361" i="31"/>
  <c r="U362" i="31"/>
  <c r="U311" i="31"/>
  <c r="U310" i="31"/>
  <c r="W361" i="31"/>
  <c r="W362" i="31"/>
  <c r="W310" i="31"/>
  <c r="W311" i="31"/>
  <c r="AP361" i="31"/>
  <c r="AP362" i="31"/>
  <c r="AP311" i="31"/>
  <c r="AP310" i="31"/>
  <c r="T361" i="31"/>
  <c r="T362" i="31"/>
  <c r="T310" i="31"/>
  <c r="T311" i="31"/>
  <c r="R361" i="31"/>
  <c r="R362" i="31"/>
  <c r="R311" i="31"/>
  <c r="R310" i="31"/>
  <c r="AN310" i="31"/>
  <c r="AN361" i="31"/>
  <c r="AN362" i="31"/>
  <c r="AN311" i="31"/>
  <c r="CI362" i="31"/>
  <c r="CI361" i="31"/>
  <c r="CI310" i="31"/>
  <c r="CI311" i="31"/>
  <c r="AC361" i="31"/>
  <c r="AC362" i="31"/>
  <c r="AC311" i="31"/>
  <c r="AC310" i="31"/>
  <c r="BG361" i="31"/>
  <c r="BG362" i="31"/>
  <c r="BG311" i="31"/>
  <c r="BG310" i="31"/>
  <c r="BH362" i="31"/>
  <c r="BH361" i="31"/>
  <c r="BH310" i="31"/>
  <c r="BH311" i="31"/>
  <c r="CA361" i="31"/>
  <c r="CA362" i="31"/>
  <c r="CA311" i="31"/>
  <c r="CA310" i="31"/>
  <c r="X362" i="31"/>
  <c r="X311" i="31"/>
  <c r="X310" i="31"/>
  <c r="X361" i="31"/>
  <c r="BT361" i="31"/>
  <c r="BT310" i="31"/>
  <c r="BT362" i="31"/>
  <c r="BT311" i="31"/>
  <c r="BK361" i="31"/>
  <c r="BK362" i="31"/>
  <c r="BK311" i="31"/>
  <c r="BK310" i="31"/>
  <c r="M362" i="31"/>
  <c r="M361" i="31"/>
  <c r="M310" i="31"/>
  <c r="M311" i="31"/>
  <c r="BX361" i="31"/>
  <c r="BX362" i="31"/>
  <c r="BX311" i="31"/>
  <c r="BX310" i="31"/>
  <c r="AA361" i="31"/>
  <c r="AA362" i="31"/>
  <c r="AA311" i="31"/>
  <c r="AA310" i="31"/>
  <c r="K361" i="31"/>
  <c r="K362" i="31"/>
  <c r="K311" i="31"/>
  <c r="K310" i="31"/>
  <c r="CS361" i="31"/>
  <c r="CS362" i="31"/>
  <c r="CS311" i="31"/>
  <c r="CS310" i="31"/>
  <c r="AI361" i="31"/>
  <c r="AI362" i="31"/>
  <c r="AI310" i="31"/>
  <c r="AI311" i="31"/>
  <c r="BY362" i="31"/>
  <c r="BY361" i="31"/>
  <c r="BY311" i="31"/>
  <c r="BY310" i="31"/>
  <c r="CP361" i="31"/>
  <c r="CP362" i="31"/>
  <c r="CP310" i="31"/>
  <c r="CP311" i="31"/>
  <c r="AQ361" i="31"/>
  <c r="AQ362" i="31"/>
  <c r="AQ311" i="31"/>
  <c r="AQ310" i="31"/>
  <c r="BD361" i="30"/>
  <c r="BD362" i="30"/>
  <c r="BD311" i="30"/>
  <c r="BD310" i="30"/>
  <c r="BL361" i="30"/>
  <c r="BL362" i="30"/>
  <c r="BL311" i="30"/>
  <c r="BL310" i="30"/>
  <c r="N362" i="30"/>
  <c r="N311" i="30"/>
  <c r="N310" i="30"/>
  <c r="N361" i="30"/>
  <c r="CP362" i="30"/>
  <c r="CP311" i="30"/>
  <c r="CP361" i="30"/>
  <c r="CP310" i="30"/>
  <c r="Y362" i="30"/>
  <c r="Y361" i="30"/>
  <c r="Y311" i="30"/>
  <c r="Y310" i="30"/>
  <c r="AB361" i="30"/>
  <c r="AB362" i="30"/>
  <c r="AB311" i="30"/>
  <c r="AB310" i="30"/>
  <c r="BZ361" i="30"/>
  <c r="BZ362" i="30"/>
  <c r="BZ311" i="30"/>
  <c r="BZ310" i="30"/>
  <c r="CH362" i="30"/>
  <c r="CH311" i="30"/>
  <c r="CH361" i="30"/>
  <c r="CH310" i="30"/>
  <c r="AC362" i="30"/>
  <c r="AC361" i="30"/>
  <c r="AC311" i="30"/>
  <c r="AC310" i="30"/>
  <c r="CK362" i="30"/>
  <c r="CK361" i="30"/>
  <c r="CK311" i="30"/>
  <c r="CK310" i="30"/>
  <c r="M362" i="30"/>
  <c r="M361" i="30"/>
  <c r="M311" i="30"/>
  <c r="M310" i="30"/>
  <c r="BF361" i="30"/>
  <c r="BF362" i="30"/>
  <c r="BF311" i="30"/>
  <c r="BF310" i="30"/>
  <c r="BQ362" i="30"/>
  <c r="BQ361" i="30"/>
  <c r="BQ311" i="30"/>
  <c r="BQ310" i="30"/>
  <c r="CG362" i="30"/>
  <c r="CG361" i="30"/>
  <c r="CG310" i="30"/>
  <c r="CG311" i="30"/>
  <c r="CR361" i="30"/>
  <c r="CR362" i="30"/>
  <c r="CR311" i="30"/>
  <c r="CR310" i="30"/>
  <c r="CB361" i="30"/>
  <c r="CB362" i="30"/>
  <c r="CB311" i="30"/>
  <c r="CB310" i="30"/>
  <c r="CJ361" i="30"/>
  <c r="CJ362" i="30"/>
  <c r="CJ310" i="30"/>
  <c r="CJ311" i="30"/>
  <c r="AO362" i="30"/>
  <c r="AO361" i="30"/>
  <c r="AO310" i="30"/>
  <c r="AO311" i="30"/>
  <c r="CF362" i="30"/>
  <c r="CF361" i="30"/>
  <c r="CF311" i="30"/>
  <c r="CF310" i="30"/>
  <c r="CQ361" i="30"/>
  <c r="CQ362" i="30"/>
  <c r="CQ311" i="30"/>
  <c r="CQ310" i="30"/>
  <c r="BS361" i="30"/>
  <c r="BS362" i="30"/>
  <c r="BS311" i="30"/>
  <c r="BS310" i="30"/>
  <c r="AD311" i="30"/>
  <c r="AD361" i="30"/>
  <c r="AD310" i="30"/>
  <c r="AD362" i="30"/>
  <c r="S355" i="30"/>
  <c r="S361" i="30"/>
  <c r="S362" i="30"/>
  <c r="S311" i="30"/>
  <c r="S310" i="30"/>
  <c r="CM361" i="30"/>
  <c r="CM362" i="30"/>
  <c r="CM311" i="30"/>
  <c r="CM310" i="30"/>
  <c r="AY361" i="30"/>
  <c r="AY362" i="30"/>
  <c r="AY310" i="30"/>
  <c r="AY311" i="30"/>
  <c r="V362" i="30"/>
  <c r="V310" i="30"/>
  <c r="V361" i="30"/>
  <c r="V311" i="30"/>
  <c r="BP362" i="30"/>
  <c r="BP361" i="30"/>
  <c r="BP311" i="30"/>
  <c r="BP310" i="30"/>
  <c r="AG362" i="30"/>
  <c r="AG361" i="30"/>
  <c r="AG310" i="30"/>
  <c r="AG311" i="30"/>
  <c r="AS362" i="30"/>
  <c r="AS361" i="30"/>
  <c r="AS311" i="30"/>
  <c r="AS310" i="30"/>
  <c r="CN361" i="30"/>
  <c r="CN362" i="30"/>
  <c r="CN311" i="30"/>
  <c r="CN310" i="30"/>
  <c r="BC361" i="30"/>
  <c r="BC362" i="30"/>
  <c r="BC310" i="30"/>
  <c r="BC311" i="30"/>
  <c r="AF361" i="30"/>
  <c r="AF362" i="30"/>
  <c r="AF311" i="30"/>
  <c r="AF310" i="30"/>
  <c r="BN361" i="30"/>
  <c r="BN362" i="30"/>
  <c r="BN311" i="30"/>
  <c r="BN310" i="30"/>
  <c r="BY362" i="30"/>
  <c r="BY361" i="30"/>
  <c r="BY311" i="30"/>
  <c r="BY310" i="30"/>
  <c r="BE362" i="30"/>
  <c r="BE361" i="30"/>
  <c r="BE311" i="30"/>
  <c r="BE310" i="30"/>
  <c r="Q362" i="30"/>
  <c r="Q361" i="30"/>
  <c r="Q311" i="30"/>
  <c r="Q310" i="30"/>
  <c r="AQ361" i="30"/>
  <c r="AQ362" i="30"/>
  <c r="AQ311" i="30"/>
  <c r="AQ310" i="30"/>
  <c r="AH361" i="30"/>
  <c r="AH362" i="30"/>
  <c r="AH311" i="30"/>
  <c r="AH310" i="30"/>
  <c r="BB361" i="30"/>
  <c r="BB362" i="30"/>
  <c r="BB311" i="30"/>
  <c r="BB310" i="30"/>
  <c r="BJ362" i="30"/>
  <c r="BJ310" i="30"/>
  <c r="BJ361" i="30"/>
  <c r="BJ311" i="30"/>
  <c r="BX361" i="30"/>
  <c r="BX362" i="30"/>
  <c r="BX311" i="30"/>
  <c r="BX310" i="30"/>
  <c r="R361" i="30"/>
  <c r="R362" i="30"/>
  <c r="R311" i="30"/>
  <c r="R310" i="30"/>
  <c r="BA362" i="30"/>
  <c r="BA361" i="30"/>
  <c r="BA311" i="30"/>
  <c r="BA310" i="30"/>
  <c r="BV361" i="30"/>
  <c r="BV362" i="30"/>
  <c r="BV311" i="30"/>
  <c r="BV310" i="30"/>
  <c r="CD361" i="30"/>
  <c r="CD362" i="30"/>
  <c r="CD311" i="30"/>
  <c r="CD310" i="30"/>
  <c r="K361" i="30"/>
  <c r="K362" i="30"/>
  <c r="K311" i="30"/>
  <c r="K310" i="30"/>
  <c r="BU354" i="30"/>
  <c r="BU362" i="30"/>
  <c r="BU361" i="30"/>
  <c r="BU311" i="30"/>
  <c r="BU310" i="30"/>
  <c r="AZ361" i="30"/>
  <c r="AZ362" i="30"/>
  <c r="AZ311" i="30"/>
  <c r="AZ310" i="30"/>
  <c r="BH362" i="30"/>
  <c r="BH361" i="30"/>
  <c r="BH311" i="30"/>
  <c r="BH310" i="30"/>
  <c r="AL361" i="30"/>
  <c r="AL311" i="30"/>
  <c r="AL310" i="30"/>
  <c r="AL362" i="30"/>
  <c r="BR310" i="30"/>
  <c r="BR361" i="30"/>
  <c r="BR362" i="30"/>
  <c r="BR311" i="30"/>
  <c r="AJ361" i="30"/>
  <c r="AJ362" i="30"/>
  <c r="AJ311" i="30"/>
  <c r="AJ310" i="30"/>
  <c r="AR362" i="30"/>
  <c r="AR361" i="30"/>
  <c r="AR311" i="30"/>
  <c r="AR310" i="30"/>
  <c r="BK361" i="30"/>
  <c r="BK362" i="30"/>
  <c r="BK311" i="30"/>
  <c r="BK310" i="30"/>
  <c r="CS362" i="30"/>
  <c r="CS361" i="30"/>
  <c r="CS310" i="30"/>
  <c r="CS311" i="30"/>
  <c r="AU361" i="30"/>
  <c r="AU362" i="30"/>
  <c r="AU311" i="30"/>
  <c r="AU310" i="30"/>
  <c r="G361" i="30"/>
  <c r="G362" i="30"/>
  <c r="G311" i="30"/>
  <c r="G310" i="30"/>
  <c r="AV361" i="30"/>
  <c r="AV362" i="30"/>
  <c r="AV310" i="30"/>
  <c r="AV311" i="30"/>
  <c r="H362" i="30"/>
  <c r="H361" i="30"/>
  <c r="H311" i="30"/>
  <c r="H310" i="30"/>
  <c r="X361" i="30"/>
  <c r="X362" i="30"/>
  <c r="X311" i="30"/>
  <c r="X310" i="30"/>
  <c r="BM362" i="30"/>
  <c r="BM361" i="30"/>
  <c r="BM311" i="30"/>
  <c r="BM310" i="30"/>
  <c r="CC362" i="30"/>
  <c r="CC361" i="30"/>
  <c r="CC311" i="30"/>
  <c r="CC310" i="30"/>
  <c r="AE361" i="30"/>
  <c r="AE362" i="30"/>
  <c r="AE311" i="30"/>
  <c r="AE310" i="30"/>
  <c r="Z361" i="30"/>
  <c r="Z362" i="30"/>
  <c r="Z310" i="30"/>
  <c r="Z311" i="30"/>
  <c r="BI362" i="30"/>
  <c r="BI361" i="30"/>
  <c r="BI311" i="30"/>
  <c r="BI310" i="30"/>
  <c r="CL361" i="30"/>
  <c r="CL362" i="30"/>
  <c r="CL310" i="30"/>
  <c r="CL311" i="30"/>
  <c r="BW361" i="30"/>
  <c r="BW362" i="30"/>
  <c r="BW311" i="30"/>
  <c r="BW310" i="30"/>
  <c r="CE361" i="30"/>
  <c r="CE362" i="30"/>
  <c r="CE311" i="30"/>
  <c r="CE310" i="30"/>
  <c r="AT362" i="30"/>
  <c r="AT311" i="30"/>
  <c r="AT361" i="30"/>
  <c r="AT310" i="30"/>
  <c r="BG361" i="30"/>
  <c r="BG362" i="30"/>
  <c r="BG310" i="30"/>
  <c r="BG311" i="30"/>
  <c r="BO361" i="30"/>
  <c r="BO362" i="30"/>
  <c r="BO311" i="30"/>
  <c r="BO310" i="30"/>
  <c r="O361" i="30"/>
  <c r="O362" i="30"/>
  <c r="O311" i="30"/>
  <c r="O310" i="30"/>
  <c r="AN361" i="30"/>
  <c r="AN362" i="30"/>
  <c r="AN311" i="30"/>
  <c r="AN310" i="30"/>
  <c r="CA361" i="30"/>
  <c r="CA362" i="30"/>
  <c r="CA311" i="30"/>
  <c r="CA310" i="30"/>
  <c r="AM361" i="30"/>
  <c r="AM362" i="30"/>
  <c r="AM311" i="30"/>
  <c r="AM310" i="30"/>
  <c r="U362" i="30"/>
  <c r="U361" i="30"/>
  <c r="U310" i="30"/>
  <c r="U311" i="30"/>
  <c r="CO362" i="30"/>
  <c r="CO361" i="30"/>
  <c r="CO311" i="30"/>
  <c r="CO310" i="30"/>
  <c r="P361" i="30"/>
  <c r="P362" i="30"/>
  <c r="P311" i="30"/>
  <c r="P310" i="30"/>
  <c r="AI361" i="30"/>
  <c r="AI362" i="30"/>
  <c r="AI310" i="30"/>
  <c r="AI311" i="30"/>
  <c r="AK362" i="30"/>
  <c r="AK361" i="30"/>
  <c r="AK311" i="30"/>
  <c r="AK310" i="30"/>
  <c r="BT361" i="30"/>
  <c r="BT362" i="30"/>
  <c r="BT311" i="30"/>
  <c r="BT310" i="30"/>
  <c r="L361" i="30"/>
  <c r="L362" i="30"/>
  <c r="L311" i="30"/>
  <c r="L310" i="30"/>
  <c r="T361" i="30"/>
  <c r="T362" i="30"/>
  <c r="T311" i="30"/>
  <c r="T310" i="30"/>
  <c r="AW362" i="30"/>
  <c r="AW361" i="30"/>
  <c r="AW310" i="30"/>
  <c r="AW311" i="30"/>
  <c r="AX361" i="30"/>
  <c r="AX362" i="30"/>
  <c r="AX311" i="30"/>
  <c r="AX310" i="30"/>
  <c r="W361" i="30"/>
  <c r="W362" i="30"/>
  <c r="W311" i="30"/>
  <c r="W310" i="30"/>
  <c r="J361" i="30"/>
  <c r="J362" i="30"/>
  <c r="J311" i="30"/>
  <c r="J310" i="30"/>
  <c r="AA361" i="30"/>
  <c r="AA362" i="30"/>
  <c r="AA311" i="30"/>
  <c r="AA310" i="30"/>
  <c r="CI361" i="30"/>
  <c r="CI362" i="30"/>
  <c r="CI311" i="30"/>
  <c r="CI310" i="30"/>
  <c r="I351" i="30"/>
  <c r="I362" i="30"/>
  <c r="I361" i="30"/>
  <c r="I311" i="30"/>
  <c r="I310" i="30"/>
  <c r="CA361" i="33"/>
  <c r="CA362" i="33"/>
  <c r="CA311" i="33"/>
  <c r="CA310" i="33"/>
  <c r="CQ361" i="33"/>
  <c r="CQ362" i="33"/>
  <c r="CQ311" i="33"/>
  <c r="CQ310" i="33"/>
  <c r="BQ362" i="33"/>
  <c r="BQ311" i="33"/>
  <c r="BQ310" i="33"/>
  <c r="BQ361" i="33"/>
  <c r="AL361" i="33"/>
  <c r="AL362" i="33"/>
  <c r="AL310" i="33"/>
  <c r="AL311" i="33"/>
  <c r="P361" i="33"/>
  <c r="P362" i="33"/>
  <c r="P311" i="33"/>
  <c r="P310" i="33"/>
  <c r="AM361" i="33"/>
  <c r="AM362" i="33"/>
  <c r="AM311" i="33"/>
  <c r="AM310" i="33"/>
  <c r="AO362" i="33"/>
  <c r="AO311" i="33"/>
  <c r="AO310" i="33"/>
  <c r="AO361" i="33"/>
  <c r="BB361" i="33"/>
  <c r="BB362" i="33"/>
  <c r="BB310" i="33"/>
  <c r="BB311" i="33"/>
  <c r="AU361" i="33"/>
  <c r="AU362" i="33"/>
  <c r="AU311" i="33"/>
  <c r="AU310" i="33"/>
  <c r="AS362" i="33"/>
  <c r="AS311" i="33"/>
  <c r="AS310" i="33"/>
  <c r="AS361" i="33"/>
  <c r="K361" i="33"/>
  <c r="K362" i="33"/>
  <c r="K311" i="33"/>
  <c r="K310" i="33"/>
  <c r="CS362" i="33"/>
  <c r="CS311" i="33"/>
  <c r="CS310" i="33"/>
  <c r="CS361" i="33"/>
  <c r="AW362" i="33"/>
  <c r="AW311" i="33"/>
  <c r="AW310" i="33"/>
  <c r="AW361" i="33"/>
  <c r="R361" i="33"/>
  <c r="R362" i="33"/>
  <c r="R310" i="33"/>
  <c r="R311" i="33"/>
  <c r="AR361" i="33"/>
  <c r="AR362" i="33"/>
  <c r="AR311" i="33"/>
  <c r="AR310" i="33"/>
  <c r="AQ361" i="33"/>
  <c r="AQ362" i="33"/>
  <c r="AQ311" i="33"/>
  <c r="AQ310" i="33"/>
  <c r="O361" i="33"/>
  <c r="O362" i="33"/>
  <c r="O311" i="33"/>
  <c r="O310" i="33"/>
  <c r="BW361" i="33"/>
  <c r="BW362" i="33"/>
  <c r="BW311" i="33"/>
  <c r="BW310" i="33"/>
  <c r="T361" i="33"/>
  <c r="T362" i="33"/>
  <c r="T311" i="33"/>
  <c r="T310" i="33"/>
  <c r="BG361" i="33"/>
  <c r="BG362" i="33"/>
  <c r="BG311" i="33"/>
  <c r="BG310" i="33"/>
  <c r="BJ361" i="33"/>
  <c r="BJ362" i="33"/>
  <c r="BJ310" i="33"/>
  <c r="BJ311" i="33"/>
  <c r="BS361" i="33"/>
  <c r="BS362" i="33"/>
  <c r="BS311" i="33"/>
  <c r="BS310" i="33"/>
  <c r="CO362" i="33"/>
  <c r="CO311" i="33"/>
  <c r="CO310" i="33"/>
  <c r="CO361" i="33"/>
  <c r="AV361" i="33"/>
  <c r="AV362" i="33"/>
  <c r="AV311" i="33"/>
  <c r="AV310" i="33"/>
  <c r="BT361" i="33"/>
  <c r="BT362" i="33"/>
  <c r="BT311" i="33"/>
  <c r="BT310" i="33"/>
  <c r="Z361" i="33"/>
  <c r="Z362" i="33"/>
  <c r="Z311" i="33"/>
  <c r="Z310" i="33"/>
  <c r="CR361" i="33"/>
  <c r="CR362" i="33"/>
  <c r="CR311" i="33"/>
  <c r="CR310" i="33"/>
  <c r="BM362" i="33"/>
  <c r="BM311" i="33"/>
  <c r="BM310" i="33"/>
  <c r="BM361" i="33"/>
  <c r="W361" i="33"/>
  <c r="W362" i="33"/>
  <c r="W311" i="33"/>
  <c r="W310" i="33"/>
  <c r="CH361" i="33"/>
  <c r="CH362" i="33"/>
  <c r="CH310" i="33"/>
  <c r="CH311" i="33"/>
  <c r="BO361" i="33"/>
  <c r="BO362" i="33"/>
  <c r="BO311" i="33"/>
  <c r="BO310" i="33"/>
  <c r="BD361" i="33"/>
  <c r="BD362" i="33"/>
  <c r="BD311" i="33"/>
  <c r="BD310" i="33"/>
  <c r="N361" i="33"/>
  <c r="N362" i="33"/>
  <c r="N310" i="33"/>
  <c r="N311" i="33"/>
  <c r="BN361" i="33"/>
  <c r="BN362" i="33"/>
  <c r="BN310" i="33"/>
  <c r="BN311" i="33"/>
  <c r="BV361" i="33"/>
  <c r="BV362" i="33"/>
  <c r="BV311" i="33"/>
  <c r="BV310" i="33"/>
  <c r="CD361" i="33"/>
  <c r="CD362" i="33"/>
  <c r="CD310" i="33"/>
  <c r="CD311" i="33"/>
  <c r="AB361" i="33"/>
  <c r="AB362" i="33"/>
  <c r="AB311" i="33"/>
  <c r="AB310" i="33"/>
  <c r="CG362" i="33"/>
  <c r="CG311" i="33"/>
  <c r="CG310" i="33"/>
  <c r="CG361" i="33"/>
  <c r="CM361" i="33"/>
  <c r="CM362" i="33"/>
  <c r="CM311" i="33"/>
  <c r="CM310" i="33"/>
  <c r="V361" i="33"/>
  <c r="V362" i="33"/>
  <c r="V310" i="33"/>
  <c r="V311" i="33"/>
  <c r="BU362" i="33"/>
  <c r="BU311" i="33"/>
  <c r="BU310" i="33"/>
  <c r="BU361" i="33"/>
  <c r="CP350" i="33"/>
  <c r="CP361" i="33"/>
  <c r="CP362" i="33"/>
  <c r="CP311" i="33"/>
  <c r="CP310" i="33"/>
  <c r="AE361" i="33"/>
  <c r="AE362" i="33"/>
  <c r="AE311" i="33"/>
  <c r="AE310" i="33"/>
  <c r="BK361" i="33"/>
  <c r="BK362" i="33"/>
  <c r="BK311" i="33"/>
  <c r="BK310" i="33"/>
  <c r="CF361" i="33"/>
  <c r="CF362" i="33"/>
  <c r="CF311" i="33"/>
  <c r="CF310" i="33"/>
  <c r="AJ361" i="33"/>
  <c r="AJ362" i="33"/>
  <c r="AJ311" i="33"/>
  <c r="AJ310" i="33"/>
  <c r="AC362" i="33"/>
  <c r="AC311" i="33"/>
  <c r="AC310" i="33"/>
  <c r="AC361" i="33"/>
  <c r="BI362" i="33"/>
  <c r="BI311" i="33"/>
  <c r="BI310" i="33"/>
  <c r="BI361" i="33"/>
  <c r="BF361" i="33"/>
  <c r="BF362" i="33"/>
  <c r="BF311" i="33"/>
  <c r="BF310" i="33"/>
  <c r="H361" i="33"/>
  <c r="H362" i="33"/>
  <c r="H311" i="33"/>
  <c r="H310" i="33"/>
  <c r="BX361" i="33"/>
  <c r="BX362" i="33"/>
  <c r="BX311" i="33"/>
  <c r="BX310" i="33"/>
  <c r="AD361" i="33"/>
  <c r="AD362" i="33"/>
  <c r="AD310" i="33"/>
  <c r="AD311" i="33"/>
  <c r="BL361" i="33"/>
  <c r="BL362" i="33"/>
  <c r="BL311" i="33"/>
  <c r="BL310" i="33"/>
  <c r="BA362" i="33"/>
  <c r="BA311" i="33"/>
  <c r="BA310" i="33"/>
  <c r="BA361" i="33"/>
  <c r="BY362" i="33"/>
  <c r="BY311" i="33"/>
  <c r="BY310" i="33"/>
  <c r="BY361" i="33"/>
  <c r="Y362" i="33"/>
  <c r="Y311" i="33"/>
  <c r="Y361" i="33"/>
  <c r="Y310" i="33"/>
  <c r="BH361" i="33"/>
  <c r="BH362" i="33"/>
  <c r="BH311" i="33"/>
  <c r="BH310" i="33"/>
  <c r="AG362" i="33"/>
  <c r="AG311" i="33"/>
  <c r="AG361" i="33"/>
  <c r="AG310" i="33"/>
  <c r="CB361" i="33"/>
  <c r="CB362" i="33"/>
  <c r="CB311" i="33"/>
  <c r="CB310" i="33"/>
  <c r="BP361" i="33"/>
  <c r="BP362" i="33"/>
  <c r="BP311" i="33"/>
  <c r="BP310" i="33"/>
  <c r="CI361" i="33"/>
  <c r="CI362" i="33"/>
  <c r="CI311" i="33"/>
  <c r="CI310" i="33"/>
  <c r="I362" i="33"/>
  <c r="I311" i="33"/>
  <c r="I361" i="33"/>
  <c r="I310" i="33"/>
  <c r="BZ361" i="33"/>
  <c r="BZ362" i="33"/>
  <c r="BZ310" i="33"/>
  <c r="BZ311" i="33"/>
  <c r="Q362" i="33"/>
  <c r="Q311" i="33"/>
  <c r="Q310" i="33"/>
  <c r="Q361" i="33"/>
  <c r="AY361" i="33"/>
  <c r="AY362" i="33"/>
  <c r="AY311" i="33"/>
  <c r="AY310" i="33"/>
  <c r="U362" i="33"/>
  <c r="U311" i="33"/>
  <c r="U361" i="33"/>
  <c r="U310" i="33"/>
  <c r="AP361" i="33"/>
  <c r="AP362" i="33"/>
  <c r="AP311" i="33"/>
  <c r="AP310" i="33"/>
  <c r="CK362" i="33"/>
  <c r="CK311" i="33"/>
  <c r="CK310" i="33"/>
  <c r="CK361" i="33"/>
  <c r="CN361" i="33"/>
  <c r="CN362" i="33"/>
  <c r="CN311" i="33"/>
  <c r="CN310" i="33"/>
  <c r="AI361" i="33"/>
  <c r="AI362" i="33"/>
  <c r="AI311" i="33"/>
  <c r="AI310" i="33"/>
  <c r="CJ361" i="33"/>
  <c r="CJ362" i="33"/>
  <c r="CJ311" i="33"/>
  <c r="CJ310" i="33"/>
  <c r="S361" i="33"/>
  <c r="S362" i="33"/>
  <c r="S311" i="33"/>
  <c r="S310" i="33"/>
  <c r="AX361" i="33"/>
  <c r="AX362" i="33"/>
  <c r="AX310" i="33"/>
  <c r="AX311" i="33"/>
  <c r="M362" i="33"/>
  <c r="M311" i="33"/>
  <c r="M310" i="33"/>
  <c r="M361" i="33"/>
  <c r="BE362" i="33"/>
  <c r="BE311" i="33"/>
  <c r="BE310" i="33"/>
  <c r="BE361" i="33"/>
  <c r="AF361" i="33"/>
  <c r="AF362" i="33"/>
  <c r="AF311" i="33"/>
  <c r="AF310" i="33"/>
  <c r="CE361" i="33"/>
  <c r="CE362" i="33"/>
  <c r="CE311" i="33"/>
  <c r="CE310" i="33"/>
  <c r="AA361" i="33"/>
  <c r="AA362" i="33"/>
  <c r="AA311" i="33"/>
  <c r="AA310" i="33"/>
  <c r="L361" i="33"/>
  <c r="L362" i="33"/>
  <c r="L311" i="33"/>
  <c r="L310" i="33"/>
  <c r="AT361" i="33"/>
  <c r="AT362" i="33"/>
  <c r="AT310" i="33"/>
  <c r="AT311" i="33"/>
  <c r="BR361" i="33"/>
  <c r="BR362" i="33"/>
  <c r="BR310" i="33"/>
  <c r="BR311" i="33"/>
  <c r="CL361" i="33"/>
  <c r="CL362" i="33"/>
  <c r="CL311" i="33"/>
  <c r="CL310" i="33"/>
  <c r="AK362" i="33"/>
  <c r="AK311" i="33"/>
  <c r="AK310" i="33"/>
  <c r="AK361" i="33"/>
  <c r="J361" i="33"/>
  <c r="J311" i="33"/>
  <c r="J310" i="33"/>
  <c r="J362" i="33"/>
  <c r="AH361" i="33"/>
  <c r="AH362" i="33"/>
  <c r="AH310" i="33"/>
  <c r="AH311" i="33"/>
  <c r="AN361" i="33"/>
  <c r="AN362" i="33"/>
  <c r="AN311" i="33"/>
  <c r="AN310" i="33"/>
  <c r="G361" i="33"/>
  <c r="G362" i="33"/>
  <c r="G311" i="33"/>
  <c r="G310" i="33"/>
  <c r="BC361" i="33"/>
  <c r="BC362" i="33"/>
  <c r="BC311" i="33"/>
  <c r="BC310" i="33"/>
  <c r="X361" i="33"/>
  <c r="X362" i="33"/>
  <c r="X311" i="33"/>
  <c r="X310" i="33"/>
  <c r="AZ361" i="33"/>
  <c r="AZ362" i="33"/>
  <c r="AZ311" i="33"/>
  <c r="AZ310" i="33"/>
  <c r="CC362" i="33"/>
  <c r="CC311" i="33"/>
  <c r="CC310" i="33"/>
  <c r="CC361" i="33"/>
  <c r="G137" i="10"/>
  <c r="I11" i="20"/>
  <c r="F69" i="21"/>
  <c r="H210" i="21"/>
  <c r="D164" i="21"/>
  <c r="F164" i="21" s="1"/>
  <c r="F63" i="21"/>
  <c r="F166" i="21"/>
  <c r="H26" i="21"/>
  <c r="E190" i="15"/>
  <c r="F190" i="15"/>
  <c r="E238" i="15"/>
  <c r="F237" i="15"/>
  <c r="E237" i="15"/>
  <c r="J10" i="20"/>
  <c r="I10" i="20"/>
  <c r="L10" i="20"/>
  <c r="K10" i="20"/>
  <c r="H65" i="21"/>
  <c r="D94" i="21"/>
  <c r="H94" i="21" s="1"/>
  <c r="F290" i="32"/>
  <c r="AX331" i="34"/>
  <c r="H67" i="21"/>
  <c r="D24" i="21"/>
  <c r="H24" i="21" s="1"/>
  <c r="F28" i="21"/>
  <c r="D61" i="21"/>
  <c r="E299" i="30"/>
  <c r="CE330" i="30"/>
  <c r="F303" i="33"/>
  <c r="F190" i="33"/>
  <c r="G281" i="10"/>
  <c r="F298" i="15"/>
  <c r="F299" i="34"/>
  <c r="F290" i="33"/>
  <c r="CE349" i="30"/>
  <c r="G260" i="10"/>
  <c r="S323" i="30"/>
  <c r="S350" i="30"/>
  <c r="S336" i="30"/>
  <c r="O343" i="34"/>
  <c r="F190" i="32"/>
  <c r="CE314" i="30"/>
  <c r="CE333" i="30"/>
  <c r="CE351" i="30"/>
  <c r="CE346" i="30"/>
  <c r="CE332" i="30"/>
  <c r="I346" i="30"/>
  <c r="CE327" i="30"/>
  <c r="CE317" i="30"/>
  <c r="CE348" i="30"/>
  <c r="I312" i="30"/>
  <c r="CC341" i="34"/>
  <c r="I339" i="30"/>
  <c r="CC334" i="34"/>
  <c r="CC329" i="34"/>
  <c r="CC342" i="34"/>
  <c r="CC327" i="34"/>
  <c r="CC347" i="34"/>
  <c r="CC319" i="34"/>
  <c r="CC325" i="34"/>
  <c r="CC353" i="34"/>
  <c r="CC313" i="34"/>
  <c r="CC315" i="34"/>
  <c r="CC318" i="34"/>
  <c r="CC321" i="34"/>
  <c r="CC324" i="34"/>
  <c r="CC332" i="34"/>
  <c r="CC340" i="34"/>
  <c r="CC331" i="34"/>
  <c r="CC344" i="34"/>
  <c r="CC348" i="34"/>
  <c r="CC349" i="34"/>
  <c r="CC357" i="34"/>
  <c r="CC354" i="34"/>
  <c r="CC312" i="34"/>
  <c r="CC317" i="34"/>
  <c r="CC326" i="34"/>
  <c r="CC322" i="34"/>
  <c r="CC338" i="34"/>
  <c r="CC336" i="34"/>
  <c r="CC333" i="34"/>
  <c r="CC335" i="34"/>
  <c r="CC343" i="34"/>
  <c r="CC350" i="34"/>
  <c r="CC352" i="34"/>
  <c r="CC356" i="34"/>
  <c r="CC316" i="34"/>
  <c r="CC314" i="34"/>
  <c r="CC328" i="34"/>
  <c r="CC320" i="34"/>
  <c r="CC323" i="34"/>
  <c r="CC330" i="34"/>
  <c r="CC337" i="34"/>
  <c r="CC339" i="34"/>
  <c r="CC346" i="34"/>
  <c r="CC345" i="34"/>
  <c r="CC351" i="34"/>
  <c r="CE315" i="30"/>
  <c r="CE347" i="30"/>
  <c r="CE318" i="30"/>
  <c r="CE350" i="30"/>
  <c r="CE337" i="30"/>
  <c r="CE336" i="30"/>
  <c r="CE355" i="30"/>
  <c r="CE343" i="30"/>
  <c r="CE335" i="30"/>
  <c r="CE324" i="30"/>
  <c r="CE331" i="30"/>
  <c r="CE326" i="30"/>
  <c r="CE342" i="30"/>
  <c r="CE313" i="30"/>
  <c r="CE329" i="30"/>
  <c r="CE345" i="30"/>
  <c r="CE328" i="30"/>
  <c r="CE344" i="30"/>
  <c r="I345" i="30"/>
  <c r="I338" i="30"/>
  <c r="I328" i="30"/>
  <c r="I355" i="30"/>
  <c r="CE319" i="30"/>
  <c r="CE339" i="30"/>
  <c r="CE334" i="30"/>
  <c r="CE321" i="30"/>
  <c r="CE353" i="30"/>
  <c r="CE352" i="30"/>
  <c r="CE316" i="30"/>
  <c r="CE320" i="30"/>
  <c r="CE323" i="30"/>
  <c r="CE312" i="30"/>
  <c r="CE322" i="30"/>
  <c r="CE338" i="30"/>
  <c r="CE354" i="30"/>
  <c r="CE325" i="30"/>
  <c r="CE341" i="30"/>
  <c r="CE357" i="30"/>
  <c r="CE340" i="30"/>
  <c r="CE356" i="30"/>
  <c r="I322" i="30"/>
  <c r="I329" i="30"/>
  <c r="I344" i="30"/>
  <c r="O354" i="34"/>
  <c r="O316" i="34"/>
  <c r="O322" i="34"/>
  <c r="O326" i="34"/>
  <c r="O338" i="34"/>
  <c r="S351" i="30"/>
  <c r="S321" i="30"/>
  <c r="S352" i="30"/>
  <c r="S316" i="30"/>
  <c r="S318" i="30"/>
  <c r="S337" i="30"/>
  <c r="S320" i="30"/>
  <c r="S334" i="30"/>
  <c r="S353" i="30"/>
  <c r="S343" i="30"/>
  <c r="S335" i="30"/>
  <c r="S324" i="30"/>
  <c r="S312" i="30"/>
  <c r="S322" i="30"/>
  <c r="S338" i="30"/>
  <c r="S354" i="30"/>
  <c r="S325" i="30"/>
  <c r="S341" i="30"/>
  <c r="S357" i="30"/>
  <c r="S340" i="30"/>
  <c r="S356" i="30"/>
  <c r="S327" i="30"/>
  <c r="S331" i="30"/>
  <c r="S326" i="30"/>
  <c r="S342" i="30"/>
  <c r="S313" i="30"/>
  <c r="S329" i="30"/>
  <c r="S345" i="30"/>
  <c r="S328" i="30"/>
  <c r="S344" i="30"/>
  <c r="BU322" i="30"/>
  <c r="S315" i="30"/>
  <c r="S319" i="30"/>
  <c r="S347" i="30"/>
  <c r="S339" i="30"/>
  <c r="S314" i="30"/>
  <c r="S330" i="30"/>
  <c r="S346" i="30"/>
  <c r="S317" i="30"/>
  <c r="S333" i="30"/>
  <c r="S349" i="30"/>
  <c r="S332" i="30"/>
  <c r="S348" i="30"/>
  <c r="AX313" i="34"/>
  <c r="AX342" i="34"/>
  <c r="O313" i="34"/>
  <c r="O328" i="34"/>
  <c r="O349" i="34"/>
  <c r="AX314" i="34"/>
  <c r="AX348" i="34"/>
  <c r="O317" i="34"/>
  <c r="O336" i="34"/>
  <c r="O350" i="34"/>
  <c r="AX335" i="34"/>
  <c r="AX333" i="34"/>
  <c r="AX326" i="34"/>
  <c r="AX355" i="34"/>
  <c r="AX322" i="34"/>
  <c r="AX334" i="34"/>
  <c r="AX350" i="34"/>
  <c r="AX316" i="34"/>
  <c r="AX321" i="34"/>
  <c r="AX328" i="34"/>
  <c r="AX336" i="34"/>
  <c r="AX347" i="34"/>
  <c r="AX354" i="34"/>
  <c r="AX318" i="34"/>
  <c r="AX320" i="34"/>
  <c r="AX339" i="34"/>
  <c r="AX340" i="34"/>
  <c r="AX349" i="34"/>
  <c r="AX356" i="34"/>
  <c r="AX317" i="34"/>
  <c r="AX315" i="34"/>
  <c r="AX324" i="34"/>
  <c r="AX329" i="34"/>
  <c r="AX325" i="34"/>
  <c r="AX330" i="34"/>
  <c r="AX338" i="34"/>
  <c r="AX346" i="34"/>
  <c r="AX344" i="34"/>
  <c r="AX351" i="34"/>
  <c r="AX352" i="34"/>
  <c r="AX312" i="34"/>
  <c r="AX323" i="34"/>
  <c r="AX319" i="34"/>
  <c r="AX327" i="34"/>
  <c r="AX332" i="34"/>
  <c r="AX337" i="34"/>
  <c r="AX341" i="34"/>
  <c r="AX343" i="34"/>
  <c r="AX345" i="34"/>
  <c r="AX353" i="34"/>
  <c r="AX357" i="34"/>
  <c r="I350" i="30"/>
  <c r="I323" i="30"/>
  <c r="I313" i="30"/>
  <c r="I326" i="30"/>
  <c r="I317" i="30"/>
  <c r="I333" i="30"/>
  <c r="I349" i="30"/>
  <c r="I316" i="30"/>
  <c r="I332" i="30"/>
  <c r="I348" i="30"/>
  <c r="I327" i="30"/>
  <c r="I343" i="30"/>
  <c r="I330" i="30"/>
  <c r="I334" i="30"/>
  <c r="I318" i="30"/>
  <c r="I321" i="30"/>
  <c r="I337" i="30"/>
  <c r="I353" i="30"/>
  <c r="I320" i="30"/>
  <c r="I336" i="30"/>
  <c r="I352" i="30"/>
  <c r="I331" i="30"/>
  <c r="I347" i="30"/>
  <c r="I354" i="30"/>
  <c r="I314" i="30"/>
  <c r="I342" i="30"/>
  <c r="I315" i="30"/>
  <c r="I319" i="30"/>
  <c r="I325" i="30"/>
  <c r="I341" i="30"/>
  <c r="I357" i="30"/>
  <c r="I324" i="30"/>
  <c r="I340" i="30"/>
  <c r="I356" i="30"/>
  <c r="I335" i="30"/>
  <c r="BQ318" i="15"/>
  <c r="BQ345" i="15"/>
  <c r="BQ329" i="15"/>
  <c r="BQ316" i="15"/>
  <c r="BQ341" i="15"/>
  <c r="BQ326" i="15"/>
  <c r="BQ313" i="15"/>
  <c r="BQ333" i="15"/>
  <c r="BQ324" i="15"/>
  <c r="BQ310" i="15"/>
  <c r="BQ330" i="15"/>
  <c r="BQ317" i="15"/>
  <c r="BQ344" i="15"/>
  <c r="BQ328" i="15"/>
  <c r="BQ314" i="15"/>
  <c r="BQ334" i="15"/>
  <c r="BQ325" i="15"/>
  <c r="BQ312" i="15"/>
  <c r="BQ332" i="15"/>
  <c r="BQ340" i="15"/>
  <c r="BQ347" i="15"/>
  <c r="BQ343" i="15"/>
  <c r="BQ323" i="15"/>
  <c r="O315" i="34"/>
  <c r="O319" i="34"/>
  <c r="O327" i="34"/>
  <c r="O323" i="34"/>
  <c r="O335" i="34"/>
  <c r="O331" i="34"/>
  <c r="O340" i="34"/>
  <c r="O347" i="34"/>
  <c r="O353" i="34"/>
  <c r="O348" i="34"/>
  <c r="O356" i="34"/>
  <c r="BQ316" i="34"/>
  <c r="O314" i="34"/>
  <c r="O320" i="34"/>
  <c r="O333" i="34"/>
  <c r="O329" i="34"/>
  <c r="O341" i="34"/>
  <c r="O339" i="34"/>
  <c r="O330" i="34"/>
  <c r="O344" i="34"/>
  <c r="O342" i="34"/>
  <c r="O352" i="34"/>
  <c r="O355" i="34"/>
  <c r="O357" i="34"/>
  <c r="O312" i="34"/>
  <c r="O321" i="34"/>
  <c r="O318" i="34"/>
  <c r="O325" i="34"/>
  <c r="O337" i="34"/>
  <c r="O324" i="34"/>
  <c r="O332" i="34"/>
  <c r="O334" i="34"/>
  <c r="O345" i="34"/>
  <c r="O346" i="34"/>
  <c r="O351" i="34"/>
  <c r="BQ315" i="15"/>
  <c r="BQ319" i="15"/>
  <c r="BQ352" i="15"/>
  <c r="BQ331" i="15"/>
  <c r="BQ335" i="15"/>
  <c r="BQ361" i="15"/>
  <c r="BQ339" i="15"/>
  <c r="BQ356" i="15"/>
  <c r="BQ362" i="15"/>
  <c r="BQ342" i="15"/>
  <c r="BU325" i="30"/>
  <c r="BU340" i="30"/>
  <c r="BQ351" i="15"/>
  <c r="BQ322" i="15"/>
  <c r="BQ338" i="15"/>
  <c r="BQ321" i="15"/>
  <c r="BQ337" i="15"/>
  <c r="BQ320" i="15"/>
  <c r="BQ336" i="15"/>
  <c r="BQ311" i="15"/>
  <c r="BQ327" i="15"/>
  <c r="BQ348" i="15"/>
  <c r="BQ355" i="15"/>
  <c r="BQ354" i="15"/>
  <c r="BQ349" i="15"/>
  <c r="BQ346" i="15"/>
  <c r="BQ353" i="15"/>
  <c r="BQ350" i="15"/>
  <c r="CP318" i="33"/>
  <c r="CP354" i="33"/>
  <c r="BU314" i="30"/>
  <c r="BU341" i="30"/>
  <c r="BU356" i="30"/>
  <c r="BU315" i="30"/>
  <c r="BU357" i="30"/>
  <c r="BU335" i="30"/>
  <c r="BU319" i="30"/>
  <c r="BU324" i="30"/>
  <c r="BU351" i="30"/>
  <c r="BQ334" i="34"/>
  <c r="BQ347" i="34"/>
  <c r="BQ317" i="34"/>
  <c r="BQ346" i="34"/>
  <c r="BQ353" i="34"/>
  <c r="BQ332" i="34"/>
  <c r="BQ329" i="34"/>
  <c r="BQ357" i="34"/>
  <c r="BQ314" i="34"/>
  <c r="BQ325" i="34"/>
  <c r="BQ343" i="34"/>
  <c r="BQ319" i="34"/>
  <c r="BQ330" i="34"/>
  <c r="BQ320" i="34"/>
  <c r="BQ321" i="34"/>
  <c r="BQ340" i="34"/>
  <c r="BQ323" i="34"/>
  <c r="BQ335" i="34"/>
  <c r="BQ333" i="34"/>
  <c r="BQ352" i="34"/>
  <c r="BQ351" i="34"/>
  <c r="BQ349" i="34"/>
  <c r="BQ356" i="34"/>
  <c r="BQ313" i="34"/>
  <c r="BQ318" i="34"/>
  <c r="BQ322" i="34"/>
  <c r="BQ324" i="34"/>
  <c r="BQ336" i="34"/>
  <c r="BQ327" i="34"/>
  <c r="BQ339" i="34"/>
  <c r="BQ337" i="34"/>
  <c r="BQ341" i="34"/>
  <c r="BQ350" i="34"/>
  <c r="BQ355" i="34"/>
  <c r="BQ315" i="34"/>
  <c r="BQ312" i="34"/>
  <c r="BQ326" i="34"/>
  <c r="BQ328" i="34"/>
  <c r="BQ338" i="34"/>
  <c r="BQ331" i="34"/>
  <c r="BQ342" i="34"/>
  <c r="BQ348" i="34"/>
  <c r="BQ344" i="34"/>
  <c r="BQ345" i="34"/>
  <c r="BU345" i="30"/>
  <c r="BU355" i="30"/>
  <c r="BU342" i="30"/>
  <c r="BU338" i="30"/>
  <c r="BU312" i="30"/>
  <c r="BU344" i="30"/>
  <c r="BU350" i="30"/>
  <c r="BU330" i="30"/>
  <c r="BU326" i="30"/>
  <c r="BU317" i="30"/>
  <c r="BU333" i="30"/>
  <c r="BU349" i="30"/>
  <c r="BU316" i="30"/>
  <c r="BU332" i="30"/>
  <c r="BU348" i="30"/>
  <c r="BU327" i="30"/>
  <c r="BU343" i="30"/>
  <c r="BU323" i="30"/>
  <c r="BU346" i="30"/>
  <c r="BU329" i="30"/>
  <c r="BU328" i="30"/>
  <c r="BU339" i="30"/>
  <c r="BU313" i="30"/>
  <c r="BU334" i="30"/>
  <c r="BU318" i="30"/>
  <c r="BU321" i="30"/>
  <c r="BU337" i="30"/>
  <c r="BU353" i="30"/>
  <c r="BU320" i="30"/>
  <c r="BU336" i="30"/>
  <c r="BU352" i="30"/>
  <c r="BU331" i="30"/>
  <c r="BU347" i="30"/>
  <c r="F190" i="34"/>
  <c r="CP321" i="33"/>
  <c r="CP348" i="33"/>
  <c r="E190" i="33"/>
  <c r="E240" i="33" s="1"/>
  <c r="F298" i="34"/>
  <c r="F303" i="30"/>
  <c r="CP312" i="33"/>
  <c r="CP325" i="33"/>
  <c r="CP322" i="33"/>
  <c r="CP352" i="33"/>
  <c r="CP341" i="33"/>
  <c r="CP314" i="33"/>
  <c r="CP329" i="33"/>
  <c r="CP326" i="33"/>
  <c r="CP343" i="33"/>
  <c r="CP345" i="33"/>
  <c r="CP320" i="33"/>
  <c r="CP332" i="33"/>
  <c r="CP330" i="33"/>
  <c r="CP347" i="33"/>
  <c r="CP349" i="33"/>
  <c r="CP324" i="33"/>
  <c r="CP333" i="33"/>
  <c r="CP339" i="33"/>
  <c r="CP351" i="33"/>
  <c r="CP353" i="33"/>
  <c r="CP328" i="33"/>
  <c r="CP319" i="33"/>
  <c r="CP336" i="33"/>
  <c r="CP355" i="33"/>
  <c r="CP357" i="33"/>
  <c r="CP337" i="33"/>
  <c r="CP331" i="33"/>
  <c r="CP340" i="33"/>
  <c r="CP334" i="33"/>
  <c r="CP344" i="33"/>
  <c r="CP342" i="33"/>
  <c r="CP315" i="33"/>
  <c r="CP313" i="33"/>
  <c r="CP323" i="33"/>
  <c r="CP335" i="33"/>
  <c r="CP356" i="33"/>
  <c r="CP346" i="33"/>
  <c r="CP316" i="33"/>
  <c r="CP317" i="33"/>
  <c r="CP327" i="33"/>
  <c r="CP338" i="33"/>
  <c r="F307" i="34"/>
  <c r="F298" i="32"/>
  <c r="F306" i="30"/>
  <c r="F303" i="32"/>
  <c r="F302" i="32"/>
  <c r="E190" i="34"/>
  <c r="E240" i="34" s="1"/>
  <c r="F298" i="33"/>
  <c r="F306" i="34"/>
  <c r="F288" i="15"/>
  <c r="E248" i="15"/>
  <c r="F307" i="32"/>
  <c r="E299" i="33"/>
  <c r="F298" i="31"/>
  <c r="F289" i="33"/>
  <c r="F298" i="30"/>
  <c r="F289" i="30"/>
  <c r="F306" i="33"/>
  <c r="F299" i="32"/>
  <c r="F290" i="30"/>
  <c r="F292" i="34"/>
  <c r="F288" i="31"/>
  <c r="E291" i="33"/>
  <c r="E291" i="30"/>
  <c r="E291" i="31"/>
  <c r="F291" i="31"/>
  <c r="E293" i="30"/>
  <c r="F293" i="30"/>
  <c r="F302" i="34"/>
  <c r="E302" i="15"/>
  <c r="F302" i="15"/>
  <c r="F307" i="15"/>
  <c r="E289" i="31"/>
  <c r="E288" i="32"/>
  <c r="F288" i="30"/>
  <c r="E293" i="32"/>
  <c r="F307" i="30"/>
  <c r="E293" i="15"/>
  <c r="F289" i="32"/>
  <c r="E299" i="31"/>
  <c r="F292" i="30"/>
  <c r="F292" i="15"/>
  <c r="F303" i="34"/>
  <c r="F290" i="15"/>
  <c r="F288" i="33"/>
  <c r="E288" i="33"/>
  <c r="E290" i="34"/>
  <c r="F290" i="34"/>
  <c r="E289" i="34"/>
  <c r="F289" i="34"/>
  <c r="E288" i="34"/>
  <c r="F302" i="33"/>
  <c r="E306" i="31"/>
  <c r="E290" i="31"/>
  <c r="F291" i="15"/>
  <c r="F291" i="34"/>
  <c r="F248" i="15"/>
  <c r="F306" i="32"/>
  <c r="E302" i="31"/>
  <c r="E291" i="15"/>
  <c r="E306" i="15"/>
  <c r="E291" i="32"/>
  <c r="F291" i="32"/>
  <c r="F292" i="33"/>
  <c r="F307" i="33"/>
  <c r="F302" i="30"/>
  <c r="E302" i="30"/>
  <c r="F293" i="31"/>
  <c r="E292" i="15"/>
  <c r="F303" i="31"/>
  <c r="F307" i="31"/>
  <c r="E293" i="33"/>
  <c r="F293" i="33"/>
  <c r="E303" i="15"/>
  <c r="E293" i="34"/>
  <c r="F293" i="34"/>
  <c r="E299" i="15"/>
  <c r="F299" i="15"/>
  <c r="F289" i="15"/>
  <c r="E289" i="15"/>
  <c r="E292" i="31"/>
  <c r="F292" i="31"/>
  <c r="F292" i="32"/>
  <c r="F190" i="31"/>
  <c r="E23" i="10"/>
  <c r="E137" i="10"/>
  <c r="N357" i="34"/>
  <c r="N356" i="34"/>
  <c r="N350" i="34"/>
  <c r="N355" i="34"/>
  <c r="N352" i="34"/>
  <c r="N353" i="34"/>
  <c r="N347" i="34"/>
  <c r="N348" i="34"/>
  <c r="N349" i="34"/>
  <c r="N346" i="34"/>
  <c r="N342" i="34"/>
  <c r="N354" i="34"/>
  <c r="N345" i="34"/>
  <c r="N344" i="34"/>
  <c r="N338" i="34"/>
  <c r="N334" i="34"/>
  <c r="N341" i="34"/>
  <c r="N343" i="34"/>
  <c r="N340" i="34"/>
  <c r="N336" i="34"/>
  <c r="N332" i="34"/>
  <c r="N337" i="34"/>
  <c r="N351" i="34"/>
  <c r="N339" i="34"/>
  <c r="N331" i="34"/>
  <c r="N328" i="34"/>
  <c r="N333" i="34"/>
  <c r="N335" i="34"/>
  <c r="N326" i="34"/>
  <c r="N327" i="34"/>
  <c r="N329" i="34"/>
  <c r="N323" i="34"/>
  <c r="N324" i="34"/>
  <c r="N321" i="34"/>
  <c r="N330" i="34"/>
  <c r="N317" i="34"/>
  <c r="N325" i="34"/>
  <c r="N318" i="34"/>
  <c r="N322" i="34"/>
  <c r="N320" i="34"/>
  <c r="N313" i="34"/>
  <c r="N319" i="34"/>
  <c r="N314" i="34"/>
  <c r="N316" i="34"/>
  <c r="N312" i="34"/>
  <c r="N315" i="34"/>
  <c r="BP357" i="15"/>
  <c r="BP353" i="15"/>
  <c r="BP349" i="15"/>
  <c r="BP354" i="15"/>
  <c r="BP350" i="15"/>
  <c r="BP346" i="15"/>
  <c r="BP361" i="15"/>
  <c r="BP355" i="15"/>
  <c r="BP351" i="15"/>
  <c r="BP347" i="15"/>
  <c r="BP352" i="15"/>
  <c r="BP341" i="15"/>
  <c r="BP362" i="15"/>
  <c r="BP339" i="15"/>
  <c r="BP335" i="15"/>
  <c r="BP331" i="15"/>
  <c r="BP327" i="15"/>
  <c r="BP323" i="15"/>
  <c r="BP319" i="15"/>
  <c r="BP315" i="15"/>
  <c r="BP311" i="15"/>
  <c r="BP348" i="15"/>
  <c r="BP343" i="15"/>
  <c r="BP340" i="15"/>
  <c r="BP336" i="15"/>
  <c r="BP332" i="15"/>
  <c r="BP328" i="15"/>
  <c r="BP324" i="15"/>
  <c r="BP320" i="15"/>
  <c r="BP316" i="15"/>
  <c r="BP312" i="15"/>
  <c r="BP356" i="15"/>
  <c r="BP344" i="15"/>
  <c r="BP342" i="15"/>
  <c r="BP337" i="15"/>
  <c r="BP333" i="15"/>
  <c r="BP329" i="15"/>
  <c r="BP325" i="15"/>
  <c r="BP321" i="15"/>
  <c r="BP317" i="15"/>
  <c r="BP313" i="15"/>
  <c r="BP345" i="15"/>
  <c r="BP338" i="15"/>
  <c r="BP334" i="15"/>
  <c r="BP330" i="15"/>
  <c r="BP326" i="15"/>
  <c r="BP322" i="15"/>
  <c r="BP318" i="15"/>
  <c r="BP314" i="15"/>
  <c r="BP310" i="15"/>
  <c r="BA356" i="34"/>
  <c r="BA357" i="34"/>
  <c r="BA354" i="34"/>
  <c r="BA353" i="34"/>
  <c r="BA349" i="34"/>
  <c r="BA355" i="34"/>
  <c r="BA350" i="34"/>
  <c r="BA351" i="34"/>
  <c r="BA347" i="34"/>
  <c r="BA348" i="34"/>
  <c r="BA352" i="34"/>
  <c r="BA345" i="34"/>
  <c r="BA341" i="34"/>
  <c r="BA343" i="34"/>
  <c r="BA346" i="34"/>
  <c r="BA337" i="34"/>
  <c r="BA333" i="34"/>
  <c r="BA339" i="34"/>
  <c r="BA335" i="34"/>
  <c r="BA342" i="34"/>
  <c r="BA327" i="34"/>
  <c r="BA323" i="34"/>
  <c r="BA334" i="34"/>
  <c r="BA330" i="34"/>
  <c r="BA336" i="34"/>
  <c r="BA340" i="34"/>
  <c r="BA329" i="34"/>
  <c r="BA325" i="34"/>
  <c r="BA344" i="34"/>
  <c r="BA332" i="34"/>
  <c r="BA321" i="34"/>
  <c r="BA338" i="34"/>
  <c r="BA322" i="34"/>
  <c r="BA328" i="34"/>
  <c r="BA324" i="34"/>
  <c r="BA326" i="34"/>
  <c r="BA317" i="34"/>
  <c r="BA331" i="34"/>
  <c r="BA318" i="34"/>
  <c r="BA320" i="34"/>
  <c r="BA316" i="34"/>
  <c r="BA312" i="34"/>
  <c r="BA313" i="34"/>
  <c r="BA314" i="34"/>
  <c r="BA315" i="34"/>
  <c r="BA319" i="34"/>
  <c r="S355" i="34"/>
  <c r="S356" i="34"/>
  <c r="S357" i="34"/>
  <c r="S352" i="34"/>
  <c r="S353" i="34"/>
  <c r="S354" i="34"/>
  <c r="S350" i="34"/>
  <c r="S349" i="34"/>
  <c r="S346" i="34"/>
  <c r="S351" i="34"/>
  <c r="S348" i="34"/>
  <c r="S344" i="34"/>
  <c r="S347" i="34"/>
  <c r="S345" i="34"/>
  <c r="S342" i="34"/>
  <c r="S340" i="34"/>
  <c r="S336" i="34"/>
  <c r="S332" i="34"/>
  <c r="S338" i="34"/>
  <c r="S334" i="34"/>
  <c r="S341" i="34"/>
  <c r="S326" i="34"/>
  <c r="S333" i="34"/>
  <c r="S335" i="34"/>
  <c r="S339" i="34"/>
  <c r="S328" i="34"/>
  <c r="S324" i="34"/>
  <c r="S343" i="34"/>
  <c r="S331" i="34"/>
  <c r="S325" i="34"/>
  <c r="S337" i="34"/>
  <c r="S321" i="34"/>
  <c r="S327" i="34"/>
  <c r="S323" i="34"/>
  <c r="S322" i="34"/>
  <c r="S329" i="34"/>
  <c r="S330" i="34"/>
  <c r="S320" i="34"/>
  <c r="S319" i="34"/>
  <c r="S315" i="34"/>
  <c r="S317" i="34"/>
  <c r="S316" i="34"/>
  <c r="S312" i="34"/>
  <c r="S313" i="34"/>
  <c r="S314" i="34"/>
  <c r="S318" i="34"/>
  <c r="BW362" i="15"/>
  <c r="BW356" i="15"/>
  <c r="BW352" i="15"/>
  <c r="BW357" i="15"/>
  <c r="BW353" i="15"/>
  <c r="BW349" i="15"/>
  <c r="BW345" i="15"/>
  <c r="BW341" i="15"/>
  <c r="BW361" i="15"/>
  <c r="BW355" i="15"/>
  <c r="BW351" i="15"/>
  <c r="BW344" i="15"/>
  <c r="BW338" i="15"/>
  <c r="BW334" i="15"/>
  <c r="BW330" i="15"/>
  <c r="BW326" i="15"/>
  <c r="BW322" i="15"/>
  <c r="BW318" i="15"/>
  <c r="BW314" i="15"/>
  <c r="BW310" i="15"/>
  <c r="BW348" i="15"/>
  <c r="BW339" i="15"/>
  <c r="BW335" i="15"/>
  <c r="BW331" i="15"/>
  <c r="BW327" i="15"/>
  <c r="BW323" i="15"/>
  <c r="BW319" i="15"/>
  <c r="BW315" i="15"/>
  <c r="BW311" i="15"/>
  <c r="BW340" i="15"/>
  <c r="BW336" i="15"/>
  <c r="BW332" i="15"/>
  <c r="BW328" i="15"/>
  <c r="BW324" i="15"/>
  <c r="BW320" i="15"/>
  <c r="BW316" i="15"/>
  <c r="BW312" i="15"/>
  <c r="BW354" i="15"/>
  <c r="BW350" i="15"/>
  <c r="BW343" i="15"/>
  <c r="BW337" i="15"/>
  <c r="BW333" i="15"/>
  <c r="BW329" i="15"/>
  <c r="BW325" i="15"/>
  <c r="BW321" i="15"/>
  <c r="BW317" i="15"/>
  <c r="BW313" i="15"/>
  <c r="BW347" i="15"/>
  <c r="BW346" i="15"/>
  <c r="BW342" i="15"/>
  <c r="BM354" i="34"/>
  <c r="BM355" i="34"/>
  <c r="BM356" i="34"/>
  <c r="BM357" i="34"/>
  <c r="BM351" i="34"/>
  <c r="BM352" i="34"/>
  <c r="BM349" i="34"/>
  <c r="BM353" i="34"/>
  <c r="BM350" i="34"/>
  <c r="BM345" i="34"/>
  <c r="BM348" i="34"/>
  <c r="BM347" i="34"/>
  <c r="BM346" i="34"/>
  <c r="BM343" i="34"/>
  <c r="BM344" i="34"/>
  <c r="BM342" i="34"/>
  <c r="BM339" i="34"/>
  <c r="BM335" i="34"/>
  <c r="BM331" i="34"/>
  <c r="BM337" i="34"/>
  <c r="BM333" i="34"/>
  <c r="BM340" i="34"/>
  <c r="BM325" i="34"/>
  <c r="BM329" i="34"/>
  <c r="BM341" i="34"/>
  <c r="BM336" i="34"/>
  <c r="BM327" i="34"/>
  <c r="BM323" i="34"/>
  <c r="BM338" i="34"/>
  <c r="BM322" i="34"/>
  <c r="BM334" i="34"/>
  <c r="BM320" i="34"/>
  <c r="BM321" i="34"/>
  <c r="BM332" i="34"/>
  <c r="BM318" i="34"/>
  <c r="BM319" i="34"/>
  <c r="BM328" i="34"/>
  <c r="BM326" i="34"/>
  <c r="BM324" i="34"/>
  <c r="BM330" i="34"/>
  <c r="BM317" i="34"/>
  <c r="BM314" i="34"/>
  <c r="BM315" i="34"/>
  <c r="BM316" i="34"/>
  <c r="BM312" i="34"/>
  <c r="BM313" i="34"/>
  <c r="BN362" i="15"/>
  <c r="BN356" i="15"/>
  <c r="BN352" i="15"/>
  <c r="BN348" i="15"/>
  <c r="BN357" i="15"/>
  <c r="BN353" i="15"/>
  <c r="BN349" i="15"/>
  <c r="BN345" i="15"/>
  <c r="BN354" i="15"/>
  <c r="BN350" i="15"/>
  <c r="BN361" i="15"/>
  <c r="BN351" i="15"/>
  <c r="BN355" i="15"/>
  <c r="BN341" i="15"/>
  <c r="BN338" i="15"/>
  <c r="BN334" i="15"/>
  <c r="BN330" i="15"/>
  <c r="BN326" i="15"/>
  <c r="BN322" i="15"/>
  <c r="BN318" i="15"/>
  <c r="BN314" i="15"/>
  <c r="BN310" i="15"/>
  <c r="BN339" i="15"/>
  <c r="BN335" i="15"/>
  <c r="BN331" i="15"/>
  <c r="BN327" i="15"/>
  <c r="BN323" i="15"/>
  <c r="BN319" i="15"/>
  <c r="BN315" i="15"/>
  <c r="BN311" i="15"/>
  <c r="BN347" i="15"/>
  <c r="BN346" i="15"/>
  <c r="BN343" i="15"/>
  <c r="BN340" i="15"/>
  <c r="BN336" i="15"/>
  <c r="BN332" i="15"/>
  <c r="BN328" i="15"/>
  <c r="BN324" i="15"/>
  <c r="BN320" i="15"/>
  <c r="BN316" i="15"/>
  <c r="BN312" i="15"/>
  <c r="BN344" i="15"/>
  <c r="BN342" i="15"/>
  <c r="BN337" i="15"/>
  <c r="BN333" i="15"/>
  <c r="BN329" i="15"/>
  <c r="BN325" i="15"/>
  <c r="BN321" i="15"/>
  <c r="BN317" i="15"/>
  <c r="BN313" i="15"/>
  <c r="AM354" i="15"/>
  <c r="AM350" i="15"/>
  <c r="AM361" i="15"/>
  <c r="AM355" i="15"/>
  <c r="AM351" i="15"/>
  <c r="AM347" i="15"/>
  <c r="AM343" i="15"/>
  <c r="AM362" i="15"/>
  <c r="AM356" i="15"/>
  <c r="AM357" i="15"/>
  <c r="AM353" i="15"/>
  <c r="AM349" i="15"/>
  <c r="AM340" i="15"/>
  <c r="AM336" i="15"/>
  <c r="AM332" i="15"/>
  <c r="AM328" i="15"/>
  <c r="AM324" i="15"/>
  <c r="AM320" i="15"/>
  <c r="AM316" i="15"/>
  <c r="AM312" i="15"/>
  <c r="AM341" i="15"/>
  <c r="AM344" i="15"/>
  <c r="AM337" i="15"/>
  <c r="AM333" i="15"/>
  <c r="AM329" i="15"/>
  <c r="AM325" i="15"/>
  <c r="AM321" i="15"/>
  <c r="AM317" i="15"/>
  <c r="AM313" i="15"/>
  <c r="AM345" i="15"/>
  <c r="AM338" i="15"/>
  <c r="AM334" i="15"/>
  <c r="AM330" i="15"/>
  <c r="AM326" i="15"/>
  <c r="AM322" i="15"/>
  <c r="AM318" i="15"/>
  <c r="AM314" i="15"/>
  <c r="AM310" i="15"/>
  <c r="AM348" i="15"/>
  <c r="AM346" i="15"/>
  <c r="AM339" i="15"/>
  <c r="AM335" i="15"/>
  <c r="AM331" i="15"/>
  <c r="AM327" i="15"/>
  <c r="AM323" i="15"/>
  <c r="AM319" i="15"/>
  <c r="AM315" i="15"/>
  <c r="AM311" i="15"/>
  <c r="AM352" i="15"/>
  <c r="AM342" i="15"/>
  <c r="CD356" i="31"/>
  <c r="CD352" i="31"/>
  <c r="CD348" i="31"/>
  <c r="CD344" i="31"/>
  <c r="CD340" i="31"/>
  <c r="CD336" i="31"/>
  <c r="CD332" i="31"/>
  <c r="CD357" i="31"/>
  <c r="CD353" i="31"/>
  <c r="CD349" i="31"/>
  <c r="CD345" i="31"/>
  <c r="CD341" i="31"/>
  <c r="CD337" i="31"/>
  <c r="CD333" i="31"/>
  <c r="CD354" i="31"/>
  <c r="CD350" i="31"/>
  <c r="CD346" i="31"/>
  <c r="CD342" i="31"/>
  <c r="CD338" i="31"/>
  <c r="CD334" i="31"/>
  <c r="CD330" i="31"/>
  <c r="CD355" i="31"/>
  <c r="CD351" i="31"/>
  <c r="CD347" i="31"/>
  <c r="CD343" i="31"/>
  <c r="CD339" i="31"/>
  <c r="CD335" i="31"/>
  <c r="CD325" i="31"/>
  <c r="CD320" i="31"/>
  <c r="CD316" i="31"/>
  <c r="CD312" i="31"/>
  <c r="CD327" i="31"/>
  <c r="CD324" i="31"/>
  <c r="CD321" i="31"/>
  <c r="CD317" i="31"/>
  <c r="CD313" i="31"/>
  <c r="CD329" i="31"/>
  <c r="CD326" i="31"/>
  <c r="CD322" i="31"/>
  <c r="CD318" i="31"/>
  <c r="CD314" i="31"/>
  <c r="CD331" i="31"/>
  <c r="CD323" i="31"/>
  <c r="CD319" i="31"/>
  <c r="CD315" i="31"/>
  <c r="CD328" i="31"/>
  <c r="M357" i="33"/>
  <c r="M353" i="33"/>
  <c r="M349" i="33"/>
  <c r="M345" i="33"/>
  <c r="M341" i="33"/>
  <c r="M354" i="33"/>
  <c r="M350" i="33"/>
  <c r="M346" i="33"/>
  <c r="M342" i="33"/>
  <c r="M338" i="33"/>
  <c r="M334" i="33"/>
  <c r="M355" i="33"/>
  <c r="M351" i="33"/>
  <c r="M347" i="33"/>
  <c r="M343" i="33"/>
  <c r="M339" i="33"/>
  <c r="M348" i="33"/>
  <c r="M330" i="33"/>
  <c r="M326" i="33"/>
  <c r="M322" i="33"/>
  <c r="M318" i="33"/>
  <c r="M314" i="33"/>
  <c r="M337" i="33"/>
  <c r="M356" i="33"/>
  <c r="M340" i="33"/>
  <c r="M331" i="33"/>
  <c r="M327" i="33"/>
  <c r="M323" i="33"/>
  <c r="M319" i="33"/>
  <c r="M315" i="33"/>
  <c r="M344" i="33"/>
  <c r="M332" i="33"/>
  <c r="M328" i="33"/>
  <c r="M324" i="33"/>
  <c r="M320" i="33"/>
  <c r="M316" i="33"/>
  <c r="M352" i="33"/>
  <c r="M336" i="33"/>
  <c r="M335" i="33"/>
  <c r="M321" i="33"/>
  <c r="M333" i="33"/>
  <c r="M312" i="33"/>
  <c r="M313" i="33"/>
  <c r="M329" i="33"/>
  <c r="M325" i="33"/>
  <c r="M317" i="33"/>
  <c r="AL356" i="30"/>
  <c r="AL352" i="30"/>
  <c r="AL348" i="30"/>
  <c r="AL344" i="30"/>
  <c r="AL340" i="30"/>
  <c r="AL336" i="30"/>
  <c r="AL332" i="30"/>
  <c r="AL328" i="30"/>
  <c r="AL324" i="30"/>
  <c r="AL320" i="30"/>
  <c r="AL316" i="30"/>
  <c r="AL357" i="30"/>
  <c r="AL353" i="30"/>
  <c r="AL349" i="30"/>
  <c r="AL345" i="30"/>
  <c r="AL341" i="30"/>
  <c r="AL337" i="30"/>
  <c r="AL333" i="30"/>
  <c r="AL329" i="30"/>
  <c r="AL325" i="30"/>
  <c r="AL321" i="30"/>
  <c r="AL317" i="30"/>
  <c r="AL354" i="30"/>
  <c r="AL350" i="30"/>
  <c r="AL346" i="30"/>
  <c r="AL342" i="30"/>
  <c r="AL338" i="30"/>
  <c r="AL334" i="30"/>
  <c r="AL330" i="30"/>
  <c r="AL326" i="30"/>
  <c r="AL322" i="30"/>
  <c r="AL318" i="30"/>
  <c r="AL314" i="30"/>
  <c r="AL355" i="30"/>
  <c r="AL351" i="30"/>
  <c r="AL347" i="30"/>
  <c r="AL343" i="30"/>
  <c r="AL339" i="30"/>
  <c r="AL335" i="30"/>
  <c r="AL331" i="30"/>
  <c r="AL327" i="30"/>
  <c r="AL323" i="30"/>
  <c r="AL319" i="30"/>
  <c r="AL315" i="30"/>
  <c r="AL312" i="30"/>
  <c r="AL313" i="30"/>
  <c r="BR356" i="30"/>
  <c r="BR352" i="30"/>
  <c r="BR348" i="30"/>
  <c r="BR344" i="30"/>
  <c r="BR340" i="30"/>
  <c r="BR336" i="30"/>
  <c r="BR332" i="30"/>
  <c r="BR328" i="30"/>
  <c r="BR324" i="30"/>
  <c r="BR320" i="30"/>
  <c r="BR316" i="30"/>
  <c r="BR357" i="30"/>
  <c r="BR353" i="30"/>
  <c r="BR349" i="30"/>
  <c r="BR345" i="30"/>
  <c r="BR341" i="30"/>
  <c r="BR337" i="30"/>
  <c r="BR333" i="30"/>
  <c r="BR329" i="30"/>
  <c r="BR325" i="30"/>
  <c r="BR321" i="30"/>
  <c r="BR317" i="30"/>
  <c r="BR313" i="30"/>
  <c r="BR354" i="30"/>
  <c r="BR350" i="30"/>
  <c r="BR346" i="30"/>
  <c r="BR342" i="30"/>
  <c r="BR338" i="30"/>
  <c r="BR334" i="30"/>
  <c r="BR330" i="30"/>
  <c r="BR326" i="30"/>
  <c r="BR322" i="30"/>
  <c r="BR318" i="30"/>
  <c r="BR314" i="30"/>
  <c r="BR355" i="30"/>
  <c r="BR351" i="30"/>
  <c r="BR347" i="30"/>
  <c r="BR343" i="30"/>
  <c r="BR339" i="30"/>
  <c r="BR335" i="30"/>
  <c r="BR331" i="30"/>
  <c r="BR327" i="30"/>
  <c r="BR323" i="30"/>
  <c r="BR319" i="30"/>
  <c r="BR315" i="30"/>
  <c r="BR312" i="30"/>
  <c r="AF354" i="33"/>
  <c r="AF350" i="33"/>
  <c r="AF346" i="33"/>
  <c r="AF342" i="33"/>
  <c r="AF355" i="33"/>
  <c r="AF351" i="33"/>
  <c r="AF347" i="33"/>
  <c r="AF343" i="33"/>
  <c r="AF356" i="33"/>
  <c r="AF352" i="33"/>
  <c r="AF348" i="33"/>
  <c r="AF344" i="33"/>
  <c r="AF357" i="33"/>
  <c r="AF353" i="33"/>
  <c r="AF349" i="33"/>
  <c r="AF345" i="33"/>
  <c r="AF341" i="33"/>
  <c r="AF337" i="33"/>
  <c r="AF334" i="33"/>
  <c r="AF331" i="33"/>
  <c r="AF327" i="33"/>
  <c r="AF323" i="33"/>
  <c r="AF319" i="33"/>
  <c r="AF336" i="33"/>
  <c r="AF332" i="33"/>
  <c r="AF328" i="33"/>
  <c r="AF324" i="33"/>
  <c r="AF320" i="33"/>
  <c r="AF340" i="33"/>
  <c r="AF333" i="33"/>
  <c r="AF335" i="33"/>
  <c r="AF330" i="33"/>
  <c r="AF326" i="33"/>
  <c r="AF322" i="33"/>
  <c r="AF318" i="33"/>
  <c r="AF314" i="33"/>
  <c r="AF339" i="33"/>
  <c r="AF329" i="33"/>
  <c r="AF325" i="33"/>
  <c r="AF321" i="33"/>
  <c r="AF316" i="33"/>
  <c r="AF315" i="33"/>
  <c r="AF312" i="33"/>
  <c r="AF317" i="33"/>
  <c r="AF313" i="33"/>
  <c r="AF338" i="33"/>
  <c r="AX357" i="32"/>
  <c r="AX353" i="32"/>
  <c r="AX354" i="32"/>
  <c r="AX355" i="32"/>
  <c r="AX350" i="32"/>
  <c r="AX346" i="32"/>
  <c r="AX342" i="32"/>
  <c r="AX338" i="32"/>
  <c r="AX334" i="32"/>
  <c r="AX330" i="32"/>
  <c r="AX347" i="32"/>
  <c r="AX343" i="32"/>
  <c r="AX339" i="32"/>
  <c r="AX335" i="32"/>
  <c r="AX331" i="32"/>
  <c r="AX327" i="32"/>
  <c r="AX351" i="32"/>
  <c r="AX348" i="32"/>
  <c r="AX344" i="32"/>
  <c r="AX340" i="32"/>
  <c r="AX336" i="32"/>
  <c r="AX332" i="32"/>
  <c r="AX356" i="32"/>
  <c r="AX352" i="32"/>
  <c r="AX349" i="32"/>
  <c r="AX345" i="32"/>
  <c r="AX341" i="32"/>
  <c r="AX337" i="32"/>
  <c r="AX333" i="32"/>
  <c r="AX326" i="32"/>
  <c r="AX322" i="32"/>
  <c r="AX318" i="32"/>
  <c r="AX314" i="32"/>
  <c r="AX329" i="32"/>
  <c r="AX325" i="32"/>
  <c r="AX328" i="32"/>
  <c r="AX319" i="32"/>
  <c r="AX315" i="32"/>
  <c r="AX324" i="32"/>
  <c r="AX320" i="32"/>
  <c r="AX316" i="32"/>
  <c r="AX312" i="32"/>
  <c r="AX323" i="32"/>
  <c r="AX317" i="32"/>
  <c r="AX313" i="32"/>
  <c r="AX321" i="32"/>
  <c r="L356" i="33"/>
  <c r="L352" i="33"/>
  <c r="L348" i="33"/>
  <c r="L344" i="33"/>
  <c r="L357" i="33"/>
  <c r="L353" i="33"/>
  <c r="L349" i="33"/>
  <c r="L345" i="33"/>
  <c r="L341" i="33"/>
  <c r="L354" i="33"/>
  <c r="L350" i="33"/>
  <c r="L346" i="33"/>
  <c r="L342" i="33"/>
  <c r="L355" i="33"/>
  <c r="L351" i="33"/>
  <c r="L347" i="33"/>
  <c r="L343" i="33"/>
  <c r="L339" i="33"/>
  <c r="L333" i="33"/>
  <c r="L329" i="33"/>
  <c r="L325" i="33"/>
  <c r="L321" i="33"/>
  <c r="L338" i="33"/>
  <c r="L334" i="33"/>
  <c r="L330" i="33"/>
  <c r="L326" i="33"/>
  <c r="L322" i="33"/>
  <c r="L318" i="33"/>
  <c r="L337" i="33"/>
  <c r="L340" i="33"/>
  <c r="L331" i="33"/>
  <c r="L332" i="33"/>
  <c r="L328" i="33"/>
  <c r="L324" i="33"/>
  <c r="L320" i="33"/>
  <c r="L316" i="33"/>
  <c r="L323" i="33"/>
  <c r="L317" i="33"/>
  <c r="L336" i="33"/>
  <c r="L319" i="33"/>
  <c r="L335" i="33"/>
  <c r="L312" i="33"/>
  <c r="L314" i="33"/>
  <c r="L313" i="33"/>
  <c r="L327" i="33"/>
  <c r="L315" i="33"/>
  <c r="BU354" i="34"/>
  <c r="BU355" i="34"/>
  <c r="BU356" i="34"/>
  <c r="BU357" i="34"/>
  <c r="BU351" i="34"/>
  <c r="BU352" i="34"/>
  <c r="BU349" i="34"/>
  <c r="BU345" i="34"/>
  <c r="BU353" i="34"/>
  <c r="BU350" i="34"/>
  <c r="BU347" i="34"/>
  <c r="BU343" i="34"/>
  <c r="BU348" i="34"/>
  <c r="BU346" i="34"/>
  <c r="BU344" i="34"/>
  <c r="BU341" i="34"/>
  <c r="BU339" i="34"/>
  <c r="BU335" i="34"/>
  <c r="BU331" i="34"/>
  <c r="BU337" i="34"/>
  <c r="BU333" i="34"/>
  <c r="BU334" i="34"/>
  <c r="BU336" i="34"/>
  <c r="BU330" i="34"/>
  <c r="BU325" i="34"/>
  <c r="BU338" i="34"/>
  <c r="BU332" i="34"/>
  <c r="BU340" i="34"/>
  <c r="BU342" i="34"/>
  <c r="BU327" i="34"/>
  <c r="BU323" i="34"/>
  <c r="BU328" i="34"/>
  <c r="BU322" i="34"/>
  <c r="BU320" i="34"/>
  <c r="BU321" i="34"/>
  <c r="BU318" i="34"/>
  <c r="BU324" i="34"/>
  <c r="BU329" i="34"/>
  <c r="BU326" i="34"/>
  <c r="BU319" i="34"/>
  <c r="BU314" i="34"/>
  <c r="BU315" i="34"/>
  <c r="BU317" i="34"/>
  <c r="BU316" i="34"/>
  <c r="BU312" i="34"/>
  <c r="BU313" i="34"/>
  <c r="BE356" i="31"/>
  <c r="BE352" i="31"/>
  <c r="BE348" i="31"/>
  <c r="BE344" i="31"/>
  <c r="BE340" i="31"/>
  <c r="BE336" i="31"/>
  <c r="BE332" i="31"/>
  <c r="BE328" i="31"/>
  <c r="BE357" i="31"/>
  <c r="BE353" i="31"/>
  <c r="BE349" i="31"/>
  <c r="BE345" i="31"/>
  <c r="BE341" i="31"/>
  <c r="BE337" i="31"/>
  <c r="BE333" i="31"/>
  <c r="BE329" i="31"/>
  <c r="BE325" i="31"/>
  <c r="BE355" i="31"/>
  <c r="BE351" i="31"/>
  <c r="BE347" i="31"/>
  <c r="BE343" i="31"/>
  <c r="BE339" i="31"/>
  <c r="BE335" i="31"/>
  <c r="BE331" i="31"/>
  <c r="BE327" i="31"/>
  <c r="BE346" i="31"/>
  <c r="BE324" i="31"/>
  <c r="BE320" i="31"/>
  <c r="BE316" i="31"/>
  <c r="BE312" i="31"/>
  <c r="BE354" i="31"/>
  <c r="BE334" i="31"/>
  <c r="BE342" i="31"/>
  <c r="BE330" i="31"/>
  <c r="BE321" i="31"/>
  <c r="BE317" i="31"/>
  <c r="BE313" i="31"/>
  <c r="BE350" i="31"/>
  <c r="BE326" i="31"/>
  <c r="BE322" i="31"/>
  <c r="BE318" i="31"/>
  <c r="BE314" i="31"/>
  <c r="BE338" i="31"/>
  <c r="BE323" i="31"/>
  <c r="BE319" i="31"/>
  <c r="BE315" i="31"/>
  <c r="BB354" i="15"/>
  <c r="BB350" i="15"/>
  <c r="BB346" i="15"/>
  <c r="BB361" i="15"/>
  <c r="BB355" i="15"/>
  <c r="BB351" i="15"/>
  <c r="BB347" i="15"/>
  <c r="BB343" i="15"/>
  <c r="BB362" i="15"/>
  <c r="BB356" i="15"/>
  <c r="BB352" i="15"/>
  <c r="BB348" i="15"/>
  <c r="BB345" i="15"/>
  <c r="BB340" i="15"/>
  <c r="BB336" i="15"/>
  <c r="BB332" i="15"/>
  <c r="BB328" i="15"/>
  <c r="BB324" i="15"/>
  <c r="BB320" i="15"/>
  <c r="BB316" i="15"/>
  <c r="BB312" i="15"/>
  <c r="BB357" i="15"/>
  <c r="BB342" i="15"/>
  <c r="BB353" i="15"/>
  <c r="BB337" i="15"/>
  <c r="BB333" i="15"/>
  <c r="BB329" i="15"/>
  <c r="BB325" i="15"/>
  <c r="BB321" i="15"/>
  <c r="BB317" i="15"/>
  <c r="BB313" i="15"/>
  <c r="BB349" i="15"/>
  <c r="BB341" i="15"/>
  <c r="BB338" i="15"/>
  <c r="BB334" i="15"/>
  <c r="BB330" i="15"/>
  <c r="BB326" i="15"/>
  <c r="BB322" i="15"/>
  <c r="BB318" i="15"/>
  <c r="BB314" i="15"/>
  <c r="BB310" i="15"/>
  <c r="BB344" i="15"/>
  <c r="BB339" i="15"/>
  <c r="BB335" i="15"/>
  <c r="BB331" i="15"/>
  <c r="BB327" i="15"/>
  <c r="BB323" i="15"/>
  <c r="BB319" i="15"/>
  <c r="BB315" i="15"/>
  <c r="BB311" i="15"/>
  <c r="BD357" i="34"/>
  <c r="BD355" i="34"/>
  <c r="BD354" i="34"/>
  <c r="BD351" i="34"/>
  <c r="BD356" i="34"/>
  <c r="BD353" i="34"/>
  <c r="BD348" i="34"/>
  <c r="BD352" i="34"/>
  <c r="BD350" i="34"/>
  <c r="BD346" i="34"/>
  <c r="BD343" i="34"/>
  <c r="BD349" i="34"/>
  <c r="BD347" i="34"/>
  <c r="BD339" i="34"/>
  <c r="BD335" i="34"/>
  <c r="BD345" i="34"/>
  <c r="BD342" i="34"/>
  <c r="BD337" i="34"/>
  <c r="BD333" i="34"/>
  <c r="BD341" i="34"/>
  <c r="BD334" i="34"/>
  <c r="BD336" i="34"/>
  <c r="BD329" i="34"/>
  <c r="BD338" i="34"/>
  <c r="BD344" i="34"/>
  <c r="BD332" i="34"/>
  <c r="BD331" i="34"/>
  <c r="BD327" i="34"/>
  <c r="BD322" i="34"/>
  <c r="BD323" i="34"/>
  <c r="BD326" i="34"/>
  <c r="BD324" i="34"/>
  <c r="BD330" i="34"/>
  <c r="BD340" i="34"/>
  <c r="BD318" i="34"/>
  <c r="BD325" i="34"/>
  <c r="BD320" i="34"/>
  <c r="BD319" i="34"/>
  <c r="BD328" i="34"/>
  <c r="BD321" i="34"/>
  <c r="BD314" i="34"/>
  <c r="BD315" i="34"/>
  <c r="BD313" i="34"/>
  <c r="BD316" i="34"/>
  <c r="BD312" i="34"/>
  <c r="BD317" i="34"/>
  <c r="BA357" i="33"/>
  <c r="BA353" i="33"/>
  <c r="BA349" i="33"/>
  <c r="BA345" i="33"/>
  <c r="BA341" i="33"/>
  <c r="BA354" i="33"/>
  <c r="BA350" i="33"/>
  <c r="BA346" i="33"/>
  <c r="BA342" i="33"/>
  <c r="BA338" i="33"/>
  <c r="BA334" i="33"/>
  <c r="BA355" i="33"/>
  <c r="BA351" i="33"/>
  <c r="BA347" i="33"/>
  <c r="BA343" i="33"/>
  <c r="BA339" i="33"/>
  <c r="BA333" i="33"/>
  <c r="BA352" i="33"/>
  <c r="BA337" i="33"/>
  <c r="BA330" i="33"/>
  <c r="BA326" i="33"/>
  <c r="BA322" i="33"/>
  <c r="BA318" i="33"/>
  <c r="BA314" i="33"/>
  <c r="BA336" i="33"/>
  <c r="BA335" i="33"/>
  <c r="BA331" i="33"/>
  <c r="BA327" i="33"/>
  <c r="BA323" i="33"/>
  <c r="BA319" i="33"/>
  <c r="BA315" i="33"/>
  <c r="BA348" i="33"/>
  <c r="BA340" i="33"/>
  <c r="BA332" i="33"/>
  <c r="BA328" i="33"/>
  <c r="BA324" i="33"/>
  <c r="BA320" i="33"/>
  <c r="BA316" i="33"/>
  <c r="BA356" i="33"/>
  <c r="BA313" i="33"/>
  <c r="BA317" i="33"/>
  <c r="BA329" i="33"/>
  <c r="BA325" i="33"/>
  <c r="BA312" i="33"/>
  <c r="BA321" i="33"/>
  <c r="BA344" i="33"/>
  <c r="CK354" i="30"/>
  <c r="CK355" i="30"/>
  <c r="CK351" i="30"/>
  <c r="CK347" i="30"/>
  <c r="CK343" i="30"/>
  <c r="CK339" i="30"/>
  <c r="CK335" i="30"/>
  <c r="CK331" i="30"/>
  <c r="CK327" i="30"/>
  <c r="CK356" i="30"/>
  <c r="CK352" i="30"/>
  <c r="CK348" i="30"/>
  <c r="CK344" i="30"/>
  <c r="CK340" i="30"/>
  <c r="CK336" i="30"/>
  <c r="CK332" i="30"/>
  <c r="CK328" i="30"/>
  <c r="CK324" i="30"/>
  <c r="CK320" i="30"/>
  <c r="CK316" i="30"/>
  <c r="CK312" i="30"/>
  <c r="CK357" i="30"/>
  <c r="CK353" i="30"/>
  <c r="CK349" i="30"/>
  <c r="CK345" i="30"/>
  <c r="CK341" i="30"/>
  <c r="CK337" i="30"/>
  <c r="CK333" i="30"/>
  <c r="CK329" i="30"/>
  <c r="CK325" i="30"/>
  <c r="CK321" i="30"/>
  <c r="CK317" i="30"/>
  <c r="CK346" i="30"/>
  <c r="CK334" i="30"/>
  <c r="CK323" i="30"/>
  <c r="CK322" i="30"/>
  <c r="CK342" i="30"/>
  <c r="CK330" i="30"/>
  <c r="CK319" i="30"/>
  <c r="CK318" i="30"/>
  <c r="CK350" i="30"/>
  <c r="CK313" i="30"/>
  <c r="CK338" i="30"/>
  <c r="CK315" i="30"/>
  <c r="CK326" i="30"/>
  <c r="CK314" i="30"/>
  <c r="BG357" i="31"/>
  <c r="BG353" i="31"/>
  <c r="BG349" i="31"/>
  <c r="BG345" i="31"/>
  <c r="BG341" i="31"/>
  <c r="BG337" i="31"/>
  <c r="BG333" i="31"/>
  <c r="BG329" i="31"/>
  <c r="BG354" i="31"/>
  <c r="BG350" i="31"/>
  <c r="BG346" i="31"/>
  <c r="BG342" i="31"/>
  <c r="BG338" i="31"/>
  <c r="BG334" i="31"/>
  <c r="BG330" i="31"/>
  <c r="BG326" i="31"/>
  <c r="BG356" i="31"/>
  <c r="BG352" i="31"/>
  <c r="BG348" i="31"/>
  <c r="BG344" i="31"/>
  <c r="BG340" i="31"/>
  <c r="BG336" i="31"/>
  <c r="BG332" i="31"/>
  <c r="BG328" i="31"/>
  <c r="BG351" i="31"/>
  <c r="BG327" i="31"/>
  <c r="BG339" i="31"/>
  <c r="BG321" i="31"/>
  <c r="BG317" i="31"/>
  <c r="BG313" i="31"/>
  <c r="BG347" i="31"/>
  <c r="BG322" i="31"/>
  <c r="BG318" i="31"/>
  <c r="BG314" i="31"/>
  <c r="BG335" i="31"/>
  <c r="BG325" i="31"/>
  <c r="BG355" i="31"/>
  <c r="BG323" i="31"/>
  <c r="BG319" i="31"/>
  <c r="BG315" i="31"/>
  <c r="BG343" i="31"/>
  <c r="BG331" i="31"/>
  <c r="BG324" i="31"/>
  <c r="BG316" i="31"/>
  <c r="BG312" i="31"/>
  <c r="BG320" i="31"/>
  <c r="T357" i="31"/>
  <c r="T353" i="31"/>
  <c r="T349" i="31"/>
  <c r="T345" i="31"/>
  <c r="T341" i="31"/>
  <c r="T337" i="31"/>
  <c r="T333" i="31"/>
  <c r="T354" i="31"/>
  <c r="T350" i="31"/>
  <c r="T346" i="31"/>
  <c r="T342" i="31"/>
  <c r="T338" i="31"/>
  <c r="T334" i="31"/>
  <c r="T355" i="31"/>
  <c r="T351" i="31"/>
  <c r="T347" i="31"/>
  <c r="T343" i="31"/>
  <c r="T339" i="31"/>
  <c r="T335" i="31"/>
  <c r="T331" i="31"/>
  <c r="T356" i="31"/>
  <c r="T352" i="31"/>
  <c r="T348" i="31"/>
  <c r="T344" i="31"/>
  <c r="T340" i="31"/>
  <c r="T336" i="31"/>
  <c r="T327" i="31"/>
  <c r="T324" i="31"/>
  <c r="T321" i="31"/>
  <c r="T317" i="31"/>
  <c r="T313" i="31"/>
  <c r="T330" i="31"/>
  <c r="T332" i="31"/>
  <c r="T322" i="31"/>
  <c r="T318" i="31"/>
  <c r="T314" i="31"/>
  <c r="T329" i="31"/>
  <c r="T326" i="31"/>
  <c r="T323" i="31"/>
  <c r="T319" i="31"/>
  <c r="T315" i="31"/>
  <c r="T328" i="31"/>
  <c r="T325" i="31"/>
  <c r="T320" i="31"/>
  <c r="T316" i="31"/>
  <c r="T312" i="31"/>
  <c r="W357" i="34"/>
  <c r="W354" i="34"/>
  <c r="W355" i="34"/>
  <c r="W356" i="34"/>
  <c r="W350" i="34"/>
  <c r="W351" i="34"/>
  <c r="W352" i="34"/>
  <c r="W348" i="34"/>
  <c r="W353" i="34"/>
  <c r="W346" i="34"/>
  <c r="W347" i="34"/>
  <c r="W342" i="34"/>
  <c r="W343" i="34"/>
  <c r="W344" i="34"/>
  <c r="W345" i="34"/>
  <c r="W338" i="34"/>
  <c r="W334" i="34"/>
  <c r="W330" i="34"/>
  <c r="W341" i="34"/>
  <c r="W340" i="34"/>
  <c r="W336" i="34"/>
  <c r="W332" i="34"/>
  <c r="W335" i="34"/>
  <c r="W328" i="34"/>
  <c r="W324" i="34"/>
  <c r="W337" i="34"/>
  <c r="W331" i="34"/>
  <c r="W339" i="34"/>
  <c r="W326" i="34"/>
  <c r="W322" i="34"/>
  <c r="W327" i="34"/>
  <c r="W325" i="34"/>
  <c r="W333" i="34"/>
  <c r="W323" i="34"/>
  <c r="W317" i="34"/>
  <c r="W321" i="34"/>
  <c r="W318" i="34"/>
  <c r="W349" i="34"/>
  <c r="W320" i="34"/>
  <c r="W319" i="34"/>
  <c r="W329" i="34"/>
  <c r="W313" i="34"/>
  <c r="W314" i="34"/>
  <c r="W315" i="34"/>
  <c r="W316" i="34"/>
  <c r="W312" i="34"/>
  <c r="AE354" i="33"/>
  <c r="AE350" i="33"/>
  <c r="AE346" i="33"/>
  <c r="AE342" i="33"/>
  <c r="AE338" i="33"/>
  <c r="AE355" i="33"/>
  <c r="AE351" i="33"/>
  <c r="AE347" i="33"/>
  <c r="AE343" i="33"/>
  <c r="AE339" i="33"/>
  <c r="AE335" i="33"/>
  <c r="AE356" i="33"/>
  <c r="AE352" i="33"/>
  <c r="AE348" i="33"/>
  <c r="AE344" i="33"/>
  <c r="AE340" i="33"/>
  <c r="AE336" i="33"/>
  <c r="AE341" i="33"/>
  <c r="AE334" i="33"/>
  <c r="AE331" i="33"/>
  <c r="AE327" i="33"/>
  <c r="AE323" i="33"/>
  <c r="AE319" i="33"/>
  <c r="AE315" i="33"/>
  <c r="AE349" i="33"/>
  <c r="AE332" i="33"/>
  <c r="AE328" i="33"/>
  <c r="AE324" i="33"/>
  <c r="AE320" i="33"/>
  <c r="AE316" i="33"/>
  <c r="AE312" i="33"/>
  <c r="AE357" i="33"/>
  <c r="AE345" i="33"/>
  <c r="AE333" i="33"/>
  <c r="AE329" i="33"/>
  <c r="AE325" i="33"/>
  <c r="AE321" i="33"/>
  <c r="AE317" i="33"/>
  <c r="AE337" i="33"/>
  <c r="AE353" i="33"/>
  <c r="AE326" i="33"/>
  <c r="AE322" i="33"/>
  <c r="AE318" i="33"/>
  <c r="AE314" i="33"/>
  <c r="AE330" i="33"/>
  <c r="AE313" i="33"/>
  <c r="E248" i="34"/>
  <c r="F248" i="34"/>
  <c r="G250" i="34"/>
  <c r="E252" i="34" s="1"/>
  <c r="AJ356" i="33"/>
  <c r="AJ352" i="33"/>
  <c r="AJ348" i="33"/>
  <c r="AJ344" i="33"/>
  <c r="AJ357" i="33"/>
  <c r="AJ353" i="33"/>
  <c r="AJ349" i="33"/>
  <c r="AJ345" i="33"/>
  <c r="AJ341" i="33"/>
  <c r="AJ354" i="33"/>
  <c r="AJ350" i="33"/>
  <c r="AJ346" i="33"/>
  <c r="AJ342" i="33"/>
  <c r="AJ355" i="33"/>
  <c r="AJ351" i="33"/>
  <c r="AJ347" i="33"/>
  <c r="AJ343" i="33"/>
  <c r="AJ339" i="33"/>
  <c r="AJ333" i="33"/>
  <c r="AJ329" i="33"/>
  <c r="AJ325" i="33"/>
  <c r="AJ321" i="33"/>
  <c r="AJ335" i="33"/>
  <c r="AJ330" i="33"/>
  <c r="AJ326" i="33"/>
  <c r="AJ322" i="33"/>
  <c r="AJ318" i="33"/>
  <c r="AJ340" i="33"/>
  <c r="AJ337" i="33"/>
  <c r="AJ334" i="33"/>
  <c r="AJ331" i="33"/>
  <c r="AJ338" i="33"/>
  <c r="AJ336" i="33"/>
  <c r="AJ332" i="33"/>
  <c r="AJ328" i="33"/>
  <c r="AJ324" i="33"/>
  <c r="AJ320" i="33"/>
  <c r="AJ316" i="33"/>
  <c r="AJ327" i="33"/>
  <c r="AJ323" i="33"/>
  <c r="AJ314" i="33"/>
  <c r="AJ312" i="33"/>
  <c r="AJ319" i="33"/>
  <c r="AJ315" i="33"/>
  <c r="AJ317" i="33"/>
  <c r="AJ313" i="33"/>
  <c r="P12" i="21"/>
  <c r="G258" i="10" s="1"/>
  <c r="CA354" i="33"/>
  <c r="CA350" i="33"/>
  <c r="CA346" i="33"/>
  <c r="CA342" i="33"/>
  <c r="CA338" i="33"/>
  <c r="CA355" i="33"/>
  <c r="CA351" i="33"/>
  <c r="CA347" i="33"/>
  <c r="CA343" i="33"/>
  <c r="CA339" i="33"/>
  <c r="CA335" i="33"/>
  <c r="CA356" i="33"/>
  <c r="CA352" i="33"/>
  <c r="CA348" i="33"/>
  <c r="CA344" i="33"/>
  <c r="CA340" i="33"/>
  <c r="CA336" i="33"/>
  <c r="CA337" i="33"/>
  <c r="CA353" i="33"/>
  <c r="CA333" i="33"/>
  <c r="CA331" i="33"/>
  <c r="CA327" i="33"/>
  <c r="CA323" i="33"/>
  <c r="CA319" i="33"/>
  <c r="CA315" i="33"/>
  <c r="CA341" i="33"/>
  <c r="CA332" i="33"/>
  <c r="CA328" i="33"/>
  <c r="CA324" i="33"/>
  <c r="CA320" i="33"/>
  <c r="CA316" i="33"/>
  <c r="CA312" i="33"/>
  <c r="CA349" i="33"/>
  <c r="CA329" i="33"/>
  <c r="CA325" i="33"/>
  <c r="CA321" i="33"/>
  <c r="CA317" i="33"/>
  <c r="CA313" i="33"/>
  <c r="CA357" i="33"/>
  <c r="CA334" i="33"/>
  <c r="CA318" i="33"/>
  <c r="CA330" i="33"/>
  <c r="CA345" i="33"/>
  <c r="CA314" i="33"/>
  <c r="CA326" i="33"/>
  <c r="CA322" i="33"/>
  <c r="CC357" i="32"/>
  <c r="CC353" i="32"/>
  <c r="CC354" i="32"/>
  <c r="CC355" i="32"/>
  <c r="CC350" i="32"/>
  <c r="CC346" i="32"/>
  <c r="CC342" i="32"/>
  <c r="CC338" i="32"/>
  <c r="CC334" i="32"/>
  <c r="CC330" i="32"/>
  <c r="CC347" i="32"/>
  <c r="CC343" i="32"/>
  <c r="CC339" i="32"/>
  <c r="CC335" i="32"/>
  <c r="CC331" i="32"/>
  <c r="CC327" i="32"/>
  <c r="CC323" i="32"/>
  <c r="CC351" i="32"/>
  <c r="CC348" i="32"/>
  <c r="CC344" i="32"/>
  <c r="CC340" i="32"/>
  <c r="CC336" i="32"/>
  <c r="CC332" i="32"/>
  <c r="CC328" i="32"/>
  <c r="CC356" i="32"/>
  <c r="CC321" i="32"/>
  <c r="CC317" i="32"/>
  <c r="CC313" i="32"/>
  <c r="CC345" i="32"/>
  <c r="CC324" i="32"/>
  <c r="CC333" i="32"/>
  <c r="CC318" i="32"/>
  <c r="CC314" i="32"/>
  <c r="CC352" i="32"/>
  <c r="CC341" i="32"/>
  <c r="CC319" i="32"/>
  <c r="CC315" i="32"/>
  <c r="CC329" i="32"/>
  <c r="CC326" i="32"/>
  <c r="CC349" i="32"/>
  <c r="CC322" i="32"/>
  <c r="CC320" i="32"/>
  <c r="CC316" i="32"/>
  <c r="CC312" i="32"/>
  <c r="CC337" i="32"/>
  <c r="CC325" i="32"/>
  <c r="BX357" i="15"/>
  <c r="BX353" i="15"/>
  <c r="BX349" i="15"/>
  <c r="BX354" i="15"/>
  <c r="BX350" i="15"/>
  <c r="BX346" i="15"/>
  <c r="BX361" i="15"/>
  <c r="BX355" i="15"/>
  <c r="BX351" i="15"/>
  <c r="BX347" i="15"/>
  <c r="BX362" i="15"/>
  <c r="BX348" i="15"/>
  <c r="BX345" i="15"/>
  <c r="BX341" i="15"/>
  <c r="BX339" i="15"/>
  <c r="BX335" i="15"/>
  <c r="BX331" i="15"/>
  <c r="BX327" i="15"/>
  <c r="BX323" i="15"/>
  <c r="BX319" i="15"/>
  <c r="BX315" i="15"/>
  <c r="BX311" i="15"/>
  <c r="BX340" i="15"/>
  <c r="BX336" i="15"/>
  <c r="BX332" i="15"/>
  <c r="BX328" i="15"/>
  <c r="BX324" i="15"/>
  <c r="BX320" i="15"/>
  <c r="BX316" i="15"/>
  <c r="BX312" i="15"/>
  <c r="BX356" i="15"/>
  <c r="BX343" i="15"/>
  <c r="BX337" i="15"/>
  <c r="BX333" i="15"/>
  <c r="BX329" i="15"/>
  <c r="BX325" i="15"/>
  <c r="BX321" i="15"/>
  <c r="BX317" i="15"/>
  <c r="BX313" i="15"/>
  <c r="BX352" i="15"/>
  <c r="BX342" i="15"/>
  <c r="BX344" i="15"/>
  <c r="BX338" i="15"/>
  <c r="BX334" i="15"/>
  <c r="BX330" i="15"/>
  <c r="BX326" i="15"/>
  <c r="BX322" i="15"/>
  <c r="BX318" i="15"/>
  <c r="BX314" i="15"/>
  <c r="BX310" i="15"/>
  <c r="CP356" i="30"/>
  <c r="CP352" i="30"/>
  <c r="CP348" i="30"/>
  <c r="CP344" i="30"/>
  <c r="CP340" i="30"/>
  <c r="CP336" i="30"/>
  <c r="CP332" i="30"/>
  <c r="CP328" i="30"/>
  <c r="CP324" i="30"/>
  <c r="CP320" i="30"/>
  <c r="CP316" i="30"/>
  <c r="CP357" i="30"/>
  <c r="CP353" i="30"/>
  <c r="CP349" i="30"/>
  <c r="CP345" i="30"/>
  <c r="CP341" i="30"/>
  <c r="CP337" i="30"/>
  <c r="CP333" i="30"/>
  <c r="CP329" i="30"/>
  <c r="CP325" i="30"/>
  <c r="CP321" i="30"/>
  <c r="CP317" i="30"/>
  <c r="CP313" i="30"/>
  <c r="CP354" i="30"/>
  <c r="CP350" i="30"/>
  <c r="CP346" i="30"/>
  <c r="CP342" i="30"/>
  <c r="CP338" i="30"/>
  <c r="CP334" i="30"/>
  <c r="CP330" i="30"/>
  <c r="CP326" i="30"/>
  <c r="CP322" i="30"/>
  <c r="CP318" i="30"/>
  <c r="CP314" i="30"/>
  <c r="CP355" i="30"/>
  <c r="CP351" i="30"/>
  <c r="CP347" i="30"/>
  <c r="CP343" i="30"/>
  <c r="CP339" i="30"/>
  <c r="CP335" i="30"/>
  <c r="CP331" i="30"/>
  <c r="CP327" i="30"/>
  <c r="CP323" i="30"/>
  <c r="CP319" i="30"/>
  <c r="CP315" i="30"/>
  <c r="CP312" i="30"/>
  <c r="AB354" i="32"/>
  <c r="AB355" i="32"/>
  <c r="AB356" i="32"/>
  <c r="AB351" i="32"/>
  <c r="AB347" i="32"/>
  <c r="AB343" i="32"/>
  <c r="AB339" i="32"/>
  <c r="AB335" i="32"/>
  <c r="AB331" i="32"/>
  <c r="AB327" i="32"/>
  <c r="AB353" i="32"/>
  <c r="AB348" i="32"/>
  <c r="AB344" i="32"/>
  <c r="AB340" i="32"/>
  <c r="AB336" i="32"/>
  <c r="AB332" i="32"/>
  <c r="AB328" i="32"/>
  <c r="AB357" i="32"/>
  <c r="AB349" i="32"/>
  <c r="AB345" i="32"/>
  <c r="AB341" i="32"/>
  <c r="AB337" i="32"/>
  <c r="AB333" i="32"/>
  <c r="AB329" i="32"/>
  <c r="AB352" i="32"/>
  <c r="AB350" i="32"/>
  <c r="AB346" i="32"/>
  <c r="AB342" i="32"/>
  <c r="AB338" i="32"/>
  <c r="AB334" i="32"/>
  <c r="AB330" i="32"/>
  <c r="AB324" i="32"/>
  <c r="AB319" i="32"/>
  <c r="AB315" i="32"/>
  <c r="AB323" i="32"/>
  <c r="AB326" i="32"/>
  <c r="AB320" i="32"/>
  <c r="AB316" i="32"/>
  <c r="AB312" i="32"/>
  <c r="AB325" i="32"/>
  <c r="AB321" i="32"/>
  <c r="AB317" i="32"/>
  <c r="AB313" i="32"/>
  <c r="AB314" i="32"/>
  <c r="AB322" i="32"/>
  <c r="AB318" i="32"/>
  <c r="CF357" i="31"/>
  <c r="CF353" i="31"/>
  <c r="CF349" i="31"/>
  <c r="CF345" i="31"/>
  <c r="CF341" i="31"/>
  <c r="CF337" i="31"/>
  <c r="CF333" i="31"/>
  <c r="CF354" i="31"/>
  <c r="CF350" i="31"/>
  <c r="CF346" i="31"/>
  <c r="CF342" i="31"/>
  <c r="CF338" i="31"/>
  <c r="CF334" i="31"/>
  <c r="CF355" i="31"/>
  <c r="CF351" i="31"/>
  <c r="CF347" i="31"/>
  <c r="CF343" i="31"/>
  <c r="CF339" i="31"/>
  <c r="CF335" i="31"/>
  <c r="CF331" i="31"/>
  <c r="CF356" i="31"/>
  <c r="CF352" i="31"/>
  <c r="CF348" i="31"/>
  <c r="CF344" i="31"/>
  <c r="CF340" i="31"/>
  <c r="CF336" i="31"/>
  <c r="CF327" i="31"/>
  <c r="CF324" i="31"/>
  <c r="CF321" i="31"/>
  <c r="CF317" i="31"/>
  <c r="CF313" i="31"/>
  <c r="CF330" i="31"/>
  <c r="CF332" i="31"/>
  <c r="CF322" i="31"/>
  <c r="CF318" i="31"/>
  <c r="CF314" i="31"/>
  <c r="CF329" i="31"/>
  <c r="CF326" i="31"/>
  <c r="CF323" i="31"/>
  <c r="CF319" i="31"/>
  <c r="CF315" i="31"/>
  <c r="CF328" i="31"/>
  <c r="CF325" i="31"/>
  <c r="CF320" i="31"/>
  <c r="CF316" i="31"/>
  <c r="CF312" i="31"/>
  <c r="CI357" i="34"/>
  <c r="CI354" i="34"/>
  <c r="CI355" i="34"/>
  <c r="CI356" i="34"/>
  <c r="CI350" i="34"/>
  <c r="CI353" i="34"/>
  <c r="CI351" i="34"/>
  <c r="CI352" i="34"/>
  <c r="CI348" i="34"/>
  <c r="CI344" i="34"/>
  <c r="CI346" i="34"/>
  <c r="CI347" i="34"/>
  <c r="CI342" i="34"/>
  <c r="CI343" i="34"/>
  <c r="CI338" i="34"/>
  <c r="CI334" i="34"/>
  <c r="CI330" i="34"/>
  <c r="CI349" i="34"/>
  <c r="CI345" i="34"/>
  <c r="CI341" i="34"/>
  <c r="CI336" i="34"/>
  <c r="CI332" i="34"/>
  <c r="CI333" i="34"/>
  <c r="CI335" i="34"/>
  <c r="CI328" i="34"/>
  <c r="CI324" i="34"/>
  <c r="CI337" i="34"/>
  <c r="CI339" i="34"/>
  <c r="CI340" i="34"/>
  <c r="CI326" i="34"/>
  <c r="CI322" i="34"/>
  <c r="CI327" i="34"/>
  <c r="CI319" i="34"/>
  <c r="CI325" i="34"/>
  <c r="CI320" i="34"/>
  <c r="CI329" i="34"/>
  <c r="CI323" i="34"/>
  <c r="CI317" i="34"/>
  <c r="CI318" i="34"/>
  <c r="CI331" i="34"/>
  <c r="CI313" i="34"/>
  <c r="CI314" i="34"/>
  <c r="CI321" i="34"/>
  <c r="CI315" i="34"/>
  <c r="CI316" i="34"/>
  <c r="CI312" i="34"/>
  <c r="BH355" i="30"/>
  <c r="BH351" i="30"/>
  <c r="BH347" i="30"/>
  <c r="BH343" i="30"/>
  <c r="BH339" i="30"/>
  <c r="BH335" i="30"/>
  <c r="BH331" i="30"/>
  <c r="BH327" i="30"/>
  <c r="BH323" i="30"/>
  <c r="BH319" i="30"/>
  <c r="BH315" i="30"/>
  <c r="BH356" i="30"/>
  <c r="BH352" i="30"/>
  <c r="BH348" i="30"/>
  <c r="BH344" i="30"/>
  <c r="BH340" i="30"/>
  <c r="BH336" i="30"/>
  <c r="BH332" i="30"/>
  <c r="BH328" i="30"/>
  <c r="BH324" i="30"/>
  <c r="BH320" i="30"/>
  <c r="BH316" i="30"/>
  <c r="BH357" i="30"/>
  <c r="BH353" i="30"/>
  <c r="BH349" i="30"/>
  <c r="BH345" i="30"/>
  <c r="BH341" i="30"/>
  <c r="BH337" i="30"/>
  <c r="BH333" i="30"/>
  <c r="BH329" i="30"/>
  <c r="BH325" i="30"/>
  <c r="BH321" i="30"/>
  <c r="BH317" i="30"/>
  <c r="BH313" i="30"/>
  <c r="BH354" i="30"/>
  <c r="BH350" i="30"/>
  <c r="BH346" i="30"/>
  <c r="BH342" i="30"/>
  <c r="BH338" i="30"/>
  <c r="BH334" i="30"/>
  <c r="BH330" i="30"/>
  <c r="BH326" i="30"/>
  <c r="BH322" i="30"/>
  <c r="BH318" i="30"/>
  <c r="BH314" i="30"/>
  <c r="BH312" i="30"/>
  <c r="H354" i="33"/>
  <c r="H350" i="33"/>
  <c r="H346" i="33"/>
  <c r="H342" i="33"/>
  <c r="H355" i="33"/>
  <c r="H351" i="33"/>
  <c r="H347" i="33"/>
  <c r="H343" i="33"/>
  <c r="H356" i="33"/>
  <c r="H352" i="33"/>
  <c r="H348" i="33"/>
  <c r="H344" i="33"/>
  <c r="H357" i="33"/>
  <c r="H353" i="33"/>
  <c r="H349" i="33"/>
  <c r="H345" i="33"/>
  <c r="H341" i="33"/>
  <c r="H337" i="33"/>
  <c r="H331" i="33"/>
  <c r="H327" i="33"/>
  <c r="H323" i="33"/>
  <c r="H319" i="33"/>
  <c r="H336" i="33"/>
  <c r="H332" i="33"/>
  <c r="H328" i="33"/>
  <c r="H324" i="33"/>
  <c r="H320" i="33"/>
  <c r="H339" i="33"/>
  <c r="H338" i="33"/>
  <c r="H335" i="33"/>
  <c r="H333" i="33"/>
  <c r="H340" i="33"/>
  <c r="H334" i="33"/>
  <c r="H330" i="33"/>
  <c r="H326" i="33"/>
  <c r="H322" i="33"/>
  <c r="H318" i="33"/>
  <c r="H314" i="33"/>
  <c r="H325" i="33"/>
  <c r="H313" i="33"/>
  <c r="H321" i="33"/>
  <c r="H316" i="33"/>
  <c r="H315" i="33"/>
  <c r="H317" i="33"/>
  <c r="H329" i="33"/>
  <c r="H312" i="33"/>
  <c r="CL357" i="32"/>
  <c r="CL353" i="32"/>
  <c r="CL354" i="32"/>
  <c r="CL355" i="32"/>
  <c r="CL352" i="32"/>
  <c r="CL350" i="32"/>
  <c r="CL346" i="32"/>
  <c r="CL342" i="32"/>
  <c r="CL338" i="32"/>
  <c r="CL334" i="32"/>
  <c r="CL330" i="32"/>
  <c r="CL347" i="32"/>
  <c r="CL343" i="32"/>
  <c r="CL339" i="32"/>
  <c r="CL335" i="32"/>
  <c r="CL331" i="32"/>
  <c r="CL327" i="32"/>
  <c r="CL356" i="32"/>
  <c r="CL348" i="32"/>
  <c r="CL344" i="32"/>
  <c r="CL340" i="32"/>
  <c r="CL336" i="32"/>
  <c r="CL332" i="32"/>
  <c r="CL351" i="32"/>
  <c r="CL349" i="32"/>
  <c r="CL345" i="32"/>
  <c r="CL341" i="32"/>
  <c r="CL337" i="32"/>
  <c r="CL333" i="32"/>
  <c r="CL329" i="32"/>
  <c r="CL328" i="32"/>
  <c r="CL324" i="32"/>
  <c r="CL318" i="32"/>
  <c r="CL314" i="32"/>
  <c r="CL319" i="32"/>
  <c r="CL315" i="32"/>
  <c r="CL323" i="32"/>
  <c r="CL326" i="32"/>
  <c r="CL320" i="32"/>
  <c r="CL316" i="32"/>
  <c r="CL312" i="32"/>
  <c r="CL322" i="32"/>
  <c r="CL321" i="32"/>
  <c r="CL317" i="32"/>
  <c r="CL325" i="32"/>
  <c r="CL313" i="32"/>
  <c r="AE355" i="31"/>
  <c r="AE351" i="31"/>
  <c r="AE347" i="31"/>
  <c r="AE343" i="31"/>
  <c r="AE339" i="31"/>
  <c r="AE335" i="31"/>
  <c r="AE331" i="31"/>
  <c r="AE327" i="31"/>
  <c r="AE356" i="31"/>
  <c r="AE352" i="31"/>
  <c r="AE348" i="31"/>
  <c r="AE344" i="31"/>
  <c r="AE340" i="31"/>
  <c r="AE336" i="31"/>
  <c r="AE332" i="31"/>
  <c r="AE328" i="31"/>
  <c r="AE324" i="31"/>
  <c r="AE354" i="31"/>
  <c r="AE350" i="31"/>
  <c r="AE346" i="31"/>
  <c r="AE342" i="31"/>
  <c r="AE338" i="31"/>
  <c r="AE334" i="31"/>
  <c r="AE330" i="31"/>
  <c r="AE345" i="31"/>
  <c r="AE333" i="31"/>
  <c r="AE323" i="31"/>
  <c r="AE319" i="31"/>
  <c r="AE315" i="31"/>
  <c r="AE353" i="31"/>
  <c r="AE326" i="31"/>
  <c r="AE341" i="31"/>
  <c r="AE320" i="31"/>
  <c r="AE316" i="31"/>
  <c r="AE312" i="31"/>
  <c r="AE329" i="31"/>
  <c r="AE325" i="31"/>
  <c r="AE349" i="31"/>
  <c r="AE321" i="31"/>
  <c r="AE317" i="31"/>
  <c r="AE313" i="31"/>
  <c r="AE337" i="31"/>
  <c r="AE322" i="31"/>
  <c r="AE357" i="31"/>
  <c r="AE318" i="31"/>
  <c r="AE314" i="31"/>
  <c r="BH354" i="32"/>
  <c r="BH355" i="32"/>
  <c r="BH351" i="32"/>
  <c r="BH356" i="32"/>
  <c r="BH347" i="32"/>
  <c r="BH343" i="32"/>
  <c r="BH339" i="32"/>
  <c r="BH335" i="32"/>
  <c r="BH331" i="32"/>
  <c r="BH327" i="32"/>
  <c r="BH348" i="32"/>
  <c r="BH344" i="32"/>
  <c r="BH340" i="32"/>
  <c r="BH336" i="32"/>
  <c r="BH332" i="32"/>
  <c r="BH328" i="32"/>
  <c r="BH357" i="32"/>
  <c r="BH349" i="32"/>
  <c r="BH345" i="32"/>
  <c r="BH341" i="32"/>
  <c r="BH337" i="32"/>
  <c r="BH333" i="32"/>
  <c r="BH329" i="32"/>
  <c r="BH353" i="32"/>
  <c r="BH352" i="32"/>
  <c r="BH350" i="32"/>
  <c r="BH346" i="32"/>
  <c r="BH342" i="32"/>
  <c r="BH338" i="32"/>
  <c r="BH334" i="32"/>
  <c r="BH330" i="32"/>
  <c r="BH322" i="32"/>
  <c r="BH325" i="32"/>
  <c r="BH319" i="32"/>
  <c r="BH315" i="32"/>
  <c r="BH320" i="32"/>
  <c r="BH316" i="32"/>
  <c r="BH312" i="32"/>
  <c r="BH324" i="32"/>
  <c r="BH321" i="32"/>
  <c r="BH317" i="32"/>
  <c r="BH313" i="32"/>
  <c r="BH323" i="32"/>
  <c r="BH318" i="32"/>
  <c r="BH326" i="32"/>
  <c r="BH314" i="32"/>
  <c r="BZ356" i="30"/>
  <c r="BZ352" i="30"/>
  <c r="BZ348" i="30"/>
  <c r="BZ344" i="30"/>
  <c r="BZ340" i="30"/>
  <c r="BZ336" i="30"/>
  <c r="BZ332" i="30"/>
  <c r="BZ328" i="30"/>
  <c r="BZ324" i="30"/>
  <c r="BZ320" i="30"/>
  <c r="BZ316" i="30"/>
  <c r="BZ357" i="30"/>
  <c r="BZ353" i="30"/>
  <c r="BZ349" i="30"/>
  <c r="BZ345" i="30"/>
  <c r="BZ341" i="30"/>
  <c r="BZ337" i="30"/>
  <c r="BZ333" i="30"/>
  <c r="BZ329" i="30"/>
  <c r="BZ325" i="30"/>
  <c r="BZ321" i="30"/>
  <c r="BZ317" i="30"/>
  <c r="BZ313" i="30"/>
  <c r="BZ354" i="30"/>
  <c r="BZ350" i="30"/>
  <c r="BZ346" i="30"/>
  <c r="BZ342" i="30"/>
  <c r="BZ338" i="30"/>
  <c r="BZ334" i="30"/>
  <c r="BZ330" i="30"/>
  <c r="BZ326" i="30"/>
  <c r="BZ322" i="30"/>
  <c r="BZ318" i="30"/>
  <c r="BZ314" i="30"/>
  <c r="BZ355" i="30"/>
  <c r="BZ351" i="30"/>
  <c r="BZ347" i="30"/>
  <c r="BZ343" i="30"/>
  <c r="BZ339" i="30"/>
  <c r="BZ335" i="30"/>
  <c r="BZ331" i="30"/>
  <c r="BZ327" i="30"/>
  <c r="BZ323" i="30"/>
  <c r="BZ319" i="30"/>
  <c r="BZ315" i="30"/>
  <c r="BZ312" i="30"/>
  <c r="AD354" i="31"/>
  <c r="AD350" i="31"/>
  <c r="AD346" i="31"/>
  <c r="AD342" i="31"/>
  <c r="AD338" i="31"/>
  <c r="AD334" i="31"/>
  <c r="AD330" i="31"/>
  <c r="AD355" i="31"/>
  <c r="AD351" i="31"/>
  <c r="AD347" i="31"/>
  <c r="AD343" i="31"/>
  <c r="AD339" i="31"/>
  <c r="AD335" i="31"/>
  <c r="AD356" i="31"/>
  <c r="AD352" i="31"/>
  <c r="AD348" i="31"/>
  <c r="AD344" i="31"/>
  <c r="AD340" i="31"/>
  <c r="AD336" i="31"/>
  <c r="AD332" i="31"/>
  <c r="AD357" i="31"/>
  <c r="AD353" i="31"/>
  <c r="AD349" i="31"/>
  <c r="AD345" i="31"/>
  <c r="AD341" i="31"/>
  <c r="AD337" i="31"/>
  <c r="AD322" i="31"/>
  <c r="AD318" i="31"/>
  <c r="AD314" i="31"/>
  <c r="AD331" i="31"/>
  <c r="AD333" i="31"/>
  <c r="AD327" i="31"/>
  <c r="AD323" i="31"/>
  <c r="AD319" i="31"/>
  <c r="AD315" i="31"/>
  <c r="AD326" i="31"/>
  <c r="AD320" i="31"/>
  <c r="AD316" i="31"/>
  <c r="AD312" i="31"/>
  <c r="AD329" i="31"/>
  <c r="AD325" i="31"/>
  <c r="AD321" i="31"/>
  <c r="AD317" i="31"/>
  <c r="AD313" i="31"/>
  <c r="AD328" i="31"/>
  <c r="AD324" i="31"/>
  <c r="CE357" i="31"/>
  <c r="CE353" i="31"/>
  <c r="CE349" i="31"/>
  <c r="CE345" i="31"/>
  <c r="CE341" i="31"/>
  <c r="CE337" i="31"/>
  <c r="CE333" i="31"/>
  <c r="CE329" i="31"/>
  <c r="CE354" i="31"/>
  <c r="CE350" i="31"/>
  <c r="CE346" i="31"/>
  <c r="CE342" i="31"/>
  <c r="CE338" i="31"/>
  <c r="CE334" i="31"/>
  <c r="CE330" i="31"/>
  <c r="CE326" i="31"/>
  <c r="CE356" i="31"/>
  <c r="CE352" i="31"/>
  <c r="CE348" i="31"/>
  <c r="CE344" i="31"/>
  <c r="CE340" i="31"/>
  <c r="CE336" i="31"/>
  <c r="CE332" i="31"/>
  <c r="CE328" i="31"/>
  <c r="CE347" i="31"/>
  <c r="CE335" i="31"/>
  <c r="CE327" i="31"/>
  <c r="CE324" i="31"/>
  <c r="CE321" i="31"/>
  <c r="CE317" i="31"/>
  <c r="CE313" i="31"/>
  <c r="CE355" i="31"/>
  <c r="CE343" i="31"/>
  <c r="CE322" i="31"/>
  <c r="CE318" i="31"/>
  <c r="CE314" i="31"/>
  <c r="CE351" i="31"/>
  <c r="CE331" i="31"/>
  <c r="CE323" i="31"/>
  <c r="CE319" i="31"/>
  <c r="CE315" i="31"/>
  <c r="CE339" i="31"/>
  <c r="CE312" i="31"/>
  <c r="CE320" i="31"/>
  <c r="CE325" i="31"/>
  <c r="CE316" i="31"/>
  <c r="BX354" i="32"/>
  <c r="BX355" i="32"/>
  <c r="BX351" i="32"/>
  <c r="BX356" i="32"/>
  <c r="BX347" i="32"/>
  <c r="BX343" i="32"/>
  <c r="BX339" i="32"/>
  <c r="BX335" i="32"/>
  <c r="BX331" i="32"/>
  <c r="BX327" i="32"/>
  <c r="BX352" i="32"/>
  <c r="BX348" i="32"/>
  <c r="BX344" i="32"/>
  <c r="BX340" i="32"/>
  <c r="BX336" i="32"/>
  <c r="BX332" i="32"/>
  <c r="BX328" i="32"/>
  <c r="BX349" i="32"/>
  <c r="BX345" i="32"/>
  <c r="BX341" i="32"/>
  <c r="BX337" i="32"/>
  <c r="BX333" i="32"/>
  <c r="BX329" i="32"/>
  <c r="BX353" i="32"/>
  <c r="BX350" i="32"/>
  <c r="BX346" i="32"/>
  <c r="BX342" i="32"/>
  <c r="BX338" i="32"/>
  <c r="BX334" i="32"/>
  <c r="BX330" i="32"/>
  <c r="BX323" i="32"/>
  <c r="BX357" i="32"/>
  <c r="BX326" i="32"/>
  <c r="BX319" i="32"/>
  <c r="BX315" i="32"/>
  <c r="BX322" i="32"/>
  <c r="BX325" i="32"/>
  <c r="BX320" i="32"/>
  <c r="BX316" i="32"/>
  <c r="BX312" i="32"/>
  <c r="BX321" i="32"/>
  <c r="BX317" i="32"/>
  <c r="BX313" i="32"/>
  <c r="BX324" i="32"/>
  <c r="BX318" i="32"/>
  <c r="BX314" i="32"/>
  <c r="AC356" i="30"/>
  <c r="AC352" i="30"/>
  <c r="AC357" i="30"/>
  <c r="AC353" i="30"/>
  <c r="AC349" i="30"/>
  <c r="AC345" i="30"/>
  <c r="AC341" i="30"/>
  <c r="AC337" i="30"/>
  <c r="AC333" i="30"/>
  <c r="AC329" i="30"/>
  <c r="AC325" i="30"/>
  <c r="AC354" i="30"/>
  <c r="AC350" i="30"/>
  <c r="AC346" i="30"/>
  <c r="AC342" i="30"/>
  <c r="AC338" i="30"/>
  <c r="AC334" i="30"/>
  <c r="AC330" i="30"/>
  <c r="AC326" i="30"/>
  <c r="AC322" i="30"/>
  <c r="AC318" i="30"/>
  <c r="AC314" i="30"/>
  <c r="AC355" i="30"/>
  <c r="AC351" i="30"/>
  <c r="AC347" i="30"/>
  <c r="AC343" i="30"/>
  <c r="AC339" i="30"/>
  <c r="AC335" i="30"/>
  <c r="AC331" i="30"/>
  <c r="AC327" i="30"/>
  <c r="AC323" i="30"/>
  <c r="AC319" i="30"/>
  <c r="AC315" i="30"/>
  <c r="AC324" i="30"/>
  <c r="AC313" i="30"/>
  <c r="AC312" i="30"/>
  <c r="AC344" i="30"/>
  <c r="AC332" i="30"/>
  <c r="AC321" i="30"/>
  <c r="AC320" i="30"/>
  <c r="AC340" i="30"/>
  <c r="AC317" i="30"/>
  <c r="AC316" i="30"/>
  <c r="AC328" i="30"/>
  <c r="AC348" i="30"/>
  <c r="AC336" i="30"/>
  <c r="BI354" i="31"/>
  <c r="BI350" i="31"/>
  <c r="BI346" i="31"/>
  <c r="BI342" i="31"/>
  <c r="BI338" i="31"/>
  <c r="BI334" i="31"/>
  <c r="BI330" i="31"/>
  <c r="BI326" i="31"/>
  <c r="BI355" i="31"/>
  <c r="BI351" i="31"/>
  <c r="BI347" i="31"/>
  <c r="BI343" i="31"/>
  <c r="BI339" i="31"/>
  <c r="BI335" i="31"/>
  <c r="BI331" i="31"/>
  <c r="BI327" i="31"/>
  <c r="BI357" i="31"/>
  <c r="BI353" i="31"/>
  <c r="BI349" i="31"/>
  <c r="BI345" i="31"/>
  <c r="BI341" i="31"/>
  <c r="BI337" i="31"/>
  <c r="BI333" i="31"/>
  <c r="BI329" i="31"/>
  <c r="BI356" i="31"/>
  <c r="BI344" i="31"/>
  <c r="BI322" i="31"/>
  <c r="BI318" i="31"/>
  <c r="BI314" i="31"/>
  <c r="BI332" i="31"/>
  <c r="BI325" i="31"/>
  <c r="BI352" i="31"/>
  <c r="BI323" i="31"/>
  <c r="BI319" i="31"/>
  <c r="BI315" i="31"/>
  <c r="BI340" i="31"/>
  <c r="BI328" i="31"/>
  <c r="BI324" i="31"/>
  <c r="BI320" i="31"/>
  <c r="BI316" i="31"/>
  <c r="BI312" i="31"/>
  <c r="BI348" i="31"/>
  <c r="BI313" i="31"/>
  <c r="BI321" i="31"/>
  <c r="BI317" i="31"/>
  <c r="BI336" i="31"/>
  <c r="AM356" i="32"/>
  <c r="AM357" i="32"/>
  <c r="AM354" i="32"/>
  <c r="AM355" i="32"/>
  <c r="AM353" i="32"/>
  <c r="AM349" i="32"/>
  <c r="AM345" i="32"/>
  <c r="AM341" i="32"/>
  <c r="AM337" i="32"/>
  <c r="AM333" i="32"/>
  <c r="AM329" i="32"/>
  <c r="AM350" i="32"/>
  <c r="AM346" i="32"/>
  <c r="AM342" i="32"/>
  <c r="AM338" i="32"/>
  <c r="AM334" i="32"/>
  <c r="AM330" i="32"/>
  <c r="AM326" i="32"/>
  <c r="AM351" i="32"/>
  <c r="AM347" i="32"/>
  <c r="AM343" i="32"/>
  <c r="AM339" i="32"/>
  <c r="AM335" i="32"/>
  <c r="AM331" i="32"/>
  <c r="AM327" i="32"/>
  <c r="AM352" i="32"/>
  <c r="AM348" i="32"/>
  <c r="AM323" i="32"/>
  <c r="AM320" i="32"/>
  <c r="AM316" i="32"/>
  <c r="AM312" i="32"/>
  <c r="AM336" i="32"/>
  <c r="AM328" i="32"/>
  <c r="AM321" i="32"/>
  <c r="AM317" i="32"/>
  <c r="AM313" i="32"/>
  <c r="AM344" i="32"/>
  <c r="AM332" i="32"/>
  <c r="AM325" i="32"/>
  <c r="AM322" i="32"/>
  <c r="AM318" i="32"/>
  <c r="AM314" i="32"/>
  <c r="AM340" i="32"/>
  <c r="AM324" i="32"/>
  <c r="AM319" i="32"/>
  <c r="AM315" i="32"/>
  <c r="H361" i="15"/>
  <c r="H355" i="15"/>
  <c r="H351" i="15"/>
  <c r="H347" i="15"/>
  <c r="H362" i="15"/>
  <c r="H356" i="15"/>
  <c r="H352" i="15"/>
  <c r="H348" i="15"/>
  <c r="H344" i="15"/>
  <c r="H357" i="15"/>
  <c r="H353" i="15"/>
  <c r="H349" i="15"/>
  <c r="H343" i="15"/>
  <c r="H337" i="15"/>
  <c r="H333" i="15"/>
  <c r="H329" i="15"/>
  <c r="H325" i="15"/>
  <c r="H321" i="15"/>
  <c r="H317" i="15"/>
  <c r="H313" i="15"/>
  <c r="H342" i="15"/>
  <c r="H345" i="15"/>
  <c r="H338" i="15"/>
  <c r="H334" i="15"/>
  <c r="H330" i="15"/>
  <c r="H326" i="15"/>
  <c r="H322" i="15"/>
  <c r="H318" i="15"/>
  <c r="H314" i="15"/>
  <c r="H310" i="15"/>
  <c r="H346" i="15"/>
  <c r="H341" i="15"/>
  <c r="H339" i="15"/>
  <c r="H335" i="15"/>
  <c r="H331" i="15"/>
  <c r="H327" i="15"/>
  <c r="H323" i="15"/>
  <c r="H319" i="15"/>
  <c r="H315" i="15"/>
  <c r="H311" i="15"/>
  <c r="H354" i="15"/>
  <c r="H350" i="15"/>
  <c r="H340" i="15"/>
  <c r="H336" i="15"/>
  <c r="H332" i="15"/>
  <c r="H328" i="15"/>
  <c r="H324" i="15"/>
  <c r="H320" i="15"/>
  <c r="H316" i="15"/>
  <c r="H312" i="15"/>
  <c r="AF356" i="32"/>
  <c r="AF352" i="32"/>
  <c r="AF357" i="32"/>
  <c r="AF353" i="32"/>
  <c r="AF349" i="32"/>
  <c r="AF345" i="32"/>
  <c r="AF341" i="32"/>
  <c r="AF337" i="32"/>
  <c r="AF333" i="32"/>
  <c r="AF329" i="32"/>
  <c r="AF355" i="32"/>
  <c r="AF350" i="32"/>
  <c r="AF346" i="32"/>
  <c r="AF342" i="32"/>
  <c r="AF338" i="32"/>
  <c r="AF334" i="32"/>
  <c r="AF330" i="32"/>
  <c r="AF354" i="32"/>
  <c r="AF351" i="32"/>
  <c r="AF347" i="32"/>
  <c r="AF343" i="32"/>
  <c r="AF339" i="32"/>
  <c r="AF335" i="32"/>
  <c r="AF331" i="32"/>
  <c r="AF348" i="32"/>
  <c r="AF344" i="32"/>
  <c r="AF340" i="32"/>
  <c r="AF336" i="32"/>
  <c r="AF332" i="32"/>
  <c r="AF326" i="32"/>
  <c r="AF321" i="32"/>
  <c r="AF317" i="32"/>
  <c r="AF313" i="32"/>
  <c r="AF325" i="32"/>
  <c r="AF322" i="32"/>
  <c r="AF318" i="32"/>
  <c r="AF314" i="32"/>
  <c r="AF328" i="32"/>
  <c r="AF324" i="32"/>
  <c r="AF319" i="32"/>
  <c r="AF315" i="32"/>
  <c r="AF327" i="32"/>
  <c r="AF323" i="32"/>
  <c r="AF312" i="32"/>
  <c r="AF320" i="32"/>
  <c r="AF316" i="32"/>
  <c r="BO362" i="15"/>
  <c r="BO356" i="15"/>
  <c r="BO352" i="15"/>
  <c r="BO357" i="15"/>
  <c r="BO353" i="15"/>
  <c r="BO349" i="15"/>
  <c r="BO345" i="15"/>
  <c r="BO341" i="15"/>
  <c r="BO361" i="15"/>
  <c r="BO355" i="15"/>
  <c r="BO351" i="15"/>
  <c r="BO350" i="15"/>
  <c r="BO338" i="15"/>
  <c r="BO334" i="15"/>
  <c r="BO330" i="15"/>
  <c r="BO326" i="15"/>
  <c r="BO322" i="15"/>
  <c r="BO318" i="15"/>
  <c r="BO314" i="15"/>
  <c r="BO310" i="15"/>
  <c r="BO339" i="15"/>
  <c r="BO335" i="15"/>
  <c r="BO331" i="15"/>
  <c r="BO327" i="15"/>
  <c r="BO323" i="15"/>
  <c r="BO319" i="15"/>
  <c r="BO315" i="15"/>
  <c r="BO311" i="15"/>
  <c r="BO347" i="15"/>
  <c r="BO346" i="15"/>
  <c r="BO348" i="15"/>
  <c r="BO343" i="15"/>
  <c r="BO340" i="15"/>
  <c r="BO336" i="15"/>
  <c r="BO332" i="15"/>
  <c r="BO328" i="15"/>
  <c r="BO324" i="15"/>
  <c r="BO320" i="15"/>
  <c r="BO316" i="15"/>
  <c r="BO312" i="15"/>
  <c r="BO344" i="15"/>
  <c r="BO342" i="15"/>
  <c r="BO337" i="15"/>
  <c r="BO333" i="15"/>
  <c r="BO329" i="15"/>
  <c r="BO325" i="15"/>
  <c r="BO321" i="15"/>
  <c r="BO317" i="15"/>
  <c r="BO313" i="15"/>
  <c r="BO354" i="15"/>
  <c r="M357" i="15"/>
  <c r="M353" i="15"/>
  <c r="M349" i="15"/>
  <c r="M354" i="15"/>
  <c r="M350" i="15"/>
  <c r="M346" i="15"/>
  <c r="M342" i="15"/>
  <c r="M361" i="15"/>
  <c r="M355" i="15"/>
  <c r="M362" i="15"/>
  <c r="M356" i="15"/>
  <c r="M352" i="15"/>
  <c r="M348" i="15"/>
  <c r="M345" i="15"/>
  <c r="M341" i="15"/>
  <c r="M339" i="15"/>
  <c r="M335" i="15"/>
  <c r="M331" i="15"/>
  <c r="M327" i="15"/>
  <c r="M323" i="15"/>
  <c r="M319" i="15"/>
  <c r="M315" i="15"/>
  <c r="M311" i="15"/>
  <c r="M340" i="15"/>
  <c r="M336" i="15"/>
  <c r="M332" i="15"/>
  <c r="M328" i="15"/>
  <c r="M324" i="15"/>
  <c r="M320" i="15"/>
  <c r="M316" i="15"/>
  <c r="M312" i="15"/>
  <c r="M343" i="15"/>
  <c r="M337" i="15"/>
  <c r="M333" i="15"/>
  <c r="M329" i="15"/>
  <c r="M325" i="15"/>
  <c r="M321" i="15"/>
  <c r="M317" i="15"/>
  <c r="M313" i="15"/>
  <c r="M351" i="15"/>
  <c r="M347" i="15"/>
  <c r="M344" i="15"/>
  <c r="M338" i="15"/>
  <c r="M334" i="15"/>
  <c r="M330" i="15"/>
  <c r="M326" i="15"/>
  <c r="M322" i="15"/>
  <c r="M318" i="15"/>
  <c r="M314" i="15"/>
  <c r="M310" i="15"/>
  <c r="BQ354" i="31"/>
  <c r="BQ350" i="31"/>
  <c r="BQ346" i="31"/>
  <c r="BQ342" i="31"/>
  <c r="BQ338" i="31"/>
  <c r="BQ334" i="31"/>
  <c r="BQ330" i="31"/>
  <c r="BQ326" i="31"/>
  <c r="BQ355" i="31"/>
  <c r="BQ351" i="31"/>
  <c r="BQ347" i="31"/>
  <c r="BQ343" i="31"/>
  <c r="BQ339" i="31"/>
  <c r="BQ335" i="31"/>
  <c r="BQ331" i="31"/>
  <c r="BQ327" i="31"/>
  <c r="BQ357" i="31"/>
  <c r="BQ353" i="31"/>
  <c r="BQ349" i="31"/>
  <c r="BQ345" i="31"/>
  <c r="BQ341" i="31"/>
  <c r="BQ337" i="31"/>
  <c r="BQ333" i="31"/>
  <c r="BQ329" i="31"/>
  <c r="BQ344" i="31"/>
  <c r="BQ322" i="31"/>
  <c r="BQ318" i="31"/>
  <c r="BQ314" i="31"/>
  <c r="BQ352" i="31"/>
  <c r="BQ340" i="31"/>
  <c r="BQ325" i="31"/>
  <c r="BQ323" i="31"/>
  <c r="BQ319" i="31"/>
  <c r="BQ315" i="31"/>
  <c r="BQ348" i="31"/>
  <c r="BQ324" i="31"/>
  <c r="BQ320" i="31"/>
  <c r="BQ316" i="31"/>
  <c r="BQ312" i="31"/>
  <c r="BQ336" i="31"/>
  <c r="BQ321" i="31"/>
  <c r="BQ332" i="31"/>
  <c r="BQ317" i="31"/>
  <c r="BQ356" i="31"/>
  <c r="BQ328" i="31"/>
  <c r="BQ313" i="31"/>
  <c r="CS354" i="34"/>
  <c r="CS355" i="34"/>
  <c r="CS356" i="34"/>
  <c r="CS357" i="34"/>
  <c r="CS351" i="34"/>
  <c r="CS353" i="34"/>
  <c r="CS352" i="34"/>
  <c r="CS349" i="34"/>
  <c r="CS345" i="34"/>
  <c r="CS350" i="34"/>
  <c r="CS347" i="34"/>
  <c r="CS346" i="34"/>
  <c r="CS343" i="34"/>
  <c r="CS348" i="34"/>
  <c r="CS341" i="34"/>
  <c r="CS339" i="34"/>
  <c r="CS335" i="34"/>
  <c r="CS331" i="34"/>
  <c r="CS337" i="34"/>
  <c r="CS333" i="34"/>
  <c r="CS344" i="34"/>
  <c r="CS340" i="34"/>
  <c r="CS342" i="34"/>
  <c r="CS325" i="34"/>
  <c r="CS336" i="34"/>
  <c r="CS327" i="34"/>
  <c r="CS323" i="34"/>
  <c r="CS338" i="34"/>
  <c r="CS329" i="34"/>
  <c r="CS330" i="34"/>
  <c r="CS334" i="34"/>
  <c r="CS322" i="34"/>
  <c r="CS320" i="34"/>
  <c r="CS321" i="34"/>
  <c r="CS324" i="34"/>
  <c r="CS318" i="34"/>
  <c r="CS332" i="34"/>
  <c r="CS328" i="34"/>
  <c r="CS326" i="34"/>
  <c r="CS314" i="34"/>
  <c r="CS315" i="34"/>
  <c r="CS317" i="34"/>
  <c r="CS312" i="34"/>
  <c r="CS313" i="34"/>
  <c r="CS319" i="34"/>
  <c r="CS316" i="34"/>
  <c r="AY354" i="32"/>
  <c r="AY355" i="32"/>
  <c r="AY356" i="32"/>
  <c r="AY347" i="32"/>
  <c r="AY343" i="32"/>
  <c r="AY339" i="32"/>
  <c r="AY335" i="32"/>
  <c r="AY331" i="32"/>
  <c r="AY353" i="32"/>
  <c r="AY351" i="32"/>
  <c r="AY348" i="32"/>
  <c r="AY344" i="32"/>
  <c r="AY340" i="32"/>
  <c r="AY336" i="32"/>
  <c r="AY332" i="32"/>
  <c r="AY328" i="32"/>
  <c r="AY324" i="32"/>
  <c r="AY352" i="32"/>
  <c r="AY349" i="32"/>
  <c r="AY345" i="32"/>
  <c r="AY341" i="32"/>
  <c r="AY337" i="32"/>
  <c r="AY333" i="32"/>
  <c r="AY329" i="32"/>
  <c r="AY357" i="32"/>
  <c r="AY346" i="32"/>
  <c r="AY322" i="32"/>
  <c r="AY318" i="32"/>
  <c r="AY314" i="32"/>
  <c r="AY334" i="32"/>
  <c r="AY325" i="32"/>
  <c r="AY319" i="32"/>
  <c r="AY315" i="32"/>
  <c r="AY342" i="32"/>
  <c r="AY327" i="32"/>
  <c r="AY330" i="32"/>
  <c r="AY320" i="32"/>
  <c r="AY316" i="32"/>
  <c r="AY312" i="32"/>
  <c r="AY350" i="32"/>
  <c r="AY338" i="32"/>
  <c r="AY323" i="32"/>
  <c r="AY321" i="32"/>
  <c r="AY317" i="32"/>
  <c r="AY313" i="32"/>
  <c r="AY326" i="32"/>
  <c r="CA354" i="15"/>
  <c r="CA350" i="15"/>
  <c r="CA361" i="15"/>
  <c r="CA355" i="15"/>
  <c r="CA351" i="15"/>
  <c r="CA347" i="15"/>
  <c r="CA343" i="15"/>
  <c r="CA362" i="15"/>
  <c r="CA356" i="15"/>
  <c r="CA357" i="15"/>
  <c r="CA353" i="15"/>
  <c r="CA349" i="15"/>
  <c r="CA340" i="15"/>
  <c r="CA336" i="15"/>
  <c r="CA332" i="15"/>
  <c r="CA328" i="15"/>
  <c r="CA324" i="15"/>
  <c r="CA320" i="15"/>
  <c r="CA316" i="15"/>
  <c r="CA312" i="15"/>
  <c r="CA337" i="15"/>
  <c r="CA333" i="15"/>
  <c r="CA329" i="15"/>
  <c r="CA325" i="15"/>
  <c r="CA321" i="15"/>
  <c r="CA317" i="15"/>
  <c r="CA313" i="15"/>
  <c r="CA344" i="15"/>
  <c r="CA342" i="15"/>
  <c r="CA338" i="15"/>
  <c r="CA334" i="15"/>
  <c r="CA330" i="15"/>
  <c r="CA326" i="15"/>
  <c r="CA322" i="15"/>
  <c r="CA318" i="15"/>
  <c r="CA314" i="15"/>
  <c r="CA310" i="15"/>
  <c r="CA352" i="15"/>
  <c r="CA346" i="15"/>
  <c r="CA345" i="15"/>
  <c r="CA341" i="15"/>
  <c r="CA339" i="15"/>
  <c r="CA335" i="15"/>
  <c r="CA331" i="15"/>
  <c r="CA327" i="15"/>
  <c r="CA323" i="15"/>
  <c r="CA319" i="15"/>
  <c r="CA315" i="15"/>
  <c r="CA311" i="15"/>
  <c r="CA348" i="15"/>
  <c r="BJ354" i="31"/>
  <c r="BJ350" i="31"/>
  <c r="BJ346" i="31"/>
  <c r="BJ342" i="31"/>
  <c r="BJ338" i="31"/>
  <c r="BJ334" i="31"/>
  <c r="BJ330" i="31"/>
  <c r="BJ355" i="31"/>
  <c r="BJ351" i="31"/>
  <c r="BJ347" i="31"/>
  <c r="BJ343" i="31"/>
  <c r="BJ339" i="31"/>
  <c r="BJ335" i="31"/>
  <c r="BJ356" i="31"/>
  <c r="BJ352" i="31"/>
  <c r="BJ348" i="31"/>
  <c r="BJ344" i="31"/>
  <c r="BJ340" i="31"/>
  <c r="BJ336" i="31"/>
  <c r="BJ332" i="31"/>
  <c r="BJ357" i="31"/>
  <c r="BJ353" i="31"/>
  <c r="BJ349" i="31"/>
  <c r="BJ345" i="31"/>
  <c r="BJ341" i="31"/>
  <c r="BJ337" i="31"/>
  <c r="BJ322" i="31"/>
  <c r="BJ318" i="31"/>
  <c r="BJ314" i="31"/>
  <c r="BJ329" i="31"/>
  <c r="BJ325" i="31"/>
  <c r="BJ333" i="31"/>
  <c r="BJ326" i="31"/>
  <c r="BJ323" i="31"/>
  <c r="BJ319" i="31"/>
  <c r="BJ315" i="31"/>
  <c r="BJ328" i="31"/>
  <c r="BJ324" i="31"/>
  <c r="BJ320" i="31"/>
  <c r="BJ316" i="31"/>
  <c r="BJ312" i="31"/>
  <c r="BJ331" i="31"/>
  <c r="BJ327" i="31"/>
  <c r="BJ321" i="31"/>
  <c r="BJ317" i="31"/>
  <c r="BJ313" i="31"/>
  <c r="N355" i="32"/>
  <c r="N356" i="32"/>
  <c r="N352" i="32"/>
  <c r="N357" i="32"/>
  <c r="N348" i="32"/>
  <c r="N344" i="32"/>
  <c r="N340" i="32"/>
  <c r="N336" i="32"/>
  <c r="N332" i="32"/>
  <c r="N328" i="32"/>
  <c r="N353" i="32"/>
  <c r="N349" i="32"/>
  <c r="N345" i="32"/>
  <c r="N341" i="32"/>
  <c r="N337" i="32"/>
  <c r="N333" i="32"/>
  <c r="N329" i="32"/>
  <c r="N350" i="32"/>
  <c r="N346" i="32"/>
  <c r="N342" i="32"/>
  <c r="N338" i="32"/>
  <c r="N334" i="32"/>
  <c r="N330" i="32"/>
  <c r="N354" i="32"/>
  <c r="N351" i="32"/>
  <c r="N347" i="32"/>
  <c r="N343" i="32"/>
  <c r="N339" i="32"/>
  <c r="N335" i="32"/>
  <c r="N331" i="32"/>
  <c r="N320" i="32"/>
  <c r="N316" i="32"/>
  <c r="N312" i="32"/>
  <c r="N325" i="32"/>
  <c r="N321" i="32"/>
  <c r="N317" i="32"/>
  <c r="N313" i="32"/>
  <c r="N324" i="32"/>
  <c r="N327" i="32"/>
  <c r="N322" i="32"/>
  <c r="N318" i="32"/>
  <c r="N314" i="32"/>
  <c r="N323" i="32"/>
  <c r="N326" i="32"/>
  <c r="N319" i="32"/>
  <c r="N315" i="32"/>
  <c r="N356" i="30"/>
  <c r="N352" i="30"/>
  <c r="N348" i="30"/>
  <c r="N344" i="30"/>
  <c r="N340" i="30"/>
  <c r="N336" i="30"/>
  <c r="N332" i="30"/>
  <c r="N328" i="30"/>
  <c r="N324" i="30"/>
  <c r="N320" i="30"/>
  <c r="N316" i="30"/>
  <c r="N357" i="30"/>
  <c r="N353" i="30"/>
  <c r="N349" i="30"/>
  <c r="N345" i="30"/>
  <c r="N341" i="30"/>
  <c r="N337" i="30"/>
  <c r="N333" i="30"/>
  <c r="N329" i="30"/>
  <c r="N325" i="30"/>
  <c r="N321" i="30"/>
  <c r="N317" i="30"/>
  <c r="N354" i="30"/>
  <c r="N350" i="30"/>
  <c r="N346" i="30"/>
  <c r="N342" i="30"/>
  <c r="N338" i="30"/>
  <c r="N334" i="30"/>
  <c r="N330" i="30"/>
  <c r="N326" i="30"/>
  <c r="N322" i="30"/>
  <c r="N318" i="30"/>
  <c r="N314" i="30"/>
  <c r="N355" i="30"/>
  <c r="N351" i="30"/>
  <c r="N347" i="30"/>
  <c r="N343" i="30"/>
  <c r="N339" i="30"/>
  <c r="N335" i="30"/>
  <c r="N331" i="30"/>
  <c r="N327" i="30"/>
  <c r="N323" i="30"/>
  <c r="N319" i="30"/>
  <c r="N315" i="30"/>
  <c r="N313" i="30"/>
  <c r="N312" i="30"/>
  <c r="S357" i="31"/>
  <c r="S353" i="31"/>
  <c r="S349" i="31"/>
  <c r="S345" i="31"/>
  <c r="S341" i="31"/>
  <c r="S337" i="31"/>
  <c r="S333" i="31"/>
  <c r="S329" i="31"/>
  <c r="S354" i="31"/>
  <c r="S350" i="31"/>
  <c r="S346" i="31"/>
  <c r="S342" i="31"/>
  <c r="S338" i="31"/>
  <c r="S334" i="31"/>
  <c r="S330" i="31"/>
  <c r="S326" i="31"/>
  <c r="S356" i="31"/>
  <c r="S352" i="31"/>
  <c r="S348" i="31"/>
  <c r="S344" i="31"/>
  <c r="S340" i="31"/>
  <c r="S336" i="31"/>
  <c r="S332" i="31"/>
  <c r="S328" i="31"/>
  <c r="S347" i="31"/>
  <c r="S327" i="31"/>
  <c r="S324" i="31"/>
  <c r="S321" i="31"/>
  <c r="S317" i="31"/>
  <c r="S313" i="31"/>
  <c r="S355" i="31"/>
  <c r="S343" i="31"/>
  <c r="S335" i="31"/>
  <c r="S322" i="31"/>
  <c r="S318" i="31"/>
  <c r="S314" i="31"/>
  <c r="S351" i="31"/>
  <c r="S331" i="31"/>
  <c r="S323" i="31"/>
  <c r="S319" i="31"/>
  <c r="S315" i="31"/>
  <c r="S339" i="31"/>
  <c r="S312" i="31"/>
  <c r="S320" i="31"/>
  <c r="S325" i="31"/>
  <c r="S316" i="31"/>
  <c r="BZ355" i="32"/>
  <c r="BZ351" i="32"/>
  <c r="BZ356" i="32"/>
  <c r="BZ352" i="32"/>
  <c r="BZ357" i="32"/>
  <c r="BZ348" i="32"/>
  <c r="BZ344" i="32"/>
  <c r="BZ340" i="32"/>
  <c r="BZ336" i="32"/>
  <c r="BZ332" i="32"/>
  <c r="BZ328" i="32"/>
  <c r="BZ349" i="32"/>
  <c r="BZ345" i="32"/>
  <c r="BZ341" i="32"/>
  <c r="BZ337" i="32"/>
  <c r="BZ333" i="32"/>
  <c r="BZ329" i="32"/>
  <c r="BZ350" i="32"/>
  <c r="BZ346" i="32"/>
  <c r="BZ342" i="32"/>
  <c r="BZ338" i="32"/>
  <c r="BZ334" i="32"/>
  <c r="BZ330" i="32"/>
  <c r="BZ353" i="32"/>
  <c r="BZ347" i="32"/>
  <c r="BZ343" i="32"/>
  <c r="BZ339" i="32"/>
  <c r="BZ335" i="32"/>
  <c r="BZ331" i="32"/>
  <c r="BZ322" i="32"/>
  <c r="BZ320" i="32"/>
  <c r="BZ316" i="32"/>
  <c r="BZ312" i="32"/>
  <c r="BZ325" i="32"/>
  <c r="BZ321" i="32"/>
  <c r="BZ317" i="32"/>
  <c r="BZ313" i="32"/>
  <c r="BZ324" i="32"/>
  <c r="BZ354" i="32"/>
  <c r="BZ327" i="32"/>
  <c r="BZ318" i="32"/>
  <c r="BZ314" i="32"/>
  <c r="BZ323" i="32"/>
  <c r="BZ326" i="32"/>
  <c r="BZ319" i="32"/>
  <c r="BZ315" i="32"/>
  <c r="AQ354" i="32"/>
  <c r="AQ355" i="32"/>
  <c r="AQ356" i="32"/>
  <c r="AQ357" i="32"/>
  <c r="AQ353" i="32"/>
  <c r="AQ351" i="32"/>
  <c r="AQ347" i="32"/>
  <c r="AQ343" i="32"/>
  <c r="AQ339" i="32"/>
  <c r="AQ335" i="32"/>
  <c r="AQ331" i="32"/>
  <c r="AQ352" i="32"/>
  <c r="AQ348" i="32"/>
  <c r="AQ344" i="32"/>
  <c r="AQ340" i="32"/>
  <c r="AQ336" i="32"/>
  <c r="AQ332" i="32"/>
  <c r="AQ328" i="32"/>
  <c r="AQ324" i="32"/>
  <c r="AQ349" i="32"/>
  <c r="AQ345" i="32"/>
  <c r="AQ341" i="32"/>
  <c r="AQ337" i="32"/>
  <c r="AQ333" i="32"/>
  <c r="AQ329" i="32"/>
  <c r="AQ325" i="32"/>
  <c r="AQ322" i="32"/>
  <c r="AQ318" i="32"/>
  <c r="AQ314" i="32"/>
  <c r="AQ346" i="32"/>
  <c r="AQ334" i="32"/>
  <c r="AQ319" i="32"/>
  <c r="AQ315" i="32"/>
  <c r="AQ342" i="32"/>
  <c r="AQ320" i="32"/>
  <c r="AQ316" i="32"/>
  <c r="AQ312" i="32"/>
  <c r="AQ330" i="32"/>
  <c r="AQ323" i="32"/>
  <c r="AQ350" i="32"/>
  <c r="AQ326" i="32"/>
  <c r="AQ321" i="32"/>
  <c r="AQ317" i="32"/>
  <c r="AQ313" i="32"/>
  <c r="AQ338" i="32"/>
  <c r="AQ327" i="32"/>
  <c r="BS357" i="34"/>
  <c r="BS354" i="34"/>
  <c r="BS355" i="34"/>
  <c r="BS356" i="34"/>
  <c r="BS350" i="34"/>
  <c r="BS351" i="34"/>
  <c r="BS352" i="34"/>
  <c r="BS348" i="34"/>
  <c r="BS344" i="34"/>
  <c r="BS349" i="34"/>
  <c r="BS346" i="34"/>
  <c r="BS345" i="34"/>
  <c r="BS342" i="34"/>
  <c r="BS353" i="34"/>
  <c r="BS343" i="34"/>
  <c r="BS347" i="34"/>
  <c r="BS338" i="34"/>
  <c r="BS334" i="34"/>
  <c r="BS330" i="34"/>
  <c r="BS340" i="34"/>
  <c r="BS336" i="34"/>
  <c r="BS332" i="34"/>
  <c r="BS333" i="34"/>
  <c r="BS335" i="34"/>
  <c r="BS328" i="34"/>
  <c r="BS324" i="34"/>
  <c r="BS341" i="34"/>
  <c r="BS337" i="34"/>
  <c r="BS339" i="34"/>
  <c r="BS329" i="34"/>
  <c r="BS326" i="34"/>
  <c r="BS322" i="34"/>
  <c r="BS325" i="34"/>
  <c r="BS327" i="34"/>
  <c r="BS319" i="34"/>
  <c r="BS331" i="34"/>
  <c r="BS320" i="34"/>
  <c r="BS317" i="34"/>
  <c r="BS318" i="34"/>
  <c r="BS323" i="34"/>
  <c r="BS313" i="34"/>
  <c r="BS314" i="34"/>
  <c r="BS315" i="34"/>
  <c r="BS316" i="34"/>
  <c r="BS312" i="34"/>
  <c r="BS321" i="34"/>
  <c r="AP356" i="34"/>
  <c r="AP354" i="34"/>
  <c r="AP357" i="34"/>
  <c r="AP352" i="34"/>
  <c r="AP349" i="34"/>
  <c r="AP350" i="34"/>
  <c r="AP347" i="34"/>
  <c r="AP353" i="34"/>
  <c r="AP351" i="34"/>
  <c r="AP355" i="34"/>
  <c r="AP344" i="34"/>
  <c r="AP348" i="34"/>
  <c r="AP342" i="34"/>
  <c r="AP345" i="34"/>
  <c r="AP340" i="34"/>
  <c r="AP336" i="34"/>
  <c r="AP338" i="34"/>
  <c r="AP334" i="34"/>
  <c r="AP341" i="34"/>
  <c r="AP333" i="34"/>
  <c r="AP346" i="34"/>
  <c r="AP335" i="34"/>
  <c r="AP337" i="34"/>
  <c r="AP339" i="34"/>
  <c r="AP331" i="34"/>
  <c r="AP326" i="34"/>
  <c r="AP343" i="34"/>
  <c r="AP332" i="34"/>
  <c r="AP328" i="34"/>
  <c r="AP330" i="34"/>
  <c r="AP329" i="34"/>
  <c r="AP324" i="34"/>
  <c r="AP323" i="34"/>
  <c r="AP327" i="34"/>
  <c r="AP325" i="34"/>
  <c r="AP319" i="34"/>
  <c r="AP322" i="34"/>
  <c r="AP321" i="34"/>
  <c r="AP320" i="34"/>
  <c r="AP315" i="34"/>
  <c r="AP316" i="34"/>
  <c r="AP312" i="34"/>
  <c r="AP317" i="34"/>
  <c r="AP314" i="34"/>
  <c r="AP318" i="34"/>
  <c r="AP313" i="34"/>
  <c r="CR355" i="31"/>
  <c r="CR351" i="31"/>
  <c r="CR347" i="31"/>
  <c r="CR343" i="31"/>
  <c r="CR339" i="31"/>
  <c r="CR335" i="31"/>
  <c r="CR331" i="31"/>
  <c r="CR356" i="31"/>
  <c r="CR352" i="31"/>
  <c r="CR348" i="31"/>
  <c r="CR344" i="31"/>
  <c r="CR340" i="31"/>
  <c r="CR336" i="31"/>
  <c r="CR357" i="31"/>
  <c r="CR353" i="31"/>
  <c r="CR349" i="31"/>
  <c r="CR345" i="31"/>
  <c r="CR341" i="31"/>
  <c r="CR337" i="31"/>
  <c r="CR333" i="31"/>
  <c r="CR354" i="31"/>
  <c r="CR350" i="31"/>
  <c r="CR346" i="31"/>
  <c r="CR342" i="31"/>
  <c r="CR338" i="31"/>
  <c r="CR323" i="31"/>
  <c r="CR319" i="31"/>
  <c r="CR315" i="31"/>
  <c r="CR334" i="31"/>
  <c r="CR327" i="31"/>
  <c r="CR320" i="31"/>
  <c r="CR316" i="31"/>
  <c r="CR312" i="31"/>
  <c r="CR329" i="31"/>
  <c r="CR325" i="31"/>
  <c r="CR326" i="31"/>
  <c r="CR321" i="31"/>
  <c r="CR317" i="31"/>
  <c r="CR313" i="31"/>
  <c r="CR332" i="31"/>
  <c r="CR330" i="31"/>
  <c r="CR328" i="31"/>
  <c r="CR324" i="31"/>
  <c r="CR322" i="31"/>
  <c r="CR318" i="31"/>
  <c r="CR314" i="31"/>
  <c r="AG355" i="15"/>
  <c r="AG351" i="15"/>
  <c r="AG362" i="15"/>
  <c r="AG356" i="15"/>
  <c r="AG352" i="15"/>
  <c r="AG348" i="15"/>
  <c r="AG344" i="15"/>
  <c r="AG357" i="15"/>
  <c r="AG354" i="15"/>
  <c r="AG350" i="15"/>
  <c r="AG353" i="15"/>
  <c r="AG345" i="15"/>
  <c r="AG337" i="15"/>
  <c r="AG333" i="15"/>
  <c r="AG329" i="15"/>
  <c r="AG325" i="15"/>
  <c r="AG321" i="15"/>
  <c r="AG317" i="15"/>
  <c r="AG313" i="15"/>
  <c r="AG361" i="15"/>
  <c r="AG349" i="15"/>
  <c r="AG346" i="15"/>
  <c r="AG338" i="15"/>
  <c r="AG334" i="15"/>
  <c r="AG330" i="15"/>
  <c r="AG326" i="15"/>
  <c r="AG322" i="15"/>
  <c r="AG318" i="15"/>
  <c r="AG314" i="15"/>
  <c r="AG310" i="15"/>
  <c r="AG342" i="15"/>
  <c r="AG339" i="15"/>
  <c r="AG335" i="15"/>
  <c r="AG331" i="15"/>
  <c r="AG327" i="15"/>
  <c r="AG323" i="15"/>
  <c r="AG319" i="15"/>
  <c r="AG315" i="15"/>
  <c r="AG311" i="15"/>
  <c r="AG347" i="15"/>
  <c r="AG343" i="15"/>
  <c r="AG341" i="15"/>
  <c r="AG340" i="15"/>
  <c r="AG336" i="15"/>
  <c r="AG332" i="15"/>
  <c r="AG328" i="15"/>
  <c r="AG324" i="15"/>
  <c r="AG320" i="15"/>
  <c r="AG316" i="15"/>
  <c r="AG312" i="15"/>
  <c r="AG354" i="30"/>
  <c r="AG355" i="30"/>
  <c r="AG351" i="30"/>
  <c r="AG347" i="30"/>
  <c r="AG343" i="30"/>
  <c r="AG339" i="30"/>
  <c r="AG335" i="30"/>
  <c r="AG331" i="30"/>
  <c r="AG327" i="30"/>
  <c r="AG356" i="30"/>
  <c r="AG352" i="30"/>
  <c r="AG348" i="30"/>
  <c r="AG344" i="30"/>
  <c r="AG340" i="30"/>
  <c r="AG336" i="30"/>
  <c r="AG332" i="30"/>
  <c r="AG328" i="30"/>
  <c r="AG324" i="30"/>
  <c r="AG320" i="30"/>
  <c r="AG316" i="30"/>
  <c r="AG312" i="30"/>
  <c r="AG357" i="30"/>
  <c r="AG353" i="30"/>
  <c r="AG349" i="30"/>
  <c r="AG345" i="30"/>
  <c r="AG341" i="30"/>
  <c r="AG337" i="30"/>
  <c r="AG333" i="30"/>
  <c r="AG329" i="30"/>
  <c r="AG325" i="30"/>
  <c r="AG321" i="30"/>
  <c r="AG317" i="30"/>
  <c r="AG334" i="30"/>
  <c r="AG323" i="30"/>
  <c r="AG322" i="30"/>
  <c r="AG342" i="30"/>
  <c r="AG319" i="30"/>
  <c r="AG318" i="30"/>
  <c r="AG330" i="30"/>
  <c r="AG350" i="30"/>
  <c r="AG315" i="30"/>
  <c r="AG314" i="30"/>
  <c r="AG313" i="30"/>
  <c r="AG338" i="30"/>
  <c r="AG326" i="30"/>
  <c r="AG346" i="30"/>
  <c r="BD355" i="31"/>
  <c r="BD351" i="31"/>
  <c r="BD347" i="31"/>
  <c r="BD343" i="31"/>
  <c r="BD339" i="31"/>
  <c r="BD335" i="31"/>
  <c r="BD331" i="31"/>
  <c r="BD356" i="31"/>
  <c r="BD352" i="31"/>
  <c r="BD348" i="31"/>
  <c r="BD344" i="31"/>
  <c r="BD340" i="31"/>
  <c r="BD336" i="31"/>
  <c r="BD357" i="31"/>
  <c r="BD353" i="31"/>
  <c r="BD349" i="31"/>
  <c r="BD345" i="31"/>
  <c r="BD341" i="31"/>
  <c r="BD337" i="31"/>
  <c r="BD333" i="31"/>
  <c r="BD354" i="31"/>
  <c r="BD350" i="31"/>
  <c r="BD346" i="31"/>
  <c r="BD342" i="31"/>
  <c r="BD338" i="31"/>
  <c r="BD323" i="31"/>
  <c r="BD319" i="31"/>
  <c r="BD315" i="31"/>
  <c r="BD324" i="31"/>
  <c r="BD327" i="31"/>
  <c r="BD320" i="31"/>
  <c r="BD316" i="31"/>
  <c r="BD312" i="31"/>
  <c r="BD334" i="31"/>
  <c r="BD332" i="31"/>
  <c r="BD330" i="31"/>
  <c r="BD329" i="31"/>
  <c r="BD321" i="31"/>
  <c r="BD317" i="31"/>
  <c r="BD313" i="31"/>
  <c r="BD326" i="31"/>
  <c r="BD325" i="31"/>
  <c r="BD322" i="31"/>
  <c r="BD318" i="31"/>
  <c r="BD314" i="31"/>
  <c r="BD328" i="31"/>
  <c r="AM357" i="34"/>
  <c r="AM354" i="34"/>
  <c r="AM355" i="34"/>
  <c r="AM356" i="34"/>
  <c r="AM350" i="34"/>
  <c r="AM351" i="34"/>
  <c r="AM352" i="34"/>
  <c r="AM348" i="34"/>
  <c r="AM349" i="34"/>
  <c r="AM346" i="34"/>
  <c r="AM345" i="34"/>
  <c r="AM342" i="34"/>
  <c r="AM347" i="34"/>
  <c r="AM343" i="34"/>
  <c r="AM344" i="34"/>
  <c r="AM338" i="34"/>
  <c r="AM334" i="34"/>
  <c r="AM330" i="34"/>
  <c r="AM340" i="34"/>
  <c r="AM336" i="34"/>
  <c r="AM332" i="34"/>
  <c r="AM353" i="34"/>
  <c r="AM341" i="34"/>
  <c r="AM335" i="34"/>
  <c r="AM328" i="34"/>
  <c r="AM324" i="34"/>
  <c r="AM337" i="34"/>
  <c r="AM339" i="34"/>
  <c r="AM326" i="34"/>
  <c r="AM333" i="34"/>
  <c r="AM331" i="34"/>
  <c r="AM325" i="34"/>
  <c r="AM322" i="34"/>
  <c r="AM327" i="34"/>
  <c r="AM321" i="34"/>
  <c r="AM320" i="34"/>
  <c r="AM317" i="34"/>
  <c r="AM323" i="34"/>
  <c r="AM329" i="34"/>
  <c r="AM318" i="34"/>
  <c r="AM319" i="34"/>
  <c r="AM313" i="34"/>
  <c r="AM314" i="34"/>
  <c r="AM315" i="34"/>
  <c r="AM316" i="34"/>
  <c r="AM312" i="34"/>
  <c r="AB355" i="30"/>
  <c r="AB351" i="30"/>
  <c r="AB347" i="30"/>
  <c r="AB343" i="30"/>
  <c r="AB339" i="30"/>
  <c r="AB335" i="30"/>
  <c r="AB331" i="30"/>
  <c r="AB327" i="30"/>
  <c r="AB323" i="30"/>
  <c r="AB319" i="30"/>
  <c r="AB315" i="30"/>
  <c r="AB356" i="30"/>
  <c r="AB352" i="30"/>
  <c r="AB348" i="30"/>
  <c r="AB344" i="30"/>
  <c r="AB340" i="30"/>
  <c r="AB336" i="30"/>
  <c r="AB332" i="30"/>
  <c r="AB328" i="30"/>
  <c r="AB324" i="30"/>
  <c r="AB320" i="30"/>
  <c r="AB316" i="30"/>
  <c r="AB357" i="30"/>
  <c r="AB353" i="30"/>
  <c r="AB349" i="30"/>
  <c r="AB345" i="30"/>
  <c r="AB341" i="30"/>
  <c r="AB337" i="30"/>
  <c r="AB333" i="30"/>
  <c r="AB329" i="30"/>
  <c r="AB325" i="30"/>
  <c r="AB321" i="30"/>
  <c r="AB317" i="30"/>
  <c r="AB313" i="30"/>
  <c r="AB354" i="30"/>
  <c r="AB350" i="30"/>
  <c r="AB346" i="30"/>
  <c r="AB342" i="30"/>
  <c r="AB338" i="30"/>
  <c r="AB334" i="30"/>
  <c r="AB330" i="30"/>
  <c r="AB326" i="30"/>
  <c r="AB322" i="30"/>
  <c r="AB318" i="30"/>
  <c r="AB314" i="30"/>
  <c r="AB312" i="30"/>
  <c r="CO357" i="33"/>
  <c r="CO353" i="33"/>
  <c r="CO349" i="33"/>
  <c r="CO345" i="33"/>
  <c r="CO341" i="33"/>
  <c r="CO354" i="33"/>
  <c r="CO350" i="33"/>
  <c r="CO346" i="33"/>
  <c r="CO342" i="33"/>
  <c r="CO338" i="33"/>
  <c r="CO334" i="33"/>
  <c r="CO355" i="33"/>
  <c r="CO351" i="33"/>
  <c r="CO347" i="33"/>
  <c r="CO343" i="33"/>
  <c r="CO339" i="33"/>
  <c r="CO335" i="33"/>
  <c r="CO337" i="33"/>
  <c r="CO356" i="33"/>
  <c r="CO330" i="33"/>
  <c r="CO326" i="33"/>
  <c r="CO322" i="33"/>
  <c r="CO318" i="33"/>
  <c r="CO314" i="33"/>
  <c r="CO344" i="33"/>
  <c r="CO340" i="33"/>
  <c r="CO336" i="33"/>
  <c r="CO331" i="33"/>
  <c r="CO327" i="33"/>
  <c r="CO323" i="33"/>
  <c r="CO319" i="33"/>
  <c r="CO315" i="33"/>
  <c r="CO352" i="33"/>
  <c r="CO333" i="33"/>
  <c r="CO332" i="33"/>
  <c r="CO328" i="33"/>
  <c r="CO324" i="33"/>
  <c r="CO320" i="33"/>
  <c r="CO316" i="33"/>
  <c r="CO325" i="33"/>
  <c r="CO329" i="33"/>
  <c r="CO321" i="33"/>
  <c r="CO313" i="33"/>
  <c r="CO348" i="33"/>
  <c r="CO317" i="33"/>
  <c r="CO312" i="33"/>
  <c r="BA357" i="15"/>
  <c r="BA353" i="15"/>
  <c r="BA349" i="15"/>
  <c r="BA354" i="15"/>
  <c r="BA350" i="15"/>
  <c r="BA346" i="15"/>
  <c r="BA342" i="15"/>
  <c r="BA361" i="15"/>
  <c r="BA355" i="15"/>
  <c r="BA362" i="15"/>
  <c r="BA356" i="15"/>
  <c r="BA352" i="15"/>
  <c r="BA348" i="15"/>
  <c r="BA344" i="15"/>
  <c r="BA339" i="15"/>
  <c r="BA335" i="15"/>
  <c r="BA331" i="15"/>
  <c r="BA327" i="15"/>
  <c r="BA323" i="15"/>
  <c r="BA319" i="15"/>
  <c r="BA315" i="15"/>
  <c r="BA311" i="15"/>
  <c r="BA347" i="15"/>
  <c r="BA345" i="15"/>
  <c r="BA340" i="15"/>
  <c r="BA336" i="15"/>
  <c r="BA332" i="15"/>
  <c r="BA328" i="15"/>
  <c r="BA324" i="15"/>
  <c r="BA320" i="15"/>
  <c r="BA316" i="15"/>
  <c r="BA312" i="15"/>
  <c r="BA351" i="15"/>
  <c r="BA337" i="15"/>
  <c r="BA333" i="15"/>
  <c r="BA329" i="15"/>
  <c r="BA325" i="15"/>
  <c r="BA321" i="15"/>
  <c r="BA317" i="15"/>
  <c r="BA313" i="15"/>
  <c r="BA341" i="15"/>
  <c r="BA343" i="15"/>
  <c r="BA338" i="15"/>
  <c r="BA334" i="15"/>
  <c r="BA330" i="15"/>
  <c r="BA326" i="15"/>
  <c r="BA322" i="15"/>
  <c r="BA318" i="15"/>
  <c r="BA314" i="15"/>
  <c r="BA310" i="15"/>
  <c r="O356" i="32"/>
  <c r="O357" i="32"/>
  <c r="O354" i="32"/>
  <c r="O352" i="32"/>
  <c r="O353" i="32"/>
  <c r="O349" i="32"/>
  <c r="O345" i="32"/>
  <c r="O341" i="32"/>
  <c r="O337" i="32"/>
  <c r="O333" i="32"/>
  <c r="O329" i="32"/>
  <c r="O350" i="32"/>
  <c r="O346" i="32"/>
  <c r="O342" i="32"/>
  <c r="O338" i="32"/>
  <c r="O334" i="32"/>
  <c r="O330" i="32"/>
  <c r="O326" i="32"/>
  <c r="O351" i="32"/>
  <c r="O347" i="32"/>
  <c r="O343" i="32"/>
  <c r="O339" i="32"/>
  <c r="O335" i="32"/>
  <c r="O331" i="32"/>
  <c r="O320" i="32"/>
  <c r="O316" i="32"/>
  <c r="O312" i="32"/>
  <c r="O340" i="32"/>
  <c r="O325" i="32"/>
  <c r="O321" i="32"/>
  <c r="O317" i="32"/>
  <c r="O313" i="32"/>
  <c r="O355" i="32"/>
  <c r="O348" i="32"/>
  <c r="O324" i="32"/>
  <c r="O336" i="32"/>
  <c r="O327" i="32"/>
  <c r="O322" i="32"/>
  <c r="O318" i="32"/>
  <c r="O314" i="32"/>
  <c r="O328" i="32"/>
  <c r="O323" i="32"/>
  <c r="O344" i="32"/>
  <c r="O319" i="32"/>
  <c r="O315" i="32"/>
  <c r="O332" i="32"/>
  <c r="BW355" i="34"/>
  <c r="BW356" i="34"/>
  <c r="BW357" i="34"/>
  <c r="BW352" i="34"/>
  <c r="BW353" i="34"/>
  <c r="BW350" i="34"/>
  <c r="BW351" i="34"/>
  <c r="BW348" i="34"/>
  <c r="BW346" i="34"/>
  <c r="BW349" i="34"/>
  <c r="BW340" i="34"/>
  <c r="BW344" i="34"/>
  <c r="BW347" i="34"/>
  <c r="BW342" i="34"/>
  <c r="BW345" i="34"/>
  <c r="BW354" i="34"/>
  <c r="BW336" i="34"/>
  <c r="BW332" i="34"/>
  <c r="BW338" i="34"/>
  <c r="BW334" i="34"/>
  <c r="BW335" i="34"/>
  <c r="BW341" i="34"/>
  <c r="BW337" i="34"/>
  <c r="BW339" i="34"/>
  <c r="BW329" i="34"/>
  <c r="BW326" i="34"/>
  <c r="BW322" i="34"/>
  <c r="BW331" i="34"/>
  <c r="BW328" i="34"/>
  <c r="BW324" i="34"/>
  <c r="BW343" i="34"/>
  <c r="BW333" i="34"/>
  <c r="BW330" i="34"/>
  <c r="BW327" i="34"/>
  <c r="BW320" i="34"/>
  <c r="BW323" i="34"/>
  <c r="BW321" i="34"/>
  <c r="BW319" i="34"/>
  <c r="BW325" i="34"/>
  <c r="BW317" i="34"/>
  <c r="BW318" i="34"/>
  <c r="BW315" i="34"/>
  <c r="BW316" i="34"/>
  <c r="BW312" i="34"/>
  <c r="BW313" i="34"/>
  <c r="BW314" i="34"/>
  <c r="AD357" i="33"/>
  <c r="AD353" i="33"/>
  <c r="AD349" i="33"/>
  <c r="AD345" i="33"/>
  <c r="AD354" i="33"/>
  <c r="AD350" i="33"/>
  <c r="AD346" i="33"/>
  <c r="AD342" i="33"/>
  <c r="AD355" i="33"/>
  <c r="AD351" i="33"/>
  <c r="AD347" i="33"/>
  <c r="AD343" i="33"/>
  <c r="AD356" i="33"/>
  <c r="AD352" i="33"/>
  <c r="AD348" i="33"/>
  <c r="AD344" i="33"/>
  <c r="AD340" i="33"/>
  <c r="AD336" i="33"/>
  <c r="AD339" i="33"/>
  <c r="AD338" i="33"/>
  <c r="AD330" i="33"/>
  <c r="AD326" i="33"/>
  <c r="AD322" i="33"/>
  <c r="AD318" i="33"/>
  <c r="AD341" i="33"/>
  <c r="AD334" i="33"/>
  <c r="AD331" i="33"/>
  <c r="AD327" i="33"/>
  <c r="AD323" i="33"/>
  <c r="AD319" i="33"/>
  <c r="AD332" i="33"/>
  <c r="AD333" i="33"/>
  <c r="AD329" i="33"/>
  <c r="AD325" i="33"/>
  <c r="AD321" i="33"/>
  <c r="AD317" i="33"/>
  <c r="AD313" i="33"/>
  <c r="AD335" i="33"/>
  <c r="AD328" i="33"/>
  <c r="AD324" i="33"/>
  <c r="AD320" i="33"/>
  <c r="AD314" i="33"/>
  <c r="AD316" i="33"/>
  <c r="AD315" i="33"/>
  <c r="AD312" i="33"/>
  <c r="AD337" i="33"/>
  <c r="CA357" i="30"/>
  <c r="CA353" i="30"/>
  <c r="CA354" i="30"/>
  <c r="CA350" i="30"/>
  <c r="CA346" i="30"/>
  <c r="CA342" i="30"/>
  <c r="CA338" i="30"/>
  <c r="CA334" i="30"/>
  <c r="CA330" i="30"/>
  <c r="CA326" i="30"/>
  <c r="CA355" i="30"/>
  <c r="CA351" i="30"/>
  <c r="CA347" i="30"/>
  <c r="CA343" i="30"/>
  <c r="CA339" i="30"/>
  <c r="CA335" i="30"/>
  <c r="CA331" i="30"/>
  <c r="CA327" i="30"/>
  <c r="CA323" i="30"/>
  <c r="CA319" i="30"/>
  <c r="CA315" i="30"/>
  <c r="CA356" i="30"/>
  <c r="CA352" i="30"/>
  <c r="CA348" i="30"/>
  <c r="CA344" i="30"/>
  <c r="CA340" i="30"/>
  <c r="CA336" i="30"/>
  <c r="CA332" i="30"/>
  <c r="CA328" i="30"/>
  <c r="CA324" i="30"/>
  <c r="CA320" i="30"/>
  <c r="CA316" i="30"/>
  <c r="CA341" i="30"/>
  <c r="CA329" i="30"/>
  <c r="CA312" i="30"/>
  <c r="CA349" i="30"/>
  <c r="CA314" i="30"/>
  <c r="CA313" i="30"/>
  <c r="CA337" i="30"/>
  <c r="CA325" i="30"/>
  <c r="CA322" i="30"/>
  <c r="CA321" i="30"/>
  <c r="CA345" i="30"/>
  <c r="CA333" i="30"/>
  <c r="CA318" i="30"/>
  <c r="CA317" i="30"/>
  <c r="Z356" i="31"/>
  <c r="Z352" i="31"/>
  <c r="Z348" i="31"/>
  <c r="Z344" i="31"/>
  <c r="Z340" i="31"/>
  <c r="Z336" i="31"/>
  <c r="Z332" i="31"/>
  <c r="Z357" i="31"/>
  <c r="Z353" i="31"/>
  <c r="Z349" i="31"/>
  <c r="Z345" i="31"/>
  <c r="Z341" i="31"/>
  <c r="Z337" i="31"/>
  <c r="Z354" i="31"/>
  <c r="Z350" i="31"/>
  <c r="Z346" i="31"/>
  <c r="Z342" i="31"/>
  <c r="Z338" i="31"/>
  <c r="Z334" i="31"/>
  <c r="Z330" i="31"/>
  <c r="Z355" i="31"/>
  <c r="Z351" i="31"/>
  <c r="Z347" i="31"/>
  <c r="Z343" i="31"/>
  <c r="Z339" i="31"/>
  <c r="Z320" i="31"/>
  <c r="Z316" i="31"/>
  <c r="Z312" i="31"/>
  <c r="Z325" i="31"/>
  <c r="Z335" i="31"/>
  <c r="Z328" i="31"/>
  <c r="Z321" i="31"/>
  <c r="Z317" i="31"/>
  <c r="Z313" i="31"/>
  <c r="Z333" i="31"/>
  <c r="Z331" i="31"/>
  <c r="Z324" i="31"/>
  <c r="Z322" i="31"/>
  <c r="Z318" i="31"/>
  <c r="Z314" i="31"/>
  <c r="Z327" i="31"/>
  <c r="Z326" i="31"/>
  <c r="Z323" i="31"/>
  <c r="Z319" i="31"/>
  <c r="Z315" i="31"/>
  <c r="Z329" i="31"/>
  <c r="BK356" i="32"/>
  <c r="BK357" i="32"/>
  <c r="BK354" i="32"/>
  <c r="BK349" i="32"/>
  <c r="BK345" i="32"/>
  <c r="BK341" i="32"/>
  <c r="BK337" i="32"/>
  <c r="BK333" i="32"/>
  <c r="BK329" i="32"/>
  <c r="BK355" i="32"/>
  <c r="BK351" i="32"/>
  <c r="BK350" i="32"/>
  <c r="BK346" i="32"/>
  <c r="BK342" i="32"/>
  <c r="BK338" i="32"/>
  <c r="BK334" i="32"/>
  <c r="BK330" i="32"/>
  <c r="BK326" i="32"/>
  <c r="BK322" i="32"/>
  <c r="BK353" i="32"/>
  <c r="BK352" i="32"/>
  <c r="BK347" i="32"/>
  <c r="BK343" i="32"/>
  <c r="BK339" i="32"/>
  <c r="BK335" i="32"/>
  <c r="BK331" i="32"/>
  <c r="BK327" i="32"/>
  <c r="BK344" i="32"/>
  <c r="BK320" i="32"/>
  <c r="BK316" i="32"/>
  <c r="BK312" i="32"/>
  <c r="BK332" i="32"/>
  <c r="BK324" i="32"/>
  <c r="BK321" i="32"/>
  <c r="BK317" i="32"/>
  <c r="BK313" i="32"/>
  <c r="BK340" i="32"/>
  <c r="BK323" i="32"/>
  <c r="BK318" i="32"/>
  <c r="BK314" i="32"/>
  <c r="BK348" i="32"/>
  <c r="BK328" i="32"/>
  <c r="BK336" i="32"/>
  <c r="BK319" i="32"/>
  <c r="BK315" i="32"/>
  <c r="BK325" i="32"/>
  <c r="M356" i="30"/>
  <c r="M352" i="30"/>
  <c r="M357" i="30"/>
  <c r="M353" i="30"/>
  <c r="M349" i="30"/>
  <c r="M345" i="30"/>
  <c r="M341" i="30"/>
  <c r="M337" i="30"/>
  <c r="M333" i="30"/>
  <c r="M329" i="30"/>
  <c r="M325" i="30"/>
  <c r="M354" i="30"/>
  <c r="M350" i="30"/>
  <c r="M346" i="30"/>
  <c r="M342" i="30"/>
  <c r="M338" i="30"/>
  <c r="M334" i="30"/>
  <c r="M330" i="30"/>
  <c r="M326" i="30"/>
  <c r="M322" i="30"/>
  <c r="M318" i="30"/>
  <c r="M314" i="30"/>
  <c r="M355" i="30"/>
  <c r="M351" i="30"/>
  <c r="M347" i="30"/>
  <c r="M343" i="30"/>
  <c r="M339" i="30"/>
  <c r="M335" i="30"/>
  <c r="M331" i="30"/>
  <c r="M327" i="30"/>
  <c r="M323" i="30"/>
  <c r="M319" i="30"/>
  <c r="M315" i="30"/>
  <c r="M348" i="30"/>
  <c r="M317" i="30"/>
  <c r="M316" i="30"/>
  <c r="M336" i="30"/>
  <c r="M313" i="30"/>
  <c r="M344" i="30"/>
  <c r="M332" i="30"/>
  <c r="M324" i="30"/>
  <c r="M312" i="30"/>
  <c r="M340" i="30"/>
  <c r="M321" i="30"/>
  <c r="M320" i="30"/>
  <c r="M328" i="30"/>
  <c r="AS356" i="34"/>
  <c r="AS357" i="34"/>
  <c r="AS354" i="34"/>
  <c r="AS353" i="34"/>
  <c r="AS349" i="34"/>
  <c r="AS350" i="34"/>
  <c r="AS351" i="34"/>
  <c r="AS352" i="34"/>
  <c r="AS347" i="34"/>
  <c r="AS355" i="34"/>
  <c r="AS345" i="34"/>
  <c r="AS341" i="34"/>
  <c r="AS346" i="34"/>
  <c r="AS343" i="34"/>
  <c r="AS344" i="34"/>
  <c r="AS337" i="34"/>
  <c r="AS333" i="34"/>
  <c r="AS342" i="34"/>
  <c r="AS348" i="34"/>
  <c r="AS339" i="34"/>
  <c r="AS335" i="34"/>
  <c r="AS336" i="34"/>
  <c r="AS338" i="34"/>
  <c r="AS340" i="34"/>
  <c r="AS330" i="34"/>
  <c r="AS327" i="34"/>
  <c r="AS323" i="34"/>
  <c r="AS329" i="34"/>
  <c r="AS325" i="34"/>
  <c r="AS334" i="34"/>
  <c r="AS326" i="34"/>
  <c r="AS328" i="34"/>
  <c r="AS321" i="34"/>
  <c r="AS324" i="34"/>
  <c r="AS322" i="34"/>
  <c r="AS331" i="34"/>
  <c r="AS317" i="34"/>
  <c r="AS332" i="34"/>
  <c r="AS320" i="34"/>
  <c r="AS318" i="34"/>
  <c r="AS316" i="34"/>
  <c r="AS312" i="34"/>
  <c r="AS319" i="34"/>
  <c r="AS313" i="34"/>
  <c r="AS314" i="34"/>
  <c r="AS315" i="34"/>
  <c r="CP357" i="34"/>
  <c r="CP356" i="34"/>
  <c r="CP355" i="34"/>
  <c r="CP350" i="34"/>
  <c r="CP354" i="34"/>
  <c r="CP352" i="34"/>
  <c r="CP348" i="34"/>
  <c r="CP347" i="34"/>
  <c r="CP351" i="34"/>
  <c r="CP345" i="34"/>
  <c r="CP346" i="34"/>
  <c r="CP344" i="34"/>
  <c r="CP342" i="34"/>
  <c r="CP349" i="34"/>
  <c r="CP343" i="34"/>
  <c r="CP341" i="34"/>
  <c r="CP340" i="34"/>
  <c r="CP338" i="34"/>
  <c r="CP334" i="34"/>
  <c r="CP336" i="34"/>
  <c r="CP332" i="34"/>
  <c r="CP337" i="34"/>
  <c r="CP339" i="34"/>
  <c r="CP329" i="34"/>
  <c r="CP353" i="34"/>
  <c r="CP328" i="34"/>
  <c r="CP333" i="34"/>
  <c r="CP335" i="34"/>
  <c r="CP330" i="34"/>
  <c r="CP326" i="34"/>
  <c r="CP327" i="34"/>
  <c r="CP325" i="34"/>
  <c r="CP321" i="34"/>
  <c r="CP322" i="34"/>
  <c r="CP323" i="34"/>
  <c r="CP320" i="34"/>
  <c r="CP319" i="34"/>
  <c r="CP324" i="34"/>
  <c r="CP317" i="34"/>
  <c r="CP318" i="34"/>
  <c r="CP331" i="34"/>
  <c r="CP316" i="34"/>
  <c r="CP313" i="34"/>
  <c r="CP314" i="34"/>
  <c r="CP315" i="34"/>
  <c r="CP312" i="34"/>
  <c r="G357" i="30"/>
  <c r="G353" i="30"/>
  <c r="G354" i="30"/>
  <c r="G350" i="30"/>
  <c r="G346" i="30"/>
  <c r="G342" i="30"/>
  <c r="G338" i="30"/>
  <c r="G334" i="30"/>
  <c r="G330" i="30"/>
  <c r="G326" i="30"/>
  <c r="G355" i="30"/>
  <c r="G351" i="30"/>
  <c r="G347" i="30"/>
  <c r="G343" i="30"/>
  <c r="G339" i="30"/>
  <c r="G335" i="30"/>
  <c r="G331" i="30"/>
  <c r="G327" i="30"/>
  <c r="G323" i="30"/>
  <c r="G319" i="30"/>
  <c r="G315" i="30"/>
  <c r="G356" i="30"/>
  <c r="G352" i="30"/>
  <c r="G348" i="30"/>
  <c r="G344" i="30"/>
  <c r="G340" i="30"/>
  <c r="G336" i="30"/>
  <c r="G332" i="30"/>
  <c r="G328" i="30"/>
  <c r="G324" i="30"/>
  <c r="G320" i="30"/>
  <c r="G316" i="30"/>
  <c r="G333" i="30"/>
  <c r="G312" i="30"/>
  <c r="G318" i="30"/>
  <c r="G317" i="30"/>
  <c r="G341" i="30"/>
  <c r="G329" i="30"/>
  <c r="G349" i="30"/>
  <c r="G337" i="30"/>
  <c r="G313" i="30"/>
  <c r="G325" i="30"/>
  <c r="G345" i="30"/>
  <c r="G322" i="30"/>
  <c r="G321" i="30"/>
  <c r="G314" i="30"/>
  <c r="AG355" i="33"/>
  <c r="AG351" i="33"/>
  <c r="AG347" i="33"/>
  <c r="AG343" i="33"/>
  <c r="AG339" i="33"/>
  <c r="AG356" i="33"/>
  <c r="AG352" i="33"/>
  <c r="AG348" i="33"/>
  <c r="AG344" i="33"/>
  <c r="AG340" i="33"/>
  <c r="AG336" i="33"/>
  <c r="AG357" i="33"/>
  <c r="AG353" i="33"/>
  <c r="AG349" i="33"/>
  <c r="AG345" i="33"/>
  <c r="AG341" i="33"/>
  <c r="AG337" i="33"/>
  <c r="AG346" i="33"/>
  <c r="AG332" i="33"/>
  <c r="AG328" i="33"/>
  <c r="AG324" i="33"/>
  <c r="AG320" i="33"/>
  <c r="AG316" i="33"/>
  <c r="AG312" i="33"/>
  <c r="AG354" i="33"/>
  <c r="AG342" i="33"/>
  <c r="AG333" i="33"/>
  <c r="AG329" i="33"/>
  <c r="AG325" i="33"/>
  <c r="AG321" i="33"/>
  <c r="AG317" i="33"/>
  <c r="AG313" i="33"/>
  <c r="AG350" i="33"/>
  <c r="AG335" i="33"/>
  <c r="AG330" i="33"/>
  <c r="AG326" i="33"/>
  <c r="AG322" i="33"/>
  <c r="AG318" i="33"/>
  <c r="AG314" i="33"/>
  <c r="AG338" i="33"/>
  <c r="AG331" i="33"/>
  <c r="AG327" i="33"/>
  <c r="AG323" i="33"/>
  <c r="AG319" i="33"/>
  <c r="AG315" i="33"/>
  <c r="AG334" i="33"/>
  <c r="BY355" i="32"/>
  <c r="BY356" i="32"/>
  <c r="BY357" i="32"/>
  <c r="BY353" i="32"/>
  <c r="BY354" i="32"/>
  <c r="BY351" i="32"/>
  <c r="BY352" i="32"/>
  <c r="BY348" i="32"/>
  <c r="BY344" i="32"/>
  <c r="BY340" i="32"/>
  <c r="BY336" i="32"/>
  <c r="BY332" i="32"/>
  <c r="BY328" i="32"/>
  <c r="BY349" i="32"/>
  <c r="BY345" i="32"/>
  <c r="BY341" i="32"/>
  <c r="BY337" i="32"/>
  <c r="BY333" i="32"/>
  <c r="BY329" i="32"/>
  <c r="BY325" i="32"/>
  <c r="BY350" i="32"/>
  <c r="BY346" i="32"/>
  <c r="BY342" i="32"/>
  <c r="BY338" i="32"/>
  <c r="BY334" i="32"/>
  <c r="BY330" i="32"/>
  <c r="BY347" i="32"/>
  <c r="BY326" i="32"/>
  <c r="BY319" i="32"/>
  <c r="BY315" i="32"/>
  <c r="BY335" i="32"/>
  <c r="BY322" i="32"/>
  <c r="BY320" i="32"/>
  <c r="BY316" i="32"/>
  <c r="BY312" i="32"/>
  <c r="BY343" i="32"/>
  <c r="BY331" i="32"/>
  <c r="BY321" i="32"/>
  <c r="BY317" i="32"/>
  <c r="BY313" i="32"/>
  <c r="BY324" i="32"/>
  <c r="BY339" i="32"/>
  <c r="BY327" i="32"/>
  <c r="BY318" i="32"/>
  <c r="BY314" i="32"/>
  <c r="BY323" i="32"/>
  <c r="BF354" i="30"/>
  <c r="BF350" i="30"/>
  <c r="BF346" i="30"/>
  <c r="BF342" i="30"/>
  <c r="BF338" i="30"/>
  <c r="BF334" i="30"/>
  <c r="BF330" i="30"/>
  <c r="BF326" i="30"/>
  <c r="BF322" i="30"/>
  <c r="BF318" i="30"/>
  <c r="BF355" i="30"/>
  <c r="BF351" i="30"/>
  <c r="BF347" i="30"/>
  <c r="BF343" i="30"/>
  <c r="BF339" i="30"/>
  <c r="BF335" i="30"/>
  <c r="BF331" i="30"/>
  <c r="BF327" i="30"/>
  <c r="BF323" i="30"/>
  <c r="BF319" i="30"/>
  <c r="BF315" i="30"/>
  <c r="BF356" i="30"/>
  <c r="BF352" i="30"/>
  <c r="BF348" i="30"/>
  <c r="BF344" i="30"/>
  <c r="BF340" i="30"/>
  <c r="BF336" i="30"/>
  <c r="BF332" i="30"/>
  <c r="BF328" i="30"/>
  <c r="BF324" i="30"/>
  <c r="BF320" i="30"/>
  <c r="BF316" i="30"/>
  <c r="BF312" i="30"/>
  <c r="BF357" i="30"/>
  <c r="BF353" i="30"/>
  <c r="BF349" i="30"/>
  <c r="BF345" i="30"/>
  <c r="BF341" i="30"/>
  <c r="BF337" i="30"/>
  <c r="BF333" i="30"/>
  <c r="BF329" i="30"/>
  <c r="BF325" i="30"/>
  <c r="BF321" i="30"/>
  <c r="BF317" i="30"/>
  <c r="BF313" i="30"/>
  <c r="BF314" i="30"/>
  <c r="AO355" i="33"/>
  <c r="AO351" i="33"/>
  <c r="AO347" i="33"/>
  <c r="AO343" i="33"/>
  <c r="AO339" i="33"/>
  <c r="AO356" i="33"/>
  <c r="AO352" i="33"/>
  <c r="AO348" i="33"/>
  <c r="AO344" i="33"/>
  <c r="AO340" i="33"/>
  <c r="AO336" i="33"/>
  <c r="AO357" i="33"/>
  <c r="AO353" i="33"/>
  <c r="AO349" i="33"/>
  <c r="AO345" i="33"/>
  <c r="AO341" i="33"/>
  <c r="AO337" i="33"/>
  <c r="AO334" i="33"/>
  <c r="AO354" i="33"/>
  <c r="AO332" i="33"/>
  <c r="AO328" i="33"/>
  <c r="AO324" i="33"/>
  <c r="AO320" i="33"/>
  <c r="AO316" i="33"/>
  <c r="AO312" i="33"/>
  <c r="AO342" i="33"/>
  <c r="AO338" i="33"/>
  <c r="AO333" i="33"/>
  <c r="AO329" i="33"/>
  <c r="AO325" i="33"/>
  <c r="AO321" i="33"/>
  <c r="AO317" i="33"/>
  <c r="AO313" i="33"/>
  <c r="AO350" i="33"/>
  <c r="AO330" i="33"/>
  <c r="AO326" i="33"/>
  <c r="AO322" i="33"/>
  <c r="AO318" i="33"/>
  <c r="AO314" i="33"/>
  <c r="AO335" i="33"/>
  <c r="AO327" i="33"/>
  <c r="AO315" i="33"/>
  <c r="AO331" i="33"/>
  <c r="AO323" i="33"/>
  <c r="AO346" i="33"/>
  <c r="AO319" i="33"/>
  <c r="BN354" i="30"/>
  <c r="BN350" i="30"/>
  <c r="BN346" i="30"/>
  <c r="BN342" i="30"/>
  <c r="BN338" i="30"/>
  <c r="BN334" i="30"/>
  <c r="BN330" i="30"/>
  <c r="BN326" i="30"/>
  <c r="BN322" i="30"/>
  <c r="BN318" i="30"/>
  <c r="BN355" i="30"/>
  <c r="BN351" i="30"/>
  <c r="BN347" i="30"/>
  <c r="BN343" i="30"/>
  <c r="BN339" i="30"/>
  <c r="BN335" i="30"/>
  <c r="BN331" i="30"/>
  <c r="BN327" i="30"/>
  <c r="BN323" i="30"/>
  <c r="BN319" i="30"/>
  <c r="BN315" i="30"/>
  <c r="BN356" i="30"/>
  <c r="BN352" i="30"/>
  <c r="BN348" i="30"/>
  <c r="BN344" i="30"/>
  <c r="BN340" i="30"/>
  <c r="BN336" i="30"/>
  <c r="BN332" i="30"/>
  <c r="BN328" i="30"/>
  <c r="BN324" i="30"/>
  <c r="BN320" i="30"/>
  <c r="BN316" i="30"/>
  <c r="BN312" i="30"/>
  <c r="BN357" i="30"/>
  <c r="BN353" i="30"/>
  <c r="BN349" i="30"/>
  <c r="BN345" i="30"/>
  <c r="BN341" i="30"/>
  <c r="BN337" i="30"/>
  <c r="BN333" i="30"/>
  <c r="BN329" i="30"/>
  <c r="BN325" i="30"/>
  <c r="BN321" i="30"/>
  <c r="BN317" i="30"/>
  <c r="BN313" i="30"/>
  <c r="BN314" i="30"/>
  <c r="AG356" i="31"/>
  <c r="AG352" i="31"/>
  <c r="AG348" i="31"/>
  <c r="AG344" i="31"/>
  <c r="AG340" i="31"/>
  <c r="AG336" i="31"/>
  <c r="AG332" i="31"/>
  <c r="AG328" i="31"/>
  <c r="AG357" i="31"/>
  <c r="AG353" i="31"/>
  <c r="AG349" i="31"/>
  <c r="AG345" i="31"/>
  <c r="AG341" i="31"/>
  <c r="AG337" i="31"/>
  <c r="AG333" i="31"/>
  <c r="AG329" i="31"/>
  <c r="AG325" i="31"/>
  <c r="AG355" i="31"/>
  <c r="AG351" i="31"/>
  <c r="AG347" i="31"/>
  <c r="AG343" i="31"/>
  <c r="AG339" i="31"/>
  <c r="AG335" i="31"/>
  <c r="AG331" i="31"/>
  <c r="AG327" i="31"/>
  <c r="AG350" i="31"/>
  <c r="AG334" i="31"/>
  <c r="AG326" i="31"/>
  <c r="AG338" i="31"/>
  <c r="AG320" i="31"/>
  <c r="AG316" i="31"/>
  <c r="AG312" i="31"/>
  <c r="AG346" i="31"/>
  <c r="AG321" i="31"/>
  <c r="AG317" i="31"/>
  <c r="AG313" i="31"/>
  <c r="AG330" i="31"/>
  <c r="AG354" i="31"/>
  <c r="AG324" i="31"/>
  <c r="AG322" i="31"/>
  <c r="AG318" i="31"/>
  <c r="AG314" i="31"/>
  <c r="AG342" i="31"/>
  <c r="AG315" i="31"/>
  <c r="AG323" i="31"/>
  <c r="AG319" i="31"/>
  <c r="BQ356" i="30"/>
  <c r="BQ352" i="30"/>
  <c r="BQ357" i="30"/>
  <c r="BQ353" i="30"/>
  <c r="BQ349" i="30"/>
  <c r="BQ345" i="30"/>
  <c r="BQ341" i="30"/>
  <c r="BQ337" i="30"/>
  <c r="BQ333" i="30"/>
  <c r="BQ329" i="30"/>
  <c r="BQ325" i="30"/>
  <c r="BQ354" i="30"/>
  <c r="BQ350" i="30"/>
  <c r="BQ346" i="30"/>
  <c r="BQ342" i="30"/>
  <c r="BQ338" i="30"/>
  <c r="BQ334" i="30"/>
  <c r="BQ330" i="30"/>
  <c r="BQ326" i="30"/>
  <c r="BQ322" i="30"/>
  <c r="BQ318" i="30"/>
  <c r="BQ314" i="30"/>
  <c r="BQ355" i="30"/>
  <c r="BQ351" i="30"/>
  <c r="BQ347" i="30"/>
  <c r="BQ343" i="30"/>
  <c r="BQ339" i="30"/>
  <c r="BQ335" i="30"/>
  <c r="BQ331" i="30"/>
  <c r="BQ327" i="30"/>
  <c r="BQ323" i="30"/>
  <c r="BQ319" i="30"/>
  <c r="BQ315" i="30"/>
  <c r="BQ328" i="30"/>
  <c r="BQ321" i="30"/>
  <c r="BQ320" i="30"/>
  <c r="BQ313" i="30"/>
  <c r="BQ348" i="30"/>
  <c r="BQ336" i="30"/>
  <c r="BQ317" i="30"/>
  <c r="BQ316" i="30"/>
  <c r="BQ312" i="30"/>
  <c r="BQ344" i="30"/>
  <c r="BQ332" i="30"/>
  <c r="BQ324" i="30"/>
  <c r="BQ340" i="30"/>
  <c r="P357" i="30"/>
  <c r="P353" i="30"/>
  <c r="P349" i="30"/>
  <c r="P345" i="30"/>
  <c r="P341" i="30"/>
  <c r="P337" i="30"/>
  <c r="P333" i="30"/>
  <c r="P329" i="30"/>
  <c r="P325" i="30"/>
  <c r="P321" i="30"/>
  <c r="P317" i="30"/>
  <c r="P354" i="30"/>
  <c r="P350" i="30"/>
  <c r="P346" i="30"/>
  <c r="P342" i="30"/>
  <c r="P338" i="30"/>
  <c r="P334" i="30"/>
  <c r="P330" i="30"/>
  <c r="P326" i="30"/>
  <c r="P322" i="30"/>
  <c r="P318" i="30"/>
  <c r="P314" i="30"/>
  <c r="P355" i="30"/>
  <c r="P351" i="30"/>
  <c r="P347" i="30"/>
  <c r="P343" i="30"/>
  <c r="P339" i="30"/>
  <c r="P335" i="30"/>
  <c r="P331" i="30"/>
  <c r="P327" i="30"/>
  <c r="P323" i="30"/>
  <c r="P319" i="30"/>
  <c r="P315" i="30"/>
  <c r="P356" i="30"/>
  <c r="P352" i="30"/>
  <c r="P348" i="30"/>
  <c r="P344" i="30"/>
  <c r="P340" i="30"/>
  <c r="P336" i="30"/>
  <c r="P332" i="30"/>
  <c r="P328" i="30"/>
  <c r="P324" i="30"/>
  <c r="P320" i="30"/>
  <c r="P316" i="30"/>
  <c r="P312" i="30"/>
  <c r="P313" i="30"/>
  <c r="CM354" i="32"/>
  <c r="CM355" i="32"/>
  <c r="CM356" i="32"/>
  <c r="CM347" i="32"/>
  <c r="CM343" i="32"/>
  <c r="CM339" i="32"/>
  <c r="CM335" i="32"/>
  <c r="CM331" i="32"/>
  <c r="CM348" i="32"/>
  <c r="CM344" i="32"/>
  <c r="CM340" i="32"/>
  <c r="CM336" i="32"/>
  <c r="CM332" i="32"/>
  <c r="CM328" i="32"/>
  <c r="CM324" i="32"/>
  <c r="CM357" i="32"/>
  <c r="CM351" i="32"/>
  <c r="CM349" i="32"/>
  <c r="CM345" i="32"/>
  <c r="CM341" i="32"/>
  <c r="CM337" i="32"/>
  <c r="CM333" i="32"/>
  <c r="CM329" i="32"/>
  <c r="CM350" i="32"/>
  <c r="CM318" i="32"/>
  <c r="CM314" i="32"/>
  <c r="CM338" i="32"/>
  <c r="CM319" i="32"/>
  <c r="CM315" i="32"/>
  <c r="CM353" i="32"/>
  <c r="CM352" i="32"/>
  <c r="CM346" i="32"/>
  <c r="CM323" i="32"/>
  <c r="CM334" i="32"/>
  <c r="CM326" i="32"/>
  <c r="CM320" i="32"/>
  <c r="CM316" i="32"/>
  <c r="CM312" i="32"/>
  <c r="CM322" i="32"/>
  <c r="CM342" i="32"/>
  <c r="CM325" i="32"/>
  <c r="CM321" i="32"/>
  <c r="CM317" i="32"/>
  <c r="CM313" i="32"/>
  <c r="CM327" i="32"/>
  <c r="CM330" i="32"/>
  <c r="W354" i="33"/>
  <c r="W350" i="33"/>
  <c r="W346" i="33"/>
  <c r="W342" i="33"/>
  <c r="W338" i="33"/>
  <c r="W355" i="33"/>
  <c r="W351" i="33"/>
  <c r="W347" i="33"/>
  <c r="W343" i="33"/>
  <c r="W339" i="33"/>
  <c r="W335" i="33"/>
  <c r="W356" i="33"/>
  <c r="W352" i="33"/>
  <c r="W348" i="33"/>
  <c r="W344" i="33"/>
  <c r="W340" i="33"/>
  <c r="W336" i="33"/>
  <c r="W353" i="33"/>
  <c r="W334" i="33"/>
  <c r="W331" i="33"/>
  <c r="W327" i="33"/>
  <c r="W323" i="33"/>
  <c r="W319" i="33"/>
  <c r="W315" i="33"/>
  <c r="W349" i="33"/>
  <c r="W341" i="33"/>
  <c r="W337" i="33"/>
  <c r="W332" i="33"/>
  <c r="W328" i="33"/>
  <c r="W324" i="33"/>
  <c r="W320" i="33"/>
  <c r="W316" i="33"/>
  <c r="W312" i="33"/>
  <c r="W357" i="33"/>
  <c r="W333" i="33"/>
  <c r="W329" i="33"/>
  <c r="W325" i="33"/>
  <c r="W321" i="33"/>
  <c r="W317" i="33"/>
  <c r="W345" i="33"/>
  <c r="W330" i="33"/>
  <c r="W314" i="33"/>
  <c r="W326" i="33"/>
  <c r="W322" i="33"/>
  <c r="W313" i="33"/>
  <c r="W318" i="33"/>
  <c r="CF357" i="15"/>
  <c r="CF353" i="15"/>
  <c r="CF349" i="15"/>
  <c r="CF354" i="15"/>
  <c r="CF350" i="15"/>
  <c r="CF346" i="15"/>
  <c r="CF361" i="15"/>
  <c r="CF355" i="15"/>
  <c r="CF351" i="15"/>
  <c r="CF347" i="15"/>
  <c r="CF344" i="15"/>
  <c r="CF339" i="15"/>
  <c r="CF335" i="15"/>
  <c r="CF331" i="15"/>
  <c r="CF327" i="15"/>
  <c r="CF323" i="15"/>
  <c r="CF319" i="15"/>
  <c r="CF315" i="15"/>
  <c r="CF311" i="15"/>
  <c r="CF341" i="15"/>
  <c r="CF356" i="15"/>
  <c r="CF345" i="15"/>
  <c r="CF336" i="15"/>
  <c r="CF332" i="15"/>
  <c r="CF328" i="15"/>
  <c r="CF324" i="15"/>
  <c r="CF320" i="15"/>
  <c r="CF316" i="15"/>
  <c r="CF312" i="15"/>
  <c r="CF352" i="15"/>
  <c r="CF340" i="15"/>
  <c r="CF348" i="15"/>
  <c r="CF337" i="15"/>
  <c r="CF333" i="15"/>
  <c r="CF329" i="15"/>
  <c r="CF325" i="15"/>
  <c r="CF321" i="15"/>
  <c r="CF317" i="15"/>
  <c r="CF313" i="15"/>
  <c r="CF362" i="15"/>
  <c r="CF343" i="15"/>
  <c r="CF342" i="15"/>
  <c r="CF338" i="15"/>
  <c r="CF334" i="15"/>
  <c r="CF330" i="15"/>
  <c r="CF326" i="15"/>
  <c r="CF322" i="15"/>
  <c r="CF318" i="15"/>
  <c r="CF314" i="15"/>
  <c r="CF310" i="15"/>
  <c r="AX356" i="31"/>
  <c r="AX352" i="31"/>
  <c r="AX348" i="31"/>
  <c r="AX344" i="31"/>
  <c r="AX340" i="31"/>
  <c r="AX336" i="31"/>
  <c r="AX332" i="31"/>
  <c r="AX357" i="31"/>
  <c r="AX353" i="31"/>
  <c r="AX349" i="31"/>
  <c r="AX345" i="31"/>
  <c r="AX341" i="31"/>
  <c r="AX337" i="31"/>
  <c r="AX333" i="31"/>
  <c r="AX354" i="31"/>
  <c r="AX350" i="31"/>
  <c r="AX346" i="31"/>
  <c r="AX342" i="31"/>
  <c r="AX338" i="31"/>
  <c r="AX334" i="31"/>
  <c r="AX330" i="31"/>
  <c r="AX355" i="31"/>
  <c r="AX351" i="31"/>
  <c r="AX347" i="31"/>
  <c r="AX343" i="31"/>
  <c r="AX339" i="31"/>
  <c r="AX335" i="31"/>
  <c r="AX329" i="31"/>
  <c r="AX320" i="31"/>
  <c r="AX316" i="31"/>
  <c r="AX312" i="31"/>
  <c r="AX331" i="31"/>
  <c r="AX326" i="31"/>
  <c r="AX321" i="31"/>
  <c r="AX317" i="31"/>
  <c r="AX313" i="31"/>
  <c r="AX328" i="31"/>
  <c r="AX325" i="31"/>
  <c r="AX322" i="31"/>
  <c r="AX318" i="31"/>
  <c r="AX314" i="31"/>
  <c r="AX327" i="31"/>
  <c r="AX324" i="31"/>
  <c r="AX323" i="31"/>
  <c r="AX319" i="31"/>
  <c r="AX315" i="31"/>
  <c r="AO356" i="31"/>
  <c r="AO352" i="31"/>
  <c r="AO348" i="31"/>
  <c r="AO344" i="31"/>
  <c r="AO340" i="31"/>
  <c r="AO336" i="31"/>
  <c r="AO332" i="31"/>
  <c r="AO328" i="31"/>
  <c r="AO357" i="31"/>
  <c r="AO353" i="31"/>
  <c r="AO349" i="31"/>
  <c r="AO345" i="31"/>
  <c r="AO341" i="31"/>
  <c r="AO337" i="31"/>
  <c r="AO333" i="31"/>
  <c r="AO329" i="31"/>
  <c r="AO325" i="31"/>
  <c r="AO355" i="31"/>
  <c r="AO351" i="31"/>
  <c r="AO347" i="31"/>
  <c r="AO343" i="31"/>
  <c r="AO339" i="31"/>
  <c r="AO335" i="31"/>
  <c r="AO331" i="31"/>
  <c r="AO327" i="31"/>
  <c r="AO338" i="31"/>
  <c r="AO330" i="31"/>
  <c r="AO326" i="31"/>
  <c r="AO320" i="31"/>
  <c r="AO316" i="31"/>
  <c r="AO312" i="31"/>
  <c r="AO346" i="31"/>
  <c r="AO321" i="31"/>
  <c r="AO317" i="31"/>
  <c r="AO313" i="31"/>
  <c r="AO354" i="31"/>
  <c r="AO342" i="31"/>
  <c r="AO322" i="31"/>
  <c r="AO318" i="31"/>
  <c r="AO314" i="31"/>
  <c r="AO334" i="31"/>
  <c r="AO324" i="31"/>
  <c r="AO315" i="31"/>
  <c r="AO323" i="31"/>
  <c r="AO350" i="31"/>
  <c r="AO319" i="31"/>
  <c r="CS355" i="33"/>
  <c r="CS351" i="33"/>
  <c r="CS347" i="33"/>
  <c r="CS343" i="33"/>
  <c r="CS339" i="33"/>
  <c r="CS356" i="33"/>
  <c r="CS352" i="33"/>
  <c r="CS348" i="33"/>
  <c r="CS344" i="33"/>
  <c r="CS340" i="33"/>
  <c r="CS336" i="33"/>
  <c r="CS357" i="33"/>
  <c r="CS353" i="33"/>
  <c r="CS349" i="33"/>
  <c r="CS345" i="33"/>
  <c r="CS341" i="33"/>
  <c r="CS337" i="33"/>
  <c r="CS346" i="33"/>
  <c r="CS333" i="33"/>
  <c r="CS332" i="33"/>
  <c r="CS328" i="33"/>
  <c r="CS324" i="33"/>
  <c r="CS320" i="33"/>
  <c r="CS316" i="33"/>
  <c r="CS312" i="33"/>
  <c r="CS354" i="33"/>
  <c r="CS342" i="33"/>
  <c r="CS329" i="33"/>
  <c r="CS325" i="33"/>
  <c r="CS321" i="33"/>
  <c r="CS317" i="33"/>
  <c r="CS313" i="33"/>
  <c r="CS350" i="33"/>
  <c r="CS330" i="33"/>
  <c r="CS326" i="33"/>
  <c r="CS322" i="33"/>
  <c r="CS318" i="33"/>
  <c r="CS314" i="33"/>
  <c r="CS338" i="33"/>
  <c r="CS335" i="33"/>
  <c r="CS331" i="33"/>
  <c r="CS327" i="33"/>
  <c r="CS323" i="33"/>
  <c r="CS319" i="33"/>
  <c r="CS315" i="33"/>
  <c r="CS334" i="33"/>
  <c r="AU356" i="32"/>
  <c r="AU357" i="32"/>
  <c r="AU354" i="32"/>
  <c r="AU352" i="32"/>
  <c r="AU349" i="32"/>
  <c r="AU345" i="32"/>
  <c r="AU341" i="32"/>
  <c r="AU337" i="32"/>
  <c r="AU333" i="32"/>
  <c r="AU329" i="32"/>
  <c r="AU350" i="32"/>
  <c r="AU346" i="32"/>
  <c r="AU342" i="32"/>
  <c r="AU338" i="32"/>
  <c r="AU334" i="32"/>
  <c r="AU330" i="32"/>
  <c r="AU326" i="32"/>
  <c r="AU353" i="32"/>
  <c r="AU347" i="32"/>
  <c r="AU343" i="32"/>
  <c r="AU339" i="32"/>
  <c r="AU335" i="32"/>
  <c r="AU331" i="32"/>
  <c r="AU327" i="32"/>
  <c r="AU336" i="32"/>
  <c r="AU320" i="32"/>
  <c r="AU316" i="32"/>
  <c r="AU312" i="32"/>
  <c r="AU351" i="32"/>
  <c r="AU323" i="32"/>
  <c r="AU355" i="32"/>
  <c r="AU344" i="32"/>
  <c r="AU321" i="32"/>
  <c r="AU317" i="32"/>
  <c r="AU313" i="32"/>
  <c r="AU332" i="32"/>
  <c r="AU322" i="32"/>
  <c r="AU318" i="32"/>
  <c r="AU314" i="32"/>
  <c r="AU340" i="32"/>
  <c r="AU328" i="32"/>
  <c r="AU325" i="32"/>
  <c r="AU319" i="32"/>
  <c r="AU315" i="32"/>
  <c r="AU324" i="32"/>
  <c r="AU348" i="32"/>
  <c r="AO355" i="15"/>
  <c r="AO351" i="15"/>
  <c r="AO362" i="15"/>
  <c r="AO356" i="15"/>
  <c r="AO352" i="15"/>
  <c r="AO348" i="15"/>
  <c r="AO344" i="15"/>
  <c r="AO357" i="15"/>
  <c r="AO354" i="15"/>
  <c r="AO350" i="15"/>
  <c r="AO361" i="15"/>
  <c r="AO343" i="15"/>
  <c r="AO337" i="15"/>
  <c r="AO333" i="15"/>
  <c r="AO329" i="15"/>
  <c r="AO325" i="15"/>
  <c r="AO321" i="15"/>
  <c r="AO317" i="15"/>
  <c r="AO313" i="15"/>
  <c r="AO347" i="15"/>
  <c r="AO345" i="15"/>
  <c r="AO338" i="15"/>
  <c r="AO334" i="15"/>
  <c r="AO330" i="15"/>
  <c r="AO326" i="15"/>
  <c r="AO322" i="15"/>
  <c r="AO318" i="15"/>
  <c r="AO314" i="15"/>
  <c r="AO310" i="15"/>
  <c r="AO346" i="15"/>
  <c r="AO339" i="15"/>
  <c r="AO335" i="15"/>
  <c r="AO331" i="15"/>
  <c r="AO327" i="15"/>
  <c r="AO323" i="15"/>
  <c r="AO319" i="15"/>
  <c r="AO315" i="15"/>
  <c r="AO311" i="15"/>
  <c r="AO342" i="15"/>
  <c r="AO353" i="15"/>
  <c r="AO340" i="15"/>
  <c r="AO336" i="15"/>
  <c r="AO332" i="15"/>
  <c r="AO328" i="15"/>
  <c r="AO324" i="15"/>
  <c r="AO320" i="15"/>
  <c r="AO316" i="15"/>
  <c r="AO312" i="15"/>
  <c r="AO349" i="15"/>
  <c r="AO341" i="15"/>
  <c r="BO355" i="34"/>
  <c r="BO356" i="34"/>
  <c r="BO357" i="34"/>
  <c r="BO352" i="34"/>
  <c r="BO350" i="34"/>
  <c r="BO354" i="34"/>
  <c r="BO348" i="34"/>
  <c r="BO346" i="34"/>
  <c r="BO353" i="34"/>
  <c r="BO349" i="34"/>
  <c r="BO344" i="34"/>
  <c r="BO342" i="34"/>
  <c r="BO347" i="34"/>
  <c r="BO351" i="34"/>
  <c r="BO340" i="34"/>
  <c r="BO336" i="34"/>
  <c r="BO332" i="34"/>
  <c r="BO345" i="34"/>
  <c r="BO343" i="34"/>
  <c r="BO338" i="34"/>
  <c r="BO334" i="34"/>
  <c r="BO341" i="34"/>
  <c r="BO326" i="34"/>
  <c r="BO322" i="34"/>
  <c r="BO333" i="34"/>
  <c r="BO335" i="34"/>
  <c r="BO339" i="34"/>
  <c r="BO328" i="34"/>
  <c r="BO324" i="34"/>
  <c r="BO330" i="34"/>
  <c r="BO337" i="34"/>
  <c r="BO323" i="34"/>
  <c r="BO320" i="34"/>
  <c r="BO321" i="34"/>
  <c r="BO327" i="34"/>
  <c r="BO325" i="34"/>
  <c r="BO319" i="34"/>
  <c r="BO331" i="34"/>
  <c r="BO329" i="34"/>
  <c r="BO317" i="34"/>
  <c r="BO315" i="34"/>
  <c r="BO316" i="34"/>
  <c r="BO312" i="34"/>
  <c r="BO318" i="34"/>
  <c r="BO313" i="34"/>
  <c r="BO314" i="34"/>
  <c r="BC354" i="15"/>
  <c r="BC350" i="15"/>
  <c r="BC361" i="15"/>
  <c r="BC355" i="15"/>
  <c r="BC351" i="15"/>
  <c r="BC347" i="15"/>
  <c r="BC343" i="15"/>
  <c r="BC362" i="15"/>
  <c r="BC356" i="15"/>
  <c r="BC357" i="15"/>
  <c r="BC353" i="15"/>
  <c r="BC349" i="15"/>
  <c r="BC348" i="15"/>
  <c r="BC345" i="15"/>
  <c r="BC340" i="15"/>
  <c r="BC336" i="15"/>
  <c r="BC332" i="15"/>
  <c r="BC328" i="15"/>
  <c r="BC324" i="15"/>
  <c r="BC320" i="15"/>
  <c r="BC316" i="15"/>
  <c r="BC312" i="15"/>
  <c r="BC342" i="15"/>
  <c r="BC337" i="15"/>
  <c r="BC333" i="15"/>
  <c r="BC329" i="15"/>
  <c r="BC325" i="15"/>
  <c r="BC321" i="15"/>
  <c r="BC317" i="15"/>
  <c r="BC313" i="15"/>
  <c r="BC352" i="15"/>
  <c r="BC341" i="15"/>
  <c r="BC346" i="15"/>
  <c r="BC338" i="15"/>
  <c r="BC334" i="15"/>
  <c r="BC330" i="15"/>
  <c r="BC326" i="15"/>
  <c r="BC322" i="15"/>
  <c r="BC318" i="15"/>
  <c r="BC314" i="15"/>
  <c r="BC310" i="15"/>
  <c r="BC344" i="15"/>
  <c r="BC339" i="15"/>
  <c r="BC335" i="15"/>
  <c r="BC331" i="15"/>
  <c r="BC327" i="15"/>
  <c r="BC323" i="15"/>
  <c r="BC319" i="15"/>
  <c r="BC315" i="15"/>
  <c r="BC311" i="15"/>
  <c r="AH356" i="31"/>
  <c r="AH352" i="31"/>
  <c r="AH348" i="31"/>
  <c r="AH344" i="31"/>
  <c r="AH340" i="31"/>
  <c r="AH336" i="31"/>
  <c r="AH332" i="31"/>
  <c r="AH357" i="31"/>
  <c r="AH353" i="31"/>
  <c r="AH349" i="31"/>
  <c r="AH345" i="31"/>
  <c r="AH341" i="31"/>
  <c r="AH337" i="31"/>
  <c r="AH333" i="31"/>
  <c r="AH354" i="31"/>
  <c r="AH350" i="31"/>
  <c r="AH346" i="31"/>
  <c r="AH342" i="31"/>
  <c r="AH338" i="31"/>
  <c r="AH334" i="31"/>
  <c r="AH330" i="31"/>
  <c r="AH355" i="31"/>
  <c r="AH351" i="31"/>
  <c r="AH347" i="31"/>
  <c r="AH343" i="31"/>
  <c r="AH339" i="31"/>
  <c r="AH335" i="31"/>
  <c r="AH331" i="31"/>
  <c r="AH327" i="31"/>
  <c r="AH320" i="31"/>
  <c r="AH316" i="31"/>
  <c r="AH312" i="31"/>
  <c r="AH329" i="31"/>
  <c r="AH325" i="31"/>
  <c r="AH321" i="31"/>
  <c r="AH317" i="31"/>
  <c r="AH313" i="31"/>
  <c r="AH324" i="31"/>
  <c r="AH322" i="31"/>
  <c r="AH318" i="31"/>
  <c r="AH314" i="31"/>
  <c r="AH328" i="31"/>
  <c r="AH323" i="31"/>
  <c r="AH319" i="31"/>
  <c r="AH315" i="31"/>
  <c r="AH326" i="31"/>
  <c r="W356" i="32"/>
  <c r="W357" i="32"/>
  <c r="W354" i="32"/>
  <c r="W349" i="32"/>
  <c r="W345" i="32"/>
  <c r="W341" i="32"/>
  <c r="W337" i="32"/>
  <c r="W333" i="32"/>
  <c r="W329" i="32"/>
  <c r="W352" i="32"/>
  <c r="W353" i="32"/>
  <c r="W350" i="32"/>
  <c r="W346" i="32"/>
  <c r="W342" i="32"/>
  <c r="W338" i="32"/>
  <c r="W334" i="32"/>
  <c r="W330" i="32"/>
  <c r="W326" i="32"/>
  <c r="W355" i="32"/>
  <c r="W351" i="32"/>
  <c r="W347" i="32"/>
  <c r="W343" i="32"/>
  <c r="W339" i="32"/>
  <c r="W335" i="32"/>
  <c r="W331" i="32"/>
  <c r="W340" i="32"/>
  <c r="W320" i="32"/>
  <c r="W316" i="32"/>
  <c r="W312" i="32"/>
  <c r="W328" i="32"/>
  <c r="W348" i="32"/>
  <c r="W325" i="32"/>
  <c r="W321" i="32"/>
  <c r="W317" i="32"/>
  <c r="W313" i="32"/>
  <c r="W336" i="32"/>
  <c r="W324" i="32"/>
  <c r="W322" i="32"/>
  <c r="W318" i="32"/>
  <c r="W314" i="32"/>
  <c r="W344" i="32"/>
  <c r="W327" i="32"/>
  <c r="W332" i="32"/>
  <c r="W323" i="32"/>
  <c r="W319" i="32"/>
  <c r="W315" i="32"/>
  <c r="N357" i="33"/>
  <c r="N353" i="33"/>
  <c r="N349" i="33"/>
  <c r="N345" i="33"/>
  <c r="N354" i="33"/>
  <c r="N350" i="33"/>
  <c r="N346" i="33"/>
  <c r="N342" i="33"/>
  <c r="N355" i="33"/>
  <c r="N351" i="33"/>
  <c r="N347" i="33"/>
  <c r="N343" i="33"/>
  <c r="N356" i="33"/>
  <c r="N352" i="33"/>
  <c r="N348" i="33"/>
  <c r="N344" i="33"/>
  <c r="N340" i="33"/>
  <c r="N339" i="33"/>
  <c r="N338" i="33"/>
  <c r="N334" i="33"/>
  <c r="N330" i="33"/>
  <c r="N326" i="33"/>
  <c r="N322" i="33"/>
  <c r="N318" i="33"/>
  <c r="N337" i="33"/>
  <c r="N331" i="33"/>
  <c r="N327" i="33"/>
  <c r="N323" i="33"/>
  <c r="N319" i="33"/>
  <c r="N332" i="33"/>
  <c r="N336" i="33"/>
  <c r="N335" i="33"/>
  <c r="N341" i="33"/>
  <c r="N333" i="33"/>
  <c r="N329" i="33"/>
  <c r="N325" i="33"/>
  <c r="N321" i="33"/>
  <c r="N317" i="33"/>
  <c r="N320" i="33"/>
  <c r="N312" i="33"/>
  <c r="N313" i="33"/>
  <c r="N314" i="33"/>
  <c r="N328" i="33"/>
  <c r="N316" i="33"/>
  <c r="N315" i="33"/>
  <c r="N324" i="33"/>
  <c r="E190" i="31"/>
  <c r="BV355" i="33"/>
  <c r="BV351" i="33"/>
  <c r="BV347" i="33"/>
  <c r="BV343" i="33"/>
  <c r="BV356" i="33"/>
  <c r="BV352" i="33"/>
  <c r="BV348" i="33"/>
  <c r="BV344" i="33"/>
  <c r="BV340" i="33"/>
  <c r="BV357" i="33"/>
  <c r="BV353" i="33"/>
  <c r="BV349" i="33"/>
  <c r="BV345" i="33"/>
  <c r="BV341" i="33"/>
  <c r="BV354" i="33"/>
  <c r="BV350" i="33"/>
  <c r="BV346" i="33"/>
  <c r="BV342" i="33"/>
  <c r="BV338" i="33"/>
  <c r="BV332" i="33"/>
  <c r="BV328" i="33"/>
  <c r="BV324" i="33"/>
  <c r="BV320" i="33"/>
  <c r="BV335" i="33"/>
  <c r="BV339" i="33"/>
  <c r="BV329" i="33"/>
  <c r="BV325" i="33"/>
  <c r="BV321" i="33"/>
  <c r="BV334" i="33"/>
  <c r="BV337" i="33"/>
  <c r="BV330" i="33"/>
  <c r="BV333" i="33"/>
  <c r="BV331" i="33"/>
  <c r="BV327" i="33"/>
  <c r="BV323" i="33"/>
  <c r="BV319" i="33"/>
  <c r="BV315" i="33"/>
  <c r="BV322" i="33"/>
  <c r="BV316" i="33"/>
  <c r="BV318" i="33"/>
  <c r="BV317" i="33"/>
  <c r="BV336" i="33"/>
  <c r="BV313" i="33"/>
  <c r="BV312" i="33"/>
  <c r="BV326" i="33"/>
  <c r="BV314" i="33"/>
  <c r="T355" i="30"/>
  <c r="T351" i="30"/>
  <c r="T347" i="30"/>
  <c r="T343" i="30"/>
  <c r="T339" i="30"/>
  <c r="T335" i="30"/>
  <c r="T331" i="30"/>
  <c r="T327" i="30"/>
  <c r="T323" i="30"/>
  <c r="T319" i="30"/>
  <c r="T315" i="30"/>
  <c r="T356" i="30"/>
  <c r="T352" i="30"/>
  <c r="T348" i="30"/>
  <c r="T344" i="30"/>
  <c r="T340" i="30"/>
  <c r="T336" i="30"/>
  <c r="T332" i="30"/>
  <c r="T328" i="30"/>
  <c r="T324" i="30"/>
  <c r="T320" i="30"/>
  <c r="T316" i="30"/>
  <c r="T357" i="30"/>
  <c r="T353" i="30"/>
  <c r="T349" i="30"/>
  <c r="T345" i="30"/>
  <c r="T341" i="30"/>
  <c r="T337" i="30"/>
  <c r="T333" i="30"/>
  <c r="T329" i="30"/>
  <c r="T325" i="30"/>
  <c r="T321" i="30"/>
  <c r="T317" i="30"/>
  <c r="T313" i="30"/>
  <c r="T354" i="30"/>
  <c r="T350" i="30"/>
  <c r="T346" i="30"/>
  <c r="T342" i="30"/>
  <c r="T338" i="30"/>
  <c r="T334" i="30"/>
  <c r="T330" i="30"/>
  <c r="T326" i="30"/>
  <c r="T322" i="30"/>
  <c r="T318" i="30"/>
  <c r="T314" i="30"/>
  <c r="T312" i="30"/>
  <c r="AF355" i="31"/>
  <c r="AF351" i="31"/>
  <c r="AF347" i="31"/>
  <c r="AF343" i="31"/>
  <c r="AF339" i="31"/>
  <c r="AF335" i="31"/>
  <c r="AF331" i="31"/>
  <c r="AF356" i="31"/>
  <c r="AF352" i="31"/>
  <c r="AF348" i="31"/>
  <c r="AF344" i="31"/>
  <c r="AF340" i="31"/>
  <c r="AF336" i="31"/>
  <c r="AF357" i="31"/>
  <c r="AF353" i="31"/>
  <c r="AF349" i="31"/>
  <c r="AF345" i="31"/>
  <c r="AF341" i="31"/>
  <c r="AF337" i="31"/>
  <c r="AF333" i="31"/>
  <c r="AF354" i="31"/>
  <c r="AF350" i="31"/>
  <c r="AF346" i="31"/>
  <c r="AF342" i="31"/>
  <c r="AF338" i="31"/>
  <c r="AF323" i="31"/>
  <c r="AF319" i="31"/>
  <c r="AF315" i="31"/>
  <c r="AF334" i="31"/>
  <c r="AF327" i="31"/>
  <c r="AF326" i="31"/>
  <c r="AF320" i="31"/>
  <c r="AF316" i="31"/>
  <c r="AF312" i="31"/>
  <c r="AF329" i="31"/>
  <c r="AF325" i="31"/>
  <c r="AF321" i="31"/>
  <c r="AF317" i="31"/>
  <c r="AF313" i="31"/>
  <c r="AF332" i="31"/>
  <c r="AF330" i="31"/>
  <c r="AF328" i="31"/>
  <c r="AF324" i="31"/>
  <c r="AF322" i="31"/>
  <c r="AF318" i="31"/>
  <c r="AF314" i="31"/>
  <c r="AI362" i="15"/>
  <c r="AI356" i="15"/>
  <c r="AI352" i="15"/>
  <c r="AI357" i="15"/>
  <c r="AI353" i="15"/>
  <c r="AI349" i="15"/>
  <c r="AI345" i="15"/>
  <c r="AI341" i="15"/>
  <c r="AI361" i="15"/>
  <c r="AI355" i="15"/>
  <c r="AI351" i="15"/>
  <c r="AI350" i="15"/>
  <c r="AI348" i="15"/>
  <c r="AI338" i="15"/>
  <c r="AI334" i="15"/>
  <c r="AI330" i="15"/>
  <c r="AI326" i="15"/>
  <c r="AI322" i="15"/>
  <c r="AI318" i="15"/>
  <c r="AI314" i="15"/>
  <c r="AI310" i="15"/>
  <c r="AI342" i="15"/>
  <c r="AI339" i="15"/>
  <c r="AI335" i="15"/>
  <c r="AI331" i="15"/>
  <c r="AI327" i="15"/>
  <c r="AI323" i="15"/>
  <c r="AI319" i="15"/>
  <c r="AI315" i="15"/>
  <c r="AI311" i="15"/>
  <c r="AI347" i="15"/>
  <c r="AI343" i="15"/>
  <c r="AI340" i="15"/>
  <c r="AI336" i="15"/>
  <c r="AI332" i="15"/>
  <c r="AI328" i="15"/>
  <c r="AI324" i="15"/>
  <c r="AI320" i="15"/>
  <c r="AI316" i="15"/>
  <c r="AI312" i="15"/>
  <c r="AI344" i="15"/>
  <c r="AI337" i="15"/>
  <c r="AI333" i="15"/>
  <c r="AI329" i="15"/>
  <c r="AI325" i="15"/>
  <c r="AI321" i="15"/>
  <c r="AI317" i="15"/>
  <c r="AI313" i="15"/>
  <c r="AI354" i="15"/>
  <c r="AI346" i="15"/>
  <c r="Y355" i="15"/>
  <c r="Y351" i="15"/>
  <c r="Y362" i="15"/>
  <c r="Y356" i="15"/>
  <c r="Y352" i="15"/>
  <c r="Y348" i="15"/>
  <c r="Y344" i="15"/>
  <c r="Y357" i="15"/>
  <c r="Y354" i="15"/>
  <c r="Y350" i="15"/>
  <c r="Y337" i="15"/>
  <c r="Y333" i="15"/>
  <c r="Y329" i="15"/>
  <c r="Y325" i="15"/>
  <c r="Y321" i="15"/>
  <c r="Y317" i="15"/>
  <c r="Y313" i="15"/>
  <c r="Y347" i="15"/>
  <c r="Y361" i="15"/>
  <c r="Y353" i="15"/>
  <c r="Y338" i="15"/>
  <c r="Y334" i="15"/>
  <c r="Y330" i="15"/>
  <c r="Y326" i="15"/>
  <c r="Y322" i="15"/>
  <c r="Y318" i="15"/>
  <c r="Y314" i="15"/>
  <c r="Y310" i="15"/>
  <c r="Y349" i="15"/>
  <c r="Y342" i="15"/>
  <c r="Y343" i="15"/>
  <c r="Y339" i="15"/>
  <c r="Y335" i="15"/>
  <c r="Y331" i="15"/>
  <c r="Y327" i="15"/>
  <c r="Y323" i="15"/>
  <c r="Y319" i="15"/>
  <c r="Y315" i="15"/>
  <c r="Y311" i="15"/>
  <c r="Y341" i="15"/>
  <c r="Y345" i="15"/>
  <c r="Y340" i="15"/>
  <c r="Y336" i="15"/>
  <c r="Y332" i="15"/>
  <c r="Y328" i="15"/>
  <c r="Y324" i="15"/>
  <c r="Y320" i="15"/>
  <c r="Y316" i="15"/>
  <c r="Y312" i="15"/>
  <c r="Y346" i="15"/>
  <c r="R357" i="32"/>
  <c r="R353" i="32"/>
  <c r="R354" i="32"/>
  <c r="R355" i="32"/>
  <c r="R350" i="32"/>
  <c r="R346" i="32"/>
  <c r="R342" i="32"/>
  <c r="R338" i="32"/>
  <c r="R334" i="32"/>
  <c r="R330" i="32"/>
  <c r="R351" i="32"/>
  <c r="R347" i="32"/>
  <c r="R343" i="32"/>
  <c r="R339" i="32"/>
  <c r="R335" i="32"/>
  <c r="R331" i="32"/>
  <c r="R348" i="32"/>
  <c r="R344" i="32"/>
  <c r="R340" i="32"/>
  <c r="R336" i="32"/>
  <c r="R332" i="32"/>
  <c r="R356" i="32"/>
  <c r="R352" i="32"/>
  <c r="R349" i="32"/>
  <c r="R345" i="32"/>
  <c r="R341" i="32"/>
  <c r="R337" i="32"/>
  <c r="R333" i="32"/>
  <c r="R324" i="32"/>
  <c r="R322" i="32"/>
  <c r="R318" i="32"/>
  <c r="R314" i="32"/>
  <c r="R329" i="32"/>
  <c r="R327" i="32"/>
  <c r="R328" i="32"/>
  <c r="R323" i="32"/>
  <c r="R319" i="32"/>
  <c r="R315" i="32"/>
  <c r="R326" i="32"/>
  <c r="R320" i="32"/>
  <c r="R316" i="32"/>
  <c r="R312" i="32"/>
  <c r="R325" i="32"/>
  <c r="R321" i="32"/>
  <c r="R317" i="32"/>
  <c r="R313" i="32"/>
  <c r="CN354" i="32"/>
  <c r="CN355" i="32"/>
  <c r="CN351" i="32"/>
  <c r="CN356" i="32"/>
  <c r="CN347" i="32"/>
  <c r="CN343" i="32"/>
  <c r="CN339" i="32"/>
  <c r="CN335" i="32"/>
  <c r="CN331" i="32"/>
  <c r="CN327" i="32"/>
  <c r="CN348" i="32"/>
  <c r="CN344" i="32"/>
  <c r="CN340" i="32"/>
  <c r="CN336" i="32"/>
  <c r="CN332" i="32"/>
  <c r="CN328" i="32"/>
  <c r="CN357" i="32"/>
  <c r="CN349" i="32"/>
  <c r="CN345" i="32"/>
  <c r="CN341" i="32"/>
  <c r="CN337" i="32"/>
  <c r="CN333" i="32"/>
  <c r="CN329" i="32"/>
  <c r="CN353" i="32"/>
  <c r="CN352" i="32"/>
  <c r="CN350" i="32"/>
  <c r="CN346" i="32"/>
  <c r="CN342" i="32"/>
  <c r="CN338" i="32"/>
  <c r="CN334" i="32"/>
  <c r="CN330" i="32"/>
  <c r="CN324" i="32"/>
  <c r="CN319" i="32"/>
  <c r="CN315" i="32"/>
  <c r="CN323" i="32"/>
  <c r="CN326" i="32"/>
  <c r="CN320" i="32"/>
  <c r="CN316" i="32"/>
  <c r="CN312" i="32"/>
  <c r="CN322" i="32"/>
  <c r="CN325" i="32"/>
  <c r="CN321" i="32"/>
  <c r="CN317" i="32"/>
  <c r="CN313" i="32"/>
  <c r="CN314" i="32"/>
  <c r="CN318" i="32"/>
  <c r="AE357" i="30"/>
  <c r="AE353" i="30"/>
  <c r="AE354" i="30"/>
  <c r="AE350" i="30"/>
  <c r="AE346" i="30"/>
  <c r="AE342" i="30"/>
  <c r="AE338" i="30"/>
  <c r="AE334" i="30"/>
  <c r="AE330" i="30"/>
  <c r="AE326" i="30"/>
  <c r="AE355" i="30"/>
  <c r="AE351" i="30"/>
  <c r="AE347" i="30"/>
  <c r="AE343" i="30"/>
  <c r="AE339" i="30"/>
  <c r="AE335" i="30"/>
  <c r="AE331" i="30"/>
  <c r="AE327" i="30"/>
  <c r="AE323" i="30"/>
  <c r="AE319" i="30"/>
  <c r="AE315" i="30"/>
  <c r="AE356" i="30"/>
  <c r="AE352" i="30"/>
  <c r="AE348" i="30"/>
  <c r="AE344" i="30"/>
  <c r="AE340" i="30"/>
  <c r="AE336" i="30"/>
  <c r="AE332" i="30"/>
  <c r="AE328" i="30"/>
  <c r="AE324" i="30"/>
  <c r="AE320" i="30"/>
  <c r="AE316" i="30"/>
  <c r="AE329" i="30"/>
  <c r="AE349" i="30"/>
  <c r="AE322" i="30"/>
  <c r="AE321" i="30"/>
  <c r="AE337" i="30"/>
  <c r="AE325" i="30"/>
  <c r="AE318" i="30"/>
  <c r="AE317" i="30"/>
  <c r="AE345" i="30"/>
  <c r="AE333" i="30"/>
  <c r="AE314" i="30"/>
  <c r="AE313" i="30"/>
  <c r="AE312" i="30"/>
  <c r="AE341" i="30"/>
  <c r="U354" i="31"/>
  <c r="U350" i="31"/>
  <c r="U346" i="31"/>
  <c r="U342" i="31"/>
  <c r="U338" i="31"/>
  <c r="U334" i="31"/>
  <c r="U330" i="31"/>
  <c r="U355" i="31"/>
  <c r="U351" i="31"/>
  <c r="U347" i="31"/>
  <c r="U343" i="31"/>
  <c r="U339" i="31"/>
  <c r="U335" i="31"/>
  <c r="U331" i="31"/>
  <c r="U327" i="31"/>
  <c r="U357" i="31"/>
  <c r="U353" i="31"/>
  <c r="U349" i="31"/>
  <c r="U345" i="31"/>
  <c r="U341" i="31"/>
  <c r="U337" i="31"/>
  <c r="U333" i="31"/>
  <c r="U329" i="31"/>
  <c r="U352" i="31"/>
  <c r="U340" i="31"/>
  <c r="U332" i="31"/>
  <c r="U322" i="31"/>
  <c r="U318" i="31"/>
  <c r="U314" i="31"/>
  <c r="U348" i="31"/>
  <c r="U326" i="31"/>
  <c r="U323" i="31"/>
  <c r="U319" i="31"/>
  <c r="U315" i="31"/>
  <c r="U336" i="31"/>
  <c r="U356" i="31"/>
  <c r="U328" i="31"/>
  <c r="U325" i="31"/>
  <c r="U320" i="31"/>
  <c r="U316" i="31"/>
  <c r="U312" i="31"/>
  <c r="U344" i="31"/>
  <c r="U324" i="31"/>
  <c r="U317" i="31"/>
  <c r="U313" i="31"/>
  <c r="U321" i="31"/>
  <c r="BH356" i="34"/>
  <c r="BH357" i="34"/>
  <c r="BH355" i="34"/>
  <c r="BH353" i="34"/>
  <c r="BH349" i="34"/>
  <c r="BH351" i="34"/>
  <c r="BH346" i="34"/>
  <c r="BH354" i="34"/>
  <c r="BH350" i="34"/>
  <c r="BH347" i="34"/>
  <c r="BH345" i="34"/>
  <c r="BH352" i="34"/>
  <c r="BH343" i="34"/>
  <c r="BH344" i="34"/>
  <c r="BH337" i="34"/>
  <c r="BH333" i="34"/>
  <c r="BH339" i="34"/>
  <c r="BH335" i="34"/>
  <c r="BH348" i="34"/>
  <c r="BH342" i="34"/>
  <c r="BH341" i="34"/>
  <c r="BH334" i="34"/>
  <c r="BH336" i="34"/>
  <c r="BH338" i="34"/>
  <c r="BH340" i="34"/>
  <c r="BH332" i="34"/>
  <c r="BH331" i="34"/>
  <c r="BH327" i="34"/>
  <c r="BH329" i="34"/>
  <c r="BH330" i="34"/>
  <c r="BH324" i="34"/>
  <c r="BH326" i="34"/>
  <c r="BH325" i="34"/>
  <c r="BH322" i="34"/>
  <c r="BH323" i="34"/>
  <c r="BH320" i="34"/>
  <c r="BH321" i="34"/>
  <c r="BH328" i="34"/>
  <c r="BH316" i="34"/>
  <c r="BH312" i="34"/>
  <c r="BH317" i="34"/>
  <c r="BH313" i="34"/>
  <c r="BH319" i="34"/>
  <c r="BH315" i="34"/>
  <c r="BH318" i="34"/>
  <c r="BH314" i="34"/>
  <c r="CJ361" i="15"/>
  <c r="CJ355" i="15"/>
  <c r="CJ351" i="15"/>
  <c r="CJ347" i="15"/>
  <c r="CJ362" i="15"/>
  <c r="CJ356" i="15"/>
  <c r="CJ352" i="15"/>
  <c r="CJ348" i="15"/>
  <c r="CJ344" i="15"/>
  <c r="CJ357" i="15"/>
  <c r="CJ353" i="15"/>
  <c r="CJ349" i="15"/>
  <c r="CJ340" i="15"/>
  <c r="CJ346" i="15"/>
  <c r="CJ337" i="15"/>
  <c r="CJ333" i="15"/>
  <c r="CJ329" i="15"/>
  <c r="CJ325" i="15"/>
  <c r="CJ321" i="15"/>
  <c r="CJ317" i="15"/>
  <c r="CJ313" i="15"/>
  <c r="CJ354" i="15"/>
  <c r="CJ350" i="15"/>
  <c r="CJ338" i="15"/>
  <c r="CJ334" i="15"/>
  <c r="CJ330" i="15"/>
  <c r="CJ326" i="15"/>
  <c r="CJ322" i="15"/>
  <c r="CJ318" i="15"/>
  <c r="CJ314" i="15"/>
  <c r="CJ310" i="15"/>
  <c r="CJ342" i="15"/>
  <c r="CJ343" i="15"/>
  <c r="CJ339" i="15"/>
  <c r="CJ335" i="15"/>
  <c r="CJ331" i="15"/>
  <c r="CJ327" i="15"/>
  <c r="CJ323" i="15"/>
  <c r="CJ319" i="15"/>
  <c r="CJ315" i="15"/>
  <c r="CJ311" i="15"/>
  <c r="CJ341" i="15"/>
  <c r="CJ345" i="15"/>
  <c r="CJ336" i="15"/>
  <c r="CJ332" i="15"/>
  <c r="CJ328" i="15"/>
  <c r="CJ324" i="15"/>
  <c r="CJ320" i="15"/>
  <c r="CJ316" i="15"/>
  <c r="CJ312" i="15"/>
  <c r="AV356" i="32"/>
  <c r="AV352" i="32"/>
  <c r="AV357" i="32"/>
  <c r="AV353" i="32"/>
  <c r="AV349" i="32"/>
  <c r="AV345" i="32"/>
  <c r="AV341" i="32"/>
  <c r="AV337" i="32"/>
  <c r="AV333" i="32"/>
  <c r="AV329" i="32"/>
  <c r="AV350" i="32"/>
  <c r="AV346" i="32"/>
  <c r="AV342" i="32"/>
  <c r="AV338" i="32"/>
  <c r="AV334" i="32"/>
  <c r="AV330" i="32"/>
  <c r="AV354" i="32"/>
  <c r="AV347" i="32"/>
  <c r="AV343" i="32"/>
  <c r="AV339" i="32"/>
  <c r="AV335" i="32"/>
  <c r="AV331" i="32"/>
  <c r="AV355" i="32"/>
  <c r="AV351" i="32"/>
  <c r="AV348" i="32"/>
  <c r="AV344" i="32"/>
  <c r="AV340" i="32"/>
  <c r="AV336" i="32"/>
  <c r="AV332" i="32"/>
  <c r="AV323" i="32"/>
  <c r="AV321" i="32"/>
  <c r="AV317" i="32"/>
  <c r="AV313" i="32"/>
  <c r="AV326" i="32"/>
  <c r="AV322" i="32"/>
  <c r="AV318" i="32"/>
  <c r="AV314" i="32"/>
  <c r="AV328" i="32"/>
  <c r="AV327" i="32"/>
  <c r="AV325" i="32"/>
  <c r="AV319" i="32"/>
  <c r="AV315" i="32"/>
  <c r="AV324" i="32"/>
  <c r="AV320" i="32"/>
  <c r="AV316" i="32"/>
  <c r="AV312" i="32"/>
  <c r="CK355" i="15"/>
  <c r="CK351" i="15"/>
  <c r="CK362" i="15"/>
  <c r="CK356" i="15"/>
  <c r="CK352" i="15"/>
  <c r="CK348" i="15"/>
  <c r="CK344" i="15"/>
  <c r="CK340" i="15"/>
  <c r="CK357" i="15"/>
  <c r="CK354" i="15"/>
  <c r="CK350" i="15"/>
  <c r="CK346" i="15"/>
  <c r="CK337" i="15"/>
  <c r="CK333" i="15"/>
  <c r="CK329" i="15"/>
  <c r="CK325" i="15"/>
  <c r="CK321" i="15"/>
  <c r="CK317" i="15"/>
  <c r="CK313" i="15"/>
  <c r="CK347" i="15"/>
  <c r="CK361" i="15"/>
  <c r="CK353" i="15"/>
  <c r="CK338" i="15"/>
  <c r="CK334" i="15"/>
  <c r="CK330" i="15"/>
  <c r="CK326" i="15"/>
  <c r="CK322" i="15"/>
  <c r="CK318" i="15"/>
  <c r="CK314" i="15"/>
  <c r="CK310" i="15"/>
  <c r="CK349" i="15"/>
  <c r="CK342" i="15"/>
  <c r="CK343" i="15"/>
  <c r="CK339" i="15"/>
  <c r="CK335" i="15"/>
  <c r="CK331" i="15"/>
  <c r="CK327" i="15"/>
  <c r="CK323" i="15"/>
  <c r="CK319" i="15"/>
  <c r="CK315" i="15"/>
  <c r="CK311" i="15"/>
  <c r="CK341" i="15"/>
  <c r="CK345" i="15"/>
  <c r="CK336" i="15"/>
  <c r="CK332" i="15"/>
  <c r="CK328" i="15"/>
  <c r="CK324" i="15"/>
  <c r="CK320" i="15"/>
  <c r="CK316" i="15"/>
  <c r="CK312" i="15"/>
  <c r="BS355" i="31"/>
  <c r="BS351" i="31"/>
  <c r="BS347" i="31"/>
  <c r="BS343" i="31"/>
  <c r="BS339" i="31"/>
  <c r="BS335" i="31"/>
  <c r="BS331" i="31"/>
  <c r="BS327" i="31"/>
  <c r="BS356" i="31"/>
  <c r="BS352" i="31"/>
  <c r="BS348" i="31"/>
  <c r="BS344" i="31"/>
  <c r="BS340" i="31"/>
  <c r="BS336" i="31"/>
  <c r="BS332" i="31"/>
  <c r="BS328" i="31"/>
  <c r="BS324" i="31"/>
  <c r="BS354" i="31"/>
  <c r="BS350" i="31"/>
  <c r="BS346" i="31"/>
  <c r="BS342" i="31"/>
  <c r="BS338" i="31"/>
  <c r="BS334" i="31"/>
  <c r="BS330" i="31"/>
  <c r="BS326" i="31"/>
  <c r="BS349" i="31"/>
  <c r="BS337" i="31"/>
  <c r="BS325" i="31"/>
  <c r="BS323" i="31"/>
  <c r="BS319" i="31"/>
  <c r="BS315" i="31"/>
  <c r="BS357" i="31"/>
  <c r="BS345" i="31"/>
  <c r="BS329" i="31"/>
  <c r="BS320" i="31"/>
  <c r="BS316" i="31"/>
  <c r="BS312" i="31"/>
  <c r="BS353" i="31"/>
  <c r="BS321" i="31"/>
  <c r="BS317" i="31"/>
  <c r="BS313" i="31"/>
  <c r="BS341" i="31"/>
  <c r="BS314" i="31"/>
  <c r="BS322" i="31"/>
  <c r="BS333" i="31"/>
  <c r="BS318" i="31"/>
  <c r="G356" i="32"/>
  <c r="G357" i="32"/>
  <c r="G354" i="32"/>
  <c r="G355" i="32"/>
  <c r="G349" i="32"/>
  <c r="G345" i="32"/>
  <c r="G341" i="32"/>
  <c r="G337" i="32"/>
  <c r="G333" i="32"/>
  <c r="G329" i="32"/>
  <c r="G350" i="32"/>
  <c r="G346" i="32"/>
  <c r="G342" i="32"/>
  <c r="G338" i="32"/>
  <c r="G334" i="32"/>
  <c r="G330" i="32"/>
  <c r="G326" i="32"/>
  <c r="G351" i="32"/>
  <c r="G347" i="32"/>
  <c r="G343" i="32"/>
  <c r="G339" i="32"/>
  <c r="G335" i="32"/>
  <c r="G331" i="32"/>
  <c r="G352" i="32"/>
  <c r="G332" i="32"/>
  <c r="G325" i="32"/>
  <c r="G320" i="32"/>
  <c r="G316" i="32"/>
  <c r="G312" i="32"/>
  <c r="G353" i="32"/>
  <c r="G328" i="32"/>
  <c r="G340" i="32"/>
  <c r="G324" i="32"/>
  <c r="G321" i="32"/>
  <c r="G317" i="32"/>
  <c r="G313" i="32"/>
  <c r="G327" i="32"/>
  <c r="G348" i="32"/>
  <c r="G323" i="32"/>
  <c r="G322" i="32"/>
  <c r="G318" i="32"/>
  <c r="G314" i="32"/>
  <c r="G336" i="32"/>
  <c r="G319" i="32"/>
  <c r="G315" i="32"/>
  <c r="G344" i="32"/>
  <c r="CN357" i="31"/>
  <c r="CN353" i="31"/>
  <c r="CN349" i="31"/>
  <c r="CN345" i="31"/>
  <c r="CN341" i="31"/>
  <c r="CN337" i="31"/>
  <c r="CN333" i="31"/>
  <c r="CN354" i="31"/>
  <c r="CN350" i="31"/>
  <c r="CN346" i="31"/>
  <c r="CN342" i="31"/>
  <c r="CN338" i="31"/>
  <c r="CN334" i="31"/>
  <c r="CN355" i="31"/>
  <c r="CN351" i="31"/>
  <c r="CN347" i="31"/>
  <c r="CN343" i="31"/>
  <c r="CN339" i="31"/>
  <c r="CN335" i="31"/>
  <c r="CN331" i="31"/>
  <c r="CN356" i="31"/>
  <c r="CN352" i="31"/>
  <c r="CN348" i="31"/>
  <c r="CN344" i="31"/>
  <c r="CN340" i="31"/>
  <c r="CN336" i="31"/>
  <c r="CN321" i="31"/>
  <c r="CN317" i="31"/>
  <c r="CN313" i="31"/>
  <c r="CN328" i="31"/>
  <c r="CN324" i="31"/>
  <c r="CN322" i="31"/>
  <c r="CN318" i="31"/>
  <c r="CN314" i="31"/>
  <c r="CN327" i="31"/>
  <c r="CN323" i="31"/>
  <c r="CN319" i="31"/>
  <c r="CN315" i="31"/>
  <c r="CN330" i="31"/>
  <c r="CN329" i="31"/>
  <c r="CN326" i="31"/>
  <c r="CN320" i="31"/>
  <c r="CN316" i="31"/>
  <c r="CN312" i="31"/>
  <c r="CN332" i="31"/>
  <c r="CN325" i="31"/>
  <c r="BC354" i="33"/>
  <c r="BC350" i="33"/>
  <c r="BC346" i="33"/>
  <c r="BC342" i="33"/>
  <c r="BC338" i="33"/>
  <c r="BC355" i="33"/>
  <c r="BC351" i="33"/>
  <c r="BC347" i="33"/>
  <c r="BC343" i="33"/>
  <c r="BC339" i="33"/>
  <c r="BC335" i="33"/>
  <c r="BC356" i="33"/>
  <c r="BC352" i="33"/>
  <c r="BC348" i="33"/>
  <c r="BC344" i="33"/>
  <c r="BC340" i="33"/>
  <c r="BC336" i="33"/>
  <c r="BC357" i="33"/>
  <c r="BC331" i="33"/>
  <c r="BC327" i="33"/>
  <c r="BC323" i="33"/>
  <c r="BC319" i="33"/>
  <c r="BC315" i="33"/>
  <c r="BC345" i="33"/>
  <c r="BC332" i="33"/>
  <c r="BC328" i="33"/>
  <c r="BC324" i="33"/>
  <c r="BC320" i="33"/>
  <c r="BC316" i="33"/>
  <c r="BC312" i="33"/>
  <c r="BC353" i="33"/>
  <c r="BC334" i="33"/>
  <c r="BC341" i="33"/>
  <c r="BC329" i="33"/>
  <c r="BC325" i="33"/>
  <c r="BC321" i="33"/>
  <c r="BC317" i="33"/>
  <c r="BC313" i="33"/>
  <c r="BC333" i="33"/>
  <c r="BC314" i="33"/>
  <c r="BC349" i="33"/>
  <c r="BC330" i="33"/>
  <c r="BC326" i="33"/>
  <c r="BC337" i="33"/>
  <c r="BC322" i="33"/>
  <c r="BC318" i="33"/>
  <c r="X354" i="33"/>
  <c r="X350" i="33"/>
  <c r="X346" i="33"/>
  <c r="X342" i="33"/>
  <c r="X355" i="33"/>
  <c r="X351" i="33"/>
  <c r="X347" i="33"/>
  <c r="X343" i="33"/>
  <c r="X356" i="33"/>
  <c r="X352" i="33"/>
  <c r="X348" i="33"/>
  <c r="X344" i="33"/>
  <c r="X357" i="33"/>
  <c r="X353" i="33"/>
  <c r="X349" i="33"/>
  <c r="X345" i="33"/>
  <c r="X341" i="33"/>
  <c r="X337" i="33"/>
  <c r="X331" i="33"/>
  <c r="X327" i="33"/>
  <c r="X323" i="33"/>
  <c r="X319" i="33"/>
  <c r="X332" i="33"/>
  <c r="X328" i="33"/>
  <c r="X324" i="33"/>
  <c r="X320" i="33"/>
  <c r="X339" i="33"/>
  <c r="X338" i="33"/>
  <c r="X333" i="33"/>
  <c r="X335" i="33"/>
  <c r="X336" i="33"/>
  <c r="X330" i="33"/>
  <c r="X326" i="33"/>
  <c r="X322" i="33"/>
  <c r="X318" i="33"/>
  <c r="X314" i="33"/>
  <c r="X316" i="33"/>
  <c r="X315" i="33"/>
  <c r="X317" i="33"/>
  <c r="X340" i="33"/>
  <c r="X329" i="33"/>
  <c r="X312" i="33"/>
  <c r="X325" i="33"/>
  <c r="X313" i="33"/>
  <c r="X321" i="33"/>
  <c r="X334" i="33"/>
  <c r="AZ356" i="33"/>
  <c r="AZ352" i="33"/>
  <c r="AZ348" i="33"/>
  <c r="AZ344" i="33"/>
  <c r="AZ357" i="33"/>
  <c r="AZ353" i="33"/>
  <c r="AZ349" i="33"/>
  <c r="AZ345" i="33"/>
  <c r="AZ341" i="33"/>
  <c r="AZ354" i="33"/>
  <c r="AZ350" i="33"/>
  <c r="AZ346" i="33"/>
  <c r="AZ342" i="33"/>
  <c r="AZ355" i="33"/>
  <c r="AZ351" i="33"/>
  <c r="AZ347" i="33"/>
  <c r="AZ343" i="33"/>
  <c r="AZ339" i="33"/>
  <c r="AZ329" i="33"/>
  <c r="AZ325" i="33"/>
  <c r="AZ321" i="33"/>
  <c r="AZ333" i="33"/>
  <c r="AZ337" i="33"/>
  <c r="AZ330" i="33"/>
  <c r="AZ326" i="33"/>
  <c r="AZ322" i="33"/>
  <c r="AZ318" i="33"/>
  <c r="AZ336" i="33"/>
  <c r="AZ335" i="33"/>
  <c r="AZ331" i="33"/>
  <c r="AZ340" i="33"/>
  <c r="AZ338" i="33"/>
  <c r="AZ334" i="33"/>
  <c r="AZ332" i="33"/>
  <c r="AZ328" i="33"/>
  <c r="AZ324" i="33"/>
  <c r="AZ320" i="33"/>
  <c r="AZ316" i="33"/>
  <c r="AZ313" i="33"/>
  <c r="AZ314" i="33"/>
  <c r="AZ315" i="33"/>
  <c r="AZ317" i="33"/>
  <c r="AZ327" i="33"/>
  <c r="AZ323" i="33"/>
  <c r="AZ312" i="33"/>
  <c r="AZ319" i="33"/>
  <c r="P355" i="31"/>
  <c r="P351" i="31"/>
  <c r="P347" i="31"/>
  <c r="P343" i="31"/>
  <c r="P339" i="31"/>
  <c r="P335" i="31"/>
  <c r="P331" i="31"/>
  <c r="P356" i="31"/>
  <c r="P352" i="31"/>
  <c r="P348" i="31"/>
  <c r="P344" i="31"/>
  <c r="P340" i="31"/>
  <c r="P336" i="31"/>
  <c r="P357" i="31"/>
  <c r="P353" i="31"/>
  <c r="P349" i="31"/>
  <c r="P345" i="31"/>
  <c r="P341" i="31"/>
  <c r="P337" i="31"/>
  <c r="P333" i="31"/>
  <c r="P354" i="31"/>
  <c r="P350" i="31"/>
  <c r="P346" i="31"/>
  <c r="P342" i="31"/>
  <c r="P338" i="31"/>
  <c r="P328" i="31"/>
  <c r="P323" i="31"/>
  <c r="P319" i="31"/>
  <c r="P315" i="31"/>
  <c r="P325" i="31"/>
  <c r="P320" i="31"/>
  <c r="P316" i="31"/>
  <c r="P312" i="31"/>
  <c r="P332" i="31"/>
  <c r="P330" i="31"/>
  <c r="P327" i="31"/>
  <c r="P324" i="31"/>
  <c r="P321" i="31"/>
  <c r="P317" i="31"/>
  <c r="P313" i="31"/>
  <c r="P334" i="31"/>
  <c r="P329" i="31"/>
  <c r="P322" i="31"/>
  <c r="P318" i="31"/>
  <c r="P314" i="31"/>
  <c r="P326" i="31"/>
  <c r="AH354" i="34"/>
  <c r="AH352" i="34"/>
  <c r="AH357" i="34"/>
  <c r="AH353" i="34"/>
  <c r="AH351" i="34"/>
  <c r="AH355" i="34"/>
  <c r="AH347" i="34"/>
  <c r="AH350" i="34"/>
  <c r="AH349" i="34"/>
  <c r="AH344" i="34"/>
  <c r="AH356" i="34"/>
  <c r="AH345" i="34"/>
  <c r="AH342" i="34"/>
  <c r="AH348" i="34"/>
  <c r="AH340" i="34"/>
  <c r="AH336" i="34"/>
  <c r="AH346" i="34"/>
  <c r="AH338" i="34"/>
  <c r="AH334" i="34"/>
  <c r="AH331" i="34"/>
  <c r="AH341" i="34"/>
  <c r="AH332" i="34"/>
  <c r="AH326" i="34"/>
  <c r="AH337" i="34"/>
  <c r="AH339" i="34"/>
  <c r="AH328" i="34"/>
  <c r="AH343" i="34"/>
  <c r="AH333" i="34"/>
  <c r="AH330" i="34"/>
  <c r="AH324" i="34"/>
  <c r="AH325" i="34"/>
  <c r="AH319" i="34"/>
  <c r="AH322" i="34"/>
  <c r="AH327" i="34"/>
  <c r="AH323" i="34"/>
  <c r="AH321" i="34"/>
  <c r="AH329" i="34"/>
  <c r="AH320" i="34"/>
  <c r="AH335" i="34"/>
  <c r="AH318" i="34"/>
  <c r="AH317" i="34"/>
  <c r="AH315" i="34"/>
  <c r="AH316" i="34"/>
  <c r="AH312" i="34"/>
  <c r="AH314" i="34"/>
  <c r="AH313" i="34"/>
  <c r="G357" i="34"/>
  <c r="G355" i="34"/>
  <c r="G356" i="34"/>
  <c r="G350" i="34"/>
  <c r="G351" i="34"/>
  <c r="G352" i="34"/>
  <c r="G354" i="34"/>
  <c r="G348" i="34"/>
  <c r="G353" i="34"/>
  <c r="G349" i="34"/>
  <c r="G346" i="34"/>
  <c r="G342" i="34"/>
  <c r="G343" i="34"/>
  <c r="G344" i="34"/>
  <c r="G347" i="34"/>
  <c r="G338" i="34"/>
  <c r="G334" i="34"/>
  <c r="G330" i="34"/>
  <c r="G340" i="34"/>
  <c r="G336" i="34"/>
  <c r="G332" i="34"/>
  <c r="G345" i="34"/>
  <c r="G335" i="34"/>
  <c r="G328" i="34"/>
  <c r="G324" i="34"/>
  <c r="G337" i="34"/>
  <c r="G339" i="34"/>
  <c r="G326" i="34"/>
  <c r="G341" i="34"/>
  <c r="G333" i="34"/>
  <c r="G325" i="34"/>
  <c r="G322" i="34"/>
  <c r="G327" i="34"/>
  <c r="G317" i="34"/>
  <c r="G329" i="34"/>
  <c r="G320" i="34"/>
  <c r="G318" i="34"/>
  <c r="G321" i="34"/>
  <c r="G319" i="34"/>
  <c r="G323" i="34"/>
  <c r="G331" i="34"/>
  <c r="G313" i="34"/>
  <c r="G314" i="34"/>
  <c r="G315" i="34"/>
  <c r="G316" i="34"/>
  <c r="G312" i="34"/>
  <c r="AT354" i="15"/>
  <c r="AT350" i="15"/>
  <c r="AT346" i="15"/>
  <c r="AT361" i="15"/>
  <c r="AT355" i="15"/>
  <c r="AT351" i="15"/>
  <c r="AT347" i="15"/>
  <c r="AT343" i="15"/>
  <c r="AT362" i="15"/>
  <c r="AT356" i="15"/>
  <c r="AT352" i="15"/>
  <c r="AT348" i="15"/>
  <c r="AT342" i="15"/>
  <c r="AT340" i="15"/>
  <c r="AT336" i="15"/>
  <c r="AT332" i="15"/>
  <c r="AT328" i="15"/>
  <c r="AT324" i="15"/>
  <c r="AT320" i="15"/>
  <c r="AT316" i="15"/>
  <c r="AT312" i="15"/>
  <c r="AT357" i="15"/>
  <c r="AT341" i="15"/>
  <c r="AT337" i="15"/>
  <c r="AT333" i="15"/>
  <c r="AT329" i="15"/>
  <c r="AT325" i="15"/>
  <c r="AT321" i="15"/>
  <c r="AT317" i="15"/>
  <c r="AT313" i="15"/>
  <c r="AT353" i="15"/>
  <c r="AT344" i="15"/>
  <c r="AT338" i="15"/>
  <c r="AT334" i="15"/>
  <c r="AT330" i="15"/>
  <c r="AT326" i="15"/>
  <c r="AT322" i="15"/>
  <c r="AT318" i="15"/>
  <c r="AT314" i="15"/>
  <c r="AT310" i="15"/>
  <c r="AT349" i="15"/>
  <c r="AT345" i="15"/>
  <c r="AT339" i="15"/>
  <c r="AT335" i="15"/>
  <c r="AT331" i="15"/>
  <c r="AT327" i="15"/>
  <c r="AT323" i="15"/>
  <c r="AT319" i="15"/>
  <c r="AT315" i="15"/>
  <c r="AT311" i="15"/>
  <c r="BI356" i="34"/>
  <c r="BI357" i="34"/>
  <c r="BI354" i="34"/>
  <c r="BI353" i="34"/>
  <c r="BI349" i="34"/>
  <c r="BI350" i="34"/>
  <c r="BI351" i="34"/>
  <c r="BI347" i="34"/>
  <c r="BI352" i="34"/>
  <c r="BI348" i="34"/>
  <c r="BI345" i="34"/>
  <c r="BI355" i="34"/>
  <c r="BI341" i="34"/>
  <c r="BI346" i="34"/>
  <c r="BI343" i="34"/>
  <c r="BI344" i="34"/>
  <c r="BI337" i="34"/>
  <c r="BI333" i="34"/>
  <c r="BI329" i="34"/>
  <c r="BI342" i="34"/>
  <c r="BI339" i="34"/>
  <c r="BI335" i="34"/>
  <c r="BI336" i="34"/>
  <c r="BI338" i="34"/>
  <c r="BI340" i="34"/>
  <c r="BI332" i="34"/>
  <c r="BI331" i="34"/>
  <c r="BI327" i="34"/>
  <c r="BI323" i="34"/>
  <c r="BI325" i="34"/>
  <c r="BI334" i="34"/>
  <c r="BI326" i="34"/>
  <c r="BI328" i="34"/>
  <c r="BI321" i="34"/>
  <c r="BI330" i="34"/>
  <c r="BI320" i="34"/>
  <c r="BI317" i="34"/>
  <c r="BI318" i="34"/>
  <c r="BI322" i="34"/>
  <c r="BI324" i="34"/>
  <c r="BI316" i="34"/>
  <c r="BI312" i="34"/>
  <c r="BI313" i="34"/>
  <c r="BI314" i="34"/>
  <c r="BI315" i="34"/>
  <c r="BI319" i="34"/>
  <c r="BE355" i="33"/>
  <c r="BE351" i="33"/>
  <c r="BE347" i="33"/>
  <c r="BE343" i="33"/>
  <c r="BE339" i="33"/>
  <c r="BE356" i="33"/>
  <c r="BE352" i="33"/>
  <c r="BE348" i="33"/>
  <c r="BE344" i="33"/>
  <c r="BE340" i="33"/>
  <c r="BE336" i="33"/>
  <c r="BE357" i="33"/>
  <c r="BE353" i="33"/>
  <c r="BE349" i="33"/>
  <c r="BE345" i="33"/>
  <c r="BE341" i="33"/>
  <c r="BE337" i="33"/>
  <c r="BE342" i="33"/>
  <c r="BE335" i="33"/>
  <c r="BE332" i="33"/>
  <c r="BE328" i="33"/>
  <c r="BE324" i="33"/>
  <c r="BE320" i="33"/>
  <c r="BE316" i="33"/>
  <c r="BE312" i="33"/>
  <c r="BE350" i="33"/>
  <c r="BE338" i="33"/>
  <c r="BE334" i="33"/>
  <c r="BE329" i="33"/>
  <c r="BE325" i="33"/>
  <c r="BE321" i="33"/>
  <c r="BE317" i="33"/>
  <c r="BE313" i="33"/>
  <c r="BE333" i="33"/>
  <c r="BE346" i="33"/>
  <c r="BE330" i="33"/>
  <c r="BE326" i="33"/>
  <c r="BE322" i="33"/>
  <c r="BE318" i="33"/>
  <c r="BE314" i="33"/>
  <c r="BE315" i="33"/>
  <c r="BE327" i="33"/>
  <c r="BE323" i="33"/>
  <c r="BE354" i="33"/>
  <c r="BE319" i="33"/>
  <c r="BE331" i="33"/>
  <c r="AJ355" i="30"/>
  <c r="AJ351" i="30"/>
  <c r="AJ347" i="30"/>
  <c r="AJ343" i="30"/>
  <c r="AJ339" i="30"/>
  <c r="AJ335" i="30"/>
  <c r="AJ331" i="30"/>
  <c r="AJ327" i="30"/>
  <c r="AJ323" i="30"/>
  <c r="AJ319" i="30"/>
  <c r="AJ315" i="30"/>
  <c r="AJ356" i="30"/>
  <c r="AJ352" i="30"/>
  <c r="AJ348" i="30"/>
  <c r="AJ344" i="30"/>
  <c r="AJ340" i="30"/>
  <c r="AJ336" i="30"/>
  <c r="AJ332" i="30"/>
  <c r="AJ328" i="30"/>
  <c r="AJ324" i="30"/>
  <c r="AJ320" i="30"/>
  <c r="AJ316" i="30"/>
  <c r="AJ357" i="30"/>
  <c r="AJ353" i="30"/>
  <c r="AJ349" i="30"/>
  <c r="AJ345" i="30"/>
  <c r="AJ341" i="30"/>
  <c r="AJ337" i="30"/>
  <c r="AJ333" i="30"/>
  <c r="AJ329" i="30"/>
  <c r="AJ325" i="30"/>
  <c r="AJ321" i="30"/>
  <c r="AJ317" i="30"/>
  <c r="AJ313" i="30"/>
  <c r="AJ354" i="30"/>
  <c r="AJ350" i="30"/>
  <c r="AJ346" i="30"/>
  <c r="AJ342" i="30"/>
  <c r="AJ338" i="30"/>
  <c r="AJ334" i="30"/>
  <c r="AJ330" i="30"/>
  <c r="AJ326" i="30"/>
  <c r="AJ322" i="30"/>
  <c r="AJ318" i="30"/>
  <c r="AJ314" i="30"/>
  <c r="AJ312" i="30"/>
  <c r="E251" i="32"/>
  <c r="CE356" i="33"/>
  <c r="CE352" i="33"/>
  <c r="CE348" i="33"/>
  <c r="CE344" i="33"/>
  <c r="CE340" i="33"/>
  <c r="CE357" i="33"/>
  <c r="CE353" i="33"/>
  <c r="CE349" i="33"/>
  <c r="CE345" i="33"/>
  <c r="CE341" i="33"/>
  <c r="CE337" i="33"/>
  <c r="CE333" i="33"/>
  <c r="CE354" i="33"/>
  <c r="CE350" i="33"/>
  <c r="CE346" i="33"/>
  <c r="CE342" i="33"/>
  <c r="CE338" i="33"/>
  <c r="CE343" i="33"/>
  <c r="CE336" i="33"/>
  <c r="CE335" i="33"/>
  <c r="CE329" i="33"/>
  <c r="CE325" i="33"/>
  <c r="CE321" i="33"/>
  <c r="CE317" i="33"/>
  <c r="CE313" i="33"/>
  <c r="CE351" i="33"/>
  <c r="CE334" i="33"/>
  <c r="CE330" i="33"/>
  <c r="CE326" i="33"/>
  <c r="CE322" i="33"/>
  <c r="CE318" i="33"/>
  <c r="CE314" i="33"/>
  <c r="CE347" i="33"/>
  <c r="CE339" i="33"/>
  <c r="CE331" i="33"/>
  <c r="CE327" i="33"/>
  <c r="CE323" i="33"/>
  <c r="CE319" i="33"/>
  <c r="CE315" i="33"/>
  <c r="CE355" i="33"/>
  <c r="CE316" i="33"/>
  <c r="CE328" i="33"/>
  <c r="CE324" i="33"/>
  <c r="CE332" i="33"/>
  <c r="CE320" i="33"/>
  <c r="CE312" i="33"/>
  <c r="AP362" i="15"/>
  <c r="AP356" i="15"/>
  <c r="AP352" i="15"/>
  <c r="AP348" i="15"/>
  <c r="AP357" i="15"/>
  <c r="AP353" i="15"/>
  <c r="AP349" i="15"/>
  <c r="AP345" i="15"/>
  <c r="AP354" i="15"/>
  <c r="AP350" i="15"/>
  <c r="AP361" i="15"/>
  <c r="AP347" i="15"/>
  <c r="AP344" i="15"/>
  <c r="AP338" i="15"/>
  <c r="AP334" i="15"/>
  <c r="AP330" i="15"/>
  <c r="AP326" i="15"/>
  <c r="AP322" i="15"/>
  <c r="AP318" i="15"/>
  <c r="AP314" i="15"/>
  <c r="AP310" i="15"/>
  <c r="AP346" i="15"/>
  <c r="AP339" i="15"/>
  <c r="AP335" i="15"/>
  <c r="AP331" i="15"/>
  <c r="AP327" i="15"/>
  <c r="AP323" i="15"/>
  <c r="AP319" i="15"/>
  <c r="AP315" i="15"/>
  <c r="AP311" i="15"/>
  <c r="AP355" i="15"/>
  <c r="AP342" i="15"/>
  <c r="AP340" i="15"/>
  <c r="AP336" i="15"/>
  <c r="AP332" i="15"/>
  <c r="AP328" i="15"/>
  <c r="AP324" i="15"/>
  <c r="AP320" i="15"/>
  <c r="AP316" i="15"/>
  <c r="AP312" i="15"/>
  <c r="AP351" i="15"/>
  <c r="AP341" i="15"/>
  <c r="AP343" i="15"/>
  <c r="AP337" i="15"/>
  <c r="AP333" i="15"/>
  <c r="AP329" i="15"/>
  <c r="AP325" i="15"/>
  <c r="AP321" i="15"/>
  <c r="AP317" i="15"/>
  <c r="AP313" i="15"/>
  <c r="AW356" i="31"/>
  <c r="AW352" i="31"/>
  <c r="AW348" i="31"/>
  <c r="AW344" i="31"/>
  <c r="AW340" i="31"/>
  <c r="AW336" i="31"/>
  <c r="AW332" i="31"/>
  <c r="AW328" i="31"/>
  <c r="AW357" i="31"/>
  <c r="AW353" i="31"/>
  <c r="AW349" i="31"/>
  <c r="AW345" i="31"/>
  <c r="AW341" i="31"/>
  <c r="AW337" i="31"/>
  <c r="AW333" i="31"/>
  <c r="AW329" i="31"/>
  <c r="AW325" i="31"/>
  <c r="AW355" i="31"/>
  <c r="AW351" i="31"/>
  <c r="AW347" i="31"/>
  <c r="AW343" i="31"/>
  <c r="AW339" i="31"/>
  <c r="AW335" i="31"/>
  <c r="AW331" i="31"/>
  <c r="AW327" i="31"/>
  <c r="AW346" i="31"/>
  <c r="AW320" i="31"/>
  <c r="AW316" i="31"/>
  <c r="AW312" i="31"/>
  <c r="AW354" i="31"/>
  <c r="AW326" i="31"/>
  <c r="AW321" i="31"/>
  <c r="AW317" i="31"/>
  <c r="AW313" i="31"/>
  <c r="AW342" i="31"/>
  <c r="AW334" i="31"/>
  <c r="AW322" i="31"/>
  <c r="AW318" i="31"/>
  <c r="AW314" i="31"/>
  <c r="AW350" i="31"/>
  <c r="AW330" i="31"/>
  <c r="AW315" i="31"/>
  <c r="AW338" i="31"/>
  <c r="AW323" i="31"/>
  <c r="AW319" i="31"/>
  <c r="AW324" i="31"/>
  <c r="E272" i="33"/>
  <c r="E274" i="33"/>
  <c r="CE355" i="34"/>
  <c r="CE356" i="34"/>
  <c r="CE357" i="34"/>
  <c r="CE352" i="34"/>
  <c r="CE350" i="34"/>
  <c r="CE353" i="34"/>
  <c r="CE346" i="34"/>
  <c r="CE348" i="34"/>
  <c r="CE354" i="34"/>
  <c r="CE351" i="34"/>
  <c r="CE349" i="34"/>
  <c r="CE345" i="34"/>
  <c r="CE340" i="34"/>
  <c r="CE347" i="34"/>
  <c r="CE342" i="34"/>
  <c r="CE341" i="34"/>
  <c r="CE336" i="34"/>
  <c r="CE332" i="34"/>
  <c r="CE344" i="34"/>
  <c r="CE338" i="34"/>
  <c r="CE334" i="34"/>
  <c r="CE326" i="34"/>
  <c r="CE322" i="34"/>
  <c r="CE333" i="34"/>
  <c r="CE329" i="34"/>
  <c r="CE335" i="34"/>
  <c r="CE343" i="34"/>
  <c r="CE339" i="34"/>
  <c r="CE328" i="34"/>
  <c r="CE324" i="34"/>
  <c r="CE331" i="34"/>
  <c r="CE337" i="34"/>
  <c r="CE325" i="34"/>
  <c r="CE320" i="34"/>
  <c r="CE321" i="34"/>
  <c r="CE327" i="34"/>
  <c r="CE323" i="34"/>
  <c r="CE330" i="34"/>
  <c r="CE319" i="34"/>
  <c r="CE317" i="34"/>
  <c r="CE315" i="34"/>
  <c r="CE316" i="34"/>
  <c r="CE312" i="34"/>
  <c r="CE313" i="34"/>
  <c r="CE314" i="34"/>
  <c r="CE318" i="34"/>
  <c r="BL354" i="33"/>
  <c r="BL350" i="33"/>
  <c r="BL346" i="33"/>
  <c r="BL342" i="33"/>
  <c r="BL355" i="33"/>
  <c r="BL351" i="33"/>
  <c r="BL347" i="33"/>
  <c r="BL343" i="33"/>
  <c r="BL356" i="33"/>
  <c r="BL352" i="33"/>
  <c r="BL348" i="33"/>
  <c r="BL344" i="33"/>
  <c r="BL340" i="33"/>
  <c r="BL357" i="33"/>
  <c r="BL353" i="33"/>
  <c r="BL349" i="33"/>
  <c r="BL345" i="33"/>
  <c r="BL341" i="33"/>
  <c r="BL337" i="33"/>
  <c r="BL331" i="33"/>
  <c r="BL327" i="33"/>
  <c r="BL323" i="33"/>
  <c r="BL319" i="33"/>
  <c r="BL335" i="33"/>
  <c r="BL332" i="33"/>
  <c r="BL328" i="33"/>
  <c r="BL324" i="33"/>
  <c r="BL320" i="33"/>
  <c r="BL334" i="33"/>
  <c r="BL336" i="33"/>
  <c r="BL333" i="33"/>
  <c r="BL330" i="33"/>
  <c r="BL326" i="33"/>
  <c r="BL322" i="33"/>
  <c r="BL318" i="33"/>
  <c r="BL314" i="33"/>
  <c r="BL329" i="33"/>
  <c r="BL325" i="33"/>
  <c r="BL321" i="33"/>
  <c r="BL313" i="33"/>
  <c r="BL338" i="33"/>
  <c r="BL316" i="33"/>
  <c r="BL315" i="33"/>
  <c r="BL312" i="33"/>
  <c r="BL339" i="33"/>
  <c r="BL317" i="33"/>
  <c r="BJ355" i="32"/>
  <c r="BJ351" i="32"/>
  <c r="BJ356" i="32"/>
  <c r="BJ352" i="32"/>
  <c r="BJ357" i="32"/>
  <c r="BJ348" i="32"/>
  <c r="BJ344" i="32"/>
  <c r="BJ340" i="32"/>
  <c r="BJ336" i="32"/>
  <c r="BJ332" i="32"/>
  <c r="BJ328" i="32"/>
  <c r="BJ349" i="32"/>
  <c r="BJ345" i="32"/>
  <c r="BJ341" i="32"/>
  <c r="BJ337" i="32"/>
  <c r="BJ333" i="32"/>
  <c r="BJ329" i="32"/>
  <c r="BJ350" i="32"/>
  <c r="BJ346" i="32"/>
  <c r="BJ342" i="32"/>
  <c r="BJ338" i="32"/>
  <c r="BJ334" i="32"/>
  <c r="BJ330" i="32"/>
  <c r="BJ354" i="32"/>
  <c r="BJ353" i="32"/>
  <c r="BJ347" i="32"/>
  <c r="BJ343" i="32"/>
  <c r="BJ339" i="32"/>
  <c r="BJ335" i="32"/>
  <c r="BJ331" i="32"/>
  <c r="BJ325" i="32"/>
  <c r="BJ320" i="32"/>
  <c r="BJ316" i="32"/>
  <c r="BJ312" i="32"/>
  <c r="BJ324" i="32"/>
  <c r="BJ321" i="32"/>
  <c r="BJ317" i="32"/>
  <c r="BJ313" i="32"/>
  <c r="BJ323" i="32"/>
  <c r="BJ327" i="32"/>
  <c r="BJ326" i="32"/>
  <c r="BJ318" i="32"/>
  <c r="BJ314" i="32"/>
  <c r="BJ322" i="32"/>
  <c r="BJ315" i="32"/>
  <c r="BJ319" i="32"/>
  <c r="BT354" i="33"/>
  <c r="BT350" i="33"/>
  <c r="BT346" i="33"/>
  <c r="BT342" i="33"/>
  <c r="BT355" i="33"/>
  <c r="BT351" i="33"/>
  <c r="BT347" i="33"/>
  <c r="BT343" i="33"/>
  <c r="BT356" i="33"/>
  <c r="BT352" i="33"/>
  <c r="BT348" i="33"/>
  <c r="BT344" i="33"/>
  <c r="BT340" i="33"/>
  <c r="BT357" i="33"/>
  <c r="BT353" i="33"/>
  <c r="BT349" i="33"/>
  <c r="BT345" i="33"/>
  <c r="BT341" i="33"/>
  <c r="BT337" i="33"/>
  <c r="BT336" i="33"/>
  <c r="BT331" i="33"/>
  <c r="BT327" i="33"/>
  <c r="BT323" i="33"/>
  <c r="BT319" i="33"/>
  <c r="BT332" i="33"/>
  <c r="BT328" i="33"/>
  <c r="BT324" i="33"/>
  <c r="BT320" i="33"/>
  <c r="BT339" i="33"/>
  <c r="BT338" i="33"/>
  <c r="BT335" i="33"/>
  <c r="BT334" i="33"/>
  <c r="BT330" i="33"/>
  <c r="BT326" i="33"/>
  <c r="BT322" i="33"/>
  <c r="BT318" i="33"/>
  <c r="BT314" i="33"/>
  <c r="BT325" i="33"/>
  <c r="BT321" i="33"/>
  <c r="BT316" i="33"/>
  <c r="BT315" i="33"/>
  <c r="BT333" i="33"/>
  <c r="BT317" i="33"/>
  <c r="BT329" i="33"/>
  <c r="BT313" i="33"/>
  <c r="BT312" i="33"/>
  <c r="BO354" i="32"/>
  <c r="BO355" i="32"/>
  <c r="BO356" i="32"/>
  <c r="BO352" i="32"/>
  <c r="BO347" i="32"/>
  <c r="BO343" i="32"/>
  <c r="BO339" i="32"/>
  <c r="BO335" i="32"/>
  <c r="BO331" i="32"/>
  <c r="BO357" i="32"/>
  <c r="BO353" i="32"/>
  <c r="BO348" i="32"/>
  <c r="BO344" i="32"/>
  <c r="BO340" i="32"/>
  <c r="BO336" i="32"/>
  <c r="BO332" i="32"/>
  <c r="BO328" i="32"/>
  <c r="BO324" i="32"/>
  <c r="BO349" i="32"/>
  <c r="BO345" i="32"/>
  <c r="BO341" i="32"/>
  <c r="BO337" i="32"/>
  <c r="BO333" i="32"/>
  <c r="BO329" i="32"/>
  <c r="BO323" i="32"/>
  <c r="BO318" i="32"/>
  <c r="BO314" i="32"/>
  <c r="BO342" i="32"/>
  <c r="BO326" i="32"/>
  <c r="BO330" i="32"/>
  <c r="BO322" i="32"/>
  <c r="BO319" i="32"/>
  <c r="BO315" i="32"/>
  <c r="BO350" i="32"/>
  <c r="BO327" i="32"/>
  <c r="BO325" i="32"/>
  <c r="BO338" i="32"/>
  <c r="BO320" i="32"/>
  <c r="BO316" i="32"/>
  <c r="BO312" i="32"/>
  <c r="BO346" i="32"/>
  <c r="BO321" i="32"/>
  <c r="BO317" i="32"/>
  <c r="BO313" i="32"/>
  <c r="BO351" i="32"/>
  <c r="BO334" i="32"/>
  <c r="CS354" i="30"/>
  <c r="CS355" i="30"/>
  <c r="CS351" i="30"/>
  <c r="CS347" i="30"/>
  <c r="CS343" i="30"/>
  <c r="CS339" i="30"/>
  <c r="CS335" i="30"/>
  <c r="CS331" i="30"/>
  <c r="CS327" i="30"/>
  <c r="CS356" i="30"/>
  <c r="CS352" i="30"/>
  <c r="CS348" i="30"/>
  <c r="CS344" i="30"/>
  <c r="CS340" i="30"/>
  <c r="CS336" i="30"/>
  <c r="CS332" i="30"/>
  <c r="CS328" i="30"/>
  <c r="CS324" i="30"/>
  <c r="CS320" i="30"/>
  <c r="CS316" i="30"/>
  <c r="CS312" i="30"/>
  <c r="CS357" i="30"/>
  <c r="CS353" i="30"/>
  <c r="CS349" i="30"/>
  <c r="CS345" i="30"/>
  <c r="CS341" i="30"/>
  <c r="CS337" i="30"/>
  <c r="CS333" i="30"/>
  <c r="CS329" i="30"/>
  <c r="CS325" i="30"/>
  <c r="CS321" i="30"/>
  <c r="CS317" i="30"/>
  <c r="CS334" i="30"/>
  <c r="CS323" i="30"/>
  <c r="CS322" i="30"/>
  <c r="CS313" i="30"/>
  <c r="CS342" i="30"/>
  <c r="CS319" i="30"/>
  <c r="CS318" i="30"/>
  <c r="CS330" i="30"/>
  <c r="CS350" i="30"/>
  <c r="CS315" i="30"/>
  <c r="CS314" i="30"/>
  <c r="CS338" i="30"/>
  <c r="CS326" i="30"/>
  <c r="CS346" i="30"/>
  <c r="P354" i="33"/>
  <c r="P350" i="33"/>
  <c r="P346" i="33"/>
  <c r="P342" i="33"/>
  <c r="P355" i="33"/>
  <c r="P351" i="33"/>
  <c r="P347" i="33"/>
  <c r="P343" i="33"/>
  <c r="P356" i="33"/>
  <c r="P352" i="33"/>
  <c r="P348" i="33"/>
  <c r="P344" i="33"/>
  <c r="P357" i="33"/>
  <c r="P353" i="33"/>
  <c r="P349" i="33"/>
  <c r="P345" i="33"/>
  <c r="P341" i="33"/>
  <c r="P337" i="33"/>
  <c r="P331" i="33"/>
  <c r="P327" i="33"/>
  <c r="P323" i="33"/>
  <c r="P319" i="33"/>
  <c r="P340" i="33"/>
  <c r="P332" i="33"/>
  <c r="P328" i="33"/>
  <c r="P324" i="33"/>
  <c r="P320" i="33"/>
  <c r="P336" i="33"/>
  <c r="P335" i="33"/>
  <c r="P333" i="33"/>
  <c r="P334" i="33"/>
  <c r="P330" i="33"/>
  <c r="P326" i="33"/>
  <c r="P322" i="33"/>
  <c r="P318" i="33"/>
  <c r="P314" i="33"/>
  <c r="P338" i="33"/>
  <c r="P339" i="33"/>
  <c r="P312" i="33"/>
  <c r="P313" i="33"/>
  <c r="P329" i="33"/>
  <c r="P316" i="33"/>
  <c r="P315" i="33"/>
  <c r="P325" i="33"/>
  <c r="P317" i="33"/>
  <c r="P321" i="33"/>
  <c r="CO355" i="32"/>
  <c r="CO356" i="32"/>
  <c r="CO357" i="32"/>
  <c r="CO353" i="32"/>
  <c r="CO348" i="32"/>
  <c r="CO344" i="32"/>
  <c r="CO340" i="32"/>
  <c r="CO336" i="32"/>
  <c r="CO332" i="32"/>
  <c r="CO328" i="32"/>
  <c r="CO349" i="32"/>
  <c r="CO345" i="32"/>
  <c r="CO341" i="32"/>
  <c r="CO337" i="32"/>
  <c r="CO333" i="32"/>
  <c r="CO329" i="32"/>
  <c r="CO325" i="32"/>
  <c r="CO354" i="32"/>
  <c r="CO351" i="32"/>
  <c r="CO352" i="32"/>
  <c r="CO350" i="32"/>
  <c r="CO346" i="32"/>
  <c r="CO342" i="32"/>
  <c r="CO338" i="32"/>
  <c r="CO334" i="32"/>
  <c r="CO330" i="32"/>
  <c r="CO319" i="32"/>
  <c r="CO315" i="32"/>
  <c r="CO343" i="32"/>
  <c r="CO323" i="32"/>
  <c r="CO331" i="32"/>
  <c r="CO326" i="32"/>
  <c r="CO320" i="32"/>
  <c r="CO316" i="32"/>
  <c r="CO312" i="32"/>
  <c r="CO322" i="32"/>
  <c r="CO339" i="32"/>
  <c r="CO321" i="32"/>
  <c r="CO317" i="32"/>
  <c r="CO313" i="32"/>
  <c r="CO347" i="32"/>
  <c r="CO327" i="32"/>
  <c r="CO318" i="32"/>
  <c r="CO314" i="32"/>
  <c r="CO335" i="32"/>
  <c r="CO324" i="32"/>
  <c r="P361" i="15"/>
  <c r="P355" i="15"/>
  <c r="P351" i="15"/>
  <c r="P347" i="15"/>
  <c r="P362" i="15"/>
  <c r="P356" i="15"/>
  <c r="P352" i="15"/>
  <c r="P348" i="15"/>
  <c r="P344" i="15"/>
  <c r="P357" i="15"/>
  <c r="P353" i="15"/>
  <c r="P349" i="15"/>
  <c r="P337" i="15"/>
  <c r="P333" i="15"/>
  <c r="P329" i="15"/>
  <c r="P325" i="15"/>
  <c r="P321" i="15"/>
  <c r="P317" i="15"/>
  <c r="P313" i="15"/>
  <c r="P343" i="15"/>
  <c r="P342" i="15"/>
  <c r="P338" i="15"/>
  <c r="P334" i="15"/>
  <c r="P330" i="15"/>
  <c r="P326" i="15"/>
  <c r="P322" i="15"/>
  <c r="P318" i="15"/>
  <c r="P314" i="15"/>
  <c r="P310" i="15"/>
  <c r="P354" i="15"/>
  <c r="P350" i="15"/>
  <c r="P345" i="15"/>
  <c r="P341" i="15"/>
  <c r="P339" i="15"/>
  <c r="P335" i="15"/>
  <c r="P331" i="15"/>
  <c r="P327" i="15"/>
  <c r="P323" i="15"/>
  <c r="P319" i="15"/>
  <c r="P315" i="15"/>
  <c r="P311" i="15"/>
  <c r="P346" i="15"/>
  <c r="P340" i="15"/>
  <c r="P336" i="15"/>
  <c r="P332" i="15"/>
  <c r="P328" i="15"/>
  <c r="P324" i="15"/>
  <c r="P320" i="15"/>
  <c r="P316" i="15"/>
  <c r="P312" i="15"/>
  <c r="P45" i="21"/>
  <c r="G277" i="10" s="1"/>
  <c r="U356" i="30"/>
  <c r="U352" i="30"/>
  <c r="U357" i="30"/>
  <c r="U353" i="30"/>
  <c r="U349" i="30"/>
  <c r="U345" i="30"/>
  <c r="U341" i="30"/>
  <c r="U337" i="30"/>
  <c r="U333" i="30"/>
  <c r="U329" i="30"/>
  <c r="U325" i="30"/>
  <c r="U354" i="30"/>
  <c r="U350" i="30"/>
  <c r="U346" i="30"/>
  <c r="U342" i="30"/>
  <c r="U338" i="30"/>
  <c r="U334" i="30"/>
  <c r="U330" i="30"/>
  <c r="U326" i="30"/>
  <c r="U322" i="30"/>
  <c r="U318" i="30"/>
  <c r="U314" i="30"/>
  <c r="U355" i="30"/>
  <c r="U351" i="30"/>
  <c r="U347" i="30"/>
  <c r="U343" i="30"/>
  <c r="U339" i="30"/>
  <c r="U335" i="30"/>
  <c r="U331" i="30"/>
  <c r="U327" i="30"/>
  <c r="U323" i="30"/>
  <c r="U319" i="30"/>
  <c r="U315" i="30"/>
  <c r="U336" i="30"/>
  <c r="U344" i="30"/>
  <c r="U324" i="30"/>
  <c r="U332" i="30"/>
  <c r="U321" i="30"/>
  <c r="U320" i="30"/>
  <c r="U340" i="30"/>
  <c r="U313" i="30"/>
  <c r="U328" i="30"/>
  <c r="U317" i="30"/>
  <c r="U316" i="30"/>
  <c r="U312" i="30"/>
  <c r="U348" i="30"/>
  <c r="BH357" i="31"/>
  <c r="BH353" i="31"/>
  <c r="BH349" i="31"/>
  <c r="BH345" i="31"/>
  <c r="BH341" i="31"/>
  <c r="BH337" i="31"/>
  <c r="BH333" i="31"/>
  <c r="BH354" i="31"/>
  <c r="BH350" i="31"/>
  <c r="BH346" i="31"/>
  <c r="BH342" i="31"/>
  <c r="BH338" i="31"/>
  <c r="BH334" i="31"/>
  <c r="BH355" i="31"/>
  <c r="BH351" i="31"/>
  <c r="BH347" i="31"/>
  <c r="BH343" i="31"/>
  <c r="BH339" i="31"/>
  <c r="BH335" i="31"/>
  <c r="BH331" i="31"/>
  <c r="BH356" i="31"/>
  <c r="BH352" i="31"/>
  <c r="BH348" i="31"/>
  <c r="BH344" i="31"/>
  <c r="BH340" i="31"/>
  <c r="BH336" i="31"/>
  <c r="BH321" i="31"/>
  <c r="BH317" i="31"/>
  <c r="BH313" i="31"/>
  <c r="BH330" i="31"/>
  <c r="BH329" i="31"/>
  <c r="BH322" i="31"/>
  <c r="BH318" i="31"/>
  <c r="BH314" i="31"/>
  <c r="BH332" i="31"/>
  <c r="BH326" i="31"/>
  <c r="BH325" i="31"/>
  <c r="BH323" i="31"/>
  <c r="BH319" i="31"/>
  <c r="BH315" i="31"/>
  <c r="BH328" i="31"/>
  <c r="BH324" i="31"/>
  <c r="BH320" i="31"/>
  <c r="BH316" i="31"/>
  <c r="BH312" i="31"/>
  <c r="BH327" i="31"/>
  <c r="AN361" i="15"/>
  <c r="AN355" i="15"/>
  <c r="AN351" i="15"/>
  <c r="AN347" i="15"/>
  <c r="AN362" i="15"/>
  <c r="AN356" i="15"/>
  <c r="AN352" i="15"/>
  <c r="AN348" i="15"/>
  <c r="AN344" i="15"/>
  <c r="AN357" i="15"/>
  <c r="AN353" i="15"/>
  <c r="AN349" i="15"/>
  <c r="AN341" i="15"/>
  <c r="AN343" i="15"/>
  <c r="AN337" i="15"/>
  <c r="AN333" i="15"/>
  <c r="AN329" i="15"/>
  <c r="AN325" i="15"/>
  <c r="AN321" i="15"/>
  <c r="AN317" i="15"/>
  <c r="AN313" i="15"/>
  <c r="AN345" i="15"/>
  <c r="AN338" i="15"/>
  <c r="AN334" i="15"/>
  <c r="AN330" i="15"/>
  <c r="AN326" i="15"/>
  <c r="AN322" i="15"/>
  <c r="AN318" i="15"/>
  <c r="AN314" i="15"/>
  <c r="AN310" i="15"/>
  <c r="AN346" i="15"/>
  <c r="AN339" i="15"/>
  <c r="AN335" i="15"/>
  <c r="AN331" i="15"/>
  <c r="AN327" i="15"/>
  <c r="AN323" i="15"/>
  <c r="AN319" i="15"/>
  <c r="AN315" i="15"/>
  <c r="AN311" i="15"/>
  <c r="AN354" i="15"/>
  <c r="AN342" i="15"/>
  <c r="AN350" i="15"/>
  <c r="AN340" i="15"/>
  <c r="AN336" i="15"/>
  <c r="AN332" i="15"/>
  <c r="AN328" i="15"/>
  <c r="AN324" i="15"/>
  <c r="AN320" i="15"/>
  <c r="AN316" i="15"/>
  <c r="AN312" i="15"/>
  <c r="E237" i="30"/>
  <c r="E238" i="30"/>
  <c r="F237" i="30"/>
  <c r="AV357" i="30"/>
  <c r="AV353" i="30"/>
  <c r="AV349" i="30"/>
  <c r="AV345" i="30"/>
  <c r="AV341" i="30"/>
  <c r="AV337" i="30"/>
  <c r="AV333" i="30"/>
  <c r="AV329" i="30"/>
  <c r="AV325" i="30"/>
  <c r="AV321" i="30"/>
  <c r="AV317" i="30"/>
  <c r="AV354" i="30"/>
  <c r="AV350" i="30"/>
  <c r="AV346" i="30"/>
  <c r="AV342" i="30"/>
  <c r="AV338" i="30"/>
  <c r="AV334" i="30"/>
  <c r="AV330" i="30"/>
  <c r="AV326" i="30"/>
  <c r="AV322" i="30"/>
  <c r="AV318" i="30"/>
  <c r="AV314" i="30"/>
  <c r="AV355" i="30"/>
  <c r="AV351" i="30"/>
  <c r="AV347" i="30"/>
  <c r="AV343" i="30"/>
  <c r="AV339" i="30"/>
  <c r="AV335" i="30"/>
  <c r="AV331" i="30"/>
  <c r="AV327" i="30"/>
  <c r="AV323" i="30"/>
  <c r="AV319" i="30"/>
  <c r="AV315" i="30"/>
  <c r="AV356" i="30"/>
  <c r="AV352" i="30"/>
  <c r="AV348" i="30"/>
  <c r="AV344" i="30"/>
  <c r="AV340" i="30"/>
  <c r="AV336" i="30"/>
  <c r="AV332" i="30"/>
  <c r="AV328" i="30"/>
  <c r="AV324" i="30"/>
  <c r="AV320" i="30"/>
  <c r="AV316" i="30"/>
  <c r="AV312" i="30"/>
  <c r="AV313" i="30"/>
  <c r="CB354" i="33"/>
  <c r="CB350" i="33"/>
  <c r="CB346" i="33"/>
  <c r="CB342" i="33"/>
  <c r="CB355" i="33"/>
  <c r="CB351" i="33"/>
  <c r="CB347" i="33"/>
  <c r="CB343" i="33"/>
  <c r="CB356" i="33"/>
  <c r="CB352" i="33"/>
  <c r="CB348" i="33"/>
  <c r="CB344" i="33"/>
  <c r="CB340" i="33"/>
  <c r="CB357" i="33"/>
  <c r="CB353" i="33"/>
  <c r="CB349" i="33"/>
  <c r="CB345" i="33"/>
  <c r="CB341" i="33"/>
  <c r="CB337" i="33"/>
  <c r="CB333" i="33"/>
  <c r="CB331" i="33"/>
  <c r="CB327" i="33"/>
  <c r="CB323" i="33"/>
  <c r="CB319" i="33"/>
  <c r="CB332" i="33"/>
  <c r="CB328" i="33"/>
  <c r="CB324" i="33"/>
  <c r="CB320" i="33"/>
  <c r="CB336" i="33"/>
  <c r="CB335" i="33"/>
  <c r="CB329" i="33"/>
  <c r="CB334" i="33"/>
  <c r="CB330" i="33"/>
  <c r="CB326" i="33"/>
  <c r="CB322" i="33"/>
  <c r="CB318" i="33"/>
  <c r="CB314" i="33"/>
  <c r="CB317" i="33"/>
  <c r="CB312" i="33"/>
  <c r="CB313" i="33"/>
  <c r="CB338" i="33"/>
  <c r="CB339" i="33"/>
  <c r="CB316" i="33"/>
  <c r="CB315" i="33"/>
  <c r="CB325" i="33"/>
  <c r="CB321" i="33"/>
  <c r="CR356" i="32"/>
  <c r="CR352" i="32"/>
  <c r="CR357" i="32"/>
  <c r="CR353" i="32"/>
  <c r="CR354" i="32"/>
  <c r="CR349" i="32"/>
  <c r="CR345" i="32"/>
  <c r="CR341" i="32"/>
  <c r="CR337" i="32"/>
  <c r="CR333" i="32"/>
  <c r="CR329" i="32"/>
  <c r="CR355" i="32"/>
  <c r="CR351" i="32"/>
  <c r="CR350" i="32"/>
  <c r="CR346" i="32"/>
  <c r="CR342" i="32"/>
  <c r="CR338" i="32"/>
  <c r="CR334" i="32"/>
  <c r="CR330" i="32"/>
  <c r="CR347" i="32"/>
  <c r="CR343" i="32"/>
  <c r="CR339" i="32"/>
  <c r="CR335" i="32"/>
  <c r="CR331" i="32"/>
  <c r="CR348" i="32"/>
  <c r="CR344" i="32"/>
  <c r="CR340" i="32"/>
  <c r="CR336" i="32"/>
  <c r="CR332" i="32"/>
  <c r="CR326" i="32"/>
  <c r="CR322" i="32"/>
  <c r="CR321" i="32"/>
  <c r="CR317" i="32"/>
  <c r="CR313" i="32"/>
  <c r="CR325" i="32"/>
  <c r="CR318" i="32"/>
  <c r="CR314" i="32"/>
  <c r="CR327" i="32"/>
  <c r="CR324" i="32"/>
  <c r="CR319" i="32"/>
  <c r="CR315" i="32"/>
  <c r="CR323" i="32"/>
  <c r="CR312" i="32"/>
  <c r="CR328" i="32"/>
  <c r="CR320" i="32"/>
  <c r="CR316" i="32"/>
  <c r="P357" i="34"/>
  <c r="P351" i="34"/>
  <c r="P356" i="34"/>
  <c r="P355" i="34"/>
  <c r="P353" i="34"/>
  <c r="P348" i="34"/>
  <c r="P346" i="34"/>
  <c r="P354" i="34"/>
  <c r="P352" i="34"/>
  <c r="P343" i="34"/>
  <c r="P347" i="34"/>
  <c r="P349" i="34"/>
  <c r="P345" i="34"/>
  <c r="P342" i="34"/>
  <c r="P350" i="34"/>
  <c r="P344" i="34"/>
  <c r="P339" i="34"/>
  <c r="P335" i="34"/>
  <c r="P337" i="34"/>
  <c r="P333" i="34"/>
  <c r="P338" i="34"/>
  <c r="P340" i="34"/>
  <c r="P341" i="34"/>
  <c r="P329" i="34"/>
  <c r="P334" i="34"/>
  <c r="P336" i="34"/>
  <c r="P332" i="34"/>
  <c r="P327" i="34"/>
  <c r="P328" i="34"/>
  <c r="P322" i="34"/>
  <c r="P324" i="34"/>
  <c r="P330" i="34"/>
  <c r="P326" i="34"/>
  <c r="P318" i="34"/>
  <c r="P325" i="34"/>
  <c r="P323" i="34"/>
  <c r="P320" i="34"/>
  <c r="P319" i="34"/>
  <c r="P331" i="34"/>
  <c r="P321" i="34"/>
  <c r="P314" i="34"/>
  <c r="P315" i="34"/>
  <c r="P312" i="34"/>
  <c r="P317" i="34"/>
  <c r="P313" i="34"/>
  <c r="P316" i="34"/>
  <c r="BM355" i="33"/>
  <c r="BM351" i="33"/>
  <c r="BM347" i="33"/>
  <c r="BM343" i="33"/>
  <c r="BM339" i="33"/>
  <c r="BM356" i="33"/>
  <c r="BM352" i="33"/>
  <c r="BM348" i="33"/>
  <c r="BM344" i="33"/>
  <c r="BM340" i="33"/>
  <c r="BM336" i="33"/>
  <c r="BM357" i="33"/>
  <c r="BM353" i="33"/>
  <c r="BM349" i="33"/>
  <c r="BM345" i="33"/>
  <c r="BM341" i="33"/>
  <c r="BM337" i="33"/>
  <c r="BM350" i="33"/>
  <c r="BM335" i="33"/>
  <c r="BM332" i="33"/>
  <c r="BM328" i="33"/>
  <c r="BM324" i="33"/>
  <c r="BM320" i="33"/>
  <c r="BM316" i="33"/>
  <c r="BM312" i="33"/>
  <c r="BM334" i="33"/>
  <c r="BM329" i="33"/>
  <c r="BM325" i="33"/>
  <c r="BM321" i="33"/>
  <c r="BM317" i="33"/>
  <c r="BM313" i="33"/>
  <c r="BM346" i="33"/>
  <c r="BM333" i="33"/>
  <c r="BM330" i="33"/>
  <c r="BM326" i="33"/>
  <c r="BM322" i="33"/>
  <c r="BM318" i="33"/>
  <c r="BM314" i="33"/>
  <c r="BM354" i="33"/>
  <c r="BM338" i="33"/>
  <c r="BM327" i="33"/>
  <c r="BM323" i="33"/>
  <c r="BM342" i="33"/>
  <c r="BM319" i="33"/>
  <c r="BM315" i="33"/>
  <c r="BM331" i="33"/>
  <c r="X355" i="31"/>
  <c r="X351" i="31"/>
  <c r="X347" i="31"/>
  <c r="X343" i="31"/>
  <c r="X339" i="31"/>
  <c r="X335" i="31"/>
  <c r="X331" i="31"/>
  <c r="X356" i="31"/>
  <c r="X352" i="31"/>
  <c r="X348" i="31"/>
  <c r="X344" i="31"/>
  <c r="X340" i="31"/>
  <c r="X336" i="31"/>
  <c r="X357" i="31"/>
  <c r="X353" i="31"/>
  <c r="X349" i="31"/>
  <c r="X345" i="31"/>
  <c r="X341" i="31"/>
  <c r="X337" i="31"/>
  <c r="X333" i="31"/>
  <c r="X354" i="31"/>
  <c r="X350" i="31"/>
  <c r="X346" i="31"/>
  <c r="X342" i="31"/>
  <c r="X338" i="31"/>
  <c r="X332" i="31"/>
  <c r="X330" i="31"/>
  <c r="X329" i="31"/>
  <c r="X326" i="31"/>
  <c r="X323" i="31"/>
  <c r="X319" i="31"/>
  <c r="X315" i="31"/>
  <c r="X325" i="31"/>
  <c r="X320" i="31"/>
  <c r="X316" i="31"/>
  <c r="X312" i="31"/>
  <c r="X334" i="31"/>
  <c r="X328" i="31"/>
  <c r="X321" i="31"/>
  <c r="X317" i="31"/>
  <c r="X313" i="31"/>
  <c r="X324" i="31"/>
  <c r="X327" i="31"/>
  <c r="X322" i="31"/>
  <c r="X318" i="31"/>
  <c r="X314" i="31"/>
  <c r="AN357" i="34"/>
  <c r="AN355" i="34"/>
  <c r="AN351" i="34"/>
  <c r="AN354" i="34"/>
  <c r="AN353" i="34"/>
  <c r="AN348" i="34"/>
  <c r="AN349" i="34"/>
  <c r="AN352" i="34"/>
  <c r="AN346" i="34"/>
  <c r="AN350" i="34"/>
  <c r="AN347" i="34"/>
  <c r="AN343" i="34"/>
  <c r="AN344" i="34"/>
  <c r="AN356" i="34"/>
  <c r="AN345" i="34"/>
  <c r="AN339" i="34"/>
  <c r="AN335" i="34"/>
  <c r="AN342" i="34"/>
  <c r="AN341" i="34"/>
  <c r="AN337" i="34"/>
  <c r="AN333" i="34"/>
  <c r="AN334" i="34"/>
  <c r="AN336" i="34"/>
  <c r="AN329" i="34"/>
  <c r="AN338" i="34"/>
  <c r="AN330" i="34"/>
  <c r="AN327" i="34"/>
  <c r="AN325" i="34"/>
  <c r="AN322" i="34"/>
  <c r="AN326" i="34"/>
  <c r="AN340" i="34"/>
  <c r="AN323" i="34"/>
  <c r="AN331" i="34"/>
  <c r="AN318" i="34"/>
  <c r="AN328" i="34"/>
  <c r="AN319" i="34"/>
  <c r="AN332" i="34"/>
  <c r="AN324" i="34"/>
  <c r="AN320" i="34"/>
  <c r="AN314" i="34"/>
  <c r="AN315" i="34"/>
  <c r="AN317" i="34"/>
  <c r="AN321" i="34"/>
  <c r="AN316" i="34"/>
  <c r="AN312" i="34"/>
  <c r="AN313" i="34"/>
  <c r="Y357" i="32"/>
  <c r="Y353" i="32"/>
  <c r="Y355" i="32"/>
  <c r="Y352" i="32"/>
  <c r="Y350" i="32"/>
  <c r="Y346" i="32"/>
  <c r="Y342" i="32"/>
  <c r="Y338" i="32"/>
  <c r="Y334" i="32"/>
  <c r="Y330" i="32"/>
  <c r="Y351" i="32"/>
  <c r="Y347" i="32"/>
  <c r="Y343" i="32"/>
  <c r="Y339" i="32"/>
  <c r="Y335" i="32"/>
  <c r="Y331" i="32"/>
  <c r="Y327" i="32"/>
  <c r="Y323" i="32"/>
  <c r="Y356" i="32"/>
  <c r="Y348" i="32"/>
  <c r="Y344" i="32"/>
  <c r="Y340" i="32"/>
  <c r="Y336" i="32"/>
  <c r="Y332" i="32"/>
  <c r="Y328" i="32"/>
  <c r="Y354" i="32"/>
  <c r="Y345" i="32"/>
  <c r="Y325" i="32"/>
  <c r="Y321" i="32"/>
  <c r="Y317" i="32"/>
  <c r="Y313" i="32"/>
  <c r="Y333" i="32"/>
  <c r="Y329" i="32"/>
  <c r="Y324" i="32"/>
  <c r="Y322" i="32"/>
  <c r="Y318" i="32"/>
  <c r="Y314" i="32"/>
  <c r="Y341" i="32"/>
  <c r="Y319" i="32"/>
  <c r="Y315" i="32"/>
  <c r="Y349" i="32"/>
  <c r="Y337" i="32"/>
  <c r="Y326" i="32"/>
  <c r="Y320" i="32"/>
  <c r="Y316" i="32"/>
  <c r="Y312" i="32"/>
  <c r="CF356" i="34"/>
  <c r="CF357" i="34"/>
  <c r="CF355" i="34"/>
  <c r="CF349" i="34"/>
  <c r="CF354" i="34"/>
  <c r="CF353" i="34"/>
  <c r="CF351" i="34"/>
  <c r="CF346" i="34"/>
  <c r="CF350" i="34"/>
  <c r="CF348" i="34"/>
  <c r="CF352" i="34"/>
  <c r="CF347" i="34"/>
  <c r="CF344" i="34"/>
  <c r="CF343" i="34"/>
  <c r="CF342" i="34"/>
  <c r="CF340" i="34"/>
  <c r="CF337" i="34"/>
  <c r="CF333" i="34"/>
  <c r="CF345" i="34"/>
  <c r="CF339" i="34"/>
  <c r="CF335" i="34"/>
  <c r="CF331" i="34"/>
  <c r="CF329" i="34"/>
  <c r="CF327" i="34"/>
  <c r="CF334" i="34"/>
  <c r="CF341" i="34"/>
  <c r="CF338" i="34"/>
  <c r="CF322" i="34"/>
  <c r="CF336" i="34"/>
  <c r="CF330" i="34"/>
  <c r="CF326" i="34"/>
  <c r="CF328" i="34"/>
  <c r="CF323" i="34"/>
  <c r="CF321" i="34"/>
  <c r="CF325" i="34"/>
  <c r="CF319" i="34"/>
  <c r="CF317" i="34"/>
  <c r="CF332" i="34"/>
  <c r="CF324" i="34"/>
  <c r="CF316" i="34"/>
  <c r="CF312" i="34"/>
  <c r="CF313" i="34"/>
  <c r="CF320" i="34"/>
  <c r="CF318" i="34"/>
  <c r="CF315" i="34"/>
  <c r="CF314" i="34"/>
  <c r="CQ356" i="32"/>
  <c r="CQ357" i="32"/>
  <c r="CQ354" i="32"/>
  <c r="CQ349" i="32"/>
  <c r="CQ345" i="32"/>
  <c r="CQ341" i="32"/>
  <c r="CQ337" i="32"/>
  <c r="CQ333" i="32"/>
  <c r="CQ329" i="32"/>
  <c r="CQ355" i="32"/>
  <c r="CQ351" i="32"/>
  <c r="CQ350" i="32"/>
  <c r="CQ346" i="32"/>
  <c r="CQ342" i="32"/>
  <c r="CQ338" i="32"/>
  <c r="CQ334" i="32"/>
  <c r="CQ330" i="32"/>
  <c r="CQ326" i="32"/>
  <c r="CQ322" i="32"/>
  <c r="CQ353" i="32"/>
  <c r="CQ352" i="32"/>
  <c r="CQ347" i="32"/>
  <c r="CQ343" i="32"/>
  <c r="CQ339" i="32"/>
  <c r="CQ335" i="32"/>
  <c r="CQ331" i="32"/>
  <c r="CQ327" i="32"/>
  <c r="CQ328" i="32"/>
  <c r="CQ320" i="32"/>
  <c r="CQ316" i="32"/>
  <c r="CQ312" i="32"/>
  <c r="CQ348" i="32"/>
  <c r="CQ336" i="32"/>
  <c r="CQ321" i="32"/>
  <c r="CQ317" i="32"/>
  <c r="CQ313" i="32"/>
  <c r="CQ325" i="32"/>
  <c r="CQ344" i="32"/>
  <c r="CQ318" i="32"/>
  <c r="CQ314" i="32"/>
  <c r="CQ332" i="32"/>
  <c r="CQ324" i="32"/>
  <c r="CQ319" i="32"/>
  <c r="CQ315" i="32"/>
  <c r="CQ340" i="32"/>
  <c r="CQ323" i="32"/>
  <c r="L356" i="34"/>
  <c r="L357" i="34"/>
  <c r="L355" i="34"/>
  <c r="L354" i="34"/>
  <c r="L353" i="34"/>
  <c r="L351" i="34"/>
  <c r="L350" i="34"/>
  <c r="L346" i="34"/>
  <c r="L347" i="34"/>
  <c r="L348" i="34"/>
  <c r="L352" i="34"/>
  <c r="L343" i="34"/>
  <c r="L337" i="34"/>
  <c r="L333" i="34"/>
  <c r="L341" i="34"/>
  <c r="L339" i="34"/>
  <c r="L335" i="34"/>
  <c r="L334" i="34"/>
  <c r="L345" i="34"/>
  <c r="L342" i="34"/>
  <c r="L336" i="34"/>
  <c r="L338" i="34"/>
  <c r="L344" i="34"/>
  <c r="L340" i="34"/>
  <c r="L327" i="34"/>
  <c r="L349" i="34"/>
  <c r="L330" i="34"/>
  <c r="L329" i="34"/>
  <c r="L326" i="34"/>
  <c r="L332" i="34"/>
  <c r="L325" i="34"/>
  <c r="L324" i="34"/>
  <c r="L328" i="34"/>
  <c r="L321" i="34"/>
  <c r="L323" i="34"/>
  <c r="L331" i="34"/>
  <c r="L322" i="34"/>
  <c r="L320" i="34"/>
  <c r="L316" i="34"/>
  <c r="L312" i="34"/>
  <c r="L313" i="34"/>
  <c r="L317" i="34"/>
  <c r="L318" i="34"/>
  <c r="L315" i="34"/>
  <c r="L314" i="34"/>
  <c r="L319" i="34"/>
  <c r="F190" i="30"/>
  <c r="AQ362" i="15"/>
  <c r="AQ356" i="15"/>
  <c r="AQ352" i="15"/>
  <c r="AQ357" i="15"/>
  <c r="AQ353" i="15"/>
  <c r="AQ349" i="15"/>
  <c r="AQ345" i="15"/>
  <c r="AQ341" i="15"/>
  <c r="AQ361" i="15"/>
  <c r="AQ355" i="15"/>
  <c r="AQ351" i="15"/>
  <c r="AQ344" i="15"/>
  <c r="AQ338" i="15"/>
  <c r="AQ334" i="15"/>
  <c r="AQ330" i="15"/>
  <c r="AQ326" i="15"/>
  <c r="AQ322" i="15"/>
  <c r="AQ318" i="15"/>
  <c r="AQ314" i="15"/>
  <c r="AQ310" i="15"/>
  <c r="AQ346" i="15"/>
  <c r="AQ339" i="15"/>
  <c r="AQ335" i="15"/>
  <c r="AQ331" i="15"/>
  <c r="AQ327" i="15"/>
  <c r="AQ323" i="15"/>
  <c r="AQ319" i="15"/>
  <c r="AQ315" i="15"/>
  <c r="AQ311" i="15"/>
  <c r="AQ342" i="15"/>
  <c r="AQ340" i="15"/>
  <c r="AQ336" i="15"/>
  <c r="AQ332" i="15"/>
  <c r="AQ328" i="15"/>
  <c r="AQ324" i="15"/>
  <c r="AQ320" i="15"/>
  <c r="AQ316" i="15"/>
  <c r="AQ312" i="15"/>
  <c r="AQ354" i="15"/>
  <c r="AQ348" i="15"/>
  <c r="AQ350" i="15"/>
  <c r="AQ343" i="15"/>
  <c r="AQ337" i="15"/>
  <c r="AQ333" i="15"/>
  <c r="AQ329" i="15"/>
  <c r="AQ325" i="15"/>
  <c r="AQ321" i="15"/>
  <c r="AQ317" i="15"/>
  <c r="AQ313" i="15"/>
  <c r="AQ347" i="15"/>
  <c r="BM356" i="31"/>
  <c r="BM352" i="31"/>
  <c r="BM348" i="31"/>
  <c r="BM344" i="31"/>
  <c r="BM340" i="31"/>
  <c r="BM336" i="31"/>
  <c r="BM332" i="31"/>
  <c r="BM328" i="31"/>
  <c r="BM357" i="31"/>
  <c r="BM353" i="31"/>
  <c r="BM349" i="31"/>
  <c r="BM345" i="31"/>
  <c r="BM341" i="31"/>
  <c r="BM337" i="31"/>
  <c r="BM333" i="31"/>
  <c r="BM329" i="31"/>
  <c r="BM325" i="31"/>
  <c r="BM355" i="31"/>
  <c r="BM351" i="31"/>
  <c r="BM347" i="31"/>
  <c r="BM343" i="31"/>
  <c r="BM339" i="31"/>
  <c r="BM335" i="31"/>
  <c r="BM331" i="31"/>
  <c r="BM327" i="31"/>
  <c r="BM334" i="31"/>
  <c r="BM330" i="31"/>
  <c r="BM354" i="31"/>
  <c r="BM324" i="31"/>
  <c r="BM320" i="31"/>
  <c r="BM316" i="31"/>
  <c r="BM312" i="31"/>
  <c r="BM342" i="31"/>
  <c r="BM321" i="31"/>
  <c r="BM317" i="31"/>
  <c r="BM313" i="31"/>
  <c r="BM350" i="31"/>
  <c r="BM338" i="31"/>
  <c r="BM322" i="31"/>
  <c r="BM318" i="31"/>
  <c r="BM314" i="31"/>
  <c r="BM323" i="31"/>
  <c r="BM319" i="31"/>
  <c r="BM346" i="31"/>
  <c r="BM326" i="31"/>
  <c r="BM315" i="31"/>
  <c r="AE357" i="34"/>
  <c r="AE354" i="34"/>
  <c r="AE355" i="34"/>
  <c r="AE356" i="34"/>
  <c r="AE350" i="34"/>
  <c r="AE351" i="34"/>
  <c r="AE352" i="34"/>
  <c r="AE349" i="34"/>
  <c r="AE353" i="34"/>
  <c r="AE348" i="34"/>
  <c r="AE346" i="34"/>
  <c r="AE342" i="34"/>
  <c r="AE343" i="34"/>
  <c r="AE344" i="34"/>
  <c r="AE347" i="34"/>
  <c r="AE338" i="34"/>
  <c r="AE334" i="34"/>
  <c r="AE330" i="34"/>
  <c r="AE340" i="34"/>
  <c r="AE336" i="34"/>
  <c r="AE332" i="34"/>
  <c r="AE341" i="34"/>
  <c r="AE345" i="34"/>
  <c r="AE339" i="34"/>
  <c r="AE328" i="34"/>
  <c r="AE324" i="34"/>
  <c r="AE335" i="34"/>
  <c r="AE326" i="34"/>
  <c r="AE337" i="34"/>
  <c r="AE329" i="34"/>
  <c r="AE322" i="34"/>
  <c r="AE331" i="34"/>
  <c r="AE317" i="34"/>
  <c r="AE318" i="34"/>
  <c r="AE327" i="34"/>
  <c r="AE323" i="34"/>
  <c r="AE319" i="34"/>
  <c r="AE325" i="34"/>
  <c r="AE321" i="34"/>
  <c r="AE333" i="34"/>
  <c r="AE320" i="34"/>
  <c r="AE313" i="34"/>
  <c r="AE314" i="34"/>
  <c r="AE315" i="34"/>
  <c r="AE316" i="34"/>
  <c r="AE312" i="34"/>
  <c r="BM357" i="32"/>
  <c r="BM353" i="32"/>
  <c r="BM355" i="32"/>
  <c r="BM351" i="32"/>
  <c r="BM350" i="32"/>
  <c r="BM346" i="32"/>
  <c r="BM342" i="32"/>
  <c r="BM338" i="32"/>
  <c r="BM334" i="32"/>
  <c r="BM330" i="32"/>
  <c r="BM356" i="32"/>
  <c r="BM354" i="32"/>
  <c r="BM352" i="32"/>
  <c r="BM347" i="32"/>
  <c r="BM343" i="32"/>
  <c r="BM339" i="32"/>
  <c r="BM335" i="32"/>
  <c r="BM331" i="32"/>
  <c r="BM327" i="32"/>
  <c r="BM323" i="32"/>
  <c r="BM348" i="32"/>
  <c r="BM344" i="32"/>
  <c r="BM340" i="32"/>
  <c r="BM336" i="32"/>
  <c r="BM332" i="32"/>
  <c r="BM328" i="32"/>
  <c r="BM349" i="32"/>
  <c r="BM321" i="32"/>
  <c r="BM317" i="32"/>
  <c r="BM313" i="32"/>
  <c r="BM337" i="32"/>
  <c r="BM318" i="32"/>
  <c r="BM314" i="32"/>
  <c r="BM345" i="32"/>
  <c r="BM326" i="32"/>
  <c r="BM333" i="32"/>
  <c r="BM322" i="32"/>
  <c r="BM319" i="32"/>
  <c r="BM315" i="32"/>
  <c r="BM325" i="32"/>
  <c r="BM341" i="32"/>
  <c r="BM320" i="32"/>
  <c r="BM316" i="32"/>
  <c r="BM312" i="32"/>
  <c r="BM324" i="32"/>
  <c r="BM329" i="32"/>
  <c r="AA357" i="31"/>
  <c r="AA353" i="31"/>
  <c r="AA349" i="31"/>
  <c r="AA345" i="31"/>
  <c r="AA341" i="31"/>
  <c r="AA337" i="31"/>
  <c r="AA333" i="31"/>
  <c r="AA329" i="31"/>
  <c r="AA354" i="31"/>
  <c r="AA350" i="31"/>
  <c r="AA346" i="31"/>
  <c r="AA342" i="31"/>
  <c r="AA338" i="31"/>
  <c r="AA334" i="31"/>
  <c r="AA330" i="31"/>
  <c r="AA326" i="31"/>
  <c r="AA356" i="31"/>
  <c r="AA352" i="31"/>
  <c r="AA348" i="31"/>
  <c r="AA344" i="31"/>
  <c r="AA340" i="31"/>
  <c r="AA336" i="31"/>
  <c r="AA332" i="31"/>
  <c r="AA328" i="31"/>
  <c r="AA325" i="31"/>
  <c r="AA355" i="31"/>
  <c r="AA335" i="31"/>
  <c r="AA321" i="31"/>
  <c r="AA317" i="31"/>
  <c r="AA313" i="31"/>
  <c r="AA343" i="31"/>
  <c r="AA331" i="31"/>
  <c r="AA324" i="31"/>
  <c r="AA322" i="31"/>
  <c r="AA318" i="31"/>
  <c r="AA314" i="31"/>
  <c r="AA351" i="31"/>
  <c r="AA327" i="31"/>
  <c r="AA339" i="31"/>
  <c r="AA323" i="31"/>
  <c r="AA319" i="31"/>
  <c r="AA315" i="31"/>
  <c r="AA312" i="31"/>
  <c r="AA320" i="31"/>
  <c r="AA347" i="31"/>
  <c r="AA316" i="31"/>
  <c r="AS355" i="32"/>
  <c r="AS356" i="32"/>
  <c r="AS357" i="32"/>
  <c r="AS351" i="32"/>
  <c r="AS352" i="32"/>
  <c r="AS348" i="32"/>
  <c r="AS344" i="32"/>
  <c r="AS340" i="32"/>
  <c r="AS336" i="32"/>
  <c r="AS332" i="32"/>
  <c r="AS349" i="32"/>
  <c r="AS345" i="32"/>
  <c r="AS341" i="32"/>
  <c r="AS337" i="32"/>
  <c r="AS333" i="32"/>
  <c r="AS329" i="32"/>
  <c r="AS325" i="32"/>
  <c r="AS350" i="32"/>
  <c r="AS346" i="32"/>
  <c r="AS342" i="32"/>
  <c r="AS338" i="32"/>
  <c r="AS334" i="32"/>
  <c r="AS330" i="32"/>
  <c r="AS354" i="32"/>
  <c r="AS353" i="32"/>
  <c r="AS331" i="32"/>
  <c r="AS319" i="32"/>
  <c r="AS315" i="32"/>
  <c r="AS324" i="32"/>
  <c r="AS339" i="32"/>
  <c r="AS320" i="32"/>
  <c r="AS316" i="32"/>
  <c r="AS312" i="32"/>
  <c r="AS323" i="32"/>
  <c r="AS347" i="32"/>
  <c r="AS326" i="32"/>
  <c r="AS321" i="32"/>
  <c r="AS317" i="32"/>
  <c r="AS313" i="32"/>
  <c r="AS335" i="32"/>
  <c r="AS328" i="32"/>
  <c r="AS327" i="32"/>
  <c r="AS322" i="32"/>
  <c r="AS318" i="32"/>
  <c r="AS314" i="32"/>
  <c r="AS343" i="32"/>
  <c r="CR357" i="34"/>
  <c r="CR353" i="34"/>
  <c r="CR355" i="34"/>
  <c r="CR351" i="34"/>
  <c r="CR354" i="34"/>
  <c r="CR356" i="34"/>
  <c r="CR346" i="34"/>
  <c r="CR352" i="34"/>
  <c r="CR350" i="34"/>
  <c r="CR349" i="34"/>
  <c r="CR345" i="34"/>
  <c r="CR344" i="34"/>
  <c r="CR343" i="34"/>
  <c r="CR347" i="34"/>
  <c r="CR341" i="34"/>
  <c r="CR348" i="34"/>
  <c r="CR339" i="34"/>
  <c r="CR335" i="34"/>
  <c r="CR337" i="34"/>
  <c r="CR333" i="34"/>
  <c r="CR338" i="34"/>
  <c r="CR340" i="34"/>
  <c r="CR342" i="34"/>
  <c r="CR325" i="34"/>
  <c r="CR334" i="34"/>
  <c r="CR330" i="34"/>
  <c r="CR336" i="34"/>
  <c r="CR331" i="34"/>
  <c r="CR327" i="34"/>
  <c r="CR328" i="34"/>
  <c r="CR332" i="34"/>
  <c r="CR323" i="34"/>
  <c r="CR324" i="34"/>
  <c r="CR322" i="34"/>
  <c r="CR318" i="34"/>
  <c r="CR321" i="34"/>
  <c r="CR329" i="34"/>
  <c r="CR326" i="34"/>
  <c r="CR314" i="34"/>
  <c r="CR320" i="34"/>
  <c r="CR315" i="34"/>
  <c r="CR317" i="34"/>
  <c r="CR319" i="34"/>
  <c r="CR316" i="34"/>
  <c r="CR313" i="34"/>
  <c r="CR312" i="34"/>
  <c r="AL357" i="34"/>
  <c r="AL356" i="34"/>
  <c r="AL355" i="34"/>
  <c r="AL350" i="34"/>
  <c r="AL354" i="34"/>
  <c r="AL352" i="34"/>
  <c r="AL347" i="34"/>
  <c r="AL348" i="34"/>
  <c r="AL345" i="34"/>
  <c r="AL342" i="34"/>
  <c r="AL346" i="34"/>
  <c r="AL344" i="34"/>
  <c r="AL353" i="34"/>
  <c r="AL351" i="34"/>
  <c r="AL349" i="34"/>
  <c r="AL338" i="34"/>
  <c r="AL334" i="34"/>
  <c r="AL343" i="34"/>
  <c r="AL340" i="34"/>
  <c r="AL336" i="34"/>
  <c r="AL332" i="34"/>
  <c r="AL341" i="34"/>
  <c r="AL333" i="34"/>
  <c r="AL335" i="34"/>
  <c r="AL328" i="34"/>
  <c r="AL337" i="34"/>
  <c r="AL331" i="34"/>
  <c r="AL326" i="34"/>
  <c r="AL324" i="34"/>
  <c r="AL330" i="34"/>
  <c r="AL329" i="34"/>
  <c r="AL322" i="34"/>
  <c r="AL321" i="34"/>
  <c r="AL320" i="34"/>
  <c r="AL317" i="34"/>
  <c r="AL327" i="34"/>
  <c r="AL325" i="34"/>
  <c r="AL323" i="34"/>
  <c r="AL318" i="34"/>
  <c r="AL339" i="34"/>
  <c r="AL319" i="34"/>
  <c r="AL313" i="34"/>
  <c r="AL314" i="34"/>
  <c r="AL316" i="34"/>
  <c r="AL315" i="34"/>
  <c r="AL312" i="34"/>
  <c r="BD361" i="15"/>
  <c r="BD355" i="15"/>
  <c r="BD351" i="15"/>
  <c r="BD347" i="15"/>
  <c r="BD362" i="15"/>
  <c r="BD356" i="15"/>
  <c r="BD352" i="15"/>
  <c r="BD348" i="15"/>
  <c r="BD344" i="15"/>
  <c r="BD357" i="15"/>
  <c r="BD353" i="15"/>
  <c r="BD349" i="15"/>
  <c r="BD342" i="15"/>
  <c r="BD337" i="15"/>
  <c r="BD333" i="15"/>
  <c r="BD329" i="15"/>
  <c r="BD325" i="15"/>
  <c r="BD321" i="15"/>
  <c r="BD317" i="15"/>
  <c r="BD313" i="15"/>
  <c r="BD354" i="15"/>
  <c r="BD341" i="15"/>
  <c r="BD350" i="15"/>
  <c r="BD346" i="15"/>
  <c r="BD338" i="15"/>
  <c r="BD334" i="15"/>
  <c r="BD330" i="15"/>
  <c r="BD326" i="15"/>
  <c r="BD322" i="15"/>
  <c r="BD318" i="15"/>
  <c r="BD314" i="15"/>
  <c r="BD310" i="15"/>
  <c r="BD343" i="15"/>
  <c r="BD339" i="15"/>
  <c r="BD335" i="15"/>
  <c r="BD331" i="15"/>
  <c r="BD327" i="15"/>
  <c r="BD323" i="15"/>
  <c r="BD319" i="15"/>
  <c r="BD315" i="15"/>
  <c r="BD311" i="15"/>
  <c r="BD345" i="15"/>
  <c r="BD340" i="15"/>
  <c r="BD336" i="15"/>
  <c r="BD332" i="15"/>
  <c r="BD328" i="15"/>
  <c r="BD324" i="15"/>
  <c r="BD320" i="15"/>
  <c r="BD316" i="15"/>
  <c r="BD312" i="15"/>
  <c r="BN355" i="33"/>
  <c r="BN351" i="33"/>
  <c r="BN347" i="33"/>
  <c r="BN343" i="33"/>
  <c r="BN356" i="33"/>
  <c r="BN352" i="33"/>
  <c r="BN348" i="33"/>
  <c r="BN344" i="33"/>
  <c r="BN340" i="33"/>
  <c r="BN357" i="33"/>
  <c r="BN353" i="33"/>
  <c r="BN349" i="33"/>
  <c r="BN345" i="33"/>
  <c r="BN341" i="33"/>
  <c r="BN354" i="33"/>
  <c r="BN350" i="33"/>
  <c r="BN346" i="33"/>
  <c r="BN342" i="33"/>
  <c r="BN338" i="33"/>
  <c r="BN335" i="33"/>
  <c r="BN332" i="33"/>
  <c r="BN328" i="33"/>
  <c r="BN324" i="33"/>
  <c r="BN320" i="33"/>
  <c r="BN337" i="33"/>
  <c r="BN334" i="33"/>
  <c r="BN329" i="33"/>
  <c r="BN325" i="33"/>
  <c r="BN321" i="33"/>
  <c r="BN336" i="33"/>
  <c r="BN333" i="33"/>
  <c r="BN330" i="33"/>
  <c r="BN339" i="33"/>
  <c r="BN331" i="33"/>
  <c r="BN327" i="33"/>
  <c r="BN323" i="33"/>
  <c r="BN319" i="33"/>
  <c r="BN315" i="33"/>
  <c r="BN326" i="33"/>
  <c r="BN322" i="33"/>
  <c r="BN313" i="33"/>
  <c r="BN318" i="33"/>
  <c r="BN314" i="33"/>
  <c r="BN316" i="33"/>
  <c r="BN312" i="33"/>
  <c r="BN317" i="33"/>
  <c r="BB356" i="30"/>
  <c r="BB352" i="30"/>
  <c r="BB348" i="30"/>
  <c r="BB344" i="30"/>
  <c r="BB340" i="30"/>
  <c r="BB336" i="30"/>
  <c r="BB332" i="30"/>
  <c r="BB328" i="30"/>
  <c r="BB324" i="30"/>
  <c r="BB320" i="30"/>
  <c r="BB316" i="30"/>
  <c r="BB357" i="30"/>
  <c r="BB353" i="30"/>
  <c r="BB349" i="30"/>
  <c r="BB345" i="30"/>
  <c r="BB341" i="30"/>
  <c r="BB337" i="30"/>
  <c r="BB333" i="30"/>
  <c r="BB329" i="30"/>
  <c r="BB325" i="30"/>
  <c r="BB321" i="30"/>
  <c r="BB317" i="30"/>
  <c r="BB354" i="30"/>
  <c r="BB350" i="30"/>
  <c r="BB346" i="30"/>
  <c r="BB342" i="30"/>
  <c r="BB338" i="30"/>
  <c r="BB334" i="30"/>
  <c r="BB330" i="30"/>
  <c r="BB326" i="30"/>
  <c r="BB322" i="30"/>
  <c r="BB318" i="30"/>
  <c r="BB314" i="30"/>
  <c r="BB355" i="30"/>
  <c r="BB351" i="30"/>
  <c r="BB347" i="30"/>
  <c r="BB343" i="30"/>
  <c r="BB339" i="30"/>
  <c r="BB335" i="30"/>
  <c r="BB331" i="30"/>
  <c r="BB327" i="30"/>
  <c r="BB323" i="30"/>
  <c r="BB319" i="30"/>
  <c r="BB315" i="30"/>
  <c r="BB313" i="30"/>
  <c r="BB312" i="30"/>
  <c r="AZ356" i="34"/>
  <c r="AZ357" i="34"/>
  <c r="AZ355" i="34"/>
  <c r="AZ353" i="34"/>
  <c r="AZ349" i="34"/>
  <c r="AZ351" i="34"/>
  <c r="AZ346" i="34"/>
  <c r="AZ347" i="34"/>
  <c r="AZ350" i="34"/>
  <c r="AZ348" i="34"/>
  <c r="AZ354" i="34"/>
  <c r="AZ343" i="34"/>
  <c r="AZ337" i="34"/>
  <c r="AZ333" i="34"/>
  <c r="AZ344" i="34"/>
  <c r="AZ345" i="34"/>
  <c r="AZ339" i="34"/>
  <c r="AZ335" i="34"/>
  <c r="AZ342" i="34"/>
  <c r="AZ331" i="34"/>
  <c r="AZ341" i="34"/>
  <c r="AZ327" i="34"/>
  <c r="AZ334" i="34"/>
  <c r="AZ352" i="34"/>
  <c r="AZ338" i="34"/>
  <c r="AZ340" i="34"/>
  <c r="AZ329" i="34"/>
  <c r="AZ336" i="34"/>
  <c r="AZ332" i="34"/>
  <c r="AZ330" i="34"/>
  <c r="AZ326" i="34"/>
  <c r="AZ328" i="34"/>
  <c r="AZ321" i="34"/>
  <c r="AZ324" i="34"/>
  <c r="AZ322" i="34"/>
  <c r="AZ323" i="34"/>
  <c r="AZ325" i="34"/>
  <c r="AZ319" i="34"/>
  <c r="AZ318" i="34"/>
  <c r="AZ316" i="34"/>
  <c r="AZ312" i="34"/>
  <c r="AZ313" i="34"/>
  <c r="AZ317" i="34"/>
  <c r="AZ320" i="34"/>
  <c r="AZ315" i="34"/>
  <c r="AZ314" i="34"/>
  <c r="BU357" i="32"/>
  <c r="BU353" i="32"/>
  <c r="BU354" i="32"/>
  <c r="BU355" i="32"/>
  <c r="BU356" i="32"/>
  <c r="BU350" i="32"/>
  <c r="BU346" i="32"/>
  <c r="BU342" i="32"/>
  <c r="BU338" i="32"/>
  <c r="BU334" i="32"/>
  <c r="BU330" i="32"/>
  <c r="BU351" i="32"/>
  <c r="BU347" i="32"/>
  <c r="BU343" i="32"/>
  <c r="BU339" i="32"/>
  <c r="BU335" i="32"/>
  <c r="BU331" i="32"/>
  <c r="BU327" i="32"/>
  <c r="BU323" i="32"/>
  <c r="BU352" i="32"/>
  <c r="BU348" i="32"/>
  <c r="BU344" i="32"/>
  <c r="BU340" i="32"/>
  <c r="BU336" i="32"/>
  <c r="BU332" i="32"/>
  <c r="BU328" i="32"/>
  <c r="BU337" i="32"/>
  <c r="BU324" i="32"/>
  <c r="BU321" i="32"/>
  <c r="BU317" i="32"/>
  <c r="BU313" i="32"/>
  <c r="BU345" i="32"/>
  <c r="BU318" i="32"/>
  <c r="BU314" i="32"/>
  <c r="BU333" i="32"/>
  <c r="BU326" i="32"/>
  <c r="BU319" i="32"/>
  <c r="BU315" i="32"/>
  <c r="BU341" i="32"/>
  <c r="BU322" i="32"/>
  <c r="BU329" i="32"/>
  <c r="BU325" i="32"/>
  <c r="BU320" i="32"/>
  <c r="BU316" i="32"/>
  <c r="BU312" i="32"/>
  <c r="BU349" i="32"/>
  <c r="X361" i="15"/>
  <c r="X355" i="15"/>
  <c r="X351" i="15"/>
  <c r="X347" i="15"/>
  <c r="X362" i="15"/>
  <c r="X356" i="15"/>
  <c r="X352" i="15"/>
  <c r="X348" i="15"/>
  <c r="X344" i="15"/>
  <c r="X357" i="15"/>
  <c r="X353" i="15"/>
  <c r="X349" i="15"/>
  <c r="X346" i="15"/>
  <c r="X337" i="15"/>
  <c r="X333" i="15"/>
  <c r="X329" i="15"/>
  <c r="X325" i="15"/>
  <c r="X321" i="15"/>
  <c r="X317" i="15"/>
  <c r="X313" i="15"/>
  <c r="X354" i="15"/>
  <c r="X350" i="15"/>
  <c r="X338" i="15"/>
  <c r="X334" i="15"/>
  <c r="X330" i="15"/>
  <c r="X326" i="15"/>
  <c r="X322" i="15"/>
  <c r="X318" i="15"/>
  <c r="X314" i="15"/>
  <c r="X310" i="15"/>
  <c r="X342" i="15"/>
  <c r="X343" i="15"/>
  <c r="X339" i="15"/>
  <c r="X335" i="15"/>
  <c r="X331" i="15"/>
  <c r="X327" i="15"/>
  <c r="X323" i="15"/>
  <c r="X319" i="15"/>
  <c r="X315" i="15"/>
  <c r="X311" i="15"/>
  <c r="X341" i="15"/>
  <c r="X345" i="15"/>
  <c r="X340" i="15"/>
  <c r="X336" i="15"/>
  <c r="X332" i="15"/>
  <c r="X328" i="15"/>
  <c r="X324" i="15"/>
  <c r="X320" i="15"/>
  <c r="X316" i="15"/>
  <c r="X312" i="15"/>
  <c r="BX355" i="30"/>
  <c r="BX351" i="30"/>
  <c r="BX347" i="30"/>
  <c r="BX343" i="30"/>
  <c r="BX339" i="30"/>
  <c r="BX335" i="30"/>
  <c r="BX331" i="30"/>
  <c r="BX327" i="30"/>
  <c r="BX323" i="30"/>
  <c r="BX319" i="30"/>
  <c r="BX315" i="30"/>
  <c r="BX356" i="30"/>
  <c r="BX352" i="30"/>
  <c r="BX348" i="30"/>
  <c r="BX344" i="30"/>
  <c r="BX340" i="30"/>
  <c r="BX336" i="30"/>
  <c r="BX332" i="30"/>
  <c r="BX328" i="30"/>
  <c r="BX324" i="30"/>
  <c r="BX320" i="30"/>
  <c r="BX316" i="30"/>
  <c r="BX357" i="30"/>
  <c r="BX353" i="30"/>
  <c r="BX349" i="30"/>
  <c r="BX345" i="30"/>
  <c r="BX341" i="30"/>
  <c r="BX337" i="30"/>
  <c r="BX333" i="30"/>
  <c r="BX329" i="30"/>
  <c r="BX325" i="30"/>
  <c r="BX321" i="30"/>
  <c r="BX317" i="30"/>
  <c r="BX313" i="30"/>
  <c r="BX354" i="30"/>
  <c r="BX350" i="30"/>
  <c r="BX346" i="30"/>
  <c r="BX342" i="30"/>
  <c r="BX338" i="30"/>
  <c r="BX334" i="30"/>
  <c r="BX330" i="30"/>
  <c r="BX326" i="30"/>
  <c r="BX322" i="30"/>
  <c r="BX318" i="30"/>
  <c r="BX314" i="30"/>
  <c r="BX312" i="30"/>
  <c r="P14" i="21"/>
  <c r="G259" i="10" s="1"/>
  <c r="BB354" i="31"/>
  <c r="BB350" i="31"/>
  <c r="BB346" i="31"/>
  <c r="BB342" i="31"/>
  <c r="BB338" i="31"/>
  <c r="BB334" i="31"/>
  <c r="BB330" i="31"/>
  <c r="BB355" i="31"/>
  <c r="BB351" i="31"/>
  <c r="BB347" i="31"/>
  <c r="BB343" i="31"/>
  <c r="BB339" i="31"/>
  <c r="BB335" i="31"/>
  <c r="BB356" i="31"/>
  <c r="BB352" i="31"/>
  <c r="BB348" i="31"/>
  <c r="BB344" i="31"/>
  <c r="BB340" i="31"/>
  <c r="BB336" i="31"/>
  <c r="BB332" i="31"/>
  <c r="BB357" i="31"/>
  <c r="BB353" i="31"/>
  <c r="BB349" i="31"/>
  <c r="BB345" i="31"/>
  <c r="BB341" i="31"/>
  <c r="BB337" i="31"/>
  <c r="BB331" i="31"/>
  <c r="BB328" i="31"/>
  <c r="BB326" i="31"/>
  <c r="BB325" i="31"/>
  <c r="BB322" i="31"/>
  <c r="BB318" i="31"/>
  <c r="BB314" i="31"/>
  <c r="BB324" i="31"/>
  <c r="BB323" i="31"/>
  <c r="BB319" i="31"/>
  <c r="BB315" i="31"/>
  <c r="BB327" i="31"/>
  <c r="BB333" i="31"/>
  <c r="BB320" i="31"/>
  <c r="BB316" i="31"/>
  <c r="BB312" i="31"/>
  <c r="BB329" i="31"/>
  <c r="BB321" i="31"/>
  <c r="BB317" i="31"/>
  <c r="BB313" i="31"/>
  <c r="BV356" i="34"/>
  <c r="BV354" i="34"/>
  <c r="BV355" i="34"/>
  <c r="BV352" i="34"/>
  <c r="BV357" i="34"/>
  <c r="BV353" i="34"/>
  <c r="BV350" i="34"/>
  <c r="BV351" i="34"/>
  <c r="BV348" i="34"/>
  <c r="BV347" i="34"/>
  <c r="BV342" i="34"/>
  <c r="BV345" i="34"/>
  <c r="BV343" i="34"/>
  <c r="BV340" i="34"/>
  <c r="BV336" i="34"/>
  <c r="BV346" i="34"/>
  <c r="BV344" i="34"/>
  <c r="BV349" i="34"/>
  <c r="BV338" i="34"/>
  <c r="BV334" i="34"/>
  <c r="BV333" i="34"/>
  <c r="BV335" i="34"/>
  <c r="BV341" i="34"/>
  <c r="BV337" i="34"/>
  <c r="BV332" i="34"/>
  <c r="BV339" i="34"/>
  <c r="BV329" i="34"/>
  <c r="BV326" i="34"/>
  <c r="BV331" i="34"/>
  <c r="BV328" i="34"/>
  <c r="BV324" i="34"/>
  <c r="BV322" i="34"/>
  <c r="BV327" i="34"/>
  <c r="BV319" i="34"/>
  <c r="BV330" i="34"/>
  <c r="BV323" i="34"/>
  <c r="BV325" i="34"/>
  <c r="BV321" i="34"/>
  <c r="BV320" i="34"/>
  <c r="BV318" i="34"/>
  <c r="BV315" i="34"/>
  <c r="BV317" i="34"/>
  <c r="BV316" i="34"/>
  <c r="BV312" i="34"/>
  <c r="BV314" i="34"/>
  <c r="BV313" i="34"/>
  <c r="E251" i="31"/>
  <c r="E251" i="15"/>
  <c r="AH362" i="15"/>
  <c r="AH356" i="15"/>
  <c r="AH352" i="15"/>
  <c r="AH348" i="15"/>
  <c r="AH357" i="15"/>
  <c r="AH353" i="15"/>
  <c r="AH349" i="15"/>
  <c r="AH345" i="15"/>
  <c r="AH354" i="15"/>
  <c r="AH350" i="15"/>
  <c r="AH361" i="15"/>
  <c r="AH351" i="15"/>
  <c r="AH346" i="15"/>
  <c r="AH338" i="15"/>
  <c r="AH334" i="15"/>
  <c r="AH330" i="15"/>
  <c r="AH326" i="15"/>
  <c r="AH322" i="15"/>
  <c r="AH318" i="15"/>
  <c r="AH314" i="15"/>
  <c r="AH310" i="15"/>
  <c r="AH342" i="15"/>
  <c r="AH339" i="15"/>
  <c r="AH335" i="15"/>
  <c r="AH331" i="15"/>
  <c r="AH327" i="15"/>
  <c r="AH323" i="15"/>
  <c r="AH319" i="15"/>
  <c r="AH315" i="15"/>
  <c r="AH311" i="15"/>
  <c r="AH347" i="15"/>
  <c r="AH355" i="15"/>
  <c r="AH343" i="15"/>
  <c r="AH341" i="15"/>
  <c r="AH340" i="15"/>
  <c r="AH336" i="15"/>
  <c r="AH332" i="15"/>
  <c r="AH328" i="15"/>
  <c r="AH324" i="15"/>
  <c r="AH320" i="15"/>
  <c r="AH316" i="15"/>
  <c r="AH312" i="15"/>
  <c r="AH344" i="15"/>
  <c r="AH337" i="15"/>
  <c r="AH333" i="15"/>
  <c r="AH329" i="15"/>
  <c r="AH325" i="15"/>
  <c r="AH321" i="15"/>
  <c r="AH317" i="15"/>
  <c r="AH313" i="15"/>
  <c r="AX362" i="15"/>
  <c r="AX356" i="15"/>
  <c r="AX352" i="15"/>
  <c r="AX348" i="15"/>
  <c r="AX357" i="15"/>
  <c r="AX353" i="15"/>
  <c r="AX349" i="15"/>
  <c r="AX345" i="15"/>
  <c r="AX354" i="15"/>
  <c r="AX350" i="15"/>
  <c r="AX361" i="15"/>
  <c r="AX343" i="15"/>
  <c r="AX338" i="15"/>
  <c r="AX334" i="15"/>
  <c r="AX330" i="15"/>
  <c r="AX326" i="15"/>
  <c r="AX322" i="15"/>
  <c r="AX318" i="15"/>
  <c r="AX314" i="15"/>
  <c r="AX310" i="15"/>
  <c r="AX355" i="15"/>
  <c r="AX344" i="15"/>
  <c r="AX339" i="15"/>
  <c r="AX335" i="15"/>
  <c r="AX331" i="15"/>
  <c r="AX327" i="15"/>
  <c r="AX323" i="15"/>
  <c r="AX319" i="15"/>
  <c r="AX315" i="15"/>
  <c r="AX311" i="15"/>
  <c r="AX351" i="15"/>
  <c r="AX347" i="15"/>
  <c r="AX342" i="15"/>
  <c r="AX340" i="15"/>
  <c r="AX336" i="15"/>
  <c r="AX332" i="15"/>
  <c r="AX328" i="15"/>
  <c r="AX324" i="15"/>
  <c r="AX320" i="15"/>
  <c r="AX316" i="15"/>
  <c r="AX312" i="15"/>
  <c r="AX346" i="15"/>
  <c r="AX341" i="15"/>
  <c r="AX337" i="15"/>
  <c r="AX333" i="15"/>
  <c r="AX329" i="15"/>
  <c r="AX325" i="15"/>
  <c r="AX321" i="15"/>
  <c r="AX317" i="15"/>
  <c r="AX313" i="15"/>
  <c r="E237" i="32"/>
  <c r="E238" i="32"/>
  <c r="F237" i="32"/>
  <c r="CQ354" i="15"/>
  <c r="CQ350" i="15"/>
  <c r="CQ361" i="15"/>
  <c r="CQ355" i="15"/>
  <c r="CQ351" i="15"/>
  <c r="CQ347" i="15"/>
  <c r="CQ343" i="15"/>
  <c r="CQ362" i="15"/>
  <c r="CQ356" i="15"/>
  <c r="CQ357" i="15"/>
  <c r="CQ353" i="15"/>
  <c r="CQ349" i="15"/>
  <c r="CQ344" i="15"/>
  <c r="CQ341" i="15"/>
  <c r="CQ336" i="15"/>
  <c r="CQ332" i="15"/>
  <c r="CQ328" i="15"/>
  <c r="CQ324" i="15"/>
  <c r="CQ320" i="15"/>
  <c r="CQ316" i="15"/>
  <c r="CQ312" i="15"/>
  <c r="CQ352" i="15"/>
  <c r="CQ348" i="15"/>
  <c r="CQ345" i="15"/>
  <c r="CQ340" i="15"/>
  <c r="CQ337" i="15"/>
  <c r="CQ333" i="15"/>
  <c r="CQ329" i="15"/>
  <c r="CQ325" i="15"/>
  <c r="CQ321" i="15"/>
  <c r="CQ317" i="15"/>
  <c r="CQ313" i="15"/>
  <c r="CQ338" i="15"/>
  <c r="CQ334" i="15"/>
  <c r="CQ330" i="15"/>
  <c r="CQ326" i="15"/>
  <c r="CQ322" i="15"/>
  <c r="CQ318" i="15"/>
  <c r="CQ314" i="15"/>
  <c r="CQ310" i="15"/>
  <c r="CQ346" i="15"/>
  <c r="CQ342" i="15"/>
  <c r="CQ339" i="15"/>
  <c r="CQ335" i="15"/>
  <c r="CQ331" i="15"/>
  <c r="CQ327" i="15"/>
  <c r="CQ323" i="15"/>
  <c r="CQ319" i="15"/>
  <c r="CQ315" i="15"/>
  <c r="CQ311" i="15"/>
  <c r="CM355" i="34"/>
  <c r="CM356" i="34"/>
  <c r="CM357" i="34"/>
  <c r="CM352" i="34"/>
  <c r="CM350" i="34"/>
  <c r="CM349" i="34"/>
  <c r="CM346" i="34"/>
  <c r="CM351" i="34"/>
  <c r="CM354" i="34"/>
  <c r="CM353" i="34"/>
  <c r="CM340" i="34"/>
  <c r="CM348" i="34"/>
  <c r="CM344" i="34"/>
  <c r="CM342" i="34"/>
  <c r="CM343" i="34"/>
  <c r="CM336" i="34"/>
  <c r="CM332" i="34"/>
  <c r="CM338" i="34"/>
  <c r="CM334" i="34"/>
  <c r="CM335" i="34"/>
  <c r="CM337" i="34"/>
  <c r="CM339" i="34"/>
  <c r="CM331" i="34"/>
  <c r="CM330" i="34"/>
  <c r="CM326" i="34"/>
  <c r="CM322" i="34"/>
  <c r="CM347" i="34"/>
  <c r="CM345" i="34"/>
  <c r="CM341" i="34"/>
  <c r="CM328" i="34"/>
  <c r="CM324" i="34"/>
  <c r="CM333" i="34"/>
  <c r="CM327" i="34"/>
  <c r="CM320" i="34"/>
  <c r="CM321" i="34"/>
  <c r="CM319" i="34"/>
  <c r="CM317" i="34"/>
  <c r="CM329" i="34"/>
  <c r="CM325" i="34"/>
  <c r="CM323" i="34"/>
  <c r="CM315" i="34"/>
  <c r="CM318" i="34"/>
  <c r="CM316" i="34"/>
  <c r="CM312" i="34"/>
  <c r="CM313" i="34"/>
  <c r="CM314" i="34"/>
  <c r="BI356" i="30"/>
  <c r="BI352" i="30"/>
  <c r="BI357" i="30"/>
  <c r="BI353" i="30"/>
  <c r="BI349" i="30"/>
  <c r="BI345" i="30"/>
  <c r="BI341" i="30"/>
  <c r="BI337" i="30"/>
  <c r="BI333" i="30"/>
  <c r="BI329" i="30"/>
  <c r="BI325" i="30"/>
  <c r="BI354" i="30"/>
  <c r="BI350" i="30"/>
  <c r="BI346" i="30"/>
  <c r="BI342" i="30"/>
  <c r="BI338" i="30"/>
  <c r="BI334" i="30"/>
  <c r="BI330" i="30"/>
  <c r="BI326" i="30"/>
  <c r="BI322" i="30"/>
  <c r="BI318" i="30"/>
  <c r="BI314" i="30"/>
  <c r="BI355" i="30"/>
  <c r="BI351" i="30"/>
  <c r="BI347" i="30"/>
  <c r="BI343" i="30"/>
  <c r="BI339" i="30"/>
  <c r="BI335" i="30"/>
  <c r="BI331" i="30"/>
  <c r="BI327" i="30"/>
  <c r="BI323" i="30"/>
  <c r="BI319" i="30"/>
  <c r="BI315" i="30"/>
  <c r="BI340" i="30"/>
  <c r="BI324" i="30"/>
  <c r="BI312" i="30"/>
  <c r="BI328" i="30"/>
  <c r="BI348" i="30"/>
  <c r="BI321" i="30"/>
  <c r="BI320" i="30"/>
  <c r="BI336" i="30"/>
  <c r="BI317" i="30"/>
  <c r="BI316" i="30"/>
  <c r="BI313" i="30"/>
  <c r="BI344" i="30"/>
  <c r="BI332" i="30"/>
  <c r="BS356" i="32"/>
  <c r="BS357" i="32"/>
  <c r="BS354" i="32"/>
  <c r="BS353" i="32"/>
  <c r="BS355" i="32"/>
  <c r="BS349" i="32"/>
  <c r="BS345" i="32"/>
  <c r="BS341" i="32"/>
  <c r="BS337" i="32"/>
  <c r="BS333" i="32"/>
  <c r="BS329" i="32"/>
  <c r="BS350" i="32"/>
  <c r="BS346" i="32"/>
  <c r="BS342" i="32"/>
  <c r="BS338" i="32"/>
  <c r="BS334" i="32"/>
  <c r="BS330" i="32"/>
  <c r="BS326" i="32"/>
  <c r="BS322" i="32"/>
  <c r="BS351" i="32"/>
  <c r="BS347" i="32"/>
  <c r="BS343" i="32"/>
  <c r="BS339" i="32"/>
  <c r="BS335" i="32"/>
  <c r="BS331" i="32"/>
  <c r="BS327" i="32"/>
  <c r="BS352" i="32"/>
  <c r="BS332" i="32"/>
  <c r="BS325" i="32"/>
  <c r="BS320" i="32"/>
  <c r="BS316" i="32"/>
  <c r="BS312" i="32"/>
  <c r="BS328" i="32"/>
  <c r="BS340" i="32"/>
  <c r="BS324" i="32"/>
  <c r="BS321" i="32"/>
  <c r="BS317" i="32"/>
  <c r="BS313" i="32"/>
  <c r="BS348" i="32"/>
  <c r="BS323" i="32"/>
  <c r="BS318" i="32"/>
  <c r="BS314" i="32"/>
  <c r="BS336" i="32"/>
  <c r="BS319" i="32"/>
  <c r="BS315" i="32"/>
  <c r="BS344" i="32"/>
  <c r="N354" i="15"/>
  <c r="N350" i="15"/>
  <c r="N361" i="15"/>
  <c r="N355" i="15"/>
  <c r="N351" i="15"/>
  <c r="N347" i="15"/>
  <c r="N343" i="15"/>
  <c r="N362" i="15"/>
  <c r="N356" i="15"/>
  <c r="N352" i="15"/>
  <c r="N348" i="15"/>
  <c r="N346" i="15"/>
  <c r="N340" i="15"/>
  <c r="N336" i="15"/>
  <c r="N332" i="15"/>
  <c r="N328" i="15"/>
  <c r="N324" i="15"/>
  <c r="N320" i="15"/>
  <c r="N316" i="15"/>
  <c r="N312" i="15"/>
  <c r="N337" i="15"/>
  <c r="N333" i="15"/>
  <c r="N329" i="15"/>
  <c r="N325" i="15"/>
  <c r="N321" i="15"/>
  <c r="N317" i="15"/>
  <c r="N313" i="15"/>
  <c r="N353" i="15"/>
  <c r="N344" i="15"/>
  <c r="N342" i="15"/>
  <c r="N338" i="15"/>
  <c r="N334" i="15"/>
  <c r="N330" i="15"/>
  <c r="N326" i="15"/>
  <c r="N322" i="15"/>
  <c r="N318" i="15"/>
  <c r="N314" i="15"/>
  <c r="N310" i="15"/>
  <c r="N349" i="15"/>
  <c r="N357" i="15"/>
  <c r="N345" i="15"/>
  <c r="N341" i="15"/>
  <c r="N339" i="15"/>
  <c r="N335" i="15"/>
  <c r="N331" i="15"/>
  <c r="N327" i="15"/>
  <c r="N323" i="15"/>
  <c r="N319" i="15"/>
  <c r="N315" i="15"/>
  <c r="N311" i="15"/>
  <c r="S354" i="32"/>
  <c r="S355" i="32"/>
  <c r="S356" i="32"/>
  <c r="S351" i="32"/>
  <c r="S347" i="32"/>
  <c r="S343" i="32"/>
  <c r="S339" i="32"/>
  <c r="S335" i="32"/>
  <c r="S331" i="32"/>
  <c r="S348" i="32"/>
  <c r="S344" i="32"/>
  <c r="S340" i="32"/>
  <c r="S336" i="32"/>
  <c r="S332" i="32"/>
  <c r="S328" i="32"/>
  <c r="S324" i="32"/>
  <c r="S352" i="32"/>
  <c r="S349" i="32"/>
  <c r="S345" i="32"/>
  <c r="S341" i="32"/>
  <c r="S337" i="32"/>
  <c r="S333" i="32"/>
  <c r="S329" i="32"/>
  <c r="S357" i="32"/>
  <c r="S353" i="32"/>
  <c r="S330" i="32"/>
  <c r="S322" i="32"/>
  <c r="S318" i="32"/>
  <c r="S314" i="32"/>
  <c r="S350" i="32"/>
  <c r="S327" i="32"/>
  <c r="S338" i="32"/>
  <c r="S323" i="32"/>
  <c r="S319" i="32"/>
  <c r="S315" i="32"/>
  <c r="S326" i="32"/>
  <c r="S346" i="32"/>
  <c r="S320" i="32"/>
  <c r="S316" i="32"/>
  <c r="S312" i="32"/>
  <c r="S334" i="32"/>
  <c r="S325" i="32"/>
  <c r="S321" i="32"/>
  <c r="S317" i="32"/>
  <c r="S313" i="32"/>
  <c r="S342" i="32"/>
  <c r="CL354" i="30"/>
  <c r="CL350" i="30"/>
  <c r="CL346" i="30"/>
  <c r="CL342" i="30"/>
  <c r="CL338" i="30"/>
  <c r="CL334" i="30"/>
  <c r="CL330" i="30"/>
  <c r="CL326" i="30"/>
  <c r="CL322" i="30"/>
  <c r="CL318" i="30"/>
  <c r="CL355" i="30"/>
  <c r="CL351" i="30"/>
  <c r="CL347" i="30"/>
  <c r="CL343" i="30"/>
  <c r="CL339" i="30"/>
  <c r="CL335" i="30"/>
  <c r="CL331" i="30"/>
  <c r="CL327" i="30"/>
  <c r="CL323" i="30"/>
  <c r="CL319" i="30"/>
  <c r="CL315" i="30"/>
  <c r="CL356" i="30"/>
  <c r="CL352" i="30"/>
  <c r="CL348" i="30"/>
  <c r="CL344" i="30"/>
  <c r="CL340" i="30"/>
  <c r="CL336" i="30"/>
  <c r="CL332" i="30"/>
  <c r="CL328" i="30"/>
  <c r="CL324" i="30"/>
  <c r="CL320" i="30"/>
  <c r="CL316" i="30"/>
  <c r="CL312" i="30"/>
  <c r="CL357" i="30"/>
  <c r="CL353" i="30"/>
  <c r="CL349" i="30"/>
  <c r="CL345" i="30"/>
  <c r="CL341" i="30"/>
  <c r="CL337" i="30"/>
  <c r="CL333" i="30"/>
  <c r="CL329" i="30"/>
  <c r="CL325" i="30"/>
  <c r="CL321" i="30"/>
  <c r="CL317" i="30"/>
  <c r="CL313" i="30"/>
  <c r="CL314" i="30"/>
  <c r="BW355" i="30"/>
  <c r="BW351" i="30"/>
  <c r="BW356" i="30"/>
  <c r="BW352" i="30"/>
  <c r="BW348" i="30"/>
  <c r="BW344" i="30"/>
  <c r="BW340" i="30"/>
  <c r="BW336" i="30"/>
  <c r="BW332" i="30"/>
  <c r="BW328" i="30"/>
  <c r="BW357" i="30"/>
  <c r="BW353" i="30"/>
  <c r="BW349" i="30"/>
  <c r="BW345" i="30"/>
  <c r="BW341" i="30"/>
  <c r="BW337" i="30"/>
  <c r="BW333" i="30"/>
  <c r="BW329" i="30"/>
  <c r="BW325" i="30"/>
  <c r="BW321" i="30"/>
  <c r="BW317" i="30"/>
  <c r="BW313" i="30"/>
  <c r="BW354" i="30"/>
  <c r="BW350" i="30"/>
  <c r="BW346" i="30"/>
  <c r="BW342" i="30"/>
  <c r="BW338" i="30"/>
  <c r="BW334" i="30"/>
  <c r="BW330" i="30"/>
  <c r="BW326" i="30"/>
  <c r="BW322" i="30"/>
  <c r="BW318" i="30"/>
  <c r="BW314" i="30"/>
  <c r="BW343" i="30"/>
  <c r="BW331" i="30"/>
  <c r="BW316" i="30"/>
  <c r="BW315" i="30"/>
  <c r="BW339" i="30"/>
  <c r="BW327" i="30"/>
  <c r="BW347" i="30"/>
  <c r="BW324" i="30"/>
  <c r="BW323" i="30"/>
  <c r="BW335" i="30"/>
  <c r="BW312" i="30"/>
  <c r="BW320" i="30"/>
  <c r="BW319" i="30"/>
  <c r="E238" i="34"/>
  <c r="N15" i="20" s="1"/>
  <c r="E237" i="34"/>
  <c r="O15" i="20"/>
  <c r="F237" i="34"/>
  <c r="BY356" i="30"/>
  <c r="BY352" i="30"/>
  <c r="BY357" i="30"/>
  <c r="BY353" i="30"/>
  <c r="BY349" i="30"/>
  <c r="BY345" i="30"/>
  <c r="BY341" i="30"/>
  <c r="BY337" i="30"/>
  <c r="BY333" i="30"/>
  <c r="BY329" i="30"/>
  <c r="BY325" i="30"/>
  <c r="BY354" i="30"/>
  <c r="BY350" i="30"/>
  <c r="BY346" i="30"/>
  <c r="BY342" i="30"/>
  <c r="BY338" i="30"/>
  <c r="BY334" i="30"/>
  <c r="BY330" i="30"/>
  <c r="BY326" i="30"/>
  <c r="BY322" i="30"/>
  <c r="BY318" i="30"/>
  <c r="BY314" i="30"/>
  <c r="BY355" i="30"/>
  <c r="BY351" i="30"/>
  <c r="BY347" i="30"/>
  <c r="BY343" i="30"/>
  <c r="BY339" i="30"/>
  <c r="BY335" i="30"/>
  <c r="BY331" i="30"/>
  <c r="BY327" i="30"/>
  <c r="BY323" i="30"/>
  <c r="BY319" i="30"/>
  <c r="BY315" i="30"/>
  <c r="BY348" i="30"/>
  <c r="BY317" i="30"/>
  <c r="BY316" i="30"/>
  <c r="BY336" i="30"/>
  <c r="BY344" i="30"/>
  <c r="BY332" i="30"/>
  <c r="BY324" i="30"/>
  <c r="BY313" i="30"/>
  <c r="BY312" i="30"/>
  <c r="BY340" i="30"/>
  <c r="BY321" i="30"/>
  <c r="BY320" i="30"/>
  <c r="BY328" i="30"/>
  <c r="CP354" i="15"/>
  <c r="CP350" i="15"/>
  <c r="CP346" i="15"/>
  <c r="CP361" i="15"/>
  <c r="CP355" i="15"/>
  <c r="CP351" i="15"/>
  <c r="CP347" i="15"/>
  <c r="CP343" i="15"/>
  <c r="CP362" i="15"/>
  <c r="CP356" i="15"/>
  <c r="CP352" i="15"/>
  <c r="CP348" i="15"/>
  <c r="CP353" i="15"/>
  <c r="CP344" i="15"/>
  <c r="CP341" i="15"/>
  <c r="CP336" i="15"/>
  <c r="CP332" i="15"/>
  <c r="CP328" i="15"/>
  <c r="CP324" i="15"/>
  <c r="CP320" i="15"/>
  <c r="CP316" i="15"/>
  <c r="CP312" i="15"/>
  <c r="CP349" i="15"/>
  <c r="CP345" i="15"/>
  <c r="CP340" i="15"/>
  <c r="CP337" i="15"/>
  <c r="CP333" i="15"/>
  <c r="CP329" i="15"/>
  <c r="CP325" i="15"/>
  <c r="CP321" i="15"/>
  <c r="CP317" i="15"/>
  <c r="CP313" i="15"/>
  <c r="CP357" i="15"/>
  <c r="CP338" i="15"/>
  <c r="CP334" i="15"/>
  <c r="CP330" i="15"/>
  <c r="CP326" i="15"/>
  <c r="CP322" i="15"/>
  <c r="CP318" i="15"/>
  <c r="CP314" i="15"/>
  <c r="CP310" i="15"/>
  <c r="CP342" i="15"/>
  <c r="CP339" i="15"/>
  <c r="CP335" i="15"/>
  <c r="CP331" i="15"/>
  <c r="CP327" i="15"/>
  <c r="CP323" i="15"/>
  <c r="CP319" i="15"/>
  <c r="CP315" i="15"/>
  <c r="CP311" i="15"/>
  <c r="AK357" i="33"/>
  <c r="AK353" i="33"/>
  <c r="AK349" i="33"/>
  <c r="AK345" i="33"/>
  <c r="AK341" i="33"/>
  <c r="AK354" i="33"/>
  <c r="AK350" i="33"/>
  <c r="AK346" i="33"/>
  <c r="AK342" i="33"/>
  <c r="AK338" i="33"/>
  <c r="AK334" i="33"/>
  <c r="AK355" i="33"/>
  <c r="AK351" i="33"/>
  <c r="AK347" i="33"/>
  <c r="AK343" i="33"/>
  <c r="AK339" i="33"/>
  <c r="AK356" i="33"/>
  <c r="AK344" i="33"/>
  <c r="AK335" i="33"/>
  <c r="AK330" i="33"/>
  <c r="AK326" i="33"/>
  <c r="AK322" i="33"/>
  <c r="AK318" i="33"/>
  <c r="AK314" i="33"/>
  <c r="AK340" i="33"/>
  <c r="AK352" i="33"/>
  <c r="AK337" i="33"/>
  <c r="AK331" i="33"/>
  <c r="AK327" i="33"/>
  <c r="AK323" i="33"/>
  <c r="AK319" i="33"/>
  <c r="AK315" i="33"/>
  <c r="AK336" i="33"/>
  <c r="AK332" i="33"/>
  <c r="AK328" i="33"/>
  <c r="AK324" i="33"/>
  <c r="AK320" i="33"/>
  <c r="AK316" i="33"/>
  <c r="AK348" i="33"/>
  <c r="AK333" i="33"/>
  <c r="AK329" i="33"/>
  <c r="AK325" i="33"/>
  <c r="AK312" i="33"/>
  <c r="AK321" i="33"/>
  <c r="AK317" i="33"/>
  <c r="AK313" i="33"/>
  <c r="I355" i="15"/>
  <c r="I351" i="15"/>
  <c r="I362" i="15"/>
  <c r="I356" i="15"/>
  <c r="I352" i="15"/>
  <c r="I348" i="15"/>
  <c r="I344" i="15"/>
  <c r="I357" i="15"/>
  <c r="I354" i="15"/>
  <c r="I350" i="15"/>
  <c r="I343" i="15"/>
  <c r="I337" i="15"/>
  <c r="I333" i="15"/>
  <c r="I329" i="15"/>
  <c r="I325" i="15"/>
  <c r="I321" i="15"/>
  <c r="I317" i="15"/>
  <c r="I313" i="15"/>
  <c r="I347" i="15"/>
  <c r="I342" i="15"/>
  <c r="I345" i="15"/>
  <c r="I338" i="15"/>
  <c r="I334" i="15"/>
  <c r="I330" i="15"/>
  <c r="I326" i="15"/>
  <c r="I322" i="15"/>
  <c r="I318" i="15"/>
  <c r="I314" i="15"/>
  <c r="I310" i="15"/>
  <c r="I346" i="15"/>
  <c r="I341" i="15"/>
  <c r="I361" i="15"/>
  <c r="I339" i="15"/>
  <c r="I335" i="15"/>
  <c r="I331" i="15"/>
  <c r="I327" i="15"/>
  <c r="I323" i="15"/>
  <c r="I319" i="15"/>
  <c r="I315" i="15"/>
  <c r="I311" i="15"/>
  <c r="I353" i="15"/>
  <c r="I340" i="15"/>
  <c r="I336" i="15"/>
  <c r="I332" i="15"/>
  <c r="I328" i="15"/>
  <c r="I324" i="15"/>
  <c r="I320" i="15"/>
  <c r="I316" i="15"/>
  <c r="I312" i="15"/>
  <c r="I349" i="15"/>
  <c r="I355" i="33"/>
  <c r="I351" i="33"/>
  <c r="I347" i="33"/>
  <c r="I343" i="33"/>
  <c r="I339" i="33"/>
  <c r="I356" i="33"/>
  <c r="I352" i="33"/>
  <c r="I348" i="33"/>
  <c r="I344" i="33"/>
  <c r="I340" i="33"/>
  <c r="I336" i="33"/>
  <c r="I357" i="33"/>
  <c r="I353" i="33"/>
  <c r="I349" i="33"/>
  <c r="I345" i="33"/>
  <c r="I341" i="33"/>
  <c r="I337" i="33"/>
  <c r="I350" i="33"/>
  <c r="I332" i="33"/>
  <c r="I328" i="33"/>
  <c r="I324" i="33"/>
  <c r="I320" i="33"/>
  <c r="I316" i="33"/>
  <c r="I312" i="33"/>
  <c r="I338" i="33"/>
  <c r="I335" i="33"/>
  <c r="I346" i="33"/>
  <c r="I333" i="33"/>
  <c r="I329" i="33"/>
  <c r="I325" i="33"/>
  <c r="I321" i="33"/>
  <c r="I317" i="33"/>
  <c r="I313" i="33"/>
  <c r="I334" i="33"/>
  <c r="I354" i="33"/>
  <c r="I330" i="33"/>
  <c r="I326" i="33"/>
  <c r="I322" i="33"/>
  <c r="I318" i="33"/>
  <c r="I314" i="33"/>
  <c r="I342" i="33"/>
  <c r="I327" i="33"/>
  <c r="I315" i="33"/>
  <c r="I323" i="33"/>
  <c r="I319" i="33"/>
  <c r="I331" i="33"/>
  <c r="AJ356" i="34"/>
  <c r="AJ357" i="34"/>
  <c r="AJ355" i="34"/>
  <c r="AJ353" i="34"/>
  <c r="AJ351" i="34"/>
  <c r="AJ354" i="34"/>
  <c r="AJ346" i="34"/>
  <c r="AJ347" i="34"/>
  <c r="AJ352" i="34"/>
  <c r="AJ350" i="34"/>
  <c r="AJ349" i="34"/>
  <c r="AJ348" i="34"/>
  <c r="AJ345" i="34"/>
  <c r="AJ343" i="34"/>
  <c r="AJ341" i="34"/>
  <c r="AJ337" i="34"/>
  <c r="AJ333" i="34"/>
  <c r="AJ339" i="34"/>
  <c r="AJ335" i="34"/>
  <c r="AJ344" i="34"/>
  <c r="AJ332" i="34"/>
  <c r="AJ330" i="34"/>
  <c r="AJ327" i="34"/>
  <c r="AJ334" i="34"/>
  <c r="AJ338" i="34"/>
  <c r="AJ340" i="34"/>
  <c r="AJ329" i="34"/>
  <c r="AJ336" i="34"/>
  <c r="AJ323" i="34"/>
  <c r="AJ331" i="34"/>
  <c r="AJ342" i="34"/>
  <c r="AJ325" i="34"/>
  <c r="AJ326" i="34"/>
  <c r="AJ324" i="34"/>
  <c r="AJ322" i="34"/>
  <c r="AJ321" i="34"/>
  <c r="AJ328" i="34"/>
  <c r="AJ320" i="34"/>
  <c r="AJ316" i="34"/>
  <c r="AJ312" i="34"/>
  <c r="AJ313" i="34"/>
  <c r="AJ319" i="34"/>
  <c r="AJ318" i="34"/>
  <c r="AJ317" i="34"/>
  <c r="AJ315" i="34"/>
  <c r="AJ314" i="34"/>
  <c r="AQ355" i="30"/>
  <c r="AQ351" i="30"/>
  <c r="AQ356" i="30"/>
  <c r="AQ352" i="30"/>
  <c r="AQ348" i="30"/>
  <c r="AQ344" i="30"/>
  <c r="AQ340" i="30"/>
  <c r="AQ336" i="30"/>
  <c r="AQ332" i="30"/>
  <c r="AQ328" i="30"/>
  <c r="AQ357" i="30"/>
  <c r="AQ353" i="30"/>
  <c r="AQ349" i="30"/>
  <c r="AQ345" i="30"/>
  <c r="AQ341" i="30"/>
  <c r="AQ337" i="30"/>
  <c r="AQ333" i="30"/>
  <c r="AQ329" i="30"/>
  <c r="AQ325" i="30"/>
  <c r="AQ321" i="30"/>
  <c r="AQ317" i="30"/>
  <c r="AQ313" i="30"/>
  <c r="AQ354" i="30"/>
  <c r="AQ350" i="30"/>
  <c r="AQ346" i="30"/>
  <c r="AQ342" i="30"/>
  <c r="AQ338" i="30"/>
  <c r="AQ334" i="30"/>
  <c r="AQ330" i="30"/>
  <c r="AQ326" i="30"/>
  <c r="AQ322" i="30"/>
  <c r="AQ318" i="30"/>
  <c r="AQ314" i="30"/>
  <c r="AQ327" i="30"/>
  <c r="AQ347" i="30"/>
  <c r="AQ316" i="30"/>
  <c r="AQ315" i="30"/>
  <c r="AQ335" i="30"/>
  <c r="AQ343" i="30"/>
  <c r="AQ331" i="30"/>
  <c r="AQ324" i="30"/>
  <c r="AQ323" i="30"/>
  <c r="AQ312" i="30"/>
  <c r="AQ339" i="30"/>
  <c r="AQ320" i="30"/>
  <c r="AQ319" i="30"/>
  <c r="AW355" i="33"/>
  <c r="AW351" i="33"/>
  <c r="AW347" i="33"/>
  <c r="AW343" i="33"/>
  <c r="AW339" i="33"/>
  <c r="AW356" i="33"/>
  <c r="AW352" i="33"/>
  <c r="AW348" i="33"/>
  <c r="AW344" i="33"/>
  <c r="AW340" i="33"/>
  <c r="AW336" i="33"/>
  <c r="AW357" i="33"/>
  <c r="AW353" i="33"/>
  <c r="AW349" i="33"/>
  <c r="AW345" i="33"/>
  <c r="AW341" i="33"/>
  <c r="AW337" i="33"/>
  <c r="AW354" i="33"/>
  <c r="AW342" i="33"/>
  <c r="AW334" i="33"/>
  <c r="AW332" i="33"/>
  <c r="AW328" i="33"/>
  <c r="AW324" i="33"/>
  <c r="AW320" i="33"/>
  <c r="AW316" i="33"/>
  <c r="AW312" i="33"/>
  <c r="AW350" i="33"/>
  <c r="AW333" i="33"/>
  <c r="AW329" i="33"/>
  <c r="AW325" i="33"/>
  <c r="AW321" i="33"/>
  <c r="AW317" i="33"/>
  <c r="AW313" i="33"/>
  <c r="AW330" i="33"/>
  <c r="AW326" i="33"/>
  <c r="AW322" i="33"/>
  <c r="AW318" i="33"/>
  <c r="AW314" i="33"/>
  <c r="AW346" i="33"/>
  <c r="AW338" i="33"/>
  <c r="AW335" i="33"/>
  <c r="AW331" i="33"/>
  <c r="AW319" i="33"/>
  <c r="AW315" i="33"/>
  <c r="AW327" i="33"/>
  <c r="AW323" i="33"/>
  <c r="CB357" i="34"/>
  <c r="CB353" i="34"/>
  <c r="CB356" i="34"/>
  <c r="CB351" i="34"/>
  <c r="CB354" i="34"/>
  <c r="CB355" i="34"/>
  <c r="CB346" i="34"/>
  <c r="CB348" i="34"/>
  <c r="CB343" i="34"/>
  <c r="CB347" i="34"/>
  <c r="CB345" i="34"/>
  <c r="CB349" i="34"/>
  <c r="CB342" i="34"/>
  <c r="CB339" i="34"/>
  <c r="CB335" i="34"/>
  <c r="CB340" i="34"/>
  <c r="CB350" i="34"/>
  <c r="CB337" i="34"/>
  <c r="CB333" i="34"/>
  <c r="CB338" i="34"/>
  <c r="CB344" i="34"/>
  <c r="CB334" i="34"/>
  <c r="CB329" i="34"/>
  <c r="CB341" i="34"/>
  <c r="CB336" i="34"/>
  <c r="CB332" i="34"/>
  <c r="CB327" i="34"/>
  <c r="CB352" i="34"/>
  <c r="CB328" i="34"/>
  <c r="CB324" i="34"/>
  <c r="CB326" i="34"/>
  <c r="CB320" i="34"/>
  <c r="CB318" i="34"/>
  <c r="CB325" i="34"/>
  <c r="CB323" i="34"/>
  <c r="CB321" i="34"/>
  <c r="CB330" i="34"/>
  <c r="CB319" i="34"/>
  <c r="CB331" i="34"/>
  <c r="CB322" i="34"/>
  <c r="CB314" i="34"/>
  <c r="CB317" i="34"/>
  <c r="CB315" i="34"/>
  <c r="CB313" i="34"/>
  <c r="CB312" i="34"/>
  <c r="CB316" i="34"/>
  <c r="CB357" i="30"/>
  <c r="CB353" i="30"/>
  <c r="CB349" i="30"/>
  <c r="CB345" i="30"/>
  <c r="CB341" i="30"/>
  <c r="CB337" i="30"/>
  <c r="CB333" i="30"/>
  <c r="CB329" i="30"/>
  <c r="CB325" i="30"/>
  <c r="CB321" i="30"/>
  <c r="CB317" i="30"/>
  <c r="CB354" i="30"/>
  <c r="CB350" i="30"/>
  <c r="CB346" i="30"/>
  <c r="CB342" i="30"/>
  <c r="CB338" i="30"/>
  <c r="CB334" i="30"/>
  <c r="CB330" i="30"/>
  <c r="CB326" i="30"/>
  <c r="CB322" i="30"/>
  <c r="CB318" i="30"/>
  <c r="CB314" i="30"/>
  <c r="CB355" i="30"/>
  <c r="CB351" i="30"/>
  <c r="CB347" i="30"/>
  <c r="CB343" i="30"/>
  <c r="CB339" i="30"/>
  <c r="CB335" i="30"/>
  <c r="CB331" i="30"/>
  <c r="CB327" i="30"/>
  <c r="CB323" i="30"/>
  <c r="CB319" i="30"/>
  <c r="CB315" i="30"/>
  <c r="CB356" i="30"/>
  <c r="CB352" i="30"/>
  <c r="CB348" i="30"/>
  <c r="CB344" i="30"/>
  <c r="CB340" i="30"/>
  <c r="CB336" i="30"/>
  <c r="CB332" i="30"/>
  <c r="CB328" i="30"/>
  <c r="CB324" i="30"/>
  <c r="CB320" i="30"/>
  <c r="CB316" i="30"/>
  <c r="CB312" i="30"/>
  <c r="CB313" i="30"/>
  <c r="H355" i="31"/>
  <c r="H351" i="31"/>
  <c r="H347" i="31"/>
  <c r="H343" i="31"/>
  <c r="H339" i="31"/>
  <c r="H335" i="31"/>
  <c r="H331" i="31"/>
  <c r="H356" i="31"/>
  <c r="H352" i="31"/>
  <c r="H348" i="31"/>
  <c r="H344" i="31"/>
  <c r="H340" i="31"/>
  <c r="H336" i="31"/>
  <c r="H357" i="31"/>
  <c r="H353" i="31"/>
  <c r="H349" i="31"/>
  <c r="H345" i="31"/>
  <c r="H341" i="31"/>
  <c r="H337" i="31"/>
  <c r="H333" i="31"/>
  <c r="H354" i="31"/>
  <c r="H350" i="31"/>
  <c r="H346" i="31"/>
  <c r="H342" i="31"/>
  <c r="H338" i="31"/>
  <c r="H330" i="31"/>
  <c r="H327" i="31"/>
  <c r="H325" i="31"/>
  <c r="H323" i="31"/>
  <c r="H319" i="31"/>
  <c r="H315" i="31"/>
  <c r="H329" i="31"/>
  <c r="H320" i="31"/>
  <c r="H316" i="31"/>
  <c r="H312" i="31"/>
  <c r="H324" i="31"/>
  <c r="H321" i="31"/>
  <c r="H317" i="31"/>
  <c r="H313" i="31"/>
  <c r="H328" i="31"/>
  <c r="H332" i="31"/>
  <c r="H326" i="31"/>
  <c r="H322" i="31"/>
  <c r="H318" i="31"/>
  <c r="H314" i="31"/>
  <c r="H334" i="31"/>
  <c r="BP354" i="32"/>
  <c r="BP355" i="32"/>
  <c r="BP351" i="32"/>
  <c r="BP356" i="32"/>
  <c r="BP352" i="32"/>
  <c r="BP347" i="32"/>
  <c r="BP343" i="32"/>
  <c r="BP339" i="32"/>
  <c r="BP335" i="32"/>
  <c r="BP331" i="32"/>
  <c r="BP327" i="32"/>
  <c r="BP357" i="32"/>
  <c r="BP353" i="32"/>
  <c r="BP348" i="32"/>
  <c r="BP344" i="32"/>
  <c r="BP340" i="32"/>
  <c r="BP336" i="32"/>
  <c r="BP332" i="32"/>
  <c r="BP328" i="32"/>
  <c r="BP349" i="32"/>
  <c r="BP345" i="32"/>
  <c r="BP341" i="32"/>
  <c r="BP337" i="32"/>
  <c r="BP333" i="32"/>
  <c r="BP329" i="32"/>
  <c r="BP350" i="32"/>
  <c r="BP346" i="32"/>
  <c r="BP342" i="32"/>
  <c r="BP338" i="32"/>
  <c r="BP334" i="32"/>
  <c r="BP330" i="32"/>
  <c r="BP326" i="32"/>
  <c r="BP322" i="32"/>
  <c r="BP319" i="32"/>
  <c r="BP315" i="32"/>
  <c r="BP325" i="32"/>
  <c r="BP320" i="32"/>
  <c r="BP316" i="32"/>
  <c r="BP312" i="32"/>
  <c r="BP324" i="32"/>
  <c r="BP321" i="32"/>
  <c r="BP317" i="32"/>
  <c r="BP313" i="32"/>
  <c r="BP318" i="32"/>
  <c r="BP314" i="32"/>
  <c r="BP323" i="32"/>
  <c r="BI357" i="15"/>
  <c r="BI353" i="15"/>
  <c r="BI349" i="15"/>
  <c r="BI354" i="15"/>
  <c r="BI350" i="15"/>
  <c r="BI346" i="15"/>
  <c r="BI342" i="15"/>
  <c r="BI361" i="15"/>
  <c r="BI355" i="15"/>
  <c r="BI362" i="15"/>
  <c r="BI356" i="15"/>
  <c r="BI352" i="15"/>
  <c r="BI348" i="15"/>
  <c r="BI343" i="15"/>
  <c r="BI339" i="15"/>
  <c r="BI335" i="15"/>
  <c r="BI331" i="15"/>
  <c r="BI327" i="15"/>
  <c r="BI323" i="15"/>
  <c r="BI319" i="15"/>
  <c r="BI315" i="15"/>
  <c r="BI311" i="15"/>
  <c r="BI351" i="15"/>
  <c r="BI344" i="15"/>
  <c r="BI340" i="15"/>
  <c r="BI336" i="15"/>
  <c r="BI332" i="15"/>
  <c r="BI328" i="15"/>
  <c r="BI324" i="15"/>
  <c r="BI320" i="15"/>
  <c r="BI316" i="15"/>
  <c r="BI312" i="15"/>
  <c r="BI345" i="15"/>
  <c r="BI337" i="15"/>
  <c r="BI333" i="15"/>
  <c r="BI329" i="15"/>
  <c r="BI325" i="15"/>
  <c r="BI321" i="15"/>
  <c r="BI317" i="15"/>
  <c r="BI313" i="15"/>
  <c r="BI347" i="15"/>
  <c r="BI341" i="15"/>
  <c r="BI338" i="15"/>
  <c r="BI334" i="15"/>
  <c r="BI330" i="15"/>
  <c r="BI326" i="15"/>
  <c r="BI322" i="15"/>
  <c r="BI318" i="15"/>
  <c r="BI314" i="15"/>
  <c r="BI310" i="15"/>
  <c r="AI357" i="31"/>
  <c r="AI353" i="31"/>
  <c r="AI349" i="31"/>
  <c r="AI345" i="31"/>
  <c r="AI341" i="31"/>
  <c r="AI337" i="31"/>
  <c r="AI333" i="31"/>
  <c r="AI329" i="31"/>
  <c r="AI354" i="31"/>
  <c r="AI350" i="31"/>
  <c r="AI346" i="31"/>
  <c r="AI342" i="31"/>
  <c r="AI338" i="31"/>
  <c r="AI334" i="31"/>
  <c r="AI330" i="31"/>
  <c r="AI326" i="31"/>
  <c r="AI356" i="31"/>
  <c r="AI352" i="31"/>
  <c r="AI348" i="31"/>
  <c r="AI344" i="31"/>
  <c r="AI340" i="31"/>
  <c r="AI336" i="31"/>
  <c r="AI332" i="31"/>
  <c r="AI328" i="31"/>
  <c r="AI355" i="31"/>
  <c r="AI343" i="31"/>
  <c r="AI325" i="31"/>
  <c r="AI321" i="31"/>
  <c r="AI317" i="31"/>
  <c r="AI313" i="31"/>
  <c r="AI351" i="31"/>
  <c r="AI324" i="31"/>
  <c r="AI322" i="31"/>
  <c r="AI318" i="31"/>
  <c r="AI314" i="31"/>
  <c r="AI339" i="31"/>
  <c r="AI323" i="31"/>
  <c r="AI319" i="31"/>
  <c r="AI315" i="31"/>
  <c r="AI347" i="31"/>
  <c r="AI335" i="31"/>
  <c r="AI327" i="31"/>
  <c r="AI331" i="31"/>
  <c r="AI320" i="31"/>
  <c r="AI316" i="31"/>
  <c r="AI312" i="31"/>
  <c r="BH357" i="15"/>
  <c r="BH353" i="15"/>
  <c r="BH349" i="15"/>
  <c r="BH354" i="15"/>
  <c r="BH350" i="15"/>
  <c r="BH346" i="15"/>
  <c r="BH361" i="15"/>
  <c r="BH355" i="15"/>
  <c r="BH351" i="15"/>
  <c r="BH347" i="15"/>
  <c r="BH343" i="15"/>
  <c r="BH339" i="15"/>
  <c r="BH335" i="15"/>
  <c r="BH331" i="15"/>
  <c r="BH327" i="15"/>
  <c r="BH323" i="15"/>
  <c r="BH319" i="15"/>
  <c r="BH315" i="15"/>
  <c r="BH311" i="15"/>
  <c r="BH362" i="15"/>
  <c r="BH352" i="15"/>
  <c r="BH344" i="15"/>
  <c r="BH340" i="15"/>
  <c r="BH336" i="15"/>
  <c r="BH332" i="15"/>
  <c r="BH328" i="15"/>
  <c r="BH324" i="15"/>
  <c r="BH320" i="15"/>
  <c r="BH316" i="15"/>
  <c r="BH312" i="15"/>
  <c r="BH342" i="15"/>
  <c r="BH345" i="15"/>
  <c r="BH337" i="15"/>
  <c r="BH333" i="15"/>
  <c r="BH329" i="15"/>
  <c r="BH325" i="15"/>
  <c r="BH321" i="15"/>
  <c r="BH317" i="15"/>
  <c r="BH313" i="15"/>
  <c r="BH356" i="15"/>
  <c r="BH348" i="15"/>
  <c r="BH341" i="15"/>
  <c r="BH338" i="15"/>
  <c r="BH334" i="15"/>
  <c r="BH330" i="15"/>
  <c r="BH326" i="15"/>
  <c r="BH322" i="15"/>
  <c r="BH318" i="15"/>
  <c r="BH314" i="15"/>
  <c r="BH310" i="15"/>
  <c r="AX354" i="30"/>
  <c r="AX350" i="30"/>
  <c r="AX346" i="30"/>
  <c r="AX342" i="30"/>
  <c r="AX338" i="30"/>
  <c r="AX334" i="30"/>
  <c r="AX330" i="30"/>
  <c r="AX326" i="30"/>
  <c r="AX322" i="30"/>
  <c r="AX318" i="30"/>
  <c r="AX355" i="30"/>
  <c r="AX351" i="30"/>
  <c r="AX347" i="30"/>
  <c r="AX343" i="30"/>
  <c r="AX339" i="30"/>
  <c r="AX335" i="30"/>
  <c r="AX331" i="30"/>
  <c r="AX327" i="30"/>
  <c r="AX323" i="30"/>
  <c r="AX319" i="30"/>
  <c r="AX315" i="30"/>
  <c r="AX356" i="30"/>
  <c r="AX352" i="30"/>
  <c r="AX348" i="30"/>
  <c r="AX344" i="30"/>
  <c r="AX340" i="30"/>
  <c r="AX336" i="30"/>
  <c r="AX332" i="30"/>
  <c r="AX328" i="30"/>
  <c r="AX324" i="30"/>
  <c r="AX320" i="30"/>
  <c r="AX316" i="30"/>
  <c r="AX312" i="30"/>
  <c r="AX357" i="30"/>
  <c r="AX353" i="30"/>
  <c r="AX349" i="30"/>
  <c r="AX345" i="30"/>
  <c r="AX341" i="30"/>
  <c r="AX337" i="30"/>
  <c r="AX333" i="30"/>
  <c r="AX329" i="30"/>
  <c r="AX325" i="30"/>
  <c r="AX321" i="30"/>
  <c r="AX317" i="30"/>
  <c r="AX313" i="30"/>
  <c r="AX314" i="30"/>
  <c r="E272" i="15"/>
  <c r="E274" i="15"/>
  <c r="AY356" i="33"/>
  <c r="AY352" i="33"/>
  <c r="AY348" i="33"/>
  <c r="AY344" i="33"/>
  <c r="AY340" i="33"/>
  <c r="AY357" i="33"/>
  <c r="AY353" i="33"/>
  <c r="AY349" i="33"/>
  <c r="AY345" i="33"/>
  <c r="AY341" i="33"/>
  <c r="AY337" i="33"/>
  <c r="AY333" i="33"/>
  <c r="AY354" i="33"/>
  <c r="AY350" i="33"/>
  <c r="AY346" i="33"/>
  <c r="AY342" i="33"/>
  <c r="AY338" i="33"/>
  <c r="AY347" i="33"/>
  <c r="AY329" i="33"/>
  <c r="AY325" i="33"/>
  <c r="AY321" i="33"/>
  <c r="AY317" i="33"/>
  <c r="AY313" i="33"/>
  <c r="AY355" i="33"/>
  <c r="AY330" i="33"/>
  <c r="AY326" i="33"/>
  <c r="AY322" i="33"/>
  <c r="AY318" i="33"/>
  <c r="AY314" i="33"/>
  <c r="AY343" i="33"/>
  <c r="AY339" i="33"/>
  <c r="AY336" i="33"/>
  <c r="AY335" i="33"/>
  <c r="AY331" i="33"/>
  <c r="AY327" i="33"/>
  <c r="AY323" i="33"/>
  <c r="AY319" i="33"/>
  <c r="AY315" i="33"/>
  <c r="AY351" i="33"/>
  <c r="AY334" i="33"/>
  <c r="AY332" i="33"/>
  <c r="AY316" i="33"/>
  <c r="AY328" i="33"/>
  <c r="AY324" i="33"/>
  <c r="AY320" i="33"/>
  <c r="AY312" i="33"/>
  <c r="CP354" i="31"/>
  <c r="CP350" i="31"/>
  <c r="CP346" i="31"/>
  <c r="CP342" i="31"/>
  <c r="CP338" i="31"/>
  <c r="CP334" i="31"/>
  <c r="CP330" i="31"/>
  <c r="CP355" i="31"/>
  <c r="CP351" i="31"/>
  <c r="CP347" i="31"/>
  <c r="CP343" i="31"/>
  <c r="CP339" i="31"/>
  <c r="CP335" i="31"/>
  <c r="CP356" i="31"/>
  <c r="CP352" i="31"/>
  <c r="CP348" i="31"/>
  <c r="CP344" i="31"/>
  <c r="CP340" i="31"/>
  <c r="CP336" i="31"/>
  <c r="CP332" i="31"/>
  <c r="CP357" i="31"/>
  <c r="CP353" i="31"/>
  <c r="CP349" i="31"/>
  <c r="CP345" i="31"/>
  <c r="CP341" i="31"/>
  <c r="CP337" i="31"/>
  <c r="CP322" i="31"/>
  <c r="CP318" i="31"/>
  <c r="CP314" i="31"/>
  <c r="CP331" i="31"/>
  <c r="CP333" i="31"/>
  <c r="CP327" i="31"/>
  <c r="CP323" i="31"/>
  <c r="CP319" i="31"/>
  <c r="CP315" i="31"/>
  <c r="CP320" i="31"/>
  <c r="CP316" i="31"/>
  <c r="CP312" i="31"/>
  <c r="CP329" i="31"/>
  <c r="CP326" i="31"/>
  <c r="CP325" i="31"/>
  <c r="CP321" i="31"/>
  <c r="CP317" i="31"/>
  <c r="CP313" i="31"/>
  <c r="CP324" i="31"/>
  <c r="CP328" i="31"/>
  <c r="CF355" i="30"/>
  <c r="CF351" i="30"/>
  <c r="CF347" i="30"/>
  <c r="CF343" i="30"/>
  <c r="CF339" i="30"/>
  <c r="CF335" i="30"/>
  <c r="CF331" i="30"/>
  <c r="CF327" i="30"/>
  <c r="CF323" i="30"/>
  <c r="CF319" i="30"/>
  <c r="CF315" i="30"/>
  <c r="CF356" i="30"/>
  <c r="CF352" i="30"/>
  <c r="CF348" i="30"/>
  <c r="CF344" i="30"/>
  <c r="CF340" i="30"/>
  <c r="CF336" i="30"/>
  <c r="CF332" i="30"/>
  <c r="CF328" i="30"/>
  <c r="CF324" i="30"/>
  <c r="CF320" i="30"/>
  <c r="CF316" i="30"/>
  <c r="CF357" i="30"/>
  <c r="CF353" i="30"/>
  <c r="CF349" i="30"/>
  <c r="CF345" i="30"/>
  <c r="CF341" i="30"/>
  <c r="CF337" i="30"/>
  <c r="CF333" i="30"/>
  <c r="CF329" i="30"/>
  <c r="CF325" i="30"/>
  <c r="CF321" i="30"/>
  <c r="CF317" i="30"/>
  <c r="CF313" i="30"/>
  <c r="CF354" i="30"/>
  <c r="CF350" i="30"/>
  <c r="CF346" i="30"/>
  <c r="CF342" i="30"/>
  <c r="CF338" i="30"/>
  <c r="CF334" i="30"/>
  <c r="CF330" i="30"/>
  <c r="CF326" i="30"/>
  <c r="CF322" i="30"/>
  <c r="CF318" i="30"/>
  <c r="CF314" i="30"/>
  <c r="CF312" i="30"/>
  <c r="AK357" i="15"/>
  <c r="AK353" i="15"/>
  <c r="AK349" i="15"/>
  <c r="AK354" i="15"/>
  <c r="AK350" i="15"/>
  <c r="AK346" i="15"/>
  <c r="AK342" i="15"/>
  <c r="AK361" i="15"/>
  <c r="AK355" i="15"/>
  <c r="AK362" i="15"/>
  <c r="AK356" i="15"/>
  <c r="AK352" i="15"/>
  <c r="AK348" i="15"/>
  <c r="AK339" i="15"/>
  <c r="AK335" i="15"/>
  <c r="AK331" i="15"/>
  <c r="AK327" i="15"/>
  <c r="AK323" i="15"/>
  <c r="AK319" i="15"/>
  <c r="AK315" i="15"/>
  <c r="AK311" i="15"/>
  <c r="AK347" i="15"/>
  <c r="AK343" i="15"/>
  <c r="AK340" i="15"/>
  <c r="AK336" i="15"/>
  <c r="AK332" i="15"/>
  <c r="AK328" i="15"/>
  <c r="AK324" i="15"/>
  <c r="AK320" i="15"/>
  <c r="AK316" i="15"/>
  <c r="AK312" i="15"/>
  <c r="AK341" i="15"/>
  <c r="AK344" i="15"/>
  <c r="AK337" i="15"/>
  <c r="AK333" i="15"/>
  <c r="AK329" i="15"/>
  <c r="AK325" i="15"/>
  <c r="AK321" i="15"/>
  <c r="AK317" i="15"/>
  <c r="AK313" i="15"/>
  <c r="AK345" i="15"/>
  <c r="AK338" i="15"/>
  <c r="AK334" i="15"/>
  <c r="AK330" i="15"/>
  <c r="AK326" i="15"/>
  <c r="AK322" i="15"/>
  <c r="AK318" i="15"/>
  <c r="AK314" i="15"/>
  <c r="AK310" i="15"/>
  <c r="AK351" i="15"/>
  <c r="R354" i="34"/>
  <c r="R352" i="34"/>
  <c r="R357" i="34"/>
  <c r="R356" i="34"/>
  <c r="R349" i="34"/>
  <c r="R347" i="34"/>
  <c r="R350" i="34"/>
  <c r="R353" i="34"/>
  <c r="R344" i="34"/>
  <c r="R345" i="34"/>
  <c r="R348" i="34"/>
  <c r="R342" i="34"/>
  <c r="R346" i="34"/>
  <c r="R341" i="34"/>
  <c r="R340" i="34"/>
  <c r="R336" i="34"/>
  <c r="R343" i="34"/>
  <c r="R355" i="34"/>
  <c r="R338" i="34"/>
  <c r="R334" i="34"/>
  <c r="R351" i="34"/>
  <c r="R330" i="34"/>
  <c r="R326" i="34"/>
  <c r="R337" i="34"/>
  <c r="R339" i="34"/>
  <c r="R328" i="34"/>
  <c r="R335" i="34"/>
  <c r="R331" i="34"/>
  <c r="R325" i="34"/>
  <c r="R332" i="34"/>
  <c r="R333" i="34"/>
  <c r="R327" i="34"/>
  <c r="R329" i="34"/>
  <c r="R323" i="34"/>
  <c r="R320" i="34"/>
  <c r="R319" i="34"/>
  <c r="R322" i="34"/>
  <c r="R321" i="34"/>
  <c r="R324" i="34"/>
  <c r="R315" i="34"/>
  <c r="R317" i="34"/>
  <c r="R316" i="34"/>
  <c r="R312" i="34"/>
  <c r="R318" i="34"/>
  <c r="R314" i="34"/>
  <c r="R313" i="34"/>
  <c r="R354" i="30"/>
  <c r="R350" i="30"/>
  <c r="R346" i="30"/>
  <c r="R342" i="30"/>
  <c r="R338" i="30"/>
  <c r="R334" i="30"/>
  <c r="R330" i="30"/>
  <c r="R326" i="30"/>
  <c r="R322" i="30"/>
  <c r="R318" i="30"/>
  <c r="R355" i="30"/>
  <c r="R351" i="30"/>
  <c r="R347" i="30"/>
  <c r="R343" i="30"/>
  <c r="R339" i="30"/>
  <c r="R335" i="30"/>
  <c r="R331" i="30"/>
  <c r="R327" i="30"/>
  <c r="R323" i="30"/>
  <c r="R319" i="30"/>
  <c r="R315" i="30"/>
  <c r="R356" i="30"/>
  <c r="R352" i="30"/>
  <c r="R348" i="30"/>
  <c r="R344" i="30"/>
  <c r="R340" i="30"/>
  <c r="R336" i="30"/>
  <c r="R332" i="30"/>
  <c r="R328" i="30"/>
  <c r="R324" i="30"/>
  <c r="R320" i="30"/>
  <c r="R316" i="30"/>
  <c r="R312" i="30"/>
  <c r="R357" i="30"/>
  <c r="R353" i="30"/>
  <c r="R349" i="30"/>
  <c r="R345" i="30"/>
  <c r="R341" i="30"/>
  <c r="R337" i="30"/>
  <c r="R333" i="30"/>
  <c r="R329" i="30"/>
  <c r="R325" i="30"/>
  <c r="R321" i="30"/>
  <c r="R317" i="30"/>
  <c r="R313" i="30"/>
  <c r="R314" i="30"/>
  <c r="AA355" i="30"/>
  <c r="AA351" i="30"/>
  <c r="AA356" i="30"/>
  <c r="AA352" i="30"/>
  <c r="AA348" i="30"/>
  <c r="AA344" i="30"/>
  <c r="AA340" i="30"/>
  <c r="AA336" i="30"/>
  <c r="AA332" i="30"/>
  <c r="AA328" i="30"/>
  <c r="AA357" i="30"/>
  <c r="AA353" i="30"/>
  <c r="AA349" i="30"/>
  <c r="AA345" i="30"/>
  <c r="AA341" i="30"/>
  <c r="AA337" i="30"/>
  <c r="AA333" i="30"/>
  <c r="AA329" i="30"/>
  <c r="AA325" i="30"/>
  <c r="AA321" i="30"/>
  <c r="AA317" i="30"/>
  <c r="AA313" i="30"/>
  <c r="AA354" i="30"/>
  <c r="AA350" i="30"/>
  <c r="AA346" i="30"/>
  <c r="AA342" i="30"/>
  <c r="AA338" i="30"/>
  <c r="AA334" i="30"/>
  <c r="AA330" i="30"/>
  <c r="AA326" i="30"/>
  <c r="AA322" i="30"/>
  <c r="AA318" i="30"/>
  <c r="AA314" i="30"/>
  <c r="AA339" i="30"/>
  <c r="AA324" i="30"/>
  <c r="AA323" i="30"/>
  <c r="AA327" i="30"/>
  <c r="AA312" i="30"/>
  <c r="AA347" i="30"/>
  <c r="AA320" i="30"/>
  <c r="AA319" i="30"/>
  <c r="AA335" i="30"/>
  <c r="AA316" i="30"/>
  <c r="AA315" i="30"/>
  <c r="AA343" i="30"/>
  <c r="AA331" i="30"/>
  <c r="CD357" i="32"/>
  <c r="CD353" i="32"/>
  <c r="CD354" i="32"/>
  <c r="CD355" i="32"/>
  <c r="CD350" i="32"/>
  <c r="CD346" i="32"/>
  <c r="CD342" i="32"/>
  <c r="CD338" i="32"/>
  <c r="CD334" i="32"/>
  <c r="CD330" i="32"/>
  <c r="CD347" i="32"/>
  <c r="CD343" i="32"/>
  <c r="CD339" i="32"/>
  <c r="CD335" i="32"/>
  <c r="CD331" i="32"/>
  <c r="CD327" i="32"/>
  <c r="CD351" i="32"/>
  <c r="CD348" i="32"/>
  <c r="CD344" i="32"/>
  <c r="CD340" i="32"/>
  <c r="CD336" i="32"/>
  <c r="CD332" i="32"/>
  <c r="CD356" i="32"/>
  <c r="CD352" i="32"/>
  <c r="CD349" i="32"/>
  <c r="CD345" i="32"/>
  <c r="CD341" i="32"/>
  <c r="CD337" i="32"/>
  <c r="CD333" i="32"/>
  <c r="CD329" i="32"/>
  <c r="CD324" i="32"/>
  <c r="CD318" i="32"/>
  <c r="CD314" i="32"/>
  <c r="CD323" i="32"/>
  <c r="CD319" i="32"/>
  <c r="CD315" i="32"/>
  <c r="CD328" i="32"/>
  <c r="CD326" i="32"/>
  <c r="CD322" i="32"/>
  <c r="CD320" i="32"/>
  <c r="CD316" i="32"/>
  <c r="CD312" i="32"/>
  <c r="CD325" i="32"/>
  <c r="CD321" i="32"/>
  <c r="CD317" i="32"/>
  <c r="CD313" i="32"/>
  <c r="E248" i="30"/>
  <c r="F248" i="30"/>
  <c r="I250" i="30"/>
  <c r="E252" i="30" s="1"/>
  <c r="CG357" i="33"/>
  <c r="CG353" i="33"/>
  <c r="CG349" i="33"/>
  <c r="CG345" i="33"/>
  <c r="CG341" i="33"/>
  <c r="CG354" i="33"/>
  <c r="CG350" i="33"/>
  <c r="CG346" i="33"/>
  <c r="CG342" i="33"/>
  <c r="CG338" i="33"/>
  <c r="CG334" i="33"/>
  <c r="CG355" i="33"/>
  <c r="CG351" i="33"/>
  <c r="CG347" i="33"/>
  <c r="CG343" i="33"/>
  <c r="CG339" i="33"/>
  <c r="CG348" i="33"/>
  <c r="CG330" i="33"/>
  <c r="CG326" i="33"/>
  <c r="CG322" i="33"/>
  <c r="CG318" i="33"/>
  <c r="CG314" i="33"/>
  <c r="CG356" i="33"/>
  <c r="CG344" i="33"/>
  <c r="CG331" i="33"/>
  <c r="CG327" i="33"/>
  <c r="CG323" i="33"/>
  <c r="CG319" i="33"/>
  <c r="CG315" i="33"/>
  <c r="CG340" i="33"/>
  <c r="CG333" i="33"/>
  <c r="CG352" i="33"/>
  <c r="CG337" i="33"/>
  <c r="CG332" i="33"/>
  <c r="CG328" i="33"/>
  <c r="CG324" i="33"/>
  <c r="CG320" i="33"/>
  <c r="CG316" i="33"/>
  <c r="CG313" i="33"/>
  <c r="CG336" i="33"/>
  <c r="CG335" i="33"/>
  <c r="CG329" i="33"/>
  <c r="CG325" i="33"/>
  <c r="CG312" i="33"/>
  <c r="CG321" i="33"/>
  <c r="CG317" i="33"/>
  <c r="K355" i="34"/>
  <c r="K356" i="34"/>
  <c r="K357" i="34"/>
  <c r="K352" i="34"/>
  <c r="K354" i="34"/>
  <c r="K353" i="34"/>
  <c r="K350" i="34"/>
  <c r="K351" i="34"/>
  <c r="K346" i="34"/>
  <c r="K348" i="34"/>
  <c r="K345" i="34"/>
  <c r="K344" i="34"/>
  <c r="K347" i="34"/>
  <c r="K342" i="34"/>
  <c r="K340" i="34"/>
  <c r="K336" i="34"/>
  <c r="K332" i="34"/>
  <c r="K349" i="34"/>
  <c r="K338" i="34"/>
  <c r="K334" i="34"/>
  <c r="K343" i="34"/>
  <c r="K335" i="34"/>
  <c r="K337" i="34"/>
  <c r="K339" i="34"/>
  <c r="K326" i="34"/>
  <c r="K331" i="34"/>
  <c r="K328" i="34"/>
  <c r="K324" i="34"/>
  <c r="K333" i="34"/>
  <c r="K341" i="34"/>
  <c r="K327" i="34"/>
  <c r="K323" i="34"/>
  <c r="K321" i="34"/>
  <c r="K330" i="34"/>
  <c r="K322" i="34"/>
  <c r="K319" i="34"/>
  <c r="K329" i="34"/>
  <c r="K325" i="34"/>
  <c r="K318" i="34"/>
  <c r="K315" i="34"/>
  <c r="K316" i="34"/>
  <c r="K312" i="34"/>
  <c r="K320" i="34"/>
  <c r="K313" i="34"/>
  <c r="K314" i="34"/>
  <c r="K317" i="34"/>
  <c r="AI354" i="32"/>
  <c r="AI355" i="32"/>
  <c r="AI356" i="32"/>
  <c r="AI352" i="32"/>
  <c r="AI351" i="32"/>
  <c r="AI347" i="32"/>
  <c r="AI343" i="32"/>
  <c r="AI339" i="32"/>
  <c r="AI335" i="32"/>
  <c r="AI331" i="32"/>
  <c r="AI357" i="32"/>
  <c r="AI348" i="32"/>
  <c r="AI344" i="32"/>
  <c r="AI340" i="32"/>
  <c r="AI336" i="32"/>
  <c r="AI332" i="32"/>
  <c r="AI328" i="32"/>
  <c r="AI324" i="32"/>
  <c r="AI353" i="32"/>
  <c r="AI349" i="32"/>
  <c r="AI345" i="32"/>
  <c r="AI341" i="32"/>
  <c r="AI337" i="32"/>
  <c r="AI333" i="32"/>
  <c r="AI329" i="32"/>
  <c r="AI338" i="32"/>
  <c r="AI322" i="32"/>
  <c r="AI318" i="32"/>
  <c r="AI314" i="32"/>
  <c r="AI346" i="32"/>
  <c r="AI319" i="32"/>
  <c r="AI315" i="32"/>
  <c r="AI334" i="32"/>
  <c r="AI327" i="32"/>
  <c r="AI323" i="32"/>
  <c r="AI320" i="32"/>
  <c r="AI316" i="32"/>
  <c r="AI312" i="32"/>
  <c r="AI342" i="32"/>
  <c r="AI326" i="32"/>
  <c r="AI330" i="32"/>
  <c r="AI321" i="32"/>
  <c r="AI317" i="32"/>
  <c r="AI313" i="32"/>
  <c r="AI350" i="32"/>
  <c r="AI325" i="32"/>
  <c r="BN357" i="32"/>
  <c r="BN353" i="32"/>
  <c r="BN354" i="32"/>
  <c r="BN355" i="32"/>
  <c r="BN351" i="32"/>
  <c r="BN350" i="32"/>
  <c r="BN346" i="32"/>
  <c r="BN342" i="32"/>
  <c r="BN338" i="32"/>
  <c r="BN334" i="32"/>
  <c r="BN330" i="32"/>
  <c r="BN356" i="32"/>
  <c r="BN352" i="32"/>
  <c r="BN347" i="32"/>
  <c r="BN343" i="32"/>
  <c r="BN339" i="32"/>
  <c r="BN335" i="32"/>
  <c r="BN331" i="32"/>
  <c r="BN327" i="32"/>
  <c r="BN348" i="32"/>
  <c r="BN344" i="32"/>
  <c r="BN340" i="32"/>
  <c r="BN336" i="32"/>
  <c r="BN332" i="32"/>
  <c r="BN349" i="32"/>
  <c r="BN345" i="32"/>
  <c r="BN341" i="32"/>
  <c r="BN337" i="32"/>
  <c r="BN333" i="32"/>
  <c r="BN329" i="32"/>
  <c r="BN323" i="32"/>
  <c r="BN318" i="32"/>
  <c r="BN314" i="32"/>
  <c r="BN326" i="32"/>
  <c r="BN328" i="32"/>
  <c r="BN322" i="32"/>
  <c r="BN319" i="32"/>
  <c r="BN315" i="32"/>
  <c r="BN325" i="32"/>
  <c r="BN320" i="32"/>
  <c r="BN316" i="32"/>
  <c r="BN312" i="32"/>
  <c r="BN324" i="32"/>
  <c r="BN313" i="32"/>
  <c r="BN321" i="32"/>
  <c r="BN317" i="32"/>
  <c r="AF361" i="15"/>
  <c r="AF355" i="15"/>
  <c r="AF351" i="15"/>
  <c r="AF347" i="15"/>
  <c r="AF362" i="15"/>
  <c r="AF356" i="15"/>
  <c r="AF352" i="15"/>
  <c r="AF348" i="15"/>
  <c r="AF344" i="15"/>
  <c r="AF357" i="15"/>
  <c r="AF353" i="15"/>
  <c r="AF349" i="15"/>
  <c r="AF354" i="15"/>
  <c r="AF350" i="15"/>
  <c r="AF345" i="15"/>
  <c r="AF337" i="15"/>
  <c r="AF333" i="15"/>
  <c r="AF329" i="15"/>
  <c r="AF325" i="15"/>
  <c r="AF321" i="15"/>
  <c r="AF317" i="15"/>
  <c r="AF313" i="15"/>
  <c r="AF346" i="15"/>
  <c r="AF338" i="15"/>
  <c r="AF334" i="15"/>
  <c r="AF330" i="15"/>
  <c r="AF326" i="15"/>
  <c r="AF322" i="15"/>
  <c r="AF318" i="15"/>
  <c r="AF314" i="15"/>
  <c r="AF310" i="15"/>
  <c r="AF342" i="15"/>
  <c r="AF339" i="15"/>
  <c r="AF335" i="15"/>
  <c r="AF331" i="15"/>
  <c r="AF327" i="15"/>
  <c r="AF323" i="15"/>
  <c r="AF319" i="15"/>
  <c r="AF315" i="15"/>
  <c r="AF311" i="15"/>
  <c r="AF343" i="15"/>
  <c r="AF341" i="15"/>
  <c r="AF340" i="15"/>
  <c r="AF336" i="15"/>
  <c r="AF332" i="15"/>
  <c r="AF328" i="15"/>
  <c r="AF324" i="15"/>
  <c r="AF320" i="15"/>
  <c r="AF316" i="15"/>
  <c r="AF312" i="15"/>
  <c r="AD357" i="34"/>
  <c r="AD356" i="34"/>
  <c r="AD350" i="34"/>
  <c r="AD355" i="34"/>
  <c r="AD352" i="34"/>
  <c r="AD347" i="34"/>
  <c r="AD354" i="34"/>
  <c r="AD351" i="34"/>
  <c r="AD349" i="34"/>
  <c r="AD353" i="34"/>
  <c r="AD348" i="34"/>
  <c r="AD346" i="34"/>
  <c r="AD342" i="34"/>
  <c r="AD344" i="34"/>
  <c r="AD343" i="34"/>
  <c r="AD338" i="34"/>
  <c r="AD334" i="34"/>
  <c r="AD345" i="34"/>
  <c r="AD340" i="34"/>
  <c r="AD336" i="34"/>
  <c r="AD332" i="34"/>
  <c r="AD337" i="34"/>
  <c r="AD339" i="34"/>
  <c r="AD328" i="34"/>
  <c r="AD333" i="34"/>
  <c r="AD335" i="34"/>
  <c r="AD330" i="34"/>
  <c r="AD326" i="34"/>
  <c r="AD341" i="34"/>
  <c r="AD327" i="34"/>
  <c r="AD325" i="34"/>
  <c r="AD329" i="34"/>
  <c r="AD323" i="34"/>
  <c r="AD331" i="34"/>
  <c r="AD324" i="34"/>
  <c r="AD317" i="34"/>
  <c r="AD318" i="34"/>
  <c r="AD322" i="34"/>
  <c r="AD321" i="34"/>
  <c r="AD320" i="34"/>
  <c r="AD313" i="34"/>
  <c r="AD314" i="34"/>
  <c r="AD316" i="34"/>
  <c r="AD315" i="34"/>
  <c r="AD319" i="34"/>
  <c r="AD312" i="34"/>
  <c r="BS354" i="15"/>
  <c r="BS350" i="15"/>
  <c r="BS361" i="15"/>
  <c r="BS355" i="15"/>
  <c r="BS351" i="15"/>
  <c r="BS347" i="15"/>
  <c r="BS343" i="15"/>
  <c r="BS362" i="15"/>
  <c r="BS356" i="15"/>
  <c r="BS357" i="15"/>
  <c r="BS353" i="15"/>
  <c r="BS349" i="15"/>
  <c r="BS340" i="15"/>
  <c r="BS336" i="15"/>
  <c r="BS332" i="15"/>
  <c r="BS328" i="15"/>
  <c r="BS324" i="15"/>
  <c r="BS320" i="15"/>
  <c r="BS316" i="15"/>
  <c r="BS312" i="15"/>
  <c r="BS348" i="15"/>
  <c r="BS346" i="15"/>
  <c r="BS344" i="15"/>
  <c r="BS337" i="15"/>
  <c r="BS333" i="15"/>
  <c r="BS329" i="15"/>
  <c r="BS325" i="15"/>
  <c r="BS321" i="15"/>
  <c r="BS317" i="15"/>
  <c r="BS313" i="15"/>
  <c r="BS342" i="15"/>
  <c r="BS345" i="15"/>
  <c r="BS338" i="15"/>
  <c r="BS334" i="15"/>
  <c r="BS330" i="15"/>
  <c r="BS326" i="15"/>
  <c r="BS322" i="15"/>
  <c r="BS318" i="15"/>
  <c r="BS314" i="15"/>
  <c r="BS310" i="15"/>
  <c r="BS341" i="15"/>
  <c r="BS339" i="15"/>
  <c r="BS335" i="15"/>
  <c r="BS331" i="15"/>
  <c r="BS327" i="15"/>
  <c r="BS323" i="15"/>
  <c r="BS319" i="15"/>
  <c r="BS315" i="15"/>
  <c r="BS311" i="15"/>
  <c r="BS352" i="15"/>
  <c r="CH354" i="31"/>
  <c r="CH350" i="31"/>
  <c r="CH346" i="31"/>
  <c r="CH342" i="31"/>
  <c r="CH338" i="31"/>
  <c r="CH334" i="31"/>
  <c r="CH330" i="31"/>
  <c r="CH355" i="31"/>
  <c r="CH351" i="31"/>
  <c r="CH347" i="31"/>
  <c r="CH343" i="31"/>
  <c r="CH339" i="31"/>
  <c r="CH335" i="31"/>
  <c r="CH356" i="31"/>
  <c r="CH352" i="31"/>
  <c r="CH348" i="31"/>
  <c r="CH344" i="31"/>
  <c r="CH340" i="31"/>
  <c r="CH336" i="31"/>
  <c r="CH332" i="31"/>
  <c r="CH357" i="31"/>
  <c r="CH353" i="31"/>
  <c r="CH349" i="31"/>
  <c r="CH345" i="31"/>
  <c r="CH341" i="31"/>
  <c r="CH337" i="31"/>
  <c r="CH322" i="31"/>
  <c r="CH318" i="31"/>
  <c r="CH314" i="31"/>
  <c r="CH329" i="31"/>
  <c r="CH326" i="31"/>
  <c r="CH323" i="31"/>
  <c r="CH319" i="31"/>
  <c r="CH315" i="31"/>
  <c r="CH333" i="31"/>
  <c r="CH331" i="31"/>
  <c r="CH328" i="31"/>
  <c r="CH325" i="31"/>
  <c r="CH320" i="31"/>
  <c r="CH316" i="31"/>
  <c r="CH312" i="31"/>
  <c r="CH324" i="31"/>
  <c r="CH321" i="31"/>
  <c r="CH317" i="31"/>
  <c r="CH313" i="31"/>
  <c r="CH327" i="31"/>
  <c r="AL357" i="33"/>
  <c r="AL353" i="33"/>
  <c r="AL349" i="33"/>
  <c r="AL345" i="33"/>
  <c r="AL354" i="33"/>
  <c r="AL350" i="33"/>
  <c r="AL346" i="33"/>
  <c r="AL342" i="33"/>
  <c r="AL355" i="33"/>
  <c r="AL351" i="33"/>
  <c r="AL347" i="33"/>
  <c r="AL343" i="33"/>
  <c r="AL356" i="33"/>
  <c r="AL352" i="33"/>
  <c r="AL348" i="33"/>
  <c r="AL344" i="33"/>
  <c r="AL340" i="33"/>
  <c r="AL336" i="33"/>
  <c r="AL341" i="33"/>
  <c r="AL335" i="33"/>
  <c r="AL330" i="33"/>
  <c r="AL326" i="33"/>
  <c r="AL322" i="33"/>
  <c r="AL318" i="33"/>
  <c r="AL337" i="33"/>
  <c r="AL331" i="33"/>
  <c r="AL327" i="33"/>
  <c r="AL323" i="33"/>
  <c r="AL319" i="33"/>
  <c r="AL334" i="33"/>
  <c r="AL339" i="33"/>
  <c r="AL338" i="33"/>
  <c r="AL332" i="33"/>
  <c r="AL333" i="33"/>
  <c r="AL329" i="33"/>
  <c r="AL325" i="33"/>
  <c r="AL321" i="33"/>
  <c r="AL317" i="33"/>
  <c r="AL328" i="33"/>
  <c r="AL312" i="33"/>
  <c r="AL324" i="33"/>
  <c r="AL314" i="33"/>
  <c r="AL320" i="33"/>
  <c r="AL316" i="33"/>
  <c r="AL315" i="33"/>
  <c r="AL313" i="33"/>
  <c r="I356" i="31"/>
  <c r="I352" i="31"/>
  <c r="I348" i="31"/>
  <c r="I344" i="31"/>
  <c r="I340" i="31"/>
  <c r="I336" i="31"/>
  <c r="I332" i="31"/>
  <c r="I328" i="31"/>
  <c r="I357" i="31"/>
  <c r="I353" i="31"/>
  <c r="I349" i="31"/>
  <c r="I345" i="31"/>
  <c r="I341" i="31"/>
  <c r="I337" i="31"/>
  <c r="I333" i="31"/>
  <c r="I329" i="31"/>
  <c r="I325" i="31"/>
  <c r="I355" i="31"/>
  <c r="I351" i="31"/>
  <c r="I347" i="31"/>
  <c r="I343" i="31"/>
  <c r="I339" i="31"/>
  <c r="I335" i="31"/>
  <c r="I331" i="31"/>
  <c r="I327" i="31"/>
  <c r="I354" i="31"/>
  <c r="I342" i="31"/>
  <c r="I320" i="31"/>
  <c r="I316" i="31"/>
  <c r="I312" i="31"/>
  <c r="I324" i="31"/>
  <c r="I350" i="31"/>
  <c r="I321" i="31"/>
  <c r="I317" i="31"/>
  <c r="I313" i="31"/>
  <c r="I338" i="31"/>
  <c r="I326" i="31"/>
  <c r="I322" i="31"/>
  <c r="I318" i="31"/>
  <c r="I314" i="31"/>
  <c r="I346" i="31"/>
  <c r="I334" i="31"/>
  <c r="I330" i="31"/>
  <c r="I319" i="31"/>
  <c r="I315" i="31"/>
  <c r="I323" i="31"/>
  <c r="AT357" i="33"/>
  <c r="AT353" i="33"/>
  <c r="AT349" i="33"/>
  <c r="AT345" i="33"/>
  <c r="AT341" i="33"/>
  <c r="AT354" i="33"/>
  <c r="AT350" i="33"/>
  <c r="AT346" i="33"/>
  <c r="AT342" i="33"/>
  <c r="AT355" i="33"/>
  <c r="AT351" i="33"/>
  <c r="AT347" i="33"/>
  <c r="AT343" i="33"/>
  <c r="AT356" i="33"/>
  <c r="AT352" i="33"/>
  <c r="AT348" i="33"/>
  <c r="AT344" i="33"/>
  <c r="AT340" i="33"/>
  <c r="AT336" i="33"/>
  <c r="AT339" i="33"/>
  <c r="AT338" i="33"/>
  <c r="AT330" i="33"/>
  <c r="AT326" i="33"/>
  <c r="AT322" i="33"/>
  <c r="AT318" i="33"/>
  <c r="AT335" i="33"/>
  <c r="AT331" i="33"/>
  <c r="AT327" i="33"/>
  <c r="AT323" i="33"/>
  <c r="AT319" i="33"/>
  <c r="AT334" i="33"/>
  <c r="AT332" i="33"/>
  <c r="AT337" i="33"/>
  <c r="AT333" i="33"/>
  <c r="AT329" i="33"/>
  <c r="AT325" i="33"/>
  <c r="AT321" i="33"/>
  <c r="AT317" i="33"/>
  <c r="AT313" i="33"/>
  <c r="AT320" i="33"/>
  <c r="AT312" i="33"/>
  <c r="AT314" i="33"/>
  <c r="AT328" i="33"/>
  <c r="AT316" i="33"/>
  <c r="AT315" i="33"/>
  <c r="AT324" i="33"/>
  <c r="BY357" i="33"/>
  <c r="BY353" i="33"/>
  <c r="BY349" i="33"/>
  <c r="BY345" i="33"/>
  <c r="BY341" i="33"/>
  <c r="BY354" i="33"/>
  <c r="BY350" i="33"/>
  <c r="BY346" i="33"/>
  <c r="BY342" i="33"/>
  <c r="BY338" i="33"/>
  <c r="BY334" i="33"/>
  <c r="BY355" i="33"/>
  <c r="BY351" i="33"/>
  <c r="BY347" i="33"/>
  <c r="BY343" i="33"/>
  <c r="BY339" i="33"/>
  <c r="BY348" i="33"/>
  <c r="BY330" i="33"/>
  <c r="BY326" i="33"/>
  <c r="BY322" i="33"/>
  <c r="BY318" i="33"/>
  <c r="BY314" i="33"/>
  <c r="BY337" i="33"/>
  <c r="BY356" i="33"/>
  <c r="BY333" i="33"/>
  <c r="BY331" i="33"/>
  <c r="BY327" i="33"/>
  <c r="BY323" i="33"/>
  <c r="BY319" i="33"/>
  <c r="BY315" i="33"/>
  <c r="BY344" i="33"/>
  <c r="BY336" i="33"/>
  <c r="BY332" i="33"/>
  <c r="BY328" i="33"/>
  <c r="BY324" i="33"/>
  <c r="BY320" i="33"/>
  <c r="BY316" i="33"/>
  <c r="BY352" i="33"/>
  <c r="BY340" i="33"/>
  <c r="BY335" i="33"/>
  <c r="BY321" i="33"/>
  <c r="BY317" i="33"/>
  <c r="BY312" i="33"/>
  <c r="BY313" i="33"/>
  <c r="BY329" i="33"/>
  <c r="BY325" i="33"/>
  <c r="Y355" i="33"/>
  <c r="Y351" i="33"/>
  <c r="Y347" i="33"/>
  <c r="Y343" i="33"/>
  <c r="Y339" i="33"/>
  <c r="Y356" i="33"/>
  <c r="Y352" i="33"/>
  <c r="Y348" i="33"/>
  <c r="Y344" i="33"/>
  <c r="Y340" i="33"/>
  <c r="Y336" i="33"/>
  <c r="Y357" i="33"/>
  <c r="Y353" i="33"/>
  <c r="Y349" i="33"/>
  <c r="Y345" i="33"/>
  <c r="Y341" i="33"/>
  <c r="Y337" i="33"/>
  <c r="Y346" i="33"/>
  <c r="Y332" i="33"/>
  <c r="Y328" i="33"/>
  <c r="Y324" i="33"/>
  <c r="Y320" i="33"/>
  <c r="Y316" i="33"/>
  <c r="Y312" i="33"/>
  <c r="Y338" i="33"/>
  <c r="Y354" i="33"/>
  <c r="Y333" i="33"/>
  <c r="Y329" i="33"/>
  <c r="Y325" i="33"/>
  <c r="Y321" i="33"/>
  <c r="Y317" i="33"/>
  <c r="Y313" i="33"/>
  <c r="Y342" i="33"/>
  <c r="Y335" i="33"/>
  <c r="Y330" i="33"/>
  <c r="Y326" i="33"/>
  <c r="Y322" i="33"/>
  <c r="Y318" i="33"/>
  <c r="Y314" i="33"/>
  <c r="Y350" i="33"/>
  <c r="Y334" i="33"/>
  <c r="Y315" i="33"/>
  <c r="Y331" i="33"/>
  <c r="Y327" i="33"/>
  <c r="Y323" i="33"/>
  <c r="Y319" i="33"/>
  <c r="AM357" i="30"/>
  <c r="AM353" i="30"/>
  <c r="AM354" i="30"/>
  <c r="AM350" i="30"/>
  <c r="AM346" i="30"/>
  <c r="AM342" i="30"/>
  <c r="AM338" i="30"/>
  <c r="AM334" i="30"/>
  <c r="AM330" i="30"/>
  <c r="AM326" i="30"/>
  <c r="AM355" i="30"/>
  <c r="AM351" i="30"/>
  <c r="AM347" i="30"/>
  <c r="AM343" i="30"/>
  <c r="AM339" i="30"/>
  <c r="AM335" i="30"/>
  <c r="AM331" i="30"/>
  <c r="AM327" i="30"/>
  <c r="AM323" i="30"/>
  <c r="AM319" i="30"/>
  <c r="AM315" i="30"/>
  <c r="AM356" i="30"/>
  <c r="AM352" i="30"/>
  <c r="AM348" i="30"/>
  <c r="AM344" i="30"/>
  <c r="AM340" i="30"/>
  <c r="AM336" i="30"/>
  <c r="AM332" i="30"/>
  <c r="AM328" i="30"/>
  <c r="AM324" i="30"/>
  <c r="AM320" i="30"/>
  <c r="AM316" i="30"/>
  <c r="AM349" i="30"/>
  <c r="AM312" i="30"/>
  <c r="AM337" i="30"/>
  <c r="AM318" i="30"/>
  <c r="AM317" i="30"/>
  <c r="AM313" i="30"/>
  <c r="AM325" i="30"/>
  <c r="AM314" i="30"/>
  <c r="AM345" i="30"/>
  <c r="AM333" i="30"/>
  <c r="AM341" i="30"/>
  <c r="AM329" i="30"/>
  <c r="AM322" i="30"/>
  <c r="AM321" i="30"/>
  <c r="AM354" i="33"/>
  <c r="AM350" i="33"/>
  <c r="AM346" i="33"/>
  <c r="AM342" i="33"/>
  <c r="AM338" i="33"/>
  <c r="AM355" i="33"/>
  <c r="AM351" i="33"/>
  <c r="AM347" i="33"/>
  <c r="AM343" i="33"/>
  <c r="AM339" i="33"/>
  <c r="AM335" i="33"/>
  <c r="AM356" i="33"/>
  <c r="AM352" i="33"/>
  <c r="AM348" i="33"/>
  <c r="AM344" i="33"/>
  <c r="AM340" i="33"/>
  <c r="AM336" i="33"/>
  <c r="AM349" i="33"/>
  <c r="AM337" i="33"/>
  <c r="AM331" i="33"/>
  <c r="AM327" i="33"/>
  <c r="AM323" i="33"/>
  <c r="AM319" i="33"/>
  <c r="AM315" i="33"/>
  <c r="AM334" i="33"/>
  <c r="AM357" i="33"/>
  <c r="AM332" i="33"/>
  <c r="AM328" i="33"/>
  <c r="AM324" i="33"/>
  <c r="AM320" i="33"/>
  <c r="AM316" i="33"/>
  <c r="AM312" i="33"/>
  <c r="AM345" i="33"/>
  <c r="AM333" i="33"/>
  <c r="AM329" i="33"/>
  <c r="AM325" i="33"/>
  <c r="AM321" i="33"/>
  <c r="AM317" i="33"/>
  <c r="AM353" i="33"/>
  <c r="AM326" i="33"/>
  <c r="AM314" i="33"/>
  <c r="AM322" i="33"/>
  <c r="AM313" i="33"/>
  <c r="AM318" i="33"/>
  <c r="AM341" i="33"/>
  <c r="AM330" i="33"/>
  <c r="BA355" i="32"/>
  <c r="BA356" i="32"/>
  <c r="BA357" i="32"/>
  <c r="BA353" i="32"/>
  <c r="BA348" i="32"/>
  <c r="BA344" i="32"/>
  <c r="BA340" i="32"/>
  <c r="BA336" i="32"/>
  <c r="BA332" i="32"/>
  <c r="BA354" i="32"/>
  <c r="BA351" i="32"/>
  <c r="BA352" i="32"/>
  <c r="BA349" i="32"/>
  <c r="BA345" i="32"/>
  <c r="BA341" i="32"/>
  <c r="BA337" i="32"/>
  <c r="BA333" i="32"/>
  <c r="BA329" i="32"/>
  <c r="BA325" i="32"/>
  <c r="BA350" i="32"/>
  <c r="BA346" i="32"/>
  <c r="BA342" i="32"/>
  <c r="BA338" i="32"/>
  <c r="BA334" i="32"/>
  <c r="BA330" i="32"/>
  <c r="BA319" i="32"/>
  <c r="BA315" i="32"/>
  <c r="BA339" i="32"/>
  <c r="BA328" i="32"/>
  <c r="BA327" i="32"/>
  <c r="BA324" i="32"/>
  <c r="BA320" i="32"/>
  <c r="BA316" i="32"/>
  <c r="BA312" i="32"/>
  <c r="BA347" i="32"/>
  <c r="BA335" i="32"/>
  <c r="BA323" i="32"/>
  <c r="BA321" i="32"/>
  <c r="BA317" i="32"/>
  <c r="BA313" i="32"/>
  <c r="BA326" i="32"/>
  <c r="BA343" i="32"/>
  <c r="BA322" i="32"/>
  <c r="BA318" i="32"/>
  <c r="BA314" i="32"/>
  <c r="BA331" i="32"/>
  <c r="AF357" i="30"/>
  <c r="AF353" i="30"/>
  <c r="AF349" i="30"/>
  <c r="AF345" i="30"/>
  <c r="AF341" i="30"/>
  <c r="AF337" i="30"/>
  <c r="AF333" i="30"/>
  <c r="AF329" i="30"/>
  <c r="AF325" i="30"/>
  <c r="AF321" i="30"/>
  <c r="AF317" i="30"/>
  <c r="AF354" i="30"/>
  <c r="AF350" i="30"/>
  <c r="AF346" i="30"/>
  <c r="AF342" i="30"/>
  <c r="AF338" i="30"/>
  <c r="AF334" i="30"/>
  <c r="AF330" i="30"/>
  <c r="AF326" i="30"/>
  <c r="AF322" i="30"/>
  <c r="AF318" i="30"/>
  <c r="AF314" i="30"/>
  <c r="AF355" i="30"/>
  <c r="AF351" i="30"/>
  <c r="AF347" i="30"/>
  <c r="AF343" i="30"/>
  <c r="AF339" i="30"/>
  <c r="AF335" i="30"/>
  <c r="AF331" i="30"/>
  <c r="AF327" i="30"/>
  <c r="AF323" i="30"/>
  <c r="AF319" i="30"/>
  <c r="AF315" i="30"/>
  <c r="AF356" i="30"/>
  <c r="AF352" i="30"/>
  <c r="AF348" i="30"/>
  <c r="AF344" i="30"/>
  <c r="AF340" i="30"/>
  <c r="AF336" i="30"/>
  <c r="AF332" i="30"/>
  <c r="AF328" i="30"/>
  <c r="AF324" i="30"/>
  <c r="AF320" i="30"/>
  <c r="AF316" i="30"/>
  <c r="AF313" i="30"/>
  <c r="AF312" i="30"/>
  <c r="BA354" i="31"/>
  <c r="BA350" i="31"/>
  <c r="BA346" i="31"/>
  <c r="BA342" i="31"/>
  <c r="BA338" i="31"/>
  <c r="BA334" i="31"/>
  <c r="BA330" i="31"/>
  <c r="BA326" i="31"/>
  <c r="BA355" i="31"/>
  <c r="BA351" i="31"/>
  <c r="BA347" i="31"/>
  <c r="BA343" i="31"/>
  <c r="BA339" i="31"/>
  <c r="BA335" i="31"/>
  <c r="BA331" i="31"/>
  <c r="BA327" i="31"/>
  <c r="BA357" i="31"/>
  <c r="BA353" i="31"/>
  <c r="BA349" i="31"/>
  <c r="BA345" i="31"/>
  <c r="BA341" i="31"/>
  <c r="BA337" i="31"/>
  <c r="BA333" i="31"/>
  <c r="BA329" i="31"/>
  <c r="BA336" i="31"/>
  <c r="BA356" i="31"/>
  <c r="BA328" i="31"/>
  <c r="BA325" i="31"/>
  <c r="BA322" i="31"/>
  <c r="BA318" i="31"/>
  <c r="BA314" i="31"/>
  <c r="BA344" i="31"/>
  <c r="BA324" i="31"/>
  <c r="BA323" i="31"/>
  <c r="BA319" i="31"/>
  <c r="BA315" i="31"/>
  <c r="BA352" i="31"/>
  <c r="BA340" i="31"/>
  <c r="BA332" i="31"/>
  <c r="BA320" i="31"/>
  <c r="BA316" i="31"/>
  <c r="BA312" i="31"/>
  <c r="BA348" i="31"/>
  <c r="BA313" i="31"/>
  <c r="BA321" i="31"/>
  <c r="BA317" i="31"/>
  <c r="BB357" i="33"/>
  <c r="BB353" i="33"/>
  <c r="BB349" i="33"/>
  <c r="BB345" i="33"/>
  <c r="BB341" i="33"/>
  <c r="BB354" i="33"/>
  <c r="BB350" i="33"/>
  <c r="BB346" i="33"/>
  <c r="BB342" i="33"/>
  <c r="BB355" i="33"/>
  <c r="BB351" i="33"/>
  <c r="BB347" i="33"/>
  <c r="BB343" i="33"/>
  <c r="BB356" i="33"/>
  <c r="BB352" i="33"/>
  <c r="BB348" i="33"/>
  <c r="BB344" i="33"/>
  <c r="BB340" i="33"/>
  <c r="BB336" i="33"/>
  <c r="BB337" i="33"/>
  <c r="BB330" i="33"/>
  <c r="BB326" i="33"/>
  <c r="BB322" i="33"/>
  <c r="BB318" i="33"/>
  <c r="BB335" i="33"/>
  <c r="BB331" i="33"/>
  <c r="BB327" i="33"/>
  <c r="BB323" i="33"/>
  <c r="BB319" i="33"/>
  <c r="BB339" i="33"/>
  <c r="BB338" i="33"/>
  <c r="BB332" i="33"/>
  <c r="BB334" i="33"/>
  <c r="BB329" i="33"/>
  <c r="BB325" i="33"/>
  <c r="BB321" i="33"/>
  <c r="BB317" i="33"/>
  <c r="BB313" i="33"/>
  <c r="BB314" i="33"/>
  <c r="BB316" i="33"/>
  <c r="BB315" i="33"/>
  <c r="BB328" i="33"/>
  <c r="BB312" i="33"/>
  <c r="BB324" i="33"/>
  <c r="BB333" i="33"/>
  <c r="BB320" i="33"/>
  <c r="CL356" i="31"/>
  <c r="CL352" i="31"/>
  <c r="CL348" i="31"/>
  <c r="CL344" i="31"/>
  <c r="CL340" i="31"/>
  <c r="CL336" i="31"/>
  <c r="CL332" i="31"/>
  <c r="CL357" i="31"/>
  <c r="CL353" i="31"/>
  <c r="CL349" i="31"/>
  <c r="CL345" i="31"/>
  <c r="CL341" i="31"/>
  <c r="CL337" i="31"/>
  <c r="CL333" i="31"/>
  <c r="CL354" i="31"/>
  <c r="CL350" i="31"/>
  <c r="CL346" i="31"/>
  <c r="CL342" i="31"/>
  <c r="CL338" i="31"/>
  <c r="CL334" i="31"/>
  <c r="CL330" i="31"/>
  <c r="CL355" i="31"/>
  <c r="CL351" i="31"/>
  <c r="CL347" i="31"/>
  <c r="CL343" i="31"/>
  <c r="CL339" i="31"/>
  <c r="CL335" i="31"/>
  <c r="CL320" i="31"/>
  <c r="CL316" i="31"/>
  <c r="CL312" i="31"/>
  <c r="CL325" i="31"/>
  <c r="CL328" i="31"/>
  <c r="CL321" i="31"/>
  <c r="CL317" i="31"/>
  <c r="CL313" i="31"/>
  <c r="CL331" i="31"/>
  <c r="CL324" i="31"/>
  <c r="CL322" i="31"/>
  <c r="CL318" i="31"/>
  <c r="CL314" i="31"/>
  <c r="CL327" i="31"/>
  <c r="CL323" i="31"/>
  <c r="CL319" i="31"/>
  <c r="CL315" i="31"/>
  <c r="CL329" i="31"/>
  <c r="CL326" i="31"/>
  <c r="AN356" i="32"/>
  <c r="AN352" i="32"/>
  <c r="AN357" i="32"/>
  <c r="AN353" i="32"/>
  <c r="AN355" i="32"/>
  <c r="AN354" i="32"/>
  <c r="AN349" i="32"/>
  <c r="AN345" i="32"/>
  <c r="AN341" i="32"/>
  <c r="AN337" i="32"/>
  <c r="AN333" i="32"/>
  <c r="AN329" i="32"/>
  <c r="AN350" i="32"/>
  <c r="AN346" i="32"/>
  <c r="AN342" i="32"/>
  <c r="AN338" i="32"/>
  <c r="AN334" i="32"/>
  <c r="AN330" i="32"/>
  <c r="AN351" i="32"/>
  <c r="AN347" i="32"/>
  <c r="AN343" i="32"/>
  <c r="AN339" i="32"/>
  <c r="AN335" i="32"/>
  <c r="AN331" i="32"/>
  <c r="AN348" i="32"/>
  <c r="AN344" i="32"/>
  <c r="AN340" i="32"/>
  <c r="AN336" i="32"/>
  <c r="AN332" i="32"/>
  <c r="AN328" i="32"/>
  <c r="AN327" i="32"/>
  <c r="AN326" i="32"/>
  <c r="AN321" i="32"/>
  <c r="AN317" i="32"/>
  <c r="AN313" i="32"/>
  <c r="AN325" i="32"/>
  <c r="AN322" i="32"/>
  <c r="AN318" i="32"/>
  <c r="AN314" i="32"/>
  <c r="AN324" i="32"/>
  <c r="AN319" i="32"/>
  <c r="AN315" i="32"/>
  <c r="AN323" i="32"/>
  <c r="AN320" i="32"/>
  <c r="AN316" i="32"/>
  <c r="AN312" i="32"/>
  <c r="P51" i="21"/>
  <c r="Q51" i="21" s="1"/>
  <c r="R51" i="21" s="1"/>
  <c r="AU354" i="33"/>
  <c r="AU350" i="33"/>
  <c r="AU346" i="33"/>
  <c r="AU342" i="33"/>
  <c r="AU338" i="33"/>
  <c r="AU355" i="33"/>
  <c r="AU351" i="33"/>
  <c r="AU347" i="33"/>
  <c r="AU343" i="33"/>
  <c r="AU339" i="33"/>
  <c r="AU335" i="33"/>
  <c r="AU356" i="33"/>
  <c r="AU352" i="33"/>
  <c r="AU348" i="33"/>
  <c r="AU344" i="33"/>
  <c r="AU340" i="33"/>
  <c r="AU336" i="33"/>
  <c r="AU349" i="33"/>
  <c r="AU331" i="33"/>
  <c r="AU327" i="33"/>
  <c r="AU323" i="33"/>
  <c r="AU319" i="33"/>
  <c r="AU315" i="33"/>
  <c r="AU357" i="33"/>
  <c r="AU345" i="33"/>
  <c r="AU334" i="33"/>
  <c r="AU332" i="33"/>
  <c r="AU328" i="33"/>
  <c r="AU324" i="33"/>
  <c r="AU320" i="33"/>
  <c r="AU316" i="33"/>
  <c r="AU312" i="33"/>
  <c r="AU337" i="33"/>
  <c r="AU353" i="33"/>
  <c r="AU333" i="33"/>
  <c r="AU329" i="33"/>
  <c r="AU325" i="33"/>
  <c r="AU321" i="33"/>
  <c r="AU317" i="33"/>
  <c r="AU341" i="33"/>
  <c r="AU318" i="33"/>
  <c r="AU314" i="33"/>
  <c r="AU313" i="33"/>
  <c r="AU330" i="33"/>
  <c r="AU326" i="33"/>
  <c r="AU322" i="33"/>
  <c r="CJ355" i="31"/>
  <c r="CJ351" i="31"/>
  <c r="CJ347" i="31"/>
  <c r="CJ343" i="31"/>
  <c r="CJ339" i="31"/>
  <c r="CJ335" i="31"/>
  <c r="CJ331" i="31"/>
  <c r="CJ356" i="31"/>
  <c r="CJ352" i="31"/>
  <c r="CJ348" i="31"/>
  <c r="CJ344" i="31"/>
  <c r="CJ340" i="31"/>
  <c r="CJ336" i="31"/>
  <c r="CJ357" i="31"/>
  <c r="CJ353" i="31"/>
  <c r="CJ349" i="31"/>
  <c r="CJ345" i="31"/>
  <c r="CJ341" i="31"/>
  <c r="CJ337" i="31"/>
  <c r="CJ333" i="31"/>
  <c r="CJ354" i="31"/>
  <c r="CJ350" i="31"/>
  <c r="CJ346" i="31"/>
  <c r="CJ342" i="31"/>
  <c r="CJ338" i="31"/>
  <c r="CJ332" i="31"/>
  <c r="CJ330" i="31"/>
  <c r="CJ329" i="31"/>
  <c r="CJ323" i="31"/>
  <c r="CJ319" i="31"/>
  <c r="CJ315" i="31"/>
  <c r="CJ326" i="31"/>
  <c r="CJ325" i="31"/>
  <c r="CJ320" i="31"/>
  <c r="CJ316" i="31"/>
  <c r="CJ312" i="31"/>
  <c r="CJ334" i="31"/>
  <c r="CJ328" i="31"/>
  <c r="CJ321" i="31"/>
  <c r="CJ317" i="31"/>
  <c r="CJ313" i="31"/>
  <c r="CJ324" i="31"/>
  <c r="CJ327" i="31"/>
  <c r="CJ322" i="31"/>
  <c r="CJ318" i="31"/>
  <c r="CJ314" i="31"/>
  <c r="I355" i="34"/>
  <c r="I356" i="34"/>
  <c r="I357" i="34"/>
  <c r="I351" i="34"/>
  <c r="I352" i="34"/>
  <c r="I353" i="34"/>
  <c r="I349" i="34"/>
  <c r="I345" i="34"/>
  <c r="I350" i="34"/>
  <c r="I347" i="34"/>
  <c r="I343" i="34"/>
  <c r="I348" i="34"/>
  <c r="I344" i="34"/>
  <c r="I346" i="34"/>
  <c r="I354" i="34"/>
  <c r="I341" i="34"/>
  <c r="I339" i="34"/>
  <c r="I335" i="34"/>
  <c r="I331" i="34"/>
  <c r="I337" i="34"/>
  <c r="I333" i="34"/>
  <c r="I334" i="34"/>
  <c r="I342" i="34"/>
  <c r="I336" i="34"/>
  <c r="I330" i="34"/>
  <c r="I329" i="34"/>
  <c r="I325" i="34"/>
  <c r="I338" i="34"/>
  <c r="I332" i="34"/>
  <c r="I340" i="34"/>
  <c r="I327" i="34"/>
  <c r="I323" i="34"/>
  <c r="I328" i="34"/>
  <c r="I320" i="34"/>
  <c r="I321" i="34"/>
  <c r="I318" i="34"/>
  <c r="I324" i="34"/>
  <c r="I326" i="34"/>
  <c r="I319" i="34"/>
  <c r="I314" i="34"/>
  <c r="I317" i="34"/>
  <c r="I322" i="34"/>
  <c r="I315" i="34"/>
  <c r="I316" i="34"/>
  <c r="I312" i="34"/>
  <c r="I313" i="34"/>
  <c r="J357" i="32"/>
  <c r="J353" i="32"/>
  <c r="J354" i="32"/>
  <c r="J355" i="32"/>
  <c r="J350" i="32"/>
  <c r="J346" i="32"/>
  <c r="J342" i="32"/>
  <c r="J338" i="32"/>
  <c r="J334" i="32"/>
  <c r="J330" i="32"/>
  <c r="J351" i="32"/>
  <c r="J347" i="32"/>
  <c r="J343" i="32"/>
  <c r="J339" i="32"/>
  <c r="J335" i="32"/>
  <c r="J331" i="32"/>
  <c r="J352" i="32"/>
  <c r="J348" i="32"/>
  <c r="J344" i="32"/>
  <c r="J340" i="32"/>
  <c r="J336" i="32"/>
  <c r="J332" i="32"/>
  <c r="J349" i="32"/>
  <c r="J345" i="32"/>
  <c r="J341" i="32"/>
  <c r="J337" i="32"/>
  <c r="J333" i="32"/>
  <c r="J327" i="32"/>
  <c r="J322" i="32"/>
  <c r="J318" i="32"/>
  <c r="J314" i="32"/>
  <c r="J323" i="32"/>
  <c r="J326" i="32"/>
  <c r="J319" i="32"/>
  <c r="J315" i="32"/>
  <c r="J329" i="32"/>
  <c r="J325" i="32"/>
  <c r="J320" i="32"/>
  <c r="J316" i="32"/>
  <c r="J312" i="32"/>
  <c r="J324" i="32"/>
  <c r="J321" i="32"/>
  <c r="J317" i="32"/>
  <c r="J328" i="32"/>
  <c r="J313" i="32"/>
  <c r="J356" i="32"/>
  <c r="G354" i="15"/>
  <c r="G350" i="15"/>
  <c r="G361" i="15"/>
  <c r="G355" i="15"/>
  <c r="G351" i="15"/>
  <c r="G347" i="15"/>
  <c r="G343" i="15"/>
  <c r="G362" i="15"/>
  <c r="G356" i="15"/>
  <c r="G357" i="15"/>
  <c r="G353" i="15"/>
  <c r="G349" i="15"/>
  <c r="G340" i="15"/>
  <c r="G336" i="15"/>
  <c r="G332" i="15"/>
  <c r="G328" i="15"/>
  <c r="G324" i="15"/>
  <c r="G320" i="15"/>
  <c r="G316" i="15"/>
  <c r="G312" i="15"/>
  <c r="G348" i="15"/>
  <c r="G344" i="15"/>
  <c r="G337" i="15"/>
  <c r="G333" i="15"/>
  <c r="G329" i="15"/>
  <c r="G325" i="15"/>
  <c r="G321" i="15"/>
  <c r="G317" i="15"/>
  <c r="G313" i="15"/>
  <c r="G342" i="15"/>
  <c r="G345" i="15"/>
  <c r="G338" i="15"/>
  <c r="G334" i="15"/>
  <c r="G330" i="15"/>
  <c r="G326" i="15"/>
  <c r="G322" i="15"/>
  <c r="G318" i="15"/>
  <c r="G314" i="15"/>
  <c r="G310" i="15"/>
  <c r="G346" i="15"/>
  <c r="G341" i="15"/>
  <c r="G339" i="15"/>
  <c r="G335" i="15"/>
  <c r="G331" i="15"/>
  <c r="G327" i="15"/>
  <c r="G323" i="15"/>
  <c r="G319" i="15"/>
  <c r="G315" i="15"/>
  <c r="G311" i="15"/>
  <c r="G352" i="15"/>
  <c r="BK355" i="31"/>
  <c r="BK351" i="31"/>
  <c r="BK347" i="31"/>
  <c r="BK343" i="31"/>
  <c r="BK339" i="31"/>
  <c r="BK335" i="31"/>
  <c r="BK331" i="31"/>
  <c r="BK327" i="31"/>
  <c r="BK356" i="31"/>
  <c r="BK352" i="31"/>
  <c r="BK348" i="31"/>
  <c r="BK344" i="31"/>
  <c r="BK340" i="31"/>
  <c r="BK336" i="31"/>
  <c r="BK332" i="31"/>
  <c r="BK328" i="31"/>
  <c r="BK324" i="31"/>
  <c r="BK354" i="31"/>
  <c r="BK350" i="31"/>
  <c r="BK346" i="31"/>
  <c r="BK342" i="31"/>
  <c r="BK338" i="31"/>
  <c r="BK334" i="31"/>
  <c r="BK330" i="31"/>
  <c r="BK329" i="31"/>
  <c r="BK325" i="31"/>
  <c r="BK349" i="31"/>
  <c r="BK333" i="31"/>
  <c r="BK326" i="31"/>
  <c r="BK323" i="31"/>
  <c r="BK319" i="31"/>
  <c r="BK315" i="31"/>
  <c r="BK337" i="31"/>
  <c r="BK357" i="31"/>
  <c r="BK320" i="31"/>
  <c r="BK316" i="31"/>
  <c r="BK312" i="31"/>
  <c r="BK345" i="31"/>
  <c r="BK321" i="31"/>
  <c r="BK317" i="31"/>
  <c r="BK313" i="31"/>
  <c r="BK353" i="31"/>
  <c r="BK318" i="31"/>
  <c r="BK341" i="31"/>
  <c r="BK314" i="31"/>
  <c r="BK322" i="31"/>
  <c r="CI354" i="15"/>
  <c r="CI350" i="15"/>
  <c r="CI361" i="15"/>
  <c r="CI355" i="15"/>
  <c r="CI351" i="15"/>
  <c r="CI347" i="15"/>
  <c r="CI343" i="15"/>
  <c r="CI362" i="15"/>
  <c r="CI356" i="15"/>
  <c r="CI357" i="15"/>
  <c r="CI353" i="15"/>
  <c r="CI349" i="15"/>
  <c r="CI345" i="15"/>
  <c r="CI336" i="15"/>
  <c r="CI332" i="15"/>
  <c r="CI328" i="15"/>
  <c r="CI324" i="15"/>
  <c r="CI320" i="15"/>
  <c r="CI316" i="15"/>
  <c r="CI312" i="15"/>
  <c r="CI340" i="15"/>
  <c r="CI346" i="15"/>
  <c r="CI337" i="15"/>
  <c r="CI333" i="15"/>
  <c r="CI329" i="15"/>
  <c r="CI325" i="15"/>
  <c r="CI321" i="15"/>
  <c r="CI317" i="15"/>
  <c r="CI313" i="15"/>
  <c r="CI352" i="15"/>
  <c r="CI348" i="15"/>
  <c r="CI338" i="15"/>
  <c r="CI334" i="15"/>
  <c r="CI330" i="15"/>
  <c r="CI326" i="15"/>
  <c r="CI322" i="15"/>
  <c r="CI318" i="15"/>
  <c r="CI314" i="15"/>
  <c r="CI310" i="15"/>
  <c r="CI342" i="15"/>
  <c r="CI344" i="15"/>
  <c r="CI339" i="15"/>
  <c r="CI335" i="15"/>
  <c r="CI331" i="15"/>
  <c r="CI327" i="15"/>
  <c r="CI323" i="15"/>
  <c r="CI319" i="15"/>
  <c r="CI315" i="15"/>
  <c r="CI311" i="15"/>
  <c r="CI341" i="15"/>
  <c r="G355" i="31"/>
  <c r="G351" i="31"/>
  <c r="G347" i="31"/>
  <c r="G343" i="31"/>
  <c r="G339" i="31"/>
  <c r="G335" i="31"/>
  <c r="G331" i="31"/>
  <c r="G327" i="31"/>
  <c r="G356" i="31"/>
  <c r="G352" i="31"/>
  <c r="G348" i="31"/>
  <c r="G344" i="31"/>
  <c r="G340" i="31"/>
  <c r="G336" i="31"/>
  <c r="G332" i="31"/>
  <c r="G328" i="31"/>
  <c r="G324" i="31"/>
  <c r="G354" i="31"/>
  <c r="G350" i="31"/>
  <c r="G346" i="31"/>
  <c r="G342" i="31"/>
  <c r="G338" i="31"/>
  <c r="G334" i="31"/>
  <c r="G330" i="31"/>
  <c r="G349" i="31"/>
  <c r="G337" i="31"/>
  <c r="G325" i="31"/>
  <c r="G323" i="31"/>
  <c r="G319" i="31"/>
  <c r="G315" i="31"/>
  <c r="G357" i="31"/>
  <c r="G333" i="31"/>
  <c r="G345" i="31"/>
  <c r="G329" i="31"/>
  <c r="G320" i="31"/>
  <c r="G316" i="31"/>
  <c r="G312" i="31"/>
  <c r="G353" i="31"/>
  <c r="G321" i="31"/>
  <c r="G317" i="31"/>
  <c r="G313" i="31"/>
  <c r="G341" i="31"/>
  <c r="G314" i="31"/>
  <c r="G326" i="31"/>
  <c r="G322" i="31"/>
  <c r="G318" i="31"/>
  <c r="CG357" i="15"/>
  <c r="CG353" i="15"/>
  <c r="CG349" i="15"/>
  <c r="CG354" i="15"/>
  <c r="CG350" i="15"/>
  <c r="CG346" i="15"/>
  <c r="CG342" i="15"/>
  <c r="CG361" i="15"/>
  <c r="CG355" i="15"/>
  <c r="CG362" i="15"/>
  <c r="CG356" i="15"/>
  <c r="CG352" i="15"/>
  <c r="CG348" i="15"/>
  <c r="CG344" i="15"/>
  <c r="CG339" i="15"/>
  <c r="CG335" i="15"/>
  <c r="CG331" i="15"/>
  <c r="CG327" i="15"/>
  <c r="CG323" i="15"/>
  <c r="CG319" i="15"/>
  <c r="CG315" i="15"/>
  <c r="CG311" i="15"/>
  <c r="CG341" i="15"/>
  <c r="CG347" i="15"/>
  <c r="CG345" i="15"/>
  <c r="CG336" i="15"/>
  <c r="CG332" i="15"/>
  <c r="CG328" i="15"/>
  <c r="CG324" i="15"/>
  <c r="CG320" i="15"/>
  <c r="CG316" i="15"/>
  <c r="CG312" i="15"/>
  <c r="CG351" i="15"/>
  <c r="CG340" i="15"/>
  <c r="CG337" i="15"/>
  <c r="CG333" i="15"/>
  <c r="CG329" i="15"/>
  <c r="CG325" i="15"/>
  <c r="CG321" i="15"/>
  <c r="CG317" i="15"/>
  <c r="CG313" i="15"/>
  <c r="CG343" i="15"/>
  <c r="CG338" i="15"/>
  <c r="CG334" i="15"/>
  <c r="CG330" i="15"/>
  <c r="CG326" i="15"/>
  <c r="CG322" i="15"/>
  <c r="CG318" i="15"/>
  <c r="CG314" i="15"/>
  <c r="CG310" i="15"/>
  <c r="BV356" i="31"/>
  <c r="BV352" i="31"/>
  <c r="BV348" i="31"/>
  <c r="BV344" i="31"/>
  <c r="BV340" i="31"/>
  <c r="BV336" i="31"/>
  <c r="BV332" i="31"/>
  <c r="BV357" i="31"/>
  <c r="BV353" i="31"/>
  <c r="BV349" i="31"/>
  <c r="BV345" i="31"/>
  <c r="BV341" i="31"/>
  <c r="BV337" i="31"/>
  <c r="BV333" i="31"/>
  <c r="BV354" i="31"/>
  <c r="BV350" i="31"/>
  <c r="BV346" i="31"/>
  <c r="BV342" i="31"/>
  <c r="BV338" i="31"/>
  <c r="BV334" i="31"/>
  <c r="BV330" i="31"/>
  <c r="BV355" i="31"/>
  <c r="BV351" i="31"/>
  <c r="BV347" i="31"/>
  <c r="BV343" i="31"/>
  <c r="BV339" i="31"/>
  <c r="BV335" i="31"/>
  <c r="BV320" i="31"/>
  <c r="BV316" i="31"/>
  <c r="BV312" i="31"/>
  <c r="BV331" i="31"/>
  <c r="BV329" i="31"/>
  <c r="BV326" i="31"/>
  <c r="BV324" i="31"/>
  <c r="BV321" i="31"/>
  <c r="BV317" i="31"/>
  <c r="BV313" i="31"/>
  <c r="BV328" i="31"/>
  <c r="BV322" i="31"/>
  <c r="BV318" i="31"/>
  <c r="BV314" i="31"/>
  <c r="BV323" i="31"/>
  <c r="BV319" i="31"/>
  <c r="BV315" i="31"/>
  <c r="BV325" i="31"/>
  <c r="BV327" i="31"/>
  <c r="AK356" i="30"/>
  <c r="AK352" i="30"/>
  <c r="AK357" i="30"/>
  <c r="AK353" i="30"/>
  <c r="AK349" i="30"/>
  <c r="AK345" i="30"/>
  <c r="AK341" i="30"/>
  <c r="AK337" i="30"/>
  <c r="AK333" i="30"/>
  <c r="AK329" i="30"/>
  <c r="AK325" i="30"/>
  <c r="AK354" i="30"/>
  <c r="AK350" i="30"/>
  <c r="AK346" i="30"/>
  <c r="AK342" i="30"/>
  <c r="AK338" i="30"/>
  <c r="AK334" i="30"/>
  <c r="AK330" i="30"/>
  <c r="AK326" i="30"/>
  <c r="AK322" i="30"/>
  <c r="AK318" i="30"/>
  <c r="AK314" i="30"/>
  <c r="AK355" i="30"/>
  <c r="AK351" i="30"/>
  <c r="AK347" i="30"/>
  <c r="AK343" i="30"/>
  <c r="AK339" i="30"/>
  <c r="AK335" i="30"/>
  <c r="AK331" i="30"/>
  <c r="AK327" i="30"/>
  <c r="AK323" i="30"/>
  <c r="AK319" i="30"/>
  <c r="AK315" i="30"/>
  <c r="AK344" i="30"/>
  <c r="AK321" i="30"/>
  <c r="AK320" i="30"/>
  <c r="AK332" i="30"/>
  <c r="AK317" i="30"/>
  <c r="AK316" i="30"/>
  <c r="AK312" i="30"/>
  <c r="AK340" i="30"/>
  <c r="AK313" i="30"/>
  <c r="AK328" i="30"/>
  <c r="AK348" i="30"/>
  <c r="AK336" i="30"/>
  <c r="AK324" i="30"/>
  <c r="CD362" i="15"/>
  <c r="CD356" i="15"/>
  <c r="CD352" i="15"/>
  <c r="CD348" i="15"/>
  <c r="CD357" i="15"/>
  <c r="CD353" i="15"/>
  <c r="CD349" i="15"/>
  <c r="CD345" i="15"/>
  <c r="CD354" i="15"/>
  <c r="CD350" i="15"/>
  <c r="CD346" i="15"/>
  <c r="CD361" i="15"/>
  <c r="CD343" i="15"/>
  <c r="CD342" i="15"/>
  <c r="CD338" i="15"/>
  <c r="CD334" i="15"/>
  <c r="CD330" i="15"/>
  <c r="CD326" i="15"/>
  <c r="CD322" i="15"/>
  <c r="CD318" i="15"/>
  <c r="CD314" i="15"/>
  <c r="CD310" i="15"/>
  <c r="CD344" i="15"/>
  <c r="CD341" i="15"/>
  <c r="CD339" i="15"/>
  <c r="CD335" i="15"/>
  <c r="CD331" i="15"/>
  <c r="CD327" i="15"/>
  <c r="CD323" i="15"/>
  <c r="CD319" i="15"/>
  <c r="CD315" i="15"/>
  <c r="CD311" i="15"/>
  <c r="CD351" i="15"/>
  <c r="CD347" i="15"/>
  <c r="CD336" i="15"/>
  <c r="CD332" i="15"/>
  <c r="CD328" i="15"/>
  <c r="CD324" i="15"/>
  <c r="CD320" i="15"/>
  <c r="CD316" i="15"/>
  <c r="CD312" i="15"/>
  <c r="CD340" i="15"/>
  <c r="CD355" i="15"/>
  <c r="CD337" i="15"/>
  <c r="CD333" i="15"/>
  <c r="CD329" i="15"/>
  <c r="CD325" i="15"/>
  <c r="CD321" i="15"/>
  <c r="CD317" i="15"/>
  <c r="CD313" i="15"/>
  <c r="BL356" i="32"/>
  <c r="BL352" i="32"/>
  <c r="BL357" i="32"/>
  <c r="BL353" i="32"/>
  <c r="BL349" i="32"/>
  <c r="BL345" i="32"/>
  <c r="BL341" i="32"/>
  <c r="BL337" i="32"/>
  <c r="BL333" i="32"/>
  <c r="BL329" i="32"/>
  <c r="BL355" i="32"/>
  <c r="BL351" i="32"/>
  <c r="BL350" i="32"/>
  <c r="BL346" i="32"/>
  <c r="BL342" i="32"/>
  <c r="BL338" i="32"/>
  <c r="BL334" i="32"/>
  <c r="BL330" i="32"/>
  <c r="BL354" i="32"/>
  <c r="BL347" i="32"/>
  <c r="BL343" i="32"/>
  <c r="BL339" i="32"/>
  <c r="BL335" i="32"/>
  <c r="BL331" i="32"/>
  <c r="BL348" i="32"/>
  <c r="BL344" i="32"/>
  <c r="BL340" i="32"/>
  <c r="BL336" i="32"/>
  <c r="BL332" i="32"/>
  <c r="BL324" i="32"/>
  <c r="BL321" i="32"/>
  <c r="BL317" i="32"/>
  <c r="BL313" i="32"/>
  <c r="BL323" i="32"/>
  <c r="BL318" i="32"/>
  <c r="BL314" i="32"/>
  <c r="BL328" i="32"/>
  <c r="BL327" i="32"/>
  <c r="BL326" i="32"/>
  <c r="BL322" i="32"/>
  <c r="BL319" i="32"/>
  <c r="BL315" i="32"/>
  <c r="BL325" i="32"/>
  <c r="BL320" i="32"/>
  <c r="BL316" i="32"/>
  <c r="BL312" i="32"/>
  <c r="AH354" i="30"/>
  <c r="AH350" i="30"/>
  <c r="AH346" i="30"/>
  <c r="AH342" i="30"/>
  <c r="AH338" i="30"/>
  <c r="AH334" i="30"/>
  <c r="AH330" i="30"/>
  <c r="AH326" i="30"/>
  <c r="AH322" i="30"/>
  <c r="AH318" i="30"/>
  <c r="AH355" i="30"/>
  <c r="AH351" i="30"/>
  <c r="AH347" i="30"/>
  <c r="AH343" i="30"/>
  <c r="AH339" i="30"/>
  <c r="AH335" i="30"/>
  <c r="AH331" i="30"/>
  <c r="AH327" i="30"/>
  <c r="AH323" i="30"/>
  <c r="AH319" i="30"/>
  <c r="AH315" i="30"/>
  <c r="AH356" i="30"/>
  <c r="AH352" i="30"/>
  <c r="AH348" i="30"/>
  <c r="AH344" i="30"/>
  <c r="AH340" i="30"/>
  <c r="AH336" i="30"/>
  <c r="AH332" i="30"/>
  <c r="AH328" i="30"/>
  <c r="AH324" i="30"/>
  <c r="AH320" i="30"/>
  <c r="AH316" i="30"/>
  <c r="AH312" i="30"/>
  <c r="AH357" i="30"/>
  <c r="AH353" i="30"/>
  <c r="AH349" i="30"/>
  <c r="AH345" i="30"/>
  <c r="AH341" i="30"/>
  <c r="AH337" i="30"/>
  <c r="AH333" i="30"/>
  <c r="AH329" i="30"/>
  <c r="AH325" i="30"/>
  <c r="AH321" i="30"/>
  <c r="AH317" i="30"/>
  <c r="AH313" i="30"/>
  <c r="AH314" i="30"/>
  <c r="CC354" i="30"/>
  <c r="CC355" i="30"/>
  <c r="CC351" i="30"/>
  <c r="CC347" i="30"/>
  <c r="CC343" i="30"/>
  <c r="CC339" i="30"/>
  <c r="CC335" i="30"/>
  <c r="CC331" i="30"/>
  <c r="CC327" i="30"/>
  <c r="CC356" i="30"/>
  <c r="CC352" i="30"/>
  <c r="CC348" i="30"/>
  <c r="CC344" i="30"/>
  <c r="CC340" i="30"/>
  <c r="CC336" i="30"/>
  <c r="CC332" i="30"/>
  <c r="CC328" i="30"/>
  <c r="CC324" i="30"/>
  <c r="CC320" i="30"/>
  <c r="CC316" i="30"/>
  <c r="CC312" i="30"/>
  <c r="CC357" i="30"/>
  <c r="CC353" i="30"/>
  <c r="CC349" i="30"/>
  <c r="CC345" i="30"/>
  <c r="CC341" i="30"/>
  <c r="CC337" i="30"/>
  <c r="CC333" i="30"/>
  <c r="CC329" i="30"/>
  <c r="CC325" i="30"/>
  <c r="CC321" i="30"/>
  <c r="CC317" i="30"/>
  <c r="CC326" i="30"/>
  <c r="CC315" i="30"/>
  <c r="CC346" i="30"/>
  <c r="CC313" i="30"/>
  <c r="CC334" i="30"/>
  <c r="CC314" i="30"/>
  <c r="CC342" i="30"/>
  <c r="CC323" i="30"/>
  <c r="CC322" i="30"/>
  <c r="CC330" i="30"/>
  <c r="CC350" i="30"/>
  <c r="CC319" i="30"/>
  <c r="CC318" i="30"/>
  <c r="CC338" i="30"/>
  <c r="M356" i="34"/>
  <c r="M357" i="34"/>
  <c r="M354" i="34"/>
  <c r="M353" i="34"/>
  <c r="M349" i="34"/>
  <c r="M350" i="34"/>
  <c r="M351" i="34"/>
  <c r="M355" i="34"/>
  <c r="M347" i="34"/>
  <c r="M352" i="34"/>
  <c r="M341" i="34"/>
  <c r="M346" i="34"/>
  <c r="M343" i="34"/>
  <c r="M337" i="34"/>
  <c r="M333" i="34"/>
  <c r="M348" i="34"/>
  <c r="M345" i="34"/>
  <c r="M342" i="34"/>
  <c r="M339" i="34"/>
  <c r="M335" i="34"/>
  <c r="M336" i="34"/>
  <c r="M338" i="34"/>
  <c r="M344" i="34"/>
  <c r="M340" i="34"/>
  <c r="M327" i="34"/>
  <c r="M323" i="34"/>
  <c r="M330" i="34"/>
  <c r="M329" i="34"/>
  <c r="M325" i="34"/>
  <c r="M334" i="34"/>
  <c r="M326" i="34"/>
  <c r="M328" i="34"/>
  <c r="M321" i="34"/>
  <c r="M331" i="34"/>
  <c r="M324" i="34"/>
  <c r="M322" i="34"/>
  <c r="M332" i="34"/>
  <c r="M317" i="34"/>
  <c r="M318" i="34"/>
  <c r="M320" i="34"/>
  <c r="M316" i="34"/>
  <c r="M312" i="34"/>
  <c r="M313" i="34"/>
  <c r="M319" i="34"/>
  <c r="M314" i="34"/>
  <c r="M315" i="34"/>
  <c r="AO357" i="32"/>
  <c r="AO353" i="32"/>
  <c r="AO355" i="32"/>
  <c r="AO356" i="32"/>
  <c r="AO350" i="32"/>
  <c r="AO346" i="32"/>
  <c r="AO342" i="32"/>
  <c r="AO338" i="32"/>
  <c r="AO334" i="32"/>
  <c r="AO330" i="32"/>
  <c r="AO351" i="32"/>
  <c r="AO347" i="32"/>
  <c r="AO343" i="32"/>
  <c r="AO339" i="32"/>
  <c r="AO335" i="32"/>
  <c r="AO331" i="32"/>
  <c r="AO327" i="32"/>
  <c r="AO323" i="32"/>
  <c r="AO352" i="32"/>
  <c r="AO348" i="32"/>
  <c r="AO344" i="32"/>
  <c r="AO340" i="32"/>
  <c r="AO336" i="32"/>
  <c r="AO332" i="32"/>
  <c r="AO328" i="32"/>
  <c r="AO326" i="32"/>
  <c r="AO321" i="32"/>
  <c r="AO317" i="32"/>
  <c r="AO313" i="32"/>
  <c r="AO341" i="32"/>
  <c r="AO325" i="32"/>
  <c r="AO322" i="32"/>
  <c r="AO318" i="32"/>
  <c r="AO314" i="32"/>
  <c r="AO349" i="32"/>
  <c r="AO337" i="32"/>
  <c r="AO324" i="32"/>
  <c r="AO319" i="32"/>
  <c r="AO315" i="32"/>
  <c r="AO329" i="32"/>
  <c r="AO345" i="32"/>
  <c r="AO320" i="32"/>
  <c r="AO316" i="32"/>
  <c r="AO312" i="32"/>
  <c r="AO354" i="32"/>
  <c r="AO333" i="32"/>
  <c r="L355" i="30"/>
  <c r="L351" i="30"/>
  <c r="L347" i="30"/>
  <c r="L343" i="30"/>
  <c r="L339" i="30"/>
  <c r="L335" i="30"/>
  <c r="L331" i="30"/>
  <c r="L327" i="30"/>
  <c r="L323" i="30"/>
  <c r="L319" i="30"/>
  <c r="L315" i="30"/>
  <c r="L356" i="30"/>
  <c r="L352" i="30"/>
  <c r="L348" i="30"/>
  <c r="L344" i="30"/>
  <c r="L340" i="30"/>
  <c r="L336" i="30"/>
  <c r="L332" i="30"/>
  <c r="L328" i="30"/>
  <c r="L324" i="30"/>
  <c r="L320" i="30"/>
  <c r="L316" i="30"/>
  <c r="L357" i="30"/>
  <c r="L353" i="30"/>
  <c r="L349" i="30"/>
  <c r="L345" i="30"/>
  <c r="L341" i="30"/>
  <c r="L337" i="30"/>
  <c r="L333" i="30"/>
  <c r="L329" i="30"/>
  <c r="L325" i="30"/>
  <c r="L321" i="30"/>
  <c r="L317" i="30"/>
  <c r="L313" i="30"/>
  <c r="L354" i="30"/>
  <c r="L350" i="30"/>
  <c r="L346" i="30"/>
  <c r="L342" i="30"/>
  <c r="L338" i="30"/>
  <c r="L334" i="30"/>
  <c r="L330" i="30"/>
  <c r="L326" i="30"/>
  <c r="L322" i="30"/>
  <c r="L318" i="30"/>
  <c r="L314" i="30"/>
  <c r="L312" i="30"/>
  <c r="CQ357" i="34"/>
  <c r="CQ354" i="34"/>
  <c r="CQ355" i="34"/>
  <c r="CQ356" i="34"/>
  <c r="CQ350" i="34"/>
  <c r="CQ353" i="34"/>
  <c r="CQ351" i="34"/>
  <c r="CQ352" i="34"/>
  <c r="CQ348" i="34"/>
  <c r="CQ344" i="34"/>
  <c r="CQ346" i="34"/>
  <c r="CQ342" i="34"/>
  <c r="CQ349" i="34"/>
  <c r="CQ345" i="34"/>
  <c r="CQ343" i="34"/>
  <c r="CQ347" i="34"/>
  <c r="CQ341" i="34"/>
  <c r="CQ338" i="34"/>
  <c r="CQ334" i="34"/>
  <c r="CQ330" i="34"/>
  <c r="CQ336" i="34"/>
  <c r="CQ332" i="34"/>
  <c r="CQ339" i="34"/>
  <c r="CQ328" i="34"/>
  <c r="CQ324" i="34"/>
  <c r="CQ340" i="34"/>
  <c r="CQ335" i="34"/>
  <c r="CQ326" i="34"/>
  <c r="CQ322" i="34"/>
  <c r="CQ337" i="34"/>
  <c r="CQ333" i="34"/>
  <c r="CQ331" i="34"/>
  <c r="CQ329" i="34"/>
  <c r="CQ319" i="34"/>
  <c r="CQ320" i="34"/>
  <c r="CQ317" i="34"/>
  <c r="CQ318" i="34"/>
  <c r="CQ321" i="34"/>
  <c r="CQ327" i="34"/>
  <c r="CQ323" i="34"/>
  <c r="CQ325" i="34"/>
  <c r="CQ313" i="34"/>
  <c r="CQ314" i="34"/>
  <c r="CQ315" i="34"/>
  <c r="CQ312" i="34"/>
  <c r="CQ316" i="34"/>
  <c r="BY354" i="31"/>
  <c r="BY350" i="31"/>
  <c r="BY346" i="31"/>
  <c r="BY342" i="31"/>
  <c r="BY338" i="31"/>
  <c r="BY334" i="31"/>
  <c r="BY330" i="31"/>
  <c r="BY326" i="31"/>
  <c r="BY355" i="31"/>
  <c r="BY351" i="31"/>
  <c r="BY347" i="31"/>
  <c r="BY343" i="31"/>
  <c r="BY339" i="31"/>
  <c r="BY335" i="31"/>
  <c r="BY331" i="31"/>
  <c r="BY327" i="31"/>
  <c r="BY357" i="31"/>
  <c r="BY353" i="31"/>
  <c r="BY349" i="31"/>
  <c r="BY345" i="31"/>
  <c r="BY341" i="31"/>
  <c r="BY337" i="31"/>
  <c r="BY333" i="31"/>
  <c r="BY329" i="31"/>
  <c r="BY352" i="31"/>
  <c r="BY322" i="31"/>
  <c r="BY318" i="31"/>
  <c r="BY314" i="31"/>
  <c r="BY340" i="31"/>
  <c r="BY328" i="31"/>
  <c r="BY323" i="31"/>
  <c r="BY319" i="31"/>
  <c r="BY315" i="31"/>
  <c r="BY348" i="31"/>
  <c r="BY332" i="31"/>
  <c r="BY325" i="31"/>
  <c r="BY336" i="31"/>
  <c r="BY320" i="31"/>
  <c r="BY316" i="31"/>
  <c r="BY312" i="31"/>
  <c r="BY356" i="31"/>
  <c r="BY324" i="31"/>
  <c r="BY321" i="31"/>
  <c r="BY344" i="31"/>
  <c r="BY317" i="31"/>
  <c r="BY313" i="31"/>
  <c r="J354" i="34"/>
  <c r="J352" i="34"/>
  <c r="J357" i="34"/>
  <c r="J356" i="34"/>
  <c r="J349" i="34"/>
  <c r="J355" i="34"/>
  <c r="J353" i="34"/>
  <c r="J351" i="34"/>
  <c r="J350" i="34"/>
  <c r="J347" i="34"/>
  <c r="J348" i="34"/>
  <c r="J345" i="34"/>
  <c r="J344" i="34"/>
  <c r="J342" i="34"/>
  <c r="J343" i="34"/>
  <c r="J346" i="34"/>
  <c r="J340" i="34"/>
  <c r="J336" i="34"/>
  <c r="J338" i="34"/>
  <c r="J334" i="34"/>
  <c r="J335" i="34"/>
  <c r="J337" i="34"/>
  <c r="J332" i="34"/>
  <c r="J339" i="34"/>
  <c r="J326" i="34"/>
  <c r="J341" i="34"/>
  <c r="J331" i="34"/>
  <c r="J328" i="34"/>
  <c r="J329" i="34"/>
  <c r="J324" i="34"/>
  <c r="J320" i="34"/>
  <c r="J333" i="34"/>
  <c r="J327" i="34"/>
  <c r="J319" i="34"/>
  <c r="J330" i="34"/>
  <c r="J321" i="34"/>
  <c r="J323" i="34"/>
  <c r="J325" i="34"/>
  <c r="J322" i="34"/>
  <c r="J317" i="34"/>
  <c r="J318" i="34"/>
  <c r="J315" i="34"/>
  <c r="J316" i="34"/>
  <c r="J312" i="34"/>
  <c r="J314" i="34"/>
  <c r="J313" i="34"/>
  <c r="AR356" i="33"/>
  <c r="AR352" i="33"/>
  <c r="AR348" i="33"/>
  <c r="AR344" i="33"/>
  <c r="AR357" i="33"/>
  <c r="AR353" i="33"/>
  <c r="AR349" i="33"/>
  <c r="AR345" i="33"/>
  <c r="AR341" i="33"/>
  <c r="AR354" i="33"/>
  <c r="AR350" i="33"/>
  <c r="AR346" i="33"/>
  <c r="AR342" i="33"/>
  <c r="AR355" i="33"/>
  <c r="AR351" i="33"/>
  <c r="AR347" i="33"/>
  <c r="AR343" i="33"/>
  <c r="AR339" i="33"/>
  <c r="AR340" i="33"/>
  <c r="AR333" i="33"/>
  <c r="AR329" i="33"/>
  <c r="AR325" i="33"/>
  <c r="AR321" i="33"/>
  <c r="AR338" i="33"/>
  <c r="AR336" i="33"/>
  <c r="AR330" i="33"/>
  <c r="AR326" i="33"/>
  <c r="AR322" i="33"/>
  <c r="AR318" i="33"/>
  <c r="AR335" i="33"/>
  <c r="AR331" i="33"/>
  <c r="AR334" i="33"/>
  <c r="AR332" i="33"/>
  <c r="AR328" i="33"/>
  <c r="AR324" i="33"/>
  <c r="AR320" i="33"/>
  <c r="AR316" i="33"/>
  <c r="AR323" i="33"/>
  <c r="AR317" i="33"/>
  <c r="AR319" i="33"/>
  <c r="AR312" i="33"/>
  <c r="AR337" i="33"/>
  <c r="AR314" i="33"/>
  <c r="AR313" i="33"/>
  <c r="AR327" i="33"/>
  <c r="AR315" i="33"/>
  <c r="AW354" i="30"/>
  <c r="AW355" i="30"/>
  <c r="AW351" i="30"/>
  <c r="AW347" i="30"/>
  <c r="AW343" i="30"/>
  <c r="AW339" i="30"/>
  <c r="AW335" i="30"/>
  <c r="AW331" i="30"/>
  <c r="AW327" i="30"/>
  <c r="AW356" i="30"/>
  <c r="AW352" i="30"/>
  <c r="AW348" i="30"/>
  <c r="AW344" i="30"/>
  <c r="AW340" i="30"/>
  <c r="AW336" i="30"/>
  <c r="AW332" i="30"/>
  <c r="AW328" i="30"/>
  <c r="AW324" i="30"/>
  <c r="AW320" i="30"/>
  <c r="AW316" i="30"/>
  <c r="AW312" i="30"/>
  <c r="AW357" i="30"/>
  <c r="AW353" i="30"/>
  <c r="AW349" i="30"/>
  <c r="AW345" i="30"/>
  <c r="AW341" i="30"/>
  <c r="AW337" i="30"/>
  <c r="AW333" i="30"/>
  <c r="AW329" i="30"/>
  <c r="AW325" i="30"/>
  <c r="AW321" i="30"/>
  <c r="AW317" i="30"/>
  <c r="AW342" i="30"/>
  <c r="AW315" i="30"/>
  <c r="AW330" i="30"/>
  <c r="AW350" i="30"/>
  <c r="AW313" i="30"/>
  <c r="AW338" i="30"/>
  <c r="AW326" i="30"/>
  <c r="AW323" i="30"/>
  <c r="AW322" i="30"/>
  <c r="AW346" i="30"/>
  <c r="AW334" i="30"/>
  <c r="AW319" i="30"/>
  <c r="AW318" i="30"/>
  <c r="AW314" i="30"/>
  <c r="AQ356" i="33"/>
  <c r="AQ352" i="33"/>
  <c r="AQ348" i="33"/>
  <c r="AQ344" i="33"/>
  <c r="AQ340" i="33"/>
  <c r="AQ357" i="33"/>
  <c r="AQ353" i="33"/>
  <c r="AQ349" i="33"/>
  <c r="AQ345" i="33"/>
  <c r="AQ341" i="33"/>
  <c r="AQ337" i="33"/>
  <c r="AQ354" i="33"/>
  <c r="AQ350" i="33"/>
  <c r="AQ346" i="33"/>
  <c r="AQ342" i="33"/>
  <c r="AQ338" i="33"/>
  <c r="AQ339" i="33"/>
  <c r="AQ333" i="33"/>
  <c r="AQ329" i="33"/>
  <c r="AQ325" i="33"/>
  <c r="AQ321" i="33"/>
  <c r="AQ317" i="33"/>
  <c r="AQ313" i="33"/>
  <c r="AQ347" i="33"/>
  <c r="AQ336" i="33"/>
  <c r="AQ330" i="33"/>
  <c r="AQ326" i="33"/>
  <c r="AQ322" i="33"/>
  <c r="AQ318" i="33"/>
  <c r="AQ314" i="33"/>
  <c r="AQ355" i="33"/>
  <c r="AQ335" i="33"/>
  <c r="AQ343" i="33"/>
  <c r="AQ331" i="33"/>
  <c r="AQ327" i="33"/>
  <c r="AQ323" i="33"/>
  <c r="AQ319" i="33"/>
  <c r="AQ315" i="33"/>
  <c r="AQ334" i="33"/>
  <c r="AQ324" i="33"/>
  <c r="AQ320" i="33"/>
  <c r="AQ332" i="33"/>
  <c r="AQ312" i="33"/>
  <c r="AQ351" i="33"/>
  <c r="AQ328" i="33"/>
  <c r="AQ316" i="33"/>
  <c r="E272" i="31"/>
  <c r="C245" i="10" s="1"/>
  <c r="E274" i="31"/>
  <c r="K354" i="32"/>
  <c r="K355" i="32"/>
  <c r="K356" i="32"/>
  <c r="K357" i="32"/>
  <c r="K351" i="32"/>
  <c r="K347" i="32"/>
  <c r="K343" i="32"/>
  <c r="K339" i="32"/>
  <c r="K335" i="32"/>
  <c r="K331" i="32"/>
  <c r="K352" i="32"/>
  <c r="K348" i="32"/>
  <c r="K344" i="32"/>
  <c r="K340" i="32"/>
  <c r="K336" i="32"/>
  <c r="K332" i="32"/>
  <c r="K328" i="32"/>
  <c r="K324" i="32"/>
  <c r="K353" i="32"/>
  <c r="K349" i="32"/>
  <c r="K345" i="32"/>
  <c r="K341" i="32"/>
  <c r="K337" i="32"/>
  <c r="K333" i="32"/>
  <c r="K329" i="32"/>
  <c r="K342" i="32"/>
  <c r="K327" i="32"/>
  <c r="K322" i="32"/>
  <c r="K318" i="32"/>
  <c r="K314" i="32"/>
  <c r="K330" i="32"/>
  <c r="K323" i="32"/>
  <c r="K350" i="32"/>
  <c r="K326" i="32"/>
  <c r="K319" i="32"/>
  <c r="K315" i="32"/>
  <c r="K338" i="32"/>
  <c r="K325" i="32"/>
  <c r="K320" i="32"/>
  <c r="K316" i="32"/>
  <c r="K312" i="32"/>
  <c r="K346" i="32"/>
  <c r="K334" i="32"/>
  <c r="K321" i="32"/>
  <c r="K317" i="32"/>
  <c r="K313" i="32"/>
  <c r="CR361" i="15"/>
  <c r="CR355" i="15"/>
  <c r="CR351" i="15"/>
  <c r="CR347" i="15"/>
  <c r="CR362" i="15"/>
  <c r="CR356" i="15"/>
  <c r="CR352" i="15"/>
  <c r="CR348" i="15"/>
  <c r="CR344" i="15"/>
  <c r="CR357" i="15"/>
  <c r="CR353" i="15"/>
  <c r="CR349" i="15"/>
  <c r="CR350" i="15"/>
  <c r="CR345" i="15"/>
  <c r="CR340" i="15"/>
  <c r="CR337" i="15"/>
  <c r="CR333" i="15"/>
  <c r="CR329" i="15"/>
  <c r="CR325" i="15"/>
  <c r="CR321" i="15"/>
  <c r="CR317" i="15"/>
  <c r="CR313" i="15"/>
  <c r="CR354" i="15"/>
  <c r="CR338" i="15"/>
  <c r="CR334" i="15"/>
  <c r="CR330" i="15"/>
  <c r="CR326" i="15"/>
  <c r="CR322" i="15"/>
  <c r="CR318" i="15"/>
  <c r="CR314" i="15"/>
  <c r="CR310" i="15"/>
  <c r="CR346" i="15"/>
  <c r="CR342" i="15"/>
  <c r="CR339" i="15"/>
  <c r="CR335" i="15"/>
  <c r="CR331" i="15"/>
  <c r="CR327" i="15"/>
  <c r="CR323" i="15"/>
  <c r="CR319" i="15"/>
  <c r="CR315" i="15"/>
  <c r="CR311" i="15"/>
  <c r="CR343" i="15"/>
  <c r="CR341" i="15"/>
  <c r="CR336" i="15"/>
  <c r="CR332" i="15"/>
  <c r="CR328" i="15"/>
  <c r="CR324" i="15"/>
  <c r="CR320" i="15"/>
  <c r="CR316" i="15"/>
  <c r="CR312" i="15"/>
  <c r="CI357" i="30"/>
  <c r="CI353" i="30"/>
  <c r="CI354" i="30"/>
  <c r="CI350" i="30"/>
  <c r="CI346" i="30"/>
  <c r="CI342" i="30"/>
  <c r="CI338" i="30"/>
  <c r="CI334" i="30"/>
  <c r="CI330" i="30"/>
  <c r="CI326" i="30"/>
  <c r="CI355" i="30"/>
  <c r="CI351" i="30"/>
  <c r="CI347" i="30"/>
  <c r="CI343" i="30"/>
  <c r="CI339" i="30"/>
  <c r="CI335" i="30"/>
  <c r="CI331" i="30"/>
  <c r="CI327" i="30"/>
  <c r="CI323" i="30"/>
  <c r="CI319" i="30"/>
  <c r="CI315" i="30"/>
  <c r="CI356" i="30"/>
  <c r="CI352" i="30"/>
  <c r="CI348" i="30"/>
  <c r="CI344" i="30"/>
  <c r="CI340" i="30"/>
  <c r="CI336" i="30"/>
  <c r="CI332" i="30"/>
  <c r="CI328" i="30"/>
  <c r="CI324" i="30"/>
  <c r="CI320" i="30"/>
  <c r="CI316" i="30"/>
  <c r="CI341" i="30"/>
  <c r="CI314" i="30"/>
  <c r="CI329" i="30"/>
  <c r="CI349" i="30"/>
  <c r="CI337" i="30"/>
  <c r="CI322" i="30"/>
  <c r="CI321" i="30"/>
  <c r="CI325" i="30"/>
  <c r="CI345" i="30"/>
  <c r="CI318" i="30"/>
  <c r="CI317" i="30"/>
  <c r="CI312" i="30"/>
  <c r="CI333" i="30"/>
  <c r="CI313" i="30"/>
  <c r="G354" i="33"/>
  <c r="G350" i="33"/>
  <c r="G346" i="33"/>
  <c r="G342" i="33"/>
  <c r="G338" i="33"/>
  <c r="G355" i="33"/>
  <c r="G351" i="33"/>
  <c r="G347" i="33"/>
  <c r="G343" i="33"/>
  <c r="G339" i="33"/>
  <c r="G335" i="33"/>
  <c r="G356" i="33"/>
  <c r="G352" i="33"/>
  <c r="G348" i="33"/>
  <c r="G344" i="33"/>
  <c r="G340" i="33"/>
  <c r="G336" i="33"/>
  <c r="G345" i="33"/>
  <c r="G331" i="33"/>
  <c r="G327" i="33"/>
  <c r="G323" i="33"/>
  <c r="G319" i="33"/>
  <c r="G315" i="33"/>
  <c r="G353" i="33"/>
  <c r="G332" i="33"/>
  <c r="G328" i="33"/>
  <c r="G324" i="33"/>
  <c r="G320" i="33"/>
  <c r="G316" i="33"/>
  <c r="G312" i="33"/>
  <c r="G349" i="33"/>
  <c r="G337" i="33"/>
  <c r="G333" i="33"/>
  <c r="G329" i="33"/>
  <c r="G325" i="33"/>
  <c r="G321" i="33"/>
  <c r="G317" i="33"/>
  <c r="G334" i="33"/>
  <c r="G326" i="33"/>
  <c r="G314" i="33"/>
  <c r="G322" i="33"/>
  <c r="G313" i="33"/>
  <c r="G330" i="33"/>
  <c r="G318" i="33"/>
  <c r="G357" i="33"/>
  <c r="G341" i="33"/>
  <c r="AG355" i="34"/>
  <c r="AG356" i="34"/>
  <c r="AG357" i="34"/>
  <c r="AG351" i="34"/>
  <c r="AG354" i="34"/>
  <c r="AG352" i="34"/>
  <c r="AG353" i="34"/>
  <c r="AG349" i="34"/>
  <c r="AG345" i="34"/>
  <c r="AG347" i="34"/>
  <c r="AG348" i="34"/>
  <c r="AG346" i="34"/>
  <c r="AG343" i="34"/>
  <c r="AG350" i="34"/>
  <c r="AG344" i="34"/>
  <c r="AG342" i="34"/>
  <c r="AG339" i="34"/>
  <c r="AG335" i="34"/>
  <c r="AG331" i="34"/>
  <c r="AG337" i="34"/>
  <c r="AG333" i="34"/>
  <c r="AG340" i="34"/>
  <c r="AG329" i="34"/>
  <c r="AG325" i="34"/>
  <c r="AG341" i="34"/>
  <c r="AG336" i="34"/>
  <c r="AG327" i="34"/>
  <c r="AG323" i="34"/>
  <c r="AG338" i="34"/>
  <c r="AG320" i="34"/>
  <c r="AG334" i="34"/>
  <c r="AG321" i="34"/>
  <c r="AG324" i="34"/>
  <c r="AG318" i="34"/>
  <c r="AG319" i="34"/>
  <c r="AG322" i="34"/>
  <c r="AG328" i="34"/>
  <c r="AG326" i="34"/>
  <c r="AG332" i="34"/>
  <c r="AG330" i="34"/>
  <c r="AG314" i="34"/>
  <c r="AG317" i="34"/>
  <c r="AG315" i="34"/>
  <c r="AG316" i="34"/>
  <c r="AG312" i="34"/>
  <c r="AG313" i="34"/>
  <c r="H356" i="32"/>
  <c r="H352" i="32"/>
  <c r="H357" i="32"/>
  <c r="H353" i="32"/>
  <c r="H355" i="32"/>
  <c r="H354" i="32"/>
  <c r="H349" i="32"/>
  <c r="H345" i="32"/>
  <c r="H341" i="32"/>
  <c r="H337" i="32"/>
  <c r="H333" i="32"/>
  <c r="H329" i="32"/>
  <c r="H350" i="32"/>
  <c r="H346" i="32"/>
  <c r="H342" i="32"/>
  <c r="H338" i="32"/>
  <c r="H334" i="32"/>
  <c r="H330" i="32"/>
  <c r="H351" i="32"/>
  <c r="H347" i="32"/>
  <c r="H343" i="32"/>
  <c r="H339" i="32"/>
  <c r="H335" i="32"/>
  <c r="H331" i="32"/>
  <c r="H348" i="32"/>
  <c r="H344" i="32"/>
  <c r="H340" i="32"/>
  <c r="H336" i="32"/>
  <c r="H332" i="32"/>
  <c r="H328" i="32"/>
  <c r="H324" i="32"/>
  <c r="H321" i="32"/>
  <c r="H317" i="32"/>
  <c r="H313" i="32"/>
  <c r="H327" i="32"/>
  <c r="H323" i="32"/>
  <c r="H322" i="32"/>
  <c r="H318" i="32"/>
  <c r="H314" i="32"/>
  <c r="H326" i="32"/>
  <c r="H319" i="32"/>
  <c r="H315" i="32"/>
  <c r="H320" i="32"/>
  <c r="H316" i="32"/>
  <c r="H312" i="32"/>
  <c r="H325" i="32"/>
  <c r="BW354" i="32"/>
  <c r="BW355" i="32"/>
  <c r="BW356" i="32"/>
  <c r="BW357" i="32"/>
  <c r="BW351" i="32"/>
  <c r="BW347" i="32"/>
  <c r="BW343" i="32"/>
  <c r="BW339" i="32"/>
  <c r="BW335" i="32"/>
  <c r="BW331" i="32"/>
  <c r="BW352" i="32"/>
  <c r="BW348" i="32"/>
  <c r="BW344" i="32"/>
  <c r="BW340" i="32"/>
  <c r="BW336" i="32"/>
  <c r="BW332" i="32"/>
  <c r="BW328" i="32"/>
  <c r="BW324" i="32"/>
  <c r="BW349" i="32"/>
  <c r="BW345" i="32"/>
  <c r="BW341" i="32"/>
  <c r="BW337" i="32"/>
  <c r="BW333" i="32"/>
  <c r="BW329" i="32"/>
  <c r="BW342" i="32"/>
  <c r="BW318" i="32"/>
  <c r="BW314" i="32"/>
  <c r="BW330" i="32"/>
  <c r="BW323" i="32"/>
  <c r="BW350" i="32"/>
  <c r="BW326" i="32"/>
  <c r="BW319" i="32"/>
  <c r="BW315" i="32"/>
  <c r="BW338" i="32"/>
  <c r="BW322" i="32"/>
  <c r="BW353" i="32"/>
  <c r="BW325" i="32"/>
  <c r="BW320" i="32"/>
  <c r="BW316" i="32"/>
  <c r="BW312" i="32"/>
  <c r="BW346" i="32"/>
  <c r="BW334" i="32"/>
  <c r="BW321" i="32"/>
  <c r="BW317" i="32"/>
  <c r="BW313" i="32"/>
  <c r="BW327" i="32"/>
  <c r="BV354" i="30"/>
  <c r="BV350" i="30"/>
  <c r="BV346" i="30"/>
  <c r="BV342" i="30"/>
  <c r="BV338" i="30"/>
  <c r="BV334" i="30"/>
  <c r="BV330" i="30"/>
  <c r="BV326" i="30"/>
  <c r="BV322" i="30"/>
  <c r="BV318" i="30"/>
  <c r="BV355" i="30"/>
  <c r="BV351" i="30"/>
  <c r="BV347" i="30"/>
  <c r="BV343" i="30"/>
  <c r="BV339" i="30"/>
  <c r="BV335" i="30"/>
  <c r="BV331" i="30"/>
  <c r="BV327" i="30"/>
  <c r="BV323" i="30"/>
  <c r="BV319" i="30"/>
  <c r="BV315" i="30"/>
  <c r="BV356" i="30"/>
  <c r="BV352" i="30"/>
  <c r="BV348" i="30"/>
  <c r="BV344" i="30"/>
  <c r="BV340" i="30"/>
  <c r="BV336" i="30"/>
  <c r="BV332" i="30"/>
  <c r="BV328" i="30"/>
  <c r="BV324" i="30"/>
  <c r="BV320" i="30"/>
  <c r="BV316" i="30"/>
  <c r="BV312" i="30"/>
  <c r="BV357" i="30"/>
  <c r="BV353" i="30"/>
  <c r="BV349" i="30"/>
  <c r="BV345" i="30"/>
  <c r="BV341" i="30"/>
  <c r="BV337" i="30"/>
  <c r="BV333" i="30"/>
  <c r="BV329" i="30"/>
  <c r="BV325" i="30"/>
  <c r="BV321" i="30"/>
  <c r="BV317" i="30"/>
  <c r="BV313" i="30"/>
  <c r="BV314" i="30"/>
  <c r="CL362" i="15"/>
  <c r="CL356" i="15"/>
  <c r="CL352" i="15"/>
  <c r="CL348" i="15"/>
  <c r="CL357" i="15"/>
  <c r="CL353" i="15"/>
  <c r="CL349" i="15"/>
  <c r="CL345" i="15"/>
  <c r="CL354" i="15"/>
  <c r="CL350" i="15"/>
  <c r="CL346" i="15"/>
  <c r="CL361" i="15"/>
  <c r="CL347" i="15"/>
  <c r="CL338" i="15"/>
  <c r="CL334" i="15"/>
  <c r="CL330" i="15"/>
  <c r="CL326" i="15"/>
  <c r="CL322" i="15"/>
  <c r="CL318" i="15"/>
  <c r="CL314" i="15"/>
  <c r="CL310" i="15"/>
  <c r="CL351" i="15"/>
  <c r="CL342" i="15"/>
  <c r="CL343" i="15"/>
  <c r="CL339" i="15"/>
  <c r="CL335" i="15"/>
  <c r="CL331" i="15"/>
  <c r="CL327" i="15"/>
  <c r="CL323" i="15"/>
  <c r="CL319" i="15"/>
  <c r="CL315" i="15"/>
  <c r="CL311" i="15"/>
  <c r="CL341" i="15"/>
  <c r="CL344" i="15"/>
  <c r="CL336" i="15"/>
  <c r="CL332" i="15"/>
  <c r="CL328" i="15"/>
  <c r="CL324" i="15"/>
  <c r="CL320" i="15"/>
  <c r="CL316" i="15"/>
  <c r="CL312" i="15"/>
  <c r="CL355" i="15"/>
  <c r="CL340" i="15"/>
  <c r="CL337" i="15"/>
  <c r="CL333" i="15"/>
  <c r="CL329" i="15"/>
  <c r="CL325" i="15"/>
  <c r="CL321" i="15"/>
  <c r="CL317" i="15"/>
  <c r="CL313" i="15"/>
  <c r="BS357" i="30"/>
  <c r="BS353" i="30"/>
  <c r="BS354" i="30"/>
  <c r="BS350" i="30"/>
  <c r="BS346" i="30"/>
  <c r="BS342" i="30"/>
  <c r="BS338" i="30"/>
  <c r="BS334" i="30"/>
  <c r="BS330" i="30"/>
  <c r="BS326" i="30"/>
  <c r="BS355" i="30"/>
  <c r="BS351" i="30"/>
  <c r="BS347" i="30"/>
  <c r="BS343" i="30"/>
  <c r="BS339" i="30"/>
  <c r="BS335" i="30"/>
  <c r="BS331" i="30"/>
  <c r="BS327" i="30"/>
  <c r="BS323" i="30"/>
  <c r="BS319" i="30"/>
  <c r="BS315" i="30"/>
  <c r="BS356" i="30"/>
  <c r="BS352" i="30"/>
  <c r="BS348" i="30"/>
  <c r="BS344" i="30"/>
  <c r="BS340" i="30"/>
  <c r="BS336" i="30"/>
  <c r="BS332" i="30"/>
  <c r="BS328" i="30"/>
  <c r="BS324" i="30"/>
  <c r="BS320" i="30"/>
  <c r="BS316" i="30"/>
  <c r="BS333" i="30"/>
  <c r="BS312" i="30"/>
  <c r="BS318" i="30"/>
  <c r="BS317" i="30"/>
  <c r="BS341" i="30"/>
  <c r="BS329" i="30"/>
  <c r="BS349" i="30"/>
  <c r="BS337" i="30"/>
  <c r="BS325" i="30"/>
  <c r="BS314" i="30"/>
  <c r="BS345" i="30"/>
  <c r="BS322" i="30"/>
  <c r="BS321" i="30"/>
  <c r="BS313" i="30"/>
  <c r="BU355" i="33"/>
  <c r="BU351" i="33"/>
  <c r="BU347" i="33"/>
  <c r="BU343" i="33"/>
  <c r="BU339" i="33"/>
  <c r="BU356" i="33"/>
  <c r="BU352" i="33"/>
  <c r="BU348" i="33"/>
  <c r="BU344" i="33"/>
  <c r="BU340" i="33"/>
  <c r="BU336" i="33"/>
  <c r="BU357" i="33"/>
  <c r="BU353" i="33"/>
  <c r="BU349" i="33"/>
  <c r="BU345" i="33"/>
  <c r="BU341" i="33"/>
  <c r="BU337" i="33"/>
  <c r="BU350" i="33"/>
  <c r="BU332" i="33"/>
  <c r="BU328" i="33"/>
  <c r="BU324" i="33"/>
  <c r="BU320" i="33"/>
  <c r="BU316" i="33"/>
  <c r="BU312" i="33"/>
  <c r="BU338" i="33"/>
  <c r="BU335" i="33"/>
  <c r="BU346" i="33"/>
  <c r="BU329" i="33"/>
  <c r="BU325" i="33"/>
  <c r="BU321" i="33"/>
  <c r="BU317" i="33"/>
  <c r="BU313" i="33"/>
  <c r="BU334" i="33"/>
  <c r="BU354" i="33"/>
  <c r="BU330" i="33"/>
  <c r="BU326" i="33"/>
  <c r="BU322" i="33"/>
  <c r="BU318" i="33"/>
  <c r="BU314" i="33"/>
  <c r="BU342" i="33"/>
  <c r="BU333" i="33"/>
  <c r="BU327" i="33"/>
  <c r="BU315" i="33"/>
  <c r="BU323" i="33"/>
  <c r="BU319" i="33"/>
  <c r="BU331" i="33"/>
  <c r="K355" i="30"/>
  <c r="K356" i="30"/>
  <c r="K352" i="30"/>
  <c r="K348" i="30"/>
  <c r="K344" i="30"/>
  <c r="K340" i="30"/>
  <c r="K336" i="30"/>
  <c r="K332" i="30"/>
  <c r="K328" i="30"/>
  <c r="K357" i="30"/>
  <c r="K353" i="30"/>
  <c r="K349" i="30"/>
  <c r="K345" i="30"/>
  <c r="K341" i="30"/>
  <c r="K337" i="30"/>
  <c r="K333" i="30"/>
  <c r="K329" i="30"/>
  <c r="K325" i="30"/>
  <c r="K321" i="30"/>
  <c r="K317" i="30"/>
  <c r="K313" i="30"/>
  <c r="K354" i="30"/>
  <c r="K350" i="30"/>
  <c r="K346" i="30"/>
  <c r="K342" i="30"/>
  <c r="K338" i="30"/>
  <c r="K334" i="30"/>
  <c r="K330" i="30"/>
  <c r="K326" i="30"/>
  <c r="K322" i="30"/>
  <c r="K318" i="30"/>
  <c r="K343" i="30"/>
  <c r="K331" i="30"/>
  <c r="K316" i="30"/>
  <c r="K315" i="30"/>
  <c r="K351" i="30"/>
  <c r="K339" i="30"/>
  <c r="K327" i="30"/>
  <c r="K314" i="30"/>
  <c r="K347" i="30"/>
  <c r="K324" i="30"/>
  <c r="K323" i="30"/>
  <c r="K335" i="30"/>
  <c r="K312" i="30"/>
  <c r="K320" i="30"/>
  <c r="K319" i="30"/>
  <c r="CM355" i="30"/>
  <c r="CM351" i="30"/>
  <c r="CM356" i="30"/>
  <c r="CM352" i="30"/>
  <c r="CM348" i="30"/>
  <c r="CM344" i="30"/>
  <c r="CM340" i="30"/>
  <c r="CM336" i="30"/>
  <c r="CM332" i="30"/>
  <c r="CM328" i="30"/>
  <c r="CM357" i="30"/>
  <c r="CM353" i="30"/>
  <c r="CM349" i="30"/>
  <c r="CM345" i="30"/>
  <c r="CM341" i="30"/>
  <c r="CM337" i="30"/>
  <c r="CM333" i="30"/>
  <c r="CM329" i="30"/>
  <c r="CM325" i="30"/>
  <c r="CM321" i="30"/>
  <c r="CM317" i="30"/>
  <c r="CM313" i="30"/>
  <c r="CM354" i="30"/>
  <c r="CM350" i="30"/>
  <c r="CM346" i="30"/>
  <c r="CM342" i="30"/>
  <c r="CM338" i="30"/>
  <c r="CM334" i="30"/>
  <c r="CM330" i="30"/>
  <c r="CM326" i="30"/>
  <c r="CM322" i="30"/>
  <c r="CM318" i="30"/>
  <c r="CM314" i="30"/>
  <c r="CM339" i="30"/>
  <c r="CM324" i="30"/>
  <c r="CM323" i="30"/>
  <c r="CM327" i="30"/>
  <c r="CM347" i="30"/>
  <c r="CM320" i="30"/>
  <c r="CM319" i="30"/>
  <c r="CM335" i="30"/>
  <c r="CM312" i="30"/>
  <c r="CM316" i="30"/>
  <c r="CM315" i="30"/>
  <c r="CM343" i="30"/>
  <c r="CM331" i="30"/>
  <c r="BL357" i="30"/>
  <c r="BL353" i="30"/>
  <c r="BL349" i="30"/>
  <c r="BL345" i="30"/>
  <c r="BL341" i="30"/>
  <c r="BL337" i="30"/>
  <c r="BL333" i="30"/>
  <c r="BL329" i="30"/>
  <c r="BL325" i="30"/>
  <c r="BL321" i="30"/>
  <c r="BL317" i="30"/>
  <c r="BL354" i="30"/>
  <c r="BL350" i="30"/>
  <c r="BL346" i="30"/>
  <c r="BL342" i="30"/>
  <c r="BL338" i="30"/>
  <c r="BL334" i="30"/>
  <c r="BL330" i="30"/>
  <c r="BL326" i="30"/>
  <c r="BL322" i="30"/>
  <c r="BL318" i="30"/>
  <c r="BL314" i="30"/>
  <c r="BL355" i="30"/>
  <c r="BL351" i="30"/>
  <c r="BL347" i="30"/>
  <c r="BL343" i="30"/>
  <c r="BL339" i="30"/>
  <c r="BL335" i="30"/>
  <c r="BL331" i="30"/>
  <c r="BL327" i="30"/>
  <c r="BL323" i="30"/>
  <c r="BL319" i="30"/>
  <c r="BL315" i="30"/>
  <c r="BL356" i="30"/>
  <c r="BL352" i="30"/>
  <c r="BL348" i="30"/>
  <c r="BL344" i="30"/>
  <c r="BL340" i="30"/>
  <c r="BL336" i="30"/>
  <c r="BL332" i="30"/>
  <c r="BL328" i="30"/>
  <c r="BL324" i="30"/>
  <c r="BL320" i="30"/>
  <c r="BL316" i="30"/>
  <c r="BL313" i="30"/>
  <c r="BL312" i="30"/>
  <c r="BB355" i="32"/>
  <c r="BB351" i="32"/>
  <c r="BB356" i="32"/>
  <c r="BB352" i="32"/>
  <c r="BB357" i="32"/>
  <c r="BB348" i="32"/>
  <c r="BB344" i="32"/>
  <c r="BB340" i="32"/>
  <c r="BB336" i="32"/>
  <c r="BB332" i="32"/>
  <c r="BB328" i="32"/>
  <c r="BB354" i="32"/>
  <c r="BB353" i="32"/>
  <c r="BB349" i="32"/>
  <c r="BB345" i="32"/>
  <c r="BB341" i="32"/>
  <c r="BB337" i="32"/>
  <c r="BB333" i="32"/>
  <c r="BB329" i="32"/>
  <c r="BB350" i="32"/>
  <c r="BB346" i="32"/>
  <c r="BB342" i="32"/>
  <c r="BB338" i="32"/>
  <c r="BB334" i="32"/>
  <c r="BB330" i="32"/>
  <c r="BB347" i="32"/>
  <c r="BB343" i="32"/>
  <c r="BB339" i="32"/>
  <c r="BB335" i="32"/>
  <c r="BB331" i="32"/>
  <c r="BB327" i="32"/>
  <c r="BB324" i="32"/>
  <c r="BB320" i="32"/>
  <c r="BB316" i="32"/>
  <c r="BB312" i="32"/>
  <c r="BB323" i="32"/>
  <c r="BB321" i="32"/>
  <c r="BB317" i="32"/>
  <c r="BB313" i="32"/>
  <c r="BB326" i="32"/>
  <c r="BB322" i="32"/>
  <c r="BB318" i="32"/>
  <c r="BB314" i="32"/>
  <c r="BB325" i="32"/>
  <c r="BB315" i="32"/>
  <c r="BB319" i="32"/>
  <c r="AY355" i="30"/>
  <c r="AY351" i="30"/>
  <c r="AY356" i="30"/>
  <c r="AY352" i="30"/>
  <c r="AY348" i="30"/>
  <c r="AY344" i="30"/>
  <c r="AY340" i="30"/>
  <c r="AY336" i="30"/>
  <c r="AY332" i="30"/>
  <c r="AY328" i="30"/>
  <c r="AY357" i="30"/>
  <c r="AY353" i="30"/>
  <c r="AY349" i="30"/>
  <c r="AY345" i="30"/>
  <c r="AY341" i="30"/>
  <c r="AY337" i="30"/>
  <c r="AY333" i="30"/>
  <c r="AY329" i="30"/>
  <c r="AY325" i="30"/>
  <c r="AY321" i="30"/>
  <c r="AY317" i="30"/>
  <c r="AY313" i="30"/>
  <c r="AY354" i="30"/>
  <c r="AY350" i="30"/>
  <c r="AY346" i="30"/>
  <c r="AY342" i="30"/>
  <c r="AY338" i="30"/>
  <c r="AY334" i="30"/>
  <c r="AY330" i="30"/>
  <c r="AY326" i="30"/>
  <c r="AY322" i="30"/>
  <c r="AY318" i="30"/>
  <c r="AY314" i="30"/>
  <c r="AY347" i="30"/>
  <c r="AY312" i="30"/>
  <c r="AY335" i="30"/>
  <c r="AY343" i="30"/>
  <c r="AY324" i="30"/>
  <c r="AY323" i="30"/>
  <c r="AY331" i="30"/>
  <c r="AY320" i="30"/>
  <c r="AY319" i="30"/>
  <c r="AY339" i="30"/>
  <c r="AY327" i="30"/>
  <c r="AY316" i="30"/>
  <c r="AY315" i="30"/>
  <c r="BJ357" i="33"/>
  <c r="BJ353" i="33"/>
  <c r="BJ349" i="33"/>
  <c r="BJ345" i="33"/>
  <c r="BJ341" i="33"/>
  <c r="BJ354" i="33"/>
  <c r="BJ350" i="33"/>
  <c r="BJ346" i="33"/>
  <c r="BJ342" i="33"/>
  <c r="BJ355" i="33"/>
  <c r="BJ351" i="33"/>
  <c r="BJ347" i="33"/>
  <c r="BJ343" i="33"/>
  <c r="BJ356" i="33"/>
  <c r="BJ352" i="33"/>
  <c r="BJ348" i="33"/>
  <c r="BJ344" i="33"/>
  <c r="BJ340" i="33"/>
  <c r="BJ336" i="33"/>
  <c r="BJ339" i="33"/>
  <c r="BJ338" i="33"/>
  <c r="BJ333" i="33"/>
  <c r="BJ330" i="33"/>
  <c r="BJ326" i="33"/>
  <c r="BJ322" i="33"/>
  <c r="BJ318" i="33"/>
  <c r="BJ331" i="33"/>
  <c r="BJ327" i="33"/>
  <c r="BJ323" i="33"/>
  <c r="BJ319" i="33"/>
  <c r="BJ337" i="33"/>
  <c r="BJ335" i="33"/>
  <c r="BJ332" i="33"/>
  <c r="BJ334" i="33"/>
  <c r="BJ329" i="33"/>
  <c r="BJ325" i="33"/>
  <c r="BJ321" i="33"/>
  <c r="BJ317" i="33"/>
  <c r="BJ313" i="33"/>
  <c r="BJ328" i="33"/>
  <c r="BJ324" i="33"/>
  <c r="BJ320" i="33"/>
  <c r="BJ314" i="33"/>
  <c r="BJ316" i="33"/>
  <c r="BJ315" i="33"/>
  <c r="BJ312" i="33"/>
  <c r="BF356" i="31"/>
  <c r="BF352" i="31"/>
  <c r="BF348" i="31"/>
  <c r="BF344" i="31"/>
  <c r="BF340" i="31"/>
  <c r="BF336" i="31"/>
  <c r="BF332" i="31"/>
  <c r="BF357" i="31"/>
  <c r="BF353" i="31"/>
  <c r="BF349" i="31"/>
  <c r="BF345" i="31"/>
  <c r="BF341" i="31"/>
  <c r="BF337" i="31"/>
  <c r="BF333" i="31"/>
  <c r="BF354" i="31"/>
  <c r="BF350" i="31"/>
  <c r="BF346" i="31"/>
  <c r="BF342" i="31"/>
  <c r="BF338" i="31"/>
  <c r="BF334" i="31"/>
  <c r="BF330" i="31"/>
  <c r="BF355" i="31"/>
  <c r="BF351" i="31"/>
  <c r="BF347" i="31"/>
  <c r="BF343" i="31"/>
  <c r="BF339" i="31"/>
  <c r="BF335" i="31"/>
  <c r="BF320" i="31"/>
  <c r="BF316" i="31"/>
  <c r="BF312" i="31"/>
  <c r="BF327" i="31"/>
  <c r="BF321" i="31"/>
  <c r="BF317" i="31"/>
  <c r="BF313" i="31"/>
  <c r="BF329" i="31"/>
  <c r="BF326" i="31"/>
  <c r="BF322" i="31"/>
  <c r="BF318" i="31"/>
  <c r="BF314" i="31"/>
  <c r="BF325" i="31"/>
  <c r="BF328" i="31"/>
  <c r="BF323" i="31"/>
  <c r="BF319" i="31"/>
  <c r="BF315" i="31"/>
  <c r="BF331" i="31"/>
  <c r="BF324" i="31"/>
  <c r="S356" i="33"/>
  <c r="S352" i="33"/>
  <c r="S348" i="33"/>
  <c r="S344" i="33"/>
  <c r="S340" i="33"/>
  <c r="S357" i="33"/>
  <c r="S353" i="33"/>
  <c r="S349" i="33"/>
  <c r="S345" i="33"/>
  <c r="S341" i="33"/>
  <c r="S337" i="33"/>
  <c r="S354" i="33"/>
  <c r="S350" i="33"/>
  <c r="S346" i="33"/>
  <c r="S342" i="33"/>
  <c r="S338" i="33"/>
  <c r="S343" i="33"/>
  <c r="S335" i="33"/>
  <c r="S333" i="33"/>
  <c r="S329" i="33"/>
  <c r="S325" i="33"/>
  <c r="S321" i="33"/>
  <c r="S317" i="33"/>
  <c r="S313" i="33"/>
  <c r="S351" i="33"/>
  <c r="S336" i="33"/>
  <c r="S334" i="33"/>
  <c r="S330" i="33"/>
  <c r="S326" i="33"/>
  <c r="S322" i="33"/>
  <c r="S318" i="33"/>
  <c r="S314" i="33"/>
  <c r="S347" i="33"/>
  <c r="S339" i="33"/>
  <c r="S331" i="33"/>
  <c r="S327" i="33"/>
  <c r="S323" i="33"/>
  <c r="S319" i="33"/>
  <c r="S315" i="33"/>
  <c r="S316" i="33"/>
  <c r="S355" i="33"/>
  <c r="S328" i="33"/>
  <c r="S324" i="33"/>
  <c r="S332" i="33"/>
  <c r="S320" i="33"/>
  <c r="S312" i="33"/>
  <c r="S362" i="15"/>
  <c r="S356" i="15"/>
  <c r="S352" i="15"/>
  <c r="S357" i="15"/>
  <c r="S353" i="15"/>
  <c r="S349" i="15"/>
  <c r="S345" i="15"/>
  <c r="S341" i="15"/>
  <c r="S361" i="15"/>
  <c r="S355" i="15"/>
  <c r="S351" i="15"/>
  <c r="S343" i="15"/>
  <c r="S342" i="15"/>
  <c r="S338" i="15"/>
  <c r="S334" i="15"/>
  <c r="S330" i="15"/>
  <c r="S326" i="15"/>
  <c r="S322" i="15"/>
  <c r="S318" i="15"/>
  <c r="S314" i="15"/>
  <c r="S310" i="15"/>
  <c r="S344" i="15"/>
  <c r="S339" i="15"/>
  <c r="S335" i="15"/>
  <c r="S331" i="15"/>
  <c r="S327" i="15"/>
  <c r="S323" i="15"/>
  <c r="S319" i="15"/>
  <c r="S315" i="15"/>
  <c r="S311" i="15"/>
  <c r="S354" i="15"/>
  <c r="S347" i="15"/>
  <c r="S346" i="15"/>
  <c r="S350" i="15"/>
  <c r="S340" i="15"/>
  <c r="S336" i="15"/>
  <c r="S332" i="15"/>
  <c r="S328" i="15"/>
  <c r="S324" i="15"/>
  <c r="S320" i="15"/>
  <c r="S316" i="15"/>
  <c r="S312" i="15"/>
  <c r="S348" i="15"/>
  <c r="S337" i="15"/>
  <c r="S333" i="15"/>
  <c r="S329" i="15"/>
  <c r="S325" i="15"/>
  <c r="S321" i="15"/>
  <c r="S317" i="15"/>
  <c r="S313" i="15"/>
  <c r="BC355" i="31"/>
  <c r="BC351" i="31"/>
  <c r="BC347" i="31"/>
  <c r="BC343" i="31"/>
  <c r="BC339" i="31"/>
  <c r="BC335" i="31"/>
  <c r="BC331" i="31"/>
  <c r="BC327" i="31"/>
  <c r="BC356" i="31"/>
  <c r="BC352" i="31"/>
  <c r="BC348" i="31"/>
  <c r="BC344" i="31"/>
  <c r="BC340" i="31"/>
  <c r="BC336" i="31"/>
  <c r="BC332" i="31"/>
  <c r="BC328" i="31"/>
  <c r="BC324" i="31"/>
  <c r="BC354" i="31"/>
  <c r="BC350" i="31"/>
  <c r="BC346" i="31"/>
  <c r="BC342" i="31"/>
  <c r="BC338" i="31"/>
  <c r="BC334" i="31"/>
  <c r="BC330" i="31"/>
  <c r="BC341" i="31"/>
  <c r="BC323" i="31"/>
  <c r="BC319" i="31"/>
  <c r="BC315" i="31"/>
  <c r="BC349" i="31"/>
  <c r="BC337" i="31"/>
  <c r="BC333" i="31"/>
  <c r="BC320" i="31"/>
  <c r="BC316" i="31"/>
  <c r="BC312" i="31"/>
  <c r="BC357" i="31"/>
  <c r="BC345" i="31"/>
  <c r="BC329" i="31"/>
  <c r="BC321" i="31"/>
  <c r="BC317" i="31"/>
  <c r="BC313" i="31"/>
  <c r="BC318" i="31"/>
  <c r="BC325" i="31"/>
  <c r="BC314" i="31"/>
  <c r="BC353" i="31"/>
  <c r="BC322" i="31"/>
  <c r="BC326" i="31"/>
  <c r="CF354" i="32"/>
  <c r="CF355" i="32"/>
  <c r="CF351" i="32"/>
  <c r="CF356" i="32"/>
  <c r="CF347" i="32"/>
  <c r="CF343" i="32"/>
  <c r="CF339" i="32"/>
  <c r="CF335" i="32"/>
  <c r="CF331" i="32"/>
  <c r="CF327" i="32"/>
  <c r="CF353" i="32"/>
  <c r="CF348" i="32"/>
  <c r="CF344" i="32"/>
  <c r="CF340" i="32"/>
  <c r="CF336" i="32"/>
  <c r="CF332" i="32"/>
  <c r="CF328" i="32"/>
  <c r="CF352" i="32"/>
  <c r="CF349" i="32"/>
  <c r="CF345" i="32"/>
  <c r="CF341" i="32"/>
  <c r="CF337" i="32"/>
  <c r="CF333" i="32"/>
  <c r="CF329" i="32"/>
  <c r="CF357" i="32"/>
  <c r="CF350" i="32"/>
  <c r="CF346" i="32"/>
  <c r="CF342" i="32"/>
  <c r="CF338" i="32"/>
  <c r="CF334" i="32"/>
  <c r="CF330" i="32"/>
  <c r="CF323" i="32"/>
  <c r="CF319" i="32"/>
  <c r="CF315" i="32"/>
  <c r="CF326" i="32"/>
  <c r="CF322" i="32"/>
  <c r="CF320" i="32"/>
  <c r="CF316" i="32"/>
  <c r="CF312" i="32"/>
  <c r="CF325" i="32"/>
  <c r="CF321" i="32"/>
  <c r="CF317" i="32"/>
  <c r="CF313" i="32"/>
  <c r="CF318" i="32"/>
  <c r="CF324" i="32"/>
  <c r="CF314" i="32"/>
  <c r="AU355" i="31"/>
  <c r="AU351" i="31"/>
  <c r="AU347" i="31"/>
  <c r="AU343" i="31"/>
  <c r="AU339" i="31"/>
  <c r="AU335" i="31"/>
  <c r="AU331" i="31"/>
  <c r="AU327" i="31"/>
  <c r="AU356" i="31"/>
  <c r="AU352" i="31"/>
  <c r="AU348" i="31"/>
  <c r="AU344" i="31"/>
  <c r="AU340" i="31"/>
  <c r="AU336" i="31"/>
  <c r="AU332" i="31"/>
  <c r="AU328" i="31"/>
  <c r="AU324" i="31"/>
  <c r="AU354" i="31"/>
  <c r="AU350" i="31"/>
  <c r="AU346" i="31"/>
  <c r="AU342" i="31"/>
  <c r="AU338" i="31"/>
  <c r="AU334" i="31"/>
  <c r="AU330" i="31"/>
  <c r="AU353" i="31"/>
  <c r="AU341" i="31"/>
  <c r="AU323" i="31"/>
  <c r="AU319" i="31"/>
  <c r="AU315" i="31"/>
  <c r="AU329" i="31"/>
  <c r="AU349" i="31"/>
  <c r="AU320" i="31"/>
  <c r="AU316" i="31"/>
  <c r="AU312" i="31"/>
  <c r="AU337" i="31"/>
  <c r="AU357" i="31"/>
  <c r="AU333" i="31"/>
  <c r="AU326" i="31"/>
  <c r="AU321" i="31"/>
  <c r="AU317" i="31"/>
  <c r="AU313" i="31"/>
  <c r="AU345" i="31"/>
  <c r="AU325" i="31"/>
  <c r="AU318" i="31"/>
  <c r="AU314" i="31"/>
  <c r="AU322" i="31"/>
  <c r="CN356" i="34"/>
  <c r="CN357" i="34"/>
  <c r="CN355" i="34"/>
  <c r="CN349" i="34"/>
  <c r="CN353" i="34"/>
  <c r="CN351" i="34"/>
  <c r="CN346" i="34"/>
  <c r="CN348" i="34"/>
  <c r="CN347" i="34"/>
  <c r="CN350" i="34"/>
  <c r="CN345" i="34"/>
  <c r="CN354" i="34"/>
  <c r="CN343" i="34"/>
  <c r="CN344" i="34"/>
  <c r="CN352" i="34"/>
  <c r="CN341" i="34"/>
  <c r="CN337" i="34"/>
  <c r="CN333" i="34"/>
  <c r="CN342" i="34"/>
  <c r="CN339" i="34"/>
  <c r="CN335" i="34"/>
  <c r="CN331" i="34"/>
  <c r="CN334" i="34"/>
  <c r="CN336" i="34"/>
  <c r="CN338" i="34"/>
  <c r="CN329" i="34"/>
  <c r="CN327" i="34"/>
  <c r="CN340" i="34"/>
  <c r="CN332" i="34"/>
  <c r="CN324" i="34"/>
  <c r="CN326" i="34"/>
  <c r="CN325" i="34"/>
  <c r="CN322" i="34"/>
  <c r="CN330" i="34"/>
  <c r="CN320" i="34"/>
  <c r="CN319" i="34"/>
  <c r="CN317" i="34"/>
  <c r="CN321" i="34"/>
  <c r="CN328" i="34"/>
  <c r="CN323" i="34"/>
  <c r="CN318" i="34"/>
  <c r="CN316" i="34"/>
  <c r="CN312" i="34"/>
  <c r="CN313" i="34"/>
  <c r="CN315" i="34"/>
  <c r="CN314" i="34"/>
  <c r="BS354" i="33"/>
  <c r="BS350" i="33"/>
  <c r="BS346" i="33"/>
  <c r="BS342" i="33"/>
  <c r="BS338" i="33"/>
  <c r="BS355" i="33"/>
  <c r="BS351" i="33"/>
  <c r="BS347" i="33"/>
  <c r="BS343" i="33"/>
  <c r="BS339" i="33"/>
  <c r="BS335" i="33"/>
  <c r="BS356" i="33"/>
  <c r="BS352" i="33"/>
  <c r="BS348" i="33"/>
  <c r="BS344" i="33"/>
  <c r="BS340" i="33"/>
  <c r="BS336" i="33"/>
  <c r="BS345" i="33"/>
  <c r="BS333" i="33"/>
  <c r="BS331" i="33"/>
  <c r="BS327" i="33"/>
  <c r="BS323" i="33"/>
  <c r="BS319" i="33"/>
  <c r="BS315" i="33"/>
  <c r="BS353" i="33"/>
  <c r="BS341" i="33"/>
  <c r="BS332" i="33"/>
  <c r="BS328" i="33"/>
  <c r="BS324" i="33"/>
  <c r="BS320" i="33"/>
  <c r="BS316" i="33"/>
  <c r="BS312" i="33"/>
  <c r="BS349" i="33"/>
  <c r="BS337" i="33"/>
  <c r="BS329" i="33"/>
  <c r="BS325" i="33"/>
  <c r="BS321" i="33"/>
  <c r="BS317" i="33"/>
  <c r="BS313" i="33"/>
  <c r="BS334" i="33"/>
  <c r="BS326" i="33"/>
  <c r="BS314" i="33"/>
  <c r="BS322" i="33"/>
  <c r="BS330" i="33"/>
  <c r="BS318" i="33"/>
  <c r="BS357" i="33"/>
  <c r="AC355" i="32"/>
  <c r="AC356" i="32"/>
  <c r="AC357" i="32"/>
  <c r="AC353" i="32"/>
  <c r="AC348" i="32"/>
  <c r="AC344" i="32"/>
  <c r="AC340" i="32"/>
  <c r="AC336" i="32"/>
  <c r="AC332" i="32"/>
  <c r="AC349" i="32"/>
  <c r="AC345" i="32"/>
  <c r="AC341" i="32"/>
  <c r="AC337" i="32"/>
  <c r="AC333" i="32"/>
  <c r="AC329" i="32"/>
  <c r="AC325" i="32"/>
  <c r="AC352" i="32"/>
  <c r="AC350" i="32"/>
  <c r="AC346" i="32"/>
  <c r="AC342" i="32"/>
  <c r="AC338" i="32"/>
  <c r="AC334" i="32"/>
  <c r="AC330" i="32"/>
  <c r="AC354" i="32"/>
  <c r="AC319" i="32"/>
  <c r="AC315" i="32"/>
  <c r="AC343" i="32"/>
  <c r="AC327" i="32"/>
  <c r="AC323" i="32"/>
  <c r="AC331" i="32"/>
  <c r="AC326" i="32"/>
  <c r="AC320" i="32"/>
  <c r="AC316" i="32"/>
  <c r="AC312" i="32"/>
  <c r="AC351" i="32"/>
  <c r="AC339" i="32"/>
  <c r="AC321" i="32"/>
  <c r="AC317" i="32"/>
  <c r="AC313" i="32"/>
  <c r="AC347" i="32"/>
  <c r="AC328" i="32"/>
  <c r="AC322" i="32"/>
  <c r="AC318" i="32"/>
  <c r="AC314" i="32"/>
  <c r="AC335" i="32"/>
  <c r="AC324" i="32"/>
  <c r="AU354" i="15"/>
  <c r="AU350" i="15"/>
  <c r="AU361" i="15"/>
  <c r="AU355" i="15"/>
  <c r="AU351" i="15"/>
  <c r="AU347" i="15"/>
  <c r="AU343" i="15"/>
  <c r="AU362" i="15"/>
  <c r="AU356" i="15"/>
  <c r="AU357" i="15"/>
  <c r="AU353" i="15"/>
  <c r="AU349" i="15"/>
  <c r="AU342" i="15"/>
  <c r="AU340" i="15"/>
  <c r="AU336" i="15"/>
  <c r="AU332" i="15"/>
  <c r="AU328" i="15"/>
  <c r="AU324" i="15"/>
  <c r="AU320" i="15"/>
  <c r="AU316" i="15"/>
  <c r="AU312" i="15"/>
  <c r="AU346" i="15"/>
  <c r="AU341" i="15"/>
  <c r="AU337" i="15"/>
  <c r="AU333" i="15"/>
  <c r="AU329" i="15"/>
  <c r="AU325" i="15"/>
  <c r="AU321" i="15"/>
  <c r="AU317" i="15"/>
  <c r="AU313" i="15"/>
  <c r="AU348" i="15"/>
  <c r="AU344" i="15"/>
  <c r="AU338" i="15"/>
  <c r="AU334" i="15"/>
  <c r="AU330" i="15"/>
  <c r="AU326" i="15"/>
  <c r="AU322" i="15"/>
  <c r="AU318" i="15"/>
  <c r="AU314" i="15"/>
  <c r="AU310" i="15"/>
  <c r="AU352" i="15"/>
  <c r="AU345" i="15"/>
  <c r="AU339" i="15"/>
  <c r="AU335" i="15"/>
  <c r="AU331" i="15"/>
  <c r="AU327" i="15"/>
  <c r="AU323" i="15"/>
  <c r="AU319" i="15"/>
  <c r="AU315" i="15"/>
  <c r="AU311" i="15"/>
  <c r="CO354" i="31"/>
  <c r="CO350" i="31"/>
  <c r="CO346" i="31"/>
  <c r="CO342" i="31"/>
  <c r="CO338" i="31"/>
  <c r="CO334" i="31"/>
  <c r="CO330" i="31"/>
  <c r="CO326" i="31"/>
  <c r="CO355" i="31"/>
  <c r="CO351" i="31"/>
  <c r="CO347" i="31"/>
  <c r="CO343" i="31"/>
  <c r="CO339" i="31"/>
  <c r="CO335" i="31"/>
  <c r="CO331" i="31"/>
  <c r="CO327" i="31"/>
  <c r="CO357" i="31"/>
  <c r="CO353" i="31"/>
  <c r="CO349" i="31"/>
  <c r="CO345" i="31"/>
  <c r="CO341" i="31"/>
  <c r="CO337" i="31"/>
  <c r="CO333" i="31"/>
  <c r="CO329" i="31"/>
  <c r="CO340" i="31"/>
  <c r="CO328" i="31"/>
  <c r="CO324" i="31"/>
  <c r="CO322" i="31"/>
  <c r="CO318" i="31"/>
  <c r="CO314" i="31"/>
  <c r="CO348" i="31"/>
  <c r="CO336" i="31"/>
  <c r="CO323" i="31"/>
  <c r="CO319" i="31"/>
  <c r="CO315" i="31"/>
  <c r="CO356" i="31"/>
  <c r="CO344" i="31"/>
  <c r="CO320" i="31"/>
  <c r="CO316" i="31"/>
  <c r="CO312" i="31"/>
  <c r="CO332" i="31"/>
  <c r="CO325" i="31"/>
  <c r="CO317" i="31"/>
  <c r="CO313" i="31"/>
  <c r="CO321" i="31"/>
  <c r="CO352" i="31"/>
  <c r="Z354" i="34"/>
  <c r="Z356" i="34"/>
  <c r="Z352" i="34"/>
  <c r="Z350" i="34"/>
  <c r="Z357" i="34"/>
  <c r="Z349" i="34"/>
  <c r="Z347" i="34"/>
  <c r="Z353" i="34"/>
  <c r="Z344" i="34"/>
  <c r="Z355" i="34"/>
  <c r="Z348" i="34"/>
  <c r="Z351" i="34"/>
  <c r="Z342" i="34"/>
  <c r="Z343" i="34"/>
  <c r="Z341" i="34"/>
  <c r="Z340" i="34"/>
  <c r="Z336" i="34"/>
  <c r="Z346" i="34"/>
  <c r="Z345" i="34"/>
  <c r="Z338" i="34"/>
  <c r="Z334" i="34"/>
  <c r="Z335" i="34"/>
  <c r="Z337" i="34"/>
  <c r="Z339" i="34"/>
  <c r="Z330" i="34"/>
  <c r="Z326" i="34"/>
  <c r="Z328" i="34"/>
  <c r="Z332" i="34"/>
  <c r="Z323" i="34"/>
  <c r="Z324" i="34"/>
  <c r="Z333" i="34"/>
  <c r="Z329" i="34"/>
  <c r="Z325" i="34"/>
  <c r="Z321" i="34"/>
  <c r="Z319" i="34"/>
  <c r="Z331" i="34"/>
  <c r="Z320" i="34"/>
  <c r="Z327" i="34"/>
  <c r="Z322" i="34"/>
  <c r="Z315" i="34"/>
  <c r="Z318" i="34"/>
  <c r="Z316" i="34"/>
  <c r="Z312" i="34"/>
  <c r="Z317" i="34"/>
  <c r="Z314" i="34"/>
  <c r="Z313" i="34"/>
  <c r="AR355" i="30"/>
  <c r="AR351" i="30"/>
  <c r="AR347" i="30"/>
  <c r="AR343" i="30"/>
  <c r="AR339" i="30"/>
  <c r="AR335" i="30"/>
  <c r="AR331" i="30"/>
  <c r="AR327" i="30"/>
  <c r="AR323" i="30"/>
  <c r="AR319" i="30"/>
  <c r="AR315" i="30"/>
  <c r="AR356" i="30"/>
  <c r="AR352" i="30"/>
  <c r="AR348" i="30"/>
  <c r="AR344" i="30"/>
  <c r="AR340" i="30"/>
  <c r="AR336" i="30"/>
  <c r="AR332" i="30"/>
  <c r="AR328" i="30"/>
  <c r="AR324" i="30"/>
  <c r="AR320" i="30"/>
  <c r="AR316" i="30"/>
  <c r="AR357" i="30"/>
  <c r="AR353" i="30"/>
  <c r="AR349" i="30"/>
  <c r="AR345" i="30"/>
  <c r="AR341" i="30"/>
  <c r="AR337" i="30"/>
  <c r="AR333" i="30"/>
  <c r="AR329" i="30"/>
  <c r="AR325" i="30"/>
  <c r="AR321" i="30"/>
  <c r="AR317" i="30"/>
  <c r="AR313" i="30"/>
  <c r="AR354" i="30"/>
  <c r="AR350" i="30"/>
  <c r="AR346" i="30"/>
  <c r="AR342" i="30"/>
  <c r="AR338" i="30"/>
  <c r="AR334" i="30"/>
  <c r="AR330" i="30"/>
  <c r="AR326" i="30"/>
  <c r="AR322" i="30"/>
  <c r="AR318" i="30"/>
  <c r="AR314" i="30"/>
  <c r="AR312" i="30"/>
  <c r="AV354" i="33"/>
  <c r="AV350" i="33"/>
  <c r="AV346" i="33"/>
  <c r="AV342" i="33"/>
  <c r="AV355" i="33"/>
  <c r="AV351" i="33"/>
  <c r="AV347" i="33"/>
  <c r="AV343" i="33"/>
  <c r="AV356" i="33"/>
  <c r="AV352" i="33"/>
  <c r="AV348" i="33"/>
  <c r="AV344" i="33"/>
  <c r="AV357" i="33"/>
  <c r="AV353" i="33"/>
  <c r="AV349" i="33"/>
  <c r="AV345" i="33"/>
  <c r="AV341" i="33"/>
  <c r="AV337" i="33"/>
  <c r="AV335" i="33"/>
  <c r="AV331" i="33"/>
  <c r="AV327" i="33"/>
  <c r="AV323" i="33"/>
  <c r="AV319" i="33"/>
  <c r="AV334" i="33"/>
  <c r="AV332" i="33"/>
  <c r="AV328" i="33"/>
  <c r="AV324" i="33"/>
  <c r="AV320" i="33"/>
  <c r="AV333" i="33"/>
  <c r="AV340" i="33"/>
  <c r="AV330" i="33"/>
  <c r="AV326" i="33"/>
  <c r="AV322" i="33"/>
  <c r="AV318" i="33"/>
  <c r="AV314" i="33"/>
  <c r="AV312" i="33"/>
  <c r="AV313" i="33"/>
  <c r="AV329" i="33"/>
  <c r="AV316" i="33"/>
  <c r="AV315" i="33"/>
  <c r="AV338" i="33"/>
  <c r="AV336" i="33"/>
  <c r="AV325" i="33"/>
  <c r="AV317" i="33"/>
  <c r="AV339" i="33"/>
  <c r="AV321" i="33"/>
  <c r="E190" i="30"/>
  <c r="AB357" i="15"/>
  <c r="AB353" i="15"/>
  <c r="AB349" i="15"/>
  <c r="AB354" i="15"/>
  <c r="AB350" i="15"/>
  <c r="AB346" i="15"/>
  <c r="AB361" i="15"/>
  <c r="AB355" i="15"/>
  <c r="AB351" i="15"/>
  <c r="AB347" i="15"/>
  <c r="AB342" i="15"/>
  <c r="AB343" i="15"/>
  <c r="AB339" i="15"/>
  <c r="AB335" i="15"/>
  <c r="AB331" i="15"/>
  <c r="AB327" i="15"/>
  <c r="AB323" i="15"/>
  <c r="AB319" i="15"/>
  <c r="AB315" i="15"/>
  <c r="AB311" i="15"/>
  <c r="AB356" i="15"/>
  <c r="AB352" i="15"/>
  <c r="AB348" i="15"/>
  <c r="AB344" i="15"/>
  <c r="AB341" i="15"/>
  <c r="AB340" i="15"/>
  <c r="AB336" i="15"/>
  <c r="AB332" i="15"/>
  <c r="AB328" i="15"/>
  <c r="AB324" i="15"/>
  <c r="AB320" i="15"/>
  <c r="AB316" i="15"/>
  <c r="AB312" i="15"/>
  <c r="AB345" i="15"/>
  <c r="AB337" i="15"/>
  <c r="AB333" i="15"/>
  <c r="AB329" i="15"/>
  <c r="AB325" i="15"/>
  <c r="AB321" i="15"/>
  <c r="AB317" i="15"/>
  <c r="AB313" i="15"/>
  <c r="AB362" i="15"/>
  <c r="AB338" i="15"/>
  <c r="AB334" i="15"/>
  <c r="AB330" i="15"/>
  <c r="AB326" i="15"/>
  <c r="AB322" i="15"/>
  <c r="AB318" i="15"/>
  <c r="AB314" i="15"/>
  <c r="AB310" i="15"/>
  <c r="CS355" i="15"/>
  <c r="CS351" i="15"/>
  <c r="CS362" i="15"/>
  <c r="CS356" i="15"/>
  <c r="CS352" i="15"/>
  <c r="CS348" i="15"/>
  <c r="CS344" i="15"/>
  <c r="CS340" i="15"/>
  <c r="CS357" i="15"/>
  <c r="CS354" i="15"/>
  <c r="CS350" i="15"/>
  <c r="CS353" i="15"/>
  <c r="CS345" i="15"/>
  <c r="CS337" i="15"/>
  <c r="CS333" i="15"/>
  <c r="CS329" i="15"/>
  <c r="CS325" i="15"/>
  <c r="CS321" i="15"/>
  <c r="CS317" i="15"/>
  <c r="CS313" i="15"/>
  <c r="CS361" i="15"/>
  <c r="CS349" i="15"/>
  <c r="CS338" i="15"/>
  <c r="CS334" i="15"/>
  <c r="CS330" i="15"/>
  <c r="CS326" i="15"/>
  <c r="CS322" i="15"/>
  <c r="CS318" i="15"/>
  <c r="CS314" i="15"/>
  <c r="CS310" i="15"/>
  <c r="CS346" i="15"/>
  <c r="CS342" i="15"/>
  <c r="CS339" i="15"/>
  <c r="CS335" i="15"/>
  <c r="CS331" i="15"/>
  <c r="CS327" i="15"/>
  <c r="CS323" i="15"/>
  <c r="CS319" i="15"/>
  <c r="CS315" i="15"/>
  <c r="CS311" i="15"/>
  <c r="CS347" i="15"/>
  <c r="CS343" i="15"/>
  <c r="CS341" i="15"/>
  <c r="CS336" i="15"/>
  <c r="CS332" i="15"/>
  <c r="CS328" i="15"/>
  <c r="CS324" i="15"/>
  <c r="CS320" i="15"/>
  <c r="CS316" i="15"/>
  <c r="CS312" i="15"/>
  <c r="Z355" i="33"/>
  <c r="Z351" i="33"/>
  <c r="Z347" i="33"/>
  <c r="Z343" i="33"/>
  <c r="Z356" i="33"/>
  <c r="Z352" i="33"/>
  <c r="Z348" i="33"/>
  <c r="Z344" i="33"/>
  <c r="Z340" i="33"/>
  <c r="Z357" i="33"/>
  <c r="Z353" i="33"/>
  <c r="Z349" i="33"/>
  <c r="Z345" i="33"/>
  <c r="Z341" i="33"/>
  <c r="Z354" i="33"/>
  <c r="Z350" i="33"/>
  <c r="Z346" i="33"/>
  <c r="Z342" i="33"/>
  <c r="Z338" i="33"/>
  <c r="Z332" i="33"/>
  <c r="Z328" i="33"/>
  <c r="Z324" i="33"/>
  <c r="Z320" i="33"/>
  <c r="Z339" i="33"/>
  <c r="Z337" i="33"/>
  <c r="Z333" i="33"/>
  <c r="Z329" i="33"/>
  <c r="Z325" i="33"/>
  <c r="Z321" i="33"/>
  <c r="Z335" i="33"/>
  <c r="Z330" i="33"/>
  <c r="Z336" i="33"/>
  <c r="Z334" i="33"/>
  <c r="Z331" i="33"/>
  <c r="Z327" i="33"/>
  <c r="Z323" i="33"/>
  <c r="Z319" i="33"/>
  <c r="Z315" i="33"/>
  <c r="Z316" i="33"/>
  <c r="Z317" i="33"/>
  <c r="Z312" i="33"/>
  <c r="Z326" i="33"/>
  <c r="Z313" i="33"/>
  <c r="Z322" i="33"/>
  <c r="Z318" i="33"/>
  <c r="Z314" i="33"/>
  <c r="V354" i="15"/>
  <c r="V350" i="15"/>
  <c r="V361" i="15"/>
  <c r="V355" i="15"/>
  <c r="V351" i="15"/>
  <c r="V347" i="15"/>
  <c r="V343" i="15"/>
  <c r="V362" i="15"/>
  <c r="V356" i="15"/>
  <c r="V352" i="15"/>
  <c r="V348" i="15"/>
  <c r="V341" i="15"/>
  <c r="V345" i="15"/>
  <c r="V340" i="15"/>
  <c r="V336" i="15"/>
  <c r="V332" i="15"/>
  <c r="V328" i="15"/>
  <c r="V324" i="15"/>
  <c r="V320" i="15"/>
  <c r="V316" i="15"/>
  <c r="V312" i="15"/>
  <c r="V346" i="15"/>
  <c r="V353" i="15"/>
  <c r="V337" i="15"/>
  <c r="V333" i="15"/>
  <c r="V329" i="15"/>
  <c r="V325" i="15"/>
  <c r="V321" i="15"/>
  <c r="V317" i="15"/>
  <c r="V313" i="15"/>
  <c r="V349" i="15"/>
  <c r="V338" i="15"/>
  <c r="V334" i="15"/>
  <c r="V330" i="15"/>
  <c r="V326" i="15"/>
  <c r="V322" i="15"/>
  <c r="V318" i="15"/>
  <c r="V314" i="15"/>
  <c r="V310" i="15"/>
  <c r="V357" i="15"/>
  <c r="V342" i="15"/>
  <c r="V344" i="15"/>
  <c r="V339" i="15"/>
  <c r="V335" i="15"/>
  <c r="V331" i="15"/>
  <c r="V327" i="15"/>
  <c r="V323" i="15"/>
  <c r="V319" i="15"/>
  <c r="V315" i="15"/>
  <c r="V311" i="15"/>
  <c r="CR354" i="33"/>
  <c r="CR350" i="33"/>
  <c r="CR346" i="33"/>
  <c r="CR342" i="33"/>
  <c r="CR355" i="33"/>
  <c r="CR351" i="33"/>
  <c r="CR347" i="33"/>
  <c r="CR343" i="33"/>
  <c r="CR339" i="33"/>
  <c r="CR356" i="33"/>
  <c r="CR352" i="33"/>
  <c r="CR348" i="33"/>
  <c r="CR344" i="33"/>
  <c r="CR340" i="33"/>
  <c r="CR357" i="33"/>
  <c r="CR353" i="33"/>
  <c r="CR349" i="33"/>
  <c r="CR345" i="33"/>
  <c r="CR341" i="33"/>
  <c r="CR337" i="33"/>
  <c r="CR334" i="33"/>
  <c r="CR331" i="33"/>
  <c r="CR327" i="33"/>
  <c r="CR323" i="33"/>
  <c r="CR319" i="33"/>
  <c r="CR336" i="33"/>
  <c r="CR333" i="33"/>
  <c r="CR332" i="33"/>
  <c r="CR328" i="33"/>
  <c r="CR324" i="33"/>
  <c r="CR320" i="33"/>
  <c r="CR329" i="33"/>
  <c r="CR330" i="33"/>
  <c r="CR326" i="33"/>
  <c r="CR322" i="33"/>
  <c r="CR318" i="33"/>
  <c r="CR314" i="33"/>
  <c r="CR325" i="33"/>
  <c r="CR338" i="33"/>
  <c r="CR335" i="33"/>
  <c r="CR321" i="33"/>
  <c r="CR313" i="33"/>
  <c r="CR317" i="33"/>
  <c r="CR316" i="33"/>
  <c r="CR315" i="33"/>
  <c r="CR312" i="33"/>
  <c r="AA354" i="32"/>
  <c r="AA355" i="32"/>
  <c r="AA356" i="32"/>
  <c r="AA351" i="32"/>
  <c r="AA347" i="32"/>
  <c r="AA343" i="32"/>
  <c r="AA339" i="32"/>
  <c r="AA335" i="32"/>
  <c r="AA331" i="32"/>
  <c r="AA353" i="32"/>
  <c r="AA348" i="32"/>
  <c r="AA344" i="32"/>
  <c r="AA340" i="32"/>
  <c r="AA336" i="32"/>
  <c r="AA332" i="32"/>
  <c r="AA328" i="32"/>
  <c r="AA324" i="32"/>
  <c r="AA357" i="32"/>
  <c r="AA349" i="32"/>
  <c r="AA345" i="32"/>
  <c r="AA341" i="32"/>
  <c r="AA337" i="32"/>
  <c r="AA333" i="32"/>
  <c r="AA329" i="32"/>
  <c r="AA350" i="32"/>
  <c r="AA322" i="32"/>
  <c r="AA318" i="32"/>
  <c r="AA314" i="32"/>
  <c r="AA352" i="32"/>
  <c r="AA338" i="32"/>
  <c r="AA327" i="32"/>
  <c r="AA319" i="32"/>
  <c r="AA315" i="32"/>
  <c r="AA346" i="32"/>
  <c r="AA323" i="32"/>
  <c r="AA334" i="32"/>
  <c r="AA326" i="32"/>
  <c r="AA320" i="32"/>
  <c r="AA316" i="32"/>
  <c r="AA312" i="32"/>
  <c r="AA342" i="32"/>
  <c r="AA325" i="32"/>
  <c r="AA321" i="32"/>
  <c r="AA317" i="32"/>
  <c r="AA313" i="32"/>
  <c r="AA330" i="32"/>
  <c r="Y355" i="34"/>
  <c r="Y356" i="34"/>
  <c r="Y357" i="34"/>
  <c r="Y351" i="34"/>
  <c r="Y352" i="34"/>
  <c r="Y353" i="34"/>
  <c r="Y349" i="34"/>
  <c r="Y345" i="34"/>
  <c r="Y350" i="34"/>
  <c r="Y347" i="34"/>
  <c r="Y343" i="34"/>
  <c r="Y344" i="34"/>
  <c r="Y346" i="34"/>
  <c r="Y348" i="34"/>
  <c r="Y339" i="34"/>
  <c r="Y335" i="34"/>
  <c r="Y331" i="34"/>
  <c r="Y354" i="34"/>
  <c r="Y337" i="34"/>
  <c r="Y333" i="34"/>
  <c r="Y334" i="34"/>
  <c r="Y336" i="34"/>
  <c r="Y329" i="34"/>
  <c r="Y325" i="34"/>
  <c r="Y338" i="34"/>
  <c r="Y340" i="34"/>
  <c r="Y327" i="34"/>
  <c r="Y323" i="34"/>
  <c r="Y342" i="34"/>
  <c r="Y341" i="34"/>
  <c r="Y332" i="34"/>
  <c r="Y328" i="34"/>
  <c r="Y320" i="34"/>
  <c r="Y321" i="34"/>
  <c r="Y330" i="34"/>
  <c r="Y318" i="34"/>
  <c r="Y319" i="34"/>
  <c r="Y324" i="34"/>
  <c r="Y326" i="34"/>
  <c r="Y314" i="34"/>
  <c r="Y322" i="34"/>
  <c r="Y315" i="34"/>
  <c r="Y316" i="34"/>
  <c r="Y312" i="34"/>
  <c r="Y313" i="34"/>
  <c r="Y317" i="34"/>
  <c r="V355" i="32"/>
  <c r="V356" i="32"/>
  <c r="V352" i="32"/>
  <c r="V357" i="32"/>
  <c r="V348" i="32"/>
  <c r="V344" i="32"/>
  <c r="V340" i="32"/>
  <c r="V336" i="32"/>
  <c r="V332" i="32"/>
  <c r="V328" i="32"/>
  <c r="V354" i="32"/>
  <c r="V349" i="32"/>
  <c r="V345" i="32"/>
  <c r="V341" i="32"/>
  <c r="V337" i="32"/>
  <c r="V333" i="32"/>
  <c r="V329" i="32"/>
  <c r="V353" i="32"/>
  <c r="V350" i="32"/>
  <c r="V346" i="32"/>
  <c r="V342" i="32"/>
  <c r="V338" i="32"/>
  <c r="V334" i="32"/>
  <c r="V330" i="32"/>
  <c r="V351" i="32"/>
  <c r="V347" i="32"/>
  <c r="V343" i="32"/>
  <c r="V339" i="32"/>
  <c r="V335" i="32"/>
  <c r="V331" i="32"/>
  <c r="V326" i="32"/>
  <c r="V320" i="32"/>
  <c r="V316" i="32"/>
  <c r="V312" i="32"/>
  <c r="V325" i="32"/>
  <c r="V321" i="32"/>
  <c r="V317" i="32"/>
  <c r="V313" i="32"/>
  <c r="V324" i="32"/>
  <c r="V322" i="32"/>
  <c r="V318" i="32"/>
  <c r="V314" i="32"/>
  <c r="V327" i="32"/>
  <c r="V323" i="32"/>
  <c r="V319" i="32"/>
  <c r="V315" i="32"/>
  <c r="J362" i="15"/>
  <c r="J356" i="15"/>
  <c r="J352" i="15"/>
  <c r="J348" i="15"/>
  <c r="J357" i="15"/>
  <c r="J353" i="15"/>
  <c r="J349" i="15"/>
  <c r="J345" i="15"/>
  <c r="J354" i="15"/>
  <c r="J350" i="15"/>
  <c r="J361" i="15"/>
  <c r="J355" i="15"/>
  <c r="J347" i="15"/>
  <c r="J342" i="15"/>
  <c r="J344" i="15"/>
  <c r="J338" i="15"/>
  <c r="J334" i="15"/>
  <c r="J330" i="15"/>
  <c r="J326" i="15"/>
  <c r="J322" i="15"/>
  <c r="J318" i="15"/>
  <c r="J314" i="15"/>
  <c r="J310" i="15"/>
  <c r="J346" i="15"/>
  <c r="J341" i="15"/>
  <c r="J339" i="15"/>
  <c r="J335" i="15"/>
  <c r="J331" i="15"/>
  <c r="J327" i="15"/>
  <c r="J323" i="15"/>
  <c r="J319" i="15"/>
  <c r="J315" i="15"/>
  <c r="J311" i="15"/>
  <c r="J340" i="15"/>
  <c r="J336" i="15"/>
  <c r="J332" i="15"/>
  <c r="J328" i="15"/>
  <c r="J324" i="15"/>
  <c r="J320" i="15"/>
  <c r="J316" i="15"/>
  <c r="J312" i="15"/>
  <c r="J351" i="15"/>
  <c r="J343" i="15"/>
  <c r="J337" i="15"/>
  <c r="J333" i="15"/>
  <c r="J329" i="15"/>
  <c r="J325" i="15"/>
  <c r="J321" i="15"/>
  <c r="J317" i="15"/>
  <c r="J313" i="15"/>
  <c r="CB361" i="15"/>
  <c r="CB355" i="15"/>
  <c r="CB351" i="15"/>
  <c r="CB347" i="15"/>
  <c r="CB362" i="15"/>
  <c r="CB356" i="15"/>
  <c r="CB352" i="15"/>
  <c r="CB348" i="15"/>
  <c r="CB344" i="15"/>
  <c r="CB357" i="15"/>
  <c r="CB353" i="15"/>
  <c r="CB349" i="15"/>
  <c r="CB337" i="15"/>
  <c r="CB333" i="15"/>
  <c r="CB329" i="15"/>
  <c r="CB325" i="15"/>
  <c r="CB321" i="15"/>
  <c r="CB317" i="15"/>
  <c r="CB313" i="15"/>
  <c r="CB343" i="15"/>
  <c r="CB342" i="15"/>
  <c r="CB338" i="15"/>
  <c r="CB334" i="15"/>
  <c r="CB330" i="15"/>
  <c r="CB326" i="15"/>
  <c r="CB322" i="15"/>
  <c r="CB318" i="15"/>
  <c r="CB314" i="15"/>
  <c r="CB310" i="15"/>
  <c r="CB354" i="15"/>
  <c r="CB350" i="15"/>
  <c r="CB346" i="15"/>
  <c r="CB345" i="15"/>
  <c r="CB341" i="15"/>
  <c r="CB339" i="15"/>
  <c r="CB335" i="15"/>
  <c r="CB331" i="15"/>
  <c r="CB327" i="15"/>
  <c r="CB323" i="15"/>
  <c r="CB319" i="15"/>
  <c r="CB315" i="15"/>
  <c r="CB311" i="15"/>
  <c r="CB340" i="15"/>
  <c r="CB336" i="15"/>
  <c r="CB332" i="15"/>
  <c r="CB328" i="15"/>
  <c r="CB324" i="15"/>
  <c r="CB320" i="15"/>
  <c r="CB316" i="15"/>
  <c r="CB312" i="15"/>
  <c r="V357" i="34"/>
  <c r="V356" i="34"/>
  <c r="V355" i="34"/>
  <c r="V354" i="34"/>
  <c r="V350" i="34"/>
  <c r="V352" i="34"/>
  <c r="V347" i="34"/>
  <c r="V348" i="34"/>
  <c r="V351" i="34"/>
  <c r="V353" i="34"/>
  <c r="V342" i="34"/>
  <c r="V349" i="34"/>
  <c r="V346" i="34"/>
  <c r="V344" i="34"/>
  <c r="V345" i="34"/>
  <c r="V338" i="34"/>
  <c r="V334" i="34"/>
  <c r="V341" i="34"/>
  <c r="V340" i="34"/>
  <c r="V336" i="34"/>
  <c r="V332" i="34"/>
  <c r="V333" i="34"/>
  <c r="V335" i="34"/>
  <c r="V328" i="34"/>
  <c r="V337" i="34"/>
  <c r="V343" i="34"/>
  <c r="V330" i="34"/>
  <c r="V326" i="34"/>
  <c r="V323" i="34"/>
  <c r="V339" i="34"/>
  <c r="V329" i="34"/>
  <c r="V325" i="34"/>
  <c r="V322" i="34"/>
  <c r="V317" i="34"/>
  <c r="V331" i="34"/>
  <c r="V321" i="34"/>
  <c r="V318" i="34"/>
  <c r="V324" i="34"/>
  <c r="V320" i="34"/>
  <c r="V327" i="34"/>
  <c r="V319" i="34"/>
  <c r="V313" i="34"/>
  <c r="V314" i="34"/>
  <c r="V316" i="34"/>
  <c r="V312" i="34"/>
  <c r="V315" i="34"/>
  <c r="X357" i="30"/>
  <c r="X353" i="30"/>
  <c r="X349" i="30"/>
  <c r="X345" i="30"/>
  <c r="X341" i="30"/>
  <c r="X337" i="30"/>
  <c r="X333" i="30"/>
  <c r="X329" i="30"/>
  <c r="X325" i="30"/>
  <c r="X321" i="30"/>
  <c r="X317" i="30"/>
  <c r="X354" i="30"/>
  <c r="X350" i="30"/>
  <c r="X346" i="30"/>
  <c r="X342" i="30"/>
  <c r="X338" i="30"/>
  <c r="X334" i="30"/>
  <c r="X330" i="30"/>
  <c r="X326" i="30"/>
  <c r="X322" i="30"/>
  <c r="X318" i="30"/>
  <c r="X314" i="30"/>
  <c r="X355" i="30"/>
  <c r="X351" i="30"/>
  <c r="X347" i="30"/>
  <c r="X343" i="30"/>
  <c r="X339" i="30"/>
  <c r="X335" i="30"/>
  <c r="X331" i="30"/>
  <c r="X327" i="30"/>
  <c r="X323" i="30"/>
  <c r="X319" i="30"/>
  <c r="X315" i="30"/>
  <c r="X356" i="30"/>
  <c r="X352" i="30"/>
  <c r="X348" i="30"/>
  <c r="X344" i="30"/>
  <c r="X340" i="30"/>
  <c r="X336" i="30"/>
  <c r="X332" i="30"/>
  <c r="X328" i="30"/>
  <c r="X324" i="30"/>
  <c r="X320" i="30"/>
  <c r="X316" i="30"/>
  <c r="X313" i="30"/>
  <c r="X312" i="30"/>
  <c r="BK357" i="34"/>
  <c r="BK354" i="34"/>
  <c r="BK355" i="34"/>
  <c r="BK356" i="34"/>
  <c r="BK350" i="34"/>
  <c r="BK351" i="34"/>
  <c r="BK352" i="34"/>
  <c r="BK348" i="34"/>
  <c r="BK344" i="34"/>
  <c r="BK349" i="34"/>
  <c r="BK353" i="34"/>
  <c r="BK346" i="34"/>
  <c r="BK342" i="34"/>
  <c r="BK347" i="34"/>
  <c r="BK343" i="34"/>
  <c r="BK338" i="34"/>
  <c r="BK334" i="34"/>
  <c r="BK330" i="34"/>
  <c r="BK341" i="34"/>
  <c r="BK340" i="34"/>
  <c r="BK336" i="34"/>
  <c r="BK332" i="34"/>
  <c r="BK339" i="34"/>
  <c r="BK328" i="34"/>
  <c r="BK324" i="34"/>
  <c r="BK335" i="34"/>
  <c r="BK326" i="34"/>
  <c r="BK322" i="34"/>
  <c r="BK337" i="34"/>
  <c r="BK329" i="34"/>
  <c r="BK345" i="34"/>
  <c r="BK333" i="34"/>
  <c r="BK331" i="34"/>
  <c r="BK323" i="34"/>
  <c r="BK317" i="34"/>
  <c r="BK325" i="34"/>
  <c r="BK318" i="34"/>
  <c r="BK321" i="34"/>
  <c r="BK327" i="34"/>
  <c r="BK319" i="34"/>
  <c r="BK320" i="34"/>
  <c r="BK313" i="34"/>
  <c r="BK314" i="34"/>
  <c r="BK315" i="34"/>
  <c r="BK316" i="34"/>
  <c r="BK312" i="34"/>
  <c r="CR357" i="30"/>
  <c r="CR353" i="30"/>
  <c r="CR349" i="30"/>
  <c r="CR345" i="30"/>
  <c r="CR341" i="30"/>
  <c r="CR337" i="30"/>
  <c r="CR333" i="30"/>
  <c r="CR329" i="30"/>
  <c r="CR325" i="30"/>
  <c r="CR321" i="30"/>
  <c r="CR317" i="30"/>
  <c r="CR354" i="30"/>
  <c r="CR350" i="30"/>
  <c r="CR346" i="30"/>
  <c r="CR342" i="30"/>
  <c r="CR338" i="30"/>
  <c r="CR334" i="30"/>
  <c r="CR330" i="30"/>
  <c r="CR326" i="30"/>
  <c r="CR322" i="30"/>
  <c r="CR318" i="30"/>
  <c r="CR314" i="30"/>
  <c r="CR355" i="30"/>
  <c r="CR351" i="30"/>
  <c r="CR347" i="30"/>
  <c r="CR343" i="30"/>
  <c r="CR339" i="30"/>
  <c r="CR335" i="30"/>
  <c r="CR331" i="30"/>
  <c r="CR327" i="30"/>
  <c r="CR323" i="30"/>
  <c r="CR319" i="30"/>
  <c r="CR315" i="30"/>
  <c r="CR356" i="30"/>
  <c r="CR352" i="30"/>
  <c r="CR348" i="30"/>
  <c r="CR344" i="30"/>
  <c r="CR340" i="30"/>
  <c r="CR336" i="30"/>
  <c r="CR332" i="30"/>
  <c r="CR328" i="30"/>
  <c r="CR324" i="30"/>
  <c r="CR320" i="30"/>
  <c r="CR316" i="30"/>
  <c r="CR312" i="30"/>
  <c r="CR313" i="30"/>
  <c r="BR355" i="32"/>
  <c r="BR351" i="32"/>
  <c r="BR356" i="32"/>
  <c r="BR352" i="32"/>
  <c r="BR357" i="32"/>
  <c r="BR348" i="32"/>
  <c r="BR344" i="32"/>
  <c r="BR340" i="32"/>
  <c r="BR336" i="32"/>
  <c r="BR332" i="32"/>
  <c r="BR328" i="32"/>
  <c r="BR354" i="32"/>
  <c r="BR353" i="32"/>
  <c r="BR349" i="32"/>
  <c r="BR345" i="32"/>
  <c r="BR341" i="32"/>
  <c r="BR337" i="32"/>
  <c r="BR333" i="32"/>
  <c r="BR329" i="32"/>
  <c r="BR350" i="32"/>
  <c r="BR346" i="32"/>
  <c r="BR342" i="32"/>
  <c r="BR338" i="32"/>
  <c r="BR334" i="32"/>
  <c r="BR330" i="32"/>
  <c r="BR347" i="32"/>
  <c r="BR343" i="32"/>
  <c r="BR339" i="32"/>
  <c r="BR335" i="32"/>
  <c r="BR331" i="32"/>
  <c r="BR327" i="32"/>
  <c r="BR325" i="32"/>
  <c r="BR320" i="32"/>
  <c r="BR316" i="32"/>
  <c r="BR312" i="32"/>
  <c r="BR324" i="32"/>
  <c r="BR321" i="32"/>
  <c r="BR317" i="32"/>
  <c r="BR313" i="32"/>
  <c r="BR323" i="32"/>
  <c r="BR318" i="32"/>
  <c r="BR314" i="32"/>
  <c r="BR326" i="32"/>
  <c r="BR322" i="32"/>
  <c r="BR319" i="32"/>
  <c r="BR315" i="32"/>
  <c r="E237" i="31"/>
  <c r="E238" i="31"/>
  <c r="H154" i="21" s="1"/>
  <c r="F237" i="31"/>
  <c r="CK354" i="34"/>
  <c r="CK355" i="34"/>
  <c r="CK356" i="34"/>
  <c r="CK357" i="34"/>
  <c r="CK353" i="34"/>
  <c r="CK351" i="34"/>
  <c r="CK352" i="34"/>
  <c r="CK349" i="34"/>
  <c r="CK345" i="34"/>
  <c r="CK348" i="34"/>
  <c r="CK347" i="34"/>
  <c r="CK343" i="34"/>
  <c r="CK350" i="34"/>
  <c r="CK346" i="34"/>
  <c r="CK341" i="34"/>
  <c r="CK344" i="34"/>
  <c r="CK339" i="34"/>
  <c r="CK335" i="34"/>
  <c r="CK331" i="34"/>
  <c r="CK340" i="34"/>
  <c r="CK337" i="34"/>
  <c r="CK333" i="34"/>
  <c r="CK342" i="34"/>
  <c r="CK334" i="34"/>
  <c r="CK336" i="34"/>
  <c r="CK325" i="34"/>
  <c r="CK338" i="34"/>
  <c r="CK329" i="34"/>
  <c r="CK327" i="34"/>
  <c r="CK323" i="34"/>
  <c r="CK330" i="34"/>
  <c r="CK328" i="34"/>
  <c r="CK320" i="34"/>
  <c r="CK332" i="34"/>
  <c r="CK321" i="34"/>
  <c r="CK318" i="34"/>
  <c r="CK324" i="34"/>
  <c r="CK322" i="34"/>
  <c r="CK319" i="34"/>
  <c r="CK326" i="34"/>
  <c r="CK314" i="34"/>
  <c r="CK315" i="34"/>
  <c r="CK316" i="34"/>
  <c r="CK312" i="34"/>
  <c r="CK317" i="34"/>
  <c r="CK313" i="34"/>
  <c r="AV355" i="31"/>
  <c r="AV351" i="31"/>
  <c r="AV347" i="31"/>
  <c r="AV343" i="31"/>
  <c r="AV339" i="31"/>
  <c r="AV335" i="31"/>
  <c r="AV331" i="31"/>
  <c r="AV356" i="31"/>
  <c r="AV352" i="31"/>
  <c r="AV348" i="31"/>
  <c r="AV344" i="31"/>
  <c r="AV340" i="31"/>
  <c r="AV336" i="31"/>
  <c r="AV357" i="31"/>
  <c r="AV353" i="31"/>
  <c r="AV349" i="31"/>
  <c r="AV345" i="31"/>
  <c r="AV341" i="31"/>
  <c r="AV337" i="31"/>
  <c r="AV333" i="31"/>
  <c r="AV354" i="31"/>
  <c r="AV350" i="31"/>
  <c r="AV346" i="31"/>
  <c r="AV342" i="31"/>
  <c r="AV338" i="31"/>
  <c r="AV324" i="31"/>
  <c r="AV323" i="31"/>
  <c r="AV319" i="31"/>
  <c r="AV315" i="31"/>
  <c r="AV329" i="31"/>
  <c r="AV320" i="31"/>
  <c r="AV316" i="31"/>
  <c r="AV312" i="31"/>
  <c r="AV328" i="31"/>
  <c r="AV326" i="31"/>
  <c r="AV321" i="31"/>
  <c r="AV317" i="31"/>
  <c r="AV313" i="31"/>
  <c r="AV334" i="31"/>
  <c r="AV325" i="31"/>
  <c r="AV322" i="31"/>
  <c r="AV318" i="31"/>
  <c r="AV314" i="31"/>
  <c r="AV332" i="31"/>
  <c r="AV330" i="31"/>
  <c r="AV327" i="31"/>
  <c r="CP355" i="32"/>
  <c r="CP351" i="32"/>
  <c r="CP356" i="32"/>
  <c r="CP352" i="32"/>
  <c r="CP357" i="32"/>
  <c r="CP348" i="32"/>
  <c r="CP344" i="32"/>
  <c r="CP340" i="32"/>
  <c r="CP336" i="32"/>
  <c r="CP332" i="32"/>
  <c r="CP328" i="32"/>
  <c r="CP349" i="32"/>
  <c r="CP345" i="32"/>
  <c r="CP341" i="32"/>
  <c r="CP337" i="32"/>
  <c r="CP333" i="32"/>
  <c r="CP329" i="32"/>
  <c r="CP354" i="32"/>
  <c r="CP350" i="32"/>
  <c r="CP346" i="32"/>
  <c r="CP342" i="32"/>
  <c r="CP338" i="32"/>
  <c r="CP334" i="32"/>
  <c r="CP330" i="32"/>
  <c r="CP353" i="32"/>
  <c r="CP347" i="32"/>
  <c r="CP343" i="32"/>
  <c r="CP339" i="32"/>
  <c r="CP335" i="32"/>
  <c r="CP331" i="32"/>
  <c r="CP323" i="32"/>
  <c r="CP326" i="32"/>
  <c r="CP320" i="32"/>
  <c r="CP316" i="32"/>
  <c r="CP312" i="32"/>
  <c r="CP322" i="32"/>
  <c r="CP321" i="32"/>
  <c r="CP317" i="32"/>
  <c r="CP313" i="32"/>
  <c r="CP325" i="32"/>
  <c r="CP327" i="32"/>
  <c r="CP318" i="32"/>
  <c r="CP314" i="32"/>
  <c r="CP324" i="32"/>
  <c r="CP319" i="32"/>
  <c r="CP315" i="32"/>
  <c r="AB356" i="34"/>
  <c r="AB357" i="34"/>
  <c r="AB355" i="34"/>
  <c r="AB353" i="34"/>
  <c r="AB354" i="34"/>
  <c r="AB351" i="34"/>
  <c r="AB350" i="34"/>
  <c r="AB346" i="34"/>
  <c r="AB349" i="34"/>
  <c r="AB347" i="34"/>
  <c r="AB348" i="34"/>
  <c r="AB345" i="34"/>
  <c r="AB343" i="34"/>
  <c r="AB337" i="34"/>
  <c r="AB333" i="34"/>
  <c r="AB352" i="34"/>
  <c r="AB344" i="34"/>
  <c r="AB339" i="34"/>
  <c r="AB335" i="34"/>
  <c r="AB334" i="34"/>
  <c r="AB336" i="34"/>
  <c r="AB338" i="34"/>
  <c r="AB340" i="34"/>
  <c r="AB327" i="34"/>
  <c r="AB342" i="34"/>
  <c r="AB341" i="34"/>
  <c r="AB332" i="34"/>
  <c r="AB331" i="34"/>
  <c r="AB329" i="34"/>
  <c r="AB324" i="34"/>
  <c r="AB326" i="34"/>
  <c r="AB325" i="34"/>
  <c r="AB320" i="34"/>
  <c r="AB328" i="34"/>
  <c r="AB323" i="34"/>
  <c r="AB322" i="34"/>
  <c r="AB330" i="34"/>
  <c r="AB321" i="34"/>
  <c r="AB318" i="34"/>
  <c r="AB316" i="34"/>
  <c r="AB312" i="34"/>
  <c r="AB313" i="34"/>
  <c r="AB317" i="34"/>
  <c r="AB319" i="34"/>
  <c r="AB315" i="34"/>
  <c r="AB314" i="34"/>
  <c r="BO357" i="31"/>
  <c r="BO353" i="31"/>
  <c r="BO349" i="31"/>
  <c r="BO345" i="31"/>
  <c r="BO341" i="31"/>
  <c r="BO337" i="31"/>
  <c r="BO333" i="31"/>
  <c r="BO329" i="31"/>
  <c r="BO354" i="31"/>
  <c r="BO350" i="31"/>
  <c r="BO346" i="31"/>
  <c r="BO342" i="31"/>
  <c r="BO338" i="31"/>
  <c r="BO334" i="31"/>
  <c r="BO330" i="31"/>
  <c r="BO326" i="31"/>
  <c r="BO356" i="31"/>
  <c r="BO352" i="31"/>
  <c r="BO348" i="31"/>
  <c r="BO344" i="31"/>
  <c r="BO340" i="31"/>
  <c r="BO336" i="31"/>
  <c r="BO332" i="31"/>
  <c r="BO328" i="31"/>
  <c r="BO339" i="31"/>
  <c r="BO321" i="31"/>
  <c r="BO317" i="31"/>
  <c r="BO313" i="31"/>
  <c r="BO347" i="31"/>
  <c r="BO335" i="31"/>
  <c r="BO331" i="31"/>
  <c r="BO327" i="31"/>
  <c r="BO322" i="31"/>
  <c r="BO318" i="31"/>
  <c r="BO314" i="31"/>
  <c r="BO355" i="31"/>
  <c r="BO343" i="31"/>
  <c r="BO325" i="31"/>
  <c r="BO323" i="31"/>
  <c r="BO319" i="31"/>
  <c r="BO315" i="31"/>
  <c r="BO316" i="31"/>
  <c r="BO351" i="31"/>
  <c r="BO312" i="31"/>
  <c r="BO324" i="31"/>
  <c r="BO320" i="31"/>
  <c r="I357" i="32"/>
  <c r="I355" i="32"/>
  <c r="I356" i="32"/>
  <c r="I350" i="32"/>
  <c r="I346" i="32"/>
  <c r="I342" i="32"/>
  <c r="I338" i="32"/>
  <c r="I334" i="32"/>
  <c r="I330" i="32"/>
  <c r="I351" i="32"/>
  <c r="I347" i="32"/>
  <c r="I343" i="32"/>
  <c r="I339" i="32"/>
  <c r="I335" i="32"/>
  <c r="I331" i="32"/>
  <c r="I327" i="32"/>
  <c r="I323" i="32"/>
  <c r="I352" i="32"/>
  <c r="I348" i="32"/>
  <c r="I344" i="32"/>
  <c r="I340" i="32"/>
  <c r="I336" i="32"/>
  <c r="I332" i="32"/>
  <c r="I328" i="32"/>
  <c r="I353" i="32"/>
  <c r="I337" i="32"/>
  <c r="I324" i="32"/>
  <c r="I321" i="32"/>
  <c r="I317" i="32"/>
  <c r="I313" i="32"/>
  <c r="I354" i="32"/>
  <c r="I345" i="32"/>
  <c r="I322" i="32"/>
  <c r="I318" i="32"/>
  <c r="I314" i="32"/>
  <c r="I333" i="32"/>
  <c r="I326" i="32"/>
  <c r="I319" i="32"/>
  <c r="I315" i="32"/>
  <c r="I341" i="32"/>
  <c r="I329" i="32"/>
  <c r="I325" i="32"/>
  <c r="I320" i="32"/>
  <c r="I316" i="32"/>
  <c r="I312" i="32"/>
  <c r="I349" i="32"/>
  <c r="AH355" i="33"/>
  <c r="AH351" i="33"/>
  <c r="AH347" i="33"/>
  <c r="AH343" i="33"/>
  <c r="AH356" i="33"/>
  <c r="AH352" i="33"/>
  <c r="AH348" i="33"/>
  <c r="AH344" i="33"/>
  <c r="AH340" i="33"/>
  <c r="AH357" i="33"/>
  <c r="AH353" i="33"/>
  <c r="AH349" i="33"/>
  <c r="AH345" i="33"/>
  <c r="AH341" i="33"/>
  <c r="AH354" i="33"/>
  <c r="AH350" i="33"/>
  <c r="AH346" i="33"/>
  <c r="AH342" i="33"/>
  <c r="AH338" i="33"/>
  <c r="AH336" i="33"/>
  <c r="AH332" i="33"/>
  <c r="AH328" i="33"/>
  <c r="AH324" i="33"/>
  <c r="AH320" i="33"/>
  <c r="AH333" i="33"/>
  <c r="AH329" i="33"/>
  <c r="AH325" i="33"/>
  <c r="AH321" i="33"/>
  <c r="AH335" i="33"/>
  <c r="AH330" i="33"/>
  <c r="AH337" i="33"/>
  <c r="AH339" i="33"/>
  <c r="AH334" i="33"/>
  <c r="AH331" i="33"/>
  <c r="AH327" i="33"/>
  <c r="AH323" i="33"/>
  <c r="AH319" i="33"/>
  <c r="AH315" i="33"/>
  <c r="AH326" i="33"/>
  <c r="AH322" i="33"/>
  <c r="AH318" i="33"/>
  <c r="AH314" i="33"/>
  <c r="AH316" i="33"/>
  <c r="AH312" i="33"/>
  <c r="AH317" i="33"/>
  <c r="AH313" i="33"/>
  <c r="N354" i="31"/>
  <c r="N350" i="31"/>
  <c r="N346" i="31"/>
  <c r="N342" i="31"/>
  <c r="N338" i="31"/>
  <c r="N334" i="31"/>
  <c r="N355" i="31"/>
  <c r="N351" i="31"/>
  <c r="N347" i="31"/>
  <c r="N343" i="31"/>
  <c r="N339" i="31"/>
  <c r="N335" i="31"/>
  <c r="N356" i="31"/>
  <c r="N352" i="31"/>
  <c r="N348" i="31"/>
  <c r="N344" i="31"/>
  <c r="N340" i="31"/>
  <c r="N336" i="31"/>
  <c r="N332" i="31"/>
  <c r="N357" i="31"/>
  <c r="N353" i="31"/>
  <c r="N349" i="31"/>
  <c r="N345" i="31"/>
  <c r="N341" i="31"/>
  <c r="N337" i="31"/>
  <c r="N333" i="31"/>
  <c r="N322" i="31"/>
  <c r="N318" i="31"/>
  <c r="N314" i="31"/>
  <c r="N328" i="31"/>
  <c r="N326" i="31"/>
  <c r="N323" i="31"/>
  <c r="N319" i="31"/>
  <c r="N315" i="31"/>
  <c r="N325" i="31"/>
  <c r="N330" i="31"/>
  <c r="N327" i="31"/>
  <c r="N320" i="31"/>
  <c r="N316" i="31"/>
  <c r="N312" i="31"/>
  <c r="N324" i="31"/>
  <c r="N321" i="31"/>
  <c r="N317" i="31"/>
  <c r="N313" i="31"/>
  <c r="N329" i="31"/>
  <c r="N331" i="31"/>
  <c r="BU355" i="15"/>
  <c r="BU351" i="15"/>
  <c r="BU362" i="15"/>
  <c r="BU356" i="15"/>
  <c r="BU352" i="15"/>
  <c r="BU348" i="15"/>
  <c r="BU344" i="15"/>
  <c r="BU357" i="15"/>
  <c r="BU354" i="15"/>
  <c r="BU350" i="15"/>
  <c r="BU346" i="15"/>
  <c r="BU343" i="15"/>
  <c r="BU337" i="15"/>
  <c r="BU333" i="15"/>
  <c r="BU329" i="15"/>
  <c r="BU325" i="15"/>
  <c r="BU321" i="15"/>
  <c r="BU317" i="15"/>
  <c r="BU313" i="15"/>
  <c r="BU347" i="15"/>
  <c r="BU342" i="15"/>
  <c r="BU345" i="15"/>
  <c r="BU338" i="15"/>
  <c r="BU334" i="15"/>
  <c r="BU330" i="15"/>
  <c r="BU326" i="15"/>
  <c r="BU322" i="15"/>
  <c r="BU318" i="15"/>
  <c r="BU314" i="15"/>
  <c r="BU310" i="15"/>
  <c r="BU341" i="15"/>
  <c r="BU361" i="15"/>
  <c r="BU339" i="15"/>
  <c r="BU335" i="15"/>
  <c r="BU331" i="15"/>
  <c r="BU327" i="15"/>
  <c r="BU323" i="15"/>
  <c r="BU319" i="15"/>
  <c r="BU315" i="15"/>
  <c r="BU311" i="15"/>
  <c r="BU353" i="15"/>
  <c r="BU340" i="15"/>
  <c r="BU336" i="15"/>
  <c r="BU332" i="15"/>
  <c r="BU328" i="15"/>
  <c r="BU324" i="15"/>
  <c r="BU320" i="15"/>
  <c r="BU316" i="15"/>
  <c r="BU312" i="15"/>
  <c r="BU349" i="15"/>
  <c r="AZ357" i="15"/>
  <c r="AZ353" i="15"/>
  <c r="AZ349" i="15"/>
  <c r="AZ354" i="15"/>
  <c r="AZ350" i="15"/>
  <c r="AZ346" i="15"/>
  <c r="AZ361" i="15"/>
  <c r="AZ355" i="15"/>
  <c r="AZ351" i="15"/>
  <c r="AZ347" i="15"/>
  <c r="AZ348" i="15"/>
  <c r="AZ344" i="15"/>
  <c r="AZ339" i="15"/>
  <c r="AZ335" i="15"/>
  <c r="AZ331" i="15"/>
  <c r="AZ327" i="15"/>
  <c r="AZ323" i="15"/>
  <c r="AZ319" i="15"/>
  <c r="AZ315" i="15"/>
  <c r="AZ311" i="15"/>
  <c r="AZ362" i="15"/>
  <c r="AZ345" i="15"/>
  <c r="AZ342" i="15"/>
  <c r="AZ340" i="15"/>
  <c r="AZ336" i="15"/>
  <c r="AZ332" i="15"/>
  <c r="AZ328" i="15"/>
  <c r="AZ324" i="15"/>
  <c r="AZ320" i="15"/>
  <c r="AZ316" i="15"/>
  <c r="AZ312" i="15"/>
  <c r="AZ352" i="15"/>
  <c r="AZ337" i="15"/>
  <c r="AZ333" i="15"/>
  <c r="AZ329" i="15"/>
  <c r="AZ325" i="15"/>
  <c r="AZ321" i="15"/>
  <c r="AZ317" i="15"/>
  <c r="AZ313" i="15"/>
  <c r="AZ341" i="15"/>
  <c r="AZ356" i="15"/>
  <c r="AZ343" i="15"/>
  <c r="AZ338" i="15"/>
  <c r="AZ334" i="15"/>
  <c r="AZ330" i="15"/>
  <c r="AZ326" i="15"/>
  <c r="AZ322" i="15"/>
  <c r="AZ318" i="15"/>
  <c r="AZ314" i="15"/>
  <c r="AZ310" i="15"/>
  <c r="P47" i="21"/>
  <c r="G278" i="10" s="1"/>
  <c r="AO354" i="30"/>
  <c r="AO355" i="30"/>
  <c r="AO351" i="30"/>
  <c r="AO347" i="30"/>
  <c r="AO343" i="30"/>
  <c r="AO339" i="30"/>
  <c r="AO335" i="30"/>
  <c r="AO331" i="30"/>
  <c r="AO327" i="30"/>
  <c r="AO356" i="30"/>
  <c r="AO352" i="30"/>
  <c r="AO348" i="30"/>
  <c r="AO344" i="30"/>
  <c r="AO340" i="30"/>
  <c r="AO336" i="30"/>
  <c r="AO332" i="30"/>
  <c r="AO328" i="30"/>
  <c r="AO324" i="30"/>
  <c r="AO320" i="30"/>
  <c r="AO316" i="30"/>
  <c r="AO312" i="30"/>
  <c r="AO357" i="30"/>
  <c r="AO353" i="30"/>
  <c r="AO349" i="30"/>
  <c r="AO345" i="30"/>
  <c r="AO341" i="30"/>
  <c r="AO337" i="30"/>
  <c r="AO333" i="30"/>
  <c r="AO329" i="30"/>
  <c r="AO325" i="30"/>
  <c r="AO321" i="30"/>
  <c r="AO317" i="30"/>
  <c r="AO319" i="30"/>
  <c r="AO318" i="30"/>
  <c r="AO342" i="30"/>
  <c r="AO314" i="30"/>
  <c r="AO330" i="30"/>
  <c r="AO315" i="30"/>
  <c r="AO350" i="30"/>
  <c r="AO338" i="30"/>
  <c r="AO326" i="30"/>
  <c r="AO346" i="30"/>
  <c r="AO323" i="30"/>
  <c r="AO322" i="30"/>
  <c r="AO334" i="30"/>
  <c r="AO313" i="30"/>
  <c r="AB357" i="31"/>
  <c r="AB353" i="31"/>
  <c r="AB349" i="31"/>
  <c r="AB345" i="31"/>
  <c r="AB341" i="31"/>
  <c r="AB337" i="31"/>
  <c r="AB333" i="31"/>
  <c r="AB354" i="31"/>
  <c r="AB350" i="31"/>
  <c r="AB346" i="31"/>
  <c r="AB342" i="31"/>
  <c r="AB338" i="31"/>
  <c r="AB334" i="31"/>
  <c r="AB355" i="31"/>
  <c r="AB351" i="31"/>
  <c r="AB347" i="31"/>
  <c r="AB343" i="31"/>
  <c r="AB339" i="31"/>
  <c r="AB335" i="31"/>
  <c r="AB331" i="31"/>
  <c r="AB356" i="31"/>
  <c r="AB352" i="31"/>
  <c r="AB348" i="31"/>
  <c r="AB344" i="31"/>
  <c r="AB340" i="31"/>
  <c r="AB336" i="31"/>
  <c r="AB321" i="31"/>
  <c r="AB317" i="31"/>
  <c r="AB313" i="31"/>
  <c r="AB328" i="31"/>
  <c r="AB324" i="31"/>
  <c r="AB322" i="31"/>
  <c r="AB318" i="31"/>
  <c r="AB314" i="31"/>
  <c r="AB327" i="31"/>
  <c r="AB323" i="31"/>
  <c r="AB319" i="31"/>
  <c r="AB315" i="31"/>
  <c r="AB326" i="31"/>
  <c r="AB330" i="31"/>
  <c r="AB329" i="31"/>
  <c r="AB320" i="31"/>
  <c r="AB316" i="31"/>
  <c r="AB312" i="31"/>
  <c r="AB332" i="31"/>
  <c r="AB325" i="31"/>
  <c r="J354" i="30"/>
  <c r="J350" i="30"/>
  <c r="J346" i="30"/>
  <c r="J342" i="30"/>
  <c r="J338" i="30"/>
  <c r="J334" i="30"/>
  <c r="J330" i="30"/>
  <c r="J326" i="30"/>
  <c r="J322" i="30"/>
  <c r="J318" i="30"/>
  <c r="J355" i="30"/>
  <c r="J351" i="30"/>
  <c r="J347" i="30"/>
  <c r="J343" i="30"/>
  <c r="J339" i="30"/>
  <c r="J335" i="30"/>
  <c r="J331" i="30"/>
  <c r="J327" i="30"/>
  <c r="J323" i="30"/>
  <c r="J319" i="30"/>
  <c r="J315" i="30"/>
  <c r="J356" i="30"/>
  <c r="J352" i="30"/>
  <c r="J348" i="30"/>
  <c r="J344" i="30"/>
  <c r="J340" i="30"/>
  <c r="J336" i="30"/>
  <c r="J332" i="30"/>
  <c r="J328" i="30"/>
  <c r="J324" i="30"/>
  <c r="J320" i="30"/>
  <c r="J316" i="30"/>
  <c r="J312" i="30"/>
  <c r="J357" i="30"/>
  <c r="J353" i="30"/>
  <c r="J349" i="30"/>
  <c r="J345" i="30"/>
  <c r="J341" i="30"/>
  <c r="J337" i="30"/>
  <c r="J333" i="30"/>
  <c r="J329" i="30"/>
  <c r="J325" i="30"/>
  <c r="J321" i="30"/>
  <c r="J317" i="30"/>
  <c r="J313" i="30"/>
  <c r="J314" i="30"/>
  <c r="O354" i="33"/>
  <c r="O350" i="33"/>
  <c r="O346" i="33"/>
  <c r="O342" i="33"/>
  <c r="O338" i="33"/>
  <c r="O355" i="33"/>
  <c r="O351" i="33"/>
  <c r="O347" i="33"/>
  <c r="O343" i="33"/>
  <c r="O339" i="33"/>
  <c r="O335" i="33"/>
  <c r="O356" i="33"/>
  <c r="O352" i="33"/>
  <c r="O348" i="33"/>
  <c r="O344" i="33"/>
  <c r="O340" i="33"/>
  <c r="O336" i="33"/>
  <c r="O337" i="33"/>
  <c r="O353" i="33"/>
  <c r="O331" i="33"/>
  <c r="O327" i="33"/>
  <c r="O323" i="33"/>
  <c r="O319" i="33"/>
  <c r="O315" i="33"/>
  <c r="O332" i="33"/>
  <c r="O328" i="33"/>
  <c r="O324" i="33"/>
  <c r="O320" i="33"/>
  <c r="O316" i="33"/>
  <c r="O312" i="33"/>
  <c r="O349" i="33"/>
  <c r="O341" i="33"/>
  <c r="O333" i="33"/>
  <c r="O329" i="33"/>
  <c r="O325" i="33"/>
  <c r="O321" i="33"/>
  <c r="O317" i="33"/>
  <c r="O357" i="33"/>
  <c r="O318" i="33"/>
  <c r="O330" i="33"/>
  <c r="O313" i="33"/>
  <c r="O314" i="33"/>
  <c r="O345" i="33"/>
  <c r="O326" i="33"/>
  <c r="O334" i="33"/>
  <c r="O322" i="33"/>
  <c r="AP357" i="32"/>
  <c r="AP353" i="32"/>
  <c r="AP354" i="32"/>
  <c r="AP355" i="32"/>
  <c r="AP350" i="32"/>
  <c r="AP346" i="32"/>
  <c r="AP342" i="32"/>
  <c r="AP338" i="32"/>
  <c r="AP334" i="32"/>
  <c r="AP330" i="32"/>
  <c r="AP351" i="32"/>
  <c r="AP347" i="32"/>
  <c r="AP343" i="32"/>
  <c r="AP339" i="32"/>
  <c r="AP335" i="32"/>
  <c r="AP331" i="32"/>
  <c r="AP352" i="32"/>
  <c r="AP348" i="32"/>
  <c r="AP344" i="32"/>
  <c r="AP340" i="32"/>
  <c r="AP336" i="32"/>
  <c r="AP332" i="32"/>
  <c r="AP349" i="32"/>
  <c r="AP345" i="32"/>
  <c r="AP341" i="32"/>
  <c r="AP337" i="32"/>
  <c r="AP333" i="32"/>
  <c r="AP327" i="32"/>
  <c r="AP325" i="32"/>
  <c r="AP322" i="32"/>
  <c r="AP318" i="32"/>
  <c r="AP314" i="32"/>
  <c r="AP324" i="32"/>
  <c r="AP319" i="32"/>
  <c r="AP315" i="32"/>
  <c r="AP329" i="32"/>
  <c r="AP320" i="32"/>
  <c r="AP316" i="32"/>
  <c r="AP312" i="32"/>
  <c r="AP356" i="32"/>
  <c r="AP323" i="32"/>
  <c r="AP317" i="32"/>
  <c r="AP313" i="32"/>
  <c r="AP328" i="32"/>
  <c r="AP321" i="32"/>
  <c r="AP326" i="32"/>
  <c r="BW356" i="33"/>
  <c r="BW352" i="33"/>
  <c r="BW348" i="33"/>
  <c r="BW344" i="33"/>
  <c r="BW340" i="33"/>
  <c r="BW357" i="33"/>
  <c r="BW353" i="33"/>
  <c r="BW349" i="33"/>
  <c r="BW345" i="33"/>
  <c r="BW341" i="33"/>
  <c r="BW337" i="33"/>
  <c r="BW333" i="33"/>
  <c r="BW354" i="33"/>
  <c r="BW350" i="33"/>
  <c r="BW346" i="33"/>
  <c r="BW342" i="33"/>
  <c r="BW338" i="33"/>
  <c r="BW355" i="33"/>
  <c r="BW335" i="33"/>
  <c r="BW343" i="33"/>
  <c r="BW339" i="33"/>
  <c r="BW329" i="33"/>
  <c r="BW325" i="33"/>
  <c r="BW321" i="33"/>
  <c r="BW317" i="33"/>
  <c r="BW313" i="33"/>
  <c r="BW334" i="33"/>
  <c r="BW351" i="33"/>
  <c r="BW330" i="33"/>
  <c r="BW326" i="33"/>
  <c r="BW322" i="33"/>
  <c r="BW318" i="33"/>
  <c r="BW314" i="33"/>
  <c r="BW331" i="33"/>
  <c r="BW327" i="33"/>
  <c r="BW323" i="33"/>
  <c r="BW319" i="33"/>
  <c r="BW315" i="33"/>
  <c r="BW347" i="33"/>
  <c r="BW336" i="33"/>
  <c r="BW332" i="33"/>
  <c r="BW324" i="33"/>
  <c r="BW320" i="33"/>
  <c r="BW312" i="33"/>
  <c r="BW328" i="33"/>
  <c r="BW316" i="33"/>
  <c r="T356" i="33"/>
  <c r="T352" i="33"/>
  <c r="T348" i="33"/>
  <c r="T344" i="33"/>
  <c r="T357" i="33"/>
  <c r="T353" i="33"/>
  <c r="T349" i="33"/>
  <c r="T345" i="33"/>
  <c r="T341" i="33"/>
  <c r="T354" i="33"/>
  <c r="T350" i="33"/>
  <c r="T346" i="33"/>
  <c r="T342" i="33"/>
  <c r="T355" i="33"/>
  <c r="T351" i="33"/>
  <c r="T347" i="33"/>
  <c r="T343" i="33"/>
  <c r="T339" i="33"/>
  <c r="T335" i="33"/>
  <c r="T333" i="33"/>
  <c r="T329" i="33"/>
  <c r="T325" i="33"/>
  <c r="T321" i="33"/>
  <c r="T340" i="33"/>
  <c r="T336" i="33"/>
  <c r="T334" i="33"/>
  <c r="T330" i="33"/>
  <c r="T326" i="33"/>
  <c r="T322" i="33"/>
  <c r="T318" i="33"/>
  <c r="T331" i="33"/>
  <c r="T338" i="33"/>
  <c r="T337" i="33"/>
  <c r="T332" i="33"/>
  <c r="T328" i="33"/>
  <c r="T324" i="33"/>
  <c r="T320" i="33"/>
  <c r="T316" i="33"/>
  <c r="T313" i="33"/>
  <c r="T314" i="33"/>
  <c r="T315" i="33"/>
  <c r="T317" i="33"/>
  <c r="T327" i="33"/>
  <c r="T323" i="33"/>
  <c r="T312" i="33"/>
  <c r="T319" i="33"/>
  <c r="E237" i="33"/>
  <c r="E238" i="33"/>
  <c r="F237" i="33"/>
  <c r="BU356" i="31"/>
  <c r="BU352" i="31"/>
  <c r="BU348" i="31"/>
  <c r="BU344" i="31"/>
  <c r="BU340" i="31"/>
  <c r="BU336" i="31"/>
  <c r="BU332" i="31"/>
  <c r="BU328" i="31"/>
  <c r="BU357" i="31"/>
  <c r="BU353" i="31"/>
  <c r="BU349" i="31"/>
  <c r="BU345" i="31"/>
  <c r="BU341" i="31"/>
  <c r="BU337" i="31"/>
  <c r="BU333" i="31"/>
  <c r="BU329" i="31"/>
  <c r="BU325" i="31"/>
  <c r="BU355" i="31"/>
  <c r="BU351" i="31"/>
  <c r="BU347" i="31"/>
  <c r="BU343" i="31"/>
  <c r="BU339" i="31"/>
  <c r="BU335" i="31"/>
  <c r="BU331" i="31"/>
  <c r="BU327" i="31"/>
  <c r="BU354" i="31"/>
  <c r="BU342" i="31"/>
  <c r="BU320" i="31"/>
  <c r="BU316" i="31"/>
  <c r="BU312" i="31"/>
  <c r="BU326" i="31"/>
  <c r="BU324" i="31"/>
  <c r="BU350" i="31"/>
  <c r="BU321" i="31"/>
  <c r="BU317" i="31"/>
  <c r="BU313" i="31"/>
  <c r="BU338" i="31"/>
  <c r="BU330" i="31"/>
  <c r="BU322" i="31"/>
  <c r="BU318" i="31"/>
  <c r="BU314" i="31"/>
  <c r="BU346" i="31"/>
  <c r="BU334" i="31"/>
  <c r="BU319" i="31"/>
  <c r="BU315" i="31"/>
  <c r="BU323" i="31"/>
  <c r="BG356" i="33"/>
  <c r="BG352" i="33"/>
  <c r="BG348" i="33"/>
  <c r="BG344" i="33"/>
  <c r="BG340" i="33"/>
  <c r="BG357" i="33"/>
  <c r="BG353" i="33"/>
  <c r="BG349" i="33"/>
  <c r="BG345" i="33"/>
  <c r="BG341" i="33"/>
  <c r="BG337" i="33"/>
  <c r="BG333" i="33"/>
  <c r="BG354" i="33"/>
  <c r="BG350" i="33"/>
  <c r="BG346" i="33"/>
  <c r="BG342" i="33"/>
  <c r="BG338" i="33"/>
  <c r="BG347" i="33"/>
  <c r="BG336" i="33"/>
  <c r="BG334" i="33"/>
  <c r="BG339" i="33"/>
  <c r="BG329" i="33"/>
  <c r="BG325" i="33"/>
  <c r="BG321" i="33"/>
  <c r="BG317" i="33"/>
  <c r="BG313" i="33"/>
  <c r="BG355" i="33"/>
  <c r="BG343" i="33"/>
  <c r="BG330" i="33"/>
  <c r="BG326" i="33"/>
  <c r="BG322" i="33"/>
  <c r="BG318" i="33"/>
  <c r="BG314" i="33"/>
  <c r="BG351" i="33"/>
  <c r="BG331" i="33"/>
  <c r="BG327" i="33"/>
  <c r="BG323" i="33"/>
  <c r="BG319" i="33"/>
  <c r="BG315" i="33"/>
  <c r="BG335" i="33"/>
  <c r="BG312" i="33"/>
  <c r="BG332" i="33"/>
  <c r="BG328" i="33"/>
  <c r="BG324" i="33"/>
  <c r="BG320" i="33"/>
  <c r="BG316" i="33"/>
  <c r="CJ357" i="34"/>
  <c r="CJ353" i="34"/>
  <c r="CJ356" i="34"/>
  <c r="CJ354" i="34"/>
  <c r="CJ351" i="34"/>
  <c r="CJ352" i="34"/>
  <c r="CJ350" i="34"/>
  <c r="CJ349" i="34"/>
  <c r="CJ346" i="34"/>
  <c r="CJ343" i="34"/>
  <c r="CJ348" i="34"/>
  <c r="CJ345" i="34"/>
  <c r="CJ341" i="34"/>
  <c r="CJ344" i="34"/>
  <c r="CJ339" i="34"/>
  <c r="CJ335" i="34"/>
  <c r="CJ347" i="34"/>
  <c r="CJ340" i="34"/>
  <c r="CJ337" i="34"/>
  <c r="CJ333" i="34"/>
  <c r="CJ355" i="34"/>
  <c r="CJ334" i="34"/>
  <c r="CJ332" i="34"/>
  <c r="CJ336" i="34"/>
  <c r="CJ342" i="34"/>
  <c r="CJ338" i="34"/>
  <c r="CJ329" i="34"/>
  <c r="CJ327" i="34"/>
  <c r="CJ322" i="34"/>
  <c r="CJ323" i="34"/>
  <c r="CJ331" i="34"/>
  <c r="CJ326" i="34"/>
  <c r="CJ324" i="34"/>
  <c r="CJ325" i="34"/>
  <c r="CJ330" i="34"/>
  <c r="CJ318" i="34"/>
  <c r="CJ320" i="34"/>
  <c r="CJ328" i="34"/>
  <c r="CJ321" i="34"/>
  <c r="CJ314" i="34"/>
  <c r="CJ315" i="34"/>
  <c r="CJ319" i="34"/>
  <c r="CJ317" i="34"/>
  <c r="CJ313" i="34"/>
  <c r="CJ316" i="34"/>
  <c r="CJ312" i="34"/>
  <c r="AP355" i="33"/>
  <c r="AP351" i="33"/>
  <c r="AP347" i="33"/>
  <c r="AP343" i="33"/>
  <c r="AP356" i="33"/>
  <c r="AP352" i="33"/>
  <c r="AP348" i="33"/>
  <c r="AP344" i="33"/>
  <c r="AP340" i="33"/>
  <c r="AP357" i="33"/>
  <c r="AP353" i="33"/>
  <c r="AP349" i="33"/>
  <c r="AP345" i="33"/>
  <c r="AP341" i="33"/>
  <c r="AP354" i="33"/>
  <c r="AP350" i="33"/>
  <c r="AP346" i="33"/>
  <c r="AP342" i="33"/>
  <c r="AP338" i="33"/>
  <c r="AP337" i="33"/>
  <c r="AP332" i="33"/>
  <c r="AP328" i="33"/>
  <c r="AP324" i="33"/>
  <c r="AP320" i="33"/>
  <c r="AP339" i="33"/>
  <c r="AP333" i="33"/>
  <c r="AP329" i="33"/>
  <c r="AP325" i="33"/>
  <c r="AP321" i="33"/>
  <c r="AP336" i="33"/>
  <c r="AP330" i="33"/>
  <c r="AP335" i="33"/>
  <c r="AP331" i="33"/>
  <c r="AP327" i="33"/>
  <c r="AP323" i="33"/>
  <c r="AP319" i="33"/>
  <c r="AP315" i="33"/>
  <c r="AP322" i="33"/>
  <c r="AP316" i="33"/>
  <c r="AP318" i="33"/>
  <c r="AP317" i="33"/>
  <c r="AP334" i="33"/>
  <c r="AP312" i="33"/>
  <c r="AP326" i="33"/>
  <c r="AP314" i="33"/>
  <c r="AP313" i="33"/>
  <c r="AS354" i="31"/>
  <c r="AS350" i="31"/>
  <c r="AS346" i="31"/>
  <c r="AS342" i="31"/>
  <c r="AS338" i="31"/>
  <c r="AS334" i="31"/>
  <c r="AS330" i="31"/>
  <c r="AS326" i="31"/>
  <c r="AS355" i="31"/>
  <c r="AS351" i="31"/>
  <c r="AS347" i="31"/>
  <c r="AS343" i="31"/>
  <c r="AS339" i="31"/>
  <c r="AS335" i="31"/>
  <c r="AS331" i="31"/>
  <c r="AS327" i="31"/>
  <c r="AS357" i="31"/>
  <c r="AS353" i="31"/>
  <c r="AS349" i="31"/>
  <c r="AS345" i="31"/>
  <c r="AS341" i="31"/>
  <c r="AS337" i="31"/>
  <c r="AS333" i="31"/>
  <c r="AS329" i="31"/>
  <c r="AS348" i="31"/>
  <c r="AS332" i="31"/>
  <c r="AS325" i="31"/>
  <c r="AS336" i="31"/>
  <c r="AS322" i="31"/>
  <c r="AS318" i="31"/>
  <c r="AS314" i="31"/>
  <c r="AS356" i="31"/>
  <c r="AS324" i="31"/>
  <c r="AS344" i="31"/>
  <c r="AS323" i="31"/>
  <c r="AS319" i="31"/>
  <c r="AS315" i="31"/>
  <c r="AS352" i="31"/>
  <c r="AS320" i="31"/>
  <c r="AS316" i="31"/>
  <c r="AS312" i="31"/>
  <c r="AS340" i="31"/>
  <c r="AS328" i="31"/>
  <c r="AS313" i="31"/>
  <c r="AS321" i="31"/>
  <c r="AS317" i="31"/>
  <c r="CK357" i="32"/>
  <c r="CK353" i="32"/>
  <c r="CK354" i="32"/>
  <c r="CK355" i="32"/>
  <c r="CK352" i="32"/>
  <c r="CK350" i="32"/>
  <c r="CK346" i="32"/>
  <c r="CK342" i="32"/>
  <c r="CK338" i="32"/>
  <c r="CK334" i="32"/>
  <c r="CK330" i="32"/>
  <c r="CK347" i="32"/>
  <c r="CK343" i="32"/>
  <c r="CK339" i="32"/>
  <c r="CK335" i="32"/>
  <c r="CK331" i="32"/>
  <c r="CK327" i="32"/>
  <c r="CK323" i="32"/>
  <c r="CK356" i="32"/>
  <c r="CK348" i="32"/>
  <c r="CK344" i="32"/>
  <c r="CK340" i="32"/>
  <c r="CK336" i="32"/>
  <c r="CK332" i="32"/>
  <c r="CK328" i="32"/>
  <c r="CK345" i="32"/>
  <c r="CK325" i="32"/>
  <c r="CK321" i="32"/>
  <c r="CK317" i="32"/>
  <c r="CK313" i="32"/>
  <c r="CK333" i="32"/>
  <c r="CK324" i="32"/>
  <c r="CK318" i="32"/>
  <c r="CK314" i="32"/>
  <c r="CK341" i="32"/>
  <c r="CK329" i="32"/>
  <c r="CK319" i="32"/>
  <c r="CK315" i="32"/>
  <c r="CK351" i="32"/>
  <c r="CK349" i="32"/>
  <c r="CK337" i="32"/>
  <c r="CK326" i="32"/>
  <c r="CK320" i="32"/>
  <c r="CK316" i="32"/>
  <c r="CK312" i="32"/>
  <c r="CK322" i="32"/>
  <c r="AR356" i="34"/>
  <c r="AR357" i="34"/>
  <c r="AR355" i="34"/>
  <c r="AR354" i="34"/>
  <c r="AR353" i="34"/>
  <c r="AR351" i="34"/>
  <c r="AR350" i="34"/>
  <c r="AR346" i="34"/>
  <c r="AR352" i="34"/>
  <c r="AR347" i="34"/>
  <c r="AR348" i="34"/>
  <c r="AR345" i="34"/>
  <c r="AR349" i="34"/>
  <c r="AR343" i="34"/>
  <c r="AR344" i="34"/>
  <c r="AR341" i="34"/>
  <c r="AR337" i="34"/>
  <c r="AR333" i="34"/>
  <c r="AR339" i="34"/>
  <c r="AR335" i="34"/>
  <c r="AR334" i="34"/>
  <c r="AR336" i="34"/>
  <c r="AR338" i="34"/>
  <c r="AR342" i="34"/>
  <c r="AR340" i="34"/>
  <c r="AR330" i="34"/>
  <c r="AR327" i="34"/>
  <c r="AR329" i="34"/>
  <c r="AR326" i="34"/>
  <c r="AR332" i="34"/>
  <c r="AR325" i="34"/>
  <c r="AR323" i="34"/>
  <c r="AR328" i="34"/>
  <c r="AR324" i="34"/>
  <c r="AR322" i="34"/>
  <c r="AR321" i="34"/>
  <c r="AR320" i="34"/>
  <c r="AR331" i="34"/>
  <c r="AR316" i="34"/>
  <c r="AR312" i="34"/>
  <c r="AR319" i="34"/>
  <c r="AR317" i="34"/>
  <c r="AR318" i="34"/>
  <c r="AR313" i="34"/>
  <c r="AR315" i="34"/>
  <c r="AR314" i="34"/>
  <c r="AI356" i="33"/>
  <c r="AI352" i="33"/>
  <c r="AI348" i="33"/>
  <c r="AI344" i="33"/>
  <c r="AI340" i="33"/>
  <c r="AI357" i="33"/>
  <c r="AI353" i="33"/>
  <c r="AI349" i="33"/>
  <c r="AI345" i="33"/>
  <c r="AI341" i="33"/>
  <c r="AI337" i="33"/>
  <c r="AI354" i="33"/>
  <c r="AI350" i="33"/>
  <c r="AI346" i="33"/>
  <c r="AI342" i="33"/>
  <c r="AI338" i="33"/>
  <c r="AI351" i="33"/>
  <c r="AI333" i="33"/>
  <c r="AI329" i="33"/>
  <c r="AI325" i="33"/>
  <c r="AI321" i="33"/>
  <c r="AI317" i="33"/>
  <c r="AI313" i="33"/>
  <c r="AI347" i="33"/>
  <c r="AI335" i="33"/>
  <c r="AI330" i="33"/>
  <c r="AI326" i="33"/>
  <c r="AI322" i="33"/>
  <c r="AI318" i="33"/>
  <c r="AI314" i="33"/>
  <c r="AI355" i="33"/>
  <c r="AI339" i="33"/>
  <c r="AI334" i="33"/>
  <c r="AI331" i="33"/>
  <c r="AI327" i="33"/>
  <c r="AI323" i="33"/>
  <c r="AI319" i="33"/>
  <c r="AI315" i="33"/>
  <c r="AI343" i="33"/>
  <c r="AI328" i="33"/>
  <c r="AI324" i="33"/>
  <c r="AI320" i="33"/>
  <c r="AI316" i="33"/>
  <c r="AI312" i="33"/>
  <c r="AI332" i="33"/>
  <c r="AI336" i="33"/>
  <c r="AZ354" i="32"/>
  <c r="AZ355" i="32"/>
  <c r="AZ351" i="32"/>
  <c r="AZ356" i="32"/>
  <c r="AZ347" i="32"/>
  <c r="AZ343" i="32"/>
  <c r="AZ339" i="32"/>
  <c r="AZ335" i="32"/>
  <c r="AZ331" i="32"/>
  <c r="AZ327" i="32"/>
  <c r="AZ353" i="32"/>
  <c r="AZ348" i="32"/>
  <c r="AZ344" i="32"/>
  <c r="AZ340" i="32"/>
  <c r="AZ336" i="32"/>
  <c r="AZ332" i="32"/>
  <c r="AZ328" i="32"/>
  <c r="AZ352" i="32"/>
  <c r="AZ349" i="32"/>
  <c r="AZ345" i="32"/>
  <c r="AZ341" i="32"/>
  <c r="AZ337" i="32"/>
  <c r="AZ333" i="32"/>
  <c r="AZ329" i="32"/>
  <c r="AZ357" i="32"/>
  <c r="AZ350" i="32"/>
  <c r="AZ346" i="32"/>
  <c r="AZ342" i="32"/>
  <c r="AZ338" i="32"/>
  <c r="AZ334" i="32"/>
  <c r="AZ330" i="32"/>
  <c r="AZ325" i="32"/>
  <c r="AZ319" i="32"/>
  <c r="AZ315" i="32"/>
  <c r="AZ324" i="32"/>
  <c r="AZ320" i="32"/>
  <c r="AZ316" i="32"/>
  <c r="AZ312" i="32"/>
  <c r="AZ323" i="32"/>
  <c r="AZ321" i="32"/>
  <c r="AZ317" i="32"/>
  <c r="AZ313" i="32"/>
  <c r="AZ326" i="32"/>
  <c r="AZ322" i="32"/>
  <c r="AZ318" i="32"/>
  <c r="AZ314" i="32"/>
  <c r="BV357" i="32"/>
  <c r="BV353" i="32"/>
  <c r="BV354" i="32"/>
  <c r="BV355" i="32"/>
  <c r="BV350" i="32"/>
  <c r="BV346" i="32"/>
  <c r="BV342" i="32"/>
  <c r="BV338" i="32"/>
  <c r="BV334" i="32"/>
  <c r="BV330" i="32"/>
  <c r="BV351" i="32"/>
  <c r="BV347" i="32"/>
  <c r="BV343" i="32"/>
  <c r="BV339" i="32"/>
  <c r="BV335" i="32"/>
  <c r="BV331" i="32"/>
  <c r="BV327" i="32"/>
  <c r="BV352" i="32"/>
  <c r="BV348" i="32"/>
  <c r="BV344" i="32"/>
  <c r="BV340" i="32"/>
  <c r="BV336" i="32"/>
  <c r="BV332" i="32"/>
  <c r="BV349" i="32"/>
  <c r="BV345" i="32"/>
  <c r="BV341" i="32"/>
  <c r="BV337" i="32"/>
  <c r="BV333" i="32"/>
  <c r="BV329" i="32"/>
  <c r="BV318" i="32"/>
  <c r="BV314" i="32"/>
  <c r="BV323" i="32"/>
  <c r="BV326" i="32"/>
  <c r="BV319" i="32"/>
  <c r="BV315" i="32"/>
  <c r="BV322" i="32"/>
  <c r="BV356" i="32"/>
  <c r="BV325" i="32"/>
  <c r="BV320" i="32"/>
  <c r="BV316" i="32"/>
  <c r="BV312" i="32"/>
  <c r="BV324" i="32"/>
  <c r="BV328" i="32"/>
  <c r="BV321" i="32"/>
  <c r="BV317" i="32"/>
  <c r="BV313" i="32"/>
  <c r="AN355" i="31"/>
  <c r="AN351" i="31"/>
  <c r="AN347" i="31"/>
  <c r="AN343" i="31"/>
  <c r="AN339" i="31"/>
  <c r="AN335" i="31"/>
  <c r="AN331" i="31"/>
  <c r="AN356" i="31"/>
  <c r="AN352" i="31"/>
  <c r="AN348" i="31"/>
  <c r="AN344" i="31"/>
  <c r="AN340" i="31"/>
  <c r="AN336" i="31"/>
  <c r="AN357" i="31"/>
  <c r="AN353" i="31"/>
  <c r="AN349" i="31"/>
  <c r="AN345" i="31"/>
  <c r="AN341" i="31"/>
  <c r="AN337" i="31"/>
  <c r="AN333" i="31"/>
  <c r="AN354" i="31"/>
  <c r="AN350" i="31"/>
  <c r="AN346" i="31"/>
  <c r="AN342" i="31"/>
  <c r="AN338" i="31"/>
  <c r="AN323" i="31"/>
  <c r="AN319" i="31"/>
  <c r="AN315" i="31"/>
  <c r="AN328" i="31"/>
  <c r="AN332" i="31"/>
  <c r="AN330" i="31"/>
  <c r="AN326" i="31"/>
  <c r="AN320" i="31"/>
  <c r="AN316" i="31"/>
  <c r="AN312" i="31"/>
  <c r="AN327" i="31"/>
  <c r="AN325" i="31"/>
  <c r="AN321" i="31"/>
  <c r="AN317" i="31"/>
  <c r="AN313" i="31"/>
  <c r="AN329" i="31"/>
  <c r="AN322" i="31"/>
  <c r="AN318" i="31"/>
  <c r="AN314" i="31"/>
  <c r="AN334" i="31"/>
  <c r="AN324" i="31"/>
  <c r="CM362" i="15"/>
  <c r="CM356" i="15"/>
  <c r="CM352" i="15"/>
  <c r="CM348" i="15"/>
  <c r="CM357" i="15"/>
  <c r="CM353" i="15"/>
  <c r="CM349" i="15"/>
  <c r="CM345" i="15"/>
  <c r="CM341" i="15"/>
  <c r="CM354" i="15"/>
  <c r="CM361" i="15"/>
  <c r="CM355" i="15"/>
  <c r="CM351" i="15"/>
  <c r="CM338" i="15"/>
  <c r="CM334" i="15"/>
  <c r="CM330" i="15"/>
  <c r="CM326" i="15"/>
  <c r="CM322" i="15"/>
  <c r="CM318" i="15"/>
  <c r="CM314" i="15"/>
  <c r="CM310" i="15"/>
  <c r="CM342" i="15"/>
  <c r="CM350" i="15"/>
  <c r="CM343" i="15"/>
  <c r="CM339" i="15"/>
  <c r="CM335" i="15"/>
  <c r="CM331" i="15"/>
  <c r="CM327" i="15"/>
  <c r="CM323" i="15"/>
  <c r="CM319" i="15"/>
  <c r="CM315" i="15"/>
  <c r="CM311" i="15"/>
  <c r="CM344" i="15"/>
  <c r="CM336" i="15"/>
  <c r="CM332" i="15"/>
  <c r="CM328" i="15"/>
  <c r="CM324" i="15"/>
  <c r="CM320" i="15"/>
  <c r="CM316" i="15"/>
  <c r="CM312" i="15"/>
  <c r="CM340" i="15"/>
  <c r="CM337" i="15"/>
  <c r="CM333" i="15"/>
  <c r="CM329" i="15"/>
  <c r="CM325" i="15"/>
  <c r="CM321" i="15"/>
  <c r="CM317" i="15"/>
  <c r="CM313" i="15"/>
  <c r="CM347" i="15"/>
  <c r="CM346" i="15"/>
  <c r="R356" i="31"/>
  <c r="R352" i="31"/>
  <c r="R348" i="31"/>
  <c r="R344" i="31"/>
  <c r="R340" i="31"/>
  <c r="R336" i="31"/>
  <c r="R332" i="31"/>
  <c r="R357" i="31"/>
  <c r="R353" i="31"/>
  <c r="R349" i="31"/>
  <c r="R345" i="31"/>
  <c r="R341" i="31"/>
  <c r="R337" i="31"/>
  <c r="R354" i="31"/>
  <c r="R350" i="31"/>
  <c r="R346" i="31"/>
  <c r="R342" i="31"/>
  <c r="R338" i="31"/>
  <c r="R334" i="31"/>
  <c r="R330" i="31"/>
  <c r="R355" i="31"/>
  <c r="R351" i="31"/>
  <c r="R347" i="31"/>
  <c r="R343" i="31"/>
  <c r="R339" i="31"/>
  <c r="R325" i="31"/>
  <c r="R320" i="31"/>
  <c r="R316" i="31"/>
  <c r="R312" i="31"/>
  <c r="R327" i="31"/>
  <c r="R324" i="31"/>
  <c r="R321" i="31"/>
  <c r="R317" i="31"/>
  <c r="R313" i="31"/>
  <c r="R335" i="31"/>
  <c r="R329" i="31"/>
  <c r="R322" i="31"/>
  <c r="R318" i="31"/>
  <c r="R314" i="31"/>
  <c r="R326" i="31"/>
  <c r="R333" i="31"/>
  <c r="R331" i="31"/>
  <c r="R323" i="31"/>
  <c r="R319" i="31"/>
  <c r="R315" i="31"/>
  <c r="R328" i="31"/>
  <c r="E272" i="32"/>
  <c r="E274" i="32"/>
  <c r="AC357" i="33"/>
  <c r="AC353" i="33"/>
  <c r="AC349" i="33"/>
  <c r="AC345" i="33"/>
  <c r="AC341" i="33"/>
  <c r="AC354" i="33"/>
  <c r="AC350" i="33"/>
  <c r="AC346" i="33"/>
  <c r="AC342" i="33"/>
  <c r="AC338" i="33"/>
  <c r="AC334" i="33"/>
  <c r="AC355" i="33"/>
  <c r="AC351" i="33"/>
  <c r="AC347" i="33"/>
  <c r="AC343" i="33"/>
  <c r="AC339" i="33"/>
  <c r="AC337" i="33"/>
  <c r="AC335" i="33"/>
  <c r="AC356" i="33"/>
  <c r="AC330" i="33"/>
  <c r="AC326" i="33"/>
  <c r="AC322" i="33"/>
  <c r="AC318" i="33"/>
  <c r="AC314" i="33"/>
  <c r="AC344" i="33"/>
  <c r="AC336" i="33"/>
  <c r="AC331" i="33"/>
  <c r="AC327" i="33"/>
  <c r="AC323" i="33"/>
  <c r="AC319" i="33"/>
  <c r="AC315" i="33"/>
  <c r="AC352" i="33"/>
  <c r="AC340" i="33"/>
  <c r="AC332" i="33"/>
  <c r="AC328" i="33"/>
  <c r="AC324" i="33"/>
  <c r="AC320" i="33"/>
  <c r="AC316" i="33"/>
  <c r="AC333" i="33"/>
  <c r="AC313" i="33"/>
  <c r="AC329" i="33"/>
  <c r="AC325" i="33"/>
  <c r="AC321" i="33"/>
  <c r="AC348" i="33"/>
  <c r="AC317" i="33"/>
  <c r="AC312" i="33"/>
  <c r="V356" i="30"/>
  <c r="V352" i="30"/>
  <c r="V348" i="30"/>
  <c r="V344" i="30"/>
  <c r="V340" i="30"/>
  <c r="V336" i="30"/>
  <c r="V332" i="30"/>
  <c r="V328" i="30"/>
  <c r="V324" i="30"/>
  <c r="V320" i="30"/>
  <c r="V316" i="30"/>
  <c r="V357" i="30"/>
  <c r="V353" i="30"/>
  <c r="V349" i="30"/>
  <c r="V345" i="30"/>
  <c r="V341" i="30"/>
  <c r="V337" i="30"/>
  <c r="V333" i="30"/>
  <c r="V329" i="30"/>
  <c r="V325" i="30"/>
  <c r="V321" i="30"/>
  <c r="V317" i="30"/>
  <c r="V354" i="30"/>
  <c r="V350" i="30"/>
  <c r="V346" i="30"/>
  <c r="V342" i="30"/>
  <c r="V338" i="30"/>
  <c r="V334" i="30"/>
  <c r="V330" i="30"/>
  <c r="V326" i="30"/>
  <c r="V322" i="30"/>
  <c r="V318" i="30"/>
  <c r="V314" i="30"/>
  <c r="V355" i="30"/>
  <c r="V351" i="30"/>
  <c r="V347" i="30"/>
  <c r="V343" i="30"/>
  <c r="V339" i="30"/>
  <c r="V335" i="30"/>
  <c r="V331" i="30"/>
  <c r="V327" i="30"/>
  <c r="V323" i="30"/>
  <c r="V319" i="30"/>
  <c r="V315" i="30"/>
  <c r="V313" i="30"/>
  <c r="V312" i="30"/>
  <c r="AZ355" i="30"/>
  <c r="AZ351" i="30"/>
  <c r="AZ347" i="30"/>
  <c r="AZ343" i="30"/>
  <c r="AZ339" i="30"/>
  <c r="AZ335" i="30"/>
  <c r="AZ331" i="30"/>
  <c r="AZ327" i="30"/>
  <c r="AZ323" i="30"/>
  <c r="AZ319" i="30"/>
  <c r="AZ315" i="30"/>
  <c r="AZ356" i="30"/>
  <c r="AZ352" i="30"/>
  <c r="AZ348" i="30"/>
  <c r="AZ344" i="30"/>
  <c r="AZ340" i="30"/>
  <c r="AZ336" i="30"/>
  <c r="AZ332" i="30"/>
  <c r="AZ328" i="30"/>
  <c r="AZ324" i="30"/>
  <c r="AZ320" i="30"/>
  <c r="AZ316" i="30"/>
  <c r="AZ357" i="30"/>
  <c r="AZ353" i="30"/>
  <c r="AZ349" i="30"/>
  <c r="AZ345" i="30"/>
  <c r="AZ341" i="30"/>
  <c r="AZ337" i="30"/>
  <c r="AZ333" i="30"/>
  <c r="AZ329" i="30"/>
  <c r="AZ325" i="30"/>
  <c r="AZ321" i="30"/>
  <c r="AZ317" i="30"/>
  <c r="AZ313" i="30"/>
  <c r="AZ354" i="30"/>
  <c r="AZ350" i="30"/>
  <c r="AZ346" i="30"/>
  <c r="AZ342" i="30"/>
  <c r="AZ338" i="30"/>
  <c r="AZ334" i="30"/>
  <c r="AZ330" i="30"/>
  <c r="AZ326" i="30"/>
  <c r="AZ322" i="30"/>
  <c r="AZ318" i="30"/>
  <c r="AZ314" i="30"/>
  <c r="AZ312" i="30"/>
  <c r="AL354" i="15"/>
  <c r="AL350" i="15"/>
  <c r="AL346" i="15"/>
  <c r="AL361" i="15"/>
  <c r="AL355" i="15"/>
  <c r="AL351" i="15"/>
  <c r="AL347" i="15"/>
  <c r="AL343" i="15"/>
  <c r="AL362" i="15"/>
  <c r="AL356" i="15"/>
  <c r="AL352" i="15"/>
  <c r="AL348" i="15"/>
  <c r="AL349" i="15"/>
  <c r="AL342" i="15"/>
  <c r="AL340" i="15"/>
  <c r="AL336" i="15"/>
  <c r="AL332" i="15"/>
  <c r="AL328" i="15"/>
  <c r="AL324" i="15"/>
  <c r="AL320" i="15"/>
  <c r="AL316" i="15"/>
  <c r="AL312" i="15"/>
  <c r="AL341" i="15"/>
  <c r="AL344" i="15"/>
  <c r="AL337" i="15"/>
  <c r="AL333" i="15"/>
  <c r="AL329" i="15"/>
  <c r="AL325" i="15"/>
  <c r="AL321" i="15"/>
  <c r="AL317" i="15"/>
  <c r="AL313" i="15"/>
  <c r="AL357" i="15"/>
  <c r="AL345" i="15"/>
  <c r="AL338" i="15"/>
  <c r="AL334" i="15"/>
  <c r="AL330" i="15"/>
  <c r="AL326" i="15"/>
  <c r="AL322" i="15"/>
  <c r="AL318" i="15"/>
  <c r="AL314" i="15"/>
  <c r="AL310" i="15"/>
  <c r="AL353" i="15"/>
  <c r="AL339" i="15"/>
  <c r="AL335" i="15"/>
  <c r="AL331" i="15"/>
  <c r="AL327" i="15"/>
  <c r="AL323" i="15"/>
  <c r="AL319" i="15"/>
  <c r="AL315" i="15"/>
  <c r="AL311" i="15"/>
  <c r="BY357" i="15"/>
  <c r="BY353" i="15"/>
  <c r="BY349" i="15"/>
  <c r="BY354" i="15"/>
  <c r="BY350" i="15"/>
  <c r="BY346" i="15"/>
  <c r="BY342" i="15"/>
  <c r="BY361" i="15"/>
  <c r="BY355" i="15"/>
  <c r="BY362" i="15"/>
  <c r="BY356" i="15"/>
  <c r="BY352" i="15"/>
  <c r="BY348" i="15"/>
  <c r="BY345" i="15"/>
  <c r="BY341" i="15"/>
  <c r="BY339" i="15"/>
  <c r="BY335" i="15"/>
  <c r="BY331" i="15"/>
  <c r="BY327" i="15"/>
  <c r="BY323" i="15"/>
  <c r="BY319" i="15"/>
  <c r="BY315" i="15"/>
  <c r="BY311" i="15"/>
  <c r="BY340" i="15"/>
  <c r="BY336" i="15"/>
  <c r="BY332" i="15"/>
  <c r="BY328" i="15"/>
  <c r="BY324" i="15"/>
  <c r="BY320" i="15"/>
  <c r="BY316" i="15"/>
  <c r="BY312" i="15"/>
  <c r="BY343" i="15"/>
  <c r="BY337" i="15"/>
  <c r="BY333" i="15"/>
  <c r="BY329" i="15"/>
  <c r="BY325" i="15"/>
  <c r="BY321" i="15"/>
  <c r="BY317" i="15"/>
  <c r="BY313" i="15"/>
  <c r="BY351" i="15"/>
  <c r="BY347" i="15"/>
  <c r="BY344" i="15"/>
  <c r="BY338" i="15"/>
  <c r="BY334" i="15"/>
  <c r="BY330" i="15"/>
  <c r="BY326" i="15"/>
  <c r="BY322" i="15"/>
  <c r="BY318" i="15"/>
  <c r="BY314" i="15"/>
  <c r="BY310" i="15"/>
  <c r="CA356" i="32"/>
  <c r="CA357" i="32"/>
  <c r="CA354" i="32"/>
  <c r="CA352" i="32"/>
  <c r="CA349" i="32"/>
  <c r="CA345" i="32"/>
  <c r="CA341" i="32"/>
  <c r="CA337" i="32"/>
  <c r="CA333" i="32"/>
  <c r="CA329" i="32"/>
  <c r="CA350" i="32"/>
  <c r="CA346" i="32"/>
  <c r="CA342" i="32"/>
  <c r="CA338" i="32"/>
  <c r="CA334" i="32"/>
  <c r="CA330" i="32"/>
  <c r="CA326" i="32"/>
  <c r="CA322" i="32"/>
  <c r="CA353" i="32"/>
  <c r="CA347" i="32"/>
  <c r="CA343" i="32"/>
  <c r="CA339" i="32"/>
  <c r="CA335" i="32"/>
  <c r="CA331" i="32"/>
  <c r="CA327" i="32"/>
  <c r="CA320" i="32"/>
  <c r="CA316" i="32"/>
  <c r="CA312" i="32"/>
  <c r="CA355" i="32"/>
  <c r="CA340" i="32"/>
  <c r="CA325" i="32"/>
  <c r="CA321" i="32"/>
  <c r="CA317" i="32"/>
  <c r="CA313" i="32"/>
  <c r="CA348" i="32"/>
  <c r="CA324" i="32"/>
  <c r="CA336" i="32"/>
  <c r="CA318" i="32"/>
  <c r="CA314" i="32"/>
  <c r="CA323" i="32"/>
  <c r="CA351" i="32"/>
  <c r="CA344" i="32"/>
  <c r="CA328" i="32"/>
  <c r="CA319" i="32"/>
  <c r="CA315" i="32"/>
  <c r="CA332" i="32"/>
  <c r="BQ357" i="33"/>
  <c r="BQ353" i="33"/>
  <c r="BQ349" i="33"/>
  <c r="BQ345" i="33"/>
  <c r="BQ341" i="33"/>
  <c r="BQ354" i="33"/>
  <c r="BQ350" i="33"/>
  <c r="BQ346" i="33"/>
  <c r="BQ342" i="33"/>
  <c r="BQ338" i="33"/>
  <c r="BQ334" i="33"/>
  <c r="BQ355" i="33"/>
  <c r="BQ351" i="33"/>
  <c r="BQ347" i="33"/>
  <c r="BQ343" i="33"/>
  <c r="BQ339" i="33"/>
  <c r="BQ340" i="33"/>
  <c r="BQ336" i="33"/>
  <c r="BQ330" i="33"/>
  <c r="BQ326" i="33"/>
  <c r="BQ322" i="33"/>
  <c r="BQ318" i="33"/>
  <c r="BQ314" i="33"/>
  <c r="BQ348" i="33"/>
  <c r="BQ333" i="33"/>
  <c r="BQ331" i="33"/>
  <c r="BQ327" i="33"/>
  <c r="BQ323" i="33"/>
  <c r="BQ319" i="33"/>
  <c r="BQ315" i="33"/>
  <c r="BQ356" i="33"/>
  <c r="BQ344" i="33"/>
  <c r="BQ335" i="33"/>
  <c r="BQ332" i="33"/>
  <c r="BQ328" i="33"/>
  <c r="BQ324" i="33"/>
  <c r="BQ320" i="33"/>
  <c r="BQ316" i="33"/>
  <c r="BQ329" i="33"/>
  <c r="BQ313" i="33"/>
  <c r="BQ325" i="33"/>
  <c r="BQ312" i="33"/>
  <c r="BQ321" i="33"/>
  <c r="BQ352" i="33"/>
  <c r="BQ337" i="33"/>
  <c r="BQ317" i="33"/>
  <c r="AN357" i="30"/>
  <c r="AN353" i="30"/>
  <c r="AN349" i="30"/>
  <c r="AN345" i="30"/>
  <c r="AN341" i="30"/>
  <c r="AN337" i="30"/>
  <c r="AN333" i="30"/>
  <c r="AN329" i="30"/>
  <c r="AN325" i="30"/>
  <c r="AN321" i="30"/>
  <c r="AN317" i="30"/>
  <c r="AN354" i="30"/>
  <c r="AN350" i="30"/>
  <c r="AN346" i="30"/>
  <c r="AN342" i="30"/>
  <c r="AN338" i="30"/>
  <c r="AN334" i="30"/>
  <c r="AN330" i="30"/>
  <c r="AN326" i="30"/>
  <c r="AN322" i="30"/>
  <c r="AN318" i="30"/>
  <c r="AN314" i="30"/>
  <c r="AN355" i="30"/>
  <c r="AN351" i="30"/>
  <c r="AN347" i="30"/>
  <c r="AN343" i="30"/>
  <c r="AN339" i="30"/>
  <c r="AN335" i="30"/>
  <c r="AN331" i="30"/>
  <c r="AN327" i="30"/>
  <c r="AN323" i="30"/>
  <c r="AN319" i="30"/>
  <c r="AN315" i="30"/>
  <c r="AN356" i="30"/>
  <c r="AN352" i="30"/>
  <c r="AN348" i="30"/>
  <c r="AN344" i="30"/>
  <c r="AN340" i="30"/>
  <c r="AN336" i="30"/>
  <c r="AN332" i="30"/>
  <c r="AN328" i="30"/>
  <c r="AN324" i="30"/>
  <c r="AN320" i="30"/>
  <c r="AN316" i="30"/>
  <c r="AN313" i="30"/>
  <c r="AN312" i="30"/>
  <c r="P49" i="21"/>
  <c r="Q49" i="21" s="1"/>
  <c r="R49" i="21" s="1"/>
  <c r="AT356" i="30"/>
  <c r="AT352" i="30"/>
  <c r="AT348" i="30"/>
  <c r="AT344" i="30"/>
  <c r="AT340" i="30"/>
  <c r="AT336" i="30"/>
  <c r="AT332" i="30"/>
  <c r="AT328" i="30"/>
  <c r="AT324" i="30"/>
  <c r="AT320" i="30"/>
  <c r="AT316" i="30"/>
  <c r="AT357" i="30"/>
  <c r="AT353" i="30"/>
  <c r="AT349" i="30"/>
  <c r="AT345" i="30"/>
  <c r="AT341" i="30"/>
  <c r="AT337" i="30"/>
  <c r="AT333" i="30"/>
  <c r="AT329" i="30"/>
  <c r="AT325" i="30"/>
  <c r="AT321" i="30"/>
  <c r="AT317" i="30"/>
  <c r="AT354" i="30"/>
  <c r="AT350" i="30"/>
  <c r="AT346" i="30"/>
  <c r="AT342" i="30"/>
  <c r="AT338" i="30"/>
  <c r="AT334" i="30"/>
  <c r="AT330" i="30"/>
  <c r="AT326" i="30"/>
  <c r="AT322" i="30"/>
  <c r="AT318" i="30"/>
  <c r="AT314" i="30"/>
  <c r="AT355" i="30"/>
  <c r="AT351" i="30"/>
  <c r="AT347" i="30"/>
  <c r="AT343" i="30"/>
  <c r="AT339" i="30"/>
  <c r="AT335" i="30"/>
  <c r="AT331" i="30"/>
  <c r="AT327" i="30"/>
  <c r="AT323" i="30"/>
  <c r="AT319" i="30"/>
  <c r="AT315" i="30"/>
  <c r="AT312" i="30"/>
  <c r="AT313" i="30"/>
  <c r="BG354" i="32"/>
  <c r="BG355" i="32"/>
  <c r="BG356" i="32"/>
  <c r="BG347" i="32"/>
  <c r="BG343" i="32"/>
  <c r="BG339" i="32"/>
  <c r="BG335" i="32"/>
  <c r="BG331" i="32"/>
  <c r="BG348" i="32"/>
  <c r="BG344" i="32"/>
  <c r="BG340" i="32"/>
  <c r="BG336" i="32"/>
  <c r="BG332" i="32"/>
  <c r="BG328" i="32"/>
  <c r="BG324" i="32"/>
  <c r="BG357" i="32"/>
  <c r="BG351" i="32"/>
  <c r="BG349" i="32"/>
  <c r="BG345" i="32"/>
  <c r="BG341" i="32"/>
  <c r="BG337" i="32"/>
  <c r="BG333" i="32"/>
  <c r="BG329" i="32"/>
  <c r="BG334" i="32"/>
  <c r="BG326" i="32"/>
  <c r="BG318" i="32"/>
  <c r="BG314" i="32"/>
  <c r="BG322" i="32"/>
  <c r="BG342" i="32"/>
  <c r="BG325" i="32"/>
  <c r="BG319" i="32"/>
  <c r="BG315" i="32"/>
  <c r="BG330" i="32"/>
  <c r="BG350" i="32"/>
  <c r="BG320" i="32"/>
  <c r="BG316" i="32"/>
  <c r="BG312" i="32"/>
  <c r="BG353" i="32"/>
  <c r="BG338" i="32"/>
  <c r="BG352" i="32"/>
  <c r="BG321" i="32"/>
  <c r="BG317" i="32"/>
  <c r="BG313" i="32"/>
  <c r="BG327" i="32"/>
  <c r="BG346" i="32"/>
  <c r="BG323" i="32"/>
  <c r="Z357" i="32"/>
  <c r="Z353" i="32"/>
  <c r="Z354" i="32"/>
  <c r="Z355" i="32"/>
  <c r="Z352" i="32"/>
  <c r="Z350" i="32"/>
  <c r="Z346" i="32"/>
  <c r="Z342" i="32"/>
  <c r="Z338" i="32"/>
  <c r="Z334" i="32"/>
  <c r="Z330" i="32"/>
  <c r="Z351" i="32"/>
  <c r="Z347" i="32"/>
  <c r="Z343" i="32"/>
  <c r="Z339" i="32"/>
  <c r="Z335" i="32"/>
  <c r="Z331" i="32"/>
  <c r="Z356" i="32"/>
  <c r="Z348" i="32"/>
  <c r="Z344" i="32"/>
  <c r="Z340" i="32"/>
  <c r="Z336" i="32"/>
  <c r="Z332" i="32"/>
  <c r="Z349" i="32"/>
  <c r="Z345" i="32"/>
  <c r="Z341" i="32"/>
  <c r="Z337" i="32"/>
  <c r="Z333" i="32"/>
  <c r="Z329" i="32"/>
  <c r="Z324" i="32"/>
  <c r="Z322" i="32"/>
  <c r="Z318" i="32"/>
  <c r="Z314" i="32"/>
  <c r="Z327" i="32"/>
  <c r="Z319" i="32"/>
  <c r="Z315" i="32"/>
  <c r="Z323" i="32"/>
  <c r="Z326" i="32"/>
  <c r="Z320" i="32"/>
  <c r="Z316" i="32"/>
  <c r="Z312" i="32"/>
  <c r="Z321" i="32"/>
  <c r="Z317" i="32"/>
  <c r="Z325" i="32"/>
  <c r="Z313" i="32"/>
  <c r="Z328" i="32"/>
  <c r="BR354" i="15"/>
  <c r="BR350" i="15"/>
  <c r="BR346" i="15"/>
  <c r="BR361" i="15"/>
  <c r="BR355" i="15"/>
  <c r="BR351" i="15"/>
  <c r="BR347" i="15"/>
  <c r="BR343" i="15"/>
  <c r="BR362" i="15"/>
  <c r="BR356" i="15"/>
  <c r="BR352" i="15"/>
  <c r="BR348" i="15"/>
  <c r="BR357" i="15"/>
  <c r="BR349" i="15"/>
  <c r="BR340" i="15"/>
  <c r="BR336" i="15"/>
  <c r="BR332" i="15"/>
  <c r="BR328" i="15"/>
  <c r="BR324" i="15"/>
  <c r="BR320" i="15"/>
  <c r="BR316" i="15"/>
  <c r="BR312" i="15"/>
  <c r="BR344" i="15"/>
  <c r="BR337" i="15"/>
  <c r="BR333" i="15"/>
  <c r="BR329" i="15"/>
  <c r="BR325" i="15"/>
  <c r="BR321" i="15"/>
  <c r="BR317" i="15"/>
  <c r="BR313" i="15"/>
  <c r="BR342" i="15"/>
  <c r="BR345" i="15"/>
  <c r="BR338" i="15"/>
  <c r="BR334" i="15"/>
  <c r="BR330" i="15"/>
  <c r="BR326" i="15"/>
  <c r="BR322" i="15"/>
  <c r="BR318" i="15"/>
  <c r="BR314" i="15"/>
  <c r="BR310" i="15"/>
  <c r="BR341" i="15"/>
  <c r="BR353" i="15"/>
  <c r="BR339" i="15"/>
  <c r="BR335" i="15"/>
  <c r="BR331" i="15"/>
  <c r="BR327" i="15"/>
  <c r="BR323" i="15"/>
  <c r="BR319" i="15"/>
  <c r="BR315" i="15"/>
  <c r="BR311" i="15"/>
  <c r="BR357" i="34"/>
  <c r="BR356" i="34"/>
  <c r="BR353" i="34"/>
  <c r="BR354" i="34"/>
  <c r="BR350" i="34"/>
  <c r="BR355" i="34"/>
  <c r="BR352" i="34"/>
  <c r="BR347" i="34"/>
  <c r="BR351" i="34"/>
  <c r="BR348" i="34"/>
  <c r="BR345" i="34"/>
  <c r="BR342" i="34"/>
  <c r="BR346" i="34"/>
  <c r="BR349" i="34"/>
  <c r="BR343" i="34"/>
  <c r="BR338" i="34"/>
  <c r="BR334" i="34"/>
  <c r="BR344" i="34"/>
  <c r="BR340" i="34"/>
  <c r="BR336" i="34"/>
  <c r="BR332" i="34"/>
  <c r="BR333" i="34"/>
  <c r="BR331" i="34"/>
  <c r="BR335" i="34"/>
  <c r="BR328" i="34"/>
  <c r="BR341" i="34"/>
  <c r="BR337" i="34"/>
  <c r="BR329" i="34"/>
  <c r="BR326" i="34"/>
  <c r="BR324" i="34"/>
  <c r="BR321" i="34"/>
  <c r="BR339" i="34"/>
  <c r="BR330" i="34"/>
  <c r="BR322" i="34"/>
  <c r="BR320" i="34"/>
  <c r="BR317" i="34"/>
  <c r="BR327" i="34"/>
  <c r="BR318" i="34"/>
  <c r="BR319" i="34"/>
  <c r="BR325" i="34"/>
  <c r="BR323" i="34"/>
  <c r="BR313" i="34"/>
  <c r="BR314" i="34"/>
  <c r="BR316" i="34"/>
  <c r="BR315" i="34"/>
  <c r="BR312" i="34"/>
  <c r="BZ354" i="15"/>
  <c r="BZ350" i="15"/>
  <c r="BZ346" i="15"/>
  <c r="BZ361" i="15"/>
  <c r="BZ355" i="15"/>
  <c r="BZ351" i="15"/>
  <c r="BZ347" i="15"/>
  <c r="BZ343" i="15"/>
  <c r="BZ362" i="15"/>
  <c r="BZ356" i="15"/>
  <c r="BZ352" i="15"/>
  <c r="BZ348" i="15"/>
  <c r="BZ340" i="15"/>
  <c r="BZ336" i="15"/>
  <c r="BZ332" i="15"/>
  <c r="BZ328" i="15"/>
  <c r="BZ324" i="15"/>
  <c r="BZ320" i="15"/>
  <c r="BZ316" i="15"/>
  <c r="BZ312" i="15"/>
  <c r="BZ337" i="15"/>
  <c r="BZ333" i="15"/>
  <c r="BZ329" i="15"/>
  <c r="BZ325" i="15"/>
  <c r="BZ321" i="15"/>
  <c r="BZ317" i="15"/>
  <c r="BZ313" i="15"/>
  <c r="BZ353" i="15"/>
  <c r="BZ344" i="15"/>
  <c r="BZ342" i="15"/>
  <c r="BZ338" i="15"/>
  <c r="BZ334" i="15"/>
  <c r="BZ330" i="15"/>
  <c r="BZ326" i="15"/>
  <c r="BZ322" i="15"/>
  <c r="BZ318" i="15"/>
  <c r="BZ314" i="15"/>
  <c r="BZ310" i="15"/>
  <c r="BZ349" i="15"/>
  <c r="BZ357" i="15"/>
  <c r="BZ345" i="15"/>
  <c r="BZ341" i="15"/>
  <c r="BZ339" i="15"/>
  <c r="BZ335" i="15"/>
  <c r="BZ331" i="15"/>
  <c r="BZ327" i="15"/>
  <c r="BZ323" i="15"/>
  <c r="BZ319" i="15"/>
  <c r="BZ315" i="15"/>
  <c r="BZ311" i="15"/>
  <c r="CJ354" i="33"/>
  <c r="CJ350" i="33"/>
  <c r="CJ346" i="33"/>
  <c r="CJ342" i="33"/>
  <c r="CJ355" i="33"/>
  <c r="CJ351" i="33"/>
  <c r="CJ347" i="33"/>
  <c r="CJ343" i="33"/>
  <c r="CJ356" i="33"/>
  <c r="CJ352" i="33"/>
  <c r="CJ348" i="33"/>
  <c r="CJ344" i="33"/>
  <c r="CJ340" i="33"/>
  <c r="CJ357" i="33"/>
  <c r="CJ353" i="33"/>
  <c r="CJ349" i="33"/>
  <c r="CJ345" i="33"/>
  <c r="CJ341" i="33"/>
  <c r="CJ337" i="33"/>
  <c r="CJ331" i="33"/>
  <c r="CJ327" i="33"/>
  <c r="CJ323" i="33"/>
  <c r="CJ319" i="33"/>
  <c r="CJ333" i="33"/>
  <c r="CJ332" i="33"/>
  <c r="CJ328" i="33"/>
  <c r="CJ324" i="33"/>
  <c r="CJ320" i="33"/>
  <c r="CJ339" i="33"/>
  <c r="CJ338" i="33"/>
  <c r="CJ329" i="33"/>
  <c r="CJ335" i="33"/>
  <c r="CJ336" i="33"/>
  <c r="CJ330" i="33"/>
  <c r="CJ326" i="33"/>
  <c r="CJ322" i="33"/>
  <c r="CJ318" i="33"/>
  <c r="CJ314" i="33"/>
  <c r="CJ316" i="33"/>
  <c r="CJ315" i="33"/>
  <c r="CJ312" i="33"/>
  <c r="CJ325" i="33"/>
  <c r="CJ321" i="33"/>
  <c r="CJ317" i="33"/>
  <c r="CJ334" i="33"/>
  <c r="CJ313" i="33"/>
  <c r="CE354" i="32"/>
  <c r="CE355" i="32"/>
  <c r="CE356" i="32"/>
  <c r="CE347" i="32"/>
  <c r="CE343" i="32"/>
  <c r="CE339" i="32"/>
  <c r="CE335" i="32"/>
  <c r="CE331" i="32"/>
  <c r="CE353" i="32"/>
  <c r="CE351" i="32"/>
  <c r="CE348" i="32"/>
  <c r="CE344" i="32"/>
  <c r="CE340" i="32"/>
  <c r="CE336" i="32"/>
  <c r="CE332" i="32"/>
  <c r="CE328" i="32"/>
  <c r="CE324" i="32"/>
  <c r="CE352" i="32"/>
  <c r="CE349" i="32"/>
  <c r="CE345" i="32"/>
  <c r="CE341" i="32"/>
  <c r="CE337" i="32"/>
  <c r="CE333" i="32"/>
  <c r="CE329" i="32"/>
  <c r="CE357" i="32"/>
  <c r="CE330" i="32"/>
  <c r="CE318" i="32"/>
  <c r="CE314" i="32"/>
  <c r="CE350" i="32"/>
  <c r="CE338" i="32"/>
  <c r="CE323" i="32"/>
  <c r="CE319" i="32"/>
  <c r="CE315" i="32"/>
  <c r="CE327" i="32"/>
  <c r="CE326" i="32"/>
  <c r="CE346" i="32"/>
  <c r="CE322" i="32"/>
  <c r="CE320" i="32"/>
  <c r="CE316" i="32"/>
  <c r="CE312" i="32"/>
  <c r="CE334" i="32"/>
  <c r="CE325" i="32"/>
  <c r="CE321" i="32"/>
  <c r="CE317" i="32"/>
  <c r="CE313" i="32"/>
  <c r="CE342" i="32"/>
  <c r="CB355" i="31"/>
  <c r="CB351" i="31"/>
  <c r="CB347" i="31"/>
  <c r="CB343" i="31"/>
  <c r="CB339" i="31"/>
  <c r="CB335" i="31"/>
  <c r="CB331" i="31"/>
  <c r="CB356" i="31"/>
  <c r="CB352" i="31"/>
  <c r="CB348" i="31"/>
  <c r="CB344" i="31"/>
  <c r="CB340" i="31"/>
  <c r="CB336" i="31"/>
  <c r="CB357" i="31"/>
  <c r="CB353" i="31"/>
  <c r="CB349" i="31"/>
  <c r="CB345" i="31"/>
  <c r="CB341" i="31"/>
  <c r="CB337" i="31"/>
  <c r="CB333" i="31"/>
  <c r="CB354" i="31"/>
  <c r="CB350" i="31"/>
  <c r="CB346" i="31"/>
  <c r="CB342" i="31"/>
  <c r="CB338" i="31"/>
  <c r="CB328" i="31"/>
  <c r="CB323" i="31"/>
  <c r="CB319" i="31"/>
  <c r="CB315" i="31"/>
  <c r="CB325" i="31"/>
  <c r="CB320" i="31"/>
  <c r="CB316" i="31"/>
  <c r="CB312" i="31"/>
  <c r="CB332" i="31"/>
  <c r="CB330" i="31"/>
  <c r="CB327" i="31"/>
  <c r="CB324" i="31"/>
  <c r="CB321" i="31"/>
  <c r="CB317" i="31"/>
  <c r="CB313" i="31"/>
  <c r="CB334" i="31"/>
  <c r="CB329" i="31"/>
  <c r="CB326" i="31"/>
  <c r="CB322" i="31"/>
  <c r="CB318" i="31"/>
  <c r="CB314" i="31"/>
  <c r="L354" i="32"/>
  <c r="L355" i="32"/>
  <c r="L356" i="32"/>
  <c r="L351" i="32"/>
  <c r="L347" i="32"/>
  <c r="L343" i="32"/>
  <c r="L339" i="32"/>
  <c r="L335" i="32"/>
  <c r="L331" i="32"/>
  <c r="L352" i="32"/>
  <c r="L348" i="32"/>
  <c r="L344" i="32"/>
  <c r="L340" i="32"/>
  <c r="L336" i="32"/>
  <c r="L332" i="32"/>
  <c r="L328" i="32"/>
  <c r="L353" i="32"/>
  <c r="L349" i="32"/>
  <c r="L345" i="32"/>
  <c r="L341" i="32"/>
  <c r="L337" i="32"/>
  <c r="L333" i="32"/>
  <c r="L329" i="32"/>
  <c r="L350" i="32"/>
  <c r="L346" i="32"/>
  <c r="L342" i="32"/>
  <c r="L338" i="32"/>
  <c r="L334" i="32"/>
  <c r="L330" i="32"/>
  <c r="L323" i="32"/>
  <c r="L326" i="32"/>
  <c r="L319" i="32"/>
  <c r="L315" i="32"/>
  <c r="L357" i="32"/>
  <c r="L325" i="32"/>
  <c r="L320" i="32"/>
  <c r="L316" i="32"/>
  <c r="L312" i="32"/>
  <c r="L321" i="32"/>
  <c r="L317" i="32"/>
  <c r="L313" i="32"/>
  <c r="L324" i="32"/>
  <c r="L318" i="32"/>
  <c r="L314" i="32"/>
  <c r="L327" i="32"/>
  <c r="L322" i="32"/>
  <c r="CK356" i="31"/>
  <c r="CK352" i="31"/>
  <c r="CK348" i="31"/>
  <c r="CK344" i="31"/>
  <c r="CK340" i="31"/>
  <c r="CK336" i="31"/>
  <c r="CK332" i="31"/>
  <c r="CK328" i="31"/>
  <c r="CK357" i="31"/>
  <c r="CK353" i="31"/>
  <c r="CK349" i="31"/>
  <c r="CK345" i="31"/>
  <c r="CK341" i="31"/>
  <c r="CK337" i="31"/>
  <c r="CK333" i="31"/>
  <c r="CK329" i="31"/>
  <c r="CK325" i="31"/>
  <c r="CK355" i="31"/>
  <c r="CK351" i="31"/>
  <c r="CK347" i="31"/>
  <c r="CK343" i="31"/>
  <c r="CK339" i="31"/>
  <c r="CK335" i="31"/>
  <c r="CK331" i="31"/>
  <c r="CK327" i="31"/>
  <c r="CK326" i="31"/>
  <c r="CK350" i="31"/>
  <c r="CK320" i="31"/>
  <c r="CK316" i="31"/>
  <c r="CK312" i="31"/>
  <c r="CK338" i="31"/>
  <c r="CK334" i="31"/>
  <c r="CK321" i="31"/>
  <c r="CK317" i="31"/>
  <c r="CK313" i="31"/>
  <c r="CK346" i="31"/>
  <c r="CK324" i="31"/>
  <c r="CK322" i="31"/>
  <c r="CK318" i="31"/>
  <c r="CK314" i="31"/>
  <c r="CK354" i="31"/>
  <c r="CK319" i="31"/>
  <c r="CK315" i="31"/>
  <c r="CK330" i="31"/>
  <c r="CK323" i="31"/>
  <c r="CK342" i="31"/>
  <c r="CI356" i="32"/>
  <c r="CI357" i="32"/>
  <c r="CI354" i="32"/>
  <c r="CI353" i="32"/>
  <c r="CI351" i="32"/>
  <c r="CI349" i="32"/>
  <c r="CI345" i="32"/>
  <c r="CI341" i="32"/>
  <c r="CI337" i="32"/>
  <c r="CI333" i="32"/>
  <c r="CI329" i="32"/>
  <c r="CI352" i="32"/>
  <c r="CI350" i="32"/>
  <c r="CI346" i="32"/>
  <c r="CI342" i="32"/>
  <c r="CI338" i="32"/>
  <c r="CI334" i="32"/>
  <c r="CI330" i="32"/>
  <c r="CI326" i="32"/>
  <c r="CI322" i="32"/>
  <c r="CI355" i="32"/>
  <c r="CI347" i="32"/>
  <c r="CI343" i="32"/>
  <c r="CI339" i="32"/>
  <c r="CI335" i="32"/>
  <c r="CI331" i="32"/>
  <c r="CI327" i="32"/>
  <c r="CI340" i="32"/>
  <c r="CI320" i="32"/>
  <c r="CI316" i="32"/>
  <c r="CI312" i="32"/>
  <c r="CI348" i="32"/>
  <c r="CI325" i="32"/>
  <c r="CI321" i="32"/>
  <c r="CI317" i="32"/>
  <c r="CI313" i="32"/>
  <c r="CI336" i="32"/>
  <c r="CI328" i="32"/>
  <c r="CI324" i="32"/>
  <c r="CI318" i="32"/>
  <c r="CI314" i="32"/>
  <c r="CI344" i="32"/>
  <c r="CI332" i="32"/>
  <c r="CI323" i="32"/>
  <c r="CI319" i="32"/>
  <c r="CI315" i="32"/>
  <c r="E272" i="34"/>
  <c r="E274" i="34"/>
  <c r="BF355" i="33"/>
  <c r="BF351" i="33"/>
  <c r="BF347" i="33"/>
  <c r="BF343" i="33"/>
  <c r="BF356" i="33"/>
  <c r="BF352" i="33"/>
  <c r="BF348" i="33"/>
  <c r="BF344" i="33"/>
  <c r="BF340" i="33"/>
  <c r="BF357" i="33"/>
  <c r="BF353" i="33"/>
  <c r="BF349" i="33"/>
  <c r="BF345" i="33"/>
  <c r="BF341" i="33"/>
  <c r="BF354" i="33"/>
  <c r="BF350" i="33"/>
  <c r="BF346" i="33"/>
  <c r="BF342" i="33"/>
  <c r="BF338" i="33"/>
  <c r="BF332" i="33"/>
  <c r="BF328" i="33"/>
  <c r="BF324" i="33"/>
  <c r="BF320" i="33"/>
  <c r="BF336" i="33"/>
  <c r="BF334" i="33"/>
  <c r="BF339" i="33"/>
  <c r="BF329" i="33"/>
  <c r="BF325" i="33"/>
  <c r="BF321" i="33"/>
  <c r="BF333" i="33"/>
  <c r="BF330" i="33"/>
  <c r="BF337" i="33"/>
  <c r="BF331" i="33"/>
  <c r="BF327" i="33"/>
  <c r="BF323" i="33"/>
  <c r="BF319" i="33"/>
  <c r="BF315" i="33"/>
  <c r="BF316" i="33"/>
  <c r="BF317" i="33"/>
  <c r="BF312" i="33"/>
  <c r="BF326" i="33"/>
  <c r="BF322" i="33"/>
  <c r="BF318" i="33"/>
  <c r="BF313" i="33"/>
  <c r="BF335" i="33"/>
  <c r="BF314" i="33"/>
  <c r="Y354" i="30"/>
  <c r="Y355" i="30"/>
  <c r="Y351" i="30"/>
  <c r="Y347" i="30"/>
  <c r="Y343" i="30"/>
  <c r="Y339" i="30"/>
  <c r="Y335" i="30"/>
  <c r="Y331" i="30"/>
  <c r="Y327" i="30"/>
  <c r="Y356" i="30"/>
  <c r="Y352" i="30"/>
  <c r="Y348" i="30"/>
  <c r="Y344" i="30"/>
  <c r="Y340" i="30"/>
  <c r="Y336" i="30"/>
  <c r="Y332" i="30"/>
  <c r="Y328" i="30"/>
  <c r="Y324" i="30"/>
  <c r="Y320" i="30"/>
  <c r="Y316" i="30"/>
  <c r="Y312" i="30"/>
  <c r="Y357" i="30"/>
  <c r="Y353" i="30"/>
  <c r="Y349" i="30"/>
  <c r="Y345" i="30"/>
  <c r="Y341" i="30"/>
  <c r="Y337" i="30"/>
  <c r="Y333" i="30"/>
  <c r="Y329" i="30"/>
  <c r="Y325" i="30"/>
  <c r="Y321" i="30"/>
  <c r="Y317" i="30"/>
  <c r="Y346" i="30"/>
  <c r="Y334" i="30"/>
  <c r="Y313" i="30"/>
  <c r="Y323" i="30"/>
  <c r="Y322" i="30"/>
  <c r="Y342" i="30"/>
  <c r="Y330" i="30"/>
  <c r="Y319" i="30"/>
  <c r="Y318" i="30"/>
  <c r="Y350" i="30"/>
  <c r="Y338" i="30"/>
  <c r="Y315" i="30"/>
  <c r="Y326" i="30"/>
  <c r="Y314" i="30"/>
  <c r="AE356" i="32"/>
  <c r="AE357" i="32"/>
  <c r="AE354" i="32"/>
  <c r="AE349" i="32"/>
  <c r="AE345" i="32"/>
  <c r="AE341" i="32"/>
  <c r="AE337" i="32"/>
  <c r="AE333" i="32"/>
  <c r="AE329" i="32"/>
  <c r="AE355" i="32"/>
  <c r="AE350" i="32"/>
  <c r="AE346" i="32"/>
  <c r="AE342" i="32"/>
  <c r="AE338" i="32"/>
  <c r="AE334" i="32"/>
  <c r="AE330" i="32"/>
  <c r="AE326" i="32"/>
  <c r="AE352" i="32"/>
  <c r="AE351" i="32"/>
  <c r="AE347" i="32"/>
  <c r="AE343" i="32"/>
  <c r="AE339" i="32"/>
  <c r="AE335" i="32"/>
  <c r="AE331" i="32"/>
  <c r="AE353" i="32"/>
  <c r="AE320" i="32"/>
  <c r="AE316" i="32"/>
  <c r="AE312" i="32"/>
  <c r="AE348" i="32"/>
  <c r="AE336" i="32"/>
  <c r="AE321" i="32"/>
  <c r="AE317" i="32"/>
  <c r="AE313" i="32"/>
  <c r="AE325" i="32"/>
  <c r="AE344" i="32"/>
  <c r="AE322" i="32"/>
  <c r="AE318" i="32"/>
  <c r="AE314" i="32"/>
  <c r="AE332" i="32"/>
  <c r="AE328" i="32"/>
  <c r="AE324" i="32"/>
  <c r="AE319" i="32"/>
  <c r="AE315" i="32"/>
  <c r="AE323" i="32"/>
  <c r="AE340" i="32"/>
  <c r="AE327" i="32"/>
  <c r="BP356" i="34"/>
  <c r="BP357" i="34"/>
  <c r="BP355" i="34"/>
  <c r="BP349" i="34"/>
  <c r="BP354" i="34"/>
  <c r="BP353" i="34"/>
  <c r="BP351" i="34"/>
  <c r="BP352" i="34"/>
  <c r="BP346" i="34"/>
  <c r="BP347" i="34"/>
  <c r="BP344" i="34"/>
  <c r="BP345" i="34"/>
  <c r="BP348" i="34"/>
  <c r="BP350" i="34"/>
  <c r="BP343" i="34"/>
  <c r="BP337" i="34"/>
  <c r="BP333" i="34"/>
  <c r="BP341" i="34"/>
  <c r="BP339" i="34"/>
  <c r="BP335" i="34"/>
  <c r="BP327" i="34"/>
  <c r="BP334" i="34"/>
  <c r="BP338" i="34"/>
  <c r="BP332" i="34"/>
  <c r="BP330" i="34"/>
  <c r="BP342" i="34"/>
  <c r="BP340" i="34"/>
  <c r="BP323" i="34"/>
  <c r="BP331" i="34"/>
  <c r="BP325" i="34"/>
  <c r="BP326" i="34"/>
  <c r="BP321" i="34"/>
  <c r="BP336" i="34"/>
  <c r="BP329" i="34"/>
  <c r="BP328" i="34"/>
  <c r="BP324" i="34"/>
  <c r="BP322" i="34"/>
  <c r="BP320" i="34"/>
  <c r="BP316" i="34"/>
  <c r="BP312" i="34"/>
  <c r="BP318" i="34"/>
  <c r="BP313" i="34"/>
  <c r="BP319" i="34"/>
  <c r="BP317" i="34"/>
  <c r="BP315" i="34"/>
  <c r="BP314" i="34"/>
  <c r="CH356" i="30"/>
  <c r="CH352" i="30"/>
  <c r="CH348" i="30"/>
  <c r="CH344" i="30"/>
  <c r="CH340" i="30"/>
  <c r="CH336" i="30"/>
  <c r="CH332" i="30"/>
  <c r="CH328" i="30"/>
  <c r="CH324" i="30"/>
  <c r="CH320" i="30"/>
  <c r="CH316" i="30"/>
  <c r="CH357" i="30"/>
  <c r="CH353" i="30"/>
  <c r="CH349" i="30"/>
  <c r="CH345" i="30"/>
  <c r="CH341" i="30"/>
  <c r="CH337" i="30"/>
  <c r="CH333" i="30"/>
  <c r="CH329" i="30"/>
  <c r="CH325" i="30"/>
  <c r="CH321" i="30"/>
  <c r="CH317" i="30"/>
  <c r="CH313" i="30"/>
  <c r="CH354" i="30"/>
  <c r="CH350" i="30"/>
  <c r="CH346" i="30"/>
  <c r="CH342" i="30"/>
  <c r="CH338" i="30"/>
  <c r="CH334" i="30"/>
  <c r="CH330" i="30"/>
  <c r="CH326" i="30"/>
  <c r="CH322" i="30"/>
  <c r="CH318" i="30"/>
  <c r="CH314" i="30"/>
  <c r="CH355" i="30"/>
  <c r="CH351" i="30"/>
  <c r="CH347" i="30"/>
  <c r="CH343" i="30"/>
  <c r="CH339" i="30"/>
  <c r="CH335" i="30"/>
  <c r="CH331" i="30"/>
  <c r="CH327" i="30"/>
  <c r="CH323" i="30"/>
  <c r="CH319" i="30"/>
  <c r="CH315" i="30"/>
  <c r="CH312" i="30"/>
  <c r="T354" i="32"/>
  <c r="T355" i="32"/>
  <c r="T356" i="32"/>
  <c r="T351" i="32"/>
  <c r="T347" i="32"/>
  <c r="T343" i="32"/>
  <c r="T339" i="32"/>
  <c r="T335" i="32"/>
  <c r="T331" i="32"/>
  <c r="T348" i="32"/>
  <c r="T344" i="32"/>
  <c r="T340" i="32"/>
  <c r="T336" i="32"/>
  <c r="T332" i="32"/>
  <c r="T328" i="32"/>
  <c r="T352" i="32"/>
  <c r="T349" i="32"/>
  <c r="T345" i="32"/>
  <c r="T341" i="32"/>
  <c r="T337" i="32"/>
  <c r="T333" i="32"/>
  <c r="T329" i="32"/>
  <c r="T357" i="32"/>
  <c r="T353" i="32"/>
  <c r="T350" i="32"/>
  <c r="T346" i="32"/>
  <c r="T342" i="32"/>
  <c r="T338" i="32"/>
  <c r="T334" i="32"/>
  <c r="T330" i="32"/>
  <c r="T327" i="32"/>
  <c r="T323" i="32"/>
  <c r="T319" i="32"/>
  <c r="T315" i="32"/>
  <c r="T326" i="32"/>
  <c r="T320" i="32"/>
  <c r="T316" i="32"/>
  <c r="T312" i="32"/>
  <c r="T325" i="32"/>
  <c r="T321" i="32"/>
  <c r="T317" i="32"/>
  <c r="T313" i="32"/>
  <c r="T324" i="32"/>
  <c r="T318" i="32"/>
  <c r="T314" i="32"/>
  <c r="T322" i="32"/>
  <c r="CM357" i="31"/>
  <c r="CM353" i="31"/>
  <c r="CM349" i="31"/>
  <c r="CM345" i="31"/>
  <c r="CM341" i="31"/>
  <c r="CM337" i="31"/>
  <c r="CM333" i="31"/>
  <c r="CM329" i="31"/>
  <c r="CM354" i="31"/>
  <c r="CM350" i="31"/>
  <c r="CM346" i="31"/>
  <c r="CM342" i="31"/>
  <c r="CM338" i="31"/>
  <c r="CM334" i="31"/>
  <c r="CM330" i="31"/>
  <c r="CM326" i="31"/>
  <c r="CM356" i="31"/>
  <c r="CM352" i="31"/>
  <c r="CM348" i="31"/>
  <c r="CM344" i="31"/>
  <c r="CM340" i="31"/>
  <c r="CM336" i="31"/>
  <c r="CM332" i="31"/>
  <c r="CM328" i="31"/>
  <c r="CM335" i="31"/>
  <c r="CM325" i="31"/>
  <c r="CM355" i="31"/>
  <c r="CM321" i="31"/>
  <c r="CM317" i="31"/>
  <c r="CM313" i="31"/>
  <c r="CM343" i="31"/>
  <c r="CM331" i="31"/>
  <c r="CM324" i="31"/>
  <c r="CM322" i="31"/>
  <c r="CM318" i="31"/>
  <c r="CM314" i="31"/>
  <c r="CM351" i="31"/>
  <c r="CM327" i="31"/>
  <c r="CM339" i="31"/>
  <c r="CM323" i="31"/>
  <c r="CM319" i="31"/>
  <c r="CM315" i="31"/>
  <c r="CM312" i="31"/>
  <c r="CM347" i="31"/>
  <c r="CM320" i="31"/>
  <c r="CM316" i="31"/>
  <c r="AS356" i="30"/>
  <c r="AS352" i="30"/>
  <c r="AS357" i="30"/>
  <c r="AS353" i="30"/>
  <c r="AS349" i="30"/>
  <c r="AS345" i="30"/>
  <c r="AS341" i="30"/>
  <c r="AS337" i="30"/>
  <c r="AS333" i="30"/>
  <c r="AS329" i="30"/>
  <c r="AS325" i="30"/>
  <c r="AS354" i="30"/>
  <c r="AS350" i="30"/>
  <c r="AS346" i="30"/>
  <c r="AS342" i="30"/>
  <c r="AS338" i="30"/>
  <c r="AS334" i="30"/>
  <c r="AS330" i="30"/>
  <c r="AS326" i="30"/>
  <c r="AS322" i="30"/>
  <c r="AS318" i="30"/>
  <c r="AS314" i="30"/>
  <c r="AS355" i="30"/>
  <c r="AS351" i="30"/>
  <c r="AS347" i="30"/>
  <c r="AS343" i="30"/>
  <c r="AS339" i="30"/>
  <c r="AS335" i="30"/>
  <c r="AS331" i="30"/>
  <c r="AS327" i="30"/>
  <c r="AS323" i="30"/>
  <c r="AS319" i="30"/>
  <c r="AS315" i="30"/>
  <c r="AS332" i="30"/>
  <c r="AS317" i="30"/>
  <c r="AS316" i="30"/>
  <c r="AS340" i="30"/>
  <c r="AS328" i="30"/>
  <c r="AS348" i="30"/>
  <c r="AS324" i="30"/>
  <c r="AS312" i="30"/>
  <c r="AS336" i="30"/>
  <c r="AS321" i="30"/>
  <c r="AS320" i="30"/>
  <c r="AS313" i="30"/>
  <c r="AS344" i="30"/>
  <c r="M355" i="32"/>
  <c r="M356" i="32"/>
  <c r="M357" i="32"/>
  <c r="M352" i="32"/>
  <c r="M348" i="32"/>
  <c r="M344" i="32"/>
  <c r="M340" i="32"/>
  <c r="M336" i="32"/>
  <c r="M332" i="32"/>
  <c r="M353" i="32"/>
  <c r="M349" i="32"/>
  <c r="M345" i="32"/>
  <c r="M341" i="32"/>
  <c r="M337" i="32"/>
  <c r="M333" i="32"/>
  <c r="M329" i="32"/>
  <c r="M325" i="32"/>
  <c r="M350" i="32"/>
  <c r="M346" i="32"/>
  <c r="M342" i="32"/>
  <c r="M338" i="32"/>
  <c r="M334" i="32"/>
  <c r="M330" i="32"/>
  <c r="M354" i="32"/>
  <c r="M347" i="32"/>
  <c r="M326" i="32"/>
  <c r="M319" i="32"/>
  <c r="M315" i="32"/>
  <c r="M335" i="32"/>
  <c r="M320" i="32"/>
  <c r="M316" i="32"/>
  <c r="M312" i="32"/>
  <c r="M343" i="32"/>
  <c r="M331" i="32"/>
  <c r="M321" i="32"/>
  <c r="M317" i="32"/>
  <c r="M313" i="32"/>
  <c r="M351" i="32"/>
  <c r="M324" i="32"/>
  <c r="M339" i="32"/>
  <c r="M328" i="32"/>
  <c r="M327" i="32"/>
  <c r="M322" i="32"/>
  <c r="M318" i="32"/>
  <c r="M314" i="32"/>
  <c r="M323" i="32"/>
  <c r="AR357" i="15"/>
  <c r="AR353" i="15"/>
  <c r="AR349" i="15"/>
  <c r="AR354" i="15"/>
  <c r="AR350" i="15"/>
  <c r="AR346" i="15"/>
  <c r="AR361" i="15"/>
  <c r="AR355" i="15"/>
  <c r="AR351" i="15"/>
  <c r="AR347" i="15"/>
  <c r="AR356" i="15"/>
  <c r="AR345" i="15"/>
  <c r="AR339" i="15"/>
  <c r="AR335" i="15"/>
  <c r="AR331" i="15"/>
  <c r="AR327" i="15"/>
  <c r="AR323" i="15"/>
  <c r="AR319" i="15"/>
  <c r="AR315" i="15"/>
  <c r="AR311" i="15"/>
  <c r="AR342" i="15"/>
  <c r="AR340" i="15"/>
  <c r="AR336" i="15"/>
  <c r="AR332" i="15"/>
  <c r="AR328" i="15"/>
  <c r="AR324" i="15"/>
  <c r="AR320" i="15"/>
  <c r="AR316" i="15"/>
  <c r="AR312" i="15"/>
  <c r="AR362" i="15"/>
  <c r="AR348" i="15"/>
  <c r="AR343" i="15"/>
  <c r="AR341" i="15"/>
  <c r="AR337" i="15"/>
  <c r="AR333" i="15"/>
  <c r="AR329" i="15"/>
  <c r="AR325" i="15"/>
  <c r="AR321" i="15"/>
  <c r="AR317" i="15"/>
  <c r="AR313" i="15"/>
  <c r="AR352" i="15"/>
  <c r="AR344" i="15"/>
  <c r="AR338" i="15"/>
  <c r="AR334" i="15"/>
  <c r="AR330" i="15"/>
  <c r="AR326" i="15"/>
  <c r="AR322" i="15"/>
  <c r="AR318" i="15"/>
  <c r="AR314" i="15"/>
  <c r="AR310" i="15"/>
  <c r="CQ355" i="31"/>
  <c r="CQ351" i="31"/>
  <c r="CQ347" i="31"/>
  <c r="CQ343" i="31"/>
  <c r="CQ339" i="31"/>
  <c r="CQ335" i="31"/>
  <c r="CQ331" i="31"/>
  <c r="CQ327" i="31"/>
  <c r="CQ356" i="31"/>
  <c r="CQ352" i="31"/>
  <c r="CQ348" i="31"/>
  <c r="CQ344" i="31"/>
  <c r="CQ340" i="31"/>
  <c r="CQ336" i="31"/>
  <c r="CQ332" i="31"/>
  <c r="CQ328" i="31"/>
  <c r="CQ324" i="31"/>
  <c r="CQ354" i="31"/>
  <c r="CQ350" i="31"/>
  <c r="CQ346" i="31"/>
  <c r="CQ342" i="31"/>
  <c r="CQ338" i="31"/>
  <c r="CQ334" i="31"/>
  <c r="CQ330" i="31"/>
  <c r="CQ326" i="31"/>
  <c r="CQ345" i="31"/>
  <c r="CQ333" i="31"/>
  <c r="CQ323" i="31"/>
  <c r="CQ319" i="31"/>
  <c r="CQ315" i="31"/>
  <c r="CQ353" i="31"/>
  <c r="CQ341" i="31"/>
  <c r="CQ320" i="31"/>
  <c r="CQ316" i="31"/>
  <c r="CQ312" i="31"/>
  <c r="CQ329" i="31"/>
  <c r="CQ325" i="31"/>
  <c r="CQ349" i="31"/>
  <c r="CQ321" i="31"/>
  <c r="CQ317" i="31"/>
  <c r="CQ313" i="31"/>
  <c r="CQ337" i="31"/>
  <c r="CQ322" i="31"/>
  <c r="CQ357" i="31"/>
  <c r="CQ318" i="31"/>
  <c r="CQ314" i="31"/>
  <c r="AK355" i="32"/>
  <c r="AK356" i="32"/>
  <c r="AK357" i="32"/>
  <c r="AK348" i="32"/>
  <c r="AK344" i="32"/>
  <c r="AK340" i="32"/>
  <c r="AK336" i="32"/>
  <c r="AK332" i="32"/>
  <c r="AK354" i="32"/>
  <c r="AK353" i="32"/>
  <c r="AK349" i="32"/>
  <c r="AK345" i="32"/>
  <c r="AK341" i="32"/>
  <c r="AK337" i="32"/>
  <c r="AK333" i="32"/>
  <c r="AK329" i="32"/>
  <c r="AK325" i="32"/>
  <c r="AK350" i="32"/>
  <c r="AK346" i="32"/>
  <c r="AK342" i="32"/>
  <c r="AK338" i="32"/>
  <c r="AK334" i="32"/>
  <c r="AK330" i="32"/>
  <c r="AK352" i="32"/>
  <c r="AK343" i="32"/>
  <c r="AK324" i="32"/>
  <c r="AK319" i="32"/>
  <c r="AK315" i="32"/>
  <c r="AK331" i="32"/>
  <c r="AK351" i="32"/>
  <c r="AK328" i="32"/>
  <c r="AK323" i="32"/>
  <c r="AK320" i="32"/>
  <c r="AK316" i="32"/>
  <c r="AK312" i="32"/>
  <c r="AK339" i="32"/>
  <c r="AK327" i="32"/>
  <c r="AK326" i="32"/>
  <c r="AK321" i="32"/>
  <c r="AK317" i="32"/>
  <c r="AK313" i="32"/>
  <c r="AK347" i="32"/>
  <c r="AK335" i="32"/>
  <c r="AK322" i="32"/>
  <c r="AK318" i="32"/>
  <c r="AK314" i="32"/>
  <c r="BR354" i="31"/>
  <c r="BR350" i="31"/>
  <c r="BR346" i="31"/>
  <c r="BR342" i="31"/>
  <c r="BR338" i="31"/>
  <c r="BR334" i="31"/>
  <c r="BR330" i="31"/>
  <c r="BR355" i="31"/>
  <c r="BR351" i="31"/>
  <c r="BR347" i="31"/>
  <c r="BR343" i="31"/>
  <c r="BR339" i="31"/>
  <c r="BR335" i="31"/>
  <c r="BR356" i="31"/>
  <c r="BR352" i="31"/>
  <c r="BR348" i="31"/>
  <c r="BR344" i="31"/>
  <c r="BR340" i="31"/>
  <c r="BR336" i="31"/>
  <c r="BR332" i="31"/>
  <c r="BR357" i="31"/>
  <c r="BR353" i="31"/>
  <c r="BR349" i="31"/>
  <c r="BR345" i="31"/>
  <c r="BR341" i="31"/>
  <c r="BR337" i="31"/>
  <c r="BR333" i="31"/>
  <c r="BR322" i="31"/>
  <c r="BR318" i="31"/>
  <c r="BR314" i="31"/>
  <c r="BR327" i="31"/>
  <c r="BR331" i="31"/>
  <c r="BR325" i="31"/>
  <c r="BR323" i="31"/>
  <c r="BR319" i="31"/>
  <c r="BR315" i="31"/>
  <c r="BR329" i="31"/>
  <c r="BR326" i="31"/>
  <c r="BR324" i="31"/>
  <c r="BR320" i="31"/>
  <c r="BR316" i="31"/>
  <c r="BR312" i="31"/>
  <c r="BR328" i="31"/>
  <c r="BR321" i="31"/>
  <c r="BR317" i="31"/>
  <c r="BR313" i="31"/>
  <c r="CL356" i="34"/>
  <c r="CL354" i="34"/>
  <c r="CL352" i="34"/>
  <c r="CL355" i="34"/>
  <c r="CL350" i="34"/>
  <c r="CL349" i="34"/>
  <c r="CL348" i="34"/>
  <c r="CL347" i="34"/>
  <c r="CL353" i="34"/>
  <c r="CL357" i="34"/>
  <c r="CL351" i="34"/>
  <c r="CL345" i="34"/>
  <c r="CL344" i="34"/>
  <c r="CL342" i="34"/>
  <c r="CL346" i="34"/>
  <c r="CL343" i="34"/>
  <c r="CL336" i="34"/>
  <c r="CL338" i="34"/>
  <c r="CL334" i="34"/>
  <c r="CL333" i="34"/>
  <c r="CL335" i="34"/>
  <c r="CL337" i="34"/>
  <c r="CL339" i="34"/>
  <c r="CL331" i="34"/>
  <c r="CL330" i="34"/>
  <c r="CL326" i="34"/>
  <c r="CL328" i="34"/>
  <c r="CL323" i="34"/>
  <c r="CL324" i="34"/>
  <c r="CL340" i="34"/>
  <c r="CL325" i="34"/>
  <c r="CL329" i="34"/>
  <c r="CL322" i="34"/>
  <c r="CL320" i="34"/>
  <c r="CL332" i="34"/>
  <c r="CL319" i="34"/>
  <c r="CL327" i="34"/>
  <c r="CL321" i="34"/>
  <c r="CL341" i="34"/>
  <c r="CL315" i="34"/>
  <c r="CL318" i="34"/>
  <c r="CL316" i="34"/>
  <c r="CL312" i="34"/>
  <c r="CL314" i="34"/>
  <c r="CL313" i="34"/>
  <c r="CL317" i="34"/>
  <c r="AL355" i="32"/>
  <c r="AL356" i="32"/>
  <c r="AL352" i="32"/>
  <c r="AL357" i="32"/>
  <c r="AL348" i="32"/>
  <c r="AL344" i="32"/>
  <c r="AL340" i="32"/>
  <c r="AL336" i="32"/>
  <c r="AL332" i="32"/>
  <c r="AL328" i="32"/>
  <c r="AL354" i="32"/>
  <c r="AL353" i="32"/>
  <c r="AL349" i="32"/>
  <c r="AL345" i="32"/>
  <c r="AL341" i="32"/>
  <c r="AL337" i="32"/>
  <c r="AL333" i="32"/>
  <c r="AL329" i="32"/>
  <c r="AL350" i="32"/>
  <c r="AL346" i="32"/>
  <c r="AL342" i="32"/>
  <c r="AL338" i="32"/>
  <c r="AL334" i="32"/>
  <c r="AL330" i="32"/>
  <c r="AL351" i="32"/>
  <c r="AL347" i="32"/>
  <c r="AL343" i="32"/>
  <c r="AL339" i="32"/>
  <c r="AL335" i="32"/>
  <c r="AL331" i="32"/>
  <c r="AL323" i="32"/>
  <c r="AL320" i="32"/>
  <c r="AL316" i="32"/>
  <c r="AL312" i="32"/>
  <c r="AL327" i="32"/>
  <c r="AL326" i="32"/>
  <c r="AL321" i="32"/>
  <c r="AL317" i="32"/>
  <c r="AL313" i="32"/>
  <c r="AL325" i="32"/>
  <c r="AL322" i="32"/>
  <c r="AL318" i="32"/>
  <c r="AL314" i="32"/>
  <c r="AL319" i="32"/>
  <c r="AL315" i="32"/>
  <c r="AL324" i="32"/>
  <c r="AA355" i="34"/>
  <c r="AA356" i="34"/>
  <c r="AA357" i="34"/>
  <c r="AA352" i="34"/>
  <c r="AA353" i="34"/>
  <c r="AA350" i="34"/>
  <c r="AA346" i="34"/>
  <c r="AA354" i="34"/>
  <c r="AA351" i="34"/>
  <c r="AA348" i="34"/>
  <c r="AA344" i="34"/>
  <c r="AA349" i="34"/>
  <c r="AA345" i="34"/>
  <c r="AA342" i="34"/>
  <c r="AA343" i="34"/>
  <c r="AA341" i="34"/>
  <c r="AA340" i="34"/>
  <c r="AA336" i="34"/>
  <c r="AA332" i="34"/>
  <c r="AA347" i="34"/>
  <c r="AA338" i="34"/>
  <c r="AA334" i="34"/>
  <c r="AA335" i="34"/>
  <c r="AA337" i="34"/>
  <c r="AA339" i="34"/>
  <c r="AA330" i="34"/>
  <c r="AA326" i="34"/>
  <c r="AA328" i="34"/>
  <c r="AA324" i="34"/>
  <c r="AA333" i="34"/>
  <c r="AA327" i="34"/>
  <c r="AA320" i="34"/>
  <c r="AA321" i="34"/>
  <c r="AA331" i="34"/>
  <c r="AA322" i="34"/>
  <c r="AA319" i="34"/>
  <c r="AA329" i="34"/>
  <c r="AA325" i="34"/>
  <c r="AA323" i="34"/>
  <c r="AA315" i="34"/>
  <c r="AA318" i="34"/>
  <c r="AA316" i="34"/>
  <c r="AA312" i="34"/>
  <c r="AA313" i="34"/>
  <c r="AA314" i="34"/>
  <c r="AA317" i="34"/>
  <c r="AV361" i="15"/>
  <c r="AV355" i="15"/>
  <c r="AV351" i="15"/>
  <c r="AV347" i="15"/>
  <c r="AV362" i="15"/>
  <c r="AV356" i="15"/>
  <c r="AV352" i="15"/>
  <c r="AV348" i="15"/>
  <c r="AV344" i="15"/>
  <c r="AV357" i="15"/>
  <c r="AV353" i="15"/>
  <c r="AV349" i="15"/>
  <c r="AV346" i="15"/>
  <c r="AV341" i="15"/>
  <c r="AV337" i="15"/>
  <c r="AV333" i="15"/>
  <c r="AV329" i="15"/>
  <c r="AV325" i="15"/>
  <c r="AV321" i="15"/>
  <c r="AV317" i="15"/>
  <c r="AV313" i="15"/>
  <c r="AV343" i="15"/>
  <c r="AV338" i="15"/>
  <c r="AV334" i="15"/>
  <c r="AV330" i="15"/>
  <c r="AV326" i="15"/>
  <c r="AV322" i="15"/>
  <c r="AV318" i="15"/>
  <c r="AV314" i="15"/>
  <c r="AV310" i="15"/>
  <c r="AV354" i="15"/>
  <c r="AV350" i="15"/>
  <c r="AV345" i="15"/>
  <c r="AV339" i="15"/>
  <c r="AV335" i="15"/>
  <c r="AV331" i="15"/>
  <c r="AV327" i="15"/>
  <c r="AV323" i="15"/>
  <c r="AV319" i="15"/>
  <c r="AV315" i="15"/>
  <c r="AV311" i="15"/>
  <c r="AV342" i="15"/>
  <c r="AV340" i="15"/>
  <c r="AV336" i="15"/>
  <c r="AV332" i="15"/>
  <c r="AV328" i="15"/>
  <c r="AV324" i="15"/>
  <c r="AV320" i="15"/>
  <c r="AV316" i="15"/>
  <c r="AV312" i="15"/>
  <c r="BJ357" i="34"/>
  <c r="BJ356" i="34"/>
  <c r="BJ350" i="34"/>
  <c r="BJ355" i="34"/>
  <c r="BJ354" i="34"/>
  <c r="BJ352" i="34"/>
  <c r="BJ347" i="34"/>
  <c r="BJ348" i="34"/>
  <c r="BJ351" i="34"/>
  <c r="BJ349" i="34"/>
  <c r="BJ346" i="34"/>
  <c r="BJ342" i="34"/>
  <c r="BJ344" i="34"/>
  <c r="BJ338" i="34"/>
  <c r="BJ334" i="34"/>
  <c r="BJ353" i="34"/>
  <c r="BJ340" i="34"/>
  <c r="BJ336" i="34"/>
  <c r="BJ332" i="34"/>
  <c r="BJ337" i="34"/>
  <c r="BJ343" i="34"/>
  <c r="BJ339" i="34"/>
  <c r="BJ330" i="34"/>
  <c r="BJ328" i="34"/>
  <c r="BJ345" i="34"/>
  <c r="BJ333" i="34"/>
  <c r="BJ329" i="34"/>
  <c r="BJ341" i="34"/>
  <c r="BJ335" i="34"/>
  <c r="BJ326" i="34"/>
  <c r="BJ327" i="34"/>
  <c r="BJ325" i="34"/>
  <c r="BJ321" i="34"/>
  <c r="BJ322" i="34"/>
  <c r="BJ323" i="34"/>
  <c r="BJ317" i="34"/>
  <c r="BJ331" i="34"/>
  <c r="BJ318" i="34"/>
  <c r="BJ324" i="34"/>
  <c r="BJ319" i="34"/>
  <c r="BJ313" i="34"/>
  <c r="BJ314" i="34"/>
  <c r="BJ320" i="34"/>
  <c r="BJ316" i="34"/>
  <c r="BJ315" i="34"/>
  <c r="BJ312" i="34"/>
  <c r="R362" i="15"/>
  <c r="R356" i="15"/>
  <c r="R352" i="15"/>
  <c r="R348" i="15"/>
  <c r="R357" i="15"/>
  <c r="R353" i="15"/>
  <c r="R349" i="15"/>
  <c r="R345" i="15"/>
  <c r="R354" i="15"/>
  <c r="R350" i="15"/>
  <c r="R361" i="15"/>
  <c r="R343" i="15"/>
  <c r="R342" i="15"/>
  <c r="R338" i="15"/>
  <c r="R334" i="15"/>
  <c r="R330" i="15"/>
  <c r="R326" i="15"/>
  <c r="R322" i="15"/>
  <c r="R318" i="15"/>
  <c r="R314" i="15"/>
  <c r="R310" i="15"/>
  <c r="R344" i="15"/>
  <c r="R341" i="15"/>
  <c r="R339" i="15"/>
  <c r="R335" i="15"/>
  <c r="R331" i="15"/>
  <c r="R327" i="15"/>
  <c r="R323" i="15"/>
  <c r="R319" i="15"/>
  <c r="R315" i="15"/>
  <c r="R311" i="15"/>
  <c r="R351" i="15"/>
  <c r="R347" i="15"/>
  <c r="R346" i="15"/>
  <c r="R340" i="15"/>
  <c r="R336" i="15"/>
  <c r="R332" i="15"/>
  <c r="R328" i="15"/>
  <c r="R324" i="15"/>
  <c r="R320" i="15"/>
  <c r="R316" i="15"/>
  <c r="R312" i="15"/>
  <c r="R355" i="15"/>
  <c r="R337" i="15"/>
  <c r="R333" i="15"/>
  <c r="R329" i="15"/>
  <c r="R325" i="15"/>
  <c r="R321" i="15"/>
  <c r="R317" i="15"/>
  <c r="R313" i="15"/>
  <c r="O354" i="15"/>
  <c r="O350" i="15"/>
  <c r="O361" i="15"/>
  <c r="O355" i="15"/>
  <c r="O351" i="15"/>
  <c r="O347" i="15"/>
  <c r="O343" i="15"/>
  <c r="O362" i="15"/>
  <c r="O356" i="15"/>
  <c r="O357" i="15"/>
  <c r="O353" i="15"/>
  <c r="O349" i="15"/>
  <c r="O340" i="15"/>
  <c r="O336" i="15"/>
  <c r="O332" i="15"/>
  <c r="O328" i="15"/>
  <c r="O324" i="15"/>
  <c r="O320" i="15"/>
  <c r="O316" i="15"/>
  <c r="O312" i="15"/>
  <c r="O337" i="15"/>
  <c r="O333" i="15"/>
  <c r="O329" i="15"/>
  <c r="O325" i="15"/>
  <c r="O321" i="15"/>
  <c r="O317" i="15"/>
  <c r="O313" i="15"/>
  <c r="O344" i="15"/>
  <c r="O342" i="15"/>
  <c r="O338" i="15"/>
  <c r="O334" i="15"/>
  <c r="O330" i="15"/>
  <c r="O326" i="15"/>
  <c r="O322" i="15"/>
  <c r="O318" i="15"/>
  <c r="O314" i="15"/>
  <c r="O310" i="15"/>
  <c r="O352" i="15"/>
  <c r="O345" i="15"/>
  <c r="O341" i="15"/>
  <c r="O339" i="15"/>
  <c r="O335" i="15"/>
  <c r="O331" i="15"/>
  <c r="O327" i="15"/>
  <c r="O323" i="15"/>
  <c r="O319" i="15"/>
  <c r="O315" i="15"/>
  <c r="O311" i="15"/>
  <c r="O348" i="15"/>
  <c r="O346" i="15"/>
  <c r="BK354" i="33"/>
  <c r="BK350" i="33"/>
  <c r="BK346" i="33"/>
  <c r="BK342" i="33"/>
  <c r="BK338" i="33"/>
  <c r="BK355" i="33"/>
  <c r="BK351" i="33"/>
  <c r="BK347" i="33"/>
  <c r="BK343" i="33"/>
  <c r="BK339" i="33"/>
  <c r="BK335" i="33"/>
  <c r="BK356" i="33"/>
  <c r="BK352" i="33"/>
  <c r="BK348" i="33"/>
  <c r="BK344" i="33"/>
  <c r="BK340" i="33"/>
  <c r="BK336" i="33"/>
  <c r="BK357" i="33"/>
  <c r="BK345" i="33"/>
  <c r="BK331" i="33"/>
  <c r="BK327" i="33"/>
  <c r="BK323" i="33"/>
  <c r="BK319" i="33"/>
  <c r="BK315" i="33"/>
  <c r="BK337" i="33"/>
  <c r="BK353" i="33"/>
  <c r="BK332" i="33"/>
  <c r="BK328" i="33"/>
  <c r="BK324" i="33"/>
  <c r="BK320" i="33"/>
  <c r="BK316" i="33"/>
  <c r="BK312" i="33"/>
  <c r="BK341" i="33"/>
  <c r="BK334" i="33"/>
  <c r="BK329" i="33"/>
  <c r="BK325" i="33"/>
  <c r="BK321" i="33"/>
  <c r="BK317" i="33"/>
  <c r="BK313" i="33"/>
  <c r="BK349" i="33"/>
  <c r="BK326" i="33"/>
  <c r="BK330" i="33"/>
  <c r="BK322" i="33"/>
  <c r="BK318" i="33"/>
  <c r="BK314" i="33"/>
  <c r="BK333" i="33"/>
  <c r="BL361" i="15"/>
  <c r="BL355" i="15"/>
  <c r="BL351" i="15"/>
  <c r="BL347" i="15"/>
  <c r="BL362" i="15"/>
  <c r="BL356" i="15"/>
  <c r="BL352" i="15"/>
  <c r="BL348" i="15"/>
  <c r="BL344" i="15"/>
  <c r="BL357" i="15"/>
  <c r="BL353" i="15"/>
  <c r="BL349" i="15"/>
  <c r="BL354" i="15"/>
  <c r="BL350" i="15"/>
  <c r="BL345" i="15"/>
  <c r="BL342" i="15"/>
  <c r="BL337" i="15"/>
  <c r="BL333" i="15"/>
  <c r="BL329" i="15"/>
  <c r="BL325" i="15"/>
  <c r="BL321" i="15"/>
  <c r="BL317" i="15"/>
  <c r="BL313" i="15"/>
  <c r="BL341" i="15"/>
  <c r="BL338" i="15"/>
  <c r="BL334" i="15"/>
  <c r="BL330" i="15"/>
  <c r="BL326" i="15"/>
  <c r="BL322" i="15"/>
  <c r="BL318" i="15"/>
  <c r="BL314" i="15"/>
  <c r="BL310" i="15"/>
  <c r="BL339" i="15"/>
  <c r="BL335" i="15"/>
  <c r="BL331" i="15"/>
  <c r="BL327" i="15"/>
  <c r="BL323" i="15"/>
  <c r="BL319" i="15"/>
  <c r="BL315" i="15"/>
  <c r="BL311" i="15"/>
  <c r="BL346" i="15"/>
  <c r="BL343" i="15"/>
  <c r="BL340" i="15"/>
  <c r="BL336" i="15"/>
  <c r="BL332" i="15"/>
  <c r="BL328" i="15"/>
  <c r="BL324" i="15"/>
  <c r="BL320" i="15"/>
  <c r="BL316" i="15"/>
  <c r="BL312" i="15"/>
  <c r="CN356" i="33"/>
  <c r="CN352" i="33"/>
  <c r="CN348" i="33"/>
  <c r="CN344" i="33"/>
  <c r="CN357" i="33"/>
  <c r="CN353" i="33"/>
  <c r="CN349" i="33"/>
  <c r="CN345" i="33"/>
  <c r="CN341" i="33"/>
  <c r="CN354" i="33"/>
  <c r="CN350" i="33"/>
  <c r="CN346" i="33"/>
  <c r="CN342" i="33"/>
  <c r="CN355" i="33"/>
  <c r="CN351" i="33"/>
  <c r="CN347" i="33"/>
  <c r="CN343" i="33"/>
  <c r="CN339" i="33"/>
  <c r="CN329" i="33"/>
  <c r="CN325" i="33"/>
  <c r="CN321" i="33"/>
  <c r="CN317" i="33"/>
  <c r="CN338" i="33"/>
  <c r="CN337" i="33"/>
  <c r="CN335" i="33"/>
  <c r="CN330" i="33"/>
  <c r="CN326" i="33"/>
  <c r="CN322" i="33"/>
  <c r="CN318" i="33"/>
  <c r="CN340" i="33"/>
  <c r="CN336" i="33"/>
  <c r="CN334" i="33"/>
  <c r="CN331" i="33"/>
  <c r="CN333" i="33"/>
  <c r="CN332" i="33"/>
  <c r="CN328" i="33"/>
  <c r="CN324" i="33"/>
  <c r="CN320" i="33"/>
  <c r="CN316" i="33"/>
  <c r="CN312" i="33"/>
  <c r="CN327" i="33"/>
  <c r="CN323" i="33"/>
  <c r="CN319" i="33"/>
  <c r="CN313" i="33"/>
  <c r="CN314" i="33"/>
  <c r="CN315" i="33"/>
  <c r="CI355" i="31"/>
  <c r="CI351" i="31"/>
  <c r="CI347" i="31"/>
  <c r="CI343" i="31"/>
  <c r="CI339" i="31"/>
  <c r="CI335" i="31"/>
  <c r="CI331" i="31"/>
  <c r="CI327" i="31"/>
  <c r="CI356" i="31"/>
  <c r="CI352" i="31"/>
  <c r="CI348" i="31"/>
  <c r="CI344" i="31"/>
  <c r="CI340" i="31"/>
  <c r="CI336" i="31"/>
  <c r="CI332" i="31"/>
  <c r="CI328" i="31"/>
  <c r="CI324" i="31"/>
  <c r="CI354" i="31"/>
  <c r="CI350" i="31"/>
  <c r="CI346" i="31"/>
  <c r="CI342" i="31"/>
  <c r="CI338" i="31"/>
  <c r="CI334" i="31"/>
  <c r="CI330" i="31"/>
  <c r="CI326" i="31"/>
  <c r="CI357" i="31"/>
  <c r="CI345" i="31"/>
  <c r="CI329" i="31"/>
  <c r="CI323" i="31"/>
  <c r="CI319" i="31"/>
  <c r="CI315" i="31"/>
  <c r="CI353" i="31"/>
  <c r="CI333" i="31"/>
  <c r="CI325" i="31"/>
  <c r="CI320" i="31"/>
  <c r="CI316" i="31"/>
  <c r="CI312" i="31"/>
  <c r="CI341" i="31"/>
  <c r="CI321" i="31"/>
  <c r="CI317" i="31"/>
  <c r="CI313" i="31"/>
  <c r="CI349" i="31"/>
  <c r="CI314" i="31"/>
  <c r="CI322" i="31"/>
  <c r="CI337" i="31"/>
  <c r="CI318" i="31"/>
  <c r="BG355" i="30"/>
  <c r="BG351" i="30"/>
  <c r="BG356" i="30"/>
  <c r="BG352" i="30"/>
  <c r="BG348" i="30"/>
  <c r="BG344" i="30"/>
  <c r="BG340" i="30"/>
  <c r="BG336" i="30"/>
  <c r="BG332" i="30"/>
  <c r="BG328" i="30"/>
  <c r="BG357" i="30"/>
  <c r="BG353" i="30"/>
  <c r="BG349" i="30"/>
  <c r="BG345" i="30"/>
  <c r="BG341" i="30"/>
  <c r="BG337" i="30"/>
  <c r="BG333" i="30"/>
  <c r="BG329" i="30"/>
  <c r="BG325" i="30"/>
  <c r="BG321" i="30"/>
  <c r="BG317" i="30"/>
  <c r="BG313" i="30"/>
  <c r="BG354" i="30"/>
  <c r="BG350" i="30"/>
  <c r="BG346" i="30"/>
  <c r="BG342" i="30"/>
  <c r="BG338" i="30"/>
  <c r="BG334" i="30"/>
  <c r="BG330" i="30"/>
  <c r="BG326" i="30"/>
  <c r="BG322" i="30"/>
  <c r="BG318" i="30"/>
  <c r="BG314" i="30"/>
  <c r="BG335" i="30"/>
  <c r="BG324" i="30"/>
  <c r="BG323" i="30"/>
  <c r="BG343" i="30"/>
  <c r="BG312" i="30"/>
  <c r="BG331" i="30"/>
  <c r="BG320" i="30"/>
  <c r="BG319" i="30"/>
  <c r="BG339" i="30"/>
  <c r="BG316" i="30"/>
  <c r="BG315" i="30"/>
  <c r="BG327" i="30"/>
  <c r="BG347" i="30"/>
  <c r="AY355" i="34"/>
  <c r="AY356" i="34"/>
  <c r="AY357" i="34"/>
  <c r="AY352" i="34"/>
  <c r="AY353" i="34"/>
  <c r="AY354" i="34"/>
  <c r="AY350" i="34"/>
  <c r="AY351" i="34"/>
  <c r="AY349" i="34"/>
  <c r="AY346" i="34"/>
  <c r="AY344" i="34"/>
  <c r="AY348" i="34"/>
  <c r="AY342" i="34"/>
  <c r="AY347" i="34"/>
  <c r="AY345" i="34"/>
  <c r="AY343" i="34"/>
  <c r="AY340" i="34"/>
  <c r="AY336" i="34"/>
  <c r="AY332" i="34"/>
  <c r="AY338" i="34"/>
  <c r="AY334" i="34"/>
  <c r="AY326" i="34"/>
  <c r="AY333" i="34"/>
  <c r="AY331" i="34"/>
  <c r="AY341" i="34"/>
  <c r="AY335" i="34"/>
  <c r="AY339" i="34"/>
  <c r="AY328" i="34"/>
  <c r="AY324" i="34"/>
  <c r="AY325" i="34"/>
  <c r="AY337" i="34"/>
  <c r="AY320" i="34"/>
  <c r="AY321" i="34"/>
  <c r="AY327" i="34"/>
  <c r="AY323" i="34"/>
  <c r="AY322" i="34"/>
  <c r="AY329" i="34"/>
  <c r="AY319" i="34"/>
  <c r="AY330" i="34"/>
  <c r="AY317" i="34"/>
  <c r="AY315" i="34"/>
  <c r="AY318" i="34"/>
  <c r="AY316" i="34"/>
  <c r="AY312" i="34"/>
  <c r="AY313" i="34"/>
  <c r="AY314" i="34"/>
  <c r="BO355" i="30"/>
  <c r="BO351" i="30"/>
  <c r="BO356" i="30"/>
  <c r="BO352" i="30"/>
  <c r="BO348" i="30"/>
  <c r="BO344" i="30"/>
  <c r="BO340" i="30"/>
  <c r="BO336" i="30"/>
  <c r="BO332" i="30"/>
  <c r="BO328" i="30"/>
  <c r="BO357" i="30"/>
  <c r="BO353" i="30"/>
  <c r="BO349" i="30"/>
  <c r="BO345" i="30"/>
  <c r="BO341" i="30"/>
  <c r="BO337" i="30"/>
  <c r="BO333" i="30"/>
  <c r="BO329" i="30"/>
  <c r="BO325" i="30"/>
  <c r="BO321" i="30"/>
  <c r="BO317" i="30"/>
  <c r="BO313" i="30"/>
  <c r="BO354" i="30"/>
  <c r="BO350" i="30"/>
  <c r="BO346" i="30"/>
  <c r="BO342" i="30"/>
  <c r="BO338" i="30"/>
  <c r="BO334" i="30"/>
  <c r="BO330" i="30"/>
  <c r="BO326" i="30"/>
  <c r="BO322" i="30"/>
  <c r="BO318" i="30"/>
  <c r="BO314" i="30"/>
  <c r="BO343" i="30"/>
  <c r="BO320" i="30"/>
  <c r="BO319" i="30"/>
  <c r="BO331" i="30"/>
  <c r="BO316" i="30"/>
  <c r="BO315" i="30"/>
  <c r="BO339" i="30"/>
  <c r="BO312" i="30"/>
  <c r="BO327" i="30"/>
  <c r="BO347" i="30"/>
  <c r="BO335" i="30"/>
  <c r="BO324" i="30"/>
  <c r="BO323" i="30"/>
  <c r="V354" i="31"/>
  <c r="V350" i="31"/>
  <c r="V346" i="31"/>
  <c r="V342" i="31"/>
  <c r="V338" i="31"/>
  <c r="V334" i="31"/>
  <c r="V330" i="31"/>
  <c r="V355" i="31"/>
  <c r="V351" i="31"/>
  <c r="V347" i="31"/>
  <c r="V343" i="31"/>
  <c r="V339" i="31"/>
  <c r="V335" i="31"/>
  <c r="V356" i="31"/>
  <c r="V352" i="31"/>
  <c r="V348" i="31"/>
  <c r="V344" i="31"/>
  <c r="V340" i="31"/>
  <c r="V336" i="31"/>
  <c r="V332" i="31"/>
  <c r="V357" i="31"/>
  <c r="V353" i="31"/>
  <c r="V349" i="31"/>
  <c r="V345" i="31"/>
  <c r="V341" i="31"/>
  <c r="V337" i="31"/>
  <c r="V322" i="31"/>
  <c r="V318" i="31"/>
  <c r="V314" i="31"/>
  <c r="V329" i="31"/>
  <c r="V326" i="31"/>
  <c r="V323" i="31"/>
  <c r="V319" i="31"/>
  <c r="V315" i="31"/>
  <c r="V331" i="31"/>
  <c r="V328" i="31"/>
  <c r="V325" i="31"/>
  <c r="V320" i="31"/>
  <c r="V316" i="31"/>
  <c r="V312" i="31"/>
  <c r="V333" i="31"/>
  <c r="V324" i="31"/>
  <c r="V321" i="31"/>
  <c r="V317" i="31"/>
  <c r="V313" i="31"/>
  <c r="V327" i="31"/>
  <c r="CC355" i="15"/>
  <c r="CC351" i="15"/>
  <c r="CC362" i="15"/>
  <c r="CC356" i="15"/>
  <c r="CC352" i="15"/>
  <c r="CC348" i="15"/>
  <c r="CC344" i="15"/>
  <c r="CC340" i="15"/>
  <c r="CC357" i="15"/>
  <c r="CC354" i="15"/>
  <c r="CC350" i="15"/>
  <c r="CC337" i="15"/>
  <c r="CC333" i="15"/>
  <c r="CC329" i="15"/>
  <c r="CC325" i="15"/>
  <c r="CC321" i="15"/>
  <c r="CC317" i="15"/>
  <c r="CC313" i="15"/>
  <c r="CC343" i="15"/>
  <c r="CC342" i="15"/>
  <c r="CC338" i="15"/>
  <c r="CC334" i="15"/>
  <c r="CC330" i="15"/>
  <c r="CC326" i="15"/>
  <c r="CC322" i="15"/>
  <c r="CC318" i="15"/>
  <c r="CC314" i="15"/>
  <c r="CC310" i="15"/>
  <c r="CC361" i="15"/>
  <c r="CC353" i="15"/>
  <c r="CC346" i="15"/>
  <c r="CC345" i="15"/>
  <c r="CC341" i="15"/>
  <c r="CC339" i="15"/>
  <c r="CC335" i="15"/>
  <c r="CC331" i="15"/>
  <c r="CC327" i="15"/>
  <c r="CC323" i="15"/>
  <c r="CC319" i="15"/>
  <c r="CC315" i="15"/>
  <c r="CC311" i="15"/>
  <c r="CC349" i="15"/>
  <c r="CC347" i="15"/>
  <c r="CC336" i="15"/>
  <c r="CC332" i="15"/>
  <c r="CC328" i="15"/>
  <c r="CC324" i="15"/>
  <c r="CC320" i="15"/>
  <c r="CC316" i="15"/>
  <c r="CC312" i="15"/>
  <c r="O357" i="30"/>
  <c r="O353" i="30"/>
  <c r="O354" i="30"/>
  <c r="O350" i="30"/>
  <c r="O346" i="30"/>
  <c r="O342" i="30"/>
  <c r="O338" i="30"/>
  <c r="O334" i="30"/>
  <c r="O330" i="30"/>
  <c r="O326" i="30"/>
  <c r="O355" i="30"/>
  <c r="O351" i="30"/>
  <c r="O347" i="30"/>
  <c r="O343" i="30"/>
  <c r="O339" i="30"/>
  <c r="O335" i="30"/>
  <c r="O331" i="30"/>
  <c r="O327" i="30"/>
  <c r="O323" i="30"/>
  <c r="O319" i="30"/>
  <c r="O315" i="30"/>
  <c r="O356" i="30"/>
  <c r="O352" i="30"/>
  <c r="O348" i="30"/>
  <c r="O344" i="30"/>
  <c r="O340" i="30"/>
  <c r="O336" i="30"/>
  <c r="O332" i="30"/>
  <c r="O328" i="30"/>
  <c r="O324" i="30"/>
  <c r="O320" i="30"/>
  <c r="O316" i="30"/>
  <c r="O313" i="30"/>
  <c r="O341" i="30"/>
  <c r="O329" i="30"/>
  <c r="O312" i="30"/>
  <c r="O349" i="30"/>
  <c r="O314" i="30"/>
  <c r="O337" i="30"/>
  <c r="O325" i="30"/>
  <c r="O322" i="30"/>
  <c r="O321" i="30"/>
  <c r="O345" i="30"/>
  <c r="O333" i="30"/>
  <c r="O318" i="30"/>
  <c r="O317" i="30"/>
  <c r="CQ354" i="33"/>
  <c r="CQ350" i="33"/>
  <c r="CQ346" i="33"/>
  <c r="CQ342" i="33"/>
  <c r="CQ338" i="33"/>
  <c r="CQ355" i="33"/>
  <c r="CQ351" i="33"/>
  <c r="CQ347" i="33"/>
  <c r="CQ343" i="33"/>
  <c r="CQ339" i="33"/>
  <c r="CQ335" i="33"/>
  <c r="CQ356" i="33"/>
  <c r="CQ352" i="33"/>
  <c r="CQ348" i="33"/>
  <c r="CQ344" i="33"/>
  <c r="CQ340" i="33"/>
  <c r="CQ336" i="33"/>
  <c r="CQ341" i="33"/>
  <c r="CQ334" i="33"/>
  <c r="CQ331" i="33"/>
  <c r="CQ327" i="33"/>
  <c r="CQ323" i="33"/>
  <c r="CQ319" i="33"/>
  <c r="CQ315" i="33"/>
  <c r="CQ349" i="33"/>
  <c r="CQ333" i="33"/>
  <c r="CQ332" i="33"/>
  <c r="CQ328" i="33"/>
  <c r="CQ324" i="33"/>
  <c r="CQ320" i="33"/>
  <c r="CQ316" i="33"/>
  <c r="CQ312" i="33"/>
  <c r="CQ357" i="33"/>
  <c r="CQ345" i="33"/>
  <c r="CQ329" i="33"/>
  <c r="CQ325" i="33"/>
  <c r="CQ321" i="33"/>
  <c r="CQ317" i="33"/>
  <c r="CQ313" i="33"/>
  <c r="CQ337" i="33"/>
  <c r="CQ353" i="33"/>
  <c r="CQ326" i="33"/>
  <c r="CQ322" i="33"/>
  <c r="CQ318" i="33"/>
  <c r="CQ314" i="33"/>
  <c r="CQ330" i="33"/>
  <c r="AJ354" i="32"/>
  <c r="AJ355" i="32"/>
  <c r="AJ356" i="32"/>
  <c r="AJ352" i="32"/>
  <c r="AJ351" i="32"/>
  <c r="AJ347" i="32"/>
  <c r="AJ343" i="32"/>
  <c r="AJ339" i="32"/>
  <c r="AJ335" i="32"/>
  <c r="AJ331" i="32"/>
  <c r="AJ327" i="32"/>
  <c r="AJ357" i="32"/>
  <c r="AJ348" i="32"/>
  <c r="AJ344" i="32"/>
  <c r="AJ340" i="32"/>
  <c r="AJ336" i="32"/>
  <c r="AJ332" i="32"/>
  <c r="AJ328" i="32"/>
  <c r="AJ353" i="32"/>
  <c r="AJ349" i="32"/>
  <c r="AJ345" i="32"/>
  <c r="AJ341" i="32"/>
  <c r="AJ337" i="32"/>
  <c r="AJ333" i="32"/>
  <c r="AJ329" i="32"/>
  <c r="AJ350" i="32"/>
  <c r="AJ346" i="32"/>
  <c r="AJ342" i="32"/>
  <c r="AJ338" i="32"/>
  <c r="AJ334" i="32"/>
  <c r="AJ330" i="32"/>
  <c r="AJ324" i="32"/>
  <c r="AJ319" i="32"/>
  <c r="AJ315" i="32"/>
  <c r="AJ323" i="32"/>
  <c r="AJ320" i="32"/>
  <c r="AJ316" i="32"/>
  <c r="AJ312" i="32"/>
  <c r="AJ326" i="32"/>
  <c r="AJ321" i="32"/>
  <c r="AJ317" i="32"/>
  <c r="AJ313" i="32"/>
  <c r="AJ325" i="32"/>
  <c r="AJ314" i="32"/>
  <c r="AJ322" i="32"/>
  <c r="AJ318" i="32"/>
  <c r="U356" i="34"/>
  <c r="U357" i="34"/>
  <c r="U353" i="34"/>
  <c r="U349" i="34"/>
  <c r="U355" i="34"/>
  <c r="U354" i="34"/>
  <c r="U350" i="34"/>
  <c r="U351" i="34"/>
  <c r="U352" i="34"/>
  <c r="U347" i="34"/>
  <c r="U341" i="34"/>
  <c r="U348" i="34"/>
  <c r="U343" i="34"/>
  <c r="U346" i="34"/>
  <c r="U345" i="34"/>
  <c r="U344" i="34"/>
  <c r="U337" i="34"/>
  <c r="U333" i="34"/>
  <c r="U339" i="34"/>
  <c r="U335" i="34"/>
  <c r="U342" i="34"/>
  <c r="U327" i="34"/>
  <c r="U323" i="34"/>
  <c r="U334" i="34"/>
  <c r="U332" i="34"/>
  <c r="U336" i="34"/>
  <c r="U340" i="34"/>
  <c r="U329" i="34"/>
  <c r="U325" i="34"/>
  <c r="U330" i="34"/>
  <c r="U331" i="34"/>
  <c r="U321" i="34"/>
  <c r="U322" i="34"/>
  <c r="U328" i="34"/>
  <c r="U324" i="34"/>
  <c r="U338" i="34"/>
  <c r="U326" i="34"/>
  <c r="U317" i="34"/>
  <c r="U318" i="34"/>
  <c r="U320" i="34"/>
  <c r="U316" i="34"/>
  <c r="U312" i="34"/>
  <c r="U319" i="34"/>
  <c r="U313" i="34"/>
  <c r="U314" i="34"/>
  <c r="U315" i="34"/>
  <c r="BX356" i="33"/>
  <c r="BX352" i="33"/>
  <c r="BX348" i="33"/>
  <c r="BX344" i="33"/>
  <c r="BX357" i="33"/>
  <c r="BX353" i="33"/>
  <c r="BX349" i="33"/>
  <c r="BX345" i="33"/>
  <c r="BX341" i="33"/>
  <c r="BX354" i="33"/>
  <c r="BX350" i="33"/>
  <c r="BX346" i="33"/>
  <c r="BX342" i="33"/>
  <c r="BX355" i="33"/>
  <c r="BX351" i="33"/>
  <c r="BX347" i="33"/>
  <c r="BX343" i="33"/>
  <c r="BX339" i="33"/>
  <c r="BX329" i="33"/>
  <c r="BX325" i="33"/>
  <c r="BX321" i="33"/>
  <c r="BX317" i="33"/>
  <c r="BX338" i="33"/>
  <c r="BX334" i="33"/>
  <c r="BX330" i="33"/>
  <c r="BX326" i="33"/>
  <c r="BX322" i="33"/>
  <c r="BX318" i="33"/>
  <c r="BX337" i="33"/>
  <c r="BX333" i="33"/>
  <c r="BX331" i="33"/>
  <c r="BX336" i="33"/>
  <c r="BX332" i="33"/>
  <c r="BX328" i="33"/>
  <c r="BX324" i="33"/>
  <c r="BX320" i="33"/>
  <c r="BX316" i="33"/>
  <c r="BX323" i="33"/>
  <c r="BX340" i="33"/>
  <c r="BX319" i="33"/>
  <c r="BX312" i="33"/>
  <c r="BX335" i="33"/>
  <c r="BX313" i="33"/>
  <c r="BX314" i="33"/>
  <c r="BX327" i="33"/>
  <c r="BX315" i="33"/>
  <c r="BZ357" i="34"/>
  <c r="BZ356" i="34"/>
  <c r="BZ353" i="34"/>
  <c r="BZ350" i="34"/>
  <c r="BZ354" i="34"/>
  <c r="BZ352" i="34"/>
  <c r="BZ347" i="34"/>
  <c r="BZ349" i="34"/>
  <c r="BZ345" i="34"/>
  <c r="BZ355" i="34"/>
  <c r="BZ348" i="34"/>
  <c r="BZ346" i="34"/>
  <c r="BZ342" i="34"/>
  <c r="BZ351" i="34"/>
  <c r="BZ338" i="34"/>
  <c r="BZ334" i="34"/>
  <c r="BZ341" i="34"/>
  <c r="BZ343" i="34"/>
  <c r="BZ336" i="34"/>
  <c r="BZ332" i="34"/>
  <c r="BZ337" i="34"/>
  <c r="BZ339" i="34"/>
  <c r="BZ340" i="34"/>
  <c r="BZ331" i="34"/>
  <c r="BZ328" i="34"/>
  <c r="BZ333" i="34"/>
  <c r="BZ335" i="34"/>
  <c r="BZ326" i="34"/>
  <c r="BZ330" i="34"/>
  <c r="BZ327" i="34"/>
  <c r="BZ321" i="34"/>
  <c r="BZ323" i="34"/>
  <c r="BZ324" i="34"/>
  <c r="BZ344" i="34"/>
  <c r="BZ329" i="34"/>
  <c r="BZ317" i="34"/>
  <c r="BZ325" i="34"/>
  <c r="BZ320" i="34"/>
  <c r="BZ318" i="34"/>
  <c r="BZ319" i="34"/>
  <c r="BZ313" i="34"/>
  <c r="BZ314" i="34"/>
  <c r="BZ322" i="34"/>
  <c r="BZ316" i="34"/>
  <c r="BZ312" i="34"/>
  <c r="BZ315" i="34"/>
  <c r="CK355" i="33"/>
  <c r="CK351" i="33"/>
  <c r="CK347" i="33"/>
  <c r="CK343" i="33"/>
  <c r="CK339" i="33"/>
  <c r="CK356" i="33"/>
  <c r="CK352" i="33"/>
  <c r="CK348" i="33"/>
  <c r="CK344" i="33"/>
  <c r="CK340" i="33"/>
  <c r="CK336" i="33"/>
  <c r="CK357" i="33"/>
  <c r="CK353" i="33"/>
  <c r="CK349" i="33"/>
  <c r="CK345" i="33"/>
  <c r="CK341" i="33"/>
  <c r="CK337" i="33"/>
  <c r="CK333" i="33"/>
  <c r="CK346" i="33"/>
  <c r="CK332" i="33"/>
  <c r="CK328" i="33"/>
  <c r="CK324" i="33"/>
  <c r="CK320" i="33"/>
  <c r="CK316" i="33"/>
  <c r="CK312" i="33"/>
  <c r="CK338" i="33"/>
  <c r="CK354" i="33"/>
  <c r="CK329" i="33"/>
  <c r="CK325" i="33"/>
  <c r="CK321" i="33"/>
  <c r="CK317" i="33"/>
  <c r="CK313" i="33"/>
  <c r="CK342" i="33"/>
  <c r="CK335" i="33"/>
  <c r="CK330" i="33"/>
  <c r="CK326" i="33"/>
  <c r="CK322" i="33"/>
  <c r="CK318" i="33"/>
  <c r="CK314" i="33"/>
  <c r="CK350" i="33"/>
  <c r="CK334" i="33"/>
  <c r="CK315" i="33"/>
  <c r="CK331" i="33"/>
  <c r="CK327" i="33"/>
  <c r="CK323" i="33"/>
  <c r="CK319" i="33"/>
  <c r="CF356" i="33"/>
  <c r="CF352" i="33"/>
  <c r="CF348" i="33"/>
  <c r="CF344" i="33"/>
  <c r="CF357" i="33"/>
  <c r="CF353" i="33"/>
  <c r="CF349" i="33"/>
  <c r="CF345" i="33"/>
  <c r="CF341" i="33"/>
  <c r="CF354" i="33"/>
  <c r="CF350" i="33"/>
  <c r="CF346" i="33"/>
  <c r="CF342" i="33"/>
  <c r="CF355" i="33"/>
  <c r="CF351" i="33"/>
  <c r="CF347" i="33"/>
  <c r="CF343" i="33"/>
  <c r="CF339" i="33"/>
  <c r="CF336" i="33"/>
  <c r="CF335" i="33"/>
  <c r="CF329" i="33"/>
  <c r="CF325" i="33"/>
  <c r="CF321" i="33"/>
  <c r="CF317" i="33"/>
  <c r="CF334" i="33"/>
  <c r="CF330" i="33"/>
  <c r="CF326" i="33"/>
  <c r="CF322" i="33"/>
  <c r="CF318" i="33"/>
  <c r="CF331" i="33"/>
  <c r="CF340" i="33"/>
  <c r="CF338" i="33"/>
  <c r="CF333" i="33"/>
  <c r="CF337" i="33"/>
  <c r="CF332" i="33"/>
  <c r="CF328" i="33"/>
  <c r="CF324" i="33"/>
  <c r="CF320" i="33"/>
  <c r="CF316" i="33"/>
  <c r="CF313" i="33"/>
  <c r="CF314" i="33"/>
  <c r="CF315" i="33"/>
  <c r="CF327" i="33"/>
  <c r="CF323" i="33"/>
  <c r="CF312" i="33"/>
  <c r="CF319" i="33"/>
  <c r="L357" i="31"/>
  <c r="L353" i="31"/>
  <c r="L349" i="31"/>
  <c r="L345" i="31"/>
  <c r="L341" i="31"/>
  <c r="L337" i="31"/>
  <c r="L333" i="31"/>
  <c r="L354" i="31"/>
  <c r="L350" i="31"/>
  <c r="L346" i="31"/>
  <c r="L342" i="31"/>
  <c r="L338" i="31"/>
  <c r="L334" i="31"/>
  <c r="L355" i="31"/>
  <c r="L351" i="31"/>
  <c r="L347" i="31"/>
  <c r="L343" i="31"/>
  <c r="L339" i="31"/>
  <c r="L335" i="31"/>
  <c r="L331" i="31"/>
  <c r="L356" i="31"/>
  <c r="L352" i="31"/>
  <c r="L348" i="31"/>
  <c r="L344" i="31"/>
  <c r="L340" i="31"/>
  <c r="L336" i="31"/>
  <c r="L329" i="31"/>
  <c r="L321" i="31"/>
  <c r="L317" i="31"/>
  <c r="L313" i="31"/>
  <c r="L322" i="31"/>
  <c r="L318" i="31"/>
  <c r="L314" i="31"/>
  <c r="L328" i="31"/>
  <c r="L326" i="31"/>
  <c r="L323" i="31"/>
  <c r="L319" i="31"/>
  <c r="L315" i="31"/>
  <c r="L332" i="31"/>
  <c r="L330" i="31"/>
  <c r="L327" i="31"/>
  <c r="L325" i="31"/>
  <c r="L320" i="31"/>
  <c r="L316" i="31"/>
  <c r="L312" i="31"/>
  <c r="L324" i="31"/>
  <c r="BD357" i="30"/>
  <c r="BD353" i="30"/>
  <c r="BD349" i="30"/>
  <c r="BD345" i="30"/>
  <c r="BD341" i="30"/>
  <c r="BD337" i="30"/>
  <c r="BD333" i="30"/>
  <c r="BD329" i="30"/>
  <c r="BD325" i="30"/>
  <c r="BD321" i="30"/>
  <c r="BD317" i="30"/>
  <c r="BD354" i="30"/>
  <c r="BD350" i="30"/>
  <c r="BD346" i="30"/>
  <c r="BD342" i="30"/>
  <c r="BD338" i="30"/>
  <c r="BD334" i="30"/>
  <c r="BD330" i="30"/>
  <c r="BD326" i="30"/>
  <c r="BD322" i="30"/>
  <c r="BD318" i="30"/>
  <c r="BD314" i="30"/>
  <c r="BD355" i="30"/>
  <c r="BD351" i="30"/>
  <c r="BD347" i="30"/>
  <c r="BD343" i="30"/>
  <c r="BD339" i="30"/>
  <c r="BD335" i="30"/>
  <c r="BD331" i="30"/>
  <c r="BD327" i="30"/>
  <c r="BD323" i="30"/>
  <c r="BD319" i="30"/>
  <c r="BD315" i="30"/>
  <c r="BD356" i="30"/>
  <c r="BD352" i="30"/>
  <c r="BD348" i="30"/>
  <c r="BD344" i="30"/>
  <c r="BD340" i="30"/>
  <c r="BD336" i="30"/>
  <c r="BD332" i="30"/>
  <c r="BD328" i="30"/>
  <c r="BD324" i="30"/>
  <c r="BD320" i="30"/>
  <c r="BD316" i="30"/>
  <c r="BD312" i="30"/>
  <c r="BD313" i="30"/>
  <c r="AC354" i="31"/>
  <c r="AC350" i="31"/>
  <c r="AC346" i="31"/>
  <c r="AC342" i="31"/>
  <c r="AC338" i="31"/>
  <c r="AC334" i="31"/>
  <c r="AC330" i="31"/>
  <c r="AC355" i="31"/>
  <c r="AC351" i="31"/>
  <c r="AC347" i="31"/>
  <c r="AC343" i="31"/>
  <c r="AC339" i="31"/>
  <c r="AC335" i="31"/>
  <c r="AC331" i="31"/>
  <c r="AC327" i="31"/>
  <c r="AC357" i="31"/>
  <c r="AC353" i="31"/>
  <c r="AC349" i="31"/>
  <c r="AC345" i="31"/>
  <c r="AC341" i="31"/>
  <c r="AC337" i="31"/>
  <c r="AC333" i="31"/>
  <c r="AC329" i="31"/>
  <c r="AC340" i="31"/>
  <c r="AC328" i="31"/>
  <c r="AC324" i="31"/>
  <c r="AC322" i="31"/>
  <c r="AC318" i="31"/>
  <c r="AC314" i="31"/>
  <c r="AC348" i="31"/>
  <c r="AC336" i="31"/>
  <c r="AC323" i="31"/>
  <c r="AC319" i="31"/>
  <c r="AC315" i="31"/>
  <c r="AC356" i="31"/>
  <c r="AC326" i="31"/>
  <c r="AC344" i="31"/>
  <c r="AC320" i="31"/>
  <c r="AC316" i="31"/>
  <c r="AC312" i="31"/>
  <c r="AC332" i="31"/>
  <c r="AC325" i="31"/>
  <c r="AC352" i="31"/>
  <c r="AC317" i="31"/>
  <c r="AC313" i="31"/>
  <c r="AC321" i="31"/>
  <c r="BE355" i="34"/>
  <c r="BE356" i="34"/>
  <c r="BE357" i="34"/>
  <c r="BE354" i="34"/>
  <c r="BE351" i="34"/>
  <c r="BE352" i="34"/>
  <c r="BE353" i="34"/>
  <c r="BE349" i="34"/>
  <c r="BE348" i="34"/>
  <c r="BE345" i="34"/>
  <c r="BE347" i="34"/>
  <c r="BE343" i="34"/>
  <c r="BE344" i="34"/>
  <c r="BE346" i="34"/>
  <c r="BE350" i="34"/>
  <c r="BE339" i="34"/>
  <c r="BE335" i="34"/>
  <c r="BE331" i="34"/>
  <c r="BE337" i="34"/>
  <c r="BE333" i="34"/>
  <c r="BE342" i="34"/>
  <c r="BE341" i="34"/>
  <c r="BE334" i="34"/>
  <c r="BE336" i="34"/>
  <c r="BE329" i="34"/>
  <c r="BE325" i="34"/>
  <c r="BE338" i="34"/>
  <c r="BE340" i="34"/>
  <c r="BE327" i="34"/>
  <c r="BE323" i="34"/>
  <c r="BE330" i="34"/>
  <c r="BE328" i="34"/>
  <c r="BE320" i="34"/>
  <c r="BE321" i="34"/>
  <c r="BE324" i="34"/>
  <c r="BE318" i="34"/>
  <c r="BE332" i="34"/>
  <c r="BE319" i="34"/>
  <c r="BE326" i="34"/>
  <c r="BE314" i="34"/>
  <c r="BE315" i="34"/>
  <c r="BE317" i="34"/>
  <c r="BE316" i="34"/>
  <c r="BE312" i="34"/>
  <c r="BE313" i="34"/>
  <c r="BE322" i="34"/>
  <c r="AX355" i="33"/>
  <c r="AX351" i="33"/>
  <c r="AX347" i="33"/>
  <c r="AX343" i="33"/>
  <c r="AX356" i="33"/>
  <c r="AX352" i="33"/>
  <c r="AX348" i="33"/>
  <c r="AX344" i="33"/>
  <c r="AX340" i="33"/>
  <c r="AX357" i="33"/>
  <c r="AX353" i="33"/>
  <c r="AX349" i="33"/>
  <c r="AX345" i="33"/>
  <c r="AX341" i="33"/>
  <c r="AX354" i="33"/>
  <c r="AX350" i="33"/>
  <c r="AX346" i="33"/>
  <c r="AX342" i="33"/>
  <c r="AX338" i="33"/>
  <c r="AX334" i="33"/>
  <c r="AX332" i="33"/>
  <c r="AX328" i="33"/>
  <c r="AX324" i="33"/>
  <c r="AX320" i="33"/>
  <c r="AX333" i="33"/>
  <c r="AX329" i="33"/>
  <c r="AX325" i="33"/>
  <c r="AX321" i="33"/>
  <c r="AX337" i="33"/>
  <c r="AX330" i="33"/>
  <c r="AX339" i="33"/>
  <c r="AX336" i="33"/>
  <c r="AX335" i="33"/>
  <c r="AX331" i="33"/>
  <c r="AX327" i="33"/>
  <c r="AX323" i="33"/>
  <c r="AX319" i="33"/>
  <c r="AX315" i="33"/>
  <c r="AX312" i="33"/>
  <c r="AX313" i="33"/>
  <c r="AX314" i="33"/>
  <c r="AX316" i="33"/>
  <c r="AX326" i="33"/>
  <c r="AX317" i="33"/>
  <c r="AX322" i="33"/>
  <c r="AX318" i="33"/>
  <c r="BP355" i="30"/>
  <c r="BP351" i="30"/>
  <c r="BP347" i="30"/>
  <c r="BP343" i="30"/>
  <c r="BP339" i="30"/>
  <c r="BP335" i="30"/>
  <c r="BP331" i="30"/>
  <c r="BP327" i="30"/>
  <c r="BP323" i="30"/>
  <c r="BP319" i="30"/>
  <c r="BP315" i="30"/>
  <c r="BP356" i="30"/>
  <c r="BP352" i="30"/>
  <c r="BP348" i="30"/>
  <c r="BP344" i="30"/>
  <c r="BP340" i="30"/>
  <c r="BP336" i="30"/>
  <c r="BP332" i="30"/>
  <c r="BP328" i="30"/>
  <c r="BP324" i="30"/>
  <c r="BP320" i="30"/>
  <c r="BP316" i="30"/>
  <c r="BP357" i="30"/>
  <c r="BP353" i="30"/>
  <c r="BP349" i="30"/>
  <c r="BP345" i="30"/>
  <c r="BP341" i="30"/>
  <c r="BP337" i="30"/>
  <c r="BP333" i="30"/>
  <c r="BP329" i="30"/>
  <c r="BP325" i="30"/>
  <c r="BP321" i="30"/>
  <c r="BP317" i="30"/>
  <c r="BP313" i="30"/>
  <c r="BP354" i="30"/>
  <c r="BP350" i="30"/>
  <c r="BP346" i="30"/>
  <c r="BP342" i="30"/>
  <c r="BP338" i="30"/>
  <c r="BP334" i="30"/>
  <c r="BP330" i="30"/>
  <c r="BP326" i="30"/>
  <c r="BP322" i="30"/>
  <c r="BP318" i="30"/>
  <c r="BP314" i="30"/>
  <c r="BP312" i="30"/>
  <c r="BI357" i="33"/>
  <c r="BI353" i="33"/>
  <c r="BI349" i="33"/>
  <c r="BI345" i="33"/>
  <c r="BI341" i="33"/>
  <c r="BI354" i="33"/>
  <c r="BI350" i="33"/>
  <c r="BI346" i="33"/>
  <c r="BI342" i="33"/>
  <c r="BI338" i="33"/>
  <c r="BI334" i="33"/>
  <c r="BI355" i="33"/>
  <c r="BI351" i="33"/>
  <c r="BI347" i="33"/>
  <c r="BI343" i="33"/>
  <c r="BI339" i="33"/>
  <c r="BI352" i="33"/>
  <c r="BI333" i="33"/>
  <c r="BI330" i="33"/>
  <c r="BI326" i="33"/>
  <c r="BI322" i="33"/>
  <c r="BI318" i="33"/>
  <c r="BI314" i="33"/>
  <c r="BI340" i="33"/>
  <c r="BI348" i="33"/>
  <c r="BI331" i="33"/>
  <c r="BI327" i="33"/>
  <c r="BI323" i="33"/>
  <c r="BI319" i="33"/>
  <c r="BI315" i="33"/>
  <c r="BI337" i="33"/>
  <c r="BI335" i="33"/>
  <c r="BI356" i="33"/>
  <c r="BI332" i="33"/>
  <c r="BI328" i="33"/>
  <c r="BI324" i="33"/>
  <c r="BI320" i="33"/>
  <c r="BI316" i="33"/>
  <c r="BI344" i="33"/>
  <c r="BI336" i="33"/>
  <c r="BI317" i="33"/>
  <c r="BI329" i="33"/>
  <c r="BI325" i="33"/>
  <c r="BI321" i="33"/>
  <c r="BI313" i="33"/>
  <c r="BI312" i="33"/>
  <c r="AT354" i="31"/>
  <c r="AT350" i="31"/>
  <c r="AT346" i="31"/>
  <c r="AT342" i="31"/>
  <c r="AT338" i="31"/>
  <c r="AT334" i="31"/>
  <c r="AT330" i="31"/>
  <c r="AT355" i="31"/>
  <c r="AT351" i="31"/>
  <c r="AT347" i="31"/>
  <c r="AT343" i="31"/>
  <c r="AT339" i="31"/>
  <c r="AT335" i="31"/>
  <c r="AT356" i="31"/>
  <c r="AT352" i="31"/>
  <c r="AT348" i="31"/>
  <c r="AT344" i="31"/>
  <c r="AT340" i="31"/>
  <c r="AT336" i="31"/>
  <c r="AT332" i="31"/>
  <c r="AT357" i="31"/>
  <c r="AT353" i="31"/>
  <c r="AT349" i="31"/>
  <c r="AT345" i="31"/>
  <c r="AT341" i="31"/>
  <c r="AT337" i="31"/>
  <c r="AT327" i="31"/>
  <c r="AT322" i="31"/>
  <c r="AT318" i="31"/>
  <c r="AT314" i="31"/>
  <c r="AT324" i="31"/>
  <c r="AT323" i="31"/>
  <c r="AT319" i="31"/>
  <c r="AT315" i="31"/>
  <c r="AT331" i="31"/>
  <c r="AT329" i="31"/>
  <c r="AT320" i="31"/>
  <c r="AT316" i="31"/>
  <c r="AT312" i="31"/>
  <c r="AT328" i="31"/>
  <c r="AT333" i="31"/>
  <c r="AT326" i="31"/>
  <c r="AT321" i="31"/>
  <c r="AT317" i="31"/>
  <c r="AT313" i="31"/>
  <c r="AT325" i="31"/>
  <c r="BN356" i="34"/>
  <c r="BN354" i="34"/>
  <c r="BN352" i="34"/>
  <c r="BN353" i="34"/>
  <c r="BN350" i="34"/>
  <c r="BN357" i="34"/>
  <c r="BN349" i="34"/>
  <c r="BN348" i="34"/>
  <c r="BN351" i="34"/>
  <c r="BN347" i="34"/>
  <c r="BN344" i="34"/>
  <c r="BN345" i="34"/>
  <c r="BN342" i="34"/>
  <c r="BN346" i="34"/>
  <c r="BN340" i="34"/>
  <c r="BN336" i="34"/>
  <c r="BN355" i="34"/>
  <c r="BN338" i="34"/>
  <c r="BN334" i="34"/>
  <c r="BN343" i="34"/>
  <c r="BN329" i="34"/>
  <c r="BN326" i="34"/>
  <c r="BN337" i="34"/>
  <c r="BN331" i="34"/>
  <c r="BN339" i="34"/>
  <c r="BN332" i="34"/>
  <c r="BN328" i="34"/>
  <c r="BN322" i="34"/>
  <c r="BN324" i="34"/>
  <c r="BN341" i="34"/>
  <c r="BN330" i="34"/>
  <c r="BN325" i="34"/>
  <c r="BN323" i="34"/>
  <c r="BN321" i="34"/>
  <c r="BN319" i="34"/>
  <c r="BN327" i="34"/>
  <c r="BN335" i="34"/>
  <c r="BN333" i="34"/>
  <c r="BN320" i="34"/>
  <c r="BN315" i="34"/>
  <c r="BN316" i="34"/>
  <c r="BN312" i="34"/>
  <c r="BN318" i="34"/>
  <c r="BN317" i="34"/>
  <c r="BN314" i="34"/>
  <c r="BN313" i="34"/>
  <c r="Q356" i="31"/>
  <c r="Q352" i="31"/>
  <c r="Q348" i="31"/>
  <c r="Q344" i="31"/>
  <c r="Q340" i="31"/>
  <c r="Q336" i="31"/>
  <c r="Q332" i="31"/>
  <c r="Q328" i="31"/>
  <c r="Q357" i="31"/>
  <c r="Q353" i="31"/>
  <c r="Q349" i="31"/>
  <c r="Q345" i="31"/>
  <c r="Q341" i="31"/>
  <c r="Q337" i="31"/>
  <c r="Q333" i="31"/>
  <c r="Q329" i="31"/>
  <c r="Q325" i="31"/>
  <c r="Q355" i="31"/>
  <c r="Q351" i="31"/>
  <c r="Q347" i="31"/>
  <c r="Q343" i="31"/>
  <c r="Q339" i="31"/>
  <c r="Q335" i="31"/>
  <c r="Q331" i="31"/>
  <c r="Q327" i="31"/>
  <c r="Q342" i="31"/>
  <c r="Q320" i="31"/>
  <c r="Q316" i="31"/>
  <c r="Q312" i="31"/>
  <c r="Q350" i="31"/>
  <c r="Q330" i="31"/>
  <c r="Q338" i="31"/>
  <c r="Q324" i="31"/>
  <c r="Q321" i="31"/>
  <c r="Q317" i="31"/>
  <c r="Q313" i="31"/>
  <c r="Q334" i="31"/>
  <c r="Q346" i="31"/>
  <c r="Q322" i="31"/>
  <c r="Q318" i="31"/>
  <c r="Q314" i="31"/>
  <c r="Q326" i="31"/>
  <c r="Q319" i="31"/>
  <c r="Q354" i="31"/>
  <c r="Q315" i="31"/>
  <c r="Q323" i="31"/>
  <c r="CH355" i="32"/>
  <c r="CH351" i="32"/>
  <c r="CH356" i="32"/>
  <c r="CH352" i="32"/>
  <c r="CH357" i="32"/>
  <c r="CH348" i="32"/>
  <c r="CH344" i="32"/>
  <c r="CH340" i="32"/>
  <c r="CH336" i="32"/>
  <c r="CH332" i="32"/>
  <c r="CH328" i="32"/>
  <c r="CH353" i="32"/>
  <c r="CH349" i="32"/>
  <c r="CH345" i="32"/>
  <c r="CH341" i="32"/>
  <c r="CH337" i="32"/>
  <c r="CH333" i="32"/>
  <c r="CH329" i="32"/>
  <c r="CH350" i="32"/>
  <c r="CH346" i="32"/>
  <c r="CH342" i="32"/>
  <c r="CH338" i="32"/>
  <c r="CH334" i="32"/>
  <c r="CH330" i="32"/>
  <c r="CH354" i="32"/>
  <c r="CH347" i="32"/>
  <c r="CH343" i="32"/>
  <c r="CH339" i="32"/>
  <c r="CH335" i="32"/>
  <c r="CH331" i="32"/>
  <c r="CH326" i="32"/>
  <c r="CH327" i="32"/>
  <c r="CH322" i="32"/>
  <c r="CH320" i="32"/>
  <c r="CH316" i="32"/>
  <c r="CH312" i="32"/>
  <c r="CH325" i="32"/>
  <c r="CH321" i="32"/>
  <c r="CH317" i="32"/>
  <c r="CH313" i="32"/>
  <c r="CH324" i="32"/>
  <c r="CH318" i="32"/>
  <c r="CH314" i="32"/>
  <c r="CH319" i="32"/>
  <c r="CH323" i="32"/>
  <c r="CH315" i="32"/>
  <c r="AS357" i="15"/>
  <c r="AS353" i="15"/>
  <c r="AS349" i="15"/>
  <c r="AS354" i="15"/>
  <c r="AS350" i="15"/>
  <c r="AS346" i="15"/>
  <c r="AS342" i="15"/>
  <c r="AS361" i="15"/>
  <c r="AS355" i="15"/>
  <c r="AS362" i="15"/>
  <c r="AS356" i="15"/>
  <c r="AS352" i="15"/>
  <c r="AS348" i="15"/>
  <c r="AS345" i="15"/>
  <c r="AS339" i="15"/>
  <c r="AS335" i="15"/>
  <c r="AS331" i="15"/>
  <c r="AS327" i="15"/>
  <c r="AS323" i="15"/>
  <c r="AS319" i="15"/>
  <c r="AS315" i="15"/>
  <c r="AS311" i="15"/>
  <c r="AS340" i="15"/>
  <c r="AS336" i="15"/>
  <c r="AS332" i="15"/>
  <c r="AS328" i="15"/>
  <c r="AS324" i="15"/>
  <c r="AS320" i="15"/>
  <c r="AS316" i="15"/>
  <c r="AS312" i="15"/>
  <c r="AS343" i="15"/>
  <c r="AS341" i="15"/>
  <c r="AS337" i="15"/>
  <c r="AS333" i="15"/>
  <c r="AS329" i="15"/>
  <c r="AS325" i="15"/>
  <c r="AS321" i="15"/>
  <c r="AS317" i="15"/>
  <c r="AS313" i="15"/>
  <c r="AS351" i="15"/>
  <c r="AS347" i="15"/>
  <c r="AS344" i="15"/>
  <c r="AS338" i="15"/>
  <c r="AS334" i="15"/>
  <c r="AS330" i="15"/>
  <c r="AS326" i="15"/>
  <c r="AS322" i="15"/>
  <c r="AS318" i="15"/>
  <c r="AS314" i="15"/>
  <c r="AS310" i="15"/>
  <c r="BC356" i="32"/>
  <c r="BC357" i="32"/>
  <c r="BC354" i="32"/>
  <c r="BC353" i="32"/>
  <c r="BC351" i="32"/>
  <c r="BC349" i="32"/>
  <c r="BC345" i="32"/>
  <c r="BC341" i="32"/>
  <c r="BC337" i="32"/>
  <c r="BC333" i="32"/>
  <c r="BC329" i="32"/>
  <c r="BC352" i="32"/>
  <c r="BC350" i="32"/>
  <c r="BC346" i="32"/>
  <c r="BC342" i="32"/>
  <c r="BC338" i="32"/>
  <c r="BC334" i="32"/>
  <c r="BC330" i="32"/>
  <c r="BC326" i="32"/>
  <c r="BC322" i="32"/>
  <c r="BC355" i="32"/>
  <c r="BC347" i="32"/>
  <c r="BC343" i="32"/>
  <c r="BC339" i="32"/>
  <c r="BC335" i="32"/>
  <c r="BC331" i="32"/>
  <c r="BC327" i="32"/>
  <c r="BC324" i="32"/>
  <c r="BC320" i="32"/>
  <c r="BC316" i="32"/>
  <c r="BC312" i="32"/>
  <c r="BC344" i="32"/>
  <c r="BC328" i="32"/>
  <c r="BC332" i="32"/>
  <c r="BC323" i="32"/>
  <c r="BC321" i="32"/>
  <c r="BC317" i="32"/>
  <c r="BC313" i="32"/>
  <c r="BC340" i="32"/>
  <c r="BC318" i="32"/>
  <c r="BC314" i="32"/>
  <c r="BC348" i="32"/>
  <c r="BC325" i="32"/>
  <c r="BC319" i="32"/>
  <c r="BC315" i="32"/>
  <c r="BC336" i="32"/>
  <c r="BK357" i="30"/>
  <c r="BK353" i="30"/>
  <c r="BK354" i="30"/>
  <c r="BK350" i="30"/>
  <c r="BK346" i="30"/>
  <c r="BK342" i="30"/>
  <c r="BK338" i="30"/>
  <c r="BK334" i="30"/>
  <c r="BK330" i="30"/>
  <c r="BK326" i="30"/>
  <c r="BK355" i="30"/>
  <c r="BK351" i="30"/>
  <c r="BK347" i="30"/>
  <c r="BK343" i="30"/>
  <c r="BK339" i="30"/>
  <c r="BK335" i="30"/>
  <c r="BK331" i="30"/>
  <c r="BK327" i="30"/>
  <c r="BK323" i="30"/>
  <c r="BK319" i="30"/>
  <c r="BK315" i="30"/>
  <c r="BK356" i="30"/>
  <c r="BK352" i="30"/>
  <c r="BK348" i="30"/>
  <c r="BK344" i="30"/>
  <c r="BK340" i="30"/>
  <c r="BK336" i="30"/>
  <c r="BK332" i="30"/>
  <c r="BK328" i="30"/>
  <c r="BK324" i="30"/>
  <c r="BK320" i="30"/>
  <c r="BK316" i="30"/>
  <c r="BK345" i="30"/>
  <c r="BK333" i="30"/>
  <c r="BK322" i="30"/>
  <c r="BK321" i="30"/>
  <c r="BK314" i="30"/>
  <c r="BK341" i="30"/>
  <c r="BK318" i="30"/>
  <c r="BK317" i="30"/>
  <c r="BK313" i="30"/>
  <c r="BK329" i="30"/>
  <c r="BK349" i="30"/>
  <c r="BK337" i="30"/>
  <c r="BK312" i="30"/>
  <c r="BK325" i="30"/>
  <c r="AA356" i="33"/>
  <c r="AA352" i="33"/>
  <c r="AA348" i="33"/>
  <c r="AA344" i="33"/>
  <c r="AA340" i="33"/>
  <c r="AA357" i="33"/>
  <c r="AA353" i="33"/>
  <c r="AA349" i="33"/>
  <c r="AA345" i="33"/>
  <c r="AA341" i="33"/>
  <c r="AA337" i="33"/>
  <c r="AA354" i="33"/>
  <c r="AA350" i="33"/>
  <c r="AA346" i="33"/>
  <c r="AA342" i="33"/>
  <c r="AA338" i="33"/>
  <c r="AA351" i="33"/>
  <c r="AA339" i="33"/>
  <c r="AA333" i="33"/>
  <c r="AA329" i="33"/>
  <c r="AA325" i="33"/>
  <c r="AA321" i="33"/>
  <c r="AA317" i="33"/>
  <c r="AA313" i="33"/>
  <c r="AA335" i="33"/>
  <c r="AA330" i="33"/>
  <c r="AA326" i="33"/>
  <c r="AA322" i="33"/>
  <c r="AA318" i="33"/>
  <c r="AA314" i="33"/>
  <c r="AA347" i="33"/>
  <c r="AA336" i="33"/>
  <c r="AA334" i="33"/>
  <c r="AA331" i="33"/>
  <c r="AA327" i="33"/>
  <c r="AA323" i="33"/>
  <c r="AA319" i="33"/>
  <c r="AA315" i="33"/>
  <c r="AA355" i="33"/>
  <c r="AA312" i="33"/>
  <c r="AA343" i="33"/>
  <c r="AA328" i="33"/>
  <c r="AA324" i="33"/>
  <c r="AA320" i="33"/>
  <c r="AA332" i="33"/>
  <c r="AA316" i="33"/>
  <c r="O355" i="31"/>
  <c r="O351" i="31"/>
  <c r="O347" i="31"/>
  <c r="O343" i="31"/>
  <c r="O339" i="31"/>
  <c r="O335" i="31"/>
  <c r="O331" i="31"/>
  <c r="O327" i="31"/>
  <c r="O356" i="31"/>
  <c r="O352" i="31"/>
  <c r="O348" i="31"/>
  <c r="O344" i="31"/>
  <c r="O340" i="31"/>
  <c r="O336" i="31"/>
  <c r="O332" i="31"/>
  <c r="O328" i="31"/>
  <c r="O324" i="31"/>
  <c r="O354" i="31"/>
  <c r="O350" i="31"/>
  <c r="O346" i="31"/>
  <c r="O342" i="31"/>
  <c r="O338" i="31"/>
  <c r="O334" i="31"/>
  <c r="O330" i="31"/>
  <c r="O337" i="31"/>
  <c r="O326" i="31"/>
  <c r="O357" i="31"/>
  <c r="O323" i="31"/>
  <c r="O319" i="31"/>
  <c r="O315" i="31"/>
  <c r="O345" i="31"/>
  <c r="O325" i="31"/>
  <c r="O320" i="31"/>
  <c r="O316" i="31"/>
  <c r="O312" i="31"/>
  <c r="O353" i="31"/>
  <c r="O341" i="31"/>
  <c r="O321" i="31"/>
  <c r="O317" i="31"/>
  <c r="O313" i="31"/>
  <c r="O329" i="31"/>
  <c r="O333" i="31"/>
  <c r="O314" i="31"/>
  <c r="O322" i="31"/>
  <c r="O318" i="31"/>
  <c r="O349" i="31"/>
  <c r="CG356" i="34"/>
  <c r="CG357" i="34"/>
  <c r="CG354" i="34"/>
  <c r="CG355" i="34"/>
  <c r="CG349" i="34"/>
  <c r="CG350" i="34"/>
  <c r="CG351" i="34"/>
  <c r="CG348" i="34"/>
  <c r="CG352" i="34"/>
  <c r="CG347" i="34"/>
  <c r="CG345" i="34"/>
  <c r="CG353" i="34"/>
  <c r="CG341" i="34"/>
  <c r="CG344" i="34"/>
  <c r="CG342" i="34"/>
  <c r="CG343" i="34"/>
  <c r="CG340" i="34"/>
  <c r="CG337" i="34"/>
  <c r="CG333" i="34"/>
  <c r="CG329" i="34"/>
  <c r="CG339" i="34"/>
  <c r="CG335" i="34"/>
  <c r="CG331" i="34"/>
  <c r="CG327" i="34"/>
  <c r="CG323" i="34"/>
  <c r="CG334" i="34"/>
  <c r="CG332" i="34"/>
  <c r="CG336" i="34"/>
  <c r="CG325" i="34"/>
  <c r="CG346" i="34"/>
  <c r="CG330" i="34"/>
  <c r="CG338" i="34"/>
  <c r="CG321" i="34"/>
  <c r="CG328" i="34"/>
  <c r="CG324" i="34"/>
  <c r="CG326" i="34"/>
  <c r="CG319" i="34"/>
  <c r="CG317" i="34"/>
  <c r="CG322" i="34"/>
  <c r="CG318" i="34"/>
  <c r="CG320" i="34"/>
  <c r="CG316" i="34"/>
  <c r="CG312" i="34"/>
  <c r="CG313" i="34"/>
  <c r="CG314" i="34"/>
  <c r="CG315" i="34"/>
  <c r="BG362" i="15"/>
  <c r="BG356" i="15"/>
  <c r="BG352" i="15"/>
  <c r="BG357" i="15"/>
  <c r="BG353" i="15"/>
  <c r="BG349" i="15"/>
  <c r="BG345" i="15"/>
  <c r="BG341" i="15"/>
  <c r="BG361" i="15"/>
  <c r="BG355" i="15"/>
  <c r="BG351" i="15"/>
  <c r="BG346" i="15"/>
  <c r="BG338" i="15"/>
  <c r="BG334" i="15"/>
  <c r="BG330" i="15"/>
  <c r="BG326" i="15"/>
  <c r="BG322" i="15"/>
  <c r="BG318" i="15"/>
  <c r="BG314" i="15"/>
  <c r="BG310" i="15"/>
  <c r="BG354" i="15"/>
  <c r="BG350" i="15"/>
  <c r="BG343" i="15"/>
  <c r="BG339" i="15"/>
  <c r="BG335" i="15"/>
  <c r="BG331" i="15"/>
  <c r="BG327" i="15"/>
  <c r="BG323" i="15"/>
  <c r="BG319" i="15"/>
  <c r="BG315" i="15"/>
  <c r="BG311" i="15"/>
  <c r="BG344" i="15"/>
  <c r="BG340" i="15"/>
  <c r="BG336" i="15"/>
  <c r="BG332" i="15"/>
  <c r="BG328" i="15"/>
  <c r="BG324" i="15"/>
  <c r="BG320" i="15"/>
  <c r="BG316" i="15"/>
  <c r="BG312" i="15"/>
  <c r="BG342" i="15"/>
  <c r="BG337" i="15"/>
  <c r="BG333" i="15"/>
  <c r="BG329" i="15"/>
  <c r="BG325" i="15"/>
  <c r="BG321" i="15"/>
  <c r="BG317" i="15"/>
  <c r="BG313" i="15"/>
  <c r="BG348" i="15"/>
  <c r="BG347" i="15"/>
  <c r="H357" i="34"/>
  <c r="H355" i="34"/>
  <c r="H351" i="34"/>
  <c r="H354" i="34"/>
  <c r="H353" i="34"/>
  <c r="H348" i="34"/>
  <c r="H356" i="34"/>
  <c r="H349" i="34"/>
  <c r="H346" i="34"/>
  <c r="H352" i="34"/>
  <c r="H343" i="34"/>
  <c r="H345" i="34"/>
  <c r="H347" i="34"/>
  <c r="H341" i="34"/>
  <c r="H339" i="34"/>
  <c r="H335" i="34"/>
  <c r="H344" i="34"/>
  <c r="H342" i="34"/>
  <c r="H337" i="34"/>
  <c r="H333" i="34"/>
  <c r="H334" i="34"/>
  <c r="H350" i="34"/>
  <c r="H336" i="34"/>
  <c r="H330" i="34"/>
  <c r="H329" i="34"/>
  <c r="H338" i="34"/>
  <c r="H327" i="34"/>
  <c r="H340" i="34"/>
  <c r="H325" i="34"/>
  <c r="H322" i="34"/>
  <c r="H326" i="34"/>
  <c r="H331" i="34"/>
  <c r="H323" i="34"/>
  <c r="H332" i="34"/>
  <c r="H320" i="34"/>
  <c r="H318" i="34"/>
  <c r="H328" i="34"/>
  <c r="H324" i="34"/>
  <c r="H321" i="34"/>
  <c r="H319" i="34"/>
  <c r="H314" i="34"/>
  <c r="H317" i="34"/>
  <c r="H315" i="34"/>
  <c r="H312" i="34"/>
  <c r="H313" i="34"/>
  <c r="H316" i="34"/>
  <c r="CN355" i="30"/>
  <c r="CN351" i="30"/>
  <c r="CN347" i="30"/>
  <c r="CN343" i="30"/>
  <c r="CN339" i="30"/>
  <c r="CN335" i="30"/>
  <c r="CN331" i="30"/>
  <c r="CN327" i="30"/>
  <c r="CN323" i="30"/>
  <c r="CN319" i="30"/>
  <c r="CN315" i="30"/>
  <c r="CN356" i="30"/>
  <c r="CN352" i="30"/>
  <c r="CN348" i="30"/>
  <c r="CN344" i="30"/>
  <c r="CN340" i="30"/>
  <c r="CN336" i="30"/>
  <c r="CN332" i="30"/>
  <c r="CN328" i="30"/>
  <c r="CN324" i="30"/>
  <c r="CN320" i="30"/>
  <c r="CN316" i="30"/>
  <c r="CN357" i="30"/>
  <c r="CN353" i="30"/>
  <c r="CN349" i="30"/>
  <c r="CN345" i="30"/>
  <c r="CN341" i="30"/>
  <c r="CN337" i="30"/>
  <c r="CN333" i="30"/>
  <c r="CN329" i="30"/>
  <c r="CN325" i="30"/>
  <c r="CN321" i="30"/>
  <c r="CN317" i="30"/>
  <c r="CN313" i="30"/>
  <c r="CN354" i="30"/>
  <c r="CN350" i="30"/>
  <c r="CN346" i="30"/>
  <c r="CN342" i="30"/>
  <c r="CN338" i="30"/>
  <c r="CN334" i="30"/>
  <c r="CN330" i="30"/>
  <c r="CN326" i="30"/>
  <c r="CN322" i="30"/>
  <c r="CN318" i="30"/>
  <c r="CN314" i="30"/>
  <c r="CN312" i="30"/>
  <c r="AD354" i="15"/>
  <c r="AD350" i="15"/>
  <c r="AD361" i="15"/>
  <c r="AD355" i="15"/>
  <c r="AD351" i="15"/>
  <c r="AD347" i="15"/>
  <c r="AD343" i="15"/>
  <c r="AD362" i="15"/>
  <c r="AD356" i="15"/>
  <c r="AD352" i="15"/>
  <c r="AD348" i="15"/>
  <c r="AD353" i="15"/>
  <c r="AD344" i="15"/>
  <c r="AD341" i="15"/>
  <c r="AD340" i="15"/>
  <c r="AD336" i="15"/>
  <c r="AD332" i="15"/>
  <c r="AD328" i="15"/>
  <c r="AD324" i="15"/>
  <c r="AD320" i="15"/>
  <c r="AD316" i="15"/>
  <c r="AD312" i="15"/>
  <c r="AD349" i="15"/>
  <c r="AD345" i="15"/>
  <c r="AD337" i="15"/>
  <c r="AD333" i="15"/>
  <c r="AD329" i="15"/>
  <c r="AD325" i="15"/>
  <c r="AD321" i="15"/>
  <c r="AD317" i="15"/>
  <c r="AD313" i="15"/>
  <c r="AD346" i="15"/>
  <c r="AD357" i="15"/>
  <c r="AD338" i="15"/>
  <c r="AD334" i="15"/>
  <c r="AD330" i="15"/>
  <c r="AD326" i="15"/>
  <c r="AD322" i="15"/>
  <c r="AD318" i="15"/>
  <c r="AD314" i="15"/>
  <c r="AD310" i="15"/>
  <c r="AD342" i="15"/>
  <c r="AD339" i="15"/>
  <c r="AD335" i="15"/>
  <c r="AD331" i="15"/>
  <c r="AD327" i="15"/>
  <c r="AD323" i="15"/>
  <c r="AD319" i="15"/>
  <c r="AD315" i="15"/>
  <c r="AD311" i="15"/>
  <c r="BH356" i="33"/>
  <c r="BH352" i="33"/>
  <c r="BH348" i="33"/>
  <c r="BH344" i="33"/>
  <c r="BH357" i="33"/>
  <c r="BH353" i="33"/>
  <c r="BH349" i="33"/>
  <c r="BH345" i="33"/>
  <c r="BH341" i="33"/>
  <c r="BH354" i="33"/>
  <c r="BH350" i="33"/>
  <c r="BH346" i="33"/>
  <c r="BH342" i="33"/>
  <c r="BH355" i="33"/>
  <c r="BH351" i="33"/>
  <c r="BH347" i="33"/>
  <c r="BH343" i="33"/>
  <c r="BH339" i="33"/>
  <c r="BH329" i="33"/>
  <c r="BH325" i="33"/>
  <c r="BH321" i="33"/>
  <c r="BH317" i="33"/>
  <c r="BH338" i="33"/>
  <c r="BH333" i="33"/>
  <c r="BH330" i="33"/>
  <c r="BH326" i="33"/>
  <c r="BH322" i="33"/>
  <c r="BH318" i="33"/>
  <c r="BH340" i="33"/>
  <c r="BH331" i="33"/>
  <c r="BH337" i="33"/>
  <c r="BH335" i="33"/>
  <c r="BH332" i="33"/>
  <c r="BH328" i="33"/>
  <c r="BH324" i="33"/>
  <c r="BH320" i="33"/>
  <c r="BH316" i="33"/>
  <c r="BH312" i="33"/>
  <c r="BH334" i="33"/>
  <c r="BH327" i="33"/>
  <c r="BH323" i="33"/>
  <c r="BH336" i="33"/>
  <c r="BH319" i="33"/>
  <c r="BH313" i="33"/>
  <c r="BH314" i="33"/>
  <c r="BH315" i="33"/>
  <c r="CO356" i="30"/>
  <c r="CO352" i="30"/>
  <c r="CO357" i="30"/>
  <c r="CO353" i="30"/>
  <c r="CO349" i="30"/>
  <c r="CO345" i="30"/>
  <c r="CO341" i="30"/>
  <c r="CO337" i="30"/>
  <c r="CO333" i="30"/>
  <c r="CO329" i="30"/>
  <c r="CO325" i="30"/>
  <c r="CO354" i="30"/>
  <c r="CO350" i="30"/>
  <c r="CO346" i="30"/>
  <c r="CO342" i="30"/>
  <c r="CO338" i="30"/>
  <c r="CO334" i="30"/>
  <c r="CO330" i="30"/>
  <c r="CO326" i="30"/>
  <c r="CO322" i="30"/>
  <c r="CO318" i="30"/>
  <c r="CO314" i="30"/>
  <c r="CO355" i="30"/>
  <c r="CO351" i="30"/>
  <c r="CO347" i="30"/>
  <c r="CO343" i="30"/>
  <c r="CO339" i="30"/>
  <c r="CO335" i="30"/>
  <c r="CO331" i="30"/>
  <c r="CO327" i="30"/>
  <c r="CO323" i="30"/>
  <c r="CO319" i="30"/>
  <c r="CO315" i="30"/>
  <c r="CO324" i="30"/>
  <c r="CO344" i="30"/>
  <c r="CO332" i="30"/>
  <c r="CO321" i="30"/>
  <c r="CO320" i="30"/>
  <c r="CO312" i="30"/>
  <c r="CO340" i="30"/>
  <c r="CO317" i="30"/>
  <c r="CO316" i="30"/>
  <c r="CO313" i="30"/>
  <c r="CO328" i="30"/>
  <c r="CO348" i="30"/>
  <c r="CO336" i="30"/>
  <c r="AL354" i="31"/>
  <c r="AL350" i="31"/>
  <c r="AL346" i="31"/>
  <c r="AL342" i="31"/>
  <c r="AL338" i="31"/>
  <c r="AL334" i="31"/>
  <c r="AL330" i="31"/>
  <c r="AL355" i="31"/>
  <c r="AL351" i="31"/>
  <c r="AL347" i="31"/>
  <c r="AL343" i="31"/>
  <c r="AL339" i="31"/>
  <c r="AL335" i="31"/>
  <c r="AL356" i="31"/>
  <c r="AL352" i="31"/>
  <c r="AL348" i="31"/>
  <c r="AL344" i="31"/>
  <c r="AL340" i="31"/>
  <c r="AL336" i="31"/>
  <c r="AL332" i="31"/>
  <c r="AL357" i="31"/>
  <c r="AL353" i="31"/>
  <c r="AL349" i="31"/>
  <c r="AL345" i="31"/>
  <c r="AL341" i="31"/>
  <c r="AL337" i="31"/>
  <c r="AL333" i="31"/>
  <c r="AL329" i="31"/>
  <c r="AL324" i="31"/>
  <c r="AL322" i="31"/>
  <c r="AL318" i="31"/>
  <c r="AL314" i="31"/>
  <c r="AL328" i="31"/>
  <c r="AL323" i="31"/>
  <c r="AL319" i="31"/>
  <c r="AL315" i="31"/>
  <c r="AL326" i="31"/>
  <c r="AL320" i="31"/>
  <c r="AL316" i="31"/>
  <c r="AL312" i="31"/>
  <c r="AL327" i="31"/>
  <c r="AL331" i="31"/>
  <c r="AL325" i="31"/>
  <c r="AL321" i="31"/>
  <c r="AL317" i="31"/>
  <c r="AL313" i="31"/>
  <c r="Q355" i="34"/>
  <c r="Q356" i="34"/>
  <c r="Q357" i="34"/>
  <c r="Q351" i="34"/>
  <c r="Q352" i="34"/>
  <c r="Q353" i="34"/>
  <c r="Q349" i="34"/>
  <c r="Q354" i="34"/>
  <c r="Q345" i="34"/>
  <c r="Q347" i="34"/>
  <c r="Q346" i="34"/>
  <c r="Q343" i="34"/>
  <c r="Q344" i="34"/>
  <c r="Q350" i="34"/>
  <c r="Q342" i="34"/>
  <c r="Q348" i="34"/>
  <c r="Q339" i="34"/>
  <c r="Q335" i="34"/>
  <c r="Q331" i="34"/>
  <c r="Q341" i="34"/>
  <c r="Q337" i="34"/>
  <c r="Q333" i="34"/>
  <c r="Q340" i="34"/>
  <c r="Q329" i="34"/>
  <c r="Q325" i="34"/>
  <c r="Q330" i="34"/>
  <c r="Q336" i="34"/>
  <c r="Q332" i="34"/>
  <c r="Q327" i="34"/>
  <c r="Q323" i="34"/>
  <c r="Q338" i="34"/>
  <c r="Q334" i="34"/>
  <c r="Q324" i="34"/>
  <c r="Q320" i="34"/>
  <c r="Q321" i="34"/>
  <c r="Q328" i="34"/>
  <c r="Q326" i="34"/>
  <c r="Q318" i="34"/>
  <c r="Q319" i="34"/>
  <c r="Q322" i="34"/>
  <c r="Q314" i="34"/>
  <c r="Q315" i="34"/>
  <c r="Q317" i="34"/>
  <c r="Q316" i="34"/>
  <c r="Q312" i="34"/>
  <c r="Q313" i="34"/>
  <c r="J356" i="31"/>
  <c r="J352" i="31"/>
  <c r="J348" i="31"/>
  <c r="J344" i="31"/>
  <c r="J340" i="31"/>
  <c r="J336" i="31"/>
  <c r="J332" i="31"/>
  <c r="J357" i="31"/>
  <c r="J353" i="31"/>
  <c r="J349" i="31"/>
  <c r="J345" i="31"/>
  <c r="J341" i="31"/>
  <c r="J337" i="31"/>
  <c r="J354" i="31"/>
  <c r="J350" i="31"/>
  <c r="J346" i="31"/>
  <c r="J342" i="31"/>
  <c r="J338" i="31"/>
  <c r="J334" i="31"/>
  <c r="J355" i="31"/>
  <c r="J351" i="31"/>
  <c r="J347" i="31"/>
  <c r="J343" i="31"/>
  <c r="J339" i="31"/>
  <c r="J320" i="31"/>
  <c r="J316" i="31"/>
  <c r="J312" i="31"/>
  <c r="J333" i="31"/>
  <c r="J331" i="31"/>
  <c r="J329" i="31"/>
  <c r="J324" i="31"/>
  <c r="J321" i="31"/>
  <c r="J317" i="31"/>
  <c r="J313" i="31"/>
  <c r="J328" i="31"/>
  <c r="J326" i="31"/>
  <c r="J322" i="31"/>
  <c r="J318" i="31"/>
  <c r="J314" i="31"/>
  <c r="J335" i="31"/>
  <c r="J330" i="31"/>
  <c r="J323" i="31"/>
  <c r="J319" i="31"/>
  <c r="J315" i="31"/>
  <c r="J327" i="31"/>
  <c r="J325" i="31"/>
  <c r="AJ357" i="31"/>
  <c r="AJ353" i="31"/>
  <c r="AJ349" i="31"/>
  <c r="AJ345" i="31"/>
  <c r="AJ341" i="31"/>
  <c r="AJ337" i="31"/>
  <c r="AJ333" i="31"/>
  <c r="AJ354" i="31"/>
  <c r="AJ350" i="31"/>
  <c r="AJ346" i="31"/>
  <c r="AJ342" i="31"/>
  <c r="AJ338" i="31"/>
  <c r="AJ334" i="31"/>
  <c r="AJ355" i="31"/>
  <c r="AJ351" i="31"/>
  <c r="AJ347" i="31"/>
  <c r="AJ343" i="31"/>
  <c r="AJ339" i="31"/>
  <c r="AJ335" i="31"/>
  <c r="AJ331" i="31"/>
  <c r="AJ356" i="31"/>
  <c r="AJ352" i="31"/>
  <c r="AJ348" i="31"/>
  <c r="AJ344" i="31"/>
  <c r="AJ340" i="31"/>
  <c r="AJ336" i="31"/>
  <c r="AJ325" i="31"/>
  <c r="AJ321" i="31"/>
  <c r="AJ317" i="31"/>
  <c r="AJ313" i="31"/>
  <c r="AJ329" i="31"/>
  <c r="AJ324" i="31"/>
  <c r="AJ322" i="31"/>
  <c r="AJ318" i="31"/>
  <c r="AJ314" i="31"/>
  <c r="AJ330" i="31"/>
  <c r="AJ332" i="31"/>
  <c r="AJ328" i="31"/>
  <c r="AJ323" i="31"/>
  <c r="AJ319" i="31"/>
  <c r="AJ315" i="31"/>
  <c r="AJ327" i="31"/>
  <c r="AJ326" i="31"/>
  <c r="AJ320" i="31"/>
  <c r="AJ316" i="31"/>
  <c r="AJ312" i="31"/>
  <c r="BG355" i="34"/>
  <c r="BG356" i="34"/>
  <c r="BG357" i="34"/>
  <c r="BG352" i="34"/>
  <c r="BG353" i="34"/>
  <c r="BG350" i="34"/>
  <c r="BG346" i="34"/>
  <c r="BG354" i="34"/>
  <c r="BG349" i="34"/>
  <c r="BG351" i="34"/>
  <c r="BG344" i="34"/>
  <c r="BG345" i="34"/>
  <c r="BG347" i="34"/>
  <c r="BG342" i="34"/>
  <c r="BG340" i="34"/>
  <c r="BG336" i="34"/>
  <c r="BG332" i="34"/>
  <c r="BG343" i="34"/>
  <c r="BG341" i="34"/>
  <c r="BG338" i="34"/>
  <c r="BG334" i="34"/>
  <c r="BG335" i="34"/>
  <c r="BG348" i="34"/>
  <c r="BG337" i="34"/>
  <c r="BG339" i="34"/>
  <c r="BG326" i="34"/>
  <c r="BG322" i="34"/>
  <c r="BG330" i="34"/>
  <c r="BG328" i="34"/>
  <c r="BG324" i="34"/>
  <c r="BG333" i="34"/>
  <c r="BG327" i="34"/>
  <c r="BG320" i="34"/>
  <c r="BG321" i="34"/>
  <c r="BG319" i="34"/>
  <c r="BG325" i="34"/>
  <c r="BG323" i="34"/>
  <c r="BG331" i="34"/>
  <c r="BG317" i="34"/>
  <c r="BG329" i="34"/>
  <c r="BG315" i="34"/>
  <c r="BG316" i="34"/>
  <c r="BG312" i="34"/>
  <c r="BG313" i="34"/>
  <c r="BG318" i="34"/>
  <c r="BG314" i="34"/>
  <c r="BL355" i="31"/>
  <c r="BL351" i="31"/>
  <c r="BL347" i="31"/>
  <c r="BL343" i="31"/>
  <c r="BL339" i="31"/>
  <c r="BL335" i="31"/>
  <c r="BL331" i="31"/>
  <c r="BL356" i="31"/>
  <c r="BL352" i="31"/>
  <c r="BL348" i="31"/>
  <c r="BL344" i="31"/>
  <c r="BL340" i="31"/>
  <c r="BL336" i="31"/>
  <c r="BL357" i="31"/>
  <c r="BL353" i="31"/>
  <c r="BL349" i="31"/>
  <c r="BL345" i="31"/>
  <c r="BL341" i="31"/>
  <c r="BL337" i="31"/>
  <c r="BL333" i="31"/>
  <c r="BL354" i="31"/>
  <c r="BL350" i="31"/>
  <c r="BL346" i="31"/>
  <c r="BL342" i="31"/>
  <c r="BL338" i="31"/>
  <c r="BL326" i="31"/>
  <c r="BL323" i="31"/>
  <c r="BL319" i="31"/>
  <c r="BL315" i="31"/>
  <c r="BL334" i="31"/>
  <c r="BL332" i="31"/>
  <c r="BL330" i="31"/>
  <c r="BL328" i="31"/>
  <c r="BL324" i="31"/>
  <c r="BL320" i="31"/>
  <c r="BL316" i="31"/>
  <c r="BL312" i="31"/>
  <c r="BL321" i="31"/>
  <c r="BL317" i="31"/>
  <c r="BL313" i="31"/>
  <c r="BL327" i="31"/>
  <c r="BL322" i="31"/>
  <c r="BL318" i="31"/>
  <c r="BL314" i="31"/>
  <c r="BL325" i="31"/>
  <c r="BL329" i="31"/>
  <c r="CC356" i="31"/>
  <c r="CC352" i="31"/>
  <c r="CC348" i="31"/>
  <c r="CC344" i="31"/>
  <c r="CC340" i="31"/>
  <c r="CC336" i="31"/>
  <c r="CC332" i="31"/>
  <c r="CC328" i="31"/>
  <c r="CC357" i="31"/>
  <c r="CC353" i="31"/>
  <c r="CC349" i="31"/>
  <c r="CC345" i="31"/>
  <c r="CC341" i="31"/>
  <c r="CC337" i="31"/>
  <c r="CC333" i="31"/>
  <c r="CC329" i="31"/>
  <c r="CC325" i="31"/>
  <c r="CC355" i="31"/>
  <c r="CC351" i="31"/>
  <c r="CC347" i="31"/>
  <c r="CC343" i="31"/>
  <c r="CC339" i="31"/>
  <c r="CC335" i="31"/>
  <c r="CC331" i="31"/>
  <c r="CC327" i="31"/>
  <c r="CC342" i="31"/>
  <c r="CC320" i="31"/>
  <c r="CC316" i="31"/>
  <c r="CC312" i="31"/>
  <c r="CC350" i="31"/>
  <c r="CC330" i="31"/>
  <c r="CC338" i="31"/>
  <c r="CC324" i="31"/>
  <c r="CC321" i="31"/>
  <c r="CC317" i="31"/>
  <c r="CC313" i="31"/>
  <c r="CC334" i="31"/>
  <c r="CC346" i="31"/>
  <c r="CC326" i="31"/>
  <c r="CC322" i="31"/>
  <c r="CC318" i="31"/>
  <c r="CC314" i="31"/>
  <c r="CC319" i="31"/>
  <c r="CC354" i="31"/>
  <c r="CC315" i="31"/>
  <c r="CC323" i="31"/>
  <c r="E274" i="30"/>
  <c r="E272" i="30"/>
  <c r="BP356" i="33"/>
  <c r="BP352" i="33"/>
  <c r="BP348" i="33"/>
  <c r="BP344" i="33"/>
  <c r="BP357" i="33"/>
  <c r="BP353" i="33"/>
  <c r="BP349" i="33"/>
  <c r="BP345" i="33"/>
  <c r="BP341" i="33"/>
  <c r="BP354" i="33"/>
  <c r="BP350" i="33"/>
  <c r="BP346" i="33"/>
  <c r="BP342" i="33"/>
  <c r="BP355" i="33"/>
  <c r="BP351" i="33"/>
  <c r="BP347" i="33"/>
  <c r="BP343" i="33"/>
  <c r="BP339" i="33"/>
  <c r="BP337" i="33"/>
  <c r="BP334" i="33"/>
  <c r="BP329" i="33"/>
  <c r="BP325" i="33"/>
  <c r="BP321" i="33"/>
  <c r="BP317" i="33"/>
  <c r="BP340" i="33"/>
  <c r="BP336" i="33"/>
  <c r="BP330" i="33"/>
  <c r="BP326" i="33"/>
  <c r="BP322" i="33"/>
  <c r="BP318" i="33"/>
  <c r="BP333" i="33"/>
  <c r="BP331" i="33"/>
  <c r="BP338" i="33"/>
  <c r="BP335" i="33"/>
  <c r="BP332" i="33"/>
  <c r="BP328" i="33"/>
  <c r="BP324" i="33"/>
  <c r="BP320" i="33"/>
  <c r="BP316" i="33"/>
  <c r="BP327" i="33"/>
  <c r="BP313" i="33"/>
  <c r="BP323" i="33"/>
  <c r="BP314" i="33"/>
  <c r="BP312" i="33"/>
  <c r="BP319" i="33"/>
  <c r="BP315" i="33"/>
  <c r="BI355" i="32"/>
  <c r="BI356" i="32"/>
  <c r="BI357" i="32"/>
  <c r="BI353" i="32"/>
  <c r="BI348" i="32"/>
  <c r="BI344" i="32"/>
  <c r="BI340" i="32"/>
  <c r="BI336" i="32"/>
  <c r="BI332" i="32"/>
  <c r="BI349" i="32"/>
  <c r="BI345" i="32"/>
  <c r="BI341" i="32"/>
  <c r="BI337" i="32"/>
  <c r="BI333" i="32"/>
  <c r="BI329" i="32"/>
  <c r="BI325" i="32"/>
  <c r="BI351" i="32"/>
  <c r="BI352" i="32"/>
  <c r="BI350" i="32"/>
  <c r="BI346" i="32"/>
  <c r="BI342" i="32"/>
  <c r="BI338" i="32"/>
  <c r="BI334" i="32"/>
  <c r="BI330" i="32"/>
  <c r="BI354" i="32"/>
  <c r="BI339" i="32"/>
  <c r="BI319" i="32"/>
  <c r="BI315" i="32"/>
  <c r="BI347" i="32"/>
  <c r="BI320" i="32"/>
  <c r="BI316" i="32"/>
  <c r="BI312" i="32"/>
  <c r="BI335" i="32"/>
  <c r="BI324" i="32"/>
  <c r="BI321" i="32"/>
  <c r="BI317" i="32"/>
  <c r="BI313" i="32"/>
  <c r="BI343" i="32"/>
  <c r="BI323" i="32"/>
  <c r="BI331" i="32"/>
  <c r="BI328" i="32"/>
  <c r="BI327" i="32"/>
  <c r="BI326" i="32"/>
  <c r="BI318" i="32"/>
  <c r="BI314" i="32"/>
  <c r="BI322" i="32"/>
  <c r="CI354" i="33"/>
  <c r="CI350" i="33"/>
  <c r="CI346" i="33"/>
  <c r="CI342" i="33"/>
  <c r="CI338" i="33"/>
  <c r="CI355" i="33"/>
  <c r="CI351" i="33"/>
  <c r="CI347" i="33"/>
  <c r="CI343" i="33"/>
  <c r="CI339" i="33"/>
  <c r="CI335" i="33"/>
  <c r="CI356" i="33"/>
  <c r="CI352" i="33"/>
  <c r="CI348" i="33"/>
  <c r="CI344" i="33"/>
  <c r="CI340" i="33"/>
  <c r="CI336" i="33"/>
  <c r="CI353" i="33"/>
  <c r="CI334" i="33"/>
  <c r="CI341" i="33"/>
  <c r="CI331" i="33"/>
  <c r="CI327" i="33"/>
  <c r="CI323" i="33"/>
  <c r="CI319" i="33"/>
  <c r="CI315" i="33"/>
  <c r="CI333" i="33"/>
  <c r="CI349" i="33"/>
  <c r="CI337" i="33"/>
  <c r="CI332" i="33"/>
  <c r="CI328" i="33"/>
  <c r="CI324" i="33"/>
  <c r="CI320" i="33"/>
  <c r="CI316" i="33"/>
  <c r="CI312" i="33"/>
  <c r="CI357" i="33"/>
  <c r="CI329" i="33"/>
  <c r="CI325" i="33"/>
  <c r="CI321" i="33"/>
  <c r="CI317" i="33"/>
  <c r="CI313" i="33"/>
  <c r="CI345" i="33"/>
  <c r="CI330" i="33"/>
  <c r="CI314" i="33"/>
  <c r="CI326" i="33"/>
  <c r="CI322" i="33"/>
  <c r="CI318" i="33"/>
  <c r="BT355" i="31"/>
  <c r="BT351" i="31"/>
  <c r="BT347" i="31"/>
  <c r="BT343" i="31"/>
  <c r="BT339" i="31"/>
  <c r="BT335" i="31"/>
  <c r="BT331" i="31"/>
  <c r="BT356" i="31"/>
  <c r="BT352" i="31"/>
  <c r="BT348" i="31"/>
  <c r="BT344" i="31"/>
  <c r="BT340" i="31"/>
  <c r="BT336" i="31"/>
  <c r="BT357" i="31"/>
  <c r="BT353" i="31"/>
  <c r="BT349" i="31"/>
  <c r="BT345" i="31"/>
  <c r="BT341" i="31"/>
  <c r="BT337" i="31"/>
  <c r="BT333" i="31"/>
  <c r="BT354" i="31"/>
  <c r="BT350" i="31"/>
  <c r="BT346" i="31"/>
  <c r="BT342" i="31"/>
  <c r="BT338" i="31"/>
  <c r="BT327" i="31"/>
  <c r="BT325" i="31"/>
  <c r="BT323" i="31"/>
  <c r="BT319" i="31"/>
  <c r="BT315" i="31"/>
  <c r="BT329" i="31"/>
  <c r="BT320" i="31"/>
  <c r="BT316" i="31"/>
  <c r="BT312" i="31"/>
  <c r="BT326" i="31"/>
  <c r="BT324" i="31"/>
  <c r="BT321" i="31"/>
  <c r="BT317" i="31"/>
  <c r="BT313" i="31"/>
  <c r="BT328" i="31"/>
  <c r="BT332" i="31"/>
  <c r="BT330" i="31"/>
  <c r="BT322" i="31"/>
  <c r="BT318" i="31"/>
  <c r="BT314" i="31"/>
  <c r="BT334" i="31"/>
  <c r="BE354" i="30"/>
  <c r="BE355" i="30"/>
  <c r="BE351" i="30"/>
  <c r="BE347" i="30"/>
  <c r="BE343" i="30"/>
  <c r="BE339" i="30"/>
  <c r="BE335" i="30"/>
  <c r="BE331" i="30"/>
  <c r="BE327" i="30"/>
  <c r="BE356" i="30"/>
  <c r="BE352" i="30"/>
  <c r="BE348" i="30"/>
  <c r="BE344" i="30"/>
  <c r="BE340" i="30"/>
  <c r="BE336" i="30"/>
  <c r="BE332" i="30"/>
  <c r="BE328" i="30"/>
  <c r="BE324" i="30"/>
  <c r="BE320" i="30"/>
  <c r="BE316" i="30"/>
  <c r="BE312" i="30"/>
  <c r="BE357" i="30"/>
  <c r="BE353" i="30"/>
  <c r="BE349" i="30"/>
  <c r="BE345" i="30"/>
  <c r="BE341" i="30"/>
  <c r="BE337" i="30"/>
  <c r="BE333" i="30"/>
  <c r="BE329" i="30"/>
  <c r="BE325" i="30"/>
  <c r="BE321" i="30"/>
  <c r="BE317" i="30"/>
  <c r="BE330" i="30"/>
  <c r="BE350" i="30"/>
  <c r="BE338" i="30"/>
  <c r="BE323" i="30"/>
  <c r="BE322" i="30"/>
  <c r="BE326" i="30"/>
  <c r="BE314" i="30"/>
  <c r="BE346" i="30"/>
  <c r="BE319" i="30"/>
  <c r="BE318" i="30"/>
  <c r="BE334" i="30"/>
  <c r="BE313" i="30"/>
  <c r="BE315" i="30"/>
  <c r="BE342" i="30"/>
  <c r="AG357" i="32"/>
  <c r="AG353" i="32"/>
  <c r="AG355" i="32"/>
  <c r="AG350" i="32"/>
  <c r="AG346" i="32"/>
  <c r="AG342" i="32"/>
  <c r="AG338" i="32"/>
  <c r="AG334" i="32"/>
  <c r="AG330" i="32"/>
  <c r="AG356" i="32"/>
  <c r="AG354" i="32"/>
  <c r="AG352" i="32"/>
  <c r="AG351" i="32"/>
  <c r="AG347" i="32"/>
  <c r="AG343" i="32"/>
  <c r="AG339" i="32"/>
  <c r="AG335" i="32"/>
  <c r="AG331" i="32"/>
  <c r="AG327" i="32"/>
  <c r="AG323" i="32"/>
  <c r="AG348" i="32"/>
  <c r="AG344" i="32"/>
  <c r="AG340" i="32"/>
  <c r="AG336" i="32"/>
  <c r="AG332" i="32"/>
  <c r="AG328" i="32"/>
  <c r="AG333" i="32"/>
  <c r="AG321" i="32"/>
  <c r="AG317" i="32"/>
  <c r="AG313" i="32"/>
  <c r="AG325" i="32"/>
  <c r="AG341" i="32"/>
  <c r="AG322" i="32"/>
  <c r="AG318" i="32"/>
  <c r="AG314" i="32"/>
  <c r="AG324" i="32"/>
  <c r="AG349" i="32"/>
  <c r="AG319" i="32"/>
  <c r="AG315" i="32"/>
  <c r="AG337" i="32"/>
  <c r="AG320" i="32"/>
  <c r="AG316" i="32"/>
  <c r="AG312" i="32"/>
  <c r="AG329" i="32"/>
  <c r="AG326" i="32"/>
  <c r="AG345" i="32"/>
  <c r="CH357" i="33"/>
  <c r="CH353" i="33"/>
  <c r="CH349" i="33"/>
  <c r="CH345" i="33"/>
  <c r="CH341" i="33"/>
  <c r="CH354" i="33"/>
  <c r="CH350" i="33"/>
  <c r="CH346" i="33"/>
  <c r="CH342" i="33"/>
  <c r="CH355" i="33"/>
  <c r="CH351" i="33"/>
  <c r="CH347" i="33"/>
  <c r="CH343" i="33"/>
  <c r="CH356" i="33"/>
  <c r="CH352" i="33"/>
  <c r="CH348" i="33"/>
  <c r="CH344" i="33"/>
  <c r="CH340" i="33"/>
  <c r="CH336" i="33"/>
  <c r="CH330" i="33"/>
  <c r="CH326" i="33"/>
  <c r="CH322" i="33"/>
  <c r="CH318" i="33"/>
  <c r="CH334" i="33"/>
  <c r="CH331" i="33"/>
  <c r="CH327" i="33"/>
  <c r="CH323" i="33"/>
  <c r="CH319" i="33"/>
  <c r="CH333" i="33"/>
  <c r="CH339" i="33"/>
  <c r="CH338" i="33"/>
  <c r="CH337" i="33"/>
  <c r="CH332" i="33"/>
  <c r="CH335" i="33"/>
  <c r="CH329" i="33"/>
  <c r="CH325" i="33"/>
  <c r="CH321" i="33"/>
  <c r="CH317" i="33"/>
  <c r="CH313" i="33"/>
  <c r="CH314" i="33"/>
  <c r="CH316" i="33"/>
  <c r="CH315" i="33"/>
  <c r="CH328" i="33"/>
  <c r="CH312" i="33"/>
  <c r="CH324" i="33"/>
  <c r="CH320" i="33"/>
  <c r="AT357" i="34"/>
  <c r="AT356" i="34"/>
  <c r="AT350" i="34"/>
  <c r="AT355" i="34"/>
  <c r="AT352" i="34"/>
  <c r="AT347" i="34"/>
  <c r="AT348" i="34"/>
  <c r="AT353" i="34"/>
  <c r="AT354" i="34"/>
  <c r="AT349" i="34"/>
  <c r="AT346" i="34"/>
  <c r="AT342" i="34"/>
  <c r="AT351" i="34"/>
  <c r="AT344" i="34"/>
  <c r="AT345" i="34"/>
  <c r="AT341" i="34"/>
  <c r="AT343" i="34"/>
  <c r="AT338" i="34"/>
  <c r="AT334" i="34"/>
  <c r="AT340" i="34"/>
  <c r="AT336" i="34"/>
  <c r="AT332" i="34"/>
  <c r="AT337" i="34"/>
  <c r="AT339" i="34"/>
  <c r="AT328" i="34"/>
  <c r="AT333" i="34"/>
  <c r="AT335" i="34"/>
  <c r="AT331" i="34"/>
  <c r="AT326" i="34"/>
  <c r="AT327" i="34"/>
  <c r="AT329" i="34"/>
  <c r="AT323" i="34"/>
  <c r="AT325" i="34"/>
  <c r="AT317" i="34"/>
  <c r="AT330" i="34"/>
  <c r="AT324" i="34"/>
  <c r="AT320" i="34"/>
  <c r="AT318" i="34"/>
  <c r="AT322" i="34"/>
  <c r="AT321" i="34"/>
  <c r="AT319" i="34"/>
  <c r="AT313" i="34"/>
  <c r="AT314" i="34"/>
  <c r="AT316" i="34"/>
  <c r="AT312" i="34"/>
  <c r="AT315" i="34"/>
  <c r="Q354" i="30"/>
  <c r="Q355" i="30"/>
  <c r="Q351" i="30"/>
  <c r="Q347" i="30"/>
  <c r="Q343" i="30"/>
  <c r="Q339" i="30"/>
  <c r="Q335" i="30"/>
  <c r="Q331" i="30"/>
  <c r="Q327" i="30"/>
  <c r="Q356" i="30"/>
  <c r="Q352" i="30"/>
  <c r="Q348" i="30"/>
  <c r="Q344" i="30"/>
  <c r="Q340" i="30"/>
  <c r="Q336" i="30"/>
  <c r="Q332" i="30"/>
  <c r="Q328" i="30"/>
  <c r="Q324" i="30"/>
  <c r="Q320" i="30"/>
  <c r="Q316" i="30"/>
  <c r="Q312" i="30"/>
  <c r="Q357" i="30"/>
  <c r="Q353" i="30"/>
  <c r="Q349" i="30"/>
  <c r="Q345" i="30"/>
  <c r="Q341" i="30"/>
  <c r="Q337" i="30"/>
  <c r="Q333" i="30"/>
  <c r="Q329" i="30"/>
  <c r="Q325" i="30"/>
  <c r="Q321" i="30"/>
  <c r="Q317" i="30"/>
  <c r="Q326" i="30"/>
  <c r="Q315" i="30"/>
  <c r="Q346" i="30"/>
  <c r="Q334" i="30"/>
  <c r="Q314" i="30"/>
  <c r="Q342" i="30"/>
  <c r="Q323" i="30"/>
  <c r="Q322" i="30"/>
  <c r="Q330" i="30"/>
  <c r="Q350" i="30"/>
  <c r="Q319" i="30"/>
  <c r="Q318" i="30"/>
  <c r="Q313" i="30"/>
  <c r="Q338" i="30"/>
  <c r="AI355" i="30"/>
  <c r="AI351" i="30"/>
  <c r="AI356" i="30"/>
  <c r="AI352" i="30"/>
  <c r="AI348" i="30"/>
  <c r="AI344" i="30"/>
  <c r="AI340" i="30"/>
  <c r="AI336" i="30"/>
  <c r="AI332" i="30"/>
  <c r="AI328" i="30"/>
  <c r="AI357" i="30"/>
  <c r="AI353" i="30"/>
  <c r="AI349" i="30"/>
  <c r="AI345" i="30"/>
  <c r="AI341" i="30"/>
  <c r="AI337" i="30"/>
  <c r="AI333" i="30"/>
  <c r="AI329" i="30"/>
  <c r="AI325" i="30"/>
  <c r="AI321" i="30"/>
  <c r="AI317" i="30"/>
  <c r="AI313" i="30"/>
  <c r="AI354" i="30"/>
  <c r="AI350" i="30"/>
  <c r="AI346" i="30"/>
  <c r="AI342" i="30"/>
  <c r="AI338" i="30"/>
  <c r="AI334" i="30"/>
  <c r="AI330" i="30"/>
  <c r="AI326" i="30"/>
  <c r="AI322" i="30"/>
  <c r="AI318" i="30"/>
  <c r="AI314" i="30"/>
  <c r="AI339" i="30"/>
  <c r="AI327" i="30"/>
  <c r="AI320" i="30"/>
  <c r="AI319" i="30"/>
  <c r="AI347" i="30"/>
  <c r="AI335" i="30"/>
  <c r="AI316" i="30"/>
  <c r="AI315" i="30"/>
  <c r="AI312" i="30"/>
  <c r="AI343" i="30"/>
  <c r="AI331" i="30"/>
  <c r="AI324" i="30"/>
  <c r="AI323" i="30"/>
  <c r="U355" i="32"/>
  <c r="U356" i="32"/>
  <c r="U357" i="32"/>
  <c r="U348" i="32"/>
  <c r="U344" i="32"/>
  <c r="U340" i="32"/>
  <c r="U336" i="32"/>
  <c r="U332" i="32"/>
  <c r="U354" i="32"/>
  <c r="U352" i="32"/>
  <c r="U349" i="32"/>
  <c r="U345" i="32"/>
  <c r="U341" i="32"/>
  <c r="U337" i="32"/>
  <c r="U333" i="32"/>
  <c r="U329" i="32"/>
  <c r="U325" i="32"/>
  <c r="U353" i="32"/>
  <c r="U350" i="32"/>
  <c r="U346" i="32"/>
  <c r="U342" i="32"/>
  <c r="U338" i="32"/>
  <c r="U334" i="32"/>
  <c r="U330" i="32"/>
  <c r="U335" i="32"/>
  <c r="U323" i="32"/>
  <c r="U319" i="32"/>
  <c r="U315" i="32"/>
  <c r="U326" i="32"/>
  <c r="U343" i="32"/>
  <c r="U328" i="32"/>
  <c r="U320" i="32"/>
  <c r="U316" i="32"/>
  <c r="U312" i="32"/>
  <c r="U331" i="32"/>
  <c r="U351" i="32"/>
  <c r="U321" i="32"/>
  <c r="U317" i="32"/>
  <c r="U313" i="32"/>
  <c r="U339" i="32"/>
  <c r="U324" i="32"/>
  <c r="U322" i="32"/>
  <c r="U318" i="32"/>
  <c r="U314" i="32"/>
  <c r="U347" i="32"/>
  <c r="U327" i="32"/>
  <c r="AI355" i="34"/>
  <c r="AI356" i="34"/>
  <c r="AI357" i="34"/>
  <c r="AI354" i="34"/>
  <c r="AI352" i="34"/>
  <c r="AI353" i="34"/>
  <c r="AI350" i="34"/>
  <c r="AI346" i="34"/>
  <c r="AI349" i="34"/>
  <c r="AI348" i="34"/>
  <c r="AI344" i="34"/>
  <c r="AI351" i="34"/>
  <c r="AI342" i="34"/>
  <c r="AI340" i="34"/>
  <c r="AI336" i="34"/>
  <c r="AI332" i="34"/>
  <c r="AI341" i="34"/>
  <c r="AI338" i="34"/>
  <c r="AI334" i="34"/>
  <c r="AI343" i="34"/>
  <c r="AI326" i="34"/>
  <c r="AI333" i="34"/>
  <c r="AI330" i="34"/>
  <c r="AI335" i="34"/>
  <c r="AI339" i="34"/>
  <c r="AI328" i="34"/>
  <c r="AI324" i="34"/>
  <c r="AI345" i="34"/>
  <c r="AI347" i="34"/>
  <c r="AI323" i="34"/>
  <c r="AI320" i="34"/>
  <c r="AI337" i="34"/>
  <c r="AI321" i="34"/>
  <c r="AI327" i="34"/>
  <c r="AI322" i="34"/>
  <c r="AI331" i="34"/>
  <c r="AI319" i="34"/>
  <c r="AI329" i="34"/>
  <c r="AI325" i="34"/>
  <c r="AI317" i="34"/>
  <c r="AI315" i="34"/>
  <c r="AI316" i="34"/>
  <c r="AI312" i="34"/>
  <c r="AI313" i="34"/>
  <c r="AI314" i="34"/>
  <c r="AI318" i="34"/>
  <c r="BX357" i="31"/>
  <c r="BX353" i="31"/>
  <c r="BX349" i="31"/>
  <c r="BX345" i="31"/>
  <c r="BX341" i="31"/>
  <c r="BX337" i="31"/>
  <c r="BX333" i="31"/>
  <c r="BX354" i="31"/>
  <c r="BX350" i="31"/>
  <c r="BX346" i="31"/>
  <c r="BX342" i="31"/>
  <c r="BX338" i="31"/>
  <c r="BX334" i="31"/>
  <c r="BX355" i="31"/>
  <c r="BX351" i="31"/>
  <c r="BX347" i="31"/>
  <c r="BX343" i="31"/>
  <c r="BX339" i="31"/>
  <c r="BX335" i="31"/>
  <c r="BX331" i="31"/>
  <c r="BX356" i="31"/>
  <c r="BX352" i="31"/>
  <c r="BX348" i="31"/>
  <c r="BX344" i="31"/>
  <c r="BX340" i="31"/>
  <c r="BX336" i="31"/>
  <c r="BX329" i="31"/>
  <c r="BX326" i="31"/>
  <c r="BX321" i="31"/>
  <c r="BX317" i="31"/>
  <c r="BX313" i="31"/>
  <c r="BX322" i="31"/>
  <c r="BX318" i="31"/>
  <c r="BX314" i="31"/>
  <c r="BX328" i="31"/>
  <c r="BX330" i="31"/>
  <c r="BX323" i="31"/>
  <c r="BX319" i="31"/>
  <c r="BX315" i="31"/>
  <c r="BX332" i="31"/>
  <c r="BX327" i="31"/>
  <c r="BX325" i="31"/>
  <c r="BX320" i="31"/>
  <c r="BX316" i="31"/>
  <c r="BX312" i="31"/>
  <c r="BX324" i="31"/>
  <c r="AW355" i="15"/>
  <c r="AW351" i="15"/>
  <c r="AW362" i="15"/>
  <c r="AW356" i="15"/>
  <c r="AW352" i="15"/>
  <c r="AW348" i="15"/>
  <c r="AW344" i="15"/>
  <c r="AW357" i="15"/>
  <c r="AW354" i="15"/>
  <c r="AW350" i="15"/>
  <c r="AW341" i="15"/>
  <c r="AW337" i="15"/>
  <c r="AW333" i="15"/>
  <c r="AW329" i="15"/>
  <c r="AW325" i="15"/>
  <c r="AW321" i="15"/>
  <c r="AW317" i="15"/>
  <c r="AW313" i="15"/>
  <c r="AW343" i="15"/>
  <c r="AW338" i="15"/>
  <c r="AW334" i="15"/>
  <c r="AW330" i="15"/>
  <c r="AW326" i="15"/>
  <c r="AW322" i="15"/>
  <c r="AW318" i="15"/>
  <c r="AW314" i="15"/>
  <c r="AW310" i="15"/>
  <c r="AW353" i="15"/>
  <c r="AW345" i="15"/>
  <c r="AW339" i="15"/>
  <c r="AW335" i="15"/>
  <c r="AW331" i="15"/>
  <c r="AW327" i="15"/>
  <c r="AW323" i="15"/>
  <c r="AW319" i="15"/>
  <c r="AW315" i="15"/>
  <c r="AW311" i="15"/>
  <c r="AW349" i="15"/>
  <c r="AW347" i="15"/>
  <c r="AW342" i="15"/>
  <c r="AW340" i="15"/>
  <c r="AW336" i="15"/>
  <c r="AW332" i="15"/>
  <c r="AW328" i="15"/>
  <c r="AW324" i="15"/>
  <c r="AW320" i="15"/>
  <c r="AW316" i="15"/>
  <c r="AW312" i="15"/>
  <c r="AW361" i="15"/>
  <c r="AW346" i="15"/>
  <c r="BK354" i="15"/>
  <c r="BK350" i="15"/>
  <c r="BK361" i="15"/>
  <c r="BK355" i="15"/>
  <c r="BK351" i="15"/>
  <c r="BK347" i="15"/>
  <c r="BK343" i="15"/>
  <c r="BK362" i="15"/>
  <c r="BK356" i="15"/>
  <c r="BK357" i="15"/>
  <c r="BK353" i="15"/>
  <c r="BK349" i="15"/>
  <c r="BK344" i="15"/>
  <c r="BK340" i="15"/>
  <c r="BK336" i="15"/>
  <c r="BK332" i="15"/>
  <c r="BK328" i="15"/>
  <c r="BK324" i="15"/>
  <c r="BK320" i="15"/>
  <c r="BK316" i="15"/>
  <c r="BK312" i="15"/>
  <c r="BK352" i="15"/>
  <c r="BK345" i="15"/>
  <c r="BK342" i="15"/>
  <c r="BK337" i="15"/>
  <c r="BK333" i="15"/>
  <c r="BK329" i="15"/>
  <c r="BK325" i="15"/>
  <c r="BK321" i="15"/>
  <c r="BK317" i="15"/>
  <c r="BK313" i="15"/>
  <c r="BK341" i="15"/>
  <c r="BK338" i="15"/>
  <c r="BK334" i="15"/>
  <c r="BK330" i="15"/>
  <c r="BK326" i="15"/>
  <c r="BK322" i="15"/>
  <c r="BK318" i="15"/>
  <c r="BK314" i="15"/>
  <c r="BK310" i="15"/>
  <c r="BK348" i="15"/>
  <c r="BK339" i="15"/>
  <c r="BK335" i="15"/>
  <c r="BK331" i="15"/>
  <c r="BK327" i="15"/>
  <c r="BK323" i="15"/>
  <c r="BK319" i="15"/>
  <c r="BK315" i="15"/>
  <c r="BK311" i="15"/>
  <c r="BK346" i="15"/>
  <c r="K357" i="31"/>
  <c r="K353" i="31"/>
  <c r="K349" i="31"/>
  <c r="K345" i="31"/>
  <c r="K341" i="31"/>
  <c r="K337" i="31"/>
  <c r="K333" i="31"/>
  <c r="K329" i="31"/>
  <c r="K354" i="31"/>
  <c r="K350" i="31"/>
  <c r="K346" i="31"/>
  <c r="K342" i="31"/>
  <c r="K338" i="31"/>
  <c r="K334" i="31"/>
  <c r="K330" i="31"/>
  <c r="K326" i="31"/>
  <c r="K356" i="31"/>
  <c r="K352" i="31"/>
  <c r="K348" i="31"/>
  <c r="K344" i="31"/>
  <c r="K340" i="31"/>
  <c r="K336" i="31"/>
  <c r="K332" i="31"/>
  <c r="K328" i="31"/>
  <c r="K331" i="31"/>
  <c r="K324" i="31"/>
  <c r="K347" i="31"/>
  <c r="K321" i="31"/>
  <c r="K317" i="31"/>
  <c r="K313" i="31"/>
  <c r="K355" i="31"/>
  <c r="K322" i="31"/>
  <c r="K318" i="31"/>
  <c r="K314" i="31"/>
  <c r="K343" i="31"/>
  <c r="K335" i="31"/>
  <c r="K323" i="31"/>
  <c r="K319" i="31"/>
  <c r="K315" i="31"/>
  <c r="K351" i="31"/>
  <c r="K327" i="31"/>
  <c r="K325" i="31"/>
  <c r="K316" i="31"/>
  <c r="K312" i="31"/>
  <c r="K320" i="31"/>
  <c r="K339" i="31"/>
  <c r="BZ354" i="31"/>
  <c r="BZ350" i="31"/>
  <c r="BZ346" i="31"/>
  <c r="BZ342" i="31"/>
  <c r="BZ338" i="31"/>
  <c r="BZ334" i="31"/>
  <c r="BZ330" i="31"/>
  <c r="BZ355" i="31"/>
  <c r="BZ351" i="31"/>
  <c r="BZ347" i="31"/>
  <c r="BZ343" i="31"/>
  <c r="BZ339" i="31"/>
  <c r="BZ335" i="31"/>
  <c r="BZ356" i="31"/>
  <c r="BZ352" i="31"/>
  <c r="BZ348" i="31"/>
  <c r="BZ344" i="31"/>
  <c r="BZ340" i="31"/>
  <c r="BZ336" i="31"/>
  <c r="BZ332" i="31"/>
  <c r="BZ357" i="31"/>
  <c r="BZ353" i="31"/>
  <c r="BZ349" i="31"/>
  <c r="BZ345" i="31"/>
  <c r="BZ341" i="31"/>
  <c r="BZ337" i="31"/>
  <c r="BZ322" i="31"/>
  <c r="BZ318" i="31"/>
  <c r="BZ314" i="31"/>
  <c r="BZ328" i="31"/>
  <c r="BZ323" i="31"/>
  <c r="BZ319" i="31"/>
  <c r="BZ315" i="31"/>
  <c r="BZ325" i="31"/>
  <c r="BZ327" i="31"/>
  <c r="BZ320" i="31"/>
  <c r="BZ316" i="31"/>
  <c r="BZ312" i="31"/>
  <c r="BZ324" i="31"/>
  <c r="BZ333" i="31"/>
  <c r="BZ321" i="31"/>
  <c r="BZ317" i="31"/>
  <c r="BZ313" i="31"/>
  <c r="BZ331" i="31"/>
  <c r="BZ329" i="31"/>
  <c r="BZ326" i="31"/>
  <c r="BP357" i="31"/>
  <c r="BP353" i="31"/>
  <c r="BP349" i="31"/>
  <c r="BP345" i="31"/>
  <c r="BP341" i="31"/>
  <c r="BP337" i="31"/>
  <c r="BP333" i="31"/>
  <c r="BP354" i="31"/>
  <c r="BP350" i="31"/>
  <c r="BP346" i="31"/>
  <c r="BP342" i="31"/>
  <c r="BP338" i="31"/>
  <c r="BP334" i="31"/>
  <c r="BP355" i="31"/>
  <c r="BP351" i="31"/>
  <c r="BP347" i="31"/>
  <c r="BP343" i="31"/>
  <c r="BP339" i="31"/>
  <c r="BP335" i="31"/>
  <c r="BP331" i="31"/>
  <c r="BP356" i="31"/>
  <c r="BP352" i="31"/>
  <c r="BP348" i="31"/>
  <c r="BP344" i="31"/>
  <c r="BP340" i="31"/>
  <c r="BP336" i="31"/>
  <c r="BP332" i="31"/>
  <c r="BP328" i="31"/>
  <c r="BP321" i="31"/>
  <c r="BP317" i="31"/>
  <c r="BP313" i="31"/>
  <c r="BP327" i="31"/>
  <c r="BP322" i="31"/>
  <c r="BP318" i="31"/>
  <c r="BP314" i="31"/>
  <c r="BP325" i="31"/>
  <c r="BP323" i="31"/>
  <c r="BP319" i="31"/>
  <c r="BP315" i="31"/>
  <c r="BP329" i="31"/>
  <c r="BP326" i="31"/>
  <c r="BP324" i="31"/>
  <c r="BP320" i="31"/>
  <c r="BP316" i="31"/>
  <c r="BP312" i="31"/>
  <c r="BP330" i="31"/>
  <c r="BF356" i="34"/>
  <c r="BF354" i="34"/>
  <c r="BF352" i="34"/>
  <c r="BF350" i="34"/>
  <c r="BF355" i="34"/>
  <c r="BF348" i="34"/>
  <c r="BF357" i="34"/>
  <c r="BF347" i="34"/>
  <c r="BF349" i="34"/>
  <c r="BF351" i="34"/>
  <c r="BF344" i="34"/>
  <c r="BF345" i="34"/>
  <c r="BF353" i="34"/>
  <c r="BF342" i="34"/>
  <c r="BF346" i="34"/>
  <c r="BF340" i="34"/>
  <c r="BF336" i="34"/>
  <c r="BF343" i="34"/>
  <c r="BF341" i="34"/>
  <c r="BF338" i="34"/>
  <c r="BF334" i="34"/>
  <c r="BF333" i="34"/>
  <c r="BF335" i="34"/>
  <c r="BF337" i="34"/>
  <c r="BF339" i="34"/>
  <c r="BF326" i="34"/>
  <c r="BF330" i="34"/>
  <c r="BF328" i="34"/>
  <c r="BF331" i="34"/>
  <c r="BF323" i="34"/>
  <c r="BF324" i="34"/>
  <c r="BF329" i="34"/>
  <c r="BF325" i="34"/>
  <c r="BF332" i="34"/>
  <c r="BF319" i="34"/>
  <c r="BF320" i="34"/>
  <c r="BF327" i="34"/>
  <c r="BF321" i="34"/>
  <c r="BF322" i="34"/>
  <c r="BF315" i="34"/>
  <c r="BF317" i="34"/>
  <c r="BF316" i="34"/>
  <c r="BF312" i="34"/>
  <c r="BF318" i="34"/>
  <c r="BF314" i="34"/>
  <c r="BF313" i="34"/>
  <c r="X356" i="32"/>
  <c r="X352" i="32"/>
  <c r="X357" i="32"/>
  <c r="X353" i="32"/>
  <c r="X354" i="32"/>
  <c r="X349" i="32"/>
  <c r="X345" i="32"/>
  <c r="X341" i="32"/>
  <c r="X337" i="32"/>
  <c r="X333" i="32"/>
  <c r="X329" i="32"/>
  <c r="X350" i="32"/>
  <c r="X346" i="32"/>
  <c r="X342" i="32"/>
  <c r="X338" i="32"/>
  <c r="X334" i="32"/>
  <c r="X330" i="32"/>
  <c r="X355" i="32"/>
  <c r="X351" i="32"/>
  <c r="X347" i="32"/>
  <c r="X343" i="32"/>
  <c r="X339" i="32"/>
  <c r="X335" i="32"/>
  <c r="X331" i="32"/>
  <c r="X348" i="32"/>
  <c r="X344" i="32"/>
  <c r="X340" i="32"/>
  <c r="X336" i="32"/>
  <c r="X332" i="32"/>
  <c r="X328" i="32"/>
  <c r="X325" i="32"/>
  <c r="X321" i="32"/>
  <c r="X317" i="32"/>
  <c r="X313" i="32"/>
  <c r="X324" i="32"/>
  <c r="X322" i="32"/>
  <c r="X318" i="32"/>
  <c r="X314" i="32"/>
  <c r="X327" i="32"/>
  <c r="X323" i="32"/>
  <c r="X319" i="32"/>
  <c r="X315" i="32"/>
  <c r="X316" i="32"/>
  <c r="X326" i="32"/>
  <c r="X312" i="32"/>
  <c r="X320" i="32"/>
  <c r="AH357" i="32"/>
  <c r="AH353" i="32"/>
  <c r="AH354" i="32"/>
  <c r="AH355" i="32"/>
  <c r="AH350" i="32"/>
  <c r="AH346" i="32"/>
  <c r="AH342" i="32"/>
  <c r="AH338" i="32"/>
  <c r="AH334" i="32"/>
  <c r="AH330" i="32"/>
  <c r="AH356" i="32"/>
  <c r="AH352" i="32"/>
  <c r="AH351" i="32"/>
  <c r="AH347" i="32"/>
  <c r="AH343" i="32"/>
  <c r="AH339" i="32"/>
  <c r="AH335" i="32"/>
  <c r="AH331" i="32"/>
  <c r="AH348" i="32"/>
  <c r="AH344" i="32"/>
  <c r="AH340" i="32"/>
  <c r="AH336" i="32"/>
  <c r="AH332" i="32"/>
  <c r="AH349" i="32"/>
  <c r="AH345" i="32"/>
  <c r="AH341" i="32"/>
  <c r="AH337" i="32"/>
  <c r="AH333" i="32"/>
  <c r="AH325" i="32"/>
  <c r="AH322" i="32"/>
  <c r="AH318" i="32"/>
  <c r="AH314" i="32"/>
  <c r="AH324" i="32"/>
  <c r="AH328" i="32"/>
  <c r="AH319" i="32"/>
  <c r="AH315" i="32"/>
  <c r="AH327" i="32"/>
  <c r="AH323" i="32"/>
  <c r="AH320" i="32"/>
  <c r="AH316" i="32"/>
  <c r="AH312" i="32"/>
  <c r="AH329" i="32"/>
  <c r="AH326" i="32"/>
  <c r="AH321" i="32"/>
  <c r="AH317" i="32"/>
  <c r="AH313" i="32"/>
  <c r="AQ355" i="34"/>
  <c r="AQ356" i="34"/>
  <c r="AQ357" i="34"/>
  <c r="AQ352" i="34"/>
  <c r="AQ354" i="34"/>
  <c r="AQ353" i="34"/>
  <c r="AQ350" i="34"/>
  <c r="AQ346" i="34"/>
  <c r="AQ351" i="34"/>
  <c r="AQ348" i="34"/>
  <c r="AQ347" i="34"/>
  <c r="AQ344" i="34"/>
  <c r="AQ342" i="34"/>
  <c r="AQ345" i="34"/>
  <c r="AQ349" i="34"/>
  <c r="AQ340" i="34"/>
  <c r="AQ336" i="34"/>
  <c r="AQ332" i="34"/>
  <c r="AQ338" i="34"/>
  <c r="AQ334" i="34"/>
  <c r="AQ335" i="34"/>
  <c r="AQ337" i="34"/>
  <c r="AQ339" i="34"/>
  <c r="AQ331" i="34"/>
  <c r="AQ326" i="34"/>
  <c r="AQ343" i="34"/>
  <c r="AQ328" i="34"/>
  <c r="AQ324" i="34"/>
  <c r="AQ341" i="34"/>
  <c r="AQ333" i="34"/>
  <c r="AQ327" i="34"/>
  <c r="AQ320" i="34"/>
  <c r="AQ323" i="34"/>
  <c r="AQ321" i="34"/>
  <c r="AQ322" i="34"/>
  <c r="AQ325" i="34"/>
  <c r="AQ319" i="34"/>
  <c r="AQ329" i="34"/>
  <c r="AQ330" i="34"/>
  <c r="AQ315" i="34"/>
  <c r="AQ316" i="34"/>
  <c r="AQ312" i="34"/>
  <c r="AQ317" i="34"/>
  <c r="AQ318" i="34"/>
  <c r="AQ313" i="34"/>
  <c r="AQ314" i="34"/>
  <c r="CA357" i="34"/>
  <c r="CA354" i="34"/>
  <c r="CA355" i="34"/>
  <c r="CA356" i="34"/>
  <c r="CA353" i="34"/>
  <c r="CA350" i="34"/>
  <c r="CA351" i="34"/>
  <c r="CA352" i="34"/>
  <c r="CA348" i="34"/>
  <c r="CA349" i="34"/>
  <c r="CA344" i="34"/>
  <c r="CA346" i="34"/>
  <c r="CA342" i="34"/>
  <c r="CA343" i="34"/>
  <c r="CA345" i="34"/>
  <c r="CA338" i="34"/>
  <c r="CA334" i="34"/>
  <c r="CA330" i="34"/>
  <c r="CA336" i="34"/>
  <c r="CA332" i="34"/>
  <c r="CA347" i="34"/>
  <c r="CA340" i="34"/>
  <c r="CA341" i="34"/>
  <c r="CA339" i="34"/>
  <c r="CA331" i="34"/>
  <c r="CA328" i="34"/>
  <c r="CA324" i="34"/>
  <c r="CA335" i="34"/>
  <c r="CA326" i="34"/>
  <c r="CA322" i="34"/>
  <c r="CA337" i="34"/>
  <c r="CA329" i="34"/>
  <c r="CA323" i="34"/>
  <c r="CA333" i="34"/>
  <c r="CA325" i="34"/>
  <c r="CA319" i="34"/>
  <c r="CA327" i="34"/>
  <c r="CA317" i="34"/>
  <c r="CA320" i="34"/>
  <c r="CA318" i="34"/>
  <c r="CA321" i="34"/>
  <c r="CA313" i="34"/>
  <c r="CA314" i="34"/>
  <c r="CA315" i="34"/>
  <c r="CA316" i="34"/>
  <c r="CA312" i="34"/>
  <c r="BY356" i="34"/>
  <c r="BY357" i="34"/>
  <c r="BY354" i="34"/>
  <c r="BY355" i="34"/>
  <c r="BY349" i="34"/>
  <c r="BY353" i="34"/>
  <c r="BY350" i="34"/>
  <c r="BY351" i="34"/>
  <c r="BY347" i="34"/>
  <c r="BY352" i="34"/>
  <c r="BY345" i="34"/>
  <c r="BY344" i="34"/>
  <c r="BY341" i="34"/>
  <c r="BY348" i="34"/>
  <c r="BY346" i="34"/>
  <c r="BY342" i="34"/>
  <c r="BY343" i="34"/>
  <c r="BY337" i="34"/>
  <c r="BY333" i="34"/>
  <c r="BY329" i="34"/>
  <c r="BY339" i="34"/>
  <c r="BY335" i="34"/>
  <c r="BY336" i="34"/>
  <c r="BY338" i="34"/>
  <c r="BY327" i="34"/>
  <c r="BY323" i="34"/>
  <c r="BY340" i="34"/>
  <c r="BY330" i="34"/>
  <c r="BY325" i="34"/>
  <c r="BY334" i="34"/>
  <c r="BY332" i="34"/>
  <c r="BY326" i="34"/>
  <c r="BY322" i="34"/>
  <c r="BY328" i="34"/>
  <c r="BY321" i="34"/>
  <c r="BY324" i="34"/>
  <c r="BY331" i="34"/>
  <c r="BY317" i="34"/>
  <c r="BY320" i="34"/>
  <c r="BY318" i="34"/>
  <c r="BY316" i="34"/>
  <c r="BY312" i="34"/>
  <c r="BY319" i="34"/>
  <c r="BY313" i="34"/>
  <c r="BY314" i="34"/>
  <c r="BY315" i="34"/>
  <c r="AE354" i="15"/>
  <c r="AE350" i="15"/>
  <c r="AE361" i="15"/>
  <c r="AE355" i="15"/>
  <c r="AE351" i="15"/>
  <c r="AE347" i="15"/>
  <c r="AE343" i="15"/>
  <c r="AE362" i="15"/>
  <c r="AE356" i="15"/>
  <c r="AE357" i="15"/>
  <c r="AE353" i="15"/>
  <c r="AE349" i="15"/>
  <c r="AE344" i="15"/>
  <c r="AE341" i="15"/>
  <c r="AE340" i="15"/>
  <c r="AE336" i="15"/>
  <c r="AE332" i="15"/>
  <c r="AE328" i="15"/>
  <c r="AE324" i="15"/>
  <c r="AE320" i="15"/>
  <c r="AE316" i="15"/>
  <c r="AE312" i="15"/>
  <c r="AE352" i="15"/>
  <c r="AE348" i="15"/>
  <c r="AE345" i="15"/>
  <c r="AE337" i="15"/>
  <c r="AE333" i="15"/>
  <c r="AE329" i="15"/>
  <c r="AE325" i="15"/>
  <c r="AE321" i="15"/>
  <c r="AE317" i="15"/>
  <c r="AE313" i="15"/>
  <c r="AE346" i="15"/>
  <c r="AE338" i="15"/>
  <c r="AE334" i="15"/>
  <c r="AE330" i="15"/>
  <c r="AE326" i="15"/>
  <c r="AE322" i="15"/>
  <c r="AE318" i="15"/>
  <c r="AE314" i="15"/>
  <c r="AE310" i="15"/>
  <c r="AE342" i="15"/>
  <c r="AE339" i="15"/>
  <c r="AE335" i="15"/>
  <c r="AE331" i="15"/>
  <c r="AE327" i="15"/>
  <c r="AE323" i="15"/>
  <c r="AE319" i="15"/>
  <c r="AE315" i="15"/>
  <c r="AE311" i="15"/>
  <c r="BL357" i="34"/>
  <c r="BL353" i="34"/>
  <c r="BL351" i="34"/>
  <c r="BL355" i="34"/>
  <c r="BL354" i="34"/>
  <c r="BL352" i="34"/>
  <c r="BL350" i="34"/>
  <c r="BL349" i="34"/>
  <c r="BL346" i="34"/>
  <c r="BL356" i="34"/>
  <c r="BL347" i="34"/>
  <c r="BL343" i="34"/>
  <c r="BL344" i="34"/>
  <c r="BL348" i="34"/>
  <c r="BL345" i="34"/>
  <c r="BL342" i="34"/>
  <c r="BL341" i="34"/>
  <c r="BL339" i="34"/>
  <c r="BL335" i="34"/>
  <c r="BL337" i="34"/>
  <c r="BL333" i="34"/>
  <c r="BL338" i="34"/>
  <c r="BL340" i="34"/>
  <c r="BL330" i="34"/>
  <c r="BL334" i="34"/>
  <c r="BL336" i="34"/>
  <c r="BL331" i="34"/>
  <c r="BL327" i="34"/>
  <c r="BL329" i="34"/>
  <c r="BL328" i="34"/>
  <c r="BL323" i="34"/>
  <c r="BL332" i="34"/>
  <c r="BL324" i="34"/>
  <c r="BL325" i="34"/>
  <c r="BL318" i="34"/>
  <c r="BL321" i="34"/>
  <c r="BL319" i="34"/>
  <c r="BL322" i="34"/>
  <c r="BL326" i="34"/>
  <c r="BL320" i="34"/>
  <c r="BL317" i="34"/>
  <c r="BL314" i="34"/>
  <c r="BL315" i="34"/>
  <c r="BL316" i="34"/>
  <c r="BL312" i="34"/>
  <c r="BL313" i="34"/>
  <c r="AV357" i="34"/>
  <c r="AV351" i="34"/>
  <c r="AV355" i="34"/>
  <c r="AV356" i="34"/>
  <c r="AV353" i="34"/>
  <c r="AV348" i="34"/>
  <c r="AV354" i="34"/>
  <c r="AV346" i="34"/>
  <c r="AV350" i="34"/>
  <c r="AV345" i="34"/>
  <c r="AV343" i="34"/>
  <c r="AV352" i="34"/>
  <c r="AV349" i="34"/>
  <c r="AV342" i="34"/>
  <c r="AV347" i="34"/>
  <c r="AV339" i="34"/>
  <c r="AV335" i="34"/>
  <c r="AV344" i="34"/>
  <c r="AV337" i="34"/>
  <c r="AV333" i="34"/>
  <c r="AV338" i="34"/>
  <c r="AV340" i="34"/>
  <c r="AV332" i="34"/>
  <c r="AV329" i="34"/>
  <c r="AV334" i="34"/>
  <c r="AV336" i="34"/>
  <c r="AV327" i="34"/>
  <c r="AV328" i="34"/>
  <c r="AV322" i="34"/>
  <c r="AV324" i="34"/>
  <c r="AV330" i="34"/>
  <c r="AV341" i="34"/>
  <c r="AV326" i="34"/>
  <c r="AV320" i="34"/>
  <c r="AV318" i="34"/>
  <c r="AV321" i="34"/>
  <c r="AV319" i="34"/>
  <c r="AV331" i="34"/>
  <c r="AV325" i="34"/>
  <c r="AV323" i="34"/>
  <c r="AV317" i="34"/>
  <c r="AV314" i="34"/>
  <c r="AV315" i="34"/>
  <c r="AV312" i="34"/>
  <c r="AV316" i="34"/>
  <c r="AV313" i="34"/>
  <c r="CD355" i="33"/>
  <c r="CD351" i="33"/>
  <c r="CD347" i="33"/>
  <c r="CD343" i="33"/>
  <c r="CD356" i="33"/>
  <c r="CD352" i="33"/>
  <c r="CD348" i="33"/>
  <c r="CD344" i="33"/>
  <c r="CD340" i="33"/>
  <c r="CD357" i="33"/>
  <c r="CD353" i="33"/>
  <c r="CD349" i="33"/>
  <c r="CD345" i="33"/>
  <c r="CD341" i="33"/>
  <c r="CD354" i="33"/>
  <c r="CD350" i="33"/>
  <c r="CD346" i="33"/>
  <c r="CD342" i="33"/>
  <c r="CD338" i="33"/>
  <c r="CD332" i="33"/>
  <c r="CD328" i="33"/>
  <c r="CD324" i="33"/>
  <c r="CD320" i="33"/>
  <c r="CD336" i="33"/>
  <c r="CD335" i="33"/>
  <c r="CD329" i="33"/>
  <c r="CD325" i="33"/>
  <c r="CD321" i="33"/>
  <c r="CD334" i="33"/>
  <c r="CD330" i="33"/>
  <c r="CD339" i="33"/>
  <c r="CD333" i="33"/>
  <c r="CD331" i="33"/>
  <c r="CD327" i="33"/>
  <c r="CD323" i="33"/>
  <c r="CD319" i="33"/>
  <c r="CD315" i="33"/>
  <c r="CD317" i="33"/>
  <c r="CD312" i="33"/>
  <c r="CD313" i="33"/>
  <c r="CD337" i="33"/>
  <c r="CD314" i="33"/>
  <c r="CD316" i="33"/>
  <c r="CD326" i="33"/>
  <c r="CD322" i="33"/>
  <c r="CD318" i="33"/>
  <c r="Q355" i="15"/>
  <c r="Q351" i="15"/>
  <c r="Q362" i="15"/>
  <c r="Q356" i="15"/>
  <c r="Q352" i="15"/>
  <c r="Q348" i="15"/>
  <c r="Q344" i="15"/>
  <c r="Q357" i="15"/>
  <c r="Q354" i="15"/>
  <c r="Q350" i="15"/>
  <c r="Q337" i="15"/>
  <c r="Q333" i="15"/>
  <c r="Q329" i="15"/>
  <c r="Q325" i="15"/>
  <c r="Q321" i="15"/>
  <c r="Q317" i="15"/>
  <c r="Q313" i="15"/>
  <c r="Q343" i="15"/>
  <c r="Q342" i="15"/>
  <c r="Q338" i="15"/>
  <c r="Q334" i="15"/>
  <c r="Q330" i="15"/>
  <c r="Q326" i="15"/>
  <c r="Q322" i="15"/>
  <c r="Q318" i="15"/>
  <c r="Q314" i="15"/>
  <c r="Q310" i="15"/>
  <c r="Q361" i="15"/>
  <c r="Q353" i="15"/>
  <c r="Q345" i="15"/>
  <c r="Q341" i="15"/>
  <c r="Q339" i="15"/>
  <c r="Q335" i="15"/>
  <c r="Q331" i="15"/>
  <c r="Q327" i="15"/>
  <c r="Q323" i="15"/>
  <c r="Q319" i="15"/>
  <c r="Q315" i="15"/>
  <c r="Q311" i="15"/>
  <c r="Q349" i="15"/>
  <c r="Q347" i="15"/>
  <c r="Q346" i="15"/>
  <c r="Q340" i="15"/>
  <c r="Q336" i="15"/>
  <c r="Q332" i="15"/>
  <c r="Q328" i="15"/>
  <c r="Q324" i="15"/>
  <c r="Q320" i="15"/>
  <c r="Q316" i="15"/>
  <c r="Q312" i="15"/>
  <c r="Z354" i="30"/>
  <c r="Z350" i="30"/>
  <c r="Z346" i="30"/>
  <c r="Z342" i="30"/>
  <c r="Z338" i="30"/>
  <c r="Z334" i="30"/>
  <c r="Z330" i="30"/>
  <c r="Z326" i="30"/>
  <c r="Z322" i="30"/>
  <c r="Z318" i="30"/>
  <c r="Z355" i="30"/>
  <c r="Z351" i="30"/>
  <c r="Z347" i="30"/>
  <c r="Z343" i="30"/>
  <c r="Z339" i="30"/>
  <c r="Z335" i="30"/>
  <c r="Z331" i="30"/>
  <c r="Z327" i="30"/>
  <c r="Z323" i="30"/>
  <c r="Z319" i="30"/>
  <c r="Z315" i="30"/>
  <c r="Z356" i="30"/>
  <c r="Z352" i="30"/>
  <c r="Z348" i="30"/>
  <c r="Z344" i="30"/>
  <c r="Z340" i="30"/>
  <c r="Z336" i="30"/>
  <c r="Z332" i="30"/>
  <c r="Z328" i="30"/>
  <c r="Z324" i="30"/>
  <c r="Z320" i="30"/>
  <c r="Z316" i="30"/>
  <c r="Z312" i="30"/>
  <c r="Z357" i="30"/>
  <c r="Z353" i="30"/>
  <c r="Z349" i="30"/>
  <c r="Z345" i="30"/>
  <c r="Z341" i="30"/>
  <c r="Z337" i="30"/>
  <c r="Z333" i="30"/>
  <c r="Z329" i="30"/>
  <c r="Z325" i="30"/>
  <c r="Z321" i="30"/>
  <c r="Z317" i="30"/>
  <c r="Z313" i="30"/>
  <c r="Z314" i="30"/>
  <c r="AD355" i="32"/>
  <c r="AD356" i="32"/>
  <c r="AD352" i="32"/>
  <c r="AD357" i="32"/>
  <c r="AD348" i="32"/>
  <c r="AD344" i="32"/>
  <c r="AD340" i="32"/>
  <c r="AD336" i="32"/>
  <c r="AD332" i="32"/>
  <c r="AD328" i="32"/>
  <c r="AD349" i="32"/>
  <c r="AD345" i="32"/>
  <c r="AD341" i="32"/>
  <c r="AD337" i="32"/>
  <c r="AD333" i="32"/>
  <c r="AD329" i="32"/>
  <c r="AD350" i="32"/>
  <c r="AD346" i="32"/>
  <c r="AD342" i="32"/>
  <c r="AD338" i="32"/>
  <c r="AD334" i="32"/>
  <c r="AD330" i="32"/>
  <c r="AD354" i="32"/>
  <c r="AD351" i="32"/>
  <c r="AD347" i="32"/>
  <c r="AD343" i="32"/>
  <c r="AD339" i="32"/>
  <c r="AD335" i="32"/>
  <c r="AD331" i="32"/>
  <c r="AD327" i="32"/>
  <c r="AD323" i="32"/>
  <c r="AD326" i="32"/>
  <c r="AD320" i="32"/>
  <c r="AD316" i="32"/>
  <c r="AD312" i="32"/>
  <c r="AD321" i="32"/>
  <c r="AD317" i="32"/>
  <c r="AD313" i="32"/>
  <c r="AD325" i="32"/>
  <c r="AD322" i="32"/>
  <c r="AD318" i="32"/>
  <c r="AD314" i="32"/>
  <c r="AD324" i="32"/>
  <c r="AD319" i="32"/>
  <c r="AD353" i="32"/>
  <c r="AD315" i="32"/>
  <c r="BA356" i="30"/>
  <c r="BA352" i="30"/>
  <c r="BA357" i="30"/>
  <c r="BA353" i="30"/>
  <c r="BA349" i="30"/>
  <c r="BA345" i="30"/>
  <c r="BA341" i="30"/>
  <c r="BA337" i="30"/>
  <c r="BA333" i="30"/>
  <c r="BA329" i="30"/>
  <c r="BA325" i="30"/>
  <c r="BA354" i="30"/>
  <c r="BA350" i="30"/>
  <c r="BA346" i="30"/>
  <c r="BA342" i="30"/>
  <c r="BA338" i="30"/>
  <c r="BA334" i="30"/>
  <c r="BA330" i="30"/>
  <c r="BA326" i="30"/>
  <c r="BA322" i="30"/>
  <c r="BA318" i="30"/>
  <c r="BA314" i="30"/>
  <c r="BA355" i="30"/>
  <c r="BA351" i="30"/>
  <c r="BA347" i="30"/>
  <c r="BA343" i="30"/>
  <c r="BA339" i="30"/>
  <c r="BA335" i="30"/>
  <c r="BA331" i="30"/>
  <c r="BA327" i="30"/>
  <c r="BA323" i="30"/>
  <c r="BA319" i="30"/>
  <c r="BA315" i="30"/>
  <c r="BA340" i="30"/>
  <c r="BA313" i="30"/>
  <c r="BA328" i="30"/>
  <c r="BA324" i="30"/>
  <c r="BA348" i="30"/>
  <c r="BA336" i="30"/>
  <c r="BA321" i="30"/>
  <c r="BA320" i="30"/>
  <c r="BA344" i="30"/>
  <c r="BA317" i="30"/>
  <c r="BA316" i="30"/>
  <c r="BA312" i="30"/>
  <c r="BA332" i="30"/>
  <c r="AB356" i="33"/>
  <c r="AB352" i="33"/>
  <c r="AB348" i="33"/>
  <c r="AB344" i="33"/>
  <c r="AB357" i="33"/>
  <c r="AB353" i="33"/>
  <c r="AB349" i="33"/>
  <c r="AB345" i="33"/>
  <c r="AB341" i="33"/>
  <c r="AB354" i="33"/>
  <c r="AB350" i="33"/>
  <c r="AB346" i="33"/>
  <c r="AB342" i="33"/>
  <c r="AB355" i="33"/>
  <c r="AB351" i="33"/>
  <c r="AB347" i="33"/>
  <c r="AB343" i="33"/>
  <c r="AB339" i="33"/>
  <c r="AB333" i="33"/>
  <c r="AB329" i="33"/>
  <c r="AB325" i="33"/>
  <c r="AB321" i="33"/>
  <c r="AB338" i="33"/>
  <c r="AB337" i="33"/>
  <c r="AB335" i="33"/>
  <c r="AB330" i="33"/>
  <c r="AB326" i="33"/>
  <c r="AB322" i="33"/>
  <c r="AB318" i="33"/>
  <c r="AB336" i="33"/>
  <c r="AB334" i="33"/>
  <c r="AB331" i="33"/>
  <c r="AB340" i="33"/>
  <c r="AB332" i="33"/>
  <c r="AB328" i="33"/>
  <c r="AB324" i="33"/>
  <c r="AB320" i="33"/>
  <c r="AB316" i="33"/>
  <c r="AB317" i="33"/>
  <c r="AB312" i="33"/>
  <c r="AB313" i="33"/>
  <c r="AB327" i="33"/>
  <c r="AB323" i="33"/>
  <c r="AB319" i="33"/>
  <c r="AB314" i="33"/>
  <c r="AB315" i="33"/>
  <c r="BE357" i="32"/>
  <c r="BE353" i="32"/>
  <c r="BE355" i="32"/>
  <c r="BE352" i="32"/>
  <c r="BE350" i="32"/>
  <c r="BE346" i="32"/>
  <c r="BE342" i="32"/>
  <c r="BE338" i="32"/>
  <c r="BE334" i="32"/>
  <c r="BE330" i="32"/>
  <c r="BE347" i="32"/>
  <c r="BE343" i="32"/>
  <c r="BE339" i="32"/>
  <c r="BE335" i="32"/>
  <c r="BE331" i="32"/>
  <c r="BE327" i="32"/>
  <c r="BE323" i="32"/>
  <c r="BE356" i="32"/>
  <c r="BE348" i="32"/>
  <c r="BE344" i="32"/>
  <c r="BE340" i="32"/>
  <c r="BE336" i="32"/>
  <c r="BE332" i="32"/>
  <c r="BE328" i="32"/>
  <c r="BE351" i="32"/>
  <c r="BE321" i="32"/>
  <c r="BE317" i="32"/>
  <c r="BE313" i="32"/>
  <c r="BE349" i="32"/>
  <c r="BE329" i="32"/>
  <c r="BE337" i="32"/>
  <c r="BE326" i="32"/>
  <c r="BE318" i="32"/>
  <c r="BE314" i="32"/>
  <c r="BE322" i="32"/>
  <c r="BE345" i="32"/>
  <c r="BE325" i="32"/>
  <c r="BE319" i="32"/>
  <c r="BE315" i="32"/>
  <c r="BE333" i="32"/>
  <c r="BE354" i="32"/>
  <c r="BE324" i="32"/>
  <c r="BE320" i="32"/>
  <c r="BE316" i="32"/>
  <c r="BE312" i="32"/>
  <c r="BE341" i="32"/>
  <c r="CO357" i="15"/>
  <c r="CO353" i="15"/>
  <c r="CO349" i="15"/>
  <c r="CO354" i="15"/>
  <c r="CO350" i="15"/>
  <c r="CO346" i="15"/>
  <c r="CO342" i="15"/>
  <c r="CO361" i="15"/>
  <c r="CO355" i="15"/>
  <c r="CO362" i="15"/>
  <c r="CO356" i="15"/>
  <c r="CO352" i="15"/>
  <c r="CO348" i="15"/>
  <c r="CO343" i="15"/>
  <c r="CO339" i="15"/>
  <c r="CO335" i="15"/>
  <c r="CO331" i="15"/>
  <c r="CO327" i="15"/>
  <c r="CO323" i="15"/>
  <c r="CO319" i="15"/>
  <c r="CO315" i="15"/>
  <c r="CO311" i="15"/>
  <c r="CO351" i="15"/>
  <c r="CO344" i="15"/>
  <c r="CO341" i="15"/>
  <c r="CO336" i="15"/>
  <c r="CO332" i="15"/>
  <c r="CO328" i="15"/>
  <c r="CO324" i="15"/>
  <c r="CO320" i="15"/>
  <c r="CO316" i="15"/>
  <c r="CO312" i="15"/>
  <c r="CO345" i="15"/>
  <c r="CO340" i="15"/>
  <c r="CO337" i="15"/>
  <c r="CO333" i="15"/>
  <c r="CO329" i="15"/>
  <c r="CO325" i="15"/>
  <c r="CO321" i="15"/>
  <c r="CO317" i="15"/>
  <c r="CO313" i="15"/>
  <c r="CO347" i="15"/>
  <c r="CO338" i="15"/>
  <c r="CO334" i="15"/>
  <c r="CO330" i="15"/>
  <c r="CO326" i="15"/>
  <c r="CO322" i="15"/>
  <c r="CO318" i="15"/>
  <c r="CO314" i="15"/>
  <c r="CO310" i="15"/>
  <c r="CG354" i="31"/>
  <c r="CG350" i="31"/>
  <c r="CG346" i="31"/>
  <c r="CG342" i="31"/>
  <c r="CG338" i="31"/>
  <c r="CG334" i="31"/>
  <c r="CG330" i="31"/>
  <c r="CG326" i="31"/>
  <c r="CG355" i="31"/>
  <c r="CG351" i="31"/>
  <c r="CG347" i="31"/>
  <c r="CG343" i="31"/>
  <c r="CG339" i="31"/>
  <c r="CG335" i="31"/>
  <c r="CG331" i="31"/>
  <c r="CG327" i="31"/>
  <c r="CG357" i="31"/>
  <c r="CG353" i="31"/>
  <c r="CG349" i="31"/>
  <c r="CG345" i="31"/>
  <c r="CG341" i="31"/>
  <c r="CG337" i="31"/>
  <c r="CG333" i="31"/>
  <c r="CG329" i="31"/>
  <c r="CG352" i="31"/>
  <c r="CG340" i="31"/>
  <c r="CG332" i="31"/>
  <c r="CG322" i="31"/>
  <c r="CG318" i="31"/>
  <c r="CG314" i="31"/>
  <c r="CG348" i="31"/>
  <c r="CG323" i="31"/>
  <c r="CG319" i="31"/>
  <c r="CG315" i="31"/>
  <c r="CG336" i="31"/>
  <c r="CG356" i="31"/>
  <c r="CG328" i="31"/>
  <c r="CG325" i="31"/>
  <c r="CG320" i="31"/>
  <c r="CG316" i="31"/>
  <c r="CG312" i="31"/>
  <c r="CG344" i="31"/>
  <c r="CG324" i="31"/>
  <c r="CG317" i="31"/>
  <c r="CG313" i="31"/>
  <c r="CG321" i="31"/>
  <c r="AK356" i="34"/>
  <c r="AK357" i="34"/>
  <c r="AK353" i="34"/>
  <c r="AK349" i="34"/>
  <c r="AK355" i="34"/>
  <c r="AK350" i="34"/>
  <c r="AK351" i="34"/>
  <c r="AK347" i="34"/>
  <c r="AK345" i="34"/>
  <c r="AK341" i="34"/>
  <c r="AK354" i="34"/>
  <c r="AK343" i="34"/>
  <c r="AK352" i="34"/>
  <c r="AK337" i="34"/>
  <c r="AK333" i="34"/>
  <c r="AK344" i="34"/>
  <c r="AK339" i="34"/>
  <c r="AK335" i="34"/>
  <c r="AK348" i="34"/>
  <c r="AK342" i="34"/>
  <c r="AK346" i="34"/>
  <c r="AK327" i="34"/>
  <c r="AK323" i="34"/>
  <c r="AK334" i="34"/>
  <c r="AK336" i="34"/>
  <c r="AK340" i="34"/>
  <c r="AK329" i="34"/>
  <c r="AK325" i="34"/>
  <c r="AK331" i="34"/>
  <c r="AK324" i="34"/>
  <c r="AK321" i="34"/>
  <c r="AK338" i="34"/>
  <c r="AK322" i="34"/>
  <c r="AK332" i="34"/>
  <c r="AK328" i="34"/>
  <c r="AK320" i="34"/>
  <c r="AK317" i="34"/>
  <c r="AK326" i="34"/>
  <c r="AK330" i="34"/>
  <c r="AK318" i="34"/>
  <c r="AK316" i="34"/>
  <c r="AK312" i="34"/>
  <c r="AK313" i="34"/>
  <c r="AK319" i="34"/>
  <c r="AK314" i="34"/>
  <c r="AK315" i="34"/>
  <c r="BE355" i="15"/>
  <c r="BE351" i="15"/>
  <c r="BE362" i="15"/>
  <c r="BE356" i="15"/>
  <c r="BE352" i="15"/>
  <c r="BE348" i="15"/>
  <c r="BE344" i="15"/>
  <c r="BE357" i="15"/>
  <c r="BE354" i="15"/>
  <c r="BE350" i="15"/>
  <c r="BE337" i="15"/>
  <c r="BE333" i="15"/>
  <c r="BE329" i="15"/>
  <c r="BE325" i="15"/>
  <c r="BE321" i="15"/>
  <c r="BE317" i="15"/>
  <c r="BE313" i="15"/>
  <c r="BE347" i="15"/>
  <c r="BE341" i="15"/>
  <c r="BE353" i="15"/>
  <c r="BE346" i="15"/>
  <c r="BE338" i="15"/>
  <c r="BE334" i="15"/>
  <c r="BE330" i="15"/>
  <c r="BE326" i="15"/>
  <c r="BE322" i="15"/>
  <c r="BE318" i="15"/>
  <c r="BE314" i="15"/>
  <c r="BE310" i="15"/>
  <c r="BE349" i="15"/>
  <c r="BE343" i="15"/>
  <c r="BE339" i="15"/>
  <c r="BE335" i="15"/>
  <c r="BE331" i="15"/>
  <c r="BE327" i="15"/>
  <c r="BE323" i="15"/>
  <c r="BE319" i="15"/>
  <c r="BE315" i="15"/>
  <c r="BE311" i="15"/>
  <c r="BE361" i="15"/>
  <c r="BE345" i="15"/>
  <c r="BE340" i="15"/>
  <c r="BE336" i="15"/>
  <c r="BE332" i="15"/>
  <c r="BE328" i="15"/>
  <c r="BE324" i="15"/>
  <c r="BE320" i="15"/>
  <c r="BE316" i="15"/>
  <c r="BE312" i="15"/>
  <c r="BE342" i="15"/>
  <c r="AZ357" i="31"/>
  <c r="AZ353" i="31"/>
  <c r="AZ349" i="31"/>
  <c r="AZ345" i="31"/>
  <c r="AZ341" i="31"/>
  <c r="AZ337" i="31"/>
  <c r="AZ333" i="31"/>
  <c r="AZ354" i="31"/>
  <c r="AZ350" i="31"/>
  <c r="AZ346" i="31"/>
  <c r="AZ342" i="31"/>
  <c r="AZ338" i="31"/>
  <c r="AZ334" i="31"/>
  <c r="AZ355" i="31"/>
  <c r="AZ351" i="31"/>
  <c r="AZ347" i="31"/>
  <c r="AZ343" i="31"/>
  <c r="AZ339" i="31"/>
  <c r="AZ335" i="31"/>
  <c r="AZ331" i="31"/>
  <c r="AZ356" i="31"/>
  <c r="AZ352" i="31"/>
  <c r="AZ348" i="31"/>
  <c r="AZ344" i="31"/>
  <c r="AZ340" i="31"/>
  <c r="AZ336" i="31"/>
  <c r="AZ321" i="31"/>
  <c r="AZ317" i="31"/>
  <c r="AZ313" i="31"/>
  <c r="AZ326" i="31"/>
  <c r="AZ328" i="31"/>
  <c r="AZ325" i="31"/>
  <c r="AZ322" i="31"/>
  <c r="AZ318" i="31"/>
  <c r="AZ314" i="31"/>
  <c r="AZ327" i="31"/>
  <c r="AZ324" i="31"/>
  <c r="AZ323" i="31"/>
  <c r="AZ319" i="31"/>
  <c r="AZ315" i="31"/>
  <c r="AZ330" i="31"/>
  <c r="AZ332" i="31"/>
  <c r="AZ320" i="31"/>
  <c r="AZ316" i="31"/>
  <c r="AZ312" i="31"/>
  <c r="AZ329" i="31"/>
  <c r="L357" i="15"/>
  <c r="L353" i="15"/>
  <c r="L349" i="15"/>
  <c r="L354" i="15"/>
  <c r="L350" i="15"/>
  <c r="L346" i="15"/>
  <c r="L361" i="15"/>
  <c r="L355" i="15"/>
  <c r="L351" i="15"/>
  <c r="L347" i="15"/>
  <c r="L362" i="15"/>
  <c r="L348" i="15"/>
  <c r="L345" i="15"/>
  <c r="L341" i="15"/>
  <c r="L339" i="15"/>
  <c r="L335" i="15"/>
  <c r="L331" i="15"/>
  <c r="L327" i="15"/>
  <c r="L323" i="15"/>
  <c r="L319" i="15"/>
  <c r="L315" i="15"/>
  <c r="L311" i="15"/>
  <c r="L340" i="15"/>
  <c r="L336" i="15"/>
  <c r="L332" i="15"/>
  <c r="L328" i="15"/>
  <c r="L324" i="15"/>
  <c r="L320" i="15"/>
  <c r="L316" i="15"/>
  <c r="L312" i="15"/>
  <c r="L356" i="15"/>
  <c r="L343" i="15"/>
  <c r="L337" i="15"/>
  <c r="L333" i="15"/>
  <c r="L329" i="15"/>
  <c r="L325" i="15"/>
  <c r="L321" i="15"/>
  <c r="L317" i="15"/>
  <c r="L313" i="15"/>
  <c r="L352" i="15"/>
  <c r="L342" i="15"/>
  <c r="L344" i="15"/>
  <c r="L338" i="15"/>
  <c r="L334" i="15"/>
  <c r="L330" i="15"/>
  <c r="L326" i="15"/>
  <c r="L322" i="15"/>
  <c r="L318" i="15"/>
  <c r="L314" i="15"/>
  <c r="L310" i="15"/>
  <c r="BF357" i="32"/>
  <c r="BF353" i="32"/>
  <c r="BF354" i="32"/>
  <c r="BF355" i="32"/>
  <c r="BF352" i="32"/>
  <c r="BF350" i="32"/>
  <c r="BF346" i="32"/>
  <c r="BF342" i="32"/>
  <c r="BF338" i="32"/>
  <c r="BF334" i="32"/>
  <c r="BF330" i="32"/>
  <c r="BF347" i="32"/>
  <c r="BF343" i="32"/>
  <c r="BF339" i="32"/>
  <c r="BF335" i="32"/>
  <c r="BF331" i="32"/>
  <c r="BF327" i="32"/>
  <c r="BF356" i="32"/>
  <c r="BF348" i="32"/>
  <c r="BF344" i="32"/>
  <c r="BF340" i="32"/>
  <c r="BF336" i="32"/>
  <c r="BF332" i="32"/>
  <c r="BF351" i="32"/>
  <c r="BF349" i="32"/>
  <c r="BF345" i="32"/>
  <c r="BF341" i="32"/>
  <c r="BF337" i="32"/>
  <c r="BF333" i="32"/>
  <c r="BF329" i="32"/>
  <c r="BF323" i="32"/>
  <c r="BF326" i="32"/>
  <c r="BF318" i="32"/>
  <c r="BF314" i="32"/>
  <c r="BF322" i="32"/>
  <c r="BF325" i="32"/>
  <c r="BF319" i="32"/>
  <c r="BF315" i="32"/>
  <c r="BF324" i="32"/>
  <c r="BF320" i="32"/>
  <c r="BF316" i="32"/>
  <c r="BF312" i="32"/>
  <c r="BF313" i="32"/>
  <c r="BF328" i="32"/>
  <c r="BF321" i="32"/>
  <c r="BF317" i="32"/>
  <c r="AU357" i="34"/>
  <c r="AU354" i="34"/>
  <c r="AU355" i="34"/>
  <c r="AU356" i="34"/>
  <c r="AU350" i="34"/>
  <c r="AU351" i="34"/>
  <c r="AU352" i="34"/>
  <c r="AU348" i="34"/>
  <c r="AU349" i="34"/>
  <c r="AU346" i="34"/>
  <c r="AU342" i="34"/>
  <c r="AU345" i="34"/>
  <c r="AU343" i="34"/>
  <c r="AU344" i="34"/>
  <c r="AU353" i="34"/>
  <c r="AU338" i="34"/>
  <c r="AU334" i="34"/>
  <c r="AU330" i="34"/>
  <c r="AU340" i="34"/>
  <c r="AU336" i="34"/>
  <c r="AU332" i="34"/>
  <c r="AU339" i="34"/>
  <c r="AU328" i="34"/>
  <c r="AU324" i="34"/>
  <c r="AU347" i="34"/>
  <c r="AU341" i="34"/>
  <c r="AU335" i="34"/>
  <c r="AU331" i="34"/>
  <c r="AU326" i="34"/>
  <c r="AU337" i="34"/>
  <c r="AU333" i="34"/>
  <c r="AU329" i="34"/>
  <c r="AU323" i="34"/>
  <c r="AU322" i="34"/>
  <c r="AU325" i="34"/>
  <c r="AU327" i="34"/>
  <c r="AU317" i="34"/>
  <c r="AU320" i="34"/>
  <c r="AU318" i="34"/>
  <c r="AU321" i="34"/>
  <c r="AU319" i="34"/>
  <c r="AU313" i="34"/>
  <c r="AU314" i="34"/>
  <c r="AU315" i="34"/>
  <c r="AU316" i="34"/>
  <c r="AU312" i="34"/>
  <c r="AU357" i="30"/>
  <c r="AU353" i="30"/>
  <c r="AU354" i="30"/>
  <c r="AU350" i="30"/>
  <c r="AU346" i="30"/>
  <c r="AU342" i="30"/>
  <c r="AU338" i="30"/>
  <c r="AU334" i="30"/>
  <c r="AU330" i="30"/>
  <c r="AU326" i="30"/>
  <c r="AU355" i="30"/>
  <c r="AU351" i="30"/>
  <c r="AU347" i="30"/>
  <c r="AU343" i="30"/>
  <c r="AU339" i="30"/>
  <c r="AU335" i="30"/>
  <c r="AU331" i="30"/>
  <c r="AU327" i="30"/>
  <c r="AU323" i="30"/>
  <c r="AU319" i="30"/>
  <c r="AU315" i="30"/>
  <c r="AU356" i="30"/>
  <c r="AU352" i="30"/>
  <c r="AU348" i="30"/>
  <c r="AU344" i="30"/>
  <c r="AU340" i="30"/>
  <c r="AU336" i="30"/>
  <c r="AU332" i="30"/>
  <c r="AU328" i="30"/>
  <c r="AU324" i="30"/>
  <c r="AU320" i="30"/>
  <c r="AU316" i="30"/>
  <c r="AU337" i="30"/>
  <c r="AU325" i="30"/>
  <c r="AU345" i="30"/>
  <c r="AU312" i="30"/>
  <c r="AU333" i="30"/>
  <c r="AU313" i="30"/>
  <c r="AU341" i="30"/>
  <c r="AU322" i="30"/>
  <c r="AU321" i="30"/>
  <c r="AU329" i="30"/>
  <c r="AU349" i="30"/>
  <c r="AU318" i="30"/>
  <c r="AU317" i="30"/>
  <c r="AU314" i="30"/>
  <c r="BR357" i="33"/>
  <c r="BR353" i="33"/>
  <c r="BR349" i="33"/>
  <c r="BR345" i="33"/>
  <c r="BR341" i="33"/>
  <c r="BR354" i="33"/>
  <c r="BR350" i="33"/>
  <c r="BR346" i="33"/>
  <c r="BR342" i="33"/>
  <c r="BR355" i="33"/>
  <c r="BR351" i="33"/>
  <c r="BR347" i="33"/>
  <c r="BR343" i="33"/>
  <c r="BR356" i="33"/>
  <c r="BR352" i="33"/>
  <c r="BR348" i="33"/>
  <c r="BR344" i="33"/>
  <c r="BR340" i="33"/>
  <c r="BR336" i="33"/>
  <c r="BR330" i="33"/>
  <c r="BR326" i="33"/>
  <c r="BR322" i="33"/>
  <c r="BR318" i="33"/>
  <c r="BR333" i="33"/>
  <c r="BR331" i="33"/>
  <c r="BR327" i="33"/>
  <c r="BR323" i="33"/>
  <c r="BR319" i="33"/>
  <c r="BR339" i="33"/>
  <c r="BR338" i="33"/>
  <c r="BR335" i="33"/>
  <c r="BR332" i="33"/>
  <c r="BR337" i="33"/>
  <c r="BR329" i="33"/>
  <c r="BR325" i="33"/>
  <c r="BR321" i="33"/>
  <c r="BR317" i="33"/>
  <c r="BR313" i="33"/>
  <c r="BR328" i="33"/>
  <c r="BR312" i="33"/>
  <c r="BR334" i="33"/>
  <c r="BR324" i="33"/>
  <c r="BR314" i="33"/>
  <c r="BR320" i="33"/>
  <c r="BR316" i="33"/>
  <c r="BR315" i="33"/>
  <c r="P356" i="32"/>
  <c r="P352" i="32"/>
  <c r="P357" i="32"/>
  <c r="P353" i="32"/>
  <c r="P349" i="32"/>
  <c r="P345" i="32"/>
  <c r="P341" i="32"/>
  <c r="P337" i="32"/>
  <c r="P333" i="32"/>
  <c r="P329" i="32"/>
  <c r="P350" i="32"/>
  <c r="P346" i="32"/>
  <c r="P342" i="32"/>
  <c r="P338" i="32"/>
  <c r="P334" i="32"/>
  <c r="P330" i="32"/>
  <c r="P354" i="32"/>
  <c r="P351" i="32"/>
  <c r="P347" i="32"/>
  <c r="P343" i="32"/>
  <c r="P339" i="32"/>
  <c r="P335" i="32"/>
  <c r="P331" i="32"/>
  <c r="P355" i="32"/>
  <c r="P348" i="32"/>
  <c r="P344" i="32"/>
  <c r="P340" i="32"/>
  <c r="P336" i="32"/>
  <c r="P332" i="32"/>
  <c r="P325" i="32"/>
  <c r="P321" i="32"/>
  <c r="P317" i="32"/>
  <c r="P313" i="32"/>
  <c r="P324" i="32"/>
  <c r="P327" i="32"/>
  <c r="P322" i="32"/>
  <c r="P318" i="32"/>
  <c r="P314" i="32"/>
  <c r="P328" i="32"/>
  <c r="P323" i="32"/>
  <c r="P319" i="32"/>
  <c r="P315" i="32"/>
  <c r="P326" i="32"/>
  <c r="P316" i="32"/>
  <c r="P312" i="32"/>
  <c r="P320" i="32"/>
  <c r="U357" i="15"/>
  <c r="U353" i="15"/>
  <c r="U349" i="15"/>
  <c r="U354" i="15"/>
  <c r="U350" i="15"/>
  <c r="U346" i="15"/>
  <c r="U342" i="15"/>
  <c r="U361" i="15"/>
  <c r="U355" i="15"/>
  <c r="U362" i="15"/>
  <c r="U356" i="15"/>
  <c r="U352" i="15"/>
  <c r="U348" i="15"/>
  <c r="U344" i="15"/>
  <c r="U339" i="15"/>
  <c r="U335" i="15"/>
  <c r="U331" i="15"/>
  <c r="U327" i="15"/>
  <c r="U323" i="15"/>
  <c r="U319" i="15"/>
  <c r="U315" i="15"/>
  <c r="U311" i="15"/>
  <c r="U341" i="15"/>
  <c r="U347" i="15"/>
  <c r="U345" i="15"/>
  <c r="U340" i="15"/>
  <c r="U336" i="15"/>
  <c r="U332" i="15"/>
  <c r="U328" i="15"/>
  <c r="U324" i="15"/>
  <c r="U320" i="15"/>
  <c r="U316" i="15"/>
  <c r="U312" i="15"/>
  <c r="U351" i="15"/>
  <c r="U337" i="15"/>
  <c r="U333" i="15"/>
  <c r="U329" i="15"/>
  <c r="U325" i="15"/>
  <c r="U321" i="15"/>
  <c r="U317" i="15"/>
  <c r="U313" i="15"/>
  <c r="U343" i="15"/>
  <c r="U338" i="15"/>
  <c r="U334" i="15"/>
  <c r="U330" i="15"/>
  <c r="U326" i="15"/>
  <c r="U322" i="15"/>
  <c r="U318" i="15"/>
  <c r="U314" i="15"/>
  <c r="U310" i="15"/>
  <c r="CA355" i="31"/>
  <c r="CA351" i="31"/>
  <c r="CA347" i="31"/>
  <c r="CA343" i="31"/>
  <c r="CA339" i="31"/>
  <c r="CA335" i="31"/>
  <c r="CA331" i="31"/>
  <c r="CA327" i="31"/>
  <c r="CA356" i="31"/>
  <c r="CA352" i="31"/>
  <c r="CA348" i="31"/>
  <c r="CA344" i="31"/>
  <c r="CA340" i="31"/>
  <c r="CA336" i="31"/>
  <c r="CA332" i="31"/>
  <c r="CA328" i="31"/>
  <c r="CA324" i="31"/>
  <c r="CA354" i="31"/>
  <c r="CA350" i="31"/>
  <c r="CA346" i="31"/>
  <c r="CA342" i="31"/>
  <c r="CA338" i="31"/>
  <c r="CA334" i="31"/>
  <c r="CA330" i="31"/>
  <c r="CA326" i="31"/>
  <c r="CA337" i="31"/>
  <c r="CA357" i="31"/>
  <c r="CA323" i="31"/>
  <c r="CA319" i="31"/>
  <c r="CA315" i="31"/>
  <c r="CA345" i="31"/>
  <c r="CA325" i="31"/>
  <c r="CA320" i="31"/>
  <c r="CA316" i="31"/>
  <c r="CA312" i="31"/>
  <c r="CA353" i="31"/>
  <c r="CA341" i="31"/>
  <c r="CA333" i="31"/>
  <c r="CA321" i="31"/>
  <c r="CA317" i="31"/>
  <c r="CA313" i="31"/>
  <c r="CA329" i="31"/>
  <c r="CA314" i="31"/>
  <c r="CA322" i="31"/>
  <c r="CA349" i="31"/>
  <c r="CA318" i="31"/>
  <c r="AR354" i="32"/>
  <c r="AR355" i="32"/>
  <c r="AR351" i="32"/>
  <c r="AR356" i="32"/>
  <c r="AR347" i="32"/>
  <c r="AR343" i="32"/>
  <c r="AR339" i="32"/>
  <c r="AR335" i="32"/>
  <c r="AR331" i="32"/>
  <c r="AR327" i="32"/>
  <c r="AR352" i="32"/>
  <c r="AR348" i="32"/>
  <c r="AR344" i="32"/>
  <c r="AR340" i="32"/>
  <c r="AR336" i="32"/>
  <c r="AR332" i="32"/>
  <c r="AR328" i="32"/>
  <c r="AR349" i="32"/>
  <c r="AR345" i="32"/>
  <c r="AR341" i="32"/>
  <c r="AR337" i="32"/>
  <c r="AR333" i="32"/>
  <c r="AR329" i="32"/>
  <c r="AR350" i="32"/>
  <c r="AR346" i="32"/>
  <c r="AR342" i="32"/>
  <c r="AR338" i="32"/>
  <c r="AR334" i="32"/>
  <c r="AR330" i="32"/>
  <c r="AR319" i="32"/>
  <c r="AR315" i="32"/>
  <c r="AR357" i="32"/>
  <c r="AR324" i="32"/>
  <c r="AR320" i="32"/>
  <c r="AR316" i="32"/>
  <c r="AR312" i="32"/>
  <c r="AR323" i="32"/>
  <c r="AR326" i="32"/>
  <c r="AR321" i="32"/>
  <c r="AR317" i="32"/>
  <c r="AR313" i="32"/>
  <c r="AR353" i="32"/>
  <c r="AR325" i="32"/>
  <c r="AR322" i="32"/>
  <c r="AR318" i="32"/>
  <c r="AR314" i="32"/>
  <c r="BT361" i="15"/>
  <c r="BT355" i="15"/>
  <c r="BT351" i="15"/>
  <c r="BT347" i="15"/>
  <c r="BT362" i="15"/>
  <c r="BT356" i="15"/>
  <c r="BT352" i="15"/>
  <c r="BT348" i="15"/>
  <c r="BT344" i="15"/>
  <c r="BT357" i="15"/>
  <c r="BT353" i="15"/>
  <c r="BT349" i="15"/>
  <c r="BT346" i="15"/>
  <c r="BT343" i="15"/>
  <c r="BT337" i="15"/>
  <c r="BT333" i="15"/>
  <c r="BT329" i="15"/>
  <c r="BT325" i="15"/>
  <c r="BT321" i="15"/>
  <c r="BT317" i="15"/>
  <c r="BT313" i="15"/>
  <c r="BT342" i="15"/>
  <c r="BT345" i="15"/>
  <c r="BT338" i="15"/>
  <c r="BT334" i="15"/>
  <c r="BT330" i="15"/>
  <c r="BT326" i="15"/>
  <c r="BT322" i="15"/>
  <c r="BT318" i="15"/>
  <c r="BT314" i="15"/>
  <c r="BT310" i="15"/>
  <c r="BT341" i="15"/>
  <c r="BT339" i="15"/>
  <c r="BT335" i="15"/>
  <c r="BT331" i="15"/>
  <c r="BT327" i="15"/>
  <c r="BT323" i="15"/>
  <c r="BT319" i="15"/>
  <c r="BT315" i="15"/>
  <c r="BT311" i="15"/>
  <c r="BT354" i="15"/>
  <c r="BT350" i="15"/>
  <c r="BT340" i="15"/>
  <c r="BT336" i="15"/>
  <c r="BT332" i="15"/>
  <c r="BT328" i="15"/>
  <c r="BT324" i="15"/>
  <c r="BT320" i="15"/>
  <c r="BT316" i="15"/>
  <c r="BT312" i="15"/>
  <c r="H357" i="30"/>
  <c r="H353" i="30"/>
  <c r="H349" i="30"/>
  <c r="H345" i="30"/>
  <c r="H341" i="30"/>
  <c r="H337" i="30"/>
  <c r="H333" i="30"/>
  <c r="H329" i="30"/>
  <c r="H325" i="30"/>
  <c r="H321" i="30"/>
  <c r="H317" i="30"/>
  <c r="H354" i="30"/>
  <c r="H350" i="30"/>
  <c r="H346" i="30"/>
  <c r="H342" i="30"/>
  <c r="H338" i="30"/>
  <c r="H334" i="30"/>
  <c r="H330" i="30"/>
  <c r="H326" i="30"/>
  <c r="H322" i="30"/>
  <c r="H318" i="30"/>
  <c r="H314" i="30"/>
  <c r="H355" i="30"/>
  <c r="H351" i="30"/>
  <c r="H347" i="30"/>
  <c r="H343" i="30"/>
  <c r="H339" i="30"/>
  <c r="H335" i="30"/>
  <c r="H331" i="30"/>
  <c r="H327" i="30"/>
  <c r="H323" i="30"/>
  <c r="H319" i="30"/>
  <c r="H315" i="30"/>
  <c r="H356" i="30"/>
  <c r="H352" i="30"/>
  <c r="H348" i="30"/>
  <c r="H344" i="30"/>
  <c r="H340" i="30"/>
  <c r="H336" i="30"/>
  <c r="H332" i="30"/>
  <c r="H328" i="30"/>
  <c r="H324" i="30"/>
  <c r="H320" i="30"/>
  <c r="H316" i="30"/>
  <c r="H313" i="30"/>
  <c r="H312" i="30"/>
  <c r="CH354" i="15"/>
  <c r="CH350" i="15"/>
  <c r="CH346" i="15"/>
  <c r="CH361" i="15"/>
  <c r="CH355" i="15"/>
  <c r="CH351" i="15"/>
  <c r="CH347" i="15"/>
  <c r="CH343" i="15"/>
  <c r="CH362" i="15"/>
  <c r="CH356" i="15"/>
  <c r="CH352" i="15"/>
  <c r="CH348" i="15"/>
  <c r="CH341" i="15"/>
  <c r="CH345" i="15"/>
  <c r="CH336" i="15"/>
  <c r="CH332" i="15"/>
  <c r="CH328" i="15"/>
  <c r="CH324" i="15"/>
  <c r="CH320" i="15"/>
  <c r="CH316" i="15"/>
  <c r="CH312" i="15"/>
  <c r="CH340" i="15"/>
  <c r="CH353" i="15"/>
  <c r="CH337" i="15"/>
  <c r="CH333" i="15"/>
  <c r="CH329" i="15"/>
  <c r="CH325" i="15"/>
  <c r="CH321" i="15"/>
  <c r="CH317" i="15"/>
  <c r="CH313" i="15"/>
  <c r="CH349" i="15"/>
  <c r="CH338" i="15"/>
  <c r="CH334" i="15"/>
  <c r="CH330" i="15"/>
  <c r="CH326" i="15"/>
  <c r="CH322" i="15"/>
  <c r="CH318" i="15"/>
  <c r="CH314" i="15"/>
  <c r="CH310" i="15"/>
  <c r="CH357" i="15"/>
  <c r="CH342" i="15"/>
  <c r="CH344" i="15"/>
  <c r="CH339" i="15"/>
  <c r="CH335" i="15"/>
  <c r="CH331" i="15"/>
  <c r="CH327" i="15"/>
  <c r="CH323" i="15"/>
  <c r="CH319" i="15"/>
  <c r="CH315" i="15"/>
  <c r="CH311" i="15"/>
  <c r="AT355" i="32"/>
  <c r="AT351" i="32"/>
  <c r="AT356" i="32"/>
  <c r="AT352" i="32"/>
  <c r="AT357" i="32"/>
  <c r="AT348" i="32"/>
  <c r="AT344" i="32"/>
  <c r="AT340" i="32"/>
  <c r="AT336" i="32"/>
  <c r="AT332" i="32"/>
  <c r="AT328" i="32"/>
  <c r="AT349" i="32"/>
  <c r="AT345" i="32"/>
  <c r="AT341" i="32"/>
  <c r="AT337" i="32"/>
  <c r="AT333" i="32"/>
  <c r="AT329" i="32"/>
  <c r="AT350" i="32"/>
  <c r="AT346" i="32"/>
  <c r="AT342" i="32"/>
  <c r="AT338" i="32"/>
  <c r="AT334" i="32"/>
  <c r="AT330" i="32"/>
  <c r="AT354" i="32"/>
  <c r="AT353" i="32"/>
  <c r="AT347" i="32"/>
  <c r="AT343" i="32"/>
  <c r="AT339" i="32"/>
  <c r="AT335" i="32"/>
  <c r="AT331" i="32"/>
  <c r="AT324" i="32"/>
  <c r="AT320" i="32"/>
  <c r="AT316" i="32"/>
  <c r="AT312" i="32"/>
  <c r="AT323" i="32"/>
  <c r="AT326" i="32"/>
  <c r="AT321" i="32"/>
  <c r="AT317" i="32"/>
  <c r="AT313" i="32"/>
  <c r="AT327" i="32"/>
  <c r="AT322" i="32"/>
  <c r="AT318" i="32"/>
  <c r="AT314" i="32"/>
  <c r="AT325" i="32"/>
  <c r="AT319" i="32"/>
  <c r="AT315" i="32"/>
  <c r="CG356" i="30"/>
  <c r="CG352" i="30"/>
  <c r="CG357" i="30"/>
  <c r="CG353" i="30"/>
  <c r="CG349" i="30"/>
  <c r="CG345" i="30"/>
  <c r="CG341" i="30"/>
  <c r="CG337" i="30"/>
  <c r="CG333" i="30"/>
  <c r="CG329" i="30"/>
  <c r="CG325" i="30"/>
  <c r="CG354" i="30"/>
  <c r="CG350" i="30"/>
  <c r="CG346" i="30"/>
  <c r="CG342" i="30"/>
  <c r="CG338" i="30"/>
  <c r="CG334" i="30"/>
  <c r="CG330" i="30"/>
  <c r="CG326" i="30"/>
  <c r="CG322" i="30"/>
  <c r="CG318" i="30"/>
  <c r="CG314" i="30"/>
  <c r="CG355" i="30"/>
  <c r="CG351" i="30"/>
  <c r="CG347" i="30"/>
  <c r="CG343" i="30"/>
  <c r="CG339" i="30"/>
  <c r="CG335" i="30"/>
  <c r="CG331" i="30"/>
  <c r="CG327" i="30"/>
  <c r="CG323" i="30"/>
  <c r="CG319" i="30"/>
  <c r="CG315" i="30"/>
  <c r="CG336" i="30"/>
  <c r="CG313" i="30"/>
  <c r="CG344" i="30"/>
  <c r="CG324" i="30"/>
  <c r="CG332" i="30"/>
  <c r="CG321" i="30"/>
  <c r="CG320" i="30"/>
  <c r="CG340" i="30"/>
  <c r="CG328" i="30"/>
  <c r="CG317" i="30"/>
  <c r="CG316" i="30"/>
  <c r="CG348" i="30"/>
  <c r="CG312" i="30"/>
  <c r="AK354" i="31"/>
  <c r="AK350" i="31"/>
  <c r="AK346" i="31"/>
  <c r="AK342" i="31"/>
  <c r="AK338" i="31"/>
  <c r="AK334" i="31"/>
  <c r="AK330" i="31"/>
  <c r="AK355" i="31"/>
  <c r="AK351" i="31"/>
  <c r="AK347" i="31"/>
  <c r="AK343" i="31"/>
  <c r="AK339" i="31"/>
  <c r="AK335" i="31"/>
  <c r="AK331" i="31"/>
  <c r="AK327" i="31"/>
  <c r="AK357" i="31"/>
  <c r="AK353" i="31"/>
  <c r="AK349" i="31"/>
  <c r="AK345" i="31"/>
  <c r="AK341" i="31"/>
  <c r="AK337" i="31"/>
  <c r="AK333" i="31"/>
  <c r="AK329" i="31"/>
  <c r="AK348" i="31"/>
  <c r="AK324" i="31"/>
  <c r="AK322" i="31"/>
  <c r="AK318" i="31"/>
  <c r="AK314" i="31"/>
  <c r="AK336" i="31"/>
  <c r="AK356" i="31"/>
  <c r="AK332" i="31"/>
  <c r="AK328" i="31"/>
  <c r="AK323" i="31"/>
  <c r="AK319" i="31"/>
  <c r="AK315" i="31"/>
  <c r="AK344" i="31"/>
  <c r="AK326" i="31"/>
  <c r="AK320" i="31"/>
  <c r="AK316" i="31"/>
  <c r="AK312" i="31"/>
  <c r="AK352" i="31"/>
  <c r="AK317" i="31"/>
  <c r="AK313" i="31"/>
  <c r="AK340" i="31"/>
  <c r="AK325" i="31"/>
  <c r="AK321" i="31"/>
  <c r="BD356" i="32"/>
  <c r="BD352" i="32"/>
  <c r="BD357" i="32"/>
  <c r="BD353" i="32"/>
  <c r="BD354" i="32"/>
  <c r="BD351" i="32"/>
  <c r="BD349" i="32"/>
  <c r="BD345" i="32"/>
  <c r="BD341" i="32"/>
  <c r="BD337" i="32"/>
  <c r="BD333" i="32"/>
  <c r="BD329" i="32"/>
  <c r="BD350" i="32"/>
  <c r="BD346" i="32"/>
  <c r="BD342" i="32"/>
  <c r="BD338" i="32"/>
  <c r="BD334" i="32"/>
  <c r="BD330" i="32"/>
  <c r="BD355" i="32"/>
  <c r="BD347" i="32"/>
  <c r="BD343" i="32"/>
  <c r="BD339" i="32"/>
  <c r="BD335" i="32"/>
  <c r="BD331" i="32"/>
  <c r="BD348" i="32"/>
  <c r="BD344" i="32"/>
  <c r="BD340" i="32"/>
  <c r="BD336" i="32"/>
  <c r="BD332" i="32"/>
  <c r="BD328" i="32"/>
  <c r="BD327" i="32"/>
  <c r="BD323" i="32"/>
  <c r="BD321" i="32"/>
  <c r="BD317" i="32"/>
  <c r="BD313" i="32"/>
  <c r="BD326" i="32"/>
  <c r="BD318" i="32"/>
  <c r="BD314" i="32"/>
  <c r="BD322" i="32"/>
  <c r="BD325" i="32"/>
  <c r="BD319" i="32"/>
  <c r="BD315" i="32"/>
  <c r="BD320" i="32"/>
  <c r="BD324" i="32"/>
  <c r="BD316" i="32"/>
  <c r="BD312" i="32"/>
  <c r="CB356" i="32"/>
  <c r="CB352" i="32"/>
  <c r="CB357" i="32"/>
  <c r="CB353" i="32"/>
  <c r="CB354" i="32"/>
  <c r="CB349" i="32"/>
  <c r="CB345" i="32"/>
  <c r="CB341" i="32"/>
  <c r="CB337" i="32"/>
  <c r="CB333" i="32"/>
  <c r="CB329" i="32"/>
  <c r="CB350" i="32"/>
  <c r="CB346" i="32"/>
  <c r="CB342" i="32"/>
  <c r="CB338" i="32"/>
  <c r="CB334" i="32"/>
  <c r="CB330" i="32"/>
  <c r="CB347" i="32"/>
  <c r="CB343" i="32"/>
  <c r="CB339" i="32"/>
  <c r="CB335" i="32"/>
  <c r="CB331" i="32"/>
  <c r="CB355" i="32"/>
  <c r="CB351" i="32"/>
  <c r="CB348" i="32"/>
  <c r="CB344" i="32"/>
  <c r="CB340" i="32"/>
  <c r="CB336" i="32"/>
  <c r="CB332" i="32"/>
  <c r="CB325" i="32"/>
  <c r="CB321" i="32"/>
  <c r="CB317" i="32"/>
  <c r="CB313" i="32"/>
  <c r="CB324" i="32"/>
  <c r="CB318" i="32"/>
  <c r="CB314" i="32"/>
  <c r="CB327" i="32"/>
  <c r="CB323" i="32"/>
  <c r="CB328" i="32"/>
  <c r="CB319" i="32"/>
  <c r="CB315" i="32"/>
  <c r="CB326" i="32"/>
  <c r="CB316" i="32"/>
  <c r="CB312" i="32"/>
  <c r="CB320" i="32"/>
  <c r="CB322" i="32"/>
  <c r="J355" i="33"/>
  <c r="J351" i="33"/>
  <c r="J347" i="33"/>
  <c r="J343" i="33"/>
  <c r="J356" i="33"/>
  <c r="J352" i="33"/>
  <c r="J348" i="33"/>
  <c r="J344" i="33"/>
  <c r="J340" i="33"/>
  <c r="J357" i="33"/>
  <c r="J353" i="33"/>
  <c r="J349" i="33"/>
  <c r="J345" i="33"/>
  <c r="J341" i="33"/>
  <c r="J354" i="33"/>
  <c r="J350" i="33"/>
  <c r="J346" i="33"/>
  <c r="J342" i="33"/>
  <c r="J338" i="33"/>
  <c r="J332" i="33"/>
  <c r="J328" i="33"/>
  <c r="J324" i="33"/>
  <c r="J320" i="33"/>
  <c r="J336" i="33"/>
  <c r="J335" i="33"/>
  <c r="J339" i="33"/>
  <c r="J333" i="33"/>
  <c r="J329" i="33"/>
  <c r="J325" i="33"/>
  <c r="J321" i="33"/>
  <c r="J334" i="33"/>
  <c r="J337" i="33"/>
  <c r="J330" i="33"/>
  <c r="J331" i="33"/>
  <c r="J327" i="33"/>
  <c r="J323" i="33"/>
  <c r="J319" i="33"/>
  <c r="J315" i="33"/>
  <c r="J322" i="33"/>
  <c r="J316" i="33"/>
  <c r="J318" i="33"/>
  <c r="J317" i="33"/>
  <c r="J312" i="33"/>
  <c r="J326" i="33"/>
  <c r="J314" i="33"/>
  <c r="J313" i="33"/>
  <c r="BV362" i="15"/>
  <c r="BV356" i="15"/>
  <c r="BV352" i="15"/>
  <c r="BV348" i="15"/>
  <c r="BV357" i="15"/>
  <c r="BV353" i="15"/>
  <c r="BV349" i="15"/>
  <c r="BV345" i="15"/>
  <c r="BV354" i="15"/>
  <c r="BV350" i="15"/>
  <c r="BV346" i="15"/>
  <c r="BV361" i="15"/>
  <c r="BV355" i="15"/>
  <c r="BV347" i="15"/>
  <c r="BV342" i="15"/>
  <c r="BV344" i="15"/>
  <c r="BV338" i="15"/>
  <c r="BV334" i="15"/>
  <c r="BV330" i="15"/>
  <c r="BV326" i="15"/>
  <c r="BV322" i="15"/>
  <c r="BV318" i="15"/>
  <c r="BV314" i="15"/>
  <c r="BV310" i="15"/>
  <c r="BV341" i="15"/>
  <c r="BV339" i="15"/>
  <c r="BV335" i="15"/>
  <c r="BV331" i="15"/>
  <c r="BV327" i="15"/>
  <c r="BV323" i="15"/>
  <c r="BV319" i="15"/>
  <c r="BV315" i="15"/>
  <c r="BV311" i="15"/>
  <c r="BV340" i="15"/>
  <c r="BV336" i="15"/>
  <c r="BV332" i="15"/>
  <c r="BV328" i="15"/>
  <c r="BV324" i="15"/>
  <c r="BV320" i="15"/>
  <c r="BV316" i="15"/>
  <c r="BV312" i="15"/>
  <c r="BV351" i="15"/>
  <c r="BV343" i="15"/>
  <c r="BV337" i="15"/>
  <c r="BV333" i="15"/>
  <c r="BV329" i="15"/>
  <c r="BV325" i="15"/>
  <c r="BV321" i="15"/>
  <c r="BV317" i="15"/>
  <c r="BV313" i="15"/>
  <c r="BO356" i="33"/>
  <c r="BO352" i="33"/>
  <c r="BO348" i="33"/>
  <c r="BO344" i="33"/>
  <c r="BO340" i="33"/>
  <c r="BO357" i="33"/>
  <c r="BO353" i="33"/>
  <c r="BO349" i="33"/>
  <c r="BO345" i="33"/>
  <c r="BO341" i="33"/>
  <c r="BO337" i="33"/>
  <c r="BO333" i="33"/>
  <c r="BO354" i="33"/>
  <c r="BO350" i="33"/>
  <c r="BO346" i="33"/>
  <c r="BO342" i="33"/>
  <c r="BO338" i="33"/>
  <c r="BO355" i="33"/>
  <c r="BO334" i="33"/>
  <c r="BO329" i="33"/>
  <c r="BO325" i="33"/>
  <c r="BO321" i="33"/>
  <c r="BO317" i="33"/>
  <c r="BO313" i="33"/>
  <c r="BO343" i="33"/>
  <c r="BO336" i="33"/>
  <c r="BO330" i="33"/>
  <c r="BO326" i="33"/>
  <c r="BO322" i="33"/>
  <c r="BO318" i="33"/>
  <c r="BO314" i="33"/>
  <c r="BO351" i="33"/>
  <c r="BO339" i="33"/>
  <c r="BO331" i="33"/>
  <c r="BO327" i="33"/>
  <c r="BO323" i="33"/>
  <c r="BO319" i="33"/>
  <c r="BO315" i="33"/>
  <c r="BO347" i="33"/>
  <c r="BO332" i="33"/>
  <c r="BO328" i="33"/>
  <c r="BO324" i="33"/>
  <c r="BO320" i="33"/>
  <c r="BO316" i="33"/>
  <c r="BO312" i="33"/>
  <c r="BO335" i="33"/>
  <c r="CH357" i="34"/>
  <c r="CH356" i="34"/>
  <c r="CH354" i="34"/>
  <c r="CH350" i="34"/>
  <c r="CH353" i="34"/>
  <c r="CH355" i="34"/>
  <c r="CH352" i="34"/>
  <c r="CH347" i="34"/>
  <c r="CH351" i="34"/>
  <c r="CH349" i="34"/>
  <c r="CH345" i="34"/>
  <c r="CH344" i="34"/>
  <c r="CH342" i="34"/>
  <c r="CH346" i="34"/>
  <c r="CH348" i="34"/>
  <c r="CH338" i="34"/>
  <c r="CH334" i="34"/>
  <c r="CH341" i="34"/>
  <c r="CH336" i="34"/>
  <c r="CH332" i="34"/>
  <c r="CH333" i="34"/>
  <c r="CH335" i="34"/>
  <c r="CH328" i="34"/>
  <c r="CH337" i="34"/>
  <c r="CH331" i="34"/>
  <c r="CH330" i="34"/>
  <c r="CH340" i="34"/>
  <c r="CH326" i="34"/>
  <c r="CH321" i="34"/>
  <c r="CH339" i="34"/>
  <c r="CH322" i="34"/>
  <c r="CH323" i="34"/>
  <c r="CH329" i="34"/>
  <c r="CH325" i="34"/>
  <c r="CH317" i="34"/>
  <c r="CH343" i="34"/>
  <c r="CH318" i="34"/>
  <c r="CH324" i="34"/>
  <c r="CH320" i="34"/>
  <c r="CH327" i="34"/>
  <c r="CH319" i="34"/>
  <c r="CH313" i="34"/>
  <c r="CH314" i="34"/>
  <c r="CH316" i="34"/>
  <c r="CH312" i="34"/>
  <c r="CH315" i="34"/>
  <c r="CE362" i="15"/>
  <c r="CE356" i="15"/>
  <c r="CE352" i="15"/>
  <c r="CE357" i="15"/>
  <c r="CE353" i="15"/>
  <c r="CE349" i="15"/>
  <c r="CE345" i="15"/>
  <c r="CE341" i="15"/>
  <c r="CE354" i="15"/>
  <c r="CE361" i="15"/>
  <c r="CE355" i="15"/>
  <c r="CE351" i="15"/>
  <c r="CE343" i="15"/>
  <c r="CE342" i="15"/>
  <c r="CE338" i="15"/>
  <c r="CE334" i="15"/>
  <c r="CE330" i="15"/>
  <c r="CE326" i="15"/>
  <c r="CE322" i="15"/>
  <c r="CE318" i="15"/>
  <c r="CE314" i="15"/>
  <c r="CE310" i="15"/>
  <c r="CE344" i="15"/>
  <c r="CE339" i="15"/>
  <c r="CE335" i="15"/>
  <c r="CE331" i="15"/>
  <c r="CE327" i="15"/>
  <c r="CE323" i="15"/>
  <c r="CE319" i="15"/>
  <c r="CE315" i="15"/>
  <c r="CE311" i="15"/>
  <c r="CE347" i="15"/>
  <c r="CE346" i="15"/>
  <c r="CE350" i="15"/>
  <c r="CE336" i="15"/>
  <c r="CE332" i="15"/>
  <c r="CE328" i="15"/>
  <c r="CE324" i="15"/>
  <c r="CE320" i="15"/>
  <c r="CE316" i="15"/>
  <c r="CE312" i="15"/>
  <c r="CE340" i="15"/>
  <c r="CE348" i="15"/>
  <c r="CE337" i="15"/>
  <c r="CE333" i="15"/>
  <c r="CE329" i="15"/>
  <c r="CE325" i="15"/>
  <c r="CE321" i="15"/>
  <c r="CE317" i="15"/>
  <c r="CE313" i="15"/>
  <c r="AN354" i="33"/>
  <c r="AN350" i="33"/>
  <c r="AN346" i="33"/>
  <c r="AN342" i="33"/>
  <c r="AN355" i="33"/>
  <c r="AN351" i="33"/>
  <c r="AN347" i="33"/>
  <c r="AN343" i="33"/>
  <c r="AN356" i="33"/>
  <c r="AN352" i="33"/>
  <c r="AN348" i="33"/>
  <c r="AN344" i="33"/>
  <c r="AN357" i="33"/>
  <c r="AN353" i="33"/>
  <c r="AN349" i="33"/>
  <c r="AN345" i="33"/>
  <c r="AN341" i="33"/>
  <c r="AN337" i="33"/>
  <c r="AN331" i="33"/>
  <c r="AN327" i="33"/>
  <c r="AN323" i="33"/>
  <c r="AN319" i="33"/>
  <c r="AN340" i="33"/>
  <c r="AN334" i="33"/>
  <c r="AN332" i="33"/>
  <c r="AN328" i="33"/>
  <c r="AN324" i="33"/>
  <c r="AN320" i="33"/>
  <c r="AN339" i="33"/>
  <c r="AN338" i="33"/>
  <c r="AN336" i="33"/>
  <c r="AN333" i="33"/>
  <c r="AN330" i="33"/>
  <c r="AN326" i="33"/>
  <c r="AN322" i="33"/>
  <c r="AN318" i="33"/>
  <c r="AN314" i="33"/>
  <c r="AN325" i="33"/>
  <c r="AN313" i="33"/>
  <c r="AN335" i="33"/>
  <c r="AN321" i="33"/>
  <c r="AN316" i="33"/>
  <c r="AN315" i="33"/>
  <c r="AN317" i="33"/>
  <c r="AN329" i="33"/>
  <c r="AN312" i="33"/>
  <c r="BM354" i="30"/>
  <c r="BM355" i="30"/>
  <c r="BM351" i="30"/>
  <c r="BM347" i="30"/>
  <c r="BM343" i="30"/>
  <c r="BM339" i="30"/>
  <c r="BM335" i="30"/>
  <c r="BM331" i="30"/>
  <c r="BM327" i="30"/>
  <c r="BM356" i="30"/>
  <c r="BM352" i="30"/>
  <c r="BM348" i="30"/>
  <c r="BM344" i="30"/>
  <c r="BM340" i="30"/>
  <c r="BM336" i="30"/>
  <c r="BM332" i="30"/>
  <c r="BM328" i="30"/>
  <c r="BM324" i="30"/>
  <c r="BM320" i="30"/>
  <c r="BM316" i="30"/>
  <c r="BM312" i="30"/>
  <c r="BM357" i="30"/>
  <c r="BM353" i="30"/>
  <c r="BM349" i="30"/>
  <c r="BM345" i="30"/>
  <c r="BM341" i="30"/>
  <c r="BM337" i="30"/>
  <c r="BM333" i="30"/>
  <c r="BM329" i="30"/>
  <c r="BM325" i="30"/>
  <c r="BM321" i="30"/>
  <c r="BM317" i="30"/>
  <c r="BM350" i="30"/>
  <c r="BM323" i="30"/>
  <c r="BM322" i="30"/>
  <c r="BM314" i="30"/>
  <c r="BM338" i="30"/>
  <c r="BM313" i="30"/>
  <c r="BM326" i="30"/>
  <c r="BM319" i="30"/>
  <c r="BM318" i="30"/>
  <c r="BM346" i="30"/>
  <c r="BM334" i="30"/>
  <c r="BM315" i="30"/>
  <c r="BM342" i="30"/>
  <c r="BM330" i="30"/>
  <c r="CS356" i="31"/>
  <c r="CS352" i="31"/>
  <c r="CS348" i="31"/>
  <c r="CS344" i="31"/>
  <c r="CS340" i="31"/>
  <c r="CS336" i="31"/>
  <c r="CS332" i="31"/>
  <c r="CS328" i="31"/>
  <c r="CS357" i="31"/>
  <c r="CS353" i="31"/>
  <c r="CS349" i="31"/>
  <c r="CS345" i="31"/>
  <c r="CS341" i="31"/>
  <c r="CS337" i="31"/>
  <c r="CS333" i="31"/>
  <c r="CS329" i="31"/>
  <c r="CS325" i="31"/>
  <c r="CS355" i="31"/>
  <c r="CS351" i="31"/>
  <c r="CS347" i="31"/>
  <c r="CS343" i="31"/>
  <c r="CS339" i="31"/>
  <c r="CS335" i="31"/>
  <c r="CS331" i="31"/>
  <c r="CS327" i="31"/>
  <c r="CS350" i="31"/>
  <c r="CS334" i="31"/>
  <c r="CS338" i="31"/>
  <c r="CS320" i="31"/>
  <c r="CS316" i="31"/>
  <c r="CS312" i="31"/>
  <c r="CS346" i="31"/>
  <c r="CS326" i="31"/>
  <c r="CS321" i="31"/>
  <c r="CS317" i="31"/>
  <c r="CS313" i="31"/>
  <c r="CS330" i="31"/>
  <c r="CS354" i="31"/>
  <c r="CS324" i="31"/>
  <c r="CS322" i="31"/>
  <c r="CS318" i="31"/>
  <c r="CS314" i="31"/>
  <c r="CS342" i="31"/>
  <c r="CS315" i="31"/>
  <c r="CS323" i="31"/>
  <c r="CS319" i="31"/>
  <c r="AY357" i="31"/>
  <c r="AY353" i="31"/>
  <c r="AY349" i="31"/>
  <c r="AY345" i="31"/>
  <c r="AY341" i="31"/>
  <c r="AY337" i="31"/>
  <c r="AY333" i="31"/>
  <c r="AY329" i="31"/>
  <c r="AY354" i="31"/>
  <c r="AY350" i="31"/>
  <c r="AY346" i="31"/>
  <c r="AY342" i="31"/>
  <c r="AY338" i="31"/>
  <c r="AY334" i="31"/>
  <c r="AY330" i="31"/>
  <c r="AY326" i="31"/>
  <c r="AY356" i="31"/>
  <c r="AY352" i="31"/>
  <c r="AY348" i="31"/>
  <c r="AY344" i="31"/>
  <c r="AY340" i="31"/>
  <c r="AY336" i="31"/>
  <c r="AY332" i="31"/>
  <c r="AY328" i="31"/>
  <c r="AY351" i="31"/>
  <c r="AY331" i="31"/>
  <c r="AY321" i="31"/>
  <c r="AY317" i="31"/>
  <c r="AY313" i="31"/>
  <c r="AY339" i="31"/>
  <c r="AY325" i="31"/>
  <c r="AY322" i="31"/>
  <c r="AY318" i="31"/>
  <c r="AY314" i="31"/>
  <c r="AY347" i="31"/>
  <c r="AY335" i="31"/>
  <c r="AY327" i="31"/>
  <c r="AY324" i="31"/>
  <c r="AY323" i="31"/>
  <c r="AY319" i="31"/>
  <c r="AY315" i="31"/>
  <c r="AY355" i="31"/>
  <c r="AY320" i="31"/>
  <c r="AY316" i="31"/>
  <c r="AY343" i="31"/>
  <c r="AY312" i="31"/>
  <c r="BJ356" i="30"/>
  <c r="BJ352" i="30"/>
  <c r="BJ348" i="30"/>
  <c r="BJ344" i="30"/>
  <c r="BJ340" i="30"/>
  <c r="BJ336" i="30"/>
  <c r="BJ332" i="30"/>
  <c r="BJ328" i="30"/>
  <c r="BJ324" i="30"/>
  <c r="BJ320" i="30"/>
  <c r="BJ316" i="30"/>
  <c r="BJ357" i="30"/>
  <c r="BJ353" i="30"/>
  <c r="BJ349" i="30"/>
  <c r="BJ345" i="30"/>
  <c r="BJ341" i="30"/>
  <c r="BJ337" i="30"/>
  <c r="BJ333" i="30"/>
  <c r="BJ329" i="30"/>
  <c r="BJ325" i="30"/>
  <c r="BJ321" i="30"/>
  <c r="BJ317" i="30"/>
  <c r="BJ313" i="30"/>
  <c r="BJ354" i="30"/>
  <c r="BJ350" i="30"/>
  <c r="BJ346" i="30"/>
  <c r="BJ342" i="30"/>
  <c r="BJ338" i="30"/>
  <c r="BJ334" i="30"/>
  <c r="BJ330" i="30"/>
  <c r="BJ326" i="30"/>
  <c r="BJ322" i="30"/>
  <c r="BJ318" i="30"/>
  <c r="BJ314" i="30"/>
  <c r="BJ355" i="30"/>
  <c r="BJ351" i="30"/>
  <c r="BJ347" i="30"/>
  <c r="BJ343" i="30"/>
  <c r="BJ339" i="30"/>
  <c r="BJ335" i="30"/>
  <c r="BJ331" i="30"/>
  <c r="BJ327" i="30"/>
  <c r="BJ323" i="30"/>
  <c r="BJ319" i="30"/>
  <c r="BJ315" i="30"/>
  <c r="BJ312" i="30"/>
  <c r="R355" i="33"/>
  <c r="R351" i="33"/>
  <c r="R347" i="33"/>
  <c r="R343" i="33"/>
  <c r="R356" i="33"/>
  <c r="R352" i="33"/>
  <c r="R348" i="33"/>
  <c r="R344" i="33"/>
  <c r="R340" i="33"/>
  <c r="R357" i="33"/>
  <c r="R353" i="33"/>
  <c r="R349" i="33"/>
  <c r="R345" i="33"/>
  <c r="R341" i="33"/>
  <c r="R354" i="33"/>
  <c r="R350" i="33"/>
  <c r="R346" i="33"/>
  <c r="R342" i="33"/>
  <c r="R338" i="33"/>
  <c r="R332" i="33"/>
  <c r="R328" i="33"/>
  <c r="R324" i="33"/>
  <c r="R320" i="33"/>
  <c r="R335" i="33"/>
  <c r="R333" i="33"/>
  <c r="R329" i="33"/>
  <c r="R325" i="33"/>
  <c r="R321" i="33"/>
  <c r="R336" i="33"/>
  <c r="R334" i="33"/>
  <c r="R330" i="33"/>
  <c r="R339" i="33"/>
  <c r="R331" i="33"/>
  <c r="R327" i="33"/>
  <c r="R323" i="33"/>
  <c r="R319" i="33"/>
  <c r="R315" i="33"/>
  <c r="R337" i="33"/>
  <c r="R312" i="33"/>
  <c r="R313" i="33"/>
  <c r="R314" i="33"/>
  <c r="R316" i="33"/>
  <c r="R326" i="33"/>
  <c r="R317" i="33"/>
  <c r="R322" i="33"/>
  <c r="R318" i="33"/>
  <c r="BF362" i="15"/>
  <c r="BF356" i="15"/>
  <c r="BF352" i="15"/>
  <c r="BF348" i="15"/>
  <c r="BF357" i="15"/>
  <c r="BF353" i="15"/>
  <c r="BF349" i="15"/>
  <c r="BF345" i="15"/>
  <c r="BF354" i="15"/>
  <c r="BF350" i="15"/>
  <c r="BF361" i="15"/>
  <c r="BF347" i="15"/>
  <c r="BF341" i="15"/>
  <c r="BF346" i="15"/>
  <c r="BF338" i="15"/>
  <c r="BF334" i="15"/>
  <c r="BF330" i="15"/>
  <c r="BF326" i="15"/>
  <c r="BF322" i="15"/>
  <c r="BF318" i="15"/>
  <c r="BF314" i="15"/>
  <c r="BF310" i="15"/>
  <c r="BF355" i="15"/>
  <c r="BF351" i="15"/>
  <c r="BF343" i="15"/>
  <c r="BF339" i="15"/>
  <c r="BF335" i="15"/>
  <c r="BF331" i="15"/>
  <c r="BF327" i="15"/>
  <c r="BF323" i="15"/>
  <c r="BF319" i="15"/>
  <c r="BF315" i="15"/>
  <c r="BF311" i="15"/>
  <c r="BF344" i="15"/>
  <c r="BF340" i="15"/>
  <c r="BF336" i="15"/>
  <c r="BF332" i="15"/>
  <c r="BF328" i="15"/>
  <c r="BF324" i="15"/>
  <c r="BF320" i="15"/>
  <c r="BF316" i="15"/>
  <c r="BF312" i="15"/>
  <c r="BF342" i="15"/>
  <c r="BF337" i="15"/>
  <c r="BF333" i="15"/>
  <c r="BF329" i="15"/>
  <c r="BF325" i="15"/>
  <c r="BF321" i="15"/>
  <c r="BF317" i="15"/>
  <c r="BF313" i="15"/>
  <c r="AC357" i="15"/>
  <c r="AC353" i="15"/>
  <c r="AC349" i="15"/>
  <c r="AC354" i="15"/>
  <c r="AC350" i="15"/>
  <c r="AC346" i="15"/>
  <c r="AC342" i="15"/>
  <c r="AC361" i="15"/>
  <c r="AC355" i="15"/>
  <c r="AC362" i="15"/>
  <c r="AC356" i="15"/>
  <c r="AC352" i="15"/>
  <c r="AC348" i="15"/>
  <c r="AC343" i="15"/>
  <c r="AC339" i="15"/>
  <c r="AC335" i="15"/>
  <c r="AC331" i="15"/>
  <c r="AC327" i="15"/>
  <c r="AC323" i="15"/>
  <c r="AC319" i="15"/>
  <c r="AC315" i="15"/>
  <c r="AC311" i="15"/>
  <c r="AC351" i="15"/>
  <c r="AC344" i="15"/>
  <c r="AC341" i="15"/>
  <c r="AC340" i="15"/>
  <c r="AC336" i="15"/>
  <c r="AC332" i="15"/>
  <c r="AC328" i="15"/>
  <c r="AC324" i="15"/>
  <c r="AC320" i="15"/>
  <c r="AC316" i="15"/>
  <c r="AC312" i="15"/>
  <c r="AC345" i="15"/>
  <c r="AC337" i="15"/>
  <c r="AC333" i="15"/>
  <c r="AC329" i="15"/>
  <c r="AC325" i="15"/>
  <c r="AC321" i="15"/>
  <c r="AC317" i="15"/>
  <c r="AC313" i="15"/>
  <c r="AC347" i="15"/>
  <c r="AC338" i="15"/>
  <c r="AC334" i="15"/>
  <c r="AC330" i="15"/>
  <c r="AC326" i="15"/>
  <c r="AC322" i="15"/>
  <c r="AC318" i="15"/>
  <c r="AC314" i="15"/>
  <c r="AC310" i="15"/>
  <c r="U357" i="33"/>
  <c r="U353" i="33"/>
  <c r="U349" i="33"/>
  <c r="U345" i="33"/>
  <c r="U341" i="33"/>
  <c r="U354" i="33"/>
  <c r="U350" i="33"/>
  <c r="U346" i="33"/>
  <c r="U342" i="33"/>
  <c r="U338" i="33"/>
  <c r="U334" i="33"/>
  <c r="U355" i="33"/>
  <c r="U351" i="33"/>
  <c r="U347" i="33"/>
  <c r="U343" i="33"/>
  <c r="U339" i="33"/>
  <c r="U348" i="33"/>
  <c r="U340" i="33"/>
  <c r="U336" i="33"/>
  <c r="U330" i="33"/>
  <c r="U326" i="33"/>
  <c r="U322" i="33"/>
  <c r="U318" i="33"/>
  <c r="U314" i="33"/>
  <c r="U356" i="33"/>
  <c r="U344" i="33"/>
  <c r="U331" i="33"/>
  <c r="U327" i="33"/>
  <c r="U323" i="33"/>
  <c r="U319" i="33"/>
  <c r="U315" i="33"/>
  <c r="U352" i="33"/>
  <c r="U337" i="33"/>
  <c r="U332" i="33"/>
  <c r="U328" i="33"/>
  <c r="U324" i="33"/>
  <c r="U320" i="33"/>
  <c r="U316" i="33"/>
  <c r="U333" i="33"/>
  <c r="U335" i="33"/>
  <c r="U317" i="33"/>
  <c r="U329" i="33"/>
  <c r="U325" i="33"/>
  <c r="U312" i="33"/>
  <c r="U321" i="33"/>
  <c r="U313" i="33"/>
  <c r="Z362" i="15"/>
  <c r="Z356" i="15"/>
  <c r="Z352" i="15"/>
  <c r="Z348" i="15"/>
  <c r="Z357" i="15"/>
  <c r="Z353" i="15"/>
  <c r="Z349" i="15"/>
  <c r="Z345" i="15"/>
  <c r="Z354" i="15"/>
  <c r="Z350" i="15"/>
  <c r="Z361" i="15"/>
  <c r="Z347" i="15"/>
  <c r="Z338" i="15"/>
  <c r="Z334" i="15"/>
  <c r="Z330" i="15"/>
  <c r="Z326" i="15"/>
  <c r="Z322" i="15"/>
  <c r="Z318" i="15"/>
  <c r="Z314" i="15"/>
  <c r="Z310" i="15"/>
  <c r="Z351" i="15"/>
  <c r="Z342" i="15"/>
  <c r="Z343" i="15"/>
  <c r="Z339" i="15"/>
  <c r="Z335" i="15"/>
  <c r="Z331" i="15"/>
  <c r="Z327" i="15"/>
  <c r="Z323" i="15"/>
  <c r="Z319" i="15"/>
  <c r="Z315" i="15"/>
  <c r="Z311" i="15"/>
  <c r="Z341" i="15"/>
  <c r="Z344" i="15"/>
  <c r="Z340" i="15"/>
  <c r="Z336" i="15"/>
  <c r="Z332" i="15"/>
  <c r="Z328" i="15"/>
  <c r="Z324" i="15"/>
  <c r="Z320" i="15"/>
  <c r="Z316" i="15"/>
  <c r="Z312" i="15"/>
  <c r="Z355" i="15"/>
  <c r="Z346" i="15"/>
  <c r="Z337" i="15"/>
  <c r="Z333" i="15"/>
  <c r="Z329" i="15"/>
  <c r="Z325" i="15"/>
  <c r="Z321" i="15"/>
  <c r="Z317" i="15"/>
  <c r="Z313" i="15"/>
  <c r="X357" i="34"/>
  <c r="X355" i="34"/>
  <c r="X354" i="34"/>
  <c r="X351" i="34"/>
  <c r="X356" i="34"/>
  <c r="X353" i="34"/>
  <c r="X352" i="34"/>
  <c r="X348" i="34"/>
  <c r="X346" i="34"/>
  <c r="X349" i="34"/>
  <c r="X343" i="34"/>
  <c r="X350" i="34"/>
  <c r="X345" i="34"/>
  <c r="X344" i="34"/>
  <c r="X339" i="34"/>
  <c r="X335" i="34"/>
  <c r="X342" i="34"/>
  <c r="X347" i="34"/>
  <c r="X337" i="34"/>
  <c r="X333" i="34"/>
  <c r="X341" i="34"/>
  <c r="X334" i="34"/>
  <c r="X332" i="34"/>
  <c r="X331" i="34"/>
  <c r="X336" i="34"/>
  <c r="X329" i="34"/>
  <c r="X338" i="34"/>
  <c r="X327" i="34"/>
  <c r="X330" i="34"/>
  <c r="X322" i="34"/>
  <c r="X323" i="34"/>
  <c r="X326" i="34"/>
  <c r="X324" i="34"/>
  <c r="X325" i="34"/>
  <c r="X321" i="34"/>
  <c r="X318" i="34"/>
  <c r="X340" i="34"/>
  <c r="X320" i="34"/>
  <c r="X319" i="34"/>
  <c r="X328" i="34"/>
  <c r="X317" i="34"/>
  <c r="X314" i="34"/>
  <c r="X315" i="34"/>
  <c r="X313" i="34"/>
  <c r="X316" i="34"/>
  <c r="X312" i="34"/>
  <c r="AJ357" i="15"/>
  <c r="AJ353" i="15"/>
  <c r="AJ349" i="15"/>
  <c r="AJ354" i="15"/>
  <c r="AJ350" i="15"/>
  <c r="AJ346" i="15"/>
  <c r="AJ361" i="15"/>
  <c r="AJ355" i="15"/>
  <c r="AJ351" i="15"/>
  <c r="AJ347" i="15"/>
  <c r="AJ352" i="15"/>
  <c r="AJ356" i="15"/>
  <c r="AJ342" i="15"/>
  <c r="AJ339" i="15"/>
  <c r="AJ335" i="15"/>
  <c r="AJ331" i="15"/>
  <c r="AJ327" i="15"/>
  <c r="AJ323" i="15"/>
  <c r="AJ319" i="15"/>
  <c r="AJ315" i="15"/>
  <c r="AJ311" i="15"/>
  <c r="AJ343" i="15"/>
  <c r="AJ340" i="15"/>
  <c r="AJ336" i="15"/>
  <c r="AJ332" i="15"/>
  <c r="AJ328" i="15"/>
  <c r="AJ324" i="15"/>
  <c r="AJ320" i="15"/>
  <c r="AJ316" i="15"/>
  <c r="AJ312" i="15"/>
  <c r="AJ341" i="15"/>
  <c r="AJ362" i="15"/>
  <c r="AJ344" i="15"/>
  <c r="AJ337" i="15"/>
  <c r="AJ333" i="15"/>
  <c r="AJ329" i="15"/>
  <c r="AJ325" i="15"/>
  <c r="AJ321" i="15"/>
  <c r="AJ317" i="15"/>
  <c r="AJ313" i="15"/>
  <c r="AJ348" i="15"/>
  <c r="AJ345" i="15"/>
  <c r="AJ338" i="15"/>
  <c r="AJ334" i="15"/>
  <c r="AJ330" i="15"/>
  <c r="AJ326" i="15"/>
  <c r="AJ322" i="15"/>
  <c r="AJ318" i="15"/>
  <c r="AJ314" i="15"/>
  <c r="AJ310" i="15"/>
  <c r="AQ357" i="31"/>
  <c r="AQ353" i="31"/>
  <c r="AQ349" i="31"/>
  <c r="AQ345" i="31"/>
  <c r="AQ341" i="31"/>
  <c r="AQ337" i="31"/>
  <c r="AQ333" i="31"/>
  <c r="AQ329" i="31"/>
  <c r="AQ354" i="31"/>
  <c r="AQ350" i="31"/>
  <c r="AQ346" i="31"/>
  <c r="AQ342" i="31"/>
  <c r="AQ338" i="31"/>
  <c r="AQ334" i="31"/>
  <c r="AQ330" i="31"/>
  <c r="AQ326" i="31"/>
  <c r="AQ356" i="31"/>
  <c r="AQ352" i="31"/>
  <c r="AQ348" i="31"/>
  <c r="AQ344" i="31"/>
  <c r="AQ340" i="31"/>
  <c r="AQ336" i="31"/>
  <c r="AQ332" i="31"/>
  <c r="AQ328" i="31"/>
  <c r="AQ343" i="31"/>
  <c r="AQ321" i="31"/>
  <c r="AQ317" i="31"/>
  <c r="AQ313" i="31"/>
  <c r="AQ351" i="31"/>
  <c r="AQ327" i="31"/>
  <c r="AQ325" i="31"/>
  <c r="AQ339" i="31"/>
  <c r="AQ322" i="31"/>
  <c r="AQ318" i="31"/>
  <c r="AQ314" i="31"/>
  <c r="AQ331" i="31"/>
  <c r="AQ324" i="31"/>
  <c r="AQ347" i="31"/>
  <c r="AQ323" i="31"/>
  <c r="AQ319" i="31"/>
  <c r="AQ315" i="31"/>
  <c r="AQ335" i="31"/>
  <c r="AQ355" i="31"/>
  <c r="AQ320" i="31"/>
  <c r="AQ316" i="31"/>
  <c r="AQ312" i="31"/>
  <c r="BB357" i="34"/>
  <c r="BB356" i="34"/>
  <c r="BB355" i="34"/>
  <c r="BB350" i="34"/>
  <c r="BB354" i="34"/>
  <c r="BB352" i="34"/>
  <c r="BB351" i="34"/>
  <c r="BB349" i="34"/>
  <c r="BB347" i="34"/>
  <c r="BB353" i="34"/>
  <c r="BB348" i="34"/>
  <c r="BB342" i="34"/>
  <c r="BB346" i="34"/>
  <c r="BB345" i="34"/>
  <c r="BB344" i="34"/>
  <c r="BB341" i="34"/>
  <c r="BB338" i="34"/>
  <c r="BB334" i="34"/>
  <c r="BB340" i="34"/>
  <c r="BB336" i="34"/>
  <c r="BB332" i="34"/>
  <c r="BB343" i="34"/>
  <c r="BB333" i="34"/>
  <c r="BB330" i="34"/>
  <c r="BB335" i="34"/>
  <c r="BB328" i="34"/>
  <c r="BB337" i="34"/>
  <c r="BB326" i="34"/>
  <c r="BB321" i="34"/>
  <c r="BB331" i="34"/>
  <c r="BB339" i="34"/>
  <c r="BB323" i="34"/>
  <c r="BB329" i="34"/>
  <c r="BB324" i="34"/>
  <c r="BB322" i="34"/>
  <c r="BB317" i="34"/>
  <c r="BB318" i="34"/>
  <c r="BB325" i="34"/>
  <c r="BB320" i="34"/>
  <c r="BB319" i="34"/>
  <c r="BB327" i="34"/>
  <c r="BB313" i="34"/>
  <c r="BB314" i="34"/>
  <c r="BB316" i="34"/>
  <c r="BB312" i="34"/>
  <c r="BB315" i="34"/>
  <c r="W355" i="31"/>
  <c r="W351" i="31"/>
  <c r="W347" i="31"/>
  <c r="W343" i="31"/>
  <c r="W339" i="31"/>
  <c r="W335" i="31"/>
  <c r="W331" i="31"/>
  <c r="W327" i="31"/>
  <c r="W356" i="31"/>
  <c r="W352" i="31"/>
  <c r="W348" i="31"/>
  <c r="W344" i="31"/>
  <c r="W340" i="31"/>
  <c r="W336" i="31"/>
  <c r="W332" i="31"/>
  <c r="W328" i="31"/>
  <c r="W324" i="31"/>
  <c r="W354" i="31"/>
  <c r="W350" i="31"/>
  <c r="W346" i="31"/>
  <c r="W342" i="31"/>
  <c r="W338" i="31"/>
  <c r="W334" i="31"/>
  <c r="W330" i="31"/>
  <c r="W357" i="31"/>
  <c r="W345" i="31"/>
  <c r="W329" i="31"/>
  <c r="W326" i="31"/>
  <c r="W323" i="31"/>
  <c r="W319" i="31"/>
  <c r="W315" i="31"/>
  <c r="W353" i="31"/>
  <c r="W325" i="31"/>
  <c r="W320" i="31"/>
  <c r="W316" i="31"/>
  <c r="W312" i="31"/>
  <c r="W341" i="31"/>
  <c r="W333" i="31"/>
  <c r="W321" i="31"/>
  <c r="W317" i="31"/>
  <c r="W313" i="31"/>
  <c r="W349" i="31"/>
  <c r="W314" i="31"/>
  <c r="W322" i="31"/>
  <c r="W337" i="31"/>
  <c r="W318" i="31"/>
  <c r="CN357" i="15"/>
  <c r="CN353" i="15"/>
  <c r="CN349" i="15"/>
  <c r="CN354" i="15"/>
  <c r="CN350" i="15"/>
  <c r="CN346" i="15"/>
  <c r="CN361" i="15"/>
  <c r="CN355" i="15"/>
  <c r="CN351" i="15"/>
  <c r="CN347" i="15"/>
  <c r="CN342" i="15"/>
  <c r="CN343" i="15"/>
  <c r="CN339" i="15"/>
  <c r="CN335" i="15"/>
  <c r="CN331" i="15"/>
  <c r="CN327" i="15"/>
  <c r="CN323" i="15"/>
  <c r="CN319" i="15"/>
  <c r="CN315" i="15"/>
  <c r="CN311" i="15"/>
  <c r="CN356" i="15"/>
  <c r="CN352" i="15"/>
  <c r="CN348" i="15"/>
  <c r="CN344" i="15"/>
  <c r="CN341" i="15"/>
  <c r="CN336" i="15"/>
  <c r="CN332" i="15"/>
  <c r="CN328" i="15"/>
  <c r="CN324" i="15"/>
  <c r="CN320" i="15"/>
  <c r="CN316" i="15"/>
  <c r="CN312" i="15"/>
  <c r="CN345" i="15"/>
  <c r="CN340" i="15"/>
  <c r="CN337" i="15"/>
  <c r="CN333" i="15"/>
  <c r="CN329" i="15"/>
  <c r="CN325" i="15"/>
  <c r="CN321" i="15"/>
  <c r="CN317" i="15"/>
  <c r="CN313" i="15"/>
  <c r="CN362" i="15"/>
  <c r="CN338" i="15"/>
  <c r="CN334" i="15"/>
  <c r="CN330" i="15"/>
  <c r="CN326" i="15"/>
  <c r="CN322" i="15"/>
  <c r="CN318" i="15"/>
  <c r="CN314" i="15"/>
  <c r="CN310" i="15"/>
  <c r="Q357" i="32"/>
  <c r="Q355" i="32"/>
  <c r="Q353" i="32"/>
  <c r="Q350" i="32"/>
  <c r="Q346" i="32"/>
  <c r="Q342" i="32"/>
  <c r="Q338" i="32"/>
  <c r="Q334" i="32"/>
  <c r="Q330" i="32"/>
  <c r="Q354" i="32"/>
  <c r="Q351" i="32"/>
  <c r="Q347" i="32"/>
  <c r="Q343" i="32"/>
  <c r="Q339" i="32"/>
  <c r="Q335" i="32"/>
  <c r="Q331" i="32"/>
  <c r="Q327" i="32"/>
  <c r="Q323" i="32"/>
  <c r="Q348" i="32"/>
  <c r="Q344" i="32"/>
  <c r="Q340" i="32"/>
  <c r="Q336" i="32"/>
  <c r="Q332" i="32"/>
  <c r="Q328" i="32"/>
  <c r="Q356" i="32"/>
  <c r="Q321" i="32"/>
  <c r="Q317" i="32"/>
  <c r="Q313" i="32"/>
  <c r="Q345" i="32"/>
  <c r="Q324" i="32"/>
  <c r="Q352" i="32"/>
  <c r="Q333" i="32"/>
  <c r="Q322" i="32"/>
  <c r="Q318" i="32"/>
  <c r="Q314" i="32"/>
  <c r="Q329" i="32"/>
  <c r="Q341" i="32"/>
  <c r="Q319" i="32"/>
  <c r="Q315" i="32"/>
  <c r="Q326" i="32"/>
  <c r="Q349" i="32"/>
  <c r="Q320" i="32"/>
  <c r="Q316" i="32"/>
  <c r="Q312" i="32"/>
  <c r="Q337" i="32"/>
  <c r="Q325" i="32"/>
  <c r="E248" i="33"/>
  <c r="F248" i="33"/>
  <c r="G250" i="33"/>
  <c r="E252" i="33" s="1"/>
  <c r="CC355" i="33"/>
  <c r="CC351" i="33"/>
  <c r="CC347" i="33"/>
  <c r="CC343" i="33"/>
  <c r="CC339" i="33"/>
  <c r="CC356" i="33"/>
  <c r="CC352" i="33"/>
  <c r="CC348" i="33"/>
  <c r="CC344" i="33"/>
  <c r="CC340" i="33"/>
  <c r="CC336" i="33"/>
  <c r="CC357" i="33"/>
  <c r="CC353" i="33"/>
  <c r="CC349" i="33"/>
  <c r="CC345" i="33"/>
  <c r="CC341" i="33"/>
  <c r="CC337" i="33"/>
  <c r="CC332" i="33"/>
  <c r="CC328" i="33"/>
  <c r="CC324" i="33"/>
  <c r="CC320" i="33"/>
  <c r="CC316" i="33"/>
  <c r="CC312" i="33"/>
  <c r="CC346" i="33"/>
  <c r="CC335" i="33"/>
  <c r="CC329" i="33"/>
  <c r="CC325" i="33"/>
  <c r="CC321" i="33"/>
  <c r="CC317" i="33"/>
  <c r="CC313" i="33"/>
  <c r="CC354" i="33"/>
  <c r="CC342" i="33"/>
  <c r="CC334" i="33"/>
  <c r="CC330" i="33"/>
  <c r="CC326" i="33"/>
  <c r="CC322" i="33"/>
  <c r="CC318" i="33"/>
  <c r="CC314" i="33"/>
  <c r="CC338" i="33"/>
  <c r="CC350" i="33"/>
  <c r="CC319" i="33"/>
  <c r="CC333" i="33"/>
  <c r="CC331" i="33"/>
  <c r="CC315" i="33"/>
  <c r="CC327" i="33"/>
  <c r="CC323" i="33"/>
  <c r="CM356" i="33"/>
  <c r="CM352" i="33"/>
  <c r="CM348" i="33"/>
  <c r="CM344" i="33"/>
  <c r="CM340" i="33"/>
  <c r="CM357" i="33"/>
  <c r="CM353" i="33"/>
  <c r="CM349" i="33"/>
  <c r="CM345" i="33"/>
  <c r="CM341" i="33"/>
  <c r="CM337" i="33"/>
  <c r="CM333" i="33"/>
  <c r="CM354" i="33"/>
  <c r="CM350" i="33"/>
  <c r="CM346" i="33"/>
  <c r="CM342" i="33"/>
  <c r="CM338" i="33"/>
  <c r="CM351" i="33"/>
  <c r="CM339" i="33"/>
  <c r="CM329" i="33"/>
  <c r="CM325" i="33"/>
  <c r="CM321" i="33"/>
  <c r="CM317" i="33"/>
  <c r="CM313" i="33"/>
  <c r="CM335" i="33"/>
  <c r="CM330" i="33"/>
  <c r="CM326" i="33"/>
  <c r="CM322" i="33"/>
  <c r="CM318" i="33"/>
  <c r="CM314" i="33"/>
  <c r="CM347" i="33"/>
  <c r="CM336" i="33"/>
  <c r="CM334" i="33"/>
  <c r="CM331" i="33"/>
  <c r="CM327" i="33"/>
  <c r="CM323" i="33"/>
  <c r="CM319" i="33"/>
  <c r="CM315" i="33"/>
  <c r="CM355" i="33"/>
  <c r="CM343" i="33"/>
  <c r="CM312" i="33"/>
  <c r="CM328" i="33"/>
  <c r="CM324" i="33"/>
  <c r="CM320" i="33"/>
  <c r="CM332" i="33"/>
  <c r="CM316" i="33"/>
  <c r="V357" i="33"/>
  <c r="V353" i="33"/>
  <c r="V349" i="33"/>
  <c r="V345" i="33"/>
  <c r="V354" i="33"/>
  <c r="V350" i="33"/>
  <c r="V346" i="33"/>
  <c r="V342" i="33"/>
  <c r="V355" i="33"/>
  <c r="V351" i="33"/>
  <c r="V347" i="33"/>
  <c r="V343" i="33"/>
  <c r="V356" i="33"/>
  <c r="V352" i="33"/>
  <c r="V348" i="33"/>
  <c r="V344" i="33"/>
  <c r="V340" i="33"/>
  <c r="V330" i="33"/>
  <c r="V326" i="33"/>
  <c r="V322" i="33"/>
  <c r="V318" i="33"/>
  <c r="V334" i="33"/>
  <c r="V331" i="33"/>
  <c r="V327" i="33"/>
  <c r="V323" i="33"/>
  <c r="V319" i="33"/>
  <c r="V341" i="33"/>
  <c r="V339" i="33"/>
  <c r="V338" i="33"/>
  <c r="V337" i="33"/>
  <c r="V332" i="33"/>
  <c r="V335" i="33"/>
  <c r="V333" i="33"/>
  <c r="V329" i="33"/>
  <c r="V325" i="33"/>
  <c r="V321" i="33"/>
  <c r="V317" i="33"/>
  <c r="V336" i="33"/>
  <c r="V314" i="33"/>
  <c r="V316" i="33"/>
  <c r="V315" i="33"/>
  <c r="V328" i="33"/>
  <c r="V312" i="33"/>
  <c r="V324" i="33"/>
  <c r="V320" i="33"/>
  <c r="V313" i="33"/>
  <c r="BC357" i="30"/>
  <c r="BC353" i="30"/>
  <c r="BC354" i="30"/>
  <c r="BC350" i="30"/>
  <c r="BC346" i="30"/>
  <c r="BC342" i="30"/>
  <c r="BC338" i="30"/>
  <c r="BC334" i="30"/>
  <c r="BC330" i="30"/>
  <c r="BC326" i="30"/>
  <c r="BC355" i="30"/>
  <c r="BC351" i="30"/>
  <c r="BC347" i="30"/>
  <c r="BC343" i="30"/>
  <c r="BC339" i="30"/>
  <c r="BC335" i="30"/>
  <c r="BC331" i="30"/>
  <c r="BC327" i="30"/>
  <c r="BC323" i="30"/>
  <c r="BC319" i="30"/>
  <c r="BC315" i="30"/>
  <c r="BC356" i="30"/>
  <c r="BC352" i="30"/>
  <c r="BC348" i="30"/>
  <c r="BC344" i="30"/>
  <c r="BC340" i="30"/>
  <c r="BC336" i="30"/>
  <c r="BC332" i="30"/>
  <c r="BC328" i="30"/>
  <c r="BC324" i="30"/>
  <c r="BC320" i="30"/>
  <c r="BC316" i="30"/>
  <c r="BC325" i="30"/>
  <c r="BC345" i="30"/>
  <c r="BC333" i="30"/>
  <c r="BC322" i="30"/>
  <c r="BC321" i="30"/>
  <c r="BC341" i="30"/>
  <c r="BC314" i="30"/>
  <c r="BC312" i="30"/>
  <c r="BC329" i="30"/>
  <c r="BC318" i="30"/>
  <c r="BC317" i="30"/>
  <c r="BC349" i="30"/>
  <c r="BC337" i="30"/>
  <c r="BC313" i="30"/>
  <c r="T357" i="15"/>
  <c r="T353" i="15"/>
  <c r="T349" i="15"/>
  <c r="T354" i="15"/>
  <c r="T350" i="15"/>
  <c r="T346" i="15"/>
  <c r="T361" i="15"/>
  <c r="T355" i="15"/>
  <c r="T351" i="15"/>
  <c r="T347" i="15"/>
  <c r="T344" i="15"/>
  <c r="T339" i="15"/>
  <c r="T335" i="15"/>
  <c r="T331" i="15"/>
  <c r="T327" i="15"/>
  <c r="T323" i="15"/>
  <c r="T319" i="15"/>
  <c r="T315" i="15"/>
  <c r="T311" i="15"/>
  <c r="T341" i="15"/>
  <c r="T356" i="15"/>
  <c r="T345" i="15"/>
  <c r="T340" i="15"/>
  <c r="T336" i="15"/>
  <c r="T332" i="15"/>
  <c r="T328" i="15"/>
  <c r="T324" i="15"/>
  <c r="T320" i="15"/>
  <c r="T316" i="15"/>
  <c r="T312" i="15"/>
  <c r="T352" i="15"/>
  <c r="T348" i="15"/>
  <c r="T337" i="15"/>
  <c r="T333" i="15"/>
  <c r="T329" i="15"/>
  <c r="T325" i="15"/>
  <c r="T321" i="15"/>
  <c r="T317" i="15"/>
  <c r="T313" i="15"/>
  <c r="T362" i="15"/>
  <c r="T343" i="15"/>
  <c r="T342" i="15"/>
  <c r="T338" i="15"/>
  <c r="T334" i="15"/>
  <c r="T330" i="15"/>
  <c r="T326" i="15"/>
  <c r="T322" i="15"/>
  <c r="T318" i="15"/>
  <c r="T314" i="15"/>
  <c r="T310" i="15"/>
  <c r="W354" i="15"/>
  <c r="W350" i="15"/>
  <c r="W361" i="15"/>
  <c r="W355" i="15"/>
  <c r="W351" i="15"/>
  <c r="W347" i="15"/>
  <c r="W343" i="15"/>
  <c r="W362" i="15"/>
  <c r="W356" i="15"/>
  <c r="W357" i="15"/>
  <c r="W353" i="15"/>
  <c r="W349" i="15"/>
  <c r="W345" i="15"/>
  <c r="W340" i="15"/>
  <c r="W336" i="15"/>
  <c r="W332" i="15"/>
  <c r="W328" i="15"/>
  <c r="W324" i="15"/>
  <c r="W320" i="15"/>
  <c r="W316" i="15"/>
  <c r="W312" i="15"/>
  <c r="W346" i="15"/>
  <c r="W337" i="15"/>
  <c r="W333" i="15"/>
  <c r="W329" i="15"/>
  <c r="W325" i="15"/>
  <c r="W321" i="15"/>
  <c r="W317" i="15"/>
  <c r="W313" i="15"/>
  <c r="W352" i="15"/>
  <c r="W348" i="15"/>
  <c r="W338" i="15"/>
  <c r="W334" i="15"/>
  <c r="W330" i="15"/>
  <c r="W326" i="15"/>
  <c r="W322" i="15"/>
  <c r="W318" i="15"/>
  <c r="W314" i="15"/>
  <c r="W310" i="15"/>
  <c r="W342" i="15"/>
  <c r="W344" i="15"/>
  <c r="W339" i="15"/>
  <c r="W335" i="15"/>
  <c r="W331" i="15"/>
  <c r="W327" i="15"/>
  <c r="W323" i="15"/>
  <c r="W319" i="15"/>
  <c r="W315" i="15"/>
  <c r="W311" i="15"/>
  <c r="W341" i="15"/>
  <c r="BT357" i="34"/>
  <c r="BT353" i="34"/>
  <c r="BT354" i="34"/>
  <c r="BT355" i="34"/>
  <c r="BT351" i="34"/>
  <c r="BT356" i="34"/>
  <c r="BT349" i="34"/>
  <c r="BT348" i="34"/>
  <c r="BT346" i="34"/>
  <c r="BT352" i="34"/>
  <c r="BT343" i="34"/>
  <c r="BT350" i="34"/>
  <c r="BT347" i="34"/>
  <c r="BT344" i="34"/>
  <c r="BT345" i="34"/>
  <c r="BT341" i="34"/>
  <c r="BT339" i="34"/>
  <c r="BT335" i="34"/>
  <c r="BT342" i="34"/>
  <c r="BT337" i="34"/>
  <c r="BT333" i="34"/>
  <c r="BT334" i="34"/>
  <c r="BT336" i="34"/>
  <c r="BT330" i="34"/>
  <c r="BT338" i="34"/>
  <c r="BT327" i="34"/>
  <c r="BT325" i="34"/>
  <c r="BT331" i="34"/>
  <c r="BT340" i="34"/>
  <c r="BT326" i="34"/>
  <c r="BT329" i="34"/>
  <c r="BT323" i="34"/>
  <c r="BT332" i="34"/>
  <c r="BT322" i="34"/>
  <c r="BT318" i="34"/>
  <c r="BT328" i="34"/>
  <c r="BT324" i="34"/>
  <c r="BT319" i="34"/>
  <c r="BT321" i="34"/>
  <c r="BT314" i="34"/>
  <c r="BT315" i="34"/>
  <c r="BT313" i="34"/>
  <c r="BT320" i="34"/>
  <c r="BT312" i="34"/>
  <c r="BT317" i="34"/>
  <c r="BT316" i="34"/>
  <c r="CL355" i="33"/>
  <c r="CL351" i="33"/>
  <c r="CL347" i="33"/>
  <c r="CL343" i="33"/>
  <c r="CL356" i="33"/>
  <c r="CL352" i="33"/>
  <c r="CL348" i="33"/>
  <c r="CL344" i="33"/>
  <c r="CL340" i="33"/>
  <c r="CL357" i="33"/>
  <c r="CL353" i="33"/>
  <c r="CL349" i="33"/>
  <c r="CL345" i="33"/>
  <c r="CL341" i="33"/>
  <c r="CL354" i="33"/>
  <c r="CL350" i="33"/>
  <c r="CL346" i="33"/>
  <c r="CL342" i="33"/>
  <c r="CL338" i="33"/>
  <c r="CL332" i="33"/>
  <c r="CL328" i="33"/>
  <c r="CL324" i="33"/>
  <c r="CL320" i="33"/>
  <c r="CL339" i="33"/>
  <c r="CL337" i="33"/>
  <c r="CL329" i="33"/>
  <c r="CL325" i="33"/>
  <c r="CL321" i="33"/>
  <c r="CL317" i="33"/>
  <c r="CL335" i="33"/>
  <c r="CL330" i="33"/>
  <c r="CL336" i="33"/>
  <c r="CL334" i="33"/>
  <c r="CL331" i="33"/>
  <c r="CL327" i="33"/>
  <c r="CL323" i="33"/>
  <c r="CL319" i="33"/>
  <c r="CL315" i="33"/>
  <c r="CL316" i="33"/>
  <c r="CL333" i="33"/>
  <c r="CL312" i="33"/>
  <c r="CL326" i="33"/>
  <c r="CL322" i="33"/>
  <c r="CL318" i="33"/>
  <c r="CL313" i="33"/>
  <c r="CL314" i="33"/>
  <c r="AM355" i="31"/>
  <c r="AM351" i="31"/>
  <c r="AM347" i="31"/>
  <c r="AM343" i="31"/>
  <c r="AM339" i="31"/>
  <c r="AM335" i="31"/>
  <c r="AM331" i="31"/>
  <c r="AM327" i="31"/>
  <c r="AM356" i="31"/>
  <c r="AM352" i="31"/>
  <c r="AM348" i="31"/>
  <c r="AM344" i="31"/>
  <c r="AM340" i="31"/>
  <c r="AM336" i="31"/>
  <c r="AM332" i="31"/>
  <c r="AM328" i="31"/>
  <c r="AM324" i="31"/>
  <c r="AM354" i="31"/>
  <c r="AM350" i="31"/>
  <c r="AM346" i="31"/>
  <c r="AM342" i="31"/>
  <c r="AM338" i="31"/>
  <c r="AM334" i="31"/>
  <c r="AM330" i="31"/>
  <c r="AM353" i="31"/>
  <c r="AM323" i="31"/>
  <c r="AM319" i="31"/>
  <c r="AM315" i="31"/>
  <c r="AM341" i="31"/>
  <c r="AM326" i="31"/>
  <c r="AM320" i="31"/>
  <c r="AM316" i="31"/>
  <c r="AM312" i="31"/>
  <c r="AM349" i="31"/>
  <c r="AM337" i="31"/>
  <c r="AM325" i="31"/>
  <c r="AM321" i="31"/>
  <c r="AM317" i="31"/>
  <c r="AM313" i="31"/>
  <c r="AM357" i="31"/>
  <c r="AM345" i="31"/>
  <c r="AM322" i="31"/>
  <c r="AM318" i="31"/>
  <c r="AM314" i="31"/>
  <c r="AM333" i="31"/>
  <c r="AM329" i="31"/>
  <c r="T356" i="34"/>
  <c r="T357" i="34"/>
  <c r="T355" i="34"/>
  <c r="T353" i="34"/>
  <c r="T351" i="34"/>
  <c r="T349" i="34"/>
  <c r="T346" i="34"/>
  <c r="T352" i="34"/>
  <c r="T347" i="34"/>
  <c r="T354" i="34"/>
  <c r="T350" i="34"/>
  <c r="T348" i="34"/>
  <c r="T345" i="34"/>
  <c r="T343" i="34"/>
  <c r="T344" i="34"/>
  <c r="T337" i="34"/>
  <c r="T333" i="34"/>
  <c r="T339" i="34"/>
  <c r="T335" i="34"/>
  <c r="T342" i="34"/>
  <c r="T341" i="34"/>
  <c r="T327" i="34"/>
  <c r="T338" i="34"/>
  <c r="T331" i="34"/>
  <c r="T340" i="34"/>
  <c r="T329" i="34"/>
  <c r="T336" i="34"/>
  <c r="T330" i="34"/>
  <c r="T326" i="34"/>
  <c r="T332" i="34"/>
  <c r="T328" i="34"/>
  <c r="T323" i="34"/>
  <c r="T334" i="34"/>
  <c r="T325" i="34"/>
  <c r="T322" i="34"/>
  <c r="T321" i="34"/>
  <c r="T324" i="34"/>
  <c r="T317" i="34"/>
  <c r="T316" i="34"/>
  <c r="T312" i="34"/>
  <c r="T320" i="34"/>
  <c r="T319" i="34"/>
  <c r="T313" i="34"/>
  <c r="T318" i="34"/>
  <c r="T315" i="34"/>
  <c r="T314" i="34"/>
  <c r="AF357" i="34"/>
  <c r="AF356" i="34"/>
  <c r="AF351" i="34"/>
  <c r="AF354" i="34"/>
  <c r="AF355" i="34"/>
  <c r="AF353" i="34"/>
  <c r="AF348" i="34"/>
  <c r="AF346" i="34"/>
  <c r="AF352" i="34"/>
  <c r="AF349" i="34"/>
  <c r="AF343" i="34"/>
  <c r="AF347" i="34"/>
  <c r="AF345" i="34"/>
  <c r="AF350" i="34"/>
  <c r="AF342" i="34"/>
  <c r="AF339" i="34"/>
  <c r="AF335" i="34"/>
  <c r="AF341" i="34"/>
  <c r="AF337" i="34"/>
  <c r="AF333" i="34"/>
  <c r="AF338" i="34"/>
  <c r="AF344" i="34"/>
  <c r="AF340" i="34"/>
  <c r="AF331" i="34"/>
  <c r="AF329" i="34"/>
  <c r="AF334" i="34"/>
  <c r="AF330" i="34"/>
  <c r="AF336" i="34"/>
  <c r="AF327" i="34"/>
  <c r="AF328" i="34"/>
  <c r="AF322" i="34"/>
  <c r="AF323" i="34"/>
  <c r="AF324" i="34"/>
  <c r="AF318" i="34"/>
  <c r="AF319" i="34"/>
  <c r="AF325" i="34"/>
  <c r="AF321" i="34"/>
  <c r="AF326" i="34"/>
  <c r="AF320" i="34"/>
  <c r="AF332" i="34"/>
  <c r="AF314" i="34"/>
  <c r="AF317" i="34"/>
  <c r="AF315" i="34"/>
  <c r="AF316" i="34"/>
  <c r="AF312" i="34"/>
  <c r="AF313" i="34"/>
  <c r="AS357" i="33"/>
  <c r="AS353" i="33"/>
  <c r="AS349" i="33"/>
  <c r="AS345" i="33"/>
  <c r="AS341" i="33"/>
  <c r="AS354" i="33"/>
  <c r="AS350" i="33"/>
  <c r="AS346" i="33"/>
  <c r="AS342" i="33"/>
  <c r="AS338" i="33"/>
  <c r="AS334" i="33"/>
  <c r="AS355" i="33"/>
  <c r="AS351" i="33"/>
  <c r="AS347" i="33"/>
  <c r="AS343" i="33"/>
  <c r="AS339" i="33"/>
  <c r="AS344" i="33"/>
  <c r="AS336" i="33"/>
  <c r="AS330" i="33"/>
  <c r="AS326" i="33"/>
  <c r="AS322" i="33"/>
  <c r="AS318" i="33"/>
  <c r="AS314" i="33"/>
  <c r="AS352" i="33"/>
  <c r="AS335" i="33"/>
  <c r="AS331" i="33"/>
  <c r="AS327" i="33"/>
  <c r="AS323" i="33"/>
  <c r="AS319" i="33"/>
  <c r="AS315" i="33"/>
  <c r="AS348" i="33"/>
  <c r="AS332" i="33"/>
  <c r="AS328" i="33"/>
  <c r="AS324" i="33"/>
  <c r="AS320" i="33"/>
  <c r="AS316" i="33"/>
  <c r="AS337" i="33"/>
  <c r="AS321" i="33"/>
  <c r="AS356" i="33"/>
  <c r="AS340" i="33"/>
  <c r="AS312" i="33"/>
  <c r="AS313" i="33"/>
  <c r="AS329" i="33"/>
  <c r="AS333" i="33"/>
  <c r="AS325" i="33"/>
  <c r="AS317" i="33"/>
  <c r="K356" i="33"/>
  <c r="K352" i="33"/>
  <c r="K348" i="33"/>
  <c r="K344" i="33"/>
  <c r="K340" i="33"/>
  <c r="K357" i="33"/>
  <c r="K353" i="33"/>
  <c r="K349" i="33"/>
  <c r="K345" i="33"/>
  <c r="K341" i="33"/>
  <c r="K337" i="33"/>
  <c r="K354" i="33"/>
  <c r="K350" i="33"/>
  <c r="K346" i="33"/>
  <c r="K342" i="33"/>
  <c r="K338" i="33"/>
  <c r="K355" i="33"/>
  <c r="K336" i="33"/>
  <c r="K335" i="33"/>
  <c r="K343" i="33"/>
  <c r="K339" i="33"/>
  <c r="K333" i="33"/>
  <c r="K329" i="33"/>
  <c r="K325" i="33"/>
  <c r="K321" i="33"/>
  <c r="K317" i="33"/>
  <c r="K313" i="33"/>
  <c r="K334" i="33"/>
  <c r="K351" i="33"/>
  <c r="K330" i="33"/>
  <c r="K326" i="33"/>
  <c r="K322" i="33"/>
  <c r="K318" i="33"/>
  <c r="K314" i="33"/>
  <c r="K331" i="33"/>
  <c r="K327" i="33"/>
  <c r="K323" i="33"/>
  <c r="K319" i="33"/>
  <c r="K315" i="33"/>
  <c r="K347" i="33"/>
  <c r="K332" i="33"/>
  <c r="K324" i="33"/>
  <c r="K320" i="33"/>
  <c r="K312" i="33"/>
  <c r="K328" i="33"/>
  <c r="K316" i="33"/>
  <c r="Y356" i="31"/>
  <c r="Y352" i="31"/>
  <c r="Y348" i="31"/>
  <c r="Y344" i="31"/>
  <c r="Y340" i="31"/>
  <c r="Y336" i="31"/>
  <c r="Y332" i="31"/>
  <c r="Y328" i="31"/>
  <c r="Y357" i="31"/>
  <c r="Y353" i="31"/>
  <c r="Y349" i="31"/>
  <c r="Y345" i="31"/>
  <c r="Y341" i="31"/>
  <c r="Y337" i="31"/>
  <c r="Y333" i="31"/>
  <c r="Y329" i="31"/>
  <c r="Y325" i="31"/>
  <c r="Y355" i="31"/>
  <c r="Y351" i="31"/>
  <c r="Y347" i="31"/>
  <c r="Y343" i="31"/>
  <c r="Y339" i="31"/>
  <c r="Y335" i="31"/>
  <c r="Y331" i="31"/>
  <c r="Y327" i="31"/>
  <c r="Y350" i="31"/>
  <c r="Y320" i="31"/>
  <c r="Y316" i="31"/>
  <c r="Y312" i="31"/>
  <c r="Y338" i="31"/>
  <c r="Y334" i="31"/>
  <c r="Y321" i="31"/>
  <c r="Y317" i="31"/>
  <c r="Y313" i="31"/>
  <c r="Y346" i="31"/>
  <c r="Y324" i="31"/>
  <c r="Y322" i="31"/>
  <c r="Y318" i="31"/>
  <c r="Y314" i="31"/>
  <c r="Y354" i="31"/>
  <c r="Y342" i="31"/>
  <c r="Y330" i="31"/>
  <c r="Y319" i="31"/>
  <c r="Y326" i="31"/>
  <c r="Y315" i="31"/>
  <c r="Y323" i="31"/>
  <c r="CS357" i="32"/>
  <c r="CS353" i="32"/>
  <c r="CS354" i="32"/>
  <c r="CS355" i="32"/>
  <c r="CS351" i="32"/>
  <c r="CS350" i="32"/>
  <c r="CS346" i="32"/>
  <c r="CS342" i="32"/>
  <c r="CS338" i="32"/>
  <c r="CS334" i="32"/>
  <c r="CS330" i="32"/>
  <c r="CS356" i="32"/>
  <c r="CS352" i="32"/>
  <c r="CS347" i="32"/>
  <c r="CS343" i="32"/>
  <c r="CS339" i="32"/>
  <c r="CS335" i="32"/>
  <c r="CS331" i="32"/>
  <c r="CS327" i="32"/>
  <c r="CS323" i="32"/>
  <c r="CS348" i="32"/>
  <c r="CS344" i="32"/>
  <c r="CS340" i="32"/>
  <c r="CS336" i="32"/>
  <c r="CS332" i="32"/>
  <c r="CS328" i="32"/>
  <c r="CS333" i="32"/>
  <c r="CS322" i="32"/>
  <c r="CS321" i="32"/>
  <c r="CS317" i="32"/>
  <c r="CS313" i="32"/>
  <c r="CS325" i="32"/>
  <c r="CS341" i="32"/>
  <c r="CS318" i="32"/>
  <c r="CS314" i="32"/>
  <c r="CS329" i="32"/>
  <c r="CS324" i="32"/>
  <c r="CS349" i="32"/>
  <c r="CS319" i="32"/>
  <c r="CS315" i="32"/>
  <c r="CS337" i="32"/>
  <c r="CS320" i="32"/>
  <c r="CS316" i="32"/>
  <c r="CS312" i="32"/>
  <c r="CS326" i="32"/>
  <c r="CS345" i="32"/>
  <c r="M354" i="31"/>
  <c r="M350" i="31"/>
  <c r="M346" i="31"/>
  <c r="M342" i="31"/>
  <c r="M338" i="31"/>
  <c r="M334" i="31"/>
  <c r="M330" i="31"/>
  <c r="M355" i="31"/>
  <c r="M351" i="31"/>
  <c r="M347" i="31"/>
  <c r="M343" i="31"/>
  <c r="M339" i="31"/>
  <c r="M335" i="31"/>
  <c r="M331" i="31"/>
  <c r="M327" i="31"/>
  <c r="M357" i="31"/>
  <c r="M353" i="31"/>
  <c r="M349" i="31"/>
  <c r="M345" i="31"/>
  <c r="M341" i="31"/>
  <c r="M337" i="31"/>
  <c r="M333" i="31"/>
  <c r="M329" i="31"/>
  <c r="M352" i="31"/>
  <c r="M322" i="31"/>
  <c r="M318" i="31"/>
  <c r="M314" i="31"/>
  <c r="M340" i="31"/>
  <c r="M328" i="31"/>
  <c r="M326" i="31"/>
  <c r="M323" i="31"/>
  <c r="M319" i="31"/>
  <c r="M315" i="31"/>
  <c r="M348" i="31"/>
  <c r="M332" i="31"/>
  <c r="M325" i="31"/>
  <c r="M336" i="31"/>
  <c r="M320" i="31"/>
  <c r="M316" i="31"/>
  <c r="M312" i="31"/>
  <c r="M356" i="31"/>
  <c r="M324" i="31"/>
  <c r="M321" i="31"/>
  <c r="M344" i="31"/>
  <c r="M317" i="31"/>
  <c r="M313" i="31"/>
  <c r="AO355" i="34"/>
  <c r="AO356" i="34"/>
  <c r="AO357" i="34"/>
  <c r="AO351" i="34"/>
  <c r="AO352" i="34"/>
  <c r="AO353" i="34"/>
  <c r="AO349" i="34"/>
  <c r="AO345" i="34"/>
  <c r="AO350" i="34"/>
  <c r="AO347" i="34"/>
  <c r="AO343" i="34"/>
  <c r="AO354" i="34"/>
  <c r="AO344" i="34"/>
  <c r="AO346" i="34"/>
  <c r="AO348" i="34"/>
  <c r="AO339" i="34"/>
  <c r="AO335" i="34"/>
  <c r="AO331" i="34"/>
  <c r="AO341" i="34"/>
  <c r="AO337" i="34"/>
  <c r="AO333" i="34"/>
  <c r="AO334" i="34"/>
  <c r="AO336" i="34"/>
  <c r="AO329" i="34"/>
  <c r="AO325" i="34"/>
  <c r="AO338" i="34"/>
  <c r="AO342" i="34"/>
  <c r="AO340" i="34"/>
  <c r="AO330" i="34"/>
  <c r="AO327" i="34"/>
  <c r="AO323" i="34"/>
  <c r="AO332" i="34"/>
  <c r="AO328" i="34"/>
  <c r="AO320" i="34"/>
  <c r="AO321" i="34"/>
  <c r="AO318" i="34"/>
  <c r="AO326" i="34"/>
  <c r="AO319" i="34"/>
  <c r="AO324" i="34"/>
  <c r="AO322" i="34"/>
  <c r="AO314" i="34"/>
  <c r="AO315" i="34"/>
  <c r="AO316" i="34"/>
  <c r="AO312" i="34"/>
  <c r="AO313" i="34"/>
  <c r="AO317" i="34"/>
  <c r="BT357" i="30"/>
  <c r="BT353" i="30"/>
  <c r="BT349" i="30"/>
  <c r="BT345" i="30"/>
  <c r="BT341" i="30"/>
  <c r="BT337" i="30"/>
  <c r="BT333" i="30"/>
  <c r="BT329" i="30"/>
  <c r="BT325" i="30"/>
  <c r="BT321" i="30"/>
  <c r="BT317" i="30"/>
  <c r="BT354" i="30"/>
  <c r="BT350" i="30"/>
  <c r="BT346" i="30"/>
  <c r="BT342" i="30"/>
  <c r="BT338" i="30"/>
  <c r="BT334" i="30"/>
  <c r="BT330" i="30"/>
  <c r="BT326" i="30"/>
  <c r="BT322" i="30"/>
  <c r="BT318" i="30"/>
  <c r="BT314" i="30"/>
  <c r="BT355" i="30"/>
  <c r="BT351" i="30"/>
  <c r="BT347" i="30"/>
  <c r="BT343" i="30"/>
  <c r="BT339" i="30"/>
  <c r="BT335" i="30"/>
  <c r="BT331" i="30"/>
  <c r="BT327" i="30"/>
  <c r="BT323" i="30"/>
  <c r="BT319" i="30"/>
  <c r="BT315" i="30"/>
  <c r="BT356" i="30"/>
  <c r="BT352" i="30"/>
  <c r="BT348" i="30"/>
  <c r="BT344" i="30"/>
  <c r="BT340" i="30"/>
  <c r="BT336" i="30"/>
  <c r="BT332" i="30"/>
  <c r="BT328" i="30"/>
  <c r="BT324" i="30"/>
  <c r="BT320" i="30"/>
  <c r="BT316" i="30"/>
  <c r="BT313" i="30"/>
  <c r="BT312" i="30"/>
  <c r="BD354" i="33"/>
  <c r="BD350" i="33"/>
  <c r="BD346" i="33"/>
  <c r="BD342" i="33"/>
  <c r="BD355" i="33"/>
  <c r="BD351" i="33"/>
  <c r="BD347" i="33"/>
  <c r="BD343" i="33"/>
  <c r="BD356" i="33"/>
  <c r="BD352" i="33"/>
  <c r="BD348" i="33"/>
  <c r="BD344" i="33"/>
  <c r="BD340" i="33"/>
  <c r="BD357" i="33"/>
  <c r="BD353" i="33"/>
  <c r="BD349" i="33"/>
  <c r="BD345" i="33"/>
  <c r="BD341" i="33"/>
  <c r="BD337" i="33"/>
  <c r="BD331" i="33"/>
  <c r="BD327" i="33"/>
  <c r="BD323" i="33"/>
  <c r="BD319" i="33"/>
  <c r="BD335" i="33"/>
  <c r="BD336" i="33"/>
  <c r="BD332" i="33"/>
  <c r="BD328" i="33"/>
  <c r="BD324" i="33"/>
  <c r="BD320" i="33"/>
  <c r="BD339" i="33"/>
  <c r="BD338" i="33"/>
  <c r="BD334" i="33"/>
  <c r="BD333" i="33"/>
  <c r="BD330" i="33"/>
  <c r="BD326" i="33"/>
  <c r="BD322" i="33"/>
  <c r="BD318" i="33"/>
  <c r="BD314" i="33"/>
  <c r="BD316" i="33"/>
  <c r="BD315" i="33"/>
  <c r="BD317" i="33"/>
  <c r="BD329" i="33"/>
  <c r="BD312" i="33"/>
  <c r="BD325" i="33"/>
  <c r="BD321" i="33"/>
  <c r="BD313" i="33"/>
  <c r="CJ357" i="30"/>
  <c r="CJ353" i="30"/>
  <c r="CJ349" i="30"/>
  <c r="CJ345" i="30"/>
  <c r="CJ341" i="30"/>
  <c r="CJ337" i="30"/>
  <c r="CJ333" i="30"/>
  <c r="CJ329" i="30"/>
  <c r="CJ325" i="30"/>
  <c r="CJ321" i="30"/>
  <c r="CJ317" i="30"/>
  <c r="CJ354" i="30"/>
  <c r="CJ350" i="30"/>
  <c r="CJ346" i="30"/>
  <c r="CJ342" i="30"/>
  <c r="CJ338" i="30"/>
  <c r="CJ334" i="30"/>
  <c r="CJ330" i="30"/>
  <c r="CJ326" i="30"/>
  <c r="CJ322" i="30"/>
  <c r="CJ318" i="30"/>
  <c r="CJ314" i="30"/>
  <c r="CJ355" i="30"/>
  <c r="CJ351" i="30"/>
  <c r="CJ347" i="30"/>
  <c r="CJ343" i="30"/>
  <c r="CJ339" i="30"/>
  <c r="CJ335" i="30"/>
  <c r="CJ331" i="30"/>
  <c r="CJ327" i="30"/>
  <c r="CJ323" i="30"/>
  <c r="CJ319" i="30"/>
  <c r="CJ315" i="30"/>
  <c r="CJ356" i="30"/>
  <c r="CJ352" i="30"/>
  <c r="CJ348" i="30"/>
  <c r="CJ344" i="30"/>
  <c r="CJ340" i="30"/>
  <c r="CJ336" i="30"/>
  <c r="CJ332" i="30"/>
  <c r="CJ328" i="30"/>
  <c r="CJ324" i="30"/>
  <c r="CJ320" i="30"/>
  <c r="CJ316" i="30"/>
  <c r="CJ312" i="30"/>
  <c r="CJ313" i="30"/>
  <c r="BC357" i="34"/>
  <c r="BC354" i="34"/>
  <c r="BC355" i="34"/>
  <c r="BC356" i="34"/>
  <c r="BC350" i="34"/>
  <c r="BC351" i="34"/>
  <c r="BC352" i="34"/>
  <c r="BC348" i="34"/>
  <c r="BC353" i="34"/>
  <c r="BC346" i="34"/>
  <c r="BC342" i="34"/>
  <c r="BC343" i="34"/>
  <c r="BC347" i="34"/>
  <c r="BC345" i="34"/>
  <c r="BC344" i="34"/>
  <c r="BC349" i="34"/>
  <c r="BC341" i="34"/>
  <c r="BC338" i="34"/>
  <c r="BC334" i="34"/>
  <c r="BC330" i="34"/>
  <c r="BC340" i="34"/>
  <c r="BC336" i="34"/>
  <c r="BC332" i="34"/>
  <c r="BC333" i="34"/>
  <c r="BC335" i="34"/>
  <c r="BC328" i="34"/>
  <c r="BC324" i="34"/>
  <c r="BC337" i="34"/>
  <c r="BC339" i="34"/>
  <c r="BC326" i="34"/>
  <c r="BC331" i="34"/>
  <c r="BC322" i="34"/>
  <c r="BC327" i="34"/>
  <c r="BC325" i="34"/>
  <c r="BC317" i="34"/>
  <c r="BC318" i="34"/>
  <c r="BC323" i="34"/>
  <c r="BC320" i="34"/>
  <c r="BC319" i="34"/>
  <c r="BC329" i="34"/>
  <c r="BC313" i="34"/>
  <c r="BC314" i="34"/>
  <c r="BC315" i="34"/>
  <c r="BC321" i="34"/>
  <c r="BC316" i="34"/>
  <c r="BC312" i="34"/>
  <c r="BZ357" i="33"/>
  <c r="BZ353" i="33"/>
  <c r="BZ349" i="33"/>
  <c r="BZ345" i="33"/>
  <c r="BZ341" i="33"/>
  <c r="BZ354" i="33"/>
  <c r="BZ350" i="33"/>
  <c r="BZ346" i="33"/>
  <c r="BZ342" i="33"/>
  <c r="BZ355" i="33"/>
  <c r="BZ351" i="33"/>
  <c r="BZ347" i="33"/>
  <c r="BZ343" i="33"/>
  <c r="BZ356" i="33"/>
  <c r="BZ352" i="33"/>
  <c r="BZ348" i="33"/>
  <c r="BZ344" i="33"/>
  <c r="BZ340" i="33"/>
  <c r="BZ336" i="33"/>
  <c r="BZ339" i="33"/>
  <c r="BZ338" i="33"/>
  <c r="BZ334" i="33"/>
  <c r="BZ330" i="33"/>
  <c r="BZ326" i="33"/>
  <c r="BZ322" i="33"/>
  <c r="BZ318" i="33"/>
  <c r="BZ337" i="33"/>
  <c r="BZ333" i="33"/>
  <c r="BZ331" i="33"/>
  <c r="BZ327" i="33"/>
  <c r="BZ323" i="33"/>
  <c r="BZ319" i="33"/>
  <c r="BZ332" i="33"/>
  <c r="BZ335" i="33"/>
  <c r="BZ329" i="33"/>
  <c r="BZ325" i="33"/>
  <c r="BZ321" i="33"/>
  <c r="BZ317" i="33"/>
  <c r="BZ313" i="33"/>
  <c r="BZ320" i="33"/>
  <c r="BZ312" i="33"/>
  <c r="BZ314" i="33"/>
  <c r="BZ328" i="33"/>
  <c r="BZ316" i="33"/>
  <c r="BZ315" i="33"/>
  <c r="BZ324" i="33"/>
  <c r="Q355" i="33"/>
  <c r="Q351" i="33"/>
  <c r="Q347" i="33"/>
  <c r="Q343" i="33"/>
  <c r="Q339" i="33"/>
  <c r="Q356" i="33"/>
  <c r="Q352" i="33"/>
  <c r="Q348" i="33"/>
  <c r="Q344" i="33"/>
  <c r="Q340" i="33"/>
  <c r="Q336" i="33"/>
  <c r="Q357" i="33"/>
  <c r="Q353" i="33"/>
  <c r="Q349" i="33"/>
  <c r="Q345" i="33"/>
  <c r="Q341" i="33"/>
  <c r="Q337" i="33"/>
  <c r="Q332" i="33"/>
  <c r="Q328" i="33"/>
  <c r="Q324" i="33"/>
  <c r="Q320" i="33"/>
  <c r="Q316" i="33"/>
  <c r="Q312" i="33"/>
  <c r="Q346" i="33"/>
  <c r="Q335" i="33"/>
  <c r="Q333" i="33"/>
  <c r="Q329" i="33"/>
  <c r="Q325" i="33"/>
  <c r="Q321" i="33"/>
  <c r="Q317" i="33"/>
  <c r="Q313" i="33"/>
  <c r="Q354" i="33"/>
  <c r="Q342" i="33"/>
  <c r="Q334" i="33"/>
  <c r="Q330" i="33"/>
  <c r="Q326" i="33"/>
  <c r="Q322" i="33"/>
  <c r="Q318" i="33"/>
  <c r="Q314" i="33"/>
  <c r="Q338" i="33"/>
  <c r="Q319" i="33"/>
  <c r="Q350" i="33"/>
  <c r="Q331" i="33"/>
  <c r="Q315" i="33"/>
  <c r="Q327" i="33"/>
  <c r="Q323" i="33"/>
  <c r="AA362" i="15"/>
  <c r="AA356" i="15"/>
  <c r="AA352" i="15"/>
  <c r="AA357" i="15"/>
  <c r="AA353" i="15"/>
  <c r="AA349" i="15"/>
  <c r="AA345" i="15"/>
  <c r="AA341" i="15"/>
  <c r="AA361" i="15"/>
  <c r="AA355" i="15"/>
  <c r="AA351" i="15"/>
  <c r="AA338" i="15"/>
  <c r="AA334" i="15"/>
  <c r="AA330" i="15"/>
  <c r="AA326" i="15"/>
  <c r="AA322" i="15"/>
  <c r="AA318" i="15"/>
  <c r="AA314" i="15"/>
  <c r="AA310" i="15"/>
  <c r="AA354" i="15"/>
  <c r="AA342" i="15"/>
  <c r="AA350" i="15"/>
  <c r="AA343" i="15"/>
  <c r="AA339" i="15"/>
  <c r="AA335" i="15"/>
  <c r="AA331" i="15"/>
  <c r="AA327" i="15"/>
  <c r="AA323" i="15"/>
  <c r="AA319" i="15"/>
  <c r="AA315" i="15"/>
  <c r="AA311" i="15"/>
  <c r="AA348" i="15"/>
  <c r="AA344" i="15"/>
  <c r="AA340" i="15"/>
  <c r="AA336" i="15"/>
  <c r="AA332" i="15"/>
  <c r="AA328" i="15"/>
  <c r="AA324" i="15"/>
  <c r="AA320" i="15"/>
  <c r="AA316" i="15"/>
  <c r="AA312" i="15"/>
  <c r="AA346" i="15"/>
  <c r="AA337" i="15"/>
  <c r="AA333" i="15"/>
  <c r="AA329" i="15"/>
  <c r="AA325" i="15"/>
  <c r="AA321" i="15"/>
  <c r="AA317" i="15"/>
  <c r="AA313" i="15"/>
  <c r="AA347" i="15"/>
  <c r="AW357" i="32"/>
  <c r="AW353" i="32"/>
  <c r="AW355" i="32"/>
  <c r="AW350" i="32"/>
  <c r="AW346" i="32"/>
  <c r="AW342" i="32"/>
  <c r="AW338" i="32"/>
  <c r="AW334" i="32"/>
  <c r="AW330" i="32"/>
  <c r="AW354" i="32"/>
  <c r="AW347" i="32"/>
  <c r="AW343" i="32"/>
  <c r="AW339" i="32"/>
  <c r="AW335" i="32"/>
  <c r="AW331" i="32"/>
  <c r="AW327" i="32"/>
  <c r="AW323" i="32"/>
  <c r="AW351" i="32"/>
  <c r="AW348" i="32"/>
  <c r="AW344" i="32"/>
  <c r="AW340" i="32"/>
  <c r="AW336" i="32"/>
  <c r="AW332" i="32"/>
  <c r="AW328" i="32"/>
  <c r="AW356" i="32"/>
  <c r="AW341" i="32"/>
  <c r="AW321" i="32"/>
  <c r="AW317" i="32"/>
  <c r="AW313" i="32"/>
  <c r="AW326" i="32"/>
  <c r="AW349" i="32"/>
  <c r="AW322" i="32"/>
  <c r="AW318" i="32"/>
  <c r="AW314" i="32"/>
  <c r="AW337" i="32"/>
  <c r="AW329" i="32"/>
  <c r="AW325" i="32"/>
  <c r="AW319" i="32"/>
  <c r="AW315" i="32"/>
  <c r="AW345" i="32"/>
  <c r="AW324" i="32"/>
  <c r="AW333" i="32"/>
  <c r="AW320" i="32"/>
  <c r="AW316" i="32"/>
  <c r="AW312" i="32"/>
  <c r="AW352" i="32"/>
  <c r="BJ354" i="15"/>
  <c r="BJ350" i="15"/>
  <c r="BJ346" i="15"/>
  <c r="BJ361" i="15"/>
  <c r="BJ355" i="15"/>
  <c r="BJ351" i="15"/>
  <c r="BJ347" i="15"/>
  <c r="BJ343" i="15"/>
  <c r="BJ362" i="15"/>
  <c r="BJ356" i="15"/>
  <c r="BJ352" i="15"/>
  <c r="BJ348" i="15"/>
  <c r="BJ357" i="15"/>
  <c r="BJ353" i="15"/>
  <c r="BJ344" i="15"/>
  <c r="BJ340" i="15"/>
  <c r="BJ336" i="15"/>
  <c r="BJ332" i="15"/>
  <c r="BJ328" i="15"/>
  <c r="BJ324" i="15"/>
  <c r="BJ320" i="15"/>
  <c r="BJ316" i="15"/>
  <c r="BJ312" i="15"/>
  <c r="BJ349" i="15"/>
  <c r="BJ345" i="15"/>
  <c r="BJ342" i="15"/>
  <c r="BJ337" i="15"/>
  <c r="BJ333" i="15"/>
  <c r="BJ329" i="15"/>
  <c r="BJ325" i="15"/>
  <c r="BJ321" i="15"/>
  <c r="BJ317" i="15"/>
  <c r="BJ313" i="15"/>
  <c r="BJ341" i="15"/>
  <c r="BJ338" i="15"/>
  <c r="BJ334" i="15"/>
  <c r="BJ330" i="15"/>
  <c r="BJ326" i="15"/>
  <c r="BJ322" i="15"/>
  <c r="BJ318" i="15"/>
  <c r="BJ314" i="15"/>
  <c r="BJ310" i="15"/>
  <c r="BJ339" i="15"/>
  <c r="BJ335" i="15"/>
  <c r="BJ331" i="15"/>
  <c r="BJ327" i="15"/>
  <c r="BJ323" i="15"/>
  <c r="BJ319" i="15"/>
  <c r="BJ315" i="15"/>
  <c r="BJ311" i="15"/>
  <c r="CG355" i="32"/>
  <c r="CG356" i="32"/>
  <c r="CG357" i="32"/>
  <c r="CG353" i="32"/>
  <c r="CG348" i="32"/>
  <c r="CG344" i="32"/>
  <c r="CG340" i="32"/>
  <c r="CG336" i="32"/>
  <c r="CG332" i="32"/>
  <c r="CG328" i="32"/>
  <c r="CG351" i="32"/>
  <c r="CG352" i="32"/>
  <c r="CG349" i="32"/>
  <c r="CG345" i="32"/>
  <c r="CG341" i="32"/>
  <c r="CG337" i="32"/>
  <c r="CG333" i="32"/>
  <c r="CG329" i="32"/>
  <c r="CG325" i="32"/>
  <c r="CG350" i="32"/>
  <c r="CG346" i="32"/>
  <c r="CG342" i="32"/>
  <c r="CG338" i="32"/>
  <c r="CG334" i="32"/>
  <c r="CG330" i="32"/>
  <c r="CG354" i="32"/>
  <c r="CG335" i="32"/>
  <c r="CG323" i="32"/>
  <c r="CG319" i="32"/>
  <c r="CG315" i="32"/>
  <c r="CG326" i="32"/>
  <c r="CG343" i="32"/>
  <c r="CG327" i="32"/>
  <c r="CG322" i="32"/>
  <c r="CG320" i="32"/>
  <c r="CG316" i="32"/>
  <c r="CG312" i="32"/>
  <c r="CG331" i="32"/>
  <c r="CG321" i="32"/>
  <c r="CG317" i="32"/>
  <c r="CG313" i="32"/>
  <c r="CG339" i="32"/>
  <c r="CG324" i="32"/>
  <c r="CG318" i="32"/>
  <c r="CG314" i="32"/>
  <c r="CG347" i="32"/>
  <c r="AR357" i="31"/>
  <c r="AR353" i="31"/>
  <c r="AR349" i="31"/>
  <c r="AR345" i="31"/>
  <c r="AR341" i="31"/>
  <c r="AR337" i="31"/>
  <c r="AR333" i="31"/>
  <c r="AR354" i="31"/>
  <c r="AR350" i="31"/>
  <c r="AR346" i="31"/>
  <c r="AR342" i="31"/>
  <c r="AR338" i="31"/>
  <c r="AR334" i="31"/>
  <c r="AR355" i="31"/>
  <c r="AR351" i="31"/>
  <c r="AR347" i="31"/>
  <c r="AR343" i="31"/>
  <c r="AR339" i="31"/>
  <c r="AR335" i="31"/>
  <c r="AR331" i="31"/>
  <c r="AR356" i="31"/>
  <c r="AR352" i="31"/>
  <c r="AR348" i="31"/>
  <c r="AR344" i="31"/>
  <c r="AR340" i="31"/>
  <c r="AR336" i="31"/>
  <c r="AR330" i="31"/>
  <c r="AR321" i="31"/>
  <c r="AR317" i="31"/>
  <c r="AR313" i="31"/>
  <c r="AR332" i="31"/>
  <c r="AR327" i="31"/>
  <c r="AR325" i="31"/>
  <c r="AR322" i="31"/>
  <c r="AR318" i="31"/>
  <c r="AR314" i="31"/>
  <c r="AR324" i="31"/>
  <c r="AR329" i="31"/>
  <c r="AR323" i="31"/>
  <c r="AR319" i="31"/>
  <c r="AR315" i="31"/>
  <c r="AR320" i="31"/>
  <c r="AR316" i="31"/>
  <c r="AR312" i="31"/>
  <c r="AR326" i="31"/>
  <c r="AR328" i="31"/>
  <c r="AW355" i="34"/>
  <c r="AW356" i="34"/>
  <c r="AW357" i="34"/>
  <c r="AW351" i="34"/>
  <c r="AW352" i="34"/>
  <c r="AW353" i="34"/>
  <c r="AW349" i="34"/>
  <c r="AW354" i="34"/>
  <c r="AW348" i="34"/>
  <c r="AW345" i="34"/>
  <c r="AW347" i="34"/>
  <c r="AW346" i="34"/>
  <c r="AW343" i="34"/>
  <c r="AW344" i="34"/>
  <c r="AW350" i="34"/>
  <c r="AW342" i="34"/>
  <c r="AW339" i="34"/>
  <c r="AW335" i="34"/>
  <c r="AW331" i="34"/>
  <c r="AW337" i="34"/>
  <c r="AW333" i="34"/>
  <c r="AW341" i="34"/>
  <c r="AW340" i="34"/>
  <c r="AW332" i="34"/>
  <c r="AW329" i="34"/>
  <c r="AW325" i="34"/>
  <c r="AW336" i="34"/>
  <c r="AW327" i="34"/>
  <c r="AW323" i="34"/>
  <c r="AW338" i="34"/>
  <c r="AW330" i="34"/>
  <c r="AW324" i="34"/>
  <c r="AW320" i="34"/>
  <c r="AW321" i="34"/>
  <c r="AW334" i="34"/>
  <c r="AW328" i="34"/>
  <c r="AW326" i="34"/>
  <c r="AW318" i="34"/>
  <c r="AW319" i="34"/>
  <c r="AW322" i="34"/>
  <c r="AW317" i="34"/>
  <c r="AW314" i="34"/>
  <c r="AW315" i="34"/>
  <c r="AW316" i="34"/>
  <c r="AW312" i="34"/>
  <c r="AW313" i="34"/>
  <c r="K362" i="15"/>
  <c r="K356" i="15"/>
  <c r="K352" i="15"/>
  <c r="K357" i="15"/>
  <c r="K353" i="15"/>
  <c r="K349" i="15"/>
  <c r="K345" i="15"/>
  <c r="K341" i="15"/>
  <c r="K361" i="15"/>
  <c r="K355" i="15"/>
  <c r="K351" i="15"/>
  <c r="K344" i="15"/>
  <c r="K338" i="15"/>
  <c r="K334" i="15"/>
  <c r="K330" i="15"/>
  <c r="K326" i="15"/>
  <c r="K322" i="15"/>
  <c r="K318" i="15"/>
  <c r="K314" i="15"/>
  <c r="K310" i="15"/>
  <c r="K348" i="15"/>
  <c r="K346" i="15"/>
  <c r="K339" i="15"/>
  <c r="K335" i="15"/>
  <c r="K331" i="15"/>
  <c r="K327" i="15"/>
  <c r="K323" i="15"/>
  <c r="K319" i="15"/>
  <c r="K315" i="15"/>
  <c r="K311" i="15"/>
  <c r="K340" i="15"/>
  <c r="K336" i="15"/>
  <c r="K332" i="15"/>
  <c r="K328" i="15"/>
  <c r="K324" i="15"/>
  <c r="K320" i="15"/>
  <c r="K316" i="15"/>
  <c r="K312" i="15"/>
  <c r="K354" i="15"/>
  <c r="K350" i="15"/>
  <c r="K343" i="15"/>
  <c r="K337" i="15"/>
  <c r="K333" i="15"/>
  <c r="K329" i="15"/>
  <c r="K325" i="15"/>
  <c r="K321" i="15"/>
  <c r="K317" i="15"/>
  <c r="K313" i="15"/>
  <c r="K347" i="15"/>
  <c r="K342" i="15"/>
  <c r="BN356" i="31"/>
  <c r="BN352" i="31"/>
  <c r="BN348" i="31"/>
  <c r="BN344" i="31"/>
  <c r="BN340" i="31"/>
  <c r="BN336" i="31"/>
  <c r="BN332" i="31"/>
  <c r="BN357" i="31"/>
  <c r="BN353" i="31"/>
  <c r="BN349" i="31"/>
  <c r="BN345" i="31"/>
  <c r="BN341" i="31"/>
  <c r="BN337" i="31"/>
  <c r="BN333" i="31"/>
  <c r="BN354" i="31"/>
  <c r="BN350" i="31"/>
  <c r="BN346" i="31"/>
  <c r="BN342" i="31"/>
  <c r="BN338" i="31"/>
  <c r="BN334" i="31"/>
  <c r="BN330" i="31"/>
  <c r="BN355" i="31"/>
  <c r="BN351" i="31"/>
  <c r="BN347" i="31"/>
  <c r="BN343" i="31"/>
  <c r="BN339" i="31"/>
  <c r="BN335" i="31"/>
  <c r="BN324" i="31"/>
  <c r="BN320" i="31"/>
  <c r="BN316" i="31"/>
  <c r="BN312" i="31"/>
  <c r="BN328" i="31"/>
  <c r="BN321" i="31"/>
  <c r="BN317" i="31"/>
  <c r="BN313" i="31"/>
  <c r="BN331" i="31"/>
  <c r="BN327" i="31"/>
  <c r="BN322" i="31"/>
  <c r="BN318" i="31"/>
  <c r="BN314" i="31"/>
  <c r="BN329" i="31"/>
  <c r="BN326" i="31"/>
  <c r="BN325" i="31"/>
  <c r="BN323" i="31"/>
  <c r="BN319" i="31"/>
  <c r="BN315" i="31"/>
  <c r="E190" i="32"/>
  <c r="E240" i="32" s="1"/>
  <c r="W357" i="30"/>
  <c r="W353" i="30"/>
  <c r="W354" i="30"/>
  <c r="W350" i="30"/>
  <c r="W346" i="30"/>
  <c r="W342" i="30"/>
  <c r="W338" i="30"/>
  <c r="W334" i="30"/>
  <c r="W330" i="30"/>
  <c r="W326" i="30"/>
  <c r="W355" i="30"/>
  <c r="W351" i="30"/>
  <c r="W347" i="30"/>
  <c r="W343" i="30"/>
  <c r="W339" i="30"/>
  <c r="W335" i="30"/>
  <c r="W331" i="30"/>
  <c r="W327" i="30"/>
  <c r="W323" i="30"/>
  <c r="W319" i="30"/>
  <c r="W315" i="30"/>
  <c r="W356" i="30"/>
  <c r="W352" i="30"/>
  <c r="W348" i="30"/>
  <c r="W344" i="30"/>
  <c r="W340" i="30"/>
  <c r="W336" i="30"/>
  <c r="W332" i="30"/>
  <c r="W328" i="30"/>
  <c r="W324" i="30"/>
  <c r="W320" i="30"/>
  <c r="W316" i="30"/>
  <c r="W341" i="30"/>
  <c r="W314" i="30"/>
  <c r="W329" i="30"/>
  <c r="W349" i="30"/>
  <c r="W337" i="30"/>
  <c r="W322" i="30"/>
  <c r="W321" i="30"/>
  <c r="W313" i="30"/>
  <c r="W325" i="30"/>
  <c r="W312" i="30"/>
  <c r="W345" i="30"/>
  <c r="W318" i="30"/>
  <c r="W317" i="30"/>
  <c r="W333" i="30"/>
  <c r="CJ356" i="32"/>
  <c r="CJ352" i="32"/>
  <c r="CJ357" i="32"/>
  <c r="CJ353" i="32"/>
  <c r="CJ354" i="32"/>
  <c r="CJ351" i="32"/>
  <c r="CJ349" i="32"/>
  <c r="CJ345" i="32"/>
  <c r="CJ341" i="32"/>
  <c r="CJ337" i="32"/>
  <c r="CJ333" i="32"/>
  <c r="CJ329" i="32"/>
  <c r="CJ350" i="32"/>
  <c r="CJ346" i="32"/>
  <c r="CJ342" i="32"/>
  <c r="CJ338" i="32"/>
  <c r="CJ334" i="32"/>
  <c r="CJ330" i="32"/>
  <c r="CJ355" i="32"/>
  <c r="CJ347" i="32"/>
  <c r="CJ343" i="32"/>
  <c r="CJ339" i="32"/>
  <c r="CJ335" i="32"/>
  <c r="CJ331" i="32"/>
  <c r="CJ348" i="32"/>
  <c r="CJ344" i="32"/>
  <c r="CJ340" i="32"/>
  <c r="CJ336" i="32"/>
  <c r="CJ332" i="32"/>
  <c r="CJ327" i="32"/>
  <c r="CJ322" i="32"/>
  <c r="CJ325" i="32"/>
  <c r="CJ321" i="32"/>
  <c r="CJ317" i="32"/>
  <c r="CJ313" i="32"/>
  <c r="CJ328" i="32"/>
  <c r="CJ324" i="32"/>
  <c r="CJ318" i="32"/>
  <c r="CJ314" i="32"/>
  <c r="CJ323" i="32"/>
  <c r="CJ319" i="32"/>
  <c r="CJ315" i="32"/>
  <c r="CJ316" i="32"/>
  <c r="CJ312" i="32"/>
  <c r="CJ326" i="32"/>
  <c r="CJ320" i="32"/>
  <c r="AC356" i="34"/>
  <c r="AC357" i="34"/>
  <c r="AC353" i="34"/>
  <c r="AC349" i="34"/>
  <c r="AC350" i="34"/>
  <c r="AC354" i="34"/>
  <c r="AC351" i="34"/>
  <c r="AC347" i="34"/>
  <c r="AC355" i="34"/>
  <c r="AC345" i="34"/>
  <c r="AC341" i="34"/>
  <c r="AC348" i="34"/>
  <c r="AC346" i="34"/>
  <c r="AC343" i="34"/>
  <c r="AC337" i="34"/>
  <c r="AC333" i="34"/>
  <c r="AC342" i="34"/>
  <c r="AC352" i="34"/>
  <c r="AC344" i="34"/>
  <c r="AC339" i="34"/>
  <c r="AC335" i="34"/>
  <c r="AC336" i="34"/>
  <c r="AC338" i="34"/>
  <c r="AC340" i="34"/>
  <c r="AC327" i="34"/>
  <c r="AC323" i="34"/>
  <c r="AC332" i="34"/>
  <c r="AC331" i="34"/>
  <c r="AC329" i="34"/>
  <c r="AC325" i="34"/>
  <c r="AC334" i="34"/>
  <c r="AC326" i="34"/>
  <c r="AC328" i="34"/>
  <c r="AC321" i="34"/>
  <c r="AC322" i="34"/>
  <c r="AC330" i="34"/>
  <c r="AC320" i="34"/>
  <c r="AC324" i="34"/>
  <c r="AC317" i="34"/>
  <c r="AC318" i="34"/>
  <c r="AC316" i="34"/>
  <c r="AC312" i="34"/>
  <c r="AC313" i="34"/>
  <c r="AC314" i="34"/>
  <c r="AC319" i="34"/>
  <c r="AC315" i="34"/>
  <c r="BW357" i="31"/>
  <c r="BW353" i="31"/>
  <c r="BW349" i="31"/>
  <c r="BW345" i="31"/>
  <c r="BW341" i="31"/>
  <c r="BW337" i="31"/>
  <c r="BW333" i="31"/>
  <c r="BW329" i="31"/>
  <c r="BW354" i="31"/>
  <c r="BW350" i="31"/>
  <c r="BW346" i="31"/>
  <c r="BW342" i="31"/>
  <c r="BW338" i="31"/>
  <c r="BW334" i="31"/>
  <c r="BW330" i="31"/>
  <c r="BW326" i="31"/>
  <c r="BW356" i="31"/>
  <c r="BW352" i="31"/>
  <c r="BW348" i="31"/>
  <c r="BW344" i="31"/>
  <c r="BW340" i="31"/>
  <c r="BW336" i="31"/>
  <c r="BW332" i="31"/>
  <c r="BW328" i="31"/>
  <c r="BW331" i="31"/>
  <c r="BW324" i="31"/>
  <c r="BW347" i="31"/>
  <c r="BW321" i="31"/>
  <c r="BW317" i="31"/>
  <c r="BW313" i="31"/>
  <c r="BW335" i="31"/>
  <c r="BW355" i="31"/>
  <c r="BW322" i="31"/>
  <c r="BW318" i="31"/>
  <c r="BW314" i="31"/>
  <c r="BW343" i="31"/>
  <c r="BW323" i="31"/>
  <c r="BW319" i="31"/>
  <c r="BW315" i="31"/>
  <c r="BW351" i="31"/>
  <c r="BW327" i="31"/>
  <c r="BW325" i="31"/>
  <c r="BW316" i="31"/>
  <c r="BW312" i="31"/>
  <c r="BW320" i="31"/>
  <c r="BW339" i="31"/>
  <c r="BQ355" i="32"/>
  <c r="BQ356" i="32"/>
  <c r="BQ357" i="32"/>
  <c r="BQ353" i="32"/>
  <c r="BQ348" i="32"/>
  <c r="BQ344" i="32"/>
  <c r="BQ340" i="32"/>
  <c r="BQ336" i="32"/>
  <c r="BQ332" i="32"/>
  <c r="BQ354" i="32"/>
  <c r="BQ349" i="32"/>
  <c r="BQ345" i="32"/>
  <c r="BQ341" i="32"/>
  <c r="BQ337" i="32"/>
  <c r="BQ333" i="32"/>
  <c r="BQ329" i="32"/>
  <c r="BQ325" i="32"/>
  <c r="BQ350" i="32"/>
  <c r="BQ346" i="32"/>
  <c r="BQ342" i="32"/>
  <c r="BQ338" i="32"/>
  <c r="BQ334" i="32"/>
  <c r="BQ330" i="32"/>
  <c r="BQ351" i="32"/>
  <c r="BQ322" i="32"/>
  <c r="BQ319" i="32"/>
  <c r="BQ315" i="32"/>
  <c r="BQ347" i="32"/>
  <c r="BQ335" i="32"/>
  <c r="BQ328" i="32"/>
  <c r="BQ327" i="32"/>
  <c r="BQ320" i="32"/>
  <c r="BQ316" i="32"/>
  <c r="BQ312" i="32"/>
  <c r="BQ343" i="32"/>
  <c r="BQ324" i="32"/>
  <c r="BQ321" i="32"/>
  <c r="BQ317" i="32"/>
  <c r="BQ313" i="32"/>
  <c r="BQ352" i="32"/>
  <c r="BQ331" i="32"/>
  <c r="BQ323" i="32"/>
  <c r="BQ318" i="32"/>
  <c r="BQ314" i="32"/>
  <c r="BQ326" i="32"/>
  <c r="BQ339" i="32"/>
  <c r="AY362" i="15"/>
  <c r="AY356" i="15"/>
  <c r="AY352" i="15"/>
  <c r="AY357" i="15"/>
  <c r="AY353" i="15"/>
  <c r="AY349" i="15"/>
  <c r="AY345" i="15"/>
  <c r="AY341" i="15"/>
  <c r="AY361" i="15"/>
  <c r="AY355" i="15"/>
  <c r="AY351" i="15"/>
  <c r="AY343" i="15"/>
  <c r="AY338" i="15"/>
  <c r="AY334" i="15"/>
  <c r="AY330" i="15"/>
  <c r="AY326" i="15"/>
  <c r="AY322" i="15"/>
  <c r="AY318" i="15"/>
  <c r="AY314" i="15"/>
  <c r="AY310" i="15"/>
  <c r="AY348" i="15"/>
  <c r="AY344" i="15"/>
  <c r="AY339" i="15"/>
  <c r="AY335" i="15"/>
  <c r="AY331" i="15"/>
  <c r="AY327" i="15"/>
  <c r="AY323" i="15"/>
  <c r="AY319" i="15"/>
  <c r="AY315" i="15"/>
  <c r="AY311" i="15"/>
  <c r="AY354" i="15"/>
  <c r="AY347" i="15"/>
  <c r="AY350" i="15"/>
  <c r="AY342" i="15"/>
  <c r="AY340" i="15"/>
  <c r="AY336" i="15"/>
  <c r="AY332" i="15"/>
  <c r="AY328" i="15"/>
  <c r="AY324" i="15"/>
  <c r="AY320" i="15"/>
  <c r="AY316" i="15"/>
  <c r="AY312" i="15"/>
  <c r="AY346" i="15"/>
  <c r="AY337" i="15"/>
  <c r="AY333" i="15"/>
  <c r="AY329" i="15"/>
  <c r="AY325" i="15"/>
  <c r="AY321" i="15"/>
  <c r="AY317" i="15"/>
  <c r="AY313" i="15"/>
  <c r="CQ357" i="30"/>
  <c r="CQ353" i="30"/>
  <c r="CQ354" i="30"/>
  <c r="CQ350" i="30"/>
  <c r="CQ346" i="30"/>
  <c r="CQ342" i="30"/>
  <c r="CQ338" i="30"/>
  <c r="CQ334" i="30"/>
  <c r="CQ330" i="30"/>
  <c r="CQ326" i="30"/>
  <c r="CQ355" i="30"/>
  <c r="CQ351" i="30"/>
  <c r="CQ347" i="30"/>
  <c r="CQ343" i="30"/>
  <c r="CQ339" i="30"/>
  <c r="CQ335" i="30"/>
  <c r="CQ331" i="30"/>
  <c r="CQ327" i="30"/>
  <c r="CQ323" i="30"/>
  <c r="CQ319" i="30"/>
  <c r="CQ315" i="30"/>
  <c r="CQ356" i="30"/>
  <c r="CQ352" i="30"/>
  <c r="CQ348" i="30"/>
  <c r="CQ344" i="30"/>
  <c r="CQ340" i="30"/>
  <c r="CQ336" i="30"/>
  <c r="CQ332" i="30"/>
  <c r="CQ328" i="30"/>
  <c r="CQ324" i="30"/>
  <c r="CQ320" i="30"/>
  <c r="CQ316" i="30"/>
  <c r="CQ329" i="30"/>
  <c r="CQ312" i="30"/>
  <c r="CQ349" i="30"/>
  <c r="CQ322" i="30"/>
  <c r="CQ321" i="30"/>
  <c r="CQ337" i="30"/>
  <c r="CQ325" i="30"/>
  <c r="CQ318" i="30"/>
  <c r="CQ317" i="30"/>
  <c r="CQ313" i="30"/>
  <c r="CQ345" i="30"/>
  <c r="CQ333" i="30"/>
  <c r="CQ314" i="30"/>
  <c r="CQ341" i="30"/>
  <c r="CO356" i="34"/>
  <c r="CO357" i="34"/>
  <c r="CO354" i="34"/>
  <c r="CO355" i="34"/>
  <c r="CO349" i="34"/>
  <c r="CO350" i="34"/>
  <c r="CO353" i="34"/>
  <c r="CO351" i="34"/>
  <c r="CO348" i="34"/>
  <c r="CO347" i="34"/>
  <c r="CO345" i="34"/>
  <c r="CO341" i="34"/>
  <c r="CO346" i="34"/>
  <c r="CO344" i="34"/>
  <c r="CO342" i="34"/>
  <c r="CO343" i="34"/>
  <c r="CO352" i="34"/>
  <c r="CO337" i="34"/>
  <c r="CO333" i="34"/>
  <c r="CO329" i="34"/>
  <c r="CO340" i="34"/>
  <c r="CO339" i="34"/>
  <c r="CO335" i="34"/>
  <c r="CO331" i="34"/>
  <c r="CO336" i="34"/>
  <c r="CO338" i="34"/>
  <c r="CO327" i="34"/>
  <c r="CO323" i="34"/>
  <c r="CO332" i="34"/>
  <c r="CO325" i="34"/>
  <c r="CO334" i="34"/>
  <c r="CO326" i="34"/>
  <c r="CO330" i="34"/>
  <c r="CO328" i="34"/>
  <c r="CO321" i="34"/>
  <c r="CO316" i="34"/>
  <c r="CO322" i="34"/>
  <c r="CO320" i="34"/>
  <c r="CO319" i="34"/>
  <c r="CO324" i="34"/>
  <c r="CO317" i="34"/>
  <c r="CO318" i="34"/>
  <c r="CO312" i="34"/>
  <c r="CO313" i="34"/>
  <c r="CO314" i="34"/>
  <c r="CO315" i="34"/>
  <c r="BT356" i="32"/>
  <c r="BT352" i="32"/>
  <c r="BT357" i="32"/>
  <c r="BT353" i="32"/>
  <c r="BT354" i="32"/>
  <c r="BT355" i="32"/>
  <c r="BT349" i="32"/>
  <c r="BT345" i="32"/>
  <c r="BT341" i="32"/>
  <c r="BT337" i="32"/>
  <c r="BT333" i="32"/>
  <c r="BT329" i="32"/>
  <c r="BT350" i="32"/>
  <c r="BT346" i="32"/>
  <c r="BT342" i="32"/>
  <c r="BT338" i="32"/>
  <c r="BT334" i="32"/>
  <c r="BT330" i="32"/>
  <c r="BT351" i="32"/>
  <c r="BT347" i="32"/>
  <c r="BT343" i="32"/>
  <c r="BT339" i="32"/>
  <c r="BT335" i="32"/>
  <c r="BT331" i="32"/>
  <c r="BT348" i="32"/>
  <c r="BT344" i="32"/>
  <c r="BT340" i="32"/>
  <c r="BT336" i="32"/>
  <c r="BT332" i="32"/>
  <c r="BT328" i="32"/>
  <c r="BT327" i="32"/>
  <c r="BT324" i="32"/>
  <c r="BT321" i="32"/>
  <c r="BT317" i="32"/>
  <c r="BT313" i="32"/>
  <c r="BT323" i="32"/>
  <c r="BT318" i="32"/>
  <c r="BT314" i="32"/>
  <c r="BT326" i="32"/>
  <c r="BT319" i="32"/>
  <c r="BT315" i="32"/>
  <c r="BT322" i="32"/>
  <c r="BT320" i="32"/>
  <c r="BT316" i="32"/>
  <c r="BT312" i="32"/>
  <c r="BT325" i="32"/>
  <c r="CD356" i="34"/>
  <c r="CD354" i="34"/>
  <c r="CD352" i="34"/>
  <c r="CD357" i="34"/>
  <c r="CD355" i="34"/>
  <c r="CD350" i="34"/>
  <c r="CD347" i="34"/>
  <c r="CD353" i="34"/>
  <c r="CD345" i="34"/>
  <c r="CD349" i="34"/>
  <c r="CD344" i="34"/>
  <c r="CD351" i="34"/>
  <c r="CD342" i="34"/>
  <c r="CD348" i="34"/>
  <c r="CD341" i="34"/>
  <c r="CD336" i="34"/>
  <c r="CD343" i="34"/>
  <c r="CD338" i="34"/>
  <c r="CD334" i="34"/>
  <c r="CD346" i="34"/>
  <c r="CD340" i="34"/>
  <c r="CD330" i="34"/>
  <c r="CD326" i="34"/>
  <c r="CD337" i="34"/>
  <c r="CD339" i="34"/>
  <c r="CD328" i="34"/>
  <c r="CD329" i="34"/>
  <c r="CD325" i="34"/>
  <c r="CD335" i="34"/>
  <c r="CD331" i="34"/>
  <c r="CD327" i="34"/>
  <c r="CD320" i="34"/>
  <c r="CD323" i="34"/>
  <c r="CD321" i="34"/>
  <c r="CD333" i="34"/>
  <c r="CD319" i="34"/>
  <c r="CD322" i="34"/>
  <c r="CD332" i="34"/>
  <c r="CD324" i="34"/>
  <c r="CD317" i="34"/>
  <c r="CD315" i="34"/>
  <c r="CD316" i="34"/>
  <c r="CD312" i="34"/>
  <c r="CD318" i="34"/>
  <c r="CD314" i="34"/>
  <c r="CD313" i="34"/>
  <c r="CD354" i="30"/>
  <c r="CD350" i="30"/>
  <c r="CD346" i="30"/>
  <c r="CD342" i="30"/>
  <c r="CD338" i="30"/>
  <c r="CD334" i="30"/>
  <c r="CD330" i="30"/>
  <c r="CD326" i="30"/>
  <c r="CD322" i="30"/>
  <c r="CD318" i="30"/>
  <c r="CD355" i="30"/>
  <c r="CD351" i="30"/>
  <c r="CD347" i="30"/>
  <c r="CD343" i="30"/>
  <c r="CD339" i="30"/>
  <c r="CD335" i="30"/>
  <c r="CD331" i="30"/>
  <c r="CD327" i="30"/>
  <c r="CD323" i="30"/>
  <c r="CD319" i="30"/>
  <c r="CD315" i="30"/>
  <c r="CD356" i="30"/>
  <c r="CD352" i="30"/>
  <c r="CD348" i="30"/>
  <c r="CD344" i="30"/>
  <c r="CD340" i="30"/>
  <c r="CD336" i="30"/>
  <c r="CD332" i="30"/>
  <c r="CD328" i="30"/>
  <c r="CD324" i="30"/>
  <c r="CD320" i="30"/>
  <c r="CD316" i="30"/>
  <c r="CD312" i="30"/>
  <c r="CD357" i="30"/>
  <c r="CD353" i="30"/>
  <c r="CD349" i="30"/>
  <c r="CD345" i="30"/>
  <c r="CD341" i="30"/>
  <c r="CD337" i="30"/>
  <c r="CD333" i="30"/>
  <c r="CD329" i="30"/>
  <c r="CD325" i="30"/>
  <c r="CD321" i="30"/>
  <c r="CD317" i="30"/>
  <c r="CD313" i="30"/>
  <c r="CD314" i="30"/>
  <c r="BM355" i="15"/>
  <c r="BM351" i="15"/>
  <c r="BM362" i="15"/>
  <c r="BM356" i="15"/>
  <c r="BM352" i="15"/>
  <c r="BM348" i="15"/>
  <c r="BM344" i="15"/>
  <c r="BM357" i="15"/>
  <c r="BM354" i="15"/>
  <c r="BM350" i="15"/>
  <c r="BM353" i="15"/>
  <c r="BM345" i="15"/>
  <c r="BM342" i="15"/>
  <c r="BM337" i="15"/>
  <c r="BM333" i="15"/>
  <c r="BM329" i="15"/>
  <c r="BM325" i="15"/>
  <c r="BM321" i="15"/>
  <c r="BM317" i="15"/>
  <c r="BM313" i="15"/>
  <c r="BM349" i="15"/>
  <c r="BM341" i="15"/>
  <c r="BM338" i="15"/>
  <c r="BM334" i="15"/>
  <c r="BM330" i="15"/>
  <c r="BM326" i="15"/>
  <c r="BM322" i="15"/>
  <c r="BM318" i="15"/>
  <c r="BM314" i="15"/>
  <c r="BM310" i="15"/>
  <c r="BM339" i="15"/>
  <c r="BM335" i="15"/>
  <c r="BM331" i="15"/>
  <c r="BM327" i="15"/>
  <c r="BM323" i="15"/>
  <c r="BM319" i="15"/>
  <c r="BM315" i="15"/>
  <c r="BM311" i="15"/>
  <c r="BM361" i="15"/>
  <c r="BM347" i="15"/>
  <c r="BM346" i="15"/>
  <c r="BM343" i="15"/>
  <c r="BM340" i="15"/>
  <c r="BM336" i="15"/>
  <c r="BM332" i="15"/>
  <c r="BM328" i="15"/>
  <c r="BM324" i="15"/>
  <c r="BM320" i="15"/>
  <c r="BM316" i="15"/>
  <c r="BM312" i="15"/>
  <c r="AP356" i="31"/>
  <c r="AP352" i="31"/>
  <c r="AP348" i="31"/>
  <c r="AP344" i="31"/>
  <c r="AP340" i="31"/>
  <c r="AP336" i="31"/>
  <c r="AP332" i="31"/>
  <c r="AP357" i="31"/>
  <c r="AP353" i="31"/>
  <c r="AP349" i="31"/>
  <c r="AP345" i="31"/>
  <c r="AP341" i="31"/>
  <c r="AP337" i="31"/>
  <c r="AP333" i="31"/>
  <c r="AP354" i="31"/>
  <c r="AP350" i="31"/>
  <c r="AP346" i="31"/>
  <c r="AP342" i="31"/>
  <c r="AP338" i="31"/>
  <c r="AP334" i="31"/>
  <c r="AP330" i="31"/>
  <c r="AP355" i="31"/>
  <c r="AP351" i="31"/>
  <c r="AP347" i="31"/>
  <c r="AP343" i="31"/>
  <c r="AP339" i="31"/>
  <c r="AP335" i="31"/>
  <c r="AP328" i="31"/>
  <c r="AP326" i="31"/>
  <c r="AP320" i="31"/>
  <c r="AP316" i="31"/>
  <c r="AP312" i="31"/>
  <c r="AP321" i="31"/>
  <c r="AP317" i="31"/>
  <c r="AP313" i="31"/>
  <c r="AP327" i="31"/>
  <c r="AP325" i="31"/>
  <c r="AP322" i="31"/>
  <c r="AP318" i="31"/>
  <c r="AP314" i="31"/>
  <c r="AP331" i="31"/>
  <c r="AP329" i="31"/>
  <c r="AP324" i="31"/>
  <c r="AP323" i="31"/>
  <c r="AP319" i="31"/>
  <c r="AP315" i="31"/>
  <c r="BX356" i="34"/>
  <c r="BX357" i="34"/>
  <c r="BX355" i="34"/>
  <c r="BX349" i="34"/>
  <c r="BX351" i="34"/>
  <c r="BX348" i="34"/>
  <c r="BX346" i="34"/>
  <c r="BX353" i="34"/>
  <c r="BX347" i="34"/>
  <c r="BX350" i="34"/>
  <c r="BX352" i="34"/>
  <c r="BX344" i="34"/>
  <c r="BX345" i="34"/>
  <c r="BX343" i="34"/>
  <c r="BX354" i="34"/>
  <c r="BX340" i="34"/>
  <c r="BX337" i="34"/>
  <c r="BX333" i="34"/>
  <c r="BX341" i="34"/>
  <c r="BX339" i="34"/>
  <c r="BX335" i="34"/>
  <c r="BX334" i="34"/>
  <c r="BX336" i="34"/>
  <c r="BX338" i="34"/>
  <c r="BX327" i="34"/>
  <c r="BX330" i="34"/>
  <c r="BX331" i="34"/>
  <c r="BX342" i="34"/>
  <c r="BX332" i="34"/>
  <c r="BX326" i="34"/>
  <c r="BX322" i="34"/>
  <c r="BX329" i="34"/>
  <c r="BX325" i="34"/>
  <c r="BX324" i="34"/>
  <c r="BX319" i="34"/>
  <c r="BX328" i="34"/>
  <c r="BX323" i="34"/>
  <c r="BX317" i="34"/>
  <c r="BX321" i="34"/>
  <c r="BX320" i="34"/>
  <c r="BX316" i="34"/>
  <c r="BX312" i="34"/>
  <c r="BX313" i="34"/>
  <c r="BX318" i="34"/>
  <c r="BX315" i="34"/>
  <c r="BX314" i="34"/>
  <c r="AD356" i="30"/>
  <c r="AD352" i="30"/>
  <c r="AD348" i="30"/>
  <c r="AD344" i="30"/>
  <c r="AD340" i="30"/>
  <c r="AD336" i="30"/>
  <c r="AD332" i="30"/>
  <c r="AD328" i="30"/>
  <c r="AD324" i="30"/>
  <c r="AD320" i="30"/>
  <c r="AD316" i="30"/>
  <c r="AD357" i="30"/>
  <c r="AD353" i="30"/>
  <c r="AD349" i="30"/>
  <c r="AD345" i="30"/>
  <c r="AD341" i="30"/>
  <c r="AD337" i="30"/>
  <c r="AD333" i="30"/>
  <c r="AD329" i="30"/>
  <c r="AD325" i="30"/>
  <c r="AD321" i="30"/>
  <c r="AD317" i="30"/>
  <c r="AD354" i="30"/>
  <c r="AD350" i="30"/>
  <c r="AD346" i="30"/>
  <c r="AD342" i="30"/>
  <c r="AD338" i="30"/>
  <c r="AD334" i="30"/>
  <c r="AD330" i="30"/>
  <c r="AD326" i="30"/>
  <c r="AD322" i="30"/>
  <c r="AD318" i="30"/>
  <c r="AD314" i="30"/>
  <c r="AD355" i="30"/>
  <c r="AD351" i="30"/>
  <c r="AD347" i="30"/>
  <c r="AD343" i="30"/>
  <c r="AD339" i="30"/>
  <c r="AD335" i="30"/>
  <c r="AD331" i="30"/>
  <c r="AD327" i="30"/>
  <c r="AD323" i="30"/>
  <c r="AD319" i="30"/>
  <c r="AD315" i="30"/>
  <c r="AD313" i="30"/>
  <c r="AD312" i="30"/>
  <c r="H281" i="10"/>
  <c r="I281" i="10"/>
  <c r="J108" i="21" l="1"/>
  <c r="E218" i="21"/>
  <c r="E346" i="10" s="1"/>
  <c r="D213" i="10"/>
  <c r="J150" i="21"/>
  <c r="J126" i="21"/>
  <c r="J144" i="21"/>
  <c r="J128" i="21"/>
  <c r="J113" i="21"/>
  <c r="J146" i="21"/>
  <c r="J139" i="21"/>
  <c r="J133" i="21"/>
  <c r="J136" i="21"/>
  <c r="J147" i="21"/>
  <c r="J135" i="21"/>
  <c r="J118" i="21"/>
  <c r="J112" i="21"/>
  <c r="J114" i="21"/>
  <c r="J132" i="21"/>
  <c r="J137" i="21"/>
  <c r="J134" i="21"/>
  <c r="J148" i="21"/>
  <c r="J116" i="21"/>
  <c r="J115" i="21"/>
  <c r="J125" i="21"/>
  <c r="J151" i="21"/>
  <c r="J122" i="21"/>
  <c r="J130" i="21"/>
  <c r="J129" i="21"/>
  <c r="J143" i="21"/>
  <c r="J141" i="21"/>
  <c r="J123" i="21"/>
  <c r="J120" i="21"/>
  <c r="J131" i="21"/>
  <c r="J149" i="21"/>
  <c r="J117" i="21"/>
  <c r="J142" i="21"/>
  <c r="J121" i="21"/>
  <c r="J127" i="21"/>
  <c r="J138" i="21"/>
  <c r="J145" i="21"/>
  <c r="J124" i="21"/>
  <c r="J140" i="21"/>
  <c r="J153" i="21"/>
  <c r="J110" i="21"/>
  <c r="J154" i="21"/>
  <c r="J119" i="21"/>
  <c r="J155" i="21"/>
  <c r="L45" i="21"/>
  <c r="L11" i="21"/>
  <c r="L46" i="21"/>
  <c r="F218" i="21"/>
  <c r="F346" i="10" s="1"/>
  <c r="L14" i="21"/>
  <c r="J109" i="21"/>
  <c r="D218" i="21"/>
  <c r="D346" i="10" s="1"/>
  <c r="L12" i="21"/>
  <c r="E221" i="21"/>
  <c r="J111" i="21"/>
  <c r="E78" i="21"/>
  <c r="J152" i="21"/>
  <c r="L10" i="21"/>
  <c r="E37" i="21"/>
  <c r="L47" i="21"/>
  <c r="H152" i="21"/>
  <c r="L43" i="21"/>
  <c r="L44" i="21"/>
  <c r="H108" i="21"/>
  <c r="H111" i="21"/>
  <c r="L15" i="21"/>
  <c r="L48" i="21"/>
  <c r="Z219" i="21"/>
  <c r="D217" i="21"/>
  <c r="D345" i="10" s="1"/>
  <c r="Y154" i="21"/>
  <c r="Y145" i="21"/>
  <c r="Y139" i="21"/>
  <c r="Y133" i="21"/>
  <c r="Y131" i="21"/>
  <c r="Y127" i="21"/>
  <c r="Y125" i="21"/>
  <c r="Y114" i="21"/>
  <c r="Y109" i="21"/>
  <c r="Y148" i="21"/>
  <c r="Y140" i="21"/>
  <c r="Y136" i="21"/>
  <c r="Y129" i="21"/>
  <c r="Y110" i="21"/>
  <c r="Y150" i="21"/>
  <c r="Y144" i="21"/>
  <c r="Y142" i="21"/>
  <c r="Y138" i="21"/>
  <c r="Y132" i="21"/>
  <c r="Y121" i="21"/>
  <c r="Y119" i="21"/>
  <c r="Y130" i="21"/>
  <c r="Y124" i="21"/>
  <c r="Y120" i="21"/>
  <c r="Y111" i="21"/>
  <c r="Y153" i="21"/>
  <c r="Y122" i="21"/>
  <c r="Y117" i="21"/>
  <c r="Y115" i="21"/>
  <c r="Y113" i="21"/>
  <c r="Y146" i="21"/>
  <c r="Y134" i="21"/>
  <c r="Y126" i="21"/>
  <c r="Y116" i="21"/>
  <c r="Y123" i="21"/>
  <c r="Y118" i="21"/>
  <c r="Y112" i="21"/>
  <c r="Y108" i="21"/>
  <c r="Y128" i="21"/>
  <c r="F217" i="21"/>
  <c r="F345" i="10" s="1"/>
  <c r="Y135" i="21"/>
  <c r="Z221" i="21"/>
  <c r="Y152" i="21"/>
  <c r="Y149" i="21"/>
  <c r="Y141" i="21"/>
  <c r="Y137" i="21"/>
  <c r="Y151" i="21"/>
  <c r="Y147" i="21"/>
  <c r="Y143" i="21"/>
  <c r="Y155" i="21"/>
  <c r="H155" i="21"/>
  <c r="H153" i="21"/>
  <c r="L13" i="21"/>
  <c r="V108" i="21"/>
  <c r="I313" i="10" s="1"/>
  <c r="AD108" i="21"/>
  <c r="H109" i="21"/>
  <c r="H125" i="21"/>
  <c r="E217" i="21"/>
  <c r="E345" i="10" s="1"/>
  <c r="D212" i="10"/>
  <c r="H115" i="21"/>
  <c r="H134" i="21"/>
  <c r="H130" i="21"/>
  <c r="H122" i="21"/>
  <c r="H136" i="21"/>
  <c r="H120" i="21"/>
  <c r="H150" i="21"/>
  <c r="H140" i="21"/>
  <c r="H113" i="21"/>
  <c r="H133" i="21"/>
  <c r="H148" i="21"/>
  <c r="H123" i="21"/>
  <c r="H124" i="21"/>
  <c r="H142" i="21"/>
  <c r="H119" i="21"/>
  <c r="H128" i="21"/>
  <c r="H141" i="21"/>
  <c r="H114" i="21"/>
  <c r="H126" i="21"/>
  <c r="H149" i="21"/>
  <c r="H116" i="21"/>
  <c r="H145" i="21"/>
  <c r="H118" i="21"/>
  <c r="H139" i="21"/>
  <c r="H143" i="21"/>
  <c r="H127" i="21"/>
  <c r="H117" i="21"/>
  <c r="H121" i="21"/>
  <c r="H146" i="21"/>
  <c r="H135" i="21"/>
  <c r="H144" i="21"/>
  <c r="H137" i="21"/>
  <c r="H129" i="21"/>
  <c r="H151" i="21"/>
  <c r="H147" i="21"/>
  <c r="H112" i="21"/>
  <c r="H131" i="21"/>
  <c r="H138" i="21"/>
  <c r="H132" i="21"/>
  <c r="H110" i="21"/>
  <c r="E77" i="21"/>
  <c r="E102" i="21"/>
  <c r="D240" i="10"/>
  <c r="E220" i="21"/>
  <c r="E36" i="21"/>
  <c r="J87" i="21"/>
  <c r="J86" i="21"/>
  <c r="J47" i="21"/>
  <c r="J43" i="21"/>
  <c r="J46" i="21"/>
  <c r="J12" i="21"/>
  <c r="J15" i="21"/>
  <c r="J85" i="21"/>
  <c r="J14" i="21"/>
  <c r="J48" i="21"/>
  <c r="J84" i="21"/>
  <c r="J13" i="21"/>
  <c r="J44" i="21"/>
  <c r="J10" i="21"/>
  <c r="J45" i="21"/>
  <c r="J11" i="21"/>
  <c r="M51" i="21"/>
  <c r="D280" i="10" s="1"/>
  <c r="I276" i="10"/>
  <c r="K153" i="21"/>
  <c r="K114" i="21"/>
  <c r="K155" i="21"/>
  <c r="K115" i="21"/>
  <c r="K111" i="21"/>
  <c r="K152" i="21"/>
  <c r="K108" i="21"/>
  <c r="K154" i="21"/>
  <c r="K112" i="21"/>
  <c r="K110" i="21"/>
  <c r="I257" i="10"/>
  <c r="K109" i="21"/>
  <c r="K113" i="21"/>
  <c r="E240" i="30"/>
  <c r="T126" i="21"/>
  <c r="G322" i="10" s="1"/>
  <c r="T142" i="21"/>
  <c r="G330" i="10" s="1"/>
  <c r="T144" i="21"/>
  <c r="G331" i="10" s="1"/>
  <c r="T124" i="21"/>
  <c r="G321" i="10" s="1"/>
  <c r="T154" i="21"/>
  <c r="G336" i="10" s="1"/>
  <c r="T136" i="21"/>
  <c r="G327" i="10" s="1"/>
  <c r="T118" i="21"/>
  <c r="G318" i="10" s="1"/>
  <c r="T108" i="21"/>
  <c r="G313" i="10" s="1"/>
  <c r="T110" i="21"/>
  <c r="G314" i="10" s="1"/>
  <c r="T134" i="21"/>
  <c r="G326" i="10" s="1"/>
  <c r="T112" i="21"/>
  <c r="G315" i="10" s="1"/>
  <c r="T130" i="21"/>
  <c r="G324" i="10" s="1"/>
  <c r="T132" i="21"/>
  <c r="G325" i="10" s="1"/>
  <c r="O12" i="20"/>
  <c r="E240" i="31"/>
  <c r="R12" i="20"/>
  <c r="N12" i="20"/>
  <c r="Q12" i="20"/>
  <c r="E240" i="15"/>
  <c r="M49" i="21"/>
  <c r="D279" i="10" s="1"/>
  <c r="M16" i="21"/>
  <c r="D260" i="10" s="1"/>
  <c r="N14" i="20"/>
  <c r="O14" i="20"/>
  <c r="N11" i="20"/>
  <c r="O11" i="20"/>
  <c r="H164" i="21"/>
  <c r="P15" i="20"/>
  <c r="F24" i="21"/>
  <c r="T114" i="21"/>
  <c r="G316" i="10" s="1"/>
  <c r="N10" i="20"/>
  <c r="O10" i="20"/>
  <c r="O13" i="20"/>
  <c r="R13" i="20"/>
  <c r="R10" i="20"/>
  <c r="Q13" i="20"/>
  <c r="Q10" i="20"/>
  <c r="P13" i="20"/>
  <c r="N13" i="20"/>
  <c r="F94" i="21"/>
  <c r="F61" i="21"/>
  <c r="H61" i="21"/>
  <c r="T138" i="21"/>
  <c r="G328" i="10" s="1"/>
  <c r="T140" i="21"/>
  <c r="G329" i="10" s="1"/>
  <c r="T120" i="21"/>
  <c r="G319" i="10" s="1"/>
  <c r="T116" i="21"/>
  <c r="G317" i="10" s="1"/>
  <c r="D281" i="10"/>
  <c r="T128" i="21"/>
  <c r="G323" i="10" s="1"/>
  <c r="T148" i="21"/>
  <c r="G333" i="10" s="1"/>
  <c r="E310" i="33"/>
  <c r="F310" i="33"/>
  <c r="E314" i="33"/>
  <c r="F314" i="33"/>
  <c r="E337" i="33"/>
  <c r="F337" i="33"/>
  <c r="E353" i="33"/>
  <c r="F353" i="33"/>
  <c r="E340" i="33"/>
  <c r="F340" i="33"/>
  <c r="E343" i="33"/>
  <c r="F343" i="33"/>
  <c r="E350" i="33"/>
  <c r="F350" i="33"/>
  <c r="E313" i="31"/>
  <c r="F313" i="31"/>
  <c r="E345" i="31"/>
  <c r="F345" i="31"/>
  <c r="E337" i="31"/>
  <c r="F337" i="31"/>
  <c r="E354" i="31"/>
  <c r="F354" i="31"/>
  <c r="E352" i="31"/>
  <c r="F352" i="31"/>
  <c r="E347" i="31"/>
  <c r="F347" i="31"/>
  <c r="E352" i="15"/>
  <c r="F352" i="15"/>
  <c r="E339" i="15"/>
  <c r="F339" i="15"/>
  <c r="E330" i="15"/>
  <c r="F330" i="15"/>
  <c r="E325" i="15"/>
  <c r="F325" i="15"/>
  <c r="E320" i="15"/>
  <c r="F320" i="15"/>
  <c r="E357" i="15"/>
  <c r="F357" i="15"/>
  <c r="E350" i="15"/>
  <c r="F350" i="15"/>
  <c r="E310" i="34"/>
  <c r="F310" i="34"/>
  <c r="E319" i="34"/>
  <c r="F319" i="34"/>
  <c r="E325" i="34"/>
  <c r="F325" i="34"/>
  <c r="E335" i="34"/>
  <c r="F335" i="34"/>
  <c r="E347" i="34"/>
  <c r="F347" i="34"/>
  <c r="E354" i="34"/>
  <c r="F354" i="34"/>
  <c r="E362" i="34"/>
  <c r="F362" i="34"/>
  <c r="E311" i="32"/>
  <c r="F311" i="32"/>
  <c r="E323" i="32"/>
  <c r="F323" i="32"/>
  <c r="E328" i="32"/>
  <c r="F328" i="32"/>
  <c r="E331" i="32"/>
  <c r="F331" i="32"/>
  <c r="E334" i="32"/>
  <c r="F334" i="32"/>
  <c r="E341" i="32"/>
  <c r="F341" i="32"/>
  <c r="E362" i="32"/>
  <c r="F362" i="32"/>
  <c r="E337" i="30"/>
  <c r="F337" i="30"/>
  <c r="E316" i="30"/>
  <c r="F316" i="30"/>
  <c r="E348" i="30"/>
  <c r="F348" i="30"/>
  <c r="E327" i="30"/>
  <c r="F327" i="30"/>
  <c r="E361" i="30"/>
  <c r="F361" i="30"/>
  <c r="E354" i="30"/>
  <c r="F354" i="30"/>
  <c r="E277" i="34"/>
  <c r="E273" i="34"/>
  <c r="T146" i="21"/>
  <c r="G332" i="10" s="1"/>
  <c r="E341" i="33"/>
  <c r="F341" i="33"/>
  <c r="E326" i="33"/>
  <c r="F326" i="33"/>
  <c r="E349" i="33"/>
  <c r="F349" i="33"/>
  <c r="E315" i="33"/>
  <c r="F315" i="33"/>
  <c r="E344" i="33"/>
  <c r="F344" i="33"/>
  <c r="E347" i="33"/>
  <c r="F347" i="33"/>
  <c r="E354" i="33"/>
  <c r="F354" i="33"/>
  <c r="E273" i="31"/>
  <c r="C246" i="10" s="1"/>
  <c r="E277" i="31"/>
  <c r="D249" i="10" s="1"/>
  <c r="K143" i="21"/>
  <c r="K142" i="21"/>
  <c r="E317" i="31"/>
  <c r="F317" i="31"/>
  <c r="E333" i="31"/>
  <c r="F333" i="31"/>
  <c r="E349" i="31"/>
  <c r="F349" i="31"/>
  <c r="E324" i="31"/>
  <c r="F324" i="31"/>
  <c r="E356" i="31"/>
  <c r="F356" i="31"/>
  <c r="E351" i="31"/>
  <c r="F351" i="31"/>
  <c r="E311" i="15"/>
  <c r="F311" i="15"/>
  <c r="E341" i="15"/>
  <c r="F341" i="15"/>
  <c r="E334" i="15"/>
  <c r="F334" i="15"/>
  <c r="E329" i="15"/>
  <c r="F329" i="15"/>
  <c r="E324" i="15"/>
  <c r="F324" i="15"/>
  <c r="E356" i="15"/>
  <c r="F356" i="15"/>
  <c r="E354" i="15"/>
  <c r="F354" i="15"/>
  <c r="E312" i="34"/>
  <c r="F312" i="34"/>
  <c r="E321" i="34"/>
  <c r="F321" i="34"/>
  <c r="E333" i="34"/>
  <c r="F333" i="34"/>
  <c r="E345" i="34"/>
  <c r="F345" i="34"/>
  <c r="E344" i="34"/>
  <c r="F344" i="34"/>
  <c r="E352" i="34"/>
  <c r="F352" i="34"/>
  <c r="E315" i="32"/>
  <c r="F315" i="32"/>
  <c r="E348" i="32"/>
  <c r="F348" i="32"/>
  <c r="E353" i="32"/>
  <c r="F353" i="32"/>
  <c r="E335" i="32"/>
  <c r="F335" i="32"/>
  <c r="E338" i="32"/>
  <c r="F338" i="32"/>
  <c r="E345" i="32"/>
  <c r="F345" i="32"/>
  <c r="E314" i="30"/>
  <c r="F314" i="30"/>
  <c r="E349" i="30"/>
  <c r="F349" i="30"/>
  <c r="E320" i="30"/>
  <c r="F320" i="30"/>
  <c r="E352" i="30"/>
  <c r="F352" i="30"/>
  <c r="E331" i="30"/>
  <c r="F331" i="30"/>
  <c r="E326" i="30"/>
  <c r="F326" i="30"/>
  <c r="E353" i="30"/>
  <c r="F353" i="30"/>
  <c r="E357" i="33"/>
  <c r="F357" i="33"/>
  <c r="E334" i="33"/>
  <c r="F334" i="33"/>
  <c r="E312" i="33"/>
  <c r="F312" i="33"/>
  <c r="E319" i="33"/>
  <c r="F319" i="33"/>
  <c r="E348" i="33"/>
  <c r="F348" i="33"/>
  <c r="E351" i="33"/>
  <c r="F351" i="33"/>
  <c r="E318" i="31"/>
  <c r="F318" i="31"/>
  <c r="E321" i="31"/>
  <c r="F321" i="31"/>
  <c r="E357" i="31"/>
  <c r="F357" i="31"/>
  <c r="E330" i="31"/>
  <c r="F330" i="31"/>
  <c r="E328" i="31"/>
  <c r="F328" i="31"/>
  <c r="E362" i="31"/>
  <c r="F362" i="31"/>
  <c r="E355" i="31"/>
  <c r="F355" i="31"/>
  <c r="E315" i="15"/>
  <c r="F315" i="15"/>
  <c r="E346" i="15"/>
  <c r="F346" i="15"/>
  <c r="E338" i="15"/>
  <c r="F338" i="15"/>
  <c r="E333" i="15"/>
  <c r="F333" i="15"/>
  <c r="E328" i="15"/>
  <c r="F328" i="15"/>
  <c r="E362" i="15"/>
  <c r="F362" i="15"/>
  <c r="E316" i="34"/>
  <c r="F316" i="34"/>
  <c r="E318" i="34"/>
  <c r="F318" i="34"/>
  <c r="E341" i="34"/>
  <c r="F341" i="34"/>
  <c r="E332" i="34"/>
  <c r="F332" i="34"/>
  <c r="E343" i="34"/>
  <c r="F343" i="34"/>
  <c r="E351" i="34"/>
  <c r="F351" i="34"/>
  <c r="E319" i="32"/>
  <c r="F319" i="32"/>
  <c r="E327" i="32"/>
  <c r="F327" i="32"/>
  <c r="E312" i="32"/>
  <c r="F312" i="32"/>
  <c r="E339" i="32"/>
  <c r="F339" i="32"/>
  <c r="E342" i="32"/>
  <c r="F342" i="32"/>
  <c r="E349" i="32"/>
  <c r="F349" i="32"/>
  <c r="E321" i="30"/>
  <c r="F321" i="30"/>
  <c r="E329" i="30"/>
  <c r="F329" i="30"/>
  <c r="E324" i="30"/>
  <c r="F324" i="30"/>
  <c r="E356" i="30"/>
  <c r="F356" i="30"/>
  <c r="E335" i="30"/>
  <c r="F335" i="30"/>
  <c r="E330" i="30"/>
  <c r="F330" i="30"/>
  <c r="E357" i="30"/>
  <c r="F357" i="30"/>
  <c r="E251" i="33"/>
  <c r="G279" i="10"/>
  <c r="E311" i="33"/>
  <c r="F311" i="33"/>
  <c r="E317" i="33"/>
  <c r="F317" i="33"/>
  <c r="E316" i="33"/>
  <c r="F316" i="33"/>
  <c r="E323" i="33"/>
  <c r="F323" i="33"/>
  <c r="E352" i="33"/>
  <c r="F352" i="33"/>
  <c r="E355" i="33"/>
  <c r="F355" i="33"/>
  <c r="E322" i="31"/>
  <c r="F322" i="31"/>
  <c r="E353" i="31"/>
  <c r="F353" i="31"/>
  <c r="E311" i="31"/>
  <c r="F311" i="31"/>
  <c r="E334" i="31"/>
  <c r="F334" i="31"/>
  <c r="E332" i="31"/>
  <c r="F332" i="31"/>
  <c r="E327" i="31"/>
  <c r="F327" i="31"/>
  <c r="E361" i="31"/>
  <c r="F361" i="31"/>
  <c r="E319" i="15"/>
  <c r="F319" i="15"/>
  <c r="E310" i="15"/>
  <c r="F310" i="15"/>
  <c r="E345" i="15"/>
  <c r="F345" i="15"/>
  <c r="E337" i="15"/>
  <c r="F337" i="15"/>
  <c r="E332" i="15"/>
  <c r="F332" i="15"/>
  <c r="E343" i="15"/>
  <c r="F343" i="15"/>
  <c r="G280" i="10"/>
  <c r="E277" i="15"/>
  <c r="E273" i="15"/>
  <c r="E315" i="34"/>
  <c r="F315" i="34"/>
  <c r="E320" i="34"/>
  <c r="F320" i="34"/>
  <c r="E326" i="34"/>
  <c r="F326" i="34"/>
  <c r="E336" i="34"/>
  <c r="F336" i="34"/>
  <c r="E342" i="34"/>
  <c r="F342" i="34"/>
  <c r="E350" i="34"/>
  <c r="F350" i="34"/>
  <c r="E336" i="32"/>
  <c r="F336" i="32"/>
  <c r="E313" i="32"/>
  <c r="F313" i="32"/>
  <c r="E316" i="32"/>
  <c r="F316" i="32"/>
  <c r="E343" i="32"/>
  <c r="F343" i="32"/>
  <c r="E346" i="32"/>
  <c r="F346" i="32"/>
  <c r="E355" i="32"/>
  <c r="F355" i="32"/>
  <c r="E322" i="30"/>
  <c r="F322" i="30"/>
  <c r="E341" i="30"/>
  <c r="F341" i="30"/>
  <c r="E328" i="30"/>
  <c r="F328" i="30"/>
  <c r="E362" i="30"/>
  <c r="F362" i="30"/>
  <c r="E339" i="30"/>
  <c r="F339" i="30"/>
  <c r="E334" i="30"/>
  <c r="F334" i="30"/>
  <c r="E251" i="34"/>
  <c r="Q15" i="20" s="1"/>
  <c r="R15" i="20"/>
  <c r="E277" i="30"/>
  <c r="E273" i="30"/>
  <c r="T152" i="21"/>
  <c r="G335" i="10" s="1"/>
  <c r="E318" i="33"/>
  <c r="F318" i="33"/>
  <c r="E321" i="33"/>
  <c r="F321" i="33"/>
  <c r="E320" i="33"/>
  <c r="F320" i="33"/>
  <c r="E327" i="33"/>
  <c r="F327" i="33"/>
  <c r="E356" i="33"/>
  <c r="F356" i="33"/>
  <c r="E361" i="33"/>
  <c r="F361" i="33"/>
  <c r="E326" i="31"/>
  <c r="F326" i="31"/>
  <c r="E312" i="31"/>
  <c r="F312" i="31"/>
  <c r="E315" i="31"/>
  <c r="F315" i="31"/>
  <c r="E338" i="31"/>
  <c r="F338" i="31"/>
  <c r="E336" i="31"/>
  <c r="F336" i="31"/>
  <c r="E331" i="31"/>
  <c r="F331" i="31"/>
  <c r="E323" i="15"/>
  <c r="F323" i="15"/>
  <c r="E314" i="15"/>
  <c r="F314" i="15"/>
  <c r="E342" i="15"/>
  <c r="F342" i="15"/>
  <c r="E344" i="15"/>
  <c r="F344" i="15"/>
  <c r="E336" i="15"/>
  <c r="F336" i="15"/>
  <c r="E347" i="15"/>
  <c r="F347" i="15"/>
  <c r="E314" i="34"/>
  <c r="F314" i="34"/>
  <c r="E329" i="34"/>
  <c r="F329" i="34"/>
  <c r="E339" i="34"/>
  <c r="F339" i="34"/>
  <c r="E340" i="34"/>
  <c r="F340" i="34"/>
  <c r="E346" i="34"/>
  <c r="F346" i="34"/>
  <c r="E356" i="34"/>
  <c r="F356" i="34"/>
  <c r="E310" i="32"/>
  <c r="F310" i="32"/>
  <c r="E317" i="32"/>
  <c r="F317" i="32"/>
  <c r="E320" i="32"/>
  <c r="F320" i="32"/>
  <c r="E347" i="32"/>
  <c r="F347" i="32"/>
  <c r="E350" i="32"/>
  <c r="F350" i="32"/>
  <c r="E361" i="32"/>
  <c r="F361" i="32"/>
  <c r="E345" i="30"/>
  <c r="F345" i="30"/>
  <c r="E317" i="30"/>
  <c r="F317" i="30"/>
  <c r="E332" i="30"/>
  <c r="F332" i="30"/>
  <c r="E311" i="30"/>
  <c r="F311" i="30"/>
  <c r="E343" i="30"/>
  <c r="F343" i="30"/>
  <c r="E338" i="30"/>
  <c r="F338" i="30"/>
  <c r="P10" i="21"/>
  <c r="G257" i="10" s="1"/>
  <c r="T122" i="21"/>
  <c r="G320" i="10" s="1"/>
  <c r="E277" i="32"/>
  <c r="E273" i="32"/>
  <c r="E330" i="33"/>
  <c r="F330" i="33"/>
  <c r="E325" i="33"/>
  <c r="F325" i="33"/>
  <c r="E324" i="33"/>
  <c r="F324" i="33"/>
  <c r="E331" i="33"/>
  <c r="F331" i="33"/>
  <c r="E362" i="33"/>
  <c r="F362" i="33"/>
  <c r="E338" i="33"/>
  <c r="F338" i="33"/>
  <c r="E310" i="31"/>
  <c r="F310" i="31"/>
  <c r="E316" i="31"/>
  <c r="F316" i="31"/>
  <c r="E319" i="31"/>
  <c r="F319" i="31"/>
  <c r="E342" i="31"/>
  <c r="F342" i="31"/>
  <c r="E340" i="31"/>
  <c r="F340" i="31"/>
  <c r="E335" i="31"/>
  <c r="F335" i="31"/>
  <c r="E327" i="15"/>
  <c r="F327" i="15"/>
  <c r="E318" i="15"/>
  <c r="F318" i="15"/>
  <c r="E313" i="15"/>
  <c r="F313" i="15"/>
  <c r="E348" i="15"/>
  <c r="F348" i="15"/>
  <c r="E340" i="15"/>
  <c r="F340" i="15"/>
  <c r="E351" i="15"/>
  <c r="F351" i="15"/>
  <c r="E251" i="30"/>
  <c r="E313" i="34"/>
  <c r="F313" i="34"/>
  <c r="E317" i="34"/>
  <c r="F317" i="34"/>
  <c r="E337" i="34"/>
  <c r="F337" i="34"/>
  <c r="E330" i="34"/>
  <c r="F330" i="34"/>
  <c r="E349" i="34"/>
  <c r="F349" i="34"/>
  <c r="E355" i="34"/>
  <c r="F355" i="34"/>
  <c r="E314" i="32"/>
  <c r="F314" i="32"/>
  <c r="E321" i="32"/>
  <c r="F321" i="32"/>
  <c r="E325" i="32"/>
  <c r="F325" i="32"/>
  <c r="E351" i="32"/>
  <c r="F351" i="32"/>
  <c r="E329" i="32"/>
  <c r="F329" i="32"/>
  <c r="E354" i="32"/>
  <c r="F354" i="32"/>
  <c r="E310" i="30"/>
  <c r="F310" i="30"/>
  <c r="E318" i="30"/>
  <c r="F318" i="30"/>
  <c r="E336" i="30"/>
  <c r="F336" i="30"/>
  <c r="E315" i="30"/>
  <c r="F315" i="30"/>
  <c r="E347" i="30"/>
  <c r="F347" i="30"/>
  <c r="E342" i="30"/>
  <c r="F342" i="30"/>
  <c r="T150" i="21"/>
  <c r="G334" i="10" s="1"/>
  <c r="E313" i="33"/>
  <c r="F313" i="33"/>
  <c r="E329" i="33"/>
  <c r="F329" i="33"/>
  <c r="E328" i="33"/>
  <c r="F328" i="33"/>
  <c r="E345" i="33"/>
  <c r="F345" i="33"/>
  <c r="E335" i="33"/>
  <c r="F335" i="33"/>
  <c r="E342" i="33"/>
  <c r="F342" i="33"/>
  <c r="P43" i="21"/>
  <c r="G276" i="10" s="1"/>
  <c r="E314" i="31"/>
  <c r="F314" i="31"/>
  <c r="E320" i="31"/>
  <c r="F320" i="31"/>
  <c r="E323" i="31"/>
  <c r="F323" i="31"/>
  <c r="E346" i="31"/>
  <c r="F346" i="31"/>
  <c r="E344" i="31"/>
  <c r="F344" i="31"/>
  <c r="E339" i="31"/>
  <c r="F339" i="31"/>
  <c r="E331" i="15"/>
  <c r="F331" i="15"/>
  <c r="E322" i="15"/>
  <c r="F322" i="15"/>
  <c r="E317" i="15"/>
  <c r="F317" i="15"/>
  <c r="E312" i="15"/>
  <c r="F312" i="15"/>
  <c r="E349" i="15"/>
  <c r="F349" i="15"/>
  <c r="E355" i="15"/>
  <c r="F355" i="15"/>
  <c r="E273" i="33"/>
  <c r="E277" i="33"/>
  <c r="E331" i="34"/>
  <c r="F331" i="34"/>
  <c r="E327" i="34"/>
  <c r="F327" i="34"/>
  <c r="E324" i="34"/>
  <c r="F324" i="34"/>
  <c r="E334" i="34"/>
  <c r="F334" i="34"/>
  <c r="E353" i="34"/>
  <c r="F353" i="34"/>
  <c r="E361" i="34"/>
  <c r="F361" i="34"/>
  <c r="E318" i="32"/>
  <c r="F318" i="32"/>
  <c r="E324" i="32"/>
  <c r="F324" i="32"/>
  <c r="E332" i="32"/>
  <c r="F332" i="32"/>
  <c r="E326" i="32"/>
  <c r="F326" i="32"/>
  <c r="E333" i="32"/>
  <c r="F333" i="32"/>
  <c r="E357" i="32"/>
  <c r="F357" i="32"/>
  <c r="E325" i="30"/>
  <c r="F325" i="30"/>
  <c r="E312" i="30"/>
  <c r="F312" i="30"/>
  <c r="E340" i="30"/>
  <c r="F340" i="30"/>
  <c r="E319" i="30"/>
  <c r="F319" i="30"/>
  <c r="E351" i="30"/>
  <c r="F351" i="30"/>
  <c r="E346" i="30"/>
  <c r="F346" i="30"/>
  <c r="E322" i="33"/>
  <c r="F322" i="33"/>
  <c r="E333" i="33"/>
  <c r="F333" i="33"/>
  <c r="E332" i="33"/>
  <c r="F332" i="33"/>
  <c r="E336" i="33"/>
  <c r="F336" i="33"/>
  <c r="E339" i="33"/>
  <c r="F339" i="33"/>
  <c r="E346" i="33"/>
  <c r="F346" i="33"/>
  <c r="E341" i="31"/>
  <c r="F341" i="31"/>
  <c r="E329" i="31"/>
  <c r="F329" i="31"/>
  <c r="E325" i="31"/>
  <c r="F325" i="31"/>
  <c r="E350" i="31"/>
  <c r="F350" i="31"/>
  <c r="E348" i="31"/>
  <c r="F348" i="31"/>
  <c r="E343" i="31"/>
  <c r="F343" i="31"/>
  <c r="E335" i="15"/>
  <c r="F335" i="15"/>
  <c r="E326" i="15"/>
  <c r="F326" i="15"/>
  <c r="E321" i="15"/>
  <c r="F321" i="15"/>
  <c r="E316" i="15"/>
  <c r="F316" i="15"/>
  <c r="E353" i="15"/>
  <c r="F353" i="15"/>
  <c r="E361" i="15"/>
  <c r="F361" i="15"/>
  <c r="E311" i="34"/>
  <c r="F311" i="34"/>
  <c r="E323" i="34"/>
  <c r="F323" i="34"/>
  <c r="E322" i="34"/>
  <c r="F322" i="34"/>
  <c r="E328" i="34"/>
  <c r="F328" i="34"/>
  <c r="E338" i="34"/>
  <c r="F338" i="34"/>
  <c r="E348" i="34"/>
  <c r="F348" i="34"/>
  <c r="E357" i="34"/>
  <c r="F357" i="34"/>
  <c r="E344" i="32"/>
  <c r="F344" i="32"/>
  <c r="E322" i="32"/>
  <c r="F322" i="32"/>
  <c r="E340" i="32"/>
  <c r="F340" i="32"/>
  <c r="E352" i="32"/>
  <c r="F352" i="32"/>
  <c r="E330" i="32"/>
  <c r="F330" i="32"/>
  <c r="E337" i="32"/>
  <c r="F337" i="32"/>
  <c r="E356" i="32"/>
  <c r="F356" i="32"/>
  <c r="E313" i="30"/>
  <c r="F313" i="30"/>
  <c r="E333" i="30"/>
  <c r="F333" i="30"/>
  <c r="E344" i="30"/>
  <c r="F344" i="30"/>
  <c r="E323" i="30"/>
  <c r="F323" i="30"/>
  <c r="E355" i="30"/>
  <c r="F355" i="30"/>
  <c r="E350" i="30"/>
  <c r="F350" i="30"/>
  <c r="L143" i="21" l="1"/>
  <c r="L142" i="21"/>
  <c r="L110" i="21"/>
  <c r="L155" i="21"/>
  <c r="L154" i="21"/>
  <c r="L114" i="21"/>
  <c r="L112" i="21"/>
  <c r="L108" i="21"/>
  <c r="L153" i="21"/>
  <c r="P12" i="20"/>
  <c r="E219" i="21"/>
  <c r="D214" i="10"/>
  <c r="L116" i="21"/>
  <c r="L147" i="21"/>
  <c r="L128" i="21"/>
  <c r="L119" i="21"/>
  <c r="L136" i="21"/>
  <c r="L135" i="21"/>
  <c r="L144" i="21"/>
  <c r="L125" i="21"/>
  <c r="L132" i="21"/>
  <c r="L137" i="21"/>
  <c r="L130" i="21"/>
  <c r="L148" i="21"/>
  <c r="L129" i="21"/>
  <c r="L121" i="21"/>
  <c r="L131" i="21"/>
  <c r="L151" i="21"/>
  <c r="L122" i="21"/>
  <c r="L126" i="21"/>
  <c r="L150" i="21"/>
  <c r="L140" i="21"/>
  <c r="L141" i="21"/>
  <c r="L133" i="21"/>
  <c r="L118" i="21"/>
  <c r="L117" i="21"/>
  <c r="L127" i="21"/>
  <c r="L138" i="21"/>
  <c r="L146" i="21"/>
  <c r="L134" i="21"/>
  <c r="L145" i="21"/>
  <c r="L124" i="21"/>
  <c r="L123" i="21"/>
  <c r="L139" i="21"/>
  <c r="L120" i="21"/>
  <c r="L149" i="21"/>
  <c r="L113" i="21"/>
  <c r="L109" i="21"/>
  <c r="L152" i="21"/>
  <c r="L111" i="21"/>
  <c r="L115" i="21"/>
  <c r="Q116" i="21"/>
  <c r="E4" i="20" a="1"/>
  <c r="E4" i="20" s="1"/>
  <c r="E307" i="10"/>
  <c r="E348" i="10"/>
  <c r="E290" i="10"/>
  <c r="E269" i="10"/>
  <c r="E349" i="10"/>
  <c r="E291" i="10"/>
  <c r="E270" i="10"/>
  <c r="R14" i="20"/>
  <c r="Q14" i="20"/>
  <c r="P14" i="20"/>
  <c r="Q150" i="21"/>
  <c r="R11" i="20"/>
  <c r="Q11" i="20"/>
  <c r="P11" i="20"/>
  <c r="P10" i="20"/>
  <c r="F219" i="21"/>
  <c r="F347" i="10" s="1"/>
  <c r="D219" i="21"/>
  <c r="D347" i="10" s="1"/>
  <c r="E278" i="33"/>
  <c r="S14" i="20"/>
  <c r="E278" i="34"/>
  <c r="E279" i="34" s="1"/>
  <c r="T15" i="20" s="1"/>
  <c r="S15" i="20"/>
  <c r="E278" i="31"/>
  <c r="D250" i="10" s="1"/>
  <c r="S12" i="20"/>
  <c r="E278" i="32"/>
  <c r="E279" i="32" s="1"/>
  <c r="S13" i="20"/>
  <c r="E278" i="30"/>
  <c r="S11" i="20"/>
  <c r="S10" i="20"/>
  <c r="H280" i="10"/>
  <c r="I280" i="10"/>
  <c r="H279" i="10"/>
  <c r="I279" i="10"/>
  <c r="E278" i="15"/>
  <c r="Q118" i="21" l="1"/>
  <c r="D318" i="10" s="1"/>
  <c r="Q114" i="21"/>
  <c r="D316" i="10" s="1"/>
  <c r="Q154" i="21"/>
  <c r="D336" i="10" s="1"/>
  <c r="Q112" i="21"/>
  <c r="D315" i="10" s="1"/>
  <c r="E279" i="31"/>
  <c r="D251" i="10" s="1"/>
  <c r="E347" i="10"/>
  <c r="Q142" i="21"/>
  <c r="D330" i="10" s="1"/>
  <c r="M10" i="21"/>
  <c r="D257" i="10" s="1"/>
  <c r="Q110" i="21"/>
  <c r="D314" i="10" s="1"/>
  <c r="Q152" i="21"/>
  <c r="D335" i="10" s="1"/>
  <c r="M43" i="21"/>
  <c r="D276" i="10" s="1"/>
  <c r="M12" i="21"/>
  <c r="D258" i="10" s="1"/>
  <c r="E279" i="33"/>
  <c r="M47" i="21"/>
  <c r="D278" i="10" s="1"/>
  <c r="Q156" i="21"/>
  <c r="D337" i="10" s="1"/>
  <c r="M14" i="21"/>
  <c r="D259" i="10" s="1"/>
  <c r="M45" i="21"/>
  <c r="D277" i="10" s="1"/>
  <c r="K86" i="21"/>
  <c r="D298" i="10" s="1"/>
  <c r="K84" i="21"/>
  <c r="D297" i="10" s="1"/>
  <c r="E279" i="30"/>
  <c r="Q108" i="21"/>
  <c r="D313" i="10" s="1"/>
  <c r="T13" i="20"/>
  <c r="E279" i="15"/>
  <c r="D328" i="10"/>
  <c r="D326" i="10"/>
  <c r="D321" i="10"/>
  <c r="D324" i="10"/>
  <c r="D323" i="10"/>
  <c r="D317" i="10"/>
  <c r="D332" i="10"/>
  <c r="D329" i="10"/>
  <c r="D319" i="10"/>
  <c r="D325" i="10"/>
  <c r="D333" i="10"/>
  <c r="D320" i="10"/>
  <c r="D331" i="10"/>
  <c r="D327" i="10"/>
  <c r="D334" i="10"/>
  <c r="D322" i="10"/>
  <c r="T12" i="20" l="1"/>
  <c r="T14" i="20"/>
  <c r="T11" i="20"/>
  <c r="T10" i="20"/>
  <c r="O71" i="19"/>
  <c r="Q123" i="19"/>
  <c r="H19" i="19"/>
  <c r="N33" i="19"/>
  <c r="Y82" i="19"/>
  <c r="D14" i="19"/>
  <c r="N9" i="19"/>
  <c r="F42" i="19"/>
  <c r="Q98" i="19"/>
  <c r="J42" i="19"/>
  <c r="L45" i="19"/>
  <c r="Q135" i="19"/>
  <c r="N54" i="19"/>
  <c r="Y73" i="19"/>
  <c r="Q77" i="19"/>
  <c r="W133" i="19"/>
  <c r="Q97" i="19"/>
  <c r="D64" i="19"/>
  <c r="H38" i="19"/>
  <c r="F41" i="19"/>
  <c r="U102" i="19"/>
  <c r="F36" i="19"/>
  <c r="S127" i="19"/>
  <c r="S136" i="19"/>
  <c r="W111" i="19"/>
  <c r="L9" i="19"/>
  <c r="N46" i="19"/>
  <c r="N30" i="19"/>
  <c r="H6" i="19"/>
  <c r="D17" i="19"/>
  <c r="S85" i="19"/>
  <c r="D24" i="19"/>
  <c r="W98" i="19"/>
  <c r="D34" i="19"/>
  <c r="S82" i="19"/>
  <c r="W97" i="19"/>
  <c r="Q125" i="19"/>
  <c r="O85" i="19"/>
  <c r="F10" i="19"/>
  <c r="U124" i="19"/>
  <c r="J21" i="19"/>
  <c r="Y123" i="19"/>
  <c r="J30" i="19"/>
  <c r="F6" i="19"/>
  <c r="F50" i="19"/>
  <c r="J46" i="19"/>
  <c r="F61" i="19"/>
  <c r="F52" i="19"/>
  <c r="Y133" i="19"/>
  <c r="F21" i="19"/>
  <c r="L25" i="19"/>
  <c r="H54" i="19"/>
  <c r="H12" i="19"/>
  <c r="L18" i="19"/>
  <c r="S109" i="19"/>
  <c r="D65" i="19"/>
  <c r="D68" i="19"/>
  <c r="N39" i="19"/>
  <c r="D15" i="19"/>
  <c r="N19" i="19"/>
  <c r="H31" i="19"/>
  <c r="Y131" i="19"/>
  <c r="D10" i="19"/>
  <c r="F46" i="19"/>
  <c r="F16" i="19"/>
  <c r="W99" i="19"/>
  <c r="Y78" i="19"/>
  <c r="F51" i="19"/>
  <c r="W132" i="19"/>
  <c r="H42" i="19"/>
  <c r="H45" i="19"/>
  <c r="N7" i="19"/>
  <c r="Q79" i="19"/>
  <c r="H9" i="19"/>
  <c r="Y101" i="19"/>
  <c r="L7" i="19"/>
  <c r="L52" i="19"/>
  <c r="L44" i="19"/>
  <c r="Q111" i="19"/>
  <c r="Y129" i="19"/>
  <c r="U100" i="19"/>
  <c r="D38" i="19"/>
  <c r="W105" i="19"/>
  <c r="J10" i="19"/>
  <c r="S110" i="19"/>
  <c r="Q73" i="19"/>
  <c r="D53" i="19"/>
  <c r="F28" i="19"/>
  <c r="Y109" i="19"/>
  <c r="U110" i="19"/>
  <c r="U99" i="19"/>
  <c r="Y127" i="19"/>
  <c r="F19" i="19"/>
  <c r="S132" i="19"/>
  <c r="W100" i="19"/>
  <c r="H17" i="19"/>
  <c r="U81" i="19"/>
  <c r="Q80" i="19"/>
  <c r="J43" i="19"/>
  <c r="N55" i="19"/>
  <c r="U97" i="19"/>
  <c r="Y77" i="19"/>
  <c r="L35" i="19"/>
  <c r="J51" i="19"/>
  <c r="L17" i="19"/>
  <c r="O124" i="19"/>
  <c r="H40" i="19"/>
  <c r="H8" i="19"/>
  <c r="Q99" i="19"/>
  <c r="L50" i="19"/>
  <c r="L47" i="19"/>
  <c r="U107" i="19"/>
  <c r="O97" i="19"/>
  <c r="N38" i="19"/>
  <c r="H13" i="19"/>
  <c r="F31" i="19"/>
  <c r="O81" i="19"/>
  <c r="N12" i="19"/>
  <c r="F39" i="19"/>
  <c r="Y128" i="19"/>
  <c r="U80" i="19"/>
  <c r="D54" i="19"/>
  <c r="N43" i="19"/>
  <c r="F37" i="19"/>
  <c r="L38" i="19"/>
  <c r="N14" i="19"/>
  <c r="H21" i="19"/>
  <c r="J24" i="19"/>
  <c r="J55" i="19"/>
  <c r="D41" i="19"/>
  <c r="W125" i="19"/>
  <c r="Y104" i="19"/>
  <c r="Y97" i="19"/>
  <c r="F60" i="19"/>
  <c r="J9" i="19"/>
  <c r="U130" i="19"/>
  <c r="H11" i="19"/>
  <c r="W79" i="19"/>
  <c r="U76" i="19"/>
  <c r="S98" i="19"/>
  <c r="H28" i="19"/>
  <c r="Y71" i="19"/>
  <c r="J22" i="19"/>
  <c r="L40" i="19"/>
  <c r="J41" i="19"/>
  <c r="O105" i="19"/>
  <c r="H16" i="19"/>
  <c r="F54" i="19"/>
  <c r="W130" i="19"/>
  <c r="S76" i="19"/>
  <c r="S111" i="19"/>
  <c r="J54" i="19"/>
  <c r="Q81" i="19"/>
  <c r="Y135" i="19"/>
  <c r="Q82" i="19"/>
  <c r="U82" i="19"/>
  <c r="Q75" i="19"/>
  <c r="F22" i="19"/>
  <c r="D6" i="19"/>
  <c r="Y105" i="19"/>
  <c r="L55" i="19"/>
  <c r="Q132" i="19"/>
  <c r="D12" i="19"/>
  <c r="L19" i="19"/>
  <c r="F38" i="19"/>
  <c r="Y134" i="19"/>
  <c r="D23" i="19"/>
  <c r="F8" i="19"/>
  <c r="H22" i="19"/>
  <c r="F65" i="19"/>
  <c r="Q127" i="19"/>
  <c r="Q130" i="19"/>
  <c r="J45" i="19"/>
  <c r="Q71" i="19"/>
  <c r="D45" i="19"/>
  <c r="F57" i="19"/>
  <c r="U85" i="19"/>
  <c r="U101" i="19"/>
  <c r="H50" i="19"/>
  <c r="S129" i="19"/>
  <c r="H37" i="19"/>
  <c r="H35" i="19"/>
  <c r="L39" i="19"/>
  <c r="F15" i="19"/>
  <c r="D55" i="19"/>
  <c r="W80" i="19"/>
  <c r="F66" i="19"/>
  <c r="J31" i="19"/>
  <c r="S97" i="19"/>
  <c r="L32" i="19"/>
  <c r="D21" i="19"/>
  <c r="W109" i="19"/>
  <c r="D7" i="19"/>
  <c r="Y74" i="19"/>
  <c r="L51" i="19"/>
  <c r="W124" i="19"/>
  <c r="F7" i="19"/>
  <c r="J37" i="19"/>
  <c r="Y99" i="19"/>
  <c r="O130" i="19"/>
  <c r="N49" i="19"/>
  <c r="J15" i="19"/>
  <c r="O77" i="19"/>
  <c r="J11" i="19"/>
  <c r="W75" i="19"/>
  <c r="O102" i="19"/>
  <c r="N51" i="19"/>
  <c r="S134" i="19"/>
  <c r="W110" i="19"/>
  <c r="Q100" i="19"/>
  <c r="U104" i="19"/>
  <c r="H32" i="19"/>
  <c r="N13" i="19"/>
  <c r="J47" i="19"/>
  <c r="F55" i="19"/>
  <c r="L10" i="19"/>
  <c r="F62" i="19"/>
  <c r="S123" i="19"/>
  <c r="J35" i="19"/>
  <c r="W129" i="19"/>
  <c r="F13" i="19"/>
  <c r="O122" i="19"/>
  <c r="L15" i="19"/>
  <c r="J8" i="19"/>
  <c r="U106" i="19"/>
  <c r="D58" i="19"/>
  <c r="N6" i="19"/>
  <c r="J25" i="19"/>
  <c r="O106" i="19"/>
  <c r="S84" i="19"/>
  <c r="N20" i="19"/>
  <c r="S125" i="19"/>
  <c r="L23" i="19"/>
  <c r="O83" i="19"/>
  <c r="S81" i="19"/>
  <c r="J17" i="19"/>
  <c r="J39" i="19"/>
  <c r="J50" i="19"/>
  <c r="W127" i="19"/>
  <c r="O98" i="19"/>
  <c r="L54" i="19"/>
  <c r="W107" i="19"/>
  <c r="O73" i="19"/>
  <c r="O127" i="19"/>
  <c r="J7" i="19"/>
  <c r="Q104" i="19"/>
  <c r="Q74" i="19"/>
  <c r="S107" i="19"/>
  <c r="U131" i="19"/>
  <c r="D25" i="19"/>
  <c r="D44" i="19"/>
  <c r="S73" i="19"/>
  <c r="D59" i="19"/>
  <c r="Y85" i="19"/>
  <c r="U83" i="19"/>
  <c r="J13" i="19"/>
  <c r="Y124" i="19"/>
  <c r="U109" i="19"/>
  <c r="W106" i="19"/>
  <c r="D36" i="19"/>
  <c r="O72" i="19"/>
  <c r="U128" i="19"/>
  <c r="L53" i="19"/>
  <c r="D31" i="19"/>
  <c r="F67" i="19"/>
  <c r="D37" i="19"/>
  <c r="Q101" i="19"/>
  <c r="U132" i="19"/>
  <c r="N18" i="19"/>
  <c r="S106" i="19"/>
  <c r="W82" i="19"/>
  <c r="Y125" i="19"/>
  <c r="J6" i="19"/>
  <c r="L46" i="19"/>
  <c r="O111" i="19"/>
  <c r="F53" i="19"/>
  <c r="F64" i="19"/>
  <c r="O107" i="19"/>
  <c r="D16" i="19"/>
  <c r="J23" i="19"/>
  <c r="L41" i="19"/>
  <c r="Y79" i="19"/>
  <c r="D52" i="19"/>
  <c r="U108" i="19"/>
  <c r="H29" i="19"/>
  <c r="N28" i="19"/>
  <c r="U126" i="19"/>
  <c r="Y83" i="19"/>
  <c r="D46" i="19"/>
  <c r="F45" i="19"/>
  <c r="O103" i="19"/>
  <c r="D62" i="19"/>
  <c r="N34" i="19"/>
  <c r="H23" i="19"/>
  <c r="Y102" i="19"/>
  <c r="L11" i="19"/>
  <c r="H33" i="19"/>
  <c r="J53" i="19"/>
  <c r="O110" i="19"/>
  <c r="J34" i="19"/>
  <c r="Y80" i="19"/>
  <c r="W123" i="19"/>
  <c r="J18" i="19"/>
  <c r="F11" i="19"/>
  <c r="W103" i="19"/>
  <c r="H46" i="19"/>
  <c r="W128" i="19"/>
  <c r="O84" i="19"/>
  <c r="S80" i="19"/>
  <c r="W131" i="19"/>
  <c r="D11" i="19"/>
  <c r="W81" i="19"/>
  <c r="U123" i="19"/>
  <c r="L12" i="19"/>
  <c r="F23" i="19"/>
  <c r="Q133" i="19"/>
  <c r="F9" i="19"/>
  <c r="D29" i="19"/>
  <c r="Q128" i="19"/>
  <c r="O128" i="19"/>
  <c r="H49" i="19"/>
  <c r="Q76" i="19"/>
  <c r="D66" i="19"/>
  <c r="D13" i="19"/>
  <c r="F56" i="19"/>
  <c r="U125" i="19"/>
  <c r="N17" i="19"/>
  <c r="D28" i="19"/>
  <c r="H15" i="19"/>
  <c r="L20" i="19"/>
  <c r="Y75" i="19"/>
  <c r="Q131" i="19"/>
  <c r="F49" i="19"/>
  <c r="U72" i="19"/>
  <c r="S105" i="19"/>
  <c r="L43" i="19"/>
  <c r="F18" i="19"/>
  <c r="S72" i="19"/>
  <c r="Q126" i="19"/>
  <c r="S99" i="19"/>
  <c r="L37" i="19"/>
  <c r="U103" i="19"/>
  <c r="F14" i="19"/>
  <c r="S79" i="19"/>
  <c r="Y106" i="19"/>
  <c r="D57" i="19"/>
  <c r="N24" i="19"/>
  <c r="D8" i="19"/>
  <c r="L42" i="19"/>
  <c r="J32" i="19"/>
  <c r="H30" i="19"/>
  <c r="S100" i="19"/>
  <c r="J12" i="19"/>
  <c r="N21" i="19"/>
  <c r="F24" i="19"/>
  <c r="Q106" i="19"/>
  <c r="D19" i="19"/>
  <c r="O109" i="19"/>
  <c r="S102" i="19"/>
  <c r="U77" i="19"/>
  <c r="Q134" i="19"/>
  <c r="Y107" i="19"/>
  <c r="J49" i="19"/>
  <c r="Q136" i="19"/>
  <c r="J16" i="19"/>
  <c r="W74" i="19"/>
  <c r="L8" i="19"/>
  <c r="Q108" i="19"/>
  <c r="N44" i="19"/>
  <c r="W84" i="19"/>
  <c r="W126" i="19"/>
  <c r="W85" i="19"/>
  <c r="N11" i="19"/>
  <c r="U78" i="19"/>
  <c r="Q84" i="19"/>
  <c r="N37" i="19"/>
  <c r="U84" i="19"/>
  <c r="N8" i="19"/>
  <c r="Y103" i="19"/>
  <c r="O131" i="19"/>
  <c r="N15" i="19"/>
  <c r="S128" i="19"/>
  <c r="W104" i="19"/>
  <c r="O82" i="19"/>
  <c r="H34" i="19"/>
  <c r="J19" i="19"/>
  <c r="D60" i="19"/>
  <c r="F68" i="19"/>
  <c r="L28" i="19"/>
  <c r="S75" i="19"/>
  <c r="O123" i="19"/>
  <c r="N52" i="19"/>
  <c r="H52" i="19"/>
  <c r="F25" i="19"/>
  <c r="D42" i="19"/>
  <c r="J14" i="19"/>
  <c r="U73" i="19"/>
  <c r="U75" i="19"/>
  <c r="O80" i="19"/>
  <c r="Q72" i="19"/>
  <c r="O132" i="19"/>
  <c r="S135" i="19"/>
  <c r="Y136" i="19"/>
  <c r="Y132" i="19"/>
  <c r="H47" i="19"/>
  <c r="F63" i="19"/>
  <c r="Q107" i="19"/>
  <c r="O108" i="19"/>
  <c r="S104" i="19"/>
  <c r="J29" i="19"/>
  <c r="U127" i="19"/>
  <c r="U135" i="19"/>
  <c r="O100" i="19"/>
  <c r="O104" i="19"/>
  <c r="O125" i="19"/>
  <c r="J36" i="19"/>
  <c r="H10" i="19"/>
  <c r="Y100" i="19"/>
  <c r="L30" i="19"/>
  <c r="H24" i="19"/>
  <c r="L34" i="19"/>
  <c r="S126" i="19"/>
  <c r="D56" i="19"/>
  <c r="O134" i="19"/>
  <c r="L6" i="19"/>
  <c r="W108" i="19"/>
  <c r="O135" i="19"/>
  <c r="O133" i="19"/>
  <c r="L14" i="19"/>
  <c r="O136" i="19"/>
  <c r="U129" i="19"/>
  <c r="D39" i="19"/>
  <c r="F17" i="19"/>
  <c r="H41" i="19"/>
  <c r="W135" i="19"/>
  <c r="Y72" i="19"/>
  <c r="O75" i="19"/>
  <c r="D35" i="19"/>
  <c r="N53" i="19"/>
  <c r="L36" i="19"/>
  <c r="H43" i="19"/>
  <c r="F33" i="19"/>
  <c r="S78" i="19"/>
  <c r="W134" i="19"/>
  <c r="L49" i="19"/>
  <c r="Q124" i="19"/>
  <c r="W78" i="19"/>
  <c r="W77" i="19"/>
  <c r="D22" i="19"/>
  <c r="F47" i="19"/>
  <c r="H53" i="19"/>
  <c r="N32" i="19"/>
  <c r="D67" i="19"/>
  <c r="D30" i="19"/>
  <c r="D51" i="19"/>
  <c r="D63" i="19"/>
  <c r="S101" i="19"/>
  <c r="N41" i="19"/>
  <c r="F12" i="19"/>
  <c r="U111" i="19"/>
  <c r="S133" i="19"/>
  <c r="L31" i="19"/>
  <c r="J33" i="19"/>
  <c r="O79" i="19"/>
  <c r="S74" i="19"/>
  <c r="J40" i="19"/>
  <c r="F35" i="19"/>
  <c r="Y108" i="19"/>
  <c r="N47" i="19"/>
  <c r="W83" i="19"/>
  <c r="H36" i="19"/>
  <c r="U134" i="19"/>
  <c r="U136" i="19"/>
  <c r="H55" i="19"/>
  <c r="O74" i="19"/>
  <c r="S131" i="19"/>
  <c r="D47" i="19"/>
  <c r="W102" i="19"/>
  <c r="U133" i="19"/>
  <c r="H18" i="19"/>
  <c r="S103" i="19"/>
  <c r="F58" i="19"/>
  <c r="U74" i="19"/>
  <c r="W76" i="19"/>
  <c r="N35" i="19"/>
  <c r="N16" i="19"/>
  <c r="W72" i="19"/>
  <c r="F29" i="19"/>
  <c r="U71" i="19"/>
  <c r="H20" i="19"/>
  <c r="N45" i="19"/>
  <c r="J28" i="19"/>
  <c r="D32" i="19"/>
  <c r="S83" i="19"/>
  <c r="Q78" i="19"/>
  <c r="N31" i="19"/>
  <c r="W101" i="19"/>
  <c r="U105" i="19"/>
  <c r="N50" i="19"/>
  <c r="L33" i="19"/>
  <c r="O101" i="19"/>
  <c r="S124" i="19"/>
  <c r="H14" i="19"/>
  <c r="N40" i="19"/>
  <c r="Q83" i="19"/>
  <c r="D50" i="19"/>
  <c r="N29" i="19"/>
  <c r="Q110" i="19"/>
  <c r="Q103" i="19"/>
  <c r="L13" i="19"/>
  <c r="Q102" i="19"/>
  <c r="N22" i="19"/>
  <c r="Y130" i="19"/>
  <c r="H44" i="19"/>
  <c r="S77" i="19"/>
  <c r="Q105" i="19"/>
  <c r="O99" i="19"/>
  <c r="L29" i="19"/>
  <c r="U98" i="19"/>
  <c r="D33" i="19"/>
  <c r="Q85" i="19"/>
  <c r="N10" i="19"/>
  <c r="S71" i="19"/>
  <c r="N36" i="19"/>
  <c r="Q129" i="19"/>
  <c r="Y98" i="19"/>
  <c r="H7" i="19"/>
  <c r="J44" i="19"/>
  <c r="Y110" i="19"/>
  <c r="S130" i="19"/>
  <c r="W136" i="19"/>
  <c r="D20" i="19"/>
  <c r="O78" i="19"/>
  <c r="H25" i="19"/>
  <c r="Y111" i="19"/>
  <c r="U79" i="19"/>
  <c r="Y126" i="19"/>
  <c r="Y84" i="19"/>
  <c r="L21" i="19"/>
  <c r="D40" i="19"/>
  <c r="L22" i="19"/>
  <c r="J52" i="19"/>
  <c r="D18" i="19"/>
  <c r="Y76" i="19"/>
  <c r="Q109" i="19"/>
  <c r="O76" i="19"/>
  <c r="O126" i="19"/>
  <c r="F30" i="19"/>
  <c r="H51" i="19"/>
  <c r="N23" i="19"/>
  <c r="L24" i="19"/>
  <c r="F32" i="19"/>
  <c r="O129" i="19"/>
  <c r="F40" i="19"/>
  <c r="F20" i="19"/>
  <c r="J20" i="19"/>
  <c r="F34" i="19"/>
  <c r="D43" i="19"/>
  <c r="S108" i="19"/>
  <c r="D61" i="19"/>
  <c r="H39" i="19"/>
  <c r="W73" i="19"/>
  <c r="F43" i="19"/>
  <c r="F59" i="19"/>
  <c r="F44" i="19"/>
  <c r="L16" i="19"/>
  <c r="N25" i="19"/>
  <c r="D9" i="19"/>
  <c r="N42" i="19"/>
  <c r="Y81" i="19"/>
  <c r="W71" i="19"/>
  <c r="D49" i="19"/>
  <c r="J38" i="19"/>
  <c r="E50" i="19" l="1"/>
  <c r="E66" i="19"/>
  <c r="E60" i="19"/>
  <c r="E64" i="19"/>
  <c r="E55" i="19"/>
  <c r="E49" i="19"/>
  <c r="E61" i="19"/>
  <c r="E52" i="19"/>
  <c r="E68" i="19"/>
  <c r="E63" i="19"/>
  <c r="E54" i="19"/>
  <c r="E65" i="19"/>
  <c r="E53" i="19"/>
  <c r="E51" i="19"/>
  <c r="E56" i="19"/>
  <c r="E58" i="19"/>
  <c r="E67" i="19"/>
  <c r="E59" i="19"/>
  <c r="E62" i="19"/>
  <c r="E57" i="19"/>
  <c r="X75" i="19"/>
  <c r="X85" i="19"/>
  <c r="X79" i="19"/>
  <c r="X72" i="19"/>
  <c r="X76" i="19"/>
  <c r="X81" i="19"/>
  <c r="X74" i="19"/>
  <c r="X73" i="19"/>
  <c r="X78" i="19"/>
  <c r="X82" i="19"/>
  <c r="X77" i="19"/>
  <c r="X80" i="19"/>
  <c r="X71" i="19"/>
  <c r="X83" i="19"/>
  <c r="X84" i="19"/>
  <c r="T74" i="19"/>
  <c r="T73" i="19"/>
  <c r="T81" i="19"/>
  <c r="T84" i="19"/>
  <c r="T79" i="19"/>
  <c r="T80" i="19"/>
  <c r="T78" i="19"/>
  <c r="T83" i="19"/>
  <c r="T77" i="19"/>
  <c r="T71" i="19"/>
  <c r="T72" i="19"/>
  <c r="T82" i="19"/>
  <c r="T76" i="19"/>
  <c r="T75" i="19"/>
  <c r="T85" i="19"/>
  <c r="K36" i="19"/>
  <c r="K41" i="19"/>
  <c r="K28" i="19"/>
  <c r="K43" i="19"/>
  <c r="K34" i="19"/>
  <c r="K40" i="19"/>
  <c r="K46" i="19"/>
  <c r="K47" i="19"/>
  <c r="K44" i="19"/>
  <c r="K42" i="19"/>
  <c r="K31" i="19"/>
  <c r="K39" i="19"/>
  <c r="K32" i="19"/>
  <c r="K30" i="19"/>
  <c r="K37" i="19"/>
  <c r="K45" i="19"/>
  <c r="K29" i="19"/>
  <c r="K38" i="19"/>
  <c r="K35" i="19"/>
  <c r="K33" i="19"/>
  <c r="V81" i="19"/>
  <c r="V77" i="19"/>
  <c r="V84" i="19"/>
  <c r="V76" i="19"/>
  <c r="V71" i="19"/>
  <c r="V83" i="19"/>
  <c r="V75" i="19"/>
  <c r="V82" i="19"/>
  <c r="V73" i="19"/>
  <c r="V78" i="19"/>
  <c r="V72" i="19"/>
  <c r="V79" i="19"/>
  <c r="V74" i="19"/>
  <c r="V80" i="19"/>
  <c r="V85" i="19"/>
  <c r="M49" i="19"/>
  <c r="M55" i="19"/>
  <c r="M54" i="19"/>
  <c r="M52" i="19"/>
  <c r="M53" i="19"/>
  <c r="M51" i="19"/>
  <c r="M50" i="19"/>
  <c r="M25" i="19"/>
  <c r="M19" i="19"/>
  <c r="M9" i="19"/>
  <c r="M8" i="19"/>
  <c r="M21" i="19"/>
  <c r="M6" i="19"/>
  <c r="M20" i="19"/>
  <c r="M11" i="19"/>
  <c r="M16" i="19"/>
  <c r="M10" i="19"/>
  <c r="M14" i="19"/>
  <c r="M22" i="19"/>
  <c r="M23" i="19"/>
  <c r="M17" i="19"/>
  <c r="M24" i="19"/>
  <c r="M12" i="19"/>
  <c r="M18" i="19"/>
  <c r="M15" i="19"/>
  <c r="M7" i="19"/>
  <c r="M13" i="19"/>
  <c r="P129" i="19"/>
  <c r="P133" i="19"/>
  <c r="P124" i="19"/>
  <c r="P125" i="19"/>
  <c r="P128" i="19"/>
  <c r="P134" i="19"/>
  <c r="P136" i="19"/>
  <c r="P131" i="19"/>
  <c r="P127" i="19"/>
  <c r="P123" i="19"/>
  <c r="P132" i="19"/>
  <c r="P126" i="19"/>
  <c r="P130" i="19"/>
  <c r="P135" i="19"/>
  <c r="P147" i="19"/>
  <c r="M36" i="19"/>
  <c r="M43" i="19"/>
  <c r="M45" i="19"/>
  <c r="M42" i="19"/>
  <c r="M40" i="19"/>
  <c r="M46" i="19"/>
  <c r="M44" i="19"/>
  <c r="M39" i="19"/>
  <c r="M38" i="19"/>
  <c r="M29" i="19"/>
  <c r="M34" i="19"/>
  <c r="M47" i="19"/>
  <c r="M37" i="19"/>
  <c r="M30" i="19"/>
  <c r="M33" i="19"/>
  <c r="M35" i="19"/>
  <c r="M28" i="19"/>
  <c r="M41" i="19"/>
  <c r="M32" i="19"/>
  <c r="M31" i="19"/>
  <c r="K52" i="19"/>
  <c r="K49" i="19"/>
  <c r="K54" i="19"/>
  <c r="K51" i="19"/>
  <c r="K50" i="19"/>
  <c r="K53" i="19"/>
  <c r="K55" i="19"/>
  <c r="G58" i="19"/>
  <c r="G54" i="19"/>
  <c r="G66" i="19"/>
  <c r="G55" i="19"/>
  <c r="G68" i="19"/>
  <c r="G56" i="19"/>
  <c r="G67" i="19"/>
  <c r="G65" i="19"/>
  <c r="G49" i="19"/>
  <c r="G60" i="19"/>
  <c r="G61" i="19"/>
  <c r="G62" i="19"/>
  <c r="G59" i="19"/>
  <c r="G53" i="19"/>
  <c r="G57" i="19"/>
  <c r="G51" i="19"/>
  <c r="G64" i="19"/>
  <c r="G50" i="19"/>
  <c r="G52" i="19"/>
  <c r="G63" i="19"/>
  <c r="E42" i="19"/>
  <c r="E37" i="19"/>
  <c r="E29" i="19"/>
  <c r="E45" i="19"/>
  <c r="E40" i="19"/>
  <c r="E30" i="19"/>
  <c r="E41" i="19"/>
  <c r="E38" i="19"/>
  <c r="E35" i="19"/>
  <c r="E31" i="19"/>
  <c r="E43" i="19"/>
  <c r="E28" i="19"/>
  <c r="E33" i="19"/>
  <c r="E32" i="19"/>
  <c r="E36" i="19"/>
  <c r="E39" i="19"/>
  <c r="E46" i="19"/>
  <c r="E47" i="19"/>
  <c r="E44" i="19"/>
  <c r="E34" i="19"/>
  <c r="I49" i="19"/>
  <c r="I50" i="19"/>
  <c r="I53" i="19"/>
  <c r="I52" i="19"/>
  <c r="I55" i="19"/>
  <c r="I54" i="19"/>
  <c r="I51" i="19"/>
  <c r="V129" i="19"/>
  <c r="V133" i="19"/>
  <c r="V126" i="19"/>
  <c r="V125" i="19"/>
  <c r="V135" i="19"/>
  <c r="V134" i="19"/>
  <c r="V123" i="19"/>
  <c r="V131" i="19"/>
  <c r="V132" i="19"/>
  <c r="V136" i="19"/>
  <c r="V147" i="19"/>
  <c r="V128" i="19"/>
  <c r="V130" i="19"/>
  <c r="V124" i="19"/>
  <c r="V127" i="19"/>
  <c r="X129" i="19"/>
  <c r="X128" i="19"/>
  <c r="X147" i="19"/>
  <c r="X133" i="19"/>
  <c r="X131" i="19"/>
  <c r="X123" i="19"/>
  <c r="X134" i="19"/>
  <c r="X132" i="19"/>
  <c r="X135" i="19"/>
  <c r="X130" i="19"/>
  <c r="X127" i="19"/>
  <c r="X125" i="19"/>
  <c r="X126" i="19"/>
  <c r="X124" i="19"/>
  <c r="X136" i="19"/>
  <c r="O44" i="19"/>
  <c r="O46" i="19"/>
  <c r="O47" i="19"/>
  <c r="O43" i="19"/>
  <c r="O35" i="19"/>
  <c r="O45" i="19"/>
  <c r="O29" i="19"/>
  <c r="O31" i="19"/>
  <c r="O28" i="19"/>
  <c r="O39" i="19"/>
  <c r="O34" i="19"/>
  <c r="O36" i="19"/>
  <c r="O33" i="19"/>
  <c r="O38" i="19"/>
  <c r="O40" i="19"/>
  <c r="O41" i="19"/>
  <c r="O32" i="19"/>
  <c r="O30" i="19"/>
  <c r="O42" i="19"/>
  <c r="O37" i="19"/>
  <c r="K21" i="19"/>
  <c r="K25" i="19"/>
  <c r="K7" i="19"/>
  <c r="K17" i="19"/>
  <c r="K9" i="19"/>
  <c r="K16" i="19"/>
  <c r="K19" i="19"/>
  <c r="K22" i="19"/>
  <c r="K24" i="19"/>
  <c r="K20" i="19"/>
  <c r="K18" i="19"/>
  <c r="K14" i="19"/>
  <c r="K15" i="19"/>
  <c r="K8" i="19"/>
  <c r="K10" i="19"/>
  <c r="K13" i="19"/>
  <c r="K23" i="19"/>
  <c r="K12" i="19"/>
  <c r="K11" i="19"/>
  <c r="K6" i="19"/>
  <c r="O6" i="19"/>
  <c r="O11" i="19"/>
  <c r="O7" i="19"/>
  <c r="O13" i="19"/>
  <c r="O21" i="19"/>
  <c r="O19" i="19"/>
  <c r="O12" i="19"/>
  <c r="O8" i="19"/>
  <c r="O10" i="19"/>
  <c r="O15" i="19"/>
  <c r="O18" i="19"/>
  <c r="O23" i="19"/>
  <c r="O24" i="19"/>
  <c r="O22" i="19"/>
  <c r="O17" i="19"/>
  <c r="O9" i="19"/>
  <c r="O14" i="19"/>
  <c r="O25" i="19"/>
  <c r="O16" i="19"/>
  <c r="O20" i="19"/>
  <c r="T136" i="19"/>
  <c r="T127" i="19"/>
  <c r="T123" i="19"/>
  <c r="T126" i="19"/>
  <c r="T131" i="19"/>
  <c r="T135" i="19"/>
  <c r="T125" i="19"/>
  <c r="T147" i="19"/>
  <c r="T129" i="19"/>
  <c r="T132" i="19"/>
  <c r="T124" i="19"/>
  <c r="T128" i="19"/>
  <c r="T130" i="19"/>
  <c r="T134" i="19"/>
  <c r="T133" i="19"/>
  <c r="O49" i="19"/>
  <c r="O50" i="19"/>
  <c r="O51" i="19"/>
  <c r="O54" i="19"/>
  <c r="O52" i="19"/>
  <c r="O55" i="19"/>
  <c r="O53" i="19"/>
  <c r="T100" i="19"/>
  <c r="T97" i="19"/>
  <c r="T101" i="19"/>
  <c r="T110" i="19"/>
  <c r="T108" i="19"/>
  <c r="T107" i="19"/>
  <c r="T106" i="19"/>
  <c r="T105" i="19"/>
  <c r="T99" i="19"/>
  <c r="T122" i="19"/>
  <c r="T104" i="19"/>
  <c r="T98" i="19"/>
  <c r="T109" i="19"/>
  <c r="T103" i="19"/>
  <c r="T102" i="19"/>
  <c r="T111" i="19"/>
  <c r="R83" i="19"/>
  <c r="R84" i="19"/>
  <c r="R71" i="19"/>
  <c r="R75" i="19"/>
  <c r="R80" i="19"/>
  <c r="R82" i="19"/>
  <c r="R81" i="19"/>
  <c r="R78" i="19"/>
  <c r="R77" i="19"/>
  <c r="R72" i="19"/>
  <c r="R76" i="19"/>
  <c r="R74" i="19"/>
  <c r="R85" i="19"/>
  <c r="R73" i="19"/>
  <c r="R79" i="19"/>
  <c r="E9" i="19"/>
  <c r="E15" i="19"/>
  <c r="E11" i="19"/>
  <c r="E20" i="19"/>
  <c r="E19" i="19"/>
  <c r="E23" i="19"/>
  <c r="E22" i="19"/>
  <c r="E10" i="19"/>
  <c r="E18" i="19"/>
  <c r="E25" i="19"/>
  <c r="E12" i="19"/>
  <c r="E14" i="19"/>
  <c r="E21" i="19"/>
  <c r="E8" i="19"/>
  <c r="E17" i="19"/>
  <c r="E7" i="19"/>
  <c r="E16" i="19"/>
  <c r="E24" i="19"/>
  <c r="E6" i="19"/>
  <c r="E13" i="19"/>
  <c r="Z71" i="19"/>
  <c r="Z72" i="19"/>
  <c r="Z76" i="19"/>
  <c r="Z84" i="19"/>
  <c r="Z74" i="19"/>
  <c r="Z80" i="19"/>
  <c r="Z81" i="19"/>
  <c r="Z85" i="19"/>
  <c r="Z79" i="19"/>
  <c r="Z82" i="19"/>
  <c r="Z83" i="19"/>
  <c r="Z73" i="19"/>
  <c r="Z77" i="19"/>
  <c r="Z78" i="19"/>
  <c r="Z75" i="19"/>
  <c r="I32" i="19"/>
  <c r="I40" i="19"/>
  <c r="I34" i="19"/>
  <c r="I47" i="19"/>
  <c r="I45" i="19"/>
  <c r="I35" i="19"/>
  <c r="I29" i="19"/>
  <c r="I28" i="19"/>
  <c r="I38" i="19"/>
  <c r="I39" i="19"/>
  <c r="I43" i="19"/>
  <c r="I31" i="19"/>
  <c r="I33" i="19"/>
  <c r="I42" i="19"/>
  <c r="I44" i="19"/>
  <c r="I36" i="19"/>
  <c r="I46" i="19"/>
  <c r="I30" i="19"/>
  <c r="I37" i="19"/>
  <c r="I41" i="19"/>
  <c r="Z122" i="19"/>
  <c r="Z97" i="19"/>
  <c r="Z105" i="19"/>
  <c r="Z109" i="19"/>
  <c r="Z104" i="19"/>
  <c r="Z108" i="19"/>
  <c r="Z101" i="19"/>
  <c r="Z107" i="19"/>
  <c r="Z98" i="19"/>
  <c r="Z99" i="19"/>
  <c r="Z100" i="19"/>
  <c r="Z102" i="19"/>
  <c r="Z106" i="19"/>
  <c r="Z110" i="19"/>
  <c r="Z103" i="19"/>
  <c r="Z111" i="19"/>
  <c r="P109" i="19"/>
  <c r="P98" i="19"/>
  <c r="P107" i="19"/>
  <c r="P103" i="19"/>
  <c r="P99" i="19"/>
  <c r="P97" i="19"/>
  <c r="P101" i="19"/>
  <c r="P122" i="19"/>
  <c r="P105" i="19"/>
  <c r="P111" i="19"/>
  <c r="P110" i="19"/>
  <c r="P100" i="19"/>
  <c r="P104" i="19"/>
  <c r="P108" i="19"/>
  <c r="P102" i="19"/>
  <c r="P106" i="19"/>
  <c r="V104" i="19"/>
  <c r="V122" i="19"/>
  <c r="V101" i="19"/>
  <c r="V103" i="19"/>
  <c r="V107" i="19"/>
  <c r="V102" i="19"/>
  <c r="V111" i="19"/>
  <c r="V98" i="19"/>
  <c r="V110" i="19"/>
  <c r="V108" i="19"/>
  <c r="V109" i="19"/>
  <c r="V106" i="19"/>
  <c r="V100" i="19"/>
  <c r="V105" i="19"/>
  <c r="V97" i="19"/>
  <c r="V99" i="19"/>
  <c r="G33" i="19"/>
  <c r="G29" i="19"/>
  <c r="G43" i="19"/>
  <c r="G45" i="19"/>
  <c r="G39" i="19"/>
  <c r="G41" i="19"/>
  <c r="G30" i="19"/>
  <c r="G44" i="19"/>
  <c r="G31" i="19"/>
  <c r="G42" i="19"/>
  <c r="G37" i="19"/>
  <c r="G32" i="19"/>
  <c r="G38" i="19"/>
  <c r="G46" i="19"/>
  <c r="G35" i="19"/>
  <c r="G34" i="19"/>
  <c r="G40" i="19"/>
  <c r="G36" i="19"/>
  <c r="G47" i="19"/>
  <c r="G28" i="19"/>
  <c r="G20" i="19"/>
  <c r="G25" i="19"/>
  <c r="G16" i="19"/>
  <c r="G10" i="19"/>
  <c r="G7" i="19"/>
  <c r="G9" i="19"/>
  <c r="G24" i="19"/>
  <c r="G12" i="19"/>
  <c r="G18" i="19"/>
  <c r="G21" i="19"/>
  <c r="G23" i="19"/>
  <c r="G14" i="19"/>
  <c r="G17" i="19"/>
  <c r="G15" i="19"/>
  <c r="G22" i="19"/>
  <c r="G11" i="19"/>
  <c r="G19" i="19"/>
  <c r="G8" i="19"/>
  <c r="G13" i="19"/>
  <c r="G6" i="19"/>
  <c r="Z125" i="19"/>
  <c r="Z135" i="19"/>
  <c r="Z132" i="19"/>
  <c r="Z123" i="19"/>
  <c r="Z128" i="19"/>
  <c r="Z131" i="19"/>
  <c r="Z126" i="19"/>
  <c r="Z124" i="19"/>
  <c r="Z127" i="19"/>
  <c r="Z134" i="19"/>
  <c r="Z129" i="19"/>
  <c r="Z130" i="19"/>
  <c r="Z133" i="19"/>
  <c r="Z147" i="19"/>
  <c r="Z136" i="19"/>
  <c r="X105" i="19"/>
  <c r="X108" i="19"/>
  <c r="X122" i="19"/>
  <c r="X97" i="19"/>
  <c r="X110" i="19"/>
  <c r="X109" i="19"/>
  <c r="X101" i="19"/>
  <c r="X111" i="19"/>
  <c r="X102" i="19"/>
  <c r="X103" i="19"/>
  <c r="X99" i="19"/>
  <c r="X100" i="19"/>
  <c r="X104" i="19"/>
  <c r="X106" i="19"/>
  <c r="X107" i="19"/>
  <c r="X98" i="19"/>
  <c r="I8" i="19"/>
  <c r="I21" i="19"/>
  <c r="I18" i="19"/>
  <c r="I23" i="19"/>
  <c r="I12" i="19"/>
  <c r="I9" i="19"/>
  <c r="I11" i="19"/>
  <c r="I7" i="19"/>
  <c r="I15" i="19"/>
  <c r="I25" i="19"/>
  <c r="I6" i="19"/>
  <c r="I14" i="19"/>
  <c r="I22" i="19"/>
  <c r="I10" i="19"/>
  <c r="I17" i="19"/>
  <c r="I13" i="19"/>
  <c r="I20" i="19"/>
  <c r="I19" i="19"/>
  <c r="I16" i="19"/>
  <c r="I24" i="19"/>
  <c r="R110" i="19"/>
  <c r="R97" i="19"/>
  <c r="R111" i="19"/>
  <c r="R103" i="19"/>
  <c r="R109" i="19"/>
  <c r="R102" i="19"/>
  <c r="R104" i="19"/>
  <c r="R100" i="19"/>
  <c r="R108" i="19"/>
  <c r="R107" i="19"/>
  <c r="R98" i="19"/>
  <c r="R101" i="19"/>
  <c r="R99" i="19"/>
  <c r="R106" i="19"/>
  <c r="R122" i="19"/>
  <c r="R105" i="19"/>
  <c r="R147" i="19"/>
  <c r="R131" i="19"/>
  <c r="R125" i="19"/>
  <c r="R128" i="19"/>
  <c r="R133" i="19"/>
  <c r="R129" i="19"/>
  <c r="R124" i="19"/>
  <c r="R123" i="19"/>
  <c r="R130" i="19"/>
  <c r="R136" i="19"/>
  <c r="R135" i="19"/>
  <c r="R134" i="19"/>
  <c r="R132" i="19"/>
  <c r="R126" i="19"/>
  <c r="R127" i="19"/>
  <c r="P71" i="19"/>
  <c r="P90" i="19"/>
  <c r="P89" i="19"/>
  <c r="P79" i="19"/>
  <c r="P84" i="19"/>
  <c r="P73" i="19"/>
  <c r="P83" i="19"/>
  <c r="P76" i="19"/>
  <c r="P87" i="19"/>
  <c r="P75" i="19"/>
  <c r="P86" i="19"/>
  <c r="P95" i="19"/>
  <c r="P77" i="19"/>
  <c r="P74" i="19"/>
  <c r="P92" i="19"/>
  <c r="P80" i="19"/>
  <c r="P85" i="19"/>
  <c r="P82" i="19"/>
  <c r="P96" i="19"/>
  <c r="P94" i="19"/>
  <c r="P78" i="19"/>
  <c r="P88" i="19"/>
  <c r="P81" i="19"/>
  <c r="P72" i="19"/>
  <c r="P93" i="19"/>
  <c r="P91" i="19"/>
</calcChain>
</file>

<file path=xl/sharedStrings.xml><?xml version="1.0" encoding="utf-8"?>
<sst xmlns="http://schemas.openxmlformats.org/spreadsheetml/2006/main" count="4025" uniqueCount="959">
  <si>
    <t>Project year</t>
  </si>
  <si>
    <t>Calendar year</t>
  </si>
  <si>
    <t>Total</t>
  </si>
  <si>
    <t>NPV</t>
  </si>
  <si>
    <t>Sum</t>
  </si>
  <si>
    <t>Planning/design fees</t>
  </si>
  <si>
    <t>Land purchase</t>
  </si>
  <si>
    <t>Building and construction</t>
  </si>
  <si>
    <t>Plant and machinery or equipment</t>
  </si>
  <si>
    <t>Contingencies</t>
  </si>
  <si>
    <t>Price adjustment</t>
  </si>
  <si>
    <t>Publicity</t>
  </si>
  <si>
    <t>Supervision during construction implementation</t>
  </si>
  <si>
    <t>Electricity costs</t>
  </si>
  <si>
    <t>Heating (except electricity) costs</t>
  </si>
  <si>
    <t>Infrastructure maintenance costs</t>
  </si>
  <si>
    <t>Other costs</t>
  </si>
  <si>
    <t>INVESTMENTS</t>
  </si>
  <si>
    <t>REVENUES</t>
  </si>
  <si>
    <t>OPERATING AND MAINTENANCE</t>
  </si>
  <si>
    <t>CALCULATIONS</t>
  </si>
  <si>
    <t>EXTERNALITIES</t>
  </si>
  <si>
    <t>CLIMATE CHANGE MITIGATION</t>
  </si>
  <si>
    <t>CF</t>
  </si>
  <si>
    <t>For economic analysis</t>
  </si>
  <si>
    <t>RESIDUAL VALUE</t>
  </si>
  <si>
    <t>General assumptions</t>
  </si>
  <si>
    <t>C/E ratio</t>
  </si>
  <si>
    <t>Least-cost analysis</t>
  </si>
  <si>
    <t>Cost-benefit analysis</t>
  </si>
  <si>
    <t>Option 1</t>
  </si>
  <si>
    <t>B. Residual value</t>
  </si>
  <si>
    <t>Construction</t>
  </si>
  <si>
    <t>DEBT SERVICE</t>
  </si>
  <si>
    <t>Principal payment</t>
  </si>
  <si>
    <t>Interest</t>
  </si>
  <si>
    <t>Labour costs</t>
  </si>
  <si>
    <t>Total import/purchase VAT of the operating period</t>
  </si>
  <si>
    <t>Net cash flow for financial performance analysis</t>
  </si>
  <si>
    <t>FRR(C)</t>
  </si>
  <si>
    <t>COST-EFFECTIVENESS ANALYSIS</t>
  </si>
  <si>
    <t>Incurred</t>
  </si>
  <si>
    <t>LEAST-COST ANALYSIS</t>
  </si>
  <si>
    <t>NPV of total costs</t>
  </si>
  <si>
    <t>Total costs:</t>
  </si>
  <si>
    <t>COST-BENEFIT ANALYSIS</t>
  </si>
  <si>
    <t>Total net cash flow for economic analysis</t>
  </si>
  <si>
    <t>Total net economic benefit:</t>
  </si>
  <si>
    <t>ENPV</t>
  </si>
  <si>
    <t>ERR</t>
  </si>
  <si>
    <t>B/C ratio</t>
  </si>
  <si>
    <t>Reference period (year)</t>
  </si>
  <si>
    <t>VAT (%)</t>
  </si>
  <si>
    <t>Data 1</t>
  </si>
  <si>
    <t>Financial discount rate (%)</t>
  </si>
  <si>
    <t>Research and innovation infrastructure</t>
  </si>
  <si>
    <t>Renewable energy</t>
  </si>
  <si>
    <t>Energy efficiency</t>
  </si>
  <si>
    <t>Municipal waste management</t>
  </si>
  <si>
    <t>Transport</t>
  </si>
  <si>
    <t>Broadband</t>
  </si>
  <si>
    <t>Healthcare</t>
  </si>
  <si>
    <t>Water and wasterwater</t>
  </si>
  <si>
    <t>Economic sector:</t>
  </si>
  <si>
    <t>-</t>
  </si>
  <si>
    <t>Apraisal methods:</t>
  </si>
  <si>
    <t>Option number</t>
  </si>
  <si>
    <t>V.1</t>
  </si>
  <si>
    <t>Initial investment costs:</t>
  </si>
  <si>
    <t>Austria</t>
  </si>
  <si>
    <t>Italy</t>
  </si>
  <si>
    <t>Belgium</t>
  </si>
  <si>
    <t>Latvia</t>
  </si>
  <si>
    <t>Bulgaria</t>
  </si>
  <si>
    <t>Lithuania</t>
  </si>
  <si>
    <t>Croatia</t>
  </si>
  <si>
    <t>Luxembourg</t>
  </si>
  <si>
    <t>Cyprus</t>
  </si>
  <si>
    <t>Malta</t>
  </si>
  <si>
    <t>Netherlands</t>
  </si>
  <si>
    <t>Denmark</t>
  </si>
  <si>
    <t>Poland</t>
  </si>
  <si>
    <t>Estonia</t>
  </si>
  <si>
    <t>Portugal</t>
  </si>
  <si>
    <t>Finland</t>
  </si>
  <si>
    <t>Romania</t>
  </si>
  <si>
    <t>France</t>
  </si>
  <si>
    <t>Slovakia</t>
  </si>
  <si>
    <t>Germany</t>
  </si>
  <si>
    <t>Slovenia</t>
  </si>
  <si>
    <t>Greece</t>
  </si>
  <si>
    <t>Spain</t>
  </si>
  <si>
    <t>Hungary</t>
  </si>
  <si>
    <t>Sweden</t>
  </si>
  <si>
    <t>Ireland</t>
  </si>
  <si>
    <t>Name of the option</t>
  </si>
  <si>
    <t>Option 2</t>
  </si>
  <si>
    <t>Option 3</t>
  </si>
  <si>
    <t>Option 4</t>
  </si>
  <si>
    <t>Option 5</t>
  </si>
  <si>
    <t>Option 6</t>
  </si>
  <si>
    <t>Total replacement costs (reinvestment costs):</t>
  </si>
  <si>
    <t>Total operating and maintenance costs:</t>
  </si>
  <si>
    <t>Technical assistance</t>
  </si>
  <si>
    <t>(Social) discount rate (%)</t>
  </si>
  <si>
    <t>GHG emissions</t>
  </si>
  <si>
    <t xml:space="preserve">OUTPUT FROM DEMAND ANALYSIS </t>
  </si>
  <si>
    <t>Output: unit of measure (plural)</t>
  </si>
  <si>
    <t>First year of the analysis</t>
  </si>
  <si>
    <t>Is VAT recoverable by the entity operating the project?</t>
  </si>
  <si>
    <t>/year</t>
  </si>
  <si>
    <t>Economic appraisal method</t>
  </si>
  <si>
    <t>DIRECT BENEFITS</t>
  </si>
  <si>
    <t>Total import/purchase VAT of total costs</t>
  </si>
  <si>
    <t>Data 2</t>
  </si>
  <si>
    <t>Do you want to calculate the financial performance indicators?</t>
  </si>
  <si>
    <t>Introduction</t>
  </si>
  <si>
    <t>Conversion factors</t>
  </si>
  <si>
    <t>Raw material costs</t>
  </si>
  <si>
    <t>Fuel costs</t>
  </si>
  <si>
    <t>Selection of the optimal option:</t>
  </si>
  <si>
    <t>Proposed option</t>
  </si>
  <si>
    <t>Selected option</t>
  </si>
  <si>
    <t>Number of the option</t>
  </si>
  <si>
    <t>Cost-effectiveness analysis</t>
  </si>
  <si>
    <t>CEA with monetary evuluation of externalities</t>
  </si>
  <si>
    <t>Least-costs analysis</t>
  </si>
  <si>
    <t>Financial performance analysis</t>
  </si>
  <si>
    <t>NPV of costs</t>
  </si>
  <si>
    <t>O.1</t>
  </si>
  <si>
    <t>O.2</t>
  </si>
  <si>
    <t>O.3</t>
  </si>
  <si>
    <t>O.4</t>
  </si>
  <si>
    <t>O.5</t>
  </si>
  <si>
    <t>O.6</t>
  </si>
  <si>
    <t>Comparison of the results:</t>
  </si>
  <si>
    <t>% change</t>
  </si>
  <si>
    <t>Variable tested</t>
  </si>
  <si>
    <t>Options</t>
  </si>
  <si>
    <t>A. Total investment costs</t>
  </si>
  <si>
    <t>A.1. Total Initial investment costs</t>
  </si>
  <si>
    <t>A.2. Total replacement costs (reinvestment costs)</t>
  </si>
  <si>
    <t>C. Total operating and maintenance costs</t>
  </si>
  <si>
    <t>D. Total payment of debt service</t>
  </si>
  <si>
    <t>F. Total revenues</t>
  </si>
  <si>
    <t>G. Total net value of externalities</t>
  </si>
  <si>
    <t>H. Total net value of climate change mitigation</t>
  </si>
  <si>
    <t>I. Total direct benefit</t>
  </si>
  <si>
    <t>Total needs of funding during the operating period</t>
  </si>
  <si>
    <t>Depreciation</t>
  </si>
  <si>
    <t>Other</t>
  </si>
  <si>
    <t>Method of residual value calculation</t>
  </si>
  <si>
    <t>% change in C/E ratio</t>
  </si>
  <si>
    <t>Output name and measure of unit</t>
  </si>
  <si>
    <t>INTERNAL CALCULATIONS</t>
  </si>
  <si>
    <t>Invisible</t>
  </si>
  <si>
    <t>E/C ratio</t>
  </si>
  <si>
    <t>Most likely</t>
  </si>
  <si>
    <t>Optimistic</t>
  </si>
  <si>
    <t>Pesimistic</t>
  </si>
  <si>
    <t>Pesimistic scenario</t>
  </si>
  <si>
    <t>Optimistic scenario</t>
  </si>
  <si>
    <t>Diversion of waste from landfill</t>
  </si>
  <si>
    <t xml:space="preserve">Recovery of secondary raw materials and nutrients/soil improvers </t>
  </si>
  <si>
    <t>Recovery of energy</t>
  </si>
  <si>
    <t>Externalities</t>
  </si>
  <si>
    <t>Visual disamenities, noise and odours linked to waste treatment and disposal facilities</t>
  </si>
  <si>
    <t>Reduced waste dumping and littering in natural landscapes and water bodies</t>
  </si>
  <si>
    <t>Avoidance, proper collection and treatment of leachate</t>
  </si>
  <si>
    <t>Health hazards from contamination of air, water and soils</t>
  </si>
  <si>
    <t>Revenues</t>
  </si>
  <si>
    <t>User charges (residential)</t>
  </si>
  <si>
    <t>User charges (non-residential)</t>
  </si>
  <si>
    <t>Sale of recycables</t>
  </si>
  <si>
    <t>Sale of heat</t>
  </si>
  <si>
    <t>Sale of electricity</t>
  </si>
  <si>
    <t>Sale of compost</t>
  </si>
  <si>
    <t>PRO* contribution to CAPEX</t>
  </si>
  <si>
    <t>PRO* contribution to OPEX</t>
  </si>
  <si>
    <t>*PRO - producers responsibility organisations</t>
  </si>
  <si>
    <t>Cost-effectiveness analysis with monetary evaluation of externalities</t>
  </si>
  <si>
    <t>% change in NPV of total costs</t>
  </si>
  <si>
    <t>Variable</t>
  </si>
  <si>
    <t>% change in NPV</t>
  </si>
  <si>
    <t>% change in ERR</t>
  </si>
  <si>
    <t>% change in B/C ratio</t>
  </si>
  <si>
    <t>Total costs</t>
  </si>
  <si>
    <t>Internal calculation for B/C ratio</t>
  </si>
  <si>
    <t>NET CASH FLOW FOR SENSITIVITY ANALYSIS OF FRR(C) FOR ALL APPRAISAL METHODS</t>
  </si>
  <si>
    <t>NET CASH FLOW FOR SCENARIO ANALYSIS OF FRR(C)</t>
  </si>
  <si>
    <t>NET CASH FLOW FOR SENSITIVITY ANALYSIS OF ERR</t>
  </si>
  <si>
    <t>NET CASH FLOW FOR SCENARIO ANALYSIS OF ERR</t>
  </si>
  <si>
    <t>Is variable critical?*</t>
  </si>
  <si>
    <t>Sensitivity</t>
  </si>
  <si>
    <t>Scenarios</t>
  </si>
  <si>
    <t>Indicator</t>
  </si>
  <si>
    <t>Sensitivity and scenario analyses</t>
  </si>
  <si>
    <t xml:space="preserve">Maximum % change before E/C ratio changes a sign </t>
  </si>
  <si>
    <t>Internal calculations for B/C ratio</t>
  </si>
  <si>
    <t>Benefit</t>
  </si>
  <si>
    <t>Revenue breakdown</t>
  </si>
  <si>
    <t>Not discounted</t>
  </si>
  <si>
    <t>Elements of O&amp;M costs</t>
  </si>
  <si>
    <t>Elements of revenue</t>
  </si>
  <si>
    <t>Initial investment costs</t>
  </si>
  <si>
    <t>Replacement costs (reinvestments)</t>
  </si>
  <si>
    <t>Output from demand analysis</t>
  </si>
  <si>
    <t>% of total</t>
  </si>
  <si>
    <t>Climate change mitigation</t>
  </si>
  <si>
    <t>Total climate change mitigation</t>
  </si>
  <si>
    <t>Elements of economic benefit</t>
  </si>
  <si>
    <t>Main parameters</t>
  </si>
  <si>
    <t>Value</t>
  </si>
  <si>
    <t>Main elements</t>
  </si>
  <si>
    <t>Cost - effectiveness analysis</t>
  </si>
  <si>
    <t>Main indicator</t>
  </si>
  <si>
    <t>Cost - benefit analysis</t>
  </si>
  <si>
    <t>Main indicators</t>
  </si>
  <si>
    <t>Cost - effectiveness analysis with monetary evaluation of externalities</t>
  </si>
  <si>
    <t>Total value</t>
  </si>
  <si>
    <t>C/E ratio with monetary evaluation of externalities</t>
  </si>
  <si>
    <t>Least - cost analysis</t>
  </si>
  <si>
    <t>Critical variable*</t>
  </si>
  <si>
    <t>Please develop calculations of the assumptions used in the analysis of options</t>
  </si>
  <si>
    <t>Country</t>
  </si>
  <si>
    <t>Comparison</t>
  </si>
  <si>
    <t>Assumptions, working hypotheses and calculations</t>
  </si>
  <si>
    <t>Switching values</t>
  </si>
  <si>
    <t>Countries</t>
  </si>
  <si>
    <t>Sector</t>
  </si>
  <si>
    <t>Initial investment costs breakdown</t>
  </si>
  <si>
    <t>TOTAL INITIAL INVESTMENT COSTS</t>
  </si>
  <si>
    <t>TOTAL REPLACEMENT COSTS</t>
  </si>
  <si>
    <t>Replacement costs breakdown</t>
  </si>
  <si>
    <t>Operation and maintenance costs breakdown</t>
  </si>
  <si>
    <t>TOTAL OPERATION AND MAINTENANCE COSTS</t>
  </si>
  <si>
    <t>TOTAL REVENUE</t>
  </si>
  <si>
    <t>Elements of externalities</t>
  </si>
  <si>
    <t>Direct economic benefit</t>
  </si>
  <si>
    <t>TOTAL DIRECT ECONOMIC BENEFIT</t>
  </si>
  <si>
    <t>Most likely (base case of the model)</t>
  </si>
  <si>
    <t>TOTAL NET VALUE OF EXTERNALITIES</t>
  </si>
  <si>
    <t>Internal calculations for break-even analysis</t>
  </si>
  <si>
    <t>Test for C/E ratio</t>
  </si>
  <si>
    <t>Test for ENPV</t>
  </si>
  <si>
    <t>Element</t>
  </si>
  <si>
    <t>Additional information:</t>
  </si>
  <si>
    <t>CBA</t>
  </si>
  <si>
    <t>CEA</t>
  </si>
  <si>
    <t>Conclusions and reporting</t>
  </si>
  <si>
    <t>Results of scenarios</t>
  </si>
  <si>
    <t>If needed, create additional sheet as many as needed</t>
  </si>
  <si>
    <t>Completion date of the spreadsheet</t>
  </si>
  <si>
    <t xml:space="preserve">Version number </t>
  </si>
  <si>
    <t>Output: name</t>
  </si>
  <si>
    <t>Name of the project</t>
  </si>
  <si>
    <t>Funding gap analysis</t>
  </si>
  <si>
    <t>Gap</t>
  </si>
  <si>
    <t>Rate</t>
  </si>
  <si>
    <t>Funding gap</t>
  </si>
  <si>
    <t>Funding gap rate</t>
  </si>
  <si>
    <t xml:space="preserve">FINANCIAL PERFORMANCE (RETURN ON INVESTMENT) ANALYSIS </t>
  </si>
  <si>
    <t xml:space="preserve">FUNDING GAP ANALYSIS </t>
  </si>
  <si>
    <t>Discounted net revenues (DNR)</t>
  </si>
  <si>
    <t>VAT of costs</t>
  </si>
  <si>
    <t>Discounted investment costs (DIC)</t>
  </si>
  <si>
    <t>Max. Co-funding rate (%)</t>
  </si>
  <si>
    <t>Modulated co-funding rate</t>
  </si>
  <si>
    <t>Indicators</t>
  </si>
  <si>
    <t>Flags for VAT</t>
  </si>
  <si>
    <t>Internal sheet for conventional drop-down lists</t>
  </si>
  <si>
    <t>Internal sheet for sector-specific drop-down lists</t>
  </si>
  <si>
    <t>O.1 auxiliary Initial investment costs:</t>
  </si>
  <si>
    <t>O.2 auxiliary Initial investment costs:</t>
  </si>
  <si>
    <t>O.3 auxiliary Initial investment costs:</t>
  </si>
  <si>
    <t>O.4 auxiliary Initial investment costs:</t>
  </si>
  <si>
    <t>O.5 auxiliary Initial investment costs:</t>
  </si>
  <si>
    <t>O.6 auxiliary Initial investment costs:</t>
  </si>
  <si>
    <t>O.1 final  list:</t>
  </si>
  <si>
    <t>O.2 final list:</t>
  </si>
  <si>
    <t>O.3 Final list:</t>
  </si>
  <si>
    <t>O.4 Final list:</t>
  </si>
  <si>
    <t>O.5 Final list:</t>
  </si>
  <si>
    <t>O.6 Final list:</t>
  </si>
  <si>
    <t xml:space="preserve">Waste management </t>
  </si>
  <si>
    <t>Health</t>
  </si>
  <si>
    <t>Research</t>
  </si>
  <si>
    <t xml:space="preserve">Energy efficincy </t>
  </si>
  <si>
    <t>RES</t>
  </si>
  <si>
    <t>Economic direct benefits</t>
  </si>
  <si>
    <t>Reduced mortality / increased length of life</t>
  </si>
  <si>
    <t>Establishment of startup and spinoffs</t>
  </si>
  <si>
    <t>Business  benefits</t>
  </si>
  <si>
    <t xml:space="preserve">Time savings passengers </t>
  </si>
  <si>
    <t>Reduced morbidity / improved quality of life</t>
  </si>
  <si>
    <t>Development of new/improved products and processes</t>
  </si>
  <si>
    <t>Consumer benefits</t>
  </si>
  <si>
    <t xml:space="preserve"> Avoided fuel and opex of (conventional) generation plant</t>
  </si>
  <si>
    <t>Savings in patient and carer transportation costs, including time</t>
  </si>
  <si>
    <t>Knowledge spill-overs</t>
  </si>
  <si>
    <t>Increased security of supply</t>
  </si>
  <si>
    <t xml:space="preserve">Vehicle operating costs savings </t>
  </si>
  <si>
    <t>Improved quality and accessibility to services measured with WTP</t>
  </si>
  <si>
    <t>Scientific publications</t>
  </si>
  <si>
    <t>Extension of economic life of buildigs (elements)</t>
  </si>
  <si>
    <t>Human capital formation</t>
  </si>
  <si>
    <t>Reduction in buildings’ maintenance costs</t>
  </si>
  <si>
    <t>Social capital development</t>
  </si>
  <si>
    <t>Improve thermal comfort</t>
  </si>
  <si>
    <t>Benefits from Open Access</t>
  </si>
  <si>
    <t>Increase in property values</t>
  </si>
  <si>
    <t>Cultural effects for visitors</t>
  </si>
  <si>
    <t>Negative externalities during construction (transport, noise, dust, amenity, …)</t>
  </si>
  <si>
    <t>Airborne pollutants emisssions</t>
  </si>
  <si>
    <t>Accidents</t>
  </si>
  <si>
    <t>Profiling costs</t>
  </si>
  <si>
    <t xml:space="preserve">Noise emissions </t>
  </si>
  <si>
    <t>Balancing costs</t>
  </si>
  <si>
    <t>Rental of space for commercial use - usually for catering services, shops</t>
  </si>
  <si>
    <t>Contract research</t>
  </si>
  <si>
    <t>Revenues from wholesale services</t>
  </si>
  <si>
    <t>User charges: public transport fares</t>
  </si>
  <si>
    <t xml:space="preserve">Revenues from retail services </t>
  </si>
  <si>
    <t xml:space="preserve">Sale of heat </t>
  </si>
  <si>
    <t>User charges: road tolls</t>
  </si>
  <si>
    <t>User charges: Track Access Charges</t>
  </si>
  <si>
    <t>Other revenues: rents, advertisement, etc.</t>
  </si>
  <si>
    <t>Selected sector</t>
  </si>
  <si>
    <t>15-20</t>
  </si>
  <si>
    <t>15-25</t>
  </si>
  <si>
    <t>25-30</t>
  </si>
  <si>
    <t>Min</t>
  </si>
  <si>
    <t>min</t>
  </si>
  <si>
    <t>max</t>
  </si>
  <si>
    <t>Spare</t>
  </si>
  <si>
    <t>O.1 auxiliary:</t>
  </si>
  <si>
    <t>O.2 auxiliary:</t>
  </si>
  <si>
    <t>O.3 auxiliary:</t>
  </si>
  <si>
    <t>O.2 Final list:</t>
  </si>
  <si>
    <t>O.1 Final  list:</t>
  </si>
  <si>
    <t>O.6 auxiliary:</t>
  </si>
  <si>
    <t>O.5 auxiliary:</t>
  </si>
  <si>
    <t>O.4 auxiliary:</t>
  </si>
  <si>
    <t>IF('D2'!$E$6&lt;&gt;"",OFFSET('D2'!$E$5,INDEX( MATCH(1,(--('D2'!$E$6:$E$25&lt;&gt;"")),0),1),0,SUMPRODUCT(--(LEN('D2'!$E$6:$E$25)&gt;0)),1),OFFSET('D2'!$D$6,INDEX( MATCH(1,(--('D2'!$E$6:$E$25&lt;&gt;"")),0),1),0,SUMPRODUCT(--(LEN('D2'!$E$6:$E$25)&gt;0)),1))</t>
  </si>
  <si>
    <t>IF('D2'!$G$6&lt;&gt;"",OFFSET('D2'!$G$5,INDEX( MATCH(1,(--('D2'!$G$6:$G$25&lt;&gt;"")),0),1),0,SUMPRODUCT(--(LEN('D2'!$G$6:$G$25)&gt;0)),1),OFFSET('D2'!$F$6,INDEX( MATCH(1,(--('D2'!$G$6:$G$25&lt;&gt;"")),0),1),0,SUMPRODUCT(--(LEN('D2'!$G$6:$G$25)&gt;0)),1))</t>
  </si>
  <si>
    <t>IF('D2'!$I$6&lt;&gt;"",OFFSET('D2'!$I$5,INDEX( MATCH(1,(--('D2'!$I$6:$I$25&lt;&gt;"")),0),1),0,SUMPRODUCT(--(LEN('D2'!$I$6:$I$25)&gt;0)),1),OFFSET('D2'!$H$6,INDEX( MATCH(1,(--('D2'!$I$6:$I$25&lt;&gt;"")),0),1),0,SUMPRODUCT(--(LEN('D2'!$I$6:$I$25)&gt;0)),1))</t>
  </si>
  <si>
    <t>IF('D2'!$K$6&lt;&gt;"",OFFSET('D2'!$K$5,INDEX( MATCH(1,(--('D2'!$K$6:$K$25&lt;&gt;"")),0),1),0,SUMPRODUCT(--(LEN('D2'!$K$6:$K$25)&gt;0)),1),OFFSET('D2'!$J$6,INDEX( MATCH(1,(--('D2'!$K$6:$K$25&lt;&gt;"")),0),1),0,SUMPRODUCT(--(LEN('D2'!$K$6:$K$25)&gt;0)),1))</t>
  </si>
  <si>
    <t>IF('D2'!$O$6&lt;&gt;"",OFFSET('D2'!$O$5,INDEX( MATCH(1,(--('D2'!$O$6:$O$25&lt;&gt;"")),0),1),0,SUMPRODUCT(--(LEN('D2'!$O$6:$O$25)&gt;0)),1),OFFSET('D2'!$N$6,INDEX( MATCH(1,(--('D2'!$O$6:$O$25&lt;&gt;"")),0),1),0,SUMPRODUCT(--(LEN('D2'!$O$6:$O$25)&gt;0)),1))</t>
  </si>
  <si>
    <t>IF('D2'!$E$49&lt;&gt;"",OFFSET('D2'!$E$48,INDEX( MATCH(1,(--('D2'!$E$49:$E$68&lt;&gt;"")),0),1),0,SUMPRODUCT(--(LEN('D2'!$E$49:$E$68)&gt;0)),1),OFFSET('D2'!$D$49,INDEX( MATCH(1,(--('D2'!$E$49:$E$68&lt;&gt;"")),0),1),0,SUMPRODUCT(--(LEN('D2'!$E$49:$E$68)&gt;0)),1))</t>
  </si>
  <si>
    <t>IF('D2'!$G$49&lt;&gt;"",OFFSET('D2'!$G$48,INDEX( MATCH(1,(--('D2'!$G$49:$G$68&lt;&gt;"")),0),1),0,SUMPRODUCT(--(LEN('D2'!$G$49:$G$68)&gt;0)),1),OFFSET('D2'!$F$49,INDEX( MATCH(1,(--('D2'!$G$49:$G$68&lt;&gt;"")),0),1),0,SUMPRODUCT(--(LEN('D2'!$G$49:$G$68)&gt;0)),1))</t>
  </si>
  <si>
    <t>IF('D2'!$I$49&lt;&gt;"",OFFSET('D2'!$I$48,INDEX( MATCH(1,(--('D2'!$I$49:$I$68&lt;&gt;"")),0),1),0,SUMPRODUCT(--(LEN('D2'!$I$49:$I$68)&gt;0)),1),OFFSET('D2'!$H$49,INDEX( MATCH(1,(--('D2'!$I$49:$I$68&lt;&gt;"")),0),1),0,SUMPRODUCT(--(LEN('D2'!$I$49:$I$68)&gt;0)),1))</t>
  </si>
  <si>
    <t>IF('D2'!$K$49&lt;&gt;"",OFFSET('D2'!$K$48,INDEX( MATCH(1,(--('D2'!$K$49:$K$68&lt;&gt;"")),0),1),0,SUMPRODUCT(--(LEN('D2'!$K$49:$K$68)&gt;0)),1),OFFSET('D2'!$J$49,INDEX( MATCH(1,(--('D2'!$K$49:$K$68&lt;&gt;"")),0),1),0,SUMPRODUCT(--(LEN('D2'!$K$49:$K$68)&gt;0)),1))</t>
  </si>
  <si>
    <t>IF('D2'!$O$49&lt;&gt;"",OFFSET('D2'!$O$48,INDEX( MATCH(1,(--('D2'!$O$49:$O$68&lt;&gt;"")),0),1),0,SUMPRODUCT(--(LEN('D2'!$O$49:$O$68)&gt;0)),1),OFFSET('D2'!$N$49,INDEX( MATCH(1,(--('D2'!$O$49:$O$68&lt;&gt;"")),0),1),0,SUMPRODUCT(--(LEN('D2'!$O$49:$O$68)&gt;0)),1))</t>
  </si>
  <si>
    <t>IF('D2'!$E$28&lt;&gt;"",OFFSET('D2'!$E$27,INDEX( MATCH(1,(--('D2'!$E$28:$E$47&lt;&gt;"")),0),1),0,SUMPRODUCT(--(LEN('D2'!$E$28:$E$47)&gt;0)),1),OFFSET('D2'!$D$28,INDEX( MATCH(1,(--('D2'!$E$28:$E$47&lt;&gt;"")),0),1),0,SUMPRODUCT(--(LEN('D2'!$E$28:$E$47)&gt;0)),1))</t>
  </si>
  <si>
    <t>IF('D2'!$G$28&lt;&gt;"",OFFSET('D2'!$G$27,INDEX( MATCH(1,(--('D2'!$G$28:$G$47&lt;&gt;"")),0),1),0,SUMPRODUCT(--(LEN('D2'!$G$28:$G$47)&gt;0)),1),OFFSET('D2'!$F$28,INDEX( MATCH(1,(--('D2'!$G$28:$G$47&lt;&gt;"")),0),1),0,SUMPRODUCT(--(LEN('D2'!$G$28:$G$47)&gt;0)),1))</t>
  </si>
  <si>
    <t>IF('D2'!$I$28&lt;&gt;"",OFFSET('D2'!$I$27,INDEX( MATCH(1,(--('D2'!$I$28:$I$47&lt;&gt;"")),0),1),0,SUMPRODUCT(--(LEN('D2'!$I$28:$I$47)&gt;0)),1),OFFSET('D2'!$H$28,INDEX( MATCH(1,(--('D2'!$I$28:$I$47&lt;&gt;"")),0),1),0,SUMPRODUCT(--(LEN('D2'!$I$28:$I$47)&gt;0)),1))</t>
  </si>
  <si>
    <t>IF('D2'!$K$28&lt;&gt;"",OFFSET('D2'!$K$27,INDEX( MATCH(1,(--('D2'!$K$28:$K$47&lt;&gt;"")),0),1),0,SUMPRODUCT(--(LEN('D2'!$K$28:$K$47)&gt;0)),1),OFFSET('D2'!$J$28,INDEX( MATCH(1,(--('D2'!$K$28:$K$47&lt;&gt;"")),0),1),0,SUMPRODUCT(--(LEN('D2'!$K$28:$K$47)&gt;0)),1))</t>
  </si>
  <si>
    <t>IF('D2'!$O$28&lt;&gt;"",OFFSET('D2'!$O$27,INDEX( MATCH(1,(--('D2'!$O$28:$O$47&lt;&gt;"")),0),1),0,SUMPRODUCT(--(LEN('D2'!$O$28:$O$47)&gt;0)),1),OFFSET('D2'!$N$28,INDEX( MATCH(1,(--('D2'!$O$28:$O$47&lt;&gt;"")),0),1),0,SUMPRODUCT(--(LEN('D2'!$O$28:$O$47)&gt;0)),1))</t>
  </si>
  <si>
    <t>IF('D2'!$P$71&lt;&gt;"",OFFSET('D2'!$P$70,INDEX( MATCH(1,(--('D2'!$P$71:$P$95&lt;&gt;"")),0),1),0,SUMPRODUCT(--(LEN('D2'!$P$71:$P$95)&gt;0)),1),OFFSET('D2'!$O$71,INDEX( MATCH(1,(--('D2'!$P$37:$P$95&lt;&gt;"")),0),1),0,SUMPRODUCT(--(LEN('D2'!$P$37:$P$95)&gt;0)),1))</t>
  </si>
  <si>
    <t>IF('D2'!$R$71&lt;&gt;"",OFFSET('D2'!$R$70,INDEX( MATCH(1,(--('D2'!$R$71:$R$95&lt;&gt;"")),0),1),0,SUMPRODUCT(--(LEN('D2'!$R$71:$R$95)&gt;0)),1),OFFSET('D2'!$O$71,INDEX( MATCH(1,(--('D2'!$R$37:$R$95&lt;&gt;"")),0),1),0,SUMPRODUCT(--(LEN('D2'!$R$37:$R$95)&gt;0)),1))</t>
  </si>
  <si>
    <t>IF('D2'!$T$71&lt;&gt;"",OFFSET('D2'!$T$70,INDEX( MATCH(1,(--('D2'!$T$71:$T$95&lt;&gt;"")),0),1),0,SUMPRODUCT(--(LEN('D2'!$T$71:$T$95)&gt;0)),1),OFFSET('D2'!$O$71,INDEX( MATCH(1,(--('D2'!$T$37:$T$95&lt;&gt;"")),0),1),0,SUMPRODUCT(--(LEN('D2'!$T$37:$T$95)&gt;0)),1))</t>
  </si>
  <si>
    <t>IF('D2'!$V$71&lt;&gt;"",OFFSET('D2'!$V$70,INDEX( MATCH(1,(--('D2'!$V$71:$V$95&lt;&gt;"")),0),1),0,SUMPRODUCT(--(LEN('D2'!$V$71:$V$95)&gt;0)),1),OFFSET('D2'!$O$71,INDEX( MATCH(1,(--('D2'!$V$37:$V$95&lt;&gt;"")),0),1),0,SUMPRODUCT(--(LEN('D2'!$V$37:$V$95)&gt;0)),1))</t>
  </si>
  <si>
    <t>IF('D2'!$X$71&lt;&gt;"",OFFSET('D2'!$X$70,INDEX( MATCH(1,(--('D2'!$X$71:$X$95&lt;&gt;"")),0),1),0,SUMPRODUCT(--(LEN('D2'!$X$71:$X$95)&gt;0)),1),OFFSET('D2'!$O$71,INDEX( MATCH(1,(--('D2'!$X$37:$X$95&lt;&gt;"")),0),1),0,SUMPRODUCT(--(LEN('D2'!$X$37:$X$95)&gt;0)),1))</t>
  </si>
  <si>
    <t>IF('D2'!$Z$71&lt;&gt;"",OFFSET('D2'!$Z$70,INDEX( MATCH(1,(--('D2'!$Z$71:$Z$95&lt;&gt;"")),0),1),0,SUMPRODUCT(--(LEN('D2'!$Z$71:$Z$95)&gt;0)),1),OFFSET('D2'!$O$71,INDEX( MATCH(1,(--('D2'!$Z$37:$Z$95&lt;&gt;"")),0),1),0,SUMPRODUCT(--(LEN('D2'!$Z$37:$Z$95)&gt;0)),1))</t>
  </si>
  <si>
    <t>IF('D2'!$P$97&lt;&gt;"",OFFSET('D2'!$P$96,INDEX( MATCH(1,(--('D2'!$P$97:$P$121&lt;&gt;"")),0),1),0,SUMPRODUCT(--(LEN('D2'!$P$97:$P$121)&gt;0)),1),OFFSET('D2'!$O$97,INDEX( MATCH(1,(--('D2'!$P$97:$P$121&lt;&gt;"")),0),1),0,SUMPRODUCT(--(LEN('D2'!$P$97:$P$121)&gt;0)),1))</t>
  </si>
  <si>
    <t>IF('D2'!$R$97&lt;&gt;"",OFFSET('D2'!$R$96,INDEX( MATCH(1,(--('D2'!$R$97:$R$121&lt;&gt;"")),0),1),0,SUMPRODUCT(--(LEN('D2'!$R$97:$R$121)&gt;0)),1),OFFSET('D2'!$O$97,INDEX( MATCH(1,(--('D2'!$R$97:$R$121&lt;&gt;"")),0),1),0,SUMPRODUCT(--(LEN('D2'!$R$97:$R$121)&gt;0)),1))</t>
  </si>
  <si>
    <t>IF('D2'!$T$97&lt;&gt;"",OFFSET('D2'!$T$96,INDEX( MATCH(1,(--('D2'!$T$97:$T$121&lt;&gt;"")),0),1),0,SUMPRODUCT(--(LEN('D2'!$T$97:$T$121)&gt;0)),1),OFFSET('D2'!$O$97,INDEX( MATCH(1,(--('D2'!$T$97:$T$121&lt;&gt;"")),0),1),0,SUMPRODUCT(--(LEN('D2'!$T$97:$T$121)&gt;0)),1))</t>
  </si>
  <si>
    <t>IF('D2'!$V$97&lt;&gt;"",OFFSET('D2'!$V$96,INDEX( MATCH(1,(--('D2'!$V$97:$V$121&lt;&gt;"")),0),1),0,SUMPRODUCT(--(LEN('D2'!$V$97:$V$121)&gt;0)),1),OFFSET('D2'!$O$97,INDEX( MATCH(1,(--('D2'!$V$97:$V$121&lt;&gt;"")),0),1),0,SUMPRODUCT(--(LEN('D2'!$V$97:$V$121)&gt;0)),1))</t>
  </si>
  <si>
    <t>IF('D2'!$X$97&lt;&gt;"",OFFSET('D2'!$X$96,INDEX( MATCH(1,(--('D2'!$X$97:$X$121&lt;&gt;"")),0),1),0,SUMPRODUCT(--(LEN('D2'!$X$97:$X$121)&gt;0)),1),OFFSET('D2'!$O$97,INDEX( MATCH(1,(--('D2'!$X$97:$X$121&lt;&gt;"")),0),1),0,SUMPRODUCT(--(LEN('D2'!$X$97:$X$121)&gt;0)),1))</t>
  </si>
  <si>
    <t>IF('D2'!$Z$97&lt;&gt;"",OFFSET('D2'!$Z$96,INDEX( MATCH(1,(--('D2'!$Z$97:$Z$121&lt;&gt;"")),0),1),0,SUMPRODUCT(--(LEN('D2'!$Z$97:$Z$121)&gt;0)),1),OFFSET('D2'!$O$97,INDEX( MATCH(1,(--('D2'!$Z$97:$Z$121&lt;&gt;"")),0),1),0,SUMPRODUCT(--(LEN('D2'!$Z$97:$Z$121)&gt;0)),1))</t>
  </si>
  <si>
    <t>IF('D2'!$P$123&lt;&gt;"",OFFSET('D2'!$P$122,INDEX( MATCH(1,(--('D2'!$P$123:$P$147&lt;&gt;"")),0),1),0,SUMPRODUCT(--(LEN('D2'!$P$123:$P$147)&gt;0)),1),OFFSET('D2'!$O$123,INDEX( MATCH(1,(--('D2'!$P$123:$P$147&lt;&gt;"")),0),1),0,SUMPRODUCT(--(LEN('D2'!$P$123:$P$147)&gt;0)),1))</t>
  </si>
  <si>
    <t>IF('D2'!$R$123&lt;&gt;"",OFFSET('D2'!$R$122,INDEX( MATCH(1,(--('D2'!$R$123:$R$147&lt;&gt;"")),0),1),0,SUMPRODUCT(--(LEN('D2'!$R$123:$R$147)&gt;0)),1),OFFSET('D2'!$O$123,INDEX( MATCH(1,(--('D2'!$R$123:$R$147&lt;&gt;"")),0),1),0,SUMPRODUCT(--(LEN('D2'!$R$123:$R$147)&gt;0)),1))</t>
  </si>
  <si>
    <t>IF('D2'!$T$123&lt;&gt;"",OFFSET('D2'!$T$122,INDEX( MATCH(1,(--('D2'!$T$123:$T$147&lt;&gt;"")),0),1),0,SUMPRODUCT(--(LEN('D2'!$T$123:$T$147)&gt;0)),1),OFFSET('D2'!$O$123,INDEX( MATCH(1,(--('D2'!$T$123:$T$147&lt;&gt;"")),0),1),0,SUMPRODUCT(--(LEN('D2'!$T$123:$T$147)&gt;0)),1))</t>
  </si>
  <si>
    <t>IF('D2'!$V$123&lt;&gt;"",OFFSET('D2'!$V$122,INDEX( MATCH(1,(--('D2'!$V$123:$V$147&lt;&gt;"")),0),1),0,SUMPRODUCT(--(LEN('D2'!$V$123:$V$147)&gt;0)),1),OFFSET('D2'!$O$123,INDEX( MATCH(1,(--('D2'!$V$123:$V$147&lt;&gt;"")),0),1),0,SUMPRODUCT(--(LEN('D2'!$V$123:$V$147)&gt;0)),1))</t>
  </si>
  <si>
    <t>IF('D2'!$X$123&lt;&gt;"",OFFSET('D2'!$X$122,INDEX( MATCH(1,(--('D2'!$X$123:$X$147&lt;&gt;"")),0),1),0,SUMPRODUCT(--(LEN('D2'!$X$123:$X$147)&gt;0)),1),OFFSET('D2'!$O$123,INDEX( MATCH(1,(--('D2'!$X$123:$X$147&lt;&gt;"")),0),1),0,SUMPRODUCT(--(LEN('D2'!$X$123:$X$147)&gt;0)),1))</t>
  </si>
  <si>
    <t>IF('D2'!$Z$123&lt;&gt;"",OFFSET('D2'!$Z$122,INDEX( MATCH(1,(--('D2'!$Z$123:$Z$147&lt;&gt;"")),0),1),0,SUMPRODUCT(--(LEN('D2'!$Z$123:$Z$147)&gt;0)),1),OFFSET('D2'!$O$123,INDEX( MATCH(1,(--('D2'!$Z$123:$Z$147&lt;&gt;"")),0),1),0,SUMPRODUCT(--(LEN('D2'!$Z$123:$Z$147)&gt;0)),1))</t>
  </si>
  <si>
    <t>Czech Republic</t>
  </si>
  <si>
    <t>No</t>
  </si>
  <si>
    <t>FNPV</t>
  </si>
  <si>
    <t>FRR</t>
  </si>
  <si>
    <t>NET CASH FLOW FOR SENSITIVITY ANALYSIS OF FRR FOR ALL APPRAISAL METHODS</t>
  </si>
  <si>
    <t>NET CASH FLOW FOR SCENARIO ANALYSIS OF FRR</t>
  </si>
  <si>
    <t>% change in FRR</t>
  </si>
  <si>
    <t>Test for FNPV</t>
  </si>
  <si>
    <t>IF('D2'!$M$6&lt;&gt;"",OFFSET('D2'!$M$5,INDEX( MATCH(1,(--('D2'!$M$6:$M$25&lt;&gt;"")),0),1),0,SUMPRODUCT(--(LEN('D2'!$M$6:$M$25)&gt;0)),1),OFFSET('D2'!$M$6,INDEX( MATCH(1,(--('D2'!$M$6:$M$25&lt;&gt;"")),0),1),0,SUMPRODUCT(--(LEN('D2'!$M$6:$M$25)&gt;0)),1))</t>
  </si>
  <si>
    <t>IF('D2'!$M$28&lt;&gt;"",OFFSET('D2'!$M$27,INDEX( MATCH(1,(--('D2'!$M$28:$M$47&lt;&gt;"")),0),1),0,SUMPRODUCT(--(LEN('D2'!$M$28:$M$47)&gt;0)),1),OFFSET('D2'!$M$28,INDEX( MATCH(1,(--('D2'!$M$28:$M$47&lt;&gt;"")),0),1),0,SUMPRODUCT(--(LEN('D2'!$M$28:$M$47)&gt;0)),1))</t>
  </si>
  <si>
    <t>IF('D2'!$M$49&lt;&gt;"",OFFSET('D2'!$M$48,INDEX( MATCH(1,(--('D2'!$M$49:$M$68&lt;&gt;"")),0),1),0,SUMPRODUCT(--(LEN('D2'!$M$49:$M$68)&gt;0)),1),OFFSET('D2'!$M$49,INDEX( MATCH(1,(--('D2'!$M$49:$M$68&lt;&gt;"")),0),1),0,SUMPRODUCT(--(LEN('D2'!$M$49:$M$68)&gt;0)),1))</t>
  </si>
  <si>
    <t>Avoided capex of (conventional) generation plant</t>
  </si>
  <si>
    <t>Avoided fuel and opex of (conventional) generation plant</t>
  </si>
  <si>
    <t>GENERAL INFORMATION</t>
  </si>
  <si>
    <t>•</t>
  </si>
  <si>
    <t>This spreadsheet is meant to support initiatives in the use of economic appraisal for EU co-financed investments in the programming period 2021-2027. It facilitates the practical application of the economic appraisal methodologies and concepts, described in the Economic Appraisal Vademecum (EAV) (2021), issued by the DG REGIO in cooperation with JASPERS, and helps to present the results of analysis in a common and simplified format.</t>
  </si>
  <si>
    <t>The spreadsheet may be used to appraise and select investments and provide necessary information to decision makers at various decision milestones throughout the life of projects. However, since the spreadsheet is designed for presenting options analysis results for simple projects and covers economic (and to a limited extent financial) appraisal only, it is more suitable in the early phase of programming and project development to appraise and shortlist both strategic and technical options, which can be tested later in more detail and comprehensive. Accordingly, it should be noted that, although the spreadsheet can be a good tool to adapt appraisal methods in line with international standards and good practice as well as to increase transparency and accountability of public expenditure, it does not replace in any way the subsequent full-fledged analysis that is typically carried out at feasibility stage. For more complicated projects there may exists better alternate templates that should be applied.</t>
  </si>
  <si>
    <t>The spreadsheet integrates four economic appraisal methods: costs-benefit analysis (CBA), cost-effectiveness analysis (CEA), cost-effectiveness analysis with monetary evaluation of externalities (CEA with externalities) and least cost analysis. It should be noted that the best option appraisal method should be decided for each project. CEA and CEA with externalities may be applied where there is an easily quantifiable output (e.g. households provided with water) and may not be relevant in other sectors, where to do this harder (e.g., transport). In any way, the blanket adaptation of a particular methodology to all projects is not advised.</t>
  </si>
  <si>
    <t>An input to the model that it is expected the user will change or insert.</t>
  </si>
  <si>
    <t>STRUCTURE OF THE SPREADSHEET</t>
  </si>
  <si>
    <t>This spreadsheet is structured in the following sheets plus this Introduction:</t>
  </si>
  <si>
    <t>Short name</t>
  </si>
  <si>
    <t>Name</t>
  </si>
  <si>
    <t>Purpose</t>
  </si>
  <si>
    <t>G.Asm</t>
  </si>
  <si>
    <t>To fill general assumptions of the project which are common among different projects and generic inputs that provide basic information about the project.</t>
  </si>
  <si>
    <t>O.1-6</t>
  </si>
  <si>
    <t>Option 1-6</t>
  </si>
  <si>
    <t>To provide inputs of project option from 1 to 6 depending on a number of options chosen to appraise.</t>
  </si>
  <si>
    <t>Comp</t>
  </si>
  <si>
    <t>To compare the results of project options and select the best option.</t>
  </si>
  <si>
    <t>S&amp;S</t>
  </si>
  <si>
    <t>C&amp;R</t>
  </si>
  <si>
    <t>To prepare the report of the selected projection option.</t>
  </si>
  <si>
    <t>Asm</t>
  </si>
  <si>
    <t>To provide specific inputs and develop calculations of the assumptions used in the analysis of options.</t>
  </si>
  <si>
    <t>Since the spreadsheet integrates for economic appraisal methods, all sheets (except the sheet “Asm”, which is blank sheet) are adaptive depending on the method selected to use.</t>
  </si>
  <si>
    <t>ABBREVIATIONS</t>
  </si>
  <si>
    <t>All abbreviations used in the spreadsheet are aligned with the EAV.</t>
  </si>
  <si>
    <t>Cost – effectiveness ratio</t>
  </si>
  <si>
    <t>Economic Net Present Value</t>
  </si>
  <si>
    <r>
      <t>CEA</t>
    </r>
    <r>
      <rPr>
        <b/>
        <vertAlign val="subscript"/>
        <sz val="11"/>
        <color theme="1"/>
        <rFont val="Calibri"/>
        <family val="2"/>
        <charset val="186"/>
        <scheme val="minor"/>
      </rPr>
      <t>ex</t>
    </r>
  </si>
  <si>
    <t>Economic Rate of Return</t>
  </si>
  <si>
    <t>EU</t>
  </si>
  <si>
    <t>European Union</t>
  </si>
  <si>
    <t>FDR</t>
  </si>
  <si>
    <t>Financial discount rate</t>
  </si>
  <si>
    <t>Financial Net Present Value</t>
  </si>
  <si>
    <t>Financial Rate of Return of the Investment</t>
  </si>
  <si>
    <t>LCA</t>
  </si>
  <si>
    <t>Net present value</t>
  </si>
  <si>
    <t>O&amp;M</t>
  </si>
  <si>
    <t xml:space="preserve">Operation and maintenance costs </t>
  </si>
  <si>
    <t>SDR</t>
  </si>
  <si>
    <t>Social discount rate</t>
  </si>
  <si>
    <t>VAT</t>
  </si>
  <si>
    <t>Value added tax</t>
  </si>
  <si>
    <t>In the following sections text explanations with visualisations of elements of how the spreadsheet should be used and which values as the inputs should be filled/inserted are provided.</t>
  </si>
  <si>
    <t>The incremental approach should be used.</t>
  </si>
  <si>
    <t>Sheet “G.Asm – General assumptions”</t>
  </si>
  <si>
    <t>Method</t>
  </si>
  <si>
    <t>Parameter/Element</t>
  </si>
  <si>
    <t>Object</t>
  </si>
  <si>
    <t>Place</t>
  </si>
  <si>
    <t>Description</t>
  </si>
  <si>
    <r>
      <t>CEA</t>
    </r>
    <r>
      <rPr>
        <vertAlign val="subscript"/>
        <sz val="8"/>
        <color theme="1"/>
        <rFont val="Calibri"/>
        <family val="2"/>
        <scheme val="minor"/>
      </rPr>
      <t>ex</t>
    </r>
  </si>
  <si>
    <t>Text</t>
  </si>
  <si>
    <t>Cell F4</t>
  </si>
  <si>
    <t>Please type the name of the project</t>
  </si>
  <si>
    <t>Cell F6</t>
  </si>
  <si>
    <t xml:space="preserve">Please choose a country in which the project is intended to be implemented from the </t>
  </si>
  <si>
    <t>drown-down lists. A list includes all the member states of the EU.</t>
  </si>
  <si>
    <t>Cell F8</t>
  </si>
  <si>
    <t>Please insert a date of spreadsheet completion. Follow the format set in your MS Excel.</t>
  </si>
  <si>
    <t>Cell F9</t>
  </si>
  <si>
    <t>Please specify a version number of spreadsheet prepared (V.1, V.2, etc.)</t>
  </si>
  <si>
    <t>Cell F11</t>
  </si>
  <si>
    <t>Please select the sector in which the project is intended to be implemented from the</t>
  </si>
  <si>
    <t>Cell F13</t>
  </si>
  <si>
    <t>the spreadsheet is adaptable to four appraisal methods: CBA, CEA, CEA, CEAex and LCA, i.e.</t>
  </si>
  <si>
    <t xml:space="preserve"> only elements relevant to the selected appraisal method become visible.</t>
  </si>
  <si>
    <t>Please choose the appraisal method from the drop-down list.</t>
  </si>
  <si>
    <t>Output name</t>
  </si>
  <si>
    <t>Cell F15</t>
  </si>
  <si>
    <t xml:space="preserve">Please insert a name of output. For rational comparison it is assumed that all options </t>
  </si>
  <si>
    <t>deliver the same single type of outputs only possibly in different quantities.</t>
  </si>
  <si>
    <t xml:space="preserve">Output: unit of measure (plural) </t>
  </si>
  <si>
    <t>Cell F16</t>
  </si>
  <si>
    <t>Please insert unit of measuring (in plural).</t>
  </si>
  <si>
    <t>Cell D21:D31</t>
  </si>
  <si>
    <t xml:space="preserve">Please select the options you want to analyze. Options from 1 to 6 are available to appraise </t>
  </si>
  <si>
    <t xml:space="preserve">in the spreadsheet. Only selected options become visible, i.e. option sheets appear in the </t>
  </si>
  <si>
    <t>↑</t>
  </si>
  <si>
    <t>Cell D21-31</t>
  </si>
  <si>
    <t>Cell F21-31</t>
  </si>
  <si>
    <t>Cell F21:F31</t>
  </si>
  <si>
    <t>Please insert the name of option.</t>
  </si>
  <si>
    <t>The scope of the spreadsheet determines that it can be applied where the scope is the same for both financial and economic analysis. However, in case there is demand for analysis of difference scopes, a copy of the spreadsheet used in the financial analysis could be made for economic analysis with the broader scope.</t>
  </si>
  <si>
    <t>The spreadsheet can be used as widely as the Member States get benefit from it. However, it should not be intended as an enforcement tool of the EU legislation</t>
  </si>
  <si>
    <t>To decrease a potential risk of double counting of revenues and direct benefits, revenue by default is not included in the formulas of economic indicators. Therefore, in case the project have revenue and economic benefits that do not overlap and need to be summed up in the economic analysis, this summation needs to done manually.</t>
  </si>
  <si>
    <t>The spreadsheet is protected. Values and text can be inserted only in the predefined cells marked in light blue and light green, except the sheet “Asm”, where no restrictions are applied. The cells marked in weight fully are protected and editing is not possible. However, for transparency and comparability purposes, the underlying formulas are visible in the selected cells, except in some cells where macros are used to calculate results.</t>
  </si>
  <si>
    <t>An input to the model that it is expected the user will insert name of item.</t>
  </si>
  <si>
    <t>Results of calculation that are protected, but the user can see the underlying formulas</t>
  </si>
  <si>
    <t>To do sensitivity, break-event point and scenario analyses of the selected options.</t>
  </si>
  <si>
    <t>When opened for the first time, only sheets “Intro”, “G.Asm”, “Comp” and “Asm” are visible in the spreadsheet. Option sheets from 1 to 6 are visible, if selected to appraise in the sheet “G.Asm”. Sheets “S&amp;S” and “C&amp;R” become visible when the best option is selected in the sheet “Comp”.</t>
  </si>
  <si>
    <t>Monetary values can be expressed in Euro or national currency. In the latter case please specify (in free form) which exchange rate is used in the sheet “Asm”.</t>
  </si>
  <si>
    <t>Since the spreadsheet is adaptive to the appraisal method selected, beside each parameter/element described in following there are signs (CBA, CEA, CEAex, LCA) indicating whether or not the appropriate element is relevant to use regarding the selected appraisal method.</t>
  </si>
  <si>
    <t>spreadsheet. If unselected, the option sheet is hidden.</t>
  </si>
  <si>
    <t>INSTRUCTION HOW TO USE THE SPREADSHEET AND FILL EACH SHEET</t>
  </si>
  <si>
    <t>Internal calculations for errors</t>
  </si>
  <si>
    <t>Zero value checking</t>
  </si>
  <si>
    <t>Residual value checking</t>
  </si>
  <si>
    <t>Cash flow checking</t>
  </si>
  <si>
    <t>% change of variable tested</t>
  </si>
  <si>
    <t>Mode</t>
  </si>
  <si>
    <t>vehicle type</t>
  </si>
  <si>
    <t>unit</t>
  </si>
  <si>
    <t>Accident</t>
  </si>
  <si>
    <t>Air pollution</t>
  </si>
  <si>
    <t>Noise</t>
  </si>
  <si>
    <t>Road</t>
  </si>
  <si>
    <t>ptkm</t>
  </si>
  <si>
    <t>Rail</t>
  </si>
  <si>
    <t>[Rail] passanger electric</t>
  </si>
  <si>
    <t>Value of time</t>
  </si>
  <si>
    <t>Navigation</t>
  </si>
  <si>
    <t>Passenger Commuting/Business</t>
  </si>
  <si>
    <t>[Rail] passanger High Speed</t>
  </si>
  <si>
    <t>[Maritime] average</t>
  </si>
  <si>
    <t>[Aviation] short distance</t>
  </si>
  <si>
    <t>[Maritime] small container</t>
  </si>
  <si>
    <t>[Aviation] medium distance</t>
  </si>
  <si>
    <t>vkm</t>
  </si>
  <si>
    <t>Inland_waterway</t>
  </si>
  <si>
    <t>[Rail] passanger diesel</t>
  </si>
  <si>
    <t>[Maritime] large container</t>
  </si>
  <si>
    <t>[Aviation] long distance</t>
  </si>
  <si>
    <t>Maritime</t>
  </si>
  <si>
    <t>[Road] bus</t>
  </si>
  <si>
    <t>[Rail] freight electric</t>
  </si>
  <si>
    <t>[Maritime] small bulk</t>
  </si>
  <si>
    <t>Aviation</t>
  </si>
  <si>
    <t>[Road] coach</t>
  </si>
  <si>
    <t>[Rail] freight diesel</t>
  </si>
  <si>
    <t>[Maritime] large bulk</t>
  </si>
  <si>
    <t>[Road] light commercial vehicle (petrol)</t>
  </si>
  <si>
    <t>[Road] light commercial vehicle (diesel)</t>
  </si>
  <si>
    <t>[Road] heavy goods vehicle</t>
  </si>
  <si>
    <t>ACCIDENTS</t>
  </si>
  <si>
    <t>Inland waterway</t>
  </si>
  <si>
    <t>[Road] bus ptkm</t>
  </si>
  <si>
    <t>[Road] coach ptkm</t>
  </si>
  <si>
    <t>[Road] light commercial vehicle (petrol) ptkm</t>
  </si>
  <si>
    <t>[Road] light commercial vehicle (diesel) ptkm</t>
  </si>
  <si>
    <t>[Road] heavy goods vehicle ptkm</t>
  </si>
  <si>
    <t>[Road] bus vkm</t>
  </si>
  <si>
    <t>[Road] coach vkm</t>
  </si>
  <si>
    <t>[Road] light commercial vehicle (petrol) vkm</t>
  </si>
  <si>
    <t>[Road] light commercial vehicle (diesel) vkm</t>
  </si>
  <si>
    <t>[Road] heavy goods vehicle vkm</t>
  </si>
  <si>
    <t>[Rail] passanger High Speed ptkm</t>
  </si>
  <si>
    <t>[Rail] passanger electric ptkm</t>
  </si>
  <si>
    <t>[Rail] passanger diesel ptkm</t>
  </si>
  <si>
    <t>[Rail] freight electric ptkm</t>
  </si>
  <si>
    <t>[Rail] freight diesel ptkm</t>
  </si>
  <si>
    <t>[Rail] passanger High Speed vkm</t>
  </si>
  <si>
    <t>[Rail] passanger electric vkm</t>
  </si>
  <si>
    <t>[Rail] passanger diesel vkm</t>
  </si>
  <si>
    <t>[Rail] freight electric vkm</t>
  </si>
  <si>
    <t>[Rail] freight diesel vkm</t>
  </si>
  <si>
    <t>[Inland waterway] ptkm</t>
  </si>
  <si>
    <t>[Inland waterway] vkm</t>
  </si>
  <si>
    <t>[Maritime] average ptkm</t>
  </si>
  <si>
    <t>[Maritime] small container ptkm</t>
  </si>
  <si>
    <t>[Maritime] small bulk ptkm</t>
  </si>
  <si>
    <t>[Maritime] large bulk ptkm</t>
  </si>
  <si>
    <t>[Aviation] short distance ptkm</t>
  </si>
  <si>
    <t>[Aviation] medium distance ptkm</t>
  </si>
  <si>
    <t>[Aviation] long distance ptkm</t>
  </si>
  <si>
    <t>Pass car - petrol</t>
  </si>
  <si>
    <t>Pass car - diesel</t>
  </si>
  <si>
    <t>Pass car - total</t>
  </si>
  <si>
    <t>Bus</t>
  </si>
  <si>
    <t>Coach</t>
  </si>
  <si>
    <t>MC</t>
  </si>
  <si>
    <t>LCV-petrol</t>
  </si>
  <si>
    <t>LCV-diesel</t>
  </si>
  <si>
    <t>HS pax train</t>
  </si>
  <si>
    <t>Elec pax train total</t>
  </si>
  <si>
    <t>Diesel pax train</t>
  </si>
  <si>
    <t>Elec freight train</t>
  </si>
  <si>
    <t>Diesel freight train</t>
  </si>
  <si>
    <t>Inland vessel</t>
  </si>
  <si>
    <t>Average</t>
  </si>
  <si>
    <t>Small cont</t>
  </si>
  <si>
    <t>Larg cont</t>
  </si>
  <si>
    <t>Small bulk</t>
  </si>
  <si>
    <t>Large bulk</t>
  </si>
  <si>
    <t>Short</t>
  </si>
  <si>
    <t>Medium</t>
  </si>
  <si>
    <t>Long</t>
  </si>
  <si>
    <t>EU-27</t>
  </si>
  <si>
    <t>AT</t>
  </si>
  <si>
    <t>BE</t>
  </si>
  <si>
    <t>Passenger</t>
  </si>
  <si>
    <t>Freight</t>
  </si>
  <si>
    <t>BG</t>
  </si>
  <si>
    <t>HR</t>
  </si>
  <si>
    <t>CY</t>
  </si>
  <si>
    <t>:</t>
  </si>
  <si>
    <t>CZ</t>
  </si>
  <si>
    <t>DK</t>
  </si>
  <si>
    <t>EE</t>
  </si>
  <si>
    <t>FI</t>
  </si>
  <si>
    <t>FR</t>
  </si>
  <si>
    <t>DE</t>
  </si>
  <si>
    <t>EL</t>
  </si>
  <si>
    <t>HU</t>
  </si>
  <si>
    <t>IE</t>
  </si>
  <si>
    <t>IT</t>
  </si>
  <si>
    <t>LV</t>
  </si>
  <si>
    <t>LT</t>
  </si>
  <si>
    <t>LU</t>
  </si>
  <si>
    <t>MT</t>
  </si>
  <si>
    <t>NL</t>
  </si>
  <si>
    <t>PL</t>
  </si>
  <si>
    <t>PT</t>
  </si>
  <si>
    <t>RO</t>
  </si>
  <si>
    <t>SK</t>
  </si>
  <si>
    <t>SI</t>
  </si>
  <si>
    <t>ES</t>
  </si>
  <si>
    <t>SE</t>
  </si>
  <si>
    <t>AIR POLLUTION</t>
  </si>
  <si>
    <t>CLIMATE CHANGE</t>
  </si>
  <si>
    <t>NOISE</t>
  </si>
  <si>
    <t>Air</t>
  </si>
  <si>
    <t>Commuting/Business</t>
  </si>
  <si>
    <t>Personal</t>
  </si>
  <si>
    <t>Road_tonne*hour</t>
  </si>
  <si>
    <t>Rail_tonne*hour</t>
  </si>
  <si>
    <t>Navigation_tonne*hour</t>
  </si>
  <si>
    <t>Air_tonne*hour</t>
  </si>
  <si>
    <t>Road Passenger Commuting/Business</t>
  </si>
  <si>
    <t>Road Passenger Personal</t>
  </si>
  <si>
    <t>Rail Passenger Commuting/Business</t>
  </si>
  <si>
    <t>Rail Passenger Personal</t>
  </si>
  <si>
    <t>Navigation Passenger Commuting/Business</t>
  </si>
  <si>
    <t>Navigation Passenger Personal</t>
  </si>
  <si>
    <t>Air Passenger Commuting/Business</t>
  </si>
  <si>
    <t>Air Passenger Personal</t>
  </si>
  <si>
    <t>Road Freight</t>
  </si>
  <si>
    <t>Rail Freight</t>
  </si>
  <si>
    <t>Navigation Freight</t>
  </si>
  <si>
    <t>Air Freight</t>
  </si>
  <si>
    <t>Passenger Personal</t>
  </si>
  <si>
    <t>Czechia</t>
  </si>
  <si>
    <t>Most likely (baseline)</t>
  </si>
  <si>
    <t>What approach is used to calculate a residual value?</t>
  </si>
  <si>
    <t xml:space="preserve">Reference period (year) </t>
  </si>
  <si>
    <t>Cell F35</t>
  </si>
  <si>
    <t xml:space="preserve">When a sector is chosen, the spreadsheet offers the year of the reference period, which is the </t>
  </si>
  <si>
    <t xml:space="preserve">upper limit of recommended period range. </t>
  </si>
  <si>
    <t>Cell G35</t>
  </si>
  <si>
    <t>If you want to adjust the reference period, please push the button “Change”.</t>
  </si>
  <si>
    <t>Form</t>
  </si>
  <si>
    <t xml:space="preserve">The forms that opens shows the recommended reference periods of sectors. Please insert </t>
  </si>
  <si>
    <t xml:space="preserve">other reference period concerning sectors specific ranges. A maximum period of 90 years is </t>
  </si>
  <si>
    <t xml:space="preserve">available. When the specified value is within the range of reference period in the sector, the </t>
  </si>
  <si>
    <t>individually” is shown.</t>
  </si>
  <si>
    <t xml:space="preserve">Is VAT recoverable by the entity </t>
  </si>
  <si>
    <t>Yes</t>
  </si>
  <si>
    <t>Cell F37</t>
  </si>
  <si>
    <t xml:space="preserve">operating the project? </t>
  </si>
  <si>
    <t xml:space="preserve">recoverable by the operator. Please select whether or not VAT can be recoverable by the entity </t>
  </si>
  <si>
    <t xml:space="preserve">operating the project. If not, a cell (F37) to insert a rate of VAT appears. Please specify a ratio of </t>
  </si>
  <si>
    <t>VAT. Only standard value of VAT is used.</t>
  </si>
  <si>
    <t xml:space="preserve">(Social) discount rate (%) </t>
  </si>
  <si>
    <t>Cell F40</t>
  </si>
  <si>
    <t xml:space="preserve">a SDR rate is used in all appraisal methods integrated in the spreadsheet. SDR 5% is used as a </t>
  </si>
  <si>
    <t xml:space="preserve">default value and, if needed to change, please specify other rate manually. Note: 5% for major </t>
  </si>
  <si>
    <t xml:space="preserve">projects in Cohesion countries, 3% for other member states. </t>
  </si>
  <si>
    <t xml:space="preserve">Conversion factors </t>
  </si>
  <si>
    <t>Cell F46:F72</t>
  </si>
  <si>
    <t xml:space="preserve">Please specify the conversion factors applicable to the items of costs. CBA that do not make any </t>
  </si>
  <si>
    <t xml:space="preserve">correction to the financial values implicitly assume a conversion factor of 1, except contingencies </t>
  </si>
  <si>
    <t xml:space="preserve">and price adjustment where conversion factor is a zero. The items of “&lt;Spare&gt; costs” mean any </t>
  </si>
  <si>
    <t xml:space="preserve">additional cost items in the appropriate category that can be added manually in the option sheets. </t>
  </si>
  <si>
    <t>....</t>
  </si>
  <si>
    <t xml:space="preserve">They are subject to same conversion factor. </t>
  </si>
  <si>
    <t>&lt;Spare&gt; costs</t>
  </si>
  <si>
    <t xml:space="preserve">Do you want to calculate </t>
  </si>
  <si>
    <t>Cell F75</t>
  </si>
  <si>
    <t xml:space="preserve">Please  select whether or not the analysis of financial performance indicators, including </t>
  </si>
  <si>
    <t xml:space="preserve">the financial performance indicators? </t>
  </si>
  <si>
    <t xml:space="preserve">funding gap analysis, is relevant in the project. If yes, cells to specify a FDR as well as a </t>
  </si>
  <si>
    <t xml:space="preserve">maximum co-funding rate appear. Please specify a ratio of FDR (cell F76) and max co-funding </t>
  </si>
  <si>
    <t>← Cell F76</t>
  </si>
  <si>
    <t>rate (cell F78). FDR 4% is as default and both values are possible to change manually.</t>
  </si>
  <si>
    <t>← Cell F78</t>
  </si>
  <si>
    <t>Sheet “O.1-6 – Option 1-6”</t>
  </si>
  <si>
    <t>If there is not a suitable item to choose from the drop-down list, additional items up to 5 can be added manually in each category. If a maximum number of rows is reached, a notice “You have used a maximum number of possible spare rows” appears.</t>
  </si>
  <si>
    <t xml:space="preserve">When a row is hidden by pushing (-) button, all values of inputs specified earlier in this row are deleted. </t>
  </si>
  <si>
    <t>Please summarize the assumptions used to calculate the cash flows in the sheet “Asm - Assumptions, working hypotheses and calculations” or in any other additional sheets a number of which you can create as many as needed and in a way defined in MS Excel.</t>
  </si>
  <si>
    <t>When filling in the Option sheet, absolute values should be used but in case of avoided investment costs, cost savings, externalities of negative impact, increase in climate change and direct damages a negative sign is needed.</t>
  </si>
  <si>
    <t>Investments</t>
  </si>
  <si>
    <t>Replacement costs</t>
  </si>
  <si>
    <t>Residual value</t>
  </si>
  <si>
    <t>Operating and maintenance</t>
  </si>
  <si>
    <t>Debt service</t>
  </si>
  <si>
    <t xml:space="preserve">Output from demand analysis </t>
  </si>
  <si>
    <t>Revenue</t>
  </si>
  <si>
    <t>Direct benefit</t>
  </si>
  <si>
    <t>Calculations</t>
  </si>
  <si>
    <t>Sheet “Comp – Comparison”</t>
  </si>
  <si>
    <t>Selection of the best option</t>
  </si>
  <si>
    <t>Additonal information</t>
  </si>
  <si>
    <t>Sheet “S&amp;S - sensitivity and scenario analyses”</t>
  </si>
  <si>
    <t>Sensitivity analysis</t>
  </si>
  <si>
    <t>Scenario analysis</t>
  </si>
  <si>
    <t>Sheet “C&amp;R - Conclusions and reporting”</t>
  </si>
  <si>
    <t xml:space="preserve">Preparation of the report </t>
  </si>
  <si>
    <t>Row 11:24</t>
  </si>
  <si>
    <t xml:space="preserve">Please open as many rows up to 9 as needed and select investment items from the drop-down list </t>
  </si>
  <si>
    <t>and/or insert additional items manually. Specify quantitative inputs.</t>
  </si>
  <si>
    <t xml:space="preserve">Please briefly summarize the main assumptions (e.g. m2, m3, km and cost/unit, etc.) used to </t>
  </si>
  <si>
    <t>calculate the cash flows.</t>
  </si>
  <si>
    <t>Row 27:33</t>
  </si>
  <si>
    <t xml:space="preserve">Please open one or two available rows and select replacement cost items from the drop-down list </t>
  </si>
  <si>
    <t xml:space="preserve">Please briefly summarize the main assumptions (e.g. useful life of assets and amortization rate) </t>
  </si>
  <si>
    <t>used to calculate the cash flows.</t>
  </si>
  <si>
    <t>Row 40</t>
  </si>
  <si>
    <t xml:space="preserve">Please insert a residual value at the end of reference period. If input of residual value is provided </t>
  </si>
  <si>
    <t>earlier or this input finds itself not at the end of the reference period when it is increase, a notice</t>
  </si>
  <si>
    <t>colored in red until the residual value is put in the right place.</t>
  </si>
  <si>
    <t>Cell 38</t>
  </si>
  <si>
    <t xml:space="preserve">Please select the method used to calculate the residual value. Only two options: “Depreciation” </t>
  </si>
  <si>
    <t xml:space="preserve">and “other” is available. This selection is important to do correct sensitivity and scenario </t>
  </si>
  <si>
    <t>analyses later.</t>
  </si>
  <si>
    <t>Row 45:56</t>
  </si>
  <si>
    <t xml:space="preserve">Please open as many rows up to 7 as needed and select O&amp;M items from the drop-down list and/or </t>
  </si>
  <si>
    <t>insert additional items manually. Specify quantitative inputs. In case of saving use a negative sign.</t>
  </si>
  <si>
    <t xml:space="preserve">Please briefly summarize the main assumptions (e.g. price/unit costs, quantities and escalation </t>
  </si>
  <si>
    <t>factors, if any) used to calculate the cash flows.</t>
  </si>
  <si>
    <t>Row 61:62</t>
  </si>
  <si>
    <t xml:space="preserve">Please specify repayable principal amounts and interest paid. Specify quantitative inputs. These </t>
  </si>
  <si>
    <t xml:space="preserve">inputs are used only for analysis of financing needs during operation. </t>
  </si>
  <si>
    <t xml:space="preserve">Please briefly summarize the main assumptions (e.g. interest rate applied, loan maturity) used to </t>
  </si>
  <si>
    <t>Row 67</t>
  </si>
  <si>
    <t>Please insert quantitative results of output from demand analysis.</t>
  </si>
  <si>
    <t>Please briefly summarize the main assumptions (e.g. quantities) used to calculate output values.</t>
  </si>
  <si>
    <t>Row 72:91</t>
  </si>
  <si>
    <t xml:space="preserve">Please open as many rows up to 15 as needed and select revenue items from the drop-down list </t>
  </si>
  <si>
    <t xml:space="preserve">and/or insert additional items manually. The drop-down list is sector specific and propose different </t>
  </si>
  <si>
    <t xml:space="preserve">lists of items depending on the sector chosen in the sheet “General assumption”. </t>
  </si>
  <si>
    <t>Please briefly summarize the main assumptions (e.g. unit tariff)  used to calculate cash flows.</t>
  </si>
  <si>
    <t>Row 96:91</t>
  </si>
  <si>
    <t xml:space="preserve">and/or insert additional items manually. The drop-down list is sector specific and propose </t>
  </si>
  <si>
    <t xml:space="preserve">different lists of items depending on the sector chosen in the sheet “General assumption”. </t>
  </si>
  <si>
    <t xml:space="preserve">Specify quantitative inputs. In case of the impact of externality item is negatative, use a negative </t>
  </si>
  <si>
    <t xml:space="preserve">sign. </t>
  </si>
  <si>
    <t xml:space="preserve">Please briefly summarize the main assumptions for each externality used to calculate the cash </t>
  </si>
  <si>
    <t>flows.</t>
  </si>
  <si>
    <t>Row 120</t>
  </si>
  <si>
    <t xml:space="preserve">Please fill quantitative inputs of GHG emissions. In case of climate change increase, use a negative </t>
  </si>
  <si>
    <t>sign.</t>
  </si>
  <si>
    <t>Row 125:144</t>
  </si>
  <si>
    <t xml:space="preserve">Please open as many rows up to 15 as needed and select direct benefit items from the drop-down </t>
  </si>
  <si>
    <t xml:space="preserve">list and/or insert additional items manually. The drop-down list is sector specific and propose </t>
  </si>
  <si>
    <t xml:space="preserve">different lists of items depending on the sector chosen in the sheet “General assumption”. Specify </t>
  </si>
  <si>
    <t xml:space="preserve">quantitative inputs. In case of the impact of direct benefit item cause a negative effect, i.e. it is a </t>
  </si>
  <si>
    <t>damage, use a negative sign.</t>
  </si>
  <si>
    <t>Row 146</t>
  </si>
  <si>
    <t xml:space="preserve">Please use the “Open” and “Close” buttons to open or close calculation of indicators. Only </t>
  </si>
  <si>
    <t xml:space="preserve">calculations relevant to the selected economic appraisal method are visible. Calculation of </t>
  </si>
  <si>
    <t xml:space="preserve">financial indicators are also visible if financial performance analysis is selected in the sheet </t>
  </si>
  <si>
    <t>“General assumptions”.</t>
  </si>
  <si>
    <t xml:space="preserve">If when filling inputs in the Option sheet any changes related to selection of economic appraisal </t>
  </si>
  <si>
    <t xml:space="preserve">method or selection of financial performance analysis is done or any row is added/hided, please </t>
  </si>
  <si>
    <t>close and then open again calculations to refresh visible fields of calculations.</t>
  </si>
  <si>
    <t>The spreadsheet proposes the best option considering the results of indicators.</t>
  </si>
  <si>
    <t>Cell F5</t>
  </si>
  <si>
    <t xml:space="preserve">Please select the proposed or other option from the drop-down lists. When the option is </t>
  </si>
  <si>
    <t>selected, the spreadsheet open and prepare sheets “S&amp;S” and “C&amp;R” for the selected option.</t>
  </si>
  <si>
    <t>Cell C17:D18</t>
  </si>
  <si>
    <t xml:space="preserve">Please push the button “Open additional information”, if you need additional information to </t>
  </si>
  <si>
    <t xml:space="preserve">compare the options. Push the button “Close additional information”, if you want to hide this </t>
  </si>
  <si>
    <t>additional information.</t>
  </si>
  <si>
    <t>Cell D5</t>
  </si>
  <si>
    <t xml:space="preserve">Please select percentage change of variable tested for a sensitivity analysis from the drop-down </t>
  </si>
  <si>
    <t xml:space="preserve">list. Changes of 1%, 5% and 10% are available. You can try one or the other variable to see </t>
  </si>
  <si>
    <t>whether there are any significant differences in the results.</t>
  </si>
  <si>
    <t xml:space="preserve">Sensitivity analysis is fully automated and done only for the option selected in the sheet </t>
  </si>
  <si>
    <t xml:space="preserve">“Comp”. Sensitivity analysis is done for total cash flows except direct benefits, if CBA is </t>
  </si>
  <si>
    <t>selected, for which it is done for single items.</t>
  </si>
  <si>
    <t xml:space="preserve">Please push the button “Perform sensitivity analysis” to do a sensitivity analysis and find </t>
  </si>
  <si>
    <t xml:space="preserve">critical variables (when the spreadsheet performs this process, in case of CBA it also optimizes </t>
  </si>
  <si>
    <t xml:space="preserve">the result tables in respect of items of direct benefit specified). Critical variables are those for </t>
  </si>
  <si>
    <t xml:space="preserve">which a change of 1% in value results in a change of at least 1% in indicators. </t>
  </si>
  <si>
    <t>Different cells depending on the appraisal method used</t>
  </si>
  <si>
    <t xml:space="preserve">The spreadsheet shows critical variables by providing answer “Yes” or “No” for each variable as </t>
  </si>
  <si>
    <t xml:space="preserve">well as coloring in red results which determine that variable is critical. Empty cell means that </t>
  </si>
  <si>
    <t>variable does not have any quantitative inputs.</t>
  </si>
  <si>
    <t>Cell E3</t>
  </si>
  <si>
    <t xml:space="preserve">If any change is done in the selected option or the sheet ""General assumptions", please push </t>
  </si>
  <si>
    <t>the button “Perform sensitivity analysis” again to refresh results.</t>
  </si>
  <si>
    <t xml:space="preserve">When a sensitivity analysis is performed break-even point analysis is also done and switching </t>
  </si>
  <si>
    <t xml:space="preserve">values for each variable are calculated. Switching values determine points of variables at which </t>
  </si>
  <si>
    <t>the indicators are equal to zeros.</t>
  </si>
  <si>
    <t xml:space="preserve">The baseline scenario is considered the most likely, however pessimistic and optimistic scenarios </t>
  </si>
  <si>
    <t xml:space="preserve">can also be simulated. To simulate scenarios please determine percentage change for each </t>
  </si>
  <si>
    <t xml:space="preserve">variable in each scenario from the drop-down lists where changes from -100% to 100% are </t>
  </si>
  <si>
    <t>available to select.</t>
  </si>
  <si>
    <t xml:space="preserve">Preparation of report is fully automated and done only for the option selected in the sheet </t>
  </si>
  <si>
    <t>“Comp”.</t>
  </si>
  <si>
    <t xml:space="preserve">Please push a button “Prepare the report” to let the spreadsheet to prepare the report of the </t>
  </si>
  <si>
    <t xml:space="preserve">selected option. If any change is done in the selected option, please push this button again to </t>
  </si>
  <si>
    <t>refresh results.</t>
  </si>
  <si>
    <t xml:space="preserve">A.2. Total replacement costs </t>
  </si>
  <si>
    <t>Cell C38</t>
  </si>
  <si>
    <t>E. Items: Units/Year</t>
  </si>
  <si>
    <t>F. Total revenue</t>
  </si>
  <si>
    <t>↓</t>
  </si>
  <si>
    <t>% Change of variable tested</t>
  </si>
  <si>
    <t>% change in  indicator</t>
  </si>
  <si>
    <t xml:space="preserve">Maximum % change before indicator changes a sign </t>
  </si>
  <si>
    <t>Switching value (NPV 5%)</t>
  </si>
  <si>
    <t>%</t>
  </si>
  <si>
    <r>
      <t xml:space="preserve">← </t>
    </r>
    <r>
      <rPr>
        <b/>
        <sz val="11"/>
        <color theme="1"/>
        <rFont val="Calibri"/>
        <family val="2"/>
        <charset val="186"/>
      </rPr>
      <t>Cell E3</t>
    </r>
  </si>
  <si>
    <t>Real (constant) values and also net of VAT should be filled in the spreadsheet. All cells must contain value or zero. If not, a message "No empty cells can be left in a row – please fill with values or zeros instead“ appears. Values already incurred must be provided in a year zero. Please briefly summarize the main assumptions used for calculations of inputs as well as develop these calculations in the sheet “Asm” or any other additional sheet a number of which can be created in the spreadsheet as many as needed and as allowed by the MS excel program.</t>
  </si>
  <si>
    <t xml:space="preserve">notice in the cell E35 “Within a default range” appears. Otherwise a message “Determined </t>
  </si>
  <si>
    <t>Sheet “Transport”</t>
  </si>
  <si>
    <t xml:space="preserve">selected option. If any change is done in the selected option or the sheet “GA”, please click this button </t>
  </si>
  <si>
    <t>again to refresh results.</t>
  </si>
  <si>
    <t>Items of revenue, direct benefits and externalities are visible depending on the selected appraisal method. When an option sheet starts filling, only the first row where it is possible to select a name of item from the drop-down list and a first row where the user can type name of item manually are visible. If the appraisal method is changed during the process of option sheet filling, those item groups of revenue, direct benefits, and externalities, which are also used in newly selected method, they are also considered to be used in another method as well and not hidden. However, if any of these groups are not used according to the newly selected method all rows of unused groups are hidden. In this case the user should manually delete all inputs (change to zeros) which are not relevant in respect of method planned to select.</t>
  </si>
  <si>
    <t>Cost-effectiveness analysis with evaluation of externalities</t>
  </si>
  <si>
    <t>Please select items in each category from the drop-down list. If item in the row is not selected, the row should be invisible to avoid large empty spaces. A number of rows visible can be regulated by pushing +/- buttons which open or hide rows respectively. If a maximum number of rows from the drop-down list in the category is reached, a notice “You have used a maximum number of possible rows, please use spare rows” appears.</t>
  </si>
  <si>
    <t>When row is open then first an item from the drop-down list should be selected or typed manually in the appropriate rows respectively. For manually provided names please insert the ones that do not start with the word "Spare". Then quantitative inputs can be specified in the row. If the row remains with numbers but without a name of item, a notice „No row cannot be left without a name of item - please fill it from the dropdown list or type your own into the spare row” appears.</t>
  </si>
  <si>
    <t xml:space="preserve">“Residual value can be placed only in the last year of reference period“ appears and the row is </t>
  </si>
  <si>
    <t xml:space="preserve">VAT is used only for assessment of financing needs during the operating period, only when not </t>
  </si>
  <si>
    <t>ANALYSIS OF FUNDING NEEDS DURING THE OPERATING PERIOD</t>
  </si>
  <si>
    <t>Analysis of funding needs during the operating period</t>
  </si>
  <si>
    <t>It should be noted that financial analysis is limited to a funding gap analysis and the analysis of funding needs during the operating period is a simple check of the extent to which incremental revenue covers incremental operating costs. If these funding needs are with negative sign, this implies that during the operating period costs exceed revenue and should be covered by appropriate funding. However, in fact, sustainability is a more complex issue that is better checked at system/company level. For large/strategic projects, a full sustainability analysis at corporate level should be performed at a later stage of the appraisal.</t>
  </si>
  <si>
    <t>Funding needs analysis</t>
  </si>
  <si>
    <t>e.g.</t>
  </si>
  <si>
    <t>Formulas in rows with drop-down lists (data validation):</t>
  </si>
  <si>
    <t>Lists are prepared automaticaly nearby</t>
  </si>
  <si>
    <t>Each drop-down lits are prepared by using data validation. Formulas are provided next to lists</t>
  </si>
  <si>
    <t>Sector-specific drop-down lists depends on selection of sector:</t>
  </si>
  <si>
    <t>Lists for every option are prepared automaticaly nearby</t>
  </si>
  <si>
    <t>Operating and maintenance costs</t>
  </si>
  <si>
    <t>Replacement costs (reinvestment costs)</t>
  </si>
  <si>
    <t>To add items into dropdown list please insert them into area to the specific sector. Up to 25 lines are possible without correction of data validation in each sector:</t>
  </si>
  <si>
    <t>No empty cells can be left in a row – please fill with values or zeros instead</t>
  </si>
  <si>
    <t>Residual value can be placed only in the last year of reference period</t>
  </si>
  <si>
    <t>No row can be left without a name of item - please fill it from the dropdown list or type your own into the spare row</t>
  </si>
  <si>
    <t>Select:</t>
  </si>
  <si>
    <t>Length  of RP is not defined in the CBA Guide 2014</t>
  </si>
  <si>
    <t>Text in red</t>
  </si>
  <si>
    <t>Max</t>
  </si>
  <si>
    <t>RP (year)</t>
  </si>
  <si>
    <t>Sellect:</t>
  </si>
  <si>
    <t>Internal sheet for explanation how to change / add information into the drop-down lists</t>
  </si>
  <si>
    <t>Drop-down lists which are common in every sector:</t>
  </si>
  <si>
    <t>1.</t>
  </si>
  <si>
    <t>2.</t>
  </si>
  <si>
    <t>To add items into the dropdown list please insert them into C column. Up to 20 lines are possible without correction of data validation in each option:</t>
  </si>
  <si>
    <t>3.</t>
  </si>
  <si>
    <t>4.</t>
  </si>
  <si>
    <t>5.</t>
  </si>
  <si>
    <t>Guide of sheet "Data2" preparation</t>
  </si>
  <si>
    <t>Caution about the error that should be corrected.</t>
  </si>
  <si>
    <t>Version 1.1</t>
  </si>
  <si>
    <t>An input to the model that it is already incurred and expected the user will change or insert</t>
  </si>
  <si>
    <t>Noise emissions</t>
  </si>
  <si>
    <t>UNIT VALUES</t>
  </si>
  <si>
    <t>Calculation sheet for the monetisation of transport externalities and time savings</t>
  </si>
  <si>
    <t>Traffic volume data</t>
  </si>
  <si>
    <t>Travel time saving data</t>
  </si>
  <si>
    <t>Row completion checking</t>
  </si>
  <si>
    <t>Row should be fully completed with inputs</t>
  </si>
  <si>
    <t>!</t>
  </si>
  <si>
    <t xml:space="preserve">Time savings freight </t>
  </si>
  <si>
    <t xml:space="preserve"> drown-down lists. In case the sector is changed, all sector-specific inputs of previous sector cleared in option sheets.</t>
  </si>
  <si>
    <t>(revenues, externalities, climate change mitigation, direct benefits) are cleared.</t>
  </si>
  <si>
    <t>To simplify calculations of inputs of externalities, climate change mitigation and direct benefits that might be used in option analysis of the projects in the transport sector.</t>
  </si>
  <si>
    <t>The Transport sheet is visible than transport sector and CBA are selected in the sheet “G.Asm”. Depending on the option selected to analyze, the appropriate sections are visible.</t>
  </si>
  <si>
    <t xml:space="preserve">Please fill name of the object, select mode, vehicle type and unit from the drop-down lists as well as </t>
  </si>
  <si>
    <t xml:space="preserve">specify traffic value data. </t>
  </si>
  <si>
    <t xml:space="preserve">If a row is not fully completed with inputs, a notice “Row should be fully completed with inputs” </t>
  </si>
  <si>
    <t xml:space="preserve">appears and a sign “!” indicates incomplete row. All cells of traffic volume data must contain value </t>
  </si>
  <si>
    <t xml:space="preserve">or zero. If not, a message "No empty cells can be left in a row – please fill with values or zeros instead“ </t>
  </si>
  <si>
    <t>appears.</t>
  </si>
  <si>
    <t xml:space="preserve">option sheet. This also created links between the Transport sheet and the appropriate option sheet. </t>
  </si>
  <si>
    <t xml:space="preserve">Therefore, in case data are changed in the Transport sheet, inputs in the option sheet are changed </t>
  </si>
  <si>
    <t>automatically and do not need to be transferred from the Transport sheet again.</t>
  </si>
  <si>
    <t>Calculations of inputs</t>
  </si>
  <si>
    <t>Vehicle type</t>
  </si>
  <si>
    <t>Unit</t>
  </si>
  <si>
    <t>Different rows in columns
(C; E:I)</t>
  </si>
  <si>
    <t>Different rows in column C</t>
  </si>
  <si>
    <t xml:space="preserve">When inputs are specified, please push a button “Copy content to O.(1-6)” to copy inputs into the </t>
  </si>
  <si>
    <t>Content of each option needs to be copied separately.</t>
  </si>
  <si>
    <t>[Inland waterway]</t>
  </si>
  <si>
    <t xml:space="preserve">Keep in mind that values of “Vehicle operating costs (VOC) savings” are not calculated in Transport </t>
  </si>
  <si>
    <t xml:space="preserve">sheet and should be calculated manually in the option sheets. When copying values from the </t>
  </si>
  <si>
    <t xml:space="preserve">Transport sheet the spreadsheet recognizes the row with VOC savings selected from the drop-down </t>
  </si>
  <si>
    <t>list, if they have been selected, and paste them into other empty rows.</t>
  </si>
  <si>
    <t xml:space="preserve">Please use the buttons “Open unit values” and “Close unit values”, if you wish to see or hide </t>
  </si>
  <si>
    <t>assumptions used for monetization of transport externalities and time savings.</t>
  </si>
  <si>
    <t>Row 298</t>
  </si>
  <si>
    <t>euro</t>
  </si>
  <si>
    <t>Unit of numbers</t>
  </si>
  <si>
    <t>Cell F17</t>
  </si>
  <si>
    <t>Unit of numbers:</t>
  </si>
  <si>
    <t>Please specify unit of members (ones, thousands, millions) used when filling inputs.</t>
  </si>
  <si>
    <t>Ones</t>
  </si>
  <si>
    <t>Thousands</t>
  </si>
  <si>
    <t>Millions</t>
  </si>
  <si>
    <t>[Road] motorcycle</t>
  </si>
  <si>
    <t>[Road] motorcycle ptkm</t>
  </si>
  <si>
    <t>[Road] motorcycle vkm</t>
  </si>
  <si>
    <t>[Road] car (petrol)</t>
  </si>
  <si>
    <t>[Road] car (diesel)</t>
  </si>
  <si>
    <t>[Road] car (total)</t>
  </si>
  <si>
    <t>[Road] car (petrol) ptkm</t>
  </si>
  <si>
    <t>[Road] car (diesel) ptkm</t>
  </si>
  <si>
    <t>[Road] car (total) ptkm</t>
  </si>
  <si>
    <t>Passenger vehicles</t>
  </si>
  <si>
    <t>Goods vehicles</t>
  </si>
  <si>
    <t>[Road] car (petrol) vkm</t>
  </si>
  <si>
    <t>[Road] car (diesel) vkm</t>
  </si>
  <si>
    <t>[Road] car (total) vkm</t>
  </si>
  <si>
    <t>[Road] average passenger vehicle</t>
  </si>
  <si>
    <t>[Road] average goods vehicle</t>
  </si>
  <si>
    <t>[Road] average passenger vehicle ptkm</t>
  </si>
  <si>
    <t>[Road] average goods vehicle ptkm</t>
  </si>
  <si>
    <t>[Road] average passenger vehicle vkm</t>
  </si>
  <si>
    <t>[Road] average goods vehicle vkm</t>
  </si>
  <si>
    <t>[Maritime] large bulk vkm</t>
  </si>
  <si>
    <t>[Maritime] average vkm</t>
  </si>
  <si>
    <t>[Maritime] small container vkm</t>
  </si>
  <si>
    <t>[Maritime] small bulk vkm</t>
  </si>
  <si>
    <t>[Maritime] large container vkm</t>
  </si>
  <si>
    <t>[Maritime] large container ptkm</t>
  </si>
  <si>
    <t>n.a.</t>
  </si>
  <si>
    <t>[Aviation] average</t>
  </si>
  <si>
    <t>[Aviation] average ptkm</t>
  </si>
  <si>
    <t>[Aviation] average vkm</t>
  </si>
  <si>
    <t>[Aviation] short distance vkm</t>
  </si>
  <si>
    <t>[Aviation] medium distance vkm</t>
  </si>
  <si>
    <t>[Aviation] long distance vkm</t>
  </si>
  <si>
    <t>HGV</t>
  </si>
  <si>
    <t>VALUE OF TIME</t>
  </si>
  <si>
    <t>No railway in CY and MT</t>
  </si>
  <si>
    <t>No Inlandwater ways in CY, DK, EL, IE, LT, LV, MT, PT, SI, SE</t>
  </si>
  <si>
    <t>Values not applicable</t>
  </si>
  <si>
    <t>Values not avaliable (potentially available in future versions of the tool)</t>
  </si>
  <si>
    <t>No maritime values (tkm nor vkm)</t>
  </si>
  <si>
    <t>NB</t>
  </si>
  <si>
    <t>Aviation data are provided only at European (EU27) level</t>
  </si>
  <si>
    <t>No electric rail freight in EE, LT, LV</t>
  </si>
  <si>
    <t>No high speed rail in AT, BG, CY, CZ, DK, EE, EL, FI, HR, HU, IE, LT, LV, LU, MT, PL, PT, SK, SI, SE</t>
  </si>
  <si>
    <t>Maritime data is provided only at European (EU27) level</t>
  </si>
  <si>
    <t>Aviation data is provided only at European (EU27) level</t>
  </si>
  <si>
    <t>Inland and maritime navigation are considered noise free</t>
  </si>
  <si>
    <t>air freight</t>
  </si>
  <si>
    <t>No access to sea AT, CZ, HU, SK</t>
  </si>
  <si>
    <t>NB: unit values are originally expressed in €-cent. When imported in this table they are converted in €</t>
  </si>
  <si>
    <r>
      <t>€</t>
    </r>
    <r>
      <rPr>
        <b/>
        <vertAlign val="subscript"/>
        <sz val="10"/>
        <color theme="1"/>
        <rFont val="Calibri"/>
        <family val="2"/>
        <scheme val="minor"/>
      </rPr>
      <t>2021</t>
    </r>
    <r>
      <rPr>
        <b/>
        <sz val="10"/>
        <color theme="1"/>
        <rFont val="Calibri"/>
        <family val="2"/>
        <scheme val="minor"/>
      </rPr>
      <t>-cent per passenger*km or tonne*km</t>
    </r>
  </si>
  <si>
    <r>
      <t>€</t>
    </r>
    <r>
      <rPr>
        <b/>
        <vertAlign val="subscript"/>
        <sz val="10"/>
        <color theme="1"/>
        <rFont val="Calibri"/>
        <family val="2"/>
        <scheme val="minor"/>
      </rPr>
      <t>2021</t>
    </r>
    <r>
      <rPr>
        <b/>
        <sz val="10"/>
        <color theme="1"/>
        <rFont val="Calibri"/>
        <family val="2"/>
        <scheme val="minor"/>
      </rPr>
      <t>-cent per vehicle*km</t>
    </r>
  </si>
  <si>
    <r>
      <t>Average costs (€</t>
    </r>
    <r>
      <rPr>
        <b/>
        <vertAlign val="subscript"/>
        <sz val="10"/>
        <color theme="1"/>
        <rFont val="Calibri"/>
        <family val="2"/>
        <scheme val="minor"/>
      </rPr>
      <t>2021</t>
    </r>
    <r>
      <rPr>
        <b/>
        <sz val="10"/>
        <color theme="1"/>
        <rFont val="Calibri"/>
        <family val="2"/>
        <scheme val="minor"/>
      </rPr>
      <t>-cent per pkm or tkm)</t>
    </r>
  </si>
  <si>
    <r>
      <t>Average costs (€</t>
    </r>
    <r>
      <rPr>
        <b/>
        <vertAlign val="subscript"/>
        <sz val="10"/>
        <color theme="1"/>
        <rFont val="Calibri"/>
        <family val="2"/>
        <scheme val="minor"/>
      </rPr>
      <t>2021</t>
    </r>
    <r>
      <rPr>
        <b/>
        <sz val="10"/>
        <color theme="1"/>
        <rFont val="Calibri"/>
        <family val="2"/>
        <scheme val="minor"/>
      </rPr>
      <t>-cent per vkm)</t>
    </r>
  </si>
  <si>
    <r>
      <t>Average costs (€</t>
    </r>
    <r>
      <rPr>
        <b/>
        <vertAlign val="subscript"/>
        <sz val="10"/>
        <color theme="1"/>
        <rFont val="Calibri"/>
        <family val="2"/>
        <scheme val="minor"/>
      </rPr>
      <t>2021</t>
    </r>
    <r>
      <rPr>
        <b/>
        <sz val="10"/>
        <color theme="1"/>
        <rFont val="Calibri"/>
        <family val="2"/>
        <scheme val="minor"/>
      </rPr>
      <t>-cent per tkm)</t>
    </r>
  </si>
  <si>
    <r>
      <t>Average costs (€</t>
    </r>
    <r>
      <rPr>
        <b/>
        <vertAlign val="subscript"/>
        <sz val="10"/>
        <color theme="1"/>
        <rFont val="Calibri"/>
        <family val="2"/>
        <scheme val="minor"/>
      </rPr>
      <t>2021</t>
    </r>
    <r>
      <rPr>
        <b/>
        <sz val="10"/>
        <color theme="1"/>
        <rFont val="Calibri"/>
        <family val="2"/>
        <scheme val="minor"/>
      </rPr>
      <t>-cent per pkm)</t>
    </r>
  </si>
  <si>
    <r>
      <t>€</t>
    </r>
    <r>
      <rPr>
        <b/>
        <vertAlign val="subscript"/>
        <sz val="11"/>
        <color theme="1"/>
        <rFont val="Calibri"/>
        <family val="2"/>
        <scheme val="minor"/>
      </rPr>
      <t>2021</t>
    </r>
    <r>
      <rPr>
        <b/>
        <sz val="11"/>
        <color theme="1"/>
        <rFont val="Calibri"/>
        <family val="2"/>
        <scheme val="minor"/>
      </rPr>
      <t xml:space="preserve"> per hour</t>
    </r>
  </si>
  <si>
    <t>Pass car - electric</t>
  </si>
  <si>
    <t>Bus-electric</t>
  </si>
  <si>
    <t>[Road] car (electric) ptkm</t>
  </si>
  <si>
    <t>[Road] car (electric) vkm</t>
  </si>
  <si>
    <t>[Road] bus (electric) ptkm</t>
  </si>
  <si>
    <t>[Road] bus (electric) vkm</t>
  </si>
  <si>
    <t>[Road] car (electric)</t>
  </si>
  <si>
    <t>[Road] bus (electric)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</si>
</sst>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 #,##0.00_-;_-* &quot;-&quot;??_-;_-@_-"/>
    <numFmt numFmtId="164" formatCode="0.000"/>
    <numFmt numFmtId="165" formatCode="#,##0.000"/>
    <numFmt numFmtId="166" formatCode="0.0%"/>
    <numFmt numFmtId="167" formatCode="#,##0.00_ ;\-#,##0.00\ ;_-* &quot;-&quot;??_-"/>
    <numFmt numFmtId="168" formatCode="#,##0_ ;\-#,##0\ ;_-* &quot;-&quot;??_-"/>
    <numFmt numFmtId="169" formatCode="0.0"/>
    <numFmt numFmtId="170" formatCode="_ * #,##0.00_ ;_ * \-#,##0.00_ ;_ * &quot;-&quot;??_ ;_ @_ "/>
    <numFmt numFmtId="171" formatCode="#,##0.0000_ ;\-#,##0.0000\ ;_-* &quot;-&quot;??_-"/>
    <numFmt numFmtId="172" formatCode="#,##0.0_ ;\-#,##0.0\ ;_-* &quot;-&quot;??_-"/>
  </numFmts>
  <fonts count="88" x14ac:knownFonts="1">
    <font>
      <sz val="11"/>
      <color theme="1"/>
      <name val="Calibri"/>
      <family val="2"/>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b/>
      <sz val="11"/>
      <color theme="1"/>
      <name val="Calibri"/>
      <family val="2"/>
      <charset val="186"/>
      <scheme val="minor"/>
    </font>
    <font>
      <sz val="14"/>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sz val="10"/>
      <color theme="1"/>
      <name val="Calibri"/>
      <family val="2"/>
      <charset val="186"/>
      <scheme val="minor"/>
    </font>
    <font>
      <b/>
      <sz val="10"/>
      <color theme="1"/>
      <name val="Calibri"/>
      <family val="2"/>
      <charset val="186"/>
      <scheme val="minor"/>
    </font>
    <font>
      <i/>
      <sz val="10"/>
      <color theme="1"/>
      <name val="Calibri"/>
      <family val="2"/>
      <charset val="186"/>
      <scheme val="minor"/>
    </font>
    <font>
      <b/>
      <sz val="12"/>
      <color theme="1"/>
      <name val="Calibri"/>
      <family val="2"/>
      <charset val="186"/>
      <scheme val="minor"/>
    </font>
    <font>
      <b/>
      <sz val="14"/>
      <color theme="1"/>
      <name val="Calibri"/>
      <family val="2"/>
      <charset val="186"/>
      <scheme val="minor"/>
    </font>
    <font>
      <b/>
      <sz val="8"/>
      <color theme="1"/>
      <name val="Calibri"/>
      <family val="2"/>
      <scheme val="minor"/>
    </font>
    <font>
      <sz val="8"/>
      <color theme="1"/>
      <name val="Calibri"/>
      <family val="2"/>
      <scheme val="minor"/>
    </font>
    <font>
      <b/>
      <sz val="8"/>
      <color theme="1"/>
      <name val="Calibri"/>
      <family val="2"/>
      <charset val="186"/>
      <scheme val="minor"/>
    </font>
    <font>
      <i/>
      <sz val="10"/>
      <color theme="8" tint="-0.249977111117893"/>
      <name val="Calibri"/>
      <family val="2"/>
      <charset val="186"/>
      <scheme val="minor"/>
    </font>
    <font>
      <sz val="10"/>
      <color theme="0"/>
      <name val="Calibri"/>
      <family val="2"/>
      <charset val="186"/>
      <scheme val="minor"/>
    </font>
    <font>
      <b/>
      <i/>
      <sz val="10"/>
      <color theme="1"/>
      <name val="Calibri"/>
      <family val="2"/>
      <charset val="186"/>
      <scheme val="minor"/>
    </font>
    <font>
      <sz val="11"/>
      <color theme="1"/>
      <name val="Calibri"/>
      <family val="2"/>
      <scheme val="minor"/>
    </font>
    <font>
      <b/>
      <sz val="18"/>
      <color theme="1"/>
      <name val="Calibri"/>
      <family val="2"/>
      <charset val="186"/>
      <scheme val="minor"/>
    </font>
    <font>
      <b/>
      <i/>
      <sz val="12"/>
      <color theme="1"/>
      <name val="Calibri"/>
      <family val="2"/>
      <charset val="186"/>
      <scheme val="minor"/>
    </font>
    <font>
      <i/>
      <sz val="8"/>
      <color theme="1"/>
      <name val="Calibri"/>
      <family val="2"/>
      <scheme val="minor"/>
    </font>
    <font>
      <i/>
      <sz val="8"/>
      <color theme="1"/>
      <name val="Calibri"/>
      <family val="2"/>
      <charset val="186"/>
      <scheme val="minor"/>
    </font>
    <font>
      <sz val="10"/>
      <color rgb="FFFF0000"/>
      <name val="Calibri"/>
      <family val="2"/>
      <scheme val="minor"/>
    </font>
    <font>
      <i/>
      <sz val="10"/>
      <color rgb="FFFF0000"/>
      <name val="Calibri"/>
      <family val="2"/>
      <charset val="186"/>
      <scheme val="minor"/>
    </font>
    <font>
      <i/>
      <sz val="11"/>
      <color rgb="FFFF0000"/>
      <name val="Calibri"/>
      <family val="2"/>
      <charset val="186"/>
      <scheme val="minor"/>
    </font>
    <font>
      <sz val="10"/>
      <color rgb="FFFF0000"/>
      <name val="Calibri"/>
      <family val="2"/>
      <charset val="186"/>
      <scheme val="minor"/>
    </font>
    <font>
      <sz val="11"/>
      <color rgb="FFFF0000"/>
      <name val="Calibri"/>
      <family val="2"/>
      <scheme val="minor"/>
    </font>
    <font>
      <sz val="10"/>
      <color theme="5" tint="-0.249977111117893"/>
      <name val="Calibri"/>
      <family val="2"/>
      <charset val="186"/>
      <scheme val="minor"/>
    </font>
    <font>
      <sz val="10"/>
      <color rgb="FF00B050"/>
      <name val="Calibri"/>
      <family val="2"/>
      <scheme val="minor"/>
    </font>
    <font>
      <b/>
      <sz val="10"/>
      <name val="Calibri"/>
      <family val="2"/>
      <charset val="186"/>
      <scheme val="minor"/>
    </font>
    <font>
      <sz val="10"/>
      <name val="Calibri"/>
      <family val="2"/>
      <scheme val="minor"/>
    </font>
    <font>
      <b/>
      <sz val="12"/>
      <name val="Calibri"/>
      <family val="2"/>
      <scheme val="minor"/>
    </font>
    <font>
      <sz val="11"/>
      <color rgb="FF0070C0"/>
      <name val="Calibri"/>
      <family val="2"/>
      <scheme val="minor"/>
    </font>
    <font>
      <sz val="8"/>
      <name val="Calibri"/>
      <family val="2"/>
      <scheme val="minor"/>
    </font>
    <font>
      <b/>
      <i/>
      <sz val="10"/>
      <color theme="1"/>
      <name val="Calibri"/>
      <family val="2"/>
      <scheme val="minor"/>
    </font>
    <font>
      <sz val="10"/>
      <color theme="0"/>
      <name val="Calibri"/>
      <family val="2"/>
      <scheme val="minor"/>
    </font>
    <font>
      <b/>
      <sz val="10"/>
      <name val="Calibri"/>
      <family val="2"/>
      <scheme val="minor"/>
    </font>
    <font>
      <sz val="8"/>
      <name val="Arial"/>
      <family val="2"/>
    </font>
    <font>
      <sz val="10"/>
      <name val="Calibri"/>
      <family val="2"/>
      <charset val="186"/>
      <scheme val="minor"/>
    </font>
    <font>
      <b/>
      <u/>
      <sz val="11"/>
      <color theme="1"/>
      <name val="Calibri"/>
      <family val="2"/>
      <scheme val="minor"/>
    </font>
    <font>
      <sz val="14"/>
      <color rgb="FFFF0000"/>
      <name val="Calibri"/>
      <family val="2"/>
      <scheme val="minor"/>
    </font>
    <font>
      <b/>
      <i/>
      <u/>
      <sz val="11"/>
      <color theme="1"/>
      <name val="Calibri"/>
      <family val="2"/>
      <charset val="186"/>
      <scheme val="minor"/>
    </font>
    <font>
      <i/>
      <sz val="10"/>
      <color theme="8"/>
      <name val="Calibri"/>
      <family val="2"/>
      <charset val="186"/>
      <scheme val="minor"/>
    </font>
    <font>
      <sz val="12"/>
      <color rgb="FFFF0000"/>
      <name val="Calibri"/>
      <family val="2"/>
      <charset val="186"/>
      <scheme val="minor"/>
    </font>
    <font>
      <b/>
      <sz val="12"/>
      <color theme="1"/>
      <name val="Calibri"/>
      <family val="2"/>
      <scheme val="minor"/>
    </font>
    <font>
      <i/>
      <sz val="10"/>
      <color theme="9" tint="-0.249977111117893"/>
      <name val="Calibri"/>
      <family val="2"/>
      <charset val="186"/>
      <scheme val="minor"/>
    </font>
    <font>
      <b/>
      <i/>
      <sz val="11"/>
      <color theme="1"/>
      <name val="Calibri"/>
      <family val="2"/>
      <charset val="186"/>
      <scheme val="minor"/>
    </font>
    <font>
      <i/>
      <sz val="10"/>
      <name val="Calibri"/>
      <family val="2"/>
      <charset val="186"/>
      <scheme val="minor"/>
    </font>
    <font>
      <sz val="11"/>
      <color rgb="FF000000"/>
      <name val="Calibri"/>
      <family val="2"/>
      <scheme val="minor"/>
    </font>
    <font>
      <sz val="10"/>
      <color theme="1"/>
      <name val="Arial"/>
      <family val="2"/>
      <charset val="186"/>
    </font>
    <font>
      <b/>
      <sz val="11"/>
      <color theme="1"/>
      <name val="Calibri"/>
      <family val="2"/>
      <scheme val="minor"/>
    </font>
    <font>
      <b/>
      <sz val="10"/>
      <color theme="0"/>
      <name val="Calibri"/>
      <family val="2"/>
      <charset val="186"/>
      <scheme val="minor"/>
    </font>
    <font>
      <b/>
      <sz val="10"/>
      <color rgb="FFFF0000"/>
      <name val="Calibri"/>
      <family val="2"/>
      <scheme val="minor"/>
    </font>
    <font>
      <sz val="11"/>
      <color theme="1"/>
      <name val="Calibri"/>
      <family val="2"/>
      <charset val="186"/>
    </font>
    <font>
      <b/>
      <vertAlign val="subscript"/>
      <sz val="11"/>
      <color theme="1"/>
      <name val="Calibri"/>
      <family val="2"/>
      <charset val="186"/>
      <scheme val="minor"/>
    </font>
    <font>
      <vertAlign val="subscript"/>
      <sz val="8"/>
      <color theme="1"/>
      <name val="Calibri"/>
      <family val="2"/>
      <scheme val="minor"/>
    </font>
    <font>
      <i/>
      <sz val="11"/>
      <color theme="1"/>
      <name val="Calibri"/>
      <family val="2"/>
      <charset val="186"/>
      <scheme val="minor"/>
    </font>
    <font>
      <sz val="11"/>
      <name val="Calibri"/>
      <family val="2"/>
      <charset val="186"/>
      <scheme val="minor"/>
    </font>
    <font>
      <sz val="22"/>
      <color theme="1"/>
      <name val="Calibri"/>
      <family val="2"/>
      <scheme val="minor"/>
    </font>
    <font>
      <b/>
      <sz val="15"/>
      <color theme="3"/>
      <name val="Calibri"/>
      <family val="2"/>
      <scheme val="minor"/>
    </font>
    <font>
      <sz val="10"/>
      <color theme="9" tint="-0.249977111117893"/>
      <name val="Calibri"/>
      <family val="2"/>
      <scheme val="minor"/>
    </font>
    <font>
      <sz val="11"/>
      <color theme="9" tint="-0.249977111117893"/>
      <name val="Calibri"/>
      <family val="2"/>
      <scheme val="minor"/>
    </font>
    <font>
      <i/>
      <sz val="9"/>
      <color theme="1"/>
      <name val="Calibri"/>
      <family val="2"/>
      <scheme val="minor"/>
    </font>
    <font>
      <b/>
      <sz val="11"/>
      <color theme="1"/>
      <name val="Calibri"/>
      <family val="2"/>
      <charset val="186"/>
    </font>
    <font>
      <sz val="9"/>
      <color theme="1"/>
      <name val="Calibri"/>
      <family val="2"/>
      <scheme val="minor"/>
    </font>
    <font>
      <sz val="11"/>
      <color theme="0"/>
      <name val="Calibri"/>
      <family val="2"/>
      <scheme val="minor"/>
    </font>
    <font>
      <sz val="11"/>
      <name val="Calibri"/>
      <family val="2"/>
      <scheme val="minor"/>
    </font>
    <font>
      <b/>
      <i/>
      <sz val="10"/>
      <name val="Calibri"/>
      <family val="2"/>
      <scheme val="minor"/>
    </font>
    <font>
      <b/>
      <i/>
      <sz val="10"/>
      <color theme="0"/>
      <name val="Calibri"/>
      <family val="2"/>
      <scheme val="minor"/>
    </font>
    <font>
      <b/>
      <sz val="9"/>
      <color theme="1"/>
      <name val="Calibri"/>
      <family val="2"/>
      <charset val="186"/>
      <scheme val="minor"/>
    </font>
    <font>
      <i/>
      <sz val="6"/>
      <color theme="0"/>
      <name val="Calibri"/>
      <family val="2"/>
      <scheme val="minor"/>
    </font>
    <font>
      <sz val="8"/>
      <name val="Arial"/>
      <family val="2"/>
      <charset val="161"/>
    </font>
    <font>
      <sz val="10"/>
      <name val="Arial"/>
      <family val="2"/>
    </font>
    <font>
      <sz val="10"/>
      <name val="Arial"/>
      <family val="2"/>
      <charset val="161"/>
    </font>
    <font>
      <sz val="11"/>
      <name val="Arial"/>
      <family val="2"/>
    </font>
    <font>
      <sz val="11"/>
      <color indexed="8"/>
      <name val="Calibri"/>
      <family val="2"/>
      <scheme val="minor"/>
    </font>
    <font>
      <i/>
      <sz val="8"/>
      <name val="Calibri"/>
      <family val="2"/>
      <scheme val="minor"/>
    </font>
    <font>
      <sz val="22"/>
      <name val="Calibri"/>
      <family val="2"/>
      <scheme val="minor"/>
    </font>
    <font>
      <b/>
      <sz val="11"/>
      <name val="Calibri"/>
      <family val="2"/>
      <scheme val="minor"/>
    </font>
    <font>
      <b/>
      <vertAlign val="subscript"/>
      <sz val="10"/>
      <color theme="1"/>
      <name val="Calibri"/>
      <family val="2"/>
      <scheme val="minor"/>
    </font>
    <font>
      <b/>
      <vertAlign val="subscript"/>
      <sz val="11"/>
      <color theme="1"/>
      <name val="Calibri"/>
      <family val="2"/>
      <scheme val="minor"/>
    </font>
    <font>
      <i/>
      <sz val="11"/>
      <color theme="9" tint="-0.249977111117893"/>
      <name val="Calibri"/>
      <family val="2"/>
      <charset val="186"/>
      <scheme val="minor"/>
    </font>
    <font>
      <sz val="11"/>
      <color rgb="FF000000"/>
      <name val="Calibri"/>
      <family val="2"/>
      <charset val="238"/>
    </font>
    <font>
      <sz val="10"/>
      <color rgb="FF000000"/>
      <name val="Calibri"/>
      <family val="2"/>
      <charset val="238"/>
    </font>
  </fonts>
  <fills count="15">
    <fill>
      <patternFill patternType="none"/>
    </fill>
    <fill>
      <patternFill patternType="gray125"/>
    </fill>
    <fill>
      <patternFill patternType="solid">
        <fgColor theme="4" tint="0.79998168889431442"/>
        <bgColor indexed="64"/>
      </patternFill>
    </fill>
    <fill>
      <patternFill patternType="lightTrellis"/>
    </fill>
    <fill>
      <patternFill patternType="solid">
        <fgColor theme="0"/>
        <bgColor indexed="64"/>
      </patternFill>
    </fill>
    <fill>
      <patternFill patternType="solid">
        <fgColor theme="6" tint="0.79998168889431442"/>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3" tint="0.79998168889431442"/>
        <bgColor indexed="64"/>
      </patternFill>
    </fill>
    <fill>
      <patternFill patternType="solid">
        <fgColor theme="9" tint="0.39997558519241921"/>
        <bgColor indexed="64"/>
      </patternFill>
    </fill>
    <fill>
      <patternFill patternType="solid">
        <fgColor theme="8" tint="0.39997558519241921"/>
        <bgColor indexed="64"/>
      </patternFill>
    </fill>
    <fill>
      <patternFill patternType="solid">
        <fgColor rgb="FFFFFF00"/>
        <bgColor indexed="64"/>
      </patternFill>
    </fill>
    <fill>
      <patternFill patternType="solid">
        <fgColor rgb="FFCC99FF"/>
        <bgColor indexed="64"/>
      </patternFill>
    </fill>
    <fill>
      <patternFill patternType="solid">
        <fgColor rgb="FFC6E0B4"/>
        <bgColor indexed="64"/>
      </patternFill>
    </fill>
    <fill>
      <patternFill patternType="solid">
        <fgColor rgb="FFFF000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ck">
        <color theme="4"/>
      </bottom>
      <diagonal/>
    </border>
    <border>
      <left/>
      <right/>
      <top/>
      <bottom style="double">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uble">
        <color indexed="64"/>
      </left>
      <right/>
      <top style="double">
        <color indexed="64"/>
      </top>
      <bottom/>
      <diagonal/>
    </border>
    <border>
      <left style="double">
        <color indexed="64"/>
      </left>
      <right/>
      <top/>
      <bottom/>
      <diagonal/>
    </border>
    <border>
      <left style="double">
        <color indexed="64"/>
      </left>
      <right/>
      <top/>
      <bottom style="double">
        <color indexed="64"/>
      </bottom>
      <diagonal/>
    </border>
  </borders>
  <cellStyleXfs count="23">
    <xf numFmtId="0" fontId="0" fillId="0" borderId="0"/>
    <xf numFmtId="9" fontId="21" fillId="0" borderId="0" applyFont="0" applyFill="0" applyBorder="0" applyAlignment="0" applyProtection="0"/>
    <xf numFmtId="43" fontId="21" fillId="0" borderId="0" applyFont="0" applyFill="0" applyBorder="0" applyAlignment="0" applyProtection="0"/>
    <xf numFmtId="0" fontId="7" fillId="0" borderId="0"/>
    <xf numFmtId="0" fontId="63" fillId="0" borderId="16" applyNumberFormat="0" applyFill="0" applyAlignment="0" applyProtection="0"/>
    <xf numFmtId="0" fontId="41" fillId="0" borderId="0"/>
    <xf numFmtId="9" fontId="41" fillId="0" borderId="0" applyFont="0" applyFill="0" applyBorder="0" applyAlignment="0" applyProtection="0"/>
    <xf numFmtId="9" fontId="76" fillId="0" borderId="0" applyFont="0" applyFill="0" applyBorder="0" applyAlignment="0" applyProtection="0"/>
    <xf numFmtId="43" fontId="21" fillId="0" borderId="0" applyFont="0" applyFill="0" applyBorder="0" applyAlignment="0" applyProtection="0"/>
    <xf numFmtId="0" fontId="76" fillId="0" borderId="0"/>
    <xf numFmtId="0" fontId="41" fillId="0" borderId="0"/>
    <xf numFmtId="0" fontId="21" fillId="0" borderId="0"/>
    <xf numFmtId="0" fontId="75" fillId="0" borderId="0"/>
    <xf numFmtId="43" fontId="41" fillId="0" borderId="0" applyFont="0" applyFill="0" applyBorder="0" applyAlignment="0" applyProtection="0"/>
    <xf numFmtId="43" fontId="41" fillId="0" borderId="0" applyFont="0" applyFill="0" applyBorder="0" applyAlignment="0" applyProtection="0"/>
    <xf numFmtId="0" fontId="77" fillId="0" borderId="0"/>
    <xf numFmtId="0" fontId="21" fillId="0" borderId="0"/>
    <xf numFmtId="9" fontId="41" fillId="0" borderId="0" applyFont="0" applyFill="0" applyBorder="0" applyAlignment="0" applyProtection="0"/>
    <xf numFmtId="0" fontId="78" fillId="0" borderId="0"/>
    <xf numFmtId="43" fontId="21" fillId="0" borderId="0" applyFont="0" applyFill="0" applyBorder="0" applyAlignment="0" applyProtection="0"/>
    <xf numFmtId="0" fontId="21" fillId="0" borderId="0"/>
    <xf numFmtId="0" fontId="79" fillId="0" borderId="0"/>
    <xf numFmtId="170" fontId="21" fillId="0" borderId="0" applyFont="0" applyFill="0" applyBorder="0" applyAlignment="0" applyProtection="0"/>
  </cellStyleXfs>
  <cellXfs count="796">
    <xf numFmtId="0" fontId="0" fillId="0" borderId="0" xfId="0"/>
    <xf numFmtId="0" fontId="6" fillId="0" borderId="0" xfId="0" applyFont="1"/>
    <xf numFmtId="0" fontId="5" fillId="0" borderId="0" xfId="0" applyFont="1"/>
    <xf numFmtId="0" fontId="7" fillId="0" borderId="0" xfId="0" applyFont="1"/>
    <xf numFmtId="0" fontId="11" fillId="0" borderId="0" xfId="0" applyFont="1"/>
    <xf numFmtId="0" fontId="10" fillId="0" borderId="0" xfId="0" applyFont="1"/>
    <xf numFmtId="0" fontId="7" fillId="0" borderId="1" xfId="0" applyFont="1" applyBorder="1"/>
    <xf numFmtId="0" fontId="9" fillId="0" borderId="0" xfId="0" applyFont="1" applyAlignment="1">
      <alignment wrapText="1"/>
    </xf>
    <xf numFmtId="3" fontId="7" fillId="0" borderId="1" xfId="0" applyNumberFormat="1" applyFont="1" applyBorder="1"/>
    <xf numFmtId="3" fontId="7" fillId="0" borderId="0" xfId="0" applyNumberFormat="1" applyFont="1"/>
    <xf numFmtId="3" fontId="0" fillId="0" borderId="0" xfId="0" applyNumberFormat="1"/>
    <xf numFmtId="0" fontId="7" fillId="0" borderId="0" xfId="0" applyFont="1" applyAlignment="1">
      <alignment horizontal="left"/>
    </xf>
    <xf numFmtId="3" fontId="10" fillId="0" borderId="0" xfId="0" applyNumberFormat="1" applyFont="1"/>
    <xf numFmtId="3" fontId="11" fillId="0" borderId="0" xfId="0" applyNumberFormat="1" applyFont="1"/>
    <xf numFmtId="0" fontId="10" fillId="0" borderId="0" xfId="0" applyFont="1" applyAlignment="1">
      <alignment horizontal="center"/>
    </xf>
    <xf numFmtId="9" fontId="19" fillId="0" borderId="0" xfId="0" applyNumberFormat="1" applyFont="1"/>
    <xf numFmtId="0" fontId="7" fillId="0" borderId="1" xfId="0" applyFont="1" applyBorder="1" applyAlignment="1">
      <alignment horizontal="center"/>
    </xf>
    <xf numFmtId="164" fontId="7" fillId="0" borderId="1" xfId="0" applyNumberFormat="1" applyFont="1" applyBorder="1" applyAlignment="1">
      <alignment horizontal="center"/>
    </xf>
    <xf numFmtId="0" fontId="8" fillId="0" borderId="0" xfId="0" applyFont="1" applyAlignment="1">
      <alignment horizontal="center"/>
    </xf>
    <xf numFmtId="0" fontId="22" fillId="0" borderId="0" xfId="0" applyFont="1"/>
    <xf numFmtId="0" fontId="5" fillId="0" borderId="0" xfId="0" applyFont="1" applyAlignment="1">
      <alignment horizontal="left" vertical="center"/>
    </xf>
    <xf numFmtId="14" fontId="7" fillId="2" borderId="1" xfId="0" applyNumberFormat="1" applyFont="1" applyFill="1" applyBorder="1" applyAlignment="1">
      <alignment horizontal="center"/>
    </xf>
    <xf numFmtId="0" fontId="7" fillId="2" borderId="1" xfId="0" applyFont="1" applyFill="1" applyBorder="1" applyAlignment="1">
      <alignment horizontal="center"/>
    </xf>
    <xf numFmtId="0" fontId="7" fillId="0" borderId="0" xfId="0" applyFont="1" applyAlignment="1">
      <alignment horizontal="right" vertical="center"/>
    </xf>
    <xf numFmtId="9" fontId="7" fillId="0" borderId="0" xfId="0" applyNumberFormat="1" applyFont="1"/>
    <xf numFmtId="0" fontId="7" fillId="0" borderId="0" xfId="0" applyFont="1" applyAlignment="1">
      <alignment horizontal="center" vertical="center"/>
    </xf>
    <xf numFmtId="0" fontId="7" fillId="0" borderId="0" xfId="0" applyFont="1" applyAlignment="1">
      <alignment vertical="center"/>
    </xf>
    <xf numFmtId="0" fontId="7" fillId="0" borderId="8" xfId="0" applyFont="1" applyBorder="1" applyAlignment="1">
      <alignment horizontal="center" vertical="center"/>
    </xf>
    <xf numFmtId="0" fontId="24" fillId="0" borderId="0" xfId="0" applyFont="1" applyAlignment="1">
      <alignment horizontal="left"/>
    </xf>
    <xf numFmtId="0" fontId="7" fillId="0" borderId="0" xfId="0" applyFont="1" applyAlignment="1">
      <alignment wrapText="1"/>
    </xf>
    <xf numFmtId="0" fontId="9" fillId="0" borderId="0" xfId="0" applyFont="1"/>
    <xf numFmtId="164" fontId="7" fillId="0" borderId="0" xfId="0" applyNumberFormat="1" applyFont="1" applyAlignment="1">
      <alignment horizontal="center"/>
    </xf>
    <xf numFmtId="0" fontId="12" fillId="0" borderId="0" xfId="0" applyFont="1"/>
    <xf numFmtId="164" fontId="7" fillId="0" borderId="2" xfId="0" applyNumberFormat="1" applyFont="1" applyBorder="1" applyAlignment="1">
      <alignment horizontal="center"/>
    </xf>
    <xf numFmtId="0" fontId="27" fillId="0" borderId="0" xfId="0" applyFont="1"/>
    <xf numFmtId="0" fontId="26" fillId="0" borderId="0" xfId="0" applyFont="1"/>
    <xf numFmtId="0" fontId="27" fillId="0" borderId="0" xfId="0" applyFont="1" applyAlignment="1">
      <alignment horizontal="left" vertical="center"/>
    </xf>
    <xf numFmtId="0" fontId="30" fillId="0" borderId="0" xfId="0" applyFont="1"/>
    <xf numFmtId="0" fontId="31" fillId="0" borderId="0" xfId="0" applyFont="1" applyAlignment="1">
      <alignment horizontal="right" vertical="center"/>
    </xf>
    <xf numFmtId="0" fontId="31" fillId="0" borderId="0" xfId="0" applyFont="1"/>
    <xf numFmtId="3" fontId="29" fillId="0" borderId="0" xfId="0" applyNumberFormat="1" applyFont="1"/>
    <xf numFmtId="0" fontId="32" fillId="0" borderId="0" xfId="0" applyFont="1"/>
    <xf numFmtId="0" fontId="36" fillId="0" borderId="0" xfId="0" applyFont="1"/>
    <xf numFmtId="0" fontId="0" fillId="0" borderId="0" xfId="0" applyAlignment="1">
      <alignment horizontal="left"/>
    </xf>
    <xf numFmtId="0" fontId="25" fillId="0" borderId="0" xfId="0" applyFont="1" applyAlignment="1">
      <alignment horizontal="left"/>
    </xf>
    <xf numFmtId="0" fontId="26" fillId="0" borderId="0" xfId="0" applyFont="1" applyAlignment="1">
      <alignment horizontal="left" vertical="center"/>
    </xf>
    <xf numFmtId="0" fontId="7" fillId="0" borderId="1"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xf>
    <xf numFmtId="0" fontId="7" fillId="0" borderId="9" xfId="0" applyFont="1" applyBorder="1" applyAlignment="1">
      <alignment horizontal="center"/>
    </xf>
    <xf numFmtId="0" fontId="7" fillId="0" borderId="2" xfId="0" applyFont="1" applyBorder="1" applyAlignment="1">
      <alignment horizontal="right" vertical="center"/>
    </xf>
    <xf numFmtId="0" fontId="10" fillId="0" borderId="0" xfId="0" applyFont="1" applyAlignment="1">
      <alignment horizontal="left" wrapText="1"/>
    </xf>
    <xf numFmtId="0" fontId="7" fillId="2" borderId="1" xfId="0" applyFont="1" applyFill="1" applyBorder="1" applyAlignment="1">
      <alignment horizontal="center" vertical="center"/>
    </xf>
    <xf numFmtId="0" fontId="7" fillId="0" borderId="8" xfId="0" applyFont="1" applyBorder="1" applyAlignment="1">
      <alignment horizontal="left"/>
    </xf>
    <xf numFmtId="9" fontId="39" fillId="0" borderId="0" xfId="0" applyNumberFormat="1" applyFont="1"/>
    <xf numFmtId="0" fontId="8" fillId="0" borderId="0" xfId="0" applyFont="1"/>
    <xf numFmtId="3" fontId="8" fillId="0" borderId="0" xfId="0" applyNumberFormat="1" applyFont="1"/>
    <xf numFmtId="0" fontId="7" fillId="0" borderId="0" xfId="0" applyFont="1" applyAlignment="1">
      <alignment horizontal="center"/>
    </xf>
    <xf numFmtId="0" fontId="11" fillId="0" borderId="0" xfId="0" applyFont="1" applyAlignment="1">
      <alignment horizontal="center"/>
    </xf>
    <xf numFmtId="3" fontId="18" fillId="0" borderId="0" xfId="0" applyNumberFormat="1" applyFont="1"/>
    <xf numFmtId="10" fontId="7" fillId="0" borderId="1" xfId="1" applyNumberFormat="1" applyFont="1" applyBorder="1"/>
    <xf numFmtId="0" fontId="8" fillId="0" borderId="0" xfId="0" applyFont="1" applyAlignment="1">
      <alignment horizontal="center" vertical="center"/>
    </xf>
    <xf numFmtId="9" fontId="7" fillId="0" borderId="1" xfId="0" applyNumberFormat="1" applyFont="1" applyBorder="1" applyAlignment="1">
      <alignment horizontal="center"/>
    </xf>
    <xf numFmtId="0" fontId="41" fillId="0" borderId="0" xfId="0" applyFont="1"/>
    <xf numFmtId="10" fontId="7" fillId="0" borderId="14" xfId="1" applyNumberFormat="1" applyFont="1" applyBorder="1"/>
    <xf numFmtId="0" fontId="7" fillId="0" borderId="1" xfId="0" applyFont="1" applyBorder="1" applyAlignment="1">
      <alignment horizontal="center" vertical="center" wrapText="1"/>
    </xf>
    <xf numFmtId="4" fontId="7" fillId="0" borderId="1" xfId="0" applyNumberFormat="1" applyFont="1" applyBorder="1"/>
    <xf numFmtId="10" fontId="7" fillId="0" borderId="0" xfId="0" applyNumberFormat="1" applyFont="1"/>
    <xf numFmtId="0" fontId="34" fillId="0" borderId="1" xfId="0" applyFont="1" applyBorder="1" applyAlignment="1">
      <alignment wrapText="1"/>
    </xf>
    <xf numFmtId="0" fontId="42" fillId="0" borderId="0" xfId="0" applyFont="1"/>
    <xf numFmtId="3" fontId="42" fillId="0" borderId="0" xfId="0" applyNumberFormat="1" applyFont="1"/>
    <xf numFmtId="0" fontId="34" fillId="0" borderId="0" xfId="0" applyFont="1"/>
    <xf numFmtId="3" fontId="34" fillId="0" borderId="0" xfId="0" applyNumberFormat="1" applyFont="1"/>
    <xf numFmtId="0" fontId="43" fillId="0" borderId="0" xfId="0" applyFont="1"/>
    <xf numFmtId="0" fontId="0" fillId="0" borderId="0" xfId="0" applyAlignment="1">
      <alignment wrapText="1"/>
    </xf>
    <xf numFmtId="0" fontId="39" fillId="0" borderId="0" xfId="0" applyFont="1" applyAlignment="1">
      <alignment horizontal="left" vertical="center"/>
    </xf>
    <xf numFmtId="0" fontId="22" fillId="0" borderId="0" xfId="0" applyFont="1" applyAlignment="1">
      <alignment wrapText="1"/>
    </xf>
    <xf numFmtId="0" fontId="11" fillId="0" borderId="1" xfId="0" applyFont="1" applyBorder="1" applyAlignment="1">
      <alignment wrapText="1"/>
    </xf>
    <xf numFmtId="0" fontId="13" fillId="0" borderId="0" xfId="0" applyFont="1" applyAlignment="1">
      <alignment wrapText="1"/>
    </xf>
    <xf numFmtId="0" fontId="11" fillId="0" borderId="3" xfId="0" applyFont="1" applyBorder="1" applyAlignment="1">
      <alignment wrapText="1"/>
    </xf>
    <xf numFmtId="0" fontId="13" fillId="0" borderId="0" xfId="0" applyFont="1" applyAlignment="1">
      <alignment horizontal="left" wrapText="1"/>
    </xf>
    <xf numFmtId="0" fontId="7" fillId="0" borderId="1" xfId="0" applyFont="1" applyBorder="1" applyAlignment="1">
      <alignment wrapText="1"/>
    </xf>
    <xf numFmtId="0" fontId="7" fillId="0" borderId="1" xfId="0" applyFont="1" applyBorder="1" applyAlignment="1">
      <alignment vertical="center" wrapText="1"/>
    </xf>
    <xf numFmtId="0" fontId="8" fillId="0" borderId="1" xfId="0" applyFont="1" applyBorder="1" applyAlignment="1">
      <alignment wrapText="1"/>
    </xf>
    <xf numFmtId="0" fontId="35" fillId="0" borderId="0" xfId="0" applyFont="1" applyAlignment="1">
      <alignment wrapText="1"/>
    </xf>
    <xf numFmtId="0" fontId="18" fillId="0" borderId="0" xfId="0" applyFont="1" applyAlignment="1">
      <alignment wrapText="1"/>
    </xf>
    <xf numFmtId="0" fontId="11" fillId="0" borderId="0" xfId="0" applyFont="1" applyAlignment="1">
      <alignment wrapText="1"/>
    </xf>
    <xf numFmtId="0" fontId="7" fillId="0" borderId="0" xfId="0" applyFont="1" applyAlignment="1">
      <alignment horizontal="left" wrapText="1"/>
    </xf>
    <xf numFmtId="0" fontId="11" fillId="0" borderId="0" xfId="0" applyFont="1" applyAlignment="1">
      <alignment horizontal="left" wrapText="1"/>
    </xf>
    <xf numFmtId="0" fontId="42" fillId="0" borderId="1" xfId="0" applyFont="1" applyBorder="1" applyAlignment="1">
      <alignment wrapText="1"/>
    </xf>
    <xf numFmtId="0" fontId="29" fillId="0" borderId="0" xfId="0" applyFont="1" applyAlignment="1">
      <alignment wrapText="1"/>
    </xf>
    <xf numFmtId="0" fontId="42" fillId="0" borderId="0" xfId="0" applyFont="1" applyAlignment="1">
      <alignment wrapText="1"/>
    </xf>
    <xf numFmtId="0" fontId="33" fillId="0" borderId="0" xfId="0" applyFont="1" applyAlignment="1">
      <alignment wrapText="1"/>
    </xf>
    <xf numFmtId="0" fontId="40" fillId="0" borderId="1" xfId="0" applyFont="1" applyBorder="1" applyAlignment="1">
      <alignment wrapText="1"/>
    </xf>
    <xf numFmtId="0" fontId="10" fillId="0" borderId="1" xfId="0" applyFont="1" applyBorder="1" applyAlignment="1">
      <alignment wrapText="1"/>
    </xf>
    <xf numFmtId="3" fontId="7" fillId="3" borderId="0" xfId="1" applyNumberFormat="1" applyFont="1" applyFill="1" applyBorder="1"/>
    <xf numFmtId="10" fontId="7" fillId="3" borderId="0" xfId="1" applyNumberFormat="1" applyFont="1" applyFill="1" applyBorder="1"/>
    <xf numFmtId="3" fontId="7" fillId="3" borderId="5" xfId="1" applyNumberFormat="1" applyFont="1" applyFill="1" applyBorder="1"/>
    <xf numFmtId="3" fontId="7" fillId="3" borderId="12" xfId="1" applyNumberFormat="1" applyFont="1" applyFill="1" applyBorder="1"/>
    <xf numFmtId="10" fontId="7" fillId="3" borderId="12" xfId="1" applyNumberFormat="1" applyFont="1" applyFill="1" applyBorder="1"/>
    <xf numFmtId="10" fontId="7" fillId="3" borderId="9" xfId="1" applyNumberFormat="1" applyFont="1" applyFill="1" applyBorder="1"/>
    <xf numFmtId="3" fontId="7" fillId="3" borderId="10" xfId="1" applyNumberFormat="1" applyFont="1" applyFill="1" applyBorder="1"/>
    <xf numFmtId="3" fontId="7" fillId="3" borderId="13" xfId="1" applyNumberFormat="1" applyFont="1" applyFill="1" applyBorder="1"/>
    <xf numFmtId="10" fontId="7" fillId="3" borderId="13" xfId="1" applyNumberFormat="1" applyFont="1" applyFill="1" applyBorder="1"/>
    <xf numFmtId="10" fontId="7" fillId="3" borderId="11" xfId="1" applyNumberFormat="1" applyFont="1" applyFill="1" applyBorder="1"/>
    <xf numFmtId="10" fontId="7" fillId="3" borderId="9" xfId="1" applyNumberFormat="1" applyFont="1" applyFill="1" applyBorder="1" applyAlignment="1">
      <alignment horizontal="right"/>
    </xf>
    <xf numFmtId="3" fontId="7" fillId="3" borderId="8" xfId="1" applyNumberFormat="1" applyFont="1" applyFill="1" applyBorder="1"/>
    <xf numFmtId="10" fontId="7" fillId="3" borderId="7" xfId="1" applyNumberFormat="1" applyFont="1" applyFill="1" applyBorder="1" applyAlignment="1">
      <alignment horizontal="right"/>
    </xf>
    <xf numFmtId="10" fontId="7" fillId="3" borderId="11" xfId="1" applyNumberFormat="1" applyFont="1" applyFill="1" applyBorder="1" applyAlignment="1">
      <alignment horizontal="right"/>
    </xf>
    <xf numFmtId="0" fontId="7" fillId="3" borderId="5" xfId="0" applyFont="1" applyFill="1" applyBorder="1"/>
    <xf numFmtId="0" fontId="7" fillId="3" borderId="12" xfId="0" applyFont="1" applyFill="1" applyBorder="1"/>
    <xf numFmtId="0" fontId="7" fillId="3" borderId="9" xfId="0" applyFont="1" applyFill="1" applyBorder="1"/>
    <xf numFmtId="0" fontId="13" fillId="0" borderId="0" xfId="0" applyFont="1"/>
    <xf numFmtId="0" fontId="5" fillId="0" borderId="0" xfId="0" applyFont="1" applyAlignment="1">
      <alignment vertical="center" wrapText="1"/>
    </xf>
    <xf numFmtId="0" fontId="5" fillId="0" borderId="0" xfId="0" applyFont="1" applyAlignment="1">
      <alignment vertical="center"/>
    </xf>
    <xf numFmtId="0" fontId="11" fillId="0" borderId="0" xfId="0" applyFont="1" applyAlignment="1">
      <alignment horizontal="center" vertical="center" wrapText="1"/>
    </xf>
    <xf numFmtId="10" fontId="7" fillId="0" borderId="0" xfId="1" applyNumberFormat="1" applyFont="1" applyBorder="1"/>
    <xf numFmtId="10" fontId="7" fillId="0" borderId="0" xfId="1" applyNumberFormat="1" applyFont="1" applyBorder="1" applyAlignment="1">
      <alignment horizontal="right"/>
    </xf>
    <xf numFmtId="0" fontId="11" fillId="0" borderId="0" xfId="0" applyFont="1" applyAlignment="1">
      <alignment horizontal="center" wrapText="1"/>
    </xf>
    <xf numFmtId="0" fontId="7" fillId="0" borderId="1" xfId="0" applyFont="1" applyBorder="1" applyAlignment="1">
      <alignment horizontal="left" wrapText="1"/>
    </xf>
    <xf numFmtId="0" fontId="10" fillId="0" borderId="0" xfId="0" applyFont="1" applyAlignment="1">
      <alignment wrapText="1"/>
    </xf>
    <xf numFmtId="9" fontId="7" fillId="0" borderId="3" xfId="0" applyNumberFormat="1" applyFont="1" applyBorder="1" applyAlignment="1">
      <alignment horizontal="center"/>
    </xf>
    <xf numFmtId="0" fontId="11" fillId="0" borderId="1" xfId="0" applyFont="1" applyBorder="1" applyAlignment="1">
      <alignment horizontal="center"/>
    </xf>
    <xf numFmtId="0" fontId="11" fillId="0" borderId="1" xfId="0" applyFont="1" applyBorder="1" applyAlignment="1">
      <alignment horizontal="center" vertical="center" wrapText="1"/>
    </xf>
    <xf numFmtId="0" fontId="11" fillId="0" borderId="1" xfId="0" applyFont="1" applyBorder="1" applyAlignment="1">
      <alignment horizontal="center" vertical="center"/>
    </xf>
    <xf numFmtId="10" fontId="7" fillId="0" borderId="0" xfId="1" applyNumberFormat="1" applyFont="1" applyFill="1" applyBorder="1"/>
    <xf numFmtId="0" fontId="13" fillId="0" borderId="0" xfId="0" applyFont="1" applyAlignment="1">
      <alignment vertical="center"/>
    </xf>
    <xf numFmtId="10" fontId="7" fillId="0" borderId="0" xfId="1" applyNumberFormat="1" applyFont="1"/>
    <xf numFmtId="10" fontId="7" fillId="3" borderId="5" xfId="1" applyNumberFormat="1" applyFont="1" applyFill="1" applyBorder="1" applyAlignment="1">
      <alignment horizontal="right"/>
    </xf>
    <xf numFmtId="10" fontId="7" fillId="3" borderId="8" xfId="1" applyNumberFormat="1" applyFont="1" applyFill="1" applyBorder="1" applyAlignment="1">
      <alignment horizontal="right"/>
    </xf>
    <xf numFmtId="10" fontId="7" fillId="3" borderId="10" xfId="1" applyNumberFormat="1" applyFont="1" applyFill="1" applyBorder="1" applyAlignment="1">
      <alignment horizontal="right"/>
    </xf>
    <xf numFmtId="4" fontId="7" fillId="0" borderId="0" xfId="0" applyNumberFormat="1" applyFont="1"/>
    <xf numFmtId="0" fontId="14" fillId="0" borderId="0" xfId="0" applyFont="1"/>
    <xf numFmtId="0" fontId="14" fillId="0" borderId="0" xfId="0" applyFont="1" applyAlignment="1">
      <alignment vertical="center"/>
    </xf>
    <xf numFmtId="0" fontId="11" fillId="0" borderId="0" xfId="0" applyFont="1" applyAlignment="1">
      <alignment vertical="center"/>
    </xf>
    <xf numFmtId="0" fontId="44" fillId="0" borderId="0" xfId="0" applyFont="1"/>
    <xf numFmtId="0" fontId="14" fillId="0" borderId="0" xfId="0" applyFont="1" applyAlignment="1">
      <alignment vertical="center" wrapText="1"/>
    </xf>
    <xf numFmtId="0" fontId="11" fillId="0" borderId="0" xfId="0" applyFont="1" applyAlignment="1">
      <alignment horizontal="center" vertical="center"/>
    </xf>
    <xf numFmtId="3" fontId="7" fillId="0" borderId="1" xfId="0" applyNumberFormat="1" applyFont="1" applyBorder="1" applyAlignment="1">
      <alignment horizontal="right"/>
    </xf>
    <xf numFmtId="0" fontId="11" fillId="0" borderId="1" xfId="0" applyFont="1" applyBorder="1"/>
    <xf numFmtId="3" fontId="7" fillId="0" borderId="1" xfId="0" applyNumberFormat="1" applyFont="1" applyBorder="1" applyAlignment="1">
      <alignment horizontal="center" vertical="center"/>
    </xf>
    <xf numFmtId="10" fontId="7" fillId="0" borderId="4" xfId="1" applyNumberFormat="1" applyFont="1" applyBorder="1"/>
    <xf numFmtId="10" fontId="8" fillId="0" borderId="0" xfId="1" applyNumberFormat="1" applyFont="1" applyBorder="1"/>
    <xf numFmtId="0" fontId="8" fillId="0" borderId="1" xfId="0" applyFont="1" applyBorder="1"/>
    <xf numFmtId="10" fontId="8" fillId="0" borderId="1" xfId="0" applyNumberFormat="1" applyFont="1" applyBorder="1"/>
    <xf numFmtId="0" fontId="7" fillId="0" borderId="4" xfId="0" applyFont="1" applyBorder="1" applyAlignment="1">
      <alignment wrapText="1"/>
    </xf>
    <xf numFmtId="0" fontId="8" fillId="0" borderId="1" xfId="0" applyFont="1" applyBorder="1" applyAlignment="1">
      <alignment horizontal="left" wrapText="1"/>
    </xf>
    <xf numFmtId="0" fontId="45" fillId="0" borderId="0" xfId="0" applyFont="1" applyAlignment="1">
      <alignment wrapText="1"/>
    </xf>
    <xf numFmtId="0" fontId="28" fillId="0" borderId="0" xfId="0" applyFont="1"/>
    <xf numFmtId="9" fontId="7" fillId="0" borderId="1" xfId="0" applyNumberFormat="1" applyFont="1" applyBorder="1"/>
    <xf numFmtId="0" fontId="14" fillId="0" borderId="0" xfId="0" applyFont="1" applyAlignment="1">
      <alignment horizontal="left"/>
    </xf>
    <xf numFmtId="10" fontId="7" fillId="0" borderId="1" xfId="1" applyNumberFormat="1" applyFont="1" applyBorder="1" applyAlignment="1">
      <alignment vertical="center"/>
    </xf>
    <xf numFmtId="3" fontId="7" fillId="0" borderId="1" xfId="1" applyNumberFormat="1" applyFont="1" applyBorder="1" applyAlignment="1">
      <alignment horizontal="center" vertical="center"/>
    </xf>
    <xf numFmtId="10" fontId="7" fillId="3" borderId="5" xfId="1" applyNumberFormat="1" applyFont="1" applyFill="1" applyBorder="1" applyAlignment="1">
      <alignment horizontal="right" vertical="center"/>
    </xf>
    <xf numFmtId="10" fontId="7" fillId="3" borderId="8" xfId="1" applyNumberFormat="1" applyFont="1" applyFill="1" applyBorder="1" applyAlignment="1">
      <alignment horizontal="right" vertical="center"/>
    </xf>
    <xf numFmtId="0" fontId="42" fillId="0" borderId="15" xfId="0" applyFont="1" applyBorder="1" applyAlignment="1">
      <alignment vertical="center" wrapText="1"/>
    </xf>
    <xf numFmtId="0" fontId="7" fillId="0" borderId="14" xfId="0" applyFont="1" applyBorder="1" applyAlignment="1">
      <alignment vertical="center" wrapText="1"/>
    </xf>
    <xf numFmtId="10" fontId="7" fillId="0" borderId="0" xfId="1" applyNumberFormat="1" applyFont="1" applyFill="1" applyBorder="1" applyAlignment="1">
      <alignment horizontal="right"/>
    </xf>
    <xf numFmtId="3" fontId="7" fillId="0" borderId="0" xfId="0" applyNumberFormat="1" applyFont="1" applyAlignment="1">
      <alignment vertical="center"/>
    </xf>
    <xf numFmtId="9" fontId="7" fillId="0" borderId="0" xfId="0" applyNumberFormat="1" applyFont="1" applyAlignment="1">
      <alignment horizontal="center"/>
    </xf>
    <xf numFmtId="0" fontId="42" fillId="0" borderId="1" xfId="0" applyFont="1" applyBorder="1" applyAlignment="1">
      <alignment vertical="center" wrapText="1"/>
    </xf>
    <xf numFmtId="10" fontId="7" fillId="3" borderId="5" xfId="1" applyNumberFormat="1" applyFont="1" applyFill="1" applyBorder="1" applyAlignment="1">
      <alignment vertical="center"/>
    </xf>
    <xf numFmtId="3" fontId="7" fillId="3" borderId="9" xfId="1" applyNumberFormat="1" applyFont="1" applyFill="1" applyBorder="1" applyAlignment="1">
      <alignment vertical="center"/>
    </xf>
    <xf numFmtId="10" fontId="7" fillId="3" borderId="8" xfId="1" applyNumberFormat="1" applyFont="1" applyFill="1" applyBorder="1" applyAlignment="1">
      <alignment vertical="center"/>
    </xf>
    <xf numFmtId="3" fontId="7" fillId="3" borderId="7" xfId="1" applyNumberFormat="1" applyFont="1" applyFill="1" applyBorder="1" applyAlignment="1">
      <alignment vertical="center"/>
    </xf>
    <xf numFmtId="10" fontId="7" fillId="3" borderId="10" xfId="1" applyNumberFormat="1" applyFont="1" applyFill="1" applyBorder="1" applyAlignment="1">
      <alignment vertical="center"/>
    </xf>
    <xf numFmtId="3" fontId="7" fillId="3" borderId="11" xfId="1" applyNumberFormat="1" applyFont="1" applyFill="1" applyBorder="1" applyAlignment="1">
      <alignment vertical="center"/>
    </xf>
    <xf numFmtId="3" fontId="7" fillId="0" borderId="0" xfId="1" applyNumberFormat="1" applyFont="1" applyBorder="1"/>
    <xf numFmtId="3" fontId="42" fillId="0" borderId="0" xfId="0" applyNumberFormat="1" applyFont="1" applyAlignment="1">
      <alignment vertical="center"/>
    </xf>
    <xf numFmtId="0" fontId="42" fillId="0" borderId="1" xfId="0" applyFont="1" applyBorder="1" applyAlignment="1">
      <alignment horizontal="left" vertical="center" wrapText="1"/>
    </xf>
    <xf numFmtId="0" fontId="34" fillId="0" borderId="1" xfId="0" applyFont="1" applyBorder="1" applyAlignment="1">
      <alignment horizontal="center" vertical="center"/>
    </xf>
    <xf numFmtId="0" fontId="27" fillId="0" borderId="0" xfId="0" applyFont="1" applyAlignment="1">
      <alignment wrapText="1"/>
    </xf>
    <xf numFmtId="0" fontId="7" fillId="0" borderId="2" xfId="0" applyFont="1" applyBorder="1" applyAlignment="1">
      <alignment horizontal="center"/>
    </xf>
    <xf numFmtId="9" fontId="26" fillId="0" borderId="0" xfId="0" applyNumberFormat="1" applyFont="1"/>
    <xf numFmtId="164" fontId="7" fillId="2" borderId="11" xfId="0" applyNumberFormat="1" applyFont="1" applyFill="1" applyBorder="1" applyAlignment="1">
      <alignment horizontal="center"/>
    </xf>
    <xf numFmtId="0" fontId="7" fillId="0" borderId="0" xfId="0" applyFont="1" applyAlignment="1">
      <alignment vertical="top"/>
    </xf>
    <xf numFmtId="0" fontId="25" fillId="0" borderId="0" xfId="0" applyFont="1"/>
    <xf numFmtId="0" fontId="8" fillId="0" borderId="0" xfId="0" applyFont="1" applyAlignment="1">
      <alignment horizontal="center" vertical="center" wrapText="1"/>
    </xf>
    <xf numFmtId="0" fontId="8" fillId="0" borderId="0" xfId="0" applyFont="1" applyAlignment="1">
      <alignment wrapText="1"/>
    </xf>
    <xf numFmtId="0" fontId="7" fillId="3" borderId="7" xfId="0" applyFont="1" applyFill="1" applyBorder="1" applyAlignment="1">
      <alignment horizontal="right" vertical="center"/>
    </xf>
    <xf numFmtId="0" fontId="11" fillId="0" borderId="1" xfId="0" applyFont="1" applyBorder="1" applyAlignment="1">
      <alignment vertical="center" wrapText="1"/>
    </xf>
    <xf numFmtId="0" fontId="11" fillId="6" borderId="1" xfId="0" applyFont="1" applyFill="1" applyBorder="1" applyAlignment="1">
      <alignment horizontal="center" vertical="center" wrapText="1"/>
    </xf>
    <xf numFmtId="0" fontId="11" fillId="6" borderId="1" xfId="0" applyFont="1" applyFill="1" applyBorder="1" applyAlignment="1">
      <alignment horizontal="center"/>
    </xf>
    <xf numFmtId="0" fontId="17" fillId="6" borderId="1" xfId="0" applyFont="1" applyFill="1" applyBorder="1" applyAlignment="1">
      <alignment horizontal="center" vertical="center" wrapText="1"/>
    </xf>
    <xf numFmtId="0" fontId="11" fillId="6" borderId="9" xfId="0" applyFont="1" applyFill="1" applyBorder="1" applyAlignment="1">
      <alignment horizontal="center"/>
    </xf>
    <xf numFmtId="0" fontId="11" fillId="6" borderId="2" xfId="0" applyFont="1" applyFill="1" applyBorder="1" applyAlignment="1">
      <alignment horizontal="center"/>
    </xf>
    <xf numFmtId="0" fontId="11" fillId="6" borderId="1" xfId="0" applyFont="1" applyFill="1" applyBorder="1" applyAlignment="1">
      <alignment horizontal="center" wrapText="1"/>
    </xf>
    <xf numFmtId="0" fontId="11" fillId="6" borderId="1" xfId="0" applyFont="1" applyFill="1" applyBorder="1" applyAlignment="1">
      <alignment horizontal="center" vertical="center"/>
    </xf>
    <xf numFmtId="0" fontId="8" fillId="6" borderId="1" xfId="0" applyFont="1" applyFill="1" applyBorder="1" applyAlignment="1">
      <alignment horizontal="center" vertical="center" wrapText="1"/>
    </xf>
    <xf numFmtId="0" fontId="8" fillId="6" borderId="1" xfId="0" applyFont="1" applyFill="1" applyBorder="1" applyAlignment="1">
      <alignment horizontal="center" wrapText="1"/>
    </xf>
    <xf numFmtId="0" fontId="11" fillId="6" borderId="2" xfId="0" applyFont="1" applyFill="1" applyBorder="1" applyAlignment="1">
      <alignment horizontal="center" vertical="center" wrapText="1"/>
    </xf>
    <xf numFmtId="0" fontId="11" fillId="6" borderId="14" xfId="0" applyFont="1" applyFill="1" applyBorder="1" applyAlignment="1">
      <alignment horizontal="center" vertical="center" wrapText="1"/>
    </xf>
    <xf numFmtId="0" fontId="7" fillId="3" borderId="10" xfId="0" applyFont="1" applyFill="1" applyBorder="1"/>
    <xf numFmtId="0" fontId="7" fillId="3" borderId="13" xfId="0" applyFont="1" applyFill="1" applyBorder="1"/>
    <xf numFmtId="0" fontId="7" fillId="3" borderId="11" xfId="0" applyFont="1" applyFill="1" applyBorder="1"/>
    <xf numFmtId="0" fontId="8" fillId="6" borderId="1" xfId="0" applyFont="1" applyFill="1" applyBorder="1" applyAlignment="1">
      <alignment horizontal="center" vertical="center"/>
    </xf>
    <xf numFmtId="0" fontId="11" fillId="6" borderId="3" xfId="0" applyFont="1" applyFill="1" applyBorder="1" applyAlignment="1">
      <alignment horizontal="center" vertical="center" wrapText="1"/>
    </xf>
    <xf numFmtId="0" fontId="11" fillId="6" borderId="14" xfId="0" applyFont="1" applyFill="1" applyBorder="1" applyAlignment="1">
      <alignment horizontal="center" vertical="center"/>
    </xf>
    <xf numFmtId="0" fontId="47" fillId="0" borderId="0" xfId="0" applyFont="1"/>
    <xf numFmtId="3" fontId="7" fillId="0" borderId="1" xfId="0" applyNumberFormat="1" applyFont="1" applyBorder="1" applyAlignment="1">
      <alignment vertical="center"/>
    </xf>
    <xf numFmtId="3" fontId="7" fillId="0" borderId="0" xfId="0" applyNumberFormat="1" applyFont="1" applyAlignment="1">
      <alignment horizontal="center" vertical="center"/>
    </xf>
    <xf numFmtId="10" fontId="7" fillId="0" borderId="0" xfId="1" applyNumberFormat="1" applyFont="1" applyFill="1" applyBorder="1" applyAlignment="1">
      <alignment horizontal="right" vertical="center"/>
    </xf>
    <xf numFmtId="10" fontId="7" fillId="0" borderId="1" xfId="1" applyNumberFormat="1" applyFont="1" applyFill="1" applyBorder="1"/>
    <xf numFmtId="10" fontId="7" fillId="0" borderId="14" xfId="1" applyNumberFormat="1" applyFont="1" applyFill="1" applyBorder="1"/>
    <xf numFmtId="164" fontId="7" fillId="0" borderId="1" xfId="0" applyNumberFormat="1" applyFont="1" applyBorder="1"/>
    <xf numFmtId="10" fontId="7" fillId="0" borderId="1" xfId="1" applyNumberFormat="1" applyFont="1" applyFill="1" applyBorder="1" applyAlignment="1">
      <alignment horizontal="right"/>
    </xf>
    <xf numFmtId="0" fontId="7" fillId="6" borderId="1" xfId="0" applyFont="1" applyFill="1" applyBorder="1" applyAlignment="1">
      <alignment horizontal="center" vertical="center" wrapText="1"/>
    </xf>
    <xf numFmtId="0" fontId="7" fillId="6" borderId="1" xfId="0" applyFont="1" applyFill="1" applyBorder="1" applyAlignment="1">
      <alignment vertical="center"/>
    </xf>
    <xf numFmtId="0" fontId="7" fillId="3" borderId="3" xfId="0" applyFont="1" applyFill="1" applyBorder="1" applyAlignment="1">
      <alignment horizontal="right" vertical="center"/>
    </xf>
    <xf numFmtId="0" fontId="7" fillId="3" borderId="2" xfId="0" applyFont="1" applyFill="1" applyBorder="1" applyAlignment="1">
      <alignment horizontal="right" vertical="center"/>
    </xf>
    <xf numFmtId="0" fontId="48" fillId="0" borderId="0" xfId="0" applyFont="1"/>
    <xf numFmtId="0" fontId="48" fillId="0" borderId="0" xfId="0" applyFont="1" applyAlignment="1">
      <alignment wrapText="1"/>
    </xf>
    <xf numFmtId="9" fontId="7" fillId="2" borderId="4" xfId="0" applyNumberFormat="1" applyFont="1" applyFill="1" applyBorder="1"/>
    <xf numFmtId="0" fontId="11" fillId="0" borderId="3" xfId="0" applyFont="1" applyBorder="1" applyAlignment="1">
      <alignment horizontal="center" vertical="center"/>
    </xf>
    <xf numFmtId="0" fontId="11" fillId="0" borderId="6" xfId="0" applyFont="1" applyBorder="1" applyAlignment="1">
      <alignment horizontal="center" vertical="center"/>
    </xf>
    <xf numFmtId="0" fontId="11" fillId="0" borderId="6" xfId="0" applyFont="1" applyBorder="1" applyAlignment="1">
      <alignment horizontal="center" vertical="center" wrapText="1"/>
    </xf>
    <xf numFmtId="0" fontId="11" fillId="0" borderId="2" xfId="0" applyFont="1" applyBorder="1" applyAlignment="1">
      <alignment horizontal="center" vertical="center" wrapText="1"/>
    </xf>
    <xf numFmtId="0" fontId="11" fillId="6" borderId="0" xfId="0" applyFont="1" applyFill="1" applyAlignment="1">
      <alignment wrapText="1"/>
    </xf>
    <xf numFmtId="0" fontId="7" fillId="6" borderId="0" xfId="0" applyFont="1" applyFill="1"/>
    <xf numFmtId="3" fontId="11" fillId="6" borderId="0" xfId="0" applyNumberFormat="1" applyFont="1" applyFill="1"/>
    <xf numFmtId="3" fontId="7" fillId="6" borderId="0" xfId="0" applyNumberFormat="1" applyFont="1" applyFill="1"/>
    <xf numFmtId="0" fontId="40" fillId="6" borderId="0" xfId="0" applyFont="1" applyFill="1" applyAlignment="1">
      <alignment wrapText="1"/>
    </xf>
    <xf numFmtId="0" fontId="8" fillId="6" borderId="0" xfId="0" applyFont="1" applyFill="1"/>
    <xf numFmtId="0" fontId="8" fillId="6" borderId="0" xfId="0" applyFont="1" applyFill="1" applyAlignment="1">
      <alignment horizontal="left"/>
    </xf>
    <xf numFmtId="0" fontId="8" fillId="6" borderId="0" xfId="0" applyFont="1" applyFill="1" applyAlignment="1">
      <alignment horizontal="center"/>
    </xf>
    <xf numFmtId="3" fontId="8" fillId="6" borderId="0" xfId="0" applyNumberFormat="1" applyFont="1" applyFill="1"/>
    <xf numFmtId="0" fontId="8" fillId="6" borderId="3" xfId="0" applyFont="1" applyFill="1" applyBorder="1" applyAlignment="1">
      <alignment wrapText="1"/>
    </xf>
    <xf numFmtId="3" fontId="11" fillId="6" borderId="1" xfId="0" applyNumberFormat="1" applyFont="1" applyFill="1" applyBorder="1"/>
    <xf numFmtId="3" fontId="8" fillId="6" borderId="1" xfId="0" applyNumberFormat="1" applyFont="1" applyFill="1" applyBorder="1"/>
    <xf numFmtId="0" fontId="8" fillId="6" borderId="5" xfId="0" applyFont="1" applyFill="1" applyBorder="1" applyAlignment="1">
      <alignment wrapText="1"/>
    </xf>
    <xf numFmtId="0" fontId="11" fillId="6" borderId="3" xfId="0" applyFont="1" applyFill="1" applyBorder="1" applyAlignment="1">
      <alignment wrapText="1"/>
    </xf>
    <xf numFmtId="0" fontId="8" fillId="6" borderId="1" xfId="0" applyFont="1" applyFill="1" applyBorder="1" applyAlignment="1">
      <alignment wrapText="1"/>
    </xf>
    <xf numFmtId="0" fontId="11" fillId="6" borderId="1" xfId="0" applyFont="1" applyFill="1" applyBorder="1" applyAlignment="1">
      <alignment wrapText="1"/>
    </xf>
    <xf numFmtId="3" fontId="7" fillId="0" borderId="1" xfId="0" applyNumberFormat="1" applyFont="1" applyBorder="1" applyAlignment="1">
      <alignment horizontal="right" vertical="center"/>
    </xf>
    <xf numFmtId="0" fontId="26" fillId="8" borderId="0" xfId="0" applyFont="1" applyFill="1"/>
    <xf numFmtId="0" fontId="7" fillId="8" borderId="0" xfId="0" applyFont="1" applyFill="1"/>
    <xf numFmtId="0" fontId="13" fillId="8" borderId="0" xfId="0" applyFont="1" applyFill="1"/>
    <xf numFmtId="0" fontId="10" fillId="0" borderId="0" xfId="0" applyFont="1" applyAlignment="1">
      <alignment vertical="top"/>
    </xf>
    <xf numFmtId="0" fontId="10" fillId="0" borderId="0" xfId="0" applyFont="1" applyAlignment="1">
      <alignment horizontal="left"/>
    </xf>
    <xf numFmtId="0" fontId="5" fillId="6" borderId="14" xfId="0" applyFont="1" applyFill="1" applyBorder="1" applyAlignment="1">
      <alignment horizontal="center"/>
    </xf>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5" fillId="0" borderId="6" xfId="0" applyFont="1" applyBorder="1" applyAlignment="1">
      <alignment horizontal="center"/>
    </xf>
    <xf numFmtId="0" fontId="5" fillId="0" borderId="2" xfId="0" applyFont="1" applyBorder="1" applyAlignment="1">
      <alignment horizontal="center"/>
    </xf>
    <xf numFmtId="0" fontId="13" fillId="8" borderId="0" xfId="0" applyFont="1" applyFill="1" applyAlignment="1">
      <alignment horizontal="left"/>
    </xf>
    <xf numFmtId="0" fontId="49" fillId="0" borderId="0" xfId="0" applyFont="1" applyAlignment="1">
      <alignment horizontal="center" vertical="center" wrapText="1"/>
    </xf>
    <xf numFmtId="0" fontId="7" fillId="0" borderId="3" xfId="0" applyFont="1" applyBorder="1" applyAlignment="1">
      <alignment wrapText="1"/>
    </xf>
    <xf numFmtId="0" fontId="7" fillId="0" borderId="6" xfId="0" applyFont="1" applyBorder="1" applyAlignment="1">
      <alignment wrapText="1"/>
    </xf>
    <xf numFmtId="0" fontId="23" fillId="0" borderId="0" xfId="0" applyFont="1" applyAlignment="1">
      <alignment horizontal="left" wrapText="1"/>
    </xf>
    <xf numFmtId="166" fontId="7" fillId="2" borderId="1" xfId="0" applyNumberFormat="1" applyFont="1" applyFill="1" applyBorder="1" applyAlignment="1">
      <alignment horizontal="center"/>
    </xf>
    <xf numFmtId="0" fontId="5" fillId="6" borderId="1" xfId="0" applyFont="1" applyFill="1" applyBorder="1" applyAlignment="1">
      <alignment vertical="center" wrapText="1"/>
    </xf>
    <xf numFmtId="0" fontId="7" fillId="0" borderId="0" xfId="0" applyFont="1" applyAlignment="1">
      <alignment horizontal="right"/>
    </xf>
    <xf numFmtId="0" fontId="20" fillId="0" borderId="0" xfId="0" applyFont="1" applyAlignment="1">
      <alignment horizontal="left" vertical="center" wrapText="1"/>
    </xf>
    <xf numFmtId="3" fontId="46" fillId="0" borderId="0" xfId="0" applyNumberFormat="1" applyFont="1"/>
    <xf numFmtId="0" fontId="11" fillId="0" borderId="1" xfId="0" applyFont="1" applyBorder="1" applyAlignment="1">
      <alignment horizontal="left" wrapText="1"/>
    </xf>
    <xf numFmtId="0" fontId="33" fillId="0" borderId="0" xfId="0" applyFont="1" applyAlignment="1">
      <alignment horizontal="left" wrapText="1"/>
    </xf>
    <xf numFmtId="0" fontId="33" fillId="0" borderId="1" xfId="0" applyFont="1" applyBorder="1" applyAlignment="1">
      <alignment horizontal="left" wrapText="1"/>
    </xf>
    <xf numFmtId="166" fontId="11" fillId="0" borderId="0" xfId="1" applyNumberFormat="1" applyFont="1" applyBorder="1" applyAlignment="1">
      <alignment horizontal="center"/>
    </xf>
    <xf numFmtId="0" fontId="5" fillId="0" borderId="1" xfId="0" applyFont="1" applyBorder="1"/>
    <xf numFmtId="0" fontId="0" fillId="0" borderId="1" xfId="0" applyBorder="1"/>
    <xf numFmtId="0" fontId="5" fillId="0" borderId="1" xfId="0" applyFont="1" applyBorder="1" applyAlignment="1">
      <alignment horizontal="left" vertical="center"/>
    </xf>
    <xf numFmtId="3" fontId="27" fillId="0" borderId="0" xfId="0" applyNumberFormat="1" applyFont="1"/>
    <xf numFmtId="0" fontId="53" fillId="0" borderId="0" xfId="0" applyFont="1"/>
    <xf numFmtId="0" fontId="39" fillId="0" borderId="0" xfId="0" applyFont="1"/>
    <xf numFmtId="0" fontId="0" fillId="0" borderId="5" xfId="0" applyBorder="1"/>
    <xf numFmtId="0" fontId="0" fillId="0" borderId="12" xfId="0" applyBorder="1"/>
    <xf numFmtId="0" fontId="0" fillId="0" borderId="8" xfId="0" applyBorder="1"/>
    <xf numFmtId="0" fontId="0" fillId="0" borderId="10" xfId="0" applyBorder="1"/>
    <xf numFmtId="0" fontId="0" fillId="0" borderId="13" xfId="0" applyBorder="1"/>
    <xf numFmtId="0" fontId="7" fillId="0" borderId="13" xfId="0" applyFont="1" applyBorder="1" applyAlignment="1">
      <alignment wrapText="1"/>
    </xf>
    <xf numFmtId="0" fontId="7" fillId="0" borderId="13" xfId="0" applyFont="1" applyBorder="1"/>
    <xf numFmtId="0" fontId="53" fillId="0" borderId="13" xfId="0" applyFont="1" applyBorder="1"/>
    <xf numFmtId="0" fontId="7" fillId="0" borderId="7" xfId="0" applyFont="1" applyBorder="1"/>
    <xf numFmtId="0" fontId="7" fillId="0" borderId="11" xfId="0" applyFont="1" applyBorder="1"/>
    <xf numFmtId="9" fontId="55" fillId="4" borderId="0" xfId="0" applyNumberFormat="1" applyFont="1" applyFill="1" applyAlignment="1">
      <alignment horizontal="center" vertical="center" wrapText="1"/>
    </xf>
    <xf numFmtId="0" fontId="39" fillId="0" borderId="0" xfId="0" applyFont="1" applyAlignment="1">
      <alignment horizontal="center"/>
    </xf>
    <xf numFmtId="10" fontId="7" fillId="0" borderId="1" xfId="0" applyNumberFormat="1" applyFont="1" applyBorder="1" applyAlignment="1">
      <alignment horizontal="center" vertical="center"/>
    </xf>
    <xf numFmtId="0" fontId="7" fillId="0" borderId="1" xfId="0" applyFont="1" applyBorder="1" applyAlignment="1">
      <alignment horizontal="justify" vertical="justify" wrapText="1"/>
    </xf>
    <xf numFmtId="0" fontId="56" fillId="0" borderId="0" xfId="0" applyFont="1"/>
    <xf numFmtId="0" fontId="0" fillId="8" borderId="0" xfId="0" applyFill="1"/>
    <xf numFmtId="0" fontId="13" fillId="9" borderId="0" xfId="0" applyFont="1" applyFill="1"/>
    <xf numFmtId="0" fontId="0" fillId="9" borderId="0" xfId="0" applyFill="1"/>
    <xf numFmtId="0" fontId="57" fillId="0" borderId="0" xfId="0" applyFont="1" applyAlignment="1">
      <alignment horizontal="center" vertical="top"/>
    </xf>
    <xf numFmtId="0" fontId="0" fillId="0" borderId="0" xfId="0" applyAlignment="1">
      <alignment horizontal="left" indent="1"/>
    </xf>
    <xf numFmtId="0" fontId="5" fillId="0" borderId="3" xfId="0" applyFont="1" applyBorder="1" applyAlignment="1">
      <alignment horizontal="center"/>
    </xf>
    <xf numFmtId="0" fontId="0" fillId="0" borderId="6" xfId="0" applyBorder="1"/>
    <xf numFmtId="0" fontId="5" fillId="0" borderId="6" xfId="0" applyFont="1" applyBorder="1"/>
    <xf numFmtId="0" fontId="5" fillId="0" borderId="0" xfId="0" applyFont="1" applyAlignment="1">
      <alignment horizontal="center"/>
    </xf>
    <xf numFmtId="0" fontId="5" fillId="0" borderId="8" xfId="0" applyFont="1" applyBorder="1" applyAlignment="1">
      <alignment horizontal="center"/>
    </xf>
    <xf numFmtId="0" fontId="5" fillId="0" borderId="7" xfId="0" applyFont="1" applyBorder="1" applyAlignment="1">
      <alignment horizontal="center"/>
    </xf>
    <xf numFmtId="0" fontId="5" fillId="0" borderId="0" xfId="0" applyFont="1" applyAlignment="1">
      <alignment vertical="top"/>
    </xf>
    <xf numFmtId="0" fontId="5" fillId="0" borderId="7" xfId="0" applyFont="1" applyBorder="1" applyAlignment="1">
      <alignment vertical="top"/>
    </xf>
    <xf numFmtId="0" fontId="5" fillId="0" borderId="0" xfId="0" applyFont="1" applyAlignment="1">
      <alignment horizontal="left" vertical="top" indent="1"/>
    </xf>
    <xf numFmtId="0" fontId="5" fillId="0" borderId="8" xfId="0" applyFont="1" applyBorder="1" applyAlignment="1">
      <alignment vertical="top"/>
    </xf>
    <xf numFmtId="0" fontId="5" fillId="0" borderId="0" xfId="0" applyFont="1" applyAlignment="1">
      <alignment horizontal="center" vertical="top" wrapText="1"/>
    </xf>
    <xf numFmtId="0" fontId="5" fillId="0" borderId="7" xfId="0" applyFont="1" applyBorder="1" applyAlignment="1">
      <alignment horizontal="center" vertical="top" wrapText="1"/>
    </xf>
    <xf numFmtId="0" fontId="5" fillId="0" borderId="0" xfId="0" applyFont="1" applyAlignment="1">
      <alignment horizontal="left" vertical="top" wrapText="1" indent="1"/>
    </xf>
    <xf numFmtId="0" fontId="0" fillId="0" borderId="0" xfId="0" applyAlignment="1">
      <alignment horizontal="center" vertical="top" wrapText="1"/>
    </xf>
    <xf numFmtId="0" fontId="0" fillId="0" borderId="0" xfId="0" applyAlignment="1">
      <alignment horizontal="center" vertical="top"/>
    </xf>
    <xf numFmtId="0" fontId="0" fillId="0" borderId="8" xfId="0" applyBorder="1" applyAlignment="1">
      <alignment horizontal="left" vertical="center" indent="1"/>
    </xf>
    <xf numFmtId="0" fontId="0" fillId="0" borderId="8" xfId="0" applyBorder="1" applyAlignment="1">
      <alignment horizontal="left" indent="1"/>
    </xf>
    <xf numFmtId="0" fontId="52" fillId="0" borderId="8" xfId="0" applyFont="1" applyBorder="1" applyAlignment="1">
      <alignment horizontal="left" vertical="center" indent="1"/>
    </xf>
    <xf numFmtId="0" fontId="13" fillId="6" borderId="0" xfId="0" applyFont="1" applyFill="1"/>
    <xf numFmtId="0" fontId="0" fillId="6" borderId="0" xfId="0" applyFill="1"/>
    <xf numFmtId="0" fontId="0" fillId="0" borderId="0" xfId="0" applyAlignment="1">
      <alignment horizontal="center"/>
    </xf>
    <xf numFmtId="0" fontId="16" fillId="6" borderId="1" xfId="0" applyFont="1" applyFill="1" applyBorder="1" applyAlignment="1">
      <alignment horizontal="center" vertical="center"/>
    </xf>
    <xf numFmtId="0" fontId="16" fillId="10" borderId="1" xfId="0" applyFont="1" applyFill="1" applyBorder="1" applyAlignment="1">
      <alignment horizontal="center" vertical="center"/>
    </xf>
    <xf numFmtId="0" fontId="16" fillId="11" borderId="1" xfId="0" applyFont="1" applyFill="1" applyBorder="1" applyAlignment="1">
      <alignment horizontal="center" vertical="center"/>
    </xf>
    <xf numFmtId="0" fontId="16" fillId="12" borderId="1" xfId="0" applyFont="1" applyFill="1" applyBorder="1" applyAlignment="1">
      <alignment horizontal="center" vertical="center"/>
    </xf>
    <xf numFmtId="0" fontId="60" fillId="0" borderId="0" xfId="0" applyFont="1" applyAlignment="1">
      <alignment horizontal="center"/>
    </xf>
    <xf numFmtId="0" fontId="11" fillId="6" borderId="3" xfId="0" applyFont="1" applyFill="1" applyBorder="1" applyAlignment="1">
      <alignment vertical="center"/>
    </xf>
    <xf numFmtId="0" fontId="11" fillId="6" borderId="2" xfId="0" applyFont="1" applyFill="1" applyBorder="1" applyAlignment="1">
      <alignment vertical="center"/>
    </xf>
    <xf numFmtId="0" fontId="7" fillId="0" borderId="3" xfId="0" applyFont="1" applyBorder="1" applyAlignment="1">
      <alignment horizontal="center" vertical="center"/>
    </xf>
    <xf numFmtId="0" fontId="12" fillId="0" borderId="0" xfId="0" applyFont="1" applyAlignment="1">
      <alignment vertical="center" wrapText="1"/>
    </xf>
    <xf numFmtId="0" fontId="57" fillId="0" borderId="0" xfId="0" applyFont="1" applyAlignment="1">
      <alignment horizontal="center" vertical="center"/>
    </xf>
    <xf numFmtId="0" fontId="61" fillId="0" borderId="0" xfId="0" applyFont="1"/>
    <xf numFmtId="0" fontId="13" fillId="9" borderId="0" xfId="0" applyFont="1" applyFill="1" applyAlignment="1">
      <alignment vertical="center"/>
    </xf>
    <xf numFmtId="0" fontId="60" fillId="0" borderId="0" xfId="0" applyFont="1" applyAlignment="1">
      <alignment vertical="center" wrapText="1"/>
    </xf>
    <xf numFmtId="0" fontId="5" fillId="0" borderId="13" xfId="0" applyFont="1" applyBorder="1" applyAlignment="1">
      <alignment horizontal="center" vertical="top"/>
    </xf>
    <xf numFmtId="0" fontId="0" fillId="0" borderId="13" xfId="0" applyBorder="1" applyAlignment="1">
      <alignment vertical="top"/>
    </xf>
    <xf numFmtId="0" fontId="5" fillId="0" borderId="10" xfId="0" applyFont="1" applyBorder="1" applyAlignment="1">
      <alignment horizontal="center" vertical="top" wrapText="1"/>
    </xf>
    <xf numFmtId="0" fontId="0" fillId="0" borderId="13" xfId="0" applyBorder="1" applyAlignment="1">
      <alignment horizontal="center" vertical="top"/>
    </xf>
    <xf numFmtId="0" fontId="0" fillId="0" borderId="11" xfId="0" applyBorder="1" applyAlignment="1">
      <alignment horizontal="center" vertical="top"/>
    </xf>
    <xf numFmtId="0" fontId="0" fillId="0" borderId="13" xfId="0" applyBorder="1" applyAlignment="1">
      <alignment horizontal="left" vertical="top" wrapText="1" indent="1"/>
    </xf>
    <xf numFmtId="0" fontId="53" fillId="0" borderId="1" xfId="0" applyFont="1" applyBorder="1" applyAlignment="1">
      <alignment horizontal="center"/>
    </xf>
    <xf numFmtId="0" fontId="8" fillId="13" borderId="3" xfId="0" applyFont="1" applyFill="1" applyBorder="1" applyAlignment="1">
      <alignment wrapText="1"/>
    </xf>
    <xf numFmtId="0" fontId="8" fillId="13" borderId="5" xfId="0" applyFont="1" applyFill="1" applyBorder="1" applyAlignment="1">
      <alignment wrapText="1"/>
    </xf>
    <xf numFmtId="10" fontId="10" fillId="0" borderId="4" xfId="1" applyNumberFormat="1" applyFont="1" applyBorder="1" applyAlignment="1">
      <alignment horizontal="right"/>
    </xf>
    <xf numFmtId="10" fontId="7" fillId="0" borderId="1" xfId="1" applyNumberFormat="1" applyFont="1" applyBorder="1" applyAlignment="1">
      <alignment horizontal="right"/>
    </xf>
    <xf numFmtId="10" fontId="8" fillId="0" borderId="1" xfId="1" applyNumberFormat="1" applyFont="1" applyBorder="1" applyAlignment="1">
      <alignment horizontal="right"/>
    </xf>
    <xf numFmtId="10" fontId="10" fillId="0" borderId="1" xfId="1" applyNumberFormat="1" applyFont="1" applyBorder="1" applyAlignment="1">
      <alignment horizontal="right"/>
    </xf>
    <xf numFmtId="10" fontId="8" fillId="0" borderId="1" xfId="0" applyNumberFormat="1" applyFont="1" applyBorder="1" applyAlignment="1">
      <alignment horizontal="right"/>
    </xf>
    <xf numFmtId="10" fontId="7" fillId="0" borderId="4" xfId="1" applyNumberFormat="1" applyFont="1" applyBorder="1" applyAlignment="1">
      <alignment horizontal="right"/>
    </xf>
    <xf numFmtId="4" fontId="7" fillId="0" borderId="1" xfId="0" applyNumberFormat="1" applyFont="1" applyBorder="1" applyAlignment="1">
      <alignment horizontal="right"/>
    </xf>
    <xf numFmtId="0" fontId="7" fillId="0" borderId="1" xfId="0" applyFont="1" applyBorder="1" applyAlignment="1">
      <alignment horizontal="right"/>
    </xf>
    <xf numFmtId="9" fontId="7" fillId="0" borderId="1" xfId="0" applyNumberFormat="1" applyFont="1" applyBorder="1" applyAlignment="1">
      <alignment horizontal="right"/>
    </xf>
    <xf numFmtId="165" fontId="7" fillId="0" borderId="1" xfId="0" applyNumberFormat="1" applyFont="1" applyBorder="1" applyAlignment="1">
      <alignment horizontal="right"/>
    </xf>
    <xf numFmtId="10" fontId="11" fillId="0" borderId="1" xfId="1" applyNumberFormat="1" applyFont="1" applyBorder="1" applyAlignment="1">
      <alignment horizontal="right"/>
    </xf>
    <xf numFmtId="3" fontId="7" fillId="0" borderId="1" xfId="1" applyNumberFormat="1" applyFont="1" applyBorder="1" applyAlignment="1">
      <alignment horizontal="right"/>
    </xf>
    <xf numFmtId="10" fontId="7" fillId="0" borderId="14" xfId="1" applyNumberFormat="1" applyFont="1" applyBorder="1" applyAlignment="1">
      <alignment horizontal="right" vertical="center"/>
    </xf>
    <xf numFmtId="10" fontId="7" fillId="0" borderId="1" xfId="1" applyNumberFormat="1" applyFont="1" applyBorder="1" applyAlignment="1">
      <alignment horizontal="right" vertical="center"/>
    </xf>
    <xf numFmtId="164" fontId="7" fillId="0" borderId="1" xfId="0" applyNumberFormat="1" applyFont="1" applyBorder="1" applyAlignment="1">
      <alignment horizontal="right"/>
    </xf>
    <xf numFmtId="10" fontId="7" fillId="0" borderId="1" xfId="0" applyNumberFormat="1" applyFont="1" applyBorder="1" applyAlignment="1">
      <alignment horizontal="right"/>
    </xf>
    <xf numFmtId="0" fontId="53" fillId="0" borderId="4" xfId="0" applyFont="1" applyBorder="1" applyAlignment="1">
      <alignment horizontal="center"/>
    </xf>
    <xf numFmtId="10" fontId="7" fillId="0" borderId="14" xfId="1" applyNumberFormat="1" applyFont="1" applyFill="1" applyBorder="1" applyAlignment="1">
      <alignment vertical="center"/>
    </xf>
    <xf numFmtId="0" fontId="7" fillId="4" borderId="2" xfId="0" applyFont="1" applyFill="1" applyBorder="1"/>
    <xf numFmtId="0" fontId="7" fillId="4" borderId="3" xfId="0" applyFont="1" applyFill="1" applyBorder="1"/>
    <xf numFmtId="0" fontId="7" fillId="4" borderId="6" xfId="0" applyFont="1" applyFill="1" applyBorder="1"/>
    <xf numFmtId="0" fontId="34" fillId="4" borderId="2" xfId="0" applyFont="1" applyFill="1" applyBorder="1"/>
    <xf numFmtId="0" fontId="34" fillId="4" borderId="6" xfId="0" applyFont="1" applyFill="1" applyBorder="1"/>
    <xf numFmtId="0" fontId="5" fillId="0" borderId="0" xfId="0" applyFont="1" applyAlignment="1">
      <alignment horizontal="left"/>
    </xf>
    <xf numFmtId="0" fontId="0" fillId="0" borderId="0" xfId="0" applyAlignment="1">
      <alignment horizontal="left" vertical="top" wrapText="1"/>
    </xf>
    <xf numFmtId="0" fontId="0" fillId="0" borderId="0" xfId="0" applyAlignment="1">
      <alignment horizontal="left" vertical="top" indent="1"/>
    </xf>
    <xf numFmtId="0" fontId="5" fillId="0" borderId="0" xfId="0" applyFont="1" applyAlignment="1">
      <alignment horizontal="center" vertical="top"/>
    </xf>
    <xf numFmtId="0" fontId="0" fillId="0" borderId="0" xfId="0" applyAlignment="1">
      <alignment vertical="top"/>
    </xf>
    <xf numFmtId="0" fontId="5" fillId="0" borderId="8" xfId="0" applyFont="1" applyBorder="1" applyAlignment="1">
      <alignment horizontal="center" vertical="top"/>
    </xf>
    <xf numFmtId="0" fontId="0" fillId="0" borderId="0" xfId="0" applyAlignment="1">
      <alignment horizontal="left" vertical="top" wrapText="1" indent="1"/>
    </xf>
    <xf numFmtId="0" fontId="5" fillId="0" borderId="0" xfId="0" applyFont="1" applyAlignment="1">
      <alignment horizontal="center" vertical="center"/>
    </xf>
    <xf numFmtId="0" fontId="4" fillId="0" borderId="8" xfId="0" applyFont="1" applyBorder="1" applyAlignment="1">
      <alignment horizontal="left" vertical="center" indent="1"/>
    </xf>
    <xf numFmtId="0" fontId="4" fillId="0" borderId="0" xfId="0" applyFont="1"/>
    <xf numFmtId="0" fontId="4" fillId="0" borderId="0" xfId="0" applyFont="1" applyAlignment="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3" fillId="0" borderId="0" xfId="0" applyFont="1"/>
    <xf numFmtId="0" fontId="67" fillId="0" borderId="0" xfId="0" applyFont="1"/>
    <xf numFmtId="166" fontId="7" fillId="0" borderId="0" xfId="0" applyNumberFormat="1" applyFont="1" applyAlignment="1">
      <alignment horizontal="center"/>
    </xf>
    <xf numFmtId="0" fontId="0" fillId="0" borderId="0" xfId="0" applyAlignment="1">
      <alignment horizontal="left" wrapText="1"/>
    </xf>
    <xf numFmtId="0" fontId="3" fillId="0" borderId="0" xfId="0" applyFont="1" applyAlignment="1">
      <alignment horizontal="left" vertical="center" wrapText="1"/>
    </xf>
    <xf numFmtId="0" fontId="2" fillId="0" borderId="0" xfId="0" applyFont="1"/>
    <xf numFmtId="0" fontId="2" fillId="0" borderId="0" xfId="0" applyFont="1" applyAlignment="1">
      <alignment vertical="center"/>
    </xf>
    <xf numFmtId="0" fontId="5" fillId="0" borderId="0" xfId="0" applyFont="1" applyAlignment="1">
      <alignment vertical="top" wrapText="1"/>
    </xf>
    <xf numFmtId="0" fontId="57" fillId="0" borderId="0" xfId="0" applyFont="1" applyAlignment="1">
      <alignment horizontal="center"/>
    </xf>
    <xf numFmtId="0" fontId="0" fillId="2" borderId="1" xfId="0" applyFill="1" applyBorder="1"/>
    <xf numFmtId="10" fontId="34" fillId="0" borderId="1" xfId="1" applyNumberFormat="1" applyFont="1" applyFill="1" applyBorder="1"/>
    <xf numFmtId="9" fontId="0" fillId="2" borderId="1" xfId="0" applyNumberFormat="1" applyFill="1" applyBorder="1" applyAlignment="1">
      <alignment horizontal="center"/>
    </xf>
    <xf numFmtId="0" fontId="11" fillId="0" borderId="3" xfId="0" applyFont="1" applyBorder="1" applyAlignment="1">
      <alignment horizontal="center" vertical="center" wrapText="1"/>
    </xf>
    <xf numFmtId="3" fontId="7" fillId="0" borderId="1" xfId="0" applyNumberFormat="1" applyFont="1" applyBorder="1" applyAlignment="1">
      <alignment horizontal="center"/>
    </xf>
    <xf numFmtId="0" fontId="57" fillId="0" borderId="0" xfId="0" applyFont="1"/>
    <xf numFmtId="0" fontId="68" fillId="0" borderId="0" xfId="0" applyFont="1"/>
    <xf numFmtId="0" fontId="69" fillId="4" borderId="0" xfId="0" applyFont="1" applyFill="1"/>
    <xf numFmtId="0" fontId="39" fillId="4" borderId="0" xfId="0" applyFont="1" applyFill="1"/>
    <xf numFmtId="0" fontId="39" fillId="4" borderId="0" xfId="0" applyFont="1" applyFill="1" applyAlignment="1">
      <alignment wrapText="1"/>
    </xf>
    <xf numFmtId="0" fontId="39" fillId="4" borderId="0" xfId="0" applyFont="1" applyFill="1" applyAlignment="1">
      <alignment vertical="center"/>
    </xf>
    <xf numFmtId="0" fontId="53" fillId="0" borderId="0" xfId="0" applyFont="1" applyAlignment="1">
      <alignment horizontal="center"/>
    </xf>
    <xf numFmtId="0" fontId="70" fillId="0" borderId="0" xfId="0" applyFont="1"/>
    <xf numFmtId="0" fontId="54" fillId="0" borderId="0" xfId="0" applyFont="1"/>
    <xf numFmtId="0" fontId="0" fillId="2" borderId="1" xfId="0" applyFill="1" applyBorder="1" applyAlignment="1">
      <alignment horizontal="left"/>
    </xf>
    <xf numFmtId="0" fontId="7" fillId="2" borderId="1" xfId="0" applyFont="1" applyFill="1" applyBorder="1"/>
    <xf numFmtId="0" fontId="52" fillId="2" borderId="1" xfId="0" applyFont="1" applyFill="1" applyBorder="1" applyAlignment="1">
      <alignment horizontal="justify" vertical="center" wrapText="1"/>
    </xf>
    <xf numFmtId="0" fontId="30" fillId="2" borderId="1" xfId="0" applyFont="1" applyFill="1" applyBorder="1" applyAlignment="1">
      <alignment horizontal="justify" vertical="center" wrapText="1"/>
    </xf>
    <xf numFmtId="9" fontId="0" fillId="2" borderId="1" xfId="0" applyNumberFormat="1" applyFill="1" applyBorder="1"/>
    <xf numFmtId="0" fontId="60" fillId="0" borderId="0" xfId="0" applyFont="1"/>
    <xf numFmtId="0" fontId="28" fillId="0" borderId="0" xfId="0" applyFont="1" applyAlignment="1">
      <alignment horizontal="right"/>
    </xf>
    <xf numFmtId="0" fontId="10" fillId="0" borderId="0" xfId="0" applyFont="1" applyAlignment="1">
      <alignment horizontal="center" vertical="center"/>
    </xf>
    <xf numFmtId="0" fontId="7" fillId="0" borderId="0" xfId="0" applyFont="1" applyAlignment="1">
      <alignment horizontal="left" indent="1"/>
    </xf>
    <xf numFmtId="0" fontId="34" fillId="9" borderId="1" xfId="0" applyFont="1" applyFill="1" applyBorder="1" applyAlignment="1">
      <alignment vertical="center" wrapText="1"/>
    </xf>
    <xf numFmtId="0" fontId="40" fillId="9" borderId="1" xfId="0" applyFont="1" applyFill="1" applyBorder="1" applyAlignment="1">
      <alignment horizontal="center" vertical="center" wrapText="1"/>
    </xf>
    <xf numFmtId="0" fontId="53" fillId="0" borderId="1" xfId="0" applyFont="1" applyBorder="1"/>
    <xf numFmtId="0" fontId="11" fillId="9" borderId="1" xfId="0" applyFont="1" applyFill="1" applyBorder="1" applyAlignment="1">
      <alignment horizontal="left"/>
    </xf>
    <xf numFmtId="0" fontId="8" fillId="9" borderId="1" xfId="0" applyFont="1" applyFill="1" applyBorder="1"/>
    <xf numFmtId="0" fontId="11" fillId="9" borderId="1" xfId="0" applyFont="1" applyFill="1" applyBorder="1"/>
    <xf numFmtId="0" fontId="7" fillId="2" borderId="1" xfId="0" applyFont="1" applyFill="1" applyBorder="1" applyAlignment="1">
      <alignment vertical="center"/>
    </xf>
    <xf numFmtId="0" fontId="11" fillId="6" borderId="1" xfId="0" applyFont="1" applyFill="1" applyBorder="1"/>
    <xf numFmtId="0" fontId="8" fillId="6" borderId="1" xfId="0" applyFont="1" applyFill="1" applyBorder="1"/>
    <xf numFmtId="0" fontId="0" fillId="6" borderId="1" xfId="0" applyFill="1" applyBorder="1"/>
    <xf numFmtId="0" fontId="0" fillId="13" borderId="1" xfId="0" applyFill="1" applyBorder="1"/>
    <xf numFmtId="0" fontId="8" fillId="0" borderId="1" xfId="0" applyFont="1" applyBorder="1" applyAlignment="1">
      <alignment vertical="center" wrapText="1"/>
    </xf>
    <xf numFmtId="0" fontId="54" fillId="9" borderId="1" xfId="0" applyFont="1" applyFill="1" applyBorder="1"/>
    <xf numFmtId="0" fontId="34"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2" borderId="1" xfId="0" applyFill="1" applyBorder="1" applyAlignment="1">
      <alignment horizontal="left" vertical="top"/>
    </xf>
    <xf numFmtId="0" fontId="7" fillId="2" borderId="1" xfId="0" applyFont="1" applyFill="1" applyBorder="1" applyAlignment="1">
      <alignment horizontal="left" vertical="top"/>
    </xf>
    <xf numFmtId="0" fontId="0" fillId="0" borderId="0" xfId="0" applyAlignment="1">
      <alignment horizontal="left" vertical="top"/>
    </xf>
    <xf numFmtId="4" fontId="34" fillId="2" borderId="1" xfId="0" applyNumberFormat="1" applyFont="1" applyFill="1" applyBorder="1" applyAlignment="1">
      <alignment horizontal="left" vertical="top" wrapText="1"/>
    </xf>
    <xf numFmtId="0" fontId="7" fillId="0" borderId="13" xfId="0" applyFont="1" applyBorder="1" applyAlignment="1">
      <alignment horizontal="left" vertical="top"/>
    </xf>
    <xf numFmtId="0" fontId="7" fillId="0" borderId="13" xfId="0" applyFont="1" applyBorder="1" applyAlignment="1">
      <alignment horizontal="left" vertical="top" wrapText="1"/>
    </xf>
    <xf numFmtId="0" fontId="0" fillId="0" borderId="13" xfId="0" applyBorder="1" applyAlignment="1">
      <alignment horizontal="left" vertical="top"/>
    </xf>
    <xf numFmtId="0" fontId="7" fillId="3" borderId="9" xfId="0" applyFont="1" applyFill="1" applyBorder="1" applyAlignment="1">
      <alignment horizontal="right" vertical="center"/>
    </xf>
    <xf numFmtId="10" fontId="7" fillId="3" borderId="3" xfId="1" applyNumberFormat="1" applyFont="1" applyFill="1" applyBorder="1" applyAlignment="1">
      <alignment vertical="center"/>
    </xf>
    <xf numFmtId="3" fontId="7" fillId="3" borderId="2" xfId="1" applyNumberFormat="1" applyFont="1" applyFill="1" applyBorder="1" applyAlignment="1">
      <alignment vertical="center"/>
    </xf>
    <xf numFmtId="0" fontId="39" fillId="0" borderId="0" xfId="0" applyFont="1" applyProtection="1">
      <protection locked="0"/>
    </xf>
    <xf numFmtId="0" fontId="7" fillId="2" borderId="1" xfId="0" applyFont="1" applyFill="1" applyBorder="1" applyAlignment="1" applyProtection="1">
      <alignment wrapText="1"/>
      <protection locked="0"/>
    </xf>
    <xf numFmtId="0" fontId="12" fillId="7" borderId="1" xfId="0" applyFont="1" applyFill="1" applyBorder="1" applyAlignment="1" applyProtection="1">
      <alignment wrapText="1"/>
      <protection locked="0"/>
    </xf>
    <xf numFmtId="0" fontId="7" fillId="2" borderId="1" xfId="0" applyFont="1" applyFill="1" applyBorder="1" applyAlignment="1" applyProtection="1">
      <alignment horizontal="center" vertical="center" wrapText="1"/>
      <protection locked="0"/>
    </xf>
    <xf numFmtId="0" fontId="10" fillId="2" borderId="1" xfId="0" applyFont="1" applyFill="1" applyBorder="1" applyAlignment="1" applyProtection="1">
      <alignment vertical="center" wrapText="1"/>
      <protection locked="0"/>
    </xf>
    <xf numFmtId="0" fontId="7" fillId="2" borderId="1" xfId="0" applyFont="1" applyFill="1" applyBorder="1" applyAlignment="1" applyProtection="1">
      <alignment horizontal="center" vertical="center"/>
      <protection locked="0"/>
    </xf>
    <xf numFmtId="9" fontId="10" fillId="2" borderId="1" xfId="0" applyNumberFormat="1" applyFont="1" applyFill="1" applyBorder="1" applyAlignment="1" applyProtection="1">
      <alignment horizontal="center" vertical="center"/>
      <protection locked="0"/>
    </xf>
    <xf numFmtId="0" fontId="0" fillId="0" borderId="0" xfId="0" applyProtection="1">
      <protection locked="0"/>
    </xf>
    <xf numFmtId="0" fontId="7" fillId="0" borderId="0" xfId="0" applyFont="1" applyProtection="1">
      <protection locked="0"/>
    </xf>
    <xf numFmtId="9" fontId="7" fillId="2" borderId="4" xfId="0" applyNumberFormat="1" applyFont="1" applyFill="1" applyBorder="1" applyProtection="1">
      <protection locked="0"/>
    </xf>
    <xf numFmtId="0" fontId="11" fillId="0" borderId="6" xfId="0" applyFont="1" applyBorder="1" applyAlignment="1" applyProtection="1">
      <alignment horizontal="center" vertical="center" wrapText="1"/>
      <protection locked="0"/>
    </xf>
    <xf numFmtId="164" fontId="7" fillId="2" borderId="11" xfId="0" applyNumberFormat="1" applyFont="1" applyFill="1" applyBorder="1" applyAlignment="1" applyProtection="1">
      <alignment horizontal="center"/>
      <protection locked="0"/>
    </xf>
    <xf numFmtId="166" fontId="7" fillId="2" borderId="1" xfId="0" applyNumberFormat="1" applyFont="1" applyFill="1" applyBorder="1" applyAlignment="1" applyProtection="1">
      <alignment horizontal="center"/>
      <protection locked="0"/>
    </xf>
    <xf numFmtId="0" fontId="7" fillId="2" borderId="1" xfId="0" applyFont="1" applyFill="1" applyBorder="1" applyAlignment="1" applyProtection="1">
      <alignment horizontal="center"/>
      <protection locked="0"/>
    </xf>
    <xf numFmtId="14" fontId="7" fillId="2" borderId="1" xfId="0" applyNumberFormat="1" applyFont="1" applyFill="1" applyBorder="1" applyAlignment="1" applyProtection="1">
      <alignment horizontal="center"/>
      <protection locked="0"/>
    </xf>
    <xf numFmtId="0" fontId="73" fillId="0" borderId="0" xfId="0" applyFont="1"/>
    <xf numFmtId="0" fontId="0" fillId="4" borderId="0" xfId="0" applyFill="1"/>
    <xf numFmtId="0" fontId="22" fillId="4" borderId="0" xfId="0" applyFont="1" applyFill="1" applyAlignment="1">
      <alignment wrapText="1"/>
    </xf>
    <xf numFmtId="0" fontId="20" fillId="4" borderId="0" xfId="0" applyFont="1" applyFill="1" applyAlignment="1">
      <alignment horizontal="left" vertical="center" wrapText="1"/>
    </xf>
    <xf numFmtId="0" fontId="13" fillId="4" borderId="0" xfId="0" applyFont="1" applyFill="1" applyAlignment="1">
      <alignment wrapText="1"/>
    </xf>
    <xf numFmtId="0" fontId="7" fillId="4" borderId="0" xfId="0" applyFont="1" applyFill="1"/>
    <xf numFmtId="0" fontId="11" fillId="4" borderId="0" xfId="0" applyFont="1" applyFill="1"/>
    <xf numFmtId="0" fontId="11" fillId="4" borderId="0" xfId="0" applyFont="1" applyFill="1" applyAlignment="1">
      <alignment horizontal="right"/>
    </xf>
    <xf numFmtId="167" fontId="0" fillId="4" borderId="1" xfId="2" applyNumberFormat="1" applyFont="1" applyFill="1" applyBorder="1" applyAlignment="1"/>
    <xf numFmtId="0" fontId="8" fillId="4" borderId="0" xfId="0" applyFont="1" applyFill="1"/>
    <xf numFmtId="0" fontId="0" fillId="4" borderId="17" xfId="0" applyFill="1" applyBorder="1"/>
    <xf numFmtId="0" fontId="7" fillId="4" borderId="17" xfId="0" applyFont="1" applyFill="1" applyBorder="1"/>
    <xf numFmtId="0" fontId="11" fillId="4" borderId="17" xfId="0" applyFont="1" applyFill="1" applyBorder="1"/>
    <xf numFmtId="0" fontId="8" fillId="4" borderId="17" xfId="0" applyFont="1" applyFill="1" applyBorder="1" applyAlignment="1">
      <alignment horizontal="center" vertical="top"/>
    </xf>
    <xf numFmtId="168" fontId="8" fillId="4" borderId="17" xfId="2" applyNumberFormat="1" applyFont="1" applyFill="1" applyBorder="1" applyAlignment="1">
      <alignment horizontal="center" vertical="center"/>
    </xf>
    <xf numFmtId="168" fontId="7" fillId="4" borderId="17" xfId="2" applyNumberFormat="1" applyFont="1" applyFill="1" applyBorder="1" applyAlignment="1">
      <alignment vertical="center"/>
    </xf>
    <xf numFmtId="0" fontId="8" fillId="4" borderId="0" xfId="0" applyFont="1" applyFill="1" applyAlignment="1">
      <alignment horizontal="center" vertical="top"/>
    </xf>
    <xf numFmtId="168" fontId="8" fillId="4" borderId="0" xfId="2" applyNumberFormat="1" applyFont="1" applyFill="1" applyBorder="1" applyAlignment="1">
      <alignment horizontal="center" vertical="center"/>
    </xf>
    <xf numFmtId="0" fontId="7" fillId="4" borderId="17" xfId="3" applyFill="1" applyBorder="1"/>
    <xf numFmtId="0" fontId="7" fillId="4" borderId="0" xfId="3" applyFill="1"/>
    <xf numFmtId="0" fontId="8" fillId="4" borderId="0" xfId="3" applyFont="1" applyFill="1"/>
    <xf numFmtId="0" fontId="62" fillId="4" borderId="0" xfId="0" applyFont="1" applyFill="1" applyAlignment="1">
      <alignment horizontal="center" vertical="center"/>
    </xf>
    <xf numFmtId="0" fontId="62" fillId="4" borderId="0" xfId="0" applyFont="1" applyFill="1" applyAlignment="1">
      <alignment vertical="center"/>
    </xf>
    <xf numFmtId="0" fontId="24" fillId="4" borderId="0" xfId="3" applyFont="1" applyFill="1" applyAlignment="1">
      <alignment wrapText="1"/>
    </xf>
    <xf numFmtId="0" fontId="7" fillId="4" borderId="0" xfId="0" applyFont="1" applyFill="1" applyAlignment="1">
      <alignment vertical="top"/>
    </xf>
    <xf numFmtId="0" fontId="34" fillId="4" borderId="0" xfId="0" applyFont="1" applyFill="1" applyAlignment="1">
      <alignment vertical="top" wrapText="1"/>
    </xf>
    <xf numFmtId="169" fontId="7" fillId="4" borderId="0" xfId="3" applyNumberFormat="1" applyFill="1"/>
    <xf numFmtId="169" fontId="64" fillId="4" borderId="0" xfId="3" applyNumberFormat="1" applyFont="1" applyFill="1"/>
    <xf numFmtId="2" fontId="7" fillId="4" borderId="0" xfId="3" applyNumberFormat="1" applyFill="1"/>
    <xf numFmtId="2" fontId="64" fillId="4" borderId="0" xfId="3" applyNumberFormat="1" applyFont="1" applyFill="1"/>
    <xf numFmtId="1" fontId="7" fillId="4" borderId="0" xfId="3" applyNumberFormat="1" applyFill="1"/>
    <xf numFmtId="164" fontId="7" fillId="4" borderId="0" xfId="3" applyNumberFormat="1" applyFill="1"/>
    <xf numFmtId="4" fontId="34" fillId="4" borderId="0" xfId="0" applyNumberFormat="1" applyFont="1" applyFill="1" applyAlignment="1">
      <alignment wrapText="1"/>
    </xf>
    <xf numFmtId="165" fontId="7" fillId="4" borderId="0" xfId="3" applyNumberFormat="1" applyFill="1"/>
    <xf numFmtId="0" fontId="7" fillId="4" borderId="0" xfId="3" applyFill="1" applyAlignment="1">
      <alignment wrapText="1"/>
    </xf>
    <xf numFmtId="0" fontId="65" fillId="4" borderId="0" xfId="0" applyFont="1" applyFill="1"/>
    <xf numFmtId="0" fontId="66" fillId="4" borderId="0" xfId="0" applyFont="1" applyFill="1" applyAlignment="1">
      <alignment wrapText="1"/>
    </xf>
    <xf numFmtId="0" fontId="74" fillId="4" borderId="0" xfId="0" applyFont="1" applyFill="1"/>
    <xf numFmtId="0" fontId="0" fillId="7" borderId="1" xfId="0" applyFill="1" applyBorder="1" applyAlignment="1" applyProtection="1">
      <alignment wrapText="1"/>
      <protection locked="0"/>
    </xf>
    <xf numFmtId="0" fontId="7" fillId="7" borderId="1" xfId="0" applyFont="1" applyFill="1" applyBorder="1" applyAlignment="1" applyProtection="1">
      <alignment wrapText="1"/>
      <protection locked="0"/>
    </xf>
    <xf numFmtId="0" fontId="0" fillId="0" borderId="17" xfId="0" applyBorder="1"/>
    <xf numFmtId="0" fontId="7" fillId="0" borderId="17" xfId="3" applyBorder="1"/>
    <xf numFmtId="0" fontId="7" fillId="0" borderId="0" xfId="3"/>
    <xf numFmtId="0" fontId="0" fillId="0" borderId="1" xfId="0" applyBorder="1" applyAlignment="1">
      <alignment horizontal="center"/>
    </xf>
    <xf numFmtId="0" fontId="0" fillId="2" borderId="1" xfId="0" applyFill="1" applyBorder="1" applyAlignment="1" applyProtection="1">
      <alignment horizontal="center" wrapText="1"/>
      <protection locked="0"/>
    </xf>
    <xf numFmtId="0" fontId="0" fillId="2" borderId="1" xfId="0" applyFill="1" applyBorder="1" applyAlignment="1" applyProtection="1">
      <alignment wrapText="1"/>
      <protection locked="0"/>
    </xf>
    <xf numFmtId="0" fontId="55" fillId="4" borderId="0" xfId="0" applyFont="1" applyFill="1" applyAlignment="1" applyProtection="1">
      <alignment horizontal="center" wrapText="1"/>
      <protection locked="0"/>
    </xf>
    <xf numFmtId="0" fontId="0" fillId="2" borderId="0" xfId="0" applyFill="1"/>
    <xf numFmtId="0" fontId="42" fillId="2" borderId="1" xfId="0" applyFont="1" applyFill="1" applyBorder="1" applyAlignment="1" applyProtection="1">
      <alignment horizontal="right" wrapText="1"/>
      <protection locked="0"/>
    </xf>
    <xf numFmtId="0" fontId="5" fillId="6" borderId="1" xfId="0" applyFont="1" applyFill="1" applyBorder="1" applyAlignment="1">
      <alignment horizontal="center"/>
    </xf>
    <xf numFmtId="0" fontId="0" fillId="7" borderId="1" xfId="0" applyFill="1" applyBorder="1" applyAlignment="1">
      <alignment horizontal="center"/>
    </xf>
    <xf numFmtId="0" fontId="0" fillId="2" borderId="1" xfId="0" applyFill="1" applyBorder="1" applyAlignment="1">
      <alignment horizontal="center"/>
    </xf>
    <xf numFmtId="0" fontId="1" fillId="0" borderId="0" xfId="0" applyFont="1" applyAlignment="1">
      <alignment vertical="center"/>
    </xf>
    <xf numFmtId="0" fontId="0" fillId="2" borderId="1" xfId="0" applyFill="1" applyBorder="1" applyAlignment="1">
      <alignment horizontal="right"/>
    </xf>
    <xf numFmtId="0" fontId="7" fillId="2" borderId="1" xfId="0" applyFont="1" applyFill="1" applyBorder="1" applyAlignment="1" applyProtection="1">
      <alignment horizontal="right"/>
      <protection locked="0"/>
    </xf>
    <xf numFmtId="4" fontId="11" fillId="6" borderId="1" xfId="0" applyNumberFormat="1" applyFont="1" applyFill="1" applyBorder="1"/>
    <xf numFmtId="4" fontId="8" fillId="6" borderId="1" xfId="0" applyNumberFormat="1" applyFont="1" applyFill="1" applyBorder="1"/>
    <xf numFmtId="4" fontId="11" fillId="0" borderId="1" xfId="0" applyNumberFormat="1" applyFont="1" applyBorder="1"/>
    <xf numFmtId="4" fontId="7" fillId="5" borderId="1" xfId="0" applyNumberFormat="1" applyFont="1" applyFill="1" applyBorder="1" applyProtection="1">
      <protection locked="0"/>
    </xf>
    <xf numFmtId="4" fontId="7" fillId="2" borderId="1" xfId="0" applyNumberFormat="1" applyFont="1" applyFill="1" applyBorder="1" applyProtection="1">
      <protection locked="0"/>
    </xf>
    <xf numFmtId="4" fontId="11" fillId="0" borderId="0" xfId="0" applyNumberFormat="1" applyFont="1"/>
    <xf numFmtId="4" fontId="26" fillId="0" borderId="0" xfId="0" applyNumberFormat="1" applyFont="1"/>
    <xf numFmtId="4" fontId="5" fillId="0" borderId="0" xfId="0" applyNumberFormat="1" applyFont="1"/>
    <xf numFmtId="4" fontId="0" fillId="0" borderId="0" xfId="0" applyNumberFormat="1"/>
    <xf numFmtId="4" fontId="27" fillId="0" borderId="0" xfId="0" applyNumberFormat="1" applyFont="1"/>
    <xf numFmtId="4" fontId="30" fillId="0" borderId="0" xfId="0" applyNumberFormat="1" applyFont="1"/>
    <xf numFmtId="4" fontId="7" fillId="0" borderId="0" xfId="0" applyNumberFormat="1" applyFont="1" applyAlignment="1">
      <alignment horizontal="center" vertical="center"/>
    </xf>
    <xf numFmtId="4" fontId="28" fillId="0" borderId="0" xfId="0" applyNumberFormat="1" applyFont="1"/>
    <xf numFmtId="4" fontId="7" fillId="5" borderId="4" xfId="0" applyNumberFormat="1" applyFont="1" applyFill="1" applyBorder="1" applyProtection="1">
      <protection locked="0"/>
    </xf>
    <xf numFmtId="4" fontId="7" fillId="2" borderId="4" xfId="0" applyNumberFormat="1" applyFont="1" applyFill="1" applyBorder="1" applyProtection="1">
      <protection locked="0"/>
    </xf>
    <xf numFmtId="4" fontId="8" fillId="0" borderId="1" xfId="0" applyNumberFormat="1" applyFont="1" applyBorder="1"/>
    <xf numFmtId="4" fontId="10" fillId="5" borderId="1" xfId="0" applyNumberFormat="1" applyFont="1" applyFill="1" applyBorder="1" applyProtection="1">
      <protection locked="0"/>
    </xf>
    <xf numFmtId="4" fontId="10" fillId="2" borderId="1" xfId="0" applyNumberFormat="1" applyFont="1" applyFill="1" applyBorder="1" applyProtection="1">
      <protection locked="0"/>
    </xf>
    <xf numFmtId="4" fontId="34" fillId="0" borderId="1" xfId="0" applyNumberFormat="1" applyFont="1" applyBorder="1"/>
    <xf numFmtId="4" fontId="40" fillId="0" borderId="1" xfId="0" applyNumberFormat="1" applyFont="1" applyBorder="1"/>
    <xf numFmtId="4" fontId="10" fillId="0" borderId="0" xfId="0" applyNumberFormat="1" applyFont="1"/>
    <xf numFmtId="4" fontId="11" fillId="0" borderId="0" xfId="0" applyNumberFormat="1" applyFont="1" applyAlignment="1">
      <alignment horizontal="center"/>
    </xf>
    <xf numFmtId="4" fontId="10" fillId="6" borderId="0" xfId="0" applyNumberFormat="1" applyFont="1" applyFill="1"/>
    <xf numFmtId="4" fontId="11" fillId="6" borderId="0" xfId="0" applyNumberFormat="1" applyFont="1" applyFill="1"/>
    <xf numFmtId="4" fontId="26" fillId="6" borderId="0" xfId="0" applyNumberFormat="1" applyFont="1" applyFill="1"/>
    <xf numFmtId="4" fontId="7" fillId="6" borderId="0" xfId="0" applyNumberFormat="1" applyFont="1" applyFill="1"/>
    <xf numFmtId="4" fontId="10" fillId="0" borderId="1" xfId="0" applyNumberFormat="1" applyFont="1" applyBorder="1"/>
    <xf numFmtId="4" fontId="33" fillId="0" borderId="1" xfId="0" applyNumberFormat="1" applyFont="1" applyBorder="1"/>
    <xf numFmtId="4" fontId="42" fillId="0" borderId="1" xfId="0" applyNumberFormat="1" applyFont="1" applyBorder="1"/>
    <xf numFmtId="4" fontId="10" fillId="0" borderId="0" xfId="0" applyNumberFormat="1" applyFont="1" applyAlignment="1">
      <alignment horizontal="center"/>
    </xf>
    <xf numFmtId="4" fontId="11" fillId="3" borderId="1" xfId="0" applyNumberFormat="1" applyFont="1" applyFill="1" applyBorder="1" applyAlignment="1">
      <alignment horizontal="center"/>
    </xf>
    <xf numFmtId="4" fontId="8" fillId="6" borderId="0" xfId="0" applyNumberFormat="1" applyFont="1" applyFill="1" applyAlignment="1">
      <alignment horizontal="left"/>
    </xf>
    <xf numFmtId="4" fontId="8" fillId="6" borderId="0" xfId="0" applyNumberFormat="1" applyFont="1" applyFill="1" applyAlignment="1">
      <alignment horizontal="center"/>
    </xf>
    <xf numFmtId="4" fontId="8" fillId="6" borderId="0" xfId="0" applyNumberFormat="1" applyFont="1" applyFill="1"/>
    <xf numFmtId="4" fontId="8" fillId="0" borderId="0" xfId="0" applyNumberFormat="1" applyFont="1"/>
    <xf numFmtId="9" fontId="10" fillId="0" borderId="0" xfId="1" applyFont="1" applyBorder="1"/>
    <xf numFmtId="4" fontId="39" fillId="0" borderId="0" xfId="0" applyNumberFormat="1" applyFont="1"/>
    <xf numFmtId="4" fontId="7" fillId="0" borderId="0" xfId="0" applyNumberFormat="1" applyFont="1" applyAlignment="1">
      <alignment horizontal="center"/>
    </xf>
    <xf numFmtId="4" fontId="19" fillId="0" borderId="0" xfId="0" applyNumberFormat="1" applyFont="1"/>
    <xf numFmtId="4" fontId="11" fillId="0" borderId="0" xfId="1" applyNumberFormat="1" applyFont="1" applyBorder="1" applyAlignment="1">
      <alignment horizontal="center"/>
    </xf>
    <xf numFmtId="4" fontId="8" fillId="5" borderId="1" xfId="0" applyNumberFormat="1" applyFont="1" applyFill="1" applyBorder="1" applyProtection="1">
      <protection locked="0"/>
    </xf>
    <xf numFmtId="4" fontId="8" fillId="2" borderId="1" xfId="0" applyNumberFormat="1" applyFont="1" applyFill="1" applyBorder="1" applyProtection="1">
      <protection locked="0"/>
    </xf>
    <xf numFmtId="4" fontId="7" fillId="0" borderId="4" xfId="0" applyNumberFormat="1" applyFont="1" applyBorder="1" applyAlignment="1">
      <alignment horizontal="right" vertical="center"/>
    </xf>
    <xf numFmtId="4" fontId="7" fillId="0" borderId="1" xfId="0" applyNumberFormat="1" applyFont="1" applyBorder="1" applyAlignment="1">
      <alignment horizontal="right" vertical="center"/>
    </xf>
    <xf numFmtId="4" fontId="7" fillId="0" borderId="6" xfId="0" applyNumberFormat="1" applyFont="1" applyBorder="1" applyAlignment="1">
      <alignment horizontal="right" vertical="center" wrapText="1"/>
    </xf>
    <xf numFmtId="4" fontId="7" fillId="0" borderId="1" xfId="0" applyNumberFormat="1" applyFont="1" applyBorder="1" applyAlignment="1">
      <alignment horizontal="right" vertical="center" wrapText="1"/>
    </xf>
    <xf numFmtId="164" fontId="7" fillId="0" borderId="1" xfId="0" applyNumberFormat="1" applyFont="1" applyBorder="1" applyAlignment="1">
      <alignment horizontal="right" vertical="center"/>
    </xf>
    <xf numFmtId="4" fontId="7" fillId="0" borderId="1" xfId="1" applyNumberFormat="1" applyFont="1" applyBorder="1" applyAlignment="1">
      <alignment horizontal="right" vertical="center"/>
    </xf>
    <xf numFmtId="165" fontId="7" fillId="0" borderId="1" xfId="0" applyNumberFormat="1" applyFont="1" applyBorder="1"/>
    <xf numFmtId="4" fontId="7" fillId="0" borderId="1" xfId="1" applyNumberFormat="1" applyFont="1" applyFill="1" applyBorder="1"/>
    <xf numFmtId="4" fontId="7" fillId="0" borderId="4" xfId="0" applyNumberFormat="1" applyFont="1" applyBorder="1"/>
    <xf numFmtId="4" fontId="11" fillId="0" borderId="6" xfId="0" applyNumberFormat="1" applyFont="1" applyBorder="1" applyAlignment="1">
      <alignment horizontal="center" vertical="center"/>
    </xf>
    <xf numFmtId="4" fontId="11" fillId="0" borderId="6" xfId="0" applyNumberFormat="1" applyFont="1" applyBorder="1" applyAlignment="1">
      <alignment horizontal="center" vertical="center" wrapText="1"/>
    </xf>
    <xf numFmtId="4" fontId="11" fillId="0" borderId="2" xfId="0" applyNumberFormat="1" applyFont="1" applyBorder="1" applyAlignment="1">
      <alignment horizontal="center" vertical="center" wrapText="1"/>
    </xf>
    <xf numFmtId="4" fontId="7" fillId="0" borderId="1" xfId="1" applyNumberFormat="1" applyFont="1" applyBorder="1"/>
    <xf numFmtId="4" fontId="7" fillId="0" borderId="4" xfId="0" applyNumberFormat="1" applyFont="1" applyBorder="1" applyAlignment="1">
      <alignment horizontal="right"/>
    </xf>
    <xf numFmtId="4" fontId="8" fillId="0" borderId="1" xfId="0" applyNumberFormat="1" applyFont="1" applyBorder="1" applyAlignment="1">
      <alignment horizontal="right"/>
    </xf>
    <xf numFmtId="4" fontId="7" fillId="0" borderId="0" xfId="0" applyNumberFormat="1" applyFont="1" applyAlignment="1">
      <alignment horizontal="right"/>
    </xf>
    <xf numFmtId="4" fontId="11" fillId="0" borderId="1" xfId="0" applyNumberFormat="1" applyFont="1" applyBorder="1" applyAlignment="1">
      <alignment horizontal="right"/>
    </xf>
    <xf numFmtId="4" fontId="7" fillId="0" borderId="14" xfId="1" applyNumberFormat="1" applyFont="1" applyBorder="1" applyAlignment="1">
      <alignment horizontal="right" vertical="center"/>
    </xf>
    <xf numFmtId="4" fontId="7" fillId="0" borderId="14" xfId="1" applyNumberFormat="1" applyFont="1" applyFill="1" applyBorder="1" applyAlignment="1">
      <alignment horizontal="right" vertical="center"/>
    </xf>
    <xf numFmtId="4" fontId="7" fillId="0" borderId="1" xfId="1" applyNumberFormat="1" applyFont="1" applyBorder="1" applyAlignment="1">
      <alignment vertical="center"/>
    </xf>
    <xf numFmtId="0" fontId="5" fillId="0" borderId="0" xfId="0" applyFont="1" applyAlignment="1">
      <alignment horizontal="right"/>
    </xf>
    <xf numFmtId="0" fontId="5" fillId="0" borderId="0" xfId="0" applyFont="1" applyAlignment="1">
      <alignment horizontal="right" vertical="center"/>
    </xf>
    <xf numFmtId="0" fontId="60" fillId="0" borderId="0" xfId="0" applyFont="1" applyAlignment="1">
      <alignment horizontal="center" vertical="center"/>
    </xf>
    <xf numFmtId="0" fontId="10" fillId="2" borderId="1" xfId="0" applyFont="1" applyFill="1" applyBorder="1" applyAlignment="1" applyProtection="1">
      <alignment horizontal="center"/>
      <protection locked="0"/>
    </xf>
    <xf numFmtId="0" fontId="8" fillId="6" borderId="1" xfId="0" applyFont="1" applyFill="1" applyBorder="1" applyAlignment="1">
      <alignment horizontal="center"/>
    </xf>
    <xf numFmtId="0" fontId="8" fillId="0" borderId="1" xfId="0" applyFont="1" applyBorder="1" applyAlignment="1">
      <alignment horizontal="center"/>
    </xf>
    <xf numFmtId="0" fontId="80" fillId="4" borderId="0" xfId="3" applyFont="1" applyFill="1" applyAlignment="1">
      <alignment wrapText="1"/>
    </xf>
    <xf numFmtId="2" fontId="34" fillId="0" borderId="18" xfId="3" applyNumberFormat="1" applyFont="1" applyBorder="1" applyAlignment="1">
      <alignment horizontal="center"/>
    </xf>
    <xf numFmtId="2" fontId="34" fillId="4" borderId="19" xfId="3" applyNumberFormat="1" applyFont="1" applyFill="1" applyBorder="1" applyAlignment="1">
      <alignment horizontal="center" vertical="center"/>
    </xf>
    <xf numFmtId="2" fontId="34" fillId="4" borderId="20" xfId="3" applyNumberFormat="1" applyFont="1" applyFill="1" applyBorder="1" applyAlignment="1">
      <alignment horizontal="center" vertical="center"/>
    </xf>
    <xf numFmtId="1" fontId="34" fillId="0" borderId="19" xfId="3" applyNumberFormat="1" applyFont="1" applyBorder="1" applyAlignment="1">
      <alignment horizontal="center"/>
    </xf>
    <xf numFmtId="2" fontId="34" fillId="0" borderId="19" xfId="3" applyNumberFormat="1" applyFont="1" applyBorder="1" applyAlignment="1">
      <alignment horizontal="center"/>
    </xf>
    <xf numFmtId="2" fontId="34" fillId="4" borderId="18" xfId="3" applyNumberFormat="1" applyFont="1" applyFill="1" applyBorder="1" applyAlignment="1">
      <alignment horizontal="center" vertical="center"/>
    </xf>
    <xf numFmtId="4" fontId="7" fillId="4" borderId="0" xfId="0" applyNumberFormat="1" applyFont="1" applyFill="1"/>
    <xf numFmtId="2" fontId="34" fillId="0" borderId="1" xfId="3" applyNumberFormat="1" applyFont="1" applyBorder="1" applyAlignment="1">
      <alignment horizontal="center"/>
    </xf>
    <xf numFmtId="2" fontId="34" fillId="0" borderId="20" xfId="3" applyNumberFormat="1" applyFont="1" applyBorder="1" applyAlignment="1">
      <alignment horizontal="center"/>
    </xf>
    <xf numFmtId="1" fontId="7" fillId="0" borderId="0" xfId="3" applyNumberFormat="1"/>
    <xf numFmtId="0" fontId="8" fillId="9" borderId="1" xfId="0" applyFont="1" applyFill="1" applyBorder="1" applyAlignment="1">
      <alignment horizontal="center" vertical="center" wrapText="1"/>
    </xf>
    <xf numFmtId="0" fontId="8" fillId="6" borderId="1" xfId="0" applyFont="1" applyFill="1" applyBorder="1" applyAlignment="1">
      <alignment vertical="center" wrapText="1"/>
    </xf>
    <xf numFmtId="0" fontId="7" fillId="4" borderId="21" xfId="3" applyFill="1" applyBorder="1"/>
    <xf numFmtId="0" fontId="7" fillId="4" borderId="22" xfId="3" applyFill="1" applyBorder="1"/>
    <xf numFmtId="0" fontId="62" fillId="4" borderId="22" xfId="0" applyFont="1" applyFill="1" applyBorder="1" applyAlignment="1">
      <alignment vertical="center"/>
    </xf>
    <xf numFmtId="1" fontId="7" fillId="4" borderId="22" xfId="3" applyNumberFormat="1" applyFill="1" applyBorder="1"/>
    <xf numFmtId="0" fontId="7" fillId="4" borderId="23" xfId="3" applyFill="1" applyBorder="1"/>
    <xf numFmtId="0" fontId="7" fillId="0" borderId="22" xfId="3" applyBorder="1"/>
    <xf numFmtId="0" fontId="0" fillId="4" borderId="22" xfId="0" applyFill="1" applyBorder="1"/>
    <xf numFmtId="0" fontId="82" fillId="4" borderId="0" xfId="3" applyFont="1" applyFill="1"/>
    <xf numFmtId="0" fontId="85" fillId="4" borderId="0" xfId="0" applyFont="1" applyFill="1"/>
    <xf numFmtId="0" fontId="49" fillId="0" borderId="0" xfId="0" applyFont="1"/>
    <xf numFmtId="9" fontId="7" fillId="2" borderId="1" xfId="0" applyNumberFormat="1" applyFont="1" applyFill="1" applyBorder="1" applyAlignment="1" applyProtection="1">
      <alignment horizontal="center"/>
      <protection locked="0"/>
    </xf>
    <xf numFmtId="171" fontId="0" fillId="4" borderId="1" xfId="2" applyNumberFormat="1" applyFont="1" applyFill="1" applyBorder="1" applyAlignment="1"/>
    <xf numFmtId="172" fontId="7" fillId="4" borderId="1" xfId="2" applyNumberFormat="1" applyFont="1" applyFill="1" applyBorder="1" applyAlignment="1">
      <alignment vertical="center"/>
    </xf>
    <xf numFmtId="172" fontId="0" fillId="4" borderId="0" xfId="0" applyNumberFormat="1" applyFill="1"/>
    <xf numFmtId="172" fontId="8" fillId="4" borderId="1" xfId="2" applyNumberFormat="1" applyFont="1" applyFill="1" applyBorder="1" applyAlignment="1">
      <alignment vertical="center"/>
    </xf>
    <xf numFmtId="0" fontId="81" fillId="4" borderId="0" xfId="4" applyFont="1" applyFill="1" applyBorder="1" applyAlignment="1">
      <alignment horizontal="center"/>
    </xf>
    <xf numFmtId="0" fontId="11" fillId="6" borderId="1" xfId="0" applyFont="1" applyFill="1" applyBorder="1" applyAlignment="1">
      <alignment horizontal="center" wrapText="1"/>
    </xf>
    <xf numFmtId="0" fontId="5" fillId="0" borderId="0" xfId="0" applyFont="1" applyAlignment="1">
      <alignment horizontal="left"/>
    </xf>
    <xf numFmtId="0" fontId="0" fillId="0" borderId="1" xfId="0" applyBorder="1"/>
    <xf numFmtId="0" fontId="5" fillId="6" borderId="1" xfId="0" applyFont="1" applyFill="1" applyBorder="1" applyAlignment="1">
      <alignment horizontal="left" vertical="center" wrapText="1"/>
    </xf>
    <xf numFmtId="0" fontId="0" fillId="0" borderId="1" xfId="0" applyBorder="1" applyAlignment="1">
      <alignment horizontal="left"/>
    </xf>
    <xf numFmtId="0" fontId="34" fillId="0" borderId="1" xfId="0" applyFont="1" applyBorder="1" applyAlignment="1">
      <alignment wrapText="1"/>
    </xf>
    <xf numFmtId="0" fontId="5" fillId="6" borderId="1" xfId="0" applyFont="1" applyFill="1" applyBorder="1"/>
    <xf numFmtId="0" fontId="0" fillId="2" borderId="1" xfId="0" applyFill="1" applyBorder="1"/>
    <xf numFmtId="0" fontId="0" fillId="7" borderId="1" xfId="0" applyFill="1" applyBorder="1"/>
    <xf numFmtId="0" fontId="0" fillId="0" borderId="0" xfId="0" applyAlignment="1">
      <alignment horizontal="left"/>
    </xf>
    <xf numFmtId="0" fontId="5" fillId="0" borderId="0" xfId="0" applyFont="1" applyAlignment="1">
      <alignment horizontal="left" wrapText="1"/>
    </xf>
    <xf numFmtId="0" fontId="5" fillId="0" borderId="0" xfId="0" applyFont="1" applyAlignment="1">
      <alignment horizontal="left" vertical="top" wrapText="1"/>
    </xf>
    <xf numFmtId="0" fontId="0" fillId="0" borderId="0" xfId="0"/>
    <xf numFmtId="0" fontId="0" fillId="6" borderId="1" xfId="0" applyFill="1" applyBorder="1" applyAlignment="1">
      <alignment horizontal="center" vertical="center" wrapText="1"/>
    </xf>
    <xf numFmtId="10" fontId="11" fillId="6" borderId="5" xfId="1" applyNumberFormat="1" applyFont="1" applyFill="1" applyBorder="1" applyAlignment="1">
      <alignment horizontal="center" vertical="center" wrapText="1"/>
    </xf>
    <xf numFmtId="10" fontId="11" fillId="6" borderId="9" xfId="1" applyNumberFormat="1" applyFont="1" applyFill="1" applyBorder="1" applyAlignment="1">
      <alignment horizontal="center" vertical="center" wrapText="1"/>
    </xf>
    <xf numFmtId="10" fontId="11" fillId="6" borderId="8" xfId="1" applyNumberFormat="1" applyFont="1" applyFill="1" applyBorder="1" applyAlignment="1">
      <alignment horizontal="center" vertical="center" wrapText="1"/>
    </xf>
    <xf numFmtId="10" fontId="11" fillId="6" borderId="7" xfId="1" applyNumberFormat="1" applyFont="1" applyFill="1" applyBorder="1" applyAlignment="1">
      <alignment horizontal="center" vertical="center" wrapText="1"/>
    </xf>
    <xf numFmtId="10" fontId="11" fillId="6" borderId="10" xfId="1" applyNumberFormat="1" applyFont="1" applyFill="1" applyBorder="1" applyAlignment="1">
      <alignment horizontal="center" vertical="center" wrapText="1"/>
    </xf>
    <xf numFmtId="10" fontId="11" fillId="6" borderId="11" xfId="1" applyNumberFormat="1" applyFont="1" applyFill="1" applyBorder="1" applyAlignment="1">
      <alignment horizontal="center" vertical="center" wrapText="1"/>
    </xf>
    <xf numFmtId="3" fontId="11" fillId="6" borderId="5" xfId="0" applyNumberFormat="1" applyFont="1" applyFill="1" applyBorder="1" applyAlignment="1">
      <alignment horizontal="center" vertical="center" wrapText="1"/>
    </xf>
    <xf numFmtId="3" fontId="11" fillId="6" borderId="9" xfId="0" applyNumberFormat="1" applyFont="1" applyFill="1" applyBorder="1" applyAlignment="1">
      <alignment horizontal="center" vertical="center" wrapText="1"/>
    </xf>
    <xf numFmtId="3" fontId="11" fillId="6" borderId="8" xfId="0" applyNumberFormat="1" applyFont="1" applyFill="1" applyBorder="1" applyAlignment="1">
      <alignment horizontal="center" vertical="center" wrapText="1"/>
    </xf>
    <xf numFmtId="3" fontId="11" fillId="6" borderId="7" xfId="0" applyNumberFormat="1" applyFont="1" applyFill="1" applyBorder="1" applyAlignment="1">
      <alignment horizontal="center" vertical="center" wrapText="1"/>
    </xf>
    <xf numFmtId="3" fontId="11" fillId="6" borderId="10" xfId="0" applyNumberFormat="1" applyFont="1" applyFill="1" applyBorder="1" applyAlignment="1">
      <alignment horizontal="center" vertical="center" wrapText="1"/>
    </xf>
    <xf numFmtId="3" fontId="11" fillId="6" borderId="11" xfId="0" applyNumberFormat="1" applyFont="1" applyFill="1" applyBorder="1" applyAlignment="1">
      <alignment horizontal="center" vertical="center" wrapText="1"/>
    </xf>
    <xf numFmtId="10" fontId="7" fillId="0" borderId="1" xfId="1" applyNumberFormat="1" applyFont="1" applyBorder="1" applyAlignment="1">
      <alignment horizontal="center" vertical="center"/>
    </xf>
    <xf numFmtId="0" fontId="11" fillId="6" borderId="1" xfId="0" applyFont="1" applyFill="1" applyBorder="1" applyAlignment="1">
      <alignment horizontal="center" vertical="center" wrapText="1"/>
    </xf>
    <xf numFmtId="0" fontId="42" fillId="0" borderId="1" xfId="0" applyFont="1" applyBorder="1" applyAlignment="1">
      <alignment horizontal="center" vertical="center" wrapText="1"/>
    </xf>
    <xf numFmtId="0" fontId="0" fillId="0" borderId="1" xfId="0" applyBorder="1" applyAlignment="1">
      <alignment horizontal="center" vertical="center"/>
    </xf>
    <xf numFmtId="0" fontId="8" fillId="6" borderId="1" xfId="0" applyFont="1" applyFill="1" applyBorder="1" applyAlignment="1">
      <alignment horizontal="center" vertical="center"/>
    </xf>
    <xf numFmtId="0" fontId="11" fillId="6" borderId="3" xfId="0" applyFont="1" applyFill="1" applyBorder="1" applyAlignment="1">
      <alignment horizontal="center" vertical="center" wrapText="1"/>
    </xf>
    <xf numFmtId="0" fontId="0" fillId="0" borderId="6" xfId="0" applyBorder="1"/>
    <xf numFmtId="0" fontId="0" fillId="0" borderId="2" xfId="0" applyBorder="1"/>
    <xf numFmtId="3" fontId="7" fillId="0" borderId="1" xfId="0" applyNumberFormat="1" applyFont="1" applyBorder="1" applyAlignment="1">
      <alignment horizontal="center" vertical="center"/>
    </xf>
    <xf numFmtId="0" fontId="5" fillId="6" borderId="1" xfId="0" applyFont="1" applyFill="1" applyBorder="1" applyAlignment="1">
      <alignment wrapText="1"/>
    </xf>
    <xf numFmtId="0" fontId="5" fillId="0" borderId="1" xfId="0" applyFont="1" applyBorder="1" applyAlignment="1">
      <alignment wrapText="1"/>
    </xf>
    <xf numFmtId="0" fontId="0" fillId="0" borderId="0" xfId="0" applyAlignment="1">
      <alignment horizontal="left" wrapText="1"/>
    </xf>
    <xf numFmtId="0" fontId="3" fillId="0" borderId="0" xfId="0" applyFont="1" applyAlignment="1">
      <alignment horizontal="left" vertical="center" wrapText="1"/>
    </xf>
    <xf numFmtId="0" fontId="3" fillId="0" borderId="0" xfId="0" applyFont="1" applyAlignment="1">
      <alignment vertical="center"/>
    </xf>
    <xf numFmtId="0" fontId="0" fillId="0" borderId="0" xfId="0" applyAlignment="1">
      <alignment vertical="center"/>
    </xf>
    <xf numFmtId="0" fontId="7" fillId="4" borderId="3" xfId="0" applyFont="1" applyFill="1" applyBorder="1" applyAlignment="1">
      <alignment horizontal="left"/>
    </xf>
    <xf numFmtId="0" fontId="7" fillId="4" borderId="6" xfId="0" applyFont="1" applyFill="1" applyBorder="1" applyAlignment="1">
      <alignment horizontal="left"/>
    </xf>
    <xf numFmtId="0" fontId="7" fillId="4" borderId="2" xfId="0" applyFont="1" applyFill="1" applyBorder="1" applyAlignment="1">
      <alignment horizontal="left"/>
    </xf>
    <xf numFmtId="0" fontId="7" fillId="4" borderId="1" xfId="0" applyFont="1" applyFill="1" applyBorder="1" applyAlignment="1">
      <alignment horizontal="left" wrapText="1"/>
    </xf>
    <xf numFmtId="0" fontId="11" fillId="6" borderId="14" xfId="0" applyFont="1" applyFill="1" applyBorder="1"/>
    <xf numFmtId="0" fontId="7" fillId="0" borderId="3" xfId="0" applyFont="1" applyBorder="1"/>
    <xf numFmtId="0" fontId="7" fillId="0" borderId="6" xfId="0" applyFont="1" applyBorder="1"/>
    <xf numFmtId="0" fontId="7" fillId="4" borderId="4" xfId="0" applyFont="1" applyFill="1" applyBorder="1" applyAlignment="1">
      <alignment horizontal="left"/>
    </xf>
    <xf numFmtId="0" fontId="0" fillId="0" borderId="0" xfId="0" applyAlignment="1">
      <alignment horizontal="left" vertical="top" wrapText="1"/>
    </xf>
    <xf numFmtId="0" fontId="0" fillId="0" borderId="0" xfId="0" applyAlignment="1">
      <alignment vertical="top" wrapText="1"/>
    </xf>
    <xf numFmtId="0" fontId="60" fillId="2" borderId="3" xfId="0" applyFont="1" applyFill="1" applyBorder="1" applyAlignment="1">
      <alignment horizontal="center"/>
    </xf>
    <xf numFmtId="0" fontId="60" fillId="2" borderId="2" xfId="0" applyFont="1" applyFill="1" applyBorder="1" applyAlignment="1">
      <alignment horizontal="center"/>
    </xf>
    <xf numFmtId="0" fontId="11" fillId="6" borderId="3" xfId="0" applyFont="1" applyFill="1" applyBorder="1" applyAlignment="1">
      <alignment horizontal="center" vertical="center"/>
    </xf>
    <xf numFmtId="0" fontId="11" fillId="6" borderId="2" xfId="0" applyFont="1" applyFill="1" applyBorder="1" applyAlignment="1">
      <alignment horizontal="center" vertical="center"/>
    </xf>
    <xf numFmtId="0" fontId="12" fillId="2" borderId="3"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0" fillId="0" borderId="0" xfId="0" applyAlignment="1">
      <alignment wrapText="1"/>
    </xf>
    <xf numFmtId="0" fontId="5" fillId="0" borderId="0" xfId="0" applyFont="1" applyAlignment="1">
      <alignment horizontal="center" vertical="center"/>
    </xf>
    <xf numFmtId="0" fontId="0" fillId="0" borderId="0" xfId="0" applyAlignment="1">
      <alignment horizontal="center"/>
    </xf>
    <xf numFmtId="0" fontId="5" fillId="0" borderId="0" xfId="0" applyFont="1" applyAlignment="1">
      <alignment horizontal="center" vertical="top"/>
    </xf>
    <xf numFmtId="0" fontId="0" fillId="0" borderId="0" xfId="0" applyAlignment="1">
      <alignment vertical="top"/>
    </xf>
    <xf numFmtId="0" fontId="5" fillId="0" borderId="8" xfId="0" applyFont="1" applyBorder="1" applyAlignment="1">
      <alignment horizontal="center" vertical="top" wrapText="1"/>
    </xf>
    <xf numFmtId="0" fontId="0" fillId="0" borderId="0" xfId="0" applyAlignment="1">
      <alignment horizontal="center" vertical="top"/>
    </xf>
    <xf numFmtId="0" fontId="0" fillId="0" borderId="7" xfId="0" applyBorder="1" applyAlignment="1">
      <alignment horizontal="center" vertical="top"/>
    </xf>
    <xf numFmtId="0" fontId="0" fillId="0" borderId="0" xfId="0" applyAlignment="1">
      <alignment horizontal="left" vertical="top" wrapText="1" indent="1"/>
    </xf>
    <xf numFmtId="0" fontId="5" fillId="0" borderId="6" xfId="0" applyFont="1" applyBorder="1" applyAlignment="1">
      <alignment horizontal="center"/>
    </xf>
    <xf numFmtId="3" fontId="7" fillId="2" borderId="1" xfId="0" applyNumberFormat="1" applyFont="1" applyFill="1" applyBorder="1" applyAlignment="1">
      <alignment horizontal="center"/>
    </xf>
    <xf numFmtId="0" fontId="12" fillId="7" borderId="1" xfId="0" applyFont="1" applyFill="1" applyBorder="1" applyAlignment="1">
      <alignment horizontal="center" wrapText="1"/>
    </xf>
    <xf numFmtId="0" fontId="0" fillId="0" borderId="1" xfId="0" applyBorder="1" applyAlignment="1">
      <alignment horizontal="center"/>
    </xf>
    <xf numFmtId="0" fontId="0" fillId="14" borderId="1" xfId="0" applyFill="1" applyBorder="1" applyAlignment="1">
      <alignment horizontal="center"/>
    </xf>
    <xf numFmtId="3" fontId="7" fillId="5" borderId="1" xfId="0" applyNumberFormat="1" applyFont="1" applyFill="1" applyBorder="1" applyAlignment="1">
      <alignment horizontal="center"/>
    </xf>
    <xf numFmtId="0" fontId="60" fillId="2" borderId="3" xfId="0" applyFont="1" applyFill="1" applyBorder="1"/>
    <xf numFmtId="0" fontId="60" fillId="2" borderId="6" xfId="0" applyFont="1" applyFill="1" applyBorder="1"/>
    <xf numFmtId="0" fontId="60" fillId="2" borderId="2" xfId="0" applyFont="1" applyFill="1" applyBorder="1"/>
    <xf numFmtId="0" fontId="5" fillId="0" borderId="8" xfId="0" applyFont="1" applyBorder="1" applyAlignment="1">
      <alignment horizontal="center" vertical="top"/>
    </xf>
    <xf numFmtId="0" fontId="4" fillId="0" borderId="0" xfId="0" applyFont="1" applyAlignment="1">
      <alignment horizontal="left" vertical="top" wrapText="1" indent="1"/>
    </xf>
    <xf numFmtId="0" fontId="0" fillId="0" borderId="0" xfId="0" applyAlignment="1">
      <alignment horizontal="left" vertical="top" indent="1"/>
    </xf>
    <xf numFmtId="0" fontId="7" fillId="0" borderId="0" xfId="0" applyFont="1" applyAlignment="1">
      <alignment horizontal="left" vertical="center" wrapText="1"/>
    </xf>
    <xf numFmtId="0" fontId="7" fillId="0" borderId="7" xfId="0" applyFont="1" applyBorder="1" applyAlignment="1">
      <alignment horizontal="left" vertical="center" wrapText="1"/>
    </xf>
    <xf numFmtId="0" fontId="12" fillId="2" borderId="1" xfId="0" applyFont="1" applyFill="1" applyBorder="1" applyAlignment="1" applyProtection="1">
      <alignment horizontal="center" vertical="center" wrapText="1"/>
      <protection locked="0"/>
    </xf>
    <xf numFmtId="0" fontId="51" fillId="2" borderId="1" xfId="0" applyFont="1" applyFill="1" applyBorder="1" applyAlignment="1" applyProtection="1">
      <alignment horizontal="center" vertical="center" wrapText="1"/>
      <protection locked="0"/>
    </xf>
    <xf numFmtId="0" fontId="7" fillId="0" borderId="0" xfId="0" applyFont="1" applyAlignment="1">
      <alignment horizontal="left" vertical="center"/>
    </xf>
    <xf numFmtId="0" fontId="26" fillId="0" borderId="0" xfId="0" applyFont="1" applyAlignment="1">
      <alignment horizontal="left" vertical="center"/>
    </xf>
    <xf numFmtId="0" fontId="11" fillId="6" borderId="6" xfId="0" applyFont="1" applyFill="1" applyBorder="1" applyAlignment="1">
      <alignment horizontal="center" vertical="center"/>
    </xf>
    <xf numFmtId="0" fontId="7" fillId="0" borderId="1" xfId="0" applyFont="1" applyBorder="1" applyAlignment="1">
      <alignment horizontal="left"/>
    </xf>
    <xf numFmtId="0" fontId="11" fillId="6" borderId="1" xfId="0" applyFont="1" applyFill="1" applyBorder="1" applyAlignment="1">
      <alignment horizontal="left" wrapText="1"/>
    </xf>
    <xf numFmtId="0" fontId="7" fillId="4" borderId="1" xfId="0" applyFont="1" applyFill="1" applyBorder="1" applyAlignment="1">
      <alignment horizontal="left"/>
    </xf>
    <xf numFmtId="0" fontId="7" fillId="0" borderId="1" xfId="0" applyFont="1" applyBorder="1" applyAlignment="1">
      <alignment horizontal="left" vertical="center"/>
    </xf>
    <xf numFmtId="0" fontId="51" fillId="2" borderId="3" xfId="0" applyFont="1" applyFill="1" applyBorder="1" applyAlignment="1" applyProtection="1">
      <alignment horizontal="right" wrapText="1"/>
      <protection locked="0"/>
    </xf>
    <xf numFmtId="0" fontId="51" fillId="2" borderId="2" xfId="0" applyFont="1" applyFill="1" applyBorder="1" applyAlignment="1" applyProtection="1">
      <alignment horizontal="right" wrapText="1"/>
      <protection locked="0"/>
    </xf>
    <xf numFmtId="0" fontId="11" fillId="6" borderId="1" xfId="0" applyFont="1" applyFill="1" applyBorder="1" applyAlignment="1">
      <alignment horizontal="left"/>
    </xf>
    <xf numFmtId="0" fontId="72" fillId="0" borderId="0" xfId="0" applyFont="1" applyAlignment="1">
      <alignment horizontal="center" vertical="center" wrapText="1"/>
    </xf>
    <xf numFmtId="0" fontId="11" fillId="6" borderId="1" xfId="0" applyFont="1" applyFill="1" applyBorder="1" applyAlignment="1">
      <alignment horizontal="center" vertical="center"/>
    </xf>
    <xf numFmtId="0" fontId="5" fillId="6" borderId="1" xfId="0" applyFont="1" applyFill="1" applyBorder="1" applyAlignment="1">
      <alignment horizontal="center" vertical="center"/>
    </xf>
    <xf numFmtId="0" fontId="15" fillId="6" borderId="1" xfId="0" applyFont="1" applyFill="1" applyBorder="1" applyAlignment="1">
      <alignment horizontal="center" vertical="center" wrapText="1"/>
    </xf>
    <xf numFmtId="0" fontId="16" fillId="6" borderId="1" xfId="0" applyFont="1" applyFill="1" applyBorder="1" applyAlignment="1">
      <alignment horizontal="center" vertical="center" wrapText="1"/>
    </xf>
    <xf numFmtId="4" fontId="8" fillId="0" borderId="1" xfId="0" applyNumberFormat="1" applyFont="1" applyBorder="1" applyAlignment="1">
      <alignment horizontal="center"/>
    </xf>
    <xf numFmtId="10" fontId="38" fillId="0" borderId="1" xfId="1" applyNumberFormat="1" applyFont="1" applyBorder="1" applyAlignment="1">
      <alignment horizontal="center"/>
    </xf>
    <xf numFmtId="0" fontId="8" fillId="6" borderId="14" xfId="0" applyFont="1" applyFill="1" applyBorder="1" applyAlignment="1">
      <alignment horizontal="center" vertical="center"/>
    </xf>
    <xf numFmtId="0" fontId="8" fillId="6" borderId="4" xfId="0" applyFont="1" applyFill="1" applyBorder="1" applyAlignment="1">
      <alignment horizontal="center" vertical="center"/>
    </xf>
    <xf numFmtId="0" fontId="11" fillId="0" borderId="1" xfId="0" applyFont="1" applyBorder="1" applyAlignment="1">
      <alignment horizontal="center"/>
    </xf>
    <xf numFmtId="164" fontId="71" fillId="0" borderId="1" xfId="1" applyNumberFormat="1" applyFont="1" applyBorder="1" applyAlignment="1">
      <alignment horizontal="center"/>
    </xf>
    <xf numFmtId="4" fontId="11" fillId="0" borderId="1" xfId="0" applyNumberFormat="1" applyFont="1" applyBorder="1" applyAlignment="1">
      <alignment horizontal="center"/>
    </xf>
    <xf numFmtId="10" fontId="20" fillId="0" borderId="1" xfId="1" applyNumberFormat="1" applyFont="1" applyBorder="1" applyAlignment="1">
      <alignment horizontal="center"/>
    </xf>
    <xf numFmtId="4" fontId="20" fillId="0" borderId="1" xfId="0" applyNumberFormat="1" applyFont="1" applyBorder="1" applyAlignment="1">
      <alignment horizontal="center"/>
    </xf>
    <xf numFmtId="10" fontId="11" fillId="0" borderId="1" xfId="1" applyNumberFormat="1" applyFont="1" applyBorder="1" applyAlignment="1">
      <alignment horizontal="center"/>
    </xf>
    <xf numFmtId="0" fontId="11" fillId="0" borderId="3" xfId="0" applyFont="1" applyBorder="1" applyAlignment="1">
      <alignment horizontal="center" vertical="center" wrapText="1"/>
    </xf>
    <xf numFmtId="0" fontId="11" fillId="0" borderId="2" xfId="0" applyFont="1" applyBorder="1" applyAlignment="1">
      <alignment horizontal="center" vertical="center" wrapText="1"/>
    </xf>
    <xf numFmtId="4" fontId="38" fillId="0" borderId="1" xfId="1" applyNumberFormat="1" applyFont="1" applyBorder="1" applyAlignment="1">
      <alignment horizontal="center"/>
    </xf>
    <xf numFmtId="165" fontId="38" fillId="0" borderId="1" xfId="1" applyNumberFormat="1" applyFont="1" applyBorder="1" applyAlignment="1">
      <alignment horizontal="center"/>
    </xf>
    <xf numFmtId="4" fontId="11" fillId="0" borderId="3" xfId="0" applyNumberFormat="1" applyFont="1" applyBorder="1" applyAlignment="1">
      <alignment horizontal="center" vertical="center" wrapText="1"/>
    </xf>
    <xf numFmtId="4" fontId="11" fillId="0" borderId="2" xfId="0" applyNumberFormat="1" applyFont="1" applyBorder="1" applyAlignment="1">
      <alignment horizontal="center" vertical="center" wrapText="1"/>
    </xf>
    <xf numFmtId="0" fontId="8" fillId="6" borderId="1" xfId="0" applyFont="1" applyFill="1" applyBorder="1" applyAlignment="1">
      <alignment horizontal="center" vertical="center" wrapText="1"/>
    </xf>
    <xf numFmtId="0" fontId="7" fillId="0" borderId="3" xfId="0" applyFont="1" applyBorder="1" applyAlignment="1">
      <alignment horizontal="left" vertical="center" wrapText="1"/>
    </xf>
    <xf numFmtId="0" fontId="7" fillId="0" borderId="6" xfId="0" applyFont="1" applyBorder="1" applyAlignment="1">
      <alignment horizontal="left" vertical="center" wrapText="1"/>
    </xf>
    <xf numFmtId="0" fontId="7" fillId="0" borderId="2" xfId="0" applyFont="1" applyBorder="1" applyAlignment="1">
      <alignment horizontal="left" vertical="center" wrapText="1"/>
    </xf>
    <xf numFmtId="0" fontId="8" fillId="6" borderId="3"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5"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9"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13"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5" fillId="6" borderId="1" xfId="0" applyFont="1" applyFill="1" applyBorder="1" applyAlignment="1">
      <alignment horizontal="center"/>
    </xf>
    <xf numFmtId="0" fontId="5" fillId="6" borderId="14" xfId="0" applyFont="1" applyFill="1" applyBorder="1" applyAlignment="1">
      <alignment horizontal="center" vertical="center"/>
    </xf>
    <xf numFmtId="0" fontId="7" fillId="0" borderId="4" xfId="0" applyFont="1" applyBorder="1" applyAlignment="1">
      <alignment horizontal="left" wrapText="1"/>
    </xf>
    <xf numFmtId="0" fontId="7" fillId="0" borderId="1" xfId="0" applyFont="1" applyBorder="1" applyAlignment="1">
      <alignment horizontal="left" wrapText="1"/>
    </xf>
    <xf numFmtId="0" fontId="7" fillId="0" borderId="3" xfId="0" applyFont="1" applyBorder="1" applyAlignment="1">
      <alignment horizontal="left" wrapText="1"/>
    </xf>
    <xf numFmtId="0" fontId="7" fillId="0" borderId="2" xfId="0" applyFont="1" applyBorder="1" applyAlignment="1">
      <alignment horizontal="left" wrapText="1"/>
    </xf>
    <xf numFmtId="0" fontId="7" fillId="3" borderId="3" xfId="0" applyFont="1" applyFill="1" applyBorder="1" applyAlignment="1">
      <alignment horizontal="center"/>
    </xf>
    <xf numFmtId="0" fontId="7" fillId="3" borderId="2" xfId="0" applyFont="1" applyFill="1" applyBorder="1" applyAlignment="1">
      <alignment horizontal="center"/>
    </xf>
    <xf numFmtId="0" fontId="7" fillId="3" borderId="5" xfId="0" applyFont="1" applyFill="1" applyBorder="1" applyAlignment="1">
      <alignment horizontal="right" vertical="center"/>
    </xf>
    <xf numFmtId="0" fontId="7" fillId="3" borderId="10" xfId="0" applyFont="1" applyFill="1" applyBorder="1" applyAlignment="1">
      <alignment horizontal="right" vertical="center"/>
    </xf>
    <xf numFmtId="0" fontId="7" fillId="3" borderId="9" xfId="0" applyFont="1" applyFill="1" applyBorder="1" applyAlignment="1">
      <alignment horizontal="right" vertical="center"/>
    </xf>
    <xf numFmtId="0" fontId="7" fillId="3" borderId="11" xfId="0" applyFont="1" applyFill="1" applyBorder="1" applyAlignment="1">
      <alignment horizontal="right" vertical="center"/>
    </xf>
    <xf numFmtId="0" fontId="34" fillId="0" borderId="14" xfId="0" applyFont="1" applyBorder="1" applyAlignment="1">
      <alignment horizontal="center" vertical="center"/>
    </xf>
    <xf numFmtId="0" fontId="34" fillId="0" borderId="4" xfId="0" applyFont="1" applyBorder="1" applyAlignment="1">
      <alignment horizontal="center" vertical="center"/>
    </xf>
    <xf numFmtId="10" fontId="7" fillId="0" borderId="14" xfId="1" applyNumberFormat="1" applyFont="1" applyBorder="1" applyAlignment="1">
      <alignment horizontal="center" vertical="center"/>
    </xf>
    <xf numFmtId="10" fontId="7" fillId="0" borderId="4" xfId="1" applyNumberFormat="1" applyFont="1" applyBorder="1" applyAlignment="1">
      <alignment horizontal="center" vertical="center"/>
    </xf>
    <xf numFmtId="4" fontId="42" fillId="0" borderId="14" xfId="0" applyNumberFormat="1" applyFont="1" applyBorder="1" applyAlignment="1">
      <alignment horizontal="right" vertical="center"/>
    </xf>
    <xf numFmtId="4" fontId="42" fillId="0" borderId="4" xfId="0" applyNumberFormat="1" applyFont="1" applyBorder="1" applyAlignment="1">
      <alignment horizontal="right" vertical="center"/>
    </xf>
    <xf numFmtId="4" fontId="7" fillId="0" borderId="14" xfId="0" applyNumberFormat="1" applyFont="1" applyBorder="1" applyAlignment="1">
      <alignment horizontal="right" vertical="center"/>
    </xf>
    <xf numFmtId="4" fontId="7" fillId="0" borderId="4" xfId="0" applyNumberFormat="1" applyFont="1" applyBorder="1" applyAlignment="1">
      <alignment horizontal="right" vertical="center"/>
    </xf>
    <xf numFmtId="0" fontId="7" fillId="0" borderId="14" xfId="0" applyFont="1" applyBorder="1" applyAlignment="1">
      <alignment horizontal="center" vertical="center"/>
    </xf>
    <xf numFmtId="0" fontId="7" fillId="0" borderId="4" xfId="0" applyFont="1" applyBorder="1" applyAlignment="1">
      <alignment horizontal="center" vertical="center"/>
    </xf>
    <xf numFmtId="0" fontId="42" fillId="0" borderId="14" xfId="0" applyFont="1" applyBorder="1" applyAlignment="1">
      <alignment horizontal="left" vertical="center" wrapText="1"/>
    </xf>
    <xf numFmtId="0" fontId="42" fillId="0" borderId="4" xfId="0" applyFont="1" applyBorder="1" applyAlignment="1">
      <alignment horizontal="left" vertical="center" wrapText="1"/>
    </xf>
    <xf numFmtId="0" fontId="11" fillId="6" borderId="3" xfId="0" applyFont="1" applyFill="1" applyBorder="1" applyAlignment="1">
      <alignment horizontal="center"/>
    </xf>
    <xf numFmtId="0" fontId="11" fillId="6" borderId="6" xfId="0" applyFont="1" applyFill="1" applyBorder="1" applyAlignment="1">
      <alignment horizontal="center"/>
    </xf>
    <xf numFmtId="0" fontId="11" fillId="6" borderId="2" xfId="0" applyFont="1" applyFill="1" applyBorder="1" applyAlignment="1">
      <alignment horizontal="center"/>
    </xf>
    <xf numFmtId="0" fontId="7" fillId="0" borderId="14" xfId="0" applyFont="1" applyBorder="1" applyAlignment="1">
      <alignment horizontal="left" vertical="center" wrapText="1"/>
    </xf>
    <xf numFmtId="0" fontId="7" fillId="0" borderId="4" xfId="0" applyFont="1" applyBorder="1" applyAlignment="1">
      <alignment horizontal="left" vertical="center" wrapText="1"/>
    </xf>
    <xf numFmtId="4" fontId="42" fillId="0" borderId="14" xfId="0" applyNumberFormat="1" applyFont="1" applyBorder="1" applyAlignment="1">
      <alignment horizontal="right" vertical="center" wrapText="1"/>
    </xf>
    <xf numFmtId="4" fontId="42" fillId="0" borderId="4" xfId="0" applyNumberFormat="1" applyFont="1" applyBorder="1" applyAlignment="1">
      <alignment horizontal="right" vertical="center" wrapText="1"/>
    </xf>
    <xf numFmtId="0" fontId="11" fillId="6" borderId="14" xfId="0" applyFont="1" applyFill="1" applyBorder="1" applyAlignment="1">
      <alignment horizontal="center" vertical="center"/>
    </xf>
    <xf numFmtId="0" fontId="11" fillId="6" borderId="15" xfId="0" applyFont="1" applyFill="1" applyBorder="1" applyAlignment="1">
      <alignment horizontal="center" vertical="center"/>
    </xf>
    <xf numFmtId="0" fontId="7" fillId="0" borderId="1" xfId="0" applyFont="1" applyBorder="1" applyAlignment="1">
      <alignment horizontal="center" vertical="center"/>
    </xf>
    <xf numFmtId="0" fontId="11" fillId="6" borderId="4" xfId="0" applyFont="1" applyFill="1" applyBorder="1" applyAlignment="1">
      <alignment horizontal="center" vertical="center"/>
    </xf>
    <xf numFmtId="4" fontId="7" fillId="0" borderId="14" xfId="0" applyNumberFormat="1" applyFont="1" applyBorder="1" applyAlignment="1">
      <alignment horizontal="center" vertical="center"/>
    </xf>
    <xf numFmtId="4" fontId="7" fillId="0" borderId="4" xfId="0" applyNumberFormat="1" applyFont="1" applyBorder="1" applyAlignment="1">
      <alignment horizontal="center" vertical="center"/>
    </xf>
    <xf numFmtId="10" fontId="7" fillId="3" borderId="8" xfId="1" applyNumberFormat="1" applyFont="1" applyFill="1" applyBorder="1" applyAlignment="1">
      <alignment horizontal="right" vertical="center"/>
    </xf>
    <xf numFmtId="10" fontId="7" fillId="3" borderId="5" xfId="1" applyNumberFormat="1" applyFont="1" applyFill="1" applyBorder="1" applyAlignment="1">
      <alignment horizontal="center"/>
    </xf>
    <xf numFmtId="10" fontId="7" fillId="3" borderId="12" xfId="1" applyNumberFormat="1" applyFont="1" applyFill="1" applyBorder="1" applyAlignment="1">
      <alignment horizontal="center"/>
    </xf>
    <xf numFmtId="10" fontId="7" fillId="3" borderId="9" xfId="1" applyNumberFormat="1" applyFont="1" applyFill="1" applyBorder="1" applyAlignment="1">
      <alignment horizontal="center"/>
    </xf>
    <xf numFmtId="10" fontId="7" fillId="3" borderId="8" xfId="1" applyNumberFormat="1" applyFont="1" applyFill="1" applyBorder="1" applyAlignment="1">
      <alignment horizontal="center"/>
    </xf>
    <xf numFmtId="10" fontId="7" fillId="3" borderId="0" xfId="1" applyNumberFormat="1" applyFont="1" applyFill="1" applyBorder="1" applyAlignment="1">
      <alignment horizontal="center"/>
    </xf>
    <xf numFmtId="10" fontId="7" fillId="3" borderId="7" xfId="1" applyNumberFormat="1" applyFont="1" applyFill="1" applyBorder="1" applyAlignment="1">
      <alignment horizontal="center"/>
    </xf>
    <xf numFmtId="10" fontId="7" fillId="3" borderId="10" xfId="1" applyNumberFormat="1" applyFont="1" applyFill="1" applyBorder="1" applyAlignment="1">
      <alignment horizontal="center"/>
    </xf>
    <xf numFmtId="10" fontId="7" fillId="3" borderId="13" xfId="1" applyNumberFormat="1" applyFont="1" applyFill="1" applyBorder="1" applyAlignment="1">
      <alignment horizontal="center"/>
    </xf>
    <xf numFmtId="10" fontId="7" fillId="3" borderId="11" xfId="1" applyNumberFormat="1" applyFont="1" applyFill="1" applyBorder="1" applyAlignment="1">
      <alignment horizontal="center"/>
    </xf>
    <xf numFmtId="10" fontId="7" fillId="3" borderId="5" xfId="1" applyNumberFormat="1" applyFont="1" applyFill="1" applyBorder="1" applyAlignment="1">
      <alignment horizontal="right" vertical="center"/>
    </xf>
    <xf numFmtId="0" fontId="7" fillId="3" borderId="7" xfId="0" applyFont="1" applyFill="1" applyBorder="1" applyAlignment="1">
      <alignment horizontal="right" vertical="center"/>
    </xf>
    <xf numFmtId="0" fontId="7" fillId="3" borderId="1" xfId="0" applyFont="1" applyFill="1" applyBorder="1" applyAlignment="1">
      <alignment horizontal="right" vertical="center"/>
    </xf>
    <xf numFmtId="10" fontId="7" fillId="3" borderId="10" xfId="1" applyNumberFormat="1" applyFont="1" applyFill="1" applyBorder="1" applyAlignment="1">
      <alignment horizontal="right" vertical="center"/>
    </xf>
    <xf numFmtId="0" fontId="8" fillId="6" borderId="3" xfId="0" applyFont="1" applyFill="1" applyBorder="1" applyAlignment="1">
      <alignment horizontal="center"/>
    </xf>
    <xf numFmtId="0" fontId="8" fillId="6" borderId="2" xfId="0" applyFont="1" applyFill="1" applyBorder="1" applyAlignment="1">
      <alignment horizontal="center"/>
    </xf>
    <xf numFmtId="0" fontId="8" fillId="6" borderId="6" xfId="0" applyFont="1" applyFill="1" applyBorder="1" applyAlignment="1">
      <alignment horizontal="center"/>
    </xf>
    <xf numFmtId="0" fontId="50" fillId="0" borderId="0" xfId="0" applyFont="1" applyAlignment="1">
      <alignment horizontal="left" vertical="center" wrapText="1"/>
    </xf>
    <xf numFmtId="0" fontId="8" fillId="6" borderId="1" xfId="0" applyFont="1" applyFill="1" applyBorder="1" applyAlignment="1">
      <alignment horizontal="center"/>
    </xf>
    <xf numFmtId="0" fontId="62" fillId="4" borderId="0" xfId="0" applyFont="1" applyFill="1" applyAlignment="1">
      <alignment horizontal="center" vertical="center"/>
    </xf>
    <xf numFmtId="0" fontId="54" fillId="6" borderId="3" xfId="0" applyFont="1" applyFill="1" applyBorder="1" applyAlignment="1">
      <alignment horizontal="center" vertical="center" wrapText="1"/>
    </xf>
    <xf numFmtId="0" fontId="54" fillId="6" borderId="6" xfId="0" applyFont="1" applyFill="1" applyBorder="1" applyAlignment="1">
      <alignment horizontal="center" vertical="center" wrapText="1"/>
    </xf>
    <xf numFmtId="0" fontId="54" fillId="6" borderId="2" xfId="0" applyFont="1" applyFill="1" applyBorder="1" applyAlignment="1">
      <alignment horizontal="center" vertical="center" wrapText="1"/>
    </xf>
    <xf numFmtId="0" fontId="81" fillId="4" borderId="0" xfId="4" applyFont="1" applyFill="1" applyBorder="1" applyAlignment="1">
      <alignment horizontal="center"/>
    </xf>
    <xf numFmtId="0" fontId="62" fillId="4" borderId="13" xfId="0" applyFont="1" applyFill="1" applyBorder="1" applyAlignment="1">
      <alignment horizontal="center" vertical="center"/>
    </xf>
    <xf numFmtId="0" fontId="0" fillId="6" borderId="1" xfId="0" applyFill="1" applyBorder="1" applyAlignment="1">
      <alignment horizontal="center"/>
    </xf>
    <xf numFmtId="0" fontId="62" fillId="4" borderId="0" xfId="3" applyFont="1" applyFill="1" applyAlignment="1">
      <alignment horizontal="center"/>
    </xf>
    <xf numFmtId="0" fontId="8" fillId="6" borderId="6" xfId="0" applyFont="1" applyFill="1" applyBorder="1" applyAlignment="1">
      <alignment horizontal="center" vertical="center" wrapText="1"/>
    </xf>
    <xf numFmtId="0" fontId="8" fillId="9" borderId="3" xfId="0" applyFont="1" applyFill="1" applyBorder="1" applyAlignment="1">
      <alignment horizontal="center" vertical="center" wrapText="1"/>
    </xf>
    <xf numFmtId="0" fontId="8" fillId="9" borderId="6" xfId="0" applyFont="1" applyFill="1" applyBorder="1" applyAlignment="1">
      <alignment horizontal="center" vertical="center" wrapText="1"/>
    </xf>
    <xf numFmtId="0" fontId="8" fillId="9" borderId="2" xfId="0" applyFont="1" applyFill="1" applyBorder="1" applyAlignment="1">
      <alignment horizontal="center" vertical="center" wrapText="1"/>
    </xf>
    <xf numFmtId="0" fontId="0" fillId="0" borderId="0" xfId="0" applyAlignment="1">
      <alignment horizontal="center" vertical="center" wrapText="1"/>
    </xf>
    <xf numFmtId="4" fontId="8" fillId="4" borderId="1" xfId="0" applyNumberFormat="1" applyFont="1" applyFill="1" applyBorder="1" applyAlignment="1">
      <alignment horizontal="center" vertical="top"/>
    </xf>
    <xf numFmtId="0" fontId="8" fillId="4" borderId="1" xfId="0" applyFont="1" applyFill="1" applyBorder="1" applyAlignment="1">
      <alignment horizontal="center" vertical="top"/>
    </xf>
    <xf numFmtId="0" fontId="0" fillId="2" borderId="1" xfId="0" applyFill="1" applyBorder="1" applyAlignment="1" applyProtection="1">
      <alignment horizontal="center" wrapText="1"/>
      <protection locked="0"/>
    </xf>
    <xf numFmtId="0" fontId="0" fillId="2" borderId="1" xfId="0" applyFill="1" applyBorder="1" applyAlignment="1" applyProtection="1">
      <alignment horizontal="left" wrapText="1"/>
      <protection locked="0"/>
    </xf>
    <xf numFmtId="0" fontId="5" fillId="6" borderId="1" xfId="0" applyFont="1" applyFill="1" applyBorder="1" applyAlignment="1">
      <alignment horizontal="center" vertical="center" wrapText="1"/>
    </xf>
    <xf numFmtId="0" fontId="5" fillId="6" borderId="14" xfId="0" applyFont="1" applyFill="1" applyBorder="1" applyAlignment="1">
      <alignment horizontal="center" vertical="center" wrapText="1"/>
    </xf>
    <xf numFmtId="0" fontId="5" fillId="6" borderId="3" xfId="0" applyFont="1" applyFill="1" applyBorder="1" applyAlignment="1">
      <alignment horizontal="center"/>
    </xf>
    <xf numFmtId="0" fontId="5" fillId="6" borderId="2" xfId="0" applyFont="1" applyFill="1" applyBorder="1" applyAlignment="1">
      <alignment horizontal="center"/>
    </xf>
    <xf numFmtId="0" fontId="5" fillId="6" borderId="6" xfId="0" applyFont="1" applyFill="1" applyBorder="1" applyAlignment="1">
      <alignment horizontal="center"/>
    </xf>
    <xf numFmtId="4" fontId="8" fillId="4" borderId="3" xfId="0" applyNumberFormat="1" applyFont="1" applyFill="1" applyBorder="1" applyAlignment="1">
      <alignment horizontal="center" vertical="top"/>
    </xf>
    <xf numFmtId="4" fontId="8" fillId="4" borderId="6" xfId="0" applyNumberFormat="1" applyFont="1" applyFill="1" applyBorder="1" applyAlignment="1">
      <alignment horizontal="center" vertical="top"/>
    </xf>
    <xf numFmtId="4" fontId="8" fillId="4" borderId="2" xfId="0" applyNumberFormat="1" applyFont="1" applyFill="1" applyBorder="1" applyAlignment="1">
      <alignment horizontal="center" vertical="top"/>
    </xf>
    <xf numFmtId="0" fontId="8" fillId="4" borderId="3" xfId="0" applyFont="1" applyFill="1" applyBorder="1" applyAlignment="1">
      <alignment horizontal="center" vertical="top"/>
    </xf>
    <xf numFmtId="0" fontId="8" fillId="4" borderId="6" xfId="0" applyFont="1" applyFill="1" applyBorder="1" applyAlignment="1">
      <alignment horizontal="center" vertical="top"/>
    </xf>
    <xf numFmtId="0" fontId="8" fillId="4" borderId="2" xfId="0" applyFont="1" applyFill="1" applyBorder="1" applyAlignment="1">
      <alignment horizontal="center" vertical="top"/>
    </xf>
  </cellXfs>
  <cellStyles count="23">
    <cellStyle name="Comma 2" xfId="8" xr:uid="{00000000-0005-0000-0000-000001000000}"/>
    <cellStyle name="Comma 3" xfId="14" xr:uid="{00000000-0005-0000-0000-000002000000}"/>
    <cellStyle name="Comma 4" xfId="13" xr:uid="{00000000-0005-0000-0000-000003000000}"/>
    <cellStyle name="Comma 5" xfId="22" xr:uid="{00000000-0005-0000-0000-000004000000}"/>
    <cellStyle name="Dziesiętny" xfId="2" builtinId="3"/>
    <cellStyle name="Heading 1 2" xfId="4" xr:uid="{00000000-0005-0000-0000-000005000000}"/>
    <cellStyle name="Migliaia 2" xfId="19" xr:uid="{00000000-0005-0000-0000-000006000000}"/>
    <cellStyle name="Normal 2" xfId="9" xr:uid="{00000000-0005-0000-0000-000008000000}"/>
    <cellStyle name="Normal 3" xfId="10" xr:uid="{00000000-0005-0000-0000-000009000000}"/>
    <cellStyle name="Normal 4" xfId="11" xr:uid="{00000000-0005-0000-0000-00000A000000}"/>
    <cellStyle name="Normal 5" xfId="12" xr:uid="{00000000-0005-0000-0000-00000B000000}"/>
    <cellStyle name="Normal 6" xfId="16" xr:uid="{00000000-0005-0000-0000-00000C000000}"/>
    <cellStyle name="Normal 7" xfId="15" xr:uid="{00000000-0005-0000-0000-00000D000000}"/>
    <cellStyle name="Normal 8" xfId="5" xr:uid="{00000000-0005-0000-0000-00000E000000}"/>
    <cellStyle name="Normal 9" xfId="21" xr:uid="{00000000-0005-0000-0000-00000F000000}"/>
    <cellStyle name="Normale 2" xfId="18" xr:uid="{00000000-0005-0000-0000-000010000000}"/>
    <cellStyle name="Normalny" xfId="0" builtinId="0"/>
    <cellStyle name="Percent 2" xfId="7" xr:uid="{00000000-0005-0000-0000-000012000000}"/>
    <cellStyle name="Percent 2 2" xfId="17" xr:uid="{00000000-0005-0000-0000-000013000000}"/>
    <cellStyle name="Percent 3" xfId="6" xr:uid="{00000000-0005-0000-0000-000014000000}"/>
    <cellStyle name="Procentowy" xfId="1" builtinId="5"/>
    <cellStyle name="Standaard 2" xfId="3" xr:uid="{00000000-0005-0000-0000-000015000000}"/>
    <cellStyle name="Standard 2" xfId="20" xr:uid="{00000000-0005-0000-0000-000016000000}"/>
  </cellStyles>
  <dxfs count="62">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FF000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auto="1"/>
      </font>
      <fill>
        <patternFill>
          <bgColor rgb="FFFF0000"/>
        </patternFill>
      </fill>
    </dxf>
    <dxf>
      <fill>
        <patternFill>
          <bgColor rgb="FFFF0000"/>
        </patternFill>
      </fill>
    </dxf>
    <dxf>
      <fill>
        <patternFill>
          <bgColor rgb="FFFF0000"/>
        </patternFill>
      </fill>
    </dxf>
    <dxf>
      <fill>
        <patternFill>
          <bgColor rgb="FFFF0000"/>
        </patternFill>
      </fill>
    </dxf>
    <dxf>
      <font>
        <color auto="1"/>
      </font>
      <fill>
        <patternFill patternType="solid">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FF0000"/>
      </font>
    </dxf>
  </dxfs>
  <tableStyles count="0" defaultTableStyle="TableStyleMedium2" defaultPivotStyle="PivotStyleLight16"/>
  <colors>
    <mruColors>
      <color rgb="FFC6E0B4"/>
      <color rgb="FFDDEBF7"/>
      <color rgb="FFFFFFCC"/>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r:id="rId1"/>
</file>

<file path=xl/activeX/activeX2.xml><?xml version="1.0" encoding="utf-8"?>
<ax:ocx xmlns:ax="http://schemas.microsoft.com/office/2006/activeX" xmlns:r="http://schemas.openxmlformats.org/officeDocument/2006/relationships" ax:classid="{8BD21D30-EC42-11CE-9E0D-00AA006002F3}" r:id="rId1"/>
</file>

<file path=xl/activeX/activeX3.xml><?xml version="1.0" encoding="utf-8"?>
<ax:ocx xmlns:ax="http://schemas.microsoft.com/office/2006/activeX" xmlns:r="http://schemas.openxmlformats.org/officeDocument/2006/relationships" ax:classid="{8BD21D30-EC42-11CE-9E0D-00AA006002F3}" r:id="rId1"/>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lockText="1"/>
</file>

<file path=xl/ctrlProps/ctrlProp25.xml><?xml version="1.0" encoding="utf-8"?>
<formControlPr xmlns="http://schemas.microsoft.com/office/spreadsheetml/2009/9/main" objectType="Button" lockText="1"/>
</file>

<file path=xl/ctrlProps/ctrlProp26.xml><?xml version="1.0" encoding="utf-8"?>
<formControlPr xmlns="http://schemas.microsoft.com/office/spreadsheetml/2009/9/main" objectType="Button" lockText="1"/>
</file>

<file path=xl/ctrlProps/ctrlProp27.xml><?xml version="1.0" encoding="utf-8"?>
<formControlPr xmlns="http://schemas.microsoft.com/office/spreadsheetml/2009/9/main" objectType="Button" lockText="1"/>
</file>

<file path=xl/ctrlProps/ctrlProp28.xml><?xml version="1.0" encoding="utf-8"?>
<formControlPr xmlns="http://schemas.microsoft.com/office/spreadsheetml/2009/9/main" objectType="Button" lockText="1"/>
</file>

<file path=xl/ctrlProps/ctrlProp29.xml><?xml version="1.0" encoding="utf-8"?>
<formControlPr xmlns="http://schemas.microsoft.com/office/spreadsheetml/2009/9/main" objectType="Button" lockText="1"/>
</file>

<file path=xl/ctrlProps/ctrlProp30.xml><?xml version="1.0" encoding="utf-8"?>
<formControlPr xmlns="http://schemas.microsoft.com/office/spreadsheetml/2009/9/main" objectType="Button" lockText="1"/>
</file>

<file path=xl/ctrlProps/ctrlProp31.xml><?xml version="1.0" encoding="utf-8"?>
<formControlPr xmlns="http://schemas.microsoft.com/office/spreadsheetml/2009/9/main" objectType="Button" lockText="1"/>
</file>

<file path=xl/ctrlProps/ctrlProp32.xml><?xml version="1.0" encoding="utf-8"?>
<formControlPr xmlns="http://schemas.microsoft.com/office/spreadsheetml/2009/9/main" objectType="Button" lockText="1"/>
</file>

<file path=xl/ctrlProps/ctrlProp33.xml><?xml version="1.0" encoding="utf-8"?>
<formControlPr xmlns="http://schemas.microsoft.com/office/spreadsheetml/2009/9/main" objectType="Button" lockText="1"/>
</file>

<file path=xl/ctrlProps/ctrlProp34.xml><?xml version="1.0" encoding="utf-8"?>
<formControlPr xmlns="http://schemas.microsoft.com/office/spreadsheetml/2009/9/main" objectType="Button" lockText="1"/>
</file>

<file path=xl/ctrlProps/ctrlProp35.xml><?xml version="1.0" encoding="utf-8"?>
<formControlPr xmlns="http://schemas.microsoft.com/office/spreadsheetml/2009/9/main" objectType="Button" lockText="1"/>
</file>

<file path=xl/ctrlProps/ctrlProp36.xml><?xml version="1.0" encoding="utf-8"?>
<formControlPr xmlns="http://schemas.microsoft.com/office/spreadsheetml/2009/9/main" objectType="Button" lockText="1"/>
</file>

<file path=xl/ctrlProps/ctrlProp37.xml><?xml version="1.0" encoding="utf-8"?>
<formControlPr xmlns="http://schemas.microsoft.com/office/spreadsheetml/2009/9/main" objectType="Button" lockText="1"/>
</file>

<file path=xl/ctrlProps/ctrlProp38.xml><?xml version="1.0" encoding="utf-8"?>
<formControlPr xmlns="http://schemas.microsoft.com/office/spreadsheetml/2009/9/main" objectType="Button" lockText="1"/>
</file>

<file path=xl/ctrlProps/ctrlProp39.xml><?xml version="1.0" encoding="utf-8"?>
<formControlPr xmlns="http://schemas.microsoft.com/office/spreadsheetml/2009/9/main" objectType="Button" lockText="1"/>
</file>

<file path=xl/ctrlProps/ctrlProp40.xml><?xml version="1.0" encoding="utf-8"?>
<formControlPr xmlns="http://schemas.microsoft.com/office/spreadsheetml/2009/9/main" objectType="Button" lockText="1"/>
</file>

<file path=xl/ctrlProps/ctrlProp41.xml><?xml version="1.0" encoding="utf-8"?>
<formControlPr xmlns="http://schemas.microsoft.com/office/spreadsheetml/2009/9/main" objectType="Button" lockText="1"/>
</file>

<file path=xl/ctrlProps/ctrlProp42.xml><?xml version="1.0" encoding="utf-8"?>
<formControlPr xmlns="http://schemas.microsoft.com/office/spreadsheetml/2009/9/main" objectType="CheckBox" fmlaLink="$C$21" noThreeD="1"/>
</file>

<file path=xl/ctrlProps/ctrlProp43.xml><?xml version="1.0" encoding="utf-8"?>
<formControlPr xmlns="http://schemas.microsoft.com/office/spreadsheetml/2009/9/main" objectType="CheckBox" fmlaLink="$C$23" lockText="1" noThreeD="1"/>
</file>

<file path=xl/ctrlProps/ctrlProp44.xml><?xml version="1.0" encoding="utf-8"?>
<formControlPr xmlns="http://schemas.microsoft.com/office/spreadsheetml/2009/9/main" objectType="CheckBox" fmlaLink="$C$25" lockText="1" noThreeD="1"/>
</file>

<file path=xl/ctrlProps/ctrlProp45.xml><?xml version="1.0" encoding="utf-8"?>
<formControlPr xmlns="http://schemas.microsoft.com/office/spreadsheetml/2009/9/main" objectType="CheckBox" fmlaLink="$C$27" lockText="1" noThreeD="1"/>
</file>

<file path=xl/ctrlProps/ctrlProp46.xml><?xml version="1.0" encoding="utf-8"?>
<formControlPr xmlns="http://schemas.microsoft.com/office/spreadsheetml/2009/9/main" objectType="CheckBox" fmlaLink="$C$29" lockText="1" noThreeD="1"/>
</file>

<file path=xl/ctrlProps/ctrlProp47.xml><?xml version="1.0" encoding="utf-8"?>
<formControlPr xmlns="http://schemas.microsoft.com/office/spreadsheetml/2009/9/main" objectType="CheckBox" fmlaLink="$C$31" lockText="1" noThreeD="1"/>
</file>

<file path=xl/ctrlProps/ctrlProp48.xml><?xml version="1.0" encoding="utf-8"?>
<formControlPr xmlns="http://schemas.microsoft.com/office/spreadsheetml/2009/9/main" objectType="Button" lockText="1"/>
</file>

<file path=xl/ctrlProps/ctrlProp49.xml><?xml version="1.0" encoding="utf-8"?>
<formControlPr xmlns="http://schemas.microsoft.com/office/spreadsheetml/2009/9/main" objectType="Button" lockText="1"/>
</file>

<file path=xl/ctrlProps/ctrlProp50.xml><?xml version="1.0" encoding="utf-8"?>
<formControlPr xmlns="http://schemas.microsoft.com/office/spreadsheetml/2009/9/main" objectType="Button" lockText="1"/>
</file>

<file path=xl/ctrlProps/ctrlProp51.xml><?xml version="1.0" encoding="utf-8"?>
<formControlPr xmlns="http://schemas.microsoft.com/office/spreadsheetml/2009/9/main" objectType="Button" lockText="1"/>
</file>

<file path=xl/ctrlProps/ctrlProp52.xml><?xml version="1.0" encoding="utf-8"?>
<formControlPr xmlns="http://schemas.microsoft.com/office/spreadsheetml/2009/9/main" objectType="Button" lockText="1"/>
</file>

<file path=xl/ctrlProps/ctrlProp53.xml><?xml version="1.0" encoding="utf-8"?>
<formControlPr xmlns="http://schemas.microsoft.com/office/spreadsheetml/2009/9/main" objectType="Button" lockText="1"/>
</file>

<file path=xl/ctrlProps/ctrlProp54.xml><?xml version="1.0" encoding="utf-8"?>
<formControlPr xmlns="http://schemas.microsoft.com/office/spreadsheetml/2009/9/main" objectType="Button" lockText="1"/>
</file>

<file path=xl/ctrlProps/ctrlProp55.xml><?xml version="1.0" encoding="utf-8"?>
<formControlPr xmlns="http://schemas.microsoft.com/office/spreadsheetml/2009/9/main" objectType="Button" lockText="1"/>
</file>

<file path=xl/ctrlProps/ctrlProp56.xml><?xml version="1.0" encoding="utf-8"?>
<formControlPr xmlns="http://schemas.microsoft.com/office/spreadsheetml/2009/9/main" objectType="Button" lockText="1"/>
</file>

<file path=xl/ctrlProps/ctrlProp57.xml><?xml version="1.0" encoding="utf-8"?>
<formControlPr xmlns="http://schemas.microsoft.com/office/spreadsheetml/2009/9/main" objectType="Button" lockText="1"/>
</file>

<file path=xl/ctrlProps/ctrlProp58.xml><?xml version="1.0" encoding="utf-8"?>
<formControlPr xmlns="http://schemas.microsoft.com/office/spreadsheetml/2009/9/main" objectType="Button" lockText="1"/>
</file>

<file path=xl/ctrlProps/ctrlProp59.xml><?xml version="1.0" encoding="utf-8"?>
<formControlPr xmlns="http://schemas.microsoft.com/office/spreadsheetml/2009/9/main" objectType="Button" lockText="1"/>
</file>

<file path=xl/ctrlProps/ctrlProp60.xml><?xml version="1.0" encoding="utf-8"?>
<formControlPr xmlns="http://schemas.microsoft.com/office/spreadsheetml/2009/9/main" objectType="Button" lockText="1"/>
</file>

<file path=xl/ctrlProps/ctrlProp61.xml><?xml version="1.0" encoding="utf-8"?>
<formControlPr xmlns="http://schemas.microsoft.com/office/spreadsheetml/2009/9/main" objectType="Button" lockText="1"/>
</file>

<file path=xl/ctrlProps/ctrlProp62.xml><?xml version="1.0" encoding="utf-8"?>
<formControlPr xmlns="http://schemas.microsoft.com/office/spreadsheetml/2009/9/main" objectType="Button" lockText="1"/>
</file>

<file path=xl/ctrlProps/ctrlProp63.xml><?xml version="1.0" encoding="utf-8"?>
<formControlPr xmlns="http://schemas.microsoft.com/office/spreadsheetml/2009/9/main" objectType="Button" lockText="1"/>
</file>

<file path=xl/ctrlProps/ctrlProp64.xml><?xml version="1.0" encoding="utf-8"?>
<formControlPr xmlns="http://schemas.microsoft.com/office/spreadsheetml/2009/9/main" objectType="Button" lockText="1"/>
</file>

<file path=xl/ctrlProps/ctrlProp65.xml><?xml version="1.0" encoding="utf-8"?>
<formControlPr xmlns="http://schemas.microsoft.com/office/spreadsheetml/2009/9/main" objectType="Button" lockText="1"/>
</file>

<file path=xl/ctrlProps/ctrlProp66.xml><?xml version="1.0" encoding="utf-8"?>
<formControlPr xmlns="http://schemas.microsoft.com/office/spreadsheetml/2009/9/main" objectType="Button" lockText="1"/>
</file>

<file path=xl/ctrlProps/ctrlProp67.xml><?xml version="1.0" encoding="utf-8"?>
<formControlPr xmlns="http://schemas.microsoft.com/office/spreadsheetml/2009/9/main" objectType="Button" lockText="1"/>
</file>

<file path=xl/ctrlProps/ctrlProp68.xml><?xml version="1.0" encoding="utf-8"?>
<formControlPr xmlns="http://schemas.microsoft.com/office/spreadsheetml/2009/9/main" objectType="Button" lockText="1"/>
</file>

<file path=xl/ctrlProps/ctrlProp69.xml><?xml version="1.0" encoding="utf-8"?>
<formControlPr xmlns="http://schemas.microsoft.com/office/spreadsheetml/2009/9/main" objectType="Button" lockText="1"/>
</file>

<file path=xl/ctrlProps/ctrlProp70.xml><?xml version="1.0" encoding="utf-8"?>
<formControlPr xmlns="http://schemas.microsoft.com/office/spreadsheetml/2009/9/main" objectType="Button" lockText="1"/>
</file>

<file path=xl/ctrlProps/ctrlProp71.xml><?xml version="1.0" encoding="utf-8"?>
<formControlPr xmlns="http://schemas.microsoft.com/office/spreadsheetml/2009/9/main" objectType="Button" lockText="1"/>
</file>

<file path=xl/ctrlProps/ctrlProp72.xml><?xml version="1.0" encoding="utf-8"?>
<formControlPr xmlns="http://schemas.microsoft.com/office/spreadsheetml/2009/9/main" objectType="Button" lockText="1"/>
</file>

<file path=xl/ctrlProps/ctrlProp73.xml><?xml version="1.0" encoding="utf-8"?>
<formControlPr xmlns="http://schemas.microsoft.com/office/spreadsheetml/2009/9/main" objectType="Button" lockText="1"/>
</file>

<file path=xl/ctrlProps/ctrlProp74.xml><?xml version="1.0" encoding="utf-8"?>
<formControlPr xmlns="http://schemas.microsoft.com/office/spreadsheetml/2009/9/main" objectType="Button" lockText="1"/>
</file>

<file path=xl/ctrlProps/ctrlProp75.xml><?xml version="1.0" encoding="utf-8"?>
<formControlPr xmlns="http://schemas.microsoft.com/office/spreadsheetml/2009/9/main" objectType="Button" lockText="1"/>
</file>

<file path=xl/ctrlProps/ctrlProp76.xml><?xml version="1.0" encoding="utf-8"?>
<formControlPr xmlns="http://schemas.microsoft.com/office/spreadsheetml/2009/9/main" objectType="Button" lockText="1"/>
</file>

<file path=xl/ctrlProps/ctrlProp77.xml><?xml version="1.0" encoding="utf-8"?>
<formControlPr xmlns="http://schemas.microsoft.com/office/spreadsheetml/2009/9/main" objectType="Button" lockText="1"/>
</file>

<file path=xl/ctrlProps/ctrlProp78.xml><?xml version="1.0" encoding="utf-8"?>
<formControlPr xmlns="http://schemas.microsoft.com/office/spreadsheetml/2009/9/main" objectType="Button" lockText="1"/>
</file>

<file path=xl/ctrlProps/ctrlProp79.xml><?xml version="1.0" encoding="utf-8"?>
<formControlPr xmlns="http://schemas.microsoft.com/office/spreadsheetml/2009/9/main" objectType="Button" lockText="1"/>
</file>

<file path=xl/ctrlProps/ctrlProp80.xml><?xml version="1.0" encoding="utf-8"?>
<formControlPr xmlns="http://schemas.microsoft.com/office/spreadsheetml/2009/9/main" objectType="Button" lockText="1"/>
</file>

<file path=xl/ctrlProps/ctrlProp81.xml><?xml version="1.0" encoding="utf-8"?>
<formControlPr xmlns="http://schemas.microsoft.com/office/spreadsheetml/2009/9/main" objectType="Button" lockText="1"/>
</file>

<file path=xl/ctrlProps/ctrlProp82.xml><?xml version="1.0" encoding="utf-8"?>
<formControlPr xmlns="http://schemas.microsoft.com/office/spreadsheetml/2009/9/main" objectType="Button" lockText="1"/>
</file>

<file path=xl/ctrlProps/ctrlProp83.xml><?xml version="1.0" encoding="utf-8"?>
<formControlPr xmlns="http://schemas.microsoft.com/office/spreadsheetml/2009/9/main" objectType="Button" lockText="1"/>
</file>

<file path=xl/ctrlProps/ctrlProp84.xml><?xml version="1.0" encoding="utf-8"?>
<formControlPr xmlns="http://schemas.microsoft.com/office/spreadsheetml/2009/9/main" objectType="Button" lockText="1"/>
</file>

<file path=xl/ctrlProps/ctrlProp85.xml><?xml version="1.0" encoding="utf-8"?>
<formControlPr xmlns="http://schemas.microsoft.com/office/spreadsheetml/2009/9/main" objectType="Button" lockText="1"/>
</file>

<file path=xl/ctrlProps/ctrlProp86.xml><?xml version="1.0" encoding="utf-8"?>
<formControlPr xmlns="http://schemas.microsoft.com/office/spreadsheetml/2009/9/main" objectType="Button" lockText="1"/>
</file>

<file path=xl/ctrlProps/ctrlProp87.xml><?xml version="1.0" encoding="utf-8"?>
<formControlPr xmlns="http://schemas.microsoft.com/office/spreadsheetml/2009/9/main" objectType="Button" lockText="1"/>
</file>

<file path=xl/ctrlProps/ctrlProp88.xml><?xml version="1.0" encoding="utf-8"?>
<formControlPr xmlns="http://schemas.microsoft.com/office/spreadsheetml/2009/9/main" objectType="Button" lockText="1"/>
</file>

<file path=xl/ctrlProps/ctrlProp89.xml><?xml version="1.0" encoding="utf-8"?>
<formControlPr xmlns="http://schemas.microsoft.com/office/spreadsheetml/2009/9/main" objectType="Button" lockText="1"/>
</file>

<file path=xl/ctrlProps/ctrlProp90.xml><?xml version="1.0" encoding="utf-8"?>
<formControlPr xmlns="http://schemas.microsoft.com/office/spreadsheetml/2009/9/main" objectType="Button" lockText="1"/>
</file>

<file path=xl/ctrlProps/ctrlProp91.xml><?xml version="1.0" encoding="utf-8"?>
<formControlPr xmlns="http://schemas.microsoft.com/office/spreadsheetml/2009/9/main" objectType="Button" lockText="1"/>
</file>

<file path=xl/ctrlProps/ctrlProp92.xml><?xml version="1.0" encoding="utf-8"?>
<formControlPr xmlns="http://schemas.microsoft.com/office/spreadsheetml/2009/9/main" objectType="Button" lockText="1"/>
</file>

<file path=xl/ctrlProps/ctrlProp93.xml><?xml version="1.0" encoding="utf-8"?>
<formControlPr xmlns="http://schemas.microsoft.com/office/spreadsheetml/2009/9/main" objectType="Button" lockText="1"/>
</file>

<file path=xl/ctrlProps/ctrlProp94.xml><?xml version="1.0" encoding="utf-8"?>
<formControlPr xmlns="http://schemas.microsoft.com/office/spreadsheetml/2009/9/main" objectType="Button" lockText="1"/>
</file>

<file path=xl/ctrlProps/ctrlProp95.xml><?xml version="1.0" encoding="utf-8"?>
<formControlPr xmlns="http://schemas.microsoft.com/office/spreadsheetml/2009/9/main" objectType="Button" lockText="1"/>
</file>

<file path=xl/ctrlProps/ctrlProp96.xml><?xml version="1.0" encoding="utf-8"?>
<formControlPr xmlns="http://schemas.microsoft.com/office/spreadsheetml/2009/9/main" objectType="Button" lockText="1"/>
</file>

<file path=xl/ctrlProps/ctrlProp97.xml><?xml version="1.0" encoding="utf-8"?>
<formControlPr xmlns="http://schemas.microsoft.com/office/spreadsheetml/2009/9/main" objectType="Button" lockText="1"/>
</file>

<file path=xl/ctrlProps/ctrlProp98.xml><?xml version="1.0" encoding="utf-8"?>
<formControlPr xmlns="http://schemas.microsoft.com/office/spreadsheetml/2009/9/main" objectType="Button" lockText="1"/>
</file>

<file path=xl/ctrlProps/ctrlProp99.xml><?xml version="1.0" encoding="utf-8"?>
<formControlPr xmlns="http://schemas.microsoft.com/office/spreadsheetml/2009/9/main" objectType="Button" lockText="1"/>
</file>

<file path=xl/ctrlProps/ctrlProp100.xml><?xml version="1.0" encoding="utf-8"?>
<formControlPr xmlns="http://schemas.microsoft.com/office/spreadsheetml/2009/9/main" objectType="Button" lockText="1"/>
</file>

<file path=xl/ctrlProps/ctrlProp101.xml><?xml version="1.0" encoding="utf-8"?>
<formControlPr xmlns="http://schemas.microsoft.com/office/spreadsheetml/2009/9/main" objectType="Button" lockText="1"/>
</file>

<file path=xl/ctrlProps/ctrlProp102.xml><?xml version="1.0" encoding="utf-8"?>
<formControlPr xmlns="http://schemas.microsoft.com/office/spreadsheetml/2009/9/main" objectType="Button" lockText="1"/>
</file>

<file path=xl/ctrlProps/ctrlProp103.xml><?xml version="1.0" encoding="utf-8"?>
<formControlPr xmlns="http://schemas.microsoft.com/office/spreadsheetml/2009/9/main" objectType="Button" lockText="1"/>
</file>

<file path=xl/ctrlProps/ctrlProp104.xml><?xml version="1.0" encoding="utf-8"?>
<formControlPr xmlns="http://schemas.microsoft.com/office/spreadsheetml/2009/9/main" objectType="Button" lockText="1"/>
</file>

<file path=xl/ctrlProps/ctrlProp105.xml><?xml version="1.0" encoding="utf-8"?>
<formControlPr xmlns="http://schemas.microsoft.com/office/spreadsheetml/2009/9/main" objectType="Button" lockText="1"/>
</file>

<file path=xl/ctrlProps/ctrlProp106.xml><?xml version="1.0" encoding="utf-8"?>
<formControlPr xmlns="http://schemas.microsoft.com/office/spreadsheetml/2009/9/main" objectType="Button" lockText="1"/>
</file>

<file path=xl/ctrlProps/ctrlProp107.xml><?xml version="1.0" encoding="utf-8"?>
<formControlPr xmlns="http://schemas.microsoft.com/office/spreadsheetml/2009/9/main" objectType="Button" lockText="1"/>
</file>

<file path=xl/ctrlProps/ctrlProp108.xml><?xml version="1.0" encoding="utf-8"?>
<formControlPr xmlns="http://schemas.microsoft.com/office/spreadsheetml/2009/9/main" objectType="Button" lockText="1"/>
</file>

<file path=xl/ctrlProps/ctrlProp109.xml><?xml version="1.0" encoding="utf-8"?>
<formControlPr xmlns="http://schemas.microsoft.com/office/spreadsheetml/2009/9/main" objectType="Button" lockText="1"/>
</file>

<file path=xl/ctrlProps/ctrlProp110.xml><?xml version="1.0" encoding="utf-8"?>
<formControlPr xmlns="http://schemas.microsoft.com/office/spreadsheetml/2009/9/main" objectType="Button" lockText="1"/>
</file>

<file path=xl/ctrlProps/ctrlProp111.xml><?xml version="1.0" encoding="utf-8"?>
<formControlPr xmlns="http://schemas.microsoft.com/office/spreadsheetml/2009/9/main" objectType="Button" lockText="1"/>
</file>

<file path=xl/ctrlProps/ctrlProp112.xml><?xml version="1.0" encoding="utf-8"?>
<formControlPr xmlns="http://schemas.microsoft.com/office/spreadsheetml/2009/9/main" objectType="Button" lockText="1"/>
</file>

<file path=xl/ctrlProps/ctrlProp113.xml><?xml version="1.0" encoding="utf-8"?>
<formControlPr xmlns="http://schemas.microsoft.com/office/spreadsheetml/2009/9/main" objectType="Button" lockText="1"/>
</file>

<file path=xl/ctrlProps/ctrlProp114.xml><?xml version="1.0" encoding="utf-8"?>
<formControlPr xmlns="http://schemas.microsoft.com/office/spreadsheetml/2009/9/main" objectType="Button" lockText="1"/>
</file>

<file path=xl/ctrlProps/ctrlProp115.xml><?xml version="1.0" encoding="utf-8"?>
<formControlPr xmlns="http://schemas.microsoft.com/office/spreadsheetml/2009/9/main" objectType="Button" lockText="1"/>
</file>

<file path=xl/ctrlProps/ctrlProp116.xml><?xml version="1.0" encoding="utf-8"?>
<formControlPr xmlns="http://schemas.microsoft.com/office/spreadsheetml/2009/9/main" objectType="Button" lockText="1"/>
</file>

<file path=xl/ctrlProps/ctrlProp117.xml><?xml version="1.0" encoding="utf-8"?>
<formControlPr xmlns="http://schemas.microsoft.com/office/spreadsheetml/2009/9/main" objectType="Button" lockText="1"/>
</file>

<file path=xl/ctrlProps/ctrlProp118.xml><?xml version="1.0" encoding="utf-8"?>
<formControlPr xmlns="http://schemas.microsoft.com/office/spreadsheetml/2009/9/main" objectType="Button" lockText="1"/>
</file>

<file path=xl/ctrlProps/ctrlProp119.xml><?xml version="1.0" encoding="utf-8"?>
<formControlPr xmlns="http://schemas.microsoft.com/office/spreadsheetml/2009/9/main" objectType="Button" lockText="1"/>
</file>

<file path=xl/ctrlProps/ctrlProp120.xml><?xml version="1.0" encoding="utf-8"?>
<formControlPr xmlns="http://schemas.microsoft.com/office/spreadsheetml/2009/9/main" objectType="Button" lockText="1"/>
</file>

<file path=xl/ctrlProps/ctrlProp121.xml><?xml version="1.0" encoding="utf-8"?>
<formControlPr xmlns="http://schemas.microsoft.com/office/spreadsheetml/2009/9/main" objectType="Button" lockText="1"/>
</file>

<file path=xl/ctrlProps/ctrlProp122.xml><?xml version="1.0" encoding="utf-8"?>
<formControlPr xmlns="http://schemas.microsoft.com/office/spreadsheetml/2009/9/main" objectType="Button" lockText="1"/>
</file>

<file path=xl/ctrlProps/ctrlProp123.xml><?xml version="1.0" encoding="utf-8"?>
<formControlPr xmlns="http://schemas.microsoft.com/office/spreadsheetml/2009/9/main" objectType="Button" lockText="1"/>
</file>

<file path=xl/ctrlProps/ctrlProp124.xml><?xml version="1.0" encoding="utf-8"?>
<formControlPr xmlns="http://schemas.microsoft.com/office/spreadsheetml/2009/9/main" objectType="Button" lockText="1"/>
</file>

<file path=xl/ctrlProps/ctrlProp125.xml><?xml version="1.0" encoding="utf-8"?>
<formControlPr xmlns="http://schemas.microsoft.com/office/spreadsheetml/2009/9/main" objectType="Button" lockText="1"/>
</file>

<file path=xl/ctrlProps/ctrlProp126.xml><?xml version="1.0" encoding="utf-8"?>
<formControlPr xmlns="http://schemas.microsoft.com/office/spreadsheetml/2009/9/main" objectType="Button" lockText="1"/>
</file>

<file path=xl/ctrlProps/ctrlProp127.xml><?xml version="1.0" encoding="utf-8"?>
<formControlPr xmlns="http://schemas.microsoft.com/office/spreadsheetml/2009/9/main" objectType="Button" lockText="1"/>
</file>

<file path=xl/ctrlProps/ctrlProp128.xml><?xml version="1.0" encoding="utf-8"?>
<formControlPr xmlns="http://schemas.microsoft.com/office/spreadsheetml/2009/9/main" objectType="Button" lockText="1"/>
</file>

<file path=xl/ctrlProps/ctrlProp129.xml><?xml version="1.0" encoding="utf-8"?>
<formControlPr xmlns="http://schemas.microsoft.com/office/spreadsheetml/2009/9/main" objectType="Button" lockText="1"/>
</file>

<file path=xl/ctrlProps/ctrlProp130.xml><?xml version="1.0" encoding="utf-8"?>
<formControlPr xmlns="http://schemas.microsoft.com/office/spreadsheetml/2009/9/main" objectType="Button" lockText="1"/>
</file>

<file path=xl/ctrlProps/ctrlProp131.xml><?xml version="1.0" encoding="utf-8"?>
<formControlPr xmlns="http://schemas.microsoft.com/office/spreadsheetml/2009/9/main" objectType="Button" lockText="1"/>
</file>

<file path=xl/ctrlProps/ctrlProp132.xml><?xml version="1.0" encoding="utf-8"?>
<formControlPr xmlns="http://schemas.microsoft.com/office/spreadsheetml/2009/9/main" objectType="Button" lockText="1"/>
</file>

<file path=xl/ctrlProps/ctrlProp133.xml><?xml version="1.0" encoding="utf-8"?>
<formControlPr xmlns="http://schemas.microsoft.com/office/spreadsheetml/2009/9/main" objectType="Button" lockText="1"/>
</file>

<file path=xl/ctrlProps/ctrlProp134.xml><?xml version="1.0" encoding="utf-8"?>
<formControlPr xmlns="http://schemas.microsoft.com/office/spreadsheetml/2009/9/main" objectType="Button" lockText="1"/>
</file>

<file path=xl/ctrlProps/ctrlProp135.xml><?xml version="1.0" encoding="utf-8"?>
<formControlPr xmlns="http://schemas.microsoft.com/office/spreadsheetml/2009/9/main" objectType="Button" lockText="1"/>
</file>

<file path=xl/ctrlProps/ctrlProp136.xml><?xml version="1.0" encoding="utf-8"?>
<formControlPr xmlns="http://schemas.microsoft.com/office/spreadsheetml/2009/9/main" objectType="Button" lockText="1"/>
</file>

<file path=xl/ctrlProps/ctrlProp137.xml><?xml version="1.0" encoding="utf-8"?>
<formControlPr xmlns="http://schemas.microsoft.com/office/spreadsheetml/2009/9/main" objectType="Button" lockText="1"/>
</file>

<file path=xl/ctrlProps/ctrlProp138.xml><?xml version="1.0" encoding="utf-8"?>
<formControlPr xmlns="http://schemas.microsoft.com/office/spreadsheetml/2009/9/main" objectType="Button" lockText="1"/>
</file>

<file path=xl/ctrlProps/ctrlProp139.xml><?xml version="1.0" encoding="utf-8"?>
<formControlPr xmlns="http://schemas.microsoft.com/office/spreadsheetml/2009/9/main" objectType="Button" lockText="1"/>
</file>

<file path=xl/ctrlProps/ctrlProp140.xml><?xml version="1.0" encoding="utf-8"?>
<formControlPr xmlns="http://schemas.microsoft.com/office/spreadsheetml/2009/9/main" objectType="Button" lockText="1"/>
</file>

<file path=xl/ctrlProps/ctrlProp141.xml><?xml version="1.0" encoding="utf-8"?>
<formControlPr xmlns="http://schemas.microsoft.com/office/spreadsheetml/2009/9/main" objectType="Button" lockText="1"/>
</file>

<file path=xl/ctrlProps/ctrlProp142.xml><?xml version="1.0" encoding="utf-8"?>
<formControlPr xmlns="http://schemas.microsoft.com/office/spreadsheetml/2009/9/main" objectType="Button" lockText="1"/>
</file>

<file path=xl/ctrlProps/ctrlProp143.xml><?xml version="1.0" encoding="utf-8"?>
<formControlPr xmlns="http://schemas.microsoft.com/office/spreadsheetml/2009/9/main" objectType="Button" lockText="1"/>
</file>

<file path=xl/ctrlProps/ctrlProp144.xml><?xml version="1.0" encoding="utf-8"?>
<formControlPr xmlns="http://schemas.microsoft.com/office/spreadsheetml/2009/9/main" objectType="Button" lockText="1"/>
</file>

<file path=xl/ctrlProps/ctrlProp145.xml><?xml version="1.0" encoding="utf-8"?>
<formControlPr xmlns="http://schemas.microsoft.com/office/spreadsheetml/2009/9/main" objectType="Button" lockText="1"/>
</file>

<file path=xl/ctrlProps/ctrlProp146.xml><?xml version="1.0" encoding="utf-8"?>
<formControlPr xmlns="http://schemas.microsoft.com/office/spreadsheetml/2009/9/main" objectType="Button" lockText="1"/>
</file>

<file path=xl/ctrlProps/ctrlProp147.xml><?xml version="1.0" encoding="utf-8"?>
<formControlPr xmlns="http://schemas.microsoft.com/office/spreadsheetml/2009/9/main" objectType="Button" lockText="1"/>
</file>

<file path=xl/ctrlProps/ctrlProp148.xml><?xml version="1.0" encoding="utf-8"?>
<formControlPr xmlns="http://schemas.microsoft.com/office/spreadsheetml/2009/9/main" objectType="Button" lockText="1"/>
</file>

<file path=xl/ctrlProps/ctrlProp149.xml><?xml version="1.0" encoding="utf-8"?>
<formControlPr xmlns="http://schemas.microsoft.com/office/spreadsheetml/2009/9/main" objectType="Button" lockText="1"/>
</file>

<file path=xl/ctrlProps/ctrlProp150.xml><?xml version="1.0" encoding="utf-8"?>
<formControlPr xmlns="http://schemas.microsoft.com/office/spreadsheetml/2009/9/main" objectType="Button" lockText="1"/>
</file>

<file path=xl/ctrlProps/ctrlProp151.xml><?xml version="1.0" encoding="utf-8"?>
<formControlPr xmlns="http://schemas.microsoft.com/office/spreadsheetml/2009/9/main" objectType="Button" lockText="1"/>
</file>

<file path=xl/ctrlProps/ctrlProp152.xml><?xml version="1.0" encoding="utf-8"?>
<formControlPr xmlns="http://schemas.microsoft.com/office/spreadsheetml/2009/9/main" objectType="Button" lockText="1"/>
</file>

<file path=xl/ctrlProps/ctrlProp153.xml><?xml version="1.0" encoding="utf-8"?>
<formControlPr xmlns="http://schemas.microsoft.com/office/spreadsheetml/2009/9/main" objectType="Button" lockText="1"/>
</file>

<file path=xl/ctrlProps/ctrlProp154.xml><?xml version="1.0" encoding="utf-8"?>
<formControlPr xmlns="http://schemas.microsoft.com/office/spreadsheetml/2009/9/main" objectType="Button" lockText="1"/>
</file>

<file path=xl/ctrlProps/ctrlProp155.xml><?xml version="1.0" encoding="utf-8"?>
<formControlPr xmlns="http://schemas.microsoft.com/office/spreadsheetml/2009/9/main" objectType="Button" lockText="1"/>
</file>

<file path=xl/ctrlProps/ctrlProp156.xml><?xml version="1.0" encoding="utf-8"?>
<formControlPr xmlns="http://schemas.microsoft.com/office/spreadsheetml/2009/9/main" objectType="Button" lockText="1"/>
</file>

<file path=xl/ctrlProps/ctrlProp157.xml><?xml version="1.0" encoding="utf-8"?>
<formControlPr xmlns="http://schemas.microsoft.com/office/spreadsheetml/2009/9/main" objectType="Button" lockText="1"/>
</file>

<file path=xl/ctrlProps/ctrlProp158.xml><?xml version="1.0" encoding="utf-8"?>
<formControlPr xmlns="http://schemas.microsoft.com/office/spreadsheetml/2009/9/main" objectType="Button" lockText="1"/>
</file>

<file path=xl/ctrlProps/ctrlProp159.xml><?xml version="1.0" encoding="utf-8"?>
<formControlPr xmlns="http://schemas.microsoft.com/office/spreadsheetml/2009/9/main" objectType="Button" lockText="1"/>
</file>

<file path=xl/ctrlProps/ctrlProp160.xml><?xml version="1.0" encoding="utf-8"?>
<formControlPr xmlns="http://schemas.microsoft.com/office/spreadsheetml/2009/9/main" objectType="Button" lockText="1"/>
</file>

<file path=xl/ctrlProps/ctrlProp161.xml><?xml version="1.0" encoding="utf-8"?>
<formControlPr xmlns="http://schemas.microsoft.com/office/spreadsheetml/2009/9/main" objectType="Button" lockText="1"/>
</file>

<file path=xl/ctrlProps/ctrlProp162.xml><?xml version="1.0" encoding="utf-8"?>
<formControlPr xmlns="http://schemas.microsoft.com/office/spreadsheetml/2009/9/main" objectType="Button" lockText="1"/>
</file>

<file path=xl/ctrlProps/ctrlProp163.xml><?xml version="1.0" encoding="utf-8"?>
<formControlPr xmlns="http://schemas.microsoft.com/office/spreadsheetml/2009/9/main" objectType="Button" lockText="1"/>
</file>

<file path=xl/ctrlProps/ctrlProp164.xml><?xml version="1.0" encoding="utf-8"?>
<formControlPr xmlns="http://schemas.microsoft.com/office/spreadsheetml/2009/9/main" objectType="Button" lockText="1"/>
</file>

<file path=xl/ctrlProps/ctrlProp165.xml><?xml version="1.0" encoding="utf-8"?>
<formControlPr xmlns="http://schemas.microsoft.com/office/spreadsheetml/2009/9/main" objectType="Button" lockText="1"/>
</file>

<file path=xl/ctrlProps/ctrlProp166.xml><?xml version="1.0" encoding="utf-8"?>
<formControlPr xmlns="http://schemas.microsoft.com/office/spreadsheetml/2009/9/main" objectType="Button" lockText="1"/>
</file>

<file path=xl/ctrlProps/ctrlProp167.xml><?xml version="1.0" encoding="utf-8"?>
<formControlPr xmlns="http://schemas.microsoft.com/office/spreadsheetml/2009/9/main" objectType="Button" lockText="1"/>
</file>

<file path=xl/ctrlProps/ctrlProp168.xml><?xml version="1.0" encoding="utf-8"?>
<formControlPr xmlns="http://schemas.microsoft.com/office/spreadsheetml/2009/9/main" objectType="Button" lockText="1"/>
</file>

<file path=xl/ctrlProps/ctrlProp169.xml><?xml version="1.0" encoding="utf-8"?>
<formControlPr xmlns="http://schemas.microsoft.com/office/spreadsheetml/2009/9/main" objectType="Button" lockText="1"/>
</file>

<file path=xl/ctrlProps/ctrlProp170.xml><?xml version="1.0" encoding="utf-8"?>
<formControlPr xmlns="http://schemas.microsoft.com/office/spreadsheetml/2009/9/main" objectType="Button" lockText="1"/>
</file>

<file path=xl/ctrlProps/ctrlProp171.xml><?xml version="1.0" encoding="utf-8"?>
<formControlPr xmlns="http://schemas.microsoft.com/office/spreadsheetml/2009/9/main" objectType="Button" lockText="1"/>
</file>

<file path=xl/ctrlProps/ctrlProp172.xml><?xml version="1.0" encoding="utf-8"?>
<formControlPr xmlns="http://schemas.microsoft.com/office/spreadsheetml/2009/9/main" objectType="Button" lockText="1"/>
</file>

<file path=xl/ctrlProps/ctrlProp173.xml><?xml version="1.0" encoding="utf-8"?>
<formControlPr xmlns="http://schemas.microsoft.com/office/spreadsheetml/2009/9/main" objectType="Button" lockText="1"/>
</file>

<file path=xl/ctrlProps/ctrlProp174.xml><?xml version="1.0" encoding="utf-8"?>
<formControlPr xmlns="http://schemas.microsoft.com/office/spreadsheetml/2009/9/main" objectType="Button" lockText="1"/>
</file>

<file path=xl/ctrlProps/ctrlProp175.xml><?xml version="1.0" encoding="utf-8"?>
<formControlPr xmlns="http://schemas.microsoft.com/office/spreadsheetml/2009/9/main" objectType="Button" lockText="1"/>
</file>

<file path=xl/ctrlProps/ctrlProp176.xml><?xml version="1.0" encoding="utf-8"?>
<formControlPr xmlns="http://schemas.microsoft.com/office/spreadsheetml/2009/9/main" objectType="Button" lockText="1"/>
</file>

<file path=xl/ctrlProps/ctrlProp177.xml><?xml version="1.0" encoding="utf-8"?>
<formControlPr xmlns="http://schemas.microsoft.com/office/spreadsheetml/2009/9/main" objectType="Button" lockText="1"/>
</file>

<file path=xl/ctrlProps/ctrlProp178.xml><?xml version="1.0" encoding="utf-8"?>
<formControlPr xmlns="http://schemas.microsoft.com/office/spreadsheetml/2009/9/main" objectType="Button" lockText="1"/>
</file>

<file path=xl/ctrlProps/ctrlProp179.xml><?xml version="1.0" encoding="utf-8"?>
<formControlPr xmlns="http://schemas.microsoft.com/office/spreadsheetml/2009/9/main" objectType="Button" lockText="1"/>
</file>

<file path=xl/ctrlProps/ctrlProp180.xml><?xml version="1.0" encoding="utf-8"?>
<formControlPr xmlns="http://schemas.microsoft.com/office/spreadsheetml/2009/9/main" objectType="Button" lockText="1"/>
</file>

<file path=xl/ctrlProps/ctrlProp181.xml><?xml version="1.0" encoding="utf-8"?>
<formControlPr xmlns="http://schemas.microsoft.com/office/spreadsheetml/2009/9/main" objectType="Button" lockText="1"/>
</file>

<file path=xl/ctrlProps/ctrlProp182.xml><?xml version="1.0" encoding="utf-8"?>
<formControlPr xmlns="http://schemas.microsoft.com/office/spreadsheetml/2009/9/main" objectType="Button" lockText="1"/>
</file>

<file path=xl/ctrlProps/ctrlProp183.xml><?xml version="1.0" encoding="utf-8"?>
<formControlPr xmlns="http://schemas.microsoft.com/office/spreadsheetml/2009/9/main" objectType="Button" lockText="1"/>
</file>

<file path=xl/ctrlProps/ctrlProp184.xml><?xml version="1.0" encoding="utf-8"?>
<formControlPr xmlns="http://schemas.microsoft.com/office/spreadsheetml/2009/9/main" objectType="Button" lockText="1"/>
</file>

<file path=xl/ctrlProps/ctrlProp185.xml><?xml version="1.0" encoding="utf-8"?>
<formControlPr xmlns="http://schemas.microsoft.com/office/spreadsheetml/2009/9/main" objectType="Button" lockText="1"/>
</file>

<file path=xl/ctrlProps/ctrlProp186.xml><?xml version="1.0" encoding="utf-8"?>
<formControlPr xmlns="http://schemas.microsoft.com/office/spreadsheetml/2009/9/main" objectType="Button" lockText="1"/>
</file>

<file path=xl/ctrlProps/ctrlProp187.xml><?xml version="1.0" encoding="utf-8"?>
<formControlPr xmlns="http://schemas.microsoft.com/office/spreadsheetml/2009/9/main" objectType="Button" lockText="1"/>
</file>

<file path=xl/ctrlProps/ctrlProp188.xml><?xml version="1.0" encoding="utf-8"?>
<formControlPr xmlns="http://schemas.microsoft.com/office/spreadsheetml/2009/9/main" objectType="Button" lockText="1"/>
</file>

<file path=xl/ctrlProps/ctrlProp189.xml><?xml version="1.0" encoding="utf-8"?>
<formControlPr xmlns="http://schemas.microsoft.com/office/spreadsheetml/2009/9/main" objectType="Button" lockText="1"/>
</file>

<file path=xl/ctrlProps/ctrlProp190.xml><?xml version="1.0" encoding="utf-8"?>
<formControlPr xmlns="http://schemas.microsoft.com/office/spreadsheetml/2009/9/main" objectType="Button" lockText="1"/>
</file>

<file path=xl/ctrlProps/ctrlProp191.xml><?xml version="1.0" encoding="utf-8"?>
<formControlPr xmlns="http://schemas.microsoft.com/office/spreadsheetml/2009/9/main" objectType="Button" lockText="1"/>
</file>

<file path=xl/ctrlProps/ctrlProp192.xml><?xml version="1.0" encoding="utf-8"?>
<formControlPr xmlns="http://schemas.microsoft.com/office/spreadsheetml/2009/9/main" objectType="Button" lockText="1"/>
</file>

<file path=xl/ctrlProps/ctrlProp193.xml><?xml version="1.0" encoding="utf-8"?>
<formControlPr xmlns="http://schemas.microsoft.com/office/spreadsheetml/2009/9/main" objectType="Button" lockText="1"/>
</file>

<file path=xl/ctrlProps/ctrlProp194.xml><?xml version="1.0" encoding="utf-8"?>
<formControlPr xmlns="http://schemas.microsoft.com/office/spreadsheetml/2009/9/main" objectType="Button" lockText="1"/>
</file>

<file path=xl/ctrlProps/ctrlProp195.xml><?xml version="1.0" encoding="utf-8"?>
<formControlPr xmlns="http://schemas.microsoft.com/office/spreadsheetml/2009/9/main" objectType="Button" lockText="1"/>
</file>

<file path=xl/ctrlProps/ctrlProp196.xml><?xml version="1.0" encoding="utf-8"?>
<formControlPr xmlns="http://schemas.microsoft.com/office/spreadsheetml/2009/9/main" objectType="Button" lockText="1"/>
</file>

<file path=xl/ctrlProps/ctrlProp197.xml><?xml version="1.0" encoding="utf-8"?>
<formControlPr xmlns="http://schemas.microsoft.com/office/spreadsheetml/2009/9/main" objectType="Button" lockText="1"/>
</file>

<file path=xl/ctrlProps/ctrlProp198.xml><?xml version="1.0" encoding="utf-8"?>
<formControlPr xmlns="http://schemas.microsoft.com/office/spreadsheetml/2009/9/main" objectType="Button" lockText="1"/>
</file>

<file path=xl/ctrlProps/ctrlProp199.xml><?xml version="1.0" encoding="utf-8"?>
<formControlPr xmlns="http://schemas.microsoft.com/office/spreadsheetml/2009/9/main" objectType="Button" lockText="1"/>
</file>

<file path=xl/ctrlProps/ctrlProp200.xml><?xml version="1.0" encoding="utf-8"?>
<formControlPr xmlns="http://schemas.microsoft.com/office/spreadsheetml/2009/9/main" objectType="Button" lockText="1"/>
</file>

<file path=xl/ctrlProps/ctrlProp201.xml><?xml version="1.0" encoding="utf-8"?>
<formControlPr xmlns="http://schemas.microsoft.com/office/spreadsheetml/2009/9/main" objectType="Button" lockText="1"/>
</file>

<file path=xl/ctrlProps/ctrlProp202.xml><?xml version="1.0" encoding="utf-8"?>
<formControlPr xmlns="http://schemas.microsoft.com/office/spreadsheetml/2009/9/main" objectType="Button" lockText="1"/>
</file>

<file path=xl/ctrlProps/ctrlProp203.xml><?xml version="1.0" encoding="utf-8"?>
<formControlPr xmlns="http://schemas.microsoft.com/office/spreadsheetml/2009/9/main" objectType="Button" lockText="1"/>
</file>

<file path=xl/ctrlProps/ctrlProp204.xml><?xml version="1.0" encoding="utf-8"?>
<formControlPr xmlns="http://schemas.microsoft.com/office/spreadsheetml/2009/9/main" objectType="Button" lockText="1"/>
</file>

<file path=xl/ctrlProps/ctrlProp205.xml><?xml version="1.0" encoding="utf-8"?>
<formControlPr xmlns="http://schemas.microsoft.com/office/spreadsheetml/2009/9/main" objectType="Button" lockText="1"/>
</file>

<file path=xl/ctrlProps/ctrlProp206.xml><?xml version="1.0" encoding="utf-8"?>
<formControlPr xmlns="http://schemas.microsoft.com/office/spreadsheetml/2009/9/main" objectType="Button" lockText="1"/>
</file>

<file path=xl/ctrlProps/ctrlProp207.xml><?xml version="1.0" encoding="utf-8"?>
<formControlPr xmlns="http://schemas.microsoft.com/office/spreadsheetml/2009/9/main" objectType="Button" lockText="1"/>
</file>

<file path=xl/ctrlProps/ctrlProp208.xml><?xml version="1.0" encoding="utf-8"?>
<formControlPr xmlns="http://schemas.microsoft.com/office/spreadsheetml/2009/9/main" objectType="Button" lockText="1"/>
</file>

<file path=xl/ctrlProps/ctrlProp209.xml><?xml version="1.0" encoding="utf-8"?>
<formControlPr xmlns="http://schemas.microsoft.com/office/spreadsheetml/2009/9/main" objectType="Button" lockText="1"/>
</file>

<file path=xl/ctrlProps/ctrlProp210.xml><?xml version="1.0" encoding="utf-8"?>
<formControlPr xmlns="http://schemas.microsoft.com/office/spreadsheetml/2009/9/main" objectType="Button" lockText="1"/>
</file>

<file path=xl/ctrlProps/ctrlProp211.xml><?xml version="1.0" encoding="utf-8"?>
<formControlPr xmlns="http://schemas.microsoft.com/office/spreadsheetml/2009/9/main" objectType="Button" lockText="1"/>
</file>

<file path=xl/ctrlProps/ctrlProp212.xml><?xml version="1.0" encoding="utf-8"?>
<formControlPr xmlns="http://schemas.microsoft.com/office/spreadsheetml/2009/9/main" objectType="Button" lockText="1"/>
</file>

<file path=xl/ctrlProps/ctrlProp213.xml><?xml version="1.0" encoding="utf-8"?>
<formControlPr xmlns="http://schemas.microsoft.com/office/spreadsheetml/2009/9/main" objectType="Button" lockText="1"/>
</file>

<file path=xl/ctrlProps/ctrlProp214.xml><?xml version="1.0" encoding="utf-8"?>
<formControlPr xmlns="http://schemas.microsoft.com/office/spreadsheetml/2009/9/main" objectType="Button" lockText="1"/>
</file>

<file path=xl/ctrlProps/ctrlProp215.xml><?xml version="1.0" encoding="utf-8"?>
<formControlPr xmlns="http://schemas.microsoft.com/office/spreadsheetml/2009/9/main" objectType="Button" lockText="1"/>
</file>

<file path=xl/ctrlProps/ctrlProp216.xml><?xml version="1.0" encoding="utf-8"?>
<formControlPr xmlns="http://schemas.microsoft.com/office/spreadsheetml/2009/9/main" objectType="Button" lockText="1"/>
</file>

<file path=xl/ctrlProps/ctrlProp217.xml><?xml version="1.0" encoding="utf-8"?>
<formControlPr xmlns="http://schemas.microsoft.com/office/spreadsheetml/2009/9/main" objectType="Button" lockText="1"/>
</file>

<file path=xl/ctrlProps/ctrlProp218.xml><?xml version="1.0" encoding="utf-8"?>
<formControlPr xmlns="http://schemas.microsoft.com/office/spreadsheetml/2009/9/main" objectType="Button" lockText="1"/>
</file>

<file path=xl/ctrlProps/ctrlProp219.xml><?xml version="1.0" encoding="utf-8"?>
<formControlPr xmlns="http://schemas.microsoft.com/office/spreadsheetml/2009/9/main" objectType="Button" lockText="1"/>
</file>

<file path=xl/ctrlProps/ctrlProp220.xml><?xml version="1.0" encoding="utf-8"?>
<formControlPr xmlns="http://schemas.microsoft.com/office/spreadsheetml/2009/9/main" objectType="Button" lockText="1"/>
</file>

<file path=xl/ctrlProps/ctrlProp221.xml><?xml version="1.0" encoding="utf-8"?>
<formControlPr xmlns="http://schemas.microsoft.com/office/spreadsheetml/2009/9/main" objectType="Button" lockText="1"/>
</file>

<file path=xl/ctrlProps/ctrlProp222.xml><?xml version="1.0" encoding="utf-8"?>
<formControlPr xmlns="http://schemas.microsoft.com/office/spreadsheetml/2009/9/main" objectType="Button" lockText="1"/>
</file>

<file path=xl/ctrlProps/ctrlProp223.xml><?xml version="1.0" encoding="utf-8"?>
<formControlPr xmlns="http://schemas.microsoft.com/office/spreadsheetml/2009/9/main" objectType="Button" lockText="1"/>
</file>

<file path=xl/ctrlProps/ctrlProp224.xml><?xml version="1.0" encoding="utf-8"?>
<formControlPr xmlns="http://schemas.microsoft.com/office/spreadsheetml/2009/9/main" objectType="Button" lockText="1"/>
</file>

<file path=xl/ctrlProps/ctrlProp225.xml><?xml version="1.0" encoding="utf-8"?>
<formControlPr xmlns="http://schemas.microsoft.com/office/spreadsheetml/2009/9/main" objectType="Button" lockText="1"/>
</file>

<file path=xl/ctrlProps/ctrlProp226.xml><?xml version="1.0" encoding="utf-8"?>
<formControlPr xmlns="http://schemas.microsoft.com/office/spreadsheetml/2009/9/main" objectType="Button" lockText="1"/>
</file>

<file path=xl/ctrlProps/ctrlProp227.xml><?xml version="1.0" encoding="utf-8"?>
<formControlPr xmlns="http://schemas.microsoft.com/office/spreadsheetml/2009/9/main" objectType="Button" lockText="1"/>
</file>

<file path=xl/ctrlProps/ctrlProp228.xml><?xml version="1.0" encoding="utf-8"?>
<formControlPr xmlns="http://schemas.microsoft.com/office/spreadsheetml/2009/9/main" objectType="Button" lockText="1"/>
</file>

<file path=xl/ctrlProps/ctrlProp229.xml><?xml version="1.0" encoding="utf-8"?>
<formControlPr xmlns="http://schemas.microsoft.com/office/spreadsheetml/2009/9/main" objectType="Button" lockText="1"/>
</file>

<file path=xl/ctrlProps/ctrlProp230.xml><?xml version="1.0" encoding="utf-8"?>
<formControlPr xmlns="http://schemas.microsoft.com/office/spreadsheetml/2009/9/main" objectType="Button" lockText="1"/>
</file>

<file path=xl/ctrlProps/ctrlProp231.xml><?xml version="1.0" encoding="utf-8"?>
<formControlPr xmlns="http://schemas.microsoft.com/office/spreadsheetml/2009/9/main" objectType="Button" lockText="1"/>
</file>

<file path=xl/ctrlProps/ctrlProp232.xml><?xml version="1.0" encoding="utf-8"?>
<formControlPr xmlns="http://schemas.microsoft.com/office/spreadsheetml/2009/9/main" objectType="Button" lockText="1"/>
</file>

<file path=xl/ctrlProps/ctrlProp233.xml><?xml version="1.0" encoding="utf-8"?>
<formControlPr xmlns="http://schemas.microsoft.com/office/spreadsheetml/2009/9/main" objectType="Button" lockText="1"/>
</file>

<file path=xl/ctrlProps/ctrlProp234.xml><?xml version="1.0" encoding="utf-8"?>
<formControlPr xmlns="http://schemas.microsoft.com/office/spreadsheetml/2009/9/main" objectType="Button" lockText="1"/>
</file>

<file path=xl/ctrlProps/ctrlProp235.xml><?xml version="1.0" encoding="utf-8"?>
<formControlPr xmlns="http://schemas.microsoft.com/office/spreadsheetml/2009/9/main" objectType="Button" lockText="1"/>
</file>

<file path=xl/ctrlProps/ctrlProp236.xml><?xml version="1.0" encoding="utf-8"?>
<formControlPr xmlns="http://schemas.microsoft.com/office/spreadsheetml/2009/9/main" objectType="Button" lockText="1"/>
</file>

<file path=xl/ctrlProps/ctrlProp237.xml><?xml version="1.0" encoding="utf-8"?>
<formControlPr xmlns="http://schemas.microsoft.com/office/spreadsheetml/2009/9/main" objectType="Button" lockText="1"/>
</file>

<file path=xl/ctrlProps/ctrlProp238.xml><?xml version="1.0" encoding="utf-8"?>
<formControlPr xmlns="http://schemas.microsoft.com/office/spreadsheetml/2009/9/main" objectType="Button" lockText="1"/>
</file>

<file path=xl/ctrlProps/ctrlProp239.xml><?xml version="1.0" encoding="utf-8"?>
<formControlPr xmlns="http://schemas.microsoft.com/office/spreadsheetml/2009/9/main" objectType="Button" lockText="1"/>
</file>

<file path=xl/ctrlProps/ctrlProp240.xml><?xml version="1.0" encoding="utf-8"?>
<formControlPr xmlns="http://schemas.microsoft.com/office/spreadsheetml/2009/9/main" objectType="Button" lockText="1"/>
</file>

<file path=xl/ctrlProps/ctrlProp241.xml><?xml version="1.0" encoding="utf-8"?>
<formControlPr xmlns="http://schemas.microsoft.com/office/spreadsheetml/2009/9/main" objectType="Button" lockText="1"/>
</file>

<file path=xl/ctrlProps/ctrlProp242.xml><?xml version="1.0" encoding="utf-8"?>
<formControlPr xmlns="http://schemas.microsoft.com/office/spreadsheetml/2009/9/main" objectType="Button" lockText="1"/>
</file>

<file path=xl/ctrlProps/ctrlProp243.xml><?xml version="1.0" encoding="utf-8"?>
<formControlPr xmlns="http://schemas.microsoft.com/office/spreadsheetml/2009/9/main" objectType="Button" lockText="1"/>
</file>

<file path=xl/ctrlProps/ctrlProp244.xml><?xml version="1.0" encoding="utf-8"?>
<formControlPr xmlns="http://schemas.microsoft.com/office/spreadsheetml/2009/9/main" objectType="Button" lockText="1"/>
</file>

<file path=xl/ctrlProps/ctrlProp245.xml><?xml version="1.0" encoding="utf-8"?>
<formControlPr xmlns="http://schemas.microsoft.com/office/spreadsheetml/2009/9/main" objectType="Button" lockText="1"/>
</file>

<file path=xl/ctrlProps/ctrlProp246.xml><?xml version="1.0" encoding="utf-8"?>
<formControlPr xmlns="http://schemas.microsoft.com/office/spreadsheetml/2009/9/main" objectType="Button" lockText="1"/>
</file>

<file path=xl/ctrlProps/ctrlProp247.xml><?xml version="1.0" encoding="utf-8"?>
<formControlPr xmlns="http://schemas.microsoft.com/office/spreadsheetml/2009/9/main" objectType="Button" lockText="1"/>
</file>

<file path=xl/ctrlProps/ctrlProp248.xml><?xml version="1.0" encoding="utf-8"?>
<formControlPr xmlns="http://schemas.microsoft.com/office/spreadsheetml/2009/9/main" objectType="Button" lockText="1"/>
</file>

<file path=xl/ctrlProps/ctrlProp249.xml><?xml version="1.0" encoding="utf-8"?>
<formControlPr xmlns="http://schemas.microsoft.com/office/spreadsheetml/2009/9/main" objectType="Button" lockText="1"/>
</file>

<file path=xl/ctrlProps/ctrlProp250.xml><?xml version="1.0" encoding="utf-8"?>
<formControlPr xmlns="http://schemas.microsoft.com/office/spreadsheetml/2009/9/main" objectType="Button" lockText="1"/>
</file>

<file path=xl/ctrlProps/ctrlProp251.xml><?xml version="1.0" encoding="utf-8"?>
<formControlPr xmlns="http://schemas.microsoft.com/office/spreadsheetml/2009/9/main" objectType="Button" lockText="1"/>
</file>

<file path=xl/ctrlProps/ctrlProp252.xml><?xml version="1.0" encoding="utf-8"?>
<formControlPr xmlns="http://schemas.microsoft.com/office/spreadsheetml/2009/9/main" objectType="Button" lockText="1"/>
</file>

<file path=xl/ctrlProps/ctrlProp253.xml><?xml version="1.0" encoding="utf-8"?>
<formControlPr xmlns="http://schemas.microsoft.com/office/spreadsheetml/2009/9/main" objectType="Button" lockText="1"/>
</file>

<file path=xl/ctrlProps/ctrlProp254.xml><?xml version="1.0" encoding="utf-8"?>
<formControlPr xmlns="http://schemas.microsoft.com/office/spreadsheetml/2009/9/main" objectType="Button" lockText="1"/>
</file>

<file path=xl/ctrlProps/ctrlProp255.xml><?xml version="1.0" encoding="utf-8"?>
<formControlPr xmlns="http://schemas.microsoft.com/office/spreadsheetml/2009/9/main" objectType="Button" lockText="1"/>
</file>

<file path=xl/ctrlProps/ctrlProp256.xml><?xml version="1.0" encoding="utf-8"?>
<formControlPr xmlns="http://schemas.microsoft.com/office/spreadsheetml/2009/9/main" objectType="Button" lockText="1"/>
</file>

<file path=xl/ctrlProps/ctrlProp257.xml><?xml version="1.0" encoding="utf-8"?>
<formControlPr xmlns="http://schemas.microsoft.com/office/spreadsheetml/2009/9/main" objectType="Button" lockText="1"/>
</file>

<file path=xl/ctrlProps/ctrlProp258.xml><?xml version="1.0" encoding="utf-8"?>
<formControlPr xmlns="http://schemas.microsoft.com/office/spreadsheetml/2009/9/main" objectType="Button" lockText="1"/>
</file>

<file path=xl/ctrlProps/ctrlProp259.xml><?xml version="1.0" encoding="utf-8"?>
<formControlPr xmlns="http://schemas.microsoft.com/office/spreadsheetml/2009/9/main" objectType="Button" lockText="1"/>
</file>

<file path=xl/ctrlProps/ctrlProp260.xml><?xml version="1.0" encoding="utf-8"?>
<formControlPr xmlns="http://schemas.microsoft.com/office/spreadsheetml/2009/9/main" objectType="Button" lockText="1"/>
</file>

<file path=xl/ctrlProps/ctrlProp261.xml><?xml version="1.0" encoding="utf-8"?>
<formControlPr xmlns="http://schemas.microsoft.com/office/spreadsheetml/2009/9/main" objectType="Button" lockText="1"/>
</file>

<file path=xl/ctrlProps/ctrlProp262.xml><?xml version="1.0" encoding="utf-8"?>
<formControlPr xmlns="http://schemas.microsoft.com/office/spreadsheetml/2009/9/main" objectType="Button" lockText="1"/>
</file>

<file path=xl/ctrlProps/ctrlProp263.xml><?xml version="1.0" encoding="utf-8"?>
<formControlPr xmlns="http://schemas.microsoft.com/office/spreadsheetml/2009/9/main" objectType="Button" lockText="1"/>
</file>

<file path=xl/ctrlProps/ctrlProp264.xml><?xml version="1.0" encoding="utf-8"?>
<formControlPr xmlns="http://schemas.microsoft.com/office/spreadsheetml/2009/9/main" objectType="Button" lockText="1"/>
</file>

<file path=xl/ctrlProps/ctrlProp265.xml><?xml version="1.0" encoding="utf-8"?>
<formControlPr xmlns="http://schemas.microsoft.com/office/spreadsheetml/2009/9/main" objectType="Button" lockText="1"/>
</file>

<file path=xl/ctrlProps/ctrlProp266.xml><?xml version="1.0" encoding="utf-8"?>
<formControlPr xmlns="http://schemas.microsoft.com/office/spreadsheetml/2009/9/main" objectType="Button" lockText="1"/>
</file>

<file path=xl/ctrlProps/ctrlProp267.xml><?xml version="1.0" encoding="utf-8"?>
<formControlPr xmlns="http://schemas.microsoft.com/office/spreadsheetml/2009/9/main" objectType="Button" lockText="1"/>
</file>

<file path=xl/ctrlProps/ctrlProp268.xml><?xml version="1.0" encoding="utf-8"?>
<formControlPr xmlns="http://schemas.microsoft.com/office/spreadsheetml/2009/9/main" objectType="Button" lockText="1"/>
</file>

<file path=xl/ctrlProps/ctrlProp269.xml><?xml version="1.0" encoding="utf-8"?>
<formControlPr xmlns="http://schemas.microsoft.com/office/spreadsheetml/2009/9/main" objectType="Button" lockText="1"/>
</file>

<file path=xl/ctrlProps/ctrlProp270.xml><?xml version="1.0" encoding="utf-8"?>
<formControlPr xmlns="http://schemas.microsoft.com/office/spreadsheetml/2009/9/main" objectType="Button" lockText="1"/>
</file>

<file path=xl/ctrlProps/ctrlProp271.xml><?xml version="1.0" encoding="utf-8"?>
<formControlPr xmlns="http://schemas.microsoft.com/office/spreadsheetml/2009/9/main" objectType="Button" lockText="1"/>
</file>

<file path=xl/ctrlProps/ctrlProp272.xml><?xml version="1.0" encoding="utf-8"?>
<formControlPr xmlns="http://schemas.microsoft.com/office/spreadsheetml/2009/9/main" objectType="Button" lockText="1"/>
</file>

<file path=xl/ctrlProps/ctrlProp273.xml><?xml version="1.0" encoding="utf-8"?>
<formControlPr xmlns="http://schemas.microsoft.com/office/spreadsheetml/2009/9/main" objectType="Button" lockText="1"/>
</file>

<file path=xl/ctrlProps/ctrlProp274.xml><?xml version="1.0" encoding="utf-8"?>
<formControlPr xmlns="http://schemas.microsoft.com/office/spreadsheetml/2009/9/main" objectType="Button" lockText="1"/>
</file>

<file path=xl/ctrlProps/ctrlProp275.xml><?xml version="1.0" encoding="utf-8"?>
<formControlPr xmlns="http://schemas.microsoft.com/office/spreadsheetml/2009/9/main" objectType="Button" lockText="1"/>
</file>

<file path=xl/ctrlProps/ctrlProp276.xml><?xml version="1.0" encoding="utf-8"?>
<formControlPr xmlns="http://schemas.microsoft.com/office/spreadsheetml/2009/9/main" objectType="Button" lockText="1"/>
</file>

<file path=xl/ctrlProps/ctrlProp277.xml><?xml version="1.0" encoding="utf-8"?>
<formControlPr xmlns="http://schemas.microsoft.com/office/spreadsheetml/2009/9/main" objectType="Button" lockText="1"/>
</file>

<file path=xl/ctrlProps/ctrlProp278.xml><?xml version="1.0" encoding="utf-8"?>
<formControlPr xmlns="http://schemas.microsoft.com/office/spreadsheetml/2009/9/main" objectType="Button" lockText="1"/>
</file>

<file path=xl/ctrlProps/ctrlProp279.xml><?xml version="1.0" encoding="utf-8"?>
<formControlPr xmlns="http://schemas.microsoft.com/office/spreadsheetml/2009/9/main" objectType="Button" lockText="1"/>
</file>

<file path=xl/ctrlProps/ctrlProp280.xml><?xml version="1.0" encoding="utf-8"?>
<formControlPr xmlns="http://schemas.microsoft.com/office/spreadsheetml/2009/9/main" objectType="Button" lockText="1"/>
</file>

<file path=xl/ctrlProps/ctrlProp281.xml><?xml version="1.0" encoding="utf-8"?>
<formControlPr xmlns="http://schemas.microsoft.com/office/spreadsheetml/2009/9/main" objectType="Button" lockText="1"/>
</file>

<file path=xl/ctrlProps/ctrlProp282.xml><?xml version="1.0" encoding="utf-8"?>
<formControlPr xmlns="http://schemas.microsoft.com/office/spreadsheetml/2009/9/main" objectType="Button" lockText="1"/>
</file>

<file path=xl/ctrlProps/ctrlProp283.xml><?xml version="1.0" encoding="utf-8"?>
<formControlPr xmlns="http://schemas.microsoft.com/office/spreadsheetml/2009/9/main" objectType="Button" lockText="1"/>
</file>

<file path=xl/ctrlProps/ctrlProp284.xml><?xml version="1.0" encoding="utf-8"?>
<formControlPr xmlns="http://schemas.microsoft.com/office/spreadsheetml/2009/9/main" objectType="Button" lockText="1"/>
</file>

<file path=xl/ctrlProps/ctrlProp285.xml><?xml version="1.0" encoding="utf-8"?>
<formControlPr xmlns="http://schemas.microsoft.com/office/spreadsheetml/2009/9/main" objectType="Button" lockText="1"/>
</file>

<file path=xl/ctrlProps/ctrlProp286.xml><?xml version="1.0" encoding="utf-8"?>
<formControlPr xmlns="http://schemas.microsoft.com/office/spreadsheetml/2009/9/main" objectType="Button" lockText="1"/>
</file>

<file path=xl/ctrlProps/ctrlProp287.xml><?xml version="1.0" encoding="utf-8"?>
<formControlPr xmlns="http://schemas.microsoft.com/office/spreadsheetml/2009/9/main" objectType="Button" lockText="1"/>
</file>

<file path=xl/ctrlProps/ctrlProp288.xml><?xml version="1.0" encoding="utf-8"?>
<formControlPr xmlns="http://schemas.microsoft.com/office/spreadsheetml/2009/9/main" objectType="Button" lockText="1"/>
</file>

<file path=xl/ctrlProps/ctrlProp289.xml><?xml version="1.0" encoding="utf-8"?>
<formControlPr xmlns="http://schemas.microsoft.com/office/spreadsheetml/2009/9/main" objectType="Button" lockText="1"/>
</file>

<file path=xl/ctrlProps/ctrlProp290.xml><?xml version="1.0" encoding="utf-8"?>
<formControlPr xmlns="http://schemas.microsoft.com/office/spreadsheetml/2009/9/main" objectType="Button" lockText="1"/>
</file>

<file path=xl/ctrlProps/ctrlProp291.xml><?xml version="1.0" encoding="utf-8"?>
<formControlPr xmlns="http://schemas.microsoft.com/office/spreadsheetml/2009/9/main" objectType="Button" lockText="1"/>
</file>

<file path=xl/ctrlProps/ctrlProp292.xml><?xml version="1.0" encoding="utf-8"?>
<formControlPr xmlns="http://schemas.microsoft.com/office/spreadsheetml/2009/9/main" objectType="Button" lockText="1"/>
</file>

<file path=xl/ctrlProps/ctrlProp293.xml><?xml version="1.0" encoding="utf-8"?>
<formControlPr xmlns="http://schemas.microsoft.com/office/spreadsheetml/2009/9/main" objectType="Button" lockText="1"/>
</file>

<file path=xl/ctrlProps/ctrlProp294.xml><?xml version="1.0" encoding="utf-8"?>
<formControlPr xmlns="http://schemas.microsoft.com/office/spreadsheetml/2009/9/main" objectType="Button" lockText="1"/>
</file>

<file path=xl/ctrlProps/ctrlProp295.xml><?xml version="1.0" encoding="utf-8"?>
<formControlPr xmlns="http://schemas.microsoft.com/office/spreadsheetml/2009/9/main" objectType="Button" lockText="1"/>
</file>

<file path=xl/ctrlProps/ctrlProp296.xml><?xml version="1.0" encoding="utf-8"?>
<formControlPr xmlns="http://schemas.microsoft.com/office/spreadsheetml/2009/9/main" objectType="Button" lockText="1"/>
</file>

<file path=xl/ctrlProps/ctrlProp297.xml><?xml version="1.0" encoding="utf-8"?>
<formControlPr xmlns="http://schemas.microsoft.com/office/spreadsheetml/2009/9/main" objectType="Button" lockText="1"/>
</file>

<file path=xl/ctrlProps/ctrlProp298.xml><?xml version="1.0" encoding="utf-8"?>
<formControlPr xmlns="http://schemas.microsoft.com/office/spreadsheetml/2009/9/main" objectType="Button" lockText="1"/>
</file>

<file path=xl/ctrlProps/ctrlProp299.xml><?xml version="1.0" encoding="utf-8"?>
<formControlPr xmlns="http://schemas.microsoft.com/office/spreadsheetml/2009/9/main" objectType="Button" lockText="1"/>
</file>

<file path=xl/ctrlProps/ctrlProp300.xml><?xml version="1.0" encoding="utf-8"?>
<formControlPr xmlns="http://schemas.microsoft.com/office/spreadsheetml/2009/9/main" objectType="Button" lockText="1"/>
</file>

<file path=xl/ctrlProps/ctrlProp301.xml><?xml version="1.0" encoding="utf-8"?>
<formControlPr xmlns="http://schemas.microsoft.com/office/spreadsheetml/2009/9/main" objectType="Button" lockText="1"/>
</file>

<file path=xl/ctrlProps/ctrlProp302.xml><?xml version="1.0" encoding="utf-8"?>
<formControlPr xmlns="http://schemas.microsoft.com/office/spreadsheetml/2009/9/main" objectType="Button" lockText="1"/>
</file>

<file path=xl/ctrlProps/ctrlProp303.xml><?xml version="1.0" encoding="utf-8"?>
<formControlPr xmlns="http://schemas.microsoft.com/office/spreadsheetml/2009/9/main" objectType="Button" lockText="1"/>
</file>

<file path=xl/ctrlProps/ctrlProp304.xml><?xml version="1.0" encoding="utf-8"?>
<formControlPr xmlns="http://schemas.microsoft.com/office/spreadsheetml/2009/9/main" objectType="Button" lockText="1"/>
</file>

<file path=xl/ctrlProps/ctrlProp305.xml><?xml version="1.0" encoding="utf-8"?>
<formControlPr xmlns="http://schemas.microsoft.com/office/spreadsheetml/2009/9/main" objectType="Button" lockText="1"/>
</file>

<file path=xl/ctrlProps/ctrlProp306.xml><?xml version="1.0" encoding="utf-8"?>
<formControlPr xmlns="http://schemas.microsoft.com/office/spreadsheetml/2009/9/main" objectType="Button" lockText="1"/>
</file>

<file path=xl/ctrlProps/ctrlProp307.xml><?xml version="1.0" encoding="utf-8"?>
<formControlPr xmlns="http://schemas.microsoft.com/office/spreadsheetml/2009/9/main" objectType="Button" lockText="1"/>
</file>

<file path=xl/ctrlProps/ctrlProp308.xml><?xml version="1.0" encoding="utf-8"?>
<formControlPr xmlns="http://schemas.microsoft.com/office/spreadsheetml/2009/9/main" objectType="Button" lockText="1"/>
</file>

<file path=xl/ctrlProps/ctrlProp309.xml><?xml version="1.0" encoding="utf-8"?>
<formControlPr xmlns="http://schemas.microsoft.com/office/spreadsheetml/2009/9/main" objectType="Button" lockText="1"/>
</file>

<file path=xl/ctrlProps/ctrlProp310.xml><?xml version="1.0" encoding="utf-8"?>
<formControlPr xmlns="http://schemas.microsoft.com/office/spreadsheetml/2009/9/main" objectType="Button" lockText="1"/>
</file>

<file path=xl/ctrlProps/ctrlProp311.xml><?xml version="1.0" encoding="utf-8"?>
<formControlPr xmlns="http://schemas.microsoft.com/office/spreadsheetml/2009/9/main" objectType="Button" lockText="1"/>
</file>

<file path=xl/ctrlProps/ctrlProp312.xml><?xml version="1.0" encoding="utf-8"?>
<formControlPr xmlns="http://schemas.microsoft.com/office/spreadsheetml/2009/9/main" objectType="Button" lockText="1"/>
</file>

<file path=xl/ctrlProps/ctrlProp313.xml><?xml version="1.0" encoding="utf-8"?>
<formControlPr xmlns="http://schemas.microsoft.com/office/spreadsheetml/2009/9/main" objectType="Button" lockText="1"/>
</file>

<file path=xl/ctrlProps/ctrlProp314.xml><?xml version="1.0" encoding="utf-8"?>
<formControlPr xmlns="http://schemas.microsoft.com/office/spreadsheetml/2009/9/main" objectType="Button" lockText="1"/>
</file>

<file path=xl/ctrlProps/ctrlProp315.xml><?xml version="1.0" encoding="utf-8"?>
<formControlPr xmlns="http://schemas.microsoft.com/office/spreadsheetml/2009/9/main" objectType="Button" lockText="1"/>
</file>

<file path=xl/ctrlProps/ctrlProp316.xml><?xml version="1.0" encoding="utf-8"?>
<formControlPr xmlns="http://schemas.microsoft.com/office/spreadsheetml/2009/9/main" objectType="Button" lockText="1"/>
</file>

<file path=xl/ctrlProps/ctrlProp317.xml><?xml version="1.0" encoding="utf-8"?>
<formControlPr xmlns="http://schemas.microsoft.com/office/spreadsheetml/2009/9/main" objectType="Button" lockText="1"/>
</file>

<file path=xl/ctrlProps/ctrlProp318.xml><?xml version="1.0" encoding="utf-8"?>
<formControlPr xmlns="http://schemas.microsoft.com/office/spreadsheetml/2009/9/main" objectType="Button" lockText="1"/>
</file>

<file path=xl/ctrlProps/ctrlProp319.xml><?xml version="1.0" encoding="utf-8"?>
<formControlPr xmlns="http://schemas.microsoft.com/office/spreadsheetml/2009/9/main" objectType="Button" lockText="1"/>
</file>

<file path=xl/ctrlProps/ctrlProp320.xml><?xml version="1.0" encoding="utf-8"?>
<formControlPr xmlns="http://schemas.microsoft.com/office/spreadsheetml/2009/9/main" objectType="Button" lockText="1"/>
</file>

<file path=xl/ctrlProps/ctrlProp321.xml><?xml version="1.0" encoding="utf-8"?>
<formControlPr xmlns="http://schemas.microsoft.com/office/spreadsheetml/2009/9/main" objectType="Button" lockText="1"/>
</file>

<file path=xl/ctrlProps/ctrlProp322.xml><?xml version="1.0" encoding="utf-8"?>
<formControlPr xmlns="http://schemas.microsoft.com/office/spreadsheetml/2009/9/main" objectType="Button" lockText="1"/>
</file>

<file path=xl/ctrlProps/ctrlProp323.xml><?xml version="1.0" encoding="utf-8"?>
<formControlPr xmlns="http://schemas.microsoft.com/office/spreadsheetml/2009/9/main" objectType="Button" lockText="1"/>
</file>

<file path=xl/ctrlProps/ctrlProp324.xml><?xml version="1.0" encoding="utf-8"?>
<formControlPr xmlns="http://schemas.microsoft.com/office/spreadsheetml/2009/9/main" objectType="Button" lockText="1"/>
</file>

<file path=xl/ctrlProps/ctrlProp325.xml><?xml version="1.0" encoding="utf-8"?>
<formControlPr xmlns="http://schemas.microsoft.com/office/spreadsheetml/2009/9/main" objectType="Button" lockText="1"/>
</file>

<file path=xl/ctrlProps/ctrlProp326.xml><?xml version="1.0" encoding="utf-8"?>
<formControlPr xmlns="http://schemas.microsoft.com/office/spreadsheetml/2009/9/main" objectType="Button" lockText="1"/>
</file>

<file path=xl/ctrlProps/ctrlProp327.xml><?xml version="1.0" encoding="utf-8"?>
<formControlPr xmlns="http://schemas.microsoft.com/office/spreadsheetml/2009/9/main" objectType="Button" lockText="1"/>
</file>

<file path=xl/ctrlProps/ctrlProp328.xml><?xml version="1.0" encoding="utf-8"?>
<formControlPr xmlns="http://schemas.microsoft.com/office/spreadsheetml/2009/9/main" objectType="Button" lockText="1"/>
</file>

<file path=xl/ctrlProps/ctrlProp329.xml><?xml version="1.0" encoding="utf-8"?>
<formControlPr xmlns="http://schemas.microsoft.com/office/spreadsheetml/2009/9/main" objectType="Button" lockText="1"/>
</file>

<file path=xl/ctrlProps/ctrlProp330.xml><?xml version="1.0" encoding="utf-8"?>
<formControlPr xmlns="http://schemas.microsoft.com/office/spreadsheetml/2009/9/main" objectType="Button" lockText="1"/>
</file>

<file path=xl/ctrlProps/ctrlProp331.xml><?xml version="1.0" encoding="utf-8"?>
<formControlPr xmlns="http://schemas.microsoft.com/office/spreadsheetml/2009/9/main" objectType="Button" lockText="1"/>
</file>

<file path=xl/ctrlProps/ctrlProp332.xml><?xml version="1.0" encoding="utf-8"?>
<formControlPr xmlns="http://schemas.microsoft.com/office/spreadsheetml/2009/9/main" objectType="Button" lockText="1"/>
</file>

<file path=xl/ctrlProps/ctrlProp333.xml><?xml version="1.0" encoding="utf-8"?>
<formControlPr xmlns="http://schemas.microsoft.com/office/spreadsheetml/2009/9/main" objectType="Button" lockText="1"/>
</file>

<file path=xl/ctrlProps/ctrlProp334.xml><?xml version="1.0" encoding="utf-8"?>
<formControlPr xmlns="http://schemas.microsoft.com/office/spreadsheetml/2009/9/main" objectType="Button" lockText="1"/>
</file>

<file path=xl/ctrlProps/ctrlProp335.xml><?xml version="1.0" encoding="utf-8"?>
<formControlPr xmlns="http://schemas.microsoft.com/office/spreadsheetml/2009/9/main" objectType="Button" lockText="1"/>
</file>

<file path=xl/ctrlProps/ctrlProp336.xml><?xml version="1.0" encoding="utf-8"?>
<formControlPr xmlns="http://schemas.microsoft.com/office/spreadsheetml/2009/9/main" objectType="Button" lockText="1"/>
</file>

<file path=xl/ctrlProps/ctrlProp337.xml><?xml version="1.0" encoding="utf-8"?>
<formControlPr xmlns="http://schemas.microsoft.com/office/spreadsheetml/2009/9/main" objectType="Button" lockText="1"/>
</file>

<file path=xl/ctrlProps/ctrlProp338.xml><?xml version="1.0" encoding="utf-8"?>
<formControlPr xmlns="http://schemas.microsoft.com/office/spreadsheetml/2009/9/main" objectType="Button" lockText="1"/>
</file>

<file path=xl/ctrlProps/ctrlProp339.xml><?xml version="1.0" encoding="utf-8"?>
<formControlPr xmlns="http://schemas.microsoft.com/office/spreadsheetml/2009/9/main" objectType="Button" lockText="1"/>
</file>

<file path=xl/ctrlProps/ctrlProp340.xml><?xml version="1.0" encoding="utf-8"?>
<formControlPr xmlns="http://schemas.microsoft.com/office/spreadsheetml/2009/9/main" objectType="Button" lockText="1"/>
</file>

<file path=xl/ctrlProps/ctrlProp341.xml><?xml version="1.0" encoding="utf-8"?>
<formControlPr xmlns="http://schemas.microsoft.com/office/spreadsheetml/2009/9/main" objectType="Button" lockText="1"/>
</file>

<file path=xl/ctrlProps/ctrlProp342.xml><?xml version="1.0" encoding="utf-8"?>
<formControlPr xmlns="http://schemas.microsoft.com/office/spreadsheetml/2009/9/main" objectType="Button" lockText="1"/>
</file>

<file path=xl/ctrlProps/ctrlProp343.xml><?xml version="1.0" encoding="utf-8"?>
<formControlPr xmlns="http://schemas.microsoft.com/office/spreadsheetml/2009/9/main" objectType="Button" lockText="1"/>
</file>

<file path=xl/ctrlProps/ctrlProp344.xml><?xml version="1.0" encoding="utf-8"?>
<formControlPr xmlns="http://schemas.microsoft.com/office/spreadsheetml/2009/9/main" objectType="Button" lockText="1"/>
</file>

<file path=xl/ctrlProps/ctrlProp345.xml><?xml version="1.0" encoding="utf-8"?>
<formControlPr xmlns="http://schemas.microsoft.com/office/spreadsheetml/2009/9/main" objectType="Button" lockText="1"/>
</file>

<file path=xl/ctrlProps/ctrlProp346.xml><?xml version="1.0" encoding="utf-8"?>
<formControlPr xmlns="http://schemas.microsoft.com/office/spreadsheetml/2009/9/main" objectType="Button" lockText="1"/>
</file>

<file path=xl/ctrlProps/ctrlProp347.xml><?xml version="1.0" encoding="utf-8"?>
<formControlPr xmlns="http://schemas.microsoft.com/office/spreadsheetml/2009/9/main" objectType="Button" lockText="1"/>
</file>

<file path=xl/ctrlProps/ctrlProp348.xml><?xml version="1.0" encoding="utf-8"?>
<formControlPr xmlns="http://schemas.microsoft.com/office/spreadsheetml/2009/9/main" objectType="Button" lockText="1"/>
</file>

<file path=xl/ctrlProps/ctrlProp349.xml><?xml version="1.0" encoding="utf-8"?>
<formControlPr xmlns="http://schemas.microsoft.com/office/spreadsheetml/2009/9/main" objectType="Button" lockText="1"/>
</file>

<file path=xl/ctrlProps/ctrlProp350.xml><?xml version="1.0" encoding="utf-8"?>
<formControlPr xmlns="http://schemas.microsoft.com/office/spreadsheetml/2009/9/main" objectType="Button" lockText="1"/>
</file>

<file path=xl/ctrlProps/ctrlProp351.xml><?xml version="1.0" encoding="utf-8"?>
<formControlPr xmlns="http://schemas.microsoft.com/office/spreadsheetml/2009/9/main" objectType="Button" lockText="1"/>
</file>

<file path=xl/ctrlProps/ctrlProp352.xml><?xml version="1.0" encoding="utf-8"?>
<formControlPr xmlns="http://schemas.microsoft.com/office/spreadsheetml/2009/9/main" objectType="Button" lockText="1"/>
</file>

<file path=xl/ctrlProps/ctrlProp353.xml><?xml version="1.0" encoding="utf-8"?>
<formControlPr xmlns="http://schemas.microsoft.com/office/spreadsheetml/2009/9/main" objectType="Button" lockText="1"/>
</file>

<file path=xl/ctrlProps/ctrlProp354.xml><?xml version="1.0" encoding="utf-8"?>
<formControlPr xmlns="http://schemas.microsoft.com/office/spreadsheetml/2009/9/main" objectType="Button" lockText="1"/>
</file>

<file path=xl/ctrlProps/ctrlProp355.xml><?xml version="1.0" encoding="utf-8"?>
<formControlPr xmlns="http://schemas.microsoft.com/office/spreadsheetml/2009/9/main" objectType="Button" lockText="1"/>
</file>

<file path=xl/ctrlProps/ctrlProp356.xml><?xml version="1.0" encoding="utf-8"?>
<formControlPr xmlns="http://schemas.microsoft.com/office/spreadsheetml/2009/9/main" objectType="Button" lockText="1"/>
</file>

<file path=xl/ctrlProps/ctrlProp357.xml><?xml version="1.0" encoding="utf-8"?>
<formControlPr xmlns="http://schemas.microsoft.com/office/spreadsheetml/2009/9/main" objectType="Button" lockText="1"/>
</file>

<file path=xl/ctrlProps/ctrlProp358.xml><?xml version="1.0" encoding="utf-8"?>
<formControlPr xmlns="http://schemas.microsoft.com/office/spreadsheetml/2009/9/main" objectType="Button" lockText="1"/>
</file>

<file path=xl/ctrlProps/ctrlProp359.xml><?xml version="1.0" encoding="utf-8"?>
<formControlPr xmlns="http://schemas.microsoft.com/office/spreadsheetml/2009/9/main" objectType="Button" lockText="1"/>
</file>

<file path=xl/ctrlProps/ctrlProp360.xml><?xml version="1.0" encoding="utf-8"?>
<formControlPr xmlns="http://schemas.microsoft.com/office/spreadsheetml/2009/9/main" objectType="Button" lockText="1"/>
</file>

<file path=xl/ctrlProps/ctrlProp361.xml><?xml version="1.0" encoding="utf-8"?>
<formControlPr xmlns="http://schemas.microsoft.com/office/spreadsheetml/2009/9/main" objectType="Button" lockText="1"/>
</file>

<file path=xl/ctrlProps/ctrlProp362.xml><?xml version="1.0" encoding="utf-8"?>
<formControlPr xmlns="http://schemas.microsoft.com/office/spreadsheetml/2009/9/main" objectType="Button" lockText="1"/>
</file>

<file path=xl/ctrlProps/ctrlProp363.xml><?xml version="1.0" encoding="utf-8"?>
<formControlPr xmlns="http://schemas.microsoft.com/office/spreadsheetml/2009/9/main" objectType="Button" lockText="1"/>
</file>

<file path=xl/ctrlProps/ctrlProp364.xml><?xml version="1.0" encoding="utf-8"?>
<formControlPr xmlns="http://schemas.microsoft.com/office/spreadsheetml/2009/9/main" objectType="Button" lockText="1"/>
</file>

<file path=xl/ctrlProps/ctrlProp365.xml><?xml version="1.0" encoding="utf-8"?>
<formControlPr xmlns="http://schemas.microsoft.com/office/spreadsheetml/2009/9/main" objectType="Button" lockText="1"/>
</file>

<file path=xl/ctrlProps/ctrlProp366.xml><?xml version="1.0" encoding="utf-8"?>
<formControlPr xmlns="http://schemas.microsoft.com/office/spreadsheetml/2009/9/main" objectType="Button" lockText="1"/>
</file>

<file path=xl/ctrlProps/ctrlProp367.xml><?xml version="1.0" encoding="utf-8"?>
<formControlPr xmlns="http://schemas.microsoft.com/office/spreadsheetml/2009/9/main" objectType="Button" lockText="1"/>
</file>

<file path=xl/ctrlProps/ctrlProp368.xml><?xml version="1.0" encoding="utf-8"?>
<formControlPr xmlns="http://schemas.microsoft.com/office/spreadsheetml/2009/9/main" objectType="Button" lockText="1"/>
</file>

<file path=xl/ctrlProps/ctrlProp369.xml><?xml version="1.0" encoding="utf-8"?>
<formControlPr xmlns="http://schemas.microsoft.com/office/spreadsheetml/2009/9/main" objectType="Button" lockText="1"/>
</file>

<file path=xl/ctrlProps/ctrlProp370.xml><?xml version="1.0" encoding="utf-8"?>
<formControlPr xmlns="http://schemas.microsoft.com/office/spreadsheetml/2009/9/main" objectType="Button" lockText="1"/>
</file>

<file path=xl/ctrlProps/ctrlProp371.xml><?xml version="1.0" encoding="utf-8"?>
<formControlPr xmlns="http://schemas.microsoft.com/office/spreadsheetml/2009/9/main" objectType="Button" lockText="1"/>
</file>

<file path=xl/ctrlProps/ctrlProp372.xml><?xml version="1.0" encoding="utf-8"?>
<formControlPr xmlns="http://schemas.microsoft.com/office/spreadsheetml/2009/9/main" objectType="Button" lockText="1"/>
</file>

<file path=xl/ctrlProps/ctrlProp373.xml><?xml version="1.0" encoding="utf-8"?>
<formControlPr xmlns="http://schemas.microsoft.com/office/spreadsheetml/2009/9/main" objectType="Button" lockText="1"/>
</file>

<file path=xl/ctrlProps/ctrlProp374.xml><?xml version="1.0" encoding="utf-8"?>
<formControlPr xmlns="http://schemas.microsoft.com/office/spreadsheetml/2009/9/main" objectType="Button" lockText="1"/>
</file>

<file path=xl/ctrlProps/ctrlProp375.xml><?xml version="1.0" encoding="utf-8"?>
<formControlPr xmlns="http://schemas.microsoft.com/office/spreadsheetml/2009/9/main" objectType="Button" lockText="1"/>
</file>

<file path=xl/ctrlProps/ctrlProp376.xml><?xml version="1.0" encoding="utf-8"?>
<formControlPr xmlns="http://schemas.microsoft.com/office/spreadsheetml/2009/9/main" objectType="Button" lockText="1"/>
</file>

<file path=xl/ctrlProps/ctrlProp377.xml><?xml version="1.0" encoding="utf-8"?>
<formControlPr xmlns="http://schemas.microsoft.com/office/spreadsheetml/2009/9/main" objectType="Button" lockText="1"/>
</file>

<file path=xl/ctrlProps/ctrlProp378.xml><?xml version="1.0" encoding="utf-8"?>
<formControlPr xmlns="http://schemas.microsoft.com/office/spreadsheetml/2009/9/main" objectType="Button" lockText="1"/>
</file>

<file path=xl/ctrlProps/ctrlProp379.xml><?xml version="1.0" encoding="utf-8"?>
<formControlPr xmlns="http://schemas.microsoft.com/office/spreadsheetml/2009/9/main" objectType="Button" lockText="1"/>
</file>

<file path=xl/ctrlProps/ctrlProp380.xml><?xml version="1.0" encoding="utf-8"?>
<formControlPr xmlns="http://schemas.microsoft.com/office/spreadsheetml/2009/9/main" objectType="Button" lockText="1"/>
</file>

<file path=xl/ctrlProps/ctrlProp381.xml><?xml version="1.0" encoding="utf-8"?>
<formControlPr xmlns="http://schemas.microsoft.com/office/spreadsheetml/2009/9/main" objectType="Button" lockText="1"/>
</file>

<file path=xl/ctrlProps/ctrlProp382.xml><?xml version="1.0" encoding="utf-8"?>
<formControlPr xmlns="http://schemas.microsoft.com/office/spreadsheetml/2009/9/main" objectType="Button" lockText="1"/>
</file>

<file path=xl/ctrlProps/ctrlProp383.xml><?xml version="1.0" encoding="utf-8"?>
<formControlPr xmlns="http://schemas.microsoft.com/office/spreadsheetml/2009/9/main" objectType="Button" lockText="1"/>
</file>

<file path=xl/ctrlProps/ctrlProp384.xml><?xml version="1.0" encoding="utf-8"?>
<formControlPr xmlns="http://schemas.microsoft.com/office/spreadsheetml/2009/9/main" objectType="Button" lockText="1"/>
</file>

<file path=xl/ctrlProps/ctrlProp385.xml><?xml version="1.0" encoding="utf-8"?>
<formControlPr xmlns="http://schemas.microsoft.com/office/spreadsheetml/2009/9/main" objectType="Button" lockText="1"/>
</file>

<file path=xl/ctrlProps/ctrlProp386.xml><?xml version="1.0" encoding="utf-8"?>
<formControlPr xmlns="http://schemas.microsoft.com/office/spreadsheetml/2009/9/main" objectType="Button" lockText="1"/>
</file>

<file path=xl/ctrlProps/ctrlProp387.xml><?xml version="1.0" encoding="utf-8"?>
<formControlPr xmlns="http://schemas.microsoft.com/office/spreadsheetml/2009/9/main" objectType="Button" lockText="1"/>
</file>

<file path=xl/ctrlProps/ctrlProp388.xml><?xml version="1.0" encoding="utf-8"?>
<formControlPr xmlns="http://schemas.microsoft.com/office/spreadsheetml/2009/9/main" objectType="Button" lockText="1"/>
</file>

<file path=xl/ctrlProps/ctrlProp389.xml><?xml version="1.0" encoding="utf-8"?>
<formControlPr xmlns="http://schemas.microsoft.com/office/spreadsheetml/2009/9/main" objectType="Button" lockText="1"/>
</file>

<file path=xl/ctrlProps/ctrlProp390.xml><?xml version="1.0" encoding="utf-8"?>
<formControlPr xmlns="http://schemas.microsoft.com/office/spreadsheetml/2009/9/main" objectType="Button" lockText="1"/>
</file>

<file path=xl/ctrlProps/ctrlProp391.xml><?xml version="1.0" encoding="utf-8"?>
<formControlPr xmlns="http://schemas.microsoft.com/office/spreadsheetml/2009/9/main" objectType="Button" lockText="1"/>
</file>

<file path=xl/ctrlProps/ctrlProp392.xml><?xml version="1.0" encoding="utf-8"?>
<formControlPr xmlns="http://schemas.microsoft.com/office/spreadsheetml/2009/9/main" objectType="Button" lockText="1"/>
</file>

<file path=xl/ctrlProps/ctrlProp393.xml><?xml version="1.0" encoding="utf-8"?>
<formControlPr xmlns="http://schemas.microsoft.com/office/spreadsheetml/2009/9/main" objectType="Button" lockText="1"/>
</file>

<file path=xl/ctrlProps/ctrlProp394.xml><?xml version="1.0" encoding="utf-8"?>
<formControlPr xmlns="http://schemas.microsoft.com/office/spreadsheetml/2009/9/main" objectType="Button" lockText="1"/>
</file>

<file path=xl/ctrlProps/ctrlProp395.xml><?xml version="1.0" encoding="utf-8"?>
<formControlPr xmlns="http://schemas.microsoft.com/office/spreadsheetml/2009/9/main" objectType="Button" lockText="1"/>
</file>

<file path=xl/ctrlProps/ctrlProp396.xml><?xml version="1.0" encoding="utf-8"?>
<formControlPr xmlns="http://schemas.microsoft.com/office/spreadsheetml/2009/9/main" objectType="Button" lockText="1"/>
</file>

<file path=xl/ctrlProps/ctrlProp397.xml><?xml version="1.0" encoding="utf-8"?>
<formControlPr xmlns="http://schemas.microsoft.com/office/spreadsheetml/2009/9/main" objectType="Button" lockText="1"/>
</file>

<file path=xl/ctrlProps/ctrlProp398.xml><?xml version="1.0" encoding="utf-8"?>
<formControlPr xmlns="http://schemas.microsoft.com/office/spreadsheetml/2009/9/main" objectType="Button" lockText="1"/>
</file>

<file path=xl/ctrlProps/ctrlProp399.xml><?xml version="1.0" encoding="utf-8"?>
<formControlPr xmlns="http://schemas.microsoft.com/office/spreadsheetml/2009/9/main" objectType="Button" lockText="1"/>
</file>

<file path=xl/ctrlProps/ctrlProp400.xml><?xml version="1.0" encoding="utf-8"?>
<formControlPr xmlns="http://schemas.microsoft.com/office/spreadsheetml/2009/9/main" objectType="Button" lockText="1"/>
</file>

<file path=xl/ctrlProps/ctrlProp401.xml><?xml version="1.0" encoding="utf-8"?>
<formControlPr xmlns="http://schemas.microsoft.com/office/spreadsheetml/2009/9/main" objectType="Button" lockText="1"/>
</file>

<file path=xl/ctrlProps/ctrlProp402.xml><?xml version="1.0" encoding="utf-8"?>
<formControlPr xmlns="http://schemas.microsoft.com/office/spreadsheetml/2009/9/main" objectType="Button" lockText="1"/>
</file>

<file path=xl/ctrlProps/ctrlProp403.xml><?xml version="1.0" encoding="utf-8"?>
<formControlPr xmlns="http://schemas.microsoft.com/office/spreadsheetml/2009/9/main" objectType="Button" lockText="1"/>
</file>

<file path=xl/ctrlProps/ctrlProp404.xml><?xml version="1.0" encoding="utf-8"?>
<formControlPr xmlns="http://schemas.microsoft.com/office/spreadsheetml/2009/9/main" objectType="Button" lockText="1"/>
</file>

<file path=xl/ctrlProps/ctrlProp405.xml><?xml version="1.0" encoding="utf-8"?>
<formControlPr xmlns="http://schemas.microsoft.com/office/spreadsheetml/2009/9/main" objectType="Button" lockText="1"/>
</file>

<file path=xl/ctrlProps/ctrlProp406.xml><?xml version="1.0" encoding="utf-8"?>
<formControlPr xmlns="http://schemas.microsoft.com/office/spreadsheetml/2009/9/main" objectType="Button" lockText="1"/>
</file>

<file path=xl/ctrlProps/ctrlProp407.xml><?xml version="1.0" encoding="utf-8"?>
<formControlPr xmlns="http://schemas.microsoft.com/office/spreadsheetml/2009/9/main" objectType="Button" lockText="1"/>
</file>

<file path=xl/ctrlProps/ctrlProp408.xml><?xml version="1.0" encoding="utf-8"?>
<formControlPr xmlns="http://schemas.microsoft.com/office/spreadsheetml/2009/9/main" objectType="Button" lockText="1"/>
</file>

<file path=xl/ctrlProps/ctrlProp409.xml><?xml version="1.0" encoding="utf-8"?>
<formControlPr xmlns="http://schemas.microsoft.com/office/spreadsheetml/2009/9/main" objectType="Button" lockText="1"/>
</file>

<file path=xl/ctrlProps/ctrlProp410.xml><?xml version="1.0" encoding="utf-8"?>
<formControlPr xmlns="http://schemas.microsoft.com/office/spreadsheetml/2009/9/main" objectType="Button" lockText="1"/>
</file>

<file path=xl/ctrlProps/ctrlProp411.xml><?xml version="1.0" encoding="utf-8"?>
<formControlPr xmlns="http://schemas.microsoft.com/office/spreadsheetml/2009/9/main" objectType="Button" lockText="1"/>
</file>

<file path=xl/ctrlProps/ctrlProp412.xml><?xml version="1.0" encoding="utf-8"?>
<formControlPr xmlns="http://schemas.microsoft.com/office/spreadsheetml/2009/9/main" objectType="Button" lockText="1"/>
</file>

<file path=xl/ctrlProps/ctrlProp413.xml><?xml version="1.0" encoding="utf-8"?>
<formControlPr xmlns="http://schemas.microsoft.com/office/spreadsheetml/2009/9/main" objectType="Button" lockText="1"/>
</file>

<file path=xl/ctrlProps/ctrlProp414.xml><?xml version="1.0" encoding="utf-8"?>
<formControlPr xmlns="http://schemas.microsoft.com/office/spreadsheetml/2009/9/main" objectType="Button" lockText="1"/>
</file>

<file path=xl/ctrlProps/ctrlProp415.xml><?xml version="1.0" encoding="utf-8"?>
<formControlPr xmlns="http://schemas.microsoft.com/office/spreadsheetml/2009/9/main" objectType="Button" lockText="1"/>
</file>

<file path=xl/ctrlProps/ctrlProp416.xml><?xml version="1.0" encoding="utf-8"?>
<formControlPr xmlns="http://schemas.microsoft.com/office/spreadsheetml/2009/9/main" objectType="Button" lockText="1"/>
</file>

<file path=xl/ctrlProps/ctrlProp417.xml><?xml version="1.0" encoding="utf-8"?>
<formControlPr xmlns="http://schemas.microsoft.com/office/spreadsheetml/2009/9/main" objectType="Button" lockText="1"/>
</file>

<file path=xl/ctrlProps/ctrlProp418.xml><?xml version="1.0" encoding="utf-8"?>
<formControlPr xmlns="http://schemas.microsoft.com/office/spreadsheetml/2009/9/main" objectType="Button" lockText="1"/>
</file>

<file path=xl/ctrlProps/ctrlProp419.xml><?xml version="1.0" encoding="utf-8"?>
<formControlPr xmlns="http://schemas.microsoft.com/office/spreadsheetml/2009/9/main" objectType="Button" lockText="1"/>
</file>

<file path=xl/ctrlProps/ctrlProp420.xml><?xml version="1.0" encoding="utf-8"?>
<formControlPr xmlns="http://schemas.microsoft.com/office/spreadsheetml/2009/9/main" objectType="Button" lockText="1"/>
</file>

<file path=xl/ctrlProps/ctrlProp421.xml><?xml version="1.0" encoding="utf-8"?>
<formControlPr xmlns="http://schemas.microsoft.com/office/spreadsheetml/2009/9/main" objectType="Button" lockText="1"/>
</file>

<file path=xl/ctrlProps/ctrlProp422.xml><?xml version="1.0" encoding="utf-8"?>
<formControlPr xmlns="http://schemas.microsoft.com/office/spreadsheetml/2009/9/main" objectType="Button" lockText="1"/>
</file>

<file path=xl/ctrlProps/ctrlProp423.xml><?xml version="1.0" encoding="utf-8"?>
<formControlPr xmlns="http://schemas.microsoft.com/office/spreadsheetml/2009/9/main" objectType="Button" lockText="1"/>
</file>

<file path=xl/ctrlProps/ctrlProp424.xml><?xml version="1.0" encoding="utf-8"?>
<formControlPr xmlns="http://schemas.microsoft.com/office/spreadsheetml/2009/9/main" objectType="Button" lockText="1"/>
</file>

<file path=xl/ctrlProps/ctrlProp425.xml><?xml version="1.0" encoding="utf-8"?>
<formControlPr xmlns="http://schemas.microsoft.com/office/spreadsheetml/2009/9/main" objectType="Button" lockText="1"/>
</file>

<file path=xl/ctrlProps/ctrlProp426.xml><?xml version="1.0" encoding="utf-8"?>
<formControlPr xmlns="http://schemas.microsoft.com/office/spreadsheetml/2009/9/main" objectType="Button" lockText="1"/>
</file>

<file path=xl/ctrlProps/ctrlProp427.xml><?xml version="1.0" encoding="utf-8"?>
<formControlPr xmlns="http://schemas.microsoft.com/office/spreadsheetml/2009/9/main" objectType="Button" lockText="1"/>
</file>

<file path=xl/ctrlProps/ctrlProp428.xml><?xml version="1.0" encoding="utf-8"?>
<formControlPr xmlns="http://schemas.microsoft.com/office/spreadsheetml/2009/9/main" objectType="Button" lockText="1"/>
</file>

<file path=xl/ctrlProps/ctrlProp429.xml><?xml version="1.0" encoding="utf-8"?>
<formControlPr xmlns="http://schemas.microsoft.com/office/spreadsheetml/2009/9/main" objectType="Button" lockText="1"/>
</file>

<file path=xl/ctrlProps/ctrlProp430.xml><?xml version="1.0" encoding="utf-8"?>
<formControlPr xmlns="http://schemas.microsoft.com/office/spreadsheetml/2009/9/main" objectType="Button" lockText="1"/>
</file>

<file path=xl/ctrlProps/ctrlProp431.xml><?xml version="1.0" encoding="utf-8"?>
<formControlPr xmlns="http://schemas.microsoft.com/office/spreadsheetml/2009/9/main" objectType="Button" lockText="1"/>
</file>

<file path=xl/ctrlProps/ctrlProp432.xml><?xml version="1.0" encoding="utf-8"?>
<formControlPr xmlns="http://schemas.microsoft.com/office/spreadsheetml/2009/9/main" objectType="Button" lockText="1"/>
</file>

<file path=xl/ctrlProps/ctrlProp433.xml><?xml version="1.0" encoding="utf-8"?>
<formControlPr xmlns="http://schemas.microsoft.com/office/spreadsheetml/2009/9/main" objectType="Button" lockText="1"/>
</file>

<file path=xl/ctrlProps/ctrlProp434.xml><?xml version="1.0" encoding="utf-8"?>
<formControlPr xmlns="http://schemas.microsoft.com/office/spreadsheetml/2009/9/main" objectType="Button" lockText="1"/>
</file>

<file path=xl/ctrlProps/ctrlProp435.xml><?xml version="1.0" encoding="utf-8"?>
<formControlPr xmlns="http://schemas.microsoft.com/office/spreadsheetml/2009/9/main" objectType="Button" lockText="1"/>
</file>

<file path=xl/ctrlProps/ctrlProp436.xml><?xml version="1.0" encoding="utf-8"?>
<formControlPr xmlns="http://schemas.microsoft.com/office/spreadsheetml/2009/9/main" objectType="Button" lockText="1"/>
</file>

<file path=xl/ctrlProps/ctrlProp437.xml><?xml version="1.0" encoding="utf-8"?>
<formControlPr xmlns="http://schemas.microsoft.com/office/spreadsheetml/2009/9/main" objectType="Button" lockText="1"/>
</file>

<file path=xl/ctrlProps/ctrlProp438.xml><?xml version="1.0" encoding="utf-8"?>
<formControlPr xmlns="http://schemas.microsoft.com/office/spreadsheetml/2009/9/main" objectType="Button" lockText="1"/>
</file>

<file path=xl/ctrlProps/ctrlProp439.xml><?xml version="1.0" encoding="utf-8"?>
<formControlPr xmlns="http://schemas.microsoft.com/office/spreadsheetml/2009/9/main" objectType="Button" lockText="1"/>
</file>

<file path=xl/ctrlProps/ctrlProp440.xml><?xml version="1.0" encoding="utf-8"?>
<formControlPr xmlns="http://schemas.microsoft.com/office/spreadsheetml/2009/9/main" objectType="Button" lockText="1"/>
</file>

<file path=xl/ctrlProps/ctrlProp441.xml><?xml version="1.0" encoding="utf-8"?>
<formControlPr xmlns="http://schemas.microsoft.com/office/spreadsheetml/2009/9/main" objectType="Button" lockText="1"/>
</file>

<file path=xl/ctrlProps/ctrlProp442.xml><?xml version="1.0" encoding="utf-8"?>
<formControlPr xmlns="http://schemas.microsoft.com/office/spreadsheetml/2009/9/main" objectType="Button" lockText="1"/>
</file>

<file path=xl/ctrlProps/ctrlProp443.xml><?xml version="1.0" encoding="utf-8"?>
<formControlPr xmlns="http://schemas.microsoft.com/office/spreadsheetml/2009/9/main" objectType="Button" lockText="1"/>
</file>

<file path=xl/ctrlProps/ctrlProp444.xml><?xml version="1.0" encoding="utf-8"?>
<formControlPr xmlns="http://schemas.microsoft.com/office/spreadsheetml/2009/9/main" objectType="Button" lockText="1"/>
</file>

<file path=xl/ctrlProps/ctrlProp445.xml><?xml version="1.0" encoding="utf-8"?>
<formControlPr xmlns="http://schemas.microsoft.com/office/spreadsheetml/2009/9/main" objectType="Button" lockText="1"/>
</file>

<file path=xl/ctrlProps/ctrlProp446.xml><?xml version="1.0" encoding="utf-8"?>
<formControlPr xmlns="http://schemas.microsoft.com/office/spreadsheetml/2009/9/main" objectType="Button" lockText="1"/>
</file>

<file path=xl/ctrlProps/ctrlProp447.xml><?xml version="1.0" encoding="utf-8"?>
<formControlPr xmlns="http://schemas.microsoft.com/office/spreadsheetml/2009/9/main" objectType="Button" lockText="1"/>
</file>

<file path=xl/ctrlProps/ctrlProp448.xml><?xml version="1.0" encoding="utf-8"?>
<formControlPr xmlns="http://schemas.microsoft.com/office/spreadsheetml/2009/9/main" objectType="Button" lockText="1"/>
</file>

<file path=xl/ctrlProps/ctrlProp449.xml><?xml version="1.0" encoding="utf-8"?>
<formControlPr xmlns="http://schemas.microsoft.com/office/spreadsheetml/2009/9/main" objectType="Button" lockText="1"/>
</file>

<file path=xl/ctrlProps/ctrlProp450.xml><?xml version="1.0" encoding="utf-8"?>
<formControlPr xmlns="http://schemas.microsoft.com/office/spreadsheetml/2009/9/main" objectType="Button" lockText="1"/>
</file>

<file path=xl/ctrlProps/ctrlProp451.xml><?xml version="1.0" encoding="utf-8"?>
<formControlPr xmlns="http://schemas.microsoft.com/office/spreadsheetml/2009/9/main" objectType="Button" lockText="1"/>
</file>

<file path=xl/ctrlProps/ctrlProp452.xml><?xml version="1.0" encoding="utf-8"?>
<formControlPr xmlns="http://schemas.microsoft.com/office/spreadsheetml/2009/9/main" objectType="Button" lockText="1"/>
</file>

<file path=xl/ctrlProps/ctrlProp453.xml><?xml version="1.0" encoding="utf-8"?>
<formControlPr xmlns="http://schemas.microsoft.com/office/spreadsheetml/2009/9/main" objectType="Button" lockText="1"/>
</file>

<file path=xl/ctrlProps/ctrlProp454.xml><?xml version="1.0" encoding="utf-8"?>
<formControlPr xmlns="http://schemas.microsoft.com/office/spreadsheetml/2009/9/main" objectType="Button" lockText="1"/>
</file>

<file path=xl/ctrlProps/ctrlProp455.xml><?xml version="1.0" encoding="utf-8"?>
<formControlPr xmlns="http://schemas.microsoft.com/office/spreadsheetml/2009/9/main" objectType="Button" lockText="1"/>
</file>

<file path=xl/ctrlProps/ctrlProp456.xml><?xml version="1.0" encoding="utf-8"?>
<formControlPr xmlns="http://schemas.microsoft.com/office/spreadsheetml/2009/9/main" objectType="Button" lockText="1"/>
</file>

<file path=xl/ctrlProps/ctrlProp457.xml><?xml version="1.0" encoding="utf-8"?>
<formControlPr xmlns="http://schemas.microsoft.com/office/spreadsheetml/2009/9/main" objectType="Button" lockText="1"/>
</file>

<file path=xl/ctrlProps/ctrlProp458.xml><?xml version="1.0" encoding="utf-8"?>
<formControlPr xmlns="http://schemas.microsoft.com/office/spreadsheetml/2009/9/main" objectType="Button" lockText="1"/>
</file>

<file path=xl/ctrlProps/ctrlProp459.xml><?xml version="1.0" encoding="utf-8"?>
<formControlPr xmlns="http://schemas.microsoft.com/office/spreadsheetml/2009/9/main" objectType="Button" lockText="1"/>
</file>

<file path=xl/ctrlProps/ctrlProp460.xml><?xml version="1.0" encoding="utf-8"?>
<formControlPr xmlns="http://schemas.microsoft.com/office/spreadsheetml/2009/9/main" objectType="Button" lockText="1"/>
</file>

<file path=xl/ctrlProps/ctrlProp461.xml><?xml version="1.0" encoding="utf-8"?>
<formControlPr xmlns="http://schemas.microsoft.com/office/spreadsheetml/2009/9/main" objectType="Button" lockText="1"/>
</file>

<file path=xl/ctrlProps/ctrlProp462.xml><?xml version="1.0" encoding="utf-8"?>
<formControlPr xmlns="http://schemas.microsoft.com/office/spreadsheetml/2009/9/main" objectType="Button" lockText="1"/>
</file>

<file path=xl/ctrlProps/ctrlProp463.xml><?xml version="1.0" encoding="utf-8"?>
<formControlPr xmlns="http://schemas.microsoft.com/office/spreadsheetml/2009/9/main" objectType="Button" lockText="1"/>
</file>

<file path=xl/ctrlProps/ctrlProp464.xml><?xml version="1.0" encoding="utf-8"?>
<formControlPr xmlns="http://schemas.microsoft.com/office/spreadsheetml/2009/9/main" objectType="Button" lockText="1"/>
</file>

<file path=xl/ctrlProps/ctrlProp465.xml><?xml version="1.0" encoding="utf-8"?>
<formControlPr xmlns="http://schemas.microsoft.com/office/spreadsheetml/2009/9/main" objectType="Button" lockText="1"/>
</file>

<file path=xl/ctrlProps/ctrlProp466.xml><?xml version="1.0" encoding="utf-8"?>
<formControlPr xmlns="http://schemas.microsoft.com/office/spreadsheetml/2009/9/main" objectType="Button" lockText="1"/>
</file>

<file path=xl/ctrlProps/ctrlProp467.xml><?xml version="1.0" encoding="utf-8"?>
<formControlPr xmlns="http://schemas.microsoft.com/office/spreadsheetml/2009/9/main" objectType="Button" lockText="1"/>
</file>

<file path=xl/ctrlProps/ctrlProp468.xml><?xml version="1.0" encoding="utf-8"?>
<formControlPr xmlns="http://schemas.microsoft.com/office/spreadsheetml/2009/9/main" objectType="Button" lockText="1"/>
</file>

<file path=xl/ctrlProps/ctrlProp469.xml><?xml version="1.0" encoding="utf-8"?>
<formControlPr xmlns="http://schemas.microsoft.com/office/spreadsheetml/2009/9/main" objectType="Button" lockText="1"/>
</file>

<file path=xl/ctrlProps/ctrlProp470.xml><?xml version="1.0" encoding="utf-8"?>
<formControlPr xmlns="http://schemas.microsoft.com/office/spreadsheetml/2009/9/main" objectType="Button" lockText="1"/>
</file>

<file path=xl/ctrlProps/ctrlProp471.xml><?xml version="1.0" encoding="utf-8"?>
<formControlPr xmlns="http://schemas.microsoft.com/office/spreadsheetml/2009/9/main" objectType="Button" lockText="1"/>
</file>

<file path=xl/ctrlProps/ctrlProp472.xml><?xml version="1.0" encoding="utf-8"?>
<formControlPr xmlns="http://schemas.microsoft.com/office/spreadsheetml/2009/9/main" objectType="Button" lockText="1"/>
</file>

<file path=xl/ctrlProps/ctrlProp473.xml><?xml version="1.0" encoding="utf-8"?>
<formControlPr xmlns="http://schemas.microsoft.com/office/spreadsheetml/2009/9/main" objectType="Button" lockText="1"/>
</file>

<file path=xl/ctrlProps/ctrlProp474.xml><?xml version="1.0" encoding="utf-8"?>
<formControlPr xmlns="http://schemas.microsoft.com/office/spreadsheetml/2009/9/main" objectType="Button" lockText="1"/>
</file>

<file path=xl/ctrlProps/ctrlProp475.xml><?xml version="1.0" encoding="utf-8"?>
<formControlPr xmlns="http://schemas.microsoft.com/office/spreadsheetml/2009/9/main" objectType="Button" lockText="1"/>
</file>

<file path=xl/ctrlProps/ctrlProp476.xml><?xml version="1.0" encoding="utf-8"?>
<formControlPr xmlns="http://schemas.microsoft.com/office/spreadsheetml/2009/9/main" objectType="Button" lockText="1"/>
</file>

<file path=xl/ctrlProps/ctrlProp477.xml><?xml version="1.0" encoding="utf-8"?>
<formControlPr xmlns="http://schemas.microsoft.com/office/spreadsheetml/2009/9/main" objectType="Button" lockText="1"/>
</file>

<file path=xl/ctrlProps/ctrlProp478.xml><?xml version="1.0" encoding="utf-8"?>
<formControlPr xmlns="http://schemas.microsoft.com/office/spreadsheetml/2009/9/main" objectType="Button" lockText="1"/>
</file>

<file path=xl/ctrlProps/ctrlProp479.xml><?xml version="1.0" encoding="utf-8"?>
<formControlPr xmlns="http://schemas.microsoft.com/office/spreadsheetml/2009/9/main" objectType="Button" lockText="1"/>
</file>

<file path=xl/ctrlProps/ctrlProp480.xml><?xml version="1.0" encoding="utf-8"?>
<formControlPr xmlns="http://schemas.microsoft.com/office/spreadsheetml/2009/9/main" objectType="Button" lockText="1"/>
</file>

<file path=xl/ctrlProps/ctrlProp481.xml><?xml version="1.0" encoding="utf-8"?>
<formControlPr xmlns="http://schemas.microsoft.com/office/spreadsheetml/2009/9/main" objectType="Button" lockText="1"/>
</file>

<file path=xl/ctrlProps/ctrlProp482.xml><?xml version="1.0" encoding="utf-8"?>
<formControlPr xmlns="http://schemas.microsoft.com/office/spreadsheetml/2009/9/main" objectType="Button" lockText="1"/>
</file>

<file path=xl/ctrlProps/ctrlProp483.xml><?xml version="1.0" encoding="utf-8"?>
<formControlPr xmlns="http://schemas.microsoft.com/office/spreadsheetml/2009/9/main" objectType="Button" lockText="1"/>
</file>

<file path=xl/ctrlProps/ctrlProp484.xml><?xml version="1.0" encoding="utf-8"?>
<formControlPr xmlns="http://schemas.microsoft.com/office/spreadsheetml/2009/9/main" objectType="Button" lockText="1"/>
</file>

<file path=xl/ctrlProps/ctrlProp485.xml><?xml version="1.0" encoding="utf-8"?>
<formControlPr xmlns="http://schemas.microsoft.com/office/spreadsheetml/2009/9/main" objectType="Button" lockText="1"/>
</file>

<file path=xl/ctrlProps/ctrlProp486.xml><?xml version="1.0" encoding="utf-8"?>
<formControlPr xmlns="http://schemas.microsoft.com/office/spreadsheetml/2009/9/main" objectType="Button" lockText="1"/>
</file>

<file path=xl/ctrlProps/ctrlProp487.xml><?xml version="1.0" encoding="utf-8"?>
<formControlPr xmlns="http://schemas.microsoft.com/office/spreadsheetml/2009/9/main" objectType="Button" lockText="1"/>
</file>

<file path=xl/ctrlProps/ctrlProp488.xml><?xml version="1.0" encoding="utf-8"?>
<formControlPr xmlns="http://schemas.microsoft.com/office/spreadsheetml/2009/9/main" objectType="Button" lockText="1"/>
</file>

<file path=xl/ctrlProps/ctrlProp489.xml><?xml version="1.0" encoding="utf-8"?>
<formControlPr xmlns="http://schemas.microsoft.com/office/spreadsheetml/2009/9/main" objectType="Button" lockText="1"/>
</file>

<file path=xl/ctrlProps/ctrlProp490.xml><?xml version="1.0" encoding="utf-8"?>
<formControlPr xmlns="http://schemas.microsoft.com/office/spreadsheetml/2009/9/main" objectType="Button" lockText="1"/>
</file>

<file path=xl/ctrlProps/ctrlProp491.xml><?xml version="1.0" encoding="utf-8"?>
<formControlPr xmlns="http://schemas.microsoft.com/office/spreadsheetml/2009/9/main" objectType="Button" lockText="1"/>
</file>

<file path=xl/ctrlProps/ctrlProp492.xml><?xml version="1.0" encoding="utf-8"?>
<formControlPr xmlns="http://schemas.microsoft.com/office/spreadsheetml/2009/9/main" objectType="Button" lockText="1"/>
</file>

<file path=xl/ctrlProps/ctrlProp493.xml><?xml version="1.0" encoding="utf-8"?>
<formControlPr xmlns="http://schemas.microsoft.com/office/spreadsheetml/2009/9/main" objectType="Button" lockText="1"/>
</file>

<file path=xl/ctrlProps/ctrlProp494.xml><?xml version="1.0" encoding="utf-8"?>
<formControlPr xmlns="http://schemas.microsoft.com/office/spreadsheetml/2009/9/main" objectType="Button" lockText="1"/>
</file>

<file path=xl/ctrlProps/ctrlProp495.xml><?xml version="1.0" encoding="utf-8"?>
<formControlPr xmlns="http://schemas.microsoft.com/office/spreadsheetml/2009/9/main" objectType="Button" lockText="1"/>
</file>

<file path=xl/ctrlProps/ctrlProp496.xml><?xml version="1.0" encoding="utf-8"?>
<formControlPr xmlns="http://schemas.microsoft.com/office/spreadsheetml/2009/9/main" objectType="Button" lockText="1"/>
</file>

<file path=xl/ctrlProps/ctrlProp497.xml><?xml version="1.0" encoding="utf-8"?>
<formControlPr xmlns="http://schemas.microsoft.com/office/spreadsheetml/2009/9/main" objectType="Button" lockText="1"/>
</file>

<file path=xl/ctrlProps/ctrlProp498.xml><?xml version="1.0" encoding="utf-8"?>
<formControlPr xmlns="http://schemas.microsoft.com/office/spreadsheetml/2009/9/main" objectType="Button" lockText="1"/>
</file>

<file path=xl/ctrlProps/ctrlProp499.xml><?xml version="1.0" encoding="utf-8"?>
<formControlPr xmlns="http://schemas.microsoft.com/office/spreadsheetml/2009/9/main" objectType="Button" lockText="1"/>
</file>

<file path=xl/ctrlProps/ctrlProp500.xml><?xml version="1.0" encoding="utf-8"?>
<formControlPr xmlns="http://schemas.microsoft.com/office/spreadsheetml/2009/9/main" objectType="Button" lockText="1"/>
</file>

<file path=xl/ctrlProps/ctrlProp501.xml><?xml version="1.0" encoding="utf-8"?>
<formControlPr xmlns="http://schemas.microsoft.com/office/spreadsheetml/2009/9/main" objectType="Button" lockText="1"/>
</file>

<file path=xl/ctrlProps/ctrlProp502.xml><?xml version="1.0" encoding="utf-8"?>
<formControlPr xmlns="http://schemas.microsoft.com/office/spreadsheetml/2009/9/main" objectType="Button" lockText="1"/>
</file>

<file path=xl/ctrlProps/ctrlProp503.xml><?xml version="1.0" encoding="utf-8"?>
<formControlPr xmlns="http://schemas.microsoft.com/office/spreadsheetml/2009/9/main" objectType="Button" lockText="1"/>
</file>

<file path=xl/ctrlProps/ctrlProp504.xml><?xml version="1.0" encoding="utf-8"?>
<formControlPr xmlns="http://schemas.microsoft.com/office/spreadsheetml/2009/9/main" objectType="Button" lockText="1"/>
</file>

<file path=xl/ctrlProps/ctrlProp505.xml><?xml version="1.0" encoding="utf-8"?>
<formControlPr xmlns="http://schemas.microsoft.com/office/spreadsheetml/2009/9/main" objectType="Button" lockText="1"/>
</file>

<file path=xl/ctrlProps/ctrlProp506.xml><?xml version="1.0" encoding="utf-8"?>
<formControlPr xmlns="http://schemas.microsoft.com/office/spreadsheetml/2009/9/main" objectType="Button" lockText="1"/>
</file>

<file path=xl/ctrlProps/ctrlProp507.xml><?xml version="1.0" encoding="utf-8"?>
<formControlPr xmlns="http://schemas.microsoft.com/office/spreadsheetml/2009/9/main" objectType="Button" lockText="1"/>
</file>

<file path=xl/ctrlProps/ctrlProp508.xml><?xml version="1.0" encoding="utf-8"?>
<formControlPr xmlns="http://schemas.microsoft.com/office/spreadsheetml/2009/9/main" objectType="Button" lockText="1"/>
</file>

<file path=xl/ctrlProps/ctrlProp509.xml><?xml version="1.0" encoding="utf-8"?>
<formControlPr xmlns="http://schemas.microsoft.com/office/spreadsheetml/2009/9/main" objectType="Button" lockText="1"/>
</file>

<file path=xl/ctrlProps/ctrlProp510.xml><?xml version="1.0" encoding="utf-8"?>
<formControlPr xmlns="http://schemas.microsoft.com/office/spreadsheetml/2009/9/main" objectType="Button" lockText="1"/>
</file>

<file path=xl/ctrlProps/ctrlProp511.xml><?xml version="1.0" encoding="utf-8"?>
<formControlPr xmlns="http://schemas.microsoft.com/office/spreadsheetml/2009/9/main" objectType="Button" lockText="1"/>
</file>

<file path=xl/ctrlProps/ctrlProp512.xml><?xml version="1.0" encoding="utf-8"?>
<formControlPr xmlns="http://schemas.microsoft.com/office/spreadsheetml/2009/9/main" objectType="Button" lockText="1"/>
</file>

<file path=xl/ctrlProps/ctrlProp513.xml><?xml version="1.0" encoding="utf-8"?>
<formControlPr xmlns="http://schemas.microsoft.com/office/spreadsheetml/2009/9/main" objectType="Button" lockText="1"/>
</file>

<file path=xl/ctrlProps/ctrlProp514.xml><?xml version="1.0" encoding="utf-8"?>
<formControlPr xmlns="http://schemas.microsoft.com/office/spreadsheetml/2009/9/main" objectType="Button" lockText="1"/>
</file>

<file path=xl/ctrlProps/ctrlProp515.xml><?xml version="1.0" encoding="utf-8"?>
<formControlPr xmlns="http://schemas.microsoft.com/office/spreadsheetml/2009/9/main" objectType="Button" lockText="1"/>
</file>

<file path=xl/ctrlProps/ctrlProp516.xml><?xml version="1.0" encoding="utf-8"?>
<formControlPr xmlns="http://schemas.microsoft.com/office/spreadsheetml/2009/9/main" objectType="Button" lockText="1"/>
</file>

<file path=xl/ctrlProps/ctrlProp517.xml><?xml version="1.0" encoding="utf-8"?>
<formControlPr xmlns="http://schemas.microsoft.com/office/spreadsheetml/2009/9/main" objectType="Button" lockText="1"/>
</file>

<file path=xl/ctrlProps/ctrlProp518.xml><?xml version="1.0" encoding="utf-8"?>
<formControlPr xmlns="http://schemas.microsoft.com/office/spreadsheetml/2009/9/main" objectType="Button" lockText="1"/>
</file>

<file path=xl/ctrlProps/ctrlProp519.xml><?xml version="1.0" encoding="utf-8"?>
<formControlPr xmlns="http://schemas.microsoft.com/office/spreadsheetml/2009/9/main" objectType="Button" lockText="1"/>
</file>

<file path=xl/ctrlProps/ctrlProp520.xml><?xml version="1.0" encoding="utf-8"?>
<formControlPr xmlns="http://schemas.microsoft.com/office/spreadsheetml/2009/9/main" objectType="Button" lockText="1"/>
</file>

<file path=xl/ctrlProps/ctrlProp521.xml><?xml version="1.0" encoding="utf-8"?>
<formControlPr xmlns="http://schemas.microsoft.com/office/spreadsheetml/2009/9/main" objectType="Button" lockText="1"/>
</file>

<file path=xl/ctrlProps/ctrlProp522.xml><?xml version="1.0" encoding="utf-8"?>
<formControlPr xmlns="http://schemas.microsoft.com/office/spreadsheetml/2009/9/main" objectType="Button" lockText="1"/>
</file>

<file path=xl/ctrlProps/ctrlProp523.xml><?xml version="1.0" encoding="utf-8"?>
<formControlPr xmlns="http://schemas.microsoft.com/office/spreadsheetml/2009/9/main" objectType="Button" lockText="1"/>
</file>

<file path=xl/ctrlProps/ctrlProp524.xml><?xml version="1.0" encoding="utf-8"?>
<formControlPr xmlns="http://schemas.microsoft.com/office/spreadsheetml/2009/9/main" objectType="Button" lockText="1"/>
</file>

<file path=xl/ctrlProps/ctrlProp525.xml><?xml version="1.0" encoding="utf-8"?>
<formControlPr xmlns="http://schemas.microsoft.com/office/spreadsheetml/2009/9/main" objectType="Button" lockText="1"/>
</file>

<file path=xl/ctrlProps/ctrlProp526.xml><?xml version="1.0" encoding="utf-8"?>
<formControlPr xmlns="http://schemas.microsoft.com/office/spreadsheetml/2009/9/main" objectType="Button" lockText="1"/>
</file>

<file path=xl/ctrlProps/ctrlProp527.xml><?xml version="1.0" encoding="utf-8"?>
<formControlPr xmlns="http://schemas.microsoft.com/office/spreadsheetml/2009/9/main" objectType="Button" lockText="1"/>
</file>

<file path=xl/ctrlProps/ctrlProp528.xml><?xml version="1.0" encoding="utf-8"?>
<formControlPr xmlns="http://schemas.microsoft.com/office/spreadsheetml/2009/9/main" objectType="Button" lockText="1"/>
</file>

<file path=xl/ctrlProps/ctrlProp529.xml><?xml version="1.0" encoding="utf-8"?>
<formControlPr xmlns="http://schemas.microsoft.com/office/spreadsheetml/2009/9/main" objectType="Button" lockText="1"/>
</file>

<file path=xl/ctrlProps/ctrlProp530.xml><?xml version="1.0" encoding="utf-8"?>
<formControlPr xmlns="http://schemas.microsoft.com/office/spreadsheetml/2009/9/main" objectType="Button" lockText="1"/>
</file>

<file path=xl/ctrlProps/ctrlProp531.xml><?xml version="1.0" encoding="utf-8"?>
<formControlPr xmlns="http://schemas.microsoft.com/office/spreadsheetml/2009/9/main" objectType="Button" lockText="1"/>
</file>

<file path=xl/ctrlProps/ctrlProp532.xml><?xml version="1.0" encoding="utf-8"?>
<formControlPr xmlns="http://schemas.microsoft.com/office/spreadsheetml/2009/9/main" objectType="Button" lockText="1"/>
</file>

<file path=xl/ctrlProps/ctrlProp533.xml><?xml version="1.0" encoding="utf-8"?>
<formControlPr xmlns="http://schemas.microsoft.com/office/spreadsheetml/2009/9/main" objectType="Button" lockText="1"/>
</file>

<file path=xl/ctrlProps/ctrlProp534.xml><?xml version="1.0" encoding="utf-8"?>
<formControlPr xmlns="http://schemas.microsoft.com/office/spreadsheetml/2009/9/main" objectType="Button" lockText="1"/>
</file>

<file path=xl/ctrlProps/ctrlProp535.xml><?xml version="1.0" encoding="utf-8"?>
<formControlPr xmlns="http://schemas.microsoft.com/office/spreadsheetml/2009/9/main" objectType="Button" lockText="1"/>
</file>

<file path=xl/ctrlProps/ctrlProp536.xml><?xml version="1.0" encoding="utf-8"?>
<formControlPr xmlns="http://schemas.microsoft.com/office/spreadsheetml/2009/9/main" objectType="Button" lockText="1"/>
</file>

<file path=xl/ctrlProps/ctrlProp537.xml><?xml version="1.0" encoding="utf-8"?>
<formControlPr xmlns="http://schemas.microsoft.com/office/spreadsheetml/2009/9/main" objectType="Button" lockText="1"/>
</file>

<file path=xl/ctrlProps/ctrlProp538.xml><?xml version="1.0" encoding="utf-8"?>
<formControlPr xmlns="http://schemas.microsoft.com/office/spreadsheetml/2009/9/main" objectType="Button" lockText="1"/>
</file>

<file path=xl/ctrlProps/ctrlProp539.xml><?xml version="1.0" encoding="utf-8"?>
<formControlPr xmlns="http://schemas.microsoft.com/office/spreadsheetml/2009/9/main" objectType="Button" lockText="1"/>
</file>

<file path=xl/ctrlProps/ctrlProp540.xml><?xml version="1.0" encoding="utf-8"?>
<formControlPr xmlns="http://schemas.microsoft.com/office/spreadsheetml/2009/9/main" objectType="Button" lockText="1"/>
</file>

<file path=xl/ctrlProps/ctrlProp541.xml><?xml version="1.0" encoding="utf-8"?>
<formControlPr xmlns="http://schemas.microsoft.com/office/spreadsheetml/2009/9/main" objectType="Button" lockText="1"/>
</file>

<file path=xl/ctrlProps/ctrlProp542.xml><?xml version="1.0" encoding="utf-8"?>
<formControlPr xmlns="http://schemas.microsoft.com/office/spreadsheetml/2009/9/main" objectType="Button" lockText="1"/>
</file>

<file path=xl/ctrlProps/ctrlProp543.xml><?xml version="1.0" encoding="utf-8"?>
<formControlPr xmlns="http://schemas.microsoft.com/office/spreadsheetml/2009/9/main" objectType="Button" lockText="1"/>
</file>

<file path=xl/ctrlProps/ctrlProp544.xml><?xml version="1.0" encoding="utf-8"?>
<formControlPr xmlns="http://schemas.microsoft.com/office/spreadsheetml/2009/9/main" objectType="Button" lockText="1"/>
</file>

<file path=xl/ctrlProps/ctrlProp545.xml><?xml version="1.0" encoding="utf-8"?>
<formControlPr xmlns="http://schemas.microsoft.com/office/spreadsheetml/2009/9/main" objectType="Button" lockText="1"/>
</file>

<file path=xl/ctrlProps/ctrlProp546.xml><?xml version="1.0" encoding="utf-8"?>
<formControlPr xmlns="http://schemas.microsoft.com/office/spreadsheetml/2009/9/main" objectType="Button" lockText="1"/>
</file>

<file path=xl/ctrlProps/ctrlProp547.xml><?xml version="1.0" encoding="utf-8"?>
<formControlPr xmlns="http://schemas.microsoft.com/office/spreadsheetml/2009/9/main" objectType="Button" lockText="1"/>
</file>

<file path=xl/ctrlProps/ctrlProp548.xml><?xml version="1.0" encoding="utf-8"?>
<formControlPr xmlns="http://schemas.microsoft.com/office/spreadsheetml/2009/9/main" objectType="Button" lockText="1"/>
</file>

<file path=xl/ctrlProps/ctrlProp549.xml><?xml version="1.0" encoding="utf-8"?>
<formControlPr xmlns="http://schemas.microsoft.com/office/spreadsheetml/2009/9/main" objectType="Button" lockText="1"/>
</file>

<file path=xl/ctrlProps/ctrlProp550.xml><?xml version="1.0" encoding="utf-8"?>
<formControlPr xmlns="http://schemas.microsoft.com/office/spreadsheetml/2009/9/main" objectType="Button" lockText="1"/>
</file>

<file path=xl/ctrlProps/ctrlProp551.xml><?xml version="1.0" encoding="utf-8"?>
<formControlPr xmlns="http://schemas.microsoft.com/office/spreadsheetml/2009/9/main" objectType="Button" lockText="1"/>
</file>

<file path=xl/ctrlProps/ctrlProp552.xml><?xml version="1.0" encoding="utf-8"?>
<formControlPr xmlns="http://schemas.microsoft.com/office/spreadsheetml/2009/9/main" objectType="Button" lockText="1"/>
</file>

<file path=xl/ctrlProps/ctrlProp553.xml><?xml version="1.0" encoding="utf-8"?>
<formControlPr xmlns="http://schemas.microsoft.com/office/spreadsheetml/2009/9/main" objectType="Button" lockText="1"/>
</file>

<file path=xl/ctrlProps/ctrlProp554.xml><?xml version="1.0" encoding="utf-8"?>
<formControlPr xmlns="http://schemas.microsoft.com/office/spreadsheetml/2009/9/main" objectType="Button" lockText="1"/>
</file>

<file path=xl/ctrlProps/ctrlProp555.xml><?xml version="1.0" encoding="utf-8"?>
<formControlPr xmlns="http://schemas.microsoft.com/office/spreadsheetml/2009/9/main" objectType="Button" lockText="1"/>
</file>

<file path=xl/ctrlProps/ctrlProp556.xml><?xml version="1.0" encoding="utf-8"?>
<formControlPr xmlns="http://schemas.microsoft.com/office/spreadsheetml/2009/9/main" objectType="Button" lockText="1"/>
</file>

<file path=xl/ctrlProps/ctrlProp557.xml><?xml version="1.0" encoding="utf-8"?>
<formControlPr xmlns="http://schemas.microsoft.com/office/spreadsheetml/2009/9/main" objectType="Button" lockText="1"/>
</file>

<file path=xl/ctrlProps/ctrlProp558.xml><?xml version="1.0" encoding="utf-8"?>
<formControlPr xmlns="http://schemas.microsoft.com/office/spreadsheetml/2009/9/main" objectType="Button" lockText="1"/>
</file>

<file path=xl/ctrlProps/ctrlProp559.xml><?xml version="1.0" encoding="utf-8"?>
<formControlPr xmlns="http://schemas.microsoft.com/office/spreadsheetml/2009/9/main" objectType="Button" lockText="1"/>
</file>

<file path=xl/ctrlProps/ctrlProp560.xml><?xml version="1.0" encoding="utf-8"?>
<formControlPr xmlns="http://schemas.microsoft.com/office/spreadsheetml/2009/9/main" objectType="Button" lockText="1"/>
</file>

<file path=xl/ctrlProps/ctrlProp561.xml><?xml version="1.0" encoding="utf-8"?>
<formControlPr xmlns="http://schemas.microsoft.com/office/spreadsheetml/2009/9/main" objectType="Button" lockText="1"/>
</file>

<file path=xl/ctrlProps/ctrlProp562.xml><?xml version="1.0" encoding="utf-8"?>
<formControlPr xmlns="http://schemas.microsoft.com/office/spreadsheetml/2009/9/main" objectType="Button" lockText="1"/>
</file>

<file path=xl/ctrlProps/ctrlProp563.xml><?xml version="1.0" encoding="utf-8"?>
<formControlPr xmlns="http://schemas.microsoft.com/office/spreadsheetml/2009/9/main" objectType="Button" lockText="1"/>
</file>

<file path=xl/ctrlProps/ctrlProp564.xml><?xml version="1.0" encoding="utf-8"?>
<formControlPr xmlns="http://schemas.microsoft.com/office/spreadsheetml/2009/9/main" objectType="Button" lockText="1"/>
</file>

<file path=xl/ctrlProps/ctrlProp565.xml><?xml version="1.0" encoding="utf-8"?>
<formControlPr xmlns="http://schemas.microsoft.com/office/spreadsheetml/2009/9/main" objectType="Button" lockText="1"/>
</file>

<file path=xl/ctrlProps/ctrlProp566.xml><?xml version="1.0" encoding="utf-8"?>
<formControlPr xmlns="http://schemas.microsoft.com/office/spreadsheetml/2009/9/main" objectType="Button" lockText="1"/>
</file>

<file path=xl/ctrlProps/ctrlProp567.xml><?xml version="1.0" encoding="utf-8"?>
<formControlPr xmlns="http://schemas.microsoft.com/office/spreadsheetml/2009/9/main" objectType="Button" lockText="1"/>
</file>

<file path=xl/ctrlProps/ctrlProp568.xml><?xml version="1.0" encoding="utf-8"?>
<formControlPr xmlns="http://schemas.microsoft.com/office/spreadsheetml/2009/9/main" objectType="Button" lockText="1"/>
</file>

<file path=xl/ctrlProps/ctrlProp569.xml><?xml version="1.0" encoding="utf-8"?>
<formControlPr xmlns="http://schemas.microsoft.com/office/spreadsheetml/2009/9/main" objectType="Button" lockText="1"/>
</file>

<file path=xl/ctrlProps/ctrlProp570.xml><?xml version="1.0" encoding="utf-8"?>
<formControlPr xmlns="http://schemas.microsoft.com/office/spreadsheetml/2009/9/main" objectType="Button" lockText="1"/>
</file>

<file path=xl/ctrlProps/ctrlProp571.xml><?xml version="1.0" encoding="utf-8"?>
<formControlPr xmlns="http://schemas.microsoft.com/office/spreadsheetml/2009/9/main" objectType="Button" lockText="1"/>
</file>

<file path=xl/ctrlProps/ctrlProp572.xml><?xml version="1.0" encoding="utf-8"?>
<formControlPr xmlns="http://schemas.microsoft.com/office/spreadsheetml/2009/9/main" objectType="Button" lockText="1"/>
</file>

<file path=xl/ctrlProps/ctrlProp573.xml><?xml version="1.0" encoding="utf-8"?>
<formControlPr xmlns="http://schemas.microsoft.com/office/spreadsheetml/2009/9/main" objectType="Button" lockText="1"/>
</file>

<file path=xl/ctrlProps/ctrlProp574.xml><?xml version="1.0" encoding="utf-8"?>
<formControlPr xmlns="http://schemas.microsoft.com/office/spreadsheetml/2009/9/main" objectType="Button" lockText="1"/>
</file>

<file path=xl/ctrlProps/ctrlProp575.xml><?xml version="1.0" encoding="utf-8"?>
<formControlPr xmlns="http://schemas.microsoft.com/office/spreadsheetml/2009/9/main" objectType="Button" lockText="1"/>
</file>

<file path=xl/ctrlProps/ctrlProp576.xml><?xml version="1.0" encoding="utf-8"?>
<formControlPr xmlns="http://schemas.microsoft.com/office/spreadsheetml/2009/9/main" objectType="Button" lockText="1"/>
</file>

<file path=xl/ctrlProps/ctrlProp577.xml><?xml version="1.0" encoding="utf-8"?>
<formControlPr xmlns="http://schemas.microsoft.com/office/spreadsheetml/2009/9/main" objectType="Button" lockText="1"/>
</file>

<file path=xl/ctrlProps/ctrlProp578.xml><?xml version="1.0" encoding="utf-8"?>
<formControlPr xmlns="http://schemas.microsoft.com/office/spreadsheetml/2009/9/main" objectType="Button" lockText="1"/>
</file>

<file path=xl/ctrlProps/ctrlProp579.xml><?xml version="1.0" encoding="utf-8"?>
<formControlPr xmlns="http://schemas.microsoft.com/office/spreadsheetml/2009/9/main" objectType="Button" lockText="1"/>
</file>

<file path=xl/ctrlProps/ctrlProp580.xml><?xml version="1.0" encoding="utf-8"?>
<formControlPr xmlns="http://schemas.microsoft.com/office/spreadsheetml/2009/9/main" objectType="Button" lockText="1"/>
</file>

<file path=xl/ctrlProps/ctrlProp581.xml><?xml version="1.0" encoding="utf-8"?>
<formControlPr xmlns="http://schemas.microsoft.com/office/spreadsheetml/2009/9/main" objectType="Button" lockText="1"/>
</file>

<file path=xl/ctrlProps/ctrlProp582.xml><?xml version="1.0" encoding="utf-8"?>
<formControlPr xmlns="http://schemas.microsoft.com/office/spreadsheetml/2009/9/main" objectType="Button" lockText="1"/>
</file>

<file path=xl/ctrlProps/ctrlProp583.xml><?xml version="1.0" encoding="utf-8"?>
<formControlPr xmlns="http://schemas.microsoft.com/office/spreadsheetml/2009/9/main" objectType="Button" lockText="1"/>
</file>

<file path=xl/ctrlProps/ctrlProp584.xml><?xml version="1.0" encoding="utf-8"?>
<formControlPr xmlns="http://schemas.microsoft.com/office/spreadsheetml/2009/9/main" objectType="Button" lockText="1"/>
</file>

<file path=xl/ctrlProps/ctrlProp585.xml><?xml version="1.0" encoding="utf-8"?>
<formControlPr xmlns="http://schemas.microsoft.com/office/spreadsheetml/2009/9/main" objectType="Button" lockText="1"/>
</file>

<file path=xl/ctrlProps/ctrlProp586.xml><?xml version="1.0" encoding="utf-8"?>
<formControlPr xmlns="http://schemas.microsoft.com/office/spreadsheetml/2009/9/main" objectType="Button" lockText="1"/>
</file>

<file path=xl/ctrlProps/ctrlProp587.xml><?xml version="1.0" encoding="utf-8"?>
<formControlPr xmlns="http://schemas.microsoft.com/office/spreadsheetml/2009/9/main" objectType="Button" lockText="1"/>
</file>

<file path=xl/ctrlProps/ctrlProp588.xml><?xml version="1.0" encoding="utf-8"?>
<formControlPr xmlns="http://schemas.microsoft.com/office/spreadsheetml/2009/9/main" objectType="Button" lockText="1"/>
</file>

<file path=xl/ctrlProps/ctrlProp589.xml><?xml version="1.0" encoding="utf-8"?>
<formControlPr xmlns="http://schemas.microsoft.com/office/spreadsheetml/2009/9/main" objectType="Button" lockText="1"/>
</file>

<file path=xl/ctrlProps/ctrlProp590.xml><?xml version="1.0" encoding="utf-8"?>
<formControlPr xmlns="http://schemas.microsoft.com/office/spreadsheetml/2009/9/main" objectType="Button" lockText="1"/>
</file>

<file path=xl/ctrlProps/ctrlProp591.xml><?xml version="1.0" encoding="utf-8"?>
<formControlPr xmlns="http://schemas.microsoft.com/office/spreadsheetml/2009/9/main" objectType="Button" lockText="1"/>
</file>

<file path=xl/ctrlProps/ctrlProp592.xml><?xml version="1.0" encoding="utf-8"?>
<formControlPr xmlns="http://schemas.microsoft.com/office/spreadsheetml/2009/9/main" objectType="Button" lockText="1"/>
</file>

<file path=xl/ctrlProps/ctrlProp593.xml><?xml version="1.0" encoding="utf-8"?>
<formControlPr xmlns="http://schemas.microsoft.com/office/spreadsheetml/2009/9/main" objectType="Button" lockText="1"/>
</file>

<file path=xl/ctrlProps/ctrlProp594.xml><?xml version="1.0" encoding="utf-8"?>
<formControlPr xmlns="http://schemas.microsoft.com/office/spreadsheetml/2009/9/main" objectType="Button" lockText="1"/>
</file>

<file path=xl/ctrlProps/ctrlProp595.xml><?xml version="1.0" encoding="utf-8"?>
<formControlPr xmlns="http://schemas.microsoft.com/office/spreadsheetml/2009/9/main" objectType="Button" lockText="1"/>
</file>

<file path=xl/ctrlProps/ctrlProp596.xml><?xml version="1.0" encoding="utf-8"?>
<formControlPr xmlns="http://schemas.microsoft.com/office/spreadsheetml/2009/9/main" objectType="Button" lockText="1"/>
</file>

<file path=xl/ctrlProps/ctrlProp597.xml><?xml version="1.0" encoding="utf-8"?>
<formControlPr xmlns="http://schemas.microsoft.com/office/spreadsheetml/2009/9/main" objectType="Button" lockText="1"/>
</file>

<file path=xl/ctrlProps/ctrlProp598.xml><?xml version="1.0" encoding="utf-8"?>
<formControlPr xmlns="http://schemas.microsoft.com/office/spreadsheetml/2009/9/main" objectType="Button" lockText="1"/>
</file>

<file path=xl/ctrlProps/ctrlProp599.xml><?xml version="1.0" encoding="utf-8"?>
<formControlPr xmlns="http://schemas.microsoft.com/office/spreadsheetml/2009/9/main" objectType="Button" lockText="1"/>
</file>

<file path=xl/ctrlProps/ctrlProp600.xml><?xml version="1.0" encoding="utf-8"?>
<formControlPr xmlns="http://schemas.microsoft.com/office/spreadsheetml/2009/9/main" objectType="Button" lockText="1"/>
</file>

<file path=xl/ctrlProps/ctrlProp601.xml><?xml version="1.0" encoding="utf-8"?>
<formControlPr xmlns="http://schemas.microsoft.com/office/spreadsheetml/2009/9/main" objectType="Button" lockText="1"/>
</file>

<file path=xl/ctrlProps/ctrlProp602.xml><?xml version="1.0" encoding="utf-8"?>
<formControlPr xmlns="http://schemas.microsoft.com/office/spreadsheetml/2009/9/main" objectType="Button" lockText="1"/>
</file>

<file path=xl/ctrlProps/ctrlProp603.xml><?xml version="1.0" encoding="utf-8"?>
<formControlPr xmlns="http://schemas.microsoft.com/office/spreadsheetml/2009/9/main" objectType="Button" lockText="1"/>
</file>

<file path=xl/ctrlProps/ctrlProp604.xml><?xml version="1.0" encoding="utf-8"?>
<formControlPr xmlns="http://schemas.microsoft.com/office/spreadsheetml/2009/9/main" objectType="Button" lockText="1"/>
</file>

<file path=xl/ctrlProps/ctrlProp605.xml><?xml version="1.0" encoding="utf-8"?>
<formControlPr xmlns="http://schemas.microsoft.com/office/spreadsheetml/2009/9/main" objectType="Button" lockText="1"/>
</file>

<file path=xl/ctrlProps/ctrlProp606.xml><?xml version="1.0" encoding="utf-8"?>
<formControlPr xmlns="http://schemas.microsoft.com/office/spreadsheetml/2009/9/main" objectType="Button" lockText="1"/>
</file>

<file path=xl/ctrlProps/ctrlProp607.xml><?xml version="1.0" encoding="utf-8"?>
<formControlPr xmlns="http://schemas.microsoft.com/office/spreadsheetml/2009/9/main" objectType="Button" lockText="1"/>
</file>

<file path=xl/ctrlProps/ctrlProp608.xml><?xml version="1.0" encoding="utf-8"?>
<formControlPr xmlns="http://schemas.microsoft.com/office/spreadsheetml/2009/9/main" objectType="Button" lockText="1"/>
</file>

<file path=xl/ctrlProps/ctrlProp609.xml><?xml version="1.0" encoding="utf-8"?>
<formControlPr xmlns="http://schemas.microsoft.com/office/spreadsheetml/2009/9/main" objectType="Button" lockText="1"/>
</file>

<file path=xl/ctrlProps/ctrlProp610.xml><?xml version="1.0" encoding="utf-8"?>
<formControlPr xmlns="http://schemas.microsoft.com/office/spreadsheetml/2009/9/main" objectType="Button" lockText="1"/>
</file>

<file path=xl/ctrlProps/ctrlProp611.xml><?xml version="1.0" encoding="utf-8"?>
<formControlPr xmlns="http://schemas.microsoft.com/office/spreadsheetml/2009/9/main" objectType="Button" lockText="1"/>
</file>

<file path=xl/ctrlProps/ctrlProp612.xml><?xml version="1.0" encoding="utf-8"?>
<formControlPr xmlns="http://schemas.microsoft.com/office/spreadsheetml/2009/9/main" objectType="Button" lockText="1"/>
</file>

<file path=xl/ctrlProps/ctrlProp613.xml><?xml version="1.0" encoding="utf-8"?>
<formControlPr xmlns="http://schemas.microsoft.com/office/spreadsheetml/2009/9/main" objectType="Button" lockText="1"/>
</file>

<file path=xl/ctrlProps/ctrlProp614.xml><?xml version="1.0" encoding="utf-8"?>
<formControlPr xmlns="http://schemas.microsoft.com/office/spreadsheetml/2009/9/main" objectType="Button" lockText="1"/>
</file>

<file path=xl/ctrlProps/ctrlProp615.xml><?xml version="1.0" encoding="utf-8"?>
<formControlPr xmlns="http://schemas.microsoft.com/office/spreadsheetml/2009/9/main" objectType="Button" lockText="1"/>
</file>

<file path=xl/ctrlProps/ctrlProp616.xml><?xml version="1.0" encoding="utf-8"?>
<formControlPr xmlns="http://schemas.microsoft.com/office/spreadsheetml/2009/9/main" objectType="Button" lockText="1"/>
</file>

<file path=xl/ctrlProps/ctrlProp617.xml><?xml version="1.0" encoding="utf-8"?>
<formControlPr xmlns="http://schemas.microsoft.com/office/spreadsheetml/2009/9/main" objectType="Button" lockText="1"/>
</file>

<file path=xl/ctrlProps/ctrlProp618.xml><?xml version="1.0" encoding="utf-8"?>
<formControlPr xmlns="http://schemas.microsoft.com/office/spreadsheetml/2009/9/main" objectType="Button" lockText="1"/>
</file>

<file path=xl/ctrlProps/ctrlProp619.xml><?xml version="1.0" encoding="utf-8"?>
<formControlPr xmlns="http://schemas.microsoft.com/office/spreadsheetml/2009/9/main" objectType="Button" lockText="1"/>
</file>

<file path=xl/ctrlProps/ctrlProp620.xml><?xml version="1.0" encoding="utf-8"?>
<formControlPr xmlns="http://schemas.microsoft.com/office/spreadsheetml/2009/9/main" objectType="Button" lockText="1"/>
</file>

<file path=xl/ctrlProps/ctrlProp621.xml><?xml version="1.0" encoding="utf-8"?>
<formControlPr xmlns="http://schemas.microsoft.com/office/spreadsheetml/2009/9/main" objectType="Button" lockText="1"/>
</file>

<file path=xl/ctrlProps/ctrlProp622.xml><?xml version="1.0" encoding="utf-8"?>
<formControlPr xmlns="http://schemas.microsoft.com/office/spreadsheetml/2009/9/main" objectType="Button" lockText="1"/>
</file>

<file path=xl/ctrlProps/ctrlProp623.xml><?xml version="1.0" encoding="utf-8"?>
<formControlPr xmlns="http://schemas.microsoft.com/office/spreadsheetml/2009/9/main" objectType="Button" lockText="1"/>
</file>

<file path=xl/ctrlProps/ctrlProp624.xml><?xml version="1.0" encoding="utf-8"?>
<formControlPr xmlns="http://schemas.microsoft.com/office/spreadsheetml/2009/9/main" objectType="Button" lockText="1"/>
</file>

<file path=xl/ctrlProps/ctrlProp625.xml><?xml version="1.0" encoding="utf-8"?>
<formControlPr xmlns="http://schemas.microsoft.com/office/spreadsheetml/2009/9/main" objectType="Button" lockText="1"/>
</file>

<file path=xl/ctrlProps/ctrlProp626.xml><?xml version="1.0" encoding="utf-8"?>
<formControlPr xmlns="http://schemas.microsoft.com/office/spreadsheetml/2009/9/main" objectType="Button" lockText="1"/>
</file>

<file path=xl/ctrlProps/ctrlProp627.xml><?xml version="1.0" encoding="utf-8"?>
<formControlPr xmlns="http://schemas.microsoft.com/office/spreadsheetml/2009/9/main" objectType="Button" lockText="1"/>
</file>

<file path=xl/ctrlProps/ctrlProp628.xml><?xml version="1.0" encoding="utf-8"?>
<formControlPr xmlns="http://schemas.microsoft.com/office/spreadsheetml/2009/9/main" objectType="Button" lockText="1"/>
</file>

<file path=xl/ctrlProps/ctrlProp629.xml><?xml version="1.0" encoding="utf-8"?>
<formControlPr xmlns="http://schemas.microsoft.com/office/spreadsheetml/2009/9/main" objectType="Button" lockText="1"/>
</file>

<file path=xl/ctrlProps/ctrlProp630.xml><?xml version="1.0" encoding="utf-8"?>
<formControlPr xmlns="http://schemas.microsoft.com/office/spreadsheetml/2009/9/main" objectType="Button" lockText="1"/>
</file>

<file path=xl/ctrlProps/ctrlProp631.xml><?xml version="1.0" encoding="utf-8"?>
<formControlPr xmlns="http://schemas.microsoft.com/office/spreadsheetml/2009/9/main" objectType="Button" lockText="1"/>
</file>

<file path=xl/ctrlProps/ctrlProp632.xml><?xml version="1.0" encoding="utf-8"?>
<formControlPr xmlns="http://schemas.microsoft.com/office/spreadsheetml/2009/9/main" objectType="Button" lockText="1"/>
</file>

<file path=xl/ctrlProps/ctrlProp633.xml><?xml version="1.0" encoding="utf-8"?>
<formControlPr xmlns="http://schemas.microsoft.com/office/spreadsheetml/2009/9/main" objectType="Button" lockText="1"/>
</file>

<file path=xl/ctrlProps/ctrlProp634.xml><?xml version="1.0" encoding="utf-8"?>
<formControlPr xmlns="http://schemas.microsoft.com/office/spreadsheetml/2009/9/main" objectType="Button" lockText="1"/>
</file>

<file path=xl/ctrlProps/ctrlProp635.xml><?xml version="1.0" encoding="utf-8"?>
<formControlPr xmlns="http://schemas.microsoft.com/office/spreadsheetml/2009/9/main" objectType="Button" lockText="1"/>
</file>

<file path=xl/ctrlProps/ctrlProp636.xml><?xml version="1.0" encoding="utf-8"?>
<formControlPr xmlns="http://schemas.microsoft.com/office/spreadsheetml/2009/9/main" objectType="Button" lockText="1"/>
</file>

<file path=xl/ctrlProps/ctrlProp637.xml><?xml version="1.0" encoding="utf-8"?>
<formControlPr xmlns="http://schemas.microsoft.com/office/spreadsheetml/2009/9/main" objectType="Button" lockText="1"/>
</file>

<file path=xl/ctrlProps/ctrlProp638.xml><?xml version="1.0" encoding="utf-8"?>
<formControlPr xmlns="http://schemas.microsoft.com/office/spreadsheetml/2009/9/main" objectType="Button" lockText="1"/>
</file>

<file path=xl/ctrlProps/ctrlProp639.xml><?xml version="1.0" encoding="utf-8"?>
<formControlPr xmlns="http://schemas.microsoft.com/office/spreadsheetml/2009/9/main" objectType="Button" lockText="1"/>
</file>

<file path=xl/ctrlProps/ctrlProp640.xml><?xml version="1.0" encoding="utf-8"?>
<formControlPr xmlns="http://schemas.microsoft.com/office/spreadsheetml/2009/9/main" objectType="Button" lockText="1"/>
</file>

<file path=xl/ctrlProps/ctrlProp641.xml><?xml version="1.0" encoding="utf-8"?>
<formControlPr xmlns="http://schemas.microsoft.com/office/spreadsheetml/2009/9/main" objectType="Button" lockText="1"/>
</file>

<file path=xl/ctrlProps/ctrlProp642.xml><?xml version="1.0" encoding="utf-8"?>
<formControlPr xmlns="http://schemas.microsoft.com/office/spreadsheetml/2009/9/main" objectType="Button" lockText="1"/>
</file>

<file path=xl/ctrlProps/ctrlProp643.xml><?xml version="1.0" encoding="utf-8"?>
<formControlPr xmlns="http://schemas.microsoft.com/office/spreadsheetml/2009/9/main" objectType="Button" lockText="1"/>
</file>

<file path=xl/ctrlProps/ctrlProp644.xml><?xml version="1.0" encoding="utf-8"?>
<formControlPr xmlns="http://schemas.microsoft.com/office/spreadsheetml/2009/9/main" objectType="Button" lockText="1"/>
</file>

<file path=xl/ctrlProps/ctrlProp645.xml><?xml version="1.0" encoding="utf-8"?>
<formControlPr xmlns="http://schemas.microsoft.com/office/spreadsheetml/2009/9/main" objectType="Button" lockText="1"/>
</file>

<file path=xl/ctrlProps/ctrlProp646.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8.png"/></Relationships>
</file>

<file path=xl/drawings/_rels/vmlDrawing2.vml.rels><?xml version="1.0" encoding="UTF-8" standalone="yes"?>
<Relationships xmlns="http://schemas.openxmlformats.org/package/2006/relationships"><Relationship Id="rId3" Type="http://schemas.openxmlformats.org/officeDocument/2006/relationships/image" Target="../media/image9.emf"/><Relationship Id="rId2" Type="http://schemas.openxmlformats.org/officeDocument/2006/relationships/image" Target="../media/image10.emf"/><Relationship Id="rId1" Type="http://schemas.openxmlformats.org/officeDocument/2006/relationships/image" Target="../media/image11.emf"/></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68</xdr:row>
      <xdr:rowOff>77210</xdr:rowOff>
    </xdr:from>
    <xdr:to>
      <xdr:col>13</xdr:col>
      <xdr:colOff>175977</xdr:colOff>
      <xdr:row>84</xdr:row>
      <xdr:rowOff>55532</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609600" y="10684250"/>
          <a:ext cx="6881577" cy="2750097"/>
        </a:xfrm>
        <a:prstGeom prst="rect">
          <a:avLst/>
        </a:prstGeom>
      </xdr:spPr>
    </xdr:pic>
    <xdr:clientData/>
  </xdr:twoCellAnchor>
  <xdr:twoCellAnchor editAs="oneCell">
    <xdr:from>
      <xdr:col>3</xdr:col>
      <xdr:colOff>0</xdr:colOff>
      <xdr:row>13</xdr:row>
      <xdr:rowOff>22860</xdr:rowOff>
    </xdr:from>
    <xdr:to>
      <xdr:col>7</xdr:col>
      <xdr:colOff>99060</xdr:colOff>
      <xdr:row>29</xdr:row>
      <xdr:rowOff>7947</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1219200" y="1851660"/>
          <a:ext cx="2537460" cy="2756864"/>
        </a:xfrm>
        <a:prstGeom prst="rect">
          <a:avLst/>
        </a:prstGeom>
      </xdr:spPr>
    </xdr:pic>
    <xdr:clientData/>
  </xdr:twoCellAnchor>
  <xdr:twoCellAnchor editAs="oneCell">
    <xdr:from>
      <xdr:col>2</xdr:col>
      <xdr:colOff>601980</xdr:colOff>
      <xdr:row>40</xdr:row>
      <xdr:rowOff>0</xdr:rowOff>
    </xdr:from>
    <xdr:to>
      <xdr:col>17</xdr:col>
      <xdr:colOff>92188</xdr:colOff>
      <xdr:row>64</xdr:row>
      <xdr:rowOff>139437</xdr:rowOff>
    </xdr:to>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3"/>
        <a:stretch>
          <a:fillRect/>
        </a:stretch>
      </xdr:blipFill>
      <xdr:spPr>
        <a:xfrm>
          <a:off x="1211580" y="6035040"/>
          <a:ext cx="8634208" cy="4298052"/>
        </a:xfrm>
        <a:prstGeom prst="rect">
          <a:avLst/>
        </a:prstGeom>
      </xdr:spPr>
    </xdr:pic>
    <xdr:clientData/>
  </xdr:twoCellAnchor>
  <xdr:twoCellAnchor editAs="oneCell">
    <xdr:from>
      <xdr:col>17</xdr:col>
      <xdr:colOff>510266</xdr:colOff>
      <xdr:row>39</xdr:row>
      <xdr:rowOff>68035</xdr:rowOff>
    </xdr:from>
    <xdr:to>
      <xdr:col>24</xdr:col>
      <xdr:colOff>1417</xdr:colOff>
      <xdr:row>64</xdr:row>
      <xdr:rowOff>43643</xdr:rowOff>
    </xdr:to>
    <xdr:pic>
      <xdr:nvPicPr>
        <xdr:cNvPr id="8" name="Picture 7">
          <a:extLst>
            <a:ext uri="{FF2B5EF4-FFF2-40B4-BE49-F238E27FC236}">
              <a16:creationId xmlns:a16="http://schemas.microsoft.com/office/drawing/2014/main" id="{00000000-0008-0000-0100-000008000000}"/>
            </a:ext>
          </a:extLst>
        </xdr:cNvPr>
        <xdr:cNvPicPr>
          <a:picLocks noChangeAspect="1"/>
        </xdr:cNvPicPr>
      </xdr:nvPicPr>
      <xdr:blipFill>
        <a:blip xmlns:r="http://schemas.openxmlformats.org/officeDocument/2006/relationships" r:embed="rId4"/>
        <a:stretch>
          <a:fillRect/>
        </a:stretch>
      </xdr:blipFill>
      <xdr:spPr>
        <a:xfrm>
          <a:off x="10667999" y="7341054"/>
          <a:ext cx="4015525" cy="4324451"/>
        </a:xfrm>
        <a:prstGeom prst="rect">
          <a:avLst/>
        </a:prstGeom>
      </xdr:spPr>
    </xdr:pic>
    <xdr:clientData/>
  </xdr:twoCellAnchor>
  <xdr:twoCellAnchor editAs="oneCell">
    <xdr:from>
      <xdr:col>13</xdr:col>
      <xdr:colOff>556260</xdr:colOff>
      <xdr:row>68</xdr:row>
      <xdr:rowOff>15240</xdr:rowOff>
    </xdr:from>
    <xdr:to>
      <xdr:col>20</xdr:col>
      <xdr:colOff>403860</xdr:colOff>
      <xdr:row>76</xdr:row>
      <xdr:rowOff>33273</xdr:rowOff>
    </xdr:to>
    <xdr:pic>
      <xdr:nvPicPr>
        <xdr:cNvPr id="9" name="Picture 8">
          <a:extLst>
            <a:ext uri="{FF2B5EF4-FFF2-40B4-BE49-F238E27FC236}">
              <a16:creationId xmlns:a16="http://schemas.microsoft.com/office/drawing/2014/main" id="{00000000-0008-0000-0100-000009000000}"/>
            </a:ext>
          </a:extLst>
        </xdr:cNvPr>
        <xdr:cNvPicPr>
          <a:picLocks noChangeAspect="1"/>
        </xdr:cNvPicPr>
      </xdr:nvPicPr>
      <xdr:blipFill>
        <a:blip xmlns:r="http://schemas.openxmlformats.org/officeDocument/2006/relationships" r:embed="rId5"/>
        <a:stretch>
          <a:fillRect/>
        </a:stretch>
      </xdr:blipFill>
      <xdr:spPr>
        <a:xfrm>
          <a:off x="7871460" y="10805160"/>
          <a:ext cx="4114800" cy="1402967"/>
        </a:xfrm>
        <a:prstGeom prst="rect">
          <a:avLst/>
        </a:prstGeom>
      </xdr:spPr>
    </xdr:pic>
    <xdr:clientData/>
  </xdr:twoCellAnchor>
  <xdr:twoCellAnchor editAs="oneCell">
    <xdr:from>
      <xdr:col>8</xdr:col>
      <xdr:colOff>644980</xdr:colOff>
      <xdr:row>29</xdr:row>
      <xdr:rowOff>175257</xdr:rowOff>
    </xdr:from>
    <xdr:to>
      <xdr:col>16</xdr:col>
      <xdr:colOff>33311</xdr:colOff>
      <xdr:row>31</xdr:row>
      <xdr:rowOff>16328</xdr:rowOff>
    </xdr:to>
    <xdr:pic>
      <xdr:nvPicPr>
        <xdr:cNvPr id="10" name="Picture 9">
          <a:extLst>
            <a:ext uri="{FF2B5EF4-FFF2-40B4-BE49-F238E27FC236}">
              <a16:creationId xmlns:a16="http://schemas.microsoft.com/office/drawing/2014/main" id="{00000000-0008-0000-0100-00000A000000}"/>
            </a:ext>
          </a:extLst>
        </xdr:cNvPr>
        <xdr:cNvPicPr>
          <a:picLocks noChangeAspect="1"/>
        </xdr:cNvPicPr>
      </xdr:nvPicPr>
      <xdr:blipFill>
        <a:blip xmlns:r="http://schemas.openxmlformats.org/officeDocument/2006/relationships" r:embed="rId6"/>
        <a:stretch>
          <a:fillRect/>
        </a:stretch>
      </xdr:blipFill>
      <xdr:spPr>
        <a:xfrm>
          <a:off x="4985659" y="5611311"/>
          <a:ext cx="4559045" cy="198939"/>
        </a:xfrm>
        <a:prstGeom prst="rect">
          <a:avLst/>
        </a:prstGeom>
      </xdr:spPr>
    </xdr:pic>
    <xdr:clientData/>
  </xdr:twoCellAnchor>
  <xdr:twoCellAnchor editAs="oneCell">
    <xdr:from>
      <xdr:col>7</xdr:col>
      <xdr:colOff>419102</xdr:colOff>
      <xdr:row>12</xdr:row>
      <xdr:rowOff>157163</xdr:rowOff>
    </xdr:from>
    <xdr:to>
      <xdr:col>14</xdr:col>
      <xdr:colOff>295275</xdr:colOff>
      <xdr:row>23</xdr:row>
      <xdr:rowOff>133350</xdr:rowOff>
    </xdr:to>
    <xdr:pic>
      <xdr:nvPicPr>
        <xdr:cNvPr id="6" name="Picture 5">
          <a:extLst>
            <a:ext uri="{FF2B5EF4-FFF2-40B4-BE49-F238E27FC236}">
              <a16:creationId xmlns:a16="http://schemas.microsoft.com/office/drawing/2014/main" id="{00000000-0008-0000-0100-000006000000}"/>
            </a:ext>
          </a:extLst>
        </xdr:cNvPr>
        <xdr:cNvPicPr>
          <a:picLocks noChangeAspect="1"/>
        </xdr:cNvPicPr>
      </xdr:nvPicPr>
      <xdr:blipFill rotWithShape="1">
        <a:blip xmlns:r="http://schemas.openxmlformats.org/officeDocument/2006/relationships" r:embed="rId7"/>
        <a:srcRect l="22756" t="41156" r="45049" b="36627"/>
        <a:stretch/>
      </xdr:blipFill>
      <xdr:spPr>
        <a:xfrm>
          <a:off x="4114802" y="2443163"/>
          <a:ext cx="4410073" cy="186213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0</xdr:rowOff>
        </xdr:from>
        <xdr:to>
          <xdr:col>6</xdr:col>
          <xdr:colOff>12700</xdr:colOff>
          <xdr:row>5</xdr:row>
          <xdr:rowOff>0</xdr:rowOff>
        </xdr:to>
        <xdr:sp macro="" textlink="">
          <xdr:nvSpPr>
            <xdr:cNvPr id="41986" name="Button 2" hidden="1">
              <a:extLst>
                <a:ext uri="{63B3BB69-23CF-44E3-9099-C40C66FF867C}">
                  <a14:compatExt spid="_x0000_s41986"/>
                </a:ext>
                <a:ext uri="{FF2B5EF4-FFF2-40B4-BE49-F238E27FC236}">
                  <a16:creationId xmlns:a16="http://schemas.microsoft.com/office/drawing/2014/main" id="{00000000-0008-0000-0300-000002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a:t>
              </a:r>
            </a:p>
          </xdr:txBody>
        </xdr:sp>
        <xdr:clientData fPrintsWithSheet="0"/>
      </xdr:twoCellAnchor>
    </mc:Choice>
    <mc:Fallback/>
  </mc:AlternateContent>
  <xdr:twoCellAnchor>
    <xdr:from>
      <xdr:col>10</xdr:col>
      <xdr:colOff>1</xdr:colOff>
      <xdr:row>143</xdr:row>
      <xdr:rowOff>88901</xdr:rowOff>
    </xdr:from>
    <xdr:to>
      <xdr:col>13</xdr:col>
      <xdr:colOff>431800</xdr:colOff>
      <xdr:row>158</xdr:row>
      <xdr:rowOff>173198</xdr:rowOff>
    </xdr:to>
    <xdr:pic>
      <xdr:nvPicPr>
        <xdr:cNvPr id="15" name="Picture 14">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1"/>
        <a:stretch>
          <a:fillRect/>
        </a:stretch>
      </xdr:blipFill>
      <xdr:spPr>
        <a:xfrm>
          <a:off x="4391026" y="29297314"/>
          <a:ext cx="2674937" cy="2798922"/>
        </a:xfrm>
        <a:prstGeom prst="rect">
          <a:avLst/>
        </a:prstGeom>
      </xdr:spPr>
    </xdr:pic>
    <xdr:clientData/>
  </xdr:twoCellAnchor>
  <mc:AlternateContent xmlns:mc="http://schemas.openxmlformats.org/markup-compatibility/2006">
    <mc:Choice xmlns:a14="http://schemas.microsoft.com/office/drawing/2010/main" Requires="a14">
      <xdr:twoCellAnchor>
        <xdr:from>
          <xdr:col>10</xdr:col>
          <xdr:colOff>12700</xdr:colOff>
          <xdr:row>278</xdr:row>
          <xdr:rowOff>184150</xdr:rowOff>
        </xdr:from>
        <xdr:to>
          <xdr:col>11</xdr:col>
          <xdr:colOff>533400</xdr:colOff>
          <xdr:row>280</xdr:row>
          <xdr:rowOff>184150</xdr:rowOff>
        </xdr:to>
        <xdr:sp macro="" textlink="">
          <xdr:nvSpPr>
            <xdr:cNvPr id="42036" name="Button 52" hidden="1">
              <a:extLst>
                <a:ext uri="{63B3BB69-23CF-44E3-9099-C40C66FF867C}">
                  <a14:compatExt spid="_x0000_s42036"/>
                </a:ext>
                <a:ext uri="{FF2B5EF4-FFF2-40B4-BE49-F238E27FC236}">
                  <a16:creationId xmlns:a16="http://schemas.microsoft.com/office/drawing/2014/main" id="{00000000-0008-0000-0300-000034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641350</xdr:colOff>
          <xdr:row>279</xdr:row>
          <xdr:rowOff>0</xdr:rowOff>
        </xdr:from>
        <xdr:to>
          <xdr:col>13</xdr:col>
          <xdr:colOff>374650</xdr:colOff>
          <xdr:row>281</xdr:row>
          <xdr:rowOff>0</xdr:rowOff>
        </xdr:to>
        <xdr:sp macro="" textlink="">
          <xdr:nvSpPr>
            <xdr:cNvPr id="42037" name="Button 53" hidden="1">
              <a:extLst>
                <a:ext uri="{63B3BB69-23CF-44E3-9099-C40C66FF867C}">
                  <a14:compatExt spid="_x0000_s42037"/>
                </a:ext>
                <a:ext uri="{FF2B5EF4-FFF2-40B4-BE49-F238E27FC236}">
                  <a16:creationId xmlns:a16="http://schemas.microsoft.com/office/drawing/2014/main" id="{00000000-0008-0000-0300-000035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31750</xdr:colOff>
          <xdr:row>300</xdr:row>
          <xdr:rowOff>12700</xdr:rowOff>
        </xdr:from>
        <xdr:to>
          <xdr:col>11</xdr:col>
          <xdr:colOff>546100</xdr:colOff>
          <xdr:row>302</xdr:row>
          <xdr:rowOff>127000</xdr:rowOff>
        </xdr:to>
        <xdr:sp macro="" textlink="">
          <xdr:nvSpPr>
            <xdr:cNvPr id="42039" name="Button 55" hidden="1">
              <a:extLst>
                <a:ext uri="{63B3BB69-23CF-44E3-9099-C40C66FF867C}">
                  <a14:compatExt spid="_x0000_s42039"/>
                </a:ext>
                <a:ext uri="{FF2B5EF4-FFF2-40B4-BE49-F238E27FC236}">
                  <a16:creationId xmlns:a16="http://schemas.microsoft.com/office/drawing/2014/main" id="{00000000-0008-0000-0300-000037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 additional information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679450</xdr:colOff>
          <xdr:row>299</xdr:row>
          <xdr:rowOff>184150</xdr:rowOff>
        </xdr:from>
        <xdr:to>
          <xdr:col>13</xdr:col>
          <xdr:colOff>412750</xdr:colOff>
          <xdr:row>302</xdr:row>
          <xdr:rowOff>114300</xdr:rowOff>
        </xdr:to>
        <xdr:sp macro="" textlink="">
          <xdr:nvSpPr>
            <xdr:cNvPr id="42041" name="Button 57" hidden="1">
              <a:extLst>
                <a:ext uri="{63B3BB69-23CF-44E3-9099-C40C66FF867C}">
                  <a14:compatExt spid="_x0000_s42041"/>
                </a:ext>
                <a:ext uri="{FF2B5EF4-FFF2-40B4-BE49-F238E27FC236}">
                  <a16:creationId xmlns:a16="http://schemas.microsoft.com/office/drawing/2014/main" id="{00000000-0008-0000-0300-000039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 additional information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12700</xdr:colOff>
          <xdr:row>312</xdr:row>
          <xdr:rowOff>184150</xdr:rowOff>
        </xdr:from>
        <xdr:to>
          <xdr:col>11</xdr:col>
          <xdr:colOff>679450</xdr:colOff>
          <xdr:row>315</xdr:row>
          <xdr:rowOff>69850</xdr:rowOff>
        </xdr:to>
        <xdr:sp macro="" textlink="">
          <xdr:nvSpPr>
            <xdr:cNvPr id="42042" name="Button 58" hidden="1">
              <a:extLst>
                <a:ext uri="{63B3BB69-23CF-44E3-9099-C40C66FF867C}">
                  <a14:compatExt spid="_x0000_s42042"/>
                </a:ext>
                <a:ext uri="{FF2B5EF4-FFF2-40B4-BE49-F238E27FC236}">
                  <a16:creationId xmlns:a16="http://schemas.microsoft.com/office/drawing/2014/main" id="{00000000-0008-0000-0300-00003A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Perform sensitivity analysis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31750</xdr:colOff>
          <xdr:row>354</xdr:row>
          <xdr:rowOff>12700</xdr:rowOff>
        </xdr:from>
        <xdr:to>
          <xdr:col>11</xdr:col>
          <xdr:colOff>755650</xdr:colOff>
          <xdr:row>356</xdr:row>
          <xdr:rowOff>31750</xdr:rowOff>
        </xdr:to>
        <xdr:sp macro="" textlink="">
          <xdr:nvSpPr>
            <xdr:cNvPr id="42043" name="Button 59" hidden="1">
              <a:extLst>
                <a:ext uri="{63B3BB69-23CF-44E3-9099-C40C66FF867C}">
                  <a14:compatExt spid="_x0000_s42043"/>
                </a:ext>
                <a:ext uri="{FF2B5EF4-FFF2-40B4-BE49-F238E27FC236}">
                  <a16:creationId xmlns:a16="http://schemas.microsoft.com/office/drawing/2014/main" id="{00000000-0008-0000-0300-00003B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Prepare the report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527050</xdr:colOff>
          <xdr:row>214</xdr:row>
          <xdr:rowOff>31750</xdr:rowOff>
        </xdr:from>
        <xdr:to>
          <xdr:col>9</xdr:col>
          <xdr:colOff>641350</xdr:colOff>
          <xdr:row>214</xdr:row>
          <xdr:rowOff>165100</xdr:rowOff>
        </xdr:to>
        <xdr:sp macro="" textlink="">
          <xdr:nvSpPr>
            <xdr:cNvPr id="42044" name="Button 60" hidden="1">
              <a:extLst>
                <a:ext uri="{63B3BB69-23CF-44E3-9099-C40C66FF867C}">
                  <a14:compatExt spid="_x0000_s42044"/>
                </a:ext>
                <a:ext uri="{FF2B5EF4-FFF2-40B4-BE49-F238E27FC236}">
                  <a16:creationId xmlns:a16="http://schemas.microsoft.com/office/drawing/2014/main" id="{00000000-0008-0000-0300-00003C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374650</xdr:colOff>
          <xdr:row>215</xdr:row>
          <xdr:rowOff>31750</xdr:rowOff>
        </xdr:from>
        <xdr:to>
          <xdr:col>9</xdr:col>
          <xdr:colOff>488950</xdr:colOff>
          <xdr:row>215</xdr:row>
          <xdr:rowOff>165100</xdr:rowOff>
        </xdr:to>
        <xdr:sp macro="" textlink="">
          <xdr:nvSpPr>
            <xdr:cNvPr id="42045" name="Button 61" hidden="1">
              <a:extLst>
                <a:ext uri="{63B3BB69-23CF-44E3-9099-C40C66FF867C}">
                  <a14:compatExt spid="_x0000_s42045"/>
                </a:ext>
                <a:ext uri="{FF2B5EF4-FFF2-40B4-BE49-F238E27FC236}">
                  <a16:creationId xmlns:a16="http://schemas.microsoft.com/office/drawing/2014/main" id="{00000000-0008-0000-0300-00003D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527050</xdr:colOff>
          <xdr:row>216</xdr:row>
          <xdr:rowOff>31750</xdr:rowOff>
        </xdr:from>
        <xdr:to>
          <xdr:col>9</xdr:col>
          <xdr:colOff>641350</xdr:colOff>
          <xdr:row>216</xdr:row>
          <xdr:rowOff>165100</xdr:rowOff>
        </xdr:to>
        <xdr:sp macro="" textlink="">
          <xdr:nvSpPr>
            <xdr:cNvPr id="42046" name="Button 62" hidden="1">
              <a:extLst>
                <a:ext uri="{63B3BB69-23CF-44E3-9099-C40C66FF867C}">
                  <a14:compatExt spid="_x0000_s42046"/>
                </a:ext>
                <a:ext uri="{FF2B5EF4-FFF2-40B4-BE49-F238E27FC236}">
                  <a16:creationId xmlns:a16="http://schemas.microsoft.com/office/drawing/2014/main" id="{00000000-0008-0000-0300-00003E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374650</xdr:colOff>
          <xdr:row>217</xdr:row>
          <xdr:rowOff>31750</xdr:rowOff>
        </xdr:from>
        <xdr:to>
          <xdr:col>9</xdr:col>
          <xdr:colOff>488950</xdr:colOff>
          <xdr:row>217</xdr:row>
          <xdr:rowOff>165100</xdr:rowOff>
        </xdr:to>
        <xdr:sp macro="" textlink="">
          <xdr:nvSpPr>
            <xdr:cNvPr id="42047" name="Button 63" hidden="1">
              <a:extLst>
                <a:ext uri="{63B3BB69-23CF-44E3-9099-C40C66FF867C}">
                  <a14:compatExt spid="_x0000_s42047"/>
                </a:ext>
                <a:ext uri="{FF2B5EF4-FFF2-40B4-BE49-F238E27FC236}">
                  <a16:creationId xmlns:a16="http://schemas.microsoft.com/office/drawing/2014/main" id="{00000000-0008-0000-0300-00003F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527050</xdr:colOff>
          <xdr:row>221</xdr:row>
          <xdr:rowOff>31750</xdr:rowOff>
        </xdr:from>
        <xdr:to>
          <xdr:col>9</xdr:col>
          <xdr:colOff>641350</xdr:colOff>
          <xdr:row>221</xdr:row>
          <xdr:rowOff>165100</xdr:rowOff>
        </xdr:to>
        <xdr:sp macro="" textlink="">
          <xdr:nvSpPr>
            <xdr:cNvPr id="42048" name="Button 64" hidden="1">
              <a:extLst>
                <a:ext uri="{63B3BB69-23CF-44E3-9099-C40C66FF867C}">
                  <a14:compatExt spid="_x0000_s42048"/>
                </a:ext>
                <a:ext uri="{FF2B5EF4-FFF2-40B4-BE49-F238E27FC236}">
                  <a16:creationId xmlns:a16="http://schemas.microsoft.com/office/drawing/2014/main" id="{00000000-0008-0000-0300-000040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374650</xdr:colOff>
          <xdr:row>222</xdr:row>
          <xdr:rowOff>31750</xdr:rowOff>
        </xdr:from>
        <xdr:to>
          <xdr:col>9</xdr:col>
          <xdr:colOff>488950</xdr:colOff>
          <xdr:row>222</xdr:row>
          <xdr:rowOff>165100</xdr:rowOff>
        </xdr:to>
        <xdr:sp macro="" textlink="">
          <xdr:nvSpPr>
            <xdr:cNvPr id="42049" name="Button 65" hidden="1">
              <a:extLst>
                <a:ext uri="{63B3BB69-23CF-44E3-9099-C40C66FF867C}">
                  <a14:compatExt spid="_x0000_s42049"/>
                </a:ext>
                <a:ext uri="{FF2B5EF4-FFF2-40B4-BE49-F238E27FC236}">
                  <a16:creationId xmlns:a16="http://schemas.microsoft.com/office/drawing/2014/main" id="{00000000-0008-0000-0300-000041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527050</xdr:colOff>
          <xdr:row>223</xdr:row>
          <xdr:rowOff>31750</xdr:rowOff>
        </xdr:from>
        <xdr:to>
          <xdr:col>9</xdr:col>
          <xdr:colOff>641350</xdr:colOff>
          <xdr:row>223</xdr:row>
          <xdr:rowOff>165100</xdr:rowOff>
        </xdr:to>
        <xdr:sp macro="" textlink="">
          <xdr:nvSpPr>
            <xdr:cNvPr id="42050" name="Button 66" hidden="1">
              <a:extLst>
                <a:ext uri="{63B3BB69-23CF-44E3-9099-C40C66FF867C}">
                  <a14:compatExt spid="_x0000_s42050"/>
                </a:ext>
                <a:ext uri="{FF2B5EF4-FFF2-40B4-BE49-F238E27FC236}">
                  <a16:creationId xmlns:a16="http://schemas.microsoft.com/office/drawing/2014/main" id="{00000000-0008-0000-0300-000042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374650</xdr:colOff>
          <xdr:row>224</xdr:row>
          <xdr:rowOff>31750</xdr:rowOff>
        </xdr:from>
        <xdr:to>
          <xdr:col>9</xdr:col>
          <xdr:colOff>488950</xdr:colOff>
          <xdr:row>224</xdr:row>
          <xdr:rowOff>165100</xdr:rowOff>
        </xdr:to>
        <xdr:sp macro="" textlink="">
          <xdr:nvSpPr>
            <xdr:cNvPr id="42051" name="Button 67" hidden="1">
              <a:extLst>
                <a:ext uri="{63B3BB69-23CF-44E3-9099-C40C66FF867C}">
                  <a14:compatExt spid="_x0000_s42051"/>
                </a:ext>
                <a:ext uri="{FF2B5EF4-FFF2-40B4-BE49-F238E27FC236}">
                  <a16:creationId xmlns:a16="http://schemas.microsoft.com/office/drawing/2014/main" id="{00000000-0008-0000-0300-000043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527050</xdr:colOff>
          <xdr:row>238</xdr:row>
          <xdr:rowOff>31750</xdr:rowOff>
        </xdr:from>
        <xdr:to>
          <xdr:col>9</xdr:col>
          <xdr:colOff>641350</xdr:colOff>
          <xdr:row>238</xdr:row>
          <xdr:rowOff>165100</xdr:rowOff>
        </xdr:to>
        <xdr:sp macro="" textlink="">
          <xdr:nvSpPr>
            <xdr:cNvPr id="42052" name="Button 68" hidden="1">
              <a:extLst>
                <a:ext uri="{63B3BB69-23CF-44E3-9099-C40C66FF867C}">
                  <a14:compatExt spid="_x0000_s42052"/>
                </a:ext>
                <a:ext uri="{FF2B5EF4-FFF2-40B4-BE49-F238E27FC236}">
                  <a16:creationId xmlns:a16="http://schemas.microsoft.com/office/drawing/2014/main" id="{00000000-0008-0000-0300-000044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374650</xdr:colOff>
          <xdr:row>239</xdr:row>
          <xdr:rowOff>31750</xdr:rowOff>
        </xdr:from>
        <xdr:to>
          <xdr:col>9</xdr:col>
          <xdr:colOff>488950</xdr:colOff>
          <xdr:row>239</xdr:row>
          <xdr:rowOff>165100</xdr:rowOff>
        </xdr:to>
        <xdr:sp macro="" textlink="">
          <xdr:nvSpPr>
            <xdr:cNvPr id="42053" name="Button 69" hidden="1">
              <a:extLst>
                <a:ext uri="{63B3BB69-23CF-44E3-9099-C40C66FF867C}">
                  <a14:compatExt spid="_x0000_s42053"/>
                </a:ext>
                <a:ext uri="{FF2B5EF4-FFF2-40B4-BE49-F238E27FC236}">
                  <a16:creationId xmlns:a16="http://schemas.microsoft.com/office/drawing/2014/main" id="{00000000-0008-0000-0300-000045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527050</xdr:colOff>
          <xdr:row>240</xdr:row>
          <xdr:rowOff>31750</xdr:rowOff>
        </xdr:from>
        <xdr:to>
          <xdr:col>9</xdr:col>
          <xdr:colOff>641350</xdr:colOff>
          <xdr:row>240</xdr:row>
          <xdr:rowOff>165100</xdr:rowOff>
        </xdr:to>
        <xdr:sp macro="" textlink="">
          <xdr:nvSpPr>
            <xdr:cNvPr id="42054" name="Button 70" hidden="1">
              <a:extLst>
                <a:ext uri="{63B3BB69-23CF-44E3-9099-C40C66FF867C}">
                  <a14:compatExt spid="_x0000_s42054"/>
                </a:ext>
                <a:ext uri="{FF2B5EF4-FFF2-40B4-BE49-F238E27FC236}">
                  <a16:creationId xmlns:a16="http://schemas.microsoft.com/office/drawing/2014/main" id="{00000000-0008-0000-0300-000046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374650</xdr:colOff>
          <xdr:row>241</xdr:row>
          <xdr:rowOff>31750</xdr:rowOff>
        </xdr:from>
        <xdr:to>
          <xdr:col>9</xdr:col>
          <xdr:colOff>488950</xdr:colOff>
          <xdr:row>241</xdr:row>
          <xdr:rowOff>165100</xdr:rowOff>
        </xdr:to>
        <xdr:sp macro="" textlink="">
          <xdr:nvSpPr>
            <xdr:cNvPr id="42055" name="Button 71" hidden="1">
              <a:extLst>
                <a:ext uri="{63B3BB69-23CF-44E3-9099-C40C66FF867C}">
                  <a14:compatExt spid="_x0000_s42055"/>
                </a:ext>
                <a:ext uri="{FF2B5EF4-FFF2-40B4-BE49-F238E27FC236}">
                  <a16:creationId xmlns:a16="http://schemas.microsoft.com/office/drawing/2014/main" id="{00000000-0008-0000-0300-000047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527050</xdr:colOff>
          <xdr:row>254</xdr:row>
          <xdr:rowOff>31750</xdr:rowOff>
        </xdr:from>
        <xdr:to>
          <xdr:col>9</xdr:col>
          <xdr:colOff>641350</xdr:colOff>
          <xdr:row>254</xdr:row>
          <xdr:rowOff>165100</xdr:rowOff>
        </xdr:to>
        <xdr:sp macro="" textlink="">
          <xdr:nvSpPr>
            <xdr:cNvPr id="42056" name="Button 72" hidden="1">
              <a:extLst>
                <a:ext uri="{63B3BB69-23CF-44E3-9099-C40C66FF867C}">
                  <a14:compatExt spid="_x0000_s42056"/>
                </a:ext>
                <a:ext uri="{FF2B5EF4-FFF2-40B4-BE49-F238E27FC236}">
                  <a16:creationId xmlns:a16="http://schemas.microsoft.com/office/drawing/2014/main" id="{00000000-0008-0000-0300-000048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374650</xdr:colOff>
          <xdr:row>255</xdr:row>
          <xdr:rowOff>31750</xdr:rowOff>
        </xdr:from>
        <xdr:to>
          <xdr:col>9</xdr:col>
          <xdr:colOff>488950</xdr:colOff>
          <xdr:row>255</xdr:row>
          <xdr:rowOff>165100</xdr:rowOff>
        </xdr:to>
        <xdr:sp macro="" textlink="">
          <xdr:nvSpPr>
            <xdr:cNvPr id="42057" name="Button 73" hidden="1">
              <a:extLst>
                <a:ext uri="{63B3BB69-23CF-44E3-9099-C40C66FF867C}">
                  <a14:compatExt spid="_x0000_s42057"/>
                </a:ext>
                <a:ext uri="{FF2B5EF4-FFF2-40B4-BE49-F238E27FC236}">
                  <a16:creationId xmlns:a16="http://schemas.microsoft.com/office/drawing/2014/main" id="{00000000-0008-0000-0300-000049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527050</xdr:colOff>
          <xdr:row>256</xdr:row>
          <xdr:rowOff>31750</xdr:rowOff>
        </xdr:from>
        <xdr:to>
          <xdr:col>9</xdr:col>
          <xdr:colOff>641350</xdr:colOff>
          <xdr:row>256</xdr:row>
          <xdr:rowOff>165100</xdr:rowOff>
        </xdr:to>
        <xdr:sp macro="" textlink="">
          <xdr:nvSpPr>
            <xdr:cNvPr id="42058" name="Button 74" hidden="1">
              <a:extLst>
                <a:ext uri="{63B3BB69-23CF-44E3-9099-C40C66FF867C}">
                  <a14:compatExt spid="_x0000_s42058"/>
                </a:ext>
                <a:ext uri="{FF2B5EF4-FFF2-40B4-BE49-F238E27FC236}">
                  <a16:creationId xmlns:a16="http://schemas.microsoft.com/office/drawing/2014/main" id="{00000000-0008-0000-0300-00004A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374650</xdr:colOff>
          <xdr:row>257</xdr:row>
          <xdr:rowOff>31750</xdr:rowOff>
        </xdr:from>
        <xdr:to>
          <xdr:col>9</xdr:col>
          <xdr:colOff>488950</xdr:colOff>
          <xdr:row>257</xdr:row>
          <xdr:rowOff>165100</xdr:rowOff>
        </xdr:to>
        <xdr:sp macro="" textlink="">
          <xdr:nvSpPr>
            <xdr:cNvPr id="42059" name="Button 75" hidden="1">
              <a:extLst>
                <a:ext uri="{63B3BB69-23CF-44E3-9099-C40C66FF867C}">
                  <a14:compatExt spid="_x0000_s42059"/>
                </a:ext>
                <a:ext uri="{FF2B5EF4-FFF2-40B4-BE49-F238E27FC236}">
                  <a16:creationId xmlns:a16="http://schemas.microsoft.com/office/drawing/2014/main" id="{00000000-0008-0000-0300-00004B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527050</xdr:colOff>
          <xdr:row>261</xdr:row>
          <xdr:rowOff>31750</xdr:rowOff>
        </xdr:from>
        <xdr:to>
          <xdr:col>9</xdr:col>
          <xdr:colOff>641350</xdr:colOff>
          <xdr:row>261</xdr:row>
          <xdr:rowOff>165100</xdr:rowOff>
        </xdr:to>
        <xdr:sp macro="" textlink="">
          <xdr:nvSpPr>
            <xdr:cNvPr id="42060" name="Button 76" hidden="1">
              <a:extLst>
                <a:ext uri="{63B3BB69-23CF-44E3-9099-C40C66FF867C}">
                  <a14:compatExt spid="_x0000_s42060"/>
                </a:ext>
                <a:ext uri="{FF2B5EF4-FFF2-40B4-BE49-F238E27FC236}">
                  <a16:creationId xmlns:a16="http://schemas.microsoft.com/office/drawing/2014/main" id="{00000000-0008-0000-0300-00004C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374650</xdr:colOff>
          <xdr:row>262</xdr:row>
          <xdr:rowOff>31750</xdr:rowOff>
        </xdr:from>
        <xdr:to>
          <xdr:col>9</xdr:col>
          <xdr:colOff>488950</xdr:colOff>
          <xdr:row>262</xdr:row>
          <xdr:rowOff>165100</xdr:rowOff>
        </xdr:to>
        <xdr:sp macro="" textlink="">
          <xdr:nvSpPr>
            <xdr:cNvPr id="42061" name="Button 77" hidden="1">
              <a:extLst>
                <a:ext uri="{63B3BB69-23CF-44E3-9099-C40C66FF867C}">
                  <a14:compatExt spid="_x0000_s42061"/>
                </a:ext>
                <a:ext uri="{FF2B5EF4-FFF2-40B4-BE49-F238E27FC236}">
                  <a16:creationId xmlns:a16="http://schemas.microsoft.com/office/drawing/2014/main" id="{00000000-0008-0000-0300-00004D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527050</xdr:colOff>
          <xdr:row>263</xdr:row>
          <xdr:rowOff>31750</xdr:rowOff>
        </xdr:from>
        <xdr:to>
          <xdr:col>9</xdr:col>
          <xdr:colOff>641350</xdr:colOff>
          <xdr:row>263</xdr:row>
          <xdr:rowOff>165100</xdr:rowOff>
        </xdr:to>
        <xdr:sp macro="" textlink="">
          <xdr:nvSpPr>
            <xdr:cNvPr id="42062" name="Button 78" hidden="1">
              <a:extLst>
                <a:ext uri="{63B3BB69-23CF-44E3-9099-C40C66FF867C}">
                  <a14:compatExt spid="_x0000_s42062"/>
                </a:ext>
                <a:ext uri="{FF2B5EF4-FFF2-40B4-BE49-F238E27FC236}">
                  <a16:creationId xmlns:a16="http://schemas.microsoft.com/office/drawing/2014/main" id="{00000000-0008-0000-0300-00004E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374650</xdr:colOff>
          <xdr:row>264</xdr:row>
          <xdr:rowOff>31750</xdr:rowOff>
        </xdr:from>
        <xdr:to>
          <xdr:col>9</xdr:col>
          <xdr:colOff>488950</xdr:colOff>
          <xdr:row>264</xdr:row>
          <xdr:rowOff>165100</xdr:rowOff>
        </xdr:to>
        <xdr:sp macro="" textlink="">
          <xdr:nvSpPr>
            <xdr:cNvPr id="42063" name="Button 79" hidden="1">
              <a:extLst>
                <a:ext uri="{63B3BB69-23CF-44E3-9099-C40C66FF867C}">
                  <a14:compatExt spid="_x0000_s42063"/>
                </a:ext>
                <a:ext uri="{FF2B5EF4-FFF2-40B4-BE49-F238E27FC236}">
                  <a16:creationId xmlns:a16="http://schemas.microsoft.com/office/drawing/2014/main" id="{00000000-0008-0000-0300-00004F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527050</xdr:colOff>
          <xdr:row>273</xdr:row>
          <xdr:rowOff>31750</xdr:rowOff>
        </xdr:from>
        <xdr:to>
          <xdr:col>9</xdr:col>
          <xdr:colOff>641350</xdr:colOff>
          <xdr:row>273</xdr:row>
          <xdr:rowOff>165100</xdr:rowOff>
        </xdr:to>
        <xdr:sp macro="" textlink="">
          <xdr:nvSpPr>
            <xdr:cNvPr id="42064" name="Button 80" hidden="1">
              <a:extLst>
                <a:ext uri="{63B3BB69-23CF-44E3-9099-C40C66FF867C}">
                  <a14:compatExt spid="_x0000_s42064"/>
                </a:ext>
                <a:ext uri="{FF2B5EF4-FFF2-40B4-BE49-F238E27FC236}">
                  <a16:creationId xmlns:a16="http://schemas.microsoft.com/office/drawing/2014/main" id="{00000000-0008-0000-0300-000050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374650</xdr:colOff>
          <xdr:row>274</xdr:row>
          <xdr:rowOff>31750</xdr:rowOff>
        </xdr:from>
        <xdr:to>
          <xdr:col>9</xdr:col>
          <xdr:colOff>488950</xdr:colOff>
          <xdr:row>274</xdr:row>
          <xdr:rowOff>165100</xdr:rowOff>
        </xdr:to>
        <xdr:sp macro="" textlink="">
          <xdr:nvSpPr>
            <xdr:cNvPr id="42065" name="Button 81" hidden="1">
              <a:extLst>
                <a:ext uri="{63B3BB69-23CF-44E3-9099-C40C66FF867C}">
                  <a14:compatExt spid="_x0000_s42065"/>
                </a:ext>
                <a:ext uri="{FF2B5EF4-FFF2-40B4-BE49-F238E27FC236}">
                  <a16:creationId xmlns:a16="http://schemas.microsoft.com/office/drawing/2014/main" id="{00000000-0008-0000-0300-000051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527050</xdr:colOff>
          <xdr:row>275</xdr:row>
          <xdr:rowOff>31750</xdr:rowOff>
        </xdr:from>
        <xdr:to>
          <xdr:col>9</xdr:col>
          <xdr:colOff>641350</xdr:colOff>
          <xdr:row>275</xdr:row>
          <xdr:rowOff>165100</xdr:rowOff>
        </xdr:to>
        <xdr:sp macro="" textlink="">
          <xdr:nvSpPr>
            <xdr:cNvPr id="42066" name="Button 82" hidden="1">
              <a:extLst>
                <a:ext uri="{63B3BB69-23CF-44E3-9099-C40C66FF867C}">
                  <a14:compatExt spid="_x0000_s42066"/>
                </a:ext>
                <a:ext uri="{FF2B5EF4-FFF2-40B4-BE49-F238E27FC236}">
                  <a16:creationId xmlns:a16="http://schemas.microsoft.com/office/drawing/2014/main" id="{00000000-0008-0000-0300-000052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374650</xdr:colOff>
          <xdr:row>276</xdr:row>
          <xdr:rowOff>31750</xdr:rowOff>
        </xdr:from>
        <xdr:to>
          <xdr:col>9</xdr:col>
          <xdr:colOff>488950</xdr:colOff>
          <xdr:row>276</xdr:row>
          <xdr:rowOff>165100</xdr:rowOff>
        </xdr:to>
        <xdr:sp macro="" textlink="">
          <xdr:nvSpPr>
            <xdr:cNvPr id="42067" name="Button 83" hidden="1">
              <a:extLst>
                <a:ext uri="{63B3BB69-23CF-44E3-9099-C40C66FF867C}">
                  <a14:compatExt spid="_x0000_s42067"/>
                </a:ext>
                <a:ext uri="{FF2B5EF4-FFF2-40B4-BE49-F238E27FC236}">
                  <a16:creationId xmlns:a16="http://schemas.microsoft.com/office/drawing/2014/main" id="{00000000-0008-0000-0300-000053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146050</xdr:colOff>
          <xdr:row>4</xdr:row>
          <xdr:rowOff>0</xdr:rowOff>
        </xdr:from>
        <xdr:to>
          <xdr:col>7</xdr:col>
          <xdr:colOff>755650</xdr:colOff>
          <xdr:row>5</xdr:row>
          <xdr:rowOff>0</xdr:rowOff>
        </xdr:to>
        <xdr:sp macro="" textlink="">
          <xdr:nvSpPr>
            <xdr:cNvPr id="42069" name="Button 85" hidden="1">
              <a:extLst>
                <a:ext uri="{63B3BB69-23CF-44E3-9099-C40C66FF867C}">
                  <a14:compatExt spid="_x0000_s42069"/>
                </a:ext>
                <a:ext uri="{FF2B5EF4-FFF2-40B4-BE49-F238E27FC236}">
                  <a16:creationId xmlns:a16="http://schemas.microsoft.com/office/drawing/2014/main" id="{00000000-0008-0000-0300-000055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260350</xdr:colOff>
          <xdr:row>32</xdr:row>
          <xdr:rowOff>0</xdr:rowOff>
        </xdr:from>
        <xdr:to>
          <xdr:col>6</xdr:col>
          <xdr:colOff>12700</xdr:colOff>
          <xdr:row>33</xdr:row>
          <xdr:rowOff>0</xdr:rowOff>
        </xdr:to>
        <xdr:sp macro="" textlink="">
          <xdr:nvSpPr>
            <xdr:cNvPr id="42070" name="Button 86" hidden="1">
              <a:extLst>
                <a:ext uri="{63B3BB69-23CF-44E3-9099-C40C66FF867C}">
                  <a14:compatExt spid="_x0000_s42070"/>
                </a:ext>
                <a:ext uri="{FF2B5EF4-FFF2-40B4-BE49-F238E27FC236}">
                  <a16:creationId xmlns:a16="http://schemas.microsoft.com/office/drawing/2014/main" id="{00000000-0008-0000-0300-000056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127000</xdr:colOff>
          <xdr:row>31</xdr:row>
          <xdr:rowOff>184150</xdr:rowOff>
        </xdr:from>
        <xdr:to>
          <xdr:col>7</xdr:col>
          <xdr:colOff>755650</xdr:colOff>
          <xdr:row>32</xdr:row>
          <xdr:rowOff>298450</xdr:rowOff>
        </xdr:to>
        <xdr:sp macro="" textlink="">
          <xdr:nvSpPr>
            <xdr:cNvPr id="42071" name="Button 87" hidden="1">
              <a:extLst>
                <a:ext uri="{63B3BB69-23CF-44E3-9099-C40C66FF867C}">
                  <a14:compatExt spid="_x0000_s42071"/>
                </a:ext>
                <a:ext uri="{FF2B5EF4-FFF2-40B4-BE49-F238E27FC236}">
                  <a16:creationId xmlns:a16="http://schemas.microsoft.com/office/drawing/2014/main" id="{00000000-0008-0000-0300-000057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12700</xdr:colOff>
          <xdr:row>57</xdr:row>
          <xdr:rowOff>0</xdr:rowOff>
        </xdr:from>
        <xdr:to>
          <xdr:col>6</xdr:col>
          <xdr:colOff>12700</xdr:colOff>
          <xdr:row>57</xdr:row>
          <xdr:rowOff>298450</xdr:rowOff>
        </xdr:to>
        <xdr:sp macro="" textlink="">
          <xdr:nvSpPr>
            <xdr:cNvPr id="42072" name="Button 88" hidden="1">
              <a:extLst>
                <a:ext uri="{63B3BB69-23CF-44E3-9099-C40C66FF867C}">
                  <a14:compatExt spid="_x0000_s42072"/>
                </a:ext>
                <a:ext uri="{FF2B5EF4-FFF2-40B4-BE49-F238E27FC236}">
                  <a16:creationId xmlns:a16="http://schemas.microsoft.com/office/drawing/2014/main" id="{00000000-0008-0000-0300-000058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127000</xdr:colOff>
          <xdr:row>57</xdr:row>
          <xdr:rowOff>0</xdr:rowOff>
        </xdr:from>
        <xdr:to>
          <xdr:col>7</xdr:col>
          <xdr:colOff>755650</xdr:colOff>
          <xdr:row>57</xdr:row>
          <xdr:rowOff>298450</xdr:rowOff>
        </xdr:to>
        <xdr:sp macro="" textlink="">
          <xdr:nvSpPr>
            <xdr:cNvPr id="42073" name="Button 89" hidden="1">
              <a:extLst>
                <a:ext uri="{63B3BB69-23CF-44E3-9099-C40C66FF867C}">
                  <a14:compatExt spid="_x0000_s42073"/>
                </a:ext>
                <a:ext uri="{FF2B5EF4-FFF2-40B4-BE49-F238E27FC236}">
                  <a16:creationId xmlns:a16="http://schemas.microsoft.com/office/drawing/2014/main" id="{00000000-0008-0000-0300-000059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12700</xdr:colOff>
          <xdr:row>93</xdr:row>
          <xdr:rowOff>0</xdr:rowOff>
        </xdr:from>
        <xdr:to>
          <xdr:col>6</xdr:col>
          <xdr:colOff>12700</xdr:colOff>
          <xdr:row>94</xdr:row>
          <xdr:rowOff>0</xdr:rowOff>
        </xdr:to>
        <xdr:sp macro="" textlink="">
          <xdr:nvSpPr>
            <xdr:cNvPr id="42074" name="Button 90" hidden="1">
              <a:extLst>
                <a:ext uri="{63B3BB69-23CF-44E3-9099-C40C66FF867C}">
                  <a14:compatExt spid="_x0000_s42074"/>
                </a:ext>
                <a:ext uri="{FF2B5EF4-FFF2-40B4-BE49-F238E27FC236}">
                  <a16:creationId xmlns:a16="http://schemas.microsoft.com/office/drawing/2014/main" id="{00000000-0008-0000-0300-00005A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127000</xdr:colOff>
          <xdr:row>93</xdr:row>
          <xdr:rowOff>0</xdr:rowOff>
        </xdr:from>
        <xdr:to>
          <xdr:col>7</xdr:col>
          <xdr:colOff>755650</xdr:colOff>
          <xdr:row>94</xdr:row>
          <xdr:rowOff>0</xdr:rowOff>
        </xdr:to>
        <xdr:sp macro="" textlink="">
          <xdr:nvSpPr>
            <xdr:cNvPr id="42075" name="Button 91" hidden="1">
              <a:extLst>
                <a:ext uri="{63B3BB69-23CF-44E3-9099-C40C66FF867C}">
                  <a14:compatExt spid="_x0000_s42075"/>
                </a:ext>
                <a:ext uri="{FF2B5EF4-FFF2-40B4-BE49-F238E27FC236}">
                  <a16:creationId xmlns:a16="http://schemas.microsoft.com/office/drawing/2014/main" id="{00000000-0008-0000-0300-00005B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698500</xdr:colOff>
          <xdr:row>376</xdr:row>
          <xdr:rowOff>184150</xdr:rowOff>
        </xdr:from>
        <xdr:to>
          <xdr:col>12</xdr:col>
          <xdr:colOff>279400</xdr:colOff>
          <xdr:row>378</xdr:row>
          <xdr:rowOff>76200</xdr:rowOff>
        </xdr:to>
        <xdr:sp macro="" textlink="">
          <xdr:nvSpPr>
            <xdr:cNvPr id="42080" name="Button 96" hidden="1">
              <a:extLst>
                <a:ext uri="{63B3BB69-23CF-44E3-9099-C40C66FF867C}">
                  <a14:compatExt spid="_x0000_s42080"/>
                </a:ext>
                <a:ext uri="{FF2B5EF4-FFF2-40B4-BE49-F238E27FC236}">
                  <a16:creationId xmlns:a16="http://schemas.microsoft.com/office/drawing/2014/main" id="{00000000-0008-0000-0300-000060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Copy content to O.(1-6) </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12700</xdr:colOff>
          <xdr:row>388</xdr:row>
          <xdr:rowOff>12700</xdr:rowOff>
        </xdr:from>
        <xdr:to>
          <xdr:col>11</xdr:col>
          <xdr:colOff>419100</xdr:colOff>
          <xdr:row>389</xdr:row>
          <xdr:rowOff>165100</xdr:rowOff>
        </xdr:to>
        <xdr:sp macro="" textlink="">
          <xdr:nvSpPr>
            <xdr:cNvPr id="42081" name="Button 97" hidden="1">
              <a:extLst>
                <a:ext uri="{63B3BB69-23CF-44E3-9099-C40C66FF867C}">
                  <a14:compatExt spid="_x0000_s42081"/>
                </a:ext>
                <a:ext uri="{FF2B5EF4-FFF2-40B4-BE49-F238E27FC236}">
                  <a16:creationId xmlns:a16="http://schemas.microsoft.com/office/drawing/2014/main" id="{00000000-0008-0000-0300-000061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 unit values </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527050</xdr:colOff>
          <xdr:row>387</xdr:row>
          <xdr:rowOff>184150</xdr:rowOff>
        </xdr:from>
        <xdr:to>
          <xdr:col>13</xdr:col>
          <xdr:colOff>146050</xdr:colOff>
          <xdr:row>389</xdr:row>
          <xdr:rowOff>165100</xdr:rowOff>
        </xdr:to>
        <xdr:sp macro="" textlink="">
          <xdr:nvSpPr>
            <xdr:cNvPr id="42082" name="Button 98" hidden="1">
              <a:extLst>
                <a:ext uri="{63B3BB69-23CF-44E3-9099-C40C66FF867C}">
                  <a14:compatExt spid="_x0000_s42082"/>
                </a:ext>
                <a:ext uri="{FF2B5EF4-FFF2-40B4-BE49-F238E27FC236}">
                  <a16:creationId xmlns:a16="http://schemas.microsoft.com/office/drawing/2014/main" id="{00000000-0008-0000-0300-000062A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 unit values </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127000</xdr:colOff>
          <xdr:row>20</xdr:row>
          <xdr:rowOff>69850</xdr:rowOff>
        </xdr:from>
        <xdr:to>
          <xdr:col>3</xdr:col>
          <xdr:colOff>279400</xdr:colOff>
          <xdr:row>20</xdr:row>
          <xdr:rowOff>298450</xdr:rowOff>
        </xdr:to>
        <xdr:sp macro="" textlink="">
          <xdr:nvSpPr>
            <xdr:cNvPr id="12327" name="Check Box 39" hidden="1">
              <a:extLst>
                <a:ext uri="{63B3BB69-23CF-44E3-9099-C40C66FF867C}">
                  <a14:compatExt spid="_x0000_s12327"/>
                </a:ext>
                <a:ext uri="{FF2B5EF4-FFF2-40B4-BE49-F238E27FC236}">
                  <a16:creationId xmlns:a16="http://schemas.microsoft.com/office/drawing/2014/main" id="{00000000-0008-0000-0400-00002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127000</xdr:colOff>
          <xdr:row>22</xdr:row>
          <xdr:rowOff>88900</xdr:rowOff>
        </xdr:from>
        <xdr:to>
          <xdr:col>3</xdr:col>
          <xdr:colOff>279400</xdr:colOff>
          <xdr:row>22</xdr:row>
          <xdr:rowOff>279400</xdr:rowOff>
        </xdr:to>
        <xdr:sp macro="" textlink="">
          <xdr:nvSpPr>
            <xdr:cNvPr id="12329" name="Check Box 41" hidden="1">
              <a:extLst>
                <a:ext uri="{63B3BB69-23CF-44E3-9099-C40C66FF867C}">
                  <a14:compatExt spid="_x0000_s12329"/>
                </a:ext>
                <a:ext uri="{FF2B5EF4-FFF2-40B4-BE49-F238E27FC236}">
                  <a16:creationId xmlns:a16="http://schemas.microsoft.com/office/drawing/2014/main" id="{00000000-0008-0000-0400-00002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127000</xdr:colOff>
          <xdr:row>24</xdr:row>
          <xdr:rowOff>107950</xdr:rowOff>
        </xdr:from>
        <xdr:to>
          <xdr:col>3</xdr:col>
          <xdr:colOff>279400</xdr:colOff>
          <xdr:row>24</xdr:row>
          <xdr:rowOff>317500</xdr:rowOff>
        </xdr:to>
        <xdr:sp macro="" textlink="">
          <xdr:nvSpPr>
            <xdr:cNvPr id="12330" name="Check Box 42" hidden="1">
              <a:extLst>
                <a:ext uri="{63B3BB69-23CF-44E3-9099-C40C66FF867C}">
                  <a14:compatExt spid="_x0000_s12330"/>
                </a:ext>
                <a:ext uri="{FF2B5EF4-FFF2-40B4-BE49-F238E27FC236}">
                  <a16:creationId xmlns:a16="http://schemas.microsoft.com/office/drawing/2014/main" id="{00000000-0008-0000-0400-00002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127000</xdr:colOff>
          <xdr:row>26</xdr:row>
          <xdr:rowOff>88900</xdr:rowOff>
        </xdr:from>
        <xdr:to>
          <xdr:col>3</xdr:col>
          <xdr:colOff>279400</xdr:colOff>
          <xdr:row>26</xdr:row>
          <xdr:rowOff>298450</xdr:rowOff>
        </xdr:to>
        <xdr:sp macro="" textlink="">
          <xdr:nvSpPr>
            <xdr:cNvPr id="12331" name="Check Box 43" hidden="1">
              <a:extLst>
                <a:ext uri="{63B3BB69-23CF-44E3-9099-C40C66FF867C}">
                  <a14:compatExt spid="_x0000_s12331"/>
                </a:ext>
                <a:ext uri="{FF2B5EF4-FFF2-40B4-BE49-F238E27FC236}">
                  <a16:creationId xmlns:a16="http://schemas.microsoft.com/office/drawing/2014/main" id="{00000000-0008-0000-0400-00002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28</xdr:row>
          <xdr:rowOff>88900</xdr:rowOff>
        </xdr:from>
        <xdr:to>
          <xdr:col>3</xdr:col>
          <xdr:colOff>266700</xdr:colOff>
          <xdr:row>28</xdr:row>
          <xdr:rowOff>298450</xdr:rowOff>
        </xdr:to>
        <xdr:sp macro="" textlink="">
          <xdr:nvSpPr>
            <xdr:cNvPr id="12332" name="Check Box 44" hidden="1">
              <a:extLst>
                <a:ext uri="{63B3BB69-23CF-44E3-9099-C40C66FF867C}">
                  <a14:compatExt spid="_x0000_s12332"/>
                </a:ext>
                <a:ext uri="{FF2B5EF4-FFF2-40B4-BE49-F238E27FC236}">
                  <a16:creationId xmlns:a16="http://schemas.microsoft.com/office/drawing/2014/main" id="{00000000-0008-0000-0400-00002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107950</xdr:colOff>
          <xdr:row>30</xdr:row>
          <xdr:rowOff>107950</xdr:rowOff>
        </xdr:from>
        <xdr:to>
          <xdr:col>3</xdr:col>
          <xdr:colOff>260350</xdr:colOff>
          <xdr:row>30</xdr:row>
          <xdr:rowOff>298450</xdr:rowOff>
        </xdr:to>
        <xdr:sp macro="" textlink="">
          <xdr:nvSpPr>
            <xdr:cNvPr id="12333" name="Check Box 45" hidden="1">
              <a:extLst>
                <a:ext uri="{63B3BB69-23CF-44E3-9099-C40C66FF867C}">
                  <a14:compatExt spid="_x0000_s12333"/>
                </a:ext>
                <a:ext uri="{FF2B5EF4-FFF2-40B4-BE49-F238E27FC236}">
                  <a16:creationId xmlns:a16="http://schemas.microsoft.com/office/drawing/2014/main" id="{00000000-0008-0000-0400-00002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88900</xdr:colOff>
          <xdr:row>34</xdr:row>
          <xdr:rowOff>31750</xdr:rowOff>
        </xdr:from>
        <xdr:to>
          <xdr:col>6</xdr:col>
          <xdr:colOff>793750</xdr:colOff>
          <xdr:row>34</xdr:row>
          <xdr:rowOff>355600</xdr:rowOff>
        </xdr:to>
        <xdr:sp macro="" textlink="">
          <xdr:nvSpPr>
            <xdr:cNvPr id="12361" name="Button 73" hidden="1">
              <a:extLst>
                <a:ext uri="{63B3BB69-23CF-44E3-9099-C40C66FF867C}">
                  <a14:compatExt spid="_x0000_s12361"/>
                </a:ext>
                <a:ext uri="{FF2B5EF4-FFF2-40B4-BE49-F238E27FC236}">
                  <a16:creationId xmlns:a16="http://schemas.microsoft.com/office/drawing/2014/main" id="{00000000-0008-0000-0400-0000493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Change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5</xdr:row>
          <xdr:rowOff>0</xdr:rowOff>
        </xdr:from>
        <xdr:to>
          <xdr:col>8</xdr:col>
          <xdr:colOff>584200</xdr:colOff>
          <xdr:row>6</xdr:row>
          <xdr:rowOff>38100</xdr:rowOff>
        </xdr:to>
        <xdr:sp macro="" textlink="">
          <xdr:nvSpPr>
            <xdr:cNvPr id="12374" name="ComboBox1" hidden="1">
              <a:extLst>
                <a:ext uri="{63B3BB69-23CF-44E3-9099-C40C66FF867C}">
                  <a14:compatExt spid="_x0000_s12374"/>
                </a:ext>
                <a:ext uri="{FF2B5EF4-FFF2-40B4-BE49-F238E27FC236}">
                  <a16:creationId xmlns:a16="http://schemas.microsoft.com/office/drawing/2014/main" id="{00000000-0008-0000-0400-000056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114300</xdr:rowOff>
        </xdr:from>
        <xdr:to>
          <xdr:col>8</xdr:col>
          <xdr:colOff>584200</xdr:colOff>
          <xdr:row>10</xdr:row>
          <xdr:rowOff>190500</xdr:rowOff>
        </xdr:to>
        <xdr:sp macro="" textlink="">
          <xdr:nvSpPr>
            <xdr:cNvPr id="12375" name="ComboBox2" hidden="1">
              <a:extLst>
                <a:ext uri="{63B3BB69-23CF-44E3-9099-C40C66FF867C}">
                  <a14:compatExt spid="_x0000_s12375"/>
                </a:ext>
                <a:ext uri="{FF2B5EF4-FFF2-40B4-BE49-F238E27FC236}">
                  <a16:creationId xmlns:a16="http://schemas.microsoft.com/office/drawing/2014/main" id="{00000000-0008-0000-0400-00005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11</xdr:row>
          <xdr:rowOff>127000</xdr:rowOff>
        </xdr:from>
        <xdr:to>
          <xdr:col>8</xdr:col>
          <xdr:colOff>584200</xdr:colOff>
          <xdr:row>12</xdr:row>
          <xdr:rowOff>203200</xdr:rowOff>
        </xdr:to>
        <xdr:sp macro="" textlink="">
          <xdr:nvSpPr>
            <xdr:cNvPr id="12376" name="ComboBox3" hidden="1">
              <a:extLst>
                <a:ext uri="{63B3BB69-23CF-44E3-9099-C40C66FF867C}">
                  <a14:compatExt spid="_x0000_s12376"/>
                </a:ext>
                <a:ext uri="{FF2B5EF4-FFF2-40B4-BE49-F238E27FC236}">
                  <a16:creationId xmlns:a16="http://schemas.microsoft.com/office/drawing/2014/main" id="{00000000-0008-0000-0400-000058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31750</xdr:colOff>
          <xdr:row>10</xdr:row>
          <xdr:rowOff>31750</xdr:rowOff>
        </xdr:from>
        <xdr:to>
          <xdr:col>1</xdr:col>
          <xdr:colOff>146050</xdr:colOff>
          <xdr:row>10</xdr:row>
          <xdr:rowOff>146050</xdr:rowOff>
        </xdr:to>
        <xdr:sp macro="" textlink="">
          <xdr:nvSpPr>
            <xdr:cNvPr id="3143" name="Button 71" hidden="1">
              <a:extLst>
                <a:ext uri="{63B3BB69-23CF-44E3-9099-C40C66FF867C}">
                  <a14:compatExt spid="_x0000_s3143"/>
                </a:ext>
                <a:ext uri="{FF2B5EF4-FFF2-40B4-BE49-F238E27FC236}">
                  <a16:creationId xmlns:a16="http://schemas.microsoft.com/office/drawing/2014/main" id="{00000000-0008-0000-0500-000047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28</xdr:row>
          <xdr:rowOff>31750</xdr:rowOff>
        </xdr:from>
        <xdr:to>
          <xdr:col>1</xdr:col>
          <xdr:colOff>152400</xdr:colOff>
          <xdr:row>28</xdr:row>
          <xdr:rowOff>146050</xdr:rowOff>
        </xdr:to>
        <xdr:sp macro="" textlink="">
          <xdr:nvSpPr>
            <xdr:cNvPr id="3153" name="Button 81" hidden="1">
              <a:extLst>
                <a:ext uri="{63B3BB69-23CF-44E3-9099-C40C66FF867C}">
                  <a14:compatExt spid="_x0000_s3153"/>
                </a:ext>
                <a:ext uri="{FF2B5EF4-FFF2-40B4-BE49-F238E27FC236}">
                  <a16:creationId xmlns:a16="http://schemas.microsoft.com/office/drawing/2014/main" id="{00000000-0008-0000-0500-000051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19</xdr:row>
          <xdr:rowOff>31750</xdr:rowOff>
        </xdr:from>
        <xdr:to>
          <xdr:col>1</xdr:col>
          <xdr:colOff>146050</xdr:colOff>
          <xdr:row>19</xdr:row>
          <xdr:rowOff>146050</xdr:rowOff>
        </xdr:to>
        <xdr:sp macro="" textlink="">
          <xdr:nvSpPr>
            <xdr:cNvPr id="3173" name="Button 101" hidden="1">
              <a:extLst>
                <a:ext uri="{63B3BB69-23CF-44E3-9099-C40C66FF867C}">
                  <a14:compatExt spid="_x0000_s3173"/>
                </a:ext>
                <a:ext uri="{FF2B5EF4-FFF2-40B4-BE49-F238E27FC236}">
                  <a16:creationId xmlns:a16="http://schemas.microsoft.com/office/drawing/2014/main" id="{00000000-0008-0000-0500-000065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26</xdr:row>
          <xdr:rowOff>31750</xdr:rowOff>
        </xdr:from>
        <xdr:to>
          <xdr:col>1</xdr:col>
          <xdr:colOff>152400</xdr:colOff>
          <xdr:row>26</xdr:row>
          <xdr:rowOff>146050</xdr:rowOff>
        </xdr:to>
        <xdr:sp macro="" textlink="">
          <xdr:nvSpPr>
            <xdr:cNvPr id="3179" name="Button 107" hidden="1">
              <a:extLst>
                <a:ext uri="{63B3BB69-23CF-44E3-9099-C40C66FF867C}">
                  <a14:compatExt spid="_x0000_s3179"/>
                </a:ext>
                <a:ext uri="{FF2B5EF4-FFF2-40B4-BE49-F238E27FC236}">
                  <a16:creationId xmlns:a16="http://schemas.microsoft.com/office/drawing/2014/main" id="{00000000-0008-0000-0500-00006B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44</xdr:row>
          <xdr:rowOff>31750</xdr:rowOff>
        </xdr:from>
        <xdr:to>
          <xdr:col>1</xdr:col>
          <xdr:colOff>146050</xdr:colOff>
          <xdr:row>44</xdr:row>
          <xdr:rowOff>146050</xdr:rowOff>
        </xdr:to>
        <xdr:sp macro="" textlink="">
          <xdr:nvSpPr>
            <xdr:cNvPr id="3193" name="Button 121" hidden="1">
              <a:extLst>
                <a:ext uri="{63B3BB69-23CF-44E3-9099-C40C66FF867C}">
                  <a14:compatExt spid="_x0000_s3193"/>
                </a:ext>
                <a:ext uri="{FF2B5EF4-FFF2-40B4-BE49-F238E27FC236}">
                  <a16:creationId xmlns:a16="http://schemas.microsoft.com/office/drawing/2014/main" id="{00000000-0008-0000-0500-000079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51</xdr:row>
          <xdr:rowOff>31750</xdr:rowOff>
        </xdr:from>
        <xdr:to>
          <xdr:col>1</xdr:col>
          <xdr:colOff>146050</xdr:colOff>
          <xdr:row>51</xdr:row>
          <xdr:rowOff>146050</xdr:rowOff>
        </xdr:to>
        <xdr:sp macro="" textlink="">
          <xdr:nvSpPr>
            <xdr:cNvPr id="3200" name="Button 128" hidden="1">
              <a:extLst>
                <a:ext uri="{63B3BB69-23CF-44E3-9099-C40C66FF867C}">
                  <a14:compatExt spid="_x0000_s3200"/>
                </a:ext>
                <a:ext uri="{FF2B5EF4-FFF2-40B4-BE49-F238E27FC236}">
                  <a16:creationId xmlns:a16="http://schemas.microsoft.com/office/drawing/2014/main" id="{00000000-0008-0000-0500-000080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71</xdr:row>
          <xdr:rowOff>31750</xdr:rowOff>
        </xdr:from>
        <xdr:to>
          <xdr:col>1</xdr:col>
          <xdr:colOff>146050</xdr:colOff>
          <xdr:row>71</xdr:row>
          <xdr:rowOff>146050</xdr:rowOff>
        </xdr:to>
        <xdr:sp macro="" textlink="">
          <xdr:nvSpPr>
            <xdr:cNvPr id="3213" name="Button 141" hidden="1">
              <a:extLst>
                <a:ext uri="{63B3BB69-23CF-44E3-9099-C40C66FF867C}">
                  <a14:compatExt spid="_x0000_s3213"/>
                </a:ext>
                <a:ext uri="{FF2B5EF4-FFF2-40B4-BE49-F238E27FC236}">
                  <a16:creationId xmlns:a16="http://schemas.microsoft.com/office/drawing/2014/main" id="{00000000-0008-0000-0500-00008D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86</xdr:row>
          <xdr:rowOff>50800</xdr:rowOff>
        </xdr:from>
        <xdr:to>
          <xdr:col>1</xdr:col>
          <xdr:colOff>152400</xdr:colOff>
          <xdr:row>86</xdr:row>
          <xdr:rowOff>165100</xdr:rowOff>
        </xdr:to>
        <xdr:sp macro="" textlink="">
          <xdr:nvSpPr>
            <xdr:cNvPr id="3239" name="Button 167" hidden="1">
              <a:extLst>
                <a:ext uri="{63B3BB69-23CF-44E3-9099-C40C66FF867C}">
                  <a14:compatExt spid="_x0000_s3239"/>
                </a:ext>
                <a:ext uri="{FF2B5EF4-FFF2-40B4-BE49-F238E27FC236}">
                  <a16:creationId xmlns:a16="http://schemas.microsoft.com/office/drawing/2014/main" id="{00000000-0008-0000-0500-0000A7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95</xdr:row>
          <xdr:rowOff>31750</xdr:rowOff>
        </xdr:from>
        <xdr:to>
          <xdr:col>1</xdr:col>
          <xdr:colOff>146050</xdr:colOff>
          <xdr:row>95</xdr:row>
          <xdr:rowOff>146050</xdr:rowOff>
        </xdr:to>
        <xdr:sp macro="" textlink="">
          <xdr:nvSpPr>
            <xdr:cNvPr id="3249" name="Button 177" hidden="1">
              <a:extLst>
                <a:ext uri="{63B3BB69-23CF-44E3-9099-C40C66FF867C}">
                  <a14:compatExt spid="_x0000_s3249"/>
                </a:ext>
                <a:ext uri="{FF2B5EF4-FFF2-40B4-BE49-F238E27FC236}">
                  <a16:creationId xmlns:a16="http://schemas.microsoft.com/office/drawing/2014/main" id="{00000000-0008-0000-0500-0000B1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110</xdr:row>
          <xdr:rowOff>12700</xdr:rowOff>
        </xdr:from>
        <xdr:to>
          <xdr:col>1</xdr:col>
          <xdr:colOff>146050</xdr:colOff>
          <xdr:row>110</xdr:row>
          <xdr:rowOff>127000</xdr:rowOff>
        </xdr:to>
        <xdr:sp macro="" textlink="">
          <xdr:nvSpPr>
            <xdr:cNvPr id="3259" name="Button 187" hidden="1">
              <a:extLst>
                <a:ext uri="{63B3BB69-23CF-44E3-9099-C40C66FF867C}">
                  <a14:compatExt spid="_x0000_s3259"/>
                </a:ext>
                <a:ext uri="{FF2B5EF4-FFF2-40B4-BE49-F238E27FC236}">
                  <a16:creationId xmlns:a16="http://schemas.microsoft.com/office/drawing/2014/main" id="{00000000-0008-0000-0500-0000BB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139</xdr:row>
          <xdr:rowOff>31750</xdr:rowOff>
        </xdr:from>
        <xdr:to>
          <xdr:col>1</xdr:col>
          <xdr:colOff>152400</xdr:colOff>
          <xdr:row>139</xdr:row>
          <xdr:rowOff>146050</xdr:rowOff>
        </xdr:to>
        <xdr:sp macro="" textlink="">
          <xdr:nvSpPr>
            <xdr:cNvPr id="3279" name="Button 207" hidden="1">
              <a:extLst>
                <a:ext uri="{63B3BB69-23CF-44E3-9099-C40C66FF867C}">
                  <a14:compatExt spid="_x0000_s3279"/>
                </a:ext>
                <a:ext uri="{FF2B5EF4-FFF2-40B4-BE49-F238E27FC236}">
                  <a16:creationId xmlns:a16="http://schemas.microsoft.com/office/drawing/2014/main" id="{00000000-0008-0000-0500-0000CF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124</xdr:row>
          <xdr:rowOff>31750</xdr:rowOff>
        </xdr:from>
        <xdr:to>
          <xdr:col>1</xdr:col>
          <xdr:colOff>152400</xdr:colOff>
          <xdr:row>124</xdr:row>
          <xdr:rowOff>146050</xdr:rowOff>
        </xdr:to>
        <xdr:sp macro="" textlink="">
          <xdr:nvSpPr>
            <xdr:cNvPr id="3296" name="Button 224" hidden="1">
              <a:extLst>
                <a:ext uri="{63B3BB69-23CF-44E3-9099-C40C66FF867C}">
                  <a14:compatExt spid="_x0000_s3296"/>
                </a:ext>
                <a:ext uri="{FF2B5EF4-FFF2-40B4-BE49-F238E27FC236}">
                  <a16:creationId xmlns:a16="http://schemas.microsoft.com/office/drawing/2014/main" id="{00000000-0008-0000-0500-0000E0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184150</xdr:colOff>
          <xdr:row>145</xdr:row>
          <xdr:rowOff>31750</xdr:rowOff>
        </xdr:from>
        <xdr:to>
          <xdr:col>2</xdr:col>
          <xdr:colOff>1289050</xdr:colOff>
          <xdr:row>147</xdr:row>
          <xdr:rowOff>88900</xdr:rowOff>
        </xdr:to>
        <xdr:sp macro="" textlink="">
          <xdr:nvSpPr>
            <xdr:cNvPr id="3300" name="Button 228" hidden="1">
              <a:extLst>
                <a:ext uri="{63B3BB69-23CF-44E3-9099-C40C66FF867C}">
                  <a14:compatExt spid="_x0000_s3300"/>
                </a:ext>
                <a:ext uri="{FF2B5EF4-FFF2-40B4-BE49-F238E27FC236}">
                  <a16:creationId xmlns:a16="http://schemas.microsoft.com/office/drawing/2014/main" id="{00000000-0008-0000-0500-0000E4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1447800</xdr:colOff>
          <xdr:row>145</xdr:row>
          <xdr:rowOff>38100</xdr:rowOff>
        </xdr:from>
        <xdr:to>
          <xdr:col>2</xdr:col>
          <xdr:colOff>2755900</xdr:colOff>
          <xdr:row>147</xdr:row>
          <xdr:rowOff>107950</xdr:rowOff>
        </xdr:to>
        <xdr:sp macro="" textlink="">
          <xdr:nvSpPr>
            <xdr:cNvPr id="3301" name="Button 229" hidden="1">
              <a:extLst>
                <a:ext uri="{63B3BB69-23CF-44E3-9099-C40C66FF867C}">
                  <a14:compatExt spid="_x0000_s3301"/>
                </a:ext>
                <a:ext uri="{FF2B5EF4-FFF2-40B4-BE49-F238E27FC236}">
                  <a16:creationId xmlns:a16="http://schemas.microsoft.com/office/drawing/2014/main" id="{00000000-0008-0000-0500-0000E5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xdr:row>
          <xdr:rowOff>38100</xdr:rowOff>
        </xdr:from>
        <xdr:to>
          <xdr:col>0</xdr:col>
          <xdr:colOff>146050</xdr:colOff>
          <xdr:row>12</xdr:row>
          <xdr:rowOff>152400</xdr:rowOff>
        </xdr:to>
        <xdr:sp macro="" textlink="">
          <xdr:nvSpPr>
            <xdr:cNvPr id="3492" name="Button 420" hidden="1">
              <a:extLst>
                <a:ext uri="{63B3BB69-23CF-44E3-9099-C40C66FF867C}">
                  <a14:compatExt spid="_x0000_s3492"/>
                </a:ext>
                <a:ext uri="{FF2B5EF4-FFF2-40B4-BE49-F238E27FC236}">
                  <a16:creationId xmlns:a16="http://schemas.microsoft.com/office/drawing/2014/main" id="{00000000-0008-0000-0500-0000A4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xdr:row>
          <xdr:rowOff>31750</xdr:rowOff>
        </xdr:from>
        <xdr:to>
          <xdr:col>0</xdr:col>
          <xdr:colOff>146050</xdr:colOff>
          <xdr:row>13</xdr:row>
          <xdr:rowOff>146050</xdr:rowOff>
        </xdr:to>
        <xdr:sp macro="" textlink="">
          <xdr:nvSpPr>
            <xdr:cNvPr id="3493" name="Button 421" hidden="1">
              <a:extLst>
                <a:ext uri="{63B3BB69-23CF-44E3-9099-C40C66FF867C}">
                  <a14:compatExt spid="_x0000_s3493"/>
                </a:ext>
                <a:ext uri="{FF2B5EF4-FFF2-40B4-BE49-F238E27FC236}">
                  <a16:creationId xmlns:a16="http://schemas.microsoft.com/office/drawing/2014/main" id="{00000000-0008-0000-0500-0000A5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xdr:row>
          <xdr:rowOff>31750</xdr:rowOff>
        </xdr:from>
        <xdr:to>
          <xdr:col>0</xdr:col>
          <xdr:colOff>146050</xdr:colOff>
          <xdr:row>14</xdr:row>
          <xdr:rowOff>146050</xdr:rowOff>
        </xdr:to>
        <xdr:sp macro="" textlink="">
          <xdr:nvSpPr>
            <xdr:cNvPr id="3494" name="Button 422" hidden="1">
              <a:extLst>
                <a:ext uri="{63B3BB69-23CF-44E3-9099-C40C66FF867C}">
                  <a14:compatExt spid="_x0000_s3494"/>
                </a:ext>
                <a:ext uri="{FF2B5EF4-FFF2-40B4-BE49-F238E27FC236}">
                  <a16:creationId xmlns:a16="http://schemas.microsoft.com/office/drawing/2014/main" id="{00000000-0008-0000-0500-0000A6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15</xdr:row>
          <xdr:rowOff>31750</xdr:rowOff>
        </xdr:from>
        <xdr:to>
          <xdr:col>0</xdr:col>
          <xdr:colOff>146050</xdr:colOff>
          <xdr:row>15</xdr:row>
          <xdr:rowOff>146050</xdr:rowOff>
        </xdr:to>
        <xdr:sp macro="" textlink="">
          <xdr:nvSpPr>
            <xdr:cNvPr id="3495" name="Button 423" hidden="1">
              <a:extLst>
                <a:ext uri="{63B3BB69-23CF-44E3-9099-C40C66FF867C}">
                  <a14:compatExt spid="_x0000_s3495"/>
                </a:ext>
                <a:ext uri="{FF2B5EF4-FFF2-40B4-BE49-F238E27FC236}">
                  <a16:creationId xmlns:a16="http://schemas.microsoft.com/office/drawing/2014/main" id="{00000000-0008-0000-0500-0000A7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16</xdr:row>
          <xdr:rowOff>31750</xdr:rowOff>
        </xdr:from>
        <xdr:to>
          <xdr:col>0</xdr:col>
          <xdr:colOff>146050</xdr:colOff>
          <xdr:row>16</xdr:row>
          <xdr:rowOff>146050</xdr:rowOff>
        </xdr:to>
        <xdr:sp macro="" textlink="">
          <xdr:nvSpPr>
            <xdr:cNvPr id="3496" name="Button 424" hidden="1">
              <a:extLst>
                <a:ext uri="{63B3BB69-23CF-44E3-9099-C40C66FF867C}">
                  <a14:compatExt spid="_x0000_s3496"/>
                </a:ext>
                <a:ext uri="{FF2B5EF4-FFF2-40B4-BE49-F238E27FC236}">
                  <a16:creationId xmlns:a16="http://schemas.microsoft.com/office/drawing/2014/main" id="{00000000-0008-0000-0500-0000A8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17</xdr:row>
          <xdr:rowOff>31750</xdr:rowOff>
        </xdr:from>
        <xdr:to>
          <xdr:col>0</xdr:col>
          <xdr:colOff>146050</xdr:colOff>
          <xdr:row>17</xdr:row>
          <xdr:rowOff>146050</xdr:rowOff>
        </xdr:to>
        <xdr:sp macro="" textlink="">
          <xdr:nvSpPr>
            <xdr:cNvPr id="3497" name="Button 425" hidden="1">
              <a:extLst>
                <a:ext uri="{63B3BB69-23CF-44E3-9099-C40C66FF867C}">
                  <a14:compatExt spid="_x0000_s3497"/>
                </a:ext>
                <a:ext uri="{FF2B5EF4-FFF2-40B4-BE49-F238E27FC236}">
                  <a16:creationId xmlns:a16="http://schemas.microsoft.com/office/drawing/2014/main" id="{00000000-0008-0000-0500-0000A9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18</xdr:row>
          <xdr:rowOff>31750</xdr:rowOff>
        </xdr:from>
        <xdr:to>
          <xdr:col>0</xdr:col>
          <xdr:colOff>146050</xdr:colOff>
          <xdr:row>18</xdr:row>
          <xdr:rowOff>146050</xdr:rowOff>
        </xdr:to>
        <xdr:sp macro="" textlink="">
          <xdr:nvSpPr>
            <xdr:cNvPr id="3498" name="Button 426" hidden="1">
              <a:extLst>
                <a:ext uri="{63B3BB69-23CF-44E3-9099-C40C66FF867C}">
                  <a14:compatExt spid="_x0000_s3498"/>
                </a:ext>
                <a:ext uri="{FF2B5EF4-FFF2-40B4-BE49-F238E27FC236}">
                  <a16:creationId xmlns:a16="http://schemas.microsoft.com/office/drawing/2014/main" id="{00000000-0008-0000-0500-0000AA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xdr:row>
          <xdr:rowOff>31750</xdr:rowOff>
        </xdr:from>
        <xdr:to>
          <xdr:col>0</xdr:col>
          <xdr:colOff>146050</xdr:colOff>
          <xdr:row>11</xdr:row>
          <xdr:rowOff>146050</xdr:rowOff>
        </xdr:to>
        <xdr:sp macro="" textlink="">
          <xdr:nvSpPr>
            <xdr:cNvPr id="3499" name="Button 427" hidden="1">
              <a:extLst>
                <a:ext uri="{63B3BB69-23CF-44E3-9099-C40C66FF867C}">
                  <a14:compatExt spid="_x0000_s3499"/>
                </a:ext>
                <a:ext uri="{FF2B5EF4-FFF2-40B4-BE49-F238E27FC236}">
                  <a16:creationId xmlns:a16="http://schemas.microsoft.com/office/drawing/2014/main" id="{00000000-0008-0000-0500-0000AB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30</xdr:row>
          <xdr:rowOff>38100</xdr:rowOff>
        </xdr:from>
        <xdr:to>
          <xdr:col>0</xdr:col>
          <xdr:colOff>146050</xdr:colOff>
          <xdr:row>30</xdr:row>
          <xdr:rowOff>152400</xdr:rowOff>
        </xdr:to>
        <xdr:sp macro="" textlink="">
          <xdr:nvSpPr>
            <xdr:cNvPr id="3500" name="Button 428" hidden="1">
              <a:extLst>
                <a:ext uri="{63B3BB69-23CF-44E3-9099-C40C66FF867C}">
                  <a14:compatExt spid="_x0000_s3500"/>
                </a:ext>
                <a:ext uri="{FF2B5EF4-FFF2-40B4-BE49-F238E27FC236}">
                  <a16:creationId xmlns:a16="http://schemas.microsoft.com/office/drawing/2014/main" id="{00000000-0008-0000-0500-0000AC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31</xdr:row>
          <xdr:rowOff>31750</xdr:rowOff>
        </xdr:from>
        <xdr:to>
          <xdr:col>0</xdr:col>
          <xdr:colOff>146050</xdr:colOff>
          <xdr:row>31</xdr:row>
          <xdr:rowOff>146050</xdr:rowOff>
        </xdr:to>
        <xdr:sp macro="" textlink="">
          <xdr:nvSpPr>
            <xdr:cNvPr id="3501" name="Button 429" hidden="1">
              <a:extLst>
                <a:ext uri="{63B3BB69-23CF-44E3-9099-C40C66FF867C}">
                  <a14:compatExt spid="_x0000_s3501"/>
                </a:ext>
                <a:ext uri="{FF2B5EF4-FFF2-40B4-BE49-F238E27FC236}">
                  <a16:creationId xmlns:a16="http://schemas.microsoft.com/office/drawing/2014/main" id="{00000000-0008-0000-0500-0000AD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32</xdr:row>
          <xdr:rowOff>31750</xdr:rowOff>
        </xdr:from>
        <xdr:to>
          <xdr:col>0</xdr:col>
          <xdr:colOff>146050</xdr:colOff>
          <xdr:row>32</xdr:row>
          <xdr:rowOff>146050</xdr:rowOff>
        </xdr:to>
        <xdr:sp macro="" textlink="">
          <xdr:nvSpPr>
            <xdr:cNvPr id="3502" name="Button 430" hidden="1">
              <a:extLst>
                <a:ext uri="{63B3BB69-23CF-44E3-9099-C40C66FF867C}">
                  <a14:compatExt spid="_x0000_s3502"/>
                </a:ext>
                <a:ext uri="{FF2B5EF4-FFF2-40B4-BE49-F238E27FC236}">
                  <a16:creationId xmlns:a16="http://schemas.microsoft.com/office/drawing/2014/main" id="{00000000-0008-0000-0500-0000AE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29</xdr:row>
          <xdr:rowOff>31750</xdr:rowOff>
        </xdr:from>
        <xdr:to>
          <xdr:col>0</xdr:col>
          <xdr:colOff>146050</xdr:colOff>
          <xdr:row>29</xdr:row>
          <xdr:rowOff>146050</xdr:rowOff>
        </xdr:to>
        <xdr:sp macro="" textlink="">
          <xdr:nvSpPr>
            <xdr:cNvPr id="3507" name="Button 435" hidden="1">
              <a:extLst>
                <a:ext uri="{63B3BB69-23CF-44E3-9099-C40C66FF867C}">
                  <a14:compatExt spid="_x0000_s3507"/>
                </a:ext>
                <a:ext uri="{FF2B5EF4-FFF2-40B4-BE49-F238E27FC236}">
                  <a16:creationId xmlns:a16="http://schemas.microsoft.com/office/drawing/2014/main" id="{00000000-0008-0000-0500-0000B3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21</xdr:row>
          <xdr:rowOff>38100</xdr:rowOff>
        </xdr:from>
        <xdr:to>
          <xdr:col>0</xdr:col>
          <xdr:colOff>146050</xdr:colOff>
          <xdr:row>21</xdr:row>
          <xdr:rowOff>152400</xdr:rowOff>
        </xdr:to>
        <xdr:sp macro="" textlink="">
          <xdr:nvSpPr>
            <xdr:cNvPr id="3508" name="Button 436" hidden="1">
              <a:extLst>
                <a:ext uri="{63B3BB69-23CF-44E3-9099-C40C66FF867C}">
                  <a14:compatExt spid="_x0000_s3508"/>
                </a:ext>
                <a:ext uri="{FF2B5EF4-FFF2-40B4-BE49-F238E27FC236}">
                  <a16:creationId xmlns:a16="http://schemas.microsoft.com/office/drawing/2014/main" id="{00000000-0008-0000-0500-0000B4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22</xdr:row>
          <xdr:rowOff>31750</xdr:rowOff>
        </xdr:from>
        <xdr:to>
          <xdr:col>0</xdr:col>
          <xdr:colOff>146050</xdr:colOff>
          <xdr:row>22</xdr:row>
          <xdr:rowOff>146050</xdr:rowOff>
        </xdr:to>
        <xdr:sp macro="" textlink="">
          <xdr:nvSpPr>
            <xdr:cNvPr id="3509" name="Button 437" hidden="1">
              <a:extLst>
                <a:ext uri="{63B3BB69-23CF-44E3-9099-C40C66FF867C}">
                  <a14:compatExt spid="_x0000_s3509"/>
                </a:ext>
                <a:ext uri="{FF2B5EF4-FFF2-40B4-BE49-F238E27FC236}">
                  <a16:creationId xmlns:a16="http://schemas.microsoft.com/office/drawing/2014/main" id="{00000000-0008-0000-0500-0000B5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23</xdr:row>
          <xdr:rowOff>31750</xdr:rowOff>
        </xdr:from>
        <xdr:to>
          <xdr:col>0</xdr:col>
          <xdr:colOff>146050</xdr:colOff>
          <xdr:row>23</xdr:row>
          <xdr:rowOff>146050</xdr:rowOff>
        </xdr:to>
        <xdr:sp macro="" textlink="">
          <xdr:nvSpPr>
            <xdr:cNvPr id="3510" name="Button 438" hidden="1">
              <a:extLst>
                <a:ext uri="{63B3BB69-23CF-44E3-9099-C40C66FF867C}">
                  <a14:compatExt spid="_x0000_s3510"/>
                </a:ext>
                <a:ext uri="{FF2B5EF4-FFF2-40B4-BE49-F238E27FC236}">
                  <a16:creationId xmlns:a16="http://schemas.microsoft.com/office/drawing/2014/main" id="{00000000-0008-0000-0500-0000B6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27</xdr:row>
          <xdr:rowOff>12700</xdr:rowOff>
        </xdr:from>
        <xdr:to>
          <xdr:col>0</xdr:col>
          <xdr:colOff>146050</xdr:colOff>
          <xdr:row>27</xdr:row>
          <xdr:rowOff>127000</xdr:rowOff>
        </xdr:to>
        <xdr:sp macro="" textlink="">
          <xdr:nvSpPr>
            <xdr:cNvPr id="3514" name="Button 442" hidden="1">
              <a:extLst>
                <a:ext uri="{63B3BB69-23CF-44E3-9099-C40C66FF867C}">
                  <a14:compatExt spid="_x0000_s3514"/>
                </a:ext>
                <a:ext uri="{FF2B5EF4-FFF2-40B4-BE49-F238E27FC236}">
                  <a16:creationId xmlns:a16="http://schemas.microsoft.com/office/drawing/2014/main" id="{00000000-0008-0000-0500-0000BA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20</xdr:row>
          <xdr:rowOff>31750</xdr:rowOff>
        </xdr:from>
        <xdr:to>
          <xdr:col>0</xdr:col>
          <xdr:colOff>146050</xdr:colOff>
          <xdr:row>20</xdr:row>
          <xdr:rowOff>146050</xdr:rowOff>
        </xdr:to>
        <xdr:sp macro="" textlink="">
          <xdr:nvSpPr>
            <xdr:cNvPr id="3515" name="Button 443" hidden="1">
              <a:extLst>
                <a:ext uri="{63B3BB69-23CF-44E3-9099-C40C66FF867C}">
                  <a14:compatExt spid="_x0000_s3515"/>
                </a:ext>
                <a:ext uri="{FF2B5EF4-FFF2-40B4-BE49-F238E27FC236}">
                  <a16:creationId xmlns:a16="http://schemas.microsoft.com/office/drawing/2014/main" id="{00000000-0008-0000-0500-0000BB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46</xdr:row>
          <xdr:rowOff>38100</xdr:rowOff>
        </xdr:from>
        <xdr:to>
          <xdr:col>0</xdr:col>
          <xdr:colOff>146050</xdr:colOff>
          <xdr:row>46</xdr:row>
          <xdr:rowOff>152400</xdr:rowOff>
        </xdr:to>
        <xdr:sp macro="" textlink="">
          <xdr:nvSpPr>
            <xdr:cNvPr id="3516" name="Button 444" hidden="1">
              <a:extLst>
                <a:ext uri="{63B3BB69-23CF-44E3-9099-C40C66FF867C}">
                  <a14:compatExt spid="_x0000_s3516"/>
                </a:ext>
                <a:ext uri="{FF2B5EF4-FFF2-40B4-BE49-F238E27FC236}">
                  <a16:creationId xmlns:a16="http://schemas.microsoft.com/office/drawing/2014/main" id="{00000000-0008-0000-0500-0000BC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47</xdr:row>
          <xdr:rowOff>31750</xdr:rowOff>
        </xdr:from>
        <xdr:to>
          <xdr:col>0</xdr:col>
          <xdr:colOff>146050</xdr:colOff>
          <xdr:row>47</xdr:row>
          <xdr:rowOff>146050</xdr:rowOff>
        </xdr:to>
        <xdr:sp macro="" textlink="">
          <xdr:nvSpPr>
            <xdr:cNvPr id="3517" name="Button 445" hidden="1">
              <a:extLst>
                <a:ext uri="{63B3BB69-23CF-44E3-9099-C40C66FF867C}">
                  <a14:compatExt spid="_x0000_s3517"/>
                </a:ext>
                <a:ext uri="{FF2B5EF4-FFF2-40B4-BE49-F238E27FC236}">
                  <a16:creationId xmlns:a16="http://schemas.microsoft.com/office/drawing/2014/main" id="{00000000-0008-0000-0500-0000BD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48</xdr:row>
          <xdr:rowOff>31750</xdr:rowOff>
        </xdr:from>
        <xdr:to>
          <xdr:col>0</xdr:col>
          <xdr:colOff>146050</xdr:colOff>
          <xdr:row>48</xdr:row>
          <xdr:rowOff>146050</xdr:rowOff>
        </xdr:to>
        <xdr:sp macro="" textlink="">
          <xdr:nvSpPr>
            <xdr:cNvPr id="3518" name="Button 446" hidden="1">
              <a:extLst>
                <a:ext uri="{63B3BB69-23CF-44E3-9099-C40C66FF867C}">
                  <a14:compatExt spid="_x0000_s3518"/>
                </a:ext>
                <a:ext uri="{FF2B5EF4-FFF2-40B4-BE49-F238E27FC236}">
                  <a16:creationId xmlns:a16="http://schemas.microsoft.com/office/drawing/2014/main" id="{00000000-0008-0000-0500-0000BE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49</xdr:row>
          <xdr:rowOff>31750</xdr:rowOff>
        </xdr:from>
        <xdr:to>
          <xdr:col>0</xdr:col>
          <xdr:colOff>146050</xdr:colOff>
          <xdr:row>49</xdr:row>
          <xdr:rowOff>146050</xdr:rowOff>
        </xdr:to>
        <xdr:sp macro="" textlink="">
          <xdr:nvSpPr>
            <xdr:cNvPr id="3519" name="Button 447" hidden="1">
              <a:extLst>
                <a:ext uri="{63B3BB69-23CF-44E3-9099-C40C66FF867C}">
                  <a14:compatExt spid="_x0000_s3519"/>
                </a:ext>
                <a:ext uri="{FF2B5EF4-FFF2-40B4-BE49-F238E27FC236}">
                  <a16:creationId xmlns:a16="http://schemas.microsoft.com/office/drawing/2014/main" id="{00000000-0008-0000-0500-0000BF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50</xdr:row>
          <xdr:rowOff>31750</xdr:rowOff>
        </xdr:from>
        <xdr:to>
          <xdr:col>0</xdr:col>
          <xdr:colOff>146050</xdr:colOff>
          <xdr:row>50</xdr:row>
          <xdr:rowOff>146050</xdr:rowOff>
        </xdr:to>
        <xdr:sp macro="" textlink="">
          <xdr:nvSpPr>
            <xdr:cNvPr id="3520" name="Button 448" hidden="1">
              <a:extLst>
                <a:ext uri="{63B3BB69-23CF-44E3-9099-C40C66FF867C}">
                  <a14:compatExt spid="_x0000_s3520"/>
                </a:ext>
                <a:ext uri="{FF2B5EF4-FFF2-40B4-BE49-F238E27FC236}">
                  <a16:creationId xmlns:a16="http://schemas.microsoft.com/office/drawing/2014/main" id="{00000000-0008-0000-0500-0000C0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52</xdr:row>
          <xdr:rowOff>31750</xdr:rowOff>
        </xdr:from>
        <xdr:to>
          <xdr:col>0</xdr:col>
          <xdr:colOff>146050</xdr:colOff>
          <xdr:row>52</xdr:row>
          <xdr:rowOff>146050</xdr:rowOff>
        </xdr:to>
        <xdr:sp macro="" textlink="">
          <xdr:nvSpPr>
            <xdr:cNvPr id="3522" name="Button 450" hidden="1">
              <a:extLst>
                <a:ext uri="{63B3BB69-23CF-44E3-9099-C40C66FF867C}">
                  <a14:compatExt spid="_x0000_s3522"/>
                </a:ext>
                <a:ext uri="{FF2B5EF4-FFF2-40B4-BE49-F238E27FC236}">
                  <a16:creationId xmlns:a16="http://schemas.microsoft.com/office/drawing/2014/main" id="{00000000-0008-0000-0500-0000C2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45</xdr:row>
          <xdr:rowOff>31750</xdr:rowOff>
        </xdr:from>
        <xdr:to>
          <xdr:col>0</xdr:col>
          <xdr:colOff>146050</xdr:colOff>
          <xdr:row>45</xdr:row>
          <xdr:rowOff>146050</xdr:rowOff>
        </xdr:to>
        <xdr:sp macro="" textlink="">
          <xdr:nvSpPr>
            <xdr:cNvPr id="3523" name="Button 451" hidden="1">
              <a:extLst>
                <a:ext uri="{63B3BB69-23CF-44E3-9099-C40C66FF867C}">
                  <a14:compatExt spid="_x0000_s3523"/>
                </a:ext>
                <a:ext uri="{FF2B5EF4-FFF2-40B4-BE49-F238E27FC236}">
                  <a16:creationId xmlns:a16="http://schemas.microsoft.com/office/drawing/2014/main" id="{00000000-0008-0000-0500-0000C3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54</xdr:row>
          <xdr:rowOff>38100</xdr:rowOff>
        </xdr:from>
        <xdr:to>
          <xdr:col>0</xdr:col>
          <xdr:colOff>146050</xdr:colOff>
          <xdr:row>54</xdr:row>
          <xdr:rowOff>152400</xdr:rowOff>
        </xdr:to>
        <xdr:sp macro="" textlink="">
          <xdr:nvSpPr>
            <xdr:cNvPr id="3524" name="Button 452" hidden="1">
              <a:extLst>
                <a:ext uri="{63B3BB69-23CF-44E3-9099-C40C66FF867C}">
                  <a14:compatExt spid="_x0000_s3524"/>
                </a:ext>
                <a:ext uri="{FF2B5EF4-FFF2-40B4-BE49-F238E27FC236}">
                  <a16:creationId xmlns:a16="http://schemas.microsoft.com/office/drawing/2014/main" id="{00000000-0008-0000-0500-0000C4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55</xdr:row>
          <xdr:rowOff>31750</xdr:rowOff>
        </xdr:from>
        <xdr:to>
          <xdr:col>0</xdr:col>
          <xdr:colOff>146050</xdr:colOff>
          <xdr:row>55</xdr:row>
          <xdr:rowOff>146050</xdr:rowOff>
        </xdr:to>
        <xdr:sp macro="" textlink="">
          <xdr:nvSpPr>
            <xdr:cNvPr id="3525" name="Button 453" hidden="1">
              <a:extLst>
                <a:ext uri="{63B3BB69-23CF-44E3-9099-C40C66FF867C}">
                  <a14:compatExt spid="_x0000_s3525"/>
                </a:ext>
                <a:ext uri="{FF2B5EF4-FFF2-40B4-BE49-F238E27FC236}">
                  <a16:creationId xmlns:a16="http://schemas.microsoft.com/office/drawing/2014/main" id="{00000000-0008-0000-0500-0000C5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53</xdr:row>
          <xdr:rowOff>31750</xdr:rowOff>
        </xdr:from>
        <xdr:to>
          <xdr:col>0</xdr:col>
          <xdr:colOff>146050</xdr:colOff>
          <xdr:row>53</xdr:row>
          <xdr:rowOff>146050</xdr:rowOff>
        </xdr:to>
        <xdr:sp macro="" textlink="">
          <xdr:nvSpPr>
            <xdr:cNvPr id="3531" name="Button 459" hidden="1">
              <a:extLst>
                <a:ext uri="{63B3BB69-23CF-44E3-9099-C40C66FF867C}">
                  <a14:compatExt spid="_x0000_s3531"/>
                </a:ext>
                <a:ext uri="{FF2B5EF4-FFF2-40B4-BE49-F238E27FC236}">
                  <a16:creationId xmlns:a16="http://schemas.microsoft.com/office/drawing/2014/main" id="{00000000-0008-0000-0500-0000CB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73</xdr:row>
          <xdr:rowOff>38100</xdr:rowOff>
        </xdr:from>
        <xdr:to>
          <xdr:col>0</xdr:col>
          <xdr:colOff>146050</xdr:colOff>
          <xdr:row>73</xdr:row>
          <xdr:rowOff>152400</xdr:rowOff>
        </xdr:to>
        <xdr:sp macro="" textlink="">
          <xdr:nvSpPr>
            <xdr:cNvPr id="3532" name="Button 460" hidden="1">
              <a:extLst>
                <a:ext uri="{63B3BB69-23CF-44E3-9099-C40C66FF867C}">
                  <a14:compatExt spid="_x0000_s3532"/>
                </a:ext>
                <a:ext uri="{FF2B5EF4-FFF2-40B4-BE49-F238E27FC236}">
                  <a16:creationId xmlns:a16="http://schemas.microsoft.com/office/drawing/2014/main" id="{00000000-0008-0000-0500-0000CC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74</xdr:row>
          <xdr:rowOff>31750</xdr:rowOff>
        </xdr:from>
        <xdr:to>
          <xdr:col>0</xdr:col>
          <xdr:colOff>146050</xdr:colOff>
          <xdr:row>74</xdr:row>
          <xdr:rowOff>146050</xdr:rowOff>
        </xdr:to>
        <xdr:sp macro="" textlink="">
          <xdr:nvSpPr>
            <xdr:cNvPr id="3533" name="Button 461" hidden="1">
              <a:extLst>
                <a:ext uri="{63B3BB69-23CF-44E3-9099-C40C66FF867C}">
                  <a14:compatExt spid="_x0000_s3533"/>
                </a:ext>
                <a:ext uri="{FF2B5EF4-FFF2-40B4-BE49-F238E27FC236}">
                  <a16:creationId xmlns:a16="http://schemas.microsoft.com/office/drawing/2014/main" id="{00000000-0008-0000-0500-0000CD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75</xdr:row>
          <xdr:rowOff>31750</xdr:rowOff>
        </xdr:from>
        <xdr:to>
          <xdr:col>0</xdr:col>
          <xdr:colOff>146050</xdr:colOff>
          <xdr:row>75</xdr:row>
          <xdr:rowOff>146050</xdr:rowOff>
        </xdr:to>
        <xdr:sp macro="" textlink="">
          <xdr:nvSpPr>
            <xdr:cNvPr id="3534" name="Button 462" hidden="1">
              <a:extLst>
                <a:ext uri="{63B3BB69-23CF-44E3-9099-C40C66FF867C}">
                  <a14:compatExt spid="_x0000_s3534"/>
                </a:ext>
                <a:ext uri="{FF2B5EF4-FFF2-40B4-BE49-F238E27FC236}">
                  <a16:creationId xmlns:a16="http://schemas.microsoft.com/office/drawing/2014/main" id="{00000000-0008-0000-0500-0000CE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76</xdr:row>
          <xdr:rowOff>31750</xdr:rowOff>
        </xdr:from>
        <xdr:to>
          <xdr:col>0</xdr:col>
          <xdr:colOff>146050</xdr:colOff>
          <xdr:row>76</xdr:row>
          <xdr:rowOff>146050</xdr:rowOff>
        </xdr:to>
        <xdr:sp macro="" textlink="">
          <xdr:nvSpPr>
            <xdr:cNvPr id="3535" name="Button 463" hidden="1">
              <a:extLst>
                <a:ext uri="{63B3BB69-23CF-44E3-9099-C40C66FF867C}">
                  <a14:compatExt spid="_x0000_s3535"/>
                </a:ext>
                <a:ext uri="{FF2B5EF4-FFF2-40B4-BE49-F238E27FC236}">
                  <a16:creationId xmlns:a16="http://schemas.microsoft.com/office/drawing/2014/main" id="{00000000-0008-0000-0500-0000CF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77</xdr:row>
          <xdr:rowOff>31750</xdr:rowOff>
        </xdr:from>
        <xdr:to>
          <xdr:col>0</xdr:col>
          <xdr:colOff>146050</xdr:colOff>
          <xdr:row>77</xdr:row>
          <xdr:rowOff>146050</xdr:rowOff>
        </xdr:to>
        <xdr:sp macro="" textlink="">
          <xdr:nvSpPr>
            <xdr:cNvPr id="3536" name="Button 464" hidden="1">
              <a:extLst>
                <a:ext uri="{63B3BB69-23CF-44E3-9099-C40C66FF867C}">
                  <a14:compatExt spid="_x0000_s3536"/>
                </a:ext>
                <a:ext uri="{FF2B5EF4-FFF2-40B4-BE49-F238E27FC236}">
                  <a16:creationId xmlns:a16="http://schemas.microsoft.com/office/drawing/2014/main" id="{00000000-0008-0000-0500-0000D0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78</xdr:row>
          <xdr:rowOff>31750</xdr:rowOff>
        </xdr:from>
        <xdr:to>
          <xdr:col>0</xdr:col>
          <xdr:colOff>146050</xdr:colOff>
          <xdr:row>78</xdr:row>
          <xdr:rowOff>146050</xdr:rowOff>
        </xdr:to>
        <xdr:sp macro="" textlink="">
          <xdr:nvSpPr>
            <xdr:cNvPr id="3537" name="Button 465" hidden="1">
              <a:extLst>
                <a:ext uri="{63B3BB69-23CF-44E3-9099-C40C66FF867C}">
                  <a14:compatExt spid="_x0000_s3537"/>
                </a:ext>
                <a:ext uri="{FF2B5EF4-FFF2-40B4-BE49-F238E27FC236}">
                  <a16:creationId xmlns:a16="http://schemas.microsoft.com/office/drawing/2014/main" id="{00000000-0008-0000-0500-0000D1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79</xdr:row>
          <xdr:rowOff>31750</xdr:rowOff>
        </xdr:from>
        <xdr:to>
          <xdr:col>0</xdr:col>
          <xdr:colOff>146050</xdr:colOff>
          <xdr:row>79</xdr:row>
          <xdr:rowOff>146050</xdr:rowOff>
        </xdr:to>
        <xdr:sp macro="" textlink="">
          <xdr:nvSpPr>
            <xdr:cNvPr id="3538" name="Button 466" hidden="1">
              <a:extLst>
                <a:ext uri="{63B3BB69-23CF-44E3-9099-C40C66FF867C}">
                  <a14:compatExt spid="_x0000_s3538"/>
                </a:ext>
                <a:ext uri="{FF2B5EF4-FFF2-40B4-BE49-F238E27FC236}">
                  <a16:creationId xmlns:a16="http://schemas.microsoft.com/office/drawing/2014/main" id="{00000000-0008-0000-0500-0000D2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72</xdr:row>
          <xdr:rowOff>31750</xdr:rowOff>
        </xdr:from>
        <xdr:to>
          <xdr:col>0</xdr:col>
          <xdr:colOff>146050</xdr:colOff>
          <xdr:row>72</xdr:row>
          <xdr:rowOff>146050</xdr:rowOff>
        </xdr:to>
        <xdr:sp macro="" textlink="">
          <xdr:nvSpPr>
            <xdr:cNvPr id="3539" name="Button 467" hidden="1">
              <a:extLst>
                <a:ext uri="{63B3BB69-23CF-44E3-9099-C40C66FF867C}">
                  <a14:compatExt spid="_x0000_s3539"/>
                </a:ext>
                <a:ext uri="{FF2B5EF4-FFF2-40B4-BE49-F238E27FC236}">
                  <a16:creationId xmlns:a16="http://schemas.microsoft.com/office/drawing/2014/main" id="{00000000-0008-0000-0500-0000D3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81</xdr:row>
          <xdr:rowOff>38100</xdr:rowOff>
        </xdr:from>
        <xdr:to>
          <xdr:col>0</xdr:col>
          <xdr:colOff>146050</xdr:colOff>
          <xdr:row>81</xdr:row>
          <xdr:rowOff>152400</xdr:rowOff>
        </xdr:to>
        <xdr:sp macro="" textlink="">
          <xdr:nvSpPr>
            <xdr:cNvPr id="3540" name="Button 468" hidden="1">
              <a:extLst>
                <a:ext uri="{63B3BB69-23CF-44E3-9099-C40C66FF867C}">
                  <a14:compatExt spid="_x0000_s3540"/>
                </a:ext>
                <a:ext uri="{FF2B5EF4-FFF2-40B4-BE49-F238E27FC236}">
                  <a16:creationId xmlns:a16="http://schemas.microsoft.com/office/drawing/2014/main" id="{00000000-0008-0000-0500-0000D4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82</xdr:row>
          <xdr:rowOff>31750</xdr:rowOff>
        </xdr:from>
        <xdr:to>
          <xdr:col>0</xdr:col>
          <xdr:colOff>146050</xdr:colOff>
          <xdr:row>82</xdr:row>
          <xdr:rowOff>146050</xdr:rowOff>
        </xdr:to>
        <xdr:sp macro="" textlink="">
          <xdr:nvSpPr>
            <xdr:cNvPr id="3541" name="Button 469" hidden="1">
              <a:extLst>
                <a:ext uri="{63B3BB69-23CF-44E3-9099-C40C66FF867C}">
                  <a14:compatExt spid="_x0000_s3541"/>
                </a:ext>
                <a:ext uri="{FF2B5EF4-FFF2-40B4-BE49-F238E27FC236}">
                  <a16:creationId xmlns:a16="http://schemas.microsoft.com/office/drawing/2014/main" id="{00000000-0008-0000-0500-0000D5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83</xdr:row>
          <xdr:rowOff>31750</xdr:rowOff>
        </xdr:from>
        <xdr:to>
          <xdr:col>0</xdr:col>
          <xdr:colOff>146050</xdr:colOff>
          <xdr:row>83</xdr:row>
          <xdr:rowOff>146050</xdr:rowOff>
        </xdr:to>
        <xdr:sp macro="" textlink="">
          <xdr:nvSpPr>
            <xdr:cNvPr id="3542" name="Button 470" hidden="1">
              <a:extLst>
                <a:ext uri="{63B3BB69-23CF-44E3-9099-C40C66FF867C}">
                  <a14:compatExt spid="_x0000_s3542"/>
                </a:ext>
                <a:ext uri="{FF2B5EF4-FFF2-40B4-BE49-F238E27FC236}">
                  <a16:creationId xmlns:a16="http://schemas.microsoft.com/office/drawing/2014/main" id="{00000000-0008-0000-0500-0000D6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84</xdr:row>
          <xdr:rowOff>31750</xdr:rowOff>
        </xdr:from>
        <xdr:to>
          <xdr:col>0</xdr:col>
          <xdr:colOff>146050</xdr:colOff>
          <xdr:row>84</xdr:row>
          <xdr:rowOff>146050</xdr:rowOff>
        </xdr:to>
        <xdr:sp macro="" textlink="">
          <xdr:nvSpPr>
            <xdr:cNvPr id="3543" name="Button 471" hidden="1">
              <a:extLst>
                <a:ext uri="{63B3BB69-23CF-44E3-9099-C40C66FF867C}">
                  <a14:compatExt spid="_x0000_s3543"/>
                </a:ext>
                <a:ext uri="{FF2B5EF4-FFF2-40B4-BE49-F238E27FC236}">
                  <a16:creationId xmlns:a16="http://schemas.microsoft.com/office/drawing/2014/main" id="{00000000-0008-0000-0500-0000D7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85</xdr:row>
          <xdr:rowOff>31750</xdr:rowOff>
        </xdr:from>
        <xdr:to>
          <xdr:col>0</xdr:col>
          <xdr:colOff>146050</xdr:colOff>
          <xdr:row>85</xdr:row>
          <xdr:rowOff>146050</xdr:rowOff>
        </xdr:to>
        <xdr:sp macro="" textlink="">
          <xdr:nvSpPr>
            <xdr:cNvPr id="3544" name="Button 472" hidden="1">
              <a:extLst>
                <a:ext uri="{63B3BB69-23CF-44E3-9099-C40C66FF867C}">
                  <a14:compatExt spid="_x0000_s3544"/>
                </a:ext>
                <a:ext uri="{FF2B5EF4-FFF2-40B4-BE49-F238E27FC236}">
                  <a16:creationId xmlns:a16="http://schemas.microsoft.com/office/drawing/2014/main" id="{00000000-0008-0000-0500-0000D8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87</xdr:row>
          <xdr:rowOff>31750</xdr:rowOff>
        </xdr:from>
        <xdr:to>
          <xdr:col>0</xdr:col>
          <xdr:colOff>146050</xdr:colOff>
          <xdr:row>87</xdr:row>
          <xdr:rowOff>146050</xdr:rowOff>
        </xdr:to>
        <xdr:sp macro="" textlink="">
          <xdr:nvSpPr>
            <xdr:cNvPr id="3546" name="Button 474" hidden="1">
              <a:extLst>
                <a:ext uri="{63B3BB69-23CF-44E3-9099-C40C66FF867C}">
                  <a14:compatExt spid="_x0000_s3546"/>
                </a:ext>
                <a:ext uri="{FF2B5EF4-FFF2-40B4-BE49-F238E27FC236}">
                  <a16:creationId xmlns:a16="http://schemas.microsoft.com/office/drawing/2014/main" id="{00000000-0008-0000-0500-0000DA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80</xdr:row>
          <xdr:rowOff>31750</xdr:rowOff>
        </xdr:from>
        <xdr:to>
          <xdr:col>0</xdr:col>
          <xdr:colOff>146050</xdr:colOff>
          <xdr:row>80</xdr:row>
          <xdr:rowOff>146050</xdr:rowOff>
        </xdr:to>
        <xdr:sp macro="" textlink="">
          <xdr:nvSpPr>
            <xdr:cNvPr id="3547" name="Button 475" hidden="1">
              <a:extLst>
                <a:ext uri="{63B3BB69-23CF-44E3-9099-C40C66FF867C}">
                  <a14:compatExt spid="_x0000_s3547"/>
                </a:ext>
                <a:ext uri="{FF2B5EF4-FFF2-40B4-BE49-F238E27FC236}">
                  <a16:creationId xmlns:a16="http://schemas.microsoft.com/office/drawing/2014/main" id="{00000000-0008-0000-0500-0000DB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89</xdr:row>
          <xdr:rowOff>38100</xdr:rowOff>
        </xdr:from>
        <xdr:to>
          <xdr:col>0</xdr:col>
          <xdr:colOff>146050</xdr:colOff>
          <xdr:row>89</xdr:row>
          <xdr:rowOff>152400</xdr:rowOff>
        </xdr:to>
        <xdr:sp macro="" textlink="">
          <xdr:nvSpPr>
            <xdr:cNvPr id="3548" name="Button 476" hidden="1">
              <a:extLst>
                <a:ext uri="{63B3BB69-23CF-44E3-9099-C40C66FF867C}">
                  <a14:compatExt spid="_x0000_s3548"/>
                </a:ext>
                <a:ext uri="{FF2B5EF4-FFF2-40B4-BE49-F238E27FC236}">
                  <a16:creationId xmlns:a16="http://schemas.microsoft.com/office/drawing/2014/main" id="{00000000-0008-0000-0500-0000DC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90</xdr:row>
          <xdr:rowOff>31750</xdr:rowOff>
        </xdr:from>
        <xdr:to>
          <xdr:col>0</xdr:col>
          <xdr:colOff>146050</xdr:colOff>
          <xdr:row>90</xdr:row>
          <xdr:rowOff>146050</xdr:rowOff>
        </xdr:to>
        <xdr:sp macro="" textlink="">
          <xdr:nvSpPr>
            <xdr:cNvPr id="3549" name="Button 477" hidden="1">
              <a:extLst>
                <a:ext uri="{63B3BB69-23CF-44E3-9099-C40C66FF867C}">
                  <a14:compatExt spid="_x0000_s3549"/>
                </a:ext>
                <a:ext uri="{FF2B5EF4-FFF2-40B4-BE49-F238E27FC236}">
                  <a16:creationId xmlns:a16="http://schemas.microsoft.com/office/drawing/2014/main" id="{00000000-0008-0000-0500-0000DD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88</xdr:row>
          <xdr:rowOff>31750</xdr:rowOff>
        </xdr:from>
        <xdr:to>
          <xdr:col>0</xdr:col>
          <xdr:colOff>146050</xdr:colOff>
          <xdr:row>88</xdr:row>
          <xdr:rowOff>146050</xdr:rowOff>
        </xdr:to>
        <xdr:sp macro="" textlink="">
          <xdr:nvSpPr>
            <xdr:cNvPr id="3555" name="Button 483" hidden="1">
              <a:extLst>
                <a:ext uri="{63B3BB69-23CF-44E3-9099-C40C66FF867C}">
                  <a14:compatExt spid="_x0000_s3555"/>
                </a:ext>
                <a:ext uri="{FF2B5EF4-FFF2-40B4-BE49-F238E27FC236}">
                  <a16:creationId xmlns:a16="http://schemas.microsoft.com/office/drawing/2014/main" id="{00000000-0008-0000-0500-0000E3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126</xdr:row>
          <xdr:rowOff>50800</xdr:rowOff>
        </xdr:from>
        <xdr:to>
          <xdr:col>0</xdr:col>
          <xdr:colOff>146050</xdr:colOff>
          <xdr:row>126</xdr:row>
          <xdr:rowOff>165100</xdr:rowOff>
        </xdr:to>
        <xdr:sp macro="" textlink="">
          <xdr:nvSpPr>
            <xdr:cNvPr id="3580" name="Button 508" hidden="1">
              <a:extLst>
                <a:ext uri="{63B3BB69-23CF-44E3-9099-C40C66FF867C}">
                  <a14:compatExt spid="_x0000_s3580"/>
                </a:ext>
                <a:ext uri="{FF2B5EF4-FFF2-40B4-BE49-F238E27FC236}">
                  <a16:creationId xmlns:a16="http://schemas.microsoft.com/office/drawing/2014/main" id="{00000000-0008-0000-0500-0000FC0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97</xdr:row>
          <xdr:rowOff>31750</xdr:rowOff>
        </xdr:from>
        <xdr:to>
          <xdr:col>0</xdr:col>
          <xdr:colOff>152400</xdr:colOff>
          <xdr:row>97</xdr:row>
          <xdr:rowOff>146050</xdr:rowOff>
        </xdr:to>
        <xdr:sp macro="" textlink="">
          <xdr:nvSpPr>
            <xdr:cNvPr id="3640" name="Button 568" hidden="1">
              <a:extLst>
                <a:ext uri="{63B3BB69-23CF-44E3-9099-C40C66FF867C}">
                  <a14:compatExt spid="_x0000_s3640"/>
                </a:ext>
                <a:ext uri="{FF2B5EF4-FFF2-40B4-BE49-F238E27FC236}">
                  <a16:creationId xmlns:a16="http://schemas.microsoft.com/office/drawing/2014/main" id="{00000000-0008-0000-0500-000038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98</xdr:row>
          <xdr:rowOff>31750</xdr:rowOff>
        </xdr:from>
        <xdr:to>
          <xdr:col>0</xdr:col>
          <xdr:colOff>152400</xdr:colOff>
          <xdr:row>98</xdr:row>
          <xdr:rowOff>146050</xdr:rowOff>
        </xdr:to>
        <xdr:sp macro="" textlink="">
          <xdr:nvSpPr>
            <xdr:cNvPr id="3641" name="Button 569" hidden="1">
              <a:extLst>
                <a:ext uri="{63B3BB69-23CF-44E3-9099-C40C66FF867C}">
                  <a14:compatExt spid="_x0000_s3641"/>
                </a:ext>
                <a:ext uri="{FF2B5EF4-FFF2-40B4-BE49-F238E27FC236}">
                  <a16:creationId xmlns:a16="http://schemas.microsoft.com/office/drawing/2014/main" id="{00000000-0008-0000-0500-000039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99</xdr:row>
          <xdr:rowOff>38100</xdr:rowOff>
        </xdr:from>
        <xdr:to>
          <xdr:col>0</xdr:col>
          <xdr:colOff>152400</xdr:colOff>
          <xdr:row>99</xdr:row>
          <xdr:rowOff>152400</xdr:rowOff>
        </xdr:to>
        <xdr:sp macro="" textlink="">
          <xdr:nvSpPr>
            <xdr:cNvPr id="3642" name="Button 570" hidden="1">
              <a:extLst>
                <a:ext uri="{63B3BB69-23CF-44E3-9099-C40C66FF867C}">
                  <a14:compatExt spid="_x0000_s3642"/>
                </a:ext>
                <a:ext uri="{FF2B5EF4-FFF2-40B4-BE49-F238E27FC236}">
                  <a16:creationId xmlns:a16="http://schemas.microsoft.com/office/drawing/2014/main" id="{00000000-0008-0000-0500-00003A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100</xdr:row>
          <xdr:rowOff>50800</xdr:rowOff>
        </xdr:from>
        <xdr:to>
          <xdr:col>0</xdr:col>
          <xdr:colOff>152400</xdr:colOff>
          <xdr:row>100</xdr:row>
          <xdr:rowOff>165100</xdr:rowOff>
        </xdr:to>
        <xdr:sp macro="" textlink="">
          <xdr:nvSpPr>
            <xdr:cNvPr id="3643" name="Button 571" hidden="1">
              <a:extLst>
                <a:ext uri="{63B3BB69-23CF-44E3-9099-C40C66FF867C}">
                  <a14:compatExt spid="_x0000_s3643"/>
                </a:ext>
                <a:ext uri="{FF2B5EF4-FFF2-40B4-BE49-F238E27FC236}">
                  <a16:creationId xmlns:a16="http://schemas.microsoft.com/office/drawing/2014/main" id="{00000000-0008-0000-0500-00003B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96</xdr:row>
          <xdr:rowOff>12700</xdr:rowOff>
        </xdr:from>
        <xdr:to>
          <xdr:col>0</xdr:col>
          <xdr:colOff>152400</xdr:colOff>
          <xdr:row>96</xdr:row>
          <xdr:rowOff>127000</xdr:rowOff>
        </xdr:to>
        <xdr:sp macro="" textlink="">
          <xdr:nvSpPr>
            <xdr:cNvPr id="3647" name="Button 575" hidden="1">
              <a:extLst>
                <a:ext uri="{63B3BB69-23CF-44E3-9099-C40C66FF867C}">
                  <a14:compatExt spid="_x0000_s3647"/>
                </a:ext>
                <a:ext uri="{FF2B5EF4-FFF2-40B4-BE49-F238E27FC236}">
                  <a16:creationId xmlns:a16="http://schemas.microsoft.com/office/drawing/2014/main" id="{00000000-0008-0000-0500-00003F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101</xdr:row>
          <xdr:rowOff>50800</xdr:rowOff>
        </xdr:from>
        <xdr:to>
          <xdr:col>0</xdr:col>
          <xdr:colOff>152400</xdr:colOff>
          <xdr:row>101</xdr:row>
          <xdr:rowOff>165100</xdr:rowOff>
        </xdr:to>
        <xdr:sp macro="" textlink="">
          <xdr:nvSpPr>
            <xdr:cNvPr id="3659" name="Button 587" hidden="1">
              <a:extLst>
                <a:ext uri="{63B3BB69-23CF-44E3-9099-C40C66FF867C}">
                  <a14:compatExt spid="_x0000_s3659"/>
                </a:ext>
                <a:ext uri="{FF2B5EF4-FFF2-40B4-BE49-F238E27FC236}">
                  <a16:creationId xmlns:a16="http://schemas.microsoft.com/office/drawing/2014/main" id="{00000000-0008-0000-0500-00004B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102</xdr:row>
          <xdr:rowOff>50800</xdr:rowOff>
        </xdr:from>
        <xdr:to>
          <xdr:col>0</xdr:col>
          <xdr:colOff>152400</xdr:colOff>
          <xdr:row>102</xdr:row>
          <xdr:rowOff>165100</xdr:rowOff>
        </xdr:to>
        <xdr:sp macro="" textlink="">
          <xdr:nvSpPr>
            <xdr:cNvPr id="3660" name="Button 588" hidden="1">
              <a:extLst>
                <a:ext uri="{63B3BB69-23CF-44E3-9099-C40C66FF867C}">
                  <a14:compatExt spid="_x0000_s3660"/>
                </a:ext>
                <a:ext uri="{FF2B5EF4-FFF2-40B4-BE49-F238E27FC236}">
                  <a16:creationId xmlns:a16="http://schemas.microsoft.com/office/drawing/2014/main" id="{00000000-0008-0000-0500-00004C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103</xdr:row>
          <xdr:rowOff>50800</xdr:rowOff>
        </xdr:from>
        <xdr:to>
          <xdr:col>0</xdr:col>
          <xdr:colOff>152400</xdr:colOff>
          <xdr:row>103</xdr:row>
          <xdr:rowOff>165100</xdr:rowOff>
        </xdr:to>
        <xdr:sp macro="" textlink="">
          <xdr:nvSpPr>
            <xdr:cNvPr id="3661" name="Button 589" hidden="1">
              <a:extLst>
                <a:ext uri="{63B3BB69-23CF-44E3-9099-C40C66FF867C}">
                  <a14:compatExt spid="_x0000_s3661"/>
                </a:ext>
                <a:ext uri="{FF2B5EF4-FFF2-40B4-BE49-F238E27FC236}">
                  <a16:creationId xmlns:a16="http://schemas.microsoft.com/office/drawing/2014/main" id="{00000000-0008-0000-0500-00004D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104</xdr:row>
          <xdr:rowOff>50800</xdr:rowOff>
        </xdr:from>
        <xdr:to>
          <xdr:col>0</xdr:col>
          <xdr:colOff>152400</xdr:colOff>
          <xdr:row>104</xdr:row>
          <xdr:rowOff>165100</xdr:rowOff>
        </xdr:to>
        <xdr:sp macro="" textlink="">
          <xdr:nvSpPr>
            <xdr:cNvPr id="3662" name="Button 590" hidden="1">
              <a:extLst>
                <a:ext uri="{63B3BB69-23CF-44E3-9099-C40C66FF867C}">
                  <a14:compatExt spid="_x0000_s3662"/>
                </a:ext>
                <a:ext uri="{FF2B5EF4-FFF2-40B4-BE49-F238E27FC236}">
                  <a16:creationId xmlns:a16="http://schemas.microsoft.com/office/drawing/2014/main" id="{00000000-0008-0000-0500-00004E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105</xdr:row>
          <xdr:rowOff>50800</xdr:rowOff>
        </xdr:from>
        <xdr:to>
          <xdr:col>0</xdr:col>
          <xdr:colOff>152400</xdr:colOff>
          <xdr:row>105</xdr:row>
          <xdr:rowOff>165100</xdr:rowOff>
        </xdr:to>
        <xdr:sp macro="" textlink="">
          <xdr:nvSpPr>
            <xdr:cNvPr id="3663" name="Button 591" hidden="1">
              <a:extLst>
                <a:ext uri="{63B3BB69-23CF-44E3-9099-C40C66FF867C}">
                  <a14:compatExt spid="_x0000_s3663"/>
                </a:ext>
                <a:ext uri="{FF2B5EF4-FFF2-40B4-BE49-F238E27FC236}">
                  <a16:creationId xmlns:a16="http://schemas.microsoft.com/office/drawing/2014/main" id="{00000000-0008-0000-0500-00004F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106</xdr:row>
          <xdr:rowOff>50800</xdr:rowOff>
        </xdr:from>
        <xdr:to>
          <xdr:col>0</xdr:col>
          <xdr:colOff>152400</xdr:colOff>
          <xdr:row>106</xdr:row>
          <xdr:rowOff>165100</xdr:rowOff>
        </xdr:to>
        <xdr:sp macro="" textlink="">
          <xdr:nvSpPr>
            <xdr:cNvPr id="3664" name="Button 592" hidden="1">
              <a:extLst>
                <a:ext uri="{63B3BB69-23CF-44E3-9099-C40C66FF867C}">
                  <a14:compatExt spid="_x0000_s3664"/>
                </a:ext>
                <a:ext uri="{FF2B5EF4-FFF2-40B4-BE49-F238E27FC236}">
                  <a16:creationId xmlns:a16="http://schemas.microsoft.com/office/drawing/2014/main" id="{00000000-0008-0000-0500-000050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107</xdr:row>
          <xdr:rowOff>50800</xdr:rowOff>
        </xdr:from>
        <xdr:to>
          <xdr:col>0</xdr:col>
          <xdr:colOff>152400</xdr:colOff>
          <xdr:row>107</xdr:row>
          <xdr:rowOff>165100</xdr:rowOff>
        </xdr:to>
        <xdr:sp macro="" textlink="">
          <xdr:nvSpPr>
            <xdr:cNvPr id="3665" name="Button 593" hidden="1">
              <a:extLst>
                <a:ext uri="{63B3BB69-23CF-44E3-9099-C40C66FF867C}">
                  <a14:compatExt spid="_x0000_s3665"/>
                </a:ext>
                <a:ext uri="{FF2B5EF4-FFF2-40B4-BE49-F238E27FC236}">
                  <a16:creationId xmlns:a16="http://schemas.microsoft.com/office/drawing/2014/main" id="{00000000-0008-0000-0500-000051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108</xdr:row>
          <xdr:rowOff>50800</xdr:rowOff>
        </xdr:from>
        <xdr:to>
          <xdr:col>0</xdr:col>
          <xdr:colOff>152400</xdr:colOff>
          <xdr:row>108</xdr:row>
          <xdr:rowOff>165100</xdr:rowOff>
        </xdr:to>
        <xdr:sp macro="" textlink="">
          <xdr:nvSpPr>
            <xdr:cNvPr id="3666" name="Button 594" hidden="1">
              <a:extLst>
                <a:ext uri="{63B3BB69-23CF-44E3-9099-C40C66FF867C}">
                  <a14:compatExt spid="_x0000_s3666"/>
                </a:ext>
                <a:ext uri="{FF2B5EF4-FFF2-40B4-BE49-F238E27FC236}">
                  <a16:creationId xmlns:a16="http://schemas.microsoft.com/office/drawing/2014/main" id="{00000000-0008-0000-0500-000052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109</xdr:row>
          <xdr:rowOff>50800</xdr:rowOff>
        </xdr:from>
        <xdr:to>
          <xdr:col>0</xdr:col>
          <xdr:colOff>152400</xdr:colOff>
          <xdr:row>109</xdr:row>
          <xdr:rowOff>165100</xdr:rowOff>
        </xdr:to>
        <xdr:sp macro="" textlink="">
          <xdr:nvSpPr>
            <xdr:cNvPr id="3667" name="Button 595" hidden="1">
              <a:extLst>
                <a:ext uri="{63B3BB69-23CF-44E3-9099-C40C66FF867C}">
                  <a14:compatExt spid="_x0000_s3667"/>
                </a:ext>
                <a:ext uri="{FF2B5EF4-FFF2-40B4-BE49-F238E27FC236}">
                  <a16:creationId xmlns:a16="http://schemas.microsoft.com/office/drawing/2014/main" id="{00000000-0008-0000-0500-000053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111</xdr:row>
          <xdr:rowOff>38100</xdr:rowOff>
        </xdr:from>
        <xdr:to>
          <xdr:col>0</xdr:col>
          <xdr:colOff>146050</xdr:colOff>
          <xdr:row>111</xdr:row>
          <xdr:rowOff>152400</xdr:rowOff>
        </xdr:to>
        <xdr:sp macro="" textlink="">
          <xdr:nvSpPr>
            <xdr:cNvPr id="3669" name="Button 597" hidden="1">
              <a:extLst>
                <a:ext uri="{63B3BB69-23CF-44E3-9099-C40C66FF867C}">
                  <a14:compatExt spid="_x0000_s3669"/>
                </a:ext>
                <a:ext uri="{FF2B5EF4-FFF2-40B4-BE49-F238E27FC236}">
                  <a16:creationId xmlns:a16="http://schemas.microsoft.com/office/drawing/2014/main" id="{00000000-0008-0000-0500-000055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112</xdr:row>
          <xdr:rowOff>50800</xdr:rowOff>
        </xdr:from>
        <xdr:to>
          <xdr:col>0</xdr:col>
          <xdr:colOff>146050</xdr:colOff>
          <xdr:row>112</xdr:row>
          <xdr:rowOff>165100</xdr:rowOff>
        </xdr:to>
        <xdr:sp macro="" textlink="">
          <xdr:nvSpPr>
            <xdr:cNvPr id="3670" name="Button 598" hidden="1">
              <a:extLst>
                <a:ext uri="{63B3BB69-23CF-44E3-9099-C40C66FF867C}">
                  <a14:compatExt spid="_x0000_s3670"/>
                </a:ext>
                <a:ext uri="{FF2B5EF4-FFF2-40B4-BE49-F238E27FC236}">
                  <a16:creationId xmlns:a16="http://schemas.microsoft.com/office/drawing/2014/main" id="{00000000-0008-0000-0500-000056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113</xdr:row>
          <xdr:rowOff>38100</xdr:rowOff>
        </xdr:from>
        <xdr:to>
          <xdr:col>0</xdr:col>
          <xdr:colOff>146050</xdr:colOff>
          <xdr:row>113</xdr:row>
          <xdr:rowOff>152400</xdr:rowOff>
        </xdr:to>
        <xdr:sp macro="" textlink="">
          <xdr:nvSpPr>
            <xdr:cNvPr id="3671" name="Button 599" hidden="1">
              <a:extLst>
                <a:ext uri="{63B3BB69-23CF-44E3-9099-C40C66FF867C}">
                  <a14:compatExt spid="_x0000_s3671"/>
                </a:ext>
                <a:ext uri="{FF2B5EF4-FFF2-40B4-BE49-F238E27FC236}">
                  <a16:creationId xmlns:a16="http://schemas.microsoft.com/office/drawing/2014/main" id="{00000000-0008-0000-0500-000057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114</xdr:row>
          <xdr:rowOff>38100</xdr:rowOff>
        </xdr:from>
        <xdr:to>
          <xdr:col>0</xdr:col>
          <xdr:colOff>146050</xdr:colOff>
          <xdr:row>114</xdr:row>
          <xdr:rowOff>152400</xdr:rowOff>
        </xdr:to>
        <xdr:sp macro="" textlink="">
          <xdr:nvSpPr>
            <xdr:cNvPr id="3672" name="Button 600" hidden="1">
              <a:extLst>
                <a:ext uri="{63B3BB69-23CF-44E3-9099-C40C66FF867C}">
                  <a14:compatExt spid="_x0000_s3672"/>
                </a:ext>
                <a:ext uri="{FF2B5EF4-FFF2-40B4-BE49-F238E27FC236}">
                  <a16:creationId xmlns:a16="http://schemas.microsoft.com/office/drawing/2014/main" id="{00000000-0008-0000-0500-000058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125</xdr:row>
          <xdr:rowOff>50800</xdr:rowOff>
        </xdr:from>
        <xdr:to>
          <xdr:col>0</xdr:col>
          <xdr:colOff>146050</xdr:colOff>
          <xdr:row>125</xdr:row>
          <xdr:rowOff>165100</xdr:rowOff>
        </xdr:to>
        <xdr:sp macro="" textlink="">
          <xdr:nvSpPr>
            <xdr:cNvPr id="3685" name="Button 613" hidden="1">
              <a:extLst>
                <a:ext uri="{63B3BB69-23CF-44E3-9099-C40C66FF867C}">
                  <a14:compatExt spid="_x0000_s3685"/>
                </a:ext>
                <a:ext uri="{FF2B5EF4-FFF2-40B4-BE49-F238E27FC236}">
                  <a16:creationId xmlns:a16="http://schemas.microsoft.com/office/drawing/2014/main" id="{00000000-0008-0000-0500-000065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127</xdr:row>
          <xdr:rowOff>50800</xdr:rowOff>
        </xdr:from>
        <xdr:to>
          <xdr:col>0</xdr:col>
          <xdr:colOff>146050</xdr:colOff>
          <xdr:row>127</xdr:row>
          <xdr:rowOff>165100</xdr:rowOff>
        </xdr:to>
        <xdr:sp macro="" textlink="">
          <xdr:nvSpPr>
            <xdr:cNvPr id="3686" name="Button 614" hidden="1">
              <a:extLst>
                <a:ext uri="{63B3BB69-23CF-44E3-9099-C40C66FF867C}">
                  <a14:compatExt spid="_x0000_s3686"/>
                </a:ext>
                <a:ext uri="{FF2B5EF4-FFF2-40B4-BE49-F238E27FC236}">
                  <a16:creationId xmlns:a16="http://schemas.microsoft.com/office/drawing/2014/main" id="{00000000-0008-0000-0500-000066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128</xdr:row>
          <xdr:rowOff>50800</xdr:rowOff>
        </xdr:from>
        <xdr:to>
          <xdr:col>0</xdr:col>
          <xdr:colOff>146050</xdr:colOff>
          <xdr:row>128</xdr:row>
          <xdr:rowOff>165100</xdr:rowOff>
        </xdr:to>
        <xdr:sp macro="" textlink="">
          <xdr:nvSpPr>
            <xdr:cNvPr id="3687" name="Button 615" hidden="1">
              <a:extLst>
                <a:ext uri="{63B3BB69-23CF-44E3-9099-C40C66FF867C}">
                  <a14:compatExt spid="_x0000_s3687"/>
                </a:ext>
                <a:ext uri="{FF2B5EF4-FFF2-40B4-BE49-F238E27FC236}">
                  <a16:creationId xmlns:a16="http://schemas.microsoft.com/office/drawing/2014/main" id="{00000000-0008-0000-0500-000067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129</xdr:row>
          <xdr:rowOff>50800</xdr:rowOff>
        </xdr:from>
        <xdr:to>
          <xdr:col>0</xdr:col>
          <xdr:colOff>146050</xdr:colOff>
          <xdr:row>129</xdr:row>
          <xdr:rowOff>165100</xdr:rowOff>
        </xdr:to>
        <xdr:sp macro="" textlink="">
          <xdr:nvSpPr>
            <xdr:cNvPr id="3688" name="Button 616" hidden="1">
              <a:extLst>
                <a:ext uri="{63B3BB69-23CF-44E3-9099-C40C66FF867C}">
                  <a14:compatExt spid="_x0000_s3688"/>
                </a:ext>
                <a:ext uri="{FF2B5EF4-FFF2-40B4-BE49-F238E27FC236}">
                  <a16:creationId xmlns:a16="http://schemas.microsoft.com/office/drawing/2014/main" id="{00000000-0008-0000-0500-000068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130</xdr:row>
          <xdr:rowOff>50800</xdr:rowOff>
        </xdr:from>
        <xdr:to>
          <xdr:col>0</xdr:col>
          <xdr:colOff>146050</xdr:colOff>
          <xdr:row>130</xdr:row>
          <xdr:rowOff>165100</xdr:rowOff>
        </xdr:to>
        <xdr:sp macro="" textlink="">
          <xdr:nvSpPr>
            <xdr:cNvPr id="3689" name="Button 617" hidden="1">
              <a:extLst>
                <a:ext uri="{63B3BB69-23CF-44E3-9099-C40C66FF867C}">
                  <a14:compatExt spid="_x0000_s3689"/>
                </a:ext>
                <a:ext uri="{FF2B5EF4-FFF2-40B4-BE49-F238E27FC236}">
                  <a16:creationId xmlns:a16="http://schemas.microsoft.com/office/drawing/2014/main" id="{00000000-0008-0000-0500-000069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131</xdr:row>
          <xdr:rowOff>50800</xdr:rowOff>
        </xdr:from>
        <xdr:to>
          <xdr:col>0</xdr:col>
          <xdr:colOff>146050</xdr:colOff>
          <xdr:row>131</xdr:row>
          <xdr:rowOff>165100</xdr:rowOff>
        </xdr:to>
        <xdr:sp macro="" textlink="">
          <xdr:nvSpPr>
            <xdr:cNvPr id="3690" name="Button 618" hidden="1">
              <a:extLst>
                <a:ext uri="{63B3BB69-23CF-44E3-9099-C40C66FF867C}">
                  <a14:compatExt spid="_x0000_s3690"/>
                </a:ext>
                <a:ext uri="{FF2B5EF4-FFF2-40B4-BE49-F238E27FC236}">
                  <a16:creationId xmlns:a16="http://schemas.microsoft.com/office/drawing/2014/main" id="{00000000-0008-0000-0500-00006A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132</xdr:row>
          <xdr:rowOff>50800</xdr:rowOff>
        </xdr:from>
        <xdr:to>
          <xdr:col>0</xdr:col>
          <xdr:colOff>146050</xdr:colOff>
          <xdr:row>132</xdr:row>
          <xdr:rowOff>165100</xdr:rowOff>
        </xdr:to>
        <xdr:sp macro="" textlink="">
          <xdr:nvSpPr>
            <xdr:cNvPr id="3691" name="Button 619" hidden="1">
              <a:extLst>
                <a:ext uri="{63B3BB69-23CF-44E3-9099-C40C66FF867C}">
                  <a14:compatExt spid="_x0000_s3691"/>
                </a:ext>
                <a:ext uri="{FF2B5EF4-FFF2-40B4-BE49-F238E27FC236}">
                  <a16:creationId xmlns:a16="http://schemas.microsoft.com/office/drawing/2014/main" id="{00000000-0008-0000-0500-00006B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133</xdr:row>
          <xdr:rowOff>50800</xdr:rowOff>
        </xdr:from>
        <xdr:to>
          <xdr:col>0</xdr:col>
          <xdr:colOff>146050</xdr:colOff>
          <xdr:row>133</xdr:row>
          <xdr:rowOff>165100</xdr:rowOff>
        </xdr:to>
        <xdr:sp macro="" textlink="">
          <xdr:nvSpPr>
            <xdr:cNvPr id="3692" name="Button 620" hidden="1">
              <a:extLst>
                <a:ext uri="{63B3BB69-23CF-44E3-9099-C40C66FF867C}">
                  <a14:compatExt spid="_x0000_s3692"/>
                </a:ext>
                <a:ext uri="{FF2B5EF4-FFF2-40B4-BE49-F238E27FC236}">
                  <a16:creationId xmlns:a16="http://schemas.microsoft.com/office/drawing/2014/main" id="{00000000-0008-0000-0500-00006C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134</xdr:row>
          <xdr:rowOff>50800</xdr:rowOff>
        </xdr:from>
        <xdr:to>
          <xdr:col>0</xdr:col>
          <xdr:colOff>146050</xdr:colOff>
          <xdr:row>134</xdr:row>
          <xdr:rowOff>165100</xdr:rowOff>
        </xdr:to>
        <xdr:sp macro="" textlink="">
          <xdr:nvSpPr>
            <xdr:cNvPr id="3693" name="Button 621" hidden="1">
              <a:extLst>
                <a:ext uri="{63B3BB69-23CF-44E3-9099-C40C66FF867C}">
                  <a14:compatExt spid="_x0000_s3693"/>
                </a:ext>
                <a:ext uri="{FF2B5EF4-FFF2-40B4-BE49-F238E27FC236}">
                  <a16:creationId xmlns:a16="http://schemas.microsoft.com/office/drawing/2014/main" id="{00000000-0008-0000-0500-00006D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135</xdr:row>
          <xdr:rowOff>50800</xdr:rowOff>
        </xdr:from>
        <xdr:to>
          <xdr:col>0</xdr:col>
          <xdr:colOff>146050</xdr:colOff>
          <xdr:row>135</xdr:row>
          <xdr:rowOff>165100</xdr:rowOff>
        </xdr:to>
        <xdr:sp macro="" textlink="">
          <xdr:nvSpPr>
            <xdr:cNvPr id="3694" name="Button 622" hidden="1">
              <a:extLst>
                <a:ext uri="{63B3BB69-23CF-44E3-9099-C40C66FF867C}">
                  <a14:compatExt spid="_x0000_s3694"/>
                </a:ext>
                <a:ext uri="{FF2B5EF4-FFF2-40B4-BE49-F238E27FC236}">
                  <a16:creationId xmlns:a16="http://schemas.microsoft.com/office/drawing/2014/main" id="{00000000-0008-0000-0500-00006E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136</xdr:row>
          <xdr:rowOff>50800</xdr:rowOff>
        </xdr:from>
        <xdr:to>
          <xdr:col>0</xdr:col>
          <xdr:colOff>146050</xdr:colOff>
          <xdr:row>136</xdr:row>
          <xdr:rowOff>165100</xdr:rowOff>
        </xdr:to>
        <xdr:sp macro="" textlink="">
          <xdr:nvSpPr>
            <xdr:cNvPr id="3695" name="Button 623" hidden="1">
              <a:extLst>
                <a:ext uri="{63B3BB69-23CF-44E3-9099-C40C66FF867C}">
                  <a14:compatExt spid="_x0000_s3695"/>
                </a:ext>
                <a:ext uri="{FF2B5EF4-FFF2-40B4-BE49-F238E27FC236}">
                  <a16:creationId xmlns:a16="http://schemas.microsoft.com/office/drawing/2014/main" id="{00000000-0008-0000-0500-00006F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137</xdr:row>
          <xdr:rowOff>50800</xdr:rowOff>
        </xdr:from>
        <xdr:to>
          <xdr:col>0</xdr:col>
          <xdr:colOff>146050</xdr:colOff>
          <xdr:row>137</xdr:row>
          <xdr:rowOff>165100</xdr:rowOff>
        </xdr:to>
        <xdr:sp macro="" textlink="">
          <xdr:nvSpPr>
            <xdr:cNvPr id="3696" name="Button 624" hidden="1">
              <a:extLst>
                <a:ext uri="{63B3BB69-23CF-44E3-9099-C40C66FF867C}">
                  <a14:compatExt spid="_x0000_s3696"/>
                </a:ext>
                <a:ext uri="{FF2B5EF4-FFF2-40B4-BE49-F238E27FC236}">
                  <a16:creationId xmlns:a16="http://schemas.microsoft.com/office/drawing/2014/main" id="{00000000-0008-0000-0500-000070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138</xdr:row>
          <xdr:rowOff>50800</xdr:rowOff>
        </xdr:from>
        <xdr:to>
          <xdr:col>0</xdr:col>
          <xdr:colOff>146050</xdr:colOff>
          <xdr:row>138</xdr:row>
          <xdr:rowOff>165100</xdr:rowOff>
        </xdr:to>
        <xdr:sp macro="" textlink="">
          <xdr:nvSpPr>
            <xdr:cNvPr id="3697" name="Button 625" hidden="1">
              <a:extLst>
                <a:ext uri="{63B3BB69-23CF-44E3-9099-C40C66FF867C}">
                  <a14:compatExt spid="_x0000_s3697"/>
                </a:ext>
                <a:ext uri="{FF2B5EF4-FFF2-40B4-BE49-F238E27FC236}">
                  <a16:creationId xmlns:a16="http://schemas.microsoft.com/office/drawing/2014/main" id="{00000000-0008-0000-0500-000071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140</xdr:row>
          <xdr:rowOff>50800</xdr:rowOff>
        </xdr:from>
        <xdr:to>
          <xdr:col>0</xdr:col>
          <xdr:colOff>146050</xdr:colOff>
          <xdr:row>140</xdr:row>
          <xdr:rowOff>165100</xdr:rowOff>
        </xdr:to>
        <xdr:sp macro="" textlink="">
          <xdr:nvSpPr>
            <xdr:cNvPr id="3698" name="Button 626" hidden="1">
              <a:extLst>
                <a:ext uri="{63B3BB69-23CF-44E3-9099-C40C66FF867C}">
                  <a14:compatExt spid="_x0000_s3698"/>
                </a:ext>
                <a:ext uri="{FF2B5EF4-FFF2-40B4-BE49-F238E27FC236}">
                  <a16:creationId xmlns:a16="http://schemas.microsoft.com/office/drawing/2014/main" id="{00000000-0008-0000-0500-000072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141</xdr:row>
          <xdr:rowOff>50800</xdr:rowOff>
        </xdr:from>
        <xdr:to>
          <xdr:col>0</xdr:col>
          <xdr:colOff>146050</xdr:colOff>
          <xdr:row>141</xdr:row>
          <xdr:rowOff>165100</xdr:rowOff>
        </xdr:to>
        <xdr:sp macro="" textlink="">
          <xdr:nvSpPr>
            <xdr:cNvPr id="3699" name="Button 627" hidden="1">
              <a:extLst>
                <a:ext uri="{63B3BB69-23CF-44E3-9099-C40C66FF867C}">
                  <a14:compatExt spid="_x0000_s3699"/>
                </a:ext>
                <a:ext uri="{FF2B5EF4-FFF2-40B4-BE49-F238E27FC236}">
                  <a16:creationId xmlns:a16="http://schemas.microsoft.com/office/drawing/2014/main" id="{00000000-0008-0000-0500-000073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142</xdr:row>
          <xdr:rowOff>50800</xdr:rowOff>
        </xdr:from>
        <xdr:to>
          <xdr:col>0</xdr:col>
          <xdr:colOff>146050</xdr:colOff>
          <xdr:row>142</xdr:row>
          <xdr:rowOff>165100</xdr:rowOff>
        </xdr:to>
        <xdr:sp macro="" textlink="">
          <xdr:nvSpPr>
            <xdr:cNvPr id="3700" name="Button 628" hidden="1">
              <a:extLst>
                <a:ext uri="{63B3BB69-23CF-44E3-9099-C40C66FF867C}">
                  <a14:compatExt spid="_x0000_s3700"/>
                </a:ext>
                <a:ext uri="{FF2B5EF4-FFF2-40B4-BE49-F238E27FC236}">
                  <a16:creationId xmlns:a16="http://schemas.microsoft.com/office/drawing/2014/main" id="{00000000-0008-0000-0500-000074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143</xdr:row>
          <xdr:rowOff>50800</xdr:rowOff>
        </xdr:from>
        <xdr:to>
          <xdr:col>0</xdr:col>
          <xdr:colOff>146050</xdr:colOff>
          <xdr:row>143</xdr:row>
          <xdr:rowOff>165100</xdr:rowOff>
        </xdr:to>
        <xdr:sp macro="" textlink="">
          <xdr:nvSpPr>
            <xdr:cNvPr id="3701" name="Button 629" hidden="1">
              <a:extLst>
                <a:ext uri="{63B3BB69-23CF-44E3-9099-C40C66FF867C}">
                  <a14:compatExt spid="_x0000_s3701"/>
                </a:ext>
                <a:ext uri="{FF2B5EF4-FFF2-40B4-BE49-F238E27FC236}">
                  <a16:creationId xmlns:a16="http://schemas.microsoft.com/office/drawing/2014/main" id="{00000000-0008-0000-0500-0000750E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145</xdr:row>
          <xdr:rowOff>31750</xdr:rowOff>
        </xdr:from>
        <xdr:to>
          <xdr:col>2</xdr:col>
          <xdr:colOff>1289050</xdr:colOff>
          <xdr:row>147</xdr:row>
          <xdr:rowOff>88900</xdr:rowOff>
        </xdr:to>
        <xdr:sp macro="" textlink="">
          <xdr:nvSpPr>
            <xdr:cNvPr id="22599" name="Button 71" hidden="1">
              <a:extLst>
                <a:ext uri="{63B3BB69-23CF-44E3-9099-C40C66FF867C}">
                  <a14:compatExt spid="_x0000_s22599"/>
                </a:ext>
                <a:ext uri="{FF2B5EF4-FFF2-40B4-BE49-F238E27FC236}">
                  <a16:creationId xmlns:a16="http://schemas.microsoft.com/office/drawing/2014/main" id="{00000000-0008-0000-0600-0000475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1447800</xdr:colOff>
          <xdr:row>145</xdr:row>
          <xdr:rowOff>38100</xdr:rowOff>
        </xdr:from>
        <xdr:to>
          <xdr:col>2</xdr:col>
          <xdr:colOff>2755900</xdr:colOff>
          <xdr:row>147</xdr:row>
          <xdr:rowOff>107950</xdr:rowOff>
        </xdr:to>
        <xdr:sp macro="" textlink="">
          <xdr:nvSpPr>
            <xdr:cNvPr id="22600" name="Button 72" hidden="1">
              <a:extLst>
                <a:ext uri="{63B3BB69-23CF-44E3-9099-C40C66FF867C}">
                  <a14:compatExt spid="_x0000_s22600"/>
                </a:ext>
                <a:ext uri="{FF2B5EF4-FFF2-40B4-BE49-F238E27FC236}">
                  <a16:creationId xmlns:a16="http://schemas.microsoft.com/office/drawing/2014/main" id="{00000000-0008-0000-0600-0000485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10</xdr:row>
          <xdr:rowOff>31750</xdr:rowOff>
        </xdr:from>
        <xdr:to>
          <xdr:col>1</xdr:col>
          <xdr:colOff>146050</xdr:colOff>
          <xdr:row>10</xdr:row>
          <xdr:rowOff>146050</xdr:rowOff>
        </xdr:to>
        <xdr:sp macro="" textlink="">
          <xdr:nvSpPr>
            <xdr:cNvPr id="22952" name="Button 424" hidden="1">
              <a:extLst>
                <a:ext uri="{63B3BB69-23CF-44E3-9099-C40C66FF867C}">
                  <a14:compatExt spid="_x0000_s22952"/>
                </a:ext>
                <a:ext uri="{FF2B5EF4-FFF2-40B4-BE49-F238E27FC236}">
                  <a16:creationId xmlns:a16="http://schemas.microsoft.com/office/drawing/2014/main" id="{00000000-0008-0000-0600-0000A8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19</xdr:row>
          <xdr:rowOff>31750</xdr:rowOff>
        </xdr:from>
        <xdr:to>
          <xdr:col>1</xdr:col>
          <xdr:colOff>146050</xdr:colOff>
          <xdr:row>19</xdr:row>
          <xdr:rowOff>146050</xdr:rowOff>
        </xdr:to>
        <xdr:sp macro="" textlink="">
          <xdr:nvSpPr>
            <xdr:cNvPr id="22953" name="Button 425" hidden="1">
              <a:extLst>
                <a:ext uri="{63B3BB69-23CF-44E3-9099-C40C66FF867C}">
                  <a14:compatExt spid="_x0000_s22953"/>
                </a:ext>
                <a:ext uri="{FF2B5EF4-FFF2-40B4-BE49-F238E27FC236}">
                  <a16:creationId xmlns:a16="http://schemas.microsoft.com/office/drawing/2014/main" id="{00000000-0008-0000-0600-0000A9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xdr:row>
          <xdr:rowOff>38100</xdr:rowOff>
        </xdr:from>
        <xdr:to>
          <xdr:col>0</xdr:col>
          <xdr:colOff>146050</xdr:colOff>
          <xdr:row>12</xdr:row>
          <xdr:rowOff>152400</xdr:rowOff>
        </xdr:to>
        <xdr:sp macro="" textlink="">
          <xdr:nvSpPr>
            <xdr:cNvPr id="22954" name="Button 426" hidden="1">
              <a:extLst>
                <a:ext uri="{63B3BB69-23CF-44E3-9099-C40C66FF867C}">
                  <a14:compatExt spid="_x0000_s22954"/>
                </a:ext>
                <a:ext uri="{FF2B5EF4-FFF2-40B4-BE49-F238E27FC236}">
                  <a16:creationId xmlns:a16="http://schemas.microsoft.com/office/drawing/2014/main" id="{00000000-0008-0000-0600-0000AA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xdr:row>
          <xdr:rowOff>31750</xdr:rowOff>
        </xdr:from>
        <xdr:to>
          <xdr:col>0</xdr:col>
          <xdr:colOff>146050</xdr:colOff>
          <xdr:row>13</xdr:row>
          <xdr:rowOff>146050</xdr:rowOff>
        </xdr:to>
        <xdr:sp macro="" textlink="">
          <xdr:nvSpPr>
            <xdr:cNvPr id="22955" name="Button 427" hidden="1">
              <a:extLst>
                <a:ext uri="{63B3BB69-23CF-44E3-9099-C40C66FF867C}">
                  <a14:compatExt spid="_x0000_s22955"/>
                </a:ext>
                <a:ext uri="{FF2B5EF4-FFF2-40B4-BE49-F238E27FC236}">
                  <a16:creationId xmlns:a16="http://schemas.microsoft.com/office/drawing/2014/main" id="{00000000-0008-0000-0600-0000AB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xdr:row>
          <xdr:rowOff>31750</xdr:rowOff>
        </xdr:from>
        <xdr:to>
          <xdr:col>0</xdr:col>
          <xdr:colOff>146050</xdr:colOff>
          <xdr:row>14</xdr:row>
          <xdr:rowOff>146050</xdr:rowOff>
        </xdr:to>
        <xdr:sp macro="" textlink="">
          <xdr:nvSpPr>
            <xdr:cNvPr id="22956" name="Button 428" hidden="1">
              <a:extLst>
                <a:ext uri="{63B3BB69-23CF-44E3-9099-C40C66FF867C}">
                  <a14:compatExt spid="_x0000_s22956"/>
                </a:ext>
                <a:ext uri="{FF2B5EF4-FFF2-40B4-BE49-F238E27FC236}">
                  <a16:creationId xmlns:a16="http://schemas.microsoft.com/office/drawing/2014/main" id="{00000000-0008-0000-0600-0000AC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15</xdr:row>
          <xdr:rowOff>31750</xdr:rowOff>
        </xdr:from>
        <xdr:to>
          <xdr:col>0</xdr:col>
          <xdr:colOff>146050</xdr:colOff>
          <xdr:row>15</xdr:row>
          <xdr:rowOff>146050</xdr:rowOff>
        </xdr:to>
        <xdr:sp macro="" textlink="">
          <xdr:nvSpPr>
            <xdr:cNvPr id="22957" name="Button 429" hidden="1">
              <a:extLst>
                <a:ext uri="{63B3BB69-23CF-44E3-9099-C40C66FF867C}">
                  <a14:compatExt spid="_x0000_s22957"/>
                </a:ext>
                <a:ext uri="{FF2B5EF4-FFF2-40B4-BE49-F238E27FC236}">
                  <a16:creationId xmlns:a16="http://schemas.microsoft.com/office/drawing/2014/main" id="{00000000-0008-0000-0600-0000AD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16</xdr:row>
          <xdr:rowOff>31750</xdr:rowOff>
        </xdr:from>
        <xdr:to>
          <xdr:col>0</xdr:col>
          <xdr:colOff>146050</xdr:colOff>
          <xdr:row>16</xdr:row>
          <xdr:rowOff>146050</xdr:rowOff>
        </xdr:to>
        <xdr:sp macro="" textlink="">
          <xdr:nvSpPr>
            <xdr:cNvPr id="22958" name="Button 430" hidden="1">
              <a:extLst>
                <a:ext uri="{63B3BB69-23CF-44E3-9099-C40C66FF867C}">
                  <a14:compatExt spid="_x0000_s22958"/>
                </a:ext>
                <a:ext uri="{FF2B5EF4-FFF2-40B4-BE49-F238E27FC236}">
                  <a16:creationId xmlns:a16="http://schemas.microsoft.com/office/drawing/2014/main" id="{00000000-0008-0000-0600-0000AE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17</xdr:row>
          <xdr:rowOff>31750</xdr:rowOff>
        </xdr:from>
        <xdr:to>
          <xdr:col>0</xdr:col>
          <xdr:colOff>146050</xdr:colOff>
          <xdr:row>17</xdr:row>
          <xdr:rowOff>146050</xdr:rowOff>
        </xdr:to>
        <xdr:sp macro="" textlink="">
          <xdr:nvSpPr>
            <xdr:cNvPr id="22959" name="Button 431" hidden="1">
              <a:extLst>
                <a:ext uri="{63B3BB69-23CF-44E3-9099-C40C66FF867C}">
                  <a14:compatExt spid="_x0000_s22959"/>
                </a:ext>
                <a:ext uri="{FF2B5EF4-FFF2-40B4-BE49-F238E27FC236}">
                  <a16:creationId xmlns:a16="http://schemas.microsoft.com/office/drawing/2014/main" id="{00000000-0008-0000-0600-0000AF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18</xdr:row>
          <xdr:rowOff>31750</xdr:rowOff>
        </xdr:from>
        <xdr:to>
          <xdr:col>0</xdr:col>
          <xdr:colOff>146050</xdr:colOff>
          <xdr:row>18</xdr:row>
          <xdr:rowOff>146050</xdr:rowOff>
        </xdr:to>
        <xdr:sp macro="" textlink="">
          <xdr:nvSpPr>
            <xdr:cNvPr id="22960" name="Button 432" hidden="1">
              <a:extLst>
                <a:ext uri="{63B3BB69-23CF-44E3-9099-C40C66FF867C}">
                  <a14:compatExt spid="_x0000_s22960"/>
                </a:ext>
                <a:ext uri="{FF2B5EF4-FFF2-40B4-BE49-F238E27FC236}">
                  <a16:creationId xmlns:a16="http://schemas.microsoft.com/office/drawing/2014/main" id="{00000000-0008-0000-0600-0000B0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xdr:row>
          <xdr:rowOff>31750</xdr:rowOff>
        </xdr:from>
        <xdr:to>
          <xdr:col>0</xdr:col>
          <xdr:colOff>146050</xdr:colOff>
          <xdr:row>11</xdr:row>
          <xdr:rowOff>146050</xdr:rowOff>
        </xdr:to>
        <xdr:sp macro="" textlink="">
          <xdr:nvSpPr>
            <xdr:cNvPr id="22961" name="Button 433" hidden="1">
              <a:extLst>
                <a:ext uri="{63B3BB69-23CF-44E3-9099-C40C66FF867C}">
                  <a14:compatExt spid="_x0000_s22961"/>
                </a:ext>
                <a:ext uri="{FF2B5EF4-FFF2-40B4-BE49-F238E27FC236}">
                  <a16:creationId xmlns:a16="http://schemas.microsoft.com/office/drawing/2014/main" id="{00000000-0008-0000-0600-0000B1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21</xdr:row>
          <xdr:rowOff>38100</xdr:rowOff>
        </xdr:from>
        <xdr:to>
          <xdr:col>0</xdr:col>
          <xdr:colOff>146050</xdr:colOff>
          <xdr:row>21</xdr:row>
          <xdr:rowOff>152400</xdr:rowOff>
        </xdr:to>
        <xdr:sp macro="" textlink="">
          <xdr:nvSpPr>
            <xdr:cNvPr id="22962" name="Button 434" hidden="1">
              <a:extLst>
                <a:ext uri="{63B3BB69-23CF-44E3-9099-C40C66FF867C}">
                  <a14:compatExt spid="_x0000_s22962"/>
                </a:ext>
                <a:ext uri="{FF2B5EF4-FFF2-40B4-BE49-F238E27FC236}">
                  <a16:creationId xmlns:a16="http://schemas.microsoft.com/office/drawing/2014/main" id="{00000000-0008-0000-0600-0000B2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22</xdr:row>
          <xdr:rowOff>31750</xdr:rowOff>
        </xdr:from>
        <xdr:to>
          <xdr:col>0</xdr:col>
          <xdr:colOff>146050</xdr:colOff>
          <xdr:row>22</xdr:row>
          <xdr:rowOff>146050</xdr:rowOff>
        </xdr:to>
        <xdr:sp macro="" textlink="">
          <xdr:nvSpPr>
            <xdr:cNvPr id="22963" name="Button 435" hidden="1">
              <a:extLst>
                <a:ext uri="{63B3BB69-23CF-44E3-9099-C40C66FF867C}">
                  <a14:compatExt spid="_x0000_s22963"/>
                </a:ext>
                <a:ext uri="{FF2B5EF4-FFF2-40B4-BE49-F238E27FC236}">
                  <a16:creationId xmlns:a16="http://schemas.microsoft.com/office/drawing/2014/main" id="{00000000-0008-0000-0600-0000B3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23</xdr:row>
          <xdr:rowOff>31750</xdr:rowOff>
        </xdr:from>
        <xdr:to>
          <xdr:col>0</xdr:col>
          <xdr:colOff>146050</xdr:colOff>
          <xdr:row>23</xdr:row>
          <xdr:rowOff>146050</xdr:rowOff>
        </xdr:to>
        <xdr:sp macro="" textlink="">
          <xdr:nvSpPr>
            <xdr:cNvPr id="22964" name="Button 436" hidden="1">
              <a:extLst>
                <a:ext uri="{63B3BB69-23CF-44E3-9099-C40C66FF867C}">
                  <a14:compatExt spid="_x0000_s22964"/>
                </a:ext>
                <a:ext uri="{FF2B5EF4-FFF2-40B4-BE49-F238E27FC236}">
                  <a16:creationId xmlns:a16="http://schemas.microsoft.com/office/drawing/2014/main" id="{00000000-0008-0000-0600-0000B4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20</xdr:row>
          <xdr:rowOff>31750</xdr:rowOff>
        </xdr:from>
        <xdr:to>
          <xdr:col>0</xdr:col>
          <xdr:colOff>146050</xdr:colOff>
          <xdr:row>20</xdr:row>
          <xdr:rowOff>146050</xdr:rowOff>
        </xdr:to>
        <xdr:sp macro="" textlink="">
          <xdr:nvSpPr>
            <xdr:cNvPr id="22965" name="Button 437" hidden="1">
              <a:extLst>
                <a:ext uri="{63B3BB69-23CF-44E3-9099-C40C66FF867C}">
                  <a14:compatExt spid="_x0000_s22965"/>
                </a:ext>
                <a:ext uri="{FF2B5EF4-FFF2-40B4-BE49-F238E27FC236}">
                  <a16:creationId xmlns:a16="http://schemas.microsoft.com/office/drawing/2014/main" id="{00000000-0008-0000-0600-0000B5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28</xdr:row>
          <xdr:rowOff>31750</xdr:rowOff>
        </xdr:from>
        <xdr:to>
          <xdr:col>1</xdr:col>
          <xdr:colOff>152400</xdr:colOff>
          <xdr:row>28</xdr:row>
          <xdr:rowOff>146050</xdr:rowOff>
        </xdr:to>
        <xdr:sp macro="" textlink="">
          <xdr:nvSpPr>
            <xdr:cNvPr id="22966" name="Button 438" hidden="1">
              <a:extLst>
                <a:ext uri="{63B3BB69-23CF-44E3-9099-C40C66FF867C}">
                  <a14:compatExt spid="_x0000_s22966"/>
                </a:ext>
                <a:ext uri="{FF2B5EF4-FFF2-40B4-BE49-F238E27FC236}">
                  <a16:creationId xmlns:a16="http://schemas.microsoft.com/office/drawing/2014/main" id="{00000000-0008-0000-0600-0000B6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26</xdr:row>
          <xdr:rowOff>31750</xdr:rowOff>
        </xdr:from>
        <xdr:to>
          <xdr:col>1</xdr:col>
          <xdr:colOff>152400</xdr:colOff>
          <xdr:row>26</xdr:row>
          <xdr:rowOff>146050</xdr:rowOff>
        </xdr:to>
        <xdr:sp macro="" textlink="">
          <xdr:nvSpPr>
            <xdr:cNvPr id="22967" name="Button 439" hidden="1">
              <a:extLst>
                <a:ext uri="{63B3BB69-23CF-44E3-9099-C40C66FF867C}">
                  <a14:compatExt spid="_x0000_s22967"/>
                </a:ext>
                <a:ext uri="{FF2B5EF4-FFF2-40B4-BE49-F238E27FC236}">
                  <a16:creationId xmlns:a16="http://schemas.microsoft.com/office/drawing/2014/main" id="{00000000-0008-0000-0600-0000B7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30</xdr:row>
          <xdr:rowOff>38100</xdr:rowOff>
        </xdr:from>
        <xdr:to>
          <xdr:col>0</xdr:col>
          <xdr:colOff>146050</xdr:colOff>
          <xdr:row>30</xdr:row>
          <xdr:rowOff>152400</xdr:rowOff>
        </xdr:to>
        <xdr:sp macro="" textlink="">
          <xdr:nvSpPr>
            <xdr:cNvPr id="22968" name="Button 440" hidden="1">
              <a:extLst>
                <a:ext uri="{63B3BB69-23CF-44E3-9099-C40C66FF867C}">
                  <a14:compatExt spid="_x0000_s22968"/>
                </a:ext>
                <a:ext uri="{FF2B5EF4-FFF2-40B4-BE49-F238E27FC236}">
                  <a16:creationId xmlns:a16="http://schemas.microsoft.com/office/drawing/2014/main" id="{00000000-0008-0000-0600-0000B8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31</xdr:row>
          <xdr:rowOff>31750</xdr:rowOff>
        </xdr:from>
        <xdr:to>
          <xdr:col>0</xdr:col>
          <xdr:colOff>146050</xdr:colOff>
          <xdr:row>31</xdr:row>
          <xdr:rowOff>146050</xdr:rowOff>
        </xdr:to>
        <xdr:sp macro="" textlink="">
          <xdr:nvSpPr>
            <xdr:cNvPr id="22969" name="Button 441" hidden="1">
              <a:extLst>
                <a:ext uri="{63B3BB69-23CF-44E3-9099-C40C66FF867C}">
                  <a14:compatExt spid="_x0000_s22969"/>
                </a:ext>
                <a:ext uri="{FF2B5EF4-FFF2-40B4-BE49-F238E27FC236}">
                  <a16:creationId xmlns:a16="http://schemas.microsoft.com/office/drawing/2014/main" id="{00000000-0008-0000-0600-0000B9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32</xdr:row>
          <xdr:rowOff>31750</xdr:rowOff>
        </xdr:from>
        <xdr:to>
          <xdr:col>0</xdr:col>
          <xdr:colOff>146050</xdr:colOff>
          <xdr:row>32</xdr:row>
          <xdr:rowOff>146050</xdr:rowOff>
        </xdr:to>
        <xdr:sp macro="" textlink="">
          <xdr:nvSpPr>
            <xdr:cNvPr id="22970" name="Button 442" hidden="1">
              <a:extLst>
                <a:ext uri="{63B3BB69-23CF-44E3-9099-C40C66FF867C}">
                  <a14:compatExt spid="_x0000_s22970"/>
                </a:ext>
                <a:ext uri="{FF2B5EF4-FFF2-40B4-BE49-F238E27FC236}">
                  <a16:creationId xmlns:a16="http://schemas.microsoft.com/office/drawing/2014/main" id="{00000000-0008-0000-0600-0000BA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29</xdr:row>
          <xdr:rowOff>31750</xdr:rowOff>
        </xdr:from>
        <xdr:to>
          <xdr:col>0</xdr:col>
          <xdr:colOff>146050</xdr:colOff>
          <xdr:row>29</xdr:row>
          <xdr:rowOff>146050</xdr:rowOff>
        </xdr:to>
        <xdr:sp macro="" textlink="">
          <xdr:nvSpPr>
            <xdr:cNvPr id="22971" name="Button 443" hidden="1">
              <a:extLst>
                <a:ext uri="{63B3BB69-23CF-44E3-9099-C40C66FF867C}">
                  <a14:compatExt spid="_x0000_s22971"/>
                </a:ext>
                <a:ext uri="{FF2B5EF4-FFF2-40B4-BE49-F238E27FC236}">
                  <a16:creationId xmlns:a16="http://schemas.microsoft.com/office/drawing/2014/main" id="{00000000-0008-0000-0600-0000BB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27</xdr:row>
          <xdr:rowOff>12700</xdr:rowOff>
        </xdr:from>
        <xdr:to>
          <xdr:col>0</xdr:col>
          <xdr:colOff>146050</xdr:colOff>
          <xdr:row>27</xdr:row>
          <xdr:rowOff>127000</xdr:rowOff>
        </xdr:to>
        <xdr:sp macro="" textlink="">
          <xdr:nvSpPr>
            <xdr:cNvPr id="22972" name="Button 444" hidden="1">
              <a:extLst>
                <a:ext uri="{63B3BB69-23CF-44E3-9099-C40C66FF867C}">
                  <a14:compatExt spid="_x0000_s22972"/>
                </a:ext>
                <a:ext uri="{FF2B5EF4-FFF2-40B4-BE49-F238E27FC236}">
                  <a16:creationId xmlns:a16="http://schemas.microsoft.com/office/drawing/2014/main" id="{00000000-0008-0000-0600-0000BC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51</xdr:row>
          <xdr:rowOff>31750</xdr:rowOff>
        </xdr:from>
        <xdr:to>
          <xdr:col>1</xdr:col>
          <xdr:colOff>146050</xdr:colOff>
          <xdr:row>51</xdr:row>
          <xdr:rowOff>146050</xdr:rowOff>
        </xdr:to>
        <xdr:sp macro="" textlink="">
          <xdr:nvSpPr>
            <xdr:cNvPr id="22973" name="Button 445" hidden="1">
              <a:extLst>
                <a:ext uri="{63B3BB69-23CF-44E3-9099-C40C66FF867C}">
                  <a14:compatExt spid="_x0000_s22973"/>
                </a:ext>
                <a:ext uri="{FF2B5EF4-FFF2-40B4-BE49-F238E27FC236}">
                  <a16:creationId xmlns:a16="http://schemas.microsoft.com/office/drawing/2014/main" id="{00000000-0008-0000-0600-0000BD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52</xdr:row>
          <xdr:rowOff>31750</xdr:rowOff>
        </xdr:from>
        <xdr:to>
          <xdr:col>0</xdr:col>
          <xdr:colOff>146050</xdr:colOff>
          <xdr:row>52</xdr:row>
          <xdr:rowOff>146050</xdr:rowOff>
        </xdr:to>
        <xdr:sp macro="" textlink="">
          <xdr:nvSpPr>
            <xdr:cNvPr id="22974" name="Button 446" hidden="1">
              <a:extLst>
                <a:ext uri="{63B3BB69-23CF-44E3-9099-C40C66FF867C}">
                  <a14:compatExt spid="_x0000_s22974"/>
                </a:ext>
                <a:ext uri="{FF2B5EF4-FFF2-40B4-BE49-F238E27FC236}">
                  <a16:creationId xmlns:a16="http://schemas.microsoft.com/office/drawing/2014/main" id="{00000000-0008-0000-0600-0000BE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54</xdr:row>
          <xdr:rowOff>38100</xdr:rowOff>
        </xdr:from>
        <xdr:to>
          <xdr:col>0</xdr:col>
          <xdr:colOff>146050</xdr:colOff>
          <xdr:row>54</xdr:row>
          <xdr:rowOff>152400</xdr:rowOff>
        </xdr:to>
        <xdr:sp macro="" textlink="">
          <xdr:nvSpPr>
            <xdr:cNvPr id="22975" name="Button 447" hidden="1">
              <a:extLst>
                <a:ext uri="{63B3BB69-23CF-44E3-9099-C40C66FF867C}">
                  <a14:compatExt spid="_x0000_s22975"/>
                </a:ext>
                <a:ext uri="{FF2B5EF4-FFF2-40B4-BE49-F238E27FC236}">
                  <a16:creationId xmlns:a16="http://schemas.microsoft.com/office/drawing/2014/main" id="{00000000-0008-0000-0600-0000BF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55</xdr:row>
          <xdr:rowOff>31750</xdr:rowOff>
        </xdr:from>
        <xdr:to>
          <xdr:col>0</xdr:col>
          <xdr:colOff>146050</xdr:colOff>
          <xdr:row>55</xdr:row>
          <xdr:rowOff>146050</xdr:rowOff>
        </xdr:to>
        <xdr:sp macro="" textlink="">
          <xdr:nvSpPr>
            <xdr:cNvPr id="22976" name="Button 448" hidden="1">
              <a:extLst>
                <a:ext uri="{63B3BB69-23CF-44E3-9099-C40C66FF867C}">
                  <a14:compatExt spid="_x0000_s22976"/>
                </a:ext>
                <a:ext uri="{FF2B5EF4-FFF2-40B4-BE49-F238E27FC236}">
                  <a16:creationId xmlns:a16="http://schemas.microsoft.com/office/drawing/2014/main" id="{00000000-0008-0000-0600-0000C0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53</xdr:row>
          <xdr:rowOff>31750</xdr:rowOff>
        </xdr:from>
        <xdr:to>
          <xdr:col>0</xdr:col>
          <xdr:colOff>146050</xdr:colOff>
          <xdr:row>53</xdr:row>
          <xdr:rowOff>146050</xdr:rowOff>
        </xdr:to>
        <xdr:sp macro="" textlink="">
          <xdr:nvSpPr>
            <xdr:cNvPr id="22977" name="Button 449" hidden="1">
              <a:extLst>
                <a:ext uri="{63B3BB69-23CF-44E3-9099-C40C66FF867C}">
                  <a14:compatExt spid="_x0000_s22977"/>
                </a:ext>
                <a:ext uri="{FF2B5EF4-FFF2-40B4-BE49-F238E27FC236}">
                  <a16:creationId xmlns:a16="http://schemas.microsoft.com/office/drawing/2014/main" id="{00000000-0008-0000-0600-0000C1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86</xdr:row>
          <xdr:rowOff>31750</xdr:rowOff>
        </xdr:from>
        <xdr:to>
          <xdr:col>1</xdr:col>
          <xdr:colOff>146050</xdr:colOff>
          <xdr:row>86</xdr:row>
          <xdr:rowOff>146050</xdr:rowOff>
        </xdr:to>
        <xdr:sp macro="" textlink="">
          <xdr:nvSpPr>
            <xdr:cNvPr id="22978" name="Button 450" hidden="1">
              <a:extLst>
                <a:ext uri="{63B3BB69-23CF-44E3-9099-C40C66FF867C}">
                  <a14:compatExt spid="_x0000_s22978"/>
                </a:ext>
                <a:ext uri="{FF2B5EF4-FFF2-40B4-BE49-F238E27FC236}">
                  <a16:creationId xmlns:a16="http://schemas.microsoft.com/office/drawing/2014/main" id="{00000000-0008-0000-0600-0000C2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87</xdr:row>
          <xdr:rowOff>31750</xdr:rowOff>
        </xdr:from>
        <xdr:to>
          <xdr:col>0</xdr:col>
          <xdr:colOff>146050</xdr:colOff>
          <xdr:row>87</xdr:row>
          <xdr:rowOff>146050</xdr:rowOff>
        </xdr:to>
        <xdr:sp macro="" textlink="">
          <xdr:nvSpPr>
            <xdr:cNvPr id="22979" name="Button 451" hidden="1">
              <a:extLst>
                <a:ext uri="{63B3BB69-23CF-44E3-9099-C40C66FF867C}">
                  <a14:compatExt spid="_x0000_s22979"/>
                </a:ext>
                <a:ext uri="{FF2B5EF4-FFF2-40B4-BE49-F238E27FC236}">
                  <a16:creationId xmlns:a16="http://schemas.microsoft.com/office/drawing/2014/main" id="{00000000-0008-0000-0600-0000C3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89</xdr:row>
          <xdr:rowOff>38100</xdr:rowOff>
        </xdr:from>
        <xdr:to>
          <xdr:col>0</xdr:col>
          <xdr:colOff>146050</xdr:colOff>
          <xdr:row>89</xdr:row>
          <xdr:rowOff>152400</xdr:rowOff>
        </xdr:to>
        <xdr:sp macro="" textlink="">
          <xdr:nvSpPr>
            <xdr:cNvPr id="22980" name="Button 452" hidden="1">
              <a:extLst>
                <a:ext uri="{63B3BB69-23CF-44E3-9099-C40C66FF867C}">
                  <a14:compatExt spid="_x0000_s22980"/>
                </a:ext>
                <a:ext uri="{FF2B5EF4-FFF2-40B4-BE49-F238E27FC236}">
                  <a16:creationId xmlns:a16="http://schemas.microsoft.com/office/drawing/2014/main" id="{00000000-0008-0000-0600-0000C4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90</xdr:row>
          <xdr:rowOff>31750</xdr:rowOff>
        </xdr:from>
        <xdr:to>
          <xdr:col>0</xdr:col>
          <xdr:colOff>146050</xdr:colOff>
          <xdr:row>90</xdr:row>
          <xdr:rowOff>146050</xdr:rowOff>
        </xdr:to>
        <xdr:sp macro="" textlink="">
          <xdr:nvSpPr>
            <xdr:cNvPr id="22981" name="Button 453" hidden="1">
              <a:extLst>
                <a:ext uri="{63B3BB69-23CF-44E3-9099-C40C66FF867C}">
                  <a14:compatExt spid="_x0000_s22981"/>
                </a:ext>
                <a:ext uri="{FF2B5EF4-FFF2-40B4-BE49-F238E27FC236}">
                  <a16:creationId xmlns:a16="http://schemas.microsoft.com/office/drawing/2014/main" id="{00000000-0008-0000-0600-0000C5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88</xdr:row>
          <xdr:rowOff>31750</xdr:rowOff>
        </xdr:from>
        <xdr:to>
          <xdr:col>0</xdr:col>
          <xdr:colOff>146050</xdr:colOff>
          <xdr:row>88</xdr:row>
          <xdr:rowOff>146050</xdr:rowOff>
        </xdr:to>
        <xdr:sp macro="" textlink="">
          <xdr:nvSpPr>
            <xdr:cNvPr id="22982" name="Button 454" hidden="1">
              <a:extLst>
                <a:ext uri="{63B3BB69-23CF-44E3-9099-C40C66FF867C}">
                  <a14:compatExt spid="_x0000_s22982"/>
                </a:ext>
                <a:ext uri="{FF2B5EF4-FFF2-40B4-BE49-F238E27FC236}">
                  <a16:creationId xmlns:a16="http://schemas.microsoft.com/office/drawing/2014/main" id="{00000000-0008-0000-0600-0000C6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110</xdr:row>
          <xdr:rowOff>31750</xdr:rowOff>
        </xdr:from>
        <xdr:to>
          <xdr:col>1</xdr:col>
          <xdr:colOff>146050</xdr:colOff>
          <xdr:row>110</xdr:row>
          <xdr:rowOff>146050</xdr:rowOff>
        </xdr:to>
        <xdr:sp macro="" textlink="">
          <xdr:nvSpPr>
            <xdr:cNvPr id="22983" name="Button 455" hidden="1">
              <a:extLst>
                <a:ext uri="{63B3BB69-23CF-44E3-9099-C40C66FF867C}">
                  <a14:compatExt spid="_x0000_s22983"/>
                </a:ext>
                <a:ext uri="{FF2B5EF4-FFF2-40B4-BE49-F238E27FC236}">
                  <a16:creationId xmlns:a16="http://schemas.microsoft.com/office/drawing/2014/main" id="{00000000-0008-0000-0600-0000C7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111</xdr:row>
          <xdr:rowOff>38100</xdr:rowOff>
        </xdr:from>
        <xdr:to>
          <xdr:col>0</xdr:col>
          <xdr:colOff>146050</xdr:colOff>
          <xdr:row>111</xdr:row>
          <xdr:rowOff>152400</xdr:rowOff>
        </xdr:to>
        <xdr:sp macro="" textlink="">
          <xdr:nvSpPr>
            <xdr:cNvPr id="22984" name="Button 456" hidden="1">
              <a:extLst>
                <a:ext uri="{63B3BB69-23CF-44E3-9099-C40C66FF867C}">
                  <a14:compatExt spid="_x0000_s22984"/>
                </a:ext>
                <a:ext uri="{FF2B5EF4-FFF2-40B4-BE49-F238E27FC236}">
                  <a16:creationId xmlns:a16="http://schemas.microsoft.com/office/drawing/2014/main" id="{00000000-0008-0000-0600-0000C8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113</xdr:row>
          <xdr:rowOff>69850</xdr:rowOff>
        </xdr:from>
        <xdr:to>
          <xdr:col>0</xdr:col>
          <xdr:colOff>146050</xdr:colOff>
          <xdr:row>114</xdr:row>
          <xdr:rowOff>0</xdr:rowOff>
        </xdr:to>
        <xdr:sp macro="" textlink="">
          <xdr:nvSpPr>
            <xdr:cNvPr id="22985" name="Button 457" hidden="1">
              <a:extLst>
                <a:ext uri="{63B3BB69-23CF-44E3-9099-C40C66FF867C}">
                  <a14:compatExt spid="_x0000_s22985"/>
                </a:ext>
                <a:ext uri="{FF2B5EF4-FFF2-40B4-BE49-F238E27FC236}">
                  <a16:creationId xmlns:a16="http://schemas.microsoft.com/office/drawing/2014/main" id="{00000000-0008-0000-0600-0000C9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114</xdr:row>
          <xdr:rowOff>69850</xdr:rowOff>
        </xdr:from>
        <xdr:to>
          <xdr:col>0</xdr:col>
          <xdr:colOff>146050</xdr:colOff>
          <xdr:row>115</xdr:row>
          <xdr:rowOff>0</xdr:rowOff>
        </xdr:to>
        <xdr:sp macro="" textlink="">
          <xdr:nvSpPr>
            <xdr:cNvPr id="22986" name="Button 458" hidden="1">
              <a:extLst>
                <a:ext uri="{63B3BB69-23CF-44E3-9099-C40C66FF867C}">
                  <a14:compatExt spid="_x0000_s22986"/>
                </a:ext>
                <a:ext uri="{FF2B5EF4-FFF2-40B4-BE49-F238E27FC236}">
                  <a16:creationId xmlns:a16="http://schemas.microsoft.com/office/drawing/2014/main" id="{00000000-0008-0000-0600-0000CA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112</xdr:row>
          <xdr:rowOff>50800</xdr:rowOff>
        </xdr:from>
        <xdr:to>
          <xdr:col>0</xdr:col>
          <xdr:colOff>146050</xdr:colOff>
          <xdr:row>112</xdr:row>
          <xdr:rowOff>165100</xdr:rowOff>
        </xdr:to>
        <xdr:sp macro="" textlink="">
          <xdr:nvSpPr>
            <xdr:cNvPr id="22987" name="Button 459" hidden="1">
              <a:extLst>
                <a:ext uri="{63B3BB69-23CF-44E3-9099-C40C66FF867C}">
                  <a14:compatExt spid="_x0000_s22987"/>
                </a:ext>
                <a:ext uri="{FF2B5EF4-FFF2-40B4-BE49-F238E27FC236}">
                  <a16:creationId xmlns:a16="http://schemas.microsoft.com/office/drawing/2014/main" id="{00000000-0008-0000-0600-0000CB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95</xdr:row>
          <xdr:rowOff>31750</xdr:rowOff>
        </xdr:from>
        <xdr:to>
          <xdr:col>1</xdr:col>
          <xdr:colOff>146050</xdr:colOff>
          <xdr:row>95</xdr:row>
          <xdr:rowOff>146050</xdr:rowOff>
        </xdr:to>
        <xdr:sp macro="" textlink="">
          <xdr:nvSpPr>
            <xdr:cNvPr id="22988" name="Button 460" hidden="1">
              <a:extLst>
                <a:ext uri="{63B3BB69-23CF-44E3-9099-C40C66FF867C}">
                  <a14:compatExt spid="_x0000_s22988"/>
                </a:ext>
                <a:ext uri="{FF2B5EF4-FFF2-40B4-BE49-F238E27FC236}">
                  <a16:creationId xmlns:a16="http://schemas.microsoft.com/office/drawing/2014/main" id="{00000000-0008-0000-0600-0000CC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97</xdr:row>
          <xdr:rowOff>31750</xdr:rowOff>
        </xdr:from>
        <xdr:to>
          <xdr:col>0</xdr:col>
          <xdr:colOff>152400</xdr:colOff>
          <xdr:row>97</xdr:row>
          <xdr:rowOff>146050</xdr:rowOff>
        </xdr:to>
        <xdr:sp macro="" textlink="">
          <xdr:nvSpPr>
            <xdr:cNvPr id="22989" name="Button 461" hidden="1">
              <a:extLst>
                <a:ext uri="{63B3BB69-23CF-44E3-9099-C40C66FF867C}">
                  <a14:compatExt spid="_x0000_s22989"/>
                </a:ext>
                <a:ext uri="{FF2B5EF4-FFF2-40B4-BE49-F238E27FC236}">
                  <a16:creationId xmlns:a16="http://schemas.microsoft.com/office/drawing/2014/main" id="{00000000-0008-0000-0600-0000CD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98</xdr:row>
          <xdr:rowOff>31750</xdr:rowOff>
        </xdr:from>
        <xdr:to>
          <xdr:col>0</xdr:col>
          <xdr:colOff>152400</xdr:colOff>
          <xdr:row>98</xdr:row>
          <xdr:rowOff>146050</xdr:rowOff>
        </xdr:to>
        <xdr:sp macro="" textlink="">
          <xdr:nvSpPr>
            <xdr:cNvPr id="22990" name="Button 462" hidden="1">
              <a:extLst>
                <a:ext uri="{63B3BB69-23CF-44E3-9099-C40C66FF867C}">
                  <a14:compatExt spid="_x0000_s22990"/>
                </a:ext>
                <a:ext uri="{FF2B5EF4-FFF2-40B4-BE49-F238E27FC236}">
                  <a16:creationId xmlns:a16="http://schemas.microsoft.com/office/drawing/2014/main" id="{00000000-0008-0000-0600-0000CE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99</xdr:row>
          <xdr:rowOff>38100</xdr:rowOff>
        </xdr:from>
        <xdr:to>
          <xdr:col>0</xdr:col>
          <xdr:colOff>152400</xdr:colOff>
          <xdr:row>99</xdr:row>
          <xdr:rowOff>152400</xdr:rowOff>
        </xdr:to>
        <xdr:sp macro="" textlink="">
          <xdr:nvSpPr>
            <xdr:cNvPr id="22991" name="Button 463" hidden="1">
              <a:extLst>
                <a:ext uri="{63B3BB69-23CF-44E3-9099-C40C66FF867C}">
                  <a14:compatExt spid="_x0000_s22991"/>
                </a:ext>
                <a:ext uri="{FF2B5EF4-FFF2-40B4-BE49-F238E27FC236}">
                  <a16:creationId xmlns:a16="http://schemas.microsoft.com/office/drawing/2014/main" id="{00000000-0008-0000-0600-0000CF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100</xdr:row>
          <xdr:rowOff>50800</xdr:rowOff>
        </xdr:from>
        <xdr:to>
          <xdr:col>0</xdr:col>
          <xdr:colOff>152400</xdr:colOff>
          <xdr:row>100</xdr:row>
          <xdr:rowOff>165100</xdr:rowOff>
        </xdr:to>
        <xdr:sp macro="" textlink="">
          <xdr:nvSpPr>
            <xdr:cNvPr id="22992" name="Button 464" hidden="1">
              <a:extLst>
                <a:ext uri="{63B3BB69-23CF-44E3-9099-C40C66FF867C}">
                  <a14:compatExt spid="_x0000_s22992"/>
                </a:ext>
                <a:ext uri="{FF2B5EF4-FFF2-40B4-BE49-F238E27FC236}">
                  <a16:creationId xmlns:a16="http://schemas.microsoft.com/office/drawing/2014/main" id="{00000000-0008-0000-0600-0000D0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96</xdr:row>
          <xdr:rowOff>12700</xdr:rowOff>
        </xdr:from>
        <xdr:to>
          <xdr:col>0</xdr:col>
          <xdr:colOff>152400</xdr:colOff>
          <xdr:row>96</xdr:row>
          <xdr:rowOff>127000</xdr:rowOff>
        </xdr:to>
        <xdr:sp macro="" textlink="">
          <xdr:nvSpPr>
            <xdr:cNvPr id="22993" name="Button 465" hidden="1">
              <a:extLst>
                <a:ext uri="{63B3BB69-23CF-44E3-9099-C40C66FF867C}">
                  <a14:compatExt spid="_x0000_s22993"/>
                </a:ext>
                <a:ext uri="{FF2B5EF4-FFF2-40B4-BE49-F238E27FC236}">
                  <a16:creationId xmlns:a16="http://schemas.microsoft.com/office/drawing/2014/main" id="{00000000-0008-0000-0600-0000D1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101</xdr:row>
          <xdr:rowOff>50800</xdr:rowOff>
        </xdr:from>
        <xdr:to>
          <xdr:col>0</xdr:col>
          <xdr:colOff>152400</xdr:colOff>
          <xdr:row>101</xdr:row>
          <xdr:rowOff>165100</xdr:rowOff>
        </xdr:to>
        <xdr:sp macro="" textlink="">
          <xdr:nvSpPr>
            <xdr:cNvPr id="22994" name="Button 466" hidden="1">
              <a:extLst>
                <a:ext uri="{63B3BB69-23CF-44E3-9099-C40C66FF867C}">
                  <a14:compatExt spid="_x0000_s22994"/>
                </a:ext>
                <a:ext uri="{FF2B5EF4-FFF2-40B4-BE49-F238E27FC236}">
                  <a16:creationId xmlns:a16="http://schemas.microsoft.com/office/drawing/2014/main" id="{00000000-0008-0000-0600-0000D2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102</xdr:row>
          <xdr:rowOff>50800</xdr:rowOff>
        </xdr:from>
        <xdr:to>
          <xdr:col>0</xdr:col>
          <xdr:colOff>152400</xdr:colOff>
          <xdr:row>102</xdr:row>
          <xdr:rowOff>165100</xdr:rowOff>
        </xdr:to>
        <xdr:sp macro="" textlink="">
          <xdr:nvSpPr>
            <xdr:cNvPr id="22995" name="Button 467" hidden="1">
              <a:extLst>
                <a:ext uri="{63B3BB69-23CF-44E3-9099-C40C66FF867C}">
                  <a14:compatExt spid="_x0000_s22995"/>
                </a:ext>
                <a:ext uri="{FF2B5EF4-FFF2-40B4-BE49-F238E27FC236}">
                  <a16:creationId xmlns:a16="http://schemas.microsoft.com/office/drawing/2014/main" id="{00000000-0008-0000-0600-0000D3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103</xdr:row>
          <xdr:rowOff>50800</xdr:rowOff>
        </xdr:from>
        <xdr:to>
          <xdr:col>0</xdr:col>
          <xdr:colOff>152400</xdr:colOff>
          <xdr:row>103</xdr:row>
          <xdr:rowOff>165100</xdr:rowOff>
        </xdr:to>
        <xdr:sp macro="" textlink="">
          <xdr:nvSpPr>
            <xdr:cNvPr id="22996" name="Button 468" hidden="1">
              <a:extLst>
                <a:ext uri="{63B3BB69-23CF-44E3-9099-C40C66FF867C}">
                  <a14:compatExt spid="_x0000_s22996"/>
                </a:ext>
                <a:ext uri="{FF2B5EF4-FFF2-40B4-BE49-F238E27FC236}">
                  <a16:creationId xmlns:a16="http://schemas.microsoft.com/office/drawing/2014/main" id="{00000000-0008-0000-0600-0000D4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104</xdr:row>
          <xdr:rowOff>50800</xdr:rowOff>
        </xdr:from>
        <xdr:to>
          <xdr:col>0</xdr:col>
          <xdr:colOff>152400</xdr:colOff>
          <xdr:row>104</xdr:row>
          <xdr:rowOff>165100</xdr:rowOff>
        </xdr:to>
        <xdr:sp macro="" textlink="">
          <xdr:nvSpPr>
            <xdr:cNvPr id="22997" name="Button 469" hidden="1">
              <a:extLst>
                <a:ext uri="{63B3BB69-23CF-44E3-9099-C40C66FF867C}">
                  <a14:compatExt spid="_x0000_s22997"/>
                </a:ext>
                <a:ext uri="{FF2B5EF4-FFF2-40B4-BE49-F238E27FC236}">
                  <a16:creationId xmlns:a16="http://schemas.microsoft.com/office/drawing/2014/main" id="{00000000-0008-0000-0600-0000D5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105</xdr:row>
          <xdr:rowOff>50800</xdr:rowOff>
        </xdr:from>
        <xdr:to>
          <xdr:col>0</xdr:col>
          <xdr:colOff>152400</xdr:colOff>
          <xdr:row>105</xdr:row>
          <xdr:rowOff>165100</xdr:rowOff>
        </xdr:to>
        <xdr:sp macro="" textlink="">
          <xdr:nvSpPr>
            <xdr:cNvPr id="22998" name="Button 470" hidden="1">
              <a:extLst>
                <a:ext uri="{63B3BB69-23CF-44E3-9099-C40C66FF867C}">
                  <a14:compatExt spid="_x0000_s22998"/>
                </a:ext>
                <a:ext uri="{FF2B5EF4-FFF2-40B4-BE49-F238E27FC236}">
                  <a16:creationId xmlns:a16="http://schemas.microsoft.com/office/drawing/2014/main" id="{00000000-0008-0000-0600-0000D6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106</xdr:row>
          <xdr:rowOff>50800</xdr:rowOff>
        </xdr:from>
        <xdr:to>
          <xdr:col>0</xdr:col>
          <xdr:colOff>152400</xdr:colOff>
          <xdr:row>106</xdr:row>
          <xdr:rowOff>165100</xdr:rowOff>
        </xdr:to>
        <xdr:sp macro="" textlink="">
          <xdr:nvSpPr>
            <xdr:cNvPr id="22999" name="Button 471" hidden="1">
              <a:extLst>
                <a:ext uri="{63B3BB69-23CF-44E3-9099-C40C66FF867C}">
                  <a14:compatExt spid="_x0000_s22999"/>
                </a:ext>
                <a:ext uri="{FF2B5EF4-FFF2-40B4-BE49-F238E27FC236}">
                  <a16:creationId xmlns:a16="http://schemas.microsoft.com/office/drawing/2014/main" id="{00000000-0008-0000-0600-0000D7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107</xdr:row>
          <xdr:rowOff>50800</xdr:rowOff>
        </xdr:from>
        <xdr:to>
          <xdr:col>0</xdr:col>
          <xdr:colOff>152400</xdr:colOff>
          <xdr:row>107</xdr:row>
          <xdr:rowOff>165100</xdr:rowOff>
        </xdr:to>
        <xdr:sp macro="" textlink="">
          <xdr:nvSpPr>
            <xdr:cNvPr id="23000" name="Button 472" hidden="1">
              <a:extLst>
                <a:ext uri="{63B3BB69-23CF-44E3-9099-C40C66FF867C}">
                  <a14:compatExt spid="_x0000_s23000"/>
                </a:ext>
                <a:ext uri="{FF2B5EF4-FFF2-40B4-BE49-F238E27FC236}">
                  <a16:creationId xmlns:a16="http://schemas.microsoft.com/office/drawing/2014/main" id="{00000000-0008-0000-0600-0000D8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108</xdr:row>
          <xdr:rowOff>50800</xdr:rowOff>
        </xdr:from>
        <xdr:to>
          <xdr:col>0</xdr:col>
          <xdr:colOff>152400</xdr:colOff>
          <xdr:row>108</xdr:row>
          <xdr:rowOff>165100</xdr:rowOff>
        </xdr:to>
        <xdr:sp macro="" textlink="">
          <xdr:nvSpPr>
            <xdr:cNvPr id="23001" name="Button 473" hidden="1">
              <a:extLst>
                <a:ext uri="{63B3BB69-23CF-44E3-9099-C40C66FF867C}">
                  <a14:compatExt spid="_x0000_s23001"/>
                </a:ext>
                <a:ext uri="{FF2B5EF4-FFF2-40B4-BE49-F238E27FC236}">
                  <a16:creationId xmlns:a16="http://schemas.microsoft.com/office/drawing/2014/main" id="{00000000-0008-0000-0600-0000D9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109</xdr:row>
          <xdr:rowOff>50800</xdr:rowOff>
        </xdr:from>
        <xdr:to>
          <xdr:col>0</xdr:col>
          <xdr:colOff>152400</xdr:colOff>
          <xdr:row>109</xdr:row>
          <xdr:rowOff>165100</xdr:rowOff>
        </xdr:to>
        <xdr:sp macro="" textlink="">
          <xdr:nvSpPr>
            <xdr:cNvPr id="23002" name="Button 474" hidden="1">
              <a:extLst>
                <a:ext uri="{63B3BB69-23CF-44E3-9099-C40C66FF867C}">
                  <a14:compatExt spid="_x0000_s23002"/>
                </a:ext>
                <a:ext uri="{FF2B5EF4-FFF2-40B4-BE49-F238E27FC236}">
                  <a16:creationId xmlns:a16="http://schemas.microsoft.com/office/drawing/2014/main" id="{00000000-0008-0000-0600-0000DA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71</xdr:row>
          <xdr:rowOff>31750</xdr:rowOff>
        </xdr:from>
        <xdr:to>
          <xdr:col>1</xdr:col>
          <xdr:colOff>146050</xdr:colOff>
          <xdr:row>71</xdr:row>
          <xdr:rowOff>146050</xdr:rowOff>
        </xdr:to>
        <xdr:sp macro="" textlink="">
          <xdr:nvSpPr>
            <xdr:cNvPr id="23003" name="Button 475" hidden="1">
              <a:extLst>
                <a:ext uri="{63B3BB69-23CF-44E3-9099-C40C66FF867C}">
                  <a14:compatExt spid="_x0000_s23003"/>
                </a:ext>
                <a:ext uri="{FF2B5EF4-FFF2-40B4-BE49-F238E27FC236}">
                  <a16:creationId xmlns:a16="http://schemas.microsoft.com/office/drawing/2014/main" id="{00000000-0008-0000-0600-0000DB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124</xdr:row>
          <xdr:rowOff>31750</xdr:rowOff>
        </xdr:from>
        <xdr:to>
          <xdr:col>1</xdr:col>
          <xdr:colOff>146050</xdr:colOff>
          <xdr:row>124</xdr:row>
          <xdr:rowOff>146050</xdr:rowOff>
        </xdr:to>
        <xdr:sp macro="" textlink="">
          <xdr:nvSpPr>
            <xdr:cNvPr id="23018" name="Button 490" hidden="1">
              <a:extLst>
                <a:ext uri="{63B3BB69-23CF-44E3-9099-C40C66FF867C}">
                  <a14:compatExt spid="_x0000_s23018"/>
                </a:ext>
                <a:ext uri="{FF2B5EF4-FFF2-40B4-BE49-F238E27FC236}">
                  <a16:creationId xmlns:a16="http://schemas.microsoft.com/office/drawing/2014/main" id="{00000000-0008-0000-0600-0000EA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126</xdr:row>
          <xdr:rowOff>31750</xdr:rowOff>
        </xdr:from>
        <xdr:to>
          <xdr:col>0</xdr:col>
          <xdr:colOff>152400</xdr:colOff>
          <xdr:row>126</xdr:row>
          <xdr:rowOff>146050</xdr:rowOff>
        </xdr:to>
        <xdr:sp macro="" textlink="">
          <xdr:nvSpPr>
            <xdr:cNvPr id="23019" name="Button 491" hidden="1">
              <a:extLst>
                <a:ext uri="{63B3BB69-23CF-44E3-9099-C40C66FF867C}">
                  <a14:compatExt spid="_x0000_s23019"/>
                </a:ext>
                <a:ext uri="{FF2B5EF4-FFF2-40B4-BE49-F238E27FC236}">
                  <a16:creationId xmlns:a16="http://schemas.microsoft.com/office/drawing/2014/main" id="{00000000-0008-0000-0600-0000EB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127</xdr:row>
          <xdr:rowOff>31750</xdr:rowOff>
        </xdr:from>
        <xdr:to>
          <xdr:col>0</xdr:col>
          <xdr:colOff>152400</xdr:colOff>
          <xdr:row>127</xdr:row>
          <xdr:rowOff>146050</xdr:rowOff>
        </xdr:to>
        <xdr:sp macro="" textlink="">
          <xdr:nvSpPr>
            <xdr:cNvPr id="23020" name="Button 492" hidden="1">
              <a:extLst>
                <a:ext uri="{63B3BB69-23CF-44E3-9099-C40C66FF867C}">
                  <a14:compatExt spid="_x0000_s23020"/>
                </a:ext>
                <a:ext uri="{FF2B5EF4-FFF2-40B4-BE49-F238E27FC236}">
                  <a16:creationId xmlns:a16="http://schemas.microsoft.com/office/drawing/2014/main" id="{00000000-0008-0000-0600-0000EC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128</xdr:row>
          <xdr:rowOff>38100</xdr:rowOff>
        </xdr:from>
        <xdr:to>
          <xdr:col>0</xdr:col>
          <xdr:colOff>152400</xdr:colOff>
          <xdr:row>128</xdr:row>
          <xdr:rowOff>152400</xdr:rowOff>
        </xdr:to>
        <xdr:sp macro="" textlink="">
          <xdr:nvSpPr>
            <xdr:cNvPr id="23021" name="Button 493" hidden="1">
              <a:extLst>
                <a:ext uri="{63B3BB69-23CF-44E3-9099-C40C66FF867C}">
                  <a14:compatExt spid="_x0000_s23021"/>
                </a:ext>
                <a:ext uri="{FF2B5EF4-FFF2-40B4-BE49-F238E27FC236}">
                  <a16:creationId xmlns:a16="http://schemas.microsoft.com/office/drawing/2014/main" id="{00000000-0008-0000-0600-0000ED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129</xdr:row>
          <xdr:rowOff>50800</xdr:rowOff>
        </xdr:from>
        <xdr:to>
          <xdr:col>0</xdr:col>
          <xdr:colOff>152400</xdr:colOff>
          <xdr:row>129</xdr:row>
          <xdr:rowOff>165100</xdr:rowOff>
        </xdr:to>
        <xdr:sp macro="" textlink="">
          <xdr:nvSpPr>
            <xdr:cNvPr id="23022" name="Button 494" hidden="1">
              <a:extLst>
                <a:ext uri="{63B3BB69-23CF-44E3-9099-C40C66FF867C}">
                  <a14:compatExt spid="_x0000_s23022"/>
                </a:ext>
                <a:ext uri="{FF2B5EF4-FFF2-40B4-BE49-F238E27FC236}">
                  <a16:creationId xmlns:a16="http://schemas.microsoft.com/office/drawing/2014/main" id="{00000000-0008-0000-0600-0000EE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125</xdr:row>
          <xdr:rowOff>12700</xdr:rowOff>
        </xdr:from>
        <xdr:to>
          <xdr:col>0</xdr:col>
          <xdr:colOff>152400</xdr:colOff>
          <xdr:row>125</xdr:row>
          <xdr:rowOff>127000</xdr:rowOff>
        </xdr:to>
        <xdr:sp macro="" textlink="">
          <xdr:nvSpPr>
            <xdr:cNvPr id="23023" name="Button 495" hidden="1">
              <a:extLst>
                <a:ext uri="{63B3BB69-23CF-44E3-9099-C40C66FF867C}">
                  <a14:compatExt spid="_x0000_s23023"/>
                </a:ext>
                <a:ext uri="{FF2B5EF4-FFF2-40B4-BE49-F238E27FC236}">
                  <a16:creationId xmlns:a16="http://schemas.microsoft.com/office/drawing/2014/main" id="{00000000-0008-0000-0600-0000EF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130</xdr:row>
          <xdr:rowOff>50800</xdr:rowOff>
        </xdr:from>
        <xdr:to>
          <xdr:col>0</xdr:col>
          <xdr:colOff>152400</xdr:colOff>
          <xdr:row>130</xdr:row>
          <xdr:rowOff>165100</xdr:rowOff>
        </xdr:to>
        <xdr:sp macro="" textlink="">
          <xdr:nvSpPr>
            <xdr:cNvPr id="23024" name="Button 496" hidden="1">
              <a:extLst>
                <a:ext uri="{63B3BB69-23CF-44E3-9099-C40C66FF867C}">
                  <a14:compatExt spid="_x0000_s23024"/>
                </a:ext>
                <a:ext uri="{FF2B5EF4-FFF2-40B4-BE49-F238E27FC236}">
                  <a16:creationId xmlns:a16="http://schemas.microsoft.com/office/drawing/2014/main" id="{00000000-0008-0000-0600-0000F0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131</xdr:row>
          <xdr:rowOff>50800</xdr:rowOff>
        </xdr:from>
        <xdr:to>
          <xdr:col>0</xdr:col>
          <xdr:colOff>152400</xdr:colOff>
          <xdr:row>131</xdr:row>
          <xdr:rowOff>165100</xdr:rowOff>
        </xdr:to>
        <xdr:sp macro="" textlink="">
          <xdr:nvSpPr>
            <xdr:cNvPr id="23025" name="Button 497" hidden="1">
              <a:extLst>
                <a:ext uri="{63B3BB69-23CF-44E3-9099-C40C66FF867C}">
                  <a14:compatExt spid="_x0000_s23025"/>
                </a:ext>
                <a:ext uri="{FF2B5EF4-FFF2-40B4-BE49-F238E27FC236}">
                  <a16:creationId xmlns:a16="http://schemas.microsoft.com/office/drawing/2014/main" id="{00000000-0008-0000-0600-0000F1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132</xdr:row>
          <xdr:rowOff>50800</xdr:rowOff>
        </xdr:from>
        <xdr:to>
          <xdr:col>0</xdr:col>
          <xdr:colOff>152400</xdr:colOff>
          <xdr:row>132</xdr:row>
          <xdr:rowOff>165100</xdr:rowOff>
        </xdr:to>
        <xdr:sp macro="" textlink="">
          <xdr:nvSpPr>
            <xdr:cNvPr id="23026" name="Button 498" hidden="1">
              <a:extLst>
                <a:ext uri="{63B3BB69-23CF-44E3-9099-C40C66FF867C}">
                  <a14:compatExt spid="_x0000_s23026"/>
                </a:ext>
                <a:ext uri="{FF2B5EF4-FFF2-40B4-BE49-F238E27FC236}">
                  <a16:creationId xmlns:a16="http://schemas.microsoft.com/office/drawing/2014/main" id="{00000000-0008-0000-0600-0000F2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133</xdr:row>
          <xdr:rowOff>50800</xdr:rowOff>
        </xdr:from>
        <xdr:to>
          <xdr:col>0</xdr:col>
          <xdr:colOff>152400</xdr:colOff>
          <xdr:row>133</xdr:row>
          <xdr:rowOff>165100</xdr:rowOff>
        </xdr:to>
        <xdr:sp macro="" textlink="">
          <xdr:nvSpPr>
            <xdr:cNvPr id="23027" name="Button 499" hidden="1">
              <a:extLst>
                <a:ext uri="{63B3BB69-23CF-44E3-9099-C40C66FF867C}">
                  <a14:compatExt spid="_x0000_s23027"/>
                </a:ext>
                <a:ext uri="{FF2B5EF4-FFF2-40B4-BE49-F238E27FC236}">
                  <a16:creationId xmlns:a16="http://schemas.microsoft.com/office/drawing/2014/main" id="{00000000-0008-0000-0600-0000F3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134</xdr:row>
          <xdr:rowOff>50800</xdr:rowOff>
        </xdr:from>
        <xdr:to>
          <xdr:col>0</xdr:col>
          <xdr:colOff>152400</xdr:colOff>
          <xdr:row>134</xdr:row>
          <xdr:rowOff>165100</xdr:rowOff>
        </xdr:to>
        <xdr:sp macro="" textlink="">
          <xdr:nvSpPr>
            <xdr:cNvPr id="23028" name="Button 500" hidden="1">
              <a:extLst>
                <a:ext uri="{63B3BB69-23CF-44E3-9099-C40C66FF867C}">
                  <a14:compatExt spid="_x0000_s23028"/>
                </a:ext>
                <a:ext uri="{FF2B5EF4-FFF2-40B4-BE49-F238E27FC236}">
                  <a16:creationId xmlns:a16="http://schemas.microsoft.com/office/drawing/2014/main" id="{00000000-0008-0000-0600-0000F4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135</xdr:row>
          <xdr:rowOff>50800</xdr:rowOff>
        </xdr:from>
        <xdr:to>
          <xdr:col>0</xdr:col>
          <xdr:colOff>152400</xdr:colOff>
          <xdr:row>135</xdr:row>
          <xdr:rowOff>165100</xdr:rowOff>
        </xdr:to>
        <xdr:sp macro="" textlink="">
          <xdr:nvSpPr>
            <xdr:cNvPr id="23029" name="Button 501" hidden="1">
              <a:extLst>
                <a:ext uri="{63B3BB69-23CF-44E3-9099-C40C66FF867C}">
                  <a14:compatExt spid="_x0000_s23029"/>
                </a:ext>
                <a:ext uri="{FF2B5EF4-FFF2-40B4-BE49-F238E27FC236}">
                  <a16:creationId xmlns:a16="http://schemas.microsoft.com/office/drawing/2014/main" id="{00000000-0008-0000-0600-0000F5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136</xdr:row>
          <xdr:rowOff>50800</xdr:rowOff>
        </xdr:from>
        <xdr:to>
          <xdr:col>0</xdr:col>
          <xdr:colOff>152400</xdr:colOff>
          <xdr:row>136</xdr:row>
          <xdr:rowOff>165100</xdr:rowOff>
        </xdr:to>
        <xdr:sp macro="" textlink="">
          <xdr:nvSpPr>
            <xdr:cNvPr id="23030" name="Button 502" hidden="1">
              <a:extLst>
                <a:ext uri="{63B3BB69-23CF-44E3-9099-C40C66FF867C}">
                  <a14:compatExt spid="_x0000_s23030"/>
                </a:ext>
                <a:ext uri="{FF2B5EF4-FFF2-40B4-BE49-F238E27FC236}">
                  <a16:creationId xmlns:a16="http://schemas.microsoft.com/office/drawing/2014/main" id="{00000000-0008-0000-0600-0000F6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137</xdr:row>
          <xdr:rowOff>50800</xdr:rowOff>
        </xdr:from>
        <xdr:to>
          <xdr:col>0</xdr:col>
          <xdr:colOff>152400</xdr:colOff>
          <xdr:row>137</xdr:row>
          <xdr:rowOff>165100</xdr:rowOff>
        </xdr:to>
        <xdr:sp macro="" textlink="">
          <xdr:nvSpPr>
            <xdr:cNvPr id="23031" name="Button 503" hidden="1">
              <a:extLst>
                <a:ext uri="{63B3BB69-23CF-44E3-9099-C40C66FF867C}">
                  <a14:compatExt spid="_x0000_s23031"/>
                </a:ext>
                <a:ext uri="{FF2B5EF4-FFF2-40B4-BE49-F238E27FC236}">
                  <a16:creationId xmlns:a16="http://schemas.microsoft.com/office/drawing/2014/main" id="{00000000-0008-0000-0600-0000F7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138</xdr:row>
          <xdr:rowOff>50800</xdr:rowOff>
        </xdr:from>
        <xdr:to>
          <xdr:col>0</xdr:col>
          <xdr:colOff>152400</xdr:colOff>
          <xdr:row>138</xdr:row>
          <xdr:rowOff>165100</xdr:rowOff>
        </xdr:to>
        <xdr:sp macro="" textlink="">
          <xdr:nvSpPr>
            <xdr:cNvPr id="23032" name="Button 504" hidden="1">
              <a:extLst>
                <a:ext uri="{63B3BB69-23CF-44E3-9099-C40C66FF867C}">
                  <a14:compatExt spid="_x0000_s23032"/>
                </a:ext>
                <a:ext uri="{FF2B5EF4-FFF2-40B4-BE49-F238E27FC236}">
                  <a16:creationId xmlns:a16="http://schemas.microsoft.com/office/drawing/2014/main" id="{00000000-0008-0000-0600-0000F85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73</xdr:row>
          <xdr:rowOff>38100</xdr:rowOff>
        </xdr:from>
        <xdr:to>
          <xdr:col>0</xdr:col>
          <xdr:colOff>146050</xdr:colOff>
          <xdr:row>73</xdr:row>
          <xdr:rowOff>152400</xdr:rowOff>
        </xdr:to>
        <xdr:sp macro="" textlink="">
          <xdr:nvSpPr>
            <xdr:cNvPr id="23062" name="Button 534" hidden="1">
              <a:extLst>
                <a:ext uri="{63B3BB69-23CF-44E3-9099-C40C66FF867C}">
                  <a14:compatExt spid="_x0000_s23062"/>
                </a:ext>
                <a:ext uri="{FF2B5EF4-FFF2-40B4-BE49-F238E27FC236}">
                  <a16:creationId xmlns:a16="http://schemas.microsoft.com/office/drawing/2014/main" id="{00000000-0008-0000-0600-000016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74</xdr:row>
          <xdr:rowOff>31750</xdr:rowOff>
        </xdr:from>
        <xdr:to>
          <xdr:col>0</xdr:col>
          <xdr:colOff>146050</xdr:colOff>
          <xdr:row>74</xdr:row>
          <xdr:rowOff>146050</xdr:rowOff>
        </xdr:to>
        <xdr:sp macro="" textlink="">
          <xdr:nvSpPr>
            <xdr:cNvPr id="23063" name="Button 535" hidden="1">
              <a:extLst>
                <a:ext uri="{63B3BB69-23CF-44E3-9099-C40C66FF867C}">
                  <a14:compatExt spid="_x0000_s23063"/>
                </a:ext>
                <a:ext uri="{FF2B5EF4-FFF2-40B4-BE49-F238E27FC236}">
                  <a16:creationId xmlns:a16="http://schemas.microsoft.com/office/drawing/2014/main" id="{00000000-0008-0000-0600-000017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75</xdr:row>
          <xdr:rowOff>31750</xdr:rowOff>
        </xdr:from>
        <xdr:to>
          <xdr:col>0</xdr:col>
          <xdr:colOff>146050</xdr:colOff>
          <xdr:row>75</xdr:row>
          <xdr:rowOff>146050</xdr:rowOff>
        </xdr:to>
        <xdr:sp macro="" textlink="">
          <xdr:nvSpPr>
            <xdr:cNvPr id="23064" name="Button 536" hidden="1">
              <a:extLst>
                <a:ext uri="{63B3BB69-23CF-44E3-9099-C40C66FF867C}">
                  <a14:compatExt spid="_x0000_s23064"/>
                </a:ext>
                <a:ext uri="{FF2B5EF4-FFF2-40B4-BE49-F238E27FC236}">
                  <a16:creationId xmlns:a16="http://schemas.microsoft.com/office/drawing/2014/main" id="{00000000-0008-0000-0600-000018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76</xdr:row>
          <xdr:rowOff>31750</xdr:rowOff>
        </xdr:from>
        <xdr:to>
          <xdr:col>0</xdr:col>
          <xdr:colOff>146050</xdr:colOff>
          <xdr:row>76</xdr:row>
          <xdr:rowOff>146050</xdr:rowOff>
        </xdr:to>
        <xdr:sp macro="" textlink="">
          <xdr:nvSpPr>
            <xdr:cNvPr id="23065" name="Button 537" hidden="1">
              <a:extLst>
                <a:ext uri="{63B3BB69-23CF-44E3-9099-C40C66FF867C}">
                  <a14:compatExt spid="_x0000_s23065"/>
                </a:ext>
                <a:ext uri="{FF2B5EF4-FFF2-40B4-BE49-F238E27FC236}">
                  <a16:creationId xmlns:a16="http://schemas.microsoft.com/office/drawing/2014/main" id="{00000000-0008-0000-0600-000019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77</xdr:row>
          <xdr:rowOff>31750</xdr:rowOff>
        </xdr:from>
        <xdr:to>
          <xdr:col>0</xdr:col>
          <xdr:colOff>146050</xdr:colOff>
          <xdr:row>77</xdr:row>
          <xdr:rowOff>146050</xdr:rowOff>
        </xdr:to>
        <xdr:sp macro="" textlink="">
          <xdr:nvSpPr>
            <xdr:cNvPr id="23066" name="Button 538" hidden="1">
              <a:extLst>
                <a:ext uri="{63B3BB69-23CF-44E3-9099-C40C66FF867C}">
                  <a14:compatExt spid="_x0000_s23066"/>
                </a:ext>
                <a:ext uri="{FF2B5EF4-FFF2-40B4-BE49-F238E27FC236}">
                  <a16:creationId xmlns:a16="http://schemas.microsoft.com/office/drawing/2014/main" id="{00000000-0008-0000-0600-00001A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78</xdr:row>
          <xdr:rowOff>31750</xdr:rowOff>
        </xdr:from>
        <xdr:to>
          <xdr:col>0</xdr:col>
          <xdr:colOff>146050</xdr:colOff>
          <xdr:row>78</xdr:row>
          <xdr:rowOff>146050</xdr:rowOff>
        </xdr:to>
        <xdr:sp macro="" textlink="">
          <xdr:nvSpPr>
            <xdr:cNvPr id="23067" name="Button 539" hidden="1">
              <a:extLst>
                <a:ext uri="{63B3BB69-23CF-44E3-9099-C40C66FF867C}">
                  <a14:compatExt spid="_x0000_s23067"/>
                </a:ext>
                <a:ext uri="{FF2B5EF4-FFF2-40B4-BE49-F238E27FC236}">
                  <a16:creationId xmlns:a16="http://schemas.microsoft.com/office/drawing/2014/main" id="{00000000-0008-0000-0600-00001B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79</xdr:row>
          <xdr:rowOff>31750</xdr:rowOff>
        </xdr:from>
        <xdr:to>
          <xdr:col>0</xdr:col>
          <xdr:colOff>146050</xdr:colOff>
          <xdr:row>79</xdr:row>
          <xdr:rowOff>146050</xdr:rowOff>
        </xdr:to>
        <xdr:sp macro="" textlink="">
          <xdr:nvSpPr>
            <xdr:cNvPr id="23068" name="Button 540" hidden="1">
              <a:extLst>
                <a:ext uri="{63B3BB69-23CF-44E3-9099-C40C66FF867C}">
                  <a14:compatExt spid="_x0000_s23068"/>
                </a:ext>
                <a:ext uri="{FF2B5EF4-FFF2-40B4-BE49-F238E27FC236}">
                  <a16:creationId xmlns:a16="http://schemas.microsoft.com/office/drawing/2014/main" id="{00000000-0008-0000-0600-00001C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72</xdr:row>
          <xdr:rowOff>31750</xdr:rowOff>
        </xdr:from>
        <xdr:to>
          <xdr:col>0</xdr:col>
          <xdr:colOff>146050</xdr:colOff>
          <xdr:row>72</xdr:row>
          <xdr:rowOff>146050</xdr:rowOff>
        </xdr:to>
        <xdr:sp macro="" textlink="">
          <xdr:nvSpPr>
            <xdr:cNvPr id="23069" name="Button 541" hidden="1">
              <a:extLst>
                <a:ext uri="{63B3BB69-23CF-44E3-9099-C40C66FF867C}">
                  <a14:compatExt spid="_x0000_s23069"/>
                </a:ext>
                <a:ext uri="{FF2B5EF4-FFF2-40B4-BE49-F238E27FC236}">
                  <a16:creationId xmlns:a16="http://schemas.microsoft.com/office/drawing/2014/main" id="{00000000-0008-0000-0600-00001D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81</xdr:row>
          <xdr:rowOff>38100</xdr:rowOff>
        </xdr:from>
        <xdr:to>
          <xdr:col>0</xdr:col>
          <xdr:colOff>146050</xdr:colOff>
          <xdr:row>81</xdr:row>
          <xdr:rowOff>152400</xdr:rowOff>
        </xdr:to>
        <xdr:sp macro="" textlink="">
          <xdr:nvSpPr>
            <xdr:cNvPr id="23070" name="Button 542" hidden="1">
              <a:extLst>
                <a:ext uri="{63B3BB69-23CF-44E3-9099-C40C66FF867C}">
                  <a14:compatExt spid="_x0000_s23070"/>
                </a:ext>
                <a:ext uri="{FF2B5EF4-FFF2-40B4-BE49-F238E27FC236}">
                  <a16:creationId xmlns:a16="http://schemas.microsoft.com/office/drawing/2014/main" id="{00000000-0008-0000-0600-00001E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82</xdr:row>
          <xdr:rowOff>31750</xdr:rowOff>
        </xdr:from>
        <xdr:to>
          <xdr:col>0</xdr:col>
          <xdr:colOff>146050</xdr:colOff>
          <xdr:row>82</xdr:row>
          <xdr:rowOff>146050</xdr:rowOff>
        </xdr:to>
        <xdr:sp macro="" textlink="">
          <xdr:nvSpPr>
            <xdr:cNvPr id="23071" name="Button 543" hidden="1">
              <a:extLst>
                <a:ext uri="{63B3BB69-23CF-44E3-9099-C40C66FF867C}">
                  <a14:compatExt spid="_x0000_s23071"/>
                </a:ext>
                <a:ext uri="{FF2B5EF4-FFF2-40B4-BE49-F238E27FC236}">
                  <a16:creationId xmlns:a16="http://schemas.microsoft.com/office/drawing/2014/main" id="{00000000-0008-0000-0600-00001F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83</xdr:row>
          <xdr:rowOff>31750</xdr:rowOff>
        </xdr:from>
        <xdr:to>
          <xdr:col>0</xdr:col>
          <xdr:colOff>146050</xdr:colOff>
          <xdr:row>83</xdr:row>
          <xdr:rowOff>146050</xdr:rowOff>
        </xdr:to>
        <xdr:sp macro="" textlink="">
          <xdr:nvSpPr>
            <xdr:cNvPr id="23072" name="Button 544" hidden="1">
              <a:extLst>
                <a:ext uri="{63B3BB69-23CF-44E3-9099-C40C66FF867C}">
                  <a14:compatExt spid="_x0000_s23072"/>
                </a:ext>
                <a:ext uri="{FF2B5EF4-FFF2-40B4-BE49-F238E27FC236}">
                  <a16:creationId xmlns:a16="http://schemas.microsoft.com/office/drawing/2014/main" id="{00000000-0008-0000-0600-000020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84</xdr:row>
          <xdr:rowOff>31750</xdr:rowOff>
        </xdr:from>
        <xdr:to>
          <xdr:col>0</xdr:col>
          <xdr:colOff>146050</xdr:colOff>
          <xdr:row>84</xdr:row>
          <xdr:rowOff>146050</xdr:rowOff>
        </xdr:to>
        <xdr:sp macro="" textlink="">
          <xdr:nvSpPr>
            <xdr:cNvPr id="23073" name="Button 545" hidden="1">
              <a:extLst>
                <a:ext uri="{63B3BB69-23CF-44E3-9099-C40C66FF867C}">
                  <a14:compatExt spid="_x0000_s23073"/>
                </a:ext>
                <a:ext uri="{FF2B5EF4-FFF2-40B4-BE49-F238E27FC236}">
                  <a16:creationId xmlns:a16="http://schemas.microsoft.com/office/drawing/2014/main" id="{00000000-0008-0000-0600-000021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85</xdr:row>
          <xdr:rowOff>31750</xdr:rowOff>
        </xdr:from>
        <xdr:to>
          <xdr:col>0</xdr:col>
          <xdr:colOff>146050</xdr:colOff>
          <xdr:row>85</xdr:row>
          <xdr:rowOff>146050</xdr:rowOff>
        </xdr:to>
        <xdr:sp macro="" textlink="">
          <xdr:nvSpPr>
            <xdr:cNvPr id="23074" name="Button 546" hidden="1">
              <a:extLst>
                <a:ext uri="{63B3BB69-23CF-44E3-9099-C40C66FF867C}">
                  <a14:compatExt spid="_x0000_s23074"/>
                </a:ext>
                <a:ext uri="{FF2B5EF4-FFF2-40B4-BE49-F238E27FC236}">
                  <a16:creationId xmlns:a16="http://schemas.microsoft.com/office/drawing/2014/main" id="{00000000-0008-0000-0600-000022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80</xdr:row>
          <xdr:rowOff>31750</xdr:rowOff>
        </xdr:from>
        <xdr:to>
          <xdr:col>0</xdr:col>
          <xdr:colOff>146050</xdr:colOff>
          <xdr:row>80</xdr:row>
          <xdr:rowOff>146050</xdr:rowOff>
        </xdr:to>
        <xdr:sp macro="" textlink="">
          <xdr:nvSpPr>
            <xdr:cNvPr id="23075" name="Button 547" hidden="1">
              <a:extLst>
                <a:ext uri="{63B3BB69-23CF-44E3-9099-C40C66FF867C}">
                  <a14:compatExt spid="_x0000_s23075"/>
                </a:ext>
                <a:ext uri="{FF2B5EF4-FFF2-40B4-BE49-F238E27FC236}">
                  <a16:creationId xmlns:a16="http://schemas.microsoft.com/office/drawing/2014/main" id="{00000000-0008-0000-0600-000023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44</xdr:row>
          <xdr:rowOff>31750</xdr:rowOff>
        </xdr:from>
        <xdr:to>
          <xdr:col>1</xdr:col>
          <xdr:colOff>146050</xdr:colOff>
          <xdr:row>44</xdr:row>
          <xdr:rowOff>146050</xdr:rowOff>
        </xdr:to>
        <xdr:sp macro="" textlink="">
          <xdr:nvSpPr>
            <xdr:cNvPr id="23076" name="Button 548" hidden="1">
              <a:extLst>
                <a:ext uri="{63B3BB69-23CF-44E3-9099-C40C66FF867C}">
                  <a14:compatExt spid="_x0000_s23076"/>
                </a:ext>
                <a:ext uri="{FF2B5EF4-FFF2-40B4-BE49-F238E27FC236}">
                  <a16:creationId xmlns:a16="http://schemas.microsoft.com/office/drawing/2014/main" id="{00000000-0008-0000-0600-000024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46</xdr:row>
          <xdr:rowOff>38100</xdr:rowOff>
        </xdr:from>
        <xdr:to>
          <xdr:col>0</xdr:col>
          <xdr:colOff>146050</xdr:colOff>
          <xdr:row>46</xdr:row>
          <xdr:rowOff>152400</xdr:rowOff>
        </xdr:to>
        <xdr:sp macro="" textlink="">
          <xdr:nvSpPr>
            <xdr:cNvPr id="23077" name="Button 549" hidden="1">
              <a:extLst>
                <a:ext uri="{63B3BB69-23CF-44E3-9099-C40C66FF867C}">
                  <a14:compatExt spid="_x0000_s23077"/>
                </a:ext>
                <a:ext uri="{FF2B5EF4-FFF2-40B4-BE49-F238E27FC236}">
                  <a16:creationId xmlns:a16="http://schemas.microsoft.com/office/drawing/2014/main" id="{00000000-0008-0000-0600-000025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47</xdr:row>
          <xdr:rowOff>31750</xdr:rowOff>
        </xdr:from>
        <xdr:to>
          <xdr:col>0</xdr:col>
          <xdr:colOff>146050</xdr:colOff>
          <xdr:row>47</xdr:row>
          <xdr:rowOff>146050</xdr:rowOff>
        </xdr:to>
        <xdr:sp macro="" textlink="">
          <xdr:nvSpPr>
            <xdr:cNvPr id="23078" name="Button 550" hidden="1">
              <a:extLst>
                <a:ext uri="{63B3BB69-23CF-44E3-9099-C40C66FF867C}">
                  <a14:compatExt spid="_x0000_s23078"/>
                </a:ext>
                <a:ext uri="{FF2B5EF4-FFF2-40B4-BE49-F238E27FC236}">
                  <a16:creationId xmlns:a16="http://schemas.microsoft.com/office/drawing/2014/main" id="{00000000-0008-0000-0600-000026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48</xdr:row>
          <xdr:rowOff>31750</xdr:rowOff>
        </xdr:from>
        <xdr:to>
          <xdr:col>0</xdr:col>
          <xdr:colOff>146050</xdr:colOff>
          <xdr:row>48</xdr:row>
          <xdr:rowOff>146050</xdr:rowOff>
        </xdr:to>
        <xdr:sp macro="" textlink="">
          <xdr:nvSpPr>
            <xdr:cNvPr id="23079" name="Button 551" hidden="1">
              <a:extLst>
                <a:ext uri="{63B3BB69-23CF-44E3-9099-C40C66FF867C}">
                  <a14:compatExt spid="_x0000_s23079"/>
                </a:ext>
                <a:ext uri="{FF2B5EF4-FFF2-40B4-BE49-F238E27FC236}">
                  <a16:creationId xmlns:a16="http://schemas.microsoft.com/office/drawing/2014/main" id="{00000000-0008-0000-0600-000027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49</xdr:row>
          <xdr:rowOff>31750</xdr:rowOff>
        </xdr:from>
        <xdr:to>
          <xdr:col>0</xdr:col>
          <xdr:colOff>146050</xdr:colOff>
          <xdr:row>49</xdr:row>
          <xdr:rowOff>146050</xdr:rowOff>
        </xdr:to>
        <xdr:sp macro="" textlink="">
          <xdr:nvSpPr>
            <xdr:cNvPr id="23080" name="Button 552" hidden="1">
              <a:extLst>
                <a:ext uri="{63B3BB69-23CF-44E3-9099-C40C66FF867C}">
                  <a14:compatExt spid="_x0000_s23080"/>
                </a:ext>
                <a:ext uri="{FF2B5EF4-FFF2-40B4-BE49-F238E27FC236}">
                  <a16:creationId xmlns:a16="http://schemas.microsoft.com/office/drawing/2014/main" id="{00000000-0008-0000-0600-000028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50</xdr:row>
          <xdr:rowOff>31750</xdr:rowOff>
        </xdr:from>
        <xdr:to>
          <xdr:col>0</xdr:col>
          <xdr:colOff>146050</xdr:colOff>
          <xdr:row>50</xdr:row>
          <xdr:rowOff>146050</xdr:rowOff>
        </xdr:to>
        <xdr:sp macro="" textlink="">
          <xdr:nvSpPr>
            <xdr:cNvPr id="23081" name="Button 553" hidden="1">
              <a:extLst>
                <a:ext uri="{63B3BB69-23CF-44E3-9099-C40C66FF867C}">
                  <a14:compatExt spid="_x0000_s23081"/>
                </a:ext>
                <a:ext uri="{FF2B5EF4-FFF2-40B4-BE49-F238E27FC236}">
                  <a16:creationId xmlns:a16="http://schemas.microsoft.com/office/drawing/2014/main" id="{00000000-0008-0000-0600-000029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45</xdr:row>
          <xdr:rowOff>31750</xdr:rowOff>
        </xdr:from>
        <xdr:to>
          <xdr:col>0</xdr:col>
          <xdr:colOff>146050</xdr:colOff>
          <xdr:row>45</xdr:row>
          <xdr:rowOff>146050</xdr:rowOff>
        </xdr:to>
        <xdr:sp macro="" textlink="">
          <xdr:nvSpPr>
            <xdr:cNvPr id="23082" name="Button 554" hidden="1">
              <a:extLst>
                <a:ext uri="{63B3BB69-23CF-44E3-9099-C40C66FF867C}">
                  <a14:compatExt spid="_x0000_s23082"/>
                </a:ext>
                <a:ext uri="{FF2B5EF4-FFF2-40B4-BE49-F238E27FC236}">
                  <a16:creationId xmlns:a16="http://schemas.microsoft.com/office/drawing/2014/main" id="{00000000-0008-0000-0600-00002A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139</xdr:row>
          <xdr:rowOff>31750</xdr:rowOff>
        </xdr:from>
        <xdr:to>
          <xdr:col>1</xdr:col>
          <xdr:colOff>146050</xdr:colOff>
          <xdr:row>139</xdr:row>
          <xdr:rowOff>146050</xdr:rowOff>
        </xdr:to>
        <xdr:sp macro="" textlink="">
          <xdr:nvSpPr>
            <xdr:cNvPr id="23084" name="Button 556" hidden="1">
              <a:extLst>
                <a:ext uri="{63B3BB69-23CF-44E3-9099-C40C66FF867C}">
                  <a14:compatExt spid="_x0000_s23084"/>
                </a:ext>
                <a:ext uri="{FF2B5EF4-FFF2-40B4-BE49-F238E27FC236}">
                  <a16:creationId xmlns:a16="http://schemas.microsoft.com/office/drawing/2014/main" id="{00000000-0008-0000-0600-00002C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140</xdr:row>
          <xdr:rowOff>38100</xdr:rowOff>
        </xdr:from>
        <xdr:to>
          <xdr:col>0</xdr:col>
          <xdr:colOff>146050</xdr:colOff>
          <xdr:row>140</xdr:row>
          <xdr:rowOff>152400</xdr:rowOff>
        </xdr:to>
        <xdr:sp macro="" textlink="">
          <xdr:nvSpPr>
            <xdr:cNvPr id="23085" name="Button 557" hidden="1">
              <a:extLst>
                <a:ext uri="{63B3BB69-23CF-44E3-9099-C40C66FF867C}">
                  <a14:compatExt spid="_x0000_s23085"/>
                </a:ext>
                <a:ext uri="{FF2B5EF4-FFF2-40B4-BE49-F238E27FC236}">
                  <a16:creationId xmlns:a16="http://schemas.microsoft.com/office/drawing/2014/main" id="{00000000-0008-0000-0600-00002D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142</xdr:row>
          <xdr:rowOff>69850</xdr:rowOff>
        </xdr:from>
        <xdr:to>
          <xdr:col>0</xdr:col>
          <xdr:colOff>146050</xdr:colOff>
          <xdr:row>143</xdr:row>
          <xdr:rowOff>0</xdr:rowOff>
        </xdr:to>
        <xdr:sp macro="" textlink="">
          <xdr:nvSpPr>
            <xdr:cNvPr id="23086" name="Button 558" hidden="1">
              <a:extLst>
                <a:ext uri="{63B3BB69-23CF-44E3-9099-C40C66FF867C}">
                  <a14:compatExt spid="_x0000_s23086"/>
                </a:ext>
                <a:ext uri="{FF2B5EF4-FFF2-40B4-BE49-F238E27FC236}">
                  <a16:creationId xmlns:a16="http://schemas.microsoft.com/office/drawing/2014/main" id="{00000000-0008-0000-0600-00002E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143</xdr:row>
          <xdr:rowOff>69850</xdr:rowOff>
        </xdr:from>
        <xdr:to>
          <xdr:col>0</xdr:col>
          <xdr:colOff>146050</xdr:colOff>
          <xdr:row>144</xdr:row>
          <xdr:rowOff>0</xdr:rowOff>
        </xdr:to>
        <xdr:sp macro="" textlink="">
          <xdr:nvSpPr>
            <xdr:cNvPr id="23087" name="Button 559" hidden="1">
              <a:extLst>
                <a:ext uri="{63B3BB69-23CF-44E3-9099-C40C66FF867C}">
                  <a14:compatExt spid="_x0000_s23087"/>
                </a:ext>
                <a:ext uri="{FF2B5EF4-FFF2-40B4-BE49-F238E27FC236}">
                  <a16:creationId xmlns:a16="http://schemas.microsoft.com/office/drawing/2014/main" id="{00000000-0008-0000-0600-00002F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141</xdr:row>
          <xdr:rowOff>50800</xdr:rowOff>
        </xdr:from>
        <xdr:to>
          <xdr:col>0</xdr:col>
          <xdr:colOff>146050</xdr:colOff>
          <xdr:row>141</xdr:row>
          <xdr:rowOff>165100</xdr:rowOff>
        </xdr:to>
        <xdr:sp macro="" textlink="">
          <xdr:nvSpPr>
            <xdr:cNvPr id="23088" name="Button 560" hidden="1">
              <a:extLst>
                <a:ext uri="{63B3BB69-23CF-44E3-9099-C40C66FF867C}">
                  <a14:compatExt spid="_x0000_s23088"/>
                </a:ext>
                <a:ext uri="{FF2B5EF4-FFF2-40B4-BE49-F238E27FC236}">
                  <a16:creationId xmlns:a16="http://schemas.microsoft.com/office/drawing/2014/main" id="{00000000-0008-0000-0600-0000305A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145</xdr:row>
          <xdr:rowOff>31750</xdr:rowOff>
        </xdr:from>
        <xdr:to>
          <xdr:col>2</xdr:col>
          <xdr:colOff>1289050</xdr:colOff>
          <xdr:row>147</xdr:row>
          <xdr:rowOff>88900</xdr:rowOff>
        </xdr:to>
        <xdr:sp macro="" textlink="">
          <xdr:nvSpPr>
            <xdr:cNvPr id="23623" name="Button 71" hidden="1">
              <a:extLst>
                <a:ext uri="{63B3BB69-23CF-44E3-9099-C40C66FF867C}">
                  <a14:compatExt spid="_x0000_s23623"/>
                </a:ext>
                <a:ext uri="{FF2B5EF4-FFF2-40B4-BE49-F238E27FC236}">
                  <a16:creationId xmlns:a16="http://schemas.microsoft.com/office/drawing/2014/main" id="{00000000-0008-0000-0700-0000475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1447800</xdr:colOff>
          <xdr:row>145</xdr:row>
          <xdr:rowOff>38100</xdr:rowOff>
        </xdr:from>
        <xdr:to>
          <xdr:col>2</xdr:col>
          <xdr:colOff>2755900</xdr:colOff>
          <xdr:row>147</xdr:row>
          <xdr:rowOff>107950</xdr:rowOff>
        </xdr:to>
        <xdr:sp macro="" textlink="">
          <xdr:nvSpPr>
            <xdr:cNvPr id="23624" name="Button 72" hidden="1">
              <a:extLst>
                <a:ext uri="{63B3BB69-23CF-44E3-9099-C40C66FF867C}">
                  <a14:compatExt spid="_x0000_s23624"/>
                </a:ext>
                <a:ext uri="{FF2B5EF4-FFF2-40B4-BE49-F238E27FC236}">
                  <a16:creationId xmlns:a16="http://schemas.microsoft.com/office/drawing/2014/main" id="{00000000-0008-0000-0700-0000485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10</xdr:row>
          <xdr:rowOff>31750</xdr:rowOff>
        </xdr:from>
        <xdr:to>
          <xdr:col>1</xdr:col>
          <xdr:colOff>146050</xdr:colOff>
          <xdr:row>10</xdr:row>
          <xdr:rowOff>146050</xdr:rowOff>
        </xdr:to>
        <xdr:sp macro="" textlink="">
          <xdr:nvSpPr>
            <xdr:cNvPr id="23842" name="Button 290" hidden="1">
              <a:extLst>
                <a:ext uri="{63B3BB69-23CF-44E3-9099-C40C66FF867C}">
                  <a14:compatExt spid="_x0000_s23842"/>
                </a:ext>
                <a:ext uri="{FF2B5EF4-FFF2-40B4-BE49-F238E27FC236}">
                  <a16:creationId xmlns:a16="http://schemas.microsoft.com/office/drawing/2014/main" id="{00000000-0008-0000-0700-000022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19</xdr:row>
          <xdr:rowOff>31750</xdr:rowOff>
        </xdr:from>
        <xdr:to>
          <xdr:col>1</xdr:col>
          <xdr:colOff>146050</xdr:colOff>
          <xdr:row>19</xdr:row>
          <xdr:rowOff>146050</xdr:rowOff>
        </xdr:to>
        <xdr:sp macro="" textlink="">
          <xdr:nvSpPr>
            <xdr:cNvPr id="23843" name="Button 291" hidden="1">
              <a:extLst>
                <a:ext uri="{63B3BB69-23CF-44E3-9099-C40C66FF867C}">
                  <a14:compatExt spid="_x0000_s23843"/>
                </a:ext>
                <a:ext uri="{FF2B5EF4-FFF2-40B4-BE49-F238E27FC236}">
                  <a16:creationId xmlns:a16="http://schemas.microsoft.com/office/drawing/2014/main" id="{00000000-0008-0000-0700-000023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xdr:row>
          <xdr:rowOff>38100</xdr:rowOff>
        </xdr:from>
        <xdr:to>
          <xdr:col>0</xdr:col>
          <xdr:colOff>146050</xdr:colOff>
          <xdr:row>12</xdr:row>
          <xdr:rowOff>152400</xdr:rowOff>
        </xdr:to>
        <xdr:sp macro="" textlink="">
          <xdr:nvSpPr>
            <xdr:cNvPr id="23844" name="Button 292" hidden="1">
              <a:extLst>
                <a:ext uri="{63B3BB69-23CF-44E3-9099-C40C66FF867C}">
                  <a14:compatExt spid="_x0000_s23844"/>
                </a:ext>
                <a:ext uri="{FF2B5EF4-FFF2-40B4-BE49-F238E27FC236}">
                  <a16:creationId xmlns:a16="http://schemas.microsoft.com/office/drawing/2014/main" id="{00000000-0008-0000-0700-000024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xdr:row>
          <xdr:rowOff>31750</xdr:rowOff>
        </xdr:from>
        <xdr:to>
          <xdr:col>0</xdr:col>
          <xdr:colOff>146050</xdr:colOff>
          <xdr:row>13</xdr:row>
          <xdr:rowOff>146050</xdr:rowOff>
        </xdr:to>
        <xdr:sp macro="" textlink="">
          <xdr:nvSpPr>
            <xdr:cNvPr id="23845" name="Button 293" hidden="1">
              <a:extLst>
                <a:ext uri="{63B3BB69-23CF-44E3-9099-C40C66FF867C}">
                  <a14:compatExt spid="_x0000_s23845"/>
                </a:ext>
                <a:ext uri="{FF2B5EF4-FFF2-40B4-BE49-F238E27FC236}">
                  <a16:creationId xmlns:a16="http://schemas.microsoft.com/office/drawing/2014/main" id="{00000000-0008-0000-0700-000025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xdr:row>
          <xdr:rowOff>31750</xdr:rowOff>
        </xdr:from>
        <xdr:to>
          <xdr:col>0</xdr:col>
          <xdr:colOff>146050</xdr:colOff>
          <xdr:row>14</xdr:row>
          <xdr:rowOff>146050</xdr:rowOff>
        </xdr:to>
        <xdr:sp macro="" textlink="">
          <xdr:nvSpPr>
            <xdr:cNvPr id="23846" name="Button 294" hidden="1">
              <a:extLst>
                <a:ext uri="{63B3BB69-23CF-44E3-9099-C40C66FF867C}">
                  <a14:compatExt spid="_x0000_s23846"/>
                </a:ext>
                <a:ext uri="{FF2B5EF4-FFF2-40B4-BE49-F238E27FC236}">
                  <a16:creationId xmlns:a16="http://schemas.microsoft.com/office/drawing/2014/main" id="{00000000-0008-0000-0700-000026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15</xdr:row>
          <xdr:rowOff>31750</xdr:rowOff>
        </xdr:from>
        <xdr:to>
          <xdr:col>0</xdr:col>
          <xdr:colOff>146050</xdr:colOff>
          <xdr:row>15</xdr:row>
          <xdr:rowOff>146050</xdr:rowOff>
        </xdr:to>
        <xdr:sp macro="" textlink="">
          <xdr:nvSpPr>
            <xdr:cNvPr id="23847" name="Button 295" hidden="1">
              <a:extLst>
                <a:ext uri="{63B3BB69-23CF-44E3-9099-C40C66FF867C}">
                  <a14:compatExt spid="_x0000_s23847"/>
                </a:ext>
                <a:ext uri="{FF2B5EF4-FFF2-40B4-BE49-F238E27FC236}">
                  <a16:creationId xmlns:a16="http://schemas.microsoft.com/office/drawing/2014/main" id="{00000000-0008-0000-0700-000027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16</xdr:row>
          <xdr:rowOff>31750</xdr:rowOff>
        </xdr:from>
        <xdr:to>
          <xdr:col>0</xdr:col>
          <xdr:colOff>146050</xdr:colOff>
          <xdr:row>16</xdr:row>
          <xdr:rowOff>146050</xdr:rowOff>
        </xdr:to>
        <xdr:sp macro="" textlink="">
          <xdr:nvSpPr>
            <xdr:cNvPr id="23848" name="Button 296" hidden="1">
              <a:extLst>
                <a:ext uri="{63B3BB69-23CF-44E3-9099-C40C66FF867C}">
                  <a14:compatExt spid="_x0000_s23848"/>
                </a:ext>
                <a:ext uri="{FF2B5EF4-FFF2-40B4-BE49-F238E27FC236}">
                  <a16:creationId xmlns:a16="http://schemas.microsoft.com/office/drawing/2014/main" id="{00000000-0008-0000-0700-000028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17</xdr:row>
          <xdr:rowOff>31750</xdr:rowOff>
        </xdr:from>
        <xdr:to>
          <xdr:col>0</xdr:col>
          <xdr:colOff>146050</xdr:colOff>
          <xdr:row>17</xdr:row>
          <xdr:rowOff>146050</xdr:rowOff>
        </xdr:to>
        <xdr:sp macro="" textlink="">
          <xdr:nvSpPr>
            <xdr:cNvPr id="23849" name="Button 297" hidden="1">
              <a:extLst>
                <a:ext uri="{63B3BB69-23CF-44E3-9099-C40C66FF867C}">
                  <a14:compatExt spid="_x0000_s23849"/>
                </a:ext>
                <a:ext uri="{FF2B5EF4-FFF2-40B4-BE49-F238E27FC236}">
                  <a16:creationId xmlns:a16="http://schemas.microsoft.com/office/drawing/2014/main" id="{00000000-0008-0000-0700-000029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18</xdr:row>
          <xdr:rowOff>31750</xdr:rowOff>
        </xdr:from>
        <xdr:to>
          <xdr:col>0</xdr:col>
          <xdr:colOff>146050</xdr:colOff>
          <xdr:row>18</xdr:row>
          <xdr:rowOff>146050</xdr:rowOff>
        </xdr:to>
        <xdr:sp macro="" textlink="">
          <xdr:nvSpPr>
            <xdr:cNvPr id="23850" name="Button 298" hidden="1">
              <a:extLst>
                <a:ext uri="{63B3BB69-23CF-44E3-9099-C40C66FF867C}">
                  <a14:compatExt spid="_x0000_s23850"/>
                </a:ext>
                <a:ext uri="{FF2B5EF4-FFF2-40B4-BE49-F238E27FC236}">
                  <a16:creationId xmlns:a16="http://schemas.microsoft.com/office/drawing/2014/main" id="{00000000-0008-0000-0700-00002A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xdr:row>
          <xdr:rowOff>31750</xdr:rowOff>
        </xdr:from>
        <xdr:to>
          <xdr:col>0</xdr:col>
          <xdr:colOff>146050</xdr:colOff>
          <xdr:row>11</xdr:row>
          <xdr:rowOff>146050</xdr:rowOff>
        </xdr:to>
        <xdr:sp macro="" textlink="">
          <xdr:nvSpPr>
            <xdr:cNvPr id="23851" name="Button 299" hidden="1">
              <a:extLst>
                <a:ext uri="{63B3BB69-23CF-44E3-9099-C40C66FF867C}">
                  <a14:compatExt spid="_x0000_s23851"/>
                </a:ext>
                <a:ext uri="{FF2B5EF4-FFF2-40B4-BE49-F238E27FC236}">
                  <a16:creationId xmlns:a16="http://schemas.microsoft.com/office/drawing/2014/main" id="{00000000-0008-0000-0700-00002B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21</xdr:row>
          <xdr:rowOff>38100</xdr:rowOff>
        </xdr:from>
        <xdr:to>
          <xdr:col>0</xdr:col>
          <xdr:colOff>146050</xdr:colOff>
          <xdr:row>21</xdr:row>
          <xdr:rowOff>152400</xdr:rowOff>
        </xdr:to>
        <xdr:sp macro="" textlink="">
          <xdr:nvSpPr>
            <xdr:cNvPr id="23852" name="Button 300" hidden="1">
              <a:extLst>
                <a:ext uri="{63B3BB69-23CF-44E3-9099-C40C66FF867C}">
                  <a14:compatExt spid="_x0000_s23852"/>
                </a:ext>
                <a:ext uri="{FF2B5EF4-FFF2-40B4-BE49-F238E27FC236}">
                  <a16:creationId xmlns:a16="http://schemas.microsoft.com/office/drawing/2014/main" id="{00000000-0008-0000-0700-00002C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22</xdr:row>
          <xdr:rowOff>31750</xdr:rowOff>
        </xdr:from>
        <xdr:to>
          <xdr:col>0</xdr:col>
          <xdr:colOff>146050</xdr:colOff>
          <xdr:row>22</xdr:row>
          <xdr:rowOff>146050</xdr:rowOff>
        </xdr:to>
        <xdr:sp macro="" textlink="">
          <xdr:nvSpPr>
            <xdr:cNvPr id="23853" name="Button 301" hidden="1">
              <a:extLst>
                <a:ext uri="{63B3BB69-23CF-44E3-9099-C40C66FF867C}">
                  <a14:compatExt spid="_x0000_s23853"/>
                </a:ext>
                <a:ext uri="{FF2B5EF4-FFF2-40B4-BE49-F238E27FC236}">
                  <a16:creationId xmlns:a16="http://schemas.microsoft.com/office/drawing/2014/main" id="{00000000-0008-0000-0700-00002D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23</xdr:row>
          <xdr:rowOff>31750</xdr:rowOff>
        </xdr:from>
        <xdr:to>
          <xdr:col>0</xdr:col>
          <xdr:colOff>146050</xdr:colOff>
          <xdr:row>23</xdr:row>
          <xdr:rowOff>146050</xdr:rowOff>
        </xdr:to>
        <xdr:sp macro="" textlink="">
          <xdr:nvSpPr>
            <xdr:cNvPr id="23854" name="Button 302" hidden="1">
              <a:extLst>
                <a:ext uri="{63B3BB69-23CF-44E3-9099-C40C66FF867C}">
                  <a14:compatExt spid="_x0000_s23854"/>
                </a:ext>
                <a:ext uri="{FF2B5EF4-FFF2-40B4-BE49-F238E27FC236}">
                  <a16:creationId xmlns:a16="http://schemas.microsoft.com/office/drawing/2014/main" id="{00000000-0008-0000-0700-00002E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20</xdr:row>
          <xdr:rowOff>31750</xdr:rowOff>
        </xdr:from>
        <xdr:to>
          <xdr:col>0</xdr:col>
          <xdr:colOff>146050</xdr:colOff>
          <xdr:row>20</xdr:row>
          <xdr:rowOff>146050</xdr:rowOff>
        </xdr:to>
        <xdr:sp macro="" textlink="">
          <xdr:nvSpPr>
            <xdr:cNvPr id="23855" name="Button 303" hidden="1">
              <a:extLst>
                <a:ext uri="{63B3BB69-23CF-44E3-9099-C40C66FF867C}">
                  <a14:compatExt spid="_x0000_s23855"/>
                </a:ext>
                <a:ext uri="{FF2B5EF4-FFF2-40B4-BE49-F238E27FC236}">
                  <a16:creationId xmlns:a16="http://schemas.microsoft.com/office/drawing/2014/main" id="{00000000-0008-0000-0700-00002F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28</xdr:row>
          <xdr:rowOff>31750</xdr:rowOff>
        </xdr:from>
        <xdr:to>
          <xdr:col>1</xdr:col>
          <xdr:colOff>152400</xdr:colOff>
          <xdr:row>28</xdr:row>
          <xdr:rowOff>146050</xdr:rowOff>
        </xdr:to>
        <xdr:sp macro="" textlink="">
          <xdr:nvSpPr>
            <xdr:cNvPr id="23856" name="Button 304" hidden="1">
              <a:extLst>
                <a:ext uri="{63B3BB69-23CF-44E3-9099-C40C66FF867C}">
                  <a14:compatExt spid="_x0000_s23856"/>
                </a:ext>
                <a:ext uri="{FF2B5EF4-FFF2-40B4-BE49-F238E27FC236}">
                  <a16:creationId xmlns:a16="http://schemas.microsoft.com/office/drawing/2014/main" id="{00000000-0008-0000-0700-000030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26</xdr:row>
          <xdr:rowOff>31750</xdr:rowOff>
        </xdr:from>
        <xdr:to>
          <xdr:col>1</xdr:col>
          <xdr:colOff>152400</xdr:colOff>
          <xdr:row>26</xdr:row>
          <xdr:rowOff>146050</xdr:rowOff>
        </xdr:to>
        <xdr:sp macro="" textlink="">
          <xdr:nvSpPr>
            <xdr:cNvPr id="23857" name="Button 305" hidden="1">
              <a:extLst>
                <a:ext uri="{63B3BB69-23CF-44E3-9099-C40C66FF867C}">
                  <a14:compatExt spid="_x0000_s23857"/>
                </a:ext>
                <a:ext uri="{FF2B5EF4-FFF2-40B4-BE49-F238E27FC236}">
                  <a16:creationId xmlns:a16="http://schemas.microsoft.com/office/drawing/2014/main" id="{00000000-0008-0000-0700-000031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30</xdr:row>
          <xdr:rowOff>38100</xdr:rowOff>
        </xdr:from>
        <xdr:to>
          <xdr:col>0</xdr:col>
          <xdr:colOff>146050</xdr:colOff>
          <xdr:row>30</xdr:row>
          <xdr:rowOff>152400</xdr:rowOff>
        </xdr:to>
        <xdr:sp macro="" textlink="">
          <xdr:nvSpPr>
            <xdr:cNvPr id="23858" name="Button 306" hidden="1">
              <a:extLst>
                <a:ext uri="{63B3BB69-23CF-44E3-9099-C40C66FF867C}">
                  <a14:compatExt spid="_x0000_s23858"/>
                </a:ext>
                <a:ext uri="{FF2B5EF4-FFF2-40B4-BE49-F238E27FC236}">
                  <a16:creationId xmlns:a16="http://schemas.microsoft.com/office/drawing/2014/main" id="{00000000-0008-0000-0700-000032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31</xdr:row>
          <xdr:rowOff>31750</xdr:rowOff>
        </xdr:from>
        <xdr:to>
          <xdr:col>0</xdr:col>
          <xdr:colOff>146050</xdr:colOff>
          <xdr:row>31</xdr:row>
          <xdr:rowOff>146050</xdr:rowOff>
        </xdr:to>
        <xdr:sp macro="" textlink="">
          <xdr:nvSpPr>
            <xdr:cNvPr id="23859" name="Button 307" hidden="1">
              <a:extLst>
                <a:ext uri="{63B3BB69-23CF-44E3-9099-C40C66FF867C}">
                  <a14:compatExt spid="_x0000_s23859"/>
                </a:ext>
                <a:ext uri="{FF2B5EF4-FFF2-40B4-BE49-F238E27FC236}">
                  <a16:creationId xmlns:a16="http://schemas.microsoft.com/office/drawing/2014/main" id="{00000000-0008-0000-0700-000033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32</xdr:row>
          <xdr:rowOff>31750</xdr:rowOff>
        </xdr:from>
        <xdr:to>
          <xdr:col>0</xdr:col>
          <xdr:colOff>146050</xdr:colOff>
          <xdr:row>32</xdr:row>
          <xdr:rowOff>146050</xdr:rowOff>
        </xdr:to>
        <xdr:sp macro="" textlink="">
          <xdr:nvSpPr>
            <xdr:cNvPr id="23860" name="Button 308" hidden="1">
              <a:extLst>
                <a:ext uri="{63B3BB69-23CF-44E3-9099-C40C66FF867C}">
                  <a14:compatExt spid="_x0000_s23860"/>
                </a:ext>
                <a:ext uri="{FF2B5EF4-FFF2-40B4-BE49-F238E27FC236}">
                  <a16:creationId xmlns:a16="http://schemas.microsoft.com/office/drawing/2014/main" id="{00000000-0008-0000-0700-000034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29</xdr:row>
          <xdr:rowOff>31750</xdr:rowOff>
        </xdr:from>
        <xdr:to>
          <xdr:col>0</xdr:col>
          <xdr:colOff>146050</xdr:colOff>
          <xdr:row>29</xdr:row>
          <xdr:rowOff>146050</xdr:rowOff>
        </xdr:to>
        <xdr:sp macro="" textlink="">
          <xdr:nvSpPr>
            <xdr:cNvPr id="23861" name="Button 309" hidden="1">
              <a:extLst>
                <a:ext uri="{63B3BB69-23CF-44E3-9099-C40C66FF867C}">
                  <a14:compatExt spid="_x0000_s23861"/>
                </a:ext>
                <a:ext uri="{FF2B5EF4-FFF2-40B4-BE49-F238E27FC236}">
                  <a16:creationId xmlns:a16="http://schemas.microsoft.com/office/drawing/2014/main" id="{00000000-0008-0000-0700-000035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27</xdr:row>
          <xdr:rowOff>12700</xdr:rowOff>
        </xdr:from>
        <xdr:to>
          <xdr:col>0</xdr:col>
          <xdr:colOff>146050</xdr:colOff>
          <xdr:row>27</xdr:row>
          <xdr:rowOff>127000</xdr:rowOff>
        </xdr:to>
        <xdr:sp macro="" textlink="">
          <xdr:nvSpPr>
            <xdr:cNvPr id="23862" name="Button 310" hidden="1">
              <a:extLst>
                <a:ext uri="{63B3BB69-23CF-44E3-9099-C40C66FF867C}">
                  <a14:compatExt spid="_x0000_s23862"/>
                </a:ext>
                <a:ext uri="{FF2B5EF4-FFF2-40B4-BE49-F238E27FC236}">
                  <a16:creationId xmlns:a16="http://schemas.microsoft.com/office/drawing/2014/main" id="{00000000-0008-0000-0700-000036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51</xdr:row>
          <xdr:rowOff>31750</xdr:rowOff>
        </xdr:from>
        <xdr:to>
          <xdr:col>1</xdr:col>
          <xdr:colOff>146050</xdr:colOff>
          <xdr:row>51</xdr:row>
          <xdr:rowOff>146050</xdr:rowOff>
        </xdr:to>
        <xdr:sp macro="" textlink="">
          <xdr:nvSpPr>
            <xdr:cNvPr id="23863" name="Button 311" hidden="1">
              <a:extLst>
                <a:ext uri="{63B3BB69-23CF-44E3-9099-C40C66FF867C}">
                  <a14:compatExt spid="_x0000_s23863"/>
                </a:ext>
                <a:ext uri="{FF2B5EF4-FFF2-40B4-BE49-F238E27FC236}">
                  <a16:creationId xmlns:a16="http://schemas.microsoft.com/office/drawing/2014/main" id="{00000000-0008-0000-0700-000037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52</xdr:row>
          <xdr:rowOff>31750</xdr:rowOff>
        </xdr:from>
        <xdr:to>
          <xdr:col>0</xdr:col>
          <xdr:colOff>146050</xdr:colOff>
          <xdr:row>52</xdr:row>
          <xdr:rowOff>146050</xdr:rowOff>
        </xdr:to>
        <xdr:sp macro="" textlink="">
          <xdr:nvSpPr>
            <xdr:cNvPr id="23864" name="Button 312" hidden="1">
              <a:extLst>
                <a:ext uri="{63B3BB69-23CF-44E3-9099-C40C66FF867C}">
                  <a14:compatExt spid="_x0000_s23864"/>
                </a:ext>
                <a:ext uri="{FF2B5EF4-FFF2-40B4-BE49-F238E27FC236}">
                  <a16:creationId xmlns:a16="http://schemas.microsoft.com/office/drawing/2014/main" id="{00000000-0008-0000-0700-000038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54</xdr:row>
          <xdr:rowOff>38100</xdr:rowOff>
        </xdr:from>
        <xdr:to>
          <xdr:col>0</xdr:col>
          <xdr:colOff>146050</xdr:colOff>
          <xdr:row>54</xdr:row>
          <xdr:rowOff>152400</xdr:rowOff>
        </xdr:to>
        <xdr:sp macro="" textlink="">
          <xdr:nvSpPr>
            <xdr:cNvPr id="23865" name="Button 313" hidden="1">
              <a:extLst>
                <a:ext uri="{63B3BB69-23CF-44E3-9099-C40C66FF867C}">
                  <a14:compatExt spid="_x0000_s23865"/>
                </a:ext>
                <a:ext uri="{FF2B5EF4-FFF2-40B4-BE49-F238E27FC236}">
                  <a16:creationId xmlns:a16="http://schemas.microsoft.com/office/drawing/2014/main" id="{00000000-0008-0000-0700-000039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55</xdr:row>
          <xdr:rowOff>31750</xdr:rowOff>
        </xdr:from>
        <xdr:to>
          <xdr:col>0</xdr:col>
          <xdr:colOff>146050</xdr:colOff>
          <xdr:row>55</xdr:row>
          <xdr:rowOff>146050</xdr:rowOff>
        </xdr:to>
        <xdr:sp macro="" textlink="">
          <xdr:nvSpPr>
            <xdr:cNvPr id="23866" name="Button 314" hidden="1">
              <a:extLst>
                <a:ext uri="{63B3BB69-23CF-44E3-9099-C40C66FF867C}">
                  <a14:compatExt spid="_x0000_s23866"/>
                </a:ext>
                <a:ext uri="{FF2B5EF4-FFF2-40B4-BE49-F238E27FC236}">
                  <a16:creationId xmlns:a16="http://schemas.microsoft.com/office/drawing/2014/main" id="{00000000-0008-0000-0700-00003A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53</xdr:row>
          <xdr:rowOff>31750</xdr:rowOff>
        </xdr:from>
        <xdr:to>
          <xdr:col>0</xdr:col>
          <xdr:colOff>146050</xdr:colOff>
          <xdr:row>53</xdr:row>
          <xdr:rowOff>146050</xdr:rowOff>
        </xdr:to>
        <xdr:sp macro="" textlink="">
          <xdr:nvSpPr>
            <xdr:cNvPr id="23867" name="Button 315" hidden="1">
              <a:extLst>
                <a:ext uri="{63B3BB69-23CF-44E3-9099-C40C66FF867C}">
                  <a14:compatExt spid="_x0000_s23867"/>
                </a:ext>
                <a:ext uri="{FF2B5EF4-FFF2-40B4-BE49-F238E27FC236}">
                  <a16:creationId xmlns:a16="http://schemas.microsoft.com/office/drawing/2014/main" id="{00000000-0008-0000-0700-00003B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139</xdr:row>
          <xdr:rowOff>31750</xdr:rowOff>
        </xdr:from>
        <xdr:to>
          <xdr:col>1</xdr:col>
          <xdr:colOff>146050</xdr:colOff>
          <xdr:row>139</xdr:row>
          <xdr:rowOff>146050</xdr:rowOff>
        </xdr:to>
        <xdr:sp macro="" textlink="">
          <xdr:nvSpPr>
            <xdr:cNvPr id="23873" name="Button 321" hidden="1">
              <a:extLst>
                <a:ext uri="{63B3BB69-23CF-44E3-9099-C40C66FF867C}">
                  <a14:compatExt spid="_x0000_s23873"/>
                </a:ext>
                <a:ext uri="{FF2B5EF4-FFF2-40B4-BE49-F238E27FC236}">
                  <a16:creationId xmlns:a16="http://schemas.microsoft.com/office/drawing/2014/main" id="{00000000-0008-0000-0700-000041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140</xdr:row>
          <xdr:rowOff>38100</xdr:rowOff>
        </xdr:from>
        <xdr:to>
          <xdr:col>0</xdr:col>
          <xdr:colOff>146050</xdr:colOff>
          <xdr:row>140</xdr:row>
          <xdr:rowOff>152400</xdr:rowOff>
        </xdr:to>
        <xdr:sp macro="" textlink="">
          <xdr:nvSpPr>
            <xdr:cNvPr id="23874" name="Button 322" hidden="1">
              <a:extLst>
                <a:ext uri="{63B3BB69-23CF-44E3-9099-C40C66FF867C}">
                  <a14:compatExt spid="_x0000_s23874"/>
                </a:ext>
                <a:ext uri="{FF2B5EF4-FFF2-40B4-BE49-F238E27FC236}">
                  <a16:creationId xmlns:a16="http://schemas.microsoft.com/office/drawing/2014/main" id="{00000000-0008-0000-0700-000042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142</xdr:row>
          <xdr:rowOff>69850</xdr:rowOff>
        </xdr:from>
        <xdr:to>
          <xdr:col>0</xdr:col>
          <xdr:colOff>146050</xdr:colOff>
          <xdr:row>143</xdr:row>
          <xdr:rowOff>0</xdr:rowOff>
        </xdr:to>
        <xdr:sp macro="" textlink="">
          <xdr:nvSpPr>
            <xdr:cNvPr id="23875" name="Button 323" hidden="1">
              <a:extLst>
                <a:ext uri="{63B3BB69-23CF-44E3-9099-C40C66FF867C}">
                  <a14:compatExt spid="_x0000_s23875"/>
                </a:ext>
                <a:ext uri="{FF2B5EF4-FFF2-40B4-BE49-F238E27FC236}">
                  <a16:creationId xmlns:a16="http://schemas.microsoft.com/office/drawing/2014/main" id="{00000000-0008-0000-0700-000043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143</xdr:row>
          <xdr:rowOff>69850</xdr:rowOff>
        </xdr:from>
        <xdr:to>
          <xdr:col>0</xdr:col>
          <xdr:colOff>146050</xdr:colOff>
          <xdr:row>144</xdr:row>
          <xdr:rowOff>0</xdr:rowOff>
        </xdr:to>
        <xdr:sp macro="" textlink="">
          <xdr:nvSpPr>
            <xdr:cNvPr id="23876" name="Button 324" hidden="1">
              <a:extLst>
                <a:ext uri="{63B3BB69-23CF-44E3-9099-C40C66FF867C}">
                  <a14:compatExt spid="_x0000_s23876"/>
                </a:ext>
                <a:ext uri="{FF2B5EF4-FFF2-40B4-BE49-F238E27FC236}">
                  <a16:creationId xmlns:a16="http://schemas.microsoft.com/office/drawing/2014/main" id="{00000000-0008-0000-0700-000044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141</xdr:row>
          <xdr:rowOff>50800</xdr:rowOff>
        </xdr:from>
        <xdr:to>
          <xdr:col>0</xdr:col>
          <xdr:colOff>146050</xdr:colOff>
          <xdr:row>141</xdr:row>
          <xdr:rowOff>165100</xdr:rowOff>
        </xdr:to>
        <xdr:sp macro="" textlink="">
          <xdr:nvSpPr>
            <xdr:cNvPr id="23877" name="Button 325" hidden="1">
              <a:extLst>
                <a:ext uri="{63B3BB69-23CF-44E3-9099-C40C66FF867C}">
                  <a14:compatExt spid="_x0000_s23877"/>
                </a:ext>
                <a:ext uri="{FF2B5EF4-FFF2-40B4-BE49-F238E27FC236}">
                  <a16:creationId xmlns:a16="http://schemas.microsoft.com/office/drawing/2014/main" id="{00000000-0008-0000-0700-000045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124</xdr:row>
          <xdr:rowOff>31750</xdr:rowOff>
        </xdr:from>
        <xdr:to>
          <xdr:col>1</xdr:col>
          <xdr:colOff>146050</xdr:colOff>
          <xdr:row>124</xdr:row>
          <xdr:rowOff>146050</xdr:rowOff>
        </xdr:to>
        <xdr:sp macro="" textlink="">
          <xdr:nvSpPr>
            <xdr:cNvPr id="23878" name="Button 326" hidden="1">
              <a:extLst>
                <a:ext uri="{63B3BB69-23CF-44E3-9099-C40C66FF867C}">
                  <a14:compatExt spid="_x0000_s23878"/>
                </a:ext>
                <a:ext uri="{FF2B5EF4-FFF2-40B4-BE49-F238E27FC236}">
                  <a16:creationId xmlns:a16="http://schemas.microsoft.com/office/drawing/2014/main" id="{00000000-0008-0000-0700-000046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126</xdr:row>
          <xdr:rowOff>31750</xdr:rowOff>
        </xdr:from>
        <xdr:to>
          <xdr:col>0</xdr:col>
          <xdr:colOff>152400</xdr:colOff>
          <xdr:row>126</xdr:row>
          <xdr:rowOff>146050</xdr:rowOff>
        </xdr:to>
        <xdr:sp macro="" textlink="">
          <xdr:nvSpPr>
            <xdr:cNvPr id="23879" name="Button 327" hidden="1">
              <a:extLst>
                <a:ext uri="{63B3BB69-23CF-44E3-9099-C40C66FF867C}">
                  <a14:compatExt spid="_x0000_s23879"/>
                </a:ext>
                <a:ext uri="{FF2B5EF4-FFF2-40B4-BE49-F238E27FC236}">
                  <a16:creationId xmlns:a16="http://schemas.microsoft.com/office/drawing/2014/main" id="{00000000-0008-0000-0700-000047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127</xdr:row>
          <xdr:rowOff>31750</xdr:rowOff>
        </xdr:from>
        <xdr:to>
          <xdr:col>0</xdr:col>
          <xdr:colOff>152400</xdr:colOff>
          <xdr:row>127</xdr:row>
          <xdr:rowOff>146050</xdr:rowOff>
        </xdr:to>
        <xdr:sp macro="" textlink="">
          <xdr:nvSpPr>
            <xdr:cNvPr id="23880" name="Button 328" hidden="1">
              <a:extLst>
                <a:ext uri="{63B3BB69-23CF-44E3-9099-C40C66FF867C}">
                  <a14:compatExt spid="_x0000_s23880"/>
                </a:ext>
                <a:ext uri="{FF2B5EF4-FFF2-40B4-BE49-F238E27FC236}">
                  <a16:creationId xmlns:a16="http://schemas.microsoft.com/office/drawing/2014/main" id="{00000000-0008-0000-0700-000048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128</xdr:row>
          <xdr:rowOff>38100</xdr:rowOff>
        </xdr:from>
        <xdr:to>
          <xdr:col>0</xdr:col>
          <xdr:colOff>152400</xdr:colOff>
          <xdr:row>128</xdr:row>
          <xdr:rowOff>152400</xdr:rowOff>
        </xdr:to>
        <xdr:sp macro="" textlink="">
          <xdr:nvSpPr>
            <xdr:cNvPr id="23881" name="Button 329" hidden="1">
              <a:extLst>
                <a:ext uri="{63B3BB69-23CF-44E3-9099-C40C66FF867C}">
                  <a14:compatExt spid="_x0000_s23881"/>
                </a:ext>
                <a:ext uri="{FF2B5EF4-FFF2-40B4-BE49-F238E27FC236}">
                  <a16:creationId xmlns:a16="http://schemas.microsoft.com/office/drawing/2014/main" id="{00000000-0008-0000-0700-000049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129</xdr:row>
          <xdr:rowOff>50800</xdr:rowOff>
        </xdr:from>
        <xdr:to>
          <xdr:col>0</xdr:col>
          <xdr:colOff>152400</xdr:colOff>
          <xdr:row>129</xdr:row>
          <xdr:rowOff>165100</xdr:rowOff>
        </xdr:to>
        <xdr:sp macro="" textlink="">
          <xdr:nvSpPr>
            <xdr:cNvPr id="23882" name="Button 330" hidden="1">
              <a:extLst>
                <a:ext uri="{63B3BB69-23CF-44E3-9099-C40C66FF867C}">
                  <a14:compatExt spid="_x0000_s23882"/>
                </a:ext>
                <a:ext uri="{FF2B5EF4-FFF2-40B4-BE49-F238E27FC236}">
                  <a16:creationId xmlns:a16="http://schemas.microsoft.com/office/drawing/2014/main" id="{00000000-0008-0000-0700-00004A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125</xdr:row>
          <xdr:rowOff>12700</xdr:rowOff>
        </xdr:from>
        <xdr:to>
          <xdr:col>0</xdr:col>
          <xdr:colOff>152400</xdr:colOff>
          <xdr:row>125</xdr:row>
          <xdr:rowOff>127000</xdr:rowOff>
        </xdr:to>
        <xdr:sp macro="" textlink="">
          <xdr:nvSpPr>
            <xdr:cNvPr id="23883" name="Button 331" hidden="1">
              <a:extLst>
                <a:ext uri="{63B3BB69-23CF-44E3-9099-C40C66FF867C}">
                  <a14:compatExt spid="_x0000_s23883"/>
                </a:ext>
                <a:ext uri="{FF2B5EF4-FFF2-40B4-BE49-F238E27FC236}">
                  <a16:creationId xmlns:a16="http://schemas.microsoft.com/office/drawing/2014/main" id="{00000000-0008-0000-0700-00004B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130</xdr:row>
          <xdr:rowOff>50800</xdr:rowOff>
        </xdr:from>
        <xdr:to>
          <xdr:col>0</xdr:col>
          <xdr:colOff>152400</xdr:colOff>
          <xdr:row>130</xdr:row>
          <xdr:rowOff>165100</xdr:rowOff>
        </xdr:to>
        <xdr:sp macro="" textlink="">
          <xdr:nvSpPr>
            <xdr:cNvPr id="23884" name="Button 332" hidden="1">
              <a:extLst>
                <a:ext uri="{63B3BB69-23CF-44E3-9099-C40C66FF867C}">
                  <a14:compatExt spid="_x0000_s23884"/>
                </a:ext>
                <a:ext uri="{FF2B5EF4-FFF2-40B4-BE49-F238E27FC236}">
                  <a16:creationId xmlns:a16="http://schemas.microsoft.com/office/drawing/2014/main" id="{00000000-0008-0000-0700-00004C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131</xdr:row>
          <xdr:rowOff>50800</xdr:rowOff>
        </xdr:from>
        <xdr:to>
          <xdr:col>0</xdr:col>
          <xdr:colOff>152400</xdr:colOff>
          <xdr:row>131</xdr:row>
          <xdr:rowOff>165100</xdr:rowOff>
        </xdr:to>
        <xdr:sp macro="" textlink="">
          <xdr:nvSpPr>
            <xdr:cNvPr id="23885" name="Button 333" hidden="1">
              <a:extLst>
                <a:ext uri="{63B3BB69-23CF-44E3-9099-C40C66FF867C}">
                  <a14:compatExt spid="_x0000_s23885"/>
                </a:ext>
                <a:ext uri="{FF2B5EF4-FFF2-40B4-BE49-F238E27FC236}">
                  <a16:creationId xmlns:a16="http://schemas.microsoft.com/office/drawing/2014/main" id="{00000000-0008-0000-0700-00004D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132</xdr:row>
          <xdr:rowOff>50800</xdr:rowOff>
        </xdr:from>
        <xdr:to>
          <xdr:col>0</xdr:col>
          <xdr:colOff>152400</xdr:colOff>
          <xdr:row>132</xdr:row>
          <xdr:rowOff>165100</xdr:rowOff>
        </xdr:to>
        <xdr:sp macro="" textlink="">
          <xdr:nvSpPr>
            <xdr:cNvPr id="23886" name="Button 334" hidden="1">
              <a:extLst>
                <a:ext uri="{63B3BB69-23CF-44E3-9099-C40C66FF867C}">
                  <a14:compatExt spid="_x0000_s23886"/>
                </a:ext>
                <a:ext uri="{FF2B5EF4-FFF2-40B4-BE49-F238E27FC236}">
                  <a16:creationId xmlns:a16="http://schemas.microsoft.com/office/drawing/2014/main" id="{00000000-0008-0000-0700-00004E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133</xdr:row>
          <xdr:rowOff>50800</xdr:rowOff>
        </xdr:from>
        <xdr:to>
          <xdr:col>0</xdr:col>
          <xdr:colOff>152400</xdr:colOff>
          <xdr:row>133</xdr:row>
          <xdr:rowOff>165100</xdr:rowOff>
        </xdr:to>
        <xdr:sp macro="" textlink="">
          <xdr:nvSpPr>
            <xdr:cNvPr id="23887" name="Button 335" hidden="1">
              <a:extLst>
                <a:ext uri="{63B3BB69-23CF-44E3-9099-C40C66FF867C}">
                  <a14:compatExt spid="_x0000_s23887"/>
                </a:ext>
                <a:ext uri="{FF2B5EF4-FFF2-40B4-BE49-F238E27FC236}">
                  <a16:creationId xmlns:a16="http://schemas.microsoft.com/office/drawing/2014/main" id="{00000000-0008-0000-0700-00004F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134</xdr:row>
          <xdr:rowOff>50800</xdr:rowOff>
        </xdr:from>
        <xdr:to>
          <xdr:col>0</xdr:col>
          <xdr:colOff>152400</xdr:colOff>
          <xdr:row>134</xdr:row>
          <xdr:rowOff>165100</xdr:rowOff>
        </xdr:to>
        <xdr:sp macro="" textlink="">
          <xdr:nvSpPr>
            <xdr:cNvPr id="23888" name="Button 336" hidden="1">
              <a:extLst>
                <a:ext uri="{63B3BB69-23CF-44E3-9099-C40C66FF867C}">
                  <a14:compatExt spid="_x0000_s23888"/>
                </a:ext>
                <a:ext uri="{FF2B5EF4-FFF2-40B4-BE49-F238E27FC236}">
                  <a16:creationId xmlns:a16="http://schemas.microsoft.com/office/drawing/2014/main" id="{00000000-0008-0000-0700-000050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135</xdr:row>
          <xdr:rowOff>50800</xdr:rowOff>
        </xdr:from>
        <xdr:to>
          <xdr:col>0</xdr:col>
          <xdr:colOff>152400</xdr:colOff>
          <xdr:row>135</xdr:row>
          <xdr:rowOff>165100</xdr:rowOff>
        </xdr:to>
        <xdr:sp macro="" textlink="">
          <xdr:nvSpPr>
            <xdr:cNvPr id="23889" name="Button 337" hidden="1">
              <a:extLst>
                <a:ext uri="{63B3BB69-23CF-44E3-9099-C40C66FF867C}">
                  <a14:compatExt spid="_x0000_s23889"/>
                </a:ext>
                <a:ext uri="{FF2B5EF4-FFF2-40B4-BE49-F238E27FC236}">
                  <a16:creationId xmlns:a16="http://schemas.microsoft.com/office/drawing/2014/main" id="{00000000-0008-0000-0700-000051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136</xdr:row>
          <xdr:rowOff>50800</xdr:rowOff>
        </xdr:from>
        <xdr:to>
          <xdr:col>0</xdr:col>
          <xdr:colOff>152400</xdr:colOff>
          <xdr:row>136</xdr:row>
          <xdr:rowOff>165100</xdr:rowOff>
        </xdr:to>
        <xdr:sp macro="" textlink="">
          <xdr:nvSpPr>
            <xdr:cNvPr id="23890" name="Button 338" hidden="1">
              <a:extLst>
                <a:ext uri="{63B3BB69-23CF-44E3-9099-C40C66FF867C}">
                  <a14:compatExt spid="_x0000_s23890"/>
                </a:ext>
                <a:ext uri="{FF2B5EF4-FFF2-40B4-BE49-F238E27FC236}">
                  <a16:creationId xmlns:a16="http://schemas.microsoft.com/office/drawing/2014/main" id="{00000000-0008-0000-0700-000052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137</xdr:row>
          <xdr:rowOff>50800</xdr:rowOff>
        </xdr:from>
        <xdr:to>
          <xdr:col>0</xdr:col>
          <xdr:colOff>152400</xdr:colOff>
          <xdr:row>137</xdr:row>
          <xdr:rowOff>165100</xdr:rowOff>
        </xdr:to>
        <xdr:sp macro="" textlink="">
          <xdr:nvSpPr>
            <xdr:cNvPr id="23891" name="Button 339" hidden="1">
              <a:extLst>
                <a:ext uri="{63B3BB69-23CF-44E3-9099-C40C66FF867C}">
                  <a14:compatExt spid="_x0000_s23891"/>
                </a:ext>
                <a:ext uri="{FF2B5EF4-FFF2-40B4-BE49-F238E27FC236}">
                  <a16:creationId xmlns:a16="http://schemas.microsoft.com/office/drawing/2014/main" id="{00000000-0008-0000-0700-000053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138</xdr:row>
          <xdr:rowOff>50800</xdr:rowOff>
        </xdr:from>
        <xdr:to>
          <xdr:col>0</xdr:col>
          <xdr:colOff>152400</xdr:colOff>
          <xdr:row>138</xdr:row>
          <xdr:rowOff>165100</xdr:rowOff>
        </xdr:to>
        <xdr:sp macro="" textlink="">
          <xdr:nvSpPr>
            <xdr:cNvPr id="23892" name="Button 340" hidden="1">
              <a:extLst>
                <a:ext uri="{63B3BB69-23CF-44E3-9099-C40C66FF867C}">
                  <a14:compatExt spid="_x0000_s23892"/>
                </a:ext>
                <a:ext uri="{FF2B5EF4-FFF2-40B4-BE49-F238E27FC236}">
                  <a16:creationId xmlns:a16="http://schemas.microsoft.com/office/drawing/2014/main" id="{00000000-0008-0000-0700-000054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95</xdr:row>
          <xdr:rowOff>31750</xdr:rowOff>
        </xdr:from>
        <xdr:to>
          <xdr:col>1</xdr:col>
          <xdr:colOff>146050</xdr:colOff>
          <xdr:row>95</xdr:row>
          <xdr:rowOff>146050</xdr:rowOff>
        </xdr:to>
        <xdr:sp macro="" textlink="">
          <xdr:nvSpPr>
            <xdr:cNvPr id="23893" name="Button 341" hidden="1">
              <a:extLst>
                <a:ext uri="{63B3BB69-23CF-44E3-9099-C40C66FF867C}">
                  <a14:compatExt spid="_x0000_s23893"/>
                </a:ext>
                <a:ext uri="{FF2B5EF4-FFF2-40B4-BE49-F238E27FC236}">
                  <a16:creationId xmlns:a16="http://schemas.microsoft.com/office/drawing/2014/main" id="{00000000-0008-0000-0700-000055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96</xdr:row>
          <xdr:rowOff>165100</xdr:rowOff>
        </xdr:from>
        <xdr:to>
          <xdr:col>0</xdr:col>
          <xdr:colOff>152400</xdr:colOff>
          <xdr:row>97</xdr:row>
          <xdr:rowOff>107950</xdr:rowOff>
        </xdr:to>
        <xdr:sp macro="" textlink="">
          <xdr:nvSpPr>
            <xdr:cNvPr id="23894" name="Button 342" hidden="1">
              <a:extLst>
                <a:ext uri="{63B3BB69-23CF-44E3-9099-C40C66FF867C}">
                  <a14:compatExt spid="_x0000_s23894"/>
                </a:ext>
                <a:ext uri="{FF2B5EF4-FFF2-40B4-BE49-F238E27FC236}">
                  <a16:creationId xmlns:a16="http://schemas.microsoft.com/office/drawing/2014/main" id="{00000000-0008-0000-0700-000056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97</xdr:row>
          <xdr:rowOff>165100</xdr:rowOff>
        </xdr:from>
        <xdr:to>
          <xdr:col>0</xdr:col>
          <xdr:colOff>152400</xdr:colOff>
          <xdr:row>98</xdr:row>
          <xdr:rowOff>107950</xdr:rowOff>
        </xdr:to>
        <xdr:sp macro="" textlink="">
          <xdr:nvSpPr>
            <xdr:cNvPr id="23895" name="Button 343" hidden="1">
              <a:extLst>
                <a:ext uri="{63B3BB69-23CF-44E3-9099-C40C66FF867C}">
                  <a14:compatExt spid="_x0000_s23895"/>
                </a:ext>
                <a:ext uri="{FF2B5EF4-FFF2-40B4-BE49-F238E27FC236}">
                  <a16:creationId xmlns:a16="http://schemas.microsoft.com/office/drawing/2014/main" id="{00000000-0008-0000-0700-000057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98</xdr:row>
          <xdr:rowOff>165100</xdr:rowOff>
        </xdr:from>
        <xdr:to>
          <xdr:col>0</xdr:col>
          <xdr:colOff>152400</xdr:colOff>
          <xdr:row>99</xdr:row>
          <xdr:rowOff>107950</xdr:rowOff>
        </xdr:to>
        <xdr:sp macro="" textlink="">
          <xdr:nvSpPr>
            <xdr:cNvPr id="23896" name="Button 344" hidden="1">
              <a:extLst>
                <a:ext uri="{63B3BB69-23CF-44E3-9099-C40C66FF867C}">
                  <a14:compatExt spid="_x0000_s23896"/>
                </a:ext>
                <a:ext uri="{FF2B5EF4-FFF2-40B4-BE49-F238E27FC236}">
                  <a16:creationId xmlns:a16="http://schemas.microsoft.com/office/drawing/2014/main" id="{00000000-0008-0000-0700-000058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100</xdr:row>
          <xdr:rowOff>0</xdr:rowOff>
        </xdr:from>
        <xdr:to>
          <xdr:col>0</xdr:col>
          <xdr:colOff>152400</xdr:colOff>
          <xdr:row>100</xdr:row>
          <xdr:rowOff>114300</xdr:rowOff>
        </xdr:to>
        <xdr:sp macro="" textlink="">
          <xdr:nvSpPr>
            <xdr:cNvPr id="23897" name="Button 345" hidden="1">
              <a:extLst>
                <a:ext uri="{63B3BB69-23CF-44E3-9099-C40C66FF867C}">
                  <a14:compatExt spid="_x0000_s23897"/>
                </a:ext>
                <a:ext uri="{FF2B5EF4-FFF2-40B4-BE49-F238E27FC236}">
                  <a16:creationId xmlns:a16="http://schemas.microsoft.com/office/drawing/2014/main" id="{00000000-0008-0000-0700-000059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95</xdr:row>
          <xdr:rowOff>190500</xdr:rowOff>
        </xdr:from>
        <xdr:to>
          <xdr:col>0</xdr:col>
          <xdr:colOff>152400</xdr:colOff>
          <xdr:row>96</xdr:row>
          <xdr:rowOff>88900</xdr:rowOff>
        </xdr:to>
        <xdr:sp macro="" textlink="">
          <xdr:nvSpPr>
            <xdr:cNvPr id="23898" name="Button 346" hidden="1">
              <a:extLst>
                <a:ext uri="{63B3BB69-23CF-44E3-9099-C40C66FF867C}">
                  <a14:compatExt spid="_x0000_s23898"/>
                </a:ext>
                <a:ext uri="{FF2B5EF4-FFF2-40B4-BE49-F238E27FC236}">
                  <a16:creationId xmlns:a16="http://schemas.microsoft.com/office/drawing/2014/main" id="{00000000-0008-0000-0700-00005A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101</xdr:row>
          <xdr:rowOff>0</xdr:rowOff>
        </xdr:from>
        <xdr:to>
          <xdr:col>0</xdr:col>
          <xdr:colOff>152400</xdr:colOff>
          <xdr:row>101</xdr:row>
          <xdr:rowOff>114300</xdr:rowOff>
        </xdr:to>
        <xdr:sp macro="" textlink="">
          <xdr:nvSpPr>
            <xdr:cNvPr id="23899" name="Button 347" hidden="1">
              <a:extLst>
                <a:ext uri="{63B3BB69-23CF-44E3-9099-C40C66FF867C}">
                  <a14:compatExt spid="_x0000_s23899"/>
                </a:ext>
                <a:ext uri="{FF2B5EF4-FFF2-40B4-BE49-F238E27FC236}">
                  <a16:creationId xmlns:a16="http://schemas.microsoft.com/office/drawing/2014/main" id="{00000000-0008-0000-0700-00005B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102</xdr:row>
          <xdr:rowOff>12700</xdr:rowOff>
        </xdr:from>
        <xdr:to>
          <xdr:col>0</xdr:col>
          <xdr:colOff>152400</xdr:colOff>
          <xdr:row>102</xdr:row>
          <xdr:rowOff>127000</xdr:rowOff>
        </xdr:to>
        <xdr:sp macro="" textlink="">
          <xdr:nvSpPr>
            <xdr:cNvPr id="23900" name="Button 348" hidden="1">
              <a:extLst>
                <a:ext uri="{63B3BB69-23CF-44E3-9099-C40C66FF867C}">
                  <a14:compatExt spid="_x0000_s23900"/>
                </a:ext>
                <a:ext uri="{FF2B5EF4-FFF2-40B4-BE49-F238E27FC236}">
                  <a16:creationId xmlns:a16="http://schemas.microsoft.com/office/drawing/2014/main" id="{00000000-0008-0000-0700-00005C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103</xdr:row>
          <xdr:rowOff>0</xdr:rowOff>
        </xdr:from>
        <xdr:to>
          <xdr:col>0</xdr:col>
          <xdr:colOff>152400</xdr:colOff>
          <xdr:row>103</xdr:row>
          <xdr:rowOff>114300</xdr:rowOff>
        </xdr:to>
        <xdr:sp macro="" textlink="">
          <xdr:nvSpPr>
            <xdr:cNvPr id="23901" name="Button 349" hidden="1">
              <a:extLst>
                <a:ext uri="{63B3BB69-23CF-44E3-9099-C40C66FF867C}">
                  <a14:compatExt spid="_x0000_s23901"/>
                </a:ext>
                <a:ext uri="{FF2B5EF4-FFF2-40B4-BE49-F238E27FC236}">
                  <a16:creationId xmlns:a16="http://schemas.microsoft.com/office/drawing/2014/main" id="{00000000-0008-0000-0700-00005D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104</xdr:row>
          <xdr:rowOff>0</xdr:rowOff>
        </xdr:from>
        <xdr:to>
          <xdr:col>0</xdr:col>
          <xdr:colOff>152400</xdr:colOff>
          <xdr:row>104</xdr:row>
          <xdr:rowOff>114300</xdr:rowOff>
        </xdr:to>
        <xdr:sp macro="" textlink="">
          <xdr:nvSpPr>
            <xdr:cNvPr id="23902" name="Button 350" hidden="1">
              <a:extLst>
                <a:ext uri="{63B3BB69-23CF-44E3-9099-C40C66FF867C}">
                  <a14:compatExt spid="_x0000_s23902"/>
                </a:ext>
                <a:ext uri="{FF2B5EF4-FFF2-40B4-BE49-F238E27FC236}">
                  <a16:creationId xmlns:a16="http://schemas.microsoft.com/office/drawing/2014/main" id="{00000000-0008-0000-0700-00005E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105</xdr:row>
          <xdr:rowOff>0</xdr:rowOff>
        </xdr:from>
        <xdr:to>
          <xdr:col>0</xdr:col>
          <xdr:colOff>152400</xdr:colOff>
          <xdr:row>105</xdr:row>
          <xdr:rowOff>114300</xdr:rowOff>
        </xdr:to>
        <xdr:sp macro="" textlink="">
          <xdr:nvSpPr>
            <xdr:cNvPr id="23903" name="Button 351" hidden="1">
              <a:extLst>
                <a:ext uri="{63B3BB69-23CF-44E3-9099-C40C66FF867C}">
                  <a14:compatExt spid="_x0000_s23903"/>
                </a:ext>
                <a:ext uri="{FF2B5EF4-FFF2-40B4-BE49-F238E27FC236}">
                  <a16:creationId xmlns:a16="http://schemas.microsoft.com/office/drawing/2014/main" id="{00000000-0008-0000-0700-00005F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106</xdr:row>
          <xdr:rowOff>0</xdr:rowOff>
        </xdr:from>
        <xdr:to>
          <xdr:col>0</xdr:col>
          <xdr:colOff>152400</xdr:colOff>
          <xdr:row>106</xdr:row>
          <xdr:rowOff>114300</xdr:rowOff>
        </xdr:to>
        <xdr:sp macro="" textlink="">
          <xdr:nvSpPr>
            <xdr:cNvPr id="23904" name="Button 352" hidden="1">
              <a:extLst>
                <a:ext uri="{63B3BB69-23CF-44E3-9099-C40C66FF867C}">
                  <a14:compatExt spid="_x0000_s23904"/>
                </a:ext>
                <a:ext uri="{FF2B5EF4-FFF2-40B4-BE49-F238E27FC236}">
                  <a16:creationId xmlns:a16="http://schemas.microsoft.com/office/drawing/2014/main" id="{00000000-0008-0000-0700-000060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107</xdr:row>
          <xdr:rowOff>0</xdr:rowOff>
        </xdr:from>
        <xdr:to>
          <xdr:col>0</xdr:col>
          <xdr:colOff>152400</xdr:colOff>
          <xdr:row>107</xdr:row>
          <xdr:rowOff>114300</xdr:rowOff>
        </xdr:to>
        <xdr:sp macro="" textlink="">
          <xdr:nvSpPr>
            <xdr:cNvPr id="23905" name="Button 353" hidden="1">
              <a:extLst>
                <a:ext uri="{63B3BB69-23CF-44E3-9099-C40C66FF867C}">
                  <a14:compatExt spid="_x0000_s23905"/>
                </a:ext>
                <a:ext uri="{FF2B5EF4-FFF2-40B4-BE49-F238E27FC236}">
                  <a16:creationId xmlns:a16="http://schemas.microsoft.com/office/drawing/2014/main" id="{00000000-0008-0000-0700-000061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108</xdr:row>
          <xdr:rowOff>0</xdr:rowOff>
        </xdr:from>
        <xdr:to>
          <xdr:col>0</xdr:col>
          <xdr:colOff>152400</xdr:colOff>
          <xdr:row>108</xdr:row>
          <xdr:rowOff>114300</xdr:rowOff>
        </xdr:to>
        <xdr:sp macro="" textlink="">
          <xdr:nvSpPr>
            <xdr:cNvPr id="23906" name="Button 354" hidden="1">
              <a:extLst>
                <a:ext uri="{63B3BB69-23CF-44E3-9099-C40C66FF867C}">
                  <a14:compatExt spid="_x0000_s23906"/>
                </a:ext>
                <a:ext uri="{FF2B5EF4-FFF2-40B4-BE49-F238E27FC236}">
                  <a16:creationId xmlns:a16="http://schemas.microsoft.com/office/drawing/2014/main" id="{00000000-0008-0000-0700-000062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109</xdr:row>
          <xdr:rowOff>0</xdr:rowOff>
        </xdr:from>
        <xdr:to>
          <xdr:col>0</xdr:col>
          <xdr:colOff>152400</xdr:colOff>
          <xdr:row>109</xdr:row>
          <xdr:rowOff>114300</xdr:rowOff>
        </xdr:to>
        <xdr:sp macro="" textlink="">
          <xdr:nvSpPr>
            <xdr:cNvPr id="23907" name="Button 355" hidden="1">
              <a:extLst>
                <a:ext uri="{63B3BB69-23CF-44E3-9099-C40C66FF867C}">
                  <a14:compatExt spid="_x0000_s23907"/>
                </a:ext>
                <a:ext uri="{FF2B5EF4-FFF2-40B4-BE49-F238E27FC236}">
                  <a16:creationId xmlns:a16="http://schemas.microsoft.com/office/drawing/2014/main" id="{00000000-0008-0000-0700-000063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73</xdr:row>
          <xdr:rowOff>38100</xdr:rowOff>
        </xdr:from>
        <xdr:to>
          <xdr:col>0</xdr:col>
          <xdr:colOff>146050</xdr:colOff>
          <xdr:row>73</xdr:row>
          <xdr:rowOff>152400</xdr:rowOff>
        </xdr:to>
        <xdr:sp macro="" textlink="">
          <xdr:nvSpPr>
            <xdr:cNvPr id="23908" name="Button 356" hidden="1">
              <a:extLst>
                <a:ext uri="{63B3BB69-23CF-44E3-9099-C40C66FF867C}">
                  <a14:compatExt spid="_x0000_s23908"/>
                </a:ext>
                <a:ext uri="{FF2B5EF4-FFF2-40B4-BE49-F238E27FC236}">
                  <a16:creationId xmlns:a16="http://schemas.microsoft.com/office/drawing/2014/main" id="{00000000-0008-0000-0700-000064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74</xdr:row>
          <xdr:rowOff>31750</xdr:rowOff>
        </xdr:from>
        <xdr:to>
          <xdr:col>0</xdr:col>
          <xdr:colOff>146050</xdr:colOff>
          <xdr:row>74</xdr:row>
          <xdr:rowOff>146050</xdr:rowOff>
        </xdr:to>
        <xdr:sp macro="" textlink="">
          <xdr:nvSpPr>
            <xdr:cNvPr id="23909" name="Button 357" hidden="1">
              <a:extLst>
                <a:ext uri="{63B3BB69-23CF-44E3-9099-C40C66FF867C}">
                  <a14:compatExt spid="_x0000_s23909"/>
                </a:ext>
                <a:ext uri="{FF2B5EF4-FFF2-40B4-BE49-F238E27FC236}">
                  <a16:creationId xmlns:a16="http://schemas.microsoft.com/office/drawing/2014/main" id="{00000000-0008-0000-0700-000065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75</xdr:row>
          <xdr:rowOff>31750</xdr:rowOff>
        </xdr:from>
        <xdr:to>
          <xdr:col>0</xdr:col>
          <xdr:colOff>146050</xdr:colOff>
          <xdr:row>75</xdr:row>
          <xdr:rowOff>146050</xdr:rowOff>
        </xdr:to>
        <xdr:sp macro="" textlink="">
          <xdr:nvSpPr>
            <xdr:cNvPr id="23910" name="Button 358" hidden="1">
              <a:extLst>
                <a:ext uri="{63B3BB69-23CF-44E3-9099-C40C66FF867C}">
                  <a14:compatExt spid="_x0000_s23910"/>
                </a:ext>
                <a:ext uri="{FF2B5EF4-FFF2-40B4-BE49-F238E27FC236}">
                  <a16:creationId xmlns:a16="http://schemas.microsoft.com/office/drawing/2014/main" id="{00000000-0008-0000-0700-000066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76</xdr:row>
          <xdr:rowOff>31750</xdr:rowOff>
        </xdr:from>
        <xdr:to>
          <xdr:col>0</xdr:col>
          <xdr:colOff>146050</xdr:colOff>
          <xdr:row>76</xdr:row>
          <xdr:rowOff>146050</xdr:rowOff>
        </xdr:to>
        <xdr:sp macro="" textlink="">
          <xdr:nvSpPr>
            <xdr:cNvPr id="23911" name="Button 359" hidden="1">
              <a:extLst>
                <a:ext uri="{63B3BB69-23CF-44E3-9099-C40C66FF867C}">
                  <a14:compatExt spid="_x0000_s23911"/>
                </a:ext>
                <a:ext uri="{FF2B5EF4-FFF2-40B4-BE49-F238E27FC236}">
                  <a16:creationId xmlns:a16="http://schemas.microsoft.com/office/drawing/2014/main" id="{00000000-0008-0000-0700-000067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77</xdr:row>
          <xdr:rowOff>31750</xdr:rowOff>
        </xdr:from>
        <xdr:to>
          <xdr:col>0</xdr:col>
          <xdr:colOff>146050</xdr:colOff>
          <xdr:row>77</xdr:row>
          <xdr:rowOff>146050</xdr:rowOff>
        </xdr:to>
        <xdr:sp macro="" textlink="">
          <xdr:nvSpPr>
            <xdr:cNvPr id="23912" name="Button 360" hidden="1">
              <a:extLst>
                <a:ext uri="{63B3BB69-23CF-44E3-9099-C40C66FF867C}">
                  <a14:compatExt spid="_x0000_s23912"/>
                </a:ext>
                <a:ext uri="{FF2B5EF4-FFF2-40B4-BE49-F238E27FC236}">
                  <a16:creationId xmlns:a16="http://schemas.microsoft.com/office/drawing/2014/main" id="{00000000-0008-0000-0700-000068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78</xdr:row>
          <xdr:rowOff>31750</xdr:rowOff>
        </xdr:from>
        <xdr:to>
          <xdr:col>0</xdr:col>
          <xdr:colOff>146050</xdr:colOff>
          <xdr:row>78</xdr:row>
          <xdr:rowOff>146050</xdr:rowOff>
        </xdr:to>
        <xdr:sp macro="" textlink="">
          <xdr:nvSpPr>
            <xdr:cNvPr id="23913" name="Button 361" hidden="1">
              <a:extLst>
                <a:ext uri="{63B3BB69-23CF-44E3-9099-C40C66FF867C}">
                  <a14:compatExt spid="_x0000_s23913"/>
                </a:ext>
                <a:ext uri="{FF2B5EF4-FFF2-40B4-BE49-F238E27FC236}">
                  <a16:creationId xmlns:a16="http://schemas.microsoft.com/office/drawing/2014/main" id="{00000000-0008-0000-0700-000069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79</xdr:row>
          <xdr:rowOff>31750</xdr:rowOff>
        </xdr:from>
        <xdr:to>
          <xdr:col>0</xdr:col>
          <xdr:colOff>146050</xdr:colOff>
          <xdr:row>79</xdr:row>
          <xdr:rowOff>146050</xdr:rowOff>
        </xdr:to>
        <xdr:sp macro="" textlink="">
          <xdr:nvSpPr>
            <xdr:cNvPr id="23914" name="Button 362" hidden="1">
              <a:extLst>
                <a:ext uri="{63B3BB69-23CF-44E3-9099-C40C66FF867C}">
                  <a14:compatExt spid="_x0000_s23914"/>
                </a:ext>
                <a:ext uri="{FF2B5EF4-FFF2-40B4-BE49-F238E27FC236}">
                  <a16:creationId xmlns:a16="http://schemas.microsoft.com/office/drawing/2014/main" id="{00000000-0008-0000-0700-00006A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72</xdr:row>
          <xdr:rowOff>31750</xdr:rowOff>
        </xdr:from>
        <xdr:to>
          <xdr:col>0</xdr:col>
          <xdr:colOff>146050</xdr:colOff>
          <xdr:row>72</xdr:row>
          <xdr:rowOff>146050</xdr:rowOff>
        </xdr:to>
        <xdr:sp macro="" textlink="">
          <xdr:nvSpPr>
            <xdr:cNvPr id="23915" name="Button 363" hidden="1">
              <a:extLst>
                <a:ext uri="{63B3BB69-23CF-44E3-9099-C40C66FF867C}">
                  <a14:compatExt spid="_x0000_s23915"/>
                </a:ext>
                <a:ext uri="{FF2B5EF4-FFF2-40B4-BE49-F238E27FC236}">
                  <a16:creationId xmlns:a16="http://schemas.microsoft.com/office/drawing/2014/main" id="{00000000-0008-0000-0700-00006B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81</xdr:row>
          <xdr:rowOff>38100</xdr:rowOff>
        </xdr:from>
        <xdr:to>
          <xdr:col>0</xdr:col>
          <xdr:colOff>146050</xdr:colOff>
          <xdr:row>81</xdr:row>
          <xdr:rowOff>152400</xdr:rowOff>
        </xdr:to>
        <xdr:sp macro="" textlink="">
          <xdr:nvSpPr>
            <xdr:cNvPr id="23916" name="Button 364" hidden="1">
              <a:extLst>
                <a:ext uri="{63B3BB69-23CF-44E3-9099-C40C66FF867C}">
                  <a14:compatExt spid="_x0000_s23916"/>
                </a:ext>
                <a:ext uri="{FF2B5EF4-FFF2-40B4-BE49-F238E27FC236}">
                  <a16:creationId xmlns:a16="http://schemas.microsoft.com/office/drawing/2014/main" id="{00000000-0008-0000-0700-00006C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82</xdr:row>
          <xdr:rowOff>31750</xdr:rowOff>
        </xdr:from>
        <xdr:to>
          <xdr:col>0</xdr:col>
          <xdr:colOff>146050</xdr:colOff>
          <xdr:row>82</xdr:row>
          <xdr:rowOff>146050</xdr:rowOff>
        </xdr:to>
        <xdr:sp macro="" textlink="">
          <xdr:nvSpPr>
            <xdr:cNvPr id="23917" name="Button 365" hidden="1">
              <a:extLst>
                <a:ext uri="{63B3BB69-23CF-44E3-9099-C40C66FF867C}">
                  <a14:compatExt spid="_x0000_s23917"/>
                </a:ext>
                <a:ext uri="{FF2B5EF4-FFF2-40B4-BE49-F238E27FC236}">
                  <a16:creationId xmlns:a16="http://schemas.microsoft.com/office/drawing/2014/main" id="{00000000-0008-0000-0700-00006D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83</xdr:row>
          <xdr:rowOff>31750</xdr:rowOff>
        </xdr:from>
        <xdr:to>
          <xdr:col>0</xdr:col>
          <xdr:colOff>146050</xdr:colOff>
          <xdr:row>83</xdr:row>
          <xdr:rowOff>146050</xdr:rowOff>
        </xdr:to>
        <xdr:sp macro="" textlink="">
          <xdr:nvSpPr>
            <xdr:cNvPr id="23918" name="Button 366" hidden="1">
              <a:extLst>
                <a:ext uri="{63B3BB69-23CF-44E3-9099-C40C66FF867C}">
                  <a14:compatExt spid="_x0000_s23918"/>
                </a:ext>
                <a:ext uri="{FF2B5EF4-FFF2-40B4-BE49-F238E27FC236}">
                  <a16:creationId xmlns:a16="http://schemas.microsoft.com/office/drawing/2014/main" id="{00000000-0008-0000-0700-00006E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84</xdr:row>
          <xdr:rowOff>31750</xdr:rowOff>
        </xdr:from>
        <xdr:to>
          <xdr:col>0</xdr:col>
          <xdr:colOff>146050</xdr:colOff>
          <xdr:row>84</xdr:row>
          <xdr:rowOff>146050</xdr:rowOff>
        </xdr:to>
        <xdr:sp macro="" textlink="">
          <xdr:nvSpPr>
            <xdr:cNvPr id="23919" name="Button 367" hidden="1">
              <a:extLst>
                <a:ext uri="{63B3BB69-23CF-44E3-9099-C40C66FF867C}">
                  <a14:compatExt spid="_x0000_s23919"/>
                </a:ext>
                <a:ext uri="{FF2B5EF4-FFF2-40B4-BE49-F238E27FC236}">
                  <a16:creationId xmlns:a16="http://schemas.microsoft.com/office/drawing/2014/main" id="{00000000-0008-0000-0700-00006F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85</xdr:row>
          <xdr:rowOff>31750</xdr:rowOff>
        </xdr:from>
        <xdr:to>
          <xdr:col>0</xdr:col>
          <xdr:colOff>146050</xdr:colOff>
          <xdr:row>85</xdr:row>
          <xdr:rowOff>146050</xdr:rowOff>
        </xdr:to>
        <xdr:sp macro="" textlink="">
          <xdr:nvSpPr>
            <xdr:cNvPr id="23920" name="Button 368" hidden="1">
              <a:extLst>
                <a:ext uri="{63B3BB69-23CF-44E3-9099-C40C66FF867C}">
                  <a14:compatExt spid="_x0000_s23920"/>
                </a:ext>
                <a:ext uri="{FF2B5EF4-FFF2-40B4-BE49-F238E27FC236}">
                  <a16:creationId xmlns:a16="http://schemas.microsoft.com/office/drawing/2014/main" id="{00000000-0008-0000-0700-000070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80</xdr:row>
          <xdr:rowOff>31750</xdr:rowOff>
        </xdr:from>
        <xdr:to>
          <xdr:col>0</xdr:col>
          <xdr:colOff>146050</xdr:colOff>
          <xdr:row>80</xdr:row>
          <xdr:rowOff>146050</xdr:rowOff>
        </xdr:to>
        <xdr:sp macro="" textlink="">
          <xdr:nvSpPr>
            <xdr:cNvPr id="23921" name="Button 369" hidden="1">
              <a:extLst>
                <a:ext uri="{63B3BB69-23CF-44E3-9099-C40C66FF867C}">
                  <a14:compatExt spid="_x0000_s23921"/>
                </a:ext>
                <a:ext uri="{FF2B5EF4-FFF2-40B4-BE49-F238E27FC236}">
                  <a16:creationId xmlns:a16="http://schemas.microsoft.com/office/drawing/2014/main" id="{00000000-0008-0000-0700-000071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86</xdr:row>
          <xdr:rowOff>31750</xdr:rowOff>
        </xdr:from>
        <xdr:to>
          <xdr:col>1</xdr:col>
          <xdr:colOff>146050</xdr:colOff>
          <xdr:row>86</xdr:row>
          <xdr:rowOff>146050</xdr:rowOff>
        </xdr:to>
        <xdr:sp macro="" textlink="">
          <xdr:nvSpPr>
            <xdr:cNvPr id="23868" name="Button 316" hidden="1">
              <a:extLst>
                <a:ext uri="{63B3BB69-23CF-44E3-9099-C40C66FF867C}">
                  <a14:compatExt spid="_x0000_s23868"/>
                </a:ext>
                <a:ext uri="{FF2B5EF4-FFF2-40B4-BE49-F238E27FC236}">
                  <a16:creationId xmlns:a16="http://schemas.microsoft.com/office/drawing/2014/main" id="{00000000-0008-0000-0700-00003C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87</xdr:row>
          <xdr:rowOff>31750</xdr:rowOff>
        </xdr:from>
        <xdr:to>
          <xdr:col>0</xdr:col>
          <xdr:colOff>146050</xdr:colOff>
          <xdr:row>87</xdr:row>
          <xdr:rowOff>146050</xdr:rowOff>
        </xdr:to>
        <xdr:sp macro="" textlink="">
          <xdr:nvSpPr>
            <xdr:cNvPr id="23869" name="Button 317" hidden="1">
              <a:extLst>
                <a:ext uri="{63B3BB69-23CF-44E3-9099-C40C66FF867C}">
                  <a14:compatExt spid="_x0000_s23869"/>
                </a:ext>
                <a:ext uri="{FF2B5EF4-FFF2-40B4-BE49-F238E27FC236}">
                  <a16:creationId xmlns:a16="http://schemas.microsoft.com/office/drawing/2014/main" id="{00000000-0008-0000-0700-00003D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89</xdr:row>
          <xdr:rowOff>38100</xdr:rowOff>
        </xdr:from>
        <xdr:to>
          <xdr:col>0</xdr:col>
          <xdr:colOff>146050</xdr:colOff>
          <xdr:row>89</xdr:row>
          <xdr:rowOff>152400</xdr:rowOff>
        </xdr:to>
        <xdr:sp macro="" textlink="">
          <xdr:nvSpPr>
            <xdr:cNvPr id="23870" name="Button 318" hidden="1">
              <a:extLst>
                <a:ext uri="{63B3BB69-23CF-44E3-9099-C40C66FF867C}">
                  <a14:compatExt spid="_x0000_s23870"/>
                </a:ext>
                <a:ext uri="{FF2B5EF4-FFF2-40B4-BE49-F238E27FC236}">
                  <a16:creationId xmlns:a16="http://schemas.microsoft.com/office/drawing/2014/main" id="{00000000-0008-0000-0700-00003E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90</xdr:row>
          <xdr:rowOff>31750</xdr:rowOff>
        </xdr:from>
        <xdr:to>
          <xdr:col>0</xdr:col>
          <xdr:colOff>146050</xdr:colOff>
          <xdr:row>90</xdr:row>
          <xdr:rowOff>146050</xdr:rowOff>
        </xdr:to>
        <xdr:sp macro="" textlink="">
          <xdr:nvSpPr>
            <xdr:cNvPr id="23871" name="Button 319" hidden="1">
              <a:extLst>
                <a:ext uri="{63B3BB69-23CF-44E3-9099-C40C66FF867C}">
                  <a14:compatExt spid="_x0000_s23871"/>
                </a:ext>
                <a:ext uri="{FF2B5EF4-FFF2-40B4-BE49-F238E27FC236}">
                  <a16:creationId xmlns:a16="http://schemas.microsoft.com/office/drawing/2014/main" id="{00000000-0008-0000-0700-00003F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88</xdr:row>
          <xdr:rowOff>31750</xdr:rowOff>
        </xdr:from>
        <xdr:to>
          <xdr:col>0</xdr:col>
          <xdr:colOff>146050</xdr:colOff>
          <xdr:row>88</xdr:row>
          <xdr:rowOff>146050</xdr:rowOff>
        </xdr:to>
        <xdr:sp macro="" textlink="">
          <xdr:nvSpPr>
            <xdr:cNvPr id="23872" name="Button 320" hidden="1">
              <a:extLst>
                <a:ext uri="{63B3BB69-23CF-44E3-9099-C40C66FF867C}">
                  <a14:compatExt spid="_x0000_s23872"/>
                </a:ext>
                <a:ext uri="{FF2B5EF4-FFF2-40B4-BE49-F238E27FC236}">
                  <a16:creationId xmlns:a16="http://schemas.microsoft.com/office/drawing/2014/main" id="{00000000-0008-0000-0700-000040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71</xdr:row>
          <xdr:rowOff>50800</xdr:rowOff>
        </xdr:from>
        <xdr:to>
          <xdr:col>1</xdr:col>
          <xdr:colOff>146050</xdr:colOff>
          <xdr:row>71</xdr:row>
          <xdr:rowOff>165100</xdr:rowOff>
        </xdr:to>
        <xdr:sp macro="" textlink="">
          <xdr:nvSpPr>
            <xdr:cNvPr id="23923" name="Button 371" hidden="1">
              <a:extLst>
                <a:ext uri="{63B3BB69-23CF-44E3-9099-C40C66FF867C}">
                  <a14:compatExt spid="_x0000_s23923"/>
                </a:ext>
                <a:ext uri="{FF2B5EF4-FFF2-40B4-BE49-F238E27FC236}">
                  <a16:creationId xmlns:a16="http://schemas.microsoft.com/office/drawing/2014/main" id="{00000000-0008-0000-0700-000073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44</xdr:row>
          <xdr:rowOff>31750</xdr:rowOff>
        </xdr:from>
        <xdr:to>
          <xdr:col>1</xdr:col>
          <xdr:colOff>146050</xdr:colOff>
          <xdr:row>44</xdr:row>
          <xdr:rowOff>146050</xdr:rowOff>
        </xdr:to>
        <xdr:sp macro="" textlink="">
          <xdr:nvSpPr>
            <xdr:cNvPr id="23924" name="Button 372" hidden="1">
              <a:extLst>
                <a:ext uri="{63B3BB69-23CF-44E3-9099-C40C66FF867C}">
                  <a14:compatExt spid="_x0000_s23924"/>
                </a:ext>
                <a:ext uri="{FF2B5EF4-FFF2-40B4-BE49-F238E27FC236}">
                  <a16:creationId xmlns:a16="http://schemas.microsoft.com/office/drawing/2014/main" id="{00000000-0008-0000-0700-000074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46</xdr:row>
          <xdr:rowOff>38100</xdr:rowOff>
        </xdr:from>
        <xdr:to>
          <xdr:col>0</xdr:col>
          <xdr:colOff>146050</xdr:colOff>
          <xdr:row>46</xdr:row>
          <xdr:rowOff>152400</xdr:rowOff>
        </xdr:to>
        <xdr:sp macro="" textlink="">
          <xdr:nvSpPr>
            <xdr:cNvPr id="23925" name="Button 373" hidden="1">
              <a:extLst>
                <a:ext uri="{63B3BB69-23CF-44E3-9099-C40C66FF867C}">
                  <a14:compatExt spid="_x0000_s23925"/>
                </a:ext>
                <a:ext uri="{FF2B5EF4-FFF2-40B4-BE49-F238E27FC236}">
                  <a16:creationId xmlns:a16="http://schemas.microsoft.com/office/drawing/2014/main" id="{00000000-0008-0000-0700-000075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47</xdr:row>
          <xdr:rowOff>31750</xdr:rowOff>
        </xdr:from>
        <xdr:to>
          <xdr:col>0</xdr:col>
          <xdr:colOff>146050</xdr:colOff>
          <xdr:row>47</xdr:row>
          <xdr:rowOff>146050</xdr:rowOff>
        </xdr:to>
        <xdr:sp macro="" textlink="">
          <xdr:nvSpPr>
            <xdr:cNvPr id="23926" name="Button 374" hidden="1">
              <a:extLst>
                <a:ext uri="{63B3BB69-23CF-44E3-9099-C40C66FF867C}">
                  <a14:compatExt spid="_x0000_s23926"/>
                </a:ext>
                <a:ext uri="{FF2B5EF4-FFF2-40B4-BE49-F238E27FC236}">
                  <a16:creationId xmlns:a16="http://schemas.microsoft.com/office/drawing/2014/main" id="{00000000-0008-0000-0700-000076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48</xdr:row>
          <xdr:rowOff>31750</xdr:rowOff>
        </xdr:from>
        <xdr:to>
          <xdr:col>0</xdr:col>
          <xdr:colOff>146050</xdr:colOff>
          <xdr:row>48</xdr:row>
          <xdr:rowOff>146050</xdr:rowOff>
        </xdr:to>
        <xdr:sp macro="" textlink="">
          <xdr:nvSpPr>
            <xdr:cNvPr id="23927" name="Button 375" hidden="1">
              <a:extLst>
                <a:ext uri="{63B3BB69-23CF-44E3-9099-C40C66FF867C}">
                  <a14:compatExt spid="_x0000_s23927"/>
                </a:ext>
                <a:ext uri="{FF2B5EF4-FFF2-40B4-BE49-F238E27FC236}">
                  <a16:creationId xmlns:a16="http://schemas.microsoft.com/office/drawing/2014/main" id="{00000000-0008-0000-0700-000077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49</xdr:row>
          <xdr:rowOff>31750</xdr:rowOff>
        </xdr:from>
        <xdr:to>
          <xdr:col>0</xdr:col>
          <xdr:colOff>146050</xdr:colOff>
          <xdr:row>49</xdr:row>
          <xdr:rowOff>146050</xdr:rowOff>
        </xdr:to>
        <xdr:sp macro="" textlink="">
          <xdr:nvSpPr>
            <xdr:cNvPr id="23928" name="Button 376" hidden="1">
              <a:extLst>
                <a:ext uri="{63B3BB69-23CF-44E3-9099-C40C66FF867C}">
                  <a14:compatExt spid="_x0000_s23928"/>
                </a:ext>
                <a:ext uri="{FF2B5EF4-FFF2-40B4-BE49-F238E27FC236}">
                  <a16:creationId xmlns:a16="http://schemas.microsoft.com/office/drawing/2014/main" id="{00000000-0008-0000-0700-000078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50</xdr:row>
          <xdr:rowOff>31750</xdr:rowOff>
        </xdr:from>
        <xdr:to>
          <xdr:col>0</xdr:col>
          <xdr:colOff>146050</xdr:colOff>
          <xdr:row>50</xdr:row>
          <xdr:rowOff>146050</xdr:rowOff>
        </xdr:to>
        <xdr:sp macro="" textlink="">
          <xdr:nvSpPr>
            <xdr:cNvPr id="23929" name="Button 377" hidden="1">
              <a:extLst>
                <a:ext uri="{63B3BB69-23CF-44E3-9099-C40C66FF867C}">
                  <a14:compatExt spid="_x0000_s23929"/>
                </a:ext>
                <a:ext uri="{FF2B5EF4-FFF2-40B4-BE49-F238E27FC236}">
                  <a16:creationId xmlns:a16="http://schemas.microsoft.com/office/drawing/2014/main" id="{00000000-0008-0000-0700-000079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45</xdr:row>
          <xdr:rowOff>31750</xdr:rowOff>
        </xdr:from>
        <xdr:to>
          <xdr:col>0</xdr:col>
          <xdr:colOff>146050</xdr:colOff>
          <xdr:row>45</xdr:row>
          <xdr:rowOff>146050</xdr:rowOff>
        </xdr:to>
        <xdr:sp macro="" textlink="">
          <xdr:nvSpPr>
            <xdr:cNvPr id="23930" name="Button 378" hidden="1">
              <a:extLst>
                <a:ext uri="{63B3BB69-23CF-44E3-9099-C40C66FF867C}">
                  <a14:compatExt spid="_x0000_s23930"/>
                </a:ext>
                <a:ext uri="{FF2B5EF4-FFF2-40B4-BE49-F238E27FC236}">
                  <a16:creationId xmlns:a16="http://schemas.microsoft.com/office/drawing/2014/main" id="{00000000-0008-0000-0700-00007A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110</xdr:row>
          <xdr:rowOff>31750</xdr:rowOff>
        </xdr:from>
        <xdr:to>
          <xdr:col>1</xdr:col>
          <xdr:colOff>146050</xdr:colOff>
          <xdr:row>110</xdr:row>
          <xdr:rowOff>146050</xdr:rowOff>
        </xdr:to>
        <xdr:sp macro="" textlink="">
          <xdr:nvSpPr>
            <xdr:cNvPr id="23937" name="Button 385" hidden="1">
              <a:extLst>
                <a:ext uri="{63B3BB69-23CF-44E3-9099-C40C66FF867C}">
                  <a14:compatExt spid="_x0000_s23937"/>
                </a:ext>
                <a:ext uri="{FF2B5EF4-FFF2-40B4-BE49-F238E27FC236}">
                  <a16:creationId xmlns:a16="http://schemas.microsoft.com/office/drawing/2014/main" id="{00000000-0008-0000-0700-000081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111</xdr:row>
          <xdr:rowOff>38100</xdr:rowOff>
        </xdr:from>
        <xdr:to>
          <xdr:col>0</xdr:col>
          <xdr:colOff>146050</xdr:colOff>
          <xdr:row>111</xdr:row>
          <xdr:rowOff>152400</xdr:rowOff>
        </xdr:to>
        <xdr:sp macro="" textlink="">
          <xdr:nvSpPr>
            <xdr:cNvPr id="23938" name="Button 386" hidden="1">
              <a:extLst>
                <a:ext uri="{63B3BB69-23CF-44E3-9099-C40C66FF867C}">
                  <a14:compatExt spid="_x0000_s23938"/>
                </a:ext>
                <a:ext uri="{FF2B5EF4-FFF2-40B4-BE49-F238E27FC236}">
                  <a16:creationId xmlns:a16="http://schemas.microsoft.com/office/drawing/2014/main" id="{00000000-0008-0000-0700-000082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113</xdr:row>
          <xdr:rowOff>69850</xdr:rowOff>
        </xdr:from>
        <xdr:to>
          <xdr:col>0</xdr:col>
          <xdr:colOff>146050</xdr:colOff>
          <xdr:row>114</xdr:row>
          <xdr:rowOff>0</xdr:rowOff>
        </xdr:to>
        <xdr:sp macro="" textlink="">
          <xdr:nvSpPr>
            <xdr:cNvPr id="23939" name="Button 387" hidden="1">
              <a:extLst>
                <a:ext uri="{63B3BB69-23CF-44E3-9099-C40C66FF867C}">
                  <a14:compatExt spid="_x0000_s23939"/>
                </a:ext>
                <a:ext uri="{FF2B5EF4-FFF2-40B4-BE49-F238E27FC236}">
                  <a16:creationId xmlns:a16="http://schemas.microsoft.com/office/drawing/2014/main" id="{00000000-0008-0000-0700-000083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114</xdr:row>
          <xdr:rowOff>69850</xdr:rowOff>
        </xdr:from>
        <xdr:to>
          <xdr:col>0</xdr:col>
          <xdr:colOff>146050</xdr:colOff>
          <xdr:row>115</xdr:row>
          <xdr:rowOff>0</xdr:rowOff>
        </xdr:to>
        <xdr:sp macro="" textlink="">
          <xdr:nvSpPr>
            <xdr:cNvPr id="23940" name="Button 388" hidden="1">
              <a:extLst>
                <a:ext uri="{63B3BB69-23CF-44E3-9099-C40C66FF867C}">
                  <a14:compatExt spid="_x0000_s23940"/>
                </a:ext>
                <a:ext uri="{FF2B5EF4-FFF2-40B4-BE49-F238E27FC236}">
                  <a16:creationId xmlns:a16="http://schemas.microsoft.com/office/drawing/2014/main" id="{00000000-0008-0000-0700-000084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112</xdr:row>
          <xdr:rowOff>50800</xdr:rowOff>
        </xdr:from>
        <xdr:to>
          <xdr:col>0</xdr:col>
          <xdr:colOff>146050</xdr:colOff>
          <xdr:row>112</xdr:row>
          <xdr:rowOff>165100</xdr:rowOff>
        </xdr:to>
        <xdr:sp macro="" textlink="">
          <xdr:nvSpPr>
            <xdr:cNvPr id="23941" name="Button 389" hidden="1">
              <a:extLst>
                <a:ext uri="{63B3BB69-23CF-44E3-9099-C40C66FF867C}">
                  <a14:compatExt spid="_x0000_s23941"/>
                </a:ext>
                <a:ext uri="{FF2B5EF4-FFF2-40B4-BE49-F238E27FC236}">
                  <a16:creationId xmlns:a16="http://schemas.microsoft.com/office/drawing/2014/main" id="{00000000-0008-0000-0700-0000855D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145</xdr:row>
          <xdr:rowOff>31750</xdr:rowOff>
        </xdr:from>
        <xdr:to>
          <xdr:col>2</xdr:col>
          <xdr:colOff>1289050</xdr:colOff>
          <xdr:row>147</xdr:row>
          <xdr:rowOff>88900</xdr:rowOff>
        </xdr:to>
        <xdr:sp macro="" textlink="">
          <xdr:nvSpPr>
            <xdr:cNvPr id="24647" name="Button 71" hidden="1">
              <a:extLst>
                <a:ext uri="{63B3BB69-23CF-44E3-9099-C40C66FF867C}">
                  <a14:compatExt spid="_x0000_s24647"/>
                </a:ext>
                <a:ext uri="{FF2B5EF4-FFF2-40B4-BE49-F238E27FC236}">
                  <a16:creationId xmlns:a16="http://schemas.microsoft.com/office/drawing/2014/main" id="{00000000-0008-0000-0800-000047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1447800</xdr:colOff>
          <xdr:row>145</xdr:row>
          <xdr:rowOff>38100</xdr:rowOff>
        </xdr:from>
        <xdr:to>
          <xdr:col>2</xdr:col>
          <xdr:colOff>2755900</xdr:colOff>
          <xdr:row>147</xdr:row>
          <xdr:rowOff>107950</xdr:rowOff>
        </xdr:to>
        <xdr:sp macro="" textlink="">
          <xdr:nvSpPr>
            <xdr:cNvPr id="24648" name="Button 72" hidden="1">
              <a:extLst>
                <a:ext uri="{63B3BB69-23CF-44E3-9099-C40C66FF867C}">
                  <a14:compatExt spid="_x0000_s24648"/>
                </a:ext>
                <a:ext uri="{FF2B5EF4-FFF2-40B4-BE49-F238E27FC236}">
                  <a16:creationId xmlns:a16="http://schemas.microsoft.com/office/drawing/2014/main" id="{00000000-0008-0000-0800-000048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10</xdr:row>
          <xdr:rowOff>31750</xdr:rowOff>
        </xdr:from>
        <xdr:to>
          <xdr:col>1</xdr:col>
          <xdr:colOff>146050</xdr:colOff>
          <xdr:row>10</xdr:row>
          <xdr:rowOff>146050</xdr:rowOff>
        </xdr:to>
        <xdr:sp macro="" textlink="">
          <xdr:nvSpPr>
            <xdr:cNvPr id="24817" name="Button 241" hidden="1">
              <a:extLst>
                <a:ext uri="{63B3BB69-23CF-44E3-9099-C40C66FF867C}">
                  <a14:compatExt spid="_x0000_s24817"/>
                </a:ext>
                <a:ext uri="{FF2B5EF4-FFF2-40B4-BE49-F238E27FC236}">
                  <a16:creationId xmlns:a16="http://schemas.microsoft.com/office/drawing/2014/main" id="{00000000-0008-0000-0800-0000F1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19</xdr:row>
          <xdr:rowOff>31750</xdr:rowOff>
        </xdr:from>
        <xdr:to>
          <xdr:col>1</xdr:col>
          <xdr:colOff>146050</xdr:colOff>
          <xdr:row>19</xdr:row>
          <xdr:rowOff>146050</xdr:rowOff>
        </xdr:to>
        <xdr:sp macro="" textlink="">
          <xdr:nvSpPr>
            <xdr:cNvPr id="24818" name="Button 242" hidden="1">
              <a:extLst>
                <a:ext uri="{63B3BB69-23CF-44E3-9099-C40C66FF867C}">
                  <a14:compatExt spid="_x0000_s24818"/>
                </a:ext>
                <a:ext uri="{FF2B5EF4-FFF2-40B4-BE49-F238E27FC236}">
                  <a16:creationId xmlns:a16="http://schemas.microsoft.com/office/drawing/2014/main" id="{00000000-0008-0000-0800-0000F2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xdr:row>
          <xdr:rowOff>38100</xdr:rowOff>
        </xdr:from>
        <xdr:to>
          <xdr:col>0</xdr:col>
          <xdr:colOff>146050</xdr:colOff>
          <xdr:row>12</xdr:row>
          <xdr:rowOff>152400</xdr:rowOff>
        </xdr:to>
        <xdr:sp macro="" textlink="">
          <xdr:nvSpPr>
            <xdr:cNvPr id="24819" name="Button 243" hidden="1">
              <a:extLst>
                <a:ext uri="{63B3BB69-23CF-44E3-9099-C40C66FF867C}">
                  <a14:compatExt spid="_x0000_s24819"/>
                </a:ext>
                <a:ext uri="{FF2B5EF4-FFF2-40B4-BE49-F238E27FC236}">
                  <a16:creationId xmlns:a16="http://schemas.microsoft.com/office/drawing/2014/main" id="{00000000-0008-0000-0800-0000F3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xdr:row>
          <xdr:rowOff>31750</xdr:rowOff>
        </xdr:from>
        <xdr:to>
          <xdr:col>0</xdr:col>
          <xdr:colOff>146050</xdr:colOff>
          <xdr:row>13</xdr:row>
          <xdr:rowOff>146050</xdr:rowOff>
        </xdr:to>
        <xdr:sp macro="" textlink="">
          <xdr:nvSpPr>
            <xdr:cNvPr id="24820" name="Button 244" hidden="1">
              <a:extLst>
                <a:ext uri="{63B3BB69-23CF-44E3-9099-C40C66FF867C}">
                  <a14:compatExt spid="_x0000_s24820"/>
                </a:ext>
                <a:ext uri="{FF2B5EF4-FFF2-40B4-BE49-F238E27FC236}">
                  <a16:creationId xmlns:a16="http://schemas.microsoft.com/office/drawing/2014/main" id="{00000000-0008-0000-0800-0000F4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xdr:row>
          <xdr:rowOff>31750</xdr:rowOff>
        </xdr:from>
        <xdr:to>
          <xdr:col>0</xdr:col>
          <xdr:colOff>146050</xdr:colOff>
          <xdr:row>14</xdr:row>
          <xdr:rowOff>146050</xdr:rowOff>
        </xdr:to>
        <xdr:sp macro="" textlink="">
          <xdr:nvSpPr>
            <xdr:cNvPr id="24821" name="Button 245" hidden="1">
              <a:extLst>
                <a:ext uri="{63B3BB69-23CF-44E3-9099-C40C66FF867C}">
                  <a14:compatExt spid="_x0000_s24821"/>
                </a:ext>
                <a:ext uri="{FF2B5EF4-FFF2-40B4-BE49-F238E27FC236}">
                  <a16:creationId xmlns:a16="http://schemas.microsoft.com/office/drawing/2014/main" id="{00000000-0008-0000-0800-0000F5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15</xdr:row>
          <xdr:rowOff>31750</xdr:rowOff>
        </xdr:from>
        <xdr:to>
          <xdr:col>0</xdr:col>
          <xdr:colOff>146050</xdr:colOff>
          <xdr:row>15</xdr:row>
          <xdr:rowOff>146050</xdr:rowOff>
        </xdr:to>
        <xdr:sp macro="" textlink="">
          <xdr:nvSpPr>
            <xdr:cNvPr id="24822" name="Button 246" hidden="1">
              <a:extLst>
                <a:ext uri="{63B3BB69-23CF-44E3-9099-C40C66FF867C}">
                  <a14:compatExt spid="_x0000_s24822"/>
                </a:ext>
                <a:ext uri="{FF2B5EF4-FFF2-40B4-BE49-F238E27FC236}">
                  <a16:creationId xmlns:a16="http://schemas.microsoft.com/office/drawing/2014/main" id="{00000000-0008-0000-0800-0000F6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16</xdr:row>
          <xdr:rowOff>31750</xdr:rowOff>
        </xdr:from>
        <xdr:to>
          <xdr:col>0</xdr:col>
          <xdr:colOff>146050</xdr:colOff>
          <xdr:row>16</xdr:row>
          <xdr:rowOff>146050</xdr:rowOff>
        </xdr:to>
        <xdr:sp macro="" textlink="">
          <xdr:nvSpPr>
            <xdr:cNvPr id="24823" name="Button 247" hidden="1">
              <a:extLst>
                <a:ext uri="{63B3BB69-23CF-44E3-9099-C40C66FF867C}">
                  <a14:compatExt spid="_x0000_s24823"/>
                </a:ext>
                <a:ext uri="{FF2B5EF4-FFF2-40B4-BE49-F238E27FC236}">
                  <a16:creationId xmlns:a16="http://schemas.microsoft.com/office/drawing/2014/main" id="{00000000-0008-0000-0800-0000F7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17</xdr:row>
          <xdr:rowOff>31750</xdr:rowOff>
        </xdr:from>
        <xdr:to>
          <xdr:col>0</xdr:col>
          <xdr:colOff>146050</xdr:colOff>
          <xdr:row>17</xdr:row>
          <xdr:rowOff>146050</xdr:rowOff>
        </xdr:to>
        <xdr:sp macro="" textlink="">
          <xdr:nvSpPr>
            <xdr:cNvPr id="24824" name="Button 248" hidden="1">
              <a:extLst>
                <a:ext uri="{63B3BB69-23CF-44E3-9099-C40C66FF867C}">
                  <a14:compatExt spid="_x0000_s24824"/>
                </a:ext>
                <a:ext uri="{FF2B5EF4-FFF2-40B4-BE49-F238E27FC236}">
                  <a16:creationId xmlns:a16="http://schemas.microsoft.com/office/drawing/2014/main" id="{00000000-0008-0000-0800-0000F8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18</xdr:row>
          <xdr:rowOff>31750</xdr:rowOff>
        </xdr:from>
        <xdr:to>
          <xdr:col>0</xdr:col>
          <xdr:colOff>146050</xdr:colOff>
          <xdr:row>18</xdr:row>
          <xdr:rowOff>146050</xdr:rowOff>
        </xdr:to>
        <xdr:sp macro="" textlink="">
          <xdr:nvSpPr>
            <xdr:cNvPr id="24825" name="Button 249" hidden="1">
              <a:extLst>
                <a:ext uri="{63B3BB69-23CF-44E3-9099-C40C66FF867C}">
                  <a14:compatExt spid="_x0000_s24825"/>
                </a:ext>
                <a:ext uri="{FF2B5EF4-FFF2-40B4-BE49-F238E27FC236}">
                  <a16:creationId xmlns:a16="http://schemas.microsoft.com/office/drawing/2014/main" id="{00000000-0008-0000-0800-0000F9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xdr:row>
          <xdr:rowOff>31750</xdr:rowOff>
        </xdr:from>
        <xdr:to>
          <xdr:col>0</xdr:col>
          <xdr:colOff>146050</xdr:colOff>
          <xdr:row>11</xdr:row>
          <xdr:rowOff>146050</xdr:rowOff>
        </xdr:to>
        <xdr:sp macro="" textlink="">
          <xdr:nvSpPr>
            <xdr:cNvPr id="24826" name="Button 250" hidden="1">
              <a:extLst>
                <a:ext uri="{63B3BB69-23CF-44E3-9099-C40C66FF867C}">
                  <a14:compatExt spid="_x0000_s24826"/>
                </a:ext>
                <a:ext uri="{FF2B5EF4-FFF2-40B4-BE49-F238E27FC236}">
                  <a16:creationId xmlns:a16="http://schemas.microsoft.com/office/drawing/2014/main" id="{00000000-0008-0000-0800-0000FA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21</xdr:row>
          <xdr:rowOff>38100</xdr:rowOff>
        </xdr:from>
        <xdr:to>
          <xdr:col>0</xdr:col>
          <xdr:colOff>146050</xdr:colOff>
          <xdr:row>21</xdr:row>
          <xdr:rowOff>152400</xdr:rowOff>
        </xdr:to>
        <xdr:sp macro="" textlink="">
          <xdr:nvSpPr>
            <xdr:cNvPr id="24827" name="Button 251" hidden="1">
              <a:extLst>
                <a:ext uri="{63B3BB69-23CF-44E3-9099-C40C66FF867C}">
                  <a14:compatExt spid="_x0000_s24827"/>
                </a:ext>
                <a:ext uri="{FF2B5EF4-FFF2-40B4-BE49-F238E27FC236}">
                  <a16:creationId xmlns:a16="http://schemas.microsoft.com/office/drawing/2014/main" id="{00000000-0008-0000-0800-0000FB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22</xdr:row>
          <xdr:rowOff>31750</xdr:rowOff>
        </xdr:from>
        <xdr:to>
          <xdr:col>0</xdr:col>
          <xdr:colOff>146050</xdr:colOff>
          <xdr:row>22</xdr:row>
          <xdr:rowOff>146050</xdr:rowOff>
        </xdr:to>
        <xdr:sp macro="" textlink="">
          <xdr:nvSpPr>
            <xdr:cNvPr id="24828" name="Button 252" hidden="1">
              <a:extLst>
                <a:ext uri="{63B3BB69-23CF-44E3-9099-C40C66FF867C}">
                  <a14:compatExt spid="_x0000_s24828"/>
                </a:ext>
                <a:ext uri="{FF2B5EF4-FFF2-40B4-BE49-F238E27FC236}">
                  <a16:creationId xmlns:a16="http://schemas.microsoft.com/office/drawing/2014/main" id="{00000000-0008-0000-0800-0000FC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23</xdr:row>
          <xdr:rowOff>31750</xdr:rowOff>
        </xdr:from>
        <xdr:to>
          <xdr:col>0</xdr:col>
          <xdr:colOff>146050</xdr:colOff>
          <xdr:row>23</xdr:row>
          <xdr:rowOff>146050</xdr:rowOff>
        </xdr:to>
        <xdr:sp macro="" textlink="">
          <xdr:nvSpPr>
            <xdr:cNvPr id="24829" name="Button 253" hidden="1">
              <a:extLst>
                <a:ext uri="{63B3BB69-23CF-44E3-9099-C40C66FF867C}">
                  <a14:compatExt spid="_x0000_s24829"/>
                </a:ext>
                <a:ext uri="{FF2B5EF4-FFF2-40B4-BE49-F238E27FC236}">
                  <a16:creationId xmlns:a16="http://schemas.microsoft.com/office/drawing/2014/main" id="{00000000-0008-0000-0800-0000FD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20</xdr:row>
          <xdr:rowOff>31750</xdr:rowOff>
        </xdr:from>
        <xdr:to>
          <xdr:col>0</xdr:col>
          <xdr:colOff>146050</xdr:colOff>
          <xdr:row>20</xdr:row>
          <xdr:rowOff>146050</xdr:rowOff>
        </xdr:to>
        <xdr:sp macro="" textlink="">
          <xdr:nvSpPr>
            <xdr:cNvPr id="24830" name="Button 254" hidden="1">
              <a:extLst>
                <a:ext uri="{63B3BB69-23CF-44E3-9099-C40C66FF867C}">
                  <a14:compatExt spid="_x0000_s24830"/>
                </a:ext>
                <a:ext uri="{FF2B5EF4-FFF2-40B4-BE49-F238E27FC236}">
                  <a16:creationId xmlns:a16="http://schemas.microsoft.com/office/drawing/2014/main" id="{00000000-0008-0000-0800-0000FE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28</xdr:row>
          <xdr:rowOff>31750</xdr:rowOff>
        </xdr:from>
        <xdr:to>
          <xdr:col>1</xdr:col>
          <xdr:colOff>152400</xdr:colOff>
          <xdr:row>28</xdr:row>
          <xdr:rowOff>146050</xdr:rowOff>
        </xdr:to>
        <xdr:sp macro="" textlink="">
          <xdr:nvSpPr>
            <xdr:cNvPr id="24831" name="Button 255" hidden="1">
              <a:extLst>
                <a:ext uri="{63B3BB69-23CF-44E3-9099-C40C66FF867C}">
                  <a14:compatExt spid="_x0000_s24831"/>
                </a:ext>
                <a:ext uri="{FF2B5EF4-FFF2-40B4-BE49-F238E27FC236}">
                  <a16:creationId xmlns:a16="http://schemas.microsoft.com/office/drawing/2014/main" id="{00000000-0008-0000-0800-0000FF6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26</xdr:row>
          <xdr:rowOff>31750</xdr:rowOff>
        </xdr:from>
        <xdr:to>
          <xdr:col>1</xdr:col>
          <xdr:colOff>152400</xdr:colOff>
          <xdr:row>26</xdr:row>
          <xdr:rowOff>146050</xdr:rowOff>
        </xdr:to>
        <xdr:sp macro="" textlink="">
          <xdr:nvSpPr>
            <xdr:cNvPr id="24832" name="Button 256" hidden="1">
              <a:extLst>
                <a:ext uri="{63B3BB69-23CF-44E3-9099-C40C66FF867C}">
                  <a14:compatExt spid="_x0000_s24832"/>
                </a:ext>
                <a:ext uri="{FF2B5EF4-FFF2-40B4-BE49-F238E27FC236}">
                  <a16:creationId xmlns:a16="http://schemas.microsoft.com/office/drawing/2014/main" id="{00000000-0008-0000-0800-000000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30</xdr:row>
          <xdr:rowOff>38100</xdr:rowOff>
        </xdr:from>
        <xdr:to>
          <xdr:col>0</xdr:col>
          <xdr:colOff>146050</xdr:colOff>
          <xdr:row>30</xdr:row>
          <xdr:rowOff>152400</xdr:rowOff>
        </xdr:to>
        <xdr:sp macro="" textlink="">
          <xdr:nvSpPr>
            <xdr:cNvPr id="24833" name="Button 257" hidden="1">
              <a:extLst>
                <a:ext uri="{63B3BB69-23CF-44E3-9099-C40C66FF867C}">
                  <a14:compatExt spid="_x0000_s24833"/>
                </a:ext>
                <a:ext uri="{FF2B5EF4-FFF2-40B4-BE49-F238E27FC236}">
                  <a16:creationId xmlns:a16="http://schemas.microsoft.com/office/drawing/2014/main" id="{00000000-0008-0000-0800-000001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31</xdr:row>
          <xdr:rowOff>31750</xdr:rowOff>
        </xdr:from>
        <xdr:to>
          <xdr:col>0</xdr:col>
          <xdr:colOff>146050</xdr:colOff>
          <xdr:row>31</xdr:row>
          <xdr:rowOff>146050</xdr:rowOff>
        </xdr:to>
        <xdr:sp macro="" textlink="">
          <xdr:nvSpPr>
            <xdr:cNvPr id="24834" name="Button 258" hidden="1">
              <a:extLst>
                <a:ext uri="{63B3BB69-23CF-44E3-9099-C40C66FF867C}">
                  <a14:compatExt spid="_x0000_s24834"/>
                </a:ext>
                <a:ext uri="{FF2B5EF4-FFF2-40B4-BE49-F238E27FC236}">
                  <a16:creationId xmlns:a16="http://schemas.microsoft.com/office/drawing/2014/main" id="{00000000-0008-0000-0800-000002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32</xdr:row>
          <xdr:rowOff>31750</xdr:rowOff>
        </xdr:from>
        <xdr:to>
          <xdr:col>0</xdr:col>
          <xdr:colOff>146050</xdr:colOff>
          <xdr:row>32</xdr:row>
          <xdr:rowOff>146050</xdr:rowOff>
        </xdr:to>
        <xdr:sp macro="" textlink="">
          <xdr:nvSpPr>
            <xdr:cNvPr id="24835" name="Button 259" hidden="1">
              <a:extLst>
                <a:ext uri="{63B3BB69-23CF-44E3-9099-C40C66FF867C}">
                  <a14:compatExt spid="_x0000_s24835"/>
                </a:ext>
                <a:ext uri="{FF2B5EF4-FFF2-40B4-BE49-F238E27FC236}">
                  <a16:creationId xmlns:a16="http://schemas.microsoft.com/office/drawing/2014/main" id="{00000000-0008-0000-0800-000003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29</xdr:row>
          <xdr:rowOff>31750</xdr:rowOff>
        </xdr:from>
        <xdr:to>
          <xdr:col>0</xdr:col>
          <xdr:colOff>146050</xdr:colOff>
          <xdr:row>29</xdr:row>
          <xdr:rowOff>146050</xdr:rowOff>
        </xdr:to>
        <xdr:sp macro="" textlink="">
          <xdr:nvSpPr>
            <xdr:cNvPr id="24836" name="Button 260" hidden="1">
              <a:extLst>
                <a:ext uri="{63B3BB69-23CF-44E3-9099-C40C66FF867C}">
                  <a14:compatExt spid="_x0000_s24836"/>
                </a:ext>
                <a:ext uri="{FF2B5EF4-FFF2-40B4-BE49-F238E27FC236}">
                  <a16:creationId xmlns:a16="http://schemas.microsoft.com/office/drawing/2014/main" id="{00000000-0008-0000-0800-000004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27</xdr:row>
          <xdr:rowOff>12700</xdr:rowOff>
        </xdr:from>
        <xdr:to>
          <xdr:col>0</xdr:col>
          <xdr:colOff>146050</xdr:colOff>
          <xdr:row>27</xdr:row>
          <xdr:rowOff>127000</xdr:rowOff>
        </xdr:to>
        <xdr:sp macro="" textlink="">
          <xdr:nvSpPr>
            <xdr:cNvPr id="24837" name="Button 261" hidden="1">
              <a:extLst>
                <a:ext uri="{63B3BB69-23CF-44E3-9099-C40C66FF867C}">
                  <a14:compatExt spid="_x0000_s24837"/>
                </a:ext>
                <a:ext uri="{FF2B5EF4-FFF2-40B4-BE49-F238E27FC236}">
                  <a16:creationId xmlns:a16="http://schemas.microsoft.com/office/drawing/2014/main" id="{00000000-0008-0000-0800-000005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110</xdr:row>
          <xdr:rowOff>31750</xdr:rowOff>
        </xdr:from>
        <xdr:to>
          <xdr:col>1</xdr:col>
          <xdr:colOff>146050</xdr:colOff>
          <xdr:row>110</xdr:row>
          <xdr:rowOff>146050</xdr:rowOff>
        </xdr:to>
        <xdr:sp macro="" textlink="">
          <xdr:nvSpPr>
            <xdr:cNvPr id="24838" name="Button 262" hidden="1">
              <a:extLst>
                <a:ext uri="{63B3BB69-23CF-44E3-9099-C40C66FF867C}">
                  <a14:compatExt spid="_x0000_s24838"/>
                </a:ext>
                <a:ext uri="{FF2B5EF4-FFF2-40B4-BE49-F238E27FC236}">
                  <a16:creationId xmlns:a16="http://schemas.microsoft.com/office/drawing/2014/main" id="{00000000-0008-0000-0800-000006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111</xdr:row>
          <xdr:rowOff>38100</xdr:rowOff>
        </xdr:from>
        <xdr:to>
          <xdr:col>0</xdr:col>
          <xdr:colOff>146050</xdr:colOff>
          <xdr:row>111</xdr:row>
          <xdr:rowOff>152400</xdr:rowOff>
        </xdr:to>
        <xdr:sp macro="" textlink="">
          <xdr:nvSpPr>
            <xdr:cNvPr id="24839" name="Button 263" hidden="1">
              <a:extLst>
                <a:ext uri="{63B3BB69-23CF-44E3-9099-C40C66FF867C}">
                  <a14:compatExt spid="_x0000_s24839"/>
                </a:ext>
                <a:ext uri="{FF2B5EF4-FFF2-40B4-BE49-F238E27FC236}">
                  <a16:creationId xmlns:a16="http://schemas.microsoft.com/office/drawing/2014/main" id="{00000000-0008-0000-0800-000007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113</xdr:row>
          <xdr:rowOff>69850</xdr:rowOff>
        </xdr:from>
        <xdr:to>
          <xdr:col>0</xdr:col>
          <xdr:colOff>146050</xdr:colOff>
          <xdr:row>114</xdr:row>
          <xdr:rowOff>0</xdr:rowOff>
        </xdr:to>
        <xdr:sp macro="" textlink="">
          <xdr:nvSpPr>
            <xdr:cNvPr id="24840" name="Button 264" hidden="1">
              <a:extLst>
                <a:ext uri="{63B3BB69-23CF-44E3-9099-C40C66FF867C}">
                  <a14:compatExt spid="_x0000_s24840"/>
                </a:ext>
                <a:ext uri="{FF2B5EF4-FFF2-40B4-BE49-F238E27FC236}">
                  <a16:creationId xmlns:a16="http://schemas.microsoft.com/office/drawing/2014/main" id="{00000000-0008-0000-0800-000008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114</xdr:row>
          <xdr:rowOff>69850</xdr:rowOff>
        </xdr:from>
        <xdr:to>
          <xdr:col>0</xdr:col>
          <xdr:colOff>146050</xdr:colOff>
          <xdr:row>115</xdr:row>
          <xdr:rowOff>0</xdr:rowOff>
        </xdr:to>
        <xdr:sp macro="" textlink="">
          <xdr:nvSpPr>
            <xdr:cNvPr id="24841" name="Button 265" hidden="1">
              <a:extLst>
                <a:ext uri="{63B3BB69-23CF-44E3-9099-C40C66FF867C}">
                  <a14:compatExt spid="_x0000_s24841"/>
                </a:ext>
                <a:ext uri="{FF2B5EF4-FFF2-40B4-BE49-F238E27FC236}">
                  <a16:creationId xmlns:a16="http://schemas.microsoft.com/office/drawing/2014/main" id="{00000000-0008-0000-0800-000009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112</xdr:row>
          <xdr:rowOff>50800</xdr:rowOff>
        </xdr:from>
        <xdr:to>
          <xdr:col>0</xdr:col>
          <xdr:colOff>146050</xdr:colOff>
          <xdr:row>112</xdr:row>
          <xdr:rowOff>165100</xdr:rowOff>
        </xdr:to>
        <xdr:sp macro="" textlink="">
          <xdr:nvSpPr>
            <xdr:cNvPr id="24842" name="Button 266" hidden="1">
              <a:extLst>
                <a:ext uri="{63B3BB69-23CF-44E3-9099-C40C66FF867C}">
                  <a14:compatExt spid="_x0000_s24842"/>
                </a:ext>
                <a:ext uri="{FF2B5EF4-FFF2-40B4-BE49-F238E27FC236}">
                  <a16:creationId xmlns:a16="http://schemas.microsoft.com/office/drawing/2014/main" id="{00000000-0008-0000-0800-00000A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139</xdr:row>
          <xdr:rowOff>31750</xdr:rowOff>
        </xdr:from>
        <xdr:to>
          <xdr:col>1</xdr:col>
          <xdr:colOff>146050</xdr:colOff>
          <xdr:row>139</xdr:row>
          <xdr:rowOff>146050</xdr:rowOff>
        </xdr:to>
        <xdr:sp macro="" textlink="">
          <xdr:nvSpPr>
            <xdr:cNvPr id="24843" name="Button 267" hidden="1">
              <a:extLst>
                <a:ext uri="{63B3BB69-23CF-44E3-9099-C40C66FF867C}">
                  <a14:compatExt spid="_x0000_s24843"/>
                </a:ext>
                <a:ext uri="{FF2B5EF4-FFF2-40B4-BE49-F238E27FC236}">
                  <a16:creationId xmlns:a16="http://schemas.microsoft.com/office/drawing/2014/main" id="{00000000-0008-0000-0800-00000B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140</xdr:row>
          <xdr:rowOff>38100</xdr:rowOff>
        </xdr:from>
        <xdr:to>
          <xdr:col>0</xdr:col>
          <xdr:colOff>146050</xdr:colOff>
          <xdr:row>140</xdr:row>
          <xdr:rowOff>152400</xdr:rowOff>
        </xdr:to>
        <xdr:sp macro="" textlink="">
          <xdr:nvSpPr>
            <xdr:cNvPr id="24844" name="Button 268" hidden="1">
              <a:extLst>
                <a:ext uri="{63B3BB69-23CF-44E3-9099-C40C66FF867C}">
                  <a14:compatExt spid="_x0000_s24844"/>
                </a:ext>
                <a:ext uri="{FF2B5EF4-FFF2-40B4-BE49-F238E27FC236}">
                  <a16:creationId xmlns:a16="http://schemas.microsoft.com/office/drawing/2014/main" id="{00000000-0008-0000-0800-00000C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142</xdr:row>
          <xdr:rowOff>69850</xdr:rowOff>
        </xdr:from>
        <xdr:to>
          <xdr:col>0</xdr:col>
          <xdr:colOff>146050</xdr:colOff>
          <xdr:row>143</xdr:row>
          <xdr:rowOff>0</xdr:rowOff>
        </xdr:to>
        <xdr:sp macro="" textlink="">
          <xdr:nvSpPr>
            <xdr:cNvPr id="24845" name="Button 269" hidden="1">
              <a:extLst>
                <a:ext uri="{63B3BB69-23CF-44E3-9099-C40C66FF867C}">
                  <a14:compatExt spid="_x0000_s24845"/>
                </a:ext>
                <a:ext uri="{FF2B5EF4-FFF2-40B4-BE49-F238E27FC236}">
                  <a16:creationId xmlns:a16="http://schemas.microsoft.com/office/drawing/2014/main" id="{00000000-0008-0000-0800-00000D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143</xdr:row>
          <xdr:rowOff>69850</xdr:rowOff>
        </xdr:from>
        <xdr:to>
          <xdr:col>0</xdr:col>
          <xdr:colOff>146050</xdr:colOff>
          <xdr:row>144</xdr:row>
          <xdr:rowOff>0</xdr:rowOff>
        </xdr:to>
        <xdr:sp macro="" textlink="">
          <xdr:nvSpPr>
            <xdr:cNvPr id="24846" name="Button 270" hidden="1">
              <a:extLst>
                <a:ext uri="{63B3BB69-23CF-44E3-9099-C40C66FF867C}">
                  <a14:compatExt spid="_x0000_s24846"/>
                </a:ext>
                <a:ext uri="{FF2B5EF4-FFF2-40B4-BE49-F238E27FC236}">
                  <a16:creationId xmlns:a16="http://schemas.microsoft.com/office/drawing/2014/main" id="{00000000-0008-0000-0800-00000E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141</xdr:row>
          <xdr:rowOff>50800</xdr:rowOff>
        </xdr:from>
        <xdr:to>
          <xdr:col>0</xdr:col>
          <xdr:colOff>146050</xdr:colOff>
          <xdr:row>141</xdr:row>
          <xdr:rowOff>165100</xdr:rowOff>
        </xdr:to>
        <xdr:sp macro="" textlink="">
          <xdr:nvSpPr>
            <xdr:cNvPr id="24847" name="Button 271" hidden="1">
              <a:extLst>
                <a:ext uri="{63B3BB69-23CF-44E3-9099-C40C66FF867C}">
                  <a14:compatExt spid="_x0000_s24847"/>
                </a:ext>
                <a:ext uri="{FF2B5EF4-FFF2-40B4-BE49-F238E27FC236}">
                  <a16:creationId xmlns:a16="http://schemas.microsoft.com/office/drawing/2014/main" id="{00000000-0008-0000-0800-00000F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124</xdr:row>
          <xdr:rowOff>31750</xdr:rowOff>
        </xdr:from>
        <xdr:to>
          <xdr:col>1</xdr:col>
          <xdr:colOff>146050</xdr:colOff>
          <xdr:row>124</xdr:row>
          <xdr:rowOff>146050</xdr:rowOff>
        </xdr:to>
        <xdr:sp macro="" textlink="">
          <xdr:nvSpPr>
            <xdr:cNvPr id="24848" name="Button 272" hidden="1">
              <a:extLst>
                <a:ext uri="{63B3BB69-23CF-44E3-9099-C40C66FF867C}">
                  <a14:compatExt spid="_x0000_s24848"/>
                </a:ext>
                <a:ext uri="{FF2B5EF4-FFF2-40B4-BE49-F238E27FC236}">
                  <a16:creationId xmlns:a16="http://schemas.microsoft.com/office/drawing/2014/main" id="{00000000-0008-0000-0800-000010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126</xdr:row>
          <xdr:rowOff>31750</xdr:rowOff>
        </xdr:from>
        <xdr:to>
          <xdr:col>0</xdr:col>
          <xdr:colOff>152400</xdr:colOff>
          <xdr:row>126</xdr:row>
          <xdr:rowOff>146050</xdr:rowOff>
        </xdr:to>
        <xdr:sp macro="" textlink="">
          <xdr:nvSpPr>
            <xdr:cNvPr id="24849" name="Button 273" hidden="1">
              <a:extLst>
                <a:ext uri="{63B3BB69-23CF-44E3-9099-C40C66FF867C}">
                  <a14:compatExt spid="_x0000_s24849"/>
                </a:ext>
                <a:ext uri="{FF2B5EF4-FFF2-40B4-BE49-F238E27FC236}">
                  <a16:creationId xmlns:a16="http://schemas.microsoft.com/office/drawing/2014/main" id="{00000000-0008-0000-0800-000011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127</xdr:row>
          <xdr:rowOff>31750</xdr:rowOff>
        </xdr:from>
        <xdr:to>
          <xdr:col>0</xdr:col>
          <xdr:colOff>152400</xdr:colOff>
          <xdr:row>127</xdr:row>
          <xdr:rowOff>146050</xdr:rowOff>
        </xdr:to>
        <xdr:sp macro="" textlink="">
          <xdr:nvSpPr>
            <xdr:cNvPr id="24850" name="Button 274" hidden="1">
              <a:extLst>
                <a:ext uri="{63B3BB69-23CF-44E3-9099-C40C66FF867C}">
                  <a14:compatExt spid="_x0000_s24850"/>
                </a:ext>
                <a:ext uri="{FF2B5EF4-FFF2-40B4-BE49-F238E27FC236}">
                  <a16:creationId xmlns:a16="http://schemas.microsoft.com/office/drawing/2014/main" id="{00000000-0008-0000-0800-000012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128</xdr:row>
          <xdr:rowOff>38100</xdr:rowOff>
        </xdr:from>
        <xdr:to>
          <xdr:col>0</xdr:col>
          <xdr:colOff>152400</xdr:colOff>
          <xdr:row>128</xdr:row>
          <xdr:rowOff>152400</xdr:rowOff>
        </xdr:to>
        <xdr:sp macro="" textlink="">
          <xdr:nvSpPr>
            <xdr:cNvPr id="24851" name="Button 275" hidden="1">
              <a:extLst>
                <a:ext uri="{63B3BB69-23CF-44E3-9099-C40C66FF867C}">
                  <a14:compatExt spid="_x0000_s24851"/>
                </a:ext>
                <a:ext uri="{FF2B5EF4-FFF2-40B4-BE49-F238E27FC236}">
                  <a16:creationId xmlns:a16="http://schemas.microsoft.com/office/drawing/2014/main" id="{00000000-0008-0000-0800-000013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129</xdr:row>
          <xdr:rowOff>50800</xdr:rowOff>
        </xdr:from>
        <xdr:to>
          <xdr:col>0</xdr:col>
          <xdr:colOff>152400</xdr:colOff>
          <xdr:row>129</xdr:row>
          <xdr:rowOff>165100</xdr:rowOff>
        </xdr:to>
        <xdr:sp macro="" textlink="">
          <xdr:nvSpPr>
            <xdr:cNvPr id="24852" name="Button 276" hidden="1">
              <a:extLst>
                <a:ext uri="{63B3BB69-23CF-44E3-9099-C40C66FF867C}">
                  <a14:compatExt spid="_x0000_s24852"/>
                </a:ext>
                <a:ext uri="{FF2B5EF4-FFF2-40B4-BE49-F238E27FC236}">
                  <a16:creationId xmlns:a16="http://schemas.microsoft.com/office/drawing/2014/main" id="{00000000-0008-0000-0800-000014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125</xdr:row>
          <xdr:rowOff>12700</xdr:rowOff>
        </xdr:from>
        <xdr:to>
          <xdr:col>0</xdr:col>
          <xdr:colOff>152400</xdr:colOff>
          <xdr:row>125</xdr:row>
          <xdr:rowOff>127000</xdr:rowOff>
        </xdr:to>
        <xdr:sp macro="" textlink="">
          <xdr:nvSpPr>
            <xdr:cNvPr id="24853" name="Button 277" hidden="1">
              <a:extLst>
                <a:ext uri="{63B3BB69-23CF-44E3-9099-C40C66FF867C}">
                  <a14:compatExt spid="_x0000_s24853"/>
                </a:ext>
                <a:ext uri="{FF2B5EF4-FFF2-40B4-BE49-F238E27FC236}">
                  <a16:creationId xmlns:a16="http://schemas.microsoft.com/office/drawing/2014/main" id="{00000000-0008-0000-0800-000015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130</xdr:row>
          <xdr:rowOff>50800</xdr:rowOff>
        </xdr:from>
        <xdr:to>
          <xdr:col>0</xdr:col>
          <xdr:colOff>152400</xdr:colOff>
          <xdr:row>130</xdr:row>
          <xdr:rowOff>165100</xdr:rowOff>
        </xdr:to>
        <xdr:sp macro="" textlink="">
          <xdr:nvSpPr>
            <xdr:cNvPr id="24854" name="Button 278" hidden="1">
              <a:extLst>
                <a:ext uri="{63B3BB69-23CF-44E3-9099-C40C66FF867C}">
                  <a14:compatExt spid="_x0000_s24854"/>
                </a:ext>
                <a:ext uri="{FF2B5EF4-FFF2-40B4-BE49-F238E27FC236}">
                  <a16:creationId xmlns:a16="http://schemas.microsoft.com/office/drawing/2014/main" id="{00000000-0008-0000-0800-000016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131</xdr:row>
          <xdr:rowOff>50800</xdr:rowOff>
        </xdr:from>
        <xdr:to>
          <xdr:col>0</xdr:col>
          <xdr:colOff>152400</xdr:colOff>
          <xdr:row>131</xdr:row>
          <xdr:rowOff>165100</xdr:rowOff>
        </xdr:to>
        <xdr:sp macro="" textlink="">
          <xdr:nvSpPr>
            <xdr:cNvPr id="24855" name="Button 279" hidden="1">
              <a:extLst>
                <a:ext uri="{63B3BB69-23CF-44E3-9099-C40C66FF867C}">
                  <a14:compatExt spid="_x0000_s24855"/>
                </a:ext>
                <a:ext uri="{FF2B5EF4-FFF2-40B4-BE49-F238E27FC236}">
                  <a16:creationId xmlns:a16="http://schemas.microsoft.com/office/drawing/2014/main" id="{00000000-0008-0000-0800-000017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132</xdr:row>
          <xdr:rowOff>50800</xdr:rowOff>
        </xdr:from>
        <xdr:to>
          <xdr:col>0</xdr:col>
          <xdr:colOff>152400</xdr:colOff>
          <xdr:row>132</xdr:row>
          <xdr:rowOff>165100</xdr:rowOff>
        </xdr:to>
        <xdr:sp macro="" textlink="">
          <xdr:nvSpPr>
            <xdr:cNvPr id="24856" name="Button 280" hidden="1">
              <a:extLst>
                <a:ext uri="{63B3BB69-23CF-44E3-9099-C40C66FF867C}">
                  <a14:compatExt spid="_x0000_s24856"/>
                </a:ext>
                <a:ext uri="{FF2B5EF4-FFF2-40B4-BE49-F238E27FC236}">
                  <a16:creationId xmlns:a16="http://schemas.microsoft.com/office/drawing/2014/main" id="{00000000-0008-0000-0800-000018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133</xdr:row>
          <xdr:rowOff>50800</xdr:rowOff>
        </xdr:from>
        <xdr:to>
          <xdr:col>0</xdr:col>
          <xdr:colOff>152400</xdr:colOff>
          <xdr:row>133</xdr:row>
          <xdr:rowOff>165100</xdr:rowOff>
        </xdr:to>
        <xdr:sp macro="" textlink="">
          <xdr:nvSpPr>
            <xdr:cNvPr id="24857" name="Button 281" hidden="1">
              <a:extLst>
                <a:ext uri="{63B3BB69-23CF-44E3-9099-C40C66FF867C}">
                  <a14:compatExt spid="_x0000_s24857"/>
                </a:ext>
                <a:ext uri="{FF2B5EF4-FFF2-40B4-BE49-F238E27FC236}">
                  <a16:creationId xmlns:a16="http://schemas.microsoft.com/office/drawing/2014/main" id="{00000000-0008-0000-0800-000019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134</xdr:row>
          <xdr:rowOff>50800</xdr:rowOff>
        </xdr:from>
        <xdr:to>
          <xdr:col>0</xdr:col>
          <xdr:colOff>152400</xdr:colOff>
          <xdr:row>134</xdr:row>
          <xdr:rowOff>165100</xdr:rowOff>
        </xdr:to>
        <xdr:sp macro="" textlink="">
          <xdr:nvSpPr>
            <xdr:cNvPr id="24858" name="Button 282" hidden="1">
              <a:extLst>
                <a:ext uri="{63B3BB69-23CF-44E3-9099-C40C66FF867C}">
                  <a14:compatExt spid="_x0000_s24858"/>
                </a:ext>
                <a:ext uri="{FF2B5EF4-FFF2-40B4-BE49-F238E27FC236}">
                  <a16:creationId xmlns:a16="http://schemas.microsoft.com/office/drawing/2014/main" id="{00000000-0008-0000-0800-00001A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135</xdr:row>
          <xdr:rowOff>50800</xdr:rowOff>
        </xdr:from>
        <xdr:to>
          <xdr:col>0</xdr:col>
          <xdr:colOff>152400</xdr:colOff>
          <xdr:row>135</xdr:row>
          <xdr:rowOff>165100</xdr:rowOff>
        </xdr:to>
        <xdr:sp macro="" textlink="">
          <xdr:nvSpPr>
            <xdr:cNvPr id="24859" name="Button 283" hidden="1">
              <a:extLst>
                <a:ext uri="{63B3BB69-23CF-44E3-9099-C40C66FF867C}">
                  <a14:compatExt spid="_x0000_s24859"/>
                </a:ext>
                <a:ext uri="{FF2B5EF4-FFF2-40B4-BE49-F238E27FC236}">
                  <a16:creationId xmlns:a16="http://schemas.microsoft.com/office/drawing/2014/main" id="{00000000-0008-0000-0800-00001B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136</xdr:row>
          <xdr:rowOff>50800</xdr:rowOff>
        </xdr:from>
        <xdr:to>
          <xdr:col>0</xdr:col>
          <xdr:colOff>152400</xdr:colOff>
          <xdr:row>136</xdr:row>
          <xdr:rowOff>165100</xdr:rowOff>
        </xdr:to>
        <xdr:sp macro="" textlink="">
          <xdr:nvSpPr>
            <xdr:cNvPr id="24860" name="Button 284" hidden="1">
              <a:extLst>
                <a:ext uri="{63B3BB69-23CF-44E3-9099-C40C66FF867C}">
                  <a14:compatExt spid="_x0000_s24860"/>
                </a:ext>
                <a:ext uri="{FF2B5EF4-FFF2-40B4-BE49-F238E27FC236}">
                  <a16:creationId xmlns:a16="http://schemas.microsoft.com/office/drawing/2014/main" id="{00000000-0008-0000-0800-00001C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137</xdr:row>
          <xdr:rowOff>50800</xdr:rowOff>
        </xdr:from>
        <xdr:to>
          <xdr:col>0</xdr:col>
          <xdr:colOff>152400</xdr:colOff>
          <xdr:row>137</xdr:row>
          <xdr:rowOff>165100</xdr:rowOff>
        </xdr:to>
        <xdr:sp macro="" textlink="">
          <xdr:nvSpPr>
            <xdr:cNvPr id="24861" name="Button 285" hidden="1">
              <a:extLst>
                <a:ext uri="{63B3BB69-23CF-44E3-9099-C40C66FF867C}">
                  <a14:compatExt spid="_x0000_s24861"/>
                </a:ext>
                <a:ext uri="{FF2B5EF4-FFF2-40B4-BE49-F238E27FC236}">
                  <a16:creationId xmlns:a16="http://schemas.microsoft.com/office/drawing/2014/main" id="{00000000-0008-0000-0800-00001D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138</xdr:row>
          <xdr:rowOff>50800</xdr:rowOff>
        </xdr:from>
        <xdr:to>
          <xdr:col>0</xdr:col>
          <xdr:colOff>152400</xdr:colOff>
          <xdr:row>138</xdr:row>
          <xdr:rowOff>165100</xdr:rowOff>
        </xdr:to>
        <xdr:sp macro="" textlink="">
          <xdr:nvSpPr>
            <xdr:cNvPr id="24862" name="Button 286" hidden="1">
              <a:extLst>
                <a:ext uri="{63B3BB69-23CF-44E3-9099-C40C66FF867C}">
                  <a14:compatExt spid="_x0000_s24862"/>
                </a:ext>
                <a:ext uri="{FF2B5EF4-FFF2-40B4-BE49-F238E27FC236}">
                  <a16:creationId xmlns:a16="http://schemas.microsoft.com/office/drawing/2014/main" id="{00000000-0008-0000-0800-00001E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95</xdr:row>
          <xdr:rowOff>31750</xdr:rowOff>
        </xdr:from>
        <xdr:to>
          <xdr:col>1</xdr:col>
          <xdr:colOff>146050</xdr:colOff>
          <xdr:row>95</xdr:row>
          <xdr:rowOff>146050</xdr:rowOff>
        </xdr:to>
        <xdr:sp macro="" textlink="">
          <xdr:nvSpPr>
            <xdr:cNvPr id="24894" name="Button 318" hidden="1">
              <a:extLst>
                <a:ext uri="{63B3BB69-23CF-44E3-9099-C40C66FF867C}">
                  <a14:compatExt spid="_x0000_s24894"/>
                </a:ext>
                <a:ext uri="{FF2B5EF4-FFF2-40B4-BE49-F238E27FC236}">
                  <a16:creationId xmlns:a16="http://schemas.microsoft.com/office/drawing/2014/main" id="{00000000-0008-0000-0800-00003E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97</xdr:row>
          <xdr:rowOff>31750</xdr:rowOff>
        </xdr:from>
        <xdr:to>
          <xdr:col>0</xdr:col>
          <xdr:colOff>152400</xdr:colOff>
          <xdr:row>97</xdr:row>
          <xdr:rowOff>146050</xdr:rowOff>
        </xdr:to>
        <xdr:sp macro="" textlink="">
          <xdr:nvSpPr>
            <xdr:cNvPr id="24895" name="Button 319" hidden="1">
              <a:extLst>
                <a:ext uri="{63B3BB69-23CF-44E3-9099-C40C66FF867C}">
                  <a14:compatExt spid="_x0000_s24895"/>
                </a:ext>
                <a:ext uri="{FF2B5EF4-FFF2-40B4-BE49-F238E27FC236}">
                  <a16:creationId xmlns:a16="http://schemas.microsoft.com/office/drawing/2014/main" id="{00000000-0008-0000-0800-00003F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98</xdr:row>
          <xdr:rowOff>31750</xdr:rowOff>
        </xdr:from>
        <xdr:to>
          <xdr:col>0</xdr:col>
          <xdr:colOff>152400</xdr:colOff>
          <xdr:row>98</xdr:row>
          <xdr:rowOff>146050</xdr:rowOff>
        </xdr:to>
        <xdr:sp macro="" textlink="">
          <xdr:nvSpPr>
            <xdr:cNvPr id="24896" name="Button 320" hidden="1">
              <a:extLst>
                <a:ext uri="{63B3BB69-23CF-44E3-9099-C40C66FF867C}">
                  <a14:compatExt spid="_x0000_s24896"/>
                </a:ext>
                <a:ext uri="{FF2B5EF4-FFF2-40B4-BE49-F238E27FC236}">
                  <a16:creationId xmlns:a16="http://schemas.microsoft.com/office/drawing/2014/main" id="{00000000-0008-0000-0800-000040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99</xdr:row>
          <xdr:rowOff>38100</xdr:rowOff>
        </xdr:from>
        <xdr:to>
          <xdr:col>0</xdr:col>
          <xdr:colOff>152400</xdr:colOff>
          <xdr:row>99</xdr:row>
          <xdr:rowOff>152400</xdr:rowOff>
        </xdr:to>
        <xdr:sp macro="" textlink="">
          <xdr:nvSpPr>
            <xdr:cNvPr id="24897" name="Button 321" hidden="1">
              <a:extLst>
                <a:ext uri="{63B3BB69-23CF-44E3-9099-C40C66FF867C}">
                  <a14:compatExt spid="_x0000_s24897"/>
                </a:ext>
                <a:ext uri="{FF2B5EF4-FFF2-40B4-BE49-F238E27FC236}">
                  <a16:creationId xmlns:a16="http://schemas.microsoft.com/office/drawing/2014/main" id="{00000000-0008-0000-0800-000041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100</xdr:row>
          <xdr:rowOff>50800</xdr:rowOff>
        </xdr:from>
        <xdr:to>
          <xdr:col>0</xdr:col>
          <xdr:colOff>152400</xdr:colOff>
          <xdr:row>100</xdr:row>
          <xdr:rowOff>165100</xdr:rowOff>
        </xdr:to>
        <xdr:sp macro="" textlink="">
          <xdr:nvSpPr>
            <xdr:cNvPr id="24898" name="Button 322" hidden="1">
              <a:extLst>
                <a:ext uri="{63B3BB69-23CF-44E3-9099-C40C66FF867C}">
                  <a14:compatExt spid="_x0000_s24898"/>
                </a:ext>
                <a:ext uri="{FF2B5EF4-FFF2-40B4-BE49-F238E27FC236}">
                  <a16:creationId xmlns:a16="http://schemas.microsoft.com/office/drawing/2014/main" id="{00000000-0008-0000-0800-000042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96</xdr:row>
          <xdr:rowOff>12700</xdr:rowOff>
        </xdr:from>
        <xdr:to>
          <xdr:col>0</xdr:col>
          <xdr:colOff>152400</xdr:colOff>
          <xdr:row>96</xdr:row>
          <xdr:rowOff>127000</xdr:rowOff>
        </xdr:to>
        <xdr:sp macro="" textlink="">
          <xdr:nvSpPr>
            <xdr:cNvPr id="24899" name="Button 323" hidden="1">
              <a:extLst>
                <a:ext uri="{63B3BB69-23CF-44E3-9099-C40C66FF867C}">
                  <a14:compatExt spid="_x0000_s24899"/>
                </a:ext>
                <a:ext uri="{FF2B5EF4-FFF2-40B4-BE49-F238E27FC236}">
                  <a16:creationId xmlns:a16="http://schemas.microsoft.com/office/drawing/2014/main" id="{00000000-0008-0000-0800-000043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101</xdr:row>
          <xdr:rowOff>50800</xdr:rowOff>
        </xdr:from>
        <xdr:to>
          <xdr:col>0</xdr:col>
          <xdr:colOff>152400</xdr:colOff>
          <xdr:row>101</xdr:row>
          <xdr:rowOff>165100</xdr:rowOff>
        </xdr:to>
        <xdr:sp macro="" textlink="">
          <xdr:nvSpPr>
            <xdr:cNvPr id="24900" name="Button 324" hidden="1">
              <a:extLst>
                <a:ext uri="{63B3BB69-23CF-44E3-9099-C40C66FF867C}">
                  <a14:compatExt spid="_x0000_s24900"/>
                </a:ext>
                <a:ext uri="{FF2B5EF4-FFF2-40B4-BE49-F238E27FC236}">
                  <a16:creationId xmlns:a16="http://schemas.microsoft.com/office/drawing/2014/main" id="{00000000-0008-0000-0800-000044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102</xdr:row>
          <xdr:rowOff>50800</xdr:rowOff>
        </xdr:from>
        <xdr:to>
          <xdr:col>0</xdr:col>
          <xdr:colOff>152400</xdr:colOff>
          <xdr:row>102</xdr:row>
          <xdr:rowOff>165100</xdr:rowOff>
        </xdr:to>
        <xdr:sp macro="" textlink="">
          <xdr:nvSpPr>
            <xdr:cNvPr id="24901" name="Button 325" hidden="1">
              <a:extLst>
                <a:ext uri="{63B3BB69-23CF-44E3-9099-C40C66FF867C}">
                  <a14:compatExt spid="_x0000_s24901"/>
                </a:ext>
                <a:ext uri="{FF2B5EF4-FFF2-40B4-BE49-F238E27FC236}">
                  <a16:creationId xmlns:a16="http://schemas.microsoft.com/office/drawing/2014/main" id="{00000000-0008-0000-0800-000045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103</xdr:row>
          <xdr:rowOff>50800</xdr:rowOff>
        </xdr:from>
        <xdr:to>
          <xdr:col>0</xdr:col>
          <xdr:colOff>152400</xdr:colOff>
          <xdr:row>103</xdr:row>
          <xdr:rowOff>165100</xdr:rowOff>
        </xdr:to>
        <xdr:sp macro="" textlink="">
          <xdr:nvSpPr>
            <xdr:cNvPr id="24902" name="Button 326" hidden="1">
              <a:extLst>
                <a:ext uri="{63B3BB69-23CF-44E3-9099-C40C66FF867C}">
                  <a14:compatExt spid="_x0000_s24902"/>
                </a:ext>
                <a:ext uri="{FF2B5EF4-FFF2-40B4-BE49-F238E27FC236}">
                  <a16:creationId xmlns:a16="http://schemas.microsoft.com/office/drawing/2014/main" id="{00000000-0008-0000-0800-000046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104</xdr:row>
          <xdr:rowOff>50800</xdr:rowOff>
        </xdr:from>
        <xdr:to>
          <xdr:col>0</xdr:col>
          <xdr:colOff>152400</xdr:colOff>
          <xdr:row>104</xdr:row>
          <xdr:rowOff>165100</xdr:rowOff>
        </xdr:to>
        <xdr:sp macro="" textlink="">
          <xdr:nvSpPr>
            <xdr:cNvPr id="24903" name="Button 327" hidden="1">
              <a:extLst>
                <a:ext uri="{63B3BB69-23CF-44E3-9099-C40C66FF867C}">
                  <a14:compatExt spid="_x0000_s24903"/>
                </a:ext>
                <a:ext uri="{FF2B5EF4-FFF2-40B4-BE49-F238E27FC236}">
                  <a16:creationId xmlns:a16="http://schemas.microsoft.com/office/drawing/2014/main" id="{00000000-0008-0000-0800-000047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105</xdr:row>
          <xdr:rowOff>50800</xdr:rowOff>
        </xdr:from>
        <xdr:to>
          <xdr:col>0</xdr:col>
          <xdr:colOff>152400</xdr:colOff>
          <xdr:row>105</xdr:row>
          <xdr:rowOff>165100</xdr:rowOff>
        </xdr:to>
        <xdr:sp macro="" textlink="">
          <xdr:nvSpPr>
            <xdr:cNvPr id="24904" name="Button 328" hidden="1">
              <a:extLst>
                <a:ext uri="{63B3BB69-23CF-44E3-9099-C40C66FF867C}">
                  <a14:compatExt spid="_x0000_s24904"/>
                </a:ext>
                <a:ext uri="{FF2B5EF4-FFF2-40B4-BE49-F238E27FC236}">
                  <a16:creationId xmlns:a16="http://schemas.microsoft.com/office/drawing/2014/main" id="{00000000-0008-0000-0800-000048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106</xdr:row>
          <xdr:rowOff>50800</xdr:rowOff>
        </xdr:from>
        <xdr:to>
          <xdr:col>0</xdr:col>
          <xdr:colOff>152400</xdr:colOff>
          <xdr:row>106</xdr:row>
          <xdr:rowOff>165100</xdr:rowOff>
        </xdr:to>
        <xdr:sp macro="" textlink="">
          <xdr:nvSpPr>
            <xdr:cNvPr id="24905" name="Button 329" hidden="1">
              <a:extLst>
                <a:ext uri="{63B3BB69-23CF-44E3-9099-C40C66FF867C}">
                  <a14:compatExt spid="_x0000_s24905"/>
                </a:ext>
                <a:ext uri="{FF2B5EF4-FFF2-40B4-BE49-F238E27FC236}">
                  <a16:creationId xmlns:a16="http://schemas.microsoft.com/office/drawing/2014/main" id="{00000000-0008-0000-0800-000049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107</xdr:row>
          <xdr:rowOff>50800</xdr:rowOff>
        </xdr:from>
        <xdr:to>
          <xdr:col>0</xdr:col>
          <xdr:colOff>152400</xdr:colOff>
          <xdr:row>107</xdr:row>
          <xdr:rowOff>165100</xdr:rowOff>
        </xdr:to>
        <xdr:sp macro="" textlink="">
          <xdr:nvSpPr>
            <xdr:cNvPr id="24906" name="Button 330" hidden="1">
              <a:extLst>
                <a:ext uri="{63B3BB69-23CF-44E3-9099-C40C66FF867C}">
                  <a14:compatExt spid="_x0000_s24906"/>
                </a:ext>
                <a:ext uri="{FF2B5EF4-FFF2-40B4-BE49-F238E27FC236}">
                  <a16:creationId xmlns:a16="http://schemas.microsoft.com/office/drawing/2014/main" id="{00000000-0008-0000-0800-00004A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108</xdr:row>
          <xdr:rowOff>50800</xdr:rowOff>
        </xdr:from>
        <xdr:to>
          <xdr:col>0</xdr:col>
          <xdr:colOff>152400</xdr:colOff>
          <xdr:row>108</xdr:row>
          <xdr:rowOff>165100</xdr:rowOff>
        </xdr:to>
        <xdr:sp macro="" textlink="">
          <xdr:nvSpPr>
            <xdr:cNvPr id="24907" name="Button 331" hidden="1">
              <a:extLst>
                <a:ext uri="{63B3BB69-23CF-44E3-9099-C40C66FF867C}">
                  <a14:compatExt spid="_x0000_s24907"/>
                </a:ext>
                <a:ext uri="{FF2B5EF4-FFF2-40B4-BE49-F238E27FC236}">
                  <a16:creationId xmlns:a16="http://schemas.microsoft.com/office/drawing/2014/main" id="{00000000-0008-0000-0800-00004B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109</xdr:row>
          <xdr:rowOff>50800</xdr:rowOff>
        </xdr:from>
        <xdr:to>
          <xdr:col>0</xdr:col>
          <xdr:colOff>152400</xdr:colOff>
          <xdr:row>109</xdr:row>
          <xdr:rowOff>165100</xdr:rowOff>
        </xdr:to>
        <xdr:sp macro="" textlink="">
          <xdr:nvSpPr>
            <xdr:cNvPr id="24908" name="Button 332" hidden="1">
              <a:extLst>
                <a:ext uri="{63B3BB69-23CF-44E3-9099-C40C66FF867C}">
                  <a14:compatExt spid="_x0000_s24908"/>
                </a:ext>
                <a:ext uri="{FF2B5EF4-FFF2-40B4-BE49-F238E27FC236}">
                  <a16:creationId xmlns:a16="http://schemas.microsoft.com/office/drawing/2014/main" id="{00000000-0008-0000-0800-00004C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73</xdr:row>
          <xdr:rowOff>38100</xdr:rowOff>
        </xdr:from>
        <xdr:to>
          <xdr:col>0</xdr:col>
          <xdr:colOff>146050</xdr:colOff>
          <xdr:row>73</xdr:row>
          <xdr:rowOff>152400</xdr:rowOff>
        </xdr:to>
        <xdr:sp macro="" textlink="">
          <xdr:nvSpPr>
            <xdr:cNvPr id="24924" name="Button 348" hidden="1">
              <a:extLst>
                <a:ext uri="{63B3BB69-23CF-44E3-9099-C40C66FF867C}">
                  <a14:compatExt spid="_x0000_s24924"/>
                </a:ext>
                <a:ext uri="{FF2B5EF4-FFF2-40B4-BE49-F238E27FC236}">
                  <a16:creationId xmlns:a16="http://schemas.microsoft.com/office/drawing/2014/main" id="{00000000-0008-0000-0800-00005C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74</xdr:row>
          <xdr:rowOff>31750</xdr:rowOff>
        </xdr:from>
        <xdr:to>
          <xdr:col>0</xdr:col>
          <xdr:colOff>146050</xdr:colOff>
          <xdr:row>74</xdr:row>
          <xdr:rowOff>146050</xdr:rowOff>
        </xdr:to>
        <xdr:sp macro="" textlink="">
          <xdr:nvSpPr>
            <xdr:cNvPr id="24925" name="Button 349" hidden="1">
              <a:extLst>
                <a:ext uri="{63B3BB69-23CF-44E3-9099-C40C66FF867C}">
                  <a14:compatExt spid="_x0000_s24925"/>
                </a:ext>
                <a:ext uri="{FF2B5EF4-FFF2-40B4-BE49-F238E27FC236}">
                  <a16:creationId xmlns:a16="http://schemas.microsoft.com/office/drawing/2014/main" id="{00000000-0008-0000-0800-00005D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75</xdr:row>
          <xdr:rowOff>31750</xdr:rowOff>
        </xdr:from>
        <xdr:to>
          <xdr:col>0</xdr:col>
          <xdr:colOff>146050</xdr:colOff>
          <xdr:row>75</xdr:row>
          <xdr:rowOff>146050</xdr:rowOff>
        </xdr:to>
        <xdr:sp macro="" textlink="">
          <xdr:nvSpPr>
            <xdr:cNvPr id="24926" name="Button 350" hidden="1">
              <a:extLst>
                <a:ext uri="{63B3BB69-23CF-44E3-9099-C40C66FF867C}">
                  <a14:compatExt spid="_x0000_s24926"/>
                </a:ext>
                <a:ext uri="{FF2B5EF4-FFF2-40B4-BE49-F238E27FC236}">
                  <a16:creationId xmlns:a16="http://schemas.microsoft.com/office/drawing/2014/main" id="{00000000-0008-0000-0800-00005E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76</xdr:row>
          <xdr:rowOff>31750</xdr:rowOff>
        </xdr:from>
        <xdr:to>
          <xdr:col>0</xdr:col>
          <xdr:colOff>146050</xdr:colOff>
          <xdr:row>76</xdr:row>
          <xdr:rowOff>146050</xdr:rowOff>
        </xdr:to>
        <xdr:sp macro="" textlink="">
          <xdr:nvSpPr>
            <xdr:cNvPr id="24927" name="Button 351" hidden="1">
              <a:extLst>
                <a:ext uri="{63B3BB69-23CF-44E3-9099-C40C66FF867C}">
                  <a14:compatExt spid="_x0000_s24927"/>
                </a:ext>
                <a:ext uri="{FF2B5EF4-FFF2-40B4-BE49-F238E27FC236}">
                  <a16:creationId xmlns:a16="http://schemas.microsoft.com/office/drawing/2014/main" id="{00000000-0008-0000-0800-00005F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77</xdr:row>
          <xdr:rowOff>31750</xdr:rowOff>
        </xdr:from>
        <xdr:to>
          <xdr:col>0</xdr:col>
          <xdr:colOff>146050</xdr:colOff>
          <xdr:row>77</xdr:row>
          <xdr:rowOff>146050</xdr:rowOff>
        </xdr:to>
        <xdr:sp macro="" textlink="">
          <xdr:nvSpPr>
            <xdr:cNvPr id="24928" name="Button 352" hidden="1">
              <a:extLst>
                <a:ext uri="{63B3BB69-23CF-44E3-9099-C40C66FF867C}">
                  <a14:compatExt spid="_x0000_s24928"/>
                </a:ext>
                <a:ext uri="{FF2B5EF4-FFF2-40B4-BE49-F238E27FC236}">
                  <a16:creationId xmlns:a16="http://schemas.microsoft.com/office/drawing/2014/main" id="{00000000-0008-0000-0800-000060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78</xdr:row>
          <xdr:rowOff>31750</xdr:rowOff>
        </xdr:from>
        <xdr:to>
          <xdr:col>0</xdr:col>
          <xdr:colOff>146050</xdr:colOff>
          <xdr:row>78</xdr:row>
          <xdr:rowOff>146050</xdr:rowOff>
        </xdr:to>
        <xdr:sp macro="" textlink="">
          <xdr:nvSpPr>
            <xdr:cNvPr id="24929" name="Button 353" hidden="1">
              <a:extLst>
                <a:ext uri="{63B3BB69-23CF-44E3-9099-C40C66FF867C}">
                  <a14:compatExt spid="_x0000_s24929"/>
                </a:ext>
                <a:ext uri="{FF2B5EF4-FFF2-40B4-BE49-F238E27FC236}">
                  <a16:creationId xmlns:a16="http://schemas.microsoft.com/office/drawing/2014/main" id="{00000000-0008-0000-0800-000061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79</xdr:row>
          <xdr:rowOff>31750</xdr:rowOff>
        </xdr:from>
        <xdr:to>
          <xdr:col>0</xdr:col>
          <xdr:colOff>146050</xdr:colOff>
          <xdr:row>79</xdr:row>
          <xdr:rowOff>146050</xdr:rowOff>
        </xdr:to>
        <xdr:sp macro="" textlink="">
          <xdr:nvSpPr>
            <xdr:cNvPr id="24930" name="Button 354" hidden="1">
              <a:extLst>
                <a:ext uri="{63B3BB69-23CF-44E3-9099-C40C66FF867C}">
                  <a14:compatExt spid="_x0000_s24930"/>
                </a:ext>
                <a:ext uri="{FF2B5EF4-FFF2-40B4-BE49-F238E27FC236}">
                  <a16:creationId xmlns:a16="http://schemas.microsoft.com/office/drawing/2014/main" id="{00000000-0008-0000-0800-000062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72</xdr:row>
          <xdr:rowOff>31750</xdr:rowOff>
        </xdr:from>
        <xdr:to>
          <xdr:col>0</xdr:col>
          <xdr:colOff>146050</xdr:colOff>
          <xdr:row>72</xdr:row>
          <xdr:rowOff>146050</xdr:rowOff>
        </xdr:to>
        <xdr:sp macro="" textlink="">
          <xdr:nvSpPr>
            <xdr:cNvPr id="24931" name="Button 355" hidden="1">
              <a:extLst>
                <a:ext uri="{63B3BB69-23CF-44E3-9099-C40C66FF867C}">
                  <a14:compatExt spid="_x0000_s24931"/>
                </a:ext>
                <a:ext uri="{FF2B5EF4-FFF2-40B4-BE49-F238E27FC236}">
                  <a16:creationId xmlns:a16="http://schemas.microsoft.com/office/drawing/2014/main" id="{00000000-0008-0000-0800-000063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81</xdr:row>
          <xdr:rowOff>38100</xdr:rowOff>
        </xdr:from>
        <xdr:to>
          <xdr:col>0</xdr:col>
          <xdr:colOff>146050</xdr:colOff>
          <xdr:row>81</xdr:row>
          <xdr:rowOff>152400</xdr:rowOff>
        </xdr:to>
        <xdr:sp macro="" textlink="">
          <xdr:nvSpPr>
            <xdr:cNvPr id="24932" name="Button 356" hidden="1">
              <a:extLst>
                <a:ext uri="{63B3BB69-23CF-44E3-9099-C40C66FF867C}">
                  <a14:compatExt spid="_x0000_s24932"/>
                </a:ext>
                <a:ext uri="{FF2B5EF4-FFF2-40B4-BE49-F238E27FC236}">
                  <a16:creationId xmlns:a16="http://schemas.microsoft.com/office/drawing/2014/main" id="{00000000-0008-0000-0800-000064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82</xdr:row>
          <xdr:rowOff>31750</xdr:rowOff>
        </xdr:from>
        <xdr:to>
          <xdr:col>0</xdr:col>
          <xdr:colOff>146050</xdr:colOff>
          <xdr:row>82</xdr:row>
          <xdr:rowOff>146050</xdr:rowOff>
        </xdr:to>
        <xdr:sp macro="" textlink="">
          <xdr:nvSpPr>
            <xdr:cNvPr id="24933" name="Button 357" hidden="1">
              <a:extLst>
                <a:ext uri="{63B3BB69-23CF-44E3-9099-C40C66FF867C}">
                  <a14:compatExt spid="_x0000_s24933"/>
                </a:ext>
                <a:ext uri="{FF2B5EF4-FFF2-40B4-BE49-F238E27FC236}">
                  <a16:creationId xmlns:a16="http://schemas.microsoft.com/office/drawing/2014/main" id="{00000000-0008-0000-0800-000065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83</xdr:row>
          <xdr:rowOff>31750</xdr:rowOff>
        </xdr:from>
        <xdr:to>
          <xdr:col>0</xdr:col>
          <xdr:colOff>146050</xdr:colOff>
          <xdr:row>83</xdr:row>
          <xdr:rowOff>146050</xdr:rowOff>
        </xdr:to>
        <xdr:sp macro="" textlink="">
          <xdr:nvSpPr>
            <xdr:cNvPr id="24934" name="Button 358" hidden="1">
              <a:extLst>
                <a:ext uri="{63B3BB69-23CF-44E3-9099-C40C66FF867C}">
                  <a14:compatExt spid="_x0000_s24934"/>
                </a:ext>
                <a:ext uri="{FF2B5EF4-FFF2-40B4-BE49-F238E27FC236}">
                  <a16:creationId xmlns:a16="http://schemas.microsoft.com/office/drawing/2014/main" id="{00000000-0008-0000-0800-000066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84</xdr:row>
          <xdr:rowOff>31750</xdr:rowOff>
        </xdr:from>
        <xdr:to>
          <xdr:col>0</xdr:col>
          <xdr:colOff>146050</xdr:colOff>
          <xdr:row>84</xdr:row>
          <xdr:rowOff>146050</xdr:rowOff>
        </xdr:to>
        <xdr:sp macro="" textlink="">
          <xdr:nvSpPr>
            <xdr:cNvPr id="24935" name="Button 359" hidden="1">
              <a:extLst>
                <a:ext uri="{63B3BB69-23CF-44E3-9099-C40C66FF867C}">
                  <a14:compatExt spid="_x0000_s24935"/>
                </a:ext>
                <a:ext uri="{FF2B5EF4-FFF2-40B4-BE49-F238E27FC236}">
                  <a16:creationId xmlns:a16="http://schemas.microsoft.com/office/drawing/2014/main" id="{00000000-0008-0000-0800-000067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85</xdr:row>
          <xdr:rowOff>31750</xdr:rowOff>
        </xdr:from>
        <xdr:to>
          <xdr:col>0</xdr:col>
          <xdr:colOff>146050</xdr:colOff>
          <xdr:row>85</xdr:row>
          <xdr:rowOff>146050</xdr:rowOff>
        </xdr:to>
        <xdr:sp macro="" textlink="">
          <xdr:nvSpPr>
            <xdr:cNvPr id="24936" name="Button 360" hidden="1">
              <a:extLst>
                <a:ext uri="{63B3BB69-23CF-44E3-9099-C40C66FF867C}">
                  <a14:compatExt spid="_x0000_s24936"/>
                </a:ext>
                <a:ext uri="{FF2B5EF4-FFF2-40B4-BE49-F238E27FC236}">
                  <a16:creationId xmlns:a16="http://schemas.microsoft.com/office/drawing/2014/main" id="{00000000-0008-0000-0800-000068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80</xdr:row>
          <xdr:rowOff>31750</xdr:rowOff>
        </xdr:from>
        <xdr:to>
          <xdr:col>0</xdr:col>
          <xdr:colOff>146050</xdr:colOff>
          <xdr:row>80</xdr:row>
          <xdr:rowOff>146050</xdr:rowOff>
        </xdr:to>
        <xdr:sp macro="" textlink="">
          <xdr:nvSpPr>
            <xdr:cNvPr id="24937" name="Button 361" hidden="1">
              <a:extLst>
                <a:ext uri="{63B3BB69-23CF-44E3-9099-C40C66FF867C}">
                  <a14:compatExt spid="_x0000_s24937"/>
                </a:ext>
                <a:ext uri="{FF2B5EF4-FFF2-40B4-BE49-F238E27FC236}">
                  <a16:creationId xmlns:a16="http://schemas.microsoft.com/office/drawing/2014/main" id="{00000000-0008-0000-0800-000069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71</xdr:row>
          <xdr:rowOff>50800</xdr:rowOff>
        </xdr:from>
        <xdr:to>
          <xdr:col>1</xdr:col>
          <xdr:colOff>152400</xdr:colOff>
          <xdr:row>71</xdr:row>
          <xdr:rowOff>165100</xdr:rowOff>
        </xdr:to>
        <xdr:sp macro="" textlink="">
          <xdr:nvSpPr>
            <xdr:cNvPr id="24938" name="Button 362" hidden="1">
              <a:extLst>
                <a:ext uri="{63B3BB69-23CF-44E3-9099-C40C66FF867C}">
                  <a14:compatExt spid="_x0000_s24938"/>
                </a:ext>
                <a:ext uri="{FF2B5EF4-FFF2-40B4-BE49-F238E27FC236}">
                  <a16:creationId xmlns:a16="http://schemas.microsoft.com/office/drawing/2014/main" id="{00000000-0008-0000-0800-00006A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51</xdr:row>
          <xdr:rowOff>31750</xdr:rowOff>
        </xdr:from>
        <xdr:to>
          <xdr:col>1</xdr:col>
          <xdr:colOff>146050</xdr:colOff>
          <xdr:row>51</xdr:row>
          <xdr:rowOff>146050</xdr:rowOff>
        </xdr:to>
        <xdr:sp macro="" textlink="">
          <xdr:nvSpPr>
            <xdr:cNvPr id="24957" name="Button 381" hidden="1">
              <a:extLst>
                <a:ext uri="{63B3BB69-23CF-44E3-9099-C40C66FF867C}">
                  <a14:compatExt spid="_x0000_s24957"/>
                </a:ext>
                <a:ext uri="{FF2B5EF4-FFF2-40B4-BE49-F238E27FC236}">
                  <a16:creationId xmlns:a16="http://schemas.microsoft.com/office/drawing/2014/main" id="{00000000-0008-0000-0800-00007D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52</xdr:row>
          <xdr:rowOff>31750</xdr:rowOff>
        </xdr:from>
        <xdr:to>
          <xdr:col>0</xdr:col>
          <xdr:colOff>146050</xdr:colOff>
          <xdr:row>52</xdr:row>
          <xdr:rowOff>146050</xdr:rowOff>
        </xdr:to>
        <xdr:sp macro="" textlink="">
          <xdr:nvSpPr>
            <xdr:cNvPr id="24958" name="Button 382" hidden="1">
              <a:extLst>
                <a:ext uri="{63B3BB69-23CF-44E3-9099-C40C66FF867C}">
                  <a14:compatExt spid="_x0000_s24958"/>
                </a:ext>
                <a:ext uri="{FF2B5EF4-FFF2-40B4-BE49-F238E27FC236}">
                  <a16:creationId xmlns:a16="http://schemas.microsoft.com/office/drawing/2014/main" id="{00000000-0008-0000-0800-00007E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54</xdr:row>
          <xdr:rowOff>38100</xdr:rowOff>
        </xdr:from>
        <xdr:to>
          <xdr:col>0</xdr:col>
          <xdr:colOff>146050</xdr:colOff>
          <xdr:row>54</xdr:row>
          <xdr:rowOff>152400</xdr:rowOff>
        </xdr:to>
        <xdr:sp macro="" textlink="">
          <xdr:nvSpPr>
            <xdr:cNvPr id="24959" name="Button 383" hidden="1">
              <a:extLst>
                <a:ext uri="{63B3BB69-23CF-44E3-9099-C40C66FF867C}">
                  <a14:compatExt spid="_x0000_s24959"/>
                </a:ext>
                <a:ext uri="{FF2B5EF4-FFF2-40B4-BE49-F238E27FC236}">
                  <a16:creationId xmlns:a16="http://schemas.microsoft.com/office/drawing/2014/main" id="{00000000-0008-0000-0800-00007F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55</xdr:row>
          <xdr:rowOff>31750</xdr:rowOff>
        </xdr:from>
        <xdr:to>
          <xdr:col>0</xdr:col>
          <xdr:colOff>146050</xdr:colOff>
          <xdr:row>55</xdr:row>
          <xdr:rowOff>146050</xdr:rowOff>
        </xdr:to>
        <xdr:sp macro="" textlink="">
          <xdr:nvSpPr>
            <xdr:cNvPr id="24960" name="Button 384" hidden="1">
              <a:extLst>
                <a:ext uri="{63B3BB69-23CF-44E3-9099-C40C66FF867C}">
                  <a14:compatExt spid="_x0000_s24960"/>
                </a:ext>
                <a:ext uri="{FF2B5EF4-FFF2-40B4-BE49-F238E27FC236}">
                  <a16:creationId xmlns:a16="http://schemas.microsoft.com/office/drawing/2014/main" id="{00000000-0008-0000-0800-000080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53</xdr:row>
          <xdr:rowOff>31750</xdr:rowOff>
        </xdr:from>
        <xdr:to>
          <xdr:col>0</xdr:col>
          <xdr:colOff>146050</xdr:colOff>
          <xdr:row>53</xdr:row>
          <xdr:rowOff>146050</xdr:rowOff>
        </xdr:to>
        <xdr:sp macro="" textlink="">
          <xdr:nvSpPr>
            <xdr:cNvPr id="24961" name="Button 385" hidden="1">
              <a:extLst>
                <a:ext uri="{63B3BB69-23CF-44E3-9099-C40C66FF867C}">
                  <a14:compatExt spid="_x0000_s24961"/>
                </a:ext>
                <a:ext uri="{FF2B5EF4-FFF2-40B4-BE49-F238E27FC236}">
                  <a16:creationId xmlns:a16="http://schemas.microsoft.com/office/drawing/2014/main" id="{00000000-0008-0000-0800-000081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86</xdr:row>
          <xdr:rowOff>31750</xdr:rowOff>
        </xdr:from>
        <xdr:to>
          <xdr:col>1</xdr:col>
          <xdr:colOff>146050</xdr:colOff>
          <xdr:row>86</xdr:row>
          <xdr:rowOff>146050</xdr:rowOff>
        </xdr:to>
        <xdr:sp macro="" textlink="">
          <xdr:nvSpPr>
            <xdr:cNvPr id="24962" name="Button 386" hidden="1">
              <a:extLst>
                <a:ext uri="{63B3BB69-23CF-44E3-9099-C40C66FF867C}">
                  <a14:compatExt spid="_x0000_s24962"/>
                </a:ext>
                <a:ext uri="{FF2B5EF4-FFF2-40B4-BE49-F238E27FC236}">
                  <a16:creationId xmlns:a16="http://schemas.microsoft.com/office/drawing/2014/main" id="{00000000-0008-0000-0800-000082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87</xdr:row>
          <xdr:rowOff>31750</xdr:rowOff>
        </xdr:from>
        <xdr:to>
          <xdr:col>0</xdr:col>
          <xdr:colOff>146050</xdr:colOff>
          <xdr:row>87</xdr:row>
          <xdr:rowOff>146050</xdr:rowOff>
        </xdr:to>
        <xdr:sp macro="" textlink="">
          <xdr:nvSpPr>
            <xdr:cNvPr id="24963" name="Button 387" hidden="1">
              <a:extLst>
                <a:ext uri="{63B3BB69-23CF-44E3-9099-C40C66FF867C}">
                  <a14:compatExt spid="_x0000_s24963"/>
                </a:ext>
                <a:ext uri="{FF2B5EF4-FFF2-40B4-BE49-F238E27FC236}">
                  <a16:creationId xmlns:a16="http://schemas.microsoft.com/office/drawing/2014/main" id="{00000000-0008-0000-0800-000083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89</xdr:row>
          <xdr:rowOff>38100</xdr:rowOff>
        </xdr:from>
        <xdr:to>
          <xdr:col>0</xdr:col>
          <xdr:colOff>146050</xdr:colOff>
          <xdr:row>89</xdr:row>
          <xdr:rowOff>152400</xdr:rowOff>
        </xdr:to>
        <xdr:sp macro="" textlink="">
          <xdr:nvSpPr>
            <xdr:cNvPr id="24964" name="Button 388" hidden="1">
              <a:extLst>
                <a:ext uri="{63B3BB69-23CF-44E3-9099-C40C66FF867C}">
                  <a14:compatExt spid="_x0000_s24964"/>
                </a:ext>
                <a:ext uri="{FF2B5EF4-FFF2-40B4-BE49-F238E27FC236}">
                  <a16:creationId xmlns:a16="http://schemas.microsoft.com/office/drawing/2014/main" id="{00000000-0008-0000-0800-000084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90</xdr:row>
          <xdr:rowOff>31750</xdr:rowOff>
        </xdr:from>
        <xdr:to>
          <xdr:col>0</xdr:col>
          <xdr:colOff>146050</xdr:colOff>
          <xdr:row>90</xdr:row>
          <xdr:rowOff>146050</xdr:rowOff>
        </xdr:to>
        <xdr:sp macro="" textlink="">
          <xdr:nvSpPr>
            <xdr:cNvPr id="24965" name="Button 389" hidden="1">
              <a:extLst>
                <a:ext uri="{63B3BB69-23CF-44E3-9099-C40C66FF867C}">
                  <a14:compatExt spid="_x0000_s24965"/>
                </a:ext>
                <a:ext uri="{FF2B5EF4-FFF2-40B4-BE49-F238E27FC236}">
                  <a16:creationId xmlns:a16="http://schemas.microsoft.com/office/drawing/2014/main" id="{00000000-0008-0000-0800-000085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88</xdr:row>
          <xdr:rowOff>31750</xdr:rowOff>
        </xdr:from>
        <xdr:to>
          <xdr:col>0</xdr:col>
          <xdr:colOff>146050</xdr:colOff>
          <xdr:row>88</xdr:row>
          <xdr:rowOff>146050</xdr:rowOff>
        </xdr:to>
        <xdr:sp macro="" textlink="">
          <xdr:nvSpPr>
            <xdr:cNvPr id="24966" name="Button 390" hidden="1">
              <a:extLst>
                <a:ext uri="{63B3BB69-23CF-44E3-9099-C40C66FF867C}">
                  <a14:compatExt spid="_x0000_s24966"/>
                </a:ext>
                <a:ext uri="{FF2B5EF4-FFF2-40B4-BE49-F238E27FC236}">
                  <a16:creationId xmlns:a16="http://schemas.microsoft.com/office/drawing/2014/main" id="{00000000-0008-0000-0800-000086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44</xdr:row>
          <xdr:rowOff>31750</xdr:rowOff>
        </xdr:from>
        <xdr:to>
          <xdr:col>1</xdr:col>
          <xdr:colOff>146050</xdr:colOff>
          <xdr:row>44</xdr:row>
          <xdr:rowOff>146050</xdr:rowOff>
        </xdr:to>
        <xdr:sp macro="" textlink="">
          <xdr:nvSpPr>
            <xdr:cNvPr id="24967" name="Button 391" hidden="1">
              <a:extLst>
                <a:ext uri="{63B3BB69-23CF-44E3-9099-C40C66FF867C}">
                  <a14:compatExt spid="_x0000_s24967"/>
                </a:ext>
                <a:ext uri="{FF2B5EF4-FFF2-40B4-BE49-F238E27FC236}">
                  <a16:creationId xmlns:a16="http://schemas.microsoft.com/office/drawing/2014/main" id="{00000000-0008-0000-0800-000087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46</xdr:row>
          <xdr:rowOff>38100</xdr:rowOff>
        </xdr:from>
        <xdr:to>
          <xdr:col>0</xdr:col>
          <xdr:colOff>146050</xdr:colOff>
          <xdr:row>46</xdr:row>
          <xdr:rowOff>152400</xdr:rowOff>
        </xdr:to>
        <xdr:sp macro="" textlink="">
          <xdr:nvSpPr>
            <xdr:cNvPr id="24968" name="Button 392" hidden="1">
              <a:extLst>
                <a:ext uri="{63B3BB69-23CF-44E3-9099-C40C66FF867C}">
                  <a14:compatExt spid="_x0000_s24968"/>
                </a:ext>
                <a:ext uri="{FF2B5EF4-FFF2-40B4-BE49-F238E27FC236}">
                  <a16:creationId xmlns:a16="http://schemas.microsoft.com/office/drawing/2014/main" id="{00000000-0008-0000-0800-000088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47</xdr:row>
          <xdr:rowOff>31750</xdr:rowOff>
        </xdr:from>
        <xdr:to>
          <xdr:col>0</xdr:col>
          <xdr:colOff>146050</xdr:colOff>
          <xdr:row>47</xdr:row>
          <xdr:rowOff>146050</xdr:rowOff>
        </xdr:to>
        <xdr:sp macro="" textlink="">
          <xdr:nvSpPr>
            <xdr:cNvPr id="24969" name="Button 393" hidden="1">
              <a:extLst>
                <a:ext uri="{63B3BB69-23CF-44E3-9099-C40C66FF867C}">
                  <a14:compatExt spid="_x0000_s24969"/>
                </a:ext>
                <a:ext uri="{FF2B5EF4-FFF2-40B4-BE49-F238E27FC236}">
                  <a16:creationId xmlns:a16="http://schemas.microsoft.com/office/drawing/2014/main" id="{00000000-0008-0000-0800-000089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48</xdr:row>
          <xdr:rowOff>31750</xdr:rowOff>
        </xdr:from>
        <xdr:to>
          <xdr:col>0</xdr:col>
          <xdr:colOff>146050</xdr:colOff>
          <xdr:row>48</xdr:row>
          <xdr:rowOff>146050</xdr:rowOff>
        </xdr:to>
        <xdr:sp macro="" textlink="">
          <xdr:nvSpPr>
            <xdr:cNvPr id="24970" name="Button 394" hidden="1">
              <a:extLst>
                <a:ext uri="{63B3BB69-23CF-44E3-9099-C40C66FF867C}">
                  <a14:compatExt spid="_x0000_s24970"/>
                </a:ext>
                <a:ext uri="{FF2B5EF4-FFF2-40B4-BE49-F238E27FC236}">
                  <a16:creationId xmlns:a16="http://schemas.microsoft.com/office/drawing/2014/main" id="{00000000-0008-0000-0800-00008A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49</xdr:row>
          <xdr:rowOff>31750</xdr:rowOff>
        </xdr:from>
        <xdr:to>
          <xdr:col>0</xdr:col>
          <xdr:colOff>146050</xdr:colOff>
          <xdr:row>49</xdr:row>
          <xdr:rowOff>146050</xdr:rowOff>
        </xdr:to>
        <xdr:sp macro="" textlink="">
          <xdr:nvSpPr>
            <xdr:cNvPr id="24971" name="Button 395" hidden="1">
              <a:extLst>
                <a:ext uri="{63B3BB69-23CF-44E3-9099-C40C66FF867C}">
                  <a14:compatExt spid="_x0000_s24971"/>
                </a:ext>
                <a:ext uri="{FF2B5EF4-FFF2-40B4-BE49-F238E27FC236}">
                  <a16:creationId xmlns:a16="http://schemas.microsoft.com/office/drawing/2014/main" id="{00000000-0008-0000-0800-00008B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50</xdr:row>
          <xdr:rowOff>31750</xdr:rowOff>
        </xdr:from>
        <xdr:to>
          <xdr:col>0</xdr:col>
          <xdr:colOff>146050</xdr:colOff>
          <xdr:row>50</xdr:row>
          <xdr:rowOff>146050</xdr:rowOff>
        </xdr:to>
        <xdr:sp macro="" textlink="">
          <xdr:nvSpPr>
            <xdr:cNvPr id="24972" name="Button 396" hidden="1">
              <a:extLst>
                <a:ext uri="{63B3BB69-23CF-44E3-9099-C40C66FF867C}">
                  <a14:compatExt spid="_x0000_s24972"/>
                </a:ext>
                <a:ext uri="{FF2B5EF4-FFF2-40B4-BE49-F238E27FC236}">
                  <a16:creationId xmlns:a16="http://schemas.microsoft.com/office/drawing/2014/main" id="{00000000-0008-0000-0800-00008C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45</xdr:row>
          <xdr:rowOff>31750</xdr:rowOff>
        </xdr:from>
        <xdr:to>
          <xdr:col>0</xdr:col>
          <xdr:colOff>146050</xdr:colOff>
          <xdr:row>45</xdr:row>
          <xdr:rowOff>146050</xdr:rowOff>
        </xdr:to>
        <xdr:sp macro="" textlink="">
          <xdr:nvSpPr>
            <xdr:cNvPr id="24973" name="Button 397" hidden="1">
              <a:extLst>
                <a:ext uri="{63B3BB69-23CF-44E3-9099-C40C66FF867C}">
                  <a14:compatExt spid="_x0000_s24973"/>
                </a:ext>
                <a:ext uri="{FF2B5EF4-FFF2-40B4-BE49-F238E27FC236}">
                  <a16:creationId xmlns:a16="http://schemas.microsoft.com/office/drawing/2014/main" id="{00000000-0008-0000-0800-00008D61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145</xdr:row>
          <xdr:rowOff>31750</xdr:rowOff>
        </xdr:from>
        <xdr:to>
          <xdr:col>2</xdr:col>
          <xdr:colOff>1289050</xdr:colOff>
          <xdr:row>147</xdr:row>
          <xdr:rowOff>88900</xdr:rowOff>
        </xdr:to>
        <xdr:sp macro="" textlink="">
          <xdr:nvSpPr>
            <xdr:cNvPr id="25671" name="Button 71" hidden="1">
              <a:extLst>
                <a:ext uri="{63B3BB69-23CF-44E3-9099-C40C66FF867C}">
                  <a14:compatExt spid="_x0000_s25671"/>
                </a:ext>
                <a:ext uri="{FF2B5EF4-FFF2-40B4-BE49-F238E27FC236}">
                  <a16:creationId xmlns:a16="http://schemas.microsoft.com/office/drawing/2014/main" id="{00000000-0008-0000-0900-000047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1447800</xdr:colOff>
          <xdr:row>145</xdr:row>
          <xdr:rowOff>38100</xdr:rowOff>
        </xdr:from>
        <xdr:to>
          <xdr:col>2</xdr:col>
          <xdr:colOff>2755900</xdr:colOff>
          <xdr:row>147</xdr:row>
          <xdr:rowOff>107950</xdr:rowOff>
        </xdr:to>
        <xdr:sp macro="" textlink="">
          <xdr:nvSpPr>
            <xdr:cNvPr id="25672" name="Button 72" hidden="1">
              <a:extLst>
                <a:ext uri="{63B3BB69-23CF-44E3-9099-C40C66FF867C}">
                  <a14:compatExt spid="_x0000_s25672"/>
                </a:ext>
                <a:ext uri="{FF2B5EF4-FFF2-40B4-BE49-F238E27FC236}">
                  <a16:creationId xmlns:a16="http://schemas.microsoft.com/office/drawing/2014/main" id="{00000000-0008-0000-0900-000048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10</xdr:row>
          <xdr:rowOff>31750</xdr:rowOff>
        </xdr:from>
        <xdr:to>
          <xdr:col>1</xdr:col>
          <xdr:colOff>146050</xdr:colOff>
          <xdr:row>10</xdr:row>
          <xdr:rowOff>146050</xdr:rowOff>
        </xdr:to>
        <xdr:sp macro="" textlink="">
          <xdr:nvSpPr>
            <xdr:cNvPr id="25810" name="Button 210" hidden="1">
              <a:extLst>
                <a:ext uri="{63B3BB69-23CF-44E3-9099-C40C66FF867C}">
                  <a14:compatExt spid="_x0000_s25810"/>
                </a:ext>
                <a:ext uri="{FF2B5EF4-FFF2-40B4-BE49-F238E27FC236}">
                  <a16:creationId xmlns:a16="http://schemas.microsoft.com/office/drawing/2014/main" id="{00000000-0008-0000-0900-0000D2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19</xdr:row>
          <xdr:rowOff>31750</xdr:rowOff>
        </xdr:from>
        <xdr:to>
          <xdr:col>1</xdr:col>
          <xdr:colOff>146050</xdr:colOff>
          <xdr:row>19</xdr:row>
          <xdr:rowOff>146050</xdr:rowOff>
        </xdr:to>
        <xdr:sp macro="" textlink="">
          <xdr:nvSpPr>
            <xdr:cNvPr id="25811" name="Button 211" hidden="1">
              <a:extLst>
                <a:ext uri="{63B3BB69-23CF-44E3-9099-C40C66FF867C}">
                  <a14:compatExt spid="_x0000_s25811"/>
                </a:ext>
                <a:ext uri="{FF2B5EF4-FFF2-40B4-BE49-F238E27FC236}">
                  <a16:creationId xmlns:a16="http://schemas.microsoft.com/office/drawing/2014/main" id="{00000000-0008-0000-0900-0000D3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xdr:row>
          <xdr:rowOff>38100</xdr:rowOff>
        </xdr:from>
        <xdr:to>
          <xdr:col>0</xdr:col>
          <xdr:colOff>146050</xdr:colOff>
          <xdr:row>12</xdr:row>
          <xdr:rowOff>152400</xdr:rowOff>
        </xdr:to>
        <xdr:sp macro="" textlink="">
          <xdr:nvSpPr>
            <xdr:cNvPr id="25812" name="Button 212" hidden="1">
              <a:extLst>
                <a:ext uri="{63B3BB69-23CF-44E3-9099-C40C66FF867C}">
                  <a14:compatExt spid="_x0000_s25812"/>
                </a:ext>
                <a:ext uri="{FF2B5EF4-FFF2-40B4-BE49-F238E27FC236}">
                  <a16:creationId xmlns:a16="http://schemas.microsoft.com/office/drawing/2014/main" id="{00000000-0008-0000-0900-0000D4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xdr:row>
          <xdr:rowOff>31750</xdr:rowOff>
        </xdr:from>
        <xdr:to>
          <xdr:col>0</xdr:col>
          <xdr:colOff>146050</xdr:colOff>
          <xdr:row>13</xdr:row>
          <xdr:rowOff>146050</xdr:rowOff>
        </xdr:to>
        <xdr:sp macro="" textlink="">
          <xdr:nvSpPr>
            <xdr:cNvPr id="25813" name="Button 213" hidden="1">
              <a:extLst>
                <a:ext uri="{63B3BB69-23CF-44E3-9099-C40C66FF867C}">
                  <a14:compatExt spid="_x0000_s25813"/>
                </a:ext>
                <a:ext uri="{FF2B5EF4-FFF2-40B4-BE49-F238E27FC236}">
                  <a16:creationId xmlns:a16="http://schemas.microsoft.com/office/drawing/2014/main" id="{00000000-0008-0000-0900-0000D5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xdr:row>
          <xdr:rowOff>31750</xdr:rowOff>
        </xdr:from>
        <xdr:to>
          <xdr:col>0</xdr:col>
          <xdr:colOff>146050</xdr:colOff>
          <xdr:row>14</xdr:row>
          <xdr:rowOff>146050</xdr:rowOff>
        </xdr:to>
        <xdr:sp macro="" textlink="">
          <xdr:nvSpPr>
            <xdr:cNvPr id="25814" name="Button 214" hidden="1">
              <a:extLst>
                <a:ext uri="{63B3BB69-23CF-44E3-9099-C40C66FF867C}">
                  <a14:compatExt spid="_x0000_s25814"/>
                </a:ext>
                <a:ext uri="{FF2B5EF4-FFF2-40B4-BE49-F238E27FC236}">
                  <a16:creationId xmlns:a16="http://schemas.microsoft.com/office/drawing/2014/main" id="{00000000-0008-0000-0900-0000D6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15</xdr:row>
          <xdr:rowOff>31750</xdr:rowOff>
        </xdr:from>
        <xdr:to>
          <xdr:col>0</xdr:col>
          <xdr:colOff>146050</xdr:colOff>
          <xdr:row>15</xdr:row>
          <xdr:rowOff>146050</xdr:rowOff>
        </xdr:to>
        <xdr:sp macro="" textlink="">
          <xdr:nvSpPr>
            <xdr:cNvPr id="25815" name="Button 215" hidden="1">
              <a:extLst>
                <a:ext uri="{63B3BB69-23CF-44E3-9099-C40C66FF867C}">
                  <a14:compatExt spid="_x0000_s25815"/>
                </a:ext>
                <a:ext uri="{FF2B5EF4-FFF2-40B4-BE49-F238E27FC236}">
                  <a16:creationId xmlns:a16="http://schemas.microsoft.com/office/drawing/2014/main" id="{00000000-0008-0000-0900-0000D7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16</xdr:row>
          <xdr:rowOff>31750</xdr:rowOff>
        </xdr:from>
        <xdr:to>
          <xdr:col>0</xdr:col>
          <xdr:colOff>146050</xdr:colOff>
          <xdr:row>16</xdr:row>
          <xdr:rowOff>146050</xdr:rowOff>
        </xdr:to>
        <xdr:sp macro="" textlink="">
          <xdr:nvSpPr>
            <xdr:cNvPr id="25816" name="Button 216" hidden="1">
              <a:extLst>
                <a:ext uri="{63B3BB69-23CF-44E3-9099-C40C66FF867C}">
                  <a14:compatExt spid="_x0000_s25816"/>
                </a:ext>
                <a:ext uri="{FF2B5EF4-FFF2-40B4-BE49-F238E27FC236}">
                  <a16:creationId xmlns:a16="http://schemas.microsoft.com/office/drawing/2014/main" id="{00000000-0008-0000-0900-0000D8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17</xdr:row>
          <xdr:rowOff>31750</xdr:rowOff>
        </xdr:from>
        <xdr:to>
          <xdr:col>0</xdr:col>
          <xdr:colOff>146050</xdr:colOff>
          <xdr:row>17</xdr:row>
          <xdr:rowOff>146050</xdr:rowOff>
        </xdr:to>
        <xdr:sp macro="" textlink="">
          <xdr:nvSpPr>
            <xdr:cNvPr id="25817" name="Button 217" hidden="1">
              <a:extLst>
                <a:ext uri="{63B3BB69-23CF-44E3-9099-C40C66FF867C}">
                  <a14:compatExt spid="_x0000_s25817"/>
                </a:ext>
                <a:ext uri="{FF2B5EF4-FFF2-40B4-BE49-F238E27FC236}">
                  <a16:creationId xmlns:a16="http://schemas.microsoft.com/office/drawing/2014/main" id="{00000000-0008-0000-0900-0000D9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18</xdr:row>
          <xdr:rowOff>31750</xdr:rowOff>
        </xdr:from>
        <xdr:to>
          <xdr:col>0</xdr:col>
          <xdr:colOff>146050</xdr:colOff>
          <xdr:row>18</xdr:row>
          <xdr:rowOff>146050</xdr:rowOff>
        </xdr:to>
        <xdr:sp macro="" textlink="">
          <xdr:nvSpPr>
            <xdr:cNvPr id="25818" name="Button 218" hidden="1">
              <a:extLst>
                <a:ext uri="{63B3BB69-23CF-44E3-9099-C40C66FF867C}">
                  <a14:compatExt spid="_x0000_s25818"/>
                </a:ext>
                <a:ext uri="{FF2B5EF4-FFF2-40B4-BE49-F238E27FC236}">
                  <a16:creationId xmlns:a16="http://schemas.microsoft.com/office/drawing/2014/main" id="{00000000-0008-0000-0900-0000DA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xdr:row>
          <xdr:rowOff>31750</xdr:rowOff>
        </xdr:from>
        <xdr:to>
          <xdr:col>0</xdr:col>
          <xdr:colOff>146050</xdr:colOff>
          <xdr:row>11</xdr:row>
          <xdr:rowOff>146050</xdr:rowOff>
        </xdr:to>
        <xdr:sp macro="" textlink="">
          <xdr:nvSpPr>
            <xdr:cNvPr id="25819" name="Button 219" hidden="1">
              <a:extLst>
                <a:ext uri="{63B3BB69-23CF-44E3-9099-C40C66FF867C}">
                  <a14:compatExt spid="_x0000_s25819"/>
                </a:ext>
                <a:ext uri="{FF2B5EF4-FFF2-40B4-BE49-F238E27FC236}">
                  <a16:creationId xmlns:a16="http://schemas.microsoft.com/office/drawing/2014/main" id="{00000000-0008-0000-0900-0000DB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21</xdr:row>
          <xdr:rowOff>38100</xdr:rowOff>
        </xdr:from>
        <xdr:to>
          <xdr:col>0</xdr:col>
          <xdr:colOff>146050</xdr:colOff>
          <xdr:row>21</xdr:row>
          <xdr:rowOff>152400</xdr:rowOff>
        </xdr:to>
        <xdr:sp macro="" textlink="">
          <xdr:nvSpPr>
            <xdr:cNvPr id="25820" name="Button 220" hidden="1">
              <a:extLst>
                <a:ext uri="{63B3BB69-23CF-44E3-9099-C40C66FF867C}">
                  <a14:compatExt spid="_x0000_s25820"/>
                </a:ext>
                <a:ext uri="{FF2B5EF4-FFF2-40B4-BE49-F238E27FC236}">
                  <a16:creationId xmlns:a16="http://schemas.microsoft.com/office/drawing/2014/main" id="{00000000-0008-0000-0900-0000DC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22</xdr:row>
          <xdr:rowOff>31750</xdr:rowOff>
        </xdr:from>
        <xdr:to>
          <xdr:col>0</xdr:col>
          <xdr:colOff>146050</xdr:colOff>
          <xdr:row>22</xdr:row>
          <xdr:rowOff>146050</xdr:rowOff>
        </xdr:to>
        <xdr:sp macro="" textlink="">
          <xdr:nvSpPr>
            <xdr:cNvPr id="25821" name="Button 221" hidden="1">
              <a:extLst>
                <a:ext uri="{63B3BB69-23CF-44E3-9099-C40C66FF867C}">
                  <a14:compatExt spid="_x0000_s25821"/>
                </a:ext>
                <a:ext uri="{FF2B5EF4-FFF2-40B4-BE49-F238E27FC236}">
                  <a16:creationId xmlns:a16="http://schemas.microsoft.com/office/drawing/2014/main" id="{00000000-0008-0000-0900-0000DD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23</xdr:row>
          <xdr:rowOff>31750</xdr:rowOff>
        </xdr:from>
        <xdr:to>
          <xdr:col>0</xdr:col>
          <xdr:colOff>146050</xdr:colOff>
          <xdr:row>23</xdr:row>
          <xdr:rowOff>146050</xdr:rowOff>
        </xdr:to>
        <xdr:sp macro="" textlink="">
          <xdr:nvSpPr>
            <xdr:cNvPr id="25822" name="Button 222" hidden="1">
              <a:extLst>
                <a:ext uri="{63B3BB69-23CF-44E3-9099-C40C66FF867C}">
                  <a14:compatExt spid="_x0000_s25822"/>
                </a:ext>
                <a:ext uri="{FF2B5EF4-FFF2-40B4-BE49-F238E27FC236}">
                  <a16:creationId xmlns:a16="http://schemas.microsoft.com/office/drawing/2014/main" id="{00000000-0008-0000-0900-0000DE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20</xdr:row>
          <xdr:rowOff>31750</xdr:rowOff>
        </xdr:from>
        <xdr:to>
          <xdr:col>0</xdr:col>
          <xdr:colOff>146050</xdr:colOff>
          <xdr:row>20</xdr:row>
          <xdr:rowOff>146050</xdr:rowOff>
        </xdr:to>
        <xdr:sp macro="" textlink="">
          <xdr:nvSpPr>
            <xdr:cNvPr id="25823" name="Button 223" hidden="1">
              <a:extLst>
                <a:ext uri="{63B3BB69-23CF-44E3-9099-C40C66FF867C}">
                  <a14:compatExt spid="_x0000_s25823"/>
                </a:ext>
                <a:ext uri="{FF2B5EF4-FFF2-40B4-BE49-F238E27FC236}">
                  <a16:creationId xmlns:a16="http://schemas.microsoft.com/office/drawing/2014/main" id="{00000000-0008-0000-0900-0000DF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28</xdr:row>
          <xdr:rowOff>31750</xdr:rowOff>
        </xdr:from>
        <xdr:to>
          <xdr:col>1</xdr:col>
          <xdr:colOff>152400</xdr:colOff>
          <xdr:row>28</xdr:row>
          <xdr:rowOff>146050</xdr:rowOff>
        </xdr:to>
        <xdr:sp macro="" textlink="">
          <xdr:nvSpPr>
            <xdr:cNvPr id="25824" name="Button 224" hidden="1">
              <a:extLst>
                <a:ext uri="{63B3BB69-23CF-44E3-9099-C40C66FF867C}">
                  <a14:compatExt spid="_x0000_s25824"/>
                </a:ext>
                <a:ext uri="{FF2B5EF4-FFF2-40B4-BE49-F238E27FC236}">
                  <a16:creationId xmlns:a16="http://schemas.microsoft.com/office/drawing/2014/main" id="{00000000-0008-0000-0900-0000E0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26</xdr:row>
          <xdr:rowOff>31750</xdr:rowOff>
        </xdr:from>
        <xdr:to>
          <xdr:col>1</xdr:col>
          <xdr:colOff>152400</xdr:colOff>
          <xdr:row>26</xdr:row>
          <xdr:rowOff>146050</xdr:rowOff>
        </xdr:to>
        <xdr:sp macro="" textlink="">
          <xdr:nvSpPr>
            <xdr:cNvPr id="25825" name="Button 225" hidden="1">
              <a:extLst>
                <a:ext uri="{63B3BB69-23CF-44E3-9099-C40C66FF867C}">
                  <a14:compatExt spid="_x0000_s25825"/>
                </a:ext>
                <a:ext uri="{FF2B5EF4-FFF2-40B4-BE49-F238E27FC236}">
                  <a16:creationId xmlns:a16="http://schemas.microsoft.com/office/drawing/2014/main" id="{00000000-0008-0000-0900-0000E1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30</xdr:row>
          <xdr:rowOff>38100</xdr:rowOff>
        </xdr:from>
        <xdr:to>
          <xdr:col>0</xdr:col>
          <xdr:colOff>146050</xdr:colOff>
          <xdr:row>30</xdr:row>
          <xdr:rowOff>152400</xdr:rowOff>
        </xdr:to>
        <xdr:sp macro="" textlink="">
          <xdr:nvSpPr>
            <xdr:cNvPr id="25826" name="Button 226" hidden="1">
              <a:extLst>
                <a:ext uri="{63B3BB69-23CF-44E3-9099-C40C66FF867C}">
                  <a14:compatExt spid="_x0000_s25826"/>
                </a:ext>
                <a:ext uri="{FF2B5EF4-FFF2-40B4-BE49-F238E27FC236}">
                  <a16:creationId xmlns:a16="http://schemas.microsoft.com/office/drawing/2014/main" id="{00000000-0008-0000-0900-0000E2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31</xdr:row>
          <xdr:rowOff>31750</xdr:rowOff>
        </xdr:from>
        <xdr:to>
          <xdr:col>0</xdr:col>
          <xdr:colOff>146050</xdr:colOff>
          <xdr:row>31</xdr:row>
          <xdr:rowOff>146050</xdr:rowOff>
        </xdr:to>
        <xdr:sp macro="" textlink="">
          <xdr:nvSpPr>
            <xdr:cNvPr id="25827" name="Button 227" hidden="1">
              <a:extLst>
                <a:ext uri="{63B3BB69-23CF-44E3-9099-C40C66FF867C}">
                  <a14:compatExt spid="_x0000_s25827"/>
                </a:ext>
                <a:ext uri="{FF2B5EF4-FFF2-40B4-BE49-F238E27FC236}">
                  <a16:creationId xmlns:a16="http://schemas.microsoft.com/office/drawing/2014/main" id="{00000000-0008-0000-0900-0000E3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32</xdr:row>
          <xdr:rowOff>31750</xdr:rowOff>
        </xdr:from>
        <xdr:to>
          <xdr:col>0</xdr:col>
          <xdr:colOff>146050</xdr:colOff>
          <xdr:row>32</xdr:row>
          <xdr:rowOff>146050</xdr:rowOff>
        </xdr:to>
        <xdr:sp macro="" textlink="">
          <xdr:nvSpPr>
            <xdr:cNvPr id="25828" name="Button 228" hidden="1">
              <a:extLst>
                <a:ext uri="{63B3BB69-23CF-44E3-9099-C40C66FF867C}">
                  <a14:compatExt spid="_x0000_s25828"/>
                </a:ext>
                <a:ext uri="{FF2B5EF4-FFF2-40B4-BE49-F238E27FC236}">
                  <a16:creationId xmlns:a16="http://schemas.microsoft.com/office/drawing/2014/main" id="{00000000-0008-0000-0900-0000E4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29</xdr:row>
          <xdr:rowOff>31750</xdr:rowOff>
        </xdr:from>
        <xdr:to>
          <xdr:col>0</xdr:col>
          <xdr:colOff>146050</xdr:colOff>
          <xdr:row>29</xdr:row>
          <xdr:rowOff>146050</xdr:rowOff>
        </xdr:to>
        <xdr:sp macro="" textlink="">
          <xdr:nvSpPr>
            <xdr:cNvPr id="25829" name="Button 229" hidden="1">
              <a:extLst>
                <a:ext uri="{63B3BB69-23CF-44E3-9099-C40C66FF867C}">
                  <a14:compatExt spid="_x0000_s25829"/>
                </a:ext>
                <a:ext uri="{FF2B5EF4-FFF2-40B4-BE49-F238E27FC236}">
                  <a16:creationId xmlns:a16="http://schemas.microsoft.com/office/drawing/2014/main" id="{00000000-0008-0000-0900-0000E5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27</xdr:row>
          <xdr:rowOff>12700</xdr:rowOff>
        </xdr:from>
        <xdr:to>
          <xdr:col>0</xdr:col>
          <xdr:colOff>146050</xdr:colOff>
          <xdr:row>27</xdr:row>
          <xdr:rowOff>127000</xdr:rowOff>
        </xdr:to>
        <xdr:sp macro="" textlink="">
          <xdr:nvSpPr>
            <xdr:cNvPr id="25830" name="Button 230" hidden="1">
              <a:extLst>
                <a:ext uri="{63B3BB69-23CF-44E3-9099-C40C66FF867C}">
                  <a14:compatExt spid="_x0000_s25830"/>
                </a:ext>
                <a:ext uri="{FF2B5EF4-FFF2-40B4-BE49-F238E27FC236}">
                  <a16:creationId xmlns:a16="http://schemas.microsoft.com/office/drawing/2014/main" id="{00000000-0008-0000-0900-0000E6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51</xdr:row>
          <xdr:rowOff>31750</xdr:rowOff>
        </xdr:from>
        <xdr:to>
          <xdr:col>1</xdr:col>
          <xdr:colOff>146050</xdr:colOff>
          <xdr:row>51</xdr:row>
          <xdr:rowOff>146050</xdr:rowOff>
        </xdr:to>
        <xdr:sp macro="" textlink="">
          <xdr:nvSpPr>
            <xdr:cNvPr id="25831" name="Button 231" hidden="1">
              <a:extLst>
                <a:ext uri="{63B3BB69-23CF-44E3-9099-C40C66FF867C}">
                  <a14:compatExt spid="_x0000_s25831"/>
                </a:ext>
                <a:ext uri="{FF2B5EF4-FFF2-40B4-BE49-F238E27FC236}">
                  <a16:creationId xmlns:a16="http://schemas.microsoft.com/office/drawing/2014/main" id="{00000000-0008-0000-0900-0000E7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52</xdr:row>
          <xdr:rowOff>31750</xdr:rowOff>
        </xdr:from>
        <xdr:to>
          <xdr:col>0</xdr:col>
          <xdr:colOff>146050</xdr:colOff>
          <xdr:row>52</xdr:row>
          <xdr:rowOff>146050</xdr:rowOff>
        </xdr:to>
        <xdr:sp macro="" textlink="">
          <xdr:nvSpPr>
            <xdr:cNvPr id="25832" name="Button 232" hidden="1">
              <a:extLst>
                <a:ext uri="{63B3BB69-23CF-44E3-9099-C40C66FF867C}">
                  <a14:compatExt spid="_x0000_s25832"/>
                </a:ext>
                <a:ext uri="{FF2B5EF4-FFF2-40B4-BE49-F238E27FC236}">
                  <a16:creationId xmlns:a16="http://schemas.microsoft.com/office/drawing/2014/main" id="{00000000-0008-0000-0900-0000E8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54</xdr:row>
          <xdr:rowOff>38100</xdr:rowOff>
        </xdr:from>
        <xdr:to>
          <xdr:col>0</xdr:col>
          <xdr:colOff>146050</xdr:colOff>
          <xdr:row>54</xdr:row>
          <xdr:rowOff>152400</xdr:rowOff>
        </xdr:to>
        <xdr:sp macro="" textlink="">
          <xdr:nvSpPr>
            <xdr:cNvPr id="25833" name="Button 233" hidden="1">
              <a:extLst>
                <a:ext uri="{63B3BB69-23CF-44E3-9099-C40C66FF867C}">
                  <a14:compatExt spid="_x0000_s25833"/>
                </a:ext>
                <a:ext uri="{FF2B5EF4-FFF2-40B4-BE49-F238E27FC236}">
                  <a16:creationId xmlns:a16="http://schemas.microsoft.com/office/drawing/2014/main" id="{00000000-0008-0000-0900-0000E9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55</xdr:row>
          <xdr:rowOff>31750</xdr:rowOff>
        </xdr:from>
        <xdr:to>
          <xdr:col>0</xdr:col>
          <xdr:colOff>146050</xdr:colOff>
          <xdr:row>55</xdr:row>
          <xdr:rowOff>146050</xdr:rowOff>
        </xdr:to>
        <xdr:sp macro="" textlink="">
          <xdr:nvSpPr>
            <xdr:cNvPr id="25834" name="Button 234" hidden="1">
              <a:extLst>
                <a:ext uri="{63B3BB69-23CF-44E3-9099-C40C66FF867C}">
                  <a14:compatExt spid="_x0000_s25834"/>
                </a:ext>
                <a:ext uri="{FF2B5EF4-FFF2-40B4-BE49-F238E27FC236}">
                  <a16:creationId xmlns:a16="http://schemas.microsoft.com/office/drawing/2014/main" id="{00000000-0008-0000-0900-0000EA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53</xdr:row>
          <xdr:rowOff>31750</xdr:rowOff>
        </xdr:from>
        <xdr:to>
          <xdr:col>0</xdr:col>
          <xdr:colOff>146050</xdr:colOff>
          <xdr:row>53</xdr:row>
          <xdr:rowOff>146050</xdr:rowOff>
        </xdr:to>
        <xdr:sp macro="" textlink="">
          <xdr:nvSpPr>
            <xdr:cNvPr id="25835" name="Button 235" hidden="1">
              <a:extLst>
                <a:ext uri="{63B3BB69-23CF-44E3-9099-C40C66FF867C}">
                  <a14:compatExt spid="_x0000_s25835"/>
                </a:ext>
                <a:ext uri="{FF2B5EF4-FFF2-40B4-BE49-F238E27FC236}">
                  <a16:creationId xmlns:a16="http://schemas.microsoft.com/office/drawing/2014/main" id="{00000000-0008-0000-0900-0000EB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86</xdr:row>
          <xdr:rowOff>31750</xdr:rowOff>
        </xdr:from>
        <xdr:to>
          <xdr:col>1</xdr:col>
          <xdr:colOff>146050</xdr:colOff>
          <xdr:row>86</xdr:row>
          <xdr:rowOff>146050</xdr:rowOff>
        </xdr:to>
        <xdr:sp macro="" textlink="">
          <xdr:nvSpPr>
            <xdr:cNvPr id="25836" name="Button 236" hidden="1">
              <a:extLst>
                <a:ext uri="{63B3BB69-23CF-44E3-9099-C40C66FF867C}">
                  <a14:compatExt spid="_x0000_s25836"/>
                </a:ext>
                <a:ext uri="{FF2B5EF4-FFF2-40B4-BE49-F238E27FC236}">
                  <a16:creationId xmlns:a16="http://schemas.microsoft.com/office/drawing/2014/main" id="{00000000-0008-0000-0900-0000EC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87</xdr:row>
          <xdr:rowOff>31750</xdr:rowOff>
        </xdr:from>
        <xdr:to>
          <xdr:col>0</xdr:col>
          <xdr:colOff>146050</xdr:colOff>
          <xdr:row>87</xdr:row>
          <xdr:rowOff>146050</xdr:rowOff>
        </xdr:to>
        <xdr:sp macro="" textlink="">
          <xdr:nvSpPr>
            <xdr:cNvPr id="25837" name="Button 237" hidden="1">
              <a:extLst>
                <a:ext uri="{63B3BB69-23CF-44E3-9099-C40C66FF867C}">
                  <a14:compatExt spid="_x0000_s25837"/>
                </a:ext>
                <a:ext uri="{FF2B5EF4-FFF2-40B4-BE49-F238E27FC236}">
                  <a16:creationId xmlns:a16="http://schemas.microsoft.com/office/drawing/2014/main" id="{00000000-0008-0000-0900-0000ED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89</xdr:row>
          <xdr:rowOff>38100</xdr:rowOff>
        </xdr:from>
        <xdr:to>
          <xdr:col>0</xdr:col>
          <xdr:colOff>146050</xdr:colOff>
          <xdr:row>89</xdr:row>
          <xdr:rowOff>152400</xdr:rowOff>
        </xdr:to>
        <xdr:sp macro="" textlink="">
          <xdr:nvSpPr>
            <xdr:cNvPr id="25838" name="Button 238" hidden="1">
              <a:extLst>
                <a:ext uri="{63B3BB69-23CF-44E3-9099-C40C66FF867C}">
                  <a14:compatExt spid="_x0000_s25838"/>
                </a:ext>
                <a:ext uri="{FF2B5EF4-FFF2-40B4-BE49-F238E27FC236}">
                  <a16:creationId xmlns:a16="http://schemas.microsoft.com/office/drawing/2014/main" id="{00000000-0008-0000-0900-0000EE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90</xdr:row>
          <xdr:rowOff>31750</xdr:rowOff>
        </xdr:from>
        <xdr:to>
          <xdr:col>0</xdr:col>
          <xdr:colOff>146050</xdr:colOff>
          <xdr:row>90</xdr:row>
          <xdr:rowOff>146050</xdr:rowOff>
        </xdr:to>
        <xdr:sp macro="" textlink="">
          <xdr:nvSpPr>
            <xdr:cNvPr id="25839" name="Button 239" hidden="1">
              <a:extLst>
                <a:ext uri="{63B3BB69-23CF-44E3-9099-C40C66FF867C}">
                  <a14:compatExt spid="_x0000_s25839"/>
                </a:ext>
                <a:ext uri="{FF2B5EF4-FFF2-40B4-BE49-F238E27FC236}">
                  <a16:creationId xmlns:a16="http://schemas.microsoft.com/office/drawing/2014/main" id="{00000000-0008-0000-0900-0000EF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88</xdr:row>
          <xdr:rowOff>31750</xdr:rowOff>
        </xdr:from>
        <xdr:to>
          <xdr:col>0</xdr:col>
          <xdr:colOff>146050</xdr:colOff>
          <xdr:row>88</xdr:row>
          <xdr:rowOff>146050</xdr:rowOff>
        </xdr:to>
        <xdr:sp macro="" textlink="">
          <xdr:nvSpPr>
            <xdr:cNvPr id="25840" name="Button 240" hidden="1">
              <a:extLst>
                <a:ext uri="{63B3BB69-23CF-44E3-9099-C40C66FF867C}">
                  <a14:compatExt spid="_x0000_s25840"/>
                </a:ext>
                <a:ext uri="{FF2B5EF4-FFF2-40B4-BE49-F238E27FC236}">
                  <a16:creationId xmlns:a16="http://schemas.microsoft.com/office/drawing/2014/main" id="{00000000-0008-0000-0900-0000F0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110</xdr:row>
          <xdr:rowOff>31750</xdr:rowOff>
        </xdr:from>
        <xdr:to>
          <xdr:col>1</xdr:col>
          <xdr:colOff>146050</xdr:colOff>
          <xdr:row>110</xdr:row>
          <xdr:rowOff>146050</xdr:rowOff>
        </xdr:to>
        <xdr:sp macro="" textlink="">
          <xdr:nvSpPr>
            <xdr:cNvPr id="25841" name="Button 241" hidden="1">
              <a:extLst>
                <a:ext uri="{63B3BB69-23CF-44E3-9099-C40C66FF867C}">
                  <a14:compatExt spid="_x0000_s25841"/>
                </a:ext>
                <a:ext uri="{FF2B5EF4-FFF2-40B4-BE49-F238E27FC236}">
                  <a16:creationId xmlns:a16="http://schemas.microsoft.com/office/drawing/2014/main" id="{00000000-0008-0000-0900-0000F1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111</xdr:row>
          <xdr:rowOff>38100</xdr:rowOff>
        </xdr:from>
        <xdr:to>
          <xdr:col>0</xdr:col>
          <xdr:colOff>146050</xdr:colOff>
          <xdr:row>111</xdr:row>
          <xdr:rowOff>152400</xdr:rowOff>
        </xdr:to>
        <xdr:sp macro="" textlink="">
          <xdr:nvSpPr>
            <xdr:cNvPr id="25842" name="Button 242" hidden="1">
              <a:extLst>
                <a:ext uri="{63B3BB69-23CF-44E3-9099-C40C66FF867C}">
                  <a14:compatExt spid="_x0000_s25842"/>
                </a:ext>
                <a:ext uri="{FF2B5EF4-FFF2-40B4-BE49-F238E27FC236}">
                  <a16:creationId xmlns:a16="http://schemas.microsoft.com/office/drawing/2014/main" id="{00000000-0008-0000-0900-0000F2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113</xdr:row>
          <xdr:rowOff>69850</xdr:rowOff>
        </xdr:from>
        <xdr:to>
          <xdr:col>0</xdr:col>
          <xdr:colOff>146050</xdr:colOff>
          <xdr:row>114</xdr:row>
          <xdr:rowOff>0</xdr:rowOff>
        </xdr:to>
        <xdr:sp macro="" textlink="">
          <xdr:nvSpPr>
            <xdr:cNvPr id="25843" name="Button 243" hidden="1">
              <a:extLst>
                <a:ext uri="{63B3BB69-23CF-44E3-9099-C40C66FF867C}">
                  <a14:compatExt spid="_x0000_s25843"/>
                </a:ext>
                <a:ext uri="{FF2B5EF4-FFF2-40B4-BE49-F238E27FC236}">
                  <a16:creationId xmlns:a16="http://schemas.microsoft.com/office/drawing/2014/main" id="{00000000-0008-0000-0900-0000F3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114</xdr:row>
          <xdr:rowOff>69850</xdr:rowOff>
        </xdr:from>
        <xdr:to>
          <xdr:col>0</xdr:col>
          <xdr:colOff>146050</xdr:colOff>
          <xdr:row>115</xdr:row>
          <xdr:rowOff>0</xdr:rowOff>
        </xdr:to>
        <xdr:sp macro="" textlink="">
          <xdr:nvSpPr>
            <xdr:cNvPr id="25844" name="Button 244" hidden="1">
              <a:extLst>
                <a:ext uri="{63B3BB69-23CF-44E3-9099-C40C66FF867C}">
                  <a14:compatExt spid="_x0000_s25844"/>
                </a:ext>
                <a:ext uri="{FF2B5EF4-FFF2-40B4-BE49-F238E27FC236}">
                  <a16:creationId xmlns:a16="http://schemas.microsoft.com/office/drawing/2014/main" id="{00000000-0008-0000-0900-0000F4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112</xdr:row>
          <xdr:rowOff>50800</xdr:rowOff>
        </xdr:from>
        <xdr:to>
          <xdr:col>0</xdr:col>
          <xdr:colOff>146050</xdr:colOff>
          <xdr:row>112</xdr:row>
          <xdr:rowOff>165100</xdr:rowOff>
        </xdr:to>
        <xdr:sp macro="" textlink="">
          <xdr:nvSpPr>
            <xdr:cNvPr id="25845" name="Button 245" hidden="1">
              <a:extLst>
                <a:ext uri="{63B3BB69-23CF-44E3-9099-C40C66FF867C}">
                  <a14:compatExt spid="_x0000_s25845"/>
                </a:ext>
                <a:ext uri="{FF2B5EF4-FFF2-40B4-BE49-F238E27FC236}">
                  <a16:creationId xmlns:a16="http://schemas.microsoft.com/office/drawing/2014/main" id="{00000000-0008-0000-0900-0000F5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73</xdr:row>
          <xdr:rowOff>38100</xdr:rowOff>
        </xdr:from>
        <xdr:to>
          <xdr:col>0</xdr:col>
          <xdr:colOff>146050</xdr:colOff>
          <xdr:row>73</xdr:row>
          <xdr:rowOff>152400</xdr:rowOff>
        </xdr:to>
        <xdr:sp macro="" textlink="">
          <xdr:nvSpPr>
            <xdr:cNvPr id="25847" name="Button 247" hidden="1">
              <a:extLst>
                <a:ext uri="{63B3BB69-23CF-44E3-9099-C40C66FF867C}">
                  <a14:compatExt spid="_x0000_s25847"/>
                </a:ext>
                <a:ext uri="{FF2B5EF4-FFF2-40B4-BE49-F238E27FC236}">
                  <a16:creationId xmlns:a16="http://schemas.microsoft.com/office/drawing/2014/main" id="{00000000-0008-0000-0900-0000F7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74</xdr:row>
          <xdr:rowOff>31750</xdr:rowOff>
        </xdr:from>
        <xdr:to>
          <xdr:col>0</xdr:col>
          <xdr:colOff>146050</xdr:colOff>
          <xdr:row>74</xdr:row>
          <xdr:rowOff>146050</xdr:rowOff>
        </xdr:to>
        <xdr:sp macro="" textlink="">
          <xdr:nvSpPr>
            <xdr:cNvPr id="25848" name="Button 248" hidden="1">
              <a:extLst>
                <a:ext uri="{63B3BB69-23CF-44E3-9099-C40C66FF867C}">
                  <a14:compatExt spid="_x0000_s25848"/>
                </a:ext>
                <a:ext uri="{FF2B5EF4-FFF2-40B4-BE49-F238E27FC236}">
                  <a16:creationId xmlns:a16="http://schemas.microsoft.com/office/drawing/2014/main" id="{00000000-0008-0000-0900-0000F8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75</xdr:row>
          <xdr:rowOff>31750</xdr:rowOff>
        </xdr:from>
        <xdr:to>
          <xdr:col>0</xdr:col>
          <xdr:colOff>146050</xdr:colOff>
          <xdr:row>75</xdr:row>
          <xdr:rowOff>146050</xdr:rowOff>
        </xdr:to>
        <xdr:sp macro="" textlink="">
          <xdr:nvSpPr>
            <xdr:cNvPr id="25849" name="Button 249" hidden="1">
              <a:extLst>
                <a:ext uri="{63B3BB69-23CF-44E3-9099-C40C66FF867C}">
                  <a14:compatExt spid="_x0000_s25849"/>
                </a:ext>
                <a:ext uri="{FF2B5EF4-FFF2-40B4-BE49-F238E27FC236}">
                  <a16:creationId xmlns:a16="http://schemas.microsoft.com/office/drawing/2014/main" id="{00000000-0008-0000-0900-0000F9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76</xdr:row>
          <xdr:rowOff>31750</xdr:rowOff>
        </xdr:from>
        <xdr:to>
          <xdr:col>0</xdr:col>
          <xdr:colOff>146050</xdr:colOff>
          <xdr:row>76</xdr:row>
          <xdr:rowOff>146050</xdr:rowOff>
        </xdr:to>
        <xdr:sp macro="" textlink="">
          <xdr:nvSpPr>
            <xdr:cNvPr id="25850" name="Button 250" hidden="1">
              <a:extLst>
                <a:ext uri="{63B3BB69-23CF-44E3-9099-C40C66FF867C}">
                  <a14:compatExt spid="_x0000_s25850"/>
                </a:ext>
                <a:ext uri="{FF2B5EF4-FFF2-40B4-BE49-F238E27FC236}">
                  <a16:creationId xmlns:a16="http://schemas.microsoft.com/office/drawing/2014/main" id="{00000000-0008-0000-0900-0000FA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77</xdr:row>
          <xdr:rowOff>31750</xdr:rowOff>
        </xdr:from>
        <xdr:to>
          <xdr:col>0</xdr:col>
          <xdr:colOff>146050</xdr:colOff>
          <xdr:row>77</xdr:row>
          <xdr:rowOff>146050</xdr:rowOff>
        </xdr:to>
        <xdr:sp macro="" textlink="">
          <xdr:nvSpPr>
            <xdr:cNvPr id="25851" name="Button 251" hidden="1">
              <a:extLst>
                <a:ext uri="{63B3BB69-23CF-44E3-9099-C40C66FF867C}">
                  <a14:compatExt spid="_x0000_s25851"/>
                </a:ext>
                <a:ext uri="{FF2B5EF4-FFF2-40B4-BE49-F238E27FC236}">
                  <a16:creationId xmlns:a16="http://schemas.microsoft.com/office/drawing/2014/main" id="{00000000-0008-0000-0900-0000FB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78</xdr:row>
          <xdr:rowOff>31750</xdr:rowOff>
        </xdr:from>
        <xdr:to>
          <xdr:col>0</xdr:col>
          <xdr:colOff>146050</xdr:colOff>
          <xdr:row>78</xdr:row>
          <xdr:rowOff>146050</xdr:rowOff>
        </xdr:to>
        <xdr:sp macro="" textlink="">
          <xdr:nvSpPr>
            <xdr:cNvPr id="25852" name="Button 252" hidden="1">
              <a:extLst>
                <a:ext uri="{63B3BB69-23CF-44E3-9099-C40C66FF867C}">
                  <a14:compatExt spid="_x0000_s25852"/>
                </a:ext>
                <a:ext uri="{FF2B5EF4-FFF2-40B4-BE49-F238E27FC236}">
                  <a16:creationId xmlns:a16="http://schemas.microsoft.com/office/drawing/2014/main" id="{00000000-0008-0000-0900-0000FC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79</xdr:row>
          <xdr:rowOff>31750</xdr:rowOff>
        </xdr:from>
        <xdr:to>
          <xdr:col>0</xdr:col>
          <xdr:colOff>146050</xdr:colOff>
          <xdr:row>79</xdr:row>
          <xdr:rowOff>146050</xdr:rowOff>
        </xdr:to>
        <xdr:sp macro="" textlink="">
          <xdr:nvSpPr>
            <xdr:cNvPr id="25853" name="Button 253" hidden="1">
              <a:extLst>
                <a:ext uri="{63B3BB69-23CF-44E3-9099-C40C66FF867C}">
                  <a14:compatExt spid="_x0000_s25853"/>
                </a:ext>
                <a:ext uri="{FF2B5EF4-FFF2-40B4-BE49-F238E27FC236}">
                  <a16:creationId xmlns:a16="http://schemas.microsoft.com/office/drawing/2014/main" id="{00000000-0008-0000-0900-0000FD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72</xdr:row>
          <xdr:rowOff>31750</xdr:rowOff>
        </xdr:from>
        <xdr:to>
          <xdr:col>0</xdr:col>
          <xdr:colOff>146050</xdr:colOff>
          <xdr:row>72</xdr:row>
          <xdr:rowOff>146050</xdr:rowOff>
        </xdr:to>
        <xdr:sp macro="" textlink="">
          <xdr:nvSpPr>
            <xdr:cNvPr id="25854" name="Button 254" hidden="1">
              <a:extLst>
                <a:ext uri="{63B3BB69-23CF-44E3-9099-C40C66FF867C}">
                  <a14:compatExt spid="_x0000_s25854"/>
                </a:ext>
                <a:ext uri="{FF2B5EF4-FFF2-40B4-BE49-F238E27FC236}">
                  <a16:creationId xmlns:a16="http://schemas.microsoft.com/office/drawing/2014/main" id="{00000000-0008-0000-0900-0000FE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81</xdr:row>
          <xdr:rowOff>38100</xdr:rowOff>
        </xdr:from>
        <xdr:to>
          <xdr:col>0</xdr:col>
          <xdr:colOff>146050</xdr:colOff>
          <xdr:row>81</xdr:row>
          <xdr:rowOff>152400</xdr:rowOff>
        </xdr:to>
        <xdr:sp macro="" textlink="">
          <xdr:nvSpPr>
            <xdr:cNvPr id="25855" name="Button 255" hidden="1">
              <a:extLst>
                <a:ext uri="{63B3BB69-23CF-44E3-9099-C40C66FF867C}">
                  <a14:compatExt spid="_x0000_s25855"/>
                </a:ext>
                <a:ext uri="{FF2B5EF4-FFF2-40B4-BE49-F238E27FC236}">
                  <a16:creationId xmlns:a16="http://schemas.microsoft.com/office/drawing/2014/main" id="{00000000-0008-0000-0900-0000FF64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82</xdr:row>
          <xdr:rowOff>31750</xdr:rowOff>
        </xdr:from>
        <xdr:to>
          <xdr:col>0</xdr:col>
          <xdr:colOff>146050</xdr:colOff>
          <xdr:row>82</xdr:row>
          <xdr:rowOff>146050</xdr:rowOff>
        </xdr:to>
        <xdr:sp macro="" textlink="">
          <xdr:nvSpPr>
            <xdr:cNvPr id="25856" name="Button 256" hidden="1">
              <a:extLst>
                <a:ext uri="{63B3BB69-23CF-44E3-9099-C40C66FF867C}">
                  <a14:compatExt spid="_x0000_s25856"/>
                </a:ext>
                <a:ext uri="{FF2B5EF4-FFF2-40B4-BE49-F238E27FC236}">
                  <a16:creationId xmlns:a16="http://schemas.microsoft.com/office/drawing/2014/main" id="{00000000-0008-0000-0900-000000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83</xdr:row>
          <xdr:rowOff>31750</xdr:rowOff>
        </xdr:from>
        <xdr:to>
          <xdr:col>0</xdr:col>
          <xdr:colOff>146050</xdr:colOff>
          <xdr:row>83</xdr:row>
          <xdr:rowOff>146050</xdr:rowOff>
        </xdr:to>
        <xdr:sp macro="" textlink="">
          <xdr:nvSpPr>
            <xdr:cNvPr id="25857" name="Button 257" hidden="1">
              <a:extLst>
                <a:ext uri="{63B3BB69-23CF-44E3-9099-C40C66FF867C}">
                  <a14:compatExt spid="_x0000_s25857"/>
                </a:ext>
                <a:ext uri="{FF2B5EF4-FFF2-40B4-BE49-F238E27FC236}">
                  <a16:creationId xmlns:a16="http://schemas.microsoft.com/office/drawing/2014/main" id="{00000000-0008-0000-0900-000001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84</xdr:row>
          <xdr:rowOff>31750</xdr:rowOff>
        </xdr:from>
        <xdr:to>
          <xdr:col>0</xdr:col>
          <xdr:colOff>146050</xdr:colOff>
          <xdr:row>84</xdr:row>
          <xdr:rowOff>146050</xdr:rowOff>
        </xdr:to>
        <xdr:sp macro="" textlink="">
          <xdr:nvSpPr>
            <xdr:cNvPr id="25858" name="Button 258" hidden="1">
              <a:extLst>
                <a:ext uri="{63B3BB69-23CF-44E3-9099-C40C66FF867C}">
                  <a14:compatExt spid="_x0000_s25858"/>
                </a:ext>
                <a:ext uri="{FF2B5EF4-FFF2-40B4-BE49-F238E27FC236}">
                  <a16:creationId xmlns:a16="http://schemas.microsoft.com/office/drawing/2014/main" id="{00000000-0008-0000-0900-000002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85</xdr:row>
          <xdr:rowOff>31750</xdr:rowOff>
        </xdr:from>
        <xdr:to>
          <xdr:col>0</xdr:col>
          <xdr:colOff>146050</xdr:colOff>
          <xdr:row>85</xdr:row>
          <xdr:rowOff>146050</xdr:rowOff>
        </xdr:to>
        <xdr:sp macro="" textlink="">
          <xdr:nvSpPr>
            <xdr:cNvPr id="25859" name="Button 259" hidden="1">
              <a:extLst>
                <a:ext uri="{63B3BB69-23CF-44E3-9099-C40C66FF867C}">
                  <a14:compatExt spid="_x0000_s25859"/>
                </a:ext>
                <a:ext uri="{FF2B5EF4-FFF2-40B4-BE49-F238E27FC236}">
                  <a16:creationId xmlns:a16="http://schemas.microsoft.com/office/drawing/2014/main" id="{00000000-0008-0000-0900-000003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80</xdr:row>
          <xdr:rowOff>31750</xdr:rowOff>
        </xdr:from>
        <xdr:to>
          <xdr:col>0</xdr:col>
          <xdr:colOff>146050</xdr:colOff>
          <xdr:row>80</xdr:row>
          <xdr:rowOff>146050</xdr:rowOff>
        </xdr:to>
        <xdr:sp macro="" textlink="">
          <xdr:nvSpPr>
            <xdr:cNvPr id="25860" name="Button 260" hidden="1">
              <a:extLst>
                <a:ext uri="{63B3BB69-23CF-44E3-9099-C40C66FF867C}">
                  <a14:compatExt spid="_x0000_s25860"/>
                </a:ext>
                <a:ext uri="{FF2B5EF4-FFF2-40B4-BE49-F238E27FC236}">
                  <a16:creationId xmlns:a16="http://schemas.microsoft.com/office/drawing/2014/main" id="{00000000-0008-0000-0900-000004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71</xdr:row>
          <xdr:rowOff>31750</xdr:rowOff>
        </xdr:from>
        <xdr:to>
          <xdr:col>1</xdr:col>
          <xdr:colOff>146050</xdr:colOff>
          <xdr:row>71</xdr:row>
          <xdr:rowOff>146050</xdr:rowOff>
        </xdr:to>
        <xdr:sp macro="" textlink="">
          <xdr:nvSpPr>
            <xdr:cNvPr id="25861" name="Button 261" hidden="1">
              <a:extLst>
                <a:ext uri="{63B3BB69-23CF-44E3-9099-C40C66FF867C}">
                  <a14:compatExt spid="_x0000_s25861"/>
                </a:ext>
                <a:ext uri="{FF2B5EF4-FFF2-40B4-BE49-F238E27FC236}">
                  <a16:creationId xmlns:a16="http://schemas.microsoft.com/office/drawing/2014/main" id="{00000000-0008-0000-0900-000005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44</xdr:row>
          <xdr:rowOff>31750</xdr:rowOff>
        </xdr:from>
        <xdr:to>
          <xdr:col>1</xdr:col>
          <xdr:colOff>146050</xdr:colOff>
          <xdr:row>44</xdr:row>
          <xdr:rowOff>146050</xdr:rowOff>
        </xdr:to>
        <xdr:sp macro="" textlink="">
          <xdr:nvSpPr>
            <xdr:cNvPr id="25862" name="Button 262" hidden="1">
              <a:extLst>
                <a:ext uri="{63B3BB69-23CF-44E3-9099-C40C66FF867C}">
                  <a14:compatExt spid="_x0000_s25862"/>
                </a:ext>
                <a:ext uri="{FF2B5EF4-FFF2-40B4-BE49-F238E27FC236}">
                  <a16:creationId xmlns:a16="http://schemas.microsoft.com/office/drawing/2014/main" id="{00000000-0008-0000-0900-000006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46</xdr:row>
          <xdr:rowOff>38100</xdr:rowOff>
        </xdr:from>
        <xdr:to>
          <xdr:col>0</xdr:col>
          <xdr:colOff>146050</xdr:colOff>
          <xdr:row>46</xdr:row>
          <xdr:rowOff>152400</xdr:rowOff>
        </xdr:to>
        <xdr:sp macro="" textlink="">
          <xdr:nvSpPr>
            <xdr:cNvPr id="25863" name="Button 263" hidden="1">
              <a:extLst>
                <a:ext uri="{63B3BB69-23CF-44E3-9099-C40C66FF867C}">
                  <a14:compatExt spid="_x0000_s25863"/>
                </a:ext>
                <a:ext uri="{FF2B5EF4-FFF2-40B4-BE49-F238E27FC236}">
                  <a16:creationId xmlns:a16="http://schemas.microsoft.com/office/drawing/2014/main" id="{00000000-0008-0000-0900-000007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47</xdr:row>
          <xdr:rowOff>31750</xdr:rowOff>
        </xdr:from>
        <xdr:to>
          <xdr:col>0</xdr:col>
          <xdr:colOff>146050</xdr:colOff>
          <xdr:row>47</xdr:row>
          <xdr:rowOff>146050</xdr:rowOff>
        </xdr:to>
        <xdr:sp macro="" textlink="">
          <xdr:nvSpPr>
            <xdr:cNvPr id="25864" name="Button 264" hidden="1">
              <a:extLst>
                <a:ext uri="{63B3BB69-23CF-44E3-9099-C40C66FF867C}">
                  <a14:compatExt spid="_x0000_s25864"/>
                </a:ext>
                <a:ext uri="{FF2B5EF4-FFF2-40B4-BE49-F238E27FC236}">
                  <a16:creationId xmlns:a16="http://schemas.microsoft.com/office/drawing/2014/main" id="{00000000-0008-0000-0900-000008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48</xdr:row>
          <xdr:rowOff>31750</xdr:rowOff>
        </xdr:from>
        <xdr:to>
          <xdr:col>0</xdr:col>
          <xdr:colOff>146050</xdr:colOff>
          <xdr:row>48</xdr:row>
          <xdr:rowOff>146050</xdr:rowOff>
        </xdr:to>
        <xdr:sp macro="" textlink="">
          <xdr:nvSpPr>
            <xdr:cNvPr id="25865" name="Button 265" hidden="1">
              <a:extLst>
                <a:ext uri="{63B3BB69-23CF-44E3-9099-C40C66FF867C}">
                  <a14:compatExt spid="_x0000_s25865"/>
                </a:ext>
                <a:ext uri="{FF2B5EF4-FFF2-40B4-BE49-F238E27FC236}">
                  <a16:creationId xmlns:a16="http://schemas.microsoft.com/office/drawing/2014/main" id="{00000000-0008-0000-0900-000009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49</xdr:row>
          <xdr:rowOff>31750</xdr:rowOff>
        </xdr:from>
        <xdr:to>
          <xdr:col>0</xdr:col>
          <xdr:colOff>146050</xdr:colOff>
          <xdr:row>49</xdr:row>
          <xdr:rowOff>146050</xdr:rowOff>
        </xdr:to>
        <xdr:sp macro="" textlink="">
          <xdr:nvSpPr>
            <xdr:cNvPr id="25866" name="Button 266" hidden="1">
              <a:extLst>
                <a:ext uri="{63B3BB69-23CF-44E3-9099-C40C66FF867C}">
                  <a14:compatExt spid="_x0000_s25866"/>
                </a:ext>
                <a:ext uri="{FF2B5EF4-FFF2-40B4-BE49-F238E27FC236}">
                  <a16:creationId xmlns:a16="http://schemas.microsoft.com/office/drawing/2014/main" id="{00000000-0008-0000-0900-00000A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50</xdr:row>
          <xdr:rowOff>31750</xdr:rowOff>
        </xdr:from>
        <xdr:to>
          <xdr:col>0</xdr:col>
          <xdr:colOff>146050</xdr:colOff>
          <xdr:row>50</xdr:row>
          <xdr:rowOff>146050</xdr:rowOff>
        </xdr:to>
        <xdr:sp macro="" textlink="">
          <xdr:nvSpPr>
            <xdr:cNvPr id="25867" name="Button 267" hidden="1">
              <a:extLst>
                <a:ext uri="{63B3BB69-23CF-44E3-9099-C40C66FF867C}">
                  <a14:compatExt spid="_x0000_s25867"/>
                </a:ext>
                <a:ext uri="{FF2B5EF4-FFF2-40B4-BE49-F238E27FC236}">
                  <a16:creationId xmlns:a16="http://schemas.microsoft.com/office/drawing/2014/main" id="{00000000-0008-0000-0900-00000B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45</xdr:row>
          <xdr:rowOff>31750</xdr:rowOff>
        </xdr:from>
        <xdr:to>
          <xdr:col>0</xdr:col>
          <xdr:colOff>146050</xdr:colOff>
          <xdr:row>45</xdr:row>
          <xdr:rowOff>146050</xdr:rowOff>
        </xdr:to>
        <xdr:sp macro="" textlink="">
          <xdr:nvSpPr>
            <xdr:cNvPr id="25868" name="Button 268" hidden="1">
              <a:extLst>
                <a:ext uri="{63B3BB69-23CF-44E3-9099-C40C66FF867C}">
                  <a14:compatExt spid="_x0000_s25868"/>
                </a:ext>
                <a:ext uri="{FF2B5EF4-FFF2-40B4-BE49-F238E27FC236}">
                  <a16:creationId xmlns:a16="http://schemas.microsoft.com/office/drawing/2014/main" id="{00000000-0008-0000-0900-00000C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95</xdr:row>
          <xdr:rowOff>31750</xdr:rowOff>
        </xdr:from>
        <xdr:to>
          <xdr:col>1</xdr:col>
          <xdr:colOff>146050</xdr:colOff>
          <xdr:row>95</xdr:row>
          <xdr:rowOff>146050</xdr:rowOff>
        </xdr:to>
        <xdr:sp macro="" textlink="">
          <xdr:nvSpPr>
            <xdr:cNvPr id="25900" name="Button 300" hidden="1">
              <a:extLst>
                <a:ext uri="{63B3BB69-23CF-44E3-9099-C40C66FF867C}">
                  <a14:compatExt spid="_x0000_s25900"/>
                </a:ext>
                <a:ext uri="{FF2B5EF4-FFF2-40B4-BE49-F238E27FC236}">
                  <a16:creationId xmlns:a16="http://schemas.microsoft.com/office/drawing/2014/main" id="{00000000-0008-0000-0900-00002C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97</xdr:row>
          <xdr:rowOff>31750</xdr:rowOff>
        </xdr:from>
        <xdr:to>
          <xdr:col>0</xdr:col>
          <xdr:colOff>152400</xdr:colOff>
          <xdr:row>97</xdr:row>
          <xdr:rowOff>146050</xdr:rowOff>
        </xdr:to>
        <xdr:sp macro="" textlink="">
          <xdr:nvSpPr>
            <xdr:cNvPr id="25901" name="Button 301" hidden="1">
              <a:extLst>
                <a:ext uri="{63B3BB69-23CF-44E3-9099-C40C66FF867C}">
                  <a14:compatExt spid="_x0000_s25901"/>
                </a:ext>
                <a:ext uri="{FF2B5EF4-FFF2-40B4-BE49-F238E27FC236}">
                  <a16:creationId xmlns:a16="http://schemas.microsoft.com/office/drawing/2014/main" id="{00000000-0008-0000-0900-00002D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98</xdr:row>
          <xdr:rowOff>38100</xdr:rowOff>
        </xdr:from>
        <xdr:to>
          <xdr:col>0</xdr:col>
          <xdr:colOff>152400</xdr:colOff>
          <xdr:row>98</xdr:row>
          <xdr:rowOff>152400</xdr:rowOff>
        </xdr:to>
        <xdr:sp macro="" textlink="">
          <xdr:nvSpPr>
            <xdr:cNvPr id="25902" name="Button 302" hidden="1">
              <a:extLst>
                <a:ext uri="{63B3BB69-23CF-44E3-9099-C40C66FF867C}">
                  <a14:compatExt spid="_x0000_s25902"/>
                </a:ext>
                <a:ext uri="{FF2B5EF4-FFF2-40B4-BE49-F238E27FC236}">
                  <a16:creationId xmlns:a16="http://schemas.microsoft.com/office/drawing/2014/main" id="{00000000-0008-0000-0900-00002E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99</xdr:row>
          <xdr:rowOff>50800</xdr:rowOff>
        </xdr:from>
        <xdr:to>
          <xdr:col>0</xdr:col>
          <xdr:colOff>152400</xdr:colOff>
          <xdr:row>99</xdr:row>
          <xdr:rowOff>165100</xdr:rowOff>
        </xdr:to>
        <xdr:sp macro="" textlink="">
          <xdr:nvSpPr>
            <xdr:cNvPr id="25903" name="Button 303" hidden="1">
              <a:extLst>
                <a:ext uri="{63B3BB69-23CF-44E3-9099-C40C66FF867C}">
                  <a14:compatExt spid="_x0000_s25903"/>
                </a:ext>
                <a:ext uri="{FF2B5EF4-FFF2-40B4-BE49-F238E27FC236}">
                  <a16:creationId xmlns:a16="http://schemas.microsoft.com/office/drawing/2014/main" id="{00000000-0008-0000-0900-00002F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100</xdr:row>
          <xdr:rowOff>50800</xdr:rowOff>
        </xdr:from>
        <xdr:to>
          <xdr:col>0</xdr:col>
          <xdr:colOff>152400</xdr:colOff>
          <xdr:row>100</xdr:row>
          <xdr:rowOff>165100</xdr:rowOff>
        </xdr:to>
        <xdr:sp macro="" textlink="">
          <xdr:nvSpPr>
            <xdr:cNvPr id="25904" name="Button 304" hidden="1">
              <a:extLst>
                <a:ext uri="{63B3BB69-23CF-44E3-9099-C40C66FF867C}">
                  <a14:compatExt spid="_x0000_s25904"/>
                </a:ext>
                <a:ext uri="{FF2B5EF4-FFF2-40B4-BE49-F238E27FC236}">
                  <a16:creationId xmlns:a16="http://schemas.microsoft.com/office/drawing/2014/main" id="{00000000-0008-0000-0900-000030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101</xdr:row>
          <xdr:rowOff>50800</xdr:rowOff>
        </xdr:from>
        <xdr:to>
          <xdr:col>0</xdr:col>
          <xdr:colOff>152400</xdr:colOff>
          <xdr:row>101</xdr:row>
          <xdr:rowOff>165100</xdr:rowOff>
        </xdr:to>
        <xdr:sp macro="" textlink="">
          <xdr:nvSpPr>
            <xdr:cNvPr id="25905" name="Button 305" hidden="1">
              <a:extLst>
                <a:ext uri="{63B3BB69-23CF-44E3-9099-C40C66FF867C}">
                  <a14:compatExt spid="_x0000_s25905"/>
                </a:ext>
                <a:ext uri="{FF2B5EF4-FFF2-40B4-BE49-F238E27FC236}">
                  <a16:creationId xmlns:a16="http://schemas.microsoft.com/office/drawing/2014/main" id="{00000000-0008-0000-0900-000031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103</xdr:row>
          <xdr:rowOff>50800</xdr:rowOff>
        </xdr:from>
        <xdr:to>
          <xdr:col>0</xdr:col>
          <xdr:colOff>152400</xdr:colOff>
          <xdr:row>103</xdr:row>
          <xdr:rowOff>165100</xdr:rowOff>
        </xdr:to>
        <xdr:sp macro="" textlink="">
          <xdr:nvSpPr>
            <xdr:cNvPr id="25906" name="Button 306" hidden="1">
              <a:extLst>
                <a:ext uri="{63B3BB69-23CF-44E3-9099-C40C66FF867C}">
                  <a14:compatExt spid="_x0000_s25906"/>
                </a:ext>
                <a:ext uri="{FF2B5EF4-FFF2-40B4-BE49-F238E27FC236}">
                  <a16:creationId xmlns:a16="http://schemas.microsoft.com/office/drawing/2014/main" id="{00000000-0008-0000-0900-000032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102</xdr:row>
          <xdr:rowOff>50800</xdr:rowOff>
        </xdr:from>
        <xdr:to>
          <xdr:col>0</xdr:col>
          <xdr:colOff>152400</xdr:colOff>
          <xdr:row>102</xdr:row>
          <xdr:rowOff>165100</xdr:rowOff>
        </xdr:to>
        <xdr:sp macro="" textlink="">
          <xdr:nvSpPr>
            <xdr:cNvPr id="25907" name="Button 307" hidden="1">
              <a:extLst>
                <a:ext uri="{63B3BB69-23CF-44E3-9099-C40C66FF867C}">
                  <a14:compatExt spid="_x0000_s25907"/>
                </a:ext>
                <a:ext uri="{FF2B5EF4-FFF2-40B4-BE49-F238E27FC236}">
                  <a16:creationId xmlns:a16="http://schemas.microsoft.com/office/drawing/2014/main" id="{00000000-0008-0000-0900-000033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104</xdr:row>
          <xdr:rowOff>50800</xdr:rowOff>
        </xdr:from>
        <xdr:to>
          <xdr:col>0</xdr:col>
          <xdr:colOff>152400</xdr:colOff>
          <xdr:row>104</xdr:row>
          <xdr:rowOff>165100</xdr:rowOff>
        </xdr:to>
        <xdr:sp macro="" textlink="">
          <xdr:nvSpPr>
            <xdr:cNvPr id="25908" name="Button 308" hidden="1">
              <a:extLst>
                <a:ext uri="{63B3BB69-23CF-44E3-9099-C40C66FF867C}">
                  <a14:compatExt spid="_x0000_s25908"/>
                </a:ext>
                <a:ext uri="{FF2B5EF4-FFF2-40B4-BE49-F238E27FC236}">
                  <a16:creationId xmlns:a16="http://schemas.microsoft.com/office/drawing/2014/main" id="{00000000-0008-0000-0900-000034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105</xdr:row>
          <xdr:rowOff>50800</xdr:rowOff>
        </xdr:from>
        <xdr:to>
          <xdr:col>0</xdr:col>
          <xdr:colOff>152400</xdr:colOff>
          <xdr:row>105</xdr:row>
          <xdr:rowOff>165100</xdr:rowOff>
        </xdr:to>
        <xdr:sp macro="" textlink="">
          <xdr:nvSpPr>
            <xdr:cNvPr id="25909" name="Button 309" hidden="1">
              <a:extLst>
                <a:ext uri="{63B3BB69-23CF-44E3-9099-C40C66FF867C}">
                  <a14:compatExt spid="_x0000_s25909"/>
                </a:ext>
                <a:ext uri="{FF2B5EF4-FFF2-40B4-BE49-F238E27FC236}">
                  <a16:creationId xmlns:a16="http://schemas.microsoft.com/office/drawing/2014/main" id="{00000000-0008-0000-0900-000035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106</xdr:row>
          <xdr:rowOff>50800</xdr:rowOff>
        </xdr:from>
        <xdr:to>
          <xdr:col>0</xdr:col>
          <xdr:colOff>152400</xdr:colOff>
          <xdr:row>106</xdr:row>
          <xdr:rowOff>165100</xdr:rowOff>
        </xdr:to>
        <xdr:sp macro="" textlink="">
          <xdr:nvSpPr>
            <xdr:cNvPr id="25910" name="Button 310" hidden="1">
              <a:extLst>
                <a:ext uri="{63B3BB69-23CF-44E3-9099-C40C66FF867C}">
                  <a14:compatExt spid="_x0000_s25910"/>
                </a:ext>
                <a:ext uri="{FF2B5EF4-FFF2-40B4-BE49-F238E27FC236}">
                  <a16:creationId xmlns:a16="http://schemas.microsoft.com/office/drawing/2014/main" id="{00000000-0008-0000-0900-000036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107</xdr:row>
          <xdr:rowOff>50800</xdr:rowOff>
        </xdr:from>
        <xdr:to>
          <xdr:col>0</xdr:col>
          <xdr:colOff>152400</xdr:colOff>
          <xdr:row>107</xdr:row>
          <xdr:rowOff>165100</xdr:rowOff>
        </xdr:to>
        <xdr:sp macro="" textlink="">
          <xdr:nvSpPr>
            <xdr:cNvPr id="25911" name="Button 311" hidden="1">
              <a:extLst>
                <a:ext uri="{63B3BB69-23CF-44E3-9099-C40C66FF867C}">
                  <a14:compatExt spid="_x0000_s25911"/>
                </a:ext>
                <a:ext uri="{FF2B5EF4-FFF2-40B4-BE49-F238E27FC236}">
                  <a16:creationId xmlns:a16="http://schemas.microsoft.com/office/drawing/2014/main" id="{00000000-0008-0000-0900-000037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108</xdr:row>
          <xdr:rowOff>50800</xdr:rowOff>
        </xdr:from>
        <xdr:to>
          <xdr:col>0</xdr:col>
          <xdr:colOff>152400</xdr:colOff>
          <xdr:row>108</xdr:row>
          <xdr:rowOff>165100</xdr:rowOff>
        </xdr:to>
        <xdr:sp macro="" textlink="">
          <xdr:nvSpPr>
            <xdr:cNvPr id="25912" name="Button 312" hidden="1">
              <a:extLst>
                <a:ext uri="{63B3BB69-23CF-44E3-9099-C40C66FF867C}">
                  <a14:compatExt spid="_x0000_s25912"/>
                </a:ext>
                <a:ext uri="{FF2B5EF4-FFF2-40B4-BE49-F238E27FC236}">
                  <a16:creationId xmlns:a16="http://schemas.microsoft.com/office/drawing/2014/main" id="{00000000-0008-0000-0900-000038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109</xdr:row>
          <xdr:rowOff>50800</xdr:rowOff>
        </xdr:from>
        <xdr:to>
          <xdr:col>0</xdr:col>
          <xdr:colOff>152400</xdr:colOff>
          <xdr:row>109</xdr:row>
          <xdr:rowOff>165100</xdr:rowOff>
        </xdr:to>
        <xdr:sp macro="" textlink="">
          <xdr:nvSpPr>
            <xdr:cNvPr id="25913" name="Button 313" hidden="1">
              <a:extLst>
                <a:ext uri="{63B3BB69-23CF-44E3-9099-C40C66FF867C}">
                  <a14:compatExt spid="_x0000_s25913"/>
                </a:ext>
                <a:ext uri="{FF2B5EF4-FFF2-40B4-BE49-F238E27FC236}">
                  <a16:creationId xmlns:a16="http://schemas.microsoft.com/office/drawing/2014/main" id="{00000000-0008-0000-0900-000039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96</xdr:row>
          <xdr:rowOff>31750</xdr:rowOff>
        </xdr:from>
        <xdr:to>
          <xdr:col>0</xdr:col>
          <xdr:colOff>152400</xdr:colOff>
          <xdr:row>96</xdr:row>
          <xdr:rowOff>146050</xdr:rowOff>
        </xdr:to>
        <xdr:sp macro="" textlink="">
          <xdr:nvSpPr>
            <xdr:cNvPr id="25914" name="Button 314" hidden="1">
              <a:extLst>
                <a:ext uri="{63B3BB69-23CF-44E3-9099-C40C66FF867C}">
                  <a14:compatExt spid="_x0000_s25914"/>
                </a:ext>
                <a:ext uri="{FF2B5EF4-FFF2-40B4-BE49-F238E27FC236}">
                  <a16:creationId xmlns:a16="http://schemas.microsoft.com/office/drawing/2014/main" id="{00000000-0008-0000-0900-00003A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124</xdr:row>
          <xdr:rowOff>31750</xdr:rowOff>
        </xdr:from>
        <xdr:to>
          <xdr:col>1</xdr:col>
          <xdr:colOff>146050</xdr:colOff>
          <xdr:row>124</xdr:row>
          <xdr:rowOff>146050</xdr:rowOff>
        </xdr:to>
        <xdr:sp macro="" textlink="">
          <xdr:nvSpPr>
            <xdr:cNvPr id="25915" name="Button 315" hidden="1">
              <a:extLst>
                <a:ext uri="{63B3BB69-23CF-44E3-9099-C40C66FF867C}">
                  <a14:compatExt spid="_x0000_s25915"/>
                </a:ext>
                <a:ext uri="{FF2B5EF4-FFF2-40B4-BE49-F238E27FC236}">
                  <a16:creationId xmlns:a16="http://schemas.microsoft.com/office/drawing/2014/main" id="{00000000-0008-0000-0900-00003B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126</xdr:row>
          <xdr:rowOff>31750</xdr:rowOff>
        </xdr:from>
        <xdr:to>
          <xdr:col>0</xdr:col>
          <xdr:colOff>152400</xdr:colOff>
          <xdr:row>126</xdr:row>
          <xdr:rowOff>146050</xdr:rowOff>
        </xdr:to>
        <xdr:sp macro="" textlink="">
          <xdr:nvSpPr>
            <xdr:cNvPr id="25916" name="Button 316" hidden="1">
              <a:extLst>
                <a:ext uri="{63B3BB69-23CF-44E3-9099-C40C66FF867C}">
                  <a14:compatExt spid="_x0000_s25916"/>
                </a:ext>
                <a:ext uri="{FF2B5EF4-FFF2-40B4-BE49-F238E27FC236}">
                  <a16:creationId xmlns:a16="http://schemas.microsoft.com/office/drawing/2014/main" id="{00000000-0008-0000-0900-00003C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127</xdr:row>
          <xdr:rowOff>38100</xdr:rowOff>
        </xdr:from>
        <xdr:to>
          <xdr:col>0</xdr:col>
          <xdr:colOff>152400</xdr:colOff>
          <xdr:row>127</xdr:row>
          <xdr:rowOff>152400</xdr:rowOff>
        </xdr:to>
        <xdr:sp macro="" textlink="">
          <xdr:nvSpPr>
            <xdr:cNvPr id="25917" name="Button 317" hidden="1">
              <a:extLst>
                <a:ext uri="{63B3BB69-23CF-44E3-9099-C40C66FF867C}">
                  <a14:compatExt spid="_x0000_s25917"/>
                </a:ext>
                <a:ext uri="{FF2B5EF4-FFF2-40B4-BE49-F238E27FC236}">
                  <a16:creationId xmlns:a16="http://schemas.microsoft.com/office/drawing/2014/main" id="{00000000-0008-0000-0900-00003D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128</xdr:row>
          <xdr:rowOff>50800</xdr:rowOff>
        </xdr:from>
        <xdr:to>
          <xdr:col>0</xdr:col>
          <xdr:colOff>152400</xdr:colOff>
          <xdr:row>128</xdr:row>
          <xdr:rowOff>165100</xdr:rowOff>
        </xdr:to>
        <xdr:sp macro="" textlink="">
          <xdr:nvSpPr>
            <xdr:cNvPr id="25918" name="Button 318" hidden="1">
              <a:extLst>
                <a:ext uri="{63B3BB69-23CF-44E3-9099-C40C66FF867C}">
                  <a14:compatExt spid="_x0000_s25918"/>
                </a:ext>
                <a:ext uri="{FF2B5EF4-FFF2-40B4-BE49-F238E27FC236}">
                  <a16:creationId xmlns:a16="http://schemas.microsoft.com/office/drawing/2014/main" id="{00000000-0008-0000-0900-00003E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129</xdr:row>
          <xdr:rowOff>50800</xdr:rowOff>
        </xdr:from>
        <xdr:to>
          <xdr:col>0</xdr:col>
          <xdr:colOff>152400</xdr:colOff>
          <xdr:row>129</xdr:row>
          <xdr:rowOff>165100</xdr:rowOff>
        </xdr:to>
        <xdr:sp macro="" textlink="">
          <xdr:nvSpPr>
            <xdr:cNvPr id="25919" name="Button 319" hidden="1">
              <a:extLst>
                <a:ext uri="{63B3BB69-23CF-44E3-9099-C40C66FF867C}">
                  <a14:compatExt spid="_x0000_s25919"/>
                </a:ext>
                <a:ext uri="{FF2B5EF4-FFF2-40B4-BE49-F238E27FC236}">
                  <a16:creationId xmlns:a16="http://schemas.microsoft.com/office/drawing/2014/main" id="{00000000-0008-0000-0900-00003F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130</xdr:row>
          <xdr:rowOff>50800</xdr:rowOff>
        </xdr:from>
        <xdr:to>
          <xdr:col>0</xdr:col>
          <xdr:colOff>152400</xdr:colOff>
          <xdr:row>130</xdr:row>
          <xdr:rowOff>165100</xdr:rowOff>
        </xdr:to>
        <xdr:sp macro="" textlink="">
          <xdr:nvSpPr>
            <xdr:cNvPr id="25920" name="Button 320" hidden="1">
              <a:extLst>
                <a:ext uri="{63B3BB69-23CF-44E3-9099-C40C66FF867C}">
                  <a14:compatExt spid="_x0000_s25920"/>
                </a:ext>
                <a:ext uri="{FF2B5EF4-FFF2-40B4-BE49-F238E27FC236}">
                  <a16:creationId xmlns:a16="http://schemas.microsoft.com/office/drawing/2014/main" id="{00000000-0008-0000-0900-000040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132</xdr:row>
          <xdr:rowOff>50800</xdr:rowOff>
        </xdr:from>
        <xdr:to>
          <xdr:col>0</xdr:col>
          <xdr:colOff>152400</xdr:colOff>
          <xdr:row>132</xdr:row>
          <xdr:rowOff>165100</xdr:rowOff>
        </xdr:to>
        <xdr:sp macro="" textlink="">
          <xdr:nvSpPr>
            <xdr:cNvPr id="25921" name="Button 321" hidden="1">
              <a:extLst>
                <a:ext uri="{63B3BB69-23CF-44E3-9099-C40C66FF867C}">
                  <a14:compatExt spid="_x0000_s25921"/>
                </a:ext>
                <a:ext uri="{FF2B5EF4-FFF2-40B4-BE49-F238E27FC236}">
                  <a16:creationId xmlns:a16="http://schemas.microsoft.com/office/drawing/2014/main" id="{00000000-0008-0000-0900-000041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131</xdr:row>
          <xdr:rowOff>50800</xdr:rowOff>
        </xdr:from>
        <xdr:to>
          <xdr:col>0</xdr:col>
          <xdr:colOff>152400</xdr:colOff>
          <xdr:row>131</xdr:row>
          <xdr:rowOff>165100</xdr:rowOff>
        </xdr:to>
        <xdr:sp macro="" textlink="">
          <xdr:nvSpPr>
            <xdr:cNvPr id="25922" name="Button 322" hidden="1">
              <a:extLst>
                <a:ext uri="{63B3BB69-23CF-44E3-9099-C40C66FF867C}">
                  <a14:compatExt spid="_x0000_s25922"/>
                </a:ext>
                <a:ext uri="{FF2B5EF4-FFF2-40B4-BE49-F238E27FC236}">
                  <a16:creationId xmlns:a16="http://schemas.microsoft.com/office/drawing/2014/main" id="{00000000-0008-0000-0900-000042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133</xdr:row>
          <xdr:rowOff>50800</xdr:rowOff>
        </xdr:from>
        <xdr:to>
          <xdr:col>0</xdr:col>
          <xdr:colOff>152400</xdr:colOff>
          <xdr:row>133</xdr:row>
          <xdr:rowOff>165100</xdr:rowOff>
        </xdr:to>
        <xdr:sp macro="" textlink="">
          <xdr:nvSpPr>
            <xdr:cNvPr id="25923" name="Button 323" hidden="1">
              <a:extLst>
                <a:ext uri="{63B3BB69-23CF-44E3-9099-C40C66FF867C}">
                  <a14:compatExt spid="_x0000_s25923"/>
                </a:ext>
                <a:ext uri="{FF2B5EF4-FFF2-40B4-BE49-F238E27FC236}">
                  <a16:creationId xmlns:a16="http://schemas.microsoft.com/office/drawing/2014/main" id="{00000000-0008-0000-0900-000043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134</xdr:row>
          <xdr:rowOff>50800</xdr:rowOff>
        </xdr:from>
        <xdr:to>
          <xdr:col>0</xdr:col>
          <xdr:colOff>152400</xdr:colOff>
          <xdr:row>134</xdr:row>
          <xdr:rowOff>165100</xdr:rowOff>
        </xdr:to>
        <xdr:sp macro="" textlink="">
          <xdr:nvSpPr>
            <xdr:cNvPr id="25924" name="Button 324" hidden="1">
              <a:extLst>
                <a:ext uri="{63B3BB69-23CF-44E3-9099-C40C66FF867C}">
                  <a14:compatExt spid="_x0000_s25924"/>
                </a:ext>
                <a:ext uri="{FF2B5EF4-FFF2-40B4-BE49-F238E27FC236}">
                  <a16:creationId xmlns:a16="http://schemas.microsoft.com/office/drawing/2014/main" id="{00000000-0008-0000-0900-000044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135</xdr:row>
          <xdr:rowOff>50800</xdr:rowOff>
        </xdr:from>
        <xdr:to>
          <xdr:col>0</xdr:col>
          <xdr:colOff>152400</xdr:colOff>
          <xdr:row>135</xdr:row>
          <xdr:rowOff>165100</xdr:rowOff>
        </xdr:to>
        <xdr:sp macro="" textlink="">
          <xdr:nvSpPr>
            <xdr:cNvPr id="25925" name="Button 325" hidden="1">
              <a:extLst>
                <a:ext uri="{63B3BB69-23CF-44E3-9099-C40C66FF867C}">
                  <a14:compatExt spid="_x0000_s25925"/>
                </a:ext>
                <a:ext uri="{FF2B5EF4-FFF2-40B4-BE49-F238E27FC236}">
                  <a16:creationId xmlns:a16="http://schemas.microsoft.com/office/drawing/2014/main" id="{00000000-0008-0000-0900-000045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136</xdr:row>
          <xdr:rowOff>50800</xdr:rowOff>
        </xdr:from>
        <xdr:to>
          <xdr:col>0</xdr:col>
          <xdr:colOff>152400</xdr:colOff>
          <xdr:row>136</xdr:row>
          <xdr:rowOff>165100</xdr:rowOff>
        </xdr:to>
        <xdr:sp macro="" textlink="">
          <xdr:nvSpPr>
            <xdr:cNvPr id="25926" name="Button 326" hidden="1">
              <a:extLst>
                <a:ext uri="{63B3BB69-23CF-44E3-9099-C40C66FF867C}">
                  <a14:compatExt spid="_x0000_s25926"/>
                </a:ext>
                <a:ext uri="{FF2B5EF4-FFF2-40B4-BE49-F238E27FC236}">
                  <a16:creationId xmlns:a16="http://schemas.microsoft.com/office/drawing/2014/main" id="{00000000-0008-0000-0900-000046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137</xdr:row>
          <xdr:rowOff>50800</xdr:rowOff>
        </xdr:from>
        <xdr:to>
          <xdr:col>0</xdr:col>
          <xdr:colOff>152400</xdr:colOff>
          <xdr:row>137</xdr:row>
          <xdr:rowOff>165100</xdr:rowOff>
        </xdr:to>
        <xdr:sp macro="" textlink="">
          <xdr:nvSpPr>
            <xdr:cNvPr id="25927" name="Button 327" hidden="1">
              <a:extLst>
                <a:ext uri="{63B3BB69-23CF-44E3-9099-C40C66FF867C}">
                  <a14:compatExt spid="_x0000_s25927"/>
                </a:ext>
                <a:ext uri="{FF2B5EF4-FFF2-40B4-BE49-F238E27FC236}">
                  <a16:creationId xmlns:a16="http://schemas.microsoft.com/office/drawing/2014/main" id="{00000000-0008-0000-0900-000047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138</xdr:row>
          <xdr:rowOff>50800</xdr:rowOff>
        </xdr:from>
        <xdr:to>
          <xdr:col>0</xdr:col>
          <xdr:colOff>152400</xdr:colOff>
          <xdr:row>138</xdr:row>
          <xdr:rowOff>165100</xdr:rowOff>
        </xdr:to>
        <xdr:sp macro="" textlink="">
          <xdr:nvSpPr>
            <xdr:cNvPr id="25928" name="Button 328" hidden="1">
              <a:extLst>
                <a:ext uri="{63B3BB69-23CF-44E3-9099-C40C66FF867C}">
                  <a14:compatExt spid="_x0000_s25928"/>
                </a:ext>
                <a:ext uri="{FF2B5EF4-FFF2-40B4-BE49-F238E27FC236}">
                  <a16:creationId xmlns:a16="http://schemas.microsoft.com/office/drawing/2014/main" id="{00000000-0008-0000-0900-000048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125</xdr:row>
          <xdr:rowOff>31750</xdr:rowOff>
        </xdr:from>
        <xdr:to>
          <xdr:col>0</xdr:col>
          <xdr:colOff>152400</xdr:colOff>
          <xdr:row>125</xdr:row>
          <xdr:rowOff>146050</xdr:rowOff>
        </xdr:to>
        <xdr:sp macro="" textlink="">
          <xdr:nvSpPr>
            <xdr:cNvPr id="25929" name="Button 329" hidden="1">
              <a:extLst>
                <a:ext uri="{63B3BB69-23CF-44E3-9099-C40C66FF867C}">
                  <a14:compatExt spid="_x0000_s25929"/>
                </a:ext>
                <a:ext uri="{FF2B5EF4-FFF2-40B4-BE49-F238E27FC236}">
                  <a16:creationId xmlns:a16="http://schemas.microsoft.com/office/drawing/2014/main" id="{00000000-0008-0000-0900-000049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139</xdr:row>
          <xdr:rowOff>31750</xdr:rowOff>
        </xdr:from>
        <xdr:to>
          <xdr:col>1</xdr:col>
          <xdr:colOff>146050</xdr:colOff>
          <xdr:row>139</xdr:row>
          <xdr:rowOff>146050</xdr:rowOff>
        </xdr:to>
        <xdr:sp macro="" textlink="">
          <xdr:nvSpPr>
            <xdr:cNvPr id="25936" name="Button 336" hidden="1">
              <a:extLst>
                <a:ext uri="{63B3BB69-23CF-44E3-9099-C40C66FF867C}">
                  <a14:compatExt spid="_x0000_s25936"/>
                </a:ext>
                <a:ext uri="{FF2B5EF4-FFF2-40B4-BE49-F238E27FC236}">
                  <a16:creationId xmlns:a16="http://schemas.microsoft.com/office/drawing/2014/main" id="{00000000-0008-0000-0900-000050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140</xdr:row>
          <xdr:rowOff>38100</xdr:rowOff>
        </xdr:from>
        <xdr:to>
          <xdr:col>0</xdr:col>
          <xdr:colOff>146050</xdr:colOff>
          <xdr:row>140</xdr:row>
          <xdr:rowOff>152400</xdr:rowOff>
        </xdr:to>
        <xdr:sp macro="" textlink="">
          <xdr:nvSpPr>
            <xdr:cNvPr id="25937" name="Button 337" hidden="1">
              <a:extLst>
                <a:ext uri="{63B3BB69-23CF-44E3-9099-C40C66FF867C}">
                  <a14:compatExt spid="_x0000_s25937"/>
                </a:ext>
                <a:ext uri="{FF2B5EF4-FFF2-40B4-BE49-F238E27FC236}">
                  <a16:creationId xmlns:a16="http://schemas.microsoft.com/office/drawing/2014/main" id="{00000000-0008-0000-0900-000051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142</xdr:row>
          <xdr:rowOff>69850</xdr:rowOff>
        </xdr:from>
        <xdr:to>
          <xdr:col>0</xdr:col>
          <xdr:colOff>146050</xdr:colOff>
          <xdr:row>143</xdr:row>
          <xdr:rowOff>0</xdr:rowOff>
        </xdr:to>
        <xdr:sp macro="" textlink="">
          <xdr:nvSpPr>
            <xdr:cNvPr id="25938" name="Button 338" hidden="1">
              <a:extLst>
                <a:ext uri="{63B3BB69-23CF-44E3-9099-C40C66FF867C}">
                  <a14:compatExt spid="_x0000_s25938"/>
                </a:ext>
                <a:ext uri="{FF2B5EF4-FFF2-40B4-BE49-F238E27FC236}">
                  <a16:creationId xmlns:a16="http://schemas.microsoft.com/office/drawing/2014/main" id="{00000000-0008-0000-0900-000052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143</xdr:row>
          <xdr:rowOff>69850</xdr:rowOff>
        </xdr:from>
        <xdr:to>
          <xdr:col>0</xdr:col>
          <xdr:colOff>146050</xdr:colOff>
          <xdr:row>144</xdr:row>
          <xdr:rowOff>0</xdr:rowOff>
        </xdr:to>
        <xdr:sp macro="" textlink="">
          <xdr:nvSpPr>
            <xdr:cNvPr id="25939" name="Button 339" hidden="1">
              <a:extLst>
                <a:ext uri="{63B3BB69-23CF-44E3-9099-C40C66FF867C}">
                  <a14:compatExt spid="_x0000_s25939"/>
                </a:ext>
                <a:ext uri="{FF2B5EF4-FFF2-40B4-BE49-F238E27FC236}">
                  <a16:creationId xmlns:a16="http://schemas.microsoft.com/office/drawing/2014/main" id="{00000000-0008-0000-0900-000053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141</xdr:row>
          <xdr:rowOff>50800</xdr:rowOff>
        </xdr:from>
        <xdr:to>
          <xdr:col>0</xdr:col>
          <xdr:colOff>146050</xdr:colOff>
          <xdr:row>141</xdr:row>
          <xdr:rowOff>165100</xdr:rowOff>
        </xdr:to>
        <xdr:sp macro="" textlink="">
          <xdr:nvSpPr>
            <xdr:cNvPr id="25940" name="Button 340" hidden="1">
              <a:extLst>
                <a:ext uri="{63B3BB69-23CF-44E3-9099-C40C66FF867C}">
                  <a14:compatExt spid="_x0000_s25940"/>
                </a:ext>
                <a:ext uri="{FF2B5EF4-FFF2-40B4-BE49-F238E27FC236}">
                  <a16:creationId xmlns:a16="http://schemas.microsoft.com/office/drawing/2014/main" id="{00000000-0008-0000-0900-00005465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145</xdr:row>
          <xdr:rowOff>31750</xdr:rowOff>
        </xdr:from>
        <xdr:to>
          <xdr:col>2</xdr:col>
          <xdr:colOff>1289050</xdr:colOff>
          <xdr:row>147</xdr:row>
          <xdr:rowOff>88900</xdr:rowOff>
        </xdr:to>
        <xdr:sp macro="" textlink="">
          <xdr:nvSpPr>
            <xdr:cNvPr id="26695" name="Button 71" hidden="1">
              <a:extLst>
                <a:ext uri="{63B3BB69-23CF-44E3-9099-C40C66FF867C}">
                  <a14:compatExt spid="_x0000_s26695"/>
                </a:ext>
                <a:ext uri="{FF2B5EF4-FFF2-40B4-BE49-F238E27FC236}">
                  <a16:creationId xmlns:a16="http://schemas.microsoft.com/office/drawing/2014/main" id="{00000000-0008-0000-0A00-000047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1447800</xdr:colOff>
          <xdr:row>145</xdr:row>
          <xdr:rowOff>38100</xdr:rowOff>
        </xdr:from>
        <xdr:to>
          <xdr:col>2</xdr:col>
          <xdr:colOff>2755900</xdr:colOff>
          <xdr:row>147</xdr:row>
          <xdr:rowOff>107950</xdr:rowOff>
        </xdr:to>
        <xdr:sp macro="" textlink="">
          <xdr:nvSpPr>
            <xdr:cNvPr id="26696" name="Button 72" hidden="1">
              <a:extLst>
                <a:ext uri="{63B3BB69-23CF-44E3-9099-C40C66FF867C}">
                  <a14:compatExt spid="_x0000_s26696"/>
                </a:ext>
                <a:ext uri="{FF2B5EF4-FFF2-40B4-BE49-F238E27FC236}">
                  <a16:creationId xmlns:a16="http://schemas.microsoft.com/office/drawing/2014/main" id="{00000000-0008-0000-0A00-000048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 calculations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139</xdr:row>
          <xdr:rowOff>38100</xdr:rowOff>
        </xdr:from>
        <xdr:to>
          <xdr:col>1</xdr:col>
          <xdr:colOff>152400</xdr:colOff>
          <xdr:row>139</xdr:row>
          <xdr:rowOff>152400</xdr:rowOff>
        </xdr:to>
        <xdr:sp macro="" textlink="">
          <xdr:nvSpPr>
            <xdr:cNvPr id="26708" name="Button 84" hidden="1">
              <a:extLst>
                <a:ext uri="{63B3BB69-23CF-44E3-9099-C40C66FF867C}">
                  <a14:compatExt spid="_x0000_s26708"/>
                </a:ext>
                <a:ext uri="{FF2B5EF4-FFF2-40B4-BE49-F238E27FC236}">
                  <a16:creationId xmlns:a16="http://schemas.microsoft.com/office/drawing/2014/main" id="{00000000-0008-0000-0A00-000054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124</xdr:row>
          <xdr:rowOff>12700</xdr:rowOff>
        </xdr:from>
        <xdr:to>
          <xdr:col>1</xdr:col>
          <xdr:colOff>146050</xdr:colOff>
          <xdr:row>124</xdr:row>
          <xdr:rowOff>127000</xdr:rowOff>
        </xdr:to>
        <xdr:sp macro="" textlink="">
          <xdr:nvSpPr>
            <xdr:cNvPr id="26709" name="Button 85" hidden="1">
              <a:extLst>
                <a:ext uri="{63B3BB69-23CF-44E3-9099-C40C66FF867C}">
                  <a14:compatExt spid="_x0000_s26709"/>
                </a:ext>
                <a:ext uri="{FF2B5EF4-FFF2-40B4-BE49-F238E27FC236}">
                  <a16:creationId xmlns:a16="http://schemas.microsoft.com/office/drawing/2014/main" id="{00000000-0008-0000-0A00-000055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126</xdr:row>
          <xdr:rowOff>50800</xdr:rowOff>
        </xdr:from>
        <xdr:to>
          <xdr:col>0</xdr:col>
          <xdr:colOff>146050</xdr:colOff>
          <xdr:row>126</xdr:row>
          <xdr:rowOff>165100</xdr:rowOff>
        </xdr:to>
        <xdr:sp macro="" textlink="">
          <xdr:nvSpPr>
            <xdr:cNvPr id="26710" name="Button 86" hidden="1">
              <a:extLst>
                <a:ext uri="{63B3BB69-23CF-44E3-9099-C40C66FF867C}">
                  <a14:compatExt spid="_x0000_s26710"/>
                </a:ext>
                <a:ext uri="{FF2B5EF4-FFF2-40B4-BE49-F238E27FC236}">
                  <a16:creationId xmlns:a16="http://schemas.microsoft.com/office/drawing/2014/main" id="{00000000-0008-0000-0A00-000056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125</xdr:row>
          <xdr:rowOff>50800</xdr:rowOff>
        </xdr:from>
        <xdr:to>
          <xdr:col>0</xdr:col>
          <xdr:colOff>146050</xdr:colOff>
          <xdr:row>125</xdr:row>
          <xdr:rowOff>165100</xdr:rowOff>
        </xdr:to>
        <xdr:sp macro="" textlink="">
          <xdr:nvSpPr>
            <xdr:cNvPr id="26711" name="Button 87" hidden="1">
              <a:extLst>
                <a:ext uri="{63B3BB69-23CF-44E3-9099-C40C66FF867C}">
                  <a14:compatExt spid="_x0000_s26711"/>
                </a:ext>
                <a:ext uri="{FF2B5EF4-FFF2-40B4-BE49-F238E27FC236}">
                  <a16:creationId xmlns:a16="http://schemas.microsoft.com/office/drawing/2014/main" id="{00000000-0008-0000-0A00-000057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127</xdr:row>
          <xdr:rowOff>50800</xdr:rowOff>
        </xdr:from>
        <xdr:to>
          <xdr:col>0</xdr:col>
          <xdr:colOff>146050</xdr:colOff>
          <xdr:row>127</xdr:row>
          <xdr:rowOff>165100</xdr:rowOff>
        </xdr:to>
        <xdr:sp macro="" textlink="">
          <xdr:nvSpPr>
            <xdr:cNvPr id="26712" name="Button 88" hidden="1">
              <a:extLst>
                <a:ext uri="{63B3BB69-23CF-44E3-9099-C40C66FF867C}">
                  <a14:compatExt spid="_x0000_s26712"/>
                </a:ext>
                <a:ext uri="{FF2B5EF4-FFF2-40B4-BE49-F238E27FC236}">
                  <a16:creationId xmlns:a16="http://schemas.microsoft.com/office/drawing/2014/main" id="{00000000-0008-0000-0A00-000058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128</xdr:row>
          <xdr:rowOff>50800</xdr:rowOff>
        </xdr:from>
        <xdr:to>
          <xdr:col>0</xdr:col>
          <xdr:colOff>146050</xdr:colOff>
          <xdr:row>128</xdr:row>
          <xdr:rowOff>165100</xdr:rowOff>
        </xdr:to>
        <xdr:sp macro="" textlink="">
          <xdr:nvSpPr>
            <xdr:cNvPr id="26713" name="Button 89" hidden="1">
              <a:extLst>
                <a:ext uri="{63B3BB69-23CF-44E3-9099-C40C66FF867C}">
                  <a14:compatExt spid="_x0000_s26713"/>
                </a:ext>
                <a:ext uri="{FF2B5EF4-FFF2-40B4-BE49-F238E27FC236}">
                  <a16:creationId xmlns:a16="http://schemas.microsoft.com/office/drawing/2014/main" id="{00000000-0008-0000-0A00-000059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129</xdr:row>
          <xdr:rowOff>50800</xdr:rowOff>
        </xdr:from>
        <xdr:to>
          <xdr:col>0</xdr:col>
          <xdr:colOff>146050</xdr:colOff>
          <xdr:row>129</xdr:row>
          <xdr:rowOff>165100</xdr:rowOff>
        </xdr:to>
        <xdr:sp macro="" textlink="">
          <xdr:nvSpPr>
            <xdr:cNvPr id="26714" name="Button 90" hidden="1">
              <a:extLst>
                <a:ext uri="{63B3BB69-23CF-44E3-9099-C40C66FF867C}">
                  <a14:compatExt spid="_x0000_s26714"/>
                </a:ext>
                <a:ext uri="{FF2B5EF4-FFF2-40B4-BE49-F238E27FC236}">
                  <a16:creationId xmlns:a16="http://schemas.microsoft.com/office/drawing/2014/main" id="{00000000-0008-0000-0A00-00005A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130</xdr:row>
          <xdr:rowOff>50800</xdr:rowOff>
        </xdr:from>
        <xdr:to>
          <xdr:col>0</xdr:col>
          <xdr:colOff>146050</xdr:colOff>
          <xdr:row>130</xdr:row>
          <xdr:rowOff>165100</xdr:rowOff>
        </xdr:to>
        <xdr:sp macro="" textlink="">
          <xdr:nvSpPr>
            <xdr:cNvPr id="26715" name="Button 91" hidden="1">
              <a:extLst>
                <a:ext uri="{63B3BB69-23CF-44E3-9099-C40C66FF867C}">
                  <a14:compatExt spid="_x0000_s26715"/>
                </a:ext>
                <a:ext uri="{FF2B5EF4-FFF2-40B4-BE49-F238E27FC236}">
                  <a16:creationId xmlns:a16="http://schemas.microsoft.com/office/drawing/2014/main" id="{00000000-0008-0000-0A00-00005B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131</xdr:row>
          <xdr:rowOff>50800</xdr:rowOff>
        </xdr:from>
        <xdr:to>
          <xdr:col>0</xdr:col>
          <xdr:colOff>146050</xdr:colOff>
          <xdr:row>131</xdr:row>
          <xdr:rowOff>165100</xdr:rowOff>
        </xdr:to>
        <xdr:sp macro="" textlink="">
          <xdr:nvSpPr>
            <xdr:cNvPr id="26716" name="Button 92" hidden="1">
              <a:extLst>
                <a:ext uri="{63B3BB69-23CF-44E3-9099-C40C66FF867C}">
                  <a14:compatExt spid="_x0000_s26716"/>
                </a:ext>
                <a:ext uri="{FF2B5EF4-FFF2-40B4-BE49-F238E27FC236}">
                  <a16:creationId xmlns:a16="http://schemas.microsoft.com/office/drawing/2014/main" id="{00000000-0008-0000-0A00-00005C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132</xdr:row>
          <xdr:rowOff>50800</xdr:rowOff>
        </xdr:from>
        <xdr:to>
          <xdr:col>0</xdr:col>
          <xdr:colOff>146050</xdr:colOff>
          <xdr:row>132</xdr:row>
          <xdr:rowOff>165100</xdr:rowOff>
        </xdr:to>
        <xdr:sp macro="" textlink="">
          <xdr:nvSpPr>
            <xdr:cNvPr id="26717" name="Button 93" hidden="1">
              <a:extLst>
                <a:ext uri="{63B3BB69-23CF-44E3-9099-C40C66FF867C}">
                  <a14:compatExt spid="_x0000_s26717"/>
                </a:ext>
                <a:ext uri="{FF2B5EF4-FFF2-40B4-BE49-F238E27FC236}">
                  <a16:creationId xmlns:a16="http://schemas.microsoft.com/office/drawing/2014/main" id="{00000000-0008-0000-0A00-00005D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133</xdr:row>
          <xdr:rowOff>50800</xdr:rowOff>
        </xdr:from>
        <xdr:to>
          <xdr:col>0</xdr:col>
          <xdr:colOff>146050</xdr:colOff>
          <xdr:row>133</xdr:row>
          <xdr:rowOff>165100</xdr:rowOff>
        </xdr:to>
        <xdr:sp macro="" textlink="">
          <xdr:nvSpPr>
            <xdr:cNvPr id="26718" name="Button 94" hidden="1">
              <a:extLst>
                <a:ext uri="{63B3BB69-23CF-44E3-9099-C40C66FF867C}">
                  <a14:compatExt spid="_x0000_s26718"/>
                </a:ext>
                <a:ext uri="{FF2B5EF4-FFF2-40B4-BE49-F238E27FC236}">
                  <a16:creationId xmlns:a16="http://schemas.microsoft.com/office/drawing/2014/main" id="{00000000-0008-0000-0A00-00005E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134</xdr:row>
          <xdr:rowOff>50800</xdr:rowOff>
        </xdr:from>
        <xdr:to>
          <xdr:col>0</xdr:col>
          <xdr:colOff>146050</xdr:colOff>
          <xdr:row>134</xdr:row>
          <xdr:rowOff>165100</xdr:rowOff>
        </xdr:to>
        <xdr:sp macro="" textlink="">
          <xdr:nvSpPr>
            <xdr:cNvPr id="26719" name="Button 95" hidden="1">
              <a:extLst>
                <a:ext uri="{63B3BB69-23CF-44E3-9099-C40C66FF867C}">
                  <a14:compatExt spid="_x0000_s26719"/>
                </a:ext>
                <a:ext uri="{FF2B5EF4-FFF2-40B4-BE49-F238E27FC236}">
                  <a16:creationId xmlns:a16="http://schemas.microsoft.com/office/drawing/2014/main" id="{00000000-0008-0000-0A00-00005F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135</xdr:row>
          <xdr:rowOff>50800</xdr:rowOff>
        </xdr:from>
        <xdr:to>
          <xdr:col>0</xdr:col>
          <xdr:colOff>146050</xdr:colOff>
          <xdr:row>135</xdr:row>
          <xdr:rowOff>165100</xdr:rowOff>
        </xdr:to>
        <xdr:sp macro="" textlink="">
          <xdr:nvSpPr>
            <xdr:cNvPr id="26720" name="Button 96" hidden="1">
              <a:extLst>
                <a:ext uri="{63B3BB69-23CF-44E3-9099-C40C66FF867C}">
                  <a14:compatExt spid="_x0000_s26720"/>
                </a:ext>
                <a:ext uri="{FF2B5EF4-FFF2-40B4-BE49-F238E27FC236}">
                  <a16:creationId xmlns:a16="http://schemas.microsoft.com/office/drawing/2014/main" id="{00000000-0008-0000-0A00-000060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136</xdr:row>
          <xdr:rowOff>50800</xdr:rowOff>
        </xdr:from>
        <xdr:to>
          <xdr:col>0</xdr:col>
          <xdr:colOff>146050</xdr:colOff>
          <xdr:row>136</xdr:row>
          <xdr:rowOff>165100</xdr:rowOff>
        </xdr:to>
        <xdr:sp macro="" textlink="">
          <xdr:nvSpPr>
            <xdr:cNvPr id="26721" name="Button 97" hidden="1">
              <a:extLst>
                <a:ext uri="{63B3BB69-23CF-44E3-9099-C40C66FF867C}">
                  <a14:compatExt spid="_x0000_s26721"/>
                </a:ext>
                <a:ext uri="{FF2B5EF4-FFF2-40B4-BE49-F238E27FC236}">
                  <a16:creationId xmlns:a16="http://schemas.microsoft.com/office/drawing/2014/main" id="{00000000-0008-0000-0A00-000061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137</xdr:row>
          <xdr:rowOff>50800</xdr:rowOff>
        </xdr:from>
        <xdr:to>
          <xdr:col>0</xdr:col>
          <xdr:colOff>146050</xdr:colOff>
          <xdr:row>137</xdr:row>
          <xdr:rowOff>165100</xdr:rowOff>
        </xdr:to>
        <xdr:sp macro="" textlink="">
          <xdr:nvSpPr>
            <xdr:cNvPr id="26722" name="Button 98" hidden="1">
              <a:extLst>
                <a:ext uri="{63B3BB69-23CF-44E3-9099-C40C66FF867C}">
                  <a14:compatExt spid="_x0000_s26722"/>
                </a:ext>
                <a:ext uri="{FF2B5EF4-FFF2-40B4-BE49-F238E27FC236}">
                  <a16:creationId xmlns:a16="http://schemas.microsoft.com/office/drawing/2014/main" id="{00000000-0008-0000-0A00-000062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138</xdr:row>
          <xdr:rowOff>50800</xdr:rowOff>
        </xdr:from>
        <xdr:to>
          <xdr:col>0</xdr:col>
          <xdr:colOff>146050</xdr:colOff>
          <xdr:row>138</xdr:row>
          <xdr:rowOff>165100</xdr:rowOff>
        </xdr:to>
        <xdr:sp macro="" textlink="">
          <xdr:nvSpPr>
            <xdr:cNvPr id="26723" name="Button 99" hidden="1">
              <a:extLst>
                <a:ext uri="{63B3BB69-23CF-44E3-9099-C40C66FF867C}">
                  <a14:compatExt spid="_x0000_s26723"/>
                </a:ext>
                <a:ext uri="{FF2B5EF4-FFF2-40B4-BE49-F238E27FC236}">
                  <a16:creationId xmlns:a16="http://schemas.microsoft.com/office/drawing/2014/main" id="{00000000-0008-0000-0A00-000063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140</xdr:row>
          <xdr:rowOff>50800</xdr:rowOff>
        </xdr:from>
        <xdr:to>
          <xdr:col>0</xdr:col>
          <xdr:colOff>146050</xdr:colOff>
          <xdr:row>140</xdr:row>
          <xdr:rowOff>165100</xdr:rowOff>
        </xdr:to>
        <xdr:sp macro="" textlink="">
          <xdr:nvSpPr>
            <xdr:cNvPr id="26724" name="Button 100" hidden="1">
              <a:extLst>
                <a:ext uri="{63B3BB69-23CF-44E3-9099-C40C66FF867C}">
                  <a14:compatExt spid="_x0000_s26724"/>
                </a:ext>
                <a:ext uri="{FF2B5EF4-FFF2-40B4-BE49-F238E27FC236}">
                  <a16:creationId xmlns:a16="http://schemas.microsoft.com/office/drawing/2014/main" id="{00000000-0008-0000-0A00-000064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141</xdr:row>
          <xdr:rowOff>50800</xdr:rowOff>
        </xdr:from>
        <xdr:to>
          <xdr:col>0</xdr:col>
          <xdr:colOff>146050</xdr:colOff>
          <xdr:row>141</xdr:row>
          <xdr:rowOff>165100</xdr:rowOff>
        </xdr:to>
        <xdr:sp macro="" textlink="">
          <xdr:nvSpPr>
            <xdr:cNvPr id="26725" name="Button 101" hidden="1">
              <a:extLst>
                <a:ext uri="{63B3BB69-23CF-44E3-9099-C40C66FF867C}">
                  <a14:compatExt spid="_x0000_s26725"/>
                </a:ext>
                <a:ext uri="{FF2B5EF4-FFF2-40B4-BE49-F238E27FC236}">
                  <a16:creationId xmlns:a16="http://schemas.microsoft.com/office/drawing/2014/main" id="{00000000-0008-0000-0A00-000065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142</xdr:row>
          <xdr:rowOff>50800</xdr:rowOff>
        </xdr:from>
        <xdr:to>
          <xdr:col>0</xdr:col>
          <xdr:colOff>146050</xdr:colOff>
          <xdr:row>142</xdr:row>
          <xdr:rowOff>165100</xdr:rowOff>
        </xdr:to>
        <xdr:sp macro="" textlink="">
          <xdr:nvSpPr>
            <xdr:cNvPr id="26726" name="Button 102" hidden="1">
              <a:extLst>
                <a:ext uri="{63B3BB69-23CF-44E3-9099-C40C66FF867C}">
                  <a14:compatExt spid="_x0000_s26726"/>
                </a:ext>
                <a:ext uri="{FF2B5EF4-FFF2-40B4-BE49-F238E27FC236}">
                  <a16:creationId xmlns:a16="http://schemas.microsoft.com/office/drawing/2014/main" id="{00000000-0008-0000-0A00-000066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143</xdr:row>
          <xdr:rowOff>50800</xdr:rowOff>
        </xdr:from>
        <xdr:to>
          <xdr:col>0</xdr:col>
          <xdr:colOff>146050</xdr:colOff>
          <xdr:row>143</xdr:row>
          <xdr:rowOff>165100</xdr:rowOff>
        </xdr:to>
        <xdr:sp macro="" textlink="">
          <xdr:nvSpPr>
            <xdr:cNvPr id="26727" name="Button 103" hidden="1">
              <a:extLst>
                <a:ext uri="{63B3BB69-23CF-44E3-9099-C40C66FF867C}">
                  <a14:compatExt spid="_x0000_s26727"/>
                </a:ext>
                <a:ext uri="{FF2B5EF4-FFF2-40B4-BE49-F238E27FC236}">
                  <a16:creationId xmlns:a16="http://schemas.microsoft.com/office/drawing/2014/main" id="{00000000-0008-0000-0A00-000067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95</xdr:row>
          <xdr:rowOff>31750</xdr:rowOff>
        </xdr:from>
        <xdr:to>
          <xdr:col>1</xdr:col>
          <xdr:colOff>146050</xdr:colOff>
          <xdr:row>95</xdr:row>
          <xdr:rowOff>146050</xdr:rowOff>
        </xdr:to>
        <xdr:sp macro="" textlink="">
          <xdr:nvSpPr>
            <xdr:cNvPr id="26788" name="Button 164" hidden="1">
              <a:extLst>
                <a:ext uri="{63B3BB69-23CF-44E3-9099-C40C66FF867C}">
                  <a14:compatExt spid="_x0000_s26788"/>
                </a:ext>
                <a:ext uri="{FF2B5EF4-FFF2-40B4-BE49-F238E27FC236}">
                  <a16:creationId xmlns:a16="http://schemas.microsoft.com/office/drawing/2014/main" id="{00000000-0008-0000-0A00-0000A4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110</xdr:row>
          <xdr:rowOff>31750</xdr:rowOff>
        </xdr:from>
        <xdr:to>
          <xdr:col>1</xdr:col>
          <xdr:colOff>146050</xdr:colOff>
          <xdr:row>110</xdr:row>
          <xdr:rowOff>146050</xdr:rowOff>
        </xdr:to>
        <xdr:sp macro="" textlink="">
          <xdr:nvSpPr>
            <xdr:cNvPr id="26789" name="Button 165" hidden="1">
              <a:extLst>
                <a:ext uri="{63B3BB69-23CF-44E3-9099-C40C66FF867C}">
                  <a14:compatExt spid="_x0000_s26789"/>
                </a:ext>
                <a:ext uri="{FF2B5EF4-FFF2-40B4-BE49-F238E27FC236}">
                  <a16:creationId xmlns:a16="http://schemas.microsoft.com/office/drawing/2014/main" id="{00000000-0008-0000-0A00-0000A5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125</xdr:row>
          <xdr:rowOff>50800</xdr:rowOff>
        </xdr:from>
        <xdr:to>
          <xdr:col>0</xdr:col>
          <xdr:colOff>146050</xdr:colOff>
          <xdr:row>125</xdr:row>
          <xdr:rowOff>165100</xdr:rowOff>
        </xdr:to>
        <xdr:sp macro="" textlink="">
          <xdr:nvSpPr>
            <xdr:cNvPr id="26792" name="Button 168" hidden="1">
              <a:extLst>
                <a:ext uri="{63B3BB69-23CF-44E3-9099-C40C66FF867C}">
                  <a14:compatExt spid="_x0000_s26792"/>
                </a:ext>
                <a:ext uri="{FF2B5EF4-FFF2-40B4-BE49-F238E27FC236}">
                  <a16:creationId xmlns:a16="http://schemas.microsoft.com/office/drawing/2014/main" id="{00000000-0008-0000-0A00-0000A8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97</xdr:row>
          <xdr:rowOff>31750</xdr:rowOff>
        </xdr:from>
        <xdr:to>
          <xdr:col>0</xdr:col>
          <xdr:colOff>152400</xdr:colOff>
          <xdr:row>97</xdr:row>
          <xdr:rowOff>146050</xdr:rowOff>
        </xdr:to>
        <xdr:sp macro="" textlink="">
          <xdr:nvSpPr>
            <xdr:cNvPr id="26794" name="Button 170" hidden="1">
              <a:extLst>
                <a:ext uri="{63B3BB69-23CF-44E3-9099-C40C66FF867C}">
                  <a14:compatExt spid="_x0000_s26794"/>
                </a:ext>
                <a:ext uri="{FF2B5EF4-FFF2-40B4-BE49-F238E27FC236}">
                  <a16:creationId xmlns:a16="http://schemas.microsoft.com/office/drawing/2014/main" id="{00000000-0008-0000-0A00-0000AA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98</xdr:row>
          <xdr:rowOff>38100</xdr:rowOff>
        </xdr:from>
        <xdr:to>
          <xdr:col>0</xdr:col>
          <xdr:colOff>152400</xdr:colOff>
          <xdr:row>98</xdr:row>
          <xdr:rowOff>152400</xdr:rowOff>
        </xdr:to>
        <xdr:sp macro="" textlink="">
          <xdr:nvSpPr>
            <xdr:cNvPr id="26795" name="Button 171" hidden="1">
              <a:extLst>
                <a:ext uri="{63B3BB69-23CF-44E3-9099-C40C66FF867C}">
                  <a14:compatExt spid="_x0000_s26795"/>
                </a:ext>
                <a:ext uri="{FF2B5EF4-FFF2-40B4-BE49-F238E27FC236}">
                  <a16:creationId xmlns:a16="http://schemas.microsoft.com/office/drawing/2014/main" id="{00000000-0008-0000-0A00-0000AB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99</xdr:row>
          <xdr:rowOff>50800</xdr:rowOff>
        </xdr:from>
        <xdr:to>
          <xdr:col>0</xdr:col>
          <xdr:colOff>152400</xdr:colOff>
          <xdr:row>99</xdr:row>
          <xdr:rowOff>165100</xdr:rowOff>
        </xdr:to>
        <xdr:sp macro="" textlink="">
          <xdr:nvSpPr>
            <xdr:cNvPr id="26796" name="Button 172" hidden="1">
              <a:extLst>
                <a:ext uri="{63B3BB69-23CF-44E3-9099-C40C66FF867C}">
                  <a14:compatExt spid="_x0000_s26796"/>
                </a:ext>
                <a:ext uri="{FF2B5EF4-FFF2-40B4-BE49-F238E27FC236}">
                  <a16:creationId xmlns:a16="http://schemas.microsoft.com/office/drawing/2014/main" id="{00000000-0008-0000-0A00-0000AC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100</xdr:row>
          <xdr:rowOff>50800</xdr:rowOff>
        </xdr:from>
        <xdr:to>
          <xdr:col>0</xdr:col>
          <xdr:colOff>152400</xdr:colOff>
          <xdr:row>100</xdr:row>
          <xdr:rowOff>165100</xdr:rowOff>
        </xdr:to>
        <xdr:sp macro="" textlink="">
          <xdr:nvSpPr>
            <xdr:cNvPr id="26798" name="Button 174" hidden="1">
              <a:extLst>
                <a:ext uri="{63B3BB69-23CF-44E3-9099-C40C66FF867C}">
                  <a14:compatExt spid="_x0000_s26798"/>
                </a:ext>
                <a:ext uri="{FF2B5EF4-FFF2-40B4-BE49-F238E27FC236}">
                  <a16:creationId xmlns:a16="http://schemas.microsoft.com/office/drawing/2014/main" id="{00000000-0008-0000-0A00-0000AE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101</xdr:row>
          <xdr:rowOff>50800</xdr:rowOff>
        </xdr:from>
        <xdr:to>
          <xdr:col>0</xdr:col>
          <xdr:colOff>152400</xdr:colOff>
          <xdr:row>101</xdr:row>
          <xdr:rowOff>165100</xdr:rowOff>
        </xdr:to>
        <xdr:sp macro="" textlink="">
          <xdr:nvSpPr>
            <xdr:cNvPr id="26799" name="Button 175" hidden="1">
              <a:extLst>
                <a:ext uri="{63B3BB69-23CF-44E3-9099-C40C66FF867C}">
                  <a14:compatExt spid="_x0000_s26799"/>
                </a:ext>
                <a:ext uri="{FF2B5EF4-FFF2-40B4-BE49-F238E27FC236}">
                  <a16:creationId xmlns:a16="http://schemas.microsoft.com/office/drawing/2014/main" id="{00000000-0008-0000-0A00-0000AF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103</xdr:row>
          <xdr:rowOff>50800</xdr:rowOff>
        </xdr:from>
        <xdr:to>
          <xdr:col>0</xdr:col>
          <xdr:colOff>152400</xdr:colOff>
          <xdr:row>103</xdr:row>
          <xdr:rowOff>165100</xdr:rowOff>
        </xdr:to>
        <xdr:sp macro="" textlink="">
          <xdr:nvSpPr>
            <xdr:cNvPr id="26801" name="Button 177" hidden="1">
              <a:extLst>
                <a:ext uri="{63B3BB69-23CF-44E3-9099-C40C66FF867C}">
                  <a14:compatExt spid="_x0000_s26801"/>
                </a:ext>
                <a:ext uri="{FF2B5EF4-FFF2-40B4-BE49-F238E27FC236}">
                  <a16:creationId xmlns:a16="http://schemas.microsoft.com/office/drawing/2014/main" id="{00000000-0008-0000-0A00-0000B1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12700</xdr:colOff>
          <xdr:row>111</xdr:row>
          <xdr:rowOff>69850</xdr:rowOff>
        </xdr:from>
        <xdr:to>
          <xdr:col>0</xdr:col>
          <xdr:colOff>127000</xdr:colOff>
          <xdr:row>112</xdr:row>
          <xdr:rowOff>0</xdr:rowOff>
        </xdr:to>
        <xdr:sp macro="" textlink="">
          <xdr:nvSpPr>
            <xdr:cNvPr id="26807" name="Button 183" hidden="1">
              <a:extLst>
                <a:ext uri="{63B3BB69-23CF-44E3-9099-C40C66FF867C}">
                  <a14:compatExt spid="_x0000_s26807"/>
                </a:ext>
                <a:ext uri="{FF2B5EF4-FFF2-40B4-BE49-F238E27FC236}">
                  <a16:creationId xmlns:a16="http://schemas.microsoft.com/office/drawing/2014/main" id="{00000000-0008-0000-0A00-0000B7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12700</xdr:colOff>
          <xdr:row>112</xdr:row>
          <xdr:rowOff>69850</xdr:rowOff>
        </xdr:from>
        <xdr:to>
          <xdr:col>0</xdr:col>
          <xdr:colOff>127000</xdr:colOff>
          <xdr:row>113</xdr:row>
          <xdr:rowOff>12700</xdr:rowOff>
        </xdr:to>
        <xdr:sp macro="" textlink="">
          <xdr:nvSpPr>
            <xdr:cNvPr id="26808" name="Button 184" hidden="1">
              <a:extLst>
                <a:ext uri="{63B3BB69-23CF-44E3-9099-C40C66FF867C}">
                  <a14:compatExt spid="_x0000_s26808"/>
                </a:ext>
                <a:ext uri="{FF2B5EF4-FFF2-40B4-BE49-F238E27FC236}">
                  <a16:creationId xmlns:a16="http://schemas.microsoft.com/office/drawing/2014/main" id="{00000000-0008-0000-0A00-0000B8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12700</xdr:colOff>
          <xdr:row>113</xdr:row>
          <xdr:rowOff>69850</xdr:rowOff>
        </xdr:from>
        <xdr:to>
          <xdr:col>0</xdr:col>
          <xdr:colOff>127000</xdr:colOff>
          <xdr:row>114</xdr:row>
          <xdr:rowOff>0</xdr:rowOff>
        </xdr:to>
        <xdr:sp macro="" textlink="">
          <xdr:nvSpPr>
            <xdr:cNvPr id="26809" name="Button 185" hidden="1">
              <a:extLst>
                <a:ext uri="{63B3BB69-23CF-44E3-9099-C40C66FF867C}">
                  <a14:compatExt spid="_x0000_s26809"/>
                </a:ext>
                <a:ext uri="{FF2B5EF4-FFF2-40B4-BE49-F238E27FC236}">
                  <a16:creationId xmlns:a16="http://schemas.microsoft.com/office/drawing/2014/main" id="{00000000-0008-0000-0A00-0000B9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12700</xdr:colOff>
          <xdr:row>114</xdr:row>
          <xdr:rowOff>69850</xdr:rowOff>
        </xdr:from>
        <xdr:to>
          <xdr:col>0</xdr:col>
          <xdr:colOff>127000</xdr:colOff>
          <xdr:row>115</xdr:row>
          <xdr:rowOff>0</xdr:rowOff>
        </xdr:to>
        <xdr:sp macro="" textlink="">
          <xdr:nvSpPr>
            <xdr:cNvPr id="26810" name="Button 186" hidden="1">
              <a:extLst>
                <a:ext uri="{63B3BB69-23CF-44E3-9099-C40C66FF867C}">
                  <a14:compatExt spid="_x0000_s26810"/>
                </a:ext>
                <a:ext uri="{FF2B5EF4-FFF2-40B4-BE49-F238E27FC236}">
                  <a16:creationId xmlns:a16="http://schemas.microsoft.com/office/drawing/2014/main" id="{00000000-0008-0000-0A00-0000BA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126</xdr:row>
          <xdr:rowOff>50800</xdr:rowOff>
        </xdr:from>
        <xdr:to>
          <xdr:col>0</xdr:col>
          <xdr:colOff>146050</xdr:colOff>
          <xdr:row>126</xdr:row>
          <xdr:rowOff>165100</xdr:rowOff>
        </xdr:to>
        <xdr:sp macro="" textlink="">
          <xdr:nvSpPr>
            <xdr:cNvPr id="26812" name="Button 188" hidden="1">
              <a:extLst>
                <a:ext uri="{63B3BB69-23CF-44E3-9099-C40C66FF867C}">
                  <a14:compatExt spid="_x0000_s26812"/>
                </a:ext>
                <a:ext uri="{FF2B5EF4-FFF2-40B4-BE49-F238E27FC236}">
                  <a16:creationId xmlns:a16="http://schemas.microsoft.com/office/drawing/2014/main" id="{00000000-0008-0000-0A00-0000BC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127</xdr:row>
          <xdr:rowOff>50800</xdr:rowOff>
        </xdr:from>
        <xdr:to>
          <xdr:col>0</xdr:col>
          <xdr:colOff>146050</xdr:colOff>
          <xdr:row>127</xdr:row>
          <xdr:rowOff>165100</xdr:rowOff>
        </xdr:to>
        <xdr:sp macro="" textlink="">
          <xdr:nvSpPr>
            <xdr:cNvPr id="26813" name="Button 189" hidden="1">
              <a:extLst>
                <a:ext uri="{63B3BB69-23CF-44E3-9099-C40C66FF867C}">
                  <a14:compatExt spid="_x0000_s26813"/>
                </a:ext>
                <a:ext uri="{FF2B5EF4-FFF2-40B4-BE49-F238E27FC236}">
                  <a16:creationId xmlns:a16="http://schemas.microsoft.com/office/drawing/2014/main" id="{00000000-0008-0000-0A00-0000BD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128</xdr:row>
          <xdr:rowOff>50800</xdr:rowOff>
        </xdr:from>
        <xdr:to>
          <xdr:col>0</xdr:col>
          <xdr:colOff>146050</xdr:colOff>
          <xdr:row>128</xdr:row>
          <xdr:rowOff>165100</xdr:rowOff>
        </xdr:to>
        <xdr:sp macro="" textlink="">
          <xdr:nvSpPr>
            <xdr:cNvPr id="26814" name="Button 190" hidden="1">
              <a:extLst>
                <a:ext uri="{63B3BB69-23CF-44E3-9099-C40C66FF867C}">
                  <a14:compatExt spid="_x0000_s26814"/>
                </a:ext>
                <a:ext uri="{FF2B5EF4-FFF2-40B4-BE49-F238E27FC236}">
                  <a16:creationId xmlns:a16="http://schemas.microsoft.com/office/drawing/2014/main" id="{00000000-0008-0000-0A00-0000BE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129</xdr:row>
          <xdr:rowOff>50800</xdr:rowOff>
        </xdr:from>
        <xdr:to>
          <xdr:col>0</xdr:col>
          <xdr:colOff>146050</xdr:colOff>
          <xdr:row>129</xdr:row>
          <xdr:rowOff>165100</xdr:rowOff>
        </xdr:to>
        <xdr:sp macro="" textlink="">
          <xdr:nvSpPr>
            <xdr:cNvPr id="26815" name="Button 191" hidden="1">
              <a:extLst>
                <a:ext uri="{63B3BB69-23CF-44E3-9099-C40C66FF867C}">
                  <a14:compatExt spid="_x0000_s26815"/>
                </a:ext>
                <a:ext uri="{FF2B5EF4-FFF2-40B4-BE49-F238E27FC236}">
                  <a16:creationId xmlns:a16="http://schemas.microsoft.com/office/drawing/2014/main" id="{00000000-0008-0000-0A00-0000BF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130</xdr:row>
          <xdr:rowOff>50800</xdr:rowOff>
        </xdr:from>
        <xdr:to>
          <xdr:col>0</xdr:col>
          <xdr:colOff>146050</xdr:colOff>
          <xdr:row>130</xdr:row>
          <xdr:rowOff>165100</xdr:rowOff>
        </xdr:to>
        <xdr:sp macro="" textlink="">
          <xdr:nvSpPr>
            <xdr:cNvPr id="26816" name="Button 192" hidden="1">
              <a:extLst>
                <a:ext uri="{63B3BB69-23CF-44E3-9099-C40C66FF867C}">
                  <a14:compatExt spid="_x0000_s26816"/>
                </a:ext>
                <a:ext uri="{FF2B5EF4-FFF2-40B4-BE49-F238E27FC236}">
                  <a16:creationId xmlns:a16="http://schemas.microsoft.com/office/drawing/2014/main" id="{00000000-0008-0000-0A00-0000C0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131</xdr:row>
          <xdr:rowOff>50800</xdr:rowOff>
        </xdr:from>
        <xdr:to>
          <xdr:col>0</xdr:col>
          <xdr:colOff>146050</xdr:colOff>
          <xdr:row>131</xdr:row>
          <xdr:rowOff>165100</xdr:rowOff>
        </xdr:to>
        <xdr:sp macro="" textlink="">
          <xdr:nvSpPr>
            <xdr:cNvPr id="26817" name="Button 193" hidden="1">
              <a:extLst>
                <a:ext uri="{63B3BB69-23CF-44E3-9099-C40C66FF867C}">
                  <a14:compatExt spid="_x0000_s26817"/>
                </a:ext>
                <a:ext uri="{FF2B5EF4-FFF2-40B4-BE49-F238E27FC236}">
                  <a16:creationId xmlns:a16="http://schemas.microsoft.com/office/drawing/2014/main" id="{00000000-0008-0000-0A00-0000C1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132</xdr:row>
          <xdr:rowOff>50800</xdr:rowOff>
        </xdr:from>
        <xdr:to>
          <xdr:col>0</xdr:col>
          <xdr:colOff>146050</xdr:colOff>
          <xdr:row>132</xdr:row>
          <xdr:rowOff>165100</xdr:rowOff>
        </xdr:to>
        <xdr:sp macro="" textlink="">
          <xdr:nvSpPr>
            <xdr:cNvPr id="26818" name="Button 194" hidden="1">
              <a:extLst>
                <a:ext uri="{63B3BB69-23CF-44E3-9099-C40C66FF867C}">
                  <a14:compatExt spid="_x0000_s26818"/>
                </a:ext>
                <a:ext uri="{FF2B5EF4-FFF2-40B4-BE49-F238E27FC236}">
                  <a16:creationId xmlns:a16="http://schemas.microsoft.com/office/drawing/2014/main" id="{00000000-0008-0000-0A00-0000C2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133</xdr:row>
          <xdr:rowOff>50800</xdr:rowOff>
        </xdr:from>
        <xdr:to>
          <xdr:col>0</xdr:col>
          <xdr:colOff>146050</xdr:colOff>
          <xdr:row>133</xdr:row>
          <xdr:rowOff>165100</xdr:rowOff>
        </xdr:to>
        <xdr:sp macro="" textlink="">
          <xdr:nvSpPr>
            <xdr:cNvPr id="26819" name="Button 195" hidden="1">
              <a:extLst>
                <a:ext uri="{63B3BB69-23CF-44E3-9099-C40C66FF867C}">
                  <a14:compatExt spid="_x0000_s26819"/>
                </a:ext>
                <a:ext uri="{FF2B5EF4-FFF2-40B4-BE49-F238E27FC236}">
                  <a16:creationId xmlns:a16="http://schemas.microsoft.com/office/drawing/2014/main" id="{00000000-0008-0000-0A00-0000C3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134</xdr:row>
          <xdr:rowOff>50800</xdr:rowOff>
        </xdr:from>
        <xdr:to>
          <xdr:col>0</xdr:col>
          <xdr:colOff>146050</xdr:colOff>
          <xdr:row>134</xdr:row>
          <xdr:rowOff>165100</xdr:rowOff>
        </xdr:to>
        <xdr:sp macro="" textlink="">
          <xdr:nvSpPr>
            <xdr:cNvPr id="26820" name="Button 196" hidden="1">
              <a:extLst>
                <a:ext uri="{63B3BB69-23CF-44E3-9099-C40C66FF867C}">
                  <a14:compatExt spid="_x0000_s26820"/>
                </a:ext>
                <a:ext uri="{FF2B5EF4-FFF2-40B4-BE49-F238E27FC236}">
                  <a16:creationId xmlns:a16="http://schemas.microsoft.com/office/drawing/2014/main" id="{00000000-0008-0000-0A00-0000C4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135</xdr:row>
          <xdr:rowOff>50800</xdr:rowOff>
        </xdr:from>
        <xdr:to>
          <xdr:col>0</xdr:col>
          <xdr:colOff>146050</xdr:colOff>
          <xdr:row>135</xdr:row>
          <xdr:rowOff>165100</xdr:rowOff>
        </xdr:to>
        <xdr:sp macro="" textlink="">
          <xdr:nvSpPr>
            <xdr:cNvPr id="26821" name="Button 197" hidden="1">
              <a:extLst>
                <a:ext uri="{63B3BB69-23CF-44E3-9099-C40C66FF867C}">
                  <a14:compatExt spid="_x0000_s26821"/>
                </a:ext>
                <a:ext uri="{FF2B5EF4-FFF2-40B4-BE49-F238E27FC236}">
                  <a16:creationId xmlns:a16="http://schemas.microsoft.com/office/drawing/2014/main" id="{00000000-0008-0000-0A00-0000C5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136</xdr:row>
          <xdr:rowOff>50800</xdr:rowOff>
        </xdr:from>
        <xdr:to>
          <xdr:col>0</xdr:col>
          <xdr:colOff>146050</xdr:colOff>
          <xdr:row>136</xdr:row>
          <xdr:rowOff>165100</xdr:rowOff>
        </xdr:to>
        <xdr:sp macro="" textlink="">
          <xdr:nvSpPr>
            <xdr:cNvPr id="26822" name="Button 198" hidden="1">
              <a:extLst>
                <a:ext uri="{63B3BB69-23CF-44E3-9099-C40C66FF867C}">
                  <a14:compatExt spid="_x0000_s26822"/>
                </a:ext>
                <a:ext uri="{FF2B5EF4-FFF2-40B4-BE49-F238E27FC236}">
                  <a16:creationId xmlns:a16="http://schemas.microsoft.com/office/drawing/2014/main" id="{00000000-0008-0000-0A00-0000C6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137</xdr:row>
          <xdr:rowOff>50800</xdr:rowOff>
        </xdr:from>
        <xdr:to>
          <xdr:col>0</xdr:col>
          <xdr:colOff>146050</xdr:colOff>
          <xdr:row>137</xdr:row>
          <xdr:rowOff>165100</xdr:rowOff>
        </xdr:to>
        <xdr:sp macro="" textlink="">
          <xdr:nvSpPr>
            <xdr:cNvPr id="26823" name="Button 199" hidden="1">
              <a:extLst>
                <a:ext uri="{63B3BB69-23CF-44E3-9099-C40C66FF867C}">
                  <a14:compatExt spid="_x0000_s26823"/>
                </a:ext>
                <a:ext uri="{FF2B5EF4-FFF2-40B4-BE49-F238E27FC236}">
                  <a16:creationId xmlns:a16="http://schemas.microsoft.com/office/drawing/2014/main" id="{00000000-0008-0000-0A00-0000C7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140</xdr:row>
          <xdr:rowOff>50800</xdr:rowOff>
        </xdr:from>
        <xdr:to>
          <xdr:col>0</xdr:col>
          <xdr:colOff>146050</xdr:colOff>
          <xdr:row>140</xdr:row>
          <xdr:rowOff>165100</xdr:rowOff>
        </xdr:to>
        <xdr:sp macro="" textlink="">
          <xdr:nvSpPr>
            <xdr:cNvPr id="26825" name="Button 201" hidden="1">
              <a:extLst>
                <a:ext uri="{63B3BB69-23CF-44E3-9099-C40C66FF867C}">
                  <a14:compatExt spid="_x0000_s26825"/>
                </a:ext>
                <a:ext uri="{FF2B5EF4-FFF2-40B4-BE49-F238E27FC236}">
                  <a16:creationId xmlns:a16="http://schemas.microsoft.com/office/drawing/2014/main" id="{00000000-0008-0000-0A00-0000C9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141</xdr:row>
          <xdr:rowOff>50800</xdr:rowOff>
        </xdr:from>
        <xdr:to>
          <xdr:col>0</xdr:col>
          <xdr:colOff>146050</xdr:colOff>
          <xdr:row>141</xdr:row>
          <xdr:rowOff>165100</xdr:rowOff>
        </xdr:to>
        <xdr:sp macro="" textlink="">
          <xdr:nvSpPr>
            <xdr:cNvPr id="26826" name="Button 202" hidden="1">
              <a:extLst>
                <a:ext uri="{63B3BB69-23CF-44E3-9099-C40C66FF867C}">
                  <a14:compatExt spid="_x0000_s26826"/>
                </a:ext>
                <a:ext uri="{FF2B5EF4-FFF2-40B4-BE49-F238E27FC236}">
                  <a16:creationId xmlns:a16="http://schemas.microsoft.com/office/drawing/2014/main" id="{00000000-0008-0000-0A00-0000CA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142</xdr:row>
          <xdr:rowOff>50800</xdr:rowOff>
        </xdr:from>
        <xdr:to>
          <xdr:col>0</xdr:col>
          <xdr:colOff>146050</xdr:colOff>
          <xdr:row>142</xdr:row>
          <xdr:rowOff>165100</xdr:rowOff>
        </xdr:to>
        <xdr:sp macro="" textlink="">
          <xdr:nvSpPr>
            <xdr:cNvPr id="26827" name="Button 203" hidden="1">
              <a:extLst>
                <a:ext uri="{63B3BB69-23CF-44E3-9099-C40C66FF867C}">
                  <a14:compatExt spid="_x0000_s26827"/>
                </a:ext>
                <a:ext uri="{FF2B5EF4-FFF2-40B4-BE49-F238E27FC236}">
                  <a16:creationId xmlns:a16="http://schemas.microsoft.com/office/drawing/2014/main" id="{00000000-0008-0000-0A00-0000CB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102</xdr:row>
          <xdr:rowOff>50800</xdr:rowOff>
        </xdr:from>
        <xdr:to>
          <xdr:col>0</xdr:col>
          <xdr:colOff>152400</xdr:colOff>
          <xdr:row>102</xdr:row>
          <xdr:rowOff>165100</xdr:rowOff>
        </xdr:to>
        <xdr:sp macro="" textlink="">
          <xdr:nvSpPr>
            <xdr:cNvPr id="26842" name="Button 218" hidden="1">
              <a:extLst>
                <a:ext uri="{63B3BB69-23CF-44E3-9099-C40C66FF867C}">
                  <a14:compatExt spid="_x0000_s26842"/>
                </a:ext>
                <a:ext uri="{FF2B5EF4-FFF2-40B4-BE49-F238E27FC236}">
                  <a16:creationId xmlns:a16="http://schemas.microsoft.com/office/drawing/2014/main" id="{00000000-0008-0000-0A00-0000DA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104</xdr:row>
          <xdr:rowOff>50800</xdr:rowOff>
        </xdr:from>
        <xdr:to>
          <xdr:col>0</xdr:col>
          <xdr:colOff>152400</xdr:colOff>
          <xdr:row>104</xdr:row>
          <xdr:rowOff>165100</xdr:rowOff>
        </xdr:to>
        <xdr:sp macro="" textlink="">
          <xdr:nvSpPr>
            <xdr:cNvPr id="26843" name="Button 219" hidden="1">
              <a:extLst>
                <a:ext uri="{63B3BB69-23CF-44E3-9099-C40C66FF867C}">
                  <a14:compatExt spid="_x0000_s26843"/>
                </a:ext>
                <a:ext uri="{FF2B5EF4-FFF2-40B4-BE49-F238E27FC236}">
                  <a16:creationId xmlns:a16="http://schemas.microsoft.com/office/drawing/2014/main" id="{00000000-0008-0000-0A00-0000DB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105</xdr:row>
          <xdr:rowOff>50800</xdr:rowOff>
        </xdr:from>
        <xdr:to>
          <xdr:col>0</xdr:col>
          <xdr:colOff>152400</xdr:colOff>
          <xdr:row>105</xdr:row>
          <xdr:rowOff>165100</xdr:rowOff>
        </xdr:to>
        <xdr:sp macro="" textlink="">
          <xdr:nvSpPr>
            <xdr:cNvPr id="26844" name="Button 220" hidden="1">
              <a:extLst>
                <a:ext uri="{63B3BB69-23CF-44E3-9099-C40C66FF867C}">
                  <a14:compatExt spid="_x0000_s26844"/>
                </a:ext>
                <a:ext uri="{FF2B5EF4-FFF2-40B4-BE49-F238E27FC236}">
                  <a16:creationId xmlns:a16="http://schemas.microsoft.com/office/drawing/2014/main" id="{00000000-0008-0000-0A00-0000DC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106</xdr:row>
          <xdr:rowOff>50800</xdr:rowOff>
        </xdr:from>
        <xdr:to>
          <xdr:col>0</xdr:col>
          <xdr:colOff>152400</xdr:colOff>
          <xdr:row>106</xdr:row>
          <xdr:rowOff>165100</xdr:rowOff>
        </xdr:to>
        <xdr:sp macro="" textlink="">
          <xdr:nvSpPr>
            <xdr:cNvPr id="26845" name="Button 221" hidden="1">
              <a:extLst>
                <a:ext uri="{63B3BB69-23CF-44E3-9099-C40C66FF867C}">
                  <a14:compatExt spid="_x0000_s26845"/>
                </a:ext>
                <a:ext uri="{FF2B5EF4-FFF2-40B4-BE49-F238E27FC236}">
                  <a16:creationId xmlns:a16="http://schemas.microsoft.com/office/drawing/2014/main" id="{00000000-0008-0000-0A00-0000DD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107</xdr:row>
          <xdr:rowOff>50800</xdr:rowOff>
        </xdr:from>
        <xdr:to>
          <xdr:col>0</xdr:col>
          <xdr:colOff>152400</xdr:colOff>
          <xdr:row>107</xdr:row>
          <xdr:rowOff>165100</xdr:rowOff>
        </xdr:to>
        <xdr:sp macro="" textlink="">
          <xdr:nvSpPr>
            <xdr:cNvPr id="26846" name="Button 222" hidden="1">
              <a:extLst>
                <a:ext uri="{63B3BB69-23CF-44E3-9099-C40C66FF867C}">
                  <a14:compatExt spid="_x0000_s26846"/>
                </a:ext>
                <a:ext uri="{FF2B5EF4-FFF2-40B4-BE49-F238E27FC236}">
                  <a16:creationId xmlns:a16="http://schemas.microsoft.com/office/drawing/2014/main" id="{00000000-0008-0000-0A00-0000DE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108</xdr:row>
          <xdr:rowOff>50800</xdr:rowOff>
        </xdr:from>
        <xdr:to>
          <xdr:col>0</xdr:col>
          <xdr:colOff>152400</xdr:colOff>
          <xdr:row>108</xdr:row>
          <xdr:rowOff>165100</xdr:rowOff>
        </xdr:to>
        <xdr:sp macro="" textlink="">
          <xdr:nvSpPr>
            <xdr:cNvPr id="26847" name="Button 223" hidden="1">
              <a:extLst>
                <a:ext uri="{63B3BB69-23CF-44E3-9099-C40C66FF867C}">
                  <a14:compatExt spid="_x0000_s26847"/>
                </a:ext>
                <a:ext uri="{FF2B5EF4-FFF2-40B4-BE49-F238E27FC236}">
                  <a16:creationId xmlns:a16="http://schemas.microsoft.com/office/drawing/2014/main" id="{00000000-0008-0000-0A00-0000DF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109</xdr:row>
          <xdr:rowOff>50800</xdr:rowOff>
        </xdr:from>
        <xdr:to>
          <xdr:col>0</xdr:col>
          <xdr:colOff>152400</xdr:colOff>
          <xdr:row>109</xdr:row>
          <xdr:rowOff>165100</xdr:rowOff>
        </xdr:to>
        <xdr:sp macro="" textlink="">
          <xdr:nvSpPr>
            <xdr:cNvPr id="26848" name="Button 224" hidden="1">
              <a:extLst>
                <a:ext uri="{63B3BB69-23CF-44E3-9099-C40C66FF867C}">
                  <a14:compatExt spid="_x0000_s26848"/>
                </a:ext>
                <a:ext uri="{FF2B5EF4-FFF2-40B4-BE49-F238E27FC236}">
                  <a16:creationId xmlns:a16="http://schemas.microsoft.com/office/drawing/2014/main" id="{00000000-0008-0000-0A00-0000E0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10</xdr:row>
          <xdr:rowOff>31750</xdr:rowOff>
        </xdr:from>
        <xdr:to>
          <xdr:col>1</xdr:col>
          <xdr:colOff>146050</xdr:colOff>
          <xdr:row>10</xdr:row>
          <xdr:rowOff>146050</xdr:rowOff>
        </xdr:to>
        <xdr:sp macro="" textlink="">
          <xdr:nvSpPr>
            <xdr:cNvPr id="26849" name="Button 225" hidden="1">
              <a:extLst>
                <a:ext uri="{63B3BB69-23CF-44E3-9099-C40C66FF867C}">
                  <a14:compatExt spid="_x0000_s26849"/>
                </a:ext>
                <a:ext uri="{FF2B5EF4-FFF2-40B4-BE49-F238E27FC236}">
                  <a16:creationId xmlns:a16="http://schemas.microsoft.com/office/drawing/2014/main" id="{00000000-0008-0000-0A00-0000E1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19</xdr:row>
          <xdr:rowOff>31750</xdr:rowOff>
        </xdr:from>
        <xdr:to>
          <xdr:col>1</xdr:col>
          <xdr:colOff>146050</xdr:colOff>
          <xdr:row>19</xdr:row>
          <xdr:rowOff>146050</xdr:rowOff>
        </xdr:to>
        <xdr:sp macro="" textlink="">
          <xdr:nvSpPr>
            <xdr:cNvPr id="26850" name="Button 226" hidden="1">
              <a:extLst>
                <a:ext uri="{63B3BB69-23CF-44E3-9099-C40C66FF867C}">
                  <a14:compatExt spid="_x0000_s26850"/>
                </a:ext>
                <a:ext uri="{FF2B5EF4-FFF2-40B4-BE49-F238E27FC236}">
                  <a16:creationId xmlns:a16="http://schemas.microsoft.com/office/drawing/2014/main" id="{00000000-0008-0000-0A00-0000E2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12</xdr:row>
          <xdr:rowOff>38100</xdr:rowOff>
        </xdr:from>
        <xdr:to>
          <xdr:col>0</xdr:col>
          <xdr:colOff>146050</xdr:colOff>
          <xdr:row>12</xdr:row>
          <xdr:rowOff>152400</xdr:rowOff>
        </xdr:to>
        <xdr:sp macro="" textlink="">
          <xdr:nvSpPr>
            <xdr:cNvPr id="26851" name="Button 227" hidden="1">
              <a:extLst>
                <a:ext uri="{63B3BB69-23CF-44E3-9099-C40C66FF867C}">
                  <a14:compatExt spid="_x0000_s26851"/>
                </a:ext>
                <a:ext uri="{FF2B5EF4-FFF2-40B4-BE49-F238E27FC236}">
                  <a16:creationId xmlns:a16="http://schemas.microsoft.com/office/drawing/2014/main" id="{00000000-0008-0000-0A00-0000E3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13</xdr:row>
          <xdr:rowOff>31750</xdr:rowOff>
        </xdr:from>
        <xdr:to>
          <xdr:col>0</xdr:col>
          <xdr:colOff>146050</xdr:colOff>
          <xdr:row>13</xdr:row>
          <xdr:rowOff>146050</xdr:rowOff>
        </xdr:to>
        <xdr:sp macro="" textlink="">
          <xdr:nvSpPr>
            <xdr:cNvPr id="26852" name="Button 228" hidden="1">
              <a:extLst>
                <a:ext uri="{63B3BB69-23CF-44E3-9099-C40C66FF867C}">
                  <a14:compatExt spid="_x0000_s26852"/>
                </a:ext>
                <a:ext uri="{FF2B5EF4-FFF2-40B4-BE49-F238E27FC236}">
                  <a16:creationId xmlns:a16="http://schemas.microsoft.com/office/drawing/2014/main" id="{00000000-0008-0000-0A00-0000E4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14</xdr:row>
          <xdr:rowOff>31750</xdr:rowOff>
        </xdr:from>
        <xdr:to>
          <xdr:col>0</xdr:col>
          <xdr:colOff>146050</xdr:colOff>
          <xdr:row>14</xdr:row>
          <xdr:rowOff>146050</xdr:rowOff>
        </xdr:to>
        <xdr:sp macro="" textlink="">
          <xdr:nvSpPr>
            <xdr:cNvPr id="26853" name="Button 229" hidden="1">
              <a:extLst>
                <a:ext uri="{63B3BB69-23CF-44E3-9099-C40C66FF867C}">
                  <a14:compatExt spid="_x0000_s26853"/>
                </a:ext>
                <a:ext uri="{FF2B5EF4-FFF2-40B4-BE49-F238E27FC236}">
                  <a16:creationId xmlns:a16="http://schemas.microsoft.com/office/drawing/2014/main" id="{00000000-0008-0000-0A00-0000E5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15</xdr:row>
          <xdr:rowOff>31750</xdr:rowOff>
        </xdr:from>
        <xdr:to>
          <xdr:col>0</xdr:col>
          <xdr:colOff>146050</xdr:colOff>
          <xdr:row>15</xdr:row>
          <xdr:rowOff>146050</xdr:rowOff>
        </xdr:to>
        <xdr:sp macro="" textlink="">
          <xdr:nvSpPr>
            <xdr:cNvPr id="26854" name="Button 230" hidden="1">
              <a:extLst>
                <a:ext uri="{63B3BB69-23CF-44E3-9099-C40C66FF867C}">
                  <a14:compatExt spid="_x0000_s26854"/>
                </a:ext>
                <a:ext uri="{FF2B5EF4-FFF2-40B4-BE49-F238E27FC236}">
                  <a16:creationId xmlns:a16="http://schemas.microsoft.com/office/drawing/2014/main" id="{00000000-0008-0000-0A00-0000E6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16</xdr:row>
          <xdr:rowOff>31750</xdr:rowOff>
        </xdr:from>
        <xdr:to>
          <xdr:col>0</xdr:col>
          <xdr:colOff>146050</xdr:colOff>
          <xdr:row>16</xdr:row>
          <xdr:rowOff>146050</xdr:rowOff>
        </xdr:to>
        <xdr:sp macro="" textlink="">
          <xdr:nvSpPr>
            <xdr:cNvPr id="26855" name="Button 231" hidden="1">
              <a:extLst>
                <a:ext uri="{63B3BB69-23CF-44E3-9099-C40C66FF867C}">
                  <a14:compatExt spid="_x0000_s26855"/>
                </a:ext>
                <a:ext uri="{FF2B5EF4-FFF2-40B4-BE49-F238E27FC236}">
                  <a16:creationId xmlns:a16="http://schemas.microsoft.com/office/drawing/2014/main" id="{00000000-0008-0000-0A00-0000E7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17</xdr:row>
          <xdr:rowOff>31750</xdr:rowOff>
        </xdr:from>
        <xdr:to>
          <xdr:col>0</xdr:col>
          <xdr:colOff>146050</xdr:colOff>
          <xdr:row>17</xdr:row>
          <xdr:rowOff>146050</xdr:rowOff>
        </xdr:to>
        <xdr:sp macro="" textlink="">
          <xdr:nvSpPr>
            <xdr:cNvPr id="26856" name="Button 232" hidden="1">
              <a:extLst>
                <a:ext uri="{63B3BB69-23CF-44E3-9099-C40C66FF867C}">
                  <a14:compatExt spid="_x0000_s26856"/>
                </a:ext>
                <a:ext uri="{FF2B5EF4-FFF2-40B4-BE49-F238E27FC236}">
                  <a16:creationId xmlns:a16="http://schemas.microsoft.com/office/drawing/2014/main" id="{00000000-0008-0000-0A00-0000E8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18</xdr:row>
          <xdr:rowOff>31750</xdr:rowOff>
        </xdr:from>
        <xdr:to>
          <xdr:col>0</xdr:col>
          <xdr:colOff>146050</xdr:colOff>
          <xdr:row>18</xdr:row>
          <xdr:rowOff>146050</xdr:rowOff>
        </xdr:to>
        <xdr:sp macro="" textlink="">
          <xdr:nvSpPr>
            <xdr:cNvPr id="26857" name="Button 233" hidden="1">
              <a:extLst>
                <a:ext uri="{63B3BB69-23CF-44E3-9099-C40C66FF867C}">
                  <a14:compatExt spid="_x0000_s26857"/>
                </a:ext>
                <a:ext uri="{FF2B5EF4-FFF2-40B4-BE49-F238E27FC236}">
                  <a16:creationId xmlns:a16="http://schemas.microsoft.com/office/drawing/2014/main" id="{00000000-0008-0000-0A00-0000E9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11</xdr:row>
          <xdr:rowOff>31750</xdr:rowOff>
        </xdr:from>
        <xdr:to>
          <xdr:col>0</xdr:col>
          <xdr:colOff>146050</xdr:colOff>
          <xdr:row>11</xdr:row>
          <xdr:rowOff>146050</xdr:rowOff>
        </xdr:to>
        <xdr:sp macro="" textlink="">
          <xdr:nvSpPr>
            <xdr:cNvPr id="26858" name="Button 234" hidden="1">
              <a:extLst>
                <a:ext uri="{63B3BB69-23CF-44E3-9099-C40C66FF867C}">
                  <a14:compatExt spid="_x0000_s26858"/>
                </a:ext>
                <a:ext uri="{FF2B5EF4-FFF2-40B4-BE49-F238E27FC236}">
                  <a16:creationId xmlns:a16="http://schemas.microsoft.com/office/drawing/2014/main" id="{00000000-0008-0000-0A00-0000EA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21</xdr:row>
          <xdr:rowOff>38100</xdr:rowOff>
        </xdr:from>
        <xdr:to>
          <xdr:col>0</xdr:col>
          <xdr:colOff>146050</xdr:colOff>
          <xdr:row>21</xdr:row>
          <xdr:rowOff>152400</xdr:rowOff>
        </xdr:to>
        <xdr:sp macro="" textlink="">
          <xdr:nvSpPr>
            <xdr:cNvPr id="26859" name="Button 235" hidden="1">
              <a:extLst>
                <a:ext uri="{63B3BB69-23CF-44E3-9099-C40C66FF867C}">
                  <a14:compatExt spid="_x0000_s26859"/>
                </a:ext>
                <a:ext uri="{FF2B5EF4-FFF2-40B4-BE49-F238E27FC236}">
                  <a16:creationId xmlns:a16="http://schemas.microsoft.com/office/drawing/2014/main" id="{00000000-0008-0000-0A00-0000EB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22</xdr:row>
          <xdr:rowOff>31750</xdr:rowOff>
        </xdr:from>
        <xdr:to>
          <xdr:col>0</xdr:col>
          <xdr:colOff>146050</xdr:colOff>
          <xdr:row>22</xdr:row>
          <xdr:rowOff>146050</xdr:rowOff>
        </xdr:to>
        <xdr:sp macro="" textlink="">
          <xdr:nvSpPr>
            <xdr:cNvPr id="26860" name="Button 236" hidden="1">
              <a:extLst>
                <a:ext uri="{63B3BB69-23CF-44E3-9099-C40C66FF867C}">
                  <a14:compatExt spid="_x0000_s26860"/>
                </a:ext>
                <a:ext uri="{FF2B5EF4-FFF2-40B4-BE49-F238E27FC236}">
                  <a16:creationId xmlns:a16="http://schemas.microsoft.com/office/drawing/2014/main" id="{00000000-0008-0000-0A00-0000EC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20</xdr:row>
          <xdr:rowOff>31750</xdr:rowOff>
        </xdr:from>
        <xdr:to>
          <xdr:col>0</xdr:col>
          <xdr:colOff>146050</xdr:colOff>
          <xdr:row>20</xdr:row>
          <xdr:rowOff>146050</xdr:rowOff>
        </xdr:to>
        <xdr:sp macro="" textlink="">
          <xdr:nvSpPr>
            <xdr:cNvPr id="26862" name="Button 238" hidden="1">
              <a:extLst>
                <a:ext uri="{63B3BB69-23CF-44E3-9099-C40C66FF867C}">
                  <a14:compatExt spid="_x0000_s26862"/>
                </a:ext>
                <a:ext uri="{FF2B5EF4-FFF2-40B4-BE49-F238E27FC236}">
                  <a16:creationId xmlns:a16="http://schemas.microsoft.com/office/drawing/2014/main" id="{00000000-0008-0000-0A00-0000EE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28</xdr:row>
          <xdr:rowOff>31750</xdr:rowOff>
        </xdr:from>
        <xdr:to>
          <xdr:col>1</xdr:col>
          <xdr:colOff>152400</xdr:colOff>
          <xdr:row>28</xdr:row>
          <xdr:rowOff>146050</xdr:rowOff>
        </xdr:to>
        <xdr:sp macro="" textlink="">
          <xdr:nvSpPr>
            <xdr:cNvPr id="26863" name="Button 239" hidden="1">
              <a:extLst>
                <a:ext uri="{63B3BB69-23CF-44E3-9099-C40C66FF867C}">
                  <a14:compatExt spid="_x0000_s26863"/>
                </a:ext>
                <a:ext uri="{FF2B5EF4-FFF2-40B4-BE49-F238E27FC236}">
                  <a16:creationId xmlns:a16="http://schemas.microsoft.com/office/drawing/2014/main" id="{00000000-0008-0000-0A00-0000EF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26</xdr:row>
          <xdr:rowOff>31750</xdr:rowOff>
        </xdr:from>
        <xdr:to>
          <xdr:col>1</xdr:col>
          <xdr:colOff>152400</xdr:colOff>
          <xdr:row>26</xdr:row>
          <xdr:rowOff>146050</xdr:rowOff>
        </xdr:to>
        <xdr:sp macro="" textlink="">
          <xdr:nvSpPr>
            <xdr:cNvPr id="26864" name="Button 240" hidden="1">
              <a:extLst>
                <a:ext uri="{63B3BB69-23CF-44E3-9099-C40C66FF867C}">
                  <a14:compatExt spid="_x0000_s26864"/>
                </a:ext>
                <a:ext uri="{FF2B5EF4-FFF2-40B4-BE49-F238E27FC236}">
                  <a16:creationId xmlns:a16="http://schemas.microsoft.com/office/drawing/2014/main" id="{00000000-0008-0000-0A00-0000F0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30</xdr:row>
          <xdr:rowOff>38100</xdr:rowOff>
        </xdr:from>
        <xdr:to>
          <xdr:col>0</xdr:col>
          <xdr:colOff>146050</xdr:colOff>
          <xdr:row>30</xdr:row>
          <xdr:rowOff>152400</xdr:rowOff>
        </xdr:to>
        <xdr:sp macro="" textlink="">
          <xdr:nvSpPr>
            <xdr:cNvPr id="26865" name="Button 241" hidden="1">
              <a:extLst>
                <a:ext uri="{63B3BB69-23CF-44E3-9099-C40C66FF867C}">
                  <a14:compatExt spid="_x0000_s26865"/>
                </a:ext>
                <a:ext uri="{FF2B5EF4-FFF2-40B4-BE49-F238E27FC236}">
                  <a16:creationId xmlns:a16="http://schemas.microsoft.com/office/drawing/2014/main" id="{00000000-0008-0000-0A00-0000F1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31</xdr:row>
          <xdr:rowOff>31750</xdr:rowOff>
        </xdr:from>
        <xdr:to>
          <xdr:col>0</xdr:col>
          <xdr:colOff>146050</xdr:colOff>
          <xdr:row>31</xdr:row>
          <xdr:rowOff>146050</xdr:rowOff>
        </xdr:to>
        <xdr:sp macro="" textlink="">
          <xdr:nvSpPr>
            <xdr:cNvPr id="26866" name="Button 242" hidden="1">
              <a:extLst>
                <a:ext uri="{63B3BB69-23CF-44E3-9099-C40C66FF867C}">
                  <a14:compatExt spid="_x0000_s26866"/>
                </a:ext>
                <a:ext uri="{FF2B5EF4-FFF2-40B4-BE49-F238E27FC236}">
                  <a16:creationId xmlns:a16="http://schemas.microsoft.com/office/drawing/2014/main" id="{00000000-0008-0000-0A00-0000F2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32</xdr:row>
          <xdr:rowOff>31750</xdr:rowOff>
        </xdr:from>
        <xdr:to>
          <xdr:col>0</xdr:col>
          <xdr:colOff>146050</xdr:colOff>
          <xdr:row>32</xdr:row>
          <xdr:rowOff>146050</xdr:rowOff>
        </xdr:to>
        <xdr:sp macro="" textlink="">
          <xdr:nvSpPr>
            <xdr:cNvPr id="26867" name="Button 243" hidden="1">
              <a:extLst>
                <a:ext uri="{63B3BB69-23CF-44E3-9099-C40C66FF867C}">
                  <a14:compatExt spid="_x0000_s26867"/>
                </a:ext>
                <a:ext uri="{FF2B5EF4-FFF2-40B4-BE49-F238E27FC236}">
                  <a16:creationId xmlns:a16="http://schemas.microsoft.com/office/drawing/2014/main" id="{00000000-0008-0000-0A00-0000F3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29</xdr:row>
          <xdr:rowOff>31750</xdr:rowOff>
        </xdr:from>
        <xdr:to>
          <xdr:col>0</xdr:col>
          <xdr:colOff>146050</xdr:colOff>
          <xdr:row>29</xdr:row>
          <xdr:rowOff>146050</xdr:rowOff>
        </xdr:to>
        <xdr:sp macro="" textlink="">
          <xdr:nvSpPr>
            <xdr:cNvPr id="26868" name="Button 244" hidden="1">
              <a:extLst>
                <a:ext uri="{63B3BB69-23CF-44E3-9099-C40C66FF867C}">
                  <a14:compatExt spid="_x0000_s26868"/>
                </a:ext>
                <a:ext uri="{FF2B5EF4-FFF2-40B4-BE49-F238E27FC236}">
                  <a16:creationId xmlns:a16="http://schemas.microsoft.com/office/drawing/2014/main" id="{00000000-0008-0000-0A00-0000F4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27</xdr:row>
          <xdr:rowOff>12700</xdr:rowOff>
        </xdr:from>
        <xdr:to>
          <xdr:col>0</xdr:col>
          <xdr:colOff>146050</xdr:colOff>
          <xdr:row>27</xdr:row>
          <xdr:rowOff>127000</xdr:rowOff>
        </xdr:to>
        <xdr:sp macro="" textlink="">
          <xdr:nvSpPr>
            <xdr:cNvPr id="26869" name="Button 245" hidden="1">
              <a:extLst>
                <a:ext uri="{63B3BB69-23CF-44E3-9099-C40C66FF867C}">
                  <a14:compatExt spid="_x0000_s26869"/>
                </a:ext>
                <a:ext uri="{FF2B5EF4-FFF2-40B4-BE49-F238E27FC236}">
                  <a16:creationId xmlns:a16="http://schemas.microsoft.com/office/drawing/2014/main" id="{00000000-0008-0000-0A00-0000F5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44</xdr:row>
          <xdr:rowOff>31750</xdr:rowOff>
        </xdr:from>
        <xdr:to>
          <xdr:col>1</xdr:col>
          <xdr:colOff>146050</xdr:colOff>
          <xdr:row>44</xdr:row>
          <xdr:rowOff>146050</xdr:rowOff>
        </xdr:to>
        <xdr:sp macro="" textlink="">
          <xdr:nvSpPr>
            <xdr:cNvPr id="26870" name="Button 246" hidden="1">
              <a:extLst>
                <a:ext uri="{63B3BB69-23CF-44E3-9099-C40C66FF867C}">
                  <a14:compatExt spid="_x0000_s26870"/>
                </a:ext>
                <a:ext uri="{FF2B5EF4-FFF2-40B4-BE49-F238E27FC236}">
                  <a16:creationId xmlns:a16="http://schemas.microsoft.com/office/drawing/2014/main" id="{00000000-0008-0000-0A00-0000F6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51</xdr:row>
          <xdr:rowOff>31750</xdr:rowOff>
        </xdr:from>
        <xdr:to>
          <xdr:col>1</xdr:col>
          <xdr:colOff>146050</xdr:colOff>
          <xdr:row>51</xdr:row>
          <xdr:rowOff>146050</xdr:rowOff>
        </xdr:to>
        <xdr:sp macro="" textlink="">
          <xdr:nvSpPr>
            <xdr:cNvPr id="26871" name="Button 247" hidden="1">
              <a:extLst>
                <a:ext uri="{63B3BB69-23CF-44E3-9099-C40C66FF867C}">
                  <a14:compatExt spid="_x0000_s26871"/>
                </a:ext>
                <a:ext uri="{FF2B5EF4-FFF2-40B4-BE49-F238E27FC236}">
                  <a16:creationId xmlns:a16="http://schemas.microsoft.com/office/drawing/2014/main" id="{00000000-0008-0000-0A00-0000F7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46</xdr:row>
          <xdr:rowOff>38100</xdr:rowOff>
        </xdr:from>
        <xdr:to>
          <xdr:col>0</xdr:col>
          <xdr:colOff>146050</xdr:colOff>
          <xdr:row>46</xdr:row>
          <xdr:rowOff>152400</xdr:rowOff>
        </xdr:to>
        <xdr:sp macro="" textlink="">
          <xdr:nvSpPr>
            <xdr:cNvPr id="26872" name="Button 248" hidden="1">
              <a:extLst>
                <a:ext uri="{63B3BB69-23CF-44E3-9099-C40C66FF867C}">
                  <a14:compatExt spid="_x0000_s26872"/>
                </a:ext>
                <a:ext uri="{FF2B5EF4-FFF2-40B4-BE49-F238E27FC236}">
                  <a16:creationId xmlns:a16="http://schemas.microsoft.com/office/drawing/2014/main" id="{00000000-0008-0000-0A00-0000F8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47</xdr:row>
          <xdr:rowOff>31750</xdr:rowOff>
        </xdr:from>
        <xdr:to>
          <xdr:col>0</xdr:col>
          <xdr:colOff>146050</xdr:colOff>
          <xdr:row>47</xdr:row>
          <xdr:rowOff>146050</xdr:rowOff>
        </xdr:to>
        <xdr:sp macro="" textlink="">
          <xdr:nvSpPr>
            <xdr:cNvPr id="26873" name="Button 249" hidden="1">
              <a:extLst>
                <a:ext uri="{63B3BB69-23CF-44E3-9099-C40C66FF867C}">
                  <a14:compatExt spid="_x0000_s26873"/>
                </a:ext>
                <a:ext uri="{FF2B5EF4-FFF2-40B4-BE49-F238E27FC236}">
                  <a16:creationId xmlns:a16="http://schemas.microsoft.com/office/drawing/2014/main" id="{00000000-0008-0000-0A00-0000F9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48</xdr:row>
          <xdr:rowOff>31750</xdr:rowOff>
        </xdr:from>
        <xdr:to>
          <xdr:col>0</xdr:col>
          <xdr:colOff>146050</xdr:colOff>
          <xdr:row>48</xdr:row>
          <xdr:rowOff>146050</xdr:rowOff>
        </xdr:to>
        <xdr:sp macro="" textlink="">
          <xdr:nvSpPr>
            <xdr:cNvPr id="26874" name="Button 250" hidden="1">
              <a:extLst>
                <a:ext uri="{63B3BB69-23CF-44E3-9099-C40C66FF867C}">
                  <a14:compatExt spid="_x0000_s26874"/>
                </a:ext>
                <a:ext uri="{FF2B5EF4-FFF2-40B4-BE49-F238E27FC236}">
                  <a16:creationId xmlns:a16="http://schemas.microsoft.com/office/drawing/2014/main" id="{00000000-0008-0000-0A00-0000FA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49</xdr:row>
          <xdr:rowOff>31750</xdr:rowOff>
        </xdr:from>
        <xdr:to>
          <xdr:col>0</xdr:col>
          <xdr:colOff>146050</xdr:colOff>
          <xdr:row>49</xdr:row>
          <xdr:rowOff>146050</xdr:rowOff>
        </xdr:to>
        <xdr:sp macro="" textlink="">
          <xdr:nvSpPr>
            <xdr:cNvPr id="26875" name="Button 251" hidden="1">
              <a:extLst>
                <a:ext uri="{63B3BB69-23CF-44E3-9099-C40C66FF867C}">
                  <a14:compatExt spid="_x0000_s26875"/>
                </a:ext>
                <a:ext uri="{FF2B5EF4-FFF2-40B4-BE49-F238E27FC236}">
                  <a16:creationId xmlns:a16="http://schemas.microsoft.com/office/drawing/2014/main" id="{00000000-0008-0000-0A00-0000FB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50</xdr:row>
          <xdr:rowOff>31750</xdr:rowOff>
        </xdr:from>
        <xdr:to>
          <xdr:col>0</xdr:col>
          <xdr:colOff>146050</xdr:colOff>
          <xdr:row>50</xdr:row>
          <xdr:rowOff>146050</xdr:rowOff>
        </xdr:to>
        <xdr:sp macro="" textlink="">
          <xdr:nvSpPr>
            <xdr:cNvPr id="26876" name="Button 252" hidden="1">
              <a:extLst>
                <a:ext uri="{63B3BB69-23CF-44E3-9099-C40C66FF867C}">
                  <a14:compatExt spid="_x0000_s26876"/>
                </a:ext>
                <a:ext uri="{FF2B5EF4-FFF2-40B4-BE49-F238E27FC236}">
                  <a16:creationId xmlns:a16="http://schemas.microsoft.com/office/drawing/2014/main" id="{00000000-0008-0000-0A00-0000FC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52</xdr:row>
          <xdr:rowOff>31750</xdr:rowOff>
        </xdr:from>
        <xdr:to>
          <xdr:col>0</xdr:col>
          <xdr:colOff>146050</xdr:colOff>
          <xdr:row>52</xdr:row>
          <xdr:rowOff>146050</xdr:rowOff>
        </xdr:to>
        <xdr:sp macro="" textlink="">
          <xdr:nvSpPr>
            <xdr:cNvPr id="26877" name="Button 253" hidden="1">
              <a:extLst>
                <a:ext uri="{63B3BB69-23CF-44E3-9099-C40C66FF867C}">
                  <a14:compatExt spid="_x0000_s26877"/>
                </a:ext>
                <a:ext uri="{FF2B5EF4-FFF2-40B4-BE49-F238E27FC236}">
                  <a16:creationId xmlns:a16="http://schemas.microsoft.com/office/drawing/2014/main" id="{00000000-0008-0000-0A00-0000FD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45</xdr:row>
          <xdr:rowOff>31750</xdr:rowOff>
        </xdr:from>
        <xdr:to>
          <xdr:col>0</xdr:col>
          <xdr:colOff>146050</xdr:colOff>
          <xdr:row>45</xdr:row>
          <xdr:rowOff>146050</xdr:rowOff>
        </xdr:to>
        <xdr:sp macro="" textlink="">
          <xdr:nvSpPr>
            <xdr:cNvPr id="26878" name="Button 254" hidden="1">
              <a:extLst>
                <a:ext uri="{63B3BB69-23CF-44E3-9099-C40C66FF867C}">
                  <a14:compatExt spid="_x0000_s26878"/>
                </a:ext>
                <a:ext uri="{FF2B5EF4-FFF2-40B4-BE49-F238E27FC236}">
                  <a16:creationId xmlns:a16="http://schemas.microsoft.com/office/drawing/2014/main" id="{00000000-0008-0000-0A00-0000FE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54</xdr:row>
          <xdr:rowOff>38100</xdr:rowOff>
        </xdr:from>
        <xdr:to>
          <xdr:col>0</xdr:col>
          <xdr:colOff>146050</xdr:colOff>
          <xdr:row>54</xdr:row>
          <xdr:rowOff>152400</xdr:rowOff>
        </xdr:to>
        <xdr:sp macro="" textlink="">
          <xdr:nvSpPr>
            <xdr:cNvPr id="26879" name="Button 255" hidden="1">
              <a:extLst>
                <a:ext uri="{63B3BB69-23CF-44E3-9099-C40C66FF867C}">
                  <a14:compatExt spid="_x0000_s26879"/>
                </a:ext>
                <a:ext uri="{FF2B5EF4-FFF2-40B4-BE49-F238E27FC236}">
                  <a16:creationId xmlns:a16="http://schemas.microsoft.com/office/drawing/2014/main" id="{00000000-0008-0000-0A00-0000FF68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55</xdr:row>
          <xdr:rowOff>31750</xdr:rowOff>
        </xdr:from>
        <xdr:to>
          <xdr:col>0</xdr:col>
          <xdr:colOff>146050</xdr:colOff>
          <xdr:row>55</xdr:row>
          <xdr:rowOff>146050</xdr:rowOff>
        </xdr:to>
        <xdr:sp macro="" textlink="">
          <xdr:nvSpPr>
            <xdr:cNvPr id="26880" name="Button 256" hidden="1">
              <a:extLst>
                <a:ext uri="{63B3BB69-23CF-44E3-9099-C40C66FF867C}">
                  <a14:compatExt spid="_x0000_s26880"/>
                </a:ext>
                <a:ext uri="{FF2B5EF4-FFF2-40B4-BE49-F238E27FC236}">
                  <a16:creationId xmlns:a16="http://schemas.microsoft.com/office/drawing/2014/main" id="{00000000-0008-0000-0A00-000000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53</xdr:row>
          <xdr:rowOff>31750</xdr:rowOff>
        </xdr:from>
        <xdr:to>
          <xdr:col>0</xdr:col>
          <xdr:colOff>146050</xdr:colOff>
          <xdr:row>53</xdr:row>
          <xdr:rowOff>146050</xdr:rowOff>
        </xdr:to>
        <xdr:sp macro="" textlink="">
          <xdr:nvSpPr>
            <xdr:cNvPr id="26881" name="Button 257" hidden="1">
              <a:extLst>
                <a:ext uri="{63B3BB69-23CF-44E3-9099-C40C66FF867C}">
                  <a14:compatExt spid="_x0000_s26881"/>
                </a:ext>
                <a:ext uri="{FF2B5EF4-FFF2-40B4-BE49-F238E27FC236}">
                  <a16:creationId xmlns:a16="http://schemas.microsoft.com/office/drawing/2014/main" id="{00000000-0008-0000-0A00-000001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31750</xdr:colOff>
          <xdr:row>71</xdr:row>
          <xdr:rowOff>31750</xdr:rowOff>
        </xdr:from>
        <xdr:to>
          <xdr:col>1</xdr:col>
          <xdr:colOff>146050</xdr:colOff>
          <xdr:row>71</xdr:row>
          <xdr:rowOff>146050</xdr:rowOff>
        </xdr:to>
        <xdr:sp macro="" textlink="">
          <xdr:nvSpPr>
            <xdr:cNvPr id="26882" name="Button 258" hidden="1">
              <a:extLst>
                <a:ext uri="{63B3BB69-23CF-44E3-9099-C40C66FF867C}">
                  <a14:compatExt spid="_x0000_s26882"/>
                </a:ext>
                <a:ext uri="{FF2B5EF4-FFF2-40B4-BE49-F238E27FC236}">
                  <a16:creationId xmlns:a16="http://schemas.microsoft.com/office/drawing/2014/main" id="{00000000-0008-0000-0A00-000002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38100</xdr:colOff>
          <xdr:row>86</xdr:row>
          <xdr:rowOff>50800</xdr:rowOff>
        </xdr:from>
        <xdr:to>
          <xdr:col>1</xdr:col>
          <xdr:colOff>152400</xdr:colOff>
          <xdr:row>86</xdr:row>
          <xdr:rowOff>165100</xdr:rowOff>
        </xdr:to>
        <xdr:sp macro="" textlink="">
          <xdr:nvSpPr>
            <xdr:cNvPr id="26883" name="Button 259" hidden="1">
              <a:extLst>
                <a:ext uri="{63B3BB69-23CF-44E3-9099-C40C66FF867C}">
                  <a14:compatExt spid="_x0000_s26883"/>
                </a:ext>
                <a:ext uri="{FF2B5EF4-FFF2-40B4-BE49-F238E27FC236}">
                  <a16:creationId xmlns:a16="http://schemas.microsoft.com/office/drawing/2014/main" id="{00000000-0008-0000-0A00-000003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73</xdr:row>
          <xdr:rowOff>38100</xdr:rowOff>
        </xdr:from>
        <xdr:to>
          <xdr:col>0</xdr:col>
          <xdr:colOff>146050</xdr:colOff>
          <xdr:row>73</xdr:row>
          <xdr:rowOff>152400</xdr:rowOff>
        </xdr:to>
        <xdr:sp macro="" textlink="">
          <xdr:nvSpPr>
            <xdr:cNvPr id="26884" name="Button 260" hidden="1">
              <a:extLst>
                <a:ext uri="{63B3BB69-23CF-44E3-9099-C40C66FF867C}">
                  <a14:compatExt spid="_x0000_s26884"/>
                </a:ext>
                <a:ext uri="{FF2B5EF4-FFF2-40B4-BE49-F238E27FC236}">
                  <a16:creationId xmlns:a16="http://schemas.microsoft.com/office/drawing/2014/main" id="{00000000-0008-0000-0A00-000004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74</xdr:row>
          <xdr:rowOff>31750</xdr:rowOff>
        </xdr:from>
        <xdr:to>
          <xdr:col>0</xdr:col>
          <xdr:colOff>146050</xdr:colOff>
          <xdr:row>74</xdr:row>
          <xdr:rowOff>146050</xdr:rowOff>
        </xdr:to>
        <xdr:sp macro="" textlink="">
          <xdr:nvSpPr>
            <xdr:cNvPr id="26885" name="Button 261" hidden="1">
              <a:extLst>
                <a:ext uri="{63B3BB69-23CF-44E3-9099-C40C66FF867C}">
                  <a14:compatExt spid="_x0000_s26885"/>
                </a:ext>
                <a:ext uri="{FF2B5EF4-FFF2-40B4-BE49-F238E27FC236}">
                  <a16:creationId xmlns:a16="http://schemas.microsoft.com/office/drawing/2014/main" id="{00000000-0008-0000-0A00-000005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75</xdr:row>
          <xdr:rowOff>31750</xdr:rowOff>
        </xdr:from>
        <xdr:to>
          <xdr:col>0</xdr:col>
          <xdr:colOff>146050</xdr:colOff>
          <xdr:row>75</xdr:row>
          <xdr:rowOff>146050</xdr:rowOff>
        </xdr:to>
        <xdr:sp macro="" textlink="">
          <xdr:nvSpPr>
            <xdr:cNvPr id="26886" name="Button 262" hidden="1">
              <a:extLst>
                <a:ext uri="{63B3BB69-23CF-44E3-9099-C40C66FF867C}">
                  <a14:compatExt spid="_x0000_s26886"/>
                </a:ext>
                <a:ext uri="{FF2B5EF4-FFF2-40B4-BE49-F238E27FC236}">
                  <a16:creationId xmlns:a16="http://schemas.microsoft.com/office/drawing/2014/main" id="{00000000-0008-0000-0A00-000006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76</xdr:row>
          <xdr:rowOff>31750</xdr:rowOff>
        </xdr:from>
        <xdr:to>
          <xdr:col>0</xdr:col>
          <xdr:colOff>146050</xdr:colOff>
          <xdr:row>76</xdr:row>
          <xdr:rowOff>146050</xdr:rowOff>
        </xdr:to>
        <xdr:sp macro="" textlink="">
          <xdr:nvSpPr>
            <xdr:cNvPr id="26887" name="Button 263" hidden="1">
              <a:extLst>
                <a:ext uri="{63B3BB69-23CF-44E3-9099-C40C66FF867C}">
                  <a14:compatExt spid="_x0000_s26887"/>
                </a:ext>
                <a:ext uri="{FF2B5EF4-FFF2-40B4-BE49-F238E27FC236}">
                  <a16:creationId xmlns:a16="http://schemas.microsoft.com/office/drawing/2014/main" id="{00000000-0008-0000-0A00-000007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77</xdr:row>
          <xdr:rowOff>31750</xdr:rowOff>
        </xdr:from>
        <xdr:to>
          <xdr:col>0</xdr:col>
          <xdr:colOff>146050</xdr:colOff>
          <xdr:row>77</xdr:row>
          <xdr:rowOff>146050</xdr:rowOff>
        </xdr:to>
        <xdr:sp macro="" textlink="">
          <xdr:nvSpPr>
            <xdr:cNvPr id="26888" name="Button 264" hidden="1">
              <a:extLst>
                <a:ext uri="{63B3BB69-23CF-44E3-9099-C40C66FF867C}">
                  <a14:compatExt spid="_x0000_s26888"/>
                </a:ext>
                <a:ext uri="{FF2B5EF4-FFF2-40B4-BE49-F238E27FC236}">
                  <a16:creationId xmlns:a16="http://schemas.microsoft.com/office/drawing/2014/main" id="{00000000-0008-0000-0A00-000008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78</xdr:row>
          <xdr:rowOff>31750</xdr:rowOff>
        </xdr:from>
        <xdr:to>
          <xdr:col>0</xdr:col>
          <xdr:colOff>146050</xdr:colOff>
          <xdr:row>78</xdr:row>
          <xdr:rowOff>146050</xdr:rowOff>
        </xdr:to>
        <xdr:sp macro="" textlink="">
          <xdr:nvSpPr>
            <xdr:cNvPr id="26889" name="Button 265" hidden="1">
              <a:extLst>
                <a:ext uri="{63B3BB69-23CF-44E3-9099-C40C66FF867C}">
                  <a14:compatExt spid="_x0000_s26889"/>
                </a:ext>
                <a:ext uri="{FF2B5EF4-FFF2-40B4-BE49-F238E27FC236}">
                  <a16:creationId xmlns:a16="http://schemas.microsoft.com/office/drawing/2014/main" id="{00000000-0008-0000-0A00-000009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79</xdr:row>
          <xdr:rowOff>31750</xdr:rowOff>
        </xdr:from>
        <xdr:to>
          <xdr:col>0</xdr:col>
          <xdr:colOff>146050</xdr:colOff>
          <xdr:row>79</xdr:row>
          <xdr:rowOff>146050</xdr:rowOff>
        </xdr:to>
        <xdr:sp macro="" textlink="">
          <xdr:nvSpPr>
            <xdr:cNvPr id="26890" name="Button 266" hidden="1">
              <a:extLst>
                <a:ext uri="{63B3BB69-23CF-44E3-9099-C40C66FF867C}">
                  <a14:compatExt spid="_x0000_s26890"/>
                </a:ext>
                <a:ext uri="{FF2B5EF4-FFF2-40B4-BE49-F238E27FC236}">
                  <a16:creationId xmlns:a16="http://schemas.microsoft.com/office/drawing/2014/main" id="{00000000-0008-0000-0A00-00000A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72</xdr:row>
          <xdr:rowOff>31750</xdr:rowOff>
        </xdr:from>
        <xdr:to>
          <xdr:col>0</xdr:col>
          <xdr:colOff>146050</xdr:colOff>
          <xdr:row>72</xdr:row>
          <xdr:rowOff>146050</xdr:rowOff>
        </xdr:to>
        <xdr:sp macro="" textlink="">
          <xdr:nvSpPr>
            <xdr:cNvPr id="26891" name="Button 267" hidden="1">
              <a:extLst>
                <a:ext uri="{63B3BB69-23CF-44E3-9099-C40C66FF867C}">
                  <a14:compatExt spid="_x0000_s26891"/>
                </a:ext>
                <a:ext uri="{FF2B5EF4-FFF2-40B4-BE49-F238E27FC236}">
                  <a16:creationId xmlns:a16="http://schemas.microsoft.com/office/drawing/2014/main" id="{00000000-0008-0000-0A00-00000B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81</xdr:row>
          <xdr:rowOff>38100</xdr:rowOff>
        </xdr:from>
        <xdr:to>
          <xdr:col>0</xdr:col>
          <xdr:colOff>146050</xdr:colOff>
          <xdr:row>81</xdr:row>
          <xdr:rowOff>152400</xdr:rowOff>
        </xdr:to>
        <xdr:sp macro="" textlink="">
          <xdr:nvSpPr>
            <xdr:cNvPr id="26892" name="Button 268" hidden="1">
              <a:extLst>
                <a:ext uri="{63B3BB69-23CF-44E3-9099-C40C66FF867C}">
                  <a14:compatExt spid="_x0000_s26892"/>
                </a:ext>
                <a:ext uri="{FF2B5EF4-FFF2-40B4-BE49-F238E27FC236}">
                  <a16:creationId xmlns:a16="http://schemas.microsoft.com/office/drawing/2014/main" id="{00000000-0008-0000-0A00-00000C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82</xdr:row>
          <xdr:rowOff>31750</xdr:rowOff>
        </xdr:from>
        <xdr:to>
          <xdr:col>0</xdr:col>
          <xdr:colOff>146050</xdr:colOff>
          <xdr:row>82</xdr:row>
          <xdr:rowOff>146050</xdr:rowOff>
        </xdr:to>
        <xdr:sp macro="" textlink="">
          <xdr:nvSpPr>
            <xdr:cNvPr id="26893" name="Button 269" hidden="1">
              <a:extLst>
                <a:ext uri="{63B3BB69-23CF-44E3-9099-C40C66FF867C}">
                  <a14:compatExt spid="_x0000_s26893"/>
                </a:ext>
                <a:ext uri="{FF2B5EF4-FFF2-40B4-BE49-F238E27FC236}">
                  <a16:creationId xmlns:a16="http://schemas.microsoft.com/office/drawing/2014/main" id="{00000000-0008-0000-0A00-00000D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83</xdr:row>
          <xdr:rowOff>31750</xdr:rowOff>
        </xdr:from>
        <xdr:to>
          <xdr:col>0</xdr:col>
          <xdr:colOff>146050</xdr:colOff>
          <xdr:row>83</xdr:row>
          <xdr:rowOff>146050</xdr:rowOff>
        </xdr:to>
        <xdr:sp macro="" textlink="">
          <xdr:nvSpPr>
            <xdr:cNvPr id="26894" name="Button 270" hidden="1">
              <a:extLst>
                <a:ext uri="{63B3BB69-23CF-44E3-9099-C40C66FF867C}">
                  <a14:compatExt spid="_x0000_s26894"/>
                </a:ext>
                <a:ext uri="{FF2B5EF4-FFF2-40B4-BE49-F238E27FC236}">
                  <a16:creationId xmlns:a16="http://schemas.microsoft.com/office/drawing/2014/main" id="{00000000-0008-0000-0A00-00000E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84</xdr:row>
          <xdr:rowOff>31750</xdr:rowOff>
        </xdr:from>
        <xdr:to>
          <xdr:col>0</xdr:col>
          <xdr:colOff>146050</xdr:colOff>
          <xdr:row>84</xdr:row>
          <xdr:rowOff>146050</xdr:rowOff>
        </xdr:to>
        <xdr:sp macro="" textlink="">
          <xdr:nvSpPr>
            <xdr:cNvPr id="26895" name="Button 271" hidden="1">
              <a:extLst>
                <a:ext uri="{63B3BB69-23CF-44E3-9099-C40C66FF867C}">
                  <a14:compatExt spid="_x0000_s26895"/>
                </a:ext>
                <a:ext uri="{FF2B5EF4-FFF2-40B4-BE49-F238E27FC236}">
                  <a16:creationId xmlns:a16="http://schemas.microsoft.com/office/drawing/2014/main" id="{00000000-0008-0000-0A00-00000F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85</xdr:row>
          <xdr:rowOff>31750</xdr:rowOff>
        </xdr:from>
        <xdr:to>
          <xdr:col>0</xdr:col>
          <xdr:colOff>146050</xdr:colOff>
          <xdr:row>85</xdr:row>
          <xdr:rowOff>146050</xdr:rowOff>
        </xdr:to>
        <xdr:sp macro="" textlink="">
          <xdr:nvSpPr>
            <xdr:cNvPr id="26896" name="Button 272" hidden="1">
              <a:extLst>
                <a:ext uri="{63B3BB69-23CF-44E3-9099-C40C66FF867C}">
                  <a14:compatExt spid="_x0000_s26896"/>
                </a:ext>
                <a:ext uri="{FF2B5EF4-FFF2-40B4-BE49-F238E27FC236}">
                  <a16:creationId xmlns:a16="http://schemas.microsoft.com/office/drawing/2014/main" id="{00000000-0008-0000-0A00-000010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87</xdr:row>
          <xdr:rowOff>31750</xdr:rowOff>
        </xdr:from>
        <xdr:to>
          <xdr:col>0</xdr:col>
          <xdr:colOff>146050</xdr:colOff>
          <xdr:row>87</xdr:row>
          <xdr:rowOff>146050</xdr:rowOff>
        </xdr:to>
        <xdr:sp macro="" textlink="">
          <xdr:nvSpPr>
            <xdr:cNvPr id="26897" name="Button 273" hidden="1">
              <a:extLst>
                <a:ext uri="{63B3BB69-23CF-44E3-9099-C40C66FF867C}">
                  <a14:compatExt spid="_x0000_s26897"/>
                </a:ext>
                <a:ext uri="{FF2B5EF4-FFF2-40B4-BE49-F238E27FC236}">
                  <a16:creationId xmlns:a16="http://schemas.microsoft.com/office/drawing/2014/main" id="{00000000-0008-0000-0A00-000011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80</xdr:row>
          <xdr:rowOff>31750</xdr:rowOff>
        </xdr:from>
        <xdr:to>
          <xdr:col>0</xdr:col>
          <xdr:colOff>146050</xdr:colOff>
          <xdr:row>80</xdr:row>
          <xdr:rowOff>146050</xdr:rowOff>
        </xdr:to>
        <xdr:sp macro="" textlink="">
          <xdr:nvSpPr>
            <xdr:cNvPr id="26898" name="Button 274" hidden="1">
              <a:extLst>
                <a:ext uri="{63B3BB69-23CF-44E3-9099-C40C66FF867C}">
                  <a14:compatExt spid="_x0000_s26898"/>
                </a:ext>
                <a:ext uri="{FF2B5EF4-FFF2-40B4-BE49-F238E27FC236}">
                  <a16:creationId xmlns:a16="http://schemas.microsoft.com/office/drawing/2014/main" id="{00000000-0008-0000-0A00-000012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89</xdr:row>
          <xdr:rowOff>38100</xdr:rowOff>
        </xdr:from>
        <xdr:to>
          <xdr:col>0</xdr:col>
          <xdr:colOff>146050</xdr:colOff>
          <xdr:row>89</xdr:row>
          <xdr:rowOff>152400</xdr:rowOff>
        </xdr:to>
        <xdr:sp macro="" textlink="">
          <xdr:nvSpPr>
            <xdr:cNvPr id="26899" name="Button 275" hidden="1">
              <a:extLst>
                <a:ext uri="{63B3BB69-23CF-44E3-9099-C40C66FF867C}">
                  <a14:compatExt spid="_x0000_s26899"/>
                </a:ext>
                <a:ext uri="{FF2B5EF4-FFF2-40B4-BE49-F238E27FC236}">
                  <a16:creationId xmlns:a16="http://schemas.microsoft.com/office/drawing/2014/main" id="{00000000-0008-0000-0A00-000013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88</xdr:row>
          <xdr:rowOff>31750</xdr:rowOff>
        </xdr:from>
        <xdr:to>
          <xdr:col>0</xdr:col>
          <xdr:colOff>146050</xdr:colOff>
          <xdr:row>88</xdr:row>
          <xdr:rowOff>146050</xdr:rowOff>
        </xdr:to>
        <xdr:sp macro="" textlink="">
          <xdr:nvSpPr>
            <xdr:cNvPr id="26901" name="Button 277" hidden="1">
              <a:extLst>
                <a:ext uri="{63B3BB69-23CF-44E3-9099-C40C66FF867C}">
                  <a14:compatExt spid="_x0000_s26901"/>
                </a:ext>
                <a:ext uri="{FF2B5EF4-FFF2-40B4-BE49-F238E27FC236}">
                  <a16:creationId xmlns:a16="http://schemas.microsoft.com/office/drawing/2014/main" id="{00000000-0008-0000-0A00-000015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23</xdr:row>
          <xdr:rowOff>31750</xdr:rowOff>
        </xdr:from>
        <xdr:to>
          <xdr:col>0</xdr:col>
          <xdr:colOff>146050</xdr:colOff>
          <xdr:row>23</xdr:row>
          <xdr:rowOff>146050</xdr:rowOff>
        </xdr:to>
        <xdr:sp macro="" textlink="">
          <xdr:nvSpPr>
            <xdr:cNvPr id="26903" name="Button 279" hidden="1">
              <a:extLst>
                <a:ext uri="{63B3BB69-23CF-44E3-9099-C40C66FF867C}">
                  <a14:compatExt spid="_x0000_s26903"/>
                </a:ext>
                <a:ext uri="{FF2B5EF4-FFF2-40B4-BE49-F238E27FC236}">
                  <a16:creationId xmlns:a16="http://schemas.microsoft.com/office/drawing/2014/main" id="{00000000-0008-0000-0A00-000017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31750</xdr:colOff>
          <xdr:row>90</xdr:row>
          <xdr:rowOff>38100</xdr:rowOff>
        </xdr:from>
        <xdr:to>
          <xdr:col>0</xdr:col>
          <xdr:colOff>146050</xdr:colOff>
          <xdr:row>90</xdr:row>
          <xdr:rowOff>152400</xdr:rowOff>
        </xdr:to>
        <xdr:sp macro="" textlink="">
          <xdr:nvSpPr>
            <xdr:cNvPr id="26906" name="Button 282" hidden="1">
              <a:extLst>
                <a:ext uri="{63B3BB69-23CF-44E3-9099-C40C66FF867C}">
                  <a14:compatExt spid="_x0000_s26906"/>
                </a:ext>
                <a:ext uri="{FF2B5EF4-FFF2-40B4-BE49-F238E27FC236}">
                  <a16:creationId xmlns:a16="http://schemas.microsoft.com/office/drawing/2014/main" id="{00000000-0008-0000-0A00-00001A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96</xdr:row>
          <xdr:rowOff>31750</xdr:rowOff>
        </xdr:from>
        <xdr:to>
          <xdr:col>0</xdr:col>
          <xdr:colOff>152400</xdr:colOff>
          <xdr:row>96</xdr:row>
          <xdr:rowOff>146050</xdr:rowOff>
        </xdr:to>
        <xdr:sp macro="" textlink="">
          <xdr:nvSpPr>
            <xdr:cNvPr id="26908" name="Button 284" hidden="1">
              <a:extLst>
                <a:ext uri="{63B3BB69-23CF-44E3-9099-C40C66FF867C}">
                  <a14:compatExt spid="_x0000_s26908"/>
                </a:ext>
                <a:ext uri="{FF2B5EF4-FFF2-40B4-BE49-F238E27FC236}">
                  <a16:creationId xmlns:a16="http://schemas.microsoft.com/office/drawing/2014/main" id="{00000000-0008-0000-0A00-00001C69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a:t>
              </a:r>
            </a:p>
            <a:p>
              <a:pPr algn="ctr" rtl="0">
                <a:defRPr sz="1000"/>
              </a:pPr>
              <a:endParaRPr lang="pl-PL" sz="1100" b="0" i="0" u="none" strike="noStrike" baseline="0">
                <a:solidFill>
                  <a:srgbClr val="000000"/>
                </a:solidFill>
                <a:latin typeface="Calibri"/>
                <a:cs typeface="Calibri"/>
              </a:endParaRP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12700</xdr:colOff>
          <xdr:row>16</xdr:row>
          <xdr:rowOff>12700</xdr:rowOff>
        </xdr:from>
        <xdr:to>
          <xdr:col>3</xdr:col>
          <xdr:colOff>450850</xdr:colOff>
          <xdr:row>18</xdr:row>
          <xdr:rowOff>88900</xdr:rowOff>
        </xdr:to>
        <xdr:sp macro="" textlink="">
          <xdr:nvSpPr>
            <xdr:cNvPr id="14344" name="Button 8" hidden="1">
              <a:extLst>
                <a:ext uri="{63B3BB69-23CF-44E3-9099-C40C66FF867C}">
                  <a14:compatExt spid="_x0000_s14344"/>
                </a:ext>
                <a:ext uri="{FF2B5EF4-FFF2-40B4-BE49-F238E27FC236}">
                  <a16:creationId xmlns:a16="http://schemas.microsoft.com/office/drawing/2014/main" id="{00000000-0008-0000-0B00-000008380000}"/>
                </a:ext>
              </a:extLst>
            </xdr:cNvPr>
            <xdr:cNvSpPr/>
          </xdr:nvSpPr>
          <xdr:spPr bwMode="auto">
            <a:xfrm>
              <a:off x="0" y="0"/>
              <a:ext cx="0" cy="0"/>
            </a:xfrm>
            <a:prstGeom prst="rect">
              <a:avLst/>
            </a:prstGeom>
            <a:noFill/>
            <a:ln w="9525">
              <a:miter lim="800000"/>
              <a:headEnd/>
              <a:tailEnd/>
            </a:ln>
          </xdr:spPr>
          <xdr:txBody>
            <a:bodyPr vertOverflow="clip" wrap="square" lIns="36576" tIns="32004" rIns="36576" bIns="32004" anchor="ctr" upright="1"/>
            <a:lstStyle/>
            <a:p>
              <a:pPr algn="ctr" rtl="0">
                <a:defRPr sz="1000"/>
              </a:pPr>
              <a:r>
                <a:rPr lang="pl-PL" sz="1000" b="0" i="0" u="none" strike="noStrike" baseline="0">
                  <a:solidFill>
                    <a:srgbClr val="000000"/>
                  </a:solidFill>
                  <a:latin typeface="Calibri"/>
                  <a:cs typeface="Calibri"/>
                </a:rPr>
                <a:t>Open additional information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584200</xdr:colOff>
          <xdr:row>16</xdr:row>
          <xdr:rowOff>0</xdr:rowOff>
        </xdr:from>
        <xdr:to>
          <xdr:col>3</xdr:col>
          <xdr:colOff>1955800</xdr:colOff>
          <xdr:row>18</xdr:row>
          <xdr:rowOff>88900</xdr:rowOff>
        </xdr:to>
        <xdr:sp macro="" textlink="">
          <xdr:nvSpPr>
            <xdr:cNvPr id="14345" name="Button 9" hidden="1">
              <a:extLst>
                <a:ext uri="{63B3BB69-23CF-44E3-9099-C40C66FF867C}">
                  <a14:compatExt spid="_x0000_s14345"/>
                </a:ext>
                <a:ext uri="{FF2B5EF4-FFF2-40B4-BE49-F238E27FC236}">
                  <a16:creationId xmlns:a16="http://schemas.microsoft.com/office/drawing/2014/main" id="{00000000-0008-0000-0B00-000009380000}"/>
                </a:ext>
              </a:extLst>
            </xdr:cNvPr>
            <xdr:cNvSpPr/>
          </xdr:nvSpPr>
          <xdr:spPr bwMode="auto">
            <a:xfrm>
              <a:off x="0" y="0"/>
              <a:ext cx="0" cy="0"/>
            </a:xfrm>
            <a:prstGeom prst="rect">
              <a:avLst/>
            </a:prstGeom>
            <a:noFill/>
            <a:ln w="9525">
              <a:miter lim="800000"/>
              <a:headEnd/>
              <a:tailEnd/>
            </a:ln>
          </xdr:spPr>
          <xdr:txBody>
            <a:bodyPr vertOverflow="clip" wrap="square" lIns="36576" tIns="32004" rIns="36576" bIns="32004" anchor="ctr" upright="1"/>
            <a:lstStyle/>
            <a:p>
              <a:pPr algn="ctr" rtl="0">
                <a:defRPr sz="1000"/>
              </a:pPr>
              <a:r>
                <a:rPr lang="pl-PL" sz="1000" b="0" i="0" u="none" strike="noStrike" baseline="0">
                  <a:solidFill>
                    <a:srgbClr val="000000"/>
                  </a:solidFill>
                  <a:latin typeface="Calibri"/>
                  <a:cs typeface="Calibri"/>
                </a:rPr>
                <a:t>Close additional information</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355600</xdr:colOff>
          <xdr:row>2</xdr:row>
          <xdr:rowOff>31750</xdr:rowOff>
        </xdr:from>
        <xdr:to>
          <xdr:col>5</xdr:col>
          <xdr:colOff>889000</xdr:colOff>
          <xdr:row>5</xdr:row>
          <xdr:rowOff>50800</xdr:rowOff>
        </xdr:to>
        <xdr:sp macro="" textlink="">
          <xdr:nvSpPr>
            <xdr:cNvPr id="15361" name="Button 1" hidden="1">
              <a:extLst>
                <a:ext uri="{63B3BB69-23CF-44E3-9099-C40C66FF867C}">
                  <a14:compatExt spid="_x0000_s15361"/>
                </a:ext>
                <a:ext uri="{FF2B5EF4-FFF2-40B4-BE49-F238E27FC236}">
                  <a16:creationId xmlns:a16="http://schemas.microsoft.com/office/drawing/2014/main" id="{00000000-0008-0000-0C00-0000013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Perform sensitivity analysis</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222250</xdr:colOff>
          <xdr:row>2</xdr:row>
          <xdr:rowOff>31750</xdr:rowOff>
        </xdr:from>
        <xdr:to>
          <xdr:col>5</xdr:col>
          <xdr:colOff>679450</xdr:colOff>
          <xdr:row>3</xdr:row>
          <xdr:rowOff>152400</xdr:rowOff>
        </xdr:to>
        <xdr:sp macro="" textlink="">
          <xdr:nvSpPr>
            <xdr:cNvPr id="16385" name="Button 1" hidden="1">
              <a:extLst>
                <a:ext uri="{63B3BB69-23CF-44E3-9099-C40C66FF867C}">
                  <a14:compatExt spid="_x0000_s16385"/>
                </a:ext>
                <a:ext uri="{FF2B5EF4-FFF2-40B4-BE49-F238E27FC236}">
                  <a16:creationId xmlns:a16="http://schemas.microsoft.com/office/drawing/2014/main" id="{00000000-0008-0000-0D00-0000014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Prepare the report</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31750</xdr:colOff>
          <xdr:row>296</xdr:row>
          <xdr:rowOff>165100</xdr:rowOff>
        </xdr:from>
        <xdr:to>
          <xdr:col>2</xdr:col>
          <xdr:colOff>1212850</xdr:colOff>
          <xdr:row>299</xdr:row>
          <xdr:rowOff>50800</xdr:rowOff>
        </xdr:to>
        <xdr:sp macro="" textlink="">
          <xdr:nvSpPr>
            <xdr:cNvPr id="53249" name="Button 1" hidden="1">
              <a:extLst>
                <a:ext uri="{63B3BB69-23CF-44E3-9099-C40C66FF867C}">
                  <a14:compatExt spid="_x0000_s53249"/>
                </a:ext>
                <a:ext uri="{FF2B5EF4-FFF2-40B4-BE49-F238E27FC236}">
                  <a16:creationId xmlns:a16="http://schemas.microsoft.com/office/drawing/2014/main" id="{00000000-0008-0000-0F00-000001D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Open unit values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1828800</xdr:colOff>
          <xdr:row>4</xdr:row>
          <xdr:rowOff>69850</xdr:rowOff>
        </xdr:from>
        <xdr:to>
          <xdr:col>3</xdr:col>
          <xdr:colOff>31750</xdr:colOff>
          <xdr:row>4</xdr:row>
          <xdr:rowOff>260350</xdr:rowOff>
        </xdr:to>
        <xdr:sp macro="" textlink="">
          <xdr:nvSpPr>
            <xdr:cNvPr id="53251" name="Button 3" hidden="1">
              <a:extLst>
                <a:ext uri="{63B3BB69-23CF-44E3-9099-C40C66FF867C}">
                  <a14:compatExt spid="_x0000_s53251"/>
                </a:ext>
                <a:ext uri="{FF2B5EF4-FFF2-40B4-BE49-F238E27FC236}">
                  <a16:creationId xmlns:a16="http://schemas.microsoft.com/office/drawing/2014/main" id="{00000000-0008-0000-0F00-000003D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Copy content to O.1</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1828800</xdr:colOff>
          <xdr:row>53</xdr:row>
          <xdr:rowOff>69850</xdr:rowOff>
        </xdr:from>
        <xdr:to>
          <xdr:col>3</xdr:col>
          <xdr:colOff>31750</xdr:colOff>
          <xdr:row>53</xdr:row>
          <xdr:rowOff>260350</xdr:rowOff>
        </xdr:to>
        <xdr:sp macro="" textlink="">
          <xdr:nvSpPr>
            <xdr:cNvPr id="53255" name="Button 7" hidden="1">
              <a:extLst>
                <a:ext uri="{63B3BB69-23CF-44E3-9099-C40C66FF867C}">
                  <a14:compatExt spid="_x0000_s53255"/>
                </a:ext>
                <a:ext uri="{FF2B5EF4-FFF2-40B4-BE49-F238E27FC236}">
                  <a16:creationId xmlns:a16="http://schemas.microsoft.com/office/drawing/2014/main" id="{00000000-0008-0000-0F00-000007D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Copy content to O.2</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1828800</xdr:colOff>
          <xdr:row>102</xdr:row>
          <xdr:rowOff>69850</xdr:rowOff>
        </xdr:from>
        <xdr:to>
          <xdr:col>3</xdr:col>
          <xdr:colOff>31750</xdr:colOff>
          <xdr:row>102</xdr:row>
          <xdr:rowOff>260350</xdr:rowOff>
        </xdr:to>
        <xdr:sp macro="" textlink="">
          <xdr:nvSpPr>
            <xdr:cNvPr id="53257" name="Button 9" hidden="1">
              <a:extLst>
                <a:ext uri="{63B3BB69-23CF-44E3-9099-C40C66FF867C}">
                  <a14:compatExt spid="_x0000_s53257"/>
                </a:ext>
                <a:ext uri="{FF2B5EF4-FFF2-40B4-BE49-F238E27FC236}">
                  <a16:creationId xmlns:a16="http://schemas.microsoft.com/office/drawing/2014/main" id="{00000000-0008-0000-0F00-000009D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Copy content to O.3</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1828800</xdr:colOff>
          <xdr:row>151</xdr:row>
          <xdr:rowOff>69850</xdr:rowOff>
        </xdr:from>
        <xdr:to>
          <xdr:col>3</xdr:col>
          <xdr:colOff>31750</xdr:colOff>
          <xdr:row>151</xdr:row>
          <xdr:rowOff>260350</xdr:rowOff>
        </xdr:to>
        <xdr:sp macro="" textlink="">
          <xdr:nvSpPr>
            <xdr:cNvPr id="53258" name="Button 10" hidden="1">
              <a:extLst>
                <a:ext uri="{63B3BB69-23CF-44E3-9099-C40C66FF867C}">
                  <a14:compatExt spid="_x0000_s53258"/>
                </a:ext>
                <a:ext uri="{FF2B5EF4-FFF2-40B4-BE49-F238E27FC236}">
                  <a16:creationId xmlns:a16="http://schemas.microsoft.com/office/drawing/2014/main" id="{00000000-0008-0000-0F00-00000AD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Copy content to O.4</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1828800</xdr:colOff>
          <xdr:row>200</xdr:row>
          <xdr:rowOff>69850</xdr:rowOff>
        </xdr:from>
        <xdr:to>
          <xdr:col>3</xdr:col>
          <xdr:colOff>31750</xdr:colOff>
          <xdr:row>200</xdr:row>
          <xdr:rowOff>260350</xdr:rowOff>
        </xdr:to>
        <xdr:sp macro="" textlink="">
          <xdr:nvSpPr>
            <xdr:cNvPr id="53259" name="Button 11" hidden="1">
              <a:extLst>
                <a:ext uri="{63B3BB69-23CF-44E3-9099-C40C66FF867C}">
                  <a14:compatExt spid="_x0000_s53259"/>
                </a:ext>
                <a:ext uri="{FF2B5EF4-FFF2-40B4-BE49-F238E27FC236}">
                  <a16:creationId xmlns:a16="http://schemas.microsoft.com/office/drawing/2014/main" id="{00000000-0008-0000-0F00-00000BD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Copy content to O.5</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1828800</xdr:colOff>
          <xdr:row>249</xdr:row>
          <xdr:rowOff>69850</xdr:rowOff>
        </xdr:from>
        <xdr:to>
          <xdr:col>3</xdr:col>
          <xdr:colOff>31750</xdr:colOff>
          <xdr:row>249</xdr:row>
          <xdr:rowOff>260350</xdr:rowOff>
        </xdr:to>
        <xdr:sp macro="" textlink="">
          <xdr:nvSpPr>
            <xdr:cNvPr id="53260" name="Button 12" hidden="1">
              <a:extLst>
                <a:ext uri="{63B3BB69-23CF-44E3-9099-C40C66FF867C}">
                  <a14:compatExt spid="_x0000_s53260"/>
                </a:ext>
                <a:ext uri="{FF2B5EF4-FFF2-40B4-BE49-F238E27FC236}">
                  <a16:creationId xmlns:a16="http://schemas.microsoft.com/office/drawing/2014/main" id="{00000000-0008-0000-0F00-00000CD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Copy content to O.6</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1346200</xdr:colOff>
          <xdr:row>296</xdr:row>
          <xdr:rowOff>165100</xdr:rowOff>
        </xdr:from>
        <xdr:to>
          <xdr:col>2</xdr:col>
          <xdr:colOff>2546350</xdr:colOff>
          <xdr:row>299</xdr:row>
          <xdr:rowOff>50800</xdr:rowOff>
        </xdr:to>
        <xdr:sp macro="" textlink="">
          <xdr:nvSpPr>
            <xdr:cNvPr id="53261" name="Button 13" hidden="1">
              <a:extLst>
                <a:ext uri="{63B3BB69-23CF-44E3-9099-C40C66FF867C}">
                  <a14:compatExt spid="_x0000_s53261"/>
                </a:ext>
                <a:ext uri="{FF2B5EF4-FFF2-40B4-BE49-F238E27FC236}">
                  <a16:creationId xmlns:a16="http://schemas.microsoft.com/office/drawing/2014/main" id="{00000000-0008-0000-0F00-00000DD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pl-PL" sz="1100" b="0" i="0" u="none" strike="noStrike" baseline="0">
                  <a:solidFill>
                    <a:srgbClr val="000000"/>
                  </a:solidFill>
                  <a:latin typeface="Calibri"/>
                  <a:cs typeface="Calibri"/>
                </a:rPr>
                <a:t>Close unit values</a:t>
              </a:r>
            </a:p>
          </xdr:txBody>
        </xdr:sp>
        <xdr:clientData fPrintsWithSheet="0"/>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7" Type="http://schemas.openxmlformats.org/officeDocument/2006/relationships/ctrlProp" Target="../ctrlProps/ctrlProp4.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3.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s>
</file>

<file path=xl/worksheets/_rels/sheet5.xml.rels><?xml version="1.0" encoding="UTF-8" standalone="yes"?>
<Relationships xmlns="http://schemas.openxmlformats.org/package/2006/relationships"><Relationship Id="rId8" Type="http://schemas.openxmlformats.org/officeDocument/2006/relationships/control" Target="../activeX/activeX3.xml"/><Relationship Id="rId13" Type="http://schemas.openxmlformats.org/officeDocument/2006/relationships/ctrlProp" Target="../ctrlProps/ctrlProp45.xml"/><Relationship Id="rId3" Type="http://schemas.openxmlformats.org/officeDocument/2006/relationships/vmlDrawing" Target="../drawings/vmlDrawing2.vml"/><Relationship Id="rId7" Type="http://schemas.openxmlformats.org/officeDocument/2006/relationships/image" Target="../media/image10.emf"/><Relationship Id="rId12" Type="http://schemas.openxmlformats.org/officeDocument/2006/relationships/ctrlProp" Target="../ctrlProps/ctrlProp44.xml"/><Relationship Id="rId2" Type="http://schemas.openxmlformats.org/officeDocument/2006/relationships/drawing" Target="../drawings/drawing3.xml"/><Relationship Id="rId16" Type="http://schemas.openxmlformats.org/officeDocument/2006/relationships/ctrlProp" Target="../ctrlProps/ctrlProp48.xml"/><Relationship Id="rId1" Type="http://schemas.openxmlformats.org/officeDocument/2006/relationships/printerSettings" Target="../printerSettings/printerSettings4.bin"/><Relationship Id="rId6" Type="http://schemas.openxmlformats.org/officeDocument/2006/relationships/control" Target="../activeX/activeX2.xml"/><Relationship Id="rId11" Type="http://schemas.openxmlformats.org/officeDocument/2006/relationships/ctrlProp" Target="../ctrlProps/ctrlProp43.xml"/><Relationship Id="rId5" Type="http://schemas.openxmlformats.org/officeDocument/2006/relationships/image" Target="../media/image9.emf"/><Relationship Id="rId15" Type="http://schemas.openxmlformats.org/officeDocument/2006/relationships/ctrlProp" Target="../ctrlProps/ctrlProp47.xml"/><Relationship Id="rId10" Type="http://schemas.openxmlformats.org/officeDocument/2006/relationships/ctrlProp" Target="../ctrlProps/ctrlProp42.xml"/><Relationship Id="rId4" Type="http://schemas.openxmlformats.org/officeDocument/2006/relationships/control" Target="../activeX/activeX1.xml"/><Relationship Id="rId9" Type="http://schemas.openxmlformats.org/officeDocument/2006/relationships/image" Target="../media/image11.emf"/><Relationship Id="rId14" Type="http://schemas.openxmlformats.org/officeDocument/2006/relationships/ctrlProp" Target="../ctrlProps/ctrlProp46.xml"/></Relationships>
</file>

<file path=xl/worksheets/_rels/sheet6.xml.rels><?xml version="1.0" encoding="UTF-8" standalone="yes"?>
<Relationships xmlns="http://schemas.openxmlformats.org/package/2006/relationships"><Relationship Id="rId26" Type="http://schemas.openxmlformats.org/officeDocument/2006/relationships/ctrlProp" Target="../ctrlProps/ctrlProp71.xml"/><Relationship Id="rId21" Type="http://schemas.openxmlformats.org/officeDocument/2006/relationships/ctrlProp" Target="../ctrlProps/ctrlProp66.xml"/><Relationship Id="rId42" Type="http://schemas.openxmlformats.org/officeDocument/2006/relationships/ctrlProp" Target="../ctrlProps/ctrlProp87.xml"/><Relationship Id="rId47" Type="http://schemas.openxmlformats.org/officeDocument/2006/relationships/ctrlProp" Target="../ctrlProps/ctrlProp92.xml"/><Relationship Id="rId63" Type="http://schemas.openxmlformats.org/officeDocument/2006/relationships/ctrlProp" Target="../ctrlProps/ctrlProp108.xml"/><Relationship Id="rId68" Type="http://schemas.openxmlformats.org/officeDocument/2006/relationships/ctrlProp" Target="../ctrlProps/ctrlProp113.xml"/><Relationship Id="rId84" Type="http://schemas.openxmlformats.org/officeDocument/2006/relationships/ctrlProp" Target="../ctrlProps/ctrlProp129.xml"/><Relationship Id="rId89" Type="http://schemas.openxmlformats.org/officeDocument/2006/relationships/ctrlProp" Target="../ctrlProps/ctrlProp134.xml"/><Relationship Id="rId16" Type="http://schemas.openxmlformats.org/officeDocument/2006/relationships/ctrlProp" Target="../ctrlProps/ctrlProp61.xml"/><Relationship Id="rId11" Type="http://schemas.openxmlformats.org/officeDocument/2006/relationships/ctrlProp" Target="../ctrlProps/ctrlProp56.xml"/><Relationship Id="rId32" Type="http://schemas.openxmlformats.org/officeDocument/2006/relationships/ctrlProp" Target="../ctrlProps/ctrlProp77.xml"/><Relationship Id="rId37" Type="http://schemas.openxmlformats.org/officeDocument/2006/relationships/ctrlProp" Target="../ctrlProps/ctrlProp82.xml"/><Relationship Id="rId53" Type="http://schemas.openxmlformats.org/officeDocument/2006/relationships/ctrlProp" Target="../ctrlProps/ctrlProp98.xml"/><Relationship Id="rId58" Type="http://schemas.openxmlformats.org/officeDocument/2006/relationships/ctrlProp" Target="../ctrlProps/ctrlProp103.xml"/><Relationship Id="rId74" Type="http://schemas.openxmlformats.org/officeDocument/2006/relationships/ctrlProp" Target="../ctrlProps/ctrlProp119.xml"/><Relationship Id="rId79" Type="http://schemas.openxmlformats.org/officeDocument/2006/relationships/ctrlProp" Target="../ctrlProps/ctrlProp124.xml"/><Relationship Id="rId5" Type="http://schemas.openxmlformats.org/officeDocument/2006/relationships/ctrlProp" Target="../ctrlProps/ctrlProp50.xml"/><Relationship Id="rId90" Type="http://schemas.openxmlformats.org/officeDocument/2006/relationships/ctrlProp" Target="../ctrlProps/ctrlProp135.xml"/><Relationship Id="rId95" Type="http://schemas.openxmlformats.org/officeDocument/2006/relationships/ctrlProp" Target="../ctrlProps/ctrlProp140.xml"/><Relationship Id="rId22" Type="http://schemas.openxmlformats.org/officeDocument/2006/relationships/ctrlProp" Target="../ctrlProps/ctrlProp67.xml"/><Relationship Id="rId27" Type="http://schemas.openxmlformats.org/officeDocument/2006/relationships/ctrlProp" Target="../ctrlProps/ctrlProp72.xml"/><Relationship Id="rId43" Type="http://schemas.openxmlformats.org/officeDocument/2006/relationships/ctrlProp" Target="../ctrlProps/ctrlProp88.xml"/><Relationship Id="rId48" Type="http://schemas.openxmlformats.org/officeDocument/2006/relationships/ctrlProp" Target="../ctrlProps/ctrlProp93.xml"/><Relationship Id="rId64" Type="http://schemas.openxmlformats.org/officeDocument/2006/relationships/ctrlProp" Target="../ctrlProps/ctrlProp109.xml"/><Relationship Id="rId69" Type="http://schemas.openxmlformats.org/officeDocument/2006/relationships/ctrlProp" Target="../ctrlProps/ctrlProp114.xml"/><Relationship Id="rId80" Type="http://schemas.openxmlformats.org/officeDocument/2006/relationships/ctrlProp" Target="../ctrlProps/ctrlProp125.xml"/><Relationship Id="rId85" Type="http://schemas.openxmlformats.org/officeDocument/2006/relationships/ctrlProp" Target="../ctrlProps/ctrlProp130.xml"/><Relationship Id="rId3" Type="http://schemas.openxmlformats.org/officeDocument/2006/relationships/vmlDrawing" Target="../drawings/vmlDrawing3.vml"/><Relationship Id="rId12" Type="http://schemas.openxmlformats.org/officeDocument/2006/relationships/ctrlProp" Target="../ctrlProps/ctrlProp57.xml"/><Relationship Id="rId17" Type="http://schemas.openxmlformats.org/officeDocument/2006/relationships/ctrlProp" Target="../ctrlProps/ctrlProp62.xml"/><Relationship Id="rId25" Type="http://schemas.openxmlformats.org/officeDocument/2006/relationships/ctrlProp" Target="../ctrlProps/ctrlProp70.xml"/><Relationship Id="rId33" Type="http://schemas.openxmlformats.org/officeDocument/2006/relationships/ctrlProp" Target="../ctrlProps/ctrlProp78.xml"/><Relationship Id="rId38" Type="http://schemas.openxmlformats.org/officeDocument/2006/relationships/ctrlProp" Target="../ctrlProps/ctrlProp83.xml"/><Relationship Id="rId46" Type="http://schemas.openxmlformats.org/officeDocument/2006/relationships/ctrlProp" Target="../ctrlProps/ctrlProp91.xml"/><Relationship Id="rId59" Type="http://schemas.openxmlformats.org/officeDocument/2006/relationships/ctrlProp" Target="../ctrlProps/ctrlProp104.xml"/><Relationship Id="rId67" Type="http://schemas.openxmlformats.org/officeDocument/2006/relationships/ctrlProp" Target="../ctrlProps/ctrlProp112.xml"/><Relationship Id="rId20" Type="http://schemas.openxmlformats.org/officeDocument/2006/relationships/ctrlProp" Target="../ctrlProps/ctrlProp65.xml"/><Relationship Id="rId41" Type="http://schemas.openxmlformats.org/officeDocument/2006/relationships/ctrlProp" Target="../ctrlProps/ctrlProp86.xml"/><Relationship Id="rId54" Type="http://schemas.openxmlformats.org/officeDocument/2006/relationships/ctrlProp" Target="../ctrlProps/ctrlProp99.xml"/><Relationship Id="rId62" Type="http://schemas.openxmlformats.org/officeDocument/2006/relationships/ctrlProp" Target="../ctrlProps/ctrlProp107.xml"/><Relationship Id="rId70" Type="http://schemas.openxmlformats.org/officeDocument/2006/relationships/ctrlProp" Target="../ctrlProps/ctrlProp115.xml"/><Relationship Id="rId75" Type="http://schemas.openxmlformats.org/officeDocument/2006/relationships/ctrlProp" Target="../ctrlProps/ctrlProp120.xml"/><Relationship Id="rId83" Type="http://schemas.openxmlformats.org/officeDocument/2006/relationships/ctrlProp" Target="../ctrlProps/ctrlProp128.xml"/><Relationship Id="rId88" Type="http://schemas.openxmlformats.org/officeDocument/2006/relationships/ctrlProp" Target="../ctrlProps/ctrlProp133.xml"/><Relationship Id="rId91" Type="http://schemas.openxmlformats.org/officeDocument/2006/relationships/ctrlProp" Target="../ctrlProps/ctrlProp136.xml"/><Relationship Id="rId96" Type="http://schemas.openxmlformats.org/officeDocument/2006/relationships/ctrlProp" Target="../ctrlProps/ctrlProp141.xml"/><Relationship Id="rId1" Type="http://schemas.openxmlformats.org/officeDocument/2006/relationships/printerSettings" Target="../printerSettings/printerSettings5.bin"/><Relationship Id="rId6" Type="http://schemas.openxmlformats.org/officeDocument/2006/relationships/ctrlProp" Target="../ctrlProps/ctrlProp51.xml"/><Relationship Id="rId15" Type="http://schemas.openxmlformats.org/officeDocument/2006/relationships/ctrlProp" Target="../ctrlProps/ctrlProp60.xml"/><Relationship Id="rId23" Type="http://schemas.openxmlformats.org/officeDocument/2006/relationships/ctrlProp" Target="../ctrlProps/ctrlProp68.xml"/><Relationship Id="rId28" Type="http://schemas.openxmlformats.org/officeDocument/2006/relationships/ctrlProp" Target="../ctrlProps/ctrlProp73.xml"/><Relationship Id="rId36" Type="http://schemas.openxmlformats.org/officeDocument/2006/relationships/ctrlProp" Target="../ctrlProps/ctrlProp81.xml"/><Relationship Id="rId49" Type="http://schemas.openxmlformats.org/officeDocument/2006/relationships/ctrlProp" Target="../ctrlProps/ctrlProp94.xml"/><Relationship Id="rId57" Type="http://schemas.openxmlformats.org/officeDocument/2006/relationships/ctrlProp" Target="../ctrlProps/ctrlProp102.xml"/><Relationship Id="rId10" Type="http://schemas.openxmlformats.org/officeDocument/2006/relationships/ctrlProp" Target="../ctrlProps/ctrlProp55.xml"/><Relationship Id="rId31" Type="http://schemas.openxmlformats.org/officeDocument/2006/relationships/ctrlProp" Target="../ctrlProps/ctrlProp76.xml"/><Relationship Id="rId44" Type="http://schemas.openxmlformats.org/officeDocument/2006/relationships/ctrlProp" Target="../ctrlProps/ctrlProp89.xml"/><Relationship Id="rId52" Type="http://schemas.openxmlformats.org/officeDocument/2006/relationships/ctrlProp" Target="../ctrlProps/ctrlProp97.xml"/><Relationship Id="rId60" Type="http://schemas.openxmlformats.org/officeDocument/2006/relationships/ctrlProp" Target="../ctrlProps/ctrlProp105.xml"/><Relationship Id="rId65" Type="http://schemas.openxmlformats.org/officeDocument/2006/relationships/ctrlProp" Target="../ctrlProps/ctrlProp110.xml"/><Relationship Id="rId73" Type="http://schemas.openxmlformats.org/officeDocument/2006/relationships/ctrlProp" Target="../ctrlProps/ctrlProp118.xml"/><Relationship Id="rId78" Type="http://schemas.openxmlformats.org/officeDocument/2006/relationships/ctrlProp" Target="../ctrlProps/ctrlProp123.xml"/><Relationship Id="rId81" Type="http://schemas.openxmlformats.org/officeDocument/2006/relationships/ctrlProp" Target="../ctrlProps/ctrlProp126.xml"/><Relationship Id="rId86" Type="http://schemas.openxmlformats.org/officeDocument/2006/relationships/ctrlProp" Target="../ctrlProps/ctrlProp131.xml"/><Relationship Id="rId94" Type="http://schemas.openxmlformats.org/officeDocument/2006/relationships/ctrlProp" Target="../ctrlProps/ctrlProp139.xml"/><Relationship Id="rId4" Type="http://schemas.openxmlformats.org/officeDocument/2006/relationships/ctrlProp" Target="../ctrlProps/ctrlProp49.xml"/><Relationship Id="rId9" Type="http://schemas.openxmlformats.org/officeDocument/2006/relationships/ctrlProp" Target="../ctrlProps/ctrlProp54.xml"/><Relationship Id="rId13" Type="http://schemas.openxmlformats.org/officeDocument/2006/relationships/ctrlProp" Target="../ctrlProps/ctrlProp58.xml"/><Relationship Id="rId18" Type="http://schemas.openxmlformats.org/officeDocument/2006/relationships/ctrlProp" Target="../ctrlProps/ctrlProp63.xml"/><Relationship Id="rId39" Type="http://schemas.openxmlformats.org/officeDocument/2006/relationships/ctrlProp" Target="../ctrlProps/ctrlProp84.xml"/><Relationship Id="rId34" Type="http://schemas.openxmlformats.org/officeDocument/2006/relationships/ctrlProp" Target="../ctrlProps/ctrlProp79.xml"/><Relationship Id="rId50" Type="http://schemas.openxmlformats.org/officeDocument/2006/relationships/ctrlProp" Target="../ctrlProps/ctrlProp95.xml"/><Relationship Id="rId55" Type="http://schemas.openxmlformats.org/officeDocument/2006/relationships/ctrlProp" Target="../ctrlProps/ctrlProp100.xml"/><Relationship Id="rId76" Type="http://schemas.openxmlformats.org/officeDocument/2006/relationships/ctrlProp" Target="../ctrlProps/ctrlProp121.xml"/><Relationship Id="rId97" Type="http://schemas.openxmlformats.org/officeDocument/2006/relationships/ctrlProp" Target="../ctrlProps/ctrlProp142.xml"/><Relationship Id="rId7" Type="http://schemas.openxmlformats.org/officeDocument/2006/relationships/ctrlProp" Target="../ctrlProps/ctrlProp52.xml"/><Relationship Id="rId71" Type="http://schemas.openxmlformats.org/officeDocument/2006/relationships/ctrlProp" Target="../ctrlProps/ctrlProp116.xml"/><Relationship Id="rId92" Type="http://schemas.openxmlformats.org/officeDocument/2006/relationships/ctrlProp" Target="../ctrlProps/ctrlProp137.xml"/><Relationship Id="rId2" Type="http://schemas.openxmlformats.org/officeDocument/2006/relationships/drawing" Target="../drawings/drawing4.xml"/><Relationship Id="rId29" Type="http://schemas.openxmlformats.org/officeDocument/2006/relationships/ctrlProp" Target="../ctrlProps/ctrlProp74.xml"/><Relationship Id="rId24" Type="http://schemas.openxmlformats.org/officeDocument/2006/relationships/ctrlProp" Target="../ctrlProps/ctrlProp69.xml"/><Relationship Id="rId40" Type="http://schemas.openxmlformats.org/officeDocument/2006/relationships/ctrlProp" Target="../ctrlProps/ctrlProp85.xml"/><Relationship Id="rId45" Type="http://schemas.openxmlformats.org/officeDocument/2006/relationships/ctrlProp" Target="../ctrlProps/ctrlProp90.xml"/><Relationship Id="rId66" Type="http://schemas.openxmlformats.org/officeDocument/2006/relationships/ctrlProp" Target="../ctrlProps/ctrlProp111.xml"/><Relationship Id="rId87" Type="http://schemas.openxmlformats.org/officeDocument/2006/relationships/ctrlProp" Target="../ctrlProps/ctrlProp132.xml"/><Relationship Id="rId61" Type="http://schemas.openxmlformats.org/officeDocument/2006/relationships/ctrlProp" Target="../ctrlProps/ctrlProp106.xml"/><Relationship Id="rId82" Type="http://schemas.openxmlformats.org/officeDocument/2006/relationships/ctrlProp" Target="../ctrlProps/ctrlProp127.xml"/><Relationship Id="rId19" Type="http://schemas.openxmlformats.org/officeDocument/2006/relationships/ctrlProp" Target="../ctrlProps/ctrlProp64.xml"/><Relationship Id="rId14" Type="http://schemas.openxmlformats.org/officeDocument/2006/relationships/ctrlProp" Target="../ctrlProps/ctrlProp59.xml"/><Relationship Id="rId30" Type="http://schemas.openxmlformats.org/officeDocument/2006/relationships/ctrlProp" Target="../ctrlProps/ctrlProp75.xml"/><Relationship Id="rId35" Type="http://schemas.openxmlformats.org/officeDocument/2006/relationships/ctrlProp" Target="../ctrlProps/ctrlProp80.xml"/><Relationship Id="rId56" Type="http://schemas.openxmlformats.org/officeDocument/2006/relationships/ctrlProp" Target="../ctrlProps/ctrlProp101.xml"/><Relationship Id="rId77" Type="http://schemas.openxmlformats.org/officeDocument/2006/relationships/ctrlProp" Target="../ctrlProps/ctrlProp122.xml"/><Relationship Id="rId8" Type="http://schemas.openxmlformats.org/officeDocument/2006/relationships/ctrlProp" Target="../ctrlProps/ctrlProp53.xml"/><Relationship Id="rId51" Type="http://schemas.openxmlformats.org/officeDocument/2006/relationships/ctrlProp" Target="../ctrlProps/ctrlProp96.xml"/><Relationship Id="rId72" Type="http://schemas.openxmlformats.org/officeDocument/2006/relationships/ctrlProp" Target="../ctrlProps/ctrlProp117.xml"/><Relationship Id="rId93" Type="http://schemas.openxmlformats.org/officeDocument/2006/relationships/ctrlProp" Target="../ctrlProps/ctrlProp138.xml"/><Relationship Id="rId98" Type="http://schemas.openxmlformats.org/officeDocument/2006/relationships/ctrlProp" Target="../ctrlProps/ctrlProp143.xml"/></Relationships>
</file>

<file path=xl/worksheets/_rels/sheet7.xml.rels><?xml version="1.0" encoding="UTF-8" standalone="yes"?>
<Relationships xmlns="http://schemas.openxmlformats.org/package/2006/relationships"><Relationship Id="rId26" Type="http://schemas.openxmlformats.org/officeDocument/2006/relationships/ctrlProp" Target="../ctrlProps/ctrlProp166.xml"/><Relationship Id="rId21" Type="http://schemas.openxmlformats.org/officeDocument/2006/relationships/ctrlProp" Target="../ctrlProps/ctrlProp161.xml"/><Relationship Id="rId42" Type="http://schemas.openxmlformats.org/officeDocument/2006/relationships/ctrlProp" Target="../ctrlProps/ctrlProp182.xml"/><Relationship Id="rId47" Type="http://schemas.openxmlformats.org/officeDocument/2006/relationships/ctrlProp" Target="../ctrlProps/ctrlProp187.xml"/><Relationship Id="rId63" Type="http://schemas.openxmlformats.org/officeDocument/2006/relationships/ctrlProp" Target="../ctrlProps/ctrlProp203.xml"/><Relationship Id="rId68" Type="http://schemas.openxmlformats.org/officeDocument/2006/relationships/ctrlProp" Target="../ctrlProps/ctrlProp208.xml"/><Relationship Id="rId84" Type="http://schemas.openxmlformats.org/officeDocument/2006/relationships/ctrlProp" Target="../ctrlProps/ctrlProp224.xml"/><Relationship Id="rId89" Type="http://schemas.openxmlformats.org/officeDocument/2006/relationships/ctrlProp" Target="../ctrlProps/ctrlProp229.xml"/><Relationship Id="rId16" Type="http://schemas.openxmlformats.org/officeDocument/2006/relationships/ctrlProp" Target="../ctrlProps/ctrlProp156.xml"/><Relationship Id="rId11" Type="http://schemas.openxmlformats.org/officeDocument/2006/relationships/ctrlProp" Target="../ctrlProps/ctrlProp151.xml"/><Relationship Id="rId32" Type="http://schemas.openxmlformats.org/officeDocument/2006/relationships/ctrlProp" Target="../ctrlProps/ctrlProp172.xml"/><Relationship Id="rId37" Type="http://schemas.openxmlformats.org/officeDocument/2006/relationships/ctrlProp" Target="../ctrlProps/ctrlProp177.xml"/><Relationship Id="rId53" Type="http://schemas.openxmlformats.org/officeDocument/2006/relationships/ctrlProp" Target="../ctrlProps/ctrlProp193.xml"/><Relationship Id="rId58" Type="http://schemas.openxmlformats.org/officeDocument/2006/relationships/ctrlProp" Target="../ctrlProps/ctrlProp198.xml"/><Relationship Id="rId74" Type="http://schemas.openxmlformats.org/officeDocument/2006/relationships/ctrlProp" Target="../ctrlProps/ctrlProp214.xml"/><Relationship Id="rId79" Type="http://schemas.openxmlformats.org/officeDocument/2006/relationships/ctrlProp" Target="../ctrlProps/ctrlProp219.xml"/><Relationship Id="rId5" Type="http://schemas.openxmlformats.org/officeDocument/2006/relationships/ctrlProp" Target="../ctrlProps/ctrlProp145.xml"/><Relationship Id="rId90" Type="http://schemas.openxmlformats.org/officeDocument/2006/relationships/ctrlProp" Target="../ctrlProps/ctrlProp230.xml"/><Relationship Id="rId95" Type="http://schemas.openxmlformats.org/officeDocument/2006/relationships/ctrlProp" Target="../ctrlProps/ctrlProp235.xml"/><Relationship Id="rId22" Type="http://schemas.openxmlformats.org/officeDocument/2006/relationships/ctrlProp" Target="../ctrlProps/ctrlProp162.xml"/><Relationship Id="rId27" Type="http://schemas.openxmlformats.org/officeDocument/2006/relationships/ctrlProp" Target="../ctrlProps/ctrlProp167.xml"/><Relationship Id="rId43" Type="http://schemas.openxmlformats.org/officeDocument/2006/relationships/ctrlProp" Target="../ctrlProps/ctrlProp183.xml"/><Relationship Id="rId48" Type="http://schemas.openxmlformats.org/officeDocument/2006/relationships/ctrlProp" Target="../ctrlProps/ctrlProp188.xml"/><Relationship Id="rId64" Type="http://schemas.openxmlformats.org/officeDocument/2006/relationships/ctrlProp" Target="../ctrlProps/ctrlProp204.xml"/><Relationship Id="rId69" Type="http://schemas.openxmlformats.org/officeDocument/2006/relationships/ctrlProp" Target="../ctrlProps/ctrlProp209.xml"/><Relationship Id="rId80" Type="http://schemas.openxmlformats.org/officeDocument/2006/relationships/ctrlProp" Target="../ctrlProps/ctrlProp220.xml"/><Relationship Id="rId85" Type="http://schemas.openxmlformats.org/officeDocument/2006/relationships/ctrlProp" Target="../ctrlProps/ctrlProp225.xml"/><Relationship Id="rId3" Type="http://schemas.openxmlformats.org/officeDocument/2006/relationships/vmlDrawing" Target="../drawings/vmlDrawing4.vml"/><Relationship Id="rId12" Type="http://schemas.openxmlformats.org/officeDocument/2006/relationships/ctrlProp" Target="../ctrlProps/ctrlProp152.xml"/><Relationship Id="rId17" Type="http://schemas.openxmlformats.org/officeDocument/2006/relationships/ctrlProp" Target="../ctrlProps/ctrlProp157.xml"/><Relationship Id="rId25" Type="http://schemas.openxmlformats.org/officeDocument/2006/relationships/ctrlProp" Target="../ctrlProps/ctrlProp165.xml"/><Relationship Id="rId33" Type="http://schemas.openxmlformats.org/officeDocument/2006/relationships/ctrlProp" Target="../ctrlProps/ctrlProp173.xml"/><Relationship Id="rId38" Type="http://schemas.openxmlformats.org/officeDocument/2006/relationships/ctrlProp" Target="../ctrlProps/ctrlProp178.xml"/><Relationship Id="rId46" Type="http://schemas.openxmlformats.org/officeDocument/2006/relationships/ctrlProp" Target="../ctrlProps/ctrlProp186.xml"/><Relationship Id="rId59" Type="http://schemas.openxmlformats.org/officeDocument/2006/relationships/ctrlProp" Target="../ctrlProps/ctrlProp199.xml"/><Relationship Id="rId67" Type="http://schemas.openxmlformats.org/officeDocument/2006/relationships/ctrlProp" Target="../ctrlProps/ctrlProp207.xml"/><Relationship Id="rId20" Type="http://schemas.openxmlformats.org/officeDocument/2006/relationships/ctrlProp" Target="../ctrlProps/ctrlProp160.xml"/><Relationship Id="rId41" Type="http://schemas.openxmlformats.org/officeDocument/2006/relationships/ctrlProp" Target="../ctrlProps/ctrlProp181.xml"/><Relationship Id="rId54" Type="http://schemas.openxmlformats.org/officeDocument/2006/relationships/ctrlProp" Target="../ctrlProps/ctrlProp194.xml"/><Relationship Id="rId62" Type="http://schemas.openxmlformats.org/officeDocument/2006/relationships/ctrlProp" Target="../ctrlProps/ctrlProp202.xml"/><Relationship Id="rId70" Type="http://schemas.openxmlformats.org/officeDocument/2006/relationships/ctrlProp" Target="../ctrlProps/ctrlProp210.xml"/><Relationship Id="rId75" Type="http://schemas.openxmlformats.org/officeDocument/2006/relationships/ctrlProp" Target="../ctrlProps/ctrlProp215.xml"/><Relationship Id="rId83" Type="http://schemas.openxmlformats.org/officeDocument/2006/relationships/ctrlProp" Target="../ctrlProps/ctrlProp223.xml"/><Relationship Id="rId88" Type="http://schemas.openxmlformats.org/officeDocument/2006/relationships/ctrlProp" Target="../ctrlProps/ctrlProp228.xml"/><Relationship Id="rId91" Type="http://schemas.openxmlformats.org/officeDocument/2006/relationships/ctrlProp" Target="../ctrlProps/ctrlProp231.xml"/><Relationship Id="rId96" Type="http://schemas.openxmlformats.org/officeDocument/2006/relationships/ctrlProp" Target="../ctrlProps/ctrlProp236.xml"/><Relationship Id="rId1" Type="http://schemas.openxmlformats.org/officeDocument/2006/relationships/printerSettings" Target="../printerSettings/printerSettings6.bin"/><Relationship Id="rId6" Type="http://schemas.openxmlformats.org/officeDocument/2006/relationships/ctrlProp" Target="../ctrlProps/ctrlProp146.xml"/><Relationship Id="rId15" Type="http://schemas.openxmlformats.org/officeDocument/2006/relationships/ctrlProp" Target="../ctrlProps/ctrlProp155.xml"/><Relationship Id="rId23" Type="http://schemas.openxmlformats.org/officeDocument/2006/relationships/ctrlProp" Target="../ctrlProps/ctrlProp163.xml"/><Relationship Id="rId28" Type="http://schemas.openxmlformats.org/officeDocument/2006/relationships/ctrlProp" Target="../ctrlProps/ctrlProp168.xml"/><Relationship Id="rId36" Type="http://schemas.openxmlformats.org/officeDocument/2006/relationships/ctrlProp" Target="../ctrlProps/ctrlProp176.xml"/><Relationship Id="rId49" Type="http://schemas.openxmlformats.org/officeDocument/2006/relationships/ctrlProp" Target="../ctrlProps/ctrlProp189.xml"/><Relationship Id="rId57" Type="http://schemas.openxmlformats.org/officeDocument/2006/relationships/ctrlProp" Target="../ctrlProps/ctrlProp197.xml"/><Relationship Id="rId10" Type="http://schemas.openxmlformats.org/officeDocument/2006/relationships/ctrlProp" Target="../ctrlProps/ctrlProp150.xml"/><Relationship Id="rId31" Type="http://schemas.openxmlformats.org/officeDocument/2006/relationships/ctrlProp" Target="../ctrlProps/ctrlProp171.xml"/><Relationship Id="rId44" Type="http://schemas.openxmlformats.org/officeDocument/2006/relationships/ctrlProp" Target="../ctrlProps/ctrlProp184.xml"/><Relationship Id="rId52" Type="http://schemas.openxmlformats.org/officeDocument/2006/relationships/ctrlProp" Target="../ctrlProps/ctrlProp192.xml"/><Relationship Id="rId60" Type="http://schemas.openxmlformats.org/officeDocument/2006/relationships/ctrlProp" Target="../ctrlProps/ctrlProp200.xml"/><Relationship Id="rId65" Type="http://schemas.openxmlformats.org/officeDocument/2006/relationships/ctrlProp" Target="../ctrlProps/ctrlProp205.xml"/><Relationship Id="rId73" Type="http://schemas.openxmlformats.org/officeDocument/2006/relationships/ctrlProp" Target="../ctrlProps/ctrlProp213.xml"/><Relationship Id="rId78" Type="http://schemas.openxmlformats.org/officeDocument/2006/relationships/ctrlProp" Target="../ctrlProps/ctrlProp218.xml"/><Relationship Id="rId81" Type="http://schemas.openxmlformats.org/officeDocument/2006/relationships/ctrlProp" Target="../ctrlProps/ctrlProp221.xml"/><Relationship Id="rId86" Type="http://schemas.openxmlformats.org/officeDocument/2006/relationships/ctrlProp" Target="../ctrlProps/ctrlProp226.xml"/><Relationship Id="rId94" Type="http://schemas.openxmlformats.org/officeDocument/2006/relationships/ctrlProp" Target="../ctrlProps/ctrlProp234.xml"/><Relationship Id="rId4" Type="http://schemas.openxmlformats.org/officeDocument/2006/relationships/ctrlProp" Target="../ctrlProps/ctrlProp144.xml"/><Relationship Id="rId9" Type="http://schemas.openxmlformats.org/officeDocument/2006/relationships/ctrlProp" Target="../ctrlProps/ctrlProp149.xml"/><Relationship Id="rId13" Type="http://schemas.openxmlformats.org/officeDocument/2006/relationships/ctrlProp" Target="../ctrlProps/ctrlProp153.xml"/><Relationship Id="rId18" Type="http://schemas.openxmlformats.org/officeDocument/2006/relationships/ctrlProp" Target="../ctrlProps/ctrlProp158.xml"/><Relationship Id="rId39" Type="http://schemas.openxmlformats.org/officeDocument/2006/relationships/ctrlProp" Target="../ctrlProps/ctrlProp179.xml"/><Relationship Id="rId34" Type="http://schemas.openxmlformats.org/officeDocument/2006/relationships/ctrlProp" Target="../ctrlProps/ctrlProp174.xml"/><Relationship Id="rId50" Type="http://schemas.openxmlformats.org/officeDocument/2006/relationships/ctrlProp" Target="../ctrlProps/ctrlProp190.xml"/><Relationship Id="rId55" Type="http://schemas.openxmlformats.org/officeDocument/2006/relationships/ctrlProp" Target="../ctrlProps/ctrlProp195.xml"/><Relationship Id="rId76" Type="http://schemas.openxmlformats.org/officeDocument/2006/relationships/ctrlProp" Target="../ctrlProps/ctrlProp216.xml"/><Relationship Id="rId97" Type="http://schemas.openxmlformats.org/officeDocument/2006/relationships/ctrlProp" Target="../ctrlProps/ctrlProp237.xml"/><Relationship Id="rId7" Type="http://schemas.openxmlformats.org/officeDocument/2006/relationships/ctrlProp" Target="../ctrlProps/ctrlProp147.xml"/><Relationship Id="rId71" Type="http://schemas.openxmlformats.org/officeDocument/2006/relationships/ctrlProp" Target="../ctrlProps/ctrlProp211.xml"/><Relationship Id="rId92" Type="http://schemas.openxmlformats.org/officeDocument/2006/relationships/ctrlProp" Target="../ctrlProps/ctrlProp232.xml"/><Relationship Id="rId2" Type="http://schemas.openxmlformats.org/officeDocument/2006/relationships/drawing" Target="../drawings/drawing5.xml"/><Relationship Id="rId29" Type="http://schemas.openxmlformats.org/officeDocument/2006/relationships/ctrlProp" Target="../ctrlProps/ctrlProp169.xml"/><Relationship Id="rId24" Type="http://schemas.openxmlformats.org/officeDocument/2006/relationships/ctrlProp" Target="../ctrlProps/ctrlProp164.xml"/><Relationship Id="rId40" Type="http://schemas.openxmlformats.org/officeDocument/2006/relationships/ctrlProp" Target="../ctrlProps/ctrlProp180.xml"/><Relationship Id="rId45" Type="http://schemas.openxmlformats.org/officeDocument/2006/relationships/ctrlProp" Target="../ctrlProps/ctrlProp185.xml"/><Relationship Id="rId66" Type="http://schemas.openxmlformats.org/officeDocument/2006/relationships/ctrlProp" Target="../ctrlProps/ctrlProp206.xml"/><Relationship Id="rId87" Type="http://schemas.openxmlformats.org/officeDocument/2006/relationships/ctrlProp" Target="../ctrlProps/ctrlProp227.xml"/><Relationship Id="rId61" Type="http://schemas.openxmlformats.org/officeDocument/2006/relationships/ctrlProp" Target="../ctrlProps/ctrlProp201.xml"/><Relationship Id="rId82" Type="http://schemas.openxmlformats.org/officeDocument/2006/relationships/ctrlProp" Target="../ctrlProps/ctrlProp222.xml"/><Relationship Id="rId19" Type="http://schemas.openxmlformats.org/officeDocument/2006/relationships/ctrlProp" Target="../ctrlProps/ctrlProp159.xml"/><Relationship Id="rId14" Type="http://schemas.openxmlformats.org/officeDocument/2006/relationships/ctrlProp" Target="../ctrlProps/ctrlProp154.xml"/><Relationship Id="rId30" Type="http://schemas.openxmlformats.org/officeDocument/2006/relationships/ctrlProp" Target="../ctrlProps/ctrlProp170.xml"/><Relationship Id="rId35" Type="http://schemas.openxmlformats.org/officeDocument/2006/relationships/ctrlProp" Target="../ctrlProps/ctrlProp175.xml"/><Relationship Id="rId56" Type="http://schemas.openxmlformats.org/officeDocument/2006/relationships/ctrlProp" Target="../ctrlProps/ctrlProp196.xml"/><Relationship Id="rId77" Type="http://schemas.openxmlformats.org/officeDocument/2006/relationships/ctrlProp" Target="../ctrlProps/ctrlProp217.xml"/><Relationship Id="rId8" Type="http://schemas.openxmlformats.org/officeDocument/2006/relationships/ctrlProp" Target="../ctrlProps/ctrlProp148.xml"/><Relationship Id="rId51" Type="http://schemas.openxmlformats.org/officeDocument/2006/relationships/ctrlProp" Target="../ctrlProps/ctrlProp191.xml"/><Relationship Id="rId72" Type="http://schemas.openxmlformats.org/officeDocument/2006/relationships/ctrlProp" Target="../ctrlProps/ctrlProp212.xml"/><Relationship Id="rId93" Type="http://schemas.openxmlformats.org/officeDocument/2006/relationships/ctrlProp" Target="../ctrlProps/ctrlProp233.xml"/><Relationship Id="rId98" Type="http://schemas.openxmlformats.org/officeDocument/2006/relationships/ctrlProp" Target="../ctrlProps/ctrlProp238.xml"/></Relationships>
</file>

<file path=xl/worksheets/_rels/sheet8.xml.rels><?xml version="1.0" encoding="UTF-8" standalone="yes"?>
<Relationships xmlns="http://schemas.openxmlformats.org/package/2006/relationships"><Relationship Id="rId26" Type="http://schemas.openxmlformats.org/officeDocument/2006/relationships/ctrlProp" Target="../ctrlProps/ctrlProp261.xml"/><Relationship Id="rId21" Type="http://schemas.openxmlformats.org/officeDocument/2006/relationships/ctrlProp" Target="../ctrlProps/ctrlProp256.xml"/><Relationship Id="rId42" Type="http://schemas.openxmlformats.org/officeDocument/2006/relationships/ctrlProp" Target="../ctrlProps/ctrlProp277.xml"/><Relationship Id="rId47" Type="http://schemas.openxmlformats.org/officeDocument/2006/relationships/ctrlProp" Target="../ctrlProps/ctrlProp282.xml"/><Relationship Id="rId63" Type="http://schemas.openxmlformats.org/officeDocument/2006/relationships/ctrlProp" Target="../ctrlProps/ctrlProp298.xml"/><Relationship Id="rId68" Type="http://schemas.openxmlformats.org/officeDocument/2006/relationships/ctrlProp" Target="../ctrlProps/ctrlProp303.xml"/><Relationship Id="rId84" Type="http://schemas.openxmlformats.org/officeDocument/2006/relationships/ctrlProp" Target="../ctrlProps/ctrlProp319.xml"/><Relationship Id="rId89" Type="http://schemas.openxmlformats.org/officeDocument/2006/relationships/ctrlProp" Target="../ctrlProps/ctrlProp324.xml"/><Relationship Id="rId16" Type="http://schemas.openxmlformats.org/officeDocument/2006/relationships/ctrlProp" Target="../ctrlProps/ctrlProp251.xml"/><Relationship Id="rId11" Type="http://schemas.openxmlformats.org/officeDocument/2006/relationships/ctrlProp" Target="../ctrlProps/ctrlProp246.xml"/><Relationship Id="rId32" Type="http://schemas.openxmlformats.org/officeDocument/2006/relationships/ctrlProp" Target="../ctrlProps/ctrlProp267.xml"/><Relationship Id="rId37" Type="http://schemas.openxmlformats.org/officeDocument/2006/relationships/ctrlProp" Target="../ctrlProps/ctrlProp272.xml"/><Relationship Id="rId53" Type="http://schemas.openxmlformats.org/officeDocument/2006/relationships/ctrlProp" Target="../ctrlProps/ctrlProp288.xml"/><Relationship Id="rId58" Type="http://schemas.openxmlformats.org/officeDocument/2006/relationships/ctrlProp" Target="../ctrlProps/ctrlProp293.xml"/><Relationship Id="rId74" Type="http://schemas.openxmlformats.org/officeDocument/2006/relationships/ctrlProp" Target="../ctrlProps/ctrlProp309.xml"/><Relationship Id="rId79" Type="http://schemas.openxmlformats.org/officeDocument/2006/relationships/ctrlProp" Target="../ctrlProps/ctrlProp314.xml"/><Relationship Id="rId5" Type="http://schemas.openxmlformats.org/officeDocument/2006/relationships/ctrlProp" Target="../ctrlProps/ctrlProp240.xml"/><Relationship Id="rId90" Type="http://schemas.openxmlformats.org/officeDocument/2006/relationships/ctrlProp" Target="../ctrlProps/ctrlProp325.xml"/><Relationship Id="rId95" Type="http://schemas.openxmlformats.org/officeDocument/2006/relationships/ctrlProp" Target="../ctrlProps/ctrlProp330.xml"/><Relationship Id="rId22" Type="http://schemas.openxmlformats.org/officeDocument/2006/relationships/ctrlProp" Target="../ctrlProps/ctrlProp257.xml"/><Relationship Id="rId27" Type="http://schemas.openxmlformats.org/officeDocument/2006/relationships/ctrlProp" Target="../ctrlProps/ctrlProp262.xml"/><Relationship Id="rId43" Type="http://schemas.openxmlformats.org/officeDocument/2006/relationships/ctrlProp" Target="../ctrlProps/ctrlProp278.xml"/><Relationship Id="rId48" Type="http://schemas.openxmlformats.org/officeDocument/2006/relationships/ctrlProp" Target="../ctrlProps/ctrlProp283.xml"/><Relationship Id="rId64" Type="http://schemas.openxmlformats.org/officeDocument/2006/relationships/ctrlProp" Target="../ctrlProps/ctrlProp299.xml"/><Relationship Id="rId69" Type="http://schemas.openxmlformats.org/officeDocument/2006/relationships/ctrlProp" Target="../ctrlProps/ctrlProp304.xml"/><Relationship Id="rId80" Type="http://schemas.openxmlformats.org/officeDocument/2006/relationships/ctrlProp" Target="../ctrlProps/ctrlProp315.xml"/><Relationship Id="rId85" Type="http://schemas.openxmlformats.org/officeDocument/2006/relationships/ctrlProp" Target="../ctrlProps/ctrlProp320.xml"/><Relationship Id="rId3" Type="http://schemas.openxmlformats.org/officeDocument/2006/relationships/vmlDrawing" Target="../drawings/vmlDrawing5.vml"/><Relationship Id="rId12" Type="http://schemas.openxmlformats.org/officeDocument/2006/relationships/ctrlProp" Target="../ctrlProps/ctrlProp247.xml"/><Relationship Id="rId17" Type="http://schemas.openxmlformats.org/officeDocument/2006/relationships/ctrlProp" Target="../ctrlProps/ctrlProp252.xml"/><Relationship Id="rId25" Type="http://schemas.openxmlformats.org/officeDocument/2006/relationships/ctrlProp" Target="../ctrlProps/ctrlProp260.xml"/><Relationship Id="rId33" Type="http://schemas.openxmlformats.org/officeDocument/2006/relationships/ctrlProp" Target="../ctrlProps/ctrlProp268.xml"/><Relationship Id="rId38" Type="http://schemas.openxmlformats.org/officeDocument/2006/relationships/ctrlProp" Target="../ctrlProps/ctrlProp273.xml"/><Relationship Id="rId46" Type="http://schemas.openxmlformats.org/officeDocument/2006/relationships/ctrlProp" Target="../ctrlProps/ctrlProp281.xml"/><Relationship Id="rId59" Type="http://schemas.openxmlformats.org/officeDocument/2006/relationships/ctrlProp" Target="../ctrlProps/ctrlProp294.xml"/><Relationship Id="rId67" Type="http://schemas.openxmlformats.org/officeDocument/2006/relationships/ctrlProp" Target="../ctrlProps/ctrlProp302.xml"/><Relationship Id="rId20" Type="http://schemas.openxmlformats.org/officeDocument/2006/relationships/ctrlProp" Target="../ctrlProps/ctrlProp255.xml"/><Relationship Id="rId41" Type="http://schemas.openxmlformats.org/officeDocument/2006/relationships/ctrlProp" Target="../ctrlProps/ctrlProp276.xml"/><Relationship Id="rId54" Type="http://schemas.openxmlformats.org/officeDocument/2006/relationships/ctrlProp" Target="../ctrlProps/ctrlProp289.xml"/><Relationship Id="rId62" Type="http://schemas.openxmlformats.org/officeDocument/2006/relationships/ctrlProp" Target="../ctrlProps/ctrlProp297.xml"/><Relationship Id="rId70" Type="http://schemas.openxmlformats.org/officeDocument/2006/relationships/ctrlProp" Target="../ctrlProps/ctrlProp305.xml"/><Relationship Id="rId75" Type="http://schemas.openxmlformats.org/officeDocument/2006/relationships/ctrlProp" Target="../ctrlProps/ctrlProp310.xml"/><Relationship Id="rId83" Type="http://schemas.openxmlformats.org/officeDocument/2006/relationships/ctrlProp" Target="../ctrlProps/ctrlProp318.xml"/><Relationship Id="rId88" Type="http://schemas.openxmlformats.org/officeDocument/2006/relationships/ctrlProp" Target="../ctrlProps/ctrlProp323.xml"/><Relationship Id="rId91" Type="http://schemas.openxmlformats.org/officeDocument/2006/relationships/ctrlProp" Target="../ctrlProps/ctrlProp326.xml"/><Relationship Id="rId96" Type="http://schemas.openxmlformats.org/officeDocument/2006/relationships/ctrlProp" Target="../ctrlProps/ctrlProp331.xml"/><Relationship Id="rId1" Type="http://schemas.openxmlformats.org/officeDocument/2006/relationships/printerSettings" Target="../printerSettings/printerSettings7.bin"/><Relationship Id="rId6" Type="http://schemas.openxmlformats.org/officeDocument/2006/relationships/ctrlProp" Target="../ctrlProps/ctrlProp241.xml"/><Relationship Id="rId15" Type="http://schemas.openxmlformats.org/officeDocument/2006/relationships/ctrlProp" Target="../ctrlProps/ctrlProp250.xml"/><Relationship Id="rId23" Type="http://schemas.openxmlformats.org/officeDocument/2006/relationships/ctrlProp" Target="../ctrlProps/ctrlProp258.xml"/><Relationship Id="rId28" Type="http://schemas.openxmlformats.org/officeDocument/2006/relationships/ctrlProp" Target="../ctrlProps/ctrlProp263.xml"/><Relationship Id="rId36" Type="http://schemas.openxmlformats.org/officeDocument/2006/relationships/ctrlProp" Target="../ctrlProps/ctrlProp271.xml"/><Relationship Id="rId49" Type="http://schemas.openxmlformats.org/officeDocument/2006/relationships/ctrlProp" Target="../ctrlProps/ctrlProp284.xml"/><Relationship Id="rId57" Type="http://schemas.openxmlformats.org/officeDocument/2006/relationships/ctrlProp" Target="../ctrlProps/ctrlProp292.xml"/><Relationship Id="rId10" Type="http://schemas.openxmlformats.org/officeDocument/2006/relationships/ctrlProp" Target="../ctrlProps/ctrlProp245.xml"/><Relationship Id="rId31" Type="http://schemas.openxmlformats.org/officeDocument/2006/relationships/ctrlProp" Target="../ctrlProps/ctrlProp266.xml"/><Relationship Id="rId44" Type="http://schemas.openxmlformats.org/officeDocument/2006/relationships/ctrlProp" Target="../ctrlProps/ctrlProp279.xml"/><Relationship Id="rId52" Type="http://schemas.openxmlformats.org/officeDocument/2006/relationships/ctrlProp" Target="../ctrlProps/ctrlProp287.xml"/><Relationship Id="rId60" Type="http://schemas.openxmlformats.org/officeDocument/2006/relationships/ctrlProp" Target="../ctrlProps/ctrlProp295.xml"/><Relationship Id="rId65" Type="http://schemas.openxmlformats.org/officeDocument/2006/relationships/ctrlProp" Target="../ctrlProps/ctrlProp300.xml"/><Relationship Id="rId73" Type="http://schemas.openxmlformats.org/officeDocument/2006/relationships/ctrlProp" Target="../ctrlProps/ctrlProp308.xml"/><Relationship Id="rId78" Type="http://schemas.openxmlformats.org/officeDocument/2006/relationships/ctrlProp" Target="../ctrlProps/ctrlProp313.xml"/><Relationship Id="rId81" Type="http://schemas.openxmlformats.org/officeDocument/2006/relationships/ctrlProp" Target="../ctrlProps/ctrlProp316.xml"/><Relationship Id="rId86" Type="http://schemas.openxmlformats.org/officeDocument/2006/relationships/ctrlProp" Target="../ctrlProps/ctrlProp321.xml"/><Relationship Id="rId94" Type="http://schemas.openxmlformats.org/officeDocument/2006/relationships/ctrlProp" Target="../ctrlProps/ctrlProp329.xml"/><Relationship Id="rId4" Type="http://schemas.openxmlformats.org/officeDocument/2006/relationships/ctrlProp" Target="../ctrlProps/ctrlProp239.xml"/><Relationship Id="rId9" Type="http://schemas.openxmlformats.org/officeDocument/2006/relationships/ctrlProp" Target="../ctrlProps/ctrlProp244.xml"/><Relationship Id="rId13" Type="http://schemas.openxmlformats.org/officeDocument/2006/relationships/ctrlProp" Target="../ctrlProps/ctrlProp248.xml"/><Relationship Id="rId18" Type="http://schemas.openxmlformats.org/officeDocument/2006/relationships/ctrlProp" Target="../ctrlProps/ctrlProp253.xml"/><Relationship Id="rId39" Type="http://schemas.openxmlformats.org/officeDocument/2006/relationships/ctrlProp" Target="../ctrlProps/ctrlProp274.xml"/><Relationship Id="rId34" Type="http://schemas.openxmlformats.org/officeDocument/2006/relationships/ctrlProp" Target="../ctrlProps/ctrlProp269.xml"/><Relationship Id="rId50" Type="http://schemas.openxmlformats.org/officeDocument/2006/relationships/ctrlProp" Target="../ctrlProps/ctrlProp285.xml"/><Relationship Id="rId55" Type="http://schemas.openxmlformats.org/officeDocument/2006/relationships/ctrlProp" Target="../ctrlProps/ctrlProp290.xml"/><Relationship Id="rId76" Type="http://schemas.openxmlformats.org/officeDocument/2006/relationships/ctrlProp" Target="../ctrlProps/ctrlProp311.xml"/><Relationship Id="rId97" Type="http://schemas.openxmlformats.org/officeDocument/2006/relationships/ctrlProp" Target="../ctrlProps/ctrlProp332.xml"/><Relationship Id="rId7" Type="http://schemas.openxmlformats.org/officeDocument/2006/relationships/ctrlProp" Target="../ctrlProps/ctrlProp242.xml"/><Relationship Id="rId71" Type="http://schemas.openxmlformats.org/officeDocument/2006/relationships/ctrlProp" Target="../ctrlProps/ctrlProp306.xml"/><Relationship Id="rId92" Type="http://schemas.openxmlformats.org/officeDocument/2006/relationships/ctrlProp" Target="../ctrlProps/ctrlProp327.xml"/><Relationship Id="rId2" Type="http://schemas.openxmlformats.org/officeDocument/2006/relationships/drawing" Target="../drawings/drawing6.xml"/><Relationship Id="rId29" Type="http://schemas.openxmlformats.org/officeDocument/2006/relationships/ctrlProp" Target="../ctrlProps/ctrlProp264.xml"/><Relationship Id="rId24" Type="http://schemas.openxmlformats.org/officeDocument/2006/relationships/ctrlProp" Target="../ctrlProps/ctrlProp259.xml"/><Relationship Id="rId40" Type="http://schemas.openxmlformats.org/officeDocument/2006/relationships/ctrlProp" Target="../ctrlProps/ctrlProp275.xml"/><Relationship Id="rId45" Type="http://schemas.openxmlformats.org/officeDocument/2006/relationships/ctrlProp" Target="../ctrlProps/ctrlProp280.xml"/><Relationship Id="rId66" Type="http://schemas.openxmlformats.org/officeDocument/2006/relationships/ctrlProp" Target="../ctrlProps/ctrlProp301.xml"/><Relationship Id="rId87" Type="http://schemas.openxmlformats.org/officeDocument/2006/relationships/ctrlProp" Target="../ctrlProps/ctrlProp322.xml"/><Relationship Id="rId61" Type="http://schemas.openxmlformats.org/officeDocument/2006/relationships/ctrlProp" Target="../ctrlProps/ctrlProp296.xml"/><Relationship Id="rId82" Type="http://schemas.openxmlformats.org/officeDocument/2006/relationships/ctrlProp" Target="../ctrlProps/ctrlProp317.xml"/><Relationship Id="rId19" Type="http://schemas.openxmlformats.org/officeDocument/2006/relationships/ctrlProp" Target="../ctrlProps/ctrlProp254.xml"/><Relationship Id="rId14" Type="http://schemas.openxmlformats.org/officeDocument/2006/relationships/ctrlProp" Target="../ctrlProps/ctrlProp249.xml"/><Relationship Id="rId30" Type="http://schemas.openxmlformats.org/officeDocument/2006/relationships/ctrlProp" Target="../ctrlProps/ctrlProp265.xml"/><Relationship Id="rId35" Type="http://schemas.openxmlformats.org/officeDocument/2006/relationships/ctrlProp" Target="../ctrlProps/ctrlProp270.xml"/><Relationship Id="rId56" Type="http://schemas.openxmlformats.org/officeDocument/2006/relationships/ctrlProp" Target="../ctrlProps/ctrlProp291.xml"/><Relationship Id="rId77" Type="http://schemas.openxmlformats.org/officeDocument/2006/relationships/ctrlProp" Target="../ctrlProps/ctrlProp312.xml"/><Relationship Id="rId8" Type="http://schemas.openxmlformats.org/officeDocument/2006/relationships/ctrlProp" Target="../ctrlProps/ctrlProp243.xml"/><Relationship Id="rId51" Type="http://schemas.openxmlformats.org/officeDocument/2006/relationships/ctrlProp" Target="../ctrlProps/ctrlProp286.xml"/><Relationship Id="rId72" Type="http://schemas.openxmlformats.org/officeDocument/2006/relationships/ctrlProp" Target="../ctrlProps/ctrlProp307.xml"/><Relationship Id="rId93" Type="http://schemas.openxmlformats.org/officeDocument/2006/relationships/ctrlProp" Target="../ctrlProps/ctrlProp328.xml"/><Relationship Id="rId98" Type="http://schemas.openxmlformats.org/officeDocument/2006/relationships/ctrlProp" Target="../ctrlProps/ctrlProp333.xml"/></Relationships>
</file>

<file path=xl/worksheets/_rels/sheet9.xml.rels><?xml version="1.0" encoding="UTF-8" standalone="yes"?>
<Relationships xmlns="http://schemas.openxmlformats.org/package/2006/relationships"><Relationship Id="rId26" Type="http://schemas.openxmlformats.org/officeDocument/2006/relationships/ctrlProp" Target="../ctrlProps/ctrlProp356.xml"/><Relationship Id="rId21" Type="http://schemas.openxmlformats.org/officeDocument/2006/relationships/ctrlProp" Target="../ctrlProps/ctrlProp351.xml"/><Relationship Id="rId42" Type="http://schemas.openxmlformats.org/officeDocument/2006/relationships/ctrlProp" Target="../ctrlProps/ctrlProp372.xml"/><Relationship Id="rId47" Type="http://schemas.openxmlformats.org/officeDocument/2006/relationships/ctrlProp" Target="../ctrlProps/ctrlProp377.xml"/><Relationship Id="rId63" Type="http://schemas.openxmlformats.org/officeDocument/2006/relationships/ctrlProp" Target="../ctrlProps/ctrlProp393.xml"/><Relationship Id="rId68" Type="http://schemas.openxmlformats.org/officeDocument/2006/relationships/ctrlProp" Target="../ctrlProps/ctrlProp398.xml"/><Relationship Id="rId84" Type="http://schemas.openxmlformats.org/officeDocument/2006/relationships/ctrlProp" Target="../ctrlProps/ctrlProp414.xml"/><Relationship Id="rId89" Type="http://schemas.openxmlformats.org/officeDocument/2006/relationships/ctrlProp" Target="../ctrlProps/ctrlProp419.xml"/><Relationship Id="rId16" Type="http://schemas.openxmlformats.org/officeDocument/2006/relationships/ctrlProp" Target="../ctrlProps/ctrlProp346.xml"/><Relationship Id="rId11" Type="http://schemas.openxmlformats.org/officeDocument/2006/relationships/ctrlProp" Target="../ctrlProps/ctrlProp341.xml"/><Relationship Id="rId32" Type="http://schemas.openxmlformats.org/officeDocument/2006/relationships/ctrlProp" Target="../ctrlProps/ctrlProp362.xml"/><Relationship Id="rId37" Type="http://schemas.openxmlformats.org/officeDocument/2006/relationships/ctrlProp" Target="../ctrlProps/ctrlProp367.xml"/><Relationship Id="rId53" Type="http://schemas.openxmlformats.org/officeDocument/2006/relationships/ctrlProp" Target="../ctrlProps/ctrlProp383.xml"/><Relationship Id="rId58" Type="http://schemas.openxmlformats.org/officeDocument/2006/relationships/ctrlProp" Target="../ctrlProps/ctrlProp388.xml"/><Relationship Id="rId74" Type="http://schemas.openxmlformats.org/officeDocument/2006/relationships/ctrlProp" Target="../ctrlProps/ctrlProp404.xml"/><Relationship Id="rId79" Type="http://schemas.openxmlformats.org/officeDocument/2006/relationships/ctrlProp" Target="../ctrlProps/ctrlProp409.xml"/><Relationship Id="rId5" Type="http://schemas.openxmlformats.org/officeDocument/2006/relationships/ctrlProp" Target="../ctrlProps/ctrlProp335.xml"/><Relationship Id="rId90" Type="http://schemas.openxmlformats.org/officeDocument/2006/relationships/ctrlProp" Target="../ctrlProps/ctrlProp420.xml"/><Relationship Id="rId95" Type="http://schemas.openxmlformats.org/officeDocument/2006/relationships/ctrlProp" Target="../ctrlProps/ctrlProp425.xml"/><Relationship Id="rId22" Type="http://schemas.openxmlformats.org/officeDocument/2006/relationships/ctrlProp" Target="../ctrlProps/ctrlProp352.xml"/><Relationship Id="rId27" Type="http://schemas.openxmlformats.org/officeDocument/2006/relationships/ctrlProp" Target="../ctrlProps/ctrlProp357.xml"/><Relationship Id="rId43" Type="http://schemas.openxmlformats.org/officeDocument/2006/relationships/ctrlProp" Target="../ctrlProps/ctrlProp373.xml"/><Relationship Id="rId48" Type="http://schemas.openxmlformats.org/officeDocument/2006/relationships/ctrlProp" Target="../ctrlProps/ctrlProp378.xml"/><Relationship Id="rId64" Type="http://schemas.openxmlformats.org/officeDocument/2006/relationships/ctrlProp" Target="../ctrlProps/ctrlProp394.xml"/><Relationship Id="rId69" Type="http://schemas.openxmlformats.org/officeDocument/2006/relationships/ctrlProp" Target="../ctrlProps/ctrlProp399.xml"/><Relationship Id="rId80" Type="http://schemas.openxmlformats.org/officeDocument/2006/relationships/ctrlProp" Target="../ctrlProps/ctrlProp410.xml"/><Relationship Id="rId85" Type="http://schemas.openxmlformats.org/officeDocument/2006/relationships/ctrlProp" Target="../ctrlProps/ctrlProp415.xml"/><Relationship Id="rId3" Type="http://schemas.openxmlformats.org/officeDocument/2006/relationships/vmlDrawing" Target="../drawings/vmlDrawing6.vml"/><Relationship Id="rId12" Type="http://schemas.openxmlformats.org/officeDocument/2006/relationships/ctrlProp" Target="../ctrlProps/ctrlProp342.xml"/><Relationship Id="rId17" Type="http://schemas.openxmlformats.org/officeDocument/2006/relationships/ctrlProp" Target="../ctrlProps/ctrlProp347.xml"/><Relationship Id="rId25" Type="http://schemas.openxmlformats.org/officeDocument/2006/relationships/ctrlProp" Target="../ctrlProps/ctrlProp355.xml"/><Relationship Id="rId33" Type="http://schemas.openxmlformats.org/officeDocument/2006/relationships/ctrlProp" Target="../ctrlProps/ctrlProp363.xml"/><Relationship Id="rId38" Type="http://schemas.openxmlformats.org/officeDocument/2006/relationships/ctrlProp" Target="../ctrlProps/ctrlProp368.xml"/><Relationship Id="rId46" Type="http://schemas.openxmlformats.org/officeDocument/2006/relationships/ctrlProp" Target="../ctrlProps/ctrlProp376.xml"/><Relationship Id="rId59" Type="http://schemas.openxmlformats.org/officeDocument/2006/relationships/ctrlProp" Target="../ctrlProps/ctrlProp389.xml"/><Relationship Id="rId67" Type="http://schemas.openxmlformats.org/officeDocument/2006/relationships/ctrlProp" Target="../ctrlProps/ctrlProp397.xml"/><Relationship Id="rId20" Type="http://schemas.openxmlformats.org/officeDocument/2006/relationships/ctrlProp" Target="../ctrlProps/ctrlProp350.xml"/><Relationship Id="rId41" Type="http://schemas.openxmlformats.org/officeDocument/2006/relationships/ctrlProp" Target="../ctrlProps/ctrlProp371.xml"/><Relationship Id="rId54" Type="http://schemas.openxmlformats.org/officeDocument/2006/relationships/ctrlProp" Target="../ctrlProps/ctrlProp384.xml"/><Relationship Id="rId62" Type="http://schemas.openxmlformats.org/officeDocument/2006/relationships/ctrlProp" Target="../ctrlProps/ctrlProp392.xml"/><Relationship Id="rId70" Type="http://schemas.openxmlformats.org/officeDocument/2006/relationships/ctrlProp" Target="../ctrlProps/ctrlProp400.xml"/><Relationship Id="rId75" Type="http://schemas.openxmlformats.org/officeDocument/2006/relationships/ctrlProp" Target="../ctrlProps/ctrlProp405.xml"/><Relationship Id="rId83" Type="http://schemas.openxmlformats.org/officeDocument/2006/relationships/ctrlProp" Target="../ctrlProps/ctrlProp413.xml"/><Relationship Id="rId88" Type="http://schemas.openxmlformats.org/officeDocument/2006/relationships/ctrlProp" Target="../ctrlProps/ctrlProp418.xml"/><Relationship Id="rId91" Type="http://schemas.openxmlformats.org/officeDocument/2006/relationships/ctrlProp" Target="../ctrlProps/ctrlProp421.xml"/><Relationship Id="rId96" Type="http://schemas.openxmlformats.org/officeDocument/2006/relationships/ctrlProp" Target="../ctrlProps/ctrlProp426.xml"/><Relationship Id="rId1" Type="http://schemas.openxmlformats.org/officeDocument/2006/relationships/printerSettings" Target="../printerSettings/printerSettings8.bin"/><Relationship Id="rId6" Type="http://schemas.openxmlformats.org/officeDocument/2006/relationships/ctrlProp" Target="../ctrlProps/ctrlProp336.xml"/><Relationship Id="rId15" Type="http://schemas.openxmlformats.org/officeDocument/2006/relationships/ctrlProp" Target="../ctrlProps/ctrlProp345.xml"/><Relationship Id="rId23" Type="http://schemas.openxmlformats.org/officeDocument/2006/relationships/ctrlProp" Target="../ctrlProps/ctrlProp353.xml"/><Relationship Id="rId28" Type="http://schemas.openxmlformats.org/officeDocument/2006/relationships/ctrlProp" Target="../ctrlProps/ctrlProp358.xml"/><Relationship Id="rId36" Type="http://schemas.openxmlformats.org/officeDocument/2006/relationships/ctrlProp" Target="../ctrlProps/ctrlProp366.xml"/><Relationship Id="rId49" Type="http://schemas.openxmlformats.org/officeDocument/2006/relationships/ctrlProp" Target="../ctrlProps/ctrlProp379.xml"/><Relationship Id="rId57" Type="http://schemas.openxmlformats.org/officeDocument/2006/relationships/ctrlProp" Target="../ctrlProps/ctrlProp387.xml"/><Relationship Id="rId10" Type="http://schemas.openxmlformats.org/officeDocument/2006/relationships/ctrlProp" Target="../ctrlProps/ctrlProp340.xml"/><Relationship Id="rId31" Type="http://schemas.openxmlformats.org/officeDocument/2006/relationships/ctrlProp" Target="../ctrlProps/ctrlProp361.xml"/><Relationship Id="rId44" Type="http://schemas.openxmlformats.org/officeDocument/2006/relationships/ctrlProp" Target="../ctrlProps/ctrlProp374.xml"/><Relationship Id="rId52" Type="http://schemas.openxmlformats.org/officeDocument/2006/relationships/ctrlProp" Target="../ctrlProps/ctrlProp382.xml"/><Relationship Id="rId60" Type="http://schemas.openxmlformats.org/officeDocument/2006/relationships/ctrlProp" Target="../ctrlProps/ctrlProp390.xml"/><Relationship Id="rId65" Type="http://schemas.openxmlformats.org/officeDocument/2006/relationships/ctrlProp" Target="../ctrlProps/ctrlProp395.xml"/><Relationship Id="rId73" Type="http://schemas.openxmlformats.org/officeDocument/2006/relationships/ctrlProp" Target="../ctrlProps/ctrlProp403.xml"/><Relationship Id="rId78" Type="http://schemas.openxmlformats.org/officeDocument/2006/relationships/ctrlProp" Target="../ctrlProps/ctrlProp408.xml"/><Relationship Id="rId81" Type="http://schemas.openxmlformats.org/officeDocument/2006/relationships/ctrlProp" Target="../ctrlProps/ctrlProp411.xml"/><Relationship Id="rId86" Type="http://schemas.openxmlformats.org/officeDocument/2006/relationships/ctrlProp" Target="../ctrlProps/ctrlProp416.xml"/><Relationship Id="rId94" Type="http://schemas.openxmlformats.org/officeDocument/2006/relationships/ctrlProp" Target="../ctrlProps/ctrlProp424.xml"/><Relationship Id="rId4" Type="http://schemas.openxmlformats.org/officeDocument/2006/relationships/ctrlProp" Target="../ctrlProps/ctrlProp334.xml"/><Relationship Id="rId9" Type="http://schemas.openxmlformats.org/officeDocument/2006/relationships/ctrlProp" Target="../ctrlProps/ctrlProp339.xml"/><Relationship Id="rId13" Type="http://schemas.openxmlformats.org/officeDocument/2006/relationships/ctrlProp" Target="../ctrlProps/ctrlProp343.xml"/><Relationship Id="rId18" Type="http://schemas.openxmlformats.org/officeDocument/2006/relationships/ctrlProp" Target="../ctrlProps/ctrlProp348.xml"/><Relationship Id="rId39" Type="http://schemas.openxmlformats.org/officeDocument/2006/relationships/ctrlProp" Target="../ctrlProps/ctrlProp369.xml"/><Relationship Id="rId34" Type="http://schemas.openxmlformats.org/officeDocument/2006/relationships/ctrlProp" Target="../ctrlProps/ctrlProp364.xml"/><Relationship Id="rId50" Type="http://schemas.openxmlformats.org/officeDocument/2006/relationships/ctrlProp" Target="../ctrlProps/ctrlProp380.xml"/><Relationship Id="rId55" Type="http://schemas.openxmlformats.org/officeDocument/2006/relationships/ctrlProp" Target="../ctrlProps/ctrlProp385.xml"/><Relationship Id="rId76" Type="http://schemas.openxmlformats.org/officeDocument/2006/relationships/ctrlProp" Target="../ctrlProps/ctrlProp406.xml"/><Relationship Id="rId97" Type="http://schemas.openxmlformats.org/officeDocument/2006/relationships/ctrlProp" Target="../ctrlProps/ctrlProp427.xml"/><Relationship Id="rId7" Type="http://schemas.openxmlformats.org/officeDocument/2006/relationships/ctrlProp" Target="../ctrlProps/ctrlProp337.xml"/><Relationship Id="rId71" Type="http://schemas.openxmlformats.org/officeDocument/2006/relationships/ctrlProp" Target="../ctrlProps/ctrlProp401.xml"/><Relationship Id="rId92" Type="http://schemas.openxmlformats.org/officeDocument/2006/relationships/ctrlProp" Target="../ctrlProps/ctrlProp422.xml"/><Relationship Id="rId2" Type="http://schemas.openxmlformats.org/officeDocument/2006/relationships/drawing" Target="../drawings/drawing7.xml"/><Relationship Id="rId29" Type="http://schemas.openxmlformats.org/officeDocument/2006/relationships/ctrlProp" Target="../ctrlProps/ctrlProp359.xml"/><Relationship Id="rId24" Type="http://schemas.openxmlformats.org/officeDocument/2006/relationships/ctrlProp" Target="../ctrlProps/ctrlProp354.xml"/><Relationship Id="rId40" Type="http://schemas.openxmlformats.org/officeDocument/2006/relationships/ctrlProp" Target="../ctrlProps/ctrlProp370.xml"/><Relationship Id="rId45" Type="http://schemas.openxmlformats.org/officeDocument/2006/relationships/ctrlProp" Target="../ctrlProps/ctrlProp375.xml"/><Relationship Id="rId66" Type="http://schemas.openxmlformats.org/officeDocument/2006/relationships/ctrlProp" Target="../ctrlProps/ctrlProp396.xml"/><Relationship Id="rId87" Type="http://schemas.openxmlformats.org/officeDocument/2006/relationships/ctrlProp" Target="../ctrlProps/ctrlProp417.xml"/><Relationship Id="rId61" Type="http://schemas.openxmlformats.org/officeDocument/2006/relationships/ctrlProp" Target="../ctrlProps/ctrlProp391.xml"/><Relationship Id="rId82" Type="http://schemas.openxmlformats.org/officeDocument/2006/relationships/ctrlProp" Target="../ctrlProps/ctrlProp412.xml"/><Relationship Id="rId19" Type="http://schemas.openxmlformats.org/officeDocument/2006/relationships/ctrlProp" Target="../ctrlProps/ctrlProp349.xml"/><Relationship Id="rId14" Type="http://schemas.openxmlformats.org/officeDocument/2006/relationships/ctrlProp" Target="../ctrlProps/ctrlProp344.xml"/><Relationship Id="rId30" Type="http://schemas.openxmlformats.org/officeDocument/2006/relationships/ctrlProp" Target="../ctrlProps/ctrlProp360.xml"/><Relationship Id="rId35" Type="http://schemas.openxmlformats.org/officeDocument/2006/relationships/ctrlProp" Target="../ctrlProps/ctrlProp365.xml"/><Relationship Id="rId56" Type="http://schemas.openxmlformats.org/officeDocument/2006/relationships/ctrlProp" Target="../ctrlProps/ctrlProp386.xml"/><Relationship Id="rId77" Type="http://schemas.openxmlformats.org/officeDocument/2006/relationships/ctrlProp" Target="../ctrlProps/ctrlProp407.xml"/><Relationship Id="rId8" Type="http://schemas.openxmlformats.org/officeDocument/2006/relationships/ctrlProp" Target="../ctrlProps/ctrlProp338.xml"/><Relationship Id="rId51" Type="http://schemas.openxmlformats.org/officeDocument/2006/relationships/ctrlProp" Target="../ctrlProps/ctrlProp381.xml"/><Relationship Id="rId72" Type="http://schemas.openxmlformats.org/officeDocument/2006/relationships/ctrlProp" Target="../ctrlProps/ctrlProp402.xml"/><Relationship Id="rId93" Type="http://schemas.openxmlformats.org/officeDocument/2006/relationships/ctrlProp" Target="../ctrlProps/ctrlProp423.xml"/><Relationship Id="rId98" Type="http://schemas.openxmlformats.org/officeDocument/2006/relationships/ctrlProp" Target="../ctrlProps/ctrlProp428.xml"/></Relationships>
</file>

<file path=xl/worksheets/_rels/sheet10.xml.rels><?xml version="1.0" encoding="UTF-8" standalone="yes"?>
<Relationships xmlns="http://schemas.openxmlformats.org/package/2006/relationships"><Relationship Id="rId26" Type="http://schemas.openxmlformats.org/officeDocument/2006/relationships/ctrlProp" Target="../ctrlProps/ctrlProp451.xml"/><Relationship Id="rId21" Type="http://schemas.openxmlformats.org/officeDocument/2006/relationships/ctrlProp" Target="../ctrlProps/ctrlProp446.xml"/><Relationship Id="rId42" Type="http://schemas.openxmlformats.org/officeDocument/2006/relationships/ctrlProp" Target="../ctrlProps/ctrlProp467.xml"/><Relationship Id="rId47" Type="http://schemas.openxmlformats.org/officeDocument/2006/relationships/ctrlProp" Target="../ctrlProps/ctrlProp472.xml"/><Relationship Id="rId63" Type="http://schemas.openxmlformats.org/officeDocument/2006/relationships/ctrlProp" Target="../ctrlProps/ctrlProp488.xml"/><Relationship Id="rId68" Type="http://schemas.openxmlformats.org/officeDocument/2006/relationships/ctrlProp" Target="../ctrlProps/ctrlProp493.xml"/><Relationship Id="rId84" Type="http://schemas.openxmlformats.org/officeDocument/2006/relationships/ctrlProp" Target="../ctrlProps/ctrlProp509.xml"/><Relationship Id="rId89" Type="http://schemas.openxmlformats.org/officeDocument/2006/relationships/ctrlProp" Target="../ctrlProps/ctrlProp514.xml"/><Relationship Id="rId16" Type="http://schemas.openxmlformats.org/officeDocument/2006/relationships/ctrlProp" Target="../ctrlProps/ctrlProp441.xml"/><Relationship Id="rId11" Type="http://schemas.openxmlformats.org/officeDocument/2006/relationships/ctrlProp" Target="../ctrlProps/ctrlProp436.xml"/><Relationship Id="rId32" Type="http://schemas.openxmlformats.org/officeDocument/2006/relationships/ctrlProp" Target="../ctrlProps/ctrlProp457.xml"/><Relationship Id="rId37" Type="http://schemas.openxmlformats.org/officeDocument/2006/relationships/ctrlProp" Target="../ctrlProps/ctrlProp462.xml"/><Relationship Id="rId53" Type="http://schemas.openxmlformats.org/officeDocument/2006/relationships/ctrlProp" Target="../ctrlProps/ctrlProp478.xml"/><Relationship Id="rId58" Type="http://schemas.openxmlformats.org/officeDocument/2006/relationships/ctrlProp" Target="../ctrlProps/ctrlProp483.xml"/><Relationship Id="rId74" Type="http://schemas.openxmlformats.org/officeDocument/2006/relationships/ctrlProp" Target="../ctrlProps/ctrlProp499.xml"/><Relationship Id="rId79" Type="http://schemas.openxmlformats.org/officeDocument/2006/relationships/ctrlProp" Target="../ctrlProps/ctrlProp504.xml"/><Relationship Id="rId5" Type="http://schemas.openxmlformats.org/officeDocument/2006/relationships/ctrlProp" Target="../ctrlProps/ctrlProp430.xml"/><Relationship Id="rId90" Type="http://schemas.openxmlformats.org/officeDocument/2006/relationships/ctrlProp" Target="../ctrlProps/ctrlProp515.xml"/><Relationship Id="rId95" Type="http://schemas.openxmlformats.org/officeDocument/2006/relationships/ctrlProp" Target="../ctrlProps/ctrlProp520.xml"/><Relationship Id="rId22" Type="http://schemas.openxmlformats.org/officeDocument/2006/relationships/ctrlProp" Target="../ctrlProps/ctrlProp447.xml"/><Relationship Id="rId27" Type="http://schemas.openxmlformats.org/officeDocument/2006/relationships/ctrlProp" Target="../ctrlProps/ctrlProp452.xml"/><Relationship Id="rId43" Type="http://schemas.openxmlformats.org/officeDocument/2006/relationships/ctrlProp" Target="../ctrlProps/ctrlProp468.xml"/><Relationship Id="rId48" Type="http://schemas.openxmlformats.org/officeDocument/2006/relationships/ctrlProp" Target="../ctrlProps/ctrlProp473.xml"/><Relationship Id="rId64" Type="http://schemas.openxmlformats.org/officeDocument/2006/relationships/ctrlProp" Target="../ctrlProps/ctrlProp489.xml"/><Relationship Id="rId69" Type="http://schemas.openxmlformats.org/officeDocument/2006/relationships/ctrlProp" Target="../ctrlProps/ctrlProp494.xml"/><Relationship Id="rId80" Type="http://schemas.openxmlformats.org/officeDocument/2006/relationships/ctrlProp" Target="../ctrlProps/ctrlProp505.xml"/><Relationship Id="rId85" Type="http://schemas.openxmlformats.org/officeDocument/2006/relationships/ctrlProp" Target="../ctrlProps/ctrlProp510.xml"/><Relationship Id="rId3" Type="http://schemas.openxmlformats.org/officeDocument/2006/relationships/vmlDrawing" Target="../drawings/vmlDrawing7.vml"/><Relationship Id="rId12" Type="http://schemas.openxmlformats.org/officeDocument/2006/relationships/ctrlProp" Target="../ctrlProps/ctrlProp437.xml"/><Relationship Id="rId17" Type="http://schemas.openxmlformats.org/officeDocument/2006/relationships/ctrlProp" Target="../ctrlProps/ctrlProp442.xml"/><Relationship Id="rId25" Type="http://schemas.openxmlformats.org/officeDocument/2006/relationships/ctrlProp" Target="../ctrlProps/ctrlProp450.xml"/><Relationship Id="rId33" Type="http://schemas.openxmlformats.org/officeDocument/2006/relationships/ctrlProp" Target="../ctrlProps/ctrlProp458.xml"/><Relationship Id="rId38" Type="http://schemas.openxmlformats.org/officeDocument/2006/relationships/ctrlProp" Target="../ctrlProps/ctrlProp463.xml"/><Relationship Id="rId46" Type="http://schemas.openxmlformats.org/officeDocument/2006/relationships/ctrlProp" Target="../ctrlProps/ctrlProp471.xml"/><Relationship Id="rId59" Type="http://schemas.openxmlformats.org/officeDocument/2006/relationships/ctrlProp" Target="../ctrlProps/ctrlProp484.xml"/><Relationship Id="rId67" Type="http://schemas.openxmlformats.org/officeDocument/2006/relationships/ctrlProp" Target="../ctrlProps/ctrlProp492.xml"/><Relationship Id="rId20" Type="http://schemas.openxmlformats.org/officeDocument/2006/relationships/ctrlProp" Target="../ctrlProps/ctrlProp445.xml"/><Relationship Id="rId41" Type="http://schemas.openxmlformats.org/officeDocument/2006/relationships/ctrlProp" Target="../ctrlProps/ctrlProp466.xml"/><Relationship Id="rId54" Type="http://schemas.openxmlformats.org/officeDocument/2006/relationships/ctrlProp" Target="../ctrlProps/ctrlProp479.xml"/><Relationship Id="rId62" Type="http://schemas.openxmlformats.org/officeDocument/2006/relationships/ctrlProp" Target="../ctrlProps/ctrlProp487.xml"/><Relationship Id="rId70" Type="http://schemas.openxmlformats.org/officeDocument/2006/relationships/ctrlProp" Target="../ctrlProps/ctrlProp495.xml"/><Relationship Id="rId75" Type="http://schemas.openxmlformats.org/officeDocument/2006/relationships/ctrlProp" Target="../ctrlProps/ctrlProp500.xml"/><Relationship Id="rId83" Type="http://schemas.openxmlformats.org/officeDocument/2006/relationships/ctrlProp" Target="../ctrlProps/ctrlProp508.xml"/><Relationship Id="rId88" Type="http://schemas.openxmlformats.org/officeDocument/2006/relationships/ctrlProp" Target="../ctrlProps/ctrlProp513.xml"/><Relationship Id="rId91" Type="http://schemas.openxmlformats.org/officeDocument/2006/relationships/ctrlProp" Target="../ctrlProps/ctrlProp516.xml"/><Relationship Id="rId96" Type="http://schemas.openxmlformats.org/officeDocument/2006/relationships/ctrlProp" Target="../ctrlProps/ctrlProp521.xml"/><Relationship Id="rId1" Type="http://schemas.openxmlformats.org/officeDocument/2006/relationships/printerSettings" Target="../printerSettings/printerSettings9.bin"/><Relationship Id="rId6" Type="http://schemas.openxmlformats.org/officeDocument/2006/relationships/ctrlProp" Target="../ctrlProps/ctrlProp431.xml"/><Relationship Id="rId15" Type="http://schemas.openxmlformats.org/officeDocument/2006/relationships/ctrlProp" Target="../ctrlProps/ctrlProp440.xml"/><Relationship Id="rId23" Type="http://schemas.openxmlformats.org/officeDocument/2006/relationships/ctrlProp" Target="../ctrlProps/ctrlProp448.xml"/><Relationship Id="rId28" Type="http://schemas.openxmlformats.org/officeDocument/2006/relationships/ctrlProp" Target="../ctrlProps/ctrlProp453.xml"/><Relationship Id="rId36" Type="http://schemas.openxmlformats.org/officeDocument/2006/relationships/ctrlProp" Target="../ctrlProps/ctrlProp461.xml"/><Relationship Id="rId49" Type="http://schemas.openxmlformats.org/officeDocument/2006/relationships/ctrlProp" Target="../ctrlProps/ctrlProp474.xml"/><Relationship Id="rId57" Type="http://schemas.openxmlformats.org/officeDocument/2006/relationships/ctrlProp" Target="../ctrlProps/ctrlProp482.xml"/><Relationship Id="rId10" Type="http://schemas.openxmlformats.org/officeDocument/2006/relationships/ctrlProp" Target="../ctrlProps/ctrlProp435.xml"/><Relationship Id="rId31" Type="http://schemas.openxmlformats.org/officeDocument/2006/relationships/ctrlProp" Target="../ctrlProps/ctrlProp456.xml"/><Relationship Id="rId44" Type="http://schemas.openxmlformats.org/officeDocument/2006/relationships/ctrlProp" Target="../ctrlProps/ctrlProp469.xml"/><Relationship Id="rId52" Type="http://schemas.openxmlformats.org/officeDocument/2006/relationships/ctrlProp" Target="../ctrlProps/ctrlProp477.xml"/><Relationship Id="rId60" Type="http://schemas.openxmlformats.org/officeDocument/2006/relationships/ctrlProp" Target="../ctrlProps/ctrlProp485.xml"/><Relationship Id="rId65" Type="http://schemas.openxmlformats.org/officeDocument/2006/relationships/ctrlProp" Target="../ctrlProps/ctrlProp490.xml"/><Relationship Id="rId73" Type="http://schemas.openxmlformats.org/officeDocument/2006/relationships/ctrlProp" Target="../ctrlProps/ctrlProp498.xml"/><Relationship Id="rId78" Type="http://schemas.openxmlformats.org/officeDocument/2006/relationships/ctrlProp" Target="../ctrlProps/ctrlProp503.xml"/><Relationship Id="rId81" Type="http://schemas.openxmlformats.org/officeDocument/2006/relationships/ctrlProp" Target="../ctrlProps/ctrlProp506.xml"/><Relationship Id="rId86" Type="http://schemas.openxmlformats.org/officeDocument/2006/relationships/ctrlProp" Target="../ctrlProps/ctrlProp511.xml"/><Relationship Id="rId94" Type="http://schemas.openxmlformats.org/officeDocument/2006/relationships/ctrlProp" Target="../ctrlProps/ctrlProp519.xml"/><Relationship Id="rId4" Type="http://schemas.openxmlformats.org/officeDocument/2006/relationships/ctrlProp" Target="../ctrlProps/ctrlProp429.xml"/><Relationship Id="rId9" Type="http://schemas.openxmlformats.org/officeDocument/2006/relationships/ctrlProp" Target="../ctrlProps/ctrlProp434.xml"/><Relationship Id="rId13" Type="http://schemas.openxmlformats.org/officeDocument/2006/relationships/ctrlProp" Target="../ctrlProps/ctrlProp438.xml"/><Relationship Id="rId18" Type="http://schemas.openxmlformats.org/officeDocument/2006/relationships/ctrlProp" Target="../ctrlProps/ctrlProp443.xml"/><Relationship Id="rId39" Type="http://schemas.openxmlformats.org/officeDocument/2006/relationships/ctrlProp" Target="../ctrlProps/ctrlProp464.xml"/><Relationship Id="rId34" Type="http://schemas.openxmlformats.org/officeDocument/2006/relationships/ctrlProp" Target="../ctrlProps/ctrlProp459.xml"/><Relationship Id="rId50" Type="http://schemas.openxmlformats.org/officeDocument/2006/relationships/ctrlProp" Target="../ctrlProps/ctrlProp475.xml"/><Relationship Id="rId55" Type="http://schemas.openxmlformats.org/officeDocument/2006/relationships/ctrlProp" Target="../ctrlProps/ctrlProp480.xml"/><Relationship Id="rId76" Type="http://schemas.openxmlformats.org/officeDocument/2006/relationships/ctrlProp" Target="../ctrlProps/ctrlProp501.xml"/><Relationship Id="rId97" Type="http://schemas.openxmlformats.org/officeDocument/2006/relationships/ctrlProp" Target="../ctrlProps/ctrlProp522.xml"/><Relationship Id="rId7" Type="http://schemas.openxmlformats.org/officeDocument/2006/relationships/ctrlProp" Target="../ctrlProps/ctrlProp432.xml"/><Relationship Id="rId71" Type="http://schemas.openxmlformats.org/officeDocument/2006/relationships/ctrlProp" Target="../ctrlProps/ctrlProp496.xml"/><Relationship Id="rId92" Type="http://schemas.openxmlformats.org/officeDocument/2006/relationships/ctrlProp" Target="../ctrlProps/ctrlProp517.xml"/><Relationship Id="rId2" Type="http://schemas.openxmlformats.org/officeDocument/2006/relationships/drawing" Target="../drawings/drawing8.xml"/><Relationship Id="rId29" Type="http://schemas.openxmlformats.org/officeDocument/2006/relationships/ctrlProp" Target="../ctrlProps/ctrlProp454.xml"/><Relationship Id="rId24" Type="http://schemas.openxmlformats.org/officeDocument/2006/relationships/ctrlProp" Target="../ctrlProps/ctrlProp449.xml"/><Relationship Id="rId40" Type="http://schemas.openxmlformats.org/officeDocument/2006/relationships/ctrlProp" Target="../ctrlProps/ctrlProp465.xml"/><Relationship Id="rId45" Type="http://schemas.openxmlformats.org/officeDocument/2006/relationships/ctrlProp" Target="../ctrlProps/ctrlProp470.xml"/><Relationship Id="rId66" Type="http://schemas.openxmlformats.org/officeDocument/2006/relationships/ctrlProp" Target="../ctrlProps/ctrlProp491.xml"/><Relationship Id="rId87" Type="http://schemas.openxmlformats.org/officeDocument/2006/relationships/ctrlProp" Target="../ctrlProps/ctrlProp512.xml"/><Relationship Id="rId61" Type="http://schemas.openxmlformats.org/officeDocument/2006/relationships/ctrlProp" Target="../ctrlProps/ctrlProp486.xml"/><Relationship Id="rId82" Type="http://schemas.openxmlformats.org/officeDocument/2006/relationships/ctrlProp" Target="../ctrlProps/ctrlProp507.xml"/><Relationship Id="rId19" Type="http://schemas.openxmlformats.org/officeDocument/2006/relationships/ctrlProp" Target="../ctrlProps/ctrlProp444.xml"/><Relationship Id="rId14" Type="http://schemas.openxmlformats.org/officeDocument/2006/relationships/ctrlProp" Target="../ctrlProps/ctrlProp439.xml"/><Relationship Id="rId30" Type="http://schemas.openxmlformats.org/officeDocument/2006/relationships/ctrlProp" Target="../ctrlProps/ctrlProp455.xml"/><Relationship Id="rId35" Type="http://schemas.openxmlformats.org/officeDocument/2006/relationships/ctrlProp" Target="../ctrlProps/ctrlProp460.xml"/><Relationship Id="rId56" Type="http://schemas.openxmlformats.org/officeDocument/2006/relationships/ctrlProp" Target="../ctrlProps/ctrlProp481.xml"/><Relationship Id="rId77" Type="http://schemas.openxmlformats.org/officeDocument/2006/relationships/ctrlProp" Target="../ctrlProps/ctrlProp502.xml"/><Relationship Id="rId8" Type="http://schemas.openxmlformats.org/officeDocument/2006/relationships/ctrlProp" Target="../ctrlProps/ctrlProp433.xml"/><Relationship Id="rId51" Type="http://schemas.openxmlformats.org/officeDocument/2006/relationships/ctrlProp" Target="../ctrlProps/ctrlProp476.xml"/><Relationship Id="rId72" Type="http://schemas.openxmlformats.org/officeDocument/2006/relationships/ctrlProp" Target="../ctrlProps/ctrlProp497.xml"/><Relationship Id="rId93" Type="http://schemas.openxmlformats.org/officeDocument/2006/relationships/ctrlProp" Target="../ctrlProps/ctrlProp518.xml"/><Relationship Id="rId98" Type="http://schemas.openxmlformats.org/officeDocument/2006/relationships/ctrlProp" Target="../ctrlProps/ctrlProp523.xml"/></Relationships>
</file>

<file path=xl/worksheets/_rels/sheet11.xml.rels><?xml version="1.0" encoding="UTF-8" standalone="yes"?>
<Relationships xmlns="http://schemas.openxmlformats.org/package/2006/relationships"><Relationship Id="rId26" Type="http://schemas.openxmlformats.org/officeDocument/2006/relationships/ctrlProp" Target="../ctrlProps/ctrlProp546.xml"/><Relationship Id="rId21" Type="http://schemas.openxmlformats.org/officeDocument/2006/relationships/ctrlProp" Target="../ctrlProps/ctrlProp541.xml"/><Relationship Id="rId42" Type="http://schemas.openxmlformats.org/officeDocument/2006/relationships/ctrlProp" Target="../ctrlProps/ctrlProp562.xml"/><Relationship Id="rId47" Type="http://schemas.openxmlformats.org/officeDocument/2006/relationships/ctrlProp" Target="../ctrlProps/ctrlProp567.xml"/><Relationship Id="rId63" Type="http://schemas.openxmlformats.org/officeDocument/2006/relationships/ctrlProp" Target="../ctrlProps/ctrlProp583.xml"/><Relationship Id="rId68" Type="http://schemas.openxmlformats.org/officeDocument/2006/relationships/ctrlProp" Target="../ctrlProps/ctrlProp588.xml"/><Relationship Id="rId84" Type="http://schemas.openxmlformats.org/officeDocument/2006/relationships/ctrlProp" Target="../ctrlProps/ctrlProp604.xml"/><Relationship Id="rId89" Type="http://schemas.openxmlformats.org/officeDocument/2006/relationships/ctrlProp" Target="../ctrlProps/ctrlProp609.xml"/><Relationship Id="rId112" Type="http://schemas.openxmlformats.org/officeDocument/2006/relationships/ctrlProp" Target="../ctrlProps/ctrlProp632.xml"/><Relationship Id="rId16" Type="http://schemas.openxmlformats.org/officeDocument/2006/relationships/ctrlProp" Target="../ctrlProps/ctrlProp536.xml"/><Relationship Id="rId107" Type="http://schemas.openxmlformats.org/officeDocument/2006/relationships/ctrlProp" Target="../ctrlProps/ctrlProp627.xml"/><Relationship Id="rId11" Type="http://schemas.openxmlformats.org/officeDocument/2006/relationships/ctrlProp" Target="../ctrlProps/ctrlProp531.xml"/><Relationship Id="rId32" Type="http://schemas.openxmlformats.org/officeDocument/2006/relationships/ctrlProp" Target="../ctrlProps/ctrlProp552.xml"/><Relationship Id="rId37" Type="http://schemas.openxmlformats.org/officeDocument/2006/relationships/ctrlProp" Target="../ctrlProps/ctrlProp557.xml"/><Relationship Id="rId53" Type="http://schemas.openxmlformats.org/officeDocument/2006/relationships/ctrlProp" Target="../ctrlProps/ctrlProp573.xml"/><Relationship Id="rId58" Type="http://schemas.openxmlformats.org/officeDocument/2006/relationships/ctrlProp" Target="../ctrlProps/ctrlProp578.xml"/><Relationship Id="rId74" Type="http://schemas.openxmlformats.org/officeDocument/2006/relationships/ctrlProp" Target="../ctrlProps/ctrlProp594.xml"/><Relationship Id="rId79" Type="http://schemas.openxmlformats.org/officeDocument/2006/relationships/ctrlProp" Target="../ctrlProps/ctrlProp599.xml"/><Relationship Id="rId102" Type="http://schemas.openxmlformats.org/officeDocument/2006/relationships/ctrlProp" Target="../ctrlProps/ctrlProp622.xml"/><Relationship Id="rId5" Type="http://schemas.openxmlformats.org/officeDocument/2006/relationships/ctrlProp" Target="../ctrlProps/ctrlProp525.xml"/><Relationship Id="rId90" Type="http://schemas.openxmlformats.org/officeDocument/2006/relationships/ctrlProp" Target="../ctrlProps/ctrlProp610.xml"/><Relationship Id="rId95" Type="http://schemas.openxmlformats.org/officeDocument/2006/relationships/ctrlProp" Target="../ctrlProps/ctrlProp615.xml"/><Relationship Id="rId22" Type="http://schemas.openxmlformats.org/officeDocument/2006/relationships/ctrlProp" Target="../ctrlProps/ctrlProp542.xml"/><Relationship Id="rId27" Type="http://schemas.openxmlformats.org/officeDocument/2006/relationships/ctrlProp" Target="../ctrlProps/ctrlProp547.xml"/><Relationship Id="rId43" Type="http://schemas.openxmlformats.org/officeDocument/2006/relationships/ctrlProp" Target="../ctrlProps/ctrlProp563.xml"/><Relationship Id="rId48" Type="http://schemas.openxmlformats.org/officeDocument/2006/relationships/ctrlProp" Target="../ctrlProps/ctrlProp568.xml"/><Relationship Id="rId64" Type="http://schemas.openxmlformats.org/officeDocument/2006/relationships/ctrlProp" Target="../ctrlProps/ctrlProp584.xml"/><Relationship Id="rId69" Type="http://schemas.openxmlformats.org/officeDocument/2006/relationships/ctrlProp" Target="../ctrlProps/ctrlProp589.xml"/><Relationship Id="rId113" Type="http://schemas.openxmlformats.org/officeDocument/2006/relationships/ctrlProp" Target="../ctrlProps/ctrlProp633.xml"/><Relationship Id="rId80" Type="http://schemas.openxmlformats.org/officeDocument/2006/relationships/ctrlProp" Target="../ctrlProps/ctrlProp600.xml"/><Relationship Id="rId85" Type="http://schemas.openxmlformats.org/officeDocument/2006/relationships/ctrlProp" Target="../ctrlProps/ctrlProp605.xml"/><Relationship Id="rId12" Type="http://schemas.openxmlformats.org/officeDocument/2006/relationships/ctrlProp" Target="../ctrlProps/ctrlProp532.xml"/><Relationship Id="rId17" Type="http://schemas.openxmlformats.org/officeDocument/2006/relationships/ctrlProp" Target="../ctrlProps/ctrlProp537.xml"/><Relationship Id="rId33" Type="http://schemas.openxmlformats.org/officeDocument/2006/relationships/ctrlProp" Target="../ctrlProps/ctrlProp553.xml"/><Relationship Id="rId38" Type="http://schemas.openxmlformats.org/officeDocument/2006/relationships/ctrlProp" Target="../ctrlProps/ctrlProp558.xml"/><Relationship Id="rId59" Type="http://schemas.openxmlformats.org/officeDocument/2006/relationships/ctrlProp" Target="../ctrlProps/ctrlProp579.xml"/><Relationship Id="rId103" Type="http://schemas.openxmlformats.org/officeDocument/2006/relationships/ctrlProp" Target="../ctrlProps/ctrlProp623.xml"/><Relationship Id="rId108" Type="http://schemas.openxmlformats.org/officeDocument/2006/relationships/ctrlProp" Target="../ctrlProps/ctrlProp628.xml"/><Relationship Id="rId54" Type="http://schemas.openxmlformats.org/officeDocument/2006/relationships/ctrlProp" Target="../ctrlProps/ctrlProp574.xml"/><Relationship Id="rId70" Type="http://schemas.openxmlformats.org/officeDocument/2006/relationships/ctrlProp" Target="../ctrlProps/ctrlProp590.xml"/><Relationship Id="rId75" Type="http://schemas.openxmlformats.org/officeDocument/2006/relationships/ctrlProp" Target="../ctrlProps/ctrlProp595.xml"/><Relationship Id="rId91" Type="http://schemas.openxmlformats.org/officeDocument/2006/relationships/ctrlProp" Target="../ctrlProps/ctrlProp611.xml"/><Relationship Id="rId96" Type="http://schemas.openxmlformats.org/officeDocument/2006/relationships/ctrlProp" Target="../ctrlProps/ctrlProp616.xml"/><Relationship Id="rId1" Type="http://schemas.openxmlformats.org/officeDocument/2006/relationships/printerSettings" Target="../printerSettings/printerSettings10.bin"/><Relationship Id="rId6" Type="http://schemas.openxmlformats.org/officeDocument/2006/relationships/ctrlProp" Target="../ctrlProps/ctrlProp526.xml"/><Relationship Id="rId15" Type="http://schemas.openxmlformats.org/officeDocument/2006/relationships/ctrlProp" Target="../ctrlProps/ctrlProp535.xml"/><Relationship Id="rId23" Type="http://schemas.openxmlformats.org/officeDocument/2006/relationships/ctrlProp" Target="../ctrlProps/ctrlProp543.xml"/><Relationship Id="rId28" Type="http://schemas.openxmlformats.org/officeDocument/2006/relationships/ctrlProp" Target="../ctrlProps/ctrlProp548.xml"/><Relationship Id="rId36" Type="http://schemas.openxmlformats.org/officeDocument/2006/relationships/ctrlProp" Target="../ctrlProps/ctrlProp556.xml"/><Relationship Id="rId49" Type="http://schemas.openxmlformats.org/officeDocument/2006/relationships/ctrlProp" Target="../ctrlProps/ctrlProp569.xml"/><Relationship Id="rId57" Type="http://schemas.openxmlformats.org/officeDocument/2006/relationships/ctrlProp" Target="../ctrlProps/ctrlProp577.xml"/><Relationship Id="rId106" Type="http://schemas.openxmlformats.org/officeDocument/2006/relationships/ctrlProp" Target="../ctrlProps/ctrlProp626.xml"/><Relationship Id="rId114" Type="http://schemas.openxmlformats.org/officeDocument/2006/relationships/ctrlProp" Target="../ctrlProps/ctrlProp634.xml"/><Relationship Id="rId10" Type="http://schemas.openxmlformats.org/officeDocument/2006/relationships/ctrlProp" Target="../ctrlProps/ctrlProp530.xml"/><Relationship Id="rId31" Type="http://schemas.openxmlformats.org/officeDocument/2006/relationships/ctrlProp" Target="../ctrlProps/ctrlProp551.xml"/><Relationship Id="rId44" Type="http://schemas.openxmlformats.org/officeDocument/2006/relationships/ctrlProp" Target="../ctrlProps/ctrlProp564.xml"/><Relationship Id="rId52" Type="http://schemas.openxmlformats.org/officeDocument/2006/relationships/ctrlProp" Target="../ctrlProps/ctrlProp572.xml"/><Relationship Id="rId60" Type="http://schemas.openxmlformats.org/officeDocument/2006/relationships/ctrlProp" Target="../ctrlProps/ctrlProp580.xml"/><Relationship Id="rId65" Type="http://schemas.openxmlformats.org/officeDocument/2006/relationships/ctrlProp" Target="../ctrlProps/ctrlProp585.xml"/><Relationship Id="rId73" Type="http://schemas.openxmlformats.org/officeDocument/2006/relationships/ctrlProp" Target="../ctrlProps/ctrlProp593.xml"/><Relationship Id="rId78" Type="http://schemas.openxmlformats.org/officeDocument/2006/relationships/ctrlProp" Target="../ctrlProps/ctrlProp598.xml"/><Relationship Id="rId81" Type="http://schemas.openxmlformats.org/officeDocument/2006/relationships/ctrlProp" Target="../ctrlProps/ctrlProp601.xml"/><Relationship Id="rId86" Type="http://schemas.openxmlformats.org/officeDocument/2006/relationships/ctrlProp" Target="../ctrlProps/ctrlProp606.xml"/><Relationship Id="rId94" Type="http://schemas.openxmlformats.org/officeDocument/2006/relationships/ctrlProp" Target="../ctrlProps/ctrlProp614.xml"/><Relationship Id="rId99" Type="http://schemas.openxmlformats.org/officeDocument/2006/relationships/ctrlProp" Target="../ctrlProps/ctrlProp619.xml"/><Relationship Id="rId101" Type="http://schemas.openxmlformats.org/officeDocument/2006/relationships/ctrlProp" Target="../ctrlProps/ctrlProp621.xml"/><Relationship Id="rId4" Type="http://schemas.openxmlformats.org/officeDocument/2006/relationships/ctrlProp" Target="../ctrlProps/ctrlProp524.xml"/><Relationship Id="rId9" Type="http://schemas.openxmlformats.org/officeDocument/2006/relationships/ctrlProp" Target="../ctrlProps/ctrlProp529.xml"/><Relationship Id="rId13" Type="http://schemas.openxmlformats.org/officeDocument/2006/relationships/ctrlProp" Target="../ctrlProps/ctrlProp533.xml"/><Relationship Id="rId18" Type="http://schemas.openxmlformats.org/officeDocument/2006/relationships/ctrlProp" Target="../ctrlProps/ctrlProp538.xml"/><Relationship Id="rId39" Type="http://schemas.openxmlformats.org/officeDocument/2006/relationships/ctrlProp" Target="../ctrlProps/ctrlProp559.xml"/><Relationship Id="rId109" Type="http://schemas.openxmlformats.org/officeDocument/2006/relationships/ctrlProp" Target="../ctrlProps/ctrlProp629.xml"/><Relationship Id="rId34" Type="http://schemas.openxmlformats.org/officeDocument/2006/relationships/ctrlProp" Target="../ctrlProps/ctrlProp554.xml"/><Relationship Id="rId50" Type="http://schemas.openxmlformats.org/officeDocument/2006/relationships/ctrlProp" Target="../ctrlProps/ctrlProp570.xml"/><Relationship Id="rId55" Type="http://schemas.openxmlformats.org/officeDocument/2006/relationships/ctrlProp" Target="../ctrlProps/ctrlProp575.xml"/><Relationship Id="rId76" Type="http://schemas.openxmlformats.org/officeDocument/2006/relationships/ctrlProp" Target="../ctrlProps/ctrlProp596.xml"/><Relationship Id="rId97" Type="http://schemas.openxmlformats.org/officeDocument/2006/relationships/ctrlProp" Target="../ctrlProps/ctrlProp617.xml"/><Relationship Id="rId104" Type="http://schemas.openxmlformats.org/officeDocument/2006/relationships/ctrlProp" Target="../ctrlProps/ctrlProp624.xml"/><Relationship Id="rId7" Type="http://schemas.openxmlformats.org/officeDocument/2006/relationships/ctrlProp" Target="../ctrlProps/ctrlProp527.xml"/><Relationship Id="rId71" Type="http://schemas.openxmlformats.org/officeDocument/2006/relationships/ctrlProp" Target="../ctrlProps/ctrlProp591.xml"/><Relationship Id="rId92" Type="http://schemas.openxmlformats.org/officeDocument/2006/relationships/ctrlProp" Target="../ctrlProps/ctrlProp612.xml"/><Relationship Id="rId2" Type="http://schemas.openxmlformats.org/officeDocument/2006/relationships/drawing" Target="../drawings/drawing9.xml"/><Relationship Id="rId29" Type="http://schemas.openxmlformats.org/officeDocument/2006/relationships/ctrlProp" Target="../ctrlProps/ctrlProp549.xml"/><Relationship Id="rId24" Type="http://schemas.openxmlformats.org/officeDocument/2006/relationships/ctrlProp" Target="../ctrlProps/ctrlProp544.xml"/><Relationship Id="rId40" Type="http://schemas.openxmlformats.org/officeDocument/2006/relationships/ctrlProp" Target="../ctrlProps/ctrlProp560.xml"/><Relationship Id="rId45" Type="http://schemas.openxmlformats.org/officeDocument/2006/relationships/ctrlProp" Target="../ctrlProps/ctrlProp565.xml"/><Relationship Id="rId66" Type="http://schemas.openxmlformats.org/officeDocument/2006/relationships/ctrlProp" Target="../ctrlProps/ctrlProp586.xml"/><Relationship Id="rId87" Type="http://schemas.openxmlformats.org/officeDocument/2006/relationships/ctrlProp" Target="../ctrlProps/ctrlProp607.xml"/><Relationship Id="rId110" Type="http://schemas.openxmlformats.org/officeDocument/2006/relationships/ctrlProp" Target="../ctrlProps/ctrlProp630.xml"/><Relationship Id="rId61" Type="http://schemas.openxmlformats.org/officeDocument/2006/relationships/ctrlProp" Target="../ctrlProps/ctrlProp581.xml"/><Relationship Id="rId82" Type="http://schemas.openxmlformats.org/officeDocument/2006/relationships/ctrlProp" Target="../ctrlProps/ctrlProp602.xml"/><Relationship Id="rId19" Type="http://schemas.openxmlformats.org/officeDocument/2006/relationships/ctrlProp" Target="../ctrlProps/ctrlProp539.xml"/><Relationship Id="rId14" Type="http://schemas.openxmlformats.org/officeDocument/2006/relationships/ctrlProp" Target="../ctrlProps/ctrlProp534.xml"/><Relationship Id="rId30" Type="http://schemas.openxmlformats.org/officeDocument/2006/relationships/ctrlProp" Target="../ctrlProps/ctrlProp550.xml"/><Relationship Id="rId35" Type="http://schemas.openxmlformats.org/officeDocument/2006/relationships/ctrlProp" Target="../ctrlProps/ctrlProp555.xml"/><Relationship Id="rId56" Type="http://schemas.openxmlformats.org/officeDocument/2006/relationships/ctrlProp" Target="../ctrlProps/ctrlProp576.xml"/><Relationship Id="rId77" Type="http://schemas.openxmlformats.org/officeDocument/2006/relationships/ctrlProp" Target="../ctrlProps/ctrlProp597.xml"/><Relationship Id="rId100" Type="http://schemas.openxmlformats.org/officeDocument/2006/relationships/ctrlProp" Target="../ctrlProps/ctrlProp620.xml"/><Relationship Id="rId105" Type="http://schemas.openxmlformats.org/officeDocument/2006/relationships/ctrlProp" Target="../ctrlProps/ctrlProp625.xml"/><Relationship Id="rId8" Type="http://schemas.openxmlformats.org/officeDocument/2006/relationships/ctrlProp" Target="../ctrlProps/ctrlProp528.xml"/><Relationship Id="rId51" Type="http://schemas.openxmlformats.org/officeDocument/2006/relationships/ctrlProp" Target="../ctrlProps/ctrlProp571.xml"/><Relationship Id="rId72" Type="http://schemas.openxmlformats.org/officeDocument/2006/relationships/ctrlProp" Target="../ctrlProps/ctrlProp592.xml"/><Relationship Id="rId93" Type="http://schemas.openxmlformats.org/officeDocument/2006/relationships/ctrlProp" Target="../ctrlProps/ctrlProp613.xml"/><Relationship Id="rId98" Type="http://schemas.openxmlformats.org/officeDocument/2006/relationships/ctrlProp" Target="../ctrlProps/ctrlProp618.xml"/><Relationship Id="rId3" Type="http://schemas.openxmlformats.org/officeDocument/2006/relationships/vmlDrawing" Target="../drawings/vmlDrawing8.vml"/><Relationship Id="rId25" Type="http://schemas.openxmlformats.org/officeDocument/2006/relationships/ctrlProp" Target="../ctrlProps/ctrlProp545.xml"/><Relationship Id="rId46" Type="http://schemas.openxmlformats.org/officeDocument/2006/relationships/ctrlProp" Target="../ctrlProps/ctrlProp566.xml"/><Relationship Id="rId67" Type="http://schemas.openxmlformats.org/officeDocument/2006/relationships/ctrlProp" Target="../ctrlProps/ctrlProp587.xml"/><Relationship Id="rId20" Type="http://schemas.openxmlformats.org/officeDocument/2006/relationships/ctrlProp" Target="../ctrlProps/ctrlProp540.xml"/><Relationship Id="rId41" Type="http://schemas.openxmlformats.org/officeDocument/2006/relationships/ctrlProp" Target="../ctrlProps/ctrlProp561.xml"/><Relationship Id="rId62" Type="http://schemas.openxmlformats.org/officeDocument/2006/relationships/ctrlProp" Target="../ctrlProps/ctrlProp582.xml"/><Relationship Id="rId83" Type="http://schemas.openxmlformats.org/officeDocument/2006/relationships/ctrlProp" Target="../ctrlProps/ctrlProp603.xml"/><Relationship Id="rId88" Type="http://schemas.openxmlformats.org/officeDocument/2006/relationships/ctrlProp" Target="../ctrlProps/ctrlProp608.xml"/><Relationship Id="rId111" Type="http://schemas.openxmlformats.org/officeDocument/2006/relationships/ctrlProp" Target="../ctrlProps/ctrlProp631.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0.xml"/><Relationship Id="rId1" Type="http://schemas.openxmlformats.org/officeDocument/2006/relationships/printerSettings" Target="../printerSettings/printerSettings11.bin"/><Relationship Id="rId5" Type="http://schemas.openxmlformats.org/officeDocument/2006/relationships/ctrlProp" Target="../ctrlProps/ctrlProp636.xml"/><Relationship Id="rId4" Type="http://schemas.openxmlformats.org/officeDocument/2006/relationships/ctrlProp" Target="../ctrlProps/ctrlProp635.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1.xml"/><Relationship Id="rId1" Type="http://schemas.openxmlformats.org/officeDocument/2006/relationships/printerSettings" Target="../printerSettings/printerSettings12.bin"/><Relationship Id="rId4" Type="http://schemas.openxmlformats.org/officeDocument/2006/relationships/ctrlProp" Target="../ctrlProps/ctrlProp637.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2.xml"/><Relationship Id="rId1" Type="http://schemas.openxmlformats.org/officeDocument/2006/relationships/printerSettings" Target="../printerSettings/printerSettings13.bin"/><Relationship Id="rId4" Type="http://schemas.openxmlformats.org/officeDocument/2006/relationships/ctrlProp" Target="../ctrlProps/ctrlProp638.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8" Type="http://schemas.openxmlformats.org/officeDocument/2006/relationships/ctrlProp" Target="../ctrlProps/ctrlProp643.xml"/><Relationship Id="rId3" Type="http://schemas.openxmlformats.org/officeDocument/2006/relationships/vmlDrawing" Target="../drawings/vmlDrawing12.vml"/><Relationship Id="rId7" Type="http://schemas.openxmlformats.org/officeDocument/2006/relationships/ctrlProp" Target="../ctrlProps/ctrlProp642.xml"/><Relationship Id="rId2" Type="http://schemas.openxmlformats.org/officeDocument/2006/relationships/drawing" Target="../drawings/drawing13.xml"/><Relationship Id="rId1" Type="http://schemas.openxmlformats.org/officeDocument/2006/relationships/printerSettings" Target="../printerSettings/printerSettings15.bin"/><Relationship Id="rId6" Type="http://schemas.openxmlformats.org/officeDocument/2006/relationships/ctrlProp" Target="../ctrlProps/ctrlProp641.xml"/><Relationship Id="rId11" Type="http://schemas.openxmlformats.org/officeDocument/2006/relationships/ctrlProp" Target="../ctrlProps/ctrlProp646.xml"/><Relationship Id="rId5" Type="http://schemas.openxmlformats.org/officeDocument/2006/relationships/ctrlProp" Target="../ctrlProps/ctrlProp640.xml"/><Relationship Id="rId10" Type="http://schemas.openxmlformats.org/officeDocument/2006/relationships/ctrlProp" Target="../ctrlProps/ctrlProp645.xml"/><Relationship Id="rId4" Type="http://schemas.openxmlformats.org/officeDocument/2006/relationships/ctrlProp" Target="../ctrlProps/ctrlProp639.xml"/><Relationship Id="rId9" Type="http://schemas.openxmlformats.org/officeDocument/2006/relationships/ctrlProp" Target="../ctrlProps/ctrlProp64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FF0000"/>
  </sheetPr>
  <dimension ref="B1:V64"/>
  <sheetViews>
    <sheetView showGridLines="0" zoomScale="50" zoomScaleNormal="50" workbookViewId="0">
      <selection activeCell="C17" sqref="C17"/>
    </sheetView>
  </sheetViews>
  <sheetFormatPr defaultRowHeight="14.5" x14ac:dyDescent="0.35"/>
  <cols>
    <col min="1" max="1" width="2.1796875" customWidth="1"/>
    <col min="2" max="2" width="4.1796875" customWidth="1"/>
    <col min="3" max="3" width="46.1796875" customWidth="1"/>
    <col min="4" max="5" width="4.81640625" customWidth="1"/>
    <col min="6" max="6" width="34.1796875" customWidth="1"/>
    <col min="7" max="9" width="17.54296875" customWidth="1"/>
    <col min="10" max="11" width="3.81640625" customWidth="1"/>
    <col min="12" max="12" width="48.453125" customWidth="1"/>
    <col min="13" max="13" width="3" customWidth="1"/>
    <col min="14" max="14" width="25.81640625" customWidth="1"/>
    <col min="15" max="15" width="4.1796875" customWidth="1"/>
    <col min="17" max="17" width="3.453125" customWidth="1"/>
    <col min="18" max="18" width="31.1796875" customWidth="1"/>
    <col min="19" max="19" width="4.1796875" customWidth="1"/>
    <col min="21" max="21" width="3.81640625" customWidth="1"/>
    <col min="22" max="22" width="15.1796875" customWidth="1"/>
  </cols>
  <sheetData>
    <row r="1" spans="2:22" ht="23.5" x14ac:dyDescent="0.55000000000000004">
      <c r="B1" s="19" t="s">
        <v>53</v>
      </c>
      <c r="D1" s="37"/>
    </row>
    <row r="2" spans="2:22" x14ac:dyDescent="0.35">
      <c r="B2" s="42" t="s">
        <v>270</v>
      </c>
    </row>
    <row r="4" spans="2:22" x14ac:dyDescent="0.35">
      <c r="B4" s="2" t="s">
        <v>228</v>
      </c>
      <c r="E4" s="20" t="s">
        <v>63</v>
      </c>
      <c r="G4" s="393" t="s">
        <v>835</v>
      </c>
      <c r="H4" s="393" t="s">
        <v>331</v>
      </c>
      <c r="I4" s="393" t="s">
        <v>834</v>
      </c>
      <c r="K4" s="2" t="s">
        <v>65</v>
      </c>
      <c r="N4" s="2" t="s">
        <v>108</v>
      </c>
      <c r="P4" s="2" t="s">
        <v>138</v>
      </c>
      <c r="R4" s="2" t="s">
        <v>151</v>
      </c>
      <c r="T4" s="2" t="s">
        <v>193</v>
      </c>
      <c r="V4" s="2" t="s">
        <v>887</v>
      </c>
    </row>
    <row r="5" spans="2:22" x14ac:dyDescent="0.35">
      <c r="B5" s="258"/>
      <c r="C5" s="386" t="s">
        <v>64</v>
      </c>
      <c r="E5" s="260"/>
      <c r="F5" s="259" t="s">
        <v>836</v>
      </c>
      <c r="G5" s="259"/>
      <c r="H5" s="259"/>
      <c r="I5" s="259"/>
      <c r="K5" s="259"/>
      <c r="L5" s="259" t="s">
        <v>831</v>
      </c>
      <c r="N5" s="372">
        <v>2021</v>
      </c>
      <c r="P5" s="372" t="s">
        <v>30</v>
      </c>
      <c r="R5" s="372" t="s">
        <v>149</v>
      </c>
      <c r="T5" s="390">
        <v>-1</v>
      </c>
      <c r="V5" s="488" t="s">
        <v>891</v>
      </c>
    </row>
    <row r="6" spans="2:22" x14ac:dyDescent="0.35">
      <c r="B6" s="259">
        <v>1</v>
      </c>
      <c r="C6" s="387" t="s">
        <v>577</v>
      </c>
      <c r="E6" s="260">
        <v>1</v>
      </c>
      <c r="F6" s="372" t="s">
        <v>60</v>
      </c>
      <c r="G6" s="388" t="s">
        <v>328</v>
      </c>
      <c r="H6" s="388">
        <v>15</v>
      </c>
      <c r="I6" s="388">
        <v>20</v>
      </c>
      <c r="K6" s="259">
        <v>1</v>
      </c>
      <c r="L6" s="372" t="s">
        <v>29</v>
      </c>
      <c r="N6" s="372">
        <v>2022</v>
      </c>
      <c r="P6" s="372" t="s">
        <v>96</v>
      </c>
      <c r="R6" s="372" t="s">
        <v>150</v>
      </c>
      <c r="T6" s="390">
        <v>-0.95</v>
      </c>
      <c r="V6" s="488" t="s">
        <v>892</v>
      </c>
    </row>
    <row r="7" spans="2:22" x14ac:dyDescent="0.35">
      <c r="B7" s="259">
        <v>2</v>
      </c>
      <c r="C7" s="387" t="s">
        <v>69</v>
      </c>
      <c r="E7" s="260">
        <v>2</v>
      </c>
      <c r="F7" s="372" t="s">
        <v>57</v>
      </c>
      <c r="G7" s="388" t="s">
        <v>329</v>
      </c>
      <c r="H7" s="388">
        <v>15</v>
      </c>
      <c r="I7" s="388">
        <v>25</v>
      </c>
      <c r="K7" s="259">
        <v>2</v>
      </c>
      <c r="L7" s="372" t="s">
        <v>124</v>
      </c>
      <c r="N7" s="372">
        <v>2023</v>
      </c>
      <c r="P7" s="372" t="s">
        <v>97</v>
      </c>
      <c r="T7" s="390">
        <v>-0.9</v>
      </c>
      <c r="V7" s="488" t="s">
        <v>893</v>
      </c>
    </row>
    <row r="8" spans="2:22" x14ac:dyDescent="0.35">
      <c r="B8" s="259">
        <v>3</v>
      </c>
      <c r="C8" s="387" t="s">
        <v>71</v>
      </c>
      <c r="E8" s="260">
        <v>3</v>
      </c>
      <c r="F8" s="372" t="s">
        <v>61</v>
      </c>
      <c r="G8" s="389" t="s">
        <v>328</v>
      </c>
      <c r="H8" s="389">
        <v>15</v>
      </c>
      <c r="I8" s="389">
        <v>20</v>
      </c>
      <c r="K8" s="259">
        <v>3</v>
      </c>
      <c r="L8" s="372" t="s">
        <v>810</v>
      </c>
      <c r="N8" s="372">
        <v>2024</v>
      </c>
      <c r="P8" s="372" t="s">
        <v>98</v>
      </c>
      <c r="T8" s="390">
        <v>-0.85</v>
      </c>
    </row>
    <row r="9" spans="2:22" x14ac:dyDescent="0.35">
      <c r="B9" s="259">
        <v>4</v>
      </c>
      <c r="C9" s="387" t="s">
        <v>73</v>
      </c>
      <c r="E9" s="260">
        <v>4</v>
      </c>
      <c r="F9" s="372" t="s">
        <v>58</v>
      </c>
      <c r="G9" s="388" t="s">
        <v>328</v>
      </c>
      <c r="H9" s="388">
        <v>15</v>
      </c>
      <c r="I9" s="388">
        <v>20</v>
      </c>
      <c r="K9" s="259">
        <v>4</v>
      </c>
      <c r="L9" s="372" t="s">
        <v>28</v>
      </c>
      <c r="N9" s="372">
        <v>2025</v>
      </c>
      <c r="P9" s="372" t="s">
        <v>99</v>
      </c>
      <c r="T9" s="390">
        <v>-0.8</v>
      </c>
    </row>
    <row r="10" spans="2:22" x14ac:dyDescent="0.35">
      <c r="B10" s="259">
        <v>5</v>
      </c>
      <c r="C10" s="387" t="s">
        <v>75</v>
      </c>
      <c r="E10" s="260">
        <v>5</v>
      </c>
      <c r="F10" s="372" t="s">
        <v>56</v>
      </c>
      <c r="G10" s="388" t="s">
        <v>329</v>
      </c>
      <c r="H10" s="388">
        <v>15</v>
      </c>
      <c r="I10" s="388">
        <v>25</v>
      </c>
      <c r="N10" s="372">
        <v>2026</v>
      </c>
      <c r="P10" s="372" t="s">
        <v>100</v>
      </c>
      <c r="T10" s="390">
        <v>-0.75</v>
      </c>
    </row>
    <row r="11" spans="2:22" x14ac:dyDescent="0.35">
      <c r="B11" s="259">
        <v>6</v>
      </c>
      <c r="C11" s="387" t="s">
        <v>77</v>
      </c>
      <c r="E11" s="260">
        <v>6</v>
      </c>
      <c r="F11" s="372" t="s">
        <v>55</v>
      </c>
      <c r="G11" s="388" t="s">
        <v>329</v>
      </c>
      <c r="H11" s="388">
        <v>15</v>
      </c>
      <c r="I11" s="388">
        <v>25</v>
      </c>
      <c r="N11" s="372">
        <v>2027</v>
      </c>
      <c r="T11" s="390">
        <v>-0.7</v>
      </c>
    </row>
    <row r="12" spans="2:22" x14ac:dyDescent="0.35">
      <c r="B12" s="259">
        <v>7</v>
      </c>
      <c r="C12" s="387" t="s">
        <v>376</v>
      </c>
      <c r="E12" s="260">
        <v>7</v>
      </c>
      <c r="F12" s="372" t="s">
        <v>59</v>
      </c>
      <c r="G12" s="388" t="s">
        <v>330</v>
      </c>
      <c r="H12" s="388">
        <v>25</v>
      </c>
      <c r="I12" s="388">
        <v>30</v>
      </c>
      <c r="N12" s="372">
        <v>2028</v>
      </c>
      <c r="T12" s="390">
        <v>-0.65</v>
      </c>
    </row>
    <row r="13" spans="2:22" x14ac:dyDescent="0.35">
      <c r="B13" s="259">
        <v>8</v>
      </c>
      <c r="C13" s="387" t="s">
        <v>80</v>
      </c>
      <c r="E13" s="260">
        <v>8</v>
      </c>
      <c r="F13" s="372" t="s">
        <v>62</v>
      </c>
      <c r="G13" s="388" t="s">
        <v>330</v>
      </c>
      <c r="H13" s="388">
        <v>25</v>
      </c>
      <c r="I13" s="388">
        <v>30</v>
      </c>
      <c r="N13" s="372">
        <v>2029</v>
      </c>
      <c r="T13" s="390">
        <v>-0.6</v>
      </c>
    </row>
    <row r="14" spans="2:22" x14ac:dyDescent="0.35">
      <c r="B14" s="259">
        <v>9</v>
      </c>
      <c r="C14" s="387" t="s">
        <v>82</v>
      </c>
      <c r="E14" s="260">
        <v>9</v>
      </c>
      <c r="F14" s="372" t="s">
        <v>150</v>
      </c>
      <c r="G14" s="389" t="s">
        <v>328</v>
      </c>
      <c r="H14" s="389">
        <v>15</v>
      </c>
      <c r="I14" s="389">
        <v>20</v>
      </c>
      <c r="N14" s="372">
        <v>2030</v>
      </c>
      <c r="T14" s="390">
        <v>-0.55000000000000004</v>
      </c>
    </row>
    <row r="15" spans="2:22" x14ac:dyDescent="0.35">
      <c r="B15" s="259">
        <v>10</v>
      </c>
      <c r="C15" s="387" t="s">
        <v>84</v>
      </c>
      <c r="E15" s="260">
        <v>10</v>
      </c>
      <c r="F15" s="372"/>
      <c r="G15" s="372"/>
      <c r="H15" s="372"/>
      <c r="I15" s="372"/>
      <c r="N15" s="372">
        <v>2031</v>
      </c>
      <c r="T15" s="390">
        <v>-0.5</v>
      </c>
    </row>
    <row r="16" spans="2:22" x14ac:dyDescent="0.35">
      <c r="B16" s="259">
        <v>11</v>
      </c>
      <c r="C16" s="387" t="s">
        <v>86</v>
      </c>
      <c r="N16" s="372">
        <v>2032</v>
      </c>
      <c r="T16" s="390">
        <v>-0.45</v>
      </c>
    </row>
    <row r="17" spans="2:20" x14ac:dyDescent="0.35">
      <c r="B17" s="259">
        <v>12</v>
      </c>
      <c r="C17" s="387" t="s">
        <v>88</v>
      </c>
      <c r="N17" s="372">
        <v>2033</v>
      </c>
      <c r="T17" s="390">
        <v>-0.39999999999999902</v>
      </c>
    </row>
    <row r="18" spans="2:20" x14ac:dyDescent="0.35">
      <c r="B18" s="259">
        <v>13</v>
      </c>
      <c r="C18" s="387" t="s">
        <v>90</v>
      </c>
      <c r="G18" s="392" t="s">
        <v>833</v>
      </c>
      <c r="H18" s="391" t="s">
        <v>832</v>
      </c>
      <c r="N18" s="372">
        <v>2034</v>
      </c>
      <c r="T18" s="390">
        <v>-0.34999999999999898</v>
      </c>
    </row>
    <row r="19" spans="2:20" x14ac:dyDescent="0.35">
      <c r="B19" s="259">
        <v>14</v>
      </c>
      <c r="C19" s="387" t="s">
        <v>92</v>
      </c>
      <c r="N19" s="372">
        <v>2035</v>
      </c>
      <c r="T19" s="390">
        <v>-0.29999999999999899</v>
      </c>
    </row>
    <row r="20" spans="2:20" x14ac:dyDescent="0.35">
      <c r="B20" s="259">
        <v>15</v>
      </c>
      <c r="C20" s="387" t="s">
        <v>94</v>
      </c>
      <c r="N20" s="372">
        <v>2036</v>
      </c>
      <c r="T20" s="390">
        <v>-0.249999999999999</v>
      </c>
    </row>
    <row r="21" spans="2:20" x14ac:dyDescent="0.35">
      <c r="B21" s="259">
        <v>16</v>
      </c>
      <c r="C21" s="387" t="s">
        <v>70</v>
      </c>
      <c r="N21" s="372">
        <v>2037</v>
      </c>
      <c r="T21" s="390">
        <v>-0.19999999999999901</v>
      </c>
    </row>
    <row r="22" spans="2:20" x14ac:dyDescent="0.35">
      <c r="B22" s="259">
        <v>17</v>
      </c>
      <c r="C22" s="387" t="s">
        <v>72</v>
      </c>
      <c r="N22" s="372">
        <v>2038</v>
      </c>
      <c r="T22" s="390">
        <v>-0.149999999999999</v>
      </c>
    </row>
    <row r="23" spans="2:20" x14ac:dyDescent="0.35">
      <c r="B23" s="259">
        <v>18</v>
      </c>
      <c r="C23" s="387" t="s">
        <v>74</v>
      </c>
      <c r="N23" s="372">
        <v>2039</v>
      </c>
      <c r="T23" s="390">
        <v>-9.9999999999999006E-2</v>
      </c>
    </row>
    <row r="24" spans="2:20" x14ac:dyDescent="0.35">
      <c r="B24" s="259">
        <v>19</v>
      </c>
      <c r="C24" s="387" t="s">
        <v>76</v>
      </c>
      <c r="N24" s="372">
        <v>2040</v>
      </c>
      <c r="T24" s="390">
        <v>-4.9999999999998997E-2</v>
      </c>
    </row>
    <row r="25" spans="2:20" x14ac:dyDescent="0.35">
      <c r="B25" s="259">
        <v>20</v>
      </c>
      <c r="C25" s="387" t="s">
        <v>78</v>
      </c>
      <c r="N25" s="372">
        <v>2041</v>
      </c>
      <c r="T25" s="390">
        <v>0</v>
      </c>
    </row>
    <row r="26" spans="2:20" x14ac:dyDescent="0.35">
      <c r="B26" s="259">
        <v>21</v>
      </c>
      <c r="C26" s="387" t="s">
        <v>79</v>
      </c>
      <c r="T26" s="390">
        <v>0.05</v>
      </c>
    </row>
    <row r="27" spans="2:20" x14ac:dyDescent="0.35">
      <c r="B27" s="259">
        <v>22</v>
      </c>
      <c r="C27" s="387" t="s">
        <v>81</v>
      </c>
      <c r="T27" s="390">
        <v>0.1</v>
      </c>
    </row>
    <row r="28" spans="2:20" x14ac:dyDescent="0.35">
      <c r="B28" s="259">
        <v>23</v>
      </c>
      <c r="C28" s="387" t="s">
        <v>83</v>
      </c>
      <c r="T28" s="390">
        <v>0.15</v>
      </c>
    </row>
    <row r="29" spans="2:20" x14ac:dyDescent="0.35">
      <c r="B29" s="259">
        <v>24</v>
      </c>
      <c r="C29" s="387" t="s">
        <v>85</v>
      </c>
      <c r="T29" s="390">
        <v>0.2</v>
      </c>
    </row>
    <row r="30" spans="2:20" x14ac:dyDescent="0.35">
      <c r="B30" s="259">
        <v>25</v>
      </c>
      <c r="C30" s="387" t="s">
        <v>87</v>
      </c>
      <c r="T30" s="390">
        <v>0.25</v>
      </c>
    </row>
    <row r="31" spans="2:20" x14ac:dyDescent="0.35">
      <c r="B31" s="259">
        <v>26</v>
      </c>
      <c r="C31" s="387" t="s">
        <v>89</v>
      </c>
      <c r="T31" s="390">
        <v>0.3</v>
      </c>
    </row>
    <row r="32" spans="2:20" x14ac:dyDescent="0.35">
      <c r="B32" s="259">
        <v>27</v>
      </c>
      <c r="C32" s="387" t="s">
        <v>91</v>
      </c>
      <c r="T32" s="390">
        <v>0.35</v>
      </c>
    </row>
    <row r="33" spans="2:20" x14ac:dyDescent="0.35">
      <c r="B33" s="259">
        <v>28</v>
      </c>
      <c r="C33" s="387" t="s">
        <v>93</v>
      </c>
      <c r="T33" s="390">
        <v>0.4</v>
      </c>
    </row>
    <row r="34" spans="2:20" x14ac:dyDescent="0.35">
      <c r="B34" s="259">
        <v>29</v>
      </c>
      <c r="C34" s="386"/>
      <c r="T34" s="390">
        <v>0.45</v>
      </c>
    </row>
    <row r="35" spans="2:20" x14ac:dyDescent="0.35">
      <c r="B35" s="259">
        <v>30</v>
      </c>
      <c r="C35" s="386"/>
      <c r="T35" s="390">
        <v>0.5</v>
      </c>
    </row>
    <row r="36" spans="2:20" x14ac:dyDescent="0.35">
      <c r="B36" s="259">
        <v>31</v>
      </c>
      <c r="C36" s="386"/>
      <c r="T36" s="390">
        <v>0.55000000000000004</v>
      </c>
    </row>
    <row r="37" spans="2:20" x14ac:dyDescent="0.35">
      <c r="B37" s="259">
        <v>32</v>
      </c>
      <c r="C37" s="386"/>
      <c r="T37" s="390">
        <v>0.6</v>
      </c>
    </row>
    <row r="38" spans="2:20" x14ac:dyDescent="0.35">
      <c r="B38" s="259">
        <v>33</v>
      </c>
      <c r="C38" s="386"/>
      <c r="T38" s="390">
        <v>0.65</v>
      </c>
    </row>
    <row r="39" spans="2:20" x14ac:dyDescent="0.35">
      <c r="B39" s="259">
        <v>34</v>
      </c>
      <c r="C39" s="386"/>
      <c r="T39" s="390">
        <v>0.7</v>
      </c>
    </row>
    <row r="40" spans="2:20" x14ac:dyDescent="0.35">
      <c r="B40" s="259">
        <v>35</v>
      </c>
      <c r="C40" s="386"/>
      <c r="T40" s="390">
        <v>0.75</v>
      </c>
    </row>
    <row r="41" spans="2:20" x14ac:dyDescent="0.35">
      <c r="B41" s="259">
        <v>36</v>
      </c>
      <c r="C41" s="386"/>
      <c r="T41" s="390">
        <v>0.8</v>
      </c>
    </row>
    <row r="42" spans="2:20" x14ac:dyDescent="0.35">
      <c r="B42" s="259">
        <v>37</v>
      </c>
      <c r="C42" s="386"/>
      <c r="T42" s="390">
        <v>0.85</v>
      </c>
    </row>
    <row r="43" spans="2:20" x14ac:dyDescent="0.35">
      <c r="B43" s="259">
        <v>38</v>
      </c>
      <c r="C43" s="386"/>
      <c r="T43" s="390">
        <v>0.9</v>
      </c>
    </row>
    <row r="44" spans="2:20" x14ac:dyDescent="0.35">
      <c r="B44" s="259">
        <v>39</v>
      </c>
      <c r="C44" s="386"/>
      <c r="T44" s="390">
        <v>0.95</v>
      </c>
    </row>
    <row r="45" spans="2:20" x14ac:dyDescent="0.35">
      <c r="B45" s="259">
        <v>40</v>
      </c>
      <c r="C45" s="386"/>
      <c r="T45" s="390">
        <v>1</v>
      </c>
    </row>
    <row r="46" spans="2:20" x14ac:dyDescent="0.35">
      <c r="B46" s="259">
        <v>41</v>
      </c>
      <c r="C46" s="386"/>
    </row>
    <row r="47" spans="2:20" x14ac:dyDescent="0.35">
      <c r="B47" s="259">
        <v>42</v>
      </c>
      <c r="C47" s="386"/>
    </row>
    <row r="48" spans="2:20" x14ac:dyDescent="0.35">
      <c r="B48" s="259">
        <v>43</v>
      </c>
      <c r="C48" s="386"/>
    </row>
    <row r="49" spans="2:4" x14ac:dyDescent="0.35">
      <c r="B49" s="259">
        <v>44</v>
      </c>
      <c r="C49" s="386"/>
    </row>
    <row r="50" spans="2:4" x14ac:dyDescent="0.35">
      <c r="C50" s="43"/>
    </row>
    <row r="51" spans="2:4" x14ac:dyDescent="0.35">
      <c r="C51" s="43"/>
    </row>
    <row r="52" spans="2:4" x14ac:dyDescent="0.35">
      <c r="C52" s="43"/>
    </row>
    <row r="64" spans="2:4" x14ac:dyDescent="0.35">
      <c r="D64" s="37"/>
    </row>
  </sheetData>
  <sheetProtection algorithmName="SHA-512" hashValue="aZGqO3e9tDFmsFWdO5gxcqbXC3nUzBThN0NdN79a4sJ54Gv+bDEHGsxCB7zbClzjWOOTo90AIOsrzHgktqtWmw==" saltValue="qbpVuenuqGXmQuZh6qjjaQ==" spinCount="100000" sheet="1" objects="1" scenarios="1"/>
  <sortState xmlns:xlrd2="http://schemas.microsoft.com/office/spreadsheetml/2017/richdata2" ref="C18:C24">
    <sortCondition ref="C71"/>
  </sortState>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5">
    <tabColor rgb="FFFF0000"/>
  </sheetPr>
  <dimension ref="B1:Q68"/>
  <sheetViews>
    <sheetView showGridLines="0" zoomScale="50" zoomScaleNormal="50" workbookViewId="0">
      <selection activeCell="R19" sqref="R19"/>
    </sheetView>
  </sheetViews>
  <sheetFormatPr defaultColWidth="9.1796875" defaultRowHeight="13" x14ac:dyDescent="0.3"/>
  <cols>
    <col min="1" max="2" width="3.1796875" style="3" customWidth="1"/>
    <col min="3" max="16384" width="9.1796875" style="3"/>
  </cols>
  <sheetData>
    <row r="1" spans="2:16" customFormat="1" ht="23.5" x14ac:dyDescent="0.55000000000000004">
      <c r="B1" s="19" t="s">
        <v>845</v>
      </c>
    </row>
    <row r="2" spans="2:16" customFormat="1" ht="14.5" x14ac:dyDescent="0.35">
      <c r="B2" s="42" t="s">
        <v>837</v>
      </c>
    </row>
    <row r="3" spans="2:16" customFormat="1" ht="14.5" x14ac:dyDescent="0.35">
      <c r="B3" s="42"/>
    </row>
    <row r="4" spans="2:16" customFormat="1" ht="14.5" x14ac:dyDescent="0.35">
      <c r="C4" s="42"/>
    </row>
    <row r="5" spans="2:16" x14ac:dyDescent="0.3">
      <c r="B5" s="55" t="s">
        <v>839</v>
      </c>
      <c r="C5" s="55" t="s">
        <v>838</v>
      </c>
    </row>
    <row r="6" spans="2:16" x14ac:dyDescent="0.3">
      <c r="C6" s="394" t="s">
        <v>204</v>
      </c>
    </row>
    <row r="7" spans="2:16" x14ac:dyDescent="0.3">
      <c r="C7" s="394" t="s">
        <v>826</v>
      </c>
    </row>
    <row r="8" spans="2:16" x14ac:dyDescent="0.3">
      <c r="C8" s="394" t="s">
        <v>825</v>
      </c>
    </row>
    <row r="11" spans="2:16" x14ac:dyDescent="0.3">
      <c r="B11" s="55" t="s">
        <v>840</v>
      </c>
      <c r="C11" s="55" t="s">
        <v>841</v>
      </c>
      <c r="D11" s="55"/>
      <c r="E11" s="55"/>
      <c r="F11" s="55"/>
      <c r="G11" s="55"/>
      <c r="H11" s="55"/>
      <c r="I11" s="55"/>
      <c r="J11" s="55"/>
      <c r="K11" s="55"/>
      <c r="L11" s="55"/>
      <c r="M11" s="55"/>
      <c r="N11" s="55"/>
      <c r="O11" s="55"/>
      <c r="P11" s="55"/>
    </row>
    <row r="12" spans="2:16" x14ac:dyDescent="0.3">
      <c r="C12" s="3" t="s">
        <v>821</v>
      </c>
      <c r="D12" s="55"/>
      <c r="E12" s="55"/>
      <c r="F12" s="55"/>
      <c r="G12" s="55"/>
      <c r="H12" s="55"/>
      <c r="I12" s="55"/>
      <c r="J12" s="55"/>
      <c r="K12" s="55"/>
      <c r="L12" s="55"/>
      <c r="M12" s="55"/>
      <c r="N12" s="55"/>
      <c r="O12" s="55"/>
      <c r="P12" s="55"/>
    </row>
    <row r="13" spans="2:16" x14ac:dyDescent="0.3">
      <c r="D13" s="55"/>
      <c r="E13" s="55"/>
      <c r="F13" s="55"/>
      <c r="G13" s="55"/>
      <c r="H13" s="55"/>
      <c r="I13" s="55"/>
      <c r="J13" s="55"/>
      <c r="K13" s="55"/>
      <c r="L13" s="55"/>
      <c r="M13" s="55"/>
      <c r="N13" s="55"/>
      <c r="O13" s="55"/>
      <c r="P13" s="55"/>
    </row>
    <row r="14" spans="2:16" x14ac:dyDescent="0.3">
      <c r="C14" s="3" t="s">
        <v>819</v>
      </c>
    </row>
    <row r="31" spans="2:3" x14ac:dyDescent="0.3">
      <c r="B31" s="55" t="s">
        <v>842</v>
      </c>
      <c r="C31" s="55" t="s">
        <v>823</v>
      </c>
    </row>
    <row r="32" spans="2:3" x14ac:dyDescent="0.3">
      <c r="C32" s="394" t="s">
        <v>289</v>
      </c>
    </row>
    <row r="33" spans="2:17" x14ac:dyDescent="0.3">
      <c r="C33" s="394" t="s">
        <v>165</v>
      </c>
    </row>
    <row r="34" spans="2:17" x14ac:dyDescent="0.3">
      <c r="C34" s="394" t="s">
        <v>170</v>
      </c>
    </row>
    <row r="38" spans="2:17" x14ac:dyDescent="0.3">
      <c r="B38" s="55" t="s">
        <v>843</v>
      </c>
      <c r="C38" s="55" t="s">
        <v>827</v>
      </c>
      <c r="D38" s="55"/>
      <c r="E38" s="55"/>
      <c r="F38" s="55"/>
      <c r="G38" s="55"/>
      <c r="H38" s="55"/>
      <c r="I38" s="55"/>
      <c r="J38" s="55"/>
      <c r="K38" s="55"/>
      <c r="L38" s="55"/>
      <c r="M38" s="55"/>
      <c r="N38" s="55"/>
      <c r="O38" s="55"/>
      <c r="P38" s="55"/>
      <c r="Q38" s="55"/>
    </row>
    <row r="39" spans="2:17" x14ac:dyDescent="0.3">
      <c r="C39" s="3" t="s">
        <v>824</v>
      </c>
      <c r="D39" s="55"/>
      <c r="E39" s="55"/>
      <c r="F39" s="55"/>
      <c r="G39" s="55"/>
      <c r="H39" s="55"/>
      <c r="I39" s="55"/>
      <c r="J39" s="55"/>
      <c r="K39" s="55"/>
      <c r="L39" s="55"/>
      <c r="M39" s="55"/>
      <c r="N39" s="55"/>
      <c r="O39" s="55"/>
      <c r="P39" s="55"/>
      <c r="Q39" s="55"/>
    </row>
    <row r="40" spans="2:17" x14ac:dyDescent="0.3">
      <c r="D40" s="55"/>
      <c r="E40" s="55"/>
      <c r="F40" s="55"/>
      <c r="G40" s="55"/>
      <c r="H40" s="55"/>
      <c r="I40" s="55"/>
      <c r="J40" s="55"/>
      <c r="K40" s="55"/>
      <c r="L40" s="55"/>
      <c r="M40" s="55"/>
      <c r="N40" s="55"/>
      <c r="O40" s="55"/>
      <c r="P40" s="55"/>
      <c r="Q40" s="55"/>
    </row>
    <row r="41" spans="2:17" x14ac:dyDescent="0.3">
      <c r="C41" s="3" t="s">
        <v>819</v>
      </c>
    </row>
    <row r="68" spans="2:3" x14ac:dyDescent="0.3">
      <c r="B68" s="55" t="s">
        <v>844</v>
      </c>
      <c r="C68" s="55" t="s">
        <v>822</v>
      </c>
    </row>
  </sheetData>
  <sheetProtection algorithmName="SHA-512" hashValue="TvdoJJlFMJyfxhTP5cJvR4IS8JWoHyGV3zN4DO5OJzCR4oy2s1RaYhgqlNDy8ofKCtzkGB/WrTy76i2pcvoSnw==" saltValue="+AkELer5LvTlJjokGWgb3A==" spinCount="100000" sheet="1" objects="1" scenarios="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0000"/>
  </sheetPr>
  <dimension ref="A1:AC148"/>
  <sheetViews>
    <sheetView showGridLines="0" topLeftCell="E1" zoomScale="70" zoomScaleNormal="70" workbookViewId="0">
      <selection activeCell="K75" sqref="K75"/>
    </sheetView>
  </sheetViews>
  <sheetFormatPr defaultRowHeight="14.5" x14ac:dyDescent="0.35"/>
  <cols>
    <col min="1" max="1" width="2.1796875" customWidth="1"/>
    <col min="2" max="2" width="3.81640625" customWidth="1"/>
    <col min="3" max="3" width="46.1796875" customWidth="1"/>
    <col min="4" max="16" width="19.453125" customWidth="1"/>
    <col min="17" max="17" width="16.1796875" customWidth="1"/>
    <col min="18" max="18" width="17.81640625" customWidth="1"/>
    <col min="19" max="19" width="14.54296875" customWidth="1"/>
    <col min="20" max="20" width="16.81640625" customWidth="1"/>
    <col min="21" max="21" width="17.81640625" customWidth="1"/>
    <col min="22" max="22" width="16.54296875" customWidth="1"/>
    <col min="23" max="23" width="16.81640625" customWidth="1"/>
    <col min="24" max="24" width="15.81640625" customWidth="1"/>
    <col min="25" max="25" width="16.1796875" customWidth="1"/>
    <col min="26" max="26" width="31.54296875" customWidth="1"/>
  </cols>
  <sheetData>
    <row r="1" spans="2:19" ht="23.5" x14ac:dyDescent="0.55000000000000004">
      <c r="B1" s="19" t="s">
        <v>114</v>
      </c>
    </row>
    <row r="2" spans="2:19" x14ac:dyDescent="0.35">
      <c r="B2" s="42" t="s">
        <v>271</v>
      </c>
    </row>
    <row r="3" spans="2:19" x14ac:dyDescent="0.35">
      <c r="B3" s="42"/>
    </row>
    <row r="4" spans="2:19" x14ac:dyDescent="0.35">
      <c r="S4" s="385" t="s">
        <v>820</v>
      </c>
    </row>
    <row r="5" spans="2:19" x14ac:dyDescent="0.35">
      <c r="B5" s="404"/>
      <c r="C5" s="398" t="s">
        <v>68</v>
      </c>
      <c r="D5" s="399" t="s">
        <v>272</v>
      </c>
      <c r="E5" s="399" t="s">
        <v>278</v>
      </c>
      <c r="F5" s="399" t="s">
        <v>273</v>
      </c>
      <c r="G5" s="399" t="s">
        <v>279</v>
      </c>
      <c r="H5" s="399" t="s">
        <v>274</v>
      </c>
      <c r="I5" s="399" t="s">
        <v>280</v>
      </c>
      <c r="J5" s="399" t="s">
        <v>275</v>
      </c>
      <c r="K5" s="399" t="s">
        <v>281</v>
      </c>
      <c r="L5" s="399" t="s">
        <v>276</v>
      </c>
      <c r="M5" s="399" t="s">
        <v>282</v>
      </c>
      <c r="N5" s="399" t="s">
        <v>277</v>
      </c>
      <c r="O5" s="399" t="s">
        <v>283</v>
      </c>
      <c r="S5" t="s">
        <v>343</v>
      </c>
    </row>
    <row r="6" spans="2:19" x14ac:dyDescent="0.35">
      <c r="B6" s="259">
        <v>1</v>
      </c>
      <c r="C6" s="387" t="s">
        <v>5</v>
      </c>
      <c r="D6" s="397">
        <f ca="1">IF(COUNTIF(INDIRECT(LEFT(D$5,3)&amp;"!"&amp;"$C$11"&amp;":"&amp;"$C$19"),'D2'!$C6)&gt;=1,"",ROW())</f>
        <v>6</v>
      </c>
      <c r="E6" s="6" t="str">
        <f t="shared" ref="E6:E15" ca="1" si="0">IF(ROW($C6)-ROW($C$6)+1&gt;COUNT(D$6:D$25),"",INDEX($C:$C,SMALL(D$6:D$25,1+ROW($C6)-ROW($C$6))))</f>
        <v>Planning/design fees</v>
      </c>
      <c r="F6" s="397">
        <f ca="1">IF(COUNTIF(INDIRECT(LEFT(F$5,3)&amp;"!"&amp;"$C$11"&amp;":"&amp;"$C$19"),'D2'!$C6)&gt;=1,"",ROW())</f>
        <v>6</v>
      </c>
      <c r="G6" s="6" t="str">
        <f t="shared" ref="G6:G25" ca="1" si="1">IF(ROW($C6)-ROW($C$6)+1&gt;COUNT(F$6:F$25),"",INDEX($C:$C,SMALL(F$6:F$25,1+ROW($C6)-ROW($C$6))))</f>
        <v>Planning/design fees</v>
      </c>
      <c r="H6" s="397">
        <f ca="1">IF(COUNTIF(INDIRECT(LEFT(H$5,3)&amp;"!"&amp;"$C$11"&amp;":"&amp;"$C$19"),'D2'!$C6)&gt;=1,"",ROW())</f>
        <v>6</v>
      </c>
      <c r="I6" s="6" t="str">
        <f t="shared" ref="I6:I25" ca="1" si="2">IF(ROW($C6)-ROW($C$6)+1&gt;COUNT(H$6:H$25),"",INDEX($C:$C,SMALL(H$6:H$25,1+ROW($C6)-ROW($C$6))))</f>
        <v>Planning/design fees</v>
      </c>
      <c r="J6" s="397">
        <f ca="1">IF(COUNTIF(INDIRECT(LEFT(J$5,3)&amp;"!"&amp;"$C$11"&amp;":"&amp;"$C$19"),'D2'!$C6)&gt;=1,"",ROW())</f>
        <v>6</v>
      </c>
      <c r="K6" s="6" t="str">
        <f t="shared" ref="K6:K25" ca="1" si="3">IF(ROW($C6)-ROW($C$6)+1&gt;COUNT(J$6:J$25),"",INDEX($C:$C,SMALL(J$6:J$25,1+ROW($C6)-ROW($C$6))))</f>
        <v>Planning/design fees</v>
      </c>
      <c r="L6" s="397">
        <f ca="1">IF(COUNTIF(INDIRECT(LEFT(L$5,3)&amp;"!"&amp;"$C$11"&amp;":"&amp;"$C$19"),'D2'!$C6)&gt;=1,"",ROW())</f>
        <v>6</v>
      </c>
      <c r="M6" s="6" t="str">
        <f t="shared" ref="M6:M25" ca="1" si="4">IF(ROW($C6)-ROW($C$6)+1&gt;COUNT(L$6:L$25),"",INDEX($C:$C,SMALL(L$6:L$25,1+ROW($C6)-ROW($C$6))))</f>
        <v>Planning/design fees</v>
      </c>
      <c r="N6" s="397">
        <f ca="1">IF(COUNTIF(INDIRECT(LEFT(N$5,3)&amp;"!"&amp;"$C$11"&amp;":"&amp;"$C$19"),'D2'!$C6)&gt;=1,"",ROW())</f>
        <v>6</v>
      </c>
      <c r="O6" s="6" t="str">
        <f t="shared" ref="O6:O25" ca="1" si="5">IF(ROW($C6)-ROW($C$6)+1&gt;COUNT(N$6:N$25),"",INDEX($C:$C,SMALL(N$6:N$25,1+ROW($C6)-ROW($C$6))))</f>
        <v>Planning/design fees</v>
      </c>
      <c r="S6" t="s">
        <v>344</v>
      </c>
    </row>
    <row r="7" spans="2:19" x14ac:dyDescent="0.35">
      <c r="B7" s="259">
        <v>2</v>
      </c>
      <c r="C7" s="387" t="s">
        <v>6</v>
      </c>
      <c r="D7" s="397">
        <f ca="1">IF(COUNTIF(INDIRECT(LEFT(D$5,3)&amp;"!"&amp;"$C$11"&amp;":"&amp;"$C$19"),'D2'!$C7)&gt;=1,"",ROW())</f>
        <v>7</v>
      </c>
      <c r="E7" s="6" t="str">
        <f t="shared" ca="1" si="0"/>
        <v>Land purchase</v>
      </c>
      <c r="F7" s="397">
        <f ca="1">IF(COUNTIF(INDIRECT(LEFT(F$5,3)&amp;"!"&amp;"$C$11"&amp;":"&amp;"$C$19"),'D2'!$C7)&gt;=1,"",ROW())</f>
        <v>7</v>
      </c>
      <c r="G7" s="6" t="str">
        <f t="shared" ca="1" si="1"/>
        <v>Land purchase</v>
      </c>
      <c r="H7" s="397">
        <f ca="1">IF(COUNTIF(INDIRECT(LEFT(H$5,3)&amp;"!"&amp;"$C$11"&amp;":"&amp;"$C$19"),'D2'!$C7)&gt;=1,"",ROW())</f>
        <v>7</v>
      </c>
      <c r="I7" s="6" t="str">
        <f t="shared" ca="1" si="2"/>
        <v>Land purchase</v>
      </c>
      <c r="J7" s="397">
        <f ca="1">IF(COUNTIF(INDIRECT(LEFT(J$5,3)&amp;"!"&amp;"$C$11"&amp;":"&amp;"$C$19"),'D2'!$C7)&gt;=1,"",ROW())</f>
        <v>7</v>
      </c>
      <c r="K7" s="6" t="str">
        <f t="shared" ca="1" si="3"/>
        <v>Land purchase</v>
      </c>
      <c r="L7" s="397">
        <f ca="1">IF(COUNTIF(INDIRECT(LEFT(L$5,3)&amp;"!"&amp;"$C$11"&amp;":"&amp;"$C$19"),'D2'!$C7)&gt;=1,"",ROW())</f>
        <v>7</v>
      </c>
      <c r="M7" s="6" t="str">
        <f t="shared" ca="1" si="4"/>
        <v>Land purchase</v>
      </c>
      <c r="N7" s="397">
        <f ca="1">IF(COUNTIF(INDIRECT(LEFT(N$5,3)&amp;"!"&amp;"$C$11"&amp;":"&amp;"$C$19"),'D2'!$C7)&gt;=1,"",ROW())</f>
        <v>7</v>
      </c>
      <c r="O7" s="6" t="str">
        <f t="shared" ca="1" si="5"/>
        <v>Land purchase</v>
      </c>
      <c r="S7" t="s">
        <v>345</v>
      </c>
    </row>
    <row r="8" spans="2:19" x14ac:dyDescent="0.35">
      <c r="B8" s="259">
        <v>3</v>
      </c>
      <c r="C8" s="387" t="s">
        <v>7</v>
      </c>
      <c r="D8" s="397">
        <f ca="1">IF(COUNTIF(INDIRECT(LEFT(D$5,3)&amp;"!"&amp;"$C$11"&amp;":"&amp;"$C$19"),'D2'!$C8)&gt;=1,"",ROW())</f>
        <v>8</v>
      </c>
      <c r="E8" s="6" t="str">
        <f t="shared" ca="1" si="0"/>
        <v>Building and construction</v>
      </c>
      <c r="F8" s="397">
        <f ca="1">IF(COUNTIF(INDIRECT(LEFT(F$5,3)&amp;"!"&amp;"$C$11"&amp;":"&amp;"$C$19"),'D2'!$C8)&gt;=1,"",ROW())</f>
        <v>8</v>
      </c>
      <c r="G8" s="6" t="str">
        <f t="shared" ca="1" si="1"/>
        <v>Building and construction</v>
      </c>
      <c r="H8" s="397">
        <f ca="1">IF(COUNTIF(INDIRECT(LEFT(H$5,3)&amp;"!"&amp;"$C$11"&amp;":"&amp;"$C$19"),'D2'!$C8)&gt;=1,"",ROW())</f>
        <v>8</v>
      </c>
      <c r="I8" s="6" t="str">
        <f t="shared" ca="1" si="2"/>
        <v>Building and construction</v>
      </c>
      <c r="J8" s="397">
        <f ca="1">IF(COUNTIF(INDIRECT(LEFT(J$5,3)&amp;"!"&amp;"$C$11"&amp;":"&amp;"$C$19"),'D2'!$C8)&gt;=1,"",ROW())</f>
        <v>8</v>
      </c>
      <c r="K8" s="6" t="str">
        <f t="shared" ca="1" si="3"/>
        <v>Building and construction</v>
      </c>
      <c r="L8" s="397">
        <f ca="1">IF(COUNTIF(INDIRECT(LEFT(L$5,3)&amp;"!"&amp;"$C$11"&amp;":"&amp;"$C$19"),'D2'!$C8)&gt;=1,"",ROW())</f>
        <v>8</v>
      </c>
      <c r="M8" s="6" t="str">
        <f t="shared" ca="1" si="4"/>
        <v>Building and construction</v>
      </c>
      <c r="N8" s="397">
        <f ca="1">IF(COUNTIF(INDIRECT(LEFT(N$5,3)&amp;"!"&amp;"$C$11"&amp;":"&amp;"$C$19"),'D2'!$C8)&gt;=1,"",ROW())</f>
        <v>8</v>
      </c>
      <c r="O8" s="6" t="str">
        <f t="shared" ca="1" si="5"/>
        <v>Building and construction</v>
      </c>
      <c r="S8" t="s">
        <v>346</v>
      </c>
    </row>
    <row r="9" spans="2:19" x14ac:dyDescent="0.35">
      <c r="B9" s="259">
        <v>4</v>
      </c>
      <c r="C9" s="387" t="s">
        <v>8</v>
      </c>
      <c r="D9" s="397">
        <f ca="1">IF(COUNTIF(INDIRECT(LEFT(D$5,3)&amp;"!"&amp;"$C$11"&amp;":"&amp;"$C$19"),'D2'!$C9)&gt;=1,"",ROW())</f>
        <v>9</v>
      </c>
      <c r="E9" s="6" t="str">
        <f t="shared" ca="1" si="0"/>
        <v>Plant and machinery or equipment</v>
      </c>
      <c r="F9" s="397">
        <f ca="1">IF(COUNTIF(INDIRECT(LEFT(F$5,3)&amp;"!"&amp;"$C$11"&amp;":"&amp;"$C$19"),'D2'!$C9)&gt;=1,"",ROW())</f>
        <v>9</v>
      </c>
      <c r="G9" s="6" t="str">
        <f t="shared" ca="1" si="1"/>
        <v>Plant and machinery or equipment</v>
      </c>
      <c r="H9" s="397">
        <f ca="1">IF(COUNTIF(INDIRECT(LEFT(H$5,3)&amp;"!"&amp;"$C$11"&amp;":"&amp;"$C$19"),'D2'!$C9)&gt;=1,"",ROW())</f>
        <v>9</v>
      </c>
      <c r="I9" s="6" t="str">
        <f t="shared" ca="1" si="2"/>
        <v>Plant and machinery or equipment</v>
      </c>
      <c r="J9" s="397">
        <f ca="1">IF(COUNTIF(INDIRECT(LEFT(J$5,3)&amp;"!"&amp;"$C$11"&amp;":"&amp;"$C$19"),'D2'!$C9)&gt;=1,"",ROW())</f>
        <v>9</v>
      </c>
      <c r="K9" s="6" t="str">
        <f t="shared" ca="1" si="3"/>
        <v>Plant and machinery or equipment</v>
      </c>
      <c r="L9" s="397">
        <f ca="1">IF(COUNTIF(INDIRECT(LEFT(L$5,3)&amp;"!"&amp;"$C$11"&amp;":"&amp;"$C$19"),'D2'!$C9)&gt;=1,"",ROW())</f>
        <v>9</v>
      </c>
      <c r="M9" s="6" t="str">
        <f t="shared" ca="1" si="4"/>
        <v>Plant and machinery or equipment</v>
      </c>
      <c r="N9" s="397">
        <f ca="1">IF(COUNTIF(INDIRECT(LEFT(N$5,3)&amp;"!"&amp;"$C$11"&amp;":"&amp;"$C$19"),'D2'!$C9)&gt;=1,"",ROW())</f>
        <v>9</v>
      </c>
      <c r="O9" s="6" t="str">
        <f t="shared" ca="1" si="5"/>
        <v>Plant and machinery or equipment</v>
      </c>
      <c r="S9" t="s">
        <v>384</v>
      </c>
    </row>
    <row r="10" spans="2:19" x14ac:dyDescent="0.35">
      <c r="B10" s="259">
        <v>5</v>
      </c>
      <c r="C10" s="387" t="s">
        <v>9</v>
      </c>
      <c r="D10" s="397">
        <f ca="1">IF(COUNTIF(INDIRECT(LEFT(D$5,3)&amp;"!"&amp;"$C$11"&amp;":"&amp;"$C$19"),'D2'!$C10)&gt;=1,"",ROW())</f>
        <v>10</v>
      </c>
      <c r="E10" s="6" t="str">
        <f t="shared" ca="1" si="0"/>
        <v>Contingencies</v>
      </c>
      <c r="F10" s="397">
        <f ca="1">IF(COUNTIF(INDIRECT(LEFT(F$5,3)&amp;"!"&amp;"$C$11"&amp;":"&amp;"$C$19"),'D2'!$C10)&gt;=1,"",ROW())</f>
        <v>10</v>
      </c>
      <c r="G10" s="6" t="str">
        <f t="shared" ca="1" si="1"/>
        <v>Contingencies</v>
      </c>
      <c r="H10" s="397">
        <f ca="1">IF(COUNTIF(INDIRECT(LEFT(H$5,3)&amp;"!"&amp;"$C$11"&amp;":"&amp;"$C$19"),'D2'!$C10)&gt;=1,"",ROW())</f>
        <v>10</v>
      </c>
      <c r="I10" s="6" t="str">
        <f t="shared" ca="1" si="2"/>
        <v>Contingencies</v>
      </c>
      <c r="J10" s="397">
        <f ca="1">IF(COUNTIF(INDIRECT(LEFT(J$5,3)&amp;"!"&amp;"$C$11"&amp;":"&amp;"$C$19"),'D2'!$C10)&gt;=1,"",ROW())</f>
        <v>10</v>
      </c>
      <c r="K10" s="6" t="str">
        <f t="shared" ca="1" si="3"/>
        <v>Contingencies</v>
      </c>
      <c r="L10" s="397">
        <f ca="1">IF(COUNTIF(INDIRECT(LEFT(L$5,3)&amp;"!"&amp;"$C$11"&amp;":"&amp;"$C$19"),'D2'!$C10)&gt;=1,"",ROW())</f>
        <v>10</v>
      </c>
      <c r="M10" s="6" t="str">
        <f t="shared" ca="1" si="4"/>
        <v>Contingencies</v>
      </c>
      <c r="N10" s="397">
        <f ca="1">IF(COUNTIF(INDIRECT(LEFT(N$5,3)&amp;"!"&amp;"$C$11"&amp;":"&amp;"$C$19"),'D2'!$C10)&gt;=1,"",ROW())</f>
        <v>10</v>
      </c>
      <c r="O10" s="6" t="str">
        <f t="shared" ca="1" si="5"/>
        <v>Contingencies</v>
      </c>
      <c r="S10" t="s">
        <v>347</v>
      </c>
    </row>
    <row r="11" spans="2:19" x14ac:dyDescent="0.35">
      <c r="B11" s="259">
        <v>6</v>
      </c>
      <c r="C11" s="387" t="s">
        <v>10</v>
      </c>
      <c r="D11" s="397">
        <f ca="1">IF(COUNTIF(INDIRECT(LEFT(D$5,3)&amp;"!"&amp;"$C$11"&amp;":"&amp;"$C$19"),'D2'!$C11)&gt;=1,"",ROW())</f>
        <v>11</v>
      </c>
      <c r="E11" s="6" t="str">
        <f t="shared" ca="1" si="0"/>
        <v>Price adjustment</v>
      </c>
      <c r="F11" s="397">
        <f ca="1">IF(COUNTIF(INDIRECT(LEFT(F$5,3)&amp;"!"&amp;"$C$11"&amp;":"&amp;"$C$19"),'D2'!$C11)&gt;=1,"",ROW())</f>
        <v>11</v>
      </c>
      <c r="G11" s="6" t="str">
        <f t="shared" ca="1" si="1"/>
        <v>Price adjustment</v>
      </c>
      <c r="H11" s="397">
        <f ca="1">IF(COUNTIF(INDIRECT(LEFT(H$5,3)&amp;"!"&amp;"$C$11"&amp;":"&amp;"$C$19"),'D2'!$C11)&gt;=1,"",ROW())</f>
        <v>11</v>
      </c>
      <c r="I11" s="6" t="str">
        <f t="shared" ca="1" si="2"/>
        <v>Price adjustment</v>
      </c>
      <c r="J11" s="397">
        <f ca="1">IF(COUNTIF(INDIRECT(LEFT(J$5,3)&amp;"!"&amp;"$C$11"&amp;":"&amp;"$C$19"),'D2'!$C11)&gt;=1,"",ROW())</f>
        <v>11</v>
      </c>
      <c r="K11" s="6" t="str">
        <f t="shared" ca="1" si="3"/>
        <v>Price adjustment</v>
      </c>
      <c r="L11" s="397">
        <f ca="1">IF(COUNTIF(INDIRECT(LEFT(L$5,3)&amp;"!"&amp;"$C$11"&amp;":"&amp;"$C$19"),'D2'!$C11)&gt;=1,"",ROW())</f>
        <v>11</v>
      </c>
      <c r="M11" s="6" t="str">
        <f t="shared" ca="1" si="4"/>
        <v>Price adjustment</v>
      </c>
      <c r="N11" s="397">
        <f ca="1">IF(COUNTIF(INDIRECT(LEFT(N$5,3)&amp;"!"&amp;"$C$11"&amp;":"&amp;"$C$19"),'D2'!$C11)&gt;=1,"",ROW())</f>
        <v>11</v>
      </c>
      <c r="O11" s="6" t="str">
        <f t="shared" ca="1" si="5"/>
        <v>Price adjustment</v>
      </c>
    </row>
    <row r="12" spans="2:19" x14ac:dyDescent="0.35">
      <c r="B12" s="259">
        <v>7</v>
      </c>
      <c r="C12" s="387" t="s">
        <v>11</v>
      </c>
      <c r="D12" s="397">
        <f ca="1">IF(COUNTIF(INDIRECT(LEFT(D$5,3)&amp;"!"&amp;"$C$11"&amp;":"&amp;"$C$19"),'D2'!$C12)&gt;=1,"",ROW())</f>
        <v>12</v>
      </c>
      <c r="E12" s="6" t="str">
        <f t="shared" ca="1" si="0"/>
        <v>Publicity</v>
      </c>
      <c r="F12" s="397">
        <f ca="1">IF(COUNTIF(INDIRECT(LEFT(F$5,3)&amp;"!"&amp;"$C$11"&amp;":"&amp;"$C$19"),'D2'!$C12)&gt;=1,"",ROW())</f>
        <v>12</v>
      </c>
      <c r="G12" s="6" t="str">
        <f t="shared" ca="1" si="1"/>
        <v>Publicity</v>
      </c>
      <c r="H12" s="397">
        <f ca="1">IF(COUNTIF(INDIRECT(LEFT(H$5,3)&amp;"!"&amp;"$C$11"&amp;":"&amp;"$C$19"),'D2'!$C12)&gt;=1,"",ROW())</f>
        <v>12</v>
      </c>
      <c r="I12" s="6" t="str">
        <f t="shared" ca="1" si="2"/>
        <v>Publicity</v>
      </c>
      <c r="J12" s="397">
        <f ca="1">IF(COUNTIF(INDIRECT(LEFT(J$5,3)&amp;"!"&amp;"$C$11"&amp;":"&amp;"$C$19"),'D2'!$C12)&gt;=1,"",ROW())</f>
        <v>12</v>
      </c>
      <c r="K12" s="6" t="str">
        <f t="shared" ca="1" si="3"/>
        <v>Publicity</v>
      </c>
      <c r="L12" s="397">
        <f ca="1">IF(COUNTIF(INDIRECT(LEFT(L$5,3)&amp;"!"&amp;"$C$11"&amp;":"&amp;"$C$19"),'D2'!$C12)&gt;=1,"",ROW())</f>
        <v>12</v>
      </c>
      <c r="M12" s="6" t="str">
        <f t="shared" ca="1" si="4"/>
        <v>Publicity</v>
      </c>
      <c r="N12" s="397">
        <f ca="1">IF(COUNTIF(INDIRECT(LEFT(N$5,3)&amp;"!"&amp;"$C$11"&amp;":"&amp;"$C$19"),'D2'!$C12)&gt;=1,"",ROW())</f>
        <v>12</v>
      </c>
      <c r="O12" s="6" t="str">
        <f t="shared" ca="1" si="5"/>
        <v>Publicity</v>
      </c>
    </row>
    <row r="13" spans="2:19" x14ac:dyDescent="0.35">
      <c r="B13" s="259">
        <v>8</v>
      </c>
      <c r="C13" s="387" t="s">
        <v>12</v>
      </c>
      <c r="D13" s="397">
        <f ca="1">IF(COUNTIF(INDIRECT(LEFT(D$5,3)&amp;"!"&amp;"$C$11"&amp;":"&amp;"$C$19"),'D2'!$C13)&gt;=1,"",ROW())</f>
        <v>13</v>
      </c>
      <c r="E13" s="6" t="str">
        <f t="shared" ca="1" si="0"/>
        <v>Supervision during construction implementation</v>
      </c>
      <c r="F13" s="397">
        <f ca="1">IF(COUNTIF(INDIRECT(LEFT(F$5,3)&amp;"!"&amp;"$C$11"&amp;":"&amp;"$C$19"),'D2'!$C13)&gt;=1,"",ROW())</f>
        <v>13</v>
      </c>
      <c r="G13" s="6" t="str">
        <f t="shared" ca="1" si="1"/>
        <v>Supervision during construction implementation</v>
      </c>
      <c r="H13" s="397">
        <f ca="1">IF(COUNTIF(INDIRECT(LEFT(H$5,3)&amp;"!"&amp;"$C$11"&amp;":"&amp;"$C$19"),'D2'!$C13)&gt;=1,"",ROW())</f>
        <v>13</v>
      </c>
      <c r="I13" s="6" t="str">
        <f t="shared" ca="1" si="2"/>
        <v>Supervision during construction implementation</v>
      </c>
      <c r="J13" s="397">
        <f ca="1">IF(COUNTIF(INDIRECT(LEFT(J$5,3)&amp;"!"&amp;"$C$11"&amp;":"&amp;"$C$19"),'D2'!$C13)&gt;=1,"",ROW())</f>
        <v>13</v>
      </c>
      <c r="K13" s="6" t="str">
        <f t="shared" ca="1" si="3"/>
        <v>Supervision during construction implementation</v>
      </c>
      <c r="L13" s="397">
        <f ca="1">IF(COUNTIF(INDIRECT(LEFT(L$5,3)&amp;"!"&amp;"$C$11"&amp;":"&amp;"$C$19"),'D2'!$C13)&gt;=1,"",ROW())</f>
        <v>13</v>
      </c>
      <c r="M13" s="6" t="str">
        <f t="shared" ca="1" si="4"/>
        <v>Supervision during construction implementation</v>
      </c>
      <c r="N13" s="397">
        <f ca="1">IF(COUNTIF(INDIRECT(LEFT(N$5,3)&amp;"!"&amp;"$C$11"&amp;":"&amp;"$C$19"),'D2'!$C13)&gt;=1,"",ROW())</f>
        <v>13</v>
      </c>
      <c r="O13" s="6" t="str">
        <f t="shared" ca="1" si="5"/>
        <v>Supervision during construction implementation</v>
      </c>
    </row>
    <row r="14" spans="2:19" x14ac:dyDescent="0.35">
      <c r="B14" s="259">
        <v>9</v>
      </c>
      <c r="C14" s="387" t="s">
        <v>103</v>
      </c>
      <c r="D14" s="397">
        <f ca="1">IF(COUNTIF(INDIRECT(LEFT(D$5,3)&amp;"!"&amp;"$C$11"&amp;":"&amp;"$C$19"),'D2'!$C14)&gt;=1,"",ROW())</f>
        <v>14</v>
      </c>
      <c r="E14" s="6" t="str">
        <f t="shared" ca="1" si="0"/>
        <v>Technical assistance</v>
      </c>
      <c r="F14" s="397">
        <f ca="1">IF(COUNTIF(INDIRECT(LEFT(F$5,3)&amp;"!"&amp;"$C$11"&amp;":"&amp;"$C$19"),'D2'!$C14)&gt;=1,"",ROW())</f>
        <v>14</v>
      </c>
      <c r="G14" s="6" t="str">
        <f t="shared" ca="1" si="1"/>
        <v>Technical assistance</v>
      </c>
      <c r="H14" s="397">
        <f ca="1">IF(COUNTIF(INDIRECT(LEFT(H$5,3)&amp;"!"&amp;"$C$11"&amp;":"&amp;"$C$19"),'D2'!$C14)&gt;=1,"",ROW())</f>
        <v>14</v>
      </c>
      <c r="I14" s="6" t="str">
        <f t="shared" ca="1" si="2"/>
        <v>Technical assistance</v>
      </c>
      <c r="J14" s="397">
        <f ca="1">IF(COUNTIF(INDIRECT(LEFT(J$5,3)&amp;"!"&amp;"$C$11"&amp;":"&amp;"$C$19"),'D2'!$C14)&gt;=1,"",ROW())</f>
        <v>14</v>
      </c>
      <c r="K14" s="6" t="str">
        <f t="shared" ca="1" si="3"/>
        <v>Technical assistance</v>
      </c>
      <c r="L14" s="397">
        <f ca="1">IF(COUNTIF(INDIRECT(LEFT(L$5,3)&amp;"!"&amp;"$C$11"&amp;":"&amp;"$C$19"),'D2'!$C14)&gt;=1,"",ROW())</f>
        <v>14</v>
      </c>
      <c r="M14" s="6" t="str">
        <f t="shared" ca="1" si="4"/>
        <v>Technical assistance</v>
      </c>
      <c r="N14" s="397">
        <f ca="1">IF(COUNTIF(INDIRECT(LEFT(N$5,3)&amp;"!"&amp;"$C$11"&amp;":"&amp;"$C$19"),'D2'!$C14)&gt;=1,"",ROW())</f>
        <v>14</v>
      </c>
      <c r="O14" s="6" t="str">
        <f t="shared" ca="1" si="5"/>
        <v>Technical assistance</v>
      </c>
    </row>
    <row r="15" spans="2:19" x14ac:dyDescent="0.35">
      <c r="B15" s="259">
        <v>10</v>
      </c>
      <c r="C15" s="387" t="str">
        <f>""</f>
        <v/>
      </c>
      <c r="D15" s="397" t="str">
        <f ca="1">IF(COUNTIF(INDIRECT(LEFT(D$5,3)&amp;"!"&amp;"$C$11"&amp;":"&amp;"$C$19"),'D2'!$C15)&gt;=1,"",ROW())</f>
        <v/>
      </c>
      <c r="E15" s="6" t="str">
        <f t="shared" ca="1" si="0"/>
        <v/>
      </c>
      <c r="F15" s="397" t="str">
        <f ca="1">IF(COUNTIF(INDIRECT(LEFT(F$5,3)&amp;"!"&amp;"$C$11"&amp;":"&amp;"$C$19"),'D2'!$C15)&gt;=1,"",ROW())</f>
        <v/>
      </c>
      <c r="G15" s="6" t="str">
        <f t="shared" ca="1" si="1"/>
        <v/>
      </c>
      <c r="H15" s="397" t="str">
        <f ca="1">IF(COUNTIF(INDIRECT(LEFT(H$5,3)&amp;"!"&amp;"$C$11"&amp;":"&amp;"$C$19"),'D2'!$C15)&gt;=1,"",ROW())</f>
        <v/>
      </c>
      <c r="I15" s="6" t="str">
        <f t="shared" ca="1" si="2"/>
        <v/>
      </c>
      <c r="J15" s="397" t="str">
        <f ca="1">IF(COUNTIF(INDIRECT(LEFT(J$5,3)&amp;"!"&amp;"$C$11"&amp;":"&amp;"$C$19"),'D2'!$C15)&gt;=1,"",ROW())</f>
        <v/>
      </c>
      <c r="K15" s="6" t="str">
        <f t="shared" ca="1" si="3"/>
        <v/>
      </c>
      <c r="L15" s="397" t="str">
        <f ca="1">IF(COUNTIF(INDIRECT(LEFT(L$5,3)&amp;"!"&amp;"$C$11"&amp;":"&amp;"$C$19"),'D2'!$C15)&gt;=1,"",ROW())</f>
        <v/>
      </c>
      <c r="M15" s="6" t="str">
        <f t="shared" ca="1" si="4"/>
        <v/>
      </c>
      <c r="N15" s="397" t="str">
        <f ca="1">IF(COUNTIF(INDIRECT(LEFT(N$5,3)&amp;"!"&amp;"$C$11"&amp;":"&amp;"$C$19"),'D2'!$C15)&gt;=1,"",ROW())</f>
        <v/>
      </c>
      <c r="O15" s="6" t="str">
        <f t="shared" ca="1" si="5"/>
        <v/>
      </c>
    </row>
    <row r="16" spans="2:19" x14ac:dyDescent="0.35">
      <c r="B16" s="259">
        <v>11</v>
      </c>
      <c r="C16" s="387" t="str">
        <f>""</f>
        <v/>
      </c>
      <c r="D16" s="397" t="str">
        <f ca="1">IF(COUNTIF(INDIRECT(LEFT(D$5,3)&amp;"!"&amp;"$C$11"&amp;":"&amp;"$C$19"),'D2'!$C16)&gt;=1,"",ROW())</f>
        <v/>
      </c>
      <c r="E16" s="6" t="str">
        <f t="shared" ref="E16:E24" ca="1" si="6">IF(ROW($C16)-ROW($C$6)+1&gt;COUNT(D$6:D$25),"",INDEX($C:$C,SMALL(D$6:D$25,1+ROW($C16)-ROW($C$6))))</f>
        <v/>
      </c>
      <c r="F16" s="397" t="str">
        <f ca="1">IF(COUNTIF(INDIRECT(LEFT(F$5,3)&amp;"!"&amp;"$C$11"&amp;":"&amp;"$C$19"),'D2'!$C16)&gt;=1,"",ROW())</f>
        <v/>
      </c>
      <c r="G16" s="6" t="str">
        <f t="shared" ca="1" si="1"/>
        <v/>
      </c>
      <c r="H16" s="397" t="str">
        <f ca="1">IF(COUNTIF(INDIRECT(LEFT(H$5,3)&amp;"!"&amp;"$C$11"&amp;":"&amp;"$C$19"),'D2'!$C16)&gt;=1,"",ROW())</f>
        <v/>
      </c>
      <c r="I16" s="6" t="str">
        <f t="shared" ca="1" si="2"/>
        <v/>
      </c>
      <c r="J16" s="397" t="str">
        <f ca="1">IF(COUNTIF(INDIRECT(LEFT(J$5,3)&amp;"!"&amp;"$C$11"&amp;":"&amp;"$C$19"),'D2'!$C16)&gt;=1,"",ROW())</f>
        <v/>
      </c>
      <c r="K16" s="6" t="str">
        <f t="shared" ca="1" si="3"/>
        <v/>
      </c>
      <c r="L16" s="397" t="str">
        <f ca="1">IF(COUNTIF(INDIRECT(LEFT(L$5,3)&amp;"!"&amp;"$C$11"&amp;":"&amp;"$C$19"),'D2'!$C16)&gt;=1,"",ROW())</f>
        <v/>
      </c>
      <c r="M16" s="6" t="str">
        <f t="shared" ca="1" si="4"/>
        <v/>
      </c>
      <c r="N16" s="397" t="str">
        <f ca="1">IF(COUNTIF(INDIRECT(LEFT(N$5,3)&amp;"!"&amp;"$C$11"&amp;":"&amp;"$C$19"),'D2'!$C16)&gt;=1,"",ROW())</f>
        <v/>
      </c>
      <c r="O16" s="6" t="str">
        <f t="shared" ca="1" si="5"/>
        <v/>
      </c>
    </row>
    <row r="17" spans="2:19" x14ac:dyDescent="0.35">
      <c r="B17" s="259">
        <v>12</v>
      </c>
      <c r="C17" s="387" t="str">
        <f>""</f>
        <v/>
      </c>
      <c r="D17" s="397" t="str">
        <f ca="1">IF(COUNTIF(INDIRECT(LEFT(D$5,3)&amp;"!"&amp;"$C$11"&amp;":"&amp;"$C$19"),'D2'!$C17)&gt;=1,"",ROW())</f>
        <v/>
      </c>
      <c r="E17" s="6" t="str">
        <f t="shared" ca="1" si="6"/>
        <v/>
      </c>
      <c r="F17" s="397" t="str">
        <f ca="1">IF(COUNTIF(INDIRECT(LEFT(F$5,3)&amp;"!"&amp;"$C$11"&amp;":"&amp;"$C$19"),'D2'!$C17)&gt;=1,"",ROW())</f>
        <v/>
      </c>
      <c r="G17" s="6" t="str">
        <f t="shared" ca="1" si="1"/>
        <v/>
      </c>
      <c r="H17" s="397" t="str">
        <f ca="1">IF(COUNTIF(INDIRECT(LEFT(H$5,3)&amp;"!"&amp;"$C$11"&amp;":"&amp;"$C$19"),'D2'!$C17)&gt;=1,"",ROW())</f>
        <v/>
      </c>
      <c r="I17" s="6" t="str">
        <f t="shared" ca="1" si="2"/>
        <v/>
      </c>
      <c r="J17" s="397" t="str">
        <f ca="1">IF(COUNTIF(INDIRECT(LEFT(J$5,3)&amp;"!"&amp;"$C$11"&amp;":"&amp;"$C$19"),'D2'!$C17)&gt;=1,"",ROW())</f>
        <v/>
      </c>
      <c r="K17" s="6" t="str">
        <f t="shared" ca="1" si="3"/>
        <v/>
      </c>
      <c r="L17" s="397" t="str">
        <f ca="1">IF(COUNTIF(INDIRECT(LEFT(L$5,3)&amp;"!"&amp;"$C$11"&amp;":"&amp;"$C$19"),'D2'!$C17)&gt;=1,"",ROW())</f>
        <v/>
      </c>
      <c r="M17" s="6" t="str">
        <f t="shared" ca="1" si="4"/>
        <v/>
      </c>
      <c r="N17" s="397" t="str">
        <f ca="1">IF(COUNTIF(INDIRECT(LEFT(N$5,3)&amp;"!"&amp;"$C$11"&amp;":"&amp;"$C$19"),'D2'!$C17)&gt;=1,"",ROW())</f>
        <v/>
      </c>
      <c r="O17" s="6" t="str">
        <f t="shared" ca="1" si="5"/>
        <v/>
      </c>
    </row>
    <row r="18" spans="2:19" x14ac:dyDescent="0.35">
      <c r="B18" s="259">
        <v>13</v>
      </c>
      <c r="C18" s="387" t="str">
        <f>""</f>
        <v/>
      </c>
      <c r="D18" s="397" t="str">
        <f ca="1">IF(COUNTIF(INDIRECT(LEFT(D$5,3)&amp;"!"&amp;"$C$11"&amp;":"&amp;"$C$19"),'D2'!$C18)&gt;=1,"",ROW())</f>
        <v/>
      </c>
      <c r="E18" s="6" t="str">
        <f t="shared" ca="1" si="6"/>
        <v/>
      </c>
      <c r="F18" s="397" t="str">
        <f ca="1">IF(COUNTIF(INDIRECT(LEFT(F$5,3)&amp;"!"&amp;"$C$11"&amp;":"&amp;"$C$19"),'D2'!$C18)&gt;=1,"",ROW())</f>
        <v/>
      </c>
      <c r="G18" s="6" t="str">
        <f t="shared" ca="1" si="1"/>
        <v/>
      </c>
      <c r="H18" s="397" t="str">
        <f ca="1">IF(COUNTIF(INDIRECT(LEFT(H$5,3)&amp;"!"&amp;"$C$11"&amp;":"&amp;"$C$19"),'D2'!$C18)&gt;=1,"",ROW())</f>
        <v/>
      </c>
      <c r="I18" s="6" t="str">
        <f t="shared" ca="1" si="2"/>
        <v/>
      </c>
      <c r="J18" s="397" t="str">
        <f ca="1">IF(COUNTIF(INDIRECT(LEFT(J$5,3)&amp;"!"&amp;"$C$11"&amp;":"&amp;"$C$19"),'D2'!$C18)&gt;=1,"",ROW())</f>
        <v/>
      </c>
      <c r="K18" s="6" t="str">
        <f t="shared" ca="1" si="3"/>
        <v/>
      </c>
      <c r="L18" s="397" t="str">
        <f ca="1">IF(COUNTIF(INDIRECT(LEFT(L$5,3)&amp;"!"&amp;"$C$11"&amp;":"&amp;"$C$19"),'D2'!$C18)&gt;=1,"",ROW())</f>
        <v/>
      </c>
      <c r="M18" s="6" t="str">
        <f t="shared" ca="1" si="4"/>
        <v/>
      </c>
      <c r="N18" s="397" t="str">
        <f ca="1">IF(COUNTIF(INDIRECT(LEFT(N$5,3)&amp;"!"&amp;"$C$11"&amp;":"&amp;"$C$19"),'D2'!$C18)&gt;=1,"",ROW())</f>
        <v/>
      </c>
      <c r="O18" s="6" t="str">
        <f t="shared" ca="1" si="5"/>
        <v/>
      </c>
    </row>
    <row r="19" spans="2:19" x14ac:dyDescent="0.35">
      <c r="B19" s="259">
        <v>14</v>
      </c>
      <c r="C19" s="387" t="str">
        <f>""</f>
        <v/>
      </c>
      <c r="D19" s="397" t="str">
        <f ca="1">IF(COUNTIF(INDIRECT(LEFT(D$5,3)&amp;"!"&amp;"$C$11"&amp;":"&amp;"$C$19"),'D2'!$C19)&gt;=1,"",ROW())</f>
        <v/>
      </c>
      <c r="E19" s="6" t="str">
        <f t="shared" ca="1" si="6"/>
        <v/>
      </c>
      <c r="F19" s="397" t="str">
        <f ca="1">IF(COUNTIF(INDIRECT(LEFT(F$5,3)&amp;"!"&amp;"$C$11"&amp;":"&amp;"$C$19"),'D2'!$C19)&gt;=1,"",ROW())</f>
        <v/>
      </c>
      <c r="G19" s="6" t="str">
        <f t="shared" ca="1" si="1"/>
        <v/>
      </c>
      <c r="H19" s="397" t="str">
        <f ca="1">IF(COUNTIF(INDIRECT(LEFT(H$5,3)&amp;"!"&amp;"$C$11"&amp;":"&amp;"$C$19"),'D2'!$C19)&gt;=1,"",ROW())</f>
        <v/>
      </c>
      <c r="I19" s="6" t="str">
        <f t="shared" ca="1" si="2"/>
        <v/>
      </c>
      <c r="J19" s="397" t="str">
        <f ca="1">IF(COUNTIF(INDIRECT(LEFT(J$5,3)&amp;"!"&amp;"$C$11"&amp;":"&amp;"$C$19"),'D2'!$C19)&gt;=1,"",ROW())</f>
        <v/>
      </c>
      <c r="K19" s="6" t="str">
        <f t="shared" ca="1" si="3"/>
        <v/>
      </c>
      <c r="L19" s="397" t="str">
        <f ca="1">IF(COUNTIF(INDIRECT(LEFT(L$5,3)&amp;"!"&amp;"$C$11"&amp;":"&amp;"$C$19"),'D2'!$C19)&gt;=1,"",ROW())</f>
        <v/>
      </c>
      <c r="M19" s="6" t="str">
        <f t="shared" ca="1" si="4"/>
        <v/>
      </c>
      <c r="N19" s="397" t="str">
        <f ca="1">IF(COUNTIF(INDIRECT(LEFT(N$5,3)&amp;"!"&amp;"$C$11"&amp;":"&amp;"$C$19"),'D2'!$C19)&gt;=1,"",ROW())</f>
        <v/>
      </c>
      <c r="O19" s="6" t="str">
        <f t="shared" ca="1" si="5"/>
        <v/>
      </c>
    </row>
    <row r="20" spans="2:19" x14ac:dyDescent="0.35">
      <c r="B20" s="259">
        <v>15</v>
      </c>
      <c r="C20" s="387" t="str">
        <f>""</f>
        <v/>
      </c>
      <c r="D20" s="397" t="str">
        <f ca="1">IF(COUNTIF(INDIRECT(LEFT(D$5,3)&amp;"!"&amp;"$C$11"&amp;":"&amp;"$C$19"),'D2'!$C20)&gt;=1,"",ROW())</f>
        <v/>
      </c>
      <c r="E20" s="6" t="str">
        <f t="shared" ca="1" si="6"/>
        <v/>
      </c>
      <c r="F20" s="397" t="str">
        <f ca="1">IF(COUNTIF(INDIRECT(LEFT(F$5,3)&amp;"!"&amp;"$C$11"&amp;":"&amp;"$C$19"),'D2'!$C20)&gt;=1,"",ROW())</f>
        <v/>
      </c>
      <c r="G20" s="6" t="str">
        <f t="shared" ca="1" si="1"/>
        <v/>
      </c>
      <c r="H20" s="397" t="str">
        <f ca="1">IF(COUNTIF(INDIRECT(LEFT(H$5,3)&amp;"!"&amp;"$C$11"&amp;":"&amp;"$C$19"),'D2'!$C20)&gt;=1,"",ROW())</f>
        <v/>
      </c>
      <c r="I20" s="6" t="str">
        <f t="shared" ca="1" si="2"/>
        <v/>
      </c>
      <c r="J20" s="397" t="str">
        <f ca="1">IF(COUNTIF(INDIRECT(LEFT(J$5,3)&amp;"!"&amp;"$C$11"&amp;":"&amp;"$C$19"),'D2'!$C20)&gt;=1,"",ROW())</f>
        <v/>
      </c>
      <c r="K20" s="6" t="str">
        <f t="shared" ca="1" si="3"/>
        <v/>
      </c>
      <c r="L20" s="397" t="str">
        <f ca="1">IF(COUNTIF(INDIRECT(LEFT(L$5,3)&amp;"!"&amp;"$C$11"&amp;":"&amp;"$C$19"),'D2'!$C20)&gt;=1,"",ROW())</f>
        <v/>
      </c>
      <c r="M20" s="6" t="str">
        <f t="shared" ca="1" si="4"/>
        <v/>
      </c>
      <c r="N20" s="397" t="str">
        <f ca="1">IF(COUNTIF(INDIRECT(LEFT(N$5,3)&amp;"!"&amp;"$C$11"&amp;":"&amp;"$C$19"),'D2'!$C20)&gt;=1,"",ROW())</f>
        <v/>
      </c>
      <c r="O20" s="6" t="str">
        <f t="shared" ca="1" si="5"/>
        <v/>
      </c>
    </row>
    <row r="21" spans="2:19" x14ac:dyDescent="0.35">
      <c r="B21" s="259">
        <v>16</v>
      </c>
      <c r="C21" s="387" t="str">
        <f>""</f>
        <v/>
      </c>
      <c r="D21" s="397" t="str">
        <f ca="1">IF(COUNTIF(INDIRECT(LEFT(D$5,3)&amp;"!"&amp;"$C$11"&amp;":"&amp;"$C$19"),'D2'!$C21)&gt;=1,"",ROW())</f>
        <v/>
      </c>
      <c r="E21" s="6" t="str">
        <f t="shared" ca="1" si="6"/>
        <v/>
      </c>
      <c r="F21" s="397" t="str">
        <f ca="1">IF(COUNTIF(INDIRECT(LEFT(F$5,3)&amp;"!"&amp;"$C$11"&amp;":"&amp;"$C$19"),'D2'!$C21)&gt;=1,"",ROW())</f>
        <v/>
      </c>
      <c r="G21" s="6" t="str">
        <f t="shared" ca="1" si="1"/>
        <v/>
      </c>
      <c r="H21" s="397" t="str">
        <f ca="1">IF(COUNTIF(INDIRECT(LEFT(H$5,3)&amp;"!"&amp;"$C$11"&amp;":"&amp;"$C$19"),'D2'!$C21)&gt;=1,"",ROW())</f>
        <v/>
      </c>
      <c r="I21" s="6" t="str">
        <f t="shared" ca="1" si="2"/>
        <v/>
      </c>
      <c r="J21" s="397" t="str">
        <f ca="1">IF(COUNTIF(INDIRECT(LEFT(J$5,3)&amp;"!"&amp;"$C$11"&amp;":"&amp;"$C$19"),'D2'!$C21)&gt;=1,"",ROW())</f>
        <v/>
      </c>
      <c r="K21" s="6" t="str">
        <f t="shared" ca="1" si="3"/>
        <v/>
      </c>
      <c r="L21" s="397" t="str">
        <f ca="1">IF(COUNTIF(INDIRECT(LEFT(L$5,3)&amp;"!"&amp;"$C$11"&amp;":"&amp;"$C$19"),'D2'!$C21)&gt;=1,"",ROW())</f>
        <v/>
      </c>
      <c r="M21" s="6" t="str">
        <f t="shared" ca="1" si="4"/>
        <v/>
      </c>
      <c r="N21" s="397" t="str">
        <f ca="1">IF(COUNTIF(INDIRECT(LEFT(N$5,3)&amp;"!"&amp;"$C$11"&amp;":"&amp;"$C$19"),'D2'!$C21)&gt;=1,"",ROW())</f>
        <v/>
      </c>
      <c r="O21" s="6" t="str">
        <f t="shared" ca="1" si="5"/>
        <v/>
      </c>
    </row>
    <row r="22" spans="2:19" x14ac:dyDescent="0.35">
      <c r="B22" s="259">
        <v>17</v>
      </c>
      <c r="C22" s="387" t="str">
        <f>""</f>
        <v/>
      </c>
      <c r="D22" s="397" t="str">
        <f ca="1">IF(COUNTIF(INDIRECT(LEFT(D$5,3)&amp;"!"&amp;"$C$11"&amp;":"&amp;"$C$19"),'D2'!$C22)&gt;=1,"",ROW())</f>
        <v/>
      </c>
      <c r="E22" s="6" t="str">
        <f t="shared" ca="1" si="6"/>
        <v/>
      </c>
      <c r="F22" s="397" t="str">
        <f ca="1">IF(COUNTIF(INDIRECT(LEFT(F$5,3)&amp;"!"&amp;"$C$11"&amp;":"&amp;"$C$19"),'D2'!$C22)&gt;=1,"",ROW())</f>
        <v/>
      </c>
      <c r="G22" s="6" t="str">
        <f t="shared" ca="1" si="1"/>
        <v/>
      </c>
      <c r="H22" s="397" t="str">
        <f ca="1">IF(COUNTIF(INDIRECT(LEFT(H$5,3)&amp;"!"&amp;"$C$11"&amp;":"&amp;"$C$19"),'D2'!$C22)&gt;=1,"",ROW())</f>
        <v/>
      </c>
      <c r="I22" s="6" t="str">
        <f t="shared" ca="1" si="2"/>
        <v/>
      </c>
      <c r="J22" s="397" t="str">
        <f ca="1">IF(COUNTIF(INDIRECT(LEFT(J$5,3)&amp;"!"&amp;"$C$11"&amp;":"&amp;"$C$19"),'D2'!$C22)&gt;=1,"",ROW())</f>
        <v/>
      </c>
      <c r="K22" s="6" t="str">
        <f t="shared" ca="1" si="3"/>
        <v/>
      </c>
      <c r="L22" s="397" t="str">
        <f ca="1">IF(COUNTIF(INDIRECT(LEFT(L$5,3)&amp;"!"&amp;"$C$11"&amp;":"&amp;"$C$19"),'D2'!$C22)&gt;=1,"",ROW())</f>
        <v/>
      </c>
      <c r="M22" s="6" t="str">
        <f t="shared" ca="1" si="4"/>
        <v/>
      </c>
      <c r="N22" s="397" t="str">
        <f ca="1">IF(COUNTIF(INDIRECT(LEFT(N$5,3)&amp;"!"&amp;"$C$11"&amp;":"&amp;"$C$19"),'D2'!$C22)&gt;=1,"",ROW())</f>
        <v/>
      </c>
      <c r="O22" s="6" t="str">
        <f t="shared" ca="1" si="5"/>
        <v/>
      </c>
    </row>
    <row r="23" spans="2:19" x14ac:dyDescent="0.35">
      <c r="B23" s="259">
        <v>18</v>
      </c>
      <c r="C23" s="387" t="str">
        <f>""</f>
        <v/>
      </c>
      <c r="D23" s="397" t="str">
        <f ca="1">IF(COUNTIF(INDIRECT(LEFT(D$5,3)&amp;"!"&amp;"$C$11"&amp;":"&amp;"$C$19"),'D2'!$C23)&gt;=1,"",ROW())</f>
        <v/>
      </c>
      <c r="E23" s="6" t="str">
        <f t="shared" ca="1" si="6"/>
        <v/>
      </c>
      <c r="F23" s="397" t="str">
        <f ca="1">IF(COUNTIF(INDIRECT(LEFT(F$5,3)&amp;"!"&amp;"$C$11"&amp;":"&amp;"$C$19"),'D2'!$C23)&gt;=1,"",ROW())</f>
        <v/>
      </c>
      <c r="G23" s="6" t="str">
        <f t="shared" ca="1" si="1"/>
        <v/>
      </c>
      <c r="H23" s="259" t="str">
        <f ca="1">IF(COUNTIF(INDIRECT(LEFT(H$5,3)&amp;"!"&amp;"$C$11"&amp;":"&amp;"$C$19"),'D2'!$C23)&gt;=1,"",ROW())</f>
        <v/>
      </c>
      <c r="I23" s="259" t="str">
        <f t="shared" ca="1" si="2"/>
        <v/>
      </c>
      <c r="J23" s="259" t="str">
        <f ca="1">IF(COUNTIF(INDIRECT(LEFT(J$5,3)&amp;"!"&amp;"$C$11"&amp;":"&amp;"$C$19"),'D2'!$C23)&gt;=1,"",ROW())</f>
        <v/>
      </c>
      <c r="K23" s="259" t="str">
        <f t="shared" ca="1" si="3"/>
        <v/>
      </c>
      <c r="L23" s="259" t="str">
        <f ca="1">IF(COUNTIF(INDIRECT(LEFT(L$5,3)&amp;"!"&amp;"$C$11"&amp;":"&amp;"$C$19"),'D2'!$C23)&gt;=1,"",ROW())</f>
        <v/>
      </c>
      <c r="M23" s="259" t="str">
        <f t="shared" ca="1" si="4"/>
        <v/>
      </c>
      <c r="N23" s="259" t="str">
        <f ca="1">IF(COUNTIF(INDIRECT(LEFT(N$5,3)&amp;"!"&amp;"$C$11"&amp;":"&amp;"$C$19"),'D2'!$C23)&gt;=1,"",ROW())</f>
        <v/>
      </c>
      <c r="O23" s="259" t="str">
        <f t="shared" ca="1" si="5"/>
        <v/>
      </c>
    </row>
    <row r="24" spans="2:19" x14ac:dyDescent="0.35">
      <c r="B24" s="259">
        <v>19</v>
      </c>
      <c r="C24" s="387" t="str">
        <f>""</f>
        <v/>
      </c>
      <c r="D24" s="397" t="str">
        <f ca="1">IF(COUNTIF(INDIRECT(LEFT(D$5,3)&amp;"!"&amp;"$C$11"&amp;":"&amp;"$C$19"),'D2'!$C24)&gt;=1,"",ROW())</f>
        <v/>
      </c>
      <c r="E24" s="6" t="str">
        <f t="shared" ca="1" si="6"/>
        <v/>
      </c>
      <c r="F24" s="397" t="str">
        <f ca="1">IF(COUNTIF(INDIRECT(LEFT(F$5,3)&amp;"!"&amp;"$C$11"&amp;":"&amp;"$C$19"),'D2'!$C24)&gt;=1,"",ROW())</f>
        <v/>
      </c>
      <c r="G24" s="6" t="str">
        <f t="shared" ca="1" si="1"/>
        <v/>
      </c>
      <c r="H24" s="259" t="str">
        <f ca="1">IF(COUNTIF(INDIRECT(LEFT(H$5,3)&amp;"!"&amp;"$C$11"&amp;":"&amp;"$C$19"),'D2'!$C24)&gt;=1,"",ROW())</f>
        <v/>
      </c>
      <c r="I24" s="259" t="str">
        <f t="shared" ca="1" si="2"/>
        <v/>
      </c>
      <c r="J24" s="259" t="str">
        <f ca="1">IF(COUNTIF(INDIRECT(LEFT(J$5,3)&amp;"!"&amp;"$C$11"&amp;":"&amp;"$C$19"),'D2'!$C24)&gt;=1,"",ROW())</f>
        <v/>
      </c>
      <c r="K24" s="259" t="str">
        <f t="shared" ca="1" si="3"/>
        <v/>
      </c>
      <c r="L24" s="259" t="str">
        <f ca="1">IF(COUNTIF(INDIRECT(LEFT(L$5,3)&amp;"!"&amp;"$C$11"&amp;":"&amp;"$C$19"),'D2'!$C24)&gt;=1,"",ROW())</f>
        <v/>
      </c>
      <c r="M24" s="259" t="str">
        <f t="shared" ca="1" si="4"/>
        <v/>
      </c>
      <c r="N24" s="259" t="str">
        <f ca="1">IF(COUNTIF(INDIRECT(LEFT(N$5,3)&amp;"!"&amp;"$C$11"&amp;":"&amp;"$C$19"),'D2'!$C24)&gt;=1,"",ROW())</f>
        <v/>
      </c>
      <c r="O24" s="259" t="str">
        <f t="shared" ca="1" si="5"/>
        <v/>
      </c>
    </row>
    <row r="25" spans="2:19" x14ac:dyDescent="0.35">
      <c r="B25" s="259">
        <v>20</v>
      </c>
      <c r="C25" s="387" t="str">
        <f>""</f>
        <v/>
      </c>
      <c r="D25" s="397" t="str">
        <f ca="1">IF(COUNTIF(INDIRECT(LEFT(D$5,3)&amp;"!"&amp;"$C$11"&amp;":"&amp;"$C$19"),'D2'!$C25)&gt;=1,"",ROW())</f>
        <v/>
      </c>
      <c r="E25" s="6" t="str">
        <f ca="1">IF(ROW($C25)-ROW($C$6)+1&gt;COUNT(D$6:D$25),"",INDEX($C:$C,SMALL(D$6:D$25,1+ROW($C25)-ROW($C$6))))</f>
        <v/>
      </c>
      <c r="F25" s="397" t="str">
        <f ca="1">IF(COUNTIF(INDIRECT(LEFT(F$5,3)&amp;"!"&amp;"$C$11"&amp;":"&amp;"$C$19"),'D2'!$C25)&gt;=1,"",ROW())</f>
        <v/>
      </c>
      <c r="G25" s="6" t="str">
        <f t="shared" ca="1" si="1"/>
        <v/>
      </c>
      <c r="H25" s="259" t="str">
        <f ca="1">IF(COUNTIF(INDIRECT(LEFT(H$5,3)&amp;"!"&amp;"$C$11"&amp;":"&amp;"$C$19"),'D2'!$C25)&gt;=1,"",ROW())</f>
        <v/>
      </c>
      <c r="I25" s="259" t="str">
        <f t="shared" ca="1" si="2"/>
        <v/>
      </c>
      <c r="J25" s="259" t="str">
        <f ca="1">IF(COUNTIF(INDIRECT(LEFT(J$5,3)&amp;"!"&amp;"$C$11"&amp;":"&amp;"$C$19"),'D2'!$C25)&gt;=1,"",ROW())</f>
        <v/>
      </c>
      <c r="K25" s="259" t="str">
        <f t="shared" ca="1" si="3"/>
        <v/>
      </c>
      <c r="L25" s="259" t="str">
        <f ca="1">IF(COUNTIF(INDIRECT(LEFT(L$5,3)&amp;"!"&amp;"$C$11"&amp;":"&amp;"$C$19"),'D2'!$C25)&gt;=1,"",ROW())</f>
        <v/>
      </c>
      <c r="M25" s="259" t="str">
        <f t="shared" ca="1" si="4"/>
        <v/>
      </c>
      <c r="N25" s="259" t="str">
        <f ca="1">IF(COUNTIF(INDIRECT(LEFT(N$5,3)&amp;"!"&amp;"$C$11"&amp;":"&amp;"$C$19"),'D2'!$C25)&gt;=1,"",ROW())</f>
        <v/>
      </c>
      <c r="O25" s="259" t="str">
        <f t="shared" ca="1" si="5"/>
        <v/>
      </c>
    </row>
    <row r="26" spans="2:19" x14ac:dyDescent="0.35">
      <c r="C26" s="3"/>
    </row>
    <row r="27" spans="2:19" x14ac:dyDescent="0.35">
      <c r="B27" s="404"/>
      <c r="C27" s="400" t="s">
        <v>101</v>
      </c>
      <c r="D27" s="399" t="s">
        <v>272</v>
      </c>
      <c r="E27" s="399" t="s">
        <v>278</v>
      </c>
      <c r="F27" s="399" t="s">
        <v>273</v>
      </c>
      <c r="G27" s="399" t="s">
        <v>279</v>
      </c>
      <c r="H27" s="399" t="s">
        <v>274</v>
      </c>
      <c r="I27" s="399" t="s">
        <v>280</v>
      </c>
      <c r="J27" s="399" t="s">
        <v>275</v>
      </c>
      <c r="K27" s="399" t="s">
        <v>281</v>
      </c>
      <c r="L27" s="399" t="s">
        <v>276</v>
      </c>
      <c r="M27" s="399" t="s">
        <v>282</v>
      </c>
      <c r="N27" s="399" t="s">
        <v>277</v>
      </c>
      <c r="O27" s="399" t="s">
        <v>283</v>
      </c>
      <c r="S27" t="s">
        <v>353</v>
      </c>
    </row>
    <row r="28" spans="2:19" x14ac:dyDescent="0.35">
      <c r="B28" s="259">
        <v>1</v>
      </c>
      <c r="C28" s="387" t="s">
        <v>32</v>
      </c>
      <c r="D28" s="397">
        <f ca="1">IF(COUNTIF(INDIRECT(LEFT(D$5,3)&amp;"!"&amp;"$C$27"&amp;":"&amp;"$C$28"),'D2'!$C28)&gt;=1,"",ROW())</f>
        <v>28</v>
      </c>
      <c r="E28" s="6" t="str">
        <f ca="1">IF(ROW($C28)-ROW($C$28)+1&gt;COUNT(D$28:D$47),"",INDEX($C:$C,SMALL(D$28:D$47,1+ROW($C28)-ROW($C$28))))</f>
        <v>Construction</v>
      </c>
      <c r="F28" s="397">
        <f ca="1">IF(COUNTIF(INDIRECT(LEFT(F$5,3)&amp;"!"&amp;"$C$27"&amp;":"&amp;"$C$28"),'D2'!$C28)&gt;=1,"",ROW())</f>
        <v>28</v>
      </c>
      <c r="G28" s="6" t="str">
        <f ca="1">IF(ROW($C28)-ROW($C$28)+1&gt;COUNT(F$28:F$47),"",INDEX($C:$C,SMALL(F$28:F$47,1+ROW($C28)-ROW($C$28))))</f>
        <v>Construction</v>
      </c>
      <c r="H28" s="397">
        <f ca="1">IF(COUNTIF(INDIRECT(LEFT(H$5,3)&amp;"!"&amp;"$C$27"&amp;":"&amp;"$C$28"),'D2'!$C28)&gt;=1,"",ROW())</f>
        <v>28</v>
      </c>
      <c r="I28" s="6" t="str">
        <f t="shared" ref="I28:I47" ca="1" si="7">IF(ROW($C28)-ROW($C$28)+1&gt;COUNT(H$28:H$47),"",INDEX($C:$C,SMALL(H$28:H$47,1+ROW($C28)-ROW($C$28))))</f>
        <v>Construction</v>
      </c>
      <c r="J28" s="397">
        <f ca="1">IF(COUNTIF(INDIRECT(LEFT(J$5,3)&amp;"!"&amp;"$C$27"&amp;":"&amp;"$C$28"),'D2'!$C28)&gt;=1,"",ROW())</f>
        <v>28</v>
      </c>
      <c r="K28" s="6" t="str">
        <f t="shared" ref="K28:K47" ca="1" si="8">IF(ROW($C28)-ROW($C$28)+1&gt;COUNT(J$28:J$47),"",INDEX($C:$C,SMALL(J$28:J$47,1+ROW($C28)-ROW($C$28))))</f>
        <v>Construction</v>
      </c>
      <c r="L28" s="397">
        <f ca="1">IF(COUNTIF(INDIRECT(LEFT(L$5,3)&amp;"!"&amp;"$C$27"&amp;":"&amp;"$C$28"),'D2'!$C28)&gt;=1,"",ROW())</f>
        <v>28</v>
      </c>
      <c r="M28" s="6" t="str">
        <f t="shared" ref="M28:M47" ca="1" si="9">IF(ROW($C28)-ROW($C$28)+1&gt;COUNT(L$28:L$47),"",INDEX($C:$C,SMALL(L$28:L$47,1+ROW($C28)-ROW($C$28))))</f>
        <v>Construction</v>
      </c>
      <c r="N28" s="397">
        <f ca="1">IF(COUNTIF(INDIRECT(LEFT(N$5,3)&amp;"!"&amp;"$C$27"&amp;":"&amp;"$C$28"),'D2'!$C28)&gt;=1,"",ROW())</f>
        <v>28</v>
      </c>
      <c r="O28" s="6" t="str">
        <f t="shared" ref="O28:O47" ca="1" si="10">IF(ROW($C28)-ROW($C$28)+1&gt;COUNT(N$28:N$47),"",INDEX($C:$C,SMALL(N$28:N$47,1+ROW($C28)-ROW($C$28))))</f>
        <v>Construction</v>
      </c>
      <c r="P28" s="262"/>
      <c r="Q28" s="3" t="str">
        <f>IF(ROW($C28)-ROW($C$28)+1&gt;COUNT(P$28:P$29),"",INDEX($C:$C,SMALL(P$28:P$29,1+ROW($C28)-ROW($C$28))))</f>
        <v/>
      </c>
      <c r="S28" t="s">
        <v>354</v>
      </c>
    </row>
    <row r="29" spans="2:19" x14ac:dyDescent="0.35">
      <c r="B29" s="259">
        <v>2</v>
      </c>
      <c r="C29" s="387" t="s">
        <v>8</v>
      </c>
      <c r="D29" s="397">
        <f ca="1">IF(COUNTIF(INDIRECT(LEFT(D$5,3)&amp;"!"&amp;"$C$27"&amp;":"&amp;"$C$28"),'D2'!$C29)&gt;=1,"",ROW())</f>
        <v>29</v>
      </c>
      <c r="E29" s="6" t="str">
        <f t="shared" ref="E29:G47" ca="1" si="11">IF(ROW($C29)-ROW($C$28)+1&gt;COUNT(D$28:D$47),"",INDEX($C:$C,SMALL(D$28:D$47,1+ROW($C29)-ROW($C$28))))</f>
        <v>Plant and machinery or equipment</v>
      </c>
      <c r="F29" s="397">
        <f ca="1">IF(COUNTIF(INDIRECT(LEFT(F$5,3)&amp;"!"&amp;"$C$27"&amp;":"&amp;"$C$28"),'D2'!$C29)&gt;=1,"",ROW())</f>
        <v>29</v>
      </c>
      <c r="G29" s="6" t="str">
        <f t="shared" ca="1" si="11"/>
        <v>Plant and machinery or equipment</v>
      </c>
      <c r="H29" s="397">
        <f ca="1">IF(COUNTIF(INDIRECT(LEFT(H$5,3)&amp;"!"&amp;"$C$27"&amp;":"&amp;"$C$28"),'D2'!$C29)&gt;=1,"",ROW())</f>
        <v>29</v>
      </c>
      <c r="I29" s="6" t="str">
        <f t="shared" ca="1" si="7"/>
        <v>Plant and machinery or equipment</v>
      </c>
      <c r="J29" s="397">
        <f ca="1">IF(COUNTIF(INDIRECT(LEFT(J$5,3)&amp;"!"&amp;"$C$27"&amp;":"&amp;"$C$28"),'D2'!$C29)&gt;=1,"",ROW())</f>
        <v>29</v>
      </c>
      <c r="K29" s="6" t="str">
        <f t="shared" ca="1" si="8"/>
        <v>Plant and machinery or equipment</v>
      </c>
      <c r="L29" s="397">
        <f ca="1">IF(COUNTIF(INDIRECT(LEFT(L$5,3)&amp;"!"&amp;"$C$27"&amp;":"&amp;"$C$28"),'D2'!$C29)&gt;=1,"",ROW())</f>
        <v>29</v>
      </c>
      <c r="M29" s="6" t="str">
        <f t="shared" ca="1" si="9"/>
        <v>Plant and machinery or equipment</v>
      </c>
      <c r="N29" s="397">
        <f ca="1">IF(COUNTIF(INDIRECT(LEFT(N$5,3)&amp;"!"&amp;"$C$27"&amp;":"&amp;"$C$28"),'D2'!$C29)&gt;=1,"",ROW())</f>
        <v>29</v>
      </c>
      <c r="O29" s="6" t="str">
        <f t="shared" ca="1" si="10"/>
        <v>Plant and machinery or equipment</v>
      </c>
      <c r="P29" s="262"/>
      <c r="Q29" s="3" t="str">
        <f>IF(ROW($C29)-ROW($C$28)+1&gt;COUNT(P$28:P$29),"",INDEX($C:$C,SMALL(P$28:P$29,1+ROW($C29)-ROW($C$28))))</f>
        <v/>
      </c>
      <c r="S29" t="s">
        <v>355</v>
      </c>
    </row>
    <row r="30" spans="2:19" x14ac:dyDescent="0.35">
      <c r="B30" s="259">
        <v>3</v>
      </c>
      <c r="C30" s="387" t="str">
        <f>""</f>
        <v/>
      </c>
      <c r="D30" s="397" t="str">
        <f ca="1">IF(COUNTIF(INDIRECT(LEFT(D$5,3)&amp;"!"&amp;"$C$27"&amp;":"&amp;"$C$28"),'D2'!$C30)&gt;=1,"",ROW())</f>
        <v/>
      </c>
      <c r="E30" s="6" t="str">
        <f t="shared" ca="1" si="11"/>
        <v/>
      </c>
      <c r="F30" s="397" t="str">
        <f ca="1">IF(COUNTIF(INDIRECT(LEFT(F$5,3)&amp;"!"&amp;"$C$27"&amp;":"&amp;"$C$28"),'D2'!$C30)&gt;=1,"",ROW())</f>
        <v/>
      </c>
      <c r="G30" s="6" t="str">
        <f t="shared" ca="1" si="11"/>
        <v/>
      </c>
      <c r="H30" s="397" t="str">
        <f ca="1">IF(COUNTIF(INDIRECT(LEFT(H$5,3)&amp;"!"&amp;"$C$27"&amp;":"&amp;"$C$28"),'D2'!$C30)&gt;=1,"",ROW())</f>
        <v/>
      </c>
      <c r="I30" s="6" t="str">
        <f t="shared" ca="1" si="7"/>
        <v/>
      </c>
      <c r="J30" s="397" t="str">
        <f ca="1">IF(COUNTIF(INDIRECT(LEFT(J$5,3)&amp;"!"&amp;"$C$27"&amp;":"&amp;"$C$28"),'D2'!$C30)&gt;=1,"",ROW())</f>
        <v/>
      </c>
      <c r="K30" s="6" t="str">
        <f t="shared" ca="1" si="8"/>
        <v/>
      </c>
      <c r="L30" s="397" t="str">
        <f ca="1">IF(COUNTIF(INDIRECT(LEFT(L$5,3)&amp;"!"&amp;"$C$27"&amp;":"&amp;"$C$28"),'D2'!$C30)&gt;=1,"",ROW())</f>
        <v/>
      </c>
      <c r="M30" s="6" t="str">
        <f t="shared" ca="1" si="9"/>
        <v/>
      </c>
      <c r="N30" s="397" t="str">
        <f ca="1">IF(COUNTIF(INDIRECT(LEFT(N$5,3)&amp;"!"&amp;"$C$27"&amp;":"&amp;"$C$28"),'D2'!$C30)&gt;=1,"",ROW())</f>
        <v/>
      </c>
      <c r="O30" s="6" t="str">
        <f t="shared" ca="1" si="10"/>
        <v/>
      </c>
      <c r="P30" s="262"/>
      <c r="Q30" s="3"/>
      <c r="S30" t="s">
        <v>356</v>
      </c>
    </row>
    <row r="31" spans="2:19" x14ac:dyDescent="0.35">
      <c r="B31" s="259">
        <v>4</v>
      </c>
      <c r="C31" s="387" t="str">
        <f>""</f>
        <v/>
      </c>
      <c r="D31" s="397" t="str">
        <f ca="1">IF(COUNTIF(INDIRECT(LEFT(D$5,3)&amp;"!"&amp;"$C$27"&amp;":"&amp;"$C$28"),'D2'!$C31)&gt;=1,"",ROW())</f>
        <v/>
      </c>
      <c r="E31" s="6" t="str">
        <f t="shared" ca="1" si="11"/>
        <v/>
      </c>
      <c r="F31" s="397" t="str">
        <f ca="1">IF(COUNTIF(INDIRECT(LEFT(F$5,3)&amp;"!"&amp;"$C$27"&amp;":"&amp;"$C$28"),'D2'!$C31)&gt;=1,"",ROW())</f>
        <v/>
      </c>
      <c r="G31" s="6" t="str">
        <f t="shared" ca="1" si="11"/>
        <v/>
      </c>
      <c r="H31" s="397" t="str">
        <f ca="1">IF(COUNTIF(INDIRECT(LEFT(H$5,3)&amp;"!"&amp;"$C$27"&amp;":"&amp;"$C$28"),'D2'!$C31)&gt;=1,"",ROW())</f>
        <v/>
      </c>
      <c r="I31" s="6" t="str">
        <f t="shared" ca="1" si="7"/>
        <v/>
      </c>
      <c r="J31" s="397" t="str">
        <f ca="1">IF(COUNTIF(INDIRECT(LEFT(J$5,3)&amp;"!"&amp;"$C$27"&amp;":"&amp;"$C$28"),'D2'!$C31)&gt;=1,"",ROW())</f>
        <v/>
      </c>
      <c r="K31" s="6" t="str">
        <f t="shared" ca="1" si="8"/>
        <v/>
      </c>
      <c r="L31" s="397" t="str">
        <f ca="1">IF(COUNTIF(INDIRECT(LEFT(L$5,3)&amp;"!"&amp;"$C$27"&amp;":"&amp;"$C$28"),'D2'!$C31)&gt;=1,"",ROW())</f>
        <v/>
      </c>
      <c r="M31" s="6" t="str">
        <f t="shared" ca="1" si="9"/>
        <v/>
      </c>
      <c r="N31" s="397" t="str">
        <f ca="1">IF(COUNTIF(INDIRECT(LEFT(N$5,3)&amp;"!"&amp;"$C$27"&amp;":"&amp;"$C$28"),'D2'!$C31)&gt;=1,"",ROW())</f>
        <v/>
      </c>
      <c r="O31" s="6" t="str">
        <f t="shared" ca="1" si="10"/>
        <v/>
      </c>
      <c r="P31" s="262"/>
      <c r="Q31" s="3"/>
      <c r="S31" t="s">
        <v>385</v>
      </c>
    </row>
    <row r="32" spans="2:19" x14ac:dyDescent="0.35">
      <c r="B32" s="259">
        <v>5</v>
      </c>
      <c r="C32" s="387" t="str">
        <f>""</f>
        <v/>
      </c>
      <c r="D32" s="397" t="str">
        <f ca="1">IF(COUNTIF(INDIRECT(LEFT(D$5,3)&amp;"!"&amp;"$C$27"&amp;":"&amp;"$C$28"),'D2'!$C32)&gt;=1,"",ROW())</f>
        <v/>
      </c>
      <c r="E32" s="6" t="str">
        <f t="shared" ca="1" si="11"/>
        <v/>
      </c>
      <c r="F32" s="397" t="str">
        <f ca="1">IF(COUNTIF(INDIRECT(LEFT(F$5,3)&amp;"!"&amp;"$C$27"&amp;":"&amp;"$C$28"),'D2'!$C32)&gt;=1,"",ROW())</f>
        <v/>
      </c>
      <c r="G32" s="6" t="str">
        <f t="shared" ca="1" si="11"/>
        <v/>
      </c>
      <c r="H32" s="397" t="str">
        <f ca="1">IF(COUNTIF(INDIRECT(LEFT(H$5,3)&amp;"!"&amp;"$C$27"&amp;":"&amp;"$C$28"),'D2'!$C32)&gt;=1,"",ROW())</f>
        <v/>
      </c>
      <c r="I32" s="6" t="str">
        <f t="shared" ca="1" si="7"/>
        <v/>
      </c>
      <c r="J32" s="397" t="str">
        <f ca="1">IF(COUNTIF(INDIRECT(LEFT(J$5,3)&amp;"!"&amp;"$C$27"&amp;":"&amp;"$C$28"),'D2'!$C32)&gt;=1,"",ROW())</f>
        <v/>
      </c>
      <c r="K32" s="6" t="str">
        <f t="shared" ca="1" si="8"/>
        <v/>
      </c>
      <c r="L32" s="397" t="str">
        <f ca="1">IF(COUNTIF(INDIRECT(LEFT(L$5,3)&amp;"!"&amp;"$C$27"&amp;":"&amp;"$C$28"),'D2'!$C32)&gt;=1,"",ROW())</f>
        <v/>
      </c>
      <c r="M32" s="6" t="str">
        <f t="shared" ca="1" si="9"/>
        <v/>
      </c>
      <c r="N32" s="397" t="str">
        <f ca="1">IF(COUNTIF(INDIRECT(LEFT(N$5,3)&amp;"!"&amp;"$C$27"&amp;":"&amp;"$C$28"),'D2'!$C32)&gt;=1,"",ROW())</f>
        <v/>
      </c>
      <c r="O32" s="6" t="str">
        <f t="shared" ca="1" si="10"/>
        <v/>
      </c>
      <c r="P32" s="262"/>
      <c r="Q32" s="3"/>
      <c r="S32" t="s">
        <v>357</v>
      </c>
    </row>
    <row r="33" spans="2:17" x14ac:dyDescent="0.35">
      <c r="B33" s="259">
        <v>6</v>
      </c>
      <c r="C33" s="387" t="str">
        <f>""</f>
        <v/>
      </c>
      <c r="D33" s="397" t="str">
        <f ca="1">IF(COUNTIF(INDIRECT(LEFT(D$5,3)&amp;"!"&amp;"$C$27"&amp;":"&amp;"$C$28"),'D2'!$C33)&gt;=1,"",ROW())</f>
        <v/>
      </c>
      <c r="E33" s="6" t="str">
        <f t="shared" ca="1" si="11"/>
        <v/>
      </c>
      <c r="F33" s="397" t="str">
        <f ca="1">IF(COUNTIF(INDIRECT(LEFT(F$5,3)&amp;"!"&amp;"$C$27"&amp;":"&amp;"$C$28"),'D2'!$C33)&gt;=1,"",ROW())</f>
        <v/>
      </c>
      <c r="G33" s="6" t="str">
        <f t="shared" ca="1" si="11"/>
        <v/>
      </c>
      <c r="H33" s="397" t="str">
        <f ca="1">IF(COUNTIF(INDIRECT(LEFT(H$5,3)&amp;"!"&amp;"$C$27"&amp;":"&amp;"$C$28"),'D2'!$C33)&gt;=1,"",ROW())</f>
        <v/>
      </c>
      <c r="I33" s="6" t="str">
        <f t="shared" ca="1" si="7"/>
        <v/>
      </c>
      <c r="J33" s="397" t="str">
        <f ca="1">IF(COUNTIF(INDIRECT(LEFT(J$5,3)&amp;"!"&amp;"$C$27"&amp;":"&amp;"$C$28"),'D2'!$C33)&gt;=1,"",ROW())</f>
        <v/>
      </c>
      <c r="K33" s="6" t="str">
        <f t="shared" ca="1" si="8"/>
        <v/>
      </c>
      <c r="L33" s="397" t="str">
        <f ca="1">IF(COUNTIF(INDIRECT(LEFT(L$5,3)&amp;"!"&amp;"$C$27"&amp;":"&amp;"$C$28"),'D2'!$C33)&gt;=1,"",ROW())</f>
        <v/>
      </c>
      <c r="M33" s="6" t="str">
        <f t="shared" ca="1" si="9"/>
        <v/>
      </c>
      <c r="N33" s="397" t="str">
        <f ca="1">IF(COUNTIF(INDIRECT(LEFT(N$5,3)&amp;"!"&amp;"$C$27"&amp;":"&amp;"$C$28"),'D2'!$C33)&gt;=1,"",ROW())</f>
        <v/>
      </c>
      <c r="O33" s="6" t="str">
        <f t="shared" ca="1" si="10"/>
        <v/>
      </c>
      <c r="P33" s="262"/>
      <c r="Q33" s="3"/>
    </row>
    <row r="34" spans="2:17" x14ac:dyDescent="0.35">
      <c r="B34" s="259">
        <v>7</v>
      </c>
      <c r="C34" s="387" t="str">
        <f>""</f>
        <v/>
      </c>
      <c r="D34" s="397" t="str">
        <f ca="1">IF(COUNTIF(INDIRECT(LEFT(D$5,3)&amp;"!"&amp;"$C$27"&amp;":"&amp;"$C$28"),'D2'!$C34)&gt;=1,"",ROW())</f>
        <v/>
      </c>
      <c r="E34" s="6" t="str">
        <f t="shared" ca="1" si="11"/>
        <v/>
      </c>
      <c r="F34" s="397" t="str">
        <f ca="1">IF(COUNTIF(INDIRECT(LEFT(F$5,3)&amp;"!"&amp;"$C$27"&amp;":"&amp;"$C$28"),'D2'!$C34)&gt;=1,"",ROW())</f>
        <v/>
      </c>
      <c r="G34" s="6" t="str">
        <f t="shared" ca="1" si="11"/>
        <v/>
      </c>
      <c r="H34" s="397" t="str">
        <f ca="1">IF(COUNTIF(INDIRECT(LEFT(H$5,3)&amp;"!"&amp;"$C$27"&amp;":"&amp;"$C$28"),'D2'!$C34)&gt;=1,"",ROW())</f>
        <v/>
      </c>
      <c r="I34" s="6" t="str">
        <f t="shared" ca="1" si="7"/>
        <v/>
      </c>
      <c r="J34" s="397" t="str">
        <f ca="1">IF(COUNTIF(INDIRECT(LEFT(J$5,3)&amp;"!"&amp;"$C$27"&amp;":"&amp;"$C$28"),'D2'!$C34)&gt;=1,"",ROW())</f>
        <v/>
      </c>
      <c r="K34" s="6" t="str">
        <f t="shared" ca="1" si="8"/>
        <v/>
      </c>
      <c r="L34" s="397" t="str">
        <f ca="1">IF(COUNTIF(INDIRECT(LEFT(L$5,3)&amp;"!"&amp;"$C$27"&amp;":"&amp;"$C$28"),'D2'!$C34)&gt;=1,"",ROW())</f>
        <v/>
      </c>
      <c r="M34" s="6" t="str">
        <f t="shared" ca="1" si="9"/>
        <v/>
      </c>
      <c r="N34" s="397" t="str">
        <f ca="1">IF(COUNTIF(INDIRECT(LEFT(N$5,3)&amp;"!"&amp;"$C$27"&amp;":"&amp;"$C$28"),'D2'!$C34)&gt;=1,"",ROW())</f>
        <v/>
      </c>
      <c r="O34" s="6" t="str">
        <f t="shared" ca="1" si="10"/>
        <v/>
      </c>
      <c r="P34" s="262"/>
      <c r="Q34" s="3"/>
    </row>
    <row r="35" spans="2:17" x14ac:dyDescent="0.35">
      <c r="B35" s="259">
        <v>8</v>
      </c>
      <c r="C35" s="387" t="str">
        <f>""</f>
        <v/>
      </c>
      <c r="D35" s="397" t="str">
        <f ca="1">IF(COUNTIF(INDIRECT(LEFT(D$5,3)&amp;"!"&amp;"$C$27"&amp;":"&amp;"$C$28"),'D2'!$C35)&gt;=1,"",ROW())</f>
        <v/>
      </c>
      <c r="E35" s="6" t="str">
        <f t="shared" ca="1" si="11"/>
        <v/>
      </c>
      <c r="F35" s="397" t="str">
        <f ca="1">IF(COUNTIF(INDIRECT(LEFT(F$5,3)&amp;"!"&amp;"$C$27"&amp;":"&amp;"$C$28"),'D2'!$C35)&gt;=1,"",ROW())</f>
        <v/>
      </c>
      <c r="G35" s="6" t="str">
        <f t="shared" ca="1" si="11"/>
        <v/>
      </c>
      <c r="H35" s="397" t="str">
        <f ca="1">IF(COUNTIF(INDIRECT(LEFT(H$5,3)&amp;"!"&amp;"$C$27"&amp;":"&amp;"$C$28"),'D2'!$C35)&gt;=1,"",ROW())</f>
        <v/>
      </c>
      <c r="I35" s="6" t="str">
        <f t="shared" ca="1" si="7"/>
        <v/>
      </c>
      <c r="J35" s="397" t="str">
        <f ca="1">IF(COUNTIF(INDIRECT(LEFT(J$5,3)&amp;"!"&amp;"$C$27"&amp;":"&amp;"$C$28"),'D2'!$C35)&gt;=1,"",ROW())</f>
        <v/>
      </c>
      <c r="K35" s="6" t="str">
        <f t="shared" ca="1" si="8"/>
        <v/>
      </c>
      <c r="L35" s="397" t="str">
        <f ca="1">IF(COUNTIF(INDIRECT(LEFT(L$5,3)&amp;"!"&amp;"$C$27"&amp;":"&amp;"$C$28"),'D2'!$C35)&gt;=1,"",ROW())</f>
        <v/>
      </c>
      <c r="M35" s="6" t="str">
        <f t="shared" ca="1" si="9"/>
        <v/>
      </c>
      <c r="N35" s="397" t="str">
        <f ca="1">IF(COUNTIF(INDIRECT(LEFT(N$5,3)&amp;"!"&amp;"$C$27"&amp;":"&amp;"$C$28"),'D2'!$C35)&gt;=1,"",ROW())</f>
        <v/>
      </c>
      <c r="O35" s="6" t="str">
        <f t="shared" ca="1" si="10"/>
        <v/>
      </c>
      <c r="P35" s="262"/>
      <c r="Q35" s="3"/>
    </row>
    <row r="36" spans="2:17" x14ac:dyDescent="0.35">
      <c r="B36" s="259">
        <v>9</v>
      </c>
      <c r="C36" s="387" t="str">
        <f>""</f>
        <v/>
      </c>
      <c r="D36" s="397" t="str">
        <f ca="1">IF(COUNTIF(INDIRECT(LEFT(D$5,3)&amp;"!"&amp;"$C$27"&amp;":"&amp;"$C$28"),'D2'!$C36)&gt;=1,"",ROW())</f>
        <v/>
      </c>
      <c r="E36" s="6" t="str">
        <f t="shared" ca="1" si="11"/>
        <v/>
      </c>
      <c r="F36" s="397" t="str">
        <f ca="1">IF(COUNTIF(INDIRECT(LEFT(F$5,3)&amp;"!"&amp;"$C$27"&amp;":"&amp;"$C$28"),'D2'!$C36)&gt;=1,"",ROW())</f>
        <v/>
      </c>
      <c r="G36" s="6" t="str">
        <f t="shared" ca="1" si="11"/>
        <v/>
      </c>
      <c r="H36" s="397" t="str">
        <f ca="1">IF(COUNTIF(INDIRECT(LEFT(H$5,3)&amp;"!"&amp;"$C$27"&amp;":"&amp;"$C$28"),'D2'!$C36)&gt;=1,"",ROW())</f>
        <v/>
      </c>
      <c r="I36" s="6" t="str">
        <f t="shared" ca="1" si="7"/>
        <v/>
      </c>
      <c r="J36" s="397" t="str">
        <f ca="1">IF(COUNTIF(INDIRECT(LEFT(J$5,3)&amp;"!"&amp;"$C$27"&amp;":"&amp;"$C$28"),'D2'!$C36)&gt;=1,"",ROW())</f>
        <v/>
      </c>
      <c r="K36" s="6" t="str">
        <f t="shared" ca="1" si="8"/>
        <v/>
      </c>
      <c r="L36" s="397" t="str">
        <f ca="1">IF(COUNTIF(INDIRECT(LEFT(L$5,3)&amp;"!"&amp;"$C$27"&amp;":"&amp;"$C$28"),'D2'!$C36)&gt;=1,"",ROW())</f>
        <v/>
      </c>
      <c r="M36" s="6" t="str">
        <f t="shared" ca="1" si="9"/>
        <v/>
      </c>
      <c r="N36" s="397" t="str">
        <f ca="1">IF(COUNTIF(INDIRECT(LEFT(N$5,3)&amp;"!"&amp;"$C$27"&amp;":"&amp;"$C$28"),'D2'!$C36)&gt;=1,"",ROW())</f>
        <v/>
      </c>
      <c r="O36" s="6" t="str">
        <f t="shared" ca="1" si="10"/>
        <v/>
      </c>
      <c r="P36" s="262"/>
      <c r="Q36" s="3"/>
    </row>
    <row r="37" spans="2:17" x14ac:dyDescent="0.35">
      <c r="B37" s="259">
        <v>10</v>
      </c>
      <c r="C37" s="387" t="str">
        <f>""</f>
        <v/>
      </c>
      <c r="D37" s="397" t="str">
        <f ca="1">IF(COUNTIF(INDIRECT(LEFT(D$5,3)&amp;"!"&amp;"$C$27"&amp;":"&amp;"$C$28"),'D2'!$C37)&gt;=1,"",ROW())</f>
        <v/>
      </c>
      <c r="E37" s="6" t="str">
        <f t="shared" ca="1" si="11"/>
        <v/>
      </c>
      <c r="F37" s="397" t="str">
        <f ca="1">IF(COUNTIF(INDIRECT(LEFT(F$5,3)&amp;"!"&amp;"$C$27"&amp;":"&amp;"$C$28"),'D2'!$C37)&gt;=1,"",ROW())</f>
        <v/>
      </c>
      <c r="G37" s="6" t="str">
        <f t="shared" ca="1" si="11"/>
        <v/>
      </c>
      <c r="H37" s="397" t="str">
        <f ca="1">IF(COUNTIF(INDIRECT(LEFT(H$5,3)&amp;"!"&amp;"$C$27"&amp;":"&amp;"$C$28"),'D2'!$C37)&gt;=1,"",ROW())</f>
        <v/>
      </c>
      <c r="I37" s="6" t="str">
        <f t="shared" ca="1" si="7"/>
        <v/>
      </c>
      <c r="J37" s="397" t="str">
        <f ca="1">IF(COUNTIF(INDIRECT(LEFT(J$5,3)&amp;"!"&amp;"$C$27"&amp;":"&amp;"$C$28"),'D2'!$C37)&gt;=1,"",ROW())</f>
        <v/>
      </c>
      <c r="K37" s="6" t="str">
        <f t="shared" ca="1" si="8"/>
        <v/>
      </c>
      <c r="L37" s="397" t="str">
        <f ca="1">IF(COUNTIF(INDIRECT(LEFT(L$5,3)&amp;"!"&amp;"$C$27"&amp;":"&amp;"$C$28"),'D2'!$C37)&gt;=1,"",ROW())</f>
        <v/>
      </c>
      <c r="M37" s="6" t="str">
        <f t="shared" ca="1" si="9"/>
        <v/>
      </c>
      <c r="N37" s="397" t="str">
        <f ca="1">IF(COUNTIF(INDIRECT(LEFT(N$5,3)&amp;"!"&amp;"$C$27"&amp;":"&amp;"$C$28"),'D2'!$C37)&gt;=1,"",ROW())</f>
        <v/>
      </c>
      <c r="O37" s="6" t="str">
        <f t="shared" ca="1" si="10"/>
        <v/>
      </c>
      <c r="P37" s="262"/>
      <c r="Q37" s="3"/>
    </row>
    <row r="38" spans="2:17" x14ac:dyDescent="0.35">
      <c r="B38" s="259">
        <v>11</v>
      </c>
      <c r="C38" s="387" t="str">
        <f>""</f>
        <v/>
      </c>
      <c r="D38" s="397" t="str">
        <f ca="1">IF(COUNTIF(INDIRECT(LEFT(D$5,3)&amp;"!"&amp;"$C$27"&amp;":"&amp;"$C$28"),'D2'!$C38)&gt;=1,"",ROW())</f>
        <v/>
      </c>
      <c r="E38" s="6" t="str">
        <f t="shared" ca="1" si="11"/>
        <v/>
      </c>
      <c r="F38" s="397" t="str">
        <f ca="1">IF(COUNTIF(INDIRECT(LEFT(F$5,3)&amp;"!"&amp;"$C$27"&amp;":"&amp;"$C$28"),'D2'!$C38)&gt;=1,"",ROW())</f>
        <v/>
      </c>
      <c r="G38" s="6" t="str">
        <f t="shared" ca="1" si="11"/>
        <v/>
      </c>
      <c r="H38" s="397" t="str">
        <f ca="1">IF(COUNTIF(INDIRECT(LEFT(H$5,3)&amp;"!"&amp;"$C$27"&amp;":"&amp;"$C$28"),'D2'!$C38)&gt;=1,"",ROW())</f>
        <v/>
      </c>
      <c r="I38" s="6" t="str">
        <f t="shared" ca="1" si="7"/>
        <v/>
      </c>
      <c r="J38" s="397" t="str">
        <f ca="1">IF(COUNTIF(INDIRECT(LEFT(J$5,3)&amp;"!"&amp;"$C$27"&amp;":"&amp;"$C$28"),'D2'!$C38)&gt;=1,"",ROW())</f>
        <v/>
      </c>
      <c r="K38" s="6" t="str">
        <f t="shared" ca="1" si="8"/>
        <v/>
      </c>
      <c r="L38" s="397" t="str">
        <f ca="1">IF(COUNTIF(INDIRECT(LEFT(L$5,3)&amp;"!"&amp;"$C$27"&amp;":"&amp;"$C$28"),'D2'!$C38)&gt;=1,"",ROW())</f>
        <v/>
      </c>
      <c r="M38" s="6" t="str">
        <f t="shared" ca="1" si="9"/>
        <v/>
      </c>
      <c r="N38" s="397" t="str">
        <f ca="1">IF(COUNTIF(INDIRECT(LEFT(N$5,3)&amp;"!"&amp;"$C$27"&amp;":"&amp;"$C$28"),'D2'!$C38)&gt;=1,"",ROW())</f>
        <v/>
      </c>
      <c r="O38" s="6" t="str">
        <f t="shared" ca="1" si="10"/>
        <v/>
      </c>
      <c r="P38" s="262"/>
      <c r="Q38" s="3"/>
    </row>
    <row r="39" spans="2:17" x14ac:dyDescent="0.35">
      <c r="B39" s="259">
        <v>12</v>
      </c>
      <c r="C39" s="387" t="str">
        <f>""</f>
        <v/>
      </c>
      <c r="D39" s="397" t="str">
        <f ca="1">IF(COUNTIF(INDIRECT(LEFT(D$5,3)&amp;"!"&amp;"$C$27"&amp;":"&amp;"$C$28"),'D2'!$C39)&gt;=1,"",ROW())</f>
        <v/>
      </c>
      <c r="E39" s="6" t="str">
        <f t="shared" ca="1" si="11"/>
        <v/>
      </c>
      <c r="F39" s="397" t="str">
        <f ca="1">IF(COUNTIF(INDIRECT(LEFT(F$5,3)&amp;"!"&amp;"$C$27"&amp;":"&amp;"$C$28"),'D2'!$C39)&gt;=1,"",ROW())</f>
        <v/>
      </c>
      <c r="G39" s="6" t="str">
        <f t="shared" ca="1" si="11"/>
        <v/>
      </c>
      <c r="H39" s="397" t="str">
        <f ca="1">IF(COUNTIF(INDIRECT(LEFT(H$5,3)&amp;"!"&amp;"$C$27"&amp;":"&amp;"$C$28"),'D2'!$C39)&gt;=1,"",ROW())</f>
        <v/>
      </c>
      <c r="I39" s="6" t="str">
        <f t="shared" ca="1" si="7"/>
        <v/>
      </c>
      <c r="J39" s="397" t="str">
        <f ca="1">IF(COUNTIF(INDIRECT(LEFT(J$5,3)&amp;"!"&amp;"$C$27"&amp;":"&amp;"$C$28"),'D2'!$C39)&gt;=1,"",ROW())</f>
        <v/>
      </c>
      <c r="K39" s="6" t="str">
        <f t="shared" ca="1" si="8"/>
        <v/>
      </c>
      <c r="L39" s="397" t="str">
        <f ca="1">IF(COUNTIF(INDIRECT(LEFT(L$5,3)&amp;"!"&amp;"$C$27"&amp;":"&amp;"$C$28"),'D2'!$C39)&gt;=1,"",ROW())</f>
        <v/>
      </c>
      <c r="M39" s="6" t="str">
        <f t="shared" ca="1" si="9"/>
        <v/>
      </c>
      <c r="N39" s="397" t="str">
        <f ca="1">IF(COUNTIF(INDIRECT(LEFT(N$5,3)&amp;"!"&amp;"$C$27"&amp;":"&amp;"$C$28"),'D2'!$C39)&gt;=1,"",ROW())</f>
        <v/>
      </c>
      <c r="O39" s="6" t="str">
        <f t="shared" ca="1" si="10"/>
        <v/>
      </c>
      <c r="P39" s="262"/>
      <c r="Q39" s="3"/>
    </row>
    <row r="40" spans="2:17" x14ac:dyDescent="0.35">
      <c r="B40" s="259">
        <v>13</v>
      </c>
      <c r="C40" s="387" t="str">
        <f>""</f>
        <v/>
      </c>
      <c r="D40" s="397" t="str">
        <f ca="1">IF(COUNTIF(INDIRECT(LEFT(D$5,3)&amp;"!"&amp;"$C$27"&amp;":"&amp;"$C$28"),'D2'!$C40)&gt;=1,"",ROW())</f>
        <v/>
      </c>
      <c r="E40" s="6" t="str">
        <f t="shared" ca="1" si="11"/>
        <v/>
      </c>
      <c r="F40" s="397" t="str">
        <f ca="1">IF(COUNTIF(INDIRECT(LEFT(F$5,3)&amp;"!"&amp;"$C$27"&amp;":"&amp;"$C$28"),'D2'!$C40)&gt;=1,"",ROW())</f>
        <v/>
      </c>
      <c r="G40" s="6" t="str">
        <f t="shared" ca="1" si="11"/>
        <v/>
      </c>
      <c r="H40" s="397" t="str">
        <f ca="1">IF(COUNTIF(INDIRECT(LEFT(H$5,3)&amp;"!"&amp;"$C$27"&amp;":"&amp;"$C$28"),'D2'!$C40)&gt;=1,"",ROW())</f>
        <v/>
      </c>
      <c r="I40" s="6" t="str">
        <f t="shared" ca="1" si="7"/>
        <v/>
      </c>
      <c r="J40" s="397" t="str">
        <f ca="1">IF(COUNTIF(INDIRECT(LEFT(J$5,3)&amp;"!"&amp;"$C$27"&amp;":"&amp;"$C$28"),'D2'!$C40)&gt;=1,"",ROW())</f>
        <v/>
      </c>
      <c r="K40" s="6" t="str">
        <f t="shared" ca="1" si="8"/>
        <v/>
      </c>
      <c r="L40" s="397" t="str">
        <f ca="1">IF(COUNTIF(INDIRECT(LEFT(L$5,3)&amp;"!"&amp;"$C$27"&amp;":"&amp;"$C$28"),'D2'!$C40)&gt;=1,"",ROW())</f>
        <v/>
      </c>
      <c r="M40" s="6" t="str">
        <f t="shared" ca="1" si="9"/>
        <v/>
      </c>
      <c r="N40" s="397" t="str">
        <f ca="1">IF(COUNTIF(INDIRECT(LEFT(N$5,3)&amp;"!"&amp;"$C$27"&amp;":"&amp;"$C$28"),'D2'!$C40)&gt;=1,"",ROW())</f>
        <v/>
      </c>
      <c r="O40" s="6" t="str">
        <f t="shared" ca="1" si="10"/>
        <v/>
      </c>
      <c r="P40" s="262"/>
      <c r="Q40" s="3"/>
    </row>
    <row r="41" spans="2:17" x14ac:dyDescent="0.35">
      <c r="B41" s="259">
        <v>14</v>
      </c>
      <c r="C41" s="387" t="str">
        <f>""</f>
        <v/>
      </c>
      <c r="D41" s="397" t="str">
        <f ca="1">IF(COUNTIF(INDIRECT(LEFT(D$5,3)&amp;"!"&amp;"$C$27"&amp;":"&amp;"$C$28"),'D2'!$C41)&gt;=1,"",ROW())</f>
        <v/>
      </c>
      <c r="E41" s="6" t="str">
        <f t="shared" ca="1" si="11"/>
        <v/>
      </c>
      <c r="F41" s="397" t="str">
        <f ca="1">IF(COUNTIF(INDIRECT(LEFT(F$5,3)&amp;"!"&amp;"$C$27"&amp;":"&amp;"$C$28"),'D2'!$C41)&gt;=1,"",ROW())</f>
        <v/>
      </c>
      <c r="G41" s="6" t="str">
        <f t="shared" ca="1" si="11"/>
        <v/>
      </c>
      <c r="H41" s="397" t="str">
        <f ca="1">IF(COUNTIF(INDIRECT(LEFT(H$5,3)&amp;"!"&amp;"$C$27"&amp;":"&amp;"$C$28"),'D2'!$C41)&gt;=1,"",ROW())</f>
        <v/>
      </c>
      <c r="I41" s="6" t="str">
        <f t="shared" ca="1" si="7"/>
        <v/>
      </c>
      <c r="J41" s="397" t="str">
        <f ca="1">IF(COUNTIF(INDIRECT(LEFT(J$5,3)&amp;"!"&amp;"$C$27"&amp;":"&amp;"$C$28"),'D2'!$C41)&gt;=1,"",ROW())</f>
        <v/>
      </c>
      <c r="K41" s="6" t="str">
        <f t="shared" ca="1" si="8"/>
        <v/>
      </c>
      <c r="L41" s="397" t="str">
        <f ca="1">IF(COUNTIF(INDIRECT(LEFT(L$5,3)&amp;"!"&amp;"$C$27"&amp;":"&amp;"$C$28"),'D2'!$C41)&gt;=1,"",ROW())</f>
        <v/>
      </c>
      <c r="M41" s="6" t="str">
        <f t="shared" ca="1" si="9"/>
        <v/>
      </c>
      <c r="N41" s="397" t="str">
        <f ca="1">IF(COUNTIF(INDIRECT(LEFT(N$5,3)&amp;"!"&amp;"$C$27"&amp;":"&amp;"$C$28"),'D2'!$C41)&gt;=1,"",ROW())</f>
        <v/>
      </c>
      <c r="O41" s="6" t="str">
        <f t="shared" ca="1" si="10"/>
        <v/>
      </c>
      <c r="P41" s="262"/>
      <c r="Q41" s="3"/>
    </row>
    <row r="42" spans="2:17" x14ac:dyDescent="0.35">
      <c r="B42" s="259">
        <v>15</v>
      </c>
      <c r="C42" s="387" t="str">
        <f>""</f>
        <v/>
      </c>
      <c r="D42" s="397" t="str">
        <f ca="1">IF(COUNTIF(INDIRECT(LEFT(D$5,3)&amp;"!"&amp;"$C$27"&amp;":"&amp;"$C$28"),'D2'!$C42)&gt;=1,"",ROW())</f>
        <v/>
      </c>
      <c r="E42" s="6" t="str">
        <f t="shared" ca="1" si="11"/>
        <v/>
      </c>
      <c r="F42" s="397" t="str">
        <f ca="1">IF(COUNTIF(INDIRECT(LEFT(F$5,3)&amp;"!"&amp;"$C$27"&amp;":"&amp;"$C$28"),'D2'!$C42)&gt;=1,"",ROW())</f>
        <v/>
      </c>
      <c r="G42" s="6" t="str">
        <f t="shared" ca="1" si="11"/>
        <v/>
      </c>
      <c r="H42" s="397" t="str">
        <f ca="1">IF(COUNTIF(INDIRECT(LEFT(H$5,3)&amp;"!"&amp;"$C$27"&amp;":"&amp;"$C$28"),'D2'!$C42)&gt;=1,"",ROW())</f>
        <v/>
      </c>
      <c r="I42" s="6" t="str">
        <f t="shared" ca="1" si="7"/>
        <v/>
      </c>
      <c r="J42" s="397" t="str">
        <f ca="1">IF(COUNTIF(INDIRECT(LEFT(J$5,3)&amp;"!"&amp;"$C$27"&amp;":"&amp;"$C$28"),'D2'!$C42)&gt;=1,"",ROW())</f>
        <v/>
      </c>
      <c r="K42" s="6" t="str">
        <f t="shared" ca="1" si="8"/>
        <v/>
      </c>
      <c r="L42" s="397" t="str">
        <f ca="1">IF(COUNTIF(INDIRECT(LEFT(L$5,3)&amp;"!"&amp;"$C$27"&amp;":"&amp;"$C$28"),'D2'!$C42)&gt;=1,"",ROW())</f>
        <v/>
      </c>
      <c r="M42" s="6" t="str">
        <f t="shared" ca="1" si="9"/>
        <v/>
      </c>
      <c r="N42" s="397" t="str">
        <f ca="1">IF(COUNTIF(INDIRECT(LEFT(N$5,3)&amp;"!"&amp;"$C$27"&amp;":"&amp;"$C$28"),'D2'!$C42)&gt;=1,"",ROW())</f>
        <v/>
      </c>
      <c r="O42" s="6" t="str">
        <f t="shared" ca="1" si="10"/>
        <v/>
      </c>
      <c r="P42" s="262"/>
      <c r="Q42" s="3"/>
    </row>
    <row r="43" spans="2:17" x14ac:dyDescent="0.35">
      <c r="B43" s="259">
        <v>16</v>
      </c>
      <c r="C43" s="387" t="str">
        <f>""</f>
        <v/>
      </c>
      <c r="D43" s="397" t="str">
        <f ca="1">IF(COUNTIF(INDIRECT(LEFT(D$5,3)&amp;"!"&amp;"$C$27"&amp;":"&amp;"$C$28"),'D2'!$C43)&gt;=1,"",ROW())</f>
        <v/>
      </c>
      <c r="E43" s="6" t="str">
        <f t="shared" ca="1" si="11"/>
        <v/>
      </c>
      <c r="F43" s="397" t="str">
        <f ca="1">IF(COUNTIF(INDIRECT(LEFT(F$5,3)&amp;"!"&amp;"$C$27"&amp;":"&amp;"$C$28"),'D2'!$C43)&gt;=1,"",ROW())</f>
        <v/>
      </c>
      <c r="G43" s="6" t="str">
        <f t="shared" ca="1" si="11"/>
        <v/>
      </c>
      <c r="H43" s="397" t="str">
        <f ca="1">IF(COUNTIF(INDIRECT(LEFT(H$5,3)&amp;"!"&amp;"$C$27"&amp;":"&amp;"$C$28"),'D2'!$C43)&gt;=1,"",ROW())</f>
        <v/>
      </c>
      <c r="I43" s="6" t="str">
        <f t="shared" ca="1" si="7"/>
        <v/>
      </c>
      <c r="J43" s="397" t="str">
        <f ca="1">IF(COUNTIF(INDIRECT(LEFT(J$5,3)&amp;"!"&amp;"$C$27"&amp;":"&amp;"$C$28"),'D2'!$C43)&gt;=1,"",ROW())</f>
        <v/>
      </c>
      <c r="K43" s="6" t="str">
        <f t="shared" ca="1" si="8"/>
        <v/>
      </c>
      <c r="L43" s="397" t="str">
        <f ca="1">IF(COUNTIF(INDIRECT(LEFT(L$5,3)&amp;"!"&amp;"$C$27"&amp;":"&amp;"$C$28"),'D2'!$C43)&gt;=1,"",ROW())</f>
        <v/>
      </c>
      <c r="M43" s="6" t="str">
        <f t="shared" ca="1" si="9"/>
        <v/>
      </c>
      <c r="N43" s="397" t="str">
        <f ca="1">IF(COUNTIF(INDIRECT(LEFT(N$5,3)&amp;"!"&amp;"$C$27"&amp;":"&amp;"$C$28"),'D2'!$C43)&gt;=1,"",ROW())</f>
        <v/>
      </c>
      <c r="O43" s="6" t="str">
        <f t="shared" ca="1" si="10"/>
        <v/>
      </c>
      <c r="P43" s="262"/>
      <c r="Q43" s="3"/>
    </row>
    <row r="44" spans="2:17" x14ac:dyDescent="0.35">
      <c r="B44" s="259">
        <v>17</v>
      </c>
      <c r="C44" s="387" t="str">
        <f>""</f>
        <v/>
      </c>
      <c r="D44" s="397" t="str">
        <f ca="1">IF(COUNTIF(INDIRECT(LEFT(D$5,3)&amp;"!"&amp;"$C$27"&amp;":"&amp;"$C$28"),'D2'!$C44)&gt;=1,"",ROW())</f>
        <v/>
      </c>
      <c r="E44" s="6" t="str">
        <f t="shared" ca="1" si="11"/>
        <v/>
      </c>
      <c r="F44" s="397" t="str">
        <f ca="1">IF(COUNTIF(INDIRECT(LEFT(F$5,3)&amp;"!"&amp;"$C$27"&amp;":"&amp;"$C$28"),'D2'!$C44)&gt;=1,"",ROW())</f>
        <v/>
      </c>
      <c r="G44" s="6" t="str">
        <f t="shared" ca="1" si="11"/>
        <v/>
      </c>
      <c r="H44" s="397" t="str">
        <f ca="1">IF(COUNTIF(INDIRECT(LEFT(H$5,3)&amp;"!"&amp;"$C$27"&amp;":"&amp;"$C$28"),'D2'!$C44)&gt;=1,"",ROW())</f>
        <v/>
      </c>
      <c r="I44" s="6" t="str">
        <f t="shared" ca="1" si="7"/>
        <v/>
      </c>
      <c r="J44" s="397" t="str">
        <f ca="1">IF(COUNTIF(INDIRECT(LEFT(J$5,3)&amp;"!"&amp;"$C$27"&amp;":"&amp;"$C$28"),'D2'!$C44)&gt;=1,"",ROW())</f>
        <v/>
      </c>
      <c r="K44" s="6" t="str">
        <f t="shared" ca="1" si="8"/>
        <v/>
      </c>
      <c r="L44" s="397" t="str">
        <f ca="1">IF(COUNTIF(INDIRECT(LEFT(L$5,3)&amp;"!"&amp;"$C$27"&amp;":"&amp;"$C$28"),'D2'!$C44)&gt;=1,"",ROW())</f>
        <v/>
      </c>
      <c r="M44" s="6" t="str">
        <f t="shared" ca="1" si="9"/>
        <v/>
      </c>
      <c r="N44" s="397" t="str">
        <f ca="1">IF(COUNTIF(INDIRECT(LEFT(N$5,3)&amp;"!"&amp;"$C$27"&amp;":"&amp;"$C$28"),'D2'!$C44)&gt;=1,"",ROW())</f>
        <v/>
      </c>
      <c r="O44" s="6" t="str">
        <f t="shared" ca="1" si="10"/>
        <v/>
      </c>
    </row>
    <row r="45" spans="2:17" x14ac:dyDescent="0.35">
      <c r="B45" s="259">
        <v>18</v>
      </c>
      <c r="C45" s="387" t="str">
        <f>""</f>
        <v/>
      </c>
      <c r="D45" s="397" t="str">
        <f ca="1">IF(COUNTIF(INDIRECT(LEFT(D$5,3)&amp;"!"&amp;"$C$27"&amp;":"&amp;"$C$28"),'D2'!$C45)&gt;=1,"",ROW())</f>
        <v/>
      </c>
      <c r="E45" s="6" t="str">
        <f t="shared" ca="1" si="11"/>
        <v/>
      </c>
      <c r="F45" s="397" t="str">
        <f ca="1">IF(COUNTIF(INDIRECT(LEFT(F$5,3)&amp;"!"&amp;"$C$27"&amp;":"&amp;"$C$28"),'D2'!$C45)&gt;=1,"",ROW())</f>
        <v/>
      </c>
      <c r="G45" s="6" t="str">
        <f t="shared" ca="1" si="11"/>
        <v/>
      </c>
      <c r="H45" s="397" t="str">
        <f ca="1">IF(COUNTIF(INDIRECT(LEFT(H$5,3)&amp;"!"&amp;"$C$27"&amp;":"&amp;"$C$28"),'D2'!$C45)&gt;=1,"",ROW())</f>
        <v/>
      </c>
      <c r="I45" s="6" t="str">
        <f t="shared" ca="1" si="7"/>
        <v/>
      </c>
      <c r="J45" s="397" t="str">
        <f ca="1">IF(COUNTIF(INDIRECT(LEFT(J$5,3)&amp;"!"&amp;"$C$27"&amp;":"&amp;"$C$28"),'D2'!$C45)&gt;=1,"",ROW())</f>
        <v/>
      </c>
      <c r="K45" s="6" t="str">
        <f t="shared" ca="1" si="8"/>
        <v/>
      </c>
      <c r="L45" s="397" t="str">
        <f ca="1">IF(COUNTIF(INDIRECT(LEFT(L$5,3)&amp;"!"&amp;"$C$27"&amp;":"&amp;"$C$28"),'D2'!$C45)&gt;=1,"",ROW())</f>
        <v/>
      </c>
      <c r="M45" s="6" t="str">
        <f t="shared" ca="1" si="9"/>
        <v/>
      </c>
      <c r="N45" s="397" t="str">
        <f ca="1">IF(COUNTIF(INDIRECT(LEFT(N$5,3)&amp;"!"&amp;"$C$27"&amp;":"&amp;"$C$28"),'D2'!$C45)&gt;=1,"",ROW())</f>
        <v/>
      </c>
      <c r="O45" s="6" t="str">
        <f t="shared" ca="1" si="10"/>
        <v/>
      </c>
    </row>
    <row r="46" spans="2:17" x14ac:dyDescent="0.35">
      <c r="B46" s="259">
        <v>19</v>
      </c>
      <c r="C46" s="387" t="str">
        <f>""</f>
        <v/>
      </c>
      <c r="D46" s="397" t="str">
        <f ca="1">IF(COUNTIF(INDIRECT(LEFT(D$5,3)&amp;"!"&amp;"$C$27"&amp;":"&amp;"$C$28"),'D2'!$C46)&gt;=1,"",ROW())</f>
        <v/>
      </c>
      <c r="E46" s="6" t="str">
        <f t="shared" ca="1" si="11"/>
        <v/>
      </c>
      <c r="F46" s="397" t="str">
        <f ca="1">IF(COUNTIF(INDIRECT(LEFT(F$5,3)&amp;"!"&amp;"$C$27"&amp;":"&amp;"$C$28"),'D2'!$C46)&gt;=1,"",ROW())</f>
        <v/>
      </c>
      <c r="G46" s="6" t="str">
        <f t="shared" ca="1" si="11"/>
        <v/>
      </c>
      <c r="H46" s="397" t="str">
        <f ca="1">IF(COUNTIF(INDIRECT(LEFT(H$5,3)&amp;"!"&amp;"$C$27"&amp;":"&amp;"$C$28"),'D2'!$C46)&gt;=1,"",ROW())</f>
        <v/>
      </c>
      <c r="I46" s="6" t="str">
        <f t="shared" ca="1" si="7"/>
        <v/>
      </c>
      <c r="J46" s="397" t="str">
        <f ca="1">IF(COUNTIF(INDIRECT(LEFT(J$5,3)&amp;"!"&amp;"$C$27"&amp;":"&amp;"$C$28"),'D2'!$C46)&gt;=1,"",ROW())</f>
        <v/>
      </c>
      <c r="K46" s="6" t="str">
        <f t="shared" ca="1" si="8"/>
        <v/>
      </c>
      <c r="L46" s="397" t="str">
        <f ca="1">IF(COUNTIF(INDIRECT(LEFT(L$5,3)&amp;"!"&amp;"$C$27"&amp;":"&amp;"$C$28"),'D2'!$C46)&gt;=1,"",ROW())</f>
        <v/>
      </c>
      <c r="M46" s="6" t="str">
        <f t="shared" ca="1" si="9"/>
        <v/>
      </c>
      <c r="N46" s="397" t="str">
        <f ca="1">IF(COUNTIF(INDIRECT(LEFT(N$5,3)&amp;"!"&amp;"$C$27"&amp;":"&amp;"$C$28"),'D2'!$C46)&gt;=1,"",ROW())</f>
        <v/>
      </c>
      <c r="O46" s="6" t="str">
        <f t="shared" ca="1" si="10"/>
        <v/>
      </c>
    </row>
    <row r="47" spans="2:17" x14ac:dyDescent="0.35">
      <c r="B47" s="259">
        <v>20</v>
      </c>
      <c r="C47" s="387" t="str">
        <f>""</f>
        <v/>
      </c>
      <c r="D47" s="397" t="str">
        <f ca="1">IF(COUNTIF(INDIRECT(LEFT(D$5,3)&amp;"!"&amp;"$C$27"&amp;":"&amp;"$C$28"),'D2'!$C47)&gt;=1,"",ROW())</f>
        <v/>
      </c>
      <c r="E47" s="6" t="str">
        <f t="shared" ca="1" si="11"/>
        <v/>
      </c>
      <c r="F47" s="397" t="str">
        <f ca="1">IF(COUNTIF(INDIRECT(LEFT(F$5,3)&amp;"!"&amp;"$C$27"&amp;":"&amp;"$C$28"),'D2'!$C47)&gt;=1,"",ROW())</f>
        <v/>
      </c>
      <c r="G47" s="6" t="str">
        <f t="shared" ca="1" si="11"/>
        <v/>
      </c>
      <c r="H47" s="397" t="str">
        <f ca="1">IF(COUNTIF(INDIRECT(LEFT(H$5,3)&amp;"!"&amp;"$C$27"&amp;":"&amp;"$C$28"),'D2'!$C47)&gt;=1,"",ROW())</f>
        <v/>
      </c>
      <c r="I47" s="6" t="str">
        <f t="shared" ca="1" si="7"/>
        <v/>
      </c>
      <c r="J47" s="397" t="str">
        <f ca="1">IF(COUNTIF(INDIRECT(LEFT(J$5,3)&amp;"!"&amp;"$C$27"&amp;":"&amp;"$C$28"),'D2'!$C47)&gt;=1,"",ROW())</f>
        <v/>
      </c>
      <c r="K47" s="6" t="str">
        <f t="shared" ca="1" si="8"/>
        <v/>
      </c>
      <c r="L47" s="397" t="str">
        <f ca="1">IF(COUNTIF(INDIRECT(LEFT(L$5,3)&amp;"!"&amp;"$C$27"&amp;":"&amp;"$C$28"),'D2'!$C47)&gt;=1,"",ROW())</f>
        <v/>
      </c>
      <c r="M47" s="6" t="str">
        <f t="shared" ca="1" si="9"/>
        <v/>
      </c>
      <c r="N47" s="397" t="str">
        <f ca="1">IF(COUNTIF(INDIRECT(LEFT(N$5,3)&amp;"!"&amp;"$C$27"&amp;":"&amp;"$C$28"),'D2'!$C47)&gt;=1,"",ROW())</f>
        <v/>
      </c>
      <c r="O47" s="6" t="str">
        <f t="shared" ca="1" si="10"/>
        <v/>
      </c>
    </row>
    <row r="48" spans="2:17" x14ac:dyDescent="0.35">
      <c r="B48" s="404"/>
      <c r="C48" s="402" t="s">
        <v>102</v>
      </c>
      <c r="D48" s="403" t="s">
        <v>272</v>
      </c>
      <c r="E48" s="403" t="s">
        <v>278</v>
      </c>
      <c r="F48" s="403" t="s">
        <v>273</v>
      </c>
      <c r="G48" s="403" t="s">
        <v>279</v>
      </c>
      <c r="H48" s="403" t="s">
        <v>274</v>
      </c>
      <c r="I48" s="403" t="s">
        <v>280</v>
      </c>
      <c r="J48" s="403" t="s">
        <v>275</v>
      </c>
      <c r="K48" s="403" t="s">
        <v>281</v>
      </c>
      <c r="L48" s="403" t="s">
        <v>276</v>
      </c>
      <c r="M48" s="403" t="s">
        <v>282</v>
      </c>
      <c r="N48" s="403" t="s">
        <v>277</v>
      </c>
      <c r="O48" s="403" t="s">
        <v>283</v>
      </c>
    </row>
    <row r="49" spans="2:19" x14ac:dyDescent="0.35">
      <c r="B49" s="259">
        <v>1</v>
      </c>
      <c r="C49" s="401" t="s">
        <v>118</v>
      </c>
      <c r="D49" s="397">
        <f ca="1">IF(COUNTIF(INDIRECT(LEFT(D$5,3)&amp;"!"&amp;"$C$45"&amp;":"&amp;"$C$51"),'D2'!$C49)&gt;=1,"",ROW())</f>
        <v>49</v>
      </c>
      <c r="E49" s="6" t="str">
        <f ca="1">IF(ROW($C49)-ROW($C$49)+1&gt;COUNT(D$49:D$68),"",INDEX($C:$C,SMALL(D$49:D$68,1+ROW($C49)-ROW($C$49))))</f>
        <v>Raw material costs</v>
      </c>
      <c r="F49" s="397">
        <f ca="1">IF(COUNTIF(INDIRECT(LEFT(F$5,3)&amp;"!"&amp;"$C$45"&amp;":"&amp;"$C$51"),'D2'!$C49)&gt;=1,"",ROW())</f>
        <v>49</v>
      </c>
      <c r="G49" s="6" t="str">
        <f ca="1">IF(ROW($C49)-ROW($C$49)+1&gt;COUNT(F$49:F$68),"",INDEX($C:$C,SMALL(F$49:F$68,1+ROW($C49)-ROW($C$49))))</f>
        <v>Raw material costs</v>
      </c>
      <c r="H49" s="397">
        <f ca="1">IF(COUNTIF(INDIRECT(LEFT(H$5,3)&amp;"!"&amp;"$C$45"&amp;":"&amp;"$C$51"),'D2'!$C49)&gt;=1,"",ROW())</f>
        <v>49</v>
      </c>
      <c r="I49" s="6" t="str">
        <f t="shared" ref="I49:I55" ca="1" si="12">IF(ROW($C49)-ROW($C$49)+1&gt;COUNT(H$49:H$55),"",INDEX($C:$C,SMALL(H$49:H$55,1+ROW($C49)-ROW($C$49))))</f>
        <v>Raw material costs</v>
      </c>
      <c r="J49" s="397">
        <f ca="1">IF(COUNTIF(INDIRECT(LEFT(J$5,3)&amp;"!"&amp;"$C$45"&amp;":"&amp;"$C$51"),'D2'!$C49)&gt;=1,"",ROW())</f>
        <v>49</v>
      </c>
      <c r="K49" s="6" t="str">
        <f t="shared" ref="K49:K55" ca="1" si="13">IF(ROW($C49)-ROW($C$49)+1&gt;COUNT(J$49:J$55),"",INDEX($C:$C,SMALL(J$49:J$55,1+ROW($C49)-ROW($C$49))))</f>
        <v>Raw material costs</v>
      </c>
      <c r="L49" s="397">
        <f ca="1">IF(COUNTIF(INDIRECT(LEFT(L$5,3)&amp;"!"&amp;"$C$45"&amp;":"&amp;"$C$51"),'D2'!$C49)&gt;=1,"",ROW())</f>
        <v>49</v>
      </c>
      <c r="M49" s="6" t="str">
        <f t="shared" ref="M49:M55" ca="1" si="14">IF(ROW($C49)-ROW($C$49)+1&gt;COUNT(L$49:L$55),"",INDEX($C:$C,SMALL(L$49:L$55,1+ROW($C49)-ROW($C$49))))</f>
        <v>Raw material costs</v>
      </c>
      <c r="N49" s="397">
        <f ca="1">IF(COUNTIF(INDIRECT(LEFT(N$5,3)&amp;"!"&amp;"$C$45"&amp;":"&amp;"$C$51"),'D2'!$C49)&gt;=1,"",ROW())</f>
        <v>49</v>
      </c>
      <c r="O49" s="6" t="str">
        <f t="shared" ref="O49:O55" ca="1" si="15">IF(ROW($C49)-ROW($C$49)+1&gt;COUNT(N$49:N$55),"",INDEX($C:$C,SMALL(N$49:N$55,1+ROW($C49)-ROW($C$49))))</f>
        <v>Raw material costs</v>
      </c>
      <c r="S49" t="s">
        <v>348</v>
      </c>
    </row>
    <row r="50" spans="2:19" x14ac:dyDescent="0.35">
      <c r="B50" s="259">
        <v>2</v>
      </c>
      <c r="C50" s="401" t="s">
        <v>36</v>
      </c>
      <c r="D50" s="397">
        <f ca="1">IF(COUNTIF(INDIRECT(LEFT(D$5,3)&amp;"!"&amp;"$C$45"&amp;":"&amp;"$C$51"),'D2'!$C50)&gt;=1,"",ROW())</f>
        <v>50</v>
      </c>
      <c r="E50" s="6" t="str">
        <f t="shared" ref="E50:G68" ca="1" si="16">IF(ROW($C50)-ROW($C$49)+1&gt;COUNT(D$49:D$68),"",INDEX($C:$C,SMALL(D$49:D$68,1+ROW($C50)-ROW($C$49))))</f>
        <v>Labour costs</v>
      </c>
      <c r="F50" s="397">
        <f ca="1">IF(COUNTIF(INDIRECT(LEFT(F$5,3)&amp;"!"&amp;"$C$45"&amp;":"&amp;"$C$51"),'D2'!$C50)&gt;=1,"",ROW())</f>
        <v>50</v>
      </c>
      <c r="G50" s="6" t="str">
        <f t="shared" ca="1" si="16"/>
        <v>Labour costs</v>
      </c>
      <c r="H50" s="397">
        <f ca="1">IF(COUNTIF(INDIRECT(LEFT(H$5,3)&amp;"!"&amp;"$C$45"&amp;":"&amp;"$C$51"),'D2'!$C50)&gt;=1,"",ROW())</f>
        <v>50</v>
      </c>
      <c r="I50" s="6" t="str">
        <f t="shared" ca="1" si="12"/>
        <v>Labour costs</v>
      </c>
      <c r="J50" s="397">
        <f ca="1">IF(COUNTIF(INDIRECT(LEFT(J$5,3)&amp;"!"&amp;"$C$45"&amp;":"&amp;"$C$51"),'D2'!$C50)&gt;=1,"",ROW())</f>
        <v>50</v>
      </c>
      <c r="K50" s="6" t="str">
        <f t="shared" ca="1" si="13"/>
        <v>Labour costs</v>
      </c>
      <c r="L50" s="397">
        <f ca="1">IF(COUNTIF(INDIRECT(LEFT(L$5,3)&amp;"!"&amp;"$C$45"&amp;":"&amp;"$C$51"),'D2'!$C50)&gt;=1,"",ROW())</f>
        <v>50</v>
      </c>
      <c r="M50" s="6" t="str">
        <f t="shared" ca="1" si="14"/>
        <v>Labour costs</v>
      </c>
      <c r="N50" s="397">
        <f ca="1">IF(COUNTIF(INDIRECT(LEFT(N$5,3)&amp;"!"&amp;"$C$45"&amp;":"&amp;"$C$51"),'D2'!$C50)&gt;=1,"",ROW())</f>
        <v>50</v>
      </c>
      <c r="O50" s="6" t="str">
        <f t="shared" ca="1" si="15"/>
        <v>Labour costs</v>
      </c>
      <c r="S50" t="s">
        <v>349</v>
      </c>
    </row>
    <row r="51" spans="2:19" x14ac:dyDescent="0.35">
      <c r="B51" s="259">
        <v>3</v>
      </c>
      <c r="C51" s="401" t="s">
        <v>13</v>
      </c>
      <c r="D51" s="397">
        <f ca="1">IF(COUNTIF(INDIRECT(LEFT(D$5,3)&amp;"!"&amp;"$C$45"&amp;":"&amp;"$C$51"),'D2'!$C51)&gt;=1,"",ROW())</f>
        <v>51</v>
      </c>
      <c r="E51" s="6" t="str">
        <f t="shared" ca="1" si="16"/>
        <v>Electricity costs</v>
      </c>
      <c r="F51" s="397">
        <f ca="1">IF(COUNTIF(INDIRECT(LEFT(F$5,3)&amp;"!"&amp;"$C$45"&amp;":"&amp;"$C$51"),'D2'!$C51)&gt;=1,"",ROW())</f>
        <v>51</v>
      </c>
      <c r="G51" s="6" t="str">
        <f t="shared" ca="1" si="16"/>
        <v>Electricity costs</v>
      </c>
      <c r="H51" s="397">
        <f ca="1">IF(COUNTIF(INDIRECT(LEFT(H$5,3)&amp;"!"&amp;"$C$45"&amp;":"&amp;"$C$51"),'D2'!$C51)&gt;=1,"",ROW())</f>
        <v>51</v>
      </c>
      <c r="I51" s="6" t="str">
        <f t="shared" ca="1" si="12"/>
        <v>Electricity costs</v>
      </c>
      <c r="J51" s="397">
        <f ca="1">IF(COUNTIF(INDIRECT(LEFT(J$5,3)&amp;"!"&amp;"$C$45"&amp;":"&amp;"$C$51"),'D2'!$C51)&gt;=1,"",ROW())</f>
        <v>51</v>
      </c>
      <c r="K51" s="6" t="str">
        <f t="shared" ca="1" si="13"/>
        <v>Electricity costs</v>
      </c>
      <c r="L51" s="397">
        <f ca="1">IF(COUNTIF(INDIRECT(LEFT(L$5,3)&amp;"!"&amp;"$C$45"&amp;":"&amp;"$C$51"),'D2'!$C51)&gt;=1,"",ROW())</f>
        <v>51</v>
      </c>
      <c r="M51" s="6" t="str">
        <f t="shared" ca="1" si="14"/>
        <v>Electricity costs</v>
      </c>
      <c r="N51" s="397">
        <f ca="1">IF(COUNTIF(INDIRECT(LEFT(N$5,3)&amp;"!"&amp;"$C$45"&amp;":"&amp;"$C$51"),'D2'!$C51)&gt;=1,"",ROW())</f>
        <v>51</v>
      </c>
      <c r="O51" s="6" t="str">
        <f t="shared" ca="1" si="15"/>
        <v>Electricity costs</v>
      </c>
      <c r="S51" t="s">
        <v>350</v>
      </c>
    </row>
    <row r="52" spans="2:19" x14ac:dyDescent="0.35">
      <c r="B52" s="259">
        <v>4</v>
      </c>
      <c r="C52" s="387" t="s">
        <v>119</v>
      </c>
      <c r="D52" s="397">
        <f ca="1">IF(COUNTIF(INDIRECT(LEFT(D$5,3)&amp;"!"&amp;"$C$45"&amp;":"&amp;"$C$51"),'D2'!$C52)&gt;=1,"",ROW())</f>
        <v>52</v>
      </c>
      <c r="E52" s="6" t="str">
        <f t="shared" ca="1" si="16"/>
        <v>Fuel costs</v>
      </c>
      <c r="F52" s="397">
        <f ca="1">IF(COUNTIF(INDIRECT(LEFT(F$5,3)&amp;"!"&amp;"$C$45"&amp;":"&amp;"$C$51"),'D2'!$C52)&gt;=1,"",ROW())</f>
        <v>52</v>
      </c>
      <c r="G52" s="6" t="str">
        <f t="shared" ca="1" si="16"/>
        <v>Fuel costs</v>
      </c>
      <c r="H52" s="397">
        <f ca="1">IF(COUNTIF(INDIRECT(LEFT(H$5,3)&amp;"!"&amp;"$C$45"&amp;":"&amp;"$C$51"),'D2'!$C52)&gt;=1,"",ROW())</f>
        <v>52</v>
      </c>
      <c r="I52" s="6" t="str">
        <f t="shared" ca="1" si="12"/>
        <v>Fuel costs</v>
      </c>
      <c r="J52" s="397">
        <f ca="1">IF(COUNTIF(INDIRECT(LEFT(J$5,3)&amp;"!"&amp;"$C$45"&amp;":"&amp;"$C$51"),'D2'!$C52)&gt;=1,"",ROW())</f>
        <v>52</v>
      </c>
      <c r="K52" s="6" t="str">
        <f t="shared" ca="1" si="13"/>
        <v>Fuel costs</v>
      </c>
      <c r="L52" s="397">
        <f ca="1">IF(COUNTIF(INDIRECT(LEFT(L$5,3)&amp;"!"&amp;"$C$45"&amp;":"&amp;"$C$51"),'D2'!$C52)&gt;=1,"",ROW())</f>
        <v>52</v>
      </c>
      <c r="M52" s="6" t="str">
        <f t="shared" ca="1" si="14"/>
        <v>Fuel costs</v>
      </c>
      <c r="N52" s="397">
        <f ca="1">IF(COUNTIF(INDIRECT(LEFT(N$5,3)&amp;"!"&amp;"$C$45"&amp;":"&amp;"$C$51"),'D2'!$C52)&gt;=1,"",ROW())</f>
        <v>52</v>
      </c>
      <c r="O52" s="6" t="str">
        <f t="shared" ca="1" si="15"/>
        <v>Fuel costs</v>
      </c>
      <c r="S52" t="s">
        <v>351</v>
      </c>
    </row>
    <row r="53" spans="2:19" x14ac:dyDescent="0.35">
      <c r="B53" s="259">
        <v>5</v>
      </c>
      <c r="C53" s="401" t="s">
        <v>14</v>
      </c>
      <c r="D53" s="397">
        <f ca="1">IF(COUNTIF(INDIRECT(LEFT(D$5,3)&amp;"!"&amp;"$C$45"&amp;":"&amp;"$C$51"),'D2'!$C53)&gt;=1,"",ROW())</f>
        <v>53</v>
      </c>
      <c r="E53" s="6" t="str">
        <f t="shared" ca="1" si="16"/>
        <v>Heating (except electricity) costs</v>
      </c>
      <c r="F53" s="397">
        <f ca="1">IF(COUNTIF(INDIRECT(LEFT(F$5,3)&amp;"!"&amp;"$C$45"&amp;":"&amp;"$C$51"),'D2'!$C53)&gt;=1,"",ROW())</f>
        <v>53</v>
      </c>
      <c r="G53" s="6" t="str">
        <f t="shared" ca="1" si="16"/>
        <v>Heating (except electricity) costs</v>
      </c>
      <c r="H53" s="397">
        <f ca="1">IF(COUNTIF(INDIRECT(LEFT(H$5,3)&amp;"!"&amp;"$C$45"&amp;":"&amp;"$C$51"),'D2'!$C53)&gt;=1,"",ROW())</f>
        <v>53</v>
      </c>
      <c r="I53" s="6" t="str">
        <f t="shared" ca="1" si="12"/>
        <v>Heating (except electricity) costs</v>
      </c>
      <c r="J53" s="397">
        <f ca="1">IF(COUNTIF(INDIRECT(LEFT(J$5,3)&amp;"!"&amp;"$C$45"&amp;":"&amp;"$C$51"),'D2'!$C53)&gt;=1,"",ROW())</f>
        <v>53</v>
      </c>
      <c r="K53" s="6" t="str">
        <f t="shared" ca="1" si="13"/>
        <v>Heating (except electricity) costs</v>
      </c>
      <c r="L53" s="397">
        <f ca="1">IF(COUNTIF(INDIRECT(LEFT(L$5,3)&amp;"!"&amp;"$C$45"&amp;":"&amp;"$C$51"),'D2'!$C53)&gt;=1,"",ROW())</f>
        <v>53</v>
      </c>
      <c r="M53" s="6" t="str">
        <f t="shared" ca="1" si="14"/>
        <v>Heating (except electricity) costs</v>
      </c>
      <c r="N53" s="397">
        <f ca="1">IF(COUNTIF(INDIRECT(LEFT(N$5,3)&amp;"!"&amp;"$C$45"&amp;":"&amp;"$C$51"),'D2'!$C53)&gt;=1,"",ROW())</f>
        <v>53</v>
      </c>
      <c r="O53" s="6" t="str">
        <f t="shared" ca="1" si="15"/>
        <v>Heating (except electricity) costs</v>
      </c>
      <c r="S53" t="s">
        <v>386</v>
      </c>
    </row>
    <row r="54" spans="2:19" x14ac:dyDescent="0.35">
      <c r="B54" s="259">
        <v>6</v>
      </c>
      <c r="C54" s="401" t="s">
        <v>15</v>
      </c>
      <c r="D54" s="397">
        <f ca="1">IF(COUNTIF(INDIRECT(LEFT(D$5,3)&amp;"!"&amp;"$C$45"&amp;":"&amp;"$C$51"),'D2'!$C54)&gt;=1,"",ROW())</f>
        <v>54</v>
      </c>
      <c r="E54" s="6" t="str">
        <f t="shared" ca="1" si="16"/>
        <v>Infrastructure maintenance costs</v>
      </c>
      <c r="F54" s="397">
        <f ca="1">IF(COUNTIF(INDIRECT(LEFT(F$5,3)&amp;"!"&amp;"$C$45"&amp;":"&amp;"$C$51"),'D2'!$C54)&gt;=1,"",ROW())</f>
        <v>54</v>
      </c>
      <c r="G54" s="6" t="str">
        <f t="shared" ca="1" si="16"/>
        <v>Infrastructure maintenance costs</v>
      </c>
      <c r="H54" s="397">
        <f ca="1">IF(COUNTIF(INDIRECT(LEFT(H$5,3)&amp;"!"&amp;"$C$45"&amp;":"&amp;"$C$51"),'D2'!$C54)&gt;=1,"",ROW())</f>
        <v>54</v>
      </c>
      <c r="I54" s="6" t="str">
        <f t="shared" ca="1" si="12"/>
        <v>Infrastructure maintenance costs</v>
      </c>
      <c r="J54" s="397">
        <f ca="1">IF(COUNTIF(INDIRECT(LEFT(J$5,3)&amp;"!"&amp;"$C$45"&amp;":"&amp;"$C$51"),'D2'!$C54)&gt;=1,"",ROW())</f>
        <v>54</v>
      </c>
      <c r="K54" s="6" t="str">
        <f t="shared" ca="1" si="13"/>
        <v>Infrastructure maintenance costs</v>
      </c>
      <c r="L54" s="397">
        <f ca="1">IF(COUNTIF(INDIRECT(LEFT(L$5,3)&amp;"!"&amp;"$C$45"&amp;":"&amp;"$C$51"),'D2'!$C54)&gt;=1,"",ROW())</f>
        <v>54</v>
      </c>
      <c r="M54" s="6" t="str">
        <f t="shared" ca="1" si="14"/>
        <v>Infrastructure maintenance costs</v>
      </c>
      <c r="N54" s="397">
        <f ca="1">IF(COUNTIF(INDIRECT(LEFT(N$5,3)&amp;"!"&amp;"$C$45"&amp;":"&amp;"$C$51"),'D2'!$C54)&gt;=1,"",ROW())</f>
        <v>54</v>
      </c>
      <c r="O54" s="6" t="str">
        <f ca="1">IF(ROW($C54)-ROW($C$49)+1&gt;COUNT(N$49:N$55),"",INDEX($C:$C,SMALL(N$49:N$55,1+ROW($C54)-ROW($C$49))))</f>
        <v>Infrastructure maintenance costs</v>
      </c>
      <c r="S54" t="s">
        <v>352</v>
      </c>
    </row>
    <row r="55" spans="2:19" x14ac:dyDescent="0.35">
      <c r="B55" s="259">
        <v>7</v>
      </c>
      <c r="C55" s="401" t="s">
        <v>16</v>
      </c>
      <c r="D55" s="397">
        <f ca="1">IF(COUNTIF(INDIRECT(LEFT(D$5,3)&amp;"!"&amp;"$C$45"&amp;":"&amp;"$C$51"),'D2'!$C55)&gt;=1,"",ROW())</f>
        <v>55</v>
      </c>
      <c r="E55" s="6" t="str">
        <f t="shared" ca="1" si="16"/>
        <v>Other costs</v>
      </c>
      <c r="F55" s="397">
        <f ca="1">IF(COUNTIF(INDIRECT(LEFT(F$5,3)&amp;"!"&amp;"$C$45"&amp;":"&amp;"$C$51"),'D2'!$C55)&gt;=1,"",ROW())</f>
        <v>55</v>
      </c>
      <c r="G55" s="6" t="str">
        <f t="shared" ca="1" si="16"/>
        <v>Other costs</v>
      </c>
      <c r="H55" s="397">
        <f ca="1">IF(COUNTIF(INDIRECT(LEFT(H$5,3)&amp;"!"&amp;"$C$45"&amp;":"&amp;"$C$51"),'D2'!$C55)&gt;=1,"",ROW())</f>
        <v>55</v>
      </c>
      <c r="I55" s="6" t="str">
        <f t="shared" ca="1" si="12"/>
        <v>Other costs</v>
      </c>
      <c r="J55" s="397">
        <f ca="1">IF(COUNTIF(INDIRECT(LEFT(J$5,3)&amp;"!"&amp;"$C$45"&amp;":"&amp;"$C$51"),'D2'!$C55)&gt;=1,"",ROW())</f>
        <v>55</v>
      </c>
      <c r="K55" s="6" t="str">
        <f t="shared" ca="1" si="13"/>
        <v>Other costs</v>
      </c>
      <c r="L55" s="397">
        <f ca="1">IF(COUNTIF(INDIRECT(LEFT(L$5,3)&amp;"!"&amp;"$C$45"&amp;":"&amp;"$C$51"),'D2'!$C55)&gt;=1,"",ROW())</f>
        <v>55</v>
      </c>
      <c r="M55" s="6" t="str">
        <f t="shared" ca="1" si="14"/>
        <v>Other costs</v>
      </c>
      <c r="N55" s="397">
        <f ca="1">IF(COUNTIF(INDIRECT(LEFT(N$5,3)&amp;"!"&amp;"$C$45"&amp;":"&amp;"$C$51"),'D2'!$C55)&gt;=1,"",ROW())</f>
        <v>55</v>
      </c>
      <c r="O55" s="6" t="str">
        <f t="shared" ca="1" si="15"/>
        <v>Other costs</v>
      </c>
    </row>
    <row r="56" spans="2:19" x14ac:dyDescent="0.35">
      <c r="B56" s="259">
        <v>8</v>
      </c>
      <c r="C56" s="401" t="str">
        <f>""</f>
        <v/>
      </c>
      <c r="D56" s="397" t="str">
        <f ca="1">IF(COUNTIF(INDIRECT(LEFT(D$5,3)&amp;"!"&amp;"$C$45"&amp;":"&amp;"$C$51"),'D2'!$C56)&gt;=1,"",ROW())</f>
        <v/>
      </c>
      <c r="E56" s="6" t="str">
        <f t="shared" ca="1" si="16"/>
        <v/>
      </c>
      <c r="F56" s="397" t="str">
        <f ca="1">IF(COUNTIF(INDIRECT(LEFT(F$5,3)&amp;"!"&amp;"$C$45"&amp;":"&amp;"$C$51"),'D2'!$C56)&gt;=1,"",ROW())</f>
        <v/>
      </c>
      <c r="G56" s="6" t="str">
        <f t="shared" ca="1" si="16"/>
        <v/>
      </c>
      <c r="H56" s="397"/>
      <c r="I56" s="6"/>
      <c r="J56" s="397"/>
      <c r="K56" s="6"/>
      <c r="L56" s="397"/>
      <c r="M56" s="6"/>
      <c r="N56" s="397"/>
      <c r="O56" s="6"/>
    </row>
    <row r="57" spans="2:19" x14ac:dyDescent="0.35">
      <c r="B57" s="259">
        <v>9</v>
      </c>
      <c r="C57" s="401" t="str">
        <f>""</f>
        <v/>
      </c>
      <c r="D57" s="397" t="str">
        <f ca="1">IF(COUNTIF(INDIRECT(LEFT(D$5,3)&amp;"!"&amp;"$C$45"&amp;":"&amp;"$C$51"),'D2'!$C57)&gt;=1,"",ROW())</f>
        <v/>
      </c>
      <c r="E57" s="6" t="str">
        <f t="shared" ca="1" si="16"/>
        <v/>
      </c>
      <c r="F57" s="397" t="str">
        <f ca="1">IF(COUNTIF(INDIRECT(LEFT(F$5,3)&amp;"!"&amp;"$C$45"&amp;":"&amp;"$C$51"),'D2'!$C57)&gt;=1,"",ROW())</f>
        <v/>
      </c>
      <c r="G57" s="6" t="str">
        <f t="shared" ca="1" si="16"/>
        <v/>
      </c>
      <c r="H57" s="397"/>
      <c r="I57" s="6"/>
      <c r="J57" s="397"/>
      <c r="K57" s="6"/>
      <c r="L57" s="397"/>
      <c r="M57" s="6"/>
      <c r="N57" s="397"/>
      <c r="O57" s="6"/>
    </row>
    <row r="58" spans="2:19" x14ac:dyDescent="0.35">
      <c r="B58" s="259">
        <v>10</v>
      </c>
      <c r="C58" s="401" t="str">
        <f>""</f>
        <v/>
      </c>
      <c r="D58" s="397" t="str">
        <f ca="1">IF(COUNTIF(INDIRECT(LEFT(D$5,3)&amp;"!"&amp;"$C$45"&amp;":"&amp;"$C$51"),'D2'!$C58)&gt;=1,"",ROW())</f>
        <v/>
      </c>
      <c r="E58" s="6" t="str">
        <f t="shared" ca="1" si="16"/>
        <v/>
      </c>
      <c r="F58" s="397" t="str">
        <f ca="1">IF(COUNTIF(INDIRECT(LEFT(F$5,3)&amp;"!"&amp;"$C$45"&amp;":"&amp;"$C$51"),'D2'!$C58)&gt;=1,"",ROW())</f>
        <v/>
      </c>
      <c r="G58" s="6" t="str">
        <f t="shared" ca="1" si="16"/>
        <v/>
      </c>
      <c r="H58" s="397"/>
      <c r="I58" s="6"/>
      <c r="J58" s="397"/>
      <c r="K58" s="6"/>
      <c r="L58" s="397"/>
      <c r="M58" s="6"/>
      <c r="N58" s="397"/>
      <c r="O58" s="6"/>
    </row>
    <row r="59" spans="2:19" x14ac:dyDescent="0.35">
      <c r="B59" s="259">
        <v>11</v>
      </c>
      <c r="C59" s="401" t="str">
        <f>""</f>
        <v/>
      </c>
      <c r="D59" s="397" t="str">
        <f ca="1">IF(COUNTIF(INDIRECT(LEFT(D$5,3)&amp;"!"&amp;"$C$45"&amp;":"&amp;"$C$51"),'D2'!$C59)&gt;=1,"",ROW())</f>
        <v/>
      </c>
      <c r="E59" s="6" t="str">
        <f t="shared" ca="1" si="16"/>
        <v/>
      </c>
      <c r="F59" s="397" t="str">
        <f ca="1">IF(COUNTIF(INDIRECT(LEFT(F$5,3)&amp;"!"&amp;"$C$45"&amp;":"&amp;"$C$51"),'D2'!$C59)&gt;=1,"",ROW())</f>
        <v/>
      </c>
      <c r="G59" s="6" t="str">
        <f t="shared" ca="1" si="16"/>
        <v/>
      </c>
      <c r="H59" s="397"/>
      <c r="I59" s="6"/>
      <c r="J59" s="397"/>
      <c r="K59" s="6"/>
      <c r="L59" s="397"/>
      <c r="M59" s="6"/>
      <c r="N59" s="397"/>
      <c r="O59" s="6"/>
    </row>
    <row r="60" spans="2:19" x14ac:dyDescent="0.35">
      <c r="B60" s="259">
        <v>12</v>
      </c>
      <c r="C60" s="401" t="str">
        <f>""</f>
        <v/>
      </c>
      <c r="D60" s="397" t="str">
        <f ca="1">IF(COUNTIF(INDIRECT(LEFT(D$5,3)&amp;"!"&amp;"$C$45"&amp;":"&amp;"$C$51"),'D2'!$C60)&gt;=1,"",ROW())</f>
        <v/>
      </c>
      <c r="E60" s="6" t="str">
        <f t="shared" ca="1" si="16"/>
        <v/>
      </c>
      <c r="F60" s="397" t="str">
        <f ca="1">IF(COUNTIF(INDIRECT(LEFT(F$5,3)&amp;"!"&amp;"$C$45"&amp;":"&amp;"$C$51"),'D2'!$C60)&gt;=1,"",ROW())</f>
        <v/>
      </c>
      <c r="G60" s="6" t="str">
        <f t="shared" ca="1" si="16"/>
        <v/>
      </c>
      <c r="H60" s="397"/>
      <c r="I60" s="6"/>
      <c r="J60" s="397"/>
      <c r="K60" s="6"/>
      <c r="L60" s="397"/>
      <c r="M60" s="6"/>
      <c r="N60" s="397"/>
      <c r="O60" s="6"/>
    </row>
    <row r="61" spans="2:19" x14ac:dyDescent="0.35">
      <c r="B61" s="259">
        <v>13</v>
      </c>
      <c r="C61" s="401" t="str">
        <f>""</f>
        <v/>
      </c>
      <c r="D61" s="397" t="str">
        <f ca="1">IF(COUNTIF(INDIRECT(LEFT(D$5,3)&amp;"!"&amp;"$C$45"&amp;":"&amp;"$C$51"),'D2'!$C61)&gt;=1,"",ROW())</f>
        <v/>
      </c>
      <c r="E61" s="6" t="str">
        <f t="shared" ca="1" si="16"/>
        <v/>
      </c>
      <c r="F61" s="397" t="str">
        <f ca="1">IF(COUNTIF(INDIRECT(LEFT(F$5,3)&amp;"!"&amp;"$C$45"&amp;":"&amp;"$C$51"),'D2'!$C61)&gt;=1,"",ROW())</f>
        <v/>
      </c>
      <c r="G61" s="6" t="str">
        <f t="shared" ca="1" si="16"/>
        <v/>
      </c>
      <c r="H61" s="397"/>
      <c r="I61" s="6"/>
      <c r="J61" s="397"/>
      <c r="K61" s="6"/>
      <c r="L61" s="397"/>
      <c r="M61" s="6"/>
      <c r="N61" s="397"/>
      <c r="O61" s="6"/>
    </row>
    <row r="62" spans="2:19" x14ac:dyDescent="0.35">
      <c r="B62" s="259">
        <v>14</v>
      </c>
      <c r="C62" s="401" t="str">
        <f>""</f>
        <v/>
      </c>
      <c r="D62" s="397" t="str">
        <f ca="1">IF(COUNTIF(INDIRECT(LEFT(D$5,3)&amp;"!"&amp;"$C$45"&amp;":"&amp;"$C$51"),'D2'!$C62)&gt;=1,"",ROW())</f>
        <v/>
      </c>
      <c r="E62" s="6" t="str">
        <f t="shared" ca="1" si="16"/>
        <v/>
      </c>
      <c r="F62" s="397" t="str">
        <f ca="1">IF(COUNTIF(INDIRECT(LEFT(F$5,3)&amp;"!"&amp;"$C$45"&amp;":"&amp;"$C$51"),'D2'!$C62)&gt;=1,"",ROW())</f>
        <v/>
      </c>
      <c r="G62" s="6" t="str">
        <f t="shared" ca="1" si="16"/>
        <v/>
      </c>
      <c r="H62" s="397"/>
      <c r="I62" s="6"/>
      <c r="J62" s="397"/>
      <c r="K62" s="6"/>
      <c r="L62" s="397"/>
      <c r="M62" s="6"/>
      <c r="N62" s="397"/>
      <c r="O62" s="6"/>
    </row>
    <row r="63" spans="2:19" x14ac:dyDescent="0.35">
      <c r="B63" s="259">
        <v>15</v>
      </c>
      <c r="C63" s="401" t="str">
        <f>""</f>
        <v/>
      </c>
      <c r="D63" s="397" t="str">
        <f ca="1">IF(COUNTIF(INDIRECT(LEFT(D$5,3)&amp;"!"&amp;"$C$45"&amp;":"&amp;"$C$51"),'D2'!$C63)&gt;=1,"",ROW())</f>
        <v/>
      </c>
      <c r="E63" s="6" t="str">
        <f t="shared" ca="1" si="16"/>
        <v/>
      </c>
      <c r="F63" s="397" t="str">
        <f ca="1">IF(COUNTIF(INDIRECT(LEFT(F$5,3)&amp;"!"&amp;"$C$45"&amp;":"&amp;"$C$51"),'D2'!$C63)&gt;=1,"",ROW())</f>
        <v/>
      </c>
      <c r="G63" s="6" t="str">
        <f t="shared" ca="1" si="16"/>
        <v/>
      </c>
      <c r="H63" s="259"/>
      <c r="I63" s="259"/>
      <c r="J63" s="259"/>
      <c r="K63" s="259"/>
      <c r="L63" s="259"/>
      <c r="M63" s="259"/>
      <c r="N63" s="259"/>
      <c r="O63" s="259"/>
      <c r="Q63" s="73"/>
    </row>
    <row r="64" spans="2:19" x14ac:dyDescent="0.35">
      <c r="B64" s="259">
        <v>16</v>
      </c>
      <c r="C64" s="401" t="str">
        <f>""</f>
        <v/>
      </c>
      <c r="D64" s="397" t="str">
        <f ca="1">IF(COUNTIF(INDIRECT(LEFT(D$5,3)&amp;"!"&amp;"$C$45"&amp;":"&amp;"$C$51"),'D2'!$C64)&gt;=1,"",ROW())</f>
        <v/>
      </c>
      <c r="E64" s="6" t="str">
        <f t="shared" ca="1" si="16"/>
        <v/>
      </c>
      <c r="F64" s="397" t="str">
        <f ca="1">IF(COUNTIF(INDIRECT(LEFT(F$5,3)&amp;"!"&amp;"$C$45"&amp;":"&amp;"$C$51"),'D2'!$C64)&gt;=1,"",ROW())</f>
        <v/>
      </c>
      <c r="G64" s="6" t="str">
        <f t="shared" ca="1" si="16"/>
        <v/>
      </c>
      <c r="H64" s="259"/>
      <c r="I64" s="259"/>
      <c r="J64" s="259"/>
      <c r="K64" s="259"/>
      <c r="L64" s="259"/>
      <c r="M64" s="259"/>
      <c r="N64" s="259"/>
      <c r="O64" s="259"/>
    </row>
    <row r="65" spans="2:29" x14ac:dyDescent="0.35">
      <c r="B65" s="259">
        <v>17</v>
      </c>
      <c r="C65" s="401" t="str">
        <f>""</f>
        <v/>
      </c>
      <c r="D65" s="397" t="str">
        <f ca="1">IF(COUNTIF(INDIRECT(LEFT(D$5,3)&amp;"!"&amp;"$C$45"&amp;":"&amp;"$C$51"),'D2'!$C65)&gt;=1,"",ROW())</f>
        <v/>
      </c>
      <c r="E65" s="6" t="str">
        <f t="shared" ca="1" si="16"/>
        <v/>
      </c>
      <c r="F65" s="397" t="str">
        <f ca="1">IF(COUNTIF(INDIRECT(LEFT(F$5,3)&amp;"!"&amp;"$C$45"&amp;":"&amp;"$C$51"),'D2'!$C65)&gt;=1,"",ROW())</f>
        <v/>
      </c>
      <c r="G65" s="6" t="str">
        <f t="shared" ca="1" si="16"/>
        <v/>
      </c>
      <c r="H65" s="259"/>
      <c r="I65" s="259"/>
      <c r="J65" s="259"/>
      <c r="K65" s="259"/>
      <c r="L65" s="259"/>
      <c r="M65" s="259"/>
      <c r="N65" s="259"/>
      <c r="O65" s="259"/>
      <c r="Q65" s="74"/>
    </row>
    <row r="66" spans="2:29" x14ac:dyDescent="0.35">
      <c r="B66" s="259">
        <v>18</v>
      </c>
      <c r="C66" s="401" t="str">
        <f>""</f>
        <v/>
      </c>
      <c r="D66" s="397" t="str">
        <f ca="1">IF(COUNTIF(INDIRECT(LEFT(D$5,3)&amp;"!"&amp;"$C$45"&amp;":"&amp;"$C$51"),'D2'!$C66)&gt;=1,"",ROW())</f>
        <v/>
      </c>
      <c r="E66" s="6" t="str">
        <f t="shared" ca="1" si="16"/>
        <v/>
      </c>
      <c r="F66" s="397" t="str">
        <f ca="1">IF(COUNTIF(INDIRECT(LEFT(F$5,3)&amp;"!"&amp;"$C$45"&amp;":"&amp;"$C$51"),'D2'!$C66)&gt;=1,"",ROW())</f>
        <v/>
      </c>
      <c r="G66" s="6" t="str">
        <f t="shared" ca="1" si="16"/>
        <v/>
      </c>
      <c r="H66" s="259"/>
      <c r="I66" s="259"/>
      <c r="J66" s="259"/>
      <c r="K66" s="259"/>
      <c r="L66" s="259"/>
      <c r="M66" s="259"/>
      <c r="N66" s="259"/>
      <c r="O66" s="259"/>
    </row>
    <row r="67" spans="2:29" x14ac:dyDescent="0.35">
      <c r="B67" s="259">
        <v>19</v>
      </c>
      <c r="C67" s="401" t="str">
        <f>""</f>
        <v/>
      </c>
      <c r="D67" s="397" t="str">
        <f ca="1">IF(COUNTIF(INDIRECT(LEFT(D$5,3)&amp;"!"&amp;"$C$45"&amp;":"&amp;"$C$51"),'D2'!$C67)&gt;=1,"",ROW())</f>
        <v/>
      </c>
      <c r="E67" s="6" t="str">
        <f t="shared" ca="1" si="16"/>
        <v/>
      </c>
      <c r="F67" s="397" t="str">
        <f ca="1">IF(COUNTIF(INDIRECT(LEFT(F$5,3)&amp;"!"&amp;"$C$45"&amp;":"&amp;"$C$51"),'D2'!$C67)&gt;=1,"",ROW())</f>
        <v/>
      </c>
      <c r="G67" s="6" t="str">
        <f t="shared" ca="1" si="16"/>
        <v/>
      </c>
      <c r="H67" s="259"/>
      <c r="I67" s="259"/>
      <c r="J67" s="259"/>
      <c r="K67" s="259"/>
      <c r="L67" s="259"/>
      <c r="M67" s="259"/>
      <c r="N67" s="259"/>
      <c r="O67" s="259"/>
    </row>
    <row r="68" spans="2:29" x14ac:dyDescent="0.35">
      <c r="B68" s="259">
        <v>20</v>
      </c>
      <c r="C68" s="401" t="str">
        <f>""</f>
        <v/>
      </c>
      <c r="D68" s="397" t="str">
        <f ca="1">IF(COUNTIF(INDIRECT(LEFT(D$5,3)&amp;"!"&amp;"$C$45"&amp;":"&amp;"$C$51"),'D2'!$C68)&gt;=1,"",ROW())</f>
        <v/>
      </c>
      <c r="E68" s="6" t="str">
        <f t="shared" ca="1" si="16"/>
        <v/>
      </c>
      <c r="F68" s="397" t="str">
        <f ca="1">IF(COUNTIF(INDIRECT(LEFT(F$5,3)&amp;"!"&amp;"$C$45"&amp;":"&amp;"$C$51"),'D2'!$C68)&gt;=1,"",ROW())</f>
        <v/>
      </c>
      <c r="G68" s="6" t="str">
        <f t="shared" ca="1" si="16"/>
        <v/>
      </c>
      <c r="H68" s="259"/>
      <c r="I68" s="259"/>
      <c r="J68" s="259"/>
      <c r="K68" s="259"/>
      <c r="L68" s="259"/>
      <c r="M68" s="259"/>
      <c r="N68" s="259"/>
      <c r="O68" s="259"/>
    </row>
    <row r="69" spans="2:29" x14ac:dyDescent="0.35">
      <c r="D69" s="2">
        <v>1</v>
      </c>
      <c r="E69" s="2">
        <v>2</v>
      </c>
      <c r="F69" s="2">
        <v>3</v>
      </c>
      <c r="G69" s="2">
        <v>4</v>
      </c>
      <c r="H69" s="2">
        <v>5</v>
      </c>
      <c r="I69" s="2">
        <v>6</v>
      </c>
      <c r="J69" s="2">
        <v>7</v>
      </c>
      <c r="K69" s="2">
        <v>8</v>
      </c>
      <c r="L69" s="2">
        <v>9</v>
      </c>
      <c r="N69" s="2" t="s">
        <v>327</v>
      </c>
    </row>
    <row r="70" spans="2:29" x14ac:dyDescent="0.35">
      <c r="B70" s="405"/>
      <c r="C70" s="395"/>
      <c r="D70" s="396" t="s">
        <v>60</v>
      </c>
      <c r="E70" s="396" t="s">
        <v>287</v>
      </c>
      <c r="F70" s="396" t="s">
        <v>285</v>
      </c>
      <c r="G70" s="396" t="s">
        <v>284</v>
      </c>
      <c r="H70" s="396" t="s">
        <v>288</v>
      </c>
      <c r="I70" s="396" t="s">
        <v>286</v>
      </c>
      <c r="J70" s="396" t="s">
        <v>59</v>
      </c>
      <c r="K70" s="396" t="s">
        <v>62</v>
      </c>
      <c r="L70" s="396" t="s">
        <v>150</v>
      </c>
      <c r="M70" s="259"/>
      <c r="N70" s="407" t="e">
        <f>HLOOKUP(G.Asm!I11,$D$69:$L$70,2,0)</f>
        <v>#N/A</v>
      </c>
      <c r="O70" s="399" t="s">
        <v>335</v>
      </c>
      <c r="P70" s="399" t="s">
        <v>339</v>
      </c>
      <c r="Q70" s="399" t="s">
        <v>336</v>
      </c>
      <c r="R70" s="399" t="s">
        <v>338</v>
      </c>
      <c r="S70" s="399" t="s">
        <v>337</v>
      </c>
      <c r="T70" s="399" t="s">
        <v>280</v>
      </c>
      <c r="U70" s="399" t="s">
        <v>342</v>
      </c>
      <c r="V70" s="399" t="s">
        <v>281</v>
      </c>
      <c r="W70" s="399" t="s">
        <v>341</v>
      </c>
      <c r="X70" s="399" t="s">
        <v>282</v>
      </c>
      <c r="Y70" s="399" t="s">
        <v>340</v>
      </c>
      <c r="Z70" s="399" t="s">
        <v>283</v>
      </c>
      <c r="AC70" s="385" t="s">
        <v>820</v>
      </c>
    </row>
    <row r="71" spans="2:29" ht="39" x14ac:dyDescent="0.35">
      <c r="B71" s="259">
        <v>1</v>
      </c>
      <c r="C71" s="406" t="s">
        <v>289</v>
      </c>
      <c r="D71" s="408" t="s">
        <v>292</v>
      </c>
      <c r="E71" s="408" t="s">
        <v>387</v>
      </c>
      <c r="F71" s="409" t="s">
        <v>290</v>
      </c>
      <c r="G71" s="409" t="s">
        <v>162</v>
      </c>
      <c r="H71" s="408" t="s">
        <v>387</v>
      </c>
      <c r="I71" s="409" t="s">
        <v>291</v>
      </c>
      <c r="J71" s="408" t="s">
        <v>293</v>
      </c>
      <c r="K71" s="410"/>
      <c r="L71" s="410"/>
      <c r="M71" s="259">
        <v>2</v>
      </c>
      <c r="N71" s="259" t="e">
        <f>IF(HLOOKUP($N$70,$D$70:$L$132,M71,0)=0,"",HLOOKUP($N$70,$D$70:$L$132,M71,0))</f>
        <v>#N/A</v>
      </c>
      <c r="O71" s="397">
        <f ca="1">IF(COUNTIF(INDIRECT(LEFT(O$70,3)&amp;"!"&amp;"$C$125"&amp;":"&amp;"$C$139"),'D2'!$N71)&gt;=1,"",ROW())</f>
        <v>71</v>
      </c>
      <c r="P71" s="6" t="e">
        <f ca="1">IF(ROW($N71)-ROW($N$71)+1&gt;COUNT(O$71:O$96),"",INDEX($N:$N,SMALL(O$71:O$96,1+ROW($N71)-ROW($N$71))))</f>
        <v>#N/A</v>
      </c>
      <c r="Q71" s="397">
        <f ca="1">IF(COUNTIF(INDIRECT(LEFT(Q$70,3)&amp;"!"&amp;"$C$125"&amp;":"&amp;"$C$139"),'D2'!$N71)&gt;=1,"",ROW())</f>
        <v>71</v>
      </c>
      <c r="R71" s="6" t="e">
        <f t="shared" ref="R71:R85" ca="1" si="17">IF(ROW($N71)-ROW($N$71)+1&gt;COUNT(Q$71:Q$85),"",INDEX($N:$N,SMALL(Q$71:Q$85,1+ROW($N71)-ROW($N$71))))</f>
        <v>#N/A</v>
      </c>
      <c r="S71" s="397">
        <f ca="1">IF(COUNTIF(INDIRECT(LEFT(S$70,3)&amp;"!"&amp;"$C$125"&amp;":"&amp;"$C$139"),'D2'!$N71)&gt;=1,"",ROW())</f>
        <v>71</v>
      </c>
      <c r="T71" s="6" t="e">
        <f t="shared" ref="T71:T85" ca="1" si="18">IF(ROW($N71)-ROW($N$71)+1&gt;COUNT(S$71:S$85),"",INDEX($N:$N,SMALL(S$71:S$85,1+ROW($N71)-ROW($N$71))))</f>
        <v>#N/A</v>
      </c>
      <c r="U71" s="397">
        <f ca="1">IF(COUNTIF(INDIRECT(LEFT(U$70,3)&amp;"!"&amp;"$C$125"&amp;":"&amp;"$C$139"),'D2'!$N71)&gt;=1,"",ROW())</f>
        <v>71</v>
      </c>
      <c r="V71" s="6" t="e">
        <f t="shared" ref="V71:V85" ca="1" si="19">IF(ROW($N71)-ROW($N$71)+1&gt;COUNT(U$71:U$85),"",INDEX($N:$N,SMALL(U$71:U$85,1+ROW($N71)-ROW($N$71))))</f>
        <v>#N/A</v>
      </c>
      <c r="W71" s="397">
        <f ca="1">IF(COUNTIF(INDIRECT(LEFT(W$70,3)&amp;"!"&amp;"$C$125"&amp;":"&amp;"$C$139"),'D2'!$N71)&gt;=1,"",ROW())</f>
        <v>71</v>
      </c>
      <c r="X71" s="6" t="e">
        <f t="shared" ref="X71:X85" ca="1" si="20">IF(ROW($N71)-ROW($N$71)+1&gt;COUNT(W$71:W$85),"",INDEX($N:$N,SMALL(W$71:W$85,1+ROW($N71)-ROW($N$71))))</f>
        <v>#N/A</v>
      </c>
      <c r="Y71" s="397">
        <f ca="1">IF(COUNTIF(INDIRECT(LEFT(Y$70,3)&amp;"!"&amp;"$C$125"&amp;":"&amp;"$C$139"),'D2'!$N71)&gt;=1,"",ROW())</f>
        <v>71</v>
      </c>
      <c r="Z71" s="6" t="e">
        <f t="shared" ref="Z71:Z85" ca="1" si="21">IF(ROW($N71)-ROW($N$71)+1&gt;COUNT(Y$71:Y$85),"",INDEX($N:$N,SMALL(Y$71:Y$85,1+ROW($N71)-ROW($N$71))))</f>
        <v>#N/A</v>
      </c>
      <c r="AC71" t="s">
        <v>358</v>
      </c>
    </row>
    <row r="72" spans="2:29" ht="52" x14ac:dyDescent="0.35">
      <c r="B72" s="259">
        <v>2</v>
      </c>
      <c r="C72" s="81"/>
      <c r="D72" s="408" t="s">
        <v>296</v>
      </c>
      <c r="E72" s="408" t="s">
        <v>388</v>
      </c>
      <c r="F72" s="409" t="s">
        <v>294</v>
      </c>
      <c r="G72" s="409" t="s">
        <v>163</v>
      </c>
      <c r="H72" s="408" t="s">
        <v>297</v>
      </c>
      <c r="I72" s="409" t="s">
        <v>295</v>
      </c>
      <c r="J72" s="408" t="s">
        <v>857</v>
      </c>
      <c r="K72" s="410"/>
      <c r="L72" s="410"/>
      <c r="M72" s="259">
        <v>3</v>
      </c>
      <c r="N72" s="259" t="e">
        <f>IF(HLOOKUP($N$70,$D$70:$L$132,M72,0)=0,"",HLOOKUP($N$70,$D$70:$L$132,M72,0))</f>
        <v>#N/A</v>
      </c>
      <c r="O72" s="397">
        <f ca="1">IF(COUNTIF(INDIRECT(LEFT(O$70,3)&amp;"!"&amp;"$C$125"&amp;":"&amp;"$C$139"),'D2'!$N72)&gt;=1,"",ROW())</f>
        <v>72</v>
      </c>
      <c r="P72" s="6" t="e">
        <f ca="1">IF(ROW($N72)-ROW($N$71)+1&gt;COUNT(O$71:O$96),"",INDEX($N:$N,SMALL(O$71:O$96,1+ROW($N72)-ROW($N$71))))</f>
        <v>#N/A</v>
      </c>
      <c r="Q72" s="397">
        <f ca="1">IF(COUNTIF(INDIRECT(LEFT(Q$70,3)&amp;"!"&amp;"$C$125"&amp;":"&amp;"$C$139"),'D2'!$N72)&gt;=1,"",ROW())</f>
        <v>72</v>
      </c>
      <c r="R72" s="6" t="e">
        <f t="shared" ca="1" si="17"/>
        <v>#N/A</v>
      </c>
      <c r="S72" s="397">
        <f ca="1">IF(COUNTIF(INDIRECT(LEFT(S$70,3)&amp;"!"&amp;"$C$125"&amp;":"&amp;"$C$139"),'D2'!$N72)&gt;=1,"",ROW())</f>
        <v>72</v>
      </c>
      <c r="T72" s="6" t="e">
        <f t="shared" ca="1" si="18"/>
        <v>#N/A</v>
      </c>
      <c r="U72" s="397">
        <f ca="1">IF(COUNTIF(INDIRECT(LEFT(U$70,3)&amp;"!"&amp;"$C$125"&amp;":"&amp;"$C$139"),'D2'!$N72)&gt;=1,"",ROW())</f>
        <v>72</v>
      </c>
      <c r="V72" s="6" t="e">
        <f t="shared" ca="1" si="19"/>
        <v>#N/A</v>
      </c>
      <c r="W72" s="397">
        <f ca="1">IF(COUNTIF(INDIRECT(LEFT(W$70,3)&amp;"!"&amp;"$C$125"&amp;":"&amp;"$C$139"),'D2'!$N72)&gt;=1,"",ROW())</f>
        <v>72</v>
      </c>
      <c r="X72" s="6" t="e">
        <f t="shared" ca="1" si="20"/>
        <v>#N/A</v>
      </c>
      <c r="Y72" s="397">
        <f ca="1">IF(COUNTIF(INDIRECT(LEFT(Y$70,3)&amp;"!"&amp;"$C$125"&amp;":"&amp;"$C$139"),'D2'!$N72)&gt;=1,"",ROW())</f>
        <v>72</v>
      </c>
      <c r="Z72" s="6" t="e">
        <f t="shared" ca="1" si="21"/>
        <v>#N/A</v>
      </c>
      <c r="AC72" t="s">
        <v>359</v>
      </c>
    </row>
    <row r="73" spans="2:29" ht="39" x14ac:dyDescent="0.35">
      <c r="B73" s="259">
        <v>3</v>
      </c>
      <c r="C73" s="81"/>
      <c r="D73" s="408"/>
      <c r="E73" s="408" t="s">
        <v>300</v>
      </c>
      <c r="F73" s="409" t="s">
        <v>298</v>
      </c>
      <c r="G73" s="409" t="s">
        <v>164</v>
      </c>
      <c r="H73" s="408" t="s">
        <v>300</v>
      </c>
      <c r="I73" s="409" t="s">
        <v>299</v>
      </c>
      <c r="J73" s="408" t="s">
        <v>301</v>
      </c>
      <c r="K73" s="410"/>
      <c r="L73" s="410"/>
      <c r="M73" s="259">
        <v>4</v>
      </c>
      <c r="N73" s="259" t="e">
        <f t="shared" ref="N73:N85" si="22">IF(HLOOKUP($N$70,$D$70:$L$132,M73,0)=0,"",HLOOKUP($N$70,$D$70:$L$132,M73,0))</f>
        <v>#N/A</v>
      </c>
      <c r="O73" s="397">
        <f ca="1">IF(COUNTIF(INDIRECT(LEFT(O$70,3)&amp;"!"&amp;"$C$125"&amp;":"&amp;"$C$139"),'D2'!$N73)&gt;=1,"",ROW())</f>
        <v>73</v>
      </c>
      <c r="P73" s="6" t="e">
        <f ca="1">IF(ROW($N73)-ROW($N$71)+1&gt;COUNT(O$71:O$96),"",INDEX($N:$N,SMALL(O$71:O$96,1+ROW($N73)-ROW($N$71))))</f>
        <v>#N/A</v>
      </c>
      <c r="Q73" s="397">
        <f ca="1">IF(COUNTIF(INDIRECT(LEFT(Q$70,3)&amp;"!"&amp;"$C$125"&amp;":"&amp;"$C$139"),'D2'!$N73)&gt;=1,"",ROW())</f>
        <v>73</v>
      </c>
      <c r="R73" s="6" t="e">
        <f t="shared" ca="1" si="17"/>
        <v>#N/A</v>
      </c>
      <c r="S73" s="397">
        <f ca="1">IF(COUNTIF(INDIRECT(LEFT(S$70,3)&amp;"!"&amp;"$C$125"&amp;":"&amp;"$C$139"),'D2'!$N73)&gt;=1,"",ROW())</f>
        <v>73</v>
      </c>
      <c r="T73" s="6" t="e">
        <f t="shared" ca="1" si="18"/>
        <v>#N/A</v>
      </c>
      <c r="U73" s="397">
        <f ca="1">IF(COUNTIF(INDIRECT(LEFT(U$70,3)&amp;"!"&amp;"$C$125"&amp;":"&amp;"$C$139"),'D2'!$N73)&gt;=1,"",ROW())</f>
        <v>73</v>
      </c>
      <c r="V73" s="6" t="e">
        <f t="shared" ca="1" si="19"/>
        <v>#N/A</v>
      </c>
      <c r="W73" s="397">
        <f ca="1">IF(COUNTIF(INDIRECT(LEFT(W$70,3)&amp;"!"&amp;"$C$125"&amp;":"&amp;"$C$139"),'D2'!$N73)&gt;=1,"",ROW())</f>
        <v>73</v>
      </c>
      <c r="X73" s="6" t="e">
        <f t="shared" ca="1" si="20"/>
        <v>#N/A</v>
      </c>
      <c r="Y73" s="397">
        <f ca="1">IF(COUNTIF(INDIRECT(LEFT(Y$70,3)&amp;"!"&amp;"$C$125"&amp;":"&amp;"$C$139"),'D2'!$N73)&gt;=1,"",ROW())</f>
        <v>73</v>
      </c>
      <c r="Z73" s="6" t="e">
        <f t="shared" ca="1" si="21"/>
        <v>#N/A</v>
      </c>
      <c r="AC73" t="s">
        <v>360</v>
      </c>
    </row>
    <row r="74" spans="2:29" ht="52" x14ac:dyDescent="0.35">
      <c r="B74" s="259">
        <v>4</v>
      </c>
      <c r="C74" s="81"/>
      <c r="D74" s="408"/>
      <c r="E74" s="408" t="s">
        <v>304</v>
      </c>
      <c r="F74" s="409" t="s">
        <v>302</v>
      </c>
      <c r="G74" s="409" t="s">
        <v>167</v>
      </c>
      <c r="H74" s="411"/>
      <c r="I74" s="409" t="s">
        <v>303</v>
      </c>
      <c r="J74" s="411"/>
      <c r="K74" s="410"/>
      <c r="L74" s="410"/>
      <c r="M74" s="259">
        <v>5</v>
      </c>
      <c r="N74" s="259" t="e">
        <f t="shared" si="22"/>
        <v>#N/A</v>
      </c>
      <c r="O74" s="397">
        <f ca="1">IF(COUNTIF(INDIRECT(LEFT(O$70,3)&amp;"!"&amp;"$C$125"&amp;":"&amp;"$C$139"),'D2'!$N74)&gt;=1,"",ROW())</f>
        <v>74</v>
      </c>
      <c r="P74" s="6" t="e">
        <f t="shared" ref="P74:P96" ca="1" si="23">IF(ROW($N74)-ROW($N$71)+1&gt;COUNT(O$71:O$96),"",INDEX($N:$N,SMALL(O$71:O$96,1+ROW($N74)-ROW($N$71))))</f>
        <v>#N/A</v>
      </c>
      <c r="Q74" s="397">
        <f ca="1">IF(COUNTIF(INDIRECT(LEFT(Q$70,3)&amp;"!"&amp;"$C$125"&amp;":"&amp;"$C$139"),'D2'!$N74)&gt;=1,"",ROW())</f>
        <v>74</v>
      </c>
      <c r="R74" s="6" t="e">
        <f t="shared" ca="1" si="17"/>
        <v>#N/A</v>
      </c>
      <c r="S74" s="397">
        <f ca="1">IF(COUNTIF(INDIRECT(LEFT(S$70,3)&amp;"!"&amp;"$C$125"&amp;":"&amp;"$C$139"),'D2'!$N74)&gt;=1,"",ROW())</f>
        <v>74</v>
      </c>
      <c r="T74" s="6" t="e">
        <f t="shared" ca="1" si="18"/>
        <v>#N/A</v>
      </c>
      <c r="U74" s="397">
        <f ca="1">IF(COUNTIF(INDIRECT(LEFT(U$70,3)&amp;"!"&amp;"$C$125"&amp;":"&amp;"$C$139"),'D2'!$N74)&gt;=1,"",ROW())</f>
        <v>74</v>
      </c>
      <c r="V74" s="6" t="e">
        <f t="shared" ca="1" si="19"/>
        <v>#N/A</v>
      </c>
      <c r="W74" s="397">
        <f ca="1">IF(COUNTIF(INDIRECT(LEFT(W$70,3)&amp;"!"&amp;"$C$125"&amp;":"&amp;"$C$139"),'D2'!$N74)&gt;=1,"",ROW())</f>
        <v>74</v>
      </c>
      <c r="X74" s="6" t="e">
        <f t="shared" ca="1" si="20"/>
        <v>#N/A</v>
      </c>
      <c r="Y74" s="397">
        <f ca="1">IF(COUNTIF(INDIRECT(LEFT(Y$70,3)&amp;"!"&amp;"$C$125"&amp;":"&amp;"$C$139"),'D2'!$N74)&gt;=1,"",ROW())</f>
        <v>74</v>
      </c>
      <c r="Z74" s="6" t="e">
        <f t="shared" ca="1" si="21"/>
        <v>#N/A</v>
      </c>
      <c r="AC74" t="s">
        <v>361</v>
      </c>
    </row>
    <row r="75" spans="2:29" ht="39" x14ac:dyDescent="0.35">
      <c r="B75" s="259">
        <v>5</v>
      </c>
      <c r="C75" s="81"/>
      <c r="D75" s="408"/>
      <c r="E75" s="408" t="s">
        <v>306</v>
      </c>
      <c r="F75" s="411"/>
      <c r="G75" s="409" t="s">
        <v>168</v>
      </c>
      <c r="H75" s="411"/>
      <c r="I75" s="409" t="s">
        <v>305</v>
      </c>
      <c r="J75" s="411"/>
      <c r="K75" s="410"/>
      <c r="L75" s="410"/>
      <c r="M75" s="259">
        <v>6</v>
      </c>
      <c r="N75" s="259" t="e">
        <f t="shared" si="22"/>
        <v>#N/A</v>
      </c>
      <c r="O75" s="397">
        <f ca="1">IF(COUNTIF(INDIRECT(LEFT(O$70,3)&amp;"!"&amp;"$C$125"&amp;":"&amp;"$C$139"),'D2'!$N75)&gt;=1,"",ROW())</f>
        <v>75</v>
      </c>
      <c r="P75" s="6" t="e">
        <f t="shared" ca="1" si="23"/>
        <v>#N/A</v>
      </c>
      <c r="Q75" s="397">
        <f ca="1">IF(COUNTIF(INDIRECT(LEFT(Q$70,3)&amp;"!"&amp;"$C$125"&amp;":"&amp;"$C$139"),'D2'!$N75)&gt;=1,"",ROW())</f>
        <v>75</v>
      </c>
      <c r="R75" s="6" t="e">
        <f t="shared" ca="1" si="17"/>
        <v>#N/A</v>
      </c>
      <c r="S75" s="397">
        <f ca="1">IF(COUNTIF(INDIRECT(LEFT(S$70,3)&amp;"!"&amp;"$C$125"&amp;":"&amp;"$C$139"),'D2'!$N75)&gt;=1,"",ROW())</f>
        <v>75</v>
      </c>
      <c r="T75" s="6" t="e">
        <f t="shared" ca="1" si="18"/>
        <v>#N/A</v>
      </c>
      <c r="U75" s="397">
        <f ca="1">IF(COUNTIF(INDIRECT(LEFT(U$70,3)&amp;"!"&amp;"$C$125"&amp;":"&amp;"$C$139"),'D2'!$N75)&gt;=1,"",ROW())</f>
        <v>75</v>
      </c>
      <c r="V75" s="6" t="e">
        <f t="shared" ca="1" si="19"/>
        <v>#N/A</v>
      </c>
      <c r="W75" s="397">
        <f ca="1">IF(COUNTIF(INDIRECT(LEFT(W$70,3)&amp;"!"&amp;"$C$125"&amp;":"&amp;"$C$139"),'D2'!$N75)&gt;=1,"",ROW())</f>
        <v>75</v>
      </c>
      <c r="X75" s="6" t="e">
        <f t="shared" ca="1" si="20"/>
        <v>#N/A</v>
      </c>
      <c r="Y75" s="397">
        <f ca="1">IF(COUNTIF(INDIRECT(LEFT(Y$70,3)&amp;"!"&amp;"$C$125"&amp;":"&amp;"$C$139"),'D2'!$N75)&gt;=1,"",ROW())</f>
        <v>75</v>
      </c>
      <c r="Z75" s="6" t="e">
        <f t="shared" ca="1" si="21"/>
        <v>#N/A</v>
      </c>
      <c r="AC75" t="s">
        <v>362</v>
      </c>
    </row>
    <row r="76" spans="2:29" ht="26" x14ac:dyDescent="0.35">
      <c r="B76" s="259">
        <v>6</v>
      </c>
      <c r="C76" s="81"/>
      <c r="D76" s="408"/>
      <c r="E76" s="408" t="s">
        <v>308</v>
      </c>
      <c r="F76" s="411"/>
      <c r="G76" s="409"/>
      <c r="H76" s="411"/>
      <c r="I76" s="409" t="s">
        <v>307</v>
      </c>
      <c r="J76" s="411"/>
      <c r="K76" s="410"/>
      <c r="L76" s="410"/>
      <c r="M76" s="259">
        <v>7</v>
      </c>
      <c r="N76" s="259" t="e">
        <f t="shared" si="22"/>
        <v>#N/A</v>
      </c>
      <c r="O76" s="397">
        <f ca="1">IF(COUNTIF(INDIRECT(LEFT(O$70,3)&amp;"!"&amp;"$C$125"&amp;":"&amp;"$C$139"),'D2'!$N76)&gt;=1,"",ROW())</f>
        <v>76</v>
      </c>
      <c r="P76" s="6" t="e">
        <f t="shared" ca="1" si="23"/>
        <v>#N/A</v>
      </c>
      <c r="Q76" s="397">
        <f ca="1">IF(COUNTIF(INDIRECT(LEFT(Q$70,3)&amp;"!"&amp;"$C$125"&amp;":"&amp;"$C$139"),'D2'!$N76)&gt;=1,"",ROW())</f>
        <v>76</v>
      </c>
      <c r="R76" s="6" t="e">
        <f t="shared" ca="1" si="17"/>
        <v>#N/A</v>
      </c>
      <c r="S76" s="397">
        <f ca="1">IF(COUNTIF(INDIRECT(LEFT(S$70,3)&amp;"!"&amp;"$C$125"&amp;":"&amp;"$C$139"),'D2'!$N76)&gt;=1,"",ROW())</f>
        <v>76</v>
      </c>
      <c r="T76" s="6" t="e">
        <f t="shared" ca="1" si="18"/>
        <v>#N/A</v>
      </c>
      <c r="U76" s="397">
        <f ca="1">IF(COUNTIF(INDIRECT(LEFT(U$70,3)&amp;"!"&amp;"$C$125"&amp;":"&amp;"$C$139"),'D2'!$N76)&gt;=1,"",ROW())</f>
        <v>76</v>
      </c>
      <c r="V76" s="6" t="e">
        <f t="shared" ca="1" si="19"/>
        <v>#N/A</v>
      </c>
      <c r="W76" s="397">
        <f ca="1">IF(COUNTIF(INDIRECT(LEFT(W$70,3)&amp;"!"&amp;"$C$125"&amp;":"&amp;"$C$139"),'D2'!$N76)&gt;=1,"",ROW())</f>
        <v>76</v>
      </c>
      <c r="X76" s="6" t="e">
        <f t="shared" ca="1" si="20"/>
        <v>#N/A</v>
      </c>
      <c r="Y76" s="397">
        <f ca="1">IF(COUNTIF(INDIRECT(LEFT(Y$70,3)&amp;"!"&amp;"$C$125"&amp;":"&amp;"$C$139"),'D2'!$N76)&gt;=1,"",ROW())</f>
        <v>76</v>
      </c>
      <c r="Z76" s="6" t="e">
        <f t="shared" ca="1" si="21"/>
        <v>#N/A</v>
      </c>
      <c r="AC76" t="s">
        <v>363</v>
      </c>
    </row>
    <row r="77" spans="2:29" ht="26" x14ac:dyDescent="0.35">
      <c r="B77" s="259">
        <v>7</v>
      </c>
      <c r="C77" s="81"/>
      <c r="D77" s="408"/>
      <c r="E77" s="408" t="s">
        <v>310</v>
      </c>
      <c r="F77" s="409"/>
      <c r="G77" s="409"/>
      <c r="H77" s="411"/>
      <c r="I77" s="409" t="s">
        <v>309</v>
      </c>
      <c r="J77" s="411"/>
      <c r="K77" s="410"/>
      <c r="L77" s="410"/>
      <c r="M77" s="259">
        <v>8</v>
      </c>
      <c r="N77" s="259" t="e">
        <f t="shared" si="22"/>
        <v>#N/A</v>
      </c>
      <c r="O77" s="397">
        <f ca="1">IF(COUNTIF(INDIRECT(LEFT(O$70,3)&amp;"!"&amp;"$C$125"&amp;":"&amp;"$C$139"),'D2'!$N77)&gt;=1,"",ROW())</f>
        <v>77</v>
      </c>
      <c r="P77" s="6" t="e">
        <f t="shared" ca="1" si="23"/>
        <v>#N/A</v>
      </c>
      <c r="Q77" s="397">
        <f ca="1">IF(COUNTIF(INDIRECT(LEFT(Q$70,3)&amp;"!"&amp;"$C$125"&amp;":"&amp;"$C$139"),'D2'!$N77)&gt;=1,"",ROW())</f>
        <v>77</v>
      </c>
      <c r="R77" s="6" t="e">
        <f t="shared" ca="1" si="17"/>
        <v>#N/A</v>
      </c>
      <c r="S77" s="397">
        <f ca="1">IF(COUNTIF(INDIRECT(LEFT(S$70,3)&amp;"!"&amp;"$C$125"&amp;":"&amp;"$C$139"),'D2'!$N77)&gt;=1,"",ROW())</f>
        <v>77</v>
      </c>
      <c r="T77" s="6" t="e">
        <f t="shared" ca="1" si="18"/>
        <v>#N/A</v>
      </c>
      <c r="U77" s="397">
        <f ca="1">IF(COUNTIF(INDIRECT(LEFT(U$70,3)&amp;"!"&amp;"$C$125"&amp;":"&amp;"$C$139"),'D2'!$N77)&gt;=1,"",ROW())</f>
        <v>77</v>
      </c>
      <c r="V77" s="6" t="e">
        <f t="shared" ca="1" si="19"/>
        <v>#N/A</v>
      </c>
      <c r="W77" s="397">
        <f ca="1">IF(COUNTIF(INDIRECT(LEFT(W$70,3)&amp;"!"&amp;"$C$125"&amp;":"&amp;"$C$139"),'D2'!$N77)&gt;=1,"",ROW())</f>
        <v>77</v>
      </c>
      <c r="X77" s="6" t="e">
        <f t="shared" ca="1" si="20"/>
        <v>#N/A</v>
      </c>
      <c r="Y77" s="397">
        <f ca="1">IF(COUNTIF(INDIRECT(LEFT(Y$70,3)&amp;"!"&amp;"$C$125"&amp;":"&amp;"$C$139"),'D2'!$N77)&gt;=1,"",ROW())</f>
        <v>77</v>
      </c>
      <c r="Z77" s="6" t="e">
        <f t="shared" ca="1" si="21"/>
        <v>#N/A</v>
      </c>
    </row>
    <row r="78" spans="2:29" ht="26" x14ac:dyDescent="0.35">
      <c r="B78" s="259">
        <v>8</v>
      </c>
      <c r="C78" s="81"/>
      <c r="D78" s="408"/>
      <c r="E78" s="411"/>
      <c r="F78" s="411"/>
      <c r="G78" s="409"/>
      <c r="H78" s="411"/>
      <c r="I78" s="409" t="s">
        <v>311</v>
      </c>
      <c r="J78" s="411"/>
      <c r="K78" s="410"/>
      <c r="L78" s="410"/>
      <c r="M78" s="259">
        <v>9</v>
      </c>
      <c r="N78" s="259" t="e">
        <f>IF(HLOOKUP($N$70,$D$70:$L$132,M78,0)=0,"",HLOOKUP($N$70,$D$70:$L$132,M78,0))</f>
        <v>#N/A</v>
      </c>
      <c r="O78" s="397">
        <f ca="1">IF(COUNTIF(INDIRECT(LEFT(O$70,3)&amp;"!"&amp;"$C$125"&amp;":"&amp;"$C$139"),'D2'!$N78)&gt;=1,"",ROW())</f>
        <v>78</v>
      </c>
      <c r="P78" s="6" t="e">
        <f ca="1">IF(ROW($N78)-ROW($N$71)+1&gt;COUNT(O$71:O$96),"",INDEX($N:$N,SMALL(O$71:O$96,1+ROW($N78)-ROW($N$71))))</f>
        <v>#N/A</v>
      </c>
      <c r="Q78" s="397">
        <f ca="1">IF(COUNTIF(INDIRECT(LEFT(Q$70,3)&amp;"!"&amp;"$C$125"&amp;":"&amp;"$C$139"),'D2'!$N78)&gt;=1,"",ROW())</f>
        <v>78</v>
      </c>
      <c r="R78" s="6" t="e">
        <f t="shared" ca="1" si="17"/>
        <v>#N/A</v>
      </c>
      <c r="S78" s="397">
        <f ca="1">IF(COUNTIF(INDIRECT(LEFT(S$70,3)&amp;"!"&amp;"$C$125"&amp;":"&amp;"$C$139"),'D2'!$N78)&gt;=1,"",ROW())</f>
        <v>78</v>
      </c>
      <c r="T78" s="6" t="e">
        <f t="shared" ca="1" si="18"/>
        <v>#N/A</v>
      </c>
      <c r="U78" s="397">
        <f ca="1">IF(COUNTIF(INDIRECT(LEFT(U$70,3)&amp;"!"&amp;"$C$125"&amp;":"&amp;"$C$139"),'D2'!$N78)&gt;=1,"",ROW())</f>
        <v>78</v>
      </c>
      <c r="V78" s="6" t="e">
        <f t="shared" ca="1" si="19"/>
        <v>#N/A</v>
      </c>
      <c r="W78" s="397">
        <f ca="1">IF(COUNTIF(INDIRECT(LEFT(W$70,3)&amp;"!"&amp;"$C$125"&amp;":"&amp;"$C$139"),'D2'!$N78)&gt;=1,"",ROW())</f>
        <v>78</v>
      </c>
      <c r="X78" s="6" t="e">
        <f t="shared" ca="1" si="20"/>
        <v>#N/A</v>
      </c>
      <c r="Y78" s="397">
        <f ca="1">IF(COUNTIF(INDIRECT(LEFT(Y$70,3)&amp;"!"&amp;"$C$125"&amp;":"&amp;"$C$139"),'D2'!$N78)&gt;=1,"",ROW())</f>
        <v>78</v>
      </c>
      <c r="Z78" s="6" t="e">
        <f t="shared" ca="1" si="21"/>
        <v>#N/A</v>
      </c>
    </row>
    <row r="79" spans="2:29" x14ac:dyDescent="0.35">
      <c r="B79" s="259">
        <v>9</v>
      </c>
      <c r="C79" s="81"/>
      <c r="D79" s="408"/>
      <c r="E79" s="411"/>
      <c r="F79" s="411"/>
      <c r="G79" s="409"/>
      <c r="H79" s="411"/>
      <c r="I79" s="409"/>
      <c r="J79" s="411"/>
      <c r="K79" s="410"/>
      <c r="L79" s="410"/>
      <c r="M79" s="259">
        <v>10</v>
      </c>
      <c r="N79" s="259" t="e">
        <f>IF(HLOOKUP($N$70,$D$70:$L$132,M79,0)=0,"",HLOOKUP($N$70,$D$70:$L$132,M79,0))</f>
        <v>#N/A</v>
      </c>
      <c r="O79" s="397">
        <f ca="1">IF(COUNTIF(INDIRECT(LEFT(O$70,3)&amp;"!"&amp;"$C$125"&amp;":"&amp;"$C$139"),'D2'!$N79)&gt;=1,"",ROW())</f>
        <v>79</v>
      </c>
      <c r="P79" s="6" t="e">
        <f t="shared" ca="1" si="23"/>
        <v>#N/A</v>
      </c>
      <c r="Q79" s="397">
        <f ca="1">IF(COUNTIF(INDIRECT(LEFT(Q$70,3)&amp;"!"&amp;"$C$125"&amp;":"&amp;"$C$139"),'D2'!$N79)&gt;=1,"",ROW())</f>
        <v>79</v>
      </c>
      <c r="R79" s="6" t="e">
        <f t="shared" ca="1" si="17"/>
        <v>#N/A</v>
      </c>
      <c r="S79" s="397">
        <f ca="1">IF(COUNTIF(INDIRECT(LEFT(S$70,3)&amp;"!"&amp;"$C$125"&amp;":"&amp;"$C$139"),'D2'!$N79)&gt;=1,"",ROW())</f>
        <v>79</v>
      </c>
      <c r="T79" s="6" t="e">
        <f t="shared" ca="1" si="18"/>
        <v>#N/A</v>
      </c>
      <c r="U79" s="397">
        <f ca="1">IF(COUNTIF(INDIRECT(LEFT(U$70,3)&amp;"!"&amp;"$C$125"&amp;":"&amp;"$C$139"),'D2'!$N79)&gt;=1,"",ROW())</f>
        <v>79</v>
      </c>
      <c r="V79" s="6" t="e">
        <f t="shared" ca="1" si="19"/>
        <v>#N/A</v>
      </c>
      <c r="W79" s="397">
        <f ca="1">IF(COUNTIF(INDIRECT(LEFT(W$70,3)&amp;"!"&amp;"$C$125"&amp;":"&amp;"$C$139"),'D2'!$N79)&gt;=1,"",ROW())</f>
        <v>79</v>
      </c>
      <c r="X79" s="6" t="e">
        <f t="shared" ca="1" si="20"/>
        <v>#N/A</v>
      </c>
      <c r="Y79" s="397">
        <f ca="1">IF(COUNTIF(INDIRECT(LEFT(Y$70,3)&amp;"!"&amp;"$C$125"&amp;":"&amp;"$C$139"),'D2'!$N79)&gt;=1,"",ROW())</f>
        <v>79</v>
      </c>
      <c r="Z79" s="6" t="e">
        <f t="shared" ca="1" si="21"/>
        <v>#N/A</v>
      </c>
    </row>
    <row r="80" spans="2:29" x14ac:dyDescent="0.35">
      <c r="B80" s="259">
        <v>10</v>
      </c>
      <c r="C80" s="81"/>
      <c r="D80" s="408"/>
      <c r="E80" s="411"/>
      <c r="F80" s="411"/>
      <c r="G80" s="409"/>
      <c r="H80" s="411"/>
      <c r="I80" s="409"/>
      <c r="J80" s="411"/>
      <c r="K80" s="410"/>
      <c r="L80" s="410"/>
      <c r="M80" s="259">
        <v>11</v>
      </c>
      <c r="N80" s="259" t="e">
        <f t="shared" si="22"/>
        <v>#N/A</v>
      </c>
      <c r="O80" s="397">
        <f ca="1">IF(COUNTIF(INDIRECT(LEFT(O$70,3)&amp;"!"&amp;"$C$125"&amp;":"&amp;"$C$139"),'D2'!$N80)&gt;=1,"",ROW())</f>
        <v>80</v>
      </c>
      <c r="P80" s="6" t="e">
        <f ca="1">IF(ROW($N80)-ROW($N$71)+1&gt;COUNT(O$71:O$96),"",INDEX($N:$N,SMALL(O$71:O$96,1+ROW($N80)-ROW($N$71))))</f>
        <v>#N/A</v>
      </c>
      <c r="Q80" s="397">
        <f ca="1">IF(COUNTIF(INDIRECT(LEFT(Q$70,3)&amp;"!"&amp;"$C$125"&amp;":"&amp;"$C$139"),'D2'!$N80)&gt;=1,"",ROW())</f>
        <v>80</v>
      </c>
      <c r="R80" s="6" t="e">
        <f t="shared" ca="1" si="17"/>
        <v>#N/A</v>
      </c>
      <c r="S80" s="397">
        <f ca="1">IF(COUNTIF(INDIRECT(LEFT(S$70,3)&amp;"!"&amp;"$C$125"&amp;":"&amp;"$C$139"),'D2'!$N80)&gt;=1,"",ROW())</f>
        <v>80</v>
      </c>
      <c r="T80" s="6" t="e">
        <f t="shared" ca="1" si="18"/>
        <v>#N/A</v>
      </c>
      <c r="U80" s="397">
        <f ca="1">IF(COUNTIF(INDIRECT(LEFT(U$70,3)&amp;"!"&amp;"$C$125"&amp;":"&amp;"$C$139"),'D2'!$N80)&gt;=1,"",ROW())</f>
        <v>80</v>
      </c>
      <c r="V80" s="6" t="e">
        <f t="shared" ca="1" si="19"/>
        <v>#N/A</v>
      </c>
      <c r="W80" s="397">
        <f ca="1">IF(COUNTIF(INDIRECT(LEFT(W$70,3)&amp;"!"&amp;"$C$125"&amp;":"&amp;"$C$139"),'D2'!$N80)&gt;=1,"",ROW())</f>
        <v>80</v>
      </c>
      <c r="X80" s="6" t="e">
        <f t="shared" ca="1" si="20"/>
        <v>#N/A</v>
      </c>
      <c r="Y80" s="397">
        <f ca="1">IF(COUNTIF(INDIRECT(LEFT(Y$70,3)&amp;"!"&amp;"$C$125"&amp;":"&amp;"$C$139"),'D2'!$N80)&gt;=1,"",ROW())</f>
        <v>80</v>
      </c>
      <c r="Z80" s="6" t="e">
        <f t="shared" ca="1" si="21"/>
        <v>#N/A</v>
      </c>
    </row>
    <row r="81" spans="2:26" x14ac:dyDescent="0.35">
      <c r="B81" s="259">
        <v>11</v>
      </c>
      <c r="C81" s="81"/>
      <c r="D81" s="408"/>
      <c r="E81" s="411"/>
      <c r="F81" s="411"/>
      <c r="G81" s="409"/>
      <c r="H81" s="411"/>
      <c r="I81" s="409"/>
      <c r="J81" s="411"/>
      <c r="K81" s="410"/>
      <c r="L81" s="410"/>
      <c r="M81" s="259">
        <v>12</v>
      </c>
      <c r="N81" s="259" t="e">
        <f t="shared" si="22"/>
        <v>#N/A</v>
      </c>
      <c r="O81" s="397">
        <f ca="1">IF(COUNTIF(INDIRECT(LEFT(O$70,3)&amp;"!"&amp;"$C$125"&amp;":"&amp;"$C$139"),'D2'!$N81)&gt;=1,"",ROW())</f>
        <v>81</v>
      </c>
      <c r="P81" s="6" t="e">
        <f t="shared" ca="1" si="23"/>
        <v>#N/A</v>
      </c>
      <c r="Q81" s="397">
        <f ca="1">IF(COUNTIF(INDIRECT(LEFT(Q$70,3)&amp;"!"&amp;"$C$125"&amp;":"&amp;"$C$139"),'D2'!$N81)&gt;=1,"",ROW())</f>
        <v>81</v>
      </c>
      <c r="R81" s="6" t="e">
        <f t="shared" ca="1" si="17"/>
        <v>#N/A</v>
      </c>
      <c r="S81" s="397">
        <f ca="1">IF(COUNTIF(INDIRECT(LEFT(S$70,3)&amp;"!"&amp;"$C$125"&amp;":"&amp;"$C$139"),'D2'!$N81)&gt;=1,"",ROW())</f>
        <v>81</v>
      </c>
      <c r="T81" s="6" t="e">
        <f t="shared" ca="1" si="18"/>
        <v>#N/A</v>
      </c>
      <c r="U81" s="397">
        <f ca="1">IF(COUNTIF(INDIRECT(LEFT(U$70,3)&amp;"!"&amp;"$C$125"&amp;":"&amp;"$C$139"),'D2'!$N81)&gt;=1,"",ROW())</f>
        <v>81</v>
      </c>
      <c r="V81" s="6" t="e">
        <f t="shared" ca="1" si="19"/>
        <v>#N/A</v>
      </c>
      <c r="W81" s="397">
        <f ca="1">IF(COUNTIF(INDIRECT(LEFT(W$70,3)&amp;"!"&amp;"$C$125"&amp;":"&amp;"$C$139"),'D2'!$N81)&gt;=1,"",ROW())</f>
        <v>81</v>
      </c>
      <c r="X81" s="6" t="e">
        <f t="shared" ca="1" si="20"/>
        <v>#N/A</v>
      </c>
      <c r="Y81" s="397">
        <f ca="1">IF(COUNTIF(INDIRECT(LEFT(Y$70,3)&amp;"!"&amp;"$C$125"&amp;":"&amp;"$C$139"),'D2'!$N81)&gt;=1,"",ROW())</f>
        <v>81</v>
      </c>
      <c r="Z81" s="6" t="e">
        <f t="shared" ca="1" si="21"/>
        <v>#N/A</v>
      </c>
    </row>
    <row r="82" spans="2:26" x14ac:dyDescent="0.35">
      <c r="B82" s="259">
        <v>12</v>
      </c>
      <c r="C82" s="81"/>
      <c r="D82" s="408"/>
      <c r="E82" s="411"/>
      <c r="F82" s="411"/>
      <c r="G82" s="409"/>
      <c r="H82" s="411"/>
      <c r="I82" s="409"/>
      <c r="J82" s="411"/>
      <c r="K82" s="410"/>
      <c r="L82" s="410"/>
      <c r="M82" s="259">
        <v>13</v>
      </c>
      <c r="N82" s="259" t="e">
        <f t="shared" si="22"/>
        <v>#N/A</v>
      </c>
      <c r="O82" s="397">
        <f ca="1">IF(COUNTIF(INDIRECT(LEFT(O$70,3)&amp;"!"&amp;"$C$125"&amp;":"&amp;"$C$139"),'D2'!$N82)&gt;=1,"",ROW())</f>
        <v>82</v>
      </c>
      <c r="P82" s="6" t="e">
        <f t="shared" ca="1" si="23"/>
        <v>#N/A</v>
      </c>
      <c r="Q82" s="397">
        <f ca="1">IF(COUNTIF(INDIRECT(LEFT(Q$70,3)&amp;"!"&amp;"$C$125"&amp;":"&amp;"$C$139"),'D2'!$N82)&gt;=1,"",ROW())</f>
        <v>82</v>
      </c>
      <c r="R82" s="6" t="e">
        <f t="shared" ca="1" si="17"/>
        <v>#N/A</v>
      </c>
      <c r="S82" s="397">
        <f ca="1">IF(COUNTIF(INDIRECT(LEFT(S$70,3)&amp;"!"&amp;"$C$125"&amp;":"&amp;"$C$139"),'D2'!$N82)&gt;=1,"",ROW())</f>
        <v>82</v>
      </c>
      <c r="T82" s="6" t="e">
        <f t="shared" ca="1" si="18"/>
        <v>#N/A</v>
      </c>
      <c r="U82" s="397">
        <f ca="1">IF(COUNTIF(INDIRECT(LEFT(U$70,3)&amp;"!"&amp;"$C$125"&amp;":"&amp;"$C$139"),'D2'!$N82)&gt;=1,"",ROW())</f>
        <v>82</v>
      </c>
      <c r="V82" s="6" t="e">
        <f t="shared" ca="1" si="19"/>
        <v>#N/A</v>
      </c>
      <c r="W82" s="397">
        <f ca="1">IF(COUNTIF(INDIRECT(LEFT(W$70,3)&amp;"!"&amp;"$C$125"&amp;":"&amp;"$C$139"),'D2'!$N82)&gt;=1,"",ROW())</f>
        <v>82</v>
      </c>
      <c r="X82" s="6" t="e">
        <f t="shared" ca="1" si="20"/>
        <v>#N/A</v>
      </c>
      <c r="Y82" s="397">
        <f ca="1">IF(COUNTIF(INDIRECT(LEFT(Y$70,3)&amp;"!"&amp;"$C$125"&amp;":"&amp;"$C$139"),'D2'!$N82)&gt;=1,"",ROW())</f>
        <v>82</v>
      </c>
      <c r="Z82" s="6" t="e">
        <f t="shared" ca="1" si="21"/>
        <v>#N/A</v>
      </c>
    </row>
    <row r="83" spans="2:26" x14ac:dyDescent="0.35">
      <c r="B83" s="259">
        <v>13</v>
      </c>
      <c r="C83" s="81"/>
      <c r="D83" s="408"/>
      <c r="E83" s="411"/>
      <c r="F83" s="411"/>
      <c r="G83" s="409"/>
      <c r="H83" s="411"/>
      <c r="I83" s="409"/>
      <c r="J83" s="411"/>
      <c r="K83" s="410"/>
      <c r="L83" s="410"/>
      <c r="M83" s="259">
        <v>14</v>
      </c>
      <c r="N83" s="259" t="e">
        <f t="shared" si="22"/>
        <v>#N/A</v>
      </c>
      <c r="O83" s="397">
        <f ca="1">IF(COUNTIF(INDIRECT(LEFT(O$70,3)&amp;"!"&amp;"$C$125"&amp;":"&amp;"$C$139"),'D2'!$N83)&gt;=1,"",ROW())</f>
        <v>83</v>
      </c>
      <c r="P83" s="6" t="e">
        <f t="shared" ca="1" si="23"/>
        <v>#N/A</v>
      </c>
      <c r="Q83" s="397">
        <f ca="1">IF(COUNTIF(INDIRECT(LEFT(Q$70,3)&amp;"!"&amp;"$C$125"&amp;":"&amp;"$C$139"),'D2'!$N83)&gt;=1,"",ROW())</f>
        <v>83</v>
      </c>
      <c r="R83" s="6" t="e">
        <f t="shared" ca="1" si="17"/>
        <v>#N/A</v>
      </c>
      <c r="S83" s="397">
        <f ca="1">IF(COUNTIF(INDIRECT(LEFT(S$70,3)&amp;"!"&amp;"$C$125"&amp;":"&amp;"$C$139"),'D2'!$N83)&gt;=1,"",ROW())</f>
        <v>83</v>
      </c>
      <c r="T83" s="6" t="e">
        <f t="shared" ca="1" si="18"/>
        <v>#N/A</v>
      </c>
      <c r="U83" s="397">
        <f ca="1">IF(COUNTIF(INDIRECT(LEFT(U$70,3)&amp;"!"&amp;"$C$125"&amp;":"&amp;"$C$139"),'D2'!$N83)&gt;=1,"",ROW())</f>
        <v>83</v>
      </c>
      <c r="V83" s="6" t="e">
        <f t="shared" ca="1" si="19"/>
        <v>#N/A</v>
      </c>
      <c r="W83" s="397">
        <f ca="1">IF(COUNTIF(INDIRECT(LEFT(W$70,3)&amp;"!"&amp;"$C$125"&amp;":"&amp;"$C$139"),'D2'!$N83)&gt;=1,"",ROW())</f>
        <v>83</v>
      </c>
      <c r="X83" s="6" t="e">
        <f t="shared" ca="1" si="20"/>
        <v>#N/A</v>
      </c>
      <c r="Y83" s="397">
        <f ca="1">IF(COUNTIF(INDIRECT(LEFT(Y$70,3)&amp;"!"&amp;"$C$125"&amp;":"&amp;"$C$139"),'D2'!$N83)&gt;=1,"",ROW())</f>
        <v>83</v>
      </c>
      <c r="Z83" s="6" t="e">
        <f t="shared" ca="1" si="21"/>
        <v>#N/A</v>
      </c>
    </row>
    <row r="84" spans="2:26" x14ac:dyDescent="0.35">
      <c r="B84" s="259">
        <v>14</v>
      </c>
      <c r="C84" s="81"/>
      <c r="D84" s="408"/>
      <c r="E84" s="411"/>
      <c r="F84" s="411"/>
      <c r="G84" s="409"/>
      <c r="H84" s="411"/>
      <c r="I84" s="409"/>
      <c r="J84" s="411"/>
      <c r="K84" s="410"/>
      <c r="L84" s="410"/>
      <c r="M84" s="259">
        <v>15</v>
      </c>
      <c r="N84" s="259" t="e">
        <f t="shared" si="22"/>
        <v>#N/A</v>
      </c>
      <c r="O84" s="397">
        <f ca="1">IF(COUNTIF(INDIRECT(LEFT(O$70,3)&amp;"!"&amp;"$C$125"&amp;":"&amp;"$C$139"),'D2'!$N84)&gt;=1,"",ROW())</f>
        <v>84</v>
      </c>
      <c r="P84" s="6" t="e">
        <f t="shared" ca="1" si="23"/>
        <v>#N/A</v>
      </c>
      <c r="Q84" s="397">
        <f ca="1">IF(COUNTIF(INDIRECT(LEFT(Q$70,3)&amp;"!"&amp;"$C$125"&amp;":"&amp;"$C$139"),'D2'!$N84)&gt;=1,"",ROW())</f>
        <v>84</v>
      </c>
      <c r="R84" s="6" t="e">
        <f t="shared" ca="1" si="17"/>
        <v>#N/A</v>
      </c>
      <c r="S84" s="397">
        <f ca="1">IF(COUNTIF(INDIRECT(LEFT(S$70,3)&amp;"!"&amp;"$C$125"&amp;":"&amp;"$C$139"),'D2'!$N84)&gt;=1,"",ROW())</f>
        <v>84</v>
      </c>
      <c r="T84" s="6" t="e">
        <f t="shared" ca="1" si="18"/>
        <v>#N/A</v>
      </c>
      <c r="U84" s="397">
        <f ca="1">IF(COUNTIF(INDIRECT(LEFT(U$70,3)&amp;"!"&amp;"$C$125"&amp;":"&amp;"$C$139"),'D2'!$N84)&gt;=1,"",ROW())</f>
        <v>84</v>
      </c>
      <c r="V84" s="6" t="e">
        <f t="shared" ca="1" si="19"/>
        <v>#N/A</v>
      </c>
      <c r="W84" s="397">
        <f ca="1">IF(COUNTIF(INDIRECT(LEFT(W$70,3)&amp;"!"&amp;"$C$125"&amp;":"&amp;"$C$139"),'D2'!$N84)&gt;=1,"",ROW())</f>
        <v>84</v>
      </c>
      <c r="X84" s="6" t="e">
        <f t="shared" ca="1" si="20"/>
        <v>#N/A</v>
      </c>
      <c r="Y84" s="397">
        <f ca="1">IF(COUNTIF(INDIRECT(LEFT(Y$70,3)&amp;"!"&amp;"$C$125"&amp;":"&amp;"$C$139"),'D2'!$N84)&gt;=1,"",ROW())</f>
        <v>84</v>
      </c>
      <c r="Z84" s="6" t="e">
        <f t="shared" ca="1" si="21"/>
        <v>#N/A</v>
      </c>
    </row>
    <row r="85" spans="2:26" x14ac:dyDescent="0.35">
      <c r="B85" s="259">
        <v>15</v>
      </c>
      <c r="C85" s="259"/>
      <c r="D85" s="410"/>
      <c r="E85" s="410"/>
      <c r="F85" s="410"/>
      <c r="G85" s="410"/>
      <c r="H85" s="410"/>
      <c r="I85" s="410"/>
      <c r="J85" s="410"/>
      <c r="K85" s="410"/>
      <c r="L85" s="410"/>
      <c r="M85" s="259">
        <v>16</v>
      </c>
      <c r="N85" s="259" t="e">
        <f t="shared" si="22"/>
        <v>#N/A</v>
      </c>
      <c r="O85" s="397">
        <f ca="1">IF(COUNTIF(INDIRECT(LEFT(O$70,3)&amp;"!"&amp;"$C$125"&amp;":"&amp;"$C$139"),'D2'!$N85)&gt;=1,"",ROW())</f>
        <v>85</v>
      </c>
      <c r="P85" s="6" t="e">
        <f t="shared" ca="1" si="23"/>
        <v>#N/A</v>
      </c>
      <c r="Q85" s="397">
        <f ca="1">IF(COUNTIF(INDIRECT(LEFT(Q$70,3)&amp;"!"&amp;"$C$125"&amp;":"&amp;"$C$139"),'D2'!$N85)&gt;=1,"",ROW())</f>
        <v>85</v>
      </c>
      <c r="R85" s="6" t="e">
        <f t="shared" ca="1" si="17"/>
        <v>#N/A</v>
      </c>
      <c r="S85" s="397">
        <f ca="1">IF(COUNTIF(INDIRECT(LEFT(S$70,3)&amp;"!"&amp;"$C$125"&amp;":"&amp;"$C$139"),'D2'!$N85)&gt;=1,"",ROW())</f>
        <v>85</v>
      </c>
      <c r="T85" s="6" t="e">
        <f t="shared" ca="1" si="18"/>
        <v>#N/A</v>
      </c>
      <c r="U85" s="397">
        <f ca="1">IF(COUNTIF(INDIRECT(LEFT(U$70,3)&amp;"!"&amp;"$C$125"&amp;":"&amp;"$C$139"),'D2'!$N85)&gt;=1,"",ROW())</f>
        <v>85</v>
      </c>
      <c r="V85" s="6" t="e">
        <f t="shared" ca="1" si="19"/>
        <v>#N/A</v>
      </c>
      <c r="W85" s="397">
        <f ca="1">IF(COUNTIF(INDIRECT(LEFT(W$70,3)&amp;"!"&amp;"$C$125"&amp;":"&amp;"$C$139"),'D2'!$N85)&gt;=1,"",ROW())</f>
        <v>85</v>
      </c>
      <c r="X85" s="6" t="e">
        <f t="shared" ca="1" si="20"/>
        <v>#N/A</v>
      </c>
      <c r="Y85" s="397">
        <f ca="1">IF(COUNTIF(INDIRECT(LEFT(Y$70,3)&amp;"!"&amp;"$C$125"&amp;":"&amp;"$C$139"),'D2'!$N85)&gt;=1,"",ROW())</f>
        <v>85</v>
      </c>
      <c r="Z85" s="6" t="e">
        <f t="shared" ca="1" si="21"/>
        <v>#N/A</v>
      </c>
    </row>
    <row r="86" spans="2:26" x14ac:dyDescent="0.35">
      <c r="B86" s="259">
        <v>16</v>
      </c>
      <c r="C86" s="259"/>
      <c r="D86" s="410"/>
      <c r="E86" s="410"/>
      <c r="F86" s="410"/>
      <c r="G86" s="410"/>
      <c r="H86" s="410"/>
      <c r="I86" s="410"/>
      <c r="J86" s="410"/>
      <c r="K86" s="410"/>
      <c r="L86" s="410"/>
      <c r="M86" s="259">
        <v>17</v>
      </c>
      <c r="N86" s="259"/>
      <c r="O86" s="397"/>
      <c r="P86" s="6" t="str">
        <f t="shared" ca="1" si="23"/>
        <v/>
      </c>
      <c r="Q86" s="397"/>
      <c r="R86" s="6"/>
      <c r="S86" s="397"/>
      <c r="T86" s="6"/>
      <c r="U86" s="397"/>
      <c r="V86" s="6"/>
      <c r="W86" s="397"/>
      <c r="X86" s="6"/>
      <c r="Y86" s="397"/>
      <c r="Z86" s="6"/>
    </row>
    <row r="87" spans="2:26" x14ac:dyDescent="0.35">
      <c r="B87" s="259">
        <v>17</v>
      </c>
      <c r="C87" s="259"/>
      <c r="D87" s="410"/>
      <c r="E87" s="410"/>
      <c r="F87" s="410"/>
      <c r="G87" s="410"/>
      <c r="H87" s="410"/>
      <c r="I87" s="410"/>
      <c r="J87" s="410"/>
      <c r="K87" s="410"/>
      <c r="L87" s="410"/>
      <c r="M87" s="259">
        <v>18</v>
      </c>
      <c r="N87" s="259"/>
      <c r="O87" s="397"/>
      <c r="P87" s="6" t="str">
        <f t="shared" ca="1" si="23"/>
        <v/>
      </c>
      <c r="Q87" s="397"/>
      <c r="R87" s="6"/>
      <c r="S87" s="397"/>
      <c r="T87" s="6"/>
      <c r="U87" s="397"/>
      <c r="V87" s="6"/>
      <c r="W87" s="397"/>
      <c r="X87" s="6"/>
      <c r="Y87" s="397"/>
      <c r="Z87" s="6"/>
    </row>
    <row r="88" spans="2:26" x14ac:dyDescent="0.35">
      <c r="B88" s="259">
        <v>18</v>
      </c>
      <c r="C88" s="259"/>
      <c r="D88" s="410"/>
      <c r="E88" s="410"/>
      <c r="F88" s="410"/>
      <c r="G88" s="410"/>
      <c r="H88" s="410"/>
      <c r="I88" s="410"/>
      <c r="J88" s="410"/>
      <c r="K88" s="410"/>
      <c r="L88" s="410"/>
      <c r="M88" s="259">
        <v>19</v>
      </c>
      <c r="N88" s="259"/>
      <c r="O88" s="397"/>
      <c r="P88" s="6" t="str">
        <f t="shared" ca="1" si="23"/>
        <v/>
      </c>
      <c r="Q88" s="397"/>
      <c r="R88" s="6"/>
      <c r="S88" s="397"/>
      <c r="T88" s="6"/>
      <c r="U88" s="397"/>
      <c r="V88" s="6"/>
      <c r="W88" s="397"/>
      <c r="X88" s="6"/>
      <c r="Y88" s="397"/>
      <c r="Z88" s="6"/>
    </row>
    <row r="89" spans="2:26" x14ac:dyDescent="0.35">
      <c r="B89" s="259">
        <v>19</v>
      </c>
      <c r="C89" s="259"/>
      <c r="D89" s="410"/>
      <c r="E89" s="410"/>
      <c r="F89" s="410"/>
      <c r="G89" s="410"/>
      <c r="H89" s="410"/>
      <c r="I89" s="410"/>
      <c r="J89" s="410"/>
      <c r="K89" s="410"/>
      <c r="L89" s="410"/>
      <c r="M89" s="259">
        <v>20</v>
      </c>
      <c r="N89" s="259"/>
      <c r="O89" s="397"/>
      <c r="P89" s="6" t="str">
        <f t="shared" ca="1" si="23"/>
        <v/>
      </c>
      <c r="Q89" s="397"/>
      <c r="R89" s="6"/>
      <c r="S89" s="397"/>
      <c r="T89" s="6"/>
      <c r="U89" s="397"/>
      <c r="V89" s="6"/>
      <c r="W89" s="397"/>
      <c r="X89" s="6"/>
      <c r="Y89" s="397"/>
      <c r="Z89" s="6"/>
    </row>
    <row r="90" spans="2:26" x14ac:dyDescent="0.35">
      <c r="B90" s="259">
        <v>20</v>
      </c>
      <c r="C90" s="259"/>
      <c r="D90" s="410"/>
      <c r="E90" s="410"/>
      <c r="F90" s="410"/>
      <c r="G90" s="410"/>
      <c r="H90" s="410"/>
      <c r="I90" s="410"/>
      <c r="J90" s="410"/>
      <c r="K90" s="410"/>
      <c r="L90" s="410"/>
      <c r="M90" s="259">
        <v>21</v>
      </c>
      <c r="N90" s="259"/>
      <c r="O90" s="397"/>
      <c r="P90" s="6" t="str">
        <f t="shared" ca="1" si="23"/>
        <v/>
      </c>
      <c r="Q90" s="397"/>
      <c r="R90" s="6"/>
      <c r="S90" s="397"/>
      <c r="T90" s="6"/>
      <c r="U90" s="397"/>
      <c r="V90" s="6"/>
      <c r="W90" s="397"/>
      <c r="X90" s="6"/>
      <c r="Y90" s="397"/>
      <c r="Z90" s="6"/>
    </row>
    <row r="91" spans="2:26" x14ac:dyDescent="0.35">
      <c r="B91" s="259">
        <v>21</v>
      </c>
      <c r="C91" s="259"/>
      <c r="D91" s="410"/>
      <c r="E91" s="410"/>
      <c r="F91" s="410"/>
      <c r="G91" s="410"/>
      <c r="H91" s="410"/>
      <c r="I91" s="410"/>
      <c r="J91" s="410"/>
      <c r="K91" s="410"/>
      <c r="L91" s="410"/>
      <c r="M91" s="259">
        <v>22</v>
      </c>
      <c r="N91" s="259"/>
      <c r="O91" s="397"/>
      <c r="P91" s="6" t="str">
        <f t="shared" ca="1" si="23"/>
        <v/>
      </c>
      <c r="Q91" s="397"/>
      <c r="R91" s="6"/>
      <c r="S91" s="397"/>
      <c r="T91" s="6"/>
      <c r="U91" s="397"/>
      <c r="V91" s="6"/>
      <c r="W91" s="397"/>
      <c r="X91" s="6"/>
      <c r="Y91" s="397"/>
      <c r="Z91" s="6"/>
    </row>
    <row r="92" spans="2:26" x14ac:dyDescent="0.35">
      <c r="B92" s="259">
        <v>22</v>
      </c>
      <c r="C92" s="259"/>
      <c r="D92" s="410"/>
      <c r="E92" s="410"/>
      <c r="F92" s="410"/>
      <c r="G92" s="410"/>
      <c r="H92" s="410"/>
      <c r="I92" s="410"/>
      <c r="J92" s="410"/>
      <c r="K92" s="410"/>
      <c r="L92" s="410"/>
      <c r="M92" s="259">
        <v>23</v>
      </c>
      <c r="N92" s="259"/>
      <c r="O92" s="397"/>
      <c r="P92" s="6" t="str">
        <f t="shared" ca="1" si="23"/>
        <v/>
      </c>
      <c r="Q92" s="397"/>
      <c r="R92" s="6"/>
      <c r="S92" s="397"/>
      <c r="T92" s="6"/>
      <c r="U92" s="397"/>
      <c r="V92" s="6"/>
      <c r="W92" s="397"/>
      <c r="X92" s="6"/>
      <c r="Y92" s="397"/>
      <c r="Z92" s="6"/>
    </row>
    <row r="93" spans="2:26" x14ac:dyDescent="0.35">
      <c r="B93" s="259">
        <v>23</v>
      </c>
      <c r="C93" s="259"/>
      <c r="D93" s="410"/>
      <c r="E93" s="410"/>
      <c r="F93" s="410"/>
      <c r="G93" s="410"/>
      <c r="H93" s="410"/>
      <c r="I93" s="410"/>
      <c r="J93" s="410"/>
      <c r="K93" s="410"/>
      <c r="L93" s="410"/>
      <c r="M93" s="259">
        <v>24</v>
      </c>
      <c r="N93" s="259"/>
      <c r="O93" s="397"/>
      <c r="P93" s="6" t="str">
        <f t="shared" ca="1" si="23"/>
        <v/>
      </c>
      <c r="Q93" s="397"/>
      <c r="R93" s="6"/>
      <c r="S93" s="397"/>
      <c r="T93" s="6"/>
      <c r="U93" s="397"/>
      <c r="V93" s="6"/>
      <c r="W93" s="397"/>
      <c r="X93" s="6"/>
      <c r="Y93" s="397"/>
      <c r="Z93" s="6"/>
    </row>
    <row r="94" spans="2:26" x14ac:dyDescent="0.35">
      <c r="B94" s="259">
        <v>24</v>
      </c>
      <c r="C94" s="259"/>
      <c r="D94" s="410"/>
      <c r="E94" s="410"/>
      <c r="F94" s="410"/>
      <c r="G94" s="410"/>
      <c r="H94" s="410"/>
      <c r="I94" s="410"/>
      <c r="J94" s="410"/>
      <c r="K94" s="410"/>
      <c r="L94" s="410"/>
      <c r="M94" s="259">
        <v>25</v>
      </c>
      <c r="N94" s="259"/>
      <c r="O94" s="397"/>
      <c r="P94" s="6" t="str">
        <f t="shared" ca="1" si="23"/>
        <v/>
      </c>
      <c r="Q94" s="397"/>
      <c r="R94" s="6"/>
      <c r="S94" s="397"/>
      <c r="T94" s="6"/>
      <c r="U94" s="397"/>
      <c r="V94" s="6"/>
      <c r="W94" s="397"/>
      <c r="X94" s="6"/>
      <c r="Y94" s="397"/>
      <c r="Z94" s="6"/>
    </row>
    <row r="95" spans="2:26" x14ac:dyDescent="0.35">
      <c r="B95" s="259">
        <v>25</v>
      </c>
      <c r="C95" s="259"/>
      <c r="D95" s="410"/>
      <c r="E95" s="410"/>
      <c r="F95" s="410"/>
      <c r="G95" s="410"/>
      <c r="H95" s="410"/>
      <c r="I95" s="410"/>
      <c r="J95" s="410"/>
      <c r="K95" s="410"/>
      <c r="L95" s="410"/>
      <c r="M95" s="259">
        <v>26</v>
      </c>
      <c r="N95" s="259"/>
      <c r="O95" s="397"/>
      <c r="P95" s="6" t="str">
        <f t="shared" ca="1" si="23"/>
        <v/>
      </c>
      <c r="Q95" s="397"/>
      <c r="R95" s="6"/>
      <c r="S95" s="397"/>
      <c r="T95" s="6"/>
      <c r="U95" s="397"/>
      <c r="V95" s="6"/>
      <c r="W95" s="397"/>
      <c r="X95" s="6"/>
      <c r="Y95" s="397"/>
      <c r="Z95" s="6"/>
    </row>
    <row r="96" spans="2:26" x14ac:dyDescent="0.35">
      <c r="B96" s="266"/>
      <c r="D96" s="412"/>
      <c r="E96" s="412"/>
      <c r="F96" s="412"/>
      <c r="G96" s="412"/>
      <c r="H96" s="412"/>
      <c r="I96" s="412"/>
      <c r="J96" s="412"/>
      <c r="K96" s="412"/>
      <c r="L96" s="412"/>
      <c r="M96">
        <v>27</v>
      </c>
      <c r="O96" s="262"/>
      <c r="P96" s="3" t="str">
        <f t="shared" ca="1" si="23"/>
        <v/>
      </c>
      <c r="Q96" s="262"/>
      <c r="R96" s="3"/>
      <c r="S96" s="262"/>
      <c r="T96" s="3"/>
      <c r="U96" s="262"/>
      <c r="V96" s="3"/>
      <c r="W96" s="262"/>
      <c r="X96" s="3"/>
      <c r="Y96" s="262"/>
      <c r="Z96" s="272"/>
    </row>
    <row r="97" spans="1:29" ht="65" x14ac:dyDescent="0.35">
      <c r="A97" s="264"/>
      <c r="B97" s="264">
        <v>1</v>
      </c>
      <c r="C97" s="406" t="s">
        <v>165</v>
      </c>
      <c r="D97" s="413" t="s">
        <v>312</v>
      </c>
      <c r="E97" s="413" t="s">
        <v>313</v>
      </c>
      <c r="F97" s="409" t="s">
        <v>312</v>
      </c>
      <c r="G97" s="409" t="s">
        <v>166</v>
      </c>
      <c r="H97" s="413" t="s">
        <v>313</v>
      </c>
      <c r="I97" s="409" t="s">
        <v>312</v>
      </c>
      <c r="J97" s="413" t="s">
        <v>314</v>
      </c>
      <c r="K97" s="410"/>
      <c r="L97" s="410"/>
      <c r="M97" s="259">
        <v>28</v>
      </c>
      <c r="N97" s="259" t="e">
        <f t="shared" ref="N97:N111" si="24">IF(HLOOKUP($N$70,$D$70:$L$132,M97,0)=0,"",HLOOKUP($N$70,$D$70:$L$132,M97,0))</f>
        <v>#N/A</v>
      </c>
      <c r="O97" s="397">
        <f ca="1">IF(COUNTIF(INDIRECT(LEFT(O$70,3)&amp;"!"&amp;"$C$96"&amp;":"&amp;"$C$110"),'D2'!$N97)&gt;=1,"",ROW())</f>
        <v>97</v>
      </c>
      <c r="P97" s="6" t="e">
        <f t="shared" ref="P97:P111" ca="1" si="25">IF(ROW($N97)-ROW($N$97)+1&gt;COUNT(O$97:O$122),"",INDEX($N:$N,SMALL(O$97:O$122,1+ROW($N97)-ROW($N$97))))</f>
        <v>#N/A</v>
      </c>
      <c r="Q97" s="397">
        <f ca="1">IF(COUNTIF(INDIRECT(LEFT(Q$70,3)&amp;"!"&amp;"$C$96"&amp;":"&amp;"$C$110"),'D2'!$N97)&gt;=1,"",ROW())</f>
        <v>97</v>
      </c>
      <c r="R97" s="6" t="e">
        <f t="shared" ref="R97:R111" ca="1" si="26">IF(ROW($N97)-ROW($N$97)+1&gt;COUNT(Q$97:Q$122),"",INDEX($N:$N,SMALL(Q$97:Q$122,1+ROW($N97)-ROW($N$97))))</f>
        <v>#N/A</v>
      </c>
      <c r="S97" s="397">
        <f ca="1">IF(COUNTIF(INDIRECT(LEFT(S$70,3)&amp;"!"&amp;"$C$96"&amp;":"&amp;"$C$110"),'D2'!$N97)&gt;=1,"",ROW())</f>
        <v>97</v>
      </c>
      <c r="T97" s="6" t="e">
        <f t="shared" ref="T97:T111" ca="1" si="27">IF(ROW($N97)-ROW($N$97)+1&gt;COUNT(S$97:S$122),"",INDEX($N:$N,SMALL(S$97:S$122,1+ROW($N97)-ROW($N$97))))</f>
        <v>#N/A</v>
      </c>
      <c r="U97" s="397">
        <f ca="1">IF(COUNTIF(INDIRECT(LEFT(U$70,3)&amp;"!"&amp;"$C$96"&amp;":"&amp;"$C$110"),'D2'!$N97)&gt;=1,"",ROW())</f>
        <v>97</v>
      </c>
      <c r="V97" s="6" t="e">
        <f t="shared" ref="V97:V111" ca="1" si="28">IF(ROW($N97)-ROW($N$97)+1&gt;COUNT(U$97:U$122),"",INDEX($N:$N,SMALL(U$97:U$122,1+ROW($N97)-ROW($N$97))))</f>
        <v>#N/A</v>
      </c>
      <c r="W97" s="397">
        <f ca="1">IF(COUNTIF(INDIRECT(LEFT(W$70,3)&amp;"!"&amp;"$C$96"&amp;":"&amp;"$C$110"),'D2'!$N97)&gt;=1,"",ROW())</f>
        <v>97</v>
      </c>
      <c r="X97" s="6" t="e">
        <f t="shared" ref="X97:X111" ca="1" si="29">IF(ROW($N97)-ROW($N$97)+1&gt;COUNT(W$97:W$122),"",INDEX($N:$N,SMALL(W$97:W$122,1+ROW($N97)-ROW($N$97))))</f>
        <v>#N/A</v>
      </c>
      <c r="Y97" s="397">
        <f ca="1">IF(COUNTIF(INDIRECT(LEFT(Y$70,3)&amp;"!"&amp;"$C$96"&amp;":"&amp;"$C$110"),'D2'!$N97)&gt;=1,"",ROW())</f>
        <v>97</v>
      </c>
      <c r="Z97" s="6" t="e">
        <f t="shared" ref="Z97:Z111" ca="1" si="30">IF(ROW($N97)-ROW($N$97)+1&gt;COUNT(Y$97:Y$122),"",INDEX($N:$N,SMALL(Y$97:Y$122,1+ROW($N97)-ROW($N$97))))</f>
        <v>#N/A</v>
      </c>
      <c r="AC97" t="s">
        <v>364</v>
      </c>
    </row>
    <row r="98" spans="1:29" ht="39" x14ac:dyDescent="0.35">
      <c r="A98" s="266"/>
      <c r="B98" s="266">
        <v>2</v>
      </c>
      <c r="C98" s="81"/>
      <c r="D98" s="411"/>
      <c r="E98" s="411"/>
      <c r="F98" s="411"/>
      <c r="G98" s="409" t="s">
        <v>169</v>
      </c>
      <c r="H98" s="413" t="s">
        <v>315</v>
      </c>
      <c r="I98" s="411"/>
      <c r="J98" s="411" t="s">
        <v>316</v>
      </c>
      <c r="K98" s="410"/>
      <c r="L98" s="410"/>
      <c r="M98" s="259">
        <v>29</v>
      </c>
      <c r="N98" s="259" t="e">
        <f t="shared" si="24"/>
        <v>#N/A</v>
      </c>
      <c r="O98" s="397">
        <f ca="1">IF(COUNTIF(INDIRECT(LEFT(O$70,3)&amp;"!"&amp;"$C$96"&amp;":"&amp;"$C$110"),'D2'!$N98)&gt;=1,"",ROW())</f>
        <v>98</v>
      </c>
      <c r="P98" s="6" t="e">
        <f t="shared" ca="1" si="25"/>
        <v>#N/A</v>
      </c>
      <c r="Q98" s="397">
        <f ca="1">IF(COUNTIF(INDIRECT(LEFT(Q$70,3)&amp;"!"&amp;"$C$96"&amp;":"&amp;"$C$110"),'D2'!$N98)&gt;=1,"",ROW())</f>
        <v>98</v>
      </c>
      <c r="R98" s="6" t="e">
        <f t="shared" ca="1" si="26"/>
        <v>#N/A</v>
      </c>
      <c r="S98" s="397">
        <f ca="1">IF(COUNTIF(INDIRECT(LEFT(S$70,3)&amp;"!"&amp;"$C$96"&amp;":"&amp;"$C$110"),'D2'!$N98)&gt;=1,"",ROW())</f>
        <v>98</v>
      </c>
      <c r="T98" s="6" t="e">
        <f t="shared" ca="1" si="27"/>
        <v>#N/A</v>
      </c>
      <c r="U98" s="397">
        <f ca="1">IF(COUNTIF(INDIRECT(LEFT(U$70,3)&amp;"!"&amp;"$C$96"&amp;":"&amp;"$C$110"),'D2'!$N98)&gt;=1,"",ROW())</f>
        <v>98</v>
      </c>
      <c r="V98" s="6" t="e">
        <f t="shared" ca="1" si="28"/>
        <v>#N/A</v>
      </c>
      <c r="W98" s="397">
        <f ca="1">IF(COUNTIF(INDIRECT(LEFT(W$70,3)&amp;"!"&amp;"$C$96"&amp;":"&amp;"$C$110"),'D2'!$N98)&gt;=1,"",ROW())</f>
        <v>98</v>
      </c>
      <c r="X98" s="6" t="e">
        <f t="shared" ca="1" si="29"/>
        <v>#N/A</v>
      </c>
      <c r="Y98" s="397">
        <f ca="1">IF(COUNTIF(INDIRECT(LEFT(Y$70,3)&amp;"!"&amp;"$C$96"&amp;":"&amp;"$C$110"),'D2'!$N98)&gt;=1,"",ROW())</f>
        <v>98</v>
      </c>
      <c r="Z98" s="6" t="e">
        <f t="shared" ca="1" si="30"/>
        <v>#N/A</v>
      </c>
      <c r="AC98" t="s">
        <v>365</v>
      </c>
    </row>
    <row r="99" spans="1:29" ht="26" x14ac:dyDescent="0.35">
      <c r="A99" s="266"/>
      <c r="B99" s="266">
        <v>3</v>
      </c>
      <c r="C99" s="81"/>
      <c r="D99" s="411"/>
      <c r="E99" s="411"/>
      <c r="F99" s="409"/>
      <c r="G99" s="411"/>
      <c r="H99" s="413" t="s">
        <v>317</v>
      </c>
      <c r="I99" s="409"/>
      <c r="J99" s="413" t="s">
        <v>313</v>
      </c>
      <c r="K99" s="410"/>
      <c r="L99" s="410"/>
      <c r="M99" s="259">
        <v>30</v>
      </c>
      <c r="N99" s="259" t="e">
        <f t="shared" si="24"/>
        <v>#N/A</v>
      </c>
      <c r="O99" s="397">
        <f ca="1">IF(COUNTIF(INDIRECT(LEFT(O$70,3)&amp;"!"&amp;"$C$96"&amp;":"&amp;"$C$110"),'D2'!$N99)&gt;=1,"",ROW())</f>
        <v>99</v>
      </c>
      <c r="P99" s="6" t="e">
        <f t="shared" ca="1" si="25"/>
        <v>#N/A</v>
      </c>
      <c r="Q99" s="397">
        <f ca="1">IF(COUNTIF(INDIRECT(LEFT(Q$70,3)&amp;"!"&amp;"$C$96"&amp;":"&amp;"$C$110"),'D2'!$N99)&gt;=1,"",ROW())</f>
        <v>99</v>
      </c>
      <c r="R99" s="6" t="e">
        <f t="shared" ca="1" si="26"/>
        <v>#N/A</v>
      </c>
      <c r="S99" s="397">
        <f ca="1">IF(COUNTIF(INDIRECT(LEFT(S$70,3)&amp;"!"&amp;"$C$96"&amp;":"&amp;"$C$110"),'D2'!$N99)&gt;=1,"",ROW())</f>
        <v>99</v>
      </c>
      <c r="T99" s="6" t="e">
        <f t="shared" ca="1" si="27"/>
        <v>#N/A</v>
      </c>
      <c r="U99" s="397">
        <f ca="1">IF(COUNTIF(INDIRECT(LEFT(U$70,3)&amp;"!"&amp;"$C$96"&amp;":"&amp;"$C$110"),'D2'!$N99)&gt;=1,"",ROW())</f>
        <v>99</v>
      </c>
      <c r="V99" s="6" t="e">
        <f t="shared" ca="1" si="28"/>
        <v>#N/A</v>
      </c>
      <c r="W99" s="397">
        <f ca="1">IF(COUNTIF(INDIRECT(LEFT(W$70,3)&amp;"!"&amp;"$C$96"&amp;":"&amp;"$C$110"),'D2'!$N99)&gt;=1,"",ROW())</f>
        <v>99</v>
      </c>
      <c r="X99" s="6" t="e">
        <f t="shared" ca="1" si="29"/>
        <v>#N/A</v>
      </c>
      <c r="Y99" s="397">
        <f ca="1">IF(COUNTIF(INDIRECT(LEFT(Y$70,3)&amp;"!"&amp;"$C$96"&amp;":"&amp;"$C$110"),'D2'!$N99)&gt;=1,"",ROW())</f>
        <v>99</v>
      </c>
      <c r="Z99" s="6" t="e">
        <f t="shared" ca="1" si="30"/>
        <v>#N/A</v>
      </c>
      <c r="AC99" t="s">
        <v>366</v>
      </c>
    </row>
    <row r="100" spans="1:29" x14ac:dyDescent="0.35">
      <c r="A100" s="266"/>
      <c r="B100" s="266">
        <v>4</v>
      </c>
      <c r="C100" s="81"/>
      <c r="D100" s="411"/>
      <c r="E100" s="411"/>
      <c r="F100" s="409"/>
      <c r="G100" s="411"/>
      <c r="H100" s="413"/>
      <c r="I100" s="409"/>
      <c r="J100" s="413"/>
      <c r="K100" s="410"/>
      <c r="L100" s="410"/>
      <c r="M100" s="259">
        <v>31</v>
      </c>
      <c r="N100" s="259" t="e">
        <f t="shared" si="24"/>
        <v>#N/A</v>
      </c>
      <c r="O100" s="397">
        <f ca="1">IF(COUNTIF(INDIRECT(LEFT(O$70,3)&amp;"!"&amp;"$C$96"&amp;":"&amp;"$C$110"),'D2'!$N100)&gt;=1,"",ROW())</f>
        <v>100</v>
      </c>
      <c r="P100" s="6" t="e">
        <f t="shared" ca="1" si="25"/>
        <v>#N/A</v>
      </c>
      <c r="Q100" s="397">
        <f ca="1">IF(COUNTIF(INDIRECT(LEFT(Q$70,3)&amp;"!"&amp;"$C$96"&amp;":"&amp;"$C$110"),'D2'!$N100)&gt;=1,"",ROW())</f>
        <v>100</v>
      </c>
      <c r="R100" s="6" t="e">
        <f t="shared" ca="1" si="26"/>
        <v>#N/A</v>
      </c>
      <c r="S100" s="397">
        <f ca="1">IF(COUNTIF(INDIRECT(LEFT(S$70,3)&amp;"!"&amp;"$C$96"&amp;":"&amp;"$C$110"),'D2'!$N100)&gt;=1,"",ROW())</f>
        <v>100</v>
      </c>
      <c r="T100" s="6" t="e">
        <f t="shared" ca="1" si="27"/>
        <v>#N/A</v>
      </c>
      <c r="U100" s="397">
        <f ca="1">IF(COUNTIF(INDIRECT(LEFT(U$70,3)&amp;"!"&amp;"$C$96"&amp;":"&amp;"$C$110"),'D2'!$N100)&gt;=1,"",ROW())</f>
        <v>100</v>
      </c>
      <c r="V100" s="6" t="e">
        <f t="shared" ca="1" si="28"/>
        <v>#N/A</v>
      </c>
      <c r="W100" s="397">
        <f ca="1">IF(COUNTIF(INDIRECT(LEFT(W$70,3)&amp;"!"&amp;"$C$96"&amp;":"&amp;"$C$110"),'D2'!$N100)&gt;=1,"",ROW())</f>
        <v>100</v>
      </c>
      <c r="X100" s="6" t="e">
        <f t="shared" ca="1" si="29"/>
        <v>#N/A</v>
      </c>
      <c r="Y100" s="397">
        <f ca="1">IF(COUNTIF(INDIRECT(LEFT(Y$70,3)&amp;"!"&amp;"$C$96"&amp;":"&amp;"$C$110"),'D2'!$N100)&gt;=1,"",ROW())</f>
        <v>100</v>
      </c>
      <c r="Z100" s="6" t="e">
        <f t="shared" ca="1" si="30"/>
        <v>#N/A</v>
      </c>
      <c r="AC100" t="s">
        <v>367</v>
      </c>
    </row>
    <row r="101" spans="1:29" x14ac:dyDescent="0.35">
      <c r="A101" s="266"/>
      <c r="B101" s="266">
        <v>5</v>
      </c>
      <c r="C101" s="81"/>
      <c r="D101" s="411"/>
      <c r="E101" s="411"/>
      <c r="F101" s="409"/>
      <c r="G101" s="411"/>
      <c r="H101" s="413"/>
      <c r="I101" s="409"/>
      <c r="J101" s="413"/>
      <c r="K101" s="410"/>
      <c r="L101" s="410"/>
      <c r="M101" s="259">
        <v>32</v>
      </c>
      <c r="N101" s="259" t="e">
        <f t="shared" si="24"/>
        <v>#N/A</v>
      </c>
      <c r="O101" s="397">
        <f ca="1">IF(COUNTIF(INDIRECT(LEFT(O$70,3)&amp;"!"&amp;"$C$96"&amp;":"&amp;"$C$110"),'D2'!$N101)&gt;=1,"",ROW())</f>
        <v>101</v>
      </c>
      <c r="P101" s="6" t="e">
        <f t="shared" ca="1" si="25"/>
        <v>#N/A</v>
      </c>
      <c r="Q101" s="397">
        <f ca="1">IF(COUNTIF(INDIRECT(LEFT(Q$70,3)&amp;"!"&amp;"$C$96"&amp;":"&amp;"$C$110"),'D2'!$N101)&gt;=1,"",ROW())</f>
        <v>101</v>
      </c>
      <c r="R101" s="6" t="e">
        <f t="shared" ca="1" si="26"/>
        <v>#N/A</v>
      </c>
      <c r="S101" s="397">
        <f ca="1">IF(COUNTIF(INDIRECT(LEFT(S$70,3)&amp;"!"&amp;"$C$96"&amp;":"&amp;"$C$110"),'D2'!$N101)&gt;=1,"",ROW())</f>
        <v>101</v>
      </c>
      <c r="T101" s="6" t="e">
        <f t="shared" ca="1" si="27"/>
        <v>#N/A</v>
      </c>
      <c r="U101" s="397">
        <f ca="1">IF(COUNTIF(INDIRECT(LEFT(U$70,3)&amp;"!"&amp;"$C$96"&amp;":"&amp;"$C$110"),'D2'!$N101)&gt;=1,"",ROW())</f>
        <v>101</v>
      </c>
      <c r="V101" s="6" t="e">
        <f t="shared" ca="1" si="28"/>
        <v>#N/A</v>
      </c>
      <c r="W101" s="397">
        <f ca="1">IF(COUNTIF(INDIRECT(LEFT(W$70,3)&amp;"!"&amp;"$C$96"&amp;":"&amp;"$C$110"),'D2'!$N101)&gt;=1,"",ROW())</f>
        <v>101</v>
      </c>
      <c r="X101" s="6" t="e">
        <f t="shared" ca="1" si="29"/>
        <v>#N/A</v>
      </c>
      <c r="Y101" s="397">
        <f ca="1">IF(COUNTIF(INDIRECT(LEFT(Y$70,3)&amp;"!"&amp;"$C$96"&amp;":"&amp;"$C$110"),'D2'!$N101)&gt;=1,"",ROW())</f>
        <v>101</v>
      </c>
      <c r="Z101" s="6" t="e">
        <f t="shared" ca="1" si="30"/>
        <v>#N/A</v>
      </c>
      <c r="AC101" t="s">
        <v>368</v>
      </c>
    </row>
    <row r="102" spans="1:29" x14ac:dyDescent="0.35">
      <c r="A102" s="266"/>
      <c r="B102" s="266">
        <v>6</v>
      </c>
      <c r="C102" s="81"/>
      <c r="D102" s="411"/>
      <c r="E102" s="411"/>
      <c r="F102" s="409"/>
      <c r="G102" s="411"/>
      <c r="H102" s="413"/>
      <c r="I102" s="409"/>
      <c r="J102" s="413"/>
      <c r="K102" s="410"/>
      <c r="L102" s="410"/>
      <c r="M102" s="259">
        <v>33</v>
      </c>
      <c r="N102" s="259" t="e">
        <f t="shared" si="24"/>
        <v>#N/A</v>
      </c>
      <c r="O102" s="397">
        <f ca="1">IF(COUNTIF(INDIRECT(LEFT(O$70,3)&amp;"!"&amp;"$C$96"&amp;":"&amp;"$C$110"),'D2'!$N102)&gt;=1,"",ROW())</f>
        <v>102</v>
      </c>
      <c r="P102" s="6" t="e">
        <f t="shared" ca="1" si="25"/>
        <v>#N/A</v>
      </c>
      <c r="Q102" s="397">
        <f ca="1">IF(COUNTIF(INDIRECT(LEFT(Q$70,3)&amp;"!"&amp;"$C$96"&amp;":"&amp;"$C$110"),'D2'!$N102)&gt;=1,"",ROW())</f>
        <v>102</v>
      </c>
      <c r="R102" s="6" t="e">
        <f t="shared" ca="1" si="26"/>
        <v>#N/A</v>
      </c>
      <c r="S102" s="397">
        <f ca="1">IF(COUNTIF(INDIRECT(LEFT(S$70,3)&amp;"!"&amp;"$C$96"&amp;":"&amp;"$C$110"),'D2'!$N102)&gt;=1,"",ROW())</f>
        <v>102</v>
      </c>
      <c r="T102" s="6" t="e">
        <f t="shared" ca="1" si="27"/>
        <v>#N/A</v>
      </c>
      <c r="U102" s="397">
        <f ca="1">IF(COUNTIF(INDIRECT(LEFT(U$70,3)&amp;"!"&amp;"$C$96"&amp;":"&amp;"$C$110"),'D2'!$N102)&gt;=1,"",ROW())</f>
        <v>102</v>
      </c>
      <c r="V102" s="6" t="e">
        <f t="shared" ca="1" si="28"/>
        <v>#N/A</v>
      </c>
      <c r="W102" s="397">
        <f ca="1">IF(COUNTIF(INDIRECT(LEFT(W$70,3)&amp;"!"&amp;"$C$96"&amp;":"&amp;"$C$110"),'D2'!$N102)&gt;=1,"",ROW())</f>
        <v>102</v>
      </c>
      <c r="X102" s="6" t="e">
        <f t="shared" ca="1" si="29"/>
        <v>#N/A</v>
      </c>
      <c r="Y102" s="397">
        <f ca="1">IF(COUNTIF(INDIRECT(LEFT(Y$70,3)&amp;"!"&amp;"$C$96"&amp;":"&amp;"$C$110"),'D2'!$N102)&gt;=1,"",ROW())</f>
        <v>102</v>
      </c>
      <c r="Z102" s="6" t="e">
        <f t="shared" ca="1" si="30"/>
        <v>#N/A</v>
      </c>
      <c r="AC102" t="s">
        <v>369</v>
      </c>
    </row>
    <row r="103" spans="1:29" x14ac:dyDescent="0.35">
      <c r="A103" s="266"/>
      <c r="B103" s="266">
        <v>7</v>
      </c>
      <c r="C103" s="81"/>
      <c r="D103" s="411"/>
      <c r="E103" s="411"/>
      <c r="F103" s="409"/>
      <c r="G103" s="411"/>
      <c r="H103" s="413"/>
      <c r="I103" s="409"/>
      <c r="J103" s="413"/>
      <c r="K103" s="410"/>
      <c r="L103" s="410"/>
      <c r="M103" s="259">
        <v>34</v>
      </c>
      <c r="N103" s="259" t="e">
        <f t="shared" si="24"/>
        <v>#N/A</v>
      </c>
      <c r="O103" s="397">
        <f ca="1">IF(COUNTIF(INDIRECT(LEFT(O$70,3)&amp;"!"&amp;"$C$96"&amp;":"&amp;"$C$110"),'D2'!$N103)&gt;=1,"",ROW())</f>
        <v>103</v>
      </c>
      <c r="P103" s="6" t="e">
        <f t="shared" ca="1" si="25"/>
        <v>#N/A</v>
      </c>
      <c r="Q103" s="397">
        <f ca="1">IF(COUNTIF(INDIRECT(LEFT(Q$70,3)&amp;"!"&amp;"$C$96"&amp;":"&amp;"$C$110"),'D2'!$N103)&gt;=1,"",ROW())</f>
        <v>103</v>
      </c>
      <c r="R103" s="6" t="e">
        <f t="shared" ca="1" si="26"/>
        <v>#N/A</v>
      </c>
      <c r="S103" s="397">
        <f ca="1">IF(COUNTIF(INDIRECT(LEFT(S$70,3)&amp;"!"&amp;"$C$96"&amp;":"&amp;"$C$110"),'D2'!$N103)&gt;=1,"",ROW())</f>
        <v>103</v>
      </c>
      <c r="T103" s="6" t="e">
        <f t="shared" ca="1" si="27"/>
        <v>#N/A</v>
      </c>
      <c r="U103" s="397">
        <f ca="1">IF(COUNTIF(INDIRECT(LEFT(U$70,3)&amp;"!"&amp;"$C$96"&amp;":"&amp;"$C$110"),'D2'!$N103)&gt;=1,"",ROW())</f>
        <v>103</v>
      </c>
      <c r="V103" s="6" t="e">
        <f t="shared" ca="1" si="28"/>
        <v>#N/A</v>
      </c>
      <c r="W103" s="397">
        <f ca="1">IF(COUNTIF(INDIRECT(LEFT(W$70,3)&amp;"!"&amp;"$C$96"&amp;":"&amp;"$C$110"),'D2'!$N103)&gt;=1,"",ROW())</f>
        <v>103</v>
      </c>
      <c r="X103" s="6" t="e">
        <f t="shared" ca="1" si="29"/>
        <v>#N/A</v>
      </c>
      <c r="Y103" s="397">
        <f ca="1">IF(COUNTIF(INDIRECT(LEFT(Y$70,3)&amp;"!"&amp;"$C$96"&amp;":"&amp;"$C$110"),'D2'!$N103)&gt;=1,"",ROW())</f>
        <v>103</v>
      </c>
      <c r="Z103" s="6" t="e">
        <f t="shared" ca="1" si="30"/>
        <v>#N/A</v>
      </c>
    </row>
    <row r="104" spans="1:29" x14ac:dyDescent="0.35">
      <c r="A104" s="266"/>
      <c r="B104" s="266">
        <v>8</v>
      </c>
      <c r="C104" s="81"/>
      <c r="D104" s="411"/>
      <c r="E104" s="411"/>
      <c r="F104" s="409"/>
      <c r="G104" s="411"/>
      <c r="H104" s="413"/>
      <c r="I104" s="409"/>
      <c r="J104" s="413"/>
      <c r="K104" s="410"/>
      <c r="L104" s="410"/>
      <c r="M104" s="259">
        <v>35</v>
      </c>
      <c r="N104" s="259" t="e">
        <f t="shared" si="24"/>
        <v>#N/A</v>
      </c>
      <c r="O104" s="397">
        <f ca="1">IF(COUNTIF(INDIRECT(LEFT(O$70,3)&amp;"!"&amp;"$C$96"&amp;":"&amp;"$C$110"),'D2'!$N104)&gt;=1,"",ROW())</f>
        <v>104</v>
      </c>
      <c r="P104" s="6" t="e">
        <f t="shared" ca="1" si="25"/>
        <v>#N/A</v>
      </c>
      <c r="Q104" s="397">
        <f ca="1">IF(COUNTIF(INDIRECT(LEFT(Q$70,3)&amp;"!"&amp;"$C$96"&amp;":"&amp;"$C$110"),'D2'!$N104)&gt;=1,"",ROW())</f>
        <v>104</v>
      </c>
      <c r="R104" s="6" t="e">
        <f t="shared" ca="1" si="26"/>
        <v>#N/A</v>
      </c>
      <c r="S104" s="397">
        <f ca="1">IF(COUNTIF(INDIRECT(LEFT(S$70,3)&amp;"!"&amp;"$C$96"&amp;":"&amp;"$C$110"),'D2'!$N104)&gt;=1,"",ROW())</f>
        <v>104</v>
      </c>
      <c r="T104" s="6" t="e">
        <f t="shared" ca="1" si="27"/>
        <v>#N/A</v>
      </c>
      <c r="U104" s="397">
        <f ca="1">IF(COUNTIF(INDIRECT(LEFT(U$70,3)&amp;"!"&amp;"$C$96"&amp;":"&amp;"$C$110"),'D2'!$N104)&gt;=1,"",ROW())</f>
        <v>104</v>
      </c>
      <c r="V104" s="6" t="e">
        <f t="shared" ca="1" si="28"/>
        <v>#N/A</v>
      </c>
      <c r="W104" s="397">
        <f ca="1">IF(COUNTIF(INDIRECT(LEFT(W$70,3)&amp;"!"&amp;"$C$96"&amp;":"&amp;"$C$110"),'D2'!$N104)&gt;=1,"",ROW())</f>
        <v>104</v>
      </c>
      <c r="X104" s="6" t="e">
        <f t="shared" ca="1" si="29"/>
        <v>#N/A</v>
      </c>
      <c r="Y104" s="397">
        <f ca="1">IF(COUNTIF(INDIRECT(LEFT(Y$70,3)&amp;"!"&amp;"$C$96"&amp;":"&amp;"$C$110"),'D2'!$N104)&gt;=1,"",ROW())</f>
        <v>104</v>
      </c>
      <c r="Z104" s="6" t="e">
        <f t="shared" ca="1" si="30"/>
        <v>#N/A</v>
      </c>
    </row>
    <row r="105" spans="1:29" x14ac:dyDescent="0.35">
      <c r="A105" s="266"/>
      <c r="B105" s="266">
        <v>9</v>
      </c>
      <c r="C105" s="81"/>
      <c r="D105" s="411"/>
      <c r="E105" s="411"/>
      <c r="F105" s="409"/>
      <c r="G105" s="411"/>
      <c r="H105" s="411"/>
      <c r="I105" s="409"/>
      <c r="J105" s="411"/>
      <c r="K105" s="410"/>
      <c r="L105" s="410"/>
      <c r="M105" s="259">
        <v>36</v>
      </c>
      <c r="N105" s="259" t="e">
        <f t="shared" si="24"/>
        <v>#N/A</v>
      </c>
      <c r="O105" s="397">
        <f ca="1">IF(COUNTIF(INDIRECT(LEFT(O$70,3)&amp;"!"&amp;"$C$96"&amp;":"&amp;"$C$110"),'D2'!$N105)&gt;=1,"",ROW())</f>
        <v>105</v>
      </c>
      <c r="P105" s="6" t="e">
        <f t="shared" ca="1" si="25"/>
        <v>#N/A</v>
      </c>
      <c r="Q105" s="397">
        <f ca="1">IF(COUNTIF(INDIRECT(LEFT(Q$70,3)&amp;"!"&amp;"$C$96"&amp;":"&amp;"$C$110"),'D2'!$N105)&gt;=1,"",ROW())</f>
        <v>105</v>
      </c>
      <c r="R105" s="6" t="e">
        <f t="shared" ca="1" si="26"/>
        <v>#N/A</v>
      </c>
      <c r="S105" s="397">
        <f ca="1">IF(COUNTIF(INDIRECT(LEFT(S$70,3)&amp;"!"&amp;"$C$96"&amp;":"&amp;"$C$110"),'D2'!$N105)&gt;=1,"",ROW())</f>
        <v>105</v>
      </c>
      <c r="T105" s="6" t="e">
        <f t="shared" ca="1" si="27"/>
        <v>#N/A</v>
      </c>
      <c r="U105" s="397">
        <f ca="1">IF(COUNTIF(INDIRECT(LEFT(U$70,3)&amp;"!"&amp;"$C$96"&amp;":"&amp;"$C$110"),'D2'!$N105)&gt;=1,"",ROW())</f>
        <v>105</v>
      </c>
      <c r="V105" s="6" t="e">
        <f t="shared" ca="1" si="28"/>
        <v>#N/A</v>
      </c>
      <c r="W105" s="397">
        <f ca="1">IF(COUNTIF(INDIRECT(LEFT(W$70,3)&amp;"!"&amp;"$C$96"&amp;":"&amp;"$C$110"),'D2'!$N105)&gt;=1,"",ROW())</f>
        <v>105</v>
      </c>
      <c r="X105" s="6" t="e">
        <f t="shared" ca="1" si="29"/>
        <v>#N/A</v>
      </c>
      <c r="Y105" s="397">
        <f ca="1">IF(COUNTIF(INDIRECT(LEFT(Y$70,3)&amp;"!"&amp;"$C$96"&amp;":"&amp;"$C$110"),'D2'!$N105)&gt;=1,"",ROW())</f>
        <v>105</v>
      </c>
      <c r="Z105" s="6" t="e">
        <f t="shared" ca="1" si="30"/>
        <v>#N/A</v>
      </c>
    </row>
    <row r="106" spans="1:29" x14ac:dyDescent="0.35">
      <c r="A106" s="266"/>
      <c r="B106" s="266">
        <v>10</v>
      </c>
      <c r="C106" s="81"/>
      <c r="D106" s="411"/>
      <c r="E106" s="411"/>
      <c r="F106" s="409"/>
      <c r="G106" s="409"/>
      <c r="H106" s="411"/>
      <c r="I106" s="409"/>
      <c r="J106" s="411"/>
      <c r="K106" s="410"/>
      <c r="L106" s="410"/>
      <c r="M106" s="259">
        <v>37</v>
      </c>
      <c r="N106" s="259" t="e">
        <f t="shared" si="24"/>
        <v>#N/A</v>
      </c>
      <c r="O106" s="397">
        <f ca="1">IF(COUNTIF(INDIRECT(LEFT(O$70,3)&amp;"!"&amp;"$C$96"&amp;":"&amp;"$C$110"),'D2'!$N106)&gt;=1,"",ROW())</f>
        <v>106</v>
      </c>
      <c r="P106" s="6" t="e">
        <f t="shared" ca="1" si="25"/>
        <v>#N/A</v>
      </c>
      <c r="Q106" s="397">
        <f ca="1">IF(COUNTIF(INDIRECT(LEFT(Q$70,3)&amp;"!"&amp;"$C$96"&amp;":"&amp;"$C$110"),'D2'!$N106)&gt;=1,"",ROW())</f>
        <v>106</v>
      </c>
      <c r="R106" s="6" t="e">
        <f t="shared" ca="1" si="26"/>
        <v>#N/A</v>
      </c>
      <c r="S106" s="397">
        <f ca="1">IF(COUNTIF(INDIRECT(LEFT(S$70,3)&amp;"!"&amp;"$C$96"&amp;":"&amp;"$C$110"),'D2'!$N106)&gt;=1,"",ROW())</f>
        <v>106</v>
      </c>
      <c r="T106" s="6" t="e">
        <f t="shared" ca="1" si="27"/>
        <v>#N/A</v>
      </c>
      <c r="U106" s="397">
        <f ca="1">IF(COUNTIF(INDIRECT(LEFT(U$70,3)&amp;"!"&amp;"$C$96"&amp;":"&amp;"$C$110"),'D2'!$N106)&gt;=1,"",ROW())</f>
        <v>106</v>
      </c>
      <c r="V106" s="6" t="e">
        <f t="shared" ca="1" si="28"/>
        <v>#N/A</v>
      </c>
      <c r="W106" s="397">
        <f ca="1">IF(COUNTIF(INDIRECT(LEFT(W$70,3)&amp;"!"&amp;"$C$96"&amp;":"&amp;"$C$110"),'D2'!$N106)&gt;=1,"",ROW())</f>
        <v>106</v>
      </c>
      <c r="X106" s="6" t="e">
        <f t="shared" ca="1" si="29"/>
        <v>#N/A</v>
      </c>
      <c r="Y106" s="397">
        <f ca="1">IF(COUNTIF(INDIRECT(LEFT(Y$70,3)&amp;"!"&amp;"$C$96"&amp;":"&amp;"$C$110"),'D2'!$N106)&gt;=1,"",ROW())</f>
        <v>106</v>
      </c>
      <c r="Z106" s="6" t="e">
        <f t="shared" ca="1" si="30"/>
        <v>#N/A</v>
      </c>
    </row>
    <row r="107" spans="1:29" x14ac:dyDescent="0.35">
      <c r="A107" s="266"/>
      <c r="B107" s="266">
        <v>11</v>
      </c>
      <c r="C107" s="81"/>
      <c r="D107" s="411"/>
      <c r="E107" s="411"/>
      <c r="F107" s="409"/>
      <c r="G107" s="409"/>
      <c r="H107" s="411"/>
      <c r="I107" s="409"/>
      <c r="J107" s="411"/>
      <c r="K107" s="410"/>
      <c r="L107" s="410"/>
      <c r="M107" s="259">
        <v>38</v>
      </c>
      <c r="N107" s="259" t="e">
        <f t="shared" si="24"/>
        <v>#N/A</v>
      </c>
      <c r="O107" s="397">
        <f ca="1">IF(COUNTIF(INDIRECT(LEFT(O$70,3)&amp;"!"&amp;"$C$96"&amp;":"&amp;"$C$110"),'D2'!$N107)&gt;=1,"",ROW())</f>
        <v>107</v>
      </c>
      <c r="P107" s="6" t="e">
        <f t="shared" ca="1" si="25"/>
        <v>#N/A</v>
      </c>
      <c r="Q107" s="397">
        <f ca="1">IF(COUNTIF(INDIRECT(LEFT(Q$70,3)&amp;"!"&amp;"$C$96"&amp;":"&amp;"$C$110"),'D2'!$N107)&gt;=1,"",ROW())</f>
        <v>107</v>
      </c>
      <c r="R107" s="6" t="e">
        <f t="shared" ca="1" si="26"/>
        <v>#N/A</v>
      </c>
      <c r="S107" s="397">
        <f ca="1">IF(COUNTIF(INDIRECT(LEFT(S$70,3)&amp;"!"&amp;"$C$96"&amp;":"&amp;"$C$110"),'D2'!$N107)&gt;=1,"",ROW())</f>
        <v>107</v>
      </c>
      <c r="T107" s="6" t="e">
        <f t="shared" ca="1" si="27"/>
        <v>#N/A</v>
      </c>
      <c r="U107" s="397">
        <f ca="1">IF(COUNTIF(INDIRECT(LEFT(U$70,3)&amp;"!"&amp;"$C$96"&amp;":"&amp;"$C$110"),'D2'!$N107)&gt;=1,"",ROW())</f>
        <v>107</v>
      </c>
      <c r="V107" s="6" t="e">
        <f t="shared" ca="1" si="28"/>
        <v>#N/A</v>
      </c>
      <c r="W107" s="397">
        <f ca="1">IF(COUNTIF(INDIRECT(LEFT(W$70,3)&amp;"!"&amp;"$C$96"&amp;":"&amp;"$C$110"),'D2'!$N107)&gt;=1,"",ROW())</f>
        <v>107</v>
      </c>
      <c r="X107" s="6" t="e">
        <f t="shared" ca="1" si="29"/>
        <v>#N/A</v>
      </c>
      <c r="Y107" s="397">
        <f ca="1">IF(COUNTIF(INDIRECT(LEFT(Y$70,3)&amp;"!"&amp;"$C$96"&amp;":"&amp;"$C$110"),'D2'!$N107)&gt;=1,"",ROW())</f>
        <v>107</v>
      </c>
      <c r="Z107" s="6" t="e">
        <f t="shared" ca="1" si="30"/>
        <v>#N/A</v>
      </c>
    </row>
    <row r="108" spans="1:29" x14ac:dyDescent="0.35">
      <c r="A108" s="266"/>
      <c r="B108" s="266">
        <v>12</v>
      </c>
      <c r="C108" s="81"/>
      <c r="D108" s="411"/>
      <c r="E108" s="411"/>
      <c r="F108" s="409"/>
      <c r="G108" s="409"/>
      <c r="H108" s="411"/>
      <c r="I108" s="409"/>
      <c r="J108" s="411"/>
      <c r="K108" s="410"/>
      <c r="L108" s="410"/>
      <c r="M108" s="259">
        <v>39</v>
      </c>
      <c r="N108" s="259" t="e">
        <f t="shared" si="24"/>
        <v>#N/A</v>
      </c>
      <c r="O108" s="397">
        <f ca="1">IF(COUNTIF(INDIRECT(LEFT(O$70,3)&amp;"!"&amp;"$C$96"&amp;":"&amp;"$C$110"),'D2'!$N108)&gt;=1,"",ROW())</f>
        <v>108</v>
      </c>
      <c r="P108" s="6" t="e">
        <f t="shared" ca="1" si="25"/>
        <v>#N/A</v>
      </c>
      <c r="Q108" s="397">
        <f ca="1">IF(COUNTIF(INDIRECT(LEFT(Q$70,3)&amp;"!"&amp;"$C$96"&amp;":"&amp;"$C$110"),'D2'!$N108)&gt;=1,"",ROW())</f>
        <v>108</v>
      </c>
      <c r="R108" s="6" t="e">
        <f t="shared" ca="1" si="26"/>
        <v>#N/A</v>
      </c>
      <c r="S108" s="397">
        <f ca="1">IF(COUNTIF(INDIRECT(LEFT(S$70,3)&amp;"!"&amp;"$C$96"&amp;":"&amp;"$C$110"),'D2'!$N108)&gt;=1,"",ROW())</f>
        <v>108</v>
      </c>
      <c r="T108" s="6" t="e">
        <f t="shared" ca="1" si="27"/>
        <v>#N/A</v>
      </c>
      <c r="U108" s="397">
        <f ca="1">IF(COUNTIF(INDIRECT(LEFT(U$70,3)&amp;"!"&amp;"$C$96"&amp;":"&amp;"$C$110"),'D2'!$N108)&gt;=1,"",ROW())</f>
        <v>108</v>
      </c>
      <c r="V108" s="6" t="e">
        <f t="shared" ca="1" si="28"/>
        <v>#N/A</v>
      </c>
      <c r="W108" s="397">
        <f ca="1">IF(COUNTIF(INDIRECT(LEFT(W$70,3)&amp;"!"&amp;"$C$96"&amp;":"&amp;"$C$110"),'D2'!$N108)&gt;=1,"",ROW())</f>
        <v>108</v>
      </c>
      <c r="X108" s="6" t="e">
        <f t="shared" ca="1" si="29"/>
        <v>#N/A</v>
      </c>
      <c r="Y108" s="397">
        <f ca="1">IF(COUNTIF(INDIRECT(LEFT(Y$70,3)&amp;"!"&amp;"$C$96"&amp;":"&amp;"$C$110"),'D2'!$N108)&gt;=1,"",ROW())</f>
        <v>108</v>
      </c>
      <c r="Z108" s="6" t="e">
        <f t="shared" ca="1" si="30"/>
        <v>#N/A</v>
      </c>
    </row>
    <row r="109" spans="1:29" x14ac:dyDescent="0.35">
      <c r="A109" s="266"/>
      <c r="B109" s="266">
        <v>13</v>
      </c>
      <c r="C109" s="81"/>
      <c r="D109" s="411"/>
      <c r="E109" s="411"/>
      <c r="F109" s="409"/>
      <c r="G109" s="409"/>
      <c r="H109" s="411"/>
      <c r="I109" s="409"/>
      <c r="J109" s="411"/>
      <c r="K109" s="410"/>
      <c r="L109" s="410"/>
      <c r="M109" s="259">
        <v>40</v>
      </c>
      <c r="N109" s="259" t="e">
        <f t="shared" si="24"/>
        <v>#N/A</v>
      </c>
      <c r="O109" s="397">
        <f ca="1">IF(COUNTIF(INDIRECT(LEFT(O$70,3)&amp;"!"&amp;"$C$96"&amp;":"&amp;"$C$110"),'D2'!$N109)&gt;=1,"",ROW())</f>
        <v>109</v>
      </c>
      <c r="P109" s="6" t="e">
        <f t="shared" ca="1" si="25"/>
        <v>#N/A</v>
      </c>
      <c r="Q109" s="397">
        <f ca="1">IF(COUNTIF(INDIRECT(LEFT(Q$70,3)&amp;"!"&amp;"$C$96"&amp;":"&amp;"$C$110"),'D2'!$N109)&gt;=1,"",ROW())</f>
        <v>109</v>
      </c>
      <c r="R109" s="6" t="e">
        <f t="shared" ca="1" si="26"/>
        <v>#N/A</v>
      </c>
      <c r="S109" s="397">
        <f ca="1">IF(COUNTIF(INDIRECT(LEFT(S$70,3)&amp;"!"&amp;"$C$96"&amp;":"&amp;"$C$110"),'D2'!$N109)&gt;=1,"",ROW())</f>
        <v>109</v>
      </c>
      <c r="T109" s="6" t="e">
        <f t="shared" ca="1" si="27"/>
        <v>#N/A</v>
      </c>
      <c r="U109" s="397">
        <f ca="1">IF(COUNTIF(INDIRECT(LEFT(U$70,3)&amp;"!"&amp;"$C$96"&amp;":"&amp;"$C$110"),'D2'!$N109)&gt;=1,"",ROW())</f>
        <v>109</v>
      </c>
      <c r="V109" s="6" t="e">
        <f t="shared" ca="1" si="28"/>
        <v>#N/A</v>
      </c>
      <c r="W109" s="397">
        <f ca="1">IF(COUNTIF(INDIRECT(LEFT(W$70,3)&amp;"!"&amp;"$C$96"&amp;":"&amp;"$C$110"),'D2'!$N109)&gt;=1,"",ROW())</f>
        <v>109</v>
      </c>
      <c r="X109" s="6" t="e">
        <f t="shared" ca="1" si="29"/>
        <v>#N/A</v>
      </c>
      <c r="Y109" s="397">
        <f ca="1">IF(COUNTIF(INDIRECT(LEFT(Y$70,3)&amp;"!"&amp;"$C$96"&amp;":"&amp;"$C$110"),'D2'!$N109)&gt;=1,"",ROW())</f>
        <v>109</v>
      </c>
      <c r="Z109" s="6" t="e">
        <f t="shared" ca="1" si="30"/>
        <v>#N/A</v>
      </c>
    </row>
    <row r="110" spans="1:29" x14ac:dyDescent="0.35">
      <c r="A110" s="266"/>
      <c r="B110" s="266">
        <v>14</v>
      </c>
      <c r="C110" s="81"/>
      <c r="D110" s="411"/>
      <c r="E110" s="411"/>
      <c r="F110" s="409"/>
      <c r="G110" s="409"/>
      <c r="H110" s="411"/>
      <c r="I110" s="409"/>
      <c r="J110" s="411"/>
      <c r="K110" s="410"/>
      <c r="L110" s="410"/>
      <c r="M110" s="259">
        <v>41</v>
      </c>
      <c r="N110" s="259" t="e">
        <f t="shared" si="24"/>
        <v>#N/A</v>
      </c>
      <c r="O110" s="397">
        <f ca="1">IF(COUNTIF(INDIRECT(LEFT(O$70,3)&amp;"!"&amp;"$C$96"&amp;":"&amp;"$C$110"),'D2'!$N110)&gt;=1,"",ROW())</f>
        <v>110</v>
      </c>
      <c r="P110" s="6" t="e">
        <f t="shared" ca="1" si="25"/>
        <v>#N/A</v>
      </c>
      <c r="Q110" s="397">
        <f ca="1">IF(COUNTIF(INDIRECT(LEFT(Q$70,3)&amp;"!"&amp;"$C$96"&amp;":"&amp;"$C$110"),'D2'!$N110)&gt;=1,"",ROW())</f>
        <v>110</v>
      </c>
      <c r="R110" s="6" t="e">
        <f t="shared" ca="1" si="26"/>
        <v>#N/A</v>
      </c>
      <c r="S110" s="397">
        <f ca="1">IF(COUNTIF(INDIRECT(LEFT(S$70,3)&amp;"!"&amp;"$C$96"&amp;":"&amp;"$C$110"),'D2'!$N110)&gt;=1,"",ROW())</f>
        <v>110</v>
      </c>
      <c r="T110" s="6" t="e">
        <f t="shared" ca="1" si="27"/>
        <v>#N/A</v>
      </c>
      <c r="U110" s="397">
        <f ca="1">IF(COUNTIF(INDIRECT(LEFT(U$70,3)&amp;"!"&amp;"$C$96"&amp;":"&amp;"$C$110"),'D2'!$N110)&gt;=1,"",ROW())</f>
        <v>110</v>
      </c>
      <c r="V110" s="6" t="e">
        <f t="shared" ca="1" si="28"/>
        <v>#N/A</v>
      </c>
      <c r="W110" s="397">
        <f ca="1">IF(COUNTIF(INDIRECT(LEFT(W$70,3)&amp;"!"&amp;"$C$96"&amp;":"&amp;"$C$110"),'D2'!$N110)&gt;=1,"",ROW())</f>
        <v>110</v>
      </c>
      <c r="X110" s="6" t="e">
        <f t="shared" ca="1" si="29"/>
        <v>#N/A</v>
      </c>
      <c r="Y110" s="397">
        <f ca="1">IF(COUNTIF(INDIRECT(LEFT(Y$70,3)&amp;"!"&amp;"$C$96"&amp;":"&amp;"$C$110"),'D2'!$N110)&gt;=1,"",ROW())</f>
        <v>110</v>
      </c>
      <c r="Z110" s="6" t="e">
        <f t="shared" ca="1" si="30"/>
        <v>#N/A</v>
      </c>
    </row>
    <row r="111" spans="1:29" x14ac:dyDescent="0.35">
      <c r="A111" s="266"/>
      <c r="B111" s="266">
        <v>15</v>
      </c>
      <c r="C111" s="81"/>
      <c r="D111" s="411"/>
      <c r="E111" s="411"/>
      <c r="F111" s="409"/>
      <c r="G111" s="409"/>
      <c r="H111" s="411"/>
      <c r="I111" s="409"/>
      <c r="J111" s="411"/>
      <c r="K111" s="410"/>
      <c r="L111" s="410"/>
      <c r="M111" s="259">
        <v>42</v>
      </c>
      <c r="N111" s="259" t="e">
        <f t="shared" si="24"/>
        <v>#N/A</v>
      </c>
      <c r="O111" s="397">
        <f ca="1">IF(COUNTIF(INDIRECT(LEFT(O$70,3)&amp;"!"&amp;"$C$96"&amp;":"&amp;"$C$110"),'D2'!$N111)&gt;=1,"",ROW())</f>
        <v>111</v>
      </c>
      <c r="P111" s="6" t="e">
        <f t="shared" ca="1" si="25"/>
        <v>#N/A</v>
      </c>
      <c r="Q111" s="397">
        <f ca="1">IF(COUNTIF(INDIRECT(LEFT(Q$70,3)&amp;"!"&amp;"$C$96"&amp;":"&amp;"$C$110"),'D2'!$N111)&gt;=1,"",ROW())</f>
        <v>111</v>
      </c>
      <c r="R111" s="6" t="e">
        <f t="shared" ca="1" si="26"/>
        <v>#N/A</v>
      </c>
      <c r="S111" s="397">
        <f ca="1">IF(COUNTIF(INDIRECT(LEFT(S$70,3)&amp;"!"&amp;"$C$96"&amp;":"&amp;"$C$110"),'D2'!$N111)&gt;=1,"",ROW())</f>
        <v>111</v>
      </c>
      <c r="T111" s="6" t="e">
        <f t="shared" ca="1" si="27"/>
        <v>#N/A</v>
      </c>
      <c r="U111" s="397">
        <f ca="1">IF(COUNTIF(INDIRECT(LEFT(U$70,3)&amp;"!"&amp;"$C$96"&amp;":"&amp;"$C$110"),'D2'!$N111)&gt;=1,"",ROW())</f>
        <v>111</v>
      </c>
      <c r="V111" s="6" t="e">
        <f t="shared" ca="1" si="28"/>
        <v>#N/A</v>
      </c>
      <c r="W111" s="397">
        <f ca="1">IF(COUNTIF(INDIRECT(LEFT(W$70,3)&amp;"!"&amp;"$C$96"&amp;":"&amp;"$C$110"),'D2'!$N111)&gt;=1,"",ROW())</f>
        <v>111</v>
      </c>
      <c r="X111" s="6" t="e">
        <f t="shared" ca="1" si="29"/>
        <v>#N/A</v>
      </c>
      <c r="Y111" s="397">
        <f ca="1">IF(COUNTIF(INDIRECT(LEFT(Y$70,3)&amp;"!"&amp;"$C$96"&amp;":"&amp;"$C$110"),'D2'!$N111)&gt;=1,"",ROW())</f>
        <v>111</v>
      </c>
      <c r="Z111" s="6" t="e">
        <f t="shared" ca="1" si="30"/>
        <v>#N/A</v>
      </c>
    </row>
    <row r="112" spans="1:29" x14ac:dyDescent="0.35">
      <c r="A112" s="266"/>
      <c r="B112" s="266">
        <v>16</v>
      </c>
      <c r="C112" s="81"/>
      <c r="D112" s="411"/>
      <c r="E112" s="411"/>
      <c r="F112" s="409"/>
      <c r="G112" s="409"/>
      <c r="H112" s="411"/>
      <c r="I112" s="409"/>
      <c r="J112" s="411"/>
      <c r="K112" s="410"/>
      <c r="L112" s="410"/>
      <c r="M112" s="259">
        <v>43</v>
      </c>
      <c r="N112" s="259"/>
      <c r="O112" s="397"/>
      <c r="P112" s="6"/>
      <c r="Q112" s="397"/>
      <c r="R112" s="6"/>
      <c r="S112" s="397"/>
      <c r="T112" s="6"/>
      <c r="U112" s="397"/>
      <c r="V112" s="6"/>
      <c r="W112" s="397"/>
      <c r="X112" s="6"/>
      <c r="Y112" s="397"/>
      <c r="Z112" s="6"/>
    </row>
    <row r="113" spans="1:29" x14ac:dyDescent="0.35">
      <c r="A113" s="266"/>
      <c r="B113" s="266">
        <v>17</v>
      </c>
      <c r="C113" s="81"/>
      <c r="D113" s="411"/>
      <c r="E113" s="411"/>
      <c r="F113" s="409"/>
      <c r="G113" s="409"/>
      <c r="H113" s="411"/>
      <c r="I113" s="409"/>
      <c r="J113" s="411"/>
      <c r="K113" s="410"/>
      <c r="L113" s="410"/>
      <c r="M113" s="259">
        <v>44</v>
      </c>
      <c r="N113" s="259"/>
      <c r="O113" s="397"/>
      <c r="P113" s="6"/>
      <c r="Q113" s="397"/>
      <c r="R113" s="6"/>
      <c r="S113" s="397"/>
      <c r="T113" s="6"/>
      <c r="U113" s="397"/>
      <c r="V113" s="6"/>
      <c r="W113" s="397"/>
      <c r="X113" s="6"/>
      <c r="Y113" s="397"/>
      <c r="Z113" s="6"/>
    </row>
    <row r="114" spans="1:29" x14ac:dyDescent="0.35">
      <c r="A114" s="266"/>
      <c r="B114" s="266">
        <v>18</v>
      </c>
      <c r="C114" s="81"/>
      <c r="D114" s="411"/>
      <c r="E114" s="411"/>
      <c r="F114" s="409"/>
      <c r="G114" s="409"/>
      <c r="H114" s="411"/>
      <c r="I114" s="409"/>
      <c r="J114" s="411"/>
      <c r="K114" s="410"/>
      <c r="L114" s="410"/>
      <c r="M114" s="259">
        <v>45</v>
      </c>
      <c r="N114" s="259"/>
      <c r="O114" s="397"/>
      <c r="P114" s="6"/>
      <c r="Q114" s="397"/>
      <c r="R114" s="6"/>
      <c r="S114" s="397"/>
      <c r="T114" s="6"/>
      <c r="U114" s="397"/>
      <c r="V114" s="6"/>
      <c r="W114" s="397"/>
      <c r="X114" s="6"/>
      <c r="Y114" s="397"/>
      <c r="Z114" s="6"/>
    </row>
    <row r="115" spans="1:29" x14ac:dyDescent="0.35">
      <c r="A115" s="266"/>
      <c r="B115" s="266">
        <v>19</v>
      </c>
      <c r="C115" s="81"/>
      <c r="D115" s="411"/>
      <c r="E115" s="411"/>
      <c r="F115" s="409"/>
      <c r="G115" s="409"/>
      <c r="H115" s="411"/>
      <c r="I115" s="409"/>
      <c r="J115" s="411"/>
      <c r="K115" s="410"/>
      <c r="L115" s="410"/>
      <c r="M115" s="259">
        <v>46</v>
      </c>
      <c r="N115" s="259"/>
      <c r="O115" s="397"/>
      <c r="P115" s="6"/>
      <c r="Q115" s="397"/>
      <c r="R115" s="6"/>
      <c r="S115" s="397"/>
      <c r="T115" s="6"/>
      <c r="U115" s="397"/>
      <c r="V115" s="6"/>
      <c r="W115" s="397"/>
      <c r="X115" s="6"/>
      <c r="Y115" s="397"/>
      <c r="Z115" s="6"/>
    </row>
    <row r="116" spans="1:29" x14ac:dyDescent="0.35">
      <c r="A116" s="266"/>
      <c r="B116" s="266">
        <v>20</v>
      </c>
      <c r="C116" s="81"/>
      <c r="D116" s="411"/>
      <c r="E116" s="411"/>
      <c r="F116" s="409"/>
      <c r="G116" s="409"/>
      <c r="H116" s="411"/>
      <c r="I116" s="409"/>
      <c r="J116" s="411"/>
      <c r="K116" s="410"/>
      <c r="L116" s="410"/>
      <c r="M116" s="259">
        <v>47</v>
      </c>
      <c r="N116" s="259"/>
      <c r="O116" s="397"/>
      <c r="P116" s="6"/>
      <c r="Q116" s="397"/>
      <c r="R116" s="6"/>
      <c r="S116" s="397"/>
      <c r="T116" s="6"/>
      <c r="U116" s="397"/>
      <c r="V116" s="6"/>
      <c r="W116" s="397"/>
      <c r="X116" s="6"/>
      <c r="Y116" s="397"/>
      <c r="Z116" s="6"/>
    </row>
    <row r="117" spans="1:29" x14ac:dyDescent="0.35">
      <c r="A117" s="266"/>
      <c r="B117" s="266">
        <v>21</v>
      </c>
      <c r="C117" s="81"/>
      <c r="D117" s="411"/>
      <c r="E117" s="411"/>
      <c r="F117" s="409"/>
      <c r="G117" s="409"/>
      <c r="H117" s="411"/>
      <c r="I117" s="409"/>
      <c r="J117" s="411"/>
      <c r="K117" s="410"/>
      <c r="L117" s="410"/>
      <c r="M117" s="259">
        <v>48</v>
      </c>
      <c r="N117" s="259"/>
      <c r="O117" s="397"/>
      <c r="P117" s="6"/>
      <c r="Q117" s="397"/>
      <c r="R117" s="6"/>
      <c r="S117" s="397"/>
      <c r="T117" s="6"/>
      <c r="U117" s="397"/>
      <c r="V117" s="6"/>
      <c r="W117" s="397"/>
      <c r="X117" s="6"/>
      <c r="Y117" s="397"/>
      <c r="Z117" s="6"/>
    </row>
    <row r="118" spans="1:29" x14ac:dyDescent="0.35">
      <c r="A118" s="266"/>
      <c r="B118" s="266">
        <v>22</v>
      </c>
      <c r="C118" s="81"/>
      <c r="D118" s="411"/>
      <c r="E118" s="411"/>
      <c r="F118" s="409"/>
      <c r="G118" s="409"/>
      <c r="H118" s="411"/>
      <c r="I118" s="409"/>
      <c r="J118" s="411"/>
      <c r="K118" s="410"/>
      <c r="L118" s="410"/>
      <c r="M118" s="259">
        <v>49</v>
      </c>
      <c r="N118" s="259"/>
      <c r="O118" s="397"/>
      <c r="P118" s="6"/>
      <c r="Q118" s="397"/>
      <c r="R118" s="6"/>
      <c r="S118" s="397"/>
      <c r="T118" s="6"/>
      <c r="U118" s="397"/>
      <c r="V118" s="6"/>
      <c r="W118" s="397"/>
      <c r="X118" s="6"/>
      <c r="Y118" s="397"/>
      <c r="Z118" s="6"/>
    </row>
    <row r="119" spans="1:29" x14ac:dyDescent="0.35">
      <c r="A119" s="266"/>
      <c r="B119" s="266">
        <v>23</v>
      </c>
      <c r="C119" s="81"/>
      <c r="D119" s="411"/>
      <c r="E119" s="411"/>
      <c r="F119" s="409"/>
      <c r="G119" s="409"/>
      <c r="H119" s="411"/>
      <c r="I119" s="409"/>
      <c r="J119" s="411"/>
      <c r="K119" s="410"/>
      <c r="L119" s="410"/>
      <c r="M119" s="259">
        <v>50</v>
      </c>
      <c r="N119" s="259"/>
      <c r="O119" s="397"/>
      <c r="P119" s="6"/>
      <c r="Q119" s="397"/>
      <c r="R119" s="6"/>
      <c r="S119" s="397"/>
      <c r="T119" s="6"/>
      <c r="U119" s="397"/>
      <c r="V119" s="6"/>
      <c r="W119" s="397"/>
      <c r="X119" s="6"/>
      <c r="Y119" s="397"/>
      <c r="Z119" s="6"/>
    </row>
    <row r="120" spans="1:29" x14ac:dyDescent="0.35">
      <c r="A120" s="266"/>
      <c r="B120" s="266">
        <v>24</v>
      </c>
      <c r="C120" s="81"/>
      <c r="D120" s="411"/>
      <c r="E120" s="411"/>
      <c r="F120" s="409"/>
      <c r="G120" s="409"/>
      <c r="H120" s="411"/>
      <c r="I120" s="409"/>
      <c r="J120" s="411"/>
      <c r="K120" s="410"/>
      <c r="L120" s="410"/>
      <c r="M120" s="259">
        <v>51</v>
      </c>
      <c r="N120" s="259"/>
      <c r="O120" s="397"/>
      <c r="P120" s="6"/>
      <c r="Q120" s="397"/>
      <c r="R120" s="6"/>
      <c r="S120" s="397"/>
      <c r="T120" s="6"/>
      <c r="U120" s="397"/>
      <c r="V120" s="6"/>
      <c r="W120" s="397"/>
      <c r="X120" s="6"/>
      <c r="Y120" s="397"/>
      <c r="Z120" s="6"/>
    </row>
    <row r="121" spans="1:29" x14ac:dyDescent="0.35">
      <c r="A121" s="266"/>
      <c r="B121" s="266">
        <v>25</v>
      </c>
      <c r="C121" s="81"/>
      <c r="D121" s="411"/>
      <c r="E121" s="411"/>
      <c r="F121" s="409"/>
      <c r="G121" s="409"/>
      <c r="H121" s="411"/>
      <c r="I121" s="409"/>
      <c r="J121" s="411"/>
      <c r="K121" s="410"/>
      <c r="L121" s="410"/>
      <c r="M121" s="259">
        <v>52</v>
      </c>
      <c r="N121" s="259"/>
      <c r="O121" s="397"/>
      <c r="P121" s="6"/>
      <c r="Q121" s="397"/>
      <c r="R121" s="6"/>
      <c r="S121" s="397"/>
      <c r="T121" s="6"/>
      <c r="U121" s="397"/>
      <c r="V121" s="6"/>
      <c r="W121" s="397"/>
      <c r="X121" s="6"/>
      <c r="Y121" s="397"/>
      <c r="Z121" s="6"/>
    </row>
    <row r="122" spans="1:29" x14ac:dyDescent="0.35">
      <c r="A122" s="267"/>
      <c r="B122" s="267"/>
      <c r="C122" s="269"/>
      <c r="D122" s="414"/>
      <c r="E122" s="414"/>
      <c r="F122" s="415"/>
      <c r="G122" s="415"/>
      <c r="H122" s="414"/>
      <c r="I122" s="415"/>
      <c r="J122" s="414"/>
      <c r="K122" s="416"/>
      <c r="L122" s="416"/>
      <c r="M122" s="268">
        <v>53</v>
      </c>
      <c r="N122" s="268" t="e">
        <f>IF(HLOOKUP($N$70,$D$70:$L$132,M122,0)=0,"",HLOOKUP($N$70,$D$70:$L$132,M122,0))</f>
        <v>#N/A</v>
      </c>
      <c r="O122" s="271">
        <f ca="1">IF(COUNTIF(INDIRECT(LEFT(O$70,3)&amp;"!"&amp;"$C$96"&amp;":"&amp;"$C$110"),'D2'!$N122)&gt;=1,"",ROW())</f>
        <v>122</v>
      </c>
      <c r="P122" s="270" t="str">
        <f ca="1">IF(ROW($N122)-ROW($N$97)+1&gt;COUNT(O$97:O$122),"",INDEX($N:$N,SMALL(O$97:O$122,1+ROW($N122)-ROW($N$97))))</f>
        <v/>
      </c>
      <c r="Q122" s="271"/>
      <c r="R122" s="270" t="str">
        <f ca="1">IF(ROW($N122)-ROW($N$97)+1&gt;COUNT(Q$97:Q$122),"",INDEX($N:$N,SMALL(Q$97:Q$122,1+ROW($N122)-ROW($N$97))))</f>
        <v/>
      </c>
      <c r="S122" s="271"/>
      <c r="T122" s="270" t="str">
        <f ca="1">IF(ROW($N122)-ROW($N$97)+1&gt;COUNT(S$97:S$122),"",INDEX($N:$N,SMALL(S$97:S$122,1+ROW($N122)-ROW($N$97))))</f>
        <v/>
      </c>
      <c r="U122" s="271"/>
      <c r="V122" s="270" t="str">
        <f ca="1">IF(ROW($N122)-ROW($N$97)+1&gt;COUNT(U$97:U$122),"",INDEX($N:$N,SMALL(U$97:U$122,1+ROW($N122)-ROW($N$97))))</f>
        <v/>
      </c>
      <c r="W122" s="271"/>
      <c r="X122" s="270" t="str">
        <f ca="1">IF(ROW($N122)-ROW($N$97)+1&gt;COUNT(W$97:W$122),"",INDEX($N:$N,SMALL(W$97:W$122,1+ROW($N122)-ROW($N$97))))</f>
        <v/>
      </c>
      <c r="Y122" s="271"/>
      <c r="Z122" s="273" t="str">
        <f ca="1">IF(ROW($N122)-ROW($N$97)+1&gt;COUNT(Y$97:Y$122),"",INDEX($N:$N,SMALL(Y$97:Y$122,1+ROW($N122)-ROW($N$97))))</f>
        <v/>
      </c>
    </row>
    <row r="123" spans="1:29" ht="52" x14ac:dyDescent="0.35">
      <c r="B123" s="264">
        <v>1</v>
      </c>
      <c r="C123" s="406" t="s">
        <v>170</v>
      </c>
      <c r="D123" s="408" t="s">
        <v>320</v>
      </c>
      <c r="E123" s="409" t="s">
        <v>175</v>
      </c>
      <c r="F123" s="409" t="s">
        <v>318</v>
      </c>
      <c r="G123" s="409" t="s">
        <v>171</v>
      </c>
      <c r="H123" s="409" t="s">
        <v>175</v>
      </c>
      <c r="I123" s="409" t="s">
        <v>319</v>
      </c>
      <c r="J123" s="413" t="s">
        <v>321</v>
      </c>
      <c r="K123" s="410"/>
      <c r="L123" s="410"/>
      <c r="M123" s="259">
        <v>54</v>
      </c>
      <c r="N123" s="259" t="e">
        <f>IF(HLOOKUP($N$70,$D$70:$L$147,M123,0)=0,"",HLOOKUP($N$70,$D$70:$L$147,M123,0))</f>
        <v>#N/A</v>
      </c>
      <c r="O123" s="397">
        <f ca="1">IF(COUNTIF(INDIRECT(LEFT(O$70,3)&amp;"!"&amp;"$C$72"&amp;":"&amp;"$C$86"),'D2'!$N123)&gt;=1,"",ROW())</f>
        <v>123</v>
      </c>
      <c r="P123" s="6" t="e">
        <f t="shared" ref="P123:P136" ca="1" si="31">IF(ROW($N123)-ROW($N$123)+1&gt;COUNT(O$123:O$147),"",INDEX($N:$N,SMALL(O$123:O$147,1+ROW($N123)-ROW($N$123))))</f>
        <v>#N/A</v>
      </c>
      <c r="Q123" s="397">
        <f ca="1">IF(COUNTIF(INDIRECT(LEFT(Q$70,3)&amp;"!"&amp;"$C$72"&amp;":"&amp;"$C$86"),'D2'!$N123)&gt;=1,"",ROW())</f>
        <v>123</v>
      </c>
      <c r="R123" s="6" t="e">
        <f t="shared" ref="R123:R136" ca="1" si="32">IF(ROW($N123)-ROW($N$123)+1&gt;COUNT(Q$123:Q$147),"",INDEX($N:$N,SMALL(Q$123:Q$147,1+ROW($N123)-ROW($N$123))))</f>
        <v>#N/A</v>
      </c>
      <c r="S123" s="397">
        <f ca="1">IF(COUNTIF(INDIRECT(LEFT(S$70,3)&amp;"!"&amp;"$C$72"&amp;":"&amp;"$C$86"),'D2'!$N123)&gt;=1,"",ROW())</f>
        <v>123</v>
      </c>
      <c r="T123" s="6" t="e">
        <f t="shared" ref="T123:T136" ca="1" si="33">IF(ROW($N123)-ROW($N$123)+1&gt;COUNT(S$123:S$147),"",INDEX($N:$N,SMALL(S$123:S$147,1+ROW($N123)-ROW($N$123))))</f>
        <v>#N/A</v>
      </c>
      <c r="U123" s="397">
        <f ca="1">IF(COUNTIF(INDIRECT(LEFT(U$70,3)&amp;"!"&amp;"$C$72"&amp;":"&amp;"$C$86"),'D2'!$N123)&gt;=1,"",ROW())</f>
        <v>123</v>
      </c>
      <c r="V123" s="6" t="e">
        <f t="shared" ref="V123:V136" ca="1" si="34">IF(ROW($N123)-ROW($N$123)+1&gt;COUNT(U$123:U$147),"",INDEX($N:$N,SMALL(U$123:U$147,1+ROW($N123)-ROW($N$123))))</f>
        <v>#N/A</v>
      </c>
      <c r="W123" s="397">
        <f ca="1">IF(COUNTIF(INDIRECT(LEFT(W$70,3)&amp;"!"&amp;"$C$72"&amp;":"&amp;"$C$86"),'D2'!$N123)&gt;=1,"",ROW())</f>
        <v>123</v>
      </c>
      <c r="X123" s="6" t="e">
        <f t="shared" ref="X123:X136" ca="1" si="35">IF(ROW($N123)-ROW($N$123)+1&gt;COUNT(W$123:W$147),"",INDEX($N:$N,SMALL(W$123:W$147,1+ROW($N123)-ROW($N$123))))</f>
        <v>#N/A</v>
      </c>
      <c r="Y123" s="397">
        <f ca="1">IF(COUNTIF(INDIRECT(LEFT(Y$70,3)&amp;"!"&amp;"$C$72"&amp;":"&amp;"$C$86"),'D2'!$N123)&gt;=1,"",ROW())</f>
        <v>123</v>
      </c>
      <c r="Z123" s="6" t="e">
        <f t="shared" ref="Z123:Z136" ca="1" si="36">IF(ROW($N123)-ROW($N$123)+1&gt;COUNT(Y$123:Y$147),"",INDEX($N:$N,SMALL(Y$123:Y$147,1+ROW($N123)-ROW($N$123))))</f>
        <v>#N/A</v>
      </c>
      <c r="AC123" t="s">
        <v>370</v>
      </c>
    </row>
    <row r="124" spans="1:29" ht="26" x14ac:dyDescent="0.35">
      <c r="B124" s="266">
        <v>2</v>
      </c>
      <c r="C124" s="81"/>
      <c r="D124" s="408" t="s">
        <v>322</v>
      </c>
      <c r="E124" s="411" t="s">
        <v>323</v>
      </c>
      <c r="F124" s="409"/>
      <c r="G124" s="409" t="s">
        <v>172</v>
      </c>
      <c r="H124" s="411" t="s">
        <v>323</v>
      </c>
      <c r="I124" s="409"/>
      <c r="J124" s="413" t="s">
        <v>324</v>
      </c>
      <c r="K124" s="410"/>
      <c r="L124" s="410"/>
      <c r="M124" s="259">
        <v>55</v>
      </c>
      <c r="N124" s="259" t="e">
        <f>IF(HLOOKUP($N$70,$D$70:$L$147,M124,0)=0,"",HLOOKUP($N$70,$D$70:$L$147,M124,0))</f>
        <v>#N/A</v>
      </c>
      <c r="O124" s="397">
        <f ca="1">IF(COUNTIF(INDIRECT(LEFT(O$70,3)&amp;"!"&amp;"$C$72"&amp;":"&amp;"$C$86"),'D2'!$N124)&gt;=1,"",ROW())</f>
        <v>124</v>
      </c>
      <c r="P124" s="6" t="e">
        <f t="shared" ca="1" si="31"/>
        <v>#N/A</v>
      </c>
      <c r="Q124" s="397">
        <f ca="1">IF(COUNTIF(INDIRECT(LEFT(Q$70,3)&amp;"!"&amp;"$C$72"&amp;":"&amp;"$C$86"),'D2'!$N124)&gt;=1,"",ROW())</f>
        <v>124</v>
      </c>
      <c r="R124" s="6" t="e">
        <f t="shared" ca="1" si="32"/>
        <v>#N/A</v>
      </c>
      <c r="S124" s="397">
        <f ca="1">IF(COUNTIF(INDIRECT(LEFT(S$70,3)&amp;"!"&amp;"$C$72"&amp;":"&amp;"$C$86"),'D2'!$N124)&gt;=1,"",ROW())</f>
        <v>124</v>
      </c>
      <c r="T124" s="6" t="e">
        <f t="shared" ca="1" si="33"/>
        <v>#N/A</v>
      </c>
      <c r="U124" s="397">
        <f ca="1">IF(COUNTIF(INDIRECT(LEFT(U$70,3)&amp;"!"&amp;"$C$72"&amp;":"&amp;"$C$86"),'D2'!$N124)&gt;=1,"",ROW())</f>
        <v>124</v>
      </c>
      <c r="V124" s="6" t="e">
        <f t="shared" ca="1" si="34"/>
        <v>#N/A</v>
      </c>
      <c r="W124" s="397">
        <f ca="1">IF(COUNTIF(INDIRECT(LEFT(W$70,3)&amp;"!"&amp;"$C$72"&amp;":"&amp;"$C$86"),'D2'!$N124)&gt;=1,"",ROW())</f>
        <v>124</v>
      </c>
      <c r="X124" s="6" t="e">
        <f t="shared" ca="1" si="35"/>
        <v>#N/A</v>
      </c>
      <c r="Y124" s="397">
        <f ca="1">IF(COUNTIF(INDIRECT(LEFT(Y$70,3)&amp;"!"&amp;"$C$72"&amp;":"&amp;"$C$86"),'D2'!$N124)&gt;=1,"",ROW())</f>
        <v>124</v>
      </c>
      <c r="Z124" s="6" t="e">
        <f t="shared" ca="1" si="36"/>
        <v>#N/A</v>
      </c>
      <c r="AC124" t="s">
        <v>371</v>
      </c>
    </row>
    <row r="125" spans="1:29" ht="26" x14ac:dyDescent="0.35">
      <c r="B125" s="266">
        <v>3</v>
      </c>
      <c r="C125" s="81"/>
      <c r="D125" s="409"/>
      <c r="E125" s="411"/>
      <c r="F125" s="409"/>
      <c r="G125" s="409" t="s">
        <v>173</v>
      </c>
      <c r="H125" s="411"/>
      <c r="I125" s="409"/>
      <c r="J125" s="413" t="s">
        <v>325</v>
      </c>
      <c r="K125" s="410"/>
      <c r="L125" s="410"/>
      <c r="M125" s="259">
        <v>56</v>
      </c>
      <c r="N125" s="259" t="e">
        <f t="shared" ref="N125:N147" si="37">IF(HLOOKUP($N$70,$D$70:$L$147,M125,0)=0,"",HLOOKUP($N$70,$D$70:$L$147,M125,0))</f>
        <v>#N/A</v>
      </c>
      <c r="O125" s="397">
        <f ca="1">IF(COUNTIF(INDIRECT(LEFT(O$70,3)&amp;"!"&amp;"$C$72"&amp;":"&amp;"$C$86"),'D2'!$N125)&gt;=1,"",ROW())</f>
        <v>125</v>
      </c>
      <c r="P125" s="6" t="e">
        <f t="shared" ca="1" si="31"/>
        <v>#N/A</v>
      </c>
      <c r="Q125" s="397">
        <f ca="1">IF(COUNTIF(INDIRECT(LEFT(Q$70,3)&amp;"!"&amp;"$C$72"&amp;":"&amp;"$C$86"),'D2'!$N125)&gt;=1,"",ROW())</f>
        <v>125</v>
      </c>
      <c r="R125" s="6" t="e">
        <f t="shared" ca="1" si="32"/>
        <v>#N/A</v>
      </c>
      <c r="S125" s="397">
        <f ca="1">IF(COUNTIF(INDIRECT(LEFT(S$70,3)&amp;"!"&amp;"$C$72"&amp;":"&amp;"$C$86"),'D2'!$N125)&gt;=1,"",ROW())</f>
        <v>125</v>
      </c>
      <c r="T125" s="6" t="e">
        <f t="shared" ca="1" si="33"/>
        <v>#N/A</v>
      </c>
      <c r="U125" s="397">
        <f ca="1">IF(COUNTIF(INDIRECT(LEFT(U$70,3)&amp;"!"&amp;"$C$72"&amp;":"&amp;"$C$86"),'D2'!$N125)&gt;=1,"",ROW())</f>
        <v>125</v>
      </c>
      <c r="V125" s="6" t="e">
        <f t="shared" ca="1" si="34"/>
        <v>#N/A</v>
      </c>
      <c r="W125" s="397">
        <f ca="1">IF(COUNTIF(INDIRECT(LEFT(W$70,3)&amp;"!"&amp;"$C$72"&amp;":"&amp;"$C$86"),'D2'!$N125)&gt;=1,"",ROW())</f>
        <v>125</v>
      </c>
      <c r="X125" s="6" t="e">
        <f t="shared" ca="1" si="35"/>
        <v>#N/A</v>
      </c>
      <c r="Y125" s="397">
        <f ca="1">IF(COUNTIF(INDIRECT(LEFT(Y$70,3)&amp;"!"&amp;"$C$72"&amp;":"&amp;"$C$86"),'D2'!$N125)&gt;=1,"",ROW())</f>
        <v>125</v>
      </c>
      <c r="Z125" s="6" t="e">
        <f t="shared" ca="1" si="36"/>
        <v>#N/A</v>
      </c>
      <c r="AC125" t="s">
        <v>372</v>
      </c>
    </row>
    <row r="126" spans="1:29" ht="26" x14ac:dyDescent="0.35">
      <c r="B126" s="266">
        <v>4</v>
      </c>
      <c r="C126" s="81"/>
      <c r="D126" s="409"/>
      <c r="E126" s="411"/>
      <c r="F126" s="409"/>
      <c r="G126" s="409" t="s">
        <v>174</v>
      </c>
      <c r="H126" s="411"/>
      <c r="I126" s="409"/>
      <c r="J126" s="413" t="s">
        <v>326</v>
      </c>
      <c r="K126" s="410"/>
      <c r="L126" s="410"/>
      <c r="M126" s="259">
        <v>57</v>
      </c>
      <c r="N126" s="259" t="e">
        <f t="shared" si="37"/>
        <v>#N/A</v>
      </c>
      <c r="O126" s="397">
        <f ca="1">IF(COUNTIF(INDIRECT(LEFT(O$70,3)&amp;"!"&amp;"$C$72"&amp;":"&amp;"$C$86"),'D2'!$N126)&gt;=1,"",ROW())</f>
        <v>126</v>
      </c>
      <c r="P126" s="6" t="e">
        <f t="shared" ca="1" si="31"/>
        <v>#N/A</v>
      </c>
      <c r="Q126" s="397">
        <f ca="1">IF(COUNTIF(INDIRECT(LEFT(Q$70,3)&amp;"!"&amp;"$C$72"&amp;":"&amp;"$C$86"),'D2'!$N126)&gt;=1,"",ROW())</f>
        <v>126</v>
      </c>
      <c r="R126" s="6" t="e">
        <f t="shared" ca="1" si="32"/>
        <v>#N/A</v>
      </c>
      <c r="S126" s="397">
        <f ca="1">IF(COUNTIF(INDIRECT(LEFT(S$70,3)&amp;"!"&amp;"$C$72"&amp;":"&amp;"$C$86"),'D2'!$N126)&gt;=1,"",ROW())</f>
        <v>126</v>
      </c>
      <c r="T126" s="6" t="e">
        <f t="shared" ca="1" si="33"/>
        <v>#N/A</v>
      </c>
      <c r="U126" s="397">
        <f ca="1">IF(COUNTIF(INDIRECT(LEFT(U$70,3)&amp;"!"&amp;"$C$72"&amp;":"&amp;"$C$86"),'D2'!$N126)&gt;=1,"",ROW())</f>
        <v>126</v>
      </c>
      <c r="V126" s="6" t="e">
        <f t="shared" ca="1" si="34"/>
        <v>#N/A</v>
      </c>
      <c r="W126" s="397">
        <f ca="1">IF(COUNTIF(INDIRECT(LEFT(W$70,3)&amp;"!"&amp;"$C$72"&amp;":"&amp;"$C$86"),'D2'!$N126)&gt;=1,"",ROW())</f>
        <v>126</v>
      </c>
      <c r="X126" s="6" t="e">
        <f t="shared" ca="1" si="35"/>
        <v>#N/A</v>
      </c>
      <c r="Y126" s="397">
        <f ca="1">IF(COUNTIF(INDIRECT(LEFT(Y$70,3)&amp;"!"&amp;"$C$72"&amp;":"&amp;"$C$86"),'D2'!$N126)&gt;=1,"",ROW())</f>
        <v>126</v>
      </c>
      <c r="Z126" s="6" t="e">
        <f t="shared" ca="1" si="36"/>
        <v>#N/A</v>
      </c>
      <c r="AC126" t="s">
        <v>373</v>
      </c>
    </row>
    <row r="127" spans="1:29" x14ac:dyDescent="0.35">
      <c r="B127" s="266">
        <v>5</v>
      </c>
      <c r="C127" s="81"/>
      <c r="D127" s="409"/>
      <c r="E127" s="411"/>
      <c r="F127" s="409"/>
      <c r="G127" s="409" t="s">
        <v>175</v>
      </c>
      <c r="H127" s="411"/>
      <c r="I127" s="409"/>
      <c r="J127" s="409"/>
      <c r="K127" s="410"/>
      <c r="L127" s="410"/>
      <c r="M127" s="259">
        <v>58</v>
      </c>
      <c r="N127" s="259" t="e">
        <f t="shared" si="37"/>
        <v>#N/A</v>
      </c>
      <c r="O127" s="397">
        <f ca="1">IF(COUNTIF(INDIRECT(LEFT(O$70,3)&amp;"!"&amp;"$C$72"&amp;":"&amp;"$C$86"),'D2'!$N127)&gt;=1,"",ROW())</f>
        <v>127</v>
      </c>
      <c r="P127" s="6" t="e">
        <f t="shared" ca="1" si="31"/>
        <v>#N/A</v>
      </c>
      <c r="Q127" s="397">
        <f ca="1">IF(COUNTIF(INDIRECT(LEFT(Q$70,3)&amp;"!"&amp;"$C$72"&amp;":"&amp;"$C$86"),'D2'!$N127)&gt;=1,"",ROW())</f>
        <v>127</v>
      </c>
      <c r="R127" s="6" t="e">
        <f t="shared" ca="1" si="32"/>
        <v>#N/A</v>
      </c>
      <c r="S127" s="397">
        <f ca="1">IF(COUNTIF(INDIRECT(LEFT(S$70,3)&amp;"!"&amp;"$C$72"&amp;":"&amp;"$C$86"),'D2'!$N127)&gt;=1,"",ROW())</f>
        <v>127</v>
      </c>
      <c r="T127" s="6" t="e">
        <f t="shared" ca="1" si="33"/>
        <v>#N/A</v>
      </c>
      <c r="U127" s="397">
        <f ca="1">IF(COUNTIF(INDIRECT(LEFT(U$70,3)&amp;"!"&amp;"$C$72"&amp;":"&amp;"$C$86"),'D2'!$N127)&gt;=1,"",ROW())</f>
        <v>127</v>
      </c>
      <c r="V127" s="6" t="e">
        <f t="shared" ca="1" si="34"/>
        <v>#N/A</v>
      </c>
      <c r="W127" s="397">
        <f ca="1">IF(COUNTIF(INDIRECT(LEFT(W$70,3)&amp;"!"&amp;"$C$72"&amp;":"&amp;"$C$86"),'D2'!$N127)&gt;=1,"",ROW())</f>
        <v>127</v>
      </c>
      <c r="X127" s="6" t="e">
        <f t="shared" ca="1" si="35"/>
        <v>#N/A</v>
      </c>
      <c r="Y127" s="397">
        <f ca="1">IF(COUNTIF(INDIRECT(LEFT(Y$70,3)&amp;"!"&amp;"$C$72"&amp;":"&amp;"$C$86"),'D2'!$N127)&gt;=1,"",ROW())</f>
        <v>127</v>
      </c>
      <c r="Z127" s="6" t="e">
        <f t="shared" ca="1" si="36"/>
        <v>#N/A</v>
      </c>
      <c r="AC127" t="s">
        <v>374</v>
      </c>
    </row>
    <row r="128" spans="1:29" x14ac:dyDescent="0.35">
      <c r="B128" s="266">
        <v>6</v>
      </c>
      <c r="C128" s="81"/>
      <c r="D128" s="409"/>
      <c r="E128" s="411"/>
      <c r="F128" s="409"/>
      <c r="G128" s="409" t="s">
        <v>176</v>
      </c>
      <c r="H128" s="411"/>
      <c r="I128" s="409"/>
      <c r="J128" s="411"/>
      <c r="K128" s="410"/>
      <c r="L128" s="410"/>
      <c r="M128" s="259">
        <v>59</v>
      </c>
      <c r="N128" s="259" t="e">
        <f t="shared" si="37"/>
        <v>#N/A</v>
      </c>
      <c r="O128" s="397">
        <f ca="1">IF(COUNTIF(INDIRECT(LEFT(O$70,3)&amp;"!"&amp;"$C$72"&amp;":"&amp;"$C$86"),'D2'!$N128)&gt;=1,"",ROW())</f>
        <v>128</v>
      </c>
      <c r="P128" s="6" t="e">
        <f t="shared" ca="1" si="31"/>
        <v>#N/A</v>
      </c>
      <c r="Q128" s="397">
        <f ca="1">IF(COUNTIF(INDIRECT(LEFT(Q$70,3)&amp;"!"&amp;"$C$72"&amp;":"&amp;"$C$86"),'D2'!$N128)&gt;=1,"",ROW())</f>
        <v>128</v>
      </c>
      <c r="R128" s="6" t="e">
        <f t="shared" ca="1" si="32"/>
        <v>#N/A</v>
      </c>
      <c r="S128" s="397">
        <f ca="1">IF(COUNTIF(INDIRECT(LEFT(S$70,3)&amp;"!"&amp;"$C$72"&amp;":"&amp;"$C$86"),'D2'!$N128)&gt;=1,"",ROW())</f>
        <v>128</v>
      </c>
      <c r="T128" s="6" t="e">
        <f t="shared" ca="1" si="33"/>
        <v>#N/A</v>
      </c>
      <c r="U128" s="397">
        <f ca="1">IF(COUNTIF(INDIRECT(LEFT(U$70,3)&amp;"!"&amp;"$C$72"&amp;":"&amp;"$C$86"),'D2'!$N128)&gt;=1,"",ROW())</f>
        <v>128</v>
      </c>
      <c r="V128" s="6" t="e">
        <f t="shared" ca="1" si="34"/>
        <v>#N/A</v>
      </c>
      <c r="W128" s="397">
        <f ca="1">IF(COUNTIF(INDIRECT(LEFT(W$70,3)&amp;"!"&amp;"$C$72"&amp;":"&amp;"$C$86"),'D2'!$N128)&gt;=1,"",ROW())</f>
        <v>128</v>
      </c>
      <c r="X128" s="6" t="e">
        <f t="shared" ca="1" si="35"/>
        <v>#N/A</v>
      </c>
      <c r="Y128" s="397">
        <f ca="1">IF(COUNTIF(INDIRECT(LEFT(Y$70,3)&amp;"!"&amp;"$C$72"&amp;":"&amp;"$C$86"),'D2'!$N128)&gt;=1,"",ROW())</f>
        <v>128</v>
      </c>
      <c r="Z128" s="6" t="e">
        <f t="shared" ca="1" si="36"/>
        <v>#N/A</v>
      </c>
      <c r="AC128" t="s">
        <v>375</v>
      </c>
    </row>
    <row r="129" spans="2:26" ht="26" x14ac:dyDescent="0.35">
      <c r="B129" s="266">
        <v>7</v>
      </c>
      <c r="C129" s="81"/>
      <c r="D129" s="409"/>
      <c r="E129" s="411"/>
      <c r="F129" s="409"/>
      <c r="G129" s="409" t="s">
        <v>177</v>
      </c>
      <c r="H129" s="411"/>
      <c r="I129" s="409"/>
      <c r="J129" s="411"/>
      <c r="K129" s="410"/>
      <c r="L129" s="410"/>
      <c r="M129" s="259">
        <v>60</v>
      </c>
      <c r="N129" s="259" t="e">
        <f t="shared" si="37"/>
        <v>#N/A</v>
      </c>
      <c r="O129" s="397">
        <f ca="1">IF(COUNTIF(INDIRECT(LEFT(O$70,3)&amp;"!"&amp;"$C$72"&amp;":"&amp;"$C$86"),'D2'!$N129)&gt;=1,"",ROW())</f>
        <v>129</v>
      </c>
      <c r="P129" s="6" t="e">
        <f t="shared" ca="1" si="31"/>
        <v>#N/A</v>
      </c>
      <c r="Q129" s="397">
        <f ca="1">IF(COUNTIF(INDIRECT(LEFT(Q$70,3)&amp;"!"&amp;"$C$72"&amp;":"&amp;"$C$86"),'D2'!$N129)&gt;=1,"",ROW())</f>
        <v>129</v>
      </c>
      <c r="R129" s="6" t="e">
        <f t="shared" ca="1" si="32"/>
        <v>#N/A</v>
      </c>
      <c r="S129" s="397">
        <f ca="1">IF(COUNTIF(INDIRECT(LEFT(S$70,3)&amp;"!"&amp;"$C$72"&amp;":"&amp;"$C$86"),'D2'!$N129)&gt;=1,"",ROW())</f>
        <v>129</v>
      </c>
      <c r="T129" s="6" t="e">
        <f t="shared" ca="1" si="33"/>
        <v>#N/A</v>
      </c>
      <c r="U129" s="397">
        <f ca="1">IF(COUNTIF(INDIRECT(LEFT(U$70,3)&amp;"!"&amp;"$C$72"&amp;":"&amp;"$C$86"),'D2'!$N129)&gt;=1,"",ROW())</f>
        <v>129</v>
      </c>
      <c r="V129" s="6" t="e">
        <f t="shared" ca="1" si="34"/>
        <v>#N/A</v>
      </c>
      <c r="W129" s="397">
        <f ca="1">IF(COUNTIF(INDIRECT(LEFT(W$70,3)&amp;"!"&amp;"$C$72"&amp;":"&amp;"$C$86"),'D2'!$N129)&gt;=1,"",ROW())</f>
        <v>129</v>
      </c>
      <c r="X129" s="6" t="e">
        <f t="shared" ca="1" si="35"/>
        <v>#N/A</v>
      </c>
      <c r="Y129" s="397">
        <f ca="1">IF(COUNTIF(INDIRECT(LEFT(Y$70,3)&amp;"!"&amp;"$C$72"&amp;":"&amp;"$C$86"),'D2'!$N129)&gt;=1,"",ROW())</f>
        <v>129</v>
      </c>
      <c r="Z129" s="6" t="e">
        <f t="shared" ca="1" si="36"/>
        <v>#N/A</v>
      </c>
    </row>
    <row r="130" spans="2:26" ht="26" x14ac:dyDescent="0.35">
      <c r="B130" s="266">
        <v>8</v>
      </c>
      <c r="C130" s="81"/>
      <c r="D130" s="409"/>
      <c r="E130" s="411"/>
      <c r="F130" s="409"/>
      <c r="G130" s="409" t="s">
        <v>178</v>
      </c>
      <c r="H130" s="411"/>
      <c r="I130" s="409"/>
      <c r="J130" s="411"/>
      <c r="K130" s="410"/>
      <c r="L130" s="410"/>
      <c r="M130" s="259">
        <v>61</v>
      </c>
      <c r="N130" s="259" t="e">
        <f t="shared" si="37"/>
        <v>#N/A</v>
      </c>
      <c r="O130" s="397">
        <f ca="1">IF(COUNTIF(INDIRECT(LEFT(O$70,3)&amp;"!"&amp;"$C$72"&amp;":"&amp;"$C$86"),'D2'!$N130)&gt;=1,"",ROW())</f>
        <v>130</v>
      </c>
      <c r="P130" s="6" t="e">
        <f t="shared" ca="1" si="31"/>
        <v>#N/A</v>
      </c>
      <c r="Q130" s="397">
        <f ca="1">IF(COUNTIF(INDIRECT(LEFT(Q$70,3)&amp;"!"&amp;"$C$72"&amp;":"&amp;"$C$86"),'D2'!$N130)&gt;=1,"",ROW())</f>
        <v>130</v>
      </c>
      <c r="R130" s="6" t="e">
        <f t="shared" ca="1" si="32"/>
        <v>#N/A</v>
      </c>
      <c r="S130" s="397">
        <f ca="1">IF(COUNTIF(INDIRECT(LEFT(S$70,3)&amp;"!"&amp;"$C$72"&amp;":"&amp;"$C$86"),'D2'!$N130)&gt;=1,"",ROW())</f>
        <v>130</v>
      </c>
      <c r="T130" s="6" t="e">
        <f t="shared" ca="1" si="33"/>
        <v>#N/A</v>
      </c>
      <c r="U130" s="397">
        <f ca="1">IF(COUNTIF(INDIRECT(LEFT(U$70,3)&amp;"!"&amp;"$C$72"&amp;":"&amp;"$C$86"),'D2'!$N130)&gt;=1,"",ROW())</f>
        <v>130</v>
      </c>
      <c r="V130" s="6" t="e">
        <f t="shared" ca="1" si="34"/>
        <v>#N/A</v>
      </c>
      <c r="W130" s="397">
        <f ca="1">IF(COUNTIF(INDIRECT(LEFT(W$70,3)&amp;"!"&amp;"$C$72"&amp;":"&amp;"$C$86"),'D2'!$N130)&gt;=1,"",ROW())</f>
        <v>130</v>
      </c>
      <c r="X130" s="6" t="e">
        <f t="shared" ca="1" si="35"/>
        <v>#N/A</v>
      </c>
      <c r="Y130" s="397">
        <f ca="1">IF(COUNTIF(INDIRECT(LEFT(Y$70,3)&amp;"!"&amp;"$C$72"&amp;":"&amp;"$C$86"),'D2'!$N130)&gt;=1,"",ROW())</f>
        <v>130</v>
      </c>
      <c r="Z130" s="6" t="e">
        <f t="shared" ca="1" si="36"/>
        <v>#N/A</v>
      </c>
    </row>
    <row r="131" spans="2:26" x14ac:dyDescent="0.35">
      <c r="B131" s="266">
        <v>9</v>
      </c>
      <c r="C131" s="81"/>
      <c r="D131" s="409"/>
      <c r="E131" s="411"/>
      <c r="F131" s="409"/>
      <c r="G131" s="409"/>
      <c r="H131" s="411"/>
      <c r="I131" s="409"/>
      <c r="J131" s="411"/>
      <c r="K131" s="410"/>
      <c r="L131" s="410"/>
      <c r="M131" s="259">
        <v>62</v>
      </c>
      <c r="N131" s="259" t="e">
        <f t="shared" si="37"/>
        <v>#N/A</v>
      </c>
      <c r="O131" s="397">
        <f ca="1">IF(COUNTIF(INDIRECT(LEFT(O$70,3)&amp;"!"&amp;"$C$72"&amp;":"&amp;"$C$86"),'D2'!$N131)&gt;=1,"",ROW())</f>
        <v>131</v>
      </c>
      <c r="P131" s="6" t="e">
        <f t="shared" ca="1" si="31"/>
        <v>#N/A</v>
      </c>
      <c r="Q131" s="397">
        <f ca="1">IF(COUNTIF(INDIRECT(LEFT(Q$70,3)&amp;"!"&amp;"$C$72"&amp;":"&amp;"$C$86"),'D2'!$N131)&gt;=1,"",ROW())</f>
        <v>131</v>
      </c>
      <c r="R131" s="6" t="e">
        <f t="shared" ca="1" si="32"/>
        <v>#N/A</v>
      </c>
      <c r="S131" s="397">
        <f ca="1">IF(COUNTIF(INDIRECT(LEFT(S$70,3)&amp;"!"&amp;"$C$72"&amp;":"&amp;"$C$86"),'D2'!$N131)&gt;=1,"",ROW())</f>
        <v>131</v>
      </c>
      <c r="T131" s="6" t="e">
        <f t="shared" ca="1" si="33"/>
        <v>#N/A</v>
      </c>
      <c r="U131" s="397">
        <f ca="1">IF(COUNTIF(INDIRECT(LEFT(U$70,3)&amp;"!"&amp;"$C$72"&amp;":"&amp;"$C$86"),'D2'!$N131)&gt;=1,"",ROW())</f>
        <v>131</v>
      </c>
      <c r="V131" s="6" t="e">
        <f t="shared" ca="1" si="34"/>
        <v>#N/A</v>
      </c>
      <c r="W131" s="397">
        <f ca="1">IF(COUNTIF(INDIRECT(LEFT(W$70,3)&amp;"!"&amp;"$C$72"&amp;":"&amp;"$C$86"),'D2'!$N131)&gt;=1,"",ROW())</f>
        <v>131</v>
      </c>
      <c r="X131" s="6" t="e">
        <f t="shared" ca="1" si="35"/>
        <v>#N/A</v>
      </c>
      <c r="Y131" s="397">
        <f ca="1">IF(COUNTIF(INDIRECT(LEFT(Y$70,3)&amp;"!"&amp;"$C$72"&amp;":"&amp;"$C$86"),'D2'!$N131)&gt;=1,"",ROW())</f>
        <v>131</v>
      </c>
      <c r="Z131" s="6" t="e">
        <f t="shared" ca="1" si="36"/>
        <v>#N/A</v>
      </c>
    </row>
    <row r="132" spans="2:26" x14ac:dyDescent="0.35">
      <c r="B132" s="266">
        <v>10</v>
      </c>
      <c r="C132" s="81"/>
      <c r="D132" s="409"/>
      <c r="E132" s="411"/>
      <c r="F132" s="409"/>
      <c r="G132" s="410"/>
      <c r="H132" s="411"/>
      <c r="I132" s="409"/>
      <c r="J132" s="410"/>
      <c r="K132" s="410"/>
      <c r="L132" s="411"/>
      <c r="M132" s="259">
        <v>63</v>
      </c>
      <c r="N132" s="259" t="e">
        <f t="shared" si="37"/>
        <v>#N/A</v>
      </c>
      <c r="O132" s="397">
        <f ca="1">IF(COUNTIF(INDIRECT(LEFT(O$70,3)&amp;"!"&amp;"$C$72"&amp;":"&amp;"$C$86"),'D2'!$N132)&gt;=1,"",ROW())</f>
        <v>132</v>
      </c>
      <c r="P132" s="6" t="e">
        <f t="shared" ca="1" si="31"/>
        <v>#N/A</v>
      </c>
      <c r="Q132" s="397">
        <f ca="1">IF(COUNTIF(INDIRECT(LEFT(Q$70,3)&amp;"!"&amp;"$C$72"&amp;":"&amp;"$C$86"),'D2'!$N132)&gt;=1,"",ROW())</f>
        <v>132</v>
      </c>
      <c r="R132" s="6" t="e">
        <f t="shared" ca="1" si="32"/>
        <v>#N/A</v>
      </c>
      <c r="S132" s="397">
        <f ca="1">IF(COUNTIF(INDIRECT(LEFT(S$70,3)&amp;"!"&amp;"$C$72"&amp;":"&amp;"$C$86"),'D2'!$N132)&gt;=1,"",ROW())</f>
        <v>132</v>
      </c>
      <c r="T132" s="6" t="e">
        <f t="shared" ca="1" si="33"/>
        <v>#N/A</v>
      </c>
      <c r="U132" s="397">
        <f ca="1">IF(COUNTIF(INDIRECT(LEFT(U$70,3)&amp;"!"&amp;"$C$72"&amp;":"&amp;"$C$86"),'D2'!$N132)&gt;=1,"",ROW())</f>
        <v>132</v>
      </c>
      <c r="V132" s="6" t="e">
        <f t="shared" ca="1" si="34"/>
        <v>#N/A</v>
      </c>
      <c r="W132" s="397">
        <f ca="1">IF(COUNTIF(INDIRECT(LEFT(W$70,3)&amp;"!"&amp;"$C$72"&amp;":"&amp;"$C$86"),'D2'!$N132)&gt;=1,"",ROW())</f>
        <v>132</v>
      </c>
      <c r="X132" s="6" t="e">
        <f t="shared" ca="1" si="35"/>
        <v>#N/A</v>
      </c>
      <c r="Y132" s="397">
        <f ca="1">IF(COUNTIF(INDIRECT(LEFT(Y$70,3)&amp;"!"&amp;"$C$72"&amp;":"&amp;"$C$86"),'D2'!$N132)&gt;=1,"",ROW())</f>
        <v>132</v>
      </c>
      <c r="Z132" s="6" t="e">
        <f t="shared" ca="1" si="36"/>
        <v>#N/A</v>
      </c>
    </row>
    <row r="133" spans="2:26" x14ac:dyDescent="0.35">
      <c r="B133" s="266">
        <v>11</v>
      </c>
      <c r="C133" s="81"/>
      <c r="D133" s="409"/>
      <c r="E133" s="409"/>
      <c r="F133" s="409"/>
      <c r="G133" s="409"/>
      <c r="H133" s="410"/>
      <c r="I133" s="411"/>
      <c r="J133" s="411"/>
      <c r="K133" s="410"/>
      <c r="L133" s="410"/>
      <c r="M133" s="259">
        <v>64</v>
      </c>
      <c r="N133" s="259" t="e">
        <f t="shared" si="37"/>
        <v>#N/A</v>
      </c>
      <c r="O133" s="397">
        <f ca="1">IF(COUNTIF(INDIRECT(LEFT(O$70,3)&amp;"!"&amp;"$C$72"&amp;":"&amp;"$C$86"),'D2'!$N133)&gt;=1,"",ROW())</f>
        <v>133</v>
      </c>
      <c r="P133" s="6" t="e">
        <f t="shared" ca="1" si="31"/>
        <v>#N/A</v>
      </c>
      <c r="Q133" s="397">
        <f ca="1">IF(COUNTIF(INDIRECT(LEFT(Q$70,3)&amp;"!"&amp;"$C$72"&amp;":"&amp;"$C$86"),'D2'!$N133)&gt;=1,"",ROW())</f>
        <v>133</v>
      </c>
      <c r="R133" s="6" t="e">
        <f t="shared" ca="1" si="32"/>
        <v>#N/A</v>
      </c>
      <c r="S133" s="397">
        <f ca="1">IF(COUNTIF(INDIRECT(LEFT(S$70,3)&amp;"!"&amp;"$C$72"&amp;":"&amp;"$C$86"),'D2'!$N133)&gt;=1,"",ROW())</f>
        <v>133</v>
      </c>
      <c r="T133" s="6" t="e">
        <f t="shared" ca="1" si="33"/>
        <v>#N/A</v>
      </c>
      <c r="U133" s="397">
        <f ca="1">IF(COUNTIF(INDIRECT(LEFT(U$70,3)&amp;"!"&amp;"$C$72"&amp;":"&amp;"$C$86"),'D2'!$N133)&gt;=1,"",ROW())</f>
        <v>133</v>
      </c>
      <c r="V133" s="6" t="e">
        <f t="shared" ca="1" si="34"/>
        <v>#N/A</v>
      </c>
      <c r="W133" s="397">
        <f ca="1">IF(COUNTIF(INDIRECT(LEFT(W$70,3)&amp;"!"&amp;"$C$72"&amp;":"&amp;"$C$86"),'D2'!$N133)&gt;=1,"",ROW())</f>
        <v>133</v>
      </c>
      <c r="X133" s="6" t="e">
        <f t="shared" ca="1" si="35"/>
        <v>#N/A</v>
      </c>
      <c r="Y133" s="397">
        <f ca="1">IF(COUNTIF(INDIRECT(LEFT(Y$70,3)&amp;"!"&amp;"$C$72"&amp;":"&amp;"$C$86"),'D2'!$N133)&gt;=1,"",ROW())</f>
        <v>133</v>
      </c>
      <c r="Z133" s="6" t="e">
        <f t="shared" ca="1" si="36"/>
        <v>#N/A</v>
      </c>
    </row>
    <row r="134" spans="2:26" x14ac:dyDescent="0.35">
      <c r="B134" s="266">
        <v>12</v>
      </c>
      <c r="C134" s="6"/>
      <c r="D134" s="411"/>
      <c r="E134" s="411"/>
      <c r="F134" s="411"/>
      <c r="G134" s="411"/>
      <c r="H134" s="411"/>
      <c r="I134" s="411"/>
      <c r="J134" s="411"/>
      <c r="K134" s="410"/>
      <c r="L134" s="410"/>
      <c r="M134" s="259">
        <v>65</v>
      </c>
      <c r="N134" s="259" t="e">
        <f t="shared" si="37"/>
        <v>#N/A</v>
      </c>
      <c r="O134" s="397">
        <f ca="1">IF(COUNTIF(INDIRECT(LEFT(O$70,3)&amp;"!"&amp;"$C$72"&amp;":"&amp;"$C$86"),'D2'!$N134)&gt;=1,"",ROW())</f>
        <v>134</v>
      </c>
      <c r="P134" s="6" t="e">
        <f t="shared" ca="1" si="31"/>
        <v>#N/A</v>
      </c>
      <c r="Q134" s="397">
        <f ca="1">IF(COUNTIF(INDIRECT(LEFT(Q$70,3)&amp;"!"&amp;"$C$72"&amp;":"&amp;"$C$86"),'D2'!$N134)&gt;=1,"",ROW())</f>
        <v>134</v>
      </c>
      <c r="R134" s="6" t="e">
        <f t="shared" ca="1" si="32"/>
        <v>#N/A</v>
      </c>
      <c r="S134" s="397">
        <f ca="1">IF(COUNTIF(INDIRECT(LEFT(S$70,3)&amp;"!"&amp;"$C$72"&amp;":"&amp;"$C$86"),'D2'!$N134)&gt;=1,"",ROW())</f>
        <v>134</v>
      </c>
      <c r="T134" s="6" t="e">
        <f t="shared" ca="1" si="33"/>
        <v>#N/A</v>
      </c>
      <c r="U134" s="397">
        <f ca="1">IF(COUNTIF(INDIRECT(LEFT(U$70,3)&amp;"!"&amp;"$C$72"&amp;":"&amp;"$C$86"),'D2'!$N134)&gt;=1,"",ROW())</f>
        <v>134</v>
      </c>
      <c r="V134" s="6" t="e">
        <f t="shared" ca="1" si="34"/>
        <v>#N/A</v>
      </c>
      <c r="W134" s="397">
        <f ca="1">IF(COUNTIF(INDIRECT(LEFT(W$70,3)&amp;"!"&amp;"$C$72"&amp;":"&amp;"$C$86"),'D2'!$N134)&gt;=1,"",ROW())</f>
        <v>134</v>
      </c>
      <c r="X134" s="6" t="e">
        <f t="shared" ca="1" si="35"/>
        <v>#N/A</v>
      </c>
      <c r="Y134" s="397">
        <f ca="1">IF(COUNTIF(INDIRECT(LEFT(Y$70,3)&amp;"!"&amp;"$C$72"&amp;":"&amp;"$C$86"),'D2'!$N134)&gt;=1,"",ROW())</f>
        <v>134</v>
      </c>
      <c r="Z134" s="6" t="e">
        <f t="shared" ca="1" si="36"/>
        <v>#N/A</v>
      </c>
    </row>
    <row r="135" spans="2:26" x14ac:dyDescent="0.35">
      <c r="B135" s="266">
        <v>13</v>
      </c>
      <c r="C135" s="259"/>
      <c r="D135" s="410"/>
      <c r="E135" s="410"/>
      <c r="F135" s="410"/>
      <c r="G135" s="410"/>
      <c r="H135" s="410"/>
      <c r="I135" s="410"/>
      <c r="J135" s="410"/>
      <c r="K135" s="410"/>
      <c r="L135" s="410"/>
      <c r="M135" s="259">
        <v>66</v>
      </c>
      <c r="N135" s="259" t="e">
        <f t="shared" si="37"/>
        <v>#N/A</v>
      </c>
      <c r="O135" s="397">
        <f ca="1">IF(COUNTIF(INDIRECT(LEFT(O$70,3)&amp;"!"&amp;"$C$72"&amp;":"&amp;"$C$86"),'D2'!$N135)&gt;=1,"",ROW())</f>
        <v>135</v>
      </c>
      <c r="P135" s="6" t="e">
        <f t="shared" ca="1" si="31"/>
        <v>#N/A</v>
      </c>
      <c r="Q135" s="397">
        <f ca="1">IF(COUNTIF(INDIRECT(LEFT(Q$70,3)&amp;"!"&amp;"$C$72"&amp;":"&amp;"$C$86"),'D2'!$N135)&gt;=1,"",ROW())</f>
        <v>135</v>
      </c>
      <c r="R135" s="6" t="e">
        <f t="shared" ca="1" si="32"/>
        <v>#N/A</v>
      </c>
      <c r="S135" s="397">
        <f ca="1">IF(COUNTIF(INDIRECT(LEFT(S$70,3)&amp;"!"&amp;"$C$72"&amp;":"&amp;"$C$86"),'D2'!$N135)&gt;=1,"",ROW())</f>
        <v>135</v>
      </c>
      <c r="T135" s="6" t="e">
        <f t="shared" ca="1" si="33"/>
        <v>#N/A</v>
      </c>
      <c r="U135" s="397">
        <f ca="1">IF(COUNTIF(INDIRECT(LEFT(U$70,3)&amp;"!"&amp;"$C$72"&amp;":"&amp;"$C$86"),'D2'!$N135)&gt;=1,"",ROW())</f>
        <v>135</v>
      </c>
      <c r="V135" s="6" t="e">
        <f t="shared" ca="1" si="34"/>
        <v>#N/A</v>
      </c>
      <c r="W135" s="397">
        <f ca="1">IF(COUNTIF(INDIRECT(LEFT(W$70,3)&amp;"!"&amp;"$C$72"&amp;":"&amp;"$C$86"),'D2'!$N135)&gt;=1,"",ROW())</f>
        <v>135</v>
      </c>
      <c r="X135" s="6" t="e">
        <f t="shared" ca="1" si="35"/>
        <v>#N/A</v>
      </c>
      <c r="Y135" s="397">
        <f ca="1">IF(COUNTIF(INDIRECT(LEFT(Y$70,3)&amp;"!"&amp;"$C$72"&amp;":"&amp;"$C$86"),'D2'!$N135)&gt;=1,"",ROW())</f>
        <v>135</v>
      </c>
      <c r="Z135" s="6" t="e">
        <f t="shared" ca="1" si="36"/>
        <v>#N/A</v>
      </c>
    </row>
    <row r="136" spans="2:26" x14ac:dyDescent="0.35">
      <c r="B136" s="266">
        <v>14</v>
      </c>
      <c r="C136" s="259"/>
      <c r="D136" s="410"/>
      <c r="E136" s="410"/>
      <c r="F136" s="410"/>
      <c r="G136" s="410"/>
      <c r="H136" s="410"/>
      <c r="I136" s="410"/>
      <c r="J136" s="410"/>
      <c r="K136" s="410"/>
      <c r="L136" s="410"/>
      <c r="M136" s="259">
        <v>67</v>
      </c>
      <c r="N136" s="259" t="e">
        <f t="shared" si="37"/>
        <v>#N/A</v>
      </c>
      <c r="O136" s="397">
        <f ca="1">IF(COUNTIF(INDIRECT(LEFT(O$70,3)&amp;"!"&amp;"$C$72"&amp;":"&amp;"$C$86"),'D2'!$N136)&gt;=1,"",ROW())</f>
        <v>136</v>
      </c>
      <c r="P136" s="6" t="e">
        <f t="shared" ca="1" si="31"/>
        <v>#N/A</v>
      </c>
      <c r="Q136" s="397">
        <f ca="1">IF(COUNTIF(INDIRECT(LEFT(Q$70,3)&amp;"!"&amp;"$C$72"&amp;":"&amp;"$C$86"),'D2'!$N136)&gt;=1,"",ROW())</f>
        <v>136</v>
      </c>
      <c r="R136" s="6" t="e">
        <f t="shared" ca="1" si="32"/>
        <v>#N/A</v>
      </c>
      <c r="S136" s="397">
        <f ca="1">IF(COUNTIF(INDIRECT(LEFT(S$70,3)&amp;"!"&amp;"$C$72"&amp;":"&amp;"$C$86"),'D2'!$N136)&gt;=1,"",ROW())</f>
        <v>136</v>
      </c>
      <c r="T136" s="6" t="e">
        <f t="shared" ca="1" si="33"/>
        <v>#N/A</v>
      </c>
      <c r="U136" s="397">
        <f ca="1">IF(COUNTIF(INDIRECT(LEFT(U$70,3)&amp;"!"&amp;"$C$72"&amp;":"&amp;"$C$86"),'D2'!$N136)&gt;=1,"",ROW())</f>
        <v>136</v>
      </c>
      <c r="V136" s="6" t="e">
        <f t="shared" ca="1" si="34"/>
        <v>#N/A</v>
      </c>
      <c r="W136" s="397">
        <f ca="1">IF(COUNTIF(INDIRECT(LEFT(W$70,3)&amp;"!"&amp;"$C$72"&amp;":"&amp;"$C$86"),'D2'!$N136)&gt;=1,"",ROW())</f>
        <v>136</v>
      </c>
      <c r="X136" s="6" t="e">
        <f t="shared" ca="1" si="35"/>
        <v>#N/A</v>
      </c>
      <c r="Y136" s="397">
        <f ca="1">IF(COUNTIF(INDIRECT(LEFT(Y$70,3)&amp;"!"&amp;"$C$72"&amp;":"&amp;"$C$86"),'D2'!$N136)&gt;=1,"",ROW())</f>
        <v>136</v>
      </c>
      <c r="Z136" s="6" t="e">
        <f t="shared" ca="1" si="36"/>
        <v>#N/A</v>
      </c>
    </row>
    <row r="137" spans="2:26" x14ac:dyDescent="0.35">
      <c r="B137" s="266">
        <v>15</v>
      </c>
      <c r="C137" s="259"/>
      <c r="D137" s="410"/>
      <c r="E137" s="410"/>
      <c r="F137" s="410"/>
      <c r="G137" s="410"/>
      <c r="H137" s="410"/>
      <c r="I137" s="410"/>
      <c r="J137" s="410"/>
      <c r="K137" s="410"/>
      <c r="L137" s="410"/>
      <c r="M137" s="259">
        <v>68</v>
      </c>
      <c r="N137" s="259"/>
      <c r="O137" s="397"/>
      <c r="P137" s="6"/>
      <c r="Q137" s="397"/>
      <c r="R137" s="6"/>
      <c r="S137" s="397"/>
      <c r="T137" s="6"/>
      <c r="U137" s="397"/>
      <c r="V137" s="6"/>
      <c r="W137" s="397"/>
      <c r="X137" s="6"/>
      <c r="Y137" s="397"/>
      <c r="Z137" s="6"/>
    </row>
    <row r="138" spans="2:26" x14ac:dyDescent="0.35">
      <c r="B138" s="266">
        <v>16</v>
      </c>
      <c r="C138" s="259"/>
      <c r="D138" s="410"/>
      <c r="E138" s="410"/>
      <c r="F138" s="410"/>
      <c r="G138" s="410"/>
      <c r="H138" s="410"/>
      <c r="I138" s="410"/>
      <c r="J138" s="410"/>
      <c r="K138" s="410"/>
      <c r="L138" s="410"/>
      <c r="M138" s="259">
        <v>69</v>
      </c>
      <c r="N138" s="259"/>
      <c r="O138" s="397"/>
      <c r="P138" s="6"/>
      <c r="Q138" s="397"/>
      <c r="R138" s="6"/>
      <c r="S138" s="397"/>
      <c r="T138" s="6"/>
      <c r="U138" s="397"/>
      <c r="V138" s="6"/>
      <c r="W138" s="397"/>
      <c r="X138" s="6"/>
      <c r="Y138" s="397"/>
      <c r="Z138" s="6"/>
    </row>
    <row r="139" spans="2:26" x14ac:dyDescent="0.35">
      <c r="B139" s="266">
        <v>17</v>
      </c>
      <c r="C139" s="259"/>
      <c r="D139" s="410"/>
      <c r="E139" s="410"/>
      <c r="F139" s="410"/>
      <c r="G139" s="410"/>
      <c r="H139" s="410"/>
      <c r="I139" s="410"/>
      <c r="J139" s="410"/>
      <c r="K139" s="410"/>
      <c r="L139" s="410"/>
      <c r="M139" s="259">
        <v>70</v>
      </c>
      <c r="N139" s="259"/>
      <c r="O139" s="397"/>
      <c r="P139" s="6"/>
      <c r="Q139" s="397"/>
      <c r="R139" s="6"/>
      <c r="S139" s="397"/>
      <c r="T139" s="6"/>
      <c r="U139" s="397"/>
      <c r="V139" s="6"/>
      <c r="W139" s="397"/>
      <c r="X139" s="6"/>
      <c r="Y139" s="397"/>
      <c r="Z139" s="6"/>
    </row>
    <row r="140" spans="2:26" x14ac:dyDescent="0.35">
      <c r="B140" s="266">
        <v>18</v>
      </c>
      <c r="C140" s="259"/>
      <c r="D140" s="410"/>
      <c r="E140" s="410"/>
      <c r="F140" s="410"/>
      <c r="G140" s="410"/>
      <c r="H140" s="410"/>
      <c r="I140" s="410"/>
      <c r="J140" s="410"/>
      <c r="K140" s="410"/>
      <c r="L140" s="410"/>
      <c r="M140" s="259">
        <v>71</v>
      </c>
      <c r="N140" s="259"/>
      <c r="O140" s="397"/>
      <c r="P140" s="6"/>
      <c r="Q140" s="397"/>
      <c r="R140" s="6"/>
      <c r="S140" s="397"/>
      <c r="T140" s="6"/>
      <c r="U140" s="397"/>
      <c r="V140" s="6"/>
      <c r="W140" s="397"/>
      <c r="X140" s="6"/>
      <c r="Y140" s="397"/>
      <c r="Z140" s="6"/>
    </row>
    <row r="141" spans="2:26" x14ac:dyDescent="0.35">
      <c r="B141" s="266">
        <v>19</v>
      </c>
      <c r="C141" s="259"/>
      <c r="D141" s="410"/>
      <c r="E141" s="410"/>
      <c r="F141" s="410"/>
      <c r="G141" s="410"/>
      <c r="H141" s="410"/>
      <c r="I141" s="410"/>
      <c r="J141" s="410"/>
      <c r="K141" s="410"/>
      <c r="L141" s="410"/>
      <c r="M141" s="259">
        <v>72</v>
      </c>
      <c r="N141" s="259"/>
      <c r="O141" s="397"/>
      <c r="P141" s="6"/>
      <c r="Q141" s="397"/>
      <c r="R141" s="6"/>
      <c r="S141" s="397"/>
      <c r="T141" s="6"/>
      <c r="U141" s="397"/>
      <c r="V141" s="6"/>
      <c r="W141" s="397"/>
      <c r="X141" s="6"/>
      <c r="Y141" s="397"/>
      <c r="Z141" s="6"/>
    </row>
    <row r="142" spans="2:26" x14ac:dyDescent="0.35">
      <c r="B142" s="266">
        <v>20</v>
      </c>
      <c r="C142" s="259"/>
      <c r="D142" s="410"/>
      <c r="E142" s="410"/>
      <c r="F142" s="410"/>
      <c r="G142" s="410"/>
      <c r="H142" s="410"/>
      <c r="I142" s="410"/>
      <c r="J142" s="410"/>
      <c r="K142" s="410"/>
      <c r="L142" s="410"/>
      <c r="M142" s="259">
        <v>73</v>
      </c>
      <c r="N142" s="259"/>
      <c r="O142" s="397"/>
      <c r="P142" s="6"/>
      <c r="Q142" s="397"/>
      <c r="R142" s="6"/>
      <c r="S142" s="397"/>
      <c r="T142" s="6"/>
      <c r="U142" s="397"/>
      <c r="V142" s="6"/>
      <c r="W142" s="397"/>
      <c r="X142" s="6"/>
      <c r="Y142" s="397"/>
      <c r="Z142" s="6"/>
    </row>
    <row r="143" spans="2:26" x14ac:dyDescent="0.35">
      <c r="B143" s="266">
        <v>21</v>
      </c>
      <c r="C143" s="259"/>
      <c r="D143" s="410"/>
      <c r="E143" s="410"/>
      <c r="F143" s="410"/>
      <c r="G143" s="410"/>
      <c r="H143" s="410"/>
      <c r="I143" s="410"/>
      <c r="J143" s="410"/>
      <c r="K143" s="410"/>
      <c r="L143" s="410"/>
      <c r="M143" s="259">
        <v>74</v>
      </c>
      <c r="N143" s="259"/>
      <c r="O143" s="397"/>
      <c r="P143" s="6"/>
      <c r="Q143" s="397"/>
      <c r="R143" s="6"/>
      <c r="S143" s="397"/>
      <c r="T143" s="6"/>
      <c r="U143" s="397"/>
      <c r="V143" s="6"/>
      <c r="W143" s="397"/>
      <c r="X143" s="6"/>
      <c r="Y143" s="397"/>
      <c r="Z143" s="6"/>
    </row>
    <row r="144" spans="2:26" x14ac:dyDescent="0.35">
      <c r="B144" s="266">
        <v>22</v>
      </c>
      <c r="C144" s="259"/>
      <c r="D144" s="410"/>
      <c r="E144" s="410"/>
      <c r="F144" s="410"/>
      <c r="G144" s="410"/>
      <c r="H144" s="410"/>
      <c r="I144" s="410"/>
      <c r="J144" s="410"/>
      <c r="K144" s="410"/>
      <c r="L144" s="410"/>
      <c r="M144" s="259">
        <v>75</v>
      </c>
      <c r="N144" s="259"/>
      <c r="O144" s="397"/>
      <c r="P144" s="6"/>
      <c r="Q144" s="397"/>
      <c r="R144" s="6"/>
      <c r="S144" s="397"/>
      <c r="T144" s="6"/>
      <c r="U144" s="397"/>
      <c r="V144" s="6"/>
      <c r="W144" s="397"/>
      <c r="X144" s="6"/>
      <c r="Y144" s="397"/>
      <c r="Z144" s="6"/>
    </row>
    <row r="145" spans="2:26" x14ac:dyDescent="0.35">
      <c r="B145" s="266">
        <v>23</v>
      </c>
      <c r="C145" s="259"/>
      <c r="D145" s="410"/>
      <c r="E145" s="410"/>
      <c r="F145" s="410"/>
      <c r="G145" s="410"/>
      <c r="H145" s="410"/>
      <c r="I145" s="410"/>
      <c r="J145" s="410"/>
      <c r="K145" s="410"/>
      <c r="L145" s="410"/>
      <c r="M145" s="259">
        <v>76</v>
      </c>
      <c r="N145" s="259"/>
      <c r="O145" s="397"/>
      <c r="P145" s="6"/>
      <c r="Q145" s="397"/>
      <c r="R145" s="6"/>
      <c r="S145" s="397"/>
      <c r="T145" s="6"/>
      <c r="U145" s="397"/>
      <c r="V145" s="6"/>
      <c r="W145" s="397"/>
      <c r="X145" s="6"/>
      <c r="Y145" s="397"/>
      <c r="Z145" s="6"/>
    </row>
    <row r="146" spans="2:26" x14ac:dyDescent="0.35">
      <c r="B146" s="266">
        <v>24</v>
      </c>
      <c r="C146" s="259"/>
      <c r="D146" s="410"/>
      <c r="E146" s="410"/>
      <c r="F146" s="410"/>
      <c r="G146" s="410"/>
      <c r="H146" s="410"/>
      <c r="I146" s="410"/>
      <c r="J146" s="410"/>
      <c r="K146" s="410"/>
      <c r="L146" s="410"/>
      <c r="M146" s="259">
        <v>77</v>
      </c>
      <c r="N146" s="259"/>
      <c r="O146" s="397"/>
      <c r="P146" s="6"/>
      <c r="Q146" s="397"/>
      <c r="R146" s="6"/>
      <c r="S146" s="397"/>
      <c r="T146" s="6"/>
      <c r="U146" s="397"/>
      <c r="V146" s="6"/>
      <c r="W146" s="397"/>
      <c r="X146" s="6"/>
      <c r="Y146" s="397"/>
      <c r="Z146" s="6"/>
    </row>
    <row r="147" spans="2:26" x14ac:dyDescent="0.35">
      <c r="B147" s="267">
        <v>25</v>
      </c>
      <c r="C147" s="259"/>
      <c r="D147" s="410"/>
      <c r="E147" s="410"/>
      <c r="F147" s="410"/>
      <c r="G147" s="410"/>
      <c r="H147" s="410"/>
      <c r="I147" s="410"/>
      <c r="J147" s="410"/>
      <c r="K147" s="410"/>
      <c r="L147" s="410"/>
      <c r="M147" s="259">
        <v>78</v>
      </c>
      <c r="N147" s="259" t="e">
        <f t="shared" si="37"/>
        <v>#N/A</v>
      </c>
      <c r="O147" s="397"/>
      <c r="P147" s="6" t="str">
        <f ca="1">IF(ROW($N147)-ROW($N$123)+1&gt;COUNT(O$123:O$147),"",INDEX($N:$N,SMALL(O$123:O$147,1+ROW($N147)-ROW($N$123))))</f>
        <v/>
      </c>
      <c r="Q147" s="397"/>
      <c r="R147" s="6" t="str">
        <f ca="1">IF(ROW($N147)-ROW($N$123)+1&gt;COUNT(Q$123:Q$147),"",INDEX($N:$N,SMALL(Q$123:Q$147,1+ROW($N147)-ROW($N$123))))</f>
        <v/>
      </c>
      <c r="S147" s="397"/>
      <c r="T147" s="6" t="str">
        <f ca="1">IF(ROW($N147)-ROW($N$123)+1&gt;COUNT(S$123:S$147),"",INDEX($N:$N,SMALL(S$123:S$147,1+ROW($N147)-ROW($N$123))))</f>
        <v/>
      </c>
      <c r="U147" s="397"/>
      <c r="V147" s="6" t="str">
        <f ca="1">IF(ROW($N147)-ROW($N$123)+1&gt;COUNT(U$123:U$147),"",INDEX($N:$N,SMALL(U$123:U$147,1+ROW($N147)-ROW($N$123))))</f>
        <v/>
      </c>
      <c r="W147" s="397"/>
      <c r="X147" s="6" t="str">
        <f ca="1">IF(ROW($N147)-ROW($N$123)+1&gt;COUNT(W$123:W$147),"",INDEX($N:$N,SMALL(W$123:W$147,1+ROW($N147)-ROW($N$123))))</f>
        <v/>
      </c>
      <c r="Y147" s="397"/>
      <c r="Z147" s="6" t="str">
        <f ca="1">IF(ROW($N147)-ROW($N$123)+1&gt;COUNT(Y$123:Y$147),"",INDEX($N:$N,SMALL(Y$123:Y$147,1+ROW($N147)-ROW($N$123))))</f>
        <v/>
      </c>
    </row>
    <row r="148" spans="2:26" ht="39.5" x14ac:dyDescent="0.35">
      <c r="G148" s="29" t="s">
        <v>179</v>
      </c>
    </row>
  </sheetData>
  <sheetProtection algorithmName="SHA-512" hashValue="DYJYbl9j208AGMbDsw3WJr2hcuDoqcxMPL0Y7TsStXWh6Ca94hdH5bmOJJ1tcbW88hB8cZsye8/oFNsgI1r/BQ==" saltValue="Nif0SUQDX5BYWqSXIcCA2Q==" spinCount="100000" sheet="1" objects="1" scenarios="1"/>
  <phoneticPr fontId="37" type="noConversion"/>
  <pageMargins left="0.7" right="0.7" top="0.75" bottom="0.75" header="0.3" footer="0.3"/>
  <pageSetup orientation="portrait" r:id="rId1"/>
  <ignoredErrors>
    <ignoredError sqref="E6:K25 P71:W136 X71:Y136 E28:M56 E57:E68 L6:L25 N6:N52 M6:M25 F57:F68 N53:N55" formula="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9" tint="0.39997558519241921"/>
  </sheetPr>
  <dimension ref="A1:Z395"/>
  <sheetViews>
    <sheetView showGridLines="0" zoomScale="70" zoomScaleNormal="70" workbookViewId="0">
      <selection activeCell="O398" sqref="O398"/>
    </sheetView>
  </sheetViews>
  <sheetFormatPr defaultRowHeight="14.5" x14ac:dyDescent="0.35"/>
  <cols>
    <col min="1" max="1" width="3.453125" customWidth="1"/>
    <col min="2" max="2" width="4.54296875" customWidth="1"/>
    <col min="3" max="6" width="3.54296875" customWidth="1"/>
    <col min="7" max="7" width="3.81640625" customWidth="1"/>
    <col min="8" max="9" width="13.1796875" customWidth="1"/>
    <col min="10" max="10" width="9.81640625" customWidth="1"/>
    <col min="11" max="13" width="11.1796875" customWidth="1"/>
    <col min="16" max="16" width="12.81640625" customWidth="1"/>
    <col min="17" max="24" width="10.453125" customWidth="1"/>
    <col min="25" max="25" width="3.81640625" customWidth="1"/>
    <col min="26" max="26" width="3.453125" customWidth="1"/>
  </cols>
  <sheetData>
    <row r="1" spans="1:26" ht="23.5" x14ac:dyDescent="0.55000000000000004">
      <c r="A1" s="176"/>
      <c r="C1" s="19" t="s">
        <v>116</v>
      </c>
      <c r="G1" s="19"/>
      <c r="K1" s="37"/>
    </row>
    <row r="3" spans="1:26" ht="18.649999999999999" customHeight="1" x14ac:dyDescent="0.35">
      <c r="A3" s="279"/>
      <c r="B3" s="279"/>
      <c r="C3" s="279"/>
      <c r="D3" s="279"/>
      <c r="E3" s="279"/>
      <c r="F3" s="279"/>
      <c r="G3" s="279"/>
      <c r="H3" s="279"/>
      <c r="I3" s="279"/>
      <c r="J3" s="279"/>
      <c r="K3" s="279"/>
      <c r="L3" s="279"/>
      <c r="M3" s="279"/>
      <c r="N3" s="279"/>
      <c r="O3" s="279"/>
      <c r="P3" s="279"/>
      <c r="Q3" s="279"/>
      <c r="R3" s="279"/>
      <c r="S3" s="279"/>
      <c r="T3" s="279"/>
      <c r="U3" s="279"/>
      <c r="V3" s="279"/>
      <c r="W3" s="279"/>
      <c r="X3" s="279"/>
      <c r="Y3" s="279"/>
      <c r="Z3" s="279"/>
    </row>
    <row r="4" spans="1:26" x14ac:dyDescent="0.35">
      <c r="A4" s="279"/>
      <c r="Z4" s="279"/>
    </row>
    <row r="5" spans="1:26" ht="23.25" customHeight="1" x14ac:dyDescent="0.35">
      <c r="A5" s="279"/>
      <c r="C5" s="281"/>
      <c r="D5" s="280"/>
      <c r="E5" s="280"/>
      <c r="F5" s="280"/>
      <c r="G5" s="280"/>
      <c r="H5" s="281"/>
      <c r="I5" s="316" t="s">
        <v>389</v>
      </c>
      <c r="J5" s="281"/>
      <c r="K5" s="281"/>
      <c r="L5" s="281"/>
      <c r="M5" s="281"/>
      <c r="N5" s="281"/>
      <c r="O5" s="281"/>
      <c r="P5" s="281"/>
      <c r="Q5" s="281"/>
      <c r="R5" s="281"/>
      <c r="S5" s="281"/>
      <c r="T5" s="281"/>
      <c r="U5" s="281"/>
      <c r="V5" s="281"/>
      <c r="W5" s="281"/>
      <c r="X5" s="281"/>
      <c r="Z5" s="279"/>
    </row>
    <row r="6" spans="1:26" hidden="1" x14ac:dyDescent="0.35">
      <c r="A6" s="279"/>
      <c r="Z6" s="279"/>
    </row>
    <row r="7" spans="1:26" ht="33" hidden="1" customHeight="1" x14ac:dyDescent="0.35">
      <c r="A7" s="279"/>
      <c r="C7" s="282" t="s">
        <v>390</v>
      </c>
      <c r="D7" s="636" t="s">
        <v>391</v>
      </c>
      <c r="E7" s="636"/>
      <c r="F7" s="636"/>
      <c r="G7" s="636"/>
      <c r="H7" s="636"/>
      <c r="I7" s="636"/>
      <c r="J7" s="636"/>
      <c r="K7" s="636"/>
      <c r="L7" s="636"/>
      <c r="M7" s="636"/>
      <c r="N7" s="636"/>
      <c r="O7" s="636"/>
      <c r="P7" s="636"/>
      <c r="Q7" s="636"/>
      <c r="R7" s="636"/>
      <c r="S7" s="636"/>
      <c r="T7" s="636"/>
      <c r="U7" s="636"/>
      <c r="V7" s="636"/>
      <c r="W7" s="636"/>
      <c r="X7" s="636"/>
      <c r="Z7" s="279"/>
    </row>
    <row r="8" spans="1:26" ht="14.25" hidden="1" customHeight="1" x14ac:dyDescent="0.35">
      <c r="A8" s="279"/>
      <c r="C8" s="282"/>
      <c r="D8" s="351"/>
      <c r="E8" s="351"/>
      <c r="F8" s="351"/>
      <c r="G8" s="351"/>
      <c r="H8" s="351"/>
      <c r="I8" s="351"/>
      <c r="J8" s="351"/>
      <c r="K8" s="351"/>
      <c r="L8" s="351"/>
      <c r="M8" s="351"/>
      <c r="N8" s="351"/>
      <c r="O8" s="351"/>
      <c r="P8" s="351"/>
      <c r="Q8" s="351"/>
      <c r="R8" s="351"/>
      <c r="S8" s="351"/>
      <c r="T8" s="351"/>
      <c r="Z8" s="279"/>
    </row>
    <row r="9" spans="1:26" ht="74.900000000000006" hidden="1" customHeight="1" x14ac:dyDescent="0.35">
      <c r="A9" s="279"/>
      <c r="C9" s="282" t="s">
        <v>390</v>
      </c>
      <c r="D9" s="636" t="s">
        <v>392</v>
      </c>
      <c r="E9" s="636"/>
      <c r="F9" s="636"/>
      <c r="G9" s="636"/>
      <c r="H9" s="636"/>
      <c r="I9" s="636"/>
      <c r="J9" s="636"/>
      <c r="K9" s="636"/>
      <c r="L9" s="636"/>
      <c r="M9" s="636"/>
      <c r="N9" s="636"/>
      <c r="O9" s="636"/>
      <c r="P9" s="636"/>
      <c r="Q9" s="636"/>
      <c r="R9" s="636"/>
      <c r="S9" s="636"/>
      <c r="T9" s="636"/>
      <c r="U9" s="636"/>
      <c r="V9" s="636"/>
      <c r="W9" s="636"/>
      <c r="X9" s="636"/>
      <c r="Z9" s="279"/>
    </row>
    <row r="10" spans="1:26" hidden="1" x14ac:dyDescent="0.35">
      <c r="A10" s="279"/>
      <c r="Z10" s="279"/>
    </row>
    <row r="11" spans="1:26" ht="32.15" hidden="1" customHeight="1" x14ac:dyDescent="0.35">
      <c r="A11" s="279"/>
      <c r="C11" s="282" t="s">
        <v>390</v>
      </c>
      <c r="D11" s="636" t="s">
        <v>473</v>
      </c>
      <c r="E11" s="636"/>
      <c r="F11" s="636"/>
      <c r="G11" s="636"/>
      <c r="H11" s="636"/>
      <c r="I11" s="636"/>
      <c r="J11" s="636"/>
      <c r="K11" s="636"/>
      <c r="L11" s="636"/>
      <c r="M11" s="636"/>
      <c r="N11" s="636"/>
      <c r="O11" s="636"/>
      <c r="P11" s="636"/>
      <c r="Q11" s="636"/>
      <c r="R11" s="636"/>
      <c r="S11" s="636"/>
      <c r="T11" s="636"/>
      <c r="U11" s="636"/>
      <c r="V11" s="636"/>
      <c r="W11" s="636"/>
      <c r="X11" s="636"/>
      <c r="Z11" s="279"/>
    </row>
    <row r="12" spans="1:26" hidden="1" x14ac:dyDescent="0.35">
      <c r="A12" s="279"/>
      <c r="Z12" s="279"/>
    </row>
    <row r="13" spans="1:26" ht="17.149999999999999" hidden="1" customHeight="1" x14ac:dyDescent="0.35">
      <c r="A13" s="279"/>
      <c r="C13" s="282" t="s">
        <v>390</v>
      </c>
      <c r="D13" s="636" t="s">
        <v>474</v>
      </c>
      <c r="E13" s="636"/>
      <c r="F13" s="636"/>
      <c r="G13" s="636"/>
      <c r="H13" s="636"/>
      <c r="I13" s="636"/>
      <c r="J13" s="636"/>
      <c r="K13" s="636"/>
      <c r="L13" s="636"/>
      <c r="M13" s="636"/>
      <c r="N13" s="636"/>
      <c r="O13" s="636"/>
      <c r="P13" s="636"/>
      <c r="Q13" s="636"/>
      <c r="R13" s="636"/>
      <c r="S13" s="636"/>
      <c r="T13" s="636"/>
      <c r="U13" s="636"/>
      <c r="V13" s="636"/>
      <c r="W13" s="636"/>
      <c r="X13" s="636"/>
      <c r="Z13" s="279"/>
    </row>
    <row r="14" spans="1:26" hidden="1" x14ac:dyDescent="0.35">
      <c r="A14" s="279"/>
      <c r="Z14" s="279"/>
    </row>
    <row r="15" spans="1:26" ht="46.4" hidden="1" customHeight="1" x14ac:dyDescent="0.35">
      <c r="A15" s="279"/>
      <c r="C15" s="282" t="s">
        <v>390</v>
      </c>
      <c r="D15" s="636" t="s">
        <v>817</v>
      </c>
      <c r="E15" s="636"/>
      <c r="F15" s="636"/>
      <c r="G15" s="636"/>
      <c r="H15" s="636"/>
      <c r="I15" s="636"/>
      <c r="J15" s="636"/>
      <c r="K15" s="636"/>
      <c r="L15" s="636"/>
      <c r="M15" s="636"/>
      <c r="N15" s="636"/>
      <c r="O15" s="636"/>
      <c r="P15" s="636"/>
      <c r="Q15" s="636"/>
      <c r="R15" s="636"/>
      <c r="S15" s="636"/>
      <c r="T15" s="636"/>
      <c r="U15" s="636"/>
      <c r="V15" s="636"/>
      <c r="W15" s="636"/>
      <c r="X15" s="636"/>
      <c r="Z15" s="279"/>
    </row>
    <row r="16" spans="1:26" hidden="1" x14ac:dyDescent="0.35">
      <c r="A16" s="279"/>
      <c r="Z16" s="279"/>
    </row>
    <row r="17" spans="1:26" ht="33.75" hidden="1" customHeight="1" x14ac:dyDescent="0.35">
      <c r="A17" s="279"/>
      <c r="C17" s="282" t="s">
        <v>390</v>
      </c>
      <c r="D17" s="636" t="s">
        <v>475</v>
      </c>
      <c r="E17" s="636"/>
      <c r="F17" s="636"/>
      <c r="G17" s="636"/>
      <c r="H17" s="636"/>
      <c r="I17" s="636"/>
      <c r="J17" s="636"/>
      <c r="K17" s="636"/>
      <c r="L17" s="636"/>
      <c r="M17" s="636"/>
      <c r="N17" s="636"/>
      <c r="O17" s="636"/>
      <c r="P17" s="636"/>
      <c r="Q17" s="636"/>
      <c r="R17" s="636"/>
      <c r="S17" s="636"/>
      <c r="T17" s="636"/>
      <c r="U17" s="636"/>
      <c r="V17" s="636"/>
      <c r="W17" s="636"/>
      <c r="X17" s="636"/>
      <c r="Z17" s="279"/>
    </row>
    <row r="18" spans="1:26" hidden="1" x14ac:dyDescent="0.35">
      <c r="A18" s="279"/>
      <c r="Z18" s="279"/>
    </row>
    <row r="19" spans="1:26" ht="46.5" hidden="1" customHeight="1" x14ac:dyDescent="0.35">
      <c r="A19" s="279"/>
      <c r="C19" s="282" t="s">
        <v>390</v>
      </c>
      <c r="D19" s="636" t="s">
        <v>393</v>
      </c>
      <c r="E19" s="636"/>
      <c r="F19" s="636"/>
      <c r="G19" s="636"/>
      <c r="H19" s="636"/>
      <c r="I19" s="636"/>
      <c r="J19" s="636"/>
      <c r="K19" s="636"/>
      <c r="L19" s="636"/>
      <c r="M19" s="636"/>
      <c r="N19" s="636"/>
      <c r="O19" s="636"/>
      <c r="P19" s="636"/>
      <c r="Q19" s="636"/>
      <c r="R19" s="636"/>
      <c r="S19" s="636"/>
      <c r="T19" s="636"/>
      <c r="U19" s="636"/>
      <c r="V19" s="636"/>
      <c r="W19" s="636"/>
      <c r="X19" s="636"/>
      <c r="Z19" s="279"/>
    </row>
    <row r="20" spans="1:26" ht="14.9" hidden="1" customHeight="1" x14ac:dyDescent="0.35">
      <c r="A20" s="279"/>
      <c r="C20" s="282"/>
      <c r="D20" s="351"/>
      <c r="Z20" s="279"/>
    </row>
    <row r="21" spans="1:26" ht="31.4" hidden="1" customHeight="1" x14ac:dyDescent="0.35">
      <c r="A21" s="279"/>
      <c r="C21" s="282" t="s">
        <v>390</v>
      </c>
      <c r="D21" s="636" t="s">
        <v>476</v>
      </c>
      <c r="E21" s="636"/>
      <c r="F21" s="636"/>
      <c r="G21" s="636"/>
      <c r="H21" s="636"/>
      <c r="I21" s="636"/>
      <c r="J21" s="636"/>
      <c r="K21" s="636"/>
      <c r="L21" s="636"/>
      <c r="M21" s="636"/>
      <c r="N21" s="636"/>
      <c r="O21" s="636"/>
      <c r="P21" s="636"/>
      <c r="Q21" s="636"/>
      <c r="R21" s="636"/>
      <c r="S21" s="636"/>
      <c r="T21" s="636"/>
      <c r="U21" s="636"/>
      <c r="V21" s="636"/>
      <c r="W21" s="636"/>
      <c r="X21" s="636"/>
      <c r="Z21" s="279"/>
    </row>
    <row r="22" spans="1:26" ht="14.9" hidden="1" customHeight="1" x14ac:dyDescent="0.35">
      <c r="A22" s="279"/>
      <c r="F22" s="282"/>
      <c r="G22" s="282"/>
      <c r="H22" s="351"/>
      <c r="Z22" s="279"/>
    </row>
    <row r="23" spans="1:26" ht="14.9" hidden="1" customHeight="1" x14ac:dyDescent="0.35">
      <c r="A23" s="279"/>
      <c r="E23" s="654"/>
      <c r="F23" s="654"/>
      <c r="G23" s="654"/>
      <c r="H23" s="283" t="s">
        <v>394</v>
      </c>
      <c r="Z23" s="279"/>
    </row>
    <row r="24" spans="1:26" ht="14.9" hidden="1" customHeight="1" x14ac:dyDescent="0.35">
      <c r="A24" s="279"/>
      <c r="E24" s="351"/>
      <c r="F24" s="282"/>
      <c r="G24" s="282"/>
      <c r="Z24" s="279"/>
    </row>
    <row r="25" spans="1:26" ht="14.9" hidden="1" customHeight="1" x14ac:dyDescent="0.35">
      <c r="A25" s="279"/>
      <c r="E25" s="658"/>
      <c r="F25" s="658"/>
      <c r="G25" s="658"/>
      <c r="H25" s="283" t="s">
        <v>848</v>
      </c>
      <c r="Z25" s="279"/>
    </row>
    <row r="26" spans="1:26" ht="14.9" hidden="1" customHeight="1" x14ac:dyDescent="0.35">
      <c r="A26" s="279"/>
      <c r="E26" s="351"/>
      <c r="F26" s="282"/>
      <c r="G26" s="282"/>
      <c r="Z26" s="279"/>
    </row>
    <row r="27" spans="1:26" ht="14.9" hidden="1" customHeight="1" x14ac:dyDescent="0.35">
      <c r="A27" s="279"/>
      <c r="E27" s="655"/>
      <c r="F27" s="655"/>
      <c r="G27" s="655"/>
      <c r="H27" s="283" t="s">
        <v>477</v>
      </c>
      <c r="Z27" s="279"/>
    </row>
    <row r="28" spans="1:26" hidden="1" x14ac:dyDescent="0.35">
      <c r="A28" s="279"/>
      <c r="Z28" s="279"/>
    </row>
    <row r="29" spans="1:26" hidden="1" x14ac:dyDescent="0.35">
      <c r="A29" s="279"/>
      <c r="E29" s="656"/>
      <c r="F29" s="656"/>
      <c r="G29" s="656"/>
      <c r="H29" s="283" t="s">
        <v>478</v>
      </c>
      <c r="Z29" s="279"/>
    </row>
    <row r="30" spans="1:26" hidden="1" x14ac:dyDescent="0.35">
      <c r="A30" s="279"/>
      <c r="Z30" s="279"/>
    </row>
    <row r="31" spans="1:26" hidden="1" x14ac:dyDescent="0.35">
      <c r="A31" s="279"/>
      <c r="E31" s="657"/>
      <c r="F31" s="657"/>
      <c r="G31" s="657"/>
      <c r="H31" s="283" t="s">
        <v>846</v>
      </c>
      <c r="Z31" s="279"/>
    </row>
    <row r="32" spans="1:26" x14ac:dyDescent="0.35">
      <c r="A32" s="279"/>
      <c r="Z32" s="279"/>
    </row>
    <row r="33" spans="1:26" ht="23.9" customHeight="1" x14ac:dyDescent="0.35">
      <c r="A33" s="279"/>
      <c r="C33" s="281"/>
      <c r="D33" s="281"/>
      <c r="E33" s="281"/>
      <c r="F33" s="281"/>
      <c r="G33" s="281"/>
      <c r="H33" s="281"/>
      <c r="I33" s="316" t="s">
        <v>395</v>
      </c>
      <c r="J33" s="281"/>
      <c r="K33" s="281"/>
      <c r="L33" s="281"/>
      <c r="M33" s="281"/>
      <c r="N33" s="281"/>
      <c r="O33" s="281"/>
      <c r="P33" s="281"/>
      <c r="Q33" s="281"/>
      <c r="R33" s="281"/>
      <c r="S33" s="281"/>
      <c r="T33" s="281"/>
      <c r="U33" s="281"/>
      <c r="V33" s="281"/>
      <c r="W33" s="281"/>
      <c r="X33" s="281"/>
      <c r="Z33" s="279"/>
    </row>
    <row r="34" spans="1:26" hidden="1" x14ac:dyDescent="0.35">
      <c r="A34" s="279"/>
      <c r="R34" s="74"/>
      <c r="Z34" s="279"/>
    </row>
    <row r="35" spans="1:26" hidden="1" x14ac:dyDescent="0.35">
      <c r="A35" s="279"/>
      <c r="C35" s="282" t="s">
        <v>390</v>
      </c>
      <c r="D35" t="s">
        <v>396</v>
      </c>
      <c r="G35" s="282"/>
      <c r="R35" s="74"/>
      <c r="Z35" s="279"/>
    </row>
    <row r="36" spans="1:26" hidden="1" x14ac:dyDescent="0.35">
      <c r="A36" s="279"/>
      <c r="R36" s="74"/>
      <c r="Z36" s="279"/>
    </row>
    <row r="37" spans="1:26" hidden="1" x14ac:dyDescent="0.35">
      <c r="A37" s="279"/>
      <c r="D37" s="653" t="s">
        <v>397</v>
      </c>
      <c r="E37" s="619"/>
      <c r="F37" s="619"/>
      <c r="G37" s="619"/>
      <c r="H37" s="284"/>
      <c r="I37" s="242" t="s">
        <v>398</v>
      </c>
      <c r="J37" s="243"/>
      <c r="K37" s="242"/>
      <c r="L37" s="285"/>
      <c r="M37" s="285"/>
      <c r="N37" s="286"/>
      <c r="O37" s="286"/>
      <c r="P37" s="286"/>
      <c r="Q37" s="286" t="s">
        <v>399</v>
      </c>
      <c r="R37" s="285"/>
      <c r="S37" s="286"/>
      <c r="T37" s="286"/>
      <c r="U37" s="286"/>
      <c r="V37" s="285"/>
      <c r="W37" s="285"/>
      <c r="X37" s="285"/>
      <c r="Z37" s="279"/>
    </row>
    <row r="38" spans="1:26" hidden="1" x14ac:dyDescent="0.35">
      <c r="A38" s="279"/>
      <c r="D38" s="287"/>
      <c r="H38" s="288"/>
      <c r="I38" s="287"/>
      <c r="J38" s="289"/>
      <c r="K38" s="287"/>
      <c r="L38" s="287"/>
      <c r="M38" s="287"/>
      <c r="N38" s="287"/>
      <c r="O38" s="287"/>
      <c r="P38" s="287"/>
      <c r="Q38" s="287"/>
      <c r="R38" s="287"/>
      <c r="S38" s="287"/>
      <c r="T38" s="287"/>
      <c r="U38" s="287"/>
      <c r="Z38" s="279"/>
    </row>
    <row r="39" spans="1:26" ht="14.25" hidden="1" customHeight="1" x14ac:dyDescent="0.35">
      <c r="A39" s="279"/>
      <c r="D39" s="647" t="s">
        <v>400</v>
      </c>
      <c r="E39" s="648"/>
      <c r="F39" s="648"/>
      <c r="G39" s="648"/>
      <c r="H39" s="662" t="s">
        <v>26</v>
      </c>
      <c r="I39" s="650"/>
      <c r="J39" s="651"/>
      <c r="K39" s="663" t="s">
        <v>401</v>
      </c>
      <c r="L39" s="664"/>
      <c r="M39" s="664"/>
      <c r="N39" s="664"/>
      <c r="O39" s="664"/>
      <c r="P39" s="664"/>
      <c r="Q39" s="664"/>
      <c r="R39" s="664"/>
      <c r="S39" s="664"/>
      <c r="T39" s="664"/>
      <c r="U39" s="664"/>
      <c r="V39" s="664"/>
      <c r="W39" s="664"/>
      <c r="X39" s="664"/>
      <c r="Z39" s="279"/>
    </row>
    <row r="40" spans="1:26" hidden="1" x14ac:dyDescent="0.35">
      <c r="A40" s="279"/>
      <c r="D40" s="353"/>
      <c r="E40" s="354"/>
      <c r="F40" s="354"/>
      <c r="G40" s="354"/>
      <c r="H40" s="355"/>
      <c r="I40" s="290"/>
      <c r="J40" s="291"/>
      <c r="K40" s="292"/>
      <c r="L40" s="283"/>
      <c r="M40" s="283"/>
      <c r="N40" s="352"/>
      <c r="O40" s="352"/>
      <c r="P40" s="352"/>
      <c r="Q40" s="352"/>
      <c r="R40" s="356"/>
      <c r="S40" s="352"/>
      <c r="T40" s="352"/>
      <c r="U40" s="352"/>
      <c r="V40" s="352"/>
      <c r="W40" s="352"/>
      <c r="X40" s="352"/>
      <c r="Z40" s="279"/>
    </row>
    <row r="41" spans="1:26" hidden="1" x14ac:dyDescent="0.35">
      <c r="A41" s="279"/>
      <c r="D41" s="647" t="s">
        <v>402</v>
      </c>
      <c r="E41" s="648"/>
      <c r="F41" s="648"/>
      <c r="G41" s="648"/>
      <c r="H41" s="662" t="s">
        <v>403</v>
      </c>
      <c r="I41" s="650"/>
      <c r="J41" s="651"/>
      <c r="K41" s="664" t="s">
        <v>404</v>
      </c>
      <c r="L41" s="664"/>
      <c r="M41" s="664"/>
      <c r="N41" s="664"/>
      <c r="O41" s="664"/>
      <c r="P41" s="664"/>
      <c r="Q41" s="664"/>
      <c r="R41" s="664"/>
      <c r="S41" s="664"/>
      <c r="T41" s="664"/>
      <c r="U41" s="664"/>
      <c r="V41" s="664"/>
      <c r="W41" s="664"/>
      <c r="X41" s="664"/>
      <c r="Z41" s="279"/>
    </row>
    <row r="42" spans="1:26" hidden="1" x14ac:dyDescent="0.35">
      <c r="A42" s="279"/>
      <c r="D42" s="290"/>
      <c r="E42" s="354"/>
      <c r="F42" s="354"/>
      <c r="G42" s="354"/>
      <c r="H42" s="293"/>
      <c r="I42" s="290"/>
      <c r="J42" s="291"/>
      <c r="K42" s="292"/>
      <c r="L42" s="283"/>
      <c r="M42" s="283"/>
      <c r="N42" s="352"/>
      <c r="O42" s="352"/>
      <c r="P42" s="352"/>
      <c r="Q42" s="352"/>
      <c r="R42" s="356"/>
      <c r="S42" s="352"/>
      <c r="T42" s="352"/>
      <c r="U42" s="352"/>
      <c r="V42" s="352"/>
      <c r="W42" s="352"/>
      <c r="X42" s="352"/>
      <c r="Z42" s="279"/>
    </row>
    <row r="43" spans="1:26" hidden="1" x14ac:dyDescent="0.35">
      <c r="A43" s="279"/>
      <c r="D43" s="647" t="s">
        <v>405</v>
      </c>
      <c r="E43" s="648"/>
      <c r="F43" s="648"/>
      <c r="G43" s="648"/>
      <c r="H43" s="662" t="s">
        <v>225</v>
      </c>
      <c r="I43" s="650"/>
      <c r="J43" s="651"/>
      <c r="K43" s="664" t="s">
        <v>406</v>
      </c>
      <c r="L43" s="664"/>
      <c r="M43" s="664"/>
      <c r="N43" s="664"/>
      <c r="O43" s="664"/>
      <c r="P43" s="664"/>
      <c r="Q43" s="664"/>
      <c r="R43" s="664"/>
      <c r="S43" s="664"/>
      <c r="T43" s="664"/>
      <c r="U43" s="664"/>
      <c r="V43" s="664"/>
      <c r="W43" s="664"/>
      <c r="X43" s="664"/>
      <c r="Z43" s="279"/>
    </row>
    <row r="44" spans="1:26" hidden="1" x14ac:dyDescent="0.35">
      <c r="A44" s="279"/>
      <c r="D44" s="290"/>
      <c r="E44" s="354"/>
      <c r="F44" s="354"/>
      <c r="G44" s="354"/>
      <c r="H44" s="293"/>
      <c r="I44" s="290"/>
      <c r="J44" s="291"/>
      <c r="K44" s="292"/>
      <c r="L44" s="283"/>
      <c r="M44" s="283"/>
      <c r="N44" s="352"/>
      <c r="O44" s="352"/>
      <c r="P44" s="352"/>
      <c r="Q44" s="352"/>
      <c r="R44" s="356"/>
      <c r="S44" s="352"/>
      <c r="T44" s="352"/>
      <c r="U44" s="352"/>
      <c r="V44" s="352"/>
      <c r="W44" s="352"/>
      <c r="X44" s="352"/>
      <c r="Z44" s="279"/>
    </row>
    <row r="45" spans="1:26" hidden="1" x14ac:dyDescent="0.35">
      <c r="A45" s="279"/>
      <c r="D45" s="647" t="s">
        <v>407</v>
      </c>
      <c r="E45" s="648"/>
      <c r="F45" s="648"/>
      <c r="G45" s="648"/>
      <c r="H45" s="662" t="s">
        <v>196</v>
      </c>
      <c r="I45" s="650"/>
      <c r="J45" s="651"/>
      <c r="K45" s="664" t="s">
        <v>479</v>
      </c>
      <c r="L45" s="664"/>
      <c r="M45" s="664"/>
      <c r="N45" s="664"/>
      <c r="O45" s="664"/>
      <c r="P45" s="664"/>
      <c r="Q45" s="664"/>
      <c r="R45" s="664"/>
      <c r="S45" s="664"/>
      <c r="T45" s="664"/>
      <c r="U45" s="664"/>
      <c r="V45" s="664"/>
      <c r="W45" s="664"/>
      <c r="X45" s="664"/>
      <c r="Z45" s="279"/>
    </row>
    <row r="46" spans="1:26" hidden="1" x14ac:dyDescent="0.35">
      <c r="A46" s="279"/>
      <c r="D46" s="290"/>
      <c r="E46" s="354"/>
      <c r="F46" s="354"/>
      <c r="G46" s="354"/>
      <c r="H46" s="293"/>
      <c r="I46" s="290"/>
      <c r="J46" s="291"/>
      <c r="K46" s="292"/>
      <c r="L46" s="283"/>
      <c r="M46" s="283"/>
      <c r="N46" s="352"/>
      <c r="O46" s="352"/>
      <c r="P46" s="352"/>
      <c r="Q46" s="352"/>
      <c r="R46" s="356"/>
      <c r="S46" s="352"/>
      <c r="T46" s="352"/>
      <c r="U46" s="352"/>
      <c r="V46" s="352"/>
      <c r="W46" s="352"/>
      <c r="X46" s="352"/>
      <c r="Z46" s="279"/>
    </row>
    <row r="47" spans="1:26" hidden="1" x14ac:dyDescent="0.35">
      <c r="A47" s="279"/>
      <c r="D47" s="647" t="s">
        <v>408</v>
      </c>
      <c r="E47" s="648"/>
      <c r="F47" s="648"/>
      <c r="G47" s="648"/>
      <c r="H47" s="662" t="s">
        <v>249</v>
      </c>
      <c r="I47" s="650"/>
      <c r="J47" s="651"/>
      <c r="K47" s="664" t="s">
        <v>409</v>
      </c>
      <c r="L47" s="664"/>
      <c r="M47" s="664"/>
      <c r="N47" s="664"/>
      <c r="O47" s="664"/>
      <c r="P47" s="664"/>
      <c r="Q47" s="664"/>
      <c r="R47" s="664"/>
      <c r="S47" s="664"/>
      <c r="T47" s="664"/>
      <c r="U47" s="664"/>
      <c r="V47" s="664"/>
      <c r="W47" s="664"/>
      <c r="X47" s="664"/>
      <c r="Z47" s="279"/>
    </row>
    <row r="48" spans="1:26" hidden="1" x14ac:dyDescent="0.35">
      <c r="A48" s="279"/>
      <c r="D48" s="290"/>
      <c r="E48" s="354"/>
      <c r="F48" s="354"/>
      <c r="G48" s="354"/>
      <c r="H48" s="293"/>
      <c r="I48" s="290"/>
      <c r="J48" s="291"/>
      <c r="K48" s="292"/>
      <c r="L48" s="283"/>
      <c r="M48" s="283"/>
      <c r="N48" s="352"/>
      <c r="O48" s="352"/>
      <c r="P48" s="352"/>
      <c r="Q48" s="352"/>
      <c r="R48" s="352"/>
      <c r="S48" s="352"/>
      <c r="T48" s="352"/>
      <c r="U48" s="352"/>
      <c r="V48" s="352"/>
      <c r="W48" s="352"/>
      <c r="X48" s="352"/>
      <c r="Z48" s="279"/>
    </row>
    <row r="49" spans="1:26" ht="30.75" hidden="1" customHeight="1" x14ac:dyDescent="0.35">
      <c r="A49" s="279"/>
      <c r="D49" s="647" t="s">
        <v>410</v>
      </c>
      <c r="E49" s="648"/>
      <c r="F49" s="648"/>
      <c r="G49" s="648"/>
      <c r="H49" s="649" t="s">
        <v>226</v>
      </c>
      <c r="I49" s="650"/>
      <c r="J49" s="651"/>
      <c r="K49" s="664" t="s">
        <v>411</v>
      </c>
      <c r="L49" s="664"/>
      <c r="M49" s="664"/>
      <c r="N49" s="664"/>
      <c r="O49" s="664"/>
      <c r="P49" s="664"/>
      <c r="Q49" s="664"/>
      <c r="R49" s="664"/>
      <c r="S49" s="664"/>
      <c r="T49" s="664"/>
      <c r="U49" s="664"/>
      <c r="V49" s="664"/>
      <c r="W49" s="664"/>
      <c r="X49" s="664"/>
      <c r="Z49" s="279"/>
    </row>
    <row r="50" spans="1:26" ht="13.4" hidden="1" customHeight="1" x14ac:dyDescent="0.35">
      <c r="A50" s="279"/>
      <c r="D50" s="353"/>
      <c r="E50" s="354"/>
      <c r="F50" s="354"/>
      <c r="G50" s="354"/>
      <c r="H50" s="355"/>
      <c r="I50" s="294"/>
      <c r="J50" s="295"/>
      <c r="K50" s="296"/>
      <c r="L50" s="283"/>
      <c r="M50" s="283"/>
      <c r="N50" s="352"/>
      <c r="O50" s="352"/>
      <c r="P50" s="352"/>
      <c r="Q50" s="352"/>
      <c r="R50" s="352"/>
      <c r="S50" s="352"/>
      <c r="T50" s="352"/>
      <c r="U50" s="352"/>
      <c r="V50" s="352"/>
      <c r="W50" s="352"/>
      <c r="X50" s="352"/>
      <c r="Z50" s="279"/>
    </row>
    <row r="51" spans="1:26" ht="17.25" hidden="1" customHeight="1" x14ac:dyDescent="0.35">
      <c r="A51" s="279"/>
      <c r="D51" s="647" t="s">
        <v>59</v>
      </c>
      <c r="E51" s="648"/>
      <c r="F51" s="648"/>
      <c r="G51" s="648"/>
      <c r="H51" s="649" t="s">
        <v>59</v>
      </c>
      <c r="I51" s="650"/>
      <c r="J51" s="651"/>
      <c r="K51" s="652" t="s">
        <v>860</v>
      </c>
      <c r="L51" s="652"/>
      <c r="M51" s="652"/>
      <c r="N51" s="652"/>
      <c r="O51" s="652"/>
      <c r="P51" s="652"/>
      <c r="Q51" s="652"/>
      <c r="R51" s="652"/>
      <c r="S51" s="652"/>
      <c r="T51" s="652"/>
      <c r="U51" s="652"/>
      <c r="V51" s="652"/>
      <c r="W51" s="652"/>
      <c r="X51" s="652"/>
      <c r="Z51" s="279"/>
    </row>
    <row r="52" spans="1:26" ht="17.25" hidden="1" customHeight="1" x14ac:dyDescent="0.35">
      <c r="A52" s="279"/>
      <c r="D52" s="318"/>
      <c r="E52" s="319"/>
      <c r="F52" s="319"/>
      <c r="G52" s="319"/>
      <c r="H52" s="320"/>
      <c r="I52" s="321"/>
      <c r="J52" s="322"/>
      <c r="K52" s="323"/>
      <c r="L52" s="323"/>
      <c r="M52" s="323"/>
      <c r="N52" s="323"/>
      <c r="O52" s="323"/>
      <c r="P52" s="323"/>
      <c r="Q52" s="323"/>
      <c r="R52" s="323"/>
      <c r="S52" s="323"/>
      <c r="T52" s="323"/>
      <c r="U52" s="323"/>
      <c r="V52" s="323"/>
      <c r="W52" s="323"/>
      <c r="X52" s="323"/>
      <c r="Z52" s="279"/>
    </row>
    <row r="53" spans="1:26" ht="13.4" hidden="1" customHeight="1" x14ac:dyDescent="0.35">
      <c r="A53" s="279"/>
      <c r="H53" s="298"/>
      <c r="I53" s="297"/>
      <c r="J53" s="297"/>
      <c r="K53" s="297"/>
      <c r="Z53" s="279"/>
    </row>
    <row r="54" spans="1:26" ht="28.4" hidden="1" customHeight="1" x14ac:dyDescent="0.35">
      <c r="A54" s="279"/>
      <c r="C54" s="282" t="s">
        <v>390</v>
      </c>
      <c r="D54" s="636" t="s">
        <v>480</v>
      </c>
      <c r="E54" s="599"/>
      <c r="F54" s="599"/>
      <c r="G54" s="599"/>
      <c r="H54" s="599"/>
      <c r="I54" s="599"/>
      <c r="J54" s="599"/>
      <c r="K54" s="599"/>
      <c r="L54" s="599"/>
      <c r="M54" s="599"/>
      <c r="N54" s="599"/>
      <c r="O54" s="599"/>
      <c r="P54" s="599"/>
      <c r="Q54" s="599"/>
      <c r="R54" s="599"/>
      <c r="S54" s="599"/>
      <c r="T54" s="599"/>
      <c r="U54" s="599"/>
      <c r="V54" s="599"/>
      <c r="W54" s="599"/>
      <c r="X54" s="599"/>
      <c r="Z54" s="279"/>
    </row>
    <row r="55" spans="1:26" ht="13.4" hidden="1" customHeight="1" x14ac:dyDescent="0.35">
      <c r="A55" s="279"/>
      <c r="H55" s="298"/>
      <c r="I55" s="297"/>
      <c r="J55" s="297"/>
      <c r="K55" s="297"/>
      <c r="Z55" s="279"/>
    </row>
    <row r="56" spans="1:26" ht="16.5" hidden="1" customHeight="1" x14ac:dyDescent="0.35">
      <c r="A56" s="279"/>
      <c r="C56" s="282" t="s">
        <v>390</v>
      </c>
      <c r="D56" s="636" t="s">
        <v>412</v>
      </c>
      <c r="E56" s="599"/>
      <c r="F56" s="599"/>
      <c r="G56" s="599"/>
      <c r="H56" s="599"/>
      <c r="I56" s="599"/>
      <c r="J56" s="599"/>
      <c r="K56" s="599"/>
      <c r="L56" s="599"/>
      <c r="M56" s="599"/>
      <c r="N56" s="599"/>
      <c r="O56" s="599"/>
      <c r="P56" s="599"/>
      <c r="Q56" s="599"/>
      <c r="R56" s="599"/>
      <c r="S56" s="599"/>
      <c r="T56" s="599"/>
      <c r="U56" s="599"/>
      <c r="V56" s="599"/>
      <c r="W56" s="599"/>
      <c r="X56" s="599"/>
      <c r="Z56" s="279"/>
    </row>
    <row r="57" spans="1:26" x14ac:dyDescent="0.35">
      <c r="A57" s="279"/>
      <c r="Z57" s="279"/>
    </row>
    <row r="58" spans="1:26" ht="23.15" customHeight="1" x14ac:dyDescent="0.35">
      <c r="A58" s="279"/>
      <c r="C58" s="281"/>
      <c r="D58" s="281"/>
      <c r="E58" s="281"/>
      <c r="F58" s="280"/>
      <c r="G58" s="280"/>
      <c r="H58" s="281"/>
      <c r="I58" s="316" t="s">
        <v>413</v>
      </c>
      <c r="J58" s="281"/>
      <c r="K58" s="281"/>
      <c r="L58" s="281"/>
      <c r="M58" s="281"/>
      <c r="N58" s="281"/>
      <c r="O58" s="281"/>
      <c r="P58" s="281"/>
      <c r="Q58" s="281"/>
      <c r="R58" s="281"/>
      <c r="S58" s="281"/>
      <c r="T58" s="281"/>
      <c r="U58" s="281"/>
      <c r="V58" s="281"/>
      <c r="W58" s="281"/>
      <c r="X58" s="281"/>
      <c r="Z58" s="279"/>
    </row>
    <row r="59" spans="1:26" hidden="1" x14ac:dyDescent="0.35">
      <c r="A59" s="279"/>
      <c r="Z59" s="279"/>
    </row>
    <row r="60" spans="1:26" ht="14.25" hidden="1" customHeight="1" x14ac:dyDescent="0.35">
      <c r="A60" s="279"/>
      <c r="C60" s="282" t="s">
        <v>390</v>
      </c>
      <c r="D60" s="636" t="s">
        <v>414</v>
      </c>
      <c r="E60" s="636"/>
      <c r="F60" s="636"/>
      <c r="G60" s="636"/>
      <c r="H60" s="636"/>
      <c r="I60" s="636"/>
      <c r="J60" s="636"/>
      <c r="K60" s="636"/>
      <c r="L60" s="636"/>
      <c r="M60" s="636"/>
      <c r="N60" s="636"/>
      <c r="O60" s="636"/>
      <c r="P60" s="636"/>
      <c r="Q60" s="636"/>
      <c r="R60" s="636"/>
      <c r="S60" s="636"/>
      <c r="T60" s="636"/>
      <c r="U60" s="636"/>
      <c r="V60" s="636"/>
      <c r="W60" s="636"/>
      <c r="X60" s="636"/>
      <c r="Z60" s="279"/>
    </row>
    <row r="61" spans="1:26" hidden="1" x14ac:dyDescent="0.35">
      <c r="A61" s="279"/>
      <c r="Z61" s="279"/>
    </row>
    <row r="62" spans="1:26" hidden="1" x14ac:dyDescent="0.35">
      <c r="A62" s="279"/>
      <c r="D62" s="265"/>
      <c r="E62" s="265"/>
      <c r="F62" s="265"/>
      <c r="G62" s="265"/>
      <c r="H62" s="264"/>
      <c r="I62" s="265"/>
      <c r="J62" s="265"/>
      <c r="K62" s="265"/>
      <c r="L62" s="265"/>
      <c r="Z62" s="279"/>
    </row>
    <row r="63" spans="1:26" hidden="1" x14ac:dyDescent="0.35">
      <c r="A63" s="279"/>
      <c r="D63" s="645" t="s">
        <v>27</v>
      </c>
      <c r="E63" s="646"/>
      <c r="F63" s="646"/>
      <c r="G63" s="646"/>
      <c r="H63" s="299" t="s">
        <v>415</v>
      </c>
      <c r="Z63" s="279"/>
    </row>
    <row r="64" spans="1:26" hidden="1" x14ac:dyDescent="0.35">
      <c r="A64" s="279"/>
      <c r="D64" s="287"/>
      <c r="E64" s="304"/>
      <c r="F64" s="304"/>
      <c r="G64" s="304"/>
      <c r="H64" s="266"/>
      <c r="Z64" s="279"/>
    </row>
    <row r="65" spans="1:26" hidden="1" x14ac:dyDescent="0.35">
      <c r="A65" s="279"/>
      <c r="D65" s="645" t="s">
        <v>48</v>
      </c>
      <c r="E65" s="646"/>
      <c r="F65" s="646"/>
      <c r="G65" s="646"/>
      <c r="H65" s="299" t="s">
        <v>416</v>
      </c>
      <c r="Z65" s="279"/>
    </row>
    <row r="66" spans="1:26" hidden="1" x14ac:dyDescent="0.35">
      <c r="A66" s="279"/>
      <c r="D66" s="287"/>
      <c r="E66" s="304"/>
      <c r="F66" s="304"/>
      <c r="G66" s="304"/>
      <c r="H66" s="266"/>
      <c r="Z66" s="279"/>
    </row>
    <row r="67" spans="1:26" hidden="1" x14ac:dyDescent="0.35">
      <c r="A67" s="279"/>
      <c r="D67" s="645" t="s">
        <v>248</v>
      </c>
      <c r="E67" s="646"/>
      <c r="F67" s="646"/>
      <c r="G67" s="646"/>
      <c r="H67" s="300" t="s">
        <v>124</v>
      </c>
      <c r="Z67" s="279"/>
    </row>
    <row r="68" spans="1:26" hidden="1" x14ac:dyDescent="0.35">
      <c r="A68" s="279"/>
      <c r="D68" s="287"/>
      <c r="E68" s="304"/>
      <c r="F68" s="304"/>
      <c r="G68" s="304"/>
      <c r="H68" s="300"/>
      <c r="Z68" s="279"/>
    </row>
    <row r="69" spans="1:26" ht="16.5" hidden="1" x14ac:dyDescent="0.35">
      <c r="A69" s="279"/>
      <c r="D69" s="645" t="s">
        <v>417</v>
      </c>
      <c r="E69" s="646"/>
      <c r="F69" s="646"/>
      <c r="G69" s="646"/>
      <c r="H69" s="300" t="s">
        <v>180</v>
      </c>
      <c r="Z69" s="279"/>
    </row>
    <row r="70" spans="1:26" hidden="1" x14ac:dyDescent="0.35">
      <c r="A70" s="279"/>
      <c r="D70" s="287"/>
      <c r="E70" s="304"/>
      <c r="F70" s="304"/>
      <c r="G70" s="304"/>
      <c r="H70" s="266"/>
      <c r="Z70" s="279"/>
    </row>
    <row r="71" spans="1:26" hidden="1" x14ac:dyDescent="0.35">
      <c r="A71" s="279"/>
      <c r="D71" s="645" t="s">
        <v>48</v>
      </c>
      <c r="E71" s="646"/>
      <c r="F71" s="646"/>
      <c r="G71" s="646"/>
      <c r="H71" s="299" t="s">
        <v>416</v>
      </c>
      <c r="Z71" s="279"/>
    </row>
    <row r="72" spans="1:26" hidden="1" x14ac:dyDescent="0.35">
      <c r="A72" s="279"/>
      <c r="D72" s="287"/>
      <c r="E72" s="304"/>
      <c r="F72" s="304"/>
      <c r="G72" s="304"/>
      <c r="H72" s="266"/>
      <c r="Z72" s="279"/>
    </row>
    <row r="73" spans="1:26" hidden="1" x14ac:dyDescent="0.35">
      <c r="A73" s="279"/>
      <c r="D73" s="645" t="s">
        <v>49</v>
      </c>
      <c r="E73" s="646"/>
      <c r="F73" s="646"/>
      <c r="G73" s="646"/>
      <c r="H73" s="299" t="s">
        <v>418</v>
      </c>
      <c r="Z73" s="279"/>
    </row>
    <row r="74" spans="1:26" hidden="1" x14ac:dyDescent="0.35">
      <c r="A74" s="279"/>
      <c r="D74" s="287"/>
      <c r="E74" s="304"/>
      <c r="F74" s="304"/>
      <c r="G74" s="304"/>
      <c r="H74" s="266"/>
      <c r="Z74" s="279"/>
    </row>
    <row r="75" spans="1:26" hidden="1" x14ac:dyDescent="0.35">
      <c r="A75" s="279"/>
      <c r="D75" s="645" t="s">
        <v>419</v>
      </c>
      <c r="E75" s="646"/>
      <c r="F75" s="646"/>
      <c r="G75" s="646"/>
      <c r="H75" s="301" t="s">
        <v>420</v>
      </c>
      <c r="Z75" s="279"/>
    </row>
    <row r="76" spans="1:26" hidden="1" x14ac:dyDescent="0.35">
      <c r="A76" s="279"/>
      <c r="D76" s="287"/>
      <c r="E76" s="304"/>
      <c r="F76" s="304"/>
      <c r="G76" s="304"/>
      <c r="H76" s="266"/>
      <c r="Z76" s="279"/>
    </row>
    <row r="77" spans="1:26" hidden="1" x14ac:dyDescent="0.35">
      <c r="A77" s="279"/>
      <c r="D77" s="645" t="s">
        <v>421</v>
      </c>
      <c r="E77" s="646"/>
      <c r="F77" s="646"/>
      <c r="G77" s="646"/>
      <c r="H77" s="300" t="s">
        <v>422</v>
      </c>
      <c r="Z77" s="279"/>
    </row>
    <row r="78" spans="1:26" hidden="1" x14ac:dyDescent="0.35">
      <c r="A78" s="279"/>
      <c r="D78" s="287"/>
      <c r="E78" s="304"/>
      <c r="F78" s="304"/>
      <c r="G78" s="304"/>
      <c r="H78" s="266"/>
      <c r="Z78" s="279"/>
    </row>
    <row r="79" spans="1:26" hidden="1" x14ac:dyDescent="0.35">
      <c r="A79" s="279"/>
      <c r="D79" s="645" t="s">
        <v>378</v>
      </c>
      <c r="E79" s="646"/>
      <c r="F79" s="646"/>
      <c r="G79" s="646"/>
      <c r="H79" s="299" t="s">
        <v>423</v>
      </c>
      <c r="Z79" s="279"/>
    </row>
    <row r="80" spans="1:26" hidden="1" x14ac:dyDescent="0.35">
      <c r="A80" s="279"/>
      <c r="D80" s="287"/>
      <c r="E80" s="304"/>
      <c r="F80" s="304"/>
      <c r="G80" s="304"/>
      <c r="H80" s="266"/>
      <c r="Z80" s="279"/>
    </row>
    <row r="81" spans="1:26" hidden="1" x14ac:dyDescent="0.35">
      <c r="A81" s="279"/>
      <c r="D81" s="645" t="s">
        <v>39</v>
      </c>
      <c r="E81" s="646"/>
      <c r="F81" s="646"/>
      <c r="G81" s="646"/>
      <c r="H81" s="301" t="s">
        <v>424</v>
      </c>
      <c r="Z81" s="279"/>
    </row>
    <row r="82" spans="1:26" hidden="1" x14ac:dyDescent="0.35">
      <c r="A82" s="279"/>
      <c r="D82" s="357"/>
      <c r="E82" s="304"/>
      <c r="F82" s="304"/>
      <c r="G82" s="304"/>
      <c r="H82" s="299"/>
      <c r="Z82" s="279"/>
    </row>
    <row r="83" spans="1:26" hidden="1" x14ac:dyDescent="0.35">
      <c r="A83" s="279"/>
      <c r="D83" s="645" t="s">
        <v>425</v>
      </c>
      <c r="E83" s="646"/>
      <c r="F83" s="646"/>
      <c r="G83" s="646"/>
      <c r="H83" s="299" t="s">
        <v>28</v>
      </c>
      <c r="Z83" s="279"/>
    </row>
    <row r="84" spans="1:26" hidden="1" x14ac:dyDescent="0.35">
      <c r="A84" s="279"/>
      <c r="D84" s="357"/>
      <c r="E84" s="304"/>
      <c r="F84" s="304"/>
      <c r="G84" s="304"/>
      <c r="H84" s="299"/>
      <c r="Z84" s="279"/>
    </row>
    <row r="85" spans="1:26" hidden="1" x14ac:dyDescent="0.35">
      <c r="A85" s="279"/>
      <c r="D85" s="645" t="s">
        <v>3</v>
      </c>
      <c r="E85" s="646"/>
      <c r="F85" s="646"/>
      <c r="G85" s="646"/>
      <c r="H85" s="299" t="s">
        <v>426</v>
      </c>
      <c r="Z85" s="279"/>
    </row>
    <row r="86" spans="1:26" hidden="1" x14ac:dyDescent="0.35">
      <c r="A86" s="279"/>
      <c r="D86" s="357"/>
      <c r="E86" s="304"/>
      <c r="F86" s="304"/>
      <c r="G86" s="304"/>
      <c r="H86" s="358"/>
      <c r="Z86" s="279"/>
    </row>
    <row r="87" spans="1:26" hidden="1" x14ac:dyDescent="0.35">
      <c r="A87" s="279"/>
      <c r="D87" s="645" t="s">
        <v>427</v>
      </c>
      <c r="E87" s="646"/>
      <c r="F87" s="646"/>
      <c r="G87" s="646"/>
      <c r="H87" s="358" t="s">
        <v>428</v>
      </c>
      <c r="Z87" s="279"/>
    </row>
    <row r="88" spans="1:26" hidden="1" x14ac:dyDescent="0.35">
      <c r="A88" s="279"/>
      <c r="D88" s="287"/>
      <c r="E88" s="304"/>
      <c r="F88" s="304"/>
      <c r="G88" s="304"/>
      <c r="H88" s="266"/>
      <c r="Z88" s="279"/>
    </row>
    <row r="89" spans="1:26" hidden="1" x14ac:dyDescent="0.35">
      <c r="A89" s="279"/>
      <c r="D89" s="645" t="s">
        <v>429</v>
      </c>
      <c r="E89" s="646"/>
      <c r="F89" s="646"/>
      <c r="G89" s="646"/>
      <c r="H89" s="300" t="s">
        <v>430</v>
      </c>
      <c r="Z89" s="279"/>
    </row>
    <row r="90" spans="1:26" hidden="1" x14ac:dyDescent="0.35">
      <c r="A90" s="279"/>
      <c r="D90" s="287"/>
      <c r="E90" s="304"/>
      <c r="F90" s="304"/>
      <c r="G90" s="304"/>
      <c r="H90" s="266"/>
      <c r="Z90" s="279"/>
    </row>
    <row r="91" spans="1:26" hidden="1" x14ac:dyDescent="0.35">
      <c r="A91" s="279"/>
      <c r="D91" s="645" t="s">
        <v>431</v>
      </c>
      <c r="E91" s="646"/>
      <c r="F91" s="646"/>
      <c r="G91" s="646"/>
      <c r="H91" s="358" t="s">
        <v>432</v>
      </c>
      <c r="Z91" s="279"/>
    </row>
    <row r="92" spans="1:26" hidden="1" x14ac:dyDescent="0.35">
      <c r="A92" s="279"/>
      <c r="D92" s="268"/>
      <c r="E92" s="268"/>
      <c r="F92" s="268"/>
      <c r="G92" s="268"/>
      <c r="H92" s="267"/>
      <c r="I92" s="268"/>
      <c r="J92" s="268"/>
      <c r="K92" s="268"/>
      <c r="L92" s="268"/>
      <c r="Z92" s="279"/>
    </row>
    <row r="93" spans="1:26" x14ac:dyDescent="0.35">
      <c r="A93" s="279"/>
      <c r="Z93" s="279"/>
    </row>
    <row r="94" spans="1:26" ht="23.15" customHeight="1" x14ac:dyDescent="0.35">
      <c r="A94" s="279"/>
      <c r="C94" s="281"/>
      <c r="D94" s="281"/>
      <c r="E94" s="281"/>
      <c r="F94" s="281"/>
      <c r="G94" s="281"/>
      <c r="H94" s="281"/>
      <c r="I94" s="316" t="s">
        <v>484</v>
      </c>
      <c r="J94" s="281"/>
      <c r="K94" s="281"/>
      <c r="L94" s="281"/>
      <c r="M94" s="281"/>
      <c r="N94" s="281"/>
      <c r="O94" s="281"/>
      <c r="P94" s="281"/>
      <c r="Q94" s="281"/>
      <c r="R94" s="281"/>
      <c r="S94" s="281"/>
      <c r="T94" s="281"/>
      <c r="U94" s="281"/>
      <c r="V94" s="281"/>
      <c r="W94" s="281"/>
      <c r="X94" s="281"/>
      <c r="Z94" s="279"/>
    </row>
    <row r="95" spans="1:26" hidden="1" x14ac:dyDescent="0.35">
      <c r="A95" s="279"/>
      <c r="Z95" s="279"/>
    </row>
    <row r="96" spans="1:26" ht="16.5" hidden="1" customHeight="1" x14ac:dyDescent="0.35">
      <c r="A96" s="279"/>
      <c r="C96" s="282" t="s">
        <v>390</v>
      </c>
      <c r="D96" s="636" t="s">
        <v>433</v>
      </c>
      <c r="E96" s="599"/>
      <c r="F96" s="599"/>
      <c r="G96" s="599"/>
      <c r="H96" s="599"/>
      <c r="I96" s="599"/>
      <c r="J96" s="599"/>
      <c r="K96" s="599"/>
      <c r="L96" s="599"/>
      <c r="M96" s="599"/>
      <c r="N96" s="599"/>
      <c r="O96" s="599"/>
      <c r="P96" s="599"/>
      <c r="Q96" s="599"/>
      <c r="R96" s="599"/>
      <c r="S96" s="599"/>
      <c r="T96" s="599"/>
      <c r="U96" s="599"/>
      <c r="V96" s="599"/>
      <c r="W96" s="599"/>
      <c r="X96" s="599"/>
      <c r="Z96" s="279"/>
    </row>
    <row r="97" spans="1:26" hidden="1" x14ac:dyDescent="0.35">
      <c r="A97" s="279"/>
      <c r="Z97" s="279"/>
    </row>
    <row r="98" spans="1:26" ht="14.25" hidden="1" customHeight="1" x14ac:dyDescent="0.35">
      <c r="A98" s="279"/>
      <c r="C98" s="282" t="s">
        <v>390</v>
      </c>
      <c r="D98" s="636" t="s">
        <v>481</v>
      </c>
      <c r="E98" s="599"/>
      <c r="F98" s="599"/>
      <c r="G98" s="599"/>
      <c r="H98" s="599"/>
      <c r="I98" s="599"/>
      <c r="J98" s="599"/>
      <c r="K98" s="599"/>
      <c r="L98" s="599"/>
      <c r="M98" s="599"/>
      <c r="N98" s="599"/>
      <c r="O98" s="599"/>
      <c r="P98" s="599"/>
      <c r="Q98" s="599"/>
      <c r="R98" s="599"/>
      <c r="S98" s="599"/>
      <c r="T98" s="599"/>
      <c r="U98" s="599"/>
      <c r="V98" s="599"/>
      <c r="W98" s="599"/>
      <c r="X98" s="599"/>
      <c r="Z98" s="279"/>
    </row>
    <row r="99" spans="1:26" hidden="1" x14ac:dyDescent="0.35">
      <c r="A99" s="279"/>
      <c r="Z99" s="279"/>
    </row>
    <row r="100" spans="1:26" ht="43.4" hidden="1" customHeight="1" x14ac:dyDescent="0.35">
      <c r="A100" s="279"/>
      <c r="C100" s="282" t="s">
        <v>390</v>
      </c>
      <c r="D100" s="636" t="s">
        <v>804</v>
      </c>
      <c r="E100" s="637"/>
      <c r="F100" s="637"/>
      <c r="G100" s="637"/>
      <c r="H100" s="637"/>
      <c r="I100" s="637"/>
      <c r="J100" s="637"/>
      <c r="K100" s="637"/>
      <c r="L100" s="637"/>
      <c r="M100" s="637"/>
      <c r="N100" s="637"/>
      <c r="O100" s="637"/>
      <c r="P100" s="637"/>
      <c r="Q100" s="637"/>
      <c r="R100" s="637"/>
      <c r="S100" s="637"/>
      <c r="T100" s="637"/>
      <c r="U100" s="637"/>
      <c r="V100" s="637"/>
      <c r="W100" s="637"/>
      <c r="X100" s="637"/>
      <c r="Z100" s="279"/>
    </row>
    <row r="101" spans="1:26" hidden="1" x14ac:dyDescent="0.35">
      <c r="A101" s="279"/>
      <c r="Z101" s="279"/>
    </row>
    <row r="102" spans="1:26" hidden="1" x14ac:dyDescent="0.35">
      <c r="A102" s="279"/>
      <c r="C102" s="282" t="s">
        <v>390</v>
      </c>
      <c r="D102" s="599" t="s">
        <v>434</v>
      </c>
      <c r="E102" s="599"/>
      <c r="F102" s="599"/>
      <c r="G102" s="599"/>
      <c r="H102" s="599"/>
      <c r="I102" s="599"/>
      <c r="J102" s="599"/>
      <c r="K102" s="599"/>
      <c r="L102" s="599"/>
      <c r="M102" s="599"/>
      <c r="N102" s="599"/>
      <c r="O102" s="599"/>
      <c r="P102" s="599"/>
      <c r="Q102" s="599"/>
      <c r="R102" s="599"/>
      <c r="S102" s="599"/>
      <c r="T102" s="599"/>
      <c r="U102" s="599"/>
      <c r="V102" s="599"/>
      <c r="W102" s="599"/>
      <c r="X102" s="599"/>
      <c r="Z102" s="279"/>
    </row>
    <row r="103" spans="1:26" hidden="1" x14ac:dyDescent="0.35">
      <c r="A103" s="279"/>
      <c r="Z103" s="279"/>
    </row>
    <row r="104" spans="1:26" ht="30.65" hidden="1" customHeight="1" x14ac:dyDescent="0.35">
      <c r="A104" s="279"/>
      <c r="C104" s="282" t="s">
        <v>390</v>
      </c>
      <c r="D104" s="644" t="s">
        <v>482</v>
      </c>
      <c r="E104" s="644"/>
      <c r="F104" s="644"/>
      <c r="G104" s="644"/>
      <c r="H104" s="644"/>
      <c r="I104" s="644"/>
      <c r="J104" s="644"/>
      <c r="K104" s="644"/>
      <c r="L104" s="644"/>
      <c r="M104" s="644"/>
      <c r="N104" s="644"/>
      <c r="O104" s="644"/>
      <c r="P104" s="644"/>
      <c r="Q104" s="644"/>
      <c r="R104" s="644"/>
      <c r="S104" s="644"/>
      <c r="T104" s="644"/>
      <c r="U104" s="644"/>
      <c r="V104" s="644"/>
      <c r="W104" s="644"/>
      <c r="X104" s="644"/>
      <c r="Z104" s="279"/>
    </row>
    <row r="105" spans="1:26" hidden="1" x14ac:dyDescent="0.35">
      <c r="A105" s="279"/>
      <c r="Z105" s="279"/>
    </row>
    <row r="106" spans="1:26" hidden="1" x14ac:dyDescent="0.35">
      <c r="A106" s="279"/>
      <c r="Z106" s="279"/>
    </row>
    <row r="107" spans="1:26" ht="15.5" hidden="1" x14ac:dyDescent="0.35">
      <c r="A107" s="279"/>
      <c r="C107" s="303"/>
      <c r="D107" s="302" t="s">
        <v>435</v>
      </c>
      <c r="E107" s="303"/>
      <c r="F107" s="303"/>
      <c r="G107" s="303"/>
      <c r="H107" s="303"/>
      <c r="I107" s="303"/>
      <c r="Z107" s="279"/>
    </row>
    <row r="108" spans="1:26" hidden="1" x14ac:dyDescent="0.35">
      <c r="A108" s="279"/>
      <c r="Z108" s="279"/>
    </row>
    <row r="109" spans="1:26" hidden="1" x14ac:dyDescent="0.35">
      <c r="A109" s="279"/>
      <c r="C109" s="588" t="s">
        <v>436</v>
      </c>
      <c r="D109" s="588"/>
      <c r="E109" s="588"/>
      <c r="F109" s="588"/>
      <c r="G109" s="287"/>
      <c r="H109" s="588" t="s">
        <v>437</v>
      </c>
      <c r="I109" s="588"/>
      <c r="J109" s="588"/>
      <c r="K109" s="350" t="s">
        <v>438</v>
      </c>
      <c r="L109" s="287"/>
      <c r="M109" s="287"/>
      <c r="N109" s="287"/>
      <c r="O109" s="287"/>
      <c r="P109" s="350" t="s">
        <v>439</v>
      </c>
      <c r="Q109" s="287" t="s">
        <v>440</v>
      </c>
      <c r="R109" s="304"/>
      <c r="Z109" s="279"/>
    </row>
    <row r="110" spans="1:26" hidden="1" x14ac:dyDescent="0.35">
      <c r="A110" s="279"/>
      <c r="Z110" s="279"/>
    </row>
    <row r="111" spans="1:26" hidden="1" x14ac:dyDescent="0.35">
      <c r="A111" s="279"/>
      <c r="C111" s="305" t="s">
        <v>247</v>
      </c>
      <c r="D111" s="306" t="s">
        <v>248</v>
      </c>
      <c r="E111" s="307" t="s">
        <v>441</v>
      </c>
      <c r="F111" s="308" t="s">
        <v>425</v>
      </c>
      <c r="H111" s="237" t="s">
        <v>255</v>
      </c>
      <c r="K111" s="638" t="s">
        <v>442</v>
      </c>
      <c r="L111" s="639"/>
      <c r="M111" s="309"/>
      <c r="P111" s="2" t="s">
        <v>443</v>
      </c>
      <c r="Q111" s="43" t="s">
        <v>444</v>
      </c>
      <c r="R111" s="43"/>
      <c r="S111" s="43"/>
      <c r="T111" s="43"/>
      <c r="U111" s="43"/>
      <c r="V111" s="43"/>
      <c r="W111" s="43"/>
      <c r="X111" s="43"/>
      <c r="Z111" s="279"/>
    </row>
    <row r="112" spans="1:26" hidden="1" x14ac:dyDescent="0.35">
      <c r="A112" s="279"/>
      <c r="Z112" s="279"/>
    </row>
    <row r="113" spans="1:26" hidden="1" x14ac:dyDescent="0.35">
      <c r="A113" s="279"/>
      <c r="C113" s="305" t="s">
        <v>247</v>
      </c>
      <c r="D113" s="306" t="s">
        <v>248</v>
      </c>
      <c r="E113" s="307" t="s">
        <v>441</v>
      </c>
      <c r="F113" s="308" t="s">
        <v>425</v>
      </c>
      <c r="H113" s="5" t="s">
        <v>224</v>
      </c>
      <c r="K113" s="659" t="s">
        <v>224</v>
      </c>
      <c r="L113" s="660"/>
      <c r="M113" s="661"/>
      <c r="P113" s="2" t="s">
        <v>445</v>
      </c>
      <c r="Q113" t="s">
        <v>446</v>
      </c>
      <c r="Z113" s="279"/>
    </row>
    <row r="114" spans="1:26" hidden="1" x14ac:dyDescent="0.35">
      <c r="A114" s="279"/>
      <c r="H114" s="359"/>
      <c r="Q114" t="s">
        <v>447</v>
      </c>
      <c r="Z114" s="279"/>
    </row>
    <row r="115" spans="1:26" hidden="1" x14ac:dyDescent="0.35">
      <c r="A115" s="279"/>
      <c r="H115" s="359"/>
      <c r="Z115" s="279"/>
    </row>
    <row r="116" spans="1:26" hidden="1" x14ac:dyDescent="0.35">
      <c r="A116" s="279"/>
      <c r="C116" s="305" t="s">
        <v>247</v>
      </c>
      <c r="D116" s="306" t="s">
        <v>248</v>
      </c>
      <c r="E116" s="307" t="s">
        <v>441</v>
      </c>
      <c r="F116" s="308" t="s">
        <v>425</v>
      </c>
      <c r="H116" s="5" t="s">
        <v>252</v>
      </c>
      <c r="K116" s="21">
        <v>44197</v>
      </c>
      <c r="P116" s="2" t="s">
        <v>448</v>
      </c>
      <c r="Q116" t="s">
        <v>449</v>
      </c>
      <c r="Z116" s="279"/>
    </row>
    <row r="117" spans="1:26" hidden="1" x14ac:dyDescent="0.35">
      <c r="A117" s="279"/>
      <c r="H117" s="359"/>
      <c r="Z117" s="279"/>
    </row>
    <row r="118" spans="1:26" hidden="1" x14ac:dyDescent="0.35">
      <c r="A118" s="279"/>
      <c r="C118" s="305" t="s">
        <v>247</v>
      </c>
      <c r="D118" s="306" t="s">
        <v>248</v>
      </c>
      <c r="E118" s="307" t="s">
        <v>441</v>
      </c>
      <c r="F118" s="308" t="s">
        <v>425</v>
      </c>
      <c r="H118" s="5" t="s">
        <v>253</v>
      </c>
      <c r="K118" s="22" t="s">
        <v>67</v>
      </c>
      <c r="P118" s="2" t="s">
        <v>450</v>
      </c>
      <c r="Q118" t="s">
        <v>451</v>
      </c>
      <c r="Z118" s="279"/>
    </row>
    <row r="119" spans="1:26" hidden="1" x14ac:dyDescent="0.35">
      <c r="A119" s="279"/>
      <c r="H119" s="359"/>
      <c r="Z119" s="279"/>
    </row>
    <row r="120" spans="1:26" hidden="1" x14ac:dyDescent="0.35">
      <c r="A120" s="279"/>
      <c r="C120" s="305" t="s">
        <v>247</v>
      </c>
      <c r="D120" s="306" t="s">
        <v>248</v>
      </c>
      <c r="E120" s="307" t="s">
        <v>441</v>
      </c>
      <c r="F120" s="308" t="s">
        <v>425</v>
      </c>
      <c r="H120" s="69" t="s">
        <v>229</v>
      </c>
      <c r="K120" s="659" t="s">
        <v>229</v>
      </c>
      <c r="L120" s="660"/>
      <c r="M120" s="661"/>
      <c r="P120" s="2" t="s">
        <v>452</v>
      </c>
      <c r="Q120" t="s">
        <v>453</v>
      </c>
      <c r="Z120" s="279"/>
    </row>
    <row r="121" spans="1:26" hidden="1" x14ac:dyDescent="0.35">
      <c r="A121" s="279"/>
      <c r="H121" s="359"/>
      <c r="Q121" t="s">
        <v>858</v>
      </c>
      <c r="Z121" s="279"/>
    </row>
    <row r="122" spans="1:26" hidden="1" x14ac:dyDescent="0.35">
      <c r="A122" s="279"/>
      <c r="H122" s="359"/>
      <c r="Q122" t="s">
        <v>859</v>
      </c>
      <c r="Z122" s="279"/>
    </row>
    <row r="123" spans="1:26" hidden="1" x14ac:dyDescent="0.35">
      <c r="A123" s="279"/>
      <c r="H123" s="359"/>
      <c r="Z123" s="279"/>
    </row>
    <row r="124" spans="1:26" hidden="1" x14ac:dyDescent="0.35">
      <c r="A124" s="279"/>
      <c r="C124" s="305" t="s">
        <v>247</v>
      </c>
      <c r="D124" s="306" t="s">
        <v>248</v>
      </c>
      <c r="E124" s="307" t="s">
        <v>441</v>
      </c>
      <c r="F124" s="308" t="s">
        <v>425</v>
      </c>
      <c r="H124" s="69" t="s">
        <v>111</v>
      </c>
      <c r="K124" s="659" t="s">
        <v>111</v>
      </c>
      <c r="L124" s="660"/>
      <c r="M124" s="661"/>
      <c r="P124" s="2" t="s">
        <v>454</v>
      </c>
      <c r="Q124" t="s">
        <v>455</v>
      </c>
      <c r="Z124" s="279"/>
    </row>
    <row r="125" spans="1:26" hidden="1" x14ac:dyDescent="0.35">
      <c r="A125" s="279"/>
      <c r="H125" s="359"/>
      <c r="Q125" t="s">
        <v>456</v>
      </c>
      <c r="Z125" s="279"/>
    </row>
    <row r="126" spans="1:26" hidden="1" x14ac:dyDescent="0.35">
      <c r="A126" s="279"/>
      <c r="H126" s="359"/>
      <c r="Q126" t="s">
        <v>457</v>
      </c>
      <c r="Z126" s="279"/>
    </row>
    <row r="127" spans="1:26" hidden="1" x14ac:dyDescent="0.35">
      <c r="A127" s="279"/>
      <c r="H127" s="359"/>
      <c r="Z127" s="279"/>
    </row>
    <row r="128" spans="1:26" hidden="1" x14ac:dyDescent="0.35">
      <c r="A128" s="279"/>
      <c r="D128" s="306" t="s">
        <v>248</v>
      </c>
      <c r="E128" s="307" t="s">
        <v>441</v>
      </c>
      <c r="H128" s="315" t="s">
        <v>458</v>
      </c>
      <c r="K128" s="638" t="s">
        <v>442</v>
      </c>
      <c r="L128" s="639"/>
      <c r="P128" s="2" t="s">
        <v>459</v>
      </c>
      <c r="Q128" t="s">
        <v>460</v>
      </c>
      <c r="Z128" s="279"/>
    </row>
    <row r="129" spans="1:26" hidden="1" x14ac:dyDescent="0.35">
      <c r="A129" s="279"/>
      <c r="H129" s="359"/>
      <c r="Q129" t="s">
        <v>461</v>
      </c>
      <c r="Z129" s="279"/>
    </row>
    <row r="130" spans="1:26" hidden="1" x14ac:dyDescent="0.35">
      <c r="A130" s="279"/>
      <c r="H130" s="359"/>
      <c r="Z130" s="279"/>
    </row>
    <row r="131" spans="1:26" hidden="1" x14ac:dyDescent="0.35">
      <c r="A131" s="279"/>
      <c r="D131" s="306" t="s">
        <v>248</v>
      </c>
      <c r="E131" s="307" t="s">
        <v>441</v>
      </c>
      <c r="H131" s="359" t="s">
        <v>462</v>
      </c>
      <c r="K131" s="638" t="s">
        <v>442</v>
      </c>
      <c r="L131" s="639"/>
      <c r="M131" s="3" t="s">
        <v>110</v>
      </c>
      <c r="P131" s="2" t="s">
        <v>463</v>
      </c>
      <c r="Q131" t="s">
        <v>464</v>
      </c>
      <c r="Z131" s="279"/>
    </row>
    <row r="132" spans="1:26" hidden="1" x14ac:dyDescent="0.35">
      <c r="A132" s="279"/>
      <c r="H132" s="359"/>
      <c r="Z132" s="279"/>
    </row>
    <row r="133" spans="1:26" hidden="1" x14ac:dyDescent="0.35">
      <c r="A133" s="279"/>
      <c r="C133" s="305" t="s">
        <v>247</v>
      </c>
      <c r="D133" s="306" t="s">
        <v>248</v>
      </c>
      <c r="E133" s="307" t="s">
        <v>441</v>
      </c>
      <c r="F133" s="308" t="s">
        <v>425</v>
      </c>
      <c r="H133" t="s">
        <v>887</v>
      </c>
      <c r="K133" s="489" t="s">
        <v>886</v>
      </c>
      <c r="P133" s="2" t="s">
        <v>888</v>
      </c>
      <c r="Q133" t="s">
        <v>890</v>
      </c>
      <c r="Z133" s="279"/>
    </row>
    <row r="134" spans="1:26" hidden="1" x14ac:dyDescent="0.35">
      <c r="A134" s="279"/>
      <c r="H134" s="359"/>
      <c r="Z134" s="279"/>
    </row>
    <row r="135" spans="1:26" hidden="1" x14ac:dyDescent="0.35">
      <c r="A135" s="279"/>
      <c r="C135" s="305" t="s">
        <v>247</v>
      </c>
      <c r="D135" s="306" t="s">
        <v>248</v>
      </c>
      <c r="E135" s="307" t="s">
        <v>441</v>
      </c>
      <c r="F135" s="308" t="s">
        <v>425</v>
      </c>
      <c r="H135" s="359"/>
      <c r="K135" s="640" t="s">
        <v>66</v>
      </c>
      <c r="L135" s="641"/>
      <c r="M135" s="310" t="s">
        <v>95</v>
      </c>
      <c r="N135" s="311"/>
      <c r="O135" s="134"/>
      <c r="P135" s="114" t="s">
        <v>465</v>
      </c>
      <c r="Q135" s="360" t="s">
        <v>466</v>
      </c>
      <c r="R135" s="134"/>
      <c r="Z135" s="279"/>
    </row>
    <row r="136" spans="1:26" hidden="1" x14ac:dyDescent="0.35">
      <c r="A136" s="279"/>
      <c r="H136" s="359"/>
      <c r="K136" s="27"/>
      <c r="L136" s="25"/>
      <c r="M136" s="25"/>
      <c r="N136" s="25"/>
      <c r="O136" s="25"/>
      <c r="P136" s="361"/>
      <c r="Q136" s="362" t="s">
        <v>467</v>
      </c>
      <c r="R136" s="25"/>
      <c r="Z136" s="279"/>
    </row>
    <row r="137" spans="1:26" ht="15.75" hidden="1" customHeight="1" x14ac:dyDescent="0.35">
      <c r="A137" s="279"/>
      <c r="H137" s="359"/>
      <c r="K137" s="16"/>
      <c r="L137" s="312" t="s">
        <v>30</v>
      </c>
      <c r="M137" s="642" t="s">
        <v>442</v>
      </c>
      <c r="N137" s="643"/>
      <c r="O137" s="313"/>
      <c r="P137" s="317"/>
      <c r="Q137" t="s">
        <v>483</v>
      </c>
      <c r="R137" s="313"/>
      <c r="Z137" s="279"/>
    </row>
    <row r="138" spans="1:26" hidden="1" x14ac:dyDescent="0.35">
      <c r="A138" s="279"/>
      <c r="H138" s="359"/>
      <c r="K138" s="314" t="s">
        <v>468</v>
      </c>
      <c r="M138" s="314" t="s">
        <v>468</v>
      </c>
      <c r="P138" s="359"/>
      <c r="Z138" s="279"/>
    </row>
    <row r="139" spans="1:26" hidden="1" x14ac:dyDescent="0.35">
      <c r="A139" s="279"/>
      <c r="H139" s="359"/>
      <c r="K139" s="134" t="s">
        <v>469</v>
      </c>
      <c r="M139" s="134" t="s">
        <v>470</v>
      </c>
      <c r="P139" s="114" t="s">
        <v>471</v>
      </c>
      <c r="Q139" s="359" t="s">
        <v>472</v>
      </c>
      <c r="Z139" s="279"/>
    </row>
    <row r="140" spans="1:26" hidden="1" x14ac:dyDescent="0.35">
      <c r="A140" s="279"/>
      <c r="H140" s="359"/>
      <c r="Z140" s="279"/>
    </row>
    <row r="141" spans="1:26" hidden="1" x14ac:dyDescent="0.35">
      <c r="A141" s="279"/>
      <c r="C141" s="305" t="s">
        <v>247</v>
      </c>
      <c r="D141" s="306" t="s">
        <v>248</v>
      </c>
      <c r="E141" s="307" t="s">
        <v>441</v>
      </c>
      <c r="F141" s="308" t="s">
        <v>425</v>
      </c>
      <c r="H141" s="363" t="s">
        <v>634</v>
      </c>
      <c r="K141" s="52">
        <v>20</v>
      </c>
      <c r="L141" s="71"/>
      <c r="P141" s="2" t="s">
        <v>635</v>
      </c>
      <c r="Q141" t="s">
        <v>636</v>
      </c>
      <c r="Z141" s="279"/>
    </row>
    <row r="142" spans="1:26" hidden="1" x14ac:dyDescent="0.35">
      <c r="A142" s="279"/>
      <c r="K142" s="314" t="s">
        <v>468</v>
      </c>
      <c r="L142" s="314" t="s">
        <v>468</v>
      </c>
      <c r="M142" s="314"/>
      <c r="Q142" t="s">
        <v>637</v>
      </c>
      <c r="Z142" s="279"/>
    </row>
    <row r="143" spans="1:26" hidden="1" x14ac:dyDescent="0.35">
      <c r="A143" s="279"/>
      <c r="K143" s="134" t="s">
        <v>469</v>
      </c>
      <c r="L143" s="134" t="s">
        <v>470</v>
      </c>
      <c r="M143" s="134"/>
      <c r="Z143" s="279"/>
    </row>
    <row r="144" spans="1:26" hidden="1" x14ac:dyDescent="0.35">
      <c r="A144" s="279"/>
      <c r="P144" s="2" t="s">
        <v>638</v>
      </c>
      <c r="Q144" t="s">
        <v>639</v>
      </c>
      <c r="Z144" s="279"/>
    </row>
    <row r="145" spans="1:26" hidden="1" x14ac:dyDescent="0.35">
      <c r="A145" s="279"/>
      <c r="Z145" s="279"/>
    </row>
    <row r="146" spans="1:26" hidden="1" x14ac:dyDescent="0.35">
      <c r="A146" s="279"/>
      <c r="P146" s="2" t="s">
        <v>640</v>
      </c>
      <c r="Q146" t="s">
        <v>641</v>
      </c>
      <c r="Z146" s="279"/>
    </row>
    <row r="147" spans="1:26" hidden="1" x14ac:dyDescent="0.35">
      <c r="A147" s="279"/>
      <c r="Q147" t="s">
        <v>642</v>
      </c>
      <c r="Z147" s="279"/>
    </row>
    <row r="148" spans="1:26" hidden="1" x14ac:dyDescent="0.35">
      <c r="A148" s="279"/>
      <c r="Q148" t="s">
        <v>643</v>
      </c>
      <c r="Z148" s="279"/>
    </row>
    <row r="149" spans="1:26" hidden="1" x14ac:dyDescent="0.35">
      <c r="A149" s="279"/>
      <c r="Q149" t="s">
        <v>805</v>
      </c>
      <c r="Z149" s="279"/>
    </row>
    <row r="150" spans="1:26" hidden="1" x14ac:dyDescent="0.35">
      <c r="A150" s="279"/>
      <c r="Q150" t="s">
        <v>644</v>
      </c>
      <c r="Z150" s="279"/>
    </row>
    <row r="151" spans="1:26" hidden="1" x14ac:dyDescent="0.35">
      <c r="A151" s="279"/>
      <c r="Z151" s="279"/>
    </row>
    <row r="152" spans="1:26" hidden="1" x14ac:dyDescent="0.35">
      <c r="A152" s="279"/>
      <c r="Z152" s="279"/>
    </row>
    <row r="153" spans="1:26" hidden="1" x14ac:dyDescent="0.35">
      <c r="A153" s="279"/>
      <c r="Z153" s="279"/>
    </row>
    <row r="154" spans="1:26" hidden="1" x14ac:dyDescent="0.35">
      <c r="A154" s="279"/>
      <c r="Z154" s="279"/>
    </row>
    <row r="155" spans="1:26" hidden="1" x14ac:dyDescent="0.35">
      <c r="A155" s="279"/>
      <c r="Z155" s="279"/>
    </row>
    <row r="156" spans="1:26" hidden="1" x14ac:dyDescent="0.35">
      <c r="A156" s="279"/>
      <c r="Z156" s="279"/>
    </row>
    <row r="157" spans="1:26" hidden="1" x14ac:dyDescent="0.35">
      <c r="A157" s="279"/>
      <c r="Z157" s="279"/>
    </row>
    <row r="158" spans="1:26" hidden="1" x14ac:dyDescent="0.35">
      <c r="A158" s="279"/>
      <c r="Z158" s="279"/>
    </row>
    <row r="159" spans="1:26" hidden="1" x14ac:dyDescent="0.35">
      <c r="A159" s="279"/>
      <c r="Z159" s="279"/>
    </row>
    <row r="160" spans="1:26" hidden="1" x14ac:dyDescent="0.35">
      <c r="A160" s="279"/>
      <c r="N160" s="314" t="s">
        <v>468</v>
      </c>
      <c r="Z160" s="279"/>
    </row>
    <row r="161" spans="1:26" hidden="1" x14ac:dyDescent="0.35">
      <c r="A161" s="279"/>
      <c r="N161" s="137" t="s">
        <v>640</v>
      </c>
      <c r="Z161" s="279"/>
    </row>
    <row r="162" spans="1:26" hidden="1" x14ac:dyDescent="0.35">
      <c r="A162" s="279"/>
      <c r="Z162" s="279"/>
    </row>
    <row r="163" spans="1:26" hidden="1" x14ac:dyDescent="0.35">
      <c r="A163" s="279"/>
      <c r="C163" s="305" t="s">
        <v>247</v>
      </c>
      <c r="D163" s="306" t="s">
        <v>248</v>
      </c>
      <c r="E163" s="307" t="s">
        <v>441</v>
      </c>
      <c r="F163" s="308" t="s">
        <v>425</v>
      </c>
      <c r="H163" s="363" t="s">
        <v>645</v>
      </c>
      <c r="K163" s="52" t="s">
        <v>646</v>
      </c>
      <c r="P163" s="2" t="s">
        <v>647</v>
      </c>
      <c r="Q163" t="s">
        <v>814</v>
      </c>
      <c r="Z163" s="279"/>
    </row>
    <row r="164" spans="1:26" hidden="1" x14ac:dyDescent="0.35">
      <c r="A164" s="279"/>
      <c r="H164" s="363" t="s">
        <v>648</v>
      </c>
      <c r="Q164" t="s">
        <v>649</v>
      </c>
      <c r="Z164" s="279"/>
    </row>
    <row r="165" spans="1:26" hidden="1" x14ac:dyDescent="0.35">
      <c r="A165" s="279"/>
      <c r="Q165" t="s">
        <v>650</v>
      </c>
      <c r="Z165" s="279"/>
    </row>
    <row r="166" spans="1:26" hidden="1" x14ac:dyDescent="0.35">
      <c r="A166" s="279"/>
      <c r="Q166" t="s">
        <v>651</v>
      </c>
      <c r="Z166" s="279"/>
    </row>
    <row r="167" spans="1:26" hidden="1" x14ac:dyDescent="0.35">
      <c r="A167" s="279"/>
      <c r="Z167" s="279"/>
    </row>
    <row r="168" spans="1:26" hidden="1" x14ac:dyDescent="0.35">
      <c r="A168" s="279"/>
      <c r="C168" s="305" t="s">
        <v>247</v>
      </c>
      <c r="D168" s="306" t="s">
        <v>248</v>
      </c>
      <c r="E168" s="307" t="s">
        <v>441</v>
      </c>
      <c r="F168" s="308" t="s">
        <v>425</v>
      </c>
      <c r="H168" s="363" t="s">
        <v>652</v>
      </c>
      <c r="K168" s="249">
        <v>0.05</v>
      </c>
      <c r="P168" s="2" t="s">
        <v>653</v>
      </c>
      <c r="Q168" t="s">
        <v>654</v>
      </c>
      <c r="Z168" s="279"/>
    </row>
    <row r="169" spans="1:26" hidden="1" x14ac:dyDescent="0.35">
      <c r="A169" s="279"/>
      <c r="Q169" t="s">
        <v>655</v>
      </c>
      <c r="Z169" s="279"/>
    </row>
    <row r="170" spans="1:26" hidden="1" x14ac:dyDescent="0.35">
      <c r="A170" s="279"/>
      <c r="Q170" t="s">
        <v>656</v>
      </c>
      <c r="Z170" s="279"/>
    </row>
    <row r="171" spans="1:26" hidden="1" x14ac:dyDescent="0.35">
      <c r="A171" s="279"/>
      <c r="Z171" s="279"/>
    </row>
    <row r="172" spans="1:26" hidden="1" x14ac:dyDescent="0.35">
      <c r="A172" s="279"/>
      <c r="Q172" t="s">
        <v>656</v>
      </c>
      <c r="Z172" s="279"/>
    </row>
    <row r="173" spans="1:26" hidden="1" x14ac:dyDescent="0.35">
      <c r="A173" s="279"/>
      <c r="Z173" s="279"/>
    </row>
    <row r="174" spans="1:26" hidden="1" x14ac:dyDescent="0.35">
      <c r="A174" s="279"/>
      <c r="C174" s="305" t="s">
        <v>247</v>
      </c>
      <c r="H174" s="363" t="s">
        <v>657</v>
      </c>
      <c r="K174" s="632" t="s">
        <v>68</v>
      </c>
      <c r="L174" s="632"/>
      <c r="M174" s="632"/>
      <c r="N174" s="184" t="s">
        <v>23</v>
      </c>
      <c r="P174" s="2" t="s">
        <v>658</v>
      </c>
      <c r="Q174" t="s">
        <v>659</v>
      </c>
      <c r="Z174" s="279"/>
    </row>
    <row r="175" spans="1:26" hidden="1" x14ac:dyDescent="0.35">
      <c r="A175" s="279"/>
      <c r="K175" s="633"/>
      <c r="L175" s="634"/>
      <c r="M175" s="634"/>
      <c r="N175" s="172"/>
      <c r="Q175" t="s">
        <v>660</v>
      </c>
      <c r="Z175" s="279"/>
    </row>
    <row r="176" spans="1:26" hidden="1" x14ac:dyDescent="0.35">
      <c r="A176" s="279"/>
      <c r="K176" s="635" t="s">
        <v>5</v>
      </c>
      <c r="L176" s="635"/>
      <c r="M176" s="635"/>
      <c r="N176" s="174">
        <v>1</v>
      </c>
      <c r="Q176" t="s">
        <v>661</v>
      </c>
      <c r="Z176" s="279"/>
    </row>
    <row r="177" spans="1:26" hidden="1" x14ac:dyDescent="0.35">
      <c r="A177" s="279"/>
      <c r="K177" s="635" t="s">
        <v>6</v>
      </c>
      <c r="L177" s="635"/>
      <c r="M177" s="635"/>
      <c r="N177" s="174">
        <v>1</v>
      </c>
      <c r="Q177" t="s">
        <v>662</v>
      </c>
      <c r="Z177" s="279"/>
    </row>
    <row r="178" spans="1:26" hidden="1" x14ac:dyDescent="0.35">
      <c r="A178" s="279"/>
      <c r="K178" s="628" t="s">
        <v>663</v>
      </c>
      <c r="L178" s="629"/>
      <c r="M178" s="630"/>
      <c r="N178" s="174"/>
      <c r="Q178" t="s">
        <v>664</v>
      </c>
      <c r="Z178" s="279"/>
    </row>
    <row r="179" spans="1:26" hidden="1" x14ac:dyDescent="0.35">
      <c r="A179" s="279"/>
      <c r="K179" s="628" t="s">
        <v>9</v>
      </c>
      <c r="L179" s="629"/>
      <c r="M179" s="630"/>
      <c r="N179" s="174">
        <v>0</v>
      </c>
      <c r="Z179" s="279"/>
    </row>
    <row r="180" spans="1:26" hidden="1" x14ac:dyDescent="0.35">
      <c r="A180" s="279"/>
      <c r="K180" s="628" t="s">
        <v>10</v>
      </c>
      <c r="L180" s="629"/>
      <c r="M180" s="630"/>
      <c r="N180" s="174">
        <v>0</v>
      </c>
      <c r="Z180" s="279"/>
    </row>
    <row r="181" spans="1:26" hidden="1" x14ac:dyDescent="0.35">
      <c r="A181" s="279"/>
      <c r="K181" s="628" t="s">
        <v>663</v>
      </c>
      <c r="L181" s="629"/>
      <c r="M181" s="630"/>
      <c r="N181" s="174"/>
      <c r="Z181" s="279"/>
    </row>
    <row r="182" spans="1:26" hidden="1" x14ac:dyDescent="0.35">
      <c r="A182" s="279"/>
      <c r="K182" s="631" t="s">
        <v>665</v>
      </c>
      <c r="L182" s="631"/>
      <c r="M182" s="631"/>
      <c r="N182" s="174">
        <v>1</v>
      </c>
      <c r="Z182" s="279"/>
    </row>
    <row r="183" spans="1:26" hidden="1" x14ac:dyDescent="0.35">
      <c r="A183" s="279"/>
      <c r="Z183" s="279"/>
    </row>
    <row r="184" spans="1:26" hidden="1" x14ac:dyDescent="0.35">
      <c r="A184" s="279"/>
      <c r="Z184" s="279"/>
    </row>
    <row r="185" spans="1:26" hidden="1" x14ac:dyDescent="0.35">
      <c r="A185" s="279"/>
      <c r="C185" s="305" t="s">
        <v>247</v>
      </c>
      <c r="D185" s="306" t="s">
        <v>248</v>
      </c>
      <c r="E185" s="307" t="s">
        <v>441</v>
      </c>
      <c r="F185" s="308" t="s">
        <v>425</v>
      </c>
      <c r="H185" s="363" t="s">
        <v>666</v>
      </c>
      <c r="K185" s="52" t="s">
        <v>646</v>
      </c>
      <c r="P185" s="2" t="s">
        <v>667</v>
      </c>
      <c r="Q185" t="s">
        <v>668</v>
      </c>
      <c r="Z185" s="279"/>
    </row>
    <row r="186" spans="1:26" hidden="1" x14ac:dyDescent="0.35">
      <c r="A186" s="279"/>
      <c r="H186" t="s">
        <v>669</v>
      </c>
      <c r="Q186" t="s">
        <v>670</v>
      </c>
      <c r="Z186" s="279"/>
    </row>
    <row r="187" spans="1:26" hidden="1" x14ac:dyDescent="0.35">
      <c r="A187" s="279"/>
      <c r="Q187" t="s">
        <v>671</v>
      </c>
      <c r="Z187" s="279"/>
    </row>
    <row r="188" spans="1:26" hidden="1" x14ac:dyDescent="0.35">
      <c r="A188" s="279"/>
      <c r="C188" s="305" t="s">
        <v>247</v>
      </c>
      <c r="D188" s="306" t="s">
        <v>248</v>
      </c>
      <c r="E188" s="307" t="s">
        <v>441</v>
      </c>
      <c r="F188" s="308" t="s">
        <v>425</v>
      </c>
      <c r="H188" t="s">
        <v>54</v>
      </c>
      <c r="K188" s="249">
        <v>0.04</v>
      </c>
      <c r="L188" s="364" t="s">
        <v>672</v>
      </c>
      <c r="Q188" t="s">
        <v>673</v>
      </c>
      <c r="Z188" s="279"/>
    </row>
    <row r="189" spans="1:26" hidden="1" x14ac:dyDescent="0.35">
      <c r="A189" s="279"/>
      <c r="K189" s="365"/>
      <c r="L189" s="364"/>
      <c r="Z189" s="279"/>
    </row>
    <row r="190" spans="1:26" hidden="1" x14ac:dyDescent="0.35">
      <c r="A190" s="279"/>
      <c r="C190" s="305" t="s">
        <v>247</v>
      </c>
      <c r="D190" s="306" t="s">
        <v>248</v>
      </c>
      <c r="E190" s="307" t="s">
        <v>441</v>
      </c>
      <c r="F190" s="308" t="s">
        <v>425</v>
      </c>
      <c r="H190" t="s">
        <v>266</v>
      </c>
      <c r="K190" s="249">
        <v>1</v>
      </c>
      <c r="L190" s="364" t="s">
        <v>674</v>
      </c>
      <c r="Z190" s="279"/>
    </row>
    <row r="191" spans="1:26" hidden="1" x14ac:dyDescent="0.35">
      <c r="A191" s="279"/>
      <c r="Z191" s="279"/>
    </row>
    <row r="192" spans="1:26" hidden="1" x14ac:dyDescent="0.35">
      <c r="A192" s="279"/>
      <c r="Z192" s="279"/>
    </row>
    <row r="193" spans="1:26" hidden="1" x14ac:dyDescent="0.35">
      <c r="A193" s="279"/>
      <c r="Z193" s="279"/>
    </row>
    <row r="194" spans="1:26" ht="15.5" hidden="1" x14ac:dyDescent="0.35">
      <c r="A194" s="279"/>
      <c r="C194" s="303"/>
      <c r="D194" s="302" t="s">
        <v>675</v>
      </c>
      <c r="E194" s="303"/>
      <c r="F194" s="303"/>
      <c r="G194" s="303"/>
      <c r="H194" s="303"/>
      <c r="I194" s="303"/>
      <c r="J194" s="303"/>
      <c r="Z194" s="279"/>
    </row>
    <row r="195" spans="1:26" hidden="1" x14ac:dyDescent="0.35">
      <c r="A195" s="279"/>
      <c r="Z195" s="279"/>
    </row>
    <row r="196" spans="1:26" ht="31.5" hidden="1" customHeight="1" x14ac:dyDescent="0.35">
      <c r="A196" s="279"/>
      <c r="C196" s="282" t="s">
        <v>390</v>
      </c>
      <c r="D196" s="624" t="s">
        <v>811</v>
      </c>
      <c r="E196" s="624"/>
      <c r="F196" s="624"/>
      <c r="G196" s="624"/>
      <c r="H196" s="624"/>
      <c r="I196" s="624"/>
      <c r="J196" s="624"/>
      <c r="K196" s="624"/>
      <c r="L196" s="624"/>
      <c r="M196" s="624"/>
      <c r="N196" s="624"/>
      <c r="O196" s="624"/>
      <c r="P196" s="624"/>
      <c r="Q196" s="624"/>
      <c r="R196" s="624"/>
      <c r="S196" s="624"/>
      <c r="T196" s="624"/>
      <c r="U196" s="624"/>
      <c r="V196" s="624"/>
      <c r="W196" s="624"/>
      <c r="X196" s="624"/>
      <c r="Z196" s="279"/>
    </row>
    <row r="197" spans="1:26" ht="13.5" hidden="1" customHeight="1" x14ac:dyDescent="0.35">
      <c r="A197" s="279"/>
      <c r="C197" s="282"/>
      <c r="D197" s="366"/>
      <c r="E197" s="366"/>
      <c r="F197" s="366"/>
      <c r="G197" s="366"/>
      <c r="H197" s="366"/>
      <c r="I197" s="366"/>
      <c r="J197" s="366"/>
      <c r="K197" s="366"/>
      <c r="L197" s="366"/>
      <c r="M197" s="366"/>
      <c r="N197" s="366"/>
      <c r="O197" s="366"/>
      <c r="P197" s="366"/>
      <c r="Q197" s="366"/>
      <c r="R197" s="366"/>
      <c r="S197" s="366"/>
      <c r="T197" s="366"/>
      <c r="U197" s="366"/>
      <c r="V197" s="366"/>
      <c r="W197" s="366"/>
      <c r="X197" s="366"/>
      <c r="Z197" s="279"/>
    </row>
    <row r="198" spans="1:26" ht="29.9" hidden="1" customHeight="1" x14ac:dyDescent="0.35">
      <c r="A198" s="279"/>
      <c r="C198" s="282" t="s">
        <v>390</v>
      </c>
      <c r="D198" s="624" t="s">
        <v>676</v>
      </c>
      <c r="E198" s="624"/>
      <c r="F198" s="624"/>
      <c r="G198" s="624"/>
      <c r="H198" s="624"/>
      <c r="I198" s="624"/>
      <c r="J198" s="624"/>
      <c r="K198" s="624"/>
      <c r="L198" s="624"/>
      <c r="M198" s="624"/>
      <c r="N198" s="624"/>
      <c r="O198" s="624"/>
      <c r="P198" s="624"/>
      <c r="Q198" s="624"/>
      <c r="R198" s="624"/>
      <c r="S198" s="624"/>
      <c r="T198" s="624"/>
      <c r="U198" s="624"/>
      <c r="V198" s="624"/>
      <c r="W198" s="624"/>
      <c r="X198" s="624"/>
      <c r="Z198" s="279"/>
    </row>
    <row r="199" spans="1:26" ht="14.15" hidden="1" customHeight="1" x14ac:dyDescent="0.35">
      <c r="A199" s="279"/>
      <c r="C199" s="282"/>
      <c r="D199" s="366"/>
      <c r="E199" s="366"/>
      <c r="F199" s="366"/>
      <c r="G199" s="366"/>
      <c r="H199" s="366"/>
      <c r="I199" s="366"/>
      <c r="J199" s="366"/>
      <c r="K199" s="366"/>
      <c r="L199" s="366"/>
      <c r="M199" s="366"/>
      <c r="N199" s="366"/>
      <c r="O199" s="366"/>
      <c r="P199" s="366"/>
      <c r="Q199" s="366"/>
      <c r="R199" s="366"/>
      <c r="S199" s="366"/>
      <c r="T199" s="366"/>
      <c r="U199" s="366"/>
      <c r="V199" s="366"/>
      <c r="W199" s="366"/>
      <c r="X199" s="366"/>
      <c r="Z199" s="279"/>
    </row>
    <row r="200" spans="1:26" ht="44.9" hidden="1" customHeight="1" x14ac:dyDescent="0.35">
      <c r="A200" s="279"/>
      <c r="C200" s="282" t="s">
        <v>390</v>
      </c>
      <c r="D200" s="624" t="s">
        <v>812</v>
      </c>
      <c r="E200" s="624"/>
      <c r="F200" s="624"/>
      <c r="G200" s="624"/>
      <c r="H200" s="624"/>
      <c r="I200" s="624"/>
      <c r="J200" s="624"/>
      <c r="K200" s="624"/>
      <c r="L200" s="624"/>
      <c r="M200" s="624"/>
      <c r="N200" s="624"/>
      <c r="O200" s="624"/>
      <c r="P200" s="624"/>
      <c r="Q200" s="624"/>
      <c r="R200" s="624"/>
      <c r="S200" s="624"/>
      <c r="T200" s="624"/>
      <c r="U200" s="624"/>
      <c r="V200" s="624"/>
      <c r="W200" s="624"/>
      <c r="X200" s="624"/>
      <c r="Z200" s="279"/>
    </row>
    <row r="201" spans="1:26" ht="14.9" hidden="1" customHeight="1" x14ac:dyDescent="0.35">
      <c r="A201" s="279"/>
      <c r="C201" s="282"/>
      <c r="D201" s="366"/>
      <c r="E201" s="366"/>
      <c r="F201" s="366"/>
      <c r="G201" s="366"/>
      <c r="H201" s="366"/>
      <c r="I201" s="366"/>
      <c r="J201" s="366"/>
      <c r="K201" s="366"/>
      <c r="L201" s="366"/>
      <c r="M201" s="366"/>
      <c r="N201" s="366"/>
      <c r="O201" s="366"/>
      <c r="P201" s="366"/>
      <c r="Q201" s="366"/>
      <c r="R201" s="366"/>
      <c r="S201" s="366"/>
      <c r="T201" s="366"/>
      <c r="U201" s="366"/>
      <c r="V201" s="366"/>
      <c r="W201" s="366"/>
      <c r="X201" s="366"/>
      <c r="Z201" s="279"/>
    </row>
    <row r="202" spans="1:26" ht="15" hidden="1" customHeight="1" x14ac:dyDescent="0.35">
      <c r="A202" s="279"/>
      <c r="C202" s="282" t="s">
        <v>390</v>
      </c>
      <c r="D202" s="624" t="s">
        <v>677</v>
      </c>
      <c r="E202" s="624"/>
      <c r="F202" s="624"/>
      <c r="G202" s="624"/>
      <c r="H202" s="624"/>
      <c r="I202" s="624"/>
      <c r="J202" s="624"/>
      <c r="K202" s="624"/>
      <c r="L202" s="624"/>
      <c r="M202" s="624"/>
      <c r="N202" s="624"/>
      <c r="O202" s="624"/>
      <c r="P202" s="624"/>
      <c r="Q202" s="624"/>
      <c r="R202" s="624"/>
      <c r="S202" s="624"/>
      <c r="T202" s="624"/>
      <c r="U202" s="624"/>
      <c r="V202" s="624"/>
      <c r="W202" s="624"/>
      <c r="X202" s="624"/>
      <c r="Z202" s="279"/>
    </row>
    <row r="203" spans="1:26" ht="15" hidden="1" customHeight="1" x14ac:dyDescent="0.35">
      <c r="A203" s="279"/>
      <c r="C203" s="282"/>
      <c r="D203" s="366"/>
      <c r="E203" s="366"/>
      <c r="F203" s="366"/>
      <c r="G203" s="366"/>
      <c r="H203" s="366"/>
      <c r="I203" s="366"/>
      <c r="J203" s="366"/>
      <c r="K203" s="366"/>
      <c r="L203" s="366"/>
      <c r="M203" s="366"/>
      <c r="N203" s="366"/>
      <c r="O203" s="366"/>
      <c r="P203" s="366"/>
      <c r="Q203" s="366"/>
      <c r="R203" s="366"/>
      <c r="S203" s="366"/>
      <c r="T203" s="366"/>
      <c r="U203" s="366"/>
      <c r="V203" s="366"/>
      <c r="W203" s="366"/>
      <c r="X203" s="366"/>
      <c r="Z203" s="279"/>
    </row>
    <row r="204" spans="1:26" ht="58.5" hidden="1" customHeight="1" x14ac:dyDescent="0.35">
      <c r="A204" s="279"/>
      <c r="C204" s="282" t="s">
        <v>390</v>
      </c>
      <c r="D204" s="624" t="s">
        <v>809</v>
      </c>
      <c r="E204" s="624"/>
      <c r="F204" s="624"/>
      <c r="G204" s="624"/>
      <c r="H204" s="624"/>
      <c r="I204" s="624"/>
      <c r="J204" s="624"/>
      <c r="K204" s="624"/>
      <c r="L204" s="624"/>
      <c r="M204" s="624"/>
      <c r="N204" s="624"/>
      <c r="O204" s="624"/>
      <c r="P204" s="624"/>
      <c r="Q204" s="624"/>
      <c r="R204" s="624"/>
      <c r="S204" s="624"/>
      <c r="T204" s="624"/>
      <c r="U204" s="624"/>
      <c r="V204" s="624"/>
      <c r="W204" s="624"/>
      <c r="X204" s="624"/>
      <c r="Z204" s="279"/>
    </row>
    <row r="205" spans="1:26" ht="15" hidden="1" customHeight="1" x14ac:dyDescent="0.35">
      <c r="A205" s="279"/>
      <c r="C205" s="282"/>
      <c r="D205" s="366"/>
      <c r="E205" s="366"/>
      <c r="F205" s="366"/>
      <c r="G205" s="366"/>
      <c r="H205" s="366"/>
      <c r="I205" s="366"/>
      <c r="J205" s="366"/>
      <c r="K205" s="366"/>
      <c r="L205" s="366"/>
      <c r="M205" s="366"/>
      <c r="N205" s="366"/>
      <c r="O205" s="366"/>
      <c r="P205" s="366"/>
      <c r="Q205" s="366"/>
      <c r="R205" s="366"/>
      <c r="S205" s="366"/>
      <c r="T205" s="366"/>
      <c r="U205" s="366"/>
      <c r="V205" s="366"/>
      <c r="W205" s="366"/>
      <c r="X205" s="366"/>
      <c r="Z205" s="279"/>
    </row>
    <row r="206" spans="1:26" ht="29.15" hidden="1" customHeight="1" x14ac:dyDescent="0.35">
      <c r="A206" s="279"/>
      <c r="C206" s="282" t="s">
        <v>390</v>
      </c>
      <c r="D206" s="625" t="s">
        <v>678</v>
      </c>
      <c r="E206" s="625"/>
      <c r="F206" s="625"/>
      <c r="G206" s="625"/>
      <c r="H206" s="625"/>
      <c r="I206" s="625"/>
      <c r="J206" s="625"/>
      <c r="K206" s="625"/>
      <c r="L206" s="625"/>
      <c r="M206" s="625"/>
      <c r="N206" s="625"/>
      <c r="O206" s="625"/>
      <c r="P206" s="625"/>
      <c r="Q206" s="625"/>
      <c r="R206" s="625"/>
      <c r="S206" s="625"/>
      <c r="T206" s="625"/>
      <c r="U206" s="625"/>
      <c r="V206" s="625"/>
      <c r="W206" s="625"/>
      <c r="X206" s="625"/>
      <c r="Z206" s="279"/>
    </row>
    <row r="207" spans="1:26" ht="14.25" hidden="1" customHeight="1" x14ac:dyDescent="0.35">
      <c r="A207" s="279"/>
      <c r="C207" s="282"/>
      <c r="D207" s="367"/>
      <c r="E207" s="367"/>
      <c r="F207" s="367"/>
      <c r="G207" s="367"/>
      <c r="H207" s="367"/>
      <c r="I207" s="367"/>
      <c r="J207" s="367"/>
      <c r="K207" s="367"/>
      <c r="L207" s="367"/>
      <c r="M207" s="367"/>
      <c r="N207" s="367"/>
      <c r="O207" s="367"/>
      <c r="P207" s="367"/>
      <c r="Q207" s="367"/>
      <c r="R207" s="367"/>
      <c r="S207" s="367"/>
      <c r="T207" s="367"/>
      <c r="U207" s="367"/>
      <c r="V207" s="367"/>
      <c r="W207" s="367"/>
      <c r="X207" s="367"/>
      <c r="Z207" s="279"/>
    </row>
    <row r="208" spans="1:26" ht="14.15" hidden="1" customHeight="1" x14ac:dyDescent="0.35">
      <c r="A208" s="279"/>
      <c r="C208" s="282" t="s">
        <v>390</v>
      </c>
      <c r="D208" s="626" t="s">
        <v>679</v>
      </c>
      <c r="E208" s="627"/>
      <c r="F208" s="627"/>
      <c r="G208" s="627"/>
      <c r="H208" s="627"/>
      <c r="I208" s="627"/>
      <c r="J208" s="627"/>
      <c r="K208" s="627"/>
      <c r="L208" s="627"/>
      <c r="M208" s="627"/>
      <c r="N208" s="627"/>
      <c r="O208" s="627"/>
      <c r="P208" s="627"/>
      <c r="Q208" s="627"/>
      <c r="R208" s="627"/>
      <c r="S208" s="627"/>
      <c r="T208" s="627"/>
      <c r="U208" s="627"/>
      <c r="V208" s="627"/>
      <c r="W208" s="627"/>
      <c r="X208" s="627"/>
      <c r="Z208" s="279"/>
    </row>
    <row r="209" spans="1:26" hidden="1" x14ac:dyDescent="0.35">
      <c r="A209" s="279"/>
      <c r="Z209" s="279"/>
    </row>
    <row r="210" spans="1:26" hidden="1" x14ac:dyDescent="0.35">
      <c r="A210" s="279"/>
      <c r="Z210" s="279"/>
    </row>
    <row r="211" spans="1:26" hidden="1" x14ac:dyDescent="0.35">
      <c r="A211" s="279"/>
      <c r="C211" s="588" t="s">
        <v>436</v>
      </c>
      <c r="D211" s="588"/>
      <c r="E211" s="588"/>
      <c r="F211" s="588"/>
      <c r="G211" s="287"/>
      <c r="H211" s="588" t="s">
        <v>437</v>
      </c>
      <c r="I211" s="588"/>
      <c r="J211" s="588"/>
      <c r="K211" s="350" t="s">
        <v>438</v>
      </c>
      <c r="P211" s="350" t="s">
        <v>439</v>
      </c>
      <c r="Q211" s="287" t="s">
        <v>440</v>
      </c>
      <c r="R211" s="304"/>
      <c r="Z211" s="279"/>
    </row>
    <row r="212" spans="1:26" hidden="1" x14ac:dyDescent="0.35">
      <c r="A212" s="279"/>
      <c r="Z212" s="279"/>
    </row>
    <row r="213" spans="1:26" hidden="1" x14ac:dyDescent="0.35">
      <c r="A213" s="279"/>
      <c r="C213" s="305" t="s">
        <v>247</v>
      </c>
      <c r="D213" s="306" t="s">
        <v>248</v>
      </c>
      <c r="E213" s="307" t="s">
        <v>441</v>
      </c>
      <c r="F213" s="308" t="s">
        <v>425</v>
      </c>
      <c r="H213" t="s">
        <v>680</v>
      </c>
      <c r="K213" s="593" t="s">
        <v>139</v>
      </c>
      <c r="L213" s="593"/>
      <c r="M213" s="593"/>
      <c r="P213" s="2" t="s">
        <v>697</v>
      </c>
      <c r="Q213" t="s">
        <v>698</v>
      </c>
      <c r="Z213" s="279"/>
    </row>
    <row r="214" spans="1:26" hidden="1" x14ac:dyDescent="0.35">
      <c r="A214" s="279"/>
      <c r="K214" s="593" t="s">
        <v>140</v>
      </c>
      <c r="L214" s="593"/>
      <c r="M214" s="593"/>
      <c r="Q214" t="s">
        <v>699</v>
      </c>
      <c r="Z214" s="279"/>
    </row>
    <row r="215" spans="1:26" hidden="1" x14ac:dyDescent="0.35">
      <c r="A215" s="279"/>
      <c r="K215" s="594"/>
      <c r="L215" s="594"/>
      <c r="M215" s="594"/>
      <c r="Q215" s="369" t="s">
        <v>700</v>
      </c>
      <c r="Z215" s="279"/>
    </row>
    <row r="216" spans="1:26" hidden="1" x14ac:dyDescent="0.35">
      <c r="A216" s="279"/>
      <c r="K216" s="594"/>
      <c r="L216" s="594"/>
      <c r="M216" s="594"/>
      <c r="Q216" t="s">
        <v>701</v>
      </c>
      <c r="Z216" s="279"/>
    </row>
    <row r="217" spans="1:26" hidden="1" x14ac:dyDescent="0.35">
      <c r="A217" s="279"/>
      <c r="K217" s="595" t="s">
        <v>334</v>
      </c>
      <c r="L217" s="595"/>
      <c r="M217" s="595"/>
      <c r="P217" s="2"/>
      <c r="Z217" s="279"/>
    </row>
    <row r="218" spans="1:26" hidden="1" x14ac:dyDescent="0.35">
      <c r="A218" s="279"/>
      <c r="K218" s="595" t="s">
        <v>334</v>
      </c>
      <c r="L218" s="595"/>
      <c r="M218" s="595"/>
      <c r="Z218" s="279"/>
    </row>
    <row r="219" spans="1:26" hidden="1" x14ac:dyDescent="0.35">
      <c r="A219" s="279"/>
      <c r="Z219" s="279"/>
    </row>
    <row r="220" spans="1:26" hidden="1" x14ac:dyDescent="0.35">
      <c r="A220" s="279"/>
      <c r="Z220" s="279"/>
    </row>
    <row r="221" spans="1:26" hidden="1" x14ac:dyDescent="0.35">
      <c r="A221" s="279"/>
      <c r="C221" s="305" t="s">
        <v>247</v>
      </c>
      <c r="D221" s="306" t="s">
        <v>248</v>
      </c>
      <c r="E221" s="307" t="s">
        <v>441</v>
      </c>
      <c r="F221" s="308" t="s">
        <v>425</v>
      </c>
      <c r="H221" t="s">
        <v>681</v>
      </c>
      <c r="K221" s="593" t="s">
        <v>793</v>
      </c>
      <c r="L221" s="593"/>
      <c r="M221" s="593"/>
      <c r="P221" s="2" t="s">
        <v>702</v>
      </c>
      <c r="Q221" t="s">
        <v>703</v>
      </c>
      <c r="Z221" s="279"/>
    </row>
    <row r="222" spans="1:26" hidden="1" x14ac:dyDescent="0.35">
      <c r="A222" s="279"/>
      <c r="K222" s="594"/>
      <c r="L222" s="594"/>
      <c r="M222" s="594"/>
      <c r="Q222" t="s">
        <v>699</v>
      </c>
      <c r="Z222" s="279"/>
    </row>
    <row r="223" spans="1:26" hidden="1" x14ac:dyDescent="0.35">
      <c r="A223" s="279"/>
      <c r="K223" s="594"/>
      <c r="L223" s="594"/>
      <c r="M223" s="594"/>
      <c r="Q223" t="s">
        <v>704</v>
      </c>
      <c r="Z223" s="279"/>
    </row>
    <row r="224" spans="1:26" hidden="1" x14ac:dyDescent="0.35">
      <c r="A224" s="279"/>
      <c r="K224" s="595" t="s">
        <v>334</v>
      </c>
      <c r="L224" s="595"/>
      <c r="M224" s="595"/>
      <c r="Q224" t="s">
        <v>705</v>
      </c>
      <c r="Z224" s="279"/>
    </row>
    <row r="225" spans="1:26" hidden="1" x14ac:dyDescent="0.35">
      <c r="A225" s="279"/>
      <c r="K225" s="595" t="s">
        <v>334</v>
      </c>
      <c r="L225" s="595"/>
      <c r="M225" s="595"/>
      <c r="Z225" s="279"/>
    </row>
    <row r="226" spans="1:26" hidden="1" x14ac:dyDescent="0.35">
      <c r="A226" s="279"/>
      <c r="Z226" s="279"/>
    </row>
    <row r="227" spans="1:26" hidden="1" x14ac:dyDescent="0.35">
      <c r="A227" s="279"/>
      <c r="Z227" s="279"/>
    </row>
    <row r="228" spans="1:26" hidden="1" x14ac:dyDescent="0.35">
      <c r="A228" s="279"/>
      <c r="C228" s="305" t="s">
        <v>247</v>
      </c>
      <c r="D228" s="306" t="s">
        <v>248</v>
      </c>
      <c r="E228" s="307" t="s">
        <v>441</v>
      </c>
      <c r="F228" s="308" t="s">
        <v>425</v>
      </c>
      <c r="H228" t="s">
        <v>682</v>
      </c>
      <c r="K228" s="594"/>
      <c r="L228" s="594"/>
      <c r="P228" s="2" t="s">
        <v>706</v>
      </c>
      <c r="Q228" t="s">
        <v>707</v>
      </c>
      <c r="Z228" s="279"/>
    </row>
    <row r="229" spans="1:26" hidden="1" x14ac:dyDescent="0.35">
      <c r="A229" s="279"/>
      <c r="K229" s="304" t="s">
        <v>468</v>
      </c>
      <c r="Q229" t="s">
        <v>708</v>
      </c>
      <c r="Z229" s="279"/>
    </row>
    <row r="230" spans="1:26" hidden="1" x14ac:dyDescent="0.35">
      <c r="A230" s="279"/>
      <c r="K230" s="287" t="s">
        <v>794</v>
      </c>
      <c r="Q230" t="s">
        <v>813</v>
      </c>
      <c r="Z230" s="279"/>
    </row>
    <row r="231" spans="1:26" hidden="1" x14ac:dyDescent="0.35">
      <c r="A231" s="279"/>
      <c r="Q231" t="s">
        <v>709</v>
      </c>
      <c r="Z231" s="279"/>
    </row>
    <row r="232" spans="1:26" hidden="1" x14ac:dyDescent="0.35">
      <c r="A232" s="279"/>
      <c r="Z232" s="279"/>
    </row>
    <row r="233" spans="1:26" hidden="1" x14ac:dyDescent="0.35">
      <c r="A233" s="279"/>
      <c r="P233" s="2" t="s">
        <v>710</v>
      </c>
      <c r="Q233" t="s">
        <v>711</v>
      </c>
      <c r="Z233" s="279"/>
    </row>
    <row r="234" spans="1:26" hidden="1" x14ac:dyDescent="0.35">
      <c r="A234" s="279"/>
      <c r="Q234" t="s">
        <v>712</v>
      </c>
      <c r="Z234" s="279"/>
    </row>
    <row r="235" spans="1:26" hidden="1" x14ac:dyDescent="0.35">
      <c r="A235" s="279"/>
      <c r="Q235" t="s">
        <v>713</v>
      </c>
      <c r="Z235" s="279"/>
    </row>
    <row r="236" spans="1:26" hidden="1" x14ac:dyDescent="0.35">
      <c r="A236" s="279"/>
      <c r="Z236" s="279"/>
    </row>
    <row r="237" spans="1:26" hidden="1" x14ac:dyDescent="0.35">
      <c r="A237" s="279"/>
      <c r="C237" s="305" t="s">
        <v>247</v>
      </c>
      <c r="D237" s="306" t="s">
        <v>248</v>
      </c>
      <c r="E237" s="307" t="s">
        <v>441</v>
      </c>
      <c r="F237" s="308" t="s">
        <v>425</v>
      </c>
      <c r="H237" t="s">
        <v>683</v>
      </c>
      <c r="K237" s="622" t="s">
        <v>142</v>
      </c>
      <c r="L237" s="622"/>
      <c r="M237" s="622"/>
      <c r="P237" s="2" t="s">
        <v>714</v>
      </c>
      <c r="Q237" t="s">
        <v>715</v>
      </c>
      <c r="Z237" s="279"/>
    </row>
    <row r="238" spans="1:26" hidden="1" x14ac:dyDescent="0.35">
      <c r="A238" s="279"/>
      <c r="K238" s="623"/>
      <c r="L238" s="623"/>
      <c r="M238" s="623"/>
      <c r="Q238" t="s">
        <v>716</v>
      </c>
      <c r="Z238" s="279"/>
    </row>
    <row r="239" spans="1:26" hidden="1" x14ac:dyDescent="0.35">
      <c r="A239" s="279"/>
      <c r="K239" s="594"/>
      <c r="L239" s="594"/>
      <c r="M239" s="594"/>
      <c r="Q239" t="s">
        <v>717</v>
      </c>
      <c r="Z239" s="279"/>
    </row>
    <row r="240" spans="1:26" hidden="1" x14ac:dyDescent="0.35">
      <c r="A240" s="279"/>
      <c r="K240" s="594"/>
      <c r="L240" s="594"/>
      <c r="M240" s="594"/>
      <c r="Q240" t="s">
        <v>718</v>
      </c>
      <c r="Z240" s="279"/>
    </row>
    <row r="241" spans="1:26" hidden="1" x14ac:dyDescent="0.35">
      <c r="A241" s="279"/>
      <c r="K241" s="595" t="s">
        <v>334</v>
      </c>
      <c r="L241" s="595"/>
      <c r="M241" s="595"/>
      <c r="Z241" s="279"/>
    </row>
    <row r="242" spans="1:26" hidden="1" x14ac:dyDescent="0.35">
      <c r="A242" s="279"/>
      <c r="K242" s="595" t="s">
        <v>334</v>
      </c>
      <c r="L242" s="595"/>
      <c r="M242" s="595"/>
      <c r="Z242" s="279"/>
    </row>
    <row r="243" spans="1:26" hidden="1" x14ac:dyDescent="0.35">
      <c r="A243" s="279"/>
      <c r="Z243" s="279"/>
    </row>
    <row r="244" spans="1:26" hidden="1" x14ac:dyDescent="0.35">
      <c r="A244" s="279"/>
      <c r="Z244" s="279"/>
    </row>
    <row r="245" spans="1:26" hidden="1" x14ac:dyDescent="0.35">
      <c r="A245" s="279"/>
      <c r="C245" s="305" t="s">
        <v>247</v>
      </c>
      <c r="D245" s="306" t="s">
        <v>248</v>
      </c>
      <c r="E245" s="307" t="s">
        <v>441</v>
      </c>
      <c r="F245" s="308" t="s">
        <v>425</v>
      </c>
      <c r="H245" t="s">
        <v>684</v>
      </c>
      <c r="K245" s="593" t="s">
        <v>143</v>
      </c>
      <c r="L245" s="593"/>
      <c r="M245" s="593"/>
      <c r="P245" s="2" t="s">
        <v>719</v>
      </c>
      <c r="Q245" t="s">
        <v>720</v>
      </c>
      <c r="Z245" s="279"/>
    </row>
    <row r="246" spans="1:26" hidden="1" x14ac:dyDescent="0.35">
      <c r="A246" s="279"/>
      <c r="K246" s="589" t="s">
        <v>34</v>
      </c>
      <c r="L246" s="589"/>
      <c r="M246" s="589"/>
      <c r="Q246" t="s">
        <v>721</v>
      </c>
      <c r="Z246" s="279"/>
    </row>
    <row r="247" spans="1:26" hidden="1" x14ac:dyDescent="0.35">
      <c r="A247" s="279"/>
      <c r="K247" s="589" t="s">
        <v>35</v>
      </c>
      <c r="L247" s="589"/>
      <c r="M247" s="589"/>
      <c r="Q247" t="s">
        <v>722</v>
      </c>
      <c r="Z247" s="279"/>
    </row>
    <row r="248" spans="1:26" hidden="1" x14ac:dyDescent="0.35">
      <c r="A248" s="279"/>
      <c r="Q248" t="s">
        <v>701</v>
      </c>
      <c r="Z248" s="279"/>
    </row>
    <row r="249" spans="1:26" hidden="1" x14ac:dyDescent="0.35">
      <c r="A249" s="279"/>
      <c r="Z249" s="279"/>
    </row>
    <row r="250" spans="1:26" hidden="1" x14ac:dyDescent="0.35">
      <c r="A250" s="279"/>
      <c r="D250" s="306" t="s">
        <v>248</v>
      </c>
      <c r="E250" s="307" t="s">
        <v>441</v>
      </c>
      <c r="H250" t="s">
        <v>685</v>
      </c>
      <c r="K250" s="590" t="s">
        <v>153</v>
      </c>
      <c r="L250" s="590"/>
      <c r="M250" s="590"/>
      <c r="P250" s="2" t="s">
        <v>723</v>
      </c>
      <c r="Q250" t="s">
        <v>724</v>
      </c>
      <c r="Z250" s="279"/>
    </row>
    <row r="251" spans="1:26" hidden="1" x14ac:dyDescent="0.35">
      <c r="A251" s="279"/>
      <c r="K251" s="591" t="s">
        <v>795</v>
      </c>
      <c r="L251" s="591"/>
      <c r="M251" s="591"/>
      <c r="Q251" t="s">
        <v>725</v>
      </c>
      <c r="Z251" s="279"/>
    </row>
    <row r="252" spans="1:26" hidden="1" x14ac:dyDescent="0.35">
      <c r="A252" s="279"/>
      <c r="Z252" s="279"/>
    </row>
    <row r="253" spans="1:26" hidden="1" x14ac:dyDescent="0.35">
      <c r="A253" s="279"/>
      <c r="Z253" s="279"/>
    </row>
    <row r="254" spans="1:26" hidden="1" x14ac:dyDescent="0.35">
      <c r="A254" s="279"/>
      <c r="C254" s="305" t="s">
        <v>247</v>
      </c>
      <c r="D254" s="306" t="s">
        <v>248</v>
      </c>
      <c r="E254" s="307" t="s">
        <v>441</v>
      </c>
      <c r="H254" t="s">
        <v>686</v>
      </c>
      <c r="K254" s="593" t="s">
        <v>796</v>
      </c>
      <c r="L254" s="593"/>
      <c r="M254" s="593"/>
      <c r="P254" s="2" t="s">
        <v>726</v>
      </c>
      <c r="Q254" t="s">
        <v>727</v>
      </c>
      <c r="Z254" s="279"/>
    </row>
    <row r="255" spans="1:26" hidden="1" x14ac:dyDescent="0.35">
      <c r="A255" s="279"/>
      <c r="K255" s="594"/>
      <c r="L255" s="594"/>
      <c r="M255" s="594"/>
      <c r="Q255" t="s">
        <v>728</v>
      </c>
      <c r="Z255" s="279"/>
    </row>
    <row r="256" spans="1:26" hidden="1" x14ac:dyDescent="0.35">
      <c r="A256" s="279"/>
      <c r="K256" s="594"/>
      <c r="L256" s="594"/>
      <c r="M256" s="594"/>
      <c r="Q256" t="s">
        <v>729</v>
      </c>
      <c r="Z256" s="279"/>
    </row>
    <row r="257" spans="1:26" hidden="1" x14ac:dyDescent="0.35">
      <c r="A257" s="279"/>
      <c r="K257" s="595" t="s">
        <v>334</v>
      </c>
      <c r="L257" s="595"/>
      <c r="M257" s="595"/>
      <c r="Q257" s="369" t="s">
        <v>730</v>
      </c>
      <c r="Z257" s="279"/>
    </row>
    <row r="258" spans="1:26" hidden="1" x14ac:dyDescent="0.35">
      <c r="A258" s="279"/>
      <c r="K258" s="595" t="s">
        <v>334</v>
      </c>
      <c r="L258" s="595"/>
      <c r="M258" s="595"/>
      <c r="Z258" s="279"/>
    </row>
    <row r="259" spans="1:26" hidden="1" x14ac:dyDescent="0.35">
      <c r="A259" s="279"/>
      <c r="Z259" s="279"/>
    </row>
    <row r="260" spans="1:26" hidden="1" x14ac:dyDescent="0.35">
      <c r="A260" s="279"/>
      <c r="Z260" s="279"/>
    </row>
    <row r="261" spans="1:26" hidden="1" x14ac:dyDescent="0.35">
      <c r="A261" s="279"/>
      <c r="C261" s="305" t="s">
        <v>247</v>
      </c>
      <c r="E261" s="307" t="s">
        <v>441</v>
      </c>
      <c r="H261" t="s">
        <v>165</v>
      </c>
      <c r="K261" s="593" t="s">
        <v>145</v>
      </c>
      <c r="L261" s="593"/>
      <c r="M261" s="593"/>
      <c r="P261" s="2" t="s">
        <v>731</v>
      </c>
      <c r="Q261" t="s">
        <v>727</v>
      </c>
      <c r="Z261" s="279"/>
    </row>
    <row r="262" spans="1:26" hidden="1" x14ac:dyDescent="0.35">
      <c r="A262" s="279"/>
      <c r="K262" s="594"/>
      <c r="L262" s="594"/>
      <c r="M262" s="594"/>
      <c r="Q262" t="s">
        <v>732</v>
      </c>
      <c r="Z262" s="279"/>
    </row>
    <row r="263" spans="1:26" hidden="1" x14ac:dyDescent="0.35">
      <c r="A263" s="279"/>
      <c r="K263" s="594"/>
      <c r="L263" s="594"/>
      <c r="M263" s="594"/>
      <c r="Q263" t="s">
        <v>733</v>
      </c>
      <c r="Z263" s="279"/>
    </row>
    <row r="264" spans="1:26" hidden="1" x14ac:dyDescent="0.35">
      <c r="A264" s="279"/>
      <c r="K264" s="595" t="s">
        <v>334</v>
      </c>
      <c r="L264" s="595"/>
      <c r="M264" s="595"/>
      <c r="Q264" t="s">
        <v>734</v>
      </c>
      <c r="Z264" s="279"/>
    </row>
    <row r="265" spans="1:26" hidden="1" x14ac:dyDescent="0.35">
      <c r="A265" s="279"/>
      <c r="K265" s="595" t="s">
        <v>334</v>
      </c>
      <c r="L265" s="595"/>
      <c r="M265" s="595"/>
      <c r="Q265" t="s">
        <v>735</v>
      </c>
      <c r="Z265" s="279"/>
    </row>
    <row r="266" spans="1:26" hidden="1" x14ac:dyDescent="0.35">
      <c r="A266" s="279"/>
      <c r="Q266" t="s">
        <v>736</v>
      </c>
      <c r="Z266" s="279"/>
    </row>
    <row r="267" spans="1:26" hidden="1" x14ac:dyDescent="0.35">
      <c r="A267" s="279"/>
      <c r="Q267" t="s">
        <v>737</v>
      </c>
      <c r="Z267" s="279"/>
    </row>
    <row r="268" spans="1:26" hidden="1" x14ac:dyDescent="0.35">
      <c r="A268" s="279"/>
      <c r="Z268" s="279"/>
    </row>
    <row r="269" spans="1:26" hidden="1" x14ac:dyDescent="0.35">
      <c r="A269" s="279"/>
      <c r="C269" s="305" t="s">
        <v>247</v>
      </c>
      <c r="E269" s="307" t="s">
        <v>441</v>
      </c>
      <c r="H269" t="s">
        <v>208</v>
      </c>
      <c r="K269" s="592" t="s">
        <v>105</v>
      </c>
      <c r="L269" s="589"/>
      <c r="M269" s="589"/>
      <c r="P269" s="2" t="s">
        <v>738</v>
      </c>
      <c r="Q269" t="s">
        <v>739</v>
      </c>
      <c r="Z269" s="279"/>
    </row>
    <row r="270" spans="1:26" hidden="1" x14ac:dyDescent="0.35">
      <c r="A270" s="279"/>
      <c r="Q270" t="s">
        <v>740</v>
      </c>
      <c r="Z270" s="279"/>
    </row>
    <row r="271" spans="1:26" hidden="1" x14ac:dyDescent="0.35">
      <c r="A271" s="279"/>
      <c r="Z271" s="279"/>
    </row>
    <row r="272" spans="1:26" hidden="1" x14ac:dyDescent="0.35">
      <c r="A272" s="279"/>
      <c r="Z272" s="279"/>
    </row>
    <row r="273" spans="1:26" hidden="1" x14ac:dyDescent="0.35">
      <c r="A273" s="279"/>
      <c r="C273" s="305" t="s">
        <v>247</v>
      </c>
      <c r="H273" t="s">
        <v>687</v>
      </c>
      <c r="K273" s="593" t="s">
        <v>147</v>
      </c>
      <c r="L273" s="593"/>
      <c r="M273" s="593"/>
      <c r="P273" s="2" t="s">
        <v>741</v>
      </c>
      <c r="Q273" t="s">
        <v>742</v>
      </c>
      <c r="Z273" s="279"/>
    </row>
    <row r="274" spans="1:26" hidden="1" x14ac:dyDescent="0.35">
      <c r="A274" s="279"/>
      <c r="K274" s="594"/>
      <c r="L274" s="594"/>
      <c r="M274" s="594"/>
      <c r="Q274" t="s">
        <v>743</v>
      </c>
      <c r="Z274" s="279"/>
    </row>
    <row r="275" spans="1:26" hidden="1" x14ac:dyDescent="0.35">
      <c r="A275" s="279"/>
      <c r="K275" s="594"/>
      <c r="L275" s="594"/>
      <c r="M275" s="594"/>
      <c r="Q275" t="s">
        <v>744</v>
      </c>
      <c r="Z275" s="279"/>
    </row>
    <row r="276" spans="1:26" hidden="1" x14ac:dyDescent="0.35">
      <c r="A276" s="279"/>
      <c r="K276" s="595" t="s">
        <v>334</v>
      </c>
      <c r="L276" s="595"/>
      <c r="M276" s="595"/>
      <c r="Q276" t="s">
        <v>745</v>
      </c>
      <c r="Z276" s="279"/>
    </row>
    <row r="277" spans="1:26" hidden="1" x14ac:dyDescent="0.35">
      <c r="A277" s="279"/>
      <c r="K277" s="595" t="s">
        <v>334</v>
      </c>
      <c r="L277" s="595"/>
      <c r="M277" s="595"/>
      <c r="Q277" t="s">
        <v>746</v>
      </c>
      <c r="Z277" s="279"/>
    </row>
    <row r="278" spans="1:26" hidden="1" x14ac:dyDescent="0.35">
      <c r="A278" s="279"/>
      <c r="Z278" s="279"/>
    </row>
    <row r="279" spans="1:26" hidden="1" x14ac:dyDescent="0.35">
      <c r="A279" s="279"/>
      <c r="Z279" s="279"/>
    </row>
    <row r="280" spans="1:26" hidden="1" x14ac:dyDescent="0.35">
      <c r="A280" s="279"/>
      <c r="C280" s="305" t="s">
        <v>247</v>
      </c>
      <c r="D280" s="306" t="s">
        <v>248</v>
      </c>
      <c r="E280" s="307" t="s">
        <v>441</v>
      </c>
      <c r="F280" s="308" t="s">
        <v>425</v>
      </c>
      <c r="H280" t="s">
        <v>688</v>
      </c>
      <c r="P280" s="2" t="s">
        <v>747</v>
      </c>
      <c r="Q280" t="s">
        <v>748</v>
      </c>
      <c r="Z280" s="279"/>
    </row>
    <row r="281" spans="1:26" hidden="1" x14ac:dyDescent="0.35">
      <c r="A281" s="279"/>
      <c r="Q281" t="s">
        <v>749</v>
      </c>
      <c r="Z281" s="279"/>
    </row>
    <row r="282" spans="1:26" hidden="1" x14ac:dyDescent="0.35">
      <c r="A282" s="279"/>
      <c r="Q282" t="s">
        <v>750</v>
      </c>
      <c r="Z282" s="279"/>
    </row>
    <row r="283" spans="1:26" hidden="1" x14ac:dyDescent="0.35">
      <c r="A283" s="279"/>
      <c r="Q283" t="s">
        <v>751</v>
      </c>
      <c r="Z283" s="279"/>
    </row>
    <row r="284" spans="1:26" hidden="1" x14ac:dyDescent="0.35">
      <c r="A284" s="279"/>
      <c r="Q284" t="s">
        <v>752</v>
      </c>
      <c r="Z284" s="279"/>
    </row>
    <row r="285" spans="1:26" hidden="1" x14ac:dyDescent="0.35">
      <c r="A285" s="279"/>
      <c r="Q285" t="s">
        <v>753</v>
      </c>
      <c r="Z285" s="279"/>
    </row>
    <row r="286" spans="1:26" hidden="1" x14ac:dyDescent="0.35">
      <c r="A286" s="279"/>
      <c r="Q286" t="s">
        <v>754</v>
      </c>
      <c r="Z286" s="279"/>
    </row>
    <row r="287" spans="1:26" hidden="1" x14ac:dyDescent="0.35">
      <c r="A287" s="279"/>
      <c r="Z287" s="279"/>
    </row>
    <row r="288" spans="1:26" hidden="1" x14ac:dyDescent="0.35">
      <c r="A288" s="279"/>
      <c r="Z288" s="279"/>
    </row>
    <row r="289" spans="1:26" ht="15.5" hidden="1" x14ac:dyDescent="0.35">
      <c r="A289" s="279"/>
      <c r="C289" s="303"/>
      <c r="D289" s="302" t="s">
        <v>689</v>
      </c>
      <c r="E289" s="303"/>
      <c r="F289" s="303"/>
      <c r="G289" s="303"/>
      <c r="H289" s="303"/>
      <c r="I289" s="303"/>
      <c r="J289" s="303"/>
      <c r="Z289" s="279"/>
    </row>
    <row r="290" spans="1:26" ht="15.5" hidden="1" x14ac:dyDescent="0.35">
      <c r="A290" s="279"/>
      <c r="C290" s="112"/>
      <c r="Z290" s="279"/>
    </row>
    <row r="291" spans="1:26" hidden="1" x14ac:dyDescent="0.35">
      <c r="A291" s="279"/>
      <c r="C291" s="588" t="s">
        <v>436</v>
      </c>
      <c r="D291" s="588"/>
      <c r="E291" s="588"/>
      <c r="F291" s="588"/>
      <c r="G291" s="287"/>
      <c r="H291" s="588" t="s">
        <v>437</v>
      </c>
      <c r="I291" s="588"/>
      <c r="J291" s="588"/>
      <c r="P291" s="350" t="s">
        <v>439</v>
      </c>
      <c r="Q291" s="287" t="s">
        <v>440</v>
      </c>
      <c r="R291" s="304"/>
      <c r="Z291" s="279"/>
    </row>
    <row r="292" spans="1:26" ht="15.5" hidden="1" x14ac:dyDescent="0.35">
      <c r="A292" s="279"/>
      <c r="C292" s="112"/>
      <c r="Z292" s="279"/>
    </row>
    <row r="293" spans="1:26" hidden="1" x14ac:dyDescent="0.35">
      <c r="A293" s="279"/>
      <c r="M293" s="287" t="s">
        <v>443</v>
      </c>
      <c r="Z293" s="279"/>
    </row>
    <row r="294" spans="1:26" hidden="1" x14ac:dyDescent="0.35">
      <c r="A294" s="279"/>
      <c r="M294" s="371" t="s">
        <v>797</v>
      </c>
      <c r="Z294" s="279"/>
    </row>
    <row r="295" spans="1:26" hidden="1" x14ac:dyDescent="0.35">
      <c r="A295" s="279"/>
      <c r="C295" s="305" t="s">
        <v>247</v>
      </c>
      <c r="D295" s="306" t="s">
        <v>248</v>
      </c>
      <c r="E295" s="307" t="s">
        <v>441</v>
      </c>
      <c r="F295" s="308" t="s">
        <v>425</v>
      </c>
      <c r="H295" t="s">
        <v>690</v>
      </c>
      <c r="K295" s="617" t="s">
        <v>121</v>
      </c>
      <c r="L295" s="617"/>
      <c r="M295" s="276"/>
      <c r="P295" s="2" t="s">
        <v>443</v>
      </c>
      <c r="Q295" t="s">
        <v>755</v>
      </c>
      <c r="Z295" s="279"/>
    </row>
    <row r="296" spans="1:26" hidden="1" x14ac:dyDescent="0.35">
      <c r="A296" s="279"/>
      <c r="K296" s="617" t="s">
        <v>122</v>
      </c>
      <c r="L296" s="617"/>
      <c r="M296" s="372"/>
      <c r="Z296" s="279"/>
    </row>
    <row r="297" spans="1:26" hidden="1" x14ac:dyDescent="0.35">
      <c r="A297" s="279"/>
      <c r="M297" s="314" t="s">
        <v>468</v>
      </c>
      <c r="P297" s="2" t="s">
        <v>756</v>
      </c>
      <c r="Q297" t="s">
        <v>757</v>
      </c>
      <c r="Z297" s="279"/>
    </row>
    <row r="298" spans="1:26" hidden="1" x14ac:dyDescent="0.35">
      <c r="A298" s="279"/>
      <c r="M298" s="287" t="s">
        <v>756</v>
      </c>
      <c r="Q298" t="s">
        <v>758</v>
      </c>
      <c r="Z298" s="279"/>
    </row>
    <row r="299" spans="1:26" hidden="1" x14ac:dyDescent="0.35">
      <c r="A299" s="279"/>
      <c r="Z299" s="279"/>
    </row>
    <row r="300" spans="1:26" hidden="1" x14ac:dyDescent="0.35">
      <c r="A300" s="279"/>
      <c r="Z300" s="279"/>
    </row>
    <row r="301" spans="1:26" hidden="1" x14ac:dyDescent="0.35">
      <c r="A301" s="279"/>
      <c r="C301" s="305" t="s">
        <v>247</v>
      </c>
      <c r="D301" s="306" t="s">
        <v>248</v>
      </c>
      <c r="E301" s="307" t="s">
        <v>441</v>
      </c>
      <c r="F301" s="308" t="s">
        <v>425</v>
      </c>
      <c r="H301" t="s">
        <v>691</v>
      </c>
      <c r="P301" s="2" t="s">
        <v>759</v>
      </c>
      <c r="Q301" t="s">
        <v>760</v>
      </c>
      <c r="Z301" s="279"/>
    </row>
    <row r="302" spans="1:26" hidden="1" x14ac:dyDescent="0.35">
      <c r="A302" s="279"/>
      <c r="Q302" t="s">
        <v>761</v>
      </c>
      <c r="Z302" s="279"/>
    </row>
    <row r="303" spans="1:26" hidden="1" x14ac:dyDescent="0.35">
      <c r="A303" s="279"/>
      <c r="Q303" t="s">
        <v>762</v>
      </c>
      <c r="Z303" s="279"/>
    </row>
    <row r="304" spans="1:26" hidden="1" x14ac:dyDescent="0.35">
      <c r="A304" s="279"/>
      <c r="Z304" s="279"/>
    </row>
    <row r="305" spans="1:26" hidden="1" x14ac:dyDescent="0.35">
      <c r="A305" s="279"/>
      <c r="Z305" s="279"/>
    </row>
    <row r="306" spans="1:26" ht="15.5" hidden="1" x14ac:dyDescent="0.35">
      <c r="A306" s="279"/>
      <c r="C306" s="303"/>
      <c r="D306" s="302" t="s">
        <v>692</v>
      </c>
      <c r="E306" s="303"/>
      <c r="F306" s="303"/>
      <c r="G306" s="303"/>
      <c r="H306" s="303"/>
      <c r="I306" s="303"/>
      <c r="J306" s="303"/>
      <c r="Z306" s="279"/>
    </row>
    <row r="307" spans="1:26" hidden="1" x14ac:dyDescent="0.35">
      <c r="A307" s="279"/>
      <c r="Z307" s="279"/>
    </row>
    <row r="308" spans="1:26" hidden="1" x14ac:dyDescent="0.35">
      <c r="A308" s="279"/>
      <c r="Z308" s="279"/>
    </row>
    <row r="309" spans="1:26" hidden="1" x14ac:dyDescent="0.35">
      <c r="A309" s="279"/>
      <c r="C309" s="305" t="s">
        <v>247</v>
      </c>
      <c r="D309" s="306" t="s">
        <v>248</v>
      </c>
      <c r="E309" s="307" t="s">
        <v>441</v>
      </c>
      <c r="F309" s="308" t="s">
        <v>425</v>
      </c>
      <c r="H309" t="s">
        <v>489</v>
      </c>
      <c r="K309" s="618" t="s">
        <v>798</v>
      </c>
      <c r="L309" s="619"/>
      <c r="M309" s="620"/>
      <c r="N309" s="374">
        <v>0.01</v>
      </c>
      <c r="P309" s="2" t="s">
        <v>763</v>
      </c>
      <c r="Q309" t="s">
        <v>764</v>
      </c>
      <c r="Z309" s="279"/>
    </row>
    <row r="310" spans="1:26" hidden="1" x14ac:dyDescent="0.35">
      <c r="A310" s="279"/>
      <c r="Q310" t="s">
        <v>765</v>
      </c>
      <c r="Z310" s="279"/>
    </row>
    <row r="311" spans="1:26" hidden="1" x14ac:dyDescent="0.35">
      <c r="A311" s="279"/>
      <c r="Q311" t="s">
        <v>766</v>
      </c>
      <c r="Z311" s="279"/>
    </row>
    <row r="312" spans="1:26" hidden="1" x14ac:dyDescent="0.35">
      <c r="A312" s="279"/>
      <c r="Z312" s="279"/>
    </row>
    <row r="313" spans="1:26" hidden="1" x14ac:dyDescent="0.35">
      <c r="A313" s="279"/>
      <c r="Z313" s="279"/>
    </row>
    <row r="314" spans="1:26" hidden="1" x14ac:dyDescent="0.35">
      <c r="A314" s="279"/>
      <c r="C314" s="305" t="s">
        <v>247</v>
      </c>
      <c r="D314" s="306" t="s">
        <v>248</v>
      </c>
      <c r="E314" s="307" t="s">
        <v>441</v>
      </c>
      <c r="F314" s="308" t="s">
        <v>425</v>
      </c>
      <c r="H314" t="s">
        <v>693</v>
      </c>
      <c r="Q314" t="s">
        <v>767</v>
      </c>
      <c r="Z314" s="279"/>
    </row>
    <row r="315" spans="1:26" hidden="1" x14ac:dyDescent="0.35">
      <c r="A315" s="279"/>
      <c r="Q315" t="s">
        <v>768</v>
      </c>
      <c r="Z315" s="279"/>
    </row>
    <row r="316" spans="1:26" hidden="1" x14ac:dyDescent="0.35">
      <c r="A316" s="279"/>
      <c r="Q316" t="s">
        <v>769</v>
      </c>
      <c r="Z316" s="279"/>
    </row>
    <row r="317" spans="1:26" hidden="1" x14ac:dyDescent="0.35">
      <c r="A317" s="279"/>
      <c r="Z317" s="279"/>
    </row>
    <row r="318" spans="1:26" hidden="1" x14ac:dyDescent="0.35">
      <c r="A318" s="279"/>
      <c r="Z318" s="279"/>
    </row>
    <row r="319" spans="1:26" hidden="1" x14ac:dyDescent="0.35">
      <c r="A319" s="279"/>
      <c r="K319" s="614" t="s">
        <v>137</v>
      </c>
      <c r="L319" s="614"/>
      <c r="M319" s="614" t="s">
        <v>799</v>
      </c>
      <c r="N319" s="614" t="s">
        <v>192</v>
      </c>
      <c r="Q319" t="s">
        <v>770</v>
      </c>
      <c r="Z319" s="279"/>
    </row>
    <row r="320" spans="1:26" hidden="1" x14ac:dyDescent="0.35">
      <c r="A320" s="279"/>
      <c r="K320" s="614"/>
      <c r="L320" s="614"/>
      <c r="M320" s="614"/>
      <c r="N320" s="614"/>
      <c r="Q320" t="s">
        <v>771</v>
      </c>
      <c r="Z320" s="279"/>
    </row>
    <row r="321" spans="1:26" hidden="1" x14ac:dyDescent="0.35">
      <c r="A321" s="279"/>
      <c r="K321" s="615" t="s">
        <v>137</v>
      </c>
      <c r="L321" s="615"/>
      <c r="M321" s="202">
        <v>1.0000420929018672E-2</v>
      </c>
      <c r="N321" s="616" t="s">
        <v>646</v>
      </c>
      <c r="Q321" t="s">
        <v>772</v>
      </c>
      <c r="Z321" s="279"/>
    </row>
    <row r="322" spans="1:26" hidden="1" x14ac:dyDescent="0.35">
      <c r="A322" s="279"/>
      <c r="K322" s="615"/>
      <c r="L322" s="615"/>
      <c r="M322" s="202">
        <v>-1.0000420929018672E-2</v>
      </c>
      <c r="N322" s="616"/>
      <c r="Q322" t="s">
        <v>773</v>
      </c>
      <c r="Z322" s="279"/>
    </row>
    <row r="323" spans="1:26" hidden="1" x14ac:dyDescent="0.35">
      <c r="A323" s="279"/>
      <c r="K323" s="615" t="s">
        <v>137</v>
      </c>
      <c r="L323" s="615"/>
      <c r="M323" s="373">
        <v>4.4999999999999997E-3</v>
      </c>
      <c r="N323" s="616" t="s">
        <v>377</v>
      </c>
      <c r="Z323" s="279"/>
    </row>
    <row r="324" spans="1:26" hidden="1" x14ac:dyDescent="0.35">
      <c r="A324" s="279"/>
      <c r="K324" s="615"/>
      <c r="L324" s="615"/>
      <c r="M324" s="373">
        <v>-4.4999999999999997E-3</v>
      </c>
      <c r="N324" s="616"/>
      <c r="P324" s="597" t="s">
        <v>774</v>
      </c>
      <c r="Q324" t="s">
        <v>775</v>
      </c>
      <c r="Z324" s="279"/>
    </row>
    <row r="325" spans="1:26" hidden="1" x14ac:dyDescent="0.35">
      <c r="A325" s="279"/>
      <c r="P325" s="597"/>
      <c r="Q325" t="s">
        <v>776</v>
      </c>
      <c r="Z325" s="279"/>
    </row>
    <row r="326" spans="1:26" hidden="1" x14ac:dyDescent="0.35">
      <c r="A326" s="279"/>
      <c r="P326" s="597"/>
      <c r="Q326" t="s">
        <v>777</v>
      </c>
      <c r="Z326" s="279"/>
    </row>
    <row r="327" spans="1:26" hidden="1" x14ac:dyDescent="0.35">
      <c r="A327" s="279"/>
      <c r="P327" s="597"/>
      <c r="Z327" s="279"/>
    </row>
    <row r="328" spans="1:26" hidden="1" x14ac:dyDescent="0.35">
      <c r="A328" s="279"/>
      <c r="Z328" s="279"/>
    </row>
    <row r="329" spans="1:26" hidden="1" x14ac:dyDescent="0.35">
      <c r="A329" s="279"/>
      <c r="P329" s="2" t="s">
        <v>778</v>
      </c>
      <c r="Q329" t="s">
        <v>779</v>
      </c>
      <c r="Z329" s="279"/>
    </row>
    <row r="330" spans="1:26" hidden="1" x14ac:dyDescent="0.35">
      <c r="A330" s="279"/>
      <c r="Q330" t="s">
        <v>780</v>
      </c>
      <c r="Z330" s="279"/>
    </row>
    <row r="331" spans="1:26" hidden="1" x14ac:dyDescent="0.35">
      <c r="A331" s="279"/>
      <c r="P331" s="370"/>
      <c r="Z331" s="279"/>
    </row>
    <row r="332" spans="1:26" hidden="1" x14ac:dyDescent="0.35">
      <c r="A332" s="279"/>
      <c r="C332" s="305" t="s">
        <v>247</v>
      </c>
      <c r="D332" s="306" t="s">
        <v>248</v>
      </c>
      <c r="E332" s="307" t="s">
        <v>441</v>
      </c>
      <c r="H332" s="354" t="s">
        <v>227</v>
      </c>
      <c r="K332" s="601" t="s">
        <v>800</v>
      </c>
      <c r="L332" s="602"/>
      <c r="M332" s="607" t="s">
        <v>801</v>
      </c>
      <c r="N332" s="608"/>
      <c r="P332" s="598" t="s">
        <v>774</v>
      </c>
      <c r="Q332" s="599" t="s">
        <v>781</v>
      </c>
      <c r="R332" s="599"/>
      <c r="S332" s="599"/>
      <c r="T332" s="599"/>
      <c r="U332" s="599"/>
      <c r="V332" s="599"/>
      <c r="W332" s="599"/>
      <c r="X332" s="599"/>
      <c r="Z332" s="279"/>
    </row>
    <row r="333" spans="1:26" hidden="1" x14ac:dyDescent="0.35">
      <c r="A333" s="279"/>
      <c r="K333" s="603"/>
      <c r="L333" s="604"/>
      <c r="M333" s="609"/>
      <c r="N333" s="610"/>
      <c r="P333" s="598"/>
      <c r="Q333" t="s">
        <v>782</v>
      </c>
      <c r="Z333" s="279"/>
    </row>
    <row r="334" spans="1:26" hidden="1" x14ac:dyDescent="0.35">
      <c r="A334" s="279"/>
      <c r="K334" s="605"/>
      <c r="L334" s="606"/>
      <c r="M334" s="611"/>
      <c r="N334" s="612"/>
      <c r="P334" s="598"/>
      <c r="Q334" t="s">
        <v>783</v>
      </c>
      <c r="Z334" s="279"/>
    </row>
    <row r="335" spans="1:26" hidden="1" x14ac:dyDescent="0.35">
      <c r="A335" s="279"/>
      <c r="K335" s="613" t="s">
        <v>802</v>
      </c>
      <c r="L335" s="613"/>
      <c r="M335" s="621" t="s">
        <v>212</v>
      </c>
      <c r="N335" s="621"/>
      <c r="P335" s="598"/>
      <c r="Z335" s="279"/>
    </row>
    <row r="336" spans="1:26" hidden="1" x14ac:dyDescent="0.35">
      <c r="A336" s="279"/>
      <c r="K336" s="613"/>
      <c r="L336" s="613"/>
      <c r="M336" s="621"/>
      <c r="N336" s="621"/>
      <c r="Z336" s="279"/>
    </row>
    <row r="337" spans="1:26" hidden="1" x14ac:dyDescent="0.35">
      <c r="A337" s="279"/>
      <c r="P337" s="2" t="s">
        <v>778</v>
      </c>
      <c r="Q337" t="s">
        <v>779</v>
      </c>
      <c r="Z337" s="279"/>
    </row>
    <row r="338" spans="1:26" hidden="1" x14ac:dyDescent="0.35">
      <c r="A338" s="279"/>
      <c r="Q338" t="s">
        <v>780</v>
      </c>
      <c r="Z338" s="279"/>
    </row>
    <row r="339" spans="1:26" hidden="1" x14ac:dyDescent="0.35">
      <c r="A339" s="279"/>
      <c r="Z339" s="279"/>
    </row>
    <row r="340" spans="1:26" hidden="1" x14ac:dyDescent="0.35">
      <c r="A340" s="279"/>
      <c r="Z340" s="279"/>
    </row>
    <row r="341" spans="1:26" hidden="1" x14ac:dyDescent="0.35">
      <c r="A341" s="279"/>
      <c r="C341" s="305" t="s">
        <v>247</v>
      </c>
      <c r="D341" s="306" t="s">
        <v>248</v>
      </c>
      <c r="E341" s="307" t="s">
        <v>441</v>
      </c>
      <c r="F341" s="308" t="s">
        <v>425</v>
      </c>
      <c r="H341" t="s">
        <v>694</v>
      </c>
      <c r="K341" s="587" t="s">
        <v>160</v>
      </c>
      <c r="L341" s="587"/>
      <c r="M341" s="587" t="s">
        <v>161</v>
      </c>
      <c r="N341" s="587"/>
      <c r="P341" s="598" t="s">
        <v>774</v>
      </c>
      <c r="Q341" t="s">
        <v>784</v>
      </c>
      <c r="Z341" s="279"/>
    </row>
    <row r="342" spans="1:26" hidden="1" x14ac:dyDescent="0.35">
      <c r="A342" s="279"/>
      <c r="K342" s="600" t="s">
        <v>136</v>
      </c>
      <c r="L342" s="600" t="s">
        <v>801</v>
      </c>
      <c r="M342" s="600" t="s">
        <v>136</v>
      </c>
      <c r="N342" s="600" t="s">
        <v>801</v>
      </c>
      <c r="P342" s="598"/>
      <c r="Q342" t="s">
        <v>785</v>
      </c>
      <c r="Z342" s="279"/>
    </row>
    <row r="343" spans="1:26" hidden="1" x14ac:dyDescent="0.35">
      <c r="A343" s="279"/>
      <c r="K343" s="600"/>
      <c r="L343" s="600"/>
      <c r="M343" s="600"/>
      <c r="N343" s="600"/>
      <c r="P343" s="598"/>
      <c r="Q343" t="s">
        <v>786</v>
      </c>
      <c r="Z343" s="279"/>
    </row>
    <row r="344" spans="1:26" hidden="1" x14ac:dyDescent="0.35">
      <c r="A344" s="279"/>
      <c r="K344" s="600"/>
      <c r="L344" s="600"/>
      <c r="M344" s="600"/>
      <c r="N344" s="600"/>
      <c r="P344" s="598"/>
      <c r="Q344" t="s">
        <v>787</v>
      </c>
      <c r="Z344" s="279"/>
    </row>
    <row r="345" spans="1:26" hidden="1" x14ac:dyDescent="0.35">
      <c r="A345" s="279"/>
      <c r="K345" s="375"/>
      <c r="L345" s="215"/>
      <c r="M345" s="215"/>
      <c r="N345" s="216"/>
      <c r="Z345" s="279"/>
    </row>
    <row r="346" spans="1:26" hidden="1" x14ac:dyDescent="0.35">
      <c r="A346" s="279"/>
      <c r="K346" s="372"/>
      <c r="L346" s="376" t="s">
        <v>212</v>
      </c>
      <c r="M346" s="372"/>
      <c r="N346" s="376" t="s">
        <v>212</v>
      </c>
      <c r="Z346" s="279"/>
    </row>
    <row r="347" spans="1:26" hidden="1" x14ac:dyDescent="0.35">
      <c r="A347" s="279"/>
      <c r="Z347" s="279"/>
    </row>
    <row r="348" spans="1:26" hidden="1" x14ac:dyDescent="0.35">
      <c r="A348" s="279"/>
      <c r="Z348" s="279"/>
    </row>
    <row r="349" spans="1:26" ht="15.5" hidden="1" x14ac:dyDescent="0.35">
      <c r="A349" s="279"/>
      <c r="C349" s="302" t="s">
        <v>695</v>
      </c>
      <c r="D349" s="303"/>
      <c r="E349" s="303"/>
      <c r="F349" s="303"/>
      <c r="G349" s="303"/>
      <c r="H349" s="303"/>
      <c r="I349" s="303"/>
      <c r="J349" s="303"/>
      <c r="Z349" s="279"/>
    </row>
    <row r="350" spans="1:26" hidden="1" x14ac:dyDescent="0.35">
      <c r="A350" s="279"/>
      <c r="Z350" s="279"/>
    </row>
    <row r="351" spans="1:26" hidden="1" x14ac:dyDescent="0.35">
      <c r="A351" s="279"/>
      <c r="C351" s="588" t="s">
        <v>436</v>
      </c>
      <c r="D351" s="588"/>
      <c r="E351" s="588"/>
      <c r="F351" s="588"/>
      <c r="G351" s="287"/>
      <c r="H351" s="588" t="s">
        <v>437</v>
      </c>
      <c r="I351" s="588"/>
      <c r="J351" s="588"/>
      <c r="K351" s="350" t="s">
        <v>438</v>
      </c>
      <c r="P351" s="350" t="s">
        <v>439</v>
      </c>
      <c r="Q351" s="287" t="s">
        <v>440</v>
      </c>
      <c r="R351" s="304"/>
      <c r="Z351" s="279"/>
    </row>
    <row r="352" spans="1:26" hidden="1" x14ac:dyDescent="0.35">
      <c r="A352" s="279"/>
      <c r="Z352" s="279"/>
    </row>
    <row r="353" spans="1:26" hidden="1" x14ac:dyDescent="0.35">
      <c r="A353" s="279"/>
      <c r="C353" s="305" t="s">
        <v>247</v>
      </c>
      <c r="D353" s="306" t="s">
        <v>248</v>
      </c>
      <c r="E353" s="307" t="s">
        <v>441</v>
      </c>
      <c r="F353" s="308" t="s">
        <v>425</v>
      </c>
      <c r="H353" s="368" t="s">
        <v>696</v>
      </c>
      <c r="K353" s="350"/>
      <c r="L353" s="287"/>
      <c r="M353" s="287"/>
      <c r="P353" s="2" t="s">
        <v>778</v>
      </c>
      <c r="Q353" s="369" t="s">
        <v>788</v>
      </c>
      <c r="Z353" s="279"/>
    </row>
    <row r="354" spans="1:26" hidden="1" x14ac:dyDescent="0.35">
      <c r="A354" s="279"/>
      <c r="Q354" t="s">
        <v>789</v>
      </c>
      <c r="Z354" s="279"/>
    </row>
    <row r="355" spans="1:26" hidden="1" x14ac:dyDescent="0.35">
      <c r="A355" s="279"/>
      <c r="M355" s="377" t="s">
        <v>803</v>
      </c>
      <c r="Q355" t="s">
        <v>790</v>
      </c>
      <c r="Z355" s="279"/>
    </row>
    <row r="356" spans="1:26" hidden="1" x14ac:dyDescent="0.35">
      <c r="A356" s="279"/>
      <c r="Q356" t="s">
        <v>791</v>
      </c>
      <c r="Z356" s="279"/>
    </row>
    <row r="357" spans="1:26" hidden="1" x14ac:dyDescent="0.35">
      <c r="A357" s="279"/>
      <c r="Q357" t="s">
        <v>792</v>
      </c>
      <c r="Z357" s="279"/>
    </row>
    <row r="358" spans="1:26" hidden="1" x14ac:dyDescent="0.35">
      <c r="A358" s="279"/>
      <c r="Z358" s="279"/>
    </row>
    <row r="359" spans="1:26" hidden="1" x14ac:dyDescent="0.35">
      <c r="A359" s="279"/>
      <c r="P359" s="2" t="s">
        <v>778</v>
      </c>
      <c r="Q359" t="s">
        <v>790</v>
      </c>
      <c r="Z359" s="279"/>
    </row>
    <row r="360" spans="1:26" hidden="1" x14ac:dyDescent="0.35">
      <c r="A360" s="279"/>
      <c r="Q360" t="s">
        <v>807</v>
      </c>
      <c r="Z360" s="279"/>
    </row>
    <row r="361" spans="1:26" hidden="1" x14ac:dyDescent="0.35">
      <c r="A361" s="279"/>
      <c r="Q361" t="s">
        <v>808</v>
      </c>
      <c r="Z361" s="279"/>
    </row>
    <row r="362" spans="1:26" hidden="1" x14ac:dyDescent="0.35">
      <c r="A362" s="279"/>
      <c r="Z362" s="279"/>
    </row>
    <row r="363" spans="1:26" ht="15.5" hidden="1" x14ac:dyDescent="0.35">
      <c r="A363" s="279"/>
      <c r="C363" s="302" t="s">
        <v>806</v>
      </c>
      <c r="D363" s="303"/>
      <c r="E363" s="303"/>
      <c r="F363" s="303"/>
      <c r="G363" s="303"/>
      <c r="H363" s="303"/>
      <c r="I363" s="303"/>
      <c r="J363" s="303"/>
      <c r="Z363" s="279"/>
    </row>
    <row r="364" spans="1:26" hidden="1" x14ac:dyDescent="0.35">
      <c r="A364" s="279"/>
      <c r="Z364" s="279"/>
    </row>
    <row r="365" spans="1:26" hidden="1" x14ac:dyDescent="0.35">
      <c r="A365" s="279"/>
      <c r="C365" s="282" t="s">
        <v>390</v>
      </c>
      <c r="D365" s="596" t="s">
        <v>861</v>
      </c>
      <c r="E365" s="596"/>
      <c r="F365" s="596"/>
      <c r="G365" s="596"/>
      <c r="H365" s="596"/>
      <c r="I365" s="596"/>
      <c r="J365" s="596"/>
      <c r="K365" s="596"/>
      <c r="L365" s="596"/>
      <c r="M365" s="596"/>
      <c r="N365" s="596"/>
      <c r="O365" s="596"/>
      <c r="P365" s="596"/>
      <c r="Q365" s="596"/>
      <c r="R365" s="596"/>
      <c r="S365" s="596"/>
      <c r="T365" s="596"/>
      <c r="U365" s="596"/>
      <c r="V365" s="596"/>
      <c r="W365" s="596"/>
      <c r="X365" s="596"/>
      <c r="Z365" s="279"/>
    </row>
    <row r="366" spans="1:26" hidden="1" x14ac:dyDescent="0.35">
      <c r="A366" s="279"/>
      <c r="Z366" s="279"/>
    </row>
    <row r="367" spans="1:26" hidden="1" x14ac:dyDescent="0.35">
      <c r="A367" s="279"/>
      <c r="Z367" s="279"/>
    </row>
    <row r="368" spans="1:26" hidden="1" x14ac:dyDescent="0.35">
      <c r="A368" s="279"/>
      <c r="C368" s="588" t="s">
        <v>436</v>
      </c>
      <c r="D368" s="588"/>
      <c r="E368" s="588"/>
      <c r="F368" s="588"/>
      <c r="G368" s="287"/>
      <c r="H368" s="588" t="s">
        <v>437</v>
      </c>
      <c r="I368" s="588"/>
      <c r="J368" s="588"/>
      <c r="K368" s="350" t="s">
        <v>438</v>
      </c>
      <c r="P368" s="350" t="s">
        <v>439</v>
      </c>
      <c r="Q368" s="287" t="s">
        <v>440</v>
      </c>
      <c r="Z368" s="279"/>
    </row>
    <row r="369" spans="1:26" hidden="1" x14ac:dyDescent="0.35">
      <c r="A369" s="279"/>
      <c r="Z369" s="279"/>
    </row>
    <row r="370" spans="1:26" hidden="1" x14ac:dyDescent="0.35">
      <c r="A370" s="279"/>
      <c r="C370" s="305" t="s">
        <v>247</v>
      </c>
      <c r="H370" t="s">
        <v>871</v>
      </c>
      <c r="K370" s="484" t="s">
        <v>398</v>
      </c>
      <c r="L370" s="484" t="s">
        <v>490</v>
      </c>
      <c r="M370" s="484" t="s">
        <v>872</v>
      </c>
      <c r="N370" s="484" t="s">
        <v>873</v>
      </c>
      <c r="P370" s="597" t="s">
        <v>874</v>
      </c>
      <c r="Q370" t="s">
        <v>862</v>
      </c>
      <c r="Z370" s="279"/>
    </row>
    <row r="371" spans="1:26" hidden="1" x14ac:dyDescent="0.35">
      <c r="A371" s="279"/>
      <c r="K371" s="485"/>
      <c r="L371" s="486"/>
      <c r="M371" s="486"/>
      <c r="N371" s="486"/>
      <c r="P371" s="597"/>
      <c r="Q371" t="s">
        <v>863</v>
      </c>
      <c r="Z371" s="279"/>
    </row>
    <row r="372" spans="1:26" hidden="1" x14ac:dyDescent="0.35">
      <c r="A372" s="279"/>
      <c r="P372" s="597"/>
      <c r="Z372" s="279"/>
    </row>
    <row r="373" spans="1:26" hidden="1" x14ac:dyDescent="0.35">
      <c r="A373" s="279"/>
      <c r="Q373" t="s">
        <v>864</v>
      </c>
      <c r="Z373" s="279"/>
    </row>
    <row r="374" spans="1:26" hidden="1" x14ac:dyDescent="0.35">
      <c r="A374" s="279"/>
      <c r="Q374" t="s">
        <v>865</v>
      </c>
      <c r="Z374" s="279"/>
    </row>
    <row r="375" spans="1:26" hidden="1" x14ac:dyDescent="0.35">
      <c r="A375" s="279"/>
      <c r="Q375" t="s">
        <v>866</v>
      </c>
      <c r="Z375" s="279"/>
    </row>
    <row r="376" spans="1:26" hidden="1" x14ac:dyDescent="0.35">
      <c r="A376" s="279"/>
      <c r="Q376" t="s">
        <v>867</v>
      </c>
      <c r="Z376" s="279"/>
    </row>
    <row r="377" spans="1:26" hidden="1" x14ac:dyDescent="0.35">
      <c r="A377" s="279"/>
      <c r="Z377" s="279"/>
    </row>
    <row r="378" spans="1:26" ht="14.25" hidden="1" customHeight="1" x14ac:dyDescent="0.35">
      <c r="A378" s="279"/>
      <c r="P378" s="598" t="s">
        <v>875</v>
      </c>
      <c r="Q378" t="s">
        <v>876</v>
      </c>
      <c r="Z378" s="279"/>
    </row>
    <row r="379" spans="1:26" hidden="1" x14ac:dyDescent="0.35">
      <c r="A379" s="279"/>
      <c r="P379" s="598"/>
      <c r="Q379" t="s">
        <v>868</v>
      </c>
      <c r="Z379" s="279"/>
    </row>
    <row r="380" spans="1:26" hidden="1" x14ac:dyDescent="0.35">
      <c r="A380" s="279"/>
      <c r="P380" s="370"/>
      <c r="Q380" t="s">
        <v>869</v>
      </c>
      <c r="Z380" s="279"/>
    </row>
    <row r="381" spans="1:26" hidden="1" x14ac:dyDescent="0.35">
      <c r="A381" s="279"/>
      <c r="Q381" t="s">
        <v>870</v>
      </c>
      <c r="Z381" s="279"/>
    </row>
    <row r="382" spans="1:26" hidden="1" x14ac:dyDescent="0.35">
      <c r="A382" s="279"/>
      <c r="Q382" t="s">
        <v>877</v>
      </c>
      <c r="Z382" s="279"/>
    </row>
    <row r="383" spans="1:26" hidden="1" x14ac:dyDescent="0.35">
      <c r="A383" s="279"/>
      <c r="Z383" s="279"/>
    </row>
    <row r="384" spans="1:26" hidden="1" x14ac:dyDescent="0.35">
      <c r="A384" s="279"/>
      <c r="Q384" t="s">
        <v>879</v>
      </c>
      <c r="Z384" s="279"/>
    </row>
    <row r="385" spans="1:26" hidden="1" x14ac:dyDescent="0.35">
      <c r="A385" s="279"/>
      <c r="Q385" t="s">
        <v>880</v>
      </c>
      <c r="Z385" s="279"/>
    </row>
    <row r="386" spans="1:26" hidden="1" x14ac:dyDescent="0.35">
      <c r="A386" s="279"/>
      <c r="Q386" t="s">
        <v>881</v>
      </c>
      <c r="Z386" s="279"/>
    </row>
    <row r="387" spans="1:26" hidden="1" x14ac:dyDescent="0.35">
      <c r="A387" s="279"/>
      <c r="Q387" t="s">
        <v>882</v>
      </c>
      <c r="Z387" s="279"/>
    </row>
    <row r="388" spans="1:26" hidden="1" x14ac:dyDescent="0.35">
      <c r="A388" s="279"/>
      <c r="Z388" s="279"/>
    </row>
    <row r="389" spans="1:26" hidden="1" x14ac:dyDescent="0.35">
      <c r="A389" s="279"/>
      <c r="P389" s="2" t="s">
        <v>885</v>
      </c>
      <c r="Q389" s="487" t="s">
        <v>883</v>
      </c>
      <c r="Z389" s="279"/>
    </row>
    <row r="390" spans="1:26" hidden="1" x14ac:dyDescent="0.35">
      <c r="A390" s="279"/>
      <c r="Q390" t="s">
        <v>884</v>
      </c>
      <c r="Z390" s="279"/>
    </row>
    <row r="391" spans="1:26" hidden="1" x14ac:dyDescent="0.35">
      <c r="A391" s="279"/>
      <c r="Z391" s="279"/>
    </row>
    <row r="392" spans="1:26" x14ac:dyDescent="0.35">
      <c r="A392" s="279"/>
      <c r="Z392" s="279"/>
    </row>
    <row r="393" spans="1:26" ht="18.75" customHeight="1" x14ac:dyDescent="0.35">
      <c r="A393" s="279"/>
      <c r="B393" s="279"/>
      <c r="C393" s="279"/>
      <c r="D393" s="279"/>
      <c r="E393" s="279"/>
      <c r="F393" s="279"/>
      <c r="G393" s="279"/>
      <c r="H393" s="279"/>
      <c r="I393" s="279"/>
      <c r="J393" s="279"/>
      <c r="K393" s="279"/>
      <c r="L393" s="279"/>
      <c r="M393" s="279"/>
      <c r="N393" s="279"/>
      <c r="O393" s="279"/>
      <c r="P393" s="279"/>
      <c r="Q393" s="279"/>
      <c r="R393" s="279"/>
      <c r="S393" s="279"/>
      <c r="T393" s="279"/>
      <c r="U393" s="279"/>
      <c r="V393" s="279"/>
      <c r="W393" s="279"/>
      <c r="X393" s="279"/>
      <c r="Y393" s="279"/>
      <c r="Z393" s="279"/>
    </row>
    <row r="395" spans="1:26" x14ac:dyDescent="0.35">
      <c r="C395" s="378" t="s">
        <v>847</v>
      </c>
    </row>
  </sheetData>
  <mergeCells count="157">
    <mergeCell ref="P370:P372"/>
    <mergeCell ref="P378:P379"/>
    <mergeCell ref="K120:M120"/>
    <mergeCell ref="K124:M124"/>
    <mergeCell ref="K113:M113"/>
    <mergeCell ref="D39:G39"/>
    <mergeCell ref="H39:J39"/>
    <mergeCell ref="K39:X39"/>
    <mergeCell ref="D41:G41"/>
    <mergeCell ref="H41:J41"/>
    <mergeCell ref="K41:X41"/>
    <mergeCell ref="D47:G47"/>
    <mergeCell ref="H47:J47"/>
    <mergeCell ref="K47:X47"/>
    <mergeCell ref="D49:G49"/>
    <mergeCell ref="H49:J49"/>
    <mergeCell ref="K49:X49"/>
    <mergeCell ref="D43:G43"/>
    <mergeCell ref="H43:J43"/>
    <mergeCell ref="K43:X43"/>
    <mergeCell ref="D45:G45"/>
    <mergeCell ref="H45:J45"/>
    <mergeCell ref="K45:X45"/>
    <mergeCell ref="D73:G73"/>
    <mergeCell ref="D37:G37"/>
    <mergeCell ref="D7:X7"/>
    <mergeCell ref="D9:X9"/>
    <mergeCell ref="D11:X11"/>
    <mergeCell ref="D13:X13"/>
    <mergeCell ref="D15:X15"/>
    <mergeCell ref="D17:X17"/>
    <mergeCell ref="D19:X19"/>
    <mergeCell ref="D21:X21"/>
    <mergeCell ref="E23:G23"/>
    <mergeCell ref="E27:G27"/>
    <mergeCell ref="E29:G29"/>
    <mergeCell ref="E31:G31"/>
    <mergeCell ref="E25:G25"/>
    <mergeCell ref="D51:G51"/>
    <mergeCell ref="H51:J51"/>
    <mergeCell ref="K51:X51"/>
    <mergeCell ref="D54:X54"/>
    <mergeCell ref="D56:X56"/>
    <mergeCell ref="D60:X60"/>
    <mergeCell ref="D63:G63"/>
    <mergeCell ref="D65:G65"/>
    <mergeCell ref="D67:G67"/>
    <mergeCell ref="D69:G69"/>
    <mergeCell ref="D71:G71"/>
    <mergeCell ref="D87:G87"/>
    <mergeCell ref="D89:G89"/>
    <mergeCell ref="D91:G91"/>
    <mergeCell ref="D75:G75"/>
    <mergeCell ref="D77:G77"/>
    <mergeCell ref="D79:G79"/>
    <mergeCell ref="D81:G81"/>
    <mergeCell ref="D83:G83"/>
    <mergeCell ref="D85:G85"/>
    <mergeCell ref="K174:M174"/>
    <mergeCell ref="K175:M175"/>
    <mergeCell ref="K176:M176"/>
    <mergeCell ref="K177:M177"/>
    <mergeCell ref="K178:M178"/>
    <mergeCell ref="D96:X96"/>
    <mergeCell ref="D98:X98"/>
    <mergeCell ref="D100:X100"/>
    <mergeCell ref="K131:L131"/>
    <mergeCell ref="K135:L135"/>
    <mergeCell ref="M137:N137"/>
    <mergeCell ref="D102:X102"/>
    <mergeCell ref="D104:X104"/>
    <mergeCell ref="C109:F109"/>
    <mergeCell ref="H109:J109"/>
    <mergeCell ref="K111:L111"/>
    <mergeCell ref="K128:L128"/>
    <mergeCell ref="D198:X198"/>
    <mergeCell ref="D200:X200"/>
    <mergeCell ref="D202:X202"/>
    <mergeCell ref="D206:X206"/>
    <mergeCell ref="D208:X208"/>
    <mergeCell ref="K179:M179"/>
    <mergeCell ref="K180:M180"/>
    <mergeCell ref="K181:M181"/>
    <mergeCell ref="K182:M182"/>
    <mergeCell ref="D196:X196"/>
    <mergeCell ref="D204:X204"/>
    <mergeCell ref="C211:F211"/>
    <mergeCell ref="H211:J211"/>
    <mergeCell ref="C291:F291"/>
    <mergeCell ref="H291:J291"/>
    <mergeCell ref="C351:F351"/>
    <mergeCell ref="H351:J351"/>
    <mergeCell ref="K213:M213"/>
    <mergeCell ref="K214:M214"/>
    <mergeCell ref="K215:M215"/>
    <mergeCell ref="K216:M216"/>
    <mergeCell ref="K217:M217"/>
    <mergeCell ref="K218:M218"/>
    <mergeCell ref="K221:M221"/>
    <mergeCell ref="K222:M222"/>
    <mergeCell ref="K223:M223"/>
    <mergeCell ref="K239:M239"/>
    <mergeCell ref="K240:M240"/>
    <mergeCell ref="K241:M241"/>
    <mergeCell ref="K242:M242"/>
    <mergeCell ref="K237:M238"/>
    <mergeCell ref="K245:M245"/>
    <mergeCell ref="K342:K344"/>
    <mergeCell ref="L342:L344"/>
    <mergeCell ref="M342:M344"/>
    <mergeCell ref="K332:L334"/>
    <mergeCell ref="M332:N334"/>
    <mergeCell ref="K335:L336"/>
    <mergeCell ref="K224:M224"/>
    <mergeCell ref="K225:M225"/>
    <mergeCell ref="K228:L228"/>
    <mergeCell ref="K254:M254"/>
    <mergeCell ref="K255:M255"/>
    <mergeCell ref="K256:M256"/>
    <mergeCell ref="K257:M257"/>
    <mergeCell ref="K258:M258"/>
    <mergeCell ref="N319:N320"/>
    <mergeCell ref="K321:L322"/>
    <mergeCell ref="N321:N322"/>
    <mergeCell ref="K323:L324"/>
    <mergeCell ref="N323:N324"/>
    <mergeCell ref="K277:M277"/>
    <mergeCell ref="K295:L295"/>
    <mergeCell ref="K296:L296"/>
    <mergeCell ref="K309:M309"/>
    <mergeCell ref="K319:L320"/>
    <mergeCell ref="M319:M320"/>
    <mergeCell ref="M335:N336"/>
    <mergeCell ref="K341:L341"/>
    <mergeCell ref="M341:N341"/>
    <mergeCell ref="C368:F368"/>
    <mergeCell ref="H368:J368"/>
    <mergeCell ref="K246:M246"/>
    <mergeCell ref="K247:M247"/>
    <mergeCell ref="K250:M250"/>
    <mergeCell ref="K251:M251"/>
    <mergeCell ref="K269:M269"/>
    <mergeCell ref="K273:M273"/>
    <mergeCell ref="K274:M274"/>
    <mergeCell ref="K275:M275"/>
    <mergeCell ref="K276:M276"/>
    <mergeCell ref="K261:M261"/>
    <mergeCell ref="K262:M262"/>
    <mergeCell ref="K263:M263"/>
    <mergeCell ref="K264:M264"/>
    <mergeCell ref="K265:M265"/>
    <mergeCell ref="D365:X365"/>
    <mergeCell ref="P324:P327"/>
    <mergeCell ref="P332:P335"/>
    <mergeCell ref="Q332:X332"/>
    <mergeCell ref="P341:P344"/>
    <mergeCell ref="N342:N344"/>
  </mergeCells>
  <conditionalFormatting sqref="M321:M322">
    <cfRule type="cellIs" dxfId="61" priority="1" operator="notBetween">
      <formula>$E$5</formula>
      <formula>$D$5</formula>
    </cfRule>
  </conditionalFormatting>
  <dataValidations count="10">
    <dataValidation type="list" allowBlank="1" showInputMessage="1" showErrorMessage="1" sqref="K163 K185" xr:uid="{00000000-0002-0000-0300-000000000000}">
      <formula1>"Yes,No"</formula1>
    </dataValidation>
    <dataValidation type="list" allowBlank="1" showInputMessage="1" showErrorMessage="1" sqref="K215:M216 K222:M223 K239:M240 K255:M256 K262:M263 K274:M275" xr:uid="{00000000-0002-0000-0300-000001000000}">
      <formula1>$N$215</formula1>
    </dataValidation>
    <dataValidation type="list" allowBlank="1" showInputMessage="1" showErrorMessage="1" sqref="K228:L228" xr:uid="{00000000-0002-0000-0300-000002000000}">
      <formula1>$M$228</formula1>
    </dataValidation>
    <dataValidation type="list" allowBlank="1" showInputMessage="1" showErrorMessage="1" sqref="M296" xr:uid="{00000000-0002-0000-0300-000003000000}">
      <formula1>$N$296</formula1>
    </dataValidation>
    <dataValidation type="list" allowBlank="1" showInputMessage="1" showErrorMessage="1" sqref="N309" xr:uid="{00000000-0002-0000-0300-000004000000}">
      <formula1>"1%,5%,10%"</formula1>
    </dataValidation>
    <dataValidation type="list" allowBlank="1" showInputMessage="1" showErrorMessage="1" sqref="K346 M346" xr:uid="{00000000-0002-0000-0300-000005000000}">
      <formula1>$O$346</formula1>
    </dataValidation>
    <dataValidation type="list" allowBlank="1" showInputMessage="1" showErrorMessage="1" sqref="L371:N371" xr:uid="{00000000-0002-0000-0300-000006000000}">
      <formula1>$J$371</formula1>
    </dataValidation>
    <dataValidation type="list" allowBlank="1" showInputMessage="1" showErrorMessage="1" sqref="K124:M124" xr:uid="{00000000-0002-0000-0300-000007000000}">
      <formula1>$H$124</formula1>
    </dataValidation>
    <dataValidation type="list" allowBlank="1" showInputMessage="1" showErrorMessage="1" sqref="K113:M113" xr:uid="{00000000-0002-0000-0300-000008000000}">
      <formula1>$H$113</formula1>
    </dataValidation>
    <dataValidation type="list" allowBlank="1" showInputMessage="1" showErrorMessage="1" sqref="K120:M120" xr:uid="{00000000-0002-0000-0300-000009000000}">
      <formula1>$H$120</formula1>
    </dataValidation>
  </dataValidation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1986" r:id="rId4" name="Button 2">
              <controlPr defaultSize="0" print="0" autoFill="0" autoPict="0" macro="[0]!unhiding_intro1">
                <anchor moveWithCells="1" sizeWithCells="1">
                  <from>
                    <xdr:col>3</xdr:col>
                    <xdr:colOff>12700</xdr:colOff>
                    <xdr:row>4</xdr:row>
                    <xdr:rowOff>0</xdr:rowOff>
                  </from>
                  <to>
                    <xdr:col>6</xdr:col>
                    <xdr:colOff>12700</xdr:colOff>
                    <xdr:row>5</xdr:row>
                    <xdr:rowOff>0</xdr:rowOff>
                  </to>
                </anchor>
              </controlPr>
            </control>
          </mc:Choice>
        </mc:AlternateContent>
        <mc:AlternateContent xmlns:mc="http://schemas.openxmlformats.org/markup-compatibility/2006">
          <mc:Choice Requires="x14">
            <control shapeId="42036" r:id="rId5" name="Button 52">
              <controlPr defaultSize="0" print="0" autoFill="0" autoPict="0">
                <anchor moveWithCells="1" sizeWithCells="1">
                  <from>
                    <xdr:col>10</xdr:col>
                    <xdr:colOff>12700</xdr:colOff>
                    <xdr:row>278</xdr:row>
                    <xdr:rowOff>184150</xdr:rowOff>
                  </from>
                  <to>
                    <xdr:col>11</xdr:col>
                    <xdr:colOff>533400</xdr:colOff>
                    <xdr:row>280</xdr:row>
                    <xdr:rowOff>184150</xdr:rowOff>
                  </to>
                </anchor>
              </controlPr>
            </control>
          </mc:Choice>
        </mc:AlternateContent>
        <mc:AlternateContent xmlns:mc="http://schemas.openxmlformats.org/markup-compatibility/2006">
          <mc:Choice Requires="x14">
            <control shapeId="42037" r:id="rId6" name="Button 53">
              <controlPr defaultSize="0" print="0" autoFill="0" autoPict="0">
                <anchor moveWithCells="1" sizeWithCells="1">
                  <from>
                    <xdr:col>11</xdr:col>
                    <xdr:colOff>641350</xdr:colOff>
                    <xdr:row>279</xdr:row>
                    <xdr:rowOff>0</xdr:rowOff>
                  </from>
                  <to>
                    <xdr:col>13</xdr:col>
                    <xdr:colOff>374650</xdr:colOff>
                    <xdr:row>281</xdr:row>
                    <xdr:rowOff>0</xdr:rowOff>
                  </to>
                </anchor>
              </controlPr>
            </control>
          </mc:Choice>
        </mc:AlternateContent>
        <mc:AlternateContent xmlns:mc="http://schemas.openxmlformats.org/markup-compatibility/2006">
          <mc:Choice Requires="x14">
            <control shapeId="42039" r:id="rId7" name="Button 55">
              <controlPr defaultSize="0" print="0" autoFill="0" autoPict="0">
                <anchor moveWithCells="1" sizeWithCells="1">
                  <from>
                    <xdr:col>10</xdr:col>
                    <xdr:colOff>31750</xdr:colOff>
                    <xdr:row>300</xdr:row>
                    <xdr:rowOff>12700</xdr:rowOff>
                  </from>
                  <to>
                    <xdr:col>11</xdr:col>
                    <xdr:colOff>546100</xdr:colOff>
                    <xdr:row>302</xdr:row>
                    <xdr:rowOff>127000</xdr:rowOff>
                  </to>
                </anchor>
              </controlPr>
            </control>
          </mc:Choice>
        </mc:AlternateContent>
        <mc:AlternateContent xmlns:mc="http://schemas.openxmlformats.org/markup-compatibility/2006">
          <mc:Choice Requires="x14">
            <control shapeId="42041" r:id="rId8" name="Button 57">
              <controlPr defaultSize="0" print="0" autoFill="0" autoPict="0">
                <anchor moveWithCells="1" sizeWithCells="1">
                  <from>
                    <xdr:col>11</xdr:col>
                    <xdr:colOff>679450</xdr:colOff>
                    <xdr:row>299</xdr:row>
                    <xdr:rowOff>184150</xdr:rowOff>
                  </from>
                  <to>
                    <xdr:col>13</xdr:col>
                    <xdr:colOff>412750</xdr:colOff>
                    <xdr:row>302</xdr:row>
                    <xdr:rowOff>114300</xdr:rowOff>
                  </to>
                </anchor>
              </controlPr>
            </control>
          </mc:Choice>
        </mc:AlternateContent>
        <mc:AlternateContent xmlns:mc="http://schemas.openxmlformats.org/markup-compatibility/2006">
          <mc:Choice Requires="x14">
            <control shapeId="42042" r:id="rId9" name="Button 58">
              <controlPr defaultSize="0" print="0" autoFill="0" autoPict="0">
                <anchor moveWithCells="1" sizeWithCells="1">
                  <from>
                    <xdr:col>10</xdr:col>
                    <xdr:colOff>12700</xdr:colOff>
                    <xdr:row>312</xdr:row>
                    <xdr:rowOff>184150</xdr:rowOff>
                  </from>
                  <to>
                    <xdr:col>11</xdr:col>
                    <xdr:colOff>679450</xdr:colOff>
                    <xdr:row>315</xdr:row>
                    <xdr:rowOff>69850</xdr:rowOff>
                  </to>
                </anchor>
              </controlPr>
            </control>
          </mc:Choice>
        </mc:AlternateContent>
        <mc:AlternateContent xmlns:mc="http://schemas.openxmlformats.org/markup-compatibility/2006">
          <mc:Choice Requires="x14">
            <control shapeId="42043" r:id="rId10" name="Button 59">
              <controlPr defaultSize="0" print="0" autoFill="0" autoPict="0">
                <anchor moveWithCells="1" sizeWithCells="1">
                  <from>
                    <xdr:col>10</xdr:col>
                    <xdr:colOff>31750</xdr:colOff>
                    <xdr:row>354</xdr:row>
                    <xdr:rowOff>12700</xdr:rowOff>
                  </from>
                  <to>
                    <xdr:col>11</xdr:col>
                    <xdr:colOff>755650</xdr:colOff>
                    <xdr:row>356</xdr:row>
                    <xdr:rowOff>31750</xdr:rowOff>
                  </to>
                </anchor>
              </controlPr>
            </control>
          </mc:Choice>
        </mc:AlternateContent>
        <mc:AlternateContent xmlns:mc="http://schemas.openxmlformats.org/markup-compatibility/2006">
          <mc:Choice Requires="x14">
            <control shapeId="42048" r:id="rId11" name="Button 64">
              <controlPr defaultSize="0" print="0" autoFill="0" autoPict="0">
                <anchor moveWithCells="1" sizeWithCells="1">
                  <from>
                    <xdr:col>9</xdr:col>
                    <xdr:colOff>527050</xdr:colOff>
                    <xdr:row>221</xdr:row>
                    <xdr:rowOff>31750</xdr:rowOff>
                  </from>
                  <to>
                    <xdr:col>9</xdr:col>
                    <xdr:colOff>641350</xdr:colOff>
                    <xdr:row>221</xdr:row>
                    <xdr:rowOff>165100</xdr:rowOff>
                  </to>
                </anchor>
              </controlPr>
            </control>
          </mc:Choice>
        </mc:AlternateContent>
        <mc:AlternateContent xmlns:mc="http://schemas.openxmlformats.org/markup-compatibility/2006">
          <mc:Choice Requires="x14">
            <control shapeId="42049" r:id="rId12" name="Button 65">
              <controlPr defaultSize="0" print="0" autoFill="0" autoPict="0">
                <anchor moveWithCells="1" sizeWithCells="1">
                  <from>
                    <xdr:col>9</xdr:col>
                    <xdr:colOff>374650</xdr:colOff>
                    <xdr:row>222</xdr:row>
                    <xdr:rowOff>31750</xdr:rowOff>
                  </from>
                  <to>
                    <xdr:col>9</xdr:col>
                    <xdr:colOff>488950</xdr:colOff>
                    <xdr:row>222</xdr:row>
                    <xdr:rowOff>165100</xdr:rowOff>
                  </to>
                </anchor>
              </controlPr>
            </control>
          </mc:Choice>
        </mc:AlternateContent>
        <mc:AlternateContent xmlns:mc="http://schemas.openxmlformats.org/markup-compatibility/2006">
          <mc:Choice Requires="x14">
            <control shapeId="42050" r:id="rId13" name="Button 66">
              <controlPr defaultSize="0" print="0" autoFill="0" autoPict="0">
                <anchor moveWithCells="1" sizeWithCells="1">
                  <from>
                    <xdr:col>9</xdr:col>
                    <xdr:colOff>527050</xdr:colOff>
                    <xdr:row>223</xdr:row>
                    <xdr:rowOff>31750</xdr:rowOff>
                  </from>
                  <to>
                    <xdr:col>9</xdr:col>
                    <xdr:colOff>641350</xdr:colOff>
                    <xdr:row>223</xdr:row>
                    <xdr:rowOff>165100</xdr:rowOff>
                  </to>
                </anchor>
              </controlPr>
            </control>
          </mc:Choice>
        </mc:AlternateContent>
        <mc:AlternateContent xmlns:mc="http://schemas.openxmlformats.org/markup-compatibility/2006">
          <mc:Choice Requires="x14">
            <control shapeId="42051" r:id="rId14" name="Button 67">
              <controlPr defaultSize="0" print="0" autoFill="0" autoPict="0">
                <anchor moveWithCells="1" sizeWithCells="1">
                  <from>
                    <xdr:col>9</xdr:col>
                    <xdr:colOff>374650</xdr:colOff>
                    <xdr:row>224</xdr:row>
                    <xdr:rowOff>31750</xdr:rowOff>
                  </from>
                  <to>
                    <xdr:col>9</xdr:col>
                    <xdr:colOff>488950</xdr:colOff>
                    <xdr:row>224</xdr:row>
                    <xdr:rowOff>165100</xdr:rowOff>
                  </to>
                </anchor>
              </controlPr>
            </control>
          </mc:Choice>
        </mc:AlternateContent>
        <mc:AlternateContent xmlns:mc="http://schemas.openxmlformats.org/markup-compatibility/2006">
          <mc:Choice Requires="x14">
            <control shapeId="42052" r:id="rId15" name="Button 68">
              <controlPr defaultSize="0" print="0" autoFill="0" autoPict="0">
                <anchor moveWithCells="1" sizeWithCells="1">
                  <from>
                    <xdr:col>9</xdr:col>
                    <xdr:colOff>527050</xdr:colOff>
                    <xdr:row>238</xdr:row>
                    <xdr:rowOff>31750</xdr:rowOff>
                  </from>
                  <to>
                    <xdr:col>9</xdr:col>
                    <xdr:colOff>641350</xdr:colOff>
                    <xdr:row>238</xdr:row>
                    <xdr:rowOff>165100</xdr:rowOff>
                  </to>
                </anchor>
              </controlPr>
            </control>
          </mc:Choice>
        </mc:AlternateContent>
        <mc:AlternateContent xmlns:mc="http://schemas.openxmlformats.org/markup-compatibility/2006">
          <mc:Choice Requires="x14">
            <control shapeId="42053" r:id="rId16" name="Button 69">
              <controlPr defaultSize="0" print="0" autoFill="0" autoPict="0">
                <anchor moveWithCells="1" sizeWithCells="1">
                  <from>
                    <xdr:col>9</xdr:col>
                    <xdr:colOff>374650</xdr:colOff>
                    <xdr:row>239</xdr:row>
                    <xdr:rowOff>31750</xdr:rowOff>
                  </from>
                  <to>
                    <xdr:col>9</xdr:col>
                    <xdr:colOff>488950</xdr:colOff>
                    <xdr:row>239</xdr:row>
                    <xdr:rowOff>165100</xdr:rowOff>
                  </to>
                </anchor>
              </controlPr>
            </control>
          </mc:Choice>
        </mc:AlternateContent>
        <mc:AlternateContent xmlns:mc="http://schemas.openxmlformats.org/markup-compatibility/2006">
          <mc:Choice Requires="x14">
            <control shapeId="42054" r:id="rId17" name="Button 70">
              <controlPr defaultSize="0" print="0" autoFill="0" autoPict="0">
                <anchor moveWithCells="1" sizeWithCells="1">
                  <from>
                    <xdr:col>9</xdr:col>
                    <xdr:colOff>527050</xdr:colOff>
                    <xdr:row>240</xdr:row>
                    <xdr:rowOff>31750</xdr:rowOff>
                  </from>
                  <to>
                    <xdr:col>9</xdr:col>
                    <xdr:colOff>641350</xdr:colOff>
                    <xdr:row>240</xdr:row>
                    <xdr:rowOff>165100</xdr:rowOff>
                  </to>
                </anchor>
              </controlPr>
            </control>
          </mc:Choice>
        </mc:AlternateContent>
        <mc:AlternateContent xmlns:mc="http://schemas.openxmlformats.org/markup-compatibility/2006">
          <mc:Choice Requires="x14">
            <control shapeId="42055" r:id="rId18" name="Button 71">
              <controlPr defaultSize="0" print="0" autoFill="0" autoPict="0">
                <anchor moveWithCells="1" sizeWithCells="1">
                  <from>
                    <xdr:col>9</xdr:col>
                    <xdr:colOff>374650</xdr:colOff>
                    <xdr:row>241</xdr:row>
                    <xdr:rowOff>31750</xdr:rowOff>
                  </from>
                  <to>
                    <xdr:col>9</xdr:col>
                    <xdr:colOff>488950</xdr:colOff>
                    <xdr:row>241</xdr:row>
                    <xdr:rowOff>165100</xdr:rowOff>
                  </to>
                </anchor>
              </controlPr>
            </control>
          </mc:Choice>
        </mc:AlternateContent>
        <mc:AlternateContent xmlns:mc="http://schemas.openxmlformats.org/markup-compatibility/2006">
          <mc:Choice Requires="x14">
            <control shapeId="42056" r:id="rId19" name="Button 72">
              <controlPr defaultSize="0" print="0" autoFill="0" autoPict="0">
                <anchor moveWithCells="1" sizeWithCells="1">
                  <from>
                    <xdr:col>9</xdr:col>
                    <xdr:colOff>527050</xdr:colOff>
                    <xdr:row>254</xdr:row>
                    <xdr:rowOff>31750</xdr:rowOff>
                  </from>
                  <to>
                    <xdr:col>9</xdr:col>
                    <xdr:colOff>641350</xdr:colOff>
                    <xdr:row>254</xdr:row>
                    <xdr:rowOff>165100</xdr:rowOff>
                  </to>
                </anchor>
              </controlPr>
            </control>
          </mc:Choice>
        </mc:AlternateContent>
        <mc:AlternateContent xmlns:mc="http://schemas.openxmlformats.org/markup-compatibility/2006">
          <mc:Choice Requires="x14">
            <control shapeId="42057" r:id="rId20" name="Button 73">
              <controlPr defaultSize="0" print="0" autoFill="0" autoPict="0">
                <anchor moveWithCells="1" sizeWithCells="1">
                  <from>
                    <xdr:col>9</xdr:col>
                    <xdr:colOff>374650</xdr:colOff>
                    <xdr:row>255</xdr:row>
                    <xdr:rowOff>31750</xdr:rowOff>
                  </from>
                  <to>
                    <xdr:col>9</xdr:col>
                    <xdr:colOff>488950</xdr:colOff>
                    <xdr:row>255</xdr:row>
                    <xdr:rowOff>165100</xdr:rowOff>
                  </to>
                </anchor>
              </controlPr>
            </control>
          </mc:Choice>
        </mc:AlternateContent>
        <mc:AlternateContent xmlns:mc="http://schemas.openxmlformats.org/markup-compatibility/2006">
          <mc:Choice Requires="x14">
            <control shapeId="42058" r:id="rId21" name="Button 74">
              <controlPr defaultSize="0" print="0" autoFill="0" autoPict="0">
                <anchor moveWithCells="1" sizeWithCells="1">
                  <from>
                    <xdr:col>9</xdr:col>
                    <xdr:colOff>527050</xdr:colOff>
                    <xdr:row>256</xdr:row>
                    <xdr:rowOff>31750</xdr:rowOff>
                  </from>
                  <to>
                    <xdr:col>9</xdr:col>
                    <xdr:colOff>641350</xdr:colOff>
                    <xdr:row>256</xdr:row>
                    <xdr:rowOff>165100</xdr:rowOff>
                  </to>
                </anchor>
              </controlPr>
            </control>
          </mc:Choice>
        </mc:AlternateContent>
        <mc:AlternateContent xmlns:mc="http://schemas.openxmlformats.org/markup-compatibility/2006">
          <mc:Choice Requires="x14">
            <control shapeId="42059" r:id="rId22" name="Button 75">
              <controlPr defaultSize="0" print="0" autoFill="0" autoPict="0">
                <anchor moveWithCells="1" sizeWithCells="1">
                  <from>
                    <xdr:col>9</xdr:col>
                    <xdr:colOff>374650</xdr:colOff>
                    <xdr:row>257</xdr:row>
                    <xdr:rowOff>31750</xdr:rowOff>
                  </from>
                  <to>
                    <xdr:col>9</xdr:col>
                    <xdr:colOff>488950</xdr:colOff>
                    <xdr:row>257</xdr:row>
                    <xdr:rowOff>165100</xdr:rowOff>
                  </to>
                </anchor>
              </controlPr>
            </control>
          </mc:Choice>
        </mc:AlternateContent>
        <mc:AlternateContent xmlns:mc="http://schemas.openxmlformats.org/markup-compatibility/2006">
          <mc:Choice Requires="x14">
            <control shapeId="42060" r:id="rId23" name="Button 76">
              <controlPr defaultSize="0" print="0" autoFill="0" autoPict="0">
                <anchor moveWithCells="1" sizeWithCells="1">
                  <from>
                    <xdr:col>9</xdr:col>
                    <xdr:colOff>527050</xdr:colOff>
                    <xdr:row>261</xdr:row>
                    <xdr:rowOff>31750</xdr:rowOff>
                  </from>
                  <to>
                    <xdr:col>9</xdr:col>
                    <xdr:colOff>641350</xdr:colOff>
                    <xdr:row>261</xdr:row>
                    <xdr:rowOff>165100</xdr:rowOff>
                  </to>
                </anchor>
              </controlPr>
            </control>
          </mc:Choice>
        </mc:AlternateContent>
        <mc:AlternateContent xmlns:mc="http://schemas.openxmlformats.org/markup-compatibility/2006">
          <mc:Choice Requires="x14">
            <control shapeId="42061" r:id="rId24" name="Button 77">
              <controlPr defaultSize="0" print="0" autoFill="0" autoPict="0">
                <anchor moveWithCells="1" sizeWithCells="1">
                  <from>
                    <xdr:col>9</xdr:col>
                    <xdr:colOff>374650</xdr:colOff>
                    <xdr:row>262</xdr:row>
                    <xdr:rowOff>31750</xdr:rowOff>
                  </from>
                  <to>
                    <xdr:col>9</xdr:col>
                    <xdr:colOff>488950</xdr:colOff>
                    <xdr:row>262</xdr:row>
                    <xdr:rowOff>165100</xdr:rowOff>
                  </to>
                </anchor>
              </controlPr>
            </control>
          </mc:Choice>
        </mc:AlternateContent>
        <mc:AlternateContent xmlns:mc="http://schemas.openxmlformats.org/markup-compatibility/2006">
          <mc:Choice Requires="x14">
            <control shapeId="42062" r:id="rId25" name="Button 78">
              <controlPr defaultSize="0" print="0" autoFill="0" autoPict="0">
                <anchor moveWithCells="1" sizeWithCells="1">
                  <from>
                    <xdr:col>9</xdr:col>
                    <xdr:colOff>527050</xdr:colOff>
                    <xdr:row>263</xdr:row>
                    <xdr:rowOff>31750</xdr:rowOff>
                  </from>
                  <to>
                    <xdr:col>9</xdr:col>
                    <xdr:colOff>641350</xdr:colOff>
                    <xdr:row>263</xdr:row>
                    <xdr:rowOff>165100</xdr:rowOff>
                  </to>
                </anchor>
              </controlPr>
            </control>
          </mc:Choice>
        </mc:AlternateContent>
        <mc:AlternateContent xmlns:mc="http://schemas.openxmlformats.org/markup-compatibility/2006">
          <mc:Choice Requires="x14">
            <control shapeId="42063" r:id="rId26" name="Button 79">
              <controlPr defaultSize="0" print="0" autoFill="0" autoPict="0">
                <anchor moveWithCells="1" sizeWithCells="1">
                  <from>
                    <xdr:col>9</xdr:col>
                    <xdr:colOff>374650</xdr:colOff>
                    <xdr:row>264</xdr:row>
                    <xdr:rowOff>31750</xdr:rowOff>
                  </from>
                  <to>
                    <xdr:col>9</xdr:col>
                    <xdr:colOff>488950</xdr:colOff>
                    <xdr:row>264</xdr:row>
                    <xdr:rowOff>165100</xdr:rowOff>
                  </to>
                </anchor>
              </controlPr>
            </control>
          </mc:Choice>
        </mc:AlternateContent>
        <mc:AlternateContent xmlns:mc="http://schemas.openxmlformats.org/markup-compatibility/2006">
          <mc:Choice Requires="x14">
            <control shapeId="42064" r:id="rId27" name="Button 80">
              <controlPr defaultSize="0" print="0" autoFill="0" autoPict="0">
                <anchor moveWithCells="1" sizeWithCells="1">
                  <from>
                    <xdr:col>9</xdr:col>
                    <xdr:colOff>527050</xdr:colOff>
                    <xdr:row>273</xdr:row>
                    <xdr:rowOff>31750</xdr:rowOff>
                  </from>
                  <to>
                    <xdr:col>9</xdr:col>
                    <xdr:colOff>641350</xdr:colOff>
                    <xdr:row>273</xdr:row>
                    <xdr:rowOff>165100</xdr:rowOff>
                  </to>
                </anchor>
              </controlPr>
            </control>
          </mc:Choice>
        </mc:AlternateContent>
        <mc:AlternateContent xmlns:mc="http://schemas.openxmlformats.org/markup-compatibility/2006">
          <mc:Choice Requires="x14">
            <control shapeId="42065" r:id="rId28" name="Button 81">
              <controlPr defaultSize="0" print="0" autoFill="0" autoPict="0">
                <anchor moveWithCells="1" sizeWithCells="1">
                  <from>
                    <xdr:col>9</xdr:col>
                    <xdr:colOff>374650</xdr:colOff>
                    <xdr:row>274</xdr:row>
                    <xdr:rowOff>31750</xdr:rowOff>
                  </from>
                  <to>
                    <xdr:col>9</xdr:col>
                    <xdr:colOff>488950</xdr:colOff>
                    <xdr:row>274</xdr:row>
                    <xdr:rowOff>165100</xdr:rowOff>
                  </to>
                </anchor>
              </controlPr>
            </control>
          </mc:Choice>
        </mc:AlternateContent>
        <mc:AlternateContent xmlns:mc="http://schemas.openxmlformats.org/markup-compatibility/2006">
          <mc:Choice Requires="x14">
            <control shapeId="42066" r:id="rId29" name="Button 82">
              <controlPr defaultSize="0" print="0" autoFill="0" autoPict="0">
                <anchor moveWithCells="1" sizeWithCells="1">
                  <from>
                    <xdr:col>9</xdr:col>
                    <xdr:colOff>527050</xdr:colOff>
                    <xdr:row>275</xdr:row>
                    <xdr:rowOff>31750</xdr:rowOff>
                  </from>
                  <to>
                    <xdr:col>9</xdr:col>
                    <xdr:colOff>641350</xdr:colOff>
                    <xdr:row>275</xdr:row>
                    <xdr:rowOff>165100</xdr:rowOff>
                  </to>
                </anchor>
              </controlPr>
            </control>
          </mc:Choice>
        </mc:AlternateContent>
        <mc:AlternateContent xmlns:mc="http://schemas.openxmlformats.org/markup-compatibility/2006">
          <mc:Choice Requires="x14">
            <control shapeId="42067" r:id="rId30" name="Button 83">
              <controlPr defaultSize="0" print="0" autoFill="0" autoPict="0">
                <anchor moveWithCells="1" sizeWithCells="1">
                  <from>
                    <xdr:col>9</xdr:col>
                    <xdr:colOff>374650</xdr:colOff>
                    <xdr:row>276</xdr:row>
                    <xdr:rowOff>31750</xdr:rowOff>
                  </from>
                  <to>
                    <xdr:col>9</xdr:col>
                    <xdr:colOff>488950</xdr:colOff>
                    <xdr:row>276</xdr:row>
                    <xdr:rowOff>165100</xdr:rowOff>
                  </to>
                </anchor>
              </controlPr>
            </control>
          </mc:Choice>
        </mc:AlternateContent>
        <mc:AlternateContent xmlns:mc="http://schemas.openxmlformats.org/markup-compatibility/2006">
          <mc:Choice Requires="x14">
            <control shapeId="42044" r:id="rId31" name="Button 60">
              <controlPr defaultSize="0" print="0" autoFill="0" autoPict="0">
                <anchor moveWithCells="1" sizeWithCells="1">
                  <from>
                    <xdr:col>9</xdr:col>
                    <xdr:colOff>527050</xdr:colOff>
                    <xdr:row>214</xdr:row>
                    <xdr:rowOff>31750</xdr:rowOff>
                  </from>
                  <to>
                    <xdr:col>9</xdr:col>
                    <xdr:colOff>641350</xdr:colOff>
                    <xdr:row>214</xdr:row>
                    <xdr:rowOff>165100</xdr:rowOff>
                  </to>
                </anchor>
              </controlPr>
            </control>
          </mc:Choice>
        </mc:AlternateContent>
        <mc:AlternateContent xmlns:mc="http://schemas.openxmlformats.org/markup-compatibility/2006">
          <mc:Choice Requires="x14">
            <control shapeId="42045" r:id="rId32" name="Button 61">
              <controlPr defaultSize="0" print="0" autoFill="0" autoPict="0">
                <anchor moveWithCells="1" sizeWithCells="1">
                  <from>
                    <xdr:col>9</xdr:col>
                    <xdr:colOff>374650</xdr:colOff>
                    <xdr:row>215</xdr:row>
                    <xdr:rowOff>31750</xdr:rowOff>
                  </from>
                  <to>
                    <xdr:col>9</xdr:col>
                    <xdr:colOff>488950</xdr:colOff>
                    <xdr:row>215</xdr:row>
                    <xdr:rowOff>165100</xdr:rowOff>
                  </to>
                </anchor>
              </controlPr>
            </control>
          </mc:Choice>
        </mc:AlternateContent>
        <mc:AlternateContent xmlns:mc="http://schemas.openxmlformats.org/markup-compatibility/2006">
          <mc:Choice Requires="x14">
            <control shapeId="42046" r:id="rId33" name="Button 62">
              <controlPr defaultSize="0" print="0" autoFill="0" autoPict="0">
                <anchor moveWithCells="1" sizeWithCells="1">
                  <from>
                    <xdr:col>9</xdr:col>
                    <xdr:colOff>527050</xdr:colOff>
                    <xdr:row>216</xdr:row>
                    <xdr:rowOff>31750</xdr:rowOff>
                  </from>
                  <to>
                    <xdr:col>9</xdr:col>
                    <xdr:colOff>641350</xdr:colOff>
                    <xdr:row>216</xdr:row>
                    <xdr:rowOff>165100</xdr:rowOff>
                  </to>
                </anchor>
              </controlPr>
            </control>
          </mc:Choice>
        </mc:AlternateContent>
        <mc:AlternateContent xmlns:mc="http://schemas.openxmlformats.org/markup-compatibility/2006">
          <mc:Choice Requires="x14">
            <control shapeId="42047" r:id="rId34" name="Button 63">
              <controlPr defaultSize="0" print="0" autoFill="0" autoPict="0">
                <anchor moveWithCells="1" sizeWithCells="1">
                  <from>
                    <xdr:col>9</xdr:col>
                    <xdr:colOff>374650</xdr:colOff>
                    <xdr:row>217</xdr:row>
                    <xdr:rowOff>31750</xdr:rowOff>
                  </from>
                  <to>
                    <xdr:col>9</xdr:col>
                    <xdr:colOff>488950</xdr:colOff>
                    <xdr:row>217</xdr:row>
                    <xdr:rowOff>165100</xdr:rowOff>
                  </to>
                </anchor>
              </controlPr>
            </control>
          </mc:Choice>
        </mc:AlternateContent>
        <mc:AlternateContent xmlns:mc="http://schemas.openxmlformats.org/markup-compatibility/2006">
          <mc:Choice Requires="x14">
            <control shapeId="42069" r:id="rId35" name="Button 85">
              <controlPr defaultSize="0" print="0" autoFill="0" autoPict="0" macro="[0]!hiding_intro1">
                <anchor moveWithCells="1" sizeWithCells="1">
                  <from>
                    <xdr:col>6</xdr:col>
                    <xdr:colOff>146050</xdr:colOff>
                    <xdr:row>4</xdr:row>
                    <xdr:rowOff>0</xdr:rowOff>
                  </from>
                  <to>
                    <xdr:col>7</xdr:col>
                    <xdr:colOff>755650</xdr:colOff>
                    <xdr:row>5</xdr:row>
                    <xdr:rowOff>0</xdr:rowOff>
                  </to>
                </anchor>
              </controlPr>
            </control>
          </mc:Choice>
        </mc:AlternateContent>
        <mc:AlternateContent xmlns:mc="http://schemas.openxmlformats.org/markup-compatibility/2006">
          <mc:Choice Requires="x14">
            <control shapeId="42070" r:id="rId36" name="Button 86">
              <controlPr defaultSize="0" print="0" autoFill="0" autoPict="0" macro="[0]!unhiding_intro2">
                <anchor moveWithCells="1" sizeWithCells="1">
                  <from>
                    <xdr:col>2</xdr:col>
                    <xdr:colOff>260350</xdr:colOff>
                    <xdr:row>32</xdr:row>
                    <xdr:rowOff>0</xdr:rowOff>
                  </from>
                  <to>
                    <xdr:col>6</xdr:col>
                    <xdr:colOff>12700</xdr:colOff>
                    <xdr:row>33</xdr:row>
                    <xdr:rowOff>0</xdr:rowOff>
                  </to>
                </anchor>
              </controlPr>
            </control>
          </mc:Choice>
        </mc:AlternateContent>
        <mc:AlternateContent xmlns:mc="http://schemas.openxmlformats.org/markup-compatibility/2006">
          <mc:Choice Requires="x14">
            <control shapeId="42071" r:id="rId37" name="Button 87">
              <controlPr defaultSize="0" print="0" autoFill="0" autoPict="0" macro="[0]!hiding_intro2">
                <anchor moveWithCells="1" sizeWithCells="1">
                  <from>
                    <xdr:col>6</xdr:col>
                    <xdr:colOff>127000</xdr:colOff>
                    <xdr:row>31</xdr:row>
                    <xdr:rowOff>184150</xdr:rowOff>
                  </from>
                  <to>
                    <xdr:col>7</xdr:col>
                    <xdr:colOff>755650</xdr:colOff>
                    <xdr:row>32</xdr:row>
                    <xdr:rowOff>298450</xdr:rowOff>
                  </to>
                </anchor>
              </controlPr>
            </control>
          </mc:Choice>
        </mc:AlternateContent>
        <mc:AlternateContent xmlns:mc="http://schemas.openxmlformats.org/markup-compatibility/2006">
          <mc:Choice Requires="x14">
            <control shapeId="42072" r:id="rId38" name="Button 88">
              <controlPr defaultSize="0" print="0" autoFill="0" autoPict="0" macro="[0]!unhiding_intro3">
                <anchor moveWithCells="1" sizeWithCells="1">
                  <from>
                    <xdr:col>3</xdr:col>
                    <xdr:colOff>12700</xdr:colOff>
                    <xdr:row>57</xdr:row>
                    <xdr:rowOff>0</xdr:rowOff>
                  </from>
                  <to>
                    <xdr:col>6</xdr:col>
                    <xdr:colOff>12700</xdr:colOff>
                    <xdr:row>57</xdr:row>
                    <xdr:rowOff>298450</xdr:rowOff>
                  </to>
                </anchor>
              </controlPr>
            </control>
          </mc:Choice>
        </mc:AlternateContent>
        <mc:AlternateContent xmlns:mc="http://schemas.openxmlformats.org/markup-compatibility/2006">
          <mc:Choice Requires="x14">
            <control shapeId="42073" r:id="rId39" name="Button 89">
              <controlPr defaultSize="0" print="0" autoFill="0" autoPict="0" macro="[0]!hiding_intro3">
                <anchor moveWithCells="1" sizeWithCells="1">
                  <from>
                    <xdr:col>6</xdr:col>
                    <xdr:colOff>127000</xdr:colOff>
                    <xdr:row>57</xdr:row>
                    <xdr:rowOff>0</xdr:rowOff>
                  </from>
                  <to>
                    <xdr:col>7</xdr:col>
                    <xdr:colOff>755650</xdr:colOff>
                    <xdr:row>57</xdr:row>
                    <xdr:rowOff>298450</xdr:rowOff>
                  </to>
                </anchor>
              </controlPr>
            </control>
          </mc:Choice>
        </mc:AlternateContent>
        <mc:AlternateContent xmlns:mc="http://schemas.openxmlformats.org/markup-compatibility/2006">
          <mc:Choice Requires="x14">
            <control shapeId="42074" r:id="rId40" name="Button 90">
              <controlPr defaultSize="0" print="0" autoFill="0" autoPict="0" macro="[0]!unhiding_intro4">
                <anchor moveWithCells="1" sizeWithCells="1">
                  <from>
                    <xdr:col>3</xdr:col>
                    <xdr:colOff>12700</xdr:colOff>
                    <xdr:row>93</xdr:row>
                    <xdr:rowOff>0</xdr:rowOff>
                  </from>
                  <to>
                    <xdr:col>6</xdr:col>
                    <xdr:colOff>12700</xdr:colOff>
                    <xdr:row>94</xdr:row>
                    <xdr:rowOff>0</xdr:rowOff>
                  </to>
                </anchor>
              </controlPr>
            </control>
          </mc:Choice>
        </mc:AlternateContent>
        <mc:AlternateContent xmlns:mc="http://schemas.openxmlformats.org/markup-compatibility/2006">
          <mc:Choice Requires="x14">
            <control shapeId="42075" r:id="rId41" name="Button 91">
              <controlPr defaultSize="0" print="0" autoFill="0" autoPict="0" macro="[0]!hiding_intro4">
                <anchor moveWithCells="1" sizeWithCells="1">
                  <from>
                    <xdr:col>6</xdr:col>
                    <xdr:colOff>127000</xdr:colOff>
                    <xdr:row>93</xdr:row>
                    <xdr:rowOff>0</xdr:rowOff>
                  </from>
                  <to>
                    <xdr:col>7</xdr:col>
                    <xdr:colOff>755650</xdr:colOff>
                    <xdr:row>94</xdr:row>
                    <xdr:rowOff>0</xdr:rowOff>
                  </to>
                </anchor>
              </controlPr>
            </control>
          </mc:Choice>
        </mc:AlternateContent>
        <mc:AlternateContent xmlns:mc="http://schemas.openxmlformats.org/markup-compatibility/2006">
          <mc:Choice Requires="x14">
            <control shapeId="42080" r:id="rId42" name="Button 96">
              <controlPr defaultSize="0" print="0" autoFill="0" autoPict="0">
                <anchor moveWithCells="1" sizeWithCells="1">
                  <from>
                    <xdr:col>9</xdr:col>
                    <xdr:colOff>698500</xdr:colOff>
                    <xdr:row>376</xdr:row>
                    <xdr:rowOff>184150</xdr:rowOff>
                  </from>
                  <to>
                    <xdr:col>12</xdr:col>
                    <xdr:colOff>279400</xdr:colOff>
                    <xdr:row>378</xdr:row>
                    <xdr:rowOff>76200</xdr:rowOff>
                  </to>
                </anchor>
              </controlPr>
            </control>
          </mc:Choice>
        </mc:AlternateContent>
        <mc:AlternateContent xmlns:mc="http://schemas.openxmlformats.org/markup-compatibility/2006">
          <mc:Choice Requires="x14">
            <control shapeId="42081" r:id="rId43" name="Button 97">
              <controlPr defaultSize="0" print="0" autoFill="0" autoPict="0">
                <anchor moveWithCells="1" sizeWithCells="1">
                  <from>
                    <xdr:col>10</xdr:col>
                    <xdr:colOff>12700</xdr:colOff>
                    <xdr:row>388</xdr:row>
                    <xdr:rowOff>12700</xdr:rowOff>
                  </from>
                  <to>
                    <xdr:col>11</xdr:col>
                    <xdr:colOff>419100</xdr:colOff>
                    <xdr:row>389</xdr:row>
                    <xdr:rowOff>165100</xdr:rowOff>
                  </to>
                </anchor>
              </controlPr>
            </control>
          </mc:Choice>
        </mc:AlternateContent>
        <mc:AlternateContent xmlns:mc="http://schemas.openxmlformats.org/markup-compatibility/2006">
          <mc:Choice Requires="x14">
            <control shapeId="42082" r:id="rId44" name="Button 98">
              <controlPr defaultSize="0" print="0" autoFill="0" autoPict="0">
                <anchor moveWithCells="1" sizeWithCells="1">
                  <from>
                    <xdr:col>11</xdr:col>
                    <xdr:colOff>527050</xdr:colOff>
                    <xdr:row>387</xdr:row>
                    <xdr:rowOff>184150</xdr:rowOff>
                  </from>
                  <to>
                    <xdr:col>13</xdr:col>
                    <xdr:colOff>146050</xdr:colOff>
                    <xdr:row>389</xdr:row>
                    <xdr:rowOff>165100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A000000}">
          <x14:formula1>
            <xm:f>'D1'!$V$5:$V$7</xm:f>
          </x14:formula1>
          <xm:sqref>K133</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
    <tabColor theme="9" tint="0.39997558519241921"/>
    <pageSetUpPr fitToPage="1"/>
  </sheetPr>
  <dimension ref="A1:XFB118"/>
  <sheetViews>
    <sheetView showGridLines="0" tabSelected="1" zoomScale="70" zoomScaleNormal="70" workbookViewId="0">
      <selection activeCell="J12" sqref="J12"/>
    </sheetView>
  </sheetViews>
  <sheetFormatPr defaultColWidth="0" defaultRowHeight="14.5" zeroHeight="1" x14ac:dyDescent="0.35"/>
  <cols>
    <col min="1" max="2" width="2.1796875" customWidth="1"/>
    <col min="3" max="3" width="13.1796875" customWidth="1"/>
    <col min="4" max="4" width="4.81640625" customWidth="1"/>
    <col min="5" max="5" width="23.1796875" customWidth="1"/>
    <col min="6" max="6" width="12.81640625" customWidth="1"/>
    <col min="7" max="7" width="18.54296875" customWidth="1"/>
    <col min="8" max="9" width="10.54296875" customWidth="1"/>
    <col min="10" max="10" width="16.1796875" customWidth="1"/>
    <col min="11" max="11" width="1.81640625" customWidth="1"/>
    <col min="12" max="16382" width="9" hidden="1"/>
    <col min="16383" max="16384" width="0.81640625" hidden="1"/>
  </cols>
  <sheetData>
    <row r="1" spans="3:10" ht="23.5" x14ac:dyDescent="0.55000000000000004">
      <c r="C1" s="19" t="s">
        <v>26</v>
      </c>
      <c r="D1" s="19"/>
    </row>
    <row r="2" spans="3:10" ht="5.25" customHeight="1" x14ac:dyDescent="0.55000000000000004">
      <c r="C2" s="19"/>
      <c r="D2" s="19"/>
    </row>
    <row r="3" spans="3:10" x14ac:dyDescent="0.35"/>
    <row r="4" spans="3:10" s="3" customFormat="1" ht="30" customHeight="1" x14ac:dyDescent="0.3">
      <c r="C4" s="237" t="s">
        <v>255</v>
      </c>
      <c r="D4" s="175"/>
      <c r="E4" s="175"/>
      <c r="F4" s="667" t="s">
        <v>442</v>
      </c>
      <c r="G4" s="667"/>
      <c r="H4" s="667"/>
      <c r="I4" s="667"/>
      <c r="J4" s="667"/>
    </row>
    <row r="5" spans="3:10" s="3" customFormat="1" ht="13" x14ac:dyDescent="0.3">
      <c r="C5" s="238"/>
      <c r="D5" s="11"/>
      <c r="E5" s="11"/>
    </row>
    <row r="6" spans="3:10" s="3" customFormat="1" ht="16.399999999999999" customHeight="1" x14ac:dyDescent="0.3">
      <c r="C6" s="5" t="s">
        <v>224</v>
      </c>
      <c r="F6" s="275" t="s">
        <v>64</v>
      </c>
      <c r="G6" s="35"/>
      <c r="I6" s="263">
        <v>0</v>
      </c>
    </row>
    <row r="7" spans="3:10" s="3" customFormat="1" ht="13" x14ac:dyDescent="0.3">
      <c r="C7" s="238"/>
      <c r="D7" s="11"/>
      <c r="E7" s="11"/>
    </row>
    <row r="8" spans="3:10" s="3" customFormat="1" ht="14.25" customHeight="1" x14ac:dyDescent="0.3">
      <c r="C8" s="5" t="s">
        <v>252</v>
      </c>
      <c r="F8" s="434">
        <v>44562</v>
      </c>
    </row>
    <row r="9" spans="3:10" s="3" customFormat="1" ht="14.25" customHeight="1" x14ac:dyDescent="0.3">
      <c r="C9" s="5" t="s">
        <v>253</v>
      </c>
      <c r="E9" s="251"/>
      <c r="F9" s="433" t="s">
        <v>67</v>
      </c>
    </row>
    <row r="10" spans="3:10" s="3" customFormat="1" ht="13" x14ac:dyDescent="0.3">
      <c r="C10" s="238"/>
      <c r="D10" s="11"/>
      <c r="E10" s="11"/>
    </row>
    <row r="11" spans="3:10" s="3" customFormat="1" ht="15.75" customHeight="1" x14ac:dyDescent="0.3">
      <c r="C11" s="69" t="s">
        <v>229</v>
      </c>
      <c r="D11" s="71"/>
      <c r="E11" s="71"/>
      <c r="F11" s="669"/>
      <c r="G11" s="669"/>
      <c r="H11" s="669"/>
      <c r="I11" s="75">
        <v>0</v>
      </c>
    </row>
    <row r="12" spans="3:10" s="3" customFormat="1" ht="13" x14ac:dyDescent="0.3">
      <c r="C12" s="238"/>
      <c r="D12" s="11"/>
      <c r="E12" s="11"/>
    </row>
    <row r="13" spans="3:10" s="3" customFormat="1" ht="16.5" customHeight="1" x14ac:dyDescent="0.3">
      <c r="C13" s="69" t="s">
        <v>111</v>
      </c>
      <c r="D13" s="71"/>
      <c r="E13" s="71"/>
      <c r="F13" s="23"/>
      <c r="G13" s="23"/>
      <c r="H13" s="35"/>
      <c r="I13" s="263">
        <v>0</v>
      </c>
    </row>
    <row r="14" spans="3:10" s="3" customFormat="1" ht="13" x14ac:dyDescent="0.3">
      <c r="C14" s="238"/>
      <c r="D14" s="11"/>
      <c r="E14" s="11"/>
      <c r="F14" s="36"/>
      <c r="G14" s="23"/>
      <c r="I14" s="173"/>
    </row>
    <row r="15" spans="3:10" s="3" customFormat="1" ht="15" hidden="1" customHeight="1" x14ac:dyDescent="0.3">
      <c r="C15" s="5" t="s">
        <v>254</v>
      </c>
      <c r="F15" s="668" t="s">
        <v>442</v>
      </c>
      <c r="G15" s="668"/>
      <c r="H15" s="668"/>
      <c r="I15" s="668"/>
      <c r="J15" s="668"/>
    </row>
    <row r="16" spans="3:10" s="3" customFormat="1" ht="14.25" hidden="1" customHeight="1" x14ac:dyDescent="0.3">
      <c r="C16" s="69" t="s">
        <v>107</v>
      </c>
      <c r="D16" s="71"/>
      <c r="E16" s="71"/>
      <c r="F16" s="676" t="s">
        <v>442</v>
      </c>
      <c r="G16" s="677"/>
      <c r="H16" s="3" t="s">
        <v>110</v>
      </c>
      <c r="I16" s="24"/>
    </row>
    <row r="17" spans="1:10" s="3" customFormat="1" ht="14.25" customHeight="1" x14ac:dyDescent="0.3">
      <c r="C17" s="3" t="s">
        <v>887</v>
      </c>
      <c r="D17" s="11"/>
      <c r="E17" s="11"/>
      <c r="F17" s="555" t="s">
        <v>891</v>
      </c>
      <c r="H17" s="24"/>
      <c r="I17" s="24"/>
    </row>
    <row r="18" spans="1:10" s="3" customFormat="1" ht="14.25" customHeight="1" x14ac:dyDescent="0.3">
      <c r="C18" s="11"/>
      <c r="D18" s="11"/>
      <c r="E18" s="11"/>
      <c r="H18" s="24"/>
      <c r="I18" s="24"/>
    </row>
    <row r="19" spans="1:10" s="3" customFormat="1" ht="13" x14ac:dyDescent="0.3">
      <c r="A19" s="41"/>
      <c r="B19" s="41"/>
      <c r="D19" s="640" t="s">
        <v>66</v>
      </c>
      <c r="E19" s="641"/>
      <c r="F19" s="640" t="s">
        <v>95</v>
      </c>
      <c r="G19" s="671"/>
      <c r="H19" s="671"/>
      <c r="I19" s="671"/>
      <c r="J19" s="641"/>
    </row>
    <row r="20" spans="1:10" s="3" customFormat="1" ht="5.5" customHeight="1" x14ac:dyDescent="0.3">
      <c r="D20" s="27"/>
      <c r="E20" s="25"/>
      <c r="F20" s="25"/>
      <c r="G20" s="25"/>
      <c r="H20" s="25"/>
      <c r="I20" s="25"/>
      <c r="J20" s="47"/>
    </row>
    <row r="21" spans="1:10" s="3" customFormat="1" ht="30.75" customHeight="1" x14ac:dyDescent="0.3">
      <c r="C21" s="420" t="b">
        <v>0</v>
      </c>
      <c r="D21" s="16"/>
      <c r="E21" s="46" t="s">
        <v>30</v>
      </c>
      <c r="F21" s="667" t="s">
        <v>442</v>
      </c>
      <c r="G21" s="667"/>
      <c r="H21" s="667"/>
      <c r="I21" s="667"/>
      <c r="J21" s="667"/>
    </row>
    <row r="22" spans="1:10" s="3" customFormat="1" ht="6" customHeight="1" x14ac:dyDescent="0.3">
      <c r="C22" s="263"/>
      <c r="D22" s="48"/>
      <c r="E22" s="25"/>
      <c r="F22" s="25"/>
      <c r="G22" s="25"/>
      <c r="H22" s="25"/>
      <c r="I22" s="25"/>
      <c r="J22" s="47"/>
    </row>
    <row r="23" spans="1:10" s="3" customFormat="1" ht="30.75" customHeight="1" x14ac:dyDescent="0.3">
      <c r="C23" s="420" t="b">
        <v>0</v>
      </c>
      <c r="D23" s="16"/>
      <c r="E23" s="46" t="s">
        <v>96</v>
      </c>
      <c r="F23" s="667" t="s">
        <v>442</v>
      </c>
      <c r="G23" s="667"/>
      <c r="H23" s="667"/>
      <c r="I23" s="667"/>
      <c r="J23" s="667"/>
    </row>
    <row r="24" spans="1:10" s="3" customFormat="1" ht="5.25" customHeight="1" x14ac:dyDescent="0.3">
      <c r="C24" s="263"/>
      <c r="D24" s="48"/>
      <c r="E24" s="25"/>
      <c r="F24" s="25"/>
      <c r="G24" s="25"/>
      <c r="H24" s="25"/>
      <c r="I24" s="25"/>
      <c r="J24" s="47"/>
    </row>
    <row r="25" spans="1:10" s="3" customFormat="1" ht="30.75" customHeight="1" x14ac:dyDescent="0.3">
      <c r="C25" s="420" t="b">
        <v>0</v>
      </c>
      <c r="D25" s="16"/>
      <c r="E25" s="46" t="s">
        <v>97</v>
      </c>
      <c r="F25" s="667" t="s">
        <v>442</v>
      </c>
      <c r="G25" s="667"/>
      <c r="H25" s="667"/>
      <c r="I25" s="667"/>
      <c r="J25" s="667"/>
    </row>
    <row r="26" spans="1:10" s="3" customFormat="1" ht="5.5" customHeight="1" x14ac:dyDescent="0.3">
      <c r="C26" s="263"/>
      <c r="D26" s="48"/>
      <c r="E26" s="25"/>
      <c r="F26" s="25"/>
      <c r="G26" s="25"/>
      <c r="H26" s="25"/>
      <c r="I26" s="25"/>
      <c r="J26" s="47"/>
    </row>
    <row r="27" spans="1:10" s="3" customFormat="1" ht="30" customHeight="1" x14ac:dyDescent="0.3">
      <c r="C27" s="420" t="b">
        <v>0</v>
      </c>
      <c r="D27" s="16"/>
      <c r="E27" s="46" t="s">
        <v>98</v>
      </c>
      <c r="F27" s="667" t="s">
        <v>442</v>
      </c>
      <c r="G27" s="667"/>
      <c r="H27" s="667"/>
      <c r="I27" s="667"/>
      <c r="J27" s="667"/>
    </row>
    <row r="28" spans="1:10" s="3" customFormat="1" ht="6" customHeight="1" x14ac:dyDescent="0.3">
      <c r="C28" s="263"/>
      <c r="D28" s="48"/>
      <c r="E28" s="25"/>
      <c r="F28" s="25"/>
      <c r="G28" s="25"/>
      <c r="H28" s="25"/>
      <c r="I28" s="25"/>
      <c r="J28" s="47"/>
    </row>
    <row r="29" spans="1:10" s="3" customFormat="1" ht="30" customHeight="1" x14ac:dyDescent="0.3">
      <c r="C29" s="420" t="b">
        <v>0</v>
      </c>
      <c r="D29" s="16"/>
      <c r="E29" s="46" t="s">
        <v>99</v>
      </c>
      <c r="F29" s="667" t="s">
        <v>442</v>
      </c>
      <c r="G29" s="667"/>
      <c r="H29" s="667"/>
      <c r="I29" s="667"/>
      <c r="J29" s="667"/>
    </row>
    <row r="30" spans="1:10" s="3" customFormat="1" ht="5.25" customHeight="1" x14ac:dyDescent="0.3">
      <c r="C30" s="263"/>
      <c r="D30" s="48"/>
      <c r="E30" s="25"/>
      <c r="F30" s="25"/>
      <c r="G30" s="25"/>
      <c r="H30" s="25"/>
      <c r="I30" s="25"/>
      <c r="J30" s="47"/>
    </row>
    <row r="31" spans="1:10" s="3" customFormat="1" ht="29.25" customHeight="1" x14ac:dyDescent="0.3">
      <c r="C31" s="420" t="b">
        <v>0</v>
      </c>
      <c r="D31" s="16"/>
      <c r="E31" s="46" t="s">
        <v>100</v>
      </c>
      <c r="F31" s="667" t="s">
        <v>442</v>
      </c>
      <c r="G31" s="667"/>
      <c r="H31" s="667"/>
      <c r="I31" s="667"/>
      <c r="J31" s="667"/>
    </row>
    <row r="32" spans="1:10" s="3" customFormat="1" ht="19.75" customHeight="1" x14ac:dyDescent="0.3">
      <c r="C32" s="11"/>
      <c r="D32" s="11"/>
      <c r="E32" s="11"/>
    </row>
    <row r="33" spans="3:10" s="3" customFormat="1" ht="13" x14ac:dyDescent="0.3">
      <c r="C33" s="26" t="s">
        <v>108</v>
      </c>
      <c r="D33" s="26"/>
      <c r="E33" s="26"/>
      <c r="F33" s="433">
        <v>2022</v>
      </c>
    </row>
    <row r="34" spans="3:10" s="3" customFormat="1" ht="16.399999999999999" customHeight="1" x14ac:dyDescent="0.3">
      <c r="G34" s="263"/>
      <c r="H34" s="263" t="s">
        <v>333</v>
      </c>
      <c r="I34" s="263" t="s">
        <v>332</v>
      </c>
    </row>
    <row r="35" spans="3:10" s="3" customFormat="1" ht="18.75" customHeight="1" x14ac:dyDescent="0.3">
      <c r="C35" s="26" t="s">
        <v>51</v>
      </c>
      <c r="D35" s="26"/>
      <c r="E35" s="245" t="str">
        <f>IF(AND(RP&gt;=I35,RP&lt;=H35),"Within a default range","Determined individually")</f>
        <v>Determined individually</v>
      </c>
      <c r="F35" s="46">
        <f>G35</f>
        <v>20</v>
      </c>
      <c r="G35" s="263">
        <v>20</v>
      </c>
      <c r="H35" s="263" t="str">
        <f>IFERROR(VLOOKUP($I$11,'D1'!$E$4:$I$15,5,0),"")</f>
        <v/>
      </c>
      <c r="I35" s="263" t="str">
        <f>IFERROR(VLOOKUP($I$11,'D1'!$E$4:$I$15,4,0),"")</f>
        <v/>
      </c>
      <c r="J35" s="263"/>
    </row>
    <row r="36" spans="3:10" s="3" customFormat="1" ht="13" x14ac:dyDescent="0.3">
      <c r="C36" s="11"/>
      <c r="D36" s="11"/>
      <c r="E36" s="11"/>
    </row>
    <row r="37" spans="3:10" s="3" customFormat="1" ht="14.9" customHeight="1" x14ac:dyDescent="0.3">
      <c r="C37" s="665" t="s">
        <v>109</v>
      </c>
      <c r="D37" s="665"/>
      <c r="E37" s="666"/>
      <c r="F37" s="425" t="s">
        <v>646</v>
      </c>
      <c r="G37" s="263">
        <v>2</v>
      </c>
    </row>
    <row r="38" spans="3:10" s="3" customFormat="1" ht="14.25" hidden="1" customHeight="1" x14ac:dyDescent="0.3">
      <c r="C38" s="3" t="s">
        <v>52</v>
      </c>
      <c r="F38" s="581">
        <v>0.21</v>
      </c>
      <c r="G38" s="35"/>
      <c r="H38" s="35"/>
    </row>
    <row r="39" spans="3:10" x14ac:dyDescent="0.35"/>
    <row r="40" spans="3:10" s="3" customFormat="1" ht="14.25" customHeight="1" x14ac:dyDescent="0.3">
      <c r="C40" s="5" t="s">
        <v>104</v>
      </c>
      <c r="F40" s="432">
        <v>0.05</v>
      </c>
    </row>
    <row r="41" spans="3:10" s="3" customFormat="1" ht="13" x14ac:dyDescent="0.3">
      <c r="C41" s="11"/>
      <c r="D41" s="11"/>
      <c r="E41" s="11"/>
    </row>
    <row r="42" spans="3:10" s="3" customFormat="1" ht="13" hidden="1" x14ac:dyDescent="0.3">
      <c r="C42" s="4" t="s">
        <v>117</v>
      </c>
      <c r="F42" s="36"/>
      <c r="G42" s="23"/>
      <c r="H42" s="670"/>
      <c r="I42" s="670"/>
      <c r="J42" s="670"/>
    </row>
    <row r="43" spans="3:10" s="3" customFormat="1" ht="13" hidden="1" x14ac:dyDescent="0.3">
      <c r="F43" s="23"/>
      <c r="G43" s="23"/>
      <c r="H43" s="670"/>
      <c r="I43" s="670"/>
      <c r="J43" s="670"/>
    </row>
    <row r="44" spans="3:10" s="3" customFormat="1" ht="14.25" hidden="1" customHeight="1" x14ac:dyDescent="0.3">
      <c r="C44" s="632" t="s">
        <v>68</v>
      </c>
      <c r="D44" s="632"/>
      <c r="E44" s="632"/>
      <c r="F44" s="184" t="s">
        <v>23</v>
      </c>
      <c r="G44" s="23"/>
    </row>
    <row r="45" spans="3:10" s="3" customFormat="1" ht="6" hidden="1" customHeight="1" x14ac:dyDescent="0.3">
      <c r="C45" s="633"/>
      <c r="D45" s="634"/>
      <c r="E45" s="634"/>
      <c r="F45" s="172"/>
      <c r="G45" s="23"/>
      <c r="H45" s="34"/>
      <c r="I45" s="34"/>
    </row>
    <row r="46" spans="3:10" s="3" customFormat="1" ht="14.25" hidden="1" customHeight="1" x14ac:dyDescent="0.3">
      <c r="C46" s="635" t="str">
        <f>'D2'!C6</f>
        <v>Planning/design fees</v>
      </c>
      <c r="D46" s="635"/>
      <c r="E46" s="635"/>
      <c r="F46" s="431">
        <v>1</v>
      </c>
      <c r="G46" s="38"/>
      <c r="H46" s="39"/>
      <c r="I46" s="39"/>
    </row>
    <row r="47" spans="3:10" s="3" customFormat="1" ht="14.25" hidden="1" customHeight="1" x14ac:dyDescent="0.3">
      <c r="C47" s="674" t="str">
        <f>'D2'!C7</f>
        <v>Land purchase</v>
      </c>
      <c r="D47" s="674"/>
      <c r="E47" s="674"/>
      <c r="F47" s="431">
        <v>1</v>
      </c>
      <c r="G47" s="38"/>
      <c r="H47" s="39"/>
      <c r="I47" s="39"/>
    </row>
    <row r="48" spans="3:10" s="3" customFormat="1" ht="14.25" hidden="1" customHeight="1" x14ac:dyDescent="0.3">
      <c r="C48" s="674" t="str">
        <f>'D2'!C8</f>
        <v>Building and construction</v>
      </c>
      <c r="D48" s="674"/>
      <c r="E48" s="674"/>
      <c r="F48" s="431">
        <v>1</v>
      </c>
      <c r="G48" s="38"/>
      <c r="H48" s="39"/>
      <c r="I48" s="39"/>
    </row>
    <row r="49" spans="3:9" s="3" customFormat="1" ht="14.25" hidden="1" customHeight="1" x14ac:dyDescent="0.3">
      <c r="C49" s="674" t="str">
        <f>'D2'!C9</f>
        <v>Plant and machinery or equipment</v>
      </c>
      <c r="D49" s="674"/>
      <c r="E49" s="674"/>
      <c r="F49" s="431">
        <v>1</v>
      </c>
      <c r="G49" s="38"/>
      <c r="H49" s="39"/>
      <c r="I49" s="39"/>
    </row>
    <row r="50" spans="3:9" s="3" customFormat="1" ht="14.25" hidden="1" customHeight="1" x14ac:dyDescent="0.3">
      <c r="C50" s="674" t="str">
        <f>'D2'!C10</f>
        <v>Contingencies</v>
      </c>
      <c r="D50" s="674"/>
      <c r="E50" s="674"/>
      <c r="F50" s="431">
        <v>0</v>
      </c>
      <c r="G50" s="38"/>
      <c r="H50" s="39"/>
      <c r="I50" s="39"/>
    </row>
    <row r="51" spans="3:9" s="3" customFormat="1" ht="14.25" hidden="1" customHeight="1" x14ac:dyDescent="0.3">
      <c r="C51" s="674" t="str">
        <f>'D2'!C11</f>
        <v>Price adjustment</v>
      </c>
      <c r="D51" s="674"/>
      <c r="E51" s="674"/>
      <c r="F51" s="431">
        <v>0</v>
      </c>
      <c r="G51" s="38"/>
      <c r="H51" s="39"/>
      <c r="I51" s="39"/>
    </row>
    <row r="52" spans="3:9" s="3" customFormat="1" ht="14.25" hidden="1" customHeight="1" x14ac:dyDescent="0.3">
      <c r="C52" s="674" t="str">
        <f>'D2'!C12</f>
        <v>Publicity</v>
      </c>
      <c r="D52" s="674"/>
      <c r="E52" s="674"/>
      <c r="F52" s="431">
        <v>1</v>
      </c>
      <c r="G52" s="38"/>
      <c r="H52" s="39"/>
      <c r="I52" s="39"/>
    </row>
    <row r="53" spans="3:9" s="3" customFormat="1" ht="14.25" hidden="1" customHeight="1" x14ac:dyDescent="0.3">
      <c r="C53" s="674" t="str">
        <f>'D2'!C13</f>
        <v>Supervision during construction implementation</v>
      </c>
      <c r="D53" s="674"/>
      <c r="E53" s="674"/>
      <c r="F53" s="431">
        <v>1</v>
      </c>
      <c r="G53" s="38"/>
      <c r="H53" s="39"/>
      <c r="I53" s="39"/>
    </row>
    <row r="54" spans="3:9" s="3" customFormat="1" ht="14.25" hidden="1" customHeight="1" x14ac:dyDescent="0.3">
      <c r="C54" s="674" t="str">
        <f>'D2'!C14</f>
        <v>Technical assistance</v>
      </c>
      <c r="D54" s="674"/>
      <c r="E54" s="674"/>
      <c r="F54" s="431">
        <v>1</v>
      </c>
      <c r="G54" s="38"/>
      <c r="H54" s="39"/>
      <c r="I54" s="39"/>
    </row>
    <row r="55" spans="3:9" s="3" customFormat="1" ht="14.25" hidden="1" customHeight="1" x14ac:dyDescent="0.3">
      <c r="C55" s="631" t="s">
        <v>334</v>
      </c>
      <c r="D55" s="631"/>
      <c r="E55" s="631"/>
      <c r="F55" s="431">
        <v>1</v>
      </c>
      <c r="G55" s="38"/>
      <c r="H55" s="39"/>
      <c r="I55" s="39"/>
    </row>
    <row r="56" spans="3:9" s="3" customFormat="1" ht="14.25" hidden="1" customHeight="1" x14ac:dyDescent="0.3">
      <c r="E56" s="32"/>
      <c r="F56" s="31"/>
      <c r="G56" s="38"/>
      <c r="H56" s="39"/>
      <c r="I56" s="39"/>
    </row>
    <row r="57" spans="3:9" s="3" customFormat="1" ht="14.25" hidden="1" customHeight="1" x14ac:dyDescent="0.3">
      <c r="C57" s="678" t="s">
        <v>101</v>
      </c>
      <c r="D57" s="678"/>
      <c r="E57" s="678"/>
      <c r="F57" s="185" t="s">
        <v>23</v>
      </c>
      <c r="G57" s="23"/>
    </row>
    <row r="58" spans="3:9" s="3" customFormat="1" ht="6" hidden="1" customHeight="1" x14ac:dyDescent="0.3">
      <c r="C58" s="53"/>
      <c r="D58" s="11"/>
      <c r="E58" s="11"/>
      <c r="F58" s="49"/>
      <c r="G58" s="23"/>
    </row>
    <row r="59" spans="3:9" s="3" customFormat="1" ht="14.25" hidden="1" customHeight="1" x14ac:dyDescent="0.3">
      <c r="C59" s="672" t="str">
        <f>'D2'!C28</f>
        <v>Construction</v>
      </c>
      <c r="D59" s="672"/>
      <c r="E59" s="672"/>
      <c r="F59" s="33">
        <f>F48</f>
        <v>1</v>
      </c>
      <c r="G59" s="23"/>
    </row>
    <row r="60" spans="3:9" s="3" customFormat="1" ht="14.25" hidden="1" customHeight="1" x14ac:dyDescent="0.3">
      <c r="C60" s="672" t="str">
        <f>'D2'!C29</f>
        <v>Plant and machinery or equipment</v>
      </c>
      <c r="D60" s="672"/>
      <c r="E60" s="672"/>
      <c r="F60" s="33">
        <f>F49</f>
        <v>1</v>
      </c>
      <c r="G60" s="23"/>
    </row>
    <row r="61" spans="3:9" s="3" customFormat="1" ht="14.25" hidden="1" customHeight="1" x14ac:dyDescent="0.3">
      <c r="C61" s="631" t="s">
        <v>334</v>
      </c>
      <c r="D61" s="631"/>
      <c r="E61" s="631"/>
      <c r="F61" s="431">
        <v>1</v>
      </c>
      <c r="G61" s="23"/>
    </row>
    <row r="62" spans="3:9" s="3" customFormat="1" ht="13" hidden="1" x14ac:dyDescent="0.3">
      <c r="D62" s="30"/>
      <c r="E62" s="30"/>
      <c r="F62" s="31"/>
      <c r="G62" s="23"/>
    </row>
    <row r="63" spans="3:9" s="3" customFormat="1" ht="13.5" hidden="1" customHeight="1" x14ac:dyDescent="0.3">
      <c r="C63" s="673" t="s">
        <v>102</v>
      </c>
      <c r="D63" s="673"/>
      <c r="E63" s="673"/>
      <c r="F63" s="185" t="s">
        <v>23</v>
      </c>
      <c r="G63" s="23"/>
    </row>
    <row r="64" spans="3:9" s="3" customFormat="1" ht="6" hidden="1" customHeight="1" x14ac:dyDescent="0.3">
      <c r="C64" s="53"/>
      <c r="D64" s="51"/>
      <c r="E64" s="51"/>
      <c r="F64" s="50"/>
      <c r="G64" s="23"/>
    </row>
    <row r="65" spans="3:7" s="3" customFormat="1" ht="14.25" hidden="1" customHeight="1" x14ac:dyDescent="0.3">
      <c r="C65" s="675" t="str">
        <f>'D2'!C49</f>
        <v>Raw material costs</v>
      </c>
      <c r="D65" s="675"/>
      <c r="E65" s="675"/>
      <c r="F65" s="431">
        <v>1</v>
      </c>
      <c r="G65" s="23"/>
    </row>
    <row r="66" spans="3:7" s="3" customFormat="1" ht="14.25" hidden="1" customHeight="1" x14ac:dyDescent="0.3">
      <c r="C66" s="675" t="str">
        <f>'D2'!C50</f>
        <v>Labour costs</v>
      </c>
      <c r="D66" s="675"/>
      <c r="E66" s="675"/>
      <c r="F66" s="431">
        <v>1</v>
      </c>
      <c r="G66" s="23"/>
    </row>
    <row r="67" spans="3:7" s="3" customFormat="1" ht="14.25" hidden="1" customHeight="1" x14ac:dyDescent="0.3">
      <c r="C67" s="675" t="str">
        <f>'D2'!C51</f>
        <v>Electricity costs</v>
      </c>
      <c r="D67" s="675"/>
      <c r="E67" s="675"/>
      <c r="F67" s="431">
        <v>1</v>
      </c>
      <c r="G67" s="23"/>
    </row>
    <row r="68" spans="3:7" s="3" customFormat="1" ht="14.25" hidden="1" customHeight="1" x14ac:dyDescent="0.3">
      <c r="C68" s="675" t="str">
        <f>'D2'!C52</f>
        <v>Fuel costs</v>
      </c>
      <c r="D68" s="675"/>
      <c r="E68" s="675"/>
      <c r="F68" s="431">
        <v>1</v>
      </c>
      <c r="G68" s="23"/>
    </row>
    <row r="69" spans="3:7" s="3" customFormat="1" ht="14.25" hidden="1" customHeight="1" x14ac:dyDescent="0.3">
      <c r="C69" s="675" t="str">
        <f>'D2'!C53</f>
        <v>Heating (except electricity) costs</v>
      </c>
      <c r="D69" s="675"/>
      <c r="E69" s="675"/>
      <c r="F69" s="431">
        <v>1</v>
      </c>
      <c r="G69" s="25"/>
    </row>
    <row r="70" spans="3:7" s="3" customFormat="1" ht="14.25" hidden="1" customHeight="1" x14ac:dyDescent="0.3">
      <c r="C70" s="675" t="str">
        <f>'D2'!C54</f>
        <v>Infrastructure maintenance costs</v>
      </c>
      <c r="D70" s="675"/>
      <c r="E70" s="675"/>
      <c r="F70" s="431">
        <v>1</v>
      </c>
      <c r="G70" s="23"/>
    </row>
    <row r="71" spans="3:7" s="3" customFormat="1" ht="14.25" hidden="1" customHeight="1" x14ac:dyDescent="0.3">
      <c r="C71" s="675" t="str">
        <f>'D2'!C55</f>
        <v>Other costs</v>
      </c>
      <c r="D71" s="675"/>
      <c r="E71" s="675"/>
      <c r="F71" s="431">
        <v>1</v>
      </c>
      <c r="G71" s="23"/>
    </row>
    <row r="72" spans="3:7" s="3" customFormat="1" ht="14.25" hidden="1" customHeight="1" x14ac:dyDescent="0.3">
      <c r="C72" s="631" t="s">
        <v>334</v>
      </c>
      <c r="D72" s="631"/>
      <c r="E72" s="631"/>
      <c r="F72" s="431">
        <v>1</v>
      </c>
      <c r="G72" s="23"/>
    </row>
    <row r="73" spans="3:7" s="3" customFormat="1" ht="13" x14ac:dyDescent="0.3">
      <c r="F73" s="23"/>
      <c r="G73" s="23"/>
    </row>
    <row r="74" spans="3:7" s="3" customFormat="1" ht="13" hidden="1" x14ac:dyDescent="0.3">
      <c r="C74" s="11"/>
      <c r="D74" s="11"/>
      <c r="E74" s="11"/>
    </row>
    <row r="75" spans="3:7" s="3" customFormat="1" ht="28.5" customHeight="1" x14ac:dyDescent="0.3">
      <c r="C75" s="665" t="s">
        <v>115</v>
      </c>
      <c r="D75" s="665"/>
      <c r="E75" s="666"/>
      <c r="F75" s="425" t="s">
        <v>377</v>
      </c>
      <c r="G75" s="35"/>
    </row>
    <row r="76" spans="3:7" s="3" customFormat="1" ht="14.25" hidden="1" customHeight="1" x14ac:dyDescent="0.3">
      <c r="C76" s="3" t="s">
        <v>54</v>
      </c>
      <c r="F76" s="432">
        <v>0.04</v>
      </c>
      <c r="G76" s="45"/>
    </row>
    <row r="77" spans="3:7" s="3" customFormat="1" ht="13" hidden="1" x14ac:dyDescent="0.3"/>
    <row r="78" spans="3:7" s="3" customFormat="1" ht="13" hidden="1" x14ac:dyDescent="0.3">
      <c r="C78" s="3" t="s">
        <v>266</v>
      </c>
      <c r="F78" s="432">
        <v>1</v>
      </c>
    </row>
    <row r="79" spans="3:7" s="3" customFormat="1" ht="13.4" customHeight="1" x14ac:dyDescent="0.3"/>
    <row r="80" spans="3:7" s="3" customFormat="1" ht="16.75" customHeight="1" x14ac:dyDescent="0.3">
      <c r="C80" s="176"/>
      <c r="D80" s="44"/>
      <c r="E80" s="28"/>
      <c r="G80" s="34"/>
    </row>
    <row r="81" s="3" customFormat="1" ht="13" hidden="1" x14ac:dyDescent="0.3"/>
    <row r="82" s="3" customFormat="1" ht="13" hidden="1" x14ac:dyDescent="0.3"/>
    <row r="83" s="3" customFormat="1" ht="13" hidden="1" x14ac:dyDescent="0.3"/>
    <row r="84" s="3" customFormat="1" ht="13" hidden="1" x14ac:dyDescent="0.3"/>
    <row r="85" s="3" customFormat="1" ht="13" hidden="1" x14ac:dyDescent="0.3"/>
    <row r="86" s="3" customFormat="1" ht="13" hidden="1" x14ac:dyDescent="0.3"/>
    <row r="87" s="3" customFormat="1" ht="13" hidden="1" x14ac:dyDescent="0.3"/>
    <row r="88" s="3" customFormat="1" ht="13" hidden="1" x14ac:dyDescent="0.3"/>
    <row r="89" s="3" customFormat="1" ht="13" hidden="1" x14ac:dyDescent="0.3"/>
    <row r="90" s="3" customFormat="1" ht="13" hidden="1" x14ac:dyDescent="0.3"/>
    <row r="91" s="3" customFormat="1" ht="13" hidden="1" x14ac:dyDescent="0.3"/>
    <row r="92" s="3" customFormat="1" ht="13" hidden="1" x14ac:dyDescent="0.3"/>
    <row r="93" s="3" customFormat="1" ht="13" hidden="1" x14ac:dyDescent="0.3"/>
    <row r="94" s="3" customFormat="1" ht="13" hidden="1" x14ac:dyDescent="0.3"/>
    <row r="95" s="3" customFormat="1" ht="13" hidden="1" x14ac:dyDescent="0.3"/>
    <row r="96" s="3" customFormat="1" ht="13" hidden="1" x14ac:dyDescent="0.3"/>
    <row r="97" s="3" customFormat="1" ht="13" hidden="1" x14ac:dyDescent="0.3"/>
    <row r="98" s="3" customFormat="1" ht="13" hidden="1" x14ac:dyDescent="0.3"/>
    <row r="99" s="3" customFormat="1" ht="13" hidden="1" x14ac:dyDescent="0.3"/>
    <row r="100" s="3" customFormat="1" ht="13" hidden="1" x14ac:dyDescent="0.3"/>
    <row r="101" s="3" customFormat="1" ht="13" hidden="1" x14ac:dyDescent="0.3"/>
    <row r="102" s="3" customFormat="1" ht="13" hidden="1" x14ac:dyDescent="0.3"/>
    <row r="103" s="3" customFormat="1" ht="13" hidden="1" x14ac:dyDescent="0.3"/>
    <row r="104" s="3" customFormat="1" ht="13" hidden="1" x14ac:dyDescent="0.3"/>
    <row r="105" s="3" customFormat="1" ht="13" hidden="1" x14ac:dyDescent="0.3"/>
    <row r="106" s="3" customFormat="1" ht="13" hidden="1" x14ac:dyDescent="0.3"/>
    <row r="107" s="3" customFormat="1" ht="13" hidden="1" x14ac:dyDescent="0.3"/>
    <row r="108" s="3" customFormat="1" ht="13" hidden="1" x14ac:dyDescent="0.3"/>
    <row r="109" s="3" customFormat="1" ht="13" hidden="1" x14ac:dyDescent="0.3"/>
    <row r="110" s="3" customFormat="1" ht="13" hidden="1" x14ac:dyDescent="0.3"/>
    <row r="111" s="3" customFormat="1" ht="13" hidden="1" x14ac:dyDescent="0.3"/>
    <row r="112" s="3" customFormat="1" ht="13" hidden="1" x14ac:dyDescent="0.3"/>
    <row r="113" s="3" customFormat="1" ht="13" hidden="1" x14ac:dyDescent="0.3"/>
    <row r="114" s="3" customFormat="1" ht="13" hidden="1" x14ac:dyDescent="0.3"/>
    <row r="115" s="3" customFormat="1" ht="13" hidden="1" x14ac:dyDescent="0.3"/>
    <row r="116" s="3" customFormat="1" ht="13" hidden="1" x14ac:dyDescent="0.3"/>
    <row r="117" s="3" customFormat="1" ht="13" hidden="1" x14ac:dyDescent="0.3"/>
    <row r="118" s="3" customFormat="1" ht="13" hidden="1" x14ac:dyDescent="0.3"/>
  </sheetData>
  <sheetProtection algorithmName="SHA-512" hashValue="5qytrhn1zucwWdILYqiFph5sVUBmRAvMUyS6AkSTJuHTaZaEjM/L7THfVIsGmf8OoEpXjNO7meBhMZuw1BOodw==" saltValue="Iv6QzGliRBdaU2cOkPM8XA==" spinCount="100000" sheet="1" objects="1" scenarios="1"/>
  <mergeCells count="41">
    <mergeCell ref="F16:G16"/>
    <mergeCell ref="C37:E37"/>
    <mergeCell ref="C72:E72"/>
    <mergeCell ref="F21:J21"/>
    <mergeCell ref="F23:J23"/>
    <mergeCell ref="F25:J25"/>
    <mergeCell ref="F27:J27"/>
    <mergeCell ref="F29:J29"/>
    <mergeCell ref="F31:J31"/>
    <mergeCell ref="C65:E65"/>
    <mergeCell ref="C66:E66"/>
    <mergeCell ref="C67:E67"/>
    <mergeCell ref="C68:E68"/>
    <mergeCell ref="C69:E69"/>
    <mergeCell ref="C57:E57"/>
    <mergeCell ref="C59:E59"/>
    <mergeCell ref="C54:E54"/>
    <mergeCell ref="C55:E55"/>
    <mergeCell ref="C70:E70"/>
    <mergeCell ref="C71:E71"/>
    <mergeCell ref="C49:E49"/>
    <mergeCell ref="C50:E50"/>
    <mergeCell ref="C51:E51"/>
    <mergeCell ref="C52:E52"/>
    <mergeCell ref="C53:E53"/>
    <mergeCell ref="C75:E75"/>
    <mergeCell ref="F4:J4"/>
    <mergeCell ref="F15:J15"/>
    <mergeCell ref="F11:H11"/>
    <mergeCell ref="H42:J42"/>
    <mergeCell ref="H43:J43"/>
    <mergeCell ref="F19:J19"/>
    <mergeCell ref="D19:E19"/>
    <mergeCell ref="C60:E60"/>
    <mergeCell ref="C61:E61"/>
    <mergeCell ref="C63:E63"/>
    <mergeCell ref="C44:E44"/>
    <mergeCell ref="C46:E46"/>
    <mergeCell ref="C47:E47"/>
    <mergeCell ref="C48:E48"/>
    <mergeCell ref="C45:E45"/>
  </mergeCells>
  <dataValidations count="1">
    <dataValidation type="list" allowBlank="1" showInputMessage="1" showErrorMessage="1" sqref="F75 F37" xr:uid="{00000000-0002-0000-0400-000000000000}">
      <formula1>"Yes,No"</formula1>
    </dataValidation>
  </dataValidations>
  <pageMargins left="0.7" right="0.7" top="0.75" bottom="0.75" header="0.3" footer="0.3"/>
  <pageSetup paperSize="9" scale="74" fitToHeight="2" orientation="portrait" r:id="rId1"/>
  <drawing r:id="rId2"/>
  <legacyDrawing r:id="rId3"/>
  <controls>
    <mc:AlternateContent xmlns:mc="http://schemas.openxmlformats.org/markup-compatibility/2006">
      <mc:Choice Requires="x14">
        <control shapeId="12376" r:id="rId4" name="ComboBox3">
          <controlPr defaultSize="0" autoLine="0" listFillRange="'D1'!L6:L9" r:id="rId5">
            <anchor moveWithCells="1">
              <from>
                <xdr:col>5</xdr:col>
                <xdr:colOff>0</xdr:colOff>
                <xdr:row>11</xdr:row>
                <xdr:rowOff>127000</xdr:rowOff>
              </from>
              <to>
                <xdr:col>8</xdr:col>
                <xdr:colOff>584200</xdr:colOff>
                <xdr:row>12</xdr:row>
                <xdr:rowOff>203200</xdr:rowOff>
              </to>
            </anchor>
          </controlPr>
        </control>
      </mc:Choice>
      <mc:Fallback>
        <control shapeId="12376" r:id="rId4" name="ComboBox3"/>
      </mc:Fallback>
    </mc:AlternateContent>
    <mc:AlternateContent xmlns:mc="http://schemas.openxmlformats.org/markup-compatibility/2006">
      <mc:Choice Requires="x14">
        <control shapeId="12375" r:id="rId6" name="ComboBox2">
          <controlPr defaultSize="0" autoLine="0" listFillRange="'D1'!F6:F14" r:id="rId7">
            <anchor moveWithCells="1">
              <from>
                <xdr:col>5</xdr:col>
                <xdr:colOff>0</xdr:colOff>
                <xdr:row>9</xdr:row>
                <xdr:rowOff>114300</xdr:rowOff>
              </from>
              <to>
                <xdr:col>8</xdr:col>
                <xdr:colOff>584200</xdr:colOff>
                <xdr:row>10</xdr:row>
                <xdr:rowOff>190500</xdr:rowOff>
              </to>
            </anchor>
          </controlPr>
        </control>
      </mc:Choice>
      <mc:Fallback>
        <control shapeId="12375" r:id="rId6" name="ComboBox2"/>
      </mc:Fallback>
    </mc:AlternateContent>
    <mc:AlternateContent xmlns:mc="http://schemas.openxmlformats.org/markup-compatibility/2006">
      <mc:Choice Requires="x14">
        <control shapeId="12374" r:id="rId8" name="ComboBox1">
          <controlPr defaultSize="0" autoLine="0" listFillRange="'D1'!C6:C33" r:id="rId9">
            <anchor moveWithCells="1">
              <from>
                <xdr:col>5</xdr:col>
                <xdr:colOff>0</xdr:colOff>
                <xdr:row>5</xdr:row>
                <xdr:rowOff>0</xdr:rowOff>
              </from>
              <to>
                <xdr:col>8</xdr:col>
                <xdr:colOff>584200</xdr:colOff>
                <xdr:row>6</xdr:row>
                <xdr:rowOff>38100</xdr:rowOff>
              </to>
            </anchor>
          </controlPr>
        </control>
      </mc:Choice>
      <mc:Fallback>
        <control shapeId="12374" r:id="rId8" name="ComboBox1"/>
      </mc:Fallback>
    </mc:AlternateContent>
    <mc:AlternateContent xmlns:mc="http://schemas.openxmlformats.org/markup-compatibility/2006">
      <mc:Choice Requires="x14">
        <control shapeId="12327" r:id="rId10" name="Check Box 39">
          <controlPr defaultSize="0" autoFill="0" autoLine="0" autoPict="0" macro="[0]!CheckBox1_Click">
            <anchor moveWithCells="1">
              <from>
                <xdr:col>3</xdr:col>
                <xdr:colOff>127000</xdr:colOff>
                <xdr:row>20</xdr:row>
                <xdr:rowOff>69850</xdr:rowOff>
              </from>
              <to>
                <xdr:col>3</xdr:col>
                <xdr:colOff>279400</xdr:colOff>
                <xdr:row>20</xdr:row>
                <xdr:rowOff>298450</xdr:rowOff>
              </to>
            </anchor>
          </controlPr>
        </control>
      </mc:Choice>
    </mc:AlternateContent>
    <mc:AlternateContent xmlns:mc="http://schemas.openxmlformats.org/markup-compatibility/2006">
      <mc:Choice Requires="x14">
        <control shapeId="12329" r:id="rId11" name="Check Box 41">
          <controlPr defaultSize="0" autoFill="0" autoLine="0" autoPict="0" macro="[0]!CheckBox2_Click">
            <anchor moveWithCells="1">
              <from>
                <xdr:col>3</xdr:col>
                <xdr:colOff>127000</xdr:colOff>
                <xdr:row>22</xdr:row>
                <xdr:rowOff>88900</xdr:rowOff>
              </from>
              <to>
                <xdr:col>3</xdr:col>
                <xdr:colOff>279400</xdr:colOff>
                <xdr:row>22</xdr:row>
                <xdr:rowOff>279400</xdr:rowOff>
              </to>
            </anchor>
          </controlPr>
        </control>
      </mc:Choice>
    </mc:AlternateContent>
    <mc:AlternateContent xmlns:mc="http://schemas.openxmlformats.org/markup-compatibility/2006">
      <mc:Choice Requires="x14">
        <control shapeId="12330" r:id="rId12" name="Check Box 42">
          <controlPr defaultSize="0" autoFill="0" autoLine="0" autoPict="0" macro="[0]!CheckBox3_Click">
            <anchor moveWithCells="1">
              <from>
                <xdr:col>3</xdr:col>
                <xdr:colOff>127000</xdr:colOff>
                <xdr:row>24</xdr:row>
                <xdr:rowOff>107950</xdr:rowOff>
              </from>
              <to>
                <xdr:col>3</xdr:col>
                <xdr:colOff>279400</xdr:colOff>
                <xdr:row>24</xdr:row>
                <xdr:rowOff>317500</xdr:rowOff>
              </to>
            </anchor>
          </controlPr>
        </control>
      </mc:Choice>
    </mc:AlternateContent>
    <mc:AlternateContent xmlns:mc="http://schemas.openxmlformats.org/markup-compatibility/2006">
      <mc:Choice Requires="x14">
        <control shapeId="12331" r:id="rId13" name="Check Box 43">
          <controlPr defaultSize="0" autoFill="0" autoLine="0" autoPict="0" macro="[0]!CheckBox4_Click">
            <anchor moveWithCells="1">
              <from>
                <xdr:col>3</xdr:col>
                <xdr:colOff>127000</xdr:colOff>
                <xdr:row>26</xdr:row>
                <xdr:rowOff>88900</xdr:rowOff>
              </from>
              <to>
                <xdr:col>3</xdr:col>
                <xdr:colOff>279400</xdr:colOff>
                <xdr:row>26</xdr:row>
                <xdr:rowOff>298450</xdr:rowOff>
              </to>
            </anchor>
          </controlPr>
        </control>
      </mc:Choice>
    </mc:AlternateContent>
    <mc:AlternateContent xmlns:mc="http://schemas.openxmlformats.org/markup-compatibility/2006">
      <mc:Choice Requires="x14">
        <control shapeId="12332" r:id="rId14" name="Check Box 44">
          <controlPr defaultSize="0" autoFill="0" autoLine="0" autoPict="0" macro="[0]!CheckBox5_Click">
            <anchor moveWithCells="1">
              <from>
                <xdr:col>3</xdr:col>
                <xdr:colOff>114300</xdr:colOff>
                <xdr:row>28</xdr:row>
                <xdr:rowOff>88900</xdr:rowOff>
              </from>
              <to>
                <xdr:col>3</xdr:col>
                <xdr:colOff>266700</xdr:colOff>
                <xdr:row>28</xdr:row>
                <xdr:rowOff>298450</xdr:rowOff>
              </to>
            </anchor>
          </controlPr>
        </control>
      </mc:Choice>
    </mc:AlternateContent>
    <mc:AlternateContent xmlns:mc="http://schemas.openxmlformats.org/markup-compatibility/2006">
      <mc:Choice Requires="x14">
        <control shapeId="12333" r:id="rId15" name="Check Box 45">
          <controlPr defaultSize="0" autoFill="0" autoLine="0" autoPict="0" macro="[0]!CheckBox6_Click">
            <anchor moveWithCells="1">
              <from>
                <xdr:col>3</xdr:col>
                <xdr:colOff>107950</xdr:colOff>
                <xdr:row>30</xdr:row>
                <xdr:rowOff>107950</xdr:rowOff>
              </from>
              <to>
                <xdr:col>3</xdr:col>
                <xdr:colOff>260350</xdr:colOff>
                <xdr:row>30</xdr:row>
                <xdr:rowOff>298450</xdr:rowOff>
              </to>
            </anchor>
          </controlPr>
        </control>
      </mc:Choice>
    </mc:AlternateContent>
    <mc:AlternateContent xmlns:mc="http://schemas.openxmlformats.org/markup-compatibility/2006">
      <mc:Choice Requires="x14">
        <control shapeId="12361" r:id="rId16" name="Button 73">
          <controlPr defaultSize="0" print="0" autoFill="0" autoPict="0" macro="[0]!Change_form">
            <anchor moveWithCells="1" sizeWithCells="1">
              <from>
                <xdr:col>6</xdr:col>
                <xdr:colOff>88900</xdr:colOff>
                <xdr:row>34</xdr:row>
                <xdr:rowOff>31750</xdr:rowOff>
              </from>
              <to>
                <xdr:col>6</xdr:col>
                <xdr:colOff>793750</xdr:colOff>
                <xdr:row>34</xdr:row>
                <xdr:rowOff>355600</xdr:rowOff>
              </to>
            </anchor>
          </controlPr>
        </control>
      </mc:Choice>
    </mc:AlternateContent>
  </control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400-000001000000}">
          <x14:formula1>
            <xm:f>'D1'!$N$5:$N$25</xm:f>
          </x14:formula1>
          <xm:sqref>F33</xm:sqref>
        </x14:dataValidation>
        <x14:dataValidation type="list" allowBlank="1" showInputMessage="1" showErrorMessage="1" xr:uid="{00000000-0002-0000-0400-000002000000}">
          <x14:formula1>
            <xm:f>'D1'!$V$5:$V$7</xm:f>
          </x14:formula1>
          <xm:sqref>F17</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tabColor theme="4" tint="0.39997558519241921"/>
    <pageSetUpPr fitToPage="1"/>
  </sheetPr>
  <dimension ref="A1:DB362"/>
  <sheetViews>
    <sheetView showGridLines="0" zoomScaleNormal="100" workbookViewId="0">
      <pane xSplit="6" ySplit="5" topLeftCell="G92" activePane="bottomRight" state="frozen"/>
      <selection pane="topRight" activeCell="G1" sqref="G1"/>
      <selection pane="bottomLeft" activeCell="A6" sqref="A6"/>
      <selection pane="bottomRight" activeCell="H96" sqref="H96"/>
    </sheetView>
  </sheetViews>
  <sheetFormatPr defaultColWidth="8.81640625" defaultRowHeight="14.5" x14ac:dyDescent="0.35"/>
  <cols>
    <col min="1" max="2" width="2.81640625" style="3" customWidth="1"/>
    <col min="3" max="3" width="53.453125" style="29" customWidth="1"/>
    <col min="4" max="4" width="9.54296875" style="3" hidden="1" customWidth="1"/>
    <col min="5" max="6" width="13.54296875" style="55" customWidth="1"/>
    <col min="7" max="97" width="13.54296875" style="3" customWidth="1"/>
    <col min="98" max="98" width="8.81640625" style="3" customWidth="1"/>
    <col min="99" max="101" width="8" style="3" hidden="1" customWidth="1"/>
    <col min="102" max="102" width="8" hidden="1" customWidth="1"/>
    <col min="103" max="103" width="8" style="3" hidden="1" customWidth="1"/>
    <col min="104" max="106" width="9.1796875" style="3" hidden="1" customWidth="1"/>
    <col min="107" max="16384" width="8.81640625" style="3"/>
  </cols>
  <sheetData>
    <row r="1" spans="2:103" customFormat="1" ht="39.75" customHeight="1" x14ac:dyDescent="0.55000000000000004">
      <c r="C1" s="76" t="s">
        <v>30</v>
      </c>
      <c r="D1" s="35"/>
      <c r="E1" s="679" t="str">
        <f ca="1">IF(CV10&gt;0,CV9,IF(CW10&gt;0,CW9,IF(CX10&gt;0,CX9,"")))</f>
        <v/>
      </c>
      <c r="F1" s="679"/>
      <c r="H1" s="3"/>
      <c r="I1" s="3"/>
    </row>
    <row r="2" spans="2:103" customFormat="1" ht="33.75" customHeight="1" x14ac:dyDescent="0.45">
      <c r="C2" s="252" t="str">
        <f>"'"&amp;G.Asm!F21&amp;"'"</f>
        <v>'Text'</v>
      </c>
      <c r="D2" s="248"/>
      <c r="E2" s="679"/>
      <c r="F2" s="679"/>
      <c r="G2" s="26"/>
      <c r="H2" s="553" t="s">
        <v>889</v>
      </c>
      <c r="I2" s="554" t="str">
        <f>G.Asm!$F$17</f>
        <v>Ones</v>
      </c>
      <c r="J2" s="135"/>
      <c r="CV2" s="303" t="s">
        <v>485</v>
      </c>
      <c r="CW2" s="303"/>
      <c r="CX2" s="303"/>
      <c r="CY2" s="303"/>
    </row>
    <row r="3" spans="2:103" customFormat="1" ht="5.25" customHeight="1" x14ac:dyDescent="0.35">
      <c r="C3" s="74"/>
      <c r="E3" s="435"/>
      <c r="F3" s="2"/>
    </row>
    <row r="4" spans="2:103" s="2" customFormat="1" ht="14.25" customHeight="1" x14ac:dyDescent="0.35">
      <c r="C4" s="181" t="s">
        <v>0</v>
      </c>
      <c r="D4" s="682" t="s">
        <v>24</v>
      </c>
      <c r="E4" s="680" t="s">
        <v>2</v>
      </c>
      <c r="F4" s="681"/>
      <c r="G4" s="187">
        <v>0</v>
      </c>
      <c r="H4" s="187">
        <v>1</v>
      </c>
      <c r="I4" s="187">
        <v>2</v>
      </c>
      <c r="J4" s="187">
        <v>3</v>
      </c>
      <c r="K4" s="187">
        <v>4</v>
      </c>
      <c r="L4" s="187">
        <v>5</v>
      </c>
      <c r="M4" s="187">
        <v>6</v>
      </c>
      <c r="N4" s="187">
        <v>7</v>
      </c>
      <c r="O4" s="187">
        <v>8</v>
      </c>
      <c r="P4" s="187">
        <v>9</v>
      </c>
      <c r="Q4" s="187">
        <v>10</v>
      </c>
      <c r="R4" s="187">
        <v>11</v>
      </c>
      <c r="S4" s="187">
        <v>12</v>
      </c>
      <c r="T4" s="187">
        <v>13</v>
      </c>
      <c r="U4" s="187">
        <v>14</v>
      </c>
      <c r="V4" s="187">
        <v>15</v>
      </c>
      <c r="W4" s="187">
        <v>16</v>
      </c>
      <c r="X4" s="187">
        <v>17</v>
      </c>
      <c r="Y4" s="187">
        <v>18</v>
      </c>
      <c r="Z4" s="187">
        <v>19</v>
      </c>
      <c r="AA4" s="187">
        <v>20</v>
      </c>
      <c r="AB4" s="187">
        <v>21</v>
      </c>
      <c r="AC4" s="187">
        <v>22</v>
      </c>
      <c r="AD4" s="187">
        <v>23</v>
      </c>
      <c r="AE4" s="187">
        <v>24</v>
      </c>
      <c r="AF4" s="187">
        <v>25</v>
      </c>
      <c r="AG4" s="187">
        <v>26</v>
      </c>
      <c r="AH4" s="187">
        <v>27</v>
      </c>
      <c r="AI4" s="187">
        <v>28</v>
      </c>
      <c r="AJ4" s="187">
        <v>29</v>
      </c>
      <c r="AK4" s="187">
        <v>30</v>
      </c>
      <c r="AL4" s="187">
        <v>31</v>
      </c>
      <c r="AM4" s="187">
        <v>32</v>
      </c>
      <c r="AN4" s="187">
        <v>33</v>
      </c>
      <c r="AO4" s="187">
        <v>34</v>
      </c>
      <c r="AP4" s="187">
        <v>35</v>
      </c>
      <c r="AQ4" s="187">
        <v>36</v>
      </c>
      <c r="AR4" s="187">
        <v>37</v>
      </c>
      <c r="AS4" s="187">
        <v>38</v>
      </c>
      <c r="AT4" s="187">
        <v>39</v>
      </c>
      <c r="AU4" s="187">
        <v>40</v>
      </c>
      <c r="AV4" s="187">
        <v>41</v>
      </c>
      <c r="AW4" s="187">
        <v>42</v>
      </c>
      <c r="AX4" s="187">
        <v>43</v>
      </c>
      <c r="AY4" s="187">
        <v>44</v>
      </c>
      <c r="AZ4" s="187">
        <v>45</v>
      </c>
      <c r="BA4" s="187">
        <v>46</v>
      </c>
      <c r="BB4" s="187">
        <v>47</v>
      </c>
      <c r="BC4" s="187">
        <v>48</v>
      </c>
      <c r="BD4" s="187">
        <v>49</v>
      </c>
      <c r="BE4" s="187">
        <v>50</v>
      </c>
      <c r="BF4" s="187">
        <v>51</v>
      </c>
      <c r="BG4" s="187">
        <v>52</v>
      </c>
      <c r="BH4" s="187">
        <v>53</v>
      </c>
      <c r="BI4" s="187">
        <v>54</v>
      </c>
      <c r="BJ4" s="187">
        <v>55</v>
      </c>
      <c r="BK4" s="187">
        <v>56</v>
      </c>
      <c r="BL4" s="187">
        <v>57</v>
      </c>
      <c r="BM4" s="187">
        <v>58</v>
      </c>
      <c r="BN4" s="187">
        <v>59</v>
      </c>
      <c r="BO4" s="187">
        <v>60</v>
      </c>
      <c r="BP4" s="187">
        <v>61</v>
      </c>
      <c r="BQ4" s="187">
        <v>62</v>
      </c>
      <c r="BR4" s="187">
        <v>63</v>
      </c>
      <c r="BS4" s="187">
        <v>64</v>
      </c>
      <c r="BT4" s="187">
        <v>65</v>
      </c>
      <c r="BU4" s="187">
        <v>66</v>
      </c>
      <c r="BV4" s="187">
        <v>67</v>
      </c>
      <c r="BW4" s="187">
        <v>68</v>
      </c>
      <c r="BX4" s="187">
        <v>69</v>
      </c>
      <c r="BY4" s="187">
        <v>70</v>
      </c>
      <c r="BZ4" s="187">
        <v>71</v>
      </c>
      <c r="CA4" s="187">
        <v>72</v>
      </c>
      <c r="CB4" s="187">
        <v>73</v>
      </c>
      <c r="CC4" s="187">
        <v>74</v>
      </c>
      <c r="CD4" s="187">
        <v>75</v>
      </c>
      <c r="CE4" s="187">
        <v>76</v>
      </c>
      <c r="CF4" s="187">
        <v>77</v>
      </c>
      <c r="CG4" s="187">
        <v>78</v>
      </c>
      <c r="CH4" s="187">
        <v>79</v>
      </c>
      <c r="CI4" s="187">
        <v>80</v>
      </c>
      <c r="CJ4" s="187">
        <v>81</v>
      </c>
      <c r="CK4" s="187">
        <v>82</v>
      </c>
      <c r="CL4" s="187">
        <v>83</v>
      </c>
      <c r="CM4" s="187">
        <v>84</v>
      </c>
      <c r="CN4" s="187">
        <v>85</v>
      </c>
      <c r="CO4" s="187">
        <v>86</v>
      </c>
      <c r="CP4" s="187">
        <v>87</v>
      </c>
      <c r="CQ4" s="187">
        <v>88</v>
      </c>
      <c r="CR4" s="187">
        <v>89</v>
      </c>
      <c r="CS4" s="187">
        <v>90</v>
      </c>
      <c r="CT4" s="58"/>
    </row>
    <row r="5" spans="2:103" s="2" customFormat="1" ht="18" customHeight="1" x14ac:dyDescent="0.35">
      <c r="C5" s="181" t="s">
        <v>1</v>
      </c>
      <c r="D5" s="683"/>
      <c r="E5" s="187" t="s">
        <v>3</v>
      </c>
      <c r="F5" s="187" t="s">
        <v>4</v>
      </c>
      <c r="G5" s="183" t="s">
        <v>41</v>
      </c>
      <c r="H5" s="187">
        <f>G.Asm!F33</f>
        <v>2022</v>
      </c>
      <c r="I5" s="187">
        <f t="shared" ref="I5:AN5" si="0">H5+1</f>
        <v>2023</v>
      </c>
      <c r="J5" s="187">
        <f t="shared" si="0"/>
        <v>2024</v>
      </c>
      <c r="K5" s="187">
        <f t="shared" si="0"/>
        <v>2025</v>
      </c>
      <c r="L5" s="187">
        <f t="shared" si="0"/>
        <v>2026</v>
      </c>
      <c r="M5" s="187">
        <f t="shared" si="0"/>
        <v>2027</v>
      </c>
      <c r="N5" s="187">
        <f t="shared" si="0"/>
        <v>2028</v>
      </c>
      <c r="O5" s="187">
        <f t="shared" si="0"/>
        <v>2029</v>
      </c>
      <c r="P5" s="187">
        <f t="shared" si="0"/>
        <v>2030</v>
      </c>
      <c r="Q5" s="187">
        <f t="shared" si="0"/>
        <v>2031</v>
      </c>
      <c r="R5" s="187">
        <f t="shared" si="0"/>
        <v>2032</v>
      </c>
      <c r="S5" s="187">
        <f t="shared" si="0"/>
        <v>2033</v>
      </c>
      <c r="T5" s="187">
        <f t="shared" si="0"/>
        <v>2034</v>
      </c>
      <c r="U5" s="187">
        <f t="shared" si="0"/>
        <v>2035</v>
      </c>
      <c r="V5" s="187">
        <f t="shared" si="0"/>
        <v>2036</v>
      </c>
      <c r="W5" s="187">
        <f t="shared" si="0"/>
        <v>2037</v>
      </c>
      <c r="X5" s="187">
        <f t="shared" si="0"/>
        <v>2038</v>
      </c>
      <c r="Y5" s="187">
        <f t="shared" si="0"/>
        <v>2039</v>
      </c>
      <c r="Z5" s="187">
        <f t="shared" si="0"/>
        <v>2040</v>
      </c>
      <c r="AA5" s="187">
        <f t="shared" si="0"/>
        <v>2041</v>
      </c>
      <c r="AB5" s="187">
        <f t="shared" si="0"/>
        <v>2042</v>
      </c>
      <c r="AC5" s="187">
        <f t="shared" si="0"/>
        <v>2043</v>
      </c>
      <c r="AD5" s="187">
        <f t="shared" si="0"/>
        <v>2044</v>
      </c>
      <c r="AE5" s="187">
        <f t="shared" si="0"/>
        <v>2045</v>
      </c>
      <c r="AF5" s="187">
        <f t="shared" si="0"/>
        <v>2046</v>
      </c>
      <c r="AG5" s="187">
        <f t="shared" si="0"/>
        <v>2047</v>
      </c>
      <c r="AH5" s="187">
        <f t="shared" si="0"/>
        <v>2048</v>
      </c>
      <c r="AI5" s="187">
        <f t="shared" si="0"/>
        <v>2049</v>
      </c>
      <c r="AJ5" s="187">
        <f t="shared" si="0"/>
        <v>2050</v>
      </c>
      <c r="AK5" s="187">
        <f t="shared" si="0"/>
        <v>2051</v>
      </c>
      <c r="AL5" s="187">
        <f t="shared" si="0"/>
        <v>2052</v>
      </c>
      <c r="AM5" s="187">
        <f t="shared" si="0"/>
        <v>2053</v>
      </c>
      <c r="AN5" s="187">
        <f t="shared" si="0"/>
        <v>2054</v>
      </c>
      <c r="AO5" s="187">
        <f t="shared" ref="AO5:BT5" si="1">AN5+1</f>
        <v>2055</v>
      </c>
      <c r="AP5" s="187">
        <f t="shared" si="1"/>
        <v>2056</v>
      </c>
      <c r="AQ5" s="187">
        <f t="shared" si="1"/>
        <v>2057</v>
      </c>
      <c r="AR5" s="187">
        <f t="shared" si="1"/>
        <v>2058</v>
      </c>
      <c r="AS5" s="187">
        <f t="shared" si="1"/>
        <v>2059</v>
      </c>
      <c r="AT5" s="187">
        <f t="shared" si="1"/>
        <v>2060</v>
      </c>
      <c r="AU5" s="187">
        <f t="shared" si="1"/>
        <v>2061</v>
      </c>
      <c r="AV5" s="187">
        <f t="shared" si="1"/>
        <v>2062</v>
      </c>
      <c r="AW5" s="187">
        <f t="shared" si="1"/>
        <v>2063</v>
      </c>
      <c r="AX5" s="187">
        <f t="shared" si="1"/>
        <v>2064</v>
      </c>
      <c r="AY5" s="187">
        <f t="shared" si="1"/>
        <v>2065</v>
      </c>
      <c r="AZ5" s="187">
        <f t="shared" si="1"/>
        <v>2066</v>
      </c>
      <c r="BA5" s="187">
        <f t="shared" si="1"/>
        <v>2067</v>
      </c>
      <c r="BB5" s="187">
        <f t="shared" si="1"/>
        <v>2068</v>
      </c>
      <c r="BC5" s="187">
        <f t="shared" si="1"/>
        <v>2069</v>
      </c>
      <c r="BD5" s="187">
        <f t="shared" si="1"/>
        <v>2070</v>
      </c>
      <c r="BE5" s="187">
        <f t="shared" si="1"/>
        <v>2071</v>
      </c>
      <c r="BF5" s="187">
        <f t="shared" si="1"/>
        <v>2072</v>
      </c>
      <c r="BG5" s="187">
        <f t="shared" si="1"/>
        <v>2073</v>
      </c>
      <c r="BH5" s="187">
        <f t="shared" si="1"/>
        <v>2074</v>
      </c>
      <c r="BI5" s="187">
        <f t="shared" si="1"/>
        <v>2075</v>
      </c>
      <c r="BJ5" s="187">
        <f t="shared" si="1"/>
        <v>2076</v>
      </c>
      <c r="BK5" s="187">
        <f t="shared" si="1"/>
        <v>2077</v>
      </c>
      <c r="BL5" s="187">
        <f t="shared" si="1"/>
        <v>2078</v>
      </c>
      <c r="BM5" s="187">
        <f t="shared" si="1"/>
        <v>2079</v>
      </c>
      <c r="BN5" s="187">
        <f t="shared" si="1"/>
        <v>2080</v>
      </c>
      <c r="BO5" s="187">
        <f t="shared" si="1"/>
        <v>2081</v>
      </c>
      <c r="BP5" s="187">
        <f t="shared" si="1"/>
        <v>2082</v>
      </c>
      <c r="BQ5" s="187">
        <f t="shared" si="1"/>
        <v>2083</v>
      </c>
      <c r="BR5" s="187">
        <f t="shared" si="1"/>
        <v>2084</v>
      </c>
      <c r="BS5" s="187">
        <f t="shared" si="1"/>
        <v>2085</v>
      </c>
      <c r="BT5" s="187">
        <f t="shared" si="1"/>
        <v>2086</v>
      </c>
      <c r="BU5" s="187">
        <f t="shared" ref="BU5:CS5" si="2">BT5+1</f>
        <v>2087</v>
      </c>
      <c r="BV5" s="187">
        <f t="shared" si="2"/>
        <v>2088</v>
      </c>
      <c r="BW5" s="187">
        <f t="shared" si="2"/>
        <v>2089</v>
      </c>
      <c r="BX5" s="187">
        <f t="shared" si="2"/>
        <v>2090</v>
      </c>
      <c r="BY5" s="187">
        <f t="shared" si="2"/>
        <v>2091</v>
      </c>
      <c r="BZ5" s="187">
        <f t="shared" si="2"/>
        <v>2092</v>
      </c>
      <c r="CA5" s="187">
        <f t="shared" si="2"/>
        <v>2093</v>
      </c>
      <c r="CB5" s="187">
        <f t="shared" si="2"/>
        <v>2094</v>
      </c>
      <c r="CC5" s="187">
        <f t="shared" si="2"/>
        <v>2095</v>
      </c>
      <c r="CD5" s="187">
        <f t="shared" si="2"/>
        <v>2096</v>
      </c>
      <c r="CE5" s="187">
        <f t="shared" si="2"/>
        <v>2097</v>
      </c>
      <c r="CF5" s="187">
        <f t="shared" si="2"/>
        <v>2098</v>
      </c>
      <c r="CG5" s="187">
        <f t="shared" si="2"/>
        <v>2099</v>
      </c>
      <c r="CH5" s="187">
        <f t="shared" si="2"/>
        <v>2100</v>
      </c>
      <c r="CI5" s="187">
        <f t="shared" si="2"/>
        <v>2101</v>
      </c>
      <c r="CJ5" s="187">
        <f t="shared" si="2"/>
        <v>2102</v>
      </c>
      <c r="CK5" s="187">
        <f t="shared" si="2"/>
        <v>2103</v>
      </c>
      <c r="CL5" s="187">
        <f t="shared" si="2"/>
        <v>2104</v>
      </c>
      <c r="CM5" s="187">
        <f t="shared" si="2"/>
        <v>2105</v>
      </c>
      <c r="CN5" s="187">
        <f t="shared" si="2"/>
        <v>2106</v>
      </c>
      <c r="CO5" s="187">
        <f t="shared" si="2"/>
        <v>2107</v>
      </c>
      <c r="CP5" s="187">
        <f t="shared" si="2"/>
        <v>2108</v>
      </c>
      <c r="CQ5" s="187">
        <f t="shared" si="2"/>
        <v>2109</v>
      </c>
      <c r="CR5" s="187">
        <f t="shared" si="2"/>
        <v>2110</v>
      </c>
      <c r="CS5" s="187">
        <f t="shared" si="2"/>
        <v>2111</v>
      </c>
      <c r="CT5" s="58"/>
    </row>
    <row r="6" spans="2:103" customFormat="1" x14ac:dyDescent="0.35">
      <c r="B6" s="3"/>
      <c r="C6" s="29"/>
      <c r="D6" s="3"/>
      <c r="E6" s="4"/>
      <c r="F6" s="4"/>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row>
    <row r="7" spans="2:103" customFormat="1" ht="15.5" x14ac:dyDescent="0.35">
      <c r="C7" s="78" t="s">
        <v>17</v>
      </c>
      <c r="E7" s="34"/>
      <c r="F7" s="4"/>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row>
    <row r="8" spans="2:103" customFormat="1" x14ac:dyDescent="0.35">
      <c r="B8" s="3"/>
      <c r="C8" s="171"/>
      <c r="D8" s="3"/>
      <c r="E8" s="4"/>
      <c r="F8" s="4"/>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V8" t="s">
        <v>486</v>
      </c>
      <c r="CW8" t="s">
        <v>487</v>
      </c>
      <c r="CX8" t="s">
        <v>488</v>
      </c>
      <c r="CY8" s="3"/>
    </row>
    <row r="9" spans="2:103" customFormat="1" x14ac:dyDescent="0.35">
      <c r="C9" s="325" t="s">
        <v>139</v>
      </c>
      <c r="D9" s="686" t="s">
        <v>23</v>
      </c>
      <c r="E9" s="490">
        <f>SUM(E10,E26)</f>
        <v>0</v>
      </c>
      <c r="F9" s="490">
        <f t="shared" ref="F9:AJ9" si="3">SUM(F10,F26)</f>
        <v>0</v>
      </c>
      <c r="G9" s="491">
        <f t="shared" si="3"/>
        <v>0</v>
      </c>
      <c r="H9" s="491">
        <f t="shared" si="3"/>
        <v>0</v>
      </c>
      <c r="I9" s="491">
        <f t="shared" si="3"/>
        <v>0</v>
      </c>
      <c r="J9" s="491">
        <f t="shared" si="3"/>
        <v>0</v>
      </c>
      <c r="K9" s="491">
        <f t="shared" si="3"/>
        <v>0</v>
      </c>
      <c r="L9" s="491">
        <f t="shared" si="3"/>
        <v>0</v>
      </c>
      <c r="M9" s="491">
        <f t="shared" si="3"/>
        <v>0</v>
      </c>
      <c r="N9" s="491">
        <f t="shared" si="3"/>
        <v>0</v>
      </c>
      <c r="O9" s="491">
        <f t="shared" si="3"/>
        <v>0</v>
      </c>
      <c r="P9" s="491">
        <f t="shared" si="3"/>
        <v>0</v>
      </c>
      <c r="Q9" s="491">
        <f t="shared" si="3"/>
        <v>0</v>
      </c>
      <c r="R9" s="491">
        <f t="shared" si="3"/>
        <v>0</v>
      </c>
      <c r="S9" s="491">
        <f t="shared" si="3"/>
        <v>0</v>
      </c>
      <c r="T9" s="491">
        <f t="shared" si="3"/>
        <v>0</v>
      </c>
      <c r="U9" s="491">
        <f t="shared" si="3"/>
        <v>0</v>
      </c>
      <c r="V9" s="491">
        <f t="shared" si="3"/>
        <v>0</v>
      </c>
      <c r="W9" s="491">
        <f t="shared" si="3"/>
        <v>0</v>
      </c>
      <c r="X9" s="491">
        <f t="shared" si="3"/>
        <v>0</v>
      </c>
      <c r="Y9" s="491">
        <f t="shared" si="3"/>
        <v>0</v>
      </c>
      <c r="Z9" s="491">
        <f t="shared" si="3"/>
        <v>0</v>
      </c>
      <c r="AA9" s="491">
        <f t="shared" si="3"/>
        <v>0</v>
      </c>
      <c r="AB9" s="491">
        <f t="shared" si="3"/>
        <v>0</v>
      </c>
      <c r="AC9" s="491">
        <f t="shared" si="3"/>
        <v>0</v>
      </c>
      <c r="AD9" s="491">
        <f t="shared" si="3"/>
        <v>0</v>
      </c>
      <c r="AE9" s="491">
        <f t="shared" si="3"/>
        <v>0</v>
      </c>
      <c r="AF9" s="491">
        <f t="shared" si="3"/>
        <v>0</v>
      </c>
      <c r="AG9" s="491">
        <f t="shared" si="3"/>
        <v>0</v>
      </c>
      <c r="AH9" s="491">
        <f t="shared" si="3"/>
        <v>0</v>
      </c>
      <c r="AI9" s="491">
        <f t="shared" si="3"/>
        <v>0</v>
      </c>
      <c r="AJ9" s="491">
        <f t="shared" si="3"/>
        <v>0</v>
      </c>
      <c r="AK9" s="491">
        <f t="shared" ref="AK9:BP9" si="4">SUM(AK10,AK26)</f>
        <v>0</v>
      </c>
      <c r="AL9" s="491">
        <f t="shared" si="4"/>
        <v>0</v>
      </c>
      <c r="AM9" s="491">
        <f t="shared" si="4"/>
        <v>0</v>
      </c>
      <c r="AN9" s="491">
        <f t="shared" si="4"/>
        <v>0</v>
      </c>
      <c r="AO9" s="491">
        <f t="shared" si="4"/>
        <v>0</v>
      </c>
      <c r="AP9" s="491">
        <f t="shared" si="4"/>
        <v>0</v>
      </c>
      <c r="AQ9" s="491">
        <f t="shared" si="4"/>
        <v>0</v>
      </c>
      <c r="AR9" s="491">
        <f t="shared" si="4"/>
        <v>0</v>
      </c>
      <c r="AS9" s="491">
        <f t="shared" si="4"/>
        <v>0</v>
      </c>
      <c r="AT9" s="491">
        <f t="shared" si="4"/>
        <v>0</v>
      </c>
      <c r="AU9" s="491">
        <f t="shared" si="4"/>
        <v>0</v>
      </c>
      <c r="AV9" s="491">
        <f t="shared" si="4"/>
        <v>0</v>
      </c>
      <c r="AW9" s="491">
        <f t="shared" si="4"/>
        <v>0</v>
      </c>
      <c r="AX9" s="491">
        <f t="shared" si="4"/>
        <v>0</v>
      </c>
      <c r="AY9" s="491">
        <f t="shared" si="4"/>
        <v>0</v>
      </c>
      <c r="AZ9" s="491">
        <f t="shared" si="4"/>
        <v>0</v>
      </c>
      <c r="BA9" s="491">
        <f t="shared" si="4"/>
        <v>0</v>
      </c>
      <c r="BB9" s="491">
        <f t="shared" si="4"/>
        <v>0</v>
      </c>
      <c r="BC9" s="491">
        <f t="shared" si="4"/>
        <v>0</v>
      </c>
      <c r="BD9" s="491">
        <f t="shared" si="4"/>
        <v>0</v>
      </c>
      <c r="BE9" s="491">
        <f t="shared" si="4"/>
        <v>0</v>
      </c>
      <c r="BF9" s="491">
        <f t="shared" si="4"/>
        <v>0</v>
      </c>
      <c r="BG9" s="491">
        <f t="shared" si="4"/>
        <v>0</v>
      </c>
      <c r="BH9" s="491">
        <f t="shared" si="4"/>
        <v>0</v>
      </c>
      <c r="BI9" s="491">
        <f t="shared" si="4"/>
        <v>0</v>
      </c>
      <c r="BJ9" s="491">
        <f t="shared" si="4"/>
        <v>0</v>
      </c>
      <c r="BK9" s="491">
        <f t="shared" si="4"/>
        <v>0</v>
      </c>
      <c r="BL9" s="491">
        <f t="shared" si="4"/>
        <v>0</v>
      </c>
      <c r="BM9" s="491">
        <f t="shared" si="4"/>
        <v>0</v>
      </c>
      <c r="BN9" s="491">
        <f t="shared" si="4"/>
        <v>0</v>
      </c>
      <c r="BO9" s="491">
        <f t="shared" si="4"/>
        <v>0</v>
      </c>
      <c r="BP9" s="491">
        <f t="shared" si="4"/>
        <v>0</v>
      </c>
      <c r="BQ9" s="491">
        <f t="shared" ref="BQ9:CS9" si="5">SUM(BQ10,BQ26)</f>
        <v>0</v>
      </c>
      <c r="BR9" s="491">
        <f t="shared" si="5"/>
        <v>0</v>
      </c>
      <c r="BS9" s="491">
        <f t="shared" si="5"/>
        <v>0</v>
      </c>
      <c r="BT9" s="491">
        <f t="shared" si="5"/>
        <v>0</v>
      </c>
      <c r="BU9" s="491">
        <f t="shared" si="5"/>
        <v>0</v>
      </c>
      <c r="BV9" s="491">
        <f t="shared" si="5"/>
        <v>0</v>
      </c>
      <c r="BW9" s="491">
        <f t="shared" si="5"/>
        <v>0</v>
      </c>
      <c r="BX9" s="491">
        <f t="shared" si="5"/>
        <v>0</v>
      </c>
      <c r="BY9" s="491">
        <f t="shared" si="5"/>
        <v>0</v>
      </c>
      <c r="BZ9" s="491">
        <f t="shared" si="5"/>
        <v>0</v>
      </c>
      <c r="CA9" s="491">
        <f t="shared" si="5"/>
        <v>0</v>
      </c>
      <c r="CB9" s="491">
        <f t="shared" si="5"/>
        <v>0</v>
      </c>
      <c r="CC9" s="491">
        <f t="shared" si="5"/>
        <v>0</v>
      </c>
      <c r="CD9" s="491">
        <f t="shared" si="5"/>
        <v>0</v>
      </c>
      <c r="CE9" s="491">
        <f t="shared" si="5"/>
        <v>0</v>
      </c>
      <c r="CF9" s="491">
        <f t="shared" si="5"/>
        <v>0</v>
      </c>
      <c r="CG9" s="491">
        <f t="shared" si="5"/>
        <v>0</v>
      </c>
      <c r="CH9" s="491">
        <f t="shared" si="5"/>
        <v>0</v>
      </c>
      <c r="CI9" s="491">
        <f t="shared" si="5"/>
        <v>0</v>
      </c>
      <c r="CJ9" s="491">
        <f t="shared" si="5"/>
        <v>0</v>
      </c>
      <c r="CK9" s="491">
        <f t="shared" si="5"/>
        <v>0</v>
      </c>
      <c r="CL9" s="491">
        <f t="shared" si="5"/>
        <v>0</v>
      </c>
      <c r="CM9" s="491">
        <f t="shared" si="5"/>
        <v>0</v>
      </c>
      <c r="CN9" s="491">
        <f t="shared" si="5"/>
        <v>0</v>
      </c>
      <c r="CO9" s="491">
        <f t="shared" si="5"/>
        <v>0</v>
      </c>
      <c r="CP9" s="491">
        <f t="shared" si="5"/>
        <v>0</v>
      </c>
      <c r="CQ9" s="491">
        <f t="shared" si="5"/>
        <v>0</v>
      </c>
      <c r="CR9" s="491">
        <f t="shared" si="5"/>
        <v>0</v>
      </c>
      <c r="CS9" s="491">
        <f t="shared" si="5"/>
        <v>0</v>
      </c>
      <c r="CT9" s="56"/>
      <c r="CV9" t="s">
        <v>828</v>
      </c>
      <c r="CW9" t="s">
        <v>829</v>
      </c>
      <c r="CX9" t="s">
        <v>830</v>
      </c>
      <c r="CY9" s="3"/>
    </row>
    <row r="10" spans="2:103" customFormat="1" x14ac:dyDescent="0.35">
      <c r="C10" s="326" t="s">
        <v>140</v>
      </c>
      <c r="D10" s="687"/>
      <c r="E10" s="490">
        <f>SUM(E11:E24)</f>
        <v>0</v>
      </c>
      <c r="F10" s="490">
        <f t="shared" ref="F10:AJ10" si="6">SUM(F11:F24)</f>
        <v>0</v>
      </c>
      <c r="G10" s="490">
        <f t="shared" si="6"/>
        <v>0</v>
      </c>
      <c r="H10" s="490">
        <f t="shared" si="6"/>
        <v>0</v>
      </c>
      <c r="I10" s="490">
        <f t="shared" si="6"/>
        <v>0</v>
      </c>
      <c r="J10" s="490">
        <f t="shared" si="6"/>
        <v>0</v>
      </c>
      <c r="K10" s="490">
        <f>SUM(K11:K24)</f>
        <v>0</v>
      </c>
      <c r="L10" s="490">
        <f t="shared" si="6"/>
        <v>0</v>
      </c>
      <c r="M10" s="490">
        <f t="shared" si="6"/>
        <v>0</v>
      </c>
      <c r="N10" s="490">
        <f t="shared" si="6"/>
        <v>0</v>
      </c>
      <c r="O10" s="490">
        <f t="shared" si="6"/>
        <v>0</v>
      </c>
      <c r="P10" s="490">
        <f t="shared" si="6"/>
        <v>0</v>
      </c>
      <c r="Q10" s="490">
        <f t="shared" si="6"/>
        <v>0</v>
      </c>
      <c r="R10" s="490">
        <f t="shared" si="6"/>
        <v>0</v>
      </c>
      <c r="S10" s="490">
        <f t="shared" si="6"/>
        <v>0</v>
      </c>
      <c r="T10" s="490">
        <f t="shared" si="6"/>
        <v>0</v>
      </c>
      <c r="U10" s="490">
        <f t="shared" si="6"/>
        <v>0</v>
      </c>
      <c r="V10" s="490">
        <f t="shared" si="6"/>
        <v>0</v>
      </c>
      <c r="W10" s="490">
        <f t="shared" si="6"/>
        <v>0</v>
      </c>
      <c r="X10" s="490">
        <f t="shared" si="6"/>
        <v>0</v>
      </c>
      <c r="Y10" s="490">
        <f t="shared" si="6"/>
        <v>0</v>
      </c>
      <c r="Z10" s="490">
        <f t="shared" si="6"/>
        <v>0</v>
      </c>
      <c r="AA10" s="490">
        <f t="shared" si="6"/>
        <v>0</v>
      </c>
      <c r="AB10" s="490">
        <f t="shared" si="6"/>
        <v>0</v>
      </c>
      <c r="AC10" s="490">
        <f t="shared" si="6"/>
        <v>0</v>
      </c>
      <c r="AD10" s="490">
        <f t="shared" si="6"/>
        <v>0</v>
      </c>
      <c r="AE10" s="490">
        <f t="shared" si="6"/>
        <v>0</v>
      </c>
      <c r="AF10" s="490">
        <f t="shared" si="6"/>
        <v>0</v>
      </c>
      <c r="AG10" s="490">
        <f t="shared" si="6"/>
        <v>0</v>
      </c>
      <c r="AH10" s="490">
        <f t="shared" si="6"/>
        <v>0</v>
      </c>
      <c r="AI10" s="490">
        <f t="shared" si="6"/>
        <v>0</v>
      </c>
      <c r="AJ10" s="490">
        <f t="shared" si="6"/>
        <v>0</v>
      </c>
      <c r="AK10" s="490">
        <f t="shared" ref="AK10:BP10" si="7">SUM(AK11:AK24)</f>
        <v>0</v>
      </c>
      <c r="AL10" s="490">
        <f t="shared" si="7"/>
        <v>0</v>
      </c>
      <c r="AM10" s="490">
        <f t="shared" si="7"/>
        <v>0</v>
      </c>
      <c r="AN10" s="490">
        <f t="shared" si="7"/>
        <v>0</v>
      </c>
      <c r="AO10" s="490">
        <f t="shared" si="7"/>
        <v>0</v>
      </c>
      <c r="AP10" s="490">
        <f t="shared" si="7"/>
        <v>0</v>
      </c>
      <c r="AQ10" s="490">
        <f t="shared" si="7"/>
        <v>0</v>
      </c>
      <c r="AR10" s="490">
        <f t="shared" si="7"/>
        <v>0</v>
      </c>
      <c r="AS10" s="490">
        <f t="shared" si="7"/>
        <v>0</v>
      </c>
      <c r="AT10" s="490">
        <f t="shared" si="7"/>
        <v>0</v>
      </c>
      <c r="AU10" s="490">
        <f t="shared" si="7"/>
        <v>0</v>
      </c>
      <c r="AV10" s="490">
        <f t="shared" si="7"/>
        <v>0</v>
      </c>
      <c r="AW10" s="490">
        <f t="shared" si="7"/>
        <v>0</v>
      </c>
      <c r="AX10" s="490">
        <f t="shared" si="7"/>
        <v>0</v>
      </c>
      <c r="AY10" s="490">
        <f t="shared" si="7"/>
        <v>0</v>
      </c>
      <c r="AZ10" s="490">
        <f t="shared" si="7"/>
        <v>0</v>
      </c>
      <c r="BA10" s="490">
        <f t="shared" si="7"/>
        <v>0</v>
      </c>
      <c r="BB10" s="490">
        <f t="shared" si="7"/>
        <v>0</v>
      </c>
      <c r="BC10" s="490">
        <f t="shared" si="7"/>
        <v>0</v>
      </c>
      <c r="BD10" s="490">
        <f t="shared" si="7"/>
        <v>0</v>
      </c>
      <c r="BE10" s="490">
        <f t="shared" si="7"/>
        <v>0</v>
      </c>
      <c r="BF10" s="490">
        <f t="shared" si="7"/>
        <v>0</v>
      </c>
      <c r="BG10" s="490">
        <f t="shared" si="7"/>
        <v>0</v>
      </c>
      <c r="BH10" s="490">
        <f t="shared" si="7"/>
        <v>0</v>
      </c>
      <c r="BI10" s="490">
        <f t="shared" si="7"/>
        <v>0</v>
      </c>
      <c r="BJ10" s="490">
        <f t="shared" si="7"/>
        <v>0</v>
      </c>
      <c r="BK10" s="490">
        <f t="shared" si="7"/>
        <v>0</v>
      </c>
      <c r="BL10" s="490">
        <f t="shared" si="7"/>
        <v>0</v>
      </c>
      <c r="BM10" s="490">
        <f t="shared" si="7"/>
        <v>0</v>
      </c>
      <c r="BN10" s="490">
        <f t="shared" si="7"/>
        <v>0</v>
      </c>
      <c r="BO10" s="490">
        <f t="shared" si="7"/>
        <v>0</v>
      </c>
      <c r="BP10" s="490">
        <f t="shared" si="7"/>
        <v>0</v>
      </c>
      <c r="BQ10" s="490">
        <f t="shared" ref="BQ10:CS10" si="8">SUM(BQ11:BQ24)</f>
        <v>0</v>
      </c>
      <c r="BR10" s="490">
        <f t="shared" si="8"/>
        <v>0</v>
      </c>
      <c r="BS10" s="490">
        <f t="shared" si="8"/>
        <v>0</v>
      </c>
      <c r="BT10" s="490">
        <f t="shared" si="8"/>
        <v>0</v>
      </c>
      <c r="BU10" s="490">
        <f t="shared" si="8"/>
        <v>0</v>
      </c>
      <c r="BV10" s="490">
        <f t="shared" si="8"/>
        <v>0</v>
      </c>
      <c r="BW10" s="490">
        <f t="shared" si="8"/>
        <v>0</v>
      </c>
      <c r="BX10" s="490">
        <f t="shared" si="8"/>
        <v>0</v>
      </c>
      <c r="BY10" s="490">
        <f t="shared" si="8"/>
        <v>0</v>
      </c>
      <c r="BZ10" s="490">
        <f t="shared" si="8"/>
        <v>0</v>
      </c>
      <c r="CA10" s="490">
        <f t="shared" si="8"/>
        <v>0</v>
      </c>
      <c r="CB10" s="490">
        <f t="shared" si="8"/>
        <v>0</v>
      </c>
      <c r="CC10" s="490">
        <f t="shared" si="8"/>
        <v>0</v>
      </c>
      <c r="CD10" s="490">
        <f t="shared" si="8"/>
        <v>0</v>
      </c>
      <c r="CE10" s="490">
        <f t="shared" si="8"/>
        <v>0</v>
      </c>
      <c r="CF10" s="490">
        <f t="shared" si="8"/>
        <v>0</v>
      </c>
      <c r="CG10" s="490">
        <f t="shared" si="8"/>
        <v>0</v>
      </c>
      <c r="CH10" s="490">
        <f t="shared" si="8"/>
        <v>0</v>
      </c>
      <c r="CI10" s="490">
        <f t="shared" si="8"/>
        <v>0</v>
      </c>
      <c r="CJ10" s="490">
        <f t="shared" si="8"/>
        <v>0</v>
      </c>
      <c r="CK10" s="490">
        <f t="shared" si="8"/>
        <v>0</v>
      </c>
      <c r="CL10" s="490">
        <f t="shared" si="8"/>
        <v>0</v>
      </c>
      <c r="CM10" s="490">
        <f t="shared" si="8"/>
        <v>0</v>
      </c>
      <c r="CN10" s="490">
        <f t="shared" si="8"/>
        <v>0</v>
      </c>
      <c r="CO10" s="490">
        <f t="shared" si="8"/>
        <v>0</v>
      </c>
      <c r="CP10" s="490">
        <f t="shared" si="8"/>
        <v>0</v>
      </c>
      <c r="CQ10" s="490">
        <f t="shared" si="8"/>
        <v>0</v>
      </c>
      <c r="CR10" s="490">
        <f t="shared" si="8"/>
        <v>0</v>
      </c>
      <c r="CS10" s="490">
        <f t="shared" si="8"/>
        <v>0</v>
      </c>
      <c r="CT10" s="13"/>
      <c r="CV10" s="259">
        <f>COUNTIF($CV$11:$CV$144,"Error")</f>
        <v>0</v>
      </c>
      <c r="CW10" s="259">
        <f ca="1">COUNTIF($CW$11:$CW$144,"Error")</f>
        <v>0</v>
      </c>
      <c r="CX10" s="259">
        <f>COUNTIF($CX$11:$CX$144,"Error")</f>
        <v>0</v>
      </c>
      <c r="CY10" s="3"/>
    </row>
    <row r="11" spans="2:103" customFormat="1" x14ac:dyDescent="0.35">
      <c r="B11" s="3"/>
      <c r="C11" s="421"/>
      <c r="D11" s="33" t="str">
        <f>IFERROR(VLOOKUP(C11,G.Asm!$C$46:$F$55,4,0),"")</f>
        <v/>
      </c>
      <c r="E11" s="492">
        <f>G11+NPV(G.Asm!$F$40,H11:INDEX(H11:CS11,RP))</f>
        <v>0</v>
      </c>
      <c r="F11" s="492">
        <f>SUMIF($G$4:$CS$4,"&lt;="&amp;RP,G11:CS11)</f>
        <v>0</v>
      </c>
      <c r="G11" s="493">
        <v>0</v>
      </c>
      <c r="H11" s="494">
        <v>0</v>
      </c>
      <c r="I11" s="494">
        <v>0</v>
      </c>
      <c r="J11" s="494">
        <v>0</v>
      </c>
      <c r="K11" s="494">
        <v>0</v>
      </c>
      <c r="L11" s="494">
        <v>0</v>
      </c>
      <c r="M11" s="494">
        <v>0</v>
      </c>
      <c r="N11" s="494">
        <v>0</v>
      </c>
      <c r="O11" s="494">
        <v>0</v>
      </c>
      <c r="P11" s="494">
        <v>0</v>
      </c>
      <c r="Q11" s="494">
        <v>0</v>
      </c>
      <c r="R11" s="494">
        <v>0</v>
      </c>
      <c r="S11" s="494">
        <v>0</v>
      </c>
      <c r="T11" s="494">
        <v>0</v>
      </c>
      <c r="U11" s="494">
        <v>0</v>
      </c>
      <c r="V11" s="494">
        <v>0</v>
      </c>
      <c r="W11" s="494">
        <v>0</v>
      </c>
      <c r="X11" s="494">
        <v>0</v>
      </c>
      <c r="Y11" s="494">
        <v>0</v>
      </c>
      <c r="Z11" s="494">
        <v>0</v>
      </c>
      <c r="AA11" s="494">
        <v>0</v>
      </c>
      <c r="AB11" s="494">
        <v>0</v>
      </c>
      <c r="AC11" s="494">
        <v>0</v>
      </c>
      <c r="AD11" s="494">
        <v>0</v>
      </c>
      <c r="AE11" s="494">
        <v>0</v>
      </c>
      <c r="AF11" s="494">
        <v>0</v>
      </c>
      <c r="AG11" s="494">
        <v>0</v>
      </c>
      <c r="AH11" s="494">
        <v>0</v>
      </c>
      <c r="AI11" s="494">
        <v>0</v>
      </c>
      <c r="AJ11" s="494">
        <v>0</v>
      </c>
      <c r="AK11" s="494">
        <v>0</v>
      </c>
      <c r="AL11" s="494">
        <v>0</v>
      </c>
      <c r="AM11" s="494">
        <v>0</v>
      </c>
      <c r="AN11" s="494">
        <v>0</v>
      </c>
      <c r="AO11" s="494">
        <v>0</v>
      </c>
      <c r="AP11" s="494">
        <v>0</v>
      </c>
      <c r="AQ11" s="494">
        <v>0</v>
      </c>
      <c r="AR11" s="494">
        <v>0</v>
      </c>
      <c r="AS11" s="494">
        <v>0</v>
      </c>
      <c r="AT11" s="494">
        <v>0</v>
      </c>
      <c r="AU11" s="494">
        <v>0</v>
      </c>
      <c r="AV11" s="494">
        <v>0</v>
      </c>
      <c r="AW11" s="494">
        <v>0</v>
      </c>
      <c r="AX11" s="494">
        <v>0</v>
      </c>
      <c r="AY11" s="494">
        <v>0</v>
      </c>
      <c r="AZ11" s="494">
        <v>0</v>
      </c>
      <c r="BA11" s="494">
        <v>0</v>
      </c>
      <c r="BB11" s="494">
        <v>0</v>
      </c>
      <c r="BC11" s="494">
        <v>0</v>
      </c>
      <c r="BD11" s="494">
        <v>0</v>
      </c>
      <c r="BE11" s="494">
        <v>0</v>
      </c>
      <c r="BF11" s="494">
        <v>0</v>
      </c>
      <c r="BG11" s="494">
        <v>0</v>
      </c>
      <c r="BH11" s="494">
        <v>0</v>
      </c>
      <c r="BI11" s="494">
        <v>0</v>
      </c>
      <c r="BJ11" s="494">
        <v>0</v>
      </c>
      <c r="BK11" s="494">
        <v>0</v>
      </c>
      <c r="BL11" s="494">
        <v>0</v>
      </c>
      <c r="BM11" s="494">
        <v>0</v>
      </c>
      <c r="BN11" s="494">
        <v>0</v>
      </c>
      <c r="BO11" s="494">
        <v>0</v>
      </c>
      <c r="BP11" s="494">
        <v>0</v>
      </c>
      <c r="BQ11" s="494">
        <v>0</v>
      </c>
      <c r="BR11" s="494">
        <v>0</v>
      </c>
      <c r="BS11" s="494">
        <v>0</v>
      </c>
      <c r="BT11" s="494">
        <v>0</v>
      </c>
      <c r="BU11" s="494">
        <v>0</v>
      </c>
      <c r="BV11" s="494">
        <v>0</v>
      </c>
      <c r="BW11" s="494">
        <v>0</v>
      </c>
      <c r="BX11" s="494">
        <v>0</v>
      </c>
      <c r="BY11" s="494">
        <v>0</v>
      </c>
      <c r="BZ11" s="494">
        <v>0</v>
      </c>
      <c r="CA11" s="494">
        <v>0</v>
      </c>
      <c r="CB11" s="494">
        <v>0</v>
      </c>
      <c r="CC11" s="494">
        <v>0</v>
      </c>
      <c r="CD11" s="494">
        <v>0</v>
      </c>
      <c r="CE11" s="494">
        <v>0</v>
      </c>
      <c r="CF11" s="494">
        <v>0</v>
      </c>
      <c r="CG11" s="494">
        <v>0</v>
      </c>
      <c r="CH11" s="494">
        <v>0</v>
      </c>
      <c r="CI11" s="494">
        <v>0</v>
      </c>
      <c r="CJ11" s="494">
        <v>0</v>
      </c>
      <c r="CK11" s="494">
        <v>0</v>
      </c>
      <c r="CL11" s="494">
        <v>0</v>
      </c>
      <c r="CM11" s="494">
        <v>0</v>
      </c>
      <c r="CN11" s="494">
        <v>0</v>
      </c>
      <c r="CO11" s="494">
        <v>0</v>
      </c>
      <c r="CP11" s="494">
        <v>0</v>
      </c>
      <c r="CQ11" s="494">
        <v>0</v>
      </c>
      <c r="CR11" s="494">
        <v>0</v>
      </c>
      <c r="CS11" s="494">
        <v>0</v>
      </c>
      <c r="CT11" s="9"/>
      <c r="CV11" s="343">
        <f>IF(COUNT(G11:INDEX(G11:CS11,RP+1))&lt;&gt;RP+1,"Error",0)</f>
        <v>0</v>
      </c>
      <c r="CX11" s="324">
        <f>IF(OR(AND(OR(ISBLANK(C11),NOT(ISBLANK(C11)),C11="Spare"),E11=0,F11=0),AND(NOT(ISBLANK(C11)),NOT(C11="Spare"),NOT(E11=0),NOT(F11=0))),0,"Error")</f>
        <v>0</v>
      </c>
      <c r="CY11" s="35"/>
    </row>
    <row r="12" spans="2:103" customFormat="1" hidden="1" x14ac:dyDescent="0.35">
      <c r="B12" s="3"/>
      <c r="C12" s="421"/>
      <c r="D12" s="33" t="str">
        <f>IFERROR(VLOOKUP(C12,G.Asm!$C$46:$F$55,4,0),"")</f>
        <v/>
      </c>
      <c r="E12" s="492">
        <f>G12+NPV(G.Asm!$F$40,H12:INDEX(H12:CS12,RP))</f>
        <v>0</v>
      </c>
      <c r="F12" s="492">
        <f t="shared" ref="F12:F24" si="9">SUMIF($G$4:$CS$4,"&lt;="&amp;RP,G12:CS12)</f>
        <v>0</v>
      </c>
      <c r="G12" s="493">
        <v>0</v>
      </c>
      <c r="H12" s="494">
        <v>0</v>
      </c>
      <c r="I12" s="494">
        <v>0</v>
      </c>
      <c r="J12" s="494">
        <v>0</v>
      </c>
      <c r="K12" s="494">
        <v>0</v>
      </c>
      <c r="L12" s="494">
        <v>0</v>
      </c>
      <c r="M12" s="494">
        <v>0</v>
      </c>
      <c r="N12" s="494">
        <v>0</v>
      </c>
      <c r="O12" s="494">
        <v>0</v>
      </c>
      <c r="P12" s="494">
        <v>0</v>
      </c>
      <c r="Q12" s="494">
        <v>0</v>
      </c>
      <c r="R12" s="494">
        <v>0</v>
      </c>
      <c r="S12" s="494">
        <v>0</v>
      </c>
      <c r="T12" s="494">
        <v>0</v>
      </c>
      <c r="U12" s="494">
        <v>0</v>
      </c>
      <c r="V12" s="494">
        <v>0</v>
      </c>
      <c r="W12" s="494">
        <v>0</v>
      </c>
      <c r="X12" s="494">
        <v>0</v>
      </c>
      <c r="Y12" s="494">
        <v>0</v>
      </c>
      <c r="Z12" s="494">
        <v>0</v>
      </c>
      <c r="AA12" s="494">
        <v>0</v>
      </c>
      <c r="AB12" s="494">
        <v>0</v>
      </c>
      <c r="AC12" s="494">
        <v>0</v>
      </c>
      <c r="AD12" s="494">
        <v>0</v>
      </c>
      <c r="AE12" s="494">
        <v>0</v>
      </c>
      <c r="AF12" s="494">
        <v>0</v>
      </c>
      <c r="AG12" s="494">
        <v>0</v>
      </c>
      <c r="AH12" s="494">
        <v>0</v>
      </c>
      <c r="AI12" s="494">
        <v>0</v>
      </c>
      <c r="AJ12" s="494">
        <v>0</v>
      </c>
      <c r="AK12" s="494">
        <v>0</v>
      </c>
      <c r="AL12" s="494">
        <v>0</v>
      </c>
      <c r="AM12" s="494">
        <v>0</v>
      </c>
      <c r="AN12" s="494">
        <v>0</v>
      </c>
      <c r="AO12" s="494">
        <v>0</v>
      </c>
      <c r="AP12" s="494">
        <v>0</v>
      </c>
      <c r="AQ12" s="494">
        <v>0</v>
      </c>
      <c r="AR12" s="494">
        <v>0</v>
      </c>
      <c r="AS12" s="494">
        <v>0</v>
      </c>
      <c r="AT12" s="494">
        <v>0</v>
      </c>
      <c r="AU12" s="494">
        <v>0</v>
      </c>
      <c r="AV12" s="494">
        <v>0</v>
      </c>
      <c r="AW12" s="494">
        <v>0</v>
      </c>
      <c r="AX12" s="494">
        <v>0</v>
      </c>
      <c r="AY12" s="494">
        <v>0</v>
      </c>
      <c r="AZ12" s="494">
        <v>0</v>
      </c>
      <c r="BA12" s="494">
        <v>0</v>
      </c>
      <c r="BB12" s="494">
        <v>0</v>
      </c>
      <c r="BC12" s="494">
        <v>0</v>
      </c>
      <c r="BD12" s="494">
        <v>0</v>
      </c>
      <c r="BE12" s="494">
        <v>0</v>
      </c>
      <c r="BF12" s="494">
        <v>0</v>
      </c>
      <c r="BG12" s="494">
        <v>0</v>
      </c>
      <c r="BH12" s="494">
        <v>0</v>
      </c>
      <c r="BI12" s="494">
        <v>0</v>
      </c>
      <c r="BJ12" s="494">
        <v>0</v>
      </c>
      <c r="BK12" s="494">
        <v>0</v>
      </c>
      <c r="BL12" s="494">
        <v>0</v>
      </c>
      <c r="BM12" s="494">
        <v>0</v>
      </c>
      <c r="BN12" s="494">
        <v>0</v>
      </c>
      <c r="BO12" s="494">
        <v>0</v>
      </c>
      <c r="BP12" s="494">
        <v>0</v>
      </c>
      <c r="BQ12" s="494">
        <v>0</v>
      </c>
      <c r="BR12" s="494">
        <v>0</v>
      </c>
      <c r="BS12" s="494">
        <v>0</v>
      </c>
      <c r="BT12" s="494">
        <v>0</v>
      </c>
      <c r="BU12" s="494">
        <v>0</v>
      </c>
      <c r="BV12" s="494">
        <v>0</v>
      </c>
      <c r="BW12" s="494">
        <v>0</v>
      </c>
      <c r="BX12" s="494">
        <v>0</v>
      </c>
      <c r="BY12" s="494">
        <v>0</v>
      </c>
      <c r="BZ12" s="494">
        <v>0</v>
      </c>
      <c r="CA12" s="494">
        <v>0</v>
      </c>
      <c r="CB12" s="494">
        <v>0</v>
      </c>
      <c r="CC12" s="494">
        <v>0</v>
      </c>
      <c r="CD12" s="494">
        <v>0</v>
      </c>
      <c r="CE12" s="494">
        <v>0</v>
      </c>
      <c r="CF12" s="494">
        <v>0</v>
      </c>
      <c r="CG12" s="494">
        <v>0</v>
      </c>
      <c r="CH12" s="494">
        <v>0</v>
      </c>
      <c r="CI12" s="494">
        <v>0</v>
      </c>
      <c r="CJ12" s="494">
        <v>0</v>
      </c>
      <c r="CK12" s="494">
        <v>0</v>
      </c>
      <c r="CL12" s="494">
        <v>0</v>
      </c>
      <c r="CM12" s="494">
        <v>0</v>
      </c>
      <c r="CN12" s="494">
        <v>0</v>
      </c>
      <c r="CO12" s="494">
        <v>0</v>
      </c>
      <c r="CP12" s="494">
        <v>0</v>
      </c>
      <c r="CQ12" s="494">
        <v>0</v>
      </c>
      <c r="CR12" s="494">
        <v>0</v>
      </c>
      <c r="CS12" s="494">
        <v>0</v>
      </c>
      <c r="CT12" s="9"/>
      <c r="CV12" s="343">
        <f>IF(COUNT(G12:INDEX(G12:CS12,RP+1))&lt;&gt;RP+1,"Error",0)</f>
        <v>0</v>
      </c>
      <c r="CX12" s="324">
        <f t="shared" ref="CX12:CX19" si="10">IF(OR(AND(OR(ISBLANK(C12),NOT(ISBLANK(C12)),C12="Spare"),E12=0,F12=0),AND(NOT(ISBLANK(C12)),NOT(C12="Spare"),NOT(E12=0),NOT(F12=0))),0,"Error")</f>
        <v>0</v>
      </c>
      <c r="CY12" s="3"/>
    </row>
    <row r="13" spans="2:103" customFormat="1" hidden="1" x14ac:dyDescent="0.35">
      <c r="B13" s="3"/>
      <c r="C13" s="421"/>
      <c r="D13" s="33" t="str">
        <f>IFERROR(VLOOKUP(C13,G.Asm!$C$46:$F$55,4,0),"")</f>
        <v/>
      </c>
      <c r="E13" s="492">
        <f>G13+NPV(G.Asm!$F$40,H13:INDEX(H13:CS13,RP))</f>
        <v>0</v>
      </c>
      <c r="F13" s="492">
        <f t="shared" si="9"/>
        <v>0</v>
      </c>
      <c r="G13" s="493">
        <v>0</v>
      </c>
      <c r="H13" s="494">
        <v>0</v>
      </c>
      <c r="I13" s="494">
        <v>0</v>
      </c>
      <c r="J13" s="494">
        <v>0</v>
      </c>
      <c r="K13" s="494">
        <v>0</v>
      </c>
      <c r="L13" s="494">
        <v>0</v>
      </c>
      <c r="M13" s="494">
        <v>0</v>
      </c>
      <c r="N13" s="494">
        <v>0</v>
      </c>
      <c r="O13" s="494">
        <v>0</v>
      </c>
      <c r="P13" s="494">
        <v>0</v>
      </c>
      <c r="Q13" s="494">
        <v>0</v>
      </c>
      <c r="R13" s="494">
        <v>0</v>
      </c>
      <c r="S13" s="494">
        <v>0</v>
      </c>
      <c r="T13" s="494">
        <v>0</v>
      </c>
      <c r="U13" s="494">
        <v>0</v>
      </c>
      <c r="V13" s="494">
        <v>0</v>
      </c>
      <c r="W13" s="494">
        <v>0</v>
      </c>
      <c r="X13" s="494">
        <v>0</v>
      </c>
      <c r="Y13" s="494">
        <v>0</v>
      </c>
      <c r="Z13" s="494">
        <v>0</v>
      </c>
      <c r="AA13" s="494">
        <v>0</v>
      </c>
      <c r="AB13" s="494">
        <v>0</v>
      </c>
      <c r="AC13" s="494">
        <v>0</v>
      </c>
      <c r="AD13" s="494">
        <v>0</v>
      </c>
      <c r="AE13" s="494">
        <v>0</v>
      </c>
      <c r="AF13" s="494">
        <v>0</v>
      </c>
      <c r="AG13" s="494">
        <v>0</v>
      </c>
      <c r="AH13" s="494">
        <v>0</v>
      </c>
      <c r="AI13" s="494">
        <v>0</v>
      </c>
      <c r="AJ13" s="494">
        <v>0</v>
      </c>
      <c r="AK13" s="494">
        <v>0</v>
      </c>
      <c r="AL13" s="494">
        <v>0</v>
      </c>
      <c r="AM13" s="494">
        <v>0</v>
      </c>
      <c r="AN13" s="494">
        <v>0</v>
      </c>
      <c r="AO13" s="494">
        <v>0</v>
      </c>
      <c r="AP13" s="494">
        <v>0</v>
      </c>
      <c r="AQ13" s="494">
        <v>0</v>
      </c>
      <c r="AR13" s="494">
        <v>0</v>
      </c>
      <c r="AS13" s="494">
        <v>0</v>
      </c>
      <c r="AT13" s="494">
        <v>0</v>
      </c>
      <c r="AU13" s="494">
        <v>0</v>
      </c>
      <c r="AV13" s="494">
        <v>0</v>
      </c>
      <c r="AW13" s="494">
        <v>0</v>
      </c>
      <c r="AX13" s="494">
        <v>0</v>
      </c>
      <c r="AY13" s="494">
        <v>0</v>
      </c>
      <c r="AZ13" s="494">
        <v>0</v>
      </c>
      <c r="BA13" s="494">
        <v>0</v>
      </c>
      <c r="BB13" s="494">
        <v>0</v>
      </c>
      <c r="BC13" s="494">
        <v>0</v>
      </c>
      <c r="BD13" s="494">
        <v>0</v>
      </c>
      <c r="BE13" s="494">
        <v>0</v>
      </c>
      <c r="BF13" s="494">
        <v>0</v>
      </c>
      <c r="BG13" s="494">
        <v>0</v>
      </c>
      <c r="BH13" s="494">
        <v>0</v>
      </c>
      <c r="BI13" s="494">
        <v>0</v>
      </c>
      <c r="BJ13" s="494">
        <v>0</v>
      </c>
      <c r="BK13" s="494">
        <v>0</v>
      </c>
      <c r="BL13" s="494">
        <v>0</v>
      </c>
      <c r="BM13" s="494">
        <v>0</v>
      </c>
      <c r="BN13" s="494">
        <v>0</v>
      </c>
      <c r="BO13" s="494">
        <v>0</v>
      </c>
      <c r="BP13" s="494">
        <v>0</v>
      </c>
      <c r="BQ13" s="494">
        <v>0</v>
      </c>
      <c r="BR13" s="494">
        <v>0</v>
      </c>
      <c r="BS13" s="494">
        <v>0</v>
      </c>
      <c r="BT13" s="494">
        <v>0</v>
      </c>
      <c r="BU13" s="494">
        <v>0</v>
      </c>
      <c r="BV13" s="494">
        <v>0</v>
      </c>
      <c r="BW13" s="494">
        <v>0</v>
      </c>
      <c r="BX13" s="494">
        <v>0</v>
      </c>
      <c r="BY13" s="494">
        <v>0</v>
      </c>
      <c r="BZ13" s="494">
        <v>0</v>
      </c>
      <c r="CA13" s="494">
        <v>0</v>
      </c>
      <c r="CB13" s="494">
        <v>0</v>
      </c>
      <c r="CC13" s="494">
        <v>0</v>
      </c>
      <c r="CD13" s="494">
        <v>0</v>
      </c>
      <c r="CE13" s="494">
        <v>0</v>
      </c>
      <c r="CF13" s="494">
        <v>0</v>
      </c>
      <c r="CG13" s="494">
        <v>0</v>
      </c>
      <c r="CH13" s="494">
        <v>0</v>
      </c>
      <c r="CI13" s="494">
        <v>0</v>
      </c>
      <c r="CJ13" s="494">
        <v>0</v>
      </c>
      <c r="CK13" s="494">
        <v>0</v>
      </c>
      <c r="CL13" s="494">
        <v>0</v>
      </c>
      <c r="CM13" s="494">
        <v>0</v>
      </c>
      <c r="CN13" s="494">
        <v>0</v>
      </c>
      <c r="CO13" s="494">
        <v>0</v>
      </c>
      <c r="CP13" s="494">
        <v>0</v>
      </c>
      <c r="CQ13" s="494">
        <v>0</v>
      </c>
      <c r="CR13" s="494">
        <v>0</v>
      </c>
      <c r="CS13" s="494">
        <v>0</v>
      </c>
      <c r="CT13" s="9"/>
      <c r="CV13" s="343">
        <f>IF(COUNT(G13:INDEX(G13:CS13,RP+1))&lt;&gt;RP+1,"Error",0)</f>
        <v>0</v>
      </c>
      <c r="CX13" s="324">
        <f t="shared" si="10"/>
        <v>0</v>
      </c>
      <c r="CY13" s="3"/>
    </row>
    <row r="14" spans="2:103" customFormat="1" hidden="1" x14ac:dyDescent="0.35">
      <c r="B14" s="3"/>
      <c r="C14" s="421"/>
      <c r="D14" s="33" t="str">
        <f>IFERROR(VLOOKUP(C14,G.Asm!$C$46:$F$55,4,0),"")</f>
        <v/>
      </c>
      <c r="E14" s="492">
        <f>G14+NPV(G.Asm!$F$40,H14:INDEX(H14:CS14,RP))</f>
        <v>0</v>
      </c>
      <c r="F14" s="492">
        <f t="shared" si="9"/>
        <v>0</v>
      </c>
      <c r="G14" s="493">
        <v>0</v>
      </c>
      <c r="H14" s="494">
        <v>0</v>
      </c>
      <c r="I14" s="494">
        <v>0</v>
      </c>
      <c r="J14" s="494">
        <v>0</v>
      </c>
      <c r="K14" s="494">
        <v>0</v>
      </c>
      <c r="L14" s="494">
        <v>0</v>
      </c>
      <c r="M14" s="494">
        <v>0</v>
      </c>
      <c r="N14" s="494">
        <v>0</v>
      </c>
      <c r="O14" s="494">
        <v>0</v>
      </c>
      <c r="P14" s="494">
        <v>0</v>
      </c>
      <c r="Q14" s="494">
        <v>0</v>
      </c>
      <c r="R14" s="494">
        <v>0</v>
      </c>
      <c r="S14" s="494">
        <v>0</v>
      </c>
      <c r="T14" s="494">
        <v>0</v>
      </c>
      <c r="U14" s="494">
        <v>0</v>
      </c>
      <c r="V14" s="494">
        <v>0</v>
      </c>
      <c r="W14" s="494">
        <v>0</v>
      </c>
      <c r="X14" s="494">
        <v>0</v>
      </c>
      <c r="Y14" s="494">
        <v>0</v>
      </c>
      <c r="Z14" s="494">
        <v>0</v>
      </c>
      <c r="AA14" s="494">
        <v>0</v>
      </c>
      <c r="AB14" s="494">
        <v>0</v>
      </c>
      <c r="AC14" s="494">
        <v>0</v>
      </c>
      <c r="AD14" s="494">
        <v>0</v>
      </c>
      <c r="AE14" s="494">
        <v>0</v>
      </c>
      <c r="AF14" s="494">
        <v>0</v>
      </c>
      <c r="AG14" s="494">
        <v>0</v>
      </c>
      <c r="AH14" s="494">
        <v>0</v>
      </c>
      <c r="AI14" s="494">
        <v>0</v>
      </c>
      <c r="AJ14" s="494">
        <v>0</v>
      </c>
      <c r="AK14" s="494">
        <v>0</v>
      </c>
      <c r="AL14" s="494">
        <v>0</v>
      </c>
      <c r="AM14" s="494">
        <v>0</v>
      </c>
      <c r="AN14" s="494">
        <v>0</v>
      </c>
      <c r="AO14" s="494">
        <v>0</v>
      </c>
      <c r="AP14" s="494">
        <v>0</v>
      </c>
      <c r="AQ14" s="494">
        <v>0</v>
      </c>
      <c r="AR14" s="494">
        <v>0</v>
      </c>
      <c r="AS14" s="494">
        <v>0</v>
      </c>
      <c r="AT14" s="494">
        <v>0</v>
      </c>
      <c r="AU14" s="494">
        <v>0</v>
      </c>
      <c r="AV14" s="494">
        <v>0</v>
      </c>
      <c r="AW14" s="494">
        <v>0</v>
      </c>
      <c r="AX14" s="494">
        <v>0</v>
      </c>
      <c r="AY14" s="494">
        <v>0</v>
      </c>
      <c r="AZ14" s="494">
        <v>0</v>
      </c>
      <c r="BA14" s="494">
        <v>0</v>
      </c>
      <c r="BB14" s="494">
        <v>0</v>
      </c>
      <c r="BC14" s="494">
        <v>0</v>
      </c>
      <c r="BD14" s="494">
        <v>0</v>
      </c>
      <c r="BE14" s="494">
        <v>0</v>
      </c>
      <c r="BF14" s="494">
        <v>0</v>
      </c>
      <c r="BG14" s="494">
        <v>0</v>
      </c>
      <c r="BH14" s="494">
        <v>0</v>
      </c>
      <c r="BI14" s="494">
        <v>0</v>
      </c>
      <c r="BJ14" s="494">
        <v>0</v>
      </c>
      <c r="BK14" s="494">
        <v>0</v>
      </c>
      <c r="BL14" s="494">
        <v>0</v>
      </c>
      <c r="BM14" s="494">
        <v>0</v>
      </c>
      <c r="BN14" s="494">
        <v>0</v>
      </c>
      <c r="BO14" s="494">
        <v>0</v>
      </c>
      <c r="BP14" s="494">
        <v>0</v>
      </c>
      <c r="BQ14" s="494">
        <v>0</v>
      </c>
      <c r="BR14" s="494">
        <v>0</v>
      </c>
      <c r="BS14" s="494">
        <v>0</v>
      </c>
      <c r="BT14" s="494">
        <v>0</v>
      </c>
      <c r="BU14" s="494">
        <v>0</v>
      </c>
      <c r="BV14" s="494">
        <v>0</v>
      </c>
      <c r="BW14" s="494">
        <v>0</v>
      </c>
      <c r="BX14" s="494">
        <v>0</v>
      </c>
      <c r="BY14" s="494">
        <v>0</v>
      </c>
      <c r="BZ14" s="494">
        <v>0</v>
      </c>
      <c r="CA14" s="494">
        <v>0</v>
      </c>
      <c r="CB14" s="494">
        <v>0</v>
      </c>
      <c r="CC14" s="494">
        <v>0</v>
      </c>
      <c r="CD14" s="494">
        <v>0</v>
      </c>
      <c r="CE14" s="494">
        <v>0</v>
      </c>
      <c r="CF14" s="494">
        <v>0</v>
      </c>
      <c r="CG14" s="494">
        <v>0</v>
      </c>
      <c r="CH14" s="494">
        <v>0</v>
      </c>
      <c r="CI14" s="494">
        <v>0</v>
      </c>
      <c r="CJ14" s="494">
        <v>0</v>
      </c>
      <c r="CK14" s="494">
        <v>0</v>
      </c>
      <c r="CL14" s="494">
        <v>0</v>
      </c>
      <c r="CM14" s="494">
        <v>0</v>
      </c>
      <c r="CN14" s="494">
        <v>0</v>
      </c>
      <c r="CO14" s="494">
        <v>0</v>
      </c>
      <c r="CP14" s="494">
        <v>0</v>
      </c>
      <c r="CQ14" s="494">
        <v>0</v>
      </c>
      <c r="CR14" s="494">
        <v>0</v>
      </c>
      <c r="CS14" s="494">
        <v>0</v>
      </c>
      <c r="CT14" s="9"/>
      <c r="CV14" s="343">
        <f>IF(COUNT(G14:INDEX(G14:CS14,RP+1))&lt;&gt;RP+1,"Error",0)</f>
        <v>0</v>
      </c>
      <c r="CX14" s="324">
        <f t="shared" si="10"/>
        <v>0</v>
      </c>
      <c r="CY14" s="3"/>
    </row>
    <row r="15" spans="2:103" customFormat="1" hidden="1" x14ac:dyDescent="0.35">
      <c r="B15" s="3"/>
      <c r="C15" s="421"/>
      <c r="D15" s="33" t="str">
        <f>IFERROR(VLOOKUP(C15,G.Asm!$C$46:$F$55,4,0),"")</f>
        <v/>
      </c>
      <c r="E15" s="492">
        <f>G15+NPV(G.Asm!$F$40,H15:INDEX(H15:CS15,RP))</f>
        <v>0</v>
      </c>
      <c r="F15" s="492">
        <f t="shared" si="9"/>
        <v>0</v>
      </c>
      <c r="G15" s="493">
        <v>0</v>
      </c>
      <c r="H15" s="494">
        <v>0</v>
      </c>
      <c r="I15" s="494">
        <v>0</v>
      </c>
      <c r="J15" s="494">
        <v>0</v>
      </c>
      <c r="K15" s="494">
        <v>0</v>
      </c>
      <c r="L15" s="494">
        <v>0</v>
      </c>
      <c r="M15" s="494">
        <v>0</v>
      </c>
      <c r="N15" s="494">
        <v>0</v>
      </c>
      <c r="O15" s="494">
        <v>0</v>
      </c>
      <c r="P15" s="494">
        <v>0</v>
      </c>
      <c r="Q15" s="494">
        <v>0</v>
      </c>
      <c r="R15" s="494">
        <v>0</v>
      </c>
      <c r="S15" s="494">
        <v>0</v>
      </c>
      <c r="T15" s="494">
        <v>0</v>
      </c>
      <c r="U15" s="494">
        <v>0</v>
      </c>
      <c r="V15" s="494">
        <v>0</v>
      </c>
      <c r="W15" s="494">
        <v>0</v>
      </c>
      <c r="X15" s="494">
        <v>0</v>
      </c>
      <c r="Y15" s="494">
        <v>0</v>
      </c>
      <c r="Z15" s="494">
        <v>0</v>
      </c>
      <c r="AA15" s="494">
        <v>0</v>
      </c>
      <c r="AB15" s="494">
        <v>0</v>
      </c>
      <c r="AC15" s="494">
        <v>0</v>
      </c>
      <c r="AD15" s="494">
        <v>0</v>
      </c>
      <c r="AE15" s="494">
        <v>0</v>
      </c>
      <c r="AF15" s="494">
        <v>0</v>
      </c>
      <c r="AG15" s="494">
        <v>0</v>
      </c>
      <c r="AH15" s="494">
        <v>0</v>
      </c>
      <c r="AI15" s="494">
        <v>0</v>
      </c>
      <c r="AJ15" s="494">
        <v>0</v>
      </c>
      <c r="AK15" s="494">
        <v>0</v>
      </c>
      <c r="AL15" s="494">
        <v>0</v>
      </c>
      <c r="AM15" s="494">
        <v>0</v>
      </c>
      <c r="AN15" s="494">
        <v>0</v>
      </c>
      <c r="AO15" s="494">
        <v>0</v>
      </c>
      <c r="AP15" s="494">
        <v>0</v>
      </c>
      <c r="AQ15" s="494">
        <v>0</v>
      </c>
      <c r="AR15" s="494">
        <v>0</v>
      </c>
      <c r="AS15" s="494">
        <v>0</v>
      </c>
      <c r="AT15" s="494">
        <v>0</v>
      </c>
      <c r="AU15" s="494">
        <v>0</v>
      </c>
      <c r="AV15" s="494">
        <v>0</v>
      </c>
      <c r="AW15" s="494">
        <v>0</v>
      </c>
      <c r="AX15" s="494">
        <v>0</v>
      </c>
      <c r="AY15" s="494">
        <v>0</v>
      </c>
      <c r="AZ15" s="494">
        <v>0</v>
      </c>
      <c r="BA15" s="494">
        <v>0</v>
      </c>
      <c r="BB15" s="494">
        <v>0</v>
      </c>
      <c r="BC15" s="494">
        <v>0</v>
      </c>
      <c r="BD15" s="494">
        <v>0</v>
      </c>
      <c r="BE15" s="494">
        <v>0</v>
      </c>
      <c r="BF15" s="494">
        <v>0</v>
      </c>
      <c r="BG15" s="494">
        <v>0</v>
      </c>
      <c r="BH15" s="494">
        <v>0</v>
      </c>
      <c r="BI15" s="494">
        <v>0</v>
      </c>
      <c r="BJ15" s="494">
        <v>0</v>
      </c>
      <c r="BK15" s="494">
        <v>0</v>
      </c>
      <c r="BL15" s="494">
        <v>0</v>
      </c>
      <c r="BM15" s="494">
        <v>0</v>
      </c>
      <c r="BN15" s="494">
        <v>0</v>
      </c>
      <c r="BO15" s="494">
        <v>0</v>
      </c>
      <c r="BP15" s="494">
        <v>0</v>
      </c>
      <c r="BQ15" s="494">
        <v>0</v>
      </c>
      <c r="BR15" s="494">
        <v>0</v>
      </c>
      <c r="BS15" s="494">
        <v>0</v>
      </c>
      <c r="BT15" s="494">
        <v>0</v>
      </c>
      <c r="BU15" s="494">
        <v>0</v>
      </c>
      <c r="BV15" s="494">
        <v>0</v>
      </c>
      <c r="BW15" s="494">
        <v>0</v>
      </c>
      <c r="BX15" s="494">
        <v>0</v>
      </c>
      <c r="BY15" s="494">
        <v>0</v>
      </c>
      <c r="BZ15" s="494">
        <v>0</v>
      </c>
      <c r="CA15" s="494">
        <v>0</v>
      </c>
      <c r="CB15" s="494">
        <v>0</v>
      </c>
      <c r="CC15" s="494">
        <v>0</v>
      </c>
      <c r="CD15" s="494">
        <v>0</v>
      </c>
      <c r="CE15" s="494">
        <v>0</v>
      </c>
      <c r="CF15" s="494">
        <v>0</v>
      </c>
      <c r="CG15" s="494">
        <v>0</v>
      </c>
      <c r="CH15" s="494">
        <v>0</v>
      </c>
      <c r="CI15" s="494">
        <v>0</v>
      </c>
      <c r="CJ15" s="494">
        <v>0</v>
      </c>
      <c r="CK15" s="494">
        <v>0</v>
      </c>
      <c r="CL15" s="494">
        <v>0</v>
      </c>
      <c r="CM15" s="494">
        <v>0</v>
      </c>
      <c r="CN15" s="494">
        <v>0</v>
      </c>
      <c r="CO15" s="494">
        <v>0</v>
      </c>
      <c r="CP15" s="494">
        <v>0</v>
      </c>
      <c r="CQ15" s="494">
        <v>0</v>
      </c>
      <c r="CR15" s="494">
        <v>0</v>
      </c>
      <c r="CS15" s="494">
        <v>0</v>
      </c>
      <c r="CT15" s="9"/>
      <c r="CV15" s="343">
        <f>IF(COUNT(G15:INDEX(G15:CS15,RP+1))&lt;&gt;RP+1,"Error",0)</f>
        <v>0</v>
      </c>
      <c r="CX15" s="324">
        <f t="shared" si="10"/>
        <v>0</v>
      </c>
      <c r="CY15" s="3"/>
    </row>
    <row r="16" spans="2:103" customFormat="1" hidden="1" x14ac:dyDescent="0.35">
      <c r="B16" s="3"/>
      <c r="C16" s="421"/>
      <c r="D16" s="33" t="str">
        <f>IFERROR(VLOOKUP(C16,G.Asm!$C$46:$F$55,4,0),"")</f>
        <v/>
      </c>
      <c r="E16" s="492">
        <f>G16+NPV(G.Asm!$F$40,H16:INDEX(H16:CS16,RP))</f>
        <v>0</v>
      </c>
      <c r="F16" s="492">
        <f t="shared" si="9"/>
        <v>0</v>
      </c>
      <c r="G16" s="493">
        <v>0</v>
      </c>
      <c r="H16" s="494">
        <v>0</v>
      </c>
      <c r="I16" s="494">
        <v>0</v>
      </c>
      <c r="J16" s="494">
        <v>0</v>
      </c>
      <c r="K16" s="494">
        <v>0</v>
      </c>
      <c r="L16" s="494">
        <v>0</v>
      </c>
      <c r="M16" s="494">
        <v>0</v>
      </c>
      <c r="N16" s="494">
        <v>0</v>
      </c>
      <c r="O16" s="494">
        <v>0</v>
      </c>
      <c r="P16" s="494">
        <v>0</v>
      </c>
      <c r="Q16" s="494">
        <v>0</v>
      </c>
      <c r="R16" s="494">
        <v>0</v>
      </c>
      <c r="S16" s="494">
        <v>0</v>
      </c>
      <c r="T16" s="494">
        <v>0</v>
      </c>
      <c r="U16" s="494">
        <v>0</v>
      </c>
      <c r="V16" s="494">
        <v>0</v>
      </c>
      <c r="W16" s="494">
        <v>0</v>
      </c>
      <c r="X16" s="494">
        <v>0</v>
      </c>
      <c r="Y16" s="494">
        <v>0</v>
      </c>
      <c r="Z16" s="494">
        <v>0</v>
      </c>
      <c r="AA16" s="494">
        <v>0</v>
      </c>
      <c r="AB16" s="494">
        <v>0</v>
      </c>
      <c r="AC16" s="494">
        <v>0</v>
      </c>
      <c r="AD16" s="494">
        <v>0</v>
      </c>
      <c r="AE16" s="494">
        <v>0</v>
      </c>
      <c r="AF16" s="494">
        <v>0</v>
      </c>
      <c r="AG16" s="494">
        <v>0</v>
      </c>
      <c r="AH16" s="494">
        <v>0</v>
      </c>
      <c r="AI16" s="494">
        <v>0</v>
      </c>
      <c r="AJ16" s="494">
        <v>0</v>
      </c>
      <c r="AK16" s="494">
        <v>0</v>
      </c>
      <c r="AL16" s="494">
        <v>0</v>
      </c>
      <c r="AM16" s="494">
        <v>0</v>
      </c>
      <c r="AN16" s="494">
        <v>0</v>
      </c>
      <c r="AO16" s="494">
        <v>0</v>
      </c>
      <c r="AP16" s="494">
        <v>0</v>
      </c>
      <c r="AQ16" s="494">
        <v>0</v>
      </c>
      <c r="AR16" s="494">
        <v>0</v>
      </c>
      <c r="AS16" s="494">
        <v>0</v>
      </c>
      <c r="AT16" s="494">
        <v>0</v>
      </c>
      <c r="AU16" s="494">
        <v>0</v>
      </c>
      <c r="AV16" s="494">
        <v>0</v>
      </c>
      <c r="AW16" s="494">
        <v>0</v>
      </c>
      <c r="AX16" s="494">
        <v>0</v>
      </c>
      <c r="AY16" s="494">
        <v>0</v>
      </c>
      <c r="AZ16" s="494">
        <v>0</v>
      </c>
      <c r="BA16" s="494">
        <v>0</v>
      </c>
      <c r="BB16" s="494">
        <v>0</v>
      </c>
      <c r="BC16" s="494">
        <v>0</v>
      </c>
      <c r="BD16" s="494">
        <v>0</v>
      </c>
      <c r="BE16" s="494">
        <v>0</v>
      </c>
      <c r="BF16" s="494">
        <v>0</v>
      </c>
      <c r="BG16" s="494">
        <v>0</v>
      </c>
      <c r="BH16" s="494">
        <v>0</v>
      </c>
      <c r="BI16" s="494">
        <v>0</v>
      </c>
      <c r="BJ16" s="494">
        <v>0</v>
      </c>
      <c r="BK16" s="494">
        <v>0</v>
      </c>
      <c r="BL16" s="494">
        <v>0</v>
      </c>
      <c r="BM16" s="494">
        <v>0</v>
      </c>
      <c r="BN16" s="494">
        <v>0</v>
      </c>
      <c r="BO16" s="494">
        <v>0</v>
      </c>
      <c r="BP16" s="494">
        <v>0</v>
      </c>
      <c r="BQ16" s="494">
        <v>0</v>
      </c>
      <c r="BR16" s="494">
        <v>0</v>
      </c>
      <c r="BS16" s="494">
        <v>0</v>
      </c>
      <c r="BT16" s="494">
        <v>0</v>
      </c>
      <c r="BU16" s="494">
        <v>0</v>
      </c>
      <c r="BV16" s="494">
        <v>0</v>
      </c>
      <c r="BW16" s="494">
        <v>0</v>
      </c>
      <c r="BX16" s="494">
        <v>0</v>
      </c>
      <c r="BY16" s="494">
        <v>0</v>
      </c>
      <c r="BZ16" s="494">
        <v>0</v>
      </c>
      <c r="CA16" s="494">
        <v>0</v>
      </c>
      <c r="CB16" s="494">
        <v>0</v>
      </c>
      <c r="CC16" s="494">
        <v>0</v>
      </c>
      <c r="CD16" s="494">
        <v>0</v>
      </c>
      <c r="CE16" s="494">
        <v>0</v>
      </c>
      <c r="CF16" s="494">
        <v>0</v>
      </c>
      <c r="CG16" s="494">
        <v>0</v>
      </c>
      <c r="CH16" s="494">
        <v>0</v>
      </c>
      <c r="CI16" s="494">
        <v>0</v>
      </c>
      <c r="CJ16" s="494">
        <v>0</v>
      </c>
      <c r="CK16" s="494">
        <v>0</v>
      </c>
      <c r="CL16" s="494">
        <v>0</v>
      </c>
      <c r="CM16" s="494">
        <v>0</v>
      </c>
      <c r="CN16" s="494">
        <v>0</v>
      </c>
      <c r="CO16" s="494">
        <v>0</v>
      </c>
      <c r="CP16" s="494">
        <v>0</v>
      </c>
      <c r="CQ16" s="494">
        <v>0</v>
      </c>
      <c r="CR16" s="494">
        <v>0</v>
      </c>
      <c r="CS16" s="494">
        <v>0</v>
      </c>
      <c r="CT16" s="9"/>
      <c r="CV16" s="343">
        <f>IF(COUNT(G16:INDEX(G16:CS16,RP+1))&lt;&gt;RP+1,"Error",0)</f>
        <v>0</v>
      </c>
      <c r="CX16" s="324">
        <f t="shared" si="10"/>
        <v>0</v>
      </c>
      <c r="CY16" s="3"/>
    </row>
    <row r="17" spans="2:103" customFormat="1" hidden="1" x14ac:dyDescent="0.35">
      <c r="B17" s="3"/>
      <c r="C17" s="421"/>
      <c r="D17" s="33" t="str">
        <f>IFERROR(VLOOKUP(C17,G.Asm!$C$46:$F$55,4,0),"")</f>
        <v/>
      </c>
      <c r="E17" s="492">
        <f>G17+NPV(G.Asm!$F$40,H17:INDEX(H17:CS17,RP))</f>
        <v>0</v>
      </c>
      <c r="F17" s="492">
        <f t="shared" si="9"/>
        <v>0</v>
      </c>
      <c r="G17" s="493">
        <v>0</v>
      </c>
      <c r="H17" s="494">
        <v>0</v>
      </c>
      <c r="I17" s="494">
        <v>0</v>
      </c>
      <c r="J17" s="494">
        <v>0</v>
      </c>
      <c r="K17" s="494">
        <v>0</v>
      </c>
      <c r="L17" s="494">
        <v>0</v>
      </c>
      <c r="M17" s="494">
        <v>0</v>
      </c>
      <c r="N17" s="494">
        <v>0</v>
      </c>
      <c r="O17" s="494">
        <v>0</v>
      </c>
      <c r="P17" s="494">
        <v>0</v>
      </c>
      <c r="Q17" s="494">
        <v>0</v>
      </c>
      <c r="R17" s="494">
        <v>0</v>
      </c>
      <c r="S17" s="494">
        <v>0</v>
      </c>
      <c r="T17" s="494">
        <v>0</v>
      </c>
      <c r="U17" s="494">
        <v>0</v>
      </c>
      <c r="V17" s="494">
        <v>0</v>
      </c>
      <c r="W17" s="494">
        <v>0</v>
      </c>
      <c r="X17" s="494">
        <v>0</v>
      </c>
      <c r="Y17" s="494">
        <v>0</v>
      </c>
      <c r="Z17" s="494">
        <v>0</v>
      </c>
      <c r="AA17" s="494">
        <v>0</v>
      </c>
      <c r="AB17" s="494">
        <v>0</v>
      </c>
      <c r="AC17" s="494">
        <v>0</v>
      </c>
      <c r="AD17" s="494">
        <v>0</v>
      </c>
      <c r="AE17" s="494">
        <v>0</v>
      </c>
      <c r="AF17" s="494">
        <v>0</v>
      </c>
      <c r="AG17" s="494">
        <v>0</v>
      </c>
      <c r="AH17" s="494">
        <v>0</v>
      </c>
      <c r="AI17" s="494">
        <v>0</v>
      </c>
      <c r="AJ17" s="494">
        <v>0</v>
      </c>
      <c r="AK17" s="494">
        <v>0</v>
      </c>
      <c r="AL17" s="494">
        <v>0</v>
      </c>
      <c r="AM17" s="494">
        <v>0</v>
      </c>
      <c r="AN17" s="494">
        <v>0</v>
      </c>
      <c r="AO17" s="494">
        <v>0</v>
      </c>
      <c r="AP17" s="494">
        <v>0</v>
      </c>
      <c r="AQ17" s="494">
        <v>0</v>
      </c>
      <c r="AR17" s="494">
        <v>0</v>
      </c>
      <c r="AS17" s="494">
        <v>0</v>
      </c>
      <c r="AT17" s="494">
        <v>0</v>
      </c>
      <c r="AU17" s="494">
        <v>0</v>
      </c>
      <c r="AV17" s="494">
        <v>0</v>
      </c>
      <c r="AW17" s="494">
        <v>0</v>
      </c>
      <c r="AX17" s="494">
        <v>0</v>
      </c>
      <c r="AY17" s="494">
        <v>0</v>
      </c>
      <c r="AZ17" s="494">
        <v>0</v>
      </c>
      <c r="BA17" s="494">
        <v>0</v>
      </c>
      <c r="BB17" s="494">
        <v>0</v>
      </c>
      <c r="BC17" s="494">
        <v>0</v>
      </c>
      <c r="BD17" s="494">
        <v>0</v>
      </c>
      <c r="BE17" s="494">
        <v>0</v>
      </c>
      <c r="BF17" s="494">
        <v>0</v>
      </c>
      <c r="BG17" s="494">
        <v>0</v>
      </c>
      <c r="BH17" s="494">
        <v>0</v>
      </c>
      <c r="BI17" s="494">
        <v>0</v>
      </c>
      <c r="BJ17" s="494">
        <v>0</v>
      </c>
      <c r="BK17" s="494">
        <v>0</v>
      </c>
      <c r="BL17" s="494">
        <v>0</v>
      </c>
      <c r="BM17" s="494">
        <v>0</v>
      </c>
      <c r="BN17" s="494">
        <v>0</v>
      </c>
      <c r="BO17" s="494">
        <v>0</v>
      </c>
      <c r="BP17" s="494">
        <v>0</v>
      </c>
      <c r="BQ17" s="494">
        <v>0</v>
      </c>
      <c r="BR17" s="494">
        <v>0</v>
      </c>
      <c r="BS17" s="494">
        <v>0</v>
      </c>
      <c r="BT17" s="494">
        <v>0</v>
      </c>
      <c r="BU17" s="494">
        <v>0</v>
      </c>
      <c r="BV17" s="494">
        <v>0</v>
      </c>
      <c r="BW17" s="494">
        <v>0</v>
      </c>
      <c r="BX17" s="494">
        <v>0</v>
      </c>
      <c r="BY17" s="494">
        <v>0</v>
      </c>
      <c r="BZ17" s="494">
        <v>0</v>
      </c>
      <c r="CA17" s="494">
        <v>0</v>
      </c>
      <c r="CB17" s="494">
        <v>0</v>
      </c>
      <c r="CC17" s="494">
        <v>0</v>
      </c>
      <c r="CD17" s="494">
        <v>0</v>
      </c>
      <c r="CE17" s="494">
        <v>0</v>
      </c>
      <c r="CF17" s="494">
        <v>0</v>
      </c>
      <c r="CG17" s="494">
        <v>0</v>
      </c>
      <c r="CH17" s="494">
        <v>0</v>
      </c>
      <c r="CI17" s="494">
        <v>0</v>
      </c>
      <c r="CJ17" s="494">
        <v>0</v>
      </c>
      <c r="CK17" s="494">
        <v>0</v>
      </c>
      <c r="CL17" s="494">
        <v>0</v>
      </c>
      <c r="CM17" s="494">
        <v>0</v>
      </c>
      <c r="CN17" s="494">
        <v>0</v>
      </c>
      <c r="CO17" s="494">
        <v>0</v>
      </c>
      <c r="CP17" s="494">
        <v>0</v>
      </c>
      <c r="CQ17" s="494">
        <v>0</v>
      </c>
      <c r="CR17" s="494">
        <v>0</v>
      </c>
      <c r="CS17" s="494">
        <v>0</v>
      </c>
      <c r="CT17" s="9"/>
      <c r="CV17" s="343">
        <f>IF(COUNT(G17:INDEX(G17:CS17,RP+1))&lt;&gt;RP+1,"Error",0)</f>
        <v>0</v>
      </c>
      <c r="CX17" s="324">
        <f t="shared" si="10"/>
        <v>0</v>
      </c>
      <c r="CY17" s="3"/>
    </row>
    <row r="18" spans="2:103" customFormat="1" hidden="1" x14ac:dyDescent="0.35">
      <c r="B18" s="3"/>
      <c r="C18" s="421"/>
      <c r="D18" s="33" t="str">
        <f>IFERROR(VLOOKUP(C18,G.Asm!$C$46:$F$55,4,0),"")</f>
        <v/>
      </c>
      <c r="E18" s="492">
        <f>G18+NPV(G.Asm!$F$40,H18:INDEX(H18:CS18,RP))</f>
        <v>0</v>
      </c>
      <c r="F18" s="492">
        <f t="shared" si="9"/>
        <v>0</v>
      </c>
      <c r="G18" s="493">
        <v>0</v>
      </c>
      <c r="H18" s="494">
        <v>0</v>
      </c>
      <c r="I18" s="494">
        <v>0</v>
      </c>
      <c r="J18" s="494">
        <v>0</v>
      </c>
      <c r="K18" s="494">
        <v>0</v>
      </c>
      <c r="L18" s="494">
        <v>0</v>
      </c>
      <c r="M18" s="494">
        <v>0</v>
      </c>
      <c r="N18" s="494">
        <v>0</v>
      </c>
      <c r="O18" s="494">
        <v>0</v>
      </c>
      <c r="P18" s="494">
        <v>0</v>
      </c>
      <c r="Q18" s="494">
        <v>0</v>
      </c>
      <c r="R18" s="494">
        <v>0</v>
      </c>
      <c r="S18" s="494">
        <v>0</v>
      </c>
      <c r="T18" s="494">
        <v>0</v>
      </c>
      <c r="U18" s="494">
        <v>0</v>
      </c>
      <c r="V18" s="494">
        <v>0</v>
      </c>
      <c r="W18" s="494">
        <v>0</v>
      </c>
      <c r="X18" s="494">
        <v>0</v>
      </c>
      <c r="Y18" s="494">
        <v>0</v>
      </c>
      <c r="Z18" s="494">
        <v>0</v>
      </c>
      <c r="AA18" s="494">
        <v>0</v>
      </c>
      <c r="AB18" s="494">
        <v>0</v>
      </c>
      <c r="AC18" s="494">
        <v>0</v>
      </c>
      <c r="AD18" s="494">
        <v>0</v>
      </c>
      <c r="AE18" s="494">
        <v>0</v>
      </c>
      <c r="AF18" s="494">
        <v>0</v>
      </c>
      <c r="AG18" s="494">
        <v>0</v>
      </c>
      <c r="AH18" s="494">
        <v>0</v>
      </c>
      <c r="AI18" s="494">
        <v>0</v>
      </c>
      <c r="AJ18" s="494">
        <v>0</v>
      </c>
      <c r="AK18" s="494">
        <v>0</v>
      </c>
      <c r="AL18" s="494">
        <v>0</v>
      </c>
      <c r="AM18" s="494">
        <v>0</v>
      </c>
      <c r="AN18" s="494">
        <v>0</v>
      </c>
      <c r="AO18" s="494">
        <v>0</v>
      </c>
      <c r="AP18" s="494">
        <v>0</v>
      </c>
      <c r="AQ18" s="494">
        <v>0</v>
      </c>
      <c r="AR18" s="494">
        <v>0</v>
      </c>
      <c r="AS18" s="494">
        <v>0</v>
      </c>
      <c r="AT18" s="494">
        <v>0</v>
      </c>
      <c r="AU18" s="494">
        <v>0</v>
      </c>
      <c r="AV18" s="494">
        <v>0</v>
      </c>
      <c r="AW18" s="494">
        <v>0</v>
      </c>
      <c r="AX18" s="494">
        <v>0</v>
      </c>
      <c r="AY18" s="494">
        <v>0</v>
      </c>
      <c r="AZ18" s="494">
        <v>0</v>
      </c>
      <c r="BA18" s="494">
        <v>0</v>
      </c>
      <c r="BB18" s="494">
        <v>0</v>
      </c>
      <c r="BC18" s="494">
        <v>0</v>
      </c>
      <c r="BD18" s="494">
        <v>0</v>
      </c>
      <c r="BE18" s="494">
        <v>0</v>
      </c>
      <c r="BF18" s="494">
        <v>0</v>
      </c>
      <c r="BG18" s="494">
        <v>0</v>
      </c>
      <c r="BH18" s="494">
        <v>0</v>
      </c>
      <c r="BI18" s="494">
        <v>0</v>
      </c>
      <c r="BJ18" s="494">
        <v>0</v>
      </c>
      <c r="BK18" s="494">
        <v>0</v>
      </c>
      <c r="BL18" s="494">
        <v>0</v>
      </c>
      <c r="BM18" s="494">
        <v>0</v>
      </c>
      <c r="BN18" s="494">
        <v>0</v>
      </c>
      <c r="BO18" s="494">
        <v>0</v>
      </c>
      <c r="BP18" s="494">
        <v>0</v>
      </c>
      <c r="BQ18" s="494">
        <v>0</v>
      </c>
      <c r="BR18" s="494">
        <v>0</v>
      </c>
      <c r="BS18" s="494">
        <v>0</v>
      </c>
      <c r="BT18" s="494">
        <v>0</v>
      </c>
      <c r="BU18" s="494">
        <v>0</v>
      </c>
      <c r="BV18" s="494">
        <v>0</v>
      </c>
      <c r="BW18" s="494">
        <v>0</v>
      </c>
      <c r="BX18" s="494">
        <v>0</v>
      </c>
      <c r="BY18" s="494">
        <v>0</v>
      </c>
      <c r="BZ18" s="494">
        <v>0</v>
      </c>
      <c r="CA18" s="494">
        <v>0</v>
      </c>
      <c r="CB18" s="494">
        <v>0</v>
      </c>
      <c r="CC18" s="494">
        <v>0</v>
      </c>
      <c r="CD18" s="494">
        <v>0</v>
      </c>
      <c r="CE18" s="494">
        <v>0</v>
      </c>
      <c r="CF18" s="494">
        <v>0</v>
      </c>
      <c r="CG18" s="494">
        <v>0</v>
      </c>
      <c r="CH18" s="494">
        <v>0</v>
      </c>
      <c r="CI18" s="494">
        <v>0</v>
      </c>
      <c r="CJ18" s="494">
        <v>0</v>
      </c>
      <c r="CK18" s="494">
        <v>0</v>
      </c>
      <c r="CL18" s="494">
        <v>0</v>
      </c>
      <c r="CM18" s="494">
        <v>0</v>
      </c>
      <c r="CN18" s="494">
        <v>0</v>
      </c>
      <c r="CO18" s="494">
        <v>0</v>
      </c>
      <c r="CP18" s="494">
        <v>0</v>
      </c>
      <c r="CQ18" s="494">
        <v>0</v>
      </c>
      <c r="CR18" s="494">
        <v>0</v>
      </c>
      <c r="CS18" s="494">
        <v>0</v>
      </c>
      <c r="CT18" s="9"/>
      <c r="CV18" s="343">
        <f>IF(COUNT(G18:INDEX(G18:CS18,RP+1))&lt;&gt;RP+1,"Error",0)</f>
        <v>0</v>
      </c>
      <c r="CX18" s="324">
        <f t="shared" si="10"/>
        <v>0</v>
      </c>
      <c r="CY18" s="3"/>
    </row>
    <row r="19" spans="2:103" customFormat="1" hidden="1" x14ac:dyDescent="0.35">
      <c r="B19" s="29"/>
      <c r="C19" s="421"/>
      <c r="D19" s="33" t="str">
        <f>IFERROR(VLOOKUP(C19,G.Asm!$C$46:$F$55,4,0),"")</f>
        <v/>
      </c>
      <c r="E19" s="492">
        <f>G19+NPV(G.Asm!$F$40,H19:INDEX(H19:CS19,RP))</f>
        <v>0</v>
      </c>
      <c r="F19" s="492">
        <f t="shared" si="9"/>
        <v>0</v>
      </c>
      <c r="G19" s="493">
        <v>0</v>
      </c>
      <c r="H19" s="494">
        <v>0</v>
      </c>
      <c r="I19" s="494">
        <v>0</v>
      </c>
      <c r="J19" s="494">
        <v>0</v>
      </c>
      <c r="K19" s="494">
        <v>0</v>
      </c>
      <c r="L19" s="494">
        <v>0</v>
      </c>
      <c r="M19" s="494">
        <v>0</v>
      </c>
      <c r="N19" s="494">
        <v>0</v>
      </c>
      <c r="O19" s="494">
        <v>0</v>
      </c>
      <c r="P19" s="494">
        <v>0</v>
      </c>
      <c r="Q19" s="494">
        <v>0</v>
      </c>
      <c r="R19" s="494">
        <v>0</v>
      </c>
      <c r="S19" s="494">
        <v>0</v>
      </c>
      <c r="T19" s="494">
        <v>0</v>
      </c>
      <c r="U19" s="494">
        <v>0</v>
      </c>
      <c r="V19" s="494">
        <v>0</v>
      </c>
      <c r="W19" s="494">
        <v>0</v>
      </c>
      <c r="X19" s="494">
        <v>0</v>
      </c>
      <c r="Y19" s="494">
        <v>0</v>
      </c>
      <c r="Z19" s="494">
        <v>0</v>
      </c>
      <c r="AA19" s="494">
        <v>0</v>
      </c>
      <c r="AB19" s="494">
        <v>0</v>
      </c>
      <c r="AC19" s="494">
        <v>0</v>
      </c>
      <c r="AD19" s="494">
        <v>0</v>
      </c>
      <c r="AE19" s="494">
        <v>0</v>
      </c>
      <c r="AF19" s="494">
        <v>0</v>
      </c>
      <c r="AG19" s="494">
        <v>0</v>
      </c>
      <c r="AH19" s="494">
        <v>0</v>
      </c>
      <c r="AI19" s="494">
        <v>0</v>
      </c>
      <c r="AJ19" s="494">
        <v>0</v>
      </c>
      <c r="AK19" s="494">
        <v>0</v>
      </c>
      <c r="AL19" s="494">
        <v>0</v>
      </c>
      <c r="AM19" s="494">
        <v>0</v>
      </c>
      <c r="AN19" s="494">
        <v>0</v>
      </c>
      <c r="AO19" s="494">
        <v>0</v>
      </c>
      <c r="AP19" s="494">
        <v>0</v>
      </c>
      <c r="AQ19" s="494">
        <v>0</v>
      </c>
      <c r="AR19" s="494">
        <v>0</v>
      </c>
      <c r="AS19" s="494">
        <v>0</v>
      </c>
      <c r="AT19" s="494">
        <v>0</v>
      </c>
      <c r="AU19" s="494">
        <v>0</v>
      </c>
      <c r="AV19" s="494">
        <v>0</v>
      </c>
      <c r="AW19" s="494">
        <v>0</v>
      </c>
      <c r="AX19" s="494">
        <v>0</v>
      </c>
      <c r="AY19" s="494">
        <v>0</v>
      </c>
      <c r="AZ19" s="494">
        <v>0</v>
      </c>
      <c r="BA19" s="494">
        <v>0</v>
      </c>
      <c r="BB19" s="494">
        <v>0</v>
      </c>
      <c r="BC19" s="494">
        <v>0</v>
      </c>
      <c r="BD19" s="494">
        <v>0</v>
      </c>
      <c r="BE19" s="494">
        <v>0</v>
      </c>
      <c r="BF19" s="494">
        <v>0</v>
      </c>
      <c r="BG19" s="494">
        <v>0</v>
      </c>
      <c r="BH19" s="494">
        <v>0</v>
      </c>
      <c r="BI19" s="494">
        <v>0</v>
      </c>
      <c r="BJ19" s="494">
        <v>0</v>
      </c>
      <c r="BK19" s="494">
        <v>0</v>
      </c>
      <c r="BL19" s="494">
        <v>0</v>
      </c>
      <c r="BM19" s="494">
        <v>0</v>
      </c>
      <c r="BN19" s="494">
        <v>0</v>
      </c>
      <c r="BO19" s="494">
        <v>0</v>
      </c>
      <c r="BP19" s="494">
        <v>0</v>
      </c>
      <c r="BQ19" s="494">
        <v>0</v>
      </c>
      <c r="BR19" s="494">
        <v>0</v>
      </c>
      <c r="BS19" s="494">
        <v>0</v>
      </c>
      <c r="BT19" s="494">
        <v>0</v>
      </c>
      <c r="BU19" s="494">
        <v>0</v>
      </c>
      <c r="BV19" s="494">
        <v>0</v>
      </c>
      <c r="BW19" s="494">
        <v>0</v>
      </c>
      <c r="BX19" s="494">
        <v>0</v>
      </c>
      <c r="BY19" s="494">
        <v>0</v>
      </c>
      <c r="BZ19" s="494">
        <v>0</v>
      </c>
      <c r="CA19" s="494">
        <v>0</v>
      </c>
      <c r="CB19" s="494">
        <v>0</v>
      </c>
      <c r="CC19" s="494">
        <v>0</v>
      </c>
      <c r="CD19" s="494">
        <v>0</v>
      </c>
      <c r="CE19" s="494">
        <v>0</v>
      </c>
      <c r="CF19" s="494">
        <v>0</v>
      </c>
      <c r="CG19" s="494">
        <v>0</v>
      </c>
      <c r="CH19" s="494">
        <v>0</v>
      </c>
      <c r="CI19" s="494">
        <v>0</v>
      </c>
      <c r="CJ19" s="494">
        <v>0</v>
      </c>
      <c r="CK19" s="494">
        <v>0</v>
      </c>
      <c r="CL19" s="494">
        <v>0</v>
      </c>
      <c r="CM19" s="494">
        <v>0</v>
      </c>
      <c r="CN19" s="494">
        <v>0</v>
      </c>
      <c r="CO19" s="494">
        <v>0</v>
      </c>
      <c r="CP19" s="494">
        <v>0</v>
      </c>
      <c r="CQ19" s="494">
        <v>0</v>
      </c>
      <c r="CR19" s="494">
        <v>0</v>
      </c>
      <c r="CS19" s="494">
        <v>0</v>
      </c>
      <c r="CT19" s="9"/>
      <c r="CV19" s="343">
        <f>IF(COUNT(G19:INDEX(G19:CS19,RP+1))&lt;&gt;RP+1,"Error",0)</f>
        <v>0</v>
      </c>
      <c r="CX19" s="324">
        <f t="shared" si="10"/>
        <v>0</v>
      </c>
      <c r="CY19" s="3"/>
    </row>
    <row r="20" spans="2:103" customFormat="1" x14ac:dyDescent="0.35">
      <c r="C20" s="422" t="s">
        <v>334</v>
      </c>
      <c r="D20" s="33" t="str">
        <f>IF(OR(C20="Spare",ISBLANK(C20)),"",G.Asm!$F$55)</f>
        <v/>
      </c>
      <c r="E20" s="492">
        <f>G20+NPV(G.Asm!$F$40,H20:INDEX(H20:CS20,RP))</f>
        <v>0</v>
      </c>
      <c r="F20" s="492">
        <f t="shared" si="9"/>
        <v>0</v>
      </c>
      <c r="G20" s="493">
        <v>0</v>
      </c>
      <c r="H20" s="494">
        <v>0</v>
      </c>
      <c r="I20" s="494">
        <v>0</v>
      </c>
      <c r="J20" s="494">
        <v>0</v>
      </c>
      <c r="K20" s="494">
        <v>0</v>
      </c>
      <c r="L20" s="494">
        <v>0</v>
      </c>
      <c r="M20" s="494">
        <v>0</v>
      </c>
      <c r="N20" s="494">
        <v>0</v>
      </c>
      <c r="O20" s="494">
        <v>0</v>
      </c>
      <c r="P20" s="494">
        <v>0</v>
      </c>
      <c r="Q20" s="494">
        <v>0</v>
      </c>
      <c r="R20" s="494">
        <v>0</v>
      </c>
      <c r="S20" s="494">
        <v>0</v>
      </c>
      <c r="T20" s="494">
        <v>0</v>
      </c>
      <c r="U20" s="494">
        <v>0</v>
      </c>
      <c r="V20" s="494">
        <v>0</v>
      </c>
      <c r="W20" s="494">
        <v>0</v>
      </c>
      <c r="X20" s="494">
        <v>0</v>
      </c>
      <c r="Y20" s="494">
        <v>0</v>
      </c>
      <c r="Z20" s="494">
        <v>0</v>
      </c>
      <c r="AA20" s="494">
        <v>0</v>
      </c>
      <c r="AB20" s="494">
        <v>0</v>
      </c>
      <c r="AC20" s="494">
        <v>0</v>
      </c>
      <c r="AD20" s="494">
        <v>0</v>
      </c>
      <c r="AE20" s="494">
        <v>0</v>
      </c>
      <c r="AF20" s="494">
        <v>0</v>
      </c>
      <c r="AG20" s="494">
        <v>0</v>
      </c>
      <c r="AH20" s="494">
        <v>0</v>
      </c>
      <c r="AI20" s="494">
        <v>0</v>
      </c>
      <c r="AJ20" s="494">
        <v>0</v>
      </c>
      <c r="AK20" s="494">
        <v>0</v>
      </c>
      <c r="AL20" s="494">
        <v>0</v>
      </c>
      <c r="AM20" s="494">
        <v>0</v>
      </c>
      <c r="AN20" s="494">
        <v>0</v>
      </c>
      <c r="AO20" s="494">
        <v>0</v>
      </c>
      <c r="AP20" s="494">
        <v>0</v>
      </c>
      <c r="AQ20" s="494">
        <v>0</v>
      </c>
      <c r="AR20" s="494">
        <v>0</v>
      </c>
      <c r="AS20" s="494">
        <v>0</v>
      </c>
      <c r="AT20" s="494">
        <v>0</v>
      </c>
      <c r="AU20" s="494">
        <v>0</v>
      </c>
      <c r="AV20" s="494">
        <v>0</v>
      </c>
      <c r="AW20" s="494">
        <v>0</v>
      </c>
      <c r="AX20" s="494">
        <v>0</v>
      </c>
      <c r="AY20" s="494">
        <v>0</v>
      </c>
      <c r="AZ20" s="494">
        <v>0</v>
      </c>
      <c r="BA20" s="494">
        <v>0</v>
      </c>
      <c r="BB20" s="494">
        <v>0</v>
      </c>
      <c r="BC20" s="494">
        <v>0</v>
      </c>
      <c r="BD20" s="494">
        <v>0</v>
      </c>
      <c r="BE20" s="494">
        <v>0</v>
      </c>
      <c r="BF20" s="494">
        <v>0</v>
      </c>
      <c r="BG20" s="494">
        <v>0</v>
      </c>
      <c r="BH20" s="494">
        <v>0</v>
      </c>
      <c r="BI20" s="494">
        <v>0</v>
      </c>
      <c r="BJ20" s="494">
        <v>0</v>
      </c>
      <c r="BK20" s="494">
        <v>0</v>
      </c>
      <c r="BL20" s="494">
        <v>0</v>
      </c>
      <c r="BM20" s="494">
        <v>0</v>
      </c>
      <c r="BN20" s="494">
        <v>0</v>
      </c>
      <c r="BO20" s="494">
        <v>0</v>
      </c>
      <c r="BP20" s="494">
        <v>0</v>
      </c>
      <c r="BQ20" s="494">
        <v>0</v>
      </c>
      <c r="BR20" s="494">
        <v>0</v>
      </c>
      <c r="BS20" s="494">
        <v>0</v>
      </c>
      <c r="BT20" s="494">
        <v>0</v>
      </c>
      <c r="BU20" s="494">
        <v>0</v>
      </c>
      <c r="BV20" s="494">
        <v>0</v>
      </c>
      <c r="BW20" s="494">
        <v>0</v>
      </c>
      <c r="BX20" s="494">
        <v>0</v>
      </c>
      <c r="BY20" s="494">
        <v>0</v>
      </c>
      <c r="BZ20" s="494">
        <v>0</v>
      </c>
      <c r="CA20" s="494">
        <v>0</v>
      </c>
      <c r="CB20" s="494">
        <v>0</v>
      </c>
      <c r="CC20" s="494">
        <v>0</v>
      </c>
      <c r="CD20" s="494">
        <v>0</v>
      </c>
      <c r="CE20" s="494">
        <v>0</v>
      </c>
      <c r="CF20" s="494">
        <v>0</v>
      </c>
      <c r="CG20" s="494">
        <v>0</v>
      </c>
      <c r="CH20" s="494">
        <v>0</v>
      </c>
      <c r="CI20" s="494">
        <v>0</v>
      </c>
      <c r="CJ20" s="494">
        <v>0</v>
      </c>
      <c r="CK20" s="494">
        <v>0</v>
      </c>
      <c r="CL20" s="494">
        <v>0</v>
      </c>
      <c r="CM20" s="494">
        <v>0</v>
      </c>
      <c r="CN20" s="494">
        <v>0</v>
      </c>
      <c r="CO20" s="494">
        <v>0</v>
      </c>
      <c r="CP20" s="494">
        <v>0</v>
      </c>
      <c r="CQ20" s="494">
        <v>0</v>
      </c>
      <c r="CR20" s="494">
        <v>0</v>
      </c>
      <c r="CS20" s="494">
        <v>0</v>
      </c>
      <c r="CT20" s="9"/>
      <c r="CV20" s="343">
        <f>IF(COUNT(G20:INDEX(G20:CS20,RP+1))&lt;&gt;RP+1,"Error",0)</f>
        <v>0</v>
      </c>
      <c r="CX20" s="324">
        <f>IF(OR(AND(OR(ISBLANK(C20),NOT(ISBLANK(C20)),C20="Spare"),E20=0,F20=0),AND(NOT(ISBLANK(C20)),NOT(C20="Spare"),NOT(E20=0),NOT(F20=0))),0,"Error")</f>
        <v>0</v>
      </c>
      <c r="CY20" s="3"/>
    </row>
    <row r="21" spans="2:103" customFormat="1" hidden="1" x14ac:dyDescent="0.35">
      <c r="B21" s="32"/>
      <c r="C21" s="422" t="s">
        <v>334</v>
      </c>
      <c r="D21" s="33" t="str">
        <f>IF(OR(C21="Spare",ISBLANK(C21)),"",G.Asm!$F$55)</f>
        <v/>
      </c>
      <c r="E21" s="492">
        <f>G21+NPV(G.Asm!$F$40,H21:INDEX(H21:CS21,RP))</f>
        <v>0</v>
      </c>
      <c r="F21" s="492">
        <f t="shared" si="9"/>
        <v>0</v>
      </c>
      <c r="G21" s="493">
        <v>0</v>
      </c>
      <c r="H21" s="494">
        <v>0</v>
      </c>
      <c r="I21" s="494">
        <v>0</v>
      </c>
      <c r="J21" s="494">
        <v>0</v>
      </c>
      <c r="K21" s="494">
        <v>0</v>
      </c>
      <c r="L21" s="494">
        <v>0</v>
      </c>
      <c r="M21" s="494">
        <v>0</v>
      </c>
      <c r="N21" s="494">
        <v>0</v>
      </c>
      <c r="O21" s="494">
        <v>0</v>
      </c>
      <c r="P21" s="494">
        <v>0</v>
      </c>
      <c r="Q21" s="494">
        <v>0</v>
      </c>
      <c r="R21" s="494">
        <v>0</v>
      </c>
      <c r="S21" s="494">
        <v>0</v>
      </c>
      <c r="T21" s="494">
        <v>0</v>
      </c>
      <c r="U21" s="494">
        <v>0</v>
      </c>
      <c r="V21" s="494">
        <v>0</v>
      </c>
      <c r="W21" s="494">
        <v>0</v>
      </c>
      <c r="X21" s="494">
        <v>0</v>
      </c>
      <c r="Y21" s="494">
        <v>0</v>
      </c>
      <c r="Z21" s="494">
        <v>0</v>
      </c>
      <c r="AA21" s="494">
        <v>0</v>
      </c>
      <c r="AB21" s="494">
        <v>0</v>
      </c>
      <c r="AC21" s="494">
        <v>0</v>
      </c>
      <c r="AD21" s="494">
        <v>0</v>
      </c>
      <c r="AE21" s="494">
        <v>0</v>
      </c>
      <c r="AF21" s="494">
        <v>0</v>
      </c>
      <c r="AG21" s="494">
        <v>0</v>
      </c>
      <c r="AH21" s="494">
        <v>0</v>
      </c>
      <c r="AI21" s="494">
        <v>0</v>
      </c>
      <c r="AJ21" s="494">
        <v>0</v>
      </c>
      <c r="AK21" s="494">
        <v>0</v>
      </c>
      <c r="AL21" s="494">
        <v>0</v>
      </c>
      <c r="AM21" s="494">
        <v>0</v>
      </c>
      <c r="AN21" s="494">
        <v>0</v>
      </c>
      <c r="AO21" s="494">
        <v>0</v>
      </c>
      <c r="AP21" s="494">
        <v>0</v>
      </c>
      <c r="AQ21" s="494">
        <v>0</v>
      </c>
      <c r="AR21" s="494">
        <v>0</v>
      </c>
      <c r="AS21" s="494">
        <v>0</v>
      </c>
      <c r="AT21" s="494">
        <v>0</v>
      </c>
      <c r="AU21" s="494">
        <v>0</v>
      </c>
      <c r="AV21" s="494">
        <v>0</v>
      </c>
      <c r="AW21" s="494">
        <v>0</v>
      </c>
      <c r="AX21" s="494">
        <v>0</v>
      </c>
      <c r="AY21" s="494">
        <v>0</v>
      </c>
      <c r="AZ21" s="494">
        <v>0</v>
      </c>
      <c r="BA21" s="494">
        <v>0</v>
      </c>
      <c r="BB21" s="494">
        <v>0</v>
      </c>
      <c r="BC21" s="494">
        <v>0</v>
      </c>
      <c r="BD21" s="494">
        <v>0</v>
      </c>
      <c r="BE21" s="494">
        <v>0</v>
      </c>
      <c r="BF21" s="494">
        <v>0</v>
      </c>
      <c r="BG21" s="494">
        <v>0</v>
      </c>
      <c r="BH21" s="494">
        <v>0</v>
      </c>
      <c r="BI21" s="494">
        <v>0</v>
      </c>
      <c r="BJ21" s="494">
        <v>0</v>
      </c>
      <c r="BK21" s="494">
        <v>0</v>
      </c>
      <c r="BL21" s="494">
        <v>0</v>
      </c>
      <c r="BM21" s="494">
        <v>0</v>
      </c>
      <c r="BN21" s="494">
        <v>0</v>
      </c>
      <c r="BO21" s="494">
        <v>0</v>
      </c>
      <c r="BP21" s="494">
        <v>0</v>
      </c>
      <c r="BQ21" s="494">
        <v>0</v>
      </c>
      <c r="BR21" s="494">
        <v>0</v>
      </c>
      <c r="BS21" s="494">
        <v>0</v>
      </c>
      <c r="BT21" s="494">
        <v>0</v>
      </c>
      <c r="BU21" s="494">
        <v>0</v>
      </c>
      <c r="BV21" s="494">
        <v>0</v>
      </c>
      <c r="BW21" s="494">
        <v>0</v>
      </c>
      <c r="BX21" s="494">
        <v>0</v>
      </c>
      <c r="BY21" s="494">
        <v>0</v>
      </c>
      <c r="BZ21" s="494">
        <v>0</v>
      </c>
      <c r="CA21" s="494">
        <v>0</v>
      </c>
      <c r="CB21" s="494">
        <v>0</v>
      </c>
      <c r="CC21" s="494">
        <v>0</v>
      </c>
      <c r="CD21" s="494">
        <v>0</v>
      </c>
      <c r="CE21" s="494">
        <v>0</v>
      </c>
      <c r="CF21" s="494">
        <v>0</v>
      </c>
      <c r="CG21" s="494">
        <v>0</v>
      </c>
      <c r="CH21" s="494">
        <v>0</v>
      </c>
      <c r="CI21" s="494">
        <v>0</v>
      </c>
      <c r="CJ21" s="494">
        <v>0</v>
      </c>
      <c r="CK21" s="494">
        <v>0</v>
      </c>
      <c r="CL21" s="494">
        <v>0</v>
      </c>
      <c r="CM21" s="494">
        <v>0</v>
      </c>
      <c r="CN21" s="494">
        <v>0</v>
      </c>
      <c r="CO21" s="494">
        <v>0</v>
      </c>
      <c r="CP21" s="494">
        <v>0</v>
      </c>
      <c r="CQ21" s="494">
        <v>0</v>
      </c>
      <c r="CR21" s="494">
        <v>0</v>
      </c>
      <c r="CS21" s="494">
        <v>0</v>
      </c>
      <c r="CT21" s="9"/>
      <c r="CV21" s="343">
        <f>IF(COUNT(G21:INDEX(G21:CS21,RP+1))&lt;&gt;RP+1,"Error",0)</f>
        <v>0</v>
      </c>
      <c r="CX21" s="324">
        <f t="shared" ref="CX21:CX24" si="11">IF(OR(AND(OR(ISBLANK(C21),NOT(ISBLANK(C21)),C21="Spare"),E21=0,F21=0),AND(NOT(ISBLANK(C21)),NOT(C21="Spare"),NOT(E21=0),NOT(F21=0))),0,"Error")</f>
        <v>0</v>
      </c>
      <c r="CY21" s="3"/>
    </row>
    <row r="22" spans="2:103" customFormat="1" hidden="1" x14ac:dyDescent="0.35">
      <c r="B22" s="32"/>
      <c r="C22" s="422" t="s">
        <v>334</v>
      </c>
      <c r="D22" s="33" t="str">
        <f>IF(OR(C22="Spare",ISBLANK(C22)),"",G.Asm!$F$55)</f>
        <v/>
      </c>
      <c r="E22" s="492">
        <f>G22+NPV(G.Asm!$F$40,H22:INDEX(H22:CS22,RP))</f>
        <v>0</v>
      </c>
      <c r="F22" s="492">
        <f t="shared" si="9"/>
        <v>0</v>
      </c>
      <c r="G22" s="493">
        <v>0</v>
      </c>
      <c r="H22" s="494">
        <v>0</v>
      </c>
      <c r="I22" s="494">
        <v>0</v>
      </c>
      <c r="J22" s="494">
        <v>0</v>
      </c>
      <c r="K22" s="494">
        <v>0</v>
      </c>
      <c r="L22" s="494">
        <v>0</v>
      </c>
      <c r="M22" s="494">
        <v>0</v>
      </c>
      <c r="N22" s="494">
        <v>0</v>
      </c>
      <c r="O22" s="494">
        <v>0</v>
      </c>
      <c r="P22" s="494">
        <v>0</v>
      </c>
      <c r="Q22" s="494">
        <v>0</v>
      </c>
      <c r="R22" s="494">
        <v>0</v>
      </c>
      <c r="S22" s="494">
        <v>0</v>
      </c>
      <c r="T22" s="494">
        <v>0</v>
      </c>
      <c r="U22" s="494">
        <v>0</v>
      </c>
      <c r="V22" s="494">
        <v>0</v>
      </c>
      <c r="W22" s="494">
        <v>0</v>
      </c>
      <c r="X22" s="494">
        <v>0</v>
      </c>
      <c r="Y22" s="494">
        <v>0</v>
      </c>
      <c r="Z22" s="494">
        <v>0</v>
      </c>
      <c r="AA22" s="494">
        <v>0</v>
      </c>
      <c r="AB22" s="494">
        <v>0</v>
      </c>
      <c r="AC22" s="494">
        <v>0</v>
      </c>
      <c r="AD22" s="494">
        <v>0</v>
      </c>
      <c r="AE22" s="494">
        <v>0</v>
      </c>
      <c r="AF22" s="494">
        <v>0</v>
      </c>
      <c r="AG22" s="494">
        <v>0</v>
      </c>
      <c r="AH22" s="494">
        <v>0</v>
      </c>
      <c r="AI22" s="494">
        <v>0</v>
      </c>
      <c r="AJ22" s="494">
        <v>0</v>
      </c>
      <c r="AK22" s="494">
        <v>0</v>
      </c>
      <c r="AL22" s="494">
        <v>0</v>
      </c>
      <c r="AM22" s="494">
        <v>0</v>
      </c>
      <c r="AN22" s="494">
        <v>0</v>
      </c>
      <c r="AO22" s="494">
        <v>0</v>
      </c>
      <c r="AP22" s="494">
        <v>0</v>
      </c>
      <c r="AQ22" s="494">
        <v>0</v>
      </c>
      <c r="AR22" s="494">
        <v>0</v>
      </c>
      <c r="AS22" s="494">
        <v>0</v>
      </c>
      <c r="AT22" s="494">
        <v>0</v>
      </c>
      <c r="AU22" s="494">
        <v>0</v>
      </c>
      <c r="AV22" s="494">
        <v>0</v>
      </c>
      <c r="AW22" s="494">
        <v>0</v>
      </c>
      <c r="AX22" s="494">
        <v>0</v>
      </c>
      <c r="AY22" s="494">
        <v>0</v>
      </c>
      <c r="AZ22" s="494">
        <v>0</v>
      </c>
      <c r="BA22" s="494">
        <v>0</v>
      </c>
      <c r="BB22" s="494">
        <v>0</v>
      </c>
      <c r="BC22" s="494">
        <v>0</v>
      </c>
      <c r="BD22" s="494">
        <v>0</v>
      </c>
      <c r="BE22" s="494">
        <v>0</v>
      </c>
      <c r="BF22" s="494">
        <v>0</v>
      </c>
      <c r="BG22" s="494">
        <v>0</v>
      </c>
      <c r="BH22" s="494">
        <v>0</v>
      </c>
      <c r="BI22" s="494">
        <v>0</v>
      </c>
      <c r="BJ22" s="494">
        <v>0</v>
      </c>
      <c r="BK22" s="494">
        <v>0</v>
      </c>
      <c r="BL22" s="494">
        <v>0</v>
      </c>
      <c r="BM22" s="494">
        <v>0</v>
      </c>
      <c r="BN22" s="494">
        <v>0</v>
      </c>
      <c r="BO22" s="494">
        <v>0</v>
      </c>
      <c r="BP22" s="494">
        <v>0</v>
      </c>
      <c r="BQ22" s="494">
        <v>0</v>
      </c>
      <c r="BR22" s="494">
        <v>0</v>
      </c>
      <c r="BS22" s="494">
        <v>0</v>
      </c>
      <c r="BT22" s="494">
        <v>0</v>
      </c>
      <c r="BU22" s="494">
        <v>0</v>
      </c>
      <c r="BV22" s="494">
        <v>0</v>
      </c>
      <c r="BW22" s="494">
        <v>0</v>
      </c>
      <c r="BX22" s="494">
        <v>0</v>
      </c>
      <c r="BY22" s="494">
        <v>0</v>
      </c>
      <c r="BZ22" s="494">
        <v>0</v>
      </c>
      <c r="CA22" s="494">
        <v>0</v>
      </c>
      <c r="CB22" s="494">
        <v>0</v>
      </c>
      <c r="CC22" s="494">
        <v>0</v>
      </c>
      <c r="CD22" s="494">
        <v>0</v>
      </c>
      <c r="CE22" s="494">
        <v>0</v>
      </c>
      <c r="CF22" s="494">
        <v>0</v>
      </c>
      <c r="CG22" s="494">
        <v>0</v>
      </c>
      <c r="CH22" s="494">
        <v>0</v>
      </c>
      <c r="CI22" s="494">
        <v>0</v>
      </c>
      <c r="CJ22" s="494">
        <v>0</v>
      </c>
      <c r="CK22" s="494">
        <v>0</v>
      </c>
      <c r="CL22" s="494">
        <v>0</v>
      </c>
      <c r="CM22" s="494">
        <v>0</v>
      </c>
      <c r="CN22" s="494">
        <v>0</v>
      </c>
      <c r="CO22" s="494">
        <v>0</v>
      </c>
      <c r="CP22" s="494">
        <v>0</v>
      </c>
      <c r="CQ22" s="494">
        <v>0</v>
      </c>
      <c r="CR22" s="494">
        <v>0</v>
      </c>
      <c r="CS22" s="494">
        <v>0</v>
      </c>
      <c r="CT22" s="9"/>
      <c r="CV22" s="343">
        <f>IF(COUNT(G22:INDEX(G22:CS22,RP+1))&lt;&gt;RP+1,"Error",0)</f>
        <v>0</v>
      </c>
      <c r="CX22" s="324">
        <f t="shared" si="11"/>
        <v>0</v>
      </c>
      <c r="CY22" s="3"/>
    </row>
    <row r="23" spans="2:103" customFormat="1" hidden="1" x14ac:dyDescent="0.35">
      <c r="B23" s="32"/>
      <c r="C23" s="422" t="s">
        <v>334</v>
      </c>
      <c r="D23" s="33" t="str">
        <f>IF(OR(C23="Spare",ISBLANK(C23)),"",G.Asm!$F$55)</f>
        <v/>
      </c>
      <c r="E23" s="492">
        <f>G23+NPV(G.Asm!$F$40,H23:INDEX(H23:CS23,RP))</f>
        <v>0</v>
      </c>
      <c r="F23" s="492">
        <f t="shared" si="9"/>
        <v>0</v>
      </c>
      <c r="G23" s="493">
        <v>0</v>
      </c>
      <c r="H23" s="494">
        <v>0</v>
      </c>
      <c r="I23" s="494">
        <v>0</v>
      </c>
      <c r="J23" s="494">
        <v>0</v>
      </c>
      <c r="K23" s="494">
        <v>0</v>
      </c>
      <c r="L23" s="494">
        <v>0</v>
      </c>
      <c r="M23" s="494">
        <v>0</v>
      </c>
      <c r="N23" s="494">
        <v>0</v>
      </c>
      <c r="O23" s="494">
        <v>0</v>
      </c>
      <c r="P23" s="494">
        <v>0</v>
      </c>
      <c r="Q23" s="494">
        <v>0</v>
      </c>
      <c r="R23" s="494">
        <v>0</v>
      </c>
      <c r="S23" s="494">
        <v>0</v>
      </c>
      <c r="T23" s="494">
        <v>0</v>
      </c>
      <c r="U23" s="494">
        <v>0</v>
      </c>
      <c r="V23" s="494">
        <v>0</v>
      </c>
      <c r="W23" s="494">
        <v>0</v>
      </c>
      <c r="X23" s="494">
        <v>0</v>
      </c>
      <c r="Y23" s="494">
        <v>0</v>
      </c>
      <c r="Z23" s="494">
        <v>0</v>
      </c>
      <c r="AA23" s="494">
        <v>0</v>
      </c>
      <c r="AB23" s="494">
        <v>0</v>
      </c>
      <c r="AC23" s="494">
        <v>0</v>
      </c>
      <c r="AD23" s="494">
        <v>0</v>
      </c>
      <c r="AE23" s="494">
        <v>0</v>
      </c>
      <c r="AF23" s="494">
        <v>0</v>
      </c>
      <c r="AG23" s="494">
        <v>0</v>
      </c>
      <c r="AH23" s="494">
        <v>0</v>
      </c>
      <c r="AI23" s="494">
        <v>0</v>
      </c>
      <c r="AJ23" s="494">
        <v>0</v>
      </c>
      <c r="AK23" s="494">
        <v>0</v>
      </c>
      <c r="AL23" s="494">
        <v>0</v>
      </c>
      <c r="AM23" s="494">
        <v>0</v>
      </c>
      <c r="AN23" s="494">
        <v>0</v>
      </c>
      <c r="AO23" s="494">
        <v>0</v>
      </c>
      <c r="AP23" s="494">
        <v>0</v>
      </c>
      <c r="AQ23" s="494">
        <v>0</v>
      </c>
      <c r="AR23" s="494">
        <v>0</v>
      </c>
      <c r="AS23" s="494">
        <v>0</v>
      </c>
      <c r="AT23" s="494">
        <v>0</v>
      </c>
      <c r="AU23" s="494">
        <v>0</v>
      </c>
      <c r="AV23" s="494">
        <v>0</v>
      </c>
      <c r="AW23" s="494">
        <v>0</v>
      </c>
      <c r="AX23" s="494">
        <v>0</v>
      </c>
      <c r="AY23" s="494">
        <v>0</v>
      </c>
      <c r="AZ23" s="494">
        <v>0</v>
      </c>
      <c r="BA23" s="494">
        <v>0</v>
      </c>
      <c r="BB23" s="494">
        <v>0</v>
      </c>
      <c r="BC23" s="494">
        <v>0</v>
      </c>
      <c r="BD23" s="494">
        <v>0</v>
      </c>
      <c r="BE23" s="494">
        <v>0</v>
      </c>
      <c r="BF23" s="494">
        <v>0</v>
      </c>
      <c r="BG23" s="494">
        <v>0</v>
      </c>
      <c r="BH23" s="494">
        <v>0</v>
      </c>
      <c r="BI23" s="494">
        <v>0</v>
      </c>
      <c r="BJ23" s="494">
        <v>0</v>
      </c>
      <c r="BK23" s="494">
        <v>0</v>
      </c>
      <c r="BL23" s="494">
        <v>0</v>
      </c>
      <c r="BM23" s="494">
        <v>0</v>
      </c>
      <c r="BN23" s="494">
        <v>0</v>
      </c>
      <c r="BO23" s="494">
        <v>0</v>
      </c>
      <c r="BP23" s="494">
        <v>0</v>
      </c>
      <c r="BQ23" s="494">
        <v>0</v>
      </c>
      <c r="BR23" s="494">
        <v>0</v>
      </c>
      <c r="BS23" s="494">
        <v>0</v>
      </c>
      <c r="BT23" s="494">
        <v>0</v>
      </c>
      <c r="BU23" s="494">
        <v>0</v>
      </c>
      <c r="BV23" s="494">
        <v>0</v>
      </c>
      <c r="BW23" s="494">
        <v>0</v>
      </c>
      <c r="BX23" s="494">
        <v>0</v>
      </c>
      <c r="BY23" s="494">
        <v>0</v>
      </c>
      <c r="BZ23" s="494">
        <v>0</v>
      </c>
      <c r="CA23" s="494">
        <v>0</v>
      </c>
      <c r="CB23" s="494">
        <v>0</v>
      </c>
      <c r="CC23" s="494">
        <v>0</v>
      </c>
      <c r="CD23" s="494">
        <v>0</v>
      </c>
      <c r="CE23" s="494">
        <v>0</v>
      </c>
      <c r="CF23" s="494">
        <v>0</v>
      </c>
      <c r="CG23" s="494">
        <v>0</v>
      </c>
      <c r="CH23" s="494">
        <v>0</v>
      </c>
      <c r="CI23" s="494">
        <v>0</v>
      </c>
      <c r="CJ23" s="494">
        <v>0</v>
      </c>
      <c r="CK23" s="494">
        <v>0</v>
      </c>
      <c r="CL23" s="494">
        <v>0</v>
      </c>
      <c r="CM23" s="494">
        <v>0</v>
      </c>
      <c r="CN23" s="494">
        <v>0</v>
      </c>
      <c r="CO23" s="494">
        <v>0</v>
      </c>
      <c r="CP23" s="494">
        <v>0</v>
      </c>
      <c r="CQ23" s="494">
        <v>0</v>
      </c>
      <c r="CR23" s="494">
        <v>0</v>
      </c>
      <c r="CS23" s="494">
        <v>0</v>
      </c>
      <c r="CT23" s="9"/>
      <c r="CV23" s="343">
        <f>IF(COUNT(G23:INDEX(G23:CS23,RP+1))&lt;&gt;RP+1,"Error",0)</f>
        <v>0</v>
      </c>
      <c r="CX23" s="324">
        <f t="shared" si="11"/>
        <v>0</v>
      </c>
      <c r="CY23" s="3"/>
    </row>
    <row r="24" spans="2:103" customFormat="1" hidden="1" x14ac:dyDescent="0.35">
      <c r="B24" s="32"/>
      <c r="C24" s="422" t="s">
        <v>334</v>
      </c>
      <c r="D24" s="33" t="str">
        <f>IF(OR(C24="Spare",ISBLANK(C24)),"",G.Asm!$F$55)</f>
        <v/>
      </c>
      <c r="E24" s="492">
        <f>G24+NPV(G.Asm!$F$40,H24:INDEX(H24:CS24,RP))</f>
        <v>0</v>
      </c>
      <c r="F24" s="492">
        <f t="shared" si="9"/>
        <v>0</v>
      </c>
      <c r="G24" s="493">
        <v>0</v>
      </c>
      <c r="H24" s="494">
        <v>0</v>
      </c>
      <c r="I24" s="494">
        <v>0</v>
      </c>
      <c r="J24" s="494">
        <v>0</v>
      </c>
      <c r="K24" s="494">
        <v>0</v>
      </c>
      <c r="L24" s="494">
        <v>0</v>
      </c>
      <c r="M24" s="494">
        <v>0</v>
      </c>
      <c r="N24" s="494">
        <v>0</v>
      </c>
      <c r="O24" s="494">
        <v>0</v>
      </c>
      <c r="P24" s="494">
        <v>0</v>
      </c>
      <c r="Q24" s="494">
        <v>0</v>
      </c>
      <c r="R24" s="494">
        <v>0</v>
      </c>
      <c r="S24" s="494">
        <v>0</v>
      </c>
      <c r="T24" s="494">
        <v>0</v>
      </c>
      <c r="U24" s="494">
        <v>0</v>
      </c>
      <c r="V24" s="494">
        <v>0</v>
      </c>
      <c r="W24" s="494">
        <v>0</v>
      </c>
      <c r="X24" s="494">
        <v>0</v>
      </c>
      <c r="Y24" s="494">
        <v>0</v>
      </c>
      <c r="Z24" s="494">
        <v>0</v>
      </c>
      <c r="AA24" s="494">
        <v>0</v>
      </c>
      <c r="AB24" s="494">
        <v>0</v>
      </c>
      <c r="AC24" s="494">
        <v>0</v>
      </c>
      <c r="AD24" s="494">
        <v>0</v>
      </c>
      <c r="AE24" s="494">
        <v>0</v>
      </c>
      <c r="AF24" s="494">
        <v>0</v>
      </c>
      <c r="AG24" s="494">
        <v>0</v>
      </c>
      <c r="AH24" s="494">
        <v>0</v>
      </c>
      <c r="AI24" s="494">
        <v>0</v>
      </c>
      <c r="AJ24" s="494">
        <v>0</v>
      </c>
      <c r="AK24" s="494">
        <v>0</v>
      </c>
      <c r="AL24" s="494">
        <v>0</v>
      </c>
      <c r="AM24" s="494">
        <v>0</v>
      </c>
      <c r="AN24" s="494">
        <v>0</v>
      </c>
      <c r="AO24" s="494">
        <v>0</v>
      </c>
      <c r="AP24" s="494">
        <v>0</v>
      </c>
      <c r="AQ24" s="494">
        <v>0</v>
      </c>
      <c r="AR24" s="494">
        <v>0</v>
      </c>
      <c r="AS24" s="494">
        <v>0</v>
      </c>
      <c r="AT24" s="494">
        <v>0</v>
      </c>
      <c r="AU24" s="494">
        <v>0</v>
      </c>
      <c r="AV24" s="494">
        <v>0</v>
      </c>
      <c r="AW24" s="494">
        <v>0</v>
      </c>
      <c r="AX24" s="494">
        <v>0</v>
      </c>
      <c r="AY24" s="494">
        <v>0</v>
      </c>
      <c r="AZ24" s="494">
        <v>0</v>
      </c>
      <c r="BA24" s="494">
        <v>0</v>
      </c>
      <c r="BB24" s="494">
        <v>0</v>
      </c>
      <c r="BC24" s="494">
        <v>0</v>
      </c>
      <c r="BD24" s="494">
        <v>0</v>
      </c>
      <c r="BE24" s="494">
        <v>0</v>
      </c>
      <c r="BF24" s="494">
        <v>0</v>
      </c>
      <c r="BG24" s="494">
        <v>0</v>
      </c>
      <c r="BH24" s="494">
        <v>0</v>
      </c>
      <c r="BI24" s="494">
        <v>0</v>
      </c>
      <c r="BJ24" s="494">
        <v>0</v>
      </c>
      <c r="BK24" s="494">
        <v>0</v>
      </c>
      <c r="BL24" s="494">
        <v>0</v>
      </c>
      <c r="BM24" s="494">
        <v>0</v>
      </c>
      <c r="BN24" s="494">
        <v>0</v>
      </c>
      <c r="BO24" s="494">
        <v>0</v>
      </c>
      <c r="BP24" s="494">
        <v>0</v>
      </c>
      <c r="BQ24" s="494">
        <v>0</v>
      </c>
      <c r="BR24" s="494">
        <v>0</v>
      </c>
      <c r="BS24" s="494">
        <v>0</v>
      </c>
      <c r="BT24" s="494">
        <v>0</v>
      </c>
      <c r="BU24" s="494">
        <v>0</v>
      </c>
      <c r="BV24" s="494">
        <v>0</v>
      </c>
      <c r="BW24" s="494">
        <v>0</v>
      </c>
      <c r="BX24" s="494">
        <v>0</v>
      </c>
      <c r="BY24" s="494">
        <v>0</v>
      </c>
      <c r="BZ24" s="494">
        <v>0</v>
      </c>
      <c r="CA24" s="494">
        <v>0</v>
      </c>
      <c r="CB24" s="494">
        <v>0</v>
      </c>
      <c r="CC24" s="494">
        <v>0</v>
      </c>
      <c r="CD24" s="494">
        <v>0</v>
      </c>
      <c r="CE24" s="494">
        <v>0</v>
      </c>
      <c r="CF24" s="494">
        <v>0</v>
      </c>
      <c r="CG24" s="494">
        <v>0</v>
      </c>
      <c r="CH24" s="494">
        <v>0</v>
      </c>
      <c r="CI24" s="494">
        <v>0</v>
      </c>
      <c r="CJ24" s="494">
        <v>0</v>
      </c>
      <c r="CK24" s="494">
        <v>0</v>
      </c>
      <c r="CL24" s="494">
        <v>0</v>
      </c>
      <c r="CM24" s="494">
        <v>0</v>
      </c>
      <c r="CN24" s="494">
        <v>0</v>
      </c>
      <c r="CO24" s="494">
        <v>0</v>
      </c>
      <c r="CP24" s="494">
        <v>0</v>
      </c>
      <c r="CQ24" s="494">
        <v>0</v>
      </c>
      <c r="CR24" s="494">
        <v>0</v>
      </c>
      <c r="CS24" s="494">
        <v>0</v>
      </c>
      <c r="CT24" s="9"/>
      <c r="CV24" s="343">
        <f>IF(COUNT(G24:INDEX(G24:CS24,RP+1))&lt;&gt;RP+1,"Error",0)</f>
        <v>0</v>
      </c>
      <c r="CX24" s="324">
        <f t="shared" si="11"/>
        <v>0</v>
      </c>
      <c r="CY24" s="3"/>
    </row>
    <row r="25" spans="2:103" customFormat="1" x14ac:dyDescent="0.35">
      <c r="B25" s="3"/>
      <c r="C25" s="7"/>
      <c r="D25" s="7"/>
      <c r="E25" s="495"/>
      <c r="F25" s="495"/>
      <c r="G25" s="131"/>
      <c r="H25" s="496"/>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131"/>
      <c r="AI25" s="131"/>
      <c r="AJ25" s="131"/>
      <c r="AK25" s="131"/>
      <c r="AL25" s="131"/>
      <c r="AM25" s="131"/>
      <c r="AN25" s="131"/>
      <c r="AO25" s="131"/>
      <c r="AP25" s="131"/>
      <c r="AQ25" s="131"/>
      <c r="AR25" s="131"/>
      <c r="AS25" s="131"/>
      <c r="AT25" s="131"/>
      <c r="AU25" s="131"/>
      <c r="AV25" s="131"/>
      <c r="AW25" s="131"/>
      <c r="AX25" s="131"/>
      <c r="AY25" s="131"/>
      <c r="AZ25" s="131"/>
      <c r="BA25" s="131"/>
      <c r="BB25" s="131"/>
      <c r="BC25" s="131"/>
      <c r="BD25" s="131"/>
      <c r="BE25" s="131"/>
      <c r="BF25" s="131"/>
      <c r="BG25" s="131"/>
      <c r="BH25" s="131"/>
      <c r="BI25" s="131"/>
      <c r="BJ25" s="131"/>
      <c r="BK25" s="131"/>
      <c r="BL25" s="131"/>
      <c r="BM25" s="131"/>
      <c r="BN25" s="131"/>
      <c r="BO25" s="131"/>
      <c r="BP25" s="131"/>
      <c r="BQ25" s="131"/>
      <c r="BR25" s="131"/>
      <c r="BS25" s="131"/>
      <c r="BT25" s="131"/>
      <c r="BU25" s="131"/>
      <c r="BV25" s="131"/>
      <c r="BW25" s="131"/>
      <c r="BX25" s="131"/>
      <c r="BY25" s="131"/>
      <c r="BZ25" s="131"/>
      <c r="CA25" s="131"/>
      <c r="CB25" s="131"/>
      <c r="CC25" s="131"/>
      <c r="CD25" s="131"/>
      <c r="CE25" s="131"/>
      <c r="CF25" s="131"/>
      <c r="CG25" s="131"/>
      <c r="CH25" s="131"/>
      <c r="CI25" s="131"/>
      <c r="CJ25" s="131"/>
      <c r="CK25" s="131"/>
      <c r="CL25" s="131"/>
      <c r="CM25" s="131"/>
      <c r="CN25" s="131"/>
      <c r="CO25" s="131"/>
      <c r="CP25" s="131"/>
      <c r="CQ25" s="131"/>
      <c r="CR25" s="131"/>
      <c r="CS25" s="131"/>
      <c r="CT25" s="9"/>
      <c r="CY25" s="3"/>
    </row>
    <row r="26" spans="2:103" customFormat="1" ht="16.5" customHeight="1" x14ac:dyDescent="0.35">
      <c r="C26" s="230" t="s">
        <v>141</v>
      </c>
      <c r="D26" s="556" t="s">
        <v>23</v>
      </c>
      <c r="E26" s="490">
        <f t="shared" ref="E26:AJ26" si="12">SUM(E27:E33)</f>
        <v>0</v>
      </c>
      <c r="F26" s="490">
        <f t="shared" si="12"/>
        <v>0</v>
      </c>
      <c r="G26" s="490">
        <f t="shared" si="12"/>
        <v>0</v>
      </c>
      <c r="H26" s="490">
        <f t="shared" si="12"/>
        <v>0</v>
      </c>
      <c r="I26" s="490">
        <f t="shared" si="12"/>
        <v>0</v>
      </c>
      <c r="J26" s="490">
        <f t="shared" si="12"/>
        <v>0</v>
      </c>
      <c r="K26" s="490">
        <f t="shared" si="12"/>
        <v>0</v>
      </c>
      <c r="L26" s="490">
        <f t="shared" si="12"/>
        <v>0</v>
      </c>
      <c r="M26" s="490">
        <f t="shared" si="12"/>
        <v>0</v>
      </c>
      <c r="N26" s="490">
        <f t="shared" si="12"/>
        <v>0</v>
      </c>
      <c r="O26" s="490">
        <f t="shared" si="12"/>
        <v>0</v>
      </c>
      <c r="P26" s="490">
        <f t="shared" si="12"/>
        <v>0</v>
      </c>
      <c r="Q26" s="490">
        <f t="shared" si="12"/>
        <v>0</v>
      </c>
      <c r="R26" s="490">
        <f t="shared" si="12"/>
        <v>0</v>
      </c>
      <c r="S26" s="490">
        <f t="shared" si="12"/>
        <v>0</v>
      </c>
      <c r="T26" s="490">
        <f t="shared" si="12"/>
        <v>0</v>
      </c>
      <c r="U26" s="490">
        <f t="shared" si="12"/>
        <v>0</v>
      </c>
      <c r="V26" s="490">
        <f t="shared" si="12"/>
        <v>0</v>
      </c>
      <c r="W26" s="490">
        <f t="shared" si="12"/>
        <v>0</v>
      </c>
      <c r="X26" s="490">
        <f t="shared" si="12"/>
        <v>0</v>
      </c>
      <c r="Y26" s="490">
        <f t="shared" si="12"/>
        <v>0</v>
      </c>
      <c r="Z26" s="490">
        <f t="shared" si="12"/>
        <v>0</v>
      </c>
      <c r="AA26" s="490">
        <f t="shared" si="12"/>
        <v>0</v>
      </c>
      <c r="AB26" s="490">
        <f t="shared" si="12"/>
        <v>0</v>
      </c>
      <c r="AC26" s="490">
        <f t="shared" si="12"/>
        <v>0</v>
      </c>
      <c r="AD26" s="490">
        <f t="shared" si="12"/>
        <v>0</v>
      </c>
      <c r="AE26" s="490">
        <f t="shared" si="12"/>
        <v>0</v>
      </c>
      <c r="AF26" s="490">
        <f t="shared" si="12"/>
        <v>0</v>
      </c>
      <c r="AG26" s="490">
        <f t="shared" si="12"/>
        <v>0</v>
      </c>
      <c r="AH26" s="490">
        <f t="shared" si="12"/>
        <v>0</v>
      </c>
      <c r="AI26" s="490">
        <f t="shared" si="12"/>
        <v>0</v>
      </c>
      <c r="AJ26" s="490">
        <f t="shared" si="12"/>
        <v>0</v>
      </c>
      <c r="AK26" s="490">
        <f t="shared" ref="AK26:BP26" si="13">SUM(AK27:AK33)</f>
        <v>0</v>
      </c>
      <c r="AL26" s="490">
        <f t="shared" si="13"/>
        <v>0</v>
      </c>
      <c r="AM26" s="490">
        <f t="shared" si="13"/>
        <v>0</v>
      </c>
      <c r="AN26" s="490">
        <f t="shared" si="13"/>
        <v>0</v>
      </c>
      <c r="AO26" s="490">
        <f t="shared" si="13"/>
        <v>0</v>
      </c>
      <c r="AP26" s="490">
        <f t="shared" si="13"/>
        <v>0</v>
      </c>
      <c r="AQ26" s="490">
        <f t="shared" si="13"/>
        <v>0</v>
      </c>
      <c r="AR26" s="490">
        <f t="shared" si="13"/>
        <v>0</v>
      </c>
      <c r="AS26" s="490">
        <f t="shared" si="13"/>
        <v>0</v>
      </c>
      <c r="AT26" s="490">
        <f t="shared" si="13"/>
        <v>0</v>
      </c>
      <c r="AU26" s="490">
        <f t="shared" si="13"/>
        <v>0</v>
      </c>
      <c r="AV26" s="490">
        <f t="shared" si="13"/>
        <v>0</v>
      </c>
      <c r="AW26" s="490">
        <f t="shared" si="13"/>
        <v>0</v>
      </c>
      <c r="AX26" s="490">
        <f t="shared" si="13"/>
        <v>0</v>
      </c>
      <c r="AY26" s="490">
        <f t="shared" si="13"/>
        <v>0</v>
      </c>
      <c r="AZ26" s="490">
        <f t="shared" si="13"/>
        <v>0</v>
      </c>
      <c r="BA26" s="490">
        <f t="shared" si="13"/>
        <v>0</v>
      </c>
      <c r="BB26" s="490">
        <f t="shared" si="13"/>
        <v>0</v>
      </c>
      <c r="BC26" s="490">
        <f t="shared" si="13"/>
        <v>0</v>
      </c>
      <c r="BD26" s="490">
        <f t="shared" si="13"/>
        <v>0</v>
      </c>
      <c r="BE26" s="490">
        <f t="shared" si="13"/>
        <v>0</v>
      </c>
      <c r="BF26" s="490">
        <f t="shared" si="13"/>
        <v>0</v>
      </c>
      <c r="BG26" s="490">
        <f t="shared" si="13"/>
        <v>0</v>
      </c>
      <c r="BH26" s="490">
        <f t="shared" si="13"/>
        <v>0</v>
      </c>
      <c r="BI26" s="490">
        <f t="shared" si="13"/>
        <v>0</v>
      </c>
      <c r="BJ26" s="490">
        <f t="shared" si="13"/>
        <v>0</v>
      </c>
      <c r="BK26" s="490">
        <f t="shared" si="13"/>
        <v>0</v>
      </c>
      <c r="BL26" s="490">
        <f t="shared" si="13"/>
        <v>0</v>
      </c>
      <c r="BM26" s="490">
        <f t="shared" si="13"/>
        <v>0</v>
      </c>
      <c r="BN26" s="490">
        <f t="shared" si="13"/>
        <v>0</v>
      </c>
      <c r="BO26" s="490">
        <f t="shared" si="13"/>
        <v>0</v>
      </c>
      <c r="BP26" s="490">
        <f t="shared" si="13"/>
        <v>0</v>
      </c>
      <c r="BQ26" s="490">
        <f t="shared" ref="BQ26:CS26" si="14">SUM(BQ27:BQ33)</f>
        <v>0</v>
      </c>
      <c r="BR26" s="490">
        <f t="shared" si="14"/>
        <v>0</v>
      </c>
      <c r="BS26" s="490">
        <f t="shared" si="14"/>
        <v>0</v>
      </c>
      <c r="BT26" s="490">
        <f t="shared" si="14"/>
        <v>0</v>
      </c>
      <c r="BU26" s="490">
        <f t="shared" si="14"/>
        <v>0</v>
      </c>
      <c r="BV26" s="490">
        <f t="shared" si="14"/>
        <v>0</v>
      </c>
      <c r="BW26" s="490">
        <f t="shared" si="14"/>
        <v>0</v>
      </c>
      <c r="BX26" s="490">
        <f t="shared" si="14"/>
        <v>0</v>
      </c>
      <c r="BY26" s="490">
        <f t="shared" si="14"/>
        <v>0</v>
      </c>
      <c r="BZ26" s="490">
        <f t="shared" si="14"/>
        <v>0</v>
      </c>
      <c r="CA26" s="490">
        <f t="shared" si="14"/>
        <v>0</v>
      </c>
      <c r="CB26" s="490">
        <f t="shared" si="14"/>
        <v>0</v>
      </c>
      <c r="CC26" s="490">
        <f t="shared" si="14"/>
        <v>0</v>
      </c>
      <c r="CD26" s="490">
        <f t="shared" si="14"/>
        <v>0</v>
      </c>
      <c r="CE26" s="490">
        <f t="shared" si="14"/>
        <v>0</v>
      </c>
      <c r="CF26" s="490">
        <f t="shared" si="14"/>
        <v>0</v>
      </c>
      <c r="CG26" s="490">
        <f t="shared" si="14"/>
        <v>0</v>
      </c>
      <c r="CH26" s="490">
        <f t="shared" si="14"/>
        <v>0</v>
      </c>
      <c r="CI26" s="490">
        <f t="shared" si="14"/>
        <v>0</v>
      </c>
      <c r="CJ26" s="490">
        <f t="shared" si="14"/>
        <v>0</v>
      </c>
      <c r="CK26" s="490">
        <f t="shared" si="14"/>
        <v>0</v>
      </c>
      <c r="CL26" s="490">
        <f t="shared" si="14"/>
        <v>0</v>
      </c>
      <c r="CM26" s="490">
        <f t="shared" si="14"/>
        <v>0</v>
      </c>
      <c r="CN26" s="490">
        <f t="shared" si="14"/>
        <v>0</v>
      </c>
      <c r="CO26" s="490">
        <f t="shared" si="14"/>
        <v>0</v>
      </c>
      <c r="CP26" s="490">
        <f t="shared" si="14"/>
        <v>0</v>
      </c>
      <c r="CQ26" s="490">
        <f t="shared" si="14"/>
        <v>0</v>
      </c>
      <c r="CR26" s="490">
        <f t="shared" si="14"/>
        <v>0</v>
      </c>
      <c r="CS26" s="490">
        <f t="shared" si="14"/>
        <v>0</v>
      </c>
      <c r="CT26" s="13"/>
      <c r="CY26" s="3"/>
    </row>
    <row r="27" spans="2:103" customFormat="1" x14ac:dyDescent="0.35">
      <c r="C27" s="421"/>
      <c r="D27" s="33" t="str">
        <f>IFERROR(VLOOKUP(C27,G.Asm!$C$57:$F$61,4,0),"")</f>
        <v/>
      </c>
      <c r="E27" s="492">
        <f>G27+NPV(G.Asm!$F$40,H27:INDEX(H27:CS27,RP))</f>
        <v>0</v>
      </c>
      <c r="F27" s="492">
        <f t="shared" ref="F27:F33" si="15">SUMIF($G$4:$CS$4,"&lt;="&amp;RP,G27:CS27)</f>
        <v>0</v>
      </c>
      <c r="G27" s="493">
        <v>0</v>
      </c>
      <c r="H27" s="494">
        <v>0</v>
      </c>
      <c r="I27" s="494">
        <v>0</v>
      </c>
      <c r="J27" s="494">
        <v>0</v>
      </c>
      <c r="K27" s="494">
        <v>0</v>
      </c>
      <c r="L27" s="494">
        <v>0</v>
      </c>
      <c r="M27" s="494">
        <v>0</v>
      </c>
      <c r="N27" s="494">
        <v>0</v>
      </c>
      <c r="O27" s="494">
        <v>0</v>
      </c>
      <c r="P27" s="494">
        <v>0</v>
      </c>
      <c r="Q27" s="494">
        <v>0</v>
      </c>
      <c r="R27" s="494">
        <v>0</v>
      </c>
      <c r="S27" s="494">
        <v>0</v>
      </c>
      <c r="T27" s="494">
        <v>0</v>
      </c>
      <c r="U27" s="494">
        <v>0</v>
      </c>
      <c r="V27" s="494">
        <v>0</v>
      </c>
      <c r="W27" s="494">
        <v>0</v>
      </c>
      <c r="X27" s="494">
        <v>0</v>
      </c>
      <c r="Y27" s="494">
        <v>0</v>
      </c>
      <c r="Z27" s="494">
        <v>0</v>
      </c>
      <c r="AA27" s="494">
        <v>0</v>
      </c>
      <c r="AB27" s="494">
        <v>0</v>
      </c>
      <c r="AC27" s="494">
        <v>0</v>
      </c>
      <c r="AD27" s="494">
        <v>0</v>
      </c>
      <c r="AE27" s="494">
        <v>0</v>
      </c>
      <c r="AF27" s="494">
        <v>0</v>
      </c>
      <c r="AG27" s="494">
        <v>0</v>
      </c>
      <c r="AH27" s="494">
        <v>0</v>
      </c>
      <c r="AI27" s="494">
        <v>0</v>
      </c>
      <c r="AJ27" s="494">
        <v>0</v>
      </c>
      <c r="AK27" s="494">
        <v>0</v>
      </c>
      <c r="AL27" s="494">
        <v>0</v>
      </c>
      <c r="AM27" s="494">
        <v>0</v>
      </c>
      <c r="AN27" s="494">
        <v>0</v>
      </c>
      <c r="AO27" s="494">
        <v>0</v>
      </c>
      <c r="AP27" s="494">
        <v>0</v>
      </c>
      <c r="AQ27" s="494">
        <v>0</v>
      </c>
      <c r="AR27" s="494">
        <v>0</v>
      </c>
      <c r="AS27" s="494">
        <v>0</v>
      </c>
      <c r="AT27" s="494">
        <v>0</v>
      </c>
      <c r="AU27" s="494">
        <v>0</v>
      </c>
      <c r="AV27" s="494">
        <v>0</v>
      </c>
      <c r="AW27" s="494">
        <v>0</v>
      </c>
      <c r="AX27" s="494">
        <v>0</v>
      </c>
      <c r="AY27" s="494">
        <v>0</v>
      </c>
      <c r="AZ27" s="494">
        <v>0</v>
      </c>
      <c r="BA27" s="494">
        <v>0</v>
      </c>
      <c r="BB27" s="494">
        <v>0</v>
      </c>
      <c r="BC27" s="494">
        <v>0</v>
      </c>
      <c r="BD27" s="494">
        <v>0</v>
      </c>
      <c r="BE27" s="494">
        <v>0</v>
      </c>
      <c r="BF27" s="494">
        <v>0</v>
      </c>
      <c r="BG27" s="494">
        <v>0</v>
      </c>
      <c r="BH27" s="494">
        <v>0</v>
      </c>
      <c r="BI27" s="494">
        <v>0</v>
      </c>
      <c r="BJ27" s="494">
        <v>0</v>
      </c>
      <c r="BK27" s="494">
        <v>0</v>
      </c>
      <c r="BL27" s="494">
        <v>0</v>
      </c>
      <c r="BM27" s="494">
        <v>0</v>
      </c>
      <c r="BN27" s="494">
        <v>0</v>
      </c>
      <c r="BO27" s="494">
        <v>0</v>
      </c>
      <c r="BP27" s="494">
        <v>0</v>
      </c>
      <c r="BQ27" s="494">
        <v>0</v>
      </c>
      <c r="BR27" s="494">
        <v>0</v>
      </c>
      <c r="BS27" s="494">
        <v>0</v>
      </c>
      <c r="BT27" s="494">
        <v>0</v>
      </c>
      <c r="BU27" s="494">
        <v>0</v>
      </c>
      <c r="BV27" s="494">
        <v>0</v>
      </c>
      <c r="BW27" s="494">
        <v>0</v>
      </c>
      <c r="BX27" s="494">
        <v>0</v>
      </c>
      <c r="BY27" s="494">
        <v>0</v>
      </c>
      <c r="BZ27" s="494">
        <v>0</v>
      </c>
      <c r="CA27" s="494">
        <v>0</v>
      </c>
      <c r="CB27" s="494">
        <v>0</v>
      </c>
      <c r="CC27" s="494">
        <v>0</v>
      </c>
      <c r="CD27" s="494">
        <v>0</v>
      </c>
      <c r="CE27" s="494">
        <v>0</v>
      </c>
      <c r="CF27" s="494">
        <v>0</v>
      </c>
      <c r="CG27" s="494">
        <v>0</v>
      </c>
      <c r="CH27" s="494">
        <v>0</v>
      </c>
      <c r="CI27" s="494">
        <v>0</v>
      </c>
      <c r="CJ27" s="494">
        <v>0</v>
      </c>
      <c r="CK27" s="494">
        <v>0</v>
      </c>
      <c r="CL27" s="494">
        <v>0</v>
      </c>
      <c r="CM27" s="494">
        <v>0</v>
      </c>
      <c r="CN27" s="494">
        <v>0</v>
      </c>
      <c r="CO27" s="494">
        <v>0</v>
      </c>
      <c r="CP27" s="494">
        <v>0</v>
      </c>
      <c r="CQ27" s="494">
        <v>0</v>
      </c>
      <c r="CR27" s="494">
        <v>0</v>
      </c>
      <c r="CS27" s="494">
        <v>0</v>
      </c>
      <c r="CT27" s="9"/>
      <c r="CV27" s="343">
        <f>IF(COUNT(G27:INDEX(G27:CS27,RP+1))&lt;&gt;RP+1,"Error",0)</f>
        <v>0</v>
      </c>
      <c r="CX27" s="324">
        <f t="shared" ref="CX27:CX33" si="16">IF(OR(AND(OR(ISBLANK(C27),NOT(ISBLANK(C27)),C27="Spare"),E27=0,F27=0),AND(NOT(ISBLANK(C27)),NOT(C27="Spare"),NOT(E27=0),NOT(F27=0))),0,"Error")</f>
        <v>0</v>
      </c>
      <c r="CY27" s="3"/>
    </row>
    <row r="28" spans="2:103" customFormat="1" hidden="1" x14ac:dyDescent="0.35">
      <c r="C28" s="421"/>
      <c r="D28" s="33" t="str">
        <f>IFERROR(VLOOKUP(C28,G.Asm!$C$57:$F$61,4,0),"")</f>
        <v/>
      </c>
      <c r="E28" s="492">
        <f>G28+NPV(G.Asm!$F$40,H28:INDEX(H28:CS28,RP))</f>
        <v>0</v>
      </c>
      <c r="F28" s="492">
        <f t="shared" si="15"/>
        <v>0</v>
      </c>
      <c r="G28" s="493">
        <v>0</v>
      </c>
      <c r="H28" s="494">
        <v>0</v>
      </c>
      <c r="I28" s="494">
        <v>0</v>
      </c>
      <c r="J28" s="494">
        <v>0</v>
      </c>
      <c r="K28" s="494">
        <v>0</v>
      </c>
      <c r="L28" s="494">
        <v>0</v>
      </c>
      <c r="M28" s="494">
        <v>0</v>
      </c>
      <c r="N28" s="494">
        <v>0</v>
      </c>
      <c r="O28" s="494">
        <v>0</v>
      </c>
      <c r="P28" s="494">
        <v>0</v>
      </c>
      <c r="Q28" s="494">
        <v>0</v>
      </c>
      <c r="R28" s="494">
        <v>0</v>
      </c>
      <c r="S28" s="494">
        <v>0</v>
      </c>
      <c r="T28" s="494">
        <v>0</v>
      </c>
      <c r="U28" s="494">
        <v>0</v>
      </c>
      <c r="V28" s="494">
        <v>0</v>
      </c>
      <c r="W28" s="494">
        <v>0</v>
      </c>
      <c r="X28" s="494">
        <v>0</v>
      </c>
      <c r="Y28" s="494">
        <v>0</v>
      </c>
      <c r="Z28" s="494">
        <v>0</v>
      </c>
      <c r="AA28" s="494">
        <v>0</v>
      </c>
      <c r="AB28" s="494">
        <v>0</v>
      </c>
      <c r="AC28" s="494">
        <v>0</v>
      </c>
      <c r="AD28" s="494">
        <v>0</v>
      </c>
      <c r="AE28" s="494">
        <v>0</v>
      </c>
      <c r="AF28" s="494">
        <v>0</v>
      </c>
      <c r="AG28" s="494">
        <v>0</v>
      </c>
      <c r="AH28" s="494">
        <v>0</v>
      </c>
      <c r="AI28" s="494">
        <v>0</v>
      </c>
      <c r="AJ28" s="494">
        <v>0</v>
      </c>
      <c r="AK28" s="494">
        <v>0</v>
      </c>
      <c r="AL28" s="494">
        <v>0</v>
      </c>
      <c r="AM28" s="494">
        <v>0</v>
      </c>
      <c r="AN28" s="494">
        <v>0</v>
      </c>
      <c r="AO28" s="494">
        <v>0</v>
      </c>
      <c r="AP28" s="494">
        <v>0</v>
      </c>
      <c r="AQ28" s="494">
        <v>0</v>
      </c>
      <c r="AR28" s="494">
        <v>0</v>
      </c>
      <c r="AS28" s="494">
        <v>0</v>
      </c>
      <c r="AT28" s="494">
        <v>0</v>
      </c>
      <c r="AU28" s="494">
        <v>0</v>
      </c>
      <c r="AV28" s="494">
        <v>0</v>
      </c>
      <c r="AW28" s="494">
        <v>0</v>
      </c>
      <c r="AX28" s="494">
        <v>0</v>
      </c>
      <c r="AY28" s="494">
        <v>0</v>
      </c>
      <c r="AZ28" s="494">
        <v>0</v>
      </c>
      <c r="BA28" s="494">
        <v>0</v>
      </c>
      <c r="BB28" s="494">
        <v>0</v>
      </c>
      <c r="BC28" s="494">
        <v>0</v>
      </c>
      <c r="BD28" s="494">
        <v>0</v>
      </c>
      <c r="BE28" s="494">
        <v>0</v>
      </c>
      <c r="BF28" s="494">
        <v>0</v>
      </c>
      <c r="BG28" s="494">
        <v>0</v>
      </c>
      <c r="BH28" s="494">
        <v>0</v>
      </c>
      <c r="BI28" s="494">
        <v>0</v>
      </c>
      <c r="BJ28" s="494">
        <v>0</v>
      </c>
      <c r="BK28" s="494">
        <v>0</v>
      </c>
      <c r="BL28" s="494">
        <v>0</v>
      </c>
      <c r="BM28" s="494">
        <v>0</v>
      </c>
      <c r="BN28" s="494">
        <v>0</v>
      </c>
      <c r="BO28" s="494">
        <v>0</v>
      </c>
      <c r="BP28" s="494">
        <v>0</v>
      </c>
      <c r="BQ28" s="494">
        <v>0</v>
      </c>
      <c r="BR28" s="494">
        <v>0</v>
      </c>
      <c r="BS28" s="494">
        <v>0</v>
      </c>
      <c r="BT28" s="494">
        <v>0</v>
      </c>
      <c r="BU28" s="494">
        <v>0</v>
      </c>
      <c r="BV28" s="494">
        <v>0</v>
      </c>
      <c r="BW28" s="494">
        <v>0</v>
      </c>
      <c r="BX28" s="494">
        <v>0</v>
      </c>
      <c r="BY28" s="494">
        <v>0</v>
      </c>
      <c r="BZ28" s="494">
        <v>0</v>
      </c>
      <c r="CA28" s="494">
        <v>0</v>
      </c>
      <c r="CB28" s="494">
        <v>0</v>
      </c>
      <c r="CC28" s="494">
        <v>0</v>
      </c>
      <c r="CD28" s="494">
        <v>0</v>
      </c>
      <c r="CE28" s="494">
        <v>0</v>
      </c>
      <c r="CF28" s="494">
        <v>0</v>
      </c>
      <c r="CG28" s="494">
        <v>0</v>
      </c>
      <c r="CH28" s="494">
        <v>0</v>
      </c>
      <c r="CI28" s="494">
        <v>0</v>
      </c>
      <c r="CJ28" s="494">
        <v>0</v>
      </c>
      <c r="CK28" s="494">
        <v>0</v>
      </c>
      <c r="CL28" s="494">
        <v>0</v>
      </c>
      <c r="CM28" s="494">
        <v>0</v>
      </c>
      <c r="CN28" s="494">
        <v>0</v>
      </c>
      <c r="CO28" s="494">
        <v>0</v>
      </c>
      <c r="CP28" s="494">
        <v>0</v>
      </c>
      <c r="CQ28" s="494">
        <v>0</v>
      </c>
      <c r="CR28" s="494">
        <v>0</v>
      </c>
      <c r="CS28" s="494">
        <v>0</v>
      </c>
      <c r="CT28" s="9"/>
      <c r="CV28" s="343">
        <f>IF(COUNT(G28:INDEX(G28:CS28,RP+1))&lt;&gt;RP+1,"Error",0)</f>
        <v>0</v>
      </c>
      <c r="CX28" s="324">
        <f t="shared" si="16"/>
        <v>0</v>
      </c>
      <c r="CY28" s="3"/>
    </row>
    <row r="29" spans="2:103" customFormat="1" x14ac:dyDescent="0.35">
      <c r="C29" s="422" t="s">
        <v>334</v>
      </c>
      <c r="D29" s="33" t="str">
        <f>IF(OR(C29="Spare",ISBLANK(C29)),"",G.Asm!$F$71)</f>
        <v/>
      </c>
      <c r="E29" s="492">
        <f>G29+NPV(G.Asm!$F$40,H29:INDEX(H29:CS29,RP))</f>
        <v>0</v>
      </c>
      <c r="F29" s="492">
        <f t="shared" si="15"/>
        <v>0</v>
      </c>
      <c r="G29" s="493">
        <v>0</v>
      </c>
      <c r="H29" s="494">
        <v>0</v>
      </c>
      <c r="I29" s="494">
        <v>0</v>
      </c>
      <c r="J29" s="494">
        <v>0</v>
      </c>
      <c r="K29" s="494">
        <v>0</v>
      </c>
      <c r="L29" s="494">
        <v>0</v>
      </c>
      <c r="M29" s="494">
        <v>0</v>
      </c>
      <c r="N29" s="494">
        <v>0</v>
      </c>
      <c r="O29" s="494">
        <v>0</v>
      </c>
      <c r="P29" s="494">
        <v>0</v>
      </c>
      <c r="Q29" s="494">
        <v>0</v>
      </c>
      <c r="R29" s="494">
        <v>0</v>
      </c>
      <c r="S29" s="494">
        <v>0</v>
      </c>
      <c r="T29" s="494">
        <v>0</v>
      </c>
      <c r="U29" s="494">
        <v>0</v>
      </c>
      <c r="V29" s="494">
        <v>0</v>
      </c>
      <c r="W29" s="494">
        <v>0</v>
      </c>
      <c r="X29" s="494">
        <v>0</v>
      </c>
      <c r="Y29" s="494">
        <v>0</v>
      </c>
      <c r="Z29" s="494">
        <v>0</v>
      </c>
      <c r="AA29" s="494">
        <v>0</v>
      </c>
      <c r="AB29" s="494">
        <v>0</v>
      </c>
      <c r="AC29" s="494">
        <v>0</v>
      </c>
      <c r="AD29" s="494">
        <v>0</v>
      </c>
      <c r="AE29" s="494">
        <v>0</v>
      </c>
      <c r="AF29" s="494">
        <v>0</v>
      </c>
      <c r="AG29" s="494">
        <v>0</v>
      </c>
      <c r="AH29" s="494">
        <v>0</v>
      </c>
      <c r="AI29" s="494">
        <v>0</v>
      </c>
      <c r="AJ29" s="494">
        <v>0</v>
      </c>
      <c r="AK29" s="494">
        <v>0</v>
      </c>
      <c r="AL29" s="494">
        <v>0</v>
      </c>
      <c r="AM29" s="494">
        <v>0</v>
      </c>
      <c r="AN29" s="494">
        <v>0</v>
      </c>
      <c r="AO29" s="494">
        <v>0</v>
      </c>
      <c r="AP29" s="494">
        <v>0</v>
      </c>
      <c r="AQ29" s="494">
        <v>0</v>
      </c>
      <c r="AR29" s="494">
        <v>0</v>
      </c>
      <c r="AS29" s="494">
        <v>0</v>
      </c>
      <c r="AT29" s="494">
        <v>0</v>
      </c>
      <c r="AU29" s="494">
        <v>0</v>
      </c>
      <c r="AV29" s="494">
        <v>0</v>
      </c>
      <c r="AW29" s="494">
        <v>0</v>
      </c>
      <c r="AX29" s="494">
        <v>0</v>
      </c>
      <c r="AY29" s="494">
        <v>0</v>
      </c>
      <c r="AZ29" s="494">
        <v>0</v>
      </c>
      <c r="BA29" s="494">
        <v>0</v>
      </c>
      <c r="BB29" s="494">
        <v>0</v>
      </c>
      <c r="BC29" s="494">
        <v>0</v>
      </c>
      <c r="BD29" s="494">
        <v>0</v>
      </c>
      <c r="BE29" s="494">
        <v>0</v>
      </c>
      <c r="BF29" s="494">
        <v>0</v>
      </c>
      <c r="BG29" s="494">
        <v>0</v>
      </c>
      <c r="BH29" s="494">
        <v>0</v>
      </c>
      <c r="BI29" s="494">
        <v>0</v>
      </c>
      <c r="BJ29" s="494">
        <v>0</v>
      </c>
      <c r="BK29" s="494">
        <v>0</v>
      </c>
      <c r="BL29" s="494">
        <v>0</v>
      </c>
      <c r="BM29" s="494">
        <v>0</v>
      </c>
      <c r="BN29" s="494">
        <v>0</v>
      </c>
      <c r="BO29" s="494">
        <v>0</v>
      </c>
      <c r="BP29" s="494">
        <v>0</v>
      </c>
      <c r="BQ29" s="494">
        <v>0</v>
      </c>
      <c r="BR29" s="494">
        <v>0</v>
      </c>
      <c r="BS29" s="494">
        <v>0</v>
      </c>
      <c r="BT29" s="494">
        <v>0</v>
      </c>
      <c r="BU29" s="494">
        <v>0</v>
      </c>
      <c r="BV29" s="494">
        <v>0</v>
      </c>
      <c r="BW29" s="494">
        <v>0</v>
      </c>
      <c r="BX29" s="494">
        <v>0</v>
      </c>
      <c r="BY29" s="494">
        <v>0</v>
      </c>
      <c r="BZ29" s="494">
        <v>0</v>
      </c>
      <c r="CA29" s="494">
        <v>0</v>
      </c>
      <c r="CB29" s="494">
        <v>0</v>
      </c>
      <c r="CC29" s="494">
        <v>0</v>
      </c>
      <c r="CD29" s="494">
        <v>0</v>
      </c>
      <c r="CE29" s="494">
        <v>0</v>
      </c>
      <c r="CF29" s="494">
        <v>0</v>
      </c>
      <c r="CG29" s="494">
        <v>0</v>
      </c>
      <c r="CH29" s="494">
        <v>0</v>
      </c>
      <c r="CI29" s="494">
        <v>0</v>
      </c>
      <c r="CJ29" s="494">
        <v>0</v>
      </c>
      <c r="CK29" s="494">
        <v>0</v>
      </c>
      <c r="CL29" s="494">
        <v>0</v>
      </c>
      <c r="CM29" s="494">
        <v>0</v>
      </c>
      <c r="CN29" s="494">
        <v>0</v>
      </c>
      <c r="CO29" s="494">
        <v>0</v>
      </c>
      <c r="CP29" s="494">
        <v>0</v>
      </c>
      <c r="CQ29" s="494">
        <v>0</v>
      </c>
      <c r="CR29" s="494">
        <v>0</v>
      </c>
      <c r="CS29" s="494">
        <v>0</v>
      </c>
      <c r="CT29" s="9"/>
      <c r="CV29" s="343">
        <f>IF(COUNT(G29:INDEX(G29:CS29,RP+1))&lt;&gt;RP+1,"Error",0)</f>
        <v>0</v>
      </c>
      <c r="CX29" s="324">
        <f t="shared" si="16"/>
        <v>0</v>
      </c>
      <c r="CY29" s="3"/>
    </row>
    <row r="30" spans="2:103" customFormat="1" hidden="1" x14ac:dyDescent="0.35">
      <c r="C30" s="422" t="s">
        <v>334</v>
      </c>
      <c r="D30" s="33" t="str">
        <f>IF(OR(C30="Spare",ISBLANK(C30)),"",G.Asm!$F$71)</f>
        <v/>
      </c>
      <c r="E30" s="492">
        <f>G30+NPV(G.Asm!$F$40,H30:INDEX(H30:CS30,RP))</f>
        <v>0</v>
      </c>
      <c r="F30" s="492">
        <f t="shared" si="15"/>
        <v>0</v>
      </c>
      <c r="G30" s="493">
        <v>0</v>
      </c>
      <c r="H30" s="494">
        <v>0</v>
      </c>
      <c r="I30" s="494">
        <v>0</v>
      </c>
      <c r="J30" s="494">
        <v>0</v>
      </c>
      <c r="K30" s="494">
        <v>0</v>
      </c>
      <c r="L30" s="494">
        <v>0</v>
      </c>
      <c r="M30" s="494">
        <v>0</v>
      </c>
      <c r="N30" s="494">
        <v>0</v>
      </c>
      <c r="O30" s="494">
        <v>0</v>
      </c>
      <c r="P30" s="494">
        <v>0</v>
      </c>
      <c r="Q30" s="494">
        <v>0</v>
      </c>
      <c r="R30" s="494">
        <v>0</v>
      </c>
      <c r="S30" s="494">
        <v>0</v>
      </c>
      <c r="T30" s="494">
        <v>0</v>
      </c>
      <c r="U30" s="494">
        <v>0</v>
      </c>
      <c r="V30" s="494">
        <v>0</v>
      </c>
      <c r="W30" s="494">
        <v>0</v>
      </c>
      <c r="X30" s="494">
        <v>0</v>
      </c>
      <c r="Y30" s="494">
        <v>0</v>
      </c>
      <c r="Z30" s="494">
        <v>0</v>
      </c>
      <c r="AA30" s="494">
        <v>0</v>
      </c>
      <c r="AB30" s="494">
        <v>0</v>
      </c>
      <c r="AC30" s="494">
        <v>0</v>
      </c>
      <c r="AD30" s="494">
        <v>0</v>
      </c>
      <c r="AE30" s="494">
        <v>0</v>
      </c>
      <c r="AF30" s="494">
        <v>0</v>
      </c>
      <c r="AG30" s="494">
        <v>0</v>
      </c>
      <c r="AH30" s="494">
        <v>0</v>
      </c>
      <c r="AI30" s="494">
        <v>0</v>
      </c>
      <c r="AJ30" s="494">
        <v>0</v>
      </c>
      <c r="AK30" s="494">
        <v>0</v>
      </c>
      <c r="AL30" s="494">
        <v>0</v>
      </c>
      <c r="AM30" s="494">
        <v>0</v>
      </c>
      <c r="AN30" s="494">
        <v>0</v>
      </c>
      <c r="AO30" s="494">
        <v>0</v>
      </c>
      <c r="AP30" s="494">
        <v>0</v>
      </c>
      <c r="AQ30" s="494">
        <v>0</v>
      </c>
      <c r="AR30" s="494">
        <v>0</v>
      </c>
      <c r="AS30" s="494">
        <v>0</v>
      </c>
      <c r="AT30" s="494">
        <v>0</v>
      </c>
      <c r="AU30" s="494">
        <v>0</v>
      </c>
      <c r="AV30" s="494">
        <v>0</v>
      </c>
      <c r="AW30" s="494">
        <v>0</v>
      </c>
      <c r="AX30" s="494">
        <v>0</v>
      </c>
      <c r="AY30" s="494">
        <v>0</v>
      </c>
      <c r="AZ30" s="494">
        <v>0</v>
      </c>
      <c r="BA30" s="494">
        <v>0</v>
      </c>
      <c r="BB30" s="494">
        <v>0</v>
      </c>
      <c r="BC30" s="494">
        <v>0</v>
      </c>
      <c r="BD30" s="494">
        <v>0</v>
      </c>
      <c r="BE30" s="494">
        <v>0</v>
      </c>
      <c r="BF30" s="494">
        <v>0</v>
      </c>
      <c r="BG30" s="494">
        <v>0</v>
      </c>
      <c r="BH30" s="494">
        <v>0</v>
      </c>
      <c r="BI30" s="494">
        <v>0</v>
      </c>
      <c r="BJ30" s="494">
        <v>0</v>
      </c>
      <c r="BK30" s="494">
        <v>0</v>
      </c>
      <c r="BL30" s="494">
        <v>0</v>
      </c>
      <c r="BM30" s="494">
        <v>0</v>
      </c>
      <c r="BN30" s="494">
        <v>0</v>
      </c>
      <c r="BO30" s="494">
        <v>0</v>
      </c>
      <c r="BP30" s="494">
        <v>0</v>
      </c>
      <c r="BQ30" s="494">
        <v>0</v>
      </c>
      <c r="BR30" s="494">
        <v>0</v>
      </c>
      <c r="BS30" s="494">
        <v>0</v>
      </c>
      <c r="BT30" s="494">
        <v>0</v>
      </c>
      <c r="BU30" s="494">
        <v>0</v>
      </c>
      <c r="BV30" s="494">
        <v>0</v>
      </c>
      <c r="BW30" s="494">
        <v>0</v>
      </c>
      <c r="BX30" s="494">
        <v>0</v>
      </c>
      <c r="BY30" s="494">
        <v>0</v>
      </c>
      <c r="BZ30" s="494">
        <v>0</v>
      </c>
      <c r="CA30" s="494">
        <v>0</v>
      </c>
      <c r="CB30" s="494">
        <v>0</v>
      </c>
      <c r="CC30" s="494">
        <v>0</v>
      </c>
      <c r="CD30" s="494">
        <v>0</v>
      </c>
      <c r="CE30" s="494">
        <v>0</v>
      </c>
      <c r="CF30" s="494">
        <v>0</v>
      </c>
      <c r="CG30" s="494">
        <v>0</v>
      </c>
      <c r="CH30" s="494">
        <v>0</v>
      </c>
      <c r="CI30" s="494">
        <v>0</v>
      </c>
      <c r="CJ30" s="494">
        <v>0</v>
      </c>
      <c r="CK30" s="494">
        <v>0</v>
      </c>
      <c r="CL30" s="494">
        <v>0</v>
      </c>
      <c r="CM30" s="494">
        <v>0</v>
      </c>
      <c r="CN30" s="494">
        <v>0</v>
      </c>
      <c r="CO30" s="494">
        <v>0</v>
      </c>
      <c r="CP30" s="494">
        <v>0</v>
      </c>
      <c r="CQ30" s="494">
        <v>0</v>
      </c>
      <c r="CR30" s="494">
        <v>0</v>
      </c>
      <c r="CS30" s="494">
        <v>0</v>
      </c>
      <c r="CT30" s="9"/>
      <c r="CV30" s="343">
        <f>IF(COUNT(G30:INDEX(G30:CS30,RP+1))&lt;&gt;RP+1,"Error",0)</f>
        <v>0</v>
      </c>
      <c r="CX30" s="324">
        <f t="shared" si="16"/>
        <v>0</v>
      </c>
      <c r="CY30" s="3"/>
    </row>
    <row r="31" spans="2:103" customFormat="1" hidden="1" x14ac:dyDescent="0.35">
      <c r="C31" s="422" t="s">
        <v>334</v>
      </c>
      <c r="D31" s="33" t="str">
        <f>IF(OR(C31="Spare",ISBLANK(C31)),"",G.Asm!$F$71)</f>
        <v/>
      </c>
      <c r="E31" s="492">
        <f>G31+NPV(G.Asm!$F$40,H31:INDEX(H31:CS31,RP))</f>
        <v>0</v>
      </c>
      <c r="F31" s="492">
        <f t="shared" si="15"/>
        <v>0</v>
      </c>
      <c r="G31" s="493">
        <v>0</v>
      </c>
      <c r="H31" s="494">
        <v>0</v>
      </c>
      <c r="I31" s="494">
        <v>0</v>
      </c>
      <c r="J31" s="494">
        <v>0</v>
      </c>
      <c r="K31" s="494">
        <v>0</v>
      </c>
      <c r="L31" s="494">
        <v>0</v>
      </c>
      <c r="M31" s="494">
        <v>0</v>
      </c>
      <c r="N31" s="494">
        <v>0</v>
      </c>
      <c r="O31" s="494">
        <v>0</v>
      </c>
      <c r="P31" s="494">
        <v>0</v>
      </c>
      <c r="Q31" s="494">
        <v>0</v>
      </c>
      <c r="R31" s="494">
        <v>0</v>
      </c>
      <c r="S31" s="494">
        <v>0</v>
      </c>
      <c r="T31" s="494">
        <v>0</v>
      </c>
      <c r="U31" s="494">
        <v>0</v>
      </c>
      <c r="V31" s="494">
        <v>0</v>
      </c>
      <c r="W31" s="494">
        <v>0</v>
      </c>
      <c r="X31" s="494">
        <v>0</v>
      </c>
      <c r="Y31" s="494">
        <v>0</v>
      </c>
      <c r="Z31" s="494">
        <v>0</v>
      </c>
      <c r="AA31" s="494">
        <v>0</v>
      </c>
      <c r="AB31" s="494">
        <v>0</v>
      </c>
      <c r="AC31" s="494">
        <v>0</v>
      </c>
      <c r="AD31" s="494">
        <v>0</v>
      </c>
      <c r="AE31" s="494">
        <v>0</v>
      </c>
      <c r="AF31" s="494">
        <v>0</v>
      </c>
      <c r="AG31" s="494">
        <v>0</v>
      </c>
      <c r="AH31" s="494">
        <v>0</v>
      </c>
      <c r="AI31" s="494">
        <v>0</v>
      </c>
      <c r="AJ31" s="494">
        <v>0</v>
      </c>
      <c r="AK31" s="494">
        <v>0</v>
      </c>
      <c r="AL31" s="494">
        <v>0</v>
      </c>
      <c r="AM31" s="494">
        <v>0</v>
      </c>
      <c r="AN31" s="494">
        <v>0</v>
      </c>
      <c r="AO31" s="494">
        <v>0</v>
      </c>
      <c r="AP31" s="494">
        <v>0</v>
      </c>
      <c r="AQ31" s="494">
        <v>0</v>
      </c>
      <c r="AR31" s="494">
        <v>0</v>
      </c>
      <c r="AS31" s="494">
        <v>0</v>
      </c>
      <c r="AT31" s="494">
        <v>0</v>
      </c>
      <c r="AU31" s="494">
        <v>0</v>
      </c>
      <c r="AV31" s="494">
        <v>0</v>
      </c>
      <c r="AW31" s="494">
        <v>0</v>
      </c>
      <c r="AX31" s="494">
        <v>0</v>
      </c>
      <c r="AY31" s="494">
        <v>0</v>
      </c>
      <c r="AZ31" s="494">
        <v>0</v>
      </c>
      <c r="BA31" s="494">
        <v>0</v>
      </c>
      <c r="BB31" s="494">
        <v>0</v>
      </c>
      <c r="BC31" s="494">
        <v>0</v>
      </c>
      <c r="BD31" s="494">
        <v>0</v>
      </c>
      <c r="BE31" s="494">
        <v>0</v>
      </c>
      <c r="BF31" s="494">
        <v>0</v>
      </c>
      <c r="BG31" s="494">
        <v>0</v>
      </c>
      <c r="BH31" s="494">
        <v>0</v>
      </c>
      <c r="BI31" s="494">
        <v>0</v>
      </c>
      <c r="BJ31" s="494">
        <v>0</v>
      </c>
      <c r="BK31" s="494">
        <v>0</v>
      </c>
      <c r="BL31" s="494">
        <v>0</v>
      </c>
      <c r="BM31" s="494">
        <v>0</v>
      </c>
      <c r="BN31" s="494">
        <v>0</v>
      </c>
      <c r="BO31" s="494">
        <v>0</v>
      </c>
      <c r="BP31" s="494">
        <v>0</v>
      </c>
      <c r="BQ31" s="494">
        <v>0</v>
      </c>
      <c r="BR31" s="494">
        <v>0</v>
      </c>
      <c r="BS31" s="494">
        <v>0</v>
      </c>
      <c r="BT31" s="494">
        <v>0</v>
      </c>
      <c r="BU31" s="494">
        <v>0</v>
      </c>
      <c r="BV31" s="494">
        <v>0</v>
      </c>
      <c r="BW31" s="494">
        <v>0</v>
      </c>
      <c r="BX31" s="494">
        <v>0</v>
      </c>
      <c r="BY31" s="494">
        <v>0</v>
      </c>
      <c r="BZ31" s="494">
        <v>0</v>
      </c>
      <c r="CA31" s="494">
        <v>0</v>
      </c>
      <c r="CB31" s="494">
        <v>0</v>
      </c>
      <c r="CC31" s="494">
        <v>0</v>
      </c>
      <c r="CD31" s="494">
        <v>0</v>
      </c>
      <c r="CE31" s="494">
        <v>0</v>
      </c>
      <c r="CF31" s="494">
        <v>0</v>
      </c>
      <c r="CG31" s="494">
        <v>0</v>
      </c>
      <c r="CH31" s="494">
        <v>0</v>
      </c>
      <c r="CI31" s="494">
        <v>0</v>
      </c>
      <c r="CJ31" s="494">
        <v>0</v>
      </c>
      <c r="CK31" s="494">
        <v>0</v>
      </c>
      <c r="CL31" s="494">
        <v>0</v>
      </c>
      <c r="CM31" s="494">
        <v>0</v>
      </c>
      <c r="CN31" s="494">
        <v>0</v>
      </c>
      <c r="CO31" s="494">
        <v>0</v>
      </c>
      <c r="CP31" s="494">
        <v>0</v>
      </c>
      <c r="CQ31" s="494">
        <v>0</v>
      </c>
      <c r="CR31" s="494">
        <v>0</v>
      </c>
      <c r="CS31" s="494">
        <v>0</v>
      </c>
      <c r="CT31" s="9"/>
      <c r="CV31" s="343">
        <f>IF(COUNT(G31:INDEX(G31:CS31,RP+1))&lt;&gt;RP+1,"Error",0)</f>
        <v>0</v>
      </c>
      <c r="CX31" s="324">
        <f t="shared" si="16"/>
        <v>0</v>
      </c>
      <c r="CY31" s="3"/>
    </row>
    <row r="32" spans="2:103" customFormat="1" hidden="1" x14ac:dyDescent="0.35">
      <c r="C32" s="422" t="s">
        <v>334</v>
      </c>
      <c r="D32" s="33" t="str">
        <f>IF(OR(C32="Spare",ISBLANK(C32)),"",G.Asm!$F$71)</f>
        <v/>
      </c>
      <c r="E32" s="492">
        <f>G32+NPV(G.Asm!$F$40,H32:INDEX(H32:CS32,RP))</f>
        <v>0</v>
      </c>
      <c r="F32" s="492">
        <f t="shared" si="15"/>
        <v>0</v>
      </c>
      <c r="G32" s="493">
        <v>0</v>
      </c>
      <c r="H32" s="494">
        <v>0</v>
      </c>
      <c r="I32" s="494">
        <v>0</v>
      </c>
      <c r="J32" s="494">
        <v>0</v>
      </c>
      <c r="K32" s="494">
        <v>0</v>
      </c>
      <c r="L32" s="494">
        <v>0</v>
      </c>
      <c r="M32" s="494">
        <v>0</v>
      </c>
      <c r="N32" s="494">
        <v>0</v>
      </c>
      <c r="O32" s="494">
        <v>0</v>
      </c>
      <c r="P32" s="494">
        <v>0</v>
      </c>
      <c r="Q32" s="494">
        <v>0</v>
      </c>
      <c r="R32" s="494">
        <v>0</v>
      </c>
      <c r="S32" s="494">
        <v>0</v>
      </c>
      <c r="T32" s="494">
        <v>0</v>
      </c>
      <c r="U32" s="494">
        <v>0</v>
      </c>
      <c r="V32" s="494">
        <v>0</v>
      </c>
      <c r="W32" s="494">
        <v>0</v>
      </c>
      <c r="X32" s="494">
        <v>0</v>
      </c>
      <c r="Y32" s="494">
        <v>0</v>
      </c>
      <c r="Z32" s="494">
        <v>0</v>
      </c>
      <c r="AA32" s="494">
        <v>0</v>
      </c>
      <c r="AB32" s="494">
        <v>0</v>
      </c>
      <c r="AC32" s="494">
        <v>0</v>
      </c>
      <c r="AD32" s="494">
        <v>0</v>
      </c>
      <c r="AE32" s="494">
        <v>0</v>
      </c>
      <c r="AF32" s="494">
        <v>0</v>
      </c>
      <c r="AG32" s="494">
        <v>0</v>
      </c>
      <c r="AH32" s="494">
        <v>0</v>
      </c>
      <c r="AI32" s="494">
        <v>0</v>
      </c>
      <c r="AJ32" s="494">
        <v>0</v>
      </c>
      <c r="AK32" s="494">
        <v>0</v>
      </c>
      <c r="AL32" s="494">
        <v>0</v>
      </c>
      <c r="AM32" s="494">
        <v>0</v>
      </c>
      <c r="AN32" s="494">
        <v>0</v>
      </c>
      <c r="AO32" s="494">
        <v>0</v>
      </c>
      <c r="AP32" s="494">
        <v>0</v>
      </c>
      <c r="AQ32" s="494">
        <v>0</v>
      </c>
      <c r="AR32" s="494">
        <v>0</v>
      </c>
      <c r="AS32" s="494">
        <v>0</v>
      </c>
      <c r="AT32" s="494">
        <v>0</v>
      </c>
      <c r="AU32" s="494">
        <v>0</v>
      </c>
      <c r="AV32" s="494">
        <v>0</v>
      </c>
      <c r="AW32" s="494">
        <v>0</v>
      </c>
      <c r="AX32" s="494">
        <v>0</v>
      </c>
      <c r="AY32" s="494">
        <v>0</v>
      </c>
      <c r="AZ32" s="494">
        <v>0</v>
      </c>
      <c r="BA32" s="494">
        <v>0</v>
      </c>
      <c r="BB32" s="494">
        <v>0</v>
      </c>
      <c r="BC32" s="494">
        <v>0</v>
      </c>
      <c r="BD32" s="494">
        <v>0</v>
      </c>
      <c r="BE32" s="494">
        <v>0</v>
      </c>
      <c r="BF32" s="494">
        <v>0</v>
      </c>
      <c r="BG32" s="494">
        <v>0</v>
      </c>
      <c r="BH32" s="494">
        <v>0</v>
      </c>
      <c r="BI32" s="494">
        <v>0</v>
      </c>
      <c r="BJ32" s="494">
        <v>0</v>
      </c>
      <c r="BK32" s="494">
        <v>0</v>
      </c>
      <c r="BL32" s="494">
        <v>0</v>
      </c>
      <c r="BM32" s="494">
        <v>0</v>
      </c>
      <c r="BN32" s="494">
        <v>0</v>
      </c>
      <c r="BO32" s="494">
        <v>0</v>
      </c>
      <c r="BP32" s="494">
        <v>0</v>
      </c>
      <c r="BQ32" s="494">
        <v>0</v>
      </c>
      <c r="BR32" s="494">
        <v>0</v>
      </c>
      <c r="BS32" s="494">
        <v>0</v>
      </c>
      <c r="BT32" s="494">
        <v>0</v>
      </c>
      <c r="BU32" s="494">
        <v>0</v>
      </c>
      <c r="BV32" s="494">
        <v>0</v>
      </c>
      <c r="BW32" s="494">
        <v>0</v>
      </c>
      <c r="BX32" s="494">
        <v>0</v>
      </c>
      <c r="BY32" s="494">
        <v>0</v>
      </c>
      <c r="BZ32" s="494">
        <v>0</v>
      </c>
      <c r="CA32" s="494">
        <v>0</v>
      </c>
      <c r="CB32" s="494">
        <v>0</v>
      </c>
      <c r="CC32" s="494">
        <v>0</v>
      </c>
      <c r="CD32" s="494">
        <v>0</v>
      </c>
      <c r="CE32" s="494">
        <v>0</v>
      </c>
      <c r="CF32" s="494">
        <v>0</v>
      </c>
      <c r="CG32" s="494">
        <v>0</v>
      </c>
      <c r="CH32" s="494">
        <v>0</v>
      </c>
      <c r="CI32" s="494">
        <v>0</v>
      </c>
      <c r="CJ32" s="494">
        <v>0</v>
      </c>
      <c r="CK32" s="494">
        <v>0</v>
      </c>
      <c r="CL32" s="494">
        <v>0</v>
      </c>
      <c r="CM32" s="494">
        <v>0</v>
      </c>
      <c r="CN32" s="494">
        <v>0</v>
      </c>
      <c r="CO32" s="494">
        <v>0</v>
      </c>
      <c r="CP32" s="494">
        <v>0</v>
      </c>
      <c r="CQ32" s="494">
        <v>0</v>
      </c>
      <c r="CR32" s="494">
        <v>0</v>
      </c>
      <c r="CS32" s="494">
        <v>0</v>
      </c>
      <c r="CT32" s="9"/>
      <c r="CV32" s="343">
        <f>IF(COUNT(G32:INDEX(G32:CS32,RP+1))&lt;&gt;RP+1,"Error",0)</f>
        <v>0</v>
      </c>
      <c r="CX32" s="324">
        <f t="shared" si="16"/>
        <v>0</v>
      </c>
      <c r="CY32" s="3"/>
    </row>
    <row r="33" spans="3:103" customFormat="1" hidden="1" x14ac:dyDescent="0.35">
      <c r="C33" s="422" t="s">
        <v>334</v>
      </c>
      <c r="D33" s="33" t="str">
        <f>IF(OR(C33="Spare",ISBLANK(C33)),"",G.Asm!$F$71)</f>
        <v/>
      </c>
      <c r="E33" s="492">
        <f>G33+NPV(G.Asm!$F$40,H33:INDEX(H33:CS33,RP))</f>
        <v>0</v>
      </c>
      <c r="F33" s="492">
        <f t="shared" si="15"/>
        <v>0</v>
      </c>
      <c r="G33" s="493">
        <v>0</v>
      </c>
      <c r="H33" s="494">
        <v>0</v>
      </c>
      <c r="I33" s="494">
        <v>0</v>
      </c>
      <c r="J33" s="494">
        <v>0</v>
      </c>
      <c r="K33" s="494">
        <v>0</v>
      </c>
      <c r="L33" s="494">
        <v>0</v>
      </c>
      <c r="M33" s="494">
        <v>0</v>
      </c>
      <c r="N33" s="494">
        <v>0</v>
      </c>
      <c r="O33" s="494">
        <v>0</v>
      </c>
      <c r="P33" s="494">
        <v>0</v>
      </c>
      <c r="Q33" s="494">
        <v>0</v>
      </c>
      <c r="R33" s="494">
        <v>0</v>
      </c>
      <c r="S33" s="494">
        <v>0</v>
      </c>
      <c r="T33" s="494">
        <v>0</v>
      </c>
      <c r="U33" s="494">
        <v>0</v>
      </c>
      <c r="V33" s="494">
        <v>0</v>
      </c>
      <c r="W33" s="494">
        <v>0</v>
      </c>
      <c r="X33" s="494">
        <v>0</v>
      </c>
      <c r="Y33" s="494">
        <v>0</v>
      </c>
      <c r="Z33" s="494">
        <v>0</v>
      </c>
      <c r="AA33" s="494">
        <v>0</v>
      </c>
      <c r="AB33" s="494">
        <v>0</v>
      </c>
      <c r="AC33" s="494">
        <v>0</v>
      </c>
      <c r="AD33" s="494">
        <v>0</v>
      </c>
      <c r="AE33" s="494">
        <v>0</v>
      </c>
      <c r="AF33" s="494">
        <v>0</v>
      </c>
      <c r="AG33" s="494">
        <v>0</v>
      </c>
      <c r="AH33" s="494">
        <v>0</v>
      </c>
      <c r="AI33" s="494">
        <v>0</v>
      </c>
      <c r="AJ33" s="494">
        <v>0</v>
      </c>
      <c r="AK33" s="494">
        <v>0</v>
      </c>
      <c r="AL33" s="494">
        <v>0</v>
      </c>
      <c r="AM33" s="494">
        <v>0</v>
      </c>
      <c r="AN33" s="494">
        <v>0</v>
      </c>
      <c r="AO33" s="494">
        <v>0</v>
      </c>
      <c r="AP33" s="494">
        <v>0</v>
      </c>
      <c r="AQ33" s="494">
        <v>0</v>
      </c>
      <c r="AR33" s="494">
        <v>0</v>
      </c>
      <c r="AS33" s="494">
        <v>0</v>
      </c>
      <c r="AT33" s="494">
        <v>0</v>
      </c>
      <c r="AU33" s="494">
        <v>0</v>
      </c>
      <c r="AV33" s="494">
        <v>0</v>
      </c>
      <c r="AW33" s="494">
        <v>0</v>
      </c>
      <c r="AX33" s="494">
        <v>0</v>
      </c>
      <c r="AY33" s="494">
        <v>0</v>
      </c>
      <c r="AZ33" s="494">
        <v>0</v>
      </c>
      <c r="BA33" s="494">
        <v>0</v>
      </c>
      <c r="BB33" s="494">
        <v>0</v>
      </c>
      <c r="BC33" s="494">
        <v>0</v>
      </c>
      <c r="BD33" s="494">
        <v>0</v>
      </c>
      <c r="BE33" s="494">
        <v>0</v>
      </c>
      <c r="BF33" s="494">
        <v>0</v>
      </c>
      <c r="BG33" s="494">
        <v>0</v>
      </c>
      <c r="BH33" s="494">
        <v>0</v>
      </c>
      <c r="BI33" s="494">
        <v>0</v>
      </c>
      <c r="BJ33" s="494">
        <v>0</v>
      </c>
      <c r="BK33" s="494">
        <v>0</v>
      </c>
      <c r="BL33" s="494">
        <v>0</v>
      </c>
      <c r="BM33" s="494">
        <v>0</v>
      </c>
      <c r="BN33" s="494">
        <v>0</v>
      </c>
      <c r="BO33" s="494">
        <v>0</v>
      </c>
      <c r="BP33" s="494">
        <v>0</v>
      </c>
      <c r="BQ33" s="494">
        <v>0</v>
      </c>
      <c r="BR33" s="494">
        <v>0</v>
      </c>
      <c r="BS33" s="494">
        <v>0</v>
      </c>
      <c r="BT33" s="494">
        <v>0</v>
      </c>
      <c r="BU33" s="494">
        <v>0</v>
      </c>
      <c r="BV33" s="494">
        <v>0</v>
      </c>
      <c r="BW33" s="494">
        <v>0</v>
      </c>
      <c r="BX33" s="494">
        <v>0</v>
      </c>
      <c r="BY33" s="494">
        <v>0</v>
      </c>
      <c r="BZ33" s="494">
        <v>0</v>
      </c>
      <c r="CA33" s="494">
        <v>0</v>
      </c>
      <c r="CB33" s="494">
        <v>0</v>
      </c>
      <c r="CC33" s="494">
        <v>0</v>
      </c>
      <c r="CD33" s="494">
        <v>0</v>
      </c>
      <c r="CE33" s="494">
        <v>0</v>
      </c>
      <c r="CF33" s="494">
        <v>0</v>
      </c>
      <c r="CG33" s="494">
        <v>0</v>
      </c>
      <c r="CH33" s="494">
        <v>0</v>
      </c>
      <c r="CI33" s="494">
        <v>0</v>
      </c>
      <c r="CJ33" s="494">
        <v>0</v>
      </c>
      <c r="CK33" s="494">
        <v>0</v>
      </c>
      <c r="CL33" s="494">
        <v>0</v>
      </c>
      <c r="CM33" s="494">
        <v>0</v>
      </c>
      <c r="CN33" s="494">
        <v>0</v>
      </c>
      <c r="CO33" s="494">
        <v>0</v>
      </c>
      <c r="CP33" s="494">
        <v>0</v>
      </c>
      <c r="CQ33" s="494">
        <v>0</v>
      </c>
      <c r="CR33" s="494">
        <v>0</v>
      </c>
      <c r="CS33" s="494">
        <v>0</v>
      </c>
      <c r="CT33" s="9"/>
      <c r="CV33" s="343">
        <f>IF(COUNT(G33:INDEX(G33:CS33,RP+1))&lt;&gt;RP+1,"Error",0)</f>
        <v>0</v>
      </c>
      <c r="CX33" s="324">
        <f t="shared" si="16"/>
        <v>0</v>
      </c>
      <c r="CY33" s="3"/>
    </row>
    <row r="34" spans="3:103" customFormat="1" x14ac:dyDescent="0.35">
      <c r="C34" s="74"/>
      <c r="D34" s="3"/>
      <c r="E34" s="497"/>
      <c r="F34" s="497"/>
      <c r="G34" s="498"/>
      <c r="H34" s="498"/>
      <c r="I34" s="498"/>
      <c r="J34" s="498"/>
      <c r="K34" s="498"/>
      <c r="L34" s="498"/>
      <c r="M34" s="498"/>
      <c r="N34" s="498"/>
      <c r="O34" s="498"/>
      <c r="P34" s="498"/>
      <c r="Q34" s="498"/>
      <c r="R34" s="498"/>
      <c r="S34" s="498"/>
      <c r="T34" s="498"/>
      <c r="U34" s="498"/>
      <c r="V34" s="498"/>
      <c r="W34" s="498"/>
      <c r="X34" s="498"/>
      <c r="Y34" s="498"/>
      <c r="Z34" s="498"/>
      <c r="AA34" s="498"/>
      <c r="AB34" s="498"/>
      <c r="AC34" s="498"/>
      <c r="AD34" s="498"/>
      <c r="AE34" s="498"/>
      <c r="AF34" s="498"/>
      <c r="AG34" s="498"/>
      <c r="AH34" s="498"/>
      <c r="AI34" s="498"/>
      <c r="AJ34" s="498"/>
      <c r="AK34" s="498"/>
      <c r="AL34" s="498"/>
      <c r="AM34" s="498"/>
      <c r="AN34" s="498"/>
      <c r="AO34" s="498"/>
      <c r="AP34" s="498"/>
      <c r="AQ34" s="498"/>
      <c r="AR34" s="498"/>
      <c r="AS34" s="498"/>
      <c r="AT34" s="498"/>
      <c r="AU34" s="498"/>
      <c r="AV34" s="498"/>
      <c r="AW34" s="498"/>
      <c r="AX34" s="498"/>
      <c r="AY34" s="498"/>
      <c r="AZ34" s="498"/>
      <c r="BA34" s="498"/>
      <c r="BB34" s="498"/>
      <c r="BC34" s="498"/>
      <c r="BD34" s="498"/>
      <c r="BE34" s="498"/>
      <c r="BF34" s="498"/>
      <c r="BG34" s="498"/>
      <c r="BH34" s="498"/>
      <c r="BI34" s="498"/>
      <c r="BJ34" s="498"/>
      <c r="BK34" s="498"/>
      <c r="BL34" s="498"/>
      <c r="BM34" s="498"/>
      <c r="BN34" s="498"/>
      <c r="BO34" s="498"/>
      <c r="BP34" s="498"/>
      <c r="BQ34" s="498"/>
      <c r="BR34" s="498"/>
      <c r="BS34" s="498"/>
      <c r="BT34" s="498"/>
      <c r="BU34" s="498"/>
      <c r="BV34" s="498"/>
      <c r="BW34" s="498"/>
      <c r="BX34" s="498"/>
      <c r="BY34" s="498"/>
      <c r="BZ34" s="498"/>
      <c r="CA34" s="498"/>
      <c r="CB34" s="498"/>
      <c r="CC34" s="498"/>
      <c r="CD34" s="498"/>
      <c r="CE34" s="498"/>
      <c r="CF34" s="498"/>
      <c r="CG34" s="498"/>
      <c r="CH34" s="498"/>
      <c r="CI34" s="498"/>
      <c r="CJ34" s="498"/>
      <c r="CK34" s="498"/>
      <c r="CL34" s="498"/>
      <c r="CM34" s="498"/>
      <c r="CN34" s="498"/>
      <c r="CO34" s="498"/>
      <c r="CP34" s="498"/>
      <c r="CQ34" s="498"/>
      <c r="CR34" s="498"/>
      <c r="CS34" s="498"/>
      <c r="CT34" s="10"/>
      <c r="CY34" s="3"/>
    </row>
    <row r="35" spans="3:103" customFormat="1" ht="15.5" x14ac:dyDescent="0.35">
      <c r="C35" s="78" t="s">
        <v>25</v>
      </c>
      <c r="D35" s="3"/>
      <c r="E35" s="499"/>
      <c r="F35" s="497"/>
      <c r="G35" s="498"/>
      <c r="H35" s="498"/>
      <c r="I35" s="498"/>
      <c r="J35" s="498"/>
      <c r="K35" s="498"/>
      <c r="L35" s="498"/>
      <c r="M35" s="498"/>
      <c r="N35" s="498"/>
      <c r="O35" s="498"/>
      <c r="P35" s="498"/>
      <c r="Q35" s="498"/>
      <c r="R35" s="498"/>
      <c r="S35" s="498"/>
      <c r="T35" s="498"/>
      <c r="U35" s="498"/>
      <c r="V35" s="498"/>
      <c r="W35" s="498"/>
      <c r="X35" s="498"/>
      <c r="Y35" s="498"/>
      <c r="Z35" s="498"/>
      <c r="AA35" s="498"/>
      <c r="AB35" s="498"/>
      <c r="AC35" s="498"/>
      <c r="AD35" s="498"/>
      <c r="AE35" s="498"/>
      <c r="AF35" s="498"/>
      <c r="AG35" s="498"/>
      <c r="AH35" s="498"/>
      <c r="AI35" s="498"/>
      <c r="AJ35" s="498"/>
      <c r="AK35" s="498"/>
      <c r="AL35" s="498"/>
      <c r="AM35" s="498"/>
      <c r="AN35" s="498"/>
      <c r="AO35" s="498"/>
      <c r="AP35" s="498"/>
      <c r="AQ35" s="498"/>
      <c r="AR35" s="498"/>
      <c r="AS35" s="498"/>
      <c r="AT35" s="498"/>
      <c r="AU35" s="498"/>
      <c r="AV35" s="498"/>
      <c r="AW35" s="498"/>
      <c r="AX35" s="498"/>
      <c r="AY35" s="498"/>
      <c r="AZ35" s="498"/>
      <c r="BA35" s="498"/>
      <c r="BB35" s="498"/>
      <c r="BC35" s="498"/>
      <c r="BD35" s="498"/>
      <c r="BE35" s="498"/>
      <c r="BF35" s="498"/>
      <c r="BG35" s="498"/>
      <c r="BH35" s="498"/>
      <c r="BI35" s="498"/>
      <c r="BJ35" s="498"/>
      <c r="BK35" s="498"/>
      <c r="BL35" s="498"/>
      <c r="BM35" s="498"/>
      <c r="BN35" s="498"/>
      <c r="BO35" s="498"/>
      <c r="BP35" s="498"/>
      <c r="BQ35" s="498"/>
      <c r="BR35" s="498"/>
      <c r="BS35" s="498"/>
      <c r="BT35" s="498"/>
      <c r="BU35" s="498"/>
      <c r="BV35" s="498"/>
      <c r="BW35" s="498"/>
      <c r="BX35" s="498"/>
      <c r="BY35" s="498"/>
      <c r="BZ35" s="498"/>
      <c r="CA35" s="498"/>
      <c r="CB35" s="498"/>
      <c r="CC35" s="498"/>
      <c r="CD35" s="498"/>
      <c r="CE35" s="498"/>
      <c r="CF35" s="498"/>
      <c r="CG35" s="498"/>
      <c r="CH35" s="498"/>
      <c r="CI35" s="498"/>
      <c r="CJ35" s="498"/>
      <c r="CK35" s="498"/>
      <c r="CL35" s="498"/>
      <c r="CM35" s="498"/>
      <c r="CN35" s="498"/>
      <c r="CO35" s="498"/>
      <c r="CP35" s="498"/>
      <c r="CQ35" s="498"/>
      <c r="CR35" s="498"/>
      <c r="CS35" s="498"/>
      <c r="CT35" s="10"/>
      <c r="CY35" s="3"/>
    </row>
    <row r="36" spans="3:103" customFormat="1" x14ac:dyDescent="0.35">
      <c r="C36" s="74"/>
      <c r="D36" s="3"/>
      <c r="E36" s="497"/>
      <c r="F36" s="497"/>
      <c r="G36" s="498"/>
      <c r="H36" s="500"/>
      <c r="I36" s="498"/>
      <c r="J36" s="498"/>
      <c r="K36" s="498"/>
      <c r="L36" s="498"/>
      <c r="M36" s="498"/>
      <c r="N36" s="498"/>
      <c r="O36" s="498"/>
      <c r="P36" s="498"/>
      <c r="Q36" s="498"/>
      <c r="R36" s="498"/>
      <c r="S36" s="498"/>
      <c r="T36" s="498"/>
      <c r="U36" s="498"/>
      <c r="V36" s="498"/>
      <c r="W36" s="498"/>
      <c r="X36" s="498"/>
      <c r="Y36" s="498"/>
      <c r="Z36" s="498"/>
      <c r="AA36" s="498"/>
      <c r="AB36" s="498"/>
      <c r="AC36" s="498"/>
      <c r="AD36" s="498"/>
      <c r="AE36" s="498"/>
      <c r="AF36" s="498"/>
      <c r="AG36" s="498"/>
      <c r="AH36" s="498"/>
      <c r="AI36" s="498"/>
      <c r="AJ36" s="498"/>
      <c r="AK36" s="498"/>
      <c r="AL36" s="498"/>
      <c r="AM36" s="498"/>
      <c r="AN36" s="498"/>
      <c r="AO36" s="498"/>
      <c r="AP36" s="498"/>
      <c r="AQ36" s="498"/>
      <c r="AR36" s="498"/>
      <c r="AS36" s="498"/>
      <c r="AT36" s="498"/>
      <c r="AU36" s="498"/>
      <c r="AV36" s="498"/>
      <c r="AW36" s="498"/>
      <c r="AX36" s="498"/>
      <c r="AY36" s="498"/>
      <c r="AZ36" s="498"/>
      <c r="BA36" s="498"/>
      <c r="BB36" s="498"/>
      <c r="BC36" s="498"/>
      <c r="BD36" s="498"/>
      <c r="BE36" s="498"/>
      <c r="BF36" s="498"/>
      <c r="BG36" s="498"/>
      <c r="BH36" s="498"/>
      <c r="BI36" s="498"/>
      <c r="BJ36" s="498"/>
      <c r="BK36" s="498"/>
      <c r="BL36" s="498"/>
      <c r="BM36" s="498"/>
      <c r="BN36" s="498"/>
      <c r="BO36" s="498"/>
      <c r="BP36" s="498"/>
      <c r="BQ36" s="498"/>
      <c r="BR36" s="498"/>
      <c r="BS36" s="498"/>
      <c r="BT36" s="498"/>
      <c r="BU36" s="498"/>
      <c r="BV36" s="498"/>
      <c r="BW36" s="498"/>
      <c r="BX36" s="498"/>
      <c r="BY36" s="498"/>
      <c r="BZ36" s="498"/>
      <c r="CA36" s="498"/>
      <c r="CB36" s="498"/>
      <c r="CC36" s="498"/>
      <c r="CD36" s="498"/>
      <c r="CE36" s="498"/>
      <c r="CF36" s="498"/>
      <c r="CG36" s="498"/>
      <c r="CH36" s="498"/>
      <c r="CI36" s="498"/>
      <c r="CJ36" s="498"/>
      <c r="CK36" s="498"/>
      <c r="CL36" s="498"/>
      <c r="CM36" s="498"/>
      <c r="CN36" s="498"/>
      <c r="CO36" s="498"/>
      <c r="CP36" s="498"/>
      <c r="CQ36" s="498"/>
      <c r="CR36" s="498"/>
      <c r="CS36" s="498"/>
      <c r="CT36" s="10"/>
      <c r="CY36" s="3"/>
    </row>
    <row r="37" spans="3:103" customFormat="1" ht="22.5" customHeight="1" x14ac:dyDescent="0.35">
      <c r="C37" s="206" t="s">
        <v>633</v>
      </c>
      <c r="D37" s="3"/>
      <c r="E37" s="497"/>
      <c r="F37" s="497"/>
      <c r="G37" s="498"/>
      <c r="H37" s="500"/>
      <c r="I37" s="498"/>
      <c r="J37" s="498"/>
      <c r="K37" s="498"/>
      <c r="L37" s="498"/>
      <c r="M37" s="498"/>
      <c r="N37" s="498"/>
      <c r="O37" s="498"/>
      <c r="P37" s="498"/>
      <c r="Q37" s="498"/>
      <c r="R37" s="498"/>
      <c r="S37" s="498"/>
      <c r="T37" s="498"/>
      <c r="U37" s="498"/>
      <c r="V37" s="498"/>
      <c r="W37" s="498"/>
      <c r="X37" s="498"/>
      <c r="Y37" s="498"/>
      <c r="Z37" s="498"/>
      <c r="AA37" s="498"/>
      <c r="AB37" s="498"/>
      <c r="AC37" s="498"/>
      <c r="AD37" s="498"/>
      <c r="AE37" s="498"/>
      <c r="AF37" s="498"/>
      <c r="AG37" s="498"/>
      <c r="AH37" s="498"/>
      <c r="AI37" s="498"/>
      <c r="AJ37" s="498"/>
      <c r="AK37" s="498"/>
      <c r="AL37" s="498"/>
      <c r="AM37" s="498"/>
      <c r="AN37" s="498"/>
      <c r="AO37" s="498"/>
      <c r="AP37" s="498"/>
      <c r="AQ37" s="498"/>
      <c r="AR37" s="498"/>
      <c r="AS37" s="498"/>
      <c r="AT37" s="498"/>
      <c r="AU37" s="498"/>
      <c r="AV37" s="498"/>
      <c r="AW37" s="498"/>
      <c r="AX37" s="498"/>
      <c r="AY37" s="498"/>
      <c r="AZ37" s="498"/>
      <c r="BA37" s="498"/>
      <c r="BB37" s="498"/>
      <c r="BC37" s="498"/>
      <c r="BD37" s="498"/>
      <c r="BE37" s="498"/>
      <c r="BF37" s="498"/>
      <c r="BG37" s="498"/>
      <c r="BH37" s="498"/>
      <c r="BI37" s="498"/>
      <c r="BJ37" s="498"/>
      <c r="BK37" s="498"/>
      <c r="BL37" s="498"/>
      <c r="BM37" s="498"/>
      <c r="BN37" s="498"/>
      <c r="BO37" s="498"/>
      <c r="BP37" s="498"/>
      <c r="BQ37" s="498"/>
      <c r="BR37" s="498"/>
      <c r="BS37" s="498"/>
      <c r="BT37" s="498"/>
      <c r="BU37" s="498"/>
      <c r="BV37" s="498"/>
      <c r="BW37" s="498"/>
      <c r="BX37" s="498"/>
      <c r="BY37" s="498"/>
      <c r="BZ37" s="498"/>
      <c r="CA37" s="498"/>
      <c r="CB37" s="498"/>
      <c r="CC37" s="498"/>
      <c r="CD37" s="498"/>
      <c r="CE37" s="498"/>
      <c r="CF37" s="498"/>
      <c r="CG37" s="498"/>
      <c r="CH37" s="498"/>
      <c r="CI37" s="498"/>
      <c r="CJ37" s="498"/>
      <c r="CK37" s="498"/>
      <c r="CL37" s="498"/>
      <c r="CM37" s="498"/>
      <c r="CN37" s="498"/>
      <c r="CO37" s="498"/>
      <c r="CP37" s="498"/>
      <c r="CQ37" s="498"/>
      <c r="CR37" s="498"/>
      <c r="CS37" s="498"/>
      <c r="CT37" s="10"/>
      <c r="CY37" s="3"/>
    </row>
    <row r="38" spans="3:103" customFormat="1" ht="15" customHeight="1" x14ac:dyDescent="0.35">
      <c r="C38" s="423" t="s">
        <v>149</v>
      </c>
      <c r="D38" s="3"/>
      <c r="E38" s="501"/>
      <c r="F38" s="497"/>
      <c r="G38" s="498"/>
      <c r="H38" s="500"/>
      <c r="I38" s="498"/>
      <c r="J38" s="498"/>
      <c r="K38" s="498"/>
      <c r="L38" s="498"/>
      <c r="M38" s="498"/>
      <c r="N38" s="498"/>
      <c r="O38" s="498"/>
      <c r="P38" s="498"/>
      <c r="Q38" s="498"/>
      <c r="R38" s="498"/>
      <c r="S38" s="498"/>
      <c r="T38" s="498"/>
      <c r="U38" s="498"/>
      <c r="V38" s="498"/>
      <c r="W38" s="498"/>
      <c r="X38" s="498"/>
      <c r="Y38" s="498"/>
      <c r="Z38" s="498"/>
      <c r="AA38" s="498"/>
      <c r="AB38" s="498"/>
      <c r="AC38" s="498"/>
      <c r="AD38" s="498"/>
      <c r="AE38" s="498"/>
      <c r="AF38" s="498"/>
      <c r="AG38" s="498"/>
      <c r="AH38" s="498"/>
      <c r="AI38" s="498"/>
      <c r="AJ38" s="498"/>
      <c r="AK38" s="498"/>
      <c r="AL38" s="498"/>
      <c r="AM38" s="498"/>
      <c r="AN38" s="498"/>
      <c r="AO38" s="498"/>
      <c r="AP38" s="498"/>
      <c r="AQ38" s="498"/>
      <c r="AR38" s="498"/>
      <c r="AS38" s="498"/>
      <c r="AT38" s="498"/>
      <c r="AU38" s="498"/>
      <c r="AV38" s="498"/>
      <c r="AW38" s="498"/>
      <c r="AX38" s="498"/>
      <c r="AY38" s="498"/>
      <c r="AZ38" s="498"/>
      <c r="BA38" s="498"/>
      <c r="BB38" s="498"/>
      <c r="BC38" s="498"/>
      <c r="BD38" s="498"/>
      <c r="BE38" s="498"/>
      <c r="BF38" s="498"/>
      <c r="BG38" s="498"/>
      <c r="BH38" s="498"/>
      <c r="BI38" s="498"/>
      <c r="BJ38" s="498"/>
      <c r="BK38" s="498"/>
      <c r="BL38" s="498"/>
      <c r="BM38" s="498"/>
      <c r="BN38" s="498"/>
      <c r="BO38" s="498"/>
      <c r="BP38" s="498"/>
      <c r="BQ38" s="498"/>
      <c r="BR38" s="498"/>
      <c r="BS38" s="498"/>
      <c r="BT38" s="498"/>
      <c r="BU38" s="498"/>
      <c r="BV38" s="498"/>
      <c r="BW38" s="498"/>
      <c r="BX38" s="498"/>
      <c r="BY38" s="498"/>
      <c r="BZ38" s="498"/>
      <c r="CA38" s="498"/>
      <c r="CB38" s="498"/>
      <c r="CC38" s="498"/>
      <c r="CD38" s="498"/>
      <c r="CE38" s="498"/>
      <c r="CF38" s="498"/>
      <c r="CG38" s="498"/>
      <c r="CH38" s="498"/>
      <c r="CI38" s="498"/>
      <c r="CJ38" s="498"/>
      <c r="CK38" s="498"/>
      <c r="CL38" s="498"/>
      <c r="CM38" s="498"/>
      <c r="CN38" s="498"/>
      <c r="CO38" s="498"/>
      <c r="CP38" s="498"/>
      <c r="CQ38" s="498"/>
      <c r="CR38" s="498"/>
      <c r="CS38" s="498"/>
      <c r="CT38" s="10"/>
      <c r="CY38" s="3"/>
    </row>
    <row r="39" spans="3:103" customFormat="1" ht="9" customHeight="1" x14ac:dyDescent="0.35">
      <c r="C39" s="74"/>
      <c r="D39" s="3"/>
      <c r="E39" s="497"/>
      <c r="F39" s="497"/>
      <c r="G39" s="498"/>
      <c r="H39" s="500"/>
      <c r="I39" s="498"/>
      <c r="J39" s="498"/>
      <c r="K39" s="498"/>
      <c r="L39" s="498"/>
      <c r="M39" s="498"/>
      <c r="N39" s="498"/>
      <c r="O39" s="498"/>
      <c r="P39" s="498"/>
      <c r="Q39" s="498"/>
      <c r="R39" s="498"/>
      <c r="S39" s="498"/>
      <c r="T39" s="498"/>
      <c r="U39" s="498"/>
      <c r="V39" s="498"/>
      <c r="W39" s="498"/>
      <c r="X39" s="498"/>
      <c r="Y39" s="498"/>
      <c r="Z39" s="498"/>
      <c r="AA39" s="498"/>
      <c r="AB39" s="498"/>
      <c r="AC39" s="498"/>
      <c r="AD39" s="498"/>
      <c r="AE39" s="498"/>
      <c r="AF39" s="498"/>
      <c r="AG39" s="498"/>
      <c r="AH39" s="498"/>
      <c r="AI39" s="498"/>
      <c r="AJ39" s="498"/>
      <c r="AK39" s="498"/>
      <c r="AL39" s="498"/>
      <c r="AM39" s="498"/>
      <c r="AN39" s="498"/>
      <c r="AO39" s="498"/>
      <c r="AP39" s="498"/>
      <c r="AQ39" s="498"/>
      <c r="AR39" s="498"/>
      <c r="AS39" s="498"/>
      <c r="AT39" s="498"/>
      <c r="AU39" s="498"/>
      <c r="AV39" s="498"/>
      <c r="AW39" s="498"/>
      <c r="AX39" s="498"/>
      <c r="AY39" s="498"/>
      <c r="AZ39" s="498"/>
      <c r="BA39" s="498"/>
      <c r="BB39" s="498"/>
      <c r="BC39" s="498"/>
      <c r="BD39" s="498"/>
      <c r="BE39" s="498"/>
      <c r="BF39" s="498"/>
      <c r="BG39" s="498"/>
      <c r="BH39" s="498"/>
      <c r="BI39" s="498"/>
      <c r="BJ39" s="498"/>
      <c r="BK39" s="498"/>
      <c r="BL39" s="498"/>
      <c r="BM39" s="498"/>
      <c r="BN39" s="498"/>
      <c r="BO39" s="498"/>
      <c r="BP39" s="498"/>
      <c r="BQ39" s="498"/>
      <c r="BR39" s="498"/>
      <c r="BS39" s="498"/>
      <c r="BT39" s="498"/>
      <c r="BU39" s="498"/>
      <c r="BV39" s="498"/>
      <c r="BW39" s="498"/>
      <c r="BX39" s="498"/>
      <c r="BY39" s="498"/>
      <c r="BZ39" s="498"/>
      <c r="CA39" s="498"/>
      <c r="CB39" s="498"/>
      <c r="CC39" s="498"/>
      <c r="CD39" s="498"/>
      <c r="CE39" s="498"/>
      <c r="CF39" s="498"/>
      <c r="CG39" s="498"/>
      <c r="CH39" s="498"/>
      <c r="CI39" s="498"/>
      <c r="CJ39" s="498"/>
      <c r="CK39" s="498"/>
      <c r="CL39" s="498"/>
      <c r="CM39" s="498"/>
      <c r="CN39" s="498"/>
      <c r="CO39" s="498"/>
      <c r="CP39" s="498"/>
      <c r="CQ39" s="498"/>
      <c r="CR39" s="498"/>
      <c r="CS39" s="498"/>
      <c r="CT39" s="10"/>
      <c r="CY39" s="3"/>
    </row>
    <row r="40" spans="3:103" customFormat="1" x14ac:dyDescent="0.35">
      <c r="C40" s="79" t="s">
        <v>31</v>
      </c>
      <c r="D40" s="17">
        <f>AVERAGE(G.Asm!F59:F60)</f>
        <v>1</v>
      </c>
      <c r="E40" s="492">
        <f>G40+NPV(G.Asm!$F$40,H40:INDEX(H40:CS40,RP))</f>
        <v>0</v>
      </c>
      <c r="F40" s="492">
        <f>SUMIF($G$4:$CS$4,"&lt;="&amp;RP,G40:CS40)</f>
        <v>0</v>
      </c>
      <c r="G40" s="493">
        <v>0</v>
      </c>
      <c r="H40" s="494">
        <v>0</v>
      </c>
      <c r="I40" s="494">
        <v>0</v>
      </c>
      <c r="J40" s="494">
        <v>0</v>
      </c>
      <c r="K40" s="494">
        <v>0</v>
      </c>
      <c r="L40" s="494">
        <v>0</v>
      </c>
      <c r="M40" s="494">
        <v>0</v>
      </c>
      <c r="N40" s="494">
        <v>0</v>
      </c>
      <c r="O40" s="494">
        <v>0</v>
      </c>
      <c r="P40" s="494">
        <v>0</v>
      </c>
      <c r="Q40" s="494">
        <v>0</v>
      </c>
      <c r="R40" s="494">
        <v>0</v>
      </c>
      <c r="S40" s="494">
        <v>0</v>
      </c>
      <c r="T40" s="494">
        <v>0</v>
      </c>
      <c r="U40" s="494">
        <v>0</v>
      </c>
      <c r="V40" s="494">
        <v>0</v>
      </c>
      <c r="W40" s="494">
        <v>0</v>
      </c>
      <c r="X40" s="494">
        <v>0</v>
      </c>
      <c r="Y40" s="494">
        <v>0</v>
      </c>
      <c r="Z40" s="494">
        <v>0</v>
      </c>
      <c r="AA40" s="494">
        <v>0</v>
      </c>
      <c r="AB40" s="494">
        <v>0</v>
      </c>
      <c r="AC40" s="494">
        <v>0</v>
      </c>
      <c r="AD40" s="494">
        <v>0</v>
      </c>
      <c r="AE40" s="494">
        <v>0</v>
      </c>
      <c r="AF40" s="494">
        <v>0</v>
      </c>
      <c r="AG40" s="494">
        <v>0</v>
      </c>
      <c r="AH40" s="494">
        <v>0</v>
      </c>
      <c r="AI40" s="494">
        <v>0</v>
      </c>
      <c r="AJ40" s="494">
        <v>0</v>
      </c>
      <c r="AK40" s="494">
        <v>0</v>
      </c>
      <c r="AL40" s="494">
        <v>0</v>
      </c>
      <c r="AM40" s="494">
        <v>0</v>
      </c>
      <c r="AN40" s="494">
        <v>0</v>
      </c>
      <c r="AO40" s="494">
        <v>0</v>
      </c>
      <c r="AP40" s="494">
        <v>0</v>
      </c>
      <c r="AQ40" s="494">
        <v>0</v>
      </c>
      <c r="AR40" s="494">
        <v>0</v>
      </c>
      <c r="AS40" s="494">
        <v>0</v>
      </c>
      <c r="AT40" s="494">
        <v>0</v>
      </c>
      <c r="AU40" s="494">
        <v>0</v>
      </c>
      <c r="AV40" s="494">
        <v>0</v>
      </c>
      <c r="AW40" s="494">
        <v>0</v>
      </c>
      <c r="AX40" s="494">
        <v>0</v>
      </c>
      <c r="AY40" s="494">
        <v>0</v>
      </c>
      <c r="AZ40" s="494">
        <v>0</v>
      </c>
      <c r="BA40" s="494">
        <v>0</v>
      </c>
      <c r="BB40" s="494">
        <v>0</v>
      </c>
      <c r="BC40" s="494">
        <v>0</v>
      </c>
      <c r="BD40" s="494">
        <v>0</v>
      </c>
      <c r="BE40" s="494">
        <v>0</v>
      </c>
      <c r="BF40" s="494">
        <v>0</v>
      </c>
      <c r="BG40" s="494">
        <v>0</v>
      </c>
      <c r="BH40" s="494">
        <v>0</v>
      </c>
      <c r="BI40" s="494">
        <v>0</v>
      </c>
      <c r="BJ40" s="494">
        <v>0</v>
      </c>
      <c r="BK40" s="494">
        <v>0</v>
      </c>
      <c r="BL40" s="494">
        <v>0</v>
      </c>
      <c r="BM40" s="494">
        <v>0</v>
      </c>
      <c r="BN40" s="494">
        <v>0</v>
      </c>
      <c r="BO40" s="494">
        <v>0</v>
      </c>
      <c r="BP40" s="494">
        <v>0</v>
      </c>
      <c r="BQ40" s="494">
        <v>0</v>
      </c>
      <c r="BR40" s="494">
        <v>0</v>
      </c>
      <c r="BS40" s="494">
        <v>0</v>
      </c>
      <c r="BT40" s="494">
        <v>0</v>
      </c>
      <c r="BU40" s="494">
        <v>0</v>
      </c>
      <c r="BV40" s="494">
        <v>0</v>
      </c>
      <c r="BW40" s="494">
        <v>0</v>
      </c>
      <c r="BX40" s="494">
        <v>0</v>
      </c>
      <c r="BY40" s="494">
        <v>0</v>
      </c>
      <c r="BZ40" s="494">
        <v>0</v>
      </c>
      <c r="CA40" s="494">
        <v>0</v>
      </c>
      <c r="CB40" s="494">
        <v>0</v>
      </c>
      <c r="CC40" s="494">
        <v>0</v>
      </c>
      <c r="CD40" s="494">
        <v>0</v>
      </c>
      <c r="CE40" s="494">
        <v>0</v>
      </c>
      <c r="CF40" s="494">
        <v>0</v>
      </c>
      <c r="CG40" s="494">
        <v>0</v>
      </c>
      <c r="CH40" s="494">
        <v>0</v>
      </c>
      <c r="CI40" s="494">
        <v>0</v>
      </c>
      <c r="CJ40" s="494">
        <v>0</v>
      </c>
      <c r="CK40" s="494">
        <v>0</v>
      </c>
      <c r="CL40" s="494">
        <v>0</v>
      </c>
      <c r="CM40" s="494">
        <v>0</v>
      </c>
      <c r="CN40" s="494">
        <v>0</v>
      </c>
      <c r="CO40" s="494">
        <v>0</v>
      </c>
      <c r="CP40" s="494">
        <v>0</v>
      </c>
      <c r="CQ40" s="494">
        <v>0</v>
      </c>
      <c r="CR40" s="494">
        <v>0</v>
      </c>
      <c r="CS40" s="494">
        <v>0</v>
      </c>
      <c r="CT40" s="9"/>
      <c r="CV40" s="343">
        <f>IF(COUNT(G40:INDEX(G40:CS40,RP+1))&lt;&gt;RP+1,"Error",0)</f>
        <v>0</v>
      </c>
      <c r="CW40" s="324">
        <f ca="1">IF(OR(COUNTIF(G40:INDEX(G40:CS40,RP+1),"&gt;0")&gt;1,AND(COUNTIF(G40:INDEX(G40:CS40,RP+1),"&gt;0")=1,OFFSET(G40,0,RP)=0)),"Error",0)</f>
        <v>0</v>
      </c>
      <c r="CX40" s="324"/>
      <c r="CY40" s="3"/>
    </row>
    <row r="41" spans="3:103" customFormat="1" x14ac:dyDescent="0.35">
      <c r="C41" s="74"/>
      <c r="D41" s="3"/>
      <c r="E41" s="497"/>
      <c r="F41" s="497"/>
      <c r="G41" s="498"/>
      <c r="H41" s="498"/>
      <c r="I41" s="498"/>
      <c r="J41" s="498"/>
      <c r="K41" s="498"/>
      <c r="L41" s="498"/>
      <c r="M41" s="498"/>
      <c r="N41" s="498"/>
      <c r="O41" s="498"/>
      <c r="P41" s="498"/>
      <c r="Q41" s="498"/>
      <c r="R41" s="498"/>
      <c r="S41" s="498"/>
      <c r="T41" s="498"/>
      <c r="U41" s="498"/>
      <c r="V41" s="498"/>
      <c r="W41" s="498"/>
      <c r="X41" s="498"/>
      <c r="Y41" s="498"/>
      <c r="Z41" s="498"/>
      <c r="AA41" s="498"/>
      <c r="AB41" s="498"/>
      <c r="AC41" s="498"/>
      <c r="AD41" s="498"/>
      <c r="AE41" s="498"/>
      <c r="AF41" s="498"/>
      <c r="AG41" s="498"/>
      <c r="AH41" s="498"/>
      <c r="AI41" s="498"/>
      <c r="AJ41" s="498"/>
      <c r="AK41" s="498"/>
      <c r="AL41" s="498"/>
      <c r="AM41" s="498"/>
      <c r="AN41" s="498"/>
      <c r="AO41" s="498"/>
      <c r="AP41" s="498"/>
      <c r="AQ41" s="498"/>
      <c r="AR41" s="498"/>
      <c r="AS41" s="498"/>
      <c r="AT41" s="498"/>
      <c r="AU41" s="498"/>
      <c r="AV41" s="498"/>
      <c r="AW41" s="498"/>
      <c r="AX41" s="498"/>
      <c r="AY41" s="498"/>
      <c r="AZ41" s="498"/>
      <c r="BA41" s="498"/>
      <c r="BB41" s="498"/>
      <c r="BC41" s="498"/>
      <c r="BD41" s="498"/>
      <c r="BE41" s="498"/>
      <c r="BF41" s="498"/>
      <c r="BG41" s="498"/>
      <c r="BH41" s="498"/>
      <c r="BI41" s="498"/>
      <c r="BJ41" s="498"/>
      <c r="BK41" s="498"/>
      <c r="BL41" s="498"/>
      <c r="BM41" s="498"/>
      <c r="BN41" s="498"/>
      <c r="BO41" s="498"/>
      <c r="BP41" s="498"/>
      <c r="BQ41" s="498"/>
      <c r="BR41" s="498"/>
      <c r="BS41" s="498"/>
      <c r="BT41" s="498"/>
      <c r="BU41" s="498"/>
      <c r="BV41" s="498"/>
      <c r="BW41" s="498"/>
      <c r="BX41" s="498"/>
      <c r="BY41" s="498"/>
      <c r="BZ41" s="498"/>
      <c r="CA41" s="498"/>
      <c r="CB41" s="498"/>
      <c r="CC41" s="498"/>
      <c r="CD41" s="498"/>
      <c r="CE41" s="498"/>
      <c r="CF41" s="498"/>
      <c r="CG41" s="498"/>
      <c r="CH41" s="498"/>
      <c r="CI41" s="498"/>
      <c r="CJ41" s="498"/>
      <c r="CK41" s="498"/>
      <c r="CL41" s="498"/>
      <c r="CM41" s="498"/>
      <c r="CN41" s="498"/>
      <c r="CO41" s="498"/>
      <c r="CP41" s="498"/>
      <c r="CQ41" s="498"/>
      <c r="CR41" s="498"/>
      <c r="CS41" s="498"/>
      <c r="CT41" s="10"/>
      <c r="CY41" s="3"/>
    </row>
    <row r="42" spans="3:103" customFormat="1" ht="15.5" x14ac:dyDescent="0.35">
      <c r="C42" s="78" t="s">
        <v>19</v>
      </c>
      <c r="D42" s="3"/>
      <c r="E42" s="499"/>
      <c r="F42" s="497"/>
      <c r="G42" s="498"/>
      <c r="H42" s="498"/>
      <c r="I42" s="498"/>
      <c r="J42" s="498"/>
      <c r="K42" s="498"/>
      <c r="L42" s="498"/>
      <c r="M42" s="498"/>
      <c r="N42" s="498"/>
      <c r="O42" s="498"/>
      <c r="P42" s="498"/>
      <c r="Q42" s="498"/>
      <c r="R42" s="498"/>
      <c r="S42" s="498"/>
      <c r="T42" s="498"/>
      <c r="U42" s="498"/>
      <c r="V42" s="498"/>
      <c r="W42" s="498"/>
      <c r="X42" s="498"/>
      <c r="Y42" s="498"/>
      <c r="Z42" s="498"/>
      <c r="AA42" s="498"/>
      <c r="AB42" s="498"/>
      <c r="AC42" s="498"/>
      <c r="AD42" s="498"/>
      <c r="AE42" s="498"/>
      <c r="AF42" s="498"/>
      <c r="AG42" s="498"/>
      <c r="AH42" s="498"/>
      <c r="AI42" s="498"/>
      <c r="AJ42" s="498"/>
      <c r="AK42" s="498"/>
      <c r="AL42" s="498"/>
      <c r="AM42" s="498"/>
      <c r="AN42" s="498"/>
      <c r="AO42" s="498"/>
      <c r="AP42" s="498"/>
      <c r="AQ42" s="498"/>
      <c r="AR42" s="498"/>
      <c r="AS42" s="498"/>
      <c r="AT42" s="498"/>
      <c r="AU42" s="498"/>
      <c r="AV42" s="498"/>
      <c r="AW42" s="498"/>
      <c r="AX42" s="498"/>
      <c r="AY42" s="498"/>
      <c r="AZ42" s="498"/>
      <c r="BA42" s="498"/>
      <c r="BB42" s="498"/>
      <c r="BC42" s="498"/>
      <c r="BD42" s="498"/>
      <c r="BE42" s="498"/>
      <c r="BF42" s="498"/>
      <c r="BG42" s="498"/>
      <c r="BH42" s="498"/>
      <c r="BI42" s="498"/>
      <c r="BJ42" s="498"/>
      <c r="BK42" s="498"/>
      <c r="BL42" s="498"/>
      <c r="BM42" s="498"/>
      <c r="BN42" s="498"/>
      <c r="BO42" s="498"/>
      <c r="BP42" s="498"/>
      <c r="BQ42" s="498"/>
      <c r="BR42" s="498"/>
      <c r="BS42" s="498"/>
      <c r="BT42" s="498"/>
      <c r="BU42" s="498"/>
      <c r="BV42" s="498"/>
      <c r="BW42" s="498"/>
      <c r="BX42" s="498"/>
      <c r="BY42" s="498"/>
      <c r="BZ42" s="498"/>
      <c r="CA42" s="498"/>
      <c r="CB42" s="498"/>
      <c r="CC42" s="498"/>
      <c r="CD42" s="498"/>
      <c r="CE42" s="498"/>
      <c r="CF42" s="498"/>
      <c r="CG42" s="498"/>
      <c r="CH42" s="498"/>
      <c r="CI42" s="498"/>
      <c r="CJ42" s="498"/>
      <c r="CK42" s="498"/>
      <c r="CL42" s="498"/>
      <c r="CM42" s="498"/>
      <c r="CN42" s="498"/>
      <c r="CO42" s="498"/>
      <c r="CP42" s="498"/>
      <c r="CQ42" s="498"/>
      <c r="CR42" s="498"/>
      <c r="CS42" s="498"/>
      <c r="CT42" s="10"/>
      <c r="CY42" s="3"/>
    </row>
    <row r="43" spans="3:103" customFormat="1" x14ac:dyDescent="0.35">
      <c r="C43" s="74"/>
      <c r="D43" s="3"/>
      <c r="E43" s="497"/>
      <c r="F43" s="497"/>
      <c r="G43" s="498"/>
      <c r="H43" s="498"/>
      <c r="I43" s="498"/>
      <c r="J43" s="498"/>
      <c r="K43" s="498"/>
      <c r="L43" s="498"/>
      <c r="M43" s="498"/>
      <c r="N43" s="498"/>
      <c r="O43" s="498"/>
      <c r="P43" s="498"/>
      <c r="Q43" s="498"/>
      <c r="R43" s="498"/>
      <c r="S43" s="498"/>
      <c r="T43" s="498"/>
      <c r="U43" s="498"/>
      <c r="V43" s="498"/>
      <c r="W43" s="498"/>
      <c r="X43" s="498"/>
      <c r="Y43" s="498"/>
      <c r="Z43" s="498"/>
      <c r="AA43" s="498"/>
      <c r="AB43" s="498"/>
      <c r="AC43" s="498"/>
      <c r="AD43" s="498"/>
      <c r="AE43" s="498"/>
      <c r="AF43" s="498"/>
      <c r="AG43" s="498"/>
      <c r="AH43" s="498"/>
      <c r="AI43" s="498"/>
      <c r="AJ43" s="498"/>
      <c r="AK43" s="498"/>
      <c r="AL43" s="498"/>
      <c r="AM43" s="498"/>
      <c r="AN43" s="498"/>
      <c r="AO43" s="498"/>
      <c r="AP43" s="498"/>
      <c r="AQ43" s="498"/>
      <c r="AR43" s="498"/>
      <c r="AS43" s="498"/>
      <c r="AT43" s="498"/>
      <c r="AU43" s="498"/>
      <c r="AV43" s="498"/>
      <c r="AW43" s="498"/>
      <c r="AX43" s="498"/>
      <c r="AY43" s="498"/>
      <c r="AZ43" s="498"/>
      <c r="BA43" s="498"/>
      <c r="BB43" s="498"/>
      <c r="BC43" s="498"/>
      <c r="BD43" s="498"/>
      <c r="BE43" s="498"/>
      <c r="BF43" s="498"/>
      <c r="BG43" s="498"/>
      <c r="BH43" s="498"/>
      <c r="BI43" s="498"/>
      <c r="BJ43" s="498"/>
      <c r="BK43" s="498"/>
      <c r="BL43" s="498"/>
      <c r="BM43" s="498"/>
      <c r="BN43" s="498"/>
      <c r="BO43" s="498"/>
      <c r="BP43" s="498"/>
      <c r="BQ43" s="498"/>
      <c r="BR43" s="498"/>
      <c r="BS43" s="498"/>
      <c r="BT43" s="498"/>
      <c r="BU43" s="498"/>
      <c r="BV43" s="498"/>
      <c r="BW43" s="498"/>
      <c r="BX43" s="498"/>
      <c r="BY43" s="498"/>
      <c r="BZ43" s="498"/>
      <c r="CA43" s="498"/>
      <c r="CB43" s="498"/>
      <c r="CC43" s="498"/>
      <c r="CD43" s="498"/>
      <c r="CE43" s="498"/>
      <c r="CF43" s="498"/>
      <c r="CG43" s="498"/>
      <c r="CH43" s="498"/>
      <c r="CI43" s="498"/>
      <c r="CJ43" s="498"/>
      <c r="CK43" s="498"/>
      <c r="CL43" s="498"/>
      <c r="CM43" s="498"/>
      <c r="CN43" s="498"/>
      <c r="CO43" s="498"/>
      <c r="CP43" s="498"/>
      <c r="CQ43" s="498"/>
      <c r="CR43" s="498"/>
      <c r="CS43" s="498"/>
      <c r="CT43" s="10"/>
      <c r="CY43" s="3"/>
    </row>
    <row r="44" spans="3:103" customFormat="1" ht="15" customHeight="1" x14ac:dyDescent="0.35">
      <c r="C44" s="230" t="s">
        <v>142</v>
      </c>
      <c r="D44" s="556" t="s">
        <v>23</v>
      </c>
      <c r="E44" s="490">
        <f t="shared" ref="E44:H44" si="17">SUM(E45:E56)</f>
        <v>0</v>
      </c>
      <c r="F44" s="490">
        <f t="shared" si="17"/>
        <v>0</v>
      </c>
      <c r="G44" s="491">
        <f t="shared" si="17"/>
        <v>0</v>
      </c>
      <c r="H44" s="491">
        <f t="shared" si="17"/>
        <v>0</v>
      </c>
      <c r="I44" s="491">
        <f t="shared" ref="I44:BT44" si="18">SUM(I45:I56)</f>
        <v>0</v>
      </c>
      <c r="J44" s="491">
        <f t="shared" si="18"/>
        <v>0</v>
      </c>
      <c r="K44" s="491">
        <f t="shared" si="18"/>
        <v>0</v>
      </c>
      <c r="L44" s="491">
        <f t="shared" si="18"/>
        <v>0</v>
      </c>
      <c r="M44" s="491">
        <f t="shared" si="18"/>
        <v>0</v>
      </c>
      <c r="N44" s="491">
        <f t="shared" si="18"/>
        <v>0</v>
      </c>
      <c r="O44" s="491">
        <f t="shared" si="18"/>
        <v>0</v>
      </c>
      <c r="P44" s="491">
        <f t="shared" si="18"/>
        <v>0</v>
      </c>
      <c r="Q44" s="491">
        <f t="shared" si="18"/>
        <v>0</v>
      </c>
      <c r="R44" s="491">
        <f t="shared" si="18"/>
        <v>0</v>
      </c>
      <c r="S44" s="491">
        <f t="shared" si="18"/>
        <v>0</v>
      </c>
      <c r="T44" s="491">
        <f t="shared" si="18"/>
        <v>0</v>
      </c>
      <c r="U44" s="491">
        <f t="shared" si="18"/>
        <v>0</v>
      </c>
      <c r="V44" s="491">
        <f t="shared" si="18"/>
        <v>0</v>
      </c>
      <c r="W44" s="491">
        <f t="shared" si="18"/>
        <v>0</v>
      </c>
      <c r="X44" s="491">
        <f t="shared" si="18"/>
        <v>0</v>
      </c>
      <c r="Y44" s="491">
        <f t="shared" si="18"/>
        <v>0</v>
      </c>
      <c r="Z44" s="491">
        <f t="shared" si="18"/>
        <v>0</v>
      </c>
      <c r="AA44" s="491">
        <f t="shared" si="18"/>
        <v>0</v>
      </c>
      <c r="AB44" s="491">
        <f t="shared" si="18"/>
        <v>0</v>
      </c>
      <c r="AC44" s="491">
        <f t="shared" si="18"/>
        <v>0</v>
      </c>
      <c r="AD44" s="491">
        <f t="shared" si="18"/>
        <v>0</v>
      </c>
      <c r="AE44" s="491">
        <f t="shared" si="18"/>
        <v>0</v>
      </c>
      <c r="AF44" s="491">
        <f t="shared" si="18"/>
        <v>0</v>
      </c>
      <c r="AG44" s="491">
        <f t="shared" si="18"/>
        <v>0</v>
      </c>
      <c r="AH44" s="491">
        <f t="shared" si="18"/>
        <v>0</v>
      </c>
      <c r="AI44" s="491">
        <f t="shared" si="18"/>
        <v>0</v>
      </c>
      <c r="AJ44" s="491">
        <f t="shared" si="18"/>
        <v>0</v>
      </c>
      <c r="AK44" s="491">
        <f t="shared" si="18"/>
        <v>0</v>
      </c>
      <c r="AL44" s="491">
        <f t="shared" si="18"/>
        <v>0</v>
      </c>
      <c r="AM44" s="491">
        <f t="shared" si="18"/>
        <v>0</v>
      </c>
      <c r="AN44" s="491">
        <f t="shared" si="18"/>
        <v>0</v>
      </c>
      <c r="AO44" s="491">
        <f t="shared" si="18"/>
        <v>0</v>
      </c>
      <c r="AP44" s="491">
        <f t="shared" si="18"/>
        <v>0</v>
      </c>
      <c r="AQ44" s="491">
        <f t="shared" si="18"/>
        <v>0</v>
      </c>
      <c r="AR44" s="491">
        <f t="shared" si="18"/>
        <v>0</v>
      </c>
      <c r="AS44" s="491">
        <f t="shared" si="18"/>
        <v>0</v>
      </c>
      <c r="AT44" s="491">
        <f t="shared" si="18"/>
        <v>0</v>
      </c>
      <c r="AU44" s="491">
        <f t="shared" si="18"/>
        <v>0</v>
      </c>
      <c r="AV44" s="491">
        <f t="shared" si="18"/>
        <v>0</v>
      </c>
      <c r="AW44" s="491">
        <f t="shared" si="18"/>
        <v>0</v>
      </c>
      <c r="AX44" s="491">
        <f t="shared" si="18"/>
        <v>0</v>
      </c>
      <c r="AY44" s="491">
        <f t="shared" si="18"/>
        <v>0</v>
      </c>
      <c r="AZ44" s="491">
        <f t="shared" si="18"/>
        <v>0</v>
      </c>
      <c r="BA44" s="491">
        <f t="shared" si="18"/>
        <v>0</v>
      </c>
      <c r="BB44" s="491">
        <f t="shared" si="18"/>
        <v>0</v>
      </c>
      <c r="BC44" s="491">
        <f t="shared" si="18"/>
        <v>0</v>
      </c>
      <c r="BD44" s="491">
        <f t="shared" si="18"/>
        <v>0</v>
      </c>
      <c r="BE44" s="491">
        <f t="shared" si="18"/>
        <v>0</v>
      </c>
      <c r="BF44" s="491">
        <f t="shared" si="18"/>
        <v>0</v>
      </c>
      <c r="BG44" s="491">
        <f t="shared" si="18"/>
        <v>0</v>
      </c>
      <c r="BH44" s="491">
        <f t="shared" si="18"/>
        <v>0</v>
      </c>
      <c r="BI44" s="491">
        <f t="shared" si="18"/>
        <v>0</v>
      </c>
      <c r="BJ44" s="491">
        <f t="shared" si="18"/>
        <v>0</v>
      </c>
      <c r="BK44" s="491">
        <f t="shared" si="18"/>
        <v>0</v>
      </c>
      <c r="BL44" s="491">
        <f t="shared" si="18"/>
        <v>0</v>
      </c>
      <c r="BM44" s="491">
        <f t="shared" si="18"/>
        <v>0</v>
      </c>
      <c r="BN44" s="491">
        <f t="shared" si="18"/>
        <v>0</v>
      </c>
      <c r="BO44" s="491">
        <f t="shared" si="18"/>
        <v>0</v>
      </c>
      <c r="BP44" s="491">
        <f t="shared" si="18"/>
        <v>0</v>
      </c>
      <c r="BQ44" s="491">
        <f t="shared" si="18"/>
        <v>0</v>
      </c>
      <c r="BR44" s="491">
        <f t="shared" si="18"/>
        <v>0</v>
      </c>
      <c r="BS44" s="491">
        <f t="shared" si="18"/>
        <v>0</v>
      </c>
      <c r="BT44" s="491">
        <f t="shared" si="18"/>
        <v>0</v>
      </c>
      <c r="BU44" s="491">
        <f t="shared" ref="BU44:CS44" si="19">SUM(BU45:BU56)</f>
        <v>0</v>
      </c>
      <c r="BV44" s="491">
        <f t="shared" si="19"/>
        <v>0</v>
      </c>
      <c r="BW44" s="491">
        <f t="shared" si="19"/>
        <v>0</v>
      </c>
      <c r="BX44" s="491">
        <f t="shared" si="19"/>
        <v>0</v>
      </c>
      <c r="BY44" s="491">
        <f t="shared" si="19"/>
        <v>0</v>
      </c>
      <c r="BZ44" s="491">
        <f t="shared" si="19"/>
        <v>0</v>
      </c>
      <c r="CA44" s="491">
        <f t="shared" si="19"/>
        <v>0</v>
      </c>
      <c r="CB44" s="491">
        <f t="shared" si="19"/>
        <v>0</v>
      </c>
      <c r="CC44" s="491">
        <f t="shared" si="19"/>
        <v>0</v>
      </c>
      <c r="CD44" s="491">
        <f t="shared" si="19"/>
        <v>0</v>
      </c>
      <c r="CE44" s="491">
        <f t="shared" si="19"/>
        <v>0</v>
      </c>
      <c r="CF44" s="491">
        <f t="shared" si="19"/>
        <v>0</v>
      </c>
      <c r="CG44" s="491">
        <f t="shared" si="19"/>
        <v>0</v>
      </c>
      <c r="CH44" s="491">
        <f t="shared" si="19"/>
        <v>0</v>
      </c>
      <c r="CI44" s="491">
        <f t="shared" si="19"/>
        <v>0</v>
      </c>
      <c r="CJ44" s="491">
        <f t="shared" si="19"/>
        <v>0</v>
      </c>
      <c r="CK44" s="491">
        <f t="shared" si="19"/>
        <v>0</v>
      </c>
      <c r="CL44" s="491">
        <f t="shared" si="19"/>
        <v>0</v>
      </c>
      <c r="CM44" s="491">
        <f t="shared" si="19"/>
        <v>0</v>
      </c>
      <c r="CN44" s="491">
        <f t="shared" si="19"/>
        <v>0</v>
      </c>
      <c r="CO44" s="491">
        <f t="shared" si="19"/>
        <v>0</v>
      </c>
      <c r="CP44" s="491">
        <f t="shared" si="19"/>
        <v>0</v>
      </c>
      <c r="CQ44" s="491">
        <f t="shared" si="19"/>
        <v>0</v>
      </c>
      <c r="CR44" s="491">
        <f t="shared" si="19"/>
        <v>0</v>
      </c>
      <c r="CS44" s="491">
        <f t="shared" si="19"/>
        <v>0</v>
      </c>
      <c r="CT44" s="56"/>
      <c r="CY44" s="3"/>
    </row>
    <row r="45" spans="3:103" customFormat="1" x14ac:dyDescent="0.35">
      <c r="C45" s="424"/>
      <c r="D45" s="33" t="str">
        <f>IFERROR(VLOOKUP(C45,G.Asm!$C$63:$F$72,4,0),"")</f>
        <v/>
      </c>
      <c r="E45" s="492">
        <f>G45+NPV(G.Asm!$F$40,H45:INDEX(H45:CS45,RP))</f>
        <v>0</v>
      </c>
      <c r="F45" s="492">
        <f t="shared" ref="F45:F56" si="20">SUMIF($G$4:$CS$4,"&lt;="&amp;RP,G45:CS45)</f>
        <v>0</v>
      </c>
      <c r="G45" s="493">
        <v>0</v>
      </c>
      <c r="H45" s="494">
        <v>0</v>
      </c>
      <c r="I45" s="494">
        <v>0</v>
      </c>
      <c r="J45" s="494">
        <v>0</v>
      </c>
      <c r="K45" s="494">
        <v>0</v>
      </c>
      <c r="L45" s="494">
        <v>0</v>
      </c>
      <c r="M45" s="494">
        <v>0</v>
      </c>
      <c r="N45" s="494">
        <v>0</v>
      </c>
      <c r="O45" s="494">
        <v>0</v>
      </c>
      <c r="P45" s="494">
        <v>0</v>
      </c>
      <c r="Q45" s="494">
        <v>0</v>
      </c>
      <c r="R45" s="494">
        <v>0</v>
      </c>
      <c r="S45" s="494">
        <v>0</v>
      </c>
      <c r="T45" s="494">
        <v>0</v>
      </c>
      <c r="U45" s="494">
        <v>0</v>
      </c>
      <c r="V45" s="494">
        <v>0</v>
      </c>
      <c r="W45" s="494">
        <v>0</v>
      </c>
      <c r="X45" s="494">
        <v>0</v>
      </c>
      <c r="Y45" s="494">
        <v>0</v>
      </c>
      <c r="Z45" s="494">
        <v>0</v>
      </c>
      <c r="AA45" s="494">
        <v>0</v>
      </c>
      <c r="AB45" s="494">
        <v>0</v>
      </c>
      <c r="AC45" s="494">
        <v>0</v>
      </c>
      <c r="AD45" s="494">
        <v>0</v>
      </c>
      <c r="AE45" s="494">
        <v>0</v>
      </c>
      <c r="AF45" s="494">
        <v>0</v>
      </c>
      <c r="AG45" s="494">
        <v>0</v>
      </c>
      <c r="AH45" s="494">
        <v>0</v>
      </c>
      <c r="AI45" s="494">
        <v>0</v>
      </c>
      <c r="AJ45" s="494">
        <v>0</v>
      </c>
      <c r="AK45" s="494">
        <v>0</v>
      </c>
      <c r="AL45" s="494">
        <v>0</v>
      </c>
      <c r="AM45" s="494">
        <v>0</v>
      </c>
      <c r="AN45" s="494">
        <v>0</v>
      </c>
      <c r="AO45" s="494">
        <v>0</v>
      </c>
      <c r="AP45" s="494">
        <v>0</v>
      </c>
      <c r="AQ45" s="494">
        <v>0</v>
      </c>
      <c r="AR45" s="494">
        <v>0</v>
      </c>
      <c r="AS45" s="494">
        <v>0</v>
      </c>
      <c r="AT45" s="494">
        <v>0</v>
      </c>
      <c r="AU45" s="494">
        <v>0</v>
      </c>
      <c r="AV45" s="494">
        <v>0</v>
      </c>
      <c r="AW45" s="494">
        <v>0</v>
      </c>
      <c r="AX45" s="494">
        <v>0</v>
      </c>
      <c r="AY45" s="494">
        <v>0</v>
      </c>
      <c r="AZ45" s="494">
        <v>0</v>
      </c>
      <c r="BA45" s="494">
        <v>0</v>
      </c>
      <c r="BB45" s="494">
        <v>0</v>
      </c>
      <c r="BC45" s="494">
        <v>0</v>
      </c>
      <c r="BD45" s="494">
        <v>0</v>
      </c>
      <c r="BE45" s="494">
        <v>0</v>
      </c>
      <c r="BF45" s="494">
        <v>0</v>
      </c>
      <c r="BG45" s="494">
        <v>0</v>
      </c>
      <c r="BH45" s="494">
        <v>0</v>
      </c>
      <c r="BI45" s="494">
        <v>0</v>
      </c>
      <c r="BJ45" s="494">
        <v>0</v>
      </c>
      <c r="BK45" s="494">
        <v>0</v>
      </c>
      <c r="BL45" s="494">
        <v>0</v>
      </c>
      <c r="BM45" s="494">
        <v>0</v>
      </c>
      <c r="BN45" s="494">
        <v>0</v>
      </c>
      <c r="BO45" s="494">
        <v>0</v>
      </c>
      <c r="BP45" s="494">
        <v>0</v>
      </c>
      <c r="BQ45" s="494">
        <v>0</v>
      </c>
      <c r="BR45" s="494">
        <v>0</v>
      </c>
      <c r="BS45" s="494">
        <v>0</v>
      </c>
      <c r="BT45" s="494">
        <v>0</v>
      </c>
      <c r="BU45" s="494">
        <v>0</v>
      </c>
      <c r="BV45" s="494">
        <v>0</v>
      </c>
      <c r="BW45" s="494">
        <v>0</v>
      </c>
      <c r="BX45" s="494">
        <v>0</v>
      </c>
      <c r="BY45" s="494">
        <v>0</v>
      </c>
      <c r="BZ45" s="494">
        <v>0</v>
      </c>
      <c r="CA45" s="494">
        <v>0</v>
      </c>
      <c r="CB45" s="494">
        <v>0</v>
      </c>
      <c r="CC45" s="494">
        <v>0</v>
      </c>
      <c r="CD45" s="494">
        <v>0</v>
      </c>
      <c r="CE45" s="494">
        <v>0</v>
      </c>
      <c r="CF45" s="494">
        <v>0</v>
      </c>
      <c r="CG45" s="494">
        <v>0</v>
      </c>
      <c r="CH45" s="494">
        <v>0</v>
      </c>
      <c r="CI45" s="494">
        <v>0</v>
      </c>
      <c r="CJ45" s="494">
        <v>0</v>
      </c>
      <c r="CK45" s="494">
        <v>0</v>
      </c>
      <c r="CL45" s="494">
        <v>0</v>
      </c>
      <c r="CM45" s="494">
        <v>0</v>
      </c>
      <c r="CN45" s="494">
        <v>0</v>
      </c>
      <c r="CO45" s="494">
        <v>0</v>
      </c>
      <c r="CP45" s="494">
        <v>0</v>
      </c>
      <c r="CQ45" s="494">
        <v>0</v>
      </c>
      <c r="CR45" s="494">
        <v>0</v>
      </c>
      <c r="CS45" s="494">
        <v>0</v>
      </c>
      <c r="CT45" s="9"/>
      <c r="CV45" s="343">
        <f>IF(COUNT(G45:INDEX(G45:CS45,RP+1))&lt;&gt;RP+1,"Error",0)</f>
        <v>0</v>
      </c>
      <c r="CX45" s="324">
        <f t="shared" ref="CX45:CX56" si="21">IF(OR(AND(OR(ISBLANK(C45),NOT(ISBLANK(C45)),C45="Spare"),E45=0,F45=0),AND(NOT(ISBLANK(C45)),NOT(C45="Spare"),NOT(E45=0),NOT(F45=0))),0,"Error")</f>
        <v>0</v>
      </c>
      <c r="CY45" s="3"/>
    </row>
    <row r="46" spans="3:103" customFormat="1" hidden="1" x14ac:dyDescent="0.35">
      <c r="C46" s="424"/>
      <c r="D46" s="33" t="str">
        <f>IFERROR(VLOOKUP(C46,G.Asm!$C$63:$F$72,4,0),"")</f>
        <v/>
      </c>
      <c r="E46" s="492">
        <f>G46+NPV(G.Asm!$F$40,H46:INDEX(H46:CS46,RP))</f>
        <v>0</v>
      </c>
      <c r="F46" s="492">
        <f t="shared" si="20"/>
        <v>0</v>
      </c>
      <c r="G46" s="493">
        <v>0</v>
      </c>
      <c r="H46" s="494">
        <v>0</v>
      </c>
      <c r="I46" s="494">
        <v>0</v>
      </c>
      <c r="J46" s="494">
        <v>0</v>
      </c>
      <c r="K46" s="494">
        <v>0</v>
      </c>
      <c r="L46" s="494">
        <v>0</v>
      </c>
      <c r="M46" s="494">
        <v>0</v>
      </c>
      <c r="N46" s="494">
        <v>0</v>
      </c>
      <c r="O46" s="494">
        <v>0</v>
      </c>
      <c r="P46" s="494">
        <v>0</v>
      </c>
      <c r="Q46" s="494">
        <v>0</v>
      </c>
      <c r="R46" s="494">
        <v>0</v>
      </c>
      <c r="S46" s="494">
        <v>0</v>
      </c>
      <c r="T46" s="494">
        <v>0</v>
      </c>
      <c r="U46" s="494">
        <v>0</v>
      </c>
      <c r="V46" s="494">
        <v>0</v>
      </c>
      <c r="W46" s="494">
        <v>0</v>
      </c>
      <c r="X46" s="494">
        <v>0</v>
      </c>
      <c r="Y46" s="494">
        <v>0</v>
      </c>
      <c r="Z46" s="494">
        <v>0</v>
      </c>
      <c r="AA46" s="494">
        <v>0</v>
      </c>
      <c r="AB46" s="494">
        <v>0</v>
      </c>
      <c r="AC46" s="494">
        <v>0</v>
      </c>
      <c r="AD46" s="494">
        <v>0</v>
      </c>
      <c r="AE46" s="494">
        <v>0</v>
      </c>
      <c r="AF46" s="494">
        <v>0</v>
      </c>
      <c r="AG46" s="494">
        <v>0</v>
      </c>
      <c r="AH46" s="494">
        <v>0</v>
      </c>
      <c r="AI46" s="494">
        <v>0</v>
      </c>
      <c r="AJ46" s="494">
        <v>0</v>
      </c>
      <c r="AK46" s="494">
        <v>0</v>
      </c>
      <c r="AL46" s="494">
        <v>0</v>
      </c>
      <c r="AM46" s="494">
        <v>0</v>
      </c>
      <c r="AN46" s="494">
        <v>0</v>
      </c>
      <c r="AO46" s="494">
        <v>0</v>
      </c>
      <c r="AP46" s="494">
        <v>0</v>
      </c>
      <c r="AQ46" s="494">
        <v>0</v>
      </c>
      <c r="AR46" s="494">
        <v>0</v>
      </c>
      <c r="AS46" s="494">
        <v>0</v>
      </c>
      <c r="AT46" s="494">
        <v>0</v>
      </c>
      <c r="AU46" s="494">
        <v>0</v>
      </c>
      <c r="AV46" s="494">
        <v>0</v>
      </c>
      <c r="AW46" s="494">
        <v>0</v>
      </c>
      <c r="AX46" s="494">
        <v>0</v>
      </c>
      <c r="AY46" s="494">
        <v>0</v>
      </c>
      <c r="AZ46" s="494">
        <v>0</v>
      </c>
      <c r="BA46" s="494">
        <v>0</v>
      </c>
      <c r="BB46" s="494">
        <v>0</v>
      </c>
      <c r="BC46" s="494">
        <v>0</v>
      </c>
      <c r="BD46" s="494">
        <v>0</v>
      </c>
      <c r="BE46" s="494">
        <v>0</v>
      </c>
      <c r="BF46" s="494">
        <v>0</v>
      </c>
      <c r="BG46" s="494">
        <v>0</v>
      </c>
      <c r="BH46" s="494">
        <v>0</v>
      </c>
      <c r="BI46" s="494">
        <v>0</v>
      </c>
      <c r="BJ46" s="494">
        <v>0</v>
      </c>
      <c r="BK46" s="494">
        <v>0</v>
      </c>
      <c r="BL46" s="494">
        <v>0</v>
      </c>
      <c r="BM46" s="494">
        <v>0</v>
      </c>
      <c r="BN46" s="494">
        <v>0</v>
      </c>
      <c r="BO46" s="494">
        <v>0</v>
      </c>
      <c r="BP46" s="494">
        <v>0</v>
      </c>
      <c r="BQ46" s="494">
        <v>0</v>
      </c>
      <c r="BR46" s="494">
        <v>0</v>
      </c>
      <c r="BS46" s="494">
        <v>0</v>
      </c>
      <c r="BT46" s="494">
        <v>0</v>
      </c>
      <c r="BU46" s="494">
        <v>0</v>
      </c>
      <c r="BV46" s="494">
        <v>0</v>
      </c>
      <c r="BW46" s="494">
        <v>0</v>
      </c>
      <c r="BX46" s="494">
        <v>0</v>
      </c>
      <c r="BY46" s="494">
        <v>0</v>
      </c>
      <c r="BZ46" s="494">
        <v>0</v>
      </c>
      <c r="CA46" s="494">
        <v>0</v>
      </c>
      <c r="CB46" s="494">
        <v>0</v>
      </c>
      <c r="CC46" s="494">
        <v>0</v>
      </c>
      <c r="CD46" s="494">
        <v>0</v>
      </c>
      <c r="CE46" s="494">
        <v>0</v>
      </c>
      <c r="CF46" s="494">
        <v>0</v>
      </c>
      <c r="CG46" s="494">
        <v>0</v>
      </c>
      <c r="CH46" s="494">
        <v>0</v>
      </c>
      <c r="CI46" s="494">
        <v>0</v>
      </c>
      <c r="CJ46" s="494">
        <v>0</v>
      </c>
      <c r="CK46" s="494">
        <v>0</v>
      </c>
      <c r="CL46" s="494">
        <v>0</v>
      </c>
      <c r="CM46" s="494">
        <v>0</v>
      </c>
      <c r="CN46" s="494">
        <v>0</v>
      </c>
      <c r="CO46" s="494">
        <v>0</v>
      </c>
      <c r="CP46" s="494">
        <v>0</v>
      </c>
      <c r="CQ46" s="494">
        <v>0</v>
      </c>
      <c r="CR46" s="494">
        <v>0</v>
      </c>
      <c r="CS46" s="494">
        <v>0</v>
      </c>
      <c r="CT46" s="9"/>
      <c r="CV46" s="343">
        <f>IF(COUNT(G46:INDEX(G46:CS46,RP+1))&lt;&gt;RP+1,"Error",0)</f>
        <v>0</v>
      </c>
      <c r="CX46" s="324">
        <f t="shared" si="21"/>
        <v>0</v>
      </c>
      <c r="CY46" s="3"/>
    </row>
    <row r="47" spans="3:103" customFormat="1" hidden="1" x14ac:dyDescent="0.35">
      <c r="C47" s="424"/>
      <c r="D47" s="33" t="str">
        <f>IFERROR(VLOOKUP(C47,G.Asm!$C$63:$F$72,4,0),"")</f>
        <v/>
      </c>
      <c r="E47" s="492">
        <f>G47+NPV(G.Asm!$F$40,H47:INDEX(H47:CS47,RP))</f>
        <v>0</v>
      </c>
      <c r="F47" s="492">
        <f t="shared" si="20"/>
        <v>0</v>
      </c>
      <c r="G47" s="493">
        <v>0</v>
      </c>
      <c r="H47" s="494">
        <v>0</v>
      </c>
      <c r="I47" s="494">
        <v>0</v>
      </c>
      <c r="J47" s="494">
        <v>0</v>
      </c>
      <c r="K47" s="494">
        <v>0</v>
      </c>
      <c r="L47" s="494">
        <v>0</v>
      </c>
      <c r="M47" s="494">
        <v>0</v>
      </c>
      <c r="N47" s="494">
        <v>0</v>
      </c>
      <c r="O47" s="494">
        <v>0</v>
      </c>
      <c r="P47" s="494">
        <v>0</v>
      </c>
      <c r="Q47" s="494">
        <v>0</v>
      </c>
      <c r="R47" s="494">
        <v>0</v>
      </c>
      <c r="S47" s="494">
        <v>0</v>
      </c>
      <c r="T47" s="494">
        <v>0</v>
      </c>
      <c r="U47" s="494">
        <v>0</v>
      </c>
      <c r="V47" s="494">
        <v>0</v>
      </c>
      <c r="W47" s="494">
        <v>0</v>
      </c>
      <c r="X47" s="494">
        <v>0</v>
      </c>
      <c r="Y47" s="494">
        <v>0</v>
      </c>
      <c r="Z47" s="494">
        <v>0</v>
      </c>
      <c r="AA47" s="494">
        <v>0</v>
      </c>
      <c r="AB47" s="494">
        <v>0</v>
      </c>
      <c r="AC47" s="494">
        <v>0</v>
      </c>
      <c r="AD47" s="494">
        <v>0</v>
      </c>
      <c r="AE47" s="494">
        <v>0</v>
      </c>
      <c r="AF47" s="494">
        <v>0</v>
      </c>
      <c r="AG47" s="494">
        <v>0</v>
      </c>
      <c r="AH47" s="494">
        <v>0</v>
      </c>
      <c r="AI47" s="494">
        <v>0</v>
      </c>
      <c r="AJ47" s="494">
        <v>0</v>
      </c>
      <c r="AK47" s="494">
        <v>0</v>
      </c>
      <c r="AL47" s="494">
        <v>0</v>
      </c>
      <c r="AM47" s="494">
        <v>0</v>
      </c>
      <c r="AN47" s="494">
        <v>0</v>
      </c>
      <c r="AO47" s="494">
        <v>0</v>
      </c>
      <c r="AP47" s="494">
        <v>0</v>
      </c>
      <c r="AQ47" s="494">
        <v>0</v>
      </c>
      <c r="AR47" s="494">
        <v>0</v>
      </c>
      <c r="AS47" s="494">
        <v>0</v>
      </c>
      <c r="AT47" s="494">
        <v>0</v>
      </c>
      <c r="AU47" s="494">
        <v>0</v>
      </c>
      <c r="AV47" s="494">
        <v>0</v>
      </c>
      <c r="AW47" s="494">
        <v>0</v>
      </c>
      <c r="AX47" s="494">
        <v>0</v>
      </c>
      <c r="AY47" s="494">
        <v>0</v>
      </c>
      <c r="AZ47" s="494">
        <v>0</v>
      </c>
      <c r="BA47" s="494">
        <v>0</v>
      </c>
      <c r="BB47" s="494">
        <v>0</v>
      </c>
      <c r="BC47" s="494">
        <v>0</v>
      </c>
      <c r="BD47" s="494">
        <v>0</v>
      </c>
      <c r="BE47" s="494">
        <v>0</v>
      </c>
      <c r="BF47" s="494">
        <v>0</v>
      </c>
      <c r="BG47" s="494">
        <v>0</v>
      </c>
      <c r="BH47" s="494">
        <v>0</v>
      </c>
      <c r="BI47" s="494">
        <v>0</v>
      </c>
      <c r="BJ47" s="494">
        <v>0</v>
      </c>
      <c r="BK47" s="494">
        <v>0</v>
      </c>
      <c r="BL47" s="494">
        <v>0</v>
      </c>
      <c r="BM47" s="494">
        <v>0</v>
      </c>
      <c r="BN47" s="494">
        <v>0</v>
      </c>
      <c r="BO47" s="494">
        <v>0</v>
      </c>
      <c r="BP47" s="494">
        <v>0</v>
      </c>
      <c r="BQ47" s="494">
        <v>0</v>
      </c>
      <c r="BR47" s="494">
        <v>0</v>
      </c>
      <c r="BS47" s="494">
        <v>0</v>
      </c>
      <c r="BT47" s="494">
        <v>0</v>
      </c>
      <c r="BU47" s="494">
        <v>0</v>
      </c>
      <c r="BV47" s="494">
        <v>0</v>
      </c>
      <c r="BW47" s="494">
        <v>0</v>
      </c>
      <c r="BX47" s="494">
        <v>0</v>
      </c>
      <c r="BY47" s="494">
        <v>0</v>
      </c>
      <c r="BZ47" s="494">
        <v>0</v>
      </c>
      <c r="CA47" s="494">
        <v>0</v>
      </c>
      <c r="CB47" s="494">
        <v>0</v>
      </c>
      <c r="CC47" s="494">
        <v>0</v>
      </c>
      <c r="CD47" s="494">
        <v>0</v>
      </c>
      <c r="CE47" s="494">
        <v>0</v>
      </c>
      <c r="CF47" s="494">
        <v>0</v>
      </c>
      <c r="CG47" s="494">
        <v>0</v>
      </c>
      <c r="CH47" s="494">
        <v>0</v>
      </c>
      <c r="CI47" s="494">
        <v>0</v>
      </c>
      <c r="CJ47" s="494">
        <v>0</v>
      </c>
      <c r="CK47" s="494">
        <v>0</v>
      </c>
      <c r="CL47" s="494">
        <v>0</v>
      </c>
      <c r="CM47" s="494">
        <v>0</v>
      </c>
      <c r="CN47" s="494">
        <v>0</v>
      </c>
      <c r="CO47" s="494">
        <v>0</v>
      </c>
      <c r="CP47" s="494">
        <v>0</v>
      </c>
      <c r="CQ47" s="494">
        <v>0</v>
      </c>
      <c r="CR47" s="494">
        <v>0</v>
      </c>
      <c r="CS47" s="494">
        <v>0</v>
      </c>
      <c r="CT47" s="9"/>
      <c r="CV47" s="343">
        <f>IF(COUNT(G47:INDEX(G47:CS47,RP+1))&lt;&gt;RP+1,"Error",0)</f>
        <v>0</v>
      </c>
      <c r="CX47" s="324">
        <f t="shared" si="21"/>
        <v>0</v>
      </c>
      <c r="CY47" s="3"/>
    </row>
    <row r="48" spans="3:103" customFormat="1" hidden="1" x14ac:dyDescent="0.35">
      <c r="C48" s="424"/>
      <c r="D48" s="33" t="str">
        <f>IFERROR(VLOOKUP(C48,G.Asm!$C$63:$F$72,4,0),"")</f>
        <v/>
      </c>
      <c r="E48" s="492">
        <f>G48+NPV(G.Asm!$F$40,H48:INDEX(H48:CS48,RP))</f>
        <v>0</v>
      </c>
      <c r="F48" s="492">
        <f t="shared" si="20"/>
        <v>0</v>
      </c>
      <c r="G48" s="493">
        <v>0</v>
      </c>
      <c r="H48" s="494">
        <v>0</v>
      </c>
      <c r="I48" s="494">
        <v>0</v>
      </c>
      <c r="J48" s="494">
        <v>0</v>
      </c>
      <c r="K48" s="494">
        <v>0</v>
      </c>
      <c r="L48" s="494">
        <v>0</v>
      </c>
      <c r="M48" s="494">
        <v>0</v>
      </c>
      <c r="N48" s="494">
        <v>0</v>
      </c>
      <c r="O48" s="494">
        <v>0</v>
      </c>
      <c r="P48" s="494">
        <v>0</v>
      </c>
      <c r="Q48" s="494">
        <v>0</v>
      </c>
      <c r="R48" s="494">
        <v>0</v>
      </c>
      <c r="S48" s="494">
        <v>0</v>
      </c>
      <c r="T48" s="494">
        <v>0</v>
      </c>
      <c r="U48" s="494">
        <v>0</v>
      </c>
      <c r="V48" s="494">
        <v>0</v>
      </c>
      <c r="W48" s="494">
        <v>0</v>
      </c>
      <c r="X48" s="494">
        <v>0</v>
      </c>
      <c r="Y48" s="494">
        <v>0</v>
      </c>
      <c r="Z48" s="494">
        <v>0</v>
      </c>
      <c r="AA48" s="494">
        <v>0</v>
      </c>
      <c r="AB48" s="494">
        <v>0</v>
      </c>
      <c r="AC48" s="494">
        <v>0</v>
      </c>
      <c r="AD48" s="494">
        <v>0</v>
      </c>
      <c r="AE48" s="494">
        <v>0</v>
      </c>
      <c r="AF48" s="494">
        <v>0</v>
      </c>
      <c r="AG48" s="494">
        <v>0</v>
      </c>
      <c r="AH48" s="494">
        <v>0</v>
      </c>
      <c r="AI48" s="494">
        <v>0</v>
      </c>
      <c r="AJ48" s="494">
        <v>0</v>
      </c>
      <c r="AK48" s="494">
        <v>0</v>
      </c>
      <c r="AL48" s="494">
        <v>0</v>
      </c>
      <c r="AM48" s="494">
        <v>0</v>
      </c>
      <c r="AN48" s="494">
        <v>0</v>
      </c>
      <c r="AO48" s="494">
        <v>0</v>
      </c>
      <c r="AP48" s="494">
        <v>0</v>
      </c>
      <c r="AQ48" s="494">
        <v>0</v>
      </c>
      <c r="AR48" s="494">
        <v>0</v>
      </c>
      <c r="AS48" s="494">
        <v>0</v>
      </c>
      <c r="AT48" s="494">
        <v>0</v>
      </c>
      <c r="AU48" s="494">
        <v>0</v>
      </c>
      <c r="AV48" s="494">
        <v>0</v>
      </c>
      <c r="AW48" s="494">
        <v>0</v>
      </c>
      <c r="AX48" s="494">
        <v>0</v>
      </c>
      <c r="AY48" s="494">
        <v>0</v>
      </c>
      <c r="AZ48" s="494">
        <v>0</v>
      </c>
      <c r="BA48" s="494">
        <v>0</v>
      </c>
      <c r="BB48" s="494">
        <v>0</v>
      </c>
      <c r="BC48" s="494">
        <v>0</v>
      </c>
      <c r="BD48" s="494">
        <v>0</v>
      </c>
      <c r="BE48" s="494">
        <v>0</v>
      </c>
      <c r="BF48" s="494">
        <v>0</v>
      </c>
      <c r="BG48" s="494">
        <v>0</v>
      </c>
      <c r="BH48" s="494">
        <v>0</v>
      </c>
      <c r="BI48" s="494">
        <v>0</v>
      </c>
      <c r="BJ48" s="494">
        <v>0</v>
      </c>
      <c r="BK48" s="494">
        <v>0</v>
      </c>
      <c r="BL48" s="494">
        <v>0</v>
      </c>
      <c r="BM48" s="494">
        <v>0</v>
      </c>
      <c r="BN48" s="494">
        <v>0</v>
      </c>
      <c r="BO48" s="494">
        <v>0</v>
      </c>
      <c r="BP48" s="494">
        <v>0</v>
      </c>
      <c r="BQ48" s="494">
        <v>0</v>
      </c>
      <c r="BR48" s="494">
        <v>0</v>
      </c>
      <c r="BS48" s="494">
        <v>0</v>
      </c>
      <c r="BT48" s="494">
        <v>0</v>
      </c>
      <c r="BU48" s="494">
        <v>0</v>
      </c>
      <c r="BV48" s="494">
        <v>0</v>
      </c>
      <c r="BW48" s="494">
        <v>0</v>
      </c>
      <c r="BX48" s="494">
        <v>0</v>
      </c>
      <c r="BY48" s="494">
        <v>0</v>
      </c>
      <c r="BZ48" s="494">
        <v>0</v>
      </c>
      <c r="CA48" s="494">
        <v>0</v>
      </c>
      <c r="CB48" s="494">
        <v>0</v>
      </c>
      <c r="CC48" s="494">
        <v>0</v>
      </c>
      <c r="CD48" s="494">
        <v>0</v>
      </c>
      <c r="CE48" s="494">
        <v>0</v>
      </c>
      <c r="CF48" s="494">
        <v>0</v>
      </c>
      <c r="CG48" s="494">
        <v>0</v>
      </c>
      <c r="CH48" s="494">
        <v>0</v>
      </c>
      <c r="CI48" s="494">
        <v>0</v>
      </c>
      <c r="CJ48" s="494">
        <v>0</v>
      </c>
      <c r="CK48" s="494">
        <v>0</v>
      </c>
      <c r="CL48" s="494">
        <v>0</v>
      </c>
      <c r="CM48" s="494">
        <v>0</v>
      </c>
      <c r="CN48" s="494">
        <v>0</v>
      </c>
      <c r="CO48" s="494">
        <v>0</v>
      </c>
      <c r="CP48" s="494">
        <v>0</v>
      </c>
      <c r="CQ48" s="494">
        <v>0</v>
      </c>
      <c r="CR48" s="494">
        <v>0</v>
      </c>
      <c r="CS48" s="494">
        <v>0</v>
      </c>
      <c r="CT48" s="9"/>
      <c r="CV48" s="343">
        <f>IF(COUNT(G48:INDEX(G48:CS48,RP+1))&lt;&gt;RP+1,"Error",0)</f>
        <v>0</v>
      </c>
      <c r="CX48" s="324">
        <f t="shared" si="21"/>
        <v>0</v>
      </c>
      <c r="CY48" s="3"/>
    </row>
    <row r="49" spans="3:103" customFormat="1" hidden="1" x14ac:dyDescent="0.35">
      <c r="C49" s="424"/>
      <c r="D49" s="33" t="str">
        <f>IFERROR(VLOOKUP(C49,G.Asm!$C$63:$F$72,4,0),"")</f>
        <v/>
      </c>
      <c r="E49" s="492">
        <f>G49+NPV(G.Asm!$F$40,H49:INDEX(H49:CS49,RP))</f>
        <v>0</v>
      </c>
      <c r="F49" s="492">
        <f t="shared" si="20"/>
        <v>0</v>
      </c>
      <c r="G49" s="493">
        <v>0</v>
      </c>
      <c r="H49" s="494">
        <v>0</v>
      </c>
      <c r="I49" s="494">
        <v>0</v>
      </c>
      <c r="J49" s="494">
        <v>0</v>
      </c>
      <c r="K49" s="494">
        <v>0</v>
      </c>
      <c r="L49" s="494">
        <v>0</v>
      </c>
      <c r="M49" s="494">
        <v>0</v>
      </c>
      <c r="N49" s="494">
        <v>0</v>
      </c>
      <c r="O49" s="494">
        <v>0</v>
      </c>
      <c r="P49" s="494">
        <v>0</v>
      </c>
      <c r="Q49" s="494">
        <v>0</v>
      </c>
      <c r="R49" s="494">
        <v>0</v>
      </c>
      <c r="S49" s="494">
        <v>0</v>
      </c>
      <c r="T49" s="494">
        <v>0</v>
      </c>
      <c r="U49" s="494">
        <v>0</v>
      </c>
      <c r="V49" s="494">
        <v>0</v>
      </c>
      <c r="W49" s="494">
        <v>0</v>
      </c>
      <c r="X49" s="494">
        <v>0</v>
      </c>
      <c r="Y49" s="494">
        <v>0</v>
      </c>
      <c r="Z49" s="494">
        <v>0</v>
      </c>
      <c r="AA49" s="494">
        <v>0</v>
      </c>
      <c r="AB49" s="494">
        <v>0</v>
      </c>
      <c r="AC49" s="494">
        <v>0</v>
      </c>
      <c r="AD49" s="494">
        <v>0</v>
      </c>
      <c r="AE49" s="494">
        <v>0</v>
      </c>
      <c r="AF49" s="494">
        <v>0</v>
      </c>
      <c r="AG49" s="494">
        <v>0</v>
      </c>
      <c r="AH49" s="494">
        <v>0</v>
      </c>
      <c r="AI49" s="494">
        <v>0</v>
      </c>
      <c r="AJ49" s="494">
        <v>0</v>
      </c>
      <c r="AK49" s="494">
        <v>0</v>
      </c>
      <c r="AL49" s="494">
        <v>0</v>
      </c>
      <c r="AM49" s="494">
        <v>0</v>
      </c>
      <c r="AN49" s="494">
        <v>0</v>
      </c>
      <c r="AO49" s="494">
        <v>0</v>
      </c>
      <c r="AP49" s="494">
        <v>0</v>
      </c>
      <c r="AQ49" s="494">
        <v>0</v>
      </c>
      <c r="AR49" s="494">
        <v>0</v>
      </c>
      <c r="AS49" s="494">
        <v>0</v>
      </c>
      <c r="AT49" s="494">
        <v>0</v>
      </c>
      <c r="AU49" s="494">
        <v>0</v>
      </c>
      <c r="AV49" s="494">
        <v>0</v>
      </c>
      <c r="AW49" s="494">
        <v>0</v>
      </c>
      <c r="AX49" s="494">
        <v>0</v>
      </c>
      <c r="AY49" s="494">
        <v>0</v>
      </c>
      <c r="AZ49" s="494">
        <v>0</v>
      </c>
      <c r="BA49" s="494">
        <v>0</v>
      </c>
      <c r="BB49" s="494">
        <v>0</v>
      </c>
      <c r="BC49" s="494">
        <v>0</v>
      </c>
      <c r="BD49" s="494">
        <v>0</v>
      </c>
      <c r="BE49" s="494">
        <v>0</v>
      </c>
      <c r="BF49" s="494">
        <v>0</v>
      </c>
      <c r="BG49" s="494">
        <v>0</v>
      </c>
      <c r="BH49" s="494">
        <v>0</v>
      </c>
      <c r="BI49" s="494">
        <v>0</v>
      </c>
      <c r="BJ49" s="494">
        <v>0</v>
      </c>
      <c r="BK49" s="494">
        <v>0</v>
      </c>
      <c r="BL49" s="494">
        <v>0</v>
      </c>
      <c r="BM49" s="494">
        <v>0</v>
      </c>
      <c r="BN49" s="494">
        <v>0</v>
      </c>
      <c r="BO49" s="494">
        <v>0</v>
      </c>
      <c r="BP49" s="494">
        <v>0</v>
      </c>
      <c r="BQ49" s="494">
        <v>0</v>
      </c>
      <c r="BR49" s="494">
        <v>0</v>
      </c>
      <c r="BS49" s="494">
        <v>0</v>
      </c>
      <c r="BT49" s="494">
        <v>0</v>
      </c>
      <c r="BU49" s="494">
        <v>0</v>
      </c>
      <c r="BV49" s="494">
        <v>0</v>
      </c>
      <c r="BW49" s="494">
        <v>0</v>
      </c>
      <c r="BX49" s="494">
        <v>0</v>
      </c>
      <c r="BY49" s="494">
        <v>0</v>
      </c>
      <c r="BZ49" s="494">
        <v>0</v>
      </c>
      <c r="CA49" s="494">
        <v>0</v>
      </c>
      <c r="CB49" s="494">
        <v>0</v>
      </c>
      <c r="CC49" s="494">
        <v>0</v>
      </c>
      <c r="CD49" s="494">
        <v>0</v>
      </c>
      <c r="CE49" s="494">
        <v>0</v>
      </c>
      <c r="CF49" s="494">
        <v>0</v>
      </c>
      <c r="CG49" s="494">
        <v>0</v>
      </c>
      <c r="CH49" s="494">
        <v>0</v>
      </c>
      <c r="CI49" s="494">
        <v>0</v>
      </c>
      <c r="CJ49" s="494">
        <v>0</v>
      </c>
      <c r="CK49" s="494">
        <v>0</v>
      </c>
      <c r="CL49" s="494">
        <v>0</v>
      </c>
      <c r="CM49" s="494">
        <v>0</v>
      </c>
      <c r="CN49" s="494">
        <v>0</v>
      </c>
      <c r="CO49" s="494">
        <v>0</v>
      </c>
      <c r="CP49" s="494">
        <v>0</v>
      </c>
      <c r="CQ49" s="494">
        <v>0</v>
      </c>
      <c r="CR49" s="494">
        <v>0</v>
      </c>
      <c r="CS49" s="494">
        <v>0</v>
      </c>
      <c r="CT49" s="9"/>
      <c r="CV49" s="343">
        <f>IF(COUNT(G49:INDEX(G49:CS49,RP+1))&lt;&gt;RP+1,"Error",0)</f>
        <v>0</v>
      </c>
      <c r="CX49" s="324">
        <f t="shared" si="21"/>
        <v>0</v>
      </c>
      <c r="CY49" s="3"/>
    </row>
    <row r="50" spans="3:103" customFormat="1" hidden="1" x14ac:dyDescent="0.35">
      <c r="C50" s="424"/>
      <c r="D50" s="33" t="str">
        <f>IFERROR(VLOOKUP(C50,G.Asm!$C$63:$F$72,4,0),"")</f>
        <v/>
      </c>
      <c r="E50" s="492">
        <f>G50+NPV(G.Asm!$F$40,H50:INDEX(H50:CS50,RP))</f>
        <v>0</v>
      </c>
      <c r="F50" s="492">
        <f t="shared" si="20"/>
        <v>0</v>
      </c>
      <c r="G50" s="493">
        <v>0</v>
      </c>
      <c r="H50" s="494">
        <v>0</v>
      </c>
      <c r="I50" s="494">
        <v>0</v>
      </c>
      <c r="J50" s="494">
        <v>0</v>
      </c>
      <c r="K50" s="494">
        <v>0</v>
      </c>
      <c r="L50" s="494">
        <v>0</v>
      </c>
      <c r="M50" s="494">
        <v>0</v>
      </c>
      <c r="N50" s="494">
        <v>0</v>
      </c>
      <c r="O50" s="494">
        <v>0</v>
      </c>
      <c r="P50" s="494">
        <v>0</v>
      </c>
      <c r="Q50" s="494">
        <v>0</v>
      </c>
      <c r="R50" s="494">
        <v>0</v>
      </c>
      <c r="S50" s="494">
        <v>0</v>
      </c>
      <c r="T50" s="494">
        <v>0</v>
      </c>
      <c r="U50" s="494">
        <v>0</v>
      </c>
      <c r="V50" s="494">
        <v>0</v>
      </c>
      <c r="W50" s="494">
        <v>0</v>
      </c>
      <c r="X50" s="494">
        <v>0</v>
      </c>
      <c r="Y50" s="494">
        <v>0</v>
      </c>
      <c r="Z50" s="494">
        <v>0</v>
      </c>
      <c r="AA50" s="494">
        <v>0</v>
      </c>
      <c r="AB50" s="494">
        <v>0</v>
      </c>
      <c r="AC50" s="494">
        <v>0</v>
      </c>
      <c r="AD50" s="494">
        <v>0</v>
      </c>
      <c r="AE50" s="494">
        <v>0</v>
      </c>
      <c r="AF50" s="494">
        <v>0</v>
      </c>
      <c r="AG50" s="494">
        <v>0</v>
      </c>
      <c r="AH50" s="494">
        <v>0</v>
      </c>
      <c r="AI50" s="494">
        <v>0</v>
      </c>
      <c r="AJ50" s="494">
        <v>0</v>
      </c>
      <c r="AK50" s="494">
        <v>0</v>
      </c>
      <c r="AL50" s="494">
        <v>0</v>
      </c>
      <c r="AM50" s="494">
        <v>0</v>
      </c>
      <c r="AN50" s="494">
        <v>0</v>
      </c>
      <c r="AO50" s="494">
        <v>0</v>
      </c>
      <c r="AP50" s="494">
        <v>0</v>
      </c>
      <c r="AQ50" s="494">
        <v>0</v>
      </c>
      <c r="AR50" s="494">
        <v>0</v>
      </c>
      <c r="AS50" s="494">
        <v>0</v>
      </c>
      <c r="AT50" s="494">
        <v>0</v>
      </c>
      <c r="AU50" s="494">
        <v>0</v>
      </c>
      <c r="AV50" s="494">
        <v>0</v>
      </c>
      <c r="AW50" s="494">
        <v>0</v>
      </c>
      <c r="AX50" s="494">
        <v>0</v>
      </c>
      <c r="AY50" s="494">
        <v>0</v>
      </c>
      <c r="AZ50" s="494">
        <v>0</v>
      </c>
      <c r="BA50" s="494">
        <v>0</v>
      </c>
      <c r="BB50" s="494">
        <v>0</v>
      </c>
      <c r="BC50" s="494">
        <v>0</v>
      </c>
      <c r="BD50" s="494">
        <v>0</v>
      </c>
      <c r="BE50" s="494">
        <v>0</v>
      </c>
      <c r="BF50" s="494">
        <v>0</v>
      </c>
      <c r="BG50" s="494">
        <v>0</v>
      </c>
      <c r="BH50" s="494">
        <v>0</v>
      </c>
      <c r="BI50" s="494">
        <v>0</v>
      </c>
      <c r="BJ50" s="494">
        <v>0</v>
      </c>
      <c r="BK50" s="494">
        <v>0</v>
      </c>
      <c r="BL50" s="494">
        <v>0</v>
      </c>
      <c r="BM50" s="494">
        <v>0</v>
      </c>
      <c r="BN50" s="494">
        <v>0</v>
      </c>
      <c r="BO50" s="494">
        <v>0</v>
      </c>
      <c r="BP50" s="494">
        <v>0</v>
      </c>
      <c r="BQ50" s="494">
        <v>0</v>
      </c>
      <c r="BR50" s="494">
        <v>0</v>
      </c>
      <c r="BS50" s="494">
        <v>0</v>
      </c>
      <c r="BT50" s="494">
        <v>0</v>
      </c>
      <c r="BU50" s="494">
        <v>0</v>
      </c>
      <c r="BV50" s="494">
        <v>0</v>
      </c>
      <c r="BW50" s="494">
        <v>0</v>
      </c>
      <c r="BX50" s="494">
        <v>0</v>
      </c>
      <c r="BY50" s="494">
        <v>0</v>
      </c>
      <c r="BZ50" s="494">
        <v>0</v>
      </c>
      <c r="CA50" s="494">
        <v>0</v>
      </c>
      <c r="CB50" s="494">
        <v>0</v>
      </c>
      <c r="CC50" s="494">
        <v>0</v>
      </c>
      <c r="CD50" s="494">
        <v>0</v>
      </c>
      <c r="CE50" s="494">
        <v>0</v>
      </c>
      <c r="CF50" s="494">
        <v>0</v>
      </c>
      <c r="CG50" s="494">
        <v>0</v>
      </c>
      <c r="CH50" s="494">
        <v>0</v>
      </c>
      <c r="CI50" s="494">
        <v>0</v>
      </c>
      <c r="CJ50" s="494">
        <v>0</v>
      </c>
      <c r="CK50" s="494">
        <v>0</v>
      </c>
      <c r="CL50" s="494">
        <v>0</v>
      </c>
      <c r="CM50" s="494">
        <v>0</v>
      </c>
      <c r="CN50" s="494">
        <v>0</v>
      </c>
      <c r="CO50" s="494">
        <v>0</v>
      </c>
      <c r="CP50" s="494">
        <v>0</v>
      </c>
      <c r="CQ50" s="494">
        <v>0</v>
      </c>
      <c r="CR50" s="494">
        <v>0</v>
      </c>
      <c r="CS50" s="494">
        <v>0</v>
      </c>
      <c r="CT50" s="9"/>
      <c r="CV50" s="343">
        <f>IF(COUNT(G50:INDEX(G50:CS50,RP+1))&lt;&gt;RP+1,"Error",0)</f>
        <v>0</v>
      </c>
      <c r="CX50" s="324">
        <f t="shared" si="21"/>
        <v>0</v>
      </c>
      <c r="CY50" s="3"/>
    </row>
    <row r="51" spans="3:103" customFormat="1" hidden="1" x14ac:dyDescent="0.35">
      <c r="C51" s="424"/>
      <c r="D51" s="33" t="str">
        <f>IFERROR(VLOOKUP(C51,G.Asm!$C$63:$F$72,4,0),"")</f>
        <v/>
      </c>
      <c r="E51" s="492">
        <f>G51+NPV(G.Asm!$F$40,H51:INDEX(H51:CS51,RP))</f>
        <v>0</v>
      </c>
      <c r="F51" s="492">
        <f t="shared" si="20"/>
        <v>0</v>
      </c>
      <c r="G51" s="493">
        <v>0</v>
      </c>
      <c r="H51" s="494">
        <v>0</v>
      </c>
      <c r="I51" s="494">
        <v>0</v>
      </c>
      <c r="J51" s="494">
        <v>0</v>
      </c>
      <c r="K51" s="494">
        <v>0</v>
      </c>
      <c r="L51" s="494">
        <v>0</v>
      </c>
      <c r="M51" s="494">
        <v>0</v>
      </c>
      <c r="N51" s="494">
        <v>0</v>
      </c>
      <c r="O51" s="494">
        <v>0</v>
      </c>
      <c r="P51" s="494">
        <v>0</v>
      </c>
      <c r="Q51" s="494">
        <v>0</v>
      </c>
      <c r="R51" s="494">
        <v>0</v>
      </c>
      <c r="S51" s="494">
        <v>0</v>
      </c>
      <c r="T51" s="494">
        <v>0</v>
      </c>
      <c r="U51" s="494">
        <v>0</v>
      </c>
      <c r="V51" s="494">
        <v>0</v>
      </c>
      <c r="W51" s="494">
        <v>0</v>
      </c>
      <c r="X51" s="494">
        <v>0</v>
      </c>
      <c r="Y51" s="494">
        <v>0</v>
      </c>
      <c r="Z51" s="494">
        <v>0</v>
      </c>
      <c r="AA51" s="494">
        <v>0</v>
      </c>
      <c r="AB51" s="494">
        <v>0</v>
      </c>
      <c r="AC51" s="494">
        <v>0</v>
      </c>
      <c r="AD51" s="494">
        <v>0</v>
      </c>
      <c r="AE51" s="494">
        <v>0</v>
      </c>
      <c r="AF51" s="494">
        <v>0</v>
      </c>
      <c r="AG51" s="494">
        <v>0</v>
      </c>
      <c r="AH51" s="494">
        <v>0</v>
      </c>
      <c r="AI51" s="494">
        <v>0</v>
      </c>
      <c r="AJ51" s="494">
        <v>0</v>
      </c>
      <c r="AK51" s="494">
        <v>0</v>
      </c>
      <c r="AL51" s="494">
        <v>0</v>
      </c>
      <c r="AM51" s="494">
        <v>0</v>
      </c>
      <c r="AN51" s="494">
        <v>0</v>
      </c>
      <c r="AO51" s="494">
        <v>0</v>
      </c>
      <c r="AP51" s="494">
        <v>0</v>
      </c>
      <c r="AQ51" s="494">
        <v>0</v>
      </c>
      <c r="AR51" s="494">
        <v>0</v>
      </c>
      <c r="AS51" s="494">
        <v>0</v>
      </c>
      <c r="AT51" s="494">
        <v>0</v>
      </c>
      <c r="AU51" s="494">
        <v>0</v>
      </c>
      <c r="AV51" s="494">
        <v>0</v>
      </c>
      <c r="AW51" s="494">
        <v>0</v>
      </c>
      <c r="AX51" s="494">
        <v>0</v>
      </c>
      <c r="AY51" s="494">
        <v>0</v>
      </c>
      <c r="AZ51" s="494">
        <v>0</v>
      </c>
      <c r="BA51" s="494">
        <v>0</v>
      </c>
      <c r="BB51" s="494">
        <v>0</v>
      </c>
      <c r="BC51" s="494">
        <v>0</v>
      </c>
      <c r="BD51" s="494">
        <v>0</v>
      </c>
      <c r="BE51" s="494">
        <v>0</v>
      </c>
      <c r="BF51" s="494">
        <v>0</v>
      </c>
      <c r="BG51" s="494">
        <v>0</v>
      </c>
      <c r="BH51" s="494">
        <v>0</v>
      </c>
      <c r="BI51" s="494">
        <v>0</v>
      </c>
      <c r="BJ51" s="494">
        <v>0</v>
      </c>
      <c r="BK51" s="494">
        <v>0</v>
      </c>
      <c r="BL51" s="494">
        <v>0</v>
      </c>
      <c r="BM51" s="494">
        <v>0</v>
      </c>
      <c r="BN51" s="494">
        <v>0</v>
      </c>
      <c r="BO51" s="494">
        <v>0</v>
      </c>
      <c r="BP51" s="494">
        <v>0</v>
      </c>
      <c r="BQ51" s="494">
        <v>0</v>
      </c>
      <c r="BR51" s="494">
        <v>0</v>
      </c>
      <c r="BS51" s="494">
        <v>0</v>
      </c>
      <c r="BT51" s="494">
        <v>0</v>
      </c>
      <c r="BU51" s="494">
        <v>0</v>
      </c>
      <c r="BV51" s="494">
        <v>0</v>
      </c>
      <c r="BW51" s="494">
        <v>0</v>
      </c>
      <c r="BX51" s="494">
        <v>0</v>
      </c>
      <c r="BY51" s="494">
        <v>0</v>
      </c>
      <c r="BZ51" s="494">
        <v>0</v>
      </c>
      <c r="CA51" s="494">
        <v>0</v>
      </c>
      <c r="CB51" s="494">
        <v>0</v>
      </c>
      <c r="CC51" s="494">
        <v>0</v>
      </c>
      <c r="CD51" s="494">
        <v>0</v>
      </c>
      <c r="CE51" s="494">
        <v>0</v>
      </c>
      <c r="CF51" s="494">
        <v>0</v>
      </c>
      <c r="CG51" s="494">
        <v>0</v>
      </c>
      <c r="CH51" s="494">
        <v>0</v>
      </c>
      <c r="CI51" s="494">
        <v>0</v>
      </c>
      <c r="CJ51" s="494">
        <v>0</v>
      </c>
      <c r="CK51" s="494">
        <v>0</v>
      </c>
      <c r="CL51" s="494">
        <v>0</v>
      </c>
      <c r="CM51" s="494">
        <v>0</v>
      </c>
      <c r="CN51" s="494">
        <v>0</v>
      </c>
      <c r="CO51" s="494">
        <v>0</v>
      </c>
      <c r="CP51" s="494">
        <v>0</v>
      </c>
      <c r="CQ51" s="494">
        <v>0</v>
      </c>
      <c r="CR51" s="494">
        <v>0</v>
      </c>
      <c r="CS51" s="494">
        <v>0</v>
      </c>
      <c r="CT51" s="9"/>
      <c r="CV51" s="343">
        <f>IF(COUNT(G51:INDEX(G51:CS51,RP+1))&lt;&gt;RP+1,"Error",0)</f>
        <v>0</v>
      </c>
      <c r="CX51" s="324">
        <f t="shared" si="21"/>
        <v>0</v>
      </c>
      <c r="CY51" s="3"/>
    </row>
    <row r="52" spans="3:103" customFormat="1" x14ac:dyDescent="0.35">
      <c r="C52" s="422" t="s">
        <v>334</v>
      </c>
      <c r="D52" s="33" t="str">
        <f>IF(OR(C52="Spare",ISBLANK(C52)),"",G.Asm!$F$72)</f>
        <v/>
      </c>
      <c r="E52" s="492">
        <f>G52+NPV(G.Asm!$F$40,H52:INDEX(H52:CS52,RP))</f>
        <v>0</v>
      </c>
      <c r="F52" s="492">
        <f t="shared" si="20"/>
        <v>0</v>
      </c>
      <c r="G52" s="493">
        <v>0</v>
      </c>
      <c r="H52" s="494">
        <v>0</v>
      </c>
      <c r="I52" s="494">
        <v>0</v>
      </c>
      <c r="J52" s="494">
        <v>0</v>
      </c>
      <c r="K52" s="494">
        <v>0</v>
      </c>
      <c r="L52" s="494">
        <v>0</v>
      </c>
      <c r="M52" s="494">
        <v>0</v>
      </c>
      <c r="N52" s="494">
        <v>0</v>
      </c>
      <c r="O52" s="494">
        <v>0</v>
      </c>
      <c r="P52" s="494">
        <v>0</v>
      </c>
      <c r="Q52" s="494">
        <v>0</v>
      </c>
      <c r="R52" s="494">
        <v>0</v>
      </c>
      <c r="S52" s="494">
        <v>0</v>
      </c>
      <c r="T52" s="494">
        <v>0</v>
      </c>
      <c r="U52" s="494">
        <v>0</v>
      </c>
      <c r="V52" s="494">
        <v>0</v>
      </c>
      <c r="W52" s="494">
        <v>0</v>
      </c>
      <c r="X52" s="494">
        <v>0</v>
      </c>
      <c r="Y52" s="494">
        <v>0</v>
      </c>
      <c r="Z52" s="494">
        <v>0</v>
      </c>
      <c r="AA52" s="494">
        <v>0</v>
      </c>
      <c r="AB52" s="494">
        <v>0</v>
      </c>
      <c r="AC52" s="494">
        <v>0</v>
      </c>
      <c r="AD52" s="494">
        <v>0</v>
      </c>
      <c r="AE52" s="494">
        <v>0</v>
      </c>
      <c r="AF52" s="494">
        <v>0</v>
      </c>
      <c r="AG52" s="494">
        <v>0</v>
      </c>
      <c r="AH52" s="494">
        <v>0</v>
      </c>
      <c r="AI52" s="494">
        <v>0</v>
      </c>
      <c r="AJ52" s="494">
        <v>0</v>
      </c>
      <c r="AK52" s="494">
        <v>0</v>
      </c>
      <c r="AL52" s="494">
        <v>0</v>
      </c>
      <c r="AM52" s="494">
        <v>0</v>
      </c>
      <c r="AN52" s="494">
        <v>0</v>
      </c>
      <c r="AO52" s="494">
        <v>0</v>
      </c>
      <c r="AP52" s="494">
        <v>0</v>
      </c>
      <c r="AQ52" s="494">
        <v>0</v>
      </c>
      <c r="AR52" s="494">
        <v>0</v>
      </c>
      <c r="AS52" s="494">
        <v>0</v>
      </c>
      <c r="AT52" s="494">
        <v>0</v>
      </c>
      <c r="AU52" s="494">
        <v>0</v>
      </c>
      <c r="AV52" s="494">
        <v>0</v>
      </c>
      <c r="AW52" s="494">
        <v>0</v>
      </c>
      <c r="AX52" s="494">
        <v>0</v>
      </c>
      <c r="AY52" s="494">
        <v>0</v>
      </c>
      <c r="AZ52" s="494">
        <v>0</v>
      </c>
      <c r="BA52" s="494">
        <v>0</v>
      </c>
      <c r="BB52" s="494">
        <v>0</v>
      </c>
      <c r="BC52" s="494">
        <v>0</v>
      </c>
      <c r="BD52" s="494">
        <v>0</v>
      </c>
      <c r="BE52" s="494">
        <v>0</v>
      </c>
      <c r="BF52" s="494">
        <v>0</v>
      </c>
      <c r="BG52" s="494">
        <v>0</v>
      </c>
      <c r="BH52" s="494">
        <v>0</v>
      </c>
      <c r="BI52" s="494">
        <v>0</v>
      </c>
      <c r="BJ52" s="494">
        <v>0</v>
      </c>
      <c r="BK52" s="494">
        <v>0</v>
      </c>
      <c r="BL52" s="494">
        <v>0</v>
      </c>
      <c r="BM52" s="494">
        <v>0</v>
      </c>
      <c r="BN52" s="494">
        <v>0</v>
      </c>
      <c r="BO52" s="494">
        <v>0</v>
      </c>
      <c r="BP52" s="494">
        <v>0</v>
      </c>
      <c r="BQ52" s="494">
        <v>0</v>
      </c>
      <c r="BR52" s="494">
        <v>0</v>
      </c>
      <c r="BS52" s="494">
        <v>0</v>
      </c>
      <c r="BT52" s="494">
        <v>0</v>
      </c>
      <c r="BU52" s="494">
        <v>0</v>
      </c>
      <c r="BV52" s="494">
        <v>0</v>
      </c>
      <c r="BW52" s="494">
        <v>0</v>
      </c>
      <c r="BX52" s="494">
        <v>0</v>
      </c>
      <c r="BY52" s="494">
        <v>0</v>
      </c>
      <c r="BZ52" s="494">
        <v>0</v>
      </c>
      <c r="CA52" s="494">
        <v>0</v>
      </c>
      <c r="CB52" s="494">
        <v>0</v>
      </c>
      <c r="CC52" s="494">
        <v>0</v>
      </c>
      <c r="CD52" s="494">
        <v>0</v>
      </c>
      <c r="CE52" s="494">
        <v>0</v>
      </c>
      <c r="CF52" s="494">
        <v>0</v>
      </c>
      <c r="CG52" s="494">
        <v>0</v>
      </c>
      <c r="CH52" s="494">
        <v>0</v>
      </c>
      <c r="CI52" s="494">
        <v>0</v>
      </c>
      <c r="CJ52" s="494">
        <v>0</v>
      </c>
      <c r="CK52" s="494">
        <v>0</v>
      </c>
      <c r="CL52" s="494">
        <v>0</v>
      </c>
      <c r="CM52" s="494">
        <v>0</v>
      </c>
      <c r="CN52" s="494">
        <v>0</v>
      </c>
      <c r="CO52" s="494">
        <v>0</v>
      </c>
      <c r="CP52" s="494">
        <v>0</v>
      </c>
      <c r="CQ52" s="494">
        <v>0</v>
      </c>
      <c r="CR52" s="494">
        <v>0</v>
      </c>
      <c r="CS52" s="494">
        <v>0</v>
      </c>
      <c r="CT52" s="9"/>
      <c r="CV52" s="343">
        <f>IF(COUNT(G52:INDEX(G52:CS52,RP+1))&lt;&gt;RP+1,"Error",0)</f>
        <v>0</v>
      </c>
      <c r="CX52" s="324">
        <f t="shared" si="21"/>
        <v>0</v>
      </c>
      <c r="CY52" s="3"/>
    </row>
    <row r="53" spans="3:103" customFormat="1" hidden="1" x14ac:dyDescent="0.35">
      <c r="C53" s="422" t="s">
        <v>334</v>
      </c>
      <c r="D53" s="33" t="str">
        <f>IF(OR(C53="Spare",ISBLANK(C53)),"",G.Asm!$F$72)</f>
        <v/>
      </c>
      <c r="E53" s="492">
        <f>G53+NPV(G.Asm!$F$40,H53:INDEX(H53:CS53,RP))</f>
        <v>0</v>
      </c>
      <c r="F53" s="492">
        <f t="shared" si="20"/>
        <v>0</v>
      </c>
      <c r="G53" s="493">
        <v>0</v>
      </c>
      <c r="H53" s="494">
        <v>0</v>
      </c>
      <c r="I53" s="494">
        <v>0</v>
      </c>
      <c r="J53" s="494">
        <v>0</v>
      </c>
      <c r="K53" s="494">
        <v>0</v>
      </c>
      <c r="L53" s="494">
        <v>0</v>
      </c>
      <c r="M53" s="494">
        <v>0</v>
      </c>
      <c r="N53" s="494">
        <v>0</v>
      </c>
      <c r="O53" s="494">
        <v>0</v>
      </c>
      <c r="P53" s="494">
        <v>0</v>
      </c>
      <c r="Q53" s="494">
        <v>0</v>
      </c>
      <c r="R53" s="494">
        <v>0</v>
      </c>
      <c r="S53" s="494">
        <v>0</v>
      </c>
      <c r="T53" s="494">
        <v>0</v>
      </c>
      <c r="U53" s="494">
        <v>0</v>
      </c>
      <c r="V53" s="494">
        <v>0</v>
      </c>
      <c r="W53" s="494">
        <v>0</v>
      </c>
      <c r="X53" s="494">
        <v>0</v>
      </c>
      <c r="Y53" s="494">
        <v>0</v>
      </c>
      <c r="Z53" s="494">
        <v>0</v>
      </c>
      <c r="AA53" s="494">
        <v>0</v>
      </c>
      <c r="AB53" s="494">
        <v>0</v>
      </c>
      <c r="AC53" s="494">
        <v>0</v>
      </c>
      <c r="AD53" s="494">
        <v>0</v>
      </c>
      <c r="AE53" s="494">
        <v>0</v>
      </c>
      <c r="AF53" s="494">
        <v>0</v>
      </c>
      <c r="AG53" s="494">
        <v>0</v>
      </c>
      <c r="AH53" s="494">
        <v>0</v>
      </c>
      <c r="AI53" s="494">
        <v>0</v>
      </c>
      <c r="AJ53" s="494">
        <v>0</v>
      </c>
      <c r="AK53" s="494">
        <v>0</v>
      </c>
      <c r="AL53" s="494">
        <v>0</v>
      </c>
      <c r="AM53" s="494">
        <v>0</v>
      </c>
      <c r="AN53" s="494">
        <v>0</v>
      </c>
      <c r="AO53" s="494">
        <v>0</v>
      </c>
      <c r="AP53" s="494">
        <v>0</v>
      </c>
      <c r="AQ53" s="494">
        <v>0</v>
      </c>
      <c r="AR53" s="494">
        <v>0</v>
      </c>
      <c r="AS53" s="494">
        <v>0</v>
      </c>
      <c r="AT53" s="494">
        <v>0</v>
      </c>
      <c r="AU53" s="494">
        <v>0</v>
      </c>
      <c r="AV53" s="494">
        <v>0</v>
      </c>
      <c r="AW53" s="494">
        <v>0</v>
      </c>
      <c r="AX53" s="494">
        <v>0</v>
      </c>
      <c r="AY53" s="494">
        <v>0</v>
      </c>
      <c r="AZ53" s="494">
        <v>0</v>
      </c>
      <c r="BA53" s="494">
        <v>0</v>
      </c>
      <c r="BB53" s="494">
        <v>0</v>
      </c>
      <c r="BC53" s="494">
        <v>0</v>
      </c>
      <c r="BD53" s="494">
        <v>0</v>
      </c>
      <c r="BE53" s="494">
        <v>0</v>
      </c>
      <c r="BF53" s="494">
        <v>0</v>
      </c>
      <c r="BG53" s="494">
        <v>0</v>
      </c>
      <c r="BH53" s="494">
        <v>0</v>
      </c>
      <c r="BI53" s="494">
        <v>0</v>
      </c>
      <c r="BJ53" s="494">
        <v>0</v>
      </c>
      <c r="BK53" s="494">
        <v>0</v>
      </c>
      <c r="BL53" s="494">
        <v>0</v>
      </c>
      <c r="BM53" s="494">
        <v>0</v>
      </c>
      <c r="BN53" s="494">
        <v>0</v>
      </c>
      <c r="BO53" s="494">
        <v>0</v>
      </c>
      <c r="BP53" s="494">
        <v>0</v>
      </c>
      <c r="BQ53" s="494">
        <v>0</v>
      </c>
      <c r="BR53" s="494">
        <v>0</v>
      </c>
      <c r="BS53" s="494">
        <v>0</v>
      </c>
      <c r="BT53" s="494">
        <v>0</v>
      </c>
      <c r="BU53" s="494">
        <v>0</v>
      </c>
      <c r="BV53" s="494">
        <v>0</v>
      </c>
      <c r="BW53" s="494">
        <v>0</v>
      </c>
      <c r="BX53" s="494">
        <v>0</v>
      </c>
      <c r="BY53" s="494">
        <v>0</v>
      </c>
      <c r="BZ53" s="494">
        <v>0</v>
      </c>
      <c r="CA53" s="494">
        <v>0</v>
      </c>
      <c r="CB53" s="494">
        <v>0</v>
      </c>
      <c r="CC53" s="494">
        <v>0</v>
      </c>
      <c r="CD53" s="494">
        <v>0</v>
      </c>
      <c r="CE53" s="494">
        <v>0</v>
      </c>
      <c r="CF53" s="494">
        <v>0</v>
      </c>
      <c r="CG53" s="494">
        <v>0</v>
      </c>
      <c r="CH53" s="494">
        <v>0</v>
      </c>
      <c r="CI53" s="494">
        <v>0</v>
      </c>
      <c r="CJ53" s="494">
        <v>0</v>
      </c>
      <c r="CK53" s="494">
        <v>0</v>
      </c>
      <c r="CL53" s="494">
        <v>0</v>
      </c>
      <c r="CM53" s="494">
        <v>0</v>
      </c>
      <c r="CN53" s="494">
        <v>0</v>
      </c>
      <c r="CO53" s="494">
        <v>0</v>
      </c>
      <c r="CP53" s="494">
        <v>0</v>
      </c>
      <c r="CQ53" s="494">
        <v>0</v>
      </c>
      <c r="CR53" s="494">
        <v>0</v>
      </c>
      <c r="CS53" s="494">
        <v>0</v>
      </c>
      <c r="CT53" s="9"/>
      <c r="CV53" s="343">
        <f>IF(COUNT(G53:INDEX(G53:CS53,RP+1))&lt;&gt;RP+1,"Error",0)</f>
        <v>0</v>
      </c>
      <c r="CX53" s="324">
        <f t="shared" si="21"/>
        <v>0</v>
      </c>
      <c r="CY53" s="3"/>
    </row>
    <row r="54" spans="3:103" customFormat="1" hidden="1" x14ac:dyDescent="0.35">
      <c r="C54" s="422" t="s">
        <v>334</v>
      </c>
      <c r="D54" s="33" t="str">
        <f>IF(OR(C54="Spare",ISBLANK(C54)),"",G.Asm!$F$72)</f>
        <v/>
      </c>
      <c r="E54" s="492">
        <f>G54+NPV(G.Asm!$F$40,H54:INDEX(H54:CS54,RP))</f>
        <v>0</v>
      </c>
      <c r="F54" s="492">
        <f t="shared" si="20"/>
        <v>0</v>
      </c>
      <c r="G54" s="493">
        <v>0</v>
      </c>
      <c r="H54" s="494">
        <v>0</v>
      </c>
      <c r="I54" s="494">
        <v>0</v>
      </c>
      <c r="J54" s="494">
        <v>0</v>
      </c>
      <c r="K54" s="494">
        <v>0</v>
      </c>
      <c r="L54" s="494">
        <v>0</v>
      </c>
      <c r="M54" s="494">
        <v>0</v>
      </c>
      <c r="N54" s="494">
        <v>0</v>
      </c>
      <c r="O54" s="494">
        <v>0</v>
      </c>
      <c r="P54" s="494">
        <v>0</v>
      </c>
      <c r="Q54" s="494">
        <v>0</v>
      </c>
      <c r="R54" s="494">
        <v>0</v>
      </c>
      <c r="S54" s="494">
        <v>0</v>
      </c>
      <c r="T54" s="494">
        <v>0</v>
      </c>
      <c r="U54" s="494">
        <v>0</v>
      </c>
      <c r="V54" s="494">
        <v>0</v>
      </c>
      <c r="W54" s="494">
        <v>0</v>
      </c>
      <c r="X54" s="494">
        <v>0</v>
      </c>
      <c r="Y54" s="494">
        <v>0</v>
      </c>
      <c r="Z54" s="494">
        <v>0</v>
      </c>
      <c r="AA54" s="494">
        <v>0</v>
      </c>
      <c r="AB54" s="494">
        <v>0</v>
      </c>
      <c r="AC54" s="494">
        <v>0</v>
      </c>
      <c r="AD54" s="494">
        <v>0</v>
      </c>
      <c r="AE54" s="494">
        <v>0</v>
      </c>
      <c r="AF54" s="494">
        <v>0</v>
      </c>
      <c r="AG54" s="494">
        <v>0</v>
      </c>
      <c r="AH54" s="494">
        <v>0</v>
      </c>
      <c r="AI54" s="494">
        <v>0</v>
      </c>
      <c r="AJ54" s="494">
        <v>0</v>
      </c>
      <c r="AK54" s="494">
        <v>0</v>
      </c>
      <c r="AL54" s="494">
        <v>0</v>
      </c>
      <c r="AM54" s="494">
        <v>0</v>
      </c>
      <c r="AN54" s="494">
        <v>0</v>
      </c>
      <c r="AO54" s="494">
        <v>0</v>
      </c>
      <c r="AP54" s="494">
        <v>0</v>
      </c>
      <c r="AQ54" s="494">
        <v>0</v>
      </c>
      <c r="AR54" s="494">
        <v>0</v>
      </c>
      <c r="AS54" s="494">
        <v>0</v>
      </c>
      <c r="AT54" s="494">
        <v>0</v>
      </c>
      <c r="AU54" s="494">
        <v>0</v>
      </c>
      <c r="AV54" s="494">
        <v>0</v>
      </c>
      <c r="AW54" s="494">
        <v>0</v>
      </c>
      <c r="AX54" s="494">
        <v>0</v>
      </c>
      <c r="AY54" s="494">
        <v>0</v>
      </c>
      <c r="AZ54" s="494">
        <v>0</v>
      </c>
      <c r="BA54" s="494">
        <v>0</v>
      </c>
      <c r="BB54" s="494">
        <v>0</v>
      </c>
      <c r="BC54" s="494">
        <v>0</v>
      </c>
      <c r="BD54" s="494">
        <v>0</v>
      </c>
      <c r="BE54" s="494">
        <v>0</v>
      </c>
      <c r="BF54" s="494">
        <v>0</v>
      </c>
      <c r="BG54" s="494">
        <v>0</v>
      </c>
      <c r="BH54" s="494">
        <v>0</v>
      </c>
      <c r="BI54" s="494">
        <v>0</v>
      </c>
      <c r="BJ54" s="494">
        <v>0</v>
      </c>
      <c r="BK54" s="494">
        <v>0</v>
      </c>
      <c r="BL54" s="494">
        <v>0</v>
      </c>
      <c r="BM54" s="494">
        <v>0</v>
      </c>
      <c r="BN54" s="494">
        <v>0</v>
      </c>
      <c r="BO54" s="494">
        <v>0</v>
      </c>
      <c r="BP54" s="494">
        <v>0</v>
      </c>
      <c r="BQ54" s="494">
        <v>0</v>
      </c>
      <c r="BR54" s="494">
        <v>0</v>
      </c>
      <c r="BS54" s="494">
        <v>0</v>
      </c>
      <c r="BT54" s="494">
        <v>0</v>
      </c>
      <c r="BU54" s="494">
        <v>0</v>
      </c>
      <c r="BV54" s="494">
        <v>0</v>
      </c>
      <c r="BW54" s="494">
        <v>0</v>
      </c>
      <c r="BX54" s="494">
        <v>0</v>
      </c>
      <c r="BY54" s="494">
        <v>0</v>
      </c>
      <c r="BZ54" s="494">
        <v>0</v>
      </c>
      <c r="CA54" s="494">
        <v>0</v>
      </c>
      <c r="CB54" s="494">
        <v>0</v>
      </c>
      <c r="CC54" s="494">
        <v>0</v>
      </c>
      <c r="CD54" s="494">
        <v>0</v>
      </c>
      <c r="CE54" s="494">
        <v>0</v>
      </c>
      <c r="CF54" s="494">
        <v>0</v>
      </c>
      <c r="CG54" s="494">
        <v>0</v>
      </c>
      <c r="CH54" s="494">
        <v>0</v>
      </c>
      <c r="CI54" s="494">
        <v>0</v>
      </c>
      <c r="CJ54" s="494">
        <v>0</v>
      </c>
      <c r="CK54" s="494">
        <v>0</v>
      </c>
      <c r="CL54" s="494">
        <v>0</v>
      </c>
      <c r="CM54" s="494">
        <v>0</v>
      </c>
      <c r="CN54" s="494">
        <v>0</v>
      </c>
      <c r="CO54" s="494">
        <v>0</v>
      </c>
      <c r="CP54" s="494">
        <v>0</v>
      </c>
      <c r="CQ54" s="494">
        <v>0</v>
      </c>
      <c r="CR54" s="494">
        <v>0</v>
      </c>
      <c r="CS54" s="494">
        <v>0</v>
      </c>
      <c r="CT54" s="9"/>
      <c r="CV54" s="343">
        <f>IF(COUNT(G54:INDEX(G54:CS54,RP+1))&lt;&gt;RP+1,"Error",0)</f>
        <v>0</v>
      </c>
      <c r="CX54" s="324">
        <f t="shared" si="21"/>
        <v>0</v>
      </c>
      <c r="CY54" s="3"/>
    </row>
    <row r="55" spans="3:103" customFormat="1" hidden="1" x14ac:dyDescent="0.35">
      <c r="C55" s="422" t="s">
        <v>334</v>
      </c>
      <c r="D55" s="33" t="str">
        <f>IF(OR(C55="Spare",ISBLANK(C55)),"",G.Asm!$F$72)</f>
        <v/>
      </c>
      <c r="E55" s="492">
        <f>G55+NPV(G.Asm!$F$40,H55:INDEX(H55:CS55,RP))</f>
        <v>0</v>
      </c>
      <c r="F55" s="492">
        <f t="shared" si="20"/>
        <v>0</v>
      </c>
      <c r="G55" s="493">
        <v>0</v>
      </c>
      <c r="H55" s="494">
        <v>0</v>
      </c>
      <c r="I55" s="494">
        <v>0</v>
      </c>
      <c r="J55" s="494">
        <v>0</v>
      </c>
      <c r="K55" s="494">
        <v>0</v>
      </c>
      <c r="L55" s="494">
        <v>0</v>
      </c>
      <c r="M55" s="494">
        <v>0</v>
      </c>
      <c r="N55" s="494">
        <v>0</v>
      </c>
      <c r="O55" s="494">
        <v>0</v>
      </c>
      <c r="P55" s="494">
        <v>0</v>
      </c>
      <c r="Q55" s="494">
        <v>0</v>
      </c>
      <c r="R55" s="494">
        <v>0</v>
      </c>
      <c r="S55" s="494">
        <v>0</v>
      </c>
      <c r="T55" s="494">
        <v>0</v>
      </c>
      <c r="U55" s="494">
        <v>0</v>
      </c>
      <c r="V55" s="494">
        <v>0</v>
      </c>
      <c r="W55" s="494">
        <v>0</v>
      </c>
      <c r="X55" s="494">
        <v>0</v>
      </c>
      <c r="Y55" s="494">
        <v>0</v>
      </c>
      <c r="Z55" s="494">
        <v>0</v>
      </c>
      <c r="AA55" s="494">
        <v>0</v>
      </c>
      <c r="AB55" s="494">
        <v>0</v>
      </c>
      <c r="AC55" s="494">
        <v>0</v>
      </c>
      <c r="AD55" s="494">
        <v>0</v>
      </c>
      <c r="AE55" s="494">
        <v>0</v>
      </c>
      <c r="AF55" s="494">
        <v>0</v>
      </c>
      <c r="AG55" s="494">
        <v>0</v>
      </c>
      <c r="AH55" s="494">
        <v>0</v>
      </c>
      <c r="AI55" s="494">
        <v>0</v>
      </c>
      <c r="AJ55" s="494">
        <v>0</v>
      </c>
      <c r="AK55" s="494">
        <v>0</v>
      </c>
      <c r="AL55" s="494">
        <v>0</v>
      </c>
      <c r="AM55" s="494">
        <v>0</v>
      </c>
      <c r="AN55" s="494">
        <v>0</v>
      </c>
      <c r="AO55" s="494">
        <v>0</v>
      </c>
      <c r="AP55" s="494">
        <v>0</v>
      </c>
      <c r="AQ55" s="494">
        <v>0</v>
      </c>
      <c r="AR55" s="494">
        <v>0</v>
      </c>
      <c r="AS55" s="494">
        <v>0</v>
      </c>
      <c r="AT55" s="494">
        <v>0</v>
      </c>
      <c r="AU55" s="494">
        <v>0</v>
      </c>
      <c r="AV55" s="494">
        <v>0</v>
      </c>
      <c r="AW55" s="494">
        <v>0</v>
      </c>
      <c r="AX55" s="494">
        <v>0</v>
      </c>
      <c r="AY55" s="494">
        <v>0</v>
      </c>
      <c r="AZ55" s="494">
        <v>0</v>
      </c>
      <c r="BA55" s="494">
        <v>0</v>
      </c>
      <c r="BB55" s="494">
        <v>0</v>
      </c>
      <c r="BC55" s="494">
        <v>0</v>
      </c>
      <c r="BD55" s="494">
        <v>0</v>
      </c>
      <c r="BE55" s="494">
        <v>0</v>
      </c>
      <c r="BF55" s="494">
        <v>0</v>
      </c>
      <c r="BG55" s="494">
        <v>0</v>
      </c>
      <c r="BH55" s="494">
        <v>0</v>
      </c>
      <c r="BI55" s="494">
        <v>0</v>
      </c>
      <c r="BJ55" s="494">
        <v>0</v>
      </c>
      <c r="BK55" s="494">
        <v>0</v>
      </c>
      <c r="BL55" s="494">
        <v>0</v>
      </c>
      <c r="BM55" s="494">
        <v>0</v>
      </c>
      <c r="BN55" s="494">
        <v>0</v>
      </c>
      <c r="BO55" s="494">
        <v>0</v>
      </c>
      <c r="BP55" s="494">
        <v>0</v>
      </c>
      <c r="BQ55" s="494">
        <v>0</v>
      </c>
      <c r="BR55" s="494">
        <v>0</v>
      </c>
      <c r="BS55" s="494">
        <v>0</v>
      </c>
      <c r="BT55" s="494">
        <v>0</v>
      </c>
      <c r="BU55" s="494">
        <v>0</v>
      </c>
      <c r="BV55" s="494">
        <v>0</v>
      </c>
      <c r="BW55" s="494">
        <v>0</v>
      </c>
      <c r="BX55" s="494">
        <v>0</v>
      </c>
      <c r="BY55" s="494">
        <v>0</v>
      </c>
      <c r="BZ55" s="494">
        <v>0</v>
      </c>
      <c r="CA55" s="494">
        <v>0</v>
      </c>
      <c r="CB55" s="494">
        <v>0</v>
      </c>
      <c r="CC55" s="494">
        <v>0</v>
      </c>
      <c r="CD55" s="494">
        <v>0</v>
      </c>
      <c r="CE55" s="494">
        <v>0</v>
      </c>
      <c r="CF55" s="494">
        <v>0</v>
      </c>
      <c r="CG55" s="494">
        <v>0</v>
      </c>
      <c r="CH55" s="494">
        <v>0</v>
      </c>
      <c r="CI55" s="494">
        <v>0</v>
      </c>
      <c r="CJ55" s="494">
        <v>0</v>
      </c>
      <c r="CK55" s="494">
        <v>0</v>
      </c>
      <c r="CL55" s="494">
        <v>0</v>
      </c>
      <c r="CM55" s="494">
        <v>0</v>
      </c>
      <c r="CN55" s="494">
        <v>0</v>
      </c>
      <c r="CO55" s="494">
        <v>0</v>
      </c>
      <c r="CP55" s="494">
        <v>0</v>
      </c>
      <c r="CQ55" s="494">
        <v>0</v>
      </c>
      <c r="CR55" s="494">
        <v>0</v>
      </c>
      <c r="CS55" s="494">
        <v>0</v>
      </c>
      <c r="CT55" s="9"/>
      <c r="CV55" s="343">
        <f>IF(COUNT(G55:INDEX(G55:CS55,RP+1))&lt;&gt;RP+1,"Error",0)</f>
        <v>0</v>
      </c>
      <c r="CX55" s="324">
        <f t="shared" si="21"/>
        <v>0</v>
      </c>
      <c r="CY55" s="3"/>
    </row>
    <row r="56" spans="3:103" customFormat="1" hidden="1" x14ac:dyDescent="0.35">
      <c r="C56" s="422" t="s">
        <v>334</v>
      </c>
      <c r="D56" s="33" t="str">
        <f>IF(OR(C56="Spare",ISBLANK(C56)),"",G.Asm!$F$72)</f>
        <v/>
      </c>
      <c r="E56" s="492">
        <f>G56+NPV(G.Asm!$F$40,H56:INDEX(H56:CS56,RP))</f>
        <v>0</v>
      </c>
      <c r="F56" s="492">
        <f t="shared" si="20"/>
        <v>0</v>
      </c>
      <c r="G56" s="493">
        <v>0</v>
      </c>
      <c r="H56" s="494">
        <v>0</v>
      </c>
      <c r="I56" s="494">
        <v>0</v>
      </c>
      <c r="J56" s="494">
        <v>0</v>
      </c>
      <c r="K56" s="494">
        <v>0</v>
      </c>
      <c r="L56" s="494">
        <v>0</v>
      </c>
      <c r="M56" s="494">
        <v>0</v>
      </c>
      <c r="N56" s="494">
        <v>0</v>
      </c>
      <c r="O56" s="494">
        <v>0</v>
      </c>
      <c r="P56" s="494">
        <v>0</v>
      </c>
      <c r="Q56" s="494">
        <v>0</v>
      </c>
      <c r="R56" s="494">
        <v>0</v>
      </c>
      <c r="S56" s="494">
        <v>0</v>
      </c>
      <c r="T56" s="494">
        <v>0</v>
      </c>
      <c r="U56" s="494">
        <v>0</v>
      </c>
      <c r="V56" s="494">
        <v>0</v>
      </c>
      <c r="W56" s="494">
        <v>0</v>
      </c>
      <c r="X56" s="494">
        <v>0</v>
      </c>
      <c r="Y56" s="494">
        <v>0</v>
      </c>
      <c r="Z56" s="494">
        <v>0</v>
      </c>
      <c r="AA56" s="494">
        <v>0</v>
      </c>
      <c r="AB56" s="494">
        <v>0</v>
      </c>
      <c r="AC56" s="494">
        <v>0</v>
      </c>
      <c r="AD56" s="494">
        <v>0</v>
      </c>
      <c r="AE56" s="494">
        <v>0</v>
      </c>
      <c r="AF56" s="494">
        <v>0</v>
      </c>
      <c r="AG56" s="494">
        <v>0</v>
      </c>
      <c r="AH56" s="494">
        <v>0</v>
      </c>
      <c r="AI56" s="494">
        <v>0</v>
      </c>
      <c r="AJ56" s="494">
        <v>0</v>
      </c>
      <c r="AK56" s="494">
        <v>0</v>
      </c>
      <c r="AL56" s="494">
        <v>0</v>
      </c>
      <c r="AM56" s="494">
        <v>0</v>
      </c>
      <c r="AN56" s="494">
        <v>0</v>
      </c>
      <c r="AO56" s="494">
        <v>0</v>
      </c>
      <c r="AP56" s="494">
        <v>0</v>
      </c>
      <c r="AQ56" s="494">
        <v>0</v>
      </c>
      <c r="AR56" s="494">
        <v>0</v>
      </c>
      <c r="AS56" s="494">
        <v>0</v>
      </c>
      <c r="AT56" s="494">
        <v>0</v>
      </c>
      <c r="AU56" s="494">
        <v>0</v>
      </c>
      <c r="AV56" s="494">
        <v>0</v>
      </c>
      <c r="AW56" s="494">
        <v>0</v>
      </c>
      <c r="AX56" s="494">
        <v>0</v>
      </c>
      <c r="AY56" s="494">
        <v>0</v>
      </c>
      <c r="AZ56" s="494">
        <v>0</v>
      </c>
      <c r="BA56" s="494">
        <v>0</v>
      </c>
      <c r="BB56" s="494">
        <v>0</v>
      </c>
      <c r="BC56" s="494">
        <v>0</v>
      </c>
      <c r="BD56" s="494">
        <v>0</v>
      </c>
      <c r="BE56" s="494">
        <v>0</v>
      </c>
      <c r="BF56" s="494">
        <v>0</v>
      </c>
      <c r="BG56" s="494">
        <v>0</v>
      </c>
      <c r="BH56" s="494">
        <v>0</v>
      </c>
      <c r="BI56" s="494">
        <v>0</v>
      </c>
      <c r="BJ56" s="494">
        <v>0</v>
      </c>
      <c r="BK56" s="494">
        <v>0</v>
      </c>
      <c r="BL56" s="494">
        <v>0</v>
      </c>
      <c r="BM56" s="494">
        <v>0</v>
      </c>
      <c r="BN56" s="494">
        <v>0</v>
      </c>
      <c r="BO56" s="494">
        <v>0</v>
      </c>
      <c r="BP56" s="494">
        <v>0</v>
      </c>
      <c r="BQ56" s="494">
        <v>0</v>
      </c>
      <c r="BR56" s="494">
        <v>0</v>
      </c>
      <c r="BS56" s="494">
        <v>0</v>
      </c>
      <c r="BT56" s="494">
        <v>0</v>
      </c>
      <c r="BU56" s="494">
        <v>0</v>
      </c>
      <c r="BV56" s="494">
        <v>0</v>
      </c>
      <c r="BW56" s="494">
        <v>0</v>
      </c>
      <c r="BX56" s="494">
        <v>0</v>
      </c>
      <c r="BY56" s="494">
        <v>0</v>
      </c>
      <c r="BZ56" s="494">
        <v>0</v>
      </c>
      <c r="CA56" s="494">
        <v>0</v>
      </c>
      <c r="CB56" s="494">
        <v>0</v>
      </c>
      <c r="CC56" s="494">
        <v>0</v>
      </c>
      <c r="CD56" s="494">
        <v>0</v>
      </c>
      <c r="CE56" s="494">
        <v>0</v>
      </c>
      <c r="CF56" s="494">
        <v>0</v>
      </c>
      <c r="CG56" s="494">
        <v>0</v>
      </c>
      <c r="CH56" s="494">
        <v>0</v>
      </c>
      <c r="CI56" s="494">
        <v>0</v>
      </c>
      <c r="CJ56" s="494">
        <v>0</v>
      </c>
      <c r="CK56" s="494">
        <v>0</v>
      </c>
      <c r="CL56" s="494">
        <v>0</v>
      </c>
      <c r="CM56" s="494">
        <v>0</v>
      </c>
      <c r="CN56" s="494">
        <v>0</v>
      </c>
      <c r="CO56" s="494">
        <v>0</v>
      </c>
      <c r="CP56" s="494">
        <v>0</v>
      </c>
      <c r="CQ56" s="494">
        <v>0</v>
      </c>
      <c r="CR56" s="494">
        <v>0</v>
      </c>
      <c r="CS56" s="494">
        <v>0</v>
      </c>
      <c r="CT56" s="9"/>
      <c r="CV56" s="343">
        <f>IF(COUNT(G56:INDEX(G56:CS56,RP+1))&lt;&gt;RP+1,"Error",0)</f>
        <v>0</v>
      </c>
      <c r="CX56" s="324">
        <f t="shared" si="21"/>
        <v>0</v>
      </c>
      <c r="CY56" s="3"/>
    </row>
    <row r="57" spans="3:103" customFormat="1" x14ac:dyDescent="0.35">
      <c r="C57" s="74"/>
      <c r="D57" s="3"/>
      <c r="E57" s="497"/>
      <c r="F57" s="497"/>
      <c r="G57" s="498"/>
      <c r="H57" s="498"/>
      <c r="I57" s="498"/>
      <c r="J57" s="498"/>
      <c r="K57" s="498"/>
      <c r="L57" s="498"/>
      <c r="M57" s="498"/>
      <c r="N57" s="498"/>
      <c r="O57" s="498"/>
      <c r="P57" s="498"/>
      <c r="Q57" s="498"/>
      <c r="R57" s="498"/>
      <c r="S57" s="498"/>
      <c r="T57" s="498"/>
      <c r="U57" s="498"/>
      <c r="V57" s="498"/>
      <c r="W57" s="498"/>
      <c r="X57" s="498"/>
      <c r="Y57" s="498"/>
      <c r="Z57" s="498"/>
      <c r="AA57" s="498"/>
      <c r="AB57" s="498"/>
      <c r="AC57" s="498"/>
      <c r="AD57" s="498"/>
      <c r="AE57" s="498"/>
      <c r="AF57" s="498"/>
      <c r="AG57" s="498"/>
      <c r="AH57" s="498"/>
      <c r="AI57" s="498"/>
      <c r="AJ57" s="498"/>
      <c r="AK57" s="498"/>
      <c r="AL57" s="498"/>
      <c r="AM57" s="498"/>
      <c r="AN57" s="498"/>
      <c r="AO57" s="498"/>
      <c r="AP57" s="498"/>
      <c r="AQ57" s="498"/>
      <c r="AR57" s="498"/>
      <c r="AS57" s="498"/>
      <c r="AT57" s="498"/>
      <c r="AU57" s="498"/>
      <c r="AV57" s="498"/>
      <c r="AW57" s="498"/>
      <c r="AX57" s="498"/>
      <c r="AY57" s="498"/>
      <c r="AZ57" s="498"/>
      <c r="BA57" s="498"/>
      <c r="BB57" s="498"/>
      <c r="BC57" s="498"/>
      <c r="BD57" s="498"/>
      <c r="BE57" s="498"/>
      <c r="BF57" s="498"/>
      <c r="BG57" s="498"/>
      <c r="BH57" s="498"/>
      <c r="BI57" s="498"/>
      <c r="BJ57" s="498"/>
      <c r="BK57" s="498"/>
      <c r="BL57" s="498"/>
      <c r="BM57" s="498"/>
      <c r="BN57" s="498"/>
      <c r="BO57" s="498"/>
      <c r="BP57" s="498"/>
      <c r="BQ57" s="498"/>
      <c r="BR57" s="498"/>
      <c r="BS57" s="498"/>
      <c r="BT57" s="498"/>
      <c r="BU57" s="498"/>
      <c r="BV57" s="498"/>
      <c r="BW57" s="498"/>
      <c r="BX57" s="498"/>
      <c r="BY57" s="498"/>
      <c r="BZ57" s="498"/>
      <c r="CA57" s="498"/>
      <c r="CB57" s="498"/>
      <c r="CC57" s="498"/>
      <c r="CD57" s="498"/>
      <c r="CE57" s="498"/>
      <c r="CF57" s="498"/>
      <c r="CG57" s="498"/>
      <c r="CH57" s="498"/>
      <c r="CI57" s="498"/>
      <c r="CJ57" s="498"/>
      <c r="CK57" s="498"/>
      <c r="CL57" s="498"/>
      <c r="CM57" s="498"/>
      <c r="CN57" s="498"/>
      <c r="CO57" s="498"/>
      <c r="CP57" s="498"/>
      <c r="CQ57" s="498"/>
      <c r="CR57" s="498"/>
      <c r="CS57" s="498"/>
      <c r="CT57" s="10"/>
      <c r="CY57" s="3"/>
    </row>
    <row r="58" spans="3:103" customFormat="1" ht="15.75" customHeight="1" x14ac:dyDescent="0.35">
      <c r="C58" s="80" t="s">
        <v>33</v>
      </c>
      <c r="D58" s="3"/>
      <c r="E58" s="502"/>
      <c r="F58" s="495"/>
      <c r="G58" s="498"/>
      <c r="H58" s="498"/>
      <c r="I58" s="498"/>
      <c r="J58" s="498"/>
      <c r="K58" s="498"/>
      <c r="L58" s="498"/>
      <c r="M58" s="498"/>
      <c r="N58" s="498"/>
      <c r="O58" s="498"/>
      <c r="P58" s="498"/>
      <c r="Q58" s="498"/>
      <c r="R58" s="498"/>
      <c r="S58" s="498"/>
      <c r="T58" s="498"/>
      <c r="U58" s="498"/>
      <c r="V58" s="498"/>
      <c r="W58" s="498"/>
      <c r="X58" s="498"/>
      <c r="Y58" s="498"/>
      <c r="Z58" s="498"/>
      <c r="AA58" s="498"/>
      <c r="AB58" s="498"/>
      <c r="AC58" s="498"/>
      <c r="AD58" s="498"/>
      <c r="AE58" s="498"/>
      <c r="AF58" s="498"/>
      <c r="AG58" s="498"/>
      <c r="AH58" s="498"/>
      <c r="AI58" s="498"/>
      <c r="AJ58" s="498"/>
      <c r="AK58" s="498"/>
      <c r="AL58" s="498"/>
      <c r="AM58" s="498"/>
      <c r="AN58" s="498"/>
      <c r="AO58" s="498"/>
      <c r="AP58" s="498"/>
      <c r="AQ58" s="498"/>
      <c r="AR58" s="498"/>
      <c r="AS58" s="498"/>
      <c r="AT58" s="498"/>
      <c r="AU58" s="498"/>
      <c r="AV58" s="498"/>
      <c r="AW58" s="498"/>
      <c r="AX58" s="498"/>
      <c r="AY58" s="498"/>
      <c r="AZ58" s="498"/>
      <c r="BA58" s="498"/>
      <c r="BB58" s="498"/>
      <c r="BC58" s="498"/>
      <c r="BD58" s="498"/>
      <c r="BE58" s="498"/>
      <c r="BF58" s="498"/>
      <c r="BG58" s="498"/>
      <c r="BH58" s="498"/>
      <c r="BI58" s="498"/>
      <c r="BJ58" s="498"/>
      <c r="BK58" s="498"/>
      <c r="BL58" s="498"/>
      <c r="BM58" s="498"/>
      <c r="BN58" s="498"/>
      <c r="BO58" s="498"/>
      <c r="BP58" s="498"/>
      <c r="BQ58" s="498"/>
      <c r="BR58" s="498"/>
      <c r="BS58" s="498"/>
      <c r="BT58" s="498"/>
      <c r="BU58" s="498"/>
      <c r="BV58" s="498"/>
      <c r="BW58" s="498"/>
      <c r="BX58" s="498"/>
      <c r="BY58" s="498"/>
      <c r="BZ58" s="498"/>
      <c r="CA58" s="498"/>
      <c r="CB58" s="498"/>
      <c r="CC58" s="498"/>
      <c r="CD58" s="498"/>
      <c r="CE58" s="498"/>
      <c r="CF58" s="498"/>
      <c r="CG58" s="498"/>
      <c r="CH58" s="498"/>
      <c r="CI58" s="498"/>
      <c r="CJ58" s="498"/>
      <c r="CK58" s="498"/>
      <c r="CL58" s="498"/>
      <c r="CM58" s="498"/>
      <c r="CN58" s="498"/>
      <c r="CO58" s="498"/>
      <c r="CP58" s="498"/>
      <c r="CQ58" s="498"/>
      <c r="CR58" s="498"/>
      <c r="CS58" s="498"/>
      <c r="CT58" s="10"/>
    </row>
    <row r="59" spans="3:103" customFormat="1" ht="15.75" customHeight="1" x14ac:dyDescent="0.35">
      <c r="C59" s="51"/>
      <c r="D59" s="3"/>
      <c r="E59" s="495"/>
      <c r="F59" s="495"/>
      <c r="G59" s="498"/>
      <c r="H59" s="498"/>
      <c r="I59" s="498"/>
      <c r="J59" s="498"/>
      <c r="K59" s="498"/>
      <c r="L59" s="498"/>
      <c r="M59" s="498"/>
      <c r="N59" s="498"/>
      <c r="O59" s="498"/>
      <c r="P59" s="498"/>
      <c r="Q59" s="498"/>
      <c r="R59" s="498"/>
      <c r="S59" s="498"/>
      <c r="T59" s="498"/>
      <c r="U59" s="498"/>
      <c r="V59" s="498"/>
      <c r="W59" s="498"/>
      <c r="X59" s="498"/>
      <c r="Y59" s="498"/>
      <c r="Z59" s="498"/>
      <c r="AA59" s="498"/>
      <c r="AB59" s="498"/>
      <c r="AC59" s="498"/>
      <c r="AD59" s="498"/>
      <c r="AE59" s="498"/>
      <c r="AF59" s="498"/>
      <c r="AG59" s="498"/>
      <c r="AH59" s="498"/>
      <c r="AI59" s="498"/>
      <c r="AJ59" s="498"/>
      <c r="AK59" s="498"/>
      <c r="AL59" s="498"/>
      <c r="AM59" s="498"/>
      <c r="AN59" s="498"/>
      <c r="AO59" s="498"/>
      <c r="AP59" s="498"/>
      <c r="AQ59" s="498"/>
      <c r="AR59" s="498"/>
      <c r="AS59" s="498"/>
      <c r="AT59" s="498"/>
      <c r="AU59" s="498"/>
      <c r="AV59" s="498"/>
      <c r="AW59" s="498"/>
      <c r="AX59" s="498"/>
      <c r="AY59" s="498"/>
      <c r="AZ59" s="498"/>
      <c r="BA59" s="498"/>
      <c r="BB59" s="498"/>
      <c r="BC59" s="498"/>
      <c r="BD59" s="498"/>
      <c r="BE59" s="498"/>
      <c r="BF59" s="498"/>
      <c r="BG59" s="498"/>
      <c r="BH59" s="498"/>
      <c r="BI59" s="498"/>
      <c r="BJ59" s="498"/>
      <c r="BK59" s="498"/>
      <c r="BL59" s="498"/>
      <c r="BM59" s="498"/>
      <c r="BN59" s="498"/>
      <c r="BO59" s="498"/>
      <c r="BP59" s="498"/>
      <c r="BQ59" s="498"/>
      <c r="BR59" s="498"/>
      <c r="BS59" s="498"/>
      <c r="BT59" s="498"/>
      <c r="BU59" s="498"/>
      <c r="BV59" s="498"/>
      <c r="BW59" s="498"/>
      <c r="BX59" s="498"/>
      <c r="BY59" s="498"/>
      <c r="BZ59" s="498"/>
      <c r="CA59" s="498"/>
      <c r="CB59" s="498"/>
      <c r="CC59" s="498"/>
      <c r="CD59" s="498"/>
      <c r="CE59" s="498"/>
      <c r="CF59" s="498"/>
      <c r="CG59" s="498"/>
      <c r="CH59" s="498"/>
      <c r="CI59" s="498"/>
      <c r="CJ59" s="498"/>
      <c r="CK59" s="498"/>
      <c r="CL59" s="498"/>
      <c r="CM59" s="498"/>
      <c r="CN59" s="498"/>
      <c r="CO59" s="498"/>
      <c r="CP59" s="498"/>
      <c r="CQ59" s="498"/>
      <c r="CR59" s="498"/>
      <c r="CS59" s="498"/>
      <c r="CT59" s="10"/>
    </row>
    <row r="60" spans="3:103" ht="15.75" customHeight="1" x14ac:dyDescent="0.3">
      <c r="C60" s="231" t="s">
        <v>143</v>
      </c>
      <c r="E60" s="490">
        <f t="shared" ref="E60:AJ60" si="22">SUM(E61:E62)</f>
        <v>0</v>
      </c>
      <c r="F60" s="490">
        <f t="shared" si="22"/>
        <v>0</v>
      </c>
      <c r="G60" s="491">
        <f t="shared" si="22"/>
        <v>0</v>
      </c>
      <c r="H60" s="491">
        <f t="shared" si="22"/>
        <v>0</v>
      </c>
      <c r="I60" s="491">
        <f t="shared" si="22"/>
        <v>0</v>
      </c>
      <c r="J60" s="491">
        <f t="shared" si="22"/>
        <v>0</v>
      </c>
      <c r="K60" s="491">
        <f t="shared" si="22"/>
        <v>0</v>
      </c>
      <c r="L60" s="491">
        <f t="shared" si="22"/>
        <v>0</v>
      </c>
      <c r="M60" s="491">
        <f t="shared" si="22"/>
        <v>0</v>
      </c>
      <c r="N60" s="491">
        <f t="shared" si="22"/>
        <v>0</v>
      </c>
      <c r="O60" s="491">
        <f t="shared" si="22"/>
        <v>0</v>
      </c>
      <c r="P60" s="491">
        <f t="shared" si="22"/>
        <v>0</v>
      </c>
      <c r="Q60" s="491">
        <f t="shared" si="22"/>
        <v>0</v>
      </c>
      <c r="R60" s="491">
        <f t="shared" si="22"/>
        <v>0</v>
      </c>
      <c r="S60" s="491">
        <f t="shared" si="22"/>
        <v>0</v>
      </c>
      <c r="T60" s="491">
        <f t="shared" si="22"/>
        <v>0</v>
      </c>
      <c r="U60" s="491">
        <f t="shared" si="22"/>
        <v>0</v>
      </c>
      <c r="V60" s="491">
        <f t="shared" si="22"/>
        <v>0</v>
      </c>
      <c r="W60" s="491">
        <f t="shared" si="22"/>
        <v>0</v>
      </c>
      <c r="X60" s="491">
        <f t="shared" si="22"/>
        <v>0</v>
      </c>
      <c r="Y60" s="491">
        <f t="shared" si="22"/>
        <v>0</v>
      </c>
      <c r="Z60" s="491">
        <f t="shared" si="22"/>
        <v>0</v>
      </c>
      <c r="AA60" s="491">
        <f t="shared" si="22"/>
        <v>0</v>
      </c>
      <c r="AB60" s="491">
        <f t="shared" si="22"/>
        <v>0</v>
      </c>
      <c r="AC60" s="491">
        <f t="shared" si="22"/>
        <v>0</v>
      </c>
      <c r="AD60" s="491">
        <f t="shared" si="22"/>
        <v>0</v>
      </c>
      <c r="AE60" s="491">
        <f t="shared" si="22"/>
        <v>0</v>
      </c>
      <c r="AF60" s="491">
        <f t="shared" si="22"/>
        <v>0</v>
      </c>
      <c r="AG60" s="491">
        <f t="shared" si="22"/>
        <v>0</v>
      </c>
      <c r="AH60" s="491">
        <f t="shared" si="22"/>
        <v>0</v>
      </c>
      <c r="AI60" s="491">
        <f t="shared" si="22"/>
        <v>0</v>
      </c>
      <c r="AJ60" s="491">
        <f t="shared" si="22"/>
        <v>0</v>
      </c>
      <c r="AK60" s="491">
        <f t="shared" ref="AK60:BP60" si="23">SUM(AK61:AK62)</f>
        <v>0</v>
      </c>
      <c r="AL60" s="491">
        <f t="shared" si="23"/>
        <v>0</v>
      </c>
      <c r="AM60" s="491">
        <f t="shared" si="23"/>
        <v>0</v>
      </c>
      <c r="AN60" s="491">
        <f t="shared" si="23"/>
        <v>0</v>
      </c>
      <c r="AO60" s="491">
        <f t="shared" si="23"/>
        <v>0</v>
      </c>
      <c r="AP60" s="491">
        <f t="shared" si="23"/>
        <v>0</v>
      </c>
      <c r="AQ60" s="491">
        <f t="shared" si="23"/>
        <v>0</v>
      </c>
      <c r="AR60" s="491">
        <f t="shared" si="23"/>
        <v>0</v>
      </c>
      <c r="AS60" s="491">
        <f t="shared" si="23"/>
        <v>0</v>
      </c>
      <c r="AT60" s="491">
        <f t="shared" si="23"/>
        <v>0</v>
      </c>
      <c r="AU60" s="491">
        <f t="shared" si="23"/>
        <v>0</v>
      </c>
      <c r="AV60" s="491">
        <f t="shared" si="23"/>
        <v>0</v>
      </c>
      <c r="AW60" s="491">
        <f t="shared" si="23"/>
        <v>0</v>
      </c>
      <c r="AX60" s="491">
        <f t="shared" si="23"/>
        <v>0</v>
      </c>
      <c r="AY60" s="491">
        <f t="shared" si="23"/>
        <v>0</v>
      </c>
      <c r="AZ60" s="491">
        <f t="shared" si="23"/>
        <v>0</v>
      </c>
      <c r="BA60" s="491">
        <f t="shared" si="23"/>
        <v>0</v>
      </c>
      <c r="BB60" s="491">
        <f t="shared" si="23"/>
        <v>0</v>
      </c>
      <c r="BC60" s="491">
        <f t="shared" si="23"/>
        <v>0</v>
      </c>
      <c r="BD60" s="491">
        <f t="shared" si="23"/>
        <v>0</v>
      </c>
      <c r="BE60" s="491">
        <f t="shared" si="23"/>
        <v>0</v>
      </c>
      <c r="BF60" s="491">
        <f t="shared" si="23"/>
        <v>0</v>
      </c>
      <c r="BG60" s="491">
        <f t="shared" si="23"/>
        <v>0</v>
      </c>
      <c r="BH60" s="491">
        <f t="shared" si="23"/>
        <v>0</v>
      </c>
      <c r="BI60" s="491">
        <f t="shared" si="23"/>
        <v>0</v>
      </c>
      <c r="BJ60" s="491">
        <f t="shared" si="23"/>
        <v>0</v>
      </c>
      <c r="BK60" s="491">
        <f t="shared" si="23"/>
        <v>0</v>
      </c>
      <c r="BL60" s="491">
        <f t="shared" si="23"/>
        <v>0</v>
      </c>
      <c r="BM60" s="491">
        <f t="shared" si="23"/>
        <v>0</v>
      </c>
      <c r="BN60" s="491">
        <f t="shared" si="23"/>
        <v>0</v>
      </c>
      <c r="BO60" s="491">
        <f t="shared" si="23"/>
        <v>0</v>
      </c>
      <c r="BP60" s="491">
        <f t="shared" si="23"/>
        <v>0</v>
      </c>
      <c r="BQ60" s="491">
        <f t="shared" ref="BQ60:CS60" si="24">SUM(BQ61:BQ62)</f>
        <v>0</v>
      </c>
      <c r="BR60" s="491">
        <f t="shared" si="24"/>
        <v>0</v>
      </c>
      <c r="BS60" s="491">
        <f t="shared" si="24"/>
        <v>0</v>
      </c>
      <c r="BT60" s="491">
        <f t="shared" si="24"/>
        <v>0</v>
      </c>
      <c r="BU60" s="491">
        <f t="shared" si="24"/>
        <v>0</v>
      </c>
      <c r="BV60" s="491">
        <f t="shared" si="24"/>
        <v>0</v>
      </c>
      <c r="BW60" s="491">
        <f t="shared" si="24"/>
        <v>0</v>
      </c>
      <c r="BX60" s="491">
        <f t="shared" si="24"/>
        <v>0</v>
      </c>
      <c r="BY60" s="491">
        <f t="shared" si="24"/>
        <v>0</v>
      </c>
      <c r="BZ60" s="491">
        <f t="shared" si="24"/>
        <v>0</v>
      </c>
      <c r="CA60" s="491">
        <f t="shared" si="24"/>
        <v>0</v>
      </c>
      <c r="CB60" s="491">
        <f t="shared" si="24"/>
        <v>0</v>
      </c>
      <c r="CC60" s="491">
        <f t="shared" si="24"/>
        <v>0</v>
      </c>
      <c r="CD60" s="491">
        <f t="shared" si="24"/>
        <v>0</v>
      </c>
      <c r="CE60" s="491">
        <f t="shared" si="24"/>
        <v>0</v>
      </c>
      <c r="CF60" s="491">
        <f t="shared" si="24"/>
        <v>0</v>
      </c>
      <c r="CG60" s="491">
        <f t="shared" si="24"/>
        <v>0</v>
      </c>
      <c r="CH60" s="491">
        <f t="shared" si="24"/>
        <v>0</v>
      </c>
      <c r="CI60" s="491">
        <f t="shared" si="24"/>
        <v>0</v>
      </c>
      <c r="CJ60" s="491">
        <f t="shared" si="24"/>
        <v>0</v>
      </c>
      <c r="CK60" s="491">
        <f t="shared" si="24"/>
        <v>0</v>
      </c>
      <c r="CL60" s="491">
        <f t="shared" si="24"/>
        <v>0</v>
      </c>
      <c r="CM60" s="491">
        <f t="shared" si="24"/>
        <v>0</v>
      </c>
      <c r="CN60" s="491">
        <f t="shared" si="24"/>
        <v>0</v>
      </c>
      <c r="CO60" s="491">
        <f t="shared" si="24"/>
        <v>0</v>
      </c>
      <c r="CP60" s="491">
        <f t="shared" si="24"/>
        <v>0</v>
      </c>
      <c r="CQ60" s="491">
        <f t="shared" si="24"/>
        <v>0</v>
      </c>
      <c r="CR60" s="491">
        <f t="shared" si="24"/>
        <v>0</v>
      </c>
      <c r="CS60" s="491">
        <f t="shared" si="24"/>
        <v>0</v>
      </c>
      <c r="CT60" s="56"/>
      <c r="CX60" s="3"/>
    </row>
    <row r="61" spans="3:103" ht="15.75" customHeight="1" x14ac:dyDescent="0.3">
      <c r="C61" s="81" t="s">
        <v>34</v>
      </c>
      <c r="E61" s="492">
        <f>G61+NPV(G.Asm!$F$40,H61:INDEX(H61:CS61,RP))</f>
        <v>0</v>
      </c>
      <c r="F61" s="492">
        <f>SUMIF($G$4:$CS$4,"&lt;="&amp;RP,G61:CS61)</f>
        <v>0</v>
      </c>
      <c r="G61" s="503">
        <v>0</v>
      </c>
      <c r="H61" s="504">
        <v>0</v>
      </c>
      <c r="I61" s="504">
        <v>0</v>
      </c>
      <c r="J61" s="504">
        <v>0</v>
      </c>
      <c r="K61" s="504">
        <v>0</v>
      </c>
      <c r="L61" s="504">
        <v>0</v>
      </c>
      <c r="M61" s="504">
        <v>0</v>
      </c>
      <c r="N61" s="504">
        <v>0</v>
      </c>
      <c r="O61" s="504">
        <v>0</v>
      </c>
      <c r="P61" s="504">
        <v>0</v>
      </c>
      <c r="Q61" s="504">
        <v>0</v>
      </c>
      <c r="R61" s="504">
        <v>0</v>
      </c>
      <c r="S61" s="504">
        <v>0</v>
      </c>
      <c r="T61" s="504">
        <v>0</v>
      </c>
      <c r="U61" s="504">
        <v>0</v>
      </c>
      <c r="V61" s="504">
        <v>0</v>
      </c>
      <c r="W61" s="504">
        <v>0</v>
      </c>
      <c r="X61" s="504">
        <v>0</v>
      </c>
      <c r="Y61" s="504">
        <v>0</v>
      </c>
      <c r="Z61" s="504">
        <v>0</v>
      </c>
      <c r="AA61" s="504">
        <v>0</v>
      </c>
      <c r="AB61" s="504">
        <v>0</v>
      </c>
      <c r="AC61" s="504">
        <v>0</v>
      </c>
      <c r="AD61" s="504">
        <v>0</v>
      </c>
      <c r="AE61" s="504">
        <v>0</v>
      </c>
      <c r="AF61" s="504">
        <v>0</v>
      </c>
      <c r="AG61" s="504">
        <v>0</v>
      </c>
      <c r="AH61" s="504">
        <v>0</v>
      </c>
      <c r="AI61" s="504">
        <v>0</v>
      </c>
      <c r="AJ61" s="504">
        <v>0</v>
      </c>
      <c r="AK61" s="504">
        <v>0</v>
      </c>
      <c r="AL61" s="504">
        <v>0</v>
      </c>
      <c r="AM61" s="504">
        <v>0</v>
      </c>
      <c r="AN61" s="504">
        <v>0</v>
      </c>
      <c r="AO61" s="504">
        <v>0</v>
      </c>
      <c r="AP61" s="504">
        <v>0</v>
      </c>
      <c r="AQ61" s="504">
        <v>0</v>
      </c>
      <c r="AR61" s="504">
        <v>0</v>
      </c>
      <c r="AS61" s="504">
        <v>0</v>
      </c>
      <c r="AT61" s="504">
        <v>0</v>
      </c>
      <c r="AU61" s="504">
        <v>0</v>
      </c>
      <c r="AV61" s="504">
        <v>0</v>
      </c>
      <c r="AW61" s="504">
        <v>0</v>
      </c>
      <c r="AX61" s="504">
        <v>0</v>
      </c>
      <c r="AY61" s="504">
        <v>0</v>
      </c>
      <c r="AZ61" s="504">
        <v>0</v>
      </c>
      <c r="BA61" s="504">
        <v>0</v>
      </c>
      <c r="BB61" s="504">
        <v>0</v>
      </c>
      <c r="BC61" s="504">
        <v>0</v>
      </c>
      <c r="BD61" s="504">
        <v>0</v>
      </c>
      <c r="BE61" s="504">
        <v>0</v>
      </c>
      <c r="BF61" s="504">
        <v>0</v>
      </c>
      <c r="BG61" s="504">
        <v>0</v>
      </c>
      <c r="BH61" s="504">
        <v>0</v>
      </c>
      <c r="BI61" s="504">
        <v>0</v>
      </c>
      <c r="BJ61" s="504">
        <v>0</v>
      </c>
      <c r="BK61" s="504">
        <v>0</v>
      </c>
      <c r="BL61" s="504">
        <v>0</v>
      </c>
      <c r="BM61" s="504">
        <v>0</v>
      </c>
      <c r="BN61" s="504">
        <v>0</v>
      </c>
      <c r="BO61" s="504">
        <v>0</v>
      </c>
      <c r="BP61" s="504">
        <v>0</v>
      </c>
      <c r="BQ61" s="504">
        <v>0</v>
      </c>
      <c r="BR61" s="504">
        <v>0</v>
      </c>
      <c r="BS61" s="504">
        <v>0</v>
      </c>
      <c r="BT61" s="504">
        <v>0</v>
      </c>
      <c r="BU61" s="504">
        <v>0</v>
      </c>
      <c r="BV61" s="504">
        <v>0</v>
      </c>
      <c r="BW61" s="504">
        <v>0</v>
      </c>
      <c r="BX61" s="504">
        <v>0</v>
      </c>
      <c r="BY61" s="504">
        <v>0</v>
      </c>
      <c r="BZ61" s="504">
        <v>0</v>
      </c>
      <c r="CA61" s="504">
        <v>0</v>
      </c>
      <c r="CB61" s="504">
        <v>0</v>
      </c>
      <c r="CC61" s="504">
        <v>0</v>
      </c>
      <c r="CD61" s="504">
        <v>0</v>
      </c>
      <c r="CE61" s="504">
        <v>0</v>
      </c>
      <c r="CF61" s="504">
        <v>0</v>
      </c>
      <c r="CG61" s="504">
        <v>0</v>
      </c>
      <c r="CH61" s="504">
        <v>0</v>
      </c>
      <c r="CI61" s="504">
        <v>0</v>
      </c>
      <c r="CJ61" s="504">
        <v>0</v>
      </c>
      <c r="CK61" s="504">
        <v>0</v>
      </c>
      <c r="CL61" s="504">
        <v>0</v>
      </c>
      <c r="CM61" s="504">
        <v>0</v>
      </c>
      <c r="CN61" s="504">
        <v>0</v>
      </c>
      <c r="CO61" s="504">
        <v>0</v>
      </c>
      <c r="CP61" s="504">
        <v>0</v>
      </c>
      <c r="CQ61" s="504">
        <v>0</v>
      </c>
      <c r="CR61" s="504">
        <v>0</v>
      </c>
      <c r="CS61" s="494">
        <v>0</v>
      </c>
      <c r="CT61" s="9"/>
      <c r="CV61" s="343">
        <f>IF(COUNT(G61:INDEX(G61:CS61,RP+1))&lt;&gt;RP+1,"Error",0)</f>
        <v>0</v>
      </c>
      <c r="CX61" s="383"/>
    </row>
    <row r="62" spans="3:103" ht="15.75" customHeight="1" x14ac:dyDescent="0.3">
      <c r="C62" s="82" t="s">
        <v>35</v>
      </c>
      <c r="E62" s="492">
        <f>G62+NPV(G.Asm!$F$40,H62:INDEX(H62:CS62,RP))</f>
        <v>0</v>
      </c>
      <c r="F62" s="492">
        <f>SUMIF($G$4:$CS$4,"&lt;="&amp;RP,G62:CS62)</f>
        <v>0</v>
      </c>
      <c r="G62" s="493">
        <v>0</v>
      </c>
      <c r="H62" s="494">
        <v>0</v>
      </c>
      <c r="I62" s="494">
        <v>0</v>
      </c>
      <c r="J62" s="494">
        <v>0</v>
      </c>
      <c r="K62" s="494">
        <v>0</v>
      </c>
      <c r="L62" s="494">
        <v>0</v>
      </c>
      <c r="M62" s="494">
        <v>0</v>
      </c>
      <c r="N62" s="494">
        <v>0</v>
      </c>
      <c r="O62" s="494">
        <v>0</v>
      </c>
      <c r="P62" s="494">
        <v>0</v>
      </c>
      <c r="Q62" s="494">
        <v>0</v>
      </c>
      <c r="R62" s="494">
        <v>0</v>
      </c>
      <c r="S62" s="494">
        <v>0</v>
      </c>
      <c r="T62" s="494">
        <v>0</v>
      </c>
      <c r="U62" s="494">
        <v>0</v>
      </c>
      <c r="V62" s="494">
        <v>0</v>
      </c>
      <c r="W62" s="494">
        <v>0</v>
      </c>
      <c r="X62" s="494">
        <v>0</v>
      </c>
      <c r="Y62" s="494">
        <v>0</v>
      </c>
      <c r="Z62" s="494">
        <v>0</v>
      </c>
      <c r="AA62" s="494">
        <v>0</v>
      </c>
      <c r="AB62" s="494">
        <v>0</v>
      </c>
      <c r="AC62" s="494">
        <v>0</v>
      </c>
      <c r="AD62" s="494">
        <v>0</v>
      </c>
      <c r="AE62" s="494">
        <v>0</v>
      </c>
      <c r="AF62" s="494">
        <v>0</v>
      </c>
      <c r="AG62" s="494">
        <v>0</v>
      </c>
      <c r="AH62" s="494">
        <v>0</v>
      </c>
      <c r="AI62" s="494">
        <v>0</v>
      </c>
      <c r="AJ62" s="494">
        <v>0</v>
      </c>
      <c r="AK62" s="494">
        <v>0</v>
      </c>
      <c r="AL62" s="494">
        <v>0</v>
      </c>
      <c r="AM62" s="494">
        <v>0</v>
      </c>
      <c r="AN62" s="494">
        <v>0</v>
      </c>
      <c r="AO62" s="494">
        <v>0</v>
      </c>
      <c r="AP62" s="494">
        <v>0</v>
      </c>
      <c r="AQ62" s="494">
        <v>0</v>
      </c>
      <c r="AR62" s="494">
        <v>0</v>
      </c>
      <c r="AS62" s="494">
        <v>0</v>
      </c>
      <c r="AT62" s="494">
        <v>0</v>
      </c>
      <c r="AU62" s="494">
        <v>0</v>
      </c>
      <c r="AV62" s="494">
        <v>0</v>
      </c>
      <c r="AW62" s="494">
        <v>0</v>
      </c>
      <c r="AX62" s="494">
        <v>0</v>
      </c>
      <c r="AY62" s="494">
        <v>0</v>
      </c>
      <c r="AZ62" s="494">
        <v>0</v>
      </c>
      <c r="BA62" s="494">
        <v>0</v>
      </c>
      <c r="BB62" s="494">
        <v>0</v>
      </c>
      <c r="BC62" s="494">
        <v>0</v>
      </c>
      <c r="BD62" s="494">
        <v>0</v>
      </c>
      <c r="BE62" s="494">
        <v>0</v>
      </c>
      <c r="BF62" s="494">
        <v>0</v>
      </c>
      <c r="BG62" s="494">
        <v>0</v>
      </c>
      <c r="BH62" s="494">
        <v>0</v>
      </c>
      <c r="BI62" s="494">
        <v>0</v>
      </c>
      <c r="BJ62" s="494">
        <v>0</v>
      </c>
      <c r="BK62" s="494">
        <v>0</v>
      </c>
      <c r="BL62" s="494">
        <v>0</v>
      </c>
      <c r="BM62" s="494">
        <v>0</v>
      </c>
      <c r="BN62" s="494">
        <v>0</v>
      </c>
      <c r="BO62" s="494">
        <v>0</v>
      </c>
      <c r="BP62" s="494">
        <v>0</v>
      </c>
      <c r="BQ62" s="494">
        <v>0</v>
      </c>
      <c r="BR62" s="494">
        <v>0</v>
      </c>
      <c r="BS62" s="494">
        <v>0</v>
      </c>
      <c r="BT62" s="494">
        <v>0</v>
      </c>
      <c r="BU62" s="494">
        <v>0</v>
      </c>
      <c r="BV62" s="494">
        <v>0</v>
      </c>
      <c r="BW62" s="494">
        <v>0</v>
      </c>
      <c r="BX62" s="494">
        <v>0</v>
      </c>
      <c r="BY62" s="494">
        <v>0</v>
      </c>
      <c r="BZ62" s="494">
        <v>0</v>
      </c>
      <c r="CA62" s="494">
        <v>0</v>
      </c>
      <c r="CB62" s="494">
        <v>0</v>
      </c>
      <c r="CC62" s="494">
        <v>0</v>
      </c>
      <c r="CD62" s="494">
        <v>0</v>
      </c>
      <c r="CE62" s="494">
        <v>0</v>
      </c>
      <c r="CF62" s="494">
        <v>0</v>
      </c>
      <c r="CG62" s="494">
        <v>0</v>
      </c>
      <c r="CH62" s="494">
        <v>0</v>
      </c>
      <c r="CI62" s="494">
        <v>0</v>
      </c>
      <c r="CJ62" s="494">
        <v>0</v>
      </c>
      <c r="CK62" s="494">
        <v>0</v>
      </c>
      <c r="CL62" s="494">
        <v>0</v>
      </c>
      <c r="CM62" s="494">
        <v>0</v>
      </c>
      <c r="CN62" s="494">
        <v>0</v>
      </c>
      <c r="CO62" s="494">
        <v>0</v>
      </c>
      <c r="CP62" s="494">
        <v>0</v>
      </c>
      <c r="CQ62" s="494">
        <v>0</v>
      </c>
      <c r="CR62" s="494">
        <v>0</v>
      </c>
      <c r="CS62" s="494">
        <v>0</v>
      </c>
      <c r="CT62" s="9"/>
      <c r="CV62" s="343">
        <f>IF(COUNT(G62:INDEX(G62:CS62,RP+1))&lt;&gt;RP+1,"Error",0)</f>
        <v>0</v>
      </c>
      <c r="CX62" s="383"/>
    </row>
    <row r="63" spans="3:103" customFormat="1" x14ac:dyDescent="0.35">
      <c r="C63" s="74"/>
      <c r="D63" s="3"/>
      <c r="E63" s="497"/>
      <c r="F63" s="497"/>
      <c r="G63" s="498"/>
      <c r="H63" s="498"/>
      <c r="I63" s="498"/>
      <c r="J63" s="498"/>
      <c r="K63" s="498"/>
      <c r="L63" s="498"/>
      <c r="M63" s="498"/>
      <c r="N63" s="498"/>
      <c r="O63" s="498"/>
      <c r="P63" s="498"/>
      <c r="Q63" s="498"/>
      <c r="R63" s="498"/>
      <c r="S63" s="498"/>
      <c r="T63" s="498"/>
      <c r="U63" s="498"/>
      <c r="V63" s="498"/>
      <c r="W63" s="498"/>
      <c r="X63" s="498"/>
      <c r="Y63" s="498"/>
      <c r="Z63" s="498"/>
      <c r="AA63" s="498"/>
      <c r="AB63" s="498"/>
      <c r="AC63" s="498"/>
      <c r="AD63" s="498"/>
      <c r="AE63" s="498"/>
      <c r="AF63" s="498"/>
      <c r="AG63" s="498"/>
      <c r="AH63" s="498"/>
      <c r="AI63" s="498"/>
      <c r="AJ63" s="498"/>
      <c r="AK63" s="498"/>
      <c r="AL63" s="498"/>
      <c r="AM63" s="498"/>
      <c r="AN63" s="498"/>
      <c r="AO63" s="498"/>
      <c r="AP63" s="498"/>
      <c r="AQ63" s="498"/>
      <c r="AR63" s="498"/>
      <c r="AS63" s="498"/>
      <c r="AT63" s="498"/>
      <c r="AU63" s="498"/>
      <c r="AV63" s="498"/>
      <c r="AW63" s="498"/>
      <c r="AX63" s="498"/>
      <c r="AY63" s="498"/>
      <c r="AZ63" s="498"/>
      <c r="BA63" s="498"/>
      <c r="BB63" s="498"/>
      <c r="BC63" s="498"/>
      <c r="BD63" s="498"/>
      <c r="BE63" s="498"/>
      <c r="BF63" s="498"/>
      <c r="BG63" s="498"/>
      <c r="BH63" s="498"/>
      <c r="BI63" s="498"/>
      <c r="BJ63" s="498"/>
      <c r="BK63" s="498"/>
      <c r="BL63" s="498"/>
      <c r="BM63" s="498"/>
      <c r="BN63" s="498"/>
      <c r="BO63" s="498"/>
      <c r="BP63" s="498"/>
      <c r="BQ63" s="498"/>
      <c r="BR63" s="498"/>
      <c r="BS63" s="498"/>
      <c r="BT63" s="498"/>
      <c r="BU63" s="498"/>
      <c r="BV63" s="498"/>
      <c r="BW63" s="498"/>
      <c r="BX63" s="498"/>
      <c r="BY63" s="498"/>
      <c r="BZ63" s="498"/>
      <c r="CA63" s="498"/>
      <c r="CB63" s="498"/>
      <c r="CC63" s="498"/>
      <c r="CD63" s="498"/>
      <c r="CE63" s="498"/>
      <c r="CF63" s="498"/>
      <c r="CG63" s="498"/>
      <c r="CH63" s="498"/>
      <c r="CI63" s="498"/>
      <c r="CJ63" s="498"/>
      <c r="CK63" s="498"/>
      <c r="CL63" s="498"/>
      <c r="CM63" s="498"/>
      <c r="CN63" s="498"/>
      <c r="CO63" s="498"/>
      <c r="CP63" s="498"/>
      <c r="CQ63" s="498"/>
      <c r="CR63" s="498"/>
      <c r="CS63" s="498"/>
      <c r="CT63" s="10"/>
      <c r="CY63" s="3"/>
    </row>
    <row r="64" spans="3:103" customFormat="1" ht="15.5" hidden="1" x14ac:dyDescent="0.35">
      <c r="C64" s="78" t="s">
        <v>106</v>
      </c>
      <c r="D64" s="3"/>
      <c r="E64" s="502"/>
      <c r="F64" s="497"/>
      <c r="G64" s="498"/>
      <c r="H64" s="498"/>
      <c r="I64" s="498"/>
      <c r="J64" s="498"/>
      <c r="K64" s="498"/>
      <c r="L64" s="498"/>
      <c r="M64" s="498"/>
      <c r="N64" s="498"/>
      <c r="O64" s="498"/>
      <c r="P64" s="498"/>
      <c r="Q64" s="498"/>
      <c r="R64" s="498"/>
      <c r="S64" s="498"/>
      <c r="T64" s="498"/>
      <c r="U64" s="498"/>
      <c r="V64" s="498"/>
      <c r="W64" s="498"/>
      <c r="X64" s="498"/>
      <c r="Y64" s="498"/>
      <c r="Z64" s="498"/>
      <c r="AA64" s="498"/>
      <c r="AB64" s="498"/>
      <c r="AC64" s="498"/>
      <c r="AD64" s="498"/>
      <c r="AE64" s="498"/>
      <c r="AF64" s="498"/>
      <c r="AG64" s="498"/>
      <c r="AH64" s="498"/>
      <c r="AI64" s="498"/>
      <c r="AJ64" s="498"/>
      <c r="AK64" s="498"/>
      <c r="AL64" s="498"/>
      <c r="AM64" s="498"/>
      <c r="AN64" s="498"/>
      <c r="AO64" s="498"/>
      <c r="AP64" s="498"/>
      <c r="AQ64" s="498"/>
      <c r="AR64" s="498"/>
      <c r="AS64" s="498"/>
      <c r="AT64" s="498"/>
      <c r="AU64" s="498"/>
      <c r="AV64" s="498"/>
      <c r="AW64" s="498"/>
      <c r="AX64" s="498"/>
      <c r="AY64" s="498"/>
      <c r="AZ64" s="498"/>
      <c r="BA64" s="498"/>
      <c r="BB64" s="498"/>
      <c r="BC64" s="498"/>
      <c r="BD64" s="498"/>
      <c r="BE64" s="498"/>
      <c r="BF64" s="498"/>
      <c r="BG64" s="498"/>
      <c r="BH64" s="498"/>
      <c r="BI64" s="498"/>
      <c r="BJ64" s="498"/>
      <c r="BK64" s="498"/>
      <c r="BL64" s="498"/>
      <c r="BM64" s="498"/>
      <c r="BN64" s="498"/>
      <c r="BO64" s="498"/>
      <c r="BP64" s="498"/>
      <c r="BQ64" s="498"/>
      <c r="BR64" s="498"/>
      <c r="BS64" s="498"/>
      <c r="BT64" s="498"/>
      <c r="BU64" s="498"/>
      <c r="BV64" s="498"/>
      <c r="BW64" s="498"/>
      <c r="BX64" s="498"/>
      <c r="BY64" s="498"/>
      <c r="BZ64" s="498"/>
      <c r="CA64" s="498"/>
      <c r="CB64" s="498"/>
      <c r="CC64" s="498"/>
      <c r="CD64" s="498"/>
      <c r="CE64" s="498"/>
      <c r="CF64" s="498"/>
      <c r="CG64" s="498"/>
      <c r="CH64" s="498"/>
      <c r="CI64" s="498"/>
      <c r="CJ64" s="498"/>
      <c r="CK64" s="498"/>
      <c r="CL64" s="498"/>
      <c r="CM64" s="498"/>
      <c r="CN64" s="498"/>
      <c r="CO64" s="498"/>
      <c r="CP64" s="498"/>
      <c r="CQ64" s="498"/>
      <c r="CR64" s="498"/>
      <c r="CS64" s="498"/>
      <c r="CT64" s="10"/>
      <c r="CY64" s="3"/>
    </row>
    <row r="65" spans="3:103" customFormat="1" ht="15.5" hidden="1" x14ac:dyDescent="0.35">
      <c r="C65" s="78"/>
      <c r="D65" s="3"/>
      <c r="E65" s="502"/>
      <c r="F65" s="497"/>
      <c r="G65" s="498"/>
      <c r="H65" s="498"/>
      <c r="I65" s="498"/>
      <c r="J65" s="498"/>
      <c r="K65" s="498"/>
      <c r="L65" s="498"/>
      <c r="M65" s="498"/>
      <c r="N65" s="498"/>
      <c r="O65" s="498"/>
      <c r="P65" s="498"/>
      <c r="Q65" s="498"/>
      <c r="R65" s="498"/>
      <c r="S65" s="498"/>
      <c r="T65" s="498"/>
      <c r="U65" s="498"/>
      <c r="V65" s="498"/>
      <c r="W65" s="498"/>
      <c r="X65" s="498"/>
      <c r="Y65" s="498"/>
      <c r="Z65" s="498"/>
      <c r="AA65" s="498"/>
      <c r="AB65" s="498"/>
      <c r="AC65" s="498"/>
      <c r="AD65" s="498"/>
      <c r="AE65" s="498"/>
      <c r="AF65" s="498"/>
      <c r="AG65" s="498"/>
      <c r="AH65" s="498"/>
      <c r="AI65" s="498"/>
      <c r="AJ65" s="498"/>
      <c r="AK65" s="498"/>
      <c r="AL65" s="498"/>
      <c r="AM65" s="498"/>
      <c r="AN65" s="498"/>
      <c r="AO65" s="498"/>
      <c r="AP65" s="498"/>
      <c r="AQ65" s="498"/>
      <c r="AR65" s="498"/>
      <c r="AS65" s="498"/>
      <c r="AT65" s="498"/>
      <c r="AU65" s="498"/>
      <c r="AV65" s="498"/>
      <c r="AW65" s="498"/>
      <c r="AX65" s="498"/>
      <c r="AY65" s="498"/>
      <c r="AZ65" s="498"/>
      <c r="BA65" s="498"/>
      <c r="BB65" s="498"/>
      <c r="BC65" s="498"/>
      <c r="BD65" s="498"/>
      <c r="BE65" s="498"/>
      <c r="BF65" s="498"/>
      <c r="BG65" s="498"/>
      <c r="BH65" s="498"/>
      <c r="BI65" s="498"/>
      <c r="BJ65" s="498"/>
      <c r="BK65" s="498"/>
      <c r="BL65" s="498"/>
      <c r="BM65" s="498"/>
      <c r="BN65" s="498"/>
      <c r="BO65" s="498"/>
      <c r="BP65" s="498"/>
      <c r="BQ65" s="498"/>
      <c r="BR65" s="498"/>
      <c r="BS65" s="498"/>
      <c r="BT65" s="498"/>
      <c r="BU65" s="498"/>
      <c r="BV65" s="498"/>
      <c r="BW65" s="498"/>
      <c r="BX65" s="498"/>
      <c r="BY65" s="498"/>
      <c r="BZ65" s="498"/>
      <c r="CA65" s="498"/>
      <c r="CB65" s="498"/>
      <c r="CC65" s="498"/>
      <c r="CD65" s="498"/>
      <c r="CE65" s="498"/>
      <c r="CF65" s="498"/>
      <c r="CG65" s="498"/>
      <c r="CH65" s="498"/>
      <c r="CI65" s="498"/>
      <c r="CJ65" s="498"/>
      <c r="CK65" s="498"/>
      <c r="CL65" s="498"/>
      <c r="CM65" s="498"/>
      <c r="CN65" s="498"/>
      <c r="CO65" s="498"/>
      <c r="CP65" s="498"/>
      <c r="CQ65" s="498"/>
      <c r="CR65" s="498"/>
      <c r="CS65" s="498"/>
      <c r="CT65" s="10"/>
      <c r="CY65" s="3"/>
    </row>
    <row r="66" spans="3:103" customFormat="1" hidden="1" x14ac:dyDescent="0.35">
      <c r="C66" s="250" t="s">
        <v>153</v>
      </c>
      <c r="D66" s="3"/>
      <c r="E66" s="502"/>
      <c r="F66" s="497"/>
      <c r="G66" s="498"/>
      <c r="H66" s="498"/>
      <c r="I66" s="498"/>
      <c r="J66" s="498"/>
      <c r="K66" s="498"/>
      <c r="L66" s="498"/>
      <c r="M66" s="498"/>
      <c r="N66" s="498"/>
      <c r="O66" s="498"/>
      <c r="P66" s="498"/>
      <c r="Q66" s="498"/>
      <c r="R66" s="498"/>
      <c r="S66" s="498"/>
      <c r="T66" s="498"/>
      <c r="U66" s="498"/>
      <c r="V66" s="498"/>
      <c r="W66" s="498"/>
      <c r="X66" s="498"/>
      <c r="Y66" s="498"/>
      <c r="Z66" s="498"/>
      <c r="AA66" s="498"/>
      <c r="AB66" s="498"/>
      <c r="AC66" s="498"/>
      <c r="AD66" s="498"/>
      <c r="AE66" s="498"/>
      <c r="AF66" s="498"/>
      <c r="AG66" s="498"/>
      <c r="AH66" s="498"/>
      <c r="AI66" s="498"/>
      <c r="AJ66" s="498"/>
      <c r="AK66" s="498"/>
      <c r="AL66" s="498"/>
      <c r="AM66" s="498"/>
      <c r="AN66" s="498"/>
      <c r="AO66" s="498"/>
      <c r="AP66" s="498"/>
      <c r="AQ66" s="498"/>
      <c r="AR66" s="498"/>
      <c r="AS66" s="498"/>
      <c r="AT66" s="498"/>
      <c r="AU66" s="498"/>
      <c r="AV66" s="498"/>
      <c r="AW66" s="498"/>
      <c r="AX66" s="498"/>
      <c r="AY66" s="498"/>
      <c r="AZ66" s="498"/>
      <c r="BA66" s="498"/>
      <c r="BB66" s="498"/>
      <c r="BC66" s="498"/>
      <c r="BD66" s="498"/>
      <c r="BE66" s="498"/>
      <c r="BF66" s="498"/>
      <c r="BG66" s="498"/>
      <c r="BH66" s="498"/>
      <c r="BI66" s="498"/>
      <c r="BJ66" s="498"/>
      <c r="BK66" s="498"/>
      <c r="BL66" s="498"/>
      <c r="BM66" s="498"/>
      <c r="BN66" s="498"/>
      <c r="BO66" s="498"/>
      <c r="BP66" s="498"/>
      <c r="BQ66" s="498"/>
      <c r="BR66" s="498"/>
      <c r="BS66" s="498"/>
      <c r="BT66" s="498"/>
      <c r="BU66" s="498"/>
      <c r="BV66" s="498"/>
      <c r="BW66" s="498"/>
      <c r="BX66" s="498"/>
      <c r="BY66" s="498"/>
      <c r="BZ66" s="498"/>
      <c r="CA66" s="498"/>
      <c r="CB66" s="498"/>
      <c r="CC66" s="498"/>
      <c r="CD66" s="498"/>
      <c r="CE66" s="498"/>
      <c r="CF66" s="498"/>
      <c r="CG66" s="498"/>
      <c r="CH66" s="498"/>
      <c r="CI66" s="498"/>
      <c r="CJ66" s="498"/>
      <c r="CK66" s="498"/>
      <c r="CL66" s="498"/>
      <c r="CM66" s="498"/>
      <c r="CN66" s="498"/>
      <c r="CO66" s="498"/>
      <c r="CP66" s="498"/>
      <c r="CQ66" s="498"/>
      <c r="CR66" s="498"/>
      <c r="CS66" s="498"/>
      <c r="CT66" s="10"/>
      <c r="CY66" s="3"/>
    </row>
    <row r="67" spans="3:103" s="55" customFormat="1" ht="25" hidden="1" customHeight="1" x14ac:dyDescent="0.3">
      <c r="C67" s="68" t="str">
        <f>"E. "&amp;G.Asm!F15 &amp;": "&amp; G.Asm!F16&amp;"/Year"</f>
        <v>E. Text: Text/Year</v>
      </c>
      <c r="E67" s="505">
        <f>G67+NPV(G.Asm!$F$40,H67:INDEX(H67:CS67,RP))</f>
        <v>0</v>
      </c>
      <c r="F67" s="505">
        <f>SUMIF($G$4:$CS$4,"&lt;="&amp;RP,G67:CS67)</f>
        <v>0</v>
      </c>
      <c r="G67" s="506">
        <v>0</v>
      </c>
      <c r="H67" s="507">
        <v>0</v>
      </c>
      <c r="I67" s="507">
        <v>0</v>
      </c>
      <c r="J67" s="507">
        <v>0</v>
      </c>
      <c r="K67" s="507">
        <v>0</v>
      </c>
      <c r="L67" s="507">
        <v>0</v>
      </c>
      <c r="M67" s="507">
        <v>0</v>
      </c>
      <c r="N67" s="507">
        <v>0</v>
      </c>
      <c r="O67" s="507">
        <v>0</v>
      </c>
      <c r="P67" s="507">
        <v>0</v>
      </c>
      <c r="Q67" s="507">
        <v>0</v>
      </c>
      <c r="R67" s="507">
        <v>0</v>
      </c>
      <c r="S67" s="507">
        <v>0</v>
      </c>
      <c r="T67" s="507">
        <v>0</v>
      </c>
      <c r="U67" s="507">
        <v>0</v>
      </c>
      <c r="V67" s="507">
        <v>0</v>
      </c>
      <c r="W67" s="507">
        <v>0</v>
      </c>
      <c r="X67" s="507">
        <v>0</v>
      </c>
      <c r="Y67" s="507">
        <v>0</v>
      </c>
      <c r="Z67" s="507">
        <v>0</v>
      </c>
      <c r="AA67" s="507">
        <v>0</v>
      </c>
      <c r="AB67" s="507">
        <v>0</v>
      </c>
      <c r="AC67" s="507">
        <v>0</v>
      </c>
      <c r="AD67" s="507">
        <v>0</v>
      </c>
      <c r="AE67" s="507">
        <v>0</v>
      </c>
      <c r="AF67" s="507">
        <v>0</v>
      </c>
      <c r="AG67" s="507">
        <v>0</v>
      </c>
      <c r="AH67" s="507">
        <v>0</v>
      </c>
      <c r="AI67" s="507">
        <v>0</v>
      </c>
      <c r="AJ67" s="507">
        <v>0</v>
      </c>
      <c r="AK67" s="507">
        <v>0</v>
      </c>
      <c r="AL67" s="507">
        <v>0</v>
      </c>
      <c r="AM67" s="507">
        <v>0</v>
      </c>
      <c r="AN67" s="507">
        <v>0</v>
      </c>
      <c r="AO67" s="507">
        <v>0</v>
      </c>
      <c r="AP67" s="507">
        <v>0</v>
      </c>
      <c r="AQ67" s="507">
        <v>0</v>
      </c>
      <c r="AR67" s="507">
        <v>0</v>
      </c>
      <c r="AS67" s="507">
        <v>0</v>
      </c>
      <c r="AT67" s="507">
        <v>0</v>
      </c>
      <c r="AU67" s="507">
        <v>0</v>
      </c>
      <c r="AV67" s="507">
        <v>0</v>
      </c>
      <c r="AW67" s="507">
        <v>0</v>
      </c>
      <c r="AX67" s="507">
        <v>0</v>
      </c>
      <c r="AY67" s="507">
        <v>0</v>
      </c>
      <c r="AZ67" s="507">
        <v>0</v>
      </c>
      <c r="BA67" s="507">
        <v>0</v>
      </c>
      <c r="BB67" s="507">
        <v>0</v>
      </c>
      <c r="BC67" s="507">
        <v>0</v>
      </c>
      <c r="BD67" s="507">
        <v>0</v>
      </c>
      <c r="BE67" s="507">
        <v>0</v>
      </c>
      <c r="BF67" s="507">
        <v>0</v>
      </c>
      <c r="BG67" s="507">
        <v>0</v>
      </c>
      <c r="BH67" s="507">
        <v>0</v>
      </c>
      <c r="BI67" s="507">
        <v>0</v>
      </c>
      <c r="BJ67" s="507">
        <v>0</v>
      </c>
      <c r="BK67" s="507">
        <v>0</v>
      </c>
      <c r="BL67" s="507">
        <v>0</v>
      </c>
      <c r="BM67" s="507">
        <v>0</v>
      </c>
      <c r="BN67" s="507">
        <v>0</v>
      </c>
      <c r="BO67" s="507">
        <v>0</v>
      </c>
      <c r="BP67" s="507">
        <v>0</v>
      </c>
      <c r="BQ67" s="507">
        <v>0</v>
      </c>
      <c r="BR67" s="507">
        <v>0</v>
      </c>
      <c r="BS67" s="507">
        <v>0</v>
      </c>
      <c r="BT67" s="507">
        <v>0</v>
      </c>
      <c r="BU67" s="507">
        <v>0</v>
      </c>
      <c r="BV67" s="507">
        <v>0</v>
      </c>
      <c r="BW67" s="507">
        <v>0</v>
      </c>
      <c r="BX67" s="507">
        <v>0</v>
      </c>
      <c r="BY67" s="507">
        <v>0</v>
      </c>
      <c r="BZ67" s="507">
        <v>0</v>
      </c>
      <c r="CA67" s="507">
        <v>0</v>
      </c>
      <c r="CB67" s="507">
        <v>0</v>
      </c>
      <c r="CC67" s="507">
        <v>0</v>
      </c>
      <c r="CD67" s="507">
        <v>0</v>
      </c>
      <c r="CE67" s="507">
        <v>0</v>
      </c>
      <c r="CF67" s="507">
        <v>0</v>
      </c>
      <c r="CG67" s="507">
        <v>0</v>
      </c>
      <c r="CH67" s="507">
        <v>0</v>
      </c>
      <c r="CI67" s="507">
        <v>0</v>
      </c>
      <c r="CJ67" s="507">
        <v>0</v>
      </c>
      <c r="CK67" s="507">
        <v>0</v>
      </c>
      <c r="CL67" s="507">
        <v>0</v>
      </c>
      <c r="CM67" s="507">
        <v>0</v>
      </c>
      <c r="CN67" s="507">
        <v>0</v>
      </c>
      <c r="CO67" s="507">
        <v>0</v>
      </c>
      <c r="CP67" s="507">
        <v>0</v>
      </c>
      <c r="CQ67" s="507">
        <v>0</v>
      </c>
      <c r="CR67" s="507">
        <v>0</v>
      </c>
      <c r="CS67" s="507">
        <v>0</v>
      </c>
      <c r="CT67" s="56"/>
      <c r="CV67" s="343">
        <f>IF(COUNT(G67:INDEX(G67:CS67,RP+1))&lt;&gt;RP+1,"Error",0)</f>
        <v>0</v>
      </c>
    </row>
    <row r="68" spans="3:103" customFormat="1" hidden="1" x14ac:dyDescent="0.35">
      <c r="C68" s="74"/>
      <c r="D68" s="3"/>
      <c r="E68" s="497"/>
      <c r="F68" s="497"/>
      <c r="G68" s="498"/>
      <c r="H68" s="498"/>
      <c r="I68" s="498"/>
      <c r="J68" s="498"/>
      <c r="K68" s="498"/>
      <c r="L68" s="498"/>
      <c r="M68" s="498"/>
      <c r="N68" s="498"/>
      <c r="O68" s="498"/>
      <c r="P68" s="498"/>
      <c r="Q68" s="498"/>
      <c r="R68" s="498"/>
      <c r="S68" s="498"/>
      <c r="T68" s="498"/>
      <c r="U68" s="498"/>
      <c r="V68" s="498"/>
      <c r="W68" s="498"/>
      <c r="X68" s="498"/>
      <c r="Y68" s="498"/>
      <c r="Z68" s="498"/>
      <c r="AA68" s="498"/>
      <c r="AB68" s="498"/>
      <c r="AC68" s="498"/>
      <c r="AD68" s="498"/>
      <c r="AE68" s="498"/>
      <c r="AF68" s="498"/>
      <c r="AG68" s="498"/>
      <c r="AH68" s="498"/>
      <c r="AI68" s="498"/>
      <c r="AJ68" s="498"/>
      <c r="AK68" s="498"/>
      <c r="AL68" s="498"/>
      <c r="AM68" s="498"/>
      <c r="AN68" s="498"/>
      <c r="AO68" s="498"/>
      <c r="AP68" s="498"/>
      <c r="AQ68" s="498"/>
      <c r="AR68" s="498"/>
      <c r="AS68" s="498"/>
      <c r="AT68" s="498"/>
      <c r="AU68" s="498"/>
      <c r="AV68" s="498"/>
      <c r="AW68" s="498"/>
      <c r="AX68" s="498"/>
      <c r="AY68" s="498"/>
      <c r="AZ68" s="498"/>
      <c r="BA68" s="498"/>
      <c r="BB68" s="498"/>
      <c r="BC68" s="498"/>
      <c r="BD68" s="498"/>
      <c r="BE68" s="498"/>
      <c r="BF68" s="498"/>
      <c r="BG68" s="498"/>
      <c r="BH68" s="498"/>
      <c r="BI68" s="498"/>
      <c r="BJ68" s="498"/>
      <c r="BK68" s="498"/>
      <c r="BL68" s="498"/>
      <c r="BM68" s="498"/>
      <c r="BN68" s="498"/>
      <c r="BO68" s="498"/>
      <c r="BP68" s="498"/>
      <c r="BQ68" s="498"/>
      <c r="BR68" s="498"/>
      <c r="BS68" s="498"/>
      <c r="BT68" s="498"/>
      <c r="BU68" s="498"/>
      <c r="BV68" s="498"/>
      <c r="BW68" s="498"/>
      <c r="BX68" s="498"/>
      <c r="BY68" s="498"/>
      <c r="BZ68" s="498"/>
      <c r="CA68" s="498"/>
      <c r="CB68" s="498"/>
      <c r="CC68" s="498"/>
      <c r="CD68" s="498"/>
      <c r="CE68" s="498"/>
      <c r="CF68" s="498"/>
      <c r="CG68" s="498"/>
      <c r="CH68" s="498"/>
      <c r="CI68" s="498"/>
      <c r="CJ68" s="498"/>
      <c r="CK68" s="498"/>
      <c r="CL68" s="498"/>
      <c r="CM68" s="498"/>
      <c r="CN68" s="498"/>
      <c r="CO68" s="498"/>
      <c r="CP68" s="498"/>
      <c r="CQ68" s="498"/>
      <c r="CR68" s="498"/>
      <c r="CS68" s="498"/>
      <c r="CT68" s="10"/>
      <c r="CY68" s="3"/>
    </row>
    <row r="69" spans="3:103" customFormat="1" ht="15.5" hidden="1" x14ac:dyDescent="0.35">
      <c r="C69" s="78" t="s">
        <v>18</v>
      </c>
      <c r="D69" s="3"/>
      <c r="E69" s="502"/>
      <c r="F69" s="497"/>
      <c r="G69" s="498"/>
      <c r="H69" s="498"/>
      <c r="I69" s="498"/>
      <c r="J69" s="498"/>
      <c r="K69" s="498"/>
      <c r="L69" s="498"/>
      <c r="M69" s="498"/>
      <c r="N69" s="498"/>
      <c r="O69" s="498"/>
      <c r="P69" s="498"/>
      <c r="Q69" s="498"/>
      <c r="R69" s="498"/>
      <c r="S69" s="498"/>
      <c r="T69" s="498"/>
      <c r="U69" s="498"/>
      <c r="V69" s="498"/>
      <c r="W69" s="498"/>
      <c r="X69" s="498"/>
      <c r="Y69" s="498"/>
      <c r="Z69" s="498"/>
      <c r="AA69" s="498"/>
      <c r="AB69" s="498"/>
      <c r="AC69" s="498"/>
      <c r="AD69" s="498"/>
      <c r="AE69" s="498"/>
      <c r="AF69" s="498"/>
      <c r="AG69" s="498"/>
      <c r="AH69" s="498"/>
      <c r="AI69" s="498"/>
      <c r="AJ69" s="498"/>
      <c r="AK69" s="498"/>
      <c r="AL69" s="498"/>
      <c r="AM69" s="498"/>
      <c r="AN69" s="498"/>
      <c r="AO69" s="498"/>
      <c r="AP69" s="498"/>
      <c r="AQ69" s="498"/>
      <c r="AR69" s="498"/>
      <c r="AS69" s="498"/>
      <c r="AT69" s="498"/>
      <c r="AU69" s="498"/>
      <c r="AV69" s="498"/>
      <c r="AW69" s="498"/>
      <c r="AX69" s="498"/>
      <c r="AY69" s="498"/>
      <c r="AZ69" s="498"/>
      <c r="BA69" s="498"/>
      <c r="BB69" s="498"/>
      <c r="BC69" s="498"/>
      <c r="BD69" s="498"/>
      <c r="BE69" s="498"/>
      <c r="BF69" s="498"/>
      <c r="BG69" s="498"/>
      <c r="BH69" s="498"/>
      <c r="BI69" s="498"/>
      <c r="BJ69" s="498"/>
      <c r="BK69" s="498"/>
      <c r="BL69" s="498"/>
      <c r="BM69" s="498"/>
      <c r="BN69" s="498"/>
      <c r="BO69" s="498"/>
      <c r="BP69" s="498"/>
      <c r="BQ69" s="498"/>
      <c r="BR69" s="498"/>
      <c r="BS69" s="498"/>
      <c r="BT69" s="498"/>
      <c r="BU69" s="498"/>
      <c r="BV69" s="498"/>
      <c r="BW69" s="498"/>
      <c r="BX69" s="498"/>
      <c r="BY69" s="498"/>
      <c r="BZ69" s="498"/>
      <c r="CA69" s="498"/>
      <c r="CB69" s="498"/>
      <c r="CC69" s="498"/>
      <c r="CD69" s="498"/>
      <c r="CE69" s="498"/>
      <c r="CF69" s="498"/>
      <c r="CG69" s="498"/>
      <c r="CH69" s="498"/>
      <c r="CI69" s="498"/>
      <c r="CJ69" s="498"/>
      <c r="CK69" s="498"/>
      <c r="CL69" s="498"/>
      <c r="CM69" s="498"/>
      <c r="CN69" s="498"/>
      <c r="CO69" s="498"/>
      <c r="CP69" s="498"/>
      <c r="CQ69" s="498"/>
      <c r="CR69" s="498"/>
      <c r="CS69" s="498"/>
      <c r="CT69" s="10"/>
      <c r="CY69" s="3"/>
    </row>
    <row r="70" spans="3:103" customFormat="1" hidden="1" x14ac:dyDescent="0.35">
      <c r="C70" s="74"/>
      <c r="D70" s="3"/>
      <c r="E70" s="497"/>
      <c r="F70" s="497"/>
      <c r="G70" s="498"/>
      <c r="H70" s="498"/>
      <c r="I70" s="498"/>
      <c r="J70" s="498"/>
      <c r="K70" s="498"/>
      <c r="L70" s="498"/>
      <c r="M70" s="498"/>
      <c r="N70" s="498"/>
      <c r="O70" s="498"/>
      <c r="P70" s="498"/>
      <c r="Q70" s="498"/>
      <c r="R70" s="498"/>
      <c r="S70" s="498"/>
      <c r="T70" s="498"/>
      <c r="U70" s="498"/>
      <c r="V70" s="498"/>
      <c r="W70" s="498"/>
      <c r="X70" s="498"/>
      <c r="Y70" s="498"/>
      <c r="Z70" s="498"/>
      <c r="AA70" s="498"/>
      <c r="AB70" s="498"/>
      <c r="AC70" s="498"/>
      <c r="AD70" s="498"/>
      <c r="AE70" s="498"/>
      <c r="AF70" s="498"/>
      <c r="AG70" s="498"/>
      <c r="AH70" s="498"/>
      <c r="AI70" s="498"/>
      <c r="AJ70" s="498"/>
      <c r="AK70" s="498"/>
      <c r="AL70" s="498"/>
      <c r="AM70" s="498"/>
      <c r="AN70" s="498"/>
      <c r="AO70" s="498"/>
      <c r="AP70" s="498"/>
      <c r="AQ70" s="498"/>
      <c r="AR70" s="498"/>
      <c r="AS70" s="498"/>
      <c r="AT70" s="498"/>
      <c r="AU70" s="498"/>
      <c r="AV70" s="498"/>
      <c r="AW70" s="498"/>
      <c r="AX70" s="498"/>
      <c r="AY70" s="498"/>
      <c r="AZ70" s="498"/>
      <c r="BA70" s="498"/>
      <c r="BB70" s="498"/>
      <c r="BC70" s="498"/>
      <c r="BD70" s="498"/>
      <c r="BE70" s="498"/>
      <c r="BF70" s="498"/>
      <c r="BG70" s="498"/>
      <c r="BH70" s="498"/>
      <c r="BI70" s="498"/>
      <c r="BJ70" s="498"/>
      <c r="BK70" s="498"/>
      <c r="BL70" s="498"/>
      <c r="BM70" s="498"/>
      <c r="BN70" s="498"/>
      <c r="BO70" s="498"/>
      <c r="BP70" s="498"/>
      <c r="BQ70" s="498"/>
      <c r="BR70" s="498"/>
      <c r="BS70" s="498"/>
      <c r="BT70" s="498"/>
      <c r="BU70" s="498"/>
      <c r="BV70" s="498"/>
      <c r="BW70" s="498"/>
      <c r="BX70" s="498"/>
      <c r="BY70" s="498"/>
      <c r="BZ70" s="498"/>
      <c r="CA70" s="498"/>
      <c r="CB70" s="498"/>
      <c r="CC70" s="498"/>
      <c r="CD70" s="498"/>
      <c r="CE70" s="498"/>
      <c r="CF70" s="498"/>
      <c r="CG70" s="498"/>
      <c r="CH70" s="498"/>
      <c r="CI70" s="498"/>
      <c r="CJ70" s="498"/>
      <c r="CK70" s="498"/>
      <c r="CL70" s="498"/>
      <c r="CM70" s="498"/>
      <c r="CN70" s="498"/>
      <c r="CO70" s="498"/>
      <c r="CP70" s="498"/>
      <c r="CQ70" s="498"/>
      <c r="CR70" s="498"/>
      <c r="CS70" s="498"/>
      <c r="CT70" s="10"/>
      <c r="CY70" s="3"/>
    </row>
    <row r="71" spans="3:103" customFormat="1" hidden="1" x14ac:dyDescent="0.35">
      <c r="C71" s="231" t="s">
        <v>144</v>
      </c>
      <c r="D71" s="18"/>
      <c r="E71" s="490">
        <f t="shared" ref="E71:AJ71" si="25">SUM(E72:E91)</f>
        <v>0</v>
      </c>
      <c r="F71" s="490">
        <f t="shared" si="25"/>
        <v>0</v>
      </c>
      <c r="G71" s="491">
        <f t="shared" si="25"/>
        <v>0</v>
      </c>
      <c r="H71" s="491">
        <f t="shared" si="25"/>
        <v>0</v>
      </c>
      <c r="I71" s="491">
        <f t="shared" si="25"/>
        <v>0</v>
      </c>
      <c r="J71" s="491">
        <f t="shared" si="25"/>
        <v>0</v>
      </c>
      <c r="K71" s="491">
        <f t="shared" si="25"/>
        <v>0</v>
      </c>
      <c r="L71" s="491">
        <f t="shared" si="25"/>
        <v>0</v>
      </c>
      <c r="M71" s="491">
        <f t="shared" si="25"/>
        <v>0</v>
      </c>
      <c r="N71" s="491">
        <f t="shared" si="25"/>
        <v>0</v>
      </c>
      <c r="O71" s="491">
        <f t="shared" si="25"/>
        <v>0</v>
      </c>
      <c r="P71" s="491">
        <f t="shared" si="25"/>
        <v>0</v>
      </c>
      <c r="Q71" s="491">
        <f t="shared" si="25"/>
        <v>0</v>
      </c>
      <c r="R71" s="491">
        <f t="shared" si="25"/>
        <v>0</v>
      </c>
      <c r="S71" s="491">
        <f t="shared" si="25"/>
        <v>0</v>
      </c>
      <c r="T71" s="491">
        <f t="shared" si="25"/>
        <v>0</v>
      </c>
      <c r="U71" s="491">
        <f t="shared" si="25"/>
        <v>0</v>
      </c>
      <c r="V71" s="491">
        <f t="shared" si="25"/>
        <v>0</v>
      </c>
      <c r="W71" s="491">
        <f t="shared" si="25"/>
        <v>0</v>
      </c>
      <c r="X71" s="491">
        <f t="shared" si="25"/>
        <v>0</v>
      </c>
      <c r="Y71" s="491">
        <f t="shared" si="25"/>
        <v>0</v>
      </c>
      <c r="Z71" s="491">
        <f t="shared" si="25"/>
        <v>0</v>
      </c>
      <c r="AA71" s="491">
        <f t="shared" si="25"/>
        <v>0</v>
      </c>
      <c r="AB71" s="491">
        <f t="shared" si="25"/>
        <v>0</v>
      </c>
      <c r="AC71" s="491">
        <f t="shared" si="25"/>
        <v>0</v>
      </c>
      <c r="AD71" s="491">
        <f t="shared" si="25"/>
        <v>0</v>
      </c>
      <c r="AE71" s="491">
        <f t="shared" si="25"/>
        <v>0</v>
      </c>
      <c r="AF71" s="491">
        <f t="shared" si="25"/>
        <v>0</v>
      </c>
      <c r="AG71" s="491">
        <f t="shared" si="25"/>
        <v>0</v>
      </c>
      <c r="AH71" s="491">
        <f t="shared" si="25"/>
        <v>0</v>
      </c>
      <c r="AI71" s="491">
        <f t="shared" si="25"/>
        <v>0</v>
      </c>
      <c r="AJ71" s="491">
        <f t="shared" si="25"/>
        <v>0</v>
      </c>
      <c r="AK71" s="491">
        <f t="shared" ref="AK71:BP71" si="26">SUM(AK72:AK91)</f>
        <v>0</v>
      </c>
      <c r="AL71" s="491">
        <f t="shared" si="26"/>
        <v>0</v>
      </c>
      <c r="AM71" s="491">
        <f t="shared" si="26"/>
        <v>0</v>
      </c>
      <c r="AN71" s="491">
        <f t="shared" si="26"/>
        <v>0</v>
      </c>
      <c r="AO71" s="491">
        <f t="shared" si="26"/>
        <v>0</v>
      </c>
      <c r="AP71" s="491">
        <f t="shared" si="26"/>
        <v>0</v>
      </c>
      <c r="AQ71" s="491">
        <f t="shared" si="26"/>
        <v>0</v>
      </c>
      <c r="AR71" s="491">
        <f t="shared" si="26"/>
        <v>0</v>
      </c>
      <c r="AS71" s="491">
        <f t="shared" si="26"/>
        <v>0</v>
      </c>
      <c r="AT71" s="491">
        <f t="shared" si="26"/>
        <v>0</v>
      </c>
      <c r="AU71" s="491">
        <f t="shared" si="26"/>
        <v>0</v>
      </c>
      <c r="AV71" s="491">
        <f t="shared" si="26"/>
        <v>0</v>
      </c>
      <c r="AW71" s="491">
        <f t="shared" si="26"/>
        <v>0</v>
      </c>
      <c r="AX71" s="491">
        <f t="shared" si="26"/>
        <v>0</v>
      </c>
      <c r="AY71" s="491">
        <f t="shared" si="26"/>
        <v>0</v>
      </c>
      <c r="AZ71" s="491">
        <f t="shared" si="26"/>
        <v>0</v>
      </c>
      <c r="BA71" s="491">
        <f t="shared" si="26"/>
        <v>0</v>
      </c>
      <c r="BB71" s="491">
        <f t="shared" si="26"/>
        <v>0</v>
      </c>
      <c r="BC71" s="491">
        <f t="shared" si="26"/>
        <v>0</v>
      </c>
      <c r="BD71" s="491">
        <f t="shared" si="26"/>
        <v>0</v>
      </c>
      <c r="BE71" s="491">
        <f t="shared" si="26"/>
        <v>0</v>
      </c>
      <c r="BF71" s="491">
        <f t="shared" si="26"/>
        <v>0</v>
      </c>
      <c r="BG71" s="491">
        <f t="shared" si="26"/>
        <v>0</v>
      </c>
      <c r="BH71" s="491">
        <f t="shared" si="26"/>
        <v>0</v>
      </c>
      <c r="BI71" s="491">
        <f t="shared" si="26"/>
        <v>0</v>
      </c>
      <c r="BJ71" s="491">
        <f t="shared" si="26"/>
        <v>0</v>
      </c>
      <c r="BK71" s="491">
        <f t="shared" si="26"/>
        <v>0</v>
      </c>
      <c r="BL71" s="491">
        <f t="shared" si="26"/>
        <v>0</v>
      </c>
      <c r="BM71" s="491">
        <f t="shared" si="26"/>
        <v>0</v>
      </c>
      <c r="BN71" s="491">
        <f t="shared" si="26"/>
        <v>0</v>
      </c>
      <c r="BO71" s="491">
        <f t="shared" si="26"/>
        <v>0</v>
      </c>
      <c r="BP71" s="491">
        <f t="shared" si="26"/>
        <v>0</v>
      </c>
      <c r="BQ71" s="491">
        <f t="shared" ref="BQ71:CS71" si="27">SUM(BQ72:BQ91)</f>
        <v>0</v>
      </c>
      <c r="BR71" s="491">
        <f t="shared" si="27"/>
        <v>0</v>
      </c>
      <c r="BS71" s="491">
        <f t="shared" si="27"/>
        <v>0</v>
      </c>
      <c r="BT71" s="491">
        <f t="shared" si="27"/>
        <v>0</v>
      </c>
      <c r="BU71" s="491">
        <f t="shared" si="27"/>
        <v>0</v>
      </c>
      <c r="BV71" s="491">
        <f t="shared" si="27"/>
        <v>0</v>
      </c>
      <c r="BW71" s="491">
        <f t="shared" si="27"/>
        <v>0</v>
      </c>
      <c r="BX71" s="491">
        <f t="shared" si="27"/>
        <v>0</v>
      </c>
      <c r="BY71" s="491">
        <f t="shared" si="27"/>
        <v>0</v>
      </c>
      <c r="BZ71" s="491">
        <f t="shared" si="27"/>
        <v>0</v>
      </c>
      <c r="CA71" s="491">
        <f t="shared" si="27"/>
        <v>0</v>
      </c>
      <c r="CB71" s="491">
        <f t="shared" si="27"/>
        <v>0</v>
      </c>
      <c r="CC71" s="491">
        <f t="shared" si="27"/>
        <v>0</v>
      </c>
      <c r="CD71" s="491">
        <f t="shared" si="27"/>
        <v>0</v>
      </c>
      <c r="CE71" s="491">
        <f t="shared" si="27"/>
        <v>0</v>
      </c>
      <c r="CF71" s="491">
        <f t="shared" si="27"/>
        <v>0</v>
      </c>
      <c r="CG71" s="491">
        <f t="shared" si="27"/>
        <v>0</v>
      </c>
      <c r="CH71" s="491">
        <f t="shared" si="27"/>
        <v>0</v>
      </c>
      <c r="CI71" s="491">
        <f t="shared" si="27"/>
        <v>0</v>
      </c>
      <c r="CJ71" s="491">
        <f t="shared" si="27"/>
        <v>0</v>
      </c>
      <c r="CK71" s="491">
        <f t="shared" si="27"/>
        <v>0</v>
      </c>
      <c r="CL71" s="491">
        <f t="shared" si="27"/>
        <v>0</v>
      </c>
      <c r="CM71" s="491">
        <f t="shared" si="27"/>
        <v>0</v>
      </c>
      <c r="CN71" s="491">
        <f t="shared" si="27"/>
        <v>0</v>
      </c>
      <c r="CO71" s="491">
        <f t="shared" si="27"/>
        <v>0</v>
      </c>
      <c r="CP71" s="491">
        <f t="shared" si="27"/>
        <v>0</v>
      </c>
      <c r="CQ71" s="491">
        <f t="shared" si="27"/>
        <v>0</v>
      </c>
      <c r="CR71" s="491">
        <f t="shared" si="27"/>
        <v>0</v>
      </c>
      <c r="CS71" s="491">
        <f t="shared" si="27"/>
        <v>0</v>
      </c>
      <c r="CT71" s="56"/>
      <c r="CY71" s="3"/>
    </row>
    <row r="72" spans="3:103" customFormat="1" hidden="1" x14ac:dyDescent="0.35">
      <c r="C72" s="421"/>
      <c r="D72" s="3"/>
      <c r="E72" s="492">
        <f>G72+NPV(G.Asm!$F$40,H72:INDEX(H72:CS72,RP))</f>
        <v>0</v>
      </c>
      <c r="F72" s="492">
        <f t="shared" ref="F72:F91" si="28">SUMIF($G$4:$CS$4,"&lt;="&amp;RP,G72:CS72)</f>
        <v>0</v>
      </c>
      <c r="G72" s="493">
        <v>0</v>
      </c>
      <c r="H72" s="494">
        <v>0</v>
      </c>
      <c r="I72" s="494">
        <v>0</v>
      </c>
      <c r="J72" s="494">
        <v>0</v>
      </c>
      <c r="K72" s="494">
        <v>0</v>
      </c>
      <c r="L72" s="494">
        <v>0</v>
      </c>
      <c r="M72" s="494">
        <v>0</v>
      </c>
      <c r="N72" s="494">
        <v>0</v>
      </c>
      <c r="O72" s="494">
        <v>0</v>
      </c>
      <c r="P72" s="494">
        <v>0</v>
      </c>
      <c r="Q72" s="494">
        <v>0</v>
      </c>
      <c r="R72" s="494">
        <v>0</v>
      </c>
      <c r="S72" s="494">
        <v>0</v>
      </c>
      <c r="T72" s="494">
        <v>0</v>
      </c>
      <c r="U72" s="494">
        <v>0</v>
      </c>
      <c r="V72" s="494">
        <v>0</v>
      </c>
      <c r="W72" s="494">
        <v>0</v>
      </c>
      <c r="X72" s="494">
        <v>0</v>
      </c>
      <c r="Y72" s="494">
        <v>0</v>
      </c>
      <c r="Z72" s="494">
        <v>0</v>
      </c>
      <c r="AA72" s="494">
        <v>0</v>
      </c>
      <c r="AB72" s="494">
        <v>0</v>
      </c>
      <c r="AC72" s="494">
        <v>0</v>
      </c>
      <c r="AD72" s="494">
        <v>0</v>
      </c>
      <c r="AE72" s="494">
        <v>0</v>
      </c>
      <c r="AF72" s="494">
        <v>0</v>
      </c>
      <c r="AG72" s="494">
        <v>0</v>
      </c>
      <c r="AH72" s="494">
        <v>0</v>
      </c>
      <c r="AI72" s="494">
        <v>0</v>
      </c>
      <c r="AJ72" s="494">
        <v>0</v>
      </c>
      <c r="AK72" s="494">
        <v>0</v>
      </c>
      <c r="AL72" s="494">
        <v>0</v>
      </c>
      <c r="AM72" s="494">
        <v>0</v>
      </c>
      <c r="AN72" s="494">
        <v>0</v>
      </c>
      <c r="AO72" s="494">
        <v>0</v>
      </c>
      <c r="AP72" s="494">
        <v>0</v>
      </c>
      <c r="AQ72" s="494">
        <v>0</v>
      </c>
      <c r="AR72" s="494">
        <v>0</v>
      </c>
      <c r="AS72" s="494">
        <v>0</v>
      </c>
      <c r="AT72" s="494">
        <v>0</v>
      </c>
      <c r="AU72" s="494">
        <v>0</v>
      </c>
      <c r="AV72" s="494">
        <v>0</v>
      </c>
      <c r="AW72" s="494">
        <v>0</v>
      </c>
      <c r="AX72" s="494">
        <v>0</v>
      </c>
      <c r="AY72" s="494">
        <v>0</v>
      </c>
      <c r="AZ72" s="494">
        <v>0</v>
      </c>
      <c r="BA72" s="494">
        <v>0</v>
      </c>
      <c r="BB72" s="494">
        <v>0</v>
      </c>
      <c r="BC72" s="494">
        <v>0</v>
      </c>
      <c r="BD72" s="494">
        <v>0</v>
      </c>
      <c r="BE72" s="494">
        <v>0</v>
      </c>
      <c r="BF72" s="494">
        <v>0</v>
      </c>
      <c r="BG72" s="494">
        <v>0</v>
      </c>
      <c r="BH72" s="494">
        <v>0</v>
      </c>
      <c r="BI72" s="494">
        <v>0</v>
      </c>
      <c r="BJ72" s="494">
        <v>0</v>
      </c>
      <c r="BK72" s="494">
        <v>0</v>
      </c>
      <c r="BL72" s="494">
        <v>0</v>
      </c>
      <c r="BM72" s="494">
        <v>0</v>
      </c>
      <c r="BN72" s="494">
        <v>0</v>
      </c>
      <c r="BO72" s="494">
        <v>0</v>
      </c>
      <c r="BP72" s="494">
        <v>0</v>
      </c>
      <c r="BQ72" s="494">
        <v>0</v>
      </c>
      <c r="BR72" s="494">
        <v>0</v>
      </c>
      <c r="BS72" s="494">
        <v>0</v>
      </c>
      <c r="BT72" s="494">
        <v>0</v>
      </c>
      <c r="BU72" s="494">
        <v>0</v>
      </c>
      <c r="BV72" s="494">
        <v>0</v>
      </c>
      <c r="BW72" s="494">
        <v>0</v>
      </c>
      <c r="BX72" s="494">
        <v>0</v>
      </c>
      <c r="BY72" s="494">
        <v>0</v>
      </c>
      <c r="BZ72" s="494">
        <v>0</v>
      </c>
      <c r="CA72" s="494">
        <v>0</v>
      </c>
      <c r="CB72" s="494">
        <v>0</v>
      </c>
      <c r="CC72" s="494">
        <v>0</v>
      </c>
      <c r="CD72" s="494">
        <v>0</v>
      </c>
      <c r="CE72" s="494">
        <v>0</v>
      </c>
      <c r="CF72" s="494">
        <v>0</v>
      </c>
      <c r="CG72" s="494">
        <v>0</v>
      </c>
      <c r="CH72" s="494">
        <v>0</v>
      </c>
      <c r="CI72" s="494">
        <v>0</v>
      </c>
      <c r="CJ72" s="494">
        <v>0</v>
      </c>
      <c r="CK72" s="494">
        <v>0</v>
      </c>
      <c r="CL72" s="494">
        <v>0</v>
      </c>
      <c r="CM72" s="494">
        <v>0</v>
      </c>
      <c r="CN72" s="494">
        <v>0</v>
      </c>
      <c r="CO72" s="494">
        <v>0</v>
      </c>
      <c r="CP72" s="494">
        <v>0</v>
      </c>
      <c r="CQ72" s="494">
        <v>0</v>
      </c>
      <c r="CR72" s="494">
        <v>0</v>
      </c>
      <c r="CS72" s="494">
        <v>0</v>
      </c>
      <c r="CT72" s="9"/>
      <c r="CV72" s="343">
        <f>IF(COUNT(G72:INDEX(G72:CS72,RP+1))&lt;&gt;RP+1,"Error",0)</f>
        <v>0</v>
      </c>
      <c r="CX72" s="324">
        <f t="shared" ref="CX72:CX91" si="29">IF(OR(AND(OR(ISBLANK(C72),NOT(ISBLANK(C72)),C72="Spare"),E72=0,F72=0),AND(NOT(ISBLANK(C72)),NOT(C72="Spare"),NOT(E72=0),NOT(F72=0))),0,"Error")</f>
        <v>0</v>
      </c>
      <c r="CY72" s="3"/>
    </row>
    <row r="73" spans="3:103" customFormat="1" hidden="1" x14ac:dyDescent="0.35">
      <c r="C73" s="421"/>
      <c r="D73" s="3"/>
      <c r="E73" s="492">
        <f>G73+NPV(G.Asm!$F$40,H73:INDEX(H73:CS73,RP))</f>
        <v>0</v>
      </c>
      <c r="F73" s="492">
        <f t="shared" si="28"/>
        <v>0</v>
      </c>
      <c r="G73" s="493">
        <v>0</v>
      </c>
      <c r="H73" s="494">
        <v>0</v>
      </c>
      <c r="I73" s="494">
        <v>0</v>
      </c>
      <c r="J73" s="494">
        <v>0</v>
      </c>
      <c r="K73" s="494">
        <v>0</v>
      </c>
      <c r="L73" s="494">
        <v>0</v>
      </c>
      <c r="M73" s="494">
        <v>0</v>
      </c>
      <c r="N73" s="494">
        <v>0</v>
      </c>
      <c r="O73" s="494">
        <v>0</v>
      </c>
      <c r="P73" s="494">
        <v>0</v>
      </c>
      <c r="Q73" s="494">
        <v>0</v>
      </c>
      <c r="R73" s="494">
        <v>0</v>
      </c>
      <c r="S73" s="494">
        <v>0</v>
      </c>
      <c r="T73" s="494">
        <v>0</v>
      </c>
      <c r="U73" s="494">
        <v>0</v>
      </c>
      <c r="V73" s="494">
        <v>0</v>
      </c>
      <c r="W73" s="494">
        <v>0</v>
      </c>
      <c r="X73" s="494">
        <v>0</v>
      </c>
      <c r="Y73" s="494">
        <v>0</v>
      </c>
      <c r="Z73" s="494">
        <v>0</v>
      </c>
      <c r="AA73" s="494">
        <v>0</v>
      </c>
      <c r="AB73" s="494">
        <v>0</v>
      </c>
      <c r="AC73" s="494">
        <v>0</v>
      </c>
      <c r="AD73" s="494">
        <v>0</v>
      </c>
      <c r="AE73" s="494">
        <v>0</v>
      </c>
      <c r="AF73" s="494">
        <v>0</v>
      </c>
      <c r="AG73" s="494">
        <v>0</v>
      </c>
      <c r="AH73" s="494">
        <v>0</v>
      </c>
      <c r="AI73" s="494">
        <v>0</v>
      </c>
      <c r="AJ73" s="494">
        <v>0</v>
      </c>
      <c r="AK73" s="494">
        <v>0</v>
      </c>
      <c r="AL73" s="494">
        <v>0</v>
      </c>
      <c r="AM73" s="494">
        <v>0</v>
      </c>
      <c r="AN73" s="494">
        <v>0</v>
      </c>
      <c r="AO73" s="494">
        <v>0</v>
      </c>
      <c r="AP73" s="494">
        <v>0</v>
      </c>
      <c r="AQ73" s="494">
        <v>0</v>
      </c>
      <c r="AR73" s="494">
        <v>0</v>
      </c>
      <c r="AS73" s="494">
        <v>0</v>
      </c>
      <c r="AT73" s="494">
        <v>0</v>
      </c>
      <c r="AU73" s="494">
        <v>0</v>
      </c>
      <c r="AV73" s="494">
        <v>0</v>
      </c>
      <c r="AW73" s="494">
        <v>0</v>
      </c>
      <c r="AX73" s="494">
        <v>0</v>
      </c>
      <c r="AY73" s="494">
        <v>0</v>
      </c>
      <c r="AZ73" s="494">
        <v>0</v>
      </c>
      <c r="BA73" s="494">
        <v>0</v>
      </c>
      <c r="BB73" s="494">
        <v>0</v>
      </c>
      <c r="BC73" s="494">
        <v>0</v>
      </c>
      <c r="BD73" s="494">
        <v>0</v>
      </c>
      <c r="BE73" s="494">
        <v>0</v>
      </c>
      <c r="BF73" s="494">
        <v>0</v>
      </c>
      <c r="BG73" s="494">
        <v>0</v>
      </c>
      <c r="BH73" s="494">
        <v>0</v>
      </c>
      <c r="BI73" s="494">
        <v>0</v>
      </c>
      <c r="BJ73" s="494">
        <v>0</v>
      </c>
      <c r="BK73" s="494">
        <v>0</v>
      </c>
      <c r="BL73" s="494">
        <v>0</v>
      </c>
      <c r="BM73" s="494">
        <v>0</v>
      </c>
      <c r="BN73" s="494">
        <v>0</v>
      </c>
      <c r="BO73" s="494">
        <v>0</v>
      </c>
      <c r="BP73" s="494">
        <v>0</v>
      </c>
      <c r="BQ73" s="494">
        <v>0</v>
      </c>
      <c r="BR73" s="494">
        <v>0</v>
      </c>
      <c r="BS73" s="494">
        <v>0</v>
      </c>
      <c r="BT73" s="494">
        <v>0</v>
      </c>
      <c r="BU73" s="494">
        <v>0</v>
      </c>
      <c r="BV73" s="494">
        <v>0</v>
      </c>
      <c r="BW73" s="494">
        <v>0</v>
      </c>
      <c r="BX73" s="494">
        <v>0</v>
      </c>
      <c r="BY73" s="494">
        <v>0</v>
      </c>
      <c r="BZ73" s="494">
        <v>0</v>
      </c>
      <c r="CA73" s="494">
        <v>0</v>
      </c>
      <c r="CB73" s="494">
        <v>0</v>
      </c>
      <c r="CC73" s="494">
        <v>0</v>
      </c>
      <c r="CD73" s="494">
        <v>0</v>
      </c>
      <c r="CE73" s="494">
        <v>0</v>
      </c>
      <c r="CF73" s="494">
        <v>0</v>
      </c>
      <c r="CG73" s="494">
        <v>0</v>
      </c>
      <c r="CH73" s="494">
        <v>0</v>
      </c>
      <c r="CI73" s="494">
        <v>0</v>
      </c>
      <c r="CJ73" s="494">
        <v>0</v>
      </c>
      <c r="CK73" s="494">
        <v>0</v>
      </c>
      <c r="CL73" s="494">
        <v>0</v>
      </c>
      <c r="CM73" s="494">
        <v>0</v>
      </c>
      <c r="CN73" s="494">
        <v>0</v>
      </c>
      <c r="CO73" s="494">
        <v>0</v>
      </c>
      <c r="CP73" s="494">
        <v>0</v>
      </c>
      <c r="CQ73" s="494">
        <v>0</v>
      </c>
      <c r="CR73" s="494">
        <v>0</v>
      </c>
      <c r="CS73" s="494">
        <v>0</v>
      </c>
      <c r="CT73" s="9"/>
      <c r="CV73" s="343">
        <f>IF(COUNT(G73:INDEX(G73:CS73,RP+1))&lt;&gt;RP+1,"Error",0)</f>
        <v>0</v>
      </c>
      <c r="CX73" s="324">
        <f t="shared" si="29"/>
        <v>0</v>
      </c>
      <c r="CY73" s="3"/>
    </row>
    <row r="74" spans="3:103" customFormat="1" hidden="1" x14ac:dyDescent="0.35">
      <c r="C74" s="421"/>
      <c r="D74" s="3"/>
      <c r="E74" s="492">
        <f>G74+NPV(G.Asm!$F$40,H74:INDEX(H74:CS74,RP))</f>
        <v>0</v>
      </c>
      <c r="F74" s="492">
        <f t="shared" si="28"/>
        <v>0</v>
      </c>
      <c r="G74" s="493">
        <v>0</v>
      </c>
      <c r="H74" s="494">
        <v>0</v>
      </c>
      <c r="I74" s="494">
        <v>0</v>
      </c>
      <c r="J74" s="494">
        <v>0</v>
      </c>
      <c r="K74" s="494">
        <v>0</v>
      </c>
      <c r="L74" s="494">
        <v>0</v>
      </c>
      <c r="M74" s="494">
        <v>0</v>
      </c>
      <c r="N74" s="494">
        <v>0</v>
      </c>
      <c r="O74" s="494">
        <v>0</v>
      </c>
      <c r="P74" s="494">
        <v>0</v>
      </c>
      <c r="Q74" s="494">
        <v>0</v>
      </c>
      <c r="R74" s="494">
        <v>0</v>
      </c>
      <c r="S74" s="494">
        <v>0</v>
      </c>
      <c r="T74" s="494">
        <v>0</v>
      </c>
      <c r="U74" s="494">
        <v>0</v>
      </c>
      <c r="V74" s="494">
        <v>0</v>
      </c>
      <c r="W74" s="494">
        <v>0</v>
      </c>
      <c r="X74" s="494">
        <v>0</v>
      </c>
      <c r="Y74" s="494">
        <v>0</v>
      </c>
      <c r="Z74" s="494">
        <v>0</v>
      </c>
      <c r="AA74" s="494">
        <v>0</v>
      </c>
      <c r="AB74" s="494">
        <v>0</v>
      </c>
      <c r="AC74" s="494">
        <v>0</v>
      </c>
      <c r="AD74" s="494">
        <v>0</v>
      </c>
      <c r="AE74" s="494">
        <v>0</v>
      </c>
      <c r="AF74" s="494">
        <v>0</v>
      </c>
      <c r="AG74" s="494">
        <v>0</v>
      </c>
      <c r="AH74" s="494">
        <v>0</v>
      </c>
      <c r="AI74" s="494">
        <v>0</v>
      </c>
      <c r="AJ74" s="494">
        <v>0</v>
      </c>
      <c r="AK74" s="494">
        <v>0</v>
      </c>
      <c r="AL74" s="494">
        <v>0</v>
      </c>
      <c r="AM74" s="494">
        <v>0</v>
      </c>
      <c r="AN74" s="494">
        <v>0</v>
      </c>
      <c r="AO74" s="494">
        <v>0</v>
      </c>
      <c r="AP74" s="494">
        <v>0</v>
      </c>
      <c r="AQ74" s="494">
        <v>0</v>
      </c>
      <c r="AR74" s="494">
        <v>0</v>
      </c>
      <c r="AS74" s="494">
        <v>0</v>
      </c>
      <c r="AT74" s="494">
        <v>0</v>
      </c>
      <c r="AU74" s="494">
        <v>0</v>
      </c>
      <c r="AV74" s="494">
        <v>0</v>
      </c>
      <c r="AW74" s="494">
        <v>0</v>
      </c>
      <c r="AX74" s="494">
        <v>0</v>
      </c>
      <c r="AY74" s="494">
        <v>0</v>
      </c>
      <c r="AZ74" s="494">
        <v>0</v>
      </c>
      <c r="BA74" s="494">
        <v>0</v>
      </c>
      <c r="BB74" s="494">
        <v>0</v>
      </c>
      <c r="BC74" s="494">
        <v>0</v>
      </c>
      <c r="BD74" s="494">
        <v>0</v>
      </c>
      <c r="BE74" s="494">
        <v>0</v>
      </c>
      <c r="BF74" s="494">
        <v>0</v>
      </c>
      <c r="BG74" s="494">
        <v>0</v>
      </c>
      <c r="BH74" s="494">
        <v>0</v>
      </c>
      <c r="BI74" s="494">
        <v>0</v>
      </c>
      <c r="BJ74" s="494">
        <v>0</v>
      </c>
      <c r="BK74" s="494">
        <v>0</v>
      </c>
      <c r="BL74" s="494">
        <v>0</v>
      </c>
      <c r="BM74" s="494">
        <v>0</v>
      </c>
      <c r="BN74" s="494">
        <v>0</v>
      </c>
      <c r="BO74" s="494">
        <v>0</v>
      </c>
      <c r="BP74" s="494">
        <v>0</v>
      </c>
      <c r="BQ74" s="494">
        <v>0</v>
      </c>
      <c r="BR74" s="494">
        <v>0</v>
      </c>
      <c r="BS74" s="494">
        <v>0</v>
      </c>
      <c r="BT74" s="494">
        <v>0</v>
      </c>
      <c r="BU74" s="494">
        <v>0</v>
      </c>
      <c r="BV74" s="494">
        <v>0</v>
      </c>
      <c r="BW74" s="494">
        <v>0</v>
      </c>
      <c r="BX74" s="494">
        <v>0</v>
      </c>
      <c r="BY74" s="494">
        <v>0</v>
      </c>
      <c r="BZ74" s="494">
        <v>0</v>
      </c>
      <c r="CA74" s="494">
        <v>0</v>
      </c>
      <c r="CB74" s="494">
        <v>0</v>
      </c>
      <c r="CC74" s="494">
        <v>0</v>
      </c>
      <c r="CD74" s="494">
        <v>0</v>
      </c>
      <c r="CE74" s="494">
        <v>0</v>
      </c>
      <c r="CF74" s="494">
        <v>0</v>
      </c>
      <c r="CG74" s="494">
        <v>0</v>
      </c>
      <c r="CH74" s="494">
        <v>0</v>
      </c>
      <c r="CI74" s="494">
        <v>0</v>
      </c>
      <c r="CJ74" s="494">
        <v>0</v>
      </c>
      <c r="CK74" s="494">
        <v>0</v>
      </c>
      <c r="CL74" s="494">
        <v>0</v>
      </c>
      <c r="CM74" s="494">
        <v>0</v>
      </c>
      <c r="CN74" s="494">
        <v>0</v>
      </c>
      <c r="CO74" s="494">
        <v>0</v>
      </c>
      <c r="CP74" s="494">
        <v>0</v>
      </c>
      <c r="CQ74" s="494">
        <v>0</v>
      </c>
      <c r="CR74" s="494">
        <v>0</v>
      </c>
      <c r="CS74" s="494">
        <v>0</v>
      </c>
      <c r="CT74" s="9"/>
      <c r="CV74" s="343">
        <f>IF(COUNT(G74:INDEX(G74:CS74,RP+1))&lt;&gt;RP+1,"Error",0)</f>
        <v>0</v>
      </c>
      <c r="CX74" s="324">
        <f t="shared" si="29"/>
        <v>0</v>
      </c>
      <c r="CY74" s="3"/>
    </row>
    <row r="75" spans="3:103" customFormat="1" hidden="1" x14ac:dyDescent="0.35">
      <c r="C75" s="421"/>
      <c r="D75" s="3"/>
      <c r="E75" s="492">
        <f>G75+NPV(G.Asm!$F$40,H75:INDEX(H75:CS75,RP))</f>
        <v>0</v>
      </c>
      <c r="F75" s="492">
        <f t="shared" si="28"/>
        <v>0</v>
      </c>
      <c r="G75" s="493">
        <v>0</v>
      </c>
      <c r="H75" s="494">
        <v>0</v>
      </c>
      <c r="I75" s="494">
        <v>0</v>
      </c>
      <c r="J75" s="494">
        <v>0</v>
      </c>
      <c r="K75" s="494">
        <v>0</v>
      </c>
      <c r="L75" s="494">
        <v>0</v>
      </c>
      <c r="M75" s="494">
        <v>0</v>
      </c>
      <c r="N75" s="494">
        <v>0</v>
      </c>
      <c r="O75" s="494">
        <v>0</v>
      </c>
      <c r="P75" s="494">
        <v>0</v>
      </c>
      <c r="Q75" s="494">
        <v>0</v>
      </c>
      <c r="R75" s="494">
        <v>0</v>
      </c>
      <c r="S75" s="494">
        <v>0</v>
      </c>
      <c r="T75" s="494">
        <v>0</v>
      </c>
      <c r="U75" s="494">
        <v>0</v>
      </c>
      <c r="V75" s="494">
        <v>0</v>
      </c>
      <c r="W75" s="494">
        <v>0</v>
      </c>
      <c r="X75" s="494">
        <v>0</v>
      </c>
      <c r="Y75" s="494">
        <v>0</v>
      </c>
      <c r="Z75" s="494">
        <v>0</v>
      </c>
      <c r="AA75" s="494">
        <v>0</v>
      </c>
      <c r="AB75" s="494">
        <v>0</v>
      </c>
      <c r="AC75" s="494">
        <v>0</v>
      </c>
      <c r="AD75" s="494">
        <v>0</v>
      </c>
      <c r="AE75" s="494">
        <v>0</v>
      </c>
      <c r="AF75" s="494">
        <v>0</v>
      </c>
      <c r="AG75" s="494">
        <v>0</v>
      </c>
      <c r="AH75" s="494">
        <v>0</v>
      </c>
      <c r="AI75" s="494">
        <v>0</v>
      </c>
      <c r="AJ75" s="494">
        <v>0</v>
      </c>
      <c r="AK75" s="494">
        <v>0</v>
      </c>
      <c r="AL75" s="494">
        <v>0</v>
      </c>
      <c r="AM75" s="494">
        <v>0</v>
      </c>
      <c r="AN75" s="494">
        <v>0</v>
      </c>
      <c r="AO75" s="494">
        <v>0</v>
      </c>
      <c r="AP75" s="494">
        <v>0</v>
      </c>
      <c r="AQ75" s="494">
        <v>0</v>
      </c>
      <c r="AR75" s="494">
        <v>0</v>
      </c>
      <c r="AS75" s="494">
        <v>0</v>
      </c>
      <c r="AT75" s="494">
        <v>0</v>
      </c>
      <c r="AU75" s="494">
        <v>0</v>
      </c>
      <c r="AV75" s="494">
        <v>0</v>
      </c>
      <c r="AW75" s="494">
        <v>0</v>
      </c>
      <c r="AX75" s="494">
        <v>0</v>
      </c>
      <c r="AY75" s="494">
        <v>0</v>
      </c>
      <c r="AZ75" s="494">
        <v>0</v>
      </c>
      <c r="BA75" s="494">
        <v>0</v>
      </c>
      <c r="BB75" s="494">
        <v>0</v>
      </c>
      <c r="BC75" s="494">
        <v>0</v>
      </c>
      <c r="BD75" s="494">
        <v>0</v>
      </c>
      <c r="BE75" s="494">
        <v>0</v>
      </c>
      <c r="BF75" s="494">
        <v>0</v>
      </c>
      <c r="BG75" s="494">
        <v>0</v>
      </c>
      <c r="BH75" s="494">
        <v>0</v>
      </c>
      <c r="BI75" s="494">
        <v>0</v>
      </c>
      <c r="BJ75" s="494">
        <v>0</v>
      </c>
      <c r="BK75" s="494">
        <v>0</v>
      </c>
      <c r="BL75" s="494">
        <v>0</v>
      </c>
      <c r="BM75" s="494">
        <v>0</v>
      </c>
      <c r="BN75" s="494">
        <v>0</v>
      </c>
      <c r="BO75" s="494">
        <v>0</v>
      </c>
      <c r="BP75" s="494">
        <v>0</v>
      </c>
      <c r="BQ75" s="494">
        <v>0</v>
      </c>
      <c r="BR75" s="494">
        <v>0</v>
      </c>
      <c r="BS75" s="494">
        <v>0</v>
      </c>
      <c r="BT75" s="494">
        <v>0</v>
      </c>
      <c r="BU75" s="494">
        <v>0</v>
      </c>
      <c r="BV75" s="494">
        <v>0</v>
      </c>
      <c r="BW75" s="494">
        <v>0</v>
      </c>
      <c r="BX75" s="494">
        <v>0</v>
      </c>
      <c r="BY75" s="494">
        <v>0</v>
      </c>
      <c r="BZ75" s="494">
        <v>0</v>
      </c>
      <c r="CA75" s="494">
        <v>0</v>
      </c>
      <c r="CB75" s="494">
        <v>0</v>
      </c>
      <c r="CC75" s="494">
        <v>0</v>
      </c>
      <c r="CD75" s="494">
        <v>0</v>
      </c>
      <c r="CE75" s="494">
        <v>0</v>
      </c>
      <c r="CF75" s="494">
        <v>0</v>
      </c>
      <c r="CG75" s="494">
        <v>0</v>
      </c>
      <c r="CH75" s="494">
        <v>0</v>
      </c>
      <c r="CI75" s="494">
        <v>0</v>
      </c>
      <c r="CJ75" s="494">
        <v>0</v>
      </c>
      <c r="CK75" s="494">
        <v>0</v>
      </c>
      <c r="CL75" s="494">
        <v>0</v>
      </c>
      <c r="CM75" s="494">
        <v>0</v>
      </c>
      <c r="CN75" s="494">
        <v>0</v>
      </c>
      <c r="CO75" s="494">
        <v>0</v>
      </c>
      <c r="CP75" s="494">
        <v>0</v>
      </c>
      <c r="CQ75" s="494">
        <v>0</v>
      </c>
      <c r="CR75" s="494">
        <v>0</v>
      </c>
      <c r="CS75" s="494">
        <v>0</v>
      </c>
      <c r="CT75" s="9"/>
      <c r="CV75" s="343">
        <f>IF(COUNT(G75:INDEX(G75:CS75,RP+1))&lt;&gt;RP+1,"Error",0)</f>
        <v>0</v>
      </c>
      <c r="CX75" s="324">
        <f t="shared" si="29"/>
        <v>0</v>
      </c>
      <c r="CY75" s="3"/>
    </row>
    <row r="76" spans="3:103" customFormat="1" hidden="1" x14ac:dyDescent="0.35">
      <c r="C76" s="421"/>
      <c r="D76" s="3"/>
      <c r="E76" s="492">
        <f>G76+NPV(G.Asm!$F$40,H76:INDEX(H76:CS76,RP))</f>
        <v>0</v>
      </c>
      <c r="F76" s="492">
        <f t="shared" si="28"/>
        <v>0</v>
      </c>
      <c r="G76" s="493">
        <v>0</v>
      </c>
      <c r="H76" s="494">
        <v>0</v>
      </c>
      <c r="I76" s="494">
        <v>0</v>
      </c>
      <c r="J76" s="494">
        <v>0</v>
      </c>
      <c r="K76" s="494">
        <v>0</v>
      </c>
      <c r="L76" s="494">
        <v>0</v>
      </c>
      <c r="M76" s="494">
        <v>0</v>
      </c>
      <c r="N76" s="494">
        <v>0</v>
      </c>
      <c r="O76" s="494">
        <v>0</v>
      </c>
      <c r="P76" s="494">
        <v>0</v>
      </c>
      <c r="Q76" s="494">
        <v>0</v>
      </c>
      <c r="R76" s="494">
        <v>0</v>
      </c>
      <c r="S76" s="494">
        <v>0</v>
      </c>
      <c r="T76" s="494">
        <v>0</v>
      </c>
      <c r="U76" s="494">
        <v>0</v>
      </c>
      <c r="V76" s="494">
        <v>0</v>
      </c>
      <c r="W76" s="494">
        <v>0</v>
      </c>
      <c r="X76" s="494">
        <v>0</v>
      </c>
      <c r="Y76" s="494">
        <v>0</v>
      </c>
      <c r="Z76" s="494">
        <v>0</v>
      </c>
      <c r="AA76" s="494">
        <v>0</v>
      </c>
      <c r="AB76" s="494">
        <v>0</v>
      </c>
      <c r="AC76" s="494">
        <v>0</v>
      </c>
      <c r="AD76" s="494">
        <v>0</v>
      </c>
      <c r="AE76" s="494">
        <v>0</v>
      </c>
      <c r="AF76" s="494">
        <v>0</v>
      </c>
      <c r="AG76" s="494">
        <v>0</v>
      </c>
      <c r="AH76" s="494">
        <v>0</v>
      </c>
      <c r="AI76" s="494">
        <v>0</v>
      </c>
      <c r="AJ76" s="494">
        <v>0</v>
      </c>
      <c r="AK76" s="494">
        <v>0</v>
      </c>
      <c r="AL76" s="494">
        <v>0</v>
      </c>
      <c r="AM76" s="494">
        <v>0</v>
      </c>
      <c r="AN76" s="494">
        <v>0</v>
      </c>
      <c r="AO76" s="494">
        <v>0</v>
      </c>
      <c r="AP76" s="494">
        <v>0</v>
      </c>
      <c r="AQ76" s="494">
        <v>0</v>
      </c>
      <c r="AR76" s="494">
        <v>0</v>
      </c>
      <c r="AS76" s="494">
        <v>0</v>
      </c>
      <c r="AT76" s="494">
        <v>0</v>
      </c>
      <c r="AU76" s="494">
        <v>0</v>
      </c>
      <c r="AV76" s="494">
        <v>0</v>
      </c>
      <c r="AW76" s="494">
        <v>0</v>
      </c>
      <c r="AX76" s="494">
        <v>0</v>
      </c>
      <c r="AY76" s="494">
        <v>0</v>
      </c>
      <c r="AZ76" s="494">
        <v>0</v>
      </c>
      <c r="BA76" s="494">
        <v>0</v>
      </c>
      <c r="BB76" s="494">
        <v>0</v>
      </c>
      <c r="BC76" s="494">
        <v>0</v>
      </c>
      <c r="BD76" s="494">
        <v>0</v>
      </c>
      <c r="BE76" s="494">
        <v>0</v>
      </c>
      <c r="BF76" s="494">
        <v>0</v>
      </c>
      <c r="BG76" s="494">
        <v>0</v>
      </c>
      <c r="BH76" s="494">
        <v>0</v>
      </c>
      <c r="BI76" s="494">
        <v>0</v>
      </c>
      <c r="BJ76" s="494">
        <v>0</v>
      </c>
      <c r="BK76" s="494">
        <v>0</v>
      </c>
      <c r="BL76" s="494">
        <v>0</v>
      </c>
      <c r="BM76" s="494">
        <v>0</v>
      </c>
      <c r="BN76" s="494">
        <v>0</v>
      </c>
      <c r="BO76" s="494">
        <v>0</v>
      </c>
      <c r="BP76" s="494">
        <v>0</v>
      </c>
      <c r="BQ76" s="494">
        <v>0</v>
      </c>
      <c r="BR76" s="494">
        <v>0</v>
      </c>
      <c r="BS76" s="494">
        <v>0</v>
      </c>
      <c r="BT76" s="494">
        <v>0</v>
      </c>
      <c r="BU76" s="494">
        <v>0</v>
      </c>
      <c r="BV76" s="494">
        <v>0</v>
      </c>
      <c r="BW76" s="494">
        <v>0</v>
      </c>
      <c r="BX76" s="494">
        <v>0</v>
      </c>
      <c r="BY76" s="494">
        <v>0</v>
      </c>
      <c r="BZ76" s="494">
        <v>0</v>
      </c>
      <c r="CA76" s="494">
        <v>0</v>
      </c>
      <c r="CB76" s="494">
        <v>0</v>
      </c>
      <c r="CC76" s="494">
        <v>0</v>
      </c>
      <c r="CD76" s="494">
        <v>0</v>
      </c>
      <c r="CE76" s="494">
        <v>0</v>
      </c>
      <c r="CF76" s="494">
        <v>0</v>
      </c>
      <c r="CG76" s="494">
        <v>0</v>
      </c>
      <c r="CH76" s="494">
        <v>0</v>
      </c>
      <c r="CI76" s="494">
        <v>0</v>
      </c>
      <c r="CJ76" s="494">
        <v>0</v>
      </c>
      <c r="CK76" s="494">
        <v>0</v>
      </c>
      <c r="CL76" s="494">
        <v>0</v>
      </c>
      <c r="CM76" s="494">
        <v>0</v>
      </c>
      <c r="CN76" s="494">
        <v>0</v>
      </c>
      <c r="CO76" s="494">
        <v>0</v>
      </c>
      <c r="CP76" s="494">
        <v>0</v>
      </c>
      <c r="CQ76" s="494">
        <v>0</v>
      </c>
      <c r="CR76" s="494">
        <v>0</v>
      </c>
      <c r="CS76" s="494">
        <v>0</v>
      </c>
      <c r="CT76" s="9"/>
      <c r="CV76" s="343">
        <f>IF(COUNT(G76:INDEX(G76:CS76,RP+1))&lt;&gt;RP+1,"Error",0)</f>
        <v>0</v>
      </c>
      <c r="CX76" s="324">
        <f t="shared" si="29"/>
        <v>0</v>
      </c>
      <c r="CY76" s="3"/>
    </row>
    <row r="77" spans="3:103" customFormat="1" hidden="1" x14ac:dyDescent="0.35">
      <c r="C77" s="421"/>
      <c r="D77" s="3"/>
      <c r="E77" s="492">
        <f>G77+NPV(G.Asm!$F$40,H77:INDEX(H77:CS77,RP))</f>
        <v>0</v>
      </c>
      <c r="F77" s="492">
        <f t="shared" si="28"/>
        <v>0</v>
      </c>
      <c r="G77" s="493">
        <v>0</v>
      </c>
      <c r="H77" s="494">
        <v>0</v>
      </c>
      <c r="I77" s="494">
        <v>0</v>
      </c>
      <c r="J77" s="494">
        <v>0</v>
      </c>
      <c r="K77" s="494">
        <v>0</v>
      </c>
      <c r="L77" s="494">
        <v>0</v>
      </c>
      <c r="M77" s="494">
        <v>0</v>
      </c>
      <c r="N77" s="494">
        <v>0</v>
      </c>
      <c r="O77" s="494">
        <v>0</v>
      </c>
      <c r="P77" s="494">
        <v>0</v>
      </c>
      <c r="Q77" s="494">
        <v>0</v>
      </c>
      <c r="R77" s="494">
        <v>0</v>
      </c>
      <c r="S77" s="494">
        <v>0</v>
      </c>
      <c r="T77" s="494">
        <v>0</v>
      </c>
      <c r="U77" s="494">
        <v>0</v>
      </c>
      <c r="V77" s="494">
        <v>0</v>
      </c>
      <c r="W77" s="494">
        <v>0</v>
      </c>
      <c r="X77" s="494">
        <v>0</v>
      </c>
      <c r="Y77" s="494">
        <v>0</v>
      </c>
      <c r="Z77" s="494">
        <v>0</v>
      </c>
      <c r="AA77" s="494">
        <v>0</v>
      </c>
      <c r="AB77" s="494">
        <v>0</v>
      </c>
      <c r="AC77" s="494">
        <v>0</v>
      </c>
      <c r="AD77" s="494">
        <v>0</v>
      </c>
      <c r="AE77" s="494">
        <v>0</v>
      </c>
      <c r="AF77" s="494">
        <v>0</v>
      </c>
      <c r="AG77" s="494">
        <v>0</v>
      </c>
      <c r="AH77" s="494">
        <v>0</v>
      </c>
      <c r="AI77" s="494">
        <v>0</v>
      </c>
      <c r="AJ77" s="494">
        <v>0</v>
      </c>
      <c r="AK77" s="494">
        <v>0</v>
      </c>
      <c r="AL77" s="494">
        <v>0</v>
      </c>
      <c r="AM77" s="494">
        <v>0</v>
      </c>
      <c r="AN77" s="494">
        <v>0</v>
      </c>
      <c r="AO77" s="494">
        <v>0</v>
      </c>
      <c r="AP77" s="494">
        <v>0</v>
      </c>
      <c r="AQ77" s="494">
        <v>0</v>
      </c>
      <c r="AR77" s="494">
        <v>0</v>
      </c>
      <c r="AS77" s="494">
        <v>0</v>
      </c>
      <c r="AT77" s="494">
        <v>0</v>
      </c>
      <c r="AU77" s="494">
        <v>0</v>
      </c>
      <c r="AV77" s="494">
        <v>0</v>
      </c>
      <c r="AW77" s="494">
        <v>0</v>
      </c>
      <c r="AX77" s="494">
        <v>0</v>
      </c>
      <c r="AY77" s="494">
        <v>0</v>
      </c>
      <c r="AZ77" s="494">
        <v>0</v>
      </c>
      <c r="BA77" s="494">
        <v>0</v>
      </c>
      <c r="BB77" s="494">
        <v>0</v>
      </c>
      <c r="BC77" s="494">
        <v>0</v>
      </c>
      <c r="BD77" s="494">
        <v>0</v>
      </c>
      <c r="BE77" s="494">
        <v>0</v>
      </c>
      <c r="BF77" s="494">
        <v>0</v>
      </c>
      <c r="BG77" s="494">
        <v>0</v>
      </c>
      <c r="BH77" s="494">
        <v>0</v>
      </c>
      <c r="BI77" s="494">
        <v>0</v>
      </c>
      <c r="BJ77" s="494">
        <v>0</v>
      </c>
      <c r="BK77" s="494">
        <v>0</v>
      </c>
      <c r="BL77" s="494">
        <v>0</v>
      </c>
      <c r="BM77" s="494">
        <v>0</v>
      </c>
      <c r="BN77" s="494">
        <v>0</v>
      </c>
      <c r="BO77" s="494">
        <v>0</v>
      </c>
      <c r="BP77" s="494">
        <v>0</v>
      </c>
      <c r="BQ77" s="494">
        <v>0</v>
      </c>
      <c r="BR77" s="494">
        <v>0</v>
      </c>
      <c r="BS77" s="494">
        <v>0</v>
      </c>
      <c r="BT77" s="494">
        <v>0</v>
      </c>
      <c r="BU77" s="494">
        <v>0</v>
      </c>
      <c r="BV77" s="494">
        <v>0</v>
      </c>
      <c r="BW77" s="494">
        <v>0</v>
      </c>
      <c r="BX77" s="494">
        <v>0</v>
      </c>
      <c r="BY77" s="494">
        <v>0</v>
      </c>
      <c r="BZ77" s="494">
        <v>0</v>
      </c>
      <c r="CA77" s="494">
        <v>0</v>
      </c>
      <c r="CB77" s="494">
        <v>0</v>
      </c>
      <c r="CC77" s="494">
        <v>0</v>
      </c>
      <c r="CD77" s="494">
        <v>0</v>
      </c>
      <c r="CE77" s="494">
        <v>0</v>
      </c>
      <c r="CF77" s="494">
        <v>0</v>
      </c>
      <c r="CG77" s="494">
        <v>0</v>
      </c>
      <c r="CH77" s="494">
        <v>0</v>
      </c>
      <c r="CI77" s="494">
        <v>0</v>
      </c>
      <c r="CJ77" s="494">
        <v>0</v>
      </c>
      <c r="CK77" s="494">
        <v>0</v>
      </c>
      <c r="CL77" s="494">
        <v>0</v>
      </c>
      <c r="CM77" s="494">
        <v>0</v>
      </c>
      <c r="CN77" s="494">
        <v>0</v>
      </c>
      <c r="CO77" s="494">
        <v>0</v>
      </c>
      <c r="CP77" s="494">
        <v>0</v>
      </c>
      <c r="CQ77" s="494">
        <v>0</v>
      </c>
      <c r="CR77" s="494">
        <v>0</v>
      </c>
      <c r="CS77" s="494">
        <v>0</v>
      </c>
      <c r="CT77" s="9"/>
      <c r="CV77" s="343">
        <f>IF(COUNT(G77:INDEX(G77:CS77,RP+1))&lt;&gt;RP+1,"Error",0)</f>
        <v>0</v>
      </c>
      <c r="CX77" s="324">
        <f t="shared" si="29"/>
        <v>0</v>
      </c>
      <c r="CY77" s="3"/>
    </row>
    <row r="78" spans="3:103" customFormat="1" hidden="1" x14ac:dyDescent="0.35">
      <c r="C78" s="421"/>
      <c r="D78" s="3"/>
      <c r="E78" s="492">
        <f>G78+NPV(G.Asm!$F$40,H78:INDEX(H78:CS78,RP))</f>
        <v>0</v>
      </c>
      <c r="F78" s="492">
        <f t="shared" si="28"/>
        <v>0</v>
      </c>
      <c r="G78" s="493">
        <v>0</v>
      </c>
      <c r="H78" s="494">
        <v>0</v>
      </c>
      <c r="I78" s="494">
        <v>0</v>
      </c>
      <c r="J78" s="494">
        <v>0</v>
      </c>
      <c r="K78" s="494">
        <v>0</v>
      </c>
      <c r="L78" s="494">
        <v>0</v>
      </c>
      <c r="M78" s="494">
        <v>0</v>
      </c>
      <c r="N78" s="494">
        <v>0</v>
      </c>
      <c r="O78" s="494">
        <v>0</v>
      </c>
      <c r="P78" s="494">
        <v>0</v>
      </c>
      <c r="Q78" s="494">
        <v>0</v>
      </c>
      <c r="R78" s="494">
        <v>0</v>
      </c>
      <c r="S78" s="494">
        <v>0</v>
      </c>
      <c r="T78" s="494">
        <v>0</v>
      </c>
      <c r="U78" s="494">
        <v>0</v>
      </c>
      <c r="V78" s="494">
        <v>0</v>
      </c>
      <c r="W78" s="494">
        <v>0</v>
      </c>
      <c r="X78" s="494">
        <v>0</v>
      </c>
      <c r="Y78" s="494">
        <v>0</v>
      </c>
      <c r="Z78" s="494">
        <v>0</v>
      </c>
      <c r="AA78" s="494">
        <v>0</v>
      </c>
      <c r="AB78" s="494">
        <v>0</v>
      </c>
      <c r="AC78" s="494">
        <v>0</v>
      </c>
      <c r="AD78" s="494">
        <v>0</v>
      </c>
      <c r="AE78" s="494">
        <v>0</v>
      </c>
      <c r="AF78" s="494">
        <v>0</v>
      </c>
      <c r="AG78" s="494">
        <v>0</v>
      </c>
      <c r="AH78" s="494">
        <v>0</v>
      </c>
      <c r="AI78" s="494">
        <v>0</v>
      </c>
      <c r="AJ78" s="494">
        <v>0</v>
      </c>
      <c r="AK78" s="494">
        <v>0</v>
      </c>
      <c r="AL78" s="494">
        <v>0</v>
      </c>
      <c r="AM78" s="494">
        <v>0</v>
      </c>
      <c r="AN78" s="494">
        <v>0</v>
      </c>
      <c r="AO78" s="494">
        <v>0</v>
      </c>
      <c r="AP78" s="494">
        <v>0</v>
      </c>
      <c r="AQ78" s="494">
        <v>0</v>
      </c>
      <c r="AR78" s="494">
        <v>0</v>
      </c>
      <c r="AS78" s="494">
        <v>0</v>
      </c>
      <c r="AT78" s="494">
        <v>0</v>
      </c>
      <c r="AU78" s="494">
        <v>0</v>
      </c>
      <c r="AV78" s="494">
        <v>0</v>
      </c>
      <c r="AW78" s="494">
        <v>0</v>
      </c>
      <c r="AX78" s="494">
        <v>0</v>
      </c>
      <c r="AY78" s="494">
        <v>0</v>
      </c>
      <c r="AZ78" s="494">
        <v>0</v>
      </c>
      <c r="BA78" s="494">
        <v>0</v>
      </c>
      <c r="BB78" s="494">
        <v>0</v>
      </c>
      <c r="BC78" s="494">
        <v>0</v>
      </c>
      <c r="BD78" s="494">
        <v>0</v>
      </c>
      <c r="BE78" s="494">
        <v>0</v>
      </c>
      <c r="BF78" s="494">
        <v>0</v>
      </c>
      <c r="BG78" s="494">
        <v>0</v>
      </c>
      <c r="BH78" s="494">
        <v>0</v>
      </c>
      <c r="BI78" s="494">
        <v>0</v>
      </c>
      <c r="BJ78" s="494">
        <v>0</v>
      </c>
      <c r="BK78" s="494">
        <v>0</v>
      </c>
      <c r="BL78" s="494">
        <v>0</v>
      </c>
      <c r="BM78" s="494">
        <v>0</v>
      </c>
      <c r="BN78" s="494">
        <v>0</v>
      </c>
      <c r="BO78" s="494">
        <v>0</v>
      </c>
      <c r="BP78" s="494">
        <v>0</v>
      </c>
      <c r="BQ78" s="494">
        <v>0</v>
      </c>
      <c r="BR78" s="494">
        <v>0</v>
      </c>
      <c r="BS78" s="494">
        <v>0</v>
      </c>
      <c r="BT78" s="494">
        <v>0</v>
      </c>
      <c r="BU78" s="494">
        <v>0</v>
      </c>
      <c r="BV78" s="494">
        <v>0</v>
      </c>
      <c r="BW78" s="494">
        <v>0</v>
      </c>
      <c r="BX78" s="494">
        <v>0</v>
      </c>
      <c r="BY78" s="494">
        <v>0</v>
      </c>
      <c r="BZ78" s="494">
        <v>0</v>
      </c>
      <c r="CA78" s="494">
        <v>0</v>
      </c>
      <c r="CB78" s="494">
        <v>0</v>
      </c>
      <c r="CC78" s="494">
        <v>0</v>
      </c>
      <c r="CD78" s="494">
        <v>0</v>
      </c>
      <c r="CE78" s="494">
        <v>0</v>
      </c>
      <c r="CF78" s="494">
        <v>0</v>
      </c>
      <c r="CG78" s="494">
        <v>0</v>
      </c>
      <c r="CH78" s="494">
        <v>0</v>
      </c>
      <c r="CI78" s="494">
        <v>0</v>
      </c>
      <c r="CJ78" s="494">
        <v>0</v>
      </c>
      <c r="CK78" s="494">
        <v>0</v>
      </c>
      <c r="CL78" s="494">
        <v>0</v>
      </c>
      <c r="CM78" s="494">
        <v>0</v>
      </c>
      <c r="CN78" s="494">
        <v>0</v>
      </c>
      <c r="CO78" s="494">
        <v>0</v>
      </c>
      <c r="CP78" s="494">
        <v>0</v>
      </c>
      <c r="CQ78" s="494">
        <v>0</v>
      </c>
      <c r="CR78" s="494">
        <v>0</v>
      </c>
      <c r="CS78" s="494">
        <v>0</v>
      </c>
      <c r="CT78" s="9"/>
      <c r="CV78" s="343">
        <f>IF(COUNT(G78:INDEX(G78:CS78,RP+1))&lt;&gt;RP+1,"Error",0)</f>
        <v>0</v>
      </c>
      <c r="CX78" s="324">
        <f t="shared" si="29"/>
        <v>0</v>
      </c>
      <c r="CY78" s="3"/>
    </row>
    <row r="79" spans="3:103" customFormat="1" hidden="1" x14ac:dyDescent="0.35">
      <c r="C79" s="421"/>
      <c r="D79" s="3"/>
      <c r="E79" s="492">
        <f>G79+NPV(G.Asm!$F$40,H79:INDEX(H79:CS79,RP))</f>
        <v>0</v>
      </c>
      <c r="F79" s="492">
        <f t="shared" si="28"/>
        <v>0</v>
      </c>
      <c r="G79" s="493">
        <v>0</v>
      </c>
      <c r="H79" s="494">
        <v>0</v>
      </c>
      <c r="I79" s="494">
        <v>0</v>
      </c>
      <c r="J79" s="494">
        <v>0</v>
      </c>
      <c r="K79" s="494">
        <v>0</v>
      </c>
      <c r="L79" s="494">
        <v>0</v>
      </c>
      <c r="M79" s="494">
        <v>0</v>
      </c>
      <c r="N79" s="494">
        <v>0</v>
      </c>
      <c r="O79" s="494">
        <v>0</v>
      </c>
      <c r="P79" s="494">
        <v>0</v>
      </c>
      <c r="Q79" s="494">
        <v>0</v>
      </c>
      <c r="R79" s="494">
        <v>0</v>
      </c>
      <c r="S79" s="494">
        <v>0</v>
      </c>
      <c r="T79" s="494">
        <v>0</v>
      </c>
      <c r="U79" s="494">
        <v>0</v>
      </c>
      <c r="V79" s="494">
        <v>0</v>
      </c>
      <c r="W79" s="494">
        <v>0</v>
      </c>
      <c r="X79" s="494">
        <v>0</v>
      </c>
      <c r="Y79" s="494">
        <v>0</v>
      </c>
      <c r="Z79" s="494">
        <v>0</v>
      </c>
      <c r="AA79" s="494">
        <v>0</v>
      </c>
      <c r="AB79" s="494">
        <v>0</v>
      </c>
      <c r="AC79" s="494">
        <v>0</v>
      </c>
      <c r="AD79" s="494">
        <v>0</v>
      </c>
      <c r="AE79" s="494">
        <v>0</v>
      </c>
      <c r="AF79" s="494">
        <v>0</v>
      </c>
      <c r="AG79" s="494">
        <v>0</v>
      </c>
      <c r="AH79" s="494">
        <v>0</v>
      </c>
      <c r="AI79" s="494">
        <v>0</v>
      </c>
      <c r="AJ79" s="494">
        <v>0</v>
      </c>
      <c r="AK79" s="494">
        <v>0</v>
      </c>
      <c r="AL79" s="494">
        <v>0</v>
      </c>
      <c r="AM79" s="494">
        <v>0</v>
      </c>
      <c r="AN79" s="494">
        <v>0</v>
      </c>
      <c r="AO79" s="494">
        <v>0</v>
      </c>
      <c r="AP79" s="494">
        <v>0</v>
      </c>
      <c r="AQ79" s="494">
        <v>0</v>
      </c>
      <c r="AR79" s="494">
        <v>0</v>
      </c>
      <c r="AS79" s="494">
        <v>0</v>
      </c>
      <c r="AT79" s="494">
        <v>0</v>
      </c>
      <c r="AU79" s="494">
        <v>0</v>
      </c>
      <c r="AV79" s="494">
        <v>0</v>
      </c>
      <c r="AW79" s="494">
        <v>0</v>
      </c>
      <c r="AX79" s="494">
        <v>0</v>
      </c>
      <c r="AY79" s="494">
        <v>0</v>
      </c>
      <c r="AZ79" s="494">
        <v>0</v>
      </c>
      <c r="BA79" s="494">
        <v>0</v>
      </c>
      <c r="BB79" s="494">
        <v>0</v>
      </c>
      <c r="BC79" s="494">
        <v>0</v>
      </c>
      <c r="BD79" s="494">
        <v>0</v>
      </c>
      <c r="BE79" s="494">
        <v>0</v>
      </c>
      <c r="BF79" s="494">
        <v>0</v>
      </c>
      <c r="BG79" s="494">
        <v>0</v>
      </c>
      <c r="BH79" s="494">
        <v>0</v>
      </c>
      <c r="BI79" s="494">
        <v>0</v>
      </c>
      <c r="BJ79" s="494">
        <v>0</v>
      </c>
      <c r="BK79" s="494">
        <v>0</v>
      </c>
      <c r="BL79" s="494">
        <v>0</v>
      </c>
      <c r="BM79" s="494">
        <v>0</v>
      </c>
      <c r="BN79" s="494">
        <v>0</v>
      </c>
      <c r="BO79" s="494">
        <v>0</v>
      </c>
      <c r="BP79" s="494">
        <v>0</v>
      </c>
      <c r="BQ79" s="494">
        <v>0</v>
      </c>
      <c r="BR79" s="494">
        <v>0</v>
      </c>
      <c r="BS79" s="494">
        <v>0</v>
      </c>
      <c r="BT79" s="494">
        <v>0</v>
      </c>
      <c r="BU79" s="494">
        <v>0</v>
      </c>
      <c r="BV79" s="494">
        <v>0</v>
      </c>
      <c r="BW79" s="494">
        <v>0</v>
      </c>
      <c r="BX79" s="494">
        <v>0</v>
      </c>
      <c r="BY79" s="494">
        <v>0</v>
      </c>
      <c r="BZ79" s="494">
        <v>0</v>
      </c>
      <c r="CA79" s="494">
        <v>0</v>
      </c>
      <c r="CB79" s="494">
        <v>0</v>
      </c>
      <c r="CC79" s="494">
        <v>0</v>
      </c>
      <c r="CD79" s="494">
        <v>0</v>
      </c>
      <c r="CE79" s="494">
        <v>0</v>
      </c>
      <c r="CF79" s="494">
        <v>0</v>
      </c>
      <c r="CG79" s="494">
        <v>0</v>
      </c>
      <c r="CH79" s="494">
        <v>0</v>
      </c>
      <c r="CI79" s="494">
        <v>0</v>
      </c>
      <c r="CJ79" s="494">
        <v>0</v>
      </c>
      <c r="CK79" s="494">
        <v>0</v>
      </c>
      <c r="CL79" s="494">
        <v>0</v>
      </c>
      <c r="CM79" s="494">
        <v>0</v>
      </c>
      <c r="CN79" s="494">
        <v>0</v>
      </c>
      <c r="CO79" s="494">
        <v>0</v>
      </c>
      <c r="CP79" s="494">
        <v>0</v>
      </c>
      <c r="CQ79" s="494">
        <v>0</v>
      </c>
      <c r="CR79" s="494">
        <v>0</v>
      </c>
      <c r="CS79" s="494">
        <v>0</v>
      </c>
      <c r="CT79" s="9"/>
      <c r="CV79" s="343">
        <f>IF(COUNT(G79:INDEX(G79:CS79,RP+1))&lt;&gt;RP+1,"Error",0)</f>
        <v>0</v>
      </c>
      <c r="CX79" s="324">
        <f t="shared" si="29"/>
        <v>0</v>
      </c>
      <c r="CY79" s="3"/>
    </row>
    <row r="80" spans="3:103" customFormat="1" hidden="1" x14ac:dyDescent="0.35">
      <c r="C80" s="421"/>
      <c r="D80" s="3"/>
      <c r="E80" s="492">
        <f>G80+NPV(G.Asm!$F$40,H80:INDEX(H80:CS80,RP))</f>
        <v>0</v>
      </c>
      <c r="F80" s="492">
        <f t="shared" ref="F80:F86" si="30">SUMIF($G$4:$CS$4,"&lt;="&amp;RP,G80:CS80)</f>
        <v>0</v>
      </c>
      <c r="G80" s="493">
        <v>0</v>
      </c>
      <c r="H80" s="494">
        <v>0</v>
      </c>
      <c r="I80" s="494">
        <v>0</v>
      </c>
      <c r="J80" s="494">
        <v>0</v>
      </c>
      <c r="K80" s="494">
        <v>0</v>
      </c>
      <c r="L80" s="494">
        <v>0</v>
      </c>
      <c r="M80" s="494">
        <v>0</v>
      </c>
      <c r="N80" s="494">
        <v>0</v>
      </c>
      <c r="O80" s="494">
        <v>0</v>
      </c>
      <c r="P80" s="494">
        <v>0</v>
      </c>
      <c r="Q80" s="494">
        <v>0</v>
      </c>
      <c r="R80" s="494">
        <v>0</v>
      </c>
      <c r="S80" s="494">
        <v>0</v>
      </c>
      <c r="T80" s="494">
        <v>0</v>
      </c>
      <c r="U80" s="494">
        <v>0</v>
      </c>
      <c r="V80" s="494">
        <v>0</v>
      </c>
      <c r="W80" s="494">
        <v>0</v>
      </c>
      <c r="X80" s="494">
        <v>0</v>
      </c>
      <c r="Y80" s="494">
        <v>0</v>
      </c>
      <c r="Z80" s="494">
        <v>0</v>
      </c>
      <c r="AA80" s="494">
        <v>0</v>
      </c>
      <c r="AB80" s="494">
        <v>0</v>
      </c>
      <c r="AC80" s="494">
        <v>0</v>
      </c>
      <c r="AD80" s="494">
        <v>0</v>
      </c>
      <c r="AE80" s="494">
        <v>0</v>
      </c>
      <c r="AF80" s="494">
        <v>0</v>
      </c>
      <c r="AG80" s="494">
        <v>0</v>
      </c>
      <c r="AH80" s="494">
        <v>0</v>
      </c>
      <c r="AI80" s="494">
        <v>0</v>
      </c>
      <c r="AJ80" s="494">
        <v>0</v>
      </c>
      <c r="AK80" s="494">
        <v>0</v>
      </c>
      <c r="AL80" s="494">
        <v>0</v>
      </c>
      <c r="AM80" s="494">
        <v>0</v>
      </c>
      <c r="AN80" s="494">
        <v>0</v>
      </c>
      <c r="AO80" s="494">
        <v>0</v>
      </c>
      <c r="AP80" s="494">
        <v>0</v>
      </c>
      <c r="AQ80" s="494">
        <v>0</v>
      </c>
      <c r="AR80" s="494">
        <v>0</v>
      </c>
      <c r="AS80" s="494">
        <v>0</v>
      </c>
      <c r="AT80" s="494">
        <v>0</v>
      </c>
      <c r="AU80" s="494">
        <v>0</v>
      </c>
      <c r="AV80" s="494">
        <v>0</v>
      </c>
      <c r="AW80" s="494">
        <v>0</v>
      </c>
      <c r="AX80" s="494">
        <v>0</v>
      </c>
      <c r="AY80" s="494">
        <v>0</v>
      </c>
      <c r="AZ80" s="494">
        <v>0</v>
      </c>
      <c r="BA80" s="494">
        <v>0</v>
      </c>
      <c r="BB80" s="494">
        <v>0</v>
      </c>
      <c r="BC80" s="494">
        <v>0</v>
      </c>
      <c r="BD80" s="494">
        <v>0</v>
      </c>
      <c r="BE80" s="494">
        <v>0</v>
      </c>
      <c r="BF80" s="494">
        <v>0</v>
      </c>
      <c r="BG80" s="494">
        <v>0</v>
      </c>
      <c r="BH80" s="494">
        <v>0</v>
      </c>
      <c r="BI80" s="494">
        <v>0</v>
      </c>
      <c r="BJ80" s="494">
        <v>0</v>
      </c>
      <c r="BK80" s="494">
        <v>0</v>
      </c>
      <c r="BL80" s="494">
        <v>0</v>
      </c>
      <c r="BM80" s="494">
        <v>0</v>
      </c>
      <c r="BN80" s="494">
        <v>0</v>
      </c>
      <c r="BO80" s="494">
        <v>0</v>
      </c>
      <c r="BP80" s="494">
        <v>0</v>
      </c>
      <c r="BQ80" s="494">
        <v>0</v>
      </c>
      <c r="BR80" s="494">
        <v>0</v>
      </c>
      <c r="BS80" s="494">
        <v>0</v>
      </c>
      <c r="BT80" s="494">
        <v>0</v>
      </c>
      <c r="BU80" s="494">
        <v>0</v>
      </c>
      <c r="BV80" s="494">
        <v>0</v>
      </c>
      <c r="BW80" s="494">
        <v>0</v>
      </c>
      <c r="BX80" s="494">
        <v>0</v>
      </c>
      <c r="BY80" s="494">
        <v>0</v>
      </c>
      <c r="BZ80" s="494">
        <v>0</v>
      </c>
      <c r="CA80" s="494">
        <v>0</v>
      </c>
      <c r="CB80" s="494">
        <v>0</v>
      </c>
      <c r="CC80" s="494">
        <v>0</v>
      </c>
      <c r="CD80" s="494">
        <v>0</v>
      </c>
      <c r="CE80" s="494">
        <v>0</v>
      </c>
      <c r="CF80" s="494">
        <v>0</v>
      </c>
      <c r="CG80" s="494">
        <v>0</v>
      </c>
      <c r="CH80" s="494">
        <v>0</v>
      </c>
      <c r="CI80" s="494">
        <v>0</v>
      </c>
      <c r="CJ80" s="494">
        <v>0</v>
      </c>
      <c r="CK80" s="494">
        <v>0</v>
      </c>
      <c r="CL80" s="494">
        <v>0</v>
      </c>
      <c r="CM80" s="494">
        <v>0</v>
      </c>
      <c r="CN80" s="494">
        <v>0</v>
      </c>
      <c r="CO80" s="494">
        <v>0</v>
      </c>
      <c r="CP80" s="494">
        <v>0</v>
      </c>
      <c r="CQ80" s="494">
        <v>0</v>
      </c>
      <c r="CR80" s="494">
        <v>0</v>
      </c>
      <c r="CS80" s="494">
        <v>0</v>
      </c>
      <c r="CT80" s="9"/>
      <c r="CV80" s="343">
        <f>IF(COUNT(G80:INDEX(G80:CS80,RP+1))&lt;&gt;RP+1,"Error",0)</f>
        <v>0</v>
      </c>
      <c r="CX80" s="324">
        <f t="shared" si="29"/>
        <v>0</v>
      </c>
      <c r="CY80" s="3"/>
    </row>
    <row r="81" spans="3:103" customFormat="1" hidden="1" x14ac:dyDescent="0.35">
      <c r="C81" s="421"/>
      <c r="D81" s="3"/>
      <c r="E81" s="492">
        <f>G81+NPV(G.Asm!$F$40,H81:INDEX(H81:CS81,RP))</f>
        <v>0</v>
      </c>
      <c r="F81" s="492">
        <f t="shared" si="30"/>
        <v>0</v>
      </c>
      <c r="G81" s="493">
        <v>0</v>
      </c>
      <c r="H81" s="494">
        <v>0</v>
      </c>
      <c r="I81" s="494">
        <v>0</v>
      </c>
      <c r="J81" s="494">
        <v>0</v>
      </c>
      <c r="K81" s="494">
        <v>0</v>
      </c>
      <c r="L81" s="494">
        <v>0</v>
      </c>
      <c r="M81" s="494">
        <v>0</v>
      </c>
      <c r="N81" s="494">
        <v>0</v>
      </c>
      <c r="O81" s="494">
        <v>0</v>
      </c>
      <c r="P81" s="494">
        <v>0</v>
      </c>
      <c r="Q81" s="494">
        <v>0</v>
      </c>
      <c r="R81" s="494">
        <v>0</v>
      </c>
      <c r="S81" s="494">
        <v>0</v>
      </c>
      <c r="T81" s="494">
        <v>0</v>
      </c>
      <c r="U81" s="494">
        <v>0</v>
      </c>
      <c r="V81" s="494">
        <v>0</v>
      </c>
      <c r="W81" s="494">
        <v>0</v>
      </c>
      <c r="X81" s="494">
        <v>0</v>
      </c>
      <c r="Y81" s="494">
        <v>0</v>
      </c>
      <c r="Z81" s="494">
        <v>0</v>
      </c>
      <c r="AA81" s="494">
        <v>0</v>
      </c>
      <c r="AB81" s="494">
        <v>0</v>
      </c>
      <c r="AC81" s="494">
        <v>0</v>
      </c>
      <c r="AD81" s="494">
        <v>0</v>
      </c>
      <c r="AE81" s="494">
        <v>0</v>
      </c>
      <c r="AF81" s="494">
        <v>0</v>
      </c>
      <c r="AG81" s="494">
        <v>0</v>
      </c>
      <c r="AH81" s="494">
        <v>0</v>
      </c>
      <c r="AI81" s="494">
        <v>0</v>
      </c>
      <c r="AJ81" s="494">
        <v>0</v>
      </c>
      <c r="AK81" s="494">
        <v>0</v>
      </c>
      <c r="AL81" s="494">
        <v>0</v>
      </c>
      <c r="AM81" s="494">
        <v>0</v>
      </c>
      <c r="AN81" s="494">
        <v>0</v>
      </c>
      <c r="AO81" s="494">
        <v>0</v>
      </c>
      <c r="AP81" s="494">
        <v>0</v>
      </c>
      <c r="AQ81" s="494">
        <v>0</v>
      </c>
      <c r="AR81" s="494">
        <v>0</v>
      </c>
      <c r="AS81" s="494">
        <v>0</v>
      </c>
      <c r="AT81" s="494">
        <v>0</v>
      </c>
      <c r="AU81" s="494">
        <v>0</v>
      </c>
      <c r="AV81" s="494">
        <v>0</v>
      </c>
      <c r="AW81" s="494">
        <v>0</v>
      </c>
      <c r="AX81" s="494">
        <v>0</v>
      </c>
      <c r="AY81" s="494">
        <v>0</v>
      </c>
      <c r="AZ81" s="494">
        <v>0</v>
      </c>
      <c r="BA81" s="494">
        <v>0</v>
      </c>
      <c r="BB81" s="494">
        <v>0</v>
      </c>
      <c r="BC81" s="494">
        <v>0</v>
      </c>
      <c r="BD81" s="494">
        <v>0</v>
      </c>
      <c r="BE81" s="494">
        <v>0</v>
      </c>
      <c r="BF81" s="494">
        <v>0</v>
      </c>
      <c r="BG81" s="494">
        <v>0</v>
      </c>
      <c r="BH81" s="494">
        <v>0</v>
      </c>
      <c r="BI81" s="494">
        <v>0</v>
      </c>
      <c r="BJ81" s="494">
        <v>0</v>
      </c>
      <c r="BK81" s="494">
        <v>0</v>
      </c>
      <c r="BL81" s="494">
        <v>0</v>
      </c>
      <c r="BM81" s="494">
        <v>0</v>
      </c>
      <c r="BN81" s="494">
        <v>0</v>
      </c>
      <c r="BO81" s="494">
        <v>0</v>
      </c>
      <c r="BP81" s="494">
        <v>0</v>
      </c>
      <c r="BQ81" s="494">
        <v>0</v>
      </c>
      <c r="BR81" s="494">
        <v>0</v>
      </c>
      <c r="BS81" s="494">
        <v>0</v>
      </c>
      <c r="BT81" s="494">
        <v>0</v>
      </c>
      <c r="BU81" s="494">
        <v>0</v>
      </c>
      <c r="BV81" s="494">
        <v>0</v>
      </c>
      <c r="BW81" s="494">
        <v>0</v>
      </c>
      <c r="BX81" s="494">
        <v>0</v>
      </c>
      <c r="BY81" s="494">
        <v>0</v>
      </c>
      <c r="BZ81" s="494">
        <v>0</v>
      </c>
      <c r="CA81" s="494">
        <v>0</v>
      </c>
      <c r="CB81" s="494">
        <v>0</v>
      </c>
      <c r="CC81" s="494">
        <v>0</v>
      </c>
      <c r="CD81" s="494">
        <v>0</v>
      </c>
      <c r="CE81" s="494">
        <v>0</v>
      </c>
      <c r="CF81" s="494">
        <v>0</v>
      </c>
      <c r="CG81" s="494">
        <v>0</v>
      </c>
      <c r="CH81" s="494">
        <v>0</v>
      </c>
      <c r="CI81" s="494">
        <v>0</v>
      </c>
      <c r="CJ81" s="494">
        <v>0</v>
      </c>
      <c r="CK81" s="494">
        <v>0</v>
      </c>
      <c r="CL81" s="494">
        <v>0</v>
      </c>
      <c r="CM81" s="494">
        <v>0</v>
      </c>
      <c r="CN81" s="494">
        <v>0</v>
      </c>
      <c r="CO81" s="494">
        <v>0</v>
      </c>
      <c r="CP81" s="494">
        <v>0</v>
      </c>
      <c r="CQ81" s="494">
        <v>0</v>
      </c>
      <c r="CR81" s="494">
        <v>0</v>
      </c>
      <c r="CS81" s="494">
        <v>0</v>
      </c>
      <c r="CT81" s="9"/>
      <c r="CV81" s="343">
        <f>IF(COUNT(G81:INDEX(G81:CS81,RP+1))&lt;&gt;RP+1,"Error",0)</f>
        <v>0</v>
      </c>
      <c r="CX81" s="324">
        <f t="shared" si="29"/>
        <v>0</v>
      </c>
      <c r="CY81" s="3"/>
    </row>
    <row r="82" spans="3:103" customFormat="1" hidden="1" x14ac:dyDescent="0.35">
      <c r="C82" s="421"/>
      <c r="D82" s="3"/>
      <c r="E82" s="492">
        <f>G82+NPV(G.Asm!$F$40,H82:INDEX(H82:CS82,RP))</f>
        <v>0</v>
      </c>
      <c r="F82" s="492">
        <f t="shared" si="30"/>
        <v>0</v>
      </c>
      <c r="G82" s="493">
        <v>0</v>
      </c>
      <c r="H82" s="494">
        <v>0</v>
      </c>
      <c r="I82" s="494">
        <v>0</v>
      </c>
      <c r="J82" s="494">
        <v>0</v>
      </c>
      <c r="K82" s="494">
        <v>0</v>
      </c>
      <c r="L82" s="494">
        <v>0</v>
      </c>
      <c r="M82" s="494">
        <v>0</v>
      </c>
      <c r="N82" s="494">
        <v>0</v>
      </c>
      <c r="O82" s="494">
        <v>0</v>
      </c>
      <c r="P82" s="494">
        <v>0</v>
      </c>
      <c r="Q82" s="494">
        <v>0</v>
      </c>
      <c r="R82" s="494">
        <v>0</v>
      </c>
      <c r="S82" s="494">
        <v>0</v>
      </c>
      <c r="T82" s="494">
        <v>0</v>
      </c>
      <c r="U82" s="494">
        <v>0</v>
      </c>
      <c r="V82" s="494">
        <v>0</v>
      </c>
      <c r="W82" s="494">
        <v>0</v>
      </c>
      <c r="X82" s="494">
        <v>0</v>
      </c>
      <c r="Y82" s="494">
        <v>0</v>
      </c>
      <c r="Z82" s="494">
        <v>0</v>
      </c>
      <c r="AA82" s="494">
        <v>0</v>
      </c>
      <c r="AB82" s="494">
        <v>0</v>
      </c>
      <c r="AC82" s="494">
        <v>0</v>
      </c>
      <c r="AD82" s="494">
        <v>0</v>
      </c>
      <c r="AE82" s="494">
        <v>0</v>
      </c>
      <c r="AF82" s="494">
        <v>0</v>
      </c>
      <c r="AG82" s="494">
        <v>0</v>
      </c>
      <c r="AH82" s="494">
        <v>0</v>
      </c>
      <c r="AI82" s="494">
        <v>0</v>
      </c>
      <c r="AJ82" s="494">
        <v>0</v>
      </c>
      <c r="AK82" s="494">
        <v>0</v>
      </c>
      <c r="AL82" s="494">
        <v>0</v>
      </c>
      <c r="AM82" s="494">
        <v>0</v>
      </c>
      <c r="AN82" s="494">
        <v>0</v>
      </c>
      <c r="AO82" s="494">
        <v>0</v>
      </c>
      <c r="AP82" s="494">
        <v>0</v>
      </c>
      <c r="AQ82" s="494">
        <v>0</v>
      </c>
      <c r="AR82" s="494">
        <v>0</v>
      </c>
      <c r="AS82" s="494">
        <v>0</v>
      </c>
      <c r="AT82" s="494">
        <v>0</v>
      </c>
      <c r="AU82" s="494">
        <v>0</v>
      </c>
      <c r="AV82" s="494">
        <v>0</v>
      </c>
      <c r="AW82" s="494">
        <v>0</v>
      </c>
      <c r="AX82" s="494">
        <v>0</v>
      </c>
      <c r="AY82" s="494">
        <v>0</v>
      </c>
      <c r="AZ82" s="494">
        <v>0</v>
      </c>
      <c r="BA82" s="494">
        <v>0</v>
      </c>
      <c r="BB82" s="494">
        <v>0</v>
      </c>
      <c r="BC82" s="494">
        <v>0</v>
      </c>
      <c r="BD82" s="494">
        <v>0</v>
      </c>
      <c r="BE82" s="494">
        <v>0</v>
      </c>
      <c r="BF82" s="494">
        <v>0</v>
      </c>
      <c r="BG82" s="494">
        <v>0</v>
      </c>
      <c r="BH82" s="494">
        <v>0</v>
      </c>
      <c r="BI82" s="494">
        <v>0</v>
      </c>
      <c r="BJ82" s="494">
        <v>0</v>
      </c>
      <c r="BK82" s="494">
        <v>0</v>
      </c>
      <c r="BL82" s="494">
        <v>0</v>
      </c>
      <c r="BM82" s="494">
        <v>0</v>
      </c>
      <c r="BN82" s="494">
        <v>0</v>
      </c>
      <c r="BO82" s="494">
        <v>0</v>
      </c>
      <c r="BP82" s="494">
        <v>0</v>
      </c>
      <c r="BQ82" s="494">
        <v>0</v>
      </c>
      <c r="BR82" s="494">
        <v>0</v>
      </c>
      <c r="BS82" s="494">
        <v>0</v>
      </c>
      <c r="BT82" s="494">
        <v>0</v>
      </c>
      <c r="BU82" s="494">
        <v>0</v>
      </c>
      <c r="BV82" s="494">
        <v>0</v>
      </c>
      <c r="BW82" s="494">
        <v>0</v>
      </c>
      <c r="BX82" s="494">
        <v>0</v>
      </c>
      <c r="BY82" s="494">
        <v>0</v>
      </c>
      <c r="BZ82" s="494">
        <v>0</v>
      </c>
      <c r="CA82" s="494">
        <v>0</v>
      </c>
      <c r="CB82" s="494">
        <v>0</v>
      </c>
      <c r="CC82" s="494">
        <v>0</v>
      </c>
      <c r="CD82" s="494">
        <v>0</v>
      </c>
      <c r="CE82" s="494">
        <v>0</v>
      </c>
      <c r="CF82" s="494">
        <v>0</v>
      </c>
      <c r="CG82" s="494">
        <v>0</v>
      </c>
      <c r="CH82" s="494">
        <v>0</v>
      </c>
      <c r="CI82" s="494">
        <v>0</v>
      </c>
      <c r="CJ82" s="494">
        <v>0</v>
      </c>
      <c r="CK82" s="494">
        <v>0</v>
      </c>
      <c r="CL82" s="494">
        <v>0</v>
      </c>
      <c r="CM82" s="494">
        <v>0</v>
      </c>
      <c r="CN82" s="494">
        <v>0</v>
      </c>
      <c r="CO82" s="494">
        <v>0</v>
      </c>
      <c r="CP82" s="494">
        <v>0</v>
      </c>
      <c r="CQ82" s="494">
        <v>0</v>
      </c>
      <c r="CR82" s="494">
        <v>0</v>
      </c>
      <c r="CS82" s="494">
        <v>0</v>
      </c>
      <c r="CT82" s="9"/>
      <c r="CV82" s="343">
        <f>IF(COUNT(G82:INDEX(G82:CS82,RP+1))&lt;&gt;RP+1,"Error",0)</f>
        <v>0</v>
      </c>
      <c r="CX82" s="324">
        <f t="shared" si="29"/>
        <v>0</v>
      </c>
      <c r="CY82" s="3"/>
    </row>
    <row r="83" spans="3:103" customFormat="1" hidden="1" x14ac:dyDescent="0.35">
      <c r="C83" s="421"/>
      <c r="D83" s="3"/>
      <c r="E83" s="492">
        <f>G83+NPV(G.Asm!$F$40,H83:INDEX(H83:CS83,RP))</f>
        <v>0</v>
      </c>
      <c r="F83" s="492">
        <f t="shared" si="30"/>
        <v>0</v>
      </c>
      <c r="G83" s="493">
        <v>0</v>
      </c>
      <c r="H83" s="494">
        <v>0</v>
      </c>
      <c r="I83" s="494">
        <v>0</v>
      </c>
      <c r="J83" s="494">
        <v>0</v>
      </c>
      <c r="K83" s="494">
        <v>0</v>
      </c>
      <c r="L83" s="494">
        <v>0</v>
      </c>
      <c r="M83" s="494">
        <v>0</v>
      </c>
      <c r="N83" s="494">
        <v>0</v>
      </c>
      <c r="O83" s="494">
        <v>0</v>
      </c>
      <c r="P83" s="494">
        <v>0</v>
      </c>
      <c r="Q83" s="494">
        <v>0</v>
      </c>
      <c r="R83" s="494">
        <v>0</v>
      </c>
      <c r="S83" s="494">
        <v>0</v>
      </c>
      <c r="T83" s="494">
        <v>0</v>
      </c>
      <c r="U83" s="494">
        <v>0</v>
      </c>
      <c r="V83" s="494">
        <v>0</v>
      </c>
      <c r="W83" s="494">
        <v>0</v>
      </c>
      <c r="X83" s="494">
        <v>0</v>
      </c>
      <c r="Y83" s="494">
        <v>0</v>
      </c>
      <c r="Z83" s="494">
        <v>0</v>
      </c>
      <c r="AA83" s="494">
        <v>0</v>
      </c>
      <c r="AB83" s="494">
        <v>0</v>
      </c>
      <c r="AC83" s="494">
        <v>0</v>
      </c>
      <c r="AD83" s="494">
        <v>0</v>
      </c>
      <c r="AE83" s="494">
        <v>0</v>
      </c>
      <c r="AF83" s="494">
        <v>0</v>
      </c>
      <c r="AG83" s="494">
        <v>0</v>
      </c>
      <c r="AH83" s="494">
        <v>0</v>
      </c>
      <c r="AI83" s="494">
        <v>0</v>
      </c>
      <c r="AJ83" s="494">
        <v>0</v>
      </c>
      <c r="AK83" s="494">
        <v>0</v>
      </c>
      <c r="AL83" s="494">
        <v>0</v>
      </c>
      <c r="AM83" s="494">
        <v>0</v>
      </c>
      <c r="AN83" s="494">
        <v>0</v>
      </c>
      <c r="AO83" s="494">
        <v>0</v>
      </c>
      <c r="AP83" s="494">
        <v>0</v>
      </c>
      <c r="AQ83" s="494">
        <v>0</v>
      </c>
      <c r="AR83" s="494">
        <v>0</v>
      </c>
      <c r="AS83" s="494">
        <v>0</v>
      </c>
      <c r="AT83" s="494">
        <v>0</v>
      </c>
      <c r="AU83" s="494">
        <v>0</v>
      </c>
      <c r="AV83" s="494">
        <v>0</v>
      </c>
      <c r="AW83" s="494">
        <v>0</v>
      </c>
      <c r="AX83" s="494">
        <v>0</v>
      </c>
      <c r="AY83" s="494">
        <v>0</v>
      </c>
      <c r="AZ83" s="494">
        <v>0</v>
      </c>
      <c r="BA83" s="494">
        <v>0</v>
      </c>
      <c r="BB83" s="494">
        <v>0</v>
      </c>
      <c r="BC83" s="494">
        <v>0</v>
      </c>
      <c r="BD83" s="494">
        <v>0</v>
      </c>
      <c r="BE83" s="494">
        <v>0</v>
      </c>
      <c r="BF83" s="494">
        <v>0</v>
      </c>
      <c r="BG83" s="494">
        <v>0</v>
      </c>
      <c r="BH83" s="494">
        <v>0</v>
      </c>
      <c r="BI83" s="494">
        <v>0</v>
      </c>
      <c r="BJ83" s="494">
        <v>0</v>
      </c>
      <c r="BK83" s="494">
        <v>0</v>
      </c>
      <c r="BL83" s="494">
        <v>0</v>
      </c>
      <c r="BM83" s="494">
        <v>0</v>
      </c>
      <c r="BN83" s="494">
        <v>0</v>
      </c>
      <c r="BO83" s="494">
        <v>0</v>
      </c>
      <c r="BP83" s="494">
        <v>0</v>
      </c>
      <c r="BQ83" s="494">
        <v>0</v>
      </c>
      <c r="BR83" s="494">
        <v>0</v>
      </c>
      <c r="BS83" s="494">
        <v>0</v>
      </c>
      <c r="BT83" s="494">
        <v>0</v>
      </c>
      <c r="BU83" s="494">
        <v>0</v>
      </c>
      <c r="BV83" s="494">
        <v>0</v>
      </c>
      <c r="BW83" s="494">
        <v>0</v>
      </c>
      <c r="BX83" s="494">
        <v>0</v>
      </c>
      <c r="BY83" s="494">
        <v>0</v>
      </c>
      <c r="BZ83" s="494">
        <v>0</v>
      </c>
      <c r="CA83" s="494">
        <v>0</v>
      </c>
      <c r="CB83" s="494">
        <v>0</v>
      </c>
      <c r="CC83" s="494">
        <v>0</v>
      </c>
      <c r="CD83" s="494">
        <v>0</v>
      </c>
      <c r="CE83" s="494">
        <v>0</v>
      </c>
      <c r="CF83" s="494">
        <v>0</v>
      </c>
      <c r="CG83" s="494">
        <v>0</v>
      </c>
      <c r="CH83" s="494">
        <v>0</v>
      </c>
      <c r="CI83" s="494">
        <v>0</v>
      </c>
      <c r="CJ83" s="494">
        <v>0</v>
      </c>
      <c r="CK83" s="494">
        <v>0</v>
      </c>
      <c r="CL83" s="494">
        <v>0</v>
      </c>
      <c r="CM83" s="494">
        <v>0</v>
      </c>
      <c r="CN83" s="494">
        <v>0</v>
      </c>
      <c r="CO83" s="494">
        <v>0</v>
      </c>
      <c r="CP83" s="494">
        <v>0</v>
      </c>
      <c r="CQ83" s="494">
        <v>0</v>
      </c>
      <c r="CR83" s="494">
        <v>0</v>
      </c>
      <c r="CS83" s="494">
        <v>0</v>
      </c>
      <c r="CT83" s="9"/>
      <c r="CV83" s="343">
        <f>IF(COUNT(G83:INDEX(G83:CS83,RP+1))&lt;&gt;RP+1,"Error",0)</f>
        <v>0</v>
      </c>
      <c r="CX83" s="324">
        <f t="shared" si="29"/>
        <v>0</v>
      </c>
      <c r="CY83" s="3"/>
    </row>
    <row r="84" spans="3:103" customFormat="1" hidden="1" x14ac:dyDescent="0.35">
      <c r="C84" s="421"/>
      <c r="D84" s="3"/>
      <c r="E84" s="492">
        <f>G84+NPV(G.Asm!$F$40,H84:INDEX(H84:CS84,RP))</f>
        <v>0</v>
      </c>
      <c r="F84" s="492">
        <f t="shared" si="30"/>
        <v>0</v>
      </c>
      <c r="G84" s="493">
        <v>0</v>
      </c>
      <c r="H84" s="494">
        <v>0</v>
      </c>
      <c r="I84" s="494">
        <v>0</v>
      </c>
      <c r="J84" s="494">
        <v>0</v>
      </c>
      <c r="K84" s="494">
        <v>0</v>
      </c>
      <c r="L84" s="494">
        <v>0</v>
      </c>
      <c r="M84" s="494">
        <v>0</v>
      </c>
      <c r="N84" s="494">
        <v>0</v>
      </c>
      <c r="O84" s="494">
        <v>0</v>
      </c>
      <c r="P84" s="494">
        <v>0</v>
      </c>
      <c r="Q84" s="494">
        <v>0</v>
      </c>
      <c r="R84" s="494">
        <v>0</v>
      </c>
      <c r="S84" s="494">
        <v>0</v>
      </c>
      <c r="T84" s="494">
        <v>0</v>
      </c>
      <c r="U84" s="494">
        <v>0</v>
      </c>
      <c r="V84" s="494">
        <v>0</v>
      </c>
      <c r="W84" s="494">
        <v>0</v>
      </c>
      <c r="X84" s="494">
        <v>0</v>
      </c>
      <c r="Y84" s="494">
        <v>0</v>
      </c>
      <c r="Z84" s="494">
        <v>0</v>
      </c>
      <c r="AA84" s="494">
        <v>0</v>
      </c>
      <c r="AB84" s="494">
        <v>0</v>
      </c>
      <c r="AC84" s="494">
        <v>0</v>
      </c>
      <c r="AD84" s="494">
        <v>0</v>
      </c>
      <c r="AE84" s="494">
        <v>0</v>
      </c>
      <c r="AF84" s="494">
        <v>0</v>
      </c>
      <c r="AG84" s="494">
        <v>0</v>
      </c>
      <c r="AH84" s="494">
        <v>0</v>
      </c>
      <c r="AI84" s="494">
        <v>0</v>
      </c>
      <c r="AJ84" s="494">
        <v>0</v>
      </c>
      <c r="AK84" s="494">
        <v>0</v>
      </c>
      <c r="AL84" s="494">
        <v>0</v>
      </c>
      <c r="AM84" s="494">
        <v>0</v>
      </c>
      <c r="AN84" s="494">
        <v>0</v>
      </c>
      <c r="AO84" s="494">
        <v>0</v>
      </c>
      <c r="AP84" s="494">
        <v>0</v>
      </c>
      <c r="AQ84" s="494">
        <v>0</v>
      </c>
      <c r="AR84" s="494">
        <v>0</v>
      </c>
      <c r="AS84" s="494">
        <v>0</v>
      </c>
      <c r="AT84" s="494">
        <v>0</v>
      </c>
      <c r="AU84" s="494">
        <v>0</v>
      </c>
      <c r="AV84" s="494">
        <v>0</v>
      </c>
      <c r="AW84" s="494">
        <v>0</v>
      </c>
      <c r="AX84" s="494">
        <v>0</v>
      </c>
      <c r="AY84" s="494">
        <v>0</v>
      </c>
      <c r="AZ84" s="494">
        <v>0</v>
      </c>
      <c r="BA84" s="494">
        <v>0</v>
      </c>
      <c r="BB84" s="494">
        <v>0</v>
      </c>
      <c r="BC84" s="494">
        <v>0</v>
      </c>
      <c r="BD84" s="494">
        <v>0</v>
      </c>
      <c r="BE84" s="494">
        <v>0</v>
      </c>
      <c r="BF84" s="494">
        <v>0</v>
      </c>
      <c r="BG84" s="494">
        <v>0</v>
      </c>
      <c r="BH84" s="494">
        <v>0</v>
      </c>
      <c r="BI84" s="494">
        <v>0</v>
      </c>
      <c r="BJ84" s="494">
        <v>0</v>
      </c>
      <c r="BK84" s="494">
        <v>0</v>
      </c>
      <c r="BL84" s="494">
        <v>0</v>
      </c>
      <c r="BM84" s="494">
        <v>0</v>
      </c>
      <c r="BN84" s="494">
        <v>0</v>
      </c>
      <c r="BO84" s="494">
        <v>0</v>
      </c>
      <c r="BP84" s="494">
        <v>0</v>
      </c>
      <c r="BQ84" s="494">
        <v>0</v>
      </c>
      <c r="BR84" s="494">
        <v>0</v>
      </c>
      <c r="BS84" s="494">
        <v>0</v>
      </c>
      <c r="BT84" s="494">
        <v>0</v>
      </c>
      <c r="BU84" s="494">
        <v>0</v>
      </c>
      <c r="BV84" s="494">
        <v>0</v>
      </c>
      <c r="BW84" s="494">
        <v>0</v>
      </c>
      <c r="BX84" s="494">
        <v>0</v>
      </c>
      <c r="BY84" s="494">
        <v>0</v>
      </c>
      <c r="BZ84" s="494">
        <v>0</v>
      </c>
      <c r="CA84" s="494">
        <v>0</v>
      </c>
      <c r="CB84" s="494">
        <v>0</v>
      </c>
      <c r="CC84" s="494">
        <v>0</v>
      </c>
      <c r="CD84" s="494">
        <v>0</v>
      </c>
      <c r="CE84" s="494">
        <v>0</v>
      </c>
      <c r="CF84" s="494">
        <v>0</v>
      </c>
      <c r="CG84" s="494">
        <v>0</v>
      </c>
      <c r="CH84" s="494">
        <v>0</v>
      </c>
      <c r="CI84" s="494">
        <v>0</v>
      </c>
      <c r="CJ84" s="494">
        <v>0</v>
      </c>
      <c r="CK84" s="494">
        <v>0</v>
      </c>
      <c r="CL84" s="494">
        <v>0</v>
      </c>
      <c r="CM84" s="494">
        <v>0</v>
      </c>
      <c r="CN84" s="494">
        <v>0</v>
      </c>
      <c r="CO84" s="494">
        <v>0</v>
      </c>
      <c r="CP84" s="494">
        <v>0</v>
      </c>
      <c r="CQ84" s="494">
        <v>0</v>
      </c>
      <c r="CR84" s="494">
        <v>0</v>
      </c>
      <c r="CS84" s="494">
        <v>0</v>
      </c>
      <c r="CT84" s="9"/>
      <c r="CV84" s="343">
        <f>IF(COUNT(G84:INDEX(G84:CS84,RP+1))&lt;&gt;RP+1,"Error",0)</f>
        <v>0</v>
      </c>
      <c r="CX84" s="324">
        <f t="shared" si="29"/>
        <v>0</v>
      </c>
      <c r="CY84" s="3"/>
    </row>
    <row r="85" spans="3:103" customFormat="1" hidden="1" x14ac:dyDescent="0.35">
      <c r="C85" s="421"/>
      <c r="D85" s="3"/>
      <c r="E85" s="492">
        <f>G85+NPV(G.Asm!$F$40,H85:INDEX(H85:CS85,RP))</f>
        <v>0</v>
      </c>
      <c r="F85" s="492">
        <f t="shared" si="30"/>
        <v>0</v>
      </c>
      <c r="G85" s="493">
        <v>0</v>
      </c>
      <c r="H85" s="494">
        <v>0</v>
      </c>
      <c r="I85" s="494">
        <v>0</v>
      </c>
      <c r="J85" s="494">
        <v>0</v>
      </c>
      <c r="K85" s="494">
        <v>0</v>
      </c>
      <c r="L85" s="494">
        <v>0</v>
      </c>
      <c r="M85" s="494">
        <v>0</v>
      </c>
      <c r="N85" s="494">
        <v>0</v>
      </c>
      <c r="O85" s="494">
        <v>0</v>
      </c>
      <c r="P85" s="494">
        <v>0</v>
      </c>
      <c r="Q85" s="494">
        <v>0</v>
      </c>
      <c r="R85" s="494">
        <v>0</v>
      </c>
      <c r="S85" s="494">
        <v>0</v>
      </c>
      <c r="T85" s="494">
        <v>0</v>
      </c>
      <c r="U85" s="494">
        <v>0</v>
      </c>
      <c r="V85" s="494">
        <v>0</v>
      </c>
      <c r="W85" s="494">
        <v>0</v>
      </c>
      <c r="X85" s="494">
        <v>0</v>
      </c>
      <c r="Y85" s="494">
        <v>0</v>
      </c>
      <c r="Z85" s="494">
        <v>0</v>
      </c>
      <c r="AA85" s="494">
        <v>0</v>
      </c>
      <c r="AB85" s="494">
        <v>0</v>
      </c>
      <c r="AC85" s="494">
        <v>0</v>
      </c>
      <c r="AD85" s="494">
        <v>0</v>
      </c>
      <c r="AE85" s="494">
        <v>0</v>
      </c>
      <c r="AF85" s="494">
        <v>0</v>
      </c>
      <c r="AG85" s="494">
        <v>0</v>
      </c>
      <c r="AH85" s="494">
        <v>0</v>
      </c>
      <c r="AI85" s="494">
        <v>0</v>
      </c>
      <c r="AJ85" s="494">
        <v>0</v>
      </c>
      <c r="AK85" s="494">
        <v>0</v>
      </c>
      <c r="AL85" s="494">
        <v>0</v>
      </c>
      <c r="AM85" s="494">
        <v>0</v>
      </c>
      <c r="AN85" s="494">
        <v>0</v>
      </c>
      <c r="AO85" s="494">
        <v>0</v>
      </c>
      <c r="AP85" s="494">
        <v>0</v>
      </c>
      <c r="AQ85" s="494">
        <v>0</v>
      </c>
      <c r="AR85" s="494">
        <v>0</v>
      </c>
      <c r="AS85" s="494">
        <v>0</v>
      </c>
      <c r="AT85" s="494">
        <v>0</v>
      </c>
      <c r="AU85" s="494">
        <v>0</v>
      </c>
      <c r="AV85" s="494">
        <v>0</v>
      </c>
      <c r="AW85" s="494">
        <v>0</v>
      </c>
      <c r="AX85" s="494">
        <v>0</v>
      </c>
      <c r="AY85" s="494">
        <v>0</v>
      </c>
      <c r="AZ85" s="494">
        <v>0</v>
      </c>
      <c r="BA85" s="494">
        <v>0</v>
      </c>
      <c r="BB85" s="494">
        <v>0</v>
      </c>
      <c r="BC85" s="494">
        <v>0</v>
      </c>
      <c r="BD85" s="494">
        <v>0</v>
      </c>
      <c r="BE85" s="494">
        <v>0</v>
      </c>
      <c r="BF85" s="494">
        <v>0</v>
      </c>
      <c r="BG85" s="494">
        <v>0</v>
      </c>
      <c r="BH85" s="494">
        <v>0</v>
      </c>
      <c r="BI85" s="494">
        <v>0</v>
      </c>
      <c r="BJ85" s="494">
        <v>0</v>
      </c>
      <c r="BK85" s="494">
        <v>0</v>
      </c>
      <c r="BL85" s="494">
        <v>0</v>
      </c>
      <c r="BM85" s="494">
        <v>0</v>
      </c>
      <c r="BN85" s="494">
        <v>0</v>
      </c>
      <c r="BO85" s="494">
        <v>0</v>
      </c>
      <c r="BP85" s="494">
        <v>0</v>
      </c>
      <c r="BQ85" s="494">
        <v>0</v>
      </c>
      <c r="BR85" s="494">
        <v>0</v>
      </c>
      <c r="BS85" s="494">
        <v>0</v>
      </c>
      <c r="BT85" s="494">
        <v>0</v>
      </c>
      <c r="BU85" s="494">
        <v>0</v>
      </c>
      <c r="BV85" s="494">
        <v>0</v>
      </c>
      <c r="BW85" s="494">
        <v>0</v>
      </c>
      <c r="BX85" s="494">
        <v>0</v>
      </c>
      <c r="BY85" s="494">
        <v>0</v>
      </c>
      <c r="BZ85" s="494">
        <v>0</v>
      </c>
      <c r="CA85" s="494">
        <v>0</v>
      </c>
      <c r="CB85" s="494">
        <v>0</v>
      </c>
      <c r="CC85" s="494">
        <v>0</v>
      </c>
      <c r="CD85" s="494">
        <v>0</v>
      </c>
      <c r="CE85" s="494">
        <v>0</v>
      </c>
      <c r="CF85" s="494">
        <v>0</v>
      </c>
      <c r="CG85" s="494">
        <v>0</v>
      </c>
      <c r="CH85" s="494">
        <v>0</v>
      </c>
      <c r="CI85" s="494">
        <v>0</v>
      </c>
      <c r="CJ85" s="494">
        <v>0</v>
      </c>
      <c r="CK85" s="494">
        <v>0</v>
      </c>
      <c r="CL85" s="494">
        <v>0</v>
      </c>
      <c r="CM85" s="494">
        <v>0</v>
      </c>
      <c r="CN85" s="494">
        <v>0</v>
      </c>
      <c r="CO85" s="494">
        <v>0</v>
      </c>
      <c r="CP85" s="494">
        <v>0</v>
      </c>
      <c r="CQ85" s="494">
        <v>0</v>
      </c>
      <c r="CR85" s="494">
        <v>0</v>
      </c>
      <c r="CS85" s="494">
        <v>0</v>
      </c>
      <c r="CT85" s="9"/>
      <c r="CV85" s="343">
        <f>IF(COUNT(G85:INDEX(G85:CS85,RP+1))&lt;&gt;RP+1,"Error",0)</f>
        <v>0</v>
      </c>
      <c r="CX85" s="324">
        <f t="shared" si="29"/>
        <v>0</v>
      </c>
      <c r="CY85" s="3"/>
    </row>
    <row r="86" spans="3:103" customFormat="1" hidden="1" x14ac:dyDescent="0.35">
      <c r="C86" s="421"/>
      <c r="D86" s="3"/>
      <c r="E86" s="492">
        <f>G86+NPV(G.Asm!$F$40,H86:INDEX(H86:CS86,RP))</f>
        <v>0</v>
      </c>
      <c r="F86" s="492">
        <f t="shared" si="30"/>
        <v>0</v>
      </c>
      <c r="G86" s="493">
        <v>0</v>
      </c>
      <c r="H86" s="494">
        <v>0</v>
      </c>
      <c r="I86" s="494">
        <v>0</v>
      </c>
      <c r="J86" s="494">
        <v>0</v>
      </c>
      <c r="K86" s="494">
        <v>0</v>
      </c>
      <c r="L86" s="494">
        <v>0</v>
      </c>
      <c r="M86" s="494">
        <v>0</v>
      </c>
      <c r="N86" s="494">
        <v>0</v>
      </c>
      <c r="O86" s="494">
        <v>0</v>
      </c>
      <c r="P86" s="494">
        <v>0</v>
      </c>
      <c r="Q86" s="494">
        <v>0</v>
      </c>
      <c r="R86" s="494">
        <v>0</v>
      </c>
      <c r="S86" s="494">
        <v>0</v>
      </c>
      <c r="T86" s="494">
        <v>0</v>
      </c>
      <c r="U86" s="494">
        <v>0</v>
      </c>
      <c r="V86" s="494">
        <v>0</v>
      </c>
      <c r="W86" s="494">
        <v>0</v>
      </c>
      <c r="X86" s="494">
        <v>0</v>
      </c>
      <c r="Y86" s="494">
        <v>0</v>
      </c>
      <c r="Z86" s="494">
        <v>0</v>
      </c>
      <c r="AA86" s="494">
        <v>0</v>
      </c>
      <c r="AB86" s="494">
        <v>0</v>
      </c>
      <c r="AC86" s="494">
        <v>0</v>
      </c>
      <c r="AD86" s="494">
        <v>0</v>
      </c>
      <c r="AE86" s="494">
        <v>0</v>
      </c>
      <c r="AF86" s="494">
        <v>0</v>
      </c>
      <c r="AG86" s="494">
        <v>0</v>
      </c>
      <c r="AH86" s="494">
        <v>0</v>
      </c>
      <c r="AI86" s="494">
        <v>0</v>
      </c>
      <c r="AJ86" s="494">
        <v>0</v>
      </c>
      <c r="AK86" s="494">
        <v>0</v>
      </c>
      <c r="AL86" s="494">
        <v>0</v>
      </c>
      <c r="AM86" s="494">
        <v>0</v>
      </c>
      <c r="AN86" s="494">
        <v>0</v>
      </c>
      <c r="AO86" s="494">
        <v>0</v>
      </c>
      <c r="AP86" s="494">
        <v>0</v>
      </c>
      <c r="AQ86" s="494">
        <v>0</v>
      </c>
      <c r="AR86" s="494">
        <v>0</v>
      </c>
      <c r="AS86" s="494">
        <v>0</v>
      </c>
      <c r="AT86" s="494">
        <v>0</v>
      </c>
      <c r="AU86" s="494">
        <v>0</v>
      </c>
      <c r="AV86" s="494">
        <v>0</v>
      </c>
      <c r="AW86" s="494">
        <v>0</v>
      </c>
      <c r="AX86" s="494">
        <v>0</v>
      </c>
      <c r="AY86" s="494">
        <v>0</v>
      </c>
      <c r="AZ86" s="494">
        <v>0</v>
      </c>
      <c r="BA86" s="494">
        <v>0</v>
      </c>
      <c r="BB86" s="494">
        <v>0</v>
      </c>
      <c r="BC86" s="494">
        <v>0</v>
      </c>
      <c r="BD86" s="494">
        <v>0</v>
      </c>
      <c r="BE86" s="494">
        <v>0</v>
      </c>
      <c r="BF86" s="494">
        <v>0</v>
      </c>
      <c r="BG86" s="494">
        <v>0</v>
      </c>
      <c r="BH86" s="494">
        <v>0</v>
      </c>
      <c r="BI86" s="494">
        <v>0</v>
      </c>
      <c r="BJ86" s="494">
        <v>0</v>
      </c>
      <c r="BK86" s="494">
        <v>0</v>
      </c>
      <c r="BL86" s="494">
        <v>0</v>
      </c>
      <c r="BM86" s="494">
        <v>0</v>
      </c>
      <c r="BN86" s="494">
        <v>0</v>
      </c>
      <c r="BO86" s="494">
        <v>0</v>
      </c>
      <c r="BP86" s="494">
        <v>0</v>
      </c>
      <c r="BQ86" s="494">
        <v>0</v>
      </c>
      <c r="BR86" s="494">
        <v>0</v>
      </c>
      <c r="BS86" s="494">
        <v>0</v>
      </c>
      <c r="BT86" s="494">
        <v>0</v>
      </c>
      <c r="BU86" s="494">
        <v>0</v>
      </c>
      <c r="BV86" s="494">
        <v>0</v>
      </c>
      <c r="BW86" s="494">
        <v>0</v>
      </c>
      <c r="BX86" s="494">
        <v>0</v>
      </c>
      <c r="BY86" s="494">
        <v>0</v>
      </c>
      <c r="BZ86" s="494">
        <v>0</v>
      </c>
      <c r="CA86" s="494">
        <v>0</v>
      </c>
      <c r="CB86" s="494">
        <v>0</v>
      </c>
      <c r="CC86" s="494">
        <v>0</v>
      </c>
      <c r="CD86" s="494">
        <v>0</v>
      </c>
      <c r="CE86" s="494">
        <v>0</v>
      </c>
      <c r="CF86" s="494">
        <v>0</v>
      </c>
      <c r="CG86" s="494">
        <v>0</v>
      </c>
      <c r="CH86" s="494">
        <v>0</v>
      </c>
      <c r="CI86" s="494">
        <v>0</v>
      </c>
      <c r="CJ86" s="494">
        <v>0</v>
      </c>
      <c r="CK86" s="494">
        <v>0</v>
      </c>
      <c r="CL86" s="494">
        <v>0</v>
      </c>
      <c r="CM86" s="494">
        <v>0</v>
      </c>
      <c r="CN86" s="494">
        <v>0</v>
      </c>
      <c r="CO86" s="494">
        <v>0</v>
      </c>
      <c r="CP86" s="494">
        <v>0</v>
      </c>
      <c r="CQ86" s="494">
        <v>0</v>
      </c>
      <c r="CR86" s="494">
        <v>0</v>
      </c>
      <c r="CS86" s="494">
        <v>0</v>
      </c>
      <c r="CT86" s="9"/>
      <c r="CV86" s="343">
        <f>IF(COUNT(G86:INDEX(G86:CS86,RP+1))&lt;&gt;RP+1,"Error",0)</f>
        <v>0</v>
      </c>
      <c r="CX86" s="324">
        <f t="shared" si="29"/>
        <v>0</v>
      </c>
      <c r="CY86" s="3"/>
    </row>
    <row r="87" spans="3:103" customFormat="1" hidden="1" x14ac:dyDescent="0.35">
      <c r="C87" s="422" t="s">
        <v>334</v>
      </c>
      <c r="D87" s="3"/>
      <c r="E87" s="492">
        <f>G87+NPV(G.Asm!$F$40,H87:INDEX(H87:CS87,RP))</f>
        <v>0</v>
      </c>
      <c r="F87" s="492">
        <f t="shared" si="28"/>
        <v>0</v>
      </c>
      <c r="G87" s="493">
        <v>0</v>
      </c>
      <c r="H87" s="494">
        <v>0</v>
      </c>
      <c r="I87" s="494">
        <v>0</v>
      </c>
      <c r="J87" s="494">
        <v>0</v>
      </c>
      <c r="K87" s="494">
        <v>0</v>
      </c>
      <c r="L87" s="494">
        <v>0</v>
      </c>
      <c r="M87" s="494">
        <v>0</v>
      </c>
      <c r="N87" s="494">
        <v>0</v>
      </c>
      <c r="O87" s="494">
        <v>0</v>
      </c>
      <c r="P87" s="494">
        <v>0</v>
      </c>
      <c r="Q87" s="494">
        <v>0</v>
      </c>
      <c r="R87" s="494">
        <v>0</v>
      </c>
      <c r="S87" s="494">
        <v>0</v>
      </c>
      <c r="T87" s="494">
        <v>0</v>
      </c>
      <c r="U87" s="494">
        <v>0</v>
      </c>
      <c r="V87" s="494">
        <v>0</v>
      </c>
      <c r="W87" s="494">
        <v>0</v>
      </c>
      <c r="X87" s="494">
        <v>0</v>
      </c>
      <c r="Y87" s="494">
        <v>0</v>
      </c>
      <c r="Z87" s="494">
        <v>0</v>
      </c>
      <c r="AA87" s="494">
        <v>0</v>
      </c>
      <c r="AB87" s="494">
        <v>0</v>
      </c>
      <c r="AC87" s="494">
        <v>0</v>
      </c>
      <c r="AD87" s="494">
        <v>0</v>
      </c>
      <c r="AE87" s="494">
        <v>0</v>
      </c>
      <c r="AF87" s="494">
        <v>0</v>
      </c>
      <c r="AG87" s="494">
        <v>0</v>
      </c>
      <c r="AH87" s="494">
        <v>0</v>
      </c>
      <c r="AI87" s="494">
        <v>0</v>
      </c>
      <c r="AJ87" s="494">
        <v>0</v>
      </c>
      <c r="AK87" s="494">
        <v>0</v>
      </c>
      <c r="AL87" s="494">
        <v>0</v>
      </c>
      <c r="AM87" s="494">
        <v>0</v>
      </c>
      <c r="AN87" s="494">
        <v>0</v>
      </c>
      <c r="AO87" s="494">
        <v>0</v>
      </c>
      <c r="AP87" s="494">
        <v>0</v>
      </c>
      <c r="AQ87" s="494">
        <v>0</v>
      </c>
      <c r="AR87" s="494">
        <v>0</v>
      </c>
      <c r="AS87" s="494">
        <v>0</v>
      </c>
      <c r="AT87" s="494">
        <v>0</v>
      </c>
      <c r="AU87" s="494">
        <v>0</v>
      </c>
      <c r="AV87" s="494">
        <v>0</v>
      </c>
      <c r="AW87" s="494">
        <v>0</v>
      </c>
      <c r="AX87" s="494">
        <v>0</v>
      </c>
      <c r="AY87" s="494">
        <v>0</v>
      </c>
      <c r="AZ87" s="494">
        <v>0</v>
      </c>
      <c r="BA87" s="494">
        <v>0</v>
      </c>
      <c r="BB87" s="494">
        <v>0</v>
      </c>
      <c r="BC87" s="494">
        <v>0</v>
      </c>
      <c r="BD87" s="494">
        <v>0</v>
      </c>
      <c r="BE87" s="494">
        <v>0</v>
      </c>
      <c r="BF87" s="494">
        <v>0</v>
      </c>
      <c r="BG87" s="494">
        <v>0</v>
      </c>
      <c r="BH87" s="494">
        <v>0</v>
      </c>
      <c r="BI87" s="494">
        <v>0</v>
      </c>
      <c r="BJ87" s="494">
        <v>0</v>
      </c>
      <c r="BK87" s="494">
        <v>0</v>
      </c>
      <c r="BL87" s="494">
        <v>0</v>
      </c>
      <c r="BM87" s="494">
        <v>0</v>
      </c>
      <c r="BN87" s="494">
        <v>0</v>
      </c>
      <c r="BO87" s="494">
        <v>0</v>
      </c>
      <c r="BP87" s="494">
        <v>0</v>
      </c>
      <c r="BQ87" s="494">
        <v>0</v>
      </c>
      <c r="BR87" s="494">
        <v>0</v>
      </c>
      <c r="BS87" s="494">
        <v>0</v>
      </c>
      <c r="BT87" s="494">
        <v>0</v>
      </c>
      <c r="BU87" s="494">
        <v>0</v>
      </c>
      <c r="BV87" s="494">
        <v>0</v>
      </c>
      <c r="BW87" s="494">
        <v>0</v>
      </c>
      <c r="BX87" s="494">
        <v>0</v>
      </c>
      <c r="BY87" s="494">
        <v>0</v>
      </c>
      <c r="BZ87" s="494">
        <v>0</v>
      </c>
      <c r="CA87" s="494">
        <v>0</v>
      </c>
      <c r="CB87" s="494">
        <v>0</v>
      </c>
      <c r="CC87" s="494">
        <v>0</v>
      </c>
      <c r="CD87" s="494">
        <v>0</v>
      </c>
      <c r="CE87" s="494">
        <v>0</v>
      </c>
      <c r="CF87" s="494">
        <v>0</v>
      </c>
      <c r="CG87" s="494">
        <v>0</v>
      </c>
      <c r="CH87" s="494">
        <v>0</v>
      </c>
      <c r="CI87" s="494">
        <v>0</v>
      </c>
      <c r="CJ87" s="494">
        <v>0</v>
      </c>
      <c r="CK87" s="494">
        <v>0</v>
      </c>
      <c r="CL87" s="494">
        <v>0</v>
      </c>
      <c r="CM87" s="494">
        <v>0</v>
      </c>
      <c r="CN87" s="494">
        <v>0</v>
      </c>
      <c r="CO87" s="494">
        <v>0</v>
      </c>
      <c r="CP87" s="494">
        <v>0</v>
      </c>
      <c r="CQ87" s="494">
        <v>0</v>
      </c>
      <c r="CR87" s="494">
        <v>0</v>
      </c>
      <c r="CS87" s="494">
        <v>0</v>
      </c>
      <c r="CT87" s="9"/>
      <c r="CV87" s="343">
        <f>IF(COUNT(G87:INDEX(G87:CS87,RP+1))&lt;&gt;RP+1,"Error",0)</f>
        <v>0</v>
      </c>
      <c r="CX87" s="324">
        <f t="shared" si="29"/>
        <v>0</v>
      </c>
      <c r="CY87" s="3"/>
    </row>
    <row r="88" spans="3:103" customFormat="1" hidden="1" x14ac:dyDescent="0.35">
      <c r="C88" s="422" t="s">
        <v>334</v>
      </c>
      <c r="D88" s="3"/>
      <c r="E88" s="492">
        <f>G88+NPV(G.Asm!$F$40,H88:INDEX(H88:CS88,RP))</f>
        <v>0</v>
      </c>
      <c r="F88" s="492">
        <f t="shared" si="28"/>
        <v>0</v>
      </c>
      <c r="G88" s="493">
        <v>0</v>
      </c>
      <c r="H88" s="494">
        <v>0</v>
      </c>
      <c r="I88" s="494">
        <v>0</v>
      </c>
      <c r="J88" s="494">
        <v>0</v>
      </c>
      <c r="K88" s="494">
        <v>0</v>
      </c>
      <c r="L88" s="494">
        <v>0</v>
      </c>
      <c r="M88" s="494">
        <v>0</v>
      </c>
      <c r="N88" s="494">
        <v>0</v>
      </c>
      <c r="O88" s="494">
        <v>0</v>
      </c>
      <c r="P88" s="494">
        <v>0</v>
      </c>
      <c r="Q88" s="494">
        <v>0</v>
      </c>
      <c r="R88" s="494">
        <v>0</v>
      </c>
      <c r="S88" s="494">
        <v>0</v>
      </c>
      <c r="T88" s="494">
        <v>0</v>
      </c>
      <c r="U88" s="494">
        <v>0</v>
      </c>
      <c r="V88" s="494">
        <v>0</v>
      </c>
      <c r="W88" s="494">
        <v>0</v>
      </c>
      <c r="X88" s="494">
        <v>0</v>
      </c>
      <c r="Y88" s="494">
        <v>0</v>
      </c>
      <c r="Z88" s="494">
        <v>0</v>
      </c>
      <c r="AA88" s="494">
        <v>0</v>
      </c>
      <c r="AB88" s="494">
        <v>0</v>
      </c>
      <c r="AC88" s="494">
        <v>0</v>
      </c>
      <c r="AD88" s="494">
        <v>0</v>
      </c>
      <c r="AE88" s="494">
        <v>0</v>
      </c>
      <c r="AF88" s="494">
        <v>0</v>
      </c>
      <c r="AG88" s="494">
        <v>0</v>
      </c>
      <c r="AH88" s="494">
        <v>0</v>
      </c>
      <c r="AI88" s="494">
        <v>0</v>
      </c>
      <c r="AJ88" s="494">
        <v>0</v>
      </c>
      <c r="AK88" s="494">
        <v>0</v>
      </c>
      <c r="AL88" s="494">
        <v>0</v>
      </c>
      <c r="AM88" s="494">
        <v>0</v>
      </c>
      <c r="AN88" s="494">
        <v>0</v>
      </c>
      <c r="AO88" s="494">
        <v>0</v>
      </c>
      <c r="AP88" s="494">
        <v>0</v>
      </c>
      <c r="AQ88" s="494">
        <v>0</v>
      </c>
      <c r="AR88" s="494">
        <v>0</v>
      </c>
      <c r="AS88" s="494">
        <v>0</v>
      </c>
      <c r="AT88" s="494">
        <v>0</v>
      </c>
      <c r="AU88" s="494">
        <v>0</v>
      </c>
      <c r="AV88" s="494">
        <v>0</v>
      </c>
      <c r="AW88" s="494">
        <v>0</v>
      </c>
      <c r="AX88" s="494">
        <v>0</v>
      </c>
      <c r="AY88" s="494">
        <v>0</v>
      </c>
      <c r="AZ88" s="494">
        <v>0</v>
      </c>
      <c r="BA88" s="494">
        <v>0</v>
      </c>
      <c r="BB88" s="494">
        <v>0</v>
      </c>
      <c r="BC88" s="494">
        <v>0</v>
      </c>
      <c r="BD88" s="494">
        <v>0</v>
      </c>
      <c r="BE88" s="494">
        <v>0</v>
      </c>
      <c r="BF88" s="494">
        <v>0</v>
      </c>
      <c r="BG88" s="494">
        <v>0</v>
      </c>
      <c r="BH88" s="494">
        <v>0</v>
      </c>
      <c r="BI88" s="494">
        <v>0</v>
      </c>
      <c r="BJ88" s="494">
        <v>0</v>
      </c>
      <c r="BK88" s="494">
        <v>0</v>
      </c>
      <c r="BL88" s="494">
        <v>0</v>
      </c>
      <c r="BM88" s="494">
        <v>0</v>
      </c>
      <c r="BN88" s="494">
        <v>0</v>
      </c>
      <c r="BO88" s="494">
        <v>0</v>
      </c>
      <c r="BP88" s="494">
        <v>0</v>
      </c>
      <c r="BQ88" s="494">
        <v>0</v>
      </c>
      <c r="BR88" s="494">
        <v>0</v>
      </c>
      <c r="BS88" s="494">
        <v>0</v>
      </c>
      <c r="BT88" s="494">
        <v>0</v>
      </c>
      <c r="BU88" s="494">
        <v>0</v>
      </c>
      <c r="BV88" s="494">
        <v>0</v>
      </c>
      <c r="BW88" s="494">
        <v>0</v>
      </c>
      <c r="BX88" s="494">
        <v>0</v>
      </c>
      <c r="BY88" s="494">
        <v>0</v>
      </c>
      <c r="BZ88" s="494">
        <v>0</v>
      </c>
      <c r="CA88" s="494">
        <v>0</v>
      </c>
      <c r="CB88" s="494">
        <v>0</v>
      </c>
      <c r="CC88" s="494">
        <v>0</v>
      </c>
      <c r="CD88" s="494">
        <v>0</v>
      </c>
      <c r="CE88" s="494">
        <v>0</v>
      </c>
      <c r="CF88" s="494">
        <v>0</v>
      </c>
      <c r="CG88" s="494">
        <v>0</v>
      </c>
      <c r="CH88" s="494">
        <v>0</v>
      </c>
      <c r="CI88" s="494">
        <v>0</v>
      </c>
      <c r="CJ88" s="494">
        <v>0</v>
      </c>
      <c r="CK88" s="494">
        <v>0</v>
      </c>
      <c r="CL88" s="494">
        <v>0</v>
      </c>
      <c r="CM88" s="494">
        <v>0</v>
      </c>
      <c r="CN88" s="494">
        <v>0</v>
      </c>
      <c r="CO88" s="494">
        <v>0</v>
      </c>
      <c r="CP88" s="494">
        <v>0</v>
      </c>
      <c r="CQ88" s="494">
        <v>0</v>
      </c>
      <c r="CR88" s="494">
        <v>0</v>
      </c>
      <c r="CS88" s="494">
        <v>0</v>
      </c>
      <c r="CT88" s="9"/>
      <c r="CV88" s="343">
        <f>IF(COUNT(G88:INDEX(G88:CS88,RP+1))&lt;&gt;RP+1,"Error",0)</f>
        <v>0</v>
      </c>
      <c r="CX88" s="324">
        <f t="shared" si="29"/>
        <v>0</v>
      </c>
      <c r="CY88" s="3"/>
    </row>
    <row r="89" spans="3:103" customFormat="1" hidden="1" x14ac:dyDescent="0.35">
      <c r="C89" s="422" t="s">
        <v>334</v>
      </c>
      <c r="D89" s="3"/>
      <c r="E89" s="492">
        <f>G89+NPV(G.Asm!$F$40,H89:INDEX(H89:CS89,RP))</f>
        <v>0</v>
      </c>
      <c r="F89" s="492">
        <f t="shared" si="28"/>
        <v>0</v>
      </c>
      <c r="G89" s="493">
        <v>0</v>
      </c>
      <c r="H89" s="494">
        <v>0</v>
      </c>
      <c r="I89" s="494">
        <v>0</v>
      </c>
      <c r="J89" s="494">
        <v>0</v>
      </c>
      <c r="K89" s="494">
        <v>0</v>
      </c>
      <c r="L89" s="494">
        <v>0</v>
      </c>
      <c r="M89" s="494">
        <v>0</v>
      </c>
      <c r="N89" s="494">
        <v>0</v>
      </c>
      <c r="O89" s="494">
        <v>0</v>
      </c>
      <c r="P89" s="494">
        <v>0</v>
      </c>
      <c r="Q89" s="494">
        <v>0</v>
      </c>
      <c r="R89" s="494">
        <v>0</v>
      </c>
      <c r="S89" s="494">
        <v>0</v>
      </c>
      <c r="T89" s="494">
        <v>0</v>
      </c>
      <c r="U89" s="494">
        <v>0</v>
      </c>
      <c r="V89" s="494">
        <v>0</v>
      </c>
      <c r="W89" s="494">
        <v>0</v>
      </c>
      <c r="X89" s="494">
        <v>0</v>
      </c>
      <c r="Y89" s="494">
        <v>0</v>
      </c>
      <c r="Z89" s="494">
        <v>0</v>
      </c>
      <c r="AA89" s="494">
        <v>0</v>
      </c>
      <c r="AB89" s="494">
        <v>0</v>
      </c>
      <c r="AC89" s="494">
        <v>0</v>
      </c>
      <c r="AD89" s="494">
        <v>0</v>
      </c>
      <c r="AE89" s="494">
        <v>0</v>
      </c>
      <c r="AF89" s="494">
        <v>0</v>
      </c>
      <c r="AG89" s="494">
        <v>0</v>
      </c>
      <c r="AH89" s="494">
        <v>0</v>
      </c>
      <c r="AI89" s="494">
        <v>0</v>
      </c>
      <c r="AJ89" s="494">
        <v>0</v>
      </c>
      <c r="AK89" s="494">
        <v>0</v>
      </c>
      <c r="AL89" s="494">
        <v>0</v>
      </c>
      <c r="AM89" s="494">
        <v>0</v>
      </c>
      <c r="AN89" s="494">
        <v>0</v>
      </c>
      <c r="AO89" s="494">
        <v>0</v>
      </c>
      <c r="AP89" s="494">
        <v>0</v>
      </c>
      <c r="AQ89" s="494">
        <v>0</v>
      </c>
      <c r="AR89" s="494">
        <v>0</v>
      </c>
      <c r="AS89" s="494">
        <v>0</v>
      </c>
      <c r="AT89" s="494">
        <v>0</v>
      </c>
      <c r="AU89" s="494">
        <v>0</v>
      </c>
      <c r="AV89" s="494">
        <v>0</v>
      </c>
      <c r="AW89" s="494">
        <v>0</v>
      </c>
      <c r="AX89" s="494">
        <v>0</v>
      </c>
      <c r="AY89" s="494">
        <v>0</v>
      </c>
      <c r="AZ89" s="494">
        <v>0</v>
      </c>
      <c r="BA89" s="494">
        <v>0</v>
      </c>
      <c r="BB89" s="494">
        <v>0</v>
      </c>
      <c r="BC89" s="494">
        <v>0</v>
      </c>
      <c r="BD89" s="494">
        <v>0</v>
      </c>
      <c r="BE89" s="494">
        <v>0</v>
      </c>
      <c r="BF89" s="494">
        <v>0</v>
      </c>
      <c r="BG89" s="494">
        <v>0</v>
      </c>
      <c r="BH89" s="494">
        <v>0</v>
      </c>
      <c r="BI89" s="494">
        <v>0</v>
      </c>
      <c r="BJ89" s="494">
        <v>0</v>
      </c>
      <c r="BK89" s="494">
        <v>0</v>
      </c>
      <c r="BL89" s="494">
        <v>0</v>
      </c>
      <c r="BM89" s="494">
        <v>0</v>
      </c>
      <c r="BN89" s="494">
        <v>0</v>
      </c>
      <c r="BO89" s="494">
        <v>0</v>
      </c>
      <c r="BP89" s="494">
        <v>0</v>
      </c>
      <c r="BQ89" s="494">
        <v>0</v>
      </c>
      <c r="BR89" s="494">
        <v>0</v>
      </c>
      <c r="BS89" s="494">
        <v>0</v>
      </c>
      <c r="BT89" s="494">
        <v>0</v>
      </c>
      <c r="BU89" s="494">
        <v>0</v>
      </c>
      <c r="BV89" s="494">
        <v>0</v>
      </c>
      <c r="BW89" s="494">
        <v>0</v>
      </c>
      <c r="BX89" s="494">
        <v>0</v>
      </c>
      <c r="BY89" s="494">
        <v>0</v>
      </c>
      <c r="BZ89" s="494">
        <v>0</v>
      </c>
      <c r="CA89" s="494">
        <v>0</v>
      </c>
      <c r="CB89" s="494">
        <v>0</v>
      </c>
      <c r="CC89" s="494">
        <v>0</v>
      </c>
      <c r="CD89" s="494">
        <v>0</v>
      </c>
      <c r="CE89" s="494">
        <v>0</v>
      </c>
      <c r="CF89" s="494">
        <v>0</v>
      </c>
      <c r="CG89" s="494">
        <v>0</v>
      </c>
      <c r="CH89" s="494">
        <v>0</v>
      </c>
      <c r="CI89" s="494">
        <v>0</v>
      </c>
      <c r="CJ89" s="494">
        <v>0</v>
      </c>
      <c r="CK89" s="494">
        <v>0</v>
      </c>
      <c r="CL89" s="494">
        <v>0</v>
      </c>
      <c r="CM89" s="494">
        <v>0</v>
      </c>
      <c r="CN89" s="494">
        <v>0</v>
      </c>
      <c r="CO89" s="494">
        <v>0</v>
      </c>
      <c r="CP89" s="494">
        <v>0</v>
      </c>
      <c r="CQ89" s="494">
        <v>0</v>
      </c>
      <c r="CR89" s="494">
        <v>0</v>
      </c>
      <c r="CS89" s="494">
        <v>0</v>
      </c>
      <c r="CT89" s="9"/>
      <c r="CV89" s="343">
        <f>IF(COUNT(G89:INDEX(G89:CS89,RP+1))&lt;&gt;RP+1,"Error",0)</f>
        <v>0</v>
      </c>
      <c r="CX89" s="324">
        <f t="shared" si="29"/>
        <v>0</v>
      </c>
      <c r="CY89" s="3"/>
    </row>
    <row r="90" spans="3:103" customFormat="1" hidden="1" x14ac:dyDescent="0.35">
      <c r="C90" s="422" t="s">
        <v>334</v>
      </c>
      <c r="D90" s="3"/>
      <c r="E90" s="492">
        <f>G90+NPV(G.Asm!$F$40,H90:INDEX(H90:CS90,RP))</f>
        <v>0</v>
      </c>
      <c r="F90" s="492">
        <f t="shared" si="28"/>
        <v>0</v>
      </c>
      <c r="G90" s="493">
        <v>0</v>
      </c>
      <c r="H90" s="494">
        <v>0</v>
      </c>
      <c r="I90" s="494">
        <v>0</v>
      </c>
      <c r="J90" s="494">
        <v>0</v>
      </c>
      <c r="K90" s="494">
        <v>0</v>
      </c>
      <c r="L90" s="494">
        <v>0</v>
      </c>
      <c r="M90" s="494">
        <v>0</v>
      </c>
      <c r="N90" s="494">
        <v>0</v>
      </c>
      <c r="O90" s="494">
        <v>0</v>
      </c>
      <c r="P90" s="494">
        <v>0</v>
      </c>
      <c r="Q90" s="494">
        <v>0</v>
      </c>
      <c r="R90" s="494">
        <v>0</v>
      </c>
      <c r="S90" s="494">
        <v>0</v>
      </c>
      <c r="T90" s="494">
        <v>0</v>
      </c>
      <c r="U90" s="494">
        <v>0</v>
      </c>
      <c r="V90" s="494">
        <v>0</v>
      </c>
      <c r="W90" s="494">
        <v>0</v>
      </c>
      <c r="X90" s="494">
        <v>0</v>
      </c>
      <c r="Y90" s="494">
        <v>0</v>
      </c>
      <c r="Z90" s="494">
        <v>0</v>
      </c>
      <c r="AA90" s="494">
        <v>0</v>
      </c>
      <c r="AB90" s="494">
        <v>0</v>
      </c>
      <c r="AC90" s="494">
        <v>0</v>
      </c>
      <c r="AD90" s="494">
        <v>0</v>
      </c>
      <c r="AE90" s="494">
        <v>0</v>
      </c>
      <c r="AF90" s="494">
        <v>0</v>
      </c>
      <c r="AG90" s="494">
        <v>0</v>
      </c>
      <c r="AH90" s="494">
        <v>0</v>
      </c>
      <c r="AI90" s="494">
        <v>0</v>
      </c>
      <c r="AJ90" s="494">
        <v>0</v>
      </c>
      <c r="AK90" s="494">
        <v>0</v>
      </c>
      <c r="AL90" s="494">
        <v>0</v>
      </c>
      <c r="AM90" s="494">
        <v>0</v>
      </c>
      <c r="AN90" s="494">
        <v>0</v>
      </c>
      <c r="AO90" s="494">
        <v>0</v>
      </c>
      <c r="AP90" s="494">
        <v>0</v>
      </c>
      <c r="AQ90" s="494">
        <v>0</v>
      </c>
      <c r="AR90" s="494">
        <v>0</v>
      </c>
      <c r="AS90" s="494">
        <v>0</v>
      </c>
      <c r="AT90" s="494">
        <v>0</v>
      </c>
      <c r="AU90" s="494">
        <v>0</v>
      </c>
      <c r="AV90" s="494">
        <v>0</v>
      </c>
      <c r="AW90" s="494">
        <v>0</v>
      </c>
      <c r="AX90" s="494">
        <v>0</v>
      </c>
      <c r="AY90" s="494">
        <v>0</v>
      </c>
      <c r="AZ90" s="494">
        <v>0</v>
      </c>
      <c r="BA90" s="494">
        <v>0</v>
      </c>
      <c r="BB90" s="494">
        <v>0</v>
      </c>
      <c r="BC90" s="494">
        <v>0</v>
      </c>
      <c r="BD90" s="494">
        <v>0</v>
      </c>
      <c r="BE90" s="494">
        <v>0</v>
      </c>
      <c r="BF90" s="494">
        <v>0</v>
      </c>
      <c r="BG90" s="494">
        <v>0</v>
      </c>
      <c r="BH90" s="494">
        <v>0</v>
      </c>
      <c r="BI90" s="494">
        <v>0</v>
      </c>
      <c r="BJ90" s="494">
        <v>0</v>
      </c>
      <c r="BK90" s="494">
        <v>0</v>
      </c>
      <c r="BL90" s="494">
        <v>0</v>
      </c>
      <c r="BM90" s="494">
        <v>0</v>
      </c>
      <c r="BN90" s="494">
        <v>0</v>
      </c>
      <c r="BO90" s="494">
        <v>0</v>
      </c>
      <c r="BP90" s="494">
        <v>0</v>
      </c>
      <c r="BQ90" s="494">
        <v>0</v>
      </c>
      <c r="BR90" s="494">
        <v>0</v>
      </c>
      <c r="BS90" s="494">
        <v>0</v>
      </c>
      <c r="BT90" s="494">
        <v>0</v>
      </c>
      <c r="BU90" s="494">
        <v>0</v>
      </c>
      <c r="BV90" s="494">
        <v>0</v>
      </c>
      <c r="BW90" s="494">
        <v>0</v>
      </c>
      <c r="BX90" s="494">
        <v>0</v>
      </c>
      <c r="BY90" s="494">
        <v>0</v>
      </c>
      <c r="BZ90" s="494">
        <v>0</v>
      </c>
      <c r="CA90" s="494">
        <v>0</v>
      </c>
      <c r="CB90" s="494">
        <v>0</v>
      </c>
      <c r="CC90" s="494">
        <v>0</v>
      </c>
      <c r="CD90" s="494">
        <v>0</v>
      </c>
      <c r="CE90" s="494">
        <v>0</v>
      </c>
      <c r="CF90" s="494">
        <v>0</v>
      </c>
      <c r="CG90" s="494">
        <v>0</v>
      </c>
      <c r="CH90" s="494">
        <v>0</v>
      </c>
      <c r="CI90" s="494">
        <v>0</v>
      </c>
      <c r="CJ90" s="494">
        <v>0</v>
      </c>
      <c r="CK90" s="494">
        <v>0</v>
      </c>
      <c r="CL90" s="494">
        <v>0</v>
      </c>
      <c r="CM90" s="494">
        <v>0</v>
      </c>
      <c r="CN90" s="494">
        <v>0</v>
      </c>
      <c r="CO90" s="494">
        <v>0</v>
      </c>
      <c r="CP90" s="494">
        <v>0</v>
      </c>
      <c r="CQ90" s="494">
        <v>0</v>
      </c>
      <c r="CR90" s="494">
        <v>0</v>
      </c>
      <c r="CS90" s="494">
        <v>0</v>
      </c>
      <c r="CT90" s="9"/>
      <c r="CV90" s="343">
        <f>IF(COUNT(G90:INDEX(G90:CS90,RP+1))&lt;&gt;RP+1,"Error",0)</f>
        <v>0</v>
      </c>
      <c r="CX90" s="324">
        <f t="shared" si="29"/>
        <v>0</v>
      </c>
      <c r="CY90" s="3"/>
    </row>
    <row r="91" spans="3:103" customFormat="1" hidden="1" x14ac:dyDescent="0.35">
      <c r="C91" s="422" t="s">
        <v>334</v>
      </c>
      <c r="D91" s="3"/>
      <c r="E91" s="492">
        <f>G91+NPV(G.Asm!$F$40,H91:INDEX(H91:CS91,RP))</f>
        <v>0</v>
      </c>
      <c r="F91" s="492">
        <f t="shared" si="28"/>
        <v>0</v>
      </c>
      <c r="G91" s="493">
        <v>0</v>
      </c>
      <c r="H91" s="494">
        <v>0</v>
      </c>
      <c r="I91" s="494">
        <v>0</v>
      </c>
      <c r="J91" s="494">
        <v>0</v>
      </c>
      <c r="K91" s="494">
        <v>0</v>
      </c>
      <c r="L91" s="494">
        <v>0</v>
      </c>
      <c r="M91" s="494">
        <v>0</v>
      </c>
      <c r="N91" s="494">
        <v>0</v>
      </c>
      <c r="O91" s="494">
        <v>0</v>
      </c>
      <c r="P91" s="494">
        <v>0</v>
      </c>
      <c r="Q91" s="494">
        <v>0</v>
      </c>
      <c r="R91" s="494">
        <v>0</v>
      </c>
      <c r="S91" s="494">
        <v>0</v>
      </c>
      <c r="T91" s="494">
        <v>0</v>
      </c>
      <c r="U91" s="494">
        <v>0</v>
      </c>
      <c r="V91" s="494">
        <v>0</v>
      </c>
      <c r="W91" s="494">
        <v>0</v>
      </c>
      <c r="X91" s="494">
        <v>0</v>
      </c>
      <c r="Y91" s="494">
        <v>0</v>
      </c>
      <c r="Z91" s="494">
        <v>0</v>
      </c>
      <c r="AA91" s="494">
        <v>0</v>
      </c>
      <c r="AB91" s="494">
        <v>0</v>
      </c>
      <c r="AC91" s="494">
        <v>0</v>
      </c>
      <c r="AD91" s="494">
        <v>0</v>
      </c>
      <c r="AE91" s="494">
        <v>0</v>
      </c>
      <c r="AF91" s="494">
        <v>0</v>
      </c>
      <c r="AG91" s="494">
        <v>0</v>
      </c>
      <c r="AH91" s="494">
        <v>0</v>
      </c>
      <c r="AI91" s="494">
        <v>0</v>
      </c>
      <c r="AJ91" s="494">
        <v>0</v>
      </c>
      <c r="AK91" s="494">
        <v>0</v>
      </c>
      <c r="AL91" s="494">
        <v>0</v>
      </c>
      <c r="AM91" s="494">
        <v>0</v>
      </c>
      <c r="AN91" s="494">
        <v>0</v>
      </c>
      <c r="AO91" s="494">
        <v>0</v>
      </c>
      <c r="AP91" s="494">
        <v>0</v>
      </c>
      <c r="AQ91" s="494">
        <v>0</v>
      </c>
      <c r="AR91" s="494">
        <v>0</v>
      </c>
      <c r="AS91" s="494">
        <v>0</v>
      </c>
      <c r="AT91" s="494">
        <v>0</v>
      </c>
      <c r="AU91" s="494">
        <v>0</v>
      </c>
      <c r="AV91" s="494">
        <v>0</v>
      </c>
      <c r="AW91" s="494">
        <v>0</v>
      </c>
      <c r="AX91" s="494">
        <v>0</v>
      </c>
      <c r="AY91" s="494">
        <v>0</v>
      </c>
      <c r="AZ91" s="494">
        <v>0</v>
      </c>
      <c r="BA91" s="494">
        <v>0</v>
      </c>
      <c r="BB91" s="494">
        <v>0</v>
      </c>
      <c r="BC91" s="494">
        <v>0</v>
      </c>
      <c r="BD91" s="494">
        <v>0</v>
      </c>
      <c r="BE91" s="494">
        <v>0</v>
      </c>
      <c r="BF91" s="494">
        <v>0</v>
      </c>
      <c r="BG91" s="494">
        <v>0</v>
      </c>
      <c r="BH91" s="494">
        <v>0</v>
      </c>
      <c r="BI91" s="494">
        <v>0</v>
      </c>
      <c r="BJ91" s="494">
        <v>0</v>
      </c>
      <c r="BK91" s="494">
        <v>0</v>
      </c>
      <c r="BL91" s="494">
        <v>0</v>
      </c>
      <c r="BM91" s="494">
        <v>0</v>
      </c>
      <c r="BN91" s="494">
        <v>0</v>
      </c>
      <c r="BO91" s="494">
        <v>0</v>
      </c>
      <c r="BP91" s="494">
        <v>0</v>
      </c>
      <c r="BQ91" s="494">
        <v>0</v>
      </c>
      <c r="BR91" s="494">
        <v>0</v>
      </c>
      <c r="BS91" s="494">
        <v>0</v>
      </c>
      <c r="BT91" s="494">
        <v>0</v>
      </c>
      <c r="BU91" s="494">
        <v>0</v>
      </c>
      <c r="BV91" s="494">
        <v>0</v>
      </c>
      <c r="BW91" s="494">
        <v>0</v>
      </c>
      <c r="BX91" s="494">
        <v>0</v>
      </c>
      <c r="BY91" s="494">
        <v>0</v>
      </c>
      <c r="BZ91" s="494">
        <v>0</v>
      </c>
      <c r="CA91" s="494">
        <v>0</v>
      </c>
      <c r="CB91" s="494">
        <v>0</v>
      </c>
      <c r="CC91" s="494">
        <v>0</v>
      </c>
      <c r="CD91" s="494">
        <v>0</v>
      </c>
      <c r="CE91" s="494">
        <v>0</v>
      </c>
      <c r="CF91" s="494">
        <v>0</v>
      </c>
      <c r="CG91" s="494">
        <v>0</v>
      </c>
      <c r="CH91" s="494">
        <v>0</v>
      </c>
      <c r="CI91" s="494">
        <v>0</v>
      </c>
      <c r="CJ91" s="494">
        <v>0</v>
      </c>
      <c r="CK91" s="494">
        <v>0</v>
      </c>
      <c r="CL91" s="494">
        <v>0</v>
      </c>
      <c r="CM91" s="494">
        <v>0</v>
      </c>
      <c r="CN91" s="494">
        <v>0</v>
      </c>
      <c r="CO91" s="494">
        <v>0</v>
      </c>
      <c r="CP91" s="494">
        <v>0</v>
      </c>
      <c r="CQ91" s="494">
        <v>0</v>
      </c>
      <c r="CR91" s="494">
        <v>0</v>
      </c>
      <c r="CS91" s="494">
        <v>0</v>
      </c>
      <c r="CT91" s="9"/>
      <c r="CV91" s="343">
        <f>IF(COUNT(G91:INDEX(G91:CS91,RP+1))&lt;&gt;RP+1,"Error",0)</f>
        <v>0</v>
      </c>
      <c r="CX91" s="324">
        <f t="shared" si="29"/>
        <v>0</v>
      </c>
      <c r="CY91" s="3"/>
    </row>
    <row r="92" spans="3:103" customFormat="1" hidden="1" x14ac:dyDescent="0.35">
      <c r="C92" s="74"/>
      <c r="D92" s="3"/>
      <c r="E92" s="497"/>
      <c r="F92" s="497"/>
      <c r="G92" s="498"/>
      <c r="H92" s="498"/>
      <c r="I92" s="498"/>
      <c r="J92" s="498"/>
      <c r="K92" s="498"/>
      <c r="L92" s="498"/>
      <c r="M92" s="498"/>
      <c r="N92" s="498"/>
      <c r="O92" s="498"/>
      <c r="P92" s="498"/>
      <c r="Q92" s="498"/>
      <c r="R92" s="498"/>
      <c r="S92" s="498"/>
      <c r="T92" s="498"/>
      <c r="U92" s="498"/>
      <c r="V92" s="498"/>
      <c r="W92" s="498"/>
      <c r="X92" s="498"/>
      <c r="Y92" s="498"/>
      <c r="Z92" s="498"/>
      <c r="AA92" s="498"/>
      <c r="AB92" s="498"/>
      <c r="AC92" s="498"/>
      <c r="AD92" s="498"/>
      <c r="AE92" s="498"/>
      <c r="AF92" s="498"/>
      <c r="AG92" s="498"/>
      <c r="AH92" s="498"/>
      <c r="AI92" s="498"/>
      <c r="AJ92" s="498"/>
      <c r="AK92" s="498"/>
      <c r="AL92" s="498"/>
      <c r="AM92" s="498"/>
      <c r="AN92" s="498"/>
      <c r="AO92" s="498"/>
      <c r="AP92" s="498"/>
      <c r="AQ92" s="498"/>
      <c r="AR92" s="498"/>
      <c r="AS92" s="498"/>
      <c r="AT92" s="498"/>
      <c r="AU92" s="498"/>
      <c r="AV92" s="498"/>
      <c r="AW92" s="498"/>
      <c r="AX92" s="498"/>
      <c r="AY92" s="498"/>
      <c r="AZ92" s="498"/>
      <c r="BA92" s="498"/>
      <c r="BB92" s="498"/>
      <c r="BC92" s="498"/>
      <c r="BD92" s="498"/>
      <c r="BE92" s="498"/>
      <c r="BF92" s="498"/>
      <c r="BG92" s="498"/>
      <c r="BH92" s="498"/>
      <c r="BI92" s="498"/>
      <c r="BJ92" s="498"/>
      <c r="BK92" s="498"/>
      <c r="BL92" s="498"/>
      <c r="BM92" s="498"/>
      <c r="BN92" s="498"/>
      <c r="BO92" s="498"/>
      <c r="BP92" s="498"/>
      <c r="BQ92" s="498"/>
      <c r="BR92" s="498"/>
      <c r="BS92" s="498"/>
      <c r="BT92" s="498"/>
      <c r="BU92" s="498"/>
      <c r="BV92" s="498"/>
      <c r="BW92" s="498"/>
      <c r="BX92" s="498"/>
      <c r="BY92" s="498"/>
      <c r="BZ92" s="498"/>
      <c r="CA92" s="498"/>
      <c r="CB92" s="498"/>
      <c r="CC92" s="498"/>
      <c r="CD92" s="498"/>
      <c r="CE92" s="498"/>
      <c r="CF92" s="498"/>
      <c r="CG92" s="498"/>
      <c r="CH92" s="498"/>
      <c r="CI92" s="498"/>
      <c r="CJ92" s="498"/>
      <c r="CK92" s="498"/>
      <c r="CL92" s="498"/>
      <c r="CM92" s="498"/>
      <c r="CN92" s="498"/>
      <c r="CO92" s="498"/>
      <c r="CP92" s="498"/>
      <c r="CQ92" s="498"/>
      <c r="CR92" s="498"/>
      <c r="CS92" s="498"/>
      <c r="CY92" s="3"/>
    </row>
    <row r="93" spans="3:103" customFormat="1" ht="15.5" hidden="1" x14ac:dyDescent="0.35">
      <c r="C93" s="78" t="s">
        <v>21</v>
      </c>
      <c r="D93" s="3"/>
      <c r="E93" s="502"/>
      <c r="F93" s="497"/>
      <c r="G93" s="498"/>
      <c r="H93" s="498"/>
      <c r="I93" s="498"/>
      <c r="J93" s="498"/>
      <c r="K93" s="498"/>
      <c r="L93" s="498"/>
      <c r="M93" s="498"/>
      <c r="N93" s="498"/>
      <c r="O93" s="498"/>
      <c r="P93" s="498"/>
      <c r="Q93" s="498"/>
      <c r="R93" s="498"/>
      <c r="S93" s="498"/>
      <c r="T93" s="498"/>
      <c r="U93" s="498"/>
      <c r="V93" s="498"/>
      <c r="W93" s="498"/>
      <c r="X93" s="498"/>
      <c r="Y93" s="498"/>
      <c r="Z93" s="498"/>
      <c r="AA93" s="498"/>
      <c r="AB93" s="498"/>
      <c r="AC93" s="498"/>
      <c r="AD93" s="498"/>
      <c r="AE93" s="498"/>
      <c r="AF93" s="498"/>
      <c r="AG93" s="498"/>
      <c r="AH93" s="498"/>
      <c r="AI93" s="498"/>
      <c r="AJ93" s="498"/>
      <c r="AK93" s="498"/>
      <c r="AL93" s="498"/>
      <c r="AM93" s="498"/>
      <c r="AN93" s="498"/>
      <c r="AO93" s="498"/>
      <c r="AP93" s="498"/>
      <c r="AQ93" s="498"/>
      <c r="AR93" s="498"/>
      <c r="AS93" s="498"/>
      <c r="AT93" s="498"/>
      <c r="AU93" s="498"/>
      <c r="AV93" s="498"/>
      <c r="AW93" s="498"/>
      <c r="AX93" s="498"/>
      <c r="AY93" s="498"/>
      <c r="AZ93" s="498"/>
      <c r="BA93" s="498"/>
      <c r="BB93" s="498"/>
      <c r="BC93" s="498"/>
      <c r="BD93" s="498"/>
      <c r="BE93" s="498"/>
      <c r="BF93" s="498"/>
      <c r="BG93" s="498"/>
      <c r="BH93" s="498"/>
      <c r="BI93" s="498"/>
      <c r="BJ93" s="498"/>
      <c r="BK93" s="498"/>
      <c r="BL93" s="498"/>
      <c r="BM93" s="498"/>
      <c r="BN93" s="498"/>
      <c r="BO93" s="498"/>
      <c r="BP93" s="498"/>
      <c r="BQ93" s="498"/>
      <c r="BR93" s="498"/>
      <c r="BS93" s="498"/>
      <c r="BT93" s="498"/>
      <c r="BU93" s="498"/>
      <c r="BV93" s="498"/>
      <c r="BW93" s="498"/>
      <c r="BX93" s="498"/>
      <c r="BY93" s="498"/>
      <c r="BZ93" s="498"/>
      <c r="CA93" s="498"/>
      <c r="CB93" s="498"/>
      <c r="CC93" s="498"/>
      <c r="CD93" s="498"/>
      <c r="CE93" s="498"/>
      <c r="CF93" s="498"/>
      <c r="CG93" s="498"/>
      <c r="CH93" s="498"/>
      <c r="CI93" s="498"/>
      <c r="CJ93" s="498"/>
      <c r="CK93" s="498"/>
      <c r="CL93" s="498"/>
      <c r="CM93" s="498"/>
      <c r="CN93" s="498"/>
      <c r="CO93" s="498"/>
      <c r="CP93" s="498"/>
      <c r="CQ93" s="498"/>
      <c r="CR93" s="498"/>
      <c r="CS93" s="498"/>
      <c r="CT93" s="10"/>
      <c r="CY93" s="3"/>
    </row>
    <row r="94" spans="3:103" customFormat="1" hidden="1" x14ac:dyDescent="0.35">
      <c r="C94" s="74"/>
      <c r="D94" s="3"/>
      <c r="E94" s="497"/>
      <c r="F94" s="497"/>
      <c r="G94" s="498"/>
      <c r="H94" s="498"/>
      <c r="I94" s="498"/>
      <c r="J94" s="498"/>
      <c r="K94" s="498"/>
      <c r="L94" s="498"/>
      <c r="M94" s="498"/>
      <c r="N94" s="498"/>
      <c r="O94" s="498"/>
      <c r="P94" s="498"/>
      <c r="Q94" s="498"/>
      <c r="R94" s="498"/>
      <c r="S94" s="498"/>
      <c r="T94" s="498"/>
      <c r="U94" s="498"/>
      <c r="V94" s="498"/>
      <c r="W94" s="498"/>
      <c r="X94" s="498"/>
      <c r="Y94" s="498"/>
      <c r="Z94" s="498"/>
      <c r="AA94" s="498"/>
      <c r="AB94" s="498"/>
      <c r="AC94" s="498"/>
      <c r="AD94" s="498"/>
      <c r="AE94" s="498"/>
      <c r="AF94" s="498"/>
      <c r="AG94" s="498"/>
      <c r="AH94" s="498"/>
      <c r="AI94" s="498"/>
      <c r="AJ94" s="498"/>
      <c r="AK94" s="498"/>
      <c r="AL94" s="498"/>
      <c r="AM94" s="498"/>
      <c r="AN94" s="498"/>
      <c r="AO94" s="498"/>
      <c r="AP94" s="498"/>
      <c r="AQ94" s="498"/>
      <c r="AR94" s="498"/>
      <c r="AS94" s="498"/>
      <c r="AT94" s="498"/>
      <c r="AU94" s="498"/>
      <c r="AV94" s="498"/>
      <c r="AW94" s="498"/>
      <c r="AX94" s="498"/>
      <c r="AY94" s="498"/>
      <c r="AZ94" s="498"/>
      <c r="BA94" s="498"/>
      <c r="BB94" s="498"/>
      <c r="BC94" s="498"/>
      <c r="BD94" s="498"/>
      <c r="BE94" s="498"/>
      <c r="BF94" s="498"/>
      <c r="BG94" s="498"/>
      <c r="BH94" s="498"/>
      <c r="BI94" s="498"/>
      <c r="BJ94" s="498"/>
      <c r="BK94" s="498"/>
      <c r="BL94" s="498"/>
      <c r="BM94" s="498"/>
      <c r="BN94" s="498"/>
      <c r="BO94" s="498"/>
      <c r="BP94" s="498"/>
      <c r="BQ94" s="498"/>
      <c r="BR94" s="498"/>
      <c r="BS94" s="498"/>
      <c r="BT94" s="498"/>
      <c r="BU94" s="498"/>
      <c r="BV94" s="498"/>
      <c r="BW94" s="498"/>
      <c r="BX94" s="498"/>
      <c r="BY94" s="498"/>
      <c r="BZ94" s="498"/>
      <c r="CA94" s="498"/>
      <c r="CB94" s="498"/>
      <c r="CC94" s="498"/>
      <c r="CD94" s="498"/>
      <c r="CE94" s="498"/>
      <c r="CF94" s="498"/>
      <c r="CG94" s="498"/>
      <c r="CH94" s="498"/>
      <c r="CI94" s="498"/>
      <c r="CJ94" s="498"/>
      <c r="CK94" s="498"/>
      <c r="CL94" s="498"/>
      <c r="CM94" s="498"/>
      <c r="CN94" s="498"/>
      <c r="CO94" s="498"/>
      <c r="CP94" s="498"/>
      <c r="CQ94" s="498"/>
      <c r="CR94" s="498"/>
      <c r="CS94" s="498"/>
      <c r="CT94" s="10"/>
      <c r="CY94" s="3"/>
    </row>
    <row r="95" spans="3:103" ht="13" hidden="1" x14ac:dyDescent="0.3">
      <c r="C95" s="232" t="s">
        <v>145</v>
      </c>
      <c r="D95" s="55"/>
      <c r="E95" s="490">
        <f t="shared" ref="E95:AJ95" si="31">SUM(E96:E115)</f>
        <v>0</v>
      </c>
      <c r="F95" s="490">
        <f t="shared" si="31"/>
        <v>0</v>
      </c>
      <c r="G95" s="491">
        <f t="shared" si="31"/>
        <v>0</v>
      </c>
      <c r="H95" s="491">
        <f t="shared" si="31"/>
        <v>0</v>
      </c>
      <c r="I95" s="491">
        <f t="shared" si="31"/>
        <v>0</v>
      </c>
      <c r="J95" s="491">
        <f t="shared" si="31"/>
        <v>0</v>
      </c>
      <c r="K95" s="491">
        <f t="shared" si="31"/>
        <v>0</v>
      </c>
      <c r="L95" s="491">
        <f t="shared" si="31"/>
        <v>0</v>
      </c>
      <c r="M95" s="491">
        <f t="shared" si="31"/>
        <v>0</v>
      </c>
      <c r="N95" s="491">
        <f t="shared" si="31"/>
        <v>0</v>
      </c>
      <c r="O95" s="491">
        <f t="shared" si="31"/>
        <v>0</v>
      </c>
      <c r="P95" s="491">
        <f t="shared" si="31"/>
        <v>0</v>
      </c>
      <c r="Q95" s="491">
        <f t="shared" si="31"/>
        <v>0</v>
      </c>
      <c r="R95" s="491">
        <f t="shared" si="31"/>
        <v>0</v>
      </c>
      <c r="S95" s="491">
        <f t="shared" si="31"/>
        <v>0</v>
      </c>
      <c r="T95" s="491">
        <f t="shared" si="31"/>
        <v>0</v>
      </c>
      <c r="U95" s="491">
        <f t="shared" si="31"/>
        <v>0</v>
      </c>
      <c r="V95" s="491">
        <f t="shared" si="31"/>
        <v>0</v>
      </c>
      <c r="W95" s="491">
        <f t="shared" si="31"/>
        <v>0</v>
      </c>
      <c r="X95" s="491">
        <f t="shared" si="31"/>
        <v>0</v>
      </c>
      <c r="Y95" s="491">
        <f t="shared" si="31"/>
        <v>0</v>
      </c>
      <c r="Z95" s="491">
        <f t="shared" si="31"/>
        <v>0</v>
      </c>
      <c r="AA95" s="491">
        <f t="shared" si="31"/>
        <v>0</v>
      </c>
      <c r="AB95" s="491">
        <f t="shared" si="31"/>
        <v>0</v>
      </c>
      <c r="AC95" s="491">
        <f t="shared" si="31"/>
        <v>0</v>
      </c>
      <c r="AD95" s="491">
        <f t="shared" si="31"/>
        <v>0</v>
      </c>
      <c r="AE95" s="491">
        <f t="shared" si="31"/>
        <v>0</v>
      </c>
      <c r="AF95" s="491">
        <f t="shared" si="31"/>
        <v>0</v>
      </c>
      <c r="AG95" s="491">
        <f t="shared" si="31"/>
        <v>0</v>
      </c>
      <c r="AH95" s="491">
        <f t="shared" si="31"/>
        <v>0</v>
      </c>
      <c r="AI95" s="491">
        <f t="shared" si="31"/>
        <v>0</v>
      </c>
      <c r="AJ95" s="491">
        <f t="shared" si="31"/>
        <v>0</v>
      </c>
      <c r="AK95" s="491">
        <f t="shared" ref="AK95:BP95" si="32">SUM(AK96:AK115)</f>
        <v>0</v>
      </c>
      <c r="AL95" s="491">
        <f t="shared" si="32"/>
        <v>0</v>
      </c>
      <c r="AM95" s="491">
        <f t="shared" si="32"/>
        <v>0</v>
      </c>
      <c r="AN95" s="491">
        <f t="shared" si="32"/>
        <v>0</v>
      </c>
      <c r="AO95" s="491">
        <f t="shared" si="32"/>
        <v>0</v>
      </c>
      <c r="AP95" s="491">
        <f t="shared" si="32"/>
        <v>0</v>
      </c>
      <c r="AQ95" s="491">
        <f t="shared" si="32"/>
        <v>0</v>
      </c>
      <c r="AR95" s="491">
        <f t="shared" si="32"/>
        <v>0</v>
      </c>
      <c r="AS95" s="491">
        <f t="shared" si="32"/>
        <v>0</v>
      </c>
      <c r="AT95" s="491">
        <f t="shared" si="32"/>
        <v>0</v>
      </c>
      <c r="AU95" s="491">
        <f t="shared" si="32"/>
        <v>0</v>
      </c>
      <c r="AV95" s="491">
        <f t="shared" si="32"/>
        <v>0</v>
      </c>
      <c r="AW95" s="491">
        <f t="shared" si="32"/>
        <v>0</v>
      </c>
      <c r="AX95" s="491">
        <f t="shared" si="32"/>
        <v>0</v>
      </c>
      <c r="AY95" s="491">
        <f t="shared" si="32"/>
        <v>0</v>
      </c>
      <c r="AZ95" s="491">
        <f t="shared" si="32"/>
        <v>0</v>
      </c>
      <c r="BA95" s="491">
        <f t="shared" si="32"/>
        <v>0</v>
      </c>
      <c r="BB95" s="491">
        <f t="shared" si="32"/>
        <v>0</v>
      </c>
      <c r="BC95" s="491">
        <f t="shared" si="32"/>
        <v>0</v>
      </c>
      <c r="BD95" s="491">
        <f t="shared" si="32"/>
        <v>0</v>
      </c>
      <c r="BE95" s="491">
        <f t="shared" si="32"/>
        <v>0</v>
      </c>
      <c r="BF95" s="491">
        <f t="shared" si="32"/>
        <v>0</v>
      </c>
      <c r="BG95" s="491">
        <f t="shared" si="32"/>
        <v>0</v>
      </c>
      <c r="BH95" s="491">
        <f t="shared" si="32"/>
        <v>0</v>
      </c>
      <c r="BI95" s="491">
        <f t="shared" si="32"/>
        <v>0</v>
      </c>
      <c r="BJ95" s="491">
        <f t="shared" si="32"/>
        <v>0</v>
      </c>
      <c r="BK95" s="491">
        <f t="shared" si="32"/>
        <v>0</v>
      </c>
      <c r="BL95" s="491">
        <f t="shared" si="32"/>
        <v>0</v>
      </c>
      <c r="BM95" s="491">
        <f t="shared" si="32"/>
        <v>0</v>
      </c>
      <c r="BN95" s="491">
        <f t="shared" si="32"/>
        <v>0</v>
      </c>
      <c r="BO95" s="491">
        <f t="shared" si="32"/>
        <v>0</v>
      </c>
      <c r="BP95" s="491">
        <f t="shared" si="32"/>
        <v>0</v>
      </c>
      <c r="BQ95" s="491">
        <f t="shared" ref="BQ95:CS95" si="33">SUM(BQ96:BQ115)</f>
        <v>0</v>
      </c>
      <c r="BR95" s="491">
        <f t="shared" si="33"/>
        <v>0</v>
      </c>
      <c r="BS95" s="491">
        <f t="shared" si="33"/>
        <v>0</v>
      </c>
      <c r="BT95" s="491">
        <f t="shared" si="33"/>
        <v>0</v>
      </c>
      <c r="BU95" s="491">
        <f t="shared" si="33"/>
        <v>0</v>
      </c>
      <c r="BV95" s="491">
        <f t="shared" si="33"/>
        <v>0</v>
      </c>
      <c r="BW95" s="491">
        <f t="shared" si="33"/>
        <v>0</v>
      </c>
      <c r="BX95" s="491">
        <f t="shared" si="33"/>
        <v>0</v>
      </c>
      <c r="BY95" s="491">
        <f t="shared" si="33"/>
        <v>0</v>
      </c>
      <c r="BZ95" s="491">
        <f t="shared" si="33"/>
        <v>0</v>
      </c>
      <c r="CA95" s="491">
        <f t="shared" si="33"/>
        <v>0</v>
      </c>
      <c r="CB95" s="491">
        <f t="shared" si="33"/>
        <v>0</v>
      </c>
      <c r="CC95" s="491">
        <f t="shared" si="33"/>
        <v>0</v>
      </c>
      <c r="CD95" s="491">
        <f t="shared" si="33"/>
        <v>0</v>
      </c>
      <c r="CE95" s="491">
        <f t="shared" si="33"/>
        <v>0</v>
      </c>
      <c r="CF95" s="491">
        <f t="shared" si="33"/>
        <v>0</v>
      </c>
      <c r="CG95" s="491">
        <f t="shared" si="33"/>
        <v>0</v>
      </c>
      <c r="CH95" s="491">
        <f t="shared" si="33"/>
        <v>0</v>
      </c>
      <c r="CI95" s="491">
        <f t="shared" si="33"/>
        <v>0</v>
      </c>
      <c r="CJ95" s="491">
        <f t="shared" si="33"/>
        <v>0</v>
      </c>
      <c r="CK95" s="491">
        <f t="shared" si="33"/>
        <v>0</v>
      </c>
      <c r="CL95" s="491">
        <f t="shared" si="33"/>
        <v>0</v>
      </c>
      <c r="CM95" s="491">
        <f t="shared" si="33"/>
        <v>0</v>
      </c>
      <c r="CN95" s="491">
        <f t="shared" si="33"/>
        <v>0</v>
      </c>
      <c r="CO95" s="491">
        <f t="shared" si="33"/>
        <v>0</v>
      </c>
      <c r="CP95" s="491">
        <f t="shared" si="33"/>
        <v>0</v>
      </c>
      <c r="CQ95" s="491">
        <f t="shared" si="33"/>
        <v>0</v>
      </c>
      <c r="CR95" s="491">
        <f t="shared" si="33"/>
        <v>0</v>
      </c>
      <c r="CS95" s="491">
        <f t="shared" si="33"/>
        <v>0</v>
      </c>
      <c r="CT95" s="56"/>
      <c r="CX95" s="3"/>
    </row>
    <row r="96" spans="3:103" ht="13" hidden="1" x14ac:dyDescent="0.3">
      <c r="C96" s="421"/>
      <c r="E96" s="492">
        <f>G96+NPV(G.Asm!$F$40,H96:INDEX(H96:CS96,RP))</f>
        <v>0</v>
      </c>
      <c r="F96" s="492">
        <f t="shared" ref="F96:F115" si="34">SUMIF($G$4:$CS$4,"&lt;="&amp;RP,G96:CS96)</f>
        <v>0</v>
      </c>
      <c r="G96" s="493">
        <v>0</v>
      </c>
      <c r="H96" s="494">
        <v>0</v>
      </c>
      <c r="I96" s="494">
        <v>0</v>
      </c>
      <c r="J96" s="494">
        <v>0</v>
      </c>
      <c r="K96" s="494">
        <v>0</v>
      </c>
      <c r="L96" s="494">
        <v>0</v>
      </c>
      <c r="M96" s="494">
        <v>0</v>
      </c>
      <c r="N96" s="494">
        <v>0</v>
      </c>
      <c r="O96" s="494">
        <v>0</v>
      </c>
      <c r="P96" s="494">
        <v>0</v>
      </c>
      <c r="Q96" s="494">
        <v>0</v>
      </c>
      <c r="R96" s="494">
        <v>0</v>
      </c>
      <c r="S96" s="494">
        <v>0</v>
      </c>
      <c r="T96" s="494">
        <v>0</v>
      </c>
      <c r="U96" s="494">
        <v>0</v>
      </c>
      <c r="V96" s="494">
        <v>0</v>
      </c>
      <c r="W96" s="494">
        <v>0</v>
      </c>
      <c r="X96" s="494">
        <v>0</v>
      </c>
      <c r="Y96" s="494">
        <v>0</v>
      </c>
      <c r="Z96" s="494">
        <v>0</v>
      </c>
      <c r="AA96" s="494">
        <v>0</v>
      </c>
      <c r="AB96" s="494">
        <v>0</v>
      </c>
      <c r="AC96" s="494">
        <v>0</v>
      </c>
      <c r="AD96" s="494">
        <v>0</v>
      </c>
      <c r="AE96" s="494">
        <v>0</v>
      </c>
      <c r="AF96" s="494">
        <v>0</v>
      </c>
      <c r="AG96" s="494">
        <v>0</v>
      </c>
      <c r="AH96" s="494">
        <v>0</v>
      </c>
      <c r="AI96" s="494">
        <v>0</v>
      </c>
      <c r="AJ96" s="494">
        <v>0</v>
      </c>
      <c r="AK96" s="494">
        <v>0</v>
      </c>
      <c r="AL96" s="494">
        <v>0</v>
      </c>
      <c r="AM96" s="494">
        <v>0</v>
      </c>
      <c r="AN96" s="494">
        <v>0</v>
      </c>
      <c r="AO96" s="494">
        <v>0</v>
      </c>
      <c r="AP96" s="494">
        <v>0</v>
      </c>
      <c r="AQ96" s="494">
        <v>0</v>
      </c>
      <c r="AR96" s="494">
        <v>0</v>
      </c>
      <c r="AS96" s="494">
        <v>0</v>
      </c>
      <c r="AT96" s="494">
        <v>0</v>
      </c>
      <c r="AU96" s="494">
        <v>0</v>
      </c>
      <c r="AV96" s="494">
        <v>0</v>
      </c>
      <c r="AW96" s="494">
        <v>0</v>
      </c>
      <c r="AX96" s="494">
        <v>0</v>
      </c>
      <c r="AY96" s="494">
        <v>0</v>
      </c>
      <c r="AZ96" s="494">
        <v>0</v>
      </c>
      <c r="BA96" s="494">
        <v>0</v>
      </c>
      <c r="BB96" s="494">
        <v>0</v>
      </c>
      <c r="BC96" s="494">
        <v>0</v>
      </c>
      <c r="BD96" s="494">
        <v>0</v>
      </c>
      <c r="BE96" s="494">
        <v>0</v>
      </c>
      <c r="BF96" s="494">
        <v>0</v>
      </c>
      <c r="BG96" s="494">
        <v>0</v>
      </c>
      <c r="BH96" s="494">
        <v>0</v>
      </c>
      <c r="BI96" s="494">
        <v>0</v>
      </c>
      <c r="BJ96" s="494">
        <v>0</v>
      </c>
      <c r="BK96" s="494">
        <v>0</v>
      </c>
      <c r="BL96" s="494">
        <v>0</v>
      </c>
      <c r="BM96" s="494">
        <v>0</v>
      </c>
      <c r="BN96" s="494">
        <v>0</v>
      </c>
      <c r="BO96" s="494">
        <v>0</v>
      </c>
      <c r="BP96" s="494">
        <v>0</v>
      </c>
      <c r="BQ96" s="494">
        <v>0</v>
      </c>
      <c r="BR96" s="494">
        <v>0</v>
      </c>
      <c r="BS96" s="494">
        <v>0</v>
      </c>
      <c r="BT96" s="494">
        <v>0</v>
      </c>
      <c r="BU96" s="494">
        <v>0</v>
      </c>
      <c r="BV96" s="494">
        <v>0</v>
      </c>
      <c r="BW96" s="494">
        <v>0</v>
      </c>
      <c r="BX96" s="494">
        <v>0</v>
      </c>
      <c r="BY96" s="494">
        <v>0</v>
      </c>
      <c r="BZ96" s="494">
        <v>0</v>
      </c>
      <c r="CA96" s="494">
        <v>0</v>
      </c>
      <c r="CB96" s="494">
        <v>0</v>
      </c>
      <c r="CC96" s="494">
        <v>0</v>
      </c>
      <c r="CD96" s="494">
        <v>0</v>
      </c>
      <c r="CE96" s="494">
        <v>0</v>
      </c>
      <c r="CF96" s="494">
        <v>0</v>
      </c>
      <c r="CG96" s="494">
        <v>0</v>
      </c>
      <c r="CH96" s="494">
        <v>0</v>
      </c>
      <c r="CI96" s="494">
        <v>0</v>
      </c>
      <c r="CJ96" s="494">
        <v>0</v>
      </c>
      <c r="CK96" s="494">
        <v>0</v>
      </c>
      <c r="CL96" s="494">
        <v>0</v>
      </c>
      <c r="CM96" s="494">
        <v>0</v>
      </c>
      <c r="CN96" s="494">
        <v>0</v>
      </c>
      <c r="CO96" s="494">
        <v>0</v>
      </c>
      <c r="CP96" s="494">
        <v>0</v>
      </c>
      <c r="CQ96" s="494">
        <v>0</v>
      </c>
      <c r="CR96" s="494">
        <v>0</v>
      </c>
      <c r="CS96" s="494">
        <v>0</v>
      </c>
      <c r="CT96" s="9"/>
      <c r="CV96" s="343">
        <f>IF(COUNT(G96:INDEX(G96:CS96,RP+1))&lt;&gt;RP+1,"Error",0)</f>
        <v>0</v>
      </c>
      <c r="CX96" s="324">
        <f t="shared" ref="CX96:CX115" si="35">IF(OR(AND(OR(ISBLANK(C96),NOT(ISBLANK(C96)),C96="Spare"),E96=0,F96=0),AND(NOT(ISBLANK(C96)),NOT(C96="Spare"),NOT(E96=0),NOT(F96=0))),0,"Error")</f>
        <v>0</v>
      </c>
    </row>
    <row r="97" spans="3:102" ht="13" hidden="1" x14ac:dyDescent="0.3">
      <c r="C97" s="421"/>
      <c r="E97" s="492">
        <f>G97+NPV(G.Asm!$F$40,H97:INDEX(H97:CS97,RP))</f>
        <v>0</v>
      </c>
      <c r="F97" s="492">
        <f t="shared" si="34"/>
        <v>0</v>
      </c>
      <c r="G97" s="493">
        <v>0</v>
      </c>
      <c r="H97" s="494">
        <v>0</v>
      </c>
      <c r="I97" s="494">
        <v>0</v>
      </c>
      <c r="J97" s="494">
        <v>0</v>
      </c>
      <c r="K97" s="494">
        <v>0</v>
      </c>
      <c r="L97" s="494">
        <v>0</v>
      </c>
      <c r="M97" s="494">
        <v>0</v>
      </c>
      <c r="N97" s="494">
        <v>0</v>
      </c>
      <c r="O97" s="494">
        <v>0</v>
      </c>
      <c r="P97" s="494">
        <v>0</v>
      </c>
      <c r="Q97" s="494">
        <v>0</v>
      </c>
      <c r="R97" s="494">
        <v>0</v>
      </c>
      <c r="S97" s="494">
        <v>0</v>
      </c>
      <c r="T97" s="494">
        <v>0</v>
      </c>
      <c r="U97" s="494">
        <v>0</v>
      </c>
      <c r="V97" s="494">
        <v>0</v>
      </c>
      <c r="W97" s="494">
        <v>0</v>
      </c>
      <c r="X97" s="494">
        <v>0</v>
      </c>
      <c r="Y97" s="494">
        <v>0</v>
      </c>
      <c r="Z97" s="494">
        <v>0</v>
      </c>
      <c r="AA97" s="494">
        <v>0</v>
      </c>
      <c r="AB97" s="494">
        <v>0</v>
      </c>
      <c r="AC97" s="494">
        <v>0</v>
      </c>
      <c r="AD97" s="494">
        <v>0</v>
      </c>
      <c r="AE97" s="494">
        <v>0</v>
      </c>
      <c r="AF97" s="494">
        <v>0</v>
      </c>
      <c r="AG97" s="494">
        <v>0</v>
      </c>
      <c r="AH97" s="494">
        <v>0</v>
      </c>
      <c r="AI97" s="494">
        <v>0</v>
      </c>
      <c r="AJ97" s="494">
        <v>0</v>
      </c>
      <c r="AK97" s="494">
        <v>0</v>
      </c>
      <c r="AL97" s="494">
        <v>0</v>
      </c>
      <c r="AM97" s="494">
        <v>0</v>
      </c>
      <c r="AN97" s="494">
        <v>0</v>
      </c>
      <c r="AO97" s="494">
        <v>0</v>
      </c>
      <c r="AP97" s="494">
        <v>0</v>
      </c>
      <c r="AQ97" s="494">
        <v>0</v>
      </c>
      <c r="AR97" s="494">
        <v>0</v>
      </c>
      <c r="AS97" s="494">
        <v>0</v>
      </c>
      <c r="AT97" s="494">
        <v>0</v>
      </c>
      <c r="AU97" s="494">
        <v>0</v>
      </c>
      <c r="AV97" s="494">
        <v>0</v>
      </c>
      <c r="AW97" s="494">
        <v>0</v>
      </c>
      <c r="AX97" s="494">
        <v>0</v>
      </c>
      <c r="AY97" s="494">
        <v>0</v>
      </c>
      <c r="AZ97" s="494">
        <v>0</v>
      </c>
      <c r="BA97" s="494">
        <v>0</v>
      </c>
      <c r="BB97" s="494">
        <v>0</v>
      </c>
      <c r="BC97" s="494">
        <v>0</v>
      </c>
      <c r="BD97" s="494">
        <v>0</v>
      </c>
      <c r="BE97" s="494">
        <v>0</v>
      </c>
      <c r="BF97" s="494">
        <v>0</v>
      </c>
      <c r="BG97" s="494">
        <v>0</v>
      </c>
      <c r="BH97" s="494">
        <v>0</v>
      </c>
      <c r="BI97" s="494">
        <v>0</v>
      </c>
      <c r="BJ97" s="494">
        <v>0</v>
      </c>
      <c r="BK97" s="494">
        <v>0</v>
      </c>
      <c r="BL97" s="494">
        <v>0</v>
      </c>
      <c r="BM97" s="494">
        <v>0</v>
      </c>
      <c r="BN97" s="494">
        <v>0</v>
      </c>
      <c r="BO97" s="494">
        <v>0</v>
      </c>
      <c r="BP97" s="494">
        <v>0</v>
      </c>
      <c r="BQ97" s="494">
        <v>0</v>
      </c>
      <c r="BR97" s="494">
        <v>0</v>
      </c>
      <c r="BS97" s="494">
        <v>0</v>
      </c>
      <c r="BT97" s="494">
        <v>0</v>
      </c>
      <c r="BU97" s="494">
        <v>0</v>
      </c>
      <c r="BV97" s="494">
        <v>0</v>
      </c>
      <c r="BW97" s="494">
        <v>0</v>
      </c>
      <c r="BX97" s="494">
        <v>0</v>
      </c>
      <c r="BY97" s="494">
        <v>0</v>
      </c>
      <c r="BZ97" s="494">
        <v>0</v>
      </c>
      <c r="CA97" s="494">
        <v>0</v>
      </c>
      <c r="CB97" s="494">
        <v>0</v>
      </c>
      <c r="CC97" s="494">
        <v>0</v>
      </c>
      <c r="CD97" s="494">
        <v>0</v>
      </c>
      <c r="CE97" s="494">
        <v>0</v>
      </c>
      <c r="CF97" s="494">
        <v>0</v>
      </c>
      <c r="CG97" s="494">
        <v>0</v>
      </c>
      <c r="CH97" s="494">
        <v>0</v>
      </c>
      <c r="CI97" s="494">
        <v>0</v>
      </c>
      <c r="CJ97" s="494">
        <v>0</v>
      </c>
      <c r="CK97" s="494">
        <v>0</v>
      </c>
      <c r="CL97" s="494">
        <v>0</v>
      </c>
      <c r="CM97" s="494">
        <v>0</v>
      </c>
      <c r="CN97" s="494">
        <v>0</v>
      </c>
      <c r="CO97" s="494">
        <v>0</v>
      </c>
      <c r="CP97" s="494">
        <v>0</v>
      </c>
      <c r="CQ97" s="494">
        <v>0</v>
      </c>
      <c r="CR97" s="494">
        <v>0</v>
      </c>
      <c r="CS97" s="494">
        <v>0</v>
      </c>
      <c r="CT97" s="9"/>
      <c r="CV97" s="343">
        <f>IF(COUNT(G97:INDEX(G97:CS97,RP+1))&lt;&gt;RP+1,"Error",0)</f>
        <v>0</v>
      </c>
      <c r="CX97" s="324">
        <f t="shared" si="35"/>
        <v>0</v>
      </c>
    </row>
    <row r="98" spans="3:102" ht="13" hidden="1" x14ac:dyDescent="0.3">
      <c r="C98" s="421"/>
      <c r="E98" s="492">
        <f>G98+NPV(G.Asm!$F$40,H98:INDEX(H98:CS98,RP))</f>
        <v>0</v>
      </c>
      <c r="F98" s="492">
        <f t="shared" si="34"/>
        <v>0</v>
      </c>
      <c r="G98" s="493">
        <v>0</v>
      </c>
      <c r="H98" s="494">
        <v>0</v>
      </c>
      <c r="I98" s="494">
        <v>0</v>
      </c>
      <c r="J98" s="494">
        <v>0</v>
      </c>
      <c r="K98" s="494">
        <v>0</v>
      </c>
      <c r="L98" s="494">
        <v>0</v>
      </c>
      <c r="M98" s="494">
        <v>0</v>
      </c>
      <c r="N98" s="494">
        <v>0</v>
      </c>
      <c r="O98" s="494">
        <v>0</v>
      </c>
      <c r="P98" s="494">
        <v>0</v>
      </c>
      <c r="Q98" s="494">
        <v>0</v>
      </c>
      <c r="R98" s="494">
        <v>0</v>
      </c>
      <c r="S98" s="494">
        <v>0</v>
      </c>
      <c r="T98" s="494">
        <v>0</v>
      </c>
      <c r="U98" s="494">
        <v>0</v>
      </c>
      <c r="V98" s="494">
        <v>0</v>
      </c>
      <c r="W98" s="494">
        <v>0</v>
      </c>
      <c r="X98" s="494">
        <v>0</v>
      </c>
      <c r="Y98" s="494">
        <v>0</v>
      </c>
      <c r="Z98" s="494">
        <v>0</v>
      </c>
      <c r="AA98" s="494">
        <v>0</v>
      </c>
      <c r="AB98" s="494">
        <v>0</v>
      </c>
      <c r="AC98" s="494">
        <v>0</v>
      </c>
      <c r="AD98" s="494">
        <v>0</v>
      </c>
      <c r="AE98" s="494">
        <v>0</v>
      </c>
      <c r="AF98" s="494">
        <v>0</v>
      </c>
      <c r="AG98" s="494">
        <v>0</v>
      </c>
      <c r="AH98" s="494">
        <v>0</v>
      </c>
      <c r="AI98" s="494">
        <v>0</v>
      </c>
      <c r="AJ98" s="494">
        <v>0</v>
      </c>
      <c r="AK98" s="494">
        <v>0</v>
      </c>
      <c r="AL98" s="494">
        <v>0</v>
      </c>
      <c r="AM98" s="494">
        <v>0</v>
      </c>
      <c r="AN98" s="494">
        <v>0</v>
      </c>
      <c r="AO98" s="494">
        <v>0</v>
      </c>
      <c r="AP98" s="494">
        <v>0</v>
      </c>
      <c r="AQ98" s="494">
        <v>0</v>
      </c>
      <c r="AR98" s="494">
        <v>0</v>
      </c>
      <c r="AS98" s="494">
        <v>0</v>
      </c>
      <c r="AT98" s="494">
        <v>0</v>
      </c>
      <c r="AU98" s="494">
        <v>0</v>
      </c>
      <c r="AV98" s="494">
        <v>0</v>
      </c>
      <c r="AW98" s="494">
        <v>0</v>
      </c>
      <c r="AX98" s="494">
        <v>0</v>
      </c>
      <c r="AY98" s="494">
        <v>0</v>
      </c>
      <c r="AZ98" s="494">
        <v>0</v>
      </c>
      <c r="BA98" s="494">
        <v>0</v>
      </c>
      <c r="BB98" s="494">
        <v>0</v>
      </c>
      <c r="BC98" s="494">
        <v>0</v>
      </c>
      <c r="BD98" s="494">
        <v>0</v>
      </c>
      <c r="BE98" s="494">
        <v>0</v>
      </c>
      <c r="BF98" s="494">
        <v>0</v>
      </c>
      <c r="BG98" s="494">
        <v>0</v>
      </c>
      <c r="BH98" s="494">
        <v>0</v>
      </c>
      <c r="BI98" s="494">
        <v>0</v>
      </c>
      <c r="BJ98" s="494">
        <v>0</v>
      </c>
      <c r="BK98" s="494">
        <v>0</v>
      </c>
      <c r="BL98" s="494">
        <v>0</v>
      </c>
      <c r="BM98" s="494">
        <v>0</v>
      </c>
      <c r="BN98" s="494">
        <v>0</v>
      </c>
      <c r="BO98" s="494">
        <v>0</v>
      </c>
      <c r="BP98" s="494">
        <v>0</v>
      </c>
      <c r="BQ98" s="494">
        <v>0</v>
      </c>
      <c r="BR98" s="494">
        <v>0</v>
      </c>
      <c r="BS98" s="494">
        <v>0</v>
      </c>
      <c r="BT98" s="494">
        <v>0</v>
      </c>
      <c r="BU98" s="494">
        <v>0</v>
      </c>
      <c r="BV98" s="494">
        <v>0</v>
      </c>
      <c r="BW98" s="494">
        <v>0</v>
      </c>
      <c r="BX98" s="494">
        <v>0</v>
      </c>
      <c r="BY98" s="494">
        <v>0</v>
      </c>
      <c r="BZ98" s="494">
        <v>0</v>
      </c>
      <c r="CA98" s="494">
        <v>0</v>
      </c>
      <c r="CB98" s="494">
        <v>0</v>
      </c>
      <c r="CC98" s="494">
        <v>0</v>
      </c>
      <c r="CD98" s="494">
        <v>0</v>
      </c>
      <c r="CE98" s="494">
        <v>0</v>
      </c>
      <c r="CF98" s="494">
        <v>0</v>
      </c>
      <c r="CG98" s="494">
        <v>0</v>
      </c>
      <c r="CH98" s="494">
        <v>0</v>
      </c>
      <c r="CI98" s="494">
        <v>0</v>
      </c>
      <c r="CJ98" s="494">
        <v>0</v>
      </c>
      <c r="CK98" s="494">
        <v>0</v>
      </c>
      <c r="CL98" s="494">
        <v>0</v>
      </c>
      <c r="CM98" s="494">
        <v>0</v>
      </c>
      <c r="CN98" s="494">
        <v>0</v>
      </c>
      <c r="CO98" s="494">
        <v>0</v>
      </c>
      <c r="CP98" s="494">
        <v>0</v>
      </c>
      <c r="CQ98" s="494">
        <v>0</v>
      </c>
      <c r="CR98" s="494">
        <v>0</v>
      </c>
      <c r="CS98" s="494">
        <v>0</v>
      </c>
      <c r="CT98" s="9"/>
      <c r="CV98" s="343">
        <f>IF(COUNT(G98:INDEX(G98:CS98,RP+1))&lt;&gt;RP+1,"Error",0)</f>
        <v>0</v>
      </c>
      <c r="CX98" s="324">
        <f t="shared" si="35"/>
        <v>0</v>
      </c>
    </row>
    <row r="99" spans="3:102" ht="13" hidden="1" x14ac:dyDescent="0.3">
      <c r="C99" s="421"/>
      <c r="E99" s="492">
        <f>G99+NPV(G.Asm!$F$40,H99:INDEX(H99:CS99,RP))</f>
        <v>0</v>
      </c>
      <c r="F99" s="492">
        <f t="shared" si="34"/>
        <v>0</v>
      </c>
      <c r="G99" s="493">
        <v>0</v>
      </c>
      <c r="H99" s="494">
        <v>0</v>
      </c>
      <c r="I99" s="494">
        <v>0</v>
      </c>
      <c r="J99" s="494">
        <v>0</v>
      </c>
      <c r="K99" s="494">
        <v>0</v>
      </c>
      <c r="L99" s="494">
        <v>0</v>
      </c>
      <c r="M99" s="494">
        <v>0</v>
      </c>
      <c r="N99" s="494">
        <v>0</v>
      </c>
      <c r="O99" s="494">
        <v>0</v>
      </c>
      <c r="P99" s="494">
        <v>0</v>
      </c>
      <c r="Q99" s="494">
        <v>0</v>
      </c>
      <c r="R99" s="494">
        <v>0</v>
      </c>
      <c r="S99" s="494">
        <v>0</v>
      </c>
      <c r="T99" s="494">
        <v>0</v>
      </c>
      <c r="U99" s="494">
        <v>0</v>
      </c>
      <c r="V99" s="494">
        <v>0</v>
      </c>
      <c r="W99" s="494">
        <v>0</v>
      </c>
      <c r="X99" s="494">
        <v>0</v>
      </c>
      <c r="Y99" s="494">
        <v>0</v>
      </c>
      <c r="Z99" s="494">
        <v>0</v>
      </c>
      <c r="AA99" s="494">
        <v>0</v>
      </c>
      <c r="AB99" s="494">
        <v>0</v>
      </c>
      <c r="AC99" s="494">
        <v>0</v>
      </c>
      <c r="AD99" s="494">
        <v>0</v>
      </c>
      <c r="AE99" s="494">
        <v>0</v>
      </c>
      <c r="AF99" s="494">
        <v>0</v>
      </c>
      <c r="AG99" s="494">
        <v>0</v>
      </c>
      <c r="AH99" s="494">
        <v>0</v>
      </c>
      <c r="AI99" s="494">
        <v>0</v>
      </c>
      <c r="AJ99" s="494">
        <v>0</v>
      </c>
      <c r="AK99" s="494">
        <v>0</v>
      </c>
      <c r="AL99" s="494">
        <v>0</v>
      </c>
      <c r="AM99" s="494">
        <v>0</v>
      </c>
      <c r="AN99" s="494">
        <v>0</v>
      </c>
      <c r="AO99" s="494">
        <v>0</v>
      </c>
      <c r="AP99" s="494">
        <v>0</v>
      </c>
      <c r="AQ99" s="494">
        <v>0</v>
      </c>
      <c r="AR99" s="494">
        <v>0</v>
      </c>
      <c r="AS99" s="494">
        <v>0</v>
      </c>
      <c r="AT99" s="494">
        <v>0</v>
      </c>
      <c r="AU99" s="494">
        <v>0</v>
      </c>
      <c r="AV99" s="494">
        <v>0</v>
      </c>
      <c r="AW99" s="494">
        <v>0</v>
      </c>
      <c r="AX99" s="494">
        <v>0</v>
      </c>
      <c r="AY99" s="494">
        <v>0</v>
      </c>
      <c r="AZ99" s="494">
        <v>0</v>
      </c>
      <c r="BA99" s="494">
        <v>0</v>
      </c>
      <c r="BB99" s="494">
        <v>0</v>
      </c>
      <c r="BC99" s="494">
        <v>0</v>
      </c>
      <c r="BD99" s="494">
        <v>0</v>
      </c>
      <c r="BE99" s="494">
        <v>0</v>
      </c>
      <c r="BF99" s="494">
        <v>0</v>
      </c>
      <c r="BG99" s="494">
        <v>0</v>
      </c>
      <c r="BH99" s="494">
        <v>0</v>
      </c>
      <c r="BI99" s="494">
        <v>0</v>
      </c>
      <c r="BJ99" s="494">
        <v>0</v>
      </c>
      <c r="BK99" s="494">
        <v>0</v>
      </c>
      <c r="BL99" s="494">
        <v>0</v>
      </c>
      <c r="BM99" s="494">
        <v>0</v>
      </c>
      <c r="BN99" s="494">
        <v>0</v>
      </c>
      <c r="BO99" s="494">
        <v>0</v>
      </c>
      <c r="BP99" s="494">
        <v>0</v>
      </c>
      <c r="BQ99" s="494">
        <v>0</v>
      </c>
      <c r="BR99" s="494">
        <v>0</v>
      </c>
      <c r="BS99" s="494">
        <v>0</v>
      </c>
      <c r="BT99" s="494">
        <v>0</v>
      </c>
      <c r="BU99" s="494">
        <v>0</v>
      </c>
      <c r="BV99" s="494">
        <v>0</v>
      </c>
      <c r="BW99" s="494">
        <v>0</v>
      </c>
      <c r="BX99" s="494">
        <v>0</v>
      </c>
      <c r="BY99" s="494">
        <v>0</v>
      </c>
      <c r="BZ99" s="494">
        <v>0</v>
      </c>
      <c r="CA99" s="494">
        <v>0</v>
      </c>
      <c r="CB99" s="494">
        <v>0</v>
      </c>
      <c r="CC99" s="494">
        <v>0</v>
      </c>
      <c r="CD99" s="494">
        <v>0</v>
      </c>
      <c r="CE99" s="494">
        <v>0</v>
      </c>
      <c r="CF99" s="494">
        <v>0</v>
      </c>
      <c r="CG99" s="494">
        <v>0</v>
      </c>
      <c r="CH99" s="494">
        <v>0</v>
      </c>
      <c r="CI99" s="494">
        <v>0</v>
      </c>
      <c r="CJ99" s="494">
        <v>0</v>
      </c>
      <c r="CK99" s="494">
        <v>0</v>
      </c>
      <c r="CL99" s="494">
        <v>0</v>
      </c>
      <c r="CM99" s="494">
        <v>0</v>
      </c>
      <c r="CN99" s="494">
        <v>0</v>
      </c>
      <c r="CO99" s="494">
        <v>0</v>
      </c>
      <c r="CP99" s="494">
        <v>0</v>
      </c>
      <c r="CQ99" s="494">
        <v>0</v>
      </c>
      <c r="CR99" s="494">
        <v>0</v>
      </c>
      <c r="CS99" s="494">
        <v>0</v>
      </c>
      <c r="CT99" s="9"/>
      <c r="CV99" s="343">
        <f>IF(COUNT(G99:INDEX(G99:CS99,RP+1))&lt;&gt;RP+1,"Error",0)</f>
        <v>0</v>
      </c>
      <c r="CX99" s="324">
        <f t="shared" si="35"/>
        <v>0</v>
      </c>
    </row>
    <row r="100" spans="3:102" ht="13" hidden="1" x14ac:dyDescent="0.3">
      <c r="C100" s="421"/>
      <c r="E100" s="492">
        <f>G100+NPV(G.Asm!$F$40,H100:INDEX(H100:CS100,RP))</f>
        <v>0</v>
      </c>
      <c r="F100" s="492">
        <f t="shared" si="34"/>
        <v>0</v>
      </c>
      <c r="G100" s="493">
        <v>0</v>
      </c>
      <c r="H100" s="494">
        <v>0</v>
      </c>
      <c r="I100" s="494">
        <v>0</v>
      </c>
      <c r="J100" s="494">
        <v>0</v>
      </c>
      <c r="K100" s="494">
        <v>0</v>
      </c>
      <c r="L100" s="494">
        <v>0</v>
      </c>
      <c r="M100" s="494">
        <v>0</v>
      </c>
      <c r="N100" s="494">
        <v>0</v>
      </c>
      <c r="O100" s="494">
        <v>0</v>
      </c>
      <c r="P100" s="494">
        <v>0</v>
      </c>
      <c r="Q100" s="494">
        <v>0</v>
      </c>
      <c r="R100" s="494">
        <v>0</v>
      </c>
      <c r="S100" s="494">
        <v>0</v>
      </c>
      <c r="T100" s="494">
        <v>0</v>
      </c>
      <c r="U100" s="494">
        <v>0</v>
      </c>
      <c r="V100" s="494">
        <v>0</v>
      </c>
      <c r="W100" s="494">
        <v>0</v>
      </c>
      <c r="X100" s="494">
        <v>0</v>
      </c>
      <c r="Y100" s="494">
        <v>0</v>
      </c>
      <c r="Z100" s="494">
        <v>0</v>
      </c>
      <c r="AA100" s="494">
        <v>0</v>
      </c>
      <c r="AB100" s="494">
        <v>0</v>
      </c>
      <c r="AC100" s="494">
        <v>0</v>
      </c>
      <c r="AD100" s="494">
        <v>0</v>
      </c>
      <c r="AE100" s="494">
        <v>0</v>
      </c>
      <c r="AF100" s="494">
        <v>0</v>
      </c>
      <c r="AG100" s="494">
        <v>0</v>
      </c>
      <c r="AH100" s="494">
        <v>0</v>
      </c>
      <c r="AI100" s="494">
        <v>0</v>
      </c>
      <c r="AJ100" s="494">
        <v>0</v>
      </c>
      <c r="AK100" s="494">
        <v>0</v>
      </c>
      <c r="AL100" s="494">
        <v>0</v>
      </c>
      <c r="AM100" s="494">
        <v>0</v>
      </c>
      <c r="AN100" s="494">
        <v>0</v>
      </c>
      <c r="AO100" s="494">
        <v>0</v>
      </c>
      <c r="AP100" s="494">
        <v>0</v>
      </c>
      <c r="AQ100" s="494">
        <v>0</v>
      </c>
      <c r="AR100" s="494">
        <v>0</v>
      </c>
      <c r="AS100" s="494">
        <v>0</v>
      </c>
      <c r="AT100" s="494">
        <v>0</v>
      </c>
      <c r="AU100" s="494">
        <v>0</v>
      </c>
      <c r="AV100" s="494">
        <v>0</v>
      </c>
      <c r="AW100" s="494">
        <v>0</v>
      </c>
      <c r="AX100" s="494">
        <v>0</v>
      </c>
      <c r="AY100" s="494">
        <v>0</v>
      </c>
      <c r="AZ100" s="494">
        <v>0</v>
      </c>
      <c r="BA100" s="494">
        <v>0</v>
      </c>
      <c r="BB100" s="494">
        <v>0</v>
      </c>
      <c r="BC100" s="494">
        <v>0</v>
      </c>
      <c r="BD100" s="494">
        <v>0</v>
      </c>
      <c r="BE100" s="494">
        <v>0</v>
      </c>
      <c r="BF100" s="494">
        <v>0</v>
      </c>
      <c r="BG100" s="494">
        <v>0</v>
      </c>
      <c r="BH100" s="494">
        <v>0</v>
      </c>
      <c r="BI100" s="494">
        <v>0</v>
      </c>
      <c r="BJ100" s="494">
        <v>0</v>
      </c>
      <c r="BK100" s="494">
        <v>0</v>
      </c>
      <c r="BL100" s="494">
        <v>0</v>
      </c>
      <c r="BM100" s="494">
        <v>0</v>
      </c>
      <c r="BN100" s="494">
        <v>0</v>
      </c>
      <c r="BO100" s="494">
        <v>0</v>
      </c>
      <c r="BP100" s="494">
        <v>0</v>
      </c>
      <c r="BQ100" s="494">
        <v>0</v>
      </c>
      <c r="BR100" s="494">
        <v>0</v>
      </c>
      <c r="BS100" s="494">
        <v>0</v>
      </c>
      <c r="BT100" s="494">
        <v>0</v>
      </c>
      <c r="BU100" s="494">
        <v>0</v>
      </c>
      <c r="BV100" s="494">
        <v>0</v>
      </c>
      <c r="BW100" s="494">
        <v>0</v>
      </c>
      <c r="BX100" s="494">
        <v>0</v>
      </c>
      <c r="BY100" s="494">
        <v>0</v>
      </c>
      <c r="BZ100" s="494">
        <v>0</v>
      </c>
      <c r="CA100" s="494">
        <v>0</v>
      </c>
      <c r="CB100" s="494">
        <v>0</v>
      </c>
      <c r="CC100" s="494">
        <v>0</v>
      </c>
      <c r="CD100" s="494">
        <v>0</v>
      </c>
      <c r="CE100" s="494">
        <v>0</v>
      </c>
      <c r="CF100" s="494">
        <v>0</v>
      </c>
      <c r="CG100" s="494">
        <v>0</v>
      </c>
      <c r="CH100" s="494">
        <v>0</v>
      </c>
      <c r="CI100" s="494">
        <v>0</v>
      </c>
      <c r="CJ100" s="494">
        <v>0</v>
      </c>
      <c r="CK100" s="494">
        <v>0</v>
      </c>
      <c r="CL100" s="494">
        <v>0</v>
      </c>
      <c r="CM100" s="494">
        <v>0</v>
      </c>
      <c r="CN100" s="494">
        <v>0</v>
      </c>
      <c r="CO100" s="494">
        <v>0</v>
      </c>
      <c r="CP100" s="494">
        <v>0</v>
      </c>
      <c r="CQ100" s="494">
        <v>0</v>
      </c>
      <c r="CR100" s="494">
        <v>0</v>
      </c>
      <c r="CS100" s="494">
        <v>0</v>
      </c>
      <c r="CT100" s="9"/>
      <c r="CV100" s="343">
        <f>IF(COUNT(G100:INDEX(G100:CS100,RP+1))&lt;&gt;RP+1,"Error",0)</f>
        <v>0</v>
      </c>
      <c r="CX100" s="324">
        <f t="shared" si="35"/>
        <v>0</v>
      </c>
    </row>
    <row r="101" spans="3:102" ht="13" hidden="1" x14ac:dyDescent="0.3">
      <c r="C101" s="421"/>
      <c r="E101" s="492">
        <f>G101+NPV(G.Asm!$F$40,H101:INDEX(H101:CS101,RP))</f>
        <v>0</v>
      </c>
      <c r="F101" s="492">
        <f t="shared" si="34"/>
        <v>0</v>
      </c>
      <c r="G101" s="493">
        <v>0</v>
      </c>
      <c r="H101" s="494">
        <v>0</v>
      </c>
      <c r="I101" s="494">
        <v>0</v>
      </c>
      <c r="J101" s="494">
        <v>0</v>
      </c>
      <c r="K101" s="494">
        <v>0</v>
      </c>
      <c r="L101" s="494">
        <v>0</v>
      </c>
      <c r="M101" s="494">
        <v>0</v>
      </c>
      <c r="N101" s="494">
        <v>0</v>
      </c>
      <c r="O101" s="494">
        <v>0</v>
      </c>
      <c r="P101" s="494">
        <v>0</v>
      </c>
      <c r="Q101" s="494">
        <v>0</v>
      </c>
      <c r="R101" s="494">
        <v>0</v>
      </c>
      <c r="S101" s="494">
        <v>0</v>
      </c>
      <c r="T101" s="494">
        <v>0</v>
      </c>
      <c r="U101" s="494">
        <v>0</v>
      </c>
      <c r="V101" s="494">
        <v>0</v>
      </c>
      <c r="W101" s="494">
        <v>0</v>
      </c>
      <c r="X101" s="494">
        <v>0</v>
      </c>
      <c r="Y101" s="494">
        <v>0</v>
      </c>
      <c r="Z101" s="494">
        <v>0</v>
      </c>
      <c r="AA101" s="494">
        <v>0</v>
      </c>
      <c r="AB101" s="494">
        <v>0</v>
      </c>
      <c r="AC101" s="494">
        <v>0</v>
      </c>
      <c r="AD101" s="494">
        <v>0</v>
      </c>
      <c r="AE101" s="494">
        <v>0</v>
      </c>
      <c r="AF101" s="494">
        <v>0</v>
      </c>
      <c r="AG101" s="494">
        <v>0</v>
      </c>
      <c r="AH101" s="494">
        <v>0</v>
      </c>
      <c r="AI101" s="494">
        <v>0</v>
      </c>
      <c r="AJ101" s="494">
        <v>0</v>
      </c>
      <c r="AK101" s="494">
        <v>0</v>
      </c>
      <c r="AL101" s="494">
        <v>0</v>
      </c>
      <c r="AM101" s="494">
        <v>0</v>
      </c>
      <c r="AN101" s="494">
        <v>0</v>
      </c>
      <c r="AO101" s="494">
        <v>0</v>
      </c>
      <c r="AP101" s="494">
        <v>0</v>
      </c>
      <c r="AQ101" s="494">
        <v>0</v>
      </c>
      <c r="AR101" s="494">
        <v>0</v>
      </c>
      <c r="AS101" s="494">
        <v>0</v>
      </c>
      <c r="AT101" s="494">
        <v>0</v>
      </c>
      <c r="AU101" s="494">
        <v>0</v>
      </c>
      <c r="AV101" s="494">
        <v>0</v>
      </c>
      <c r="AW101" s="494">
        <v>0</v>
      </c>
      <c r="AX101" s="494">
        <v>0</v>
      </c>
      <c r="AY101" s="494">
        <v>0</v>
      </c>
      <c r="AZ101" s="494">
        <v>0</v>
      </c>
      <c r="BA101" s="494">
        <v>0</v>
      </c>
      <c r="BB101" s="494">
        <v>0</v>
      </c>
      <c r="BC101" s="494">
        <v>0</v>
      </c>
      <c r="BD101" s="494">
        <v>0</v>
      </c>
      <c r="BE101" s="494">
        <v>0</v>
      </c>
      <c r="BF101" s="494">
        <v>0</v>
      </c>
      <c r="BG101" s="494">
        <v>0</v>
      </c>
      <c r="BH101" s="494">
        <v>0</v>
      </c>
      <c r="BI101" s="494">
        <v>0</v>
      </c>
      <c r="BJ101" s="494">
        <v>0</v>
      </c>
      <c r="BK101" s="494">
        <v>0</v>
      </c>
      <c r="BL101" s="494">
        <v>0</v>
      </c>
      <c r="BM101" s="494">
        <v>0</v>
      </c>
      <c r="BN101" s="494">
        <v>0</v>
      </c>
      <c r="BO101" s="494">
        <v>0</v>
      </c>
      <c r="BP101" s="494">
        <v>0</v>
      </c>
      <c r="BQ101" s="494">
        <v>0</v>
      </c>
      <c r="BR101" s="494">
        <v>0</v>
      </c>
      <c r="BS101" s="494">
        <v>0</v>
      </c>
      <c r="BT101" s="494">
        <v>0</v>
      </c>
      <c r="BU101" s="494">
        <v>0</v>
      </c>
      <c r="BV101" s="494">
        <v>0</v>
      </c>
      <c r="BW101" s="494">
        <v>0</v>
      </c>
      <c r="BX101" s="494">
        <v>0</v>
      </c>
      <c r="BY101" s="494">
        <v>0</v>
      </c>
      <c r="BZ101" s="494">
        <v>0</v>
      </c>
      <c r="CA101" s="494">
        <v>0</v>
      </c>
      <c r="CB101" s="494">
        <v>0</v>
      </c>
      <c r="CC101" s="494">
        <v>0</v>
      </c>
      <c r="CD101" s="494">
        <v>0</v>
      </c>
      <c r="CE101" s="494">
        <v>0</v>
      </c>
      <c r="CF101" s="494">
        <v>0</v>
      </c>
      <c r="CG101" s="494">
        <v>0</v>
      </c>
      <c r="CH101" s="494">
        <v>0</v>
      </c>
      <c r="CI101" s="494">
        <v>0</v>
      </c>
      <c r="CJ101" s="494">
        <v>0</v>
      </c>
      <c r="CK101" s="494">
        <v>0</v>
      </c>
      <c r="CL101" s="494">
        <v>0</v>
      </c>
      <c r="CM101" s="494">
        <v>0</v>
      </c>
      <c r="CN101" s="494">
        <v>0</v>
      </c>
      <c r="CO101" s="494">
        <v>0</v>
      </c>
      <c r="CP101" s="494">
        <v>0</v>
      </c>
      <c r="CQ101" s="494">
        <v>0</v>
      </c>
      <c r="CR101" s="494">
        <v>0</v>
      </c>
      <c r="CS101" s="494">
        <v>0</v>
      </c>
      <c r="CT101" s="9"/>
      <c r="CV101" s="343">
        <f>IF(COUNT(G101:INDEX(G101:CS101,RP+1))&lt;&gt;RP+1,"Error",0)</f>
        <v>0</v>
      </c>
      <c r="CX101" s="324">
        <f t="shared" si="35"/>
        <v>0</v>
      </c>
    </row>
    <row r="102" spans="3:102" ht="13" hidden="1" x14ac:dyDescent="0.3">
      <c r="C102" s="421"/>
      <c r="E102" s="492">
        <f>G102+NPV(G.Asm!$F$40,H102:INDEX(H102:CS102,RP))</f>
        <v>0</v>
      </c>
      <c r="F102" s="492">
        <f t="shared" si="34"/>
        <v>0</v>
      </c>
      <c r="G102" s="493">
        <v>0</v>
      </c>
      <c r="H102" s="494">
        <v>0</v>
      </c>
      <c r="I102" s="494">
        <v>0</v>
      </c>
      <c r="J102" s="494">
        <v>0</v>
      </c>
      <c r="K102" s="494">
        <v>0</v>
      </c>
      <c r="L102" s="494">
        <v>0</v>
      </c>
      <c r="M102" s="494">
        <v>0</v>
      </c>
      <c r="N102" s="494">
        <v>0</v>
      </c>
      <c r="O102" s="494">
        <v>0</v>
      </c>
      <c r="P102" s="494">
        <v>0</v>
      </c>
      <c r="Q102" s="494">
        <v>0</v>
      </c>
      <c r="R102" s="494">
        <v>0</v>
      </c>
      <c r="S102" s="494">
        <v>0</v>
      </c>
      <c r="T102" s="494">
        <v>0</v>
      </c>
      <c r="U102" s="494">
        <v>0</v>
      </c>
      <c r="V102" s="494">
        <v>0</v>
      </c>
      <c r="W102" s="494">
        <v>0</v>
      </c>
      <c r="X102" s="494">
        <v>0</v>
      </c>
      <c r="Y102" s="494">
        <v>0</v>
      </c>
      <c r="Z102" s="494">
        <v>0</v>
      </c>
      <c r="AA102" s="494">
        <v>0</v>
      </c>
      <c r="AB102" s="494">
        <v>0</v>
      </c>
      <c r="AC102" s="494">
        <v>0</v>
      </c>
      <c r="AD102" s="494">
        <v>0</v>
      </c>
      <c r="AE102" s="494">
        <v>0</v>
      </c>
      <c r="AF102" s="494">
        <v>0</v>
      </c>
      <c r="AG102" s="494">
        <v>0</v>
      </c>
      <c r="AH102" s="494">
        <v>0</v>
      </c>
      <c r="AI102" s="494">
        <v>0</v>
      </c>
      <c r="AJ102" s="494">
        <v>0</v>
      </c>
      <c r="AK102" s="494">
        <v>0</v>
      </c>
      <c r="AL102" s="494">
        <v>0</v>
      </c>
      <c r="AM102" s="494">
        <v>0</v>
      </c>
      <c r="AN102" s="494">
        <v>0</v>
      </c>
      <c r="AO102" s="494">
        <v>0</v>
      </c>
      <c r="AP102" s="494">
        <v>0</v>
      </c>
      <c r="AQ102" s="494">
        <v>0</v>
      </c>
      <c r="AR102" s="494">
        <v>0</v>
      </c>
      <c r="AS102" s="494">
        <v>0</v>
      </c>
      <c r="AT102" s="494">
        <v>0</v>
      </c>
      <c r="AU102" s="494">
        <v>0</v>
      </c>
      <c r="AV102" s="494">
        <v>0</v>
      </c>
      <c r="AW102" s="494">
        <v>0</v>
      </c>
      <c r="AX102" s="494">
        <v>0</v>
      </c>
      <c r="AY102" s="494">
        <v>0</v>
      </c>
      <c r="AZ102" s="494">
        <v>0</v>
      </c>
      <c r="BA102" s="494">
        <v>0</v>
      </c>
      <c r="BB102" s="494">
        <v>0</v>
      </c>
      <c r="BC102" s="494">
        <v>0</v>
      </c>
      <c r="BD102" s="494">
        <v>0</v>
      </c>
      <c r="BE102" s="494">
        <v>0</v>
      </c>
      <c r="BF102" s="494">
        <v>0</v>
      </c>
      <c r="BG102" s="494">
        <v>0</v>
      </c>
      <c r="BH102" s="494">
        <v>0</v>
      </c>
      <c r="BI102" s="494">
        <v>0</v>
      </c>
      <c r="BJ102" s="494">
        <v>0</v>
      </c>
      <c r="BK102" s="494">
        <v>0</v>
      </c>
      <c r="BL102" s="494">
        <v>0</v>
      </c>
      <c r="BM102" s="494">
        <v>0</v>
      </c>
      <c r="BN102" s="494">
        <v>0</v>
      </c>
      <c r="BO102" s="494">
        <v>0</v>
      </c>
      <c r="BP102" s="494">
        <v>0</v>
      </c>
      <c r="BQ102" s="494">
        <v>0</v>
      </c>
      <c r="BR102" s="494">
        <v>0</v>
      </c>
      <c r="BS102" s="494">
        <v>0</v>
      </c>
      <c r="BT102" s="494">
        <v>0</v>
      </c>
      <c r="BU102" s="494">
        <v>0</v>
      </c>
      <c r="BV102" s="494">
        <v>0</v>
      </c>
      <c r="BW102" s="494">
        <v>0</v>
      </c>
      <c r="BX102" s="494">
        <v>0</v>
      </c>
      <c r="BY102" s="494">
        <v>0</v>
      </c>
      <c r="BZ102" s="494">
        <v>0</v>
      </c>
      <c r="CA102" s="494">
        <v>0</v>
      </c>
      <c r="CB102" s="494">
        <v>0</v>
      </c>
      <c r="CC102" s="494">
        <v>0</v>
      </c>
      <c r="CD102" s="494">
        <v>0</v>
      </c>
      <c r="CE102" s="494">
        <v>0</v>
      </c>
      <c r="CF102" s="494">
        <v>0</v>
      </c>
      <c r="CG102" s="494">
        <v>0</v>
      </c>
      <c r="CH102" s="494">
        <v>0</v>
      </c>
      <c r="CI102" s="494">
        <v>0</v>
      </c>
      <c r="CJ102" s="494">
        <v>0</v>
      </c>
      <c r="CK102" s="494">
        <v>0</v>
      </c>
      <c r="CL102" s="494">
        <v>0</v>
      </c>
      <c r="CM102" s="494">
        <v>0</v>
      </c>
      <c r="CN102" s="494">
        <v>0</v>
      </c>
      <c r="CO102" s="494">
        <v>0</v>
      </c>
      <c r="CP102" s="494">
        <v>0</v>
      </c>
      <c r="CQ102" s="494">
        <v>0</v>
      </c>
      <c r="CR102" s="494">
        <v>0</v>
      </c>
      <c r="CS102" s="494">
        <v>0</v>
      </c>
      <c r="CT102" s="9"/>
      <c r="CV102" s="343">
        <f>IF(COUNT(G102:INDEX(G102:CS102,RP+1))&lt;&gt;RP+1,"Error",0)</f>
        <v>0</v>
      </c>
      <c r="CX102" s="324">
        <f t="shared" si="35"/>
        <v>0</v>
      </c>
    </row>
    <row r="103" spans="3:102" ht="13" hidden="1" x14ac:dyDescent="0.3">
      <c r="C103" s="421"/>
      <c r="E103" s="492">
        <f>G103+NPV(G.Asm!$F$40,H103:INDEX(H103:CS103,RP))</f>
        <v>0</v>
      </c>
      <c r="F103" s="492">
        <f t="shared" ref="F103:F110" si="36">SUMIF($G$4:$CS$4,"&lt;="&amp;RP,G103:CS103)</f>
        <v>0</v>
      </c>
      <c r="G103" s="493">
        <v>0</v>
      </c>
      <c r="H103" s="494">
        <v>0</v>
      </c>
      <c r="I103" s="494">
        <v>0</v>
      </c>
      <c r="J103" s="494">
        <v>0</v>
      </c>
      <c r="K103" s="494">
        <v>0</v>
      </c>
      <c r="L103" s="494">
        <v>0</v>
      </c>
      <c r="M103" s="494">
        <v>0</v>
      </c>
      <c r="N103" s="494">
        <v>0</v>
      </c>
      <c r="O103" s="494">
        <v>0</v>
      </c>
      <c r="P103" s="494">
        <v>0</v>
      </c>
      <c r="Q103" s="494">
        <v>0</v>
      </c>
      <c r="R103" s="494">
        <v>0</v>
      </c>
      <c r="S103" s="494">
        <v>0</v>
      </c>
      <c r="T103" s="494">
        <v>0</v>
      </c>
      <c r="U103" s="494">
        <v>0</v>
      </c>
      <c r="V103" s="494">
        <v>0</v>
      </c>
      <c r="W103" s="494">
        <v>0</v>
      </c>
      <c r="X103" s="494">
        <v>0</v>
      </c>
      <c r="Y103" s="494">
        <v>0</v>
      </c>
      <c r="Z103" s="494">
        <v>0</v>
      </c>
      <c r="AA103" s="494">
        <v>0</v>
      </c>
      <c r="AB103" s="494">
        <v>0</v>
      </c>
      <c r="AC103" s="494">
        <v>0</v>
      </c>
      <c r="AD103" s="494">
        <v>0</v>
      </c>
      <c r="AE103" s="494">
        <v>0</v>
      </c>
      <c r="AF103" s="494">
        <v>0</v>
      </c>
      <c r="AG103" s="494">
        <v>0</v>
      </c>
      <c r="AH103" s="494">
        <v>0</v>
      </c>
      <c r="AI103" s="494">
        <v>0</v>
      </c>
      <c r="AJ103" s="494">
        <v>0</v>
      </c>
      <c r="AK103" s="494">
        <v>0</v>
      </c>
      <c r="AL103" s="494">
        <v>0</v>
      </c>
      <c r="AM103" s="494">
        <v>0</v>
      </c>
      <c r="AN103" s="494">
        <v>0</v>
      </c>
      <c r="AO103" s="494">
        <v>0</v>
      </c>
      <c r="AP103" s="494">
        <v>0</v>
      </c>
      <c r="AQ103" s="494">
        <v>0</v>
      </c>
      <c r="AR103" s="494">
        <v>0</v>
      </c>
      <c r="AS103" s="494">
        <v>0</v>
      </c>
      <c r="AT103" s="494">
        <v>0</v>
      </c>
      <c r="AU103" s="494">
        <v>0</v>
      </c>
      <c r="AV103" s="494">
        <v>0</v>
      </c>
      <c r="AW103" s="494">
        <v>0</v>
      </c>
      <c r="AX103" s="494">
        <v>0</v>
      </c>
      <c r="AY103" s="494">
        <v>0</v>
      </c>
      <c r="AZ103" s="494">
        <v>0</v>
      </c>
      <c r="BA103" s="494">
        <v>0</v>
      </c>
      <c r="BB103" s="494">
        <v>0</v>
      </c>
      <c r="BC103" s="494">
        <v>0</v>
      </c>
      <c r="BD103" s="494">
        <v>0</v>
      </c>
      <c r="BE103" s="494">
        <v>0</v>
      </c>
      <c r="BF103" s="494">
        <v>0</v>
      </c>
      <c r="BG103" s="494">
        <v>0</v>
      </c>
      <c r="BH103" s="494">
        <v>0</v>
      </c>
      <c r="BI103" s="494">
        <v>0</v>
      </c>
      <c r="BJ103" s="494">
        <v>0</v>
      </c>
      <c r="BK103" s="494">
        <v>0</v>
      </c>
      <c r="BL103" s="494">
        <v>0</v>
      </c>
      <c r="BM103" s="494">
        <v>0</v>
      </c>
      <c r="BN103" s="494">
        <v>0</v>
      </c>
      <c r="BO103" s="494">
        <v>0</v>
      </c>
      <c r="BP103" s="494">
        <v>0</v>
      </c>
      <c r="BQ103" s="494">
        <v>0</v>
      </c>
      <c r="BR103" s="494">
        <v>0</v>
      </c>
      <c r="BS103" s="494">
        <v>0</v>
      </c>
      <c r="BT103" s="494">
        <v>0</v>
      </c>
      <c r="BU103" s="494">
        <v>0</v>
      </c>
      <c r="BV103" s="494">
        <v>0</v>
      </c>
      <c r="BW103" s="494">
        <v>0</v>
      </c>
      <c r="BX103" s="494">
        <v>0</v>
      </c>
      <c r="BY103" s="494">
        <v>0</v>
      </c>
      <c r="BZ103" s="494">
        <v>0</v>
      </c>
      <c r="CA103" s="494">
        <v>0</v>
      </c>
      <c r="CB103" s="494">
        <v>0</v>
      </c>
      <c r="CC103" s="494">
        <v>0</v>
      </c>
      <c r="CD103" s="494">
        <v>0</v>
      </c>
      <c r="CE103" s="494">
        <v>0</v>
      </c>
      <c r="CF103" s="494">
        <v>0</v>
      </c>
      <c r="CG103" s="494">
        <v>0</v>
      </c>
      <c r="CH103" s="494">
        <v>0</v>
      </c>
      <c r="CI103" s="494">
        <v>0</v>
      </c>
      <c r="CJ103" s="494">
        <v>0</v>
      </c>
      <c r="CK103" s="494">
        <v>0</v>
      </c>
      <c r="CL103" s="494">
        <v>0</v>
      </c>
      <c r="CM103" s="494">
        <v>0</v>
      </c>
      <c r="CN103" s="494">
        <v>0</v>
      </c>
      <c r="CO103" s="494">
        <v>0</v>
      </c>
      <c r="CP103" s="494">
        <v>0</v>
      </c>
      <c r="CQ103" s="494">
        <v>0</v>
      </c>
      <c r="CR103" s="494">
        <v>0</v>
      </c>
      <c r="CS103" s="494">
        <v>0</v>
      </c>
      <c r="CT103" s="9"/>
      <c r="CV103" s="343">
        <f>IF(COUNT(G103:INDEX(G103:CS103,RP+1))&lt;&gt;RP+1,"Error",0)</f>
        <v>0</v>
      </c>
      <c r="CX103" s="324">
        <f t="shared" si="35"/>
        <v>0</v>
      </c>
    </row>
    <row r="104" spans="3:102" ht="13" hidden="1" x14ac:dyDescent="0.3">
      <c r="C104" s="421"/>
      <c r="E104" s="492">
        <f>G104+NPV(G.Asm!$F$40,H104:INDEX(H104:CS104,RP))</f>
        <v>0</v>
      </c>
      <c r="F104" s="492">
        <f t="shared" si="36"/>
        <v>0</v>
      </c>
      <c r="G104" s="493">
        <v>0</v>
      </c>
      <c r="H104" s="494">
        <v>0</v>
      </c>
      <c r="I104" s="494">
        <v>0</v>
      </c>
      <c r="J104" s="494">
        <v>0</v>
      </c>
      <c r="K104" s="494">
        <v>0</v>
      </c>
      <c r="L104" s="494">
        <v>0</v>
      </c>
      <c r="M104" s="494">
        <v>0</v>
      </c>
      <c r="N104" s="494">
        <v>0</v>
      </c>
      <c r="O104" s="494">
        <v>0</v>
      </c>
      <c r="P104" s="494">
        <v>0</v>
      </c>
      <c r="Q104" s="494">
        <v>0</v>
      </c>
      <c r="R104" s="494">
        <v>0</v>
      </c>
      <c r="S104" s="494">
        <v>0</v>
      </c>
      <c r="T104" s="494">
        <v>0</v>
      </c>
      <c r="U104" s="494">
        <v>0</v>
      </c>
      <c r="V104" s="494">
        <v>0</v>
      </c>
      <c r="W104" s="494">
        <v>0</v>
      </c>
      <c r="X104" s="494">
        <v>0</v>
      </c>
      <c r="Y104" s="494">
        <v>0</v>
      </c>
      <c r="Z104" s="494">
        <v>0</v>
      </c>
      <c r="AA104" s="494">
        <v>0</v>
      </c>
      <c r="AB104" s="494">
        <v>0</v>
      </c>
      <c r="AC104" s="494">
        <v>0</v>
      </c>
      <c r="AD104" s="494">
        <v>0</v>
      </c>
      <c r="AE104" s="494">
        <v>0</v>
      </c>
      <c r="AF104" s="494">
        <v>0</v>
      </c>
      <c r="AG104" s="494">
        <v>0</v>
      </c>
      <c r="AH104" s="494">
        <v>0</v>
      </c>
      <c r="AI104" s="494">
        <v>0</v>
      </c>
      <c r="AJ104" s="494">
        <v>0</v>
      </c>
      <c r="AK104" s="494">
        <v>0</v>
      </c>
      <c r="AL104" s="494">
        <v>0</v>
      </c>
      <c r="AM104" s="494">
        <v>0</v>
      </c>
      <c r="AN104" s="494">
        <v>0</v>
      </c>
      <c r="AO104" s="494">
        <v>0</v>
      </c>
      <c r="AP104" s="494">
        <v>0</v>
      </c>
      <c r="AQ104" s="494">
        <v>0</v>
      </c>
      <c r="AR104" s="494">
        <v>0</v>
      </c>
      <c r="AS104" s="494">
        <v>0</v>
      </c>
      <c r="AT104" s="494">
        <v>0</v>
      </c>
      <c r="AU104" s="494">
        <v>0</v>
      </c>
      <c r="AV104" s="494">
        <v>0</v>
      </c>
      <c r="AW104" s="494">
        <v>0</v>
      </c>
      <c r="AX104" s="494">
        <v>0</v>
      </c>
      <c r="AY104" s="494">
        <v>0</v>
      </c>
      <c r="AZ104" s="494">
        <v>0</v>
      </c>
      <c r="BA104" s="494">
        <v>0</v>
      </c>
      <c r="BB104" s="494">
        <v>0</v>
      </c>
      <c r="BC104" s="494">
        <v>0</v>
      </c>
      <c r="BD104" s="494">
        <v>0</v>
      </c>
      <c r="BE104" s="494">
        <v>0</v>
      </c>
      <c r="BF104" s="494">
        <v>0</v>
      </c>
      <c r="BG104" s="494">
        <v>0</v>
      </c>
      <c r="BH104" s="494">
        <v>0</v>
      </c>
      <c r="BI104" s="494">
        <v>0</v>
      </c>
      <c r="BJ104" s="494">
        <v>0</v>
      </c>
      <c r="BK104" s="494">
        <v>0</v>
      </c>
      <c r="BL104" s="494">
        <v>0</v>
      </c>
      <c r="BM104" s="494">
        <v>0</v>
      </c>
      <c r="BN104" s="494">
        <v>0</v>
      </c>
      <c r="BO104" s="494">
        <v>0</v>
      </c>
      <c r="BP104" s="494">
        <v>0</v>
      </c>
      <c r="BQ104" s="494">
        <v>0</v>
      </c>
      <c r="BR104" s="494">
        <v>0</v>
      </c>
      <c r="BS104" s="494">
        <v>0</v>
      </c>
      <c r="BT104" s="494">
        <v>0</v>
      </c>
      <c r="BU104" s="494">
        <v>0</v>
      </c>
      <c r="BV104" s="494">
        <v>0</v>
      </c>
      <c r="BW104" s="494">
        <v>0</v>
      </c>
      <c r="BX104" s="494">
        <v>0</v>
      </c>
      <c r="BY104" s="494">
        <v>0</v>
      </c>
      <c r="BZ104" s="494">
        <v>0</v>
      </c>
      <c r="CA104" s="494">
        <v>0</v>
      </c>
      <c r="CB104" s="494">
        <v>0</v>
      </c>
      <c r="CC104" s="494">
        <v>0</v>
      </c>
      <c r="CD104" s="494">
        <v>0</v>
      </c>
      <c r="CE104" s="494">
        <v>0</v>
      </c>
      <c r="CF104" s="494">
        <v>0</v>
      </c>
      <c r="CG104" s="494">
        <v>0</v>
      </c>
      <c r="CH104" s="494">
        <v>0</v>
      </c>
      <c r="CI104" s="494">
        <v>0</v>
      </c>
      <c r="CJ104" s="494">
        <v>0</v>
      </c>
      <c r="CK104" s="494">
        <v>0</v>
      </c>
      <c r="CL104" s="494">
        <v>0</v>
      </c>
      <c r="CM104" s="494">
        <v>0</v>
      </c>
      <c r="CN104" s="494">
        <v>0</v>
      </c>
      <c r="CO104" s="494">
        <v>0</v>
      </c>
      <c r="CP104" s="494">
        <v>0</v>
      </c>
      <c r="CQ104" s="494">
        <v>0</v>
      </c>
      <c r="CR104" s="494">
        <v>0</v>
      </c>
      <c r="CS104" s="494">
        <v>0</v>
      </c>
      <c r="CT104" s="9"/>
      <c r="CV104" s="343">
        <f>IF(COUNT(G104:INDEX(G104:CS104,RP+1))&lt;&gt;RP+1,"Error",0)</f>
        <v>0</v>
      </c>
      <c r="CX104" s="324">
        <f t="shared" si="35"/>
        <v>0</v>
      </c>
    </row>
    <row r="105" spans="3:102" ht="13" hidden="1" x14ac:dyDescent="0.3">
      <c r="C105" s="421"/>
      <c r="E105" s="492">
        <f>G105+NPV(G.Asm!$F$40,H105:INDEX(H105:CS105,RP))</f>
        <v>0</v>
      </c>
      <c r="F105" s="492">
        <f t="shared" si="36"/>
        <v>0</v>
      </c>
      <c r="G105" s="493">
        <v>0</v>
      </c>
      <c r="H105" s="494">
        <v>0</v>
      </c>
      <c r="I105" s="494">
        <v>0</v>
      </c>
      <c r="J105" s="494">
        <v>0</v>
      </c>
      <c r="K105" s="494">
        <v>0</v>
      </c>
      <c r="L105" s="494">
        <v>0</v>
      </c>
      <c r="M105" s="494">
        <v>0</v>
      </c>
      <c r="N105" s="494">
        <v>0</v>
      </c>
      <c r="O105" s="494">
        <v>0</v>
      </c>
      <c r="P105" s="494">
        <v>0</v>
      </c>
      <c r="Q105" s="494">
        <v>0</v>
      </c>
      <c r="R105" s="494">
        <v>0</v>
      </c>
      <c r="S105" s="494">
        <v>0</v>
      </c>
      <c r="T105" s="494">
        <v>0</v>
      </c>
      <c r="U105" s="494">
        <v>0</v>
      </c>
      <c r="V105" s="494">
        <v>0</v>
      </c>
      <c r="W105" s="494">
        <v>0</v>
      </c>
      <c r="X105" s="494">
        <v>0</v>
      </c>
      <c r="Y105" s="494">
        <v>0</v>
      </c>
      <c r="Z105" s="494">
        <v>0</v>
      </c>
      <c r="AA105" s="494">
        <v>0</v>
      </c>
      <c r="AB105" s="494">
        <v>0</v>
      </c>
      <c r="AC105" s="494">
        <v>0</v>
      </c>
      <c r="AD105" s="494">
        <v>0</v>
      </c>
      <c r="AE105" s="494">
        <v>0</v>
      </c>
      <c r="AF105" s="494">
        <v>0</v>
      </c>
      <c r="AG105" s="494">
        <v>0</v>
      </c>
      <c r="AH105" s="494">
        <v>0</v>
      </c>
      <c r="AI105" s="494">
        <v>0</v>
      </c>
      <c r="AJ105" s="494">
        <v>0</v>
      </c>
      <c r="AK105" s="494">
        <v>0</v>
      </c>
      <c r="AL105" s="494">
        <v>0</v>
      </c>
      <c r="AM105" s="494">
        <v>0</v>
      </c>
      <c r="AN105" s="494">
        <v>0</v>
      </c>
      <c r="AO105" s="494">
        <v>0</v>
      </c>
      <c r="AP105" s="494">
        <v>0</v>
      </c>
      <c r="AQ105" s="494">
        <v>0</v>
      </c>
      <c r="AR105" s="494">
        <v>0</v>
      </c>
      <c r="AS105" s="494">
        <v>0</v>
      </c>
      <c r="AT105" s="494">
        <v>0</v>
      </c>
      <c r="AU105" s="494">
        <v>0</v>
      </c>
      <c r="AV105" s="494">
        <v>0</v>
      </c>
      <c r="AW105" s="494">
        <v>0</v>
      </c>
      <c r="AX105" s="494">
        <v>0</v>
      </c>
      <c r="AY105" s="494">
        <v>0</v>
      </c>
      <c r="AZ105" s="494">
        <v>0</v>
      </c>
      <c r="BA105" s="494">
        <v>0</v>
      </c>
      <c r="BB105" s="494">
        <v>0</v>
      </c>
      <c r="BC105" s="494">
        <v>0</v>
      </c>
      <c r="BD105" s="494">
        <v>0</v>
      </c>
      <c r="BE105" s="494">
        <v>0</v>
      </c>
      <c r="BF105" s="494">
        <v>0</v>
      </c>
      <c r="BG105" s="494">
        <v>0</v>
      </c>
      <c r="BH105" s="494">
        <v>0</v>
      </c>
      <c r="BI105" s="494">
        <v>0</v>
      </c>
      <c r="BJ105" s="494">
        <v>0</v>
      </c>
      <c r="BK105" s="494">
        <v>0</v>
      </c>
      <c r="BL105" s="494">
        <v>0</v>
      </c>
      <c r="BM105" s="494">
        <v>0</v>
      </c>
      <c r="BN105" s="494">
        <v>0</v>
      </c>
      <c r="BO105" s="494">
        <v>0</v>
      </c>
      <c r="BP105" s="494">
        <v>0</v>
      </c>
      <c r="BQ105" s="494">
        <v>0</v>
      </c>
      <c r="BR105" s="494">
        <v>0</v>
      </c>
      <c r="BS105" s="494">
        <v>0</v>
      </c>
      <c r="BT105" s="494">
        <v>0</v>
      </c>
      <c r="BU105" s="494">
        <v>0</v>
      </c>
      <c r="BV105" s="494">
        <v>0</v>
      </c>
      <c r="BW105" s="494">
        <v>0</v>
      </c>
      <c r="BX105" s="494">
        <v>0</v>
      </c>
      <c r="BY105" s="494">
        <v>0</v>
      </c>
      <c r="BZ105" s="494">
        <v>0</v>
      </c>
      <c r="CA105" s="494">
        <v>0</v>
      </c>
      <c r="CB105" s="494">
        <v>0</v>
      </c>
      <c r="CC105" s="494">
        <v>0</v>
      </c>
      <c r="CD105" s="494">
        <v>0</v>
      </c>
      <c r="CE105" s="494">
        <v>0</v>
      </c>
      <c r="CF105" s="494">
        <v>0</v>
      </c>
      <c r="CG105" s="494">
        <v>0</v>
      </c>
      <c r="CH105" s="494">
        <v>0</v>
      </c>
      <c r="CI105" s="494">
        <v>0</v>
      </c>
      <c r="CJ105" s="494">
        <v>0</v>
      </c>
      <c r="CK105" s="494">
        <v>0</v>
      </c>
      <c r="CL105" s="494">
        <v>0</v>
      </c>
      <c r="CM105" s="494">
        <v>0</v>
      </c>
      <c r="CN105" s="494">
        <v>0</v>
      </c>
      <c r="CO105" s="494">
        <v>0</v>
      </c>
      <c r="CP105" s="494">
        <v>0</v>
      </c>
      <c r="CQ105" s="494">
        <v>0</v>
      </c>
      <c r="CR105" s="494">
        <v>0</v>
      </c>
      <c r="CS105" s="494">
        <v>0</v>
      </c>
      <c r="CT105" s="9"/>
      <c r="CV105" s="343">
        <f>IF(COUNT(G105:INDEX(G105:CS105,RP+1))&lt;&gt;RP+1,"Error",0)</f>
        <v>0</v>
      </c>
      <c r="CX105" s="324">
        <f t="shared" si="35"/>
        <v>0</v>
      </c>
    </row>
    <row r="106" spans="3:102" ht="13" hidden="1" x14ac:dyDescent="0.3">
      <c r="C106" s="421"/>
      <c r="E106" s="492">
        <f>G106+NPV(G.Asm!$F$40,H106:INDEX(H106:CS106,RP))</f>
        <v>0</v>
      </c>
      <c r="F106" s="492">
        <f>SUMIF($G$4:$CS$4,"&lt;="&amp;RP,G106:CS106)</f>
        <v>0</v>
      </c>
      <c r="G106" s="493">
        <v>0</v>
      </c>
      <c r="H106" s="494">
        <v>0</v>
      </c>
      <c r="I106" s="494">
        <v>0</v>
      </c>
      <c r="J106" s="494">
        <v>0</v>
      </c>
      <c r="K106" s="494">
        <v>0</v>
      </c>
      <c r="L106" s="494">
        <v>0</v>
      </c>
      <c r="M106" s="494">
        <v>0</v>
      </c>
      <c r="N106" s="494">
        <v>0</v>
      </c>
      <c r="O106" s="494">
        <v>0</v>
      </c>
      <c r="P106" s="494">
        <v>0</v>
      </c>
      <c r="Q106" s="494">
        <v>0</v>
      </c>
      <c r="R106" s="494">
        <v>0</v>
      </c>
      <c r="S106" s="494">
        <v>0</v>
      </c>
      <c r="T106" s="494">
        <v>0</v>
      </c>
      <c r="U106" s="494">
        <v>0</v>
      </c>
      <c r="V106" s="494">
        <v>0</v>
      </c>
      <c r="W106" s="494">
        <v>0</v>
      </c>
      <c r="X106" s="494">
        <v>0</v>
      </c>
      <c r="Y106" s="494">
        <v>0</v>
      </c>
      <c r="Z106" s="494">
        <v>0</v>
      </c>
      <c r="AA106" s="494">
        <v>0</v>
      </c>
      <c r="AB106" s="494">
        <v>0</v>
      </c>
      <c r="AC106" s="494">
        <v>0</v>
      </c>
      <c r="AD106" s="494">
        <v>0</v>
      </c>
      <c r="AE106" s="494">
        <v>0</v>
      </c>
      <c r="AF106" s="494">
        <v>0</v>
      </c>
      <c r="AG106" s="494">
        <v>0</v>
      </c>
      <c r="AH106" s="494">
        <v>0</v>
      </c>
      <c r="AI106" s="494">
        <v>0</v>
      </c>
      <c r="AJ106" s="494">
        <v>0</v>
      </c>
      <c r="AK106" s="494">
        <v>0</v>
      </c>
      <c r="AL106" s="494">
        <v>0</v>
      </c>
      <c r="AM106" s="494">
        <v>0</v>
      </c>
      <c r="AN106" s="494">
        <v>0</v>
      </c>
      <c r="AO106" s="494">
        <v>0</v>
      </c>
      <c r="AP106" s="494">
        <v>0</v>
      </c>
      <c r="AQ106" s="494">
        <v>0</v>
      </c>
      <c r="AR106" s="494">
        <v>0</v>
      </c>
      <c r="AS106" s="494">
        <v>0</v>
      </c>
      <c r="AT106" s="494">
        <v>0</v>
      </c>
      <c r="AU106" s="494">
        <v>0</v>
      </c>
      <c r="AV106" s="494">
        <v>0</v>
      </c>
      <c r="AW106" s="494">
        <v>0</v>
      </c>
      <c r="AX106" s="494">
        <v>0</v>
      </c>
      <c r="AY106" s="494">
        <v>0</v>
      </c>
      <c r="AZ106" s="494">
        <v>0</v>
      </c>
      <c r="BA106" s="494">
        <v>0</v>
      </c>
      <c r="BB106" s="494">
        <v>0</v>
      </c>
      <c r="BC106" s="494">
        <v>0</v>
      </c>
      <c r="BD106" s="494">
        <v>0</v>
      </c>
      <c r="BE106" s="494">
        <v>0</v>
      </c>
      <c r="BF106" s="494">
        <v>0</v>
      </c>
      <c r="BG106" s="494">
        <v>0</v>
      </c>
      <c r="BH106" s="494">
        <v>0</v>
      </c>
      <c r="BI106" s="494">
        <v>0</v>
      </c>
      <c r="BJ106" s="494">
        <v>0</v>
      </c>
      <c r="BK106" s="494">
        <v>0</v>
      </c>
      <c r="BL106" s="494">
        <v>0</v>
      </c>
      <c r="BM106" s="494">
        <v>0</v>
      </c>
      <c r="BN106" s="494">
        <v>0</v>
      </c>
      <c r="BO106" s="494">
        <v>0</v>
      </c>
      <c r="BP106" s="494">
        <v>0</v>
      </c>
      <c r="BQ106" s="494">
        <v>0</v>
      </c>
      <c r="BR106" s="494">
        <v>0</v>
      </c>
      <c r="BS106" s="494">
        <v>0</v>
      </c>
      <c r="BT106" s="494">
        <v>0</v>
      </c>
      <c r="BU106" s="494">
        <v>0</v>
      </c>
      <c r="BV106" s="494">
        <v>0</v>
      </c>
      <c r="BW106" s="494">
        <v>0</v>
      </c>
      <c r="BX106" s="494">
        <v>0</v>
      </c>
      <c r="BY106" s="494">
        <v>0</v>
      </c>
      <c r="BZ106" s="494">
        <v>0</v>
      </c>
      <c r="CA106" s="494">
        <v>0</v>
      </c>
      <c r="CB106" s="494">
        <v>0</v>
      </c>
      <c r="CC106" s="494">
        <v>0</v>
      </c>
      <c r="CD106" s="494">
        <v>0</v>
      </c>
      <c r="CE106" s="494">
        <v>0</v>
      </c>
      <c r="CF106" s="494">
        <v>0</v>
      </c>
      <c r="CG106" s="494">
        <v>0</v>
      </c>
      <c r="CH106" s="494">
        <v>0</v>
      </c>
      <c r="CI106" s="494">
        <v>0</v>
      </c>
      <c r="CJ106" s="494">
        <v>0</v>
      </c>
      <c r="CK106" s="494">
        <v>0</v>
      </c>
      <c r="CL106" s="494">
        <v>0</v>
      </c>
      <c r="CM106" s="494">
        <v>0</v>
      </c>
      <c r="CN106" s="494">
        <v>0</v>
      </c>
      <c r="CO106" s="494">
        <v>0</v>
      </c>
      <c r="CP106" s="494">
        <v>0</v>
      </c>
      <c r="CQ106" s="494">
        <v>0</v>
      </c>
      <c r="CR106" s="494">
        <v>0</v>
      </c>
      <c r="CS106" s="494">
        <v>0</v>
      </c>
      <c r="CT106" s="9"/>
      <c r="CV106" s="343">
        <f>IF(COUNT(G106:INDEX(G106:CS106,RP+1))&lt;&gt;RP+1,"Error",0)</f>
        <v>0</v>
      </c>
      <c r="CX106" s="324">
        <f t="shared" si="35"/>
        <v>0</v>
      </c>
    </row>
    <row r="107" spans="3:102" ht="13" hidden="1" x14ac:dyDescent="0.3">
      <c r="C107" s="421"/>
      <c r="E107" s="492">
        <f>G107+NPV(G.Asm!$F$40,H107:INDEX(H107:CS107,RP))</f>
        <v>0</v>
      </c>
      <c r="F107" s="492">
        <f>SUMIF($G$4:$CS$4,"&lt;="&amp;RP,G107:CS107)</f>
        <v>0</v>
      </c>
      <c r="G107" s="493">
        <v>0</v>
      </c>
      <c r="H107" s="494">
        <v>0</v>
      </c>
      <c r="I107" s="494">
        <v>0</v>
      </c>
      <c r="J107" s="494">
        <v>0</v>
      </c>
      <c r="K107" s="494">
        <v>0</v>
      </c>
      <c r="L107" s="494">
        <v>0</v>
      </c>
      <c r="M107" s="494">
        <v>0</v>
      </c>
      <c r="N107" s="494">
        <v>0</v>
      </c>
      <c r="O107" s="494">
        <v>0</v>
      </c>
      <c r="P107" s="494">
        <v>0</v>
      </c>
      <c r="Q107" s="494">
        <v>0</v>
      </c>
      <c r="R107" s="494">
        <v>0</v>
      </c>
      <c r="S107" s="494">
        <v>0</v>
      </c>
      <c r="T107" s="494">
        <v>0</v>
      </c>
      <c r="U107" s="494">
        <v>0</v>
      </c>
      <c r="V107" s="494">
        <v>0</v>
      </c>
      <c r="W107" s="494">
        <v>0</v>
      </c>
      <c r="X107" s="494">
        <v>0</v>
      </c>
      <c r="Y107" s="494">
        <v>0</v>
      </c>
      <c r="Z107" s="494">
        <v>0</v>
      </c>
      <c r="AA107" s="494">
        <v>0</v>
      </c>
      <c r="AB107" s="494">
        <v>0</v>
      </c>
      <c r="AC107" s="494">
        <v>0</v>
      </c>
      <c r="AD107" s="494">
        <v>0</v>
      </c>
      <c r="AE107" s="494">
        <v>0</v>
      </c>
      <c r="AF107" s="494">
        <v>0</v>
      </c>
      <c r="AG107" s="494">
        <v>0</v>
      </c>
      <c r="AH107" s="494">
        <v>0</v>
      </c>
      <c r="AI107" s="494">
        <v>0</v>
      </c>
      <c r="AJ107" s="494">
        <v>0</v>
      </c>
      <c r="AK107" s="494">
        <v>0</v>
      </c>
      <c r="AL107" s="494">
        <v>0</v>
      </c>
      <c r="AM107" s="494">
        <v>0</v>
      </c>
      <c r="AN107" s="494">
        <v>0</v>
      </c>
      <c r="AO107" s="494">
        <v>0</v>
      </c>
      <c r="AP107" s="494">
        <v>0</v>
      </c>
      <c r="AQ107" s="494">
        <v>0</v>
      </c>
      <c r="AR107" s="494">
        <v>0</v>
      </c>
      <c r="AS107" s="494">
        <v>0</v>
      </c>
      <c r="AT107" s="494">
        <v>0</v>
      </c>
      <c r="AU107" s="494">
        <v>0</v>
      </c>
      <c r="AV107" s="494">
        <v>0</v>
      </c>
      <c r="AW107" s="494">
        <v>0</v>
      </c>
      <c r="AX107" s="494">
        <v>0</v>
      </c>
      <c r="AY107" s="494">
        <v>0</v>
      </c>
      <c r="AZ107" s="494">
        <v>0</v>
      </c>
      <c r="BA107" s="494">
        <v>0</v>
      </c>
      <c r="BB107" s="494">
        <v>0</v>
      </c>
      <c r="BC107" s="494">
        <v>0</v>
      </c>
      <c r="BD107" s="494">
        <v>0</v>
      </c>
      <c r="BE107" s="494">
        <v>0</v>
      </c>
      <c r="BF107" s="494">
        <v>0</v>
      </c>
      <c r="BG107" s="494">
        <v>0</v>
      </c>
      <c r="BH107" s="494">
        <v>0</v>
      </c>
      <c r="BI107" s="494">
        <v>0</v>
      </c>
      <c r="BJ107" s="494">
        <v>0</v>
      </c>
      <c r="BK107" s="494">
        <v>0</v>
      </c>
      <c r="BL107" s="494">
        <v>0</v>
      </c>
      <c r="BM107" s="494">
        <v>0</v>
      </c>
      <c r="BN107" s="494">
        <v>0</v>
      </c>
      <c r="BO107" s="494">
        <v>0</v>
      </c>
      <c r="BP107" s="494">
        <v>0</v>
      </c>
      <c r="BQ107" s="494">
        <v>0</v>
      </c>
      <c r="BR107" s="494">
        <v>0</v>
      </c>
      <c r="BS107" s="494">
        <v>0</v>
      </c>
      <c r="BT107" s="494">
        <v>0</v>
      </c>
      <c r="BU107" s="494">
        <v>0</v>
      </c>
      <c r="BV107" s="494">
        <v>0</v>
      </c>
      <c r="BW107" s="494">
        <v>0</v>
      </c>
      <c r="BX107" s="494">
        <v>0</v>
      </c>
      <c r="BY107" s="494">
        <v>0</v>
      </c>
      <c r="BZ107" s="494">
        <v>0</v>
      </c>
      <c r="CA107" s="494">
        <v>0</v>
      </c>
      <c r="CB107" s="494">
        <v>0</v>
      </c>
      <c r="CC107" s="494">
        <v>0</v>
      </c>
      <c r="CD107" s="494">
        <v>0</v>
      </c>
      <c r="CE107" s="494">
        <v>0</v>
      </c>
      <c r="CF107" s="494">
        <v>0</v>
      </c>
      <c r="CG107" s="494">
        <v>0</v>
      </c>
      <c r="CH107" s="494">
        <v>0</v>
      </c>
      <c r="CI107" s="494">
        <v>0</v>
      </c>
      <c r="CJ107" s="494">
        <v>0</v>
      </c>
      <c r="CK107" s="494">
        <v>0</v>
      </c>
      <c r="CL107" s="494">
        <v>0</v>
      </c>
      <c r="CM107" s="494">
        <v>0</v>
      </c>
      <c r="CN107" s="494">
        <v>0</v>
      </c>
      <c r="CO107" s="494">
        <v>0</v>
      </c>
      <c r="CP107" s="494">
        <v>0</v>
      </c>
      <c r="CQ107" s="494">
        <v>0</v>
      </c>
      <c r="CR107" s="494">
        <v>0</v>
      </c>
      <c r="CS107" s="494">
        <v>0</v>
      </c>
      <c r="CT107" s="9"/>
      <c r="CV107" s="343">
        <f>IF(COUNT(G107:INDEX(G107:CS107,RP+1))&lt;&gt;RP+1,"Error",0)</f>
        <v>0</v>
      </c>
      <c r="CX107" s="324">
        <f t="shared" si="35"/>
        <v>0</v>
      </c>
    </row>
    <row r="108" spans="3:102" ht="13" hidden="1" x14ac:dyDescent="0.3">
      <c r="C108" s="421"/>
      <c r="E108" s="492">
        <f>G108+NPV(G.Asm!$F$40,H108:INDEX(H108:CS108,RP))</f>
        <v>0</v>
      </c>
      <c r="F108" s="492">
        <f t="shared" si="36"/>
        <v>0</v>
      </c>
      <c r="G108" s="493">
        <v>0</v>
      </c>
      <c r="H108" s="494">
        <v>0</v>
      </c>
      <c r="I108" s="494">
        <v>0</v>
      </c>
      <c r="J108" s="494">
        <v>0</v>
      </c>
      <c r="K108" s="494">
        <v>0</v>
      </c>
      <c r="L108" s="494">
        <v>0</v>
      </c>
      <c r="M108" s="494">
        <v>0</v>
      </c>
      <c r="N108" s="494">
        <v>0</v>
      </c>
      <c r="O108" s="494">
        <v>0</v>
      </c>
      <c r="P108" s="494">
        <v>0</v>
      </c>
      <c r="Q108" s="494">
        <v>0</v>
      </c>
      <c r="R108" s="494">
        <v>0</v>
      </c>
      <c r="S108" s="494">
        <v>0</v>
      </c>
      <c r="T108" s="494">
        <v>0</v>
      </c>
      <c r="U108" s="494">
        <v>0</v>
      </c>
      <c r="V108" s="494">
        <v>0</v>
      </c>
      <c r="W108" s="494">
        <v>0</v>
      </c>
      <c r="X108" s="494">
        <v>0</v>
      </c>
      <c r="Y108" s="494">
        <v>0</v>
      </c>
      <c r="Z108" s="494">
        <v>0</v>
      </c>
      <c r="AA108" s="494">
        <v>0</v>
      </c>
      <c r="AB108" s="494">
        <v>0</v>
      </c>
      <c r="AC108" s="494">
        <v>0</v>
      </c>
      <c r="AD108" s="494">
        <v>0</v>
      </c>
      <c r="AE108" s="494">
        <v>0</v>
      </c>
      <c r="AF108" s="494">
        <v>0</v>
      </c>
      <c r="AG108" s="494">
        <v>0</v>
      </c>
      <c r="AH108" s="494">
        <v>0</v>
      </c>
      <c r="AI108" s="494">
        <v>0</v>
      </c>
      <c r="AJ108" s="494">
        <v>0</v>
      </c>
      <c r="AK108" s="494">
        <v>0</v>
      </c>
      <c r="AL108" s="494">
        <v>0</v>
      </c>
      <c r="AM108" s="494">
        <v>0</v>
      </c>
      <c r="AN108" s="494">
        <v>0</v>
      </c>
      <c r="AO108" s="494">
        <v>0</v>
      </c>
      <c r="AP108" s="494">
        <v>0</v>
      </c>
      <c r="AQ108" s="494">
        <v>0</v>
      </c>
      <c r="AR108" s="494">
        <v>0</v>
      </c>
      <c r="AS108" s="494">
        <v>0</v>
      </c>
      <c r="AT108" s="494">
        <v>0</v>
      </c>
      <c r="AU108" s="494">
        <v>0</v>
      </c>
      <c r="AV108" s="494">
        <v>0</v>
      </c>
      <c r="AW108" s="494">
        <v>0</v>
      </c>
      <c r="AX108" s="494">
        <v>0</v>
      </c>
      <c r="AY108" s="494">
        <v>0</v>
      </c>
      <c r="AZ108" s="494">
        <v>0</v>
      </c>
      <c r="BA108" s="494">
        <v>0</v>
      </c>
      <c r="BB108" s="494">
        <v>0</v>
      </c>
      <c r="BC108" s="494">
        <v>0</v>
      </c>
      <c r="BD108" s="494">
        <v>0</v>
      </c>
      <c r="BE108" s="494">
        <v>0</v>
      </c>
      <c r="BF108" s="494">
        <v>0</v>
      </c>
      <c r="BG108" s="494">
        <v>0</v>
      </c>
      <c r="BH108" s="494">
        <v>0</v>
      </c>
      <c r="BI108" s="494">
        <v>0</v>
      </c>
      <c r="BJ108" s="494">
        <v>0</v>
      </c>
      <c r="BK108" s="494">
        <v>0</v>
      </c>
      <c r="BL108" s="494">
        <v>0</v>
      </c>
      <c r="BM108" s="494">
        <v>0</v>
      </c>
      <c r="BN108" s="494">
        <v>0</v>
      </c>
      <c r="BO108" s="494">
        <v>0</v>
      </c>
      <c r="BP108" s="494">
        <v>0</v>
      </c>
      <c r="BQ108" s="494">
        <v>0</v>
      </c>
      <c r="BR108" s="494">
        <v>0</v>
      </c>
      <c r="BS108" s="494">
        <v>0</v>
      </c>
      <c r="BT108" s="494">
        <v>0</v>
      </c>
      <c r="BU108" s="494">
        <v>0</v>
      </c>
      <c r="BV108" s="494">
        <v>0</v>
      </c>
      <c r="BW108" s="494">
        <v>0</v>
      </c>
      <c r="BX108" s="494">
        <v>0</v>
      </c>
      <c r="BY108" s="494">
        <v>0</v>
      </c>
      <c r="BZ108" s="494">
        <v>0</v>
      </c>
      <c r="CA108" s="494">
        <v>0</v>
      </c>
      <c r="CB108" s="494">
        <v>0</v>
      </c>
      <c r="CC108" s="494">
        <v>0</v>
      </c>
      <c r="CD108" s="494">
        <v>0</v>
      </c>
      <c r="CE108" s="494">
        <v>0</v>
      </c>
      <c r="CF108" s="494">
        <v>0</v>
      </c>
      <c r="CG108" s="494">
        <v>0</v>
      </c>
      <c r="CH108" s="494">
        <v>0</v>
      </c>
      <c r="CI108" s="494">
        <v>0</v>
      </c>
      <c r="CJ108" s="494">
        <v>0</v>
      </c>
      <c r="CK108" s="494">
        <v>0</v>
      </c>
      <c r="CL108" s="494">
        <v>0</v>
      </c>
      <c r="CM108" s="494">
        <v>0</v>
      </c>
      <c r="CN108" s="494">
        <v>0</v>
      </c>
      <c r="CO108" s="494">
        <v>0</v>
      </c>
      <c r="CP108" s="494">
        <v>0</v>
      </c>
      <c r="CQ108" s="494">
        <v>0</v>
      </c>
      <c r="CR108" s="494">
        <v>0</v>
      </c>
      <c r="CS108" s="494">
        <v>0</v>
      </c>
      <c r="CT108" s="9"/>
      <c r="CV108" s="343">
        <f>IF(COUNT(G108:INDEX(G108:CS108,RP+1))&lt;&gt;RP+1,"Error",0)</f>
        <v>0</v>
      </c>
      <c r="CX108" s="324">
        <f t="shared" si="35"/>
        <v>0</v>
      </c>
    </row>
    <row r="109" spans="3:102" ht="13" hidden="1" x14ac:dyDescent="0.3">
      <c r="C109" s="421"/>
      <c r="E109" s="492">
        <f>G109+NPV(G.Asm!$F$40,H109:INDEX(H109:CS109,RP))</f>
        <v>0</v>
      </c>
      <c r="F109" s="492">
        <f t="shared" si="36"/>
        <v>0</v>
      </c>
      <c r="G109" s="493">
        <v>0</v>
      </c>
      <c r="H109" s="494">
        <v>0</v>
      </c>
      <c r="I109" s="494">
        <v>0</v>
      </c>
      <c r="J109" s="494">
        <v>0</v>
      </c>
      <c r="K109" s="494">
        <v>0</v>
      </c>
      <c r="L109" s="494">
        <v>0</v>
      </c>
      <c r="M109" s="494">
        <v>0</v>
      </c>
      <c r="N109" s="494">
        <v>0</v>
      </c>
      <c r="O109" s="494">
        <v>0</v>
      </c>
      <c r="P109" s="494">
        <v>0</v>
      </c>
      <c r="Q109" s="494">
        <v>0</v>
      </c>
      <c r="R109" s="494">
        <v>0</v>
      </c>
      <c r="S109" s="494">
        <v>0</v>
      </c>
      <c r="T109" s="494">
        <v>0</v>
      </c>
      <c r="U109" s="494">
        <v>0</v>
      </c>
      <c r="V109" s="494">
        <v>0</v>
      </c>
      <c r="W109" s="494">
        <v>0</v>
      </c>
      <c r="X109" s="494">
        <v>0</v>
      </c>
      <c r="Y109" s="494">
        <v>0</v>
      </c>
      <c r="Z109" s="494">
        <v>0</v>
      </c>
      <c r="AA109" s="494">
        <v>0</v>
      </c>
      <c r="AB109" s="494">
        <v>0</v>
      </c>
      <c r="AC109" s="494">
        <v>0</v>
      </c>
      <c r="AD109" s="494">
        <v>0</v>
      </c>
      <c r="AE109" s="494">
        <v>0</v>
      </c>
      <c r="AF109" s="494">
        <v>0</v>
      </c>
      <c r="AG109" s="494">
        <v>0</v>
      </c>
      <c r="AH109" s="494">
        <v>0</v>
      </c>
      <c r="AI109" s="494">
        <v>0</v>
      </c>
      <c r="AJ109" s="494">
        <v>0</v>
      </c>
      <c r="AK109" s="494">
        <v>0</v>
      </c>
      <c r="AL109" s="494">
        <v>0</v>
      </c>
      <c r="AM109" s="494">
        <v>0</v>
      </c>
      <c r="AN109" s="494">
        <v>0</v>
      </c>
      <c r="AO109" s="494">
        <v>0</v>
      </c>
      <c r="AP109" s="494">
        <v>0</v>
      </c>
      <c r="AQ109" s="494">
        <v>0</v>
      </c>
      <c r="AR109" s="494">
        <v>0</v>
      </c>
      <c r="AS109" s="494">
        <v>0</v>
      </c>
      <c r="AT109" s="494">
        <v>0</v>
      </c>
      <c r="AU109" s="494">
        <v>0</v>
      </c>
      <c r="AV109" s="494">
        <v>0</v>
      </c>
      <c r="AW109" s="494">
        <v>0</v>
      </c>
      <c r="AX109" s="494">
        <v>0</v>
      </c>
      <c r="AY109" s="494">
        <v>0</v>
      </c>
      <c r="AZ109" s="494">
        <v>0</v>
      </c>
      <c r="BA109" s="494">
        <v>0</v>
      </c>
      <c r="BB109" s="494">
        <v>0</v>
      </c>
      <c r="BC109" s="494">
        <v>0</v>
      </c>
      <c r="BD109" s="494">
        <v>0</v>
      </c>
      <c r="BE109" s="494">
        <v>0</v>
      </c>
      <c r="BF109" s="494">
        <v>0</v>
      </c>
      <c r="BG109" s="494">
        <v>0</v>
      </c>
      <c r="BH109" s="494">
        <v>0</v>
      </c>
      <c r="BI109" s="494">
        <v>0</v>
      </c>
      <c r="BJ109" s="494">
        <v>0</v>
      </c>
      <c r="BK109" s="494">
        <v>0</v>
      </c>
      <c r="BL109" s="494">
        <v>0</v>
      </c>
      <c r="BM109" s="494">
        <v>0</v>
      </c>
      <c r="BN109" s="494">
        <v>0</v>
      </c>
      <c r="BO109" s="494">
        <v>0</v>
      </c>
      <c r="BP109" s="494">
        <v>0</v>
      </c>
      <c r="BQ109" s="494">
        <v>0</v>
      </c>
      <c r="BR109" s="494">
        <v>0</v>
      </c>
      <c r="BS109" s="494">
        <v>0</v>
      </c>
      <c r="BT109" s="494">
        <v>0</v>
      </c>
      <c r="BU109" s="494">
        <v>0</v>
      </c>
      <c r="BV109" s="494">
        <v>0</v>
      </c>
      <c r="BW109" s="494">
        <v>0</v>
      </c>
      <c r="BX109" s="494">
        <v>0</v>
      </c>
      <c r="BY109" s="494">
        <v>0</v>
      </c>
      <c r="BZ109" s="494">
        <v>0</v>
      </c>
      <c r="CA109" s="494">
        <v>0</v>
      </c>
      <c r="CB109" s="494">
        <v>0</v>
      </c>
      <c r="CC109" s="494">
        <v>0</v>
      </c>
      <c r="CD109" s="494">
        <v>0</v>
      </c>
      <c r="CE109" s="494">
        <v>0</v>
      </c>
      <c r="CF109" s="494">
        <v>0</v>
      </c>
      <c r="CG109" s="494">
        <v>0</v>
      </c>
      <c r="CH109" s="494">
        <v>0</v>
      </c>
      <c r="CI109" s="494">
        <v>0</v>
      </c>
      <c r="CJ109" s="494">
        <v>0</v>
      </c>
      <c r="CK109" s="494">
        <v>0</v>
      </c>
      <c r="CL109" s="494">
        <v>0</v>
      </c>
      <c r="CM109" s="494">
        <v>0</v>
      </c>
      <c r="CN109" s="494">
        <v>0</v>
      </c>
      <c r="CO109" s="494">
        <v>0</v>
      </c>
      <c r="CP109" s="494">
        <v>0</v>
      </c>
      <c r="CQ109" s="494">
        <v>0</v>
      </c>
      <c r="CR109" s="494">
        <v>0</v>
      </c>
      <c r="CS109" s="494">
        <v>0</v>
      </c>
      <c r="CT109" s="9"/>
      <c r="CV109" s="343">
        <f>IF(COUNT(G109:INDEX(G109:CS109,RP+1))&lt;&gt;RP+1,"Error",0)</f>
        <v>0</v>
      </c>
      <c r="CX109" s="324">
        <f t="shared" si="35"/>
        <v>0</v>
      </c>
    </row>
    <row r="110" spans="3:102" ht="13" hidden="1" x14ac:dyDescent="0.3">
      <c r="C110" s="421"/>
      <c r="E110" s="492">
        <f>G110+NPV(G.Asm!$F$40,H110:INDEX(H110:CS110,RP))</f>
        <v>0</v>
      </c>
      <c r="F110" s="492">
        <f t="shared" si="36"/>
        <v>0</v>
      </c>
      <c r="G110" s="493">
        <v>0</v>
      </c>
      <c r="H110" s="494">
        <v>0</v>
      </c>
      <c r="I110" s="494">
        <v>0</v>
      </c>
      <c r="J110" s="494">
        <v>0</v>
      </c>
      <c r="K110" s="494">
        <v>0</v>
      </c>
      <c r="L110" s="494">
        <v>0</v>
      </c>
      <c r="M110" s="494">
        <v>0</v>
      </c>
      <c r="N110" s="494">
        <v>0</v>
      </c>
      <c r="O110" s="494">
        <v>0</v>
      </c>
      <c r="P110" s="494">
        <v>0</v>
      </c>
      <c r="Q110" s="494">
        <v>0</v>
      </c>
      <c r="R110" s="494">
        <v>0</v>
      </c>
      <c r="S110" s="494">
        <v>0</v>
      </c>
      <c r="T110" s="494">
        <v>0</v>
      </c>
      <c r="U110" s="494">
        <v>0</v>
      </c>
      <c r="V110" s="494">
        <v>0</v>
      </c>
      <c r="W110" s="494">
        <v>0</v>
      </c>
      <c r="X110" s="494">
        <v>0</v>
      </c>
      <c r="Y110" s="494">
        <v>0</v>
      </c>
      <c r="Z110" s="494">
        <v>0</v>
      </c>
      <c r="AA110" s="494">
        <v>0</v>
      </c>
      <c r="AB110" s="494">
        <v>0</v>
      </c>
      <c r="AC110" s="494">
        <v>0</v>
      </c>
      <c r="AD110" s="494">
        <v>0</v>
      </c>
      <c r="AE110" s="494">
        <v>0</v>
      </c>
      <c r="AF110" s="494">
        <v>0</v>
      </c>
      <c r="AG110" s="494">
        <v>0</v>
      </c>
      <c r="AH110" s="494">
        <v>0</v>
      </c>
      <c r="AI110" s="494">
        <v>0</v>
      </c>
      <c r="AJ110" s="494">
        <v>0</v>
      </c>
      <c r="AK110" s="494">
        <v>0</v>
      </c>
      <c r="AL110" s="494">
        <v>0</v>
      </c>
      <c r="AM110" s="494">
        <v>0</v>
      </c>
      <c r="AN110" s="494">
        <v>0</v>
      </c>
      <c r="AO110" s="494">
        <v>0</v>
      </c>
      <c r="AP110" s="494">
        <v>0</v>
      </c>
      <c r="AQ110" s="494">
        <v>0</v>
      </c>
      <c r="AR110" s="494">
        <v>0</v>
      </c>
      <c r="AS110" s="494">
        <v>0</v>
      </c>
      <c r="AT110" s="494">
        <v>0</v>
      </c>
      <c r="AU110" s="494">
        <v>0</v>
      </c>
      <c r="AV110" s="494">
        <v>0</v>
      </c>
      <c r="AW110" s="494">
        <v>0</v>
      </c>
      <c r="AX110" s="494">
        <v>0</v>
      </c>
      <c r="AY110" s="494">
        <v>0</v>
      </c>
      <c r="AZ110" s="494">
        <v>0</v>
      </c>
      <c r="BA110" s="494">
        <v>0</v>
      </c>
      <c r="BB110" s="494">
        <v>0</v>
      </c>
      <c r="BC110" s="494">
        <v>0</v>
      </c>
      <c r="BD110" s="494">
        <v>0</v>
      </c>
      <c r="BE110" s="494">
        <v>0</v>
      </c>
      <c r="BF110" s="494">
        <v>0</v>
      </c>
      <c r="BG110" s="494">
        <v>0</v>
      </c>
      <c r="BH110" s="494">
        <v>0</v>
      </c>
      <c r="BI110" s="494">
        <v>0</v>
      </c>
      <c r="BJ110" s="494">
        <v>0</v>
      </c>
      <c r="BK110" s="494">
        <v>0</v>
      </c>
      <c r="BL110" s="494">
        <v>0</v>
      </c>
      <c r="BM110" s="494">
        <v>0</v>
      </c>
      <c r="BN110" s="494">
        <v>0</v>
      </c>
      <c r="BO110" s="494">
        <v>0</v>
      </c>
      <c r="BP110" s="494">
        <v>0</v>
      </c>
      <c r="BQ110" s="494">
        <v>0</v>
      </c>
      <c r="BR110" s="494">
        <v>0</v>
      </c>
      <c r="BS110" s="494">
        <v>0</v>
      </c>
      <c r="BT110" s="494">
        <v>0</v>
      </c>
      <c r="BU110" s="494">
        <v>0</v>
      </c>
      <c r="BV110" s="494">
        <v>0</v>
      </c>
      <c r="BW110" s="494">
        <v>0</v>
      </c>
      <c r="BX110" s="494">
        <v>0</v>
      </c>
      <c r="BY110" s="494">
        <v>0</v>
      </c>
      <c r="BZ110" s="494">
        <v>0</v>
      </c>
      <c r="CA110" s="494">
        <v>0</v>
      </c>
      <c r="CB110" s="494">
        <v>0</v>
      </c>
      <c r="CC110" s="494">
        <v>0</v>
      </c>
      <c r="CD110" s="494">
        <v>0</v>
      </c>
      <c r="CE110" s="494">
        <v>0</v>
      </c>
      <c r="CF110" s="494">
        <v>0</v>
      </c>
      <c r="CG110" s="494">
        <v>0</v>
      </c>
      <c r="CH110" s="494">
        <v>0</v>
      </c>
      <c r="CI110" s="494">
        <v>0</v>
      </c>
      <c r="CJ110" s="494">
        <v>0</v>
      </c>
      <c r="CK110" s="494">
        <v>0</v>
      </c>
      <c r="CL110" s="494">
        <v>0</v>
      </c>
      <c r="CM110" s="494">
        <v>0</v>
      </c>
      <c r="CN110" s="494">
        <v>0</v>
      </c>
      <c r="CO110" s="494">
        <v>0</v>
      </c>
      <c r="CP110" s="494">
        <v>0</v>
      </c>
      <c r="CQ110" s="494">
        <v>0</v>
      </c>
      <c r="CR110" s="494">
        <v>0</v>
      </c>
      <c r="CS110" s="494">
        <v>0</v>
      </c>
      <c r="CT110" s="9"/>
      <c r="CV110" s="343">
        <f>IF(COUNT(G110:INDEX(G110:CS110,RP+1))&lt;&gt;RP+1,"Error",0)</f>
        <v>0</v>
      </c>
      <c r="CX110" s="324">
        <f t="shared" si="35"/>
        <v>0</v>
      </c>
    </row>
    <row r="111" spans="3:102" ht="13" hidden="1" x14ac:dyDescent="0.3">
      <c r="C111" s="422" t="s">
        <v>334</v>
      </c>
      <c r="E111" s="492">
        <f>G111+NPV(G.Asm!$F$40,H111:INDEX(H111:CS111,RP))</f>
        <v>0</v>
      </c>
      <c r="F111" s="492">
        <f t="shared" si="34"/>
        <v>0</v>
      </c>
      <c r="G111" s="493">
        <v>0</v>
      </c>
      <c r="H111" s="494">
        <v>0</v>
      </c>
      <c r="I111" s="494">
        <v>0</v>
      </c>
      <c r="J111" s="494">
        <v>0</v>
      </c>
      <c r="K111" s="494">
        <v>0</v>
      </c>
      <c r="L111" s="494">
        <v>0</v>
      </c>
      <c r="M111" s="494">
        <v>0</v>
      </c>
      <c r="N111" s="494">
        <v>0</v>
      </c>
      <c r="O111" s="494">
        <v>0</v>
      </c>
      <c r="P111" s="494">
        <v>0</v>
      </c>
      <c r="Q111" s="494">
        <v>0</v>
      </c>
      <c r="R111" s="494">
        <v>0</v>
      </c>
      <c r="S111" s="494">
        <v>0</v>
      </c>
      <c r="T111" s="494">
        <v>0</v>
      </c>
      <c r="U111" s="494">
        <v>0</v>
      </c>
      <c r="V111" s="494">
        <v>0</v>
      </c>
      <c r="W111" s="494">
        <v>0</v>
      </c>
      <c r="X111" s="494">
        <v>0</v>
      </c>
      <c r="Y111" s="494">
        <v>0</v>
      </c>
      <c r="Z111" s="494">
        <v>0</v>
      </c>
      <c r="AA111" s="494">
        <v>0</v>
      </c>
      <c r="AB111" s="494">
        <v>0</v>
      </c>
      <c r="AC111" s="494">
        <v>0</v>
      </c>
      <c r="AD111" s="494">
        <v>0</v>
      </c>
      <c r="AE111" s="494">
        <v>0</v>
      </c>
      <c r="AF111" s="494">
        <v>0</v>
      </c>
      <c r="AG111" s="494">
        <v>0</v>
      </c>
      <c r="AH111" s="494">
        <v>0</v>
      </c>
      <c r="AI111" s="494">
        <v>0</v>
      </c>
      <c r="AJ111" s="494">
        <v>0</v>
      </c>
      <c r="AK111" s="494">
        <v>0</v>
      </c>
      <c r="AL111" s="494">
        <v>0</v>
      </c>
      <c r="AM111" s="494">
        <v>0</v>
      </c>
      <c r="AN111" s="494">
        <v>0</v>
      </c>
      <c r="AO111" s="494">
        <v>0</v>
      </c>
      <c r="AP111" s="494">
        <v>0</v>
      </c>
      <c r="AQ111" s="494">
        <v>0</v>
      </c>
      <c r="AR111" s="494">
        <v>0</v>
      </c>
      <c r="AS111" s="494">
        <v>0</v>
      </c>
      <c r="AT111" s="494">
        <v>0</v>
      </c>
      <c r="AU111" s="494">
        <v>0</v>
      </c>
      <c r="AV111" s="494">
        <v>0</v>
      </c>
      <c r="AW111" s="494">
        <v>0</v>
      </c>
      <c r="AX111" s="494">
        <v>0</v>
      </c>
      <c r="AY111" s="494">
        <v>0</v>
      </c>
      <c r="AZ111" s="494">
        <v>0</v>
      </c>
      <c r="BA111" s="494">
        <v>0</v>
      </c>
      <c r="BB111" s="494">
        <v>0</v>
      </c>
      <c r="BC111" s="494">
        <v>0</v>
      </c>
      <c r="BD111" s="494">
        <v>0</v>
      </c>
      <c r="BE111" s="494">
        <v>0</v>
      </c>
      <c r="BF111" s="494">
        <v>0</v>
      </c>
      <c r="BG111" s="494">
        <v>0</v>
      </c>
      <c r="BH111" s="494">
        <v>0</v>
      </c>
      <c r="BI111" s="494">
        <v>0</v>
      </c>
      <c r="BJ111" s="494">
        <v>0</v>
      </c>
      <c r="BK111" s="494">
        <v>0</v>
      </c>
      <c r="BL111" s="494">
        <v>0</v>
      </c>
      <c r="BM111" s="494">
        <v>0</v>
      </c>
      <c r="BN111" s="494">
        <v>0</v>
      </c>
      <c r="BO111" s="494">
        <v>0</v>
      </c>
      <c r="BP111" s="494">
        <v>0</v>
      </c>
      <c r="BQ111" s="494">
        <v>0</v>
      </c>
      <c r="BR111" s="494">
        <v>0</v>
      </c>
      <c r="BS111" s="494">
        <v>0</v>
      </c>
      <c r="BT111" s="494">
        <v>0</v>
      </c>
      <c r="BU111" s="494">
        <v>0</v>
      </c>
      <c r="BV111" s="494">
        <v>0</v>
      </c>
      <c r="BW111" s="494">
        <v>0</v>
      </c>
      <c r="BX111" s="494">
        <v>0</v>
      </c>
      <c r="BY111" s="494">
        <v>0</v>
      </c>
      <c r="BZ111" s="494">
        <v>0</v>
      </c>
      <c r="CA111" s="494">
        <v>0</v>
      </c>
      <c r="CB111" s="494">
        <v>0</v>
      </c>
      <c r="CC111" s="494">
        <v>0</v>
      </c>
      <c r="CD111" s="494">
        <v>0</v>
      </c>
      <c r="CE111" s="494">
        <v>0</v>
      </c>
      <c r="CF111" s="494">
        <v>0</v>
      </c>
      <c r="CG111" s="494">
        <v>0</v>
      </c>
      <c r="CH111" s="494">
        <v>0</v>
      </c>
      <c r="CI111" s="494">
        <v>0</v>
      </c>
      <c r="CJ111" s="494">
        <v>0</v>
      </c>
      <c r="CK111" s="494">
        <v>0</v>
      </c>
      <c r="CL111" s="494">
        <v>0</v>
      </c>
      <c r="CM111" s="494">
        <v>0</v>
      </c>
      <c r="CN111" s="494">
        <v>0</v>
      </c>
      <c r="CO111" s="494">
        <v>0</v>
      </c>
      <c r="CP111" s="494">
        <v>0</v>
      </c>
      <c r="CQ111" s="494">
        <v>0</v>
      </c>
      <c r="CR111" s="494">
        <v>0</v>
      </c>
      <c r="CS111" s="494">
        <v>0</v>
      </c>
      <c r="CT111" s="9"/>
      <c r="CV111" s="343">
        <f>IF(COUNT(G111:INDEX(G111:CS111,RP+1))&lt;&gt;RP+1,"Error",0)</f>
        <v>0</v>
      </c>
      <c r="CX111" s="324">
        <f t="shared" si="35"/>
        <v>0</v>
      </c>
    </row>
    <row r="112" spans="3:102" ht="13" hidden="1" x14ac:dyDescent="0.3">
      <c r="C112" s="422" t="s">
        <v>334</v>
      </c>
      <c r="E112" s="492">
        <f>G112+NPV(G.Asm!$F$40,H112:INDEX(H112:CS112,RP))</f>
        <v>0</v>
      </c>
      <c r="F112" s="492">
        <f t="shared" si="34"/>
        <v>0</v>
      </c>
      <c r="G112" s="493">
        <v>0</v>
      </c>
      <c r="H112" s="494">
        <v>0</v>
      </c>
      <c r="I112" s="494">
        <v>0</v>
      </c>
      <c r="J112" s="494">
        <v>0</v>
      </c>
      <c r="K112" s="494">
        <v>0</v>
      </c>
      <c r="L112" s="494">
        <v>0</v>
      </c>
      <c r="M112" s="494">
        <v>0</v>
      </c>
      <c r="N112" s="494">
        <v>0</v>
      </c>
      <c r="O112" s="494">
        <v>0</v>
      </c>
      <c r="P112" s="494">
        <v>0</v>
      </c>
      <c r="Q112" s="494">
        <v>0</v>
      </c>
      <c r="R112" s="494">
        <v>0</v>
      </c>
      <c r="S112" s="494">
        <v>0</v>
      </c>
      <c r="T112" s="494">
        <v>0</v>
      </c>
      <c r="U112" s="494">
        <v>0</v>
      </c>
      <c r="V112" s="494">
        <v>0</v>
      </c>
      <c r="W112" s="494">
        <v>0</v>
      </c>
      <c r="X112" s="494">
        <v>0</v>
      </c>
      <c r="Y112" s="494">
        <v>0</v>
      </c>
      <c r="Z112" s="494">
        <v>0</v>
      </c>
      <c r="AA112" s="494">
        <v>0</v>
      </c>
      <c r="AB112" s="494">
        <v>0</v>
      </c>
      <c r="AC112" s="494">
        <v>0</v>
      </c>
      <c r="AD112" s="494">
        <v>0</v>
      </c>
      <c r="AE112" s="494">
        <v>0</v>
      </c>
      <c r="AF112" s="494">
        <v>0</v>
      </c>
      <c r="AG112" s="494">
        <v>0</v>
      </c>
      <c r="AH112" s="494">
        <v>0</v>
      </c>
      <c r="AI112" s="494">
        <v>0</v>
      </c>
      <c r="AJ112" s="494">
        <v>0</v>
      </c>
      <c r="AK112" s="494">
        <v>0</v>
      </c>
      <c r="AL112" s="494">
        <v>0</v>
      </c>
      <c r="AM112" s="494">
        <v>0</v>
      </c>
      <c r="AN112" s="494">
        <v>0</v>
      </c>
      <c r="AO112" s="494">
        <v>0</v>
      </c>
      <c r="AP112" s="494">
        <v>0</v>
      </c>
      <c r="AQ112" s="494">
        <v>0</v>
      </c>
      <c r="AR112" s="494">
        <v>0</v>
      </c>
      <c r="AS112" s="494">
        <v>0</v>
      </c>
      <c r="AT112" s="494">
        <v>0</v>
      </c>
      <c r="AU112" s="494">
        <v>0</v>
      </c>
      <c r="AV112" s="494">
        <v>0</v>
      </c>
      <c r="AW112" s="494">
        <v>0</v>
      </c>
      <c r="AX112" s="494">
        <v>0</v>
      </c>
      <c r="AY112" s="494">
        <v>0</v>
      </c>
      <c r="AZ112" s="494">
        <v>0</v>
      </c>
      <c r="BA112" s="494">
        <v>0</v>
      </c>
      <c r="BB112" s="494">
        <v>0</v>
      </c>
      <c r="BC112" s="494">
        <v>0</v>
      </c>
      <c r="BD112" s="494">
        <v>0</v>
      </c>
      <c r="BE112" s="494">
        <v>0</v>
      </c>
      <c r="BF112" s="494">
        <v>0</v>
      </c>
      <c r="BG112" s="494">
        <v>0</v>
      </c>
      <c r="BH112" s="494">
        <v>0</v>
      </c>
      <c r="BI112" s="494">
        <v>0</v>
      </c>
      <c r="BJ112" s="494">
        <v>0</v>
      </c>
      <c r="BK112" s="494">
        <v>0</v>
      </c>
      <c r="BL112" s="494">
        <v>0</v>
      </c>
      <c r="BM112" s="494">
        <v>0</v>
      </c>
      <c r="BN112" s="494">
        <v>0</v>
      </c>
      <c r="BO112" s="494">
        <v>0</v>
      </c>
      <c r="BP112" s="494">
        <v>0</v>
      </c>
      <c r="BQ112" s="494">
        <v>0</v>
      </c>
      <c r="BR112" s="494">
        <v>0</v>
      </c>
      <c r="BS112" s="494">
        <v>0</v>
      </c>
      <c r="BT112" s="494">
        <v>0</v>
      </c>
      <c r="BU112" s="494">
        <v>0</v>
      </c>
      <c r="BV112" s="494">
        <v>0</v>
      </c>
      <c r="BW112" s="494">
        <v>0</v>
      </c>
      <c r="BX112" s="494">
        <v>0</v>
      </c>
      <c r="BY112" s="494">
        <v>0</v>
      </c>
      <c r="BZ112" s="494">
        <v>0</v>
      </c>
      <c r="CA112" s="494">
        <v>0</v>
      </c>
      <c r="CB112" s="494">
        <v>0</v>
      </c>
      <c r="CC112" s="494">
        <v>0</v>
      </c>
      <c r="CD112" s="494">
        <v>0</v>
      </c>
      <c r="CE112" s="494">
        <v>0</v>
      </c>
      <c r="CF112" s="494">
        <v>0</v>
      </c>
      <c r="CG112" s="494">
        <v>0</v>
      </c>
      <c r="CH112" s="494">
        <v>0</v>
      </c>
      <c r="CI112" s="494">
        <v>0</v>
      </c>
      <c r="CJ112" s="494">
        <v>0</v>
      </c>
      <c r="CK112" s="494">
        <v>0</v>
      </c>
      <c r="CL112" s="494">
        <v>0</v>
      </c>
      <c r="CM112" s="494">
        <v>0</v>
      </c>
      <c r="CN112" s="494">
        <v>0</v>
      </c>
      <c r="CO112" s="494">
        <v>0</v>
      </c>
      <c r="CP112" s="494">
        <v>0</v>
      </c>
      <c r="CQ112" s="494">
        <v>0</v>
      </c>
      <c r="CR112" s="494">
        <v>0</v>
      </c>
      <c r="CS112" s="494">
        <v>0</v>
      </c>
      <c r="CT112" s="9"/>
      <c r="CV112" s="343">
        <f>IF(COUNT(G112:INDEX(G112:CS112,RP+1))&lt;&gt;RP+1,"Error",0)</f>
        <v>0</v>
      </c>
      <c r="CX112" s="324">
        <f t="shared" si="35"/>
        <v>0</v>
      </c>
    </row>
    <row r="113" spans="3:102" ht="13" hidden="1" x14ac:dyDescent="0.3">
      <c r="C113" s="422" t="s">
        <v>334</v>
      </c>
      <c r="E113" s="492">
        <f>G113+NPV(G.Asm!$F$40,H113:INDEX(H113:CS113,RP))</f>
        <v>0</v>
      </c>
      <c r="F113" s="492">
        <f t="shared" si="34"/>
        <v>0</v>
      </c>
      <c r="G113" s="493">
        <v>0</v>
      </c>
      <c r="H113" s="494">
        <v>0</v>
      </c>
      <c r="I113" s="494">
        <v>0</v>
      </c>
      <c r="J113" s="494">
        <v>0</v>
      </c>
      <c r="K113" s="494">
        <v>0</v>
      </c>
      <c r="L113" s="494">
        <v>0</v>
      </c>
      <c r="M113" s="494">
        <v>0</v>
      </c>
      <c r="N113" s="494">
        <v>0</v>
      </c>
      <c r="O113" s="494">
        <v>0</v>
      </c>
      <c r="P113" s="494">
        <v>0</v>
      </c>
      <c r="Q113" s="494">
        <v>0</v>
      </c>
      <c r="R113" s="494">
        <v>0</v>
      </c>
      <c r="S113" s="494">
        <v>0</v>
      </c>
      <c r="T113" s="494">
        <v>0</v>
      </c>
      <c r="U113" s="494">
        <v>0</v>
      </c>
      <c r="V113" s="494">
        <v>0</v>
      </c>
      <c r="W113" s="494">
        <v>0</v>
      </c>
      <c r="X113" s="494">
        <v>0</v>
      </c>
      <c r="Y113" s="494">
        <v>0</v>
      </c>
      <c r="Z113" s="494">
        <v>0</v>
      </c>
      <c r="AA113" s="494">
        <v>0</v>
      </c>
      <c r="AB113" s="494">
        <v>0</v>
      </c>
      <c r="AC113" s="494">
        <v>0</v>
      </c>
      <c r="AD113" s="494">
        <v>0</v>
      </c>
      <c r="AE113" s="494">
        <v>0</v>
      </c>
      <c r="AF113" s="494">
        <v>0</v>
      </c>
      <c r="AG113" s="494">
        <v>0</v>
      </c>
      <c r="AH113" s="494">
        <v>0</v>
      </c>
      <c r="AI113" s="494">
        <v>0</v>
      </c>
      <c r="AJ113" s="494">
        <v>0</v>
      </c>
      <c r="AK113" s="494">
        <v>0</v>
      </c>
      <c r="AL113" s="494">
        <v>0</v>
      </c>
      <c r="AM113" s="494">
        <v>0</v>
      </c>
      <c r="AN113" s="494">
        <v>0</v>
      </c>
      <c r="AO113" s="494">
        <v>0</v>
      </c>
      <c r="AP113" s="494">
        <v>0</v>
      </c>
      <c r="AQ113" s="494">
        <v>0</v>
      </c>
      <c r="AR113" s="494">
        <v>0</v>
      </c>
      <c r="AS113" s="494">
        <v>0</v>
      </c>
      <c r="AT113" s="494">
        <v>0</v>
      </c>
      <c r="AU113" s="494">
        <v>0</v>
      </c>
      <c r="AV113" s="494">
        <v>0</v>
      </c>
      <c r="AW113" s="494">
        <v>0</v>
      </c>
      <c r="AX113" s="494">
        <v>0</v>
      </c>
      <c r="AY113" s="494">
        <v>0</v>
      </c>
      <c r="AZ113" s="494">
        <v>0</v>
      </c>
      <c r="BA113" s="494">
        <v>0</v>
      </c>
      <c r="BB113" s="494">
        <v>0</v>
      </c>
      <c r="BC113" s="494">
        <v>0</v>
      </c>
      <c r="BD113" s="494">
        <v>0</v>
      </c>
      <c r="BE113" s="494">
        <v>0</v>
      </c>
      <c r="BF113" s="494">
        <v>0</v>
      </c>
      <c r="BG113" s="494">
        <v>0</v>
      </c>
      <c r="BH113" s="494">
        <v>0</v>
      </c>
      <c r="BI113" s="494">
        <v>0</v>
      </c>
      <c r="BJ113" s="494">
        <v>0</v>
      </c>
      <c r="BK113" s="494">
        <v>0</v>
      </c>
      <c r="BL113" s="494">
        <v>0</v>
      </c>
      <c r="BM113" s="494">
        <v>0</v>
      </c>
      <c r="BN113" s="494">
        <v>0</v>
      </c>
      <c r="BO113" s="494">
        <v>0</v>
      </c>
      <c r="BP113" s="494">
        <v>0</v>
      </c>
      <c r="BQ113" s="494">
        <v>0</v>
      </c>
      <c r="BR113" s="494">
        <v>0</v>
      </c>
      <c r="BS113" s="494">
        <v>0</v>
      </c>
      <c r="BT113" s="494">
        <v>0</v>
      </c>
      <c r="BU113" s="494">
        <v>0</v>
      </c>
      <c r="BV113" s="494">
        <v>0</v>
      </c>
      <c r="BW113" s="494">
        <v>0</v>
      </c>
      <c r="BX113" s="494">
        <v>0</v>
      </c>
      <c r="BY113" s="494">
        <v>0</v>
      </c>
      <c r="BZ113" s="494">
        <v>0</v>
      </c>
      <c r="CA113" s="494">
        <v>0</v>
      </c>
      <c r="CB113" s="494">
        <v>0</v>
      </c>
      <c r="CC113" s="494">
        <v>0</v>
      </c>
      <c r="CD113" s="494">
        <v>0</v>
      </c>
      <c r="CE113" s="494">
        <v>0</v>
      </c>
      <c r="CF113" s="494">
        <v>0</v>
      </c>
      <c r="CG113" s="494">
        <v>0</v>
      </c>
      <c r="CH113" s="494">
        <v>0</v>
      </c>
      <c r="CI113" s="494">
        <v>0</v>
      </c>
      <c r="CJ113" s="494">
        <v>0</v>
      </c>
      <c r="CK113" s="494">
        <v>0</v>
      </c>
      <c r="CL113" s="494">
        <v>0</v>
      </c>
      <c r="CM113" s="494">
        <v>0</v>
      </c>
      <c r="CN113" s="494">
        <v>0</v>
      </c>
      <c r="CO113" s="494">
        <v>0</v>
      </c>
      <c r="CP113" s="494">
        <v>0</v>
      </c>
      <c r="CQ113" s="494">
        <v>0</v>
      </c>
      <c r="CR113" s="494">
        <v>0</v>
      </c>
      <c r="CS113" s="494">
        <v>0</v>
      </c>
      <c r="CT113" s="9"/>
      <c r="CV113" s="343">
        <f>IF(COUNT(G113:INDEX(G113:CS113,RP+1))&lt;&gt;RP+1,"Error",0)</f>
        <v>0</v>
      </c>
      <c r="CX113" s="324">
        <f t="shared" si="35"/>
        <v>0</v>
      </c>
    </row>
    <row r="114" spans="3:102" ht="13" hidden="1" x14ac:dyDescent="0.3">
      <c r="C114" s="422" t="s">
        <v>334</v>
      </c>
      <c r="E114" s="492">
        <f>G114+NPV(G.Asm!$F$40,H114:INDEX(H114:CS114,RP))</f>
        <v>0</v>
      </c>
      <c r="F114" s="492">
        <f t="shared" si="34"/>
        <v>0</v>
      </c>
      <c r="G114" s="493">
        <v>0</v>
      </c>
      <c r="H114" s="494">
        <v>0</v>
      </c>
      <c r="I114" s="494">
        <v>0</v>
      </c>
      <c r="J114" s="494">
        <v>0</v>
      </c>
      <c r="K114" s="494">
        <v>0</v>
      </c>
      <c r="L114" s="494">
        <v>0</v>
      </c>
      <c r="M114" s="494">
        <v>0</v>
      </c>
      <c r="N114" s="494">
        <v>0</v>
      </c>
      <c r="O114" s="494">
        <v>0</v>
      </c>
      <c r="P114" s="494">
        <v>0</v>
      </c>
      <c r="Q114" s="494">
        <v>0</v>
      </c>
      <c r="R114" s="494">
        <v>0</v>
      </c>
      <c r="S114" s="494">
        <v>0</v>
      </c>
      <c r="T114" s="494">
        <v>0</v>
      </c>
      <c r="U114" s="494">
        <v>0</v>
      </c>
      <c r="V114" s="494">
        <v>0</v>
      </c>
      <c r="W114" s="494">
        <v>0</v>
      </c>
      <c r="X114" s="494">
        <v>0</v>
      </c>
      <c r="Y114" s="494">
        <v>0</v>
      </c>
      <c r="Z114" s="494">
        <v>0</v>
      </c>
      <c r="AA114" s="494">
        <v>0</v>
      </c>
      <c r="AB114" s="494">
        <v>0</v>
      </c>
      <c r="AC114" s="494">
        <v>0</v>
      </c>
      <c r="AD114" s="494">
        <v>0</v>
      </c>
      <c r="AE114" s="494">
        <v>0</v>
      </c>
      <c r="AF114" s="494">
        <v>0</v>
      </c>
      <c r="AG114" s="494">
        <v>0</v>
      </c>
      <c r="AH114" s="494">
        <v>0</v>
      </c>
      <c r="AI114" s="494">
        <v>0</v>
      </c>
      <c r="AJ114" s="494">
        <v>0</v>
      </c>
      <c r="AK114" s="494">
        <v>0</v>
      </c>
      <c r="AL114" s="494">
        <v>0</v>
      </c>
      <c r="AM114" s="494">
        <v>0</v>
      </c>
      <c r="AN114" s="494">
        <v>0</v>
      </c>
      <c r="AO114" s="494">
        <v>0</v>
      </c>
      <c r="AP114" s="494">
        <v>0</v>
      </c>
      <c r="AQ114" s="494">
        <v>0</v>
      </c>
      <c r="AR114" s="494">
        <v>0</v>
      </c>
      <c r="AS114" s="494">
        <v>0</v>
      </c>
      <c r="AT114" s="494">
        <v>0</v>
      </c>
      <c r="AU114" s="494">
        <v>0</v>
      </c>
      <c r="AV114" s="494">
        <v>0</v>
      </c>
      <c r="AW114" s="494">
        <v>0</v>
      </c>
      <c r="AX114" s="494">
        <v>0</v>
      </c>
      <c r="AY114" s="494">
        <v>0</v>
      </c>
      <c r="AZ114" s="494">
        <v>0</v>
      </c>
      <c r="BA114" s="494">
        <v>0</v>
      </c>
      <c r="BB114" s="494">
        <v>0</v>
      </c>
      <c r="BC114" s="494">
        <v>0</v>
      </c>
      <c r="BD114" s="494">
        <v>0</v>
      </c>
      <c r="BE114" s="494">
        <v>0</v>
      </c>
      <c r="BF114" s="494">
        <v>0</v>
      </c>
      <c r="BG114" s="494">
        <v>0</v>
      </c>
      <c r="BH114" s="494">
        <v>0</v>
      </c>
      <c r="BI114" s="494">
        <v>0</v>
      </c>
      <c r="BJ114" s="494">
        <v>0</v>
      </c>
      <c r="BK114" s="494">
        <v>0</v>
      </c>
      <c r="BL114" s="494">
        <v>0</v>
      </c>
      <c r="BM114" s="494">
        <v>0</v>
      </c>
      <c r="BN114" s="494">
        <v>0</v>
      </c>
      <c r="BO114" s="494">
        <v>0</v>
      </c>
      <c r="BP114" s="494">
        <v>0</v>
      </c>
      <c r="BQ114" s="494">
        <v>0</v>
      </c>
      <c r="BR114" s="494">
        <v>0</v>
      </c>
      <c r="BS114" s="494">
        <v>0</v>
      </c>
      <c r="BT114" s="494">
        <v>0</v>
      </c>
      <c r="BU114" s="494">
        <v>0</v>
      </c>
      <c r="BV114" s="494">
        <v>0</v>
      </c>
      <c r="BW114" s="494">
        <v>0</v>
      </c>
      <c r="BX114" s="494">
        <v>0</v>
      </c>
      <c r="BY114" s="494">
        <v>0</v>
      </c>
      <c r="BZ114" s="494">
        <v>0</v>
      </c>
      <c r="CA114" s="494">
        <v>0</v>
      </c>
      <c r="CB114" s="494">
        <v>0</v>
      </c>
      <c r="CC114" s="494">
        <v>0</v>
      </c>
      <c r="CD114" s="494">
        <v>0</v>
      </c>
      <c r="CE114" s="494">
        <v>0</v>
      </c>
      <c r="CF114" s="494">
        <v>0</v>
      </c>
      <c r="CG114" s="494">
        <v>0</v>
      </c>
      <c r="CH114" s="494">
        <v>0</v>
      </c>
      <c r="CI114" s="494">
        <v>0</v>
      </c>
      <c r="CJ114" s="494">
        <v>0</v>
      </c>
      <c r="CK114" s="494">
        <v>0</v>
      </c>
      <c r="CL114" s="494">
        <v>0</v>
      </c>
      <c r="CM114" s="494">
        <v>0</v>
      </c>
      <c r="CN114" s="494">
        <v>0</v>
      </c>
      <c r="CO114" s="494">
        <v>0</v>
      </c>
      <c r="CP114" s="494">
        <v>0</v>
      </c>
      <c r="CQ114" s="494">
        <v>0</v>
      </c>
      <c r="CR114" s="494">
        <v>0</v>
      </c>
      <c r="CS114" s="494">
        <v>0</v>
      </c>
      <c r="CT114" s="9"/>
      <c r="CV114" s="343">
        <f>IF(COUNT(G114:INDEX(G114:CS114,RP+1))&lt;&gt;RP+1,"Error",0)</f>
        <v>0</v>
      </c>
      <c r="CX114" s="324">
        <f t="shared" si="35"/>
        <v>0</v>
      </c>
    </row>
    <row r="115" spans="3:102" ht="13" hidden="1" x14ac:dyDescent="0.3">
      <c r="C115" s="422" t="s">
        <v>334</v>
      </c>
      <c r="E115" s="492">
        <f>G115+NPV(G.Asm!$F$40,H115:INDEX(H115:CS115,RP))</f>
        <v>0</v>
      </c>
      <c r="F115" s="492">
        <f t="shared" si="34"/>
        <v>0</v>
      </c>
      <c r="G115" s="493">
        <v>0</v>
      </c>
      <c r="H115" s="494">
        <v>0</v>
      </c>
      <c r="I115" s="494">
        <v>0</v>
      </c>
      <c r="J115" s="494">
        <v>0</v>
      </c>
      <c r="K115" s="494">
        <v>0</v>
      </c>
      <c r="L115" s="494">
        <v>0</v>
      </c>
      <c r="M115" s="494">
        <v>0</v>
      </c>
      <c r="N115" s="494">
        <v>0</v>
      </c>
      <c r="O115" s="494">
        <v>0</v>
      </c>
      <c r="P115" s="494">
        <v>0</v>
      </c>
      <c r="Q115" s="494">
        <v>0</v>
      </c>
      <c r="R115" s="494">
        <v>0</v>
      </c>
      <c r="S115" s="494">
        <v>0</v>
      </c>
      <c r="T115" s="494">
        <v>0</v>
      </c>
      <c r="U115" s="494">
        <v>0</v>
      </c>
      <c r="V115" s="494">
        <v>0</v>
      </c>
      <c r="W115" s="494">
        <v>0</v>
      </c>
      <c r="X115" s="494">
        <v>0</v>
      </c>
      <c r="Y115" s="494">
        <v>0</v>
      </c>
      <c r="Z115" s="494">
        <v>0</v>
      </c>
      <c r="AA115" s="494">
        <v>0</v>
      </c>
      <c r="AB115" s="494">
        <v>0</v>
      </c>
      <c r="AC115" s="494">
        <v>0</v>
      </c>
      <c r="AD115" s="494">
        <v>0</v>
      </c>
      <c r="AE115" s="494">
        <v>0</v>
      </c>
      <c r="AF115" s="494">
        <v>0</v>
      </c>
      <c r="AG115" s="494">
        <v>0</v>
      </c>
      <c r="AH115" s="494">
        <v>0</v>
      </c>
      <c r="AI115" s="494">
        <v>0</v>
      </c>
      <c r="AJ115" s="494">
        <v>0</v>
      </c>
      <c r="AK115" s="494">
        <v>0</v>
      </c>
      <c r="AL115" s="494">
        <v>0</v>
      </c>
      <c r="AM115" s="494">
        <v>0</v>
      </c>
      <c r="AN115" s="494">
        <v>0</v>
      </c>
      <c r="AO115" s="494">
        <v>0</v>
      </c>
      <c r="AP115" s="494">
        <v>0</v>
      </c>
      <c r="AQ115" s="494">
        <v>0</v>
      </c>
      <c r="AR115" s="494">
        <v>0</v>
      </c>
      <c r="AS115" s="494">
        <v>0</v>
      </c>
      <c r="AT115" s="494">
        <v>0</v>
      </c>
      <c r="AU115" s="494">
        <v>0</v>
      </c>
      <c r="AV115" s="494">
        <v>0</v>
      </c>
      <c r="AW115" s="494">
        <v>0</v>
      </c>
      <c r="AX115" s="494">
        <v>0</v>
      </c>
      <c r="AY115" s="494">
        <v>0</v>
      </c>
      <c r="AZ115" s="494">
        <v>0</v>
      </c>
      <c r="BA115" s="494">
        <v>0</v>
      </c>
      <c r="BB115" s="494">
        <v>0</v>
      </c>
      <c r="BC115" s="494">
        <v>0</v>
      </c>
      <c r="BD115" s="494">
        <v>0</v>
      </c>
      <c r="BE115" s="494">
        <v>0</v>
      </c>
      <c r="BF115" s="494">
        <v>0</v>
      </c>
      <c r="BG115" s="494">
        <v>0</v>
      </c>
      <c r="BH115" s="494">
        <v>0</v>
      </c>
      <c r="BI115" s="494">
        <v>0</v>
      </c>
      <c r="BJ115" s="494">
        <v>0</v>
      </c>
      <c r="BK115" s="494">
        <v>0</v>
      </c>
      <c r="BL115" s="494">
        <v>0</v>
      </c>
      <c r="BM115" s="494">
        <v>0</v>
      </c>
      <c r="BN115" s="494">
        <v>0</v>
      </c>
      <c r="BO115" s="494">
        <v>0</v>
      </c>
      <c r="BP115" s="494">
        <v>0</v>
      </c>
      <c r="BQ115" s="494">
        <v>0</v>
      </c>
      <c r="BR115" s="494">
        <v>0</v>
      </c>
      <c r="BS115" s="494">
        <v>0</v>
      </c>
      <c r="BT115" s="494">
        <v>0</v>
      </c>
      <c r="BU115" s="494">
        <v>0</v>
      </c>
      <c r="BV115" s="494">
        <v>0</v>
      </c>
      <c r="BW115" s="494">
        <v>0</v>
      </c>
      <c r="BX115" s="494">
        <v>0</v>
      </c>
      <c r="BY115" s="494">
        <v>0</v>
      </c>
      <c r="BZ115" s="494">
        <v>0</v>
      </c>
      <c r="CA115" s="494">
        <v>0</v>
      </c>
      <c r="CB115" s="494">
        <v>0</v>
      </c>
      <c r="CC115" s="494">
        <v>0</v>
      </c>
      <c r="CD115" s="494">
        <v>0</v>
      </c>
      <c r="CE115" s="494">
        <v>0</v>
      </c>
      <c r="CF115" s="494">
        <v>0</v>
      </c>
      <c r="CG115" s="494">
        <v>0</v>
      </c>
      <c r="CH115" s="494">
        <v>0</v>
      </c>
      <c r="CI115" s="494">
        <v>0</v>
      </c>
      <c r="CJ115" s="494">
        <v>0</v>
      </c>
      <c r="CK115" s="494">
        <v>0</v>
      </c>
      <c r="CL115" s="494">
        <v>0</v>
      </c>
      <c r="CM115" s="494">
        <v>0</v>
      </c>
      <c r="CN115" s="494">
        <v>0</v>
      </c>
      <c r="CO115" s="494">
        <v>0</v>
      </c>
      <c r="CP115" s="494">
        <v>0</v>
      </c>
      <c r="CQ115" s="494">
        <v>0</v>
      </c>
      <c r="CR115" s="494">
        <v>0</v>
      </c>
      <c r="CS115" s="494">
        <v>0</v>
      </c>
      <c r="CT115" s="9"/>
      <c r="CV115" s="343">
        <f>IF(COUNT(G115:INDEX(G115:CS115,RP+1))&lt;&gt;RP+1,"Error",0)</f>
        <v>0</v>
      </c>
      <c r="CX115" s="324">
        <f t="shared" si="35"/>
        <v>0</v>
      </c>
    </row>
    <row r="116" spans="3:102" ht="13" hidden="1" x14ac:dyDescent="0.3">
      <c r="E116" s="495"/>
      <c r="F116" s="495"/>
      <c r="G116" s="131"/>
      <c r="H116" s="131"/>
      <c r="I116" s="131"/>
      <c r="J116" s="131"/>
      <c r="K116" s="131"/>
      <c r="L116" s="131"/>
      <c r="M116" s="131"/>
      <c r="N116" s="131"/>
      <c r="O116" s="131"/>
      <c r="P116" s="131"/>
      <c r="Q116" s="131"/>
      <c r="R116" s="131"/>
      <c r="S116" s="131"/>
      <c r="T116" s="131"/>
      <c r="U116" s="131"/>
      <c r="V116" s="131"/>
      <c r="W116" s="131"/>
      <c r="X116" s="131"/>
      <c r="Y116" s="131"/>
      <c r="Z116" s="131"/>
      <c r="AA116" s="131"/>
      <c r="AB116" s="131"/>
      <c r="AC116" s="131"/>
      <c r="AD116" s="131"/>
      <c r="AE116" s="131"/>
      <c r="AF116" s="131"/>
      <c r="AG116" s="131"/>
      <c r="AH116" s="131"/>
      <c r="AI116" s="131"/>
      <c r="AJ116" s="131"/>
      <c r="AK116" s="131"/>
      <c r="AL116" s="131"/>
      <c r="AM116" s="131"/>
      <c r="AN116" s="131"/>
      <c r="AO116" s="131"/>
      <c r="AP116" s="131"/>
      <c r="AQ116" s="131"/>
      <c r="AR116" s="131"/>
      <c r="AS116" s="131"/>
      <c r="AT116" s="131"/>
      <c r="AU116" s="131"/>
      <c r="AV116" s="131"/>
      <c r="AW116" s="131"/>
      <c r="AX116" s="131"/>
      <c r="AY116" s="131"/>
      <c r="AZ116" s="131"/>
      <c r="BA116" s="131"/>
      <c r="BB116" s="131"/>
      <c r="BC116" s="131"/>
      <c r="BD116" s="131"/>
      <c r="BE116" s="131"/>
      <c r="BF116" s="131"/>
      <c r="BG116" s="131"/>
      <c r="BH116" s="131"/>
      <c r="BI116" s="131"/>
      <c r="BJ116" s="131"/>
      <c r="BK116" s="131"/>
      <c r="BL116" s="131"/>
      <c r="BM116" s="131"/>
      <c r="BN116" s="131"/>
      <c r="BO116" s="131"/>
      <c r="BP116" s="131"/>
      <c r="BQ116" s="131"/>
      <c r="BR116" s="131"/>
      <c r="BS116" s="131"/>
      <c r="BT116" s="131"/>
      <c r="BU116" s="131"/>
      <c r="BV116" s="131"/>
      <c r="BW116" s="131"/>
      <c r="BX116" s="131"/>
      <c r="BY116" s="131"/>
      <c r="BZ116" s="131"/>
      <c r="CA116" s="131"/>
      <c r="CB116" s="131"/>
      <c r="CC116" s="131"/>
      <c r="CD116" s="131"/>
      <c r="CE116" s="131"/>
      <c r="CF116" s="131"/>
      <c r="CG116" s="131"/>
      <c r="CH116" s="131"/>
      <c r="CI116" s="131"/>
      <c r="CJ116" s="131"/>
      <c r="CK116" s="131"/>
      <c r="CL116" s="131"/>
      <c r="CM116" s="131"/>
      <c r="CN116" s="131"/>
      <c r="CO116" s="131"/>
      <c r="CP116" s="131"/>
      <c r="CQ116" s="131"/>
      <c r="CR116" s="131"/>
      <c r="CS116" s="131"/>
      <c r="CT116" s="9"/>
      <c r="CX116" s="3"/>
    </row>
    <row r="117" spans="3:102" ht="15.5" hidden="1" x14ac:dyDescent="0.35">
      <c r="C117" s="78" t="s">
        <v>22</v>
      </c>
      <c r="E117" s="502"/>
      <c r="F117" s="495"/>
      <c r="G117" s="131"/>
      <c r="H117" s="131"/>
      <c r="I117" s="131"/>
      <c r="J117" s="131"/>
      <c r="K117" s="131"/>
      <c r="L117" s="131"/>
      <c r="M117" s="131"/>
      <c r="N117" s="131"/>
      <c r="O117" s="131"/>
      <c r="P117" s="131"/>
      <c r="Q117" s="131"/>
      <c r="R117" s="131"/>
      <c r="S117" s="131"/>
      <c r="T117" s="131"/>
      <c r="U117" s="131"/>
      <c r="V117" s="131"/>
      <c r="W117" s="131"/>
      <c r="X117" s="131"/>
      <c r="Y117" s="131"/>
      <c r="Z117" s="131"/>
      <c r="AA117" s="131"/>
      <c r="AB117" s="131"/>
      <c r="AC117" s="131"/>
      <c r="AD117" s="131"/>
      <c r="AE117" s="131"/>
      <c r="AF117" s="131"/>
      <c r="AG117" s="131"/>
      <c r="AH117" s="131"/>
      <c r="AI117" s="131"/>
      <c r="AJ117" s="131"/>
      <c r="AK117" s="131"/>
      <c r="AL117" s="131"/>
      <c r="AM117" s="131"/>
      <c r="AN117" s="131"/>
      <c r="AO117" s="131"/>
      <c r="AP117" s="131"/>
      <c r="AQ117" s="131"/>
      <c r="AR117" s="131"/>
      <c r="AS117" s="131"/>
      <c r="AT117" s="131"/>
      <c r="AU117" s="131"/>
      <c r="AV117" s="131"/>
      <c r="AW117" s="131"/>
      <c r="AX117" s="131"/>
      <c r="AY117" s="131"/>
      <c r="AZ117" s="131"/>
      <c r="BA117" s="131"/>
      <c r="BB117" s="131"/>
      <c r="BC117" s="131"/>
      <c r="BD117" s="131"/>
      <c r="BE117" s="131"/>
      <c r="BF117" s="131"/>
      <c r="BG117" s="131"/>
      <c r="BH117" s="131"/>
      <c r="BI117" s="131"/>
      <c r="BJ117" s="131"/>
      <c r="BK117" s="131"/>
      <c r="BL117" s="131"/>
      <c r="BM117" s="131"/>
      <c r="BN117" s="131"/>
      <c r="BO117" s="131"/>
      <c r="BP117" s="131"/>
      <c r="BQ117" s="131"/>
      <c r="BR117" s="131"/>
      <c r="BS117" s="131"/>
      <c r="BT117" s="131"/>
      <c r="BU117" s="131"/>
      <c r="BV117" s="131"/>
      <c r="BW117" s="131"/>
      <c r="BX117" s="131"/>
      <c r="BY117" s="131"/>
      <c r="BZ117" s="131"/>
      <c r="CA117" s="131"/>
      <c r="CB117" s="131"/>
      <c r="CC117" s="131"/>
      <c r="CD117" s="131"/>
      <c r="CE117" s="131"/>
      <c r="CF117" s="131"/>
      <c r="CG117" s="131"/>
      <c r="CH117" s="131"/>
      <c r="CI117" s="131"/>
      <c r="CJ117" s="131"/>
      <c r="CK117" s="131"/>
      <c r="CL117" s="131"/>
      <c r="CM117" s="131"/>
      <c r="CN117" s="131"/>
      <c r="CO117" s="131"/>
      <c r="CP117" s="131"/>
      <c r="CQ117" s="131"/>
      <c r="CR117" s="131"/>
      <c r="CS117" s="131"/>
      <c r="CT117" s="9"/>
      <c r="CX117" s="3"/>
    </row>
    <row r="118" spans="3:102" ht="13" hidden="1" x14ac:dyDescent="0.3">
      <c r="E118" s="495"/>
      <c r="F118" s="495"/>
      <c r="G118" s="131"/>
      <c r="H118" s="131"/>
      <c r="I118" s="131"/>
      <c r="J118" s="131"/>
      <c r="K118" s="131"/>
      <c r="L118" s="131"/>
      <c r="M118" s="131"/>
      <c r="N118" s="131"/>
      <c r="O118" s="131"/>
      <c r="P118" s="131"/>
      <c r="Q118" s="131"/>
      <c r="R118" s="131"/>
      <c r="S118" s="131"/>
      <c r="T118" s="131"/>
      <c r="U118" s="131"/>
      <c r="V118" s="131"/>
      <c r="W118" s="131"/>
      <c r="X118" s="131"/>
      <c r="Y118" s="131"/>
      <c r="Z118" s="131"/>
      <c r="AA118" s="131"/>
      <c r="AB118" s="131"/>
      <c r="AC118" s="131"/>
      <c r="AD118" s="131"/>
      <c r="AE118" s="131"/>
      <c r="AF118" s="131"/>
      <c r="AG118" s="131"/>
      <c r="AH118" s="131"/>
      <c r="AI118" s="131"/>
      <c r="AJ118" s="131"/>
      <c r="AK118" s="131"/>
      <c r="AL118" s="131"/>
      <c r="AM118" s="131"/>
      <c r="AN118" s="131"/>
      <c r="AO118" s="131"/>
      <c r="AP118" s="131"/>
      <c r="AQ118" s="131"/>
      <c r="AR118" s="131"/>
      <c r="AS118" s="131"/>
      <c r="AT118" s="131"/>
      <c r="AU118" s="131"/>
      <c r="AV118" s="131"/>
      <c r="AW118" s="131"/>
      <c r="AX118" s="131"/>
      <c r="AY118" s="131"/>
      <c r="AZ118" s="131"/>
      <c r="BA118" s="131"/>
      <c r="BB118" s="131"/>
      <c r="BC118" s="131"/>
      <c r="BD118" s="131"/>
      <c r="BE118" s="131"/>
      <c r="BF118" s="131"/>
      <c r="BG118" s="131"/>
      <c r="BH118" s="131"/>
      <c r="BI118" s="131"/>
      <c r="BJ118" s="131"/>
      <c r="BK118" s="131"/>
      <c r="BL118" s="131"/>
      <c r="BM118" s="131"/>
      <c r="BN118" s="131"/>
      <c r="BO118" s="131"/>
      <c r="BP118" s="131"/>
      <c r="BQ118" s="131"/>
      <c r="BR118" s="131"/>
      <c r="BS118" s="131"/>
      <c r="BT118" s="131"/>
      <c r="BU118" s="131"/>
      <c r="BV118" s="131"/>
      <c r="BW118" s="131"/>
      <c r="BX118" s="131"/>
      <c r="BY118" s="131"/>
      <c r="BZ118" s="131"/>
      <c r="CA118" s="131"/>
      <c r="CB118" s="131"/>
      <c r="CC118" s="131"/>
      <c r="CD118" s="131"/>
      <c r="CE118" s="131"/>
      <c r="CF118" s="131"/>
      <c r="CG118" s="131"/>
      <c r="CH118" s="131"/>
      <c r="CI118" s="131"/>
      <c r="CJ118" s="131"/>
      <c r="CK118" s="131"/>
      <c r="CL118" s="131"/>
      <c r="CM118" s="131"/>
      <c r="CN118" s="131"/>
      <c r="CO118" s="131"/>
      <c r="CP118" s="131"/>
      <c r="CQ118" s="131"/>
      <c r="CR118" s="131"/>
      <c r="CS118" s="131"/>
      <c r="CT118" s="9"/>
      <c r="CX118" s="3"/>
    </row>
    <row r="119" spans="3:102" ht="13" hidden="1" x14ac:dyDescent="0.3">
      <c r="C119" s="232" t="s">
        <v>146</v>
      </c>
      <c r="E119" s="490">
        <f t="shared" ref="E119:AJ119" si="37">SUM(E120:E120)</f>
        <v>0</v>
      </c>
      <c r="F119" s="490">
        <f t="shared" si="37"/>
        <v>0</v>
      </c>
      <c r="G119" s="491">
        <f t="shared" si="37"/>
        <v>0</v>
      </c>
      <c r="H119" s="491">
        <f t="shared" si="37"/>
        <v>0</v>
      </c>
      <c r="I119" s="491">
        <f t="shared" si="37"/>
        <v>0</v>
      </c>
      <c r="J119" s="491">
        <f t="shared" si="37"/>
        <v>0</v>
      </c>
      <c r="K119" s="491">
        <f t="shared" si="37"/>
        <v>0</v>
      </c>
      <c r="L119" s="491">
        <f t="shared" si="37"/>
        <v>0</v>
      </c>
      <c r="M119" s="491">
        <f t="shared" si="37"/>
        <v>0</v>
      </c>
      <c r="N119" s="491">
        <f t="shared" si="37"/>
        <v>0</v>
      </c>
      <c r="O119" s="491">
        <f t="shared" si="37"/>
        <v>0</v>
      </c>
      <c r="P119" s="491">
        <f t="shared" si="37"/>
        <v>0</v>
      </c>
      <c r="Q119" s="491">
        <f t="shared" si="37"/>
        <v>0</v>
      </c>
      <c r="R119" s="491">
        <f t="shared" si="37"/>
        <v>0</v>
      </c>
      <c r="S119" s="491">
        <f t="shared" si="37"/>
        <v>0</v>
      </c>
      <c r="T119" s="491">
        <f t="shared" si="37"/>
        <v>0</v>
      </c>
      <c r="U119" s="491">
        <f t="shared" si="37"/>
        <v>0</v>
      </c>
      <c r="V119" s="491">
        <f t="shared" si="37"/>
        <v>0</v>
      </c>
      <c r="W119" s="491">
        <f t="shared" si="37"/>
        <v>0</v>
      </c>
      <c r="X119" s="491">
        <f t="shared" si="37"/>
        <v>0</v>
      </c>
      <c r="Y119" s="491">
        <f t="shared" si="37"/>
        <v>0</v>
      </c>
      <c r="Z119" s="491">
        <f t="shared" si="37"/>
        <v>0</v>
      </c>
      <c r="AA119" s="491">
        <f t="shared" si="37"/>
        <v>0</v>
      </c>
      <c r="AB119" s="491">
        <f t="shared" si="37"/>
        <v>0</v>
      </c>
      <c r="AC119" s="491">
        <f t="shared" si="37"/>
        <v>0</v>
      </c>
      <c r="AD119" s="491">
        <f t="shared" si="37"/>
        <v>0</v>
      </c>
      <c r="AE119" s="491">
        <f t="shared" si="37"/>
        <v>0</v>
      </c>
      <c r="AF119" s="491">
        <f t="shared" si="37"/>
        <v>0</v>
      </c>
      <c r="AG119" s="491">
        <f t="shared" si="37"/>
        <v>0</v>
      </c>
      <c r="AH119" s="491">
        <f t="shared" si="37"/>
        <v>0</v>
      </c>
      <c r="AI119" s="491">
        <f t="shared" si="37"/>
        <v>0</v>
      </c>
      <c r="AJ119" s="491">
        <f t="shared" si="37"/>
        <v>0</v>
      </c>
      <c r="AK119" s="491">
        <f t="shared" ref="AK119:BP119" si="38">SUM(AK120:AK120)</f>
        <v>0</v>
      </c>
      <c r="AL119" s="491">
        <f t="shared" si="38"/>
        <v>0</v>
      </c>
      <c r="AM119" s="491">
        <f t="shared" si="38"/>
        <v>0</v>
      </c>
      <c r="AN119" s="491">
        <f t="shared" si="38"/>
        <v>0</v>
      </c>
      <c r="AO119" s="491">
        <f t="shared" si="38"/>
        <v>0</v>
      </c>
      <c r="AP119" s="491">
        <f t="shared" si="38"/>
        <v>0</v>
      </c>
      <c r="AQ119" s="491">
        <f t="shared" si="38"/>
        <v>0</v>
      </c>
      <c r="AR119" s="491">
        <f t="shared" si="38"/>
        <v>0</v>
      </c>
      <c r="AS119" s="491">
        <f t="shared" si="38"/>
        <v>0</v>
      </c>
      <c r="AT119" s="491">
        <f t="shared" si="38"/>
        <v>0</v>
      </c>
      <c r="AU119" s="491">
        <f t="shared" si="38"/>
        <v>0</v>
      </c>
      <c r="AV119" s="491">
        <f t="shared" si="38"/>
        <v>0</v>
      </c>
      <c r="AW119" s="491">
        <f t="shared" si="38"/>
        <v>0</v>
      </c>
      <c r="AX119" s="491">
        <f t="shared" si="38"/>
        <v>0</v>
      </c>
      <c r="AY119" s="491">
        <f t="shared" si="38"/>
        <v>0</v>
      </c>
      <c r="AZ119" s="491">
        <f t="shared" si="38"/>
        <v>0</v>
      </c>
      <c r="BA119" s="491">
        <f t="shared" si="38"/>
        <v>0</v>
      </c>
      <c r="BB119" s="491">
        <f t="shared" si="38"/>
        <v>0</v>
      </c>
      <c r="BC119" s="491">
        <f t="shared" si="38"/>
        <v>0</v>
      </c>
      <c r="BD119" s="491">
        <f t="shared" si="38"/>
        <v>0</v>
      </c>
      <c r="BE119" s="491">
        <f t="shared" si="38"/>
        <v>0</v>
      </c>
      <c r="BF119" s="491">
        <f t="shared" si="38"/>
        <v>0</v>
      </c>
      <c r="BG119" s="491">
        <f t="shared" si="38"/>
        <v>0</v>
      </c>
      <c r="BH119" s="491">
        <f t="shared" si="38"/>
        <v>0</v>
      </c>
      <c r="BI119" s="491">
        <f t="shared" si="38"/>
        <v>0</v>
      </c>
      <c r="BJ119" s="491">
        <f t="shared" si="38"/>
        <v>0</v>
      </c>
      <c r="BK119" s="491">
        <f t="shared" si="38"/>
        <v>0</v>
      </c>
      <c r="BL119" s="491">
        <f t="shared" si="38"/>
        <v>0</v>
      </c>
      <c r="BM119" s="491">
        <f t="shared" si="38"/>
        <v>0</v>
      </c>
      <c r="BN119" s="491">
        <f t="shared" si="38"/>
        <v>0</v>
      </c>
      <c r="BO119" s="491">
        <f t="shared" si="38"/>
        <v>0</v>
      </c>
      <c r="BP119" s="491">
        <f t="shared" si="38"/>
        <v>0</v>
      </c>
      <c r="BQ119" s="491">
        <f t="shared" ref="BQ119:CS119" si="39">SUM(BQ120:BQ120)</f>
        <v>0</v>
      </c>
      <c r="BR119" s="491">
        <f t="shared" si="39"/>
        <v>0</v>
      </c>
      <c r="BS119" s="491">
        <f t="shared" si="39"/>
        <v>0</v>
      </c>
      <c r="BT119" s="491">
        <f t="shared" si="39"/>
        <v>0</v>
      </c>
      <c r="BU119" s="491">
        <f t="shared" si="39"/>
        <v>0</v>
      </c>
      <c r="BV119" s="491">
        <f t="shared" si="39"/>
        <v>0</v>
      </c>
      <c r="BW119" s="491">
        <f t="shared" si="39"/>
        <v>0</v>
      </c>
      <c r="BX119" s="491">
        <f t="shared" si="39"/>
        <v>0</v>
      </c>
      <c r="BY119" s="491">
        <f t="shared" si="39"/>
        <v>0</v>
      </c>
      <c r="BZ119" s="491">
        <f t="shared" si="39"/>
        <v>0</v>
      </c>
      <c r="CA119" s="491">
        <f t="shared" si="39"/>
        <v>0</v>
      </c>
      <c r="CB119" s="491">
        <f t="shared" si="39"/>
        <v>0</v>
      </c>
      <c r="CC119" s="491">
        <f t="shared" si="39"/>
        <v>0</v>
      </c>
      <c r="CD119" s="491">
        <f t="shared" si="39"/>
        <v>0</v>
      </c>
      <c r="CE119" s="491">
        <f t="shared" si="39"/>
        <v>0</v>
      </c>
      <c r="CF119" s="491">
        <f t="shared" si="39"/>
        <v>0</v>
      </c>
      <c r="CG119" s="491">
        <f t="shared" si="39"/>
        <v>0</v>
      </c>
      <c r="CH119" s="491">
        <f t="shared" si="39"/>
        <v>0</v>
      </c>
      <c r="CI119" s="491">
        <f t="shared" si="39"/>
        <v>0</v>
      </c>
      <c r="CJ119" s="491">
        <f t="shared" si="39"/>
        <v>0</v>
      </c>
      <c r="CK119" s="491">
        <f t="shared" si="39"/>
        <v>0</v>
      </c>
      <c r="CL119" s="491">
        <f t="shared" si="39"/>
        <v>0</v>
      </c>
      <c r="CM119" s="491">
        <f t="shared" si="39"/>
        <v>0</v>
      </c>
      <c r="CN119" s="491">
        <f t="shared" si="39"/>
        <v>0</v>
      </c>
      <c r="CO119" s="491">
        <f t="shared" si="39"/>
        <v>0</v>
      </c>
      <c r="CP119" s="491">
        <f t="shared" si="39"/>
        <v>0</v>
      </c>
      <c r="CQ119" s="491">
        <f t="shared" si="39"/>
        <v>0</v>
      </c>
      <c r="CR119" s="491">
        <f t="shared" si="39"/>
        <v>0</v>
      </c>
      <c r="CS119" s="491">
        <f t="shared" si="39"/>
        <v>0</v>
      </c>
      <c r="CT119" s="56"/>
      <c r="CX119" s="3"/>
    </row>
    <row r="120" spans="3:102" ht="13" hidden="1" x14ac:dyDescent="0.3">
      <c r="C120" s="68" t="s">
        <v>105</v>
      </c>
      <c r="E120" s="492">
        <f>G120+NPV(G.Asm!$F$40,H120:INDEX(H120:CS120,RP))</f>
        <v>0</v>
      </c>
      <c r="F120" s="492">
        <f>SUMIF($G$4:$CS$4,"&lt;="&amp;RP,G120:CS120)</f>
        <v>0</v>
      </c>
      <c r="G120" s="493">
        <v>0</v>
      </c>
      <c r="H120" s="494">
        <v>0</v>
      </c>
      <c r="I120" s="494">
        <v>0</v>
      </c>
      <c r="J120" s="494">
        <v>0</v>
      </c>
      <c r="K120" s="494">
        <v>0</v>
      </c>
      <c r="L120" s="494">
        <v>0</v>
      </c>
      <c r="M120" s="494">
        <v>0</v>
      </c>
      <c r="N120" s="494">
        <v>0</v>
      </c>
      <c r="O120" s="494">
        <v>0</v>
      </c>
      <c r="P120" s="494">
        <v>0</v>
      </c>
      <c r="Q120" s="494">
        <v>0</v>
      </c>
      <c r="R120" s="494">
        <v>0</v>
      </c>
      <c r="S120" s="494">
        <v>0</v>
      </c>
      <c r="T120" s="494">
        <v>0</v>
      </c>
      <c r="U120" s="494">
        <v>0</v>
      </c>
      <c r="V120" s="494">
        <v>0</v>
      </c>
      <c r="W120" s="494">
        <v>0</v>
      </c>
      <c r="X120" s="494">
        <v>0</v>
      </c>
      <c r="Y120" s="494">
        <v>0</v>
      </c>
      <c r="Z120" s="494">
        <v>0</v>
      </c>
      <c r="AA120" s="494">
        <v>0</v>
      </c>
      <c r="AB120" s="494">
        <v>0</v>
      </c>
      <c r="AC120" s="494">
        <v>0</v>
      </c>
      <c r="AD120" s="494">
        <v>0</v>
      </c>
      <c r="AE120" s="494">
        <v>0</v>
      </c>
      <c r="AF120" s="494">
        <v>0</v>
      </c>
      <c r="AG120" s="494">
        <v>0</v>
      </c>
      <c r="AH120" s="494">
        <v>0</v>
      </c>
      <c r="AI120" s="494">
        <v>0</v>
      </c>
      <c r="AJ120" s="494">
        <v>0</v>
      </c>
      <c r="AK120" s="494">
        <v>0</v>
      </c>
      <c r="AL120" s="494">
        <v>0</v>
      </c>
      <c r="AM120" s="494">
        <v>0</v>
      </c>
      <c r="AN120" s="494">
        <v>0</v>
      </c>
      <c r="AO120" s="494">
        <v>0</v>
      </c>
      <c r="AP120" s="494">
        <v>0</v>
      </c>
      <c r="AQ120" s="494">
        <v>0</v>
      </c>
      <c r="AR120" s="494">
        <v>0</v>
      </c>
      <c r="AS120" s="494">
        <v>0</v>
      </c>
      <c r="AT120" s="494">
        <v>0</v>
      </c>
      <c r="AU120" s="494">
        <v>0</v>
      </c>
      <c r="AV120" s="494">
        <v>0</v>
      </c>
      <c r="AW120" s="494">
        <v>0</v>
      </c>
      <c r="AX120" s="494">
        <v>0</v>
      </c>
      <c r="AY120" s="494">
        <v>0</v>
      </c>
      <c r="AZ120" s="494">
        <v>0</v>
      </c>
      <c r="BA120" s="494">
        <v>0</v>
      </c>
      <c r="BB120" s="494">
        <v>0</v>
      </c>
      <c r="BC120" s="494">
        <v>0</v>
      </c>
      <c r="BD120" s="494">
        <v>0</v>
      </c>
      <c r="BE120" s="494">
        <v>0</v>
      </c>
      <c r="BF120" s="494">
        <v>0</v>
      </c>
      <c r="BG120" s="494">
        <v>0</v>
      </c>
      <c r="BH120" s="494">
        <v>0</v>
      </c>
      <c r="BI120" s="494">
        <v>0</v>
      </c>
      <c r="BJ120" s="494">
        <v>0</v>
      </c>
      <c r="BK120" s="494">
        <v>0</v>
      </c>
      <c r="BL120" s="494">
        <v>0</v>
      </c>
      <c r="BM120" s="494">
        <v>0</v>
      </c>
      <c r="BN120" s="494">
        <v>0</v>
      </c>
      <c r="BO120" s="494">
        <v>0</v>
      </c>
      <c r="BP120" s="494">
        <v>0</v>
      </c>
      <c r="BQ120" s="494">
        <v>0</v>
      </c>
      <c r="BR120" s="494">
        <v>0</v>
      </c>
      <c r="BS120" s="494">
        <v>0</v>
      </c>
      <c r="BT120" s="494">
        <v>0</v>
      </c>
      <c r="BU120" s="494">
        <v>0</v>
      </c>
      <c r="BV120" s="494">
        <v>0</v>
      </c>
      <c r="BW120" s="494">
        <v>0</v>
      </c>
      <c r="BX120" s="494">
        <v>0</v>
      </c>
      <c r="BY120" s="494">
        <v>0</v>
      </c>
      <c r="BZ120" s="494">
        <v>0</v>
      </c>
      <c r="CA120" s="494">
        <v>0</v>
      </c>
      <c r="CB120" s="494">
        <v>0</v>
      </c>
      <c r="CC120" s="494">
        <v>0</v>
      </c>
      <c r="CD120" s="494">
        <v>0</v>
      </c>
      <c r="CE120" s="494">
        <v>0</v>
      </c>
      <c r="CF120" s="494">
        <v>0</v>
      </c>
      <c r="CG120" s="494">
        <v>0</v>
      </c>
      <c r="CH120" s="494">
        <v>0</v>
      </c>
      <c r="CI120" s="494">
        <v>0</v>
      </c>
      <c r="CJ120" s="494">
        <v>0</v>
      </c>
      <c r="CK120" s="494">
        <v>0</v>
      </c>
      <c r="CL120" s="494">
        <v>0</v>
      </c>
      <c r="CM120" s="494">
        <v>0</v>
      </c>
      <c r="CN120" s="494">
        <v>0</v>
      </c>
      <c r="CO120" s="494">
        <v>0</v>
      </c>
      <c r="CP120" s="494">
        <v>0</v>
      </c>
      <c r="CQ120" s="494">
        <v>0</v>
      </c>
      <c r="CR120" s="494">
        <v>0</v>
      </c>
      <c r="CS120" s="494">
        <v>0</v>
      </c>
      <c r="CT120" s="9"/>
      <c r="CV120" s="343">
        <f>IF(COUNT(G120:INDEX(G120:CS120,RP+1))&lt;&gt;RP+1,"Error",0)</f>
        <v>0</v>
      </c>
      <c r="CX120" s="383"/>
    </row>
    <row r="121" spans="3:102" ht="13" hidden="1" x14ac:dyDescent="0.3">
      <c r="E121" s="495"/>
      <c r="F121" s="495"/>
      <c r="G121" s="131"/>
      <c r="H121" s="131"/>
      <c r="I121" s="131"/>
      <c r="J121" s="131"/>
      <c r="K121" s="131"/>
      <c r="L121" s="131"/>
      <c r="M121" s="131"/>
      <c r="N121" s="131"/>
      <c r="O121" s="131"/>
      <c r="P121" s="131"/>
      <c r="Q121" s="131"/>
      <c r="R121" s="131"/>
      <c r="S121" s="131"/>
      <c r="T121" s="131"/>
      <c r="U121" s="131"/>
      <c r="V121" s="131"/>
      <c r="W121" s="131"/>
      <c r="X121" s="131"/>
      <c r="Y121" s="131"/>
      <c r="Z121" s="131"/>
      <c r="AA121" s="131"/>
      <c r="AB121" s="131"/>
      <c r="AC121" s="131"/>
      <c r="AD121" s="131"/>
      <c r="AE121" s="131"/>
      <c r="AF121" s="131"/>
      <c r="AG121" s="131"/>
      <c r="AH121" s="131"/>
      <c r="AI121" s="131"/>
      <c r="AJ121" s="131"/>
      <c r="AK121" s="131"/>
      <c r="AL121" s="131"/>
      <c r="AM121" s="131"/>
      <c r="AN121" s="131"/>
      <c r="AO121" s="131"/>
      <c r="AP121" s="131"/>
      <c r="AQ121" s="131"/>
      <c r="AR121" s="131"/>
      <c r="AS121" s="131"/>
      <c r="AT121" s="131"/>
      <c r="AU121" s="131"/>
      <c r="AV121" s="131"/>
      <c r="AW121" s="131"/>
      <c r="AX121" s="131"/>
      <c r="AY121" s="131"/>
      <c r="AZ121" s="131"/>
      <c r="BA121" s="131"/>
      <c r="BB121" s="131"/>
      <c r="BC121" s="131"/>
      <c r="BD121" s="131"/>
      <c r="BE121" s="131"/>
      <c r="BF121" s="131"/>
      <c r="BG121" s="131"/>
      <c r="BH121" s="131"/>
      <c r="BI121" s="131"/>
      <c r="BJ121" s="131"/>
      <c r="BK121" s="131"/>
      <c r="BL121" s="131"/>
      <c r="BM121" s="131"/>
      <c r="BN121" s="131"/>
      <c r="BO121" s="131"/>
      <c r="BP121" s="131"/>
      <c r="BQ121" s="131"/>
      <c r="BR121" s="131"/>
      <c r="BS121" s="131"/>
      <c r="BT121" s="131"/>
      <c r="BU121" s="131"/>
      <c r="BV121" s="131"/>
      <c r="BW121" s="131"/>
      <c r="BX121" s="131"/>
      <c r="BY121" s="131"/>
      <c r="BZ121" s="131"/>
      <c r="CA121" s="131"/>
      <c r="CB121" s="131"/>
      <c r="CC121" s="131"/>
      <c r="CD121" s="131"/>
      <c r="CE121" s="131"/>
      <c r="CF121" s="131"/>
      <c r="CG121" s="131"/>
      <c r="CH121" s="131"/>
      <c r="CI121" s="131"/>
      <c r="CJ121" s="131"/>
      <c r="CK121" s="131"/>
      <c r="CL121" s="131"/>
      <c r="CM121" s="131"/>
      <c r="CN121" s="131"/>
      <c r="CO121" s="131"/>
      <c r="CP121" s="131"/>
      <c r="CQ121" s="131"/>
      <c r="CR121" s="131"/>
      <c r="CS121" s="131"/>
      <c r="CT121" s="9"/>
      <c r="CX121" s="3"/>
    </row>
    <row r="122" spans="3:102" ht="15.5" hidden="1" x14ac:dyDescent="0.35">
      <c r="C122" s="84" t="s">
        <v>112</v>
      </c>
      <c r="E122" s="502"/>
      <c r="F122" s="495"/>
      <c r="G122" s="131"/>
      <c r="H122" s="131"/>
      <c r="I122" s="131"/>
      <c r="J122" s="131"/>
      <c r="K122" s="131"/>
      <c r="L122" s="131"/>
      <c r="M122" s="131"/>
      <c r="N122" s="131"/>
      <c r="O122" s="131"/>
      <c r="P122" s="131"/>
      <c r="Q122" s="131"/>
      <c r="R122" s="131"/>
      <c r="S122" s="131"/>
      <c r="T122" s="131"/>
      <c r="U122" s="131"/>
      <c r="V122" s="131"/>
      <c r="W122" s="131"/>
      <c r="X122" s="131"/>
      <c r="Y122" s="131"/>
      <c r="Z122" s="131"/>
      <c r="AA122" s="131"/>
      <c r="AB122" s="131"/>
      <c r="AC122" s="131"/>
      <c r="AD122" s="131"/>
      <c r="AE122" s="131"/>
      <c r="AF122" s="131"/>
      <c r="AG122" s="131"/>
      <c r="AH122" s="131"/>
      <c r="AI122" s="131"/>
      <c r="AJ122" s="131"/>
      <c r="AK122" s="131"/>
      <c r="AL122" s="131"/>
      <c r="AM122" s="131"/>
      <c r="AN122" s="131"/>
      <c r="AO122" s="131"/>
      <c r="AP122" s="131"/>
      <c r="AQ122" s="131"/>
      <c r="AR122" s="131"/>
      <c r="AS122" s="131"/>
      <c r="AT122" s="131"/>
      <c r="AU122" s="131"/>
      <c r="AV122" s="131"/>
      <c r="AW122" s="131"/>
      <c r="AX122" s="131"/>
      <c r="AY122" s="131"/>
      <c r="AZ122" s="131"/>
      <c r="BA122" s="131"/>
      <c r="BB122" s="131"/>
      <c r="BC122" s="131"/>
      <c r="BD122" s="131"/>
      <c r="BE122" s="131"/>
      <c r="BF122" s="131"/>
      <c r="BG122" s="131"/>
      <c r="BH122" s="131"/>
      <c r="BI122" s="131"/>
      <c r="BJ122" s="131"/>
      <c r="BK122" s="131"/>
      <c r="BL122" s="131"/>
      <c r="BM122" s="131"/>
      <c r="BN122" s="131"/>
      <c r="BO122" s="131"/>
      <c r="BP122" s="131"/>
      <c r="BQ122" s="131"/>
      <c r="BR122" s="131"/>
      <c r="BS122" s="131"/>
      <c r="BT122" s="131"/>
      <c r="BU122" s="131"/>
      <c r="BV122" s="131"/>
      <c r="BW122" s="131"/>
      <c r="BX122" s="131"/>
      <c r="BY122" s="131"/>
      <c r="BZ122" s="131"/>
      <c r="CA122" s="131"/>
      <c r="CB122" s="131"/>
      <c r="CC122" s="131"/>
      <c r="CD122" s="131"/>
      <c r="CE122" s="131"/>
      <c r="CF122" s="131"/>
      <c r="CG122" s="131"/>
      <c r="CH122" s="131"/>
      <c r="CI122" s="131"/>
      <c r="CJ122" s="131"/>
      <c r="CK122" s="131"/>
      <c r="CL122" s="131"/>
      <c r="CM122" s="131"/>
      <c r="CN122" s="131"/>
      <c r="CO122" s="131"/>
      <c r="CP122" s="131"/>
      <c r="CQ122" s="131"/>
      <c r="CR122" s="131"/>
      <c r="CS122" s="131"/>
      <c r="CT122" s="9"/>
      <c r="CX122" s="3"/>
    </row>
    <row r="123" spans="3:102" ht="13" hidden="1" x14ac:dyDescent="0.3">
      <c r="E123" s="495"/>
      <c r="F123" s="495"/>
      <c r="G123" s="131"/>
      <c r="H123" s="131"/>
      <c r="I123" s="131"/>
      <c r="J123" s="131"/>
      <c r="K123" s="131"/>
      <c r="L123" s="131"/>
      <c r="M123" s="131"/>
      <c r="N123" s="131"/>
      <c r="O123" s="131"/>
      <c r="P123" s="131"/>
      <c r="Q123" s="131"/>
      <c r="R123" s="131"/>
      <c r="S123" s="131"/>
      <c r="T123" s="131"/>
      <c r="U123" s="131"/>
      <c r="V123" s="131"/>
      <c r="W123" s="131"/>
      <c r="X123" s="131"/>
      <c r="Y123" s="131"/>
      <c r="Z123" s="131"/>
      <c r="AA123" s="131"/>
      <c r="AB123" s="131"/>
      <c r="AC123" s="131"/>
      <c r="AD123" s="131"/>
      <c r="AE123" s="131"/>
      <c r="AF123" s="131"/>
      <c r="AG123" s="131"/>
      <c r="AH123" s="131"/>
      <c r="AI123" s="131"/>
      <c r="AJ123" s="131"/>
      <c r="AK123" s="131"/>
      <c r="AL123" s="131"/>
      <c r="AM123" s="131"/>
      <c r="AN123" s="131"/>
      <c r="AO123" s="131"/>
      <c r="AP123" s="131"/>
      <c r="AQ123" s="131"/>
      <c r="AR123" s="131"/>
      <c r="AS123" s="131"/>
      <c r="AT123" s="131"/>
      <c r="AU123" s="131"/>
      <c r="AV123" s="131"/>
      <c r="AW123" s="131"/>
      <c r="AX123" s="131"/>
      <c r="AY123" s="131"/>
      <c r="AZ123" s="131"/>
      <c r="BA123" s="131"/>
      <c r="BB123" s="131"/>
      <c r="BC123" s="131"/>
      <c r="BD123" s="131"/>
      <c r="BE123" s="131"/>
      <c r="BF123" s="131"/>
      <c r="BG123" s="131"/>
      <c r="BH123" s="131"/>
      <c r="BI123" s="131"/>
      <c r="BJ123" s="131"/>
      <c r="BK123" s="131"/>
      <c r="BL123" s="131"/>
      <c r="BM123" s="131"/>
      <c r="BN123" s="131"/>
      <c r="BO123" s="131"/>
      <c r="BP123" s="131"/>
      <c r="BQ123" s="131"/>
      <c r="BR123" s="131"/>
      <c r="BS123" s="131"/>
      <c r="BT123" s="131"/>
      <c r="BU123" s="131"/>
      <c r="BV123" s="131"/>
      <c r="BW123" s="131"/>
      <c r="BX123" s="131"/>
      <c r="BY123" s="131"/>
      <c r="BZ123" s="131"/>
      <c r="CA123" s="131"/>
      <c r="CB123" s="131"/>
      <c r="CC123" s="131"/>
      <c r="CD123" s="131"/>
      <c r="CE123" s="131"/>
      <c r="CF123" s="131"/>
      <c r="CG123" s="131"/>
      <c r="CH123" s="131"/>
      <c r="CI123" s="131"/>
      <c r="CJ123" s="131"/>
      <c r="CK123" s="131"/>
      <c r="CL123" s="131"/>
      <c r="CM123" s="131"/>
      <c r="CN123" s="131"/>
      <c r="CO123" s="131"/>
      <c r="CP123" s="131"/>
      <c r="CQ123" s="131"/>
      <c r="CR123" s="131"/>
      <c r="CS123" s="131"/>
      <c r="CT123" s="9"/>
      <c r="CX123" s="3"/>
    </row>
    <row r="124" spans="3:102" s="4" customFormat="1" ht="15" hidden="1" customHeight="1" x14ac:dyDescent="0.3">
      <c r="C124" s="232" t="s">
        <v>147</v>
      </c>
      <c r="D124" s="55"/>
      <c r="E124" s="490">
        <f t="shared" ref="E124:AJ124" si="40">SUM(E125:E144)</f>
        <v>0</v>
      </c>
      <c r="F124" s="490">
        <f t="shared" si="40"/>
        <v>0</v>
      </c>
      <c r="G124" s="490">
        <f t="shared" si="40"/>
        <v>0</v>
      </c>
      <c r="H124" s="490">
        <f t="shared" si="40"/>
        <v>0</v>
      </c>
      <c r="I124" s="490">
        <f t="shared" si="40"/>
        <v>0</v>
      </c>
      <c r="J124" s="490">
        <f t="shared" si="40"/>
        <v>0</v>
      </c>
      <c r="K124" s="490">
        <f t="shared" si="40"/>
        <v>0</v>
      </c>
      <c r="L124" s="490">
        <f t="shared" si="40"/>
        <v>0</v>
      </c>
      <c r="M124" s="490">
        <f t="shared" si="40"/>
        <v>0</v>
      </c>
      <c r="N124" s="490">
        <f t="shared" si="40"/>
        <v>0</v>
      </c>
      <c r="O124" s="490">
        <f t="shared" si="40"/>
        <v>0</v>
      </c>
      <c r="P124" s="490">
        <f t="shared" si="40"/>
        <v>0</v>
      </c>
      <c r="Q124" s="490">
        <f t="shared" si="40"/>
        <v>0</v>
      </c>
      <c r="R124" s="490">
        <f t="shared" si="40"/>
        <v>0</v>
      </c>
      <c r="S124" s="490">
        <f t="shared" si="40"/>
        <v>0</v>
      </c>
      <c r="T124" s="490">
        <f t="shared" si="40"/>
        <v>0</v>
      </c>
      <c r="U124" s="490">
        <f t="shared" si="40"/>
        <v>0</v>
      </c>
      <c r="V124" s="490">
        <f t="shared" si="40"/>
        <v>0</v>
      </c>
      <c r="W124" s="490">
        <f t="shared" si="40"/>
        <v>0</v>
      </c>
      <c r="X124" s="490">
        <f t="shared" si="40"/>
        <v>0</v>
      </c>
      <c r="Y124" s="490">
        <f t="shared" si="40"/>
        <v>0</v>
      </c>
      <c r="Z124" s="490">
        <f t="shared" si="40"/>
        <v>0</v>
      </c>
      <c r="AA124" s="490">
        <f t="shared" si="40"/>
        <v>0</v>
      </c>
      <c r="AB124" s="490">
        <f t="shared" si="40"/>
        <v>0</v>
      </c>
      <c r="AC124" s="490">
        <f t="shared" si="40"/>
        <v>0</v>
      </c>
      <c r="AD124" s="490">
        <f t="shared" si="40"/>
        <v>0</v>
      </c>
      <c r="AE124" s="490">
        <f t="shared" si="40"/>
        <v>0</v>
      </c>
      <c r="AF124" s="490">
        <f t="shared" si="40"/>
        <v>0</v>
      </c>
      <c r="AG124" s="490">
        <f t="shared" si="40"/>
        <v>0</v>
      </c>
      <c r="AH124" s="490">
        <f t="shared" si="40"/>
        <v>0</v>
      </c>
      <c r="AI124" s="490">
        <f t="shared" si="40"/>
        <v>0</v>
      </c>
      <c r="AJ124" s="490">
        <f t="shared" si="40"/>
        <v>0</v>
      </c>
      <c r="AK124" s="490">
        <f t="shared" ref="AK124:BP124" si="41">SUM(AK125:AK144)</f>
        <v>0</v>
      </c>
      <c r="AL124" s="490">
        <f t="shared" si="41"/>
        <v>0</v>
      </c>
      <c r="AM124" s="490">
        <f t="shared" si="41"/>
        <v>0</v>
      </c>
      <c r="AN124" s="490">
        <f t="shared" si="41"/>
        <v>0</v>
      </c>
      <c r="AO124" s="490">
        <f t="shared" si="41"/>
        <v>0</v>
      </c>
      <c r="AP124" s="490">
        <f t="shared" si="41"/>
        <v>0</v>
      </c>
      <c r="AQ124" s="490">
        <f t="shared" si="41"/>
        <v>0</v>
      </c>
      <c r="AR124" s="490">
        <f t="shared" si="41"/>
        <v>0</v>
      </c>
      <c r="AS124" s="490">
        <f t="shared" si="41"/>
        <v>0</v>
      </c>
      <c r="AT124" s="490">
        <f t="shared" si="41"/>
        <v>0</v>
      </c>
      <c r="AU124" s="490">
        <f t="shared" si="41"/>
        <v>0</v>
      </c>
      <c r="AV124" s="490">
        <f t="shared" si="41"/>
        <v>0</v>
      </c>
      <c r="AW124" s="490">
        <f t="shared" si="41"/>
        <v>0</v>
      </c>
      <c r="AX124" s="490">
        <f t="shared" si="41"/>
        <v>0</v>
      </c>
      <c r="AY124" s="490">
        <f t="shared" si="41"/>
        <v>0</v>
      </c>
      <c r="AZ124" s="490">
        <f t="shared" si="41"/>
        <v>0</v>
      </c>
      <c r="BA124" s="490">
        <f t="shared" si="41"/>
        <v>0</v>
      </c>
      <c r="BB124" s="490">
        <f t="shared" si="41"/>
        <v>0</v>
      </c>
      <c r="BC124" s="490">
        <f t="shared" si="41"/>
        <v>0</v>
      </c>
      <c r="BD124" s="490">
        <f t="shared" si="41"/>
        <v>0</v>
      </c>
      <c r="BE124" s="490">
        <f t="shared" si="41"/>
        <v>0</v>
      </c>
      <c r="BF124" s="490">
        <f t="shared" si="41"/>
        <v>0</v>
      </c>
      <c r="BG124" s="490">
        <f t="shared" si="41"/>
        <v>0</v>
      </c>
      <c r="BH124" s="490">
        <f t="shared" si="41"/>
        <v>0</v>
      </c>
      <c r="BI124" s="490">
        <f t="shared" si="41"/>
        <v>0</v>
      </c>
      <c r="BJ124" s="490">
        <f t="shared" si="41"/>
        <v>0</v>
      </c>
      <c r="BK124" s="490">
        <f t="shared" si="41"/>
        <v>0</v>
      </c>
      <c r="BL124" s="490">
        <f t="shared" si="41"/>
        <v>0</v>
      </c>
      <c r="BM124" s="490">
        <f t="shared" si="41"/>
        <v>0</v>
      </c>
      <c r="BN124" s="490">
        <f t="shared" si="41"/>
        <v>0</v>
      </c>
      <c r="BO124" s="490">
        <f t="shared" si="41"/>
        <v>0</v>
      </c>
      <c r="BP124" s="490">
        <f t="shared" si="41"/>
        <v>0</v>
      </c>
      <c r="BQ124" s="490">
        <f t="shared" ref="BQ124:CS124" si="42">SUM(BQ125:BQ144)</f>
        <v>0</v>
      </c>
      <c r="BR124" s="490">
        <f t="shared" si="42"/>
        <v>0</v>
      </c>
      <c r="BS124" s="490">
        <f t="shared" si="42"/>
        <v>0</v>
      </c>
      <c r="BT124" s="490">
        <f t="shared" si="42"/>
        <v>0</v>
      </c>
      <c r="BU124" s="490">
        <f t="shared" si="42"/>
        <v>0</v>
      </c>
      <c r="BV124" s="490">
        <f t="shared" si="42"/>
        <v>0</v>
      </c>
      <c r="BW124" s="490">
        <f t="shared" si="42"/>
        <v>0</v>
      </c>
      <c r="BX124" s="490">
        <f t="shared" si="42"/>
        <v>0</v>
      </c>
      <c r="BY124" s="490">
        <f t="shared" si="42"/>
        <v>0</v>
      </c>
      <c r="BZ124" s="490">
        <f t="shared" si="42"/>
        <v>0</v>
      </c>
      <c r="CA124" s="490">
        <f t="shared" si="42"/>
        <v>0</v>
      </c>
      <c r="CB124" s="490">
        <f t="shared" si="42"/>
        <v>0</v>
      </c>
      <c r="CC124" s="490">
        <f t="shared" si="42"/>
        <v>0</v>
      </c>
      <c r="CD124" s="490">
        <f t="shared" si="42"/>
        <v>0</v>
      </c>
      <c r="CE124" s="490">
        <f t="shared" si="42"/>
        <v>0</v>
      </c>
      <c r="CF124" s="490">
        <f t="shared" si="42"/>
        <v>0</v>
      </c>
      <c r="CG124" s="490">
        <f t="shared" si="42"/>
        <v>0</v>
      </c>
      <c r="CH124" s="490">
        <f t="shared" si="42"/>
        <v>0</v>
      </c>
      <c r="CI124" s="490">
        <f t="shared" si="42"/>
        <v>0</v>
      </c>
      <c r="CJ124" s="490">
        <f t="shared" si="42"/>
        <v>0</v>
      </c>
      <c r="CK124" s="490">
        <f t="shared" si="42"/>
        <v>0</v>
      </c>
      <c r="CL124" s="490">
        <f t="shared" si="42"/>
        <v>0</v>
      </c>
      <c r="CM124" s="490">
        <f t="shared" si="42"/>
        <v>0</v>
      </c>
      <c r="CN124" s="490">
        <f t="shared" si="42"/>
        <v>0</v>
      </c>
      <c r="CO124" s="490">
        <f t="shared" si="42"/>
        <v>0</v>
      </c>
      <c r="CP124" s="490">
        <f t="shared" si="42"/>
        <v>0</v>
      </c>
      <c r="CQ124" s="490">
        <f t="shared" si="42"/>
        <v>0</v>
      </c>
      <c r="CR124" s="490">
        <f t="shared" si="42"/>
        <v>0</v>
      </c>
      <c r="CS124" s="490">
        <f t="shared" si="42"/>
        <v>0</v>
      </c>
      <c r="CT124" s="13"/>
    </row>
    <row r="125" spans="3:102" ht="14.25" hidden="1" customHeight="1" x14ac:dyDescent="0.3">
      <c r="C125" s="421"/>
      <c r="E125" s="492">
        <f>G125+NPV(G.Asm!$F$40,H125:INDEX(H125:CS125,RP))</f>
        <v>0</v>
      </c>
      <c r="F125" s="492">
        <f t="shared" ref="F125:F144" si="43">SUMIF($G$4:$CS$4,"&lt;="&amp;RP,G125:CS125)</f>
        <v>0</v>
      </c>
      <c r="G125" s="493">
        <v>0</v>
      </c>
      <c r="H125" s="494">
        <v>0</v>
      </c>
      <c r="I125" s="494">
        <v>0</v>
      </c>
      <c r="J125" s="494">
        <v>0</v>
      </c>
      <c r="K125" s="494">
        <v>0</v>
      </c>
      <c r="L125" s="494">
        <v>0</v>
      </c>
      <c r="M125" s="494">
        <v>0</v>
      </c>
      <c r="N125" s="494">
        <v>0</v>
      </c>
      <c r="O125" s="494">
        <v>0</v>
      </c>
      <c r="P125" s="494">
        <v>0</v>
      </c>
      <c r="Q125" s="494">
        <v>0</v>
      </c>
      <c r="R125" s="494">
        <v>0</v>
      </c>
      <c r="S125" s="494">
        <v>0</v>
      </c>
      <c r="T125" s="494">
        <v>0</v>
      </c>
      <c r="U125" s="494">
        <v>0</v>
      </c>
      <c r="V125" s="494">
        <v>0</v>
      </c>
      <c r="W125" s="494">
        <v>0</v>
      </c>
      <c r="X125" s="494">
        <v>0</v>
      </c>
      <c r="Y125" s="494">
        <v>0</v>
      </c>
      <c r="Z125" s="494">
        <v>0</v>
      </c>
      <c r="AA125" s="494">
        <v>0</v>
      </c>
      <c r="AB125" s="494">
        <v>0</v>
      </c>
      <c r="AC125" s="494">
        <v>0</v>
      </c>
      <c r="AD125" s="494">
        <v>0</v>
      </c>
      <c r="AE125" s="494">
        <v>0</v>
      </c>
      <c r="AF125" s="494">
        <v>0</v>
      </c>
      <c r="AG125" s="494">
        <v>0</v>
      </c>
      <c r="AH125" s="494">
        <v>0</v>
      </c>
      <c r="AI125" s="494">
        <v>0</v>
      </c>
      <c r="AJ125" s="494">
        <v>0</v>
      </c>
      <c r="AK125" s="494">
        <v>0</v>
      </c>
      <c r="AL125" s="494">
        <v>0</v>
      </c>
      <c r="AM125" s="494">
        <v>0</v>
      </c>
      <c r="AN125" s="494">
        <v>0</v>
      </c>
      <c r="AO125" s="494">
        <v>0</v>
      </c>
      <c r="AP125" s="494">
        <v>0</v>
      </c>
      <c r="AQ125" s="494">
        <v>0</v>
      </c>
      <c r="AR125" s="494">
        <v>0</v>
      </c>
      <c r="AS125" s="494">
        <v>0</v>
      </c>
      <c r="AT125" s="494">
        <v>0</v>
      </c>
      <c r="AU125" s="494">
        <v>0</v>
      </c>
      <c r="AV125" s="494">
        <v>0</v>
      </c>
      <c r="AW125" s="494">
        <v>0</v>
      </c>
      <c r="AX125" s="494">
        <v>0</v>
      </c>
      <c r="AY125" s="494">
        <v>0</v>
      </c>
      <c r="AZ125" s="494">
        <v>0</v>
      </c>
      <c r="BA125" s="494">
        <v>0</v>
      </c>
      <c r="BB125" s="494">
        <v>0</v>
      </c>
      <c r="BC125" s="494">
        <v>0</v>
      </c>
      <c r="BD125" s="494">
        <v>0</v>
      </c>
      <c r="BE125" s="494">
        <v>0</v>
      </c>
      <c r="BF125" s="494">
        <v>0</v>
      </c>
      <c r="BG125" s="494">
        <v>0</v>
      </c>
      <c r="BH125" s="494">
        <v>0</v>
      </c>
      <c r="BI125" s="494">
        <v>0</v>
      </c>
      <c r="BJ125" s="494">
        <v>0</v>
      </c>
      <c r="BK125" s="494">
        <v>0</v>
      </c>
      <c r="BL125" s="494">
        <v>0</v>
      </c>
      <c r="BM125" s="494">
        <v>0</v>
      </c>
      <c r="BN125" s="494">
        <v>0</v>
      </c>
      <c r="BO125" s="494">
        <v>0</v>
      </c>
      <c r="BP125" s="494">
        <v>0</v>
      </c>
      <c r="BQ125" s="494">
        <v>0</v>
      </c>
      <c r="BR125" s="494">
        <v>0</v>
      </c>
      <c r="BS125" s="494">
        <v>0</v>
      </c>
      <c r="BT125" s="494">
        <v>0</v>
      </c>
      <c r="BU125" s="494">
        <v>0</v>
      </c>
      <c r="BV125" s="494">
        <v>0</v>
      </c>
      <c r="BW125" s="494">
        <v>0</v>
      </c>
      <c r="BX125" s="494">
        <v>0</v>
      </c>
      <c r="BY125" s="494">
        <v>0</v>
      </c>
      <c r="BZ125" s="494">
        <v>0</v>
      </c>
      <c r="CA125" s="494">
        <v>0</v>
      </c>
      <c r="CB125" s="494">
        <v>0</v>
      </c>
      <c r="CC125" s="494">
        <v>0</v>
      </c>
      <c r="CD125" s="494">
        <v>0</v>
      </c>
      <c r="CE125" s="494">
        <v>0</v>
      </c>
      <c r="CF125" s="494">
        <v>0</v>
      </c>
      <c r="CG125" s="494">
        <v>0</v>
      </c>
      <c r="CH125" s="494">
        <v>0</v>
      </c>
      <c r="CI125" s="494">
        <v>0</v>
      </c>
      <c r="CJ125" s="494">
        <v>0</v>
      </c>
      <c r="CK125" s="494">
        <v>0</v>
      </c>
      <c r="CL125" s="494">
        <v>0</v>
      </c>
      <c r="CM125" s="494">
        <v>0</v>
      </c>
      <c r="CN125" s="494">
        <v>0</v>
      </c>
      <c r="CO125" s="494">
        <v>0</v>
      </c>
      <c r="CP125" s="494">
        <v>0</v>
      </c>
      <c r="CQ125" s="494">
        <v>0</v>
      </c>
      <c r="CR125" s="494">
        <v>0</v>
      </c>
      <c r="CS125" s="494">
        <v>0</v>
      </c>
      <c r="CT125" s="9"/>
      <c r="CV125" s="343">
        <f>IF(COUNT(G125:INDEX(G125:CS125,RP+1))&lt;&gt;RP+1,"Error",0)</f>
        <v>0</v>
      </c>
      <c r="CX125" s="324">
        <f t="shared" ref="CX125:CX144" si="44">IF(OR(AND(OR(ISBLANK(C125),NOT(ISBLANK(C125)),C125="Spare"),E125=0,F125=0),AND(NOT(ISBLANK(C125)),NOT(C125="Spare"),NOT(E125=0),NOT(F125=0))),0,"Error")</f>
        <v>0</v>
      </c>
    </row>
    <row r="126" spans="3:102" ht="14.25" hidden="1" customHeight="1" x14ac:dyDescent="0.3">
      <c r="C126" s="421"/>
      <c r="E126" s="492">
        <f>G126+NPV(G.Asm!$F$40,H126:INDEX(H126:CS126,RP))</f>
        <v>0</v>
      </c>
      <c r="F126" s="492">
        <f t="shared" si="43"/>
        <v>0</v>
      </c>
      <c r="G126" s="493">
        <v>0</v>
      </c>
      <c r="H126" s="494">
        <v>0</v>
      </c>
      <c r="I126" s="494">
        <v>0</v>
      </c>
      <c r="J126" s="494">
        <v>0</v>
      </c>
      <c r="K126" s="494">
        <v>0</v>
      </c>
      <c r="L126" s="494">
        <v>0</v>
      </c>
      <c r="M126" s="494">
        <v>0</v>
      </c>
      <c r="N126" s="494">
        <v>0</v>
      </c>
      <c r="O126" s="494">
        <v>0</v>
      </c>
      <c r="P126" s="494">
        <v>0</v>
      </c>
      <c r="Q126" s="494">
        <v>0</v>
      </c>
      <c r="R126" s="494">
        <v>0</v>
      </c>
      <c r="S126" s="494">
        <v>0</v>
      </c>
      <c r="T126" s="494">
        <v>0</v>
      </c>
      <c r="U126" s="494">
        <v>0</v>
      </c>
      <c r="V126" s="494">
        <v>0</v>
      </c>
      <c r="W126" s="494">
        <v>0</v>
      </c>
      <c r="X126" s="494">
        <v>0</v>
      </c>
      <c r="Y126" s="494">
        <v>0</v>
      </c>
      <c r="Z126" s="494">
        <v>0</v>
      </c>
      <c r="AA126" s="494">
        <v>0</v>
      </c>
      <c r="AB126" s="494">
        <v>0</v>
      </c>
      <c r="AC126" s="494">
        <v>0</v>
      </c>
      <c r="AD126" s="494">
        <v>0</v>
      </c>
      <c r="AE126" s="494">
        <v>0</v>
      </c>
      <c r="AF126" s="494">
        <v>0</v>
      </c>
      <c r="AG126" s="494">
        <v>0</v>
      </c>
      <c r="AH126" s="494">
        <v>0</v>
      </c>
      <c r="AI126" s="494">
        <v>0</v>
      </c>
      <c r="AJ126" s="494">
        <v>0</v>
      </c>
      <c r="AK126" s="494">
        <v>0</v>
      </c>
      <c r="AL126" s="494">
        <v>0</v>
      </c>
      <c r="AM126" s="494">
        <v>0</v>
      </c>
      <c r="AN126" s="494">
        <v>0</v>
      </c>
      <c r="AO126" s="494">
        <v>0</v>
      </c>
      <c r="AP126" s="494">
        <v>0</v>
      </c>
      <c r="AQ126" s="494">
        <v>0</v>
      </c>
      <c r="AR126" s="494">
        <v>0</v>
      </c>
      <c r="AS126" s="494">
        <v>0</v>
      </c>
      <c r="AT126" s="494">
        <v>0</v>
      </c>
      <c r="AU126" s="494">
        <v>0</v>
      </c>
      <c r="AV126" s="494">
        <v>0</v>
      </c>
      <c r="AW126" s="494">
        <v>0</v>
      </c>
      <c r="AX126" s="494">
        <v>0</v>
      </c>
      <c r="AY126" s="494">
        <v>0</v>
      </c>
      <c r="AZ126" s="494">
        <v>0</v>
      </c>
      <c r="BA126" s="494">
        <v>0</v>
      </c>
      <c r="BB126" s="494">
        <v>0</v>
      </c>
      <c r="BC126" s="494">
        <v>0</v>
      </c>
      <c r="BD126" s="494">
        <v>0</v>
      </c>
      <c r="BE126" s="494">
        <v>0</v>
      </c>
      <c r="BF126" s="494">
        <v>0</v>
      </c>
      <c r="BG126" s="494">
        <v>0</v>
      </c>
      <c r="BH126" s="494">
        <v>0</v>
      </c>
      <c r="BI126" s="494">
        <v>0</v>
      </c>
      <c r="BJ126" s="494">
        <v>0</v>
      </c>
      <c r="BK126" s="494">
        <v>0</v>
      </c>
      <c r="BL126" s="494">
        <v>0</v>
      </c>
      <c r="BM126" s="494">
        <v>0</v>
      </c>
      <c r="BN126" s="494">
        <v>0</v>
      </c>
      <c r="BO126" s="494">
        <v>0</v>
      </c>
      <c r="BP126" s="494">
        <v>0</v>
      </c>
      <c r="BQ126" s="494">
        <v>0</v>
      </c>
      <c r="BR126" s="494">
        <v>0</v>
      </c>
      <c r="BS126" s="494">
        <v>0</v>
      </c>
      <c r="BT126" s="494">
        <v>0</v>
      </c>
      <c r="BU126" s="494">
        <v>0</v>
      </c>
      <c r="BV126" s="494">
        <v>0</v>
      </c>
      <c r="BW126" s="494">
        <v>0</v>
      </c>
      <c r="BX126" s="494">
        <v>0</v>
      </c>
      <c r="BY126" s="494">
        <v>0</v>
      </c>
      <c r="BZ126" s="494">
        <v>0</v>
      </c>
      <c r="CA126" s="494">
        <v>0</v>
      </c>
      <c r="CB126" s="494">
        <v>0</v>
      </c>
      <c r="CC126" s="494">
        <v>0</v>
      </c>
      <c r="CD126" s="494">
        <v>0</v>
      </c>
      <c r="CE126" s="494">
        <v>0</v>
      </c>
      <c r="CF126" s="494">
        <v>0</v>
      </c>
      <c r="CG126" s="494">
        <v>0</v>
      </c>
      <c r="CH126" s="494">
        <v>0</v>
      </c>
      <c r="CI126" s="494">
        <v>0</v>
      </c>
      <c r="CJ126" s="494">
        <v>0</v>
      </c>
      <c r="CK126" s="494">
        <v>0</v>
      </c>
      <c r="CL126" s="494">
        <v>0</v>
      </c>
      <c r="CM126" s="494">
        <v>0</v>
      </c>
      <c r="CN126" s="494">
        <v>0</v>
      </c>
      <c r="CO126" s="494">
        <v>0</v>
      </c>
      <c r="CP126" s="494">
        <v>0</v>
      </c>
      <c r="CQ126" s="494">
        <v>0</v>
      </c>
      <c r="CR126" s="494">
        <v>0</v>
      </c>
      <c r="CS126" s="494">
        <v>0</v>
      </c>
      <c r="CT126" s="9"/>
      <c r="CV126" s="343">
        <f>IF(COUNT(G126:INDEX(G126:CS126,RP+1))&lt;&gt;RP+1,"Error",0)</f>
        <v>0</v>
      </c>
      <c r="CX126" s="324">
        <f t="shared" si="44"/>
        <v>0</v>
      </c>
    </row>
    <row r="127" spans="3:102" ht="14.25" hidden="1" customHeight="1" x14ac:dyDescent="0.3">
      <c r="C127" s="421"/>
      <c r="E127" s="492">
        <f>G127+NPV(G.Asm!$F$40,H127:INDEX(H127:CS127,RP))</f>
        <v>0</v>
      </c>
      <c r="F127" s="492">
        <f t="shared" si="43"/>
        <v>0</v>
      </c>
      <c r="G127" s="493">
        <v>0</v>
      </c>
      <c r="H127" s="494">
        <v>0</v>
      </c>
      <c r="I127" s="494">
        <v>0</v>
      </c>
      <c r="J127" s="494">
        <v>0</v>
      </c>
      <c r="K127" s="494">
        <v>0</v>
      </c>
      <c r="L127" s="494">
        <v>0</v>
      </c>
      <c r="M127" s="494">
        <v>0</v>
      </c>
      <c r="N127" s="494">
        <v>0</v>
      </c>
      <c r="O127" s="494">
        <v>0</v>
      </c>
      <c r="P127" s="494">
        <v>0</v>
      </c>
      <c r="Q127" s="494">
        <v>0</v>
      </c>
      <c r="R127" s="494">
        <v>0</v>
      </c>
      <c r="S127" s="494">
        <v>0</v>
      </c>
      <c r="T127" s="494">
        <v>0</v>
      </c>
      <c r="U127" s="494">
        <v>0</v>
      </c>
      <c r="V127" s="494">
        <v>0</v>
      </c>
      <c r="W127" s="494">
        <v>0</v>
      </c>
      <c r="X127" s="494">
        <v>0</v>
      </c>
      <c r="Y127" s="494">
        <v>0</v>
      </c>
      <c r="Z127" s="494">
        <v>0</v>
      </c>
      <c r="AA127" s="494">
        <v>0</v>
      </c>
      <c r="AB127" s="494">
        <v>0</v>
      </c>
      <c r="AC127" s="494">
        <v>0</v>
      </c>
      <c r="AD127" s="494">
        <v>0</v>
      </c>
      <c r="AE127" s="494">
        <v>0</v>
      </c>
      <c r="AF127" s="494">
        <v>0</v>
      </c>
      <c r="AG127" s="494">
        <v>0</v>
      </c>
      <c r="AH127" s="494">
        <v>0</v>
      </c>
      <c r="AI127" s="494">
        <v>0</v>
      </c>
      <c r="AJ127" s="494">
        <v>0</v>
      </c>
      <c r="AK127" s="494">
        <v>0</v>
      </c>
      <c r="AL127" s="494">
        <v>0</v>
      </c>
      <c r="AM127" s="494">
        <v>0</v>
      </c>
      <c r="AN127" s="494">
        <v>0</v>
      </c>
      <c r="AO127" s="494">
        <v>0</v>
      </c>
      <c r="AP127" s="494">
        <v>0</v>
      </c>
      <c r="AQ127" s="494">
        <v>0</v>
      </c>
      <c r="AR127" s="494">
        <v>0</v>
      </c>
      <c r="AS127" s="494">
        <v>0</v>
      </c>
      <c r="AT127" s="494">
        <v>0</v>
      </c>
      <c r="AU127" s="494">
        <v>0</v>
      </c>
      <c r="AV127" s="494">
        <v>0</v>
      </c>
      <c r="AW127" s="494">
        <v>0</v>
      </c>
      <c r="AX127" s="494">
        <v>0</v>
      </c>
      <c r="AY127" s="494">
        <v>0</v>
      </c>
      <c r="AZ127" s="494">
        <v>0</v>
      </c>
      <c r="BA127" s="494">
        <v>0</v>
      </c>
      <c r="BB127" s="494">
        <v>0</v>
      </c>
      <c r="BC127" s="494">
        <v>0</v>
      </c>
      <c r="BD127" s="494">
        <v>0</v>
      </c>
      <c r="BE127" s="494">
        <v>0</v>
      </c>
      <c r="BF127" s="494">
        <v>0</v>
      </c>
      <c r="BG127" s="494">
        <v>0</v>
      </c>
      <c r="BH127" s="494">
        <v>0</v>
      </c>
      <c r="BI127" s="494">
        <v>0</v>
      </c>
      <c r="BJ127" s="494">
        <v>0</v>
      </c>
      <c r="BK127" s="494">
        <v>0</v>
      </c>
      <c r="BL127" s="494">
        <v>0</v>
      </c>
      <c r="BM127" s="494">
        <v>0</v>
      </c>
      <c r="BN127" s="494">
        <v>0</v>
      </c>
      <c r="BO127" s="494">
        <v>0</v>
      </c>
      <c r="BP127" s="494">
        <v>0</v>
      </c>
      <c r="BQ127" s="494">
        <v>0</v>
      </c>
      <c r="BR127" s="494">
        <v>0</v>
      </c>
      <c r="BS127" s="494">
        <v>0</v>
      </c>
      <c r="BT127" s="494">
        <v>0</v>
      </c>
      <c r="BU127" s="494">
        <v>0</v>
      </c>
      <c r="BV127" s="494">
        <v>0</v>
      </c>
      <c r="BW127" s="494">
        <v>0</v>
      </c>
      <c r="BX127" s="494">
        <v>0</v>
      </c>
      <c r="BY127" s="494">
        <v>0</v>
      </c>
      <c r="BZ127" s="494">
        <v>0</v>
      </c>
      <c r="CA127" s="494">
        <v>0</v>
      </c>
      <c r="CB127" s="494">
        <v>0</v>
      </c>
      <c r="CC127" s="494">
        <v>0</v>
      </c>
      <c r="CD127" s="494">
        <v>0</v>
      </c>
      <c r="CE127" s="494">
        <v>0</v>
      </c>
      <c r="CF127" s="494">
        <v>0</v>
      </c>
      <c r="CG127" s="494">
        <v>0</v>
      </c>
      <c r="CH127" s="494">
        <v>0</v>
      </c>
      <c r="CI127" s="494">
        <v>0</v>
      </c>
      <c r="CJ127" s="494">
        <v>0</v>
      </c>
      <c r="CK127" s="494">
        <v>0</v>
      </c>
      <c r="CL127" s="494">
        <v>0</v>
      </c>
      <c r="CM127" s="494">
        <v>0</v>
      </c>
      <c r="CN127" s="494">
        <v>0</v>
      </c>
      <c r="CO127" s="494">
        <v>0</v>
      </c>
      <c r="CP127" s="494">
        <v>0</v>
      </c>
      <c r="CQ127" s="494">
        <v>0</v>
      </c>
      <c r="CR127" s="494">
        <v>0</v>
      </c>
      <c r="CS127" s="494">
        <v>0</v>
      </c>
      <c r="CT127" s="9"/>
      <c r="CV127" s="343">
        <f>IF(COUNT(G127:INDEX(G127:CS127,RP+1))&lt;&gt;RP+1,"Error",0)</f>
        <v>0</v>
      </c>
      <c r="CX127" s="324">
        <f t="shared" si="44"/>
        <v>0</v>
      </c>
    </row>
    <row r="128" spans="3:102" ht="14.25" hidden="1" customHeight="1" x14ac:dyDescent="0.3">
      <c r="C128" s="421"/>
      <c r="E128" s="492">
        <f>G128+NPV(G.Asm!$F$40,H128:INDEX(H128:CS128,RP))</f>
        <v>0</v>
      </c>
      <c r="F128" s="492">
        <f t="shared" si="43"/>
        <v>0</v>
      </c>
      <c r="G128" s="493">
        <v>0</v>
      </c>
      <c r="H128" s="494">
        <v>0</v>
      </c>
      <c r="I128" s="494">
        <v>0</v>
      </c>
      <c r="J128" s="494">
        <v>0</v>
      </c>
      <c r="K128" s="494">
        <v>0</v>
      </c>
      <c r="L128" s="494">
        <v>0</v>
      </c>
      <c r="M128" s="494">
        <v>0</v>
      </c>
      <c r="N128" s="494">
        <v>0</v>
      </c>
      <c r="O128" s="494">
        <v>0</v>
      </c>
      <c r="P128" s="494">
        <v>0</v>
      </c>
      <c r="Q128" s="494">
        <v>0</v>
      </c>
      <c r="R128" s="494">
        <v>0</v>
      </c>
      <c r="S128" s="494">
        <v>0</v>
      </c>
      <c r="T128" s="494">
        <v>0</v>
      </c>
      <c r="U128" s="494">
        <v>0</v>
      </c>
      <c r="V128" s="494">
        <v>0</v>
      </c>
      <c r="W128" s="494">
        <v>0</v>
      </c>
      <c r="X128" s="494">
        <v>0</v>
      </c>
      <c r="Y128" s="494">
        <v>0</v>
      </c>
      <c r="Z128" s="494">
        <v>0</v>
      </c>
      <c r="AA128" s="494">
        <v>0</v>
      </c>
      <c r="AB128" s="494">
        <v>0</v>
      </c>
      <c r="AC128" s="494">
        <v>0</v>
      </c>
      <c r="AD128" s="494">
        <v>0</v>
      </c>
      <c r="AE128" s="494">
        <v>0</v>
      </c>
      <c r="AF128" s="494">
        <v>0</v>
      </c>
      <c r="AG128" s="494">
        <v>0</v>
      </c>
      <c r="AH128" s="494">
        <v>0</v>
      </c>
      <c r="AI128" s="494">
        <v>0</v>
      </c>
      <c r="AJ128" s="494">
        <v>0</v>
      </c>
      <c r="AK128" s="494">
        <v>0</v>
      </c>
      <c r="AL128" s="494">
        <v>0</v>
      </c>
      <c r="AM128" s="494">
        <v>0</v>
      </c>
      <c r="AN128" s="494">
        <v>0</v>
      </c>
      <c r="AO128" s="494">
        <v>0</v>
      </c>
      <c r="AP128" s="494">
        <v>0</v>
      </c>
      <c r="AQ128" s="494">
        <v>0</v>
      </c>
      <c r="AR128" s="494">
        <v>0</v>
      </c>
      <c r="AS128" s="494">
        <v>0</v>
      </c>
      <c r="AT128" s="494">
        <v>0</v>
      </c>
      <c r="AU128" s="494">
        <v>0</v>
      </c>
      <c r="AV128" s="494">
        <v>0</v>
      </c>
      <c r="AW128" s="494">
        <v>0</v>
      </c>
      <c r="AX128" s="494">
        <v>0</v>
      </c>
      <c r="AY128" s="494">
        <v>0</v>
      </c>
      <c r="AZ128" s="494">
        <v>0</v>
      </c>
      <c r="BA128" s="494">
        <v>0</v>
      </c>
      <c r="BB128" s="494">
        <v>0</v>
      </c>
      <c r="BC128" s="494">
        <v>0</v>
      </c>
      <c r="BD128" s="494">
        <v>0</v>
      </c>
      <c r="BE128" s="494">
        <v>0</v>
      </c>
      <c r="BF128" s="494">
        <v>0</v>
      </c>
      <c r="BG128" s="494">
        <v>0</v>
      </c>
      <c r="BH128" s="494">
        <v>0</v>
      </c>
      <c r="BI128" s="494">
        <v>0</v>
      </c>
      <c r="BJ128" s="494">
        <v>0</v>
      </c>
      <c r="BK128" s="494">
        <v>0</v>
      </c>
      <c r="BL128" s="494">
        <v>0</v>
      </c>
      <c r="BM128" s="494">
        <v>0</v>
      </c>
      <c r="BN128" s="494">
        <v>0</v>
      </c>
      <c r="BO128" s="494">
        <v>0</v>
      </c>
      <c r="BP128" s="494">
        <v>0</v>
      </c>
      <c r="BQ128" s="494">
        <v>0</v>
      </c>
      <c r="BR128" s="494">
        <v>0</v>
      </c>
      <c r="BS128" s="494">
        <v>0</v>
      </c>
      <c r="BT128" s="494">
        <v>0</v>
      </c>
      <c r="BU128" s="494">
        <v>0</v>
      </c>
      <c r="BV128" s="494">
        <v>0</v>
      </c>
      <c r="BW128" s="494">
        <v>0</v>
      </c>
      <c r="BX128" s="494">
        <v>0</v>
      </c>
      <c r="BY128" s="494">
        <v>0</v>
      </c>
      <c r="BZ128" s="494">
        <v>0</v>
      </c>
      <c r="CA128" s="494">
        <v>0</v>
      </c>
      <c r="CB128" s="494">
        <v>0</v>
      </c>
      <c r="CC128" s="494">
        <v>0</v>
      </c>
      <c r="CD128" s="494">
        <v>0</v>
      </c>
      <c r="CE128" s="494">
        <v>0</v>
      </c>
      <c r="CF128" s="494">
        <v>0</v>
      </c>
      <c r="CG128" s="494">
        <v>0</v>
      </c>
      <c r="CH128" s="494">
        <v>0</v>
      </c>
      <c r="CI128" s="494">
        <v>0</v>
      </c>
      <c r="CJ128" s="494">
        <v>0</v>
      </c>
      <c r="CK128" s="494">
        <v>0</v>
      </c>
      <c r="CL128" s="494">
        <v>0</v>
      </c>
      <c r="CM128" s="494">
        <v>0</v>
      </c>
      <c r="CN128" s="494">
        <v>0</v>
      </c>
      <c r="CO128" s="494">
        <v>0</v>
      </c>
      <c r="CP128" s="494">
        <v>0</v>
      </c>
      <c r="CQ128" s="494">
        <v>0</v>
      </c>
      <c r="CR128" s="494">
        <v>0</v>
      </c>
      <c r="CS128" s="494">
        <v>0</v>
      </c>
      <c r="CT128" s="9"/>
      <c r="CV128" s="343">
        <f>IF(COUNT(G128:INDEX(G128:CS128,RP+1))&lt;&gt;RP+1,"Error",0)</f>
        <v>0</v>
      </c>
      <c r="CX128" s="324">
        <f t="shared" si="44"/>
        <v>0</v>
      </c>
    </row>
    <row r="129" spans="3:102" ht="14.25" hidden="1" customHeight="1" x14ac:dyDescent="0.3">
      <c r="C129" s="421"/>
      <c r="E129" s="492">
        <f>G129+NPV(G.Asm!$F$40,H129:INDEX(H129:CS129,RP))</f>
        <v>0</v>
      </c>
      <c r="F129" s="492">
        <f t="shared" si="43"/>
        <v>0</v>
      </c>
      <c r="G129" s="493">
        <v>0</v>
      </c>
      <c r="H129" s="494">
        <v>0</v>
      </c>
      <c r="I129" s="494">
        <v>0</v>
      </c>
      <c r="J129" s="494">
        <v>0</v>
      </c>
      <c r="K129" s="494">
        <v>0</v>
      </c>
      <c r="L129" s="494">
        <v>0</v>
      </c>
      <c r="M129" s="494">
        <v>0</v>
      </c>
      <c r="N129" s="494">
        <v>0</v>
      </c>
      <c r="O129" s="494">
        <v>0</v>
      </c>
      <c r="P129" s="494">
        <v>0</v>
      </c>
      <c r="Q129" s="494">
        <v>0</v>
      </c>
      <c r="R129" s="494">
        <v>0</v>
      </c>
      <c r="S129" s="494">
        <v>0</v>
      </c>
      <c r="T129" s="494">
        <v>0</v>
      </c>
      <c r="U129" s="494">
        <v>0</v>
      </c>
      <c r="V129" s="494">
        <v>0</v>
      </c>
      <c r="W129" s="494">
        <v>0</v>
      </c>
      <c r="X129" s="494">
        <v>0</v>
      </c>
      <c r="Y129" s="494">
        <v>0</v>
      </c>
      <c r="Z129" s="494">
        <v>0</v>
      </c>
      <c r="AA129" s="494">
        <v>0</v>
      </c>
      <c r="AB129" s="494">
        <v>0</v>
      </c>
      <c r="AC129" s="494">
        <v>0</v>
      </c>
      <c r="AD129" s="494">
        <v>0</v>
      </c>
      <c r="AE129" s="494">
        <v>0</v>
      </c>
      <c r="AF129" s="494">
        <v>0</v>
      </c>
      <c r="AG129" s="494">
        <v>0</v>
      </c>
      <c r="AH129" s="494">
        <v>0</v>
      </c>
      <c r="AI129" s="494">
        <v>0</v>
      </c>
      <c r="AJ129" s="494">
        <v>0</v>
      </c>
      <c r="AK129" s="494">
        <v>0</v>
      </c>
      <c r="AL129" s="494">
        <v>0</v>
      </c>
      <c r="AM129" s="494">
        <v>0</v>
      </c>
      <c r="AN129" s="494">
        <v>0</v>
      </c>
      <c r="AO129" s="494">
        <v>0</v>
      </c>
      <c r="AP129" s="494">
        <v>0</v>
      </c>
      <c r="AQ129" s="494">
        <v>0</v>
      </c>
      <c r="AR129" s="494">
        <v>0</v>
      </c>
      <c r="AS129" s="494">
        <v>0</v>
      </c>
      <c r="AT129" s="494">
        <v>0</v>
      </c>
      <c r="AU129" s="494">
        <v>0</v>
      </c>
      <c r="AV129" s="494">
        <v>0</v>
      </c>
      <c r="AW129" s="494">
        <v>0</v>
      </c>
      <c r="AX129" s="494">
        <v>0</v>
      </c>
      <c r="AY129" s="494">
        <v>0</v>
      </c>
      <c r="AZ129" s="494">
        <v>0</v>
      </c>
      <c r="BA129" s="494">
        <v>0</v>
      </c>
      <c r="BB129" s="494">
        <v>0</v>
      </c>
      <c r="BC129" s="494">
        <v>0</v>
      </c>
      <c r="BD129" s="494">
        <v>0</v>
      </c>
      <c r="BE129" s="494">
        <v>0</v>
      </c>
      <c r="BF129" s="494">
        <v>0</v>
      </c>
      <c r="BG129" s="494">
        <v>0</v>
      </c>
      <c r="BH129" s="494">
        <v>0</v>
      </c>
      <c r="BI129" s="494">
        <v>0</v>
      </c>
      <c r="BJ129" s="494">
        <v>0</v>
      </c>
      <c r="BK129" s="494">
        <v>0</v>
      </c>
      <c r="BL129" s="494">
        <v>0</v>
      </c>
      <c r="BM129" s="494">
        <v>0</v>
      </c>
      <c r="BN129" s="494">
        <v>0</v>
      </c>
      <c r="BO129" s="494">
        <v>0</v>
      </c>
      <c r="BP129" s="494">
        <v>0</v>
      </c>
      <c r="BQ129" s="494">
        <v>0</v>
      </c>
      <c r="BR129" s="494">
        <v>0</v>
      </c>
      <c r="BS129" s="494">
        <v>0</v>
      </c>
      <c r="BT129" s="494">
        <v>0</v>
      </c>
      <c r="BU129" s="494">
        <v>0</v>
      </c>
      <c r="BV129" s="494">
        <v>0</v>
      </c>
      <c r="BW129" s="494">
        <v>0</v>
      </c>
      <c r="BX129" s="494">
        <v>0</v>
      </c>
      <c r="BY129" s="494">
        <v>0</v>
      </c>
      <c r="BZ129" s="494">
        <v>0</v>
      </c>
      <c r="CA129" s="494">
        <v>0</v>
      </c>
      <c r="CB129" s="494">
        <v>0</v>
      </c>
      <c r="CC129" s="494">
        <v>0</v>
      </c>
      <c r="CD129" s="494">
        <v>0</v>
      </c>
      <c r="CE129" s="494">
        <v>0</v>
      </c>
      <c r="CF129" s="494">
        <v>0</v>
      </c>
      <c r="CG129" s="494">
        <v>0</v>
      </c>
      <c r="CH129" s="494">
        <v>0</v>
      </c>
      <c r="CI129" s="494">
        <v>0</v>
      </c>
      <c r="CJ129" s="494">
        <v>0</v>
      </c>
      <c r="CK129" s="494">
        <v>0</v>
      </c>
      <c r="CL129" s="494">
        <v>0</v>
      </c>
      <c r="CM129" s="494">
        <v>0</v>
      </c>
      <c r="CN129" s="494">
        <v>0</v>
      </c>
      <c r="CO129" s="494">
        <v>0</v>
      </c>
      <c r="CP129" s="494">
        <v>0</v>
      </c>
      <c r="CQ129" s="494">
        <v>0</v>
      </c>
      <c r="CR129" s="494">
        <v>0</v>
      </c>
      <c r="CS129" s="494">
        <v>0</v>
      </c>
      <c r="CT129" s="9"/>
      <c r="CV129" s="343">
        <f>IF(COUNT(G129:INDEX(G129:CS129,RP+1))&lt;&gt;RP+1,"Error",0)</f>
        <v>0</v>
      </c>
      <c r="CX129" s="324">
        <f t="shared" si="44"/>
        <v>0</v>
      </c>
    </row>
    <row r="130" spans="3:102" ht="14.25" hidden="1" customHeight="1" x14ac:dyDescent="0.3">
      <c r="C130" s="421"/>
      <c r="E130" s="492">
        <f>G130+NPV(G.Asm!$F$40,H130:INDEX(H130:CS130,RP))</f>
        <v>0</v>
      </c>
      <c r="F130" s="492">
        <f t="shared" si="43"/>
        <v>0</v>
      </c>
      <c r="G130" s="493">
        <v>0</v>
      </c>
      <c r="H130" s="494">
        <v>0</v>
      </c>
      <c r="I130" s="494">
        <v>0</v>
      </c>
      <c r="J130" s="494">
        <v>0</v>
      </c>
      <c r="K130" s="494">
        <v>0</v>
      </c>
      <c r="L130" s="494">
        <v>0</v>
      </c>
      <c r="M130" s="494">
        <v>0</v>
      </c>
      <c r="N130" s="494">
        <v>0</v>
      </c>
      <c r="O130" s="494">
        <v>0</v>
      </c>
      <c r="P130" s="494">
        <v>0</v>
      </c>
      <c r="Q130" s="494">
        <v>0</v>
      </c>
      <c r="R130" s="494">
        <v>0</v>
      </c>
      <c r="S130" s="494">
        <v>0</v>
      </c>
      <c r="T130" s="494">
        <v>0</v>
      </c>
      <c r="U130" s="494">
        <v>0</v>
      </c>
      <c r="V130" s="494">
        <v>0</v>
      </c>
      <c r="W130" s="494">
        <v>0</v>
      </c>
      <c r="X130" s="494">
        <v>0</v>
      </c>
      <c r="Y130" s="494">
        <v>0</v>
      </c>
      <c r="Z130" s="494">
        <v>0</v>
      </c>
      <c r="AA130" s="494">
        <v>0</v>
      </c>
      <c r="AB130" s="494">
        <v>0</v>
      </c>
      <c r="AC130" s="494">
        <v>0</v>
      </c>
      <c r="AD130" s="494">
        <v>0</v>
      </c>
      <c r="AE130" s="494">
        <v>0</v>
      </c>
      <c r="AF130" s="494">
        <v>0</v>
      </c>
      <c r="AG130" s="494">
        <v>0</v>
      </c>
      <c r="AH130" s="494">
        <v>0</v>
      </c>
      <c r="AI130" s="494">
        <v>0</v>
      </c>
      <c r="AJ130" s="494">
        <v>0</v>
      </c>
      <c r="AK130" s="494">
        <v>0</v>
      </c>
      <c r="AL130" s="494">
        <v>0</v>
      </c>
      <c r="AM130" s="494">
        <v>0</v>
      </c>
      <c r="AN130" s="494">
        <v>0</v>
      </c>
      <c r="AO130" s="494">
        <v>0</v>
      </c>
      <c r="AP130" s="494">
        <v>0</v>
      </c>
      <c r="AQ130" s="494">
        <v>0</v>
      </c>
      <c r="AR130" s="494">
        <v>0</v>
      </c>
      <c r="AS130" s="494">
        <v>0</v>
      </c>
      <c r="AT130" s="494">
        <v>0</v>
      </c>
      <c r="AU130" s="494">
        <v>0</v>
      </c>
      <c r="AV130" s="494">
        <v>0</v>
      </c>
      <c r="AW130" s="494">
        <v>0</v>
      </c>
      <c r="AX130" s="494">
        <v>0</v>
      </c>
      <c r="AY130" s="494">
        <v>0</v>
      </c>
      <c r="AZ130" s="494">
        <v>0</v>
      </c>
      <c r="BA130" s="494">
        <v>0</v>
      </c>
      <c r="BB130" s="494">
        <v>0</v>
      </c>
      <c r="BC130" s="494">
        <v>0</v>
      </c>
      <c r="BD130" s="494">
        <v>0</v>
      </c>
      <c r="BE130" s="494">
        <v>0</v>
      </c>
      <c r="BF130" s="494">
        <v>0</v>
      </c>
      <c r="BG130" s="494">
        <v>0</v>
      </c>
      <c r="BH130" s="494">
        <v>0</v>
      </c>
      <c r="BI130" s="494">
        <v>0</v>
      </c>
      <c r="BJ130" s="494">
        <v>0</v>
      </c>
      <c r="BK130" s="494">
        <v>0</v>
      </c>
      <c r="BL130" s="494">
        <v>0</v>
      </c>
      <c r="BM130" s="494">
        <v>0</v>
      </c>
      <c r="BN130" s="494">
        <v>0</v>
      </c>
      <c r="BO130" s="494">
        <v>0</v>
      </c>
      <c r="BP130" s="494">
        <v>0</v>
      </c>
      <c r="BQ130" s="494">
        <v>0</v>
      </c>
      <c r="BR130" s="494">
        <v>0</v>
      </c>
      <c r="BS130" s="494">
        <v>0</v>
      </c>
      <c r="BT130" s="494">
        <v>0</v>
      </c>
      <c r="BU130" s="494">
        <v>0</v>
      </c>
      <c r="BV130" s="494">
        <v>0</v>
      </c>
      <c r="BW130" s="494">
        <v>0</v>
      </c>
      <c r="BX130" s="494">
        <v>0</v>
      </c>
      <c r="BY130" s="494">
        <v>0</v>
      </c>
      <c r="BZ130" s="494">
        <v>0</v>
      </c>
      <c r="CA130" s="494">
        <v>0</v>
      </c>
      <c r="CB130" s="494">
        <v>0</v>
      </c>
      <c r="CC130" s="494">
        <v>0</v>
      </c>
      <c r="CD130" s="494">
        <v>0</v>
      </c>
      <c r="CE130" s="494">
        <v>0</v>
      </c>
      <c r="CF130" s="494">
        <v>0</v>
      </c>
      <c r="CG130" s="494">
        <v>0</v>
      </c>
      <c r="CH130" s="494">
        <v>0</v>
      </c>
      <c r="CI130" s="494">
        <v>0</v>
      </c>
      <c r="CJ130" s="494">
        <v>0</v>
      </c>
      <c r="CK130" s="494">
        <v>0</v>
      </c>
      <c r="CL130" s="494">
        <v>0</v>
      </c>
      <c r="CM130" s="494">
        <v>0</v>
      </c>
      <c r="CN130" s="494">
        <v>0</v>
      </c>
      <c r="CO130" s="494">
        <v>0</v>
      </c>
      <c r="CP130" s="494">
        <v>0</v>
      </c>
      <c r="CQ130" s="494">
        <v>0</v>
      </c>
      <c r="CR130" s="494">
        <v>0</v>
      </c>
      <c r="CS130" s="494">
        <v>0</v>
      </c>
      <c r="CT130" s="9"/>
      <c r="CV130" s="343">
        <f>IF(COUNT(G130:INDEX(G130:CS130,RP+1))&lt;&gt;RP+1,"Error",0)</f>
        <v>0</v>
      </c>
      <c r="CX130" s="324">
        <f t="shared" si="44"/>
        <v>0</v>
      </c>
    </row>
    <row r="131" spans="3:102" ht="14.25" hidden="1" customHeight="1" x14ac:dyDescent="0.3">
      <c r="C131" s="421"/>
      <c r="E131" s="492">
        <f>G131+NPV(G.Asm!$F$40,H131:INDEX(H131:CS131,RP))</f>
        <v>0</v>
      </c>
      <c r="F131" s="492">
        <f t="shared" si="43"/>
        <v>0</v>
      </c>
      <c r="G131" s="493">
        <v>0</v>
      </c>
      <c r="H131" s="494">
        <v>0</v>
      </c>
      <c r="I131" s="494">
        <v>0</v>
      </c>
      <c r="J131" s="494">
        <v>0</v>
      </c>
      <c r="K131" s="494">
        <v>0</v>
      </c>
      <c r="L131" s="494">
        <v>0</v>
      </c>
      <c r="M131" s="494">
        <v>0</v>
      </c>
      <c r="N131" s="494">
        <v>0</v>
      </c>
      <c r="O131" s="494">
        <v>0</v>
      </c>
      <c r="P131" s="494">
        <v>0</v>
      </c>
      <c r="Q131" s="494">
        <v>0</v>
      </c>
      <c r="R131" s="494">
        <v>0</v>
      </c>
      <c r="S131" s="494">
        <v>0</v>
      </c>
      <c r="T131" s="494">
        <v>0</v>
      </c>
      <c r="U131" s="494">
        <v>0</v>
      </c>
      <c r="V131" s="494">
        <v>0</v>
      </c>
      <c r="W131" s="494">
        <v>0</v>
      </c>
      <c r="X131" s="494">
        <v>0</v>
      </c>
      <c r="Y131" s="494">
        <v>0</v>
      </c>
      <c r="Z131" s="494">
        <v>0</v>
      </c>
      <c r="AA131" s="494">
        <v>0</v>
      </c>
      <c r="AB131" s="494">
        <v>0</v>
      </c>
      <c r="AC131" s="494">
        <v>0</v>
      </c>
      <c r="AD131" s="494">
        <v>0</v>
      </c>
      <c r="AE131" s="494">
        <v>0</v>
      </c>
      <c r="AF131" s="494">
        <v>0</v>
      </c>
      <c r="AG131" s="494">
        <v>0</v>
      </c>
      <c r="AH131" s="494">
        <v>0</v>
      </c>
      <c r="AI131" s="494">
        <v>0</v>
      </c>
      <c r="AJ131" s="494">
        <v>0</v>
      </c>
      <c r="AK131" s="494">
        <v>0</v>
      </c>
      <c r="AL131" s="494">
        <v>0</v>
      </c>
      <c r="AM131" s="494">
        <v>0</v>
      </c>
      <c r="AN131" s="494">
        <v>0</v>
      </c>
      <c r="AO131" s="494">
        <v>0</v>
      </c>
      <c r="AP131" s="494">
        <v>0</v>
      </c>
      <c r="AQ131" s="494">
        <v>0</v>
      </c>
      <c r="AR131" s="494">
        <v>0</v>
      </c>
      <c r="AS131" s="494">
        <v>0</v>
      </c>
      <c r="AT131" s="494">
        <v>0</v>
      </c>
      <c r="AU131" s="494">
        <v>0</v>
      </c>
      <c r="AV131" s="494">
        <v>0</v>
      </c>
      <c r="AW131" s="494">
        <v>0</v>
      </c>
      <c r="AX131" s="494">
        <v>0</v>
      </c>
      <c r="AY131" s="494">
        <v>0</v>
      </c>
      <c r="AZ131" s="494">
        <v>0</v>
      </c>
      <c r="BA131" s="494">
        <v>0</v>
      </c>
      <c r="BB131" s="494">
        <v>0</v>
      </c>
      <c r="BC131" s="494">
        <v>0</v>
      </c>
      <c r="BD131" s="494">
        <v>0</v>
      </c>
      <c r="BE131" s="494">
        <v>0</v>
      </c>
      <c r="BF131" s="494">
        <v>0</v>
      </c>
      <c r="BG131" s="494">
        <v>0</v>
      </c>
      <c r="BH131" s="494">
        <v>0</v>
      </c>
      <c r="BI131" s="494">
        <v>0</v>
      </c>
      <c r="BJ131" s="494">
        <v>0</v>
      </c>
      <c r="BK131" s="494">
        <v>0</v>
      </c>
      <c r="BL131" s="494">
        <v>0</v>
      </c>
      <c r="BM131" s="494">
        <v>0</v>
      </c>
      <c r="BN131" s="494">
        <v>0</v>
      </c>
      <c r="BO131" s="494">
        <v>0</v>
      </c>
      <c r="BP131" s="494">
        <v>0</v>
      </c>
      <c r="BQ131" s="494">
        <v>0</v>
      </c>
      <c r="BR131" s="494">
        <v>0</v>
      </c>
      <c r="BS131" s="494">
        <v>0</v>
      </c>
      <c r="BT131" s="494">
        <v>0</v>
      </c>
      <c r="BU131" s="494">
        <v>0</v>
      </c>
      <c r="BV131" s="494">
        <v>0</v>
      </c>
      <c r="BW131" s="494">
        <v>0</v>
      </c>
      <c r="BX131" s="494">
        <v>0</v>
      </c>
      <c r="BY131" s="494">
        <v>0</v>
      </c>
      <c r="BZ131" s="494">
        <v>0</v>
      </c>
      <c r="CA131" s="494">
        <v>0</v>
      </c>
      <c r="CB131" s="494">
        <v>0</v>
      </c>
      <c r="CC131" s="494">
        <v>0</v>
      </c>
      <c r="CD131" s="494">
        <v>0</v>
      </c>
      <c r="CE131" s="494">
        <v>0</v>
      </c>
      <c r="CF131" s="494">
        <v>0</v>
      </c>
      <c r="CG131" s="494">
        <v>0</v>
      </c>
      <c r="CH131" s="494">
        <v>0</v>
      </c>
      <c r="CI131" s="494">
        <v>0</v>
      </c>
      <c r="CJ131" s="494">
        <v>0</v>
      </c>
      <c r="CK131" s="494">
        <v>0</v>
      </c>
      <c r="CL131" s="494">
        <v>0</v>
      </c>
      <c r="CM131" s="494">
        <v>0</v>
      </c>
      <c r="CN131" s="494">
        <v>0</v>
      </c>
      <c r="CO131" s="494">
        <v>0</v>
      </c>
      <c r="CP131" s="494">
        <v>0</v>
      </c>
      <c r="CQ131" s="494">
        <v>0</v>
      </c>
      <c r="CR131" s="494">
        <v>0</v>
      </c>
      <c r="CS131" s="494">
        <v>0</v>
      </c>
      <c r="CT131" s="9"/>
      <c r="CV131" s="343">
        <f>IF(COUNT(G131:INDEX(G131:CS131,RP+1))&lt;&gt;RP+1,"Error",0)</f>
        <v>0</v>
      </c>
      <c r="CX131" s="324">
        <f t="shared" si="44"/>
        <v>0</v>
      </c>
    </row>
    <row r="132" spans="3:102" ht="14.25" hidden="1" customHeight="1" x14ac:dyDescent="0.3">
      <c r="C132" s="421"/>
      <c r="E132" s="492">
        <f>G132+NPV(G.Asm!$F$40,H132:INDEX(H132:CS132,RP))</f>
        <v>0</v>
      </c>
      <c r="F132" s="492">
        <f t="shared" ref="F132:F139" si="45">SUMIF($G$4:$CS$4,"&lt;="&amp;RP,G132:CS132)</f>
        <v>0</v>
      </c>
      <c r="G132" s="493">
        <v>0</v>
      </c>
      <c r="H132" s="494">
        <v>0</v>
      </c>
      <c r="I132" s="494">
        <v>0</v>
      </c>
      <c r="J132" s="494">
        <v>0</v>
      </c>
      <c r="K132" s="494">
        <v>0</v>
      </c>
      <c r="L132" s="494">
        <v>0</v>
      </c>
      <c r="M132" s="494">
        <v>0</v>
      </c>
      <c r="N132" s="494">
        <v>0</v>
      </c>
      <c r="O132" s="494">
        <v>0</v>
      </c>
      <c r="P132" s="494">
        <v>0</v>
      </c>
      <c r="Q132" s="494">
        <v>0</v>
      </c>
      <c r="R132" s="494">
        <v>0</v>
      </c>
      <c r="S132" s="494">
        <v>0</v>
      </c>
      <c r="T132" s="494">
        <v>0</v>
      </c>
      <c r="U132" s="494">
        <v>0</v>
      </c>
      <c r="V132" s="494">
        <v>0</v>
      </c>
      <c r="W132" s="494">
        <v>0</v>
      </c>
      <c r="X132" s="494">
        <v>0</v>
      </c>
      <c r="Y132" s="494">
        <v>0</v>
      </c>
      <c r="Z132" s="494">
        <v>0</v>
      </c>
      <c r="AA132" s="494">
        <v>0</v>
      </c>
      <c r="AB132" s="494">
        <v>0</v>
      </c>
      <c r="AC132" s="494">
        <v>0</v>
      </c>
      <c r="AD132" s="494">
        <v>0</v>
      </c>
      <c r="AE132" s="494">
        <v>0</v>
      </c>
      <c r="AF132" s="494">
        <v>0</v>
      </c>
      <c r="AG132" s="494">
        <v>0</v>
      </c>
      <c r="AH132" s="494">
        <v>0</v>
      </c>
      <c r="AI132" s="494">
        <v>0</v>
      </c>
      <c r="AJ132" s="494">
        <v>0</v>
      </c>
      <c r="AK132" s="494">
        <v>0</v>
      </c>
      <c r="AL132" s="494">
        <v>0</v>
      </c>
      <c r="AM132" s="494">
        <v>0</v>
      </c>
      <c r="AN132" s="494">
        <v>0</v>
      </c>
      <c r="AO132" s="494">
        <v>0</v>
      </c>
      <c r="AP132" s="494">
        <v>0</v>
      </c>
      <c r="AQ132" s="494">
        <v>0</v>
      </c>
      <c r="AR132" s="494">
        <v>0</v>
      </c>
      <c r="AS132" s="494">
        <v>0</v>
      </c>
      <c r="AT132" s="494">
        <v>0</v>
      </c>
      <c r="AU132" s="494">
        <v>0</v>
      </c>
      <c r="AV132" s="494">
        <v>0</v>
      </c>
      <c r="AW132" s="494">
        <v>0</v>
      </c>
      <c r="AX132" s="494">
        <v>0</v>
      </c>
      <c r="AY132" s="494">
        <v>0</v>
      </c>
      <c r="AZ132" s="494">
        <v>0</v>
      </c>
      <c r="BA132" s="494">
        <v>0</v>
      </c>
      <c r="BB132" s="494">
        <v>0</v>
      </c>
      <c r="BC132" s="494">
        <v>0</v>
      </c>
      <c r="BD132" s="494">
        <v>0</v>
      </c>
      <c r="BE132" s="494">
        <v>0</v>
      </c>
      <c r="BF132" s="494">
        <v>0</v>
      </c>
      <c r="BG132" s="494">
        <v>0</v>
      </c>
      <c r="BH132" s="494">
        <v>0</v>
      </c>
      <c r="BI132" s="494">
        <v>0</v>
      </c>
      <c r="BJ132" s="494">
        <v>0</v>
      </c>
      <c r="BK132" s="494">
        <v>0</v>
      </c>
      <c r="BL132" s="494">
        <v>0</v>
      </c>
      <c r="BM132" s="494">
        <v>0</v>
      </c>
      <c r="BN132" s="494">
        <v>0</v>
      </c>
      <c r="BO132" s="494">
        <v>0</v>
      </c>
      <c r="BP132" s="494">
        <v>0</v>
      </c>
      <c r="BQ132" s="494">
        <v>0</v>
      </c>
      <c r="BR132" s="494">
        <v>0</v>
      </c>
      <c r="BS132" s="494">
        <v>0</v>
      </c>
      <c r="BT132" s="494">
        <v>0</v>
      </c>
      <c r="BU132" s="494">
        <v>0</v>
      </c>
      <c r="BV132" s="494">
        <v>0</v>
      </c>
      <c r="BW132" s="494">
        <v>0</v>
      </c>
      <c r="BX132" s="494">
        <v>0</v>
      </c>
      <c r="BY132" s="494">
        <v>0</v>
      </c>
      <c r="BZ132" s="494">
        <v>0</v>
      </c>
      <c r="CA132" s="494">
        <v>0</v>
      </c>
      <c r="CB132" s="494">
        <v>0</v>
      </c>
      <c r="CC132" s="494">
        <v>0</v>
      </c>
      <c r="CD132" s="494">
        <v>0</v>
      </c>
      <c r="CE132" s="494">
        <v>0</v>
      </c>
      <c r="CF132" s="494">
        <v>0</v>
      </c>
      <c r="CG132" s="494">
        <v>0</v>
      </c>
      <c r="CH132" s="494">
        <v>0</v>
      </c>
      <c r="CI132" s="494">
        <v>0</v>
      </c>
      <c r="CJ132" s="494">
        <v>0</v>
      </c>
      <c r="CK132" s="494">
        <v>0</v>
      </c>
      <c r="CL132" s="494">
        <v>0</v>
      </c>
      <c r="CM132" s="494">
        <v>0</v>
      </c>
      <c r="CN132" s="494">
        <v>0</v>
      </c>
      <c r="CO132" s="494">
        <v>0</v>
      </c>
      <c r="CP132" s="494">
        <v>0</v>
      </c>
      <c r="CQ132" s="494">
        <v>0</v>
      </c>
      <c r="CR132" s="494">
        <v>0</v>
      </c>
      <c r="CS132" s="494">
        <v>0</v>
      </c>
      <c r="CT132" s="9"/>
      <c r="CV132" s="343">
        <f>IF(COUNT(G132:INDEX(G132:CS132,RP+1))&lt;&gt;RP+1,"Error",0)</f>
        <v>0</v>
      </c>
      <c r="CX132" s="324">
        <f t="shared" si="44"/>
        <v>0</v>
      </c>
    </row>
    <row r="133" spans="3:102" ht="14.25" hidden="1" customHeight="1" x14ac:dyDescent="0.3">
      <c r="C133" s="421"/>
      <c r="E133" s="492">
        <f>G133+NPV(G.Asm!$F$40,H133:INDEX(H133:CS133,RP))</f>
        <v>0</v>
      </c>
      <c r="F133" s="492">
        <f t="shared" si="45"/>
        <v>0</v>
      </c>
      <c r="G133" s="493">
        <v>0</v>
      </c>
      <c r="H133" s="494">
        <v>0</v>
      </c>
      <c r="I133" s="494">
        <v>0</v>
      </c>
      <c r="J133" s="494">
        <v>0</v>
      </c>
      <c r="K133" s="494">
        <v>0</v>
      </c>
      <c r="L133" s="494">
        <v>0</v>
      </c>
      <c r="M133" s="494">
        <v>0</v>
      </c>
      <c r="N133" s="494">
        <v>0</v>
      </c>
      <c r="O133" s="494">
        <v>0</v>
      </c>
      <c r="P133" s="494">
        <v>0</v>
      </c>
      <c r="Q133" s="494">
        <v>0</v>
      </c>
      <c r="R133" s="494">
        <v>0</v>
      </c>
      <c r="S133" s="494">
        <v>0</v>
      </c>
      <c r="T133" s="494">
        <v>0</v>
      </c>
      <c r="U133" s="494">
        <v>0</v>
      </c>
      <c r="V133" s="494">
        <v>0</v>
      </c>
      <c r="W133" s="494">
        <v>0</v>
      </c>
      <c r="X133" s="494">
        <v>0</v>
      </c>
      <c r="Y133" s="494">
        <v>0</v>
      </c>
      <c r="Z133" s="494">
        <v>0</v>
      </c>
      <c r="AA133" s="494">
        <v>0</v>
      </c>
      <c r="AB133" s="494">
        <v>0</v>
      </c>
      <c r="AC133" s="494">
        <v>0</v>
      </c>
      <c r="AD133" s="494">
        <v>0</v>
      </c>
      <c r="AE133" s="494">
        <v>0</v>
      </c>
      <c r="AF133" s="494">
        <v>0</v>
      </c>
      <c r="AG133" s="494">
        <v>0</v>
      </c>
      <c r="AH133" s="494">
        <v>0</v>
      </c>
      <c r="AI133" s="494">
        <v>0</v>
      </c>
      <c r="AJ133" s="494">
        <v>0</v>
      </c>
      <c r="AK133" s="494">
        <v>0</v>
      </c>
      <c r="AL133" s="494">
        <v>0</v>
      </c>
      <c r="AM133" s="494">
        <v>0</v>
      </c>
      <c r="AN133" s="494">
        <v>0</v>
      </c>
      <c r="AO133" s="494">
        <v>0</v>
      </c>
      <c r="AP133" s="494">
        <v>0</v>
      </c>
      <c r="AQ133" s="494">
        <v>0</v>
      </c>
      <c r="AR133" s="494">
        <v>0</v>
      </c>
      <c r="AS133" s="494">
        <v>0</v>
      </c>
      <c r="AT133" s="494">
        <v>0</v>
      </c>
      <c r="AU133" s="494">
        <v>0</v>
      </c>
      <c r="AV133" s="494">
        <v>0</v>
      </c>
      <c r="AW133" s="494">
        <v>0</v>
      </c>
      <c r="AX133" s="494">
        <v>0</v>
      </c>
      <c r="AY133" s="494">
        <v>0</v>
      </c>
      <c r="AZ133" s="494">
        <v>0</v>
      </c>
      <c r="BA133" s="494">
        <v>0</v>
      </c>
      <c r="BB133" s="494">
        <v>0</v>
      </c>
      <c r="BC133" s="494">
        <v>0</v>
      </c>
      <c r="BD133" s="494">
        <v>0</v>
      </c>
      <c r="BE133" s="494">
        <v>0</v>
      </c>
      <c r="BF133" s="494">
        <v>0</v>
      </c>
      <c r="BG133" s="494">
        <v>0</v>
      </c>
      <c r="BH133" s="494">
        <v>0</v>
      </c>
      <c r="BI133" s="494">
        <v>0</v>
      </c>
      <c r="BJ133" s="494">
        <v>0</v>
      </c>
      <c r="BK133" s="494">
        <v>0</v>
      </c>
      <c r="BL133" s="494">
        <v>0</v>
      </c>
      <c r="BM133" s="494">
        <v>0</v>
      </c>
      <c r="BN133" s="494">
        <v>0</v>
      </c>
      <c r="BO133" s="494">
        <v>0</v>
      </c>
      <c r="BP133" s="494">
        <v>0</v>
      </c>
      <c r="BQ133" s="494">
        <v>0</v>
      </c>
      <c r="BR133" s="494">
        <v>0</v>
      </c>
      <c r="BS133" s="494">
        <v>0</v>
      </c>
      <c r="BT133" s="494">
        <v>0</v>
      </c>
      <c r="BU133" s="494">
        <v>0</v>
      </c>
      <c r="BV133" s="494">
        <v>0</v>
      </c>
      <c r="BW133" s="494">
        <v>0</v>
      </c>
      <c r="BX133" s="494">
        <v>0</v>
      </c>
      <c r="BY133" s="494">
        <v>0</v>
      </c>
      <c r="BZ133" s="494">
        <v>0</v>
      </c>
      <c r="CA133" s="494">
        <v>0</v>
      </c>
      <c r="CB133" s="494">
        <v>0</v>
      </c>
      <c r="CC133" s="494">
        <v>0</v>
      </c>
      <c r="CD133" s="494">
        <v>0</v>
      </c>
      <c r="CE133" s="494">
        <v>0</v>
      </c>
      <c r="CF133" s="494">
        <v>0</v>
      </c>
      <c r="CG133" s="494">
        <v>0</v>
      </c>
      <c r="CH133" s="494">
        <v>0</v>
      </c>
      <c r="CI133" s="494">
        <v>0</v>
      </c>
      <c r="CJ133" s="494">
        <v>0</v>
      </c>
      <c r="CK133" s="494">
        <v>0</v>
      </c>
      <c r="CL133" s="494">
        <v>0</v>
      </c>
      <c r="CM133" s="494">
        <v>0</v>
      </c>
      <c r="CN133" s="494">
        <v>0</v>
      </c>
      <c r="CO133" s="494">
        <v>0</v>
      </c>
      <c r="CP133" s="494">
        <v>0</v>
      </c>
      <c r="CQ133" s="494">
        <v>0</v>
      </c>
      <c r="CR133" s="494">
        <v>0</v>
      </c>
      <c r="CS133" s="494">
        <v>0</v>
      </c>
      <c r="CT133" s="9"/>
      <c r="CV133" s="343">
        <f>IF(COUNT(G133:INDEX(G133:CS133,RP+1))&lt;&gt;RP+1,"Error",0)</f>
        <v>0</v>
      </c>
      <c r="CX133" s="324">
        <f t="shared" si="44"/>
        <v>0</v>
      </c>
    </row>
    <row r="134" spans="3:102" ht="14.25" hidden="1" customHeight="1" x14ac:dyDescent="0.3">
      <c r="C134" s="421"/>
      <c r="E134" s="492">
        <f>G134+NPV(G.Asm!$F$40,H134:INDEX(H134:CS134,RP))</f>
        <v>0</v>
      </c>
      <c r="F134" s="492">
        <f t="shared" si="45"/>
        <v>0</v>
      </c>
      <c r="G134" s="493">
        <v>0</v>
      </c>
      <c r="H134" s="494">
        <v>0</v>
      </c>
      <c r="I134" s="494">
        <v>0</v>
      </c>
      <c r="J134" s="494">
        <v>0</v>
      </c>
      <c r="K134" s="494">
        <v>0</v>
      </c>
      <c r="L134" s="494">
        <v>0</v>
      </c>
      <c r="M134" s="494">
        <v>0</v>
      </c>
      <c r="N134" s="494">
        <v>0</v>
      </c>
      <c r="O134" s="494">
        <v>0</v>
      </c>
      <c r="P134" s="494">
        <v>0</v>
      </c>
      <c r="Q134" s="494">
        <v>0</v>
      </c>
      <c r="R134" s="494">
        <v>0</v>
      </c>
      <c r="S134" s="494">
        <v>0</v>
      </c>
      <c r="T134" s="494">
        <v>0</v>
      </c>
      <c r="U134" s="494">
        <v>0</v>
      </c>
      <c r="V134" s="494">
        <v>0</v>
      </c>
      <c r="W134" s="494">
        <v>0</v>
      </c>
      <c r="X134" s="494">
        <v>0</v>
      </c>
      <c r="Y134" s="494">
        <v>0</v>
      </c>
      <c r="Z134" s="494">
        <v>0</v>
      </c>
      <c r="AA134" s="494">
        <v>0</v>
      </c>
      <c r="AB134" s="494">
        <v>0</v>
      </c>
      <c r="AC134" s="494">
        <v>0</v>
      </c>
      <c r="AD134" s="494">
        <v>0</v>
      </c>
      <c r="AE134" s="494">
        <v>0</v>
      </c>
      <c r="AF134" s="494">
        <v>0</v>
      </c>
      <c r="AG134" s="494">
        <v>0</v>
      </c>
      <c r="AH134" s="494">
        <v>0</v>
      </c>
      <c r="AI134" s="494">
        <v>0</v>
      </c>
      <c r="AJ134" s="494">
        <v>0</v>
      </c>
      <c r="AK134" s="494">
        <v>0</v>
      </c>
      <c r="AL134" s="494">
        <v>0</v>
      </c>
      <c r="AM134" s="494">
        <v>0</v>
      </c>
      <c r="AN134" s="494">
        <v>0</v>
      </c>
      <c r="AO134" s="494">
        <v>0</v>
      </c>
      <c r="AP134" s="494">
        <v>0</v>
      </c>
      <c r="AQ134" s="494">
        <v>0</v>
      </c>
      <c r="AR134" s="494">
        <v>0</v>
      </c>
      <c r="AS134" s="494">
        <v>0</v>
      </c>
      <c r="AT134" s="494">
        <v>0</v>
      </c>
      <c r="AU134" s="494">
        <v>0</v>
      </c>
      <c r="AV134" s="494">
        <v>0</v>
      </c>
      <c r="AW134" s="494">
        <v>0</v>
      </c>
      <c r="AX134" s="494">
        <v>0</v>
      </c>
      <c r="AY134" s="494">
        <v>0</v>
      </c>
      <c r="AZ134" s="494">
        <v>0</v>
      </c>
      <c r="BA134" s="494">
        <v>0</v>
      </c>
      <c r="BB134" s="494">
        <v>0</v>
      </c>
      <c r="BC134" s="494">
        <v>0</v>
      </c>
      <c r="BD134" s="494">
        <v>0</v>
      </c>
      <c r="BE134" s="494">
        <v>0</v>
      </c>
      <c r="BF134" s="494">
        <v>0</v>
      </c>
      <c r="BG134" s="494">
        <v>0</v>
      </c>
      <c r="BH134" s="494">
        <v>0</v>
      </c>
      <c r="BI134" s="494">
        <v>0</v>
      </c>
      <c r="BJ134" s="494">
        <v>0</v>
      </c>
      <c r="BK134" s="494">
        <v>0</v>
      </c>
      <c r="BL134" s="494">
        <v>0</v>
      </c>
      <c r="BM134" s="494">
        <v>0</v>
      </c>
      <c r="BN134" s="494">
        <v>0</v>
      </c>
      <c r="BO134" s="494">
        <v>0</v>
      </c>
      <c r="BP134" s="494">
        <v>0</v>
      </c>
      <c r="BQ134" s="494">
        <v>0</v>
      </c>
      <c r="BR134" s="494">
        <v>0</v>
      </c>
      <c r="BS134" s="494">
        <v>0</v>
      </c>
      <c r="BT134" s="494">
        <v>0</v>
      </c>
      <c r="BU134" s="494">
        <v>0</v>
      </c>
      <c r="BV134" s="494">
        <v>0</v>
      </c>
      <c r="BW134" s="494">
        <v>0</v>
      </c>
      <c r="BX134" s="494">
        <v>0</v>
      </c>
      <c r="BY134" s="494">
        <v>0</v>
      </c>
      <c r="BZ134" s="494">
        <v>0</v>
      </c>
      <c r="CA134" s="494">
        <v>0</v>
      </c>
      <c r="CB134" s="494">
        <v>0</v>
      </c>
      <c r="CC134" s="494">
        <v>0</v>
      </c>
      <c r="CD134" s="494">
        <v>0</v>
      </c>
      <c r="CE134" s="494">
        <v>0</v>
      </c>
      <c r="CF134" s="494">
        <v>0</v>
      </c>
      <c r="CG134" s="494">
        <v>0</v>
      </c>
      <c r="CH134" s="494">
        <v>0</v>
      </c>
      <c r="CI134" s="494">
        <v>0</v>
      </c>
      <c r="CJ134" s="494">
        <v>0</v>
      </c>
      <c r="CK134" s="494">
        <v>0</v>
      </c>
      <c r="CL134" s="494">
        <v>0</v>
      </c>
      <c r="CM134" s="494">
        <v>0</v>
      </c>
      <c r="CN134" s="494">
        <v>0</v>
      </c>
      <c r="CO134" s="494">
        <v>0</v>
      </c>
      <c r="CP134" s="494">
        <v>0</v>
      </c>
      <c r="CQ134" s="494">
        <v>0</v>
      </c>
      <c r="CR134" s="494">
        <v>0</v>
      </c>
      <c r="CS134" s="494">
        <v>0</v>
      </c>
      <c r="CT134" s="9"/>
      <c r="CV134" s="343">
        <f>IF(COUNT(G134:INDEX(G134:CS134,RP+1))&lt;&gt;RP+1,"Error",0)</f>
        <v>0</v>
      </c>
      <c r="CX134" s="324">
        <f t="shared" si="44"/>
        <v>0</v>
      </c>
    </row>
    <row r="135" spans="3:102" ht="14.25" hidden="1" customHeight="1" x14ac:dyDescent="0.3">
      <c r="C135" s="421"/>
      <c r="E135" s="492">
        <f>G135+NPV(G.Asm!$F$40,H135:INDEX(H135:CS135,RP))</f>
        <v>0</v>
      </c>
      <c r="F135" s="492">
        <f>SUMIF($G$4:$CS$4,"&lt;="&amp;RP,G135:CS135)</f>
        <v>0</v>
      </c>
      <c r="G135" s="493">
        <v>0</v>
      </c>
      <c r="H135" s="494">
        <v>0</v>
      </c>
      <c r="I135" s="494">
        <v>0</v>
      </c>
      <c r="J135" s="494">
        <v>0</v>
      </c>
      <c r="K135" s="494">
        <v>0</v>
      </c>
      <c r="L135" s="494">
        <v>0</v>
      </c>
      <c r="M135" s="494">
        <v>0</v>
      </c>
      <c r="N135" s="494">
        <v>0</v>
      </c>
      <c r="O135" s="494">
        <v>0</v>
      </c>
      <c r="P135" s="494">
        <v>0</v>
      </c>
      <c r="Q135" s="494">
        <v>0</v>
      </c>
      <c r="R135" s="494">
        <v>0</v>
      </c>
      <c r="S135" s="494">
        <v>0</v>
      </c>
      <c r="T135" s="494">
        <v>0</v>
      </c>
      <c r="U135" s="494">
        <v>0</v>
      </c>
      <c r="V135" s="494">
        <v>0</v>
      </c>
      <c r="W135" s="494">
        <v>0</v>
      </c>
      <c r="X135" s="494">
        <v>0</v>
      </c>
      <c r="Y135" s="494">
        <v>0</v>
      </c>
      <c r="Z135" s="494">
        <v>0</v>
      </c>
      <c r="AA135" s="494">
        <v>0</v>
      </c>
      <c r="AB135" s="494">
        <v>0</v>
      </c>
      <c r="AC135" s="494">
        <v>0</v>
      </c>
      <c r="AD135" s="494">
        <v>0</v>
      </c>
      <c r="AE135" s="494">
        <v>0</v>
      </c>
      <c r="AF135" s="494">
        <v>0</v>
      </c>
      <c r="AG135" s="494">
        <v>0</v>
      </c>
      <c r="AH135" s="494">
        <v>0</v>
      </c>
      <c r="AI135" s="494">
        <v>0</v>
      </c>
      <c r="AJ135" s="494">
        <v>0</v>
      </c>
      <c r="AK135" s="494">
        <v>0</v>
      </c>
      <c r="AL135" s="494">
        <v>0</v>
      </c>
      <c r="AM135" s="494">
        <v>0</v>
      </c>
      <c r="AN135" s="494">
        <v>0</v>
      </c>
      <c r="AO135" s="494">
        <v>0</v>
      </c>
      <c r="AP135" s="494">
        <v>0</v>
      </c>
      <c r="AQ135" s="494">
        <v>0</v>
      </c>
      <c r="AR135" s="494">
        <v>0</v>
      </c>
      <c r="AS135" s="494">
        <v>0</v>
      </c>
      <c r="AT135" s="494">
        <v>0</v>
      </c>
      <c r="AU135" s="494">
        <v>0</v>
      </c>
      <c r="AV135" s="494">
        <v>0</v>
      </c>
      <c r="AW135" s="494">
        <v>0</v>
      </c>
      <c r="AX135" s="494">
        <v>0</v>
      </c>
      <c r="AY135" s="494">
        <v>0</v>
      </c>
      <c r="AZ135" s="494">
        <v>0</v>
      </c>
      <c r="BA135" s="494">
        <v>0</v>
      </c>
      <c r="BB135" s="494">
        <v>0</v>
      </c>
      <c r="BC135" s="494">
        <v>0</v>
      </c>
      <c r="BD135" s="494">
        <v>0</v>
      </c>
      <c r="BE135" s="494">
        <v>0</v>
      </c>
      <c r="BF135" s="494">
        <v>0</v>
      </c>
      <c r="BG135" s="494">
        <v>0</v>
      </c>
      <c r="BH135" s="494">
        <v>0</v>
      </c>
      <c r="BI135" s="494">
        <v>0</v>
      </c>
      <c r="BJ135" s="494">
        <v>0</v>
      </c>
      <c r="BK135" s="494">
        <v>0</v>
      </c>
      <c r="BL135" s="494">
        <v>0</v>
      </c>
      <c r="BM135" s="494">
        <v>0</v>
      </c>
      <c r="BN135" s="494">
        <v>0</v>
      </c>
      <c r="BO135" s="494">
        <v>0</v>
      </c>
      <c r="BP135" s="494">
        <v>0</v>
      </c>
      <c r="BQ135" s="494">
        <v>0</v>
      </c>
      <c r="BR135" s="494">
        <v>0</v>
      </c>
      <c r="BS135" s="494">
        <v>0</v>
      </c>
      <c r="BT135" s="494">
        <v>0</v>
      </c>
      <c r="BU135" s="494">
        <v>0</v>
      </c>
      <c r="BV135" s="494">
        <v>0</v>
      </c>
      <c r="BW135" s="494">
        <v>0</v>
      </c>
      <c r="BX135" s="494">
        <v>0</v>
      </c>
      <c r="BY135" s="494">
        <v>0</v>
      </c>
      <c r="BZ135" s="494">
        <v>0</v>
      </c>
      <c r="CA135" s="494">
        <v>0</v>
      </c>
      <c r="CB135" s="494">
        <v>0</v>
      </c>
      <c r="CC135" s="494">
        <v>0</v>
      </c>
      <c r="CD135" s="494">
        <v>0</v>
      </c>
      <c r="CE135" s="494">
        <v>0</v>
      </c>
      <c r="CF135" s="494">
        <v>0</v>
      </c>
      <c r="CG135" s="494">
        <v>0</v>
      </c>
      <c r="CH135" s="494">
        <v>0</v>
      </c>
      <c r="CI135" s="494">
        <v>0</v>
      </c>
      <c r="CJ135" s="494">
        <v>0</v>
      </c>
      <c r="CK135" s="494">
        <v>0</v>
      </c>
      <c r="CL135" s="494">
        <v>0</v>
      </c>
      <c r="CM135" s="494">
        <v>0</v>
      </c>
      <c r="CN135" s="494">
        <v>0</v>
      </c>
      <c r="CO135" s="494">
        <v>0</v>
      </c>
      <c r="CP135" s="494">
        <v>0</v>
      </c>
      <c r="CQ135" s="494">
        <v>0</v>
      </c>
      <c r="CR135" s="494">
        <v>0</v>
      </c>
      <c r="CS135" s="494">
        <v>0</v>
      </c>
      <c r="CT135" s="9"/>
      <c r="CV135" s="343">
        <f>IF(COUNT(G135:INDEX(G135:CS135,RP+1))&lt;&gt;RP+1,"Error",0)</f>
        <v>0</v>
      </c>
      <c r="CX135" s="324">
        <f t="shared" si="44"/>
        <v>0</v>
      </c>
    </row>
    <row r="136" spans="3:102" ht="14.25" hidden="1" customHeight="1" x14ac:dyDescent="0.3">
      <c r="C136" s="421"/>
      <c r="E136" s="492">
        <f>G136+NPV(G.Asm!$F$40,H136:INDEX(H136:CS136,RP))</f>
        <v>0</v>
      </c>
      <c r="F136" s="492">
        <f>SUMIF($G$4:$CS$4,"&lt;="&amp;RP,G136:CS136)</f>
        <v>0</v>
      </c>
      <c r="G136" s="493">
        <v>0</v>
      </c>
      <c r="H136" s="494">
        <v>0</v>
      </c>
      <c r="I136" s="494">
        <v>0</v>
      </c>
      <c r="J136" s="494">
        <v>0</v>
      </c>
      <c r="K136" s="494">
        <v>0</v>
      </c>
      <c r="L136" s="494">
        <v>0</v>
      </c>
      <c r="M136" s="494">
        <v>0</v>
      </c>
      <c r="N136" s="494">
        <v>0</v>
      </c>
      <c r="O136" s="494">
        <v>0</v>
      </c>
      <c r="P136" s="494">
        <v>0</v>
      </c>
      <c r="Q136" s="494">
        <v>0</v>
      </c>
      <c r="R136" s="494">
        <v>0</v>
      </c>
      <c r="S136" s="494">
        <v>0</v>
      </c>
      <c r="T136" s="494">
        <v>0</v>
      </c>
      <c r="U136" s="494">
        <v>0</v>
      </c>
      <c r="V136" s="494">
        <v>0</v>
      </c>
      <c r="W136" s="494">
        <v>0</v>
      </c>
      <c r="X136" s="494">
        <v>0</v>
      </c>
      <c r="Y136" s="494">
        <v>0</v>
      </c>
      <c r="Z136" s="494">
        <v>0</v>
      </c>
      <c r="AA136" s="494">
        <v>0</v>
      </c>
      <c r="AB136" s="494">
        <v>0</v>
      </c>
      <c r="AC136" s="494">
        <v>0</v>
      </c>
      <c r="AD136" s="494">
        <v>0</v>
      </c>
      <c r="AE136" s="494">
        <v>0</v>
      </c>
      <c r="AF136" s="494">
        <v>0</v>
      </c>
      <c r="AG136" s="494">
        <v>0</v>
      </c>
      <c r="AH136" s="494">
        <v>0</v>
      </c>
      <c r="AI136" s="494">
        <v>0</v>
      </c>
      <c r="AJ136" s="494">
        <v>0</v>
      </c>
      <c r="AK136" s="494">
        <v>0</v>
      </c>
      <c r="AL136" s="494">
        <v>0</v>
      </c>
      <c r="AM136" s="494">
        <v>0</v>
      </c>
      <c r="AN136" s="494">
        <v>0</v>
      </c>
      <c r="AO136" s="494">
        <v>0</v>
      </c>
      <c r="AP136" s="494">
        <v>0</v>
      </c>
      <c r="AQ136" s="494">
        <v>0</v>
      </c>
      <c r="AR136" s="494">
        <v>0</v>
      </c>
      <c r="AS136" s="494">
        <v>0</v>
      </c>
      <c r="AT136" s="494">
        <v>0</v>
      </c>
      <c r="AU136" s="494">
        <v>0</v>
      </c>
      <c r="AV136" s="494">
        <v>0</v>
      </c>
      <c r="AW136" s="494">
        <v>0</v>
      </c>
      <c r="AX136" s="494">
        <v>0</v>
      </c>
      <c r="AY136" s="494">
        <v>0</v>
      </c>
      <c r="AZ136" s="494">
        <v>0</v>
      </c>
      <c r="BA136" s="494">
        <v>0</v>
      </c>
      <c r="BB136" s="494">
        <v>0</v>
      </c>
      <c r="BC136" s="494">
        <v>0</v>
      </c>
      <c r="BD136" s="494">
        <v>0</v>
      </c>
      <c r="BE136" s="494">
        <v>0</v>
      </c>
      <c r="BF136" s="494">
        <v>0</v>
      </c>
      <c r="BG136" s="494">
        <v>0</v>
      </c>
      <c r="BH136" s="494">
        <v>0</v>
      </c>
      <c r="BI136" s="494">
        <v>0</v>
      </c>
      <c r="BJ136" s="494">
        <v>0</v>
      </c>
      <c r="BK136" s="494">
        <v>0</v>
      </c>
      <c r="BL136" s="494">
        <v>0</v>
      </c>
      <c r="BM136" s="494">
        <v>0</v>
      </c>
      <c r="BN136" s="494">
        <v>0</v>
      </c>
      <c r="BO136" s="494">
        <v>0</v>
      </c>
      <c r="BP136" s="494">
        <v>0</v>
      </c>
      <c r="BQ136" s="494">
        <v>0</v>
      </c>
      <c r="BR136" s="494">
        <v>0</v>
      </c>
      <c r="BS136" s="494">
        <v>0</v>
      </c>
      <c r="BT136" s="494">
        <v>0</v>
      </c>
      <c r="BU136" s="494">
        <v>0</v>
      </c>
      <c r="BV136" s="494">
        <v>0</v>
      </c>
      <c r="BW136" s="494">
        <v>0</v>
      </c>
      <c r="BX136" s="494">
        <v>0</v>
      </c>
      <c r="BY136" s="494">
        <v>0</v>
      </c>
      <c r="BZ136" s="494">
        <v>0</v>
      </c>
      <c r="CA136" s="494">
        <v>0</v>
      </c>
      <c r="CB136" s="494">
        <v>0</v>
      </c>
      <c r="CC136" s="494">
        <v>0</v>
      </c>
      <c r="CD136" s="494">
        <v>0</v>
      </c>
      <c r="CE136" s="494">
        <v>0</v>
      </c>
      <c r="CF136" s="494">
        <v>0</v>
      </c>
      <c r="CG136" s="494">
        <v>0</v>
      </c>
      <c r="CH136" s="494">
        <v>0</v>
      </c>
      <c r="CI136" s="494">
        <v>0</v>
      </c>
      <c r="CJ136" s="494">
        <v>0</v>
      </c>
      <c r="CK136" s="494">
        <v>0</v>
      </c>
      <c r="CL136" s="494">
        <v>0</v>
      </c>
      <c r="CM136" s="494">
        <v>0</v>
      </c>
      <c r="CN136" s="494">
        <v>0</v>
      </c>
      <c r="CO136" s="494">
        <v>0</v>
      </c>
      <c r="CP136" s="494">
        <v>0</v>
      </c>
      <c r="CQ136" s="494">
        <v>0</v>
      </c>
      <c r="CR136" s="494">
        <v>0</v>
      </c>
      <c r="CS136" s="494">
        <v>0</v>
      </c>
      <c r="CT136" s="9"/>
      <c r="CV136" s="343">
        <f>IF(COUNT(G136:INDEX(G136:CS136,RP+1))&lt;&gt;RP+1,"Error",0)</f>
        <v>0</v>
      </c>
      <c r="CX136" s="324">
        <f t="shared" si="44"/>
        <v>0</v>
      </c>
    </row>
    <row r="137" spans="3:102" ht="14.25" hidden="1" customHeight="1" x14ac:dyDescent="0.3">
      <c r="C137" s="421"/>
      <c r="E137" s="492">
        <f>G137+NPV(G.Asm!$F$40,H137:INDEX(H137:CS137,RP))</f>
        <v>0</v>
      </c>
      <c r="F137" s="492">
        <f>SUMIF($G$4:$CS$4,"&lt;="&amp;RP,G137:CS137)</f>
        <v>0</v>
      </c>
      <c r="G137" s="493">
        <v>0</v>
      </c>
      <c r="H137" s="494">
        <v>0</v>
      </c>
      <c r="I137" s="494">
        <v>0</v>
      </c>
      <c r="J137" s="494">
        <v>0</v>
      </c>
      <c r="K137" s="494">
        <v>0</v>
      </c>
      <c r="L137" s="494">
        <v>0</v>
      </c>
      <c r="M137" s="494">
        <v>0</v>
      </c>
      <c r="N137" s="494">
        <v>0</v>
      </c>
      <c r="O137" s="494">
        <v>0</v>
      </c>
      <c r="P137" s="494">
        <v>0</v>
      </c>
      <c r="Q137" s="494">
        <v>0</v>
      </c>
      <c r="R137" s="494">
        <v>0</v>
      </c>
      <c r="S137" s="494">
        <v>0</v>
      </c>
      <c r="T137" s="494">
        <v>0</v>
      </c>
      <c r="U137" s="494">
        <v>0</v>
      </c>
      <c r="V137" s="494">
        <v>0</v>
      </c>
      <c r="W137" s="494">
        <v>0</v>
      </c>
      <c r="X137" s="494">
        <v>0</v>
      </c>
      <c r="Y137" s="494">
        <v>0</v>
      </c>
      <c r="Z137" s="494">
        <v>0</v>
      </c>
      <c r="AA137" s="494">
        <v>0</v>
      </c>
      <c r="AB137" s="494">
        <v>0</v>
      </c>
      <c r="AC137" s="494">
        <v>0</v>
      </c>
      <c r="AD137" s="494">
        <v>0</v>
      </c>
      <c r="AE137" s="494">
        <v>0</v>
      </c>
      <c r="AF137" s="494">
        <v>0</v>
      </c>
      <c r="AG137" s="494">
        <v>0</v>
      </c>
      <c r="AH137" s="494">
        <v>0</v>
      </c>
      <c r="AI137" s="494">
        <v>0</v>
      </c>
      <c r="AJ137" s="494">
        <v>0</v>
      </c>
      <c r="AK137" s="494">
        <v>0</v>
      </c>
      <c r="AL137" s="494">
        <v>0</v>
      </c>
      <c r="AM137" s="494">
        <v>0</v>
      </c>
      <c r="AN137" s="494">
        <v>0</v>
      </c>
      <c r="AO137" s="494">
        <v>0</v>
      </c>
      <c r="AP137" s="494">
        <v>0</v>
      </c>
      <c r="AQ137" s="494">
        <v>0</v>
      </c>
      <c r="AR137" s="494">
        <v>0</v>
      </c>
      <c r="AS137" s="494">
        <v>0</v>
      </c>
      <c r="AT137" s="494">
        <v>0</v>
      </c>
      <c r="AU137" s="494">
        <v>0</v>
      </c>
      <c r="AV137" s="494">
        <v>0</v>
      </c>
      <c r="AW137" s="494">
        <v>0</v>
      </c>
      <c r="AX137" s="494">
        <v>0</v>
      </c>
      <c r="AY137" s="494">
        <v>0</v>
      </c>
      <c r="AZ137" s="494">
        <v>0</v>
      </c>
      <c r="BA137" s="494">
        <v>0</v>
      </c>
      <c r="BB137" s="494">
        <v>0</v>
      </c>
      <c r="BC137" s="494">
        <v>0</v>
      </c>
      <c r="BD137" s="494">
        <v>0</v>
      </c>
      <c r="BE137" s="494">
        <v>0</v>
      </c>
      <c r="BF137" s="494">
        <v>0</v>
      </c>
      <c r="BG137" s="494">
        <v>0</v>
      </c>
      <c r="BH137" s="494">
        <v>0</v>
      </c>
      <c r="BI137" s="494">
        <v>0</v>
      </c>
      <c r="BJ137" s="494">
        <v>0</v>
      </c>
      <c r="BK137" s="494">
        <v>0</v>
      </c>
      <c r="BL137" s="494">
        <v>0</v>
      </c>
      <c r="BM137" s="494">
        <v>0</v>
      </c>
      <c r="BN137" s="494">
        <v>0</v>
      </c>
      <c r="BO137" s="494">
        <v>0</v>
      </c>
      <c r="BP137" s="494">
        <v>0</v>
      </c>
      <c r="BQ137" s="494">
        <v>0</v>
      </c>
      <c r="BR137" s="494">
        <v>0</v>
      </c>
      <c r="BS137" s="494">
        <v>0</v>
      </c>
      <c r="BT137" s="494">
        <v>0</v>
      </c>
      <c r="BU137" s="494">
        <v>0</v>
      </c>
      <c r="BV137" s="494">
        <v>0</v>
      </c>
      <c r="BW137" s="494">
        <v>0</v>
      </c>
      <c r="BX137" s="494">
        <v>0</v>
      </c>
      <c r="BY137" s="494">
        <v>0</v>
      </c>
      <c r="BZ137" s="494">
        <v>0</v>
      </c>
      <c r="CA137" s="494">
        <v>0</v>
      </c>
      <c r="CB137" s="494">
        <v>0</v>
      </c>
      <c r="CC137" s="494">
        <v>0</v>
      </c>
      <c r="CD137" s="494">
        <v>0</v>
      </c>
      <c r="CE137" s="494">
        <v>0</v>
      </c>
      <c r="CF137" s="494">
        <v>0</v>
      </c>
      <c r="CG137" s="494">
        <v>0</v>
      </c>
      <c r="CH137" s="494">
        <v>0</v>
      </c>
      <c r="CI137" s="494">
        <v>0</v>
      </c>
      <c r="CJ137" s="494">
        <v>0</v>
      </c>
      <c r="CK137" s="494">
        <v>0</v>
      </c>
      <c r="CL137" s="494">
        <v>0</v>
      </c>
      <c r="CM137" s="494">
        <v>0</v>
      </c>
      <c r="CN137" s="494">
        <v>0</v>
      </c>
      <c r="CO137" s="494">
        <v>0</v>
      </c>
      <c r="CP137" s="494">
        <v>0</v>
      </c>
      <c r="CQ137" s="494">
        <v>0</v>
      </c>
      <c r="CR137" s="494">
        <v>0</v>
      </c>
      <c r="CS137" s="494">
        <v>0</v>
      </c>
      <c r="CT137" s="9"/>
      <c r="CV137" s="343">
        <f>IF(COUNT(G137:INDEX(G137:CS137,RP+1))&lt;&gt;RP+1,"Error",0)</f>
        <v>0</v>
      </c>
      <c r="CX137" s="324">
        <f t="shared" si="44"/>
        <v>0</v>
      </c>
    </row>
    <row r="138" spans="3:102" ht="14.25" hidden="1" customHeight="1" x14ac:dyDescent="0.3">
      <c r="C138" s="421"/>
      <c r="E138" s="492">
        <f>G138+NPV(G.Asm!$F$40,H138:INDEX(H138:CS138,RP))</f>
        <v>0</v>
      </c>
      <c r="F138" s="492">
        <f>SUMIF($G$4:$CS$4,"&lt;="&amp;RP,G138:CS138)</f>
        <v>0</v>
      </c>
      <c r="G138" s="493">
        <v>0</v>
      </c>
      <c r="H138" s="494">
        <v>0</v>
      </c>
      <c r="I138" s="494">
        <v>0</v>
      </c>
      <c r="J138" s="494">
        <v>0</v>
      </c>
      <c r="K138" s="494">
        <v>0</v>
      </c>
      <c r="L138" s="494">
        <v>0</v>
      </c>
      <c r="M138" s="494">
        <v>0</v>
      </c>
      <c r="N138" s="494">
        <v>0</v>
      </c>
      <c r="O138" s="494">
        <v>0</v>
      </c>
      <c r="P138" s="494">
        <v>0</v>
      </c>
      <c r="Q138" s="494">
        <v>0</v>
      </c>
      <c r="R138" s="494">
        <v>0</v>
      </c>
      <c r="S138" s="494">
        <v>0</v>
      </c>
      <c r="T138" s="494">
        <v>0</v>
      </c>
      <c r="U138" s="494">
        <v>0</v>
      </c>
      <c r="V138" s="494">
        <v>0</v>
      </c>
      <c r="W138" s="494">
        <v>0</v>
      </c>
      <c r="X138" s="494">
        <v>0</v>
      </c>
      <c r="Y138" s="494">
        <v>0</v>
      </c>
      <c r="Z138" s="494">
        <v>0</v>
      </c>
      <c r="AA138" s="494">
        <v>0</v>
      </c>
      <c r="AB138" s="494">
        <v>0</v>
      </c>
      <c r="AC138" s="494">
        <v>0</v>
      </c>
      <c r="AD138" s="494">
        <v>0</v>
      </c>
      <c r="AE138" s="494">
        <v>0</v>
      </c>
      <c r="AF138" s="494">
        <v>0</v>
      </c>
      <c r="AG138" s="494">
        <v>0</v>
      </c>
      <c r="AH138" s="494">
        <v>0</v>
      </c>
      <c r="AI138" s="494">
        <v>0</v>
      </c>
      <c r="AJ138" s="494">
        <v>0</v>
      </c>
      <c r="AK138" s="494">
        <v>0</v>
      </c>
      <c r="AL138" s="494">
        <v>0</v>
      </c>
      <c r="AM138" s="494">
        <v>0</v>
      </c>
      <c r="AN138" s="494">
        <v>0</v>
      </c>
      <c r="AO138" s="494">
        <v>0</v>
      </c>
      <c r="AP138" s="494">
        <v>0</v>
      </c>
      <c r="AQ138" s="494">
        <v>0</v>
      </c>
      <c r="AR138" s="494">
        <v>0</v>
      </c>
      <c r="AS138" s="494">
        <v>0</v>
      </c>
      <c r="AT138" s="494">
        <v>0</v>
      </c>
      <c r="AU138" s="494">
        <v>0</v>
      </c>
      <c r="AV138" s="494">
        <v>0</v>
      </c>
      <c r="AW138" s="494">
        <v>0</v>
      </c>
      <c r="AX138" s="494">
        <v>0</v>
      </c>
      <c r="AY138" s="494">
        <v>0</v>
      </c>
      <c r="AZ138" s="494">
        <v>0</v>
      </c>
      <c r="BA138" s="494">
        <v>0</v>
      </c>
      <c r="BB138" s="494">
        <v>0</v>
      </c>
      <c r="BC138" s="494">
        <v>0</v>
      </c>
      <c r="BD138" s="494">
        <v>0</v>
      </c>
      <c r="BE138" s="494">
        <v>0</v>
      </c>
      <c r="BF138" s="494">
        <v>0</v>
      </c>
      <c r="BG138" s="494">
        <v>0</v>
      </c>
      <c r="BH138" s="494">
        <v>0</v>
      </c>
      <c r="BI138" s="494">
        <v>0</v>
      </c>
      <c r="BJ138" s="494">
        <v>0</v>
      </c>
      <c r="BK138" s="494">
        <v>0</v>
      </c>
      <c r="BL138" s="494">
        <v>0</v>
      </c>
      <c r="BM138" s="494">
        <v>0</v>
      </c>
      <c r="BN138" s="494">
        <v>0</v>
      </c>
      <c r="BO138" s="494">
        <v>0</v>
      </c>
      <c r="BP138" s="494">
        <v>0</v>
      </c>
      <c r="BQ138" s="494">
        <v>0</v>
      </c>
      <c r="BR138" s="494">
        <v>0</v>
      </c>
      <c r="BS138" s="494">
        <v>0</v>
      </c>
      <c r="BT138" s="494">
        <v>0</v>
      </c>
      <c r="BU138" s="494">
        <v>0</v>
      </c>
      <c r="BV138" s="494">
        <v>0</v>
      </c>
      <c r="BW138" s="494">
        <v>0</v>
      </c>
      <c r="BX138" s="494">
        <v>0</v>
      </c>
      <c r="BY138" s="494">
        <v>0</v>
      </c>
      <c r="BZ138" s="494">
        <v>0</v>
      </c>
      <c r="CA138" s="494">
        <v>0</v>
      </c>
      <c r="CB138" s="494">
        <v>0</v>
      </c>
      <c r="CC138" s="494">
        <v>0</v>
      </c>
      <c r="CD138" s="494">
        <v>0</v>
      </c>
      <c r="CE138" s="494">
        <v>0</v>
      </c>
      <c r="CF138" s="494">
        <v>0</v>
      </c>
      <c r="CG138" s="494">
        <v>0</v>
      </c>
      <c r="CH138" s="494">
        <v>0</v>
      </c>
      <c r="CI138" s="494">
        <v>0</v>
      </c>
      <c r="CJ138" s="494">
        <v>0</v>
      </c>
      <c r="CK138" s="494">
        <v>0</v>
      </c>
      <c r="CL138" s="494">
        <v>0</v>
      </c>
      <c r="CM138" s="494">
        <v>0</v>
      </c>
      <c r="CN138" s="494">
        <v>0</v>
      </c>
      <c r="CO138" s="494">
        <v>0</v>
      </c>
      <c r="CP138" s="494">
        <v>0</v>
      </c>
      <c r="CQ138" s="494">
        <v>0</v>
      </c>
      <c r="CR138" s="494">
        <v>0</v>
      </c>
      <c r="CS138" s="494">
        <v>0</v>
      </c>
      <c r="CT138" s="9"/>
      <c r="CV138" s="343">
        <f>IF(COUNT(G138:INDEX(G138:CS138,RP+1))&lt;&gt;RP+1,"Error",0)</f>
        <v>0</v>
      </c>
      <c r="CX138" s="324">
        <f t="shared" si="44"/>
        <v>0</v>
      </c>
    </row>
    <row r="139" spans="3:102" ht="14.25" hidden="1" customHeight="1" x14ac:dyDescent="0.3">
      <c r="C139" s="421"/>
      <c r="E139" s="492">
        <f>G139+NPV(G.Asm!$F$40,H139:INDEX(H139:CS139,RP))</f>
        <v>0</v>
      </c>
      <c r="F139" s="492">
        <f t="shared" si="45"/>
        <v>0</v>
      </c>
      <c r="G139" s="493">
        <v>0</v>
      </c>
      <c r="H139" s="494">
        <v>0</v>
      </c>
      <c r="I139" s="494">
        <v>0</v>
      </c>
      <c r="J139" s="494">
        <v>0</v>
      </c>
      <c r="K139" s="494">
        <v>0</v>
      </c>
      <c r="L139" s="494">
        <v>0</v>
      </c>
      <c r="M139" s="494">
        <v>0</v>
      </c>
      <c r="N139" s="494">
        <v>0</v>
      </c>
      <c r="O139" s="494">
        <v>0</v>
      </c>
      <c r="P139" s="494">
        <v>0</v>
      </c>
      <c r="Q139" s="494">
        <v>0</v>
      </c>
      <c r="R139" s="494">
        <v>0</v>
      </c>
      <c r="S139" s="494">
        <v>0</v>
      </c>
      <c r="T139" s="494">
        <v>0</v>
      </c>
      <c r="U139" s="494">
        <v>0</v>
      </c>
      <c r="V139" s="494">
        <v>0</v>
      </c>
      <c r="W139" s="494">
        <v>0</v>
      </c>
      <c r="X139" s="494">
        <v>0</v>
      </c>
      <c r="Y139" s="494">
        <v>0</v>
      </c>
      <c r="Z139" s="494">
        <v>0</v>
      </c>
      <c r="AA139" s="494">
        <v>0</v>
      </c>
      <c r="AB139" s="494">
        <v>0</v>
      </c>
      <c r="AC139" s="494">
        <v>0</v>
      </c>
      <c r="AD139" s="494">
        <v>0</v>
      </c>
      <c r="AE139" s="494">
        <v>0</v>
      </c>
      <c r="AF139" s="494">
        <v>0</v>
      </c>
      <c r="AG139" s="494">
        <v>0</v>
      </c>
      <c r="AH139" s="494">
        <v>0</v>
      </c>
      <c r="AI139" s="494">
        <v>0</v>
      </c>
      <c r="AJ139" s="494">
        <v>0</v>
      </c>
      <c r="AK139" s="494">
        <v>0</v>
      </c>
      <c r="AL139" s="494">
        <v>0</v>
      </c>
      <c r="AM139" s="494">
        <v>0</v>
      </c>
      <c r="AN139" s="494">
        <v>0</v>
      </c>
      <c r="AO139" s="494">
        <v>0</v>
      </c>
      <c r="AP139" s="494">
        <v>0</v>
      </c>
      <c r="AQ139" s="494">
        <v>0</v>
      </c>
      <c r="AR139" s="494">
        <v>0</v>
      </c>
      <c r="AS139" s="494">
        <v>0</v>
      </c>
      <c r="AT139" s="494">
        <v>0</v>
      </c>
      <c r="AU139" s="494">
        <v>0</v>
      </c>
      <c r="AV139" s="494">
        <v>0</v>
      </c>
      <c r="AW139" s="494">
        <v>0</v>
      </c>
      <c r="AX139" s="494">
        <v>0</v>
      </c>
      <c r="AY139" s="494">
        <v>0</v>
      </c>
      <c r="AZ139" s="494">
        <v>0</v>
      </c>
      <c r="BA139" s="494">
        <v>0</v>
      </c>
      <c r="BB139" s="494">
        <v>0</v>
      </c>
      <c r="BC139" s="494">
        <v>0</v>
      </c>
      <c r="BD139" s="494">
        <v>0</v>
      </c>
      <c r="BE139" s="494">
        <v>0</v>
      </c>
      <c r="BF139" s="494">
        <v>0</v>
      </c>
      <c r="BG139" s="494">
        <v>0</v>
      </c>
      <c r="BH139" s="494">
        <v>0</v>
      </c>
      <c r="BI139" s="494">
        <v>0</v>
      </c>
      <c r="BJ139" s="494">
        <v>0</v>
      </c>
      <c r="BK139" s="494">
        <v>0</v>
      </c>
      <c r="BL139" s="494">
        <v>0</v>
      </c>
      <c r="BM139" s="494">
        <v>0</v>
      </c>
      <c r="BN139" s="494">
        <v>0</v>
      </c>
      <c r="BO139" s="494">
        <v>0</v>
      </c>
      <c r="BP139" s="494">
        <v>0</v>
      </c>
      <c r="BQ139" s="494">
        <v>0</v>
      </c>
      <c r="BR139" s="494">
        <v>0</v>
      </c>
      <c r="BS139" s="494">
        <v>0</v>
      </c>
      <c r="BT139" s="494">
        <v>0</v>
      </c>
      <c r="BU139" s="494">
        <v>0</v>
      </c>
      <c r="BV139" s="494">
        <v>0</v>
      </c>
      <c r="BW139" s="494">
        <v>0</v>
      </c>
      <c r="BX139" s="494">
        <v>0</v>
      </c>
      <c r="BY139" s="494">
        <v>0</v>
      </c>
      <c r="BZ139" s="494">
        <v>0</v>
      </c>
      <c r="CA139" s="494">
        <v>0</v>
      </c>
      <c r="CB139" s="494">
        <v>0</v>
      </c>
      <c r="CC139" s="494">
        <v>0</v>
      </c>
      <c r="CD139" s="494">
        <v>0</v>
      </c>
      <c r="CE139" s="494">
        <v>0</v>
      </c>
      <c r="CF139" s="494">
        <v>0</v>
      </c>
      <c r="CG139" s="494">
        <v>0</v>
      </c>
      <c r="CH139" s="494">
        <v>0</v>
      </c>
      <c r="CI139" s="494">
        <v>0</v>
      </c>
      <c r="CJ139" s="494">
        <v>0</v>
      </c>
      <c r="CK139" s="494">
        <v>0</v>
      </c>
      <c r="CL139" s="494">
        <v>0</v>
      </c>
      <c r="CM139" s="494">
        <v>0</v>
      </c>
      <c r="CN139" s="494">
        <v>0</v>
      </c>
      <c r="CO139" s="494">
        <v>0</v>
      </c>
      <c r="CP139" s="494">
        <v>0</v>
      </c>
      <c r="CQ139" s="494">
        <v>0</v>
      </c>
      <c r="CR139" s="494">
        <v>0</v>
      </c>
      <c r="CS139" s="494">
        <v>0</v>
      </c>
      <c r="CT139" s="9"/>
      <c r="CV139" s="343">
        <f>IF(COUNT(G139:INDEX(G139:CS139,RP+1))&lt;&gt;RP+1,"Error",0)</f>
        <v>0</v>
      </c>
      <c r="CX139" s="324">
        <f t="shared" si="44"/>
        <v>0</v>
      </c>
    </row>
    <row r="140" spans="3:102" ht="14.25" hidden="1" customHeight="1" x14ac:dyDescent="0.3">
      <c r="C140" s="422" t="s">
        <v>334</v>
      </c>
      <c r="E140" s="492">
        <f>G140+NPV(G.Asm!$F$40,H140:INDEX(H140:CS140,RP))</f>
        <v>0</v>
      </c>
      <c r="F140" s="492">
        <f t="shared" si="43"/>
        <v>0</v>
      </c>
      <c r="G140" s="493">
        <v>0</v>
      </c>
      <c r="H140" s="494">
        <v>0</v>
      </c>
      <c r="I140" s="494">
        <v>0</v>
      </c>
      <c r="J140" s="494">
        <v>0</v>
      </c>
      <c r="K140" s="494">
        <v>0</v>
      </c>
      <c r="L140" s="494">
        <v>0</v>
      </c>
      <c r="M140" s="494">
        <v>0</v>
      </c>
      <c r="N140" s="494">
        <v>0</v>
      </c>
      <c r="O140" s="494">
        <v>0</v>
      </c>
      <c r="P140" s="494">
        <v>0</v>
      </c>
      <c r="Q140" s="494">
        <v>0</v>
      </c>
      <c r="R140" s="494">
        <v>0</v>
      </c>
      <c r="S140" s="494">
        <v>0</v>
      </c>
      <c r="T140" s="494">
        <v>0</v>
      </c>
      <c r="U140" s="494">
        <v>0</v>
      </c>
      <c r="V140" s="494">
        <v>0</v>
      </c>
      <c r="W140" s="494">
        <v>0</v>
      </c>
      <c r="X140" s="494">
        <v>0</v>
      </c>
      <c r="Y140" s="494">
        <v>0</v>
      </c>
      <c r="Z140" s="494">
        <v>0</v>
      </c>
      <c r="AA140" s="494">
        <v>0</v>
      </c>
      <c r="AB140" s="494">
        <v>0</v>
      </c>
      <c r="AC140" s="494">
        <v>0</v>
      </c>
      <c r="AD140" s="494">
        <v>0</v>
      </c>
      <c r="AE140" s="494">
        <v>0</v>
      </c>
      <c r="AF140" s="494">
        <v>0</v>
      </c>
      <c r="AG140" s="494">
        <v>0</v>
      </c>
      <c r="AH140" s="494">
        <v>0</v>
      </c>
      <c r="AI140" s="494">
        <v>0</v>
      </c>
      <c r="AJ140" s="494">
        <v>0</v>
      </c>
      <c r="AK140" s="494">
        <v>0</v>
      </c>
      <c r="AL140" s="494">
        <v>0</v>
      </c>
      <c r="AM140" s="494">
        <v>0</v>
      </c>
      <c r="AN140" s="494">
        <v>0</v>
      </c>
      <c r="AO140" s="494">
        <v>0</v>
      </c>
      <c r="AP140" s="494">
        <v>0</v>
      </c>
      <c r="AQ140" s="494">
        <v>0</v>
      </c>
      <c r="AR140" s="494">
        <v>0</v>
      </c>
      <c r="AS140" s="494">
        <v>0</v>
      </c>
      <c r="AT140" s="494">
        <v>0</v>
      </c>
      <c r="AU140" s="494">
        <v>0</v>
      </c>
      <c r="AV140" s="494">
        <v>0</v>
      </c>
      <c r="AW140" s="494">
        <v>0</v>
      </c>
      <c r="AX140" s="494">
        <v>0</v>
      </c>
      <c r="AY140" s="494">
        <v>0</v>
      </c>
      <c r="AZ140" s="494">
        <v>0</v>
      </c>
      <c r="BA140" s="494">
        <v>0</v>
      </c>
      <c r="BB140" s="494">
        <v>0</v>
      </c>
      <c r="BC140" s="494">
        <v>0</v>
      </c>
      <c r="BD140" s="494">
        <v>0</v>
      </c>
      <c r="BE140" s="494">
        <v>0</v>
      </c>
      <c r="BF140" s="494">
        <v>0</v>
      </c>
      <c r="BG140" s="494">
        <v>0</v>
      </c>
      <c r="BH140" s="494">
        <v>0</v>
      </c>
      <c r="BI140" s="494">
        <v>0</v>
      </c>
      <c r="BJ140" s="494">
        <v>0</v>
      </c>
      <c r="BK140" s="494">
        <v>0</v>
      </c>
      <c r="BL140" s="494">
        <v>0</v>
      </c>
      <c r="BM140" s="494">
        <v>0</v>
      </c>
      <c r="BN140" s="494">
        <v>0</v>
      </c>
      <c r="BO140" s="494">
        <v>0</v>
      </c>
      <c r="BP140" s="494">
        <v>0</v>
      </c>
      <c r="BQ140" s="494">
        <v>0</v>
      </c>
      <c r="BR140" s="494">
        <v>0</v>
      </c>
      <c r="BS140" s="494">
        <v>0</v>
      </c>
      <c r="BT140" s="494">
        <v>0</v>
      </c>
      <c r="BU140" s="494">
        <v>0</v>
      </c>
      <c r="BV140" s="494">
        <v>0</v>
      </c>
      <c r="BW140" s="494">
        <v>0</v>
      </c>
      <c r="BX140" s="494">
        <v>0</v>
      </c>
      <c r="BY140" s="494">
        <v>0</v>
      </c>
      <c r="BZ140" s="494">
        <v>0</v>
      </c>
      <c r="CA140" s="494">
        <v>0</v>
      </c>
      <c r="CB140" s="494">
        <v>0</v>
      </c>
      <c r="CC140" s="494">
        <v>0</v>
      </c>
      <c r="CD140" s="494">
        <v>0</v>
      </c>
      <c r="CE140" s="494">
        <v>0</v>
      </c>
      <c r="CF140" s="494">
        <v>0</v>
      </c>
      <c r="CG140" s="494">
        <v>0</v>
      </c>
      <c r="CH140" s="494">
        <v>0</v>
      </c>
      <c r="CI140" s="494">
        <v>0</v>
      </c>
      <c r="CJ140" s="494">
        <v>0</v>
      </c>
      <c r="CK140" s="494">
        <v>0</v>
      </c>
      <c r="CL140" s="494">
        <v>0</v>
      </c>
      <c r="CM140" s="494">
        <v>0</v>
      </c>
      <c r="CN140" s="494">
        <v>0</v>
      </c>
      <c r="CO140" s="494">
        <v>0</v>
      </c>
      <c r="CP140" s="494">
        <v>0</v>
      </c>
      <c r="CQ140" s="494">
        <v>0</v>
      </c>
      <c r="CR140" s="494">
        <v>0</v>
      </c>
      <c r="CS140" s="494">
        <v>0</v>
      </c>
      <c r="CT140" s="9"/>
      <c r="CV140" s="343">
        <f>IF(COUNT(G140:INDEX(G140:CS140,RP+1))&lt;&gt;RP+1,"Error",0)</f>
        <v>0</v>
      </c>
      <c r="CX140" s="324">
        <f t="shared" si="44"/>
        <v>0</v>
      </c>
    </row>
    <row r="141" spans="3:102" ht="14.25" hidden="1" customHeight="1" x14ac:dyDescent="0.3">
      <c r="C141" s="422" t="s">
        <v>334</v>
      </c>
      <c r="E141" s="492">
        <f>G141+NPV(G.Asm!$F$40,H141:INDEX(H141:CS141,RP))</f>
        <v>0</v>
      </c>
      <c r="F141" s="492">
        <f t="shared" si="43"/>
        <v>0</v>
      </c>
      <c r="G141" s="493">
        <v>0</v>
      </c>
      <c r="H141" s="494">
        <v>0</v>
      </c>
      <c r="I141" s="494">
        <v>0</v>
      </c>
      <c r="J141" s="494">
        <v>0</v>
      </c>
      <c r="K141" s="494">
        <v>0</v>
      </c>
      <c r="L141" s="494">
        <v>0</v>
      </c>
      <c r="M141" s="494">
        <v>0</v>
      </c>
      <c r="N141" s="494">
        <v>0</v>
      </c>
      <c r="O141" s="494">
        <v>0</v>
      </c>
      <c r="P141" s="494">
        <v>0</v>
      </c>
      <c r="Q141" s="494">
        <v>0</v>
      </c>
      <c r="R141" s="494">
        <v>0</v>
      </c>
      <c r="S141" s="494">
        <v>0</v>
      </c>
      <c r="T141" s="494">
        <v>0</v>
      </c>
      <c r="U141" s="494">
        <v>0</v>
      </c>
      <c r="V141" s="494">
        <v>0</v>
      </c>
      <c r="W141" s="494">
        <v>0</v>
      </c>
      <c r="X141" s="494">
        <v>0</v>
      </c>
      <c r="Y141" s="494">
        <v>0</v>
      </c>
      <c r="Z141" s="494">
        <v>0</v>
      </c>
      <c r="AA141" s="494">
        <v>0</v>
      </c>
      <c r="AB141" s="494">
        <v>0</v>
      </c>
      <c r="AC141" s="494">
        <v>0</v>
      </c>
      <c r="AD141" s="494">
        <v>0</v>
      </c>
      <c r="AE141" s="494">
        <v>0</v>
      </c>
      <c r="AF141" s="494">
        <v>0</v>
      </c>
      <c r="AG141" s="494">
        <v>0</v>
      </c>
      <c r="AH141" s="494">
        <v>0</v>
      </c>
      <c r="AI141" s="494">
        <v>0</v>
      </c>
      <c r="AJ141" s="494">
        <v>0</v>
      </c>
      <c r="AK141" s="494">
        <v>0</v>
      </c>
      <c r="AL141" s="494">
        <v>0</v>
      </c>
      <c r="AM141" s="494">
        <v>0</v>
      </c>
      <c r="AN141" s="494">
        <v>0</v>
      </c>
      <c r="AO141" s="494">
        <v>0</v>
      </c>
      <c r="AP141" s="494">
        <v>0</v>
      </c>
      <c r="AQ141" s="494">
        <v>0</v>
      </c>
      <c r="AR141" s="494">
        <v>0</v>
      </c>
      <c r="AS141" s="494">
        <v>0</v>
      </c>
      <c r="AT141" s="494">
        <v>0</v>
      </c>
      <c r="AU141" s="494">
        <v>0</v>
      </c>
      <c r="AV141" s="494">
        <v>0</v>
      </c>
      <c r="AW141" s="494">
        <v>0</v>
      </c>
      <c r="AX141" s="494">
        <v>0</v>
      </c>
      <c r="AY141" s="494">
        <v>0</v>
      </c>
      <c r="AZ141" s="494">
        <v>0</v>
      </c>
      <c r="BA141" s="494">
        <v>0</v>
      </c>
      <c r="BB141" s="494">
        <v>0</v>
      </c>
      <c r="BC141" s="494">
        <v>0</v>
      </c>
      <c r="BD141" s="494">
        <v>0</v>
      </c>
      <c r="BE141" s="494">
        <v>0</v>
      </c>
      <c r="BF141" s="494">
        <v>0</v>
      </c>
      <c r="BG141" s="494">
        <v>0</v>
      </c>
      <c r="BH141" s="494">
        <v>0</v>
      </c>
      <c r="BI141" s="494">
        <v>0</v>
      </c>
      <c r="BJ141" s="494">
        <v>0</v>
      </c>
      <c r="BK141" s="494">
        <v>0</v>
      </c>
      <c r="BL141" s="494">
        <v>0</v>
      </c>
      <c r="BM141" s="494">
        <v>0</v>
      </c>
      <c r="BN141" s="494">
        <v>0</v>
      </c>
      <c r="BO141" s="494">
        <v>0</v>
      </c>
      <c r="BP141" s="494">
        <v>0</v>
      </c>
      <c r="BQ141" s="494">
        <v>0</v>
      </c>
      <c r="BR141" s="494">
        <v>0</v>
      </c>
      <c r="BS141" s="494">
        <v>0</v>
      </c>
      <c r="BT141" s="494">
        <v>0</v>
      </c>
      <c r="BU141" s="494">
        <v>0</v>
      </c>
      <c r="BV141" s="494">
        <v>0</v>
      </c>
      <c r="BW141" s="494">
        <v>0</v>
      </c>
      <c r="BX141" s="494">
        <v>0</v>
      </c>
      <c r="BY141" s="494">
        <v>0</v>
      </c>
      <c r="BZ141" s="494">
        <v>0</v>
      </c>
      <c r="CA141" s="494">
        <v>0</v>
      </c>
      <c r="CB141" s="494">
        <v>0</v>
      </c>
      <c r="CC141" s="494">
        <v>0</v>
      </c>
      <c r="CD141" s="494">
        <v>0</v>
      </c>
      <c r="CE141" s="494">
        <v>0</v>
      </c>
      <c r="CF141" s="494">
        <v>0</v>
      </c>
      <c r="CG141" s="494">
        <v>0</v>
      </c>
      <c r="CH141" s="494">
        <v>0</v>
      </c>
      <c r="CI141" s="494">
        <v>0</v>
      </c>
      <c r="CJ141" s="494">
        <v>0</v>
      </c>
      <c r="CK141" s="494">
        <v>0</v>
      </c>
      <c r="CL141" s="494">
        <v>0</v>
      </c>
      <c r="CM141" s="494">
        <v>0</v>
      </c>
      <c r="CN141" s="494">
        <v>0</v>
      </c>
      <c r="CO141" s="494">
        <v>0</v>
      </c>
      <c r="CP141" s="494">
        <v>0</v>
      </c>
      <c r="CQ141" s="494">
        <v>0</v>
      </c>
      <c r="CR141" s="494">
        <v>0</v>
      </c>
      <c r="CS141" s="494">
        <v>0</v>
      </c>
      <c r="CT141" s="9"/>
      <c r="CV141" s="343">
        <f>IF(COUNT(G141:INDEX(G141:CS141,RP+1))&lt;&gt;RP+1,"Error",0)</f>
        <v>0</v>
      </c>
      <c r="CX141" s="324">
        <f t="shared" si="44"/>
        <v>0</v>
      </c>
    </row>
    <row r="142" spans="3:102" ht="14.25" hidden="1" customHeight="1" x14ac:dyDescent="0.3">
      <c r="C142" s="422" t="s">
        <v>334</v>
      </c>
      <c r="E142" s="492">
        <f>G142+NPV(G.Asm!$F$40,H142:INDEX(H142:CS142,RP))</f>
        <v>0</v>
      </c>
      <c r="F142" s="492">
        <f t="shared" si="43"/>
        <v>0</v>
      </c>
      <c r="G142" s="493">
        <v>0</v>
      </c>
      <c r="H142" s="494">
        <v>0</v>
      </c>
      <c r="I142" s="494">
        <v>0</v>
      </c>
      <c r="J142" s="494">
        <v>0</v>
      </c>
      <c r="K142" s="494">
        <v>0</v>
      </c>
      <c r="L142" s="494">
        <v>0</v>
      </c>
      <c r="M142" s="494">
        <v>0</v>
      </c>
      <c r="N142" s="494">
        <v>0</v>
      </c>
      <c r="O142" s="494">
        <v>0</v>
      </c>
      <c r="P142" s="494">
        <v>0</v>
      </c>
      <c r="Q142" s="494">
        <v>0</v>
      </c>
      <c r="R142" s="494">
        <v>0</v>
      </c>
      <c r="S142" s="494">
        <v>0</v>
      </c>
      <c r="T142" s="494">
        <v>0</v>
      </c>
      <c r="U142" s="494">
        <v>0</v>
      </c>
      <c r="V142" s="494">
        <v>0</v>
      </c>
      <c r="W142" s="494">
        <v>0</v>
      </c>
      <c r="X142" s="494">
        <v>0</v>
      </c>
      <c r="Y142" s="494">
        <v>0</v>
      </c>
      <c r="Z142" s="494">
        <v>0</v>
      </c>
      <c r="AA142" s="494">
        <v>0</v>
      </c>
      <c r="AB142" s="494">
        <v>0</v>
      </c>
      <c r="AC142" s="494">
        <v>0</v>
      </c>
      <c r="AD142" s="494">
        <v>0</v>
      </c>
      <c r="AE142" s="494">
        <v>0</v>
      </c>
      <c r="AF142" s="494">
        <v>0</v>
      </c>
      <c r="AG142" s="494">
        <v>0</v>
      </c>
      <c r="AH142" s="494">
        <v>0</v>
      </c>
      <c r="AI142" s="494">
        <v>0</v>
      </c>
      <c r="AJ142" s="494">
        <v>0</v>
      </c>
      <c r="AK142" s="494">
        <v>0</v>
      </c>
      <c r="AL142" s="494">
        <v>0</v>
      </c>
      <c r="AM142" s="494">
        <v>0</v>
      </c>
      <c r="AN142" s="494">
        <v>0</v>
      </c>
      <c r="AO142" s="494">
        <v>0</v>
      </c>
      <c r="AP142" s="494">
        <v>0</v>
      </c>
      <c r="AQ142" s="494">
        <v>0</v>
      </c>
      <c r="AR142" s="494">
        <v>0</v>
      </c>
      <c r="AS142" s="494">
        <v>0</v>
      </c>
      <c r="AT142" s="494">
        <v>0</v>
      </c>
      <c r="AU142" s="494">
        <v>0</v>
      </c>
      <c r="AV142" s="494">
        <v>0</v>
      </c>
      <c r="AW142" s="494">
        <v>0</v>
      </c>
      <c r="AX142" s="494">
        <v>0</v>
      </c>
      <c r="AY142" s="494">
        <v>0</v>
      </c>
      <c r="AZ142" s="494">
        <v>0</v>
      </c>
      <c r="BA142" s="494">
        <v>0</v>
      </c>
      <c r="BB142" s="494">
        <v>0</v>
      </c>
      <c r="BC142" s="494">
        <v>0</v>
      </c>
      <c r="BD142" s="494">
        <v>0</v>
      </c>
      <c r="BE142" s="494">
        <v>0</v>
      </c>
      <c r="BF142" s="494">
        <v>0</v>
      </c>
      <c r="BG142" s="494">
        <v>0</v>
      </c>
      <c r="BH142" s="494">
        <v>0</v>
      </c>
      <c r="BI142" s="494">
        <v>0</v>
      </c>
      <c r="BJ142" s="494">
        <v>0</v>
      </c>
      <c r="BK142" s="494">
        <v>0</v>
      </c>
      <c r="BL142" s="494">
        <v>0</v>
      </c>
      <c r="BM142" s="494">
        <v>0</v>
      </c>
      <c r="BN142" s="494">
        <v>0</v>
      </c>
      <c r="BO142" s="494">
        <v>0</v>
      </c>
      <c r="BP142" s="494">
        <v>0</v>
      </c>
      <c r="BQ142" s="494">
        <v>0</v>
      </c>
      <c r="BR142" s="494">
        <v>0</v>
      </c>
      <c r="BS142" s="494">
        <v>0</v>
      </c>
      <c r="BT142" s="494">
        <v>0</v>
      </c>
      <c r="BU142" s="494">
        <v>0</v>
      </c>
      <c r="BV142" s="494">
        <v>0</v>
      </c>
      <c r="BW142" s="494">
        <v>0</v>
      </c>
      <c r="BX142" s="494">
        <v>0</v>
      </c>
      <c r="BY142" s="494">
        <v>0</v>
      </c>
      <c r="BZ142" s="494">
        <v>0</v>
      </c>
      <c r="CA142" s="494">
        <v>0</v>
      </c>
      <c r="CB142" s="494">
        <v>0</v>
      </c>
      <c r="CC142" s="494">
        <v>0</v>
      </c>
      <c r="CD142" s="494">
        <v>0</v>
      </c>
      <c r="CE142" s="494">
        <v>0</v>
      </c>
      <c r="CF142" s="494">
        <v>0</v>
      </c>
      <c r="CG142" s="494">
        <v>0</v>
      </c>
      <c r="CH142" s="494">
        <v>0</v>
      </c>
      <c r="CI142" s="494">
        <v>0</v>
      </c>
      <c r="CJ142" s="494">
        <v>0</v>
      </c>
      <c r="CK142" s="494">
        <v>0</v>
      </c>
      <c r="CL142" s="494">
        <v>0</v>
      </c>
      <c r="CM142" s="494">
        <v>0</v>
      </c>
      <c r="CN142" s="494">
        <v>0</v>
      </c>
      <c r="CO142" s="494">
        <v>0</v>
      </c>
      <c r="CP142" s="494">
        <v>0</v>
      </c>
      <c r="CQ142" s="494">
        <v>0</v>
      </c>
      <c r="CR142" s="494">
        <v>0</v>
      </c>
      <c r="CS142" s="494">
        <v>0</v>
      </c>
      <c r="CT142" s="9"/>
      <c r="CV142" s="343">
        <f>IF(COUNT(G142:INDEX(G142:CS142,RP+1))&lt;&gt;RP+1,"Error",0)</f>
        <v>0</v>
      </c>
      <c r="CX142" s="324">
        <f t="shared" si="44"/>
        <v>0</v>
      </c>
    </row>
    <row r="143" spans="3:102" ht="14.25" hidden="1" customHeight="1" x14ac:dyDescent="0.3">
      <c r="C143" s="422" t="s">
        <v>334</v>
      </c>
      <c r="E143" s="492">
        <f>G143+NPV(G.Asm!$F$40,H143:INDEX(H143:CS143,RP))</f>
        <v>0</v>
      </c>
      <c r="F143" s="492">
        <f t="shared" si="43"/>
        <v>0</v>
      </c>
      <c r="G143" s="493">
        <v>0</v>
      </c>
      <c r="H143" s="494">
        <v>0</v>
      </c>
      <c r="I143" s="494">
        <v>0</v>
      </c>
      <c r="J143" s="494">
        <v>0</v>
      </c>
      <c r="K143" s="494">
        <v>0</v>
      </c>
      <c r="L143" s="494">
        <v>0</v>
      </c>
      <c r="M143" s="494">
        <v>0</v>
      </c>
      <c r="N143" s="494">
        <v>0</v>
      </c>
      <c r="O143" s="494">
        <v>0</v>
      </c>
      <c r="P143" s="494">
        <v>0</v>
      </c>
      <c r="Q143" s="494">
        <v>0</v>
      </c>
      <c r="R143" s="494">
        <v>0</v>
      </c>
      <c r="S143" s="494">
        <v>0</v>
      </c>
      <c r="T143" s="494">
        <v>0</v>
      </c>
      <c r="U143" s="494">
        <v>0</v>
      </c>
      <c r="V143" s="494">
        <v>0</v>
      </c>
      <c r="W143" s="494">
        <v>0</v>
      </c>
      <c r="X143" s="494">
        <v>0</v>
      </c>
      <c r="Y143" s="494">
        <v>0</v>
      </c>
      <c r="Z143" s="494">
        <v>0</v>
      </c>
      <c r="AA143" s="494">
        <v>0</v>
      </c>
      <c r="AB143" s="494">
        <v>0</v>
      </c>
      <c r="AC143" s="494">
        <v>0</v>
      </c>
      <c r="AD143" s="494">
        <v>0</v>
      </c>
      <c r="AE143" s="494">
        <v>0</v>
      </c>
      <c r="AF143" s="494">
        <v>0</v>
      </c>
      <c r="AG143" s="494">
        <v>0</v>
      </c>
      <c r="AH143" s="494">
        <v>0</v>
      </c>
      <c r="AI143" s="494">
        <v>0</v>
      </c>
      <c r="AJ143" s="494">
        <v>0</v>
      </c>
      <c r="AK143" s="494">
        <v>0</v>
      </c>
      <c r="AL143" s="494">
        <v>0</v>
      </c>
      <c r="AM143" s="494">
        <v>0</v>
      </c>
      <c r="AN143" s="494">
        <v>0</v>
      </c>
      <c r="AO143" s="494">
        <v>0</v>
      </c>
      <c r="AP143" s="494">
        <v>0</v>
      </c>
      <c r="AQ143" s="494">
        <v>0</v>
      </c>
      <c r="AR143" s="494">
        <v>0</v>
      </c>
      <c r="AS143" s="494">
        <v>0</v>
      </c>
      <c r="AT143" s="494">
        <v>0</v>
      </c>
      <c r="AU143" s="494">
        <v>0</v>
      </c>
      <c r="AV143" s="494">
        <v>0</v>
      </c>
      <c r="AW143" s="494">
        <v>0</v>
      </c>
      <c r="AX143" s="494">
        <v>0</v>
      </c>
      <c r="AY143" s="494">
        <v>0</v>
      </c>
      <c r="AZ143" s="494">
        <v>0</v>
      </c>
      <c r="BA143" s="494">
        <v>0</v>
      </c>
      <c r="BB143" s="494">
        <v>0</v>
      </c>
      <c r="BC143" s="494">
        <v>0</v>
      </c>
      <c r="BD143" s="494">
        <v>0</v>
      </c>
      <c r="BE143" s="494">
        <v>0</v>
      </c>
      <c r="BF143" s="494">
        <v>0</v>
      </c>
      <c r="BG143" s="494">
        <v>0</v>
      </c>
      <c r="BH143" s="494">
        <v>0</v>
      </c>
      <c r="BI143" s="494">
        <v>0</v>
      </c>
      <c r="BJ143" s="494">
        <v>0</v>
      </c>
      <c r="BK143" s="494">
        <v>0</v>
      </c>
      <c r="BL143" s="494">
        <v>0</v>
      </c>
      <c r="BM143" s="494">
        <v>0</v>
      </c>
      <c r="BN143" s="494">
        <v>0</v>
      </c>
      <c r="BO143" s="494">
        <v>0</v>
      </c>
      <c r="BP143" s="494">
        <v>0</v>
      </c>
      <c r="BQ143" s="494">
        <v>0</v>
      </c>
      <c r="BR143" s="494">
        <v>0</v>
      </c>
      <c r="BS143" s="494">
        <v>0</v>
      </c>
      <c r="BT143" s="494">
        <v>0</v>
      </c>
      <c r="BU143" s="494">
        <v>0</v>
      </c>
      <c r="BV143" s="494">
        <v>0</v>
      </c>
      <c r="BW143" s="494">
        <v>0</v>
      </c>
      <c r="BX143" s="494">
        <v>0</v>
      </c>
      <c r="BY143" s="494">
        <v>0</v>
      </c>
      <c r="BZ143" s="494">
        <v>0</v>
      </c>
      <c r="CA143" s="494">
        <v>0</v>
      </c>
      <c r="CB143" s="494">
        <v>0</v>
      </c>
      <c r="CC143" s="494">
        <v>0</v>
      </c>
      <c r="CD143" s="494">
        <v>0</v>
      </c>
      <c r="CE143" s="494">
        <v>0</v>
      </c>
      <c r="CF143" s="494">
        <v>0</v>
      </c>
      <c r="CG143" s="494">
        <v>0</v>
      </c>
      <c r="CH143" s="494">
        <v>0</v>
      </c>
      <c r="CI143" s="494">
        <v>0</v>
      </c>
      <c r="CJ143" s="494">
        <v>0</v>
      </c>
      <c r="CK143" s="494">
        <v>0</v>
      </c>
      <c r="CL143" s="494">
        <v>0</v>
      </c>
      <c r="CM143" s="494">
        <v>0</v>
      </c>
      <c r="CN143" s="494">
        <v>0</v>
      </c>
      <c r="CO143" s="494">
        <v>0</v>
      </c>
      <c r="CP143" s="494">
        <v>0</v>
      </c>
      <c r="CQ143" s="494">
        <v>0</v>
      </c>
      <c r="CR143" s="494">
        <v>0</v>
      </c>
      <c r="CS143" s="494">
        <v>0</v>
      </c>
      <c r="CT143" s="9"/>
      <c r="CV143" s="343">
        <f>IF(COUNT(G143:INDEX(G143:CS143,RP+1))&lt;&gt;RP+1,"Error",0)</f>
        <v>0</v>
      </c>
      <c r="CX143" s="324">
        <f t="shared" si="44"/>
        <v>0</v>
      </c>
    </row>
    <row r="144" spans="3:102" ht="14.25" hidden="1" customHeight="1" x14ac:dyDescent="0.3">
      <c r="C144" s="422" t="s">
        <v>334</v>
      </c>
      <c r="E144" s="492">
        <f>G144+NPV(G.Asm!$F$40,H144:INDEX(H144:CS144,RP))</f>
        <v>0</v>
      </c>
      <c r="F144" s="492">
        <f t="shared" si="43"/>
        <v>0</v>
      </c>
      <c r="G144" s="493">
        <v>0</v>
      </c>
      <c r="H144" s="494">
        <v>0</v>
      </c>
      <c r="I144" s="494">
        <v>0</v>
      </c>
      <c r="J144" s="494">
        <v>0</v>
      </c>
      <c r="K144" s="494">
        <v>0</v>
      </c>
      <c r="L144" s="494">
        <v>0</v>
      </c>
      <c r="M144" s="494">
        <v>0</v>
      </c>
      <c r="N144" s="494">
        <v>0</v>
      </c>
      <c r="O144" s="494">
        <v>0</v>
      </c>
      <c r="P144" s="494">
        <v>0</v>
      </c>
      <c r="Q144" s="494">
        <v>0</v>
      </c>
      <c r="R144" s="494">
        <v>0</v>
      </c>
      <c r="S144" s="494">
        <v>0</v>
      </c>
      <c r="T144" s="494">
        <v>0</v>
      </c>
      <c r="U144" s="494">
        <v>0</v>
      </c>
      <c r="V144" s="494">
        <v>0</v>
      </c>
      <c r="W144" s="494">
        <v>0</v>
      </c>
      <c r="X144" s="494">
        <v>0</v>
      </c>
      <c r="Y144" s="494">
        <v>0</v>
      </c>
      <c r="Z144" s="494">
        <v>0</v>
      </c>
      <c r="AA144" s="494">
        <v>0</v>
      </c>
      <c r="AB144" s="494">
        <v>0</v>
      </c>
      <c r="AC144" s="494">
        <v>0</v>
      </c>
      <c r="AD144" s="494">
        <v>0</v>
      </c>
      <c r="AE144" s="494">
        <v>0</v>
      </c>
      <c r="AF144" s="494">
        <v>0</v>
      </c>
      <c r="AG144" s="494">
        <v>0</v>
      </c>
      <c r="AH144" s="494">
        <v>0</v>
      </c>
      <c r="AI144" s="494">
        <v>0</v>
      </c>
      <c r="AJ144" s="494">
        <v>0</v>
      </c>
      <c r="AK144" s="494">
        <v>0</v>
      </c>
      <c r="AL144" s="494">
        <v>0</v>
      </c>
      <c r="AM144" s="494">
        <v>0</v>
      </c>
      <c r="AN144" s="494">
        <v>0</v>
      </c>
      <c r="AO144" s="494">
        <v>0</v>
      </c>
      <c r="AP144" s="494">
        <v>0</v>
      </c>
      <c r="AQ144" s="494">
        <v>0</v>
      </c>
      <c r="AR144" s="494">
        <v>0</v>
      </c>
      <c r="AS144" s="494">
        <v>0</v>
      </c>
      <c r="AT144" s="494">
        <v>0</v>
      </c>
      <c r="AU144" s="494">
        <v>0</v>
      </c>
      <c r="AV144" s="494">
        <v>0</v>
      </c>
      <c r="AW144" s="494">
        <v>0</v>
      </c>
      <c r="AX144" s="494">
        <v>0</v>
      </c>
      <c r="AY144" s="494">
        <v>0</v>
      </c>
      <c r="AZ144" s="494">
        <v>0</v>
      </c>
      <c r="BA144" s="494">
        <v>0</v>
      </c>
      <c r="BB144" s="494">
        <v>0</v>
      </c>
      <c r="BC144" s="494">
        <v>0</v>
      </c>
      <c r="BD144" s="494">
        <v>0</v>
      </c>
      <c r="BE144" s="494">
        <v>0</v>
      </c>
      <c r="BF144" s="494">
        <v>0</v>
      </c>
      <c r="BG144" s="494">
        <v>0</v>
      </c>
      <c r="BH144" s="494">
        <v>0</v>
      </c>
      <c r="BI144" s="494">
        <v>0</v>
      </c>
      <c r="BJ144" s="494">
        <v>0</v>
      </c>
      <c r="BK144" s="494">
        <v>0</v>
      </c>
      <c r="BL144" s="494">
        <v>0</v>
      </c>
      <c r="BM144" s="494">
        <v>0</v>
      </c>
      <c r="BN144" s="494">
        <v>0</v>
      </c>
      <c r="BO144" s="494">
        <v>0</v>
      </c>
      <c r="BP144" s="494">
        <v>0</v>
      </c>
      <c r="BQ144" s="494">
        <v>0</v>
      </c>
      <c r="BR144" s="494">
        <v>0</v>
      </c>
      <c r="BS144" s="494">
        <v>0</v>
      </c>
      <c r="BT144" s="494">
        <v>0</v>
      </c>
      <c r="BU144" s="494">
        <v>0</v>
      </c>
      <c r="BV144" s="494">
        <v>0</v>
      </c>
      <c r="BW144" s="494">
        <v>0</v>
      </c>
      <c r="BX144" s="494">
        <v>0</v>
      </c>
      <c r="BY144" s="494">
        <v>0</v>
      </c>
      <c r="BZ144" s="494">
        <v>0</v>
      </c>
      <c r="CA144" s="494">
        <v>0</v>
      </c>
      <c r="CB144" s="494">
        <v>0</v>
      </c>
      <c r="CC144" s="494">
        <v>0</v>
      </c>
      <c r="CD144" s="494">
        <v>0</v>
      </c>
      <c r="CE144" s="494">
        <v>0</v>
      </c>
      <c r="CF144" s="494">
        <v>0</v>
      </c>
      <c r="CG144" s="494">
        <v>0</v>
      </c>
      <c r="CH144" s="494">
        <v>0</v>
      </c>
      <c r="CI144" s="494">
        <v>0</v>
      </c>
      <c r="CJ144" s="494">
        <v>0</v>
      </c>
      <c r="CK144" s="494">
        <v>0</v>
      </c>
      <c r="CL144" s="494">
        <v>0</v>
      </c>
      <c r="CM144" s="494">
        <v>0</v>
      </c>
      <c r="CN144" s="494">
        <v>0</v>
      </c>
      <c r="CO144" s="494">
        <v>0</v>
      </c>
      <c r="CP144" s="494">
        <v>0</v>
      </c>
      <c r="CQ144" s="494">
        <v>0</v>
      </c>
      <c r="CR144" s="494">
        <v>0</v>
      </c>
      <c r="CS144" s="494">
        <v>0</v>
      </c>
      <c r="CT144" s="9"/>
      <c r="CV144" s="343">
        <f>IF(COUNT(G144:INDEX(G144:CS144,RP+1))&lt;&gt;RP+1,"Error",0)</f>
        <v>0</v>
      </c>
      <c r="CX144" s="324">
        <f t="shared" si="44"/>
        <v>0</v>
      </c>
    </row>
    <row r="145" spans="3:102" x14ac:dyDescent="0.35">
      <c r="E145" s="13"/>
      <c r="F145" s="13"/>
      <c r="G145" s="9"/>
      <c r="H145" s="9"/>
      <c r="I145" s="9"/>
      <c r="J145" s="9"/>
      <c r="K145" s="9"/>
      <c r="L145" s="9"/>
      <c r="M145" s="9"/>
      <c r="N145" s="9"/>
      <c r="O145" s="9"/>
      <c r="P145" s="9"/>
      <c r="Q145" s="9"/>
      <c r="R145" s="9"/>
      <c r="S145" s="9"/>
      <c r="T145" s="9"/>
      <c r="U145" s="9"/>
      <c r="V145" s="9"/>
      <c r="W145" s="9"/>
      <c r="X145" s="9"/>
      <c r="Y145" s="9"/>
      <c r="Z145" s="9"/>
      <c r="AA145" s="9"/>
      <c r="AB145" s="9"/>
      <c r="AC145" s="9"/>
      <c r="AD145" s="9"/>
      <c r="AE145" s="9"/>
      <c r="AF145" s="9"/>
      <c r="AG145" s="9"/>
      <c r="AH145" s="9"/>
      <c r="AI145" s="9"/>
      <c r="AJ145" s="9"/>
      <c r="AK145" s="9"/>
      <c r="AL145" s="9"/>
      <c r="AM145" s="9"/>
      <c r="AN145" s="9"/>
      <c r="AO145" s="9"/>
      <c r="AP145" s="9"/>
      <c r="AQ145" s="9"/>
      <c r="AR145" s="9"/>
      <c r="AS145" s="9"/>
      <c r="AT145" s="9"/>
      <c r="AU145" s="9"/>
      <c r="AV145" s="9"/>
      <c r="AW145" s="9"/>
      <c r="AX145" s="9"/>
      <c r="AY145" s="9"/>
      <c r="AZ145" s="9"/>
      <c r="BA145" s="9"/>
      <c r="BB145" s="9"/>
      <c r="BC145" s="9"/>
      <c r="BD145" s="9"/>
      <c r="BE145" s="9"/>
      <c r="BF145" s="9"/>
      <c r="BG145" s="9"/>
      <c r="BH145" s="9"/>
      <c r="BI145" s="9"/>
      <c r="BJ145" s="9"/>
      <c r="BK145" s="9"/>
      <c r="BL145" s="9"/>
      <c r="BM145" s="9"/>
      <c r="BN145" s="9"/>
      <c r="BO145" s="9"/>
      <c r="BP145" s="9"/>
      <c r="BQ145" s="9"/>
      <c r="BR145" s="9"/>
      <c r="BS145" s="9"/>
      <c r="BT145" s="9"/>
      <c r="BU145" s="9"/>
      <c r="BV145" s="9"/>
      <c r="BW145" s="9"/>
      <c r="BX145" s="9"/>
      <c r="BY145" s="9"/>
      <c r="BZ145" s="9"/>
      <c r="CA145" s="9"/>
      <c r="CB145" s="9"/>
      <c r="CC145" s="9"/>
      <c r="CD145" s="9"/>
      <c r="CE145" s="9"/>
      <c r="CF145" s="9"/>
      <c r="CG145" s="9"/>
      <c r="CH145" s="9"/>
      <c r="CI145" s="9"/>
      <c r="CJ145" s="9"/>
      <c r="CK145" s="9"/>
      <c r="CL145" s="9"/>
      <c r="CM145" s="9"/>
      <c r="CN145" s="9"/>
      <c r="CO145" s="9"/>
      <c r="CP145" s="9"/>
      <c r="CQ145" s="9"/>
      <c r="CR145" s="9"/>
      <c r="CS145" s="9"/>
      <c r="CT145" s="9"/>
    </row>
    <row r="146" spans="3:102" x14ac:dyDescent="0.35">
      <c r="E146" s="13"/>
      <c r="F146" s="13"/>
      <c r="G146" s="9"/>
      <c r="H146" s="9"/>
      <c r="I146" s="9"/>
      <c r="J146" s="9"/>
      <c r="K146" s="9"/>
      <c r="L146" s="9"/>
      <c r="M146" s="9"/>
      <c r="N146" s="9"/>
      <c r="O146" s="9"/>
      <c r="P146" s="9"/>
      <c r="Q146" s="9"/>
      <c r="R146" s="9"/>
      <c r="S146" s="9"/>
      <c r="T146" s="9"/>
      <c r="U146" s="9"/>
      <c r="V146" s="9"/>
      <c r="W146" s="9"/>
      <c r="X146" s="9"/>
      <c r="Y146" s="9"/>
      <c r="Z146" s="9"/>
      <c r="AA146" s="9"/>
      <c r="AB146" s="9"/>
      <c r="AC146" s="9"/>
      <c r="AD146" s="9"/>
      <c r="AE146" s="9"/>
      <c r="AF146" s="9"/>
      <c r="AG146" s="9"/>
      <c r="AH146" s="9"/>
      <c r="AI146" s="9"/>
      <c r="AJ146" s="9"/>
      <c r="AK146" s="9"/>
      <c r="AL146" s="9"/>
      <c r="AM146" s="9"/>
      <c r="AN146" s="9"/>
      <c r="AO146" s="9"/>
      <c r="AP146" s="9"/>
      <c r="AQ146" s="9"/>
      <c r="AR146" s="9"/>
      <c r="AS146" s="9"/>
      <c r="AT146" s="9"/>
      <c r="AU146" s="9"/>
      <c r="AV146" s="9"/>
      <c r="AW146" s="9"/>
      <c r="AX146" s="9"/>
      <c r="AY146" s="9"/>
      <c r="AZ146" s="9"/>
      <c r="BA146" s="9"/>
      <c r="BB146" s="9"/>
      <c r="BC146" s="9"/>
      <c r="BD146" s="9"/>
      <c r="BE146" s="9"/>
      <c r="BF146" s="9"/>
      <c r="BG146" s="9"/>
      <c r="BH146" s="9"/>
      <c r="BI146" s="9"/>
      <c r="BJ146" s="9"/>
      <c r="BK146" s="9"/>
      <c r="BL146" s="9"/>
      <c r="BM146" s="9"/>
      <c r="BN146" s="9"/>
      <c r="BO146" s="9"/>
      <c r="BP146" s="9"/>
      <c r="BQ146" s="9"/>
      <c r="BR146" s="9"/>
      <c r="BS146" s="9"/>
      <c r="BT146" s="9"/>
      <c r="BU146" s="9"/>
      <c r="BV146" s="9"/>
      <c r="BW146" s="9"/>
      <c r="BX146" s="9"/>
      <c r="BY146" s="9"/>
      <c r="BZ146" s="9"/>
      <c r="CA146" s="9"/>
      <c r="CB146" s="9"/>
      <c r="CC146" s="9"/>
      <c r="CD146" s="9"/>
      <c r="CE146" s="9"/>
      <c r="CF146" s="9"/>
      <c r="CG146" s="9"/>
      <c r="CH146" s="9"/>
      <c r="CI146" s="9"/>
      <c r="CJ146" s="9"/>
      <c r="CK146" s="9"/>
      <c r="CL146" s="9"/>
      <c r="CM146" s="9"/>
      <c r="CN146" s="9"/>
      <c r="CO146" s="9"/>
      <c r="CP146" s="9"/>
      <c r="CQ146" s="9"/>
      <c r="CR146" s="9"/>
      <c r="CS146" s="9"/>
      <c r="CT146" s="9"/>
    </row>
    <row r="147" spans="3:102" x14ac:dyDescent="0.35">
      <c r="E147" s="13"/>
      <c r="F147" s="13"/>
      <c r="G147" s="9"/>
      <c r="H147" s="9"/>
      <c r="I147" s="9"/>
      <c r="J147" s="9"/>
      <c r="K147" s="9"/>
      <c r="L147" s="9"/>
      <c r="M147" s="9"/>
      <c r="N147" s="9"/>
      <c r="O147" s="9"/>
      <c r="P147" s="9"/>
      <c r="Q147" s="9"/>
      <c r="R147" s="9"/>
      <c r="S147" s="9"/>
      <c r="T147" s="9"/>
      <c r="U147" s="9"/>
      <c r="V147" s="9"/>
      <c r="W147" s="9"/>
      <c r="X147" s="9"/>
      <c r="Y147" s="9"/>
      <c r="Z147" s="9"/>
      <c r="AA147" s="9"/>
      <c r="AB147" s="9"/>
      <c r="AC147" s="9"/>
      <c r="AD147" s="9"/>
      <c r="AE147" s="9"/>
      <c r="AF147" s="9"/>
      <c r="AG147" s="9"/>
      <c r="AH147" s="9"/>
      <c r="AI147" s="9"/>
      <c r="AJ147" s="9"/>
      <c r="AK147" s="9"/>
      <c r="AL147" s="9"/>
      <c r="AM147" s="9"/>
      <c r="AN147" s="9"/>
      <c r="AO147" s="9"/>
      <c r="AP147" s="9"/>
      <c r="AQ147" s="9"/>
      <c r="AR147" s="9"/>
      <c r="AS147" s="9"/>
      <c r="AT147" s="9"/>
      <c r="AU147" s="9"/>
      <c r="AV147" s="9"/>
      <c r="AW147" s="9"/>
      <c r="AX147" s="9"/>
      <c r="AY147" s="9"/>
      <c r="AZ147" s="9"/>
      <c r="BA147" s="9"/>
      <c r="BB147" s="9"/>
      <c r="BC147" s="9"/>
      <c r="BD147" s="9"/>
      <c r="BE147" s="9"/>
      <c r="BF147" s="9"/>
      <c r="BG147" s="9"/>
      <c r="BH147" s="9"/>
      <c r="BI147" s="9"/>
      <c r="BJ147" s="9"/>
      <c r="BK147" s="9"/>
      <c r="BL147" s="9"/>
      <c r="BM147" s="9"/>
      <c r="BN147" s="9"/>
      <c r="BO147" s="9"/>
      <c r="BP147" s="9"/>
      <c r="BQ147" s="9"/>
      <c r="BR147" s="9"/>
      <c r="BS147" s="9"/>
      <c r="BT147" s="9"/>
      <c r="BU147" s="9"/>
      <c r="BV147" s="9"/>
      <c r="BW147" s="9"/>
      <c r="BX147" s="9"/>
      <c r="BY147" s="9"/>
      <c r="BZ147" s="9"/>
      <c r="CA147" s="9"/>
      <c r="CB147" s="9"/>
      <c r="CC147" s="9"/>
      <c r="CD147" s="9"/>
      <c r="CE147" s="9"/>
      <c r="CF147" s="9"/>
      <c r="CG147" s="9"/>
      <c r="CH147" s="9"/>
      <c r="CI147" s="9"/>
      <c r="CJ147" s="9"/>
      <c r="CK147" s="9"/>
      <c r="CL147" s="9"/>
      <c r="CM147" s="9"/>
      <c r="CN147" s="9"/>
      <c r="CO147" s="9"/>
      <c r="CP147" s="9"/>
      <c r="CQ147" s="9"/>
      <c r="CR147" s="9"/>
      <c r="CS147" s="9"/>
      <c r="CT147" s="9"/>
    </row>
    <row r="148" spans="3:102" x14ac:dyDescent="0.35">
      <c r="E148" s="13"/>
      <c r="F148" s="13"/>
      <c r="G148" s="9"/>
      <c r="H148" s="9"/>
      <c r="I148" s="9"/>
      <c r="J148" s="9"/>
      <c r="K148" s="9"/>
      <c r="L148" s="9"/>
      <c r="M148" s="9"/>
      <c r="N148" s="9"/>
      <c r="O148" s="9"/>
      <c r="P148" s="9"/>
      <c r="Q148" s="9"/>
      <c r="R148" s="9"/>
      <c r="S148" s="9"/>
      <c r="T148" s="9"/>
      <c r="U148" s="9"/>
      <c r="V148" s="9"/>
      <c r="W148" s="9"/>
      <c r="X148" s="9"/>
      <c r="Y148" s="9"/>
      <c r="Z148" s="9"/>
      <c r="AA148" s="9"/>
      <c r="AB148" s="9"/>
      <c r="AC148" s="9"/>
      <c r="AD148" s="9"/>
      <c r="AE148" s="9"/>
      <c r="AF148" s="9"/>
      <c r="AG148" s="9"/>
      <c r="AH148" s="9"/>
      <c r="AI148" s="9"/>
      <c r="AJ148" s="9"/>
      <c r="AK148" s="9"/>
      <c r="AL148" s="9"/>
      <c r="AM148" s="9"/>
      <c r="AN148" s="9"/>
      <c r="AO148" s="9"/>
      <c r="AP148" s="9"/>
      <c r="AQ148" s="9"/>
      <c r="AR148" s="9"/>
      <c r="AS148" s="9"/>
      <c r="AT148" s="9"/>
      <c r="AU148" s="9"/>
      <c r="AV148" s="9"/>
      <c r="AW148" s="9"/>
      <c r="AX148" s="9"/>
      <c r="AY148" s="9"/>
      <c r="AZ148" s="9"/>
      <c r="BA148" s="9"/>
      <c r="BB148" s="9"/>
      <c r="BC148" s="9"/>
      <c r="BD148" s="9"/>
      <c r="BE148" s="9"/>
      <c r="BF148" s="9"/>
      <c r="BG148" s="9"/>
      <c r="BH148" s="9"/>
      <c r="BI148" s="9"/>
      <c r="BJ148" s="9"/>
      <c r="BK148" s="9"/>
      <c r="BL148" s="9"/>
      <c r="BM148" s="9"/>
      <c r="BN148" s="9"/>
      <c r="BO148" s="9"/>
      <c r="BP148" s="9"/>
      <c r="BQ148" s="9"/>
      <c r="BR148" s="9"/>
      <c r="BS148" s="9"/>
      <c r="BT148" s="9"/>
      <c r="BU148" s="9"/>
      <c r="BV148" s="9"/>
      <c r="BW148" s="9"/>
      <c r="BX148" s="9"/>
      <c r="BY148" s="9"/>
      <c r="BZ148" s="9"/>
      <c r="CA148" s="9"/>
      <c r="CB148" s="9"/>
      <c r="CC148" s="9"/>
      <c r="CD148" s="9"/>
      <c r="CE148" s="9"/>
      <c r="CF148" s="9"/>
      <c r="CG148" s="9"/>
      <c r="CH148" s="9"/>
      <c r="CI148" s="9"/>
      <c r="CJ148" s="9"/>
      <c r="CK148" s="9"/>
      <c r="CL148" s="9"/>
      <c r="CM148" s="9"/>
      <c r="CN148" s="9"/>
      <c r="CO148" s="9"/>
      <c r="CP148" s="9"/>
      <c r="CQ148" s="9"/>
      <c r="CR148" s="9"/>
      <c r="CS148" s="9"/>
      <c r="CT148" s="9"/>
    </row>
    <row r="149" spans="3:102" x14ac:dyDescent="0.35">
      <c r="E149" s="13"/>
      <c r="F149" s="13"/>
      <c r="G149" s="9"/>
      <c r="H149" s="9"/>
      <c r="I149" s="9"/>
      <c r="J149" s="9"/>
      <c r="K149" s="9"/>
      <c r="L149" s="9"/>
      <c r="M149" s="9"/>
      <c r="N149" s="9"/>
      <c r="O149" s="9"/>
      <c r="P149" s="9"/>
      <c r="Q149" s="9"/>
      <c r="R149" s="9"/>
      <c r="S149" s="9"/>
      <c r="T149" s="9"/>
      <c r="U149" s="9"/>
      <c r="V149" s="9"/>
      <c r="W149" s="9"/>
      <c r="X149" s="9"/>
      <c r="Y149" s="9"/>
      <c r="Z149" s="9"/>
      <c r="AA149" s="9"/>
      <c r="AB149" s="9"/>
      <c r="AC149" s="9"/>
      <c r="AD149" s="9"/>
      <c r="AE149" s="9"/>
      <c r="AF149" s="9"/>
      <c r="AG149" s="9"/>
      <c r="AH149" s="9"/>
      <c r="AI149" s="9"/>
      <c r="AJ149" s="9"/>
      <c r="AK149" s="9"/>
      <c r="AL149" s="9"/>
      <c r="AM149" s="9"/>
      <c r="AN149" s="9"/>
      <c r="AO149" s="9"/>
      <c r="AP149" s="9"/>
      <c r="AQ149" s="9"/>
      <c r="AR149" s="9"/>
      <c r="AS149" s="9"/>
      <c r="AT149" s="9"/>
      <c r="AU149" s="9"/>
      <c r="AV149" s="9"/>
      <c r="AW149" s="9"/>
      <c r="AX149" s="9"/>
      <c r="AY149" s="9"/>
      <c r="AZ149" s="9"/>
      <c r="BA149" s="9"/>
      <c r="BB149" s="9"/>
      <c r="BC149" s="9"/>
      <c r="BD149" s="9"/>
      <c r="BE149" s="9"/>
      <c r="BF149" s="9"/>
      <c r="BG149" s="9"/>
      <c r="BH149" s="9"/>
      <c r="BI149" s="9"/>
      <c r="BJ149" s="9"/>
      <c r="BK149" s="9"/>
      <c r="BL149" s="9"/>
      <c r="BM149" s="9"/>
      <c r="BN149" s="9"/>
      <c r="BO149" s="9"/>
      <c r="BP149" s="9"/>
      <c r="BQ149" s="9"/>
      <c r="BR149" s="9"/>
      <c r="BS149" s="9"/>
      <c r="BT149" s="9"/>
      <c r="BU149" s="9"/>
      <c r="BV149" s="9"/>
      <c r="BW149" s="9"/>
      <c r="BX149" s="9"/>
      <c r="BY149" s="9"/>
      <c r="BZ149" s="9"/>
      <c r="CA149" s="9"/>
      <c r="CB149" s="9"/>
      <c r="CC149" s="9"/>
      <c r="CD149" s="9"/>
      <c r="CE149" s="9"/>
      <c r="CF149" s="9"/>
      <c r="CG149" s="9"/>
      <c r="CH149" s="9"/>
      <c r="CI149" s="9"/>
      <c r="CJ149" s="9"/>
      <c r="CK149" s="9"/>
      <c r="CL149" s="9"/>
      <c r="CM149" s="9"/>
      <c r="CN149" s="9"/>
      <c r="CO149" s="9"/>
      <c r="CP149" s="9"/>
      <c r="CQ149" s="9"/>
      <c r="CR149" s="9"/>
      <c r="CS149" s="9"/>
      <c r="CT149" s="9"/>
    </row>
    <row r="150" spans="3:102" ht="15.5" hidden="1" x14ac:dyDescent="0.35">
      <c r="C150" s="78" t="s">
        <v>20</v>
      </c>
      <c r="E150" s="40"/>
      <c r="F150" s="13"/>
      <c r="G150" s="9"/>
      <c r="H150" s="9"/>
      <c r="I150" s="9"/>
      <c r="J150" s="9"/>
      <c r="K150" s="9"/>
      <c r="L150" s="9"/>
      <c r="M150" s="9"/>
      <c r="N150" s="9"/>
      <c r="O150" s="9"/>
      <c r="P150" s="9"/>
      <c r="Q150" s="9"/>
      <c r="R150" s="9"/>
      <c r="S150" s="9"/>
      <c r="T150" s="9"/>
      <c r="U150" s="9"/>
      <c r="V150" s="9"/>
      <c r="W150" s="9"/>
      <c r="X150" s="9"/>
      <c r="Y150" s="9"/>
      <c r="Z150" s="9"/>
      <c r="AA150" s="9"/>
      <c r="AB150" s="9"/>
      <c r="AC150" s="9"/>
      <c r="AD150" s="9"/>
      <c r="AE150" s="9"/>
      <c r="AF150" s="9"/>
      <c r="AG150" s="9"/>
      <c r="AH150" s="9"/>
      <c r="AI150" s="9"/>
      <c r="AJ150" s="9"/>
      <c r="AK150" s="9"/>
      <c r="AL150" s="9"/>
      <c r="AM150" s="9"/>
      <c r="AN150" s="9"/>
      <c r="AO150" s="9"/>
      <c r="AP150" s="9"/>
      <c r="AQ150" s="9"/>
      <c r="AR150" s="9"/>
      <c r="AS150" s="9"/>
      <c r="AT150" s="9"/>
      <c r="AU150" s="9"/>
      <c r="AV150" s="9"/>
      <c r="AW150" s="9"/>
      <c r="AX150" s="9"/>
      <c r="AY150" s="9"/>
      <c r="AZ150" s="9"/>
      <c r="BA150" s="9"/>
      <c r="BB150" s="9"/>
      <c r="BC150" s="9"/>
      <c r="BD150" s="9"/>
      <c r="BE150" s="9"/>
      <c r="BF150" s="9"/>
      <c r="BG150" s="9"/>
      <c r="BH150" s="9"/>
      <c r="BI150" s="9"/>
      <c r="BJ150" s="9"/>
      <c r="BK150" s="9"/>
      <c r="BL150" s="9"/>
      <c r="BM150" s="9"/>
      <c r="BN150" s="9"/>
      <c r="BO150" s="9"/>
      <c r="BP150" s="9"/>
      <c r="BQ150" s="9"/>
      <c r="BR150" s="9"/>
      <c r="BS150" s="9"/>
      <c r="BT150" s="9"/>
      <c r="BU150" s="9"/>
      <c r="BV150" s="9"/>
      <c r="BW150" s="9"/>
      <c r="BX150" s="9"/>
      <c r="BY150" s="9"/>
      <c r="BZ150" s="9"/>
      <c r="CA150" s="9"/>
      <c r="CB150" s="9"/>
      <c r="CC150" s="9"/>
      <c r="CD150" s="9"/>
      <c r="CE150" s="9"/>
      <c r="CF150" s="9"/>
      <c r="CG150" s="9"/>
      <c r="CH150" s="9"/>
      <c r="CI150" s="9"/>
      <c r="CJ150" s="9"/>
      <c r="CK150" s="9"/>
      <c r="CL150" s="9"/>
      <c r="CM150" s="9"/>
      <c r="CN150" s="9"/>
      <c r="CO150" s="9"/>
      <c r="CP150" s="9"/>
      <c r="CQ150" s="9"/>
      <c r="CR150" s="9"/>
      <c r="CS150" s="9"/>
      <c r="CT150" s="9"/>
    </row>
    <row r="151" spans="3:102" hidden="1" x14ac:dyDescent="0.35">
      <c r="E151" s="13"/>
      <c r="F151" s="13"/>
      <c r="G151" s="9"/>
      <c r="H151" s="9"/>
      <c r="I151" s="9"/>
      <c r="J151" s="9"/>
      <c r="K151" s="9"/>
      <c r="L151" s="9"/>
      <c r="M151" s="9"/>
      <c r="N151" s="9"/>
      <c r="O151" s="9"/>
      <c r="P151" s="9"/>
      <c r="Q151" s="9"/>
      <c r="R151" s="9"/>
      <c r="S151" s="9"/>
      <c r="T151" s="9"/>
      <c r="U151" s="9"/>
      <c r="V151" s="9"/>
      <c r="W151" s="9"/>
      <c r="X151" s="9"/>
      <c r="Y151" s="9"/>
      <c r="Z151" s="9"/>
      <c r="AA151" s="9"/>
      <c r="AB151" s="9"/>
      <c r="AC151" s="9"/>
      <c r="AD151" s="9"/>
      <c r="AE151" s="9"/>
      <c r="AF151" s="9"/>
      <c r="AG151" s="9"/>
      <c r="AH151" s="9"/>
      <c r="AI151" s="9"/>
      <c r="AJ151" s="9"/>
      <c r="AK151" s="9"/>
      <c r="AL151" s="9"/>
      <c r="AM151" s="9"/>
      <c r="AN151" s="9"/>
      <c r="AO151" s="9"/>
      <c r="AP151" s="9"/>
      <c r="AQ151" s="9"/>
      <c r="AR151" s="9"/>
      <c r="AS151" s="9"/>
      <c r="AT151" s="9"/>
      <c r="AU151" s="9"/>
      <c r="AV151" s="9"/>
      <c r="AW151" s="9"/>
      <c r="AX151" s="9"/>
      <c r="AY151" s="9"/>
      <c r="AZ151" s="9"/>
      <c r="BA151" s="9"/>
      <c r="BB151" s="9"/>
      <c r="BC151" s="9"/>
      <c r="BD151" s="9"/>
      <c r="BE151" s="9"/>
      <c r="BF151" s="9"/>
      <c r="BG151" s="9"/>
      <c r="BH151" s="9"/>
      <c r="BI151" s="9"/>
      <c r="BJ151" s="9"/>
      <c r="BK151" s="9"/>
      <c r="BL151" s="9"/>
      <c r="BM151" s="9"/>
      <c r="BN151" s="9"/>
      <c r="BO151" s="9"/>
      <c r="BP151" s="9"/>
      <c r="BQ151" s="9"/>
      <c r="BR151" s="9"/>
      <c r="BS151" s="9"/>
      <c r="BT151" s="9"/>
      <c r="BU151" s="9"/>
      <c r="BV151" s="9"/>
      <c r="BW151" s="9"/>
      <c r="BX151" s="9"/>
      <c r="BY151" s="9"/>
      <c r="BZ151" s="9"/>
      <c r="CA151" s="9"/>
      <c r="CB151" s="9"/>
      <c r="CC151" s="9"/>
      <c r="CD151" s="9"/>
      <c r="CE151" s="9"/>
      <c r="CF151" s="9"/>
      <c r="CG151" s="9"/>
      <c r="CH151" s="9"/>
      <c r="CI151" s="9"/>
      <c r="CJ151" s="9"/>
      <c r="CK151" s="9"/>
      <c r="CL151" s="9"/>
      <c r="CM151" s="9"/>
      <c r="CN151" s="9"/>
      <c r="CO151" s="9"/>
      <c r="CP151" s="9"/>
      <c r="CQ151" s="9"/>
      <c r="CR151" s="9"/>
      <c r="CS151" s="9"/>
      <c r="CT151" s="9"/>
    </row>
    <row r="152" spans="3:102" hidden="1" x14ac:dyDescent="0.35">
      <c r="C152" s="85" t="s">
        <v>269</v>
      </c>
      <c r="E152" s="40"/>
      <c r="F152" s="13"/>
      <c r="G152" s="253">
        <f>IF(G.Asm!$F$37="No",1,0)</f>
        <v>0</v>
      </c>
      <c r="H152" s="253">
        <f>IF(G.Asm!$F$37="No",1,0)</f>
        <v>0</v>
      </c>
      <c r="I152" s="253">
        <f>IF(G.Asm!$F$37="No",1,0)</f>
        <v>0</v>
      </c>
      <c r="J152" s="253">
        <f>IF(G.Asm!$F$37="No",1,0)</f>
        <v>0</v>
      </c>
      <c r="K152" s="253">
        <f>IF(G.Asm!$F$37="No",1,0)</f>
        <v>0</v>
      </c>
      <c r="L152" s="253">
        <f>IF(G.Asm!$F$37="No",1,0)</f>
        <v>0</v>
      </c>
      <c r="M152" s="253">
        <f>IF(G.Asm!$F$37="No",1,0)</f>
        <v>0</v>
      </c>
      <c r="N152" s="253">
        <f>IF(G.Asm!$F$37="No",1,0)</f>
        <v>0</v>
      </c>
      <c r="O152" s="253">
        <f>IF(G.Asm!$F$37="No",1,0)</f>
        <v>0</v>
      </c>
      <c r="P152" s="253">
        <f>IF(G.Asm!$F$37="No",1,0)</f>
        <v>0</v>
      </c>
      <c r="Q152" s="253">
        <f>IF(G.Asm!$F$37="No",1,0)</f>
        <v>0</v>
      </c>
      <c r="R152" s="253">
        <f>IF(G.Asm!$F$37="No",1,0)</f>
        <v>0</v>
      </c>
      <c r="S152" s="253">
        <f>IF(G.Asm!$F$37="No",1,0)</f>
        <v>0</v>
      </c>
      <c r="T152" s="253">
        <f>IF(G.Asm!$F$37="No",1,0)</f>
        <v>0</v>
      </c>
      <c r="U152" s="253">
        <f>IF(G.Asm!$F$37="No",1,0)</f>
        <v>0</v>
      </c>
      <c r="V152" s="253">
        <f>IF(G.Asm!$F$37="No",1,0)</f>
        <v>0</v>
      </c>
      <c r="W152" s="253">
        <f>IF(G.Asm!$F$37="No",1,0)</f>
        <v>0</v>
      </c>
      <c r="X152" s="253">
        <f>IF(G.Asm!$F$37="No",1,0)</f>
        <v>0</v>
      </c>
      <c r="Y152" s="253">
        <f>IF(G.Asm!$F$37="No",1,0)</f>
        <v>0</v>
      </c>
      <c r="Z152" s="253">
        <f>IF(G.Asm!$F$37="No",1,0)</f>
        <v>0</v>
      </c>
      <c r="AA152" s="253">
        <f>IF(G.Asm!$F$37="No",1,0)</f>
        <v>0</v>
      </c>
      <c r="AB152" s="253">
        <f>IF(G.Asm!$F$37="No",1,0)</f>
        <v>0</v>
      </c>
      <c r="AC152" s="253">
        <f>IF(G.Asm!$F$37="No",1,0)</f>
        <v>0</v>
      </c>
      <c r="AD152" s="253">
        <f>IF(G.Asm!$F$37="No",1,0)</f>
        <v>0</v>
      </c>
      <c r="AE152" s="253">
        <f>IF(G.Asm!$F$37="No",1,0)</f>
        <v>0</v>
      </c>
      <c r="AF152" s="253">
        <f>IF(G.Asm!$F$37="No",1,0)</f>
        <v>0</v>
      </c>
      <c r="AG152" s="253">
        <f>IF(G.Asm!$F$37="No",1,0)</f>
        <v>0</v>
      </c>
      <c r="AH152" s="253">
        <f>IF(G.Asm!$F$37="No",1,0)</f>
        <v>0</v>
      </c>
      <c r="AI152" s="253">
        <f>IF(G.Asm!$F$37="No",1,0)</f>
        <v>0</v>
      </c>
      <c r="AJ152" s="253">
        <f>IF(G.Asm!$F$37="No",1,0)</f>
        <v>0</v>
      </c>
      <c r="AK152" s="253">
        <f>IF(G.Asm!$F$37="No",1,0)</f>
        <v>0</v>
      </c>
      <c r="AL152" s="253">
        <f>IF(G.Asm!$F$37="No",1,0)</f>
        <v>0</v>
      </c>
      <c r="AM152" s="253">
        <f>IF(G.Asm!$F$37="No",1,0)</f>
        <v>0</v>
      </c>
      <c r="AN152" s="253">
        <f>IF(G.Asm!$F$37="No",1,0)</f>
        <v>0</v>
      </c>
      <c r="AO152" s="253">
        <f>IF(G.Asm!$F$37="No",1,0)</f>
        <v>0</v>
      </c>
      <c r="AP152" s="253">
        <f>IF(G.Asm!$F$37="No",1,0)</f>
        <v>0</v>
      </c>
      <c r="AQ152" s="253">
        <f>IF(G.Asm!$F$37="No",1,0)</f>
        <v>0</v>
      </c>
      <c r="AR152" s="253">
        <f>IF(G.Asm!$F$37="No",1,0)</f>
        <v>0</v>
      </c>
      <c r="AS152" s="253">
        <f>IF(G.Asm!$F$37="No",1,0)</f>
        <v>0</v>
      </c>
      <c r="AT152" s="253">
        <f>IF(G.Asm!$F$37="No",1,0)</f>
        <v>0</v>
      </c>
      <c r="AU152" s="253">
        <f>IF(G.Asm!$F$37="No",1,0)</f>
        <v>0</v>
      </c>
      <c r="AV152" s="253">
        <f>IF(G.Asm!$F$37="No",1,0)</f>
        <v>0</v>
      </c>
      <c r="AW152" s="253">
        <f>IF(G.Asm!$F$37="No",1,0)</f>
        <v>0</v>
      </c>
      <c r="AX152" s="253">
        <f>IF(G.Asm!$F$37="No",1,0)</f>
        <v>0</v>
      </c>
      <c r="AY152" s="253">
        <f>IF(G.Asm!$F$37="No",1,0)</f>
        <v>0</v>
      </c>
      <c r="AZ152" s="253">
        <f>IF(G.Asm!$F$37="No",1,0)</f>
        <v>0</v>
      </c>
      <c r="BA152" s="253">
        <f>IF(G.Asm!$F$37="No",1,0)</f>
        <v>0</v>
      </c>
      <c r="BB152" s="253">
        <f>IF(G.Asm!$F$37="No",1,0)</f>
        <v>0</v>
      </c>
      <c r="BC152" s="253">
        <f>IF(G.Asm!$F$37="No",1,0)</f>
        <v>0</v>
      </c>
      <c r="BD152" s="253">
        <f>IF(G.Asm!$F$37="No",1,0)</f>
        <v>0</v>
      </c>
      <c r="BE152" s="253">
        <f>IF(G.Asm!$F$37="No",1,0)</f>
        <v>0</v>
      </c>
      <c r="BF152" s="253">
        <f>IF(G.Asm!$F$37="No",1,0)</f>
        <v>0</v>
      </c>
      <c r="BG152" s="253">
        <f>IF(G.Asm!$F$37="No",1,0)</f>
        <v>0</v>
      </c>
      <c r="BH152" s="253">
        <f>IF(G.Asm!$F$37="No",1,0)</f>
        <v>0</v>
      </c>
      <c r="BI152" s="253">
        <f>IF(G.Asm!$F$37="No",1,0)</f>
        <v>0</v>
      </c>
      <c r="BJ152" s="253">
        <f>IF(G.Asm!$F$37="No",1,0)</f>
        <v>0</v>
      </c>
      <c r="BK152" s="253">
        <f>IF(G.Asm!$F$37="No",1,0)</f>
        <v>0</v>
      </c>
      <c r="BL152" s="253">
        <f>IF(G.Asm!$F$37="No",1,0)</f>
        <v>0</v>
      </c>
      <c r="BM152" s="253">
        <f>IF(G.Asm!$F$37="No",1,0)</f>
        <v>0</v>
      </c>
      <c r="BN152" s="253">
        <f>IF(G.Asm!$F$37="No",1,0)</f>
        <v>0</v>
      </c>
      <c r="BO152" s="253">
        <f>IF(G.Asm!$F$37="No",1,0)</f>
        <v>0</v>
      </c>
      <c r="BP152" s="253">
        <f>IF(G.Asm!$F$37="No",1,0)</f>
        <v>0</v>
      </c>
      <c r="BQ152" s="253">
        <f>IF(G.Asm!$F$37="No",1,0)</f>
        <v>0</v>
      </c>
      <c r="BR152" s="253">
        <f>IF(G.Asm!$F$37="No",1,0)</f>
        <v>0</v>
      </c>
      <c r="BS152" s="253">
        <f>IF(G.Asm!$F$37="No",1,0)</f>
        <v>0</v>
      </c>
      <c r="BT152" s="253">
        <f>IF(G.Asm!$F$37="No",1,0)</f>
        <v>0</v>
      </c>
      <c r="BU152" s="253">
        <f>IF(G.Asm!$F$37="No",1,0)</f>
        <v>0</v>
      </c>
      <c r="BV152" s="253">
        <f>IF(G.Asm!$F$37="No",1,0)</f>
        <v>0</v>
      </c>
      <c r="BW152" s="253">
        <f>IF(G.Asm!$F$37="No",1,0)</f>
        <v>0</v>
      </c>
      <c r="BX152" s="253">
        <f>IF(G.Asm!$F$37="No",1,0)</f>
        <v>0</v>
      </c>
      <c r="BY152" s="253">
        <f>IF(G.Asm!$F$37="No",1,0)</f>
        <v>0</v>
      </c>
      <c r="BZ152" s="253">
        <f>IF(G.Asm!$F$37="No",1,0)</f>
        <v>0</v>
      </c>
      <c r="CA152" s="253">
        <f>IF(G.Asm!$F$37="No",1,0)</f>
        <v>0</v>
      </c>
      <c r="CB152" s="253">
        <f>IF(G.Asm!$F$37="No",1,0)</f>
        <v>0</v>
      </c>
      <c r="CC152" s="253">
        <f>IF(G.Asm!$F$37="No",1,0)</f>
        <v>0</v>
      </c>
      <c r="CD152" s="253">
        <f>IF(G.Asm!$F$37="No",1,0)</f>
        <v>0</v>
      </c>
      <c r="CE152" s="253">
        <f>IF(G.Asm!$F$37="No",1,0)</f>
        <v>0</v>
      </c>
      <c r="CF152" s="253">
        <f>IF(G.Asm!$F$37="No",1,0)</f>
        <v>0</v>
      </c>
      <c r="CG152" s="253">
        <f>IF(G.Asm!$F$37="No",1,0)</f>
        <v>0</v>
      </c>
      <c r="CH152" s="253">
        <f>IF(G.Asm!$F$37="No",1,0)</f>
        <v>0</v>
      </c>
      <c r="CI152" s="253">
        <f>IF(G.Asm!$F$37="No",1,0)</f>
        <v>0</v>
      </c>
      <c r="CJ152" s="253">
        <f>IF(G.Asm!$F$37="No",1,0)</f>
        <v>0</v>
      </c>
      <c r="CK152" s="253">
        <f>IF(G.Asm!$F$37="No",1,0)</f>
        <v>0</v>
      </c>
      <c r="CL152" s="253">
        <f>IF(G.Asm!$F$37="No",1,0)</f>
        <v>0</v>
      </c>
      <c r="CM152" s="253">
        <f>IF(G.Asm!$F$37="No",1,0)</f>
        <v>0</v>
      </c>
      <c r="CN152" s="253">
        <f>IF(G.Asm!$F$37="No",1,0)</f>
        <v>0</v>
      </c>
      <c r="CO152" s="253">
        <f>IF(G.Asm!$F$37="No",1,0)</f>
        <v>0</v>
      </c>
      <c r="CP152" s="253">
        <f>IF(G.Asm!$F$37="No",1,0)</f>
        <v>0</v>
      </c>
      <c r="CQ152" s="253">
        <f>IF(G.Asm!$F$37="No",1,0)</f>
        <v>0</v>
      </c>
      <c r="CR152" s="253">
        <f>IF(G.Asm!$F$37="No",1,0)</f>
        <v>0</v>
      </c>
      <c r="CS152" s="253">
        <f>IF(G.Asm!$F$37="No",1,0)</f>
        <v>0</v>
      </c>
      <c r="CT152" s="59"/>
    </row>
    <row r="153" spans="3:102" hidden="1" x14ac:dyDescent="0.35">
      <c r="C153" s="85"/>
      <c r="E153" s="34"/>
      <c r="F153" s="13"/>
      <c r="G153" s="253"/>
      <c r="H153" s="253"/>
      <c r="I153" s="253"/>
      <c r="J153" s="253"/>
      <c r="K153" s="253"/>
      <c r="L153" s="253"/>
      <c r="M153" s="253"/>
      <c r="N153" s="253"/>
      <c r="O153" s="253"/>
      <c r="P153" s="253"/>
      <c r="Q153" s="253"/>
      <c r="R153" s="253"/>
      <c r="S153" s="253"/>
      <c r="T153" s="253"/>
      <c r="U153" s="253"/>
      <c r="V153" s="253"/>
      <c r="W153" s="253"/>
      <c r="X153" s="253"/>
      <c r="Y153" s="253"/>
      <c r="Z153" s="253"/>
      <c r="AA153" s="253"/>
      <c r="AB153" s="253"/>
      <c r="AC153" s="253"/>
      <c r="AD153" s="253"/>
      <c r="AE153" s="253"/>
      <c r="AF153" s="253"/>
      <c r="AG153" s="253"/>
      <c r="AH153" s="253"/>
      <c r="AI153" s="253"/>
      <c r="AJ153" s="253"/>
      <c r="AK153" s="253"/>
      <c r="AL153" s="253"/>
      <c r="AM153" s="253"/>
      <c r="AN153" s="253"/>
      <c r="AO153" s="253"/>
      <c r="AP153" s="253"/>
      <c r="AQ153" s="253"/>
      <c r="AR153" s="253"/>
      <c r="AS153" s="253"/>
      <c r="AT153" s="253"/>
      <c r="AU153" s="253"/>
      <c r="AV153" s="253"/>
      <c r="AW153" s="253"/>
      <c r="AX153" s="253"/>
      <c r="AY153" s="253"/>
      <c r="AZ153" s="253"/>
      <c r="BA153" s="253"/>
      <c r="BB153" s="253"/>
      <c r="BC153" s="253"/>
      <c r="BD153" s="253"/>
      <c r="BE153" s="253"/>
      <c r="BF153" s="253"/>
      <c r="BG153" s="253"/>
      <c r="BH153" s="253"/>
      <c r="BI153" s="253"/>
      <c r="BJ153" s="253"/>
      <c r="BK153" s="253"/>
      <c r="BL153" s="253"/>
      <c r="BM153" s="253"/>
      <c r="BN153" s="253"/>
      <c r="BO153" s="253"/>
      <c r="BP153" s="253"/>
      <c r="BQ153" s="253"/>
      <c r="BR153" s="253"/>
      <c r="BS153" s="253"/>
      <c r="BT153" s="253"/>
      <c r="BU153" s="253"/>
      <c r="BV153" s="253"/>
      <c r="BW153" s="253"/>
      <c r="BX153" s="253"/>
      <c r="BY153" s="253"/>
      <c r="BZ153" s="253"/>
      <c r="CA153" s="253"/>
      <c r="CB153" s="253"/>
      <c r="CC153" s="253"/>
      <c r="CD153" s="253"/>
      <c r="CE153" s="253"/>
      <c r="CF153" s="253"/>
      <c r="CG153" s="253"/>
      <c r="CH153" s="253"/>
      <c r="CI153" s="253"/>
      <c r="CJ153" s="253"/>
      <c r="CK153" s="253"/>
      <c r="CL153" s="253"/>
      <c r="CM153" s="253"/>
      <c r="CN153" s="253"/>
      <c r="CO153" s="253"/>
      <c r="CP153" s="253"/>
      <c r="CQ153" s="253"/>
      <c r="CR153" s="253"/>
      <c r="CS153" s="253"/>
      <c r="CT153" s="59"/>
    </row>
    <row r="154" spans="3:102" hidden="1" x14ac:dyDescent="0.35">
      <c r="C154" s="217" t="s">
        <v>815</v>
      </c>
      <c r="D154" s="218"/>
      <c r="E154" s="219"/>
      <c r="F154" s="219"/>
      <c r="G154" s="220"/>
      <c r="H154" s="220"/>
      <c r="I154" s="220"/>
      <c r="J154" s="220"/>
      <c r="K154" s="220"/>
      <c r="L154" s="220"/>
      <c r="M154" s="220"/>
      <c r="N154" s="220"/>
      <c r="O154" s="220"/>
      <c r="P154" s="220"/>
      <c r="Q154" s="220"/>
      <c r="R154" s="220"/>
      <c r="S154" s="220"/>
      <c r="T154" s="220"/>
      <c r="U154" s="220"/>
      <c r="V154" s="220"/>
      <c r="W154" s="220"/>
      <c r="X154" s="220"/>
      <c r="Y154" s="220"/>
      <c r="Z154" s="220"/>
      <c r="AA154" s="220"/>
      <c r="AB154" s="220"/>
      <c r="AC154" s="220"/>
      <c r="AD154" s="220"/>
      <c r="AE154" s="220"/>
      <c r="AF154" s="220"/>
      <c r="AG154" s="220"/>
      <c r="AH154" s="220"/>
      <c r="AI154" s="220"/>
      <c r="AJ154" s="220"/>
      <c r="AK154" s="220"/>
      <c r="AL154" s="220"/>
      <c r="AM154" s="220"/>
      <c r="AN154" s="220"/>
      <c r="AO154" s="220"/>
      <c r="AP154" s="220"/>
      <c r="AQ154" s="220"/>
      <c r="AR154" s="220"/>
      <c r="AS154" s="220"/>
      <c r="AT154" s="220"/>
      <c r="AU154" s="220"/>
      <c r="AV154" s="220"/>
      <c r="AW154" s="220"/>
      <c r="AX154" s="220"/>
      <c r="AY154" s="220"/>
      <c r="AZ154" s="220"/>
      <c r="BA154" s="220"/>
      <c r="BB154" s="220"/>
      <c r="BC154" s="220"/>
      <c r="BD154" s="220"/>
      <c r="BE154" s="220"/>
      <c r="BF154" s="220"/>
      <c r="BG154" s="220"/>
      <c r="BH154" s="220"/>
      <c r="BI154" s="220"/>
      <c r="BJ154" s="220"/>
      <c r="BK154" s="220"/>
      <c r="BL154" s="220"/>
      <c r="BM154" s="220"/>
      <c r="BN154" s="220"/>
      <c r="BO154" s="220"/>
      <c r="BP154" s="220"/>
      <c r="BQ154" s="220"/>
      <c r="BR154" s="220"/>
      <c r="BS154" s="220"/>
      <c r="BT154" s="220"/>
      <c r="BU154" s="220"/>
      <c r="BV154" s="220"/>
      <c r="BW154" s="220"/>
      <c r="BX154" s="220"/>
      <c r="BY154" s="220"/>
      <c r="BZ154" s="220"/>
      <c r="CA154" s="220"/>
      <c r="CB154" s="220"/>
      <c r="CC154" s="220"/>
      <c r="CD154" s="220"/>
      <c r="CE154" s="220"/>
      <c r="CF154" s="220"/>
      <c r="CG154" s="220"/>
      <c r="CH154" s="220"/>
      <c r="CI154" s="220"/>
      <c r="CJ154" s="220"/>
      <c r="CK154" s="220"/>
      <c r="CL154" s="220"/>
      <c r="CM154" s="220"/>
      <c r="CN154" s="220"/>
      <c r="CO154" s="220"/>
      <c r="CP154" s="220"/>
      <c r="CQ154" s="220"/>
      <c r="CR154" s="220"/>
      <c r="CS154" s="220"/>
      <c r="CT154" s="9"/>
    </row>
    <row r="155" spans="3:102" hidden="1" x14ac:dyDescent="0.35">
      <c r="E155" s="13"/>
      <c r="F155" s="13"/>
      <c r="G155" s="9"/>
      <c r="H155" s="9"/>
      <c r="I155" s="9"/>
      <c r="J155" s="9"/>
      <c r="K155" s="9"/>
      <c r="L155" s="9"/>
      <c r="M155" s="9"/>
      <c r="N155" s="9"/>
      <c r="O155" s="9"/>
      <c r="P155" s="9"/>
      <c r="Q155" s="9"/>
      <c r="R155" s="9"/>
      <c r="S155" s="9"/>
      <c r="T155" s="9"/>
      <c r="U155" s="9"/>
      <c r="V155" s="9"/>
      <c r="W155" s="9"/>
      <c r="X155" s="9"/>
      <c r="Y155" s="9"/>
      <c r="Z155" s="9"/>
      <c r="AA155" s="9"/>
      <c r="AB155" s="9"/>
      <c r="AC155" s="9"/>
      <c r="AD155" s="9"/>
      <c r="AE155" s="9"/>
      <c r="AF155" s="9"/>
      <c r="AG155" s="9"/>
      <c r="AH155" s="9"/>
      <c r="AI155" s="9"/>
      <c r="AJ155" s="9"/>
      <c r="AK155" s="9"/>
      <c r="AL155" s="9"/>
      <c r="AM155" s="9"/>
      <c r="AN155" s="9"/>
      <c r="AO155" s="9"/>
      <c r="AP155" s="9"/>
      <c r="AQ155" s="9"/>
      <c r="AR155" s="9"/>
      <c r="AS155" s="9"/>
      <c r="AT155" s="9"/>
      <c r="AU155" s="9"/>
      <c r="AV155" s="9"/>
      <c r="AW155" s="9"/>
      <c r="AX155" s="9"/>
      <c r="AY155" s="9"/>
      <c r="AZ155" s="9"/>
      <c r="BA155" s="9"/>
      <c r="BB155" s="9"/>
      <c r="BC155" s="9"/>
      <c r="BD155" s="9"/>
      <c r="BE155" s="9"/>
      <c r="BF155" s="9"/>
      <c r="BG155" s="9"/>
      <c r="BH155" s="9"/>
      <c r="BI155" s="9"/>
      <c r="BJ155" s="9"/>
      <c r="BK155" s="9"/>
      <c r="BL155" s="9"/>
      <c r="BM155" s="9"/>
      <c r="BN155" s="9"/>
      <c r="BO155" s="9"/>
      <c r="BP155" s="9"/>
      <c r="BQ155" s="9"/>
      <c r="BR155" s="9"/>
      <c r="BS155" s="9"/>
      <c r="BT155" s="9"/>
      <c r="BU155" s="9"/>
      <c r="BV155" s="9"/>
      <c r="BW155" s="9"/>
      <c r="BX155" s="9"/>
      <c r="BY155" s="9"/>
      <c r="BZ155" s="9"/>
      <c r="CA155" s="9"/>
      <c r="CB155" s="9"/>
      <c r="CC155" s="9"/>
      <c r="CD155" s="9"/>
      <c r="CE155" s="9"/>
      <c r="CF155" s="9"/>
      <c r="CG155" s="9"/>
      <c r="CH155" s="9"/>
      <c r="CI155" s="9"/>
      <c r="CJ155" s="9"/>
      <c r="CK155" s="9"/>
      <c r="CL155" s="9"/>
      <c r="CM155" s="9"/>
      <c r="CN155" s="9"/>
      <c r="CO155" s="9"/>
      <c r="CP155" s="9"/>
      <c r="CQ155" s="9"/>
      <c r="CR155" s="9"/>
      <c r="CS155" s="9"/>
      <c r="CT155" s="9"/>
    </row>
    <row r="156" spans="3:102" hidden="1" x14ac:dyDescent="0.35">
      <c r="C156" s="81" t="str">
        <f>C26</f>
        <v>A.2. Total replacement costs (reinvestment costs)</v>
      </c>
      <c r="E156" s="492">
        <f>G156+NPV(G.Asm!$F$40,H156:INDEX(H156:CS156,RP))</f>
        <v>0</v>
      </c>
      <c r="F156" s="492">
        <f>SUMIF($G$4:$CS$4,"&lt;="&amp;RP,G156:CS156)</f>
        <v>0</v>
      </c>
      <c r="G156" s="508">
        <f t="shared" ref="G156:AL156" si="46">G26</f>
        <v>0</v>
      </c>
      <c r="H156" s="508">
        <f t="shared" si="46"/>
        <v>0</v>
      </c>
      <c r="I156" s="508">
        <f t="shared" si="46"/>
        <v>0</v>
      </c>
      <c r="J156" s="508">
        <f t="shared" si="46"/>
        <v>0</v>
      </c>
      <c r="K156" s="508">
        <f t="shared" si="46"/>
        <v>0</v>
      </c>
      <c r="L156" s="508">
        <f t="shared" si="46"/>
        <v>0</v>
      </c>
      <c r="M156" s="508">
        <f t="shared" si="46"/>
        <v>0</v>
      </c>
      <c r="N156" s="508">
        <f t="shared" si="46"/>
        <v>0</v>
      </c>
      <c r="O156" s="508">
        <f t="shared" si="46"/>
        <v>0</v>
      </c>
      <c r="P156" s="508">
        <f t="shared" si="46"/>
        <v>0</v>
      </c>
      <c r="Q156" s="508">
        <f t="shared" si="46"/>
        <v>0</v>
      </c>
      <c r="R156" s="508">
        <f t="shared" si="46"/>
        <v>0</v>
      </c>
      <c r="S156" s="508">
        <f t="shared" si="46"/>
        <v>0</v>
      </c>
      <c r="T156" s="508">
        <f t="shared" si="46"/>
        <v>0</v>
      </c>
      <c r="U156" s="508">
        <f t="shared" si="46"/>
        <v>0</v>
      </c>
      <c r="V156" s="508">
        <f t="shared" si="46"/>
        <v>0</v>
      </c>
      <c r="W156" s="508">
        <f t="shared" si="46"/>
        <v>0</v>
      </c>
      <c r="X156" s="508">
        <f t="shared" si="46"/>
        <v>0</v>
      </c>
      <c r="Y156" s="508">
        <f t="shared" si="46"/>
        <v>0</v>
      </c>
      <c r="Z156" s="508">
        <f t="shared" si="46"/>
        <v>0</v>
      </c>
      <c r="AA156" s="508">
        <f t="shared" si="46"/>
        <v>0</v>
      </c>
      <c r="AB156" s="508">
        <f t="shared" si="46"/>
        <v>0</v>
      </c>
      <c r="AC156" s="508">
        <f t="shared" si="46"/>
        <v>0</v>
      </c>
      <c r="AD156" s="508">
        <f t="shared" si="46"/>
        <v>0</v>
      </c>
      <c r="AE156" s="508">
        <f t="shared" si="46"/>
        <v>0</v>
      </c>
      <c r="AF156" s="508">
        <f t="shared" si="46"/>
        <v>0</v>
      </c>
      <c r="AG156" s="508">
        <f t="shared" si="46"/>
        <v>0</v>
      </c>
      <c r="AH156" s="508">
        <f t="shared" si="46"/>
        <v>0</v>
      </c>
      <c r="AI156" s="508">
        <f t="shared" si="46"/>
        <v>0</v>
      </c>
      <c r="AJ156" s="508">
        <f t="shared" si="46"/>
        <v>0</v>
      </c>
      <c r="AK156" s="508">
        <f t="shared" si="46"/>
        <v>0</v>
      </c>
      <c r="AL156" s="508">
        <f t="shared" si="46"/>
        <v>0</v>
      </c>
      <c r="AM156" s="508">
        <f t="shared" ref="AM156:BR156" si="47">AM26</f>
        <v>0</v>
      </c>
      <c r="AN156" s="508">
        <f t="shared" si="47"/>
        <v>0</v>
      </c>
      <c r="AO156" s="508">
        <f t="shared" si="47"/>
        <v>0</v>
      </c>
      <c r="AP156" s="508">
        <f t="shared" si="47"/>
        <v>0</v>
      </c>
      <c r="AQ156" s="508">
        <f t="shared" si="47"/>
        <v>0</v>
      </c>
      <c r="AR156" s="508">
        <f t="shared" si="47"/>
        <v>0</v>
      </c>
      <c r="AS156" s="508">
        <f t="shared" si="47"/>
        <v>0</v>
      </c>
      <c r="AT156" s="508">
        <f t="shared" si="47"/>
        <v>0</v>
      </c>
      <c r="AU156" s="508">
        <f t="shared" si="47"/>
        <v>0</v>
      </c>
      <c r="AV156" s="508">
        <f t="shared" si="47"/>
        <v>0</v>
      </c>
      <c r="AW156" s="508">
        <f t="shared" si="47"/>
        <v>0</v>
      </c>
      <c r="AX156" s="508">
        <f t="shared" si="47"/>
        <v>0</v>
      </c>
      <c r="AY156" s="508">
        <f t="shared" si="47"/>
        <v>0</v>
      </c>
      <c r="AZ156" s="508">
        <f t="shared" si="47"/>
        <v>0</v>
      </c>
      <c r="BA156" s="508">
        <f t="shared" si="47"/>
        <v>0</v>
      </c>
      <c r="BB156" s="508">
        <f t="shared" si="47"/>
        <v>0</v>
      </c>
      <c r="BC156" s="508">
        <f t="shared" si="47"/>
        <v>0</v>
      </c>
      <c r="BD156" s="508">
        <f t="shared" si="47"/>
        <v>0</v>
      </c>
      <c r="BE156" s="508">
        <f t="shared" si="47"/>
        <v>0</v>
      </c>
      <c r="BF156" s="508">
        <f t="shared" si="47"/>
        <v>0</v>
      </c>
      <c r="BG156" s="508">
        <f t="shared" si="47"/>
        <v>0</v>
      </c>
      <c r="BH156" s="508">
        <f t="shared" si="47"/>
        <v>0</v>
      </c>
      <c r="BI156" s="508">
        <f t="shared" si="47"/>
        <v>0</v>
      </c>
      <c r="BJ156" s="508">
        <f t="shared" si="47"/>
        <v>0</v>
      </c>
      <c r="BK156" s="508">
        <f t="shared" si="47"/>
        <v>0</v>
      </c>
      <c r="BL156" s="508">
        <f t="shared" si="47"/>
        <v>0</v>
      </c>
      <c r="BM156" s="508">
        <f t="shared" si="47"/>
        <v>0</v>
      </c>
      <c r="BN156" s="508">
        <f t="shared" si="47"/>
        <v>0</v>
      </c>
      <c r="BO156" s="508">
        <f t="shared" si="47"/>
        <v>0</v>
      </c>
      <c r="BP156" s="508">
        <f t="shared" si="47"/>
        <v>0</v>
      </c>
      <c r="BQ156" s="508">
        <f t="shared" si="47"/>
        <v>0</v>
      </c>
      <c r="BR156" s="508">
        <f t="shared" si="47"/>
        <v>0</v>
      </c>
      <c r="BS156" s="508">
        <f t="shared" ref="BS156:CS156" si="48">BS26</f>
        <v>0</v>
      </c>
      <c r="BT156" s="508">
        <f t="shared" si="48"/>
        <v>0</v>
      </c>
      <c r="BU156" s="508">
        <f t="shared" si="48"/>
        <v>0</v>
      </c>
      <c r="BV156" s="508">
        <f t="shared" si="48"/>
        <v>0</v>
      </c>
      <c r="BW156" s="508">
        <f t="shared" si="48"/>
        <v>0</v>
      </c>
      <c r="BX156" s="508">
        <f t="shared" si="48"/>
        <v>0</v>
      </c>
      <c r="BY156" s="508">
        <f t="shared" si="48"/>
        <v>0</v>
      </c>
      <c r="BZ156" s="508">
        <f t="shared" si="48"/>
        <v>0</v>
      </c>
      <c r="CA156" s="508">
        <f t="shared" si="48"/>
        <v>0</v>
      </c>
      <c r="CB156" s="508">
        <f t="shared" si="48"/>
        <v>0</v>
      </c>
      <c r="CC156" s="508">
        <f t="shared" si="48"/>
        <v>0</v>
      </c>
      <c r="CD156" s="508">
        <f t="shared" si="48"/>
        <v>0</v>
      </c>
      <c r="CE156" s="508">
        <f t="shared" si="48"/>
        <v>0</v>
      </c>
      <c r="CF156" s="508">
        <f t="shared" si="48"/>
        <v>0</v>
      </c>
      <c r="CG156" s="508">
        <f t="shared" si="48"/>
        <v>0</v>
      </c>
      <c r="CH156" s="508">
        <f t="shared" si="48"/>
        <v>0</v>
      </c>
      <c r="CI156" s="508">
        <f t="shared" si="48"/>
        <v>0</v>
      </c>
      <c r="CJ156" s="508">
        <f t="shared" si="48"/>
        <v>0</v>
      </c>
      <c r="CK156" s="508">
        <f t="shared" si="48"/>
        <v>0</v>
      </c>
      <c r="CL156" s="508">
        <f t="shared" si="48"/>
        <v>0</v>
      </c>
      <c r="CM156" s="508">
        <f t="shared" si="48"/>
        <v>0</v>
      </c>
      <c r="CN156" s="508">
        <f t="shared" si="48"/>
        <v>0</v>
      </c>
      <c r="CO156" s="508">
        <f t="shared" si="48"/>
        <v>0</v>
      </c>
      <c r="CP156" s="508">
        <f t="shared" si="48"/>
        <v>0</v>
      </c>
      <c r="CQ156" s="508">
        <f t="shared" si="48"/>
        <v>0</v>
      </c>
      <c r="CR156" s="508">
        <f t="shared" si="48"/>
        <v>0</v>
      </c>
      <c r="CS156" s="508">
        <f t="shared" si="48"/>
        <v>0</v>
      </c>
      <c r="CT156" s="9"/>
    </row>
    <row r="157" spans="3:102" ht="14.25" hidden="1" customHeight="1" x14ac:dyDescent="0.35">
      <c r="C157" s="81" t="str">
        <f>C44</f>
        <v>C. Total operating and maintenance costs</v>
      </c>
      <c r="E157" s="492">
        <f>G157+NPV(G.Asm!$F$40,H157:INDEX(H157:CS157,RP))</f>
        <v>0</v>
      </c>
      <c r="F157" s="492">
        <f>SUMIF($G$4:$CS$4,"&lt;="&amp;RP,G157:CS157)</f>
        <v>0</v>
      </c>
      <c r="G157" s="508">
        <f t="shared" ref="G157:AL157" si="49">G44</f>
        <v>0</v>
      </c>
      <c r="H157" s="508">
        <f t="shared" si="49"/>
        <v>0</v>
      </c>
      <c r="I157" s="508">
        <f t="shared" si="49"/>
        <v>0</v>
      </c>
      <c r="J157" s="508">
        <f t="shared" si="49"/>
        <v>0</v>
      </c>
      <c r="K157" s="508">
        <f t="shared" si="49"/>
        <v>0</v>
      </c>
      <c r="L157" s="508">
        <f t="shared" si="49"/>
        <v>0</v>
      </c>
      <c r="M157" s="508">
        <f t="shared" si="49"/>
        <v>0</v>
      </c>
      <c r="N157" s="508">
        <f t="shared" si="49"/>
        <v>0</v>
      </c>
      <c r="O157" s="508">
        <f t="shared" si="49"/>
        <v>0</v>
      </c>
      <c r="P157" s="508">
        <f t="shared" si="49"/>
        <v>0</v>
      </c>
      <c r="Q157" s="508">
        <f t="shared" si="49"/>
        <v>0</v>
      </c>
      <c r="R157" s="508">
        <f t="shared" si="49"/>
        <v>0</v>
      </c>
      <c r="S157" s="508">
        <f t="shared" si="49"/>
        <v>0</v>
      </c>
      <c r="T157" s="508">
        <f t="shared" si="49"/>
        <v>0</v>
      </c>
      <c r="U157" s="508">
        <f t="shared" si="49"/>
        <v>0</v>
      </c>
      <c r="V157" s="508">
        <f t="shared" si="49"/>
        <v>0</v>
      </c>
      <c r="W157" s="508">
        <f t="shared" si="49"/>
        <v>0</v>
      </c>
      <c r="X157" s="508">
        <f t="shared" si="49"/>
        <v>0</v>
      </c>
      <c r="Y157" s="508">
        <f t="shared" si="49"/>
        <v>0</v>
      </c>
      <c r="Z157" s="508">
        <f t="shared" si="49"/>
        <v>0</v>
      </c>
      <c r="AA157" s="508">
        <f t="shared" si="49"/>
        <v>0</v>
      </c>
      <c r="AB157" s="508">
        <f t="shared" si="49"/>
        <v>0</v>
      </c>
      <c r="AC157" s="508">
        <f t="shared" si="49"/>
        <v>0</v>
      </c>
      <c r="AD157" s="508">
        <f t="shared" si="49"/>
        <v>0</v>
      </c>
      <c r="AE157" s="508">
        <f t="shared" si="49"/>
        <v>0</v>
      </c>
      <c r="AF157" s="508">
        <f t="shared" si="49"/>
        <v>0</v>
      </c>
      <c r="AG157" s="508">
        <f t="shared" si="49"/>
        <v>0</v>
      </c>
      <c r="AH157" s="508">
        <f t="shared" si="49"/>
        <v>0</v>
      </c>
      <c r="AI157" s="508">
        <f t="shared" si="49"/>
        <v>0</v>
      </c>
      <c r="AJ157" s="508">
        <f t="shared" si="49"/>
        <v>0</v>
      </c>
      <c r="AK157" s="508">
        <f t="shared" si="49"/>
        <v>0</v>
      </c>
      <c r="AL157" s="508">
        <f t="shared" si="49"/>
        <v>0</v>
      </c>
      <c r="AM157" s="508">
        <f t="shared" ref="AM157:BR157" si="50">AM44</f>
        <v>0</v>
      </c>
      <c r="AN157" s="508">
        <f t="shared" si="50"/>
        <v>0</v>
      </c>
      <c r="AO157" s="508">
        <f t="shared" si="50"/>
        <v>0</v>
      </c>
      <c r="AP157" s="508">
        <f t="shared" si="50"/>
        <v>0</v>
      </c>
      <c r="AQ157" s="508">
        <f t="shared" si="50"/>
        <v>0</v>
      </c>
      <c r="AR157" s="508">
        <f t="shared" si="50"/>
        <v>0</v>
      </c>
      <c r="AS157" s="508">
        <f t="shared" si="50"/>
        <v>0</v>
      </c>
      <c r="AT157" s="508">
        <f t="shared" si="50"/>
        <v>0</v>
      </c>
      <c r="AU157" s="508">
        <f t="shared" si="50"/>
        <v>0</v>
      </c>
      <c r="AV157" s="508">
        <f t="shared" si="50"/>
        <v>0</v>
      </c>
      <c r="AW157" s="508">
        <f t="shared" si="50"/>
        <v>0</v>
      </c>
      <c r="AX157" s="508">
        <f t="shared" si="50"/>
        <v>0</v>
      </c>
      <c r="AY157" s="508">
        <f t="shared" si="50"/>
        <v>0</v>
      </c>
      <c r="AZ157" s="508">
        <f t="shared" si="50"/>
        <v>0</v>
      </c>
      <c r="BA157" s="508">
        <f t="shared" si="50"/>
        <v>0</v>
      </c>
      <c r="BB157" s="508">
        <f t="shared" si="50"/>
        <v>0</v>
      </c>
      <c r="BC157" s="508">
        <f t="shared" si="50"/>
        <v>0</v>
      </c>
      <c r="BD157" s="508">
        <f t="shared" si="50"/>
        <v>0</v>
      </c>
      <c r="BE157" s="508">
        <f t="shared" si="50"/>
        <v>0</v>
      </c>
      <c r="BF157" s="508">
        <f t="shared" si="50"/>
        <v>0</v>
      </c>
      <c r="BG157" s="508">
        <f t="shared" si="50"/>
        <v>0</v>
      </c>
      <c r="BH157" s="508">
        <f t="shared" si="50"/>
        <v>0</v>
      </c>
      <c r="BI157" s="508">
        <f t="shared" si="50"/>
        <v>0</v>
      </c>
      <c r="BJ157" s="508">
        <f t="shared" si="50"/>
        <v>0</v>
      </c>
      <c r="BK157" s="508">
        <f t="shared" si="50"/>
        <v>0</v>
      </c>
      <c r="BL157" s="508">
        <f t="shared" si="50"/>
        <v>0</v>
      </c>
      <c r="BM157" s="508">
        <f t="shared" si="50"/>
        <v>0</v>
      </c>
      <c r="BN157" s="508">
        <f t="shared" si="50"/>
        <v>0</v>
      </c>
      <c r="BO157" s="508">
        <f t="shared" si="50"/>
        <v>0</v>
      </c>
      <c r="BP157" s="508">
        <f t="shared" si="50"/>
        <v>0</v>
      </c>
      <c r="BQ157" s="508">
        <f t="shared" si="50"/>
        <v>0</v>
      </c>
      <c r="BR157" s="508">
        <f t="shared" si="50"/>
        <v>0</v>
      </c>
      <c r="BS157" s="508">
        <f t="shared" ref="BS157:CS157" si="51">BS44</f>
        <v>0</v>
      </c>
      <c r="BT157" s="508">
        <f t="shared" si="51"/>
        <v>0</v>
      </c>
      <c r="BU157" s="508">
        <f t="shared" si="51"/>
        <v>0</v>
      </c>
      <c r="BV157" s="508">
        <f t="shared" si="51"/>
        <v>0</v>
      </c>
      <c r="BW157" s="508">
        <f t="shared" si="51"/>
        <v>0</v>
      </c>
      <c r="BX157" s="508">
        <f t="shared" si="51"/>
        <v>0</v>
      </c>
      <c r="BY157" s="508">
        <f t="shared" si="51"/>
        <v>0</v>
      </c>
      <c r="BZ157" s="508">
        <f t="shared" si="51"/>
        <v>0</v>
      </c>
      <c r="CA157" s="508">
        <f t="shared" si="51"/>
        <v>0</v>
      </c>
      <c r="CB157" s="508">
        <f t="shared" si="51"/>
        <v>0</v>
      </c>
      <c r="CC157" s="508">
        <f t="shared" si="51"/>
        <v>0</v>
      </c>
      <c r="CD157" s="508">
        <f t="shared" si="51"/>
        <v>0</v>
      </c>
      <c r="CE157" s="508">
        <f t="shared" si="51"/>
        <v>0</v>
      </c>
      <c r="CF157" s="508">
        <f t="shared" si="51"/>
        <v>0</v>
      </c>
      <c r="CG157" s="508">
        <f t="shared" si="51"/>
        <v>0</v>
      </c>
      <c r="CH157" s="508">
        <f t="shared" si="51"/>
        <v>0</v>
      </c>
      <c r="CI157" s="508">
        <f t="shared" si="51"/>
        <v>0</v>
      </c>
      <c r="CJ157" s="508">
        <f t="shared" si="51"/>
        <v>0</v>
      </c>
      <c r="CK157" s="508">
        <f t="shared" si="51"/>
        <v>0</v>
      </c>
      <c r="CL157" s="508">
        <f t="shared" si="51"/>
        <v>0</v>
      </c>
      <c r="CM157" s="508">
        <f t="shared" si="51"/>
        <v>0</v>
      </c>
      <c r="CN157" s="508">
        <f t="shared" si="51"/>
        <v>0</v>
      </c>
      <c r="CO157" s="508">
        <f t="shared" si="51"/>
        <v>0</v>
      </c>
      <c r="CP157" s="508">
        <f t="shared" si="51"/>
        <v>0</v>
      </c>
      <c r="CQ157" s="508">
        <f t="shared" si="51"/>
        <v>0</v>
      </c>
      <c r="CR157" s="508">
        <f t="shared" si="51"/>
        <v>0</v>
      </c>
      <c r="CS157" s="508">
        <f t="shared" si="51"/>
        <v>0</v>
      </c>
      <c r="CT157" s="9"/>
    </row>
    <row r="158" spans="3:102" ht="14.25" hidden="1" customHeight="1" x14ac:dyDescent="0.35">
      <c r="C158" s="81" t="str">
        <f>C71</f>
        <v>F. Total revenues</v>
      </c>
      <c r="E158" s="492">
        <f>G158+NPV(G.Asm!$F$40,H158:INDEX(H158:CS158,RP))</f>
        <v>0</v>
      </c>
      <c r="F158" s="492">
        <f>SUMIF($G$4:$CS$4,"&lt;="&amp;RP,G158:CS158)</f>
        <v>0</v>
      </c>
      <c r="G158" s="508">
        <f t="shared" ref="G158:AL158" si="52">G71</f>
        <v>0</v>
      </c>
      <c r="H158" s="508">
        <f t="shared" si="52"/>
        <v>0</v>
      </c>
      <c r="I158" s="508">
        <f t="shared" si="52"/>
        <v>0</v>
      </c>
      <c r="J158" s="508">
        <f t="shared" si="52"/>
        <v>0</v>
      </c>
      <c r="K158" s="508">
        <f t="shared" si="52"/>
        <v>0</v>
      </c>
      <c r="L158" s="508">
        <f t="shared" si="52"/>
        <v>0</v>
      </c>
      <c r="M158" s="508">
        <f t="shared" si="52"/>
        <v>0</v>
      </c>
      <c r="N158" s="508">
        <f t="shared" si="52"/>
        <v>0</v>
      </c>
      <c r="O158" s="508">
        <f t="shared" si="52"/>
        <v>0</v>
      </c>
      <c r="P158" s="508">
        <f t="shared" si="52"/>
        <v>0</v>
      </c>
      <c r="Q158" s="508">
        <f t="shared" si="52"/>
        <v>0</v>
      </c>
      <c r="R158" s="508">
        <f t="shared" si="52"/>
        <v>0</v>
      </c>
      <c r="S158" s="508">
        <f t="shared" si="52"/>
        <v>0</v>
      </c>
      <c r="T158" s="508">
        <f t="shared" si="52"/>
        <v>0</v>
      </c>
      <c r="U158" s="508">
        <f t="shared" si="52"/>
        <v>0</v>
      </c>
      <c r="V158" s="508">
        <f t="shared" si="52"/>
        <v>0</v>
      </c>
      <c r="W158" s="508">
        <f t="shared" si="52"/>
        <v>0</v>
      </c>
      <c r="X158" s="508">
        <f t="shared" si="52"/>
        <v>0</v>
      </c>
      <c r="Y158" s="508">
        <f t="shared" si="52"/>
        <v>0</v>
      </c>
      <c r="Z158" s="508">
        <f t="shared" si="52"/>
        <v>0</v>
      </c>
      <c r="AA158" s="508">
        <f t="shared" si="52"/>
        <v>0</v>
      </c>
      <c r="AB158" s="508">
        <f t="shared" si="52"/>
        <v>0</v>
      </c>
      <c r="AC158" s="508">
        <f t="shared" si="52"/>
        <v>0</v>
      </c>
      <c r="AD158" s="508">
        <f t="shared" si="52"/>
        <v>0</v>
      </c>
      <c r="AE158" s="508">
        <f t="shared" si="52"/>
        <v>0</v>
      </c>
      <c r="AF158" s="508">
        <f t="shared" si="52"/>
        <v>0</v>
      </c>
      <c r="AG158" s="508">
        <f t="shared" si="52"/>
        <v>0</v>
      </c>
      <c r="AH158" s="508">
        <f t="shared" si="52"/>
        <v>0</v>
      </c>
      <c r="AI158" s="508">
        <f t="shared" si="52"/>
        <v>0</v>
      </c>
      <c r="AJ158" s="508">
        <f t="shared" si="52"/>
        <v>0</v>
      </c>
      <c r="AK158" s="508">
        <f t="shared" si="52"/>
        <v>0</v>
      </c>
      <c r="AL158" s="508">
        <f t="shared" si="52"/>
        <v>0</v>
      </c>
      <c r="AM158" s="508">
        <f t="shared" ref="AM158:BR158" si="53">AM71</f>
        <v>0</v>
      </c>
      <c r="AN158" s="508">
        <f t="shared" si="53"/>
        <v>0</v>
      </c>
      <c r="AO158" s="508">
        <f t="shared" si="53"/>
        <v>0</v>
      </c>
      <c r="AP158" s="508">
        <f t="shared" si="53"/>
        <v>0</v>
      </c>
      <c r="AQ158" s="508">
        <f t="shared" si="53"/>
        <v>0</v>
      </c>
      <c r="AR158" s="508">
        <f t="shared" si="53"/>
        <v>0</v>
      </c>
      <c r="AS158" s="508">
        <f t="shared" si="53"/>
        <v>0</v>
      </c>
      <c r="AT158" s="508">
        <f t="shared" si="53"/>
        <v>0</v>
      </c>
      <c r="AU158" s="508">
        <f t="shared" si="53"/>
        <v>0</v>
      </c>
      <c r="AV158" s="508">
        <f t="shared" si="53"/>
        <v>0</v>
      </c>
      <c r="AW158" s="508">
        <f t="shared" si="53"/>
        <v>0</v>
      </c>
      <c r="AX158" s="508">
        <f t="shared" si="53"/>
        <v>0</v>
      </c>
      <c r="AY158" s="508">
        <f t="shared" si="53"/>
        <v>0</v>
      </c>
      <c r="AZ158" s="508">
        <f t="shared" si="53"/>
        <v>0</v>
      </c>
      <c r="BA158" s="508">
        <f t="shared" si="53"/>
        <v>0</v>
      </c>
      <c r="BB158" s="508">
        <f t="shared" si="53"/>
        <v>0</v>
      </c>
      <c r="BC158" s="508">
        <f t="shared" si="53"/>
        <v>0</v>
      </c>
      <c r="BD158" s="508">
        <f t="shared" si="53"/>
        <v>0</v>
      </c>
      <c r="BE158" s="508">
        <f t="shared" si="53"/>
        <v>0</v>
      </c>
      <c r="BF158" s="508">
        <f t="shared" si="53"/>
        <v>0</v>
      </c>
      <c r="BG158" s="508">
        <f t="shared" si="53"/>
        <v>0</v>
      </c>
      <c r="BH158" s="508">
        <f t="shared" si="53"/>
        <v>0</v>
      </c>
      <c r="BI158" s="508">
        <f t="shared" si="53"/>
        <v>0</v>
      </c>
      <c r="BJ158" s="508">
        <f t="shared" si="53"/>
        <v>0</v>
      </c>
      <c r="BK158" s="508">
        <f t="shared" si="53"/>
        <v>0</v>
      </c>
      <c r="BL158" s="508">
        <f t="shared" si="53"/>
        <v>0</v>
      </c>
      <c r="BM158" s="508">
        <f t="shared" si="53"/>
        <v>0</v>
      </c>
      <c r="BN158" s="508">
        <f t="shared" si="53"/>
        <v>0</v>
      </c>
      <c r="BO158" s="508">
        <f t="shared" si="53"/>
        <v>0</v>
      </c>
      <c r="BP158" s="508">
        <f t="shared" si="53"/>
        <v>0</v>
      </c>
      <c r="BQ158" s="508">
        <f t="shared" si="53"/>
        <v>0</v>
      </c>
      <c r="BR158" s="508">
        <f t="shared" si="53"/>
        <v>0</v>
      </c>
      <c r="BS158" s="508">
        <f t="shared" ref="BS158:CS158" si="54">BS71</f>
        <v>0</v>
      </c>
      <c r="BT158" s="508">
        <f t="shared" si="54"/>
        <v>0</v>
      </c>
      <c r="BU158" s="508">
        <f t="shared" si="54"/>
        <v>0</v>
      </c>
      <c r="BV158" s="508">
        <f t="shared" si="54"/>
        <v>0</v>
      </c>
      <c r="BW158" s="508">
        <f t="shared" si="54"/>
        <v>0</v>
      </c>
      <c r="BX158" s="508">
        <f t="shared" si="54"/>
        <v>0</v>
      </c>
      <c r="BY158" s="508">
        <f t="shared" si="54"/>
        <v>0</v>
      </c>
      <c r="BZ158" s="508">
        <f t="shared" si="54"/>
        <v>0</v>
      </c>
      <c r="CA158" s="508">
        <f t="shared" si="54"/>
        <v>0</v>
      </c>
      <c r="CB158" s="508">
        <f t="shared" si="54"/>
        <v>0</v>
      </c>
      <c r="CC158" s="508">
        <f t="shared" si="54"/>
        <v>0</v>
      </c>
      <c r="CD158" s="508">
        <f t="shared" si="54"/>
        <v>0</v>
      </c>
      <c r="CE158" s="508">
        <f t="shared" si="54"/>
        <v>0</v>
      </c>
      <c r="CF158" s="508">
        <f t="shared" si="54"/>
        <v>0</v>
      </c>
      <c r="CG158" s="508">
        <f t="shared" si="54"/>
        <v>0</v>
      </c>
      <c r="CH158" s="508">
        <f t="shared" si="54"/>
        <v>0</v>
      </c>
      <c r="CI158" s="508">
        <f t="shared" si="54"/>
        <v>0</v>
      </c>
      <c r="CJ158" s="508">
        <f t="shared" si="54"/>
        <v>0</v>
      </c>
      <c r="CK158" s="508">
        <f t="shared" si="54"/>
        <v>0</v>
      </c>
      <c r="CL158" s="508">
        <f t="shared" si="54"/>
        <v>0</v>
      </c>
      <c r="CM158" s="508">
        <f t="shared" si="54"/>
        <v>0</v>
      </c>
      <c r="CN158" s="508">
        <f t="shared" si="54"/>
        <v>0</v>
      </c>
      <c r="CO158" s="508">
        <f t="shared" si="54"/>
        <v>0</v>
      </c>
      <c r="CP158" s="508">
        <f t="shared" si="54"/>
        <v>0</v>
      </c>
      <c r="CQ158" s="508">
        <f t="shared" si="54"/>
        <v>0</v>
      </c>
      <c r="CR158" s="508">
        <f t="shared" si="54"/>
        <v>0</v>
      </c>
      <c r="CS158" s="508">
        <f t="shared" si="54"/>
        <v>0</v>
      </c>
      <c r="CT158" s="9"/>
    </row>
    <row r="159" spans="3:102" ht="14.25" hidden="1" customHeight="1" x14ac:dyDescent="0.35">
      <c r="C159" s="81" t="str">
        <f>C60</f>
        <v>D. Total payment of debt service</v>
      </c>
      <c r="E159" s="492">
        <f>G159+NPV(G.Asm!$F$40,H159:INDEX(H159:CS159,RP))</f>
        <v>0</v>
      </c>
      <c r="F159" s="492">
        <f>SUMIF($G$4:$CS$4,"&lt;="&amp;RP,G159:CS159)</f>
        <v>0</v>
      </c>
      <c r="G159" s="508">
        <f t="shared" ref="G159:AL159" si="55">G60</f>
        <v>0</v>
      </c>
      <c r="H159" s="508">
        <f t="shared" si="55"/>
        <v>0</v>
      </c>
      <c r="I159" s="508">
        <f t="shared" si="55"/>
        <v>0</v>
      </c>
      <c r="J159" s="508">
        <f t="shared" si="55"/>
        <v>0</v>
      </c>
      <c r="K159" s="508">
        <f t="shared" si="55"/>
        <v>0</v>
      </c>
      <c r="L159" s="508">
        <f t="shared" si="55"/>
        <v>0</v>
      </c>
      <c r="M159" s="508">
        <f t="shared" si="55"/>
        <v>0</v>
      </c>
      <c r="N159" s="508">
        <f t="shared" si="55"/>
        <v>0</v>
      </c>
      <c r="O159" s="508">
        <f t="shared" si="55"/>
        <v>0</v>
      </c>
      <c r="P159" s="508">
        <f t="shared" si="55"/>
        <v>0</v>
      </c>
      <c r="Q159" s="508">
        <f t="shared" si="55"/>
        <v>0</v>
      </c>
      <c r="R159" s="508">
        <f t="shared" si="55"/>
        <v>0</v>
      </c>
      <c r="S159" s="508">
        <f t="shared" si="55"/>
        <v>0</v>
      </c>
      <c r="T159" s="508">
        <f t="shared" si="55"/>
        <v>0</v>
      </c>
      <c r="U159" s="508">
        <f t="shared" si="55"/>
        <v>0</v>
      </c>
      <c r="V159" s="508">
        <f t="shared" si="55"/>
        <v>0</v>
      </c>
      <c r="W159" s="508">
        <f t="shared" si="55"/>
        <v>0</v>
      </c>
      <c r="X159" s="508">
        <f t="shared" si="55"/>
        <v>0</v>
      </c>
      <c r="Y159" s="508">
        <f t="shared" si="55"/>
        <v>0</v>
      </c>
      <c r="Z159" s="508">
        <f t="shared" si="55"/>
        <v>0</v>
      </c>
      <c r="AA159" s="508">
        <f t="shared" si="55"/>
        <v>0</v>
      </c>
      <c r="AB159" s="508">
        <f t="shared" si="55"/>
        <v>0</v>
      </c>
      <c r="AC159" s="508">
        <f t="shared" si="55"/>
        <v>0</v>
      </c>
      <c r="AD159" s="508">
        <f t="shared" si="55"/>
        <v>0</v>
      </c>
      <c r="AE159" s="508">
        <f t="shared" si="55"/>
        <v>0</v>
      </c>
      <c r="AF159" s="508">
        <f t="shared" si="55"/>
        <v>0</v>
      </c>
      <c r="AG159" s="508">
        <f t="shared" si="55"/>
        <v>0</v>
      </c>
      <c r="AH159" s="508">
        <f t="shared" si="55"/>
        <v>0</v>
      </c>
      <c r="AI159" s="508">
        <f t="shared" si="55"/>
        <v>0</v>
      </c>
      <c r="AJ159" s="508">
        <f t="shared" si="55"/>
        <v>0</v>
      </c>
      <c r="AK159" s="508">
        <f t="shared" si="55"/>
        <v>0</v>
      </c>
      <c r="AL159" s="508">
        <f t="shared" si="55"/>
        <v>0</v>
      </c>
      <c r="AM159" s="508">
        <f t="shared" ref="AM159:BR159" si="56">AM60</f>
        <v>0</v>
      </c>
      <c r="AN159" s="508">
        <f t="shared" si="56"/>
        <v>0</v>
      </c>
      <c r="AO159" s="508">
        <f t="shared" si="56"/>
        <v>0</v>
      </c>
      <c r="AP159" s="508">
        <f t="shared" si="56"/>
        <v>0</v>
      </c>
      <c r="AQ159" s="508">
        <f t="shared" si="56"/>
        <v>0</v>
      </c>
      <c r="AR159" s="508">
        <f t="shared" si="56"/>
        <v>0</v>
      </c>
      <c r="AS159" s="508">
        <f t="shared" si="56"/>
        <v>0</v>
      </c>
      <c r="AT159" s="508">
        <f t="shared" si="56"/>
        <v>0</v>
      </c>
      <c r="AU159" s="508">
        <f t="shared" si="56"/>
        <v>0</v>
      </c>
      <c r="AV159" s="508">
        <f t="shared" si="56"/>
        <v>0</v>
      </c>
      <c r="AW159" s="508">
        <f t="shared" si="56"/>
        <v>0</v>
      </c>
      <c r="AX159" s="508">
        <f t="shared" si="56"/>
        <v>0</v>
      </c>
      <c r="AY159" s="508">
        <f t="shared" si="56"/>
        <v>0</v>
      </c>
      <c r="AZ159" s="508">
        <f t="shared" si="56"/>
        <v>0</v>
      </c>
      <c r="BA159" s="508">
        <f t="shared" si="56"/>
        <v>0</v>
      </c>
      <c r="BB159" s="508">
        <f t="shared" si="56"/>
        <v>0</v>
      </c>
      <c r="BC159" s="508">
        <f t="shared" si="56"/>
        <v>0</v>
      </c>
      <c r="BD159" s="508">
        <f t="shared" si="56"/>
        <v>0</v>
      </c>
      <c r="BE159" s="508">
        <f t="shared" si="56"/>
        <v>0</v>
      </c>
      <c r="BF159" s="508">
        <f t="shared" si="56"/>
        <v>0</v>
      </c>
      <c r="BG159" s="508">
        <f t="shared" si="56"/>
        <v>0</v>
      </c>
      <c r="BH159" s="508">
        <f t="shared" si="56"/>
        <v>0</v>
      </c>
      <c r="BI159" s="508">
        <f t="shared" si="56"/>
        <v>0</v>
      </c>
      <c r="BJ159" s="508">
        <f t="shared" si="56"/>
        <v>0</v>
      </c>
      <c r="BK159" s="508">
        <f t="shared" si="56"/>
        <v>0</v>
      </c>
      <c r="BL159" s="508">
        <f t="shared" si="56"/>
        <v>0</v>
      </c>
      <c r="BM159" s="508">
        <f t="shared" si="56"/>
        <v>0</v>
      </c>
      <c r="BN159" s="508">
        <f t="shared" si="56"/>
        <v>0</v>
      </c>
      <c r="BO159" s="508">
        <f t="shared" si="56"/>
        <v>0</v>
      </c>
      <c r="BP159" s="508">
        <f t="shared" si="56"/>
        <v>0</v>
      </c>
      <c r="BQ159" s="508">
        <f t="shared" si="56"/>
        <v>0</v>
      </c>
      <c r="BR159" s="508">
        <f t="shared" si="56"/>
        <v>0</v>
      </c>
      <c r="BS159" s="508">
        <f t="shared" ref="BS159:CS159" si="57">BS60</f>
        <v>0</v>
      </c>
      <c r="BT159" s="508">
        <f t="shared" si="57"/>
        <v>0</v>
      </c>
      <c r="BU159" s="508">
        <f t="shared" si="57"/>
        <v>0</v>
      </c>
      <c r="BV159" s="508">
        <f t="shared" si="57"/>
        <v>0</v>
      </c>
      <c r="BW159" s="508">
        <f t="shared" si="57"/>
        <v>0</v>
      </c>
      <c r="BX159" s="508">
        <f t="shared" si="57"/>
        <v>0</v>
      </c>
      <c r="BY159" s="508">
        <f t="shared" si="57"/>
        <v>0</v>
      </c>
      <c r="BZ159" s="508">
        <f t="shared" si="57"/>
        <v>0</v>
      </c>
      <c r="CA159" s="508">
        <f t="shared" si="57"/>
        <v>0</v>
      </c>
      <c r="CB159" s="508">
        <f t="shared" si="57"/>
        <v>0</v>
      </c>
      <c r="CC159" s="508">
        <f t="shared" si="57"/>
        <v>0</v>
      </c>
      <c r="CD159" s="508">
        <f t="shared" si="57"/>
        <v>0</v>
      </c>
      <c r="CE159" s="508">
        <f t="shared" si="57"/>
        <v>0</v>
      </c>
      <c r="CF159" s="508">
        <f t="shared" si="57"/>
        <v>0</v>
      </c>
      <c r="CG159" s="508">
        <f t="shared" si="57"/>
        <v>0</v>
      </c>
      <c r="CH159" s="508">
        <f t="shared" si="57"/>
        <v>0</v>
      </c>
      <c r="CI159" s="508">
        <f t="shared" si="57"/>
        <v>0</v>
      </c>
      <c r="CJ159" s="508">
        <f t="shared" si="57"/>
        <v>0</v>
      </c>
      <c r="CK159" s="508">
        <f t="shared" si="57"/>
        <v>0</v>
      </c>
      <c r="CL159" s="508">
        <f t="shared" si="57"/>
        <v>0</v>
      </c>
      <c r="CM159" s="508">
        <f t="shared" si="57"/>
        <v>0</v>
      </c>
      <c r="CN159" s="508">
        <f t="shared" si="57"/>
        <v>0</v>
      </c>
      <c r="CO159" s="508">
        <f t="shared" si="57"/>
        <v>0</v>
      </c>
      <c r="CP159" s="508">
        <f t="shared" si="57"/>
        <v>0</v>
      </c>
      <c r="CQ159" s="508">
        <f t="shared" si="57"/>
        <v>0</v>
      </c>
      <c r="CR159" s="508">
        <f t="shared" si="57"/>
        <v>0</v>
      </c>
      <c r="CS159" s="508">
        <f t="shared" si="57"/>
        <v>0</v>
      </c>
      <c r="CT159" s="9"/>
    </row>
    <row r="160" spans="3:102" s="71" customFormat="1" ht="14.25" hidden="1" customHeight="1" x14ac:dyDescent="0.35">
      <c r="C160" s="68" t="s">
        <v>37</v>
      </c>
      <c r="E160" s="509">
        <f>G160+NPV(G.Asm!$F$40,H160:INDEX(H160:CS160,RP))</f>
        <v>0</v>
      </c>
      <c r="F160" s="509">
        <f>SUMIF($G$4:$CS$4,"&lt;="&amp;RP,G160:CS160)</f>
        <v>0</v>
      </c>
      <c r="G160" s="508">
        <f>SUM(G156,G157-(IFERROR(VLOOKUP('D2'!$C$50,$C$45:G$51,5+G$4,0),0)))*G.Asm!$F$38*G152</f>
        <v>0</v>
      </c>
      <c r="H160" s="508">
        <f>SUM(H156,H157-(IFERROR(VLOOKUP('D2'!$C$50,$C$45:H$51,5+H$4,0),0)))*G.Asm!$F$38*H152</f>
        <v>0</v>
      </c>
      <c r="I160" s="508">
        <f>SUM(I156,I157-(IFERROR(VLOOKUP('D2'!$C$50,$C$45:I$51,5+I$4,0),0)))*G.Asm!$F$38*I152</f>
        <v>0</v>
      </c>
      <c r="J160" s="508">
        <f>SUM(J156,J157-(IFERROR(VLOOKUP('D2'!$C$50,$C$45:J$51,5+J$4,0),0)))*G.Asm!$F$38*J152</f>
        <v>0</v>
      </c>
      <c r="K160" s="508">
        <f>SUM(K156,K157-(IFERROR(VLOOKUP('D2'!$C$50,$C$45:K$51,5+K$4,0),0)))*G.Asm!$F$38*K152</f>
        <v>0</v>
      </c>
      <c r="L160" s="508">
        <f>SUM(L156,L157-(IFERROR(VLOOKUP('D2'!$C$50,$C$45:L$51,5+L$4,0),0)))*G.Asm!$F$38*L152</f>
        <v>0</v>
      </c>
      <c r="M160" s="508">
        <f>SUM(M156,M157-(IFERROR(VLOOKUP('D2'!$C$50,$C$45:M$51,5+M$4,0),0)))*G.Asm!$F$38*M152</f>
        <v>0</v>
      </c>
      <c r="N160" s="508">
        <f>SUM(N156,N157-(IFERROR(VLOOKUP('D2'!$C$50,$C$45:N$51,5+N$4,0),0)))*G.Asm!$F$38*N152</f>
        <v>0</v>
      </c>
      <c r="O160" s="508">
        <f>SUM(O156,O157-(IFERROR(VLOOKUP('D2'!$C$50,$C$45:O$51,5+O$4,0),0)))*G.Asm!$F$38*O152</f>
        <v>0</v>
      </c>
      <c r="P160" s="508">
        <f>SUM(P156,P157-(IFERROR(VLOOKUP('D2'!$C$50,$C$45:P$51,5+P$4,0),0)))*G.Asm!$F$38*P152</f>
        <v>0</v>
      </c>
      <c r="Q160" s="508">
        <f>SUM(Q156,Q157-(IFERROR(VLOOKUP('D2'!$C$50,$C$45:Q$51,5+Q$4,0),0)))*G.Asm!$F$38*Q152</f>
        <v>0</v>
      </c>
      <c r="R160" s="508">
        <f>SUM(R156,R157-(IFERROR(VLOOKUP('D2'!$C$50,$C$45:R$51,5+R$4,0),0)))*G.Asm!$F$38*R152</f>
        <v>0</v>
      </c>
      <c r="S160" s="508">
        <f>SUM(S156,S157-(IFERROR(VLOOKUP('D2'!$C$50,$C$45:S$51,5+S$4,0),0)))*G.Asm!$F$38*S152</f>
        <v>0</v>
      </c>
      <c r="T160" s="508">
        <f>SUM(T156,T157-(IFERROR(VLOOKUP('D2'!$C$50,$C$45:T$51,5+T$4,0),0)))*G.Asm!$F$38*T152</f>
        <v>0</v>
      </c>
      <c r="U160" s="508">
        <f>SUM(U156,U157-(IFERROR(VLOOKUP('D2'!$C$50,$C$45:U$51,5+U$4,0),0)))*G.Asm!$F$38*U152</f>
        <v>0</v>
      </c>
      <c r="V160" s="508">
        <f>SUM(V156,V157-(IFERROR(VLOOKUP('D2'!$C$50,$C$45:V$51,5+V$4,0),0)))*G.Asm!$F$38*V152</f>
        <v>0</v>
      </c>
      <c r="W160" s="508">
        <f>SUM(W156,W157-(IFERROR(VLOOKUP('D2'!$C$50,$C$45:W$51,5+W$4,0),0)))*G.Asm!$F$38*W152</f>
        <v>0</v>
      </c>
      <c r="X160" s="508">
        <f>SUM(X156,X157-(IFERROR(VLOOKUP('D2'!$C$50,$C$45:X$51,5+X$4,0),0)))*G.Asm!$F$38*X152</f>
        <v>0</v>
      </c>
      <c r="Y160" s="508">
        <f>SUM(Y156,Y157-(IFERROR(VLOOKUP('D2'!$C$50,$C$45:Y$51,5+Y$4,0),0)))*G.Asm!$F$38*Y152</f>
        <v>0</v>
      </c>
      <c r="Z160" s="508">
        <f>SUM(Z156,Z157-(IFERROR(VLOOKUP('D2'!$C$50,$C$45:Z$51,5+Z$4,0),0)))*G.Asm!$F$38*Z152</f>
        <v>0</v>
      </c>
      <c r="AA160" s="508">
        <f>SUM(AA156,AA157-(IFERROR(VLOOKUP('D2'!$C$50,$C$45:AA$51,5+AA$4,0),0)))*G.Asm!$F$38*AA152</f>
        <v>0</v>
      </c>
      <c r="AB160" s="508">
        <f>SUM(AB156,AB157-(IFERROR(VLOOKUP('D2'!$C$50,$C$45:AB$51,5+AB$4,0),0)))*G.Asm!$F$38*AB152</f>
        <v>0</v>
      </c>
      <c r="AC160" s="508">
        <f>SUM(AC156,AC157-(IFERROR(VLOOKUP('D2'!$C$50,$C$45:AC$51,5+AC$4,0),0)))*G.Asm!$F$38*AC152</f>
        <v>0</v>
      </c>
      <c r="AD160" s="508">
        <f>SUM(AD156,AD157-(IFERROR(VLOOKUP('D2'!$C$50,$C$45:AD$51,5+AD$4,0),0)))*G.Asm!$F$38*AD152</f>
        <v>0</v>
      </c>
      <c r="AE160" s="508">
        <f>SUM(AE156,AE157-(IFERROR(VLOOKUP('D2'!$C$50,$C$45:AE$51,5+AE$4,0),0)))*G.Asm!$F$38*AE152</f>
        <v>0</v>
      </c>
      <c r="AF160" s="508">
        <f>SUM(AF156,AF157-(IFERROR(VLOOKUP('D2'!$C$50,$C$45:AF$51,5+AF$4,0),0)))*G.Asm!$F$38*AF152</f>
        <v>0</v>
      </c>
      <c r="AG160" s="508">
        <f>SUM(AG156,AG157-(IFERROR(VLOOKUP('D2'!$C$50,$C$45:AG$51,5+AG$4,0),0)))*G.Asm!$F$38*AG152</f>
        <v>0</v>
      </c>
      <c r="AH160" s="508">
        <f>SUM(AH156,AH157-(IFERROR(VLOOKUP('D2'!$C$50,$C$45:AH$51,5+AH$4,0),0)))*G.Asm!$F$38*AH152</f>
        <v>0</v>
      </c>
      <c r="AI160" s="508">
        <f>SUM(AI156,AI157-(IFERROR(VLOOKUP('D2'!$C$50,$C$45:AI$51,5+AI$4,0),0)))*G.Asm!$F$38*AI152</f>
        <v>0</v>
      </c>
      <c r="AJ160" s="508">
        <f>SUM(AJ156,AJ157-(IFERROR(VLOOKUP('D2'!$C$50,$C$45:AJ$51,5+AJ$4,0),0)))*G.Asm!$F$38*AJ152</f>
        <v>0</v>
      </c>
      <c r="AK160" s="508">
        <f>SUM(AK156,AK157-(IFERROR(VLOOKUP('D2'!$C$50,$C$45:AK$51,5+AK$4,0),0)))*G.Asm!$F$38*AK152</f>
        <v>0</v>
      </c>
      <c r="AL160" s="508">
        <f>SUM(AL156,AL157-(IFERROR(VLOOKUP('D2'!$C$50,$C$45:AL$51,5+AL$4,0),0)))*G.Asm!$F$38*AL152</f>
        <v>0</v>
      </c>
      <c r="AM160" s="508">
        <f>SUM(AM156,AM157-(IFERROR(VLOOKUP('D2'!$C$50,$C$45:AM$51,5+AM$4,0),0)))*G.Asm!$F$38*AM152</f>
        <v>0</v>
      </c>
      <c r="AN160" s="508">
        <f>SUM(AN156,AN157-(IFERROR(VLOOKUP('D2'!$C$50,$C$45:AN$51,5+AN$4,0),0)))*G.Asm!$F$38*AN152</f>
        <v>0</v>
      </c>
      <c r="AO160" s="508">
        <f>SUM(AO156,AO157-(IFERROR(VLOOKUP('D2'!$C$50,$C$45:AO$51,5+AO$4,0),0)))*G.Asm!$F$38*AO152</f>
        <v>0</v>
      </c>
      <c r="AP160" s="508">
        <f>SUM(AP156,AP157-(IFERROR(VLOOKUP('D2'!$C$50,$C$45:AP$51,5+AP$4,0),0)))*G.Asm!$F$38*AP152</f>
        <v>0</v>
      </c>
      <c r="AQ160" s="508">
        <f>SUM(AQ156,AQ157-(IFERROR(VLOOKUP('D2'!$C$50,$C$45:AQ$51,5+AQ$4,0),0)))*G.Asm!$F$38*AQ152</f>
        <v>0</v>
      </c>
      <c r="AR160" s="508">
        <f>SUM(AR156,AR157-(IFERROR(VLOOKUP('D2'!$C$50,$C$45:AR$51,5+AR$4,0),0)))*G.Asm!$F$38*AR152</f>
        <v>0</v>
      </c>
      <c r="AS160" s="508">
        <f>SUM(AS156,AS157-(IFERROR(VLOOKUP('D2'!$C$50,$C$45:AS$51,5+AS$4,0),0)))*G.Asm!$F$38*AS152</f>
        <v>0</v>
      </c>
      <c r="AT160" s="508">
        <f>SUM(AT156,AT157-(IFERROR(VLOOKUP('D2'!$C$50,$C$45:AT$51,5+AT$4,0),0)))*G.Asm!$F$38*AT152</f>
        <v>0</v>
      </c>
      <c r="AU160" s="508">
        <f>SUM(AU156,AU157-(IFERROR(VLOOKUP('D2'!$C$50,$C$45:AU$51,5+AU$4,0),0)))*G.Asm!$F$38*AU152</f>
        <v>0</v>
      </c>
      <c r="AV160" s="508">
        <f>SUM(AV156,AV157-(IFERROR(VLOOKUP('D2'!$C$50,$C$45:AV$51,5+AV$4,0),0)))*G.Asm!$F$38*AV152</f>
        <v>0</v>
      </c>
      <c r="AW160" s="508">
        <f>SUM(AW156,AW157-(IFERROR(VLOOKUP('D2'!$C$50,$C$45:AW$51,5+AW$4,0),0)))*G.Asm!$F$38*AW152</f>
        <v>0</v>
      </c>
      <c r="AX160" s="508">
        <f>SUM(AX156,AX157-(IFERROR(VLOOKUP('D2'!$C$50,$C$45:AX$51,5+AX$4,0),0)))*G.Asm!$F$38*AX152</f>
        <v>0</v>
      </c>
      <c r="AY160" s="508">
        <f>SUM(AY156,AY157-(IFERROR(VLOOKUP('D2'!$C$50,$C$45:AY$51,5+AY$4,0),0)))*G.Asm!$F$38*AY152</f>
        <v>0</v>
      </c>
      <c r="AZ160" s="508">
        <f>SUM(AZ156,AZ157-(IFERROR(VLOOKUP('D2'!$C$50,$C$45:AZ$51,5+AZ$4,0),0)))*G.Asm!$F$38*AZ152</f>
        <v>0</v>
      </c>
      <c r="BA160" s="508">
        <f>SUM(BA156,BA157-(IFERROR(VLOOKUP('D2'!$C$50,$C$45:BA$51,5+BA$4,0),0)))*G.Asm!$F$38*BA152</f>
        <v>0</v>
      </c>
      <c r="BB160" s="508">
        <f>SUM(BB156,BB157-(IFERROR(VLOOKUP('D2'!$C$50,$C$45:BB$51,5+BB$4,0),0)))*G.Asm!$F$38*BB152</f>
        <v>0</v>
      </c>
      <c r="BC160" s="508">
        <f>SUM(BC156,BC157-(IFERROR(VLOOKUP('D2'!$C$50,$C$45:BC$51,5+BC$4,0),0)))*G.Asm!$F$38*BC152</f>
        <v>0</v>
      </c>
      <c r="BD160" s="508">
        <f>SUM(BD156,BD157-(IFERROR(VLOOKUP('D2'!$C$50,$C$45:BD$51,5+BD$4,0),0)))*G.Asm!$F$38*BD152</f>
        <v>0</v>
      </c>
      <c r="BE160" s="508">
        <f>SUM(BE156,BE157-(IFERROR(VLOOKUP('D2'!$C$50,$C$45:BE$51,5+BE$4,0),0)))*G.Asm!$F$38*BE152</f>
        <v>0</v>
      </c>
      <c r="BF160" s="508">
        <f>SUM(BF156,BF157-(IFERROR(VLOOKUP('D2'!$C$50,$C$45:BF$51,5+BF$4,0),0)))*G.Asm!$F$38*BF152</f>
        <v>0</v>
      </c>
      <c r="BG160" s="508">
        <f>SUM(BG156,BG157-(IFERROR(VLOOKUP('D2'!$C$50,$C$45:BG$51,5+BG$4,0),0)))*G.Asm!$F$38*BG152</f>
        <v>0</v>
      </c>
      <c r="BH160" s="508">
        <f>SUM(BH156,BH157-(IFERROR(VLOOKUP('D2'!$C$50,$C$45:BH$51,5+BH$4,0),0)))*G.Asm!$F$38*BH152</f>
        <v>0</v>
      </c>
      <c r="BI160" s="508">
        <f>SUM(BI156,BI157-(IFERROR(VLOOKUP('D2'!$C$50,$C$45:BI$51,5+BI$4,0),0)))*G.Asm!$F$38*BI152</f>
        <v>0</v>
      </c>
      <c r="BJ160" s="508">
        <f>SUM(BJ156,BJ157-(IFERROR(VLOOKUP('D2'!$C$50,$C$45:BJ$51,5+BJ$4,0),0)))*G.Asm!$F$38*BJ152</f>
        <v>0</v>
      </c>
      <c r="BK160" s="508">
        <f>SUM(BK156,BK157-(IFERROR(VLOOKUP('D2'!$C$50,$C$45:BK$51,5+BK$4,0),0)))*G.Asm!$F$38*BK152</f>
        <v>0</v>
      </c>
      <c r="BL160" s="508">
        <f>SUM(BL156,BL157-(IFERROR(VLOOKUP('D2'!$C$50,$C$45:BL$51,5+BL$4,0),0)))*G.Asm!$F$38*BL152</f>
        <v>0</v>
      </c>
      <c r="BM160" s="508">
        <f>SUM(BM156,BM157-(IFERROR(VLOOKUP('D2'!$C$50,$C$45:BM$51,5+BM$4,0),0)))*G.Asm!$F$38*BM152</f>
        <v>0</v>
      </c>
      <c r="BN160" s="508">
        <f>SUM(BN156,BN157-(IFERROR(VLOOKUP('D2'!$C$50,$C$45:BN$51,5+BN$4,0),0)))*G.Asm!$F$38*BN152</f>
        <v>0</v>
      </c>
      <c r="BO160" s="508">
        <f>SUM(BO156,BO157-(IFERROR(VLOOKUP('D2'!$C$50,$C$45:BO$51,5+BO$4,0),0)))*G.Asm!$F$38*BO152</f>
        <v>0</v>
      </c>
      <c r="BP160" s="508">
        <f>SUM(BP156,BP157-(IFERROR(VLOOKUP('D2'!$C$50,$C$45:BP$51,5+BP$4,0),0)))*G.Asm!$F$38*BP152</f>
        <v>0</v>
      </c>
      <c r="BQ160" s="508">
        <f>SUM(BQ156,BQ157-(IFERROR(VLOOKUP('D2'!$C$50,$C$45:BQ$51,5+BQ$4,0),0)))*G.Asm!$F$38*BQ152</f>
        <v>0</v>
      </c>
      <c r="BR160" s="508">
        <f>SUM(BR156,BR157-(IFERROR(VLOOKUP('D2'!$C$50,$C$45:BR$51,5+BR$4,0),0)))*G.Asm!$F$38*BR152</f>
        <v>0</v>
      </c>
      <c r="BS160" s="508">
        <f>SUM(BS156,BS157-(IFERROR(VLOOKUP('D2'!$C$50,$C$45:BS$51,5+BS$4,0),0)))*G.Asm!$F$38*BS152</f>
        <v>0</v>
      </c>
      <c r="BT160" s="508">
        <f>SUM(BT156,BT157-(IFERROR(VLOOKUP('D2'!$C$50,$C$45:BT$51,5+BT$4,0),0)))*G.Asm!$F$38*BT152</f>
        <v>0</v>
      </c>
      <c r="BU160" s="508">
        <f>SUM(BU156,BU157-(IFERROR(VLOOKUP('D2'!$C$50,$C$45:BU$51,5+BU$4,0),0)))*G.Asm!$F$38*BU152</f>
        <v>0</v>
      </c>
      <c r="BV160" s="508">
        <f>SUM(BV156,BV157-(IFERROR(VLOOKUP('D2'!$C$50,$C$45:BV$51,5+BV$4,0),0)))*G.Asm!$F$38*BV152</f>
        <v>0</v>
      </c>
      <c r="BW160" s="508">
        <f>SUM(BW156,BW157-(IFERROR(VLOOKUP('D2'!$C$50,$C$45:BW$51,5+BW$4,0),0)))*G.Asm!$F$38*BW152</f>
        <v>0</v>
      </c>
      <c r="BX160" s="508">
        <f>SUM(BX156,BX157-(IFERROR(VLOOKUP('D2'!$C$50,$C$45:BX$51,5+BX$4,0),0)))*G.Asm!$F$38*BX152</f>
        <v>0</v>
      </c>
      <c r="BY160" s="508">
        <f>SUM(BY156,BY157-(IFERROR(VLOOKUP('D2'!$C$50,$C$45:BY$51,5+BY$4,0),0)))*G.Asm!$F$38*BY152</f>
        <v>0</v>
      </c>
      <c r="BZ160" s="508">
        <f>SUM(BZ156,BZ157-(IFERROR(VLOOKUP('D2'!$C$50,$C$45:BZ$51,5+BZ$4,0),0)))*G.Asm!$F$38*BZ152</f>
        <v>0</v>
      </c>
      <c r="CA160" s="508">
        <f>SUM(CA156,CA157-(IFERROR(VLOOKUP('D2'!$C$50,$C$45:CA$51,5+CA$4,0),0)))*G.Asm!$F$38*CA152</f>
        <v>0</v>
      </c>
      <c r="CB160" s="508">
        <f>SUM(CB156,CB157-(IFERROR(VLOOKUP('D2'!$C$50,$C$45:CB$51,5+CB$4,0),0)))*G.Asm!$F$38*CB152</f>
        <v>0</v>
      </c>
      <c r="CC160" s="508">
        <f>SUM(CC156,CC157-(IFERROR(VLOOKUP('D2'!$C$50,$C$45:CC$51,5+CC$4,0),0)))*G.Asm!$F$38*CC152</f>
        <v>0</v>
      </c>
      <c r="CD160" s="508">
        <f>SUM(CD156,CD157-(IFERROR(VLOOKUP('D2'!$C$50,$C$45:CD$51,5+CD$4,0),0)))*G.Asm!$F$38*CD152</f>
        <v>0</v>
      </c>
      <c r="CE160" s="508">
        <f>SUM(CE156,CE157-(IFERROR(VLOOKUP('D2'!$C$50,$C$45:CE$51,5+CE$4,0),0)))*G.Asm!$F$38*CE152</f>
        <v>0</v>
      </c>
      <c r="CF160" s="508">
        <f>SUM(CF156,CF157-(IFERROR(VLOOKUP('D2'!$C$50,$C$45:CF$51,5+CF$4,0),0)))*G.Asm!$F$38*CF152</f>
        <v>0</v>
      </c>
      <c r="CG160" s="508">
        <f>SUM(CG156,CG157-(IFERROR(VLOOKUP('D2'!$C$50,$C$45:CG$51,5+CG$4,0),0)))*G.Asm!$F$38*CG152</f>
        <v>0</v>
      </c>
      <c r="CH160" s="508">
        <f>SUM(CH156,CH157-(IFERROR(VLOOKUP('D2'!$C$50,$C$45:CH$51,5+CH$4,0),0)))*G.Asm!$F$38*CH152</f>
        <v>0</v>
      </c>
      <c r="CI160" s="508">
        <f>SUM(CI156,CI157-(IFERROR(VLOOKUP('D2'!$C$50,$C$45:CI$51,5+CI$4,0),0)))*G.Asm!$F$38*CI152</f>
        <v>0</v>
      </c>
      <c r="CJ160" s="508">
        <f>SUM(CJ156,CJ157-(IFERROR(VLOOKUP('D2'!$C$50,$C$45:CJ$51,5+CJ$4,0),0)))*G.Asm!$F$38*CJ152</f>
        <v>0</v>
      </c>
      <c r="CK160" s="508">
        <f>SUM(CK156,CK157-(IFERROR(VLOOKUP('D2'!$C$50,$C$45:CK$51,5+CK$4,0),0)))*G.Asm!$F$38*CK152</f>
        <v>0</v>
      </c>
      <c r="CL160" s="508">
        <f>SUM(CL156,CL157-(IFERROR(VLOOKUP('D2'!$C$50,$C$45:CL$51,5+CL$4,0),0)))*G.Asm!$F$38*CL152</f>
        <v>0</v>
      </c>
      <c r="CM160" s="508">
        <f>SUM(CM156,CM157-(IFERROR(VLOOKUP('D2'!$C$50,$C$45:CM$51,5+CM$4,0),0)))*G.Asm!$F$38*CM152</f>
        <v>0</v>
      </c>
      <c r="CN160" s="508">
        <f>SUM(CN156,CN157-(IFERROR(VLOOKUP('D2'!$C$50,$C$45:CN$51,5+CN$4,0),0)))*G.Asm!$F$38*CN152</f>
        <v>0</v>
      </c>
      <c r="CO160" s="508">
        <f>SUM(CO156,CO157-(IFERROR(VLOOKUP('D2'!$C$50,$C$45:CO$51,5+CO$4,0),0)))*G.Asm!$F$38*CO152</f>
        <v>0</v>
      </c>
      <c r="CP160" s="508">
        <f>SUM(CP156,CP157-(IFERROR(VLOOKUP('D2'!$C$50,$C$45:CP$51,5+CP$4,0),0)))*G.Asm!$F$38*CP152</f>
        <v>0</v>
      </c>
      <c r="CQ160" s="508">
        <f>SUM(CQ156,CQ157-(IFERROR(VLOOKUP('D2'!$C$50,$C$45:CQ$51,5+CQ$4,0),0)))*G.Asm!$F$38*CQ152</f>
        <v>0</v>
      </c>
      <c r="CR160" s="508">
        <f>SUM(CR156,CR157-(IFERROR(VLOOKUP('D2'!$C$50,$C$45:CR$51,5+CR$4,0),0)))*G.Asm!$F$38*CR152</f>
        <v>0</v>
      </c>
      <c r="CS160" s="508">
        <f>SUM(CS156,CS157-(IFERROR(VLOOKUP('D2'!$C$50,$C$45:CS$51,5+CS$4,0),0)))*G.Asm!$F$38*CS152</f>
        <v>0</v>
      </c>
      <c r="CT160" s="72"/>
      <c r="CX160" s="384"/>
    </row>
    <row r="161" spans="1:98" s="3" customFormat="1" ht="14.25" hidden="1" customHeight="1" x14ac:dyDescent="0.3">
      <c r="C161" s="87"/>
      <c r="E161" s="495"/>
      <c r="F161" s="495"/>
      <c r="G161" s="510"/>
      <c r="H161" s="510"/>
      <c r="I161" s="510"/>
      <c r="J161" s="510"/>
      <c r="K161" s="510"/>
      <c r="L161" s="510"/>
      <c r="M161" s="510"/>
      <c r="N161" s="510"/>
      <c r="O161" s="510"/>
      <c r="P161" s="510"/>
      <c r="Q161" s="510"/>
      <c r="R161" s="510"/>
      <c r="S161" s="510"/>
      <c r="T161" s="510"/>
      <c r="U161" s="510"/>
      <c r="V161" s="510"/>
      <c r="W161" s="510"/>
      <c r="X161" s="510"/>
      <c r="Y161" s="510"/>
      <c r="Z161" s="510"/>
      <c r="AA161" s="510"/>
      <c r="AB161" s="510"/>
      <c r="AC161" s="510"/>
      <c r="AD161" s="510"/>
      <c r="AE161" s="510"/>
      <c r="AF161" s="510"/>
      <c r="AG161" s="510"/>
      <c r="AH161" s="510"/>
      <c r="AI161" s="510"/>
      <c r="AJ161" s="510"/>
      <c r="AK161" s="510"/>
      <c r="AL161" s="510"/>
      <c r="AM161" s="510"/>
      <c r="AN161" s="510"/>
      <c r="AO161" s="510"/>
      <c r="AP161" s="510"/>
      <c r="AQ161" s="510"/>
      <c r="AR161" s="510"/>
      <c r="AS161" s="510"/>
      <c r="AT161" s="510"/>
      <c r="AU161" s="510"/>
      <c r="AV161" s="510"/>
      <c r="AW161" s="510"/>
      <c r="AX161" s="510"/>
      <c r="AY161" s="510"/>
      <c r="AZ161" s="510"/>
      <c r="BA161" s="510"/>
      <c r="BB161" s="510"/>
      <c r="BC161" s="510"/>
      <c r="BD161" s="510"/>
      <c r="BE161" s="510"/>
      <c r="BF161" s="510"/>
      <c r="BG161" s="510"/>
      <c r="BH161" s="510"/>
      <c r="BI161" s="510"/>
      <c r="BJ161" s="510"/>
      <c r="BK161" s="510"/>
      <c r="BL161" s="510"/>
      <c r="BM161" s="510"/>
      <c r="BN161" s="510"/>
      <c r="BO161" s="510"/>
      <c r="BP161" s="510"/>
      <c r="BQ161" s="510"/>
      <c r="BR161" s="510"/>
      <c r="BS161" s="510"/>
      <c r="BT161" s="510"/>
      <c r="BU161" s="510"/>
      <c r="BV161" s="510"/>
      <c r="BW161" s="510"/>
      <c r="BX161" s="510"/>
      <c r="BY161" s="510"/>
      <c r="BZ161" s="510"/>
      <c r="CA161" s="510"/>
      <c r="CB161" s="510"/>
      <c r="CC161" s="510"/>
      <c r="CD161" s="510"/>
      <c r="CE161" s="510"/>
      <c r="CF161" s="510"/>
      <c r="CG161" s="510"/>
      <c r="CH161" s="510"/>
      <c r="CI161" s="510"/>
      <c r="CJ161" s="510"/>
      <c r="CK161" s="510"/>
      <c r="CL161" s="510"/>
      <c r="CM161" s="510"/>
      <c r="CN161" s="510"/>
      <c r="CO161" s="510"/>
      <c r="CP161" s="510"/>
      <c r="CQ161" s="510"/>
      <c r="CR161" s="510"/>
      <c r="CS161" s="510"/>
      <c r="CT161" s="12"/>
    </row>
    <row r="162" spans="1:98" hidden="1" x14ac:dyDescent="0.35">
      <c r="C162" s="77" t="s">
        <v>148</v>
      </c>
      <c r="D162" s="55"/>
      <c r="E162" s="492">
        <f t="shared" ref="E162:F162" si="58">-SUM(E156,E157,E159,E160)+E158</f>
        <v>0</v>
      </c>
      <c r="F162" s="492">
        <f t="shared" si="58"/>
        <v>0</v>
      </c>
      <c r="G162" s="492">
        <f>-SUM(G156,G157,G159,G160)+G158</f>
        <v>0</v>
      </c>
      <c r="H162" s="492">
        <f t="shared" ref="H162:BS162" si="59">-SUM(H156,H157,H159,H160)+H158</f>
        <v>0</v>
      </c>
      <c r="I162" s="492">
        <f t="shared" si="59"/>
        <v>0</v>
      </c>
      <c r="J162" s="492">
        <f t="shared" si="59"/>
        <v>0</v>
      </c>
      <c r="K162" s="492">
        <f t="shared" si="59"/>
        <v>0</v>
      </c>
      <c r="L162" s="492">
        <f t="shared" si="59"/>
        <v>0</v>
      </c>
      <c r="M162" s="492">
        <f t="shared" si="59"/>
        <v>0</v>
      </c>
      <c r="N162" s="492">
        <f t="shared" si="59"/>
        <v>0</v>
      </c>
      <c r="O162" s="492">
        <f t="shared" si="59"/>
        <v>0</v>
      </c>
      <c r="P162" s="492">
        <f t="shared" si="59"/>
        <v>0</v>
      </c>
      <c r="Q162" s="492">
        <f t="shared" si="59"/>
        <v>0</v>
      </c>
      <c r="R162" s="492">
        <f t="shared" si="59"/>
        <v>0</v>
      </c>
      <c r="S162" s="492">
        <f t="shared" si="59"/>
        <v>0</v>
      </c>
      <c r="T162" s="492">
        <f t="shared" si="59"/>
        <v>0</v>
      </c>
      <c r="U162" s="492">
        <f t="shared" si="59"/>
        <v>0</v>
      </c>
      <c r="V162" s="492">
        <f t="shared" si="59"/>
        <v>0</v>
      </c>
      <c r="W162" s="492">
        <f t="shared" si="59"/>
        <v>0</v>
      </c>
      <c r="X162" s="492">
        <f t="shared" si="59"/>
        <v>0</v>
      </c>
      <c r="Y162" s="492">
        <f t="shared" si="59"/>
        <v>0</v>
      </c>
      <c r="Z162" s="492">
        <f t="shared" si="59"/>
        <v>0</v>
      </c>
      <c r="AA162" s="492">
        <f t="shared" si="59"/>
        <v>0</v>
      </c>
      <c r="AB162" s="492">
        <f t="shared" si="59"/>
        <v>0</v>
      </c>
      <c r="AC162" s="492">
        <f t="shared" si="59"/>
        <v>0</v>
      </c>
      <c r="AD162" s="492">
        <f t="shared" si="59"/>
        <v>0</v>
      </c>
      <c r="AE162" s="492">
        <f t="shared" si="59"/>
        <v>0</v>
      </c>
      <c r="AF162" s="492">
        <f t="shared" si="59"/>
        <v>0</v>
      </c>
      <c r="AG162" s="492">
        <f t="shared" si="59"/>
        <v>0</v>
      </c>
      <c r="AH162" s="492">
        <f t="shared" si="59"/>
        <v>0</v>
      </c>
      <c r="AI162" s="492">
        <f t="shared" si="59"/>
        <v>0</v>
      </c>
      <c r="AJ162" s="492">
        <f t="shared" si="59"/>
        <v>0</v>
      </c>
      <c r="AK162" s="492">
        <f t="shared" si="59"/>
        <v>0</v>
      </c>
      <c r="AL162" s="492">
        <f t="shared" si="59"/>
        <v>0</v>
      </c>
      <c r="AM162" s="492">
        <f t="shared" si="59"/>
        <v>0</v>
      </c>
      <c r="AN162" s="492">
        <f t="shared" si="59"/>
        <v>0</v>
      </c>
      <c r="AO162" s="492">
        <f t="shared" si="59"/>
        <v>0</v>
      </c>
      <c r="AP162" s="492">
        <f t="shared" si="59"/>
        <v>0</v>
      </c>
      <c r="AQ162" s="492">
        <f t="shared" si="59"/>
        <v>0</v>
      </c>
      <c r="AR162" s="492">
        <f t="shared" si="59"/>
        <v>0</v>
      </c>
      <c r="AS162" s="492">
        <f t="shared" si="59"/>
        <v>0</v>
      </c>
      <c r="AT162" s="492">
        <f t="shared" si="59"/>
        <v>0</v>
      </c>
      <c r="AU162" s="492">
        <f t="shared" si="59"/>
        <v>0</v>
      </c>
      <c r="AV162" s="492">
        <f t="shared" si="59"/>
        <v>0</v>
      </c>
      <c r="AW162" s="492">
        <f t="shared" si="59"/>
        <v>0</v>
      </c>
      <c r="AX162" s="492">
        <f t="shared" si="59"/>
        <v>0</v>
      </c>
      <c r="AY162" s="492">
        <f t="shared" si="59"/>
        <v>0</v>
      </c>
      <c r="AZ162" s="492">
        <f t="shared" si="59"/>
        <v>0</v>
      </c>
      <c r="BA162" s="492">
        <f t="shared" si="59"/>
        <v>0</v>
      </c>
      <c r="BB162" s="492">
        <f t="shared" si="59"/>
        <v>0</v>
      </c>
      <c r="BC162" s="492">
        <f t="shared" si="59"/>
        <v>0</v>
      </c>
      <c r="BD162" s="492">
        <f t="shared" si="59"/>
        <v>0</v>
      </c>
      <c r="BE162" s="492">
        <f t="shared" si="59"/>
        <v>0</v>
      </c>
      <c r="BF162" s="492">
        <f t="shared" si="59"/>
        <v>0</v>
      </c>
      <c r="BG162" s="492">
        <f t="shared" si="59"/>
        <v>0</v>
      </c>
      <c r="BH162" s="492">
        <f t="shared" si="59"/>
        <v>0</v>
      </c>
      <c r="BI162" s="492">
        <f t="shared" si="59"/>
        <v>0</v>
      </c>
      <c r="BJ162" s="492">
        <f t="shared" si="59"/>
        <v>0</v>
      </c>
      <c r="BK162" s="492">
        <f t="shared" si="59"/>
        <v>0</v>
      </c>
      <c r="BL162" s="492">
        <f t="shared" si="59"/>
        <v>0</v>
      </c>
      <c r="BM162" s="492">
        <f t="shared" si="59"/>
        <v>0</v>
      </c>
      <c r="BN162" s="492">
        <f t="shared" si="59"/>
        <v>0</v>
      </c>
      <c r="BO162" s="492">
        <f t="shared" si="59"/>
        <v>0</v>
      </c>
      <c r="BP162" s="492">
        <f t="shared" si="59"/>
        <v>0</v>
      </c>
      <c r="BQ162" s="492">
        <f t="shared" si="59"/>
        <v>0</v>
      </c>
      <c r="BR162" s="492">
        <f t="shared" si="59"/>
        <v>0</v>
      </c>
      <c r="BS162" s="492">
        <f t="shared" si="59"/>
        <v>0</v>
      </c>
      <c r="BT162" s="492">
        <f t="shared" ref="BT162:CS162" si="60">-SUM(BT156,BT157,BT159,BT160)+BT158</f>
        <v>0</v>
      </c>
      <c r="BU162" s="492">
        <f t="shared" si="60"/>
        <v>0</v>
      </c>
      <c r="BV162" s="492">
        <f t="shared" si="60"/>
        <v>0</v>
      </c>
      <c r="BW162" s="492">
        <f t="shared" si="60"/>
        <v>0</v>
      </c>
      <c r="BX162" s="492">
        <f t="shared" si="60"/>
        <v>0</v>
      </c>
      <c r="BY162" s="492">
        <f t="shared" si="60"/>
        <v>0</v>
      </c>
      <c r="BZ162" s="492">
        <f t="shared" si="60"/>
        <v>0</v>
      </c>
      <c r="CA162" s="492">
        <f t="shared" si="60"/>
        <v>0</v>
      </c>
      <c r="CB162" s="492">
        <f t="shared" si="60"/>
        <v>0</v>
      </c>
      <c r="CC162" s="492">
        <f t="shared" si="60"/>
        <v>0</v>
      </c>
      <c r="CD162" s="492">
        <f t="shared" si="60"/>
        <v>0</v>
      </c>
      <c r="CE162" s="492">
        <f t="shared" si="60"/>
        <v>0</v>
      </c>
      <c r="CF162" s="492">
        <f t="shared" si="60"/>
        <v>0</v>
      </c>
      <c r="CG162" s="492">
        <f t="shared" si="60"/>
        <v>0</v>
      </c>
      <c r="CH162" s="492">
        <f t="shared" si="60"/>
        <v>0</v>
      </c>
      <c r="CI162" s="492">
        <f t="shared" si="60"/>
        <v>0</v>
      </c>
      <c r="CJ162" s="492">
        <f t="shared" si="60"/>
        <v>0</v>
      </c>
      <c r="CK162" s="492">
        <f t="shared" si="60"/>
        <v>0</v>
      </c>
      <c r="CL162" s="492">
        <f t="shared" si="60"/>
        <v>0</v>
      </c>
      <c r="CM162" s="492">
        <f t="shared" si="60"/>
        <v>0</v>
      </c>
      <c r="CN162" s="492">
        <f t="shared" si="60"/>
        <v>0</v>
      </c>
      <c r="CO162" s="492">
        <f t="shared" si="60"/>
        <v>0</v>
      </c>
      <c r="CP162" s="492">
        <f t="shared" si="60"/>
        <v>0</v>
      </c>
      <c r="CQ162" s="492">
        <f t="shared" si="60"/>
        <v>0</v>
      </c>
      <c r="CR162" s="492">
        <f t="shared" si="60"/>
        <v>0</v>
      </c>
      <c r="CS162" s="492">
        <f t="shared" si="60"/>
        <v>0</v>
      </c>
      <c r="CT162" s="13"/>
    </row>
    <row r="163" spans="1:98" hidden="1" x14ac:dyDescent="0.35">
      <c r="C163" s="88"/>
      <c r="D163" s="55"/>
      <c r="E163" s="502"/>
      <c r="F163" s="511"/>
      <c r="G163" s="495"/>
      <c r="H163" s="495"/>
      <c r="I163" s="495"/>
      <c r="J163" s="495"/>
      <c r="K163" s="495"/>
      <c r="L163" s="495"/>
      <c r="M163" s="495"/>
      <c r="N163" s="495"/>
      <c r="O163" s="495"/>
      <c r="P163" s="495"/>
      <c r="Q163" s="495"/>
      <c r="R163" s="495"/>
      <c r="S163" s="495"/>
      <c r="T163" s="495"/>
      <c r="U163" s="495"/>
      <c r="V163" s="495"/>
      <c r="W163" s="495"/>
      <c r="X163" s="495"/>
      <c r="Y163" s="495"/>
      <c r="Z163" s="495"/>
      <c r="AA163" s="495"/>
      <c r="AB163" s="495"/>
      <c r="AC163" s="495"/>
      <c r="AD163" s="495"/>
      <c r="AE163" s="495"/>
      <c r="AF163" s="495"/>
      <c r="AG163" s="495"/>
      <c r="AH163" s="495"/>
      <c r="AI163" s="495"/>
      <c r="AJ163" s="495"/>
      <c r="AK163" s="495"/>
      <c r="AL163" s="495"/>
      <c r="AM163" s="495"/>
      <c r="AN163" s="495"/>
      <c r="AO163" s="495"/>
      <c r="AP163" s="495"/>
      <c r="AQ163" s="495"/>
      <c r="AR163" s="495"/>
      <c r="AS163" s="495"/>
      <c r="AT163" s="495"/>
      <c r="AU163" s="495"/>
      <c r="AV163" s="495"/>
      <c r="AW163" s="495"/>
      <c r="AX163" s="495"/>
      <c r="AY163" s="495"/>
      <c r="AZ163" s="495"/>
      <c r="BA163" s="495"/>
      <c r="BB163" s="495"/>
      <c r="BC163" s="495"/>
      <c r="BD163" s="495"/>
      <c r="BE163" s="495"/>
      <c r="BF163" s="495"/>
      <c r="BG163" s="495"/>
      <c r="BH163" s="495"/>
      <c r="BI163" s="495"/>
      <c r="BJ163" s="495"/>
      <c r="BK163" s="495"/>
      <c r="BL163" s="495"/>
      <c r="BM163" s="495"/>
      <c r="BN163" s="495"/>
      <c r="BO163" s="495"/>
      <c r="BP163" s="495"/>
      <c r="BQ163" s="495"/>
      <c r="BR163" s="495"/>
      <c r="BS163" s="495"/>
      <c r="BT163" s="495"/>
      <c r="BU163" s="495"/>
      <c r="BV163" s="495"/>
      <c r="BW163" s="495"/>
      <c r="BX163" s="495"/>
      <c r="BY163" s="495"/>
      <c r="BZ163" s="495"/>
      <c r="CA163" s="495"/>
      <c r="CB163" s="495"/>
      <c r="CC163" s="495"/>
      <c r="CD163" s="495"/>
      <c r="CE163" s="495"/>
      <c r="CF163" s="495"/>
      <c r="CG163" s="495"/>
      <c r="CH163" s="495"/>
      <c r="CI163" s="495"/>
      <c r="CJ163" s="495"/>
      <c r="CK163" s="495"/>
      <c r="CL163" s="495"/>
      <c r="CM163" s="495"/>
      <c r="CN163" s="495"/>
      <c r="CO163" s="495"/>
      <c r="CP163" s="495"/>
      <c r="CQ163" s="495"/>
      <c r="CR163" s="495"/>
      <c r="CS163" s="495"/>
      <c r="CT163" s="13"/>
    </row>
    <row r="164" spans="1:98" s="5" customFormat="1" ht="13" hidden="1" x14ac:dyDescent="0.3">
      <c r="C164" s="217" t="s">
        <v>40</v>
      </c>
      <c r="D164" s="218"/>
      <c r="E164" s="512"/>
      <c r="F164" s="512"/>
      <c r="G164" s="513"/>
      <c r="H164" s="512"/>
      <c r="I164" s="512"/>
      <c r="J164" s="512"/>
      <c r="K164" s="512"/>
      <c r="L164" s="512"/>
      <c r="M164" s="512"/>
      <c r="N164" s="512"/>
      <c r="O164" s="512"/>
      <c r="P164" s="512"/>
      <c r="Q164" s="512"/>
      <c r="R164" s="512"/>
      <c r="S164" s="512"/>
      <c r="T164" s="512"/>
      <c r="U164" s="512"/>
      <c r="V164" s="512"/>
      <c r="W164" s="512"/>
      <c r="X164" s="512"/>
      <c r="Y164" s="512"/>
      <c r="Z164" s="512"/>
      <c r="AA164" s="512"/>
      <c r="AB164" s="512"/>
      <c r="AC164" s="512"/>
      <c r="AD164" s="512"/>
      <c r="AE164" s="512"/>
      <c r="AF164" s="512"/>
      <c r="AG164" s="512"/>
      <c r="AH164" s="512"/>
      <c r="AI164" s="512"/>
      <c r="AJ164" s="512"/>
      <c r="AK164" s="512"/>
      <c r="AL164" s="512"/>
      <c r="AM164" s="512"/>
      <c r="AN164" s="512"/>
      <c r="AO164" s="512"/>
      <c r="AP164" s="512"/>
      <c r="AQ164" s="512"/>
      <c r="AR164" s="512"/>
      <c r="AS164" s="512"/>
      <c r="AT164" s="512"/>
      <c r="AU164" s="512"/>
      <c r="AV164" s="512"/>
      <c r="AW164" s="512"/>
      <c r="AX164" s="512"/>
      <c r="AY164" s="512"/>
      <c r="AZ164" s="512"/>
      <c r="BA164" s="512"/>
      <c r="BB164" s="512"/>
      <c r="BC164" s="512"/>
      <c r="BD164" s="512"/>
      <c r="BE164" s="512"/>
      <c r="BF164" s="512"/>
      <c r="BG164" s="512"/>
      <c r="BH164" s="512"/>
      <c r="BI164" s="512"/>
      <c r="BJ164" s="512"/>
      <c r="BK164" s="512"/>
      <c r="BL164" s="512"/>
      <c r="BM164" s="512"/>
      <c r="BN164" s="512"/>
      <c r="BO164" s="512"/>
      <c r="BP164" s="512"/>
      <c r="BQ164" s="512"/>
      <c r="BR164" s="512"/>
      <c r="BS164" s="512"/>
      <c r="BT164" s="512"/>
      <c r="BU164" s="512"/>
      <c r="BV164" s="512"/>
      <c r="BW164" s="512"/>
      <c r="BX164" s="512"/>
      <c r="BY164" s="512"/>
      <c r="BZ164" s="512"/>
      <c r="CA164" s="512"/>
      <c r="CB164" s="512"/>
      <c r="CC164" s="512"/>
      <c r="CD164" s="512"/>
      <c r="CE164" s="512"/>
      <c r="CF164" s="512"/>
      <c r="CG164" s="512"/>
      <c r="CH164" s="512"/>
      <c r="CI164" s="512"/>
      <c r="CJ164" s="512"/>
      <c r="CK164" s="512"/>
      <c r="CL164" s="512"/>
      <c r="CM164" s="512"/>
      <c r="CN164" s="512"/>
      <c r="CO164" s="512"/>
      <c r="CP164" s="512"/>
      <c r="CQ164" s="512"/>
      <c r="CR164" s="512"/>
      <c r="CS164" s="512"/>
      <c r="CT164" s="12"/>
    </row>
    <row r="165" spans="1:98" hidden="1" x14ac:dyDescent="0.35">
      <c r="E165" s="495"/>
      <c r="F165" s="495"/>
      <c r="G165" s="131"/>
      <c r="H165" s="131"/>
      <c r="I165" s="131"/>
      <c r="J165" s="131"/>
      <c r="K165" s="131"/>
      <c r="L165" s="131"/>
      <c r="M165" s="131"/>
      <c r="N165" s="131"/>
      <c r="O165" s="131"/>
      <c r="P165" s="131"/>
      <c r="Q165" s="131"/>
      <c r="R165" s="131"/>
      <c r="S165" s="131"/>
      <c r="T165" s="131"/>
      <c r="U165" s="131"/>
      <c r="V165" s="131"/>
      <c r="W165" s="131"/>
      <c r="X165" s="131"/>
      <c r="Y165" s="131"/>
      <c r="Z165" s="131"/>
      <c r="AA165" s="131"/>
      <c r="AB165" s="131"/>
      <c r="AC165" s="131"/>
      <c r="AD165" s="131"/>
      <c r="AE165" s="131"/>
      <c r="AF165" s="131"/>
      <c r="AG165" s="131"/>
      <c r="AH165" s="131"/>
      <c r="AI165" s="131"/>
      <c r="AJ165" s="131"/>
      <c r="AK165" s="131"/>
      <c r="AL165" s="131"/>
      <c r="AM165" s="131"/>
      <c r="AN165" s="131"/>
      <c r="AO165" s="131"/>
      <c r="AP165" s="131"/>
      <c r="AQ165" s="131"/>
      <c r="AR165" s="131"/>
      <c r="AS165" s="131"/>
      <c r="AT165" s="131"/>
      <c r="AU165" s="131"/>
      <c r="AV165" s="131"/>
      <c r="AW165" s="131"/>
      <c r="AX165" s="131"/>
      <c r="AY165" s="131"/>
      <c r="AZ165" s="131"/>
      <c r="BA165" s="131"/>
      <c r="BB165" s="131"/>
      <c r="BC165" s="131"/>
      <c r="BD165" s="131"/>
      <c r="BE165" s="131"/>
      <c r="BF165" s="131"/>
      <c r="BG165" s="131"/>
      <c r="BH165" s="131"/>
      <c r="BI165" s="131"/>
      <c r="BJ165" s="131"/>
      <c r="BK165" s="131"/>
      <c r="BL165" s="131"/>
      <c r="BM165" s="131"/>
      <c r="BN165" s="131"/>
      <c r="BO165" s="131"/>
      <c r="BP165" s="131"/>
      <c r="BQ165" s="131"/>
      <c r="BR165" s="131"/>
      <c r="BS165" s="131"/>
      <c r="BT165" s="131"/>
      <c r="BU165" s="131"/>
      <c r="BV165" s="131"/>
      <c r="BW165" s="131"/>
      <c r="BX165" s="131"/>
      <c r="BY165" s="131"/>
      <c r="BZ165" s="131"/>
      <c r="CA165" s="131"/>
      <c r="CB165" s="131"/>
      <c r="CC165" s="131"/>
      <c r="CD165" s="131"/>
      <c r="CE165" s="131"/>
      <c r="CF165" s="131"/>
      <c r="CG165" s="131"/>
      <c r="CH165" s="131"/>
      <c r="CI165" s="131"/>
      <c r="CJ165" s="131"/>
      <c r="CK165" s="131"/>
      <c r="CL165" s="131"/>
      <c r="CM165" s="131"/>
      <c r="CN165" s="131"/>
      <c r="CO165" s="131"/>
      <c r="CP165" s="131"/>
      <c r="CQ165" s="131"/>
      <c r="CR165" s="131"/>
      <c r="CS165" s="131"/>
      <c r="CT165" s="9"/>
    </row>
    <row r="166" spans="1:98" s="71" customFormat="1" ht="14.25" hidden="1" customHeight="1" x14ac:dyDescent="0.3">
      <c r="C166" s="68" t="str">
        <f>C9</f>
        <v>A. Total investment costs</v>
      </c>
      <c r="E166" s="509">
        <f>G166+NPV(G.Asm!$F$40,H166:INDEX(H166:CS166,RP))</f>
        <v>0</v>
      </c>
      <c r="F166" s="509">
        <f>SUMIF($G$4:$CS$4,"&lt;="&amp;RP,G166:CS166)</f>
        <v>0</v>
      </c>
      <c r="G166" s="508">
        <f t="shared" ref="G166:AL166" si="61">G9</f>
        <v>0</v>
      </c>
      <c r="H166" s="508">
        <f t="shared" si="61"/>
        <v>0</v>
      </c>
      <c r="I166" s="508">
        <f t="shared" si="61"/>
        <v>0</v>
      </c>
      <c r="J166" s="508">
        <f t="shared" si="61"/>
        <v>0</v>
      </c>
      <c r="K166" s="508">
        <f t="shared" si="61"/>
        <v>0</v>
      </c>
      <c r="L166" s="508">
        <f t="shared" si="61"/>
        <v>0</v>
      </c>
      <c r="M166" s="508">
        <f t="shared" si="61"/>
        <v>0</v>
      </c>
      <c r="N166" s="508">
        <f t="shared" si="61"/>
        <v>0</v>
      </c>
      <c r="O166" s="508">
        <f t="shared" si="61"/>
        <v>0</v>
      </c>
      <c r="P166" s="508">
        <f t="shared" si="61"/>
        <v>0</v>
      </c>
      <c r="Q166" s="508">
        <f t="shared" si="61"/>
        <v>0</v>
      </c>
      <c r="R166" s="508">
        <f t="shared" si="61"/>
        <v>0</v>
      </c>
      <c r="S166" s="508">
        <f t="shared" si="61"/>
        <v>0</v>
      </c>
      <c r="T166" s="508">
        <f t="shared" si="61"/>
        <v>0</v>
      </c>
      <c r="U166" s="508">
        <f t="shared" si="61"/>
        <v>0</v>
      </c>
      <c r="V166" s="508">
        <f t="shared" si="61"/>
        <v>0</v>
      </c>
      <c r="W166" s="508">
        <f t="shared" si="61"/>
        <v>0</v>
      </c>
      <c r="X166" s="508">
        <f t="shared" si="61"/>
        <v>0</v>
      </c>
      <c r="Y166" s="508">
        <f t="shared" si="61"/>
        <v>0</v>
      </c>
      <c r="Z166" s="508">
        <f t="shared" si="61"/>
        <v>0</v>
      </c>
      <c r="AA166" s="508">
        <f t="shared" si="61"/>
        <v>0</v>
      </c>
      <c r="AB166" s="508">
        <f t="shared" si="61"/>
        <v>0</v>
      </c>
      <c r="AC166" s="508">
        <f t="shared" si="61"/>
        <v>0</v>
      </c>
      <c r="AD166" s="508">
        <f t="shared" si="61"/>
        <v>0</v>
      </c>
      <c r="AE166" s="508">
        <f t="shared" si="61"/>
        <v>0</v>
      </c>
      <c r="AF166" s="508">
        <f t="shared" si="61"/>
        <v>0</v>
      </c>
      <c r="AG166" s="508">
        <f t="shared" si="61"/>
        <v>0</v>
      </c>
      <c r="AH166" s="508">
        <f t="shared" si="61"/>
        <v>0</v>
      </c>
      <c r="AI166" s="508">
        <f t="shared" si="61"/>
        <v>0</v>
      </c>
      <c r="AJ166" s="508">
        <f t="shared" si="61"/>
        <v>0</v>
      </c>
      <c r="AK166" s="508">
        <f t="shared" si="61"/>
        <v>0</v>
      </c>
      <c r="AL166" s="508">
        <f t="shared" si="61"/>
        <v>0</v>
      </c>
      <c r="AM166" s="508">
        <f t="shared" ref="AM166:BR166" si="62">AM9</f>
        <v>0</v>
      </c>
      <c r="AN166" s="508">
        <f t="shared" si="62"/>
        <v>0</v>
      </c>
      <c r="AO166" s="508">
        <f t="shared" si="62"/>
        <v>0</v>
      </c>
      <c r="AP166" s="508">
        <f t="shared" si="62"/>
        <v>0</v>
      </c>
      <c r="AQ166" s="508">
        <f t="shared" si="62"/>
        <v>0</v>
      </c>
      <c r="AR166" s="508">
        <f t="shared" si="62"/>
        <v>0</v>
      </c>
      <c r="AS166" s="508">
        <f t="shared" si="62"/>
        <v>0</v>
      </c>
      <c r="AT166" s="508">
        <f t="shared" si="62"/>
        <v>0</v>
      </c>
      <c r="AU166" s="508">
        <f t="shared" si="62"/>
        <v>0</v>
      </c>
      <c r="AV166" s="508">
        <f t="shared" si="62"/>
        <v>0</v>
      </c>
      <c r="AW166" s="508">
        <f t="shared" si="62"/>
        <v>0</v>
      </c>
      <c r="AX166" s="508">
        <f t="shared" si="62"/>
        <v>0</v>
      </c>
      <c r="AY166" s="508">
        <f t="shared" si="62"/>
        <v>0</v>
      </c>
      <c r="AZ166" s="508">
        <f t="shared" si="62"/>
        <v>0</v>
      </c>
      <c r="BA166" s="508">
        <f t="shared" si="62"/>
        <v>0</v>
      </c>
      <c r="BB166" s="508">
        <f t="shared" si="62"/>
        <v>0</v>
      </c>
      <c r="BC166" s="508">
        <f t="shared" si="62"/>
        <v>0</v>
      </c>
      <c r="BD166" s="508">
        <f t="shared" si="62"/>
        <v>0</v>
      </c>
      <c r="BE166" s="508">
        <f t="shared" si="62"/>
        <v>0</v>
      </c>
      <c r="BF166" s="508">
        <f t="shared" si="62"/>
        <v>0</v>
      </c>
      <c r="BG166" s="508">
        <f t="shared" si="62"/>
        <v>0</v>
      </c>
      <c r="BH166" s="508">
        <f t="shared" si="62"/>
        <v>0</v>
      </c>
      <c r="BI166" s="508">
        <f t="shared" si="62"/>
        <v>0</v>
      </c>
      <c r="BJ166" s="508">
        <f t="shared" si="62"/>
        <v>0</v>
      </c>
      <c r="BK166" s="508">
        <f t="shared" si="62"/>
        <v>0</v>
      </c>
      <c r="BL166" s="508">
        <f t="shared" si="62"/>
        <v>0</v>
      </c>
      <c r="BM166" s="508">
        <f t="shared" si="62"/>
        <v>0</v>
      </c>
      <c r="BN166" s="508">
        <f t="shared" si="62"/>
        <v>0</v>
      </c>
      <c r="BO166" s="508">
        <f t="shared" si="62"/>
        <v>0</v>
      </c>
      <c r="BP166" s="508">
        <f t="shared" si="62"/>
        <v>0</v>
      </c>
      <c r="BQ166" s="508">
        <f t="shared" si="62"/>
        <v>0</v>
      </c>
      <c r="BR166" s="508">
        <f t="shared" si="62"/>
        <v>0</v>
      </c>
      <c r="BS166" s="508">
        <f t="shared" ref="BS166:CS166" si="63">BS9</f>
        <v>0</v>
      </c>
      <c r="BT166" s="508">
        <f t="shared" si="63"/>
        <v>0</v>
      </c>
      <c r="BU166" s="508">
        <f t="shared" si="63"/>
        <v>0</v>
      </c>
      <c r="BV166" s="508">
        <f t="shared" si="63"/>
        <v>0</v>
      </c>
      <c r="BW166" s="508">
        <f t="shared" si="63"/>
        <v>0</v>
      </c>
      <c r="BX166" s="508">
        <f t="shared" si="63"/>
        <v>0</v>
      </c>
      <c r="BY166" s="508">
        <f t="shared" si="63"/>
        <v>0</v>
      </c>
      <c r="BZ166" s="508">
        <f t="shared" si="63"/>
        <v>0</v>
      </c>
      <c r="CA166" s="508">
        <f t="shared" si="63"/>
        <v>0</v>
      </c>
      <c r="CB166" s="508">
        <f t="shared" si="63"/>
        <v>0</v>
      </c>
      <c r="CC166" s="508">
        <f t="shared" si="63"/>
        <v>0</v>
      </c>
      <c r="CD166" s="508">
        <f t="shared" si="63"/>
        <v>0</v>
      </c>
      <c r="CE166" s="508">
        <f t="shared" si="63"/>
        <v>0</v>
      </c>
      <c r="CF166" s="508">
        <f t="shared" si="63"/>
        <v>0</v>
      </c>
      <c r="CG166" s="508">
        <f t="shared" si="63"/>
        <v>0</v>
      </c>
      <c r="CH166" s="508">
        <f t="shared" si="63"/>
        <v>0</v>
      </c>
      <c r="CI166" s="508">
        <f t="shared" si="63"/>
        <v>0</v>
      </c>
      <c r="CJ166" s="508">
        <f t="shared" si="63"/>
        <v>0</v>
      </c>
      <c r="CK166" s="508">
        <f t="shared" si="63"/>
        <v>0</v>
      </c>
      <c r="CL166" s="508">
        <f t="shared" si="63"/>
        <v>0</v>
      </c>
      <c r="CM166" s="508">
        <f t="shared" si="63"/>
        <v>0</v>
      </c>
      <c r="CN166" s="508">
        <f t="shared" si="63"/>
        <v>0</v>
      </c>
      <c r="CO166" s="508">
        <f t="shared" si="63"/>
        <v>0</v>
      </c>
      <c r="CP166" s="508">
        <f t="shared" si="63"/>
        <v>0</v>
      </c>
      <c r="CQ166" s="508">
        <f t="shared" si="63"/>
        <v>0</v>
      </c>
      <c r="CR166" s="508">
        <f t="shared" si="63"/>
        <v>0</v>
      </c>
      <c r="CS166" s="508">
        <f t="shared" si="63"/>
        <v>0</v>
      </c>
      <c r="CT166" s="72"/>
    </row>
    <row r="167" spans="1:98" ht="14.25" hidden="1" customHeight="1" x14ac:dyDescent="0.35">
      <c r="C167" s="81" t="str">
        <f>C40</f>
        <v>B. Residual value</v>
      </c>
      <c r="E167" s="492">
        <f>G167+NPV(G.Asm!$F$40,H167:INDEX(H167:CS167,RP))</f>
        <v>0</v>
      </c>
      <c r="F167" s="492">
        <f>SUMIF($G$4:$CS$4,"&lt;="&amp;RP,G167:CS167)</f>
        <v>0</v>
      </c>
      <c r="G167" s="66">
        <f t="shared" ref="G167:AL167" si="64">G40</f>
        <v>0</v>
      </c>
      <c r="H167" s="66">
        <f t="shared" si="64"/>
        <v>0</v>
      </c>
      <c r="I167" s="66">
        <f t="shared" si="64"/>
        <v>0</v>
      </c>
      <c r="J167" s="66">
        <f t="shared" si="64"/>
        <v>0</v>
      </c>
      <c r="K167" s="66">
        <f t="shared" si="64"/>
        <v>0</v>
      </c>
      <c r="L167" s="66">
        <f t="shared" si="64"/>
        <v>0</v>
      </c>
      <c r="M167" s="66">
        <f t="shared" si="64"/>
        <v>0</v>
      </c>
      <c r="N167" s="66">
        <f t="shared" si="64"/>
        <v>0</v>
      </c>
      <c r="O167" s="66">
        <f t="shared" si="64"/>
        <v>0</v>
      </c>
      <c r="P167" s="66">
        <f t="shared" si="64"/>
        <v>0</v>
      </c>
      <c r="Q167" s="66">
        <f t="shared" si="64"/>
        <v>0</v>
      </c>
      <c r="R167" s="66">
        <f t="shared" si="64"/>
        <v>0</v>
      </c>
      <c r="S167" s="66">
        <f t="shared" si="64"/>
        <v>0</v>
      </c>
      <c r="T167" s="66">
        <f t="shared" si="64"/>
        <v>0</v>
      </c>
      <c r="U167" s="66">
        <f t="shared" si="64"/>
        <v>0</v>
      </c>
      <c r="V167" s="66">
        <f t="shared" si="64"/>
        <v>0</v>
      </c>
      <c r="W167" s="66">
        <f t="shared" si="64"/>
        <v>0</v>
      </c>
      <c r="X167" s="66">
        <f t="shared" si="64"/>
        <v>0</v>
      </c>
      <c r="Y167" s="66">
        <f t="shared" si="64"/>
        <v>0</v>
      </c>
      <c r="Z167" s="66">
        <f t="shared" si="64"/>
        <v>0</v>
      </c>
      <c r="AA167" s="66">
        <f t="shared" si="64"/>
        <v>0</v>
      </c>
      <c r="AB167" s="66">
        <f t="shared" si="64"/>
        <v>0</v>
      </c>
      <c r="AC167" s="66">
        <f t="shared" si="64"/>
        <v>0</v>
      </c>
      <c r="AD167" s="66">
        <f t="shared" si="64"/>
        <v>0</v>
      </c>
      <c r="AE167" s="66">
        <f t="shared" si="64"/>
        <v>0</v>
      </c>
      <c r="AF167" s="66">
        <f t="shared" si="64"/>
        <v>0</v>
      </c>
      <c r="AG167" s="66">
        <f t="shared" si="64"/>
        <v>0</v>
      </c>
      <c r="AH167" s="66">
        <f t="shared" si="64"/>
        <v>0</v>
      </c>
      <c r="AI167" s="66">
        <f t="shared" si="64"/>
        <v>0</v>
      </c>
      <c r="AJ167" s="66">
        <f t="shared" si="64"/>
        <v>0</v>
      </c>
      <c r="AK167" s="66">
        <f t="shared" si="64"/>
        <v>0</v>
      </c>
      <c r="AL167" s="66">
        <f t="shared" si="64"/>
        <v>0</v>
      </c>
      <c r="AM167" s="66">
        <f t="shared" ref="AM167:BR167" si="65">AM40</f>
        <v>0</v>
      </c>
      <c r="AN167" s="66">
        <f t="shared" si="65"/>
        <v>0</v>
      </c>
      <c r="AO167" s="66">
        <f t="shared" si="65"/>
        <v>0</v>
      </c>
      <c r="AP167" s="66">
        <f t="shared" si="65"/>
        <v>0</v>
      </c>
      <c r="AQ167" s="66">
        <f t="shared" si="65"/>
        <v>0</v>
      </c>
      <c r="AR167" s="66">
        <f t="shared" si="65"/>
        <v>0</v>
      </c>
      <c r="AS167" s="66">
        <f t="shared" si="65"/>
        <v>0</v>
      </c>
      <c r="AT167" s="66">
        <f t="shared" si="65"/>
        <v>0</v>
      </c>
      <c r="AU167" s="66">
        <f t="shared" si="65"/>
        <v>0</v>
      </c>
      <c r="AV167" s="66">
        <f t="shared" si="65"/>
        <v>0</v>
      </c>
      <c r="AW167" s="66">
        <f t="shared" si="65"/>
        <v>0</v>
      </c>
      <c r="AX167" s="66">
        <f t="shared" si="65"/>
        <v>0</v>
      </c>
      <c r="AY167" s="66">
        <f t="shared" si="65"/>
        <v>0</v>
      </c>
      <c r="AZ167" s="66">
        <f t="shared" si="65"/>
        <v>0</v>
      </c>
      <c r="BA167" s="66">
        <f t="shared" si="65"/>
        <v>0</v>
      </c>
      <c r="BB167" s="66">
        <f t="shared" si="65"/>
        <v>0</v>
      </c>
      <c r="BC167" s="66">
        <f t="shared" si="65"/>
        <v>0</v>
      </c>
      <c r="BD167" s="66">
        <f t="shared" si="65"/>
        <v>0</v>
      </c>
      <c r="BE167" s="66">
        <f t="shared" si="65"/>
        <v>0</v>
      </c>
      <c r="BF167" s="66">
        <f t="shared" si="65"/>
        <v>0</v>
      </c>
      <c r="BG167" s="66">
        <f t="shared" si="65"/>
        <v>0</v>
      </c>
      <c r="BH167" s="66">
        <f t="shared" si="65"/>
        <v>0</v>
      </c>
      <c r="BI167" s="66">
        <f t="shared" si="65"/>
        <v>0</v>
      </c>
      <c r="BJ167" s="66">
        <f t="shared" si="65"/>
        <v>0</v>
      </c>
      <c r="BK167" s="66">
        <f t="shared" si="65"/>
        <v>0</v>
      </c>
      <c r="BL167" s="66">
        <f t="shared" si="65"/>
        <v>0</v>
      </c>
      <c r="BM167" s="66">
        <f t="shared" si="65"/>
        <v>0</v>
      </c>
      <c r="BN167" s="66">
        <f t="shared" si="65"/>
        <v>0</v>
      </c>
      <c r="BO167" s="66">
        <f t="shared" si="65"/>
        <v>0</v>
      </c>
      <c r="BP167" s="66">
        <f t="shared" si="65"/>
        <v>0</v>
      </c>
      <c r="BQ167" s="66">
        <f t="shared" si="65"/>
        <v>0</v>
      </c>
      <c r="BR167" s="66">
        <f t="shared" si="65"/>
        <v>0</v>
      </c>
      <c r="BS167" s="66">
        <f t="shared" ref="BS167:CS167" si="66">BS40</f>
        <v>0</v>
      </c>
      <c r="BT167" s="66">
        <f t="shared" si="66"/>
        <v>0</v>
      </c>
      <c r="BU167" s="66">
        <f t="shared" si="66"/>
        <v>0</v>
      </c>
      <c r="BV167" s="66">
        <f t="shared" si="66"/>
        <v>0</v>
      </c>
      <c r="BW167" s="66">
        <f t="shared" si="66"/>
        <v>0</v>
      </c>
      <c r="BX167" s="66">
        <f t="shared" si="66"/>
        <v>0</v>
      </c>
      <c r="BY167" s="66">
        <f t="shared" si="66"/>
        <v>0</v>
      </c>
      <c r="BZ167" s="66">
        <f t="shared" si="66"/>
        <v>0</v>
      </c>
      <c r="CA167" s="66">
        <f t="shared" si="66"/>
        <v>0</v>
      </c>
      <c r="CB167" s="66">
        <f t="shared" si="66"/>
        <v>0</v>
      </c>
      <c r="CC167" s="66">
        <f t="shared" si="66"/>
        <v>0</v>
      </c>
      <c r="CD167" s="66">
        <f t="shared" si="66"/>
        <v>0</v>
      </c>
      <c r="CE167" s="66">
        <f t="shared" si="66"/>
        <v>0</v>
      </c>
      <c r="CF167" s="66">
        <f t="shared" si="66"/>
        <v>0</v>
      </c>
      <c r="CG167" s="66">
        <f t="shared" si="66"/>
        <v>0</v>
      </c>
      <c r="CH167" s="66">
        <f t="shared" si="66"/>
        <v>0</v>
      </c>
      <c r="CI167" s="66">
        <f t="shared" si="66"/>
        <v>0</v>
      </c>
      <c r="CJ167" s="66">
        <f t="shared" si="66"/>
        <v>0</v>
      </c>
      <c r="CK167" s="66">
        <f t="shared" si="66"/>
        <v>0</v>
      </c>
      <c r="CL167" s="66">
        <f t="shared" si="66"/>
        <v>0</v>
      </c>
      <c r="CM167" s="66">
        <f t="shared" si="66"/>
        <v>0</v>
      </c>
      <c r="CN167" s="66">
        <f t="shared" si="66"/>
        <v>0</v>
      </c>
      <c r="CO167" s="66">
        <f t="shared" si="66"/>
        <v>0</v>
      </c>
      <c r="CP167" s="66">
        <f t="shared" si="66"/>
        <v>0</v>
      </c>
      <c r="CQ167" s="66">
        <f t="shared" si="66"/>
        <v>0</v>
      </c>
      <c r="CR167" s="66">
        <f t="shared" si="66"/>
        <v>0</v>
      </c>
      <c r="CS167" s="66">
        <f t="shared" si="66"/>
        <v>0</v>
      </c>
      <c r="CT167" s="9"/>
    </row>
    <row r="168" spans="1:98" ht="14.25" hidden="1" customHeight="1" x14ac:dyDescent="0.35">
      <c r="C168" s="81" t="str">
        <f>C44</f>
        <v>C. Total operating and maintenance costs</v>
      </c>
      <c r="E168" s="492">
        <f>G168+NPV(G.Asm!$F$40,H168:INDEX(H168:CS168,RP))</f>
        <v>0</v>
      </c>
      <c r="F168" s="492">
        <f>SUMIF($G$4:$CS$4,"&lt;="&amp;RP,G168:CS168)</f>
        <v>0</v>
      </c>
      <c r="G168" s="66">
        <f t="shared" ref="G168:AL168" si="67">G44</f>
        <v>0</v>
      </c>
      <c r="H168" s="66">
        <f t="shared" si="67"/>
        <v>0</v>
      </c>
      <c r="I168" s="66">
        <f t="shared" si="67"/>
        <v>0</v>
      </c>
      <c r="J168" s="66">
        <f t="shared" si="67"/>
        <v>0</v>
      </c>
      <c r="K168" s="66">
        <f t="shared" si="67"/>
        <v>0</v>
      </c>
      <c r="L168" s="66">
        <f t="shared" si="67"/>
        <v>0</v>
      </c>
      <c r="M168" s="66">
        <f t="shared" si="67"/>
        <v>0</v>
      </c>
      <c r="N168" s="66">
        <f t="shared" si="67"/>
        <v>0</v>
      </c>
      <c r="O168" s="66">
        <f t="shared" si="67"/>
        <v>0</v>
      </c>
      <c r="P168" s="66">
        <f t="shared" si="67"/>
        <v>0</v>
      </c>
      <c r="Q168" s="66">
        <f t="shared" si="67"/>
        <v>0</v>
      </c>
      <c r="R168" s="66">
        <f t="shared" si="67"/>
        <v>0</v>
      </c>
      <c r="S168" s="66">
        <f t="shared" si="67"/>
        <v>0</v>
      </c>
      <c r="T168" s="66">
        <f t="shared" si="67"/>
        <v>0</v>
      </c>
      <c r="U168" s="66">
        <f t="shared" si="67"/>
        <v>0</v>
      </c>
      <c r="V168" s="66">
        <f t="shared" si="67"/>
        <v>0</v>
      </c>
      <c r="W168" s="66">
        <f t="shared" si="67"/>
        <v>0</v>
      </c>
      <c r="X168" s="66">
        <f t="shared" si="67"/>
        <v>0</v>
      </c>
      <c r="Y168" s="66">
        <f t="shared" si="67"/>
        <v>0</v>
      </c>
      <c r="Z168" s="66">
        <f t="shared" si="67"/>
        <v>0</v>
      </c>
      <c r="AA168" s="66">
        <f t="shared" si="67"/>
        <v>0</v>
      </c>
      <c r="AB168" s="66">
        <f t="shared" si="67"/>
        <v>0</v>
      </c>
      <c r="AC168" s="66">
        <f t="shared" si="67"/>
        <v>0</v>
      </c>
      <c r="AD168" s="66">
        <f t="shared" si="67"/>
        <v>0</v>
      </c>
      <c r="AE168" s="66">
        <f t="shared" si="67"/>
        <v>0</v>
      </c>
      <c r="AF168" s="66">
        <f t="shared" si="67"/>
        <v>0</v>
      </c>
      <c r="AG168" s="66">
        <f t="shared" si="67"/>
        <v>0</v>
      </c>
      <c r="AH168" s="66">
        <f t="shared" si="67"/>
        <v>0</v>
      </c>
      <c r="AI168" s="66">
        <f t="shared" si="67"/>
        <v>0</v>
      </c>
      <c r="AJ168" s="66">
        <f t="shared" si="67"/>
        <v>0</v>
      </c>
      <c r="AK168" s="66">
        <f t="shared" si="67"/>
        <v>0</v>
      </c>
      <c r="AL168" s="66">
        <f t="shared" si="67"/>
        <v>0</v>
      </c>
      <c r="AM168" s="66">
        <f t="shared" ref="AM168:BR168" si="68">AM44</f>
        <v>0</v>
      </c>
      <c r="AN168" s="66">
        <f t="shared" si="68"/>
        <v>0</v>
      </c>
      <c r="AO168" s="66">
        <f t="shared" si="68"/>
        <v>0</v>
      </c>
      <c r="AP168" s="66">
        <f t="shared" si="68"/>
        <v>0</v>
      </c>
      <c r="AQ168" s="66">
        <f t="shared" si="68"/>
        <v>0</v>
      </c>
      <c r="AR168" s="66">
        <f t="shared" si="68"/>
        <v>0</v>
      </c>
      <c r="AS168" s="66">
        <f t="shared" si="68"/>
        <v>0</v>
      </c>
      <c r="AT168" s="66">
        <f t="shared" si="68"/>
        <v>0</v>
      </c>
      <c r="AU168" s="66">
        <f t="shared" si="68"/>
        <v>0</v>
      </c>
      <c r="AV168" s="66">
        <f t="shared" si="68"/>
        <v>0</v>
      </c>
      <c r="AW168" s="66">
        <f t="shared" si="68"/>
        <v>0</v>
      </c>
      <c r="AX168" s="66">
        <f t="shared" si="68"/>
        <v>0</v>
      </c>
      <c r="AY168" s="66">
        <f t="shared" si="68"/>
        <v>0</v>
      </c>
      <c r="AZ168" s="66">
        <f t="shared" si="68"/>
        <v>0</v>
      </c>
      <c r="BA168" s="66">
        <f t="shared" si="68"/>
        <v>0</v>
      </c>
      <c r="BB168" s="66">
        <f t="shared" si="68"/>
        <v>0</v>
      </c>
      <c r="BC168" s="66">
        <f t="shared" si="68"/>
        <v>0</v>
      </c>
      <c r="BD168" s="66">
        <f t="shared" si="68"/>
        <v>0</v>
      </c>
      <c r="BE168" s="66">
        <f t="shared" si="68"/>
        <v>0</v>
      </c>
      <c r="BF168" s="66">
        <f t="shared" si="68"/>
        <v>0</v>
      </c>
      <c r="BG168" s="66">
        <f t="shared" si="68"/>
        <v>0</v>
      </c>
      <c r="BH168" s="66">
        <f t="shared" si="68"/>
        <v>0</v>
      </c>
      <c r="BI168" s="66">
        <f t="shared" si="68"/>
        <v>0</v>
      </c>
      <c r="BJ168" s="66">
        <f t="shared" si="68"/>
        <v>0</v>
      </c>
      <c r="BK168" s="66">
        <f t="shared" si="68"/>
        <v>0</v>
      </c>
      <c r="BL168" s="66">
        <f t="shared" si="68"/>
        <v>0</v>
      </c>
      <c r="BM168" s="66">
        <f t="shared" si="68"/>
        <v>0</v>
      </c>
      <c r="BN168" s="66">
        <f t="shared" si="68"/>
        <v>0</v>
      </c>
      <c r="BO168" s="66">
        <f t="shared" si="68"/>
        <v>0</v>
      </c>
      <c r="BP168" s="66">
        <f t="shared" si="68"/>
        <v>0</v>
      </c>
      <c r="BQ168" s="66">
        <f t="shared" si="68"/>
        <v>0</v>
      </c>
      <c r="BR168" s="66">
        <f t="shared" si="68"/>
        <v>0</v>
      </c>
      <c r="BS168" s="66">
        <f t="shared" ref="BS168:CS168" si="69">BS44</f>
        <v>0</v>
      </c>
      <c r="BT168" s="66">
        <f t="shared" si="69"/>
        <v>0</v>
      </c>
      <c r="BU168" s="66">
        <f t="shared" si="69"/>
        <v>0</v>
      </c>
      <c r="BV168" s="66">
        <f t="shared" si="69"/>
        <v>0</v>
      </c>
      <c r="BW168" s="66">
        <f t="shared" si="69"/>
        <v>0</v>
      </c>
      <c r="BX168" s="66">
        <f t="shared" si="69"/>
        <v>0</v>
      </c>
      <c r="BY168" s="66">
        <f t="shared" si="69"/>
        <v>0</v>
      </c>
      <c r="BZ168" s="66">
        <f t="shared" si="69"/>
        <v>0</v>
      </c>
      <c r="CA168" s="66">
        <f t="shared" si="69"/>
        <v>0</v>
      </c>
      <c r="CB168" s="66">
        <f t="shared" si="69"/>
        <v>0</v>
      </c>
      <c r="CC168" s="66">
        <f t="shared" si="69"/>
        <v>0</v>
      </c>
      <c r="CD168" s="66">
        <f t="shared" si="69"/>
        <v>0</v>
      </c>
      <c r="CE168" s="66">
        <f t="shared" si="69"/>
        <v>0</v>
      </c>
      <c r="CF168" s="66">
        <f t="shared" si="69"/>
        <v>0</v>
      </c>
      <c r="CG168" s="66">
        <f t="shared" si="69"/>
        <v>0</v>
      </c>
      <c r="CH168" s="66">
        <f t="shared" si="69"/>
        <v>0</v>
      </c>
      <c r="CI168" s="66">
        <f t="shared" si="69"/>
        <v>0</v>
      </c>
      <c r="CJ168" s="66">
        <f t="shared" si="69"/>
        <v>0</v>
      </c>
      <c r="CK168" s="66">
        <f t="shared" si="69"/>
        <v>0</v>
      </c>
      <c r="CL168" s="66">
        <f t="shared" si="69"/>
        <v>0</v>
      </c>
      <c r="CM168" s="66">
        <f t="shared" si="69"/>
        <v>0</v>
      </c>
      <c r="CN168" s="66">
        <f t="shared" si="69"/>
        <v>0</v>
      </c>
      <c r="CO168" s="66">
        <f t="shared" si="69"/>
        <v>0</v>
      </c>
      <c r="CP168" s="66">
        <f t="shared" si="69"/>
        <v>0</v>
      </c>
      <c r="CQ168" s="66">
        <f t="shared" si="69"/>
        <v>0</v>
      </c>
      <c r="CR168" s="66">
        <f t="shared" si="69"/>
        <v>0</v>
      </c>
      <c r="CS168" s="66">
        <f t="shared" si="69"/>
        <v>0</v>
      </c>
      <c r="CT168" s="9"/>
    </row>
    <row r="169" spans="1:98" ht="14.25" hidden="1" customHeight="1" x14ac:dyDescent="0.35">
      <c r="C169" s="81" t="str">
        <f>C71</f>
        <v>F. Total revenues</v>
      </c>
      <c r="E169" s="492">
        <f>G169+NPV(G.Asm!$F$40,H169:INDEX(H169:CS169,RP))</f>
        <v>0</v>
      </c>
      <c r="F169" s="492">
        <f>SUMIF($G$4:$CS$4,"&lt;="&amp;RP,G169:CS169)</f>
        <v>0</v>
      </c>
      <c r="G169" s="66">
        <f t="shared" ref="G169:AL169" si="70">G71</f>
        <v>0</v>
      </c>
      <c r="H169" s="66">
        <f t="shared" si="70"/>
        <v>0</v>
      </c>
      <c r="I169" s="66">
        <f t="shared" si="70"/>
        <v>0</v>
      </c>
      <c r="J169" s="66">
        <f t="shared" si="70"/>
        <v>0</v>
      </c>
      <c r="K169" s="66">
        <f t="shared" si="70"/>
        <v>0</v>
      </c>
      <c r="L169" s="66">
        <f t="shared" si="70"/>
        <v>0</v>
      </c>
      <c r="M169" s="66">
        <f t="shared" si="70"/>
        <v>0</v>
      </c>
      <c r="N169" s="66">
        <f t="shared" si="70"/>
        <v>0</v>
      </c>
      <c r="O169" s="66">
        <f t="shared" si="70"/>
        <v>0</v>
      </c>
      <c r="P169" s="66">
        <f t="shared" si="70"/>
        <v>0</v>
      </c>
      <c r="Q169" s="66">
        <f t="shared" si="70"/>
        <v>0</v>
      </c>
      <c r="R169" s="66">
        <f t="shared" si="70"/>
        <v>0</v>
      </c>
      <c r="S169" s="66">
        <f t="shared" si="70"/>
        <v>0</v>
      </c>
      <c r="T169" s="66">
        <f t="shared" si="70"/>
        <v>0</v>
      </c>
      <c r="U169" s="66">
        <f t="shared" si="70"/>
        <v>0</v>
      </c>
      <c r="V169" s="66">
        <f t="shared" si="70"/>
        <v>0</v>
      </c>
      <c r="W169" s="66">
        <f t="shared" si="70"/>
        <v>0</v>
      </c>
      <c r="X169" s="66">
        <f t="shared" si="70"/>
        <v>0</v>
      </c>
      <c r="Y169" s="66">
        <f t="shared" si="70"/>
        <v>0</v>
      </c>
      <c r="Z169" s="66">
        <f t="shared" si="70"/>
        <v>0</v>
      </c>
      <c r="AA169" s="66">
        <f t="shared" si="70"/>
        <v>0</v>
      </c>
      <c r="AB169" s="66">
        <f t="shared" si="70"/>
        <v>0</v>
      </c>
      <c r="AC169" s="66">
        <f t="shared" si="70"/>
        <v>0</v>
      </c>
      <c r="AD169" s="66">
        <f t="shared" si="70"/>
        <v>0</v>
      </c>
      <c r="AE169" s="66">
        <f t="shared" si="70"/>
        <v>0</v>
      </c>
      <c r="AF169" s="66">
        <f t="shared" si="70"/>
        <v>0</v>
      </c>
      <c r="AG169" s="66">
        <f t="shared" si="70"/>
        <v>0</v>
      </c>
      <c r="AH169" s="66">
        <f t="shared" si="70"/>
        <v>0</v>
      </c>
      <c r="AI169" s="66">
        <f t="shared" si="70"/>
        <v>0</v>
      </c>
      <c r="AJ169" s="66">
        <f t="shared" si="70"/>
        <v>0</v>
      </c>
      <c r="AK169" s="66">
        <f t="shared" si="70"/>
        <v>0</v>
      </c>
      <c r="AL169" s="66">
        <f t="shared" si="70"/>
        <v>0</v>
      </c>
      <c r="AM169" s="66">
        <f t="shared" ref="AM169:BR169" si="71">AM71</f>
        <v>0</v>
      </c>
      <c r="AN169" s="66">
        <f t="shared" si="71"/>
        <v>0</v>
      </c>
      <c r="AO169" s="66">
        <f t="shared" si="71"/>
        <v>0</v>
      </c>
      <c r="AP169" s="66">
        <f t="shared" si="71"/>
        <v>0</v>
      </c>
      <c r="AQ169" s="66">
        <f t="shared" si="71"/>
        <v>0</v>
      </c>
      <c r="AR169" s="66">
        <f t="shared" si="71"/>
        <v>0</v>
      </c>
      <c r="AS169" s="66">
        <f t="shared" si="71"/>
        <v>0</v>
      </c>
      <c r="AT169" s="66">
        <f t="shared" si="71"/>
        <v>0</v>
      </c>
      <c r="AU169" s="66">
        <f t="shared" si="71"/>
        <v>0</v>
      </c>
      <c r="AV169" s="66">
        <f t="shared" si="71"/>
        <v>0</v>
      </c>
      <c r="AW169" s="66">
        <f t="shared" si="71"/>
        <v>0</v>
      </c>
      <c r="AX169" s="66">
        <f t="shared" si="71"/>
        <v>0</v>
      </c>
      <c r="AY169" s="66">
        <f t="shared" si="71"/>
        <v>0</v>
      </c>
      <c r="AZ169" s="66">
        <f t="shared" si="71"/>
        <v>0</v>
      </c>
      <c r="BA169" s="66">
        <f t="shared" si="71"/>
        <v>0</v>
      </c>
      <c r="BB169" s="66">
        <f t="shared" si="71"/>
        <v>0</v>
      </c>
      <c r="BC169" s="66">
        <f t="shared" si="71"/>
        <v>0</v>
      </c>
      <c r="BD169" s="66">
        <f t="shared" si="71"/>
        <v>0</v>
      </c>
      <c r="BE169" s="66">
        <f t="shared" si="71"/>
        <v>0</v>
      </c>
      <c r="BF169" s="66">
        <f t="shared" si="71"/>
        <v>0</v>
      </c>
      <c r="BG169" s="66">
        <f t="shared" si="71"/>
        <v>0</v>
      </c>
      <c r="BH169" s="66">
        <f t="shared" si="71"/>
        <v>0</v>
      </c>
      <c r="BI169" s="66">
        <f t="shared" si="71"/>
        <v>0</v>
      </c>
      <c r="BJ169" s="66">
        <f t="shared" si="71"/>
        <v>0</v>
      </c>
      <c r="BK169" s="66">
        <f t="shared" si="71"/>
        <v>0</v>
      </c>
      <c r="BL169" s="66">
        <f t="shared" si="71"/>
        <v>0</v>
      </c>
      <c r="BM169" s="66">
        <f t="shared" si="71"/>
        <v>0</v>
      </c>
      <c r="BN169" s="66">
        <f t="shared" si="71"/>
        <v>0</v>
      </c>
      <c r="BO169" s="66">
        <f t="shared" si="71"/>
        <v>0</v>
      </c>
      <c r="BP169" s="66">
        <f t="shared" si="71"/>
        <v>0</v>
      </c>
      <c r="BQ169" s="66">
        <f t="shared" si="71"/>
        <v>0</v>
      </c>
      <c r="BR169" s="66">
        <f t="shared" si="71"/>
        <v>0</v>
      </c>
      <c r="BS169" s="66">
        <f t="shared" ref="BS169:CS169" si="72">BS71</f>
        <v>0</v>
      </c>
      <c r="BT169" s="66">
        <f t="shared" si="72"/>
        <v>0</v>
      </c>
      <c r="BU169" s="66">
        <f t="shared" si="72"/>
        <v>0</v>
      </c>
      <c r="BV169" s="66">
        <f t="shared" si="72"/>
        <v>0</v>
      </c>
      <c r="BW169" s="66">
        <f t="shared" si="72"/>
        <v>0</v>
      </c>
      <c r="BX169" s="66">
        <f t="shared" si="72"/>
        <v>0</v>
      </c>
      <c r="BY169" s="66">
        <f t="shared" si="72"/>
        <v>0</v>
      </c>
      <c r="BZ169" s="66">
        <f t="shared" si="72"/>
        <v>0</v>
      </c>
      <c r="CA169" s="66">
        <f t="shared" si="72"/>
        <v>0</v>
      </c>
      <c r="CB169" s="66">
        <f t="shared" si="72"/>
        <v>0</v>
      </c>
      <c r="CC169" s="66">
        <f t="shared" si="72"/>
        <v>0</v>
      </c>
      <c r="CD169" s="66">
        <f t="shared" si="72"/>
        <v>0</v>
      </c>
      <c r="CE169" s="66">
        <f t="shared" si="72"/>
        <v>0</v>
      </c>
      <c r="CF169" s="66">
        <f t="shared" si="72"/>
        <v>0</v>
      </c>
      <c r="CG169" s="66">
        <f t="shared" si="72"/>
        <v>0</v>
      </c>
      <c r="CH169" s="66">
        <f t="shared" si="72"/>
        <v>0</v>
      </c>
      <c r="CI169" s="66">
        <f t="shared" si="72"/>
        <v>0</v>
      </c>
      <c r="CJ169" s="66">
        <f t="shared" si="72"/>
        <v>0</v>
      </c>
      <c r="CK169" s="66">
        <f t="shared" si="72"/>
        <v>0</v>
      </c>
      <c r="CL169" s="66">
        <f t="shared" si="72"/>
        <v>0</v>
      </c>
      <c r="CM169" s="66">
        <f t="shared" si="72"/>
        <v>0</v>
      </c>
      <c r="CN169" s="66">
        <f t="shared" si="72"/>
        <v>0</v>
      </c>
      <c r="CO169" s="66">
        <f t="shared" si="72"/>
        <v>0</v>
      </c>
      <c r="CP169" s="66">
        <f t="shared" si="72"/>
        <v>0</v>
      </c>
      <c r="CQ169" s="66">
        <f t="shared" si="72"/>
        <v>0</v>
      </c>
      <c r="CR169" s="66">
        <f t="shared" si="72"/>
        <v>0</v>
      </c>
      <c r="CS169" s="66">
        <f t="shared" si="72"/>
        <v>0</v>
      </c>
      <c r="CT169" s="9"/>
    </row>
    <row r="170" spans="1:98" s="3" customFormat="1" ht="14.25" hidden="1" customHeight="1" x14ac:dyDescent="0.3">
      <c r="C170" s="87"/>
      <c r="E170" s="495"/>
      <c r="F170" s="495"/>
      <c r="G170" s="131"/>
      <c r="H170" s="131"/>
      <c r="I170" s="131"/>
      <c r="J170" s="131"/>
      <c r="K170" s="131"/>
      <c r="L170" s="131"/>
      <c r="M170" s="131"/>
      <c r="N170" s="131"/>
      <c r="O170" s="131"/>
      <c r="P170" s="131"/>
      <c r="Q170" s="131"/>
      <c r="R170" s="131"/>
      <c r="S170" s="131"/>
      <c r="T170" s="131"/>
      <c r="U170" s="131"/>
      <c r="V170" s="131"/>
      <c r="W170" s="131"/>
      <c r="X170" s="131"/>
      <c r="Y170" s="131"/>
      <c r="Z170" s="131"/>
      <c r="AA170" s="131"/>
      <c r="AB170" s="131"/>
      <c r="AC170" s="131"/>
      <c r="AD170" s="131"/>
      <c r="AE170" s="131"/>
      <c r="AF170" s="131"/>
      <c r="AG170" s="131"/>
      <c r="AH170" s="131"/>
      <c r="AI170" s="131"/>
      <c r="AJ170" s="131"/>
      <c r="AK170" s="131"/>
      <c r="AL170" s="131"/>
      <c r="AM170" s="131"/>
      <c r="AN170" s="131"/>
      <c r="AO170" s="131"/>
      <c r="AP170" s="131"/>
      <c r="AQ170" s="131"/>
      <c r="AR170" s="131"/>
      <c r="AS170" s="131"/>
      <c r="AT170" s="131"/>
      <c r="AU170" s="131"/>
      <c r="AV170" s="131"/>
      <c r="AW170" s="131"/>
      <c r="AX170" s="131"/>
      <c r="AY170" s="131"/>
      <c r="AZ170" s="131"/>
      <c r="BA170" s="131"/>
      <c r="BB170" s="131"/>
      <c r="BC170" s="131"/>
      <c r="BD170" s="131"/>
      <c r="BE170" s="131"/>
      <c r="BF170" s="131"/>
      <c r="BG170" s="131"/>
      <c r="BH170" s="131"/>
      <c r="BI170" s="131"/>
      <c r="BJ170" s="131"/>
      <c r="BK170" s="131"/>
      <c r="BL170" s="131"/>
      <c r="BM170" s="131"/>
      <c r="BN170" s="131"/>
      <c r="BO170" s="131"/>
      <c r="BP170" s="131"/>
      <c r="BQ170" s="131"/>
      <c r="BR170" s="131"/>
      <c r="BS170" s="131"/>
      <c r="BT170" s="131"/>
      <c r="BU170" s="131"/>
      <c r="BV170" s="131"/>
      <c r="BW170" s="131"/>
      <c r="BX170" s="131"/>
      <c r="BY170" s="131"/>
      <c r="BZ170" s="131"/>
      <c r="CA170" s="131"/>
      <c r="CB170" s="131"/>
      <c r="CC170" s="131"/>
      <c r="CD170" s="131"/>
      <c r="CE170" s="131"/>
      <c r="CF170" s="131"/>
      <c r="CG170" s="131"/>
      <c r="CH170" s="131"/>
      <c r="CI170" s="131"/>
      <c r="CJ170" s="131"/>
      <c r="CK170" s="131"/>
      <c r="CL170" s="131"/>
      <c r="CM170" s="131"/>
      <c r="CN170" s="131"/>
      <c r="CO170" s="131"/>
      <c r="CP170" s="131"/>
      <c r="CQ170" s="131"/>
      <c r="CR170" s="131"/>
      <c r="CS170" s="131"/>
      <c r="CT170" s="9"/>
    </row>
    <row r="171" spans="1:98" ht="14.25" hidden="1" customHeight="1" x14ac:dyDescent="0.35">
      <c r="C171" s="81" t="str">
        <f>C67</f>
        <v>E. Text: Text/Year</v>
      </c>
      <c r="E171" s="492">
        <f>G171+NPV(G.Asm!$F$40,H171:INDEX(H171:CS171,RP))</f>
        <v>0</v>
      </c>
      <c r="F171" s="492">
        <f>SUMIF($G$4:$CS$4,"&lt;="&amp;RP,G171:CS171)</f>
        <v>0</v>
      </c>
      <c r="G171" s="66">
        <f>G67</f>
        <v>0</v>
      </c>
      <c r="H171" s="66">
        <f t="shared" ref="H171:AL171" si="73">H67</f>
        <v>0</v>
      </c>
      <c r="I171" s="66">
        <f t="shared" si="73"/>
        <v>0</v>
      </c>
      <c r="J171" s="66">
        <f t="shared" si="73"/>
        <v>0</v>
      </c>
      <c r="K171" s="66">
        <f t="shared" si="73"/>
        <v>0</v>
      </c>
      <c r="L171" s="66">
        <f t="shared" si="73"/>
        <v>0</v>
      </c>
      <c r="M171" s="66">
        <f t="shared" si="73"/>
        <v>0</v>
      </c>
      <c r="N171" s="66">
        <f t="shared" si="73"/>
        <v>0</v>
      </c>
      <c r="O171" s="66">
        <f t="shared" si="73"/>
        <v>0</v>
      </c>
      <c r="P171" s="66">
        <f t="shared" si="73"/>
        <v>0</v>
      </c>
      <c r="Q171" s="66">
        <f t="shared" si="73"/>
        <v>0</v>
      </c>
      <c r="R171" s="66">
        <f t="shared" si="73"/>
        <v>0</v>
      </c>
      <c r="S171" s="66">
        <f t="shared" si="73"/>
        <v>0</v>
      </c>
      <c r="T171" s="66">
        <f t="shared" si="73"/>
        <v>0</v>
      </c>
      <c r="U171" s="66">
        <f t="shared" si="73"/>
        <v>0</v>
      </c>
      <c r="V171" s="66">
        <f t="shared" si="73"/>
        <v>0</v>
      </c>
      <c r="W171" s="66">
        <f t="shared" si="73"/>
        <v>0</v>
      </c>
      <c r="X171" s="66">
        <f t="shared" si="73"/>
        <v>0</v>
      </c>
      <c r="Y171" s="66">
        <f t="shared" si="73"/>
        <v>0</v>
      </c>
      <c r="Z171" s="66">
        <f t="shared" si="73"/>
        <v>0</v>
      </c>
      <c r="AA171" s="66">
        <f t="shared" si="73"/>
        <v>0</v>
      </c>
      <c r="AB171" s="66">
        <f t="shared" si="73"/>
        <v>0</v>
      </c>
      <c r="AC171" s="66">
        <f t="shared" si="73"/>
        <v>0</v>
      </c>
      <c r="AD171" s="66">
        <f t="shared" si="73"/>
        <v>0</v>
      </c>
      <c r="AE171" s="66">
        <f t="shared" si="73"/>
        <v>0</v>
      </c>
      <c r="AF171" s="66">
        <f t="shared" si="73"/>
        <v>0</v>
      </c>
      <c r="AG171" s="66">
        <f t="shared" si="73"/>
        <v>0</v>
      </c>
      <c r="AH171" s="66">
        <f t="shared" si="73"/>
        <v>0</v>
      </c>
      <c r="AI171" s="66">
        <f t="shared" si="73"/>
        <v>0</v>
      </c>
      <c r="AJ171" s="66">
        <f t="shared" si="73"/>
        <v>0</v>
      </c>
      <c r="AK171" s="66">
        <f t="shared" si="73"/>
        <v>0</v>
      </c>
      <c r="AL171" s="66">
        <f t="shared" si="73"/>
        <v>0</v>
      </c>
      <c r="AM171" s="66">
        <f t="shared" ref="AM171:BR171" si="74">AM67</f>
        <v>0</v>
      </c>
      <c r="AN171" s="66">
        <f t="shared" si="74"/>
        <v>0</v>
      </c>
      <c r="AO171" s="66">
        <f t="shared" si="74"/>
        <v>0</v>
      </c>
      <c r="AP171" s="66">
        <f t="shared" si="74"/>
        <v>0</v>
      </c>
      <c r="AQ171" s="66">
        <f t="shared" si="74"/>
        <v>0</v>
      </c>
      <c r="AR171" s="66">
        <f t="shared" si="74"/>
        <v>0</v>
      </c>
      <c r="AS171" s="66">
        <f t="shared" si="74"/>
        <v>0</v>
      </c>
      <c r="AT171" s="66">
        <f t="shared" si="74"/>
        <v>0</v>
      </c>
      <c r="AU171" s="66">
        <f t="shared" si="74"/>
        <v>0</v>
      </c>
      <c r="AV171" s="66">
        <f t="shared" si="74"/>
        <v>0</v>
      </c>
      <c r="AW171" s="66">
        <f t="shared" si="74"/>
        <v>0</v>
      </c>
      <c r="AX171" s="66">
        <f t="shared" si="74"/>
        <v>0</v>
      </c>
      <c r="AY171" s="66">
        <f t="shared" si="74"/>
        <v>0</v>
      </c>
      <c r="AZ171" s="66">
        <f t="shared" si="74"/>
        <v>0</v>
      </c>
      <c r="BA171" s="66">
        <f t="shared" si="74"/>
        <v>0</v>
      </c>
      <c r="BB171" s="66">
        <f t="shared" si="74"/>
        <v>0</v>
      </c>
      <c r="BC171" s="66">
        <f t="shared" si="74"/>
        <v>0</v>
      </c>
      <c r="BD171" s="66">
        <f t="shared" si="74"/>
        <v>0</v>
      </c>
      <c r="BE171" s="66">
        <f t="shared" si="74"/>
        <v>0</v>
      </c>
      <c r="BF171" s="66">
        <f t="shared" si="74"/>
        <v>0</v>
      </c>
      <c r="BG171" s="66">
        <f t="shared" si="74"/>
        <v>0</v>
      </c>
      <c r="BH171" s="66">
        <f t="shared" si="74"/>
        <v>0</v>
      </c>
      <c r="BI171" s="66">
        <f t="shared" si="74"/>
        <v>0</v>
      </c>
      <c r="BJ171" s="66">
        <f t="shared" si="74"/>
        <v>0</v>
      </c>
      <c r="BK171" s="66">
        <f t="shared" si="74"/>
        <v>0</v>
      </c>
      <c r="BL171" s="66">
        <f t="shared" si="74"/>
        <v>0</v>
      </c>
      <c r="BM171" s="66">
        <f t="shared" si="74"/>
        <v>0</v>
      </c>
      <c r="BN171" s="66">
        <f t="shared" si="74"/>
        <v>0</v>
      </c>
      <c r="BO171" s="66">
        <f t="shared" si="74"/>
        <v>0</v>
      </c>
      <c r="BP171" s="66">
        <f t="shared" si="74"/>
        <v>0</v>
      </c>
      <c r="BQ171" s="66">
        <f t="shared" si="74"/>
        <v>0</v>
      </c>
      <c r="BR171" s="66">
        <f t="shared" si="74"/>
        <v>0</v>
      </c>
      <c r="BS171" s="66">
        <f t="shared" ref="BS171:CS171" si="75">BS67</f>
        <v>0</v>
      </c>
      <c r="BT171" s="66">
        <f t="shared" si="75"/>
        <v>0</v>
      </c>
      <c r="BU171" s="66">
        <f t="shared" si="75"/>
        <v>0</v>
      </c>
      <c r="BV171" s="66">
        <f t="shared" si="75"/>
        <v>0</v>
      </c>
      <c r="BW171" s="66">
        <f t="shared" si="75"/>
        <v>0</v>
      </c>
      <c r="BX171" s="66">
        <f t="shared" si="75"/>
        <v>0</v>
      </c>
      <c r="BY171" s="66">
        <f t="shared" si="75"/>
        <v>0</v>
      </c>
      <c r="BZ171" s="66">
        <f t="shared" si="75"/>
        <v>0</v>
      </c>
      <c r="CA171" s="66">
        <f t="shared" si="75"/>
        <v>0</v>
      </c>
      <c r="CB171" s="66">
        <f t="shared" si="75"/>
        <v>0</v>
      </c>
      <c r="CC171" s="66">
        <f t="shared" si="75"/>
        <v>0</v>
      </c>
      <c r="CD171" s="66">
        <f t="shared" si="75"/>
        <v>0</v>
      </c>
      <c r="CE171" s="66">
        <f t="shared" si="75"/>
        <v>0</v>
      </c>
      <c r="CF171" s="66">
        <f t="shared" si="75"/>
        <v>0</v>
      </c>
      <c r="CG171" s="66">
        <f t="shared" si="75"/>
        <v>0</v>
      </c>
      <c r="CH171" s="66">
        <f t="shared" si="75"/>
        <v>0</v>
      </c>
      <c r="CI171" s="66">
        <f t="shared" si="75"/>
        <v>0</v>
      </c>
      <c r="CJ171" s="66">
        <f t="shared" si="75"/>
        <v>0</v>
      </c>
      <c r="CK171" s="66">
        <f t="shared" si="75"/>
        <v>0</v>
      </c>
      <c r="CL171" s="66">
        <f t="shared" si="75"/>
        <v>0</v>
      </c>
      <c r="CM171" s="66">
        <f t="shared" si="75"/>
        <v>0</v>
      </c>
      <c r="CN171" s="66">
        <f t="shared" si="75"/>
        <v>0</v>
      </c>
      <c r="CO171" s="66">
        <f t="shared" si="75"/>
        <v>0</v>
      </c>
      <c r="CP171" s="66">
        <f t="shared" si="75"/>
        <v>0</v>
      </c>
      <c r="CQ171" s="66">
        <f t="shared" si="75"/>
        <v>0</v>
      </c>
      <c r="CR171" s="66">
        <f t="shared" si="75"/>
        <v>0</v>
      </c>
      <c r="CS171" s="66">
        <f t="shared" si="75"/>
        <v>0</v>
      </c>
      <c r="CT171" s="9"/>
    </row>
    <row r="172" spans="1:98" hidden="1" x14ac:dyDescent="0.35">
      <c r="A172" s="35"/>
      <c r="E172" s="495"/>
      <c r="F172" s="495"/>
      <c r="G172" s="131"/>
      <c r="H172" s="131"/>
      <c r="I172" s="131"/>
      <c r="J172" s="131"/>
      <c r="K172" s="131"/>
      <c r="L172" s="131"/>
      <c r="M172" s="131"/>
      <c r="N172" s="131"/>
      <c r="O172" s="131"/>
      <c r="P172" s="131"/>
      <c r="Q172" s="131"/>
      <c r="R172" s="131"/>
      <c r="S172" s="131"/>
      <c r="T172" s="131"/>
      <c r="U172" s="131"/>
      <c r="V172" s="131"/>
      <c r="W172" s="131"/>
      <c r="X172" s="131"/>
      <c r="Y172" s="131"/>
      <c r="Z172" s="131"/>
      <c r="AA172" s="131"/>
      <c r="AB172" s="131"/>
      <c r="AC172" s="131"/>
      <c r="AD172" s="131"/>
      <c r="AE172" s="131"/>
      <c r="AF172" s="131"/>
      <c r="AG172" s="131"/>
      <c r="AH172" s="131"/>
      <c r="AI172" s="131"/>
      <c r="AJ172" s="131"/>
      <c r="AK172" s="131"/>
      <c r="AL172" s="131"/>
      <c r="AM172" s="131"/>
      <c r="AN172" s="131"/>
      <c r="AO172" s="131"/>
      <c r="AP172" s="131"/>
      <c r="AQ172" s="131"/>
      <c r="AR172" s="131"/>
      <c r="AS172" s="131"/>
      <c r="AT172" s="131"/>
      <c r="AU172" s="131"/>
      <c r="AV172" s="131"/>
      <c r="AW172" s="131"/>
      <c r="AX172" s="131"/>
      <c r="AY172" s="131"/>
      <c r="AZ172" s="131"/>
      <c r="BA172" s="131"/>
      <c r="BB172" s="131"/>
      <c r="BC172" s="131"/>
      <c r="BD172" s="131"/>
      <c r="BE172" s="131"/>
      <c r="BF172" s="131"/>
      <c r="BG172" s="131"/>
      <c r="BH172" s="131"/>
      <c r="BI172" s="131"/>
      <c r="BJ172" s="131"/>
      <c r="BK172" s="131"/>
      <c r="BL172" s="131"/>
      <c r="BM172" s="131"/>
      <c r="BN172" s="131"/>
      <c r="BO172" s="131"/>
      <c r="BP172" s="131"/>
      <c r="BQ172" s="131"/>
      <c r="BR172" s="131"/>
      <c r="BS172" s="131"/>
      <c r="BT172" s="131"/>
      <c r="BU172" s="131"/>
      <c r="BV172" s="131"/>
      <c r="BW172" s="131"/>
      <c r="BX172" s="131"/>
      <c r="BY172" s="131"/>
      <c r="BZ172" s="131"/>
      <c r="CA172" s="131"/>
      <c r="CB172" s="131"/>
      <c r="CC172" s="131"/>
      <c r="CD172" s="131"/>
      <c r="CE172" s="131"/>
      <c r="CF172" s="131"/>
      <c r="CG172" s="131"/>
      <c r="CH172" s="131"/>
      <c r="CI172" s="131"/>
      <c r="CJ172" s="131"/>
      <c r="CK172" s="131"/>
      <c r="CL172" s="131"/>
      <c r="CM172" s="131"/>
      <c r="CN172" s="131"/>
      <c r="CO172" s="131"/>
      <c r="CP172" s="131"/>
      <c r="CQ172" s="131"/>
      <c r="CR172" s="131"/>
      <c r="CS172" s="131"/>
      <c r="CT172" s="9"/>
    </row>
    <row r="173" spans="1:98" ht="14.25" hidden="1" customHeight="1" x14ac:dyDescent="0.35">
      <c r="A173" s="35"/>
      <c r="C173" s="81" t="str">
        <f>C95</f>
        <v>G. Total net value of externalities</v>
      </c>
      <c r="E173" s="492">
        <f>G173+NPV(G.Asm!$F$40,H173:INDEX(H173:CS173,RP))</f>
        <v>0</v>
      </c>
      <c r="F173" s="492">
        <f>SUMIF($G$4:$CS$4,"&lt;="&amp;RP,G173:CS173)</f>
        <v>0</v>
      </c>
      <c r="G173" s="66">
        <f t="shared" ref="G173:AL173" si="76">G95</f>
        <v>0</v>
      </c>
      <c r="H173" s="66">
        <f t="shared" si="76"/>
        <v>0</v>
      </c>
      <c r="I173" s="66">
        <f t="shared" si="76"/>
        <v>0</v>
      </c>
      <c r="J173" s="66">
        <f t="shared" si="76"/>
        <v>0</v>
      </c>
      <c r="K173" s="66">
        <f t="shared" si="76"/>
        <v>0</v>
      </c>
      <c r="L173" s="66">
        <f t="shared" si="76"/>
        <v>0</v>
      </c>
      <c r="M173" s="66">
        <f t="shared" si="76"/>
        <v>0</v>
      </c>
      <c r="N173" s="66">
        <f t="shared" si="76"/>
        <v>0</v>
      </c>
      <c r="O173" s="66">
        <f t="shared" si="76"/>
        <v>0</v>
      </c>
      <c r="P173" s="66">
        <f t="shared" si="76"/>
        <v>0</v>
      </c>
      <c r="Q173" s="66">
        <f t="shared" si="76"/>
        <v>0</v>
      </c>
      <c r="R173" s="66">
        <f t="shared" si="76"/>
        <v>0</v>
      </c>
      <c r="S173" s="66">
        <f t="shared" si="76"/>
        <v>0</v>
      </c>
      <c r="T173" s="66">
        <f t="shared" si="76"/>
        <v>0</v>
      </c>
      <c r="U173" s="66">
        <f t="shared" si="76"/>
        <v>0</v>
      </c>
      <c r="V173" s="66">
        <f t="shared" si="76"/>
        <v>0</v>
      </c>
      <c r="W173" s="66">
        <f t="shared" si="76"/>
        <v>0</v>
      </c>
      <c r="X173" s="66">
        <f t="shared" si="76"/>
        <v>0</v>
      </c>
      <c r="Y173" s="66">
        <f t="shared" si="76"/>
        <v>0</v>
      </c>
      <c r="Z173" s="66">
        <f t="shared" si="76"/>
        <v>0</v>
      </c>
      <c r="AA173" s="66">
        <f t="shared" si="76"/>
        <v>0</v>
      </c>
      <c r="AB173" s="66">
        <f t="shared" si="76"/>
        <v>0</v>
      </c>
      <c r="AC173" s="66">
        <f t="shared" si="76"/>
        <v>0</v>
      </c>
      <c r="AD173" s="66">
        <f t="shared" si="76"/>
        <v>0</v>
      </c>
      <c r="AE173" s="66">
        <f t="shared" si="76"/>
        <v>0</v>
      </c>
      <c r="AF173" s="66">
        <f t="shared" si="76"/>
        <v>0</v>
      </c>
      <c r="AG173" s="66">
        <f t="shared" si="76"/>
        <v>0</v>
      </c>
      <c r="AH173" s="66">
        <f t="shared" si="76"/>
        <v>0</v>
      </c>
      <c r="AI173" s="66">
        <f t="shared" si="76"/>
        <v>0</v>
      </c>
      <c r="AJ173" s="66">
        <f t="shared" si="76"/>
        <v>0</v>
      </c>
      <c r="AK173" s="66">
        <f t="shared" si="76"/>
        <v>0</v>
      </c>
      <c r="AL173" s="66">
        <f t="shared" si="76"/>
        <v>0</v>
      </c>
      <c r="AM173" s="66">
        <f t="shared" ref="AM173:BR173" si="77">AM95</f>
        <v>0</v>
      </c>
      <c r="AN173" s="66">
        <f t="shared" si="77"/>
        <v>0</v>
      </c>
      <c r="AO173" s="66">
        <f t="shared" si="77"/>
        <v>0</v>
      </c>
      <c r="AP173" s="66">
        <f t="shared" si="77"/>
        <v>0</v>
      </c>
      <c r="AQ173" s="66">
        <f t="shared" si="77"/>
        <v>0</v>
      </c>
      <c r="AR173" s="66">
        <f t="shared" si="77"/>
        <v>0</v>
      </c>
      <c r="AS173" s="66">
        <f t="shared" si="77"/>
        <v>0</v>
      </c>
      <c r="AT173" s="66">
        <f t="shared" si="77"/>
        <v>0</v>
      </c>
      <c r="AU173" s="66">
        <f t="shared" si="77"/>
        <v>0</v>
      </c>
      <c r="AV173" s="66">
        <f t="shared" si="77"/>
        <v>0</v>
      </c>
      <c r="AW173" s="66">
        <f t="shared" si="77"/>
        <v>0</v>
      </c>
      <c r="AX173" s="66">
        <f t="shared" si="77"/>
        <v>0</v>
      </c>
      <c r="AY173" s="66">
        <f t="shared" si="77"/>
        <v>0</v>
      </c>
      <c r="AZ173" s="66">
        <f t="shared" si="77"/>
        <v>0</v>
      </c>
      <c r="BA173" s="66">
        <f t="shared" si="77"/>
        <v>0</v>
      </c>
      <c r="BB173" s="66">
        <f t="shared" si="77"/>
        <v>0</v>
      </c>
      <c r="BC173" s="66">
        <f t="shared" si="77"/>
        <v>0</v>
      </c>
      <c r="BD173" s="66">
        <f t="shared" si="77"/>
        <v>0</v>
      </c>
      <c r="BE173" s="66">
        <f t="shared" si="77"/>
        <v>0</v>
      </c>
      <c r="BF173" s="66">
        <f t="shared" si="77"/>
        <v>0</v>
      </c>
      <c r="BG173" s="66">
        <f t="shared" si="77"/>
        <v>0</v>
      </c>
      <c r="BH173" s="66">
        <f t="shared" si="77"/>
        <v>0</v>
      </c>
      <c r="BI173" s="66">
        <f t="shared" si="77"/>
        <v>0</v>
      </c>
      <c r="BJ173" s="66">
        <f t="shared" si="77"/>
        <v>0</v>
      </c>
      <c r="BK173" s="66">
        <f t="shared" si="77"/>
        <v>0</v>
      </c>
      <c r="BL173" s="66">
        <f t="shared" si="77"/>
        <v>0</v>
      </c>
      <c r="BM173" s="66">
        <f t="shared" si="77"/>
        <v>0</v>
      </c>
      <c r="BN173" s="66">
        <f t="shared" si="77"/>
        <v>0</v>
      </c>
      <c r="BO173" s="66">
        <f t="shared" si="77"/>
        <v>0</v>
      </c>
      <c r="BP173" s="66">
        <f t="shared" si="77"/>
        <v>0</v>
      </c>
      <c r="BQ173" s="66">
        <f t="shared" si="77"/>
        <v>0</v>
      </c>
      <c r="BR173" s="66">
        <f t="shared" si="77"/>
        <v>0</v>
      </c>
      <c r="BS173" s="66">
        <f t="shared" ref="BS173:CS173" si="78">BS95</f>
        <v>0</v>
      </c>
      <c r="BT173" s="66">
        <f t="shared" si="78"/>
        <v>0</v>
      </c>
      <c r="BU173" s="66">
        <f t="shared" si="78"/>
        <v>0</v>
      </c>
      <c r="BV173" s="66">
        <f t="shared" si="78"/>
        <v>0</v>
      </c>
      <c r="BW173" s="66">
        <f t="shared" si="78"/>
        <v>0</v>
      </c>
      <c r="BX173" s="66">
        <f t="shared" si="78"/>
        <v>0</v>
      </c>
      <c r="BY173" s="66">
        <f t="shared" si="78"/>
        <v>0</v>
      </c>
      <c r="BZ173" s="66">
        <f t="shared" si="78"/>
        <v>0</v>
      </c>
      <c r="CA173" s="66">
        <f t="shared" si="78"/>
        <v>0</v>
      </c>
      <c r="CB173" s="66">
        <f t="shared" si="78"/>
        <v>0</v>
      </c>
      <c r="CC173" s="66">
        <f t="shared" si="78"/>
        <v>0</v>
      </c>
      <c r="CD173" s="66">
        <f t="shared" si="78"/>
        <v>0</v>
      </c>
      <c r="CE173" s="66">
        <f t="shared" si="78"/>
        <v>0</v>
      </c>
      <c r="CF173" s="66">
        <f t="shared" si="78"/>
        <v>0</v>
      </c>
      <c r="CG173" s="66">
        <f t="shared" si="78"/>
        <v>0</v>
      </c>
      <c r="CH173" s="66">
        <f t="shared" si="78"/>
        <v>0</v>
      </c>
      <c r="CI173" s="66">
        <f t="shared" si="78"/>
        <v>0</v>
      </c>
      <c r="CJ173" s="66">
        <f t="shared" si="78"/>
        <v>0</v>
      </c>
      <c r="CK173" s="66">
        <f t="shared" si="78"/>
        <v>0</v>
      </c>
      <c r="CL173" s="66">
        <f t="shared" si="78"/>
        <v>0</v>
      </c>
      <c r="CM173" s="66">
        <f t="shared" si="78"/>
        <v>0</v>
      </c>
      <c r="CN173" s="66">
        <f t="shared" si="78"/>
        <v>0</v>
      </c>
      <c r="CO173" s="66">
        <f t="shared" si="78"/>
        <v>0</v>
      </c>
      <c r="CP173" s="66">
        <f t="shared" si="78"/>
        <v>0</v>
      </c>
      <c r="CQ173" s="66">
        <f t="shared" si="78"/>
        <v>0</v>
      </c>
      <c r="CR173" s="66">
        <f t="shared" si="78"/>
        <v>0</v>
      </c>
      <c r="CS173" s="66">
        <f t="shared" si="78"/>
        <v>0</v>
      </c>
      <c r="CT173" s="9"/>
    </row>
    <row r="174" spans="1:98" ht="14.25" hidden="1" customHeight="1" x14ac:dyDescent="0.35">
      <c r="A174" s="35"/>
      <c r="C174" s="81" t="str">
        <f>C119</f>
        <v>H. Total net value of climate change mitigation</v>
      </c>
      <c r="E174" s="492">
        <f>G174+NPV(G.Asm!$F$40,H174:INDEX(H174:CS174,RP))</f>
        <v>0</v>
      </c>
      <c r="F174" s="492">
        <f>SUMIF($G$4:$CS$4,"&lt;="&amp;RP,G174:CS174)</f>
        <v>0</v>
      </c>
      <c r="G174" s="66">
        <f t="shared" ref="G174:AL174" si="79">G119</f>
        <v>0</v>
      </c>
      <c r="H174" s="66">
        <f t="shared" si="79"/>
        <v>0</v>
      </c>
      <c r="I174" s="66">
        <f t="shared" si="79"/>
        <v>0</v>
      </c>
      <c r="J174" s="66">
        <f t="shared" si="79"/>
        <v>0</v>
      </c>
      <c r="K174" s="66">
        <f t="shared" si="79"/>
        <v>0</v>
      </c>
      <c r="L174" s="66">
        <f t="shared" si="79"/>
        <v>0</v>
      </c>
      <c r="M174" s="66">
        <f t="shared" si="79"/>
        <v>0</v>
      </c>
      <c r="N174" s="66">
        <f t="shared" si="79"/>
        <v>0</v>
      </c>
      <c r="O174" s="66">
        <f t="shared" si="79"/>
        <v>0</v>
      </c>
      <c r="P174" s="66">
        <f t="shared" si="79"/>
        <v>0</v>
      </c>
      <c r="Q174" s="66">
        <f t="shared" si="79"/>
        <v>0</v>
      </c>
      <c r="R174" s="66">
        <f t="shared" si="79"/>
        <v>0</v>
      </c>
      <c r="S174" s="66">
        <f t="shared" si="79"/>
        <v>0</v>
      </c>
      <c r="T174" s="66">
        <f t="shared" si="79"/>
        <v>0</v>
      </c>
      <c r="U174" s="66">
        <f t="shared" si="79"/>
        <v>0</v>
      </c>
      <c r="V174" s="66">
        <f t="shared" si="79"/>
        <v>0</v>
      </c>
      <c r="W174" s="66">
        <f t="shared" si="79"/>
        <v>0</v>
      </c>
      <c r="X174" s="66">
        <f t="shared" si="79"/>
        <v>0</v>
      </c>
      <c r="Y174" s="66">
        <f t="shared" si="79"/>
        <v>0</v>
      </c>
      <c r="Z174" s="66">
        <f t="shared" si="79"/>
        <v>0</v>
      </c>
      <c r="AA174" s="66">
        <f t="shared" si="79"/>
        <v>0</v>
      </c>
      <c r="AB174" s="66">
        <f t="shared" si="79"/>
        <v>0</v>
      </c>
      <c r="AC174" s="66">
        <f t="shared" si="79"/>
        <v>0</v>
      </c>
      <c r="AD174" s="66">
        <f t="shared" si="79"/>
        <v>0</v>
      </c>
      <c r="AE174" s="66">
        <f t="shared" si="79"/>
        <v>0</v>
      </c>
      <c r="AF174" s="66">
        <f t="shared" si="79"/>
        <v>0</v>
      </c>
      <c r="AG174" s="66">
        <f t="shared" si="79"/>
        <v>0</v>
      </c>
      <c r="AH174" s="66">
        <f t="shared" si="79"/>
        <v>0</v>
      </c>
      <c r="AI174" s="66">
        <f t="shared" si="79"/>
        <v>0</v>
      </c>
      <c r="AJ174" s="66">
        <f t="shared" si="79"/>
        <v>0</v>
      </c>
      <c r="AK174" s="66">
        <f t="shared" si="79"/>
        <v>0</v>
      </c>
      <c r="AL174" s="66">
        <f t="shared" si="79"/>
        <v>0</v>
      </c>
      <c r="AM174" s="66">
        <f t="shared" ref="AM174:BR174" si="80">AM119</f>
        <v>0</v>
      </c>
      <c r="AN174" s="66">
        <f t="shared" si="80"/>
        <v>0</v>
      </c>
      <c r="AO174" s="66">
        <f t="shared" si="80"/>
        <v>0</v>
      </c>
      <c r="AP174" s="66">
        <f t="shared" si="80"/>
        <v>0</v>
      </c>
      <c r="AQ174" s="66">
        <f t="shared" si="80"/>
        <v>0</v>
      </c>
      <c r="AR174" s="66">
        <f t="shared" si="80"/>
        <v>0</v>
      </c>
      <c r="AS174" s="66">
        <f t="shared" si="80"/>
        <v>0</v>
      </c>
      <c r="AT174" s="66">
        <f t="shared" si="80"/>
        <v>0</v>
      </c>
      <c r="AU174" s="66">
        <f t="shared" si="80"/>
        <v>0</v>
      </c>
      <c r="AV174" s="66">
        <f t="shared" si="80"/>
        <v>0</v>
      </c>
      <c r="AW174" s="66">
        <f t="shared" si="80"/>
        <v>0</v>
      </c>
      <c r="AX174" s="66">
        <f t="shared" si="80"/>
        <v>0</v>
      </c>
      <c r="AY174" s="66">
        <f t="shared" si="80"/>
        <v>0</v>
      </c>
      <c r="AZ174" s="66">
        <f t="shared" si="80"/>
        <v>0</v>
      </c>
      <c r="BA174" s="66">
        <f t="shared" si="80"/>
        <v>0</v>
      </c>
      <c r="BB174" s="66">
        <f t="shared" si="80"/>
        <v>0</v>
      </c>
      <c r="BC174" s="66">
        <f t="shared" si="80"/>
        <v>0</v>
      </c>
      <c r="BD174" s="66">
        <f t="shared" si="80"/>
        <v>0</v>
      </c>
      <c r="BE174" s="66">
        <f t="shared" si="80"/>
        <v>0</v>
      </c>
      <c r="BF174" s="66">
        <f t="shared" si="80"/>
        <v>0</v>
      </c>
      <c r="BG174" s="66">
        <f t="shared" si="80"/>
        <v>0</v>
      </c>
      <c r="BH174" s="66">
        <f t="shared" si="80"/>
        <v>0</v>
      </c>
      <c r="BI174" s="66">
        <f t="shared" si="80"/>
        <v>0</v>
      </c>
      <c r="BJ174" s="66">
        <f t="shared" si="80"/>
        <v>0</v>
      </c>
      <c r="BK174" s="66">
        <f t="shared" si="80"/>
        <v>0</v>
      </c>
      <c r="BL174" s="66">
        <f t="shared" si="80"/>
        <v>0</v>
      </c>
      <c r="BM174" s="66">
        <f t="shared" si="80"/>
        <v>0</v>
      </c>
      <c r="BN174" s="66">
        <f t="shared" si="80"/>
        <v>0</v>
      </c>
      <c r="BO174" s="66">
        <f t="shared" si="80"/>
        <v>0</v>
      </c>
      <c r="BP174" s="66">
        <f t="shared" si="80"/>
        <v>0</v>
      </c>
      <c r="BQ174" s="66">
        <f t="shared" si="80"/>
        <v>0</v>
      </c>
      <c r="BR174" s="66">
        <f t="shared" si="80"/>
        <v>0</v>
      </c>
      <c r="BS174" s="66">
        <f t="shared" ref="BS174:CS174" si="81">BS119</f>
        <v>0</v>
      </c>
      <c r="BT174" s="66">
        <f t="shared" si="81"/>
        <v>0</v>
      </c>
      <c r="BU174" s="66">
        <f t="shared" si="81"/>
        <v>0</v>
      </c>
      <c r="BV174" s="66">
        <f t="shared" si="81"/>
        <v>0</v>
      </c>
      <c r="BW174" s="66">
        <f t="shared" si="81"/>
        <v>0</v>
      </c>
      <c r="BX174" s="66">
        <f t="shared" si="81"/>
        <v>0</v>
      </c>
      <c r="BY174" s="66">
        <f t="shared" si="81"/>
        <v>0</v>
      </c>
      <c r="BZ174" s="66">
        <f t="shared" si="81"/>
        <v>0</v>
      </c>
      <c r="CA174" s="66">
        <f t="shared" si="81"/>
        <v>0</v>
      </c>
      <c r="CB174" s="66">
        <f t="shared" si="81"/>
        <v>0</v>
      </c>
      <c r="CC174" s="66">
        <f t="shared" si="81"/>
        <v>0</v>
      </c>
      <c r="CD174" s="66">
        <f t="shared" si="81"/>
        <v>0</v>
      </c>
      <c r="CE174" s="66">
        <f t="shared" si="81"/>
        <v>0</v>
      </c>
      <c r="CF174" s="66">
        <f t="shared" si="81"/>
        <v>0</v>
      </c>
      <c r="CG174" s="66">
        <f t="shared" si="81"/>
        <v>0</v>
      </c>
      <c r="CH174" s="66">
        <f t="shared" si="81"/>
        <v>0</v>
      </c>
      <c r="CI174" s="66">
        <f t="shared" si="81"/>
        <v>0</v>
      </c>
      <c r="CJ174" s="66">
        <f t="shared" si="81"/>
        <v>0</v>
      </c>
      <c r="CK174" s="66">
        <f t="shared" si="81"/>
        <v>0</v>
      </c>
      <c r="CL174" s="66">
        <f t="shared" si="81"/>
        <v>0</v>
      </c>
      <c r="CM174" s="66">
        <f t="shared" si="81"/>
        <v>0</v>
      </c>
      <c r="CN174" s="66">
        <f t="shared" si="81"/>
        <v>0</v>
      </c>
      <c r="CO174" s="66">
        <f t="shared" si="81"/>
        <v>0</v>
      </c>
      <c r="CP174" s="66">
        <f t="shared" si="81"/>
        <v>0</v>
      </c>
      <c r="CQ174" s="66">
        <f t="shared" si="81"/>
        <v>0</v>
      </c>
      <c r="CR174" s="66">
        <f t="shared" si="81"/>
        <v>0</v>
      </c>
      <c r="CS174" s="66">
        <f t="shared" si="81"/>
        <v>0</v>
      </c>
      <c r="CT174" s="9"/>
    </row>
    <row r="175" spans="1:98" hidden="1" x14ac:dyDescent="0.35">
      <c r="A175" s="35"/>
      <c r="E175" s="495"/>
      <c r="F175" s="495"/>
      <c r="G175" s="131"/>
      <c r="H175" s="131"/>
      <c r="I175" s="131"/>
      <c r="J175" s="131"/>
      <c r="K175" s="131"/>
      <c r="L175" s="131"/>
      <c r="M175" s="131"/>
      <c r="N175" s="131"/>
      <c r="O175" s="131"/>
      <c r="P175" s="131"/>
      <c r="Q175" s="131"/>
      <c r="R175" s="131"/>
      <c r="S175" s="131"/>
      <c r="T175" s="131"/>
      <c r="U175" s="131"/>
      <c r="V175" s="131"/>
      <c r="W175" s="131"/>
      <c r="X175" s="131"/>
      <c r="Y175" s="131"/>
      <c r="Z175" s="131"/>
      <c r="AA175" s="131"/>
      <c r="AB175" s="131"/>
      <c r="AC175" s="131"/>
      <c r="AD175" s="131"/>
      <c r="AE175" s="131"/>
      <c r="AF175" s="131"/>
      <c r="AG175" s="131"/>
      <c r="AH175" s="131"/>
      <c r="AI175" s="131"/>
      <c r="AJ175" s="131"/>
      <c r="AK175" s="131"/>
      <c r="AL175" s="131"/>
      <c r="AM175" s="131"/>
      <c r="AN175" s="131"/>
      <c r="AO175" s="131"/>
      <c r="AP175" s="131"/>
      <c r="AQ175" s="131"/>
      <c r="AR175" s="131"/>
      <c r="AS175" s="131"/>
      <c r="AT175" s="131"/>
      <c r="AU175" s="131"/>
      <c r="AV175" s="131"/>
      <c r="AW175" s="131"/>
      <c r="AX175" s="131"/>
      <c r="AY175" s="131"/>
      <c r="AZ175" s="131"/>
      <c r="BA175" s="131"/>
      <c r="BB175" s="131"/>
      <c r="BC175" s="131"/>
      <c r="BD175" s="131"/>
      <c r="BE175" s="131"/>
      <c r="BF175" s="131"/>
      <c r="BG175" s="131"/>
      <c r="BH175" s="131"/>
      <c r="BI175" s="131"/>
      <c r="BJ175" s="131"/>
      <c r="BK175" s="131"/>
      <c r="BL175" s="131"/>
      <c r="BM175" s="131"/>
      <c r="BN175" s="131"/>
      <c r="BO175" s="131"/>
      <c r="BP175" s="131"/>
      <c r="BQ175" s="131"/>
      <c r="BR175" s="131"/>
      <c r="BS175" s="131"/>
      <c r="BT175" s="131"/>
      <c r="BU175" s="131"/>
      <c r="BV175" s="131"/>
      <c r="BW175" s="131"/>
      <c r="BX175" s="131"/>
      <c r="BY175" s="131"/>
      <c r="BZ175" s="131"/>
      <c r="CA175" s="131"/>
      <c r="CB175" s="131"/>
      <c r="CC175" s="131"/>
      <c r="CD175" s="131"/>
      <c r="CE175" s="131"/>
      <c r="CF175" s="131"/>
      <c r="CG175" s="131"/>
      <c r="CH175" s="131"/>
      <c r="CI175" s="131"/>
      <c r="CJ175" s="131"/>
      <c r="CK175" s="131"/>
      <c r="CL175" s="131"/>
      <c r="CM175" s="131"/>
      <c r="CN175" s="131"/>
      <c r="CO175" s="131"/>
      <c r="CP175" s="131"/>
      <c r="CQ175" s="131"/>
      <c r="CR175" s="131"/>
      <c r="CS175" s="131"/>
      <c r="CT175" s="9"/>
    </row>
    <row r="176" spans="1:98" ht="14.25" hidden="1" customHeight="1" x14ac:dyDescent="0.35">
      <c r="A176" s="35"/>
      <c r="C176" s="77" t="s">
        <v>27</v>
      </c>
      <c r="E176" s="692" t="str">
        <f>IF(E171&lt;=0,"No value",(E166-E167+E168-E169)/E171)</f>
        <v>No value</v>
      </c>
      <c r="F176" s="692"/>
      <c r="G176" s="131"/>
      <c r="H176" s="131"/>
      <c r="I176" s="131"/>
      <c r="J176" s="131"/>
      <c r="K176" s="131"/>
      <c r="L176" s="131"/>
      <c r="M176" s="131"/>
      <c r="N176" s="131"/>
      <c r="O176" s="131"/>
      <c r="P176" s="131"/>
      <c r="Q176" s="131"/>
      <c r="R176" s="131"/>
      <c r="S176" s="131"/>
      <c r="T176" s="131"/>
      <c r="U176" s="131"/>
      <c r="V176" s="131"/>
      <c r="W176" s="131"/>
      <c r="X176" s="131"/>
      <c r="Y176" s="131"/>
      <c r="Z176" s="131"/>
      <c r="AA176" s="131"/>
      <c r="AB176" s="131"/>
      <c r="AC176" s="131"/>
      <c r="AD176" s="131"/>
      <c r="AE176" s="131"/>
      <c r="AF176" s="131"/>
      <c r="AG176" s="131"/>
      <c r="AH176" s="131"/>
      <c r="AI176" s="131"/>
      <c r="AJ176" s="131"/>
      <c r="AK176" s="131"/>
      <c r="AL176" s="131"/>
      <c r="AM176" s="131"/>
      <c r="AN176" s="131"/>
      <c r="AO176" s="131"/>
      <c r="AP176" s="131"/>
      <c r="AQ176" s="131"/>
      <c r="AR176" s="131"/>
      <c r="AS176" s="131"/>
      <c r="AT176" s="131"/>
      <c r="AU176" s="131"/>
      <c r="AV176" s="131"/>
      <c r="AW176" s="131"/>
      <c r="AX176" s="131"/>
      <c r="AY176" s="131"/>
      <c r="AZ176" s="131"/>
      <c r="BA176" s="131"/>
      <c r="BB176" s="131"/>
      <c r="BC176" s="131"/>
      <c r="BD176" s="131"/>
      <c r="BE176" s="131"/>
      <c r="BF176" s="131"/>
      <c r="BG176" s="131"/>
      <c r="BH176" s="131"/>
      <c r="BI176" s="131"/>
      <c r="BJ176" s="131"/>
      <c r="BK176" s="131"/>
      <c r="BL176" s="131"/>
      <c r="BM176" s="131"/>
      <c r="BN176" s="131"/>
      <c r="BO176" s="131"/>
      <c r="BP176" s="131"/>
      <c r="BQ176" s="131"/>
      <c r="BR176" s="131"/>
      <c r="BS176" s="131"/>
      <c r="BT176" s="131"/>
      <c r="BU176" s="131"/>
      <c r="BV176" s="131"/>
      <c r="BW176" s="131"/>
      <c r="BX176" s="131"/>
      <c r="BY176" s="131"/>
      <c r="BZ176" s="131"/>
      <c r="CA176" s="131"/>
      <c r="CB176" s="131"/>
      <c r="CC176" s="131"/>
      <c r="CD176" s="131"/>
      <c r="CE176" s="131"/>
      <c r="CF176" s="131"/>
      <c r="CG176" s="131"/>
      <c r="CH176" s="131"/>
      <c r="CI176" s="131"/>
      <c r="CJ176" s="131"/>
      <c r="CK176" s="131"/>
      <c r="CL176" s="131"/>
      <c r="CM176" s="131"/>
      <c r="CN176" s="131"/>
      <c r="CO176" s="131"/>
      <c r="CP176" s="131"/>
      <c r="CQ176" s="131"/>
      <c r="CR176" s="131"/>
      <c r="CS176" s="131"/>
      <c r="CT176" s="9"/>
    </row>
    <row r="177" spans="1:98" ht="14.25" hidden="1" customHeight="1" x14ac:dyDescent="0.35">
      <c r="A177" s="35"/>
      <c r="C177" s="77" t="s">
        <v>220</v>
      </c>
      <c r="E177" s="692" t="str">
        <f>IF(E171&lt;=0,"No value",(E166-E167+E168-E169-E173-E174)/E171)</f>
        <v>No value</v>
      </c>
      <c r="F177" s="692"/>
      <c r="G177" s="131"/>
      <c r="H177" s="131"/>
      <c r="I177" s="131"/>
      <c r="J177" s="131"/>
      <c r="K177" s="131"/>
      <c r="L177" s="131"/>
      <c r="M177" s="131"/>
      <c r="N177" s="131"/>
      <c r="O177" s="131"/>
      <c r="P177" s="131"/>
      <c r="Q177" s="131"/>
      <c r="R177" s="131"/>
      <c r="S177" s="131"/>
      <c r="T177" s="131"/>
      <c r="U177" s="131"/>
      <c r="V177" s="131"/>
      <c r="W177" s="131"/>
      <c r="X177" s="131"/>
      <c r="Y177" s="131"/>
      <c r="Z177" s="131"/>
      <c r="AA177" s="131"/>
      <c r="AB177" s="131"/>
      <c r="AC177" s="131"/>
      <c r="AD177" s="131"/>
      <c r="AE177" s="131"/>
      <c r="AF177" s="131"/>
      <c r="AG177" s="131"/>
      <c r="AH177" s="131"/>
      <c r="AI177" s="131"/>
      <c r="AJ177" s="131"/>
      <c r="AK177" s="131"/>
      <c r="AL177" s="131"/>
      <c r="AM177" s="131"/>
      <c r="AN177" s="131"/>
      <c r="AO177" s="131"/>
      <c r="AP177" s="131"/>
      <c r="AQ177" s="131"/>
      <c r="AR177" s="131"/>
      <c r="AS177" s="131"/>
      <c r="AT177" s="131"/>
      <c r="AU177" s="131"/>
      <c r="AV177" s="131"/>
      <c r="AW177" s="131"/>
      <c r="AX177" s="131"/>
      <c r="AY177" s="131"/>
      <c r="AZ177" s="131"/>
      <c r="BA177" s="131"/>
      <c r="BB177" s="131"/>
      <c r="BC177" s="131"/>
      <c r="BD177" s="131"/>
      <c r="BE177" s="131"/>
      <c r="BF177" s="131"/>
      <c r="BG177" s="131"/>
      <c r="BH177" s="131"/>
      <c r="BI177" s="131"/>
      <c r="BJ177" s="131"/>
      <c r="BK177" s="131"/>
      <c r="BL177" s="127"/>
      <c r="BM177" s="131"/>
      <c r="BN177" s="131"/>
      <c r="BO177" s="131"/>
      <c r="BP177" s="131"/>
      <c r="BQ177" s="131"/>
      <c r="BR177" s="131"/>
      <c r="BS177" s="131"/>
      <c r="BT177" s="131"/>
      <c r="BU177" s="131"/>
      <c r="BV177" s="131"/>
      <c r="BW177" s="131"/>
      <c r="BX177" s="131"/>
      <c r="BY177" s="131"/>
      <c r="BZ177" s="131"/>
      <c r="CA177" s="131"/>
      <c r="CB177" s="131"/>
      <c r="CC177" s="131"/>
      <c r="CD177" s="131"/>
      <c r="CE177" s="131"/>
      <c r="CF177" s="131"/>
      <c r="CG177" s="131"/>
      <c r="CH177" s="131"/>
      <c r="CI177" s="131"/>
      <c r="CJ177" s="131"/>
      <c r="CK177" s="131"/>
      <c r="CL177" s="131"/>
      <c r="CM177" s="131"/>
      <c r="CN177" s="131"/>
      <c r="CO177" s="131"/>
      <c r="CP177" s="131"/>
      <c r="CQ177" s="131"/>
      <c r="CR177" s="131"/>
      <c r="CS177" s="131"/>
      <c r="CT177" s="9"/>
    </row>
    <row r="178" spans="1:98" hidden="1" x14ac:dyDescent="0.35">
      <c r="A178" s="35"/>
      <c r="E178" s="261"/>
      <c r="F178" s="13"/>
      <c r="G178" s="9"/>
      <c r="H178" s="9"/>
      <c r="I178" s="9"/>
      <c r="J178" s="9"/>
      <c r="K178" s="9"/>
      <c r="L178" s="9"/>
      <c r="M178" s="9"/>
      <c r="N178" s="9"/>
      <c r="O178" s="9"/>
      <c r="P178" s="9"/>
      <c r="Q178" s="9"/>
      <c r="R178" s="9"/>
      <c r="S178" s="9"/>
      <c r="T178" s="9"/>
      <c r="U178" s="9"/>
      <c r="V178" s="9"/>
      <c r="W178" s="9"/>
      <c r="X178" s="9"/>
      <c r="Y178" s="9"/>
      <c r="Z178" s="9"/>
      <c r="AA178" s="9"/>
      <c r="AB178" s="9"/>
      <c r="AC178" s="9"/>
      <c r="AD178" s="9"/>
      <c r="AE178" s="9"/>
      <c r="AF178" s="9"/>
      <c r="AG178" s="9"/>
      <c r="AH178" s="9"/>
      <c r="AI178" s="9"/>
      <c r="AJ178" s="9"/>
      <c r="AK178" s="9"/>
      <c r="AL178" s="9"/>
      <c r="AM178" s="9"/>
      <c r="AN178" s="9"/>
      <c r="AO178" s="9"/>
      <c r="AP178" s="9"/>
      <c r="AQ178" s="9"/>
      <c r="AR178" s="9"/>
      <c r="AS178" s="9"/>
      <c r="AT178" s="9"/>
      <c r="AU178" s="9"/>
      <c r="AV178" s="9"/>
      <c r="AW178" s="9"/>
      <c r="AX178" s="9"/>
      <c r="AY178" s="9"/>
      <c r="AZ178" s="9"/>
      <c r="BA178" s="9"/>
      <c r="BB178" s="9"/>
      <c r="BC178" s="9"/>
      <c r="BD178" s="9"/>
      <c r="BE178" s="9"/>
      <c r="BF178" s="9"/>
      <c r="BG178" s="9"/>
      <c r="BH178" s="9"/>
      <c r="BI178" s="9"/>
      <c r="BJ178" s="9"/>
      <c r="BK178" s="9"/>
      <c r="BL178" s="9"/>
      <c r="BM178" s="9"/>
      <c r="BN178" s="9"/>
      <c r="BO178" s="9"/>
      <c r="BP178" s="9"/>
      <c r="BQ178" s="9"/>
      <c r="BR178" s="9"/>
      <c r="BS178" s="9"/>
      <c r="BT178" s="9"/>
      <c r="BU178" s="9"/>
      <c r="BV178" s="9"/>
      <c r="BW178" s="9"/>
      <c r="BX178" s="9"/>
      <c r="BY178" s="9"/>
      <c r="BZ178" s="9"/>
      <c r="CA178" s="9"/>
      <c r="CB178" s="9"/>
      <c r="CC178" s="9"/>
      <c r="CD178" s="9"/>
      <c r="CE178" s="9"/>
      <c r="CF178" s="9"/>
      <c r="CG178" s="9"/>
      <c r="CH178" s="9"/>
      <c r="CI178" s="9"/>
      <c r="CJ178" s="9"/>
      <c r="CK178" s="9"/>
      <c r="CL178" s="9"/>
      <c r="CM178" s="9"/>
      <c r="CN178" s="9"/>
      <c r="CO178" s="9"/>
      <c r="CP178" s="9"/>
      <c r="CQ178" s="9"/>
      <c r="CR178" s="9"/>
      <c r="CS178" s="9"/>
      <c r="CT178" s="9"/>
    </row>
    <row r="179" spans="1:98" hidden="1" x14ac:dyDescent="0.35">
      <c r="A179" s="35"/>
      <c r="C179" s="217" t="s">
        <v>42</v>
      </c>
      <c r="D179" s="218"/>
      <c r="E179" s="219"/>
      <c r="F179" s="219"/>
      <c r="G179" s="220"/>
      <c r="H179" s="220"/>
      <c r="I179" s="220"/>
      <c r="J179" s="220"/>
      <c r="K179" s="220"/>
      <c r="L179" s="220"/>
      <c r="M179" s="220"/>
      <c r="N179" s="220"/>
      <c r="O179" s="220"/>
      <c r="P179" s="220"/>
      <c r="Q179" s="220"/>
      <c r="R179" s="220"/>
      <c r="S179" s="220"/>
      <c r="T179" s="220"/>
      <c r="U179" s="220"/>
      <c r="V179" s="220"/>
      <c r="W179" s="220"/>
      <c r="X179" s="220"/>
      <c r="Y179" s="220"/>
      <c r="Z179" s="220"/>
      <c r="AA179" s="220"/>
      <c r="AB179" s="220"/>
      <c r="AC179" s="220"/>
      <c r="AD179" s="220"/>
      <c r="AE179" s="220"/>
      <c r="AF179" s="220"/>
      <c r="AG179" s="220"/>
      <c r="AH179" s="220"/>
      <c r="AI179" s="220"/>
      <c r="AJ179" s="220"/>
      <c r="AK179" s="220"/>
      <c r="AL179" s="220"/>
      <c r="AM179" s="220"/>
      <c r="AN179" s="220"/>
      <c r="AO179" s="220"/>
      <c r="AP179" s="220"/>
      <c r="AQ179" s="220"/>
      <c r="AR179" s="220"/>
      <c r="AS179" s="220"/>
      <c r="AT179" s="220"/>
      <c r="AU179" s="220"/>
      <c r="AV179" s="220"/>
      <c r="AW179" s="220"/>
      <c r="AX179" s="220"/>
      <c r="AY179" s="220"/>
      <c r="AZ179" s="220"/>
      <c r="BA179" s="220"/>
      <c r="BB179" s="220"/>
      <c r="BC179" s="220"/>
      <c r="BD179" s="220"/>
      <c r="BE179" s="220"/>
      <c r="BF179" s="220"/>
      <c r="BG179" s="220"/>
      <c r="BH179" s="220"/>
      <c r="BI179" s="220"/>
      <c r="BJ179" s="220"/>
      <c r="BK179" s="220"/>
      <c r="BL179" s="220"/>
      <c r="BM179" s="220"/>
      <c r="BN179" s="220"/>
      <c r="BO179" s="220"/>
      <c r="BP179" s="220"/>
      <c r="BQ179" s="220"/>
      <c r="BR179" s="220"/>
      <c r="BS179" s="220"/>
      <c r="BT179" s="220"/>
      <c r="BU179" s="220"/>
      <c r="BV179" s="220"/>
      <c r="BW179" s="220"/>
      <c r="BX179" s="220"/>
      <c r="BY179" s="220"/>
      <c r="BZ179" s="220"/>
      <c r="CA179" s="220"/>
      <c r="CB179" s="220"/>
      <c r="CC179" s="220"/>
      <c r="CD179" s="220"/>
      <c r="CE179" s="220"/>
      <c r="CF179" s="220"/>
      <c r="CG179" s="220"/>
      <c r="CH179" s="220"/>
      <c r="CI179" s="220"/>
      <c r="CJ179" s="220"/>
      <c r="CK179" s="220"/>
      <c r="CL179" s="220"/>
      <c r="CM179" s="220"/>
      <c r="CN179" s="220"/>
      <c r="CO179" s="220"/>
      <c r="CP179" s="220"/>
      <c r="CQ179" s="220"/>
      <c r="CR179" s="220"/>
      <c r="CS179" s="220"/>
      <c r="CT179" s="9"/>
    </row>
    <row r="180" spans="1:98" hidden="1" x14ac:dyDescent="0.35">
      <c r="A180" s="35"/>
      <c r="E180" s="13"/>
      <c r="F180" s="13"/>
      <c r="G180" s="9"/>
      <c r="H180" s="9"/>
      <c r="I180" s="9"/>
      <c r="J180" s="9"/>
      <c r="K180" s="9"/>
      <c r="L180" s="9"/>
      <c r="M180" s="9"/>
      <c r="N180" s="9"/>
      <c r="O180" s="9"/>
      <c r="P180" s="9"/>
      <c r="Q180" s="9"/>
      <c r="R180" s="9"/>
      <c r="S180" s="9"/>
      <c r="T180" s="9"/>
      <c r="U180" s="9"/>
      <c r="V180" s="9"/>
      <c r="W180" s="9"/>
      <c r="X180" s="9"/>
      <c r="Y180" s="9"/>
      <c r="Z180" s="9"/>
      <c r="AA180" s="9"/>
      <c r="AB180" s="9"/>
      <c r="AC180" s="9"/>
      <c r="AD180" s="9"/>
      <c r="AE180" s="9"/>
      <c r="AF180" s="9"/>
      <c r="AG180" s="9"/>
      <c r="AH180" s="9"/>
      <c r="AI180" s="9"/>
      <c r="AJ180" s="9"/>
      <c r="AK180" s="9"/>
      <c r="AL180" s="9"/>
      <c r="AM180" s="9"/>
      <c r="AN180" s="9"/>
      <c r="AO180" s="9"/>
      <c r="AP180" s="9"/>
      <c r="AQ180" s="9"/>
      <c r="AR180" s="9"/>
      <c r="AS180" s="9"/>
      <c r="AT180" s="9"/>
      <c r="AU180" s="9"/>
      <c r="AV180" s="9"/>
      <c r="AW180" s="9"/>
      <c r="AX180" s="9"/>
      <c r="AY180" s="9"/>
      <c r="AZ180" s="9"/>
      <c r="BA180" s="9"/>
      <c r="BB180" s="9"/>
      <c r="BC180" s="9"/>
      <c r="BD180" s="9"/>
      <c r="BE180" s="9"/>
      <c r="BF180" s="9"/>
      <c r="BG180" s="9"/>
      <c r="BH180" s="9"/>
      <c r="BI180" s="9"/>
      <c r="BJ180" s="9"/>
      <c r="BK180" s="9"/>
      <c r="BL180" s="9"/>
      <c r="BM180" s="9"/>
      <c r="BN180" s="9"/>
      <c r="BO180" s="9"/>
      <c r="BP180" s="9"/>
      <c r="BQ180" s="9"/>
      <c r="BR180" s="9"/>
      <c r="BS180" s="9"/>
      <c r="BT180" s="9"/>
      <c r="BU180" s="9"/>
      <c r="BV180" s="9"/>
      <c r="BW180" s="9"/>
      <c r="BX180" s="9"/>
      <c r="BY180" s="9"/>
      <c r="BZ180" s="9"/>
      <c r="CA180" s="9"/>
      <c r="CB180" s="9"/>
      <c r="CC180" s="9"/>
      <c r="CD180" s="9"/>
      <c r="CE180" s="9"/>
      <c r="CF180" s="9"/>
      <c r="CG180" s="9"/>
      <c r="CH180" s="9"/>
      <c r="CI180" s="9"/>
      <c r="CJ180" s="9"/>
      <c r="CK180" s="9"/>
      <c r="CL180" s="9"/>
      <c r="CM180" s="9"/>
      <c r="CN180" s="9"/>
      <c r="CO180" s="9"/>
      <c r="CP180" s="9"/>
      <c r="CQ180" s="9"/>
      <c r="CR180" s="9"/>
      <c r="CS180" s="9"/>
      <c r="CT180" s="9"/>
    </row>
    <row r="181" spans="1:98" hidden="1" x14ac:dyDescent="0.35">
      <c r="A181" s="35"/>
      <c r="C181" s="81" t="str">
        <f>C9</f>
        <v>A. Total investment costs</v>
      </c>
      <c r="E181" s="492">
        <f>G181+NPV(G.Asm!$F$40,H181:INDEX(H181:CS181,RP))</f>
        <v>0</v>
      </c>
      <c r="F181" s="492">
        <f>SUMIF($G$4:$CS$4,"&lt;="&amp;RP,G181:CS181)</f>
        <v>0</v>
      </c>
      <c r="G181" s="66">
        <f t="shared" ref="G181:AL181" si="82">G9</f>
        <v>0</v>
      </c>
      <c r="H181" s="66">
        <f t="shared" si="82"/>
        <v>0</v>
      </c>
      <c r="I181" s="66">
        <f t="shared" si="82"/>
        <v>0</v>
      </c>
      <c r="J181" s="66">
        <f t="shared" si="82"/>
        <v>0</v>
      </c>
      <c r="K181" s="66">
        <f t="shared" si="82"/>
        <v>0</v>
      </c>
      <c r="L181" s="66">
        <f t="shared" si="82"/>
        <v>0</v>
      </c>
      <c r="M181" s="66">
        <f t="shared" si="82"/>
        <v>0</v>
      </c>
      <c r="N181" s="66">
        <f t="shared" si="82"/>
        <v>0</v>
      </c>
      <c r="O181" s="66">
        <f t="shared" si="82"/>
        <v>0</v>
      </c>
      <c r="P181" s="66">
        <f t="shared" si="82"/>
        <v>0</v>
      </c>
      <c r="Q181" s="66">
        <f t="shared" si="82"/>
        <v>0</v>
      </c>
      <c r="R181" s="66">
        <f t="shared" si="82"/>
        <v>0</v>
      </c>
      <c r="S181" s="66">
        <f t="shared" si="82"/>
        <v>0</v>
      </c>
      <c r="T181" s="66">
        <f t="shared" si="82"/>
        <v>0</v>
      </c>
      <c r="U181" s="66">
        <f t="shared" si="82"/>
        <v>0</v>
      </c>
      <c r="V181" s="66">
        <f t="shared" si="82"/>
        <v>0</v>
      </c>
      <c r="W181" s="66">
        <f t="shared" si="82"/>
        <v>0</v>
      </c>
      <c r="X181" s="66">
        <f t="shared" si="82"/>
        <v>0</v>
      </c>
      <c r="Y181" s="66">
        <f t="shared" si="82"/>
        <v>0</v>
      </c>
      <c r="Z181" s="66">
        <f t="shared" si="82"/>
        <v>0</v>
      </c>
      <c r="AA181" s="66">
        <f t="shared" si="82"/>
        <v>0</v>
      </c>
      <c r="AB181" s="66">
        <f t="shared" si="82"/>
        <v>0</v>
      </c>
      <c r="AC181" s="66">
        <f t="shared" si="82"/>
        <v>0</v>
      </c>
      <c r="AD181" s="66">
        <f t="shared" si="82"/>
        <v>0</v>
      </c>
      <c r="AE181" s="66">
        <f t="shared" si="82"/>
        <v>0</v>
      </c>
      <c r="AF181" s="66">
        <f t="shared" si="82"/>
        <v>0</v>
      </c>
      <c r="AG181" s="66">
        <f t="shared" si="82"/>
        <v>0</v>
      </c>
      <c r="AH181" s="66">
        <f t="shared" si="82"/>
        <v>0</v>
      </c>
      <c r="AI181" s="66">
        <f t="shared" si="82"/>
        <v>0</v>
      </c>
      <c r="AJ181" s="66">
        <f t="shared" si="82"/>
        <v>0</v>
      </c>
      <c r="AK181" s="66">
        <f t="shared" si="82"/>
        <v>0</v>
      </c>
      <c r="AL181" s="66">
        <f t="shared" si="82"/>
        <v>0</v>
      </c>
      <c r="AM181" s="66">
        <f t="shared" ref="AM181:BR181" si="83">AM9</f>
        <v>0</v>
      </c>
      <c r="AN181" s="66">
        <f t="shared" si="83"/>
        <v>0</v>
      </c>
      <c r="AO181" s="66">
        <f t="shared" si="83"/>
        <v>0</v>
      </c>
      <c r="AP181" s="66">
        <f t="shared" si="83"/>
        <v>0</v>
      </c>
      <c r="AQ181" s="66">
        <f t="shared" si="83"/>
        <v>0</v>
      </c>
      <c r="AR181" s="66">
        <f t="shared" si="83"/>
        <v>0</v>
      </c>
      <c r="AS181" s="66">
        <f t="shared" si="83"/>
        <v>0</v>
      </c>
      <c r="AT181" s="66">
        <f t="shared" si="83"/>
        <v>0</v>
      </c>
      <c r="AU181" s="66">
        <f t="shared" si="83"/>
        <v>0</v>
      </c>
      <c r="AV181" s="66">
        <f t="shared" si="83"/>
        <v>0</v>
      </c>
      <c r="AW181" s="66">
        <f t="shared" si="83"/>
        <v>0</v>
      </c>
      <c r="AX181" s="66">
        <f t="shared" si="83"/>
        <v>0</v>
      </c>
      <c r="AY181" s="66">
        <f t="shared" si="83"/>
        <v>0</v>
      </c>
      <c r="AZ181" s="66">
        <f t="shared" si="83"/>
        <v>0</v>
      </c>
      <c r="BA181" s="66">
        <f t="shared" si="83"/>
        <v>0</v>
      </c>
      <c r="BB181" s="66">
        <f t="shared" si="83"/>
        <v>0</v>
      </c>
      <c r="BC181" s="66">
        <f t="shared" si="83"/>
        <v>0</v>
      </c>
      <c r="BD181" s="66">
        <f t="shared" si="83"/>
        <v>0</v>
      </c>
      <c r="BE181" s="66">
        <f t="shared" si="83"/>
        <v>0</v>
      </c>
      <c r="BF181" s="66">
        <f t="shared" si="83"/>
        <v>0</v>
      </c>
      <c r="BG181" s="66">
        <f t="shared" si="83"/>
        <v>0</v>
      </c>
      <c r="BH181" s="66">
        <f t="shared" si="83"/>
        <v>0</v>
      </c>
      <c r="BI181" s="66">
        <f t="shared" si="83"/>
        <v>0</v>
      </c>
      <c r="BJ181" s="66">
        <f t="shared" si="83"/>
        <v>0</v>
      </c>
      <c r="BK181" s="66">
        <f t="shared" si="83"/>
        <v>0</v>
      </c>
      <c r="BL181" s="66">
        <f t="shared" si="83"/>
        <v>0</v>
      </c>
      <c r="BM181" s="66">
        <f t="shared" si="83"/>
        <v>0</v>
      </c>
      <c r="BN181" s="66">
        <f t="shared" si="83"/>
        <v>0</v>
      </c>
      <c r="BO181" s="66">
        <f t="shared" si="83"/>
        <v>0</v>
      </c>
      <c r="BP181" s="66">
        <f t="shared" si="83"/>
        <v>0</v>
      </c>
      <c r="BQ181" s="66">
        <f t="shared" si="83"/>
        <v>0</v>
      </c>
      <c r="BR181" s="66">
        <f t="shared" si="83"/>
        <v>0</v>
      </c>
      <c r="BS181" s="66">
        <f t="shared" ref="BS181:CS181" si="84">BS9</f>
        <v>0</v>
      </c>
      <c r="BT181" s="66">
        <f t="shared" si="84"/>
        <v>0</v>
      </c>
      <c r="BU181" s="66">
        <f t="shared" si="84"/>
        <v>0</v>
      </c>
      <c r="BV181" s="66">
        <f t="shared" si="84"/>
        <v>0</v>
      </c>
      <c r="BW181" s="66">
        <f t="shared" si="84"/>
        <v>0</v>
      </c>
      <c r="BX181" s="66">
        <f t="shared" si="84"/>
        <v>0</v>
      </c>
      <c r="BY181" s="66">
        <f t="shared" si="84"/>
        <v>0</v>
      </c>
      <c r="BZ181" s="66">
        <f t="shared" si="84"/>
        <v>0</v>
      </c>
      <c r="CA181" s="66">
        <f t="shared" si="84"/>
        <v>0</v>
      </c>
      <c r="CB181" s="66">
        <f t="shared" si="84"/>
        <v>0</v>
      </c>
      <c r="CC181" s="66">
        <f t="shared" si="84"/>
        <v>0</v>
      </c>
      <c r="CD181" s="66">
        <f t="shared" si="84"/>
        <v>0</v>
      </c>
      <c r="CE181" s="66">
        <f t="shared" si="84"/>
        <v>0</v>
      </c>
      <c r="CF181" s="66">
        <f t="shared" si="84"/>
        <v>0</v>
      </c>
      <c r="CG181" s="66">
        <f t="shared" si="84"/>
        <v>0</v>
      </c>
      <c r="CH181" s="66">
        <f t="shared" si="84"/>
        <v>0</v>
      </c>
      <c r="CI181" s="66">
        <f t="shared" si="84"/>
        <v>0</v>
      </c>
      <c r="CJ181" s="66">
        <f t="shared" si="84"/>
        <v>0</v>
      </c>
      <c r="CK181" s="66">
        <f t="shared" si="84"/>
        <v>0</v>
      </c>
      <c r="CL181" s="66">
        <f t="shared" si="84"/>
        <v>0</v>
      </c>
      <c r="CM181" s="66">
        <f t="shared" si="84"/>
        <v>0</v>
      </c>
      <c r="CN181" s="66">
        <f t="shared" si="84"/>
        <v>0</v>
      </c>
      <c r="CO181" s="66">
        <f t="shared" si="84"/>
        <v>0</v>
      </c>
      <c r="CP181" s="66">
        <f t="shared" si="84"/>
        <v>0</v>
      </c>
      <c r="CQ181" s="66">
        <f t="shared" si="84"/>
        <v>0</v>
      </c>
      <c r="CR181" s="66">
        <f t="shared" si="84"/>
        <v>0</v>
      </c>
      <c r="CS181" s="66">
        <f t="shared" si="84"/>
        <v>0</v>
      </c>
      <c r="CT181" s="9"/>
    </row>
    <row r="182" spans="1:98" hidden="1" x14ac:dyDescent="0.35">
      <c r="A182" s="35"/>
      <c r="C182" s="81" t="str">
        <f>C40</f>
        <v>B. Residual value</v>
      </c>
      <c r="E182" s="492">
        <f>G182+NPV(G.Asm!$F$40,H182:INDEX(H182:CS182,RP))</f>
        <v>0</v>
      </c>
      <c r="F182" s="492">
        <f>SUMIF($G$4:$CS$4,"&lt;="&amp;RP,G182:CS182)</f>
        <v>0</v>
      </c>
      <c r="G182" s="66">
        <f t="shared" ref="G182:AL182" si="85">G40</f>
        <v>0</v>
      </c>
      <c r="H182" s="66">
        <f t="shared" si="85"/>
        <v>0</v>
      </c>
      <c r="I182" s="66">
        <f t="shared" si="85"/>
        <v>0</v>
      </c>
      <c r="J182" s="66">
        <f t="shared" si="85"/>
        <v>0</v>
      </c>
      <c r="K182" s="66">
        <f t="shared" si="85"/>
        <v>0</v>
      </c>
      <c r="L182" s="66">
        <f t="shared" si="85"/>
        <v>0</v>
      </c>
      <c r="M182" s="66">
        <f t="shared" si="85"/>
        <v>0</v>
      </c>
      <c r="N182" s="66">
        <f t="shared" si="85"/>
        <v>0</v>
      </c>
      <c r="O182" s="66">
        <f t="shared" si="85"/>
        <v>0</v>
      </c>
      <c r="P182" s="66">
        <f t="shared" si="85"/>
        <v>0</v>
      </c>
      <c r="Q182" s="66">
        <f t="shared" si="85"/>
        <v>0</v>
      </c>
      <c r="R182" s="66">
        <f t="shared" si="85"/>
        <v>0</v>
      </c>
      <c r="S182" s="66">
        <f t="shared" si="85"/>
        <v>0</v>
      </c>
      <c r="T182" s="66">
        <f t="shared" si="85"/>
        <v>0</v>
      </c>
      <c r="U182" s="66">
        <f t="shared" si="85"/>
        <v>0</v>
      </c>
      <c r="V182" s="66">
        <f t="shared" si="85"/>
        <v>0</v>
      </c>
      <c r="W182" s="66">
        <f t="shared" si="85"/>
        <v>0</v>
      </c>
      <c r="X182" s="66">
        <f t="shared" si="85"/>
        <v>0</v>
      </c>
      <c r="Y182" s="66">
        <f t="shared" si="85"/>
        <v>0</v>
      </c>
      <c r="Z182" s="66">
        <f t="shared" si="85"/>
        <v>0</v>
      </c>
      <c r="AA182" s="66">
        <f t="shared" si="85"/>
        <v>0</v>
      </c>
      <c r="AB182" s="66">
        <f t="shared" si="85"/>
        <v>0</v>
      </c>
      <c r="AC182" s="66">
        <f t="shared" si="85"/>
        <v>0</v>
      </c>
      <c r="AD182" s="66">
        <f t="shared" si="85"/>
        <v>0</v>
      </c>
      <c r="AE182" s="66">
        <f t="shared" si="85"/>
        <v>0</v>
      </c>
      <c r="AF182" s="66">
        <f t="shared" si="85"/>
        <v>0</v>
      </c>
      <c r="AG182" s="66">
        <f t="shared" si="85"/>
        <v>0</v>
      </c>
      <c r="AH182" s="66">
        <f t="shared" si="85"/>
        <v>0</v>
      </c>
      <c r="AI182" s="66">
        <f t="shared" si="85"/>
        <v>0</v>
      </c>
      <c r="AJ182" s="66">
        <f t="shared" si="85"/>
        <v>0</v>
      </c>
      <c r="AK182" s="66">
        <f t="shared" si="85"/>
        <v>0</v>
      </c>
      <c r="AL182" s="66">
        <f t="shared" si="85"/>
        <v>0</v>
      </c>
      <c r="AM182" s="66">
        <f t="shared" ref="AM182:BR182" si="86">AM40</f>
        <v>0</v>
      </c>
      <c r="AN182" s="66">
        <f t="shared" si="86"/>
        <v>0</v>
      </c>
      <c r="AO182" s="66">
        <f t="shared" si="86"/>
        <v>0</v>
      </c>
      <c r="AP182" s="66">
        <f t="shared" si="86"/>
        <v>0</v>
      </c>
      <c r="AQ182" s="66">
        <f t="shared" si="86"/>
        <v>0</v>
      </c>
      <c r="AR182" s="66">
        <f t="shared" si="86"/>
        <v>0</v>
      </c>
      <c r="AS182" s="66">
        <f t="shared" si="86"/>
        <v>0</v>
      </c>
      <c r="AT182" s="66">
        <f t="shared" si="86"/>
        <v>0</v>
      </c>
      <c r="AU182" s="66">
        <f t="shared" si="86"/>
        <v>0</v>
      </c>
      <c r="AV182" s="66">
        <f t="shared" si="86"/>
        <v>0</v>
      </c>
      <c r="AW182" s="66">
        <f t="shared" si="86"/>
        <v>0</v>
      </c>
      <c r="AX182" s="66">
        <f t="shared" si="86"/>
        <v>0</v>
      </c>
      <c r="AY182" s="66">
        <f t="shared" si="86"/>
        <v>0</v>
      </c>
      <c r="AZ182" s="66">
        <f t="shared" si="86"/>
        <v>0</v>
      </c>
      <c r="BA182" s="66">
        <f t="shared" si="86"/>
        <v>0</v>
      </c>
      <c r="BB182" s="66">
        <f t="shared" si="86"/>
        <v>0</v>
      </c>
      <c r="BC182" s="66">
        <f t="shared" si="86"/>
        <v>0</v>
      </c>
      <c r="BD182" s="66">
        <f t="shared" si="86"/>
        <v>0</v>
      </c>
      <c r="BE182" s="66">
        <f t="shared" si="86"/>
        <v>0</v>
      </c>
      <c r="BF182" s="66">
        <f t="shared" si="86"/>
        <v>0</v>
      </c>
      <c r="BG182" s="66">
        <f t="shared" si="86"/>
        <v>0</v>
      </c>
      <c r="BH182" s="66">
        <f t="shared" si="86"/>
        <v>0</v>
      </c>
      <c r="BI182" s="66">
        <f t="shared" si="86"/>
        <v>0</v>
      </c>
      <c r="BJ182" s="66">
        <f t="shared" si="86"/>
        <v>0</v>
      </c>
      <c r="BK182" s="66">
        <f t="shared" si="86"/>
        <v>0</v>
      </c>
      <c r="BL182" s="66">
        <f t="shared" si="86"/>
        <v>0</v>
      </c>
      <c r="BM182" s="66">
        <f t="shared" si="86"/>
        <v>0</v>
      </c>
      <c r="BN182" s="66">
        <f t="shared" si="86"/>
        <v>0</v>
      </c>
      <c r="BO182" s="66">
        <f t="shared" si="86"/>
        <v>0</v>
      </c>
      <c r="BP182" s="66">
        <f t="shared" si="86"/>
        <v>0</v>
      </c>
      <c r="BQ182" s="66">
        <f t="shared" si="86"/>
        <v>0</v>
      </c>
      <c r="BR182" s="66">
        <f t="shared" si="86"/>
        <v>0</v>
      </c>
      <c r="BS182" s="66">
        <f t="shared" ref="BS182:CS182" si="87">BS40</f>
        <v>0</v>
      </c>
      <c r="BT182" s="66">
        <f t="shared" si="87"/>
        <v>0</v>
      </c>
      <c r="BU182" s="66">
        <f t="shared" si="87"/>
        <v>0</v>
      </c>
      <c r="BV182" s="66">
        <f t="shared" si="87"/>
        <v>0</v>
      </c>
      <c r="BW182" s="66">
        <f t="shared" si="87"/>
        <v>0</v>
      </c>
      <c r="BX182" s="66">
        <f t="shared" si="87"/>
        <v>0</v>
      </c>
      <c r="BY182" s="66">
        <f t="shared" si="87"/>
        <v>0</v>
      </c>
      <c r="BZ182" s="66">
        <f t="shared" si="87"/>
        <v>0</v>
      </c>
      <c r="CA182" s="66">
        <f t="shared" si="87"/>
        <v>0</v>
      </c>
      <c r="CB182" s="66">
        <f t="shared" si="87"/>
        <v>0</v>
      </c>
      <c r="CC182" s="66">
        <f t="shared" si="87"/>
        <v>0</v>
      </c>
      <c r="CD182" s="66">
        <f t="shared" si="87"/>
        <v>0</v>
      </c>
      <c r="CE182" s="66">
        <f t="shared" si="87"/>
        <v>0</v>
      </c>
      <c r="CF182" s="66">
        <f t="shared" si="87"/>
        <v>0</v>
      </c>
      <c r="CG182" s="66">
        <f t="shared" si="87"/>
        <v>0</v>
      </c>
      <c r="CH182" s="66">
        <f t="shared" si="87"/>
        <v>0</v>
      </c>
      <c r="CI182" s="66">
        <f t="shared" si="87"/>
        <v>0</v>
      </c>
      <c r="CJ182" s="66">
        <f t="shared" si="87"/>
        <v>0</v>
      </c>
      <c r="CK182" s="66">
        <f t="shared" si="87"/>
        <v>0</v>
      </c>
      <c r="CL182" s="66">
        <f t="shared" si="87"/>
        <v>0</v>
      </c>
      <c r="CM182" s="66">
        <f t="shared" si="87"/>
        <v>0</v>
      </c>
      <c r="CN182" s="66">
        <f t="shared" si="87"/>
        <v>0</v>
      </c>
      <c r="CO182" s="66">
        <f t="shared" si="87"/>
        <v>0</v>
      </c>
      <c r="CP182" s="66">
        <f t="shared" si="87"/>
        <v>0</v>
      </c>
      <c r="CQ182" s="66">
        <f t="shared" si="87"/>
        <v>0</v>
      </c>
      <c r="CR182" s="66">
        <f t="shared" si="87"/>
        <v>0</v>
      </c>
      <c r="CS182" s="66">
        <f t="shared" si="87"/>
        <v>0</v>
      </c>
      <c r="CT182" s="9"/>
    </row>
    <row r="183" spans="1:98" hidden="1" x14ac:dyDescent="0.35">
      <c r="A183" s="35"/>
      <c r="C183" s="81" t="str">
        <f>C44</f>
        <v>C. Total operating and maintenance costs</v>
      </c>
      <c r="E183" s="492">
        <f>G183+NPV(G.Asm!$F$40,H183:INDEX(H183:CS183,RP))</f>
        <v>0</v>
      </c>
      <c r="F183" s="492">
        <f>SUMIF($G$4:$CS$4,"&lt;="&amp;RP,G183:CS183)</f>
        <v>0</v>
      </c>
      <c r="G183" s="66">
        <f t="shared" ref="G183:AL183" si="88">G44</f>
        <v>0</v>
      </c>
      <c r="H183" s="66">
        <f t="shared" si="88"/>
        <v>0</v>
      </c>
      <c r="I183" s="66">
        <f t="shared" si="88"/>
        <v>0</v>
      </c>
      <c r="J183" s="66">
        <f t="shared" si="88"/>
        <v>0</v>
      </c>
      <c r="K183" s="66">
        <f t="shared" si="88"/>
        <v>0</v>
      </c>
      <c r="L183" s="66">
        <f t="shared" si="88"/>
        <v>0</v>
      </c>
      <c r="M183" s="66">
        <f t="shared" si="88"/>
        <v>0</v>
      </c>
      <c r="N183" s="66">
        <f t="shared" si="88"/>
        <v>0</v>
      </c>
      <c r="O183" s="66">
        <f t="shared" si="88"/>
        <v>0</v>
      </c>
      <c r="P183" s="66">
        <f t="shared" si="88"/>
        <v>0</v>
      </c>
      <c r="Q183" s="66">
        <f t="shared" si="88"/>
        <v>0</v>
      </c>
      <c r="R183" s="66">
        <f t="shared" si="88"/>
        <v>0</v>
      </c>
      <c r="S183" s="66">
        <f t="shared" si="88"/>
        <v>0</v>
      </c>
      <c r="T183" s="66">
        <f t="shared" si="88"/>
        <v>0</v>
      </c>
      <c r="U183" s="66">
        <f t="shared" si="88"/>
        <v>0</v>
      </c>
      <c r="V183" s="66">
        <f t="shared" si="88"/>
        <v>0</v>
      </c>
      <c r="W183" s="66">
        <f t="shared" si="88"/>
        <v>0</v>
      </c>
      <c r="X183" s="66">
        <f t="shared" si="88"/>
        <v>0</v>
      </c>
      <c r="Y183" s="66">
        <f t="shared" si="88"/>
        <v>0</v>
      </c>
      <c r="Z183" s="66">
        <f t="shared" si="88"/>
        <v>0</v>
      </c>
      <c r="AA183" s="66">
        <f t="shared" si="88"/>
        <v>0</v>
      </c>
      <c r="AB183" s="66">
        <f t="shared" si="88"/>
        <v>0</v>
      </c>
      <c r="AC183" s="66">
        <f t="shared" si="88"/>
        <v>0</v>
      </c>
      <c r="AD183" s="66">
        <f t="shared" si="88"/>
        <v>0</v>
      </c>
      <c r="AE183" s="66">
        <f t="shared" si="88"/>
        <v>0</v>
      </c>
      <c r="AF183" s="66">
        <f t="shared" si="88"/>
        <v>0</v>
      </c>
      <c r="AG183" s="66">
        <f t="shared" si="88"/>
        <v>0</v>
      </c>
      <c r="AH183" s="66">
        <f t="shared" si="88"/>
        <v>0</v>
      </c>
      <c r="AI183" s="66">
        <f t="shared" si="88"/>
        <v>0</v>
      </c>
      <c r="AJ183" s="66">
        <f t="shared" si="88"/>
        <v>0</v>
      </c>
      <c r="AK183" s="66">
        <f t="shared" si="88"/>
        <v>0</v>
      </c>
      <c r="AL183" s="66">
        <f t="shared" si="88"/>
        <v>0</v>
      </c>
      <c r="AM183" s="66">
        <f t="shared" ref="AM183:BR183" si="89">AM44</f>
        <v>0</v>
      </c>
      <c r="AN183" s="66">
        <f t="shared" si="89"/>
        <v>0</v>
      </c>
      <c r="AO183" s="66">
        <f t="shared" si="89"/>
        <v>0</v>
      </c>
      <c r="AP183" s="66">
        <f t="shared" si="89"/>
        <v>0</v>
      </c>
      <c r="AQ183" s="66">
        <f t="shared" si="89"/>
        <v>0</v>
      </c>
      <c r="AR183" s="66">
        <f t="shared" si="89"/>
        <v>0</v>
      </c>
      <c r="AS183" s="66">
        <f t="shared" si="89"/>
        <v>0</v>
      </c>
      <c r="AT183" s="66">
        <f t="shared" si="89"/>
        <v>0</v>
      </c>
      <c r="AU183" s="66">
        <f t="shared" si="89"/>
        <v>0</v>
      </c>
      <c r="AV183" s="66">
        <f t="shared" si="89"/>
        <v>0</v>
      </c>
      <c r="AW183" s="66">
        <f t="shared" si="89"/>
        <v>0</v>
      </c>
      <c r="AX183" s="66">
        <f t="shared" si="89"/>
        <v>0</v>
      </c>
      <c r="AY183" s="66">
        <f t="shared" si="89"/>
        <v>0</v>
      </c>
      <c r="AZ183" s="66">
        <f t="shared" si="89"/>
        <v>0</v>
      </c>
      <c r="BA183" s="66">
        <f t="shared" si="89"/>
        <v>0</v>
      </c>
      <c r="BB183" s="66">
        <f t="shared" si="89"/>
        <v>0</v>
      </c>
      <c r="BC183" s="66">
        <f t="shared" si="89"/>
        <v>0</v>
      </c>
      <c r="BD183" s="66">
        <f t="shared" si="89"/>
        <v>0</v>
      </c>
      <c r="BE183" s="66">
        <f t="shared" si="89"/>
        <v>0</v>
      </c>
      <c r="BF183" s="66">
        <f t="shared" si="89"/>
        <v>0</v>
      </c>
      <c r="BG183" s="66">
        <f t="shared" si="89"/>
        <v>0</v>
      </c>
      <c r="BH183" s="66">
        <f t="shared" si="89"/>
        <v>0</v>
      </c>
      <c r="BI183" s="66">
        <f t="shared" si="89"/>
        <v>0</v>
      </c>
      <c r="BJ183" s="66">
        <f t="shared" si="89"/>
        <v>0</v>
      </c>
      <c r="BK183" s="66">
        <f t="shared" si="89"/>
        <v>0</v>
      </c>
      <c r="BL183" s="66">
        <f t="shared" si="89"/>
        <v>0</v>
      </c>
      <c r="BM183" s="66">
        <f t="shared" si="89"/>
        <v>0</v>
      </c>
      <c r="BN183" s="66">
        <f t="shared" si="89"/>
        <v>0</v>
      </c>
      <c r="BO183" s="66">
        <f t="shared" si="89"/>
        <v>0</v>
      </c>
      <c r="BP183" s="66">
        <f t="shared" si="89"/>
        <v>0</v>
      </c>
      <c r="BQ183" s="66">
        <f t="shared" si="89"/>
        <v>0</v>
      </c>
      <c r="BR183" s="66">
        <f t="shared" si="89"/>
        <v>0</v>
      </c>
      <c r="BS183" s="66">
        <f t="shared" ref="BS183:CS183" si="90">BS44</f>
        <v>0</v>
      </c>
      <c r="BT183" s="66">
        <f t="shared" si="90"/>
        <v>0</v>
      </c>
      <c r="BU183" s="66">
        <f t="shared" si="90"/>
        <v>0</v>
      </c>
      <c r="BV183" s="66">
        <f t="shared" si="90"/>
        <v>0</v>
      </c>
      <c r="BW183" s="66">
        <f t="shared" si="90"/>
        <v>0</v>
      </c>
      <c r="BX183" s="66">
        <f t="shared" si="90"/>
        <v>0</v>
      </c>
      <c r="BY183" s="66">
        <f t="shared" si="90"/>
        <v>0</v>
      </c>
      <c r="BZ183" s="66">
        <f t="shared" si="90"/>
        <v>0</v>
      </c>
      <c r="CA183" s="66">
        <f t="shared" si="90"/>
        <v>0</v>
      </c>
      <c r="CB183" s="66">
        <f t="shared" si="90"/>
        <v>0</v>
      </c>
      <c r="CC183" s="66">
        <f t="shared" si="90"/>
        <v>0</v>
      </c>
      <c r="CD183" s="66">
        <f t="shared" si="90"/>
        <v>0</v>
      </c>
      <c r="CE183" s="66">
        <f t="shared" si="90"/>
        <v>0</v>
      </c>
      <c r="CF183" s="66">
        <f t="shared" si="90"/>
        <v>0</v>
      </c>
      <c r="CG183" s="66">
        <f t="shared" si="90"/>
        <v>0</v>
      </c>
      <c r="CH183" s="66">
        <f t="shared" si="90"/>
        <v>0</v>
      </c>
      <c r="CI183" s="66">
        <f t="shared" si="90"/>
        <v>0</v>
      </c>
      <c r="CJ183" s="66">
        <f t="shared" si="90"/>
        <v>0</v>
      </c>
      <c r="CK183" s="66">
        <f t="shared" si="90"/>
        <v>0</v>
      </c>
      <c r="CL183" s="66">
        <f t="shared" si="90"/>
        <v>0</v>
      </c>
      <c r="CM183" s="66">
        <f t="shared" si="90"/>
        <v>0</v>
      </c>
      <c r="CN183" s="66">
        <f t="shared" si="90"/>
        <v>0</v>
      </c>
      <c r="CO183" s="66">
        <f t="shared" si="90"/>
        <v>0</v>
      </c>
      <c r="CP183" s="66">
        <f t="shared" si="90"/>
        <v>0</v>
      </c>
      <c r="CQ183" s="66">
        <f t="shared" si="90"/>
        <v>0</v>
      </c>
      <c r="CR183" s="66">
        <f t="shared" si="90"/>
        <v>0</v>
      </c>
      <c r="CS183" s="66">
        <f t="shared" si="90"/>
        <v>0</v>
      </c>
      <c r="CT183" s="9"/>
    </row>
    <row r="184" spans="1:98" s="4" customFormat="1" ht="13" hidden="1" x14ac:dyDescent="0.3">
      <c r="A184" s="278"/>
      <c r="C184" s="77" t="s">
        <v>44</v>
      </c>
      <c r="D184" s="55"/>
      <c r="E184" s="492">
        <f>G184+NPV(G.Asm!$F$40,H184:INDEX(H184:CS184,RP))</f>
        <v>0</v>
      </c>
      <c r="F184" s="492">
        <f>SUMIF($G$4:$CS$4,"&lt;="&amp;RP,G184:CS184)</f>
        <v>0</v>
      </c>
      <c r="G184" s="492">
        <f>G181-G182+G183</f>
        <v>0</v>
      </c>
      <c r="H184" s="492">
        <f t="shared" ref="H184:BS184" si="91">H181-H182+H183</f>
        <v>0</v>
      </c>
      <c r="I184" s="492">
        <f t="shared" si="91"/>
        <v>0</v>
      </c>
      <c r="J184" s="492">
        <f t="shared" si="91"/>
        <v>0</v>
      </c>
      <c r="K184" s="492">
        <f t="shared" si="91"/>
        <v>0</v>
      </c>
      <c r="L184" s="492">
        <f t="shared" si="91"/>
        <v>0</v>
      </c>
      <c r="M184" s="492">
        <f t="shared" si="91"/>
        <v>0</v>
      </c>
      <c r="N184" s="492">
        <f t="shared" si="91"/>
        <v>0</v>
      </c>
      <c r="O184" s="492">
        <f t="shared" si="91"/>
        <v>0</v>
      </c>
      <c r="P184" s="492">
        <f t="shared" si="91"/>
        <v>0</v>
      </c>
      <c r="Q184" s="492">
        <f t="shared" si="91"/>
        <v>0</v>
      </c>
      <c r="R184" s="492">
        <f t="shared" si="91"/>
        <v>0</v>
      </c>
      <c r="S184" s="492">
        <f t="shared" si="91"/>
        <v>0</v>
      </c>
      <c r="T184" s="492">
        <f t="shared" si="91"/>
        <v>0</v>
      </c>
      <c r="U184" s="492">
        <f t="shared" si="91"/>
        <v>0</v>
      </c>
      <c r="V184" s="492">
        <f t="shared" si="91"/>
        <v>0</v>
      </c>
      <c r="W184" s="492">
        <f t="shared" si="91"/>
        <v>0</v>
      </c>
      <c r="X184" s="492">
        <f t="shared" si="91"/>
        <v>0</v>
      </c>
      <c r="Y184" s="492">
        <f t="shared" si="91"/>
        <v>0</v>
      </c>
      <c r="Z184" s="492">
        <f t="shared" si="91"/>
        <v>0</v>
      </c>
      <c r="AA184" s="492">
        <f t="shared" si="91"/>
        <v>0</v>
      </c>
      <c r="AB184" s="492">
        <f t="shared" si="91"/>
        <v>0</v>
      </c>
      <c r="AC184" s="492">
        <f t="shared" si="91"/>
        <v>0</v>
      </c>
      <c r="AD184" s="492">
        <f t="shared" si="91"/>
        <v>0</v>
      </c>
      <c r="AE184" s="492">
        <f t="shared" si="91"/>
        <v>0</v>
      </c>
      <c r="AF184" s="492">
        <f t="shared" si="91"/>
        <v>0</v>
      </c>
      <c r="AG184" s="492">
        <f t="shared" si="91"/>
        <v>0</v>
      </c>
      <c r="AH184" s="492">
        <f t="shared" si="91"/>
        <v>0</v>
      </c>
      <c r="AI184" s="492">
        <f t="shared" si="91"/>
        <v>0</v>
      </c>
      <c r="AJ184" s="492">
        <f t="shared" si="91"/>
        <v>0</v>
      </c>
      <c r="AK184" s="492">
        <f t="shared" si="91"/>
        <v>0</v>
      </c>
      <c r="AL184" s="492">
        <f t="shared" si="91"/>
        <v>0</v>
      </c>
      <c r="AM184" s="492">
        <f t="shared" si="91"/>
        <v>0</v>
      </c>
      <c r="AN184" s="492">
        <f t="shared" si="91"/>
        <v>0</v>
      </c>
      <c r="AO184" s="492">
        <f t="shared" si="91"/>
        <v>0</v>
      </c>
      <c r="AP184" s="492">
        <f t="shared" si="91"/>
        <v>0</v>
      </c>
      <c r="AQ184" s="492">
        <f t="shared" si="91"/>
        <v>0</v>
      </c>
      <c r="AR184" s="492">
        <f t="shared" si="91"/>
        <v>0</v>
      </c>
      <c r="AS184" s="492">
        <f t="shared" si="91"/>
        <v>0</v>
      </c>
      <c r="AT184" s="492">
        <f t="shared" si="91"/>
        <v>0</v>
      </c>
      <c r="AU184" s="492">
        <f t="shared" si="91"/>
        <v>0</v>
      </c>
      <c r="AV184" s="492">
        <f t="shared" si="91"/>
        <v>0</v>
      </c>
      <c r="AW184" s="492">
        <f t="shared" si="91"/>
        <v>0</v>
      </c>
      <c r="AX184" s="492">
        <f t="shared" si="91"/>
        <v>0</v>
      </c>
      <c r="AY184" s="492">
        <f t="shared" si="91"/>
        <v>0</v>
      </c>
      <c r="AZ184" s="492">
        <f t="shared" si="91"/>
        <v>0</v>
      </c>
      <c r="BA184" s="492">
        <f t="shared" si="91"/>
        <v>0</v>
      </c>
      <c r="BB184" s="492">
        <f t="shared" si="91"/>
        <v>0</v>
      </c>
      <c r="BC184" s="492">
        <f t="shared" si="91"/>
        <v>0</v>
      </c>
      <c r="BD184" s="492">
        <f t="shared" si="91"/>
        <v>0</v>
      </c>
      <c r="BE184" s="492">
        <f t="shared" si="91"/>
        <v>0</v>
      </c>
      <c r="BF184" s="492">
        <f t="shared" si="91"/>
        <v>0</v>
      </c>
      <c r="BG184" s="492">
        <f t="shared" si="91"/>
        <v>0</v>
      </c>
      <c r="BH184" s="492">
        <f t="shared" si="91"/>
        <v>0</v>
      </c>
      <c r="BI184" s="492">
        <f t="shared" si="91"/>
        <v>0</v>
      </c>
      <c r="BJ184" s="492">
        <f t="shared" si="91"/>
        <v>0</v>
      </c>
      <c r="BK184" s="492">
        <f t="shared" si="91"/>
        <v>0</v>
      </c>
      <c r="BL184" s="492">
        <f t="shared" si="91"/>
        <v>0</v>
      </c>
      <c r="BM184" s="492">
        <f t="shared" si="91"/>
        <v>0</v>
      </c>
      <c r="BN184" s="492">
        <f t="shared" si="91"/>
        <v>0</v>
      </c>
      <c r="BO184" s="492">
        <f t="shared" si="91"/>
        <v>0</v>
      </c>
      <c r="BP184" s="492">
        <f t="shared" si="91"/>
        <v>0</v>
      </c>
      <c r="BQ184" s="492">
        <f t="shared" si="91"/>
        <v>0</v>
      </c>
      <c r="BR184" s="492">
        <f t="shared" si="91"/>
        <v>0</v>
      </c>
      <c r="BS184" s="492">
        <f t="shared" si="91"/>
        <v>0</v>
      </c>
      <c r="BT184" s="492">
        <f t="shared" ref="BT184:CS184" si="92">BT181-BT182+BT183</f>
        <v>0</v>
      </c>
      <c r="BU184" s="492">
        <f t="shared" si="92"/>
        <v>0</v>
      </c>
      <c r="BV184" s="492">
        <f t="shared" si="92"/>
        <v>0</v>
      </c>
      <c r="BW184" s="492">
        <f t="shared" si="92"/>
        <v>0</v>
      </c>
      <c r="BX184" s="492">
        <f t="shared" si="92"/>
        <v>0</v>
      </c>
      <c r="BY184" s="492">
        <f t="shared" si="92"/>
        <v>0</v>
      </c>
      <c r="BZ184" s="492">
        <f t="shared" si="92"/>
        <v>0</v>
      </c>
      <c r="CA184" s="492">
        <f t="shared" si="92"/>
        <v>0</v>
      </c>
      <c r="CB184" s="492">
        <f t="shared" si="92"/>
        <v>0</v>
      </c>
      <c r="CC184" s="492">
        <f t="shared" si="92"/>
        <v>0</v>
      </c>
      <c r="CD184" s="492">
        <f t="shared" si="92"/>
        <v>0</v>
      </c>
      <c r="CE184" s="492">
        <f t="shared" si="92"/>
        <v>0</v>
      </c>
      <c r="CF184" s="492">
        <f t="shared" si="92"/>
        <v>0</v>
      </c>
      <c r="CG184" s="492">
        <f t="shared" si="92"/>
        <v>0</v>
      </c>
      <c r="CH184" s="492">
        <f t="shared" si="92"/>
        <v>0</v>
      </c>
      <c r="CI184" s="492">
        <f t="shared" si="92"/>
        <v>0</v>
      </c>
      <c r="CJ184" s="492">
        <f t="shared" si="92"/>
        <v>0</v>
      </c>
      <c r="CK184" s="492">
        <f t="shared" si="92"/>
        <v>0</v>
      </c>
      <c r="CL184" s="492">
        <f t="shared" si="92"/>
        <v>0</v>
      </c>
      <c r="CM184" s="492">
        <f t="shared" si="92"/>
        <v>0</v>
      </c>
      <c r="CN184" s="492">
        <f t="shared" si="92"/>
        <v>0</v>
      </c>
      <c r="CO184" s="492">
        <f t="shared" si="92"/>
        <v>0</v>
      </c>
      <c r="CP184" s="492">
        <f t="shared" si="92"/>
        <v>0</v>
      </c>
      <c r="CQ184" s="492">
        <f t="shared" si="92"/>
        <v>0</v>
      </c>
      <c r="CR184" s="492">
        <f t="shared" si="92"/>
        <v>0</v>
      </c>
      <c r="CS184" s="492">
        <f t="shared" si="92"/>
        <v>0</v>
      </c>
      <c r="CT184" s="13"/>
    </row>
    <row r="185" spans="1:98" hidden="1" x14ac:dyDescent="0.35">
      <c r="A185" s="35"/>
      <c r="E185" s="495"/>
      <c r="F185" s="495"/>
      <c r="G185" s="131"/>
      <c r="H185" s="131"/>
      <c r="I185" s="131"/>
      <c r="J185" s="131"/>
      <c r="K185" s="131"/>
      <c r="L185" s="131"/>
      <c r="M185" s="131"/>
      <c r="N185" s="131"/>
      <c r="O185" s="131"/>
      <c r="P185" s="131"/>
      <c r="Q185" s="131"/>
      <c r="R185" s="131"/>
      <c r="S185" s="131"/>
      <c r="T185" s="131"/>
      <c r="U185" s="131"/>
      <c r="V185" s="131"/>
      <c r="W185" s="131"/>
      <c r="X185" s="131"/>
      <c r="Y185" s="131"/>
      <c r="Z185" s="131"/>
      <c r="AA185" s="131"/>
      <c r="AB185" s="131"/>
      <c r="AC185" s="131"/>
      <c r="AD185" s="131"/>
      <c r="AE185" s="131"/>
      <c r="AF185" s="131"/>
      <c r="AG185" s="131"/>
      <c r="AH185" s="131"/>
      <c r="AI185" s="131"/>
      <c r="AJ185" s="131"/>
      <c r="AK185" s="131"/>
      <c r="AL185" s="131"/>
      <c r="AM185" s="131"/>
      <c r="AN185" s="131"/>
      <c r="AO185" s="131"/>
      <c r="AP185" s="131"/>
      <c r="AQ185" s="131"/>
      <c r="AR185" s="131"/>
      <c r="AS185" s="131"/>
      <c r="AT185" s="131"/>
      <c r="AU185" s="131"/>
      <c r="AV185" s="131"/>
      <c r="AW185" s="131"/>
      <c r="AX185" s="131"/>
      <c r="AY185" s="131"/>
      <c r="AZ185" s="131"/>
      <c r="BA185" s="131"/>
      <c r="BB185" s="131"/>
      <c r="BC185" s="131"/>
      <c r="BD185" s="131"/>
      <c r="BE185" s="131"/>
      <c r="BF185" s="131"/>
      <c r="BG185" s="131"/>
      <c r="BH185" s="131"/>
      <c r="BI185" s="131"/>
      <c r="BJ185" s="131"/>
      <c r="BK185" s="131"/>
      <c r="BL185" s="131"/>
      <c r="BM185" s="131"/>
      <c r="BN185" s="131"/>
      <c r="BO185" s="131"/>
      <c r="BP185" s="131"/>
      <c r="BQ185" s="131"/>
      <c r="BR185" s="131"/>
      <c r="BS185" s="131"/>
      <c r="BT185" s="131"/>
      <c r="BU185" s="131"/>
      <c r="BV185" s="131"/>
      <c r="BW185" s="131"/>
      <c r="BX185" s="131"/>
      <c r="BY185" s="131"/>
      <c r="BZ185" s="131"/>
      <c r="CA185" s="131"/>
      <c r="CB185" s="131"/>
      <c r="CC185" s="131"/>
      <c r="CD185" s="131"/>
      <c r="CE185" s="131"/>
      <c r="CF185" s="131"/>
      <c r="CG185" s="131"/>
      <c r="CH185" s="131"/>
      <c r="CI185" s="131"/>
      <c r="CJ185" s="131"/>
      <c r="CK185" s="131"/>
      <c r="CL185" s="131"/>
      <c r="CM185" s="131"/>
      <c r="CN185" s="131"/>
      <c r="CO185" s="131"/>
      <c r="CP185" s="131"/>
      <c r="CQ185" s="131"/>
      <c r="CR185" s="131"/>
      <c r="CS185" s="131"/>
      <c r="CT185" s="9"/>
    </row>
    <row r="186" spans="1:98" ht="14.25" hidden="1" customHeight="1" x14ac:dyDescent="0.35">
      <c r="A186" s="35"/>
      <c r="C186" s="77" t="s">
        <v>43</v>
      </c>
      <c r="D186" s="55"/>
      <c r="E186" s="690">
        <f>G184+NPV(G.Asm!$F$40,H184:INDEX(H184:CS184,RP))</f>
        <v>0</v>
      </c>
      <c r="F186" s="690"/>
      <c r="G186" s="131"/>
      <c r="H186" s="131"/>
      <c r="I186" s="131"/>
      <c r="J186" s="131"/>
      <c r="K186" s="131"/>
      <c r="L186" s="131"/>
      <c r="M186" s="131"/>
      <c r="N186" s="131"/>
      <c r="O186" s="131"/>
      <c r="P186" s="131"/>
      <c r="Q186" s="131"/>
      <c r="R186" s="131"/>
      <c r="S186" s="131"/>
      <c r="T186" s="131"/>
      <c r="U186" s="131"/>
      <c r="V186" s="131"/>
      <c r="W186" s="131"/>
      <c r="X186" s="131"/>
      <c r="Y186" s="131"/>
      <c r="Z186" s="131"/>
      <c r="AA186" s="131"/>
      <c r="AB186" s="131"/>
      <c r="AC186" s="131"/>
      <c r="AD186" s="131"/>
      <c r="AE186" s="131"/>
      <c r="AF186" s="131"/>
      <c r="AG186" s="131"/>
      <c r="AH186" s="131"/>
      <c r="AI186" s="131"/>
      <c r="AJ186" s="131"/>
      <c r="AK186" s="131"/>
      <c r="AL186" s="131"/>
      <c r="AM186" s="131"/>
      <c r="AN186" s="131"/>
      <c r="AO186" s="131"/>
      <c r="AP186" s="131"/>
      <c r="AQ186" s="131"/>
      <c r="AR186" s="131"/>
      <c r="AS186" s="131"/>
      <c r="AT186" s="131"/>
      <c r="AU186" s="131"/>
      <c r="AV186" s="131"/>
      <c r="AW186" s="131"/>
      <c r="AX186" s="131"/>
      <c r="AY186" s="131"/>
      <c r="AZ186" s="131"/>
      <c r="BA186" s="131"/>
      <c r="BB186" s="131"/>
      <c r="BC186" s="131"/>
      <c r="BD186" s="131"/>
      <c r="BE186" s="131"/>
      <c r="BF186" s="131"/>
      <c r="BG186" s="131"/>
      <c r="BH186" s="131"/>
      <c r="BI186" s="131"/>
      <c r="BJ186" s="131"/>
      <c r="BK186" s="131"/>
      <c r="BL186" s="131"/>
      <c r="BM186" s="131"/>
      <c r="BN186" s="131"/>
      <c r="BO186" s="131"/>
      <c r="BP186" s="131"/>
      <c r="BQ186" s="131"/>
      <c r="BR186" s="131"/>
      <c r="BS186" s="131"/>
      <c r="BT186" s="131"/>
      <c r="BU186" s="131"/>
      <c r="BV186" s="131"/>
      <c r="BW186" s="131"/>
      <c r="BX186" s="131"/>
      <c r="BY186" s="131"/>
      <c r="BZ186" s="131"/>
      <c r="CA186" s="131"/>
      <c r="CB186" s="131"/>
      <c r="CC186" s="131"/>
      <c r="CD186" s="131"/>
      <c r="CE186" s="131"/>
      <c r="CF186" s="131"/>
      <c r="CG186" s="131"/>
      <c r="CH186" s="131"/>
      <c r="CI186" s="131"/>
      <c r="CJ186" s="131"/>
      <c r="CK186" s="131"/>
      <c r="CL186" s="131"/>
      <c r="CM186" s="131"/>
      <c r="CN186" s="131"/>
      <c r="CO186" s="131"/>
      <c r="CP186" s="131"/>
      <c r="CQ186" s="131"/>
      <c r="CR186" s="131"/>
      <c r="CS186" s="131"/>
      <c r="CT186" s="9"/>
    </row>
    <row r="187" spans="1:98" hidden="1" x14ac:dyDescent="0.35">
      <c r="A187" s="35"/>
      <c r="E187" s="499"/>
      <c r="F187" s="495"/>
      <c r="G187" s="131"/>
      <c r="H187" s="131"/>
      <c r="I187" s="131"/>
      <c r="J187" s="131"/>
      <c r="K187" s="131"/>
      <c r="L187" s="131"/>
      <c r="M187" s="131"/>
      <c r="N187" s="131"/>
      <c r="O187" s="131"/>
      <c r="P187" s="131"/>
      <c r="Q187" s="131"/>
      <c r="R187" s="131"/>
      <c r="S187" s="131"/>
      <c r="T187" s="131"/>
      <c r="U187" s="131"/>
      <c r="V187" s="131"/>
      <c r="W187" s="131"/>
      <c r="X187" s="131"/>
      <c r="Y187" s="131"/>
      <c r="Z187" s="131"/>
      <c r="AA187" s="131"/>
      <c r="AB187" s="131"/>
      <c r="AC187" s="131"/>
      <c r="AD187" s="131"/>
      <c r="AE187" s="131"/>
      <c r="AF187" s="131"/>
      <c r="AG187" s="131"/>
      <c r="AH187" s="131"/>
      <c r="AI187" s="131"/>
      <c r="AJ187" s="131"/>
      <c r="AK187" s="131"/>
      <c r="AL187" s="131"/>
      <c r="AM187" s="131"/>
      <c r="AN187" s="131"/>
      <c r="AO187" s="131"/>
      <c r="AP187" s="131"/>
      <c r="AQ187" s="131"/>
      <c r="AR187" s="131"/>
      <c r="AS187" s="131"/>
      <c r="AT187" s="131"/>
      <c r="AU187" s="131"/>
      <c r="AV187" s="131"/>
      <c r="AW187" s="131"/>
      <c r="AX187" s="131"/>
      <c r="AY187" s="131"/>
      <c r="AZ187" s="131"/>
      <c r="BA187" s="131"/>
      <c r="BB187" s="131"/>
      <c r="BC187" s="131"/>
      <c r="BD187" s="131"/>
      <c r="BE187" s="131"/>
      <c r="BF187" s="131"/>
      <c r="BG187" s="131"/>
      <c r="BH187" s="131"/>
      <c r="BI187" s="131"/>
      <c r="BJ187" s="131"/>
      <c r="BK187" s="131"/>
      <c r="BL187" s="131"/>
      <c r="BM187" s="131"/>
      <c r="BN187" s="131"/>
      <c r="BO187" s="131"/>
      <c r="BP187" s="131"/>
      <c r="BQ187" s="131"/>
      <c r="BR187" s="131"/>
      <c r="BS187" s="131"/>
      <c r="BT187" s="131"/>
      <c r="BU187" s="131"/>
      <c r="BV187" s="131"/>
      <c r="BW187" s="131"/>
      <c r="BX187" s="131"/>
      <c r="BY187" s="131"/>
      <c r="BZ187" s="131"/>
      <c r="CA187" s="131"/>
      <c r="CB187" s="131"/>
      <c r="CC187" s="131"/>
      <c r="CD187" s="131"/>
      <c r="CE187" s="131"/>
      <c r="CF187" s="131"/>
      <c r="CG187" s="131"/>
      <c r="CH187" s="131"/>
      <c r="CI187" s="131"/>
      <c r="CJ187" s="131"/>
      <c r="CK187" s="131"/>
      <c r="CL187" s="131"/>
      <c r="CM187" s="131"/>
      <c r="CN187" s="131"/>
      <c r="CO187" s="131"/>
      <c r="CP187" s="131"/>
      <c r="CQ187" s="131"/>
      <c r="CR187" s="131"/>
      <c r="CS187" s="131"/>
    </row>
    <row r="188" spans="1:98" hidden="1" x14ac:dyDescent="0.35">
      <c r="C188" s="217" t="s">
        <v>45</v>
      </c>
      <c r="D188" s="218"/>
      <c r="E188" s="513"/>
      <c r="F188" s="513"/>
      <c r="G188" s="514"/>
      <c r="H188" s="515"/>
      <c r="I188" s="515"/>
      <c r="J188" s="515"/>
      <c r="K188" s="515"/>
      <c r="L188" s="515"/>
      <c r="M188" s="515"/>
      <c r="N188" s="515"/>
      <c r="O188" s="515"/>
      <c r="P188" s="515"/>
      <c r="Q188" s="515"/>
      <c r="R188" s="515"/>
      <c r="S188" s="515"/>
      <c r="T188" s="515"/>
      <c r="U188" s="515"/>
      <c r="V188" s="515"/>
      <c r="W188" s="515"/>
      <c r="X188" s="515"/>
      <c r="Y188" s="515"/>
      <c r="Z188" s="515"/>
      <c r="AA188" s="515"/>
      <c r="AB188" s="515"/>
      <c r="AC188" s="515"/>
      <c r="AD188" s="515"/>
      <c r="AE188" s="515"/>
      <c r="AF188" s="515"/>
      <c r="AG188" s="515"/>
      <c r="AH188" s="515"/>
      <c r="AI188" s="515"/>
      <c r="AJ188" s="515"/>
      <c r="AK188" s="515"/>
      <c r="AL188" s="515"/>
      <c r="AM188" s="515"/>
      <c r="AN188" s="515"/>
      <c r="AO188" s="515"/>
      <c r="AP188" s="515"/>
      <c r="AQ188" s="515"/>
      <c r="AR188" s="515"/>
      <c r="AS188" s="515"/>
      <c r="AT188" s="515"/>
      <c r="AU188" s="515"/>
      <c r="AV188" s="515"/>
      <c r="AW188" s="515"/>
      <c r="AX188" s="515"/>
      <c r="AY188" s="515"/>
      <c r="AZ188" s="515"/>
      <c r="BA188" s="515"/>
      <c r="BB188" s="515"/>
      <c r="BC188" s="515"/>
      <c r="BD188" s="515"/>
      <c r="BE188" s="515"/>
      <c r="BF188" s="515"/>
      <c r="BG188" s="515"/>
      <c r="BH188" s="515"/>
      <c r="BI188" s="515"/>
      <c r="BJ188" s="515"/>
      <c r="BK188" s="515"/>
      <c r="BL188" s="515"/>
      <c r="BM188" s="515"/>
      <c r="BN188" s="515"/>
      <c r="BO188" s="515"/>
      <c r="BP188" s="515"/>
      <c r="BQ188" s="515"/>
      <c r="BR188" s="515"/>
      <c r="BS188" s="515"/>
      <c r="BT188" s="515"/>
      <c r="BU188" s="515"/>
      <c r="BV188" s="515"/>
      <c r="BW188" s="515"/>
      <c r="BX188" s="515"/>
      <c r="BY188" s="515"/>
      <c r="BZ188" s="515"/>
      <c r="CA188" s="515"/>
      <c r="CB188" s="515"/>
      <c r="CC188" s="515"/>
      <c r="CD188" s="515"/>
      <c r="CE188" s="515"/>
      <c r="CF188" s="515"/>
      <c r="CG188" s="515"/>
      <c r="CH188" s="515"/>
      <c r="CI188" s="515"/>
      <c r="CJ188" s="515"/>
      <c r="CK188" s="515"/>
      <c r="CL188" s="515"/>
      <c r="CM188" s="515"/>
      <c r="CN188" s="515"/>
      <c r="CO188" s="515"/>
      <c r="CP188" s="515"/>
      <c r="CQ188" s="515"/>
      <c r="CR188" s="515"/>
      <c r="CS188" s="515"/>
    </row>
    <row r="189" spans="1:98" hidden="1" x14ac:dyDescent="0.35">
      <c r="C189" s="34"/>
      <c r="E189" s="495"/>
      <c r="F189" s="495"/>
      <c r="G189" s="131"/>
      <c r="H189" s="131"/>
      <c r="I189" s="131"/>
      <c r="J189" s="131"/>
      <c r="K189" s="131"/>
      <c r="L189" s="131"/>
      <c r="M189" s="131"/>
      <c r="N189" s="131"/>
      <c r="O189" s="131"/>
      <c r="P189" s="131"/>
      <c r="Q189" s="131"/>
      <c r="R189" s="131"/>
      <c r="S189" s="131"/>
      <c r="T189" s="131"/>
      <c r="U189" s="131"/>
      <c r="V189" s="131"/>
      <c r="W189" s="131"/>
      <c r="X189" s="131"/>
      <c r="Y189" s="131"/>
      <c r="Z189" s="131"/>
      <c r="AA189" s="131"/>
      <c r="AB189" s="131"/>
      <c r="AC189" s="131"/>
      <c r="AD189" s="131"/>
      <c r="AE189" s="131"/>
      <c r="AF189" s="131"/>
      <c r="AG189" s="131"/>
      <c r="AH189" s="131"/>
      <c r="AI189" s="131"/>
      <c r="AJ189" s="131"/>
      <c r="AK189" s="131"/>
      <c r="AL189" s="131"/>
      <c r="AM189" s="131"/>
      <c r="AN189" s="131"/>
      <c r="AO189" s="131"/>
      <c r="AP189" s="131"/>
      <c r="AQ189" s="131"/>
      <c r="AR189" s="131"/>
      <c r="AS189" s="131"/>
      <c r="AT189" s="131"/>
      <c r="AU189" s="131"/>
      <c r="AV189" s="131"/>
      <c r="AW189" s="131"/>
      <c r="AX189" s="131"/>
      <c r="AY189" s="131"/>
      <c r="AZ189" s="131"/>
      <c r="BA189" s="131"/>
      <c r="BB189" s="131"/>
      <c r="BC189" s="131"/>
      <c r="BD189" s="131"/>
      <c r="BE189" s="131"/>
      <c r="BF189" s="131"/>
      <c r="BG189" s="131"/>
      <c r="BH189" s="131"/>
      <c r="BI189" s="131"/>
      <c r="BJ189" s="131"/>
      <c r="BK189" s="131"/>
      <c r="BL189" s="131"/>
      <c r="BM189" s="131"/>
      <c r="BN189" s="131"/>
      <c r="BO189" s="131"/>
      <c r="BP189" s="131"/>
      <c r="BQ189" s="131"/>
      <c r="BR189" s="131"/>
      <c r="BS189" s="131"/>
      <c r="BT189" s="131"/>
      <c r="BU189" s="131"/>
      <c r="BV189" s="131"/>
      <c r="BW189" s="131"/>
      <c r="BX189" s="131"/>
      <c r="BY189" s="131"/>
      <c r="BZ189" s="131"/>
      <c r="CA189" s="131"/>
      <c r="CB189" s="131"/>
      <c r="CC189" s="131"/>
      <c r="CD189" s="131"/>
      <c r="CE189" s="131"/>
      <c r="CF189" s="131"/>
      <c r="CG189" s="131"/>
      <c r="CH189" s="131"/>
      <c r="CI189" s="131"/>
      <c r="CJ189" s="131"/>
      <c r="CK189" s="131"/>
      <c r="CL189" s="131"/>
      <c r="CM189" s="131"/>
      <c r="CN189" s="131"/>
      <c r="CO189" s="131"/>
      <c r="CP189" s="131"/>
      <c r="CQ189" s="131"/>
      <c r="CR189" s="131"/>
      <c r="CS189" s="131"/>
    </row>
    <row r="190" spans="1:98" hidden="1" x14ac:dyDescent="0.35">
      <c r="C190" s="77" t="str">
        <f>C9</f>
        <v>A. Total investment costs</v>
      </c>
      <c r="D190" s="6"/>
      <c r="E190" s="492">
        <f t="shared" ref="E190:F190" si="93">SUM(E191,E207)</f>
        <v>0</v>
      </c>
      <c r="F190" s="492">
        <f t="shared" si="93"/>
        <v>0</v>
      </c>
      <c r="G190" s="492">
        <f t="shared" ref="G190:AJ190" si="94">SUM(G191,G207)</f>
        <v>0</v>
      </c>
      <c r="H190" s="492">
        <f t="shared" si="94"/>
        <v>0</v>
      </c>
      <c r="I190" s="492">
        <f t="shared" si="94"/>
        <v>0</v>
      </c>
      <c r="J190" s="492">
        <f t="shared" si="94"/>
        <v>0</v>
      </c>
      <c r="K190" s="492">
        <f t="shared" si="94"/>
        <v>0</v>
      </c>
      <c r="L190" s="492">
        <f t="shared" si="94"/>
        <v>0</v>
      </c>
      <c r="M190" s="492">
        <f t="shared" si="94"/>
        <v>0</v>
      </c>
      <c r="N190" s="492">
        <f t="shared" si="94"/>
        <v>0</v>
      </c>
      <c r="O190" s="492">
        <f t="shared" si="94"/>
        <v>0</v>
      </c>
      <c r="P190" s="492">
        <f t="shared" si="94"/>
        <v>0</v>
      </c>
      <c r="Q190" s="492">
        <f t="shared" si="94"/>
        <v>0</v>
      </c>
      <c r="R190" s="492">
        <f t="shared" si="94"/>
        <v>0</v>
      </c>
      <c r="S190" s="492">
        <f t="shared" si="94"/>
        <v>0</v>
      </c>
      <c r="T190" s="492">
        <f t="shared" si="94"/>
        <v>0</v>
      </c>
      <c r="U190" s="492">
        <f t="shared" si="94"/>
        <v>0</v>
      </c>
      <c r="V190" s="492">
        <f t="shared" si="94"/>
        <v>0</v>
      </c>
      <c r="W190" s="492">
        <f t="shared" si="94"/>
        <v>0</v>
      </c>
      <c r="X190" s="492">
        <f t="shared" si="94"/>
        <v>0</v>
      </c>
      <c r="Y190" s="492">
        <f t="shared" si="94"/>
        <v>0</v>
      </c>
      <c r="Z190" s="492">
        <f t="shared" si="94"/>
        <v>0</v>
      </c>
      <c r="AA190" s="492">
        <f t="shared" si="94"/>
        <v>0</v>
      </c>
      <c r="AB190" s="492">
        <f t="shared" si="94"/>
        <v>0</v>
      </c>
      <c r="AC190" s="492">
        <f t="shared" si="94"/>
        <v>0</v>
      </c>
      <c r="AD190" s="492">
        <f t="shared" si="94"/>
        <v>0</v>
      </c>
      <c r="AE190" s="492">
        <f t="shared" si="94"/>
        <v>0</v>
      </c>
      <c r="AF190" s="492">
        <f t="shared" si="94"/>
        <v>0</v>
      </c>
      <c r="AG190" s="492">
        <f t="shared" si="94"/>
        <v>0</v>
      </c>
      <c r="AH190" s="492">
        <f t="shared" si="94"/>
        <v>0</v>
      </c>
      <c r="AI190" s="492">
        <f t="shared" si="94"/>
        <v>0</v>
      </c>
      <c r="AJ190" s="492">
        <f t="shared" si="94"/>
        <v>0</v>
      </c>
      <c r="AK190" s="492">
        <f t="shared" ref="AK190:BP190" si="95">SUM(AK191,AK207)</f>
        <v>0</v>
      </c>
      <c r="AL190" s="492">
        <f t="shared" si="95"/>
        <v>0</v>
      </c>
      <c r="AM190" s="492">
        <f t="shared" si="95"/>
        <v>0</v>
      </c>
      <c r="AN190" s="492">
        <f t="shared" si="95"/>
        <v>0</v>
      </c>
      <c r="AO190" s="492">
        <f t="shared" si="95"/>
        <v>0</v>
      </c>
      <c r="AP190" s="492">
        <f t="shared" si="95"/>
        <v>0</v>
      </c>
      <c r="AQ190" s="492">
        <f t="shared" si="95"/>
        <v>0</v>
      </c>
      <c r="AR190" s="492">
        <f t="shared" si="95"/>
        <v>0</v>
      </c>
      <c r="AS190" s="492">
        <f t="shared" si="95"/>
        <v>0</v>
      </c>
      <c r="AT190" s="492">
        <f t="shared" si="95"/>
        <v>0</v>
      </c>
      <c r="AU190" s="492">
        <f t="shared" si="95"/>
        <v>0</v>
      </c>
      <c r="AV190" s="492">
        <f t="shared" si="95"/>
        <v>0</v>
      </c>
      <c r="AW190" s="492">
        <f t="shared" si="95"/>
        <v>0</v>
      </c>
      <c r="AX190" s="492">
        <f t="shared" si="95"/>
        <v>0</v>
      </c>
      <c r="AY190" s="492">
        <f t="shared" si="95"/>
        <v>0</v>
      </c>
      <c r="AZ190" s="492">
        <f t="shared" si="95"/>
        <v>0</v>
      </c>
      <c r="BA190" s="492">
        <f t="shared" si="95"/>
        <v>0</v>
      </c>
      <c r="BB190" s="492">
        <f t="shared" si="95"/>
        <v>0</v>
      </c>
      <c r="BC190" s="492">
        <f t="shared" si="95"/>
        <v>0</v>
      </c>
      <c r="BD190" s="492">
        <f t="shared" si="95"/>
        <v>0</v>
      </c>
      <c r="BE190" s="492">
        <f t="shared" si="95"/>
        <v>0</v>
      </c>
      <c r="BF190" s="492">
        <f t="shared" si="95"/>
        <v>0</v>
      </c>
      <c r="BG190" s="492">
        <f t="shared" si="95"/>
        <v>0</v>
      </c>
      <c r="BH190" s="492">
        <f t="shared" si="95"/>
        <v>0</v>
      </c>
      <c r="BI190" s="492">
        <f t="shared" si="95"/>
        <v>0</v>
      </c>
      <c r="BJ190" s="492">
        <f t="shared" si="95"/>
        <v>0</v>
      </c>
      <c r="BK190" s="492">
        <f t="shared" si="95"/>
        <v>0</v>
      </c>
      <c r="BL190" s="492">
        <f t="shared" si="95"/>
        <v>0</v>
      </c>
      <c r="BM190" s="492">
        <f t="shared" si="95"/>
        <v>0</v>
      </c>
      <c r="BN190" s="492">
        <f t="shared" si="95"/>
        <v>0</v>
      </c>
      <c r="BO190" s="492">
        <f t="shared" si="95"/>
        <v>0</v>
      </c>
      <c r="BP190" s="492">
        <f t="shared" si="95"/>
        <v>0</v>
      </c>
      <c r="BQ190" s="492">
        <f t="shared" ref="BQ190:CS190" si="96">SUM(BQ191,BQ207)</f>
        <v>0</v>
      </c>
      <c r="BR190" s="492">
        <f t="shared" si="96"/>
        <v>0</v>
      </c>
      <c r="BS190" s="492">
        <f t="shared" si="96"/>
        <v>0</v>
      </c>
      <c r="BT190" s="492">
        <f t="shared" si="96"/>
        <v>0</v>
      </c>
      <c r="BU190" s="492">
        <f t="shared" si="96"/>
        <v>0</v>
      </c>
      <c r="BV190" s="492">
        <f t="shared" si="96"/>
        <v>0</v>
      </c>
      <c r="BW190" s="492">
        <f t="shared" si="96"/>
        <v>0</v>
      </c>
      <c r="BX190" s="492">
        <f t="shared" si="96"/>
        <v>0</v>
      </c>
      <c r="BY190" s="492">
        <f t="shared" si="96"/>
        <v>0</v>
      </c>
      <c r="BZ190" s="492">
        <f t="shared" si="96"/>
        <v>0</v>
      </c>
      <c r="CA190" s="492">
        <f t="shared" si="96"/>
        <v>0</v>
      </c>
      <c r="CB190" s="492">
        <f t="shared" si="96"/>
        <v>0</v>
      </c>
      <c r="CC190" s="492">
        <f t="shared" si="96"/>
        <v>0</v>
      </c>
      <c r="CD190" s="492">
        <f t="shared" si="96"/>
        <v>0</v>
      </c>
      <c r="CE190" s="492">
        <f t="shared" si="96"/>
        <v>0</v>
      </c>
      <c r="CF190" s="492">
        <f t="shared" si="96"/>
        <v>0</v>
      </c>
      <c r="CG190" s="492">
        <f t="shared" si="96"/>
        <v>0</v>
      </c>
      <c r="CH190" s="492">
        <f t="shared" si="96"/>
        <v>0</v>
      </c>
      <c r="CI190" s="492">
        <f t="shared" si="96"/>
        <v>0</v>
      </c>
      <c r="CJ190" s="492">
        <f t="shared" si="96"/>
        <v>0</v>
      </c>
      <c r="CK190" s="492">
        <f t="shared" si="96"/>
        <v>0</v>
      </c>
      <c r="CL190" s="492">
        <f t="shared" si="96"/>
        <v>0</v>
      </c>
      <c r="CM190" s="492">
        <f t="shared" si="96"/>
        <v>0</v>
      </c>
      <c r="CN190" s="492">
        <f t="shared" si="96"/>
        <v>0</v>
      </c>
      <c r="CO190" s="492">
        <f t="shared" si="96"/>
        <v>0</v>
      </c>
      <c r="CP190" s="492">
        <f t="shared" si="96"/>
        <v>0</v>
      </c>
      <c r="CQ190" s="492">
        <f t="shared" si="96"/>
        <v>0</v>
      </c>
      <c r="CR190" s="492">
        <f t="shared" si="96"/>
        <v>0</v>
      </c>
      <c r="CS190" s="492">
        <f t="shared" si="96"/>
        <v>0</v>
      </c>
      <c r="CT190" s="13"/>
    </row>
    <row r="191" spans="1:98" hidden="1" x14ac:dyDescent="0.35">
      <c r="C191" s="77" t="str">
        <f>C10</f>
        <v>A.1. Total Initial investment costs</v>
      </c>
      <c r="D191" s="557" t="s">
        <v>23</v>
      </c>
      <c r="E191" s="492">
        <f t="shared" ref="E191:F191" si="97">SUM(E192:E205)</f>
        <v>0</v>
      </c>
      <c r="F191" s="492">
        <f t="shared" si="97"/>
        <v>0</v>
      </c>
      <c r="G191" s="492">
        <f t="shared" ref="G191:AJ191" si="98">SUM(G192:G205)</f>
        <v>0</v>
      </c>
      <c r="H191" s="492">
        <f t="shared" si="98"/>
        <v>0</v>
      </c>
      <c r="I191" s="492">
        <f t="shared" si="98"/>
        <v>0</v>
      </c>
      <c r="J191" s="492">
        <f t="shared" si="98"/>
        <v>0</v>
      </c>
      <c r="K191" s="492">
        <f t="shared" si="98"/>
        <v>0</v>
      </c>
      <c r="L191" s="492">
        <f t="shared" si="98"/>
        <v>0</v>
      </c>
      <c r="M191" s="492">
        <f t="shared" si="98"/>
        <v>0</v>
      </c>
      <c r="N191" s="492">
        <f t="shared" si="98"/>
        <v>0</v>
      </c>
      <c r="O191" s="492">
        <f t="shared" si="98"/>
        <v>0</v>
      </c>
      <c r="P191" s="492">
        <f t="shared" si="98"/>
        <v>0</v>
      </c>
      <c r="Q191" s="492">
        <f t="shared" si="98"/>
        <v>0</v>
      </c>
      <c r="R191" s="492">
        <f t="shared" si="98"/>
        <v>0</v>
      </c>
      <c r="S191" s="492">
        <f t="shared" si="98"/>
        <v>0</v>
      </c>
      <c r="T191" s="492">
        <f t="shared" si="98"/>
        <v>0</v>
      </c>
      <c r="U191" s="492">
        <f t="shared" si="98"/>
        <v>0</v>
      </c>
      <c r="V191" s="492">
        <f t="shared" si="98"/>
        <v>0</v>
      </c>
      <c r="W191" s="492">
        <f t="shared" si="98"/>
        <v>0</v>
      </c>
      <c r="X191" s="492">
        <f t="shared" si="98"/>
        <v>0</v>
      </c>
      <c r="Y191" s="492">
        <f t="shared" si="98"/>
        <v>0</v>
      </c>
      <c r="Z191" s="492">
        <f t="shared" si="98"/>
        <v>0</v>
      </c>
      <c r="AA191" s="492">
        <f t="shared" si="98"/>
        <v>0</v>
      </c>
      <c r="AB191" s="492">
        <f t="shared" si="98"/>
        <v>0</v>
      </c>
      <c r="AC191" s="492">
        <f t="shared" si="98"/>
        <v>0</v>
      </c>
      <c r="AD191" s="492">
        <f t="shared" si="98"/>
        <v>0</v>
      </c>
      <c r="AE191" s="492">
        <f t="shared" si="98"/>
        <v>0</v>
      </c>
      <c r="AF191" s="492">
        <f t="shared" si="98"/>
        <v>0</v>
      </c>
      <c r="AG191" s="492">
        <f t="shared" si="98"/>
        <v>0</v>
      </c>
      <c r="AH191" s="492">
        <f t="shared" si="98"/>
        <v>0</v>
      </c>
      <c r="AI191" s="492">
        <f t="shared" si="98"/>
        <v>0</v>
      </c>
      <c r="AJ191" s="492">
        <f t="shared" si="98"/>
        <v>0</v>
      </c>
      <c r="AK191" s="492">
        <f t="shared" ref="AK191:BP191" si="99">SUM(AK192:AK205)</f>
        <v>0</v>
      </c>
      <c r="AL191" s="492">
        <f t="shared" si="99"/>
        <v>0</v>
      </c>
      <c r="AM191" s="492">
        <f t="shared" si="99"/>
        <v>0</v>
      </c>
      <c r="AN191" s="492">
        <f t="shared" si="99"/>
        <v>0</v>
      </c>
      <c r="AO191" s="492">
        <f t="shared" si="99"/>
        <v>0</v>
      </c>
      <c r="AP191" s="492">
        <f t="shared" si="99"/>
        <v>0</v>
      </c>
      <c r="AQ191" s="492">
        <f t="shared" si="99"/>
        <v>0</v>
      </c>
      <c r="AR191" s="492">
        <f t="shared" si="99"/>
        <v>0</v>
      </c>
      <c r="AS191" s="492">
        <f t="shared" si="99"/>
        <v>0</v>
      </c>
      <c r="AT191" s="492">
        <f t="shared" si="99"/>
        <v>0</v>
      </c>
      <c r="AU191" s="492">
        <f t="shared" si="99"/>
        <v>0</v>
      </c>
      <c r="AV191" s="492">
        <f t="shared" si="99"/>
        <v>0</v>
      </c>
      <c r="AW191" s="492">
        <f t="shared" si="99"/>
        <v>0</v>
      </c>
      <c r="AX191" s="492">
        <f t="shared" si="99"/>
        <v>0</v>
      </c>
      <c r="AY191" s="492">
        <f t="shared" si="99"/>
        <v>0</v>
      </c>
      <c r="AZ191" s="492">
        <f t="shared" si="99"/>
        <v>0</v>
      </c>
      <c r="BA191" s="492">
        <f t="shared" si="99"/>
        <v>0</v>
      </c>
      <c r="BB191" s="492">
        <f t="shared" si="99"/>
        <v>0</v>
      </c>
      <c r="BC191" s="492">
        <f t="shared" si="99"/>
        <v>0</v>
      </c>
      <c r="BD191" s="492">
        <f t="shared" si="99"/>
        <v>0</v>
      </c>
      <c r="BE191" s="492">
        <f t="shared" si="99"/>
        <v>0</v>
      </c>
      <c r="BF191" s="492">
        <f t="shared" si="99"/>
        <v>0</v>
      </c>
      <c r="BG191" s="492">
        <f t="shared" si="99"/>
        <v>0</v>
      </c>
      <c r="BH191" s="492">
        <f t="shared" si="99"/>
        <v>0</v>
      </c>
      <c r="BI191" s="492">
        <f t="shared" si="99"/>
        <v>0</v>
      </c>
      <c r="BJ191" s="492">
        <f t="shared" si="99"/>
        <v>0</v>
      </c>
      <c r="BK191" s="492">
        <f t="shared" si="99"/>
        <v>0</v>
      </c>
      <c r="BL191" s="492">
        <f t="shared" si="99"/>
        <v>0</v>
      </c>
      <c r="BM191" s="492">
        <f t="shared" si="99"/>
        <v>0</v>
      </c>
      <c r="BN191" s="492">
        <f t="shared" si="99"/>
        <v>0</v>
      </c>
      <c r="BO191" s="492">
        <f t="shared" si="99"/>
        <v>0</v>
      </c>
      <c r="BP191" s="492">
        <f t="shared" si="99"/>
        <v>0</v>
      </c>
      <c r="BQ191" s="492">
        <f t="shared" ref="BQ191:CS191" si="100">SUM(BQ192:BQ205)</f>
        <v>0</v>
      </c>
      <c r="BR191" s="492">
        <f t="shared" si="100"/>
        <v>0</v>
      </c>
      <c r="BS191" s="492">
        <f t="shared" si="100"/>
        <v>0</v>
      </c>
      <c r="BT191" s="492">
        <f t="shared" si="100"/>
        <v>0</v>
      </c>
      <c r="BU191" s="492">
        <f t="shared" si="100"/>
        <v>0</v>
      </c>
      <c r="BV191" s="492">
        <f t="shared" si="100"/>
        <v>0</v>
      </c>
      <c r="BW191" s="492">
        <f t="shared" si="100"/>
        <v>0</v>
      </c>
      <c r="BX191" s="492">
        <f t="shared" si="100"/>
        <v>0</v>
      </c>
      <c r="BY191" s="492">
        <f t="shared" si="100"/>
        <v>0</v>
      </c>
      <c r="BZ191" s="492">
        <f t="shared" si="100"/>
        <v>0</v>
      </c>
      <c r="CA191" s="492">
        <f t="shared" si="100"/>
        <v>0</v>
      </c>
      <c r="CB191" s="492">
        <f t="shared" si="100"/>
        <v>0</v>
      </c>
      <c r="CC191" s="492">
        <f t="shared" si="100"/>
        <v>0</v>
      </c>
      <c r="CD191" s="492">
        <f t="shared" si="100"/>
        <v>0</v>
      </c>
      <c r="CE191" s="492">
        <f t="shared" si="100"/>
        <v>0</v>
      </c>
      <c r="CF191" s="492">
        <f t="shared" si="100"/>
        <v>0</v>
      </c>
      <c r="CG191" s="492">
        <f t="shared" si="100"/>
        <v>0</v>
      </c>
      <c r="CH191" s="492">
        <f t="shared" si="100"/>
        <v>0</v>
      </c>
      <c r="CI191" s="492">
        <f t="shared" si="100"/>
        <v>0</v>
      </c>
      <c r="CJ191" s="492">
        <f t="shared" si="100"/>
        <v>0</v>
      </c>
      <c r="CK191" s="492">
        <f t="shared" si="100"/>
        <v>0</v>
      </c>
      <c r="CL191" s="492">
        <f t="shared" si="100"/>
        <v>0</v>
      </c>
      <c r="CM191" s="492">
        <f t="shared" si="100"/>
        <v>0</v>
      </c>
      <c r="CN191" s="492">
        <f t="shared" si="100"/>
        <v>0</v>
      </c>
      <c r="CO191" s="492">
        <f t="shared" si="100"/>
        <v>0</v>
      </c>
      <c r="CP191" s="492">
        <f t="shared" si="100"/>
        <v>0</v>
      </c>
      <c r="CQ191" s="492">
        <f t="shared" si="100"/>
        <v>0</v>
      </c>
      <c r="CR191" s="492">
        <f t="shared" si="100"/>
        <v>0</v>
      </c>
      <c r="CS191" s="492">
        <f t="shared" si="100"/>
        <v>0</v>
      </c>
      <c r="CT191" s="13"/>
    </row>
    <row r="192" spans="1:98" hidden="1" x14ac:dyDescent="0.35">
      <c r="C192" s="81" t="str">
        <f>IF(OR(ISBLANK(C11),C11="Spare"),"",C11)</f>
        <v/>
      </c>
      <c r="D192" s="17" t="str">
        <f>D11</f>
        <v/>
      </c>
      <c r="E192" s="492">
        <f>G192+NPV(G.Asm!$F$40,H192:INDEX(H192:CS192,RP))</f>
        <v>0</v>
      </c>
      <c r="F192" s="492">
        <f t="shared" ref="F192:F205" si="101">SUMIF($G$4:$CS$4,"&lt;="&amp;RP,G192:CS192)</f>
        <v>0</v>
      </c>
      <c r="G192" s="66">
        <f t="shared" ref="G192:AL192" si="102">IFERROR($D192*G11,0)</f>
        <v>0</v>
      </c>
      <c r="H192" s="66">
        <f t="shared" si="102"/>
        <v>0</v>
      </c>
      <c r="I192" s="66">
        <f>IFERROR($D192*I11,0)</f>
        <v>0</v>
      </c>
      <c r="J192" s="66">
        <f t="shared" si="102"/>
        <v>0</v>
      </c>
      <c r="K192" s="66">
        <f>IFERROR($D192*K11,0)</f>
        <v>0</v>
      </c>
      <c r="L192" s="66">
        <f>IFERROR($D192*L11,0)</f>
        <v>0</v>
      </c>
      <c r="M192" s="66">
        <f t="shared" si="102"/>
        <v>0</v>
      </c>
      <c r="N192" s="66">
        <f t="shared" si="102"/>
        <v>0</v>
      </c>
      <c r="O192" s="66">
        <f t="shared" si="102"/>
        <v>0</v>
      </c>
      <c r="P192" s="66">
        <f t="shared" si="102"/>
        <v>0</v>
      </c>
      <c r="Q192" s="66">
        <f t="shared" si="102"/>
        <v>0</v>
      </c>
      <c r="R192" s="66">
        <f t="shared" si="102"/>
        <v>0</v>
      </c>
      <c r="S192" s="66">
        <f t="shared" si="102"/>
        <v>0</v>
      </c>
      <c r="T192" s="66">
        <f t="shared" si="102"/>
        <v>0</v>
      </c>
      <c r="U192" s="66">
        <f t="shared" si="102"/>
        <v>0</v>
      </c>
      <c r="V192" s="66">
        <f t="shared" si="102"/>
        <v>0</v>
      </c>
      <c r="W192" s="66">
        <f t="shared" si="102"/>
        <v>0</v>
      </c>
      <c r="X192" s="66">
        <f t="shared" si="102"/>
        <v>0</v>
      </c>
      <c r="Y192" s="66">
        <f t="shared" si="102"/>
        <v>0</v>
      </c>
      <c r="Z192" s="66">
        <f t="shared" si="102"/>
        <v>0</v>
      </c>
      <c r="AA192" s="66">
        <f t="shared" si="102"/>
        <v>0</v>
      </c>
      <c r="AB192" s="66">
        <f t="shared" si="102"/>
        <v>0</v>
      </c>
      <c r="AC192" s="66">
        <f t="shared" si="102"/>
        <v>0</v>
      </c>
      <c r="AD192" s="66">
        <f t="shared" si="102"/>
        <v>0</v>
      </c>
      <c r="AE192" s="66">
        <f t="shared" si="102"/>
        <v>0</v>
      </c>
      <c r="AF192" s="66">
        <f t="shared" si="102"/>
        <v>0</v>
      </c>
      <c r="AG192" s="66">
        <f t="shared" si="102"/>
        <v>0</v>
      </c>
      <c r="AH192" s="66">
        <f t="shared" si="102"/>
        <v>0</v>
      </c>
      <c r="AI192" s="66">
        <f t="shared" si="102"/>
        <v>0</v>
      </c>
      <c r="AJ192" s="66">
        <f t="shared" si="102"/>
        <v>0</v>
      </c>
      <c r="AK192" s="66">
        <f t="shared" si="102"/>
        <v>0</v>
      </c>
      <c r="AL192" s="66">
        <f t="shared" si="102"/>
        <v>0</v>
      </c>
      <c r="AM192" s="66">
        <f t="shared" ref="AM192:BR192" si="103">IFERROR($D192*AM11,0)</f>
        <v>0</v>
      </c>
      <c r="AN192" s="66">
        <f t="shared" si="103"/>
        <v>0</v>
      </c>
      <c r="AO192" s="66">
        <f t="shared" si="103"/>
        <v>0</v>
      </c>
      <c r="AP192" s="66">
        <f t="shared" si="103"/>
        <v>0</v>
      </c>
      <c r="AQ192" s="66">
        <f t="shared" si="103"/>
        <v>0</v>
      </c>
      <c r="AR192" s="66">
        <f t="shared" si="103"/>
        <v>0</v>
      </c>
      <c r="AS192" s="66">
        <f t="shared" si="103"/>
        <v>0</v>
      </c>
      <c r="AT192" s="66">
        <f t="shared" si="103"/>
        <v>0</v>
      </c>
      <c r="AU192" s="66">
        <f t="shared" si="103"/>
        <v>0</v>
      </c>
      <c r="AV192" s="66">
        <f t="shared" si="103"/>
        <v>0</v>
      </c>
      <c r="AW192" s="66">
        <f t="shared" si="103"/>
        <v>0</v>
      </c>
      <c r="AX192" s="66">
        <f t="shared" si="103"/>
        <v>0</v>
      </c>
      <c r="AY192" s="66">
        <f t="shared" si="103"/>
        <v>0</v>
      </c>
      <c r="AZ192" s="66">
        <f t="shared" si="103"/>
        <v>0</v>
      </c>
      <c r="BA192" s="66">
        <f t="shared" si="103"/>
        <v>0</v>
      </c>
      <c r="BB192" s="66">
        <f t="shared" si="103"/>
        <v>0</v>
      </c>
      <c r="BC192" s="66">
        <f t="shared" si="103"/>
        <v>0</v>
      </c>
      <c r="BD192" s="66">
        <f t="shared" si="103"/>
        <v>0</v>
      </c>
      <c r="BE192" s="66">
        <f t="shared" si="103"/>
        <v>0</v>
      </c>
      <c r="BF192" s="66">
        <f t="shared" si="103"/>
        <v>0</v>
      </c>
      <c r="BG192" s="66">
        <f t="shared" si="103"/>
        <v>0</v>
      </c>
      <c r="BH192" s="66">
        <f t="shared" si="103"/>
        <v>0</v>
      </c>
      <c r="BI192" s="66">
        <f t="shared" si="103"/>
        <v>0</v>
      </c>
      <c r="BJ192" s="66">
        <f t="shared" si="103"/>
        <v>0</v>
      </c>
      <c r="BK192" s="66">
        <f t="shared" si="103"/>
        <v>0</v>
      </c>
      <c r="BL192" s="66">
        <f t="shared" si="103"/>
        <v>0</v>
      </c>
      <c r="BM192" s="66">
        <f t="shared" si="103"/>
        <v>0</v>
      </c>
      <c r="BN192" s="66">
        <f t="shared" si="103"/>
        <v>0</v>
      </c>
      <c r="BO192" s="66">
        <f t="shared" si="103"/>
        <v>0</v>
      </c>
      <c r="BP192" s="66">
        <f t="shared" si="103"/>
        <v>0</v>
      </c>
      <c r="BQ192" s="66">
        <f t="shared" si="103"/>
        <v>0</v>
      </c>
      <c r="BR192" s="66">
        <f t="shared" si="103"/>
        <v>0</v>
      </c>
      <c r="BS192" s="66">
        <f t="shared" ref="BS192:CS192" si="104">IFERROR($D192*BS11,0)</f>
        <v>0</v>
      </c>
      <c r="BT192" s="66">
        <f t="shared" si="104"/>
        <v>0</v>
      </c>
      <c r="BU192" s="66">
        <f t="shared" si="104"/>
        <v>0</v>
      </c>
      <c r="BV192" s="66">
        <f t="shared" si="104"/>
        <v>0</v>
      </c>
      <c r="BW192" s="66">
        <f t="shared" si="104"/>
        <v>0</v>
      </c>
      <c r="BX192" s="66">
        <f t="shared" si="104"/>
        <v>0</v>
      </c>
      <c r="BY192" s="66">
        <f t="shared" si="104"/>
        <v>0</v>
      </c>
      <c r="BZ192" s="66">
        <f t="shared" si="104"/>
        <v>0</v>
      </c>
      <c r="CA192" s="66">
        <f t="shared" si="104"/>
        <v>0</v>
      </c>
      <c r="CB192" s="66">
        <f t="shared" si="104"/>
        <v>0</v>
      </c>
      <c r="CC192" s="66">
        <f t="shared" si="104"/>
        <v>0</v>
      </c>
      <c r="CD192" s="66">
        <f t="shared" si="104"/>
        <v>0</v>
      </c>
      <c r="CE192" s="66">
        <f t="shared" si="104"/>
        <v>0</v>
      </c>
      <c r="CF192" s="66">
        <f t="shared" si="104"/>
        <v>0</v>
      </c>
      <c r="CG192" s="66">
        <f t="shared" si="104"/>
        <v>0</v>
      </c>
      <c r="CH192" s="66">
        <f t="shared" si="104"/>
        <v>0</v>
      </c>
      <c r="CI192" s="66">
        <f t="shared" si="104"/>
        <v>0</v>
      </c>
      <c r="CJ192" s="66">
        <f t="shared" si="104"/>
        <v>0</v>
      </c>
      <c r="CK192" s="66">
        <f t="shared" si="104"/>
        <v>0</v>
      </c>
      <c r="CL192" s="66">
        <f t="shared" si="104"/>
        <v>0</v>
      </c>
      <c r="CM192" s="66">
        <f t="shared" si="104"/>
        <v>0</v>
      </c>
      <c r="CN192" s="66">
        <f t="shared" si="104"/>
        <v>0</v>
      </c>
      <c r="CO192" s="66">
        <f t="shared" si="104"/>
        <v>0</v>
      </c>
      <c r="CP192" s="66">
        <f t="shared" si="104"/>
        <v>0</v>
      </c>
      <c r="CQ192" s="66">
        <f t="shared" si="104"/>
        <v>0</v>
      </c>
      <c r="CR192" s="66">
        <f t="shared" si="104"/>
        <v>0</v>
      </c>
      <c r="CS192" s="66">
        <f t="shared" si="104"/>
        <v>0</v>
      </c>
      <c r="CT192" s="9"/>
    </row>
    <row r="193" spans="3:98" hidden="1" x14ac:dyDescent="0.35">
      <c r="C193" s="81" t="str">
        <f t="shared" ref="C193:C205" si="105">IF(OR(ISBLANK(C12),C12="Spare"),"",C12)</f>
        <v/>
      </c>
      <c r="D193" s="17" t="str">
        <f t="shared" ref="D193:D205" si="106">D12</f>
        <v/>
      </c>
      <c r="E193" s="492">
        <f>G193+NPV(G.Asm!$F$40,H193:INDEX(H193:CS193,RP))</f>
        <v>0</v>
      </c>
      <c r="F193" s="492">
        <f t="shared" si="101"/>
        <v>0</v>
      </c>
      <c r="G193" s="66">
        <f t="shared" ref="G193:AL193" si="107">IFERROR($D193*G12,0)</f>
        <v>0</v>
      </c>
      <c r="H193" s="66">
        <f t="shared" si="107"/>
        <v>0</v>
      </c>
      <c r="I193" s="66">
        <f t="shared" si="107"/>
        <v>0</v>
      </c>
      <c r="J193" s="66">
        <f t="shared" si="107"/>
        <v>0</v>
      </c>
      <c r="K193" s="66">
        <f t="shared" si="107"/>
        <v>0</v>
      </c>
      <c r="L193" s="66">
        <f t="shared" si="107"/>
        <v>0</v>
      </c>
      <c r="M193" s="66">
        <f t="shared" si="107"/>
        <v>0</v>
      </c>
      <c r="N193" s="66">
        <f t="shared" si="107"/>
        <v>0</v>
      </c>
      <c r="O193" s="66">
        <f t="shared" si="107"/>
        <v>0</v>
      </c>
      <c r="P193" s="66">
        <f t="shared" si="107"/>
        <v>0</v>
      </c>
      <c r="Q193" s="66">
        <f t="shared" si="107"/>
        <v>0</v>
      </c>
      <c r="R193" s="66">
        <f t="shared" si="107"/>
        <v>0</v>
      </c>
      <c r="S193" s="66">
        <f t="shared" si="107"/>
        <v>0</v>
      </c>
      <c r="T193" s="66">
        <f t="shared" si="107"/>
        <v>0</v>
      </c>
      <c r="U193" s="66">
        <f t="shared" si="107"/>
        <v>0</v>
      </c>
      <c r="V193" s="66">
        <f t="shared" si="107"/>
        <v>0</v>
      </c>
      <c r="W193" s="66">
        <f t="shared" si="107"/>
        <v>0</v>
      </c>
      <c r="X193" s="66">
        <f t="shared" si="107"/>
        <v>0</v>
      </c>
      <c r="Y193" s="66">
        <f t="shared" si="107"/>
        <v>0</v>
      </c>
      <c r="Z193" s="66">
        <f t="shared" si="107"/>
        <v>0</v>
      </c>
      <c r="AA193" s="66">
        <f t="shared" si="107"/>
        <v>0</v>
      </c>
      <c r="AB193" s="66">
        <f t="shared" si="107"/>
        <v>0</v>
      </c>
      <c r="AC193" s="66">
        <f t="shared" si="107"/>
        <v>0</v>
      </c>
      <c r="AD193" s="66">
        <f t="shared" si="107"/>
        <v>0</v>
      </c>
      <c r="AE193" s="66">
        <f t="shared" si="107"/>
        <v>0</v>
      </c>
      <c r="AF193" s="66">
        <f t="shared" si="107"/>
        <v>0</v>
      </c>
      <c r="AG193" s="66">
        <f t="shared" si="107"/>
        <v>0</v>
      </c>
      <c r="AH193" s="66">
        <f t="shared" si="107"/>
        <v>0</v>
      </c>
      <c r="AI193" s="66">
        <f t="shared" si="107"/>
        <v>0</v>
      </c>
      <c r="AJ193" s="66">
        <f t="shared" si="107"/>
        <v>0</v>
      </c>
      <c r="AK193" s="66">
        <f t="shared" si="107"/>
        <v>0</v>
      </c>
      <c r="AL193" s="66">
        <f t="shared" si="107"/>
        <v>0</v>
      </c>
      <c r="AM193" s="66">
        <f t="shared" ref="AM193:BR193" si="108">IFERROR($D193*AM12,0)</f>
        <v>0</v>
      </c>
      <c r="AN193" s="66">
        <f t="shared" si="108"/>
        <v>0</v>
      </c>
      <c r="AO193" s="66">
        <f t="shared" si="108"/>
        <v>0</v>
      </c>
      <c r="AP193" s="66">
        <f t="shared" si="108"/>
        <v>0</v>
      </c>
      <c r="AQ193" s="66">
        <f t="shared" si="108"/>
        <v>0</v>
      </c>
      <c r="AR193" s="66">
        <f t="shared" si="108"/>
        <v>0</v>
      </c>
      <c r="AS193" s="66">
        <f t="shared" si="108"/>
        <v>0</v>
      </c>
      <c r="AT193" s="66">
        <f t="shared" si="108"/>
        <v>0</v>
      </c>
      <c r="AU193" s="66">
        <f t="shared" si="108"/>
        <v>0</v>
      </c>
      <c r="AV193" s="66">
        <f t="shared" si="108"/>
        <v>0</v>
      </c>
      <c r="AW193" s="66">
        <f t="shared" si="108"/>
        <v>0</v>
      </c>
      <c r="AX193" s="66">
        <f t="shared" si="108"/>
        <v>0</v>
      </c>
      <c r="AY193" s="66">
        <f t="shared" si="108"/>
        <v>0</v>
      </c>
      <c r="AZ193" s="66">
        <f t="shared" si="108"/>
        <v>0</v>
      </c>
      <c r="BA193" s="66">
        <f t="shared" si="108"/>
        <v>0</v>
      </c>
      <c r="BB193" s="66">
        <f t="shared" si="108"/>
        <v>0</v>
      </c>
      <c r="BC193" s="66">
        <f t="shared" si="108"/>
        <v>0</v>
      </c>
      <c r="BD193" s="66">
        <f t="shared" si="108"/>
        <v>0</v>
      </c>
      <c r="BE193" s="66">
        <f t="shared" si="108"/>
        <v>0</v>
      </c>
      <c r="BF193" s="66">
        <f t="shared" si="108"/>
        <v>0</v>
      </c>
      <c r="BG193" s="66">
        <f t="shared" si="108"/>
        <v>0</v>
      </c>
      <c r="BH193" s="66">
        <f t="shared" si="108"/>
        <v>0</v>
      </c>
      <c r="BI193" s="66">
        <f t="shared" si="108"/>
        <v>0</v>
      </c>
      <c r="BJ193" s="66">
        <f t="shared" si="108"/>
        <v>0</v>
      </c>
      <c r="BK193" s="66">
        <f t="shared" si="108"/>
        <v>0</v>
      </c>
      <c r="BL193" s="66">
        <f t="shared" si="108"/>
        <v>0</v>
      </c>
      <c r="BM193" s="66">
        <f t="shared" si="108"/>
        <v>0</v>
      </c>
      <c r="BN193" s="66">
        <f t="shared" si="108"/>
        <v>0</v>
      </c>
      <c r="BO193" s="66">
        <f t="shared" si="108"/>
        <v>0</v>
      </c>
      <c r="BP193" s="66">
        <f t="shared" si="108"/>
        <v>0</v>
      </c>
      <c r="BQ193" s="66">
        <f t="shared" si="108"/>
        <v>0</v>
      </c>
      <c r="BR193" s="66">
        <f t="shared" si="108"/>
        <v>0</v>
      </c>
      <c r="BS193" s="66">
        <f t="shared" ref="BS193:CS193" si="109">IFERROR($D193*BS12,0)</f>
        <v>0</v>
      </c>
      <c r="BT193" s="66">
        <f t="shared" si="109"/>
        <v>0</v>
      </c>
      <c r="BU193" s="66">
        <f t="shared" si="109"/>
        <v>0</v>
      </c>
      <c r="BV193" s="66">
        <f t="shared" si="109"/>
        <v>0</v>
      </c>
      <c r="BW193" s="66">
        <f t="shared" si="109"/>
        <v>0</v>
      </c>
      <c r="BX193" s="66">
        <f t="shared" si="109"/>
        <v>0</v>
      </c>
      <c r="BY193" s="66">
        <f t="shared" si="109"/>
        <v>0</v>
      </c>
      <c r="BZ193" s="66">
        <f t="shared" si="109"/>
        <v>0</v>
      </c>
      <c r="CA193" s="66">
        <f t="shared" si="109"/>
        <v>0</v>
      </c>
      <c r="CB193" s="66">
        <f t="shared" si="109"/>
        <v>0</v>
      </c>
      <c r="CC193" s="66">
        <f t="shared" si="109"/>
        <v>0</v>
      </c>
      <c r="CD193" s="66">
        <f t="shared" si="109"/>
        <v>0</v>
      </c>
      <c r="CE193" s="66">
        <f t="shared" si="109"/>
        <v>0</v>
      </c>
      <c r="CF193" s="66">
        <f t="shared" si="109"/>
        <v>0</v>
      </c>
      <c r="CG193" s="66">
        <f t="shared" si="109"/>
        <v>0</v>
      </c>
      <c r="CH193" s="66">
        <f t="shared" si="109"/>
        <v>0</v>
      </c>
      <c r="CI193" s="66">
        <f t="shared" si="109"/>
        <v>0</v>
      </c>
      <c r="CJ193" s="66">
        <f t="shared" si="109"/>
        <v>0</v>
      </c>
      <c r="CK193" s="66">
        <f t="shared" si="109"/>
        <v>0</v>
      </c>
      <c r="CL193" s="66">
        <f t="shared" si="109"/>
        <v>0</v>
      </c>
      <c r="CM193" s="66">
        <f t="shared" si="109"/>
        <v>0</v>
      </c>
      <c r="CN193" s="66">
        <f t="shared" si="109"/>
        <v>0</v>
      </c>
      <c r="CO193" s="66">
        <f t="shared" si="109"/>
        <v>0</v>
      </c>
      <c r="CP193" s="66">
        <f t="shared" si="109"/>
        <v>0</v>
      </c>
      <c r="CQ193" s="66">
        <f t="shared" si="109"/>
        <v>0</v>
      </c>
      <c r="CR193" s="66">
        <f t="shared" si="109"/>
        <v>0</v>
      </c>
      <c r="CS193" s="66">
        <f t="shared" si="109"/>
        <v>0</v>
      </c>
      <c r="CT193" s="9"/>
    </row>
    <row r="194" spans="3:98" hidden="1" x14ac:dyDescent="0.35">
      <c r="C194" s="81" t="str">
        <f t="shared" si="105"/>
        <v/>
      </c>
      <c r="D194" s="17" t="str">
        <f t="shared" si="106"/>
        <v/>
      </c>
      <c r="E194" s="492">
        <f>G194+NPV(G.Asm!$F$40,H194:INDEX(H194:CS194,RP))</f>
        <v>0</v>
      </c>
      <c r="F194" s="492">
        <f t="shared" si="101"/>
        <v>0</v>
      </c>
      <c r="G194" s="66">
        <f t="shared" ref="G194:AL194" si="110">IFERROR($D194*G13,0)</f>
        <v>0</v>
      </c>
      <c r="H194" s="66">
        <f t="shared" si="110"/>
        <v>0</v>
      </c>
      <c r="I194" s="66">
        <f t="shared" si="110"/>
        <v>0</v>
      </c>
      <c r="J194" s="66">
        <f t="shared" si="110"/>
        <v>0</v>
      </c>
      <c r="K194" s="66">
        <f t="shared" si="110"/>
        <v>0</v>
      </c>
      <c r="L194" s="66">
        <f t="shared" si="110"/>
        <v>0</v>
      </c>
      <c r="M194" s="66">
        <f t="shared" si="110"/>
        <v>0</v>
      </c>
      <c r="N194" s="66">
        <f t="shared" si="110"/>
        <v>0</v>
      </c>
      <c r="O194" s="66">
        <f t="shared" si="110"/>
        <v>0</v>
      </c>
      <c r="P194" s="66">
        <f t="shared" si="110"/>
        <v>0</v>
      </c>
      <c r="Q194" s="66">
        <f t="shared" si="110"/>
        <v>0</v>
      </c>
      <c r="R194" s="66">
        <f t="shared" si="110"/>
        <v>0</v>
      </c>
      <c r="S194" s="66">
        <f t="shared" si="110"/>
        <v>0</v>
      </c>
      <c r="T194" s="66">
        <f t="shared" si="110"/>
        <v>0</v>
      </c>
      <c r="U194" s="66">
        <f t="shared" si="110"/>
        <v>0</v>
      </c>
      <c r="V194" s="66">
        <f t="shared" si="110"/>
        <v>0</v>
      </c>
      <c r="W194" s="66">
        <f t="shared" si="110"/>
        <v>0</v>
      </c>
      <c r="X194" s="66">
        <f t="shared" si="110"/>
        <v>0</v>
      </c>
      <c r="Y194" s="66">
        <f t="shared" si="110"/>
        <v>0</v>
      </c>
      <c r="Z194" s="66">
        <f t="shared" si="110"/>
        <v>0</v>
      </c>
      <c r="AA194" s="66">
        <f t="shared" si="110"/>
        <v>0</v>
      </c>
      <c r="AB194" s="66">
        <f t="shared" si="110"/>
        <v>0</v>
      </c>
      <c r="AC194" s="66">
        <f t="shared" si="110"/>
        <v>0</v>
      </c>
      <c r="AD194" s="66">
        <f t="shared" si="110"/>
        <v>0</v>
      </c>
      <c r="AE194" s="66">
        <f t="shared" si="110"/>
        <v>0</v>
      </c>
      <c r="AF194" s="66">
        <f t="shared" si="110"/>
        <v>0</v>
      </c>
      <c r="AG194" s="66">
        <f t="shared" si="110"/>
        <v>0</v>
      </c>
      <c r="AH194" s="66">
        <f t="shared" si="110"/>
        <v>0</v>
      </c>
      <c r="AI194" s="66">
        <f t="shared" si="110"/>
        <v>0</v>
      </c>
      <c r="AJ194" s="66">
        <f t="shared" si="110"/>
        <v>0</v>
      </c>
      <c r="AK194" s="66">
        <f t="shared" si="110"/>
        <v>0</v>
      </c>
      <c r="AL194" s="66">
        <f t="shared" si="110"/>
        <v>0</v>
      </c>
      <c r="AM194" s="66">
        <f t="shared" ref="AM194:BR194" si="111">IFERROR($D194*AM13,0)</f>
        <v>0</v>
      </c>
      <c r="AN194" s="66">
        <f t="shared" si="111"/>
        <v>0</v>
      </c>
      <c r="AO194" s="66">
        <f t="shared" si="111"/>
        <v>0</v>
      </c>
      <c r="AP194" s="66">
        <f t="shared" si="111"/>
        <v>0</v>
      </c>
      <c r="AQ194" s="66">
        <f t="shared" si="111"/>
        <v>0</v>
      </c>
      <c r="AR194" s="66">
        <f t="shared" si="111"/>
        <v>0</v>
      </c>
      <c r="AS194" s="66">
        <f t="shared" si="111"/>
        <v>0</v>
      </c>
      <c r="AT194" s="66">
        <f t="shared" si="111"/>
        <v>0</v>
      </c>
      <c r="AU194" s="66">
        <f t="shared" si="111"/>
        <v>0</v>
      </c>
      <c r="AV194" s="66">
        <f t="shared" si="111"/>
        <v>0</v>
      </c>
      <c r="AW194" s="66">
        <f t="shared" si="111"/>
        <v>0</v>
      </c>
      <c r="AX194" s="66">
        <f t="shared" si="111"/>
        <v>0</v>
      </c>
      <c r="AY194" s="66">
        <f t="shared" si="111"/>
        <v>0</v>
      </c>
      <c r="AZ194" s="66">
        <f t="shared" si="111"/>
        <v>0</v>
      </c>
      <c r="BA194" s="66">
        <f t="shared" si="111"/>
        <v>0</v>
      </c>
      <c r="BB194" s="66">
        <f t="shared" si="111"/>
        <v>0</v>
      </c>
      <c r="BC194" s="66">
        <f t="shared" si="111"/>
        <v>0</v>
      </c>
      <c r="BD194" s="66">
        <f t="shared" si="111"/>
        <v>0</v>
      </c>
      <c r="BE194" s="66">
        <f t="shared" si="111"/>
        <v>0</v>
      </c>
      <c r="BF194" s="66">
        <f t="shared" si="111"/>
        <v>0</v>
      </c>
      <c r="BG194" s="66">
        <f t="shared" si="111"/>
        <v>0</v>
      </c>
      <c r="BH194" s="66">
        <f t="shared" si="111"/>
        <v>0</v>
      </c>
      <c r="BI194" s="66">
        <f t="shared" si="111"/>
        <v>0</v>
      </c>
      <c r="BJ194" s="66">
        <f t="shared" si="111"/>
        <v>0</v>
      </c>
      <c r="BK194" s="66">
        <f t="shared" si="111"/>
        <v>0</v>
      </c>
      <c r="BL194" s="66">
        <f t="shared" si="111"/>
        <v>0</v>
      </c>
      <c r="BM194" s="66">
        <f t="shared" si="111"/>
        <v>0</v>
      </c>
      <c r="BN194" s="66">
        <f t="shared" si="111"/>
        <v>0</v>
      </c>
      <c r="BO194" s="66">
        <f t="shared" si="111"/>
        <v>0</v>
      </c>
      <c r="BP194" s="66">
        <f t="shared" si="111"/>
        <v>0</v>
      </c>
      <c r="BQ194" s="66">
        <f t="shared" si="111"/>
        <v>0</v>
      </c>
      <c r="BR194" s="66">
        <f t="shared" si="111"/>
        <v>0</v>
      </c>
      <c r="BS194" s="66">
        <f t="shared" ref="BS194:CS194" si="112">IFERROR($D194*BS13,0)</f>
        <v>0</v>
      </c>
      <c r="BT194" s="66">
        <f t="shared" si="112"/>
        <v>0</v>
      </c>
      <c r="BU194" s="66">
        <f t="shared" si="112"/>
        <v>0</v>
      </c>
      <c r="BV194" s="66">
        <f t="shared" si="112"/>
        <v>0</v>
      </c>
      <c r="BW194" s="66">
        <f t="shared" si="112"/>
        <v>0</v>
      </c>
      <c r="BX194" s="66">
        <f t="shared" si="112"/>
        <v>0</v>
      </c>
      <c r="BY194" s="66">
        <f t="shared" si="112"/>
        <v>0</v>
      </c>
      <c r="BZ194" s="66">
        <f t="shared" si="112"/>
        <v>0</v>
      </c>
      <c r="CA194" s="66">
        <f t="shared" si="112"/>
        <v>0</v>
      </c>
      <c r="CB194" s="66">
        <f t="shared" si="112"/>
        <v>0</v>
      </c>
      <c r="CC194" s="66">
        <f t="shared" si="112"/>
        <v>0</v>
      </c>
      <c r="CD194" s="66">
        <f t="shared" si="112"/>
        <v>0</v>
      </c>
      <c r="CE194" s="66">
        <f t="shared" si="112"/>
        <v>0</v>
      </c>
      <c r="CF194" s="66">
        <f t="shared" si="112"/>
        <v>0</v>
      </c>
      <c r="CG194" s="66">
        <f t="shared" si="112"/>
        <v>0</v>
      </c>
      <c r="CH194" s="66">
        <f t="shared" si="112"/>
        <v>0</v>
      </c>
      <c r="CI194" s="66">
        <f t="shared" si="112"/>
        <v>0</v>
      </c>
      <c r="CJ194" s="66">
        <f t="shared" si="112"/>
        <v>0</v>
      </c>
      <c r="CK194" s="66">
        <f t="shared" si="112"/>
        <v>0</v>
      </c>
      <c r="CL194" s="66">
        <f t="shared" si="112"/>
        <v>0</v>
      </c>
      <c r="CM194" s="66">
        <f t="shared" si="112"/>
        <v>0</v>
      </c>
      <c r="CN194" s="66">
        <f t="shared" si="112"/>
        <v>0</v>
      </c>
      <c r="CO194" s="66">
        <f t="shared" si="112"/>
        <v>0</v>
      </c>
      <c r="CP194" s="66">
        <f t="shared" si="112"/>
        <v>0</v>
      </c>
      <c r="CQ194" s="66">
        <f t="shared" si="112"/>
        <v>0</v>
      </c>
      <c r="CR194" s="66">
        <f t="shared" si="112"/>
        <v>0</v>
      </c>
      <c r="CS194" s="66">
        <f t="shared" si="112"/>
        <v>0</v>
      </c>
      <c r="CT194" s="9"/>
    </row>
    <row r="195" spans="3:98" hidden="1" x14ac:dyDescent="0.35">
      <c r="C195" s="81" t="str">
        <f t="shared" si="105"/>
        <v/>
      </c>
      <c r="D195" s="17" t="str">
        <f>D14</f>
        <v/>
      </c>
      <c r="E195" s="492">
        <f>G195+NPV(G.Asm!$F$40,H195:INDEX(H195:CS195,RP))</f>
        <v>0</v>
      </c>
      <c r="F195" s="492">
        <f t="shared" si="101"/>
        <v>0</v>
      </c>
      <c r="G195" s="66">
        <f t="shared" ref="G195:AL195" si="113">IFERROR($D195*G14,0)</f>
        <v>0</v>
      </c>
      <c r="H195" s="66">
        <f t="shared" si="113"/>
        <v>0</v>
      </c>
      <c r="I195" s="66">
        <f>IFERROR($D195*I14,0)</f>
        <v>0</v>
      </c>
      <c r="J195" s="66">
        <f>IFERROR($D195*J14,0)</f>
        <v>0</v>
      </c>
      <c r="K195" s="66">
        <f t="shared" si="113"/>
        <v>0</v>
      </c>
      <c r="L195" s="66">
        <f t="shared" si="113"/>
        <v>0</v>
      </c>
      <c r="M195" s="66">
        <f t="shared" si="113"/>
        <v>0</v>
      </c>
      <c r="N195" s="66">
        <f t="shared" si="113"/>
        <v>0</v>
      </c>
      <c r="O195" s="66">
        <f t="shared" si="113"/>
        <v>0</v>
      </c>
      <c r="P195" s="66">
        <f t="shared" si="113"/>
        <v>0</v>
      </c>
      <c r="Q195" s="66">
        <f t="shared" si="113"/>
        <v>0</v>
      </c>
      <c r="R195" s="66">
        <f t="shared" si="113"/>
        <v>0</v>
      </c>
      <c r="S195" s="66">
        <f t="shared" si="113"/>
        <v>0</v>
      </c>
      <c r="T195" s="66">
        <f t="shared" si="113"/>
        <v>0</v>
      </c>
      <c r="U195" s="66">
        <f t="shared" si="113"/>
        <v>0</v>
      </c>
      <c r="V195" s="66">
        <f t="shared" si="113"/>
        <v>0</v>
      </c>
      <c r="W195" s="66">
        <f t="shared" si="113"/>
        <v>0</v>
      </c>
      <c r="X195" s="66">
        <f t="shared" si="113"/>
        <v>0</v>
      </c>
      <c r="Y195" s="66">
        <f t="shared" si="113"/>
        <v>0</v>
      </c>
      <c r="Z195" s="66">
        <f t="shared" si="113"/>
        <v>0</v>
      </c>
      <c r="AA195" s="66">
        <f t="shared" si="113"/>
        <v>0</v>
      </c>
      <c r="AB195" s="66">
        <f t="shared" si="113"/>
        <v>0</v>
      </c>
      <c r="AC195" s="66">
        <f t="shared" si="113"/>
        <v>0</v>
      </c>
      <c r="AD195" s="66">
        <f t="shared" si="113"/>
        <v>0</v>
      </c>
      <c r="AE195" s="66">
        <f t="shared" si="113"/>
        <v>0</v>
      </c>
      <c r="AF195" s="66">
        <f t="shared" si="113"/>
        <v>0</v>
      </c>
      <c r="AG195" s="66">
        <f t="shared" si="113"/>
        <v>0</v>
      </c>
      <c r="AH195" s="66">
        <f t="shared" si="113"/>
        <v>0</v>
      </c>
      <c r="AI195" s="66">
        <f t="shared" si="113"/>
        <v>0</v>
      </c>
      <c r="AJ195" s="66">
        <f t="shared" si="113"/>
        <v>0</v>
      </c>
      <c r="AK195" s="66">
        <f t="shared" si="113"/>
        <v>0</v>
      </c>
      <c r="AL195" s="66">
        <f t="shared" si="113"/>
        <v>0</v>
      </c>
      <c r="AM195" s="66">
        <f t="shared" ref="AM195:BR195" si="114">IFERROR($D195*AM14,0)</f>
        <v>0</v>
      </c>
      <c r="AN195" s="66">
        <f t="shared" si="114"/>
        <v>0</v>
      </c>
      <c r="AO195" s="66">
        <f t="shared" si="114"/>
        <v>0</v>
      </c>
      <c r="AP195" s="66">
        <f t="shared" si="114"/>
        <v>0</v>
      </c>
      <c r="AQ195" s="66">
        <f t="shared" si="114"/>
        <v>0</v>
      </c>
      <c r="AR195" s="66">
        <f t="shared" si="114"/>
        <v>0</v>
      </c>
      <c r="AS195" s="66">
        <f t="shared" si="114"/>
        <v>0</v>
      </c>
      <c r="AT195" s="66">
        <f t="shared" si="114"/>
        <v>0</v>
      </c>
      <c r="AU195" s="66">
        <f t="shared" si="114"/>
        <v>0</v>
      </c>
      <c r="AV195" s="66">
        <f t="shared" si="114"/>
        <v>0</v>
      </c>
      <c r="AW195" s="66">
        <f t="shared" si="114"/>
        <v>0</v>
      </c>
      <c r="AX195" s="66">
        <f t="shared" si="114"/>
        <v>0</v>
      </c>
      <c r="AY195" s="66">
        <f t="shared" si="114"/>
        <v>0</v>
      </c>
      <c r="AZ195" s="66">
        <f t="shared" si="114"/>
        <v>0</v>
      </c>
      <c r="BA195" s="66">
        <f t="shared" si="114"/>
        <v>0</v>
      </c>
      <c r="BB195" s="66">
        <f t="shared" si="114"/>
        <v>0</v>
      </c>
      <c r="BC195" s="66">
        <f t="shared" si="114"/>
        <v>0</v>
      </c>
      <c r="BD195" s="66">
        <f t="shared" si="114"/>
        <v>0</v>
      </c>
      <c r="BE195" s="66">
        <f t="shared" si="114"/>
        <v>0</v>
      </c>
      <c r="BF195" s="66">
        <f t="shared" si="114"/>
        <v>0</v>
      </c>
      <c r="BG195" s="66">
        <f t="shared" si="114"/>
        <v>0</v>
      </c>
      <c r="BH195" s="66">
        <f t="shared" si="114"/>
        <v>0</v>
      </c>
      <c r="BI195" s="66">
        <f t="shared" si="114"/>
        <v>0</v>
      </c>
      <c r="BJ195" s="66">
        <f t="shared" si="114"/>
        <v>0</v>
      </c>
      <c r="BK195" s="66">
        <f t="shared" si="114"/>
        <v>0</v>
      </c>
      <c r="BL195" s="66">
        <f t="shared" si="114"/>
        <v>0</v>
      </c>
      <c r="BM195" s="66">
        <f t="shared" si="114"/>
        <v>0</v>
      </c>
      <c r="BN195" s="66">
        <f t="shared" si="114"/>
        <v>0</v>
      </c>
      <c r="BO195" s="66">
        <f t="shared" si="114"/>
        <v>0</v>
      </c>
      <c r="BP195" s="66">
        <f t="shared" si="114"/>
        <v>0</v>
      </c>
      <c r="BQ195" s="66">
        <f t="shared" si="114"/>
        <v>0</v>
      </c>
      <c r="BR195" s="66">
        <f t="shared" si="114"/>
        <v>0</v>
      </c>
      <c r="BS195" s="66">
        <f t="shared" ref="BS195:CS195" si="115">IFERROR($D195*BS14,0)</f>
        <v>0</v>
      </c>
      <c r="BT195" s="66">
        <f t="shared" si="115"/>
        <v>0</v>
      </c>
      <c r="BU195" s="66">
        <f t="shared" si="115"/>
        <v>0</v>
      </c>
      <c r="BV195" s="66">
        <f t="shared" si="115"/>
        <v>0</v>
      </c>
      <c r="BW195" s="66">
        <f t="shared" si="115"/>
        <v>0</v>
      </c>
      <c r="BX195" s="66">
        <f t="shared" si="115"/>
        <v>0</v>
      </c>
      <c r="BY195" s="66">
        <f t="shared" si="115"/>
        <v>0</v>
      </c>
      <c r="BZ195" s="66">
        <f t="shared" si="115"/>
        <v>0</v>
      </c>
      <c r="CA195" s="66">
        <f t="shared" si="115"/>
        <v>0</v>
      </c>
      <c r="CB195" s="66">
        <f t="shared" si="115"/>
        <v>0</v>
      </c>
      <c r="CC195" s="66">
        <f t="shared" si="115"/>
        <v>0</v>
      </c>
      <c r="CD195" s="66">
        <f t="shared" si="115"/>
        <v>0</v>
      </c>
      <c r="CE195" s="66">
        <f t="shared" si="115"/>
        <v>0</v>
      </c>
      <c r="CF195" s="66">
        <f t="shared" si="115"/>
        <v>0</v>
      </c>
      <c r="CG195" s="66">
        <f t="shared" si="115"/>
        <v>0</v>
      </c>
      <c r="CH195" s="66">
        <f t="shared" si="115"/>
        <v>0</v>
      </c>
      <c r="CI195" s="66">
        <f t="shared" si="115"/>
        <v>0</v>
      </c>
      <c r="CJ195" s="66">
        <f t="shared" si="115"/>
        <v>0</v>
      </c>
      <c r="CK195" s="66">
        <f t="shared" si="115"/>
        <v>0</v>
      </c>
      <c r="CL195" s="66">
        <f t="shared" si="115"/>
        <v>0</v>
      </c>
      <c r="CM195" s="66">
        <f t="shared" si="115"/>
        <v>0</v>
      </c>
      <c r="CN195" s="66">
        <f t="shared" si="115"/>
        <v>0</v>
      </c>
      <c r="CO195" s="66">
        <f t="shared" si="115"/>
        <v>0</v>
      </c>
      <c r="CP195" s="66">
        <f t="shared" si="115"/>
        <v>0</v>
      </c>
      <c r="CQ195" s="66">
        <f t="shared" si="115"/>
        <v>0</v>
      </c>
      <c r="CR195" s="66">
        <f t="shared" si="115"/>
        <v>0</v>
      </c>
      <c r="CS195" s="66">
        <f t="shared" si="115"/>
        <v>0</v>
      </c>
      <c r="CT195" s="9"/>
    </row>
    <row r="196" spans="3:98" hidden="1" x14ac:dyDescent="0.35">
      <c r="C196" s="81" t="str">
        <f t="shared" si="105"/>
        <v/>
      </c>
      <c r="D196" s="17" t="str">
        <f t="shared" si="106"/>
        <v/>
      </c>
      <c r="E196" s="492">
        <f>G196+NPV(G.Asm!$F$40,H196:INDEX(H196:CS196,RP))</f>
        <v>0</v>
      </c>
      <c r="F196" s="492">
        <f t="shared" si="101"/>
        <v>0</v>
      </c>
      <c r="G196" s="66">
        <f t="shared" ref="G196:AL196" si="116">IFERROR($D196*G15,0)</f>
        <v>0</v>
      </c>
      <c r="H196" s="66">
        <f t="shared" si="116"/>
        <v>0</v>
      </c>
      <c r="I196" s="66">
        <f t="shared" si="116"/>
        <v>0</v>
      </c>
      <c r="J196" s="66">
        <f t="shared" si="116"/>
        <v>0</v>
      </c>
      <c r="K196" s="66">
        <f t="shared" si="116"/>
        <v>0</v>
      </c>
      <c r="L196" s="66">
        <f t="shared" si="116"/>
        <v>0</v>
      </c>
      <c r="M196" s="66">
        <f t="shared" si="116"/>
        <v>0</v>
      </c>
      <c r="N196" s="66">
        <f t="shared" si="116"/>
        <v>0</v>
      </c>
      <c r="O196" s="66">
        <f t="shared" si="116"/>
        <v>0</v>
      </c>
      <c r="P196" s="66">
        <f t="shared" si="116"/>
        <v>0</v>
      </c>
      <c r="Q196" s="66">
        <f t="shared" si="116"/>
        <v>0</v>
      </c>
      <c r="R196" s="66">
        <f t="shared" si="116"/>
        <v>0</v>
      </c>
      <c r="S196" s="66">
        <f t="shared" si="116"/>
        <v>0</v>
      </c>
      <c r="T196" s="66">
        <f t="shared" si="116"/>
        <v>0</v>
      </c>
      <c r="U196" s="66">
        <f t="shared" si="116"/>
        <v>0</v>
      </c>
      <c r="V196" s="66">
        <f t="shared" si="116"/>
        <v>0</v>
      </c>
      <c r="W196" s="66">
        <f t="shared" si="116"/>
        <v>0</v>
      </c>
      <c r="X196" s="66">
        <f t="shared" si="116"/>
        <v>0</v>
      </c>
      <c r="Y196" s="66">
        <f t="shared" si="116"/>
        <v>0</v>
      </c>
      <c r="Z196" s="66">
        <f t="shared" si="116"/>
        <v>0</v>
      </c>
      <c r="AA196" s="66">
        <f t="shared" si="116"/>
        <v>0</v>
      </c>
      <c r="AB196" s="66">
        <f t="shared" si="116"/>
        <v>0</v>
      </c>
      <c r="AC196" s="66">
        <f t="shared" si="116"/>
        <v>0</v>
      </c>
      <c r="AD196" s="66">
        <f t="shared" si="116"/>
        <v>0</v>
      </c>
      <c r="AE196" s="66">
        <f t="shared" si="116"/>
        <v>0</v>
      </c>
      <c r="AF196" s="66">
        <f t="shared" si="116"/>
        <v>0</v>
      </c>
      <c r="AG196" s="66">
        <f t="shared" si="116"/>
        <v>0</v>
      </c>
      <c r="AH196" s="66">
        <f t="shared" si="116"/>
        <v>0</v>
      </c>
      <c r="AI196" s="66">
        <f t="shared" si="116"/>
        <v>0</v>
      </c>
      <c r="AJ196" s="66">
        <f t="shared" si="116"/>
        <v>0</v>
      </c>
      <c r="AK196" s="66">
        <f t="shared" si="116"/>
        <v>0</v>
      </c>
      <c r="AL196" s="66">
        <f t="shared" si="116"/>
        <v>0</v>
      </c>
      <c r="AM196" s="66">
        <f t="shared" ref="AM196:BR196" si="117">IFERROR($D196*AM15,0)</f>
        <v>0</v>
      </c>
      <c r="AN196" s="66">
        <f t="shared" si="117"/>
        <v>0</v>
      </c>
      <c r="AO196" s="66">
        <f t="shared" si="117"/>
        <v>0</v>
      </c>
      <c r="AP196" s="66">
        <f t="shared" si="117"/>
        <v>0</v>
      </c>
      <c r="AQ196" s="66">
        <f t="shared" si="117"/>
        <v>0</v>
      </c>
      <c r="AR196" s="66">
        <f t="shared" si="117"/>
        <v>0</v>
      </c>
      <c r="AS196" s="66">
        <f t="shared" si="117"/>
        <v>0</v>
      </c>
      <c r="AT196" s="66">
        <f t="shared" si="117"/>
        <v>0</v>
      </c>
      <c r="AU196" s="66">
        <f t="shared" si="117"/>
        <v>0</v>
      </c>
      <c r="AV196" s="66">
        <f t="shared" si="117"/>
        <v>0</v>
      </c>
      <c r="AW196" s="66">
        <f t="shared" si="117"/>
        <v>0</v>
      </c>
      <c r="AX196" s="66">
        <f t="shared" si="117"/>
        <v>0</v>
      </c>
      <c r="AY196" s="66">
        <f t="shared" si="117"/>
        <v>0</v>
      </c>
      <c r="AZ196" s="66">
        <f t="shared" si="117"/>
        <v>0</v>
      </c>
      <c r="BA196" s="66">
        <f t="shared" si="117"/>
        <v>0</v>
      </c>
      <c r="BB196" s="66">
        <f t="shared" si="117"/>
        <v>0</v>
      </c>
      <c r="BC196" s="66">
        <f t="shared" si="117"/>
        <v>0</v>
      </c>
      <c r="BD196" s="66">
        <f t="shared" si="117"/>
        <v>0</v>
      </c>
      <c r="BE196" s="66">
        <f t="shared" si="117"/>
        <v>0</v>
      </c>
      <c r="BF196" s="66">
        <f t="shared" si="117"/>
        <v>0</v>
      </c>
      <c r="BG196" s="66">
        <f t="shared" si="117"/>
        <v>0</v>
      </c>
      <c r="BH196" s="66">
        <f t="shared" si="117"/>
        <v>0</v>
      </c>
      <c r="BI196" s="66">
        <f t="shared" si="117"/>
        <v>0</v>
      </c>
      <c r="BJ196" s="66">
        <f t="shared" si="117"/>
        <v>0</v>
      </c>
      <c r="BK196" s="66">
        <f t="shared" si="117"/>
        <v>0</v>
      </c>
      <c r="BL196" s="66">
        <f t="shared" si="117"/>
        <v>0</v>
      </c>
      <c r="BM196" s="66">
        <f t="shared" si="117"/>
        <v>0</v>
      </c>
      <c r="BN196" s="66">
        <f t="shared" si="117"/>
        <v>0</v>
      </c>
      <c r="BO196" s="66">
        <f t="shared" si="117"/>
        <v>0</v>
      </c>
      <c r="BP196" s="66">
        <f t="shared" si="117"/>
        <v>0</v>
      </c>
      <c r="BQ196" s="66">
        <f t="shared" si="117"/>
        <v>0</v>
      </c>
      <c r="BR196" s="66">
        <f t="shared" si="117"/>
        <v>0</v>
      </c>
      <c r="BS196" s="66">
        <f t="shared" ref="BS196:CS196" si="118">IFERROR($D196*BS15,0)</f>
        <v>0</v>
      </c>
      <c r="BT196" s="66">
        <f t="shared" si="118"/>
        <v>0</v>
      </c>
      <c r="BU196" s="66">
        <f t="shared" si="118"/>
        <v>0</v>
      </c>
      <c r="BV196" s="66">
        <f t="shared" si="118"/>
        <v>0</v>
      </c>
      <c r="BW196" s="66">
        <f t="shared" si="118"/>
        <v>0</v>
      </c>
      <c r="BX196" s="66">
        <f t="shared" si="118"/>
        <v>0</v>
      </c>
      <c r="BY196" s="66">
        <f t="shared" si="118"/>
        <v>0</v>
      </c>
      <c r="BZ196" s="66">
        <f t="shared" si="118"/>
        <v>0</v>
      </c>
      <c r="CA196" s="66">
        <f t="shared" si="118"/>
        <v>0</v>
      </c>
      <c r="CB196" s="66">
        <f t="shared" si="118"/>
        <v>0</v>
      </c>
      <c r="CC196" s="66">
        <f t="shared" si="118"/>
        <v>0</v>
      </c>
      <c r="CD196" s="66">
        <f t="shared" si="118"/>
        <v>0</v>
      </c>
      <c r="CE196" s="66">
        <f t="shared" si="118"/>
        <v>0</v>
      </c>
      <c r="CF196" s="66">
        <f t="shared" si="118"/>
        <v>0</v>
      </c>
      <c r="CG196" s="66">
        <f t="shared" si="118"/>
        <v>0</v>
      </c>
      <c r="CH196" s="66">
        <f t="shared" si="118"/>
        <v>0</v>
      </c>
      <c r="CI196" s="66">
        <f t="shared" si="118"/>
        <v>0</v>
      </c>
      <c r="CJ196" s="66">
        <f t="shared" si="118"/>
        <v>0</v>
      </c>
      <c r="CK196" s="66">
        <f t="shared" si="118"/>
        <v>0</v>
      </c>
      <c r="CL196" s="66">
        <f t="shared" si="118"/>
        <v>0</v>
      </c>
      <c r="CM196" s="66">
        <f t="shared" si="118"/>
        <v>0</v>
      </c>
      <c r="CN196" s="66">
        <f t="shared" si="118"/>
        <v>0</v>
      </c>
      <c r="CO196" s="66">
        <f t="shared" si="118"/>
        <v>0</v>
      </c>
      <c r="CP196" s="66">
        <f t="shared" si="118"/>
        <v>0</v>
      </c>
      <c r="CQ196" s="66">
        <f t="shared" si="118"/>
        <v>0</v>
      </c>
      <c r="CR196" s="66">
        <f t="shared" si="118"/>
        <v>0</v>
      </c>
      <c r="CS196" s="66">
        <f t="shared" si="118"/>
        <v>0</v>
      </c>
      <c r="CT196" s="9"/>
    </row>
    <row r="197" spans="3:98" hidden="1" x14ac:dyDescent="0.35">
      <c r="C197" s="81" t="str">
        <f t="shared" si="105"/>
        <v/>
      </c>
      <c r="D197" s="17" t="str">
        <f t="shared" si="106"/>
        <v/>
      </c>
      <c r="E197" s="492">
        <f>G197+NPV(G.Asm!$F$40,H197:INDEX(H197:CS197,RP))</f>
        <v>0</v>
      </c>
      <c r="F197" s="492">
        <f t="shared" si="101"/>
        <v>0</v>
      </c>
      <c r="G197" s="66">
        <f t="shared" ref="G197:AL197" si="119">IFERROR($D197*G16,0)</f>
        <v>0</v>
      </c>
      <c r="H197" s="66">
        <f t="shared" si="119"/>
        <v>0</v>
      </c>
      <c r="I197" s="66">
        <f t="shared" si="119"/>
        <v>0</v>
      </c>
      <c r="J197" s="66">
        <f t="shared" si="119"/>
        <v>0</v>
      </c>
      <c r="K197" s="66">
        <f t="shared" si="119"/>
        <v>0</v>
      </c>
      <c r="L197" s="66">
        <f t="shared" si="119"/>
        <v>0</v>
      </c>
      <c r="M197" s="66">
        <f t="shared" si="119"/>
        <v>0</v>
      </c>
      <c r="N197" s="66">
        <f t="shared" si="119"/>
        <v>0</v>
      </c>
      <c r="O197" s="66">
        <f t="shared" si="119"/>
        <v>0</v>
      </c>
      <c r="P197" s="66">
        <f t="shared" si="119"/>
        <v>0</v>
      </c>
      <c r="Q197" s="66">
        <f t="shared" si="119"/>
        <v>0</v>
      </c>
      <c r="R197" s="66">
        <f t="shared" si="119"/>
        <v>0</v>
      </c>
      <c r="S197" s="66">
        <f t="shared" si="119"/>
        <v>0</v>
      </c>
      <c r="T197" s="66">
        <f t="shared" si="119"/>
        <v>0</v>
      </c>
      <c r="U197" s="66">
        <f t="shared" si="119"/>
        <v>0</v>
      </c>
      <c r="V197" s="66">
        <f t="shared" si="119"/>
        <v>0</v>
      </c>
      <c r="W197" s="66">
        <f t="shared" si="119"/>
        <v>0</v>
      </c>
      <c r="X197" s="66">
        <f t="shared" si="119"/>
        <v>0</v>
      </c>
      <c r="Y197" s="66">
        <f t="shared" si="119"/>
        <v>0</v>
      </c>
      <c r="Z197" s="66">
        <f t="shared" si="119"/>
        <v>0</v>
      </c>
      <c r="AA197" s="66">
        <f t="shared" si="119"/>
        <v>0</v>
      </c>
      <c r="AB197" s="66">
        <f t="shared" si="119"/>
        <v>0</v>
      </c>
      <c r="AC197" s="66">
        <f t="shared" si="119"/>
        <v>0</v>
      </c>
      <c r="AD197" s="66">
        <f t="shared" si="119"/>
        <v>0</v>
      </c>
      <c r="AE197" s="66">
        <f t="shared" si="119"/>
        <v>0</v>
      </c>
      <c r="AF197" s="66">
        <f t="shared" si="119"/>
        <v>0</v>
      </c>
      <c r="AG197" s="66">
        <f t="shared" si="119"/>
        <v>0</v>
      </c>
      <c r="AH197" s="66">
        <f t="shared" si="119"/>
        <v>0</v>
      </c>
      <c r="AI197" s="66">
        <f t="shared" si="119"/>
        <v>0</v>
      </c>
      <c r="AJ197" s="66">
        <f t="shared" si="119"/>
        <v>0</v>
      </c>
      <c r="AK197" s="66">
        <f t="shared" si="119"/>
        <v>0</v>
      </c>
      <c r="AL197" s="66">
        <f t="shared" si="119"/>
        <v>0</v>
      </c>
      <c r="AM197" s="66">
        <f t="shared" ref="AM197:BR197" si="120">IFERROR($D197*AM16,0)</f>
        <v>0</v>
      </c>
      <c r="AN197" s="66">
        <f t="shared" si="120"/>
        <v>0</v>
      </c>
      <c r="AO197" s="66">
        <f t="shared" si="120"/>
        <v>0</v>
      </c>
      <c r="AP197" s="66">
        <f t="shared" si="120"/>
        <v>0</v>
      </c>
      <c r="AQ197" s="66">
        <f t="shared" si="120"/>
        <v>0</v>
      </c>
      <c r="AR197" s="66">
        <f t="shared" si="120"/>
        <v>0</v>
      </c>
      <c r="AS197" s="66">
        <f t="shared" si="120"/>
        <v>0</v>
      </c>
      <c r="AT197" s="66">
        <f t="shared" si="120"/>
        <v>0</v>
      </c>
      <c r="AU197" s="66">
        <f t="shared" si="120"/>
        <v>0</v>
      </c>
      <c r="AV197" s="66">
        <f t="shared" si="120"/>
        <v>0</v>
      </c>
      <c r="AW197" s="66">
        <f t="shared" si="120"/>
        <v>0</v>
      </c>
      <c r="AX197" s="66">
        <f t="shared" si="120"/>
        <v>0</v>
      </c>
      <c r="AY197" s="66">
        <f t="shared" si="120"/>
        <v>0</v>
      </c>
      <c r="AZ197" s="66">
        <f t="shared" si="120"/>
        <v>0</v>
      </c>
      <c r="BA197" s="66">
        <f t="shared" si="120"/>
        <v>0</v>
      </c>
      <c r="BB197" s="66">
        <f t="shared" si="120"/>
        <v>0</v>
      </c>
      <c r="BC197" s="66">
        <f t="shared" si="120"/>
        <v>0</v>
      </c>
      <c r="BD197" s="66">
        <f t="shared" si="120"/>
        <v>0</v>
      </c>
      <c r="BE197" s="66">
        <f t="shared" si="120"/>
        <v>0</v>
      </c>
      <c r="BF197" s="66">
        <f t="shared" si="120"/>
        <v>0</v>
      </c>
      <c r="BG197" s="66">
        <f t="shared" si="120"/>
        <v>0</v>
      </c>
      <c r="BH197" s="66">
        <f t="shared" si="120"/>
        <v>0</v>
      </c>
      <c r="BI197" s="66">
        <f t="shared" si="120"/>
        <v>0</v>
      </c>
      <c r="BJ197" s="66">
        <f t="shared" si="120"/>
        <v>0</v>
      </c>
      <c r="BK197" s="66">
        <f t="shared" si="120"/>
        <v>0</v>
      </c>
      <c r="BL197" s="66">
        <f t="shared" si="120"/>
        <v>0</v>
      </c>
      <c r="BM197" s="66">
        <f t="shared" si="120"/>
        <v>0</v>
      </c>
      <c r="BN197" s="66">
        <f t="shared" si="120"/>
        <v>0</v>
      </c>
      <c r="BO197" s="66">
        <f t="shared" si="120"/>
        <v>0</v>
      </c>
      <c r="BP197" s="66">
        <f t="shared" si="120"/>
        <v>0</v>
      </c>
      <c r="BQ197" s="66">
        <f t="shared" si="120"/>
        <v>0</v>
      </c>
      <c r="BR197" s="66">
        <f t="shared" si="120"/>
        <v>0</v>
      </c>
      <c r="BS197" s="66">
        <f t="shared" ref="BS197:CS197" si="121">IFERROR($D197*BS16,0)</f>
        <v>0</v>
      </c>
      <c r="BT197" s="66">
        <f t="shared" si="121"/>
        <v>0</v>
      </c>
      <c r="BU197" s="66">
        <f t="shared" si="121"/>
        <v>0</v>
      </c>
      <c r="BV197" s="66">
        <f t="shared" si="121"/>
        <v>0</v>
      </c>
      <c r="BW197" s="66">
        <f t="shared" si="121"/>
        <v>0</v>
      </c>
      <c r="BX197" s="66">
        <f t="shared" si="121"/>
        <v>0</v>
      </c>
      <c r="BY197" s="66">
        <f t="shared" si="121"/>
        <v>0</v>
      </c>
      <c r="BZ197" s="66">
        <f t="shared" si="121"/>
        <v>0</v>
      </c>
      <c r="CA197" s="66">
        <f t="shared" si="121"/>
        <v>0</v>
      </c>
      <c r="CB197" s="66">
        <f t="shared" si="121"/>
        <v>0</v>
      </c>
      <c r="CC197" s="66">
        <f t="shared" si="121"/>
        <v>0</v>
      </c>
      <c r="CD197" s="66">
        <f t="shared" si="121"/>
        <v>0</v>
      </c>
      <c r="CE197" s="66">
        <f t="shared" si="121"/>
        <v>0</v>
      </c>
      <c r="CF197" s="66">
        <f t="shared" si="121"/>
        <v>0</v>
      </c>
      <c r="CG197" s="66">
        <f t="shared" si="121"/>
        <v>0</v>
      </c>
      <c r="CH197" s="66">
        <f t="shared" si="121"/>
        <v>0</v>
      </c>
      <c r="CI197" s="66">
        <f t="shared" si="121"/>
        <v>0</v>
      </c>
      <c r="CJ197" s="66">
        <f t="shared" si="121"/>
        <v>0</v>
      </c>
      <c r="CK197" s="66">
        <f t="shared" si="121"/>
        <v>0</v>
      </c>
      <c r="CL197" s="66">
        <f t="shared" si="121"/>
        <v>0</v>
      </c>
      <c r="CM197" s="66">
        <f t="shared" si="121"/>
        <v>0</v>
      </c>
      <c r="CN197" s="66">
        <f t="shared" si="121"/>
        <v>0</v>
      </c>
      <c r="CO197" s="66">
        <f t="shared" si="121"/>
        <v>0</v>
      </c>
      <c r="CP197" s="66">
        <f t="shared" si="121"/>
        <v>0</v>
      </c>
      <c r="CQ197" s="66">
        <f t="shared" si="121"/>
        <v>0</v>
      </c>
      <c r="CR197" s="66">
        <f t="shared" si="121"/>
        <v>0</v>
      </c>
      <c r="CS197" s="66">
        <f t="shared" si="121"/>
        <v>0</v>
      </c>
      <c r="CT197" s="9"/>
    </row>
    <row r="198" spans="3:98" hidden="1" x14ac:dyDescent="0.35">
      <c r="C198" s="81" t="str">
        <f t="shared" si="105"/>
        <v/>
      </c>
      <c r="D198" s="17" t="str">
        <f t="shared" si="106"/>
        <v/>
      </c>
      <c r="E198" s="492">
        <f>G198+NPV(G.Asm!$F$40,H198:INDEX(H198:CS198,RP))</f>
        <v>0</v>
      </c>
      <c r="F198" s="492">
        <f t="shared" si="101"/>
        <v>0</v>
      </c>
      <c r="G198" s="66">
        <f t="shared" ref="G198:AL198" si="122">IFERROR($D198*G17,0)</f>
        <v>0</v>
      </c>
      <c r="H198" s="66">
        <f t="shared" si="122"/>
        <v>0</v>
      </c>
      <c r="I198" s="66">
        <f t="shared" si="122"/>
        <v>0</v>
      </c>
      <c r="J198" s="66">
        <f t="shared" si="122"/>
        <v>0</v>
      </c>
      <c r="K198" s="66">
        <f t="shared" si="122"/>
        <v>0</v>
      </c>
      <c r="L198" s="66">
        <f t="shared" si="122"/>
        <v>0</v>
      </c>
      <c r="M198" s="66">
        <f t="shared" si="122"/>
        <v>0</v>
      </c>
      <c r="N198" s="66">
        <f t="shared" si="122"/>
        <v>0</v>
      </c>
      <c r="O198" s="66">
        <f t="shared" si="122"/>
        <v>0</v>
      </c>
      <c r="P198" s="66">
        <f t="shared" si="122"/>
        <v>0</v>
      </c>
      <c r="Q198" s="66">
        <f t="shared" si="122"/>
        <v>0</v>
      </c>
      <c r="R198" s="66">
        <f t="shared" si="122"/>
        <v>0</v>
      </c>
      <c r="S198" s="66">
        <f t="shared" si="122"/>
        <v>0</v>
      </c>
      <c r="T198" s="66">
        <f t="shared" si="122"/>
        <v>0</v>
      </c>
      <c r="U198" s="66">
        <f t="shared" si="122"/>
        <v>0</v>
      </c>
      <c r="V198" s="66">
        <f t="shared" si="122"/>
        <v>0</v>
      </c>
      <c r="W198" s="66">
        <f t="shared" si="122"/>
        <v>0</v>
      </c>
      <c r="X198" s="66">
        <f t="shared" si="122"/>
        <v>0</v>
      </c>
      <c r="Y198" s="66">
        <f t="shared" si="122"/>
        <v>0</v>
      </c>
      <c r="Z198" s="66">
        <f t="shared" si="122"/>
        <v>0</v>
      </c>
      <c r="AA198" s="66">
        <f t="shared" si="122"/>
        <v>0</v>
      </c>
      <c r="AB198" s="66">
        <f t="shared" si="122"/>
        <v>0</v>
      </c>
      <c r="AC198" s="66">
        <f t="shared" si="122"/>
        <v>0</v>
      </c>
      <c r="AD198" s="66">
        <f t="shared" si="122"/>
        <v>0</v>
      </c>
      <c r="AE198" s="66">
        <f t="shared" si="122"/>
        <v>0</v>
      </c>
      <c r="AF198" s="66">
        <f t="shared" si="122"/>
        <v>0</v>
      </c>
      <c r="AG198" s="66">
        <f t="shared" si="122"/>
        <v>0</v>
      </c>
      <c r="AH198" s="66">
        <f t="shared" si="122"/>
        <v>0</v>
      </c>
      <c r="AI198" s="66">
        <f t="shared" si="122"/>
        <v>0</v>
      </c>
      <c r="AJ198" s="66">
        <f t="shared" si="122"/>
        <v>0</v>
      </c>
      <c r="AK198" s="66">
        <f t="shared" si="122"/>
        <v>0</v>
      </c>
      <c r="AL198" s="66">
        <f t="shared" si="122"/>
        <v>0</v>
      </c>
      <c r="AM198" s="66">
        <f t="shared" ref="AM198:BR198" si="123">IFERROR($D198*AM17,0)</f>
        <v>0</v>
      </c>
      <c r="AN198" s="66">
        <f t="shared" si="123"/>
        <v>0</v>
      </c>
      <c r="AO198" s="66">
        <f t="shared" si="123"/>
        <v>0</v>
      </c>
      <c r="AP198" s="66">
        <f t="shared" si="123"/>
        <v>0</v>
      </c>
      <c r="AQ198" s="66">
        <f t="shared" si="123"/>
        <v>0</v>
      </c>
      <c r="AR198" s="66">
        <f t="shared" si="123"/>
        <v>0</v>
      </c>
      <c r="AS198" s="66">
        <f t="shared" si="123"/>
        <v>0</v>
      </c>
      <c r="AT198" s="66">
        <f t="shared" si="123"/>
        <v>0</v>
      </c>
      <c r="AU198" s="66">
        <f t="shared" si="123"/>
        <v>0</v>
      </c>
      <c r="AV198" s="66">
        <f t="shared" si="123"/>
        <v>0</v>
      </c>
      <c r="AW198" s="66">
        <f t="shared" si="123"/>
        <v>0</v>
      </c>
      <c r="AX198" s="66">
        <f t="shared" si="123"/>
        <v>0</v>
      </c>
      <c r="AY198" s="66">
        <f t="shared" si="123"/>
        <v>0</v>
      </c>
      <c r="AZ198" s="66">
        <f t="shared" si="123"/>
        <v>0</v>
      </c>
      <c r="BA198" s="66">
        <f t="shared" si="123"/>
        <v>0</v>
      </c>
      <c r="BB198" s="66">
        <f t="shared" si="123"/>
        <v>0</v>
      </c>
      <c r="BC198" s="66">
        <f t="shared" si="123"/>
        <v>0</v>
      </c>
      <c r="BD198" s="66">
        <f t="shared" si="123"/>
        <v>0</v>
      </c>
      <c r="BE198" s="66">
        <f t="shared" si="123"/>
        <v>0</v>
      </c>
      <c r="BF198" s="66">
        <f t="shared" si="123"/>
        <v>0</v>
      </c>
      <c r="BG198" s="66">
        <f t="shared" si="123"/>
        <v>0</v>
      </c>
      <c r="BH198" s="66">
        <f t="shared" si="123"/>
        <v>0</v>
      </c>
      <c r="BI198" s="66">
        <f t="shared" si="123"/>
        <v>0</v>
      </c>
      <c r="BJ198" s="66">
        <f t="shared" si="123"/>
        <v>0</v>
      </c>
      <c r="BK198" s="66">
        <f t="shared" si="123"/>
        <v>0</v>
      </c>
      <c r="BL198" s="66">
        <f t="shared" si="123"/>
        <v>0</v>
      </c>
      <c r="BM198" s="66">
        <f t="shared" si="123"/>
        <v>0</v>
      </c>
      <c r="BN198" s="66">
        <f t="shared" si="123"/>
        <v>0</v>
      </c>
      <c r="BO198" s="66">
        <f t="shared" si="123"/>
        <v>0</v>
      </c>
      <c r="BP198" s="66">
        <f t="shared" si="123"/>
        <v>0</v>
      </c>
      <c r="BQ198" s="66">
        <f t="shared" si="123"/>
        <v>0</v>
      </c>
      <c r="BR198" s="66">
        <f t="shared" si="123"/>
        <v>0</v>
      </c>
      <c r="BS198" s="66">
        <f t="shared" ref="BS198:CS198" si="124">IFERROR($D198*BS17,0)</f>
        <v>0</v>
      </c>
      <c r="BT198" s="66">
        <f t="shared" si="124"/>
        <v>0</v>
      </c>
      <c r="BU198" s="66">
        <f t="shared" si="124"/>
        <v>0</v>
      </c>
      <c r="BV198" s="66">
        <f t="shared" si="124"/>
        <v>0</v>
      </c>
      <c r="BW198" s="66">
        <f t="shared" si="124"/>
        <v>0</v>
      </c>
      <c r="BX198" s="66">
        <f t="shared" si="124"/>
        <v>0</v>
      </c>
      <c r="BY198" s="66">
        <f t="shared" si="124"/>
        <v>0</v>
      </c>
      <c r="BZ198" s="66">
        <f t="shared" si="124"/>
        <v>0</v>
      </c>
      <c r="CA198" s="66">
        <f t="shared" si="124"/>
        <v>0</v>
      </c>
      <c r="CB198" s="66">
        <f t="shared" si="124"/>
        <v>0</v>
      </c>
      <c r="CC198" s="66">
        <f t="shared" si="124"/>
        <v>0</v>
      </c>
      <c r="CD198" s="66">
        <f t="shared" si="124"/>
        <v>0</v>
      </c>
      <c r="CE198" s="66">
        <f t="shared" si="124"/>
        <v>0</v>
      </c>
      <c r="CF198" s="66">
        <f t="shared" si="124"/>
        <v>0</v>
      </c>
      <c r="CG198" s="66">
        <f t="shared" si="124"/>
        <v>0</v>
      </c>
      <c r="CH198" s="66">
        <f t="shared" si="124"/>
        <v>0</v>
      </c>
      <c r="CI198" s="66">
        <f t="shared" si="124"/>
        <v>0</v>
      </c>
      <c r="CJ198" s="66">
        <f t="shared" si="124"/>
        <v>0</v>
      </c>
      <c r="CK198" s="66">
        <f t="shared" si="124"/>
        <v>0</v>
      </c>
      <c r="CL198" s="66">
        <f t="shared" si="124"/>
        <v>0</v>
      </c>
      <c r="CM198" s="66">
        <f t="shared" si="124"/>
        <v>0</v>
      </c>
      <c r="CN198" s="66">
        <f t="shared" si="124"/>
        <v>0</v>
      </c>
      <c r="CO198" s="66">
        <f t="shared" si="124"/>
        <v>0</v>
      </c>
      <c r="CP198" s="66">
        <f t="shared" si="124"/>
        <v>0</v>
      </c>
      <c r="CQ198" s="66">
        <f t="shared" si="124"/>
        <v>0</v>
      </c>
      <c r="CR198" s="66">
        <f t="shared" si="124"/>
        <v>0</v>
      </c>
      <c r="CS198" s="66">
        <f t="shared" si="124"/>
        <v>0</v>
      </c>
      <c r="CT198" s="9"/>
    </row>
    <row r="199" spans="3:98" ht="14.25" hidden="1" customHeight="1" x14ac:dyDescent="0.35">
      <c r="C199" s="81" t="str">
        <f t="shared" si="105"/>
        <v/>
      </c>
      <c r="D199" s="17" t="str">
        <f t="shared" si="106"/>
        <v/>
      </c>
      <c r="E199" s="492">
        <f>G199+NPV(G.Asm!$F$40,H199:INDEX(H199:CS199,RP))</f>
        <v>0</v>
      </c>
      <c r="F199" s="492">
        <f t="shared" si="101"/>
        <v>0</v>
      </c>
      <c r="G199" s="66">
        <f t="shared" ref="G199:AL199" si="125">IFERROR($D199*G18,0)</f>
        <v>0</v>
      </c>
      <c r="H199" s="66">
        <f t="shared" si="125"/>
        <v>0</v>
      </c>
      <c r="I199" s="66">
        <f t="shared" si="125"/>
        <v>0</v>
      </c>
      <c r="J199" s="66">
        <f t="shared" si="125"/>
        <v>0</v>
      </c>
      <c r="K199" s="66">
        <f t="shared" si="125"/>
        <v>0</v>
      </c>
      <c r="L199" s="66">
        <f t="shared" si="125"/>
        <v>0</v>
      </c>
      <c r="M199" s="66">
        <f t="shared" si="125"/>
        <v>0</v>
      </c>
      <c r="N199" s="66">
        <f t="shared" si="125"/>
        <v>0</v>
      </c>
      <c r="O199" s="66">
        <f t="shared" si="125"/>
        <v>0</v>
      </c>
      <c r="P199" s="66">
        <f t="shared" si="125"/>
        <v>0</v>
      </c>
      <c r="Q199" s="66">
        <f t="shared" si="125"/>
        <v>0</v>
      </c>
      <c r="R199" s="66">
        <f t="shared" si="125"/>
        <v>0</v>
      </c>
      <c r="S199" s="66">
        <f t="shared" si="125"/>
        <v>0</v>
      </c>
      <c r="T199" s="66">
        <f t="shared" si="125"/>
        <v>0</v>
      </c>
      <c r="U199" s="66">
        <f t="shared" si="125"/>
        <v>0</v>
      </c>
      <c r="V199" s="66">
        <f t="shared" si="125"/>
        <v>0</v>
      </c>
      <c r="W199" s="66">
        <f t="shared" si="125"/>
        <v>0</v>
      </c>
      <c r="X199" s="66">
        <f t="shared" si="125"/>
        <v>0</v>
      </c>
      <c r="Y199" s="66">
        <f t="shared" si="125"/>
        <v>0</v>
      </c>
      <c r="Z199" s="66">
        <f t="shared" si="125"/>
        <v>0</v>
      </c>
      <c r="AA199" s="66">
        <f t="shared" si="125"/>
        <v>0</v>
      </c>
      <c r="AB199" s="66">
        <f t="shared" si="125"/>
        <v>0</v>
      </c>
      <c r="AC199" s="66">
        <f t="shared" si="125"/>
        <v>0</v>
      </c>
      <c r="AD199" s="66">
        <f t="shared" si="125"/>
        <v>0</v>
      </c>
      <c r="AE199" s="66">
        <f t="shared" si="125"/>
        <v>0</v>
      </c>
      <c r="AF199" s="66">
        <f t="shared" si="125"/>
        <v>0</v>
      </c>
      <c r="AG199" s="66">
        <f t="shared" si="125"/>
        <v>0</v>
      </c>
      <c r="AH199" s="66">
        <f t="shared" si="125"/>
        <v>0</v>
      </c>
      <c r="AI199" s="66">
        <f t="shared" si="125"/>
        <v>0</v>
      </c>
      <c r="AJ199" s="66">
        <f t="shared" si="125"/>
        <v>0</v>
      </c>
      <c r="AK199" s="66">
        <f t="shared" si="125"/>
        <v>0</v>
      </c>
      <c r="AL199" s="66">
        <f t="shared" si="125"/>
        <v>0</v>
      </c>
      <c r="AM199" s="66">
        <f t="shared" ref="AM199:BR199" si="126">IFERROR($D199*AM18,0)</f>
        <v>0</v>
      </c>
      <c r="AN199" s="66">
        <f t="shared" si="126"/>
        <v>0</v>
      </c>
      <c r="AO199" s="66">
        <f t="shared" si="126"/>
        <v>0</v>
      </c>
      <c r="AP199" s="66">
        <f t="shared" si="126"/>
        <v>0</v>
      </c>
      <c r="AQ199" s="66">
        <f t="shared" si="126"/>
        <v>0</v>
      </c>
      <c r="AR199" s="66">
        <f t="shared" si="126"/>
        <v>0</v>
      </c>
      <c r="AS199" s="66">
        <f t="shared" si="126"/>
        <v>0</v>
      </c>
      <c r="AT199" s="66">
        <f t="shared" si="126"/>
        <v>0</v>
      </c>
      <c r="AU199" s="66">
        <f t="shared" si="126"/>
        <v>0</v>
      </c>
      <c r="AV199" s="66">
        <f t="shared" si="126"/>
        <v>0</v>
      </c>
      <c r="AW199" s="66">
        <f t="shared" si="126"/>
        <v>0</v>
      </c>
      <c r="AX199" s="66">
        <f t="shared" si="126"/>
        <v>0</v>
      </c>
      <c r="AY199" s="66">
        <f t="shared" si="126"/>
        <v>0</v>
      </c>
      <c r="AZ199" s="66">
        <f t="shared" si="126"/>
        <v>0</v>
      </c>
      <c r="BA199" s="66">
        <f t="shared" si="126"/>
        <v>0</v>
      </c>
      <c r="BB199" s="66">
        <f t="shared" si="126"/>
        <v>0</v>
      </c>
      <c r="BC199" s="66">
        <f t="shared" si="126"/>
        <v>0</v>
      </c>
      <c r="BD199" s="66">
        <f t="shared" si="126"/>
        <v>0</v>
      </c>
      <c r="BE199" s="66">
        <f t="shared" si="126"/>
        <v>0</v>
      </c>
      <c r="BF199" s="66">
        <f t="shared" si="126"/>
        <v>0</v>
      </c>
      <c r="BG199" s="66">
        <f t="shared" si="126"/>
        <v>0</v>
      </c>
      <c r="BH199" s="66">
        <f t="shared" si="126"/>
        <v>0</v>
      </c>
      <c r="BI199" s="66">
        <f t="shared" si="126"/>
        <v>0</v>
      </c>
      <c r="BJ199" s="66">
        <f t="shared" si="126"/>
        <v>0</v>
      </c>
      <c r="BK199" s="66">
        <f t="shared" si="126"/>
        <v>0</v>
      </c>
      <c r="BL199" s="66">
        <f t="shared" si="126"/>
        <v>0</v>
      </c>
      <c r="BM199" s="66">
        <f t="shared" si="126"/>
        <v>0</v>
      </c>
      <c r="BN199" s="66">
        <f t="shared" si="126"/>
        <v>0</v>
      </c>
      <c r="BO199" s="66">
        <f t="shared" si="126"/>
        <v>0</v>
      </c>
      <c r="BP199" s="66">
        <f t="shared" si="126"/>
        <v>0</v>
      </c>
      <c r="BQ199" s="66">
        <f t="shared" si="126"/>
        <v>0</v>
      </c>
      <c r="BR199" s="66">
        <f t="shared" si="126"/>
        <v>0</v>
      </c>
      <c r="BS199" s="66">
        <f t="shared" ref="BS199:CS199" si="127">IFERROR($D199*BS18,0)</f>
        <v>0</v>
      </c>
      <c r="BT199" s="66">
        <f t="shared" si="127"/>
        <v>0</v>
      </c>
      <c r="BU199" s="66">
        <f t="shared" si="127"/>
        <v>0</v>
      </c>
      <c r="BV199" s="66">
        <f t="shared" si="127"/>
        <v>0</v>
      </c>
      <c r="BW199" s="66">
        <f t="shared" si="127"/>
        <v>0</v>
      </c>
      <c r="BX199" s="66">
        <f t="shared" si="127"/>
        <v>0</v>
      </c>
      <c r="BY199" s="66">
        <f t="shared" si="127"/>
        <v>0</v>
      </c>
      <c r="BZ199" s="66">
        <f t="shared" si="127"/>
        <v>0</v>
      </c>
      <c r="CA199" s="66">
        <f t="shared" si="127"/>
        <v>0</v>
      </c>
      <c r="CB199" s="66">
        <f t="shared" si="127"/>
        <v>0</v>
      </c>
      <c r="CC199" s="66">
        <f t="shared" si="127"/>
        <v>0</v>
      </c>
      <c r="CD199" s="66">
        <f t="shared" si="127"/>
        <v>0</v>
      </c>
      <c r="CE199" s="66">
        <f t="shared" si="127"/>
        <v>0</v>
      </c>
      <c r="CF199" s="66">
        <f t="shared" si="127"/>
        <v>0</v>
      </c>
      <c r="CG199" s="66">
        <f t="shared" si="127"/>
        <v>0</v>
      </c>
      <c r="CH199" s="66">
        <f t="shared" si="127"/>
        <v>0</v>
      </c>
      <c r="CI199" s="66">
        <f t="shared" si="127"/>
        <v>0</v>
      </c>
      <c r="CJ199" s="66">
        <f t="shared" si="127"/>
        <v>0</v>
      </c>
      <c r="CK199" s="66">
        <f t="shared" si="127"/>
        <v>0</v>
      </c>
      <c r="CL199" s="66">
        <f t="shared" si="127"/>
        <v>0</v>
      </c>
      <c r="CM199" s="66">
        <f t="shared" si="127"/>
        <v>0</v>
      </c>
      <c r="CN199" s="66">
        <f t="shared" si="127"/>
        <v>0</v>
      </c>
      <c r="CO199" s="66">
        <f t="shared" si="127"/>
        <v>0</v>
      </c>
      <c r="CP199" s="66">
        <f t="shared" si="127"/>
        <v>0</v>
      </c>
      <c r="CQ199" s="66">
        <f t="shared" si="127"/>
        <v>0</v>
      </c>
      <c r="CR199" s="66">
        <f t="shared" si="127"/>
        <v>0</v>
      </c>
      <c r="CS199" s="66">
        <f t="shared" si="127"/>
        <v>0</v>
      </c>
      <c r="CT199" s="9"/>
    </row>
    <row r="200" spans="3:98" ht="14.25" hidden="1" customHeight="1" x14ac:dyDescent="0.35">
      <c r="C200" s="81" t="str">
        <f t="shared" si="105"/>
        <v/>
      </c>
      <c r="D200" s="17" t="str">
        <f t="shared" si="106"/>
        <v/>
      </c>
      <c r="E200" s="492">
        <f>G200+NPV(G.Asm!$F$40,H200:INDEX(H200:CS200,RP))</f>
        <v>0</v>
      </c>
      <c r="F200" s="492">
        <f t="shared" si="101"/>
        <v>0</v>
      </c>
      <c r="G200" s="66">
        <f t="shared" ref="G200:AL200" si="128">IFERROR($D200*G19,0)</f>
        <v>0</v>
      </c>
      <c r="H200" s="66">
        <f t="shared" si="128"/>
        <v>0</v>
      </c>
      <c r="I200" s="66">
        <f t="shared" si="128"/>
        <v>0</v>
      </c>
      <c r="J200" s="66">
        <f t="shared" si="128"/>
        <v>0</v>
      </c>
      <c r="K200" s="66">
        <f t="shared" si="128"/>
        <v>0</v>
      </c>
      <c r="L200" s="66">
        <f t="shared" si="128"/>
        <v>0</v>
      </c>
      <c r="M200" s="66">
        <f t="shared" si="128"/>
        <v>0</v>
      </c>
      <c r="N200" s="66">
        <f t="shared" si="128"/>
        <v>0</v>
      </c>
      <c r="O200" s="66">
        <f t="shared" si="128"/>
        <v>0</v>
      </c>
      <c r="P200" s="66">
        <f t="shared" si="128"/>
        <v>0</v>
      </c>
      <c r="Q200" s="66">
        <f t="shared" si="128"/>
        <v>0</v>
      </c>
      <c r="R200" s="66">
        <f t="shared" si="128"/>
        <v>0</v>
      </c>
      <c r="S200" s="66">
        <f t="shared" si="128"/>
        <v>0</v>
      </c>
      <c r="T200" s="66">
        <f t="shared" si="128"/>
        <v>0</v>
      </c>
      <c r="U200" s="66">
        <f t="shared" si="128"/>
        <v>0</v>
      </c>
      <c r="V200" s="66">
        <f t="shared" si="128"/>
        <v>0</v>
      </c>
      <c r="W200" s="66">
        <f t="shared" si="128"/>
        <v>0</v>
      </c>
      <c r="X200" s="66">
        <f t="shared" si="128"/>
        <v>0</v>
      </c>
      <c r="Y200" s="66">
        <f t="shared" si="128"/>
        <v>0</v>
      </c>
      <c r="Z200" s="66">
        <f t="shared" si="128"/>
        <v>0</v>
      </c>
      <c r="AA200" s="66">
        <f t="shared" si="128"/>
        <v>0</v>
      </c>
      <c r="AB200" s="66">
        <f t="shared" si="128"/>
        <v>0</v>
      </c>
      <c r="AC200" s="66">
        <f t="shared" si="128"/>
        <v>0</v>
      </c>
      <c r="AD200" s="66">
        <f t="shared" si="128"/>
        <v>0</v>
      </c>
      <c r="AE200" s="66">
        <f t="shared" si="128"/>
        <v>0</v>
      </c>
      <c r="AF200" s="66">
        <f t="shared" si="128"/>
        <v>0</v>
      </c>
      <c r="AG200" s="66">
        <f t="shared" si="128"/>
        <v>0</v>
      </c>
      <c r="AH200" s="66">
        <f t="shared" si="128"/>
        <v>0</v>
      </c>
      <c r="AI200" s="66">
        <f t="shared" si="128"/>
        <v>0</v>
      </c>
      <c r="AJ200" s="66">
        <f t="shared" si="128"/>
        <v>0</v>
      </c>
      <c r="AK200" s="66">
        <f t="shared" si="128"/>
        <v>0</v>
      </c>
      <c r="AL200" s="66">
        <f t="shared" si="128"/>
        <v>0</v>
      </c>
      <c r="AM200" s="66">
        <f t="shared" ref="AM200:BR200" si="129">IFERROR($D200*AM19,0)</f>
        <v>0</v>
      </c>
      <c r="AN200" s="66">
        <f t="shared" si="129"/>
        <v>0</v>
      </c>
      <c r="AO200" s="66">
        <f t="shared" si="129"/>
        <v>0</v>
      </c>
      <c r="AP200" s="66">
        <f t="shared" si="129"/>
        <v>0</v>
      </c>
      <c r="AQ200" s="66">
        <f t="shared" si="129"/>
        <v>0</v>
      </c>
      <c r="AR200" s="66">
        <f t="shared" si="129"/>
        <v>0</v>
      </c>
      <c r="AS200" s="66">
        <f t="shared" si="129"/>
        <v>0</v>
      </c>
      <c r="AT200" s="66">
        <f t="shared" si="129"/>
        <v>0</v>
      </c>
      <c r="AU200" s="66">
        <f t="shared" si="129"/>
        <v>0</v>
      </c>
      <c r="AV200" s="66">
        <f t="shared" si="129"/>
        <v>0</v>
      </c>
      <c r="AW200" s="66">
        <f t="shared" si="129"/>
        <v>0</v>
      </c>
      <c r="AX200" s="66">
        <f t="shared" si="129"/>
        <v>0</v>
      </c>
      <c r="AY200" s="66">
        <f t="shared" si="129"/>
        <v>0</v>
      </c>
      <c r="AZ200" s="66">
        <f t="shared" si="129"/>
        <v>0</v>
      </c>
      <c r="BA200" s="66">
        <f t="shared" si="129"/>
        <v>0</v>
      </c>
      <c r="BB200" s="66">
        <f t="shared" si="129"/>
        <v>0</v>
      </c>
      <c r="BC200" s="66">
        <f t="shared" si="129"/>
        <v>0</v>
      </c>
      <c r="BD200" s="66">
        <f t="shared" si="129"/>
        <v>0</v>
      </c>
      <c r="BE200" s="66">
        <f t="shared" si="129"/>
        <v>0</v>
      </c>
      <c r="BF200" s="66">
        <f t="shared" si="129"/>
        <v>0</v>
      </c>
      <c r="BG200" s="66">
        <f t="shared" si="129"/>
        <v>0</v>
      </c>
      <c r="BH200" s="66">
        <f t="shared" si="129"/>
        <v>0</v>
      </c>
      <c r="BI200" s="66">
        <f t="shared" si="129"/>
        <v>0</v>
      </c>
      <c r="BJ200" s="66">
        <f t="shared" si="129"/>
        <v>0</v>
      </c>
      <c r="BK200" s="66">
        <f t="shared" si="129"/>
        <v>0</v>
      </c>
      <c r="BL200" s="66">
        <f t="shared" si="129"/>
        <v>0</v>
      </c>
      <c r="BM200" s="66">
        <f t="shared" si="129"/>
        <v>0</v>
      </c>
      <c r="BN200" s="66">
        <f t="shared" si="129"/>
        <v>0</v>
      </c>
      <c r="BO200" s="66">
        <f t="shared" si="129"/>
        <v>0</v>
      </c>
      <c r="BP200" s="66">
        <f t="shared" si="129"/>
        <v>0</v>
      </c>
      <c r="BQ200" s="66">
        <f t="shared" si="129"/>
        <v>0</v>
      </c>
      <c r="BR200" s="66">
        <f t="shared" si="129"/>
        <v>0</v>
      </c>
      <c r="BS200" s="66">
        <f t="shared" ref="BS200:CS200" si="130">IFERROR($D200*BS19,0)</f>
        <v>0</v>
      </c>
      <c r="BT200" s="66">
        <f t="shared" si="130"/>
        <v>0</v>
      </c>
      <c r="BU200" s="66">
        <f t="shared" si="130"/>
        <v>0</v>
      </c>
      <c r="BV200" s="66">
        <f t="shared" si="130"/>
        <v>0</v>
      </c>
      <c r="BW200" s="66">
        <f t="shared" si="130"/>
        <v>0</v>
      </c>
      <c r="BX200" s="66">
        <f t="shared" si="130"/>
        <v>0</v>
      </c>
      <c r="BY200" s="66">
        <f t="shared" si="130"/>
        <v>0</v>
      </c>
      <c r="BZ200" s="66">
        <f t="shared" si="130"/>
        <v>0</v>
      </c>
      <c r="CA200" s="66">
        <f t="shared" si="130"/>
        <v>0</v>
      </c>
      <c r="CB200" s="66">
        <f t="shared" si="130"/>
        <v>0</v>
      </c>
      <c r="CC200" s="66">
        <f t="shared" si="130"/>
        <v>0</v>
      </c>
      <c r="CD200" s="66">
        <f t="shared" si="130"/>
        <v>0</v>
      </c>
      <c r="CE200" s="66">
        <f t="shared" si="130"/>
        <v>0</v>
      </c>
      <c r="CF200" s="66">
        <f t="shared" si="130"/>
        <v>0</v>
      </c>
      <c r="CG200" s="66">
        <f t="shared" si="130"/>
        <v>0</v>
      </c>
      <c r="CH200" s="66">
        <f t="shared" si="130"/>
        <v>0</v>
      </c>
      <c r="CI200" s="66">
        <f t="shared" si="130"/>
        <v>0</v>
      </c>
      <c r="CJ200" s="66">
        <f t="shared" si="130"/>
        <v>0</v>
      </c>
      <c r="CK200" s="66">
        <f t="shared" si="130"/>
        <v>0</v>
      </c>
      <c r="CL200" s="66">
        <f t="shared" si="130"/>
        <v>0</v>
      </c>
      <c r="CM200" s="66">
        <f t="shared" si="130"/>
        <v>0</v>
      </c>
      <c r="CN200" s="66">
        <f t="shared" si="130"/>
        <v>0</v>
      </c>
      <c r="CO200" s="66">
        <f t="shared" si="130"/>
        <v>0</v>
      </c>
      <c r="CP200" s="66">
        <f t="shared" si="130"/>
        <v>0</v>
      </c>
      <c r="CQ200" s="66">
        <f t="shared" si="130"/>
        <v>0</v>
      </c>
      <c r="CR200" s="66">
        <f t="shared" si="130"/>
        <v>0</v>
      </c>
      <c r="CS200" s="66">
        <f t="shared" si="130"/>
        <v>0</v>
      </c>
      <c r="CT200" s="9"/>
    </row>
    <row r="201" spans="3:98" ht="14.25" hidden="1" customHeight="1" x14ac:dyDescent="0.35">
      <c r="C201" s="81" t="str">
        <f t="shared" si="105"/>
        <v/>
      </c>
      <c r="D201" s="17" t="str">
        <f t="shared" si="106"/>
        <v/>
      </c>
      <c r="E201" s="492">
        <f>G201+NPV(G.Asm!$F$40,H201:INDEX(H201:CS201,RP))</f>
        <v>0</v>
      </c>
      <c r="F201" s="492">
        <f t="shared" si="101"/>
        <v>0</v>
      </c>
      <c r="G201" s="66">
        <f t="shared" ref="G201:AL201" si="131">IFERROR($D201*G20,0)</f>
        <v>0</v>
      </c>
      <c r="H201" s="66">
        <f t="shared" si="131"/>
        <v>0</v>
      </c>
      <c r="I201" s="66">
        <f t="shared" si="131"/>
        <v>0</v>
      </c>
      <c r="J201" s="66">
        <f t="shared" si="131"/>
        <v>0</v>
      </c>
      <c r="K201" s="66">
        <f t="shared" si="131"/>
        <v>0</v>
      </c>
      <c r="L201" s="66">
        <f t="shared" si="131"/>
        <v>0</v>
      </c>
      <c r="M201" s="66">
        <f t="shared" si="131"/>
        <v>0</v>
      </c>
      <c r="N201" s="66">
        <f t="shared" si="131"/>
        <v>0</v>
      </c>
      <c r="O201" s="66">
        <f t="shared" si="131"/>
        <v>0</v>
      </c>
      <c r="P201" s="66">
        <f t="shared" si="131"/>
        <v>0</v>
      </c>
      <c r="Q201" s="66">
        <f t="shared" si="131"/>
        <v>0</v>
      </c>
      <c r="R201" s="66">
        <f t="shared" si="131"/>
        <v>0</v>
      </c>
      <c r="S201" s="66">
        <f t="shared" si="131"/>
        <v>0</v>
      </c>
      <c r="T201" s="66">
        <f t="shared" si="131"/>
        <v>0</v>
      </c>
      <c r="U201" s="66">
        <f t="shared" si="131"/>
        <v>0</v>
      </c>
      <c r="V201" s="66">
        <f t="shared" si="131"/>
        <v>0</v>
      </c>
      <c r="W201" s="66">
        <f t="shared" si="131"/>
        <v>0</v>
      </c>
      <c r="X201" s="66">
        <f t="shared" si="131"/>
        <v>0</v>
      </c>
      <c r="Y201" s="66">
        <f t="shared" si="131"/>
        <v>0</v>
      </c>
      <c r="Z201" s="66">
        <f t="shared" si="131"/>
        <v>0</v>
      </c>
      <c r="AA201" s="66">
        <f t="shared" si="131"/>
        <v>0</v>
      </c>
      <c r="AB201" s="66">
        <f t="shared" si="131"/>
        <v>0</v>
      </c>
      <c r="AC201" s="66">
        <f t="shared" si="131"/>
        <v>0</v>
      </c>
      <c r="AD201" s="66">
        <f t="shared" si="131"/>
        <v>0</v>
      </c>
      <c r="AE201" s="66">
        <f t="shared" si="131"/>
        <v>0</v>
      </c>
      <c r="AF201" s="66">
        <f t="shared" si="131"/>
        <v>0</v>
      </c>
      <c r="AG201" s="66">
        <f t="shared" si="131"/>
        <v>0</v>
      </c>
      <c r="AH201" s="66">
        <f t="shared" si="131"/>
        <v>0</v>
      </c>
      <c r="AI201" s="66">
        <f t="shared" si="131"/>
        <v>0</v>
      </c>
      <c r="AJ201" s="66">
        <f t="shared" si="131"/>
        <v>0</v>
      </c>
      <c r="AK201" s="66">
        <f t="shared" si="131"/>
        <v>0</v>
      </c>
      <c r="AL201" s="66">
        <f t="shared" si="131"/>
        <v>0</v>
      </c>
      <c r="AM201" s="66">
        <f t="shared" ref="AM201:BR201" si="132">IFERROR($D201*AM20,0)</f>
        <v>0</v>
      </c>
      <c r="AN201" s="66">
        <f t="shared" si="132"/>
        <v>0</v>
      </c>
      <c r="AO201" s="66">
        <f t="shared" si="132"/>
        <v>0</v>
      </c>
      <c r="AP201" s="66">
        <f t="shared" si="132"/>
        <v>0</v>
      </c>
      <c r="AQ201" s="66">
        <f t="shared" si="132"/>
        <v>0</v>
      </c>
      <c r="AR201" s="66">
        <f t="shared" si="132"/>
        <v>0</v>
      </c>
      <c r="AS201" s="66">
        <f t="shared" si="132"/>
        <v>0</v>
      </c>
      <c r="AT201" s="66">
        <f t="shared" si="132"/>
        <v>0</v>
      </c>
      <c r="AU201" s="66">
        <f t="shared" si="132"/>
        <v>0</v>
      </c>
      <c r="AV201" s="66">
        <f t="shared" si="132"/>
        <v>0</v>
      </c>
      <c r="AW201" s="66">
        <f t="shared" si="132"/>
        <v>0</v>
      </c>
      <c r="AX201" s="66">
        <f t="shared" si="132"/>
        <v>0</v>
      </c>
      <c r="AY201" s="66">
        <f t="shared" si="132"/>
        <v>0</v>
      </c>
      <c r="AZ201" s="66">
        <f t="shared" si="132"/>
        <v>0</v>
      </c>
      <c r="BA201" s="66">
        <f t="shared" si="132"/>
        <v>0</v>
      </c>
      <c r="BB201" s="66">
        <f t="shared" si="132"/>
        <v>0</v>
      </c>
      <c r="BC201" s="66">
        <f t="shared" si="132"/>
        <v>0</v>
      </c>
      <c r="BD201" s="66">
        <f t="shared" si="132"/>
        <v>0</v>
      </c>
      <c r="BE201" s="66">
        <f t="shared" si="132"/>
        <v>0</v>
      </c>
      <c r="BF201" s="66">
        <f t="shared" si="132"/>
        <v>0</v>
      </c>
      <c r="BG201" s="66">
        <f t="shared" si="132"/>
        <v>0</v>
      </c>
      <c r="BH201" s="66">
        <f t="shared" si="132"/>
        <v>0</v>
      </c>
      <c r="BI201" s="66">
        <f t="shared" si="132"/>
        <v>0</v>
      </c>
      <c r="BJ201" s="66">
        <f t="shared" si="132"/>
        <v>0</v>
      </c>
      <c r="BK201" s="66">
        <f t="shared" si="132"/>
        <v>0</v>
      </c>
      <c r="BL201" s="66">
        <f t="shared" si="132"/>
        <v>0</v>
      </c>
      <c r="BM201" s="66">
        <f t="shared" si="132"/>
        <v>0</v>
      </c>
      <c r="BN201" s="66">
        <f t="shared" si="132"/>
        <v>0</v>
      </c>
      <c r="BO201" s="66">
        <f t="shared" si="132"/>
        <v>0</v>
      </c>
      <c r="BP201" s="66">
        <f t="shared" si="132"/>
        <v>0</v>
      </c>
      <c r="BQ201" s="66">
        <f t="shared" si="132"/>
        <v>0</v>
      </c>
      <c r="BR201" s="66">
        <f t="shared" si="132"/>
        <v>0</v>
      </c>
      <c r="BS201" s="66">
        <f t="shared" ref="BS201:CS201" si="133">IFERROR($D201*BS20,0)</f>
        <v>0</v>
      </c>
      <c r="BT201" s="66">
        <f t="shared" si="133"/>
        <v>0</v>
      </c>
      <c r="BU201" s="66">
        <f t="shared" si="133"/>
        <v>0</v>
      </c>
      <c r="BV201" s="66">
        <f t="shared" si="133"/>
        <v>0</v>
      </c>
      <c r="BW201" s="66">
        <f t="shared" si="133"/>
        <v>0</v>
      </c>
      <c r="BX201" s="66">
        <f t="shared" si="133"/>
        <v>0</v>
      </c>
      <c r="BY201" s="66">
        <f t="shared" si="133"/>
        <v>0</v>
      </c>
      <c r="BZ201" s="66">
        <f t="shared" si="133"/>
        <v>0</v>
      </c>
      <c r="CA201" s="66">
        <f t="shared" si="133"/>
        <v>0</v>
      </c>
      <c r="CB201" s="66">
        <f t="shared" si="133"/>
        <v>0</v>
      </c>
      <c r="CC201" s="66">
        <f t="shared" si="133"/>
        <v>0</v>
      </c>
      <c r="CD201" s="66">
        <f t="shared" si="133"/>
        <v>0</v>
      </c>
      <c r="CE201" s="66">
        <f t="shared" si="133"/>
        <v>0</v>
      </c>
      <c r="CF201" s="66">
        <f t="shared" si="133"/>
        <v>0</v>
      </c>
      <c r="CG201" s="66">
        <f t="shared" si="133"/>
        <v>0</v>
      </c>
      <c r="CH201" s="66">
        <f t="shared" si="133"/>
        <v>0</v>
      </c>
      <c r="CI201" s="66">
        <f t="shared" si="133"/>
        <v>0</v>
      </c>
      <c r="CJ201" s="66">
        <f t="shared" si="133"/>
        <v>0</v>
      </c>
      <c r="CK201" s="66">
        <f t="shared" si="133"/>
        <v>0</v>
      </c>
      <c r="CL201" s="66">
        <f t="shared" si="133"/>
        <v>0</v>
      </c>
      <c r="CM201" s="66">
        <f t="shared" si="133"/>
        <v>0</v>
      </c>
      <c r="CN201" s="66">
        <f t="shared" si="133"/>
        <v>0</v>
      </c>
      <c r="CO201" s="66">
        <f t="shared" si="133"/>
        <v>0</v>
      </c>
      <c r="CP201" s="66">
        <f t="shared" si="133"/>
        <v>0</v>
      </c>
      <c r="CQ201" s="66">
        <f t="shared" si="133"/>
        <v>0</v>
      </c>
      <c r="CR201" s="66">
        <f t="shared" si="133"/>
        <v>0</v>
      </c>
      <c r="CS201" s="66">
        <f t="shared" si="133"/>
        <v>0</v>
      </c>
      <c r="CT201" s="9"/>
    </row>
    <row r="202" spans="3:98" ht="14.25" hidden="1" customHeight="1" x14ac:dyDescent="0.35">
      <c r="C202" s="81" t="str">
        <f t="shared" si="105"/>
        <v/>
      </c>
      <c r="D202" s="17" t="str">
        <f t="shared" si="106"/>
        <v/>
      </c>
      <c r="E202" s="492">
        <f>G202+NPV(G.Asm!$F$40,H202:INDEX(H202:CS202,RP))</f>
        <v>0</v>
      </c>
      <c r="F202" s="492">
        <f t="shared" si="101"/>
        <v>0</v>
      </c>
      <c r="G202" s="66">
        <f t="shared" ref="G202:AL202" si="134">IFERROR($D202*G21,0)</f>
        <v>0</v>
      </c>
      <c r="H202" s="66">
        <f t="shared" si="134"/>
        <v>0</v>
      </c>
      <c r="I202" s="66">
        <f t="shared" si="134"/>
        <v>0</v>
      </c>
      <c r="J202" s="66">
        <f t="shared" si="134"/>
        <v>0</v>
      </c>
      <c r="K202" s="66">
        <f t="shared" si="134"/>
        <v>0</v>
      </c>
      <c r="L202" s="66">
        <f t="shared" si="134"/>
        <v>0</v>
      </c>
      <c r="M202" s="66">
        <f t="shared" si="134"/>
        <v>0</v>
      </c>
      <c r="N202" s="66">
        <f t="shared" si="134"/>
        <v>0</v>
      </c>
      <c r="O202" s="66">
        <f t="shared" si="134"/>
        <v>0</v>
      </c>
      <c r="P202" s="66">
        <f t="shared" si="134"/>
        <v>0</v>
      </c>
      <c r="Q202" s="66">
        <f t="shared" si="134"/>
        <v>0</v>
      </c>
      <c r="R202" s="66">
        <f t="shared" si="134"/>
        <v>0</v>
      </c>
      <c r="S202" s="66">
        <f t="shared" si="134"/>
        <v>0</v>
      </c>
      <c r="T202" s="66">
        <f t="shared" si="134"/>
        <v>0</v>
      </c>
      <c r="U202" s="66">
        <f t="shared" si="134"/>
        <v>0</v>
      </c>
      <c r="V202" s="66">
        <f t="shared" si="134"/>
        <v>0</v>
      </c>
      <c r="W202" s="66">
        <f t="shared" si="134"/>
        <v>0</v>
      </c>
      <c r="X202" s="66">
        <f t="shared" si="134"/>
        <v>0</v>
      </c>
      <c r="Y202" s="66">
        <f t="shared" si="134"/>
        <v>0</v>
      </c>
      <c r="Z202" s="66">
        <f t="shared" si="134"/>
        <v>0</v>
      </c>
      <c r="AA202" s="66">
        <f t="shared" si="134"/>
        <v>0</v>
      </c>
      <c r="AB202" s="66">
        <f t="shared" si="134"/>
        <v>0</v>
      </c>
      <c r="AC202" s="66">
        <f t="shared" si="134"/>
        <v>0</v>
      </c>
      <c r="AD202" s="66">
        <f t="shared" si="134"/>
        <v>0</v>
      </c>
      <c r="AE202" s="66">
        <f t="shared" si="134"/>
        <v>0</v>
      </c>
      <c r="AF202" s="66">
        <f t="shared" si="134"/>
        <v>0</v>
      </c>
      <c r="AG202" s="66">
        <f t="shared" si="134"/>
        <v>0</v>
      </c>
      <c r="AH202" s="66">
        <f t="shared" si="134"/>
        <v>0</v>
      </c>
      <c r="AI202" s="66">
        <f t="shared" si="134"/>
        <v>0</v>
      </c>
      <c r="AJ202" s="66">
        <f t="shared" si="134"/>
        <v>0</v>
      </c>
      <c r="AK202" s="66">
        <f t="shared" si="134"/>
        <v>0</v>
      </c>
      <c r="AL202" s="66">
        <f t="shared" si="134"/>
        <v>0</v>
      </c>
      <c r="AM202" s="66">
        <f t="shared" ref="AM202:BR202" si="135">IFERROR($D202*AM21,0)</f>
        <v>0</v>
      </c>
      <c r="AN202" s="66">
        <f t="shared" si="135"/>
        <v>0</v>
      </c>
      <c r="AO202" s="66">
        <f t="shared" si="135"/>
        <v>0</v>
      </c>
      <c r="AP202" s="66">
        <f t="shared" si="135"/>
        <v>0</v>
      </c>
      <c r="AQ202" s="66">
        <f t="shared" si="135"/>
        <v>0</v>
      </c>
      <c r="AR202" s="66">
        <f t="shared" si="135"/>
        <v>0</v>
      </c>
      <c r="AS202" s="66">
        <f t="shared" si="135"/>
        <v>0</v>
      </c>
      <c r="AT202" s="66">
        <f t="shared" si="135"/>
        <v>0</v>
      </c>
      <c r="AU202" s="66">
        <f t="shared" si="135"/>
        <v>0</v>
      </c>
      <c r="AV202" s="66">
        <f t="shared" si="135"/>
        <v>0</v>
      </c>
      <c r="AW202" s="66">
        <f t="shared" si="135"/>
        <v>0</v>
      </c>
      <c r="AX202" s="66">
        <f t="shared" si="135"/>
        <v>0</v>
      </c>
      <c r="AY202" s="66">
        <f t="shared" si="135"/>
        <v>0</v>
      </c>
      <c r="AZ202" s="66">
        <f t="shared" si="135"/>
        <v>0</v>
      </c>
      <c r="BA202" s="66">
        <f t="shared" si="135"/>
        <v>0</v>
      </c>
      <c r="BB202" s="66">
        <f t="shared" si="135"/>
        <v>0</v>
      </c>
      <c r="BC202" s="66">
        <f t="shared" si="135"/>
        <v>0</v>
      </c>
      <c r="BD202" s="66">
        <f t="shared" si="135"/>
        <v>0</v>
      </c>
      <c r="BE202" s="66">
        <f t="shared" si="135"/>
        <v>0</v>
      </c>
      <c r="BF202" s="66">
        <f t="shared" si="135"/>
        <v>0</v>
      </c>
      <c r="BG202" s="66">
        <f t="shared" si="135"/>
        <v>0</v>
      </c>
      <c r="BH202" s="66">
        <f t="shared" si="135"/>
        <v>0</v>
      </c>
      <c r="BI202" s="66">
        <f t="shared" si="135"/>
        <v>0</v>
      </c>
      <c r="BJ202" s="66">
        <f t="shared" si="135"/>
        <v>0</v>
      </c>
      <c r="BK202" s="66">
        <f t="shared" si="135"/>
        <v>0</v>
      </c>
      <c r="BL202" s="66">
        <f t="shared" si="135"/>
        <v>0</v>
      </c>
      <c r="BM202" s="66">
        <f t="shared" si="135"/>
        <v>0</v>
      </c>
      <c r="BN202" s="66">
        <f t="shared" si="135"/>
        <v>0</v>
      </c>
      <c r="BO202" s="66">
        <f t="shared" si="135"/>
        <v>0</v>
      </c>
      <c r="BP202" s="66">
        <f t="shared" si="135"/>
        <v>0</v>
      </c>
      <c r="BQ202" s="66">
        <f t="shared" si="135"/>
        <v>0</v>
      </c>
      <c r="BR202" s="66">
        <f t="shared" si="135"/>
        <v>0</v>
      </c>
      <c r="BS202" s="66">
        <f t="shared" ref="BS202:CS202" si="136">IFERROR($D202*BS21,0)</f>
        <v>0</v>
      </c>
      <c r="BT202" s="66">
        <f t="shared" si="136"/>
        <v>0</v>
      </c>
      <c r="BU202" s="66">
        <f t="shared" si="136"/>
        <v>0</v>
      </c>
      <c r="BV202" s="66">
        <f t="shared" si="136"/>
        <v>0</v>
      </c>
      <c r="BW202" s="66">
        <f t="shared" si="136"/>
        <v>0</v>
      </c>
      <c r="BX202" s="66">
        <f t="shared" si="136"/>
        <v>0</v>
      </c>
      <c r="BY202" s="66">
        <f t="shared" si="136"/>
        <v>0</v>
      </c>
      <c r="BZ202" s="66">
        <f t="shared" si="136"/>
        <v>0</v>
      </c>
      <c r="CA202" s="66">
        <f t="shared" si="136"/>
        <v>0</v>
      </c>
      <c r="CB202" s="66">
        <f t="shared" si="136"/>
        <v>0</v>
      </c>
      <c r="CC202" s="66">
        <f t="shared" si="136"/>
        <v>0</v>
      </c>
      <c r="CD202" s="66">
        <f t="shared" si="136"/>
        <v>0</v>
      </c>
      <c r="CE202" s="66">
        <f t="shared" si="136"/>
        <v>0</v>
      </c>
      <c r="CF202" s="66">
        <f t="shared" si="136"/>
        <v>0</v>
      </c>
      <c r="CG202" s="66">
        <f t="shared" si="136"/>
        <v>0</v>
      </c>
      <c r="CH202" s="66">
        <f t="shared" si="136"/>
        <v>0</v>
      </c>
      <c r="CI202" s="66">
        <f t="shared" si="136"/>
        <v>0</v>
      </c>
      <c r="CJ202" s="66">
        <f t="shared" si="136"/>
        <v>0</v>
      </c>
      <c r="CK202" s="66">
        <f t="shared" si="136"/>
        <v>0</v>
      </c>
      <c r="CL202" s="66">
        <f t="shared" si="136"/>
        <v>0</v>
      </c>
      <c r="CM202" s="66">
        <f t="shared" si="136"/>
        <v>0</v>
      </c>
      <c r="CN202" s="66">
        <f t="shared" si="136"/>
        <v>0</v>
      </c>
      <c r="CO202" s="66">
        <f t="shared" si="136"/>
        <v>0</v>
      </c>
      <c r="CP202" s="66">
        <f t="shared" si="136"/>
        <v>0</v>
      </c>
      <c r="CQ202" s="66">
        <f t="shared" si="136"/>
        <v>0</v>
      </c>
      <c r="CR202" s="66">
        <f t="shared" si="136"/>
        <v>0</v>
      </c>
      <c r="CS202" s="66">
        <f t="shared" si="136"/>
        <v>0</v>
      </c>
      <c r="CT202" s="9"/>
    </row>
    <row r="203" spans="3:98" ht="14.25" hidden="1" customHeight="1" x14ac:dyDescent="0.35">
      <c r="C203" s="81" t="str">
        <f t="shared" si="105"/>
        <v/>
      </c>
      <c r="D203" s="17" t="str">
        <f t="shared" si="106"/>
        <v/>
      </c>
      <c r="E203" s="492">
        <f>G203+NPV(G.Asm!$F$40,H203:INDEX(H203:CS203,RP))</f>
        <v>0</v>
      </c>
      <c r="F203" s="492">
        <f t="shared" si="101"/>
        <v>0</v>
      </c>
      <c r="G203" s="66">
        <f t="shared" ref="G203:AL203" si="137">IFERROR($D203*G22,0)</f>
        <v>0</v>
      </c>
      <c r="H203" s="66">
        <f t="shared" si="137"/>
        <v>0</v>
      </c>
      <c r="I203" s="66">
        <f t="shared" si="137"/>
        <v>0</v>
      </c>
      <c r="J203" s="66">
        <f t="shared" si="137"/>
        <v>0</v>
      </c>
      <c r="K203" s="66">
        <f t="shared" si="137"/>
        <v>0</v>
      </c>
      <c r="L203" s="66">
        <f t="shared" si="137"/>
        <v>0</v>
      </c>
      <c r="M203" s="66">
        <f t="shared" si="137"/>
        <v>0</v>
      </c>
      <c r="N203" s="66">
        <f t="shared" si="137"/>
        <v>0</v>
      </c>
      <c r="O203" s="66">
        <f t="shared" si="137"/>
        <v>0</v>
      </c>
      <c r="P203" s="66">
        <f t="shared" si="137"/>
        <v>0</v>
      </c>
      <c r="Q203" s="66">
        <f t="shared" si="137"/>
        <v>0</v>
      </c>
      <c r="R203" s="66">
        <f t="shared" si="137"/>
        <v>0</v>
      </c>
      <c r="S203" s="66">
        <f t="shared" si="137"/>
        <v>0</v>
      </c>
      <c r="T203" s="66">
        <f t="shared" si="137"/>
        <v>0</v>
      </c>
      <c r="U203" s="66">
        <f t="shared" si="137"/>
        <v>0</v>
      </c>
      <c r="V203" s="66">
        <f t="shared" si="137"/>
        <v>0</v>
      </c>
      <c r="W203" s="66">
        <f t="shared" si="137"/>
        <v>0</v>
      </c>
      <c r="X203" s="66">
        <f t="shared" si="137"/>
        <v>0</v>
      </c>
      <c r="Y203" s="66">
        <f t="shared" si="137"/>
        <v>0</v>
      </c>
      <c r="Z203" s="66">
        <f t="shared" si="137"/>
        <v>0</v>
      </c>
      <c r="AA203" s="66">
        <f t="shared" si="137"/>
        <v>0</v>
      </c>
      <c r="AB203" s="66">
        <f t="shared" si="137"/>
        <v>0</v>
      </c>
      <c r="AC203" s="66">
        <f t="shared" si="137"/>
        <v>0</v>
      </c>
      <c r="AD203" s="66">
        <f t="shared" si="137"/>
        <v>0</v>
      </c>
      <c r="AE203" s="66">
        <f t="shared" si="137"/>
        <v>0</v>
      </c>
      <c r="AF203" s="66">
        <f t="shared" si="137"/>
        <v>0</v>
      </c>
      <c r="AG203" s="66">
        <f t="shared" si="137"/>
        <v>0</v>
      </c>
      <c r="AH203" s="66">
        <f t="shared" si="137"/>
        <v>0</v>
      </c>
      <c r="AI203" s="66">
        <f t="shared" si="137"/>
        <v>0</v>
      </c>
      <c r="AJ203" s="66">
        <f t="shared" si="137"/>
        <v>0</v>
      </c>
      <c r="AK203" s="66">
        <f t="shared" si="137"/>
        <v>0</v>
      </c>
      <c r="AL203" s="66">
        <f t="shared" si="137"/>
        <v>0</v>
      </c>
      <c r="AM203" s="66">
        <f t="shared" ref="AM203:BR203" si="138">IFERROR($D203*AM22,0)</f>
        <v>0</v>
      </c>
      <c r="AN203" s="66">
        <f t="shared" si="138"/>
        <v>0</v>
      </c>
      <c r="AO203" s="66">
        <f t="shared" si="138"/>
        <v>0</v>
      </c>
      <c r="AP203" s="66">
        <f t="shared" si="138"/>
        <v>0</v>
      </c>
      <c r="AQ203" s="66">
        <f t="shared" si="138"/>
        <v>0</v>
      </c>
      <c r="AR203" s="66">
        <f t="shared" si="138"/>
        <v>0</v>
      </c>
      <c r="AS203" s="66">
        <f t="shared" si="138"/>
        <v>0</v>
      </c>
      <c r="AT203" s="66">
        <f t="shared" si="138"/>
        <v>0</v>
      </c>
      <c r="AU203" s="66">
        <f t="shared" si="138"/>
        <v>0</v>
      </c>
      <c r="AV203" s="66">
        <f t="shared" si="138"/>
        <v>0</v>
      </c>
      <c r="AW203" s="66">
        <f t="shared" si="138"/>
        <v>0</v>
      </c>
      <c r="AX203" s="66">
        <f t="shared" si="138"/>
        <v>0</v>
      </c>
      <c r="AY203" s="66">
        <f t="shared" si="138"/>
        <v>0</v>
      </c>
      <c r="AZ203" s="66">
        <f t="shared" si="138"/>
        <v>0</v>
      </c>
      <c r="BA203" s="66">
        <f t="shared" si="138"/>
        <v>0</v>
      </c>
      <c r="BB203" s="66">
        <f t="shared" si="138"/>
        <v>0</v>
      </c>
      <c r="BC203" s="66">
        <f t="shared" si="138"/>
        <v>0</v>
      </c>
      <c r="BD203" s="66">
        <f t="shared" si="138"/>
        <v>0</v>
      </c>
      <c r="BE203" s="66">
        <f t="shared" si="138"/>
        <v>0</v>
      </c>
      <c r="BF203" s="66">
        <f t="shared" si="138"/>
        <v>0</v>
      </c>
      <c r="BG203" s="66">
        <f t="shared" si="138"/>
        <v>0</v>
      </c>
      <c r="BH203" s="66">
        <f t="shared" si="138"/>
        <v>0</v>
      </c>
      <c r="BI203" s="66">
        <f t="shared" si="138"/>
        <v>0</v>
      </c>
      <c r="BJ203" s="66">
        <f t="shared" si="138"/>
        <v>0</v>
      </c>
      <c r="BK203" s="66">
        <f t="shared" si="138"/>
        <v>0</v>
      </c>
      <c r="BL203" s="66">
        <f t="shared" si="138"/>
        <v>0</v>
      </c>
      <c r="BM203" s="66">
        <f t="shared" si="138"/>
        <v>0</v>
      </c>
      <c r="BN203" s="66">
        <f t="shared" si="138"/>
        <v>0</v>
      </c>
      <c r="BO203" s="66">
        <f t="shared" si="138"/>
        <v>0</v>
      </c>
      <c r="BP203" s="66">
        <f t="shared" si="138"/>
        <v>0</v>
      </c>
      <c r="BQ203" s="66">
        <f t="shared" si="138"/>
        <v>0</v>
      </c>
      <c r="BR203" s="66">
        <f t="shared" si="138"/>
        <v>0</v>
      </c>
      <c r="BS203" s="66">
        <f t="shared" ref="BS203:CS203" si="139">IFERROR($D203*BS22,0)</f>
        <v>0</v>
      </c>
      <c r="BT203" s="66">
        <f t="shared" si="139"/>
        <v>0</v>
      </c>
      <c r="BU203" s="66">
        <f t="shared" si="139"/>
        <v>0</v>
      </c>
      <c r="BV203" s="66">
        <f t="shared" si="139"/>
        <v>0</v>
      </c>
      <c r="BW203" s="66">
        <f t="shared" si="139"/>
        <v>0</v>
      </c>
      <c r="BX203" s="66">
        <f t="shared" si="139"/>
        <v>0</v>
      </c>
      <c r="BY203" s="66">
        <f t="shared" si="139"/>
        <v>0</v>
      </c>
      <c r="BZ203" s="66">
        <f t="shared" si="139"/>
        <v>0</v>
      </c>
      <c r="CA203" s="66">
        <f t="shared" si="139"/>
        <v>0</v>
      </c>
      <c r="CB203" s="66">
        <f t="shared" si="139"/>
        <v>0</v>
      </c>
      <c r="CC203" s="66">
        <f t="shared" si="139"/>
        <v>0</v>
      </c>
      <c r="CD203" s="66">
        <f t="shared" si="139"/>
        <v>0</v>
      </c>
      <c r="CE203" s="66">
        <f t="shared" si="139"/>
        <v>0</v>
      </c>
      <c r="CF203" s="66">
        <f t="shared" si="139"/>
        <v>0</v>
      </c>
      <c r="CG203" s="66">
        <f t="shared" si="139"/>
        <v>0</v>
      </c>
      <c r="CH203" s="66">
        <f t="shared" si="139"/>
        <v>0</v>
      </c>
      <c r="CI203" s="66">
        <f t="shared" si="139"/>
        <v>0</v>
      </c>
      <c r="CJ203" s="66">
        <f t="shared" si="139"/>
        <v>0</v>
      </c>
      <c r="CK203" s="66">
        <f t="shared" si="139"/>
        <v>0</v>
      </c>
      <c r="CL203" s="66">
        <f t="shared" si="139"/>
        <v>0</v>
      </c>
      <c r="CM203" s="66">
        <f t="shared" si="139"/>
        <v>0</v>
      </c>
      <c r="CN203" s="66">
        <f t="shared" si="139"/>
        <v>0</v>
      </c>
      <c r="CO203" s="66">
        <f t="shared" si="139"/>
        <v>0</v>
      </c>
      <c r="CP203" s="66">
        <f t="shared" si="139"/>
        <v>0</v>
      </c>
      <c r="CQ203" s="66">
        <f t="shared" si="139"/>
        <v>0</v>
      </c>
      <c r="CR203" s="66">
        <f t="shared" si="139"/>
        <v>0</v>
      </c>
      <c r="CS203" s="66">
        <f t="shared" si="139"/>
        <v>0</v>
      </c>
      <c r="CT203" s="9"/>
    </row>
    <row r="204" spans="3:98" ht="14.25" hidden="1" customHeight="1" x14ac:dyDescent="0.35">
      <c r="C204" s="81" t="str">
        <f t="shared" si="105"/>
        <v/>
      </c>
      <c r="D204" s="17" t="str">
        <f t="shared" si="106"/>
        <v/>
      </c>
      <c r="E204" s="492">
        <f>G204+NPV(G.Asm!$F$40,H204:INDEX(H204:CS204,RP))</f>
        <v>0</v>
      </c>
      <c r="F204" s="492">
        <f t="shared" si="101"/>
        <v>0</v>
      </c>
      <c r="G204" s="66">
        <f t="shared" ref="G204:AL204" si="140">IFERROR($D204*G23,0)</f>
        <v>0</v>
      </c>
      <c r="H204" s="66">
        <f t="shared" si="140"/>
        <v>0</v>
      </c>
      <c r="I204" s="66">
        <f t="shared" si="140"/>
        <v>0</v>
      </c>
      <c r="J204" s="66">
        <f t="shared" si="140"/>
        <v>0</v>
      </c>
      <c r="K204" s="66">
        <f t="shared" si="140"/>
        <v>0</v>
      </c>
      <c r="L204" s="66">
        <f t="shared" si="140"/>
        <v>0</v>
      </c>
      <c r="M204" s="66">
        <f t="shared" si="140"/>
        <v>0</v>
      </c>
      <c r="N204" s="66">
        <f t="shared" si="140"/>
        <v>0</v>
      </c>
      <c r="O204" s="66">
        <f t="shared" si="140"/>
        <v>0</v>
      </c>
      <c r="P204" s="66">
        <f t="shared" si="140"/>
        <v>0</v>
      </c>
      <c r="Q204" s="66">
        <f t="shared" si="140"/>
        <v>0</v>
      </c>
      <c r="R204" s="66">
        <f t="shared" si="140"/>
        <v>0</v>
      </c>
      <c r="S204" s="66">
        <f t="shared" si="140"/>
        <v>0</v>
      </c>
      <c r="T204" s="66">
        <f t="shared" si="140"/>
        <v>0</v>
      </c>
      <c r="U204" s="66">
        <f t="shared" si="140"/>
        <v>0</v>
      </c>
      <c r="V204" s="66">
        <f t="shared" si="140"/>
        <v>0</v>
      </c>
      <c r="W204" s="66">
        <f t="shared" si="140"/>
        <v>0</v>
      </c>
      <c r="X204" s="66">
        <f t="shared" si="140"/>
        <v>0</v>
      </c>
      <c r="Y204" s="66">
        <f t="shared" si="140"/>
        <v>0</v>
      </c>
      <c r="Z204" s="66">
        <f t="shared" si="140"/>
        <v>0</v>
      </c>
      <c r="AA204" s="66">
        <f t="shared" si="140"/>
        <v>0</v>
      </c>
      <c r="AB204" s="66">
        <f t="shared" si="140"/>
        <v>0</v>
      </c>
      <c r="AC204" s="66">
        <f t="shared" si="140"/>
        <v>0</v>
      </c>
      <c r="AD204" s="66">
        <f t="shared" si="140"/>
        <v>0</v>
      </c>
      <c r="AE204" s="66">
        <f t="shared" si="140"/>
        <v>0</v>
      </c>
      <c r="AF204" s="66">
        <f t="shared" si="140"/>
        <v>0</v>
      </c>
      <c r="AG204" s="66">
        <f t="shared" si="140"/>
        <v>0</v>
      </c>
      <c r="AH204" s="66">
        <f t="shared" si="140"/>
        <v>0</v>
      </c>
      <c r="AI204" s="66">
        <f t="shared" si="140"/>
        <v>0</v>
      </c>
      <c r="AJ204" s="66">
        <f t="shared" si="140"/>
        <v>0</v>
      </c>
      <c r="AK204" s="66">
        <f t="shared" si="140"/>
        <v>0</v>
      </c>
      <c r="AL204" s="66">
        <f t="shared" si="140"/>
        <v>0</v>
      </c>
      <c r="AM204" s="66">
        <f t="shared" ref="AM204:BR204" si="141">IFERROR($D204*AM23,0)</f>
        <v>0</v>
      </c>
      <c r="AN204" s="66">
        <f t="shared" si="141"/>
        <v>0</v>
      </c>
      <c r="AO204" s="66">
        <f t="shared" si="141"/>
        <v>0</v>
      </c>
      <c r="AP204" s="66">
        <f t="shared" si="141"/>
        <v>0</v>
      </c>
      <c r="AQ204" s="66">
        <f t="shared" si="141"/>
        <v>0</v>
      </c>
      <c r="AR204" s="66">
        <f t="shared" si="141"/>
        <v>0</v>
      </c>
      <c r="AS204" s="66">
        <f t="shared" si="141"/>
        <v>0</v>
      </c>
      <c r="AT204" s="66">
        <f t="shared" si="141"/>
        <v>0</v>
      </c>
      <c r="AU204" s="66">
        <f t="shared" si="141"/>
        <v>0</v>
      </c>
      <c r="AV204" s="66">
        <f t="shared" si="141"/>
        <v>0</v>
      </c>
      <c r="AW204" s="66">
        <f t="shared" si="141"/>
        <v>0</v>
      </c>
      <c r="AX204" s="66">
        <f t="shared" si="141"/>
        <v>0</v>
      </c>
      <c r="AY204" s="66">
        <f t="shared" si="141"/>
        <v>0</v>
      </c>
      <c r="AZ204" s="66">
        <f t="shared" si="141"/>
        <v>0</v>
      </c>
      <c r="BA204" s="66">
        <f t="shared" si="141"/>
        <v>0</v>
      </c>
      <c r="BB204" s="66">
        <f t="shared" si="141"/>
        <v>0</v>
      </c>
      <c r="BC204" s="66">
        <f t="shared" si="141"/>
        <v>0</v>
      </c>
      <c r="BD204" s="66">
        <f t="shared" si="141"/>
        <v>0</v>
      </c>
      <c r="BE204" s="66">
        <f t="shared" si="141"/>
        <v>0</v>
      </c>
      <c r="BF204" s="66">
        <f t="shared" si="141"/>
        <v>0</v>
      </c>
      <c r="BG204" s="66">
        <f t="shared" si="141"/>
        <v>0</v>
      </c>
      <c r="BH204" s="66">
        <f t="shared" si="141"/>
        <v>0</v>
      </c>
      <c r="BI204" s="66">
        <f t="shared" si="141"/>
        <v>0</v>
      </c>
      <c r="BJ204" s="66">
        <f t="shared" si="141"/>
        <v>0</v>
      </c>
      <c r="BK204" s="66">
        <f t="shared" si="141"/>
        <v>0</v>
      </c>
      <c r="BL204" s="66">
        <f t="shared" si="141"/>
        <v>0</v>
      </c>
      <c r="BM204" s="66">
        <f t="shared" si="141"/>
        <v>0</v>
      </c>
      <c r="BN204" s="66">
        <f t="shared" si="141"/>
        <v>0</v>
      </c>
      <c r="BO204" s="66">
        <f t="shared" si="141"/>
        <v>0</v>
      </c>
      <c r="BP204" s="66">
        <f t="shared" si="141"/>
        <v>0</v>
      </c>
      <c r="BQ204" s="66">
        <f t="shared" si="141"/>
        <v>0</v>
      </c>
      <c r="BR204" s="66">
        <f t="shared" si="141"/>
        <v>0</v>
      </c>
      <c r="BS204" s="66">
        <f t="shared" ref="BS204:CS204" si="142">IFERROR($D204*BS23,0)</f>
        <v>0</v>
      </c>
      <c r="BT204" s="66">
        <f t="shared" si="142"/>
        <v>0</v>
      </c>
      <c r="BU204" s="66">
        <f t="shared" si="142"/>
        <v>0</v>
      </c>
      <c r="BV204" s="66">
        <f t="shared" si="142"/>
        <v>0</v>
      </c>
      <c r="BW204" s="66">
        <f t="shared" si="142"/>
        <v>0</v>
      </c>
      <c r="BX204" s="66">
        <f t="shared" si="142"/>
        <v>0</v>
      </c>
      <c r="BY204" s="66">
        <f t="shared" si="142"/>
        <v>0</v>
      </c>
      <c r="BZ204" s="66">
        <f t="shared" si="142"/>
        <v>0</v>
      </c>
      <c r="CA204" s="66">
        <f t="shared" si="142"/>
        <v>0</v>
      </c>
      <c r="CB204" s="66">
        <f t="shared" si="142"/>
        <v>0</v>
      </c>
      <c r="CC204" s="66">
        <f t="shared" si="142"/>
        <v>0</v>
      </c>
      <c r="CD204" s="66">
        <f t="shared" si="142"/>
        <v>0</v>
      </c>
      <c r="CE204" s="66">
        <f t="shared" si="142"/>
        <v>0</v>
      </c>
      <c r="CF204" s="66">
        <f t="shared" si="142"/>
        <v>0</v>
      </c>
      <c r="CG204" s="66">
        <f t="shared" si="142"/>
        <v>0</v>
      </c>
      <c r="CH204" s="66">
        <f t="shared" si="142"/>
        <v>0</v>
      </c>
      <c r="CI204" s="66">
        <f t="shared" si="142"/>
        <v>0</v>
      </c>
      <c r="CJ204" s="66">
        <f t="shared" si="142"/>
        <v>0</v>
      </c>
      <c r="CK204" s="66">
        <f t="shared" si="142"/>
        <v>0</v>
      </c>
      <c r="CL204" s="66">
        <f t="shared" si="142"/>
        <v>0</v>
      </c>
      <c r="CM204" s="66">
        <f t="shared" si="142"/>
        <v>0</v>
      </c>
      <c r="CN204" s="66">
        <f t="shared" si="142"/>
        <v>0</v>
      </c>
      <c r="CO204" s="66">
        <f t="shared" si="142"/>
        <v>0</v>
      </c>
      <c r="CP204" s="66">
        <f t="shared" si="142"/>
        <v>0</v>
      </c>
      <c r="CQ204" s="66">
        <f t="shared" si="142"/>
        <v>0</v>
      </c>
      <c r="CR204" s="66">
        <f t="shared" si="142"/>
        <v>0</v>
      </c>
      <c r="CS204" s="66">
        <f t="shared" si="142"/>
        <v>0</v>
      </c>
      <c r="CT204" s="9"/>
    </row>
    <row r="205" spans="3:98" hidden="1" x14ac:dyDescent="0.35">
      <c r="C205" s="81" t="str">
        <f t="shared" si="105"/>
        <v/>
      </c>
      <c r="D205" s="17" t="str">
        <f t="shared" si="106"/>
        <v/>
      </c>
      <c r="E205" s="492">
        <f>G205+NPV(G.Asm!$F$40,H205:INDEX(H205:CS205,RP))</f>
        <v>0</v>
      </c>
      <c r="F205" s="492">
        <f t="shared" si="101"/>
        <v>0</v>
      </c>
      <c r="G205" s="66">
        <f t="shared" ref="G205:AL205" si="143">IFERROR($D205*G24,0)</f>
        <v>0</v>
      </c>
      <c r="H205" s="66">
        <f t="shared" si="143"/>
        <v>0</v>
      </c>
      <c r="I205" s="66">
        <f t="shared" si="143"/>
        <v>0</v>
      </c>
      <c r="J205" s="66">
        <f t="shared" si="143"/>
        <v>0</v>
      </c>
      <c r="K205" s="66">
        <f t="shared" si="143"/>
        <v>0</v>
      </c>
      <c r="L205" s="66">
        <f t="shared" si="143"/>
        <v>0</v>
      </c>
      <c r="M205" s="66">
        <f t="shared" si="143"/>
        <v>0</v>
      </c>
      <c r="N205" s="66">
        <f t="shared" si="143"/>
        <v>0</v>
      </c>
      <c r="O205" s="66">
        <f t="shared" si="143"/>
        <v>0</v>
      </c>
      <c r="P205" s="66">
        <f t="shared" si="143"/>
        <v>0</v>
      </c>
      <c r="Q205" s="66">
        <f t="shared" si="143"/>
        <v>0</v>
      </c>
      <c r="R205" s="66">
        <f t="shared" si="143"/>
        <v>0</v>
      </c>
      <c r="S205" s="66">
        <f t="shared" si="143"/>
        <v>0</v>
      </c>
      <c r="T205" s="66">
        <f t="shared" si="143"/>
        <v>0</v>
      </c>
      <c r="U205" s="66">
        <f t="shared" si="143"/>
        <v>0</v>
      </c>
      <c r="V205" s="66">
        <f t="shared" si="143"/>
        <v>0</v>
      </c>
      <c r="W205" s="66">
        <f t="shared" si="143"/>
        <v>0</v>
      </c>
      <c r="X205" s="66">
        <f t="shared" si="143"/>
        <v>0</v>
      </c>
      <c r="Y205" s="66">
        <f t="shared" si="143"/>
        <v>0</v>
      </c>
      <c r="Z205" s="66">
        <f t="shared" si="143"/>
        <v>0</v>
      </c>
      <c r="AA205" s="66">
        <f t="shared" si="143"/>
        <v>0</v>
      </c>
      <c r="AB205" s="66">
        <f t="shared" si="143"/>
        <v>0</v>
      </c>
      <c r="AC205" s="66">
        <f t="shared" si="143"/>
        <v>0</v>
      </c>
      <c r="AD205" s="66">
        <f t="shared" si="143"/>
        <v>0</v>
      </c>
      <c r="AE205" s="66">
        <f t="shared" si="143"/>
        <v>0</v>
      </c>
      <c r="AF205" s="66">
        <f t="shared" si="143"/>
        <v>0</v>
      </c>
      <c r="AG205" s="66">
        <f t="shared" si="143"/>
        <v>0</v>
      </c>
      <c r="AH205" s="66">
        <f t="shared" si="143"/>
        <v>0</v>
      </c>
      <c r="AI205" s="66">
        <f t="shared" si="143"/>
        <v>0</v>
      </c>
      <c r="AJ205" s="66">
        <f t="shared" si="143"/>
        <v>0</v>
      </c>
      <c r="AK205" s="66">
        <f t="shared" si="143"/>
        <v>0</v>
      </c>
      <c r="AL205" s="66">
        <f t="shared" si="143"/>
        <v>0</v>
      </c>
      <c r="AM205" s="66">
        <f t="shared" ref="AM205:BR205" si="144">IFERROR($D205*AM24,0)</f>
        <v>0</v>
      </c>
      <c r="AN205" s="66">
        <f t="shared" si="144"/>
        <v>0</v>
      </c>
      <c r="AO205" s="66">
        <f t="shared" si="144"/>
        <v>0</v>
      </c>
      <c r="AP205" s="66">
        <f t="shared" si="144"/>
        <v>0</v>
      </c>
      <c r="AQ205" s="66">
        <f t="shared" si="144"/>
        <v>0</v>
      </c>
      <c r="AR205" s="66">
        <f t="shared" si="144"/>
        <v>0</v>
      </c>
      <c r="AS205" s="66">
        <f t="shared" si="144"/>
        <v>0</v>
      </c>
      <c r="AT205" s="66">
        <f t="shared" si="144"/>
        <v>0</v>
      </c>
      <c r="AU205" s="66">
        <f t="shared" si="144"/>
        <v>0</v>
      </c>
      <c r="AV205" s="66">
        <f t="shared" si="144"/>
        <v>0</v>
      </c>
      <c r="AW205" s="66">
        <f t="shared" si="144"/>
        <v>0</v>
      </c>
      <c r="AX205" s="66">
        <f t="shared" si="144"/>
        <v>0</v>
      </c>
      <c r="AY205" s="66">
        <f t="shared" si="144"/>
        <v>0</v>
      </c>
      <c r="AZ205" s="66">
        <f t="shared" si="144"/>
        <v>0</v>
      </c>
      <c r="BA205" s="66">
        <f t="shared" si="144"/>
        <v>0</v>
      </c>
      <c r="BB205" s="66">
        <f t="shared" si="144"/>
        <v>0</v>
      </c>
      <c r="BC205" s="66">
        <f t="shared" si="144"/>
        <v>0</v>
      </c>
      <c r="BD205" s="66">
        <f t="shared" si="144"/>
        <v>0</v>
      </c>
      <c r="BE205" s="66">
        <f t="shared" si="144"/>
        <v>0</v>
      </c>
      <c r="BF205" s="66">
        <f t="shared" si="144"/>
        <v>0</v>
      </c>
      <c r="BG205" s="66">
        <f t="shared" si="144"/>
        <v>0</v>
      </c>
      <c r="BH205" s="66">
        <f t="shared" si="144"/>
        <v>0</v>
      </c>
      <c r="BI205" s="66">
        <f t="shared" si="144"/>
        <v>0</v>
      </c>
      <c r="BJ205" s="66">
        <f t="shared" si="144"/>
        <v>0</v>
      </c>
      <c r="BK205" s="66">
        <f t="shared" si="144"/>
        <v>0</v>
      </c>
      <c r="BL205" s="66">
        <f t="shared" si="144"/>
        <v>0</v>
      </c>
      <c r="BM205" s="66">
        <f t="shared" si="144"/>
        <v>0</v>
      </c>
      <c r="BN205" s="66">
        <f t="shared" si="144"/>
        <v>0</v>
      </c>
      <c r="BO205" s="66">
        <f t="shared" si="144"/>
        <v>0</v>
      </c>
      <c r="BP205" s="66">
        <f t="shared" si="144"/>
        <v>0</v>
      </c>
      <c r="BQ205" s="66">
        <f t="shared" si="144"/>
        <v>0</v>
      </c>
      <c r="BR205" s="66">
        <f t="shared" si="144"/>
        <v>0</v>
      </c>
      <c r="BS205" s="66">
        <f t="shared" ref="BS205:CS205" si="145">IFERROR($D205*BS24,0)</f>
        <v>0</v>
      </c>
      <c r="BT205" s="66">
        <f t="shared" si="145"/>
        <v>0</v>
      </c>
      <c r="BU205" s="66">
        <f t="shared" si="145"/>
        <v>0</v>
      </c>
      <c r="BV205" s="66">
        <f t="shared" si="145"/>
        <v>0</v>
      </c>
      <c r="BW205" s="66">
        <f t="shared" si="145"/>
        <v>0</v>
      </c>
      <c r="BX205" s="66">
        <f t="shared" si="145"/>
        <v>0</v>
      </c>
      <c r="BY205" s="66">
        <f t="shared" si="145"/>
        <v>0</v>
      </c>
      <c r="BZ205" s="66">
        <f t="shared" si="145"/>
        <v>0</v>
      </c>
      <c r="CA205" s="66">
        <f t="shared" si="145"/>
        <v>0</v>
      </c>
      <c r="CB205" s="66">
        <f t="shared" si="145"/>
        <v>0</v>
      </c>
      <c r="CC205" s="66">
        <f t="shared" si="145"/>
        <v>0</v>
      </c>
      <c r="CD205" s="66">
        <f t="shared" si="145"/>
        <v>0</v>
      </c>
      <c r="CE205" s="66">
        <f t="shared" si="145"/>
        <v>0</v>
      </c>
      <c r="CF205" s="66">
        <f t="shared" si="145"/>
        <v>0</v>
      </c>
      <c r="CG205" s="66">
        <f t="shared" si="145"/>
        <v>0</v>
      </c>
      <c r="CH205" s="66">
        <f t="shared" si="145"/>
        <v>0</v>
      </c>
      <c r="CI205" s="66">
        <f t="shared" si="145"/>
        <v>0</v>
      </c>
      <c r="CJ205" s="66">
        <f t="shared" si="145"/>
        <v>0</v>
      </c>
      <c r="CK205" s="66">
        <f t="shared" si="145"/>
        <v>0</v>
      </c>
      <c r="CL205" s="66">
        <f t="shared" si="145"/>
        <v>0</v>
      </c>
      <c r="CM205" s="66">
        <f t="shared" si="145"/>
        <v>0</v>
      </c>
      <c r="CN205" s="66">
        <f t="shared" si="145"/>
        <v>0</v>
      </c>
      <c r="CO205" s="66">
        <f t="shared" si="145"/>
        <v>0</v>
      </c>
      <c r="CP205" s="66">
        <f t="shared" si="145"/>
        <v>0</v>
      </c>
      <c r="CQ205" s="66">
        <f t="shared" si="145"/>
        <v>0</v>
      </c>
      <c r="CR205" s="66">
        <f t="shared" si="145"/>
        <v>0</v>
      </c>
      <c r="CS205" s="66">
        <f t="shared" si="145"/>
        <v>0</v>
      </c>
      <c r="CT205" s="9"/>
    </row>
    <row r="206" spans="3:98" s="3" customFormat="1" ht="13" hidden="1" x14ac:dyDescent="0.3">
      <c r="C206" s="34"/>
      <c r="E206" s="495"/>
      <c r="F206" s="495"/>
      <c r="G206" s="131"/>
      <c r="H206" s="131"/>
      <c r="I206" s="131"/>
      <c r="J206" s="131"/>
      <c r="K206" s="131"/>
      <c r="L206" s="131"/>
      <c r="M206" s="131"/>
      <c r="N206" s="131"/>
      <c r="O206" s="131"/>
      <c r="P206" s="131"/>
      <c r="Q206" s="131"/>
      <c r="R206" s="131"/>
      <c r="S206" s="131"/>
      <c r="T206" s="131"/>
      <c r="U206" s="131"/>
      <c r="V206" s="131"/>
      <c r="W206" s="131"/>
      <c r="X206" s="131"/>
      <c r="Y206" s="131"/>
      <c r="Z206" s="131"/>
      <c r="AA206" s="131"/>
      <c r="AB206" s="131"/>
      <c r="AC206" s="131"/>
      <c r="AD206" s="131"/>
      <c r="AE206" s="131"/>
      <c r="AF206" s="131"/>
      <c r="AG206" s="131"/>
      <c r="AH206" s="131"/>
      <c r="AI206" s="131"/>
      <c r="AJ206" s="131"/>
      <c r="AK206" s="131"/>
      <c r="AL206" s="131"/>
      <c r="AM206" s="131"/>
      <c r="AN206" s="131"/>
      <c r="AO206" s="131"/>
      <c r="AP206" s="131"/>
      <c r="AQ206" s="131"/>
      <c r="AR206" s="131"/>
      <c r="AS206" s="131"/>
      <c r="AT206" s="131"/>
      <c r="AU206" s="131"/>
      <c r="AV206" s="131"/>
      <c r="AW206" s="131"/>
      <c r="AX206" s="131"/>
      <c r="AY206" s="131"/>
      <c r="AZ206" s="131"/>
      <c r="BA206" s="131"/>
      <c r="BB206" s="131"/>
      <c r="BC206" s="131"/>
      <c r="BD206" s="131"/>
      <c r="BE206" s="131"/>
      <c r="BF206" s="131"/>
      <c r="BG206" s="131"/>
      <c r="BH206" s="131"/>
      <c r="BI206" s="131"/>
      <c r="BJ206" s="131"/>
      <c r="BK206" s="131"/>
      <c r="BL206" s="131"/>
      <c r="BM206" s="131"/>
      <c r="BN206" s="131"/>
      <c r="BO206" s="131"/>
      <c r="BP206" s="131"/>
      <c r="BQ206" s="131"/>
      <c r="BR206" s="131"/>
      <c r="BS206" s="131"/>
      <c r="BT206" s="131"/>
      <c r="BU206" s="131"/>
      <c r="BV206" s="131"/>
      <c r="BW206" s="131"/>
      <c r="BX206" s="131"/>
      <c r="BY206" s="131"/>
      <c r="BZ206" s="131"/>
      <c r="CA206" s="131"/>
      <c r="CB206" s="131"/>
      <c r="CC206" s="131"/>
      <c r="CD206" s="131"/>
      <c r="CE206" s="131"/>
      <c r="CF206" s="131"/>
      <c r="CG206" s="131"/>
      <c r="CH206" s="131"/>
      <c r="CI206" s="131"/>
      <c r="CJ206" s="131"/>
      <c r="CK206" s="131"/>
      <c r="CL206" s="131"/>
      <c r="CM206" s="131"/>
      <c r="CN206" s="131"/>
      <c r="CO206" s="131"/>
      <c r="CP206" s="131"/>
      <c r="CQ206" s="131"/>
      <c r="CR206" s="131"/>
      <c r="CS206" s="131"/>
    </row>
    <row r="207" spans="3:98" hidden="1" x14ac:dyDescent="0.35">
      <c r="C207" s="77" t="str">
        <f>C26</f>
        <v>A.2. Total replacement costs (reinvestment costs)</v>
      </c>
      <c r="D207" s="557" t="s">
        <v>23</v>
      </c>
      <c r="E207" s="492">
        <f t="shared" ref="E207:F207" si="146">SUM(E208:E214)</f>
        <v>0</v>
      </c>
      <c r="F207" s="492">
        <f t="shared" si="146"/>
        <v>0</v>
      </c>
      <c r="G207" s="492">
        <f t="shared" ref="G207:AJ207" si="147">SUM(G208:G214)</f>
        <v>0</v>
      </c>
      <c r="H207" s="492">
        <f t="shared" si="147"/>
        <v>0</v>
      </c>
      <c r="I207" s="492">
        <f t="shared" si="147"/>
        <v>0</v>
      </c>
      <c r="J207" s="492">
        <f t="shared" si="147"/>
        <v>0</v>
      </c>
      <c r="K207" s="492">
        <f t="shared" si="147"/>
        <v>0</v>
      </c>
      <c r="L207" s="492">
        <f t="shared" si="147"/>
        <v>0</v>
      </c>
      <c r="M207" s="492">
        <f t="shared" si="147"/>
        <v>0</v>
      </c>
      <c r="N207" s="492">
        <f t="shared" si="147"/>
        <v>0</v>
      </c>
      <c r="O207" s="492">
        <f t="shared" si="147"/>
        <v>0</v>
      </c>
      <c r="P207" s="492">
        <f t="shared" si="147"/>
        <v>0</v>
      </c>
      <c r="Q207" s="492">
        <f t="shared" si="147"/>
        <v>0</v>
      </c>
      <c r="R207" s="492">
        <f t="shared" si="147"/>
        <v>0</v>
      </c>
      <c r="S207" s="492">
        <f t="shared" si="147"/>
        <v>0</v>
      </c>
      <c r="T207" s="492">
        <f t="shared" si="147"/>
        <v>0</v>
      </c>
      <c r="U207" s="492">
        <f t="shared" si="147"/>
        <v>0</v>
      </c>
      <c r="V207" s="492">
        <f t="shared" si="147"/>
        <v>0</v>
      </c>
      <c r="W207" s="492">
        <f t="shared" si="147"/>
        <v>0</v>
      </c>
      <c r="X207" s="492">
        <f t="shared" si="147"/>
        <v>0</v>
      </c>
      <c r="Y207" s="492">
        <f t="shared" si="147"/>
        <v>0</v>
      </c>
      <c r="Z207" s="492">
        <f t="shared" si="147"/>
        <v>0</v>
      </c>
      <c r="AA207" s="492">
        <f t="shared" si="147"/>
        <v>0</v>
      </c>
      <c r="AB207" s="492">
        <f t="shared" si="147"/>
        <v>0</v>
      </c>
      <c r="AC207" s="492">
        <f t="shared" si="147"/>
        <v>0</v>
      </c>
      <c r="AD207" s="492">
        <f t="shared" si="147"/>
        <v>0</v>
      </c>
      <c r="AE207" s="492">
        <f t="shared" si="147"/>
        <v>0</v>
      </c>
      <c r="AF207" s="492">
        <f t="shared" si="147"/>
        <v>0</v>
      </c>
      <c r="AG207" s="492">
        <f t="shared" si="147"/>
        <v>0</v>
      </c>
      <c r="AH207" s="492">
        <f t="shared" si="147"/>
        <v>0</v>
      </c>
      <c r="AI207" s="492">
        <f t="shared" si="147"/>
        <v>0</v>
      </c>
      <c r="AJ207" s="492">
        <f t="shared" si="147"/>
        <v>0</v>
      </c>
      <c r="AK207" s="492">
        <f t="shared" ref="AK207:BP207" si="148">SUM(AK208:AK214)</f>
        <v>0</v>
      </c>
      <c r="AL207" s="492">
        <f t="shared" si="148"/>
        <v>0</v>
      </c>
      <c r="AM207" s="492">
        <f t="shared" si="148"/>
        <v>0</v>
      </c>
      <c r="AN207" s="492">
        <f t="shared" si="148"/>
        <v>0</v>
      </c>
      <c r="AO207" s="492">
        <f t="shared" si="148"/>
        <v>0</v>
      </c>
      <c r="AP207" s="492">
        <f t="shared" si="148"/>
        <v>0</v>
      </c>
      <c r="AQ207" s="492">
        <f t="shared" si="148"/>
        <v>0</v>
      </c>
      <c r="AR207" s="492">
        <f t="shared" si="148"/>
        <v>0</v>
      </c>
      <c r="AS207" s="492">
        <f t="shared" si="148"/>
        <v>0</v>
      </c>
      <c r="AT207" s="492">
        <f t="shared" si="148"/>
        <v>0</v>
      </c>
      <c r="AU207" s="492">
        <f t="shared" si="148"/>
        <v>0</v>
      </c>
      <c r="AV207" s="492">
        <f t="shared" si="148"/>
        <v>0</v>
      </c>
      <c r="AW207" s="492">
        <f t="shared" si="148"/>
        <v>0</v>
      </c>
      <c r="AX207" s="492">
        <f t="shared" si="148"/>
        <v>0</v>
      </c>
      <c r="AY207" s="492">
        <f t="shared" si="148"/>
        <v>0</v>
      </c>
      <c r="AZ207" s="492">
        <f t="shared" si="148"/>
        <v>0</v>
      </c>
      <c r="BA207" s="492">
        <f t="shared" si="148"/>
        <v>0</v>
      </c>
      <c r="BB207" s="492">
        <f t="shared" si="148"/>
        <v>0</v>
      </c>
      <c r="BC207" s="492">
        <f t="shared" si="148"/>
        <v>0</v>
      </c>
      <c r="BD207" s="492">
        <f t="shared" si="148"/>
        <v>0</v>
      </c>
      <c r="BE207" s="492">
        <f t="shared" si="148"/>
        <v>0</v>
      </c>
      <c r="BF207" s="492">
        <f t="shared" si="148"/>
        <v>0</v>
      </c>
      <c r="BG207" s="492">
        <f t="shared" si="148"/>
        <v>0</v>
      </c>
      <c r="BH207" s="492">
        <f t="shared" si="148"/>
        <v>0</v>
      </c>
      <c r="BI207" s="492">
        <f t="shared" si="148"/>
        <v>0</v>
      </c>
      <c r="BJ207" s="492">
        <f t="shared" si="148"/>
        <v>0</v>
      </c>
      <c r="BK207" s="492">
        <f t="shared" si="148"/>
        <v>0</v>
      </c>
      <c r="BL207" s="492">
        <f t="shared" si="148"/>
        <v>0</v>
      </c>
      <c r="BM207" s="492">
        <f t="shared" si="148"/>
        <v>0</v>
      </c>
      <c r="BN207" s="492">
        <f t="shared" si="148"/>
        <v>0</v>
      </c>
      <c r="BO207" s="492">
        <f t="shared" si="148"/>
        <v>0</v>
      </c>
      <c r="BP207" s="492">
        <f t="shared" si="148"/>
        <v>0</v>
      </c>
      <c r="BQ207" s="492">
        <f t="shared" ref="BQ207:CS207" si="149">SUM(BQ208:BQ214)</f>
        <v>0</v>
      </c>
      <c r="BR207" s="492">
        <f t="shared" si="149"/>
        <v>0</v>
      </c>
      <c r="BS207" s="492">
        <f t="shared" si="149"/>
        <v>0</v>
      </c>
      <c r="BT207" s="492">
        <f t="shared" si="149"/>
        <v>0</v>
      </c>
      <c r="BU207" s="492">
        <f t="shared" si="149"/>
        <v>0</v>
      </c>
      <c r="BV207" s="492">
        <f t="shared" si="149"/>
        <v>0</v>
      </c>
      <c r="BW207" s="492">
        <f t="shared" si="149"/>
        <v>0</v>
      </c>
      <c r="BX207" s="492">
        <f t="shared" si="149"/>
        <v>0</v>
      </c>
      <c r="BY207" s="492">
        <f t="shared" si="149"/>
        <v>0</v>
      </c>
      <c r="BZ207" s="492">
        <f t="shared" si="149"/>
        <v>0</v>
      </c>
      <c r="CA207" s="492">
        <f t="shared" si="149"/>
        <v>0</v>
      </c>
      <c r="CB207" s="492">
        <f t="shared" si="149"/>
        <v>0</v>
      </c>
      <c r="CC207" s="492">
        <f t="shared" si="149"/>
        <v>0</v>
      </c>
      <c r="CD207" s="492">
        <f t="shared" si="149"/>
        <v>0</v>
      </c>
      <c r="CE207" s="492">
        <f t="shared" si="149"/>
        <v>0</v>
      </c>
      <c r="CF207" s="492">
        <f t="shared" si="149"/>
        <v>0</v>
      </c>
      <c r="CG207" s="492">
        <f t="shared" si="149"/>
        <v>0</v>
      </c>
      <c r="CH207" s="492">
        <f t="shared" si="149"/>
        <v>0</v>
      </c>
      <c r="CI207" s="492">
        <f t="shared" si="149"/>
        <v>0</v>
      </c>
      <c r="CJ207" s="492">
        <f t="shared" si="149"/>
        <v>0</v>
      </c>
      <c r="CK207" s="492">
        <f t="shared" si="149"/>
        <v>0</v>
      </c>
      <c r="CL207" s="492">
        <f t="shared" si="149"/>
        <v>0</v>
      </c>
      <c r="CM207" s="492">
        <f t="shared" si="149"/>
        <v>0</v>
      </c>
      <c r="CN207" s="492">
        <f t="shared" si="149"/>
        <v>0</v>
      </c>
      <c r="CO207" s="492">
        <f t="shared" si="149"/>
        <v>0</v>
      </c>
      <c r="CP207" s="492">
        <f t="shared" si="149"/>
        <v>0</v>
      </c>
      <c r="CQ207" s="492">
        <f t="shared" si="149"/>
        <v>0</v>
      </c>
      <c r="CR207" s="492">
        <f t="shared" si="149"/>
        <v>0</v>
      </c>
      <c r="CS207" s="492">
        <f t="shared" si="149"/>
        <v>0</v>
      </c>
      <c r="CT207" s="13"/>
    </row>
    <row r="208" spans="3:98" hidden="1" x14ac:dyDescent="0.35">
      <c r="C208" s="81" t="str">
        <f t="shared" ref="C208:C214" si="150">IF(OR(ISBLANK(C27),C27="Spare"),"",C27)</f>
        <v/>
      </c>
      <c r="D208" s="17" t="str">
        <f t="shared" ref="D208:D214" si="151">D27</f>
        <v/>
      </c>
      <c r="E208" s="492">
        <f>G208+NPV(G.Asm!$F$40,H208:INDEX(H208:CS208,RP))</f>
        <v>0</v>
      </c>
      <c r="F208" s="492">
        <f t="shared" ref="F208:F214" si="152">SUMIF($G$4:$CS$4,"&lt;="&amp;RP,G208:CS208)</f>
        <v>0</v>
      </c>
      <c r="G208" s="66">
        <f t="shared" ref="G208:AL208" si="153">IFERROR($D208*G27,0)</f>
        <v>0</v>
      </c>
      <c r="H208" s="66">
        <f t="shared" si="153"/>
        <v>0</v>
      </c>
      <c r="I208" s="66">
        <f t="shared" si="153"/>
        <v>0</v>
      </c>
      <c r="J208" s="66">
        <f t="shared" si="153"/>
        <v>0</v>
      </c>
      <c r="K208" s="66">
        <f t="shared" si="153"/>
        <v>0</v>
      </c>
      <c r="L208" s="66">
        <f t="shared" si="153"/>
        <v>0</v>
      </c>
      <c r="M208" s="66">
        <f t="shared" si="153"/>
        <v>0</v>
      </c>
      <c r="N208" s="66">
        <f t="shared" si="153"/>
        <v>0</v>
      </c>
      <c r="O208" s="66">
        <f t="shared" si="153"/>
        <v>0</v>
      </c>
      <c r="P208" s="66">
        <f t="shared" si="153"/>
        <v>0</v>
      </c>
      <c r="Q208" s="66">
        <f t="shared" si="153"/>
        <v>0</v>
      </c>
      <c r="R208" s="66">
        <f t="shared" si="153"/>
        <v>0</v>
      </c>
      <c r="S208" s="66">
        <f t="shared" si="153"/>
        <v>0</v>
      </c>
      <c r="T208" s="66">
        <f t="shared" si="153"/>
        <v>0</v>
      </c>
      <c r="U208" s="66">
        <f t="shared" si="153"/>
        <v>0</v>
      </c>
      <c r="V208" s="66">
        <f t="shared" si="153"/>
        <v>0</v>
      </c>
      <c r="W208" s="66">
        <f t="shared" si="153"/>
        <v>0</v>
      </c>
      <c r="X208" s="66">
        <f t="shared" si="153"/>
        <v>0</v>
      </c>
      <c r="Y208" s="66">
        <f t="shared" si="153"/>
        <v>0</v>
      </c>
      <c r="Z208" s="66">
        <f t="shared" si="153"/>
        <v>0</v>
      </c>
      <c r="AA208" s="66">
        <f t="shared" si="153"/>
        <v>0</v>
      </c>
      <c r="AB208" s="66">
        <f t="shared" si="153"/>
        <v>0</v>
      </c>
      <c r="AC208" s="66">
        <f t="shared" si="153"/>
        <v>0</v>
      </c>
      <c r="AD208" s="66">
        <f t="shared" si="153"/>
        <v>0</v>
      </c>
      <c r="AE208" s="66">
        <f t="shared" si="153"/>
        <v>0</v>
      </c>
      <c r="AF208" s="66">
        <f t="shared" si="153"/>
        <v>0</v>
      </c>
      <c r="AG208" s="66">
        <f t="shared" si="153"/>
        <v>0</v>
      </c>
      <c r="AH208" s="66">
        <f t="shared" si="153"/>
        <v>0</v>
      </c>
      <c r="AI208" s="66">
        <f t="shared" si="153"/>
        <v>0</v>
      </c>
      <c r="AJ208" s="66">
        <f t="shared" si="153"/>
        <v>0</v>
      </c>
      <c r="AK208" s="66">
        <f t="shared" si="153"/>
        <v>0</v>
      </c>
      <c r="AL208" s="66">
        <f t="shared" si="153"/>
        <v>0</v>
      </c>
      <c r="AM208" s="66">
        <f t="shared" ref="AM208:BR208" si="154">IFERROR($D208*AM27,0)</f>
        <v>0</v>
      </c>
      <c r="AN208" s="66">
        <f t="shared" si="154"/>
        <v>0</v>
      </c>
      <c r="AO208" s="66">
        <f t="shared" si="154"/>
        <v>0</v>
      </c>
      <c r="AP208" s="66">
        <f t="shared" si="154"/>
        <v>0</v>
      </c>
      <c r="AQ208" s="66">
        <f t="shared" si="154"/>
        <v>0</v>
      </c>
      <c r="AR208" s="66">
        <f t="shared" si="154"/>
        <v>0</v>
      </c>
      <c r="AS208" s="66">
        <f t="shared" si="154"/>
        <v>0</v>
      </c>
      <c r="AT208" s="66">
        <f t="shared" si="154"/>
        <v>0</v>
      </c>
      <c r="AU208" s="66">
        <f t="shared" si="154"/>
        <v>0</v>
      </c>
      <c r="AV208" s="66">
        <f t="shared" si="154"/>
        <v>0</v>
      </c>
      <c r="AW208" s="66">
        <f t="shared" si="154"/>
        <v>0</v>
      </c>
      <c r="AX208" s="66">
        <f t="shared" si="154"/>
        <v>0</v>
      </c>
      <c r="AY208" s="66">
        <f t="shared" si="154"/>
        <v>0</v>
      </c>
      <c r="AZ208" s="66">
        <f t="shared" si="154"/>
        <v>0</v>
      </c>
      <c r="BA208" s="66">
        <f t="shared" si="154"/>
        <v>0</v>
      </c>
      <c r="BB208" s="66">
        <f t="shared" si="154"/>
        <v>0</v>
      </c>
      <c r="BC208" s="66">
        <f t="shared" si="154"/>
        <v>0</v>
      </c>
      <c r="BD208" s="66">
        <f t="shared" si="154"/>
        <v>0</v>
      </c>
      <c r="BE208" s="66">
        <f t="shared" si="154"/>
        <v>0</v>
      </c>
      <c r="BF208" s="66">
        <f t="shared" si="154"/>
        <v>0</v>
      </c>
      <c r="BG208" s="66">
        <f t="shared" si="154"/>
        <v>0</v>
      </c>
      <c r="BH208" s="66">
        <f t="shared" si="154"/>
        <v>0</v>
      </c>
      <c r="BI208" s="66">
        <f t="shared" si="154"/>
        <v>0</v>
      </c>
      <c r="BJ208" s="66">
        <f t="shared" si="154"/>
        <v>0</v>
      </c>
      <c r="BK208" s="66">
        <f t="shared" si="154"/>
        <v>0</v>
      </c>
      <c r="BL208" s="66">
        <f t="shared" si="154"/>
        <v>0</v>
      </c>
      <c r="BM208" s="66">
        <f t="shared" si="154"/>
        <v>0</v>
      </c>
      <c r="BN208" s="66">
        <f t="shared" si="154"/>
        <v>0</v>
      </c>
      <c r="BO208" s="66">
        <f t="shared" si="154"/>
        <v>0</v>
      </c>
      <c r="BP208" s="66">
        <f t="shared" si="154"/>
        <v>0</v>
      </c>
      <c r="BQ208" s="66">
        <f t="shared" si="154"/>
        <v>0</v>
      </c>
      <c r="BR208" s="66">
        <f t="shared" si="154"/>
        <v>0</v>
      </c>
      <c r="BS208" s="66">
        <f t="shared" ref="BS208:CS208" si="155">IFERROR($D208*BS27,0)</f>
        <v>0</v>
      </c>
      <c r="BT208" s="66">
        <f t="shared" si="155"/>
        <v>0</v>
      </c>
      <c r="BU208" s="66">
        <f t="shared" si="155"/>
        <v>0</v>
      </c>
      <c r="BV208" s="66">
        <f t="shared" si="155"/>
        <v>0</v>
      </c>
      <c r="BW208" s="66">
        <f t="shared" si="155"/>
        <v>0</v>
      </c>
      <c r="BX208" s="66">
        <f t="shared" si="155"/>
        <v>0</v>
      </c>
      <c r="BY208" s="66">
        <f t="shared" si="155"/>
        <v>0</v>
      </c>
      <c r="BZ208" s="66">
        <f t="shared" si="155"/>
        <v>0</v>
      </c>
      <c r="CA208" s="66">
        <f t="shared" si="155"/>
        <v>0</v>
      </c>
      <c r="CB208" s="66">
        <f t="shared" si="155"/>
        <v>0</v>
      </c>
      <c r="CC208" s="66">
        <f t="shared" si="155"/>
        <v>0</v>
      </c>
      <c r="CD208" s="66">
        <f t="shared" si="155"/>
        <v>0</v>
      </c>
      <c r="CE208" s="66">
        <f t="shared" si="155"/>
        <v>0</v>
      </c>
      <c r="CF208" s="66">
        <f t="shared" si="155"/>
        <v>0</v>
      </c>
      <c r="CG208" s="66">
        <f t="shared" si="155"/>
        <v>0</v>
      </c>
      <c r="CH208" s="66">
        <f t="shared" si="155"/>
        <v>0</v>
      </c>
      <c r="CI208" s="66">
        <f t="shared" si="155"/>
        <v>0</v>
      </c>
      <c r="CJ208" s="66">
        <f t="shared" si="155"/>
        <v>0</v>
      </c>
      <c r="CK208" s="66">
        <f t="shared" si="155"/>
        <v>0</v>
      </c>
      <c r="CL208" s="66">
        <f t="shared" si="155"/>
        <v>0</v>
      </c>
      <c r="CM208" s="66">
        <f t="shared" si="155"/>
        <v>0</v>
      </c>
      <c r="CN208" s="66">
        <f t="shared" si="155"/>
        <v>0</v>
      </c>
      <c r="CO208" s="66">
        <f t="shared" si="155"/>
        <v>0</v>
      </c>
      <c r="CP208" s="66">
        <f t="shared" si="155"/>
        <v>0</v>
      </c>
      <c r="CQ208" s="66">
        <f t="shared" si="155"/>
        <v>0</v>
      </c>
      <c r="CR208" s="66">
        <f t="shared" si="155"/>
        <v>0</v>
      </c>
      <c r="CS208" s="66">
        <f t="shared" si="155"/>
        <v>0</v>
      </c>
    </row>
    <row r="209" spans="3:98" hidden="1" x14ac:dyDescent="0.35">
      <c r="C209" s="81" t="str">
        <f t="shared" si="150"/>
        <v/>
      </c>
      <c r="D209" s="17" t="str">
        <f t="shared" si="151"/>
        <v/>
      </c>
      <c r="E209" s="492">
        <f>G209+NPV(G.Asm!$F$40,H209:INDEX(H209:CS209,RP))</f>
        <v>0</v>
      </c>
      <c r="F209" s="492">
        <f t="shared" si="152"/>
        <v>0</v>
      </c>
      <c r="G209" s="66">
        <f t="shared" ref="G209:AL209" si="156">IFERROR($D209*G28,0)</f>
        <v>0</v>
      </c>
      <c r="H209" s="66">
        <f t="shared" si="156"/>
        <v>0</v>
      </c>
      <c r="I209" s="66">
        <f t="shared" si="156"/>
        <v>0</v>
      </c>
      <c r="J209" s="66">
        <f t="shared" si="156"/>
        <v>0</v>
      </c>
      <c r="K209" s="66">
        <f t="shared" si="156"/>
        <v>0</v>
      </c>
      <c r="L209" s="66">
        <f t="shared" si="156"/>
        <v>0</v>
      </c>
      <c r="M209" s="66">
        <f t="shared" si="156"/>
        <v>0</v>
      </c>
      <c r="N209" s="66">
        <f t="shared" si="156"/>
        <v>0</v>
      </c>
      <c r="O209" s="66">
        <f t="shared" si="156"/>
        <v>0</v>
      </c>
      <c r="P209" s="66">
        <f t="shared" si="156"/>
        <v>0</v>
      </c>
      <c r="Q209" s="66">
        <f t="shared" si="156"/>
        <v>0</v>
      </c>
      <c r="R209" s="66">
        <f t="shared" si="156"/>
        <v>0</v>
      </c>
      <c r="S209" s="66">
        <f t="shared" si="156"/>
        <v>0</v>
      </c>
      <c r="T209" s="66">
        <f t="shared" si="156"/>
        <v>0</v>
      </c>
      <c r="U209" s="66">
        <f t="shared" si="156"/>
        <v>0</v>
      </c>
      <c r="V209" s="66">
        <f t="shared" si="156"/>
        <v>0</v>
      </c>
      <c r="W209" s="66">
        <f t="shared" si="156"/>
        <v>0</v>
      </c>
      <c r="X209" s="66">
        <f t="shared" si="156"/>
        <v>0</v>
      </c>
      <c r="Y209" s="66">
        <f t="shared" si="156"/>
        <v>0</v>
      </c>
      <c r="Z209" s="66">
        <f t="shared" si="156"/>
        <v>0</v>
      </c>
      <c r="AA209" s="66">
        <f t="shared" si="156"/>
        <v>0</v>
      </c>
      <c r="AB209" s="66">
        <f t="shared" si="156"/>
        <v>0</v>
      </c>
      <c r="AC209" s="66">
        <f t="shared" si="156"/>
        <v>0</v>
      </c>
      <c r="AD209" s="66">
        <f t="shared" si="156"/>
        <v>0</v>
      </c>
      <c r="AE209" s="66">
        <f t="shared" si="156"/>
        <v>0</v>
      </c>
      <c r="AF209" s="66">
        <f t="shared" si="156"/>
        <v>0</v>
      </c>
      <c r="AG209" s="66">
        <f t="shared" si="156"/>
        <v>0</v>
      </c>
      <c r="AH209" s="66">
        <f t="shared" si="156"/>
        <v>0</v>
      </c>
      <c r="AI209" s="66">
        <f t="shared" si="156"/>
        <v>0</v>
      </c>
      <c r="AJ209" s="66">
        <f t="shared" si="156"/>
        <v>0</v>
      </c>
      <c r="AK209" s="66">
        <f t="shared" si="156"/>
        <v>0</v>
      </c>
      <c r="AL209" s="66">
        <f t="shared" si="156"/>
        <v>0</v>
      </c>
      <c r="AM209" s="66">
        <f t="shared" ref="AM209:BR209" si="157">IFERROR($D209*AM28,0)</f>
        <v>0</v>
      </c>
      <c r="AN209" s="66">
        <f t="shared" si="157"/>
        <v>0</v>
      </c>
      <c r="AO209" s="66">
        <f t="shared" si="157"/>
        <v>0</v>
      </c>
      <c r="AP209" s="66">
        <f t="shared" si="157"/>
        <v>0</v>
      </c>
      <c r="AQ209" s="66">
        <f t="shared" si="157"/>
        <v>0</v>
      </c>
      <c r="AR209" s="66">
        <f t="shared" si="157"/>
        <v>0</v>
      </c>
      <c r="AS209" s="66">
        <f t="shared" si="157"/>
        <v>0</v>
      </c>
      <c r="AT209" s="66">
        <f t="shared" si="157"/>
        <v>0</v>
      </c>
      <c r="AU209" s="66">
        <f t="shared" si="157"/>
        <v>0</v>
      </c>
      <c r="AV209" s="66">
        <f t="shared" si="157"/>
        <v>0</v>
      </c>
      <c r="AW209" s="66">
        <f t="shared" si="157"/>
        <v>0</v>
      </c>
      <c r="AX209" s="66">
        <f t="shared" si="157"/>
        <v>0</v>
      </c>
      <c r="AY209" s="66">
        <f t="shared" si="157"/>
        <v>0</v>
      </c>
      <c r="AZ209" s="66">
        <f t="shared" si="157"/>
        <v>0</v>
      </c>
      <c r="BA209" s="66">
        <f t="shared" si="157"/>
        <v>0</v>
      </c>
      <c r="BB209" s="66">
        <f t="shared" si="157"/>
        <v>0</v>
      </c>
      <c r="BC209" s="66">
        <f t="shared" si="157"/>
        <v>0</v>
      </c>
      <c r="BD209" s="66">
        <f t="shared" si="157"/>
        <v>0</v>
      </c>
      <c r="BE209" s="66">
        <f t="shared" si="157"/>
        <v>0</v>
      </c>
      <c r="BF209" s="66">
        <f t="shared" si="157"/>
        <v>0</v>
      </c>
      <c r="BG209" s="66">
        <f t="shared" si="157"/>
        <v>0</v>
      </c>
      <c r="BH209" s="66">
        <f t="shared" si="157"/>
        <v>0</v>
      </c>
      <c r="BI209" s="66">
        <f t="shared" si="157"/>
        <v>0</v>
      </c>
      <c r="BJ209" s="66">
        <f t="shared" si="157"/>
        <v>0</v>
      </c>
      <c r="BK209" s="66">
        <f t="shared" si="157"/>
        <v>0</v>
      </c>
      <c r="BL209" s="66">
        <f t="shared" si="157"/>
        <v>0</v>
      </c>
      <c r="BM209" s="66">
        <f t="shared" si="157"/>
        <v>0</v>
      </c>
      <c r="BN209" s="66">
        <f t="shared" si="157"/>
        <v>0</v>
      </c>
      <c r="BO209" s="66">
        <f t="shared" si="157"/>
        <v>0</v>
      </c>
      <c r="BP209" s="66">
        <f t="shared" si="157"/>
        <v>0</v>
      </c>
      <c r="BQ209" s="66">
        <f t="shared" si="157"/>
        <v>0</v>
      </c>
      <c r="BR209" s="66">
        <f t="shared" si="157"/>
        <v>0</v>
      </c>
      <c r="BS209" s="66">
        <f t="shared" ref="BS209:CS209" si="158">IFERROR($D209*BS28,0)</f>
        <v>0</v>
      </c>
      <c r="BT209" s="66">
        <f t="shared" si="158"/>
        <v>0</v>
      </c>
      <c r="BU209" s="66">
        <f t="shared" si="158"/>
        <v>0</v>
      </c>
      <c r="BV209" s="66">
        <f t="shared" si="158"/>
        <v>0</v>
      </c>
      <c r="BW209" s="66">
        <f t="shared" si="158"/>
        <v>0</v>
      </c>
      <c r="BX209" s="66">
        <f t="shared" si="158"/>
        <v>0</v>
      </c>
      <c r="BY209" s="66">
        <f t="shared" si="158"/>
        <v>0</v>
      </c>
      <c r="BZ209" s="66">
        <f t="shared" si="158"/>
        <v>0</v>
      </c>
      <c r="CA209" s="66">
        <f t="shared" si="158"/>
        <v>0</v>
      </c>
      <c r="CB209" s="66">
        <f t="shared" si="158"/>
        <v>0</v>
      </c>
      <c r="CC209" s="66">
        <f t="shared" si="158"/>
        <v>0</v>
      </c>
      <c r="CD209" s="66">
        <f t="shared" si="158"/>
        <v>0</v>
      </c>
      <c r="CE209" s="66">
        <f t="shared" si="158"/>
        <v>0</v>
      </c>
      <c r="CF209" s="66">
        <f t="shared" si="158"/>
        <v>0</v>
      </c>
      <c r="CG209" s="66">
        <f t="shared" si="158"/>
        <v>0</v>
      </c>
      <c r="CH209" s="66">
        <f t="shared" si="158"/>
        <v>0</v>
      </c>
      <c r="CI209" s="66">
        <f t="shared" si="158"/>
        <v>0</v>
      </c>
      <c r="CJ209" s="66">
        <f t="shared" si="158"/>
        <v>0</v>
      </c>
      <c r="CK209" s="66">
        <f t="shared" si="158"/>
        <v>0</v>
      </c>
      <c r="CL209" s="66">
        <f t="shared" si="158"/>
        <v>0</v>
      </c>
      <c r="CM209" s="66">
        <f t="shared" si="158"/>
        <v>0</v>
      </c>
      <c r="CN209" s="66">
        <f t="shared" si="158"/>
        <v>0</v>
      </c>
      <c r="CO209" s="66">
        <f t="shared" si="158"/>
        <v>0</v>
      </c>
      <c r="CP209" s="66">
        <f t="shared" si="158"/>
        <v>0</v>
      </c>
      <c r="CQ209" s="66">
        <f t="shared" si="158"/>
        <v>0</v>
      </c>
      <c r="CR209" s="66">
        <f t="shared" si="158"/>
        <v>0</v>
      </c>
      <c r="CS209" s="66">
        <f t="shared" si="158"/>
        <v>0</v>
      </c>
    </row>
    <row r="210" spans="3:98" hidden="1" x14ac:dyDescent="0.35">
      <c r="C210" s="81" t="str">
        <f t="shared" si="150"/>
        <v/>
      </c>
      <c r="D210" s="17" t="str">
        <f t="shared" si="151"/>
        <v/>
      </c>
      <c r="E210" s="492">
        <f>G210+NPV(G.Asm!$F$40,H210:INDEX(H210:CS210,RP))</f>
        <v>0</v>
      </c>
      <c r="F210" s="492">
        <f t="shared" si="152"/>
        <v>0</v>
      </c>
      <c r="G210" s="66">
        <f t="shared" ref="G210:AL210" si="159">IFERROR($D210*G29,0)</f>
        <v>0</v>
      </c>
      <c r="H210" s="66">
        <f t="shared" si="159"/>
        <v>0</v>
      </c>
      <c r="I210" s="66">
        <f t="shared" si="159"/>
        <v>0</v>
      </c>
      <c r="J210" s="66">
        <f t="shared" si="159"/>
        <v>0</v>
      </c>
      <c r="K210" s="66">
        <f t="shared" si="159"/>
        <v>0</v>
      </c>
      <c r="L210" s="66">
        <f t="shared" si="159"/>
        <v>0</v>
      </c>
      <c r="M210" s="66">
        <f t="shared" si="159"/>
        <v>0</v>
      </c>
      <c r="N210" s="66">
        <f t="shared" si="159"/>
        <v>0</v>
      </c>
      <c r="O210" s="66">
        <f t="shared" si="159"/>
        <v>0</v>
      </c>
      <c r="P210" s="66">
        <f t="shared" si="159"/>
        <v>0</v>
      </c>
      <c r="Q210" s="66">
        <f t="shared" si="159"/>
        <v>0</v>
      </c>
      <c r="R210" s="66">
        <f t="shared" si="159"/>
        <v>0</v>
      </c>
      <c r="S210" s="66">
        <f t="shared" si="159"/>
        <v>0</v>
      </c>
      <c r="T210" s="66">
        <f t="shared" si="159"/>
        <v>0</v>
      </c>
      <c r="U210" s="66">
        <f t="shared" si="159"/>
        <v>0</v>
      </c>
      <c r="V210" s="66">
        <f t="shared" si="159"/>
        <v>0</v>
      </c>
      <c r="W210" s="66">
        <f t="shared" si="159"/>
        <v>0</v>
      </c>
      <c r="X210" s="66">
        <f t="shared" si="159"/>
        <v>0</v>
      </c>
      <c r="Y210" s="66">
        <f t="shared" si="159"/>
        <v>0</v>
      </c>
      <c r="Z210" s="66">
        <f t="shared" si="159"/>
        <v>0</v>
      </c>
      <c r="AA210" s="66">
        <f t="shared" si="159"/>
        <v>0</v>
      </c>
      <c r="AB210" s="66">
        <f t="shared" si="159"/>
        <v>0</v>
      </c>
      <c r="AC210" s="66">
        <f t="shared" si="159"/>
        <v>0</v>
      </c>
      <c r="AD210" s="66">
        <f t="shared" si="159"/>
        <v>0</v>
      </c>
      <c r="AE210" s="66">
        <f t="shared" si="159"/>
        <v>0</v>
      </c>
      <c r="AF210" s="66">
        <f t="shared" si="159"/>
        <v>0</v>
      </c>
      <c r="AG210" s="66">
        <f t="shared" si="159"/>
        <v>0</v>
      </c>
      <c r="AH210" s="66">
        <f t="shared" si="159"/>
        <v>0</v>
      </c>
      <c r="AI210" s="66">
        <f t="shared" si="159"/>
        <v>0</v>
      </c>
      <c r="AJ210" s="66">
        <f t="shared" si="159"/>
        <v>0</v>
      </c>
      <c r="AK210" s="66">
        <f t="shared" si="159"/>
        <v>0</v>
      </c>
      <c r="AL210" s="66">
        <f t="shared" si="159"/>
        <v>0</v>
      </c>
      <c r="AM210" s="66">
        <f t="shared" ref="AM210:BR210" si="160">IFERROR($D210*AM29,0)</f>
        <v>0</v>
      </c>
      <c r="AN210" s="66">
        <f t="shared" si="160"/>
        <v>0</v>
      </c>
      <c r="AO210" s="66">
        <f t="shared" si="160"/>
        <v>0</v>
      </c>
      <c r="AP210" s="66">
        <f t="shared" si="160"/>
        <v>0</v>
      </c>
      <c r="AQ210" s="66">
        <f t="shared" si="160"/>
        <v>0</v>
      </c>
      <c r="AR210" s="66">
        <f t="shared" si="160"/>
        <v>0</v>
      </c>
      <c r="AS210" s="66">
        <f t="shared" si="160"/>
        <v>0</v>
      </c>
      <c r="AT210" s="66">
        <f t="shared" si="160"/>
        <v>0</v>
      </c>
      <c r="AU210" s="66">
        <f t="shared" si="160"/>
        <v>0</v>
      </c>
      <c r="AV210" s="66">
        <f t="shared" si="160"/>
        <v>0</v>
      </c>
      <c r="AW210" s="66">
        <f t="shared" si="160"/>
        <v>0</v>
      </c>
      <c r="AX210" s="66">
        <f t="shared" si="160"/>
        <v>0</v>
      </c>
      <c r="AY210" s="66">
        <f t="shared" si="160"/>
        <v>0</v>
      </c>
      <c r="AZ210" s="66">
        <f t="shared" si="160"/>
        <v>0</v>
      </c>
      <c r="BA210" s="66">
        <f t="shared" si="160"/>
        <v>0</v>
      </c>
      <c r="BB210" s="66">
        <f t="shared" si="160"/>
        <v>0</v>
      </c>
      <c r="BC210" s="66">
        <f t="shared" si="160"/>
        <v>0</v>
      </c>
      <c r="BD210" s="66">
        <f t="shared" si="160"/>
        <v>0</v>
      </c>
      <c r="BE210" s="66">
        <f t="shared" si="160"/>
        <v>0</v>
      </c>
      <c r="BF210" s="66">
        <f t="shared" si="160"/>
        <v>0</v>
      </c>
      <c r="BG210" s="66">
        <f t="shared" si="160"/>
        <v>0</v>
      </c>
      <c r="BH210" s="66">
        <f t="shared" si="160"/>
        <v>0</v>
      </c>
      <c r="BI210" s="66">
        <f t="shared" si="160"/>
        <v>0</v>
      </c>
      <c r="BJ210" s="66">
        <f t="shared" si="160"/>
        <v>0</v>
      </c>
      <c r="BK210" s="66">
        <f t="shared" si="160"/>
        <v>0</v>
      </c>
      <c r="BL210" s="66">
        <f t="shared" si="160"/>
        <v>0</v>
      </c>
      <c r="BM210" s="66">
        <f t="shared" si="160"/>
        <v>0</v>
      </c>
      <c r="BN210" s="66">
        <f t="shared" si="160"/>
        <v>0</v>
      </c>
      <c r="BO210" s="66">
        <f t="shared" si="160"/>
        <v>0</v>
      </c>
      <c r="BP210" s="66">
        <f t="shared" si="160"/>
        <v>0</v>
      </c>
      <c r="BQ210" s="66">
        <f t="shared" si="160"/>
        <v>0</v>
      </c>
      <c r="BR210" s="66">
        <f t="shared" si="160"/>
        <v>0</v>
      </c>
      <c r="BS210" s="66">
        <f t="shared" ref="BS210:CS210" si="161">IFERROR($D210*BS29,0)</f>
        <v>0</v>
      </c>
      <c r="BT210" s="66">
        <f t="shared" si="161"/>
        <v>0</v>
      </c>
      <c r="BU210" s="66">
        <f t="shared" si="161"/>
        <v>0</v>
      </c>
      <c r="BV210" s="66">
        <f t="shared" si="161"/>
        <v>0</v>
      </c>
      <c r="BW210" s="66">
        <f t="shared" si="161"/>
        <v>0</v>
      </c>
      <c r="BX210" s="66">
        <f t="shared" si="161"/>
        <v>0</v>
      </c>
      <c r="BY210" s="66">
        <f t="shared" si="161"/>
        <v>0</v>
      </c>
      <c r="BZ210" s="66">
        <f t="shared" si="161"/>
        <v>0</v>
      </c>
      <c r="CA210" s="66">
        <f t="shared" si="161"/>
        <v>0</v>
      </c>
      <c r="CB210" s="66">
        <f t="shared" si="161"/>
        <v>0</v>
      </c>
      <c r="CC210" s="66">
        <f t="shared" si="161"/>
        <v>0</v>
      </c>
      <c r="CD210" s="66">
        <f t="shared" si="161"/>
        <v>0</v>
      </c>
      <c r="CE210" s="66">
        <f t="shared" si="161"/>
        <v>0</v>
      </c>
      <c r="CF210" s="66">
        <f t="shared" si="161"/>
        <v>0</v>
      </c>
      <c r="CG210" s="66">
        <f t="shared" si="161"/>
        <v>0</v>
      </c>
      <c r="CH210" s="66">
        <f t="shared" si="161"/>
        <v>0</v>
      </c>
      <c r="CI210" s="66">
        <f t="shared" si="161"/>
        <v>0</v>
      </c>
      <c r="CJ210" s="66">
        <f t="shared" si="161"/>
        <v>0</v>
      </c>
      <c r="CK210" s="66">
        <f t="shared" si="161"/>
        <v>0</v>
      </c>
      <c r="CL210" s="66">
        <f t="shared" si="161"/>
        <v>0</v>
      </c>
      <c r="CM210" s="66">
        <f t="shared" si="161"/>
        <v>0</v>
      </c>
      <c r="CN210" s="66">
        <f t="shared" si="161"/>
        <v>0</v>
      </c>
      <c r="CO210" s="66">
        <f t="shared" si="161"/>
        <v>0</v>
      </c>
      <c r="CP210" s="66">
        <f t="shared" si="161"/>
        <v>0</v>
      </c>
      <c r="CQ210" s="66">
        <f t="shared" si="161"/>
        <v>0</v>
      </c>
      <c r="CR210" s="66">
        <f t="shared" si="161"/>
        <v>0</v>
      </c>
      <c r="CS210" s="66">
        <f t="shared" si="161"/>
        <v>0</v>
      </c>
    </row>
    <row r="211" spans="3:98" hidden="1" x14ac:dyDescent="0.35">
      <c r="C211" s="81" t="str">
        <f t="shared" si="150"/>
        <v/>
      </c>
      <c r="D211" s="17" t="str">
        <f t="shared" si="151"/>
        <v/>
      </c>
      <c r="E211" s="492">
        <f>G211+NPV(G.Asm!$F$40,H211:INDEX(H211:CS211,RP))</f>
        <v>0</v>
      </c>
      <c r="F211" s="492">
        <f t="shared" si="152"/>
        <v>0</v>
      </c>
      <c r="G211" s="66">
        <f t="shared" ref="G211:AL211" si="162">IFERROR($D211*G30,0)</f>
        <v>0</v>
      </c>
      <c r="H211" s="66">
        <f t="shared" si="162"/>
        <v>0</v>
      </c>
      <c r="I211" s="66">
        <f t="shared" si="162"/>
        <v>0</v>
      </c>
      <c r="J211" s="66">
        <f t="shared" si="162"/>
        <v>0</v>
      </c>
      <c r="K211" s="66">
        <f t="shared" si="162"/>
        <v>0</v>
      </c>
      <c r="L211" s="66">
        <f t="shared" si="162"/>
        <v>0</v>
      </c>
      <c r="M211" s="66">
        <f t="shared" si="162"/>
        <v>0</v>
      </c>
      <c r="N211" s="66">
        <f t="shared" si="162"/>
        <v>0</v>
      </c>
      <c r="O211" s="66">
        <f t="shared" si="162"/>
        <v>0</v>
      </c>
      <c r="P211" s="66">
        <f t="shared" si="162"/>
        <v>0</v>
      </c>
      <c r="Q211" s="66">
        <f t="shared" si="162"/>
        <v>0</v>
      </c>
      <c r="R211" s="66">
        <f t="shared" si="162"/>
        <v>0</v>
      </c>
      <c r="S211" s="66">
        <f t="shared" si="162"/>
        <v>0</v>
      </c>
      <c r="T211" s="66">
        <f t="shared" si="162"/>
        <v>0</v>
      </c>
      <c r="U211" s="66">
        <f t="shared" si="162"/>
        <v>0</v>
      </c>
      <c r="V211" s="66">
        <f t="shared" si="162"/>
        <v>0</v>
      </c>
      <c r="W211" s="66">
        <f t="shared" si="162"/>
        <v>0</v>
      </c>
      <c r="X211" s="66">
        <f t="shared" si="162"/>
        <v>0</v>
      </c>
      <c r="Y211" s="66">
        <f t="shared" si="162"/>
        <v>0</v>
      </c>
      <c r="Z211" s="66">
        <f t="shared" si="162"/>
        <v>0</v>
      </c>
      <c r="AA211" s="66">
        <f t="shared" si="162"/>
        <v>0</v>
      </c>
      <c r="AB211" s="66">
        <f t="shared" si="162"/>
        <v>0</v>
      </c>
      <c r="AC211" s="66">
        <f t="shared" si="162"/>
        <v>0</v>
      </c>
      <c r="AD211" s="66">
        <f t="shared" si="162"/>
        <v>0</v>
      </c>
      <c r="AE211" s="66">
        <f t="shared" si="162"/>
        <v>0</v>
      </c>
      <c r="AF211" s="66">
        <f t="shared" si="162"/>
        <v>0</v>
      </c>
      <c r="AG211" s="66">
        <f t="shared" si="162"/>
        <v>0</v>
      </c>
      <c r="AH211" s="66">
        <f t="shared" si="162"/>
        <v>0</v>
      </c>
      <c r="AI211" s="66">
        <f t="shared" si="162"/>
        <v>0</v>
      </c>
      <c r="AJ211" s="66">
        <f t="shared" si="162"/>
        <v>0</v>
      </c>
      <c r="AK211" s="66">
        <f t="shared" si="162"/>
        <v>0</v>
      </c>
      <c r="AL211" s="66">
        <f t="shared" si="162"/>
        <v>0</v>
      </c>
      <c r="AM211" s="66">
        <f t="shared" ref="AM211:BR211" si="163">IFERROR($D211*AM30,0)</f>
        <v>0</v>
      </c>
      <c r="AN211" s="66">
        <f t="shared" si="163"/>
        <v>0</v>
      </c>
      <c r="AO211" s="66">
        <f t="shared" si="163"/>
        <v>0</v>
      </c>
      <c r="AP211" s="66">
        <f t="shared" si="163"/>
        <v>0</v>
      </c>
      <c r="AQ211" s="66">
        <f t="shared" si="163"/>
        <v>0</v>
      </c>
      <c r="AR211" s="66">
        <f t="shared" si="163"/>
        <v>0</v>
      </c>
      <c r="AS211" s="66">
        <f t="shared" si="163"/>
        <v>0</v>
      </c>
      <c r="AT211" s="66">
        <f t="shared" si="163"/>
        <v>0</v>
      </c>
      <c r="AU211" s="66">
        <f t="shared" si="163"/>
        <v>0</v>
      </c>
      <c r="AV211" s="66">
        <f t="shared" si="163"/>
        <v>0</v>
      </c>
      <c r="AW211" s="66">
        <f t="shared" si="163"/>
        <v>0</v>
      </c>
      <c r="AX211" s="66">
        <f t="shared" si="163"/>
        <v>0</v>
      </c>
      <c r="AY211" s="66">
        <f t="shared" si="163"/>
        <v>0</v>
      </c>
      <c r="AZ211" s="66">
        <f t="shared" si="163"/>
        <v>0</v>
      </c>
      <c r="BA211" s="66">
        <f t="shared" si="163"/>
        <v>0</v>
      </c>
      <c r="BB211" s="66">
        <f t="shared" si="163"/>
        <v>0</v>
      </c>
      <c r="BC211" s="66">
        <f t="shared" si="163"/>
        <v>0</v>
      </c>
      <c r="BD211" s="66">
        <f t="shared" si="163"/>
        <v>0</v>
      </c>
      <c r="BE211" s="66">
        <f t="shared" si="163"/>
        <v>0</v>
      </c>
      <c r="BF211" s="66">
        <f t="shared" si="163"/>
        <v>0</v>
      </c>
      <c r="BG211" s="66">
        <f t="shared" si="163"/>
        <v>0</v>
      </c>
      <c r="BH211" s="66">
        <f t="shared" si="163"/>
        <v>0</v>
      </c>
      <c r="BI211" s="66">
        <f t="shared" si="163"/>
        <v>0</v>
      </c>
      <c r="BJ211" s="66">
        <f t="shared" si="163"/>
        <v>0</v>
      </c>
      <c r="BK211" s="66">
        <f t="shared" si="163"/>
        <v>0</v>
      </c>
      <c r="BL211" s="66">
        <f t="shared" si="163"/>
        <v>0</v>
      </c>
      <c r="BM211" s="66">
        <f t="shared" si="163"/>
        <v>0</v>
      </c>
      <c r="BN211" s="66">
        <f t="shared" si="163"/>
        <v>0</v>
      </c>
      <c r="BO211" s="66">
        <f t="shared" si="163"/>
        <v>0</v>
      </c>
      <c r="BP211" s="66">
        <f t="shared" si="163"/>
        <v>0</v>
      </c>
      <c r="BQ211" s="66">
        <f t="shared" si="163"/>
        <v>0</v>
      </c>
      <c r="BR211" s="66">
        <f t="shared" si="163"/>
        <v>0</v>
      </c>
      <c r="BS211" s="66">
        <f t="shared" ref="BS211:CS211" si="164">IFERROR($D211*BS30,0)</f>
        <v>0</v>
      </c>
      <c r="BT211" s="66">
        <f t="shared" si="164"/>
        <v>0</v>
      </c>
      <c r="BU211" s="66">
        <f t="shared" si="164"/>
        <v>0</v>
      </c>
      <c r="BV211" s="66">
        <f t="shared" si="164"/>
        <v>0</v>
      </c>
      <c r="BW211" s="66">
        <f t="shared" si="164"/>
        <v>0</v>
      </c>
      <c r="BX211" s="66">
        <f t="shared" si="164"/>
        <v>0</v>
      </c>
      <c r="BY211" s="66">
        <f t="shared" si="164"/>
        <v>0</v>
      </c>
      <c r="BZ211" s="66">
        <f t="shared" si="164"/>
        <v>0</v>
      </c>
      <c r="CA211" s="66">
        <f t="shared" si="164"/>
        <v>0</v>
      </c>
      <c r="CB211" s="66">
        <f t="shared" si="164"/>
        <v>0</v>
      </c>
      <c r="CC211" s="66">
        <f t="shared" si="164"/>
        <v>0</v>
      </c>
      <c r="CD211" s="66">
        <f t="shared" si="164"/>
        <v>0</v>
      </c>
      <c r="CE211" s="66">
        <f t="shared" si="164"/>
        <v>0</v>
      </c>
      <c r="CF211" s="66">
        <f t="shared" si="164"/>
        <v>0</v>
      </c>
      <c r="CG211" s="66">
        <f t="shared" si="164"/>
        <v>0</v>
      </c>
      <c r="CH211" s="66">
        <f t="shared" si="164"/>
        <v>0</v>
      </c>
      <c r="CI211" s="66">
        <f t="shared" si="164"/>
        <v>0</v>
      </c>
      <c r="CJ211" s="66">
        <f t="shared" si="164"/>
        <v>0</v>
      </c>
      <c r="CK211" s="66">
        <f t="shared" si="164"/>
        <v>0</v>
      </c>
      <c r="CL211" s="66">
        <f t="shared" si="164"/>
        <v>0</v>
      </c>
      <c r="CM211" s="66">
        <f t="shared" si="164"/>
        <v>0</v>
      </c>
      <c r="CN211" s="66">
        <f t="shared" si="164"/>
        <v>0</v>
      </c>
      <c r="CO211" s="66">
        <f t="shared" si="164"/>
        <v>0</v>
      </c>
      <c r="CP211" s="66">
        <f t="shared" si="164"/>
        <v>0</v>
      </c>
      <c r="CQ211" s="66">
        <f t="shared" si="164"/>
        <v>0</v>
      </c>
      <c r="CR211" s="66">
        <f t="shared" si="164"/>
        <v>0</v>
      </c>
      <c r="CS211" s="66">
        <f t="shared" si="164"/>
        <v>0</v>
      </c>
    </row>
    <row r="212" spans="3:98" hidden="1" x14ac:dyDescent="0.35">
      <c r="C212" s="81" t="str">
        <f t="shared" si="150"/>
        <v/>
      </c>
      <c r="D212" s="17" t="str">
        <f t="shared" si="151"/>
        <v/>
      </c>
      <c r="E212" s="492">
        <f>G212+NPV(G.Asm!$F$40,H212:INDEX(H212:CS212,RP))</f>
        <v>0</v>
      </c>
      <c r="F212" s="492">
        <f t="shared" si="152"/>
        <v>0</v>
      </c>
      <c r="G212" s="66">
        <f t="shared" ref="G212:AL212" si="165">IFERROR($D212*G31,0)</f>
        <v>0</v>
      </c>
      <c r="H212" s="66">
        <f t="shared" si="165"/>
        <v>0</v>
      </c>
      <c r="I212" s="66">
        <f t="shared" si="165"/>
        <v>0</v>
      </c>
      <c r="J212" s="66">
        <f t="shared" si="165"/>
        <v>0</v>
      </c>
      <c r="K212" s="66">
        <f t="shared" si="165"/>
        <v>0</v>
      </c>
      <c r="L212" s="66">
        <f t="shared" si="165"/>
        <v>0</v>
      </c>
      <c r="M212" s="66">
        <f t="shared" si="165"/>
        <v>0</v>
      </c>
      <c r="N212" s="66">
        <f t="shared" si="165"/>
        <v>0</v>
      </c>
      <c r="O212" s="66">
        <f t="shared" si="165"/>
        <v>0</v>
      </c>
      <c r="P212" s="66">
        <f t="shared" si="165"/>
        <v>0</v>
      </c>
      <c r="Q212" s="66">
        <f t="shared" si="165"/>
        <v>0</v>
      </c>
      <c r="R212" s="66">
        <f t="shared" si="165"/>
        <v>0</v>
      </c>
      <c r="S212" s="66">
        <f t="shared" si="165"/>
        <v>0</v>
      </c>
      <c r="T212" s="66">
        <f t="shared" si="165"/>
        <v>0</v>
      </c>
      <c r="U212" s="66">
        <f t="shared" si="165"/>
        <v>0</v>
      </c>
      <c r="V212" s="66">
        <f t="shared" si="165"/>
        <v>0</v>
      </c>
      <c r="W212" s="66">
        <f t="shared" si="165"/>
        <v>0</v>
      </c>
      <c r="X212" s="66">
        <f t="shared" si="165"/>
        <v>0</v>
      </c>
      <c r="Y212" s="66">
        <f t="shared" si="165"/>
        <v>0</v>
      </c>
      <c r="Z212" s="66">
        <f t="shared" si="165"/>
        <v>0</v>
      </c>
      <c r="AA212" s="66">
        <f t="shared" si="165"/>
        <v>0</v>
      </c>
      <c r="AB212" s="66">
        <f t="shared" si="165"/>
        <v>0</v>
      </c>
      <c r="AC212" s="66">
        <f t="shared" si="165"/>
        <v>0</v>
      </c>
      <c r="AD212" s="66">
        <f t="shared" si="165"/>
        <v>0</v>
      </c>
      <c r="AE212" s="66">
        <f t="shared" si="165"/>
        <v>0</v>
      </c>
      <c r="AF212" s="66">
        <f t="shared" si="165"/>
        <v>0</v>
      </c>
      <c r="AG212" s="66">
        <f t="shared" si="165"/>
        <v>0</v>
      </c>
      <c r="AH212" s="66">
        <f t="shared" si="165"/>
        <v>0</v>
      </c>
      <c r="AI212" s="66">
        <f t="shared" si="165"/>
        <v>0</v>
      </c>
      <c r="AJ212" s="66">
        <f t="shared" si="165"/>
        <v>0</v>
      </c>
      <c r="AK212" s="66">
        <f t="shared" si="165"/>
        <v>0</v>
      </c>
      <c r="AL212" s="66">
        <f t="shared" si="165"/>
        <v>0</v>
      </c>
      <c r="AM212" s="66">
        <f t="shared" ref="AM212:BR212" si="166">IFERROR($D212*AM31,0)</f>
        <v>0</v>
      </c>
      <c r="AN212" s="66">
        <f t="shared" si="166"/>
        <v>0</v>
      </c>
      <c r="AO212" s="66">
        <f t="shared" si="166"/>
        <v>0</v>
      </c>
      <c r="AP212" s="66">
        <f t="shared" si="166"/>
        <v>0</v>
      </c>
      <c r="AQ212" s="66">
        <f t="shared" si="166"/>
        <v>0</v>
      </c>
      <c r="AR212" s="66">
        <f t="shared" si="166"/>
        <v>0</v>
      </c>
      <c r="AS212" s="66">
        <f t="shared" si="166"/>
        <v>0</v>
      </c>
      <c r="AT212" s="66">
        <f t="shared" si="166"/>
        <v>0</v>
      </c>
      <c r="AU212" s="66">
        <f t="shared" si="166"/>
        <v>0</v>
      </c>
      <c r="AV212" s="66">
        <f t="shared" si="166"/>
        <v>0</v>
      </c>
      <c r="AW212" s="66">
        <f t="shared" si="166"/>
        <v>0</v>
      </c>
      <c r="AX212" s="66">
        <f t="shared" si="166"/>
        <v>0</v>
      </c>
      <c r="AY212" s="66">
        <f t="shared" si="166"/>
        <v>0</v>
      </c>
      <c r="AZ212" s="66">
        <f t="shared" si="166"/>
        <v>0</v>
      </c>
      <c r="BA212" s="66">
        <f t="shared" si="166"/>
        <v>0</v>
      </c>
      <c r="BB212" s="66">
        <f t="shared" si="166"/>
        <v>0</v>
      </c>
      <c r="BC212" s="66">
        <f t="shared" si="166"/>
        <v>0</v>
      </c>
      <c r="BD212" s="66">
        <f t="shared" si="166"/>
        <v>0</v>
      </c>
      <c r="BE212" s="66">
        <f t="shared" si="166"/>
        <v>0</v>
      </c>
      <c r="BF212" s="66">
        <f t="shared" si="166"/>
        <v>0</v>
      </c>
      <c r="BG212" s="66">
        <f t="shared" si="166"/>
        <v>0</v>
      </c>
      <c r="BH212" s="66">
        <f t="shared" si="166"/>
        <v>0</v>
      </c>
      <c r="BI212" s="66">
        <f t="shared" si="166"/>
        <v>0</v>
      </c>
      <c r="BJ212" s="66">
        <f t="shared" si="166"/>
        <v>0</v>
      </c>
      <c r="BK212" s="66">
        <f t="shared" si="166"/>
        <v>0</v>
      </c>
      <c r="BL212" s="66">
        <f t="shared" si="166"/>
        <v>0</v>
      </c>
      <c r="BM212" s="66">
        <f t="shared" si="166"/>
        <v>0</v>
      </c>
      <c r="BN212" s="66">
        <f t="shared" si="166"/>
        <v>0</v>
      </c>
      <c r="BO212" s="66">
        <f t="shared" si="166"/>
        <v>0</v>
      </c>
      <c r="BP212" s="66">
        <f t="shared" si="166"/>
        <v>0</v>
      </c>
      <c r="BQ212" s="66">
        <f t="shared" si="166"/>
        <v>0</v>
      </c>
      <c r="BR212" s="66">
        <f t="shared" si="166"/>
        <v>0</v>
      </c>
      <c r="BS212" s="66">
        <f t="shared" ref="BS212:CS212" si="167">IFERROR($D212*BS31,0)</f>
        <v>0</v>
      </c>
      <c r="BT212" s="66">
        <f t="shared" si="167"/>
        <v>0</v>
      </c>
      <c r="BU212" s="66">
        <f t="shared" si="167"/>
        <v>0</v>
      </c>
      <c r="BV212" s="66">
        <f t="shared" si="167"/>
        <v>0</v>
      </c>
      <c r="BW212" s="66">
        <f t="shared" si="167"/>
        <v>0</v>
      </c>
      <c r="BX212" s="66">
        <f t="shared" si="167"/>
        <v>0</v>
      </c>
      <c r="BY212" s="66">
        <f t="shared" si="167"/>
        <v>0</v>
      </c>
      <c r="BZ212" s="66">
        <f t="shared" si="167"/>
        <v>0</v>
      </c>
      <c r="CA212" s="66">
        <f t="shared" si="167"/>
        <v>0</v>
      </c>
      <c r="CB212" s="66">
        <f t="shared" si="167"/>
        <v>0</v>
      </c>
      <c r="CC212" s="66">
        <f t="shared" si="167"/>
        <v>0</v>
      </c>
      <c r="CD212" s="66">
        <f t="shared" si="167"/>
        <v>0</v>
      </c>
      <c r="CE212" s="66">
        <f t="shared" si="167"/>
        <v>0</v>
      </c>
      <c r="CF212" s="66">
        <f t="shared" si="167"/>
        <v>0</v>
      </c>
      <c r="CG212" s="66">
        <f t="shared" si="167"/>
        <v>0</v>
      </c>
      <c r="CH212" s="66">
        <f t="shared" si="167"/>
        <v>0</v>
      </c>
      <c r="CI212" s="66">
        <f t="shared" si="167"/>
        <v>0</v>
      </c>
      <c r="CJ212" s="66">
        <f t="shared" si="167"/>
        <v>0</v>
      </c>
      <c r="CK212" s="66">
        <f t="shared" si="167"/>
        <v>0</v>
      </c>
      <c r="CL212" s="66">
        <f t="shared" si="167"/>
        <v>0</v>
      </c>
      <c r="CM212" s="66">
        <f t="shared" si="167"/>
        <v>0</v>
      </c>
      <c r="CN212" s="66">
        <f t="shared" si="167"/>
        <v>0</v>
      </c>
      <c r="CO212" s="66">
        <f t="shared" si="167"/>
        <v>0</v>
      </c>
      <c r="CP212" s="66">
        <f t="shared" si="167"/>
        <v>0</v>
      </c>
      <c r="CQ212" s="66">
        <f t="shared" si="167"/>
        <v>0</v>
      </c>
      <c r="CR212" s="66">
        <f t="shared" si="167"/>
        <v>0</v>
      </c>
      <c r="CS212" s="66">
        <f t="shared" si="167"/>
        <v>0</v>
      </c>
    </row>
    <row r="213" spans="3:98" hidden="1" x14ac:dyDescent="0.35">
      <c r="C213" s="81" t="str">
        <f t="shared" si="150"/>
        <v/>
      </c>
      <c r="D213" s="17" t="str">
        <f t="shared" si="151"/>
        <v/>
      </c>
      <c r="E213" s="492">
        <f>G213+NPV(G.Asm!$F$40,H213:INDEX(H213:CS213,RP))</f>
        <v>0</v>
      </c>
      <c r="F213" s="492">
        <f t="shared" si="152"/>
        <v>0</v>
      </c>
      <c r="G213" s="66">
        <f t="shared" ref="G213:AL213" si="168">IFERROR($D213*G32,0)</f>
        <v>0</v>
      </c>
      <c r="H213" s="66">
        <f t="shared" si="168"/>
        <v>0</v>
      </c>
      <c r="I213" s="66">
        <f t="shared" si="168"/>
        <v>0</v>
      </c>
      <c r="J213" s="66">
        <f t="shared" si="168"/>
        <v>0</v>
      </c>
      <c r="K213" s="66">
        <f t="shared" si="168"/>
        <v>0</v>
      </c>
      <c r="L213" s="66">
        <f t="shared" si="168"/>
        <v>0</v>
      </c>
      <c r="M213" s="66">
        <f t="shared" si="168"/>
        <v>0</v>
      </c>
      <c r="N213" s="66">
        <f t="shared" si="168"/>
        <v>0</v>
      </c>
      <c r="O213" s="66">
        <f t="shared" si="168"/>
        <v>0</v>
      </c>
      <c r="P213" s="66">
        <f t="shared" si="168"/>
        <v>0</v>
      </c>
      <c r="Q213" s="66">
        <f t="shared" si="168"/>
        <v>0</v>
      </c>
      <c r="R213" s="66">
        <f t="shared" si="168"/>
        <v>0</v>
      </c>
      <c r="S213" s="66">
        <f t="shared" si="168"/>
        <v>0</v>
      </c>
      <c r="T213" s="66">
        <f t="shared" si="168"/>
        <v>0</v>
      </c>
      <c r="U213" s="66">
        <f t="shared" si="168"/>
        <v>0</v>
      </c>
      <c r="V213" s="66">
        <f t="shared" si="168"/>
        <v>0</v>
      </c>
      <c r="W213" s="66">
        <f t="shared" si="168"/>
        <v>0</v>
      </c>
      <c r="X213" s="66">
        <f t="shared" si="168"/>
        <v>0</v>
      </c>
      <c r="Y213" s="66">
        <f t="shared" si="168"/>
        <v>0</v>
      </c>
      <c r="Z213" s="66">
        <f t="shared" si="168"/>
        <v>0</v>
      </c>
      <c r="AA213" s="66">
        <f t="shared" si="168"/>
        <v>0</v>
      </c>
      <c r="AB213" s="66">
        <f t="shared" si="168"/>
        <v>0</v>
      </c>
      <c r="AC213" s="66">
        <f t="shared" si="168"/>
        <v>0</v>
      </c>
      <c r="AD213" s="66">
        <f t="shared" si="168"/>
        <v>0</v>
      </c>
      <c r="AE213" s="66">
        <f t="shared" si="168"/>
        <v>0</v>
      </c>
      <c r="AF213" s="66">
        <f t="shared" si="168"/>
        <v>0</v>
      </c>
      <c r="AG213" s="66">
        <f t="shared" si="168"/>
        <v>0</v>
      </c>
      <c r="AH213" s="66">
        <f t="shared" si="168"/>
        <v>0</v>
      </c>
      <c r="AI213" s="66">
        <f t="shared" si="168"/>
        <v>0</v>
      </c>
      <c r="AJ213" s="66">
        <f t="shared" si="168"/>
        <v>0</v>
      </c>
      <c r="AK213" s="66">
        <f t="shared" si="168"/>
        <v>0</v>
      </c>
      <c r="AL213" s="66">
        <f t="shared" si="168"/>
        <v>0</v>
      </c>
      <c r="AM213" s="66">
        <f t="shared" ref="AM213:BR213" si="169">IFERROR($D213*AM32,0)</f>
        <v>0</v>
      </c>
      <c r="AN213" s="66">
        <f t="shared" si="169"/>
        <v>0</v>
      </c>
      <c r="AO213" s="66">
        <f t="shared" si="169"/>
        <v>0</v>
      </c>
      <c r="AP213" s="66">
        <f t="shared" si="169"/>
        <v>0</v>
      </c>
      <c r="AQ213" s="66">
        <f t="shared" si="169"/>
        <v>0</v>
      </c>
      <c r="AR213" s="66">
        <f t="shared" si="169"/>
        <v>0</v>
      </c>
      <c r="AS213" s="66">
        <f t="shared" si="169"/>
        <v>0</v>
      </c>
      <c r="AT213" s="66">
        <f t="shared" si="169"/>
        <v>0</v>
      </c>
      <c r="AU213" s="66">
        <f t="shared" si="169"/>
        <v>0</v>
      </c>
      <c r="AV213" s="66">
        <f t="shared" si="169"/>
        <v>0</v>
      </c>
      <c r="AW213" s="66">
        <f t="shared" si="169"/>
        <v>0</v>
      </c>
      <c r="AX213" s="66">
        <f t="shared" si="169"/>
        <v>0</v>
      </c>
      <c r="AY213" s="66">
        <f t="shared" si="169"/>
        <v>0</v>
      </c>
      <c r="AZ213" s="66">
        <f t="shared" si="169"/>
        <v>0</v>
      </c>
      <c r="BA213" s="66">
        <f t="shared" si="169"/>
        <v>0</v>
      </c>
      <c r="BB213" s="66">
        <f t="shared" si="169"/>
        <v>0</v>
      </c>
      <c r="BC213" s="66">
        <f t="shared" si="169"/>
        <v>0</v>
      </c>
      <c r="BD213" s="66">
        <f t="shared" si="169"/>
        <v>0</v>
      </c>
      <c r="BE213" s="66">
        <f t="shared" si="169"/>
        <v>0</v>
      </c>
      <c r="BF213" s="66">
        <f t="shared" si="169"/>
        <v>0</v>
      </c>
      <c r="BG213" s="66">
        <f t="shared" si="169"/>
        <v>0</v>
      </c>
      <c r="BH213" s="66">
        <f t="shared" si="169"/>
        <v>0</v>
      </c>
      <c r="BI213" s="66">
        <f t="shared" si="169"/>
        <v>0</v>
      </c>
      <c r="BJ213" s="66">
        <f t="shared" si="169"/>
        <v>0</v>
      </c>
      <c r="BK213" s="66">
        <f t="shared" si="169"/>
        <v>0</v>
      </c>
      <c r="BL213" s="66">
        <f t="shared" si="169"/>
        <v>0</v>
      </c>
      <c r="BM213" s="66">
        <f t="shared" si="169"/>
        <v>0</v>
      </c>
      <c r="BN213" s="66">
        <f t="shared" si="169"/>
        <v>0</v>
      </c>
      <c r="BO213" s="66">
        <f t="shared" si="169"/>
        <v>0</v>
      </c>
      <c r="BP213" s="66">
        <f t="shared" si="169"/>
        <v>0</v>
      </c>
      <c r="BQ213" s="66">
        <f t="shared" si="169"/>
        <v>0</v>
      </c>
      <c r="BR213" s="66">
        <f t="shared" si="169"/>
        <v>0</v>
      </c>
      <c r="BS213" s="66">
        <f t="shared" ref="BS213:CS213" si="170">IFERROR($D213*BS32,0)</f>
        <v>0</v>
      </c>
      <c r="BT213" s="66">
        <f t="shared" si="170"/>
        <v>0</v>
      </c>
      <c r="BU213" s="66">
        <f t="shared" si="170"/>
        <v>0</v>
      </c>
      <c r="BV213" s="66">
        <f t="shared" si="170"/>
        <v>0</v>
      </c>
      <c r="BW213" s="66">
        <f t="shared" si="170"/>
        <v>0</v>
      </c>
      <c r="BX213" s="66">
        <f t="shared" si="170"/>
        <v>0</v>
      </c>
      <c r="BY213" s="66">
        <f t="shared" si="170"/>
        <v>0</v>
      </c>
      <c r="BZ213" s="66">
        <f t="shared" si="170"/>
        <v>0</v>
      </c>
      <c r="CA213" s="66">
        <f t="shared" si="170"/>
        <v>0</v>
      </c>
      <c r="CB213" s="66">
        <f t="shared" si="170"/>
        <v>0</v>
      </c>
      <c r="CC213" s="66">
        <f t="shared" si="170"/>
        <v>0</v>
      </c>
      <c r="CD213" s="66">
        <f t="shared" si="170"/>
        <v>0</v>
      </c>
      <c r="CE213" s="66">
        <f t="shared" si="170"/>
        <v>0</v>
      </c>
      <c r="CF213" s="66">
        <f t="shared" si="170"/>
        <v>0</v>
      </c>
      <c r="CG213" s="66">
        <f t="shared" si="170"/>
        <v>0</v>
      </c>
      <c r="CH213" s="66">
        <f t="shared" si="170"/>
        <v>0</v>
      </c>
      <c r="CI213" s="66">
        <f t="shared" si="170"/>
        <v>0</v>
      </c>
      <c r="CJ213" s="66">
        <f t="shared" si="170"/>
        <v>0</v>
      </c>
      <c r="CK213" s="66">
        <f t="shared" si="170"/>
        <v>0</v>
      </c>
      <c r="CL213" s="66">
        <f t="shared" si="170"/>
        <v>0</v>
      </c>
      <c r="CM213" s="66">
        <f t="shared" si="170"/>
        <v>0</v>
      </c>
      <c r="CN213" s="66">
        <f t="shared" si="170"/>
        <v>0</v>
      </c>
      <c r="CO213" s="66">
        <f t="shared" si="170"/>
        <v>0</v>
      </c>
      <c r="CP213" s="66">
        <f t="shared" si="170"/>
        <v>0</v>
      </c>
      <c r="CQ213" s="66">
        <f t="shared" si="170"/>
        <v>0</v>
      </c>
      <c r="CR213" s="66">
        <f t="shared" si="170"/>
        <v>0</v>
      </c>
      <c r="CS213" s="66">
        <f t="shared" si="170"/>
        <v>0</v>
      </c>
    </row>
    <row r="214" spans="3:98" hidden="1" x14ac:dyDescent="0.35">
      <c r="C214" s="81" t="str">
        <f t="shared" si="150"/>
        <v/>
      </c>
      <c r="D214" s="17" t="str">
        <f t="shared" si="151"/>
        <v/>
      </c>
      <c r="E214" s="492">
        <f>G214+NPV(G.Asm!$F$40,H214:INDEX(H214:CS214,RP))</f>
        <v>0</v>
      </c>
      <c r="F214" s="492">
        <f t="shared" si="152"/>
        <v>0</v>
      </c>
      <c r="G214" s="66">
        <f t="shared" ref="G214:AL214" si="171">IFERROR($D214*G33,0)</f>
        <v>0</v>
      </c>
      <c r="H214" s="66">
        <f t="shared" si="171"/>
        <v>0</v>
      </c>
      <c r="I214" s="66">
        <f t="shared" si="171"/>
        <v>0</v>
      </c>
      <c r="J214" s="66">
        <f t="shared" si="171"/>
        <v>0</v>
      </c>
      <c r="K214" s="66">
        <f t="shared" si="171"/>
        <v>0</v>
      </c>
      <c r="L214" s="66">
        <f t="shared" si="171"/>
        <v>0</v>
      </c>
      <c r="M214" s="66">
        <f t="shared" si="171"/>
        <v>0</v>
      </c>
      <c r="N214" s="66">
        <f t="shared" si="171"/>
        <v>0</v>
      </c>
      <c r="O214" s="66">
        <f t="shared" si="171"/>
        <v>0</v>
      </c>
      <c r="P214" s="66">
        <f t="shared" si="171"/>
        <v>0</v>
      </c>
      <c r="Q214" s="66">
        <f t="shared" si="171"/>
        <v>0</v>
      </c>
      <c r="R214" s="66">
        <f t="shared" si="171"/>
        <v>0</v>
      </c>
      <c r="S214" s="66">
        <f t="shared" si="171"/>
        <v>0</v>
      </c>
      <c r="T214" s="66">
        <f t="shared" si="171"/>
        <v>0</v>
      </c>
      <c r="U214" s="66">
        <f t="shared" si="171"/>
        <v>0</v>
      </c>
      <c r="V214" s="66">
        <f t="shared" si="171"/>
        <v>0</v>
      </c>
      <c r="W214" s="66">
        <f t="shared" si="171"/>
        <v>0</v>
      </c>
      <c r="X214" s="66">
        <f t="shared" si="171"/>
        <v>0</v>
      </c>
      <c r="Y214" s="66">
        <f t="shared" si="171"/>
        <v>0</v>
      </c>
      <c r="Z214" s="66">
        <f t="shared" si="171"/>
        <v>0</v>
      </c>
      <c r="AA214" s="66">
        <f t="shared" si="171"/>
        <v>0</v>
      </c>
      <c r="AB214" s="66">
        <f t="shared" si="171"/>
        <v>0</v>
      </c>
      <c r="AC214" s="66">
        <f t="shared" si="171"/>
        <v>0</v>
      </c>
      <c r="AD214" s="66">
        <f t="shared" si="171"/>
        <v>0</v>
      </c>
      <c r="AE214" s="66">
        <f t="shared" si="171"/>
        <v>0</v>
      </c>
      <c r="AF214" s="66">
        <f t="shared" si="171"/>
        <v>0</v>
      </c>
      <c r="AG214" s="66">
        <f t="shared" si="171"/>
        <v>0</v>
      </c>
      <c r="AH214" s="66">
        <f t="shared" si="171"/>
        <v>0</v>
      </c>
      <c r="AI214" s="66">
        <f t="shared" si="171"/>
        <v>0</v>
      </c>
      <c r="AJ214" s="66">
        <f t="shared" si="171"/>
        <v>0</v>
      </c>
      <c r="AK214" s="66">
        <f t="shared" si="171"/>
        <v>0</v>
      </c>
      <c r="AL214" s="66">
        <f t="shared" si="171"/>
        <v>0</v>
      </c>
      <c r="AM214" s="66">
        <f t="shared" ref="AM214:BR214" si="172">IFERROR($D214*AM33,0)</f>
        <v>0</v>
      </c>
      <c r="AN214" s="66">
        <f t="shared" si="172"/>
        <v>0</v>
      </c>
      <c r="AO214" s="66">
        <f t="shared" si="172"/>
        <v>0</v>
      </c>
      <c r="AP214" s="66">
        <f t="shared" si="172"/>
        <v>0</v>
      </c>
      <c r="AQ214" s="66">
        <f t="shared" si="172"/>
        <v>0</v>
      </c>
      <c r="AR214" s="66">
        <f t="shared" si="172"/>
        <v>0</v>
      </c>
      <c r="AS214" s="66">
        <f t="shared" si="172"/>
        <v>0</v>
      </c>
      <c r="AT214" s="66">
        <f t="shared" si="172"/>
        <v>0</v>
      </c>
      <c r="AU214" s="66">
        <f t="shared" si="172"/>
        <v>0</v>
      </c>
      <c r="AV214" s="66">
        <f t="shared" si="172"/>
        <v>0</v>
      </c>
      <c r="AW214" s="66">
        <f t="shared" si="172"/>
        <v>0</v>
      </c>
      <c r="AX214" s="66">
        <f t="shared" si="172"/>
        <v>0</v>
      </c>
      <c r="AY214" s="66">
        <f t="shared" si="172"/>
        <v>0</v>
      </c>
      <c r="AZ214" s="66">
        <f t="shared" si="172"/>
        <v>0</v>
      </c>
      <c r="BA214" s="66">
        <f t="shared" si="172"/>
        <v>0</v>
      </c>
      <c r="BB214" s="66">
        <f t="shared" si="172"/>
        <v>0</v>
      </c>
      <c r="BC214" s="66">
        <f t="shared" si="172"/>
        <v>0</v>
      </c>
      <c r="BD214" s="66">
        <f t="shared" si="172"/>
        <v>0</v>
      </c>
      <c r="BE214" s="66">
        <f t="shared" si="172"/>
        <v>0</v>
      </c>
      <c r="BF214" s="66">
        <f t="shared" si="172"/>
        <v>0</v>
      </c>
      <c r="BG214" s="66">
        <f t="shared" si="172"/>
        <v>0</v>
      </c>
      <c r="BH214" s="66">
        <f t="shared" si="172"/>
        <v>0</v>
      </c>
      <c r="BI214" s="66">
        <f t="shared" si="172"/>
        <v>0</v>
      </c>
      <c r="BJ214" s="66">
        <f t="shared" si="172"/>
        <v>0</v>
      </c>
      <c r="BK214" s="66">
        <f t="shared" si="172"/>
        <v>0</v>
      </c>
      <c r="BL214" s="66">
        <f t="shared" si="172"/>
        <v>0</v>
      </c>
      <c r="BM214" s="66">
        <f t="shared" si="172"/>
        <v>0</v>
      </c>
      <c r="BN214" s="66">
        <f t="shared" si="172"/>
        <v>0</v>
      </c>
      <c r="BO214" s="66">
        <f t="shared" si="172"/>
        <v>0</v>
      </c>
      <c r="BP214" s="66">
        <f t="shared" si="172"/>
        <v>0</v>
      </c>
      <c r="BQ214" s="66">
        <f t="shared" si="172"/>
        <v>0</v>
      </c>
      <c r="BR214" s="66">
        <f t="shared" si="172"/>
        <v>0</v>
      </c>
      <c r="BS214" s="66">
        <f t="shared" ref="BS214:CS214" si="173">IFERROR($D214*BS33,0)</f>
        <v>0</v>
      </c>
      <c r="BT214" s="66">
        <f t="shared" si="173"/>
        <v>0</v>
      </c>
      <c r="BU214" s="66">
        <f t="shared" si="173"/>
        <v>0</v>
      </c>
      <c r="BV214" s="66">
        <f t="shared" si="173"/>
        <v>0</v>
      </c>
      <c r="BW214" s="66">
        <f t="shared" si="173"/>
        <v>0</v>
      </c>
      <c r="BX214" s="66">
        <f t="shared" si="173"/>
        <v>0</v>
      </c>
      <c r="BY214" s="66">
        <f t="shared" si="173"/>
        <v>0</v>
      </c>
      <c r="BZ214" s="66">
        <f t="shared" si="173"/>
        <v>0</v>
      </c>
      <c r="CA214" s="66">
        <f t="shared" si="173"/>
        <v>0</v>
      </c>
      <c r="CB214" s="66">
        <f t="shared" si="173"/>
        <v>0</v>
      </c>
      <c r="CC214" s="66">
        <f t="shared" si="173"/>
        <v>0</v>
      </c>
      <c r="CD214" s="66">
        <f t="shared" si="173"/>
        <v>0</v>
      </c>
      <c r="CE214" s="66">
        <f t="shared" si="173"/>
        <v>0</v>
      </c>
      <c r="CF214" s="66">
        <f t="shared" si="173"/>
        <v>0</v>
      </c>
      <c r="CG214" s="66">
        <f t="shared" si="173"/>
        <v>0</v>
      </c>
      <c r="CH214" s="66">
        <f t="shared" si="173"/>
        <v>0</v>
      </c>
      <c r="CI214" s="66">
        <f t="shared" si="173"/>
        <v>0</v>
      </c>
      <c r="CJ214" s="66">
        <f t="shared" si="173"/>
        <v>0</v>
      </c>
      <c r="CK214" s="66">
        <f t="shared" si="173"/>
        <v>0</v>
      </c>
      <c r="CL214" s="66">
        <f t="shared" si="173"/>
        <v>0</v>
      </c>
      <c r="CM214" s="66">
        <f t="shared" si="173"/>
        <v>0</v>
      </c>
      <c r="CN214" s="66">
        <f t="shared" si="173"/>
        <v>0</v>
      </c>
      <c r="CO214" s="66">
        <f t="shared" si="173"/>
        <v>0</v>
      </c>
      <c r="CP214" s="66">
        <f t="shared" si="173"/>
        <v>0</v>
      </c>
      <c r="CQ214" s="66">
        <f t="shared" si="173"/>
        <v>0</v>
      </c>
      <c r="CR214" s="66">
        <f t="shared" si="173"/>
        <v>0</v>
      </c>
      <c r="CS214" s="66">
        <f t="shared" si="173"/>
        <v>0</v>
      </c>
    </row>
    <row r="215" spans="3:98" hidden="1" x14ac:dyDescent="0.35">
      <c r="C215" s="87"/>
      <c r="E215" s="495"/>
      <c r="F215" s="495"/>
      <c r="G215" s="131"/>
      <c r="H215" s="131"/>
      <c r="I215" s="131"/>
      <c r="J215" s="131"/>
      <c r="K215" s="131"/>
      <c r="L215" s="131"/>
      <c r="M215" s="131"/>
      <c r="N215" s="131"/>
      <c r="O215" s="131"/>
      <c r="P215" s="131"/>
      <c r="Q215" s="131"/>
      <c r="R215" s="131"/>
      <c r="S215" s="131"/>
      <c r="T215" s="131"/>
      <c r="U215" s="131"/>
      <c r="V215" s="131"/>
      <c r="W215" s="131"/>
      <c r="X215" s="131"/>
      <c r="Y215" s="131"/>
      <c r="Z215" s="131"/>
      <c r="AA215" s="131"/>
      <c r="AB215" s="131"/>
      <c r="AC215" s="131"/>
      <c r="AD215" s="131"/>
      <c r="AE215" s="131"/>
      <c r="AF215" s="131"/>
      <c r="AG215" s="131"/>
      <c r="AH215" s="131"/>
      <c r="AI215" s="131"/>
      <c r="AJ215" s="131"/>
      <c r="AK215" s="131"/>
      <c r="AL215" s="131"/>
      <c r="AM215" s="131"/>
      <c r="AN215" s="131"/>
      <c r="AO215" s="131"/>
      <c r="AP215" s="131"/>
      <c r="AQ215" s="131"/>
      <c r="AR215" s="131"/>
      <c r="AS215" s="131"/>
      <c r="AT215" s="131"/>
      <c r="AU215" s="131"/>
      <c r="AV215" s="131"/>
      <c r="AW215" s="131"/>
      <c r="AX215" s="131"/>
      <c r="AY215" s="131"/>
      <c r="AZ215" s="131"/>
      <c r="BA215" s="131"/>
      <c r="BB215" s="131"/>
      <c r="BC215" s="131"/>
      <c r="BD215" s="131"/>
      <c r="BE215" s="131"/>
      <c r="BF215" s="131"/>
      <c r="BG215" s="131"/>
      <c r="BH215" s="131"/>
      <c r="BI215" s="131"/>
      <c r="BJ215" s="131"/>
      <c r="BK215" s="131"/>
      <c r="BL215" s="131"/>
      <c r="BM215" s="131"/>
      <c r="BN215" s="131"/>
      <c r="BO215" s="131"/>
      <c r="BP215" s="131"/>
      <c r="BQ215" s="131"/>
      <c r="BR215" s="131"/>
      <c r="BS215" s="131"/>
      <c r="BT215" s="131"/>
      <c r="BU215" s="131"/>
      <c r="BV215" s="131"/>
      <c r="BW215" s="131"/>
      <c r="BX215" s="131"/>
      <c r="BY215" s="131"/>
      <c r="BZ215" s="131"/>
      <c r="CA215" s="131"/>
      <c r="CB215" s="131"/>
      <c r="CC215" s="131"/>
      <c r="CD215" s="131"/>
      <c r="CE215" s="131"/>
      <c r="CF215" s="131"/>
      <c r="CG215" s="131"/>
      <c r="CH215" s="131"/>
      <c r="CI215" s="131"/>
      <c r="CJ215" s="131"/>
      <c r="CK215" s="131"/>
      <c r="CL215" s="131"/>
      <c r="CM215" s="131"/>
      <c r="CN215" s="131"/>
      <c r="CO215" s="131"/>
      <c r="CP215" s="131"/>
      <c r="CQ215" s="131"/>
      <c r="CR215" s="131"/>
      <c r="CS215" s="131"/>
    </row>
    <row r="216" spans="3:98" hidden="1" x14ac:dyDescent="0.35">
      <c r="C216" s="77" t="str">
        <f>C40</f>
        <v>B. Residual value</v>
      </c>
      <c r="D216" s="17">
        <f>D40</f>
        <v>1</v>
      </c>
      <c r="E216" s="492">
        <f>G216+NPV(G.Asm!$F$40,H216:INDEX(H216:CS216,RP))</f>
        <v>0</v>
      </c>
      <c r="F216" s="492">
        <f>SUMIF($G$4:$CS$4,"&lt;="&amp;RP,G216:CS216)</f>
        <v>0</v>
      </c>
      <c r="G216" s="66">
        <f t="shared" ref="G216:AL216" si="174">$D216*G40</f>
        <v>0</v>
      </c>
      <c r="H216" s="66">
        <f t="shared" si="174"/>
        <v>0</v>
      </c>
      <c r="I216" s="66">
        <f t="shared" si="174"/>
        <v>0</v>
      </c>
      <c r="J216" s="66">
        <f t="shared" si="174"/>
        <v>0</v>
      </c>
      <c r="K216" s="66">
        <f t="shared" si="174"/>
        <v>0</v>
      </c>
      <c r="L216" s="66">
        <f t="shared" si="174"/>
        <v>0</v>
      </c>
      <c r="M216" s="66">
        <f t="shared" si="174"/>
        <v>0</v>
      </c>
      <c r="N216" s="66">
        <f t="shared" si="174"/>
        <v>0</v>
      </c>
      <c r="O216" s="66">
        <f t="shared" si="174"/>
        <v>0</v>
      </c>
      <c r="P216" s="66">
        <f t="shared" si="174"/>
        <v>0</v>
      </c>
      <c r="Q216" s="66">
        <f t="shared" si="174"/>
        <v>0</v>
      </c>
      <c r="R216" s="66">
        <f t="shared" si="174"/>
        <v>0</v>
      </c>
      <c r="S216" s="66">
        <f t="shared" si="174"/>
        <v>0</v>
      </c>
      <c r="T216" s="66">
        <f t="shared" si="174"/>
        <v>0</v>
      </c>
      <c r="U216" s="66">
        <f t="shared" si="174"/>
        <v>0</v>
      </c>
      <c r="V216" s="66">
        <f t="shared" si="174"/>
        <v>0</v>
      </c>
      <c r="W216" s="66">
        <f t="shared" si="174"/>
        <v>0</v>
      </c>
      <c r="X216" s="66">
        <f t="shared" si="174"/>
        <v>0</v>
      </c>
      <c r="Y216" s="66">
        <f t="shared" si="174"/>
        <v>0</v>
      </c>
      <c r="Z216" s="66">
        <f t="shared" si="174"/>
        <v>0</v>
      </c>
      <c r="AA216" s="66">
        <f t="shared" si="174"/>
        <v>0</v>
      </c>
      <c r="AB216" s="66">
        <f t="shared" si="174"/>
        <v>0</v>
      </c>
      <c r="AC216" s="66">
        <f t="shared" si="174"/>
        <v>0</v>
      </c>
      <c r="AD216" s="66">
        <f t="shared" si="174"/>
        <v>0</v>
      </c>
      <c r="AE216" s="66">
        <f t="shared" si="174"/>
        <v>0</v>
      </c>
      <c r="AF216" s="66">
        <f t="shared" si="174"/>
        <v>0</v>
      </c>
      <c r="AG216" s="66">
        <f t="shared" si="174"/>
        <v>0</v>
      </c>
      <c r="AH216" s="66">
        <f t="shared" si="174"/>
        <v>0</v>
      </c>
      <c r="AI216" s="66">
        <f t="shared" si="174"/>
        <v>0</v>
      </c>
      <c r="AJ216" s="66">
        <f t="shared" si="174"/>
        <v>0</v>
      </c>
      <c r="AK216" s="66">
        <f t="shared" si="174"/>
        <v>0</v>
      </c>
      <c r="AL216" s="66">
        <f t="shared" si="174"/>
        <v>0</v>
      </c>
      <c r="AM216" s="66">
        <f t="shared" ref="AM216:BR216" si="175">$D216*AM40</f>
        <v>0</v>
      </c>
      <c r="AN216" s="66">
        <f t="shared" si="175"/>
        <v>0</v>
      </c>
      <c r="AO216" s="66">
        <f t="shared" si="175"/>
        <v>0</v>
      </c>
      <c r="AP216" s="66">
        <f t="shared" si="175"/>
        <v>0</v>
      </c>
      <c r="AQ216" s="66">
        <f t="shared" si="175"/>
        <v>0</v>
      </c>
      <c r="AR216" s="66">
        <f t="shared" si="175"/>
        <v>0</v>
      </c>
      <c r="AS216" s="66">
        <f t="shared" si="175"/>
        <v>0</v>
      </c>
      <c r="AT216" s="66">
        <f t="shared" si="175"/>
        <v>0</v>
      </c>
      <c r="AU216" s="66">
        <f t="shared" si="175"/>
        <v>0</v>
      </c>
      <c r="AV216" s="66">
        <f t="shared" si="175"/>
        <v>0</v>
      </c>
      <c r="AW216" s="66">
        <f t="shared" si="175"/>
        <v>0</v>
      </c>
      <c r="AX216" s="66">
        <f t="shared" si="175"/>
        <v>0</v>
      </c>
      <c r="AY216" s="66">
        <f t="shared" si="175"/>
        <v>0</v>
      </c>
      <c r="AZ216" s="66">
        <f t="shared" si="175"/>
        <v>0</v>
      </c>
      <c r="BA216" s="66">
        <f t="shared" si="175"/>
        <v>0</v>
      </c>
      <c r="BB216" s="66">
        <f t="shared" si="175"/>
        <v>0</v>
      </c>
      <c r="BC216" s="66">
        <f t="shared" si="175"/>
        <v>0</v>
      </c>
      <c r="BD216" s="66">
        <f t="shared" si="175"/>
        <v>0</v>
      </c>
      <c r="BE216" s="66">
        <f t="shared" si="175"/>
        <v>0</v>
      </c>
      <c r="BF216" s="66">
        <f t="shared" si="175"/>
        <v>0</v>
      </c>
      <c r="BG216" s="66">
        <f t="shared" si="175"/>
        <v>0</v>
      </c>
      <c r="BH216" s="66">
        <f t="shared" si="175"/>
        <v>0</v>
      </c>
      <c r="BI216" s="66">
        <f t="shared" si="175"/>
        <v>0</v>
      </c>
      <c r="BJ216" s="66">
        <f t="shared" si="175"/>
        <v>0</v>
      </c>
      <c r="BK216" s="66">
        <f t="shared" si="175"/>
        <v>0</v>
      </c>
      <c r="BL216" s="66">
        <f t="shared" si="175"/>
        <v>0</v>
      </c>
      <c r="BM216" s="66">
        <f t="shared" si="175"/>
        <v>0</v>
      </c>
      <c r="BN216" s="66">
        <f t="shared" si="175"/>
        <v>0</v>
      </c>
      <c r="BO216" s="66">
        <f t="shared" si="175"/>
        <v>0</v>
      </c>
      <c r="BP216" s="66">
        <f t="shared" si="175"/>
        <v>0</v>
      </c>
      <c r="BQ216" s="66">
        <f t="shared" si="175"/>
        <v>0</v>
      </c>
      <c r="BR216" s="66">
        <f t="shared" si="175"/>
        <v>0</v>
      </c>
      <c r="BS216" s="66">
        <f t="shared" ref="BS216:CS216" si="176">$D216*BS40</f>
        <v>0</v>
      </c>
      <c r="BT216" s="66">
        <f t="shared" si="176"/>
        <v>0</v>
      </c>
      <c r="BU216" s="66">
        <f t="shared" si="176"/>
        <v>0</v>
      </c>
      <c r="BV216" s="66">
        <f t="shared" si="176"/>
        <v>0</v>
      </c>
      <c r="BW216" s="66">
        <f t="shared" si="176"/>
        <v>0</v>
      </c>
      <c r="BX216" s="66">
        <f t="shared" si="176"/>
        <v>0</v>
      </c>
      <c r="BY216" s="66">
        <f t="shared" si="176"/>
        <v>0</v>
      </c>
      <c r="BZ216" s="66">
        <f t="shared" si="176"/>
        <v>0</v>
      </c>
      <c r="CA216" s="66">
        <f t="shared" si="176"/>
        <v>0</v>
      </c>
      <c r="CB216" s="66">
        <f t="shared" si="176"/>
        <v>0</v>
      </c>
      <c r="CC216" s="66">
        <f t="shared" si="176"/>
        <v>0</v>
      </c>
      <c r="CD216" s="66">
        <f t="shared" si="176"/>
        <v>0</v>
      </c>
      <c r="CE216" s="66">
        <f t="shared" si="176"/>
        <v>0</v>
      </c>
      <c r="CF216" s="66">
        <f t="shared" si="176"/>
        <v>0</v>
      </c>
      <c r="CG216" s="66">
        <f t="shared" si="176"/>
        <v>0</v>
      </c>
      <c r="CH216" s="66">
        <f t="shared" si="176"/>
        <v>0</v>
      </c>
      <c r="CI216" s="66">
        <f t="shared" si="176"/>
        <v>0</v>
      </c>
      <c r="CJ216" s="66">
        <f t="shared" si="176"/>
        <v>0</v>
      </c>
      <c r="CK216" s="66">
        <f t="shared" si="176"/>
        <v>0</v>
      </c>
      <c r="CL216" s="66">
        <f t="shared" si="176"/>
        <v>0</v>
      </c>
      <c r="CM216" s="66">
        <f t="shared" si="176"/>
        <v>0</v>
      </c>
      <c r="CN216" s="66">
        <f t="shared" si="176"/>
        <v>0</v>
      </c>
      <c r="CO216" s="66">
        <f t="shared" si="176"/>
        <v>0</v>
      </c>
      <c r="CP216" s="66">
        <f t="shared" si="176"/>
        <v>0</v>
      </c>
      <c r="CQ216" s="66">
        <f t="shared" si="176"/>
        <v>0</v>
      </c>
      <c r="CR216" s="66">
        <f t="shared" si="176"/>
        <v>0</v>
      </c>
      <c r="CS216" s="66">
        <f t="shared" si="176"/>
        <v>0</v>
      </c>
    </row>
    <row r="217" spans="3:98" hidden="1" x14ac:dyDescent="0.35">
      <c r="C217" s="34"/>
      <c r="E217" s="495"/>
      <c r="F217" s="495"/>
      <c r="G217" s="131"/>
      <c r="H217" s="131"/>
      <c r="I217" s="131"/>
      <c r="J217" s="131"/>
      <c r="K217" s="131"/>
      <c r="L217" s="131"/>
      <c r="M217" s="131"/>
      <c r="N217" s="131"/>
      <c r="O217" s="131"/>
      <c r="P217" s="131"/>
      <c r="Q217" s="131"/>
      <c r="R217" s="131"/>
      <c r="S217" s="131"/>
      <c r="T217" s="131"/>
      <c r="U217" s="131"/>
      <c r="V217" s="131"/>
      <c r="W217" s="131"/>
      <c r="X217" s="131"/>
      <c r="Y217" s="131"/>
      <c r="Z217" s="131"/>
      <c r="AA217" s="131"/>
      <c r="AB217" s="131"/>
      <c r="AC217" s="131"/>
      <c r="AD217" s="131"/>
      <c r="AE217" s="131"/>
      <c r="AF217" s="131"/>
      <c r="AG217" s="131"/>
      <c r="AH217" s="131"/>
      <c r="AI217" s="131"/>
      <c r="AJ217" s="131"/>
      <c r="AK217" s="131"/>
      <c r="AL217" s="131"/>
      <c r="AM217" s="131"/>
      <c r="AN217" s="131"/>
      <c r="AO217" s="131"/>
      <c r="AP217" s="131"/>
      <c r="AQ217" s="131"/>
      <c r="AR217" s="131"/>
      <c r="AS217" s="131"/>
      <c r="AT217" s="131"/>
      <c r="AU217" s="131"/>
      <c r="AV217" s="131"/>
      <c r="AW217" s="131"/>
      <c r="AX217" s="131"/>
      <c r="AY217" s="131"/>
      <c r="AZ217" s="131"/>
      <c r="BA217" s="131"/>
      <c r="BB217" s="131"/>
      <c r="BC217" s="131"/>
      <c r="BD217" s="131"/>
      <c r="BE217" s="131"/>
      <c r="BF217" s="131"/>
      <c r="BG217" s="131"/>
      <c r="BH217" s="131"/>
      <c r="BI217" s="131"/>
      <c r="BJ217" s="131"/>
      <c r="BK217" s="131"/>
      <c r="BL217" s="131"/>
      <c r="BM217" s="131"/>
      <c r="BN217" s="131"/>
      <c r="BO217" s="131"/>
      <c r="BP217" s="131"/>
      <c r="BQ217" s="131"/>
      <c r="BR217" s="131"/>
      <c r="BS217" s="131"/>
      <c r="BT217" s="131"/>
      <c r="BU217" s="131"/>
      <c r="BV217" s="131"/>
      <c r="BW217" s="131"/>
      <c r="BX217" s="131"/>
      <c r="BY217" s="131"/>
      <c r="BZ217" s="131"/>
      <c r="CA217" s="131"/>
      <c r="CB217" s="131"/>
      <c r="CC217" s="131"/>
      <c r="CD217" s="131"/>
      <c r="CE217" s="131"/>
      <c r="CF217" s="131"/>
      <c r="CG217" s="131"/>
      <c r="CH217" s="131"/>
      <c r="CI217" s="131"/>
      <c r="CJ217" s="131"/>
      <c r="CK217" s="131"/>
      <c r="CL217" s="131"/>
      <c r="CM217" s="131"/>
      <c r="CN217" s="131"/>
      <c r="CO217" s="131"/>
      <c r="CP217" s="131"/>
      <c r="CQ217" s="131"/>
      <c r="CR217" s="131"/>
      <c r="CS217" s="131"/>
    </row>
    <row r="218" spans="3:98" customFormat="1" hidden="1" x14ac:dyDescent="0.35">
      <c r="C218" s="77" t="str">
        <f>C44</f>
        <v>C. Total operating and maintenance costs</v>
      </c>
      <c r="D218" s="557" t="s">
        <v>23</v>
      </c>
      <c r="E218" s="492">
        <f t="shared" ref="E218:F218" si="177">SUM(E219:E230)</f>
        <v>0</v>
      </c>
      <c r="F218" s="492">
        <f t="shared" si="177"/>
        <v>0</v>
      </c>
      <c r="G218" s="492">
        <f t="shared" ref="G218:AJ218" si="178">SUM(G219:G230)</f>
        <v>0</v>
      </c>
      <c r="H218" s="492">
        <f t="shared" si="178"/>
        <v>0</v>
      </c>
      <c r="I218" s="492">
        <f t="shared" si="178"/>
        <v>0</v>
      </c>
      <c r="J218" s="492">
        <f t="shared" si="178"/>
        <v>0</v>
      </c>
      <c r="K218" s="492">
        <f t="shared" si="178"/>
        <v>0</v>
      </c>
      <c r="L218" s="492">
        <f t="shared" si="178"/>
        <v>0</v>
      </c>
      <c r="M218" s="492">
        <f t="shared" si="178"/>
        <v>0</v>
      </c>
      <c r="N218" s="492">
        <f t="shared" si="178"/>
        <v>0</v>
      </c>
      <c r="O218" s="492">
        <f t="shared" si="178"/>
        <v>0</v>
      </c>
      <c r="P218" s="492">
        <f t="shared" si="178"/>
        <v>0</v>
      </c>
      <c r="Q218" s="492">
        <f t="shared" si="178"/>
        <v>0</v>
      </c>
      <c r="R218" s="492">
        <f t="shared" si="178"/>
        <v>0</v>
      </c>
      <c r="S218" s="492">
        <f t="shared" si="178"/>
        <v>0</v>
      </c>
      <c r="T218" s="492">
        <f t="shared" si="178"/>
        <v>0</v>
      </c>
      <c r="U218" s="492">
        <f t="shared" si="178"/>
        <v>0</v>
      </c>
      <c r="V218" s="492">
        <f t="shared" si="178"/>
        <v>0</v>
      </c>
      <c r="W218" s="492">
        <f t="shared" si="178"/>
        <v>0</v>
      </c>
      <c r="X218" s="492">
        <f t="shared" si="178"/>
        <v>0</v>
      </c>
      <c r="Y218" s="492">
        <f t="shared" si="178"/>
        <v>0</v>
      </c>
      <c r="Z218" s="492">
        <f t="shared" si="178"/>
        <v>0</v>
      </c>
      <c r="AA218" s="492">
        <f t="shared" si="178"/>
        <v>0</v>
      </c>
      <c r="AB218" s="492">
        <f t="shared" si="178"/>
        <v>0</v>
      </c>
      <c r="AC218" s="492">
        <f t="shared" si="178"/>
        <v>0</v>
      </c>
      <c r="AD218" s="492">
        <f t="shared" si="178"/>
        <v>0</v>
      </c>
      <c r="AE218" s="492">
        <f t="shared" si="178"/>
        <v>0</v>
      </c>
      <c r="AF218" s="492">
        <f t="shared" si="178"/>
        <v>0</v>
      </c>
      <c r="AG218" s="492">
        <f t="shared" si="178"/>
        <v>0</v>
      </c>
      <c r="AH218" s="492">
        <f t="shared" si="178"/>
        <v>0</v>
      </c>
      <c r="AI218" s="492">
        <f t="shared" si="178"/>
        <v>0</v>
      </c>
      <c r="AJ218" s="492">
        <f t="shared" si="178"/>
        <v>0</v>
      </c>
      <c r="AK218" s="492">
        <f t="shared" ref="AK218:BP218" si="179">SUM(AK219:AK230)</f>
        <v>0</v>
      </c>
      <c r="AL218" s="492">
        <f t="shared" si="179"/>
        <v>0</v>
      </c>
      <c r="AM218" s="492">
        <f t="shared" si="179"/>
        <v>0</v>
      </c>
      <c r="AN218" s="492">
        <f t="shared" si="179"/>
        <v>0</v>
      </c>
      <c r="AO218" s="492">
        <f t="shared" si="179"/>
        <v>0</v>
      </c>
      <c r="AP218" s="492">
        <f t="shared" si="179"/>
        <v>0</v>
      </c>
      <c r="AQ218" s="492">
        <f t="shared" si="179"/>
        <v>0</v>
      </c>
      <c r="AR218" s="492">
        <f t="shared" si="179"/>
        <v>0</v>
      </c>
      <c r="AS218" s="492">
        <f t="shared" si="179"/>
        <v>0</v>
      </c>
      <c r="AT218" s="492">
        <f t="shared" si="179"/>
        <v>0</v>
      </c>
      <c r="AU218" s="492">
        <f t="shared" si="179"/>
        <v>0</v>
      </c>
      <c r="AV218" s="492">
        <f t="shared" si="179"/>
        <v>0</v>
      </c>
      <c r="AW218" s="492">
        <f t="shared" si="179"/>
        <v>0</v>
      </c>
      <c r="AX218" s="492">
        <f t="shared" si="179"/>
        <v>0</v>
      </c>
      <c r="AY218" s="492">
        <f t="shared" si="179"/>
        <v>0</v>
      </c>
      <c r="AZ218" s="492">
        <f t="shared" si="179"/>
        <v>0</v>
      </c>
      <c r="BA218" s="492">
        <f t="shared" si="179"/>
        <v>0</v>
      </c>
      <c r="BB218" s="492">
        <f t="shared" si="179"/>
        <v>0</v>
      </c>
      <c r="BC218" s="492">
        <f t="shared" si="179"/>
        <v>0</v>
      </c>
      <c r="BD218" s="492">
        <f t="shared" si="179"/>
        <v>0</v>
      </c>
      <c r="BE218" s="492">
        <f t="shared" si="179"/>
        <v>0</v>
      </c>
      <c r="BF218" s="492">
        <f t="shared" si="179"/>
        <v>0</v>
      </c>
      <c r="BG218" s="492">
        <f t="shared" si="179"/>
        <v>0</v>
      </c>
      <c r="BH218" s="492">
        <f t="shared" si="179"/>
        <v>0</v>
      </c>
      <c r="BI218" s="492">
        <f t="shared" si="179"/>
        <v>0</v>
      </c>
      <c r="BJ218" s="492">
        <f t="shared" si="179"/>
        <v>0</v>
      </c>
      <c r="BK218" s="492">
        <f t="shared" si="179"/>
        <v>0</v>
      </c>
      <c r="BL218" s="492">
        <f t="shared" si="179"/>
        <v>0</v>
      </c>
      <c r="BM218" s="492">
        <f t="shared" si="179"/>
        <v>0</v>
      </c>
      <c r="BN218" s="492">
        <f t="shared" si="179"/>
        <v>0</v>
      </c>
      <c r="BO218" s="492">
        <f t="shared" si="179"/>
        <v>0</v>
      </c>
      <c r="BP218" s="492">
        <f t="shared" si="179"/>
        <v>0</v>
      </c>
      <c r="BQ218" s="492">
        <f t="shared" ref="BQ218:CS218" si="180">SUM(BQ219:BQ230)</f>
        <v>0</v>
      </c>
      <c r="BR218" s="492">
        <f t="shared" si="180"/>
        <v>0</v>
      </c>
      <c r="BS218" s="492">
        <f t="shared" si="180"/>
        <v>0</v>
      </c>
      <c r="BT218" s="492">
        <f t="shared" si="180"/>
        <v>0</v>
      </c>
      <c r="BU218" s="492">
        <f t="shared" si="180"/>
        <v>0</v>
      </c>
      <c r="BV218" s="492">
        <f t="shared" si="180"/>
        <v>0</v>
      </c>
      <c r="BW218" s="492">
        <f t="shared" si="180"/>
        <v>0</v>
      </c>
      <c r="BX218" s="492">
        <f t="shared" si="180"/>
        <v>0</v>
      </c>
      <c r="BY218" s="492">
        <f t="shared" si="180"/>
        <v>0</v>
      </c>
      <c r="BZ218" s="492">
        <f t="shared" si="180"/>
        <v>0</v>
      </c>
      <c r="CA218" s="492">
        <f t="shared" si="180"/>
        <v>0</v>
      </c>
      <c r="CB218" s="492">
        <f t="shared" si="180"/>
        <v>0</v>
      </c>
      <c r="CC218" s="492">
        <f t="shared" si="180"/>
        <v>0</v>
      </c>
      <c r="CD218" s="492">
        <f t="shared" si="180"/>
        <v>0</v>
      </c>
      <c r="CE218" s="492">
        <f t="shared" si="180"/>
        <v>0</v>
      </c>
      <c r="CF218" s="492">
        <f t="shared" si="180"/>
        <v>0</v>
      </c>
      <c r="CG218" s="492">
        <f t="shared" si="180"/>
        <v>0</v>
      </c>
      <c r="CH218" s="492">
        <f t="shared" si="180"/>
        <v>0</v>
      </c>
      <c r="CI218" s="492">
        <f t="shared" si="180"/>
        <v>0</v>
      </c>
      <c r="CJ218" s="492">
        <f t="shared" si="180"/>
        <v>0</v>
      </c>
      <c r="CK218" s="492">
        <f t="shared" si="180"/>
        <v>0</v>
      </c>
      <c r="CL218" s="492">
        <f t="shared" si="180"/>
        <v>0</v>
      </c>
      <c r="CM218" s="492">
        <f t="shared" si="180"/>
        <v>0</v>
      </c>
      <c r="CN218" s="492">
        <f t="shared" si="180"/>
        <v>0</v>
      </c>
      <c r="CO218" s="492">
        <f t="shared" si="180"/>
        <v>0</v>
      </c>
      <c r="CP218" s="492">
        <f t="shared" si="180"/>
        <v>0</v>
      </c>
      <c r="CQ218" s="492">
        <f t="shared" si="180"/>
        <v>0</v>
      </c>
      <c r="CR218" s="492">
        <f t="shared" si="180"/>
        <v>0</v>
      </c>
      <c r="CS218" s="492">
        <f t="shared" si="180"/>
        <v>0</v>
      </c>
      <c r="CT218" s="13"/>
    </row>
    <row r="219" spans="3:98" customFormat="1" hidden="1" x14ac:dyDescent="0.35">
      <c r="C219" s="81" t="str">
        <f t="shared" ref="C219:C229" si="181">IF(OR(ISBLANK(C45),C45="Spare"),"",C45)</f>
        <v/>
      </c>
      <c r="D219" s="17" t="str">
        <f t="shared" ref="D219:D230" si="182">D45</f>
        <v/>
      </c>
      <c r="E219" s="492">
        <f>G219+NPV(G.Asm!$F$40,H219:INDEX(H219:CS219,RP))</f>
        <v>0</v>
      </c>
      <c r="F219" s="492">
        <f t="shared" ref="F219:F230" si="183">SUMIF($G$4:$CS$4,"&lt;="&amp;RP,G219:CS219)</f>
        <v>0</v>
      </c>
      <c r="G219" s="66">
        <f t="shared" ref="G219:AL219" si="184">IFERROR($D219*G45,0)</f>
        <v>0</v>
      </c>
      <c r="H219" s="66">
        <f t="shared" si="184"/>
        <v>0</v>
      </c>
      <c r="I219" s="66">
        <f t="shared" si="184"/>
        <v>0</v>
      </c>
      <c r="J219" s="66">
        <f t="shared" si="184"/>
        <v>0</v>
      </c>
      <c r="K219" s="66">
        <f t="shared" si="184"/>
        <v>0</v>
      </c>
      <c r="L219" s="66">
        <f t="shared" si="184"/>
        <v>0</v>
      </c>
      <c r="M219" s="66">
        <f t="shared" si="184"/>
        <v>0</v>
      </c>
      <c r="N219" s="66">
        <f t="shared" si="184"/>
        <v>0</v>
      </c>
      <c r="O219" s="66">
        <f t="shared" si="184"/>
        <v>0</v>
      </c>
      <c r="P219" s="66">
        <f t="shared" si="184"/>
        <v>0</v>
      </c>
      <c r="Q219" s="66">
        <f t="shared" si="184"/>
        <v>0</v>
      </c>
      <c r="R219" s="66">
        <f t="shared" si="184"/>
        <v>0</v>
      </c>
      <c r="S219" s="66">
        <f t="shared" si="184"/>
        <v>0</v>
      </c>
      <c r="T219" s="66">
        <f t="shared" si="184"/>
        <v>0</v>
      </c>
      <c r="U219" s="66">
        <f t="shared" si="184"/>
        <v>0</v>
      </c>
      <c r="V219" s="66">
        <f t="shared" si="184"/>
        <v>0</v>
      </c>
      <c r="W219" s="66">
        <f t="shared" si="184"/>
        <v>0</v>
      </c>
      <c r="X219" s="66">
        <f t="shared" si="184"/>
        <v>0</v>
      </c>
      <c r="Y219" s="66">
        <f t="shared" si="184"/>
        <v>0</v>
      </c>
      <c r="Z219" s="66">
        <f t="shared" si="184"/>
        <v>0</v>
      </c>
      <c r="AA219" s="66">
        <f t="shared" si="184"/>
        <v>0</v>
      </c>
      <c r="AB219" s="66">
        <f t="shared" si="184"/>
        <v>0</v>
      </c>
      <c r="AC219" s="66">
        <f t="shared" si="184"/>
        <v>0</v>
      </c>
      <c r="AD219" s="66">
        <f t="shared" si="184"/>
        <v>0</v>
      </c>
      <c r="AE219" s="66">
        <f t="shared" si="184"/>
        <v>0</v>
      </c>
      <c r="AF219" s="66">
        <f t="shared" si="184"/>
        <v>0</v>
      </c>
      <c r="AG219" s="66">
        <f t="shared" si="184"/>
        <v>0</v>
      </c>
      <c r="AH219" s="66">
        <f t="shared" si="184"/>
        <v>0</v>
      </c>
      <c r="AI219" s="66">
        <f t="shared" si="184"/>
        <v>0</v>
      </c>
      <c r="AJ219" s="66">
        <f t="shared" si="184"/>
        <v>0</v>
      </c>
      <c r="AK219" s="66">
        <f t="shared" si="184"/>
        <v>0</v>
      </c>
      <c r="AL219" s="66">
        <f t="shared" si="184"/>
        <v>0</v>
      </c>
      <c r="AM219" s="66">
        <f t="shared" ref="AM219:BR219" si="185">IFERROR($D219*AM45,0)</f>
        <v>0</v>
      </c>
      <c r="AN219" s="66">
        <f t="shared" si="185"/>
        <v>0</v>
      </c>
      <c r="AO219" s="66">
        <f t="shared" si="185"/>
        <v>0</v>
      </c>
      <c r="AP219" s="66">
        <f t="shared" si="185"/>
        <v>0</v>
      </c>
      <c r="AQ219" s="66">
        <f t="shared" si="185"/>
        <v>0</v>
      </c>
      <c r="AR219" s="66">
        <f t="shared" si="185"/>
        <v>0</v>
      </c>
      <c r="AS219" s="66">
        <f t="shared" si="185"/>
        <v>0</v>
      </c>
      <c r="AT219" s="66">
        <f t="shared" si="185"/>
        <v>0</v>
      </c>
      <c r="AU219" s="66">
        <f t="shared" si="185"/>
        <v>0</v>
      </c>
      <c r="AV219" s="66">
        <f t="shared" si="185"/>
        <v>0</v>
      </c>
      <c r="AW219" s="66">
        <f t="shared" si="185"/>
        <v>0</v>
      </c>
      <c r="AX219" s="66">
        <f t="shared" si="185"/>
        <v>0</v>
      </c>
      <c r="AY219" s="66">
        <f t="shared" si="185"/>
        <v>0</v>
      </c>
      <c r="AZ219" s="66">
        <f t="shared" si="185"/>
        <v>0</v>
      </c>
      <c r="BA219" s="66">
        <f t="shared" si="185"/>
        <v>0</v>
      </c>
      <c r="BB219" s="66">
        <f t="shared" si="185"/>
        <v>0</v>
      </c>
      <c r="BC219" s="66">
        <f t="shared" si="185"/>
        <v>0</v>
      </c>
      <c r="BD219" s="66">
        <f t="shared" si="185"/>
        <v>0</v>
      </c>
      <c r="BE219" s="66">
        <f t="shared" si="185"/>
        <v>0</v>
      </c>
      <c r="BF219" s="66">
        <f t="shared" si="185"/>
        <v>0</v>
      </c>
      <c r="BG219" s="66">
        <f t="shared" si="185"/>
        <v>0</v>
      </c>
      <c r="BH219" s="66">
        <f t="shared" si="185"/>
        <v>0</v>
      </c>
      <c r="BI219" s="66">
        <f t="shared" si="185"/>
        <v>0</v>
      </c>
      <c r="BJ219" s="66">
        <f t="shared" si="185"/>
        <v>0</v>
      </c>
      <c r="BK219" s="66">
        <f t="shared" si="185"/>
        <v>0</v>
      </c>
      <c r="BL219" s="66">
        <f t="shared" si="185"/>
        <v>0</v>
      </c>
      <c r="BM219" s="66">
        <f t="shared" si="185"/>
        <v>0</v>
      </c>
      <c r="BN219" s="66">
        <f t="shared" si="185"/>
        <v>0</v>
      </c>
      <c r="BO219" s="66">
        <f t="shared" si="185"/>
        <v>0</v>
      </c>
      <c r="BP219" s="66">
        <f t="shared" si="185"/>
        <v>0</v>
      </c>
      <c r="BQ219" s="66">
        <f t="shared" si="185"/>
        <v>0</v>
      </c>
      <c r="BR219" s="66">
        <f t="shared" si="185"/>
        <v>0</v>
      </c>
      <c r="BS219" s="66">
        <f t="shared" ref="BS219:CS219" si="186">IFERROR($D219*BS45,0)</f>
        <v>0</v>
      </c>
      <c r="BT219" s="66">
        <f t="shared" si="186"/>
        <v>0</v>
      </c>
      <c r="BU219" s="66">
        <f t="shared" si="186"/>
        <v>0</v>
      </c>
      <c r="BV219" s="66">
        <f t="shared" si="186"/>
        <v>0</v>
      </c>
      <c r="BW219" s="66">
        <f t="shared" si="186"/>
        <v>0</v>
      </c>
      <c r="BX219" s="66">
        <f t="shared" si="186"/>
        <v>0</v>
      </c>
      <c r="BY219" s="66">
        <f t="shared" si="186"/>
        <v>0</v>
      </c>
      <c r="BZ219" s="66">
        <f t="shared" si="186"/>
        <v>0</v>
      </c>
      <c r="CA219" s="66">
        <f t="shared" si="186"/>
        <v>0</v>
      </c>
      <c r="CB219" s="66">
        <f t="shared" si="186"/>
        <v>0</v>
      </c>
      <c r="CC219" s="66">
        <f t="shared" si="186"/>
        <v>0</v>
      </c>
      <c r="CD219" s="66">
        <f t="shared" si="186"/>
        <v>0</v>
      </c>
      <c r="CE219" s="66">
        <f t="shared" si="186"/>
        <v>0</v>
      </c>
      <c r="CF219" s="66">
        <f t="shared" si="186"/>
        <v>0</v>
      </c>
      <c r="CG219" s="66">
        <f t="shared" si="186"/>
        <v>0</v>
      </c>
      <c r="CH219" s="66">
        <f t="shared" si="186"/>
        <v>0</v>
      </c>
      <c r="CI219" s="66">
        <f t="shared" si="186"/>
        <v>0</v>
      </c>
      <c r="CJ219" s="66">
        <f t="shared" si="186"/>
        <v>0</v>
      </c>
      <c r="CK219" s="66">
        <f t="shared" si="186"/>
        <v>0</v>
      </c>
      <c r="CL219" s="66">
        <f t="shared" si="186"/>
        <v>0</v>
      </c>
      <c r="CM219" s="66">
        <f t="shared" si="186"/>
        <v>0</v>
      </c>
      <c r="CN219" s="66">
        <f t="shared" si="186"/>
        <v>0</v>
      </c>
      <c r="CO219" s="66">
        <f t="shared" si="186"/>
        <v>0</v>
      </c>
      <c r="CP219" s="66">
        <f t="shared" si="186"/>
        <v>0</v>
      </c>
      <c r="CQ219" s="66">
        <f t="shared" si="186"/>
        <v>0</v>
      </c>
      <c r="CR219" s="66">
        <f t="shared" si="186"/>
        <v>0</v>
      </c>
      <c r="CS219" s="66">
        <f t="shared" si="186"/>
        <v>0</v>
      </c>
      <c r="CT219" s="3"/>
    </row>
    <row r="220" spans="3:98" customFormat="1" hidden="1" x14ac:dyDescent="0.35">
      <c r="C220" s="81" t="str">
        <f t="shared" si="181"/>
        <v/>
      </c>
      <c r="D220" s="17" t="str">
        <f t="shared" si="182"/>
        <v/>
      </c>
      <c r="E220" s="492">
        <f>G220+NPV(G.Asm!$F$40,H220:INDEX(H220:CS220,RP))</f>
        <v>0</v>
      </c>
      <c r="F220" s="492">
        <f t="shared" si="183"/>
        <v>0</v>
      </c>
      <c r="G220" s="66">
        <f t="shared" ref="G220:AL220" si="187">IFERROR($D220*G46,0)</f>
        <v>0</v>
      </c>
      <c r="H220" s="66">
        <f t="shared" si="187"/>
        <v>0</v>
      </c>
      <c r="I220" s="66">
        <f t="shared" si="187"/>
        <v>0</v>
      </c>
      <c r="J220" s="66">
        <f t="shared" si="187"/>
        <v>0</v>
      </c>
      <c r="K220" s="66">
        <f t="shared" si="187"/>
        <v>0</v>
      </c>
      <c r="L220" s="66">
        <f t="shared" si="187"/>
        <v>0</v>
      </c>
      <c r="M220" s="66">
        <f t="shared" si="187"/>
        <v>0</v>
      </c>
      <c r="N220" s="66">
        <f t="shared" si="187"/>
        <v>0</v>
      </c>
      <c r="O220" s="66">
        <f t="shared" si="187"/>
        <v>0</v>
      </c>
      <c r="P220" s="66">
        <f t="shared" si="187"/>
        <v>0</v>
      </c>
      <c r="Q220" s="66">
        <f t="shared" si="187"/>
        <v>0</v>
      </c>
      <c r="R220" s="66">
        <f t="shared" si="187"/>
        <v>0</v>
      </c>
      <c r="S220" s="66">
        <f t="shared" si="187"/>
        <v>0</v>
      </c>
      <c r="T220" s="66">
        <f t="shared" si="187"/>
        <v>0</v>
      </c>
      <c r="U220" s="66">
        <f t="shared" si="187"/>
        <v>0</v>
      </c>
      <c r="V220" s="66">
        <f t="shared" si="187"/>
        <v>0</v>
      </c>
      <c r="W220" s="66">
        <f t="shared" si="187"/>
        <v>0</v>
      </c>
      <c r="X220" s="66">
        <f t="shared" si="187"/>
        <v>0</v>
      </c>
      <c r="Y220" s="66">
        <f t="shared" si="187"/>
        <v>0</v>
      </c>
      <c r="Z220" s="66">
        <f t="shared" si="187"/>
        <v>0</v>
      </c>
      <c r="AA220" s="66">
        <f t="shared" si="187"/>
        <v>0</v>
      </c>
      <c r="AB220" s="66">
        <f t="shared" si="187"/>
        <v>0</v>
      </c>
      <c r="AC220" s="66">
        <f t="shared" si="187"/>
        <v>0</v>
      </c>
      <c r="AD220" s="66">
        <f t="shared" si="187"/>
        <v>0</v>
      </c>
      <c r="AE220" s="66">
        <f t="shared" si="187"/>
        <v>0</v>
      </c>
      <c r="AF220" s="66">
        <f t="shared" si="187"/>
        <v>0</v>
      </c>
      <c r="AG220" s="66">
        <f t="shared" si="187"/>
        <v>0</v>
      </c>
      <c r="AH220" s="66">
        <f t="shared" si="187"/>
        <v>0</v>
      </c>
      <c r="AI220" s="66">
        <f t="shared" si="187"/>
        <v>0</v>
      </c>
      <c r="AJ220" s="66">
        <f t="shared" si="187"/>
        <v>0</v>
      </c>
      <c r="AK220" s="66">
        <f t="shared" si="187"/>
        <v>0</v>
      </c>
      <c r="AL220" s="66">
        <f t="shared" si="187"/>
        <v>0</v>
      </c>
      <c r="AM220" s="66">
        <f t="shared" ref="AM220:BR220" si="188">IFERROR($D220*AM46,0)</f>
        <v>0</v>
      </c>
      <c r="AN220" s="66">
        <f t="shared" si="188"/>
        <v>0</v>
      </c>
      <c r="AO220" s="66">
        <f t="shared" si="188"/>
        <v>0</v>
      </c>
      <c r="AP220" s="66">
        <f t="shared" si="188"/>
        <v>0</v>
      </c>
      <c r="AQ220" s="66">
        <f t="shared" si="188"/>
        <v>0</v>
      </c>
      <c r="AR220" s="66">
        <f t="shared" si="188"/>
        <v>0</v>
      </c>
      <c r="AS220" s="66">
        <f t="shared" si="188"/>
        <v>0</v>
      </c>
      <c r="AT220" s="66">
        <f t="shared" si="188"/>
        <v>0</v>
      </c>
      <c r="AU220" s="66">
        <f t="shared" si="188"/>
        <v>0</v>
      </c>
      <c r="AV220" s="66">
        <f t="shared" si="188"/>
        <v>0</v>
      </c>
      <c r="AW220" s="66">
        <f t="shared" si="188"/>
        <v>0</v>
      </c>
      <c r="AX220" s="66">
        <f t="shared" si="188"/>
        <v>0</v>
      </c>
      <c r="AY220" s="66">
        <f t="shared" si="188"/>
        <v>0</v>
      </c>
      <c r="AZ220" s="66">
        <f t="shared" si="188"/>
        <v>0</v>
      </c>
      <c r="BA220" s="66">
        <f t="shared" si="188"/>
        <v>0</v>
      </c>
      <c r="BB220" s="66">
        <f t="shared" si="188"/>
        <v>0</v>
      </c>
      <c r="BC220" s="66">
        <f t="shared" si="188"/>
        <v>0</v>
      </c>
      <c r="BD220" s="66">
        <f t="shared" si="188"/>
        <v>0</v>
      </c>
      <c r="BE220" s="66">
        <f t="shared" si="188"/>
        <v>0</v>
      </c>
      <c r="BF220" s="66">
        <f t="shared" si="188"/>
        <v>0</v>
      </c>
      <c r="BG220" s="66">
        <f t="shared" si="188"/>
        <v>0</v>
      </c>
      <c r="BH220" s="66">
        <f t="shared" si="188"/>
        <v>0</v>
      </c>
      <c r="BI220" s="66">
        <f t="shared" si="188"/>
        <v>0</v>
      </c>
      <c r="BJ220" s="66">
        <f t="shared" si="188"/>
        <v>0</v>
      </c>
      <c r="BK220" s="66">
        <f t="shared" si="188"/>
        <v>0</v>
      </c>
      <c r="BL220" s="66">
        <f t="shared" si="188"/>
        <v>0</v>
      </c>
      <c r="BM220" s="66">
        <f t="shared" si="188"/>
        <v>0</v>
      </c>
      <c r="BN220" s="66">
        <f t="shared" si="188"/>
        <v>0</v>
      </c>
      <c r="BO220" s="66">
        <f t="shared" si="188"/>
        <v>0</v>
      </c>
      <c r="BP220" s="66">
        <f t="shared" si="188"/>
        <v>0</v>
      </c>
      <c r="BQ220" s="66">
        <f t="shared" si="188"/>
        <v>0</v>
      </c>
      <c r="BR220" s="66">
        <f t="shared" si="188"/>
        <v>0</v>
      </c>
      <c r="BS220" s="66">
        <f t="shared" ref="BS220:CS220" si="189">IFERROR($D220*BS46,0)</f>
        <v>0</v>
      </c>
      <c r="BT220" s="66">
        <f t="shared" si="189"/>
        <v>0</v>
      </c>
      <c r="BU220" s="66">
        <f t="shared" si="189"/>
        <v>0</v>
      </c>
      <c r="BV220" s="66">
        <f t="shared" si="189"/>
        <v>0</v>
      </c>
      <c r="BW220" s="66">
        <f t="shared" si="189"/>
        <v>0</v>
      </c>
      <c r="BX220" s="66">
        <f t="shared" si="189"/>
        <v>0</v>
      </c>
      <c r="BY220" s="66">
        <f t="shared" si="189"/>
        <v>0</v>
      </c>
      <c r="BZ220" s="66">
        <f t="shared" si="189"/>
        <v>0</v>
      </c>
      <c r="CA220" s="66">
        <f t="shared" si="189"/>
        <v>0</v>
      </c>
      <c r="CB220" s="66">
        <f t="shared" si="189"/>
        <v>0</v>
      </c>
      <c r="CC220" s="66">
        <f t="shared" si="189"/>
        <v>0</v>
      </c>
      <c r="CD220" s="66">
        <f t="shared" si="189"/>
        <v>0</v>
      </c>
      <c r="CE220" s="66">
        <f t="shared" si="189"/>
        <v>0</v>
      </c>
      <c r="CF220" s="66">
        <f t="shared" si="189"/>
        <v>0</v>
      </c>
      <c r="CG220" s="66">
        <f t="shared" si="189"/>
        <v>0</v>
      </c>
      <c r="CH220" s="66">
        <f t="shared" si="189"/>
        <v>0</v>
      </c>
      <c r="CI220" s="66">
        <f t="shared" si="189"/>
        <v>0</v>
      </c>
      <c r="CJ220" s="66">
        <f t="shared" si="189"/>
        <v>0</v>
      </c>
      <c r="CK220" s="66">
        <f t="shared" si="189"/>
        <v>0</v>
      </c>
      <c r="CL220" s="66">
        <f t="shared" si="189"/>
        <v>0</v>
      </c>
      <c r="CM220" s="66">
        <f t="shared" si="189"/>
        <v>0</v>
      </c>
      <c r="CN220" s="66">
        <f t="shared" si="189"/>
        <v>0</v>
      </c>
      <c r="CO220" s="66">
        <f t="shared" si="189"/>
        <v>0</v>
      </c>
      <c r="CP220" s="66">
        <f t="shared" si="189"/>
        <v>0</v>
      </c>
      <c r="CQ220" s="66">
        <f t="shared" si="189"/>
        <v>0</v>
      </c>
      <c r="CR220" s="66">
        <f t="shared" si="189"/>
        <v>0</v>
      </c>
      <c r="CS220" s="66">
        <f t="shared" si="189"/>
        <v>0</v>
      </c>
      <c r="CT220" s="3"/>
    </row>
    <row r="221" spans="3:98" customFormat="1" hidden="1" x14ac:dyDescent="0.35">
      <c r="C221" s="81" t="str">
        <f t="shared" si="181"/>
        <v/>
      </c>
      <c r="D221" s="17" t="str">
        <f t="shared" si="182"/>
        <v/>
      </c>
      <c r="E221" s="492">
        <f>G221+NPV(G.Asm!$F$40,H221:INDEX(H221:CS221,RP))</f>
        <v>0</v>
      </c>
      <c r="F221" s="492">
        <f t="shared" si="183"/>
        <v>0</v>
      </c>
      <c r="G221" s="66">
        <f t="shared" ref="G221:AL221" si="190">IFERROR($D221*G47,0)</f>
        <v>0</v>
      </c>
      <c r="H221" s="66">
        <f t="shared" si="190"/>
        <v>0</v>
      </c>
      <c r="I221" s="66">
        <f t="shared" si="190"/>
        <v>0</v>
      </c>
      <c r="J221" s="66">
        <f t="shared" si="190"/>
        <v>0</v>
      </c>
      <c r="K221" s="66">
        <f t="shared" si="190"/>
        <v>0</v>
      </c>
      <c r="L221" s="66">
        <f t="shared" si="190"/>
        <v>0</v>
      </c>
      <c r="M221" s="66">
        <f t="shared" si="190"/>
        <v>0</v>
      </c>
      <c r="N221" s="66">
        <f t="shared" si="190"/>
        <v>0</v>
      </c>
      <c r="O221" s="66">
        <f t="shared" si="190"/>
        <v>0</v>
      </c>
      <c r="P221" s="66">
        <f t="shared" si="190"/>
        <v>0</v>
      </c>
      <c r="Q221" s="66">
        <f t="shared" si="190"/>
        <v>0</v>
      </c>
      <c r="R221" s="66">
        <f t="shared" si="190"/>
        <v>0</v>
      </c>
      <c r="S221" s="66">
        <f t="shared" si="190"/>
        <v>0</v>
      </c>
      <c r="T221" s="66">
        <f t="shared" si="190"/>
        <v>0</v>
      </c>
      <c r="U221" s="66">
        <f t="shared" si="190"/>
        <v>0</v>
      </c>
      <c r="V221" s="66">
        <f t="shared" si="190"/>
        <v>0</v>
      </c>
      <c r="W221" s="66">
        <f t="shared" si="190"/>
        <v>0</v>
      </c>
      <c r="X221" s="66">
        <f t="shared" si="190"/>
        <v>0</v>
      </c>
      <c r="Y221" s="66">
        <f t="shared" si="190"/>
        <v>0</v>
      </c>
      <c r="Z221" s="66">
        <f t="shared" si="190"/>
        <v>0</v>
      </c>
      <c r="AA221" s="66">
        <f t="shared" si="190"/>
        <v>0</v>
      </c>
      <c r="AB221" s="66">
        <f t="shared" si="190"/>
        <v>0</v>
      </c>
      <c r="AC221" s="66">
        <f t="shared" si="190"/>
        <v>0</v>
      </c>
      <c r="AD221" s="66">
        <f t="shared" si="190"/>
        <v>0</v>
      </c>
      <c r="AE221" s="66">
        <f t="shared" si="190"/>
        <v>0</v>
      </c>
      <c r="AF221" s="66">
        <f t="shared" si="190"/>
        <v>0</v>
      </c>
      <c r="AG221" s="66">
        <f t="shared" si="190"/>
        <v>0</v>
      </c>
      <c r="AH221" s="66">
        <f t="shared" si="190"/>
        <v>0</v>
      </c>
      <c r="AI221" s="66">
        <f t="shared" si="190"/>
        <v>0</v>
      </c>
      <c r="AJ221" s="66">
        <f t="shared" si="190"/>
        <v>0</v>
      </c>
      <c r="AK221" s="66">
        <f t="shared" si="190"/>
        <v>0</v>
      </c>
      <c r="AL221" s="66">
        <f t="shared" si="190"/>
        <v>0</v>
      </c>
      <c r="AM221" s="66">
        <f t="shared" ref="AM221:BR221" si="191">IFERROR($D221*AM47,0)</f>
        <v>0</v>
      </c>
      <c r="AN221" s="66">
        <f t="shared" si="191"/>
        <v>0</v>
      </c>
      <c r="AO221" s="66">
        <f t="shared" si="191"/>
        <v>0</v>
      </c>
      <c r="AP221" s="66">
        <f t="shared" si="191"/>
        <v>0</v>
      </c>
      <c r="AQ221" s="66">
        <f t="shared" si="191"/>
        <v>0</v>
      </c>
      <c r="AR221" s="66">
        <f t="shared" si="191"/>
        <v>0</v>
      </c>
      <c r="AS221" s="66">
        <f t="shared" si="191"/>
        <v>0</v>
      </c>
      <c r="AT221" s="66">
        <f t="shared" si="191"/>
        <v>0</v>
      </c>
      <c r="AU221" s="66">
        <f t="shared" si="191"/>
        <v>0</v>
      </c>
      <c r="AV221" s="66">
        <f t="shared" si="191"/>
        <v>0</v>
      </c>
      <c r="AW221" s="66">
        <f t="shared" si="191"/>
        <v>0</v>
      </c>
      <c r="AX221" s="66">
        <f t="shared" si="191"/>
        <v>0</v>
      </c>
      <c r="AY221" s="66">
        <f t="shared" si="191"/>
        <v>0</v>
      </c>
      <c r="AZ221" s="66">
        <f t="shared" si="191"/>
        <v>0</v>
      </c>
      <c r="BA221" s="66">
        <f t="shared" si="191"/>
        <v>0</v>
      </c>
      <c r="BB221" s="66">
        <f t="shared" si="191"/>
        <v>0</v>
      </c>
      <c r="BC221" s="66">
        <f t="shared" si="191"/>
        <v>0</v>
      </c>
      <c r="BD221" s="66">
        <f t="shared" si="191"/>
        <v>0</v>
      </c>
      <c r="BE221" s="66">
        <f t="shared" si="191"/>
        <v>0</v>
      </c>
      <c r="BF221" s="66">
        <f t="shared" si="191"/>
        <v>0</v>
      </c>
      <c r="BG221" s="66">
        <f t="shared" si="191"/>
        <v>0</v>
      </c>
      <c r="BH221" s="66">
        <f t="shared" si="191"/>
        <v>0</v>
      </c>
      <c r="BI221" s="66">
        <f t="shared" si="191"/>
        <v>0</v>
      </c>
      <c r="BJ221" s="66">
        <f t="shared" si="191"/>
        <v>0</v>
      </c>
      <c r="BK221" s="66">
        <f t="shared" si="191"/>
        <v>0</v>
      </c>
      <c r="BL221" s="66">
        <f t="shared" si="191"/>
        <v>0</v>
      </c>
      <c r="BM221" s="66">
        <f t="shared" si="191"/>
        <v>0</v>
      </c>
      <c r="BN221" s="66">
        <f t="shared" si="191"/>
        <v>0</v>
      </c>
      <c r="BO221" s="66">
        <f t="shared" si="191"/>
        <v>0</v>
      </c>
      <c r="BP221" s="66">
        <f t="shared" si="191"/>
        <v>0</v>
      </c>
      <c r="BQ221" s="66">
        <f t="shared" si="191"/>
        <v>0</v>
      </c>
      <c r="BR221" s="66">
        <f t="shared" si="191"/>
        <v>0</v>
      </c>
      <c r="BS221" s="66">
        <f t="shared" ref="BS221:CS221" si="192">IFERROR($D221*BS47,0)</f>
        <v>0</v>
      </c>
      <c r="BT221" s="66">
        <f t="shared" si="192"/>
        <v>0</v>
      </c>
      <c r="BU221" s="66">
        <f t="shared" si="192"/>
        <v>0</v>
      </c>
      <c r="BV221" s="66">
        <f t="shared" si="192"/>
        <v>0</v>
      </c>
      <c r="BW221" s="66">
        <f t="shared" si="192"/>
        <v>0</v>
      </c>
      <c r="BX221" s="66">
        <f t="shared" si="192"/>
        <v>0</v>
      </c>
      <c r="BY221" s="66">
        <f t="shared" si="192"/>
        <v>0</v>
      </c>
      <c r="BZ221" s="66">
        <f t="shared" si="192"/>
        <v>0</v>
      </c>
      <c r="CA221" s="66">
        <f t="shared" si="192"/>
        <v>0</v>
      </c>
      <c r="CB221" s="66">
        <f t="shared" si="192"/>
        <v>0</v>
      </c>
      <c r="CC221" s="66">
        <f t="shared" si="192"/>
        <v>0</v>
      </c>
      <c r="CD221" s="66">
        <f t="shared" si="192"/>
        <v>0</v>
      </c>
      <c r="CE221" s="66">
        <f t="shared" si="192"/>
        <v>0</v>
      </c>
      <c r="CF221" s="66">
        <f t="shared" si="192"/>
        <v>0</v>
      </c>
      <c r="CG221" s="66">
        <f t="shared" si="192"/>
        <v>0</v>
      </c>
      <c r="CH221" s="66">
        <f t="shared" si="192"/>
        <v>0</v>
      </c>
      <c r="CI221" s="66">
        <f t="shared" si="192"/>
        <v>0</v>
      </c>
      <c r="CJ221" s="66">
        <f t="shared" si="192"/>
        <v>0</v>
      </c>
      <c r="CK221" s="66">
        <f t="shared" si="192"/>
        <v>0</v>
      </c>
      <c r="CL221" s="66">
        <f t="shared" si="192"/>
        <v>0</v>
      </c>
      <c r="CM221" s="66">
        <f t="shared" si="192"/>
        <v>0</v>
      </c>
      <c r="CN221" s="66">
        <f t="shared" si="192"/>
        <v>0</v>
      </c>
      <c r="CO221" s="66">
        <f t="shared" si="192"/>
        <v>0</v>
      </c>
      <c r="CP221" s="66">
        <f t="shared" si="192"/>
        <v>0</v>
      </c>
      <c r="CQ221" s="66">
        <f t="shared" si="192"/>
        <v>0</v>
      </c>
      <c r="CR221" s="66">
        <f t="shared" si="192"/>
        <v>0</v>
      </c>
      <c r="CS221" s="66">
        <f t="shared" si="192"/>
        <v>0</v>
      </c>
      <c r="CT221" s="3"/>
    </row>
    <row r="222" spans="3:98" customFormat="1" hidden="1" x14ac:dyDescent="0.35">
      <c r="C222" s="81" t="str">
        <f t="shared" si="181"/>
        <v/>
      </c>
      <c r="D222" s="17" t="str">
        <f t="shared" si="182"/>
        <v/>
      </c>
      <c r="E222" s="492">
        <f>G222+NPV(G.Asm!$F$40,H222:INDEX(H222:CS222,RP))</f>
        <v>0</v>
      </c>
      <c r="F222" s="492">
        <f t="shared" si="183"/>
        <v>0</v>
      </c>
      <c r="G222" s="66">
        <f t="shared" ref="G222:AL222" si="193">IFERROR($D222*G48,0)</f>
        <v>0</v>
      </c>
      <c r="H222" s="66">
        <f t="shared" si="193"/>
        <v>0</v>
      </c>
      <c r="I222" s="66">
        <f t="shared" si="193"/>
        <v>0</v>
      </c>
      <c r="J222" s="66">
        <f t="shared" si="193"/>
        <v>0</v>
      </c>
      <c r="K222" s="66">
        <f t="shared" si="193"/>
        <v>0</v>
      </c>
      <c r="L222" s="66">
        <f t="shared" si="193"/>
        <v>0</v>
      </c>
      <c r="M222" s="66">
        <f t="shared" si="193"/>
        <v>0</v>
      </c>
      <c r="N222" s="66">
        <f t="shared" si="193"/>
        <v>0</v>
      </c>
      <c r="O222" s="66">
        <f t="shared" si="193"/>
        <v>0</v>
      </c>
      <c r="P222" s="66">
        <f t="shared" si="193"/>
        <v>0</v>
      </c>
      <c r="Q222" s="66">
        <f t="shared" si="193"/>
        <v>0</v>
      </c>
      <c r="R222" s="66">
        <f t="shared" si="193"/>
        <v>0</v>
      </c>
      <c r="S222" s="66">
        <f t="shared" si="193"/>
        <v>0</v>
      </c>
      <c r="T222" s="66">
        <f t="shared" si="193"/>
        <v>0</v>
      </c>
      <c r="U222" s="66">
        <f t="shared" si="193"/>
        <v>0</v>
      </c>
      <c r="V222" s="66">
        <f t="shared" si="193"/>
        <v>0</v>
      </c>
      <c r="W222" s="66">
        <f t="shared" si="193"/>
        <v>0</v>
      </c>
      <c r="X222" s="66">
        <f t="shared" si="193"/>
        <v>0</v>
      </c>
      <c r="Y222" s="66">
        <f t="shared" si="193"/>
        <v>0</v>
      </c>
      <c r="Z222" s="66">
        <f t="shared" si="193"/>
        <v>0</v>
      </c>
      <c r="AA222" s="66">
        <f t="shared" si="193"/>
        <v>0</v>
      </c>
      <c r="AB222" s="66">
        <f t="shared" si="193"/>
        <v>0</v>
      </c>
      <c r="AC222" s="66">
        <f t="shared" si="193"/>
        <v>0</v>
      </c>
      <c r="AD222" s="66">
        <f t="shared" si="193"/>
        <v>0</v>
      </c>
      <c r="AE222" s="66">
        <f t="shared" si="193"/>
        <v>0</v>
      </c>
      <c r="AF222" s="66">
        <f t="shared" si="193"/>
        <v>0</v>
      </c>
      <c r="AG222" s="66">
        <f t="shared" si="193"/>
        <v>0</v>
      </c>
      <c r="AH222" s="66">
        <f t="shared" si="193"/>
        <v>0</v>
      </c>
      <c r="AI222" s="66">
        <f t="shared" si="193"/>
        <v>0</v>
      </c>
      <c r="AJ222" s="66">
        <f t="shared" si="193"/>
        <v>0</v>
      </c>
      <c r="AK222" s="66">
        <f t="shared" si="193"/>
        <v>0</v>
      </c>
      <c r="AL222" s="66">
        <f t="shared" si="193"/>
        <v>0</v>
      </c>
      <c r="AM222" s="66">
        <f t="shared" ref="AM222:BR222" si="194">IFERROR($D222*AM48,0)</f>
        <v>0</v>
      </c>
      <c r="AN222" s="66">
        <f t="shared" si="194"/>
        <v>0</v>
      </c>
      <c r="AO222" s="66">
        <f t="shared" si="194"/>
        <v>0</v>
      </c>
      <c r="AP222" s="66">
        <f t="shared" si="194"/>
        <v>0</v>
      </c>
      <c r="AQ222" s="66">
        <f t="shared" si="194"/>
        <v>0</v>
      </c>
      <c r="AR222" s="66">
        <f t="shared" si="194"/>
        <v>0</v>
      </c>
      <c r="AS222" s="66">
        <f t="shared" si="194"/>
        <v>0</v>
      </c>
      <c r="AT222" s="66">
        <f t="shared" si="194"/>
        <v>0</v>
      </c>
      <c r="AU222" s="66">
        <f t="shared" si="194"/>
        <v>0</v>
      </c>
      <c r="AV222" s="66">
        <f t="shared" si="194"/>
        <v>0</v>
      </c>
      <c r="AW222" s="66">
        <f t="shared" si="194"/>
        <v>0</v>
      </c>
      <c r="AX222" s="66">
        <f t="shared" si="194"/>
        <v>0</v>
      </c>
      <c r="AY222" s="66">
        <f t="shared" si="194"/>
        <v>0</v>
      </c>
      <c r="AZ222" s="66">
        <f t="shared" si="194"/>
        <v>0</v>
      </c>
      <c r="BA222" s="66">
        <f t="shared" si="194"/>
        <v>0</v>
      </c>
      <c r="BB222" s="66">
        <f t="shared" si="194"/>
        <v>0</v>
      </c>
      <c r="BC222" s="66">
        <f t="shared" si="194"/>
        <v>0</v>
      </c>
      <c r="BD222" s="66">
        <f t="shared" si="194"/>
        <v>0</v>
      </c>
      <c r="BE222" s="66">
        <f t="shared" si="194"/>
        <v>0</v>
      </c>
      <c r="BF222" s="66">
        <f t="shared" si="194"/>
        <v>0</v>
      </c>
      <c r="BG222" s="66">
        <f t="shared" si="194"/>
        <v>0</v>
      </c>
      <c r="BH222" s="66">
        <f t="shared" si="194"/>
        <v>0</v>
      </c>
      <c r="BI222" s="66">
        <f t="shared" si="194"/>
        <v>0</v>
      </c>
      <c r="BJ222" s="66">
        <f t="shared" si="194"/>
        <v>0</v>
      </c>
      <c r="BK222" s="66">
        <f t="shared" si="194"/>
        <v>0</v>
      </c>
      <c r="BL222" s="66">
        <f t="shared" si="194"/>
        <v>0</v>
      </c>
      <c r="BM222" s="66">
        <f t="shared" si="194"/>
        <v>0</v>
      </c>
      <c r="BN222" s="66">
        <f t="shared" si="194"/>
        <v>0</v>
      </c>
      <c r="BO222" s="66">
        <f t="shared" si="194"/>
        <v>0</v>
      </c>
      <c r="BP222" s="66">
        <f t="shared" si="194"/>
        <v>0</v>
      </c>
      <c r="BQ222" s="66">
        <f t="shared" si="194"/>
        <v>0</v>
      </c>
      <c r="BR222" s="66">
        <f t="shared" si="194"/>
        <v>0</v>
      </c>
      <c r="BS222" s="66">
        <f t="shared" ref="BS222:CS222" si="195">IFERROR($D222*BS48,0)</f>
        <v>0</v>
      </c>
      <c r="BT222" s="66">
        <f t="shared" si="195"/>
        <v>0</v>
      </c>
      <c r="BU222" s="66">
        <f t="shared" si="195"/>
        <v>0</v>
      </c>
      <c r="BV222" s="66">
        <f t="shared" si="195"/>
        <v>0</v>
      </c>
      <c r="BW222" s="66">
        <f t="shared" si="195"/>
        <v>0</v>
      </c>
      <c r="BX222" s="66">
        <f t="shared" si="195"/>
        <v>0</v>
      </c>
      <c r="BY222" s="66">
        <f t="shared" si="195"/>
        <v>0</v>
      </c>
      <c r="BZ222" s="66">
        <f t="shared" si="195"/>
        <v>0</v>
      </c>
      <c r="CA222" s="66">
        <f t="shared" si="195"/>
        <v>0</v>
      </c>
      <c r="CB222" s="66">
        <f t="shared" si="195"/>
        <v>0</v>
      </c>
      <c r="CC222" s="66">
        <f t="shared" si="195"/>
        <v>0</v>
      </c>
      <c r="CD222" s="66">
        <f t="shared" si="195"/>
        <v>0</v>
      </c>
      <c r="CE222" s="66">
        <f t="shared" si="195"/>
        <v>0</v>
      </c>
      <c r="CF222" s="66">
        <f t="shared" si="195"/>
        <v>0</v>
      </c>
      <c r="CG222" s="66">
        <f t="shared" si="195"/>
        <v>0</v>
      </c>
      <c r="CH222" s="66">
        <f t="shared" si="195"/>
        <v>0</v>
      </c>
      <c r="CI222" s="66">
        <f t="shared" si="195"/>
        <v>0</v>
      </c>
      <c r="CJ222" s="66">
        <f t="shared" si="195"/>
        <v>0</v>
      </c>
      <c r="CK222" s="66">
        <f t="shared" si="195"/>
        <v>0</v>
      </c>
      <c r="CL222" s="66">
        <f t="shared" si="195"/>
        <v>0</v>
      </c>
      <c r="CM222" s="66">
        <f t="shared" si="195"/>
        <v>0</v>
      </c>
      <c r="CN222" s="66">
        <f t="shared" si="195"/>
        <v>0</v>
      </c>
      <c r="CO222" s="66">
        <f t="shared" si="195"/>
        <v>0</v>
      </c>
      <c r="CP222" s="66">
        <f t="shared" si="195"/>
        <v>0</v>
      </c>
      <c r="CQ222" s="66">
        <f t="shared" si="195"/>
        <v>0</v>
      </c>
      <c r="CR222" s="66">
        <f t="shared" si="195"/>
        <v>0</v>
      </c>
      <c r="CS222" s="66">
        <f t="shared" si="195"/>
        <v>0</v>
      </c>
      <c r="CT222" s="3"/>
    </row>
    <row r="223" spans="3:98" customFormat="1" hidden="1" x14ac:dyDescent="0.35">
      <c r="C223" s="81" t="str">
        <f t="shared" si="181"/>
        <v/>
      </c>
      <c r="D223" s="17" t="str">
        <f t="shared" si="182"/>
        <v/>
      </c>
      <c r="E223" s="492">
        <f>G223+NPV(G.Asm!$F$40,H223:INDEX(H223:CS223,RP))</f>
        <v>0</v>
      </c>
      <c r="F223" s="492">
        <f t="shared" si="183"/>
        <v>0</v>
      </c>
      <c r="G223" s="66">
        <f t="shared" ref="G223:AL223" si="196">IFERROR($D223*G49,0)</f>
        <v>0</v>
      </c>
      <c r="H223" s="66">
        <f t="shared" si="196"/>
        <v>0</v>
      </c>
      <c r="I223" s="66">
        <f t="shared" si="196"/>
        <v>0</v>
      </c>
      <c r="J223" s="66">
        <f t="shared" si="196"/>
        <v>0</v>
      </c>
      <c r="K223" s="66">
        <f t="shared" si="196"/>
        <v>0</v>
      </c>
      <c r="L223" s="66">
        <f t="shared" si="196"/>
        <v>0</v>
      </c>
      <c r="M223" s="66">
        <f t="shared" si="196"/>
        <v>0</v>
      </c>
      <c r="N223" s="66">
        <f t="shared" si="196"/>
        <v>0</v>
      </c>
      <c r="O223" s="66">
        <f t="shared" si="196"/>
        <v>0</v>
      </c>
      <c r="P223" s="66">
        <f t="shared" si="196"/>
        <v>0</v>
      </c>
      <c r="Q223" s="66">
        <f t="shared" si="196"/>
        <v>0</v>
      </c>
      <c r="R223" s="66">
        <f t="shared" si="196"/>
        <v>0</v>
      </c>
      <c r="S223" s="66">
        <f t="shared" si="196"/>
        <v>0</v>
      </c>
      <c r="T223" s="66">
        <f t="shared" si="196"/>
        <v>0</v>
      </c>
      <c r="U223" s="66">
        <f t="shared" si="196"/>
        <v>0</v>
      </c>
      <c r="V223" s="66">
        <f t="shared" si="196"/>
        <v>0</v>
      </c>
      <c r="W223" s="66">
        <f t="shared" si="196"/>
        <v>0</v>
      </c>
      <c r="X223" s="66">
        <f t="shared" si="196"/>
        <v>0</v>
      </c>
      <c r="Y223" s="66">
        <f t="shared" si="196"/>
        <v>0</v>
      </c>
      <c r="Z223" s="66">
        <f t="shared" si="196"/>
        <v>0</v>
      </c>
      <c r="AA223" s="66">
        <f t="shared" si="196"/>
        <v>0</v>
      </c>
      <c r="AB223" s="66">
        <f t="shared" si="196"/>
        <v>0</v>
      </c>
      <c r="AC223" s="66">
        <f t="shared" si="196"/>
        <v>0</v>
      </c>
      <c r="AD223" s="66">
        <f t="shared" si="196"/>
        <v>0</v>
      </c>
      <c r="AE223" s="66">
        <f t="shared" si="196"/>
        <v>0</v>
      </c>
      <c r="AF223" s="66">
        <f t="shared" si="196"/>
        <v>0</v>
      </c>
      <c r="AG223" s="66">
        <f t="shared" si="196"/>
        <v>0</v>
      </c>
      <c r="AH223" s="66">
        <f t="shared" si="196"/>
        <v>0</v>
      </c>
      <c r="AI223" s="66">
        <f t="shared" si="196"/>
        <v>0</v>
      </c>
      <c r="AJ223" s="66">
        <f t="shared" si="196"/>
        <v>0</v>
      </c>
      <c r="AK223" s="66">
        <f t="shared" si="196"/>
        <v>0</v>
      </c>
      <c r="AL223" s="66">
        <f t="shared" si="196"/>
        <v>0</v>
      </c>
      <c r="AM223" s="66">
        <f t="shared" ref="AM223:BR223" si="197">IFERROR($D223*AM49,0)</f>
        <v>0</v>
      </c>
      <c r="AN223" s="66">
        <f t="shared" si="197"/>
        <v>0</v>
      </c>
      <c r="AO223" s="66">
        <f t="shared" si="197"/>
        <v>0</v>
      </c>
      <c r="AP223" s="66">
        <f t="shared" si="197"/>
        <v>0</v>
      </c>
      <c r="AQ223" s="66">
        <f t="shared" si="197"/>
        <v>0</v>
      </c>
      <c r="AR223" s="66">
        <f t="shared" si="197"/>
        <v>0</v>
      </c>
      <c r="AS223" s="66">
        <f t="shared" si="197"/>
        <v>0</v>
      </c>
      <c r="AT223" s="66">
        <f t="shared" si="197"/>
        <v>0</v>
      </c>
      <c r="AU223" s="66">
        <f t="shared" si="197"/>
        <v>0</v>
      </c>
      <c r="AV223" s="66">
        <f t="shared" si="197"/>
        <v>0</v>
      </c>
      <c r="AW223" s="66">
        <f t="shared" si="197"/>
        <v>0</v>
      </c>
      <c r="AX223" s="66">
        <f t="shared" si="197"/>
        <v>0</v>
      </c>
      <c r="AY223" s="66">
        <f t="shared" si="197"/>
        <v>0</v>
      </c>
      <c r="AZ223" s="66">
        <f t="shared" si="197"/>
        <v>0</v>
      </c>
      <c r="BA223" s="66">
        <f t="shared" si="197"/>
        <v>0</v>
      </c>
      <c r="BB223" s="66">
        <f t="shared" si="197"/>
        <v>0</v>
      </c>
      <c r="BC223" s="66">
        <f t="shared" si="197"/>
        <v>0</v>
      </c>
      <c r="BD223" s="66">
        <f t="shared" si="197"/>
        <v>0</v>
      </c>
      <c r="BE223" s="66">
        <f t="shared" si="197"/>
        <v>0</v>
      </c>
      <c r="BF223" s="66">
        <f t="shared" si="197"/>
        <v>0</v>
      </c>
      <c r="BG223" s="66">
        <f t="shared" si="197"/>
        <v>0</v>
      </c>
      <c r="BH223" s="66">
        <f t="shared" si="197"/>
        <v>0</v>
      </c>
      <c r="BI223" s="66">
        <f t="shared" si="197"/>
        <v>0</v>
      </c>
      <c r="BJ223" s="66">
        <f t="shared" si="197"/>
        <v>0</v>
      </c>
      <c r="BK223" s="66">
        <f t="shared" si="197"/>
        <v>0</v>
      </c>
      <c r="BL223" s="66">
        <f t="shared" si="197"/>
        <v>0</v>
      </c>
      <c r="BM223" s="66">
        <f t="shared" si="197"/>
        <v>0</v>
      </c>
      <c r="BN223" s="66">
        <f t="shared" si="197"/>
        <v>0</v>
      </c>
      <c r="BO223" s="66">
        <f t="shared" si="197"/>
        <v>0</v>
      </c>
      <c r="BP223" s="66">
        <f t="shared" si="197"/>
        <v>0</v>
      </c>
      <c r="BQ223" s="66">
        <f t="shared" si="197"/>
        <v>0</v>
      </c>
      <c r="BR223" s="66">
        <f t="shared" si="197"/>
        <v>0</v>
      </c>
      <c r="BS223" s="66">
        <f t="shared" ref="BS223:CS223" si="198">IFERROR($D223*BS49,0)</f>
        <v>0</v>
      </c>
      <c r="BT223" s="66">
        <f t="shared" si="198"/>
        <v>0</v>
      </c>
      <c r="BU223" s="66">
        <f t="shared" si="198"/>
        <v>0</v>
      </c>
      <c r="BV223" s="66">
        <f t="shared" si="198"/>
        <v>0</v>
      </c>
      <c r="BW223" s="66">
        <f t="shared" si="198"/>
        <v>0</v>
      </c>
      <c r="BX223" s="66">
        <f t="shared" si="198"/>
        <v>0</v>
      </c>
      <c r="BY223" s="66">
        <f t="shared" si="198"/>
        <v>0</v>
      </c>
      <c r="BZ223" s="66">
        <f t="shared" si="198"/>
        <v>0</v>
      </c>
      <c r="CA223" s="66">
        <f t="shared" si="198"/>
        <v>0</v>
      </c>
      <c r="CB223" s="66">
        <f t="shared" si="198"/>
        <v>0</v>
      </c>
      <c r="CC223" s="66">
        <f t="shared" si="198"/>
        <v>0</v>
      </c>
      <c r="CD223" s="66">
        <f t="shared" si="198"/>
        <v>0</v>
      </c>
      <c r="CE223" s="66">
        <f t="shared" si="198"/>
        <v>0</v>
      </c>
      <c r="CF223" s="66">
        <f t="shared" si="198"/>
        <v>0</v>
      </c>
      <c r="CG223" s="66">
        <f t="shared" si="198"/>
        <v>0</v>
      </c>
      <c r="CH223" s="66">
        <f t="shared" si="198"/>
        <v>0</v>
      </c>
      <c r="CI223" s="66">
        <f t="shared" si="198"/>
        <v>0</v>
      </c>
      <c r="CJ223" s="66">
        <f t="shared" si="198"/>
        <v>0</v>
      </c>
      <c r="CK223" s="66">
        <f t="shared" si="198"/>
        <v>0</v>
      </c>
      <c r="CL223" s="66">
        <f t="shared" si="198"/>
        <v>0</v>
      </c>
      <c r="CM223" s="66">
        <f t="shared" si="198"/>
        <v>0</v>
      </c>
      <c r="CN223" s="66">
        <f t="shared" si="198"/>
        <v>0</v>
      </c>
      <c r="CO223" s="66">
        <f t="shared" si="198"/>
        <v>0</v>
      </c>
      <c r="CP223" s="66">
        <f t="shared" si="198"/>
        <v>0</v>
      </c>
      <c r="CQ223" s="66">
        <f t="shared" si="198"/>
        <v>0</v>
      </c>
      <c r="CR223" s="66">
        <f t="shared" si="198"/>
        <v>0</v>
      </c>
      <c r="CS223" s="66">
        <f t="shared" si="198"/>
        <v>0</v>
      </c>
      <c r="CT223" s="3"/>
    </row>
    <row r="224" spans="3:98" customFormat="1" hidden="1" x14ac:dyDescent="0.35">
      <c r="C224" s="81" t="str">
        <f t="shared" si="181"/>
        <v/>
      </c>
      <c r="D224" s="17" t="str">
        <f t="shared" si="182"/>
        <v/>
      </c>
      <c r="E224" s="492">
        <f>G224+NPV(G.Asm!$F$40,H224:INDEX(H224:CS224,RP))</f>
        <v>0</v>
      </c>
      <c r="F224" s="492">
        <f t="shared" si="183"/>
        <v>0</v>
      </c>
      <c r="G224" s="66">
        <f t="shared" ref="G224:AL224" si="199">IFERROR($D224*G50,0)</f>
        <v>0</v>
      </c>
      <c r="H224" s="66">
        <f t="shared" si="199"/>
        <v>0</v>
      </c>
      <c r="I224" s="66">
        <f t="shared" si="199"/>
        <v>0</v>
      </c>
      <c r="J224" s="66">
        <f t="shared" si="199"/>
        <v>0</v>
      </c>
      <c r="K224" s="66">
        <f t="shared" si="199"/>
        <v>0</v>
      </c>
      <c r="L224" s="66">
        <f t="shared" si="199"/>
        <v>0</v>
      </c>
      <c r="M224" s="66">
        <f t="shared" si="199"/>
        <v>0</v>
      </c>
      <c r="N224" s="66">
        <f t="shared" si="199"/>
        <v>0</v>
      </c>
      <c r="O224" s="66">
        <f t="shared" si="199"/>
        <v>0</v>
      </c>
      <c r="P224" s="66">
        <f t="shared" si="199"/>
        <v>0</v>
      </c>
      <c r="Q224" s="66">
        <f t="shared" si="199"/>
        <v>0</v>
      </c>
      <c r="R224" s="66">
        <f t="shared" si="199"/>
        <v>0</v>
      </c>
      <c r="S224" s="66">
        <f t="shared" si="199"/>
        <v>0</v>
      </c>
      <c r="T224" s="66">
        <f t="shared" si="199"/>
        <v>0</v>
      </c>
      <c r="U224" s="66">
        <f t="shared" si="199"/>
        <v>0</v>
      </c>
      <c r="V224" s="66">
        <f t="shared" si="199"/>
        <v>0</v>
      </c>
      <c r="W224" s="66">
        <f t="shared" si="199"/>
        <v>0</v>
      </c>
      <c r="X224" s="66">
        <f t="shared" si="199"/>
        <v>0</v>
      </c>
      <c r="Y224" s="66">
        <f t="shared" si="199"/>
        <v>0</v>
      </c>
      <c r="Z224" s="66">
        <f t="shared" si="199"/>
        <v>0</v>
      </c>
      <c r="AA224" s="66">
        <f t="shared" si="199"/>
        <v>0</v>
      </c>
      <c r="AB224" s="66">
        <f t="shared" si="199"/>
        <v>0</v>
      </c>
      <c r="AC224" s="66">
        <f t="shared" si="199"/>
        <v>0</v>
      </c>
      <c r="AD224" s="66">
        <f t="shared" si="199"/>
        <v>0</v>
      </c>
      <c r="AE224" s="66">
        <f t="shared" si="199"/>
        <v>0</v>
      </c>
      <c r="AF224" s="66">
        <f t="shared" si="199"/>
        <v>0</v>
      </c>
      <c r="AG224" s="66">
        <f t="shared" si="199"/>
        <v>0</v>
      </c>
      <c r="AH224" s="66">
        <f t="shared" si="199"/>
        <v>0</v>
      </c>
      <c r="AI224" s="66">
        <f t="shared" si="199"/>
        <v>0</v>
      </c>
      <c r="AJ224" s="66">
        <f t="shared" si="199"/>
        <v>0</v>
      </c>
      <c r="AK224" s="66">
        <f t="shared" si="199"/>
        <v>0</v>
      </c>
      <c r="AL224" s="66">
        <f t="shared" si="199"/>
        <v>0</v>
      </c>
      <c r="AM224" s="66">
        <f t="shared" ref="AM224:BR224" si="200">IFERROR($D224*AM50,0)</f>
        <v>0</v>
      </c>
      <c r="AN224" s="66">
        <f t="shared" si="200"/>
        <v>0</v>
      </c>
      <c r="AO224" s="66">
        <f t="shared" si="200"/>
        <v>0</v>
      </c>
      <c r="AP224" s="66">
        <f t="shared" si="200"/>
        <v>0</v>
      </c>
      <c r="AQ224" s="66">
        <f t="shared" si="200"/>
        <v>0</v>
      </c>
      <c r="AR224" s="66">
        <f t="shared" si="200"/>
        <v>0</v>
      </c>
      <c r="AS224" s="66">
        <f t="shared" si="200"/>
        <v>0</v>
      </c>
      <c r="AT224" s="66">
        <f t="shared" si="200"/>
        <v>0</v>
      </c>
      <c r="AU224" s="66">
        <f t="shared" si="200"/>
        <v>0</v>
      </c>
      <c r="AV224" s="66">
        <f t="shared" si="200"/>
        <v>0</v>
      </c>
      <c r="AW224" s="66">
        <f t="shared" si="200"/>
        <v>0</v>
      </c>
      <c r="AX224" s="66">
        <f t="shared" si="200"/>
        <v>0</v>
      </c>
      <c r="AY224" s="66">
        <f t="shared" si="200"/>
        <v>0</v>
      </c>
      <c r="AZ224" s="66">
        <f t="shared" si="200"/>
        <v>0</v>
      </c>
      <c r="BA224" s="66">
        <f t="shared" si="200"/>
        <v>0</v>
      </c>
      <c r="BB224" s="66">
        <f t="shared" si="200"/>
        <v>0</v>
      </c>
      <c r="BC224" s="66">
        <f t="shared" si="200"/>
        <v>0</v>
      </c>
      <c r="BD224" s="66">
        <f t="shared" si="200"/>
        <v>0</v>
      </c>
      <c r="BE224" s="66">
        <f t="shared" si="200"/>
        <v>0</v>
      </c>
      <c r="BF224" s="66">
        <f t="shared" si="200"/>
        <v>0</v>
      </c>
      <c r="BG224" s="66">
        <f t="shared" si="200"/>
        <v>0</v>
      </c>
      <c r="BH224" s="66">
        <f t="shared" si="200"/>
        <v>0</v>
      </c>
      <c r="BI224" s="66">
        <f t="shared" si="200"/>
        <v>0</v>
      </c>
      <c r="BJ224" s="66">
        <f t="shared" si="200"/>
        <v>0</v>
      </c>
      <c r="BK224" s="66">
        <f t="shared" si="200"/>
        <v>0</v>
      </c>
      <c r="BL224" s="66">
        <f t="shared" si="200"/>
        <v>0</v>
      </c>
      <c r="BM224" s="66">
        <f t="shared" si="200"/>
        <v>0</v>
      </c>
      <c r="BN224" s="66">
        <f t="shared" si="200"/>
        <v>0</v>
      </c>
      <c r="BO224" s="66">
        <f t="shared" si="200"/>
        <v>0</v>
      </c>
      <c r="BP224" s="66">
        <f t="shared" si="200"/>
        <v>0</v>
      </c>
      <c r="BQ224" s="66">
        <f t="shared" si="200"/>
        <v>0</v>
      </c>
      <c r="BR224" s="66">
        <f t="shared" si="200"/>
        <v>0</v>
      </c>
      <c r="BS224" s="66">
        <f t="shared" ref="BS224:CS224" si="201">IFERROR($D224*BS50,0)</f>
        <v>0</v>
      </c>
      <c r="BT224" s="66">
        <f t="shared" si="201"/>
        <v>0</v>
      </c>
      <c r="BU224" s="66">
        <f t="shared" si="201"/>
        <v>0</v>
      </c>
      <c r="BV224" s="66">
        <f t="shared" si="201"/>
        <v>0</v>
      </c>
      <c r="BW224" s="66">
        <f t="shared" si="201"/>
        <v>0</v>
      </c>
      <c r="BX224" s="66">
        <f t="shared" si="201"/>
        <v>0</v>
      </c>
      <c r="BY224" s="66">
        <f t="shared" si="201"/>
        <v>0</v>
      </c>
      <c r="BZ224" s="66">
        <f t="shared" si="201"/>
        <v>0</v>
      </c>
      <c r="CA224" s="66">
        <f t="shared" si="201"/>
        <v>0</v>
      </c>
      <c r="CB224" s="66">
        <f t="shared" si="201"/>
        <v>0</v>
      </c>
      <c r="CC224" s="66">
        <f t="shared" si="201"/>
        <v>0</v>
      </c>
      <c r="CD224" s="66">
        <f t="shared" si="201"/>
        <v>0</v>
      </c>
      <c r="CE224" s="66">
        <f t="shared" si="201"/>
        <v>0</v>
      </c>
      <c r="CF224" s="66">
        <f t="shared" si="201"/>
        <v>0</v>
      </c>
      <c r="CG224" s="66">
        <f t="shared" si="201"/>
        <v>0</v>
      </c>
      <c r="CH224" s="66">
        <f t="shared" si="201"/>
        <v>0</v>
      </c>
      <c r="CI224" s="66">
        <f t="shared" si="201"/>
        <v>0</v>
      </c>
      <c r="CJ224" s="66">
        <f t="shared" si="201"/>
        <v>0</v>
      </c>
      <c r="CK224" s="66">
        <f t="shared" si="201"/>
        <v>0</v>
      </c>
      <c r="CL224" s="66">
        <f t="shared" si="201"/>
        <v>0</v>
      </c>
      <c r="CM224" s="66">
        <f t="shared" si="201"/>
        <v>0</v>
      </c>
      <c r="CN224" s="66">
        <f t="shared" si="201"/>
        <v>0</v>
      </c>
      <c r="CO224" s="66">
        <f t="shared" si="201"/>
        <v>0</v>
      </c>
      <c r="CP224" s="66">
        <f t="shared" si="201"/>
        <v>0</v>
      </c>
      <c r="CQ224" s="66">
        <f t="shared" si="201"/>
        <v>0</v>
      </c>
      <c r="CR224" s="66">
        <f t="shared" si="201"/>
        <v>0</v>
      </c>
      <c r="CS224" s="66">
        <f t="shared" si="201"/>
        <v>0</v>
      </c>
      <c r="CT224" s="3"/>
    </row>
    <row r="225" spans="3:98" customFormat="1" hidden="1" x14ac:dyDescent="0.35">
      <c r="C225" s="81" t="str">
        <f t="shared" si="181"/>
        <v/>
      </c>
      <c r="D225" s="17" t="str">
        <f t="shared" si="182"/>
        <v/>
      </c>
      <c r="E225" s="492">
        <f>G225+NPV(G.Asm!$F$40,H225:INDEX(H225:CS225,RP))</f>
        <v>0</v>
      </c>
      <c r="F225" s="492">
        <f t="shared" si="183"/>
        <v>0</v>
      </c>
      <c r="G225" s="66">
        <f t="shared" ref="G225:AL225" si="202">IFERROR($D225*G51,0)</f>
        <v>0</v>
      </c>
      <c r="H225" s="66">
        <f t="shared" si="202"/>
        <v>0</v>
      </c>
      <c r="I225" s="66">
        <f t="shared" si="202"/>
        <v>0</v>
      </c>
      <c r="J225" s="66">
        <f t="shared" si="202"/>
        <v>0</v>
      </c>
      <c r="K225" s="66">
        <f t="shared" si="202"/>
        <v>0</v>
      </c>
      <c r="L225" s="66">
        <f t="shared" si="202"/>
        <v>0</v>
      </c>
      <c r="M225" s="66">
        <f t="shared" si="202"/>
        <v>0</v>
      </c>
      <c r="N225" s="66">
        <f t="shared" si="202"/>
        <v>0</v>
      </c>
      <c r="O225" s="66">
        <f t="shared" si="202"/>
        <v>0</v>
      </c>
      <c r="P225" s="66">
        <f t="shared" si="202"/>
        <v>0</v>
      </c>
      <c r="Q225" s="66">
        <f t="shared" si="202"/>
        <v>0</v>
      </c>
      <c r="R225" s="66">
        <f t="shared" si="202"/>
        <v>0</v>
      </c>
      <c r="S225" s="66">
        <f t="shared" si="202"/>
        <v>0</v>
      </c>
      <c r="T225" s="66">
        <f t="shared" si="202"/>
        <v>0</v>
      </c>
      <c r="U225" s="66">
        <f t="shared" si="202"/>
        <v>0</v>
      </c>
      <c r="V225" s="66">
        <f t="shared" si="202"/>
        <v>0</v>
      </c>
      <c r="W225" s="66">
        <f t="shared" si="202"/>
        <v>0</v>
      </c>
      <c r="X225" s="66">
        <f t="shared" si="202"/>
        <v>0</v>
      </c>
      <c r="Y225" s="66">
        <f t="shared" si="202"/>
        <v>0</v>
      </c>
      <c r="Z225" s="66">
        <f t="shared" si="202"/>
        <v>0</v>
      </c>
      <c r="AA225" s="66">
        <f t="shared" si="202"/>
        <v>0</v>
      </c>
      <c r="AB225" s="66">
        <f t="shared" si="202"/>
        <v>0</v>
      </c>
      <c r="AC225" s="66">
        <f t="shared" si="202"/>
        <v>0</v>
      </c>
      <c r="AD225" s="66">
        <f t="shared" si="202"/>
        <v>0</v>
      </c>
      <c r="AE225" s="66">
        <f t="shared" si="202"/>
        <v>0</v>
      </c>
      <c r="AF225" s="66">
        <f t="shared" si="202"/>
        <v>0</v>
      </c>
      <c r="AG225" s="66">
        <f t="shared" si="202"/>
        <v>0</v>
      </c>
      <c r="AH225" s="66">
        <f t="shared" si="202"/>
        <v>0</v>
      </c>
      <c r="AI225" s="66">
        <f t="shared" si="202"/>
        <v>0</v>
      </c>
      <c r="AJ225" s="66">
        <f t="shared" si="202"/>
        <v>0</v>
      </c>
      <c r="AK225" s="66">
        <f t="shared" si="202"/>
        <v>0</v>
      </c>
      <c r="AL225" s="66">
        <f t="shared" si="202"/>
        <v>0</v>
      </c>
      <c r="AM225" s="66">
        <f t="shared" ref="AM225:BR225" si="203">IFERROR($D225*AM51,0)</f>
        <v>0</v>
      </c>
      <c r="AN225" s="66">
        <f t="shared" si="203"/>
        <v>0</v>
      </c>
      <c r="AO225" s="66">
        <f t="shared" si="203"/>
        <v>0</v>
      </c>
      <c r="AP225" s="66">
        <f t="shared" si="203"/>
        <v>0</v>
      </c>
      <c r="AQ225" s="66">
        <f t="shared" si="203"/>
        <v>0</v>
      </c>
      <c r="AR225" s="66">
        <f t="shared" si="203"/>
        <v>0</v>
      </c>
      <c r="AS225" s="66">
        <f t="shared" si="203"/>
        <v>0</v>
      </c>
      <c r="AT225" s="66">
        <f t="shared" si="203"/>
        <v>0</v>
      </c>
      <c r="AU225" s="66">
        <f t="shared" si="203"/>
        <v>0</v>
      </c>
      <c r="AV225" s="66">
        <f t="shared" si="203"/>
        <v>0</v>
      </c>
      <c r="AW225" s="66">
        <f t="shared" si="203"/>
        <v>0</v>
      </c>
      <c r="AX225" s="66">
        <f t="shared" si="203"/>
        <v>0</v>
      </c>
      <c r="AY225" s="66">
        <f t="shared" si="203"/>
        <v>0</v>
      </c>
      <c r="AZ225" s="66">
        <f t="shared" si="203"/>
        <v>0</v>
      </c>
      <c r="BA225" s="66">
        <f t="shared" si="203"/>
        <v>0</v>
      </c>
      <c r="BB225" s="66">
        <f t="shared" si="203"/>
        <v>0</v>
      </c>
      <c r="BC225" s="66">
        <f t="shared" si="203"/>
        <v>0</v>
      </c>
      <c r="BD225" s="66">
        <f t="shared" si="203"/>
        <v>0</v>
      </c>
      <c r="BE225" s="66">
        <f t="shared" si="203"/>
        <v>0</v>
      </c>
      <c r="BF225" s="66">
        <f t="shared" si="203"/>
        <v>0</v>
      </c>
      <c r="BG225" s="66">
        <f t="shared" si="203"/>
        <v>0</v>
      </c>
      <c r="BH225" s="66">
        <f t="shared" si="203"/>
        <v>0</v>
      </c>
      <c r="BI225" s="66">
        <f t="shared" si="203"/>
        <v>0</v>
      </c>
      <c r="BJ225" s="66">
        <f t="shared" si="203"/>
        <v>0</v>
      </c>
      <c r="BK225" s="66">
        <f t="shared" si="203"/>
        <v>0</v>
      </c>
      <c r="BL225" s="66">
        <f t="shared" si="203"/>
        <v>0</v>
      </c>
      <c r="BM225" s="66">
        <f t="shared" si="203"/>
        <v>0</v>
      </c>
      <c r="BN225" s="66">
        <f t="shared" si="203"/>
        <v>0</v>
      </c>
      <c r="BO225" s="66">
        <f t="shared" si="203"/>
        <v>0</v>
      </c>
      <c r="BP225" s="66">
        <f t="shared" si="203"/>
        <v>0</v>
      </c>
      <c r="BQ225" s="66">
        <f t="shared" si="203"/>
        <v>0</v>
      </c>
      <c r="BR225" s="66">
        <f t="shared" si="203"/>
        <v>0</v>
      </c>
      <c r="BS225" s="66">
        <f t="shared" ref="BS225:CS225" si="204">IFERROR($D225*BS51,0)</f>
        <v>0</v>
      </c>
      <c r="BT225" s="66">
        <f t="shared" si="204"/>
        <v>0</v>
      </c>
      <c r="BU225" s="66">
        <f t="shared" si="204"/>
        <v>0</v>
      </c>
      <c r="BV225" s="66">
        <f t="shared" si="204"/>
        <v>0</v>
      </c>
      <c r="BW225" s="66">
        <f t="shared" si="204"/>
        <v>0</v>
      </c>
      <c r="BX225" s="66">
        <f t="shared" si="204"/>
        <v>0</v>
      </c>
      <c r="BY225" s="66">
        <f t="shared" si="204"/>
        <v>0</v>
      </c>
      <c r="BZ225" s="66">
        <f t="shared" si="204"/>
        <v>0</v>
      </c>
      <c r="CA225" s="66">
        <f t="shared" si="204"/>
        <v>0</v>
      </c>
      <c r="CB225" s="66">
        <f t="shared" si="204"/>
        <v>0</v>
      </c>
      <c r="CC225" s="66">
        <f t="shared" si="204"/>
        <v>0</v>
      </c>
      <c r="CD225" s="66">
        <f t="shared" si="204"/>
        <v>0</v>
      </c>
      <c r="CE225" s="66">
        <f t="shared" si="204"/>
        <v>0</v>
      </c>
      <c r="CF225" s="66">
        <f t="shared" si="204"/>
        <v>0</v>
      </c>
      <c r="CG225" s="66">
        <f t="shared" si="204"/>
        <v>0</v>
      </c>
      <c r="CH225" s="66">
        <f t="shared" si="204"/>
        <v>0</v>
      </c>
      <c r="CI225" s="66">
        <f t="shared" si="204"/>
        <v>0</v>
      </c>
      <c r="CJ225" s="66">
        <f t="shared" si="204"/>
        <v>0</v>
      </c>
      <c r="CK225" s="66">
        <f t="shared" si="204"/>
        <v>0</v>
      </c>
      <c r="CL225" s="66">
        <f t="shared" si="204"/>
        <v>0</v>
      </c>
      <c r="CM225" s="66">
        <f t="shared" si="204"/>
        <v>0</v>
      </c>
      <c r="CN225" s="66">
        <f t="shared" si="204"/>
        <v>0</v>
      </c>
      <c r="CO225" s="66">
        <f t="shared" si="204"/>
        <v>0</v>
      </c>
      <c r="CP225" s="66">
        <f t="shared" si="204"/>
        <v>0</v>
      </c>
      <c r="CQ225" s="66">
        <f t="shared" si="204"/>
        <v>0</v>
      </c>
      <c r="CR225" s="66">
        <f t="shared" si="204"/>
        <v>0</v>
      </c>
      <c r="CS225" s="66">
        <f t="shared" si="204"/>
        <v>0</v>
      </c>
      <c r="CT225" s="3"/>
    </row>
    <row r="226" spans="3:98" customFormat="1" hidden="1" x14ac:dyDescent="0.35">
      <c r="C226" s="81" t="str">
        <f t="shared" si="181"/>
        <v/>
      </c>
      <c r="D226" s="17" t="str">
        <f t="shared" si="182"/>
        <v/>
      </c>
      <c r="E226" s="492">
        <f>G226+NPV(G.Asm!$F$40,H226:INDEX(H226:CS226,RP))</f>
        <v>0</v>
      </c>
      <c r="F226" s="492">
        <f t="shared" si="183"/>
        <v>0</v>
      </c>
      <c r="G226" s="66">
        <f t="shared" ref="G226:AL226" si="205">IFERROR($D226*G52,0)</f>
        <v>0</v>
      </c>
      <c r="H226" s="66">
        <f t="shared" si="205"/>
        <v>0</v>
      </c>
      <c r="I226" s="66">
        <f t="shared" si="205"/>
        <v>0</v>
      </c>
      <c r="J226" s="66">
        <f t="shared" si="205"/>
        <v>0</v>
      </c>
      <c r="K226" s="66">
        <f t="shared" si="205"/>
        <v>0</v>
      </c>
      <c r="L226" s="66">
        <f t="shared" si="205"/>
        <v>0</v>
      </c>
      <c r="M226" s="66">
        <f t="shared" si="205"/>
        <v>0</v>
      </c>
      <c r="N226" s="66">
        <f t="shared" si="205"/>
        <v>0</v>
      </c>
      <c r="O226" s="66">
        <f t="shared" si="205"/>
        <v>0</v>
      </c>
      <c r="P226" s="66">
        <f t="shared" si="205"/>
        <v>0</v>
      </c>
      <c r="Q226" s="66">
        <f t="shared" si="205"/>
        <v>0</v>
      </c>
      <c r="R226" s="66">
        <f t="shared" si="205"/>
        <v>0</v>
      </c>
      <c r="S226" s="66">
        <f t="shared" si="205"/>
        <v>0</v>
      </c>
      <c r="T226" s="66">
        <f t="shared" si="205"/>
        <v>0</v>
      </c>
      <c r="U226" s="66">
        <f t="shared" si="205"/>
        <v>0</v>
      </c>
      <c r="V226" s="66">
        <f t="shared" si="205"/>
        <v>0</v>
      </c>
      <c r="W226" s="66">
        <f t="shared" si="205"/>
        <v>0</v>
      </c>
      <c r="X226" s="66">
        <f t="shared" si="205"/>
        <v>0</v>
      </c>
      <c r="Y226" s="66">
        <f t="shared" si="205"/>
        <v>0</v>
      </c>
      <c r="Z226" s="66">
        <f t="shared" si="205"/>
        <v>0</v>
      </c>
      <c r="AA226" s="66">
        <f t="shared" si="205"/>
        <v>0</v>
      </c>
      <c r="AB226" s="66">
        <f t="shared" si="205"/>
        <v>0</v>
      </c>
      <c r="AC226" s="66">
        <f t="shared" si="205"/>
        <v>0</v>
      </c>
      <c r="AD226" s="66">
        <f t="shared" si="205"/>
        <v>0</v>
      </c>
      <c r="AE226" s="66">
        <f t="shared" si="205"/>
        <v>0</v>
      </c>
      <c r="AF226" s="66">
        <f t="shared" si="205"/>
        <v>0</v>
      </c>
      <c r="AG226" s="66">
        <f t="shared" si="205"/>
        <v>0</v>
      </c>
      <c r="AH226" s="66">
        <f t="shared" si="205"/>
        <v>0</v>
      </c>
      <c r="AI226" s="66">
        <f t="shared" si="205"/>
        <v>0</v>
      </c>
      <c r="AJ226" s="66">
        <f t="shared" si="205"/>
        <v>0</v>
      </c>
      <c r="AK226" s="66">
        <f t="shared" si="205"/>
        <v>0</v>
      </c>
      <c r="AL226" s="66">
        <f t="shared" si="205"/>
        <v>0</v>
      </c>
      <c r="AM226" s="66">
        <f t="shared" ref="AM226:BR226" si="206">IFERROR($D226*AM52,0)</f>
        <v>0</v>
      </c>
      <c r="AN226" s="66">
        <f t="shared" si="206"/>
        <v>0</v>
      </c>
      <c r="AO226" s="66">
        <f t="shared" si="206"/>
        <v>0</v>
      </c>
      <c r="AP226" s="66">
        <f t="shared" si="206"/>
        <v>0</v>
      </c>
      <c r="AQ226" s="66">
        <f t="shared" si="206"/>
        <v>0</v>
      </c>
      <c r="AR226" s="66">
        <f t="shared" si="206"/>
        <v>0</v>
      </c>
      <c r="AS226" s="66">
        <f t="shared" si="206"/>
        <v>0</v>
      </c>
      <c r="AT226" s="66">
        <f t="shared" si="206"/>
        <v>0</v>
      </c>
      <c r="AU226" s="66">
        <f t="shared" si="206"/>
        <v>0</v>
      </c>
      <c r="AV226" s="66">
        <f t="shared" si="206"/>
        <v>0</v>
      </c>
      <c r="AW226" s="66">
        <f t="shared" si="206"/>
        <v>0</v>
      </c>
      <c r="AX226" s="66">
        <f t="shared" si="206"/>
        <v>0</v>
      </c>
      <c r="AY226" s="66">
        <f t="shared" si="206"/>
        <v>0</v>
      </c>
      <c r="AZ226" s="66">
        <f t="shared" si="206"/>
        <v>0</v>
      </c>
      <c r="BA226" s="66">
        <f t="shared" si="206"/>
        <v>0</v>
      </c>
      <c r="BB226" s="66">
        <f t="shared" si="206"/>
        <v>0</v>
      </c>
      <c r="BC226" s="66">
        <f t="shared" si="206"/>
        <v>0</v>
      </c>
      <c r="BD226" s="66">
        <f t="shared" si="206"/>
        <v>0</v>
      </c>
      <c r="BE226" s="66">
        <f t="shared" si="206"/>
        <v>0</v>
      </c>
      <c r="BF226" s="66">
        <f t="shared" si="206"/>
        <v>0</v>
      </c>
      <c r="BG226" s="66">
        <f t="shared" si="206"/>
        <v>0</v>
      </c>
      <c r="BH226" s="66">
        <f t="shared" si="206"/>
        <v>0</v>
      </c>
      <c r="BI226" s="66">
        <f t="shared" si="206"/>
        <v>0</v>
      </c>
      <c r="BJ226" s="66">
        <f t="shared" si="206"/>
        <v>0</v>
      </c>
      <c r="BK226" s="66">
        <f t="shared" si="206"/>
        <v>0</v>
      </c>
      <c r="BL226" s="66">
        <f t="shared" si="206"/>
        <v>0</v>
      </c>
      <c r="BM226" s="66">
        <f t="shared" si="206"/>
        <v>0</v>
      </c>
      <c r="BN226" s="66">
        <f t="shared" si="206"/>
        <v>0</v>
      </c>
      <c r="BO226" s="66">
        <f t="shared" si="206"/>
        <v>0</v>
      </c>
      <c r="BP226" s="66">
        <f t="shared" si="206"/>
        <v>0</v>
      </c>
      <c r="BQ226" s="66">
        <f t="shared" si="206"/>
        <v>0</v>
      </c>
      <c r="BR226" s="66">
        <f t="shared" si="206"/>
        <v>0</v>
      </c>
      <c r="BS226" s="66">
        <f t="shared" ref="BS226:CS226" si="207">IFERROR($D226*BS52,0)</f>
        <v>0</v>
      </c>
      <c r="BT226" s="66">
        <f t="shared" si="207"/>
        <v>0</v>
      </c>
      <c r="BU226" s="66">
        <f t="shared" si="207"/>
        <v>0</v>
      </c>
      <c r="BV226" s="66">
        <f t="shared" si="207"/>
        <v>0</v>
      </c>
      <c r="BW226" s="66">
        <f t="shared" si="207"/>
        <v>0</v>
      </c>
      <c r="BX226" s="66">
        <f t="shared" si="207"/>
        <v>0</v>
      </c>
      <c r="BY226" s="66">
        <f t="shared" si="207"/>
        <v>0</v>
      </c>
      <c r="BZ226" s="66">
        <f t="shared" si="207"/>
        <v>0</v>
      </c>
      <c r="CA226" s="66">
        <f t="shared" si="207"/>
        <v>0</v>
      </c>
      <c r="CB226" s="66">
        <f t="shared" si="207"/>
        <v>0</v>
      </c>
      <c r="CC226" s="66">
        <f t="shared" si="207"/>
        <v>0</v>
      </c>
      <c r="CD226" s="66">
        <f t="shared" si="207"/>
        <v>0</v>
      </c>
      <c r="CE226" s="66">
        <f t="shared" si="207"/>
        <v>0</v>
      </c>
      <c r="CF226" s="66">
        <f t="shared" si="207"/>
        <v>0</v>
      </c>
      <c r="CG226" s="66">
        <f t="shared" si="207"/>
        <v>0</v>
      </c>
      <c r="CH226" s="66">
        <f t="shared" si="207"/>
        <v>0</v>
      </c>
      <c r="CI226" s="66">
        <f t="shared" si="207"/>
        <v>0</v>
      </c>
      <c r="CJ226" s="66">
        <f t="shared" si="207"/>
        <v>0</v>
      </c>
      <c r="CK226" s="66">
        <f t="shared" si="207"/>
        <v>0</v>
      </c>
      <c r="CL226" s="66">
        <f t="shared" si="207"/>
        <v>0</v>
      </c>
      <c r="CM226" s="66">
        <f t="shared" si="207"/>
        <v>0</v>
      </c>
      <c r="CN226" s="66">
        <f t="shared" si="207"/>
        <v>0</v>
      </c>
      <c r="CO226" s="66">
        <f t="shared" si="207"/>
        <v>0</v>
      </c>
      <c r="CP226" s="66">
        <f t="shared" si="207"/>
        <v>0</v>
      </c>
      <c r="CQ226" s="66">
        <f t="shared" si="207"/>
        <v>0</v>
      </c>
      <c r="CR226" s="66">
        <f t="shared" si="207"/>
        <v>0</v>
      </c>
      <c r="CS226" s="66">
        <f t="shared" si="207"/>
        <v>0</v>
      </c>
      <c r="CT226" s="3"/>
    </row>
    <row r="227" spans="3:98" customFormat="1" hidden="1" x14ac:dyDescent="0.35">
      <c r="C227" s="81" t="str">
        <f t="shared" si="181"/>
        <v/>
      </c>
      <c r="D227" s="17" t="str">
        <f t="shared" si="182"/>
        <v/>
      </c>
      <c r="E227" s="492">
        <f>G227+NPV(G.Asm!$F$40,H227:INDEX(H227:CS227,RP))</f>
        <v>0</v>
      </c>
      <c r="F227" s="492">
        <f t="shared" si="183"/>
        <v>0</v>
      </c>
      <c r="G227" s="66">
        <f t="shared" ref="G227:AL227" si="208">IFERROR($D227*G53,0)</f>
        <v>0</v>
      </c>
      <c r="H227" s="66">
        <f t="shared" si="208"/>
        <v>0</v>
      </c>
      <c r="I227" s="66">
        <f t="shared" si="208"/>
        <v>0</v>
      </c>
      <c r="J227" s="66">
        <f t="shared" si="208"/>
        <v>0</v>
      </c>
      <c r="K227" s="66">
        <f t="shared" si="208"/>
        <v>0</v>
      </c>
      <c r="L227" s="66">
        <f t="shared" si="208"/>
        <v>0</v>
      </c>
      <c r="M227" s="66">
        <f t="shared" si="208"/>
        <v>0</v>
      </c>
      <c r="N227" s="66">
        <f t="shared" si="208"/>
        <v>0</v>
      </c>
      <c r="O227" s="66">
        <f t="shared" si="208"/>
        <v>0</v>
      </c>
      <c r="P227" s="66">
        <f t="shared" si="208"/>
        <v>0</v>
      </c>
      <c r="Q227" s="66">
        <f t="shared" si="208"/>
        <v>0</v>
      </c>
      <c r="R227" s="66">
        <f t="shared" si="208"/>
        <v>0</v>
      </c>
      <c r="S227" s="66">
        <f t="shared" si="208"/>
        <v>0</v>
      </c>
      <c r="T227" s="66">
        <f t="shared" si="208"/>
        <v>0</v>
      </c>
      <c r="U227" s="66">
        <f t="shared" si="208"/>
        <v>0</v>
      </c>
      <c r="V227" s="66">
        <f t="shared" si="208"/>
        <v>0</v>
      </c>
      <c r="W227" s="66">
        <f t="shared" si="208"/>
        <v>0</v>
      </c>
      <c r="X227" s="66">
        <f t="shared" si="208"/>
        <v>0</v>
      </c>
      <c r="Y227" s="66">
        <f t="shared" si="208"/>
        <v>0</v>
      </c>
      <c r="Z227" s="66">
        <f t="shared" si="208"/>
        <v>0</v>
      </c>
      <c r="AA227" s="66">
        <f t="shared" si="208"/>
        <v>0</v>
      </c>
      <c r="AB227" s="66">
        <f t="shared" si="208"/>
        <v>0</v>
      </c>
      <c r="AC227" s="66">
        <f t="shared" si="208"/>
        <v>0</v>
      </c>
      <c r="AD227" s="66">
        <f t="shared" si="208"/>
        <v>0</v>
      </c>
      <c r="AE227" s="66">
        <f t="shared" si="208"/>
        <v>0</v>
      </c>
      <c r="AF227" s="66">
        <f t="shared" si="208"/>
        <v>0</v>
      </c>
      <c r="AG227" s="66">
        <f t="shared" si="208"/>
        <v>0</v>
      </c>
      <c r="AH227" s="66">
        <f t="shared" si="208"/>
        <v>0</v>
      </c>
      <c r="AI227" s="66">
        <f t="shared" si="208"/>
        <v>0</v>
      </c>
      <c r="AJ227" s="66">
        <f t="shared" si="208"/>
        <v>0</v>
      </c>
      <c r="AK227" s="66">
        <f t="shared" si="208"/>
        <v>0</v>
      </c>
      <c r="AL227" s="66">
        <f t="shared" si="208"/>
        <v>0</v>
      </c>
      <c r="AM227" s="66">
        <f t="shared" ref="AM227:BR227" si="209">IFERROR($D227*AM53,0)</f>
        <v>0</v>
      </c>
      <c r="AN227" s="66">
        <f t="shared" si="209"/>
        <v>0</v>
      </c>
      <c r="AO227" s="66">
        <f t="shared" si="209"/>
        <v>0</v>
      </c>
      <c r="AP227" s="66">
        <f t="shared" si="209"/>
        <v>0</v>
      </c>
      <c r="AQ227" s="66">
        <f t="shared" si="209"/>
        <v>0</v>
      </c>
      <c r="AR227" s="66">
        <f t="shared" si="209"/>
        <v>0</v>
      </c>
      <c r="AS227" s="66">
        <f t="shared" si="209"/>
        <v>0</v>
      </c>
      <c r="AT227" s="66">
        <f t="shared" si="209"/>
        <v>0</v>
      </c>
      <c r="AU227" s="66">
        <f t="shared" si="209"/>
        <v>0</v>
      </c>
      <c r="AV227" s="66">
        <f t="shared" si="209"/>
        <v>0</v>
      </c>
      <c r="AW227" s="66">
        <f t="shared" si="209"/>
        <v>0</v>
      </c>
      <c r="AX227" s="66">
        <f t="shared" si="209"/>
        <v>0</v>
      </c>
      <c r="AY227" s="66">
        <f t="shared" si="209"/>
        <v>0</v>
      </c>
      <c r="AZ227" s="66">
        <f t="shared" si="209"/>
        <v>0</v>
      </c>
      <c r="BA227" s="66">
        <f t="shared" si="209"/>
        <v>0</v>
      </c>
      <c r="BB227" s="66">
        <f t="shared" si="209"/>
        <v>0</v>
      </c>
      <c r="BC227" s="66">
        <f t="shared" si="209"/>
        <v>0</v>
      </c>
      <c r="BD227" s="66">
        <f t="shared" si="209"/>
        <v>0</v>
      </c>
      <c r="BE227" s="66">
        <f t="shared" si="209"/>
        <v>0</v>
      </c>
      <c r="BF227" s="66">
        <f t="shared" si="209"/>
        <v>0</v>
      </c>
      <c r="BG227" s="66">
        <f t="shared" si="209"/>
        <v>0</v>
      </c>
      <c r="BH227" s="66">
        <f t="shared" si="209"/>
        <v>0</v>
      </c>
      <c r="BI227" s="66">
        <f t="shared" si="209"/>
        <v>0</v>
      </c>
      <c r="BJ227" s="66">
        <f t="shared" si="209"/>
        <v>0</v>
      </c>
      <c r="BK227" s="66">
        <f t="shared" si="209"/>
        <v>0</v>
      </c>
      <c r="BL227" s="66">
        <f t="shared" si="209"/>
        <v>0</v>
      </c>
      <c r="BM227" s="66">
        <f t="shared" si="209"/>
        <v>0</v>
      </c>
      <c r="BN227" s="66">
        <f t="shared" si="209"/>
        <v>0</v>
      </c>
      <c r="BO227" s="66">
        <f t="shared" si="209"/>
        <v>0</v>
      </c>
      <c r="BP227" s="66">
        <f t="shared" si="209"/>
        <v>0</v>
      </c>
      <c r="BQ227" s="66">
        <f t="shared" si="209"/>
        <v>0</v>
      </c>
      <c r="BR227" s="66">
        <f t="shared" si="209"/>
        <v>0</v>
      </c>
      <c r="BS227" s="66">
        <f t="shared" ref="BS227:CS227" si="210">IFERROR($D227*BS53,0)</f>
        <v>0</v>
      </c>
      <c r="BT227" s="66">
        <f t="shared" si="210"/>
        <v>0</v>
      </c>
      <c r="BU227" s="66">
        <f t="shared" si="210"/>
        <v>0</v>
      </c>
      <c r="BV227" s="66">
        <f t="shared" si="210"/>
        <v>0</v>
      </c>
      <c r="BW227" s="66">
        <f t="shared" si="210"/>
        <v>0</v>
      </c>
      <c r="BX227" s="66">
        <f t="shared" si="210"/>
        <v>0</v>
      </c>
      <c r="BY227" s="66">
        <f t="shared" si="210"/>
        <v>0</v>
      </c>
      <c r="BZ227" s="66">
        <f t="shared" si="210"/>
        <v>0</v>
      </c>
      <c r="CA227" s="66">
        <f t="shared" si="210"/>
        <v>0</v>
      </c>
      <c r="CB227" s="66">
        <f t="shared" si="210"/>
        <v>0</v>
      </c>
      <c r="CC227" s="66">
        <f t="shared" si="210"/>
        <v>0</v>
      </c>
      <c r="CD227" s="66">
        <f t="shared" si="210"/>
        <v>0</v>
      </c>
      <c r="CE227" s="66">
        <f t="shared" si="210"/>
        <v>0</v>
      </c>
      <c r="CF227" s="66">
        <f t="shared" si="210"/>
        <v>0</v>
      </c>
      <c r="CG227" s="66">
        <f t="shared" si="210"/>
        <v>0</v>
      </c>
      <c r="CH227" s="66">
        <f t="shared" si="210"/>
        <v>0</v>
      </c>
      <c r="CI227" s="66">
        <f t="shared" si="210"/>
        <v>0</v>
      </c>
      <c r="CJ227" s="66">
        <f t="shared" si="210"/>
        <v>0</v>
      </c>
      <c r="CK227" s="66">
        <f t="shared" si="210"/>
        <v>0</v>
      </c>
      <c r="CL227" s="66">
        <f t="shared" si="210"/>
        <v>0</v>
      </c>
      <c r="CM227" s="66">
        <f t="shared" si="210"/>
        <v>0</v>
      </c>
      <c r="CN227" s="66">
        <f t="shared" si="210"/>
        <v>0</v>
      </c>
      <c r="CO227" s="66">
        <f t="shared" si="210"/>
        <v>0</v>
      </c>
      <c r="CP227" s="66">
        <f t="shared" si="210"/>
        <v>0</v>
      </c>
      <c r="CQ227" s="66">
        <f t="shared" si="210"/>
        <v>0</v>
      </c>
      <c r="CR227" s="66">
        <f t="shared" si="210"/>
        <v>0</v>
      </c>
      <c r="CS227" s="66">
        <f t="shared" si="210"/>
        <v>0</v>
      </c>
      <c r="CT227" s="3"/>
    </row>
    <row r="228" spans="3:98" customFormat="1" hidden="1" x14ac:dyDescent="0.35">
      <c r="C228" s="81" t="str">
        <f t="shared" si="181"/>
        <v/>
      </c>
      <c r="D228" s="17" t="str">
        <f t="shared" si="182"/>
        <v/>
      </c>
      <c r="E228" s="492">
        <f>G228+NPV(G.Asm!$F$40,H228:INDEX(H228:CS228,RP))</f>
        <v>0</v>
      </c>
      <c r="F228" s="492">
        <f t="shared" si="183"/>
        <v>0</v>
      </c>
      <c r="G228" s="66">
        <f t="shared" ref="G228:AL228" si="211">IFERROR($D228*G54,0)</f>
        <v>0</v>
      </c>
      <c r="H228" s="66">
        <f t="shared" si="211"/>
        <v>0</v>
      </c>
      <c r="I228" s="66">
        <f t="shared" si="211"/>
        <v>0</v>
      </c>
      <c r="J228" s="66">
        <f t="shared" si="211"/>
        <v>0</v>
      </c>
      <c r="K228" s="66">
        <f t="shared" si="211"/>
        <v>0</v>
      </c>
      <c r="L228" s="66">
        <f t="shared" si="211"/>
        <v>0</v>
      </c>
      <c r="M228" s="66">
        <f t="shared" si="211"/>
        <v>0</v>
      </c>
      <c r="N228" s="66">
        <f t="shared" si="211"/>
        <v>0</v>
      </c>
      <c r="O228" s="66">
        <f t="shared" si="211"/>
        <v>0</v>
      </c>
      <c r="P228" s="66">
        <f t="shared" si="211"/>
        <v>0</v>
      </c>
      <c r="Q228" s="66">
        <f t="shared" si="211"/>
        <v>0</v>
      </c>
      <c r="R228" s="66">
        <f t="shared" si="211"/>
        <v>0</v>
      </c>
      <c r="S228" s="66">
        <f t="shared" si="211"/>
        <v>0</v>
      </c>
      <c r="T228" s="66">
        <f t="shared" si="211"/>
        <v>0</v>
      </c>
      <c r="U228" s="66">
        <f t="shared" si="211"/>
        <v>0</v>
      </c>
      <c r="V228" s="66">
        <f t="shared" si="211"/>
        <v>0</v>
      </c>
      <c r="W228" s="66">
        <f t="shared" si="211"/>
        <v>0</v>
      </c>
      <c r="X228" s="66">
        <f t="shared" si="211"/>
        <v>0</v>
      </c>
      <c r="Y228" s="66">
        <f t="shared" si="211"/>
        <v>0</v>
      </c>
      <c r="Z228" s="66">
        <f t="shared" si="211"/>
        <v>0</v>
      </c>
      <c r="AA228" s="66">
        <f t="shared" si="211"/>
        <v>0</v>
      </c>
      <c r="AB228" s="66">
        <f t="shared" si="211"/>
        <v>0</v>
      </c>
      <c r="AC228" s="66">
        <f t="shared" si="211"/>
        <v>0</v>
      </c>
      <c r="AD228" s="66">
        <f t="shared" si="211"/>
        <v>0</v>
      </c>
      <c r="AE228" s="66">
        <f t="shared" si="211"/>
        <v>0</v>
      </c>
      <c r="AF228" s="66">
        <f t="shared" si="211"/>
        <v>0</v>
      </c>
      <c r="AG228" s="66">
        <f t="shared" si="211"/>
        <v>0</v>
      </c>
      <c r="AH228" s="66">
        <f t="shared" si="211"/>
        <v>0</v>
      </c>
      <c r="AI228" s="66">
        <f t="shared" si="211"/>
        <v>0</v>
      </c>
      <c r="AJ228" s="66">
        <f t="shared" si="211"/>
        <v>0</v>
      </c>
      <c r="AK228" s="66">
        <f t="shared" si="211"/>
        <v>0</v>
      </c>
      <c r="AL228" s="66">
        <f t="shared" si="211"/>
        <v>0</v>
      </c>
      <c r="AM228" s="66">
        <f t="shared" ref="AM228:BR228" si="212">IFERROR($D228*AM54,0)</f>
        <v>0</v>
      </c>
      <c r="AN228" s="66">
        <f t="shared" si="212"/>
        <v>0</v>
      </c>
      <c r="AO228" s="66">
        <f t="shared" si="212"/>
        <v>0</v>
      </c>
      <c r="AP228" s="66">
        <f t="shared" si="212"/>
        <v>0</v>
      </c>
      <c r="AQ228" s="66">
        <f t="shared" si="212"/>
        <v>0</v>
      </c>
      <c r="AR228" s="66">
        <f t="shared" si="212"/>
        <v>0</v>
      </c>
      <c r="AS228" s="66">
        <f t="shared" si="212"/>
        <v>0</v>
      </c>
      <c r="AT228" s="66">
        <f t="shared" si="212"/>
        <v>0</v>
      </c>
      <c r="AU228" s="66">
        <f t="shared" si="212"/>
        <v>0</v>
      </c>
      <c r="AV228" s="66">
        <f t="shared" si="212"/>
        <v>0</v>
      </c>
      <c r="AW228" s="66">
        <f t="shared" si="212"/>
        <v>0</v>
      </c>
      <c r="AX228" s="66">
        <f t="shared" si="212"/>
        <v>0</v>
      </c>
      <c r="AY228" s="66">
        <f t="shared" si="212"/>
        <v>0</v>
      </c>
      <c r="AZ228" s="66">
        <f t="shared" si="212"/>
        <v>0</v>
      </c>
      <c r="BA228" s="66">
        <f t="shared" si="212"/>
        <v>0</v>
      </c>
      <c r="BB228" s="66">
        <f t="shared" si="212"/>
        <v>0</v>
      </c>
      <c r="BC228" s="66">
        <f t="shared" si="212"/>
        <v>0</v>
      </c>
      <c r="BD228" s="66">
        <f t="shared" si="212"/>
        <v>0</v>
      </c>
      <c r="BE228" s="66">
        <f t="shared" si="212"/>
        <v>0</v>
      </c>
      <c r="BF228" s="66">
        <f t="shared" si="212"/>
        <v>0</v>
      </c>
      <c r="BG228" s="66">
        <f t="shared" si="212"/>
        <v>0</v>
      </c>
      <c r="BH228" s="66">
        <f t="shared" si="212"/>
        <v>0</v>
      </c>
      <c r="BI228" s="66">
        <f t="shared" si="212"/>
        <v>0</v>
      </c>
      <c r="BJ228" s="66">
        <f t="shared" si="212"/>
        <v>0</v>
      </c>
      <c r="BK228" s="66">
        <f t="shared" si="212"/>
        <v>0</v>
      </c>
      <c r="BL228" s="66">
        <f t="shared" si="212"/>
        <v>0</v>
      </c>
      <c r="BM228" s="66">
        <f t="shared" si="212"/>
        <v>0</v>
      </c>
      <c r="BN228" s="66">
        <f t="shared" si="212"/>
        <v>0</v>
      </c>
      <c r="BO228" s="66">
        <f t="shared" si="212"/>
        <v>0</v>
      </c>
      <c r="BP228" s="66">
        <f t="shared" si="212"/>
        <v>0</v>
      </c>
      <c r="BQ228" s="66">
        <f t="shared" si="212"/>
        <v>0</v>
      </c>
      <c r="BR228" s="66">
        <f t="shared" si="212"/>
        <v>0</v>
      </c>
      <c r="BS228" s="66">
        <f t="shared" ref="BS228:CS228" si="213">IFERROR($D228*BS54,0)</f>
        <v>0</v>
      </c>
      <c r="BT228" s="66">
        <f t="shared" si="213"/>
        <v>0</v>
      </c>
      <c r="BU228" s="66">
        <f t="shared" si="213"/>
        <v>0</v>
      </c>
      <c r="BV228" s="66">
        <f t="shared" si="213"/>
        <v>0</v>
      </c>
      <c r="BW228" s="66">
        <f t="shared" si="213"/>
        <v>0</v>
      </c>
      <c r="BX228" s="66">
        <f t="shared" si="213"/>
        <v>0</v>
      </c>
      <c r="BY228" s="66">
        <f t="shared" si="213"/>
        <v>0</v>
      </c>
      <c r="BZ228" s="66">
        <f t="shared" si="213"/>
        <v>0</v>
      </c>
      <c r="CA228" s="66">
        <f t="shared" si="213"/>
        <v>0</v>
      </c>
      <c r="CB228" s="66">
        <f t="shared" si="213"/>
        <v>0</v>
      </c>
      <c r="CC228" s="66">
        <f t="shared" si="213"/>
        <v>0</v>
      </c>
      <c r="CD228" s="66">
        <f t="shared" si="213"/>
        <v>0</v>
      </c>
      <c r="CE228" s="66">
        <f t="shared" si="213"/>
        <v>0</v>
      </c>
      <c r="CF228" s="66">
        <f t="shared" si="213"/>
        <v>0</v>
      </c>
      <c r="CG228" s="66">
        <f t="shared" si="213"/>
        <v>0</v>
      </c>
      <c r="CH228" s="66">
        <f t="shared" si="213"/>
        <v>0</v>
      </c>
      <c r="CI228" s="66">
        <f t="shared" si="213"/>
        <v>0</v>
      </c>
      <c r="CJ228" s="66">
        <f t="shared" si="213"/>
        <v>0</v>
      </c>
      <c r="CK228" s="66">
        <f t="shared" si="213"/>
        <v>0</v>
      </c>
      <c r="CL228" s="66">
        <f t="shared" si="213"/>
        <v>0</v>
      </c>
      <c r="CM228" s="66">
        <f t="shared" si="213"/>
        <v>0</v>
      </c>
      <c r="CN228" s="66">
        <f t="shared" si="213"/>
        <v>0</v>
      </c>
      <c r="CO228" s="66">
        <f t="shared" si="213"/>
        <v>0</v>
      </c>
      <c r="CP228" s="66">
        <f t="shared" si="213"/>
        <v>0</v>
      </c>
      <c r="CQ228" s="66">
        <f t="shared" si="213"/>
        <v>0</v>
      </c>
      <c r="CR228" s="66">
        <f t="shared" si="213"/>
        <v>0</v>
      </c>
      <c r="CS228" s="66">
        <f t="shared" si="213"/>
        <v>0</v>
      </c>
      <c r="CT228" s="3"/>
    </row>
    <row r="229" spans="3:98" customFormat="1" hidden="1" x14ac:dyDescent="0.35">
      <c r="C229" s="81" t="str">
        <f t="shared" si="181"/>
        <v/>
      </c>
      <c r="D229" s="17" t="str">
        <f t="shared" si="182"/>
        <v/>
      </c>
      <c r="E229" s="492">
        <f>G229+NPV(G.Asm!$F$40,H229:INDEX(H229:CS229,RP))</f>
        <v>0</v>
      </c>
      <c r="F229" s="492">
        <f t="shared" si="183"/>
        <v>0</v>
      </c>
      <c r="G229" s="66">
        <f t="shared" ref="G229:AL229" si="214">IFERROR($D229*G55,0)</f>
        <v>0</v>
      </c>
      <c r="H229" s="66">
        <f t="shared" si="214"/>
        <v>0</v>
      </c>
      <c r="I229" s="66">
        <f t="shared" si="214"/>
        <v>0</v>
      </c>
      <c r="J229" s="66">
        <f t="shared" si="214"/>
        <v>0</v>
      </c>
      <c r="K229" s="66">
        <f t="shared" si="214"/>
        <v>0</v>
      </c>
      <c r="L229" s="66">
        <f t="shared" si="214"/>
        <v>0</v>
      </c>
      <c r="M229" s="66">
        <f t="shared" si="214"/>
        <v>0</v>
      </c>
      <c r="N229" s="66">
        <f t="shared" si="214"/>
        <v>0</v>
      </c>
      <c r="O229" s="66">
        <f t="shared" si="214"/>
        <v>0</v>
      </c>
      <c r="P229" s="66">
        <f t="shared" si="214"/>
        <v>0</v>
      </c>
      <c r="Q229" s="66">
        <f t="shared" si="214"/>
        <v>0</v>
      </c>
      <c r="R229" s="66">
        <f t="shared" si="214"/>
        <v>0</v>
      </c>
      <c r="S229" s="66">
        <f t="shared" si="214"/>
        <v>0</v>
      </c>
      <c r="T229" s="66">
        <f t="shared" si="214"/>
        <v>0</v>
      </c>
      <c r="U229" s="66">
        <f t="shared" si="214"/>
        <v>0</v>
      </c>
      <c r="V229" s="66">
        <f t="shared" si="214"/>
        <v>0</v>
      </c>
      <c r="W229" s="66">
        <f t="shared" si="214"/>
        <v>0</v>
      </c>
      <c r="X229" s="66">
        <f t="shared" si="214"/>
        <v>0</v>
      </c>
      <c r="Y229" s="66">
        <f t="shared" si="214"/>
        <v>0</v>
      </c>
      <c r="Z229" s="66">
        <f t="shared" si="214"/>
        <v>0</v>
      </c>
      <c r="AA229" s="66">
        <f t="shared" si="214"/>
        <v>0</v>
      </c>
      <c r="AB229" s="66">
        <f t="shared" si="214"/>
        <v>0</v>
      </c>
      <c r="AC229" s="66">
        <f t="shared" si="214"/>
        <v>0</v>
      </c>
      <c r="AD229" s="66">
        <f t="shared" si="214"/>
        <v>0</v>
      </c>
      <c r="AE229" s="66">
        <f t="shared" si="214"/>
        <v>0</v>
      </c>
      <c r="AF229" s="66">
        <f t="shared" si="214"/>
        <v>0</v>
      </c>
      <c r="AG229" s="66">
        <f t="shared" si="214"/>
        <v>0</v>
      </c>
      <c r="AH229" s="66">
        <f t="shared" si="214"/>
        <v>0</v>
      </c>
      <c r="AI229" s="66">
        <f t="shared" si="214"/>
        <v>0</v>
      </c>
      <c r="AJ229" s="66">
        <f t="shared" si="214"/>
        <v>0</v>
      </c>
      <c r="AK229" s="66">
        <f t="shared" si="214"/>
        <v>0</v>
      </c>
      <c r="AL229" s="66">
        <f t="shared" si="214"/>
        <v>0</v>
      </c>
      <c r="AM229" s="66">
        <f t="shared" ref="AM229:BR229" si="215">IFERROR($D229*AM55,0)</f>
        <v>0</v>
      </c>
      <c r="AN229" s="66">
        <f t="shared" si="215"/>
        <v>0</v>
      </c>
      <c r="AO229" s="66">
        <f t="shared" si="215"/>
        <v>0</v>
      </c>
      <c r="AP229" s="66">
        <f t="shared" si="215"/>
        <v>0</v>
      </c>
      <c r="AQ229" s="66">
        <f t="shared" si="215"/>
        <v>0</v>
      </c>
      <c r="AR229" s="66">
        <f t="shared" si="215"/>
        <v>0</v>
      </c>
      <c r="AS229" s="66">
        <f t="shared" si="215"/>
        <v>0</v>
      </c>
      <c r="AT229" s="66">
        <f t="shared" si="215"/>
        <v>0</v>
      </c>
      <c r="AU229" s="66">
        <f t="shared" si="215"/>
        <v>0</v>
      </c>
      <c r="AV229" s="66">
        <f t="shared" si="215"/>
        <v>0</v>
      </c>
      <c r="AW229" s="66">
        <f t="shared" si="215"/>
        <v>0</v>
      </c>
      <c r="AX229" s="66">
        <f t="shared" si="215"/>
        <v>0</v>
      </c>
      <c r="AY229" s="66">
        <f t="shared" si="215"/>
        <v>0</v>
      </c>
      <c r="AZ229" s="66">
        <f t="shared" si="215"/>
        <v>0</v>
      </c>
      <c r="BA229" s="66">
        <f t="shared" si="215"/>
        <v>0</v>
      </c>
      <c r="BB229" s="66">
        <f t="shared" si="215"/>
        <v>0</v>
      </c>
      <c r="BC229" s="66">
        <f t="shared" si="215"/>
        <v>0</v>
      </c>
      <c r="BD229" s="66">
        <f t="shared" si="215"/>
        <v>0</v>
      </c>
      <c r="BE229" s="66">
        <f t="shared" si="215"/>
        <v>0</v>
      </c>
      <c r="BF229" s="66">
        <f t="shared" si="215"/>
        <v>0</v>
      </c>
      <c r="BG229" s="66">
        <f t="shared" si="215"/>
        <v>0</v>
      </c>
      <c r="BH229" s="66">
        <f t="shared" si="215"/>
        <v>0</v>
      </c>
      <c r="BI229" s="66">
        <f t="shared" si="215"/>
        <v>0</v>
      </c>
      <c r="BJ229" s="66">
        <f t="shared" si="215"/>
        <v>0</v>
      </c>
      <c r="BK229" s="66">
        <f t="shared" si="215"/>
        <v>0</v>
      </c>
      <c r="BL229" s="66">
        <f t="shared" si="215"/>
        <v>0</v>
      </c>
      <c r="BM229" s="66">
        <f t="shared" si="215"/>
        <v>0</v>
      </c>
      <c r="BN229" s="66">
        <f t="shared" si="215"/>
        <v>0</v>
      </c>
      <c r="BO229" s="66">
        <f t="shared" si="215"/>
        <v>0</v>
      </c>
      <c r="BP229" s="66">
        <f t="shared" si="215"/>
        <v>0</v>
      </c>
      <c r="BQ229" s="66">
        <f t="shared" si="215"/>
        <v>0</v>
      </c>
      <c r="BR229" s="66">
        <f t="shared" si="215"/>
        <v>0</v>
      </c>
      <c r="BS229" s="66">
        <f t="shared" ref="BS229:CS229" si="216">IFERROR($D229*BS55,0)</f>
        <v>0</v>
      </c>
      <c r="BT229" s="66">
        <f t="shared" si="216"/>
        <v>0</v>
      </c>
      <c r="BU229" s="66">
        <f t="shared" si="216"/>
        <v>0</v>
      </c>
      <c r="BV229" s="66">
        <f t="shared" si="216"/>
        <v>0</v>
      </c>
      <c r="BW229" s="66">
        <f t="shared" si="216"/>
        <v>0</v>
      </c>
      <c r="BX229" s="66">
        <f t="shared" si="216"/>
        <v>0</v>
      </c>
      <c r="BY229" s="66">
        <f t="shared" si="216"/>
        <v>0</v>
      </c>
      <c r="BZ229" s="66">
        <f t="shared" si="216"/>
        <v>0</v>
      </c>
      <c r="CA229" s="66">
        <f t="shared" si="216"/>
        <v>0</v>
      </c>
      <c r="CB229" s="66">
        <f t="shared" si="216"/>
        <v>0</v>
      </c>
      <c r="CC229" s="66">
        <f t="shared" si="216"/>
        <v>0</v>
      </c>
      <c r="CD229" s="66">
        <f t="shared" si="216"/>
        <v>0</v>
      </c>
      <c r="CE229" s="66">
        <f t="shared" si="216"/>
        <v>0</v>
      </c>
      <c r="CF229" s="66">
        <f t="shared" si="216"/>
        <v>0</v>
      </c>
      <c r="CG229" s="66">
        <f t="shared" si="216"/>
        <v>0</v>
      </c>
      <c r="CH229" s="66">
        <f t="shared" si="216"/>
        <v>0</v>
      </c>
      <c r="CI229" s="66">
        <f t="shared" si="216"/>
        <v>0</v>
      </c>
      <c r="CJ229" s="66">
        <f t="shared" si="216"/>
        <v>0</v>
      </c>
      <c r="CK229" s="66">
        <f t="shared" si="216"/>
        <v>0</v>
      </c>
      <c r="CL229" s="66">
        <f t="shared" si="216"/>
        <v>0</v>
      </c>
      <c r="CM229" s="66">
        <f t="shared" si="216"/>
        <v>0</v>
      </c>
      <c r="CN229" s="66">
        <f t="shared" si="216"/>
        <v>0</v>
      </c>
      <c r="CO229" s="66">
        <f t="shared" si="216"/>
        <v>0</v>
      </c>
      <c r="CP229" s="66">
        <f t="shared" si="216"/>
        <v>0</v>
      </c>
      <c r="CQ229" s="66">
        <f t="shared" si="216"/>
        <v>0</v>
      </c>
      <c r="CR229" s="66">
        <f t="shared" si="216"/>
        <v>0</v>
      </c>
      <c r="CS229" s="66">
        <f t="shared" si="216"/>
        <v>0</v>
      </c>
      <c r="CT229" s="3"/>
    </row>
    <row r="230" spans="3:98" customFormat="1" hidden="1" x14ac:dyDescent="0.35">
      <c r="C230" s="81" t="str">
        <f>IF(OR(ISBLANK(C57),C57="Spare"),"",C57)</f>
        <v/>
      </c>
      <c r="D230" s="17" t="str">
        <f t="shared" si="182"/>
        <v/>
      </c>
      <c r="E230" s="492">
        <f>G230+NPV(G.Asm!$F$40,H230:INDEX(H230:CS230,RP))</f>
        <v>0</v>
      </c>
      <c r="F230" s="492">
        <f t="shared" si="183"/>
        <v>0</v>
      </c>
      <c r="G230" s="66">
        <f t="shared" ref="G230:AL230" si="217">IFERROR($D230*G57,0)</f>
        <v>0</v>
      </c>
      <c r="H230" s="66">
        <f t="shared" si="217"/>
        <v>0</v>
      </c>
      <c r="I230" s="66">
        <f t="shared" si="217"/>
        <v>0</v>
      </c>
      <c r="J230" s="66">
        <f t="shared" si="217"/>
        <v>0</v>
      </c>
      <c r="K230" s="66">
        <f t="shared" si="217"/>
        <v>0</v>
      </c>
      <c r="L230" s="66">
        <f t="shared" si="217"/>
        <v>0</v>
      </c>
      <c r="M230" s="66">
        <f t="shared" si="217"/>
        <v>0</v>
      </c>
      <c r="N230" s="66">
        <f t="shared" si="217"/>
        <v>0</v>
      </c>
      <c r="O230" s="66">
        <f t="shared" si="217"/>
        <v>0</v>
      </c>
      <c r="P230" s="66">
        <f t="shared" si="217"/>
        <v>0</v>
      </c>
      <c r="Q230" s="66">
        <f t="shared" si="217"/>
        <v>0</v>
      </c>
      <c r="R230" s="66">
        <f t="shared" si="217"/>
        <v>0</v>
      </c>
      <c r="S230" s="66">
        <f t="shared" si="217"/>
        <v>0</v>
      </c>
      <c r="T230" s="66">
        <f t="shared" si="217"/>
        <v>0</v>
      </c>
      <c r="U230" s="66">
        <f t="shared" si="217"/>
        <v>0</v>
      </c>
      <c r="V230" s="66">
        <f t="shared" si="217"/>
        <v>0</v>
      </c>
      <c r="W230" s="66">
        <f t="shared" si="217"/>
        <v>0</v>
      </c>
      <c r="X230" s="66">
        <f t="shared" si="217"/>
        <v>0</v>
      </c>
      <c r="Y230" s="66">
        <f t="shared" si="217"/>
        <v>0</v>
      </c>
      <c r="Z230" s="66">
        <f t="shared" si="217"/>
        <v>0</v>
      </c>
      <c r="AA230" s="66">
        <f t="shared" si="217"/>
        <v>0</v>
      </c>
      <c r="AB230" s="66">
        <f t="shared" si="217"/>
        <v>0</v>
      </c>
      <c r="AC230" s="66">
        <f t="shared" si="217"/>
        <v>0</v>
      </c>
      <c r="AD230" s="66">
        <f t="shared" si="217"/>
        <v>0</v>
      </c>
      <c r="AE230" s="66">
        <f t="shared" si="217"/>
        <v>0</v>
      </c>
      <c r="AF230" s="66">
        <f t="shared" si="217"/>
        <v>0</v>
      </c>
      <c r="AG230" s="66">
        <f t="shared" si="217"/>
        <v>0</v>
      </c>
      <c r="AH230" s="66">
        <f t="shared" si="217"/>
        <v>0</v>
      </c>
      <c r="AI230" s="66">
        <f t="shared" si="217"/>
        <v>0</v>
      </c>
      <c r="AJ230" s="66">
        <f t="shared" si="217"/>
        <v>0</v>
      </c>
      <c r="AK230" s="66">
        <f t="shared" si="217"/>
        <v>0</v>
      </c>
      <c r="AL230" s="66">
        <f t="shared" si="217"/>
        <v>0</v>
      </c>
      <c r="AM230" s="66">
        <f t="shared" ref="AM230:BR230" si="218">IFERROR($D230*AM57,0)</f>
        <v>0</v>
      </c>
      <c r="AN230" s="66">
        <f t="shared" si="218"/>
        <v>0</v>
      </c>
      <c r="AO230" s="66">
        <f t="shared" si="218"/>
        <v>0</v>
      </c>
      <c r="AP230" s="66">
        <f t="shared" si="218"/>
        <v>0</v>
      </c>
      <c r="AQ230" s="66">
        <f t="shared" si="218"/>
        <v>0</v>
      </c>
      <c r="AR230" s="66">
        <f t="shared" si="218"/>
        <v>0</v>
      </c>
      <c r="AS230" s="66">
        <f t="shared" si="218"/>
        <v>0</v>
      </c>
      <c r="AT230" s="66">
        <f t="shared" si="218"/>
        <v>0</v>
      </c>
      <c r="AU230" s="66">
        <f t="shared" si="218"/>
        <v>0</v>
      </c>
      <c r="AV230" s="66">
        <f t="shared" si="218"/>
        <v>0</v>
      </c>
      <c r="AW230" s="66">
        <f t="shared" si="218"/>
        <v>0</v>
      </c>
      <c r="AX230" s="66">
        <f t="shared" si="218"/>
        <v>0</v>
      </c>
      <c r="AY230" s="66">
        <f t="shared" si="218"/>
        <v>0</v>
      </c>
      <c r="AZ230" s="66">
        <f t="shared" si="218"/>
        <v>0</v>
      </c>
      <c r="BA230" s="66">
        <f t="shared" si="218"/>
        <v>0</v>
      </c>
      <c r="BB230" s="66">
        <f t="shared" si="218"/>
        <v>0</v>
      </c>
      <c r="BC230" s="66">
        <f t="shared" si="218"/>
        <v>0</v>
      </c>
      <c r="BD230" s="66">
        <f t="shared" si="218"/>
        <v>0</v>
      </c>
      <c r="BE230" s="66">
        <f t="shared" si="218"/>
        <v>0</v>
      </c>
      <c r="BF230" s="66">
        <f t="shared" si="218"/>
        <v>0</v>
      </c>
      <c r="BG230" s="66">
        <f t="shared" si="218"/>
        <v>0</v>
      </c>
      <c r="BH230" s="66">
        <f t="shared" si="218"/>
        <v>0</v>
      </c>
      <c r="BI230" s="66">
        <f t="shared" si="218"/>
        <v>0</v>
      </c>
      <c r="BJ230" s="66">
        <f t="shared" si="218"/>
        <v>0</v>
      </c>
      <c r="BK230" s="66">
        <f t="shared" si="218"/>
        <v>0</v>
      </c>
      <c r="BL230" s="66">
        <f t="shared" si="218"/>
        <v>0</v>
      </c>
      <c r="BM230" s="66">
        <f t="shared" si="218"/>
        <v>0</v>
      </c>
      <c r="BN230" s="66">
        <f t="shared" si="218"/>
        <v>0</v>
      </c>
      <c r="BO230" s="66">
        <f t="shared" si="218"/>
        <v>0</v>
      </c>
      <c r="BP230" s="66">
        <f t="shared" si="218"/>
        <v>0</v>
      </c>
      <c r="BQ230" s="66">
        <f t="shared" si="218"/>
        <v>0</v>
      </c>
      <c r="BR230" s="66">
        <f t="shared" si="218"/>
        <v>0</v>
      </c>
      <c r="BS230" s="66">
        <f t="shared" ref="BS230:CS230" si="219">IFERROR($D230*BS57,0)</f>
        <v>0</v>
      </c>
      <c r="BT230" s="66">
        <f t="shared" si="219"/>
        <v>0</v>
      </c>
      <c r="BU230" s="66">
        <f t="shared" si="219"/>
        <v>0</v>
      </c>
      <c r="BV230" s="66">
        <f t="shared" si="219"/>
        <v>0</v>
      </c>
      <c r="BW230" s="66">
        <f t="shared" si="219"/>
        <v>0</v>
      </c>
      <c r="BX230" s="66">
        <f t="shared" si="219"/>
        <v>0</v>
      </c>
      <c r="BY230" s="66">
        <f t="shared" si="219"/>
        <v>0</v>
      </c>
      <c r="BZ230" s="66">
        <f t="shared" si="219"/>
        <v>0</v>
      </c>
      <c r="CA230" s="66">
        <f t="shared" si="219"/>
        <v>0</v>
      </c>
      <c r="CB230" s="66">
        <f t="shared" si="219"/>
        <v>0</v>
      </c>
      <c r="CC230" s="66">
        <f t="shared" si="219"/>
        <v>0</v>
      </c>
      <c r="CD230" s="66">
        <f t="shared" si="219"/>
        <v>0</v>
      </c>
      <c r="CE230" s="66">
        <f t="shared" si="219"/>
        <v>0</v>
      </c>
      <c r="CF230" s="66">
        <f t="shared" si="219"/>
        <v>0</v>
      </c>
      <c r="CG230" s="66">
        <f t="shared" si="219"/>
        <v>0</v>
      </c>
      <c r="CH230" s="66">
        <f t="shared" si="219"/>
        <v>0</v>
      </c>
      <c r="CI230" s="66">
        <f t="shared" si="219"/>
        <v>0</v>
      </c>
      <c r="CJ230" s="66">
        <f t="shared" si="219"/>
        <v>0</v>
      </c>
      <c r="CK230" s="66">
        <f t="shared" si="219"/>
        <v>0</v>
      </c>
      <c r="CL230" s="66">
        <f t="shared" si="219"/>
        <v>0</v>
      </c>
      <c r="CM230" s="66">
        <f t="shared" si="219"/>
        <v>0</v>
      </c>
      <c r="CN230" s="66">
        <f t="shared" si="219"/>
        <v>0</v>
      </c>
      <c r="CO230" s="66">
        <f t="shared" si="219"/>
        <v>0</v>
      </c>
      <c r="CP230" s="66">
        <f t="shared" si="219"/>
        <v>0</v>
      </c>
      <c r="CQ230" s="66">
        <f t="shared" si="219"/>
        <v>0</v>
      </c>
      <c r="CR230" s="66">
        <f t="shared" si="219"/>
        <v>0</v>
      </c>
      <c r="CS230" s="66">
        <f t="shared" si="219"/>
        <v>0</v>
      </c>
      <c r="CT230" s="3"/>
    </row>
    <row r="231" spans="3:98" customFormat="1" hidden="1" x14ac:dyDescent="0.35">
      <c r="C231" s="87"/>
      <c r="D231" s="3"/>
      <c r="E231" s="495"/>
      <c r="F231" s="495"/>
      <c r="G231" s="498"/>
      <c r="H231" s="498"/>
      <c r="I231" s="498"/>
      <c r="J231" s="498"/>
      <c r="K231" s="498"/>
      <c r="L231" s="498"/>
      <c r="M231" s="498"/>
      <c r="N231" s="498"/>
      <c r="O231" s="498"/>
      <c r="P231" s="498"/>
      <c r="Q231" s="498"/>
      <c r="R231" s="498"/>
      <c r="S231" s="498"/>
      <c r="T231" s="498"/>
      <c r="U231" s="498"/>
      <c r="V231" s="498"/>
      <c r="W231" s="498"/>
      <c r="X231" s="498"/>
      <c r="Y231" s="498"/>
      <c r="Z231" s="498"/>
      <c r="AA231" s="498"/>
      <c r="AB231" s="498"/>
      <c r="AC231" s="498"/>
      <c r="AD231" s="498"/>
      <c r="AE231" s="498"/>
      <c r="AF231" s="498"/>
      <c r="AG231" s="498"/>
      <c r="AH231" s="498"/>
      <c r="AI231" s="498"/>
      <c r="AJ231" s="498"/>
      <c r="AK231" s="498"/>
      <c r="AL231" s="498"/>
      <c r="AM231" s="498"/>
      <c r="AN231" s="498"/>
      <c r="AO231" s="498"/>
      <c r="AP231" s="498"/>
      <c r="AQ231" s="498"/>
      <c r="AR231" s="498"/>
      <c r="AS231" s="498"/>
      <c r="AT231" s="498"/>
      <c r="AU231" s="498"/>
      <c r="AV231" s="498"/>
      <c r="AW231" s="498"/>
      <c r="AX231" s="498"/>
      <c r="AY231" s="498"/>
      <c r="AZ231" s="498"/>
      <c r="BA231" s="498"/>
      <c r="BB231" s="498"/>
      <c r="BC231" s="498"/>
      <c r="BD231" s="498"/>
      <c r="BE231" s="498"/>
      <c r="BF231" s="498"/>
      <c r="BG231" s="498"/>
      <c r="BH231" s="498"/>
      <c r="BI231" s="498"/>
      <c r="BJ231" s="498"/>
      <c r="BK231" s="498"/>
      <c r="BL231" s="498"/>
      <c r="BM231" s="498"/>
      <c r="BN231" s="498"/>
      <c r="BO231" s="498"/>
      <c r="BP231" s="498"/>
      <c r="BQ231" s="498"/>
      <c r="BR231" s="498"/>
      <c r="BS231" s="498"/>
      <c r="BT231" s="498"/>
      <c r="BU231" s="498"/>
      <c r="BV231" s="498"/>
      <c r="BW231" s="498"/>
      <c r="BX231" s="498"/>
      <c r="BY231" s="498"/>
      <c r="BZ231" s="498"/>
      <c r="CA231" s="498"/>
      <c r="CB231" s="498"/>
      <c r="CC231" s="498"/>
      <c r="CD231" s="498"/>
      <c r="CE231" s="498"/>
      <c r="CF231" s="498"/>
      <c r="CG231" s="498"/>
      <c r="CH231" s="498"/>
      <c r="CI231" s="498"/>
      <c r="CJ231" s="498"/>
      <c r="CK231" s="498"/>
      <c r="CL231" s="498"/>
      <c r="CM231" s="498"/>
      <c r="CN231" s="498"/>
      <c r="CO231" s="498"/>
      <c r="CP231" s="498"/>
      <c r="CQ231" s="498"/>
      <c r="CR231" s="498"/>
      <c r="CS231" s="498"/>
    </row>
    <row r="232" spans="3:98" customFormat="1" hidden="1" x14ac:dyDescent="0.35">
      <c r="C232" s="77" t="s">
        <v>47</v>
      </c>
      <c r="D232" s="3"/>
      <c r="E232" s="492">
        <f t="shared" ref="E232:F232" si="220">SUM(E233:E235)</f>
        <v>0</v>
      </c>
      <c r="F232" s="492">
        <f t="shared" si="220"/>
        <v>0</v>
      </c>
      <c r="G232" s="492">
        <f t="shared" ref="G232:AJ232" si="221">SUM(G233:G235)</f>
        <v>0</v>
      </c>
      <c r="H232" s="492">
        <f t="shared" si="221"/>
        <v>0</v>
      </c>
      <c r="I232" s="492">
        <f t="shared" si="221"/>
        <v>0</v>
      </c>
      <c r="J232" s="492">
        <f t="shared" si="221"/>
        <v>0</v>
      </c>
      <c r="K232" s="492">
        <f t="shared" si="221"/>
        <v>0</v>
      </c>
      <c r="L232" s="492">
        <f t="shared" si="221"/>
        <v>0</v>
      </c>
      <c r="M232" s="492">
        <f t="shared" si="221"/>
        <v>0</v>
      </c>
      <c r="N232" s="492">
        <f t="shared" si="221"/>
        <v>0</v>
      </c>
      <c r="O232" s="492">
        <f t="shared" si="221"/>
        <v>0</v>
      </c>
      <c r="P232" s="492">
        <f t="shared" si="221"/>
        <v>0</v>
      </c>
      <c r="Q232" s="492">
        <f t="shared" si="221"/>
        <v>0</v>
      </c>
      <c r="R232" s="492">
        <f t="shared" si="221"/>
        <v>0</v>
      </c>
      <c r="S232" s="492">
        <f t="shared" si="221"/>
        <v>0</v>
      </c>
      <c r="T232" s="492">
        <f t="shared" si="221"/>
        <v>0</v>
      </c>
      <c r="U232" s="492">
        <f t="shared" si="221"/>
        <v>0</v>
      </c>
      <c r="V232" s="492">
        <f t="shared" si="221"/>
        <v>0</v>
      </c>
      <c r="W232" s="492">
        <f t="shared" si="221"/>
        <v>0</v>
      </c>
      <c r="X232" s="492">
        <f t="shared" si="221"/>
        <v>0</v>
      </c>
      <c r="Y232" s="492">
        <f t="shared" si="221"/>
        <v>0</v>
      </c>
      <c r="Z232" s="492">
        <f t="shared" si="221"/>
        <v>0</v>
      </c>
      <c r="AA232" s="492">
        <f t="shared" si="221"/>
        <v>0</v>
      </c>
      <c r="AB232" s="492">
        <f t="shared" si="221"/>
        <v>0</v>
      </c>
      <c r="AC232" s="492">
        <f t="shared" si="221"/>
        <v>0</v>
      </c>
      <c r="AD232" s="492">
        <f t="shared" si="221"/>
        <v>0</v>
      </c>
      <c r="AE232" s="492">
        <f t="shared" si="221"/>
        <v>0</v>
      </c>
      <c r="AF232" s="492">
        <f t="shared" si="221"/>
        <v>0</v>
      </c>
      <c r="AG232" s="492">
        <f t="shared" si="221"/>
        <v>0</v>
      </c>
      <c r="AH232" s="492">
        <f t="shared" si="221"/>
        <v>0</v>
      </c>
      <c r="AI232" s="492">
        <f t="shared" si="221"/>
        <v>0</v>
      </c>
      <c r="AJ232" s="492">
        <f t="shared" si="221"/>
        <v>0</v>
      </c>
      <c r="AK232" s="492">
        <f t="shared" ref="AK232:BP232" si="222">SUM(AK233:AK235)</f>
        <v>0</v>
      </c>
      <c r="AL232" s="492">
        <f t="shared" si="222"/>
        <v>0</v>
      </c>
      <c r="AM232" s="492">
        <f t="shared" si="222"/>
        <v>0</v>
      </c>
      <c r="AN232" s="492">
        <f t="shared" si="222"/>
        <v>0</v>
      </c>
      <c r="AO232" s="492">
        <f t="shared" si="222"/>
        <v>0</v>
      </c>
      <c r="AP232" s="492">
        <f t="shared" si="222"/>
        <v>0</v>
      </c>
      <c r="AQ232" s="492">
        <f t="shared" si="222"/>
        <v>0</v>
      </c>
      <c r="AR232" s="492">
        <f t="shared" si="222"/>
        <v>0</v>
      </c>
      <c r="AS232" s="492">
        <f t="shared" si="222"/>
        <v>0</v>
      </c>
      <c r="AT232" s="492">
        <f t="shared" si="222"/>
        <v>0</v>
      </c>
      <c r="AU232" s="492">
        <f t="shared" si="222"/>
        <v>0</v>
      </c>
      <c r="AV232" s="492">
        <f t="shared" si="222"/>
        <v>0</v>
      </c>
      <c r="AW232" s="492">
        <f t="shared" si="222"/>
        <v>0</v>
      </c>
      <c r="AX232" s="492">
        <f t="shared" si="222"/>
        <v>0</v>
      </c>
      <c r="AY232" s="492">
        <f t="shared" si="222"/>
        <v>0</v>
      </c>
      <c r="AZ232" s="492">
        <f t="shared" si="222"/>
        <v>0</v>
      </c>
      <c r="BA232" s="492">
        <f t="shared" si="222"/>
        <v>0</v>
      </c>
      <c r="BB232" s="492">
        <f t="shared" si="222"/>
        <v>0</v>
      </c>
      <c r="BC232" s="492">
        <f t="shared" si="222"/>
        <v>0</v>
      </c>
      <c r="BD232" s="492">
        <f t="shared" si="222"/>
        <v>0</v>
      </c>
      <c r="BE232" s="492">
        <f t="shared" si="222"/>
        <v>0</v>
      </c>
      <c r="BF232" s="492">
        <f t="shared" si="222"/>
        <v>0</v>
      </c>
      <c r="BG232" s="492">
        <f t="shared" si="222"/>
        <v>0</v>
      </c>
      <c r="BH232" s="492">
        <f t="shared" si="222"/>
        <v>0</v>
      </c>
      <c r="BI232" s="492">
        <f t="shared" si="222"/>
        <v>0</v>
      </c>
      <c r="BJ232" s="492">
        <f t="shared" si="222"/>
        <v>0</v>
      </c>
      <c r="BK232" s="492">
        <f t="shared" si="222"/>
        <v>0</v>
      </c>
      <c r="BL232" s="492">
        <f t="shared" si="222"/>
        <v>0</v>
      </c>
      <c r="BM232" s="492">
        <f t="shared" si="222"/>
        <v>0</v>
      </c>
      <c r="BN232" s="492">
        <f t="shared" si="222"/>
        <v>0</v>
      </c>
      <c r="BO232" s="492">
        <f t="shared" si="222"/>
        <v>0</v>
      </c>
      <c r="BP232" s="492">
        <f t="shared" si="222"/>
        <v>0</v>
      </c>
      <c r="BQ232" s="492">
        <f t="shared" ref="BQ232:CS232" si="223">SUM(BQ233:BQ235)</f>
        <v>0</v>
      </c>
      <c r="BR232" s="492">
        <f t="shared" si="223"/>
        <v>0</v>
      </c>
      <c r="BS232" s="492">
        <f t="shared" si="223"/>
        <v>0</v>
      </c>
      <c r="BT232" s="492">
        <f t="shared" si="223"/>
        <v>0</v>
      </c>
      <c r="BU232" s="492">
        <f t="shared" si="223"/>
        <v>0</v>
      </c>
      <c r="BV232" s="492">
        <f t="shared" si="223"/>
        <v>0</v>
      </c>
      <c r="BW232" s="492">
        <f t="shared" si="223"/>
        <v>0</v>
      </c>
      <c r="BX232" s="492">
        <f t="shared" si="223"/>
        <v>0</v>
      </c>
      <c r="BY232" s="492">
        <f t="shared" si="223"/>
        <v>0</v>
      </c>
      <c r="BZ232" s="492">
        <f t="shared" si="223"/>
        <v>0</v>
      </c>
      <c r="CA232" s="492">
        <f t="shared" si="223"/>
        <v>0</v>
      </c>
      <c r="CB232" s="492">
        <f t="shared" si="223"/>
        <v>0</v>
      </c>
      <c r="CC232" s="492">
        <f t="shared" si="223"/>
        <v>0</v>
      </c>
      <c r="CD232" s="492">
        <f t="shared" si="223"/>
        <v>0</v>
      </c>
      <c r="CE232" s="492">
        <f t="shared" si="223"/>
        <v>0</v>
      </c>
      <c r="CF232" s="492">
        <f t="shared" si="223"/>
        <v>0</v>
      </c>
      <c r="CG232" s="492">
        <f t="shared" si="223"/>
        <v>0</v>
      </c>
      <c r="CH232" s="492">
        <f t="shared" si="223"/>
        <v>0</v>
      </c>
      <c r="CI232" s="492">
        <f t="shared" si="223"/>
        <v>0</v>
      </c>
      <c r="CJ232" s="492">
        <f t="shared" si="223"/>
        <v>0</v>
      </c>
      <c r="CK232" s="492">
        <f t="shared" si="223"/>
        <v>0</v>
      </c>
      <c r="CL232" s="492">
        <f t="shared" si="223"/>
        <v>0</v>
      </c>
      <c r="CM232" s="492">
        <f t="shared" si="223"/>
        <v>0</v>
      </c>
      <c r="CN232" s="492">
        <f t="shared" si="223"/>
        <v>0</v>
      </c>
      <c r="CO232" s="492">
        <f t="shared" si="223"/>
        <v>0</v>
      </c>
      <c r="CP232" s="492">
        <f t="shared" si="223"/>
        <v>0</v>
      </c>
      <c r="CQ232" s="492">
        <f t="shared" si="223"/>
        <v>0</v>
      </c>
      <c r="CR232" s="492">
        <f t="shared" si="223"/>
        <v>0</v>
      </c>
      <c r="CS232" s="492">
        <f t="shared" si="223"/>
        <v>0</v>
      </c>
      <c r="CT232" s="13"/>
    </row>
    <row r="233" spans="3:98" customFormat="1" hidden="1" x14ac:dyDescent="0.35">
      <c r="C233" s="77" t="str">
        <f>C95</f>
        <v>G. Total net value of externalities</v>
      </c>
      <c r="D233" s="3"/>
      <c r="E233" s="492">
        <f>G233+NPV(G.Asm!$F$40,H233:INDEX(H233:CS233,RP))</f>
        <v>0</v>
      </c>
      <c r="F233" s="492">
        <f>SUMIF($G$4:$CS$4,"&lt;="&amp;RP,G233:CS233)</f>
        <v>0</v>
      </c>
      <c r="G233" s="516">
        <f t="shared" ref="G233:AL233" si="224">G95</f>
        <v>0</v>
      </c>
      <c r="H233" s="516">
        <f t="shared" si="224"/>
        <v>0</v>
      </c>
      <c r="I233" s="516">
        <f t="shared" si="224"/>
        <v>0</v>
      </c>
      <c r="J233" s="516">
        <f t="shared" si="224"/>
        <v>0</v>
      </c>
      <c r="K233" s="516">
        <f t="shared" si="224"/>
        <v>0</v>
      </c>
      <c r="L233" s="516">
        <f t="shared" si="224"/>
        <v>0</v>
      </c>
      <c r="M233" s="516">
        <f t="shared" si="224"/>
        <v>0</v>
      </c>
      <c r="N233" s="516">
        <f t="shared" si="224"/>
        <v>0</v>
      </c>
      <c r="O233" s="516">
        <f t="shared" si="224"/>
        <v>0</v>
      </c>
      <c r="P233" s="516">
        <f t="shared" si="224"/>
        <v>0</v>
      </c>
      <c r="Q233" s="516">
        <f t="shared" si="224"/>
        <v>0</v>
      </c>
      <c r="R233" s="516">
        <f t="shared" si="224"/>
        <v>0</v>
      </c>
      <c r="S233" s="516">
        <f t="shared" si="224"/>
        <v>0</v>
      </c>
      <c r="T233" s="516">
        <f t="shared" si="224"/>
        <v>0</v>
      </c>
      <c r="U233" s="516">
        <f t="shared" si="224"/>
        <v>0</v>
      </c>
      <c r="V233" s="516">
        <f t="shared" si="224"/>
        <v>0</v>
      </c>
      <c r="W233" s="516">
        <f t="shared" si="224"/>
        <v>0</v>
      </c>
      <c r="X233" s="516">
        <f t="shared" si="224"/>
        <v>0</v>
      </c>
      <c r="Y233" s="516">
        <f t="shared" si="224"/>
        <v>0</v>
      </c>
      <c r="Z233" s="516">
        <f t="shared" si="224"/>
        <v>0</v>
      </c>
      <c r="AA233" s="516">
        <f t="shared" si="224"/>
        <v>0</v>
      </c>
      <c r="AB233" s="516">
        <f t="shared" si="224"/>
        <v>0</v>
      </c>
      <c r="AC233" s="516">
        <f t="shared" si="224"/>
        <v>0</v>
      </c>
      <c r="AD233" s="516">
        <f t="shared" si="224"/>
        <v>0</v>
      </c>
      <c r="AE233" s="516">
        <f t="shared" si="224"/>
        <v>0</v>
      </c>
      <c r="AF233" s="516">
        <f t="shared" si="224"/>
        <v>0</v>
      </c>
      <c r="AG233" s="516">
        <f t="shared" si="224"/>
        <v>0</v>
      </c>
      <c r="AH233" s="516">
        <f t="shared" si="224"/>
        <v>0</v>
      </c>
      <c r="AI233" s="516">
        <f t="shared" si="224"/>
        <v>0</v>
      </c>
      <c r="AJ233" s="516">
        <f t="shared" si="224"/>
        <v>0</v>
      </c>
      <c r="AK233" s="516">
        <f t="shared" si="224"/>
        <v>0</v>
      </c>
      <c r="AL233" s="516">
        <f t="shared" si="224"/>
        <v>0</v>
      </c>
      <c r="AM233" s="516">
        <f t="shared" ref="AM233:BR233" si="225">AM95</f>
        <v>0</v>
      </c>
      <c r="AN233" s="516">
        <f t="shared" si="225"/>
        <v>0</v>
      </c>
      <c r="AO233" s="516">
        <f t="shared" si="225"/>
        <v>0</v>
      </c>
      <c r="AP233" s="516">
        <f t="shared" si="225"/>
        <v>0</v>
      </c>
      <c r="AQ233" s="516">
        <f t="shared" si="225"/>
        <v>0</v>
      </c>
      <c r="AR233" s="516">
        <f t="shared" si="225"/>
        <v>0</v>
      </c>
      <c r="AS233" s="516">
        <f t="shared" si="225"/>
        <v>0</v>
      </c>
      <c r="AT233" s="516">
        <f t="shared" si="225"/>
        <v>0</v>
      </c>
      <c r="AU233" s="516">
        <f t="shared" si="225"/>
        <v>0</v>
      </c>
      <c r="AV233" s="516">
        <f t="shared" si="225"/>
        <v>0</v>
      </c>
      <c r="AW233" s="516">
        <f t="shared" si="225"/>
        <v>0</v>
      </c>
      <c r="AX233" s="516">
        <f t="shared" si="225"/>
        <v>0</v>
      </c>
      <c r="AY233" s="516">
        <f t="shared" si="225"/>
        <v>0</v>
      </c>
      <c r="AZ233" s="516">
        <f t="shared" si="225"/>
        <v>0</v>
      </c>
      <c r="BA233" s="516">
        <f t="shared" si="225"/>
        <v>0</v>
      </c>
      <c r="BB233" s="516">
        <f t="shared" si="225"/>
        <v>0</v>
      </c>
      <c r="BC233" s="516">
        <f t="shared" si="225"/>
        <v>0</v>
      </c>
      <c r="BD233" s="516">
        <f t="shared" si="225"/>
        <v>0</v>
      </c>
      <c r="BE233" s="516">
        <f t="shared" si="225"/>
        <v>0</v>
      </c>
      <c r="BF233" s="516">
        <f t="shared" si="225"/>
        <v>0</v>
      </c>
      <c r="BG233" s="516">
        <f t="shared" si="225"/>
        <v>0</v>
      </c>
      <c r="BH233" s="516">
        <f t="shared" si="225"/>
        <v>0</v>
      </c>
      <c r="BI233" s="516">
        <f t="shared" si="225"/>
        <v>0</v>
      </c>
      <c r="BJ233" s="516">
        <f t="shared" si="225"/>
        <v>0</v>
      </c>
      <c r="BK233" s="516">
        <f t="shared" si="225"/>
        <v>0</v>
      </c>
      <c r="BL233" s="516">
        <f t="shared" si="225"/>
        <v>0</v>
      </c>
      <c r="BM233" s="516">
        <f t="shared" si="225"/>
        <v>0</v>
      </c>
      <c r="BN233" s="516">
        <f t="shared" si="225"/>
        <v>0</v>
      </c>
      <c r="BO233" s="516">
        <f t="shared" si="225"/>
        <v>0</v>
      </c>
      <c r="BP233" s="516">
        <f t="shared" si="225"/>
        <v>0</v>
      </c>
      <c r="BQ233" s="516">
        <f t="shared" si="225"/>
        <v>0</v>
      </c>
      <c r="BR233" s="516">
        <f t="shared" si="225"/>
        <v>0</v>
      </c>
      <c r="BS233" s="516">
        <f t="shared" ref="BS233:CS233" si="226">BS95</f>
        <v>0</v>
      </c>
      <c r="BT233" s="516">
        <f t="shared" si="226"/>
        <v>0</v>
      </c>
      <c r="BU233" s="516">
        <f t="shared" si="226"/>
        <v>0</v>
      </c>
      <c r="BV233" s="516">
        <f t="shared" si="226"/>
        <v>0</v>
      </c>
      <c r="BW233" s="516">
        <f t="shared" si="226"/>
        <v>0</v>
      </c>
      <c r="BX233" s="516">
        <f t="shared" si="226"/>
        <v>0</v>
      </c>
      <c r="BY233" s="516">
        <f t="shared" si="226"/>
        <v>0</v>
      </c>
      <c r="BZ233" s="516">
        <f t="shared" si="226"/>
        <v>0</v>
      </c>
      <c r="CA233" s="516">
        <f t="shared" si="226"/>
        <v>0</v>
      </c>
      <c r="CB233" s="516">
        <f t="shared" si="226"/>
        <v>0</v>
      </c>
      <c r="CC233" s="516">
        <f t="shared" si="226"/>
        <v>0</v>
      </c>
      <c r="CD233" s="516">
        <f t="shared" si="226"/>
        <v>0</v>
      </c>
      <c r="CE233" s="516">
        <f t="shared" si="226"/>
        <v>0</v>
      </c>
      <c r="CF233" s="516">
        <f t="shared" si="226"/>
        <v>0</v>
      </c>
      <c r="CG233" s="516">
        <f t="shared" si="226"/>
        <v>0</v>
      </c>
      <c r="CH233" s="516">
        <f t="shared" si="226"/>
        <v>0</v>
      </c>
      <c r="CI233" s="516">
        <f t="shared" si="226"/>
        <v>0</v>
      </c>
      <c r="CJ233" s="516">
        <f t="shared" si="226"/>
        <v>0</v>
      </c>
      <c r="CK233" s="516">
        <f t="shared" si="226"/>
        <v>0</v>
      </c>
      <c r="CL233" s="516">
        <f t="shared" si="226"/>
        <v>0</v>
      </c>
      <c r="CM233" s="516">
        <f t="shared" si="226"/>
        <v>0</v>
      </c>
      <c r="CN233" s="516">
        <f t="shared" si="226"/>
        <v>0</v>
      </c>
      <c r="CO233" s="516">
        <f t="shared" si="226"/>
        <v>0</v>
      </c>
      <c r="CP233" s="516">
        <f t="shared" si="226"/>
        <v>0</v>
      </c>
      <c r="CQ233" s="516">
        <f t="shared" si="226"/>
        <v>0</v>
      </c>
      <c r="CR233" s="516">
        <f t="shared" si="226"/>
        <v>0</v>
      </c>
      <c r="CS233" s="516">
        <f t="shared" si="226"/>
        <v>0</v>
      </c>
      <c r="CT233" s="12"/>
    </row>
    <row r="234" spans="3:98" customFormat="1" hidden="1" x14ac:dyDescent="0.35">
      <c r="C234" s="77" t="str">
        <f>C119</f>
        <v>H. Total net value of climate change mitigation</v>
      </c>
      <c r="D234" s="3"/>
      <c r="E234" s="492">
        <f>G234+NPV(G.Asm!$F$40,H234:INDEX(H234:CS234,RP))</f>
        <v>0</v>
      </c>
      <c r="F234" s="492">
        <f>SUMIF($G$4:$CS$4,"&lt;="&amp;RP,G234:CS234)</f>
        <v>0</v>
      </c>
      <c r="G234" s="516">
        <f t="shared" ref="G234:AL234" si="227">G119</f>
        <v>0</v>
      </c>
      <c r="H234" s="516">
        <f t="shared" si="227"/>
        <v>0</v>
      </c>
      <c r="I234" s="516">
        <f t="shared" si="227"/>
        <v>0</v>
      </c>
      <c r="J234" s="516">
        <f t="shared" si="227"/>
        <v>0</v>
      </c>
      <c r="K234" s="516">
        <f t="shared" si="227"/>
        <v>0</v>
      </c>
      <c r="L234" s="516">
        <f t="shared" si="227"/>
        <v>0</v>
      </c>
      <c r="M234" s="516">
        <f t="shared" si="227"/>
        <v>0</v>
      </c>
      <c r="N234" s="516">
        <f t="shared" si="227"/>
        <v>0</v>
      </c>
      <c r="O234" s="516">
        <f t="shared" si="227"/>
        <v>0</v>
      </c>
      <c r="P234" s="516">
        <f t="shared" si="227"/>
        <v>0</v>
      </c>
      <c r="Q234" s="516">
        <f t="shared" si="227"/>
        <v>0</v>
      </c>
      <c r="R234" s="516">
        <f t="shared" si="227"/>
        <v>0</v>
      </c>
      <c r="S234" s="516">
        <f t="shared" si="227"/>
        <v>0</v>
      </c>
      <c r="T234" s="516">
        <f t="shared" si="227"/>
        <v>0</v>
      </c>
      <c r="U234" s="516">
        <f t="shared" si="227"/>
        <v>0</v>
      </c>
      <c r="V234" s="516">
        <f t="shared" si="227"/>
        <v>0</v>
      </c>
      <c r="W234" s="516">
        <f t="shared" si="227"/>
        <v>0</v>
      </c>
      <c r="X234" s="516">
        <f t="shared" si="227"/>
        <v>0</v>
      </c>
      <c r="Y234" s="516">
        <f t="shared" si="227"/>
        <v>0</v>
      </c>
      <c r="Z234" s="516">
        <f t="shared" si="227"/>
        <v>0</v>
      </c>
      <c r="AA234" s="516">
        <f t="shared" si="227"/>
        <v>0</v>
      </c>
      <c r="AB234" s="516">
        <f t="shared" si="227"/>
        <v>0</v>
      </c>
      <c r="AC234" s="516">
        <f t="shared" si="227"/>
        <v>0</v>
      </c>
      <c r="AD234" s="516">
        <f t="shared" si="227"/>
        <v>0</v>
      </c>
      <c r="AE234" s="516">
        <f t="shared" si="227"/>
        <v>0</v>
      </c>
      <c r="AF234" s="516">
        <f t="shared" si="227"/>
        <v>0</v>
      </c>
      <c r="AG234" s="516">
        <f t="shared" si="227"/>
        <v>0</v>
      </c>
      <c r="AH234" s="516">
        <f t="shared" si="227"/>
        <v>0</v>
      </c>
      <c r="AI234" s="516">
        <f t="shared" si="227"/>
        <v>0</v>
      </c>
      <c r="AJ234" s="516">
        <f t="shared" si="227"/>
        <v>0</v>
      </c>
      <c r="AK234" s="516">
        <f t="shared" si="227"/>
        <v>0</v>
      </c>
      <c r="AL234" s="516">
        <f t="shared" si="227"/>
        <v>0</v>
      </c>
      <c r="AM234" s="516">
        <f t="shared" ref="AM234:BR234" si="228">AM119</f>
        <v>0</v>
      </c>
      <c r="AN234" s="516">
        <f t="shared" si="228"/>
        <v>0</v>
      </c>
      <c r="AO234" s="516">
        <f t="shared" si="228"/>
        <v>0</v>
      </c>
      <c r="AP234" s="516">
        <f t="shared" si="228"/>
        <v>0</v>
      </c>
      <c r="AQ234" s="516">
        <f t="shared" si="228"/>
        <v>0</v>
      </c>
      <c r="AR234" s="516">
        <f t="shared" si="228"/>
        <v>0</v>
      </c>
      <c r="AS234" s="516">
        <f t="shared" si="228"/>
        <v>0</v>
      </c>
      <c r="AT234" s="516">
        <f t="shared" si="228"/>
        <v>0</v>
      </c>
      <c r="AU234" s="516">
        <f t="shared" si="228"/>
        <v>0</v>
      </c>
      <c r="AV234" s="516">
        <f t="shared" si="228"/>
        <v>0</v>
      </c>
      <c r="AW234" s="516">
        <f t="shared" si="228"/>
        <v>0</v>
      </c>
      <c r="AX234" s="516">
        <f t="shared" si="228"/>
        <v>0</v>
      </c>
      <c r="AY234" s="516">
        <f t="shared" si="228"/>
        <v>0</v>
      </c>
      <c r="AZ234" s="516">
        <f t="shared" si="228"/>
        <v>0</v>
      </c>
      <c r="BA234" s="516">
        <f t="shared" si="228"/>
        <v>0</v>
      </c>
      <c r="BB234" s="516">
        <f t="shared" si="228"/>
        <v>0</v>
      </c>
      <c r="BC234" s="516">
        <f t="shared" si="228"/>
        <v>0</v>
      </c>
      <c r="BD234" s="516">
        <f t="shared" si="228"/>
        <v>0</v>
      </c>
      <c r="BE234" s="516">
        <f t="shared" si="228"/>
        <v>0</v>
      </c>
      <c r="BF234" s="516">
        <f t="shared" si="228"/>
        <v>0</v>
      </c>
      <c r="BG234" s="516">
        <f t="shared" si="228"/>
        <v>0</v>
      </c>
      <c r="BH234" s="516">
        <f t="shared" si="228"/>
        <v>0</v>
      </c>
      <c r="BI234" s="516">
        <f t="shared" si="228"/>
        <v>0</v>
      </c>
      <c r="BJ234" s="516">
        <f t="shared" si="228"/>
        <v>0</v>
      </c>
      <c r="BK234" s="516">
        <f t="shared" si="228"/>
        <v>0</v>
      </c>
      <c r="BL234" s="516">
        <f t="shared" si="228"/>
        <v>0</v>
      </c>
      <c r="BM234" s="516">
        <f t="shared" si="228"/>
        <v>0</v>
      </c>
      <c r="BN234" s="516">
        <f t="shared" si="228"/>
        <v>0</v>
      </c>
      <c r="BO234" s="516">
        <f t="shared" si="228"/>
        <v>0</v>
      </c>
      <c r="BP234" s="516">
        <f t="shared" si="228"/>
        <v>0</v>
      </c>
      <c r="BQ234" s="516">
        <f t="shared" si="228"/>
        <v>0</v>
      </c>
      <c r="BR234" s="516">
        <f t="shared" si="228"/>
        <v>0</v>
      </c>
      <c r="BS234" s="516">
        <f t="shared" ref="BS234:CS234" si="229">BS119</f>
        <v>0</v>
      </c>
      <c r="BT234" s="516">
        <f t="shared" si="229"/>
        <v>0</v>
      </c>
      <c r="BU234" s="516">
        <f t="shared" si="229"/>
        <v>0</v>
      </c>
      <c r="BV234" s="516">
        <f t="shared" si="229"/>
        <v>0</v>
      </c>
      <c r="BW234" s="516">
        <f t="shared" si="229"/>
        <v>0</v>
      </c>
      <c r="BX234" s="516">
        <f t="shared" si="229"/>
        <v>0</v>
      </c>
      <c r="BY234" s="516">
        <f t="shared" si="229"/>
        <v>0</v>
      </c>
      <c r="BZ234" s="516">
        <f t="shared" si="229"/>
        <v>0</v>
      </c>
      <c r="CA234" s="516">
        <f t="shared" si="229"/>
        <v>0</v>
      </c>
      <c r="CB234" s="516">
        <f t="shared" si="229"/>
        <v>0</v>
      </c>
      <c r="CC234" s="516">
        <f t="shared" si="229"/>
        <v>0</v>
      </c>
      <c r="CD234" s="516">
        <f t="shared" si="229"/>
        <v>0</v>
      </c>
      <c r="CE234" s="516">
        <f t="shared" si="229"/>
        <v>0</v>
      </c>
      <c r="CF234" s="516">
        <f t="shared" si="229"/>
        <v>0</v>
      </c>
      <c r="CG234" s="516">
        <f t="shared" si="229"/>
        <v>0</v>
      </c>
      <c r="CH234" s="516">
        <f t="shared" si="229"/>
        <v>0</v>
      </c>
      <c r="CI234" s="516">
        <f t="shared" si="229"/>
        <v>0</v>
      </c>
      <c r="CJ234" s="516">
        <f t="shared" si="229"/>
        <v>0</v>
      </c>
      <c r="CK234" s="516">
        <f t="shared" si="229"/>
        <v>0</v>
      </c>
      <c r="CL234" s="516">
        <f t="shared" si="229"/>
        <v>0</v>
      </c>
      <c r="CM234" s="516">
        <f t="shared" si="229"/>
        <v>0</v>
      </c>
      <c r="CN234" s="516">
        <f t="shared" si="229"/>
        <v>0</v>
      </c>
      <c r="CO234" s="516">
        <f t="shared" si="229"/>
        <v>0</v>
      </c>
      <c r="CP234" s="516">
        <f t="shared" si="229"/>
        <v>0</v>
      </c>
      <c r="CQ234" s="516">
        <f t="shared" si="229"/>
        <v>0</v>
      </c>
      <c r="CR234" s="516">
        <f t="shared" si="229"/>
        <v>0</v>
      </c>
      <c r="CS234" s="516">
        <f t="shared" si="229"/>
        <v>0</v>
      </c>
      <c r="CT234" s="12"/>
    </row>
    <row r="235" spans="3:98" customFormat="1" hidden="1" x14ac:dyDescent="0.35">
      <c r="C235" s="77" t="str">
        <f>C124</f>
        <v>I. Total direct benefit</v>
      </c>
      <c r="D235" s="3"/>
      <c r="E235" s="492">
        <f>G235+NPV(G.Asm!$F$40,H235:INDEX(H235:CS235,RP))</f>
        <v>0</v>
      </c>
      <c r="F235" s="492">
        <f>SUMIF($G$4:$CS$4,"&lt;="&amp;RP,G235:CS235)</f>
        <v>0</v>
      </c>
      <c r="G235" s="516">
        <f t="shared" ref="G235:AL235" si="230">G124</f>
        <v>0</v>
      </c>
      <c r="H235" s="516">
        <f t="shared" si="230"/>
        <v>0</v>
      </c>
      <c r="I235" s="516">
        <f t="shared" si="230"/>
        <v>0</v>
      </c>
      <c r="J235" s="516">
        <f t="shared" si="230"/>
        <v>0</v>
      </c>
      <c r="K235" s="516">
        <f t="shared" si="230"/>
        <v>0</v>
      </c>
      <c r="L235" s="516">
        <f t="shared" si="230"/>
        <v>0</v>
      </c>
      <c r="M235" s="516">
        <f t="shared" si="230"/>
        <v>0</v>
      </c>
      <c r="N235" s="516">
        <f t="shared" si="230"/>
        <v>0</v>
      </c>
      <c r="O235" s="516">
        <f t="shared" si="230"/>
        <v>0</v>
      </c>
      <c r="P235" s="516">
        <f t="shared" si="230"/>
        <v>0</v>
      </c>
      <c r="Q235" s="516">
        <f t="shared" si="230"/>
        <v>0</v>
      </c>
      <c r="R235" s="516">
        <f t="shared" si="230"/>
        <v>0</v>
      </c>
      <c r="S235" s="516">
        <f t="shared" si="230"/>
        <v>0</v>
      </c>
      <c r="T235" s="516">
        <f t="shared" si="230"/>
        <v>0</v>
      </c>
      <c r="U235" s="516">
        <f t="shared" si="230"/>
        <v>0</v>
      </c>
      <c r="V235" s="516">
        <f t="shared" si="230"/>
        <v>0</v>
      </c>
      <c r="W235" s="516">
        <f t="shared" si="230"/>
        <v>0</v>
      </c>
      <c r="X235" s="516">
        <f t="shared" si="230"/>
        <v>0</v>
      </c>
      <c r="Y235" s="516">
        <f t="shared" si="230"/>
        <v>0</v>
      </c>
      <c r="Z235" s="516">
        <f t="shared" si="230"/>
        <v>0</v>
      </c>
      <c r="AA235" s="516">
        <f t="shared" si="230"/>
        <v>0</v>
      </c>
      <c r="AB235" s="516">
        <f t="shared" si="230"/>
        <v>0</v>
      </c>
      <c r="AC235" s="516">
        <f t="shared" si="230"/>
        <v>0</v>
      </c>
      <c r="AD235" s="516">
        <f t="shared" si="230"/>
        <v>0</v>
      </c>
      <c r="AE235" s="516">
        <f t="shared" si="230"/>
        <v>0</v>
      </c>
      <c r="AF235" s="516">
        <f t="shared" si="230"/>
        <v>0</v>
      </c>
      <c r="AG235" s="516">
        <f t="shared" si="230"/>
        <v>0</v>
      </c>
      <c r="AH235" s="516">
        <f t="shared" si="230"/>
        <v>0</v>
      </c>
      <c r="AI235" s="516">
        <f t="shared" si="230"/>
        <v>0</v>
      </c>
      <c r="AJ235" s="516">
        <f t="shared" si="230"/>
        <v>0</v>
      </c>
      <c r="AK235" s="516">
        <f t="shared" si="230"/>
        <v>0</v>
      </c>
      <c r="AL235" s="516">
        <f t="shared" si="230"/>
        <v>0</v>
      </c>
      <c r="AM235" s="516">
        <f t="shared" ref="AM235:BR235" si="231">AM124</f>
        <v>0</v>
      </c>
      <c r="AN235" s="516">
        <f t="shared" si="231"/>
        <v>0</v>
      </c>
      <c r="AO235" s="516">
        <f t="shared" si="231"/>
        <v>0</v>
      </c>
      <c r="AP235" s="516">
        <f t="shared" si="231"/>
        <v>0</v>
      </c>
      <c r="AQ235" s="516">
        <f t="shared" si="231"/>
        <v>0</v>
      </c>
      <c r="AR235" s="516">
        <f t="shared" si="231"/>
        <v>0</v>
      </c>
      <c r="AS235" s="516">
        <f t="shared" si="231"/>
        <v>0</v>
      </c>
      <c r="AT235" s="516">
        <f t="shared" si="231"/>
        <v>0</v>
      </c>
      <c r="AU235" s="516">
        <f t="shared" si="231"/>
        <v>0</v>
      </c>
      <c r="AV235" s="516">
        <f t="shared" si="231"/>
        <v>0</v>
      </c>
      <c r="AW235" s="516">
        <f t="shared" si="231"/>
        <v>0</v>
      </c>
      <c r="AX235" s="516">
        <f t="shared" si="231"/>
        <v>0</v>
      </c>
      <c r="AY235" s="516">
        <f t="shared" si="231"/>
        <v>0</v>
      </c>
      <c r="AZ235" s="516">
        <f t="shared" si="231"/>
        <v>0</v>
      </c>
      <c r="BA235" s="516">
        <f t="shared" si="231"/>
        <v>0</v>
      </c>
      <c r="BB235" s="516">
        <f t="shared" si="231"/>
        <v>0</v>
      </c>
      <c r="BC235" s="516">
        <f t="shared" si="231"/>
        <v>0</v>
      </c>
      <c r="BD235" s="516">
        <f t="shared" si="231"/>
        <v>0</v>
      </c>
      <c r="BE235" s="516">
        <f t="shared" si="231"/>
        <v>0</v>
      </c>
      <c r="BF235" s="516">
        <f t="shared" si="231"/>
        <v>0</v>
      </c>
      <c r="BG235" s="516">
        <f t="shared" si="231"/>
        <v>0</v>
      </c>
      <c r="BH235" s="516">
        <f t="shared" si="231"/>
        <v>0</v>
      </c>
      <c r="BI235" s="516">
        <f t="shared" si="231"/>
        <v>0</v>
      </c>
      <c r="BJ235" s="516">
        <f t="shared" si="231"/>
        <v>0</v>
      </c>
      <c r="BK235" s="516">
        <f t="shared" si="231"/>
        <v>0</v>
      </c>
      <c r="BL235" s="516">
        <f t="shared" si="231"/>
        <v>0</v>
      </c>
      <c r="BM235" s="516">
        <f t="shared" si="231"/>
        <v>0</v>
      </c>
      <c r="BN235" s="516">
        <f t="shared" si="231"/>
        <v>0</v>
      </c>
      <c r="BO235" s="516">
        <f t="shared" si="231"/>
        <v>0</v>
      </c>
      <c r="BP235" s="516">
        <f t="shared" si="231"/>
        <v>0</v>
      </c>
      <c r="BQ235" s="516">
        <f t="shared" si="231"/>
        <v>0</v>
      </c>
      <c r="BR235" s="516">
        <f t="shared" si="231"/>
        <v>0</v>
      </c>
      <c r="BS235" s="516">
        <f t="shared" ref="BS235:CS235" si="232">BS124</f>
        <v>0</v>
      </c>
      <c r="BT235" s="516">
        <f t="shared" si="232"/>
        <v>0</v>
      </c>
      <c r="BU235" s="516">
        <f t="shared" si="232"/>
        <v>0</v>
      </c>
      <c r="BV235" s="516">
        <f t="shared" si="232"/>
        <v>0</v>
      </c>
      <c r="BW235" s="516">
        <f t="shared" si="232"/>
        <v>0</v>
      </c>
      <c r="BX235" s="516">
        <f t="shared" si="232"/>
        <v>0</v>
      </c>
      <c r="BY235" s="516">
        <f t="shared" si="232"/>
        <v>0</v>
      </c>
      <c r="BZ235" s="516">
        <f t="shared" si="232"/>
        <v>0</v>
      </c>
      <c r="CA235" s="516">
        <f t="shared" si="232"/>
        <v>0</v>
      </c>
      <c r="CB235" s="516">
        <f t="shared" si="232"/>
        <v>0</v>
      </c>
      <c r="CC235" s="516">
        <f t="shared" si="232"/>
        <v>0</v>
      </c>
      <c r="CD235" s="516">
        <f t="shared" si="232"/>
        <v>0</v>
      </c>
      <c r="CE235" s="516">
        <f t="shared" si="232"/>
        <v>0</v>
      </c>
      <c r="CF235" s="516">
        <f t="shared" si="232"/>
        <v>0</v>
      </c>
      <c r="CG235" s="516">
        <f t="shared" si="232"/>
        <v>0</v>
      </c>
      <c r="CH235" s="516">
        <f t="shared" si="232"/>
        <v>0</v>
      </c>
      <c r="CI235" s="516">
        <f t="shared" si="232"/>
        <v>0</v>
      </c>
      <c r="CJ235" s="516">
        <f t="shared" si="232"/>
        <v>0</v>
      </c>
      <c r="CK235" s="516">
        <f t="shared" si="232"/>
        <v>0</v>
      </c>
      <c r="CL235" s="516">
        <f t="shared" si="232"/>
        <v>0</v>
      </c>
      <c r="CM235" s="516">
        <f t="shared" si="232"/>
        <v>0</v>
      </c>
      <c r="CN235" s="516">
        <f t="shared" si="232"/>
        <v>0</v>
      </c>
      <c r="CO235" s="516">
        <f t="shared" si="232"/>
        <v>0</v>
      </c>
      <c r="CP235" s="516">
        <f t="shared" si="232"/>
        <v>0</v>
      </c>
      <c r="CQ235" s="516">
        <f t="shared" si="232"/>
        <v>0</v>
      </c>
      <c r="CR235" s="516">
        <f t="shared" si="232"/>
        <v>0</v>
      </c>
      <c r="CS235" s="516">
        <f t="shared" si="232"/>
        <v>0</v>
      </c>
      <c r="CT235" s="12"/>
    </row>
    <row r="236" spans="3:98" customFormat="1" hidden="1" x14ac:dyDescent="0.35">
      <c r="C236" s="74"/>
      <c r="D236" s="3"/>
      <c r="E236" s="497"/>
      <c r="F236" s="497"/>
      <c r="G236" s="498"/>
      <c r="H236" s="498"/>
      <c r="I236" s="498"/>
      <c r="J236" s="498"/>
      <c r="K236" s="498"/>
      <c r="L236" s="498"/>
      <c r="M236" s="498"/>
      <c r="N236" s="498"/>
      <c r="O236" s="498"/>
      <c r="P236" s="498"/>
      <c r="Q236" s="498"/>
      <c r="R236" s="498"/>
      <c r="S236" s="498"/>
      <c r="T236" s="498"/>
      <c r="U236" s="498"/>
      <c r="V236" s="498"/>
      <c r="W236" s="498"/>
      <c r="X236" s="498"/>
      <c r="Y236" s="498"/>
      <c r="Z236" s="498"/>
      <c r="AA236" s="498"/>
      <c r="AB236" s="498"/>
      <c r="AC236" s="498"/>
      <c r="AD236" s="498"/>
      <c r="AE236" s="498"/>
      <c r="AF236" s="498"/>
      <c r="AG236" s="498"/>
      <c r="AH236" s="498"/>
      <c r="AI236" s="498"/>
      <c r="AJ236" s="498"/>
      <c r="AK236" s="498"/>
      <c r="AL236" s="498"/>
      <c r="AM236" s="498"/>
      <c r="AN236" s="498"/>
      <c r="AO236" s="498"/>
      <c r="AP236" s="498"/>
      <c r="AQ236" s="498"/>
      <c r="AR236" s="498"/>
      <c r="AS236" s="498"/>
      <c r="AT236" s="498"/>
      <c r="AU236" s="498"/>
      <c r="AV236" s="498"/>
      <c r="AW236" s="498"/>
      <c r="AX236" s="498"/>
      <c r="AY236" s="498"/>
      <c r="AZ236" s="498"/>
      <c r="BA236" s="498"/>
      <c r="BB236" s="498"/>
      <c r="BC236" s="498"/>
      <c r="BD236" s="498"/>
      <c r="BE236" s="498"/>
      <c r="BF236" s="498"/>
      <c r="BG236" s="498"/>
      <c r="BH236" s="498"/>
      <c r="BI236" s="498"/>
      <c r="BJ236" s="498"/>
      <c r="BK236" s="498"/>
      <c r="BL236" s="498"/>
      <c r="BM236" s="498"/>
      <c r="BN236" s="498"/>
      <c r="BO236" s="498"/>
      <c r="BP236" s="498"/>
      <c r="BQ236" s="498"/>
      <c r="BR236" s="498"/>
      <c r="BS236" s="498"/>
      <c r="BT236" s="498"/>
      <c r="BU236" s="498"/>
      <c r="BV236" s="498"/>
      <c r="BW236" s="498"/>
      <c r="BX236" s="498"/>
      <c r="BY236" s="498"/>
      <c r="BZ236" s="498"/>
      <c r="CA236" s="498"/>
      <c r="CB236" s="498"/>
      <c r="CC236" s="498"/>
      <c r="CD236" s="498"/>
      <c r="CE236" s="498"/>
      <c r="CF236" s="498"/>
      <c r="CG236" s="498"/>
      <c r="CH236" s="498"/>
      <c r="CI236" s="498"/>
      <c r="CJ236" s="498"/>
      <c r="CK236" s="498"/>
      <c r="CL236" s="498"/>
      <c r="CM236" s="498"/>
      <c r="CN236" s="498"/>
      <c r="CO236" s="498"/>
      <c r="CP236" s="498"/>
      <c r="CQ236" s="498"/>
      <c r="CR236" s="498"/>
      <c r="CS236" s="498"/>
    </row>
    <row r="237" spans="3:98" hidden="1" x14ac:dyDescent="0.35">
      <c r="C237" s="83" t="s">
        <v>46</v>
      </c>
      <c r="E237" s="505">
        <f>G237+NPV(G.Asm!$F$40,H237:INDEX(H237:CS237,RP))</f>
        <v>0</v>
      </c>
      <c r="F237" s="505">
        <f>SUMIF($G$4:$CS$4,"&lt;="&amp;RP,G237:CS237)</f>
        <v>0</v>
      </c>
      <c r="G237" s="505">
        <f>-G191-G207+G216-G218+G232</f>
        <v>0</v>
      </c>
      <c r="H237" s="505">
        <f t="shared" ref="H237:AL237" si="233">-H191-H207+H216-H218+H232</f>
        <v>0</v>
      </c>
      <c r="I237" s="505">
        <f t="shared" si="233"/>
        <v>0</v>
      </c>
      <c r="J237" s="505">
        <f t="shared" si="233"/>
        <v>0</v>
      </c>
      <c r="K237" s="505">
        <f t="shared" si="233"/>
        <v>0</v>
      </c>
      <c r="L237" s="505">
        <f t="shared" si="233"/>
        <v>0</v>
      </c>
      <c r="M237" s="505">
        <f t="shared" si="233"/>
        <v>0</v>
      </c>
      <c r="N237" s="505">
        <f t="shared" si="233"/>
        <v>0</v>
      </c>
      <c r="O237" s="505">
        <f t="shared" si="233"/>
        <v>0</v>
      </c>
      <c r="P237" s="505">
        <f t="shared" si="233"/>
        <v>0</v>
      </c>
      <c r="Q237" s="505">
        <f t="shared" si="233"/>
        <v>0</v>
      </c>
      <c r="R237" s="505">
        <f t="shared" si="233"/>
        <v>0</v>
      </c>
      <c r="S237" s="505">
        <f t="shared" si="233"/>
        <v>0</v>
      </c>
      <c r="T237" s="505">
        <f t="shared" si="233"/>
        <v>0</v>
      </c>
      <c r="U237" s="505">
        <f t="shared" si="233"/>
        <v>0</v>
      </c>
      <c r="V237" s="505">
        <f t="shared" si="233"/>
        <v>0</v>
      </c>
      <c r="W237" s="505">
        <f t="shared" si="233"/>
        <v>0</v>
      </c>
      <c r="X237" s="505">
        <f t="shared" si="233"/>
        <v>0</v>
      </c>
      <c r="Y237" s="505">
        <f t="shared" si="233"/>
        <v>0</v>
      </c>
      <c r="Z237" s="505">
        <f t="shared" si="233"/>
        <v>0</v>
      </c>
      <c r="AA237" s="505">
        <f t="shared" si="233"/>
        <v>0</v>
      </c>
      <c r="AB237" s="505">
        <f t="shared" si="233"/>
        <v>0</v>
      </c>
      <c r="AC237" s="505">
        <f t="shared" si="233"/>
        <v>0</v>
      </c>
      <c r="AD237" s="505">
        <f t="shared" si="233"/>
        <v>0</v>
      </c>
      <c r="AE237" s="505">
        <f t="shared" si="233"/>
        <v>0</v>
      </c>
      <c r="AF237" s="505">
        <f t="shared" si="233"/>
        <v>0</v>
      </c>
      <c r="AG237" s="505">
        <f t="shared" si="233"/>
        <v>0</v>
      </c>
      <c r="AH237" s="505">
        <f t="shared" si="233"/>
        <v>0</v>
      </c>
      <c r="AI237" s="505">
        <f t="shared" si="233"/>
        <v>0</v>
      </c>
      <c r="AJ237" s="505">
        <f t="shared" si="233"/>
        <v>0</v>
      </c>
      <c r="AK237" s="505">
        <f t="shared" si="233"/>
        <v>0</v>
      </c>
      <c r="AL237" s="505">
        <f t="shared" si="233"/>
        <v>0</v>
      </c>
      <c r="AM237" s="505">
        <f t="shared" ref="AM237:BR237" si="234">-AM191-AM207+AM216-AM218+AM232</f>
        <v>0</v>
      </c>
      <c r="AN237" s="505">
        <f t="shared" si="234"/>
        <v>0</v>
      </c>
      <c r="AO237" s="505">
        <f t="shared" si="234"/>
        <v>0</v>
      </c>
      <c r="AP237" s="505">
        <f t="shared" si="234"/>
        <v>0</v>
      </c>
      <c r="AQ237" s="505">
        <f t="shared" si="234"/>
        <v>0</v>
      </c>
      <c r="AR237" s="505">
        <f t="shared" si="234"/>
        <v>0</v>
      </c>
      <c r="AS237" s="505">
        <f t="shared" si="234"/>
        <v>0</v>
      </c>
      <c r="AT237" s="505">
        <f t="shared" si="234"/>
        <v>0</v>
      </c>
      <c r="AU237" s="505">
        <f t="shared" si="234"/>
        <v>0</v>
      </c>
      <c r="AV237" s="505">
        <f t="shared" si="234"/>
        <v>0</v>
      </c>
      <c r="AW237" s="505">
        <f t="shared" si="234"/>
        <v>0</v>
      </c>
      <c r="AX237" s="505">
        <f t="shared" si="234"/>
        <v>0</v>
      </c>
      <c r="AY237" s="505">
        <f t="shared" si="234"/>
        <v>0</v>
      </c>
      <c r="AZ237" s="505">
        <f t="shared" si="234"/>
        <v>0</v>
      </c>
      <c r="BA237" s="505">
        <f t="shared" si="234"/>
        <v>0</v>
      </c>
      <c r="BB237" s="505">
        <f t="shared" si="234"/>
        <v>0</v>
      </c>
      <c r="BC237" s="505">
        <f t="shared" si="234"/>
        <v>0</v>
      </c>
      <c r="BD237" s="505">
        <f t="shared" si="234"/>
        <v>0</v>
      </c>
      <c r="BE237" s="505">
        <f t="shared" si="234"/>
        <v>0</v>
      </c>
      <c r="BF237" s="505">
        <f t="shared" si="234"/>
        <v>0</v>
      </c>
      <c r="BG237" s="505">
        <f t="shared" si="234"/>
        <v>0</v>
      </c>
      <c r="BH237" s="505">
        <f t="shared" si="234"/>
        <v>0</v>
      </c>
      <c r="BI237" s="505">
        <f t="shared" si="234"/>
        <v>0</v>
      </c>
      <c r="BJ237" s="505">
        <f t="shared" si="234"/>
        <v>0</v>
      </c>
      <c r="BK237" s="505">
        <f t="shared" si="234"/>
        <v>0</v>
      </c>
      <c r="BL237" s="505">
        <f t="shared" si="234"/>
        <v>0</v>
      </c>
      <c r="BM237" s="505">
        <f t="shared" si="234"/>
        <v>0</v>
      </c>
      <c r="BN237" s="505">
        <f t="shared" si="234"/>
        <v>0</v>
      </c>
      <c r="BO237" s="505">
        <f t="shared" si="234"/>
        <v>0</v>
      </c>
      <c r="BP237" s="505">
        <f t="shared" si="234"/>
        <v>0</v>
      </c>
      <c r="BQ237" s="505">
        <f t="shared" si="234"/>
        <v>0</v>
      </c>
      <c r="BR237" s="505">
        <f t="shared" si="234"/>
        <v>0</v>
      </c>
      <c r="BS237" s="505">
        <f t="shared" ref="BS237:CS237" si="235">-BS191-BS207+BS216-BS218+BS232</f>
        <v>0</v>
      </c>
      <c r="BT237" s="505">
        <f t="shared" si="235"/>
        <v>0</v>
      </c>
      <c r="BU237" s="505">
        <f t="shared" si="235"/>
        <v>0</v>
      </c>
      <c r="BV237" s="505">
        <f t="shared" si="235"/>
        <v>0</v>
      </c>
      <c r="BW237" s="505">
        <f t="shared" si="235"/>
        <v>0</v>
      </c>
      <c r="BX237" s="505">
        <f t="shared" si="235"/>
        <v>0</v>
      </c>
      <c r="BY237" s="505">
        <f t="shared" si="235"/>
        <v>0</v>
      </c>
      <c r="BZ237" s="505">
        <f t="shared" si="235"/>
        <v>0</v>
      </c>
      <c r="CA237" s="505">
        <f t="shared" si="235"/>
        <v>0</v>
      </c>
      <c r="CB237" s="505">
        <f t="shared" si="235"/>
        <v>0</v>
      </c>
      <c r="CC237" s="505">
        <f t="shared" si="235"/>
        <v>0</v>
      </c>
      <c r="CD237" s="505">
        <f t="shared" si="235"/>
        <v>0</v>
      </c>
      <c r="CE237" s="505">
        <f t="shared" si="235"/>
        <v>0</v>
      </c>
      <c r="CF237" s="505">
        <f t="shared" si="235"/>
        <v>0</v>
      </c>
      <c r="CG237" s="505">
        <f t="shared" si="235"/>
        <v>0</v>
      </c>
      <c r="CH237" s="505">
        <f t="shared" si="235"/>
        <v>0</v>
      </c>
      <c r="CI237" s="505">
        <f t="shared" si="235"/>
        <v>0</v>
      </c>
      <c r="CJ237" s="505">
        <f t="shared" si="235"/>
        <v>0</v>
      </c>
      <c r="CK237" s="505">
        <f t="shared" si="235"/>
        <v>0</v>
      </c>
      <c r="CL237" s="505">
        <f t="shared" si="235"/>
        <v>0</v>
      </c>
      <c r="CM237" s="505">
        <f t="shared" si="235"/>
        <v>0</v>
      </c>
      <c r="CN237" s="505">
        <f t="shared" si="235"/>
        <v>0</v>
      </c>
      <c r="CO237" s="505">
        <f t="shared" si="235"/>
        <v>0</v>
      </c>
      <c r="CP237" s="505">
        <f t="shared" si="235"/>
        <v>0</v>
      </c>
      <c r="CQ237" s="505">
        <f t="shared" si="235"/>
        <v>0</v>
      </c>
      <c r="CR237" s="505">
        <f t="shared" si="235"/>
        <v>0</v>
      </c>
      <c r="CS237" s="505">
        <f t="shared" si="235"/>
        <v>0</v>
      </c>
      <c r="CT237" s="56"/>
    </row>
    <row r="238" spans="3:98" hidden="1" x14ac:dyDescent="0.35">
      <c r="C238" s="83" t="s">
        <v>48</v>
      </c>
      <c r="E238" s="684">
        <f>G237+NPV(G.Asm!$F$40,H237:INDEX(H237:CS237,RP))</f>
        <v>0</v>
      </c>
      <c r="F238" s="684"/>
      <c r="G238" s="131"/>
      <c r="H238" s="131"/>
      <c r="I238" s="131"/>
      <c r="J238" s="131"/>
      <c r="K238" s="131"/>
      <c r="L238" s="131"/>
      <c r="M238" s="131"/>
      <c r="N238" s="131"/>
      <c r="O238" s="131"/>
      <c r="P238" s="131"/>
      <c r="Q238" s="131"/>
      <c r="R238" s="131"/>
      <c r="S238" s="131"/>
      <c r="T238" s="131"/>
      <c r="U238" s="131"/>
      <c r="V238" s="131"/>
      <c r="W238" s="131"/>
      <c r="X238" s="131"/>
      <c r="Y238" s="131"/>
      <c r="Z238" s="131"/>
      <c r="AA238" s="131"/>
      <c r="AB238" s="131"/>
      <c r="AC238" s="131"/>
      <c r="AD238" s="131"/>
      <c r="AE238" s="131"/>
      <c r="AF238" s="131"/>
      <c r="AG238" s="131"/>
      <c r="AH238" s="131"/>
      <c r="AI238" s="131"/>
      <c r="AJ238" s="131"/>
      <c r="AK238" s="131"/>
      <c r="AL238" s="131"/>
      <c r="AM238" s="131"/>
      <c r="AN238" s="131"/>
      <c r="AO238" s="131"/>
      <c r="AP238" s="131"/>
      <c r="AQ238" s="131"/>
      <c r="AR238" s="131"/>
      <c r="AS238" s="131"/>
      <c r="AT238" s="131"/>
      <c r="AU238" s="131"/>
      <c r="AV238" s="131"/>
      <c r="AW238" s="131"/>
      <c r="AX238" s="131"/>
      <c r="AY238" s="131"/>
      <c r="AZ238" s="131"/>
      <c r="BA238" s="131"/>
      <c r="BB238" s="131"/>
      <c r="BC238" s="131"/>
      <c r="BD238" s="131"/>
      <c r="BE238" s="131"/>
      <c r="BF238" s="131"/>
      <c r="BG238" s="131"/>
      <c r="BH238" s="131"/>
      <c r="BI238" s="131"/>
      <c r="BJ238" s="131"/>
      <c r="BK238" s="131"/>
      <c r="BL238" s="131"/>
      <c r="BM238" s="131"/>
      <c r="BN238" s="131"/>
      <c r="BO238" s="131"/>
      <c r="BP238" s="131"/>
      <c r="BQ238" s="131"/>
      <c r="BR238" s="131"/>
      <c r="BS238" s="131"/>
      <c r="BT238" s="131"/>
      <c r="BU238" s="131"/>
      <c r="BV238" s="131"/>
      <c r="BW238" s="131"/>
      <c r="BX238" s="131"/>
      <c r="BY238" s="131"/>
      <c r="BZ238" s="131"/>
      <c r="CA238" s="131"/>
      <c r="CB238" s="131"/>
      <c r="CC238" s="131"/>
      <c r="CD238" s="131"/>
      <c r="CE238" s="131"/>
      <c r="CF238" s="131"/>
      <c r="CG238" s="131"/>
      <c r="CH238" s="131"/>
      <c r="CI238" s="131"/>
      <c r="CJ238" s="131"/>
      <c r="CK238" s="131"/>
      <c r="CL238" s="131"/>
      <c r="CM238" s="131"/>
      <c r="CN238" s="131"/>
      <c r="CO238" s="131"/>
      <c r="CP238" s="131"/>
      <c r="CQ238" s="131"/>
      <c r="CR238" s="131"/>
      <c r="CS238" s="131"/>
    </row>
    <row r="239" spans="3:98" hidden="1" x14ac:dyDescent="0.35">
      <c r="C239" s="83" t="s">
        <v>49</v>
      </c>
      <c r="E239" s="685" t="str">
        <f>IF(ISERROR(IRR(G237:INDEX(G237:CS237,RP+1))),"No value",G239)</f>
        <v>No value</v>
      </c>
      <c r="F239" s="685"/>
      <c r="G239" s="54" t="e">
        <f>IRR(G237:INDEX(G237:CS237,RP+1))</f>
        <v>#NUM!</v>
      </c>
    </row>
    <row r="240" spans="3:98" hidden="1" x14ac:dyDescent="0.35">
      <c r="C240" s="83" t="s">
        <v>50</v>
      </c>
      <c r="E240" s="689" t="str">
        <f>IF((E190+IF(E218&lt;0,0,E218))=0,"No value",(E232-IF(E218&lt;0,E218,0)+E216)/(E190+IF(E218&lt;0,0,E218)))</f>
        <v>No value</v>
      </c>
      <c r="F240" s="689"/>
    </row>
    <row r="241" spans="3:98" hidden="1" x14ac:dyDescent="0.35">
      <c r="E241" s="34"/>
    </row>
    <row r="242" spans="3:98" hidden="1" x14ac:dyDescent="0.35">
      <c r="C242" s="221" t="s">
        <v>261</v>
      </c>
      <c r="D242" s="222"/>
      <c r="E242" s="223"/>
      <c r="F242" s="224"/>
      <c r="G242" s="225"/>
      <c r="H242" s="225"/>
      <c r="I242" s="225"/>
      <c r="J242" s="225"/>
      <c r="K242" s="225"/>
      <c r="L242" s="225"/>
      <c r="M242" s="225"/>
      <c r="N242" s="225"/>
      <c r="O242" s="225"/>
      <c r="P242" s="225"/>
      <c r="Q242" s="225"/>
      <c r="R242" s="225"/>
      <c r="S242" s="225"/>
      <c r="T242" s="225"/>
      <c r="U242" s="225"/>
      <c r="V242" s="225"/>
      <c r="W242" s="225"/>
      <c r="X242" s="225"/>
      <c r="Y242" s="225"/>
      <c r="Z242" s="225"/>
      <c r="AA242" s="225"/>
      <c r="AB242" s="225"/>
      <c r="AC242" s="225"/>
      <c r="AD242" s="225"/>
      <c r="AE242" s="225"/>
      <c r="AF242" s="225"/>
      <c r="AG242" s="225"/>
      <c r="AH242" s="225"/>
      <c r="AI242" s="225"/>
      <c r="AJ242" s="225"/>
      <c r="AK242" s="225"/>
      <c r="AL242" s="225"/>
      <c r="AM242" s="225"/>
      <c r="AN242" s="225"/>
      <c r="AO242" s="225"/>
      <c r="AP242" s="225"/>
      <c r="AQ242" s="225"/>
      <c r="AR242" s="225"/>
      <c r="AS242" s="225"/>
      <c r="AT242" s="225"/>
      <c r="AU242" s="225"/>
      <c r="AV242" s="225"/>
      <c r="AW242" s="225"/>
      <c r="AX242" s="225"/>
      <c r="AY242" s="225"/>
      <c r="AZ242" s="225"/>
      <c r="BA242" s="225"/>
      <c r="BB242" s="225"/>
      <c r="BC242" s="225"/>
      <c r="BD242" s="225"/>
      <c r="BE242" s="225"/>
      <c r="BF242" s="225"/>
      <c r="BG242" s="225"/>
      <c r="BH242" s="225"/>
      <c r="BI242" s="225"/>
      <c r="BJ242" s="225"/>
      <c r="BK242" s="225"/>
      <c r="BL242" s="225"/>
      <c r="BM242" s="225"/>
      <c r="BN242" s="225"/>
      <c r="BO242" s="225"/>
      <c r="BP242" s="225"/>
      <c r="BQ242" s="225"/>
      <c r="BR242" s="225"/>
      <c r="BS242" s="225"/>
      <c r="BT242" s="225"/>
      <c r="BU242" s="225"/>
      <c r="BV242" s="225"/>
      <c r="BW242" s="225"/>
      <c r="BX242" s="225"/>
      <c r="BY242" s="225"/>
      <c r="BZ242" s="225"/>
      <c r="CA242" s="225"/>
      <c r="CB242" s="225"/>
      <c r="CC242" s="225"/>
      <c r="CD242" s="225"/>
      <c r="CE242" s="225"/>
      <c r="CF242" s="225"/>
      <c r="CG242" s="225"/>
      <c r="CH242" s="225"/>
      <c r="CI242" s="225"/>
      <c r="CJ242" s="225"/>
      <c r="CK242" s="225"/>
      <c r="CL242" s="225"/>
      <c r="CM242" s="225"/>
      <c r="CN242" s="225"/>
      <c r="CO242" s="225"/>
      <c r="CP242" s="225"/>
      <c r="CQ242" s="225"/>
      <c r="CR242" s="225"/>
      <c r="CS242" s="225"/>
      <c r="CT242" s="56"/>
    </row>
    <row r="243" spans="3:98" hidden="1" x14ac:dyDescent="0.35">
      <c r="C243" s="87"/>
      <c r="E243" s="57"/>
      <c r="F243" s="57"/>
      <c r="G243" s="9"/>
      <c r="H243" s="9"/>
      <c r="I243" s="9"/>
      <c r="J243" s="9"/>
      <c r="K243" s="9"/>
      <c r="L243" s="9"/>
      <c r="M243" s="9"/>
      <c r="N243" s="9"/>
      <c r="O243" s="9"/>
      <c r="P243" s="9"/>
      <c r="Q243" s="9"/>
      <c r="R243" s="9"/>
      <c r="S243" s="9"/>
      <c r="T243" s="9"/>
      <c r="U243" s="9"/>
      <c r="V243" s="9"/>
      <c r="W243" s="9"/>
      <c r="X243" s="9"/>
      <c r="Y243" s="9"/>
      <c r="Z243" s="9"/>
      <c r="AA243" s="9"/>
      <c r="AB243" s="9"/>
      <c r="AC243" s="9"/>
      <c r="AD243" s="9"/>
      <c r="AE243" s="9"/>
      <c r="AF243" s="9"/>
      <c r="AG243" s="9"/>
      <c r="AH243" s="9"/>
      <c r="AI243" s="9"/>
      <c r="AJ243" s="9"/>
      <c r="AK243" s="9"/>
      <c r="AL243" s="9"/>
      <c r="AM243" s="9"/>
      <c r="AN243" s="9"/>
      <c r="AO243" s="9"/>
      <c r="AP243" s="9"/>
      <c r="AQ243" s="9"/>
      <c r="AR243" s="9"/>
      <c r="AS243" s="9"/>
      <c r="AT243" s="9"/>
      <c r="AU243" s="9"/>
      <c r="AV243" s="9"/>
      <c r="AW243" s="9"/>
      <c r="AX243" s="9"/>
      <c r="AY243" s="9"/>
      <c r="AZ243" s="9"/>
      <c r="BA243" s="9"/>
      <c r="BB243" s="9"/>
      <c r="BC243" s="9"/>
      <c r="BD243" s="9"/>
      <c r="BE243" s="9"/>
      <c r="BF243" s="9"/>
      <c r="BG243" s="9"/>
      <c r="BH243" s="9"/>
      <c r="BI243" s="9"/>
      <c r="BJ243" s="9"/>
      <c r="BK243" s="9"/>
      <c r="BL243" s="9"/>
      <c r="BM243" s="9"/>
      <c r="BN243" s="9"/>
      <c r="BO243" s="9"/>
      <c r="BP243" s="9"/>
      <c r="BQ243" s="9"/>
      <c r="BR243" s="9"/>
      <c r="BS243" s="9"/>
      <c r="BT243" s="9"/>
      <c r="BU243" s="9"/>
      <c r="BV243" s="9"/>
      <c r="BW243" s="9"/>
      <c r="BX243" s="9"/>
      <c r="BY243" s="9"/>
      <c r="BZ243" s="9"/>
      <c r="CA243" s="9"/>
      <c r="CB243" s="9"/>
      <c r="CC243" s="9"/>
      <c r="CD243" s="9"/>
      <c r="CE243" s="9"/>
      <c r="CF243" s="9"/>
      <c r="CG243" s="9"/>
      <c r="CH243" s="9"/>
      <c r="CI243" s="9"/>
      <c r="CJ243" s="9"/>
      <c r="CK243" s="9"/>
      <c r="CL243" s="9"/>
      <c r="CM243" s="9"/>
      <c r="CN243" s="9"/>
      <c r="CO243" s="9"/>
      <c r="CP243" s="9"/>
      <c r="CQ243" s="9"/>
      <c r="CR243" s="9"/>
      <c r="CS243" s="9"/>
      <c r="CT243" s="9"/>
    </row>
    <row r="244" spans="3:98" s="69" customFormat="1" ht="13" hidden="1" x14ac:dyDescent="0.3">
      <c r="C244" s="89" t="str">
        <f>C9</f>
        <v>A. Total investment costs</v>
      </c>
      <c r="D244" s="71"/>
      <c r="E244" s="517">
        <f>G244+NPV(G.Asm!$F$76,H244:INDEX(H244:CS244,RP))</f>
        <v>0</v>
      </c>
      <c r="F244" s="517">
        <f>SUMIF($G$4:$CS$4,"&lt;="&amp;RP,G244:CS244)</f>
        <v>0</v>
      </c>
      <c r="G244" s="518">
        <f t="shared" ref="G244:AL244" si="236">G9</f>
        <v>0</v>
      </c>
      <c r="H244" s="518">
        <f t="shared" si="236"/>
        <v>0</v>
      </c>
      <c r="I244" s="518">
        <f t="shared" si="236"/>
        <v>0</v>
      </c>
      <c r="J244" s="518">
        <f t="shared" si="236"/>
        <v>0</v>
      </c>
      <c r="K244" s="518">
        <f t="shared" si="236"/>
        <v>0</v>
      </c>
      <c r="L244" s="518">
        <f t="shared" si="236"/>
        <v>0</v>
      </c>
      <c r="M244" s="518">
        <f t="shared" si="236"/>
        <v>0</v>
      </c>
      <c r="N244" s="518">
        <f t="shared" si="236"/>
        <v>0</v>
      </c>
      <c r="O244" s="518">
        <f t="shared" si="236"/>
        <v>0</v>
      </c>
      <c r="P244" s="518">
        <f t="shared" si="236"/>
        <v>0</v>
      </c>
      <c r="Q244" s="518">
        <f t="shared" si="236"/>
        <v>0</v>
      </c>
      <c r="R244" s="518">
        <f t="shared" si="236"/>
        <v>0</v>
      </c>
      <c r="S244" s="518">
        <f t="shared" si="236"/>
        <v>0</v>
      </c>
      <c r="T244" s="518">
        <f t="shared" si="236"/>
        <v>0</v>
      </c>
      <c r="U244" s="518">
        <f t="shared" si="236"/>
        <v>0</v>
      </c>
      <c r="V244" s="518">
        <f t="shared" si="236"/>
        <v>0</v>
      </c>
      <c r="W244" s="518">
        <f t="shared" si="236"/>
        <v>0</v>
      </c>
      <c r="X244" s="518">
        <f t="shared" si="236"/>
        <v>0</v>
      </c>
      <c r="Y244" s="518">
        <f t="shared" si="236"/>
        <v>0</v>
      </c>
      <c r="Z244" s="518">
        <f t="shared" si="236"/>
        <v>0</v>
      </c>
      <c r="AA244" s="518">
        <f t="shared" si="236"/>
        <v>0</v>
      </c>
      <c r="AB244" s="518">
        <f t="shared" si="236"/>
        <v>0</v>
      </c>
      <c r="AC244" s="518">
        <f t="shared" si="236"/>
        <v>0</v>
      </c>
      <c r="AD244" s="518">
        <f t="shared" si="236"/>
        <v>0</v>
      </c>
      <c r="AE244" s="518">
        <f t="shared" si="236"/>
        <v>0</v>
      </c>
      <c r="AF244" s="518">
        <f t="shared" si="236"/>
        <v>0</v>
      </c>
      <c r="AG244" s="518">
        <f t="shared" si="236"/>
        <v>0</v>
      </c>
      <c r="AH244" s="518">
        <f t="shared" si="236"/>
        <v>0</v>
      </c>
      <c r="AI244" s="518">
        <f t="shared" si="236"/>
        <v>0</v>
      </c>
      <c r="AJ244" s="518">
        <f t="shared" si="236"/>
        <v>0</v>
      </c>
      <c r="AK244" s="518">
        <f t="shared" si="236"/>
        <v>0</v>
      </c>
      <c r="AL244" s="518">
        <f t="shared" si="236"/>
        <v>0</v>
      </c>
      <c r="AM244" s="518">
        <f t="shared" ref="AM244:BR244" si="237">AM9</f>
        <v>0</v>
      </c>
      <c r="AN244" s="518">
        <f t="shared" si="237"/>
        <v>0</v>
      </c>
      <c r="AO244" s="518">
        <f t="shared" si="237"/>
        <v>0</v>
      </c>
      <c r="AP244" s="518">
        <f t="shared" si="237"/>
        <v>0</v>
      </c>
      <c r="AQ244" s="518">
        <f t="shared" si="237"/>
        <v>0</v>
      </c>
      <c r="AR244" s="518">
        <f t="shared" si="237"/>
        <v>0</v>
      </c>
      <c r="AS244" s="518">
        <f t="shared" si="237"/>
        <v>0</v>
      </c>
      <c r="AT244" s="518">
        <f t="shared" si="237"/>
        <v>0</v>
      </c>
      <c r="AU244" s="518">
        <f t="shared" si="237"/>
        <v>0</v>
      </c>
      <c r="AV244" s="518">
        <f t="shared" si="237"/>
        <v>0</v>
      </c>
      <c r="AW244" s="518">
        <f t="shared" si="237"/>
        <v>0</v>
      </c>
      <c r="AX244" s="518">
        <f t="shared" si="237"/>
        <v>0</v>
      </c>
      <c r="AY244" s="518">
        <f t="shared" si="237"/>
        <v>0</v>
      </c>
      <c r="AZ244" s="518">
        <f t="shared" si="237"/>
        <v>0</v>
      </c>
      <c r="BA244" s="518">
        <f t="shared" si="237"/>
        <v>0</v>
      </c>
      <c r="BB244" s="518">
        <f t="shared" si="237"/>
        <v>0</v>
      </c>
      <c r="BC244" s="518">
        <f t="shared" si="237"/>
        <v>0</v>
      </c>
      <c r="BD244" s="518">
        <f t="shared" si="237"/>
        <v>0</v>
      </c>
      <c r="BE244" s="518">
        <f t="shared" si="237"/>
        <v>0</v>
      </c>
      <c r="BF244" s="518">
        <f t="shared" si="237"/>
        <v>0</v>
      </c>
      <c r="BG244" s="518">
        <f t="shared" si="237"/>
        <v>0</v>
      </c>
      <c r="BH244" s="518">
        <f t="shared" si="237"/>
        <v>0</v>
      </c>
      <c r="BI244" s="518">
        <f t="shared" si="237"/>
        <v>0</v>
      </c>
      <c r="BJ244" s="518">
        <f t="shared" si="237"/>
        <v>0</v>
      </c>
      <c r="BK244" s="518">
        <f t="shared" si="237"/>
        <v>0</v>
      </c>
      <c r="BL244" s="518">
        <f t="shared" si="237"/>
        <v>0</v>
      </c>
      <c r="BM244" s="518">
        <f t="shared" si="237"/>
        <v>0</v>
      </c>
      <c r="BN244" s="518">
        <f t="shared" si="237"/>
        <v>0</v>
      </c>
      <c r="BO244" s="518">
        <f t="shared" si="237"/>
        <v>0</v>
      </c>
      <c r="BP244" s="518">
        <f t="shared" si="237"/>
        <v>0</v>
      </c>
      <c r="BQ244" s="518">
        <f t="shared" si="237"/>
        <v>0</v>
      </c>
      <c r="BR244" s="518">
        <f t="shared" si="237"/>
        <v>0</v>
      </c>
      <c r="BS244" s="518">
        <f t="shared" ref="BS244:CS244" si="238">BS9</f>
        <v>0</v>
      </c>
      <c r="BT244" s="518">
        <f t="shared" si="238"/>
        <v>0</v>
      </c>
      <c r="BU244" s="518">
        <f t="shared" si="238"/>
        <v>0</v>
      </c>
      <c r="BV244" s="518">
        <f t="shared" si="238"/>
        <v>0</v>
      </c>
      <c r="BW244" s="518">
        <f t="shared" si="238"/>
        <v>0</v>
      </c>
      <c r="BX244" s="518">
        <f t="shared" si="238"/>
        <v>0</v>
      </c>
      <c r="BY244" s="518">
        <f t="shared" si="238"/>
        <v>0</v>
      </c>
      <c r="BZ244" s="518">
        <f t="shared" si="238"/>
        <v>0</v>
      </c>
      <c r="CA244" s="518">
        <f t="shared" si="238"/>
        <v>0</v>
      </c>
      <c r="CB244" s="518">
        <f t="shared" si="238"/>
        <v>0</v>
      </c>
      <c r="CC244" s="518">
        <f t="shared" si="238"/>
        <v>0</v>
      </c>
      <c r="CD244" s="518">
        <f t="shared" si="238"/>
        <v>0</v>
      </c>
      <c r="CE244" s="518">
        <f t="shared" si="238"/>
        <v>0</v>
      </c>
      <c r="CF244" s="518">
        <f t="shared" si="238"/>
        <v>0</v>
      </c>
      <c r="CG244" s="518">
        <f t="shared" si="238"/>
        <v>0</v>
      </c>
      <c r="CH244" s="518">
        <f t="shared" si="238"/>
        <v>0</v>
      </c>
      <c r="CI244" s="518">
        <f t="shared" si="238"/>
        <v>0</v>
      </c>
      <c r="CJ244" s="518">
        <f t="shared" si="238"/>
        <v>0</v>
      </c>
      <c r="CK244" s="518">
        <f t="shared" si="238"/>
        <v>0</v>
      </c>
      <c r="CL244" s="518">
        <f t="shared" si="238"/>
        <v>0</v>
      </c>
      <c r="CM244" s="518">
        <f t="shared" si="238"/>
        <v>0</v>
      </c>
      <c r="CN244" s="518">
        <f t="shared" si="238"/>
        <v>0</v>
      </c>
      <c r="CO244" s="518">
        <f t="shared" si="238"/>
        <v>0</v>
      </c>
      <c r="CP244" s="518">
        <f t="shared" si="238"/>
        <v>0</v>
      </c>
      <c r="CQ244" s="518">
        <f t="shared" si="238"/>
        <v>0</v>
      </c>
      <c r="CR244" s="518">
        <f t="shared" si="238"/>
        <v>0</v>
      </c>
      <c r="CS244" s="518">
        <f t="shared" si="238"/>
        <v>0</v>
      </c>
      <c r="CT244" s="70"/>
    </row>
    <row r="245" spans="3:98" s="69" customFormat="1" ht="13" hidden="1" x14ac:dyDescent="0.3">
      <c r="C245" s="89" t="str">
        <f>C40</f>
        <v>B. Residual value</v>
      </c>
      <c r="D245" s="71"/>
      <c r="E245" s="517">
        <f>G245+NPV(G.Asm!$F$76,H245:INDEX(H245:CS245,RP))</f>
        <v>0</v>
      </c>
      <c r="F245" s="517">
        <f>SUMIF($G$4:$CS$4,"&lt;="&amp;RP,G245:CS245)</f>
        <v>0</v>
      </c>
      <c r="G245" s="518">
        <f t="shared" ref="G245:AL245" si="239">G40</f>
        <v>0</v>
      </c>
      <c r="H245" s="518">
        <f t="shared" si="239"/>
        <v>0</v>
      </c>
      <c r="I245" s="518">
        <f t="shared" si="239"/>
        <v>0</v>
      </c>
      <c r="J245" s="518">
        <f t="shared" si="239"/>
        <v>0</v>
      </c>
      <c r="K245" s="518">
        <f t="shared" si="239"/>
        <v>0</v>
      </c>
      <c r="L245" s="518">
        <f t="shared" si="239"/>
        <v>0</v>
      </c>
      <c r="M245" s="518">
        <f t="shared" si="239"/>
        <v>0</v>
      </c>
      <c r="N245" s="518">
        <f t="shared" si="239"/>
        <v>0</v>
      </c>
      <c r="O245" s="518">
        <f t="shared" si="239"/>
        <v>0</v>
      </c>
      <c r="P245" s="518">
        <f t="shared" si="239"/>
        <v>0</v>
      </c>
      <c r="Q245" s="518">
        <f t="shared" si="239"/>
        <v>0</v>
      </c>
      <c r="R245" s="518">
        <f t="shared" si="239"/>
        <v>0</v>
      </c>
      <c r="S245" s="518">
        <f t="shared" si="239"/>
        <v>0</v>
      </c>
      <c r="T245" s="518">
        <f t="shared" si="239"/>
        <v>0</v>
      </c>
      <c r="U245" s="518">
        <f t="shared" si="239"/>
        <v>0</v>
      </c>
      <c r="V245" s="518">
        <f t="shared" si="239"/>
        <v>0</v>
      </c>
      <c r="W245" s="518">
        <f t="shared" si="239"/>
        <v>0</v>
      </c>
      <c r="X245" s="518">
        <f t="shared" si="239"/>
        <v>0</v>
      </c>
      <c r="Y245" s="518">
        <f t="shared" si="239"/>
        <v>0</v>
      </c>
      <c r="Z245" s="518">
        <f t="shared" si="239"/>
        <v>0</v>
      </c>
      <c r="AA245" s="518">
        <f t="shared" si="239"/>
        <v>0</v>
      </c>
      <c r="AB245" s="518">
        <f t="shared" si="239"/>
        <v>0</v>
      </c>
      <c r="AC245" s="518">
        <f t="shared" si="239"/>
        <v>0</v>
      </c>
      <c r="AD245" s="518">
        <f t="shared" si="239"/>
        <v>0</v>
      </c>
      <c r="AE245" s="518">
        <f t="shared" si="239"/>
        <v>0</v>
      </c>
      <c r="AF245" s="518">
        <f t="shared" si="239"/>
        <v>0</v>
      </c>
      <c r="AG245" s="518">
        <f t="shared" si="239"/>
        <v>0</v>
      </c>
      <c r="AH245" s="518">
        <f t="shared" si="239"/>
        <v>0</v>
      </c>
      <c r="AI245" s="518">
        <f t="shared" si="239"/>
        <v>0</v>
      </c>
      <c r="AJ245" s="518">
        <f t="shared" si="239"/>
        <v>0</v>
      </c>
      <c r="AK245" s="518">
        <f t="shared" si="239"/>
        <v>0</v>
      </c>
      <c r="AL245" s="518">
        <f t="shared" si="239"/>
        <v>0</v>
      </c>
      <c r="AM245" s="518">
        <f t="shared" ref="AM245:BR245" si="240">AM40</f>
        <v>0</v>
      </c>
      <c r="AN245" s="518">
        <f t="shared" si="240"/>
        <v>0</v>
      </c>
      <c r="AO245" s="518">
        <f t="shared" si="240"/>
        <v>0</v>
      </c>
      <c r="AP245" s="518">
        <f t="shared" si="240"/>
        <v>0</v>
      </c>
      <c r="AQ245" s="518">
        <f t="shared" si="240"/>
        <v>0</v>
      </c>
      <c r="AR245" s="518">
        <f t="shared" si="240"/>
        <v>0</v>
      </c>
      <c r="AS245" s="518">
        <f t="shared" si="240"/>
        <v>0</v>
      </c>
      <c r="AT245" s="518">
        <f t="shared" si="240"/>
        <v>0</v>
      </c>
      <c r="AU245" s="518">
        <f t="shared" si="240"/>
        <v>0</v>
      </c>
      <c r="AV245" s="518">
        <f t="shared" si="240"/>
        <v>0</v>
      </c>
      <c r="AW245" s="518">
        <f t="shared" si="240"/>
        <v>0</v>
      </c>
      <c r="AX245" s="518">
        <f t="shared" si="240"/>
        <v>0</v>
      </c>
      <c r="AY245" s="518">
        <f t="shared" si="240"/>
        <v>0</v>
      </c>
      <c r="AZ245" s="518">
        <f t="shared" si="240"/>
        <v>0</v>
      </c>
      <c r="BA245" s="518">
        <f t="shared" si="240"/>
        <v>0</v>
      </c>
      <c r="BB245" s="518">
        <f t="shared" si="240"/>
        <v>0</v>
      </c>
      <c r="BC245" s="518">
        <f t="shared" si="240"/>
        <v>0</v>
      </c>
      <c r="BD245" s="518">
        <f t="shared" si="240"/>
        <v>0</v>
      </c>
      <c r="BE245" s="518">
        <f t="shared" si="240"/>
        <v>0</v>
      </c>
      <c r="BF245" s="518">
        <f t="shared" si="240"/>
        <v>0</v>
      </c>
      <c r="BG245" s="518">
        <f t="shared" si="240"/>
        <v>0</v>
      </c>
      <c r="BH245" s="518">
        <f t="shared" si="240"/>
        <v>0</v>
      </c>
      <c r="BI245" s="518">
        <f t="shared" si="240"/>
        <v>0</v>
      </c>
      <c r="BJ245" s="518">
        <f t="shared" si="240"/>
        <v>0</v>
      </c>
      <c r="BK245" s="518">
        <f t="shared" si="240"/>
        <v>0</v>
      </c>
      <c r="BL245" s="518">
        <f t="shared" si="240"/>
        <v>0</v>
      </c>
      <c r="BM245" s="518">
        <f t="shared" si="240"/>
        <v>0</v>
      </c>
      <c r="BN245" s="518">
        <f t="shared" si="240"/>
        <v>0</v>
      </c>
      <c r="BO245" s="518">
        <f t="shared" si="240"/>
        <v>0</v>
      </c>
      <c r="BP245" s="518">
        <f t="shared" si="240"/>
        <v>0</v>
      </c>
      <c r="BQ245" s="518">
        <f t="shared" si="240"/>
        <v>0</v>
      </c>
      <c r="BR245" s="518">
        <f t="shared" si="240"/>
        <v>0</v>
      </c>
      <c r="BS245" s="518">
        <f t="shared" ref="BS245:CS245" si="241">BS40</f>
        <v>0</v>
      </c>
      <c r="BT245" s="518">
        <f t="shared" si="241"/>
        <v>0</v>
      </c>
      <c r="BU245" s="518">
        <f t="shared" si="241"/>
        <v>0</v>
      </c>
      <c r="BV245" s="518">
        <f t="shared" si="241"/>
        <v>0</v>
      </c>
      <c r="BW245" s="518">
        <f t="shared" si="241"/>
        <v>0</v>
      </c>
      <c r="BX245" s="518">
        <f t="shared" si="241"/>
        <v>0</v>
      </c>
      <c r="BY245" s="518">
        <f t="shared" si="241"/>
        <v>0</v>
      </c>
      <c r="BZ245" s="518">
        <f t="shared" si="241"/>
        <v>0</v>
      </c>
      <c r="CA245" s="518">
        <f t="shared" si="241"/>
        <v>0</v>
      </c>
      <c r="CB245" s="518">
        <f t="shared" si="241"/>
        <v>0</v>
      </c>
      <c r="CC245" s="518">
        <f t="shared" si="241"/>
        <v>0</v>
      </c>
      <c r="CD245" s="518">
        <f t="shared" si="241"/>
        <v>0</v>
      </c>
      <c r="CE245" s="518">
        <f t="shared" si="241"/>
        <v>0</v>
      </c>
      <c r="CF245" s="518">
        <f t="shared" si="241"/>
        <v>0</v>
      </c>
      <c r="CG245" s="518">
        <f t="shared" si="241"/>
        <v>0</v>
      </c>
      <c r="CH245" s="518">
        <f t="shared" si="241"/>
        <v>0</v>
      </c>
      <c r="CI245" s="518">
        <f t="shared" si="241"/>
        <v>0</v>
      </c>
      <c r="CJ245" s="518">
        <f t="shared" si="241"/>
        <v>0</v>
      </c>
      <c r="CK245" s="518">
        <f t="shared" si="241"/>
        <v>0</v>
      </c>
      <c r="CL245" s="518">
        <f t="shared" si="241"/>
        <v>0</v>
      </c>
      <c r="CM245" s="518">
        <f t="shared" si="241"/>
        <v>0</v>
      </c>
      <c r="CN245" s="518">
        <f t="shared" si="241"/>
        <v>0</v>
      </c>
      <c r="CO245" s="518">
        <f t="shared" si="241"/>
        <v>0</v>
      </c>
      <c r="CP245" s="518">
        <f t="shared" si="241"/>
        <v>0</v>
      </c>
      <c r="CQ245" s="518">
        <f t="shared" si="241"/>
        <v>0</v>
      </c>
      <c r="CR245" s="518">
        <f t="shared" si="241"/>
        <v>0</v>
      </c>
      <c r="CS245" s="518">
        <f t="shared" si="241"/>
        <v>0</v>
      </c>
      <c r="CT245" s="70"/>
    </row>
    <row r="246" spans="3:98" s="69" customFormat="1" ht="13" hidden="1" x14ac:dyDescent="0.3">
      <c r="C246" s="89" t="str">
        <f>C44</f>
        <v>C. Total operating and maintenance costs</v>
      </c>
      <c r="D246" s="71"/>
      <c r="E246" s="517">
        <f>G246+NPV(G.Asm!$F$76,H246:INDEX(H246:CS246,RP))</f>
        <v>0</v>
      </c>
      <c r="F246" s="517">
        <f>SUMIF($G$4:$CS$4,"&lt;="&amp;RP,G246:CS246)</f>
        <v>0</v>
      </c>
      <c r="G246" s="518">
        <f t="shared" ref="G246:AL246" si="242">G44</f>
        <v>0</v>
      </c>
      <c r="H246" s="518">
        <f t="shared" si="242"/>
        <v>0</v>
      </c>
      <c r="I246" s="518">
        <f t="shared" si="242"/>
        <v>0</v>
      </c>
      <c r="J246" s="518">
        <f t="shared" si="242"/>
        <v>0</v>
      </c>
      <c r="K246" s="518">
        <f t="shared" si="242"/>
        <v>0</v>
      </c>
      <c r="L246" s="518">
        <f t="shared" si="242"/>
        <v>0</v>
      </c>
      <c r="M246" s="518">
        <f t="shared" si="242"/>
        <v>0</v>
      </c>
      <c r="N246" s="518">
        <f t="shared" si="242"/>
        <v>0</v>
      </c>
      <c r="O246" s="518">
        <f t="shared" si="242"/>
        <v>0</v>
      </c>
      <c r="P246" s="518">
        <f t="shared" si="242"/>
        <v>0</v>
      </c>
      <c r="Q246" s="518">
        <f t="shared" si="242"/>
        <v>0</v>
      </c>
      <c r="R246" s="518">
        <f t="shared" si="242"/>
        <v>0</v>
      </c>
      <c r="S246" s="518">
        <f t="shared" si="242"/>
        <v>0</v>
      </c>
      <c r="T246" s="518">
        <f t="shared" si="242"/>
        <v>0</v>
      </c>
      <c r="U246" s="518">
        <f t="shared" si="242"/>
        <v>0</v>
      </c>
      <c r="V246" s="518">
        <f t="shared" si="242"/>
        <v>0</v>
      </c>
      <c r="W246" s="518">
        <f t="shared" si="242"/>
        <v>0</v>
      </c>
      <c r="X246" s="518">
        <f t="shared" si="242"/>
        <v>0</v>
      </c>
      <c r="Y246" s="518">
        <f t="shared" si="242"/>
        <v>0</v>
      </c>
      <c r="Z246" s="518">
        <f t="shared" si="242"/>
        <v>0</v>
      </c>
      <c r="AA246" s="518">
        <f t="shared" si="242"/>
        <v>0</v>
      </c>
      <c r="AB246" s="518">
        <f t="shared" si="242"/>
        <v>0</v>
      </c>
      <c r="AC246" s="518">
        <f t="shared" si="242"/>
        <v>0</v>
      </c>
      <c r="AD246" s="518">
        <f t="shared" si="242"/>
        <v>0</v>
      </c>
      <c r="AE246" s="518">
        <f t="shared" si="242"/>
        <v>0</v>
      </c>
      <c r="AF246" s="518">
        <f t="shared" si="242"/>
        <v>0</v>
      </c>
      <c r="AG246" s="518">
        <f t="shared" si="242"/>
        <v>0</v>
      </c>
      <c r="AH246" s="518">
        <f t="shared" si="242"/>
        <v>0</v>
      </c>
      <c r="AI246" s="518">
        <f t="shared" si="242"/>
        <v>0</v>
      </c>
      <c r="AJ246" s="518">
        <f t="shared" si="242"/>
        <v>0</v>
      </c>
      <c r="AK246" s="518">
        <f t="shared" si="242"/>
        <v>0</v>
      </c>
      <c r="AL246" s="518">
        <f t="shared" si="242"/>
        <v>0</v>
      </c>
      <c r="AM246" s="518">
        <f t="shared" ref="AM246:BR246" si="243">AM44</f>
        <v>0</v>
      </c>
      <c r="AN246" s="518">
        <f t="shared" si="243"/>
        <v>0</v>
      </c>
      <c r="AO246" s="518">
        <f t="shared" si="243"/>
        <v>0</v>
      </c>
      <c r="AP246" s="518">
        <f t="shared" si="243"/>
        <v>0</v>
      </c>
      <c r="AQ246" s="518">
        <f t="shared" si="243"/>
        <v>0</v>
      </c>
      <c r="AR246" s="518">
        <f t="shared" si="243"/>
        <v>0</v>
      </c>
      <c r="AS246" s="518">
        <f t="shared" si="243"/>
        <v>0</v>
      </c>
      <c r="AT246" s="518">
        <f t="shared" si="243"/>
        <v>0</v>
      </c>
      <c r="AU246" s="518">
        <f t="shared" si="243"/>
        <v>0</v>
      </c>
      <c r="AV246" s="518">
        <f t="shared" si="243"/>
        <v>0</v>
      </c>
      <c r="AW246" s="518">
        <f t="shared" si="243"/>
        <v>0</v>
      </c>
      <c r="AX246" s="518">
        <f t="shared" si="243"/>
        <v>0</v>
      </c>
      <c r="AY246" s="518">
        <f t="shared" si="243"/>
        <v>0</v>
      </c>
      <c r="AZ246" s="518">
        <f t="shared" si="243"/>
        <v>0</v>
      </c>
      <c r="BA246" s="518">
        <f t="shared" si="243"/>
        <v>0</v>
      </c>
      <c r="BB246" s="518">
        <f t="shared" si="243"/>
        <v>0</v>
      </c>
      <c r="BC246" s="518">
        <f t="shared" si="243"/>
        <v>0</v>
      </c>
      <c r="BD246" s="518">
        <f t="shared" si="243"/>
        <v>0</v>
      </c>
      <c r="BE246" s="518">
        <f t="shared" si="243"/>
        <v>0</v>
      </c>
      <c r="BF246" s="518">
        <f t="shared" si="243"/>
        <v>0</v>
      </c>
      <c r="BG246" s="518">
        <f t="shared" si="243"/>
        <v>0</v>
      </c>
      <c r="BH246" s="518">
        <f t="shared" si="243"/>
        <v>0</v>
      </c>
      <c r="BI246" s="518">
        <f t="shared" si="243"/>
        <v>0</v>
      </c>
      <c r="BJ246" s="518">
        <f t="shared" si="243"/>
        <v>0</v>
      </c>
      <c r="BK246" s="518">
        <f t="shared" si="243"/>
        <v>0</v>
      </c>
      <c r="BL246" s="518">
        <f t="shared" si="243"/>
        <v>0</v>
      </c>
      <c r="BM246" s="518">
        <f t="shared" si="243"/>
        <v>0</v>
      </c>
      <c r="BN246" s="518">
        <f t="shared" si="243"/>
        <v>0</v>
      </c>
      <c r="BO246" s="518">
        <f t="shared" si="243"/>
        <v>0</v>
      </c>
      <c r="BP246" s="518">
        <f t="shared" si="243"/>
        <v>0</v>
      </c>
      <c r="BQ246" s="518">
        <f t="shared" si="243"/>
        <v>0</v>
      </c>
      <c r="BR246" s="518">
        <f t="shared" si="243"/>
        <v>0</v>
      </c>
      <c r="BS246" s="518">
        <f t="shared" ref="BS246:CS246" si="244">BS44</f>
        <v>0</v>
      </c>
      <c r="BT246" s="518">
        <f t="shared" si="244"/>
        <v>0</v>
      </c>
      <c r="BU246" s="518">
        <f t="shared" si="244"/>
        <v>0</v>
      </c>
      <c r="BV246" s="518">
        <f t="shared" si="244"/>
        <v>0</v>
      </c>
      <c r="BW246" s="518">
        <f t="shared" si="244"/>
        <v>0</v>
      </c>
      <c r="BX246" s="518">
        <f t="shared" si="244"/>
        <v>0</v>
      </c>
      <c r="BY246" s="518">
        <f t="shared" si="244"/>
        <v>0</v>
      </c>
      <c r="BZ246" s="518">
        <f t="shared" si="244"/>
        <v>0</v>
      </c>
      <c r="CA246" s="518">
        <f t="shared" si="244"/>
        <v>0</v>
      </c>
      <c r="CB246" s="518">
        <f t="shared" si="244"/>
        <v>0</v>
      </c>
      <c r="CC246" s="518">
        <f t="shared" si="244"/>
        <v>0</v>
      </c>
      <c r="CD246" s="518">
        <f t="shared" si="244"/>
        <v>0</v>
      </c>
      <c r="CE246" s="518">
        <f t="shared" si="244"/>
        <v>0</v>
      </c>
      <c r="CF246" s="518">
        <f t="shared" si="244"/>
        <v>0</v>
      </c>
      <c r="CG246" s="518">
        <f t="shared" si="244"/>
        <v>0</v>
      </c>
      <c r="CH246" s="518">
        <f t="shared" si="244"/>
        <v>0</v>
      </c>
      <c r="CI246" s="518">
        <f t="shared" si="244"/>
        <v>0</v>
      </c>
      <c r="CJ246" s="518">
        <f t="shared" si="244"/>
        <v>0</v>
      </c>
      <c r="CK246" s="518">
        <f t="shared" si="244"/>
        <v>0</v>
      </c>
      <c r="CL246" s="518">
        <f t="shared" si="244"/>
        <v>0</v>
      </c>
      <c r="CM246" s="518">
        <f t="shared" si="244"/>
        <v>0</v>
      </c>
      <c r="CN246" s="518">
        <f t="shared" si="244"/>
        <v>0</v>
      </c>
      <c r="CO246" s="518">
        <f t="shared" si="244"/>
        <v>0</v>
      </c>
      <c r="CP246" s="518">
        <f t="shared" si="244"/>
        <v>0</v>
      </c>
      <c r="CQ246" s="518">
        <f t="shared" si="244"/>
        <v>0</v>
      </c>
      <c r="CR246" s="518">
        <f t="shared" si="244"/>
        <v>0</v>
      </c>
      <c r="CS246" s="518">
        <f t="shared" si="244"/>
        <v>0</v>
      </c>
      <c r="CT246" s="70"/>
    </row>
    <row r="247" spans="3:98" s="69" customFormat="1" ht="13" hidden="1" x14ac:dyDescent="0.3">
      <c r="C247" s="89" t="str">
        <f>C71</f>
        <v>F. Total revenues</v>
      </c>
      <c r="D247" s="71"/>
      <c r="E247" s="517">
        <f>G247+NPV(G.Asm!$F$76,H247:INDEX(H247:CS247,RP))</f>
        <v>0</v>
      </c>
      <c r="F247" s="517">
        <f>SUMIF($G$4:$CS$4,"&lt;="&amp;RP,G247:CS247)</f>
        <v>0</v>
      </c>
      <c r="G247" s="518">
        <f t="shared" ref="G247:AL247" si="245">G71</f>
        <v>0</v>
      </c>
      <c r="H247" s="518">
        <f t="shared" si="245"/>
        <v>0</v>
      </c>
      <c r="I247" s="518">
        <f t="shared" si="245"/>
        <v>0</v>
      </c>
      <c r="J247" s="518">
        <f t="shared" si="245"/>
        <v>0</v>
      </c>
      <c r="K247" s="518">
        <f t="shared" si="245"/>
        <v>0</v>
      </c>
      <c r="L247" s="518">
        <f t="shared" si="245"/>
        <v>0</v>
      </c>
      <c r="M247" s="518">
        <f t="shared" si="245"/>
        <v>0</v>
      </c>
      <c r="N247" s="518">
        <f t="shared" si="245"/>
        <v>0</v>
      </c>
      <c r="O247" s="518">
        <f t="shared" si="245"/>
        <v>0</v>
      </c>
      <c r="P247" s="518">
        <f t="shared" si="245"/>
        <v>0</v>
      </c>
      <c r="Q247" s="518">
        <f t="shared" si="245"/>
        <v>0</v>
      </c>
      <c r="R247" s="518">
        <f t="shared" si="245"/>
        <v>0</v>
      </c>
      <c r="S247" s="518">
        <f t="shared" si="245"/>
        <v>0</v>
      </c>
      <c r="T247" s="518">
        <f t="shared" si="245"/>
        <v>0</v>
      </c>
      <c r="U247" s="518">
        <f t="shared" si="245"/>
        <v>0</v>
      </c>
      <c r="V247" s="518">
        <f t="shared" si="245"/>
        <v>0</v>
      </c>
      <c r="W247" s="518">
        <f t="shared" si="245"/>
        <v>0</v>
      </c>
      <c r="X247" s="518">
        <f t="shared" si="245"/>
        <v>0</v>
      </c>
      <c r="Y247" s="518">
        <f t="shared" si="245"/>
        <v>0</v>
      </c>
      <c r="Z247" s="518">
        <f t="shared" si="245"/>
        <v>0</v>
      </c>
      <c r="AA247" s="518">
        <f t="shared" si="245"/>
        <v>0</v>
      </c>
      <c r="AB247" s="518">
        <f t="shared" si="245"/>
        <v>0</v>
      </c>
      <c r="AC247" s="518">
        <f t="shared" si="245"/>
        <v>0</v>
      </c>
      <c r="AD247" s="518">
        <f t="shared" si="245"/>
        <v>0</v>
      </c>
      <c r="AE247" s="518">
        <f t="shared" si="245"/>
        <v>0</v>
      </c>
      <c r="AF247" s="518">
        <f t="shared" si="245"/>
        <v>0</v>
      </c>
      <c r="AG247" s="518">
        <f t="shared" si="245"/>
        <v>0</v>
      </c>
      <c r="AH247" s="518">
        <f t="shared" si="245"/>
        <v>0</v>
      </c>
      <c r="AI247" s="518">
        <f t="shared" si="245"/>
        <v>0</v>
      </c>
      <c r="AJ247" s="518">
        <f t="shared" si="245"/>
        <v>0</v>
      </c>
      <c r="AK247" s="518">
        <f t="shared" si="245"/>
        <v>0</v>
      </c>
      <c r="AL247" s="518">
        <f t="shared" si="245"/>
        <v>0</v>
      </c>
      <c r="AM247" s="518">
        <f t="shared" ref="AM247:BR247" si="246">AM71</f>
        <v>0</v>
      </c>
      <c r="AN247" s="518">
        <f t="shared" si="246"/>
        <v>0</v>
      </c>
      <c r="AO247" s="518">
        <f t="shared" si="246"/>
        <v>0</v>
      </c>
      <c r="AP247" s="518">
        <f t="shared" si="246"/>
        <v>0</v>
      </c>
      <c r="AQ247" s="518">
        <f t="shared" si="246"/>
        <v>0</v>
      </c>
      <c r="AR247" s="518">
        <f t="shared" si="246"/>
        <v>0</v>
      </c>
      <c r="AS247" s="518">
        <f t="shared" si="246"/>
        <v>0</v>
      </c>
      <c r="AT247" s="518">
        <f t="shared" si="246"/>
        <v>0</v>
      </c>
      <c r="AU247" s="518">
        <f t="shared" si="246"/>
        <v>0</v>
      </c>
      <c r="AV247" s="518">
        <f t="shared" si="246"/>
        <v>0</v>
      </c>
      <c r="AW247" s="518">
        <f t="shared" si="246"/>
        <v>0</v>
      </c>
      <c r="AX247" s="518">
        <f t="shared" si="246"/>
        <v>0</v>
      </c>
      <c r="AY247" s="518">
        <f t="shared" si="246"/>
        <v>0</v>
      </c>
      <c r="AZ247" s="518">
        <f t="shared" si="246"/>
        <v>0</v>
      </c>
      <c r="BA247" s="518">
        <f t="shared" si="246"/>
        <v>0</v>
      </c>
      <c r="BB247" s="518">
        <f t="shared" si="246"/>
        <v>0</v>
      </c>
      <c r="BC247" s="518">
        <f t="shared" si="246"/>
        <v>0</v>
      </c>
      <c r="BD247" s="518">
        <f t="shared" si="246"/>
        <v>0</v>
      </c>
      <c r="BE247" s="518">
        <f t="shared" si="246"/>
        <v>0</v>
      </c>
      <c r="BF247" s="518">
        <f t="shared" si="246"/>
        <v>0</v>
      </c>
      <c r="BG247" s="518">
        <f t="shared" si="246"/>
        <v>0</v>
      </c>
      <c r="BH247" s="518">
        <f t="shared" si="246"/>
        <v>0</v>
      </c>
      <c r="BI247" s="518">
        <f t="shared" si="246"/>
        <v>0</v>
      </c>
      <c r="BJ247" s="518">
        <f t="shared" si="246"/>
        <v>0</v>
      </c>
      <c r="BK247" s="518">
        <f t="shared" si="246"/>
        <v>0</v>
      </c>
      <c r="BL247" s="518">
        <f t="shared" si="246"/>
        <v>0</v>
      </c>
      <c r="BM247" s="518">
        <f t="shared" si="246"/>
        <v>0</v>
      </c>
      <c r="BN247" s="518">
        <f t="shared" si="246"/>
        <v>0</v>
      </c>
      <c r="BO247" s="518">
        <f t="shared" si="246"/>
        <v>0</v>
      </c>
      <c r="BP247" s="518">
        <f t="shared" si="246"/>
        <v>0</v>
      </c>
      <c r="BQ247" s="518">
        <f t="shared" si="246"/>
        <v>0</v>
      </c>
      <c r="BR247" s="518">
        <f t="shared" si="246"/>
        <v>0</v>
      </c>
      <c r="BS247" s="518">
        <f t="shared" ref="BS247:CS247" si="247">BS71</f>
        <v>0</v>
      </c>
      <c r="BT247" s="518">
        <f t="shared" si="247"/>
        <v>0</v>
      </c>
      <c r="BU247" s="518">
        <f t="shared" si="247"/>
        <v>0</v>
      </c>
      <c r="BV247" s="518">
        <f t="shared" si="247"/>
        <v>0</v>
      </c>
      <c r="BW247" s="518">
        <f t="shared" si="247"/>
        <v>0</v>
      </c>
      <c r="BX247" s="518">
        <f t="shared" si="247"/>
        <v>0</v>
      </c>
      <c r="BY247" s="518">
        <f t="shared" si="247"/>
        <v>0</v>
      </c>
      <c r="BZ247" s="518">
        <f t="shared" si="247"/>
        <v>0</v>
      </c>
      <c r="CA247" s="518">
        <f t="shared" si="247"/>
        <v>0</v>
      </c>
      <c r="CB247" s="518">
        <f t="shared" si="247"/>
        <v>0</v>
      </c>
      <c r="CC247" s="518">
        <f t="shared" si="247"/>
        <v>0</v>
      </c>
      <c r="CD247" s="518">
        <f t="shared" si="247"/>
        <v>0</v>
      </c>
      <c r="CE247" s="518">
        <f t="shared" si="247"/>
        <v>0</v>
      </c>
      <c r="CF247" s="518">
        <f t="shared" si="247"/>
        <v>0</v>
      </c>
      <c r="CG247" s="518">
        <f t="shared" si="247"/>
        <v>0</v>
      </c>
      <c r="CH247" s="518">
        <f t="shared" si="247"/>
        <v>0</v>
      </c>
      <c r="CI247" s="518">
        <f t="shared" si="247"/>
        <v>0</v>
      </c>
      <c r="CJ247" s="518">
        <f t="shared" si="247"/>
        <v>0</v>
      </c>
      <c r="CK247" s="518">
        <f t="shared" si="247"/>
        <v>0</v>
      </c>
      <c r="CL247" s="518">
        <f t="shared" si="247"/>
        <v>0</v>
      </c>
      <c r="CM247" s="518">
        <f t="shared" si="247"/>
        <v>0</v>
      </c>
      <c r="CN247" s="518">
        <f t="shared" si="247"/>
        <v>0</v>
      </c>
      <c r="CO247" s="518">
        <f t="shared" si="247"/>
        <v>0</v>
      </c>
      <c r="CP247" s="518">
        <f t="shared" si="247"/>
        <v>0</v>
      </c>
      <c r="CQ247" s="518">
        <f t="shared" si="247"/>
        <v>0</v>
      </c>
      <c r="CR247" s="518">
        <f t="shared" si="247"/>
        <v>0</v>
      </c>
      <c r="CS247" s="518">
        <f t="shared" si="247"/>
        <v>0</v>
      </c>
      <c r="CT247" s="70"/>
    </row>
    <row r="248" spans="3:98" s="69" customFormat="1" ht="13" hidden="1" x14ac:dyDescent="0.3">
      <c r="C248" s="89" t="s">
        <v>113</v>
      </c>
      <c r="D248" s="71"/>
      <c r="E248" s="517">
        <f>G248+NPV(G.Asm!$F$76,H248:INDEX(H248:CS248,RP))</f>
        <v>0</v>
      </c>
      <c r="F248" s="517">
        <f>SUMIF($G$4:$CS$4,"&lt;="&amp;RP,G248:CS248)</f>
        <v>0</v>
      </c>
      <c r="G248" s="518">
        <f t="shared" ref="G248:AL248" si="248">G258</f>
        <v>0</v>
      </c>
      <c r="H248" s="518">
        <f t="shared" si="248"/>
        <v>0</v>
      </c>
      <c r="I248" s="518">
        <f t="shared" si="248"/>
        <v>0</v>
      </c>
      <c r="J248" s="518">
        <f t="shared" si="248"/>
        <v>0</v>
      </c>
      <c r="K248" s="518">
        <f t="shared" si="248"/>
        <v>0</v>
      </c>
      <c r="L248" s="518">
        <f t="shared" si="248"/>
        <v>0</v>
      </c>
      <c r="M248" s="518">
        <f t="shared" si="248"/>
        <v>0</v>
      </c>
      <c r="N248" s="518">
        <f t="shared" si="248"/>
        <v>0</v>
      </c>
      <c r="O248" s="518">
        <f t="shared" si="248"/>
        <v>0</v>
      </c>
      <c r="P248" s="518">
        <f t="shared" si="248"/>
        <v>0</v>
      </c>
      <c r="Q248" s="518">
        <f t="shared" si="248"/>
        <v>0</v>
      </c>
      <c r="R248" s="518">
        <f t="shared" si="248"/>
        <v>0</v>
      </c>
      <c r="S248" s="518">
        <f t="shared" si="248"/>
        <v>0</v>
      </c>
      <c r="T248" s="518">
        <f t="shared" si="248"/>
        <v>0</v>
      </c>
      <c r="U248" s="518">
        <f t="shared" si="248"/>
        <v>0</v>
      </c>
      <c r="V248" s="518">
        <f t="shared" si="248"/>
        <v>0</v>
      </c>
      <c r="W248" s="518">
        <f t="shared" si="248"/>
        <v>0</v>
      </c>
      <c r="X248" s="518">
        <f t="shared" si="248"/>
        <v>0</v>
      </c>
      <c r="Y248" s="518">
        <f t="shared" si="248"/>
        <v>0</v>
      </c>
      <c r="Z248" s="518">
        <f t="shared" si="248"/>
        <v>0</v>
      </c>
      <c r="AA248" s="518">
        <f t="shared" si="248"/>
        <v>0</v>
      </c>
      <c r="AB248" s="518">
        <f t="shared" si="248"/>
        <v>0</v>
      </c>
      <c r="AC248" s="518">
        <f t="shared" si="248"/>
        <v>0</v>
      </c>
      <c r="AD248" s="518">
        <f t="shared" si="248"/>
        <v>0</v>
      </c>
      <c r="AE248" s="518">
        <f t="shared" si="248"/>
        <v>0</v>
      </c>
      <c r="AF248" s="518">
        <f t="shared" si="248"/>
        <v>0</v>
      </c>
      <c r="AG248" s="518">
        <f t="shared" si="248"/>
        <v>0</v>
      </c>
      <c r="AH248" s="518">
        <f t="shared" si="248"/>
        <v>0</v>
      </c>
      <c r="AI248" s="518">
        <f t="shared" si="248"/>
        <v>0</v>
      </c>
      <c r="AJ248" s="518">
        <f t="shared" si="248"/>
        <v>0</v>
      </c>
      <c r="AK248" s="518">
        <f t="shared" si="248"/>
        <v>0</v>
      </c>
      <c r="AL248" s="518">
        <f t="shared" si="248"/>
        <v>0</v>
      </c>
      <c r="AM248" s="518">
        <f t="shared" ref="AM248:BR248" si="249">AM258</f>
        <v>0</v>
      </c>
      <c r="AN248" s="518">
        <f t="shared" si="249"/>
        <v>0</v>
      </c>
      <c r="AO248" s="518">
        <f t="shared" si="249"/>
        <v>0</v>
      </c>
      <c r="AP248" s="518">
        <f t="shared" si="249"/>
        <v>0</v>
      </c>
      <c r="AQ248" s="518">
        <f t="shared" si="249"/>
        <v>0</v>
      </c>
      <c r="AR248" s="518">
        <f t="shared" si="249"/>
        <v>0</v>
      </c>
      <c r="AS248" s="518">
        <f t="shared" si="249"/>
        <v>0</v>
      </c>
      <c r="AT248" s="518">
        <f t="shared" si="249"/>
        <v>0</v>
      </c>
      <c r="AU248" s="518">
        <f t="shared" si="249"/>
        <v>0</v>
      </c>
      <c r="AV248" s="518">
        <f t="shared" si="249"/>
        <v>0</v>
      </c>
      <c r="AW248" s="518">
        <f t="shared" si="249"/>
        <v>0</v>
      </c>
      <c r="AX248" s="518">
        <f t="shared" si="249"/>
        <v>0</v>
      </c>
      <c r="AY248" s="518">
        <f t="shared" si="249"/>
        <v>0</v>
      </c>
      <c r="AZ248" s="518">
        <f t="shared" si="249"/>
        <v>0</v>
      </c>
      <c r="BA248" s="518">
        <f t="shared" si="249"/>
        <v>0</v>
      </c>
      <c r="BB248" s="518">
        <f t="shared" si="249"/>
        <v>0</v>
      </c>
      <c r="BC248" s="518">
        <f t="shared" si="249"/>
        <v>0</v>
      </c>
      <c r="BD248" s="518">
        <f t="shared" si="249"/>
        <v>0</v>
      </c>
      <c r="BE248" s="518">
        <f t="shared" si="249"/>
        <v>0</v>
      </c>
      <c r="BF248" s="518">
        <f t="shared" si="249"/>
        <v>0</v>
      </c>
      <c r="BG248" s="518">
        <f t="shared" si="249"/>
        <v>0</v>
      </c>
      <c r="BH248" s="518">
        <f t="shared" si="249"/>
        <v>0</v>
      </c>
      <c r="BI248" s="518">
        <f t="shared" si="249"/>
        <v>0</v>
      </c>
      <c r="BJ248" s="518">
        <f t="shared" si="249"/>
        <v>0</v>
      </c>
      <c r="BK248" s="518">
        <f t="shared" si="249"/>
        <v>0</v>
      </c>
      <c r="BL248" s="518">
        <f t="shared" si="249"/>
        <v>0</v>
      </c>
      <c r="BM248" s="518">
        <f t="shared" si="249"/>
        <v>0</v>
      </c>
      <c r="BN248" s="518">
        <f t="shared" si="249"/>
        <v>0</v>
      </c>
      <c r="BO248" s="518">
        <f t="shared" si="249"/>
        <v>0</v>
      </c>
      <c r="BP248" s="518">
        <f t="shared" si="249"/>
        <v>0</v>
      </c>
      <c r="BQ248" s="518">
        <f t="shared" si="249"/>
        <v>0</v>
      </c>
      <c r="BR248" s="518">
        <f t="shared" si="249"/>
        <v>0</v>
      </c>
      <c r="BS248" s="518">
        <f t="shared" ref="BS248:CS248" si="250">BS258</f>
        <v>0</v>
      </c>
      <c r="BT248" s="518">
        <f t="shared" si="250"/>
        <v>0</v>
      </c>
      <c r="BU248" s="518">
        <f t="shared" si="250"/>
        <v>0</v>
      </c>
      <c r="BV248" s="518">
        <f t="shared" si="250"/>
        <v>0</v>
      </c>
      <c r="BW248" s="518">
        <f t="shared" si="250"/>
        <v>0</v>
      </c>
      <c r="BX248" s="518">
        <f t="shared" si="250"/>
        <v>0</v>
      </c>
      <c r="BY248" s="518">
        <f t="shared" si="250"/>
        <v>0</v>
      </c>
      <c r="BZ248" s="518">
        <f t="shared" si="250"/>
        <v>0</v>
      </c>
      <c r="CA248" s="518">
        <f t="shared" si="250"/>
        <v>0</v>
      </c>
      <c r="CB248" s="518">
        <f t="shared" si="250"/>
        <v>0</v>
      </c>
      <c r="CC248" s="518">
        <f t="shared" si="250"/>
        <v>0</v>
      </c>
      <c r="CD248" s="518">
        <f t="shared" si="250"/>
        <v>0</v>
      </c>
      <c r="CE248" s="518">
        <f t="shared" si="250"/>
        <v>0</v>
      </c>
      <c r="CF248" s="518">
        <f t="shared" si="250"/>
        <v>0</v>
      </c>
      <c r="CG248" s="518">
        <f t="shared" si="250"/>
        <v>0</v>
      </c>
      <c r="CH248" s="518">
        <f t="shared" si="250"/>
        <v>0</v>
      </c>
      <c r="CI248" s="518">
        <f t="shared" si="250"/>
        <v>0</v>
      </c>
      <c r="CJ248" s="518">
        <f t="shared" si="250"/>
        <v>0</v>
      </c>
      <c r="CK248" s="518">
        <f t="shared" si="250"/>
        <v>0</v>
      </c>
      <c r="CL248" s="518">
        <f t="shared" si="250"/>
        <v>0</v>
      </c>
      <c r="CM248" s="518">
        <f t="shared" si="250"/>
        <v>0</v>
      </c>
      <c r="CN248" s="518">
        <f t="shared" si="250"/>
        <v>0</v>
      </c>
      <c r="CO248" s="518">
        <f t="shared" si="250"/>
        <v>0</v>
      </c>
      <c r="CP248" s="518">
        <f t="shared" si="250"/>
        <v>0</v>
      </c>
      <c r="CQ248" s="518">
        <f t="shared" si="250"/>
        <v>0</v>
      </c>
      <c r="CR248" s="518">
        <f t="shared" si="250"/>
        <v>0</v>
      </c>
      <c r="CS248" s="518">
        <f t="shared" si="250"/>
        <v>0</v>
      </c>
      <c r="CT248" s="70"/>
    </row>
    <row r="249" spans="3:98" s="5" customFormat="1" ht="13" hidden="1" x14ac:dyDescent="0.3">
      <c r="C249" s="51"/>
      <c r="D249" s="3"/>
      <c r="E249" s="519"/>
      <c r="F249" s="519"/>
      <c r="G249" s="510"/>
      <c r="H249" s="510"/>
      <c r="I249" s="510"/>
      <c r="J249" s="510"/>
      <c r="K249" s="510"/>
      <c r="L249" s="510"/>
      <c r="M249" s="510"/>
      <c r="N249" s="510"/>
      <c r="O249" s="510"/>
      <c r="P249" s="510"/>
      <c r="Q249" s="510"/>
      <c r="R249" s="510"/>
      <c r="S249" s="510"/>
      <c r="T249" s="510"/>
      <c r="U249" s="510"/>
      <c r="V249" s="510"/>
      <c r="W249" s="510"/>
      <c r="X249" s="510"/>
      <c r="Y249" s="510"/>
      <c r="Z249" s="510"/>
      <c r="AA249" s="510"/>
      <c r="AB249" s="510"/>
      <c r="AC249" s="510"/>
      <c r="AD249" s="510"/>
      <c r="AE249" s="510"/>
      <c r="AF249" s="510"/>
      <c r="AG249" s="510"/>
      <c r="AH249" s="510"/>
      <c r="AI249" s="510"/>
      <c r="AJ249" s="510"/>
      <c r="AK249" s="510"/>
      <c r="AL249" s="510"/>
      <c r="AM249" s="510"/>
      <c r="AN249" s="510"/>
      <c r="AO249" s="510"/>
      <c r="AP249" s="510"/>
      <c r="AQ249" s="510"/>
      <c r="AR249" s="510"/>
      <c r="AS249" s="510"/>
      <c r="AT249" s="510"/>
      <c r="AU249" s="510"/>
      <c r="AV249" s="510"/>
      <c r="AW249" s="510"/>
      <c r="AX249" s="510"/>
      <c r="AY249" s="510"/>
      <c r="AZ249" s="510"/>
      <c r="BA249" s="510"/>
      <c r="BB249" s="510"/>
      <c r="BC249" s="510"/>
      <c r="BD249" s="510"/>
      <c r="BE249" s="510"/>
      <c r="BF249" s="510"/>
      <c r="BG249" s="510"/>
      <c r="BH249" s="510"/>
      <c r="BI249" s="510"/>
      <c r="BJ249" s="510"/>
      <c r="BK249" s="510"/>
      <c r="BL249" s="510"/>
      <c r="BM249" s="510"/>
      <c r="BN249" s="510"/>
      <c r="BO249" s="510"/>
      <c r="BP249" s="510"/>
      <c r="BQ249" s="510"/>
      <c r="BR249" s="510"/>
      <c r="BS249" s="510"/>
      <c r="BT249" s="510"/>
      <c r="BU249" s="510"/>
      <c r="BV249" s="510"/>
      <c r="BW249" s="510"/>
      <c r="BX249" s="510"/>
      <c r="BY249" s="510"/>
      <c r="BZ249" s="510"/>
      <c r="CA249" s="510"/>
      <c r="CB249" s="510"/>
      <c r="CC249" s="510"/>
      <c r="CD249" s="510"/>
      <c r="CE249" s="510"/>
      <c r="CF249" s="510"/>
      <c r="CG249" s="510"/>
      <c r="CH249" s="510"/>
      <c r="CI249" s="510"/>
      <c r="CJ249" s="510"/>
      <c r="CK249" s="510"/>
      <c r="CL249" s="510"/>
      <c r="CM249" s="510"/>
      <c r="CN249" s="510"/>
      <c r="CO249" s="510"/>
      <c r="CP249" s="510"/>
      <c r="CQ249" s="510"/>
      <c r="CR249" s="510"/>
      <c r="CS249" s="510"/>
      <c r="CT249" s="12"/>
    </row>
    <row r="250" spans="3:98" s="5" customFormat="1" ht="13" hidden="1" x14ac:dyDescent="0.3">
      <c r="C250" s="77" t="s">
        <v>38</v>
      </c>
      <c r="D250" s="55"/>
      <c r="E250" s="520"/>
      <c r="F250" s="520"/>
      <c r="G250" s="492">
        <f t="shared" ref="G250:AL250" si="251">SUM(G245,G247)-SUM(G244,G246,G248)</f>
        <v>0</v>
      </c>
      <c r="H250" s="492">
        <f t="shared" si="251"/>
        <v>0</v>
      </c>
      <c r="I250" s="492">
        <f t="shared" si="251"/>
        <v>0</v>
      </c>
      <c r="J250" s="492">
        <f t="shared" si="251"/>
        <v>0</v>
      </c>
      <c r="K250" s="492">
        <f t="shared" si="251"/>
        <v>0</v>
      </c>
      <c r="L250" s="492">
        <f t="shared" si="251"/>
        <v>0</v>
      </c>
      <c r="M250" s="492">
        <f t="shared" si="251"/>
        <v>0</v>
      </c>
      <c r="N250" s="492">
        <f t="shared" si="251"/>
        <v>0</v>
      </c>
      <c r="O250" s="492">
        <f t="shared" si="251"/>
        <v>0</v>
      </c>
      <c r="P250" s="492">
        <f t="shared" si="251"/>
        <v>0</v>
      </c>
      <c r="Q250" s="492">
        <f t="shared" si="251"/>
        <v>0</v>
      </c>
      <c r="R250" s="492">
        <f t="shared" si="251"/>
        <v>0</v>
      </c>
      <c r="S250" s="492">
        <f t="shared" si="251"/>
        <v>0</v>
      </c>
      <c r="T250" s="492">
        <f t="shared" si="251"/>
        <v>0</v>
      </c>
      <c r="U250" s="492">
        <f t="shared" si="251"/>
        <v>0</v>
      </c>
      <c r="V250" s="492">
        <f t="shared" si="251"/>
        <v>0</v>
      </c>
      <c r="W250" s="492">
        <f t="shared" si="251"/>
        <v>0</v>
      </c>
      <c r="X250" s="492">
        <f t="shared" si="251"/>
        <v>0</v>
      </c>
      <c r="Y250" s="492">
        <f t="shared" si="251"/>
        <v>0</v>
      </c>
      <c r="Z250" s="492">
        <f t="shared" si="251"/>
        <v>0</v>
      </c>
      <c r="AA250" s="492">
        <f t="shared" si="251"/>
        <v>0</v>
      </c>
      <c r="AB250" s="492">
        <f t="shared" si="251"/>
        <v>0</v>
      </c>
      <c r="AC250" s="492">
        <f t="shared" si="251"/>
        <v>0</v>
      </c>
      <c r="AD250" s="492">
        <f t="shared" si="251"/>
        <v>0</v>
      </c>
      <c r="AE250" s="492">
        <f t="shared" si="251"/>
        <v>0</v>
      </c>
      <c r="AF250" s="492">
        <f t="shared" si="251"/>
        <v>0</v>
      </c>
      <c r="AG250" s="492">
        <f t="shared" si="251"/>
        <v>0</v>
      </c>
      <c r="AH250" s="492">
        <f t="shared" si="251"/>
        <v>0</v>
      </c>
      <c r="AI250" s="492">
        <f t="shared" si="251"/>
        <v>0</v>
      </c>
      <c r="AJ250" s="492">
        <f t="shared" si="251"/>
        <v>0</v>
      </c>
      <c r="AK250" s="492">
        <f t="shared" si="251"/>
        <v>0</v>
      </c>
      <c r="AL250" s="492">
        <f t="shared" si="251"/>
        <v>0</v>
      </c>
      <c r="AM250" s="492">
        <f t="shared" ref="AM250:BR250" si="252">SUM(AM245,AM247)-SUM(AM244,AM246,AM248)</f>
        <v>0</v>
      </c>
      <c r="AN250" s="492">
        <f t="shared" si="252"/>
        <v>0</v>
      </c>
      <c r="AO250" s="492">
        <f t="shared" si="252"/>
        <v>0</v>
      </c>
      <c r="AP250" s="492">
        <f t="shared" si="252"/>
        <v>0</v>
      </c>
      <c r="AQ250" s="492">
        <f t="shared" si="252"/>
        <v>0</v>
      </c>
      <c r="AR250" s="492">
        <f t="shared" si="252"/>
        <v>0</v>
      </c>
      <c r="AS250" s="492">
        <f t="shared" si="252"/>
        <v>0</v>
      </c>
      <c r="AT250" s="492">
        <f t="shared" si="252"/>
        <v>0</v>
      </c>
      <c r="AU250" s="492">
        <f t="shared" si="252"/>
        <v>0</v>
      </c>
      <c r="AV250" s="492">
        <f t="shared" si="252"/>
        <v>0</v>
      </c>
      <c r="AW250" s="492">
        <f t="shared" si="252"/>
        <v>0</v>
      </c>
      <c r="AX250" s="492">
        <f t="shared" si="252"/>
        <v>0</v>
      </c>
      <c r="AY250" s="492">
        <f t="shared" si="252"/>
        <v>0</v>
      </c>
      <c r="AZ250" s="492">
        <f t="shared" si="252"/>
        <v>0</v>
      </c>
      <c r="BA250" s="492">
        <f t="shared" si="252"/>
        <v>0</v>
      </c>
      <c r="BB250" s="492">
        <f t="shared" si="252"/>
        <v>0</v>
      </c>
      <c r="BC250" s="492">
        <f t="shared" si="252"/>
        <v>0</v>
      </c>
      <c r="BD250" s="492">
        <f t="shared" si="252"/>
        <v>0</v>
      </c>
      <c r="BE250" s="492">
        <f t="shared" si="252"/>
        <v>0</v>
      </c>
      <c r="BF250" s="492">
        <f t="shared" si="252"/>
        <v>0</v>
      </c>
      <c r="BG250" s="492">
        <f t="shared" si="252"/>
        <v>0</v>
      </c>
      <c r="BH250" s="492">
        <f t="shared" si="252"/>
        <v>0</v>
      </c>
      <c r="BI250" s="492">
        <f t="shared" si="252"/>
        <v>0</v>
      </c>
      <c r="BJ250" s="492">
        <f t="shared" si="252"/>
        <v>0</v>
      </c>
      <c r="BK250" s="492">
        <f t="shared" si="252"/>
        <v>0</v>
      </c>
      <c r="BL250" s="492">
        <f t="shared" si="252"/>
        <v>0</v>
      </c>
      <c r="BM250" s="492">
        <f t="shared" si="252"/>
        <v>0</v>
      </c>
      <c r="BN250" s="492">
        <f t="shared" si="252"/>
        <v>0</v>
      </c>
      <c r="BO250" s="492">
        <f t="shared" si="252"/>
        <v>0</v>
      </c>
      <c r="BP250" s="492">
        <f t="shared" si="252"/>
        <v>0</v>
      </c>
      <c r="BQ250" s="492">
        <f t="shared" si="252"/>
        <v>0</v>
      </c>
      <c r="BR250" s="492">
        <f t="shared" si="252"/>
        <v>0</v>
      </c>
      <c r="BS250" s="492">
        <f t="shared" ref="BS250:CS250" si="253">SUM(BS245,BS247)-SUM(BS244,BS246,BS248)</f>
        <v>0</v>
      </c>
      <c r="BT250" s="492">
        <f t="shared" si="253"/>
        <v>0</v>
      </c>
      <c r="BU250" s="492">
        <f t="shared" si="253"/>
        <v>0</v>
      </c>
      <c r="BV250" s="492">
        <f t="shared" si="253"/>
        <v>0</v>
      </c>
      <c r="BW250" s="492">
        <f t="shared" si="253"/>
        <v>0</v>
      </c>
      <c r="BX250" s="492">
        <f t="shared" si="253"/>
        <v>0</v>
      </c>
      <c r="BY250" s="492">
        <f t="shared" si="253"/>
        <v>0</v>
      </c>
      <c r="BZ250" s="492">
        <f t="shared" si="253"/>
        <v>0</v>
      </c>
      <c r="CA250" s="492">
        <f t="shared" si="253"/>
        <v>0</v>
      </c>
      <c r="CB250" s="492">
        <f t="shared" si="253"/>
        <v>0</v>
      </c>
      <c r="CC250" s="492">
        <f t="shared" si="253"/>
        <v>0</v>
      </c>
      <c r="CD250" s="492">
        <f t="shared" si="253"/>
        <v>0</v>
      </c>
      <c r="CE250" s="492">
        <f t="shared" si="253"/>
        <v>0</v>
      </c>
      <c r="CF250" s="492">
        <f t="shared" si="253"/>
        <v>0</v>
      </c>
      <c r="CG250" s="492">
        <f t="shared" si="253"/>
        <v>0</v>
      </c>
      <c r="CH250" s="492">
        <f t="shared" si="253"/>
        <v>0</v>
      </c>
      <c r="CI250" s="492">
        <f t="shared" si="253"/>
        <v>0</v>
      </c>
      <c r="CJ250" s="492">
        <f t="shared" si="253"/>
        <v>0</v>
      </c>
      <c r="CK250" s="492">
        <f t="shared" si="253"/>
        <v>0</v>
      </c>
      <c r="CL250" s="492">
        <f t="shared" si="253"/>
        <v>0</v>
      </c>
      <c r="CM250" s="492">
        <f t="shared" si="253"/>
        <v>0</v>
      </c>
      <c r="CN250" s="492">
        <f t="shared" si="253"/>
        <v>0</v>
      </c>
      <c r="CO250" s="492">
        <f t="shared" si="253"/>
        <v>0</v>
      </c>
      <c r="CP250" s="492">
        <f t="shared" si="253"/>
        <v>0</v>
      </c>
      <c r="CQ250" s="492">
        <f t="shared" si="253"/>
        <v>0</v>
      </c>
      <c r="CR250" s="492">
        <f t="shared" si="253"/>
        <v>0</v>
      </c>
      <c r="CS250" s="492">
        <f t="shared" si="253"/>
        <v>0</v>
      </c>
      <c r="CT250" s="13"/>
    </row>
    <row r="251" spans="3:98" s="5" customFormat="1" ht="13" hidden="1" x14ac:dyDescent="0.3">
      <c r="C251" s="77" t="s">
        <v>378</v>
      </c>
      <c r="D251" s="55"/>
      <c r="E251" s="690">
        <f>G250+NPV(G.Asm!$F$76,H250:INDEX(H250:CS250,RP))</f>
        <v>0</v>
      </c>
      <c r="F251" s="690"/>
      <c r="G251" s="495"/>
      <c r="H251" s="495"/>
      <c r="I251" s="495"/>
      <c r="J251" s="495"/>
      <c r="K251" s="495"/>
      <c r="L251" s="495"/>
      <c r="M251" s="495"/>
      <c r="N251" s="495"/>
      <c r="O251" s="495"/>
      <c r="P251" s="495"/>
      <c r="Q251" s="495"/>
      <c r="R251" s="495"/>
      <c r="S251" s="495"/>
      <c r="T251" s="495"/>
      <c r="U251" s="495"/>
      <c r="V251" s="495"/>
      <c r="W251" s="495"/>
      <c r="X251" s="495"/>
      <c r="Y251" s="495"/>
      <c r="Z251" s="495"/>
      <c r="AA251" s="495"/>
      <c r="AB251" s="495"/>
      <c r="AC251" s="495"/>
      <c r="AD251" s="495"/>
      <c r="AE251" s="495"/>
      <c r="AF251" s="495"/>
      <c r="AG251" s="495"/>
      <c r="AH251" s="495"/>
      <c r="AI251" s="495"/>
      <c r="AJ251" s="495"/>
      <c r="AK251" s="495"/>
      <c r="AL251" s="495"/>
      <c r="AM251" s="495"/>
      <c r="AN251" s="495"/>
      <c r="AO251" s="495"/>
      <c r="AP251" s="495"/>
      <c r="AQ251" s="495"/>
      <c r="AR251" s="495"/>
      <c r="AS251" s="495"/>
      <c r="AT251" s="495"/>
      <c r="AU251" s="495"/>
      <c r="AV251" s="495"/>
      <c r="AW251" s="495"/>
      <c r="AX251" s="495"/>
      <c r="AY251" s="495"/>
      <c r="AZ251" s="495"/>
      <c r="BA251" s="495"/>
      <c r="BB251" s="495"/>
      <c r="BC251" s="495"/>
      <c r="BD251" s="495"/>
      <c r="BE251" s="495"/>
      <c r="BF251" s="495"/>
      <c r="BG251" s="495"/>
      <c r="BH251" s="495"/>
      <c r="BI251" s="495"/>
      <c r="BJ251" s="495"/>
      <c r="BK251" s="495"/>
      <c r="BL251" s="495"/>
      <c r="BM251" s="495"/>
      <c r="BN251" s="495"/>
      <c r="BO251" s="495"/>
      <c r="BP251" s="495"/>
      <c r="BQ251" s="495"/>
      <c r="BR251" s="495"/>
      <c r="BS251" s="495"/>
      <c r="BT251" s="495"/>
      <c r="BU251" s="495"/>
      <c r="BV251" s="495"/>
      <c r="BW251" s="495"/>
      <c r="BX251" s="495"/>
      <c r="BY251" s="495"/>
      <c r="BZ251" s="495"/>
      <c r="CA251" s="495"/>
      <c r="CB251" s="495"/>
      <c r="CC251" s="495"/>
      <c r="CD251" s="495"/>
      <c r="CE251" s="495"/>
      <c r="CF251" s="495"/>
      <c r="CG251" s="495"/>
      <c r="CH251" s="495"/>
      <c r="CI251" s="495"/>
      <c r="CJ251" s="495"/>
      <c r="CK251" s="495"/>
      <c r="CL251" s="495"/>
      <c r="CM251" s="495"/>
      <c r="CN251" s="495"/>
      <c r="CO251" s="495"/>
      <c r="CP251" s="495"/>
      <c r="CQ251" s="495"/>
      <c r="CR251" s="495"/>
      <c r="CS251" s="495"/>
      <c r="CT251" s="13"/>
    </row>
    <row r="252" spans="3:98" s="5" customFormat="1" ht="13" hidden="1" x14ac:dyDescent="0.3">
      <c r="C252" s="77" t="s">
        <v>39</v>
      </c>
      <c r="D252" s="55"/>
      <c r="E252" s="691" t="str">
        <f>IF(ISERROR(IRR(G250:INDEX(G250:CS250,RP+1))),"No value",IRR(G250:INDEX(G250:CS250,RP+1)))</f>
        <v>No value</v>
      </c>
      <c r="F252" s="691"/>
      <c r="G252" s="15"/>
      <c r="I252" s="13"/>
      <c r="J252" s="13"/>
      <c r="K252" s="13"/>
      <c r="L252" s="13"/>
      <c r="M252" s="13"/>
      <c r="N252" s="13"/>
      <c r="O252" s="13"/>
      <c r="P252" s="13"/>
      <c r="Q252" s="13"/>
      <c r="R252" s="13"/>
      <c r="S252" s="13"/>
      <c r="T252" s="13"/>
      <c r="U252" s="13"/>
      <c r="V252" s="13"/>
      <c r="W252" s="13"/>
      <c r="X252" s="13"/>
      <c r="Y252" s="13"/>
      <c r="Z252" s="13"/>
      <c r="AA252" s="13"/>
      <c r="AB252" s="13"/>
      <c r="AC252" s="13"/>
      <c r="AD252" s="13"/>
      <c r="AE252" s="13"/>
      <c r="AF252" s="13"/>
      <c r="AG252" s="13"/>
      <c r="AH252" s="13"/>
      <c r="AI252" s="13"/>
      <c r="AJ252" s="13"/>
      <c r="AK252" s="13"/>
      <c r="AL252" s="13"/>
      <c r="AM252" s="13"/>
      <c r="AN252" s="13"/>
      <c r="AO252" s="13"/>
      <c r="AP252" s="13"/>
      <c r="AQ252" s="13"/>
      <c r="AR252" s="13"/>
      <c r="AS252" s="13"/>
      <c r="AT252" s="13"/>
      <c r="AU252" s="13"/>
      <c r="AV252" s="13"/>
      <c r="AW252" s="13"/>
      <c r="AX252" s="13"/>
      <c r="AY252" s="13"/>
      <c r="AZ252" s="13"/>
      <c r="BA252" s="13"/>
      <c r="BB252" s="13"/>
      <c r="BC252" s="13"/>
      <c r="BD252" s="13"/>
      <c r="BE252" s="13"/>
      <c r="BF252" s="13"/>
      <c r="BG252" s="13"/>
      <c r="BH252" s="13"/>
      <c r="BI252" s="13"/>
      <c r="BJ252" s="13"/>
      <c r="BK252" s="13"/>
      <c r="BL252" s="13"/>
      <c r="BM252" s="13"/>
      <c r="BN252" s="13"/>
      <c r="BO252" s="13"/>
      <c r="BP252" s="13"/>
      <c r="BQ252" s="13"/>
      <c r="BR252" s="13"/>
      <c r="BS252" s="13"/>
      <c r="BT252" s="13"/>
      <c r="BU252" s="13"/>
      <c r="BV252" s="13"/>
      <c r="BW252" s="13"/>
      <c r="BX252" s="13"/>
      <c r="BY252" s="13"/>
      <c r="BZ252" s="13"/>
      <c r="CA252" s="13"/>
      <c r="CB252" s="13"/>
      <c r="CC252" s="13"/>
      <c r="CD252" s="13"/>
      <c r="CE252" s="13"/>
      <c r="CF252" s="13"/>
      <c r="CG252" s="13"/>
      <c r="CH252" s="13"/>
      <c r="CI252" s="13"/>
      <c r="CJ252" s="13"/>
      <c r="CK252" s="13"/>
      <c r="CL252" s="13"/>
      <c r="CM252" s="13"/>
      <c r="CN252" s="13"/>
      <c r="CO252" s="13"/>
      <c r="CP252" s="13"/>
      <c r="CQ252" s="13"/>
      <c r="CR252" s="13"/>
      <c r="CS252" s="13"/>
      <c r="CT252" s="13"/>
    </row>
    <row r="253" spans="3:98" s="5" customFormat="1" ht="13" hidden="1" x14ac:dyDescent="0.3">
      <c r="C253" s="51"/>
      <c r="D253" s="3"/>
      <c r="E253" s="14"/>
      <c r="F253" s="14"/>
      <c r="G253" s="12"/>
      <c r="H253" s="12"/>
      <c r="I253" s="12"/>
      <c r="J253" s="12"/>
      <c r="K253" s="12"/>
      <c r="L253" s="12"/>
      <c r="M253" s="12"/>
      <c r="N253" s="12"/>
      <c r="O253" s="12"/>
      <c r="P253" s="12"/>
      <c r="Q253" s="12"/>
      <c r="R253" s="12"/>
      <c r="S253" s="12"/>
      <c r="T253" s="12"/>
      <c r="U253" s="12"/>
      <c r="V253" s="12"/>
      <c r="W253" s="12"/>
      <c r="X253" s="12"/>
      <c r="Y253" s="12"/>
      <c r="Z253" s="12"/>
      <c r="AA253" s="12"/>
      <c r="AB253" s="12"/>
      <c r="AC253" s="12"/>
      <c r="AD253" s="12"/>
      <c r="AE253" s="12"/>
      <c r="AF253" s="12"/>
      <c r="AG253" s="12"/>
      <c r="AH253" s="12"/>
      <c r="AI253" s="12"/>
      <c r="AJ253" s="12"/>
      <c r="AK253" s="12"/>
      <c r="AL253" s="12"/>
      <c r="AM253" s="12"/>
      <c r="AN253" s="12"/>
      <c r="AO253" s="12"/>
      <c r="AP253" s="12"/>
      <c r="AQ253" s="12"/>
      <c r="AR253" s="12"/>
      <c r="AS253" s="12"/>
      <c r="AT253" s="12"/>
      <c r="AU253" s="12"/>
      <c r="AV253" s="12"/>
      <c r="AW253" s="12"/>
      <c r="AX253" s="12"/>
      <c r="AY253" s="12"/>
      <c r="AZ253" s="12"/>
      <c r="BA253" s="12"/>
      <c r="BB253" s="12"/>
      <c r="BC253" s="12"/>
      <c r="BD253" s="12"/>
      <c r="BE253" s="12"/>
      <c r="BF253" s="12"/>
      <c r="BG253" s="12"/>
      <c r="BH253" s="12"/>
      <c r="BI253" s="12"/>
      <c r="BJ253" s="12"/>
      <c r="BK253" s="12"/>
      <c r="BL253" s="12"/>
      <c r="BM253" s="12"/>
      <c r="BN253" s="12"/>
      <c r="BO253" s="12"/>
      <c r="BP253" s="12"/>
      <c r="BQ253" s="12"/>
      <c r="BR253" s="12"/>
      <c r="BS253" s="12"/>
      <c r="BT253" s="12"/>
      <c r="BU253" s="12"/>
      <c r="BV253" s="12"/>
      <c r="BW253" s="12"/>
      <c r="BX253" s="12"/>
      <c r="BY253" s="12"/>
      <c r="BZ253" s="12"/>
      <c r="CA253" s="12"/>
      <c r="CB253" s="12"/>
      <c r="CC253" s="12"/>
      <c r="CD253" s="12"/>
      <c r="CE253" s="12"/>
      <c r="CF253" s="12"/>
      <c r="CG253" s="12"/>
      <c r="CH253" s="12"/>
      <c r="CI253" s="12"/>
      <c r="CJ253" s="12"/>
      <c r="CK253" s="12"/>
      <c r="CL253" s="12"/>
      <c r="CM253" s="12"/>
      <c r="CN253" s="12"/>
      <c r="CO253" s="12"/>
      <c r="CP253" s="12"/>
      <c r="CQ253" s="12"/>
      <c r="CR253" s="12"/>
      <c r="CS253" s="12"/>
      <c r="CT253" s="12"/>
    </row>
    <row r="254" spans="3:98" customFormat="1" hidden="1" x14ac:dyDescent="0.35">
      <c r="C254" s="92" t="s">
        <v>264</v>
      </c>
      <c r="D254" s="3"/>
      <c r="E254" s="2"/>
      <c r="F254" s="2"/>
    </row>
    <row r="255" spans="3:98" hidden="1" x14ac:dyDescent="0.35">
      <c r="C255" s="68" t="str">
        <f>"VAT of "&amp;C244</f>
        <v>VAT of A. Total investment costs</v>
      </c>
      <c r="E255" s="505">
        <f>G255+NPV(G.Asm!$F$76,H255:INDEX(H255:CS255,RP))</f>
        <v>0</v>
      </c>
      <c r="F255" s="505">
        <f>SUMIF($G$4:$CS$4,"&lt;="&amp;RP,G255:CS255)</f>
        <v>0</v>
      </c>
      <c r="G255" s="508">
        <f>G244*G.Asm!$F$38*G$152</f>
        <v>0</v>
      </c>
      <c r="H255" s="66">
        <f>H244*G.Asm!$F$38*H$152</f>
        <v>0</v>
      </c>
      <c r="I255" s="66">
        <f>I244*G.Asm!$F$38*I$152</f>
        <v>0</v>
      </c>
      <c r="J255" s="66">
        <f>J244*G.Asm!$F$38*J$152</f>
        <v>0</v>
      </c>
      <c r="K255" s="66">
        <f>K244*G.Asm!$F$38*K$152</f>
        <v>0</v>
      </c>
      <c r="L255" s="66">
        <f>L244*G.Asm!$F$38*L$152</f>
        <v>0</v>
      </c>
      <c r="M255" s="66">
        <f>M244*G.Asm!$F$38*M$152</f>
        <v>0</v>
      </c>
      <c r="N255" s="66">
        <f>N244*G.Asm!$F$38*N$152</f>
        <v>0</v>
      </c>
      <c r="O255" s="66">
        <f>O244*G.Asm!$F$38*O$152</f>
        <v>0</v>
      </c>
      <c r="P255" s="66">
        <f>P244*G.Asm!$F$38*P$152</f>
        <v>0</v>
      </c>
      <c r="Q255" s="66">
        <f>Q244*G.Asm!$F$38*Q$152</f>
        <v>0</v>
      </c>
      <c r="R255" s="66">
        <f>R244*G.Asm!$F$38*R$152</f>
        <v>0</v>
      </c>
      <c r="S255" s="66">
        <f>S244*G.Asm!$F$38*S$152</f>
        <v>0</v>
      </c>
      <c r="T255" s="66">
        <f>T244*G.Asm!$F$38*T$152</f>
        <v>0</v>
      </c>
      <c r="U255" s="66">
        <f>U244*G.Asm!$F$38*U$152</f>
        <v>0</v>
      </c>
      <c r="V255" s="66">
        <f>V244*G.Asm!$F$38*V$152</f>
        <v>0</v>
      </c>
      <c r="W255" s="66">
        <f>W244*G.Asm!$F$38*W$152</f>
        <v>0</v>
      </c>
      <c r="X255" s="66">
        <f>X244*G.Asm!$F$38*X$152</f>
        <v>0</v>
      </c>
      <c r="Y255" s="66">
        <f>Y244*G.Asm!$F$38*Y$152</f>
        <v>0</v>
      </c>
      <c r="Z255" s="66">
        <f>Z244*G.Asm!$F$38*Z$152</f>
        <v>0</v>
      </c>
      <c r="AA255" s="66">
        <f>AA244*G.Asm!$F$38*AA$152</f>
        <v>0</v>
      </c>
      <c r="AB255" s="66">
        <f>AB244*G.Asm!$F$38*AB$152</f>
        <v>0</v>
      </c>
      <c r="AC255" s="66">
        <f>AC244*G.Asm!$F$38*AC$152</f>
        <v>0</v>
      </c>
      <c r="AD255" s="66">
        <f>AD244*G.Asm!$F$38*AD$152</f>
        <v>0</v>
      </c>
      <c r="AE255" s="66">
        <f>AE244*G.Asm!$F$38*AE$152</f>
        <v>0</v>
      </c>
      <c r="AF255" s="66">
        <f>AF244*G.Asm!$F$38*AF$152</f>
        <v>0</v>
      </c>
      <c r="AG255" s="66">
        <f>AG244*G.Asm!$F$38*AG$152</f>
        <v>0</v>
      </c>
      <c r="AH255" s="66">
        <f>AH244*G.Asm!$F$38*AH$152</f>
        <v>0</v>
      </c>
      <c r="AI255" s="66">
        <f>AI244*G.Asm!$F$38*AI$152</f>
        <v>0</v>
      </c>
      <c r="AJ255" s="66">
        <f>AJ244*G.Asm!$F$38*AJ$152</f>
        <v>0</v>
      </c>
      <c r="AK255" s="66">
        <f>AK244*G.Asm!$F$38*AK$152</f>
        <v>0</v>
      </c>
      <c r="AL255" s="66">
        <f>AL244*G.Asm!$F$38*AL$152</f>
        <v>0</v>
      </c>
      <c r="AM255" s="66">
        <f>AM244*G.Asm!$F$38*AM$152</f>
        <v>0</v>
      </c>
      <c r="AN255" s="66">
        <f>AN244*G.Asm!$F$38*AN$152</f>
        <v>0</v>
      </c>
      <c r="AO255" s="66">
        <f>AO244*G.Asm!$F$38*AO$152</f>
        <v>0</v>
      </c>
      <c r="AP255" s="66">
        <f>AP244*G.Asm!$F$38*AP$152</f>
        <v>0</v>
      </c>
      <c r="AQ255" s="66">
        <f>AQ244*G.Asm!$F$38*AQ$152</f>
        <v>0</v>
      </c>
      <c r="AR255" s="66">
        <f>AR244*G.Asm!$F$38*AR$152</f>
        <v>0</v>
      </c>
      <c r="AS255" s="66">
        <f>AS244*G.Asm!$F$38*AS$152</f>
        <v>0</v>
      </c>
      <c r="AT255" s="66">
        <f>AT244*G.Asm!$F$38*AT$152</f>
        <v>0</v>
      </c>
      <c r="AU255" s="66">
        <f>AU244*G.Asm!$F$38*AU$152</f>
        <v>0</v>
      </c>
      <c r="AV255" s="66">
        <f>AV244*G.Asm!$F$38*AV$152</f>
        <v>0</v>
      </c>
      <c r="AW255" s="66">
        <f>AW244*G.Asm!$F$38*AW$152</f>
        <v>0</v>
      </c>
      <c r="AX255" s="66">
        <f>AX244*G.Asm!$F$38*AX$152</f>
        <v>0</v>
      </c>
      <c r="AY255" s="66">
        <f>AY244*G.Asm!$F$38*AY$152</f>
        <v>0</v>
      </c>
      <c r="AZ255" s="66">
        <f>AZ244*G.Asm!$F$38*AZ$152</f>
        <v>0</v>
      </c>
      <c r="BA255" s="66">
        <f>BA244*G.Asm!$F$38*BA$152</f>
        <v>0</v>
      </c>
      <c r="BB255" s="66">
        <f>BB244*G.Asm!$F$38*BB$152</f>
        <v>0</v>
      </c>
      <c r="BC255" s="66">
        <f>BC244*G.Asm!$F$38*BC$152</f>
        <v>0</v>
      </c>
      <c r="BD255" s="66">
        <f>BD244*G.Asm!$F$38*BD$152</f>
        <v>0</v>
      </c>
      <c r="BE255" s="66">
        <f>BE244*G.Asm!$F$38*BE$152</f>
        <v>0</v>
      </c>
      <c r="BF255" s="66">
        <f>BF244*G.Asm!$F$38*BF$152</f>
        <v>0</v>
      </c>
      <c r="BG255" s="66">
        <f>BG244*G.Asm!$F$38*BG$152</f>
        <v>0</v>
      </c>
      <c r="BH255" s="66">
        <f>BH244*G.Asm!$F$38*BH$152</f>
        <v>0</v>
      </c>
      <c r="BI255" s="66">
        <f>BI244*G.Asm!$F$38*BI$152</f>
        <v>0</v>
      </c>
      <c r="BJ255" s="66">
        <f>BJ244*G.Asm!$F$38*BJ$152</f>
        <v>0</v>
      </c>
      <c r="BK255" s="66">
        <f>BK244*G.Asm!$F$38*BK$152</f>
        <v>0</v>
      </c>
      <c r="BL255" s="66">
        <f>BL244*G.Asm!$F$38*BL$152</f>
        <v>0</v>
      </c>
      <c r="BM255" s="66">
        <f>BM244*G.Asm!$F$38*BM$152</f>
        <v>0</v>
      </c>
      <c r="BN255" s="66">
        <f>BN244*G.Asm!$F$38*BN$152</f>
        <v>0</v>
      </c>
      <c r="BO255" s="66">
        <f>BO244*G.Asm!$F$38*BO$152</f>
        <v>0</v>
      </c>
      <c r="BP255" s="66">
        <f>BP244*G.Asm!$F$38*BP$152</f>
        <v>0</v>
      </c>
      <c r="BQ255" s="66">
        <f>BQ244*G.Asm!$F$38*BQ$152</f>
        <v>0</v>
      </c>
      <c r="BR255" s="66">
        <f>BR244*G.Asm!$F$38*BR$152</f>
        <v>0</v>
      </c>
      <c r="BS255" s="66">
        <f>BS244*G.Asm!$F$38*BS$152</f>
        <v>0</v>
      </c>
      <c r="BT255" s="66">
        <f>BT244*G.Asm!$F$38*BT$152</f>
        <v>0</v>
      </c>
      <c r="BU255" s="66">
        <f>BU244*G.Asm!$F$38*BU$152</f>
        <v>0</v>
      </c>
      <c r="BV255" s="66">
        <f>BV244*G.Asm!$F$38*BV$152</f>
        <v>0</v>
      </c>
      <c r="BW255" s="66">
        <f>BW244*G.Asm!$F$38*BW$152</f>
        <v>0</v>
      </c>
      <c r="BX255" s="66">
        <f>BX244*G.Asm!$F$38*BX$152</f>
        <v>0</v>
      </c>
      <c r="BY255" s="66">
        <f>BY244*G.Asm!$F$38*BY$152</f>
        <v>0</v>
      </c>
      <c r="BZ255" s="66">
        <f>BZ244*G.Asm!$F$38*BZ$152</f>
        <v>0</v>
      </c>
      <c r="CA255" s="66">
        <f>CA244*G.Asm!$F$38*CA$152</f>
        <v>0</v>
      </c>
      <c r="CB255" s="66">
        <f>CB244*G.Asm!$F$38*CB$152</f>
        <v>0</v>
      </c>
      <c r="CC255" s="66">
        <f>CC244*G.Asm!$F$38*CC$152</f>
        <v>0</v>
      </c>
      <c r="CD255" s="66">
        <f>CD244*G.Asm!$F$38*CD$152</f>
        <v>0</v>
      </c>
      <c r="CE255" s="66">
        <f>CE244*G.Asm!$F$38*CE$152</f>
        <v>0</v>
      </c>
      <c r="CF255" s="66">
        <f>CF244*G.Asm!$F$38*CF$152</f>
        <v>0</v>
      </c>
      <c r="CG255" s="66">
        <f>CG244*G.Asm!$F$38*CG$152</f>
        <v>0</v>
      </c>
      <c r="CH255" s="66">
        <f>CH244*G.Asm!$F$38*CH$152</f>
        <v>0</v>
      </c>
      <c r="CI255" s="66">
        <f>CI244*G.Asm!$F$38*CI$152</f>
        <v>0</v>
      </c>
      <c r="CJ255" s="66">
        <f>CJ244*G.Asm!$F$38*CJ$152</f>
        <v>0</v>
      </c>
      <c r="CK255" s="66">
        <f>CK244*G.Asm!$F$38*CK$152</f>
        <v>0</v>
      </c>
      <c r="CL255" s="66">
        <f>CL244*G.Asm!$F$38*CL$152</f>
        <v>0</v>
      </c>
      <c r="CM255" s="66">
        <f>CM244*G.Asm!$F$38*CM$152</f>
        <v>0</v>
      </c>
      <c r="CN255" s="66">
        <f>CN244*G.Asm!$F$38*CN$152</f>
        <v>0</v>
      </c>
      <c r="CO255" s="66">
        <f>CO244*G.Asm!$F$38*CO$152</f>
        <v>0</v>
      </c>
      <c r="CP255" s="66">
        <f>CP244*G.Asm!$F$38*CP$152</f>
        <v>0</v>
      </c>
      <c r="CQ255" s="66">
        <f>CQ244*G.Asm!$F$38*CQ$152</f>
        <v>0</v>
      </c>
      <c r="CR255" s="66">
        <f>CR244*G.Asm!$F$38*CR$152</f>
        <v>0</v>
      </c>
      <c r="CS255" s="66">
        <f>CS244*G.Asm!$F$38*CS$152</f>
        <v>0</v>
      </c>
    </row>
    <row r="256" spans="3:98" hidden="1" x14ac:dyDescent="0.35">
      <c r="C256" s="68" t="str">
        <f>"VAT of "&amp;C245</f>
        <v>VAT of B. Residual value</v>
      </c>
      <c r="E256" s="505">
        <f>G256+NPV(G.Asm!$F$76,H256:INDEX(H256:CS256,RP))</f>
        <v>0</v>
      </c>
      <c r="F256" s="505">
        <f>SUMIF($G$4:$CS$4,"&lt;="&amp;RP,G256:CS256)</f>
        <v>0</v>
      </c>
      <c r="G256" s="508">
        <f>IF($C$38="Depreciation",G245*G.Asm!$F$38*G$152,0)</f>
        <v>0</v>
      </c>
      <c r="H256" s="66">
        <f>IF($C$38="Depreciation",H245*G.Asm!$F$38*H$152,0)</f>
        <v>0</v>
      </c>
      <c r="I256" s="66">
        <f>IF($C$38="Depreciation",I245*G.Asm!$F$38*I$152,0)</f>
        <v>0</v>
      </c>
      <c r="J256" s="66">
        <f>IF($C$38="Depreciation",J245*G.Asm!$F$38*J$152,0)</f>
        <v>0</v>
      </c>
      <c r="K256" s="66">
        <f>IF($C$38="Depreciation",K245*G.Asm!$F$38*K$152,0)</f>
        <v>0</v>
      </c>
      <c r="L256" s="66">
        <f>IF($C$38="Depreciation",L245*G.Asm!$F$38*L$152,0)</f>
        <v>0</v>
      </c>
      <c r="M256" s="66">
        <f>IF($C$38="Depreciation",M245*G.Asm!$F$38*M$152,0)</f>
        <v>0</v>
      </c>
      <c r="N256" s="66">
        <f>IF($C$38="Depreciation",N245*G.Asm!$F$38*N$152,0)</f>
        <v>0</v>
      </c>
      <c r="O256" s="66">
        <f>IF($C$38="Depreciation",O245*G.Asm!$F$38*O$152,0)</f>
        <v>0</v>
      </c>
      <c r="P256" s="66">
        <f>IF($C$38="Depreciation",P245*G.Asm!$F$38*P$152,0)</f>
        <v>0</v>
      </c>
      <c r="Q256" s="66">
        <f>IF($C$38="Depreciation",Q245*G.Asm!$F$38*Q$152,0)</f>
        <v>0</v>
      </c>
      <c r="R256" s="66">
        <f>IF($C$38="Depreciation",R245*G.Asm!$F$38*R$152,0)</f>
        <v>0</v>
      </c>
      <c r="S256" s="66">
        <f>IF($C$38="Depreciation",S245*G.Asm!$F$38*S$152,0)</f>
        <v>0</v>
      </c>
      <c r="T256" s="66">
        <f>IF($C$38="Depreciation",T245*G.Asm!$F$38*T$152,0)</f>
        <v>0</v>
      </c>
      <c r="U256" s="66">
        <f>IF($C$38="Depreciation",U245*G.Asm!$F$38*U$152,0)</f>
        <v>0</v>
      </c>
      <c r="V256" s="66">
        <f>IF($C$38="Depreciation",V245*G.Asm!$F$38*V$152,0)</f>
        <v>0</v>
      </c>
      <c r="W256" s="66">
        <f>IF($C$38="Depreciation",W245*G.Asm!$F$38*W$152,0)</f>
        <v>0</v>
      </c>
      <c r="X256" s="66">
        <f>IF($C$38="Depreciation",X245*G.Asm!$F$38*X$152,0)</f>
        <v>0</v>
      </c>
      <c r="Y256" s="66">
        <f>IF($C$38="Depreciation",Y245*G.Asm!$F$38*Y$152,0)</f>
        <v>0</v>
      </c>
      <c r="Z256" s="66">
        <f>IF($C$38="Depreciation",Z245*G.Asm!$F$38*Z$152,0)</f>
        <v>0</v>
      </c>
      <c r="AA256" s="66">
        <f>IF($C$38="Depreciation",AA245*G.Asm!$F$38*AA$152,0)</f>
        <v>0</v>
      </c>
      <c r="AB256" s="66">
        <f>IF($C$38="Depreciation",AB245*G.Asm!$F$38*AB$152,0)</f>
        <v>0</v>
      </c>
      <c r="AC256" s="66">
        <f>IF($C$38="Depreciation",AC245*G.Asm!$F$38*AC$152,0)</f>
        <v>0</v>
      </c>
      <c r="AD256" s="66">
        <f>IF($C$38="Depreciation",AD245*G.Asm!$F$38*AD$152,0)</f>
        <v>0</v>
      </c>
      <c r="AE256" s="66">
        <f>IF($C$38="Depreciation",AE245*G.Asm!$F$38*AE$152,0)</f>
        <v>0</v>
      </c>
      <c r="AF256" s="66">
        <f>IF($C$38="Depreciation",AF245*G.Asm!$F$38*AF$152,0)</f>
        <v>0</v>
      </c>
      <c r="AG256" s="66">
        <f>IF($C$38="Depreciation",AG245*G.Asm!$F$38*AG$152,0)</f>
        <v>0</v>
      </c>
      <c r="AH256" s="66">
        <f>IF($C$38="Depreciation",AH245*G.Asm!$F$38*AH$152,0)</f>
        <v>0</v>
      </c>
      <c r="AI256" s="66">
        <f>IF($C$38="Depreciation",AI245*G.Asm!$F$38*AI$152,0)</f>
        <v>0</v>
      </c>
      <c r="AJ256" s="66">
        <f>IF($C$38="Depreciation",AJ245*G.Asm!$F$38*AJ$152,0)</f>
        <v>0</v>
      </c>
      <c r="AK256" s="66">
        <f>IF($C$38="Depreciation",AK245*G.Asm!$F$38*AK$152,0)</f>
        <v>0</v>
      </c>
      <c r="AL256" s="66">
        <f>IF($C$38="Depreciation",AL245*G.Asm!$F$38*AL$152,0)</f>
        <v>0</v>
      </c>
      <c r="AM256" s="66">
        <f>IF($C$38="Depreciation",AM245*G.Asm!$F$38*AM$152,0)</f>
        <v>0</v>
      </c>
      <c r="AN256" s="66">
        <f>IF($C$38="Depreciation",AN245*G.Asm!$F$38*AN$152,0)</f>
        <v>0</v>
      </c>
      <c r="AO256" s="66">
        <f>IF($C$38="Depreciation",AO245*G.Asm!$F$38*AO$152,0)</f>
        <v>0</v>
      </c>
      <c r="AP256" s="66">
        <f>IF($C$38="Depreciation",AP245*G.Asm!$F$38*AP$152,0)</f>
        <v>0</v>
      </c>
      <c r="AQ256" s="66">
        <f>IF($C$38="Depreciation",AQ245*G.Asm!$F$38*AQ$152,0)</f>
        <v>0</v>
      </c>
      <c r="AR256" s="66">
        <f>IF($C$38="Depreciation",AR245*G.Asm!$F$38*AR$152,0)</f>
        <v>0</v>
      </c>
      <c r="AS256" s="66">
        <f>IF($C$38="Depreciation",AS245*G.Asm!$F$38*AS$152,0)</f>
        <v>0</v>
      </c>
      <c r="AT256" s="66">
        <f>IF($C$38="Depreciation",AT245*G.Asm!$F$38*AT$152,0)</f>
        <v>0</v>
      </c>
      <c r="AU256" s="66">
        <f>IF($C$38="Depreciation",AU245*G.Asm!$F$38*AU$152,0)</f>
        <v>0</v>
      </c>
      <c r="AV256" s="66">
        <f>IF($C$38="Depreciation",AV245*G.Asm!$F$38*AV$152,0)</f>
        <v>0</v>
      </c>
      <c r="AW256" s="66">
        <f>IF($C$38="Depreciation",AW245*G.Asm!$F$38*AW$152,0)</f>
        <v>0</v>
      </c>
      <c r="AX256" s="66">
        <f>IF($C$38="Depreciation",AX245*G.Asm!$F$38*AX$152,0)</f>
        <v>0</v>
      </c>
      <c r="AY256" s="66">
        <f>IF($C$38="Depreciation",AY245*G.Asm!$F$38*AY$152,0)</f>
        <v>0</v>
      </c>
      <c r="AZ256" s="66">
        <f>IF($C$38="Depreciation",AZ245*G.Asm!$F$38*AZ$152,0)</f>
        <v>0</v>
      </c>
      <c r="BA256" s="66">
        <f>IF($C$38="Depreciation",BA245*G.Asm!$F$38*BA$152,0)</f>
        <v>0</v>
      </c>
      <c r="BB256" s="66">
        <f>IF($C$38="Depreciation",BB245*G.Asm!$F$38*BB$152,0)</f>
        <v>0</v>
      </c>
      <c r="BC256" s="66">
        <f>IF($C$38="Depreciation",BC245*G.Asm!$F$38*BC$152,0)</f>
        <v>0</v>
      </c>
      <c r="BD256" s="66">
        <f>IF($C$38="Depreciation",BD245*G.Asm!$F$38*BD$152,0)</f>
        <v>0</v>
      </c>
      <c r="BE256" s="66">
        <f>IF($C$38="Depreciation",BE245*G.Asm!$F$38*BE$152,0)</f>
        <v>0</v>
      </c>
      <c r="BF256" s="66">
        <f>IF($C$38="Depreciation",BF245*G.Asm!$F$38*BF$152,0)</f>
        <v>0</v>
      </c>
      <c r="BG256" s="66">
        <f>IF($C$38="Depreciation",BG245*G.Asm!$F$38*BG$152,0)</f>
        <v>0</v>
      </c>
      <c r="BH256" s="66">
        <f>IF($C$38="Depreciation",BH245*G.Asm!$F$38*BH$152,0)</f>
        <v>0</v>
      </c>
      <c r="BI256" s="66">
        <f>IF($C$38="Depreciation",BI245*G.Asm!$F$38*BI$152,0)</f>
        <v>0</v>
      </c>
      <c r="BJ256" s="66">
        <f>IF($C$38="Depreciation",BJ245*G.Asm!$F$38*BJ$152,0)</f>
        <v>0</v>
      </c>
      <c r="BK256" s="66">
        <f>IF($C$38="Depreciation",BK245*G.Asm!$F$38*BK$152,0)</f>
        <v>0</v>
      </c>
      <c r="BL256" s="66">
        <f>IF($C$38="Depreciation",BL245*G.Asm!$F$38*BL$152,0)</f>
        <v>0</v>
      </c>
      <c r="BM256" s="66">
        <f>IF($C$38="Depreciation",BM245*G.Asm!$F$38*BM$152,0)</f>
        <v>0</v>
      </c>
      <c r="BN256" s="66">
        <f>IF($C$38="Depreciation",BN245*G.Asm!$F$38*BN$152,0)</f>
        <v>0</v>
      </c>
      <c r="BO256" s="66">
        <f>IF($C$38="Depreciation",BO245*G.Asm!$F$38*BO$152,0)</f>
        <v>0</v>
      </c>
      <c r="BP256" s="66">
        <f>IF($C$38="Depreciation",BP245*G.Asm!$F$38*BP$152,0)</f>
        <v>0</v>
      </c>
      <c r="BQ256" s="66">
        <f>IF($C$38="Depreciation",BQ245*G.Asm!$F$38*BQ$152,0)</f>
        <v>0</v>
      </c>
      <c r="BR256" s="66">
        <f>IF($C$38="Depreciation",BR245*G.Asm!$F$38*BR$152,0)</f>
        <v>0</v>
      </c>
      <c r="BS256" s="66">
        <f>IF($C$38="Depreciation",BS245*G.Asm!$F$38*BS$152,0)</f>
        <v>0</v>
      </c>
      <c r="BT256" s="66">
        <f>IF($C$38="Depreciation",BT245*G.Asm!$F$38*BT$152,0)</f>
        <v>0</v>
      </c>
      <c r="BU256" s="66">
        <f>IF($C$38="Depreciation",BU245*G.Asm!$F$38*BU$152,0)</f>
        <v>0</v>
      </c>
      <c r="BV256" s="66">
        <f>IF($C$38="Depreciation",BV245*G.Asm!$F$38*BV$152,0)</f>
        <v>0</v>
      </c>
      <c r="BW256" s="66">
        <f>IF($C$38="Depreciation",BW245*G.Asm!$F$38*BW$152,0)</f>
        <v>0</v>
      </c>
      <c r="BX256" s="66">
        <f>IF($C$38="Depreciation",BX245*G.Asm!$F$38*BX$152,0)</f>
        <v>0</v>
      </c>
      <c r="BY256" s="66">
        <f>IF($C$38="Depreciation",BY245*G.Asm!$F$38*BY$152,0)</f>
        <v>0</v>
      </c>
      <c r="BZ256" s="66">
        <f>IF($C$38="Depreciation",BZ245*G.Asm!$F$38*BZ$152,0)</f>
        <v>0</v>
      </c>
      <c r="CA256" s="66">
        <f>IF($C$38="Depreciation",CA245*G.Asm!$F$38*CA$152,0)</f>
        <v>0</v>
      </c>
      <c r="CB256" s="66">
        <f>IF($C$38="Depreciation",CB245*G.Asm!$F$38*CB$152,0)</f>
        <v>0</v>
      </c>
      <c r="CC256" s="66">
        <f>IF($C$38="Depreciation",CC245*G.Asm!$F$38*CC$152,0)</f>
        <v>0</v>
      </c>
      <c r="CD256" s="66">
        <f>IF($C$38="Depreciation",CD245*G.Asm!$F$38*CD$152,0)</f>
        <v>0</v>
      </c>
      <c r="CE256" s="66">
        <f>IF($C$38="Depreciation",CE245*G.Asm!$F$38*CE$152,0)</f>
        <v>0</v>
      </c>
      <c r="CF256" s="66">
        <f>IF($C$38="Depreciation",CF245*G.Asm!$F$38*CF$152,0)</f>
        <v>0</v>
      </c>
      <c r="CG256" s="66">
        <f>IF($C$38="Depreciation",CG245*G.Asm!$F$38*CG$152,0)</f>
        <v>0</v>
      </c>
      <c r="CH256" s="66">
        <f>IF($C$38="Depreciation",CH245*G.Asm!$F$38*CH$152,0)</f>
        <v>0</v>
      </c>
      <c r="CI256" s="66">
        <f>IF($C$38="Depreciation",CI245*G.Asm!$F$38*CI$152,0)</f>
        <v>0</v>
      </c>
      <c r="CJ256" s="66">
        <f>IF($C$38="Depreciation",CJ245*G.Asm!$F$38*CJ$152,0)</f>
        <v>0</v>
      </c>
      <c r="CK256" s="66">
        <f>IF($C$38="Depreciation",CK245*G.Asm!$F$38*CK$152,0)</f>
        <v>0</v>
      </c>
      <c r="CL256" s="66">
        <f>IF($C$38="Depreciation",CL245*G.Asm!$F$38*CL$152,0)</f>
        <v>0</v>
      </c>
      <c r="CM256" s="66">
        <f>IF($C$38="Depreciation",CM245*G.Asm!$F$38*CM$152,0)</f>
        <v>0</v>
      </c>
      <c r="CN256" s="66">
        <f>IF($C$38="Depreciation",CN245*G.Asm!$F$38*CN$152,0)</f>
        <v>0</v>
      </c>
      <c r="CO256" s="66">
        <f>IF($C$38="Depreciation",CO245*G.Asm!$F$38*CO$152,0)</f>
        <v>0</v>
      </c>
      <c r="CP256" s="66">
        <f>IF($C$38="Depreciation",CP245*G.Asm!$F$38*CP$152,0)</f>
        <v>0</v>
      </c>
      <c r="CQ256" s="66">
        <f>IF($C$38="Depreciation",CQ245*G.Asm!$F$38*CQ$152,0)</f>
        <v>0</v>
      </c>
      <c r="CR256" s="66">
        <f>IF($C$38="Depreciation",CR245*G.Asm!$F$38*CR$152,0)</f>
        <v>0</v>
      </c>
      <c r="CS256" s="66">
        <f>IF($C$38="Depreciation",CS245*G.Asm!$F$38*CS$152,0)</f>
        <v>0</v>
      </c>
    </row>
    <row r="257" spans="3:102" s="71" customFormat="1" hidden="1" x14ac:dyDescent="0.35">
      <c r="C257" s="68" t="str">
        <f>"VAT of "&amp;C246</f>
        <v>VAT of C. Total operating and maintenance costs</v>
      </c>
      <c r="E257" s="509">
        <f>G257+NPV(G.Asm!$F$76,H257:INDEX(H257:CS257,RP))</f>
        <v>0</v>
      </c>
      <c r="F257" s="509">
        <f>SUMIF($G$4:$CS$4,"&lt;="&amp;RP,G257:CS257)</f>
        <v>0</v>
      </c>
      <c r="G257" s="508">
        <f>(G246-(IFERROR(VLOOKUP('D2'!$C$50,$C$45:G$51,5+G$4,0),0)))*G.Asm!$F$38*G$152</f>
        <v>0</v>
      </c>
      <c r="H257" s="508">
        <f>(H246-(IFERROR(VLOOKUP('D2'!$C$50,$C$45:H$51,5+H$4,0),0)))*G.Asm!$F$38*H$152</f>
        <v>0</v>
      </c>
      <c r="I257" s="508">
        <f>(I246-(IFERROR(VLOOKUP('D2'!$C$50,$C$45:I$51,5+I$4,0),0)))*G.Asm!$F$38*I$152</f>
        <v>0</v>
      </c>
      <c r="J257" s="508">
        <f>(J246-(IFERROR(VLOOKUP('D2'!$C$50,$C$45:J$51,5+J$4,0),0)))*G.Asm!$F$38*J$152</f>
        <v>0</v>
      </c>
      <c r="K257" s="508">
        <f>(K246-(IFERROR(VLOOKUP('D2'!$C$50,$C$45:K$51,5+K$4,0),0)))*G.Asm!$F$38*K$152</f>
        <v>0</v>
      </c>
      <c r="L257" s="508">
        <f>(L246-(IFERROR(VLOOKUP('D2'!$C$50,$C$45:L$51,5+L$4,0),0)))*G.Asm!$F$38*L$152</f>
        <v>0</v>
      </c>
      <c r="M257" s="508">
        <f>(M246-(IFERROR(VLOOKUP('D2'!$C$50,$C$45:M$51,5+M$4,0),0)))*G.Asm!$F$38*M$152</f>
        <v>0</v>
      </c>
      <c r="N257" s="508">
        <f>(N246-(IFERROR(VLOOKUP('D2'!$C$50,$C$45:N$51,5+N$4,0),0)))*G.Asm!$F$38*N$152</f>
        <v>0</v>
      </c>
      <c r="O257" s="508">
        <f>(O246-(IFERROR(VLOOKUP('D2'!$C$50,$C$45:O$51,5+O$4,0),0)))*G.Asm!$F$38*O$152</f>
        <v>0</v>
      </c>
      <c r="P257" s="508">
        <f>(P246-(IFERROR(VLOOKUP('D2'!$C$50,$C$45:P$51,5+P$4,0),0)))*G.Asm!$F$38*P$152</f>
        <v>0</v>
      </c>
      <c r="Q257" s="508">
        <f>(Q246-(IFERROR(VLOOKUP('D2'!$C$50,$C$45:Q$51,5+Q$4,0),0)))*G.Asm!$F$38*Q$152</f>
        <v>0</v>
      </c>
      <c r="R257" s="508">
        <f>(R246-(IFERROR(VLOOKUP('D2'!$C$50,$C$45:R$51,5+R$4,0),0)))*G.Asm!$F$38*R$152</f>
        <v>0</v>
      </c>
      <c r="S257" s="508">
        <f>(S246-(IFERROR(VLOOKUP('D2'!$C$50,$C$45:S$51,5+S$4,0),0)))*G.Asm!$F$38*S$152</f>
        <v>0</v>
      </c>
      <c r="T257" s="508">
        <f>(T246-(IFERROR(VLOOKUP('D2'!$C$50,$C$45:T$51,5+T$4,0),0)))*G.Asm!$F$38*T$152</f>
        <v>0</v>
      </c>
      <c r="U257" s="508">
        <f>(U246-(IFERROR(VLOOKUP('D2'!$C$50,$C$45:U$51,5+U$4,0),0)))*G.Asm!$F$38*U$152</f>
        <v>0</v>
      </c>
      <c r="V257" s="508">
        <f>(V246-(IFERROR(VLOOKUP('D2'!$C$50,$C$45:V$51,5+V$4,0),0)))*G.Asm!$F$38*V$152</f>
        <v>0</v>
      </c>
      <c r="W257" s="508">
        <f>(W246-(IFERROR(VLOOKUP('D2'!$C$50,$C$45:W$51,5+W$4,0),0)))*G.Asm!$F$38*W$152</f>
        <v>0</v>
      </c>
      <c r="X257" s="508">
        <f>(X246-(IFERROR(VLOOKUP('D2'!$C$50,$C$45:X$51,5+X$4,0),0)))*G.Asm!$F$38*X$152</f>
        <v>0</v>
      </c>
      <c r="Y257" s="508">
        <f>(Y246-(IFERROR(VLOOKUP('D2'!$C$50,$C$45:Y$51,5+Y$4,0),0)))*G.Asm!$F$38*Y$152</f>
        <v>0</v>
      </c>
      <c r="Z257" s="508">
        <f>(Z246-(IFERROR(VLOOKUP('D2'!$C$50,$C$45:Z$51,5+Z$4,0),0)))*G.Asm!$F$38*Z$152</f>
        <v>0</v>
      </c>
      <c r="AA257" s="508">
        <f>(AA246-(IFERROR(VLOOKUP('D2'!$C$50,$C$45:AA$51,5+AA$4,0),0)))*G.Asm!$F$38*AA$152</f>
        <v>0</v>
      </c>
      <c r="AB257" s="508">
        <f>(AB246-(IFERROR(VLOOKUP('D2'!$C$50,$C$45:AB$51,5+AB$4,0),0)))*G.Asm!$F$38*AB$152</f>
        <v>0</v>
      </c>
      <c r="AC257" s="508">
        <f>(AC246-(IFERROR(VLOOKUP('D2'!$C$50,$C$45:AC$51,5+AC$4,0),0)))*G.Asm!$F$38*AC$152</f>
        <v>0</v>
      </c>
      <c r="AD257" s="508">
        <f>(AD246-(IFERROR(VLOOKUP('D2'!$C$50,$C$45:AD$51,5+AD$4,0),0)))*G.Asm!$F$38*AD$152</f>
        <v>0</v>
      </c>
      <c r="AE257" s="508">
        <f>(AE246-(IFERROR(VLOOKUP('D2'!$C$50,$C$45:AE$51,5+AE$4,0),0)))*G.Asm!$F$38*AE$152</f>
        <v>0</v>
      </c>
      <c r="AF257" s="508">
        <f>(AF246-(IFERROR(VLOOKUP('D2'!$C$50,$C$45:AF$51,5+AF$4,0),0)))*G.Asm!$F$38*AF$152</f>
        <v>0</v>
      </c>
      <c r="AG257" s="508">
        <f>(AG246-(IFERROR(VLOOKUP('D2'!$C$50,$C$45:AG$51,5+AG$4,0),0)))*G.Asm!$F$38*AG$152</f>
        <v>0</v>
      </c>
      <c r="AH257" s="508">
        <f>(AH246-(IFERROR(VLOOKUP('D2'!$C$50,$C$45:AH$51,5+AH$4,0),0)))*G.Asm!$F$38*AH$152</f>
        <v>0</v>
      </c>
      <c r="AI257" s="508">
        <f>(AI246-(IFERROR(VLOOKUP('D2'!$C$50,$C$45:AI$51,5+AI$4,0),0)))*G.Asm!$F$38*AI$152</f>
        <v>0</v>
      </c>
      <c r="AJ257" s="508">
        <f>(AJ246-(IFERROR(VLOOKUP('D2'!$C$50,$C$45:AJ$51,5+AJ$4,0),0)))*G.Asm!$F$38*AJ$152</f>
        <v>0</v>
      </c>
      <c r="AK257" s="508">
        <f>(AK246-(IFERROR(VLOOKUP('D2'!$C$50,$C$45:AK$51,5+AK$4,0),0)))*G.Asm!$F$38*AK$152</f>
        <v>0</v>
      </c>
      <c r="AL257" s="508">
        <f>(AL246-(IFERROR(VLOOKUP('D2'!$C$50,$C$45:AL$51,5+AL$4,0),0)))*G.Asm!$F$38*AL$152</f>
        <v>0</v>
      </c>
      <c r="AM257" s="508">
        <f>(AM246-(IFERROR(VLOOKUP('D2'!$C$50,$C$45:AM$51,5+AM$4,0),0)))*G.Asm!$F$38*AM$152</f>
        <v>0</v>
      </c>
      <c r="AN257" s="508">
        <f>(AN246-(IFERROR(VLOOKUP('D2'!$C$50,$C$45:AN$51,5+AN$4,0),0)))*G.Asm!$F$38*AN$152</f>
        <v>0</v>
      </c>
      <c r="AO257" s="508">
        <f>(AO246-(IFERROR(VLOOKUP('D2'!$C$50,$C$45:AO$51,5+AO$4,0),0)))*G.Asm!$F$38*AO$152</f>
        <v>0</v>
      </c>
      <c r="AP257" s="508">
        <f>(AP246-(IFERROR(VLOOKUP('D2'!$C$50,$C$45:AP$51,5+AP$4,0),0)))*G.Asm!$F$38*AP$152</f>
        <v>0</v>
      </c>
      <c r="AQ257" s="508">
        <f>(AQ246-(IFERROR(VLOOKUP('D2'!$C$50,$C$45:AQ$51,5+AQ$4,0),0)))*G.Asm!$F$38*AQ$152</f>
        <v>0</v>
      </c>
      <c r="AR257" s="508">
        <f>(AR246-(IFERROR(VLOOKUP('D2'!$C$50,$C$45:AR$51,5+AR$4,0),0)))*G.Asm!$F$38*AR$152</f>
        <v>0</v>
      </c>
      <c r="AS257" s="508">
        <f>(AS246-(IFERROR(VLOOKUP('D2'!$C$50,$C$45:AS$51,5+AS$4,0),0)))*G.Asm!$F$38*AS$152</f>
        <v>0</v>
      </c>
      <c r="AT257" s="508">
        <f>(AT246-(IFERROR(VLOOKUP('D2'!$C$50,$C$45:AT$51,5+AT$4,0),0)))*G.Asm!$F$38*AT$152</f>
        <v>0</v>
      </c>
      <c r="AU257" s="508">
        <f>(AU246-(IFERROR(VLOOKUP('D2'!$C$50,$C$45:AU$51,5+AU$4,0),0)))*G.Asm!$F$38*AU$152</f>
        <v>0</v>
      </c>
      <c r="AV257" s="508">
        <f>(AV246-(IFERROR(VLOOKUP('D2'!$C$50,$C$45:AV$51,5+AV$4,0),0)))*G.Asm!$F$38*AV$152</f>
        <v>0</v>
      </c>
      <c r="AW257" s="508">
        <f>(AW246-(IFERROR(VLOOKUP('D2'!$C$50,$C$45:AW$51,5+AW$4,0),0)))*G.Asm!$F$38*AW$152</f>
        <v>0</v>
      </c>
      <c r="AX257" s="508">
        <f>(AX246-(IFERROR(VLOOKUP('D2'!$C$50,$C$45:AX$51,5+AX$4,0),0)))*G.Asm!$F$38*AX$152</f>
        <v>0</v>
      </c>
      <c r="AY257" s="508">
        <f>(AY246-(IFERROR(VLOOKUP('D2'!$C$50,$C$45:AY$51,5+AY$4,0),0)))*G.Asm!$F$38*AY$152</f>
        <v>0</v>
      </c>
      <c r="AZ257" s="508">
        <f>(AZ246-(IFERROR(VLOOKUP('D2'!$C$50,$C$45:AZ$51,5+AZ$4,0),0)))*G.Asm!$F$38*AZ$152</f>
        <v>0</v>
      </c>
      <c r="BA257" s="508">
        <f>(BA246-(IFERROR(VLOOKUP('D2'!$C$50,$C$45:BA$51,5+BA$4,0),0)))*G.Asm!$F$38*BA$152</f>
        <v>0</v>
      </c>
      <c r="BB257" s="508">
        <f>(BB246-(IFERROR(VLOOKUP('D2'!$C$50,$C$45:BB$51,5+BB$4,0),0)))*G.Asm!$F$38*BB$152</f>
        <v>0</v>
      </c>
      <c r="BC257" s="508">
        <f>(BC246-(IFERROR(VLOOKUP('D2'!$C$50,$C$45:BC$51,5+BC$4,0),0)))*G.Asm!$F$38*BC$152</f>
        <v>0</v>
      </c>
      <c r="BD257" s="508">
        <f>(BD246-(IFERROR(VLOOKUP('D2'!$C$50,$C$45:BD$51,5+BD$4,0),0)))*G.Asm!$F$38*BD$152</f>
        <v>0</v>
      </c>
      <c r="BE257" s="508">
        <f>(BE246-(IFERROR(VLOOKUP('D2'!$C$50,$C$45:BE$51,5+BE$4,0),0)))*G.Asm!$F$38*BE$152</f>
        <v>0</v>
      </c>
      <c r="BF257" s="508">
        <f>(BF246-(IFERROR(VLOOKUP('D2'!$C$50,$C$45:BF$51,5+BF$4,0),0)))*G.Asm!$F$38*BF$152</f>
        <v>0</v>
      </c>
      <c r="BG257" s="508">
        <f>(BG246-(IFERROR(VLOOKUP('D2'!$C$50,$C$45:BG$51,5+BG$4,0),0)))*G.Asm!$F$38*BG$152</f>
        <v>0</v>
      </c>
      <c r="BH257" s="508">
        <f>(BH246-(IFERROR(VLOOKUP('D2'!$C$50,$C$45:BH$51,5+BH$4,0),0)))*G.Asm!$F$38*BH$152</f>
        <v>0</v>
      </c>
      <c r="BI257" s="508">
        <f>(BI246-(IFERROR(VLOOKUP('D2'!$C$50,$C$45:BI$51,5+BI$4,0),0)))*G.Asm!$F$38*BI$152</f>
        <v>0</v>
      </c>
      <c r="BJ257" s="508">
        <f>(BJ246-(IFERROR(VLOOKUP('D2'!$C$50,$C$45:BJ$51,5+BJ$4,0),0)))*G.Asm!$F$38*BJ$152</f>
        <v>0</v>
      </c>
      <c r="BK257" s="508">
        <f>(BK246-(IFERROR(VLOOKUP('D2'!$C$50,$C$45:BK$51,5+BK$4,0),0)))*G.Asm!$F$38*BK$152</f>
        <v>0</v>
      </c>
      <c r="BL257" s="508">
        <f>(BL246-(IFERROR(VLOOKUP('D2'!$C$50,$C$45:BL$51,5+BL$4,0),0)))*G.Asm!$F$38*BL$152</f>
        <v>0</v>
      </c>
      <c r="BM257" s="508">
        <f>(BM246-(IFERROR(VLOOKUP('D2'!$C$50,$C$45:BM$51,5+BM$4,0),0)))*G.Asm!$F$38*BM$152</f>
        <v>0</v>
      </c>
      <c r="BN257" s="508">
        <f>(BN246-(IFERROR(VLOOKUP('D2'!$C$50,$C$45:BN$51,5+BN$4,0),0)))*G.Asm!$F$38*BN$152</f>
        <v>0</v>
      </c>
      <c r="BO257" s="508">
        <f>(BO246-(IFERROR(VLOOKUP('D2'!$C$50,$C$45:BO$51,5+BO$4,0),0)))*G.Asm!$F$38*BO$152</f>
        <v>0</v>
      </c>
      <c r="BP257" s="508">
        <f>(BP246-(IFERROR(VLOOKUP('D2'!$C$50,$C$45:BP$51,5+BP$4,0),0)))*G.Asm!$F$38*BP$152</f>
        <v>0</v>
      </c>
      <c r="BQ257" s="508">
        <f>(BQ246-(IFERROR(VLOOKUP('D2'!$C$50,$C$45:BQ$51,5+BQ$4,0),0)))*G.Asm!$F$38*BQ$152</f>
        <v>0</v>
      </c>
      <c r="BR257" s="508">
        <f>(BR246-(IFERROR(VLOOKUP('D2'!$C$50,$C$45:BR$51,5+BR$4,0),0)))*G.Asm!$F$38*BR$152</f>
        <v>0</v>
      </c>
      <c r="BS257" s="508">
        <f>(BS246-(IFERROR(VLOOKUP('D2'!$C$50,$C$45:BS$51,5+BS$4,0),0)))*G.Asm!$F$38*BS$152</f>
        <v>0</v>
      </c>
      <c r="BT257" s="508">
        <f>(BT246-(IFERROR(VLOOKUP('D2'!$C$50,$C$45:BT$51,5+BT$4,0),0)))*G.Asm!$F$38*BT$152</f>
        <v>0</v>
      </c>
      <c r="BU257" s="508">
        <f>(BU246-(IFERROR(VLOOKUP('D2'!$C$50,$C$45:BU$51,5+BU$4,0),0)))*G.Asm!$F$38*BU$152</f>
        <v>0</v>
      </c>
      <c r="BV257" s="508">
        <f>(BV246-(IFERROR(VLOOKUP('D2'!$C$50,$C$45:BV$51,5+BV$4,0),0)))*G.Asm!$F$38*BV$152</f>
        <v>0</v>
      </c>
      <c r="BW257" s="508">
        <f>(BW246-(IFERROR(VLOOKUP('D2'!$C$50,$C$45:BW$51,5+BW$4,0),0)))*G.Asm!$F$38*BW$152</f>
        <v>0</v>
      </c>
      <c r="BX257" s="508">
        <f>(BX246-(IFERROR(VLOOKUP('D2'!$C$50,$C$45:BX$51,5+BX$4,0),0)))*G.Asm!$F$38*BX$152</f>
        <v>0</v>
      </c>
      <c r="BY257" s="508">
        <f>(BY246-(IFERROR(VLOOKUP('D2'!$C$50,$C$45:BY$51,5+BY$4,0),0)))*G.Asm!$F$38*BY$152</f>
        <v>0</v>
      </c>
      <c r="BZ257" s="508">
        <f>(BZ246-(IFERROR(VLOOKUP('D2'!$C$50,$C$45:BZ$51,5+BZ$4,0),0)))*G.Asm!$F$38*BZ$152</f>
        <v>0</v>
      </c>
      <c r="CA257" s="508">
        <f>(CA246-(IFERROR(VLOOKUP('D2'!$C$50,$C$45:CA$51,5+CA$4,0),0)))*G.Asm!$F$38*CA$152</f>
        <v>0</v>
      </c>
      <c r="CB257" s="508">
        <f>(CB246-(IFERROR(VLOOKUP('D2'!$C$50,$C$45:CB$51,5+CB$4,0),0)))*G.Asm!$F$38*CB$152</f>
        <v>0</v>
      </c>
      <c r="CC257" s="508">
        <f>(CC246-(IFERROR(VLOOKUP('D2'!$C$50,$C$45:CC$51,5+CC$4,0),0)))*G.Asm!$F$38*CC$152</f>
        <v>0</v>
      </c>
      <c r="CD257" s="508">
        <f>(CD246-(IFERROR(VLOOKUP('D2'!$C$50,$C$45:CD$51,5+CD$4,0),0)))*G.Asm!$F$38*CD$152</f>
        <v>0</v>
      </c>
      <c r="CE257" s="508">
        <f>(CE246-(IFERROR(VLOOKUP('D2'!$C$50,$C$45:CE$51,5+CE$4,0),0)))*G.Asm!$F$38*CE$152</f>
        <v>0</v>
      </c>
      <c r="CF257" s="508">
        <f>(CF246-(IFERROR(VLOOKUP('D2'!$C$50,$C$45:CF$51,5+CF$4,0),0)))*G.Asm!$F$38*CF$152</f>
        <v>0</v>
      </c>
      <c r="CG257" s="508">
        <f>(CG246-(IFERROR(VLOOKUP('D2'!$C$50,$C$45:CG$51,5+CG$4,0),0)))*G.Asm!$F$38*CG$152</f>
        <v>0</v>
      </c>
      <c r="CH257" s="508">
        <f>(CH246-(IFERROR(VLOOKUP('D2'!$C$50,$C$45:CH$51,5+CH$4,0),0)))*G.Asm!$F$38*CH$152</f>
        <v>0</v>
      </c>
      <c r="CI257" s="508">
        <f>(CI246-(IFERROR(VLOOKUP('D2'!$C$50,$C$45:CI$51,5+CI$4,0),0)))*G.Asm!$F$38*CI$152</f>
        <v>0</v>
      </c>
      <c r="CJ257" s="508">
        <f>(CJ246-(IFERROR(VLOOKUP('D2'!$C$50,$C$45:CJ$51,5+CJ$4,0),0)))*G.Asm!$F$38*CJ$152</f>
        <v>0</v>
      </c>
      <c r="CK257" s="508">
        <f>(CK246-(IFERROR(VLOOKUP('D2'!$C$50,$C$45:CK$51,5+CK$4,0),0)))*G.Asm!$F$38*CK$152</f>
        <v>0</v>
      </c>
      <c r="CL257" s="508">
        <f>(CL246-(IFERROR(VLOOKUP('D2'!$C$50,$C$45:CL$51,5+CL$4,0),0)))*G.Asm!$F$38*CL$152</f>
        <v>0</v>
      </c>
      <c r="CM257" s="508">
        <f>(CM246-(IFERROR(VLOOKUP('D2'!$C$50,$C$45:CM$51,5+CM$4,0),0)))*G.Asm!$F$38*CM$152</f>
        <v>0</v>
      </c>
      <c r="CN257" s="508">
        <f>(CN246-(IFERROR(VLOOKUP('D2'!$C$50,$C$45:CN$51,5+CN$4,0),0)))*G.Asm!$F$38*CN$152</f>
        <v>0</v>
      </c>
      <c r="CO257" s="508">
        <f>(CO246-(IFERROR(VLOOKUP('D2'!$C$50,$C$45:CO$51,5+CO$4,0),0)))*G.Asm!$F$38*CO$152</f>
        <v>0</v>
      </c>
      <c r="CP257" s="508">
        <f>(CP246-(IFERROR(VLOOKUP('D2'!$C$50,$C$45:CP$51,5+CP$4,0),0)))*G.Asm!$F$38*CP$152</f>
        <v>0</v>
      </c>
      <c r="CQ257" s="508">
        <f>(CQ246-(IFERROR(VLOOKUP('D2'!$C$50,$C$45:CQ$51,5+CQ$4,0),0)))*G.Asm!$F$38*CQ$152</f>
        <v>0</v>
      </c>
      <c r="CR257" s="508">
        <f>(CR246-(IFERROR(VLOOKUP('D2'!$C$50,$C$45:CR$51,5+CR$4,0),0)))*G.Asm!$F$38*CR$152</f>
        <v>0</v>
      </c>
      <c r="CS257" s="508">
        <f>(CS246-(IFERROR(VLOOKUP('D2'!$C$50,$C$45:CS$51,5+CS$4,0),0)))*G.Asm!$F$38*CS$152</f>
        <v>0</v>
      </c>
      <c r="CX257" s="384"/>
    </row>
    <row r="258" spans="3:102" s="55" customFormat="1" ht="13" hidden="1" x14ac:dyDescent="0.3">
      <c r="C258" s="93" t="str">
        <f>C248</f>
        <v>Total import/purchase VAT of total costs</v>
      </c>
      <c r="E258" s="505">
        <f>E255-E256+E257</f>
        <v>0</v>
      </c>
      <c r="F258" s="505">
        <f t="shared" ref="F258:BQ258" si="254">F255-F256+F257</f>
        <v>0</v>
      </c>
      <c r="G258" s="509">
        <f t="shared" si="254"/>
        <v>0</v>
      </c>
      <c r="H258" s="505">
        <f t="shared" si="254"/>
        <v>0</v>
      </c>
      <c r="I258" s="505">
        <f t="shared" si="254"/>
        <v>0</v>
      </c>
      <c r="J258" s="505">
        <f t="shared" si="254"/>
        <v>0</v>
      </c>
      <c r="K258" s="505">
        <f t="shared" si="254"/>
        <v>0</v>
      </c>
      <c r="L258" s="505">
        <f t="shared" si="254"/>
        <v>0</v>
      </c>
      <c r="M258" s="505">
        <f t="shared" si="254"/>
        <v>0</v>
      </c>
      <c r="N258" s="505">
        <f t="shared" si="254"/>
        <v>0</v>
      </c>
      <c r="O258" s="505">
        <f t="shared" si="254"/>
        <v>0</v>
      </c>
      <c r="P258" s="505">
        <f t="shared" si="254"/>
        <v>0</v>
      </c>
      <c r="Q258" s="505">
        <f t="shared" si="254"/>
        <v>0</v>
      </c>
      <c r="R258" s="505">
        <f t="shared" si="254"/>
        <v>0</v>
      </c>
      <c r="S258" s="505">
        <f t="shared" si="254"/>
        <v>0</v>
      </c>
      <c r="T258" s="505">
        <f t="shared" si="254"/>
        <v>0</v>
      </c>
      <c r="U258" s="505">
        <f t="shared" si="254"/>
        <v>0</v>
      </c>
      <c r="V258" s="505">
        <f t="shared" si="254"/>
        <v>0</v>
      </c>
      <c r="W258" s="505">
        <f t="shared" si="254"/>
        <v>0</v>
      </c>
      <c r="X258" s="505">
        <f t="shared" si="254"/>
        <v>0</v>
      </c>
      <c r="Y258" s="505">
        <f t="shared" si="254"/>
        <v>0</v>
      </c>
      <c r="Z258" s="505">
        <f t="shared" si="254"/>
        <v>0</v>
      </c>
      <c r="AA258" s="505">
        <f t="shared" si="254"/>
        <v>0</v>
      </c>
      <c r="AB258" s="505">
        <f t="shared" si="254"/>
        <v>0</v>
      </c>
      <c r="AC258" s="505">
        <f t="shared" si="254"/>
        <v>0</v>
      </c>
      <c r="AD258" s="505">
        <f t="shared" si="254"/>
        <v>0</v>
      </c>
      <c r="AE258" s="505">
        <f t="shared" si="254"/>
        <v>0</v>
      </c>
      <c r="AF258" s="505">
        <f t="shared" si="254"/>
        <v>0</v>
      </c>
      <c r="AG258" s="505">
        <f t="shared" si="254"/>
        <v>0</v>
      </c>
      <c r="AH258" s="505">
        <f t="shared" si="254"/>
        <v>0</v>
      </c>
      <c r="AI258" s="505">
        <f t="shared" si="254"/>
        <v>0</v>
      </c>
      <c r="AJ258" s="505">
        <f t="shared" si="254"/>
        <v>0</v>
      </c>
      <c r="AK258" s="505">
        <f t="shared" si="254"/>
        <v>0</v>
      </c>
      <c r="AL258" s="505">
        <f t="shared" si="254"/>
        <v>0</v>
      </c>
      <c r="AM258" s="505">
        <f t="shared" si="254"/>
        <v>0</v>
      </c>
      <c r="AN258" s="505">
        <f t="shared" si="254"/>
        <v>0</v>
      </c>
      <c r="AO258" s="505">
        <f t="shared" si="254"/>
        <v>0</v>
      </c>
      <c r="AP258" s="505">
        <f t="shared" si="254"/>
        <v>0</v>
      </c>
      <c r="AQ258" s="505">
        <f t="shared" si="254"/>
        <v>0</v>
      </c>
      <c r="AR258" s="505">
        <f t="shared" si="254"/>
        <v>0</v>
      </c>
      <c r="AS258" s="505">
        <f t="shared" si="254"/>
        <v>0</v>
      </c>
      <c r="AT258" s="505">
        <f t="shared" si="254"/>
        <v>0</v>
      </c>
      <c r="AU258" s="505">
        <f t="shared" si="254"/>
        <v>0</v>
      </c>
      <c r="AV258" s="505">
        <f t="shared" si="254"/>
        <v>0</v>
      </c>
      <c r="AW258" s="505">
        <f t="shared" si="254"/>
        <v>0</v>
      </c>
      <c r="AX258" s="505">
        <f t="shared" si="254"/>
        <v>0</v>
      </c>
      <c r="AY258" s="505">
        <f t="shared" si="254"/>
        <v>0</v>
      </c>
      <c r="AZ258" s="505">
        <f t="shared" si="254"/>
        <v>0</v>
      </c>
      <c r="BA258" s="505">
        <f t="shared" si="254"/>
        <v>0</v>
      </c>
      <c r="BB258" s="505">
        <f t="shared" si="254"/>
        <v>0</v>
      </c>
      <c r="BC258" s="505">
        <f t="shared" si="254"/>
        <v>0</v>
      </c>
      <c r="BD258" s="505">
        <f t="shared" si="254"/>
        <v>0</v>
      </c>
      <c r="BE258" s="505">
        <f t="shared" si="254"/>
        <v>0</v>
      </c>
      <c r="BF258" s="505">
        <f t="shared" si="254"/>
        <v>0</v>
      </c>
      <c r="BG258" s="505">
        <f t="shared" si="254"/>
        <v>0</v>
      </c>
      <c r="BH258" s="505">
        <f t="shared" si="254"/>
        <v>0</v>
      </c>
      <c r="BI258" s="505">
        <f t="shared" si="254"/>
        <v>0</v>
      </c>
      <c r="BJ258" s="505">
        <f t="shared" si="254"/>
        <v>0</v>
      </c>
      <c r="BK258" s="505">
        <f t="shared" si="254"/>
        <v>0</v>
      </c>
      <c r="BL258" s="505">
        <f t="shared" si="254"/>
        <v>0</v>
      </c>
      <c r="BM258" s="505">
        <f t="shared" si="254"/>
        <v>0</v>
      </c>
      <c r="BN258" s="505">
        <f t="shared" si="254"/>
        <v>0</v>
      </c>
      <c r="BO258" s="505">
        <f t="shared" si="254"/>
        <v>0</v>
      </c>
      <c r="BP258" s="505">
        <f t="shared" si="254"/>
        <v>0</v>
      </c>
      <c r="BQ258" s="505">
        <f t="shared" si="254"/>
        <v>0</v>
      </c>
      <c r="BR258" s="505">
        <f t="shared" ref="BR258:CS258" si="255">BR255-BR256+BR257</f>
        <v>0</v>
      </c>
      <c r="BS258" s="505">
        <f t="shared" si="255"/>
        <v>0</v>
      </c>
      <c r="BT258" s="505">
        <f t="shared" si="255"/>
        <v>0</v>
      </c>
      <c r="BU258" s="505">
        <f t="shared" si="255"/>
        <v>0</v>
      </c>
      <c r="BV258" s="505">
        <f t="shared" si="255"/>
        <v>0</v>
      </c>
      <c r="BW258" s="505">
        <f t="shared" si="255"/>
        <v>0</v>
      </c>
      <c r="BX258" s="505">
        <f t="shared" si="255"/>
        <v>0</v>
      </c>
      <c r="BY258" s="505">
        <f t="shared" si="255"/>
        <v>0</v>
      </c>
      <c r="BZ258" s="505">
        <f t="shared" si="255"/>
        <v>0</v>
      </c>
      <c r="CA258" s="505">
        <f t="shared" si="255"/>
        <v>0</v>
      </c>
      <c r="CB258" s="505">
        <f t="shared" si="255"/>
        <v>0</v>
      </c>
      <c r="CC258" s="505">
        <f t="shared" si="255"/>
        <v>0</v>
      </c>
      <c r="CD258" s="505">
        <f t="shared" si="255"/>
        <v>0</v>
      </c>
      <c r="CE258" s="505">
        <f t="shared" si="255"/>
        <v>0</v>
      </c>
      <c r="CF258" s="505">
        <f t="shared" si="255"/>
        <v>0</v>
      </c>
      <c r="CG258" s="505">
        <f t="shared" si="255"/>
        <v>0</v>
      </c>
      <c r="CH258" s="505">
        <f t="shared" si="255"/>
        <v>0</v>
      </c>
      <c r="CI258" s="505">
        <f t="shared" si="255"/>
        <v>0</v>
      </c>
      <c r="CJ258" s="505">
        <f t="shared" si="255"/>
        <v>0</v>
      </c>
      <c r="CK258" s="505">
        <f t="shared" si="255"/>
        <v>0</v>
      </c>
      <c r="CL258" s="505">
        <f t="shared" si="255"/>
        <v>0</v>
      </c>
      <c r="CM258" s="505">
        <f t="shared" si="255"/>
        <v>0</v>
      </c>
      <c r="CN258" s="505">
        <f t="shared" si="255"/>
        <v>0</v>
      </c>
      <c r="CO258" s="505">
        <f t="shared" si="255"/>
        <v>0</v>
      </c>
      <c r="CP258" s="505">
        <f t="shared" si="255"/>
        <v>0</v>
      </c>
      <c r="CQ258" s="505">
        <f t="shared" si="255"/>
        <v>0</v>
      </c>
      <c r="CR258" s="505">
        <f t="shared" si="255"/>
        <v>0</v>
      </c>
      <c r="CS258" s="505">
        <f t="shared" si="255"/>
        <v>0</v>
      </c>
    </row>
    <row r="259" spans="3:102" s="5" customFormat="1" ht="13" hidden="1" x14ac:dyDescent="0.3">
      <c r="C259" s="51"/>
      <c r="D259" s="3"/>
      <c r="E259" s="499"/>
      <c r="F259" s="519"/>
      <c r="G259" s="510"/>
      <c r="H259" s="510"/>
      <c r="I259" s="510"/>
      <c r="J259" s="510"/>
      <c r="K259" s="510"/>
      <c r="L259" s="510"/>
      <c r="M259" s="510"/>
      <c r="N259" s="510"/>
      <c r="O259" s="510"/>
      <c r="P259" s="510"/>
      <c r="Q259" s="510"/>
      <c r="R259" s="510"/>
      <c r="S259" s="510"/>
      <c r="T259" s="510"/>
      <c r="U259" s="510"/>
      <c r="V259" s="510"/>
      <c r="W259" s="510"/>
      <c r="X259" s="510"/>
      <c r="Y259" s="510"/>
      <c r="Z259" s="510"/>
      <c r="AA259" s="510"/>
      <c r="AB259" s="510"/>
      <c r="AC259" s="510"/>
      <c r="AD259" s="510"/>
      <c r="AE259" s="510"/>
      <c r="AF259" s="510"/>
      <c r="AG259" s="510"/>
      <c r="AH259" s="510"/>
      <c r="AI259" s="510"/>
      <c r="AJ259" s="510"/>
      <c r="AK259" s="510"/>
      <c r="AL259" s="510"/>
      <c r="AM259" s="510"/>
      <c r="AN259" s="510"/>
      <c r="AO259" s="510"/>
      <c r="AP259" s="510"/>
      <c r="AQ259" s="510"/>
      <c r="AR259" s="510"/>
      <c r="AS259" s="510"/>
      <c r="AT259" s="510"/>
      <c r="AU259" s="510"/>
      <c r="AV259" s="510"/>
      <c r="AW259" s="510"/>
      <c r="AX259" s="510"/>
      <c r="AY259" s="510"/>
      <c r="AZ259" s="510"/>
      <c r="BA259" s="510"/>
      <c r="BB259" s="510"/>
      <c r="BC259" s="510"/>
      <c r="BD259" s="510"/>
      <c r="BE259" s="510"/>
      <c r="BF259" s="510"/>
      <c r="BG259" s="510"/>
      <c r="BH259" s="510"/>
      <c r="BI259" s="510"/>
      <c r="BJ259" s="510"/>
      <c r="BK259" s="510"/>
      <c r="BL259" s="510"/>
      <c r="BM259" s="510"/>
      <c r="BN259" s="510"/>
      <c r="BO259" s="510"/>
      <c r="BP259" s="510"/>
      <c r="BQ259" s="510"/>
      <c r="BR259" s="510"/>
      <c r="BS259" s="510"/>
      <c r="BT259" s="510"/>
      <c r="BU259" s="510"/>
      <c r="BV259" s="510"/>
      <c r="BW259" s="510"/>
      <c r="BX259" s="510"/>
      <c r="BY259" s="510"/>
      <c r="BZ259" s="510"/>
      <c r="CA259" s="510"/>
      <c r="CB259" s="510"/>
      <c r="CC259" s="510"/>
      <c r="CD259" s="510"/>
      <c r="CE259" s="510"/>
      <c r="CF259" s="510"/>
      <c r="CG259" s="510"/>
      <c r="CH259" s="510"/>
      <c r="CI259" s="510"/>
      <c r="CJ259" s="510"/>
      <c r="CK259" s="510"/>
      <c r="CL259" s="510"/>
      <c r="CM259" s="510"/>
      <c r="CN259" s="510"/>
      <c r="CO259" s="510"/>
      <c r="CP259" s="510"/>
      <c r="CQ259" s="510"/>
      <c r="CR259" s="510"/>
      <c r="CS259" s="510"/>
      <c r="CT259" s="12"/>
    </row>
    <row r="260" spans="3:102" hidden="1" x14ac:dyDescent="0.35">
      <c r="C260" s="221" t="s">
        <v>262</v>
      </c>
      <c r="D260" s="222"/>
      <c r="E260" s="521"/>
      <c r="F260" s="522"/>
      <c r="G260" s="523"/>
      <c r="H260" s="523"/>
      <c r="I260" s="523"/>
      <c r="J260" s="523"/>
      <c r="K260" s="523"/>
      <c r="L260" s="523"/>
      <c r="M260" s="523"/>
      <c r="N260" s="523"/>
      <c r="O260" s="523"/>
      <c r="P260" s="523"/>
      <c r="Q260" s="523"/>
      <c r="R260" s="523"/>
      <c r="S260" s="523"/>
      <c r="T260" s="523"/>
      <c r="U260" s="523"/>
      <c r="V260" s="523"/>
      <c r="W260" s="523"/>
      <c r="X260" s="523"/>
      <c r="Y260" s="523"/>
      <c r="Z260" s="523"/>
      <c r="AA260" s="523"/>
      <c r="AB260" s="523"/>
      <c r="AC260" s="523"/>
      <c r="AD260" s="523"/>
      <c r="AE260" s="523"/>
      <c r="AF260" s="523"/>
      <c r="AG260" s="523"/>
      <c r="AH260" s="523"/>
      <c r="AI260" s="523"/>
      <c r="AJ260" s="523"/>
      <c r="AK260" s="523"/>
      <c r="AL260" s="523"/>
      <c r="AM260" s="523"/>
      <c r="AN260" s="523"/>
      <c r="AO260" s="523"/>
      <c r="AP260" s="523"/>
      <c r="AQ260" s="523"/>
      <c r="AR260" s="523"/>
      <c r="AS260" s="523"/>
      <c r="AT260" s="523"/>
      <c r="AU260" s="523"/>
      <c r="AV260" s="523"/>
      <c r="AW260" s="523"/>
      <c r="AX260" s="523"/>
      <c r="AY260" s="523"/>
      <c r="AZ260" s="523"/>
      <c r="BA260" s="523"/>
      <c r="BB260" s="523"/>
      <c r="BC260" s="523"/>
      <c r="BD260" s="523"/>
      <c r="BE260" s="523"/>
      <c r="BF260" s="523"/>
      <c r="BG260" s="523"/>
      <c r="BH260" s="523"/>
      <c r="BI260" s="523"/>
      <c r="BJ260" s="523"/>
      <c r="BK260" s="523"/>
      <c r="BL260" s="523"/>
      <c r="BM260" s="523"/>
      <c r="BN260" s="523"/>
      <c r="BO260" s="523"/>
      <c r="BP260" s="523"/>
      <c r="BQ260" s="523"/>
      <c r="BR260" s="523"/>
      <c r="BS260" s="523"/>
      <c r="BT260" s="523"/>
      <c r="BU260" s="523"/>
      <c r="BV260" s="523"/>
      <c r="BW260" s="523"/>
      <c r="BX260" s="523"/>
      <c r="BY260" s="523"/>
      <c r="BZ260" s="523"/>
      <c r="CA260" s="523"/>
      <c r="CB260" s="523"/>
      <c r="CC260" s="523"/>
      <c r="CD260" s="523"/>
      <c r="CE260" s="523"/>
      <c r="CF260" s="523"/>
      <c r="CG260" s="523"/>
      <c r="CH260" s="523"/>
      <c r="CI260" s="523"/>
      <c r="CJ260" s="523"/>
      <c r="CK260" s="523"/>
      <c r="CL260" s="523"/>
      <c r="CM260" s="523"/>
      <c r="CN260" s="523"/>
      <c r="CO260" s="523"/>
      <c r="CP260" s="523"/>
      <c r="CQ260" s="523"/>
      <c r="CR260" s="523"/>
      <c r="CS260" s="523"/>
      <c r="CT260" s="56"/>
    </row>
    <row r="261" spans="3:102" s="5" customFormat="1" ht="13" hidden="1" x14ac:dyDescent="0.3">
      <c r="C261" s="51"/>
      <c r="D261" s="3"/>
      <c r="E261" s="519"/>
      <c r="F261" s="519"/>
      <c r="G261" s="510"/>
      <c r="H261" s="510"/>
      <c r="I261" s="510"/>
      <c r="J261" s="510"/>
      <c r="K261" s="510"/>
      <c r="L261" s="510"/>
      <c r="M261" s="510"/>
      <c r="N261" s="510"/>
      <c r="O261" s="510"/>
      <c r="P261" s="510"/>
      <c r="Q261" s="510"/>
      <c r="R261" s="510"/>
      <c r="S261" s="510"/>
      <c r="T261" s="510"/>
      <c r="U261" s="510"/>
      <c r="V261" s="510"/>
      <c r="W261" s="510"/>
      <c r="X261" s="510"/>
      <c r="Y261" s="510"/>
      <c r="Z261" s="510"/>
      <c r="AA261" s="510"/>
      <c r="AB261" s="510"/>
      <c r="AC261" s="510"/>
      <c r="AD261" s="510"/>
      <c r="AE261" s="510"/>
      <c r="AF261" s="510"/>
      <c r="AG261" s="510"/>
      <c r="AH261" s="510"/>
      <c r="AI261" s="510"/>
      <c r="AJ261" s="510"/>
      <c r="AK261" s="510"/>
      <c r="AL261" s="510"/>
      <c r="AM261" s="510"/>
      <c r="AN261" s="510"/>
      <c r="AO261" s="510"/>
      <c r="AP261" s="510"/>
      <c r="AQ261" s="510"/>
      <c r="AR261" s="510"/>
      <c r="AS261" s="510"/>
      <c r="AT261" s="510"/>
      <c r="AU261" s="510"/>
      <c r="AV261" s="510"/>
      <c r="AW261" s="510"/>
      <c r="AX261" s="510"/>
      <c r="AY261" s="510"/>
      <c r="AZ261" s="510"/>
      <c r="BA261" s="510"/>
      <c r="BB261" s="510"/>
      <c r="BC261" s="510"/>
      <c r="BD261" s="510"/>
      <c r="BE261" s="510"/>
      <c r="BF261" s="510"/>
      <c r="BG261" s="510"/>
      <c r="BH261" s="510"/>
      <c r="BI261" s="510"/>
      <c r="BJ261" s="510"/>
      <c r="BK261" s="510"/>
      <c r="BL261" s="510"/>
      <c r="BM261" s="510"/>
      <c r="BN261" s="510"/>
      <c r="BO261" s="510"/>
      <c r="BP261" s="510"/>
      <c r="BQ261" s="510"/>
      <c r="BR261" s="510"/>
      <c r="BS261" s="510"/>
      <c r="BT261" s="510"/>
      <c r="BU261" s="510"/>
      <c r="BV261" s="510"/>
      <c r="BW261" s="510"/>
      <c r="BX261" s="510"/>
      <c r="BY261" s="510"/>
      <c r="BZ261" s="510"/>
      <c r="CA261" s="510"/>
      <c r="CB261" s="510"/>
      <c r="CC261" s="510"/>
      <c r="CD261" s="510"/>
      <c r="CE261" s="510"/>
      <c r="CF261" s="510"/>
      <c r="CG261" s="510"/>
      <c r="CH261" s="510"/>
      <c r="CI261" s="510"/>
      <c r="CJ261" s="510"/>
      <c r="CK261" s="510"/>
      <c r="CL261" s="510"/>
      <c r="CM261" s="510"/>
      <c r="CN261" s="510"/>
      <c r="CO261" s="510"/>
      <c r="CP261" s="510"/>
      <c r="CQ261" s="510"/>
      <c r="CR261" s="510"/>
      <c r="CS261" s="510"/>
      <c r="CT261" s="12"/>
    </row>
    <row r="262" spans="3:102" s="69" customFormat="1" ht="13" hidden="1" x14ac:dyDescent="0.3">
      <c r="C262" s="89" t="str">
        <f>C10</f>
        <v>A.1. Total Initial investment costs</v>
      </c>
      <c r="D262" s="71"/>
      <c r="E262" s="517">
        <f>G262+NPV(G.Asm!$F$76,H262:INDEX(H262:CS262,RP))</f>
        <v>0</v>
      </c>
      <c r="F262" s="517">
        <f t="shared" ref="F262:F268" si="256">SUMIF($G$4:$CS$4,"&lt;="&amp;RP,G262:CS262)</f>
        <v>0</v>
      </c>
      <c r="G262" s="518">
        <f t="shared" ref="G262:AL262" si="257">G10</f>
        <v>0</v>
      </c>
      <c r="H262" s="518">
        <f t="shared" si="257"/>
        <v>0</v>
      </c>
      <c r="I262" s="518">
        <f t="shared" si="257"/>
        <v>0</v>
      </c>
      <c r="J262" s="518">
        <f t="shared" si="257"/>
        <v>0</v>
      </c>
      <c r="K262" s="518">
        <f t="shared" si="257"/>
        <v>0</v>
      </c>
      <c r="L262" s="518">
        <f t="shared" si="257"/>
        <v>0</v>
      </c>
      <c r="M262" s="518">
        <f t="shared" si="257"/>
        <v>0</v>
      </c>
      <c r="N262" s="518">
        <f t="shared" si="257"/>
        <v>0</v>
      </c>
      <c r="O262" s="518">
        <f t="shared" si="257"/>
        <v>0</v>
      </c>
      <c r="P262" s="518">
        <f t="shared" si="257"/>
        <v>0</v>
      </c>
      <c r="Q262" s="518">
        <f t="shared" si="257"/>
        <v>0</v>
      </c>
      <c r="R262" s="518">
        <f t="shared" si="257"/>
        <v>0</v>
      </c>
      <c r="S262" s="518">
        <f t="shared" si="257"/>
        <v>0</v>
      </c>
      <c r="T262" s="518">
        <f t="shared" si="257"/>
        <v>0</v>
      </c>
      <c r="U262" s="518">
        <f t="shared" si="257"/>
        <v>0</v>
      </c>
      <c r="V262" s="518">
        <f t="shared" si="257"/>
        <v>0</v>
      </c>
      <c r="W262" s="518">
        <f t="shared" si="257"/>
        <v>0</v>
      </c>
      <c r="X262" s="518">
        <f t="shared" si="257"/>
        <v>0</v>
      </c>
      <c r="Y262" s="518">
        <f t="shared" si="257"/>
        <v>0</v>
      </c>
      <c r="Z262" s="518">
        <f t="shared" si="257"/>
        <v>0</v>
      </c>
      <c r="AA262" s="518">
        <f t="shared" si="257"/>
        <v>0</v>
      </c>
      <c r="AB262" s="518">
        <f t="shared" si="257"/>
        <v>0</v>
      </c>
      <c r="AC262" s="518">
        <f t="shared" si="257"/>
        <v>0</v>
      </c>
      <c r="AD262" s="518">
        <f t="shared" si="257"/>
        <v>0</v>
      </c>
      <c r="AE262" s="518">
        <f t="shared" si="257"/>
        <v>0</v>
      </c>
      <c r="AF262" s="518">
        <f t="shared" si="257"/>
        <v>0</v>
      </c>
      <c r="AG262" s="518">
        <f t="shared" si="257"/>
        <v>0</v>
      </c>
      <c r="AH262" s="518">
        <f t="shared" si="257"/>
        <v>0</v>
      </c>
      <c r="AI262" s="518">
        <f t="shared" si="257"/>
        <v>0</v>
      </c>
      <c r="AJ262" s="518">
        <f t="shared" si="257"/>
        <v>0</v>
      </c>
      <c r="AK262" s="518">
        <f t="shared" si="257"/>
        <v>0</v>
      </c>
      <c r="AL262" s="518">
        <f t="shared" si="257"/>
        <v>0</v>
      </c>
      <c r="AM262" s="518">
        <f t="shared" ref="AM262:BR262" si="258">AM10</f>
        <v>0</v>
      </c>
      <c r="AN262" s="518">
        <f t="shared" si="258"/>
        <v>0</v>
      </c>
      <c r="AO262" s="518">
        <f t="shared" si="258"/>
        <v>0</v>
      </c>
      <c r="AP262" s="518">
        <f t="shared" si="258"/>
        <v>0</v>
      </c>
      <c r="AQ262" s="518">
        <f t="shared" si="258"/>
        <v>0</v>
      </c>
      <c r="AR262" s="518">
        <f t="shared" si="258"/>
        <v>0</v>
      </c>
      <c r="AS262" s="518">
        <f t="shared" si="258"/>
        <v>0</v>
      </c>
      <c r="AT262" s="518">
        <f t="shared" si="258"/>
        <v>0</v>
      </c>
      <c r="AU262" s="518">
        <f t="shared" si="258"/>
        <v>0</v>
      </c>
      <c r="AV262" s="518">
        <f t="shared" si="258"/>
        <v>0</v>
      </c>
      <c r="AW262" s="518">
        <f t="shared" si="258"/>
        <v>0</v>
      </c>
      <c r="AX262" s="518">
        <f t="shared" si="258"/>
        <v>0</v>
      </c>
      <c r="AY262" s="518">
        <f t="shared" si="258"/>
        <v>0</v>
      </c>
      <c r="AZ262" s="518">
        <f t="shared" si="258"/>
        <v>0</v>
      </c>
      <c r="BA262" s="518">
        <f t="shared" si="258"/>
        <v>0</v>
      </c>
      <c r="BB262" s="518">
        <f t="shared" si="258"/>
        <v>0</v>
      </c>
      <c r="BC262" s="518">
        <f t="shared" si="258"/>
        <v>0</v>
      </c>
      <c r="BD262" s="518">
        <f t="shared" si="258"/>
        <v>0</v>
      </c>
      <c r="BE262" s="518">
        <f t="shared" si="258"/>
        <v>0</v>
      </c>
      <c r="BF262" s="518">
        <f t="shared" si="258"/>
        <v>0</v>
      </c>
      <c r="BG262" s="518">
        <f t="shared" si="258"/>
        <v>0</v>
      </c>
      <c r="BH262" s="518">
        <f t="shared" si="258"/>
        <v>0</v>
      </c>
      <c r="BI262" s="518">
        <f t="shared" si="258"/>
        <v>0</v>
      </c>
      <c r="BJ262" s="518">
        <f t="shared" si="258"/>
        <v>0</v>
      </c>
      <c r="BK262" s="518">
        <f t="shared" si="258"/>
        <v>0</v>
      </c>
      <c r="BL262" s="518">
        <f t="shared" si="258"/>
        <v>0</v>
      </c>
      <c r="BM262" s="518">
        <f t="shared" si="258"/>
        <v>0</v>
      </c>
      <c r="BN262" s="518">
        <f t="shared" si="258"/>
        <v>0</v>
      </c>
      <c r="BO262" s="518">
        <f t="shared" si="258"/>
        <v>0</v>
      </c>
      <c r="BP262" s="518">
        <f t="shared" si="258"/>
        <v>0</v>
      </c>
      <c r="BQ262" s="518">
        <f t="shared" si="258"/>
        <v>0</v>
      </c>
      <c r="BR262" s="518">
        <f t="shared" si="258"/>
        <v>0</v>
      </c>
      <c r="BS262" s="518">
        <f t="shared" ref="BS262:CS262" si="259">BS10</f>
        <v>0</v>
      </c>
      <c r="BT262" s="518">
        <f t="shared" si="259"/>
        <v>0</v>
      </c>
      <c r="BU262" s="518">
        <f t="shared" si="259"/>
        <v>0</v>
      </c>
      <c r="BV262" s="518">
        <f t="shared" si="259"/>
        <v>0</v>
      </c>
      <c r="BW262" s="518">
        <f t="shared" si="259"/>
        <v>0</v>
      </c>
      <c r="BX262" s="518">
        <f t="shared" si="259"/>
        <v>0</v>
      </c>
      <c r="BY262" s="518">
        <f t="shared" si="259"/>
        <v>0</v>
      </c>
      <c r="BZ262" s="518">
        <f t="shared" si="259"/>
        <v>0</v>
      </c>
      <c r="CA262" s="518">
        <f t="shared" si="259"/>
        <v>0</v>
      </c>
      <c r="CB262" s="518">
        <f t="shared" si="259"/>
        <v>0</v>
      </c>
      <c r="CC262" s="518">
        <f t="shared" si="259"/>
        <v>0</v>
      </c>
      <c r="CD262" s="518">
        <f t="shared" si="259"/>
        <v>0</v>
      </c>
      <c r="CE262" s="518">
        <f t="shared" si="259"/>
        <v>0</v>
      </c>
      <c r="CF262" s="518">
        <f t="shared" si="259"/>
        <v>0</v>
      </c>
      <c r="CG262" s="518">
        <f t="shared" si="259"/>
        <v>0</v>
      </c>
      <c r="CH262" s="518">
        <f t="shared" si="259"/>
        <v>0</v>
      </c>
      <c r="CI262" s="518">
        <f t="shared" si="259"/>
        <v>0</v>
      </c>
      <c r="CJ262" s="518">
        <f t="shared" si="259"/>
        <v>0</v>
      </c>
      <c r="CK262" s="518">
        <f t="shared" si="259"/>
        <v>0</v>
      </c>
      <c r="CL262" s="518">
        <f t="shared" si="259"/>
        <v>0</v>
      </c>
      <c r="CM262" s="518">
        <f t="shared" si="259"/>
        <v>0</v>
      </c>
      <c r="CN262" s="518">
        <f t="shared" si="259"/>
        <v>0</v>
      </c>
      <c r="CO262" s="518">
        <f t="shared" si="259"/>
        <v>0</v>
      </c>
      <c r="CP262" s="518">
        <f t="shared" si="259"/>
        <v>0</v>
      </c>
      <c r="CQ262" s="518">
        <f t="shared" si="259"/>
        <v>0</v>
      </c>
      <c r="CR262" s="518">
        <f t="shared" si="259"/>
        <v>0</v>
      </c>
      <c r="CS262" s="518">
        <f t="shared" si="259"/>
        <v>0</v>
      </c>
      <c r="CT262" s="70"/>
    </row>
    <row r="263" spans="3:102" s="69" customFormat="1" ht="13" hidden="1" x14ac:dyDescent="0.3">
      <c r="C263" s="89" t="str">
        <f>C26</f>
        <v>A.2. Total replacement costs (reinvestment costs)</v>
      </c>
      <c r="D263" s="71"/>
      <c r="E263" s="517">
        <f>G263+NPV(G.Asm!$F$76,H263:INDEX(H263:CS263,RP))</f>
        <v>0</v>
      </c>
      <c r="F263" s="517">
        <f>SUMIF($G$4:$CS$4,"&lt;="&amp;RP,G263:CS263)</f>
        <v>0</v>
      </c>
      <c r="G263" s="518">
        <f t="shared" ref="G263:AL263" si="260">G26</f>
        <v>0</v>
      </c>
      <c r="H263" s="518">
        <f t="shared" si="260"/>
        <v>0</v>
      </c>
      <c r="I263" s="518">
        <f t="shared" si="260"/>
        <v>0</v>
      </c>
      <c r="J263" s="518">
        <f t="shared" si="260"/>
        <v>0</v>
      </c>
      <c r="K263" s="518">
        <f t="shared" si="260"/>
        <v>0</v>
      </c>
      <c r="L263" s="518">
        <f t="shared" si="260"/>
        <v>0</v>
      </c>
      <c r="M263" s="518">
        <f t="shared" si="260"/>
        <v>0</v>
      </c>
      <c r="N263" s="518">
        <f t="shared" si="260"/>
        <v>0</v>
      </c>
      <c r="O263" s="518">
        <f t="shared" si="260"/>
        <v>0</v>
      </c>
      <c r="P263" s="518">
        <f t="shared" si="260"/>
        <v>0</v>
      </c>
      <c r="Q263" s="518">
        <f t="shared" si="260"/>
        <v>0</v>
      </c>
      <c r="R263" s="518">
        <f t="shared" si="260"/>
        <v>0</v>
      </c>
      <c r="S263" s="518">
        <f t="shared" si="260"/>
        <v>0</v>
      </c>
      <c r="T263" s="518">
        <f t="shared" si="260"/>
        <v>0</v>
      </c>
      <c r="U263" s="518">
        <f t="shared" si="260"/>
        <v>0</v>
      </c>
      <c r="V263" s="518">
        <f t="shared" si="260"/>
        <v>0</v>
      </c>
      <c r="W263" s="518">
        <f t="shared" si="260"/>
        <v>0</v>
      </c>
      <c r="X263" s="518">
        <f t="shared" si="260"/>
        <v>0</v>
      </c>
      <c r="Y263" s="518">
        <f t="shared" si="260"/>
        <v>0</v>
      </c>
      <c r="Z263" s="518">
        <f t="shared" si="260"/>
        <v>0</v>
      </c>
      <c r="AA263" s="518">
        <f t="shared" si="260"/>
        <v>0</v>
      </c>
      <c r="AB263" s="518">
        <f t="shared" si="260"/>
        <v>0</v>
      </c>
      <c r="AC263" s="518">
        <f t="shared" si="260"/>
        <v>0</v>
      </c>
      <c r="AD263" s="518">
        <f t="shared" si="260"/>
        <v>0</v>
      </c>
      <c r="AE263" s="518">
        <f t="shared" si="260"/>
        <v>0</v>
      </c>
      <c r="AF263" s="518">
        <f t="shared" si="260"/>
        <v>0</v>
      </c>
      <c r="AG263" s="518">
        <f t="shared" si="260"/>
        <v>0</v>
      </c>
      <c r="AH263" s="518">
        <f t="shared" si="260"/>
        <v>0</v>
      </c>
      <c r="AI263" s="518">
        <f t="shared" si="260"/>
        <v>0</v>
      </c>
      <c r="AJ263" s="518">
        <f t="shared" si="260"/>
        <v>0</v>
      </c>
      <c r="AK263" s="518">
        <f t="shared" si="260"/>
        <v>0</v>
      </c>
      <c r="AL263" s="518">
        <f t="shared" si="260"/>
        <v>0</v>
      </c>
      <c r="AM263" s="518">
        <f t="shared" ref="AM263:BR263" si="261">AM26</f>
        <v>0</v>
      </c>
      <c r="AN263" s="518">
        <f t="shared" si="261"/>
        <v>0</v>
      </c>
      <c r="AO263" s="518">
        <f t="shared" si="261"/>
        <v>0</v>
      </c>
      <c r="AP263" s="518">
        <f t="shared" si="261"/>
        <v>0</v>
      </c>
      <c r="AQ263" s="518">
        <f t="shared" si="261"/>
        <v>0</v>
      </c>
      <c r="AR263" s="518">
        <f t="shared" si="261"/>
        <v>0</v>
      </c>
      <c r="AS263" s="518">
        <f t="shared" si="261"/>
        <v>0</v>
      </c>
      <c r="AT263" s="518">
        <f t="shared" si="261"/>
        <v>0</v>
      </c>
      <c r="AU263" s="518">
        <f t="shared" si="261"/>
        <v>0</v>
      </c>
      <c r="AV263" s="518">
        <f t="shared" si="261"/>
        <v>0</v>
      </c>
      <c r="AW263" s="518">
        <f t="shared" si="261"/>
        <v>0</v>
      </c>
      <c r="AX263" s="518">
        <f t="shared" si="261"/>
        <v>0</v>
      </c>
      <c r="AY263" s="518">
        <f t="shared" si="261"/>
        <v>0</v>
      </c>
      <c r="AZ263" s="518">
        <f t="shared" si="261"/>
        <v>0</v>
      </c>
      <c r="BA263" s="518">
        <f t="shared" si="261"/>
        <v>0</v>
      </c>
      <c r="BB263" s="518">
        <f t="shared" si="261"/>
        <v>0</v>
      </c>
      <c r="BC263" s="518">
        <f t="shared" si="261"/>
        <v>0</v>
      </c>
      <c r="BD263" s="518">
        <f t="shared" si="261"/>
        <v>0</v>
      </c>
      <c r="BE263" s="518">
        <f t="shared" si="261"/>
        <v>0</v>
      </c>
      <c r="BF263" s="518">
        <f t="shared" si="261"/>
        <v>0</v>
      </c>
      <c r="BG263" s="518">
        <f t="shared" si="261"/>
        <v>0</v>
      </c>
      <c r="BH263" s="518">
        <f t="shared" si="261"/>
        <v>0</v>
      </c>
      <c r="BI263" s="518">
        <f t="shared" si="261"/>
        <v>0</v>
      </c>
      <c r="BJ263" s="518">
        <f t="shared" si="261"/>
        <v>0</v>
      </c>
      <c r="BK263" s="518">
        <f t="shared" si="261"/>
        <v>0</v>
      </c>
      <c r="BL263" s="518">
        <f t="shared" si="261"/>
        <v>0</v>
      </c>
      <c r="BM263" s="518">
        <f t="shared" si="261"/>
        <v>0</v>
      </c>
      <c r="BN263" s="518">
        <f t="shared" si="261"/>
        <v>0</v>
      </c>
      <c r="BO263" s="518">
        <f t="shared" si="261"/>
        <v>0</v>
      </c>
      <c r="BP263" s="518">
        <f t="shared" si="261"/>
        <v>0</v>
      </c>
      <c r="BQ263" s="518">
        <f t="shared" si="261"/>
        <v>0</v>
      </c>
      <c r="BR263" s="518">
        <f t="shared" si="261"/>
        <v>0</v>
      </c>
      <c r="BS263" s="518">
        <f t="shared" ref="BS263:CS263" si="262">BS26</f>
        <v>0</v>
      </c>
      <c r="BT263" s="518">
        <f t="shared" si="262"/>
        <v>0</v>
      </c>
      <c r="BU263" s="518">
        <f t="shared" si="262"/>
        <v>0</v>
      </c>
      <c r="BV263" s="518">
        <f t="shared" si="262"/>
        <v>0</v>
      </c>
      <c r="BW263" s="518">
        <f t="shared" si="262"/>
        <v>0</v>
      </c>
      <c r="BX263" s="518">
        <f t="shared" si="262"/>
        <v>0</v>
      </c>
      <c r="BY263" s="518">
        <f t="shared" si="262"/>
        <v>0</v>
      </c>
      <c r="BZ263" s="518">
        <f t="shared" si="262"/>
        <v>0</v>
      </c>
      <c r="CA263" s="518">
        <f t="shared" si="262"/>
        <v>0</v>
      </c>
      <c r="CB263" s="518">
        <f t="shared" si="262"/>
        <v>0</v>
      </c>
      <c r="CC263" s="518">
        <f t="shared" si="262"/>
        <v>0</v>
      </c>
      <c r="CD263" s="518">
        <f t="shared" si="262"/>
        <v>0</v>
      </c>
      <c r="CE263" s="518">
        <f t="shared" si="262"/>
        <v>0</v>
      </c>
      <c r="CF263" s="518">
        <f t="shared" si="262"/>
        <v>0</v>
      </c>
      <c r="CG263" s="518">
        <f t="shared" si="262"/>
        <v>0</v>
      </c>
      <c r="CH263" s="518">
        <f t="shared" si="262"/>
        <v>0</v>
      </c>
      <c r="CI263" s="518">
        <f t="shared" si="262"/>
        <v>0</v>
      </c>
      <c r="CJ263" s="518">
        <f t="shared" si="262"/>
        <v>0</v>
      </c>
      <c r="CK263" s="518">
        <f t="shared" si="262"/>
        <v>0</v>
      </c>
      <c r="CL263" s="518">
        <f t="shared" si="262"/>
        <v>0</v>
      </c>
      <c r="CM263" s="518">
        <f t="shared" si="262"/>
        <v>0</v>
      </c>
      <c r="CN263" s="518">
        <f t="shared" si="262"/>
        <v>0</v>
      </c>
      <c r="CO263" s="518">
        <f t="shared" si="262"/>
        <v>0</v>
      </c>
      <c r="CP263" s="518">
        <f t="shared" si="262"/>
        <v>0</v>
      </c>
      <c r="CQ263" s="518">
        <f t="shared" si="262"/>
        <v>0</v>
      </c>
      <c r="CR263" s="518">
        <f t="shared" si="262"/>
        <v>0</v>
      </c>
      <c r="CS263" s="518">
        <f t="shared" si="262"/>
        <v>0</v>
      </c>
      <c r="CT263" s="70"/>
    </row>
    <row r="264" spans="3:102" s="69" customFormat="1" ht="13" hidden="1" x14ac:dyDescent="0.3">
      <c r="C264" s="89" t="str">
        <f>C40</f>
        <v>B. Residual value</v>
      </c>
      <c r="D264" s="71"/>
      <c r="E264" s="517">
        <f>G264+NPV(G.Asm!$F$76,H264:INDEX(H264:CS264,RP))</f>
        <v>0</v>
      </c>
      <c r="F264" s="517">
        <f t="shared" si="256"/>
        <v>0</v>
      </c>
      <c r="G264" s="518">
        <f t="shared" ref="G264:AL264" si="263">G40</f>
        <v>0</v>
      </c>
      <c r="H264" s="518">
        <f t="shared" si="263"/>
        <v>0</v>
      </c>
      <c r="I264" s="518">
        <f t="shared" si="263"/>
        <v>0</v>
      </c>
      <c r="J264" s="518">
        <f t="shared" si="263"/>
        <v>0</v>
      </c>
      <c r="K264" s="518">
        <f t="shared" si="263"/>
        <v>0</v>
      </c>
      <c r="L264" s="518">
        <f t="shared" si="263"/>
        <v>0</v>
      </c>
      <c r="M264" s="518">
        <f t="shared" si="263"/>
        <v>0</v>
      </c>
      <c r="N264" s="518">
        <f t="shared" si="263"/>
        <v>0</v>
      </c>
      <c r="O264" s="518">
        <f t="shared" si="263"/>
        <v>0</v>
      </c>
      <c r="P264" s="518">
        <f t="shared" si="263"/>
        <v>0</v>
      </c>
      <c r="Q264" s="518">
        <f t="shared" si="263"/>
        <v>0</v>
      </c>
      <c r="R264" s="518">
        <f t="shared" si="263"/>
        <v>0</v>
      </c>
      <c r="S264" s="518">
        <f t="shared" si="263"/>
        <v>0</v>
      </c>
      <c r="T264" s="518">
        <f t="shared" si="263"/>
        <v>0</v>
      </c>
      <c r="U264" s="518">
        <f t="shared" si="263"/>
        <v>0</v>
      </c>
      <c r="V264" s="518">
        <f t="shared" si="263"/>
        <v>0</v>
      </c>
      <c r="W264" s="518">
        <f t="shared" si="263"/>
        <v>0</v>
      </c>
      <c r="X264" s="518">
        <f t="shared" si="263"/>
        <v>0</v>
      </c>
      <c r="Y264" s="518">
        <f t="shared" si="263"/>
        <v>0</v>
      </c>
      <c r="Z264" s="518">
        <f t="shared" si="263"/>
        <v>0</v>
      </c>
      <c r="AA264" s="518">
        <f t="shared" si="263"/>
        <v>0</v>
      </c>
      <c r="AB264" s="518">
        <f t="shared" si="263"/>
        <v>0</v>
      </c>
      <c r="AC264" s="518">
        <f t="shared" si="263"/>
        <v>0</v>
      </c>
      <c r="AD264" s="518">
        <f t="shared" si="263"/>
        <v>0</v>
      </c>
      <c r="AE264" s="518">
        <f t="shared" si="263"/>
        <v>0</v>
      </c>
      <c r="AF264" s="518">
        <f t="shared" si="263"/>
        <v>0</v>
      </c>
      <c r="AG264" s="518">
        <f t="shared" si="263"/>
        <v>0</v>
      </c>
      <c r="AH264" s="518">
        <f t="shared" si="263"/>
        <v>0</v>
      </c>
      <c r="AI264" s="518">
        <f t="shared" si="263"/>
        <v>0</v>
      </c>
      <c r="AJ264" s="518">
        <f t="shared" si="263"/>
        <v>0</v>
      </c>
      <c r="AK264" s="518">
        <f t="shared" si="263"/>
        <v>0</v>
      </c>
      <c r="AL264" s="518">
        <f t="shared" si="263"/>
        <v>0</v>
      </c>
      <c r="AM264" s="518">
        <f t="shared" ref="AM264:BR264" si="264">AM40</f>
        <v>0</v>
      </c>
      <c r="AN264" s="518">
        <f t="shared" si="264"/>
        <v>0</v>
      </c>
      <c r="AO264" s="518">
        <f t="shared" si="264"/>
        <v>0</v>
      </c>
      <c r="AP264" s="518">
        <f t="shared" si="264"/>
        <v>0</v>
      </c>
      <c r="AQ264" s="518">
        <f t="shared" si="264"/>
        <v>0</v>
      </c>
      <c r="AR264" s="518">
        <f t="shared" si="264"/>
        <v>0</v>
      </c>
      <c r="AS264" s="518">
        <f t="shared" si="264"/>
        <v>0</v>
      </c>
      <c r="AT264" s="518">
        <f t="shared" si="264"/>
        <v>0</v>
      </c>
      <c r="AU264" s="518">
        <f t="shared" si="264"/>
        <v>0</v>
      </c>
      <c r="AV264" s="518">
        <f t="shared" si="264"/>
        <v>0</v>
      </c>
      <c r="AW264" s="518">
        <f t="shared" si="264"/>
        <v>0</v>
      </c>
      <c r="AX264" s="518">
        <f t="shared" si="264"/>
        <v>0</v>
      </c>
      <c r="AY264" s="518">
        <f t="shared" si="264"/>
        <v>0</v>
      </c>
      <c r="AZ264" s="518">
        <f t="shared" si="264"/>
        <v>0</v>
      </c>
      <c r="BA264" s="518">
        <f t="shared" si="264"/>
        <v>0</v>
      </c>
      <c r="BB264" s="518">
        <f t="shared" si="264"/>
        <v>0</v>
      </c>
      <c r="BC264" s="518">
        <f t="shared" si="264"/>
        <v>0</v>
      </c>
      <c r="BD264" s="518">
        <f t="shared" si="264"/>
        <v>0</v>
      </c>
      <c r="BE264" s="518">
        <f t="shared" si="264"/>
        <v>0</v>
      </c>
      <c r="BF264" s="518">
        <f t="shared" si="264"/>
        <v>0</v>
      </c>
      <c r="BG264" s="518">
        <f t="shared" si="264"/>
        <v>0</v>
      </c>
      <c r="BH264" s="518">
        <f t="shared" si="264"/>
        <v>0</v>
      </c>
      <c r="BI264" s="518">
        <f t="shared" si="264"/>
        <v>0</v>
      </c>
      <c r="BJ264" s="518">
        <f t="shared" si="264"/>
        <v>0</v>
      </c>
      <c r="BK264" s="518">
        <f t="shared" si="264"/>
        <v>0</v>
      </c>
      <c r="BL264" s="518">
        <f t="shared" si="264"/>
        <v>0</v>
      </c>
      <c r="BM264" s="518">
        <f t="shared" si="264"/>
        <v>0</v>
      </c>
      <c r="BN264" s="518">
        <f t="shared" si="264"/>
        <v>0</v>
      </c>
      <c r="BO264" s="518">
        <f t="shared" si="264"/>
        <v>0</v>
      </c>
      <c r="BP264" s="518">
        <f t="shared" si="264"/>
        <v>0</v>
      </c>
      <c r="BQ264" s="518">
        <f t="shared" si="264"/>
        <v>0</v>
      </c>
      <c r="BR264" s="518">
        <f t="shared" si="264"/>
        <v>0</v>
      </c>
      <c r="BS264" s="518">
        <f t="shared" ref="BS264:CS264" si="265">BS40</f>
        <v>0</v>
      </c>
      <c r="BT264" s="518">
        <f t="shared" si="265"/>
        <v>0</v>
      </c>
      <c r="BU264" s="518">
        <f t="shared" si="265"/>
        <v>0</v>
      </c>
      <c r="BV264" s="518">
        <f t="shared" si="265"/>
        <v>0</v>
      </c>
      <c r="BW264" s="518">
        <f t="shared" si="265"/>
        <v>0</v>
      </c>
      <c r="BX264" s="518">
        <f t="shared" si="265"/>
        <v>0</v>
      </c>
      <c r="BY264" s="518">
        <f t="shared" si="265"/>
        <v>0</v>
      </c>
      <c r="BZ264" s="518">
        <f t="shared" si="265"/>
        <v>0</v>
      </c>
      <c r="CA264" s="518">
        <f t="shared" si="265"/>
        <v>0</v>
      </c>
      <c r="CB264" s="518">
        <f t="shared" si="265"/>
        <v>0</v>
      </c>
      <c r="CC264" s="518">
        <f t="shared" si="265"/>
        <v>0</v>
      </c>
      <c r="CD264" s="518">
        <f t="shared" si="265"/>
        <v>0</v>
      </c>
      <c r="CE264" s="518">
        <f t="shared" si="265"/>
        <v>0</v>
      </c>
      <c r="CF264" s="518">
        <f t="shared" si="265"/>
        <v>0</v>
      </c>
      <c r="CG264" s="518">
        <f t="shared" si="265"/>
        <v>0</v>
      </c>
      <c r="CH264" s="518">
        <f t="shared" si="265"/>
        <v>0</v>
      </c>
      <c r="CI264" s="518">
        <f t="shared" si="265"/>
        <v>0</v>
      </c>
      <c r="CJ264" s="518">
        <f t="shared" si="265"/>
        <v>0</v>
      </c>
      <c r="CK264" s="518">
        <f t="shared" si="265"/>
        <v>0</v>
      </c>
      <c r="CL264" s="518">
        <f t="shared" si="265"/>
        <v>0</v>
      </c>
      <c r="CM264" s="518">
        <f t="shared" si="265"/>
        <v>0</v>
      </c>
      <c r="CN264" s="518">
        <f t="shared" si="265"/>
        <v>0</v>
      </c>
      <c r="CO264" s="518">
        <f t="shared" si="265"/>
        <v>0</v>
      </c>
      <c r="CP264" s="518">
        <f t="shared" si="265"/>
        <v>0</v>
      </c>
      <c r="CQ264" s="518">
        <f t="shared" si="265"/>
        <v>0</v>
      </c>
      <c r="CR264" s="518">
        <f t="shared" si="265"/>
        <v>0</v>
      </c>
      <c r="CS264" s="518">
        <f t="shared" si="265"/>
        <v>0</v>
      </c>
      <c r="CT264" s="70"/>
    </row>
    <row r="265" spans="3:102" s="69" customFormat="1" ht="13" hidden="1" x14ac:dyDescent="0.3">
      <c r="C265" s="89" t="str">
        <f>C44</f>
        <v>C. Total operating and maintenance costs</v>
      </c>
      <c r="D265" s="71"/>
      <c r="E265" s="517">
        <f>G265+NPV(G.Asm!$F$76,H265:INDEX(H265:CS265,RP))</f>
        <v>0</v>
      </c>
      <c r="F265" s="517">
        <f t="shared" si="256"/>
        <v>0</v>
      </c>
      <c r="G265" s="518">
        <f t="shared" ref="G265:AL265" si="266">G44</f>
        <v>0</v>
      </c>
      <c r="H265" s="518">
        <f t="shared" si="266"/>
        <v>0</v>
      </c>
      <c r="I265" s="518">
        <f t="shared" si="266"/>
        <v>0</v>
      </c>
      <c r="J265" s="518">
        <f t="shared" si="266"/>
        <v>0</v>
      </c>
      <c r="K265" s="518">
        <f t="shared" si="266"/>
        <v>0</v>
      </c>
      <c r="L265" s="518">
        <f t="shared" si="266"/>
        <v>0</v>
      </c>
      <c r="M265" s="518">
        <f t="shared" si="266"/>
        <v>0</v>
      </c>
      <c r="N265" s="518">
        <f t="shared" si="266"/>
        <v>0</v>
      </c>
      <c r="O265" s="518">
        <f t="shared" si="266"/>
        <v>0</v>
      </c>
      <c r="P265" s="518">
        <f t="shared" si="266"/>
        <v>0</v>
      </c>
      <c r="Q265" s="518">
        <f t="shared" si="266"/>
        <v>0</v>
      </c>
      <c r="R265" s="518">
        <f t="shared" si="266"/>
        <v>0</v>
      </c>
      <c r="S265" s="518">
        <f t="shared" si="266"/>
        <v>0</v>
      </c>
      <c r="T265" s="518">
        <f t="shared" si="266"/>
        <v>0</v>
      </c>
      <c r="U265" s="518">
        <f t="shared" si="266"/>
        <v>0</v>
      </c>
      <c r="V265" s="518">
        <f t="shared" si="266"/>
        <v>0</v>
      </c>
      <c r="W265" s="518">
        <f t="shared" si="266"/>
        <v>0</v>
      </c>
      <c r="X265" s="518">
        <f t="shared" si="266"/>
        <v>0</v>
      </c>
      <c r="Y265" s="518">
        <f t="shared" si="266"/>
        <v>0</v>
      </c>
      <c r="Z265" s="518">
        <f t="shared" si="266"/>
        <v>0</v>
      </c>
      <c r="AA265" s="518">
        <f t="shared" si="266"/>
        <v>0</v>
      </c>
      <c r="AB265" s="518">
        <f t="shared" si="266"/>
        <v>0</v>
      </c>
      <c r="AC265" s="518">
        <f t="shared" si="266"/>
        <v>0</v>
      </c>
      <c r="AD265" s="518">
        <f t="shared" si="266"/>
        <v>0</v>
      </c>
      <c r="AE265" s="518">
        <f t="shared" si="266"/>
        <v>0</v>
      </c>
      <c r="AF265" s="518">
        <f t="shared" si="266"/>
        <v>0</v>
      </c>
      <c r="AG265" s="518">
        <f t="shared" si="266"/>
        <v>0</v>
      </c>
      <c r="AH265" s="518">
        <f t="shared" si="266"/>
        <v>0</v>
      </c>
      <c r="AI265" s="518">
        <f t="shared" si="266"/>
        <v>0</v>
      </c>
      <c r="AJ265" s="518">
        <f t="shared" si="266"/>
        <v>0</v>
      </c>
      <c r="AK265" s="518">
        <f t="shared" si="266"/>
        <v>0</v>
      </c>
      <c r="AL265" s="518">
        <f t="shared" si="266"/>
        <v>0</v>
      </c>
      <c r="AM265" s="518">
        <f t="shared" ref="AM265:BR265" si="267">AM44</f>
        <v>0</v>
      </c>
      <c r="AN265" s="518">
        <f t="shared" si="267"/>
        <v>0</v>
      </c>
      <c r="AO265" s="518">
        <f t="shared" si="267"/>
        <v>0</v>
      </c>
      <c r="AP265" s="518">
        <f t="shared" si="267"/>
        <v>0</v>
      </c>
      <c r="AQ265" s="518">
        <f t="shared" si="267"/>
        <v>0</v>
      </c>
      <c r="AR265" s="518">
        <f t="shared" si="267"/>
        <v>0</v>
      </c>
      <c r="AS265" s="518">
        <f t="shared" si="267"/>
        <v>0</v>
      </c>
      <c r="AT265" s="518">
        <f t="shared" si="267"/>
        <v>0</v>
      </c>
      <c r="AU265" s="518">
        <f t="shared" si="267"/>
        <v>0</v>
      </c>
      <c r="AV265" s="518">
        <f t="shared" si="267"/>
        <v>0</v>
      </c>
      <c r="AW265" s="518">
        <f t="shared" si="267"/>
        <v>0</v>
      </c>
      <c r="AX265" s="518">
        <f t="shared" si="267"/>
        <v>0</v>
      </c>
      <c r="AY265" s="518">
        <f t="shared" si="267"/>
        <v>0</v>
      </c>
      <c r="AZ265" s="518">
        <f t="shared" si="267"/>
        <v>0</v>
      </c>
      <c r="BA265" s="518">
        <f t="shared" si="267"/>
        <v>0</v>
      </c>
      <c r="BB265" s="518">
        <f t="shared" si="267"/>
        <v>0</v>
      </c>
      <c r="BC265" s="518">
        <f t="shared" si="267"/>
        <v>0</v>
      </c>
      <c r="BD265" s="518">
        <f t="shared" si="267"/>
        <v>0</v>
      </c>
      <c r="BE265" s="518">
        <f t="shared" si="267"/>
        <v>0</v>
      </c>
      <c r="BF265" s="518">
        <f t="shared" si="267"/>
        <v>0</v>
      </c>
      <c r="BG265" s="518">
        <f t="shared" si="267"/>
        <v>0</v>
      </c>
      <c r="BH265" s="518">
        <f t="shared" si="267"/>
        <v>0</v>
      </c>
      <c r="BI265" s="518">
        <f t="shared" si="267"/>
        <v>0</v>
      </c>
      <c r="BJ265" s="518">
        <f t="shared" si="267"/>
        <v>0</v>
      </c>
      <c r="BK265" s="518">
        <f t="shared" si="267"/>
        <v>0</v>
      </c>
      <c r="BL265" s="518">
        <f t="shared" si="267"/>
        <v>0</v>
      </c>
      <c r="BM265" s="518">
        <f t="shared" si="267"/>
        <v>0</v>
      </c>
      <c r="BN265" s="518">
        <f t="shared" si="267"/>
        <v>0</v>
      </c>
      <c r="BO265" s="518">
        <f t="shared" si="267"/>
        <v>0</v>
      </c>
      <c r="BP265" s="518">
        <f t="shared" si="267"/>
        <v>0</v>
      </c>
      <c r="BQ265" s="518">
        <f t="shared" si="267"/>
        <v>0</v>
      </c>
      <c r="BR265" s="518">
        <f t="shared" si="267"/>
        <v>0</v>
      </c>
      <c r="BS265" s="518">
        <f t="shared" ref="BS265:CS265" si="268">BS44</f>
        <v>0</v>
      </c>
      <c r="BT265" s="518">
        <f t="shared" si="268"/>
        <v>0</v>
      </c>
      <c r="BU265" s="518">
        <f t="shared" si="268"/>
        <v>0</v>
      </c>
      <c r="BV265" s="518">
        <f t="shared" si="268"/>
        <v>0</v>
      </c>
      <c r="BW265" s="518">
        <f t="shared" si="268"/>
        <v>0</v>
      </c>
      <c r="BX265" s="518">
        <f t="shared" si="268"/>
        <v>0</v>
      </c>
      <c r="BY265" s="518">
        <f t="shared" si="268"/>
        <v>0</v>
      </c>
      <c r="BZ265" s="518">
        <f t="shared" si="268"/>
        <v>0</v>
      </c>
      <c r="CA265" s="518">
        <f t="shared" si="268"/>
        <v>0</v>
      </c>
      <c r="CB265" s="518">
        <f t="shared" si="268"/>
        <v>0</v>
      </c>
      <c r="CC265" s="518">
        <f t="shared" si="268"/>
        <v>0</v>
      </c>
      <c r="CD265" s="518">
        <f t="shared" si="268"/>
        <v>0</v>
      </c>
      <c r="CE265" s="518">
        <f t="shared" si="268"/>
        <v>0</v>
      </c>
      <c r="CF265" s="518">
        <f t="shared" si="268"/>
        <v>0</v>
      </c>
      <c r="CG265" s="518">
        <f t="shared" si="268"/>
        <v>0</v>
      </c>
      <c r="CH265" s="518">
        <f t="shared" si="268"/>
        <v>0</v>
      </c>
      <c r="CI265" s="518">
        <f t="shared" si="268"/>
        <v>0</v>
      </c>
      <c r="CJ265" s="518">
        <f t="shared" si="268"/>
        <v>0</v>
      </c>
      <c r="CK265" s="518">
        <f t="shared" si="268"/>
        <v>0</v>
      </c>
      <c r="CL265" s="518">
        <f t="shared" si="268"/>
        <v>0</v>
      </c>
      <c r="CM265" s="518">
        <f t="shared" si="268"/>
        <v>0</v>
      </c>
      <c r="CN265" s="518">
        <f t="shared" si="268"/>
        <v>0</v>
      </c>
      <c r="CO265" s="518">
        <f t="shared" si="268"/>
        <v>0</v>
      </c>
      <c r="CP265" s="518">
        <f t="shared" si="268"/>
        <v>0</v>
      </c>
      <c r="CQ265" s="518">
        <f t="shared" si="268"/>
        <v>0</v>
      </c>
      <c r="CR265" s="518">
        <f t="shared" si="268"/>
        <v>0</v>
      </c>
      <c r="CS265" s="518">
        <f t="shared" si="268"/>
        <v>0</v>
      </c>
      <c r="CT265" s="70"/>
    </row>
    <row r="266" spans="3:102" s="69" customFormat="1" ht="13" hidden="1" x14ac:dyDescent="0.3">
      <c r="C266" s="89" t="str">
        <f>C71</f>
        <v>F. Total revenues</v>
      </c>
      <c r="D266" s="71"/>
      <c r="E266" s="517">
        <f>G266+NPV(G.Asm!$F$76,H266:INDEX(H266:CS266,RP))</f>
        <v>0</v>
      </c>
      <c r="F266" s="517">
        <f t="shared" si="256"/>
        <v>0</v>
      </c>
      <c r="G266" s="518">
        <f t="shared" ref="G266:AL266" si="269">G71</f>
        <v>0</v>
      </c>
      <c r="H266" s="518">
        <f t="shared" si="269"/>
        <v>0</v>
      </c>
      <c r="I266" s="518">
        <f t="shared" si="269"/>
        <v>0</v>
      </c>
      <c r="J266" s="518">
        <f t="shared" si="269"/>
        <v>0</v>
      </c>
      <c r="K266" s="518">
        <f t="shared" si="269"/>
        <v>0</v>
      </c>
      <c r="L266" s="518">
        <f t="shared" si="269"/>
        <v>0</v>
      </c>
      <c r="M266" s="518">
        <f t="shared" si="269"/>
        <v>0</v>
      </c>
      <c r="N266" s="518">
        <f t="shared" si="269"/>
        <v>0</v>
      </c>
      <c r="O266" s="518">
        <f t="shared" si="269"/>
        <v>0</v>
      </c>
      <c r="P266" s="518">
        <f t="shared" si="269"/>
        <v>0</v>
      </c>
      <c r="Q266" s="518">
        <f t="shared" si="269"/>
        <v>0</v>
      </c>
      <c r="R266" s="518">
        <f t="shared" si="269"/>
        <v>0</v>
      </c>
      <c r="S266" s="518">
        <f t="shared" si="269"/>
        <v>0</v>
      </c>
      <c r="T266" s="518">
        <f t="shared" si="269"/>
        <v>0</v>
      </c>
      <c r="U266" s="518">
        <f t="shared" si="269"/>
        <v>0</v>
      </c>
      <c r="V266" s="518">
        <f t="shared" si="269"/>
        <v>0</v>
      </c>
      <c r="W266" s="518">
        <f t="shared" si="269"/>
        <v>0</v>
      </c>
      <c r="X266" s="518">
        <f t="shared" si="269"/>
        <v>0</v>
      </c>
      <c r="Y266" s="518">
        <f t="shared" si="269"/>
        <v>0</v>
      </c>
      <c r="Z266" s="518">
        <f t="shared" si="269"/>
        <v>0</v>
      </c>
      <c r="AA266" s="518">
        <f t="shared" si="269"/>
        <v>0</v>
      </c>
      <c r="AB266" s="518">
        <f t="shared" si="269"/>
        <v>0</v>
      </c>
      <c r="AC266" s="518">
        <f t="shared" si="269"/>
        <v>0</v>
      </c>
      <c r="AD266" s="518">
        <f t="shared" si="269"/>
        <v>0</v>
      </c>
      <c r="AE266" s="518">
        <f t="shared" si="269"/>
        <v>0</v>
      </c>
      <c r="AF266" s="518">
        <f t="shared" si="269"/>
        <v>0</v>
      </c>
      <c r="AG266" s="518">
        <f t="shared" si="269"/>
        <v>0</v>
      </c>
      <c r="AH266" s="518">
        <f t="shared" si="269"/>
        <v>0</v>
      </c>
      <c r="AI266" s="518">
        <f t="shared" si="269"/>
        <v>0</v>
      </c>
      <c r="AJ266" s="518">
        <f t="shared" si="269"/>
        <v>0</v>
      </c>
      <c r="AK266" s="518">
        <f t="shared" si="269"/>
        <v>0</v>
      </c>
      <c r="AL266" s="518">
        <f t="shared" si="269"/>
        <v>0</v>
      </c>
      <c r="AM266" s="518">
        <f t="shared" ref="AM266:BR266" si="270">AM71</f>
        <v>0</v>
      </c>
      <c r="AN266" s="518">
        <f t="shared" si="270"/>
        <v>0</v>
      </c>
      <c r="AO266" s="518">
        <f t="shared" si="270"/>
        <v>0</v>
      </c>
      <c r="AP266" s="518">
        <f t="shared" si="270"/>
        <v>0</v>
      </c>
      <c r="AQ266" s="518">
        <f t="shared" si="270"/>
        <v>0</v>
      </c>
      <c r="AR266" s="518">
        <f t="shared" si="270"/>
        <v>0</v>
      </c>
      <c r="AS266" s="518">
        <f t="shared" si="270"/>
        <v>0</v>
      </c>
      <c r="AT266" s="518">
        <f t="shared" si="270"/>
        <v>0</v>
      </c>
      <c r="AU266" s="518">
        <f t="shared" si="270"/>
        <v>0</v>
      </c>
      <c r="AV266" s="518">
        <f t="shared" si="270"/>
        <v>0</v>
      </c>
      <c r="AW266" s="518">
        <f t="shared" si="270"/>
        <v>0</v>
      </c>
      <c r="AX266" s="518">
        <f t="shared" si="270"/>
        <v>0</v>
      </c>
      <c r="AY266" s="518">
        <f t="shared" si="270"/>
        <v>0</v>
      </c>
      <c r="AZ266" s="518">
        <f t="shared" si="270"/>
        <v>0</v>
      </c>
      <c r="BA266" s="518">
        <f t="shared" si="270"/>
        <v>0</v>
      </c>
      <c r="BB266" s="518">
        <f t="shared" si="270"/>
        <v>0</v>
      </c>
      <c r="BC266" s="518">
        <f t="shared" si="270"/>
        <v>0</v>
      </c>
      <c r="BD266" s="518">
        <f t="shared" si="270"/>
        <v>0</v>
      </c>
      <c r="BE266" s="518">
        <f t="shared" si="270"/>
        <v>0</v>
      </c>
      <c r="BF266" s="518">
        <f t="shared" si="270"/>
        <v>0</v>
      </c>
      <c r="BG266" s="518">
        <f t="shared" si="270"/>
        <v>0</v>
      </c>
      <c r="BH266" s="518">
        <f t="shared" si="270"/>
        <v>0</v>
      </c>
      <c r="BI266" s="518">
        <f t="shared" si="270"/>
        <v>0</v>
      </c>
      <c r="BJ266" s="518">
        <f t="shared" si="270"/>
        <v>0</v>
      </c>
      <c r="BK266" s="518">
        <f t="shared" si="270"/>
        <v>0</v>
      </c>
      <c r="BL266" s="518">
        <f t="shared" si="270"/>
        <v>0</v>
      </c>
      <c r="BM266" s="518">
        <f t="shared" si="270"/>
        <v>0</v>
      </c>
      <c r="BN266" s="518">
        <f t="shared" si="270"/>
        <v>0</v>
      </c>
      <c r="BO266" s="518">
        <f t="shared" si="270"/>
        <v>0</v>
      </c>
      <c r="BP266" s="518">
        <f t="shared" si="270"/>
        <v>0</v>
      </c>
      <c r="BQ266" s="518">
        <f t="shared" si="270"/>
        <v>0</v>
      </c>
      <c r="BR266" s="518">
        <f t="shared" si="270"/>
        <v>0</v>
      </c>
      <c r="BS266" s="518">
        <f t="shared" ref="BS266:CS266" si="271">BS71</f>
        <v>0</v>
      </c>
      <c r="BT266" s="518">
        <f t="shared" si="271"/>
        <v>0</v>
      </c>
      <c r="BU266" s="518">
        <f t="shared" si="271"/>
        <v>0</v>
      </c>
      <c r="BV266" s="518">
        <f t="shared" si="271"/>
        <v>0</v>
      </c>
      <c r="BW266" s="518">
        <f t="shared" si="271"/>
        <v>0</v>
      </c>
      <c r="BX266" s="518">
        <f t="shared" si="271"/>
        <v>0</v>
      </c>
      <c r="BY266" s="518">
        <f t="shared" si="271"/>
        <v>0</v>
      </c>
      <c r="BZ266" s="518">
        <f t="shared" si="271"/>
        <v>0</v>
      </c>
      <c r="CA266" s="518">
        <f t="shared" si="271"/>
        <v>0</v>
      </c>
      <c r="CB266" s="518">
        <f t="shared" si="271"/>
        <v>0</v>
      </c>
      <c r="CC266" s="518">
        <f t="shared" si="271"/>
        <v>0</v>
      </c>
      <c r="CD266" s="518">
        <f t="shared" si="271"/>
        <v>0</v>
      </c>
      <c r="CE266" s="518">
        <f t="shared" si="271"/>
        <v>0</v>
      </c>
      <c r="CF266" s="518">
        <f t="shared" si="271"/>
        <v>0</v>
      </c>
      <c r="CG266" s="518">
        <f t="shared" si="271"/>
        <v>0</v>
      </c>
      <c r="CH266" s="518">
        <f t="shared" si="271"/>
        <v>0</v>
      </c>
      <c r="CI266" s="518">
        <f t="shared" si="271"/>
        <v>0</v>
      </c>
      <c r="CJ266" s="518">
        <f t="shared" si="271"/>
        <v>0</v>
      </c>
      <c r="CK266" s="518">
        <f t="shared" si="271"/>
        <v>0</v>
      </c>
      <c r="CL266" s="518">
        <f t="shared" si="271"/>
        <v>0</v>
      </c>
      <c r="CM266" s="518">
        <f t="shared" si="271"/>
        <v>0</v>
      </c>
      <c r="CN266" s="518">
        <f t="shared" si="271"/>
        <v>0</v>
      </c>
      <c r="CO266" s="518">
        <f t="shared" si="271"/>
        <v>0</v>
      </c>
      <c r="CP266" s="518">
        <f t="shared" si="271"/>
        <v>0</v>
      </c>
      <c r="CQ266" s="518">
        <f t="shared" si="271"/>
        <v>0</v>
      </c>
      <c r="CR266" s="518">
        <f t="shared" si="271"/>
        <v>0</v>
      </c>
      <c r="CS266" s="518">
        <f t="shared" si="271"/>
        <v>0</v>
      </c>
      <c r="CT266" s="70"/>
    </row>
    <row r="267" spans="3:102" s="69" customFormat="1" ht="13" hidden="1" x14ac:dyDescent="0.3">
      <c r="C267" s="89" t="str">
        <f>"VAT of "&amp;C10</f>
        <v>VAT of A.1. Total Initial investment costs</v>
      </c>
      <c r="D267" s="71"/>
      <c r="E267" s="517">
        <f>G267+NPV(G.Asm!$F$76,H267:INDEX(H267:CS267,RP))</f>
        <v>0</v>
      </c>
      <c r="F267" s="517">
        <f>SUMIF($G$4:$CS$4,"&lt;="&amp;RP,G267:CS267)</f>
        <v>0</v>
      </c>
      <c r="G267" s="518">
        <f>G10*G.Asm!$F$38*G$152</f>
        <v>0</v>
      </c>
      <c r="H267" s="518">
        <f>H10*G.Asm!$F$38*H$152</f>
        <v>0</v>
      </c>
      <c r="I267" s="518">
        <f>I10*G.Asm!$F$38*I$152</f>
        <v>0</v>
      </c>
      <c r="J267" s="518">
        <f>J10*G.Asm!$F$38*J$152</f>
        <v>0</v>
      </c>
      <c r="K267" s="518">
        <f>K10*G.Asm!$F$38*K$152</f>
        <v>0</v>
      </c>
      <c r="L267" s="518">
        <f>L10*G.Asm!$F$38*L$152</f>
        <v>0</v>
      </c>
      <c r="M267" s="518">
        <f>M10*G.Asm!$F$38*M$152</f>
        <v>0</v>
      </c>
      <c r="N267" s="518">
        <f>N10*G.Asm!$F$38*N$152</f>
        <v>0</v>
      </c>
      <c r="O267" s="518">
        <f>O10*G.Asm!$F$38*O$152</f>
        <v>0</v>
      </c>
      <c r="P267" s="518">
        <f>P10*G.Asm!$F$38*P$152</f>
        <v>0</v>
      </c>
      <c r="Q267" s="518">
        <f>Q10*G.Asm!$F$38*Q$152</f>
        <v>0</v>
      </c>
      <c r="R267" s="518">
        <f>R10*G.Asm!$F$38*R$152</f>
        <v>0</v>
      </c>
      <c r="S267" s="518">
        <f>S10*G.Asm!$F$38*S$152</f>
        <v>0</v>
      </c>
      <c r="T267" s="518">
        <f>T10*G.Asm!$F$38*T$152</f>
        <v>0</v>
      </c>
      <c r="U267" s="518">
        <f>U10*G.Asm!$F$38*U$152</f>
        <v>0</v>
      </c>
      <c r="V267" s="518">
        <f>V10*G.Asm!$F$38*V$152</f>
        <v>0</v>
      </c>
      <c r="W267" s="518">
        <f>W10*G.Asm!$F$38*W$152</f>
        <v>0</v>
      </c>
      <c r="X267" s="518">
        <f>X10*G.Asm!$F$38*X$152</f>
        <v>0</v>
      </c>
      <c r="Y267" s="518">
        <f>Y10*G.Asm!$F$38*Y$152</f>
        <v>0</v>
      </c>
      <c r="Z267" s="518">
        <f>Z10*G.Asm!$F$38*Z$152</f>
        <v>0</v>
      </c>
      <c r="AA267" s="518">
        <f>AA10*G.Asm!$F$38*AA$152</f>
        <v>0</v>
      </c>
      <c r="AB267" s="518">
        <f>AB10*G.Asm!$F$38*AB$152</f>
        <v>0</v>
      </c>
      <c r="AC267" s="518">
        <f>AC10*G.Asm!$F$38*AC$152</f>
        <v>0</v>
      </c>
      <c r="AD267" s="518">
        <f>AD10*G.Asm!$F$38*AD$152</f>
        <v>0</v>
      </c>
      <c r="AE267" s="518">
        <f>AE10*G.Asm!$F$38*AE$152</f>
        <v>0</v>
      </c>
      <c r="AF267" s="518">
        <f>AF10*G.Asm!$F$38*AF$152</f>
        <v>0</v>
      </c>
      <c r="AG267" s="518">
        <f>AG10*G.Asm!$F$38*AG$152</f>
        <v>0</v>
      </c>
      <c r="AH267" s="518">
        <f>AH10*G.Asm!$F$38*AH$152</f>
        <v>0</v>
      </c>
      <c r="AI267" s="518">
        <f>AI10*G.Asm!$F$38*AI$152</f>
        <v>0</v>
      </c>
      <c r="AJ267" s="518">
        <f>AJ10*G.Asm!$F$38*AJ$152</f>
        <v>0</v>
      </c>
      <c r="AK267" s="518">
        <f>AK10*G.Asm!$F$38*AK$152</f>
        <v>0</v>
      </c>
      <c r="AL267" s="518">
        <f>AL10*G.Asm!$F$38*AL$152</f>
        <v>0</v>
      </c>
      <c r="AM267" s="518">
        <f>AM10*G.Asm!$F$38*AM$152</f>
        <v>0</v>
      </c>
      <c r="AN267" s="518">
        <f>AN10*G.Asm!$F$38*AN$152</f>
        <v>0</v>
      </c>
      <c r="AO267" s="518">
        <f>AO10*G.Asm!$F$38*AO$152</f>
        <v>0</v>
      </c>
      <c r="AP267" s="518">
        <f>AP10*G.Asm!$F$38*AP$152</f>
        <v>0</v>
      </c>
      <c r="AQ267" s="518">
        <f>AQ10*G.Asm!$F$38*AQ$152</f>
        <v>0</v>
      </c>
      <c r="AR267" s="518">
        <f>AR10*G.Asm!$F$38*AR$152</f>
        <v>0</v>
      </c>
      <c r="AS267" s="518">
        <f>AS10*G.Asm!$F$38*AS$152</f>
        <v>0</v>
      </c>
      <c r="AT267" s="518">
        <f>AT10*G.Asm!$F$38*AT$152</f>
        <v>0</v>
      </c>
      <c r="AU267" s="518">
        <f>AU10*G.Asm!$F$38*AU$152</f>
        <v>0</v>
      </c>
      <c r="AV267" s="518">
        <f>AV10*G.Asm!$F$38*AV$152</f>
        <v>0</v>
      </c>
      <c r="AW267" s="518">
        <f>AW10*G.Asm!$F$38*AW$152</f>
        <v>0</v>
      </c>
      <c r="AX267" s="518">
        <f>AX10*G.Asm!$F$38*AX$152</f>
        <v>0</v>
      </c>
      <c r="AY267" s="518">
        <f>AY10*G.Asm!$F$38*AY$152</f>
        <v>0</v>
      </c>
      <c r="AZ267" s="518">
        <f>AZ10*G.Asm!$F$38*AZ$152</f>
        <v>0</v>
      </c>
      <c r="BA267" s="518">
        <f>BA10*G.Asm!$F$38*BA$152</f>
        <v>0</v>
      </c>
      <c r="BB267" s="518">
        <f>BB10*G.Asm!$F$38*BB$152</f>
        <v>0</v>
      </c>
      <c r="BC267" s="518">
        <f>BC10*G.Asm!$F$38*BC$152</f>
        <v>0</v>
      </c>
      <c r="BD267" s="518">
        <f>BD10*G.Asm!$F$38*BD$152</f>
        <v>0</v>
      </c>
      <c r="BE267" s="518">
        <f>BE10*G.Asm!$F$38*BE$152</f>
        <v>0</v>
      </c>
      <c r="BF267" s="518">
        <f>BF10*G.Asm!$F$38*BF$152</f>
        <v>0</v>
      </c>
      <c r="BG267" s="518">
        <f>BG10*G.Asm!$F$38*BG$152</f>
        <v>0</v>
      </c>
      <c r="BH267" s="518">
        <f>BH10*G.Asm!$F$38*BH$152</f>
        <v>0</v>
      </c>
      <c r="BI267" s="518">
        <f>BI10*G.Asm!$F$38*BI$152</f>
        <v>0</v>
      </c>
      <c r="BJ267" s="518">
        <f>BJ10*G.Asm!$F$38*BJ$152</f>
        <v>0</v>
      </c>
      <c r="BK267" s="518">
        <f>BK10*G.Asm!$F$38*BK$152</f>
        <v>0</v>
      </c>
      <c r="BL267" s="518">
        <f>BL10*G.Asm!$F$38*BL$152</f>
        <v>0</v>
      </c>
      <c r="BM267" s="518">
        <f>BM10*G.Asm!$F$38*BM$152</f>
        <v>0</v>
      </c>
      <c r="BN267" s="518">
        <f>BN10*G.Asm!$F$38*BN$152</f>
        <v>0</v>
      </c>
      <c r="BO267" s="518">
        <f>BO10*G.Asm!$F$38*BO$152</f>
        <v>0</v>
      </c>
      <c r="BP267" s="518">
        <f>BP10*G.Asm!$F$38*BP$152</f>
        <v>0</v>
      </c>
      <c r="BQ267" s="518">
        <f>BQ10*G.Asm!$F$38*BQ$152</f>
        <v>0</v>
      </c>
      <c r="BR267" s="518">
        <f>BR10*G.Asm!$F$38*BR$152</f>
        <v>0</v>
      </c>
      <c r="BS267" s="518">
        <f>BS10*G.Asm!$F$38*BS$152</f>
        <v>0</v>
      </c>
      <c r="BT267" s="518">
        <f>BT10*G.Asm!$F$38*BT$152</f>
        <v>0</v>
      </c>
      <c r="BU267" s="518">
        <f>BU10*G.Asm!$F$38*BU$152</f>
        <v>0</v>
      </c>
      <c r="BV267" s="518">
        <f>BV10*G.Asm!$F$38*BV$152</f>
        <v>0</v>
      </c>
      <c r="BW267" s="518">
        <f>BW10*G.Asm!$F$38*BW$152</f>
        <v>0</v>
      </c>
      <c r="BX267" s="518">
        <f>BX10*G.Asm!$F$38*BX$152</f>
        <v>0</v>
      </c>
      <c r="BY267" s="518">
        <f>BY10*G.Asm!$F$38*BY$152</f>
        <v>0</v>
      </c>
      <c r="BZ267" s="518">
        <f>BZ10*G.Asm!$F$38*BZ$152</f>
        <v>0</v>
      </c>
      <c r="CA267" s="518">
        <f>CA10*G.Asm!$F$38*CA$152</f>
        <v>0</v>
      </c>
      <c r="CB267" s="518">
        <f>CB10*G.Asm!$F$38*CB$152</f>
        <v>0</v>
      </c>
      <c r="CC267" s="518">
        <f>CC10*G.Asm!$F$38*CC$152</f>
        <v>0</v>
      </c>
      <c r="CD267" s="518">
        <f>CD10*G.Asm!$F$38*CD$152</f>
        <v>0</v>
      </c>
      <c r="CE267" s="518">
        <f>CE10*G.Asm!$F$38*CE$152</f>
        <v>0</v>
      </c>
      <c r="CF267" s="518">
        <f>CF10*G.Asm!$F$38*CF$152</f>
        <v>0</v>
      </c>
      <c r="CG267" s="518">
        <f>CG10*G.Asm!$F$38*CG$152</f>
        <v>0</v>
      </c>
      <c r="CH267" s="518">
        <f>CH10*G.Asm!$F$38*CH$152</f>
        <v>0</v>
      </c>
      <c r="CI267" s="518">
        <f>CI10*G.Asm!$F$38*CI$152</f>
        <v>0</v>
      </c>
      <c r="CJ267" s="518">
        <f>CJ10*G.Asm!$F$38*CJ$152</f>
        <v>0</v>
      </c>
      <c r="CK267" s="518">
        <f>CK10*G.Asm!$F$38*CK$152</f>
        <v>0</v>
      </c>
      <c r="CL267" s="518">
        <f>CL10*G.Asm!$F$38*CL$152</f>
        <v>0</v>
      </c>
      <c r="CM267" s="518">
        <f>CM10*G.Asm!$F$38*CM$152</f>
        <v>0</v>
      </c>
      <c r="CN267" s="518">
        <f>CN10*G.Asm!$F$38*CN$152</f>
        <v>0</v>
      </c>
      <c r="CO267" s="518">
        <f>CO10*G.Asm!$F$38*CO$152</f>
        <v>0</v>
      </c>
      <c r="CP267" s="518">
        <f>CP10*G.Asm!$F$38*CP$152</f>
        <v>0</v>
      </c>
      <c r="CQ267" s="518">
        <f>CQ10*G.Asm!$F$38*CQ$152</f>
        <v>0</v>
      </c>
      <c r="CR267" s="518">
        <f>CR10*G.Asm!$F$38*CR$152</f>
        <v>0</v>
      </c>
      <c r="CS267" s="518">
        <f>CS10*G.Asm!$F$38*CS$152</f>
        <v>0</v>
      </c>
      <c r="CT267" s="70"/>
    </row>
    <row r="268" spans="3:102" s="69" customFormat="1" ht="13" hidden="1" x14ac:dyDescent="0.3">
      <c r="C268" s="89" t="str">
        <f>"VAT of "&amp;C26</f>
        <v>VAT of A.2. Total replacement costs (reinvestment costs)</v>
      </c>
      <c r="D268" s="71"/>
      <c r="E268" s="517">
        <f>G268+NPV(G.Asm!$F$76,H268:INDEX(H268:CS268,RP))</f>
        <v>0</v>
      </c>
      <c r="F268" s="517">
        <f t="shared" si="256"/>
        <v>0</v>
      </c>
      <c r="G268" s="518">
        <f>G26*G.Asm!$F$38*G$152</f>
        <v>0</v>
      </c>
      <c r="H268" s="518">
        <f>H26*G.Asm!$F$38*H$152</f>
        <v>0</v>
      </c>
      <c r="I268" s="518">
        <f>I26*G.Asm!$F$38*I$152</f>
        <v>0</v>
      </c>
      <c r="J268" s="518">
        <f>J26*G.Asm!$F$38*J$152</f>
        <v>0</v>
      </c>
      <c r="K268" s="518">
        <f>K26*G.Asm!$F$38*K$152</f>
        <v>0</v>
      </c>
      <c r="L268" s="518">
        <f>L26*G.Asm!$F$38*L$152</f>
        <v>0</v>
      </c>
      <c r="M268" s="518">
        <f>M26*G.Asm!$F$38*M$152</f>
        <v>0</v>
      </c>
      <c r="N268" s="518">
        <f>N26*G.Asm!$F$38*N$152</f>
        <v>0</v>
      </c>
      <c r="O268" s="518">
        <f>O26*G.Asm!$F$38*O$152</f>
        <v>0</v>
      </c>
      <c r="P268" s="518">
        <f>P26*G.Asm!$F$38*P$152</f>
        <v>0</v>
      </c>
      <c r="Q268" s="518">
        <f>Q26*G.Asm!$F$38*Q$152</f>
        <v>0</v>
      </c>
      <c r="R268" s="518">
        <f>R26*G.Asm!$F$38*R$152</f>
        <v>0</v>
      </c>
      <c r="S268" s="518">
        <f>S26*G.Asm!$F$38*S$152</f>
        <v>0</v>
      </c>
      <c r="T268" s="518">
        <f>T26*G.Asm!$F$38*T$152</f>
        <v>0</v>
      </c>
      <c r="U268" s="518">
        <f>U26*G.Asm!$F$38*U$152</f>
        <v>0</v>
      </c>
      <c r="V268" s="518">
        <f>V26*G.Asm!$F$38*V$152</f>
        <v>0</v>
      </c>
      <c r="W268" s="518">
        <f>W26*G.Asm!$F$38*W$152</f>
        <v>0</v>
      </c>
      <c r="X268" s="518">
        <f>X26*G.Asm!$F$38*X$152</f>
        <v>0</v>
      </c>
      <c r="Y268" s="518">
        <f>Y26*G.Asm!$F$38*Y$152</f>
        <v>0</v>
      </c>
      <c r="Z268" s="518">
        <f>Z26*G.Asm!$F$38*Z$152</f>
        <v>0</v>
      </c>
      <c r="AA268" s="518">
        <f>AA26*G.Asm!$F$38*AA$152</f>
        <v>0</v>
      </c>
      <c r="AB268" s="518">
        <f>AB26*G.Asm!$F$38*AB$152</f>
        <v>0</v>
      </c>
      <c r="AC268" s="518">
        <f>AC26*G.Asm!$F$38*AC$152</f>
        <v>0</v>
      </c>
      <c r="AD268" s="518">
        <f>AD26*G.Asm!$F$38*AD$152</f>
        <v>0</v>
      </c>
      <c r="AE268" s="518">
        <f>AE26*G.Asm!$F$38*AE$152</f>
        <v>0</v>
      </c>
      <c r="AF268" s="518">
        <f>AF26*G.Asm!$F$38*AF$152</f>
        <v>0</v>
      </c>
      <c r="AG268" s="518">
        <f>AG26*G.Asm!$F$38*AG$152</f>
        <v>0</v>
      </c>
      <c r="AH268" s="518">
        <f>AH26*G.Asm!$F$38*AH$152</f>
        <v>0</v>
      </c>
      <c r="AI268" s="518">
        <f>AI26*G.Asm!$F$38*AI$152</f>
        <v>0</v>
      </c>
      <c r="AJ268" s="518">
        <f>AJ26*G.Asm!$F$38*AJ$152</f>
        <v>0</v>
      </c>
      <c r="AK268" s="518">
        <f>AK26*G.Asm!$F$38*AK$152</f>
        <v>0</v>
      </c>
      <c r="AL268" s="518">
        <f>AL26*G.Asm!$F$38*AL$152</f>
        <v>0</v>
      </c>
      <c r="AM268" s="518">
        <f>AM26*G.Asm!$F$38*AM$152</f>
        <v>0</v>
      </c>
      <c r="AN268" s="518">
        <f>AN26*G.Asm!$F$38*AN$152</f>
        <v>0</v>
      </c>
      <c r="AO268" s="518">
        <f>AO26*G.Asm!$F$38*AO$152</f>
        <v>0</v>
      </c>
      <c r="AP268" s="518">
        <f>AP26*G.Asm!$F$38*AP$152</f>
        <v>0</v>
      </c>
      <c r="AQ268" s="518">
        <f>AQ26*G.Asm!$F$38*AQ$152</f>
        <v>0</v>
      </c>
      <c r="AR268" s="518">
        <f>AR26*G.Asm!$F$38*AR$152</f>
        <v>0</v>
      </c>
      <c r="AS268" s="518">
        <f>AS26*G.Asm!$F$38*AS$152</f>
        <v>0</v>
      </c>
      <c r="AT268" s="518">
        <f>AT26*G.Asm!$F$38*AT$152</f>
        <v>0</v>
      </c>
      <c r="AU268" s="518">
        <f>AU26*G.Asm!$F$38*AU$152</f>
        <v>0</v>
      </c>
      <c r="AV268" s="518">
        <f>AV26*G.Asm!$F$38*AV$152</f>
        <v>0</v>
      </c>
      <c r="AW268" s="518">
        <f>AW26*G.Asm!$F$38*AW$152</f>
        <v>0</v>
      </c>
      <c r="AX268" s="518">
        <f>AX26*G.Asm!$F$38*AX$152</f>
        <v>0</v>
      </c>
      <c r="AY268" s="518">
        <f>AY26*G.Asm!$F$38*AY$152</f>
        <v>0</v>
      </c>
      <c r="AZ268" s="518">
        <f>AZ26*G.Asm!$F$38*AZ$152</f>
        <v>0</v>
      </c>
      <c r="BA268" s="518">
        <f>BA26*G.Asm!$F$38*BA$152</f>
        <v>0</v>
      </c>
      <c r="BB268" s="518">
        <f>BB26*G.Asm!$F$38*BB$152</f>
        <v>0</v>
      </c>
      <c r="BC268" s="518">
        <f>BC26*G.Asm!$F$38*BC$152</f>
        <v>0</v>
      </c>
      <c r="BD268" s="518">
        <f>BD26*G.Asm!$F$38*BD$152</f>
        <v>0</v>
      </c>
      <c r="BE268" s="518">
        <f>BE26*G.Asm!$F$38*BE$152</f>
        <v>0</v>
      </c>
      <c r="BF268" s="518">
        <f>BF26*G.Asm!$F$38*BF$152</f>
        <v>0</v>
      </c>
      <c r="BG268" s="518">
        <f>BG26*G.Asm!$F$38*BG$152</f>
        <v>0</v>
      </c>
      <c r="BH268" s="518">
        <f>BH26*G.Asm!$F$38*BH$152</f>
        <v>0</v>
      </c>
      <c r="BI268" s="518">
        <f>BI26*G.Asm!$F$38*BI$152</f>
        <v>0</v>
      </c>
      <c r="BJ268" s="518">
        <f>BJ26*G.Asm!$F$38*BJ$152</f>
        <v>0</v>
      </c>
      <c r="BK268" s="518">
        <f>BK26*G.Asm!$F$38*BK$152</f>
        <v>0</v>
      </c>
      <c r="BL268" s="518">
        <f>BL26*G.Asm!$F$38*BL$152</f>
        <v>0</v>
      </c>
      <c r="BM268" s="518">
        <f>BM26*G.Asm!$F$38*BM$152</f>
        <v>0</v>
      </c>
      <c r="BN268" s="518">
        <f>BN26*G.Asm!$F$38*BN$152</f>
        <v>0</v>
      </c>
      <c r="BO268" s="518">
        <f>BO26*G.Asm!$F$38*BO$152</f>
        <v>0</v>
      </c>
      <c r="BP268" s="518">
        <f>BP26*G.Asm!$F$38*BP$152</f>
        <v>0</v>
      </c>
      <c r="BQ268" s="518">
        <f>BQ26*G.Asm!$F$38*BQ$152</f>
        <v>0</v>
      </c>
      <c r="BR268" s="518">
        <f>BR26*G.Asm!$F$38*BR$152</f>
        <v>0</v>
      </c>
      <c r="BS268" s="518">
        <f>BS26*G.Asm!$F$38*BS$152</f>
        <v>0</v>
      </c>
      <c r="BT268" s="518">
        <f>BT26*G.Asm!$F$38*BT$152</f>
        <v>0</v>
      </c>
      <c r="BU268" s="518">
        <f>BU26*G.Asm!$F$38*BU$152</f>
        <v>0</v>
      </c>
      <c r="BV268" s="518">
        <f>BV26*G.Asm!$F$38*BV$152</f>
        <v>0</v>
      </c>
      <c r="BW268" s="518">
        <f>BW26*G.Asm!$F$38*BW$152</f>
        <v>0</v>
      </c>
      <c r="BX268" s="518">
        <f>BX26*G.Asm!$F$38*BX$152</f>
        <v>0</v>
      </c>
      <c r="BY268" s="518">
        <f>BY26*G.Asm!$F$38*BY$152</f>
        <v>0</v>
      </c>
      <c r="BZ268" s="518">
        <f>BZ26*G.Asm!$F$38*BZ$152</f>
        <v>0</v>
      </c>
      <c r="CA268" s="518">
        <f>CA26*G.Asm!$F$38*CA$152</f>
        <v>0</v>
      </c>
      <c r="CB268" s="518">
        <f>CB26*G.Asm!$F$38*CB$152</f>
        <v>0</v>
      </c>
      <c r="CC268" s="518">
        <f>CC26*G.Asm!$F$38*CC$152</f>
        <v>0</v>
      </c>
      <c r="CD268" s="518">
        <f>CD26*G.Asm!$F$38*CD$152</f>
        <v>0</v>
      </c>
      <c r="CE268" s="518">
        <f>CE26*G.Asm!$F$38*CE$152</f>
        <v>0</v>
      </c>
      <c r="CF268" s="518">
        <f>CF26*G.Asm!$F$38*CF$152</f>
        <v>0</v>
      </c>
      <c r="CG268" s="518">
        <f>CG26*G.Asm!$F$38*CG$152</f>
        <v>0</v>
      </c>
      <c r="CH268" s="518">
        <f>CH26*G.Asm!$F$38*CH$152</f>
        <v>0</v>
      </c>
      <c r="CI268" s="518">
        <f>CI26*G.Asm!$F$38*CI$152</f>
        <v>0</v>
      </c>
      <c r="CJ268" s="518">
        <f>CJ26*G.Asm!$F$38*CJ$152</f>
        <v>0</v>
      </c>
      <c r="CK268" s="518">
        <f>CK26*G.Asm!$F$38*CK$152</f>
        <v>0</v>
      </c>
      <c r="CL268" s="518">
        <f>CL26*G.Asm!$F$38*CL$152</f>
        <v>0</v>
      </c>
      <c r="CM268" s="518">
        <f>CM26*G.Asm!$F$38*CM$152</f>
        <v>0</v>
      </c>
      <c r="CN268" s="518">
        <f>CN26*G.Asm!$F$38*CN$152</f>
        <v>0</v>
      </c>
      <c r="CO268" s="518">
        <f>CO26*G.Asm!$F$38*CO$152</f>
        <v>0</v>
      </c>
      <c r="CP268" s="518">
        <f>CP26*G.Asm!$F$38*CP$152</f>
        <v>0</v>
      </c>
      <c r="CQ268" s="518">
        <f>CQ26*G.Asm!$F$38*CQ$152</f>
        <v>0</v>
      </c>
      <c r="CR268" s="518">
        <f>CR26*G.Asm!$F$38*CR$152</f>
        <v>0</v>
      </c>
      <c r="CS268" s="518">
        <f>CS26*G.Asm!$F$38*CS$152</f>
        <v>0</v>
      </c>
      <c r="CT268" s="70"/>
    </row>
    <row r="269" spans="3:102" s="5" customFormat="1" ht="13" hidden="1" x14ac:dyDescent="0.3">
      <c r="C269" s="89" t="str">
        <f>C256</f>
        <v>VAT of B. Residual value</v>
      </c>
      <c r="D269" s="3"/>
      <c r="E269" s="517">
        <f>G269+NPV(G.Asm!$F$76,H269:INDEX(H269:CS269,RP))</f>
        <v>0</v>
      </c>
      <c r="F269" s="517">
        <f>SUMIF($G$4:$CS$4,"&lt;="&amp;RP,G269:CS269)</f>
        <v>0</v>
      </c>
      <c r="G269" s="518">
        <f t="shared" ref="G269:AL269" si="272">G256</f>
        <v>0</v>
      </c>
      <c r="H269" s="518">
        <f t="shared" si="272"/>
        <v>0</v>
      </c>
      <c r="I269" s="518">
        <f t="shared" si="272"/>
        <v>0</v>
      </c>
      <c r="J269" s="518">
        <f t="shared" si="272"/>
        <v>0</v>
      </c>
      <c r="K269" s="518">
        <f t="shared" si="272"/>
        <v>0</v>
      </c>
      <c r="L269" s="518">
        <f t="shared" si="272"/>
        <v>0</v>
      </c>
      <c r="M269" s="518">
        <f t="shared" si="272"/>
        <v>0</v>
      </c>
      <c r="N269" s="518">
        <f t="shared" si="272"/>
        <v>0</v>
      </c>
      <c r="O269" s="518">
        <f t="shared" si="272"/>
        <v>0</v>
      </c>
      <c r="P269" s="518">
        <f t="shared" si="272"/>
        <v>0</v>
      </c>
      <c r="Q269" s="518">
        <f t="shared" si="272"/>
        <v>0</v>
      </c>
      <c r="R269" s="518">
        <f t="shared" si="272"/>
        <v>0</v>
      </c>
      <c r="S269" s="518">
        <f t="shared" si="272"/>
        <v>0</v>
      </c>
      <c r="T269" s="518">
        <f t="shared" si="272"/>
        <v>0</v>
      </c>
      <c r="U269" s="518">
        <f t="shared" si="272"/>
        <v>0</v>
      </c>
      <c r="V269" s="518">
        <f t="shared" si="272"/>
        <v>0</v>
      </c>
      <c r="W269" s="518">
        <f t="shared" si="272"/>
        <v>0</v>
      </c>
      <c r="X269" s="518">
        <f t="shared" si="272"/>
        <v>0</v>
      </c>
      <c r="Y269" s="518">
        <f t="shared" si="272"/>
        <v>0</v>
      </c>
      <c r="Z269" s="518">
        <f t="shared" si="272"/>
        <v>0</v>
      </c>
      <c r="AA269" s="518">
        <f t="shared" si="272"/>
        <v>0</v>
      </c>
      <c r="AB269" s="518">
        <f t="shared" si="272"/>
        <v>0</v>
      </c>
      <c r="AC269" s="518">
        <f t="shared" si="272"/>
        <v>0</v>
      </c>
      <c r="AD269" s="518">
        <f t="shared" si="272"/>
        <v>0</v>
      </c>
      <c r="AE269" s="518">
        <f t="shared" si="272"/>
        <v>0</v>
      </c>
      <c r="AF269" s="518">
        <f t="shared" si="272"/>
        <v>0</v>
      </c>
      <c r="AG269" s="518">
        <f t="shared" si="272"/>
        <v>0</v>
      </c>
      <c r="AH269" s="518">
        <f t="shared" si="272"/>
        <v>0</v>
      </c>
      <c r="AI269" s="518">
        <f t="shared" si="272"/>
        <v>0</v>
      </c>
      <c r="AJ269" s="518">
        <f t="shared" si="272"/>
        <v>0</v>
      </c>
      <c r="AK269" s="518">
        <f t="shared" si="272"/>
        <v>0</v>
      </c>
      <c r="AL269" s="518">
        <f t="shared" si="272"/>
        <v>0</v>
      </c>
      <c r="AM269" s="518">
        <f t="shared" ref="AM269:BR269" si="273">AM256</f>
        <v>0</v>
      </c>
      <c r="AN269" s="518">
        <f t="shared" si="273"/>
        <v>0</v>
      </c>
      <c r="AO269" s="518">
        <f t="shared" si="273"/>
        <v>0</v>
      </c>
      <c r="AP269" s="518">
        <f t="shared" si="273"/>
        <v>0</v>
      </c>
      <c r="AQ269" s="518">
        <f t="shared" si="273"/>
        <v>0</v>
      </c>
      <c r="AR269" s="518">
        <f t="shared" si="273"/>
        <v>0</v>
      </c>
      <c r="AS269" s="518">
        <f t="shared" si="273"/>
        <v>0</v>
      </c>
      <c r="AT269" s="518">
        <f t="shared" si="273"/>
        <v>0</v>
      </c>
      <c r="AU269" s="518">
        <f t="shared" si="273"/>
        <v>0</v>
      </c>
      <c r="AV269" s="518">
        <f t="shared" si="273"/>
        <v>0</v>
      </c>
      <c r="AW269" s="518">
        <f t="shared" si="273"/>
        <v>0</v>
      </c>
      <c r="AX269" s="518">
        <f t="shared" si="273"/>
        <v>0</v>
      </c>
      <c r="AY269" s="518">
        <f t="shared" si="273"/>
        <v>0</v>
      </c>
      <c r="AZ269" s="518">
        <f t="shared" si="273"/>
        <v>0</v>
      </c>
      <c r="BA269" s="518">
        <f t="shared" si="273"/>
        <v>0</v>
      </c>
      <c r="BB269" s="518">
        <f t="shared" si="273"/>
        <v>0</v>
      </c>
      <c r="BC269" s="518">
        <f t="shared" si="273"/>
        <v>0</v>
      </c>
      <c r="BD269" s="518">
        <f t="shared" si="273"/>
        <v>0</v>
      </c>
      <c r="BE269" s="518">
        <f t="shared" si="273"/>
        <v>0</v>
      </c>
      <c r="BF269" s="518">
        <f t="shared" si="273"/>
        <v>0</v>
      </c>
      <c r="BG269" s="518">
        <f t="shared" si="273"/>
        <v>0</v>
      </c>
      <c r="BH269" s="518">
        <f t="shared" si="273"/>
        <v>0</v>
      </c>
      <c r="BI269" s="518">
        <f t="shared" si="273"/>
        <v>0</v>
      </c>
      <c r="BJ269" s="518">
        <f t="shared" si="273"/>
        <v>0</v>
      </c>
      <c r="BK269" s="518">
        <f t="shared" si="273"/>
        <v>0</v>
      </c>
      <c r="BL269" s="518">
        <f t="shared" si="273"/>
        <v>0</v>
      </c>
      <c r="BM269" s="518">
        <f t="shared" si="273"/>
        <v>0</v>
      </c>
      <c r="BN269" s="518">
        <f t="shared" si="273"/>
        <v>0</v>
      </c>
      <c r="BO269" s="518">
        <f t="shared" si="273"/>
        <v>0</v>
      </c>
      <c r="BP269" s="518">
        <f t="shared" si="273"/>
        <v>0</v>
      </c>
      <c r="BQ269" s="518">
        <f t="shared" si="273"/>
        <v>0</v>
      </c>
      <c r="BR269" s="518">
        <f t="shared" si="273"/>
        <v>0</v>
      </c>
      <c r="BS269" s="518">
        <f t="shared" ref="BS269:CS269" si="274">BS256</f>
        <v>0</v>
      </c>
      <c r="BT269" s="518">
        <f t="shared" si="274"/>
        <v>0</v>
      </c>
      <c r="BU269" s="518">
        <f t="shared" si="274"/>
        <v>0</v>
      </c>
      <c r="BV269" s="518">
        <f t="shared" si="274"/>
        <v>0</v>
      </c>
      <c r="BW269" s="518">
        <f t="shared" si="274"/>
        <v>0</v>
      </c>
      <c r="BX269" s="518">
        <f t="shared" si="274"/>
        <v>0</v>
      </c>
      <c r="BY269" s="518">
        <f t="shared" si="274"/>
        <v>0</v>
      </c>
      <c r="BZ269" s="518">
        <f t="shared" si="274"/>
        <v>0</v>
      </c>
      <c r="CA269" s="518">
        <f t="shared" si="274"/>
        <v>0</v>
      </c>
      <c r="CB269" s="518">
        <f t="shared" si="274"/>
        <v>0</v>
      </c>
      <c r="CC269" s="518">
        <f t="shared" si="274"/>
        <v>0</v>
      </c>
      <c r="CD269" s="518">
        <f t="shared" si="274"/>
        <v>0</v>
      </c>
      <c r="CE269" s="518">
        <f t="shared" si="274"/>
        <v>0</v>
      </c>
      <c r="CF269" s="518">
        <f t="shared" si="274"/>
        <v>0</v>
      </c>
      <c r="CG269" s="518">
        <f t="shared" si="274"/>
        <v>0</v>
      </c>
      <c r="CH269" s="518">
        <f t="shared" si="274"/>
        <v>0</v>
      </c>
      <c r="CI269" s="518">
        <f t="shared" si="274"/>
        <v>0</v>
      </c>
      <c r="CJ269" s="518">
        <f t="shared" si="274"/>
        <v>0</v>
      </c>
      <c r="CK269" s="518">
        <f t="shared" si="274"/>
        <v>0</v>
      </c>
      <c r="CL269" s="518">
        <f t="shared" si="274"/>
        <v>0</v>
      </c>
      <c r="CM269" s="518">
        <f t="shared" si="274"/>
        <v>0</v>
      </c>
      <c r="CN269" s="518">
        <f t="shared" si="274"/>
        <v>0</v>
      </c>
      <c r="CO269" s="518">
        <f t="shared" si="274"/>
        <v>0</v>
      </c>
      <c r="CP269" s="518">
        <f t="shared" si="274"/>
        <v>0</v>
      </c>
      <c r="CQ269" s="518">
        <f t="shared" si="274"/>
        <v>0</v>
      </c>
      <c r="CR269" s="518">
        <f t="shared" si="274"/>
        <v>0</v>
      </c>
      <c r="CS269" s="518">
        <f t="shared" si="274"/>
        <v>0</v>
      </c>
      <c r="CT269" s="12"/>
    </row>
    <row r="270" spans="3:102" s="5" customFormat="1" ht="13" hidden="1" x14ac:dyDescent="0.3">
      <c r="C270" s="89" t="str">
        <f>C257</f>
        <v>VAT of C. Total operating and maintenance costs</v>
      </c>
      <c r="D270" s="3"/>
      <c r="E270" s="517">
        <f>G270+NPV(G.Asm!$F$76,H270:INDEX(H270:CS270,RP))</f>
        <v>0</v>
      </c>
      <c r="F270" s="517">
        <f>SUMIF($G$4:$CS$4,"&lt;="&amp;RP,G270:CS270)</f>
        <v>0</v>
      </c>
      <c r="G270" s="518">
        <f t="shared" ref="G270:AL270" si="275">G257</f>
        <v>0</v>
      </c>
      <c r="H270" s="518">
        <f t="shared" si="275"/>
        <v>0</v>
      </c>
      <c r="I270" s="518">
        <f t="shared" si="275"/>
        <v>0</v>
      </c>
      <c r="J270" s="518">
        <f t="shared" si="275"/>
        <v>0</v>
      </c>
      <c r="K270" s="518">
        <f t="shared" si="275"/>
        <v>0</v>
      </c>
      <c r="L270" s="518">
        <f t="shared" si="275"/>
        <v>0</v>
      </c>
      <c r="M270" s="518">
        <f t="shared" si="275"/>
        <v>0</v>
      </c>
      <c r="N270" s="518">
        <f t="shared" si="275"/>
        <v>0</v>
      </c>
      <c r="O270" s="518">
        <f t="shared" si="275"/>
        <v>0</v>
      </c>
      <c r="P270" s="518">
        <f t="shared" si="275"/>
        <v>0</v>
      </c>
      <c r="Q270" s="518">
        <f t="shared" si="275"/>
        <v>0</v>
      </c>
      <c r="R270" s="518">
        <f t="shared" si="275"/>
        <v>0</v>
      </c>
      <c r="S270" s="518">
        <f t="shared" si="275"/>
        <v>0</v>
      </c>
      <c r="T270" s="518">
        <f t="shared" si="275"/>
        <v>0</v>
      </c>
      <c r="U270" s="518">
        <f t="shared" si="275"/>
        <v>0</v>
      </c>
      <c r="V270" s="518">
        <f t="shared" si="275"/>
        <v>0</v>
      </c>
      <c r="W270" s="518">
        <f t="shared" si="275"/>
        <v>0</v>
      </c>
      <c r="X270" s="518">
        <f t="shared" si="275"/>
        <v>0</v>
      </c>
      <c r="Y270" s="518">
        <f t="shared" si="275"/>
        <v>0</v>
      </c>
      <c r="Z270" s="518">
        <f t="shared" si="275"/>
        <v>0</v>
      </c>
      <c r="AA270" s="518">
        <f t="shared" si="275"/>
        <v>0</v>
      </c>
      <c r="AB270" s="518">
        <f t="shared" si="275"/>
        <v>0</v>
      </c>
      <c r="AC270" s="518">
        <f t="shared" si="275"/>
        <v>0</v>
      </c>
      <c r="AD270" s="518">
        <f t="shared" si="275"/>
        <v>0</v>
      </c>
      <c r="AE270" s="518">
        <f t="shared" si="275"/>
        <v>0</v>
      </c>
      <c r="AF270" s="518">
        <f t="shared" si="275"/>
        <v>0</v>
      </c>
      <c r="AG270" s="518">
        <f t="shared" si="275"/>
        <v>0</v>
      </c>
      <c r="AH270" s="518">
        <f t="shared" si="275"/>
        <v>0</v>
      </c>
      <c r="AI270" s="518">
        <f t="shared" si="275"/>
        <v>0</v>
      </c>
      <c r="AJ270" s="518">
        <f t="shared" si="275"/>
        <v>0</v>
      </c>
      <c r="AK270" s="518">
        <f t="shared" si="275"/>
        <v>0</v>
      </c>
      <c r="AL270" s="518">
        <f t="shared" si="275"/>
        <v>0</v>
      </c>
      <c r="AM270" s="518">
        <f t="shared" ref="AM270:BR270" si="276">AM257</f>
        <v>0</v>
      </c>
      <c r="AN270" s="518">
        <f t="shared" si="276"/>
        <v>0</v>
      </c>
      <c r="AO270" s="518">
        <f t="shared" si="276"/>
        <v>0</v>
      </c>
      <c r="AP270" s="518">
        <f t="shared" si="276"/>
        <v>0</v>
      </c>
      <c r="AQ270" s="518">
        <f t="shared" si="276"/>
        <v>0</v>
      </c>
      <c r="AR270" s="518">
        <f t="shared" si="276"/>
        <v>0</v>
      </c>
      <c r="AS270" s="518">
        <f t="shared" si="276"/>
        <v>0</v>
      </c>
      <c r="AT270" s="518">
        <f t="shared" si="276"/>
        <v>0</v>
      </c>
      <c r="AU270" s="518">
        <f t="shared" si="276"/>
        <v>0</v>
      </c>
      <c r="AV270" s="518">
        <f t="shared" si="276"/>
        <v>0</v>
      </c>
      <c r="AW270" s="518">
        <f t="shared" si="276"/>
        <v>0</v>
      </c>
      <c r="AX270" s="518">
        <f t="shared" si="276"/>
        <v>0</v>
      </c>
      <c r="AY270" s="518">
        <f t="shared" si="276"/>
        <v>0</v>
      </c>
      <c r="AZ270" s="518">
        <f t="shared" si="276"/>
        <v>0</v>
      </c>
      <c r="BA270" s="518">
        <f t="shared" si="276"/>
        <v>0</v>
      </c>
      <c r="BB270" s="518">
        <f t="shared" si="276"/>
        <v>0</v>
      </c>
      <c r="BC270" s="518">
        <f t="shared" si="276"/>
        <v>0</v>
      </c>
      <c r="BD270" s="518">
        <f t="shared" si="276"/>
        <v>0</v>
      </c>
      <c r="BE270" s="518">
        <f t="shared" si="276"/>
        <v>0</v>
      </c>
      <c r="BF270" s="518">
        <f t="shared" si="276"/>
        <v>0</v>
      </c>
      <c r="BG270" s="518">
        <f t="shared" si="276"/>
        <v>0</v>
      </c>
      <c r="BH270" s="518">
        <f t="shared" si="276"/>
        <v>0</v>
      </c>
      <c r="BI270" s="518">
        <f t="shared" si="276"/>
        <v>0</v>
      </c>
      <c r="BJ270" s="518">
        <f t="shared" si="276"/>
        <v>0</v>
      </c>
      <c r="BK270" s="518">
        <f t="shared" si="276"/>
        <v>0</v>
      </c>
      <c r="BL270" s="518">
        <f t="shared" si="276"/>
        <v>0</v>
      </c>
      <c r="BM270" s="518">
        <f t="shared" si="276"/>
        <v>0</v>
      </c>
      <c r="BN270" s="518">
        <f t="shared" si="276"/>
        <v>0</v>
      </c>
      <c r="BO270" s="518">
        <f t="shared" si="276"/>
        <v>0</v>
      </c>
      <c r="BP270" s="518">
        <f t="shared" si="276"/>
        <v>0</v>
      </c>
      <c r="BQ270" s="518">
        <f t="shared" si="276"/>
        <v>0</v>
      </c>
      <c r="BR270" s="518">
        <f t="shared" si="276"/>
        <v>0</v>
      </c>
      <c r="BS270" s="518">
        <f t="shared" ref="BS270:CS270" si="277">BS257</f>
        <v>0</v>
      </c>
      <c r="BT270" s="518">
        <f t="shared" si="277"/>
        <v>0</v>
      </c>
      <c r="BU270" s="518">
        <f t="shared" si="277"/>
        <v>0</v>
      </c>
      <c r="BV270" s="518">
        <f t="shared" si="277"/>
        <v>0</v>
      </c>
      <c r="BW270" s="518">
        <f t="shared" si="277"/>
        <v>0</v>
      </c>
      <c r="BX270" s="518">
        <f t="shared" si="277"/>
        <v>0</v>
      </c>
      <c r="BY270" s="518">
        <f t="shared" si="277"/>
        <v>0</v>
      </c>
      <c r="BZ270" s="518">
        <f t="shared" si="277"/>
        <v>0</v>
      </c>
      <c r="CA270" s="518">
        <f t="shared" si="277"/>
        <v>0</v>
      </c>
      <c r="CB270" s="518">
        <f t="shared" si="277"/>
        <v>0</v>
      </c>
      <c r="CC270" s="518">
        <f t="shared" si="277"/>
        <v>0</v>
      </c>
      <c r="CD270" s="518">
        <f t="shared" si="277"/>
        <v>0</v>
      </c>
      <c r="CE270" s="518">
        <f t="shared" si="277"/>
        <v>0</v>
      </c>
      <c r="CF270" s="518">
        <f t="shared" si="277"/>
        <v>0</v>
      </c>
      <c r="CG270" s="518">
        <f t="shared" si="277"/>
        <v>0</v>
      </c>
      <c r="CH270" s="518">
        <f t="shared" si="277"/>
        <v>0</v>
      </c>
      <c r="CI270" s="518">
        <f t="shared" si="277"/>
        <v>0</v>
      </c>
      <c r="CJ270" s="518">
        <f t="shared" si="277"/>
        <v>0</v>
      </c>
      <c r="CK270" s="518">
        <f t="shared" si="277"/>
        <v>0</v>
      </c>
      <c r="CL270" s="518">
        <f t="shared" si="277"/>
        <v>0</v>
      </c>
      <c r="CM270" s="518">
        <f t="shared" si="277"/>
        <v>0</v>
      </c>
      <c r="CN270" s="518">
        <f t="shared" si="277"/>
        <v>0</v>
      </c>
      <c r="CO270" s="518">
        <f t="shared" si="277"/>
        <v>0</v>
      </c>
      <c r="CP270" s="518">
        <f t="shared" si="277"/>
        <v>0</v>
      </c>
      <c r="CQ270" s="518">
        <f t="shared" si="277"/>
        <v>0</v>
      </c>
      <c r="CR270" s="518">
        <f t="shared" si="277"/>
        <v>0</v>
      </c>
      <c r="CS270" s="518">
        <f t="shared" si="277"/>
        <v>0</v>
      </c>
      <c r="CT270" s="12"/>
    </row>
    <row r="271" spans="3:102" s="5" customFormat="1" ht="13" hidden="1" x14ac:dyDescent="0.3">
      <c r="C271" s="51"/>
      <c r="D271" s="3"/>
      <c r="E271" s="14"/>
      <c r="F271" s="14"/>
      <c r="G271" s="12"/>
      <c r="H271" s="12"/>
      <c r="I271" s="12"/>
      <c r="J271" s="12"/>
      <c r="K271" s="12"/>
      <c r="L271" s="12"/>
      <c r="M271" s="12"/>
      <c r="N271" s="12"/>
      <c r="O271" s="12"/>
      <c r="P271" s="12"/>
      <c r="Q271" s="12"/>
      <c r="R271" s="12"/>
      <c r="S271" s="12"/>
      <c r="T271" s="12"/>
      <c r="U271" s="12"/>
      <c r="V271" s="12"/>
      <c r="W271" s="12"/>
      <c r="X271" s="12"/>
      <c r="Y271" s="12"/>
      <c r="Z271" s="12"/>
      <c r="AA271" s="12"/>
      <c r="AB271" s="12"/>
      <c r="AC271" s="12"/>
      <c r="AD271" s="12"/>
      <c r="AE271" s="12"/>
      <c r="AF271" s="12"/>
      <c r="AG271" s="12"/>
      <c r="AH271" s="12"/>
      <c r="AI271" s="12"/>
      <c r="AJ271" s="12"/>
      <c r="AK271" s="12"/>
      <c r="AL271" s="12"/>
      <c r="AM271" s="12"/>
      <c r="AN271" s="12"/>
      <c r="AO271" s="12"/>
      <c r="AP271" s="12"/>
      <c r="AQ271" s="12"/>
      <c r="AR271" s="12"/>
      <c r="AS271" s="12"/>
      <c r="AT271" s="12"/>
      <c r="AU271" s="12"/>
      <c r="AV271" s="12"/>
      <c r="AW271" s="12"/>
      <c r="AX271" s="12"/>
      <c r="AY271" s="12"/>
      <c r="AZ271" s="12"/>
      <c r="BA271" s="12"/>
      <c r="BB271" s="12"/>
      <c r="BC271" s="12"/>
      <c r="BD271" s="12"/>
      <c r="BE271" s="12"/>
      <c r="BF271" s="12"/>
      <c r="BG271" s="12"/>
      <c r="BH271" s="12"/>
      <c r="BI271" s="12"/>
      <c r="BJ271" s="12"/>
      <c r="BK271" s="12"/>
      <c r="BL271" s="12"/>
      <c r="BM271" s="12"/>
      <c r="BN271" s="12"/>
      <c r="BO271" s="12"/>
      <c r="BP271" s="12"/>
      <c r="BQ271" s="12"/>
      <c r="BR271" s="12"/>
      <c r="BS271" s="12"/>
      <c r="BT271" s="12"/>
      <c r="BU271" s="12"/>
      <c r="BV271" s="12"/>
      <c r="BW271" s="12"/>
      <c r="BX271" s="12"/>
      <c r="BY271" s="12"/>
      <c r="BZ271" s="12"/>
      <c r="CA271" s="12"/>
      <c r="CB271" s="12"/>
      <c r="CC271" s="12"/>
      <c r="CD271" s="12"/>
      <c r="CE271" s="12"/>
      <c r="CF271" s="12"/>
      <c r="CG271" s="12"/>
      <c r="CH271" s="12"/>
      <c r="CI271" s="12"/>
      <c r="CJ271" s="12"/>
      <c r="CK271" s="12"/>
      <c r="CL271" s="12"/>
      <c r="CM271" s="12"/>
      <c r="CN271" s="12"/>
      <c r="CO271" s="12"/>
      <c r="CP271" s="12"/>
      <c r="CQ271" s="12"/>
      <c r="CR271" s="12"/>
      <c r="CS271" s="12"/>
      <c r="CT271" s="12"/>
    </row>
    <row r="272" spans="3:102" s="5" customFormat="1" ht="13" hidden="1" x14ac:dyDescent="0.3">
      <c r="C272" s="12"/>
      <c r="D272" s="3"/>
      <c r="E272" s="688" t="str">
        <f>IF((E266-(E263+E268)-(E265+E270))&gt;0,"Applicable","Not applicable")</f>
        <v>Not applicable</v>
      </c>
      <c r="F272" s="688"/>
      <c r="G272" s="12"/>
      <c r="H272" s="12"/>
      <c r="I272" s="12"/>
      <c r="J272" s="12"/>
      <c r="K272" s="12"/>
      <c r="L272" s="12"/>
      <c r="M272" s="12"/>
      <c r="N272" s="12"/>
      <c r="O272" s="12"/>
      <c r="P272" s="12"/>
      <c r="Q272" s="12"/>
      <c r="R272" s="12"/>
      <c r="S272" s="12"/>
      <c r="T272" s="12"/>
      <c r="U272" s="12"/>
      <c r="V272" s="12"/>
      <c r="W272" s="12"/>
      <c r="X272" s="12"/>
      <c r="Y272" s="12"/>
      <c r="Z272" s="12"/>
      <c r="AA272" s="12"/>
      <c r="AB272" s="12"/>
      <c r="AC272" s="12"/>
      <c r="AD272" s="12"/>
      <c r="AE272" s="12"/>
      <c r="AF272" s="12"/>
      <c r="AG272" s="12"/>
      <c r="AH272" s="12"/>
      <c r="AI272" s="12"/>
      <c r="AJ272" s="12"/>
      <c r="AK272" s="12"/>
      <c r="AL272" s="12"/>
      <c r="AM272" s="12"/>
      <c r="AN272" s="12"/>
      <c r="AO272" s="12"/>
      <c r="AP272" s="12"/>
      <c r="AQ272" s="12"/>
      <c r="AR272" s="12"/>
      <c r="AS272" s="12"/>
      <c r="AT272" s="12"/>
      <c r="AU272" s="12"/>
      <c r="AV272" s="12"/>
      <c r="AW272" s="12"/>
      <c r="AX272" s="12"/>
      <c r="AY272" s="12"/>
      <c r="AZ272" s="12"/>
      <c r="BA272" s="12"/>
      <c r="BB272" s="12"/>
      <c r="BC272" s="12"/>
      <c r="BD272" s="12"/>
      <c r="BE272" s="12"/>
      <c r="BF272" s="12"/>
      <c r="BG272" s="12"/>
      <c r="BH272" s="12"/>
      <c r="BI272" s="12"/>
      <c r="BJ272" s="12"/>
      <c r="BK272" s="12"/>
      <c r="BL272" s="12"/>
      <c r="BM272" s="12"/>
      <c r="BN272" s="12"/>
      <c r="BO272" s="12"/>
      <c r="BP272" s="12"/>
      <c r="BQ272" s="12"/>
      <c r="BR272" s="12"/>
      <c r="BS272" s="12"/>
      <c r="BT272" s="12"/>
      <c r="BU272" s="12"/>
      <c r="BV272" s="12"/>
      <c r="BW272" s="12"/>
      <c r="BX272" s="12"/>
      <c r="BY272" s="12"/>
      <c r="BZ272" s="12"/>
      <c r="CA272" s="12"/>
      <c r="CB272" s="12"/>
      <c r="CC272" s="12"/>
      <c r="CD272" s="12"/>
      <c r="CE272" s="12"/>
      <c r="CF272" s="12"/>
      <c r="CG272" s="12"/>
      <c r="CH272" s="12"/>
      <c r="CI272" s="12"/>
      <c r="CJ272" s="12"/>
      <c r="CK272" s="12"/>
      <c r="CL272" s="12"/>
      <c r="CM272" s="12"/>
      <c r="CN272" s="12"/>
      <c r="CO272" s="12"/>
      <c r="CP272" s="12"/>
      <c r="CQ272" s="12"/>
      <c r="CR272" s="12"/>
      <c r="CS272" s="12"/>
      <c r="CT272" s="12"/>
    </row>
    <row r="273" spans="3:98" s="5" customFormat="1" ht="27.65" hidden="1" customHeight="1" x14ac:dyDescent="0.3">
      <c r="C273" s="51"/>
      <c r="D273" s="3"/>
      <c r="E273" s="694" t="str">
        <f>IF(E272="Applicable","Net revenue generating project","Not a net revenue generating project")</f>
        <v>Not a net revenue generating project</v>
      </c>
      <c r="F273" s="695"/>
      <c r="G273" s="12"/>
      <c r="H273" s="12"/>
      <c r="I273" s="12"/>
      <c r="J273" s="12"/>
      <c r="K273" s="12"/>
      <c r="L273" s="12"/>
      <c r="M273" s="12"/>
      <c r="N273" s="12"/>
      <c r="O273" s="12"/>
      <c r="P273" s="12"/>
      <c r="Q273" s="12"/>
      <c r="R273" s="12"/>
      <c r="S273" s="12"/>
      <c r="T273" s="12"/>
      <c r="U273" s="12"/>
      <c r="V273" s="12"/>
      <c r="W273" s="12"/>
      <c r="X273" s="12"/>
      <c r="Y273" s="12"/>
      <c r="Z273" s="12"/>
      <c r="AA273" s="12"/>
      <c r="AB273" s="12"/>
      <c r="AC273" s="12"/>
      <c r="AD273" s="12"/>
      <c r="AE273" s="12"/>
      <c r="AF273" s="12"/>
      <c r="AG273" s="12"/>
      <c r="AH273" s="12"/>
      <c r="AI273" s="12"/>
      <c r="AJ273" s="12"/>
      <c r="AK273" s="12"/>
      <c r="AL273" s="12"/>
      <c r="AM273" s="12"/>
      <c r="AN273" s="12"/>
      <c r="AO273" s="12"/>
      <c r="AP273" s="12"/>
      <c r="AQ273" s="12"/>
      <c r="AR273" s="12"/>
      <c r="AS273" s="12"/>
      <c r="AT273" s="12"/>
      <c r="AU273" s="12"/>
      <c r="AV273" s="12"/>
      <c r="AW273" s="12"/>
      <c r="AX273" s="12"/>
      <c r="AY273" s="12"/>
      <c r="AZ273" s="12"/>
      <c r="BA273" s="12"/>
      <c r="BB273" s="12"/>
      <c r="BC273" s="12"/>
      <c r="BD273" s="12"/>
      <c r="BE273" s="12"/>
      <c r="BF273" s="12"/>
      <c r="BG273" s="12"/>
      <c r="BH273" s="12"/>
      <c r="BI273" s="12"/>
      <c r="BJ273" s="12"/>
      <c r="BK273" s="12"/>
      <c r="BL273" s="12"/>
      <c r="BM273" s="12"/>
      <c r="BN273" s="12"/>
      <c r="BO273" s="12"/>
      <c r="BP273" s="12"/>
      <c r="BQ273" s="12"/>
      <c r="BR273" s="12"/>
      <c r="BS273" s="12"/>
      <c r="BT273" s="12"/>
      <c r="BU273" s="12"/>
      <c r="BV273" s="12"/>
      <c r="BW273" s="12"/>
      <c r="BX273" s="12"/>
      <c r="BY273" s="12"/>
      <c r="BZ273" s="12"/>
      <c r="CA273" s="12"/>
      <c r="CB273" s="12"/>
      <c r="CC273" s="12"/>
      <c r="CD273" s="12"/>
      <c r="CE273" s="12"/>
      <c r="CF273" s="12"/>
      <c r="CG273" s="12"/>
      <c r="CH273" s="12"/>
      <c r="CI273" s="12"/>
      <c r="CJ273" s="12"/>
      <c r="CK273" s="12"/>
      <c r="CL273" s="12"/>
      <c r="CM273" s="12"/>
      <c r="CN273" s="12"/>
      <c r="CO273" s="12"/>
      <c r="CP273" s="12"/>
      <c r="CQ273" s="12"/>
      <c r="CR273" s="12"/>
      <c r="CS273" s="12"/>
      <c r="CT273" s="12"/>
    </row>
    <row r="274" spans="3:98" s="5" customFormat="1" ht="13" hidden="1" x14ac:dyDescent="0.3">
      <c r="C274" s="254" t="s">
        <v>263</v>
      </c>
      <c r="D274" s="3"/>
      <c r="E274" s="690">
        <f>E266-(E263+E268)-(E265+E270)+(E264+E269)</f>
        <v>0</v>
      </c>
      <c r="F274" s="690"/>
      <c r="G274" s="12"/>
      <c r="H274" s="12"/>
      <c r="I274" s="12"/>
      <c r="J274" s="12"/>
      <c r="K274" s="12"/>
      <c r="L274" s="12"/>
      <c r="M274" s="12"/>
      <c r="N274" s="12"/>
      <c r="O274" s="12"/>
      <c r="P274" s="12"/>
      <c r="Q274" s="12"/>
      <c r="R274" s="12"/>
      <c r="S274" s="12"/>
      <c r="T274" s="12"/>
      <c r="U274" s="12"/>
      <c r="V274" s="12"/>
      <c r="W274" s="12"/>
      <c r="X274" s="12"/>
      <c r="Y274" s="12"/>
      <c r="Z274" s="12"/>
      <c r="AA274" s="12"/>
      <c r="AB274" s="12"/>
      <c r="AC274" s="12"/>
      <c r="AD274" s="12"/>
      <c r="AE274" s="12"/>
      <c r="AF274" s="12"/>
      <c r="AG274" s="12"/>
      <c r="AH274" s="12"/>
      <c r="AI274" s="12"/>
      <c r="AJ274" s="12"/>
      <c r="AK274" s="12"/>
      <c r="AL274" s="12"/>
      <c r="AM274" s="12"/>
      <c r="AN274" s="12"/>
      <c r="AO274" s="12"/>
      <c r="AP274" s="12"/>
      <c r="AQ274" s="12"/>
      <c r="AR274" s="12"/>
      <c r="AS274" s="12"/>
      <c r="AT274" s="12"/>
      <c r="AU274" s="12"/>
      <c r="AV274" s="12"/>
      <c r="AW274" s="12"/>
      <c r="AX274" s="12"/>
      <c r="AY274" s="12"/>
      <c r="AZ274" s="12"/>
      <c r="BA274" s="12"/>
      <c r="BB274" s="12"/>
      <c r="BC274" s="12"/>
      <c r="BD274" s="12"/>
      <c r="BE274" s="12"/>
      <c r="BF274" s="12"/>
      <c r="BG274" s="12"/>
      <c r="BH274" s="12"/>
      <c r="BI274" s="12"/>
      <c r="BJ274" s="12"/>
      <c r="BK274" s="12"/>
      <c r="BL274" s="12"/>
      <c r="BM274" s="12"/>
      <c r="BN274" s="12"/>
      <c r="BO274" s="12"/>
      <c r="BP274" s="12"/>
      <c r="BQ274" s="12"/>
      <c r="BR274" s="12"/>
      <c r="BS274" s="12"/>
      <c r="BT274" s="12"/>
      <c r="BU274" s="12"/>
      <c r="BV274" s="12"/>
      <c r="BW274" s="12"/>
      <c r="BX274" s="12"/>
      <c r="BY274" s="12"/>
      <c r="BZ274" s="12"/>
      <c r="CA274" s="12"/>
      <c r="CB274" s="12"/>
      <c r="CC274" s="12"/>
      <c r="CD274" s="12"/>
      <c r="CE274" s="12"/>
      <c r="CF274" s="12"/>
      <c r="CG274" s="12"/>
      <c r="CH274" s="12"/>
      <c r="CI274" s="12"/>
      <c r="CJ274" s="12"/>
      <c r="CK274" s="12"/>
      <c r="CL274" s="12"/>
      <c r="CM274" s="12"/>
      <c r="CN274" s="12"/>
      <c r="CO274" s="12"/>
      <c r="CP274" s="12"/>
      <c r="CQ274" s="12"/>
      <c r="CR274" s="12"/>
      <c r="CS274" s="12"/>
      <c r="CT274" s="12"/>
    </row>
    <row r="275" spans="3:98" s="5" customFormat="1" ht="13" hidden="1" x14ac:dyDescent="0.3">
      <c r="C275" s="254" t="s">
        <v>265</v>
      </c>
      <c r="D275" s="3"/>
      <c r="E275" s="690">
        <f>(E262+E267)</f>
        <v>0</v>
      </c>
      <c r="F275" s="690"/>
      <c r="G275" s="12"/>
      <c r="H275" s="12"/>
      <c r="I275" s="12"/>
      <c r="J275" s="12"/>
      <c r="K275" s="12"/>
      <c r="L275" s="12"/>
      <c r="M275" s="12"/>
      <c r="N275" s="12"/>
      <c r="O275" s="12"/>
      <c r="P275" s="12"/>
      <c r="Q275" s="12"/>
      <c r="R275" s="12"/>
      <c r="S275" s="12"/>
      <c r="T275" s="12"/>
      <c r="U275" s="12"/>
      <c r="V275" s="12"/>
      <c r="W275" s="12"/>
      <c r="X275" s="12"/>
      <c r="Y275" s="12"/>
      <c r="Z275" s="12"/>
      <c r="AA275" s="12"/>
      <c r="AB275" s="12"/>
      <c r="AC275" s="12"/>
      <c r="AD275" s="12"/>
      <c r="AE275" s="12"/>
      <c r="AF275" s="12"/>
      <c r="AG275" s="12"/>
      <c r="AH275" s="12"/>
      <c r="AI275" s="12"/>
      <c r="AJ275" s="12"/>
      <c r="AK275" s="12"/>
      <c r="AL275" s="12"/>
      <c r="AM275" s="12"/>
      <c r="AN275" s="12"/>
      <c r="AO275" s="12"/>
      <c r="AP275" s="12"/>
      <c r="AQ275" s="12"/>
      <c r="AR275" s="12"/>
      <c r="AS275" s="12"/>
      <c r="AT275" s="12"/>
      <c r="AU275" s="12"/>
      <c r="AV275" s="12"/>
      <c r="AW275" s="12"/>
      <c r="AX275" s="12"/>
      <c r="AY275" s="12"/>
      <c r="AZ275" s="12"/>
      <c r="BA275" s="12"/>
      <c r="BB275" s="12"/>
      <c r="BC275" s="12"/>
      <c r="BD275" s="12"/>
      <c r="BE275" s="12"/>
      <c r="BF275" s="12"/>
      <c r="BG275" s="12"/>
      <c r="BH275" s="12"/>
      <c r="BI275" s="12"/>
      <c r="BJ275" s="12"/>
      <c r="BK275" s="12"/>
      <c r="BL275" s="12"/>
      <c r="BM275" s="12"/>
      <c r="BN275" s="12"/>
      <c r="BO275" s="12"/>
      <c r="BP275" s="12"/>
      <c r="BQ275" s="12"/>
      <c r="BR275" s="12"/>
      <c r="BS275" s="12"/>
      <c r="BT275" s="12"/>
      <c r="BU275" s="12"/>
      <c r="BV275" s="12"/>
      <c r="BW275" s="12"/>
      <c r="BX275" s="12"/>
      <c r="BY275" s="12"/>
      <c r="BZ275" s="12"/>
      <c r="CA275" s="12"/>
      <c r="CB275" s="12"/>
      <c r="CC275" s="12"/>
      <c r="CD275" s="12"/>
      <c r="CE275" s="12"/>
      <c r="CF275" s="12"/>
      <c r="CG275" s="12"/>
      <c r="CH275" s="12"/>
      <c r="CI275" s="12"/>
      <c r="CJ275" s="12"/>
      <c r="CK275" s="12"/>
      <c r="CL275" s="12"/>
      <c r="CM275" s="12"/>
      <c r="CN275" s="12"/>
      <c r="CO275" s="12"/>
      <c r="CP275" s="12"/>
      <c r="CQ275" s="12"/>
      <c r="CR275" s="12"/>
      <c r="CS275" s="12"/>
      <c r="CT275" s="12"/>
    </row>
    <row r="276" spans="3:98" s="5" customFormat="1" ht="13" hidden="1" x14ac:dyDescent="0.3">
      <c r="C276" s="51"/>
      <c r="D276" s="3"/>
      <c r="E276" s="14"/>
      <c r="F276" s="14"/>
      <c r="G276" s="12"/>
      <c r="H276" s="12"/>
      <c r="I276" s="12"/>
      <c r="J276" s="12"/>
      <c r="K276" s="12"/>
      <c r="L276" s="12"/>
      <c r="M276" s="12"/>
      <c r="N276" s="12"/>
      <c r="O276" s="12"/>
      <c r="P276" s="12"/>
      <c r="Q276" s="12"/>
      <c r="R276" s="12"/>
      <c r="S276" s="12"/>
      <c r="T276" s="12"/>
      <c r="U276" s="12"/>
      <c r="V276" s="12"/>
      <c r="W276" s="12"/>
      <c r="X276" s="12"/>
      <c r="Y276" s="12"/>
      <c r="Z276" s="12"/>
      <c r="AA276" s="12"/>
      <c r="AB276" s="12"/>
      <c r="AC276" s="12"/>
      <c r="AD276" s="12"/>
      <c r="AE276" s="12"/>
      <c r="AF276" s="12"/>
      <c r="AG276" s="12"/>
      <c r="AH276" s="12"/>
      <c r="AI276" s="12"/>
      <c r="AJ276" s="12"/>
      <c r="AK276" s="12"/>
      <c r="AL276" s="12"/>
      <c r="AM276" s="12"/>
      <c r="AN276" s="12"/>
      <c r="AO276" s="12"/>
      <c r="AP276" s="12"/>
      <c r="AQ276" s="12"/>
      <c r="AR276" s="12"/>
      <c r="AS276" s="12"/>
      <c r="AT276" s="12"/>
      <c r="AU276" s="12"/>
      <c r="AV276" s="12"/>
      <c r="AW276" s="12"/>
      <c r="AX276" s="12"/>
      <c r="AY276" s="12"/>
      <c r="AZ276" s="12"/>
      <c r="BA276" s="12"/>
      <c r="BB276" s="12"/>
      <c r="BC276" s="12"/>
      <c r="BD276" s="12"/>
      <c r="BE276" s="12"/>
      <c r="BF276" s="12"/>
      <c r="BG276" s="12"/>
      <c r="BH276" s="12"/>
      <c r="BI276" s="12"/>
      <c r="BJ276" s="12"/>
      <c r="BK276" s="12"/>
      <c r="BL276" s="12"/>
      <c r="BM276" s="12"/>
      <c r="BN276" s="12"/>
      <c r="BO276" s="12"/>
      <c r="BP276" s="12"/>
      <c r="BQ276" s="12"/>
      <c r="BR276" s="12"/>
      <c r="BS276" s="12"/>
      <c r="BT276" s="12"/>
      <c r="BU276" s="12"/>
      <c r="BV276" s="12"/>
      <c r="BW276" s="12"/>
      <c r="BX276" s="12"/>
      <c r="BY276" s="12"/>
      <c r="BZ276" s="12"/>
      <c r="CA276" s="12"/>
      <c r="CB276" s="12"/>
      <c r="CC276" s="12"/>
      <c r="CD276" s="12"/>
      <c r="CE276" s="12"/>
      <c r="CF276" s="12"/>
      <c r="CG276" s="12"/>
      <c r="CH276" s="12"/>
      <c r="CI276" s="12"/>
      <c r="CJ276" s="12"/>
      <c r="CK276" s="12"/>
      <c r="CL276" s="12"/>
      <c r="CM276" s="12"/>
      <c r="CN276" s="12"/>
      <c r="CO276" s="12"/>
      <c r="CP276" s="12"/>
      <c r="CQ276" s="12"/>
      <c r="CR276" s="12"/>
      <c r="CS276" s="12"/>
      <c r="CT276" s="12"/>
    </row>
    <row r="277" spans="3:98" s="5" customFormat="1" ht="13" hidden="1" x14ac:dyDescent="0.3">
      <c r="C277" s="77" t="s">
        <v>259</v>
      </c>
      <c r="D277" s="3"/>
      <c r="E277" s="690" t="str">
        <f>IF(E272="Applicable",E275-E274,"n.a.")</f>
        <v>n.a.</v>
      </c>
      <c r="F277" s="690"/>
      <c r="G277" s="12"/>
      <c r="H277" s="12"/>
      <c r="I277" s="12"/>
      <c r="J277" s="12"/>
      <c r="K277" s="12"/>
      <c r="L277" s="12"/>
      <c r="M277" s="12"/>
      <c r="N277" s="12"/>
      <c r="O277" s="12"/>
      <c r="P277" s="12"/>
      <c r="Q277" s="12"/>
      <c r="R277" s="12"/>
      <c r="S277" s="12"/>
      <c r="T277" s="12"/>
      <c r="U277" s="12"/>
      <c r="V277" s="12"/>
      <c r="W277" s="12"/>
      <c r="X277" s="12"/>
      <c r="Y277" s="12"/>
      <c r="Z277" s="12"/>
      <c r="AA277" s="12"/>
      <c r="AB277" s="12"/>
      <c r="AC277" s="12"/>
      <c r="AD277" s="12"/>
      <c r="AE277" s="12"/>
      <c r="AF277" s="12"/>
      <c r="AG277" s="12"/>
      <c r="AH277" s="12"/>
      <c r="AI277" s="12"/>
      <c r="AJ277" s="12"/>
      <c r="AK277" s="12"/>
      <c r="AL277" s="12"/>
      <c r="AM277" s="12"/>
      <c r="AN277" s="12"/>
      <c r="AO277" s="12"/>
      <c r="AP277" s="12"/>
      <c r="AQ277" s="12"/>
      <c r="AR277" s="12"/>
      <c r="AS277" s="12"/>
      <c r="AT277" s="12"/>
      <c r="AU277" s="12"/>
      <c r="AV277" s="12"/>
      <c r="AW277" s="12"/>
      <c r="AX277" s="12"/>
      <c r="AY277" s="12"/>
      <c r="AZ277" s="12"/>
      <c r="BA277" s="12"/>
      <c r="BB277" s="12"/>
      <c r="BC277" s="12"/>
      <c r="BD277" s="12"/>
      <c r="BE277" s="12"/>
      <c r="BF277" s="12"/>
      <c r="BG277" s="12"/>
      <c r="BH277" s="525"/>
      <c r="BI277" s="12"/>
      <c r="BJ277" s="12"/>
      <c r="BK277" s="12"/>
      <c r="BL277" s="12"/>
      <c r="BM277" s="12"/>
      <c r="BN277" s="12"/>
      <c r="BO277" s="12"/>
      <c r="BP277" s="12"/>
      <c r="BQ277" s="12"/>
      <c r="BR277" s="12"/>
      <c r="BS277" s="12"/>
      <c r="BT277" s="12"/>
      <c r="BU277" s="12"/>
      <c r="BV277" s="12"/>
      <c r="BW277" s="12"/>
      <c r="BX277" s="12"/>
      <c r="BY277" s="12"/>
      <c r="BZ277" s="12"/>
      <c r="CA277" s="12"/>
      <c r="CB277" s="12"/>
      <c r="CC277" s="12"/>
      <c r="CD277" s="12"/>
      <c r="CE277" s="12"/>
      <c r="CF277" s="12"/>
      <c r="CG277" s="12"/>
      <c r="CH277" s="12"/>
      <c r="CI277" s="12"/>
      <c r="CJ277" s="12"/>
      <c r="CK277" s="12"/>
      <c r="CL277" s="12"/>
      <c r="CM277" s="12"/>
      <c r="CN277" s="12"/>
      <c r="CO277" s="12"/>
      <c r="CP277" s="12"/>
      <c r="CQ277" s="12"/>
      <c r="CR277" s="12"/>
      <c r="CS277" s="12"/>
      <c r="CT277" s="12"/>
    </row>
    <row r="278" spans="3:98" s="5" customFormat="1" ht="13" hidden="1" x14ac:dyDescent="0.3">
      <c r="C278" s="77" t="s">
        <v>260</v>
      </c>
      <c r="D278" s="3"/>
      <c r="E278" s="693" t="str">
        <f>IF(AND(E272="Applicable",E277&gt;=0),E277/E275,"n.a.")</f>
        <v>n.a.</v>
      </c>
      <c r="F278" s="693"/>
      <c r="G278" s="12"/>
      <c r="H278" s="12"/>
      <c r="I278" s="12"/>
      <c r="J278" s="12"/>
      <c r="K278" s="12"/>
      <c r="L278" s="12"/>
      <c r="M278" s="12"/>
      <c r="N278" s="12"/>
      <c r="O278" s="12"/>
      <c r="P278" s="12"/>
      <c r="Q278" s="12"/>
      <c r="R278" s="12"/>
      <c r="S278" s="12"/>
      <c r="T278" s="12"/>
      <c r="U278" s="12"/>
      <c r="V278" s="12"/>
      <c r="W278" s="12"/>
      <c r="X278" s="12"/>
      <c r="Y278" s="12"/>
      <c r="Z278" s="12"/>
      <c r="AA278" s="12"/>
      <c r="AB278" s="12"/>
      <c r="AC278" s="12"/>
      <c r="AD278" s="12"/>
      <c r="AE278" s="12"/>
      <c r="AF278" s="12"/>
      <c r="AG278" s="12"/>
      <c r="AH278" s="12"/>
      <c r="AI278" s="12"/>
      <c r="AJ278" s="12"/>
      <c r="AK278" s="12"/>
      <c r="AL278" s="12"/>
      <c r="AM278" s="12"/>
      <c r="AN278" s="12"/>
      <c r="AO278" s="12"/>
      <c r="AP278" s="12"/>
      <c r="AQ278" s="12"/>
      <c r="AR278" s="12"/>
      <c r="AS278" s="12"/>
      <c r="AT278" s="12"/>
      <c r="AU278" s="12"/>
      <c r="AV278" s="12"/>
      <c r="AW278" s="12"/>
      <c r="AX278" s="12"/>
      <c r="AY278" s="12"/>
      <c r="AZ278" s="12"/>
      <c r="BA278" s="12"/>
      <c r="BB278" s="12"/>
      <c r="BC278" s="12"/>
      <c r="BD278" s="12"/>
      <c r="BE278" s="12"/>
      <c r="BF278" s="12"/>
      <c r="BG278" s="12"/>
      <c r="BH278" s="12"/>
      <c r="BI278" s="12"/>
      <c r="BJ278" s="12"/>
      <c r="BK278" s="12"/>
      <c r="BL278" s="12"/>
      <c r="BM278" s="12"/>
      <c r="BN278" s="12"/>
      <c r="BO278" s="12"/>
      <c r="BP278" s="12"/>
      <c r="BQ278" s="12"/>
      <c r="BR278" s="12"/>
      <c r="BS278" s="12"/>
      <c r="BT278" s="12"/>
      <c r="BU278" s="12"/>
      <c r="BV278" s="12"/>
      <c r="BW278" s="12"/>
      <c r="BX278" s="12"/>
      <c r="BY278" s="12"/>
      <c r="BZ278" s="12"/>
      <c r="CA278" s="12"/>
      <c r="CB278" s="12"/>
      <c r="CC278" s="12"/>
      <c r="CD278" s="12"/>
      <c r="CE278" s="12"/>
      <c r="CF278" s="12"/>
      <c r="CG278" s="12"/>
      <c r="CH278" s="12"/>
      <c r="CI278" s="12"/>
      <c r="CJ278" s="12"/>
      <c r="CK278" s="12"/>
      <c r="CL278" s="12"/>
      <c r="CM278" s="12"/>
      <c r="CN278" s="12"/>
      <c r="CO278" s="12"/>
      <c r="CP278" s="12"/>
      <c r="CQ278" s="12"/>
      <c r="CR278" s="12"/>
      <c r="CS278" s="12"/>
      <c r="CT278" s="12"/>
    </row>
    <row r="279" spans="3:98" s="5" customFormat="1" ht="13" hidden="1" x14ac:dyDescent="0.3">
      <c r="C279" s="256" t="s">
        <v>267</v>
      </c>
      <c r="D279" s="3"/>
      <c r="E279" s="693" t="str">
        <f>IF($E$272="Applicable",MIN($E$278,G.Asm!$F$78),"n.a.")</f>
        <v>n.a.</v>
      </c>
      <c r="F279" s="693"/>
      <c r="G279" s="12"/>
      <c r="H279" s="12"/>
      <c r="I279" s="12"/>
      <c r="J279" s="12"/>
      <c r="K279" s="12"/>
      <c r="L279" s="12"/>
      <c r="M279" s="12"/>
      <c r="N279" s="12"/>
      <c r="O279" s="12"/>
      <c r="P279" s="12"/>
      <c r="Q279" s="12"/>
      <c r="R279" s="12"/>
      <c r="S279" s="12"/>
      <c r="T279" s="12"/>
      <c r="U279" s="12"/>
      <c r="V279" s="12"/>
      <c r="W279" s="12"/>
      <c r="X279" s="12"/>
      <c r="Y279" s="12"/>
      <c r="Z279" s="12"/>
      <c r="AA279" s="12"/>
      <c r="AB279" s="12"/>
      <c r="AC279" s="12"/>
      <c r="AD279" s="12"/>
      <c r="AE279" s="12"/>
      <c r="AF279" s="12"/>
      <c r="AG279" s="12"/>
      <c r="AH279" s="12"/>
      <c r="AI279" s="12"/>
      <c r="AJ279" s="12"/>
      <c r="AK279" s="12"/>
      <c r="AL279" s="12"/>
      <c r="AM279" s="12"/>
      <c r="AN279" s="12"/>
      <c r="AO279" s="12"/>
      <c r="AP279" s="12"/>
      <c r="AQ279" s="12"/>
      <c r="AR279" s="12"/>
      <c r="AS279" s="12"/>
      <c r="AT279" s="12"/>
      <c r="AU279" s="12"/>
      <c r="AV279" s="12"/>
      <c r="AW279" s="12"/>
      <c r="AX279" s="12"/>
      <c r="AY279" s="12"/>
      <c r="AZ279" s="12"/>
      <c r="BA279" s="12"/>
      <c r="BB279" s="12"/>
      <c r="BC279" s="12"/>
      <c r="BD279" s="12"/>
      <c r="BE279" s="12"/>
      <c r="BF279" s="12"/>
      <c r="BG279" s="12"/>
      <c r="BH279" s="12"/>
      <c r="BI279" s="12"/>
      <c r="BJ279" s="12"/>
      <c r="BK279" s="12"/>
      <c r="BL279" s="12"/>
      <c r="BM279" s="12"/>
      <c r="BN279" s="12"/>
      <c r="BO279" s="12"/>
      <c r="BP279" s="12"/>
      <c r="BQ279" s="12"/>
      <c r="BR279" s="12"/>
      <c r="BS279" s="12"/>
      <c r="BT279" s="12"/>
      <c r="BU279" s="12"/>
      <c r="BV279" s="12"/>
      <c r="BW279" s="12"/>
      <c r="BX279" s="12"/>
      <c r="BY279" s="12"/>
      <c r="BZ279" s="12"/>
      <c r="CA279" s="12"/>
      <c r="CB279" s="12"/>
      <c r="CC279" s="12"/>
      <c r="CD279" s="12"/>
      <c r="CE279" s="12"/>
      <c r="CF279" s="12"/>
      <c r="CG279" s="12"/>
      <c r="CH279" s="12"/>
      <c r="CI279" s="12"/>
      <c r="CJ279" s="12"/>
      <c r="CK279" s="12"/>
      <c r="CL279" s="12"/>
      <c r="CM279" s="12"/>
      <c r="CN279" s="12"/>
      <c r="CO279" s="12"/>
      <c r="CP279" s="12"/>
      <c r="CQ279" s="12"/>
      <c r="CR279" s="12"/>
      <c r="CS279" s="12"/>
      <c r="CT279" s="12"/>
    </row>
    <row r="280" spans="3:98" s="5" customFormat="1" ht="13" x14ac:dyDescent="0.3">
      <c r="C280" s="255"/>
      <c r="D280" s="3"/>
      <c r="E280" s="257"/>
      <c r="F280" s="257"/>
      <c r="G280" s="12"/>
      <c r="H280" s="12"/>
      <c r="I280" s="12"/>
      <c r="J280" s="12"/>
      <c r="K280" s="12"/>
      <c r="L280" s="12"/>
      <c r="M280" s="12"/>
      <c r="N280" s="12"/>
      <c r="O280" s="12"/>
      <c r="P280" s="12"/>
      <c r="Q280" s="12"/>
      <c r="R280" s="12"/>
      <c r="S280" s="12"/>
      <c r="T280" s="12"/>
      <c r="U280" s="12"/>
      <c r="V280" s="12"/>
      <c r="W280" s="12"/>
      <c r="X280" s="12"/>
      <c r="Y280" s="12"/>
      <c r="Z280" s="12"/>
      <c r="AA280" s="12"/>
      <c r="AB280" s="12"/>
      <c r="AC280" s="12"/>
      <c r="AD280" s="12"/>
      <c r="AE280" s="12"/>
      <c r="AF280" s="12"/>
      <c r="AG280" s="12"/>
      <c r="AH280" s="12"/>
      <c r="AI280" s="12"/>
      <c r="AJ280" s="12"/>
      <c r="AK280" s="12"/>
      <c r="AL280" s="12"/>
      <c r="AM280" s="12"/>
      <c r="AN280" s="12"/>
      <c r="AO280" s="12"/>
      <c r="AP280" s="12"/>
      <c r="AQ280" s="12"/>
      <c r="AR280" s="12"/>
      <c r="AS280" s="12"/>
      <c r="AT280" s="12"/>
      <c r="AU280" s="12"/>
      <c r="AV280" s="12"/>
      <c r="AW280" s="12"/>
      <c r="AX280" s="12"/>
      <c r="AY280" s="12"/>
      <c r="AZ280" s="12"/>
      <c r="BA280" s="12"/>
      <c r="BB280" s="12"/>
      <c r="BC280" s="12"/>
      <c r="BD280" s="12"/>
      <c r="BE280" s="12"/>
      <c r="BF280" s="12"/>
      <c r="BG280" s="12"/>
      <c r="BH280" s="12"/>
      <c r="BI280" s="12"/>
      <c r="BJ280" s="12"/>
      <c r="BK280" s="12"/>
      <c r="BL280" s="12"/>
      <c r="BM280" s="12"/>
      <c r="BN280" s="12"/>
      <c r="BO280" s="12"/>
      <c r="BP280" s="12"/>
      <c r="BQ280" s="12"/>
      <c r="BR280" s="12"/>
      <c r="BS280" s="12"/>
      <c r="BT280" s="12"/>
      <c r="BU280" s="12"/>
      <c r="BV280" s="12"/>
      <c r="BW280" s="12"/>
      <c r="BX280" s="12"/>
      <c r="BY280" s="12"/>
      <c r="BZ280" s="12"/>
      <c r="CA280" s="12"/>
      <c r="CB280" s="12"/>
      <c r="CC280" s="12"/>
      <c r="CD280" s="12"/>
      <c r="CE280" s="12"/>
      <c r="CF280" s="12"/>
      <c r="CG280" s="12"/>
      <c r="CH280" s="12"/>
      <c r="CI280" s="12"/>
      <c r="CJ280" s="12"/>
      <c r="CK280" s="12"/>
      <c r="CL280" s="12"/>
      <c r="CM280" s="12"/>
      <c r="CN280" s="12"/>
      <c r="CO280" s="12"/>
      <c r="CP280" s="12"/>
      <c r="CQ280" s="12"/>
      <c r="CR280" s="12"/>
      <c r="CS280" s="12"/>
      <c r="CT280" s="12"/>
    </row>
    <row r="281" spans="3:98" s="5" customFormat="1" ht="13" x14ac:dyDescent="0.3">
      <c r="C281" s="255"/>
      <c r="D281" s="3"/>
      <c r="E281" s="257"/>
      <c r="F281" s="257"/>
      <c r="G281" s="12"/>
      <c r="H281" s="12"/>
      <c r="I281" s="12"/>
      <c r="J281" s="12"/>
      <c r="K281" s="12"/>
      <c r="L281" s="12"/>
      <c r="M281" s="12"/>
      <c r="N281" s="12"/>
      <c r="O281" s="12"/>
      <c r="P281" s="12"/>
      <c r="Q281" s="12"/>
      <c r="R281" s="12"/>
      <c r="S281" s="12"/>
      <c r="T281" s="12"/>
      <c r="U281" s="12"/>
      <c r="V281" s="12"/>
      <c r="W281" s="12"/>
      <c r="X281" s="12"/>
      <c r="Y281" s="12"/>
      <c r="Z281" s="12"/>
      <c r="AA281" s="12"/>
      <c r="AB281" s="12"/>
      <c r="AC281" s="12"/>
      <c r="AD281" s="12"/>
      <c r="AE281" s="12"/>
      <c r="AF281" s="12"/>
      <c r="AG281" s="12"/>
      <c r="AH281" s="12"/>
      <c r="AI281" s="12"/>
      <c r="AJ281" s="12"/>
      <c r="AK281" s="12"/>
      <c r="AL281" s="12"/>
      <c r="AM281" s="12"/>
      <c r="AN281" s="12"/>
      <c r="AO281" s="12"/>
      <c r="AP281" s="12"/>
      <c r="AQ281" s="12"/>
      <c r="AR281" s="12"/>
      <c r="AS281" s="12"/>
      <c r="AT281" s="12"/>
      <c r="AU281" s="12"/>
      <c r="AV281" s="12"/>
      <c r="AW281" s="12"/>
      <c r="AX281" s="12"/>
      <c r="AY281" s="12"/>
      <c r="AZ281" s="12"/>
      <c r="BA281" s="12"/>
      <c r="BB281" s="12"/>
      <c r="BC281" s="12"/>
      <c r="BD281" s="12"/>
      <c r="BE281" s="12"/>
      <c r="BF281" s="12"/>
      <c r="BG281" s="12"/>
      <c r="BH281" s="12"/>
      <c r="BI281" s="12"/>
      <c r="BJ281" s="12"/>
      <c r="BK281" s="12"/>
      <c r="BL281" s="12"/>
      <c r="BM281" s="12"/>
      <c r="BN281" s="12"/>
      <c r="BO281" s="12"/>
      <c r="BP281" s="12"/>
      <c r="BQ281" s="12"/>
      <c r="BR281" s="12"/>
      <c r="BS281" s="12"/>
      <c r="BT281" s="12"/>
      <c r="BU281" s="12"/>
      <c r="BV281" s="12"/>
      <c r="BW281" s="12"/>
      <c r="BX281" s="12"/>
      <c r="BY281" s="12"/>
      <c r="BZ281" s="12"/>
      <c r="CA281" s="12"/>
      <c r="CB281" s="12"/>
      <c r="CC281" s="12"/>
      <c r="CD281" s="12"/>
      <c r="CE281" s="12"/>
      <c r="CF281" s="12"/>
      <c r="CG281" s="12"/>
      <c r="CH281" s="12"/>
      <c r="CI281" s="12"/>
      <c r="CJ281" s="12"/>
      <c r="CK281" s="12"/>
      <c r="CL281" s="12"/>
      <c r="CM281" s="12"/>
      <c r="CN281" s="12"/>
      <c r="CO281" s="12"/>
      <c r="CP281" s="12"/>
      <c r="CQ281" s="12"/>
      <c r="CR281" s="12"/>
      <c r="CS281" s="12"/>
      <c r="CT281" s="12"/>
    </row>
    <row r="282" spans="3:98" s="5" customFormat="1" ht="13" x14ac:dyDescent="0.3">
      <c r="C282" s="51"/>
      <c r="D282" s="3"/>
      <c r="E282" s="14"/>
      <c r="F282" s="14"/>
      <c r="G282" s="12"/>
      <c r="H282" s="12"/>
      <c r="I282" s="12"/>
      <c r="J282" s="12"/>
      <c r="K282" s="12"/>
      <c r="L282" s="12"/>
      <c r="M282" s="12"/>
      <c r="N282" s="12"/>
      <c r="O282" s="12"/>
      <c r="P282" s="12"/>
      <c r="Q282" s="12"/>
      <c r="R282" s="12"/>
      <c r="S282" s="12"/>
      <c r="T282" s="12"/>
      <c r="U282" s="12"/>
      <c r="V282" s="12"/>
      <c r="W282" s="12"/>
      <c r="X282" s="12"/>
      <c r="Y282" s="12"/>
      <c r="Z282" s="12"/>
      <c r="AA282" s="12"/>
      <c r="AB282" s="12"/>
      <c r="AC282" s="12"/>
      <c r="AD282" s="12"/>
      <c r="AE282" s="12"/>
      <c r="AF282" s="12"/>
      <c r="AG282" s="12"/>
      <c r="AH282" s="12"/>
      <c r="AI282" s="12"/>
      <c r="AJ282" s="12"/>
      <c r="AK282" s="12"/>
      <c r="AL282" s="12"/>
      <c r="AM282" s="12"/>
      <c r="AN282" s="12"/>
      <c r="AO282" s="12"/>
      <c r="AP282" s="12"/>
      <c r="AQ282" s="12"/>
      <c r="AR282" s="12"/>
      <c r="AS282" s="12"/>
      <c r="AT282" s="12"/>
      <c r="AU282" s="12"/>
      <c r="AV282" s="12"/>
      <c r="AW282" s="12"/>
      <c r="AX282" s="12"/>
      <c r="AY282" s="12"/>
      <c r="AZ282" s="12"/>
      <c r="BA282" s="12"/>
      <c r="BB282" s="12"/>
      <c r="BC282" s="12"/>
      <c r="BD282" s="12"/>
      <c r="BE282" s="12"/>
      <c r="BF282" s="12"/>
      <c r="BG282" s="12"/>
      <c r="BH282" s="12"/>
      <c r="BI282" s="12"/>
      <c r="BJ282" s="12"/>
      <c r="BK282" s="12"/>
      <c r="BL282" s="12"/>
      <c r="BM282" s="12"/>
      <c r="BN282" s="12"/>
      <c r="BO282" s="12"/>
      <c r="BP282" s="12"/>
      <c r="BQ282" s="12"/>
      <c r="BR282" s="12"/>
      <c r="BS282" s="12"/>
      <c r="BT282" s="12"/>
      <c r="BU282" s="12"/>
      <c r="BV282" s="12"/>
      <c r="BW282" s="12"/>
      <c r="BX282" s="12"/>
      <c r="BY282" s="12"/>
      <c r="BZ282" s="12"/>
      <c r="CA282" s="12"/>
      <c r="CB282" s="12"/>
      <c r="CC282" s="12"/>
      <c r="CD282" s="12"/>
      <c r="CE282" s="12"/>
      <c r="CF282" s="12"/>
      <c r="CG282" s="12"/>
      <c r="CH282" s="12"/>
      <c r="CI282" s="12"/>
      <c r="CJ282" s="12"/>
      <c r="CK282" s="12"/>
      <c r="CL282" s="12"/>
      <c r="CM282" s="12"/>
      <c r="CN282" s="12"/>
      <c r="CO282" s="12"/>
      <c r="CP282" s="12"/>
      <c r="CQ282" s="12"/>
      <c r="CR282" s="12"/>
      <c r="CS282" s="12"/>
      <c r="CT282" s="12"/>
    </row>
    <row r="283" spans="3:98" s="5" customFormat="1" ht="13" x14ac:dyDescent="0.3">
      <c r="C283" s="51"/>
      <c r="D283" s="3"/>
      <c r="E283" s="14"/>
      <c r="F283" s="14"/>
      <c r="G283" s="12"/>
      <c r="H283" s="12"/>
      <c r="I283" s="12"/>
      <c r="J283" s="12"/>
      <c r="K283" s="12"/>
      <c r="L283" s="12"/>
      <c r="M283" s="12"/>
      <c r="N283" s="12"/>
      <c r="O283" s="12"/>
      <c r="P283" s="12"/>
      <c r="Q283" s="12"/>
      <c r="R283" s="12"/>
      <c r="S283" s="12"/>
      <c r="T283" s="12"/>
      <c r="U283" s="12"/>
      <c r="V283" s="12"/>
      <c r="W283" s="12"/>
      <c r="X283" s="12"/>
      <c r="Y283" s="12"/>
      <c r="Z283" s="12"/>
      <c r="AA283" s="12"/>
      <c r="AB283" s="12"/>
      <c r="AC283" s="12"/>
      <c r="AD283" s="12"/>
      <c r="AE283" s="12"/>
      <c r="AF283" s="12"/>
      <c r="AG283" s="12"/>
      <c r="AH283" s="12"/>
      <c r="AI283" s="12"/>
      <c r="AJ283" s="12"/>
      <c r="AK283" s="12"/>
      <c r="AL283" s="12"/>
      <c r="AM283" s="12"/>
      <c r="AN283" s="12"/>
      <c r="AO283" s="12"/>
      <c r="AP283" s="12"/>
      <c r="AQ283" s="12"/>
      <c r="AR283" s="12"/>
      <c r="AS283" s="12"/>
      <c r="AT283" s="12"/>
      <c r="AU283" s="12"/>
      <c r="AV283" s="12"/>
      <c r="AW283" s="12"/>
      <c r="AX283" s="12"/>
      <c r="AY283" s="12"/>
      <c r="AZ283" s="12"/>
      <c r="BA283" s="12"/>
      <c r="BB283" s="12"/>
      <c r="BC283" s="12"/>
      <c r="BD283" s="12"/>
      <c r="BE283" s="12"/>
      <c r="BF283" s="12"/>
      <c r="BG283" s="12"/>
      <c r="BH283" s="12"/>
      <c r="BI283" s="12"/>
      <c r="BJ283" s="12"/>
      <c r="BK283" s="12"/>
      <c r="BL283" s="12"/>
      <c r="BM283" s="12"/>
      <c r="BN283" s="12"/>
      <c r="BO283" s="12"/>
      <c r="BP283" s="12"/>
      <c r="BQ283" s="12"/>
      <c r="BR283" s="12"/>
      <c r="BS283" s="12"/>
      <c r="BT283" s="12"/>
      <c r="BU283" s="12"/>
      <c r="BV283" s="12"/>
      <c r="BW283" s="12"/>
      <c r="BX283" s="12"/>
      <c r="BY283" s="12"/>
      <c r="BZ283" s="12"/>
      <c r="CA283" s="12"/>
      <c r="CB283" s="12"/>
      <c r="CC283" s="12"/>
      <c r="CD283" s="12"/>
      <c r="CE283" s="12"/>
      <c r="CF283" s="12"/>
      <c r="CG283" s="12"/>
      <c r="CH283" s="12"/>
      <c r="CI283" s="12"/>
      <c r="CJ283" s="12"/>
      <c r="CK283" s="12"/>
      <c r="CL283" s="12"/>
      <c r="CM283" s="12"/>
      <c r="CN283" s="12"/>
      <c r="CO283" s="12"/>
      <c r="CP283" s="12"/>
      <c r="CQ283" s="12"/>
      <c r="CR283" s="12"/>
      <c r="CS283" s="12"/>
      <c r="CT283" s="12"/>
    </row>
    <row r="284" spans="3:98" customFormat="1" ht="15.5" hidden="1" x14ac:dyDescent="0.35">
      <c r="C284" s="78" t="s">
        <v>154</v>
      </c>
      <c r="D284" s="35"/>
      <c r="E284" s="2"/>
      <c r="F284" s="2"/>
    </row>
    <row r="285" spans="3:98" customFormat="1" hidden="1" x14ac:dyDescent="0.35">
      <c r="C285" s="90"/>
      <c r="D285" s="3"/>
      <c r="E285" s="2"/>
      <c r="F285" s="2"/>
    </row>
    <row r="286" spans="3:98" customFormat="1" hidden="1" x14ac:dyDescent="0.35">
      <c r="C286" s="91"/>
      <c r="D286" s="3"/>
      <c r="E286" s="2"/>
      <c r="F286" s="2"/>
    </row>
    <row r="287" spans="3:98" customFormat="1" ht="26.5" hidden="1" x14ac:dyDescent="0.35">
      <c r="C287" s="92" t="s">
        <v>380</v>
      </c>
      <c r="D287" s="3"/>
      <c r="E287" s="2"/>
      <c r="F287" s="2"/>
    </row>
    <row r="288" spans="3:98" hidden="1" x14ac:dyDescent="0.35">
      <c r="C288" s="180" t="str">
        <f>O.1!$C$244&amp;" with "&amp; 'S&amp;S'!$D$5*100 &amp; "% increase"</f>
        <v>A. Total investment costs with 1% increase</v>
      </c>
      <c r="E288" s="505">
        <f>G288+NPV(G.Asm!$F$76,H288:INDEX(H288:CS288,RP))</f>
        <v>0</v>
      </c>
      <c r="F288" s="505">
        <f t="shared" ref="F288:F293" si="278">SUMIF($G$4:$CS$4,"&lt;="&amp;RP,G288:CS288)</f>
        <v>0</v>
      </c>
      <c r="G288" s="66">
        <f>-SUM(O.1!G$244,O.1!G$255)*(1+'S&amp;S'!$F10)+SUM(O.1!G$245,O.1!G$256)*IF(O.1!$C$38="Depreciation",(1+'S&amp;S'!$F10),1)-SUM(O.1!G$246,O.1!G$257)+O.1!G$247</f>
        <v>0</v>
      </c>
      <c r="H288" s="66">
        <f>-SUM(O.1!H$244,O.1!H$255)*(1+'S&amp;S'!$F10)+SUM(O.1!H$245,O.1!H$256)*IF(O.1!$C$38="Depreciation",(1+'S&amp;S'!$F10),1)-SUM(O.1!H$246,O.1!H$257)+O.1!H$247</f>
        <v>0</v>
      </c>
      <c r="I288" s="66">
        <f>-SUM(O.1!I$244,O.1!I$255)*(1+'S&amp;S'!$F10)+SUM(O.1!I$245,O.1!I$256)*IF(O.1!$C$38="Depreciation",(1+'S&amp;S'!$F10),1)-SUM(O.1!I$246,O.1!I$257)+O.1!I$247</f>
        <v>0</v>
      </c>
      <c r="J288" s="66">
        <f>-SUM(O.1!J$244,O.1!J$255)*(1+'S&amp;S'!$F10)+SUM(O.1!J$245,O.1!J$256)*IF(O.1!$C$38="Depreciation",(1+'S&amp;S'!$F10),1)-SUM(O.1!J$246,O.1!J$257)+O.1!J$247</f>
        <v>0</v>
      </c>
      <c r="K288" s="66">
        <f>-SUM(O.1!K$244,O.1!K$255)*(1+'S&amp;S'!$F10)+SUM(O.1!K$245,O.1!K$256)*IF(O.1!$C$38="Depreciation",(1+'S&amp;S'!$F10),1)-SUM(O.1!K$246,O.1!K$257)+O.1!K$247</f>
        <v>0</v>
      </c>
      <c r="L288" s="66">
        <f>-SUM(O.1!L$244,O.1!L$255)*(1+'S&amp;S'!$F10)+SUM(O.1!L$245,O.1!L$256)*IF(O.1!$C$38="Depreciation",(1+'S&amp;S'!$F10),1)-SUM(O.1!L$246,O.1!L$257)+O.1!L$247</f>
        <v>0</v>
      </c>
      <c r="M288" s="66">
        <f>-SUM(O.1!M$244,O.1!M$255)*(1+'S&amp;S'!$F10)+SUM(O.1!M$245,O.1!M$256)*IF(O.1!$C$38="Depreciation",(1+'S&amp;S'!$F10),1)-SUM(O.1!M$246,O.1!M$257)+O.1!M$247</f>
        <v>0</v>
      </c>
      <c r="N288" s="66">
        <f>-SUM(O.1!N$244,O.1!N$255)*(1+'S&amp;S'!$F10)+SUM(O.1!N$245,O.1!N$256)*IF(O.1!$C$38="Depreciation",(1+'S&amp;S'!$F10),1)-SUM(O.1!N$246,O.1!N$257)+O.1!N$247</f>
        <v>0</v>
      </c>
      <c r="O288" s="66">
        <f>-SUM(O.1!O$244,O.1!O$255)*(1+'S&amp;S'!$F10)+SUM(O.1!O$245,O.1!O$256)*IF(O.1!$C$38="Depreciation",(1+'S&amp;S'!$F10),1)-SUM(O.1!O$246,O.1!O$257)+O.1!O$247</f>
        <v>0</v>
      </c>
      <c r="P288" s="66">
        <f>-SUM(O.1!P$244,O.1!P$255)*(1+'S&amp;S'!$F10)+SUM(O.1!P$245,O.1!P$256)*IF(O.1!$C$38="Depreciation",(1+'S&amp;S'!$F10),1)-SUM(O.1!P$246,O.1!P$257)+O.1!P$247</f>
        <v>0</v>
      </c>
      <c r="Q288" s="66">
        <f>-SUM(O.1!Q$244,O.1!Q$255)*(1+'S&amp;S'!$F10)+SUM(O.1!Q$245,O.1!Q$256)*IF(O.1!$C$38="Depreciation",(1+'S&amp;S'!$F10),1)-SUM(O.1!Q$246,O.1!Q$257)+O.1!Q$247</f>
        <v>0</v>
      </c>
      <c r="R288" s="66">
        <f>-SUM(O.1!R$244,O.1!R$255)*(1+'S&amp;S'!$F10)+SUM(O.1!R$245,O.1!R$256)*IF(O.1!$C$38="Depreciation",(1+'S&amp;S'!$F10),1)-SUM(O.1!R$246,O.1!R$257)+O.1!R$247</f>
        <v>0</v>
      </c>
      <c r="S288" s="66">
        <f>-SUM(O.1!S$244,O.1!S$255)*(1+'S&amp;S'!$F10)+SUM(O.1!S$245,O.1!S$256)*IF(O.1!$C$38="Depreciation",(1+'S&amp;S'!$F10),1)-SUM(O.1!S$246,O.1!S$257)+O.1!S$247</f>
        <v>0</v>
      </c>
      <c r="T288" s="66">
        <f>-SUM(O.1!T$244,O.1!T$255)*(1+'S&amp;S'!$F10)+SUM(O.1!T$245,O.1!T$256)*IF(O.1!$C$38="Depreciation",(1+'S&amp;S'!$F10),1)-SUM(O.1!T$246,O.1!T$257)+O.1!T$247</f>
        <v>0</v>
      </c>
      <c r="U288" s="66">
        <f>-SUM(O.1!U$244,O.1!U$255)*(1+'S&amp;S'!$F10)+SUM(O.1!U$245,O.1!U$256)*IF(O.1!$C$38="Depreciation",(1+'S&amp;S'!$F10),1)-SUM(O.1!U$246,O.1!U$257)+O.1!U$247</f>
        <v>0</v>
      </c>
      <c r="V288" s="66">
        <f>-SUM(O.1!V$244,O.1!V$255)*(1+'S&amp;S'!$F10)+SUM(O.1!V$245,O.1!V$256)*IF(O.1!$C$38="Depreciation",(1+'S&amp;S'!$F10),1)-SUM(O.1!V$246,O.1!V$257)+O.1!V$247</f>
        <v>0</v>
      </c>
      <c r="W288" s="66">
        <f>-SUM(O.1!W$244,O.1!W$255)*(1+'S&amp;S'!$F10)+SUM(O.1!W$245,O.1!W$256)*IF(O.1!$C$38="Depreciation",(1+'S&amp;S'!$F10),1)-SUM(O.1!W$246,O.1!W$257)+O.1!W$247</f>
        <v>0</v>
      </c>
      <c r="X288" s="66">
        <f>-SUM(O.1!X$244,O.1!X$255)*(1+'S&amp;S'!$F10)+SUM(O.1!X$245,O.1!X$256)*IF(O.1!$C$38="Depreciation",(1+'S&amp;S'!$F10),1)-SUM(O.1!X$246,O.1!X$257)+O.1!X$247</f>
        <v>0</v>
      </c>
      <c r="Y288" s="66">
        <f>-SUM(O.1!Y$244,O.1!Y$255)*(1+'S&amp;S'!$F10)+SUM(O.1!Y$245,O.1!Y$256)*IF(O.1!$C$38="Depreciation",(1+'S&amp;S'!$F10),1)-SUM(O.1!Y$246,O.1!Y$257)+O.1!Y$247</f>
        <v>0</v>
      </c>
      <c r="Z288" s="66">
        <f>-SUM(O.1!Z$244,O.1!Z$255)*(1+'S&amp;S'!$F10)+SUM(O.1!Z$245,O.1!Z$256)*IF(O.1!$C$38="Depreciation",(1+'S&amp;S'!$F10),1)-SUM(O.1!Z$246,O.1!Z$257)+O.1!Z$247</f>
        <v>0</v>
      </c>
      <c r="AA288" s="66">
        <f>-SUM(O.1!AA$244,O.1!AA$255)*(1+'S&amp;S'!$F10)+SUM(O.1!AA$245,O.1!AA$256)*IF(O.1!$C$38="Depreciation",(1+'S&amp;S'!$F10),1)-SUM(O.1!AA$246,O.1!AA$257)+O.1!AA$247</f>
        <v>0</v>
      </c>
      <c r="AB288" s="66">
        <f>-SUM(O.1!AB$244,O.1!AB$255)*(1+'S&amp;S'!$F10)+SUM(O.1!AB$245,O.1!AB$256)*IF(O.1!$C$38="Depreciation",(1+'S&amp;S'!$F10),1)-SUM(O.1!AB$246,O.1!AB$257)+O.1!AB$247</f>
        <v>0</v>
      </c>
      <c r="AC288" s="66">
        <f>-SUM(O.1!AC$244,O.1!AC$255)*(1+'S&amp;S'!$F10)+SUM(O.1!AC$245,O.1!AC$256)*IF(O.1!$C$38="Depreciation",(1+'S&amp;S'!$F10),1)-SUM(O.1!AC$246,O.1!AC$257)+O.1!AC$247</f>
        <v>0</v>
      </c>
      <c r="AD288" s="66">
        <f>-SUM(O.1!AD$244,O.1!AD$255)*(1+'S&amp;S'!$F10)+SUM(O.1!AD$245,O.1!AD$256)*IF(O.1!$C$38="Depreciation",(1+'S&amp;S'!$F10),1)-SUM(O.1!AD$246,O.1!AD$257)+O.1!AD$247</f>
        <v>0</v>
      </c>
      <c r="AE288" s="66">
        <f>-SUM(O.1!AE$244,O.1!AE$255)*(1+'S&amp;S'!$F10)+SUM(O.1!AE$245,O.1!AE$256)*IF(O.1!$C$38="Depreciation",(1+'S&amp;S'!$F10),1)-SUM(O.1!AE$246,O.1!AE$257)+O.1!AE$247</f>
        <v>0</v>
      </c>
      <c r="AF288" s="66">
        <f>-SUM(O.1!AF$244,O.1!AF$255)*(1+'S&amp;S'!$F10)+SUM(O.1!AF$245,O.1!AF$256)*IF(O.1!$C$38="Depreciation",(1+'S&amp;S'!$F10),1)-SUM(O.1!AF$246,O.1!AF$257)+O.1!AF$247</f>
        <v>0</v>
      </c>
      <c r="AG288" s="66">
        <f>-SUM(O.1!AG$244,O.1!AG$255)*(1+'S&amp;S'!$F10)+SUM(O.1!AG$245,O.1!AG$256)*IF(O.1!$C$38="Depreciation",(1+'S&amp;S'!$F10),1)-SUM(O.1!AG$246,O.1!AG$257)+O.1!AG$247</f>
        <v>0</v>
      </c>
      <c r="AH288" s="66">
        <f>-SUM(O.1!AH$244,O.1!AH$255)*(1+'S&amp;S'!$F10)+SUM(O.1!AH$245,O.1!AH$256)*IF(O.1!$C$38="Depreciation",(1+'S&amp;S'!$F10),1)-SUM(O.1!AH$246,O.1!AH$257)+O.1!AH$247</f>
        <v>0</v>
      </c>
      <c r="AI288" s="66">
        <f>-SUM(O.1!AI$244,O.1!AI$255)*(1+'S&amp;S'!$F10)+SUM(O.1!AI$245,O.1!AI$256)*IF(O.1!$C$38="Depreciation",(1+'S&amp;S'!$F10),1)-SUM(O.1!AI$246,O.1!AI$257)+O.1!AI$247</f>
        <v>0</v>
      </c>
      <c r="AJ288" s="66">
        <f>-SUM(O.1!AJ$244,O.1!AJ$255)*(1+'S&amp;S'!$F10)+SUM(O.1!AJ$245,O.1!AJ$256)*IF(O.1!$C$38="Depreciation",(1+'S&amp;S'!$F10),1)-SUM(O.1!AJ$246,O.1!AJ$257)+O.1!AJ$247</f>
        <v>0</v>
      </c>
      <c r="AK288" s="66">
        <f>-SUM(O.1!AK$244,O.1!AK$255)*(1+'S&amp;S'!$F10)+SUM(O.1!AK$245,O.1!AK$256)*IF(O.1!$C$38="Depreciation",(1+'S&amp;S'!$F10),1)-SUM(O.1!AK$246,O.1!AK$257)+O.1!AK$247</f>
        <v>0</v>
      </c>
      <c r="AL288" s="66">
        <f>-SUM(O.1!AL$244,O.1!AL$255)*(1+'S&amp;S'!$F10)+SUM(O.1!AL$245,O.1!AL$256)*IF(O.1!$C$38="Depreciation",(1+'S&amp;S'!$F10),1)-SUM(O.1!AL$246,O.1!AL$257)+O.1!AL$247</f>
        <v>0</v>
      </c>
      <c r="AM288" s="66">
        <f>-SUM(O.1!AM$244,O.1!AM$255)*(1+'S&amp;S'!$F10)+SUM(O.1!AM$245,O.1!AM$256)*IF(O.1!$C$38="Depreciation",(1+'S&amp;S'!$F10),1)-SUM(O.1!AM$246,O.1!AM$257)+O.1!AM$247</f>
        <v>0</v>
      </c>
      <c r="AN288" s="66">
        <f>-SUM(O.1!AN$244,O.1!AN$255)*(1+'S&amp;S'!$F10)+SUM(O.1!AN$245,O.1!AN$256)*IF(O.1!$C$38="Depreciation",(1+'S&amp;S'!$F10),1)-SUM(O.1!AN$246,O.1!AN$257)+O.1!AN$247</f>
        <v>0</v>
      </c>
      <c r="AO288" s="66">
        <f>-SUM(O.1!AO$244,O.1!AO$255)*(1+'S&amp;S'!$F10)+SUM(O.1!AO$245,O.1!AO$256)*IF(O.1!$C$38="Depreciation",(1+'S&amp;S'!$F10),1)-SUM(O.1!AO$246,O.1!AO$257)+O.1!AO$247</f>
        <v>0</v>
      </c>
      <c r="AP288" s="66">
        <f>-SUM(O.1!AP$244,O.1!AP$255)*(1+'S&amp;S'!$F10)+SUM(O.1!AP$245,O.1!AP$256)*IF(O.1!$C$38="Depreciation",(1+'S&amp;S'!$F10),1)-SUM(O.1!AP$246,O.1!AP$257)+O.1!AP$247</f>
        <v>0</v>
      </c>
      <c r="AQ288" s="66">
        <f>-SUM(O.1!AQ$244,O.1!AQ$255)*(1+'S&amp;S'!$F10)+SUM(O.1!AQ$245,O.1!AQ$256)*IF(O.1!$C$38="Depreciation",(1+'S&amp;S'!$F10),1)-SUM(O.1!AQ$246,O.1!AQ$257)+O.1!AQ$247</f>
        <v>0</v>
      </c>
      <c r="AR288" s="66">
        <f>-SUM(O.1!AR$244,O.1!AR$255)*(1+'S&amp;S'!$F10)+SUM(O.1!AR$245,O.1!AR$256)*IF(O.1!$C$38="Depreciation",(1+'S&amp;S'!$F10),1)-SUM(O.1!AR$246,O.1!AR$257)+O.1!AR$247</f>
        <v>0</v>
      </c>
      <c r="AS288" s="66">
        <f>-SUM(O.1!AS$244,O.1!AS$255)*(1+'S&amp;S'!$F10)+SUM(O.1!AS$245,O.1!AS$256)*IF(O.1!$C$38="Depreciation",(1+'S&amp;S'!$F10),1)-SUM(O.1!AS$246,O.1!AS$257)+O.1!AS$247</f>
        <v>0</v>
      </c>
      <c r="AT288" s="66">
        <f>-SUM(O.1!AT$244,O.1!AT$255)*(1+'S&amp;S'!$F10)+SUM(O.1!AT$245,O.1!AT$256)*IF(O.1!$C$38="Depreciation",(1+'S&amp;S'!$F10),1)-SUM(O.1!AT$246,O.1!AT$257)+O.1!AT$247</f>
        <v>0</v>
      </c>
      <c r="AU288" s="66">
        <f>-SUM(O.1!AU$244,O.1!AU$255)*(1+'S&amp;S'!$F10)+SUM(O.1!AU$245,O.1!AU$256)*IF(O.1!$C$38="Depreciation",(1+'S&amp;S'!$F10),1)-SUM(O.1!AU$246,O.1!AU$257)+O.1!AU$247</f>
        <v>0</v>
      </c>
      <c r="AV288" s="66">
        <f>-SUM(O.1!AV$244,O.1!AV$255)*(1+'S&amp;S'!$F10)+SUM(O.1!AV$245,O.1!AV$256)*IF(O.1!$C$38="Depreciation",(1+'S&amp;S'!$F10),1)-SUM(O.1!AV$246,O.1!AV$257)+O.1!AV$247</f>
        <v>0</v>
      </c>
      <c r="AW288" s="66">
        <f>-SUM(O.1!AW$244,O.1!AW$255)*(1+'S&amp;S'!$F10)+SUM(O.1!AW$245,O.1!AW$256)*IF(O.1!$C$38="Depreciation",(1+'S&amp;S'!$F10),1)-SUM(O.1!AW$246,O.1!AW$257)+O.1!AW$247</f>
        <v>0</v>
      </c>
      <c r="AX288" s="66">
        <f>-SUM(O.1!AX$244,O.1!AX$255)*(1+'S&amp;S'!$F10)+SUM(O.1!AX$245,O.1!AX$256)*IF(O.1!$C$38="Depreciation",(1+'S&amp;S'!$F10),1)-SUM(O.1!AX$246,O.1!AX$257)+O.1!AX$247</f>
        <v>0</v>
      </c>
      <c r="AY288" s="66">
        <f>-SUM(O.1!AY$244,O.1!AY$255)*(1+'S&amp;S'!$F10)+SUM(O.1!AY$245,O.1!AY$256)*IF(O.1!$C$38="Depreciation",(1+'S&amp;S'!$F10),1)-SUM(O.1!AY$246,O.1!AY$257)+O.1!AY$247</f>
        <v>0</v>
      </c>
      <c r="AZ288" s="66">
        <f>-SUM(O.1!AZ$244,O.1!AZ$255)*(1+'S&amp;S'!$F10)+SUM(O.1!AZ$245,O.1!AZ$256)*IF(O.1!$C$38="Depreciation",(1+'S&amp;S'!$F10),1)-SUM(O.1!AZ$246,O.1!AZ$257)+O.1!AZ$247</f>
        <v>0</v>
      </c>
      <c r="BA288" s="66">
        <f>-SUM(O.1!BA$244,O.1!BA$255)*(1+'S&amp;S'!$F10)+SUM(O.1!BA$245,O.1!BA$256)*IF(O.1!$C$38="Depreciation",(1+'S&amp;S'!$F10),1)-SUM(O.1!BA$246,O.1!BA$257)+O.1!BA$247</f>
        <v>0</v>
      </c>
      <c r="BB288" s="66">
        <f>-SUM(O.1!BB$244,O.1!BB$255)*(1+'S&amp;S'!$F10)+SUM(O.1!BB$245,O.1!BB$256)*IF(O.1!$C$38="Depreciation",(1+'S&amp;S'!$F10),1)-SUM(O.1!BB$246,O.1!BB$257)+O.1!BB$247</f>
        <v>0</v>
      </c>
      <c r="BC288" s="66">
        <f>-SUM(O.1!BC$244,O.1!BC$255)*(1+'S&amp;S'!$F10)+SUM(O.1!BC$245,O.1!BC$256)*IF(O.1!$C$38="Depreciation",(1+'S&amp;S'!$F10),1)-SUM(O.1!BC$246,O.1!BC$257)+O.1!BC$247</f>
        <v>0</v>
      </c>
      <c r="BD288" s="66">
        <f>-SUM(O.1!BD$244,O.1!BD$255)*(1+'S&amp;S'!$F10)+SUM(O.1!BD$245,O.1!BD$256)*IF(O.1!$C$38="Depreciation",(1+'S&amp;S'!$F10),1)-SUM(O.1!BD$246,O.1!BD$257)+O.1!BD$247</f>
        <v>0</v>
      </c>
      <c r="BE288" s="66">
        <f>-SUM(O.1!BE$244,O.1!BE$255)*(1+'S&amp;S'!$F10)+SUM(O.1!BE$245,O.1!BE$256)*IF(O.1!$C$38="Depreciation",(1+'S&amp;S'!$F10),1)-SUM(O.1!BE$246,O.1!BE$257)+O.1!BE$247</f>
        <v>0</v>
      </c>
      <c r="BF288" s="66">
        <f>-SUM(O.1!BF$244,O.1!BF$255)*(1+'S&amp;S'!$F10)+SUM(O.1!BF$245,O.1!BF$256)*IF(O.1!$C$38="Depreciation",(1+'S&amp;S'!$F10),1)-SUM(O.1!BF$246,O.1!BF$257)+O.1!BF$247</f>
        <v>0</v>
      </c>
      <c r="BG288" s="66">
        <f>-SUM(O.1!BG$244,O.1!BG$255)*(1+'S&amp;S'!$F10)+SUM(O.1!BG$245,O.1!BG$256)*IF(O.1!$C$38="Depreciation",(1+'S&amp;S'!$F10),1)-SUM(O.1!BG$246,O.1!BG$257)+O.1!BG$247</f>
        <v>0</v>
      </c>
      <c r="BH288" s="66">
        <f>-SUM(O.1!BH$244,O.1!BH$255)*(1+'S&amp;S'!$F10)+SUM(O.1!BH$245,O.1!BH$256)*IF(O.1!$C$38="Depreciation",(1+'S&amp;S'!$F10),1)-SUM(O.1!BH$246,O.1!BH$257)+O.1!BH$247</f>
        <v>0</v>
      </c>
      <c r="BI288" s="66">
        <f>-SUM(O.1!BI$244,O.1!BI$255)*(1+'S&amp;S'!$F10)+SUM(O.1!BI$245,O.1!BI$256)*IF(O.1!$C$38="Depreciation",(1+'S&amp;S'!$F10),1)-SUM(O.1!BI$246,O.1!BI$257)+O.1!BI$247</f>
        <v>0</v>
      </c>
      <c r="BJ288" s="66">
        <f>-SUM(O.1!BJ$244,O.1!BJ$255)*(1+'S&amp;S'!$F10)+SUM(O.1!BJ$245,O.1!BJ$256)*IF(O.1!$C$38="Depreciation",(1+'S&amp;S'!$F10),1)-SUM(O.1!BJ$246,O.1!BJ$257)+O.1!BJ$247</f>
        <v>0</v>
      </c>
      <c r="BK288" s="66">
        <f>-SUM(O.1!BK$244,O.1!BK$255)*(1+'S&amp;S'!$F10)+SUM(O.1!BK$245,O.1!BK$256)*IF(O.1!$C$38="Depreciation",(1+'S&amp;S'!$F10),1)-SUM(O.1!BK$246,O.1!BK$257)+O.1!BK$247</f>
        <v>0</v>
      </c>
      <c r="BL288" s="66">
        <f>-SUM(O.1!BL$244,O.1!BL$255)*(1+'S&amp;S'!$F10)+SUM(O.1!BL$245,O.1!BL$256)*IF(O.1!$C$38="Depreciation",(1+'S&amp;S'!$F10),1)-SUM(O.1!BL$246,O.1!BL$257)+O.1!BL$247</f>
        <v>0</v>
      </c>
      <c r="BM288" s="66">
        <f>-SUM(O.1!BM$244,O.1!BM$255)*(1+'S&amp;S'!$F10)+SUM(O.1!BM$245,O.1!BM$256)*IF(O.1!$C$38="Depreciation",(1+'S&amp;S'!$F10),1)-SUM(O.1!BM$246,O.1!BM$257)+O.1!BM$247</f>
        <v>0</v>
      </c>
      <c r="BN288" s="66">
        <f>-SUM(O.1!BN$244,O.1!BN$255)*(1+'S&amp;S'!$F10)+SUM(O.1!BN$245,O.1!BN$256)*IF(O.1!$C$38="Depreciation",(1+'S&amp;S'!$F10),1)-SUM(O.1!BN$246,O.1!BN$257)+O.1!BN$247</f>
        <v>0</v>
      </c>
      <c r="BO288" s="66">
        <f>-SUM(O.1!BO$244,O.1!BO$255)*(1+'S&amp;S'!$F10)+SUM(O.1!BO$245,O.1!BO$256)*IF(O.1!$C$38="Depreciation",(1+'S&amp;S'!$F10),1)-SUM(O.1!BO$246,O.1!BO$257)+O.1!BO$247</f>
        <v>0</v>
      </c>
      <c r="BP288" s="66">
        <f>-SUM(O.1!BP$244,O.1!BP$255)*(1+'S&amp;S'!$F10)+SUM(O.1!BP$245,O.1!BP$256)*IF(O.1!$C$38="Depreciation",(1+'S&amp;S'!$F10),1)-SUM(O.1!BP$246,O.1!BP$257)+O.1!BP$247</f>
        <v>0</v>
      </c>
      <c r="BQ288" s="66">
        <f>-SUM(O.1!BQ$244,O.1!BQ$255)*(1+'S&amp;S'!$F10)+SUM(O.1!BQ$245,O.1!BQ$256)*IF(O.1!$C$38="Depreciation",(1+'S&amp;S'!$F10),1)-SUM(O.1!BQ$246,O.1!BQ$257)+O.1!BQ$247</f>
        <v>0</v>
      </c>
      <c r="BR288" s="66">
        <f>-SUM(O.1!BR$244,O.1!BR$255)*(1+'S&amp;S'!$F10)+SUM(O.1!BR$245,O.1!BR$256)*IF(O.1!$C$38="Depreciation",(1+'S&amp;S'!$F10),1)-SUM(O.1!BR$246,O.1!BR$257)+O.1!BR$247</f>
        <v>0</v>
      </c>
      <c r="BS288" s="66">
        <f>-SUM(O.1!BS$244,O.1!BS$255)*(1+'S&amp;S'!$F10)+SUM(O.1!BS$245,O.1!BS$256)*IF(O.1!$C$38="Depreciation",(1+'S&amp;S'!$F10),1)-SUM(O.1!BS$246,O.1!BS$257)+O.1!BS$247</f>
        <v>0</v>
      </c>
      <c r="BT288" s="66">
        <f>-SUM(O.1!BT$244,O.1!BT$255)*(1+'S&amp;S'!$F10)+SUM(O.1!BT$245,O.1!BT$256)*IF(O.1!$C$38="Depreciation",(1+'S&amp;S'!$F10),1)-SUM(O.1!BT$246,O.1!BT$257)+O.1!BT$247</f>
        <v>0</v>
      </c>
      <c r="BU288" s="66">
        <f>-SUM(O.1!BU$244,O.1!BU$255)*(1+'S&amp;S'!$F10)+SUM(O.1!BU$245,O.1!BU$256)*IF(O.1!$C$38="Depreciation",(1+'S&amp;S'!$F10),1)-SUM(O.1!BU$246,O.1!BU$257)+O.1!BU$247</f>
        <v>0</v>
      </c>
      <c r="BV288" s="66">
        <f>-SUM(O.1!BV$244,O.1!BV$255)*(1+'S&amp;S'!$F10)+SUM(O.1!BV$245,O.1!BV$256)*IF(O.1!$C$38="Depreciation",(1+'S&amp;S'!$F10),1)-SUM(O.1!BV$246,O.1!BV$257)+O.1!BV$247</f>
        <v>0</v>
      </c>
      <c r="BW288" s="66">
        <f>-SUM(O.1!BW$244,O.1!BW$255)*(1+'S&amp;S'!$F10)+SUM(O.1!BW$245,O.1!BW$256)*IF(O.1!$C$38="Depreciation",(1+'S&amp;S'!$F10),1)-SUM(O.1!BW$246,O.1!BW$257)+O.1!BW$247</f>
        <v>0</v>
      </c>
      <c r="BX288" s="66">
        <f>-SUM(O.1!BX$244,O.1!BX$255)*(1+'S&amp;S'!$F10)+SUM(O.1!BX$245,O.1!BX$256)*IF(O.1!$C$38="Depreciation",(1+'S&amp;S'!$F10),1)-SUM(O.1!BX$246,O.1!BX$257)+O.1!BX$247</f>
        <v>0</v>
      </c>
      <c r="BY288" s="66">
        <f>-SUM(O.1!BY$244,O.1!BY$255)*(1+'S&amp;S'!$F10)+SUM(O.1!BY$245,O.1!BY$256)*IF(O.1!$C$38="Depreciation",(1+'S&amp;S'!$F10),1)-SUM(O.1!BY$246,O.1!BY$257)+O.1!BY$247</f>
        <v>0</v>
      </c>
      <c r="BZ288" s="66">
        <f>-SUM(O.1!BZ$244,O.1!BZ$255)*(1+'S&amp;S'!$F10)+SUM(O.1!BZ$245,O.1!BZ$256)*IF(O.1!$C$38="Depreciation",(1+'S&amp;S'!$F10),1)-SUM(O.1!BZ$246,O.1!BZ$257)+O.1!BZ$247</f>
        <v>0</v>
      </c>
      <c r="CA288" s="66">
        <f>-SUM(O.1!CA$244,O.1!CA$255)*(1+'S&amp;S'!$F10)+SUM(O.1!CA$245,O.1!CA$256)*IF(O.1!$C$38="Depreciation",(1+'S&amp;S'!$F10),1)-SUM(O.1!CA$246,O.1!CA$257)+O.1!CA$247</f>
        <v>0</v>
      </c>
      <c r="CB288" s="66">
        <f>-SUM(O.1!CB$244,O.1!CB$255)*(1+'S&amp;S'!$F10)+SUM(O.1!CB$245,O.1!CB$256)*IF(O.1!$C$38="Depreciation",(1+'S&amp;S'!$F10),1)-SUM(O.1!CB$246,O.1!CB$257)+O.1!CB$247</f>
        <v>0</v>
      </c>
      <c r="CC288" s="66">
        <f>-SUM(O.1!CC$244,O.1!CC$255)*(1+'S&amp;S'!$F10)+SUM(O.1!CC$245,O.1!CC$256)*IF(O.1!$C$38="Depreciation",(1+'S&amp;S'!$F10),1)-SUM(O.1!CC$246,O.1!CC$257)+O.1!CC$247</f>
        <v>0</v>
      </c>
      <c r="CD288" s="66">
        <f>-SUM(O.1!CD$244,O.1!CD$255)*(1+'S&amp;S'!$F10)+SUM(O.1!CD$245,O.1!CD$256)*IF(O.1!$C$38="Depreciation",(1+'S&amp;S'!$F10),1)-SUM(O.1!CD$246,O.1!CD$257)+O.1!CD$247</f>
        <v>0</v>
      </c>
      <c r="CE288" s="66">
        <f>-SUM(O.1!CE$244,O.1!CE$255)*(1+'S&amp;S'!$F10)+SUM(O.1!CE$245,O.1!CE$256)*IF(O.1!$C$38="Depreciation",(1+'S&amp;S'!$F10),1)-SUM(O.1!CE$246,O.1!CE$257)+O.1!CE$247</f>
        <v>0</v>
      </c>
      <c r="CF288" s="66">
        <f>-SUM(O.1!CF$244,O.1!CF$255)*(1+'S&amp;S'!$F10)+SUM(O.1!CF$245,O.1!CF$256)*IF(O.1!$C$38="Depreciation",(1+'S&amp;S'!$F10),1)-SUM(O.1!CF$246,O.1!CF$257)+O.1!CF$247</f>
        <v>0</v>
      </c>
      <c r="CG288" s="66">
        <f>-SUM(O.1!CG$244,O.1!CG$255)*(1+'S&amp;S'!$F10)+SUM(O.1!CG$245,O.1!CG$256)*IF(O.1!$C$38="Depreciation",(1+'S&amp;S'!$F10),1)-SUM(O.1!CG$246,O.1!CG$257)+O.1!CG$247</f>
        <v>0</v>
      </c>
      <c r="CH288" s="66">
        <f>-SUM(O.1!CH$244,O.1!CH$255)*(1+'S&amp;S'!$F10)+SUM(O.1!CH$245,O.1!CH$256)*IF(O.1!$C$38="Depreciation",(1+'S&amp;S'!$F10),1)-SUM(O.1!CH$246,O.1!CH$257)+O.1!CH$247</f>
        <v>0</v>
      </c>
      <c r="CI288" s="66">
        <f>-SUM(O.1!CI$244,O.1!CI$255)*(1+'S&amp;S'!$F10)+SUM(O.1!CI$245,O.1!CI$256)*IF(O.1!$C$38="Depreciation",(1+'S&amp;S'!$F10),1)-SUM(O.1!CI$246,O.1!CI$257)+O.1!CI$247</f>
        <v>0</v>
      </c>
      <c r="CJ288" s="66">
        <f>-SUM(O.1!CJ$244,O.1!CJ$255)*(1+'S&amp;S'!$F10)+SUM(O.1!CJ$245,O.1!CJ$256)*IF(O.1!$C$38="Depreciation",(1+'S&amp;S'!$F10),1)-SUM(O.1!CJ$246,O.1!CJ$257)+O.1!CJ$247</f>
        <v>0</v>
      </c>
      <c r="CK288" s="66">
        <f>-SUM(O.1!CK$244,O.1!CK$255)*(1+'S&amp;S'!$F10)+SUM(O.1!CK$245,O.1!CK$256)*IF(O.1!$C$38="Depreciation",(1+'S&amp;S'!$F10),1)-SUM(O.1!CK$246,O.1!CK$257)+O.1!CK$247</f>
        <v>0</v>
      </c>
      <c r="CL288" s="66">
        <f>-SUM(O.1!CL$244,O.1!CL$255)*(1+'S&amp;S'!$F10)+SUM(O.1!CL$245,O.1!CL$256)*IF(O.1!$C$38="Depreciation",(1+'S&amp;S'!$F10),1)-SUM(O.1!CL$246,O.1!CL$257)+O.1!CL$247</f>
        <v>0</v>
      </c>
      <c r="CM288" s="66">
        <f>-SUM(O.1!CM$244,O.1!CM$255)*(1+'S&amp;S'!$F10)+SUM(O.1!CM$245,O.1!CM$256)*IF(O.1!$C$38="Depreciation",(1+'S&amp;S'!$F10),1)-SUM(O.1!CM$246,O.1!CM$257)+O.1!CM$247</f>
        <v>0</v>
      </c>
      <c r="CN288" s="66">
        <f>-SUM(O.1!CN$244,O.1!CN$255)*(1+'S&amp;S'!$F10)+SUM(O.1!CN$245,O.1!CN$256)*IF(O.1!$C$38="Depreciation",(1+'S&amp;S'!$F10),1)-SUM(O.1!CN$246,O.1!CN$257)+O.1!CN$247</f>
        <v>0</v>
      </c>
      <c r="CO288" s="66">
        <f>-SUM(O.1!CO$244,O.1!CO$255)*(1+'S&amp;S'!$F10)+SUM(O.1!CO$245,O.1!CO$256)*IF(O.1!$C$38="Depreciation",(1+'S&amp;S'!$F10),1)-SUM(O.1!CO$246,O.1!CO$257)+O.1!CO$247</f>
        <v>0</v>
      </c>
      <c r="CP288" s="66">
        <f>-SUM(O.1!CP$244,O.1!CP$255)*(1+'S&amp;S'!$F10)+SUM(O.1!CP$245,O.1!CP$256)*IF(O.1!$C$38="Depreciation",(1+'S&amp;S'!$F10),1)-SUM(O.1!CP$246,O.1!CP$257)+O.1!CP$247</f>
        <v>0</v>
      </c>
      <c r="CQ288" s="66">
        <f>-SUM(O.1!CQ$244,O.1!CQ$255)*(1+'S&amp;S'!$F10)+SUM(O.1!CQ$245,O.1!CQ$256)*IF(O.1!$C$38="Depreciation",(1+'S&amp;S'!$F10),1)-SUM(O.1!CQ$246,O.1!CQ$257)+O.1!CQ$247</f>
        <v>0</v>
      </c>
      <c r="CR288" s="66">
        <f>-SUM(O.1!CR$244,O.1!CR$255)*(1+'S&amp;S'!$F10)+SUM(O.1!CR$245,O.1!CR$256)*IF(O.1!$C$38="Depreciation",(1+'S&amp;S'!$F10),1)-SUM(O.1!CR$246,O.1!CR$257)+O.1!CR$247</f>
        <v>0</v>
      </c>
      <c r="CS288" s="66">
        <f>-SUM(O.1!CS$244,O.1!CS$255)*(1+'S&amp;S'!$F10)+SUM(O.1!CS$245,O.1!CS$256)*IF(O.1!$C$38="Depreciation",(1+'S&amp;S'!$F10),1)-SUM(O.1!CS$246,O.1!CS$257)+O.1!CS$247</f>
        <v>0</v>
      </c>
    </row>
    <row r="289" spans="3:97" hidden="1" x14ac:dyDescent="0.35">
      <c r="C289" s="180" t="str">
        <f>O.1!$C$244&amp;" with "&amp; 'S&amp;S'!$D$5*100 &amp; "% decrease"</f>
        <v>A. Total investment costs with 1% decrease</v>
      </c>
      <c r="E289" s="505">
        <f>G289+NPV(G.Asm!$F$76,H289:INDEX(H289:CS289,RP))</f>
        <v>0</v>
      </c>
      <c r="F289" s="505">
        <f t="shared" si="278"/>
        <v>0</v>
      </c>
      <c r="G289" s="66">
        <f>-SUM(O.1!G$244,O.1!G$255)*(1+'S&amp;S'!$F11)+SUM(O.1!G$245,O.1!G$256)*IF(O.1!$C$38="Depreciation",(1+'S&amp;S'!$F11),1)-SUM(O.1!G$246,O.1!G$257)+O.1!G$247</f>
        <v>0</v>
      </c>
      <c r="H289" s="66">
        <f>-SUM(O.1!H$244,O.1!H$255)*(1+'S&amp;S'!$F11)+SUM(O.1!H$245,O.1!H$256)*IF(O.1!$C$38="Depreciation",(1+'S&amp;S'!$F11),1)-SUM(O.1!H$246,O.1!H$257)+O.1!H$247</f>
        <v>0</v>
      </c>
      <c r="I289" s="66">
        <f>-SUM(O.1!I$244,O.1!I$255)*(1+'S&amp;S'!$F11)+SUM(O.1!I$245,O.1!I$256)*IF(O.1!$C$38="Depreciation",(1+'S&amp;S'!$F11),1)-SUM(O.1!I$246,O.1!I$257)+O.1!I$247</f>
        <v>0</v>
      </c>
      <c r="J289" s="66">
        <f>-SUM(O.1!J$244,O.1!J$255)*(1+'S&amp;S'!$F11)+SUM(O.1!J$245,O.1!J$256)*IF(O.1!$C$38="Depreciation",(1+'S&amp;S'!$F11),1)-SUM(O.1!J$246,O.1!J$257)+O.1!J$247</f>
        <v>0</v>
      </c>
      <c r="K289" s="66">
        <f>-SUM(O.1!K$244,O.1!K$255)*(1+'S&amp;S'!$F11)+SUM(O.1!K$245,O.1!K$256)*IF(O.1!$C$38="Depreciation",(1+'S&amp;S'!$F11),1)-SUM(O.1!K$246,O.1!K$257)+O.1!K$247</f>
        <v>0</v>
      </c>
      <c r="L289" s="66">
        <f>-SUM(O.1!L$244,O.1!L$255)*(1+'S&amp;S'!$F11)+SUM(O.1!L$245,O.1!L$256)*IF(O.1!$C$38="Depreciation",(1+'S&amp;S'!$F11),1)-SUM(O.1!L$246,O.1!L$257)+O.1!L$247</f>
        <v>0</v>
      </c>
      <c r="M289" s="66">
        <f>-SUM(O.1!M$244,O.1!M$255)*(1+'S&amp;S'!$F11)+SUM(O.1!M$245,O.1!M$256)*IF(O.1!$C$38="Depreciation",(1+'S&amp;S'!$F11),1)-SUM(O.1!M$246,O.1!M$257)+O.1!M$247</f>
        <v>0</v>
      </c>
      <c r="N289" s="66">
        <f>-SUM(O.1!N$244,O.1!N$255)*(1+'S&amp;S'!$F11)+SUM(O.1!N$245,O.1!N$256)*IF(O.1!$C$38="Depreciation",(1+'S&amp;S'!$F11),1)-SUM(O.1!N$246,O.1!N$257)+O.1!N$247</f>
        <v>0</v>
      </c>
      <c r="O289" s="66">
        <f>-SUM(O.1!O$244,O.1!O$255)*(1+'S&amp;S'!$F11)+SUM(O.1!O$245,O.1!O$256)*IF(O.1!$C$38="Depreciation",(1+'S&amp;S'!$F11),1)-SUM(O.1!O$246,O.1!O$257)+O.1!O$247</f>
        <v>0</v>
      </c>
      <c r="P289" s="66">
        <f>-SUM(O.1!P$244,O.1!P$255)*(1+'S&amp;S'!$F11)+SUM(O.1!P$245,O.1!P$256)*IF(O.1!$C$38="Depreciation",(1+'S&amp;S'!$F11),1)-SUM(O.1!P$246,O.1!P$257)+O.1!P$247</f>
        <v>0</v>
      </c>
      <c r="Q289" s="66">
        <f>-SUM(O.1!Q$244,O.1!Q$255)*(1+'S&amp;S'!$F11)+SUM(O.1!Q$245,O.1!Q$256)*IF(O.1!$C$38="Depreciation",(1+'S&amp;S'!$F11),1)-SUM(O.1!Q$246,O.1!Q$257)+O.1!Q$247</f>
        <v>0</v>
      </c>
      <c r="R289" s="66">
        <f>-SUM(O.1!R$244,O.1!R$255)*(1+'S&amp;S'!$F11)+SUM(O.1!R$245,O.1!R$256)*IF(O.1!$C$38="Depreciation",(1+'S&amp;S'!$F11),1)-SUM(O.1!R$246,O.1!R$257)+O.1!R$247</f>
        <v>0</v>
      </c>
      <c r="S289" s="66">
        <f>-SUM(O.1!S$244,O.1!S$255)*(1+'S&amp;S'!$F11)+SUM(O.1!S$245,O.1!S$256)*IF(O.1!$C$38="Depreciation",(1+'S&amp;S'!$F11),1)-SUM(O.1!S$246,O.1!S$257)+O.1!S$247</f>
        <v>0</v>
      </c>
      <c r="T289" s="66">
        <f>-SUM(O.1!T$244,O.1!T$255)*(1+'S&amp;S'!$F11)+SUM(O.1!T$245,O.1!T$256)*IF(O.1!$C$38="Depreciation",(1+'S&amp;S'!$F11),1)-SUM(O.1!T$246,O.1!T$257)+O.1!T$247</f>
        <v>0</v>
      </c>
      <c r="U289" s="66">
        <f>-SUM(O.1!U$244,O.1!U$255)*(1+'S&amp;S'!$F11)+SUM(O.1!U$245,O.1!U$256)*IF(O.1!$C$38="Depreciation",(1+'S&amp;S'!$F11),1)-SUM(O.1!U$246,O.1!U$257)+O.1!U$247</f>
        <v>0</v>
      </c>
      <c r="V289" s="66">
        <f>-SUM(O.1!V$244,O.1!V$255)*(1+'S&amp;S'!$F11)+SUM(O.1!V$245,O.1!V$256)*IF(O.1!$C$38="Depreciation",(1+'S&amp;S'!$F11),1)-SUM(O.1!V$246,O.1!V$257)+O.1!V$247</f>
        <v>0</v>
      </c>
      <c r="W289" s="66">
        <f>-SUM(O.1!W$244,O.1!W$255)*(1+'S&amp;S'!$F11)+SUM(O.1!W$245,O.1!W$256)*IF(O.1!$C$38="Depreciation",(1+'S&amp;S'!$F11),1)-SUM(O.1!W$246,O.1!W$257)+O.1!W$247</f>
        <v>0</v>
      </c>
      <c r="X289" s="66">
        <f>-SUM(O.1!X$244,O.1!X$255)*(1+'S&amp;S'!$F11)+SUM(O.1!X$245,O.1!X$256)*IF(O.1!$C$38="Depreciation",(1+'S&amp;S'!$F11),1)-SUM(O.1!X$246,O.1!X$257)+O.1!X$247</f>
        <v>0</v>
      </c>
      <c r="Y289" s="66">
        <f>-SUM(O.1!Y$244,O.1!Y$255)*(1+'S&amp;S'!$F11)+SUM(O.1!Y$245,O.1!Y$256)*IF(O.1!$C$38="Depreciation",(1+'S&amp;S'!$F11),1)-SUM(O.1!Y$246,O.1!Y$257)+O.1!Y$247</f>
        <v>0</v>
      </c>
      <c r="Z289" s="66">
        <f>-SUM(O.1!Z$244,O.1!Z$255)*(1+'S&amp;S'!$F11)+SUM(O.1!Z$245,O.1!Z$256)*IF(O.1!$C$38="Depreciation",(1+'S&amp;S'!$F11),1)-SUM(O.1!Z$246,O.1!Z$257)+O.1!Z$247</f>
        <v>0</v>
      </c>
      <c r="AA289" s="66">
        <f>-SUM(O.1!AA$244,O.1!AA$255)*(1+'S&amp;S'!$F11)+SUM(O.1!AA$245,O.1!AA$256)*IF(O.1!$C$38="Depreciation",(1+'S&amp;S'!$F11),1)-SUM(O.1!AA$246,O.1!AA$257)+O.1!AA$247</f>
        <v>0</v>
      </c>
      <c r="AB289" s="66">
        <f>-SUM(O.1!AB$244,O.1!AB$255)*(1+'S&amp;S'!$F11)+SUM(O.1!AB$245,O.1!AB$256)*IF(O.1!$C$38="Depreciation",(1+'S&amp;S'!$F11),1)-SUM(O.1!AB$246,O.1!AB$257)+O.1!AB$247</f>
        <v>0</v>
      </c>
      <c r="AC289" s="66">
        <f>-SUM(O.1!AC$244,O.1!AC$255)*(1+'S&amp;S'!$F11)+SUM(O.1!AC$245,O.1!AC$256)*IF(O.1!$C$38="Depreciation",(1+'S&amp;S'!$F11),1)-SUM(O.1!AC$246,O.1!AC$257)+O.1!AC$247</f>
        <v>0</v>
      </c>
      <c r="AD289" s="66">
        <f>-SUM(O.1!AD$244,O.1!AD$255)*(1+'S&amp;S'!$F11)+SUM(O.1!AD$245,O.1!AD$256)*IF(O.1!$C$38="Depreciation",(1+'S&amp;S'!$F11),1)-SUM(O.1!AD$246,O.1!AD$257)+O.1!AD$247</f>
        <v>0</v>
      </c>
      <c r="AE289" s="66">
        <f>-SUM(O.1!AE$244,O.1!AE$255)*(1+'S&amp;S'!$F11)+SUM(O.1!AE$245,O.1!AE$256)*IF(O.1!$C$38="Depreciation",(1+'S&amp;S'!$F11),1)-SUM(O.1!AE$246,O.1!AE$257)+O.1!AE$247</f>
        <v>0</v>
      </c>
      <c r="AF289" s="66">
        <f>-SUM(O.1!AF$244,O.1!AF$255)*(1+'S&amp;S'!$F11)+SUM(O.1!AF$245,O.1!AF$256)*IF(O.1!$C$38="Depreciation",(1+'S&amp;S'!$F11),1)-SUM(O.1!AF$246,O.1!AF$257)+O.1!AF$247</f>
        <v>0</v>
      </c>
      <c r="AG289" s="66">
        <f>-SUM(O.1!AG$244,O.1!AG$255)*(1+'S&amp;S'!$F11)+SUM(O.1!AG$245,O.1!AG$256)*IF(O.1!$C$38="Depreciation",(1+'S&amp;S'!$F11),1)-SUM(O.1!AG$246,O.1!AG$257)+O.1!AG$247</f>
        <v>0</v>
      </c>
      <c r="AH289" s="66">
        <f>-SUM(O.1!AH$244,O.1!AH$255)*(1+'S&amp;S'!$F11)+SUM(O.1!AH$245,O.1!AH$256)*IF(O.1!$C$38="Depreciation",(1+'S&amp;S'!$F11),1)-SUM(O.1!AH$246,O.1!AH$257)+O.1!AH$247</f>
        <v>0</v>
      </c>
      <c r="AI289" s="66">
        <f>-SUM(O.1!AI$244,O.1!AI$255)*(1+'S&amp;S'!$F11)+SUM(O.1!AI$245,O.1!AI$256)*IF(O.1!$C$38="Depreciation",(1+'S&amp;S'!$F11),1)-SUM(O.1!AI$246,O.1!AI$257)+O.1!AI$247</f>
        <v>0</v>
      </c>
      <c r="AJ289" s="66">
        <f>-SUM(O.1!AJ$244,O.1!AJ$255)*(1+'S&amp;S'!$F11)+SUM(O.1!AJ$245,O.1!AJ$256)*IF(O.1!$C$38="Depreciation",(1+'S&amp;S'!$F11),1)-SUM(O.1!AJ$246,O.1!AJ$257)+O.1!AJ$247</f>
        <v>0</v>
      </c>
      <c r="AK289" s="66">
        <f>-SUM(O.1!AK$244,O.1!AK$255)*(1+'S&amp;S'!$F11)+SUM(O.1!AK$245,O.1!AK$256)*IF(O.1!$C$38="Depreciation",(1+'S&amp;S'!$F11),1)-SUM(O.1!AK$246,O.1!AK$257)+O.1!AK$247</f>
        <v>0</v>
      </c>
      <c r="AL289" s="66">
        <f>-SUM(O.1!AL$244,O.1!AL$255)*(1+'S&amp;S'!$F11)+SUM(O.1!AL$245,O.1!AL$256)*IF(O.1!$C$38="Depreciation",(1+'S&amp;S'!$F11),1)-SUM(O.1!AL$246,O.1!AL$257)+O.1!AL$247</f>
        <v>0</v>
      </c>
      <c r="AM289" s="66">
        <f>-SUM(O.1!AM$244,O.1!AM$255)*(1+'S&amp;S'!$F11)+SUM(O.1!AM$245,O.1!AM$256)*IF(O.1!$C$38="Depreciation",(1+'S&amp;S'!$F11),1)-SUM(O.1!AM$246,O.1!AM$257)+O.1!AM$247</f>
        <v>0</v>
      </c>
      <c r="AN289" s="66">
        <f>-SUM(O.1!AN$244,O.1!AN$255)*(1+'S&amp;S'!$F11)+SUM(O.1!AN$245,O.1!AN$256)*IF(O.1!$C$38="Depreciation",(1+'S&amp;S'!$F11),1)-SUM(O.1!AN$246,O.1!AN$257)+O.1!AN$247</f>
        <v>0</v>
      </c>
      <c r="AO289" s="66">
        <f>-SUM(O.1!AO$244,O.1!AO$255)*(1+'S&amp;S'!$F11)+SUM(O.1!AO$245,O.1!AO$256)*IF(O.1!$C$38="Depreciation",(1+'S&amp;S'!$F11),1)-SUM(O.1!AO$246,O.1!AO$257)+O.1!AO$247</f>
        <v>0</v>
      </c>
      <c r="AP289" s="66">
        <f>-SUM(O.1!AP$244,O.1!AP$255)*(1+'S&amp;S'!$F11)+SUM(O.1!AP$245,O.1!AP$256)*IF(O.1!$C$38="Depreciation",(1+'S&amp;S'!$F11),1)-SUM(O.1!AP$246,O.1!AP$257)+O.1!AP$247</f>
        <v>0</v>
      </c>
      <c r="AQ289" s="66">
        <f>-SUM(O.1!AQ$244,O.1!AQ$255)*(1+'S&amp;S'!$F11)+SUM(O.1!AQ$245,O.1!AQ$256)*IF(O.1!$C$38="Depreciation",(1+'S&amp;S'!$F11),1)-SUM(O.1!AQ$246,O.1!AQ$257)+O.1!AQ$247</f>
        <v>0</v>
      </c>
      <c r="AR289" s="66">
        <f>-SUM(O.1!AR$244,O.1!AR$255)*(1+'S&amp;S'!$F11)+SUM(O.1!AR$245,O.1!AR$256)*IF(O.1!$C$38="Depreciation",(1+'S&amp;S'!$F11),1)-SUM(O.1!AR$246,O.1!AR$257)+O.1!AR$247</f>
        <v>0</v>
      </c>
      <c r="AS289" s="66">
        <f>-SUM(O.1!AS$244,O.1!AS$255)*(1+'S&amp;S'!$F11)+SUM(O.1!AS$245,O.1!AS$256)*IF(O.1!$C$38="Depreciation",(1+'S&amp;S'!$F11),1)-SUM(O.1!AS$246,O.1!AS$257)+O.1!AS$247</f>
        <v>0</v>
      </c>
      <c r="AT289" s="66">
        <f>-SUM(O.1!AT$244,O.1!AT$255)*(1+'S&amp;S'!$F11)+SUM(O.1!AT$245,O.1!AT$256)*IF(O.1!$C$38="Depreciation",(1+'S&amp;S'!$F11),1)-SUM(O.1!AT$246,O.1!AT$257)+O.1!AT$247</f>
        <v>0</v>
      </c>
      <c r="AU289" s="66">
        <f>-SUM(O.1!AU$244,O.1!AU$255)*(1+'S&amp;S'!$F11)+SUM(O.1!AU$245,O.1!AU$256)*IF(O.1!$C$38="Depreciation",(1+'S&amp;S'!$F11),1)-SUM(O.1!AU$246,O.1!AU$257)+O.1!AU$247</f>
        <v>0</v>
      </c>
      <c r="AV289" s="66">
        <f>-SUM(O.1!AV$244,O.1!AV$255)*(1+'S&amp;S'!$F11)+SUM(O.1!AV$245,O.1!AV$256)*IF(O.1!$C$38="Depreciation",(1+'S&amp;S'!$F11),1)-SUM(O.1!AV$246,O.1!AV$257)+O.1!AV$247</f>
        <v>0</v>
      </c>
      <c r="AW289" s="66">
        <f>-SUM(O.1!AW$244,O.1!AW$255)*(1+'S&amp;S'!$F11)+SUM(O.1!AW$245,O.1!AW$256)*IF(O.1!$C$38="Depreciation",(1+'S&amp;S'!$F11),1)-SUM(O.1!AW$246,O.1!AW$257)+O.1!AW$247</f>
        <v>0</v>
      </c>
      <c r="AX289" s="66">
        <f>-SUM(O.1!AX$244,O.1!AX$255)*(1+'S&amp;S'!$F11)+SUM(O.1!AX$245,O.1!AX$256)*IF(O.1!$C$38="Depreciation",(1+'S&amp;S'!$F11),1)-SUM(O.1!AX$246,O.1!AX$257)+O.1!AX$247</f>
        <v>0</v>
      </c>
      <c r="AY289" s="66">
        <f>-SUM(O.1!AY$244,O.1!AY$255)*(1+'S&amp;S'!$F11)+SUM(O.1!AY$245,O.1!AY$256)*IF(O.1!$C$38="Depreciation",(1+'S&amp;S'!$F11),1)-SUM(O.1!AY$246,O.1!AY$257)+O.1!AY$247</f>
        <v>0</v>
      </c>
      <c r="AZ289" s="66">
        <f>-SUM(O.1!AZ$244,O.1!AZ$255)*(1+'S&amp;S'!$F11)+SUM(O.1!AZ$245,O.1!AZ$256)*IF(O.1!$C$38="Depreciation",(1+'S&amp;S'!$F11),1)-SUM(O.1!AZ$246,O.1!AZ$257)+O.1!AZ$247</f>
        <v>0</v>
      </c>
      <c r="BA289" s="66">
        <f>-SUM(O.1!BA$244,O.1!BA$255)*(1+'S&amp;S'!$F11)+SUM(O.1!BA$245,O.1!BA$256)*IF(O.1!$C$38="Depreciation",(1+'S&amp;S'!$F11),1)-SUM(O.1!BA$246,O.1!BA$257)+O.1!BA$247</f>
        <v>0</v>
      </c>
      <c r="BB289" s="66">
        <f>-SUM(O.1!BB$244,O.1!BB$255)*(1+'S&amp;S'!$F11)+SUM(O.1!BB$245,O.1!BB$256)*IF(O.1!$C$38="Depreciation",(1+'S&amp;S'!$F11),1)-SUM(O.1!BB$246,O.1!BB$257)+O.1!BB$247</f>
        <v>0</v>
      </c>
      <c r="BC289" s="66">
        <f>-SUM(O.1!BC$244,O.1!BC$255)*(1+'S&amp;S'!$F11)+SUM(O.1!BC$245,O.1!BC$256)*IF(O.1!$C$38="Depreciation",(1+'S&amp;S'!$F11),1)-SUM(O.1!BC$246,O.1!BC$257)+O.1!BC$247</f>
        <v>0</v>
      </c>
      <c r="BD289" s="66">
        <f>-SUM(O.1!BD$244,O.1!BD$255)*(1+'S&amp;S'!$F11)+SUM(O.1!BD$245,O.1!BD$256)*IF(O.1!$C$38="Depreciation",(1+'S&amp;S'!$F11),1)-SUM(O.1!BD$246,O.1!BD$257)+O.1!BD$247</f>
        <v>0</v>
      </c>
      <c r="BE289" s="66">
        <f>-SUM(O.1!BE$244,O.1!BE$255)*(1+'S&amp;S'!$F11)+SUM(O.1!BE$245,O.1!BE$256)*IF(O.1!$C$38="Depreciation",(1+'S&amp;S'!$F11),1)-SUM(O.1!BE$246,O.1!BE$257)+O.1!BE$247</f>
        <v>0</v>
      </c>
      <c r="BF289" s="66">
        <f>-SUM(O.1!BF$244,O.1!BF$255)*(1+'S&amp;S'!$F11)+SUM(O.1!BF$245,O.1!BF$256)*IF(O.1!$C$38="Depreciation",(1+'S&amp;S'!$F11),1)-SUM(O.1!BF$246,O.1!BF$257)+O.1!BF$247</f>
        <v>0</v>
      </c>
      <c r="BG289" s="66">
        <f>-SUM(O.1!BG$244,O.1!BG$255)*(1+'S&amp;S'!$F11)+SUM(O.1!BG$245,O.1!BG$256)*IF(O.1!$C$38="Depreciation",(1+'S&amp;S'!$F11),1)-SUM(O.1!BG$246,O.1!BG$257)+O.1!BG$247</f>
        <v>0</v>
      </c>
      <c r="BH289" s="66">
        <f>-SUM(O.1!BH$244,O.1!BH$255)*(1+'S&amp;S'!$F11)+SUM(O.1!BH$245,O.1!BH$256)*IF(O.1!$C$38="Depreciation",(1+'S&amp;S'!$F11),1)-SUM(O.1!BH$246,O.1!BH$257)+O.1!BH$247</f>
        <v>0</v>
      </c>
      <c r="BI289" s="66">
        <f>-SUM(O.1!BI$244,O.1!BI$255)*(1+'S&amp;S'!$F11)+SUM(O.1!BI$245,O.1!BI$256)*IF(O.1!$C$38="Depreciation",(1+'S&amp;S'!$F11),1)-SUM(O.1!BI$246,O.1!BI$257)+O.1!BI$247</f>
        <v>0</v>
      </c>
      <c r="BJ289" s="66">
        <f>-SUM(O.1!BJ$244,O.1!BJ$255)*(1+'S&amp;S'!$F11)+SUM(O.1!BJ$245,O.1!BJ$256)*IF(O.1!$C$38="Depreciation",(1+'S&amp;S'!$F11),1)-SUM(O.1!BJ$246,O.1!BJ$257)+O.1!BJ$247</f>
        <v>0</v>
      </c>
      <c r="BK289" s="66">
        <f>-SUM(O.1!BK$244,O.1!BK$255)*(1+'S&amp;S'!$F11)+SUM(O.1!BK$245,O.1!BK$256)*IF(O.1!$C$38="Depreciation",(1+'S&amp;S'!$F11),1)-SUM(O.1!BK$246,O.1!BK$257)+O.1!BK$247</f>
        <v>0</v>
      </c>
      <c r="BL289" s="66">
        <f>-SUM(O.1!BL$244,O.1!BL$255)*(1+'S&amp;S'!$F11)+SUM(O.1!BL$245,O.1!BL$256)*IF(O.1!$C$38="Depreciation",(1+'S&amp;S'!$F11),1)-SUM(O.1!BL$246,O.1!BL$257)+O.1!BL$247</f>
        <v>0</v>
      </c>
      <c r="BM289" s="66">
        <f>-SUM(O.1!BM$244,O.1!BM$255)*(1+'S&amp;S'!$F11)+SUM(O.1!BM$245,O.1!BM$256)*IF(O.1!$C$38="Depreciation",(1+'S&amp;S'!$F11),1)-SUM(O.1!BM$246,O.1!BM$257)+O.1!BM$247</f>
        <v>0</v>
      </c>
      <c r="BN289" s="66">
        <f>-SUM(O.1!BN$244,O.1!BN$255)*(1+'S&amp;S'!$F11)+SUM(O.1!BN$245,O.1!BN$256)*IF(O.1!$C$38="Depreciation",(1+'S&amp;S'!$F11),1)-SUM(O.1!BN$246,O.1!BN$257)+O.1!BN$247</f>
        <v>0</v>
      </c>
      <c r="BO289" s="66">
        <f>-SUM(O.1!BO$244,O.1!BO$255)*(1+'S&amp;S'!$F11)+SUM(O.1!BO$245,O.1!BO$256)*IF(O.1!$C$38="Depreciation",(1+'S&amp;S'!$F11),1)-SUM(O.1!BO$246,O.1!BO$257)+O.1!BO$247</f>
        <v>0</v>
      </c>
      <c r="BP289" s="66">
        <f>-SUM(O.1!BP$244,O.1!BP$255)*(1+'S&amp;S'!$F11)+SUM(O.1!BP$245,O.1!BP$256)*IF(O.1!$C$38="Depreciation",(1+'S&amp;S'!$F11),1)-SUM(O.1!BP$246,O.1!BP$257)+O.1!BP$247</f>
        <v>0</v>
      </c>
      <c r="BQ289" s="66">
        <f>-SUM(O.1!BQ$244,O.1!BQ$255)*(1+'S&amp;S'!$F11)+SUM(O.1!BQ$245,O.1!BQ$256)*IF(O.1!$C$38="Depreciation",(1+'S&amp;S'!$F11),1)-SUM(O.1!BQ$246,O.1!BQ$257)+O.1!BQ$247</f>
        <v>0</v>
      </c>
      <c r="BR289" s="66">
        <f>-SUM(O.1!BR$244,O.1!BR$255)*(1+'S&amp;S'!$F11)+SUM(O.1!BR$245,O.1!BR$256)*IF(O.1!$C$38="Depreciation",(1+'S&amp;S'!$F11),1)-SUM(O.1!BR$246,O.1!BR$257)+O.1!BR$247</f>
        <v>0</v>
      </c>
      <c r="BS289" s="66">
        <f>-SUM(O.1!BS$244,O.1!BS$255)*(1+'S&amp;S'!$F11)+SUM(O.1!BS$245,O.1!BS$256)*IF(O.1!$C$38="Depreciation",(1+'S&amp;S'!$F11),1)-SUM(O.1!BS$246,O.1!BS$257)+O.1!BS$247</f>
        <v>0</v>
      </c>
      <c r="BT289" s="66">
        <f>-SUM(O.1!BT$244,O.1!BT$255)*(1+'S&amp;S'!$F11)+SUM(O.1!BT$245,O.1!BT$256)*IF(O.1!$C$38="Depreciation",(1+'S&amp;S'!$F11),1)-SUM(O.1!BT$246,O.1!BT$257)+O.1!BT$247</f>
        <v>0</v>
      </c>
      <c r="BU289" s="66">
        <f>-SUM(O.1!BU$244,O.1!BU$255)*(1+'S&amp;S'!$F11)+SUM(O.1!BU$245,O.1!BU$256)*IF(O.1!$C$38="Depreciation",(1+'S&amp;S'!$F11),1)-SUM(O.1!BU$246,O.1!BU$257)+O.1!BU$247</f>
        <v>0</v>
      </c>
      <c r="BV289" s="66">
        <f>-SUM(O.1!BV$244,O.1!BV$255)*(1+'S&amp;S'!$F11)+SUM(O.1!BV$245,O.1!BV$256)*IF(O.1!$C$38="Depreciation",(1+'S&amp;S'!$F11),1)-SUM(O.1!BV$246,O.1!BV$257)+O.1!BV$247</f>
        <v>0</v>
      </c>
      <c r="BW289" s="66">
        <f>-SUM(O.1!BW$244,O.1!BW$255)*(1+'S&amp;S'!$F11)+SUM(O.1!BW$245,O.1!BW$256)*IF(O.1!$C$38="Depreciation",(1+'S&amp;S'!$F11),1)-SUM(O.1!BW$246,O.1!BW$257)+O.1!BW$247</f>
        <v>0</v>
      </c>
      <c r="BX289" s="66">
        <f>-SUM(O.1!BX$244,O.1!BX$255)*(1+'S&amp;S'!$F11)+SUM(O.1!BX$245,O.1!BX$256)*IF(O.1!$C$38="Depreciation",(1+'S&amp;S'!$F11),1)-SUM(O.1!BX$246,O.1!BX$257)+O.1!BX$247</f>
        <v>0</v>
      </c>
      <c r="BY289" s="66">
        <f>-SUM(O.1!BY$244,O.1!BY$255)*(1+'S&amp;S'!$F11)+SUM(O.1!BY$245,O.1!BY$256)*IF(O.1!$C$38="Depreciation",(1+'S&amp;S'!$F11),1)-SUM(O.1!BY$246,O.1!BY$257)+O.1!BY$247</f>
        <v>0</v>
      </c>
      <c r="BZ289" s="66">
        <f>-SUM(O.1!BZ$244,O.1!BZ$255)*(1+'S&amp;S'!$F11)+SUM(O.1!BZ$245,O.1!BZ$256)*IF(O.1!$C$38="Depreciation",(1+'S&amp;S'!$F11),1)-SUM(O.1!BZ$246,O.1!BZ$257)+O.1!BZ$247</f>
        <v>0</v>
      </c>
      <c r="CA289" s="66">
        <f>-SUM(O.1!CA$244,O.1!CA$255)*(1+'S&amp;S'!$F11)+SUM(O.1!CA$245,O.1!CA$256)*IF(O.1!$C$38="Depreciation",(1+'S&amp;S'!$F11),1)-SUM(O.1!CA$246,O.1!CA$257)+O.1!CA$247</f>
        <v>0</v>
      </c>
      <c r="CB289" s="66">
        <f>-SUM(O.1!CB$244,O.1!CB$255)*(1+'S&amp;S'!$F11)+SUM(O.1!CB$245,O.1!CB$256)*IF(O.1!$C$38="Depreciation",(1+'S&amp;S'!$F11),1)-SUM(O.1!CB$246,O.1!CB$257)+O.1!CB$247</f>
        <v>0</v>
      </c>
      <c r="CC289" s="66">
        <f>-SUM(O.1!CC$244,O.1!CC$255)*(1+'S&amp;S'!$F11)+SUM(O.1!CC$245,O.1!CC$256)*IF(O.1!$C$38="Depreciation",(1+'S&amp;S'!$F11),1)-SUM(O.1!CC$246,O.1!CC$257)+O.1!CC$247</f>
        <v>0</v>
      </c>
      <c r="CD289" s="66">
        <f>-SUM(O.1!CD$244,O.1!CD$255)*(1+'S&amp;S'!$F11)+SUM(O.1!CD$245,O.1!CD$256)*IF(O.1!$C$38="Depreciation",(1+'S&amp;S'!$F11),1)-SUM(O.1!CD$246,O.1!CD$257)+O.1!CD$247</f>
        <v>0</v>
      </c>
      <c r="CE289" s="66">
        <f>-SUM(O.1!CE$244,O.1!CE$255)*(1+'S&amp;S'!$F11)+SUM(O.1!CE$245,O.1!CE$256)*IF(O.1!$C$38="Depreciation",(1+'S&amp;S'!$F11),1)-SUM(O.1!CE$246,O.1!CE$257)+O.1!CE$247</f>
        <v>0</v>
      </c>
      <c r="CF289" s="66">
        <f>-SUM(O.1!CF$244,O.1!CF$255)*(1+'S&amp;S'!$F11)+SUM(O.1!CF$245,O.1!CF$256)*IF(O.1!$C$38="Depreciation",(1+'S&amp;S'!$F11),1)-SUM(O.1!CF$246,O.1!CF$257)+O.1!CF$247</f>
        <v>0</v>
      </c>
      <c r="CG289" s="66">
        <f>-SUM(O.1!CG$244,O.1!CG$255)*(1+'S&amp;S'!$F11)+SUM(O.1!CG$245,O.1!CG$256)*IF(O.1!$C$38="Depreciation",(1+'S&amp;S'!$F11),1)-SUM(O.1!CG$246,O.1!CG$257)+O.1!CG$247</f>
        <v>0</v>
      </c>
      <c r="CH289" s="66">
        <f>-SUM(O.1!CH$244,O.1!CH$255)*(1+'S&amp;S'!$F11)+SUM(O.1!CH$245,O.1!CH$256)*IF(O.1!$C$38="Depreciation",(1+'S&amp;S'!$F11),1)-SUM(O.1!CH$246,O.1!CH$257)+O.1!CH$247</f>
        <v>0</v>
      </c>
      <c r="CI289" s="66">
        <f>-SUM(O.1!CI$244,O.1!CI$255)*(1+'S&amp;S'!$F11)+SUM(O.1!CI$245,O.1!CI$256)*IF(O.1!$C$38="Depreciation",(1+'S&amp;S'!$F11),1)-SUM(O.1!CI$246,O.1!CI$257)+O.1!CI$247</f>
        <v>0</v>
      </c>
      <c r="CJ289" s="66">
        <f>-SUM(O.1!CJ$244,O.1!CJ$255)*(1+'S&amp;S'!$F11)+SUM(O.1!CJ$245,O.1!CJ$256)*IF(O.1!$C$38="Depreciation",(1+'S&amp;S'!$F11),1)-SUM(O.1!CJ$246,O.1!CJ$257)+O.1!CJ$247</f>
        <v>0</v>
      </c>
      <c r="CK289" s="66">
        <f>-SUM(O.1!CK$244,O.1!CK$255)*(1+'S&amp;S'!$F11)+SUM(O.1!CK$245,O.1!CK$256)*IF(O.1!$C$38="Depreciation",(1+'S&amp;S'!$F11),1)-SUM(O.1!CK$246,O.1!CK$257)+O.1!CK$247</f>
        <v>0</v>
      </c>
      <c r="CL289" s="66">
        <f>-SUM(O.1!CL$244,O.1!CL$255)*(1+'S&amp;S'!$F11)+SUM(O.1!CL$245,O.1!CL$256)*IF(O.1!$C$38="Depreciation",(1+'S&amp;S'!$F11),1)-SUM(O.1!CL$246,O.1!CL$257)+O.1!CL$247</f>
        <v>0</v>
      </c>
      <c r="CM289" s="66">
        <f>-SUM(O.1!CM$244,O.1!CM$255)*(1+'S&amp;S'!$F11)+SUM(O.1!CM$245,O.1!CM$256)*IF(O.1!$C$38="Depreciation",(1+'S&amp;S'!$F11),1)-SUM(O.1!CM$246,O.1!CM$257)+O.1!CM$247</f>
        <v>0</v>
      </c>
      <c r="CN289" s="66">
        <f>-SUM(O.1!CN$244,O.1!CN$255)*(1+'S&amp;S'!$F11)+SUM(O.1!CN$245,O.1!CN$256)*IF(O.1!$C$38="Depreciation",(1+'S&amp;S'!$F11),1)-SUM(O.1!CN$246,O.1!CN$257)+O.1!CN$247</f>
        <v>0</v>
      </c>
      <c r="CO289" s="66">
        <f>-SUM(O.1!CO$244,O.1!CO$255)*(1+'S&amp;S'!$F11)+SUM(O.1!CO$245,O.1!CO$256)*IF(O.1!$C$38="Depreciation",(1+'S&amp;S'!$F11),1)-SUM(O.1!CO$246,O.1!CO$257)+O.1!CO$247</f>
        <v>0</v>
      </c>
      <c r="CP289" s="66">
        <f>-SUM(O.1!CP$244,O.1!CP$255)*(1+'S&amp;S'!$F11)+SUM(O.1!CP$245,O.1!CP$256)*IF(O.1!$C$38="Depreciation",(1+'S&amp;S'!$F11),1)-SUM(O.1!CP$246,O.1!CP$257)+O.1!CP$247</f>
        <v>0</v>
      </c>
      <c r="CQ289" s="66">
        <f>-SUM(O.1!CQ$244,O.1!CQ$255)*(1+'S&amp;S'!$F11)+SUM(O.1!CQ$245,O.1!CQ$256)*IF(O.1!$C$38="Depreciation",(1+'S&amp;S'!$F11),1)-SUM(O.1!CQ$246,O.1!CQ$257)+O.1!CQ$247</f>
        <v>0</v>
      </c>
      <c r="CR289" s="66">
        <f>-SUM(O.1!CR$244,O.1!CR$255)*(1+'S&amp;S'!$F11)+SUM(O.1!CR$245,O.1!CR$256)*IF(O.1!$C$38="Depreciation",(1+'S&amp;S'!$F11),1)-SUM(O.1!CR$246,O.1!CR$257)+O.1!CR$247</f>
        <v>0</v>
      </c>
      <c r="CS289" s="66">
        <f>-SUM(O.1!CS$244,O.1!CS$255)*(1+'S&amp;S'!$F11)+SUM(O.1!CS$245,O.1!CS$256)*IF(O.1!$C$38="Depreciation",(1+'S&amp;S'!$F11),1)-SUM(O.1!CS$246,O.1!CS$257)+O.1!CS$247</f>
        <v>0</v>
      </c>
    </row>
    <row r="290" spans="3:97" hidden="1" x14ac:dyDescent="0.35">
      <c r="C290" s="180" t="str">
        <f>O.1!$C$246&amp;" with "&amp; 'S&amp;S'!$D$5*100 &amp; "% increase"</f>
        <v>C. Total operating and maintenance costs with 1% increase</v>
      </c>
      <c r="E290" s="505">
        <f>G290+NPV(G.Asm!$F$76,H290:INDEX(H290:CS290,RP))</f>
        <v>0</v>
      </c>
      <c r="F290" s="505">
        <f t="shared" si="278"/>
        <v>0</v>
      </c>
      <c r="G290" s="66">
        <f>-SUM(O.1!G$244,O.1!G$255)+SUM(O.1!G$245,O.1!G$256)-SUM(O.1!G$246,O.1!G$257)*(1+'S&amp;S'!$F12)+O.1!G$247</f>
        <v>0</v>
      </c>
      <c r="H290" s="66">
        <f>-SUM(O.1!H$244,O.1!H$255)+SUM(O.1!H$245,O.1!H$256)-SUM(O.1!H$246,O.1!H$257)*(1+'S&amp;S'!$F12)+O.1!H$247</f>
        <v>0</v>
      </c>
      <c r="I290" s="66">
        <f>-SUM(O.1!I$244,O.1!I$255)+SUM(O.1!I$245,O.1!I$256)-SUM(O.1!I$246,O.1!I$257)*(1+'S&amp;S'!$F12)+O.1!I$247</f>
        <v>0</v>
      </c>
      <c r="J290" s="66">
        <f>-SUM(O.1!J$244,O.1!J$255)+SUM(O.1!J$245,O.1!J$256)-SUM(O.1!J$246,O.1!J$257)*(1+'S&amp;S'!$F12)+O.1!J$247</f>
        <v>0</v>
      </c>
      <c r="K290" s="66">
        <f>-SUM(O.1!K$244,O.1!K$255)+SUM(O.1!K$245,O.1!K$256)-SUM(O.1!K$246,O.1!K$257)*(1+'S&amp;S'!$F12)+O.1!K$247</f>
        <v>0</v>
      </c>
      <c r="L290" s="66">
        <f>-SUM(O.1!L$244,O.1!L$255)+SUM(O.1!L$245,O.1!L$256)-SUM(O.1!L$246,O.1!L$257)*(1+'S&amp;S'!$F12)+O.1!L$247</f>
        <v>0</v>
      </c>
      <c r="M290" s="66">
        <f>-SUM(O.1!M$244,O.1!M$255)+SUM(O.1!M$245,O.1!M$256)-SUM(O.1!M$246,O.1!M$257)*(1+'S&amp;S'!$F12)+O.1!M$247</f>
        <v>0</v>
      </c>
      <c r="N290" s="66">
        <f>-SUM(O.1!N$244,O.1!N$255)+SUM(O.1!N$245,O.1!N$256)-SUM(O.1!N$246,O.1!N$257)*(1+'S&amp;S'!$F12)+O.1!N$247</f>
        <v>0</v>
      </c>
      <c r="O290" s="66">
        <f>-SUM(O.1!O$244,O.1!O$255)+SUM(O.1!O$245,O.1!O$256)-SUM(O.1!O$246,O.1!O$257)*(1+'S&amp;S'!$F12)+O.1!O$247</f>
        <v>0</v>
      </c>
      <c r="P290" s="66">
        <f>-SUM(O.1!P$244,O.1!P$255)+SUM(O.1!P$245,O.1!P$256)-SUM(O.1!P$246,O.1!P$257)*(1+'S&amp;S'!$F12)+O.1!P$247</f>
        <v>0</v>
      </c>
      <c r="Q290" s="66">
        <f>-SUM(O.1!Q$244,O.1!Q$255)+SUM(O.1!Q$245,O.1!Q$256)-SUM(O.1!Q$246,O.1!Q$257)*(1+'S&amp;S'!$F12)+O.1!Q$247</f>
        <v>0</v>
      </c>
      <c r="R290" s="66">
        <f>-SUM(O.1!R$244,O.1!R$255)+SUM(O.1!R$245,O.1!R$256)-SUM(O.1!R$246,O.1!R$257)*(1+'S&amp;S'!$F12)+O.1!R$247</f>
        <v>0</v>
      </c>
      <c r="S290" s="66">
        <f>-SUM(O.1!S$244,O.1!S$255)+SUM(O.1!S$245,O.1!S$256)-SUM(O.1!S$246,O.1!S$257)*(1+'S&amp;S'!$F12)+O.1!S$247</f>
        <v>0</v>
      </c>
      <c r="T290" s="66">
        <f>-SUM(O.1!T$244,O.1!T$255)+SUM(O.1!T$245,O.1!T$256)-SUM(O.1!T$246,O.1!T$257)*(1+'S&amp;S'!$F12)+O.1!T$247</f>
        <v>0</v>
      </c>
      <c r="U290" s="66">
        <f>-SUM(O.1!U$244,O.1!U$255)+SUM(O.1!U$245,O.1!U$256)-SUM(O.1!U$246,O.1!U$257)*(1+'S&amp;S'!$F12)+O.1!U$247</f>
        <v>0</v>
      </c>
      <c r="V290" s="66">
        <f>-SUM(O.1!V$244,O.1!V$255)+SUM(O.1!V$245,O.1!V$256)-SUM(O.1!V$246,O.1!V$257)*(1+'S&amp;S'!$F12)+O.1!V$247</f>
        <v>0</v>
      </c>
      <c r="W290" s="66">
        <f>-SUM(O.1!W$244,O.1!W$255)+SUM(O.1!W$245,O.1!W$256)-SUM(O.1!W$246,O.1!W$257)*(1+'S&amp;S'!$F12)+O.1!W$247</f>
        <v>0</v>
      </c>
      <c r="X290" s="66">
        <f>-SUM(O.1!X$244,O.1!X$255)+SUM(O.1!X$245,O.1!X$256)-SUM(O.1!X$246,O.1!X$257)*(1+'S&amp;S'!$F12)+O.1!X$247</f>
        <v>0</v>
      </c>
      <c r="Y290" s="66">
        <f>-SUM(O.1!Y$244,O.1!Y$255)+SUM(O.1!Y$245,O.1!Y$256)-SUM(O.1!Y$246,O.1!Y$257)*(1+'S&amp;S'!$F12)+O.1!Y$247</f>
        <v>0</v>
      </c>
      <c r="Z290" s="66">
        <f>-SUM(O.1!Z$244,O.1!Z$255)+SUM(O.1!Z$245,O.1!Z$256)-SUM(O.1!Z$246,O.1!Z$257)*(1+'S&amp;S'!$F12)+O.1!Z$247</f>
        <v>0</v>
      </c>
      <c r="AA290" s="66">
        <f>-SUM(O.1!AA$244,O.1!AA$255)+SUM(O.1!AA$245,O.1!AA$256)-SUM(O.1!AA$246,O.1!AA$257)*(1+'S&amp;S'!$F12)+O.1!AA$247</f>
        <v>0</v>
      </c>
      <c r="AB290" s="66">
        <f>-SUM(O.1!AB$244,O.1!AB$255)+SUM(O.1!AB$245,O.1!AB$256)-SUM(O.1!AB$246,O.1!AB$257)*(1+'S&amp;S'!$F12)+O.1!AB$247</f>
        <v>0</v>
      </c>
      <c r="AC290" s="66">
        <f>-SUM(O.1!AC$244,O.1!AC$255)+SUM(O.1!AC$245,O.1!AC$256)-SUM(O.1!AC$246,O.1!AC$257)*(1+'S&amp;S'!$F12)+O.1!AC$247</f>
        <v>0</v>
      </c>
      <c r="AD290" s="66">
        <f>-SUM(O.1!AD$244,O.1!AD$255)+SUM(O.1!AD$245,O.1!AD$256)-SUM(O.1!AD$246,O.1!AD$257)*(1+'S&amp;S'!$F12)+O.1!AD$247</f>
        <v>0</v>
      </c>
      <c r="AE290" s="66">
        <f>-SUM(O.1!AE$244,O.1!AE$255)+SUM(O.1!AE$245,O.1!AE$256)-SUM(O.1!AE$246,O.1!AE$257)*(1+'S&amp;S'!$F12)+O.1!AE$247</f>
        <v>0</v>
      </c>
      <c r="AF290" s="66">
        <f>-SUM(O.1!AF$244,O.1!AF$255)+SUM(O.1!AF$245,O.1!AF$256)-SUM(O.1!AF$246,O.1!AF$257)*(1+'S&amp;S'!$F12)+O.1!AF$247</f>
        <v>0</v>
      </c>
      <c r="AG290" s="66">
        <f>-SUM(O.1!AG$244,O.1!AG$255)+SUM(O.1!AG$245,O.1!AG$256)-SUM(O.1!AG$246,O.1!AG$257)*(1+'S&amp;S'!$F12)+O.1!AG$247</f>
        <v>0</v>
      </c>
      <c r="AH290" s="66">
        <f>-SUM(O.1!AH$244,O.1!AH$255)+SUM(O.1!AH$245,O.1!AH$256)-SUM(O.1!AH$246,O.1!AH$257)*(1+'S&amp;S'!$F12)+O.1!AH$247</f>
        <v>0</v>
      </c>
      <c r="AI290" s="66">
        <f>-SUM(O.1!AI$244,O.1!AI$255)+SUM(O.1!AI$245,O.1!AI$256)-SUM(O.1!AI$246,O.1!AI$257)*(1+'S&amp;S'!$F12)+O.1!AI$247</f>
        <v>0</v>
      </c>
      <c r="AJ290" s="66">
        <f>-SUM(O.1!AJ$244,O.1!AJ$255)+SUM(O.1!AJ$245,O.1!AJ$256)-SUM(O.1!AJ$246,O.1!AJ$257)*(1+'S&amp;S'!$F12)+O.1!AJ$247</f>
        <v>0</v>
      </c>
      <c r="AK290" s="66">
        <f>-SUM(O.1!AK$244,O.1!AK$255)+SUM(O.1!AK$245,O.1!AK$256)-SUM(O.1!AK$246,O.1!AK$257)*(1+'S&amp;S'!$F12)+O.1!AK$247</f>
        <v>0</v>
      </c>
      <c r="AL290" s="66">
        <f>-SUM(O.1!AL$244,O.1!AL$255)+SUM(O.1!AL$245,O.1!AL$256)-SUM(O.1!AL$246,O.1!AL$257)*(1+'S&amp;S'!$F12)+O.1!AL$247</f>
        <v>0</v>
      </c>
      <c r="AM290" s="66">
        <f>-SUM(O.1!AM$244,O.1!AM$255)+SUM(O.1!AM$245,O.1!AM$256)-SUM(O.1!AM$246,O.1!AM$257)*(1+'S&amp;S'!$F12)+O.1!AM$247</f>
        <v>0</v>
      </c>
      <c r="AN290" s="66">
        <f>-SUM(O.1!AN$244,O.1!AN$255)+SUM(O.1!AN$245,O.1!AN$256)-SUM(O.1!AN$246,O.1!AN$257)*(1+'S&amp;S'!$F12)+O.1!AN$247</f>
        <v>0</v>
      </c>
      <c r="AO290" s="66">
        <f>-SUM(O.1!AO$244,O.1!AO$255)+SUM(O.1!AO$245,O.1!AO$256)-SUM(O.1!AO$246,O.1!AO$257)*(1+'S&amp;S'!$F12)+O.1!AO$247</f>
        <v>0</v>
      </c>
      <c r="AP290" s="66">
        <f>-SUM(O.1!AP$244,O.1!AP$255)+SUM(O.1!AP$245,O.1!AP$256)-SUM(O.1!AP$246,O.1!AP$257)*(1+'S&amp;S'!$F12)+O.1!AP$247</f>
        <v>0</v>
      </c>
      <c r="AQ290" s="66">
        <f>-SUM(O.1!AQ$244,O.1!AQ$255)+SUM(O.1!AQ$245,O.1!AQ$256)-SUM(O.1!AQ$246,O.1!AQ$257)*(1+'S&amp;S'!$F12)+O.1!AQ$247</f>
        <v>0</v>
      </c>
      <c r="AR290" s="66">
        <f>-SUM(O.1!AR$244,O.1!AR$255)+SUM(O.1!AR$245,O.1!AR$256)-SUM(O.1!AR$246,O.1!AR$257)*(1+'S&amp;S'!$F12)+O.1!AR$247</f>
        <v>0</v>
      </c>
      <c r="AS290" s="66">
        <f>-SUM(O.1!AS$244,O.1!AS$255)+SUM(O.1!AS$245,O.1!AS$256)-SUM(O.1!AS$246,O.1!AS$257)*(1+'S&amp;S'!$F12)+O.1!AS$247</f>
        <v>0</v>
      </c>
      <c r="AT290" s="66">
        <f>-SUM(O.1!AT$244,O.1!AT$255)+SUM(O.1!AT$245,O.1!AT$256)-SUM(O.1!AT$246,O.1!AT$257)*(1+'S&amp;S'!$F12)+O.1!AT$247</f>
        <v>0</v>
      </c>
      <c r="AU290" s="66">
        <f>-SUM(O.1!AU$244,O.1!AU$255)+SUM(O.1!AU$245,O.1!AU$256)-SUM(O.1!AU$246,O.1!AU$257)*(1+'S&amp;S'!$F12)+O.1!AU$247</f>
        <v>0</v>
      </c>
      <c r="AV290" s="66">
        <f>-SUM(O.1!AV$244,O.1!AV$255)+SUM(O.1!AV$245,O.1!AV$256)-SUM(O.1!AV$246,O.1!AV$257)*(1+'S&amp;S'!$F12)+O.1!AV$247</f>
        <v>0</v>
      </c>
      <c r="AW290" s="66">
        <f>-SUM(O.1!AW$244,O.1!AW$255)+SUM(O.1!AW$245,O.1!AW$256)-SUM(O.1!AW$246,O.1!AW$257)*(1+'S&amp;S'!$F12)+O.1!AW$247</f>
        <v>0</v>
      </c>
      <c r="AX290" s="66">
        <f>-SUM(O.1!AX$244,O.1!AX$255)+SUM(O.1!AX$245,O.1!AX$256)-SUM(O.1!AX$246,O.1!AX$257)*(1+'S&amp;S'!$F12)+O.1!AX$247</f>
        <v>0</v>
      </c>
      <c r="AY290" s="66">
        <f>-SUM(O.1!AY$244,O.1!AY$255)+SUM(O.1!AY$245,O.1!AY$256)-SUM(O.1!AY$246,O.1!AY$257)*(1+'S&amp;S'!$F12)+O.1!AY$247</f>
        <v>0</v>
      </c>
      <c r="AZ290" s="66">
        <f>-SUM(O.1!AZ$244,O.1!AZ$255)+SUM(O.1!AZ$245,O.1!AZ$256)-SUM(O.1!AZ$246,O.1!AZ$257)*(1+'S&amp;S'!$F12)+O.1!AZ$247</f>
        <v>0</v>
      </c>
      <c r="BA290" s="66">
        <f>-SUM(O.1!BA$244,O.1!BA$255)+SUM(O.1!BA$245,O.1!BA$256)-SUM(O.1!BA$246,O.1!BA$257)*(1+'S&amp;S'!$F12)+O.1!BA$247</f>
        <v>0</v>
      </c>
      <c r="BB290" s="66">
        <f>-SUM(O.1!BB$244,O.1!BB$255)+SUM(O.1!BB$245,O.1!BB$256)-SUM(O.1!BB$246,O.1!BB$257)*(1+'S&amp;S'!$F12)+O.1!BB$247</f>
        <v>0</v>
      </c>
      <c r="BC290" s="66">
        <f>-SUM(O.1!BC$244,O.1!BC$255)+SUM(O.1!BC$245,O.1!BC$256)-SUM(O.1!BC$246,O.1!BC$257)*(1+'S&amp;S'!$F12)+O.1!BC$247</f>
        <v>0</v>
      </c>
      <c r="BD290" s="66">
        <f>-SUM(O.1!BD$244,O.1!BD$255)+SUM(O.1!BD$245,O.1!BD$256)-SUM(O.1!BD$246,O.1!BD$257)*(1+'S&amp;S'!$F12)+O.1!BD$247</f>
        <v>0</v>
      </c>
      <c r="BE290" s="66">
        <f>-SUM(O.1!BE$244,O.1!BE$255)+SUM(O.1!BE$245,O.1!BE$256)-SUM(O.1!BE$246,O.1!BE$257)*(1+'S&amp;S'!$F12)+O.1!BE$247</f>
        <v>0</v>
      </c>
      <c r="BF290" s="66">
        <f>-SUM(O.1!BF$244,O.1!BF$255)+SUM(O.1!BF$245,O.1!BF$256)-SUM(O.1!BF$246,O.1!BF$257)*(1+'S&amp;S'!$F12)+O.1!BF$247</f>
        <v>0</v>
      </c>
      <c r="BG290" s="66">
        <f>-SUM(O.1!BG$244,O.1!BG$255)+SUM(O.1!BG$245,O.1!BG$256)-SUM(O.1!BG$246,O.1!BG$257)*(1+'S&amp;S'!$F12)+O.1!BG$247</f>
        <v>0</v>
      </c>
      <c r="BH290" s="66">
        <f>-SUM(O.1!BH$244,O.1!BH$255)+SUM(O.1!BH$245,O.1!BH$256)-SUM(O.1!BH$246,O.1!BH$257)*(1+'S&amp;S'!$F12)+O.1!BH$247</f>
        <v>0</v>
      </c>
      <c r="BI290" s="66">
        <f>-SUM(O.1!BI$244,O.1!BI$255)+SUM(O.1!BI$245,O.1!BI$256)-SUM(O.1!BI$246,O.1!BI$257)*(1+'S&amp;S'!$F12)+O.1!BI$247</f>
        <v>0</v>
      </c>
      <c r="BJ290" s="66">
        <f>-SUM(O.1!BJ$244,O.1!BJ$255)+SUM(O.1!BJ$245,O.1!BJ$256)-SUM(O.1!BJ$246,O.1!BJ$257)*(1+'S&amp;S'!$F12)+O.1!BJ$247</f>
        <v>0</v>
      </c>
      <c r="BK290" s="66">
        <f>-SUM(O.1!BK$244,O.1!BK$255)+SUM(O.1!BK$245,O.1!BK$256)-SUM(O.1!BK$246,O.1!BK$257)*(1+'S&amp;S'!$F12)+O.1!BK$247</f>
        <v>0</v>
      </c>
      <c r="BL290" s="66">
        <f>-SUM(O.1!BL$244,O.1!BL$255)+SUM(O.1!BL$245,O.1!BL$256)-SUM(O.1!BL$246,O.1!BL$257)*(1+'S&amp;S'!$F12)+O.1!BL$247</f>
        <v>0</v>
      </c>
      <c r="BM290" s="66">
        <f>-SUM(O.1!BM$244,O.1!BM$255)+SUM(O.1!BM$245,O.1!BM$256)-SUM(O.1!BM$246,O.1!BM$257)*(1+'S&amp;S'!$F12)+O.1!BM$247</f>
        <v>0</v>
      </c>
      <c r="BN290" s="66">
        <f>-SUM(O.1!BN$244,O.1!BN$255)+SUM(O.1!BN$245,O.1!BN$256)-SUM(O.1!BN$246,O.1!BN$257)*(1+'S&amp;S'!$F12)+O.1!BN$247</f>
        <v>0</v>
      </c>
      <c r="BO290" s="66">
        <f>-SUM(O.1!BO$244,O.1!BO$255)+SUM(O.1!BO$245,O.1!BO$256)-SUM(O.1!BO$246,O.1!BO$257)*(1+'S&amp;S'!$F12)+O.1!BO$247</f>
        <v>0</v>
      </c>
      <c r="BP290" s="66">
        <f>-SUM(O.1!BP$244,O.1!BP$255)+SUM(O.1!BP$245,O.1!BP$256)-SUM(O.1!BP$246,O.1!BP$257)*(1+'S&amp;S'!$F12)+O.1!BP$247</f>
        <v>0</v>
      </c>
      <c r="BQ290" s="66">
        <f>-SUM(O.1!BQ$244,O.1!BQ$255)+SUM(O.1!BQ$245,O.1!BQ$256)-SUM(O.1!BQ$246,O.1!BQ$257)*(1+'S&amp;S'!$F12)+O.1!BQ$247</f>
        <v>0</v>
      </c>
      <c r="BR290" s="66">
        <f>-SUM(O.1!BR$244,O.1!BR$255)+SUM(O.1!BR$245,O.1!BR$256)-SUM(O.1!BR$246,O.1!BR$257)*(1+'S&amp;S'!$F12)+O.1!BR$247</f>
        <v>0</v>
      </c>
      <c r="BS290" s="66">
        <f>-SUM(O.1!BS$244,O.1!BS$255)+SUM(O.1!BS$245,O.1!BS$256)-SUM(O.1!BS$246,O.1!BS$257)*(1+'S&amp;S'!$F12)+O.1!BS$247</f>
        <v>0</v>
      </c>
      <c r="BT290" s="66">
        <f>-SUM(O.1!BT$244,O.1!BT$255)+SUM(O.1!BT$245,O.1!BT$256)-SUM(O.1!BT$246,O.1!BT$257)*(1+'S&amp;S'!$F12)+O.1!BT$247</f>
        <v>0</v>
      </c>
      <c r="BU290" s="66">
        <f>-SUM(O.1!BU$244,O.1!BU$255)+SUM(O.1!BU$245,O.1!BU$256)-SUM(O.1!BU$246,O.1!BU$257)*(1+'S&amp;S'!$F12)+O.1!BU$247</f>
        <v>0</v>
      </c>
      <c r="BV290" s="66">
        <f>-SUM(O.1!BV$244,O.1!BV$255)+SUM(O.1!BV$245,O.1!BV$256)-SUM(O.1!BV$246,O.1!BV$257)*(1+'S&amp;S'!$F12)+O.1!BV$247</f>
        <v>0</v>
      </c>
      <c r="BW290" s="66">
        <f>-SUM(O.1!BW$244,O.1!BW$255)+SUM(O.1!BW$245,O.1!BW$256)-SUM(O.1!BW$246,O.1!BW$257)*(1+'S&amp;S'!$F12)+O.1!BW$247</f>
        <v>0</v>
      </c>
      <c r="BX290" s="66">
        <f>-SUM(O.1!BX$244,O.1!BX$255)+SUM(O.1!BX$245,O.1!BX$256)-SUM(O.1!BX$246,O.1!BX$257)*(1+'S&amp;S'!$F12)+O.1!BX$247</f>
        <v>0</v>
      </c>
      <c r="BY290" s="66">
        <f>-SUM(O.1!BY$244,O.1!BY$255)+SUM(O.1!BY$245,O.1!BY$256)-SUM(O.1!BY$246,O.1!BY$257)*(1+'S&amp;S'!$F12)+O.1!BY$247</f>
        <v>0</v>
      </c>
      <c r="BZ290" s="66">
        <f>-SUM(O.1!BZ$244,O.1!BZ$255)+SUM(O.1!BZ$245,O.1!BZ$256)-SUM(O.1!BZ$246,O.1!BZ$257)*(1+'S&amp;S'!$F12)+O.1!BZ$247</f>
        <v>0</v>
      </c>
      <c r="CA290" s="66">
        <f>-SUM(O.1!CA$244,O.1!CA$255)+SUM(O.1!CA$245,O.1!CA$256)-SUM(O.1!CA$246,O.1!CA$257)*(1+'S&amp;S'!$F12)+O.1!CA$247</f>
        <v>0</v>
      </c>
      <c r="CB290" s="66">
        <f>-SUM(O.1!CB$244,O.1!CB$255)+SUM(O.1!CB$245,O.1!CB$256)-SUM(O.1!CB$246,O.1!CB$257)*(1+'S&amp;S'!$F12)+O.1!CB$247</f>
        <v>0</v>
      </c>
      <c r="CC290" s="66">
        <f>-SUM(O.1!CC$244,O.1!CC$255)+SUM(O.1!CC$245,O.1!CC$256)-SUM(O.1!CC$246,O.1!CC$257)*(1+'S&amp;S'!$F12)+O.1!CC$247</f>
        <v>0</v>
      </c>
      <c r="CD290" s="66">
        <f>-SUM(O.1!CD$244,O.1!CD$255)+SUM(O.1!CD$245,O.1!CD$256)-SUM(O.1!CD$246,O.1!CD$257)*(1+'S&amp;S'!$F12)+O.1!CD$247</f>
        <v>0</v>
      </c>
      <c r="CE290" s="66">
        <f>-SUM(O.1!CE$244,O.1!CE$255)+SUM(O.1!CE$245,O.1!CE$256)-SUM(O.1!CE$246,O.1!CE$257)*(1+'S&amp;S'!$F12)+O.1!CE$247</f>
        <v>0</v>
      </c>
      <c r="CF290" s="66">
        <f>-SUM(O.1!CF$244,O.1!CF$255)+SUM(O.1!CF$245,O.1!CF$256)-SUM(O.1!CF$246,O.1!CF$257)*(1+'S&amp;S'!$F12)+O.1!CF$247</f>
        <v>0</v>
      </c>
      <c r="CG290" s="66">
        <f>-SUM(O.1!CG$244,O.1!CG$255)+SUM(O.1!CG$245,O.1!CG$256)-SUM(O.1!CG$246,O.1!CG$257)*(1+'S&amp;S'!$F12)+O.1!CG$247</f>
        <v>0</v>
      </c>
      <c r="CH290" s="66">
        <f>-SUM(O.1!CH$244,O.1!CH$255)+SUM(O.1!CH$245,O.1!CH$256)-SUM(O.1!CH$246,O.1!CH$257)*(1+'S&amp;S'!$F12)+O.1!CH$247</f>
        <v>0</v>
      </c>
      <c r="CI290" s="66">
        <f>-SUM(O.1!CI$244,O.1!CI$255)+SUM(O.1!CI$245,O.1!CI$256)-SUM(O.1!CI$246,O.1!CI$257)*(1+'S&amp;S'!$F12)+O.1!CI$247</f>
        <v>0</v>
      </c>
      <c r="CJ290" s="66">
        <f>-SUM(O.1!CJ$244,O.1!CJ$255)+SUM(O.1!CJ$245,O.1!CJ$256)-SUM(O.1!CJ$246,O.1!CJ$257)*(1+'S&amp;S'!$F12)+O.1!CJ$247</f>
        <v>0</v>
      </c>
      <c r="CK290" s="66">
        <f>-SUM(O.1!CK$244,O.1!CK$255)+SUM(O.1!CK$245,O.1!CK$256)-SUM(O.1!CK$246,O.1!CK$257)*(1+'S&amp;S'!$F12)+O.1!CK$247</f>
        <v>0</v>
      </c>
      <c r="CL290" s="66">
        <f>-SUM(O.1!CL$244,O.1!CL$255)+SUM(O.1!CL$245,O.1!CL$256)-SUM(O.1!CL$246,O.1!CL$257)*(1+'S&amp;S'!$F12)+O.1!CL$247</f>
        <v>0</v>
      </c>
      <c r="CM290" s="66">
        <f>-SUM(O.1!CM$244,O.1!CM$255)+SUM(O.1!CM$245,O.1!CM$256)-SUM(O.1!CM$246,O.1!CM$257)*(1+'S&amp;S'!$F12)+O.1!CM$247</f>
        <v>0</v>
      </c>
      <c r="CN290" s="66">
        <f>-SUM(O.1!CN$244,O.1!CN$255)+SUM(O.1!CN$245,O.1!CN$256)-SUM(O.1!CN$246,O.1!CN$257)*(1+'S&amp;S'!$F12)+O.1!CN$247</f>
        <v>0</v>
      </c>
      <c r="CO290" s="66">
        <f>-SUM(O.1!CO$244,O.1!CO$255)+SUM(O.1!CO$245,O.1!CO$256)-SUM(O.1!CO$246,O.1!CO$257)*(1+'S&amp;S'!$F12)+O.1!CO$247</f>
        <v>0</v>
      </c>
      <c r="CP290" s="66">
        <f>-SUM(O.1!CP$244,O.1!CP$255)+SUM(O.1!CP$245,O.1!CP$256)-SUM(O.1!CP$246,O.1!CP$257)*(1+'S&amp;S'!$F12)+O.1!CP$247</f>
        <v>0</v>
      </c>
      <c r="CQ290" s="66">
        <f>-SUM(O.1!CQ$244,O.1!CQ$255)+SUM(O.1!CQ$245,O.1!CQ$256)-SUM(O.1!CQ$246,O.1!CQ$257)*(1+'S&amp;S'!$F12)+O.1!CQ$247</f>
        <v>0</v>
      </c>
      <c r="CR290" s="66">
        <f>-SUM(O.1!CR$244,O.1!CR$255)+SUM(O.1!CR$245,O.1!CR$256)-SUM(O.1!CR$246,O.1!CR$257)*(1+'S&amp;S'!$F12)+O.1!CR$247</f>
        <v>0</v>
      </c>
      <c r="CS290" s="66">
        <f>-SUM(O.1!CS$244,O.1!CS$255)+SUM(O.1!CS$245,O.1!CS$256)-SUM(O.1!CS$246,O.1!CS$257)*(1+'S&amp;S'!$F12)+O.1!CS$247</f>
        <v>0</v>
      </c>
    </row>
    <row r="291" spans="3:97" hidden="1" x14ac:dyDescent="0.35">
      <c r="C291" s="180" t="str">
        <f>O.1!$C$246&amp;" with "&amp; 'S&amp;S'!$D$5*100 &amp; "% decrease"</f>
        <v>C. Total operating and maintenance costs with 1% decrease</v>
      </c>
      <c r="E291" s="505">
        <f>G291+NPV(G.Asm!$F$76,H291:INDEX(H291:CS291,RP))</f>
        <v>0</v>
      </c>
      <c r="F291" s="505">
        <f t="shared" si="278"/>
        <v>0</v>
      </c>
      <c r="G291" s="66">
        <f>-SUM(O.1!G$244,O.1!G$255)+SUM(O.1!G$245,O.1!G$256)-SUM(O.1!G$246,O.1!G$257)*(1+'S&amp;S'!$F13)+O.1!G$247</f>
        <v>0</v>
      </c>
      <c r="H291" s="66">
        <f>-SUM(O.1!H$244,O.1!H$255)+SUM(O.1!H$245,O.1!H$256)-SUM(O.1!H$246,O.1!H$257)*(1+'S&amp;S'!$F13)+O.1!H$247</f>
        <v>0</v>
      </c>
      <c r="I291" s="66">
        <f>-SUM(O.1!I$244,O.1!I$255)+SUM(O.1!I$245,O.1!I$256)-SUM(O.1!I$246,O.1!I$257)*(1+'S&amp;S'!$F13)+O.1!I$247</f>
        <v>0</v>
      </c>
      <c r="J291" s="66">
        <f>-SUM(O.1!J$244,O.1!J$255)+SUM(O.1!J$245,O.1!J$256)-SUM(O.1!J$246,O.1!J$257)*(1+'S&amp;S'!$F13)+O.1!J$247</f>
        <v>0</v>
      </c>
      <c r="K291" s="66">
        <f>-SUM(O.1!K$244,O.1!K$255)+SUM(O.1!K$245,O.1!K$256)-SUM(O.1!K$246,O.1!K$257)*(1+'S&amp;S'!$F13)+O.1!K$247</f>
        <v>0</v>
      </c>
      <c r="L291" s="66">
        <f>-SUM(O.1!L$244,O.1!L$255)+SUM(O.1!L$245,O.1!L$256)-SUM(O.1!L$246,O.1!L$257)*(1+'S&amp;S'!$F13)+O.1!L$247</f>
        <v>0</v>
      </c>
      <c r="M291" s="66">
        <f>-SUM(O.1!M$244,O.1!M$255)+SUM(O.1!M$245,O.1!M$256)-SUM(O.1!M$246,O.1!M$257)*(1+'S&amp;S'!$F13)+O.1!M$247</f>
        <v>0</v>
      </c>
      <c r="N291" s="66">
        <f>-SUM(O.1!N$244,O.1!N$255)+SUM(O.1!N$245,O.1!N$256)-SUM(O.1!N$246,O.1!N$257)*(1+'S&amp;S'!$F13)+O.1!N$247</f>
        <v>0</v>
      </c>
      <c r="O291" s="66">
        <f>-SUM(O.1!O$244,O.1!O$255)+SUM(O.1!O$245,O.1!O$256)-SUM(O.1!O$246,O.1!O$257)*(1+'S&amp;S'!$F13)+O.1!O$247</f>
        <v>0</v>
      </c>
      <c r="P291" s="66">
        <f>-SUM(O.1!P$244,O.1!P$255)+SUM(O.1!P$245,O.1!P$256)-SUM(O.1!P$246,O.1!P$257)*(1+'S&amp;S'!$F13)+O.1!P$247</f>
        <v>0</v>
      </c>
      <c r="Q291" s="66">
        <f>-SUM(O.1!Q$244,O.1!Q$255)+SUM(O.1!Q$245,O.1!Q$256)-SUM(O.1!Q$246,O.1!Q$257)*(1+'S&amp;S'!$F13)+O.1!Q$247</f>
        <v>0</v>
      </c>
      <c r="R291" s="66">
        <f>-SUM(O.1!R$244,O.1!R$255)+SUM(O.1!R$245,O.1!R$256)-SUM(O.1!R$246,O.1!R$257)*(1+'S&amp;S'!$F13)+O.1!R$247</f>
        <v>0</v>
      </c>
      <c r="S291" s="66">
        <f>-SUM(O.1!S$244,O.1!S$255)+SUM(O.1!S$245,O.1!S$256)-SUM(O.1!S$246,O.1!S$257)*(1+'S&amp;S'!$F13)+O.1!S$247</f>
        <v>0</v>
      </c>
      <c r="T291" s="66">
        <f>-SUM(O.1!T$244,O.1!T$255)+SUM(O.1!T$245,O.1!T$256)-SUM(O.1!T$246,O.1!T$257)*(1+'S&amp;S'!$F13)+O.1!T$247</f>
        <v>0</v>
      </c>
      <c r="U291" s="66">
        <f>-SUM(O.1!U$244,O.1!U$255)+SUM(O.1!U$245,O.1!U$256)-SUM(O.1!U$246,O.1!U$257)*(1+'S&amp;S'!$F13)+O.1!U$247</f>
        <v>0</v>
      </c>
      <c r="V291" s="66">
        <f>-SUM(O.1!V$244,O.1!V$255)+SUM(O.1!V$245,O.1!V$256)-SUM(O.1!V$246,O.1!V$257)*(1+'S&amp;S'!$F13)+O.1!V$247</f>
        <v>0</v>
      </c>
      <c r="W291" s="66">
        <f>-SUM(O.1!W$244,O.1!W$255)+SUM(O.1!W$245,O.1!W$256)-SUM(O.1!W$246,O.1!W$257)*(1+'S&amp;S'!$F13)+O.1!W$247</f>
        <v>0</v>
      </c>
      <c r="X291" s="66">
        <f>-SUM(O.1!X$244,O.1!X$255)+SUM(O.1!X$245,O.1!X$256)-SUM(O.1!X$246,O.1!X$257)*(1+'S&amp;S'!$F13)+O.1!X$247</f>
        <v>0</v>
      </c>
      <c r="Y291" s="66">
        <f>-SUM(O.1!Y$244,O.1!Y$255)+SUM(O.1!Y$245,O.1!Y$256)-SUM(O.1!Y$246,O.1!Y$257)*(1+'S&amp;S'!$F13)+O.1!Y$247</f>
        <v>0</v>
      </c>
      <c r="Z291" s="66">
        <f>-SUM(O.1!Z$244,O.1!Z$255)+SUM(O.1!Z$245,O.1!Z$256)-SUM(O.1!Z$246,O.1!Z$257)*(1+'S&amp;S'!$F13)+O.1!Z$247</f>
        <v>0</v>
      </c>
      <c r="AA291" s="66">
        <f>-SUM(O.1!AA$244,O.1!AA$255)+SUM(O.1!AA$245,O.1!AA$256)-SUM(O.1!AA$246,O.1!AA$257)*(1+'S&amp;S'!$F13)+O.1!AA$247</f>
        <v>0</v>
      </c>
      <c r="AB291" s="66">
        <f>-SUM(O.1!AB$244,O.1!AB$255)+SUM(O.1!AB$245,O.1!AB$256)-SUM(O.1!AB$246,O.1!AB$257)*(1+'S&amp;S'!$F13)+O.1!AB$247</f>
        <v>0</v>
      </c>
      <c r="AC291" s="66">
        <f>-SUM(O.1!AC$244,O.1!AC$255)+SUM(O.1!AC$245,O.1!AC$256)-SUM(O.1!AC$246,O.1!AC$257)*(1+'S&amp;S'!$F13)+O.1!AC$247</f>
        <v>0</v>
      </c>
      <c r="AD291" s="66">
        <f>-SUM(O.1!AD$244,O.1!AD$255)+SUM(O.1!AD$245,O.1!AD$256)-SUM(O.1!AD$246,O.1!AD$257)*(1+'S&amp;S'!$F13)+O.1!AD$247</f>
        <v>0</v>
      </c>
      <c r="AE291" s="66">
        <f>-SUM(O.1!AE$244,O.1!AE$255)+SUM(O.1!AE$245,O.1!AE$256)-SUM(O.1!AE$246,O.1!AE$257)*(1+'S&amp;S'!$F13)+O.1!AE$247</f>
        <v>0</v>
      </c>
      <c r="AF291" s="66">
        <f>-SUM(O.1!AF$244,O.1!AF$255)+SUM(O.1!AF$245,O.1!AF$256)-SUM(O.1!AF$246,O.1!AF$257)*(1+'S&amp;S'!$F13)+O.1!AF$247</f>
        <v>0</v>
      </c>
      <c r="AG291" s="66">
        <f>-SUM(O.1!AG$244,O.1!AG$255)+SUM(O.1!AG$245,O.1!AG$256)-SUM(O.1!AG$246,O.1!AG$257)*(1+'S&amp;S'!$F13)+O.1!AG$247</f>
        <v>0</v>
      </c>
      <c r="AH291" s="66">
        <f>-SUM(O.1!AH$244,O.1!AH$255)+SUM(O.1!AH$245,O.1!AH$256)-SUM(O.1!AH$246,O.1!AH$257)*(1+'S&amp;S'!$F13)+O.1!AH$247</f>
        <v>0</v>
      </c>
      <c r="AI291" s="66">
        <f>-SUM(O.1!AI$244,O.1!AI$255)+SUM(O.1!AI$245,O.1!AI$256)-SUM(O.1!AI$246,O.1!AI$257)*(1+'S&amp;S'!$F13)+O.1!AI$247</f>
        <v>0</v>
      </c>
      <c r="AJ291" s="66">
        <f>-SUM(O.1!AJ$244,O.1!AJ$255)+SUM(O.1!AJ$245,O.1!AJ$256)-SUM(O.1!AJ$246,O.1!AJ$257)*(1+'S&amp;S'!$F13)+O.1!AJ$247</f>
        <v>0</v>
      </c>
      <c r="AK291" s="66">
        <f>-SUM(O.1!AK$244,O.1!AK$255)+SUM(O.1!AK$245,O.1!AK$256)-SUM(O.1!AK$246,O.1!AK$257)*(1+'S&amp;S'!$F13)+O.1!AK$247</f>
        <v>0</v>
      </c>
      <c r="AL291" s="66">
        <f>-SUM(O.1!AL$244,O.1!AL$255)+SUM(O.1!AL$245,O.1!AL$256)-SUM(O.1!AL$246,O.1!AL$257)*(1+'S&amp;S'!$F13)+O.1!AL$247</f>
        <v>0</v>
      </c>
      <c r="AM291" s="66">
        <f>-SUM(O.1!AM$244,O.1!AM$255)+SUM(O.1!AM$245,O.1!AM$256)-SUM(O.1!AM$246,O.1!AM$257)*(1+'S&amp;S'!$F13)+O.1!AM$247</f>
        <v>0</v>
      </c>
      <c r="AN291" s="66">
        <f>-SUM(O.1!AN$244,O.1!AN$255)+SUM(O.1!AN$245,O.1!AN$256)-SUM(O.1!AN$246,O.1!AN$257)*(1+'S&amp;S'!$F13)+O.1!AN$247</f>
        <v>0</v>
      </c>
      <c r="AO291" s="66">
        <f>-SUM(O.1!AO$244,O.1!AO$255)+SUM(O.1!AO$245,O.1!AO$256)-SUM(O.1!AO$246,O.1!AO$257)*(1+'S&amp;S'!$F13)+O.1!AO$247</f>
        <v>0</v>
      </c>
      <c r="AP291" s="66">
        <f>-SUM(O.1!AP$244,O.1!AP$255)+SUM(O.1!AP$245,O.1!AP$256)-SUM(O.1!AP$246,O.1!AP$257)*(1+'S&amp;S'!$F13)+O.1!AP$247</f>
        <v>0</v>
      </c>
      <c r="AQ291" s="66">
        <f>-SUM(O.1!AQ$244,O.1!AQ$255)+SUM(O.1!AQ$245,O.1!AQ$256)-SUM(O.1!AQ$246,O.1!AQ$257)*(1+'S&amp;S'!$F13)+O.1!AQ$247</f>
        <v>0</v>
      </c>
      <c r="AR291" s="66">
        <f>-SUM(O.1!AR$244,O.1!AR$255)+SUM(O.1!AR$245,O.1!AR$256)-SUM(O.1!AR$246,O.1!AR$257)*(1+'S&amp;S'!$F13)+O.1!AR$247</f>
        <v>0</v>
      </c>
      <c r="AS291" s="66">
        <f>-SUM(O.1!AS$244,O.1!AS$255)+SUM(O.1!AS$245,O.1!AS$256)-SUM(O.1!AS$246,O.1!AS$257)*(1+'S&amp;S'!$F13)+O.1!AS$247</f>
        <v>0</v>
      </c>
      <c r="AT291" s="66">
        <f>-SUM(O.1!AT$244,O.1!AT$255)+SUM(O.1!AT$245,O.1!AT$256)-SUM(O.1!AT$246,O.1!AT$257)*(1+'S&amp;S'!$F13)+O.1!AT$247</f>
        <v>0</v>
      </c>
      <c r="AU291" s="66">
        <f>-SUM(O.1!AU$244,O.1!AU$255)+SUM(O.1!AU$245,O.1!AU$256)-SUM(O.1!AU$246,O.1!AU$257)*(1+'S&amp;S'!$F13)+O.1!AU$247</f>
        <v>0</v>
      </c>
      <c r="AV291" s="66">
        <f>-SUM(O.1!AV$244,O.1!AV$255)+SUM(O.1!AV$245,O.1!AV$256)-SUM(O.1!AV$246,O.1!AV$257)*(1+'S&amp;S'!$F13)+O.1!AV$247</f>
        <v>0</v>
      </c>
      <c r="AW291" s="66">
        <f>-SUM(O.1!AW$244,O.1!AW$255)+SUM(O.1!AW$245,O.1!AW$256)-SUM(O.1!AW$246,O.1!AW$257)*(1+'S&amp;S'!$F13)+O.1!AW$247</f>
        <v>0</v>
      </c>
      <c r="AX291" s="66">
        <f>-SUM(O.1!AX$244,O.1!AX$255)+SUM(O.1!AX$245,O.1!AX$256)-SUM(O.1!AX$246,O.1!AX$257)*(1+'S&amp;S'!$F13)+O.1!AX$247</f>
        <v>0</v>
      </c>
      <c r="AY291" s="66">
        <f>-SUM(O.1!AY$244,O.1!AY$255)+SUM(O.1!AY$245,O.1!AY$256)-SUM(O.1!AY$246,O.1!AY$257)*(1+'S&amp;S'!$F13)+O.1!AY$247</f>
        <v>0</v>
      </c>
      <c r="AZ291" s="66">
        <f>-SUM(O.1!AZ$244,O.1!AZ$255)+SUM(O.1!AZ$245,O.1!AZ$256)-SUM(O.1!AZ$246,O.1!AZ$257)*(1+'S&amp;S'!$F13)+O.1!AZ$247</f>
        <v>0</v>
      </c>
      <c r="BA291" s="66">
        <f>-SUM(O.1!BA$244,O.1!BA$255)+SUM(O.1!BA$245,O.1!BA$256)-SUM(O.1!BA$246,O.1!BA$257)*(1+'S&amp;S'!$F13)+O.1!BA$247</f>
        <v>0</v>
      </c>
      <c r="BB291" s="66">
        <f>-SUM(O.1!BB$244,O.1!BB$255)+SUM(O.1!BB$245,O.1!BB$256)-SUM(O.1!BB$246,O.1!BB$257)*(1+'S&amp;S'!$F13)+O.1!BB$247</f>
        <v>0</v>
      </c>
      <c r="BC291" s="66">
        <f>-SUM(O.1!BC$244,O.1!BC$255)+SUM(O.1!BC$245,O.1!BC$256)-SUM(O.1!BC$246,O.1!BC$257)*(1+'S&amp;S'!$F13)+O.1!BC$247</f>
        <v>0</v>
      </c>
      <c r="BD291" s="66">
        <f>-SUM(O.1!BD$244,O.1!BD$255)+SUM(O.1!BD$245,O.1!BD$256)-SUM(O.1!BD$246,O.1!BD$257)*(1+'S&amp;S'!$F13)+O.1!BD$247</f>
        <v>0</v>
      </c>
      <c r="BE291" s="66">
        <f>-SUM(O.1!BE$244,O.1!BE$255)+SUM(O.1!BE$245,O.1!BE$256)-SUM(O.1!BE$246,O.1!BE$257)*(1+'S&amp;S'!$F13)+O.1!BE$247</f>
        <v>0</v>
      </c>
      <c r="BF291" s="66">
        <f>-SUM(O.1!BF$244,O.1!BF$255)+SUM(O.1!BF$245,O.1!BF$256)-SUM(O.1!BF$246,O.1!BF$257)*(1+'S&amp;S'!$F13)+O.1!BF$247</f>
        <v>0</v>
      </c>
      <c r="BG291" s="66">
        <f>-SUM(O.1!BG$244,O.1!BG$255)+SUM(O.1!BG$245,O.1!BG$256)-SUM(O.1!BG$246,O.1!BG$257)*(1+'S&amp;S'!$F13)+O.1!BG$247</f>
        <v>0</v>
      </c>
      <c r="BH291" s="66">
        <f>-SUM(O.1!BH$244,O.1!BH$255)+SUM(O.1!BH$245,O.1!BH$256)-SUM(O.1!BH$246,O.1!BH$257)*(1+'S&amp;S'!$F13)+O.1!BH$247</f>
        <v>0</v>
      </c>
      <c r="BI291" s="66">
        <f>-SUM(O.1!BI$244,O.1!BI$255)+SUM(O.1!BI$245,O.1!BI$256)-SUM(O.1!BI$246,O.1!BI$257)*(1+'S&amp;S'!$F13)+O.1!BI$247</f>
        <v>0</v>
      </c>
      <c r="BJ291" s="66">
        <f>-SUM(O.1!BJ$244,O.1!BJ$255)+SUM(O.1!BJ$245,O.1!BJ$256)-SUM(O.1!BJ$246,O.1!BJ$257)*(1+'S&amp;S'!$F13)+O.1!BJ$247</f>
        <v>0</v>
      </c>
      <c r="BK291" s="66">
        <f>-SUM(O.1!BK$244,O.1!BK$255)+SUM(O.1!BK$245,O.1!BK$256)-SUM(O.1!BK$246,O.1!BK$257)*(1+'S&amp;S'!$F13)+O.1!BK$247</f>
        <v>0</v>
      </c>
      <c r="BL291" s="66">
        <f>-SUM(O.1!BL$244,O.1!BL$255)+SUM(O.1!BL$245,O.1!BL$256)-SUM(O.1!BL$246,O.1!BL$257)*(1+'S&amp;S'!$F13)+O.1!BL$247</f>
        <v>0</v>
      </c>
      <c r="BM291" s="66">
        <f>-SUM(O.1!BM$244,O.1!BM$255)+SUM(O.1!BM$245,O.1!BM$256)-SUM(O.1!BM$246,O.1!BM$257)*(1+'S&amp;S'!$F13)+O.1!BM$247</f>
        <v>0</v>
      </c>
      <c r="BN291" s="66">
        <f>-SUM(O.1!BN$244,O.1!BN$255)+SUM(O.1!BN$245,O.1!BN$256)-SUM(O.1!BN$246,O.1!BN$257)*(1+'S&amp;S'!$F13)+O.1!BN$247</f>
        <v>0</v>
      </c>
      <c r="BO291" s="66">
        <f>-SUM(O.1!BO$244,O.1!BO$255)+SUM(O.1!BO$245,O.1!BO$256)-SUM(O.1!BO$246,O.1!BO$257)*(1+'S&amp;S'!$F13)+O.1!BO$247</f>
        <v>0</v>
      </c>
      <c r="BP291" s="66">
        <f>-SUM(O.1!BP$244,O.1!BP$255)+SUM(O.1!BP$245,O.1!BP$256)-SUM(O.1!BP$246,O.1!BP$257)*(1+'S&amp;S'!$F13)+O.1!BP$247</f>
        <v>0</v>
      </c>
      <c r="BQ291" s="66">
        <f>-SUM(O.1!BQ$244,O.1!BQ$255)+SUM(O.1!BQ$245,O.1!BQ$256)-SUM(O.1!BQ$246,O.1!BQ$257)*(1+'S&amp;S'!$F13)+O.1!BQ$247</f>
        <v>0</v>
      </c>
      <c r="BR291" s="66">
        <f>-SUM(O.1!BR$244,O.1!BR$255)+SUM(O.1!BR$245,O.1!BR$256)-SUM(O.1!BR$246,O.1!BR$257)*(1+'S&amp;S'!$F13)+O.1!BR$247</f>
        <v>0</v>
      </c>
      <c r="BS291" s="66">
        <f>-SUM(O.1!BS$244,O.1!BS$255)+SUM(O.1!BS$245,O.1!BS$256)-SUM(O.1!BS$246,O.1!BS$257)*(1+'S&amp;S'!$F13)+O.1!BS$247</f>
        <v>0</v>
      </c>
      <c r="BT291" s="66">
        <f>-SUM(O.1!BT$244,O.1!BT$255)+SUM(O.1!BT$245,O.1!BT$256)-SUM(O.1!BT$246,O.1!BT$257)*(1+'S&amp;S'!$F13)+O.1!BT$247</f>
        <v>0</v>
      </c>
      <c r="BU291" s="66">
        <f>-SUM(O.1!BU$244,O.1!BU$255)+SUM(O.1!BU$245,O.1!BU$256)-SUM(O.1!BU$246,O.1!BU$257)*(1+'S&amp;S'!$F13)+O.1!BU$247</f>
        <v>0</v>
      </c>
      <c r="BV291" s="66">
        <f>-SUM(O.1!BV$244,O.1!BV$255)+SUM(O.1!BV$245,O.1!BV$256)-SUM(O.1!BV$246,O.1!BV$257)*(1+'S&amp;S'!$F13)+O.1!BV$247</f>
        <v>0</v>
      </c>
      <c r="BW291" s="66">
        <f>-SUM(O.1!BW$244,O.1!BW$255)+SUM(O.1!BW$245,O.1!BW$256)-SUM(O.1!BW$246,O.1!BW$257)*(1+'S&amp;S'!$F13)+O.1!BW$247</f>
        <v>0</v>
      </c>
      <c r="BX291" s="66">
        <f>-SUM(O.1!BX$244,O.1!BX$255)+SUM(O.1!BX$245,O.1!BX$256)-SUM(O.1!BX$246,O.1!BX$257)*(1+'S&amp;S'!$F13)+O.1!BX$247</f>
        <v>0</v>
      </c>
      <c r="BY291" s="66">
        <f>-SUM(O.1!BY$244,O.1!BY$255)+SUM(O.1!BY$245,O.1!BY$256)-SUM(O.1!BY$246,O.1!BY$257)*(1+'S&amp;S'!$F13)+O.1!BY$247</f>
        <v>0</v>
      </c>
      <c r="BZ291" s="66">
        <f>-SUM(O.1!BZ$244,O.1!BZ$255)+SUM(O.1!BZ$245,O.1!BZ$256)-SUM(O.1!BZ$246,O.1!BZ$257)*(1+'S&amp;S'!$F13)+O.1!BZ$247</f>
        <v>0</v>
      </c>
      <c r="CA291" s="66">
        <f>-SUM(O.1!CA$244,O.1!CA$255)+SUM(O.1!CA$245,O.1!CA$256)-SUM(O.1!CA$246,O.1!CA$257)*(1+'S&amp;S'!$F13)+O.1!CA$247</f>
        <v>0</v>
      </c>
      <c r="CB291" s="66">
        <f>-SUM(O.1!CB$244,O.1!CB$255)+SUM(O.1!CB$245,O.1!CB$256)-SUM(O.1!CB$246,O.1!CB$257)*(1+'S&amp;S'!$F13)+O.1!CB$247</f>
        <v>0</v>
      </c>
      <c r="CC291" s="66">
        <f>-SUM(O.1!CC$244,O.1!CC$255)+SUM(O.1!CC$245,O.1!CC$256)-SUM(O.1!CC$246,O.1!CC$257)*(1+'S&amp;S'!$F13)+O.1!CC$247</f>
        <v>0</v>
      </c>
      <c r="CD291" s="66">
        <f>-SUM(O.1!CD$244,O.1!CD$255)+SUM(O.1!CD$245,O.1!CD$256)-SUM(O.1!CD$246,O.1!CD$257)*(1+'S&amp;S'!$F13)+O.1!CD$247</f>
        <v>0</v>
      </c>
      <c r="CE291" s="66">
        <f>-SUM(O.1!CE$244,O.1!CE$255)+SUM(O.1!CE$245,O.1!CE$256)-SUM(O.1!CE$246,O.1!CE$257)*(1+'S&amp;S'!$F13)+O.1!CE$247</f>
        <v>0</v>
      </c>
      <c r="CF291" s="66">
        <f>-SUM(O.1!CF$244,O.1!CF$255)+SUM(O.1!CF$245,O.1!CF$256)-SUM(O.1!CF$246,O.1!CF$257)*(1+'S&amp;S'!$F13)+O.1!CF$247</f>
        <v>0</v>
      </c>
      <c r="CG291" s="66">
        <f>-SUM(O.1!CG$244,O.1!CG$255)+SUM(O.1!CG$245,O.1!CG$256)-SUM(O.1!CG$246,O.1!CG$257)*(1+'S&amp;S'!$F13)+O.1!CG$247</f>
        <v>0</v>
      </c>
      <c r="CH291" s="66">
        <f>-SUM(O.1!CH$244,O.1!CH$255)+SUM(O.1!CH$245,O.1!CH$256)-SUM(O.1!CH$246,O.1!CH$257)*(1+'S&amp;S'!$F13)+O.1!CH$247</f>
        <v>0</v>
      </c>
      <c r="CI291" s="66">
        <f>-SUM(O.1!CI$244,O.1!CI$255)+SUM(O.1!CI$245,O.1!CI$256)-SUM(O.1!CI$246,O.1!CI$257)*(1+'S&amp;S'!$F13)+O.1!CI$247</f>
        <v>0</v>
      </c>
      <c r="CJ291" s="66">
        <f>-SUM(O.1!CJ$244,O.1!CJ$255)+SUM(O.1!CJ$245,O.1!CJ$256)-SUM(O.1!CJ$246,O.1!CJ$257)*(1+'S&amp;S'!$F13)+O.1!CJ$247</f>
        <v>0</v>
      </c>
      <c r="CK291" s="66">
        <f>-SUM(O.1!CK$244,O.1!CK$255)+SUM(O.1!CK$245,O.1!CK$256)-SUM(O.1!CK$246,O.1!CK$257)*(1+'S&amp;S'!$F13)+O.1!CK$247</f>
        <v>0</v>
      </c>
      <c r="CL291" s="66">
        <f>-SUM(O.1!CL$244,O.1!CL$255)+SUM(O.1!CL$245,O.1!CL$256)-SUM(O.1!CL$246,O.1!CL$257)*(1+'S&amp;S'!$F13)+O.1!CL$247</f>
        <v>0</v>
      </c>
      <c r="CM291" s="66">
        <f>-SUM(O.1!CM$244,O.1!CM$255)+SUM(O.1!CM$245,O.1!CM$256)-SUM(O.1!CM$246,O.1!CM$257)*(1+'S&amp;S'!$F13)+O.1!CM$247</f>
        <v>0</v>
      </c>
      <c r="CN291" s="66">
        <f>-SUM(O.1!CN$244,O.1!CN$255)+SUM(O.1!CN$245,O.1!CN$256)-SUM(O.1!CN$246,O.1!CN$257)*(1+'S&amp;S'!$F13)+O.1!CN$247</f>
        <v>0</v>
      </c>
      <c r="CO291" s="66">
        <f>-SUM(O.1!CO$244,O.1!CO$255)+SUM(O.1!CO$245,O.1!CO$256)-SUM(O.1!CO$246,O.1!CO$257)*(1+'S&amp;S'!$F13)+O.1!CO$247</f>
        <v>0</v>
      </c>
      <c r="CP291" s="66">
        <f>-SUM(O.1!CP$244,O.1!CP$255)+SUM(O.1!CP$245,O.1!CP$256)-SUM(O.1!CP$246,O.1!CP$257)*(1+'S&amp;S'!$F13)+O.1!CP$247</f>
        <v>0</v>
      </c>
      <c r="CQ291" s="66">
        <f>-SUM(O.1!CQ$244,O.1!CQ$255)+SUM(O.1!CQ$245,O.1!CQ$256)-SUM(O.1!CQ$246,O.1!CQ$257)*(1+'S&amp;S'!$F13)+O.1!CQ$247</f>
        <v>0</v>
      </c>
      <c r="CR291" s="66">
        <f>-SUM(O.1!CR$244,O.1!CR$255)+SUM(O.1!CR$245,O.1!CR$256)-SUM(O.1!CR$246,O.1!CR$257)*(1+'S&amp;S'!$F13)+O.1!CR$247</f>
        <v>0</v>
      </c>
      <c r="CS291" s="66">
        <f>-SUM(O.1!CS$244,O.1!CS$255)+SUM(O.1!CS$245,O.1!CS$256)-SUM(O.1!CS$246,O.1!CS$257)*(1+'S&amp;S'!$F13)+O.1!CS$247</f>
        <v>0</v>
      </c>
    </row>
    <row r="292" spans="3:97" hidden="1" x14ac:dyDescent="0.35">
      <c r="C292" s="180" t="str">
        <f>$C$247&amp;" with "&amp; 'S&amp;S'!$D$5*100 &amp; "% decrease"</f>
        <v>F. Total revenues with 1% decrease</v>
      </c>
      <c r="E292" s="505">
        <f>G292+NPV(G.Asm!$F$76,H292:INDEX(H292:CS292,RP))</f>
        <v>0</v>
      </c>
      <c r="F292" s="505">
        <f t="shared" si="278"/>
        <v>0</v>
      </c>
      <c r="G292" s="66">
        <f>-SUM(O.1!G$244,O.1!G$255)+SUM(O.1!G$245,O.1!G$256)-SUM(O.1!G$246,O.1!G$257)+O.1!G$247*(1+'S&amp;S'!$F14)</f>
        <v>0</v>
      </c>
      <c r="H292" s="66">
        <f>-SUM(O.1!H$244,O.1!H$255)+SUM(O.1!H$245,O.1!H$256)-SUM(O.1!H$246,O.1!H$257)+O.1!H$247*(1+'S&amp;S'!$F14)</f>
        <v>0</v>
      </c>
      <c r="I292" s="66">
        <f>-SUM(O.1!I$244,O.1!I$255)+SUM(O.1!I$245,O.1!I$256)-SUM(O.1!I$246,O.1!I$257)+O.1!I$247*(1+'S&amp;S'!$F14)</f>
        <v>0</v>
      </c>
      <c r="J292" s="66">
        <f>-SUM(O.1!J$244,O.1!J$255)+SUM(O.1!J$245,O.1!J$256)-SUM(O.1!J$246,O.1!J$257)+O.1!J$247*(1+'S&amp;S'!$F14)</f>
        <v>0</v>
      </c>
      <c r="K292" s="66">
        <f>-SUM(O.1!K$244,O.1!K$255)+SUM(O.1!K$245,O.1!K$256)-SUM(O.1!K$246,O.1!K$257)+O.1!K$247*(1+'S&amp;S'!$F14)</f>
        <v>0</v>
      </c>
      <c r="L292" s="66">
        <f>-SUM(O.1!L$244,O.1!L$255)+SUM(O.1!L$245,O.1!L$256)-SUM(O.1!L$246,O.1!L$257)+O.1!L$247*(1+'S&amp;S'!$F14)</f>
        <v>0</v>
      </c>
      <c r="M292" s="66">
        <f>-SUM(O.1!M$244,O.1!M$255)+SUM(O.1!M$245,O.1!M$256)-SUM(O.1!M$246,O.1!M$257)+O.1!M$247*(1+'S&amp;S'!$F14)</f>
        <v>0</v>
      </c>
      <c r="N292" s="66">
        <f>-SUM(O.1!N$244,O.1!N$255)+SUM(O.1!N$245,O.1!N$256)-SUM(O.1!N$246,O.1!N$257)+O.1!N$247*(1+'S&amp;S'!$F14)</f>
        <v>0</v>
      </c>
      <c r="O292" s="66">
        <f>-SUM(O.1!O$244,O.1!O$255)+SUM(O.1!O$245,O.1!O$256)-SUM(O.1!O$246,O.1!O$257)+O.1!O$247*(1+'S&amp;S'!$F14)</f>
        <v>0</v>
      </c>
      <c r="P292" s="66">
        <f>-SUM(O.1!P$244,O.1!P$255)+SUM(O.1!P$245,O.1!P$256)-SUM(O.1!P$246,O.1!P$257)+O.1!P$247*(1+'S&amp;S'!$F14)</f>
        <v>0</v>
      </c>
      <c r="Q292" s="66">
        <f>-SUM(O.1!Q$244,O.1!Q$255)+SUM(O.1!Q$245,O.1!Q$256)-SUM(O.1!Q$246,O.1!Q$257)+O.1!Q$247*(1+'S&amp;S'!$F14)</f>
        <v>0</v>
      </c>
      <c r="R292" s="66">
        <f>-SUM(O.1!R$244,O.1!R$255)+SUM(O.1!R$245,O.1!R$256)-SUM(O.1!R$246,O.1!R$257)+O.1!R$247*(1+'S&amp;S'!$F14)</f>
        <v>0</v>
      </c>
      <c r="S292" s="66">
        <f>-SUM(O.1!S$244,O.1!S$255)+SUM(O.1!S$245,O.1!S$256)-SUM(O.1!S$246,O.1!S$257)+O.1!S$247*(1+'S&amp;S'!$F14)</f>
        <v>0</v>
      </c>
      <c r="T292" s="66">
        <f>-SUM(O.1!T$244,O.1!T$255)+SUM(O.1!T$245,O.1!T$256)-SUM(O.1!T$246,O.1!T$257)+O.1!T$247*(1+'S&amp;S'!$F14)</f>
        <v>0</v>
      </c>
      <c r="U292" s="66">
        <f>-SUM(O.1!U$244,O.1!U$255)+SUM(O.1!U$245,O.1!U$256)-SUM(O.1!U$246,O.1!U$257)+O.1!U$247*(1+'S&amp;S'!$F14)</f>
        <v>0</v>
      </c>
      <c r="V292" s="66">
        <f>-SUM(O.1!V$244,O.1!V$255)+SUM(O.1!V$245,O.1!V$256)-SUM(O.1!V$246,O.1!V$257)+O.1!V$247*(1+'S&amp;S'!$F14)</f>
        <v>0</v>
      </c>
      <c r="W292" s="66">
        <f>-SUM(O.1!W$244,O.1!W$255)+SUM(O.1!W$245,O.1!W$256)-SUM(O.1!W$246,O.1!W$257)+O.1!W$247*(1+'S&amp;S'!$F14)</f>
        <v>0</v>
      </c>
      <c r="X292" s="66">
        <f>-SUM(O.1!X$244,O.1!X$255)+SUM(O.1!X$245,O.1!X$256)-SUM(O.1!X$246,O.1!X$257)+O.1!X$247*(1+'S&amp;S'!$F14)</f>
        <v>0</v>
      </c>
      <c r="Y292" s="66">
        <f>-SUM(O.1!Y$244,O.1!Y$255)+SUM(O.1!Y$245,O.1!Y$256)-SUM(O.1!Y$246,O.1!Y$257)+O.1!Y$247*(1+'S&amp;S'!$F14)</f>
        <v>0</v>
      </c>
      <c r="Z292" s="66">
        <f>-SUM(O.1!Z$244,O.1!Z$255)+SUM(O.1!Z$245,O.1!Z$256)-SUM(O.1!Z$246,O.1!Z$257)+O.1!Z$247*(1+'S&amp;S'!$F14)</f>
        <v>0</v>
      </c>
      <c r="AA292" s="66">
        <f>-SUM(O.1!AA$244,O.1!AA$255)+SUM(O.1!AA$245,O.1!AA$256)-SUM(O.1!AA$246,O.1!AA$257)+O.1!AA$247*(1+'S&amp;S'!$F14)</f>
        <v>0</v>
      </c>
      <c r="AB292" s="66">
        <f>-SUM(O.1!AB$244,O.1!AB$255)+SUM(O.1!AB$245,O.1!AB$256)-SUM(O.1!AB$246,O.1!AB$257)+O.1!AB$247*(1+'S&amp;S'!$F14)</f>
        <v>0</v>
      </c>
      <c r="AC292" s="66">
        <f>-SUM(O.1!AC$244,O.1!AC$255)+SUM(O.1!AC$245,O.1!AC$256)-SUM(O.1!AC$246,O.1!AC$257)+O.1!AC$247*(1+'S&amp;S'!$F14)</f>
        <v>0</v>
      </c>
      <c r="AD292" s="66">
        <f>-SUM(O.1!AD$244,O.1!AD$255)+SUM(O.1!AD$245,O.1!AD$256)-SUM(O.1!AD$246,O.1!AD$257)+O.1!AD$247*(1+'S&amp;S'!$F14)</f>
        <v>0</v>
      </c>
      <c r="AE292" s="66">
        <f>-SUM(O.1!AE$244,O.1!AE$255)+SUM(O.1!AE$245,O.1!AE$256)-SUM(O.1!AE$246,O.1!AE$257)+O.1!AE$247*(1+'S&amp;S'!$F14)</f>
        <v>0</v>
      </c>
      <c r="AF292" s="66">
        <f>-SUM(O.1!AF$244,O.1!AF$255)+SUM(O.1!AF$245,O.1!AF$256)-SUM(O.1!AF$246,O.1!AF$257)+O.1!AF$247*(1+'S&amp;S'!$F14)</f>
        <v>0</v>
      </c>
      <c r="AG292" s="66">
        <f>-SUM(O.1!AG$244,O.1!AG$255)+SUM(O.1!AG$245,O.1!AG$256)-SUM(O.1!AG$246,O.1!AG$257)+O.1!AG$247*(1+'S&amp;S'!$F14)</f>
        <v>0</v>
      </c>
      <c r="AH292" s="66">
        <f>-SUM(O.1!AH$244,O.1!AH$255)+SUM(O.1!AH$245,O.1!AH$256)-SUM(O.1!AH$246,O.1!AH$257)+O.1!AH$247*(1+'S&amp;S'!$F14)</f>
        <v>0</v>
      </c>
      <c r="AI292" s="66">
        <f>-SUM(O.1!AI$244,O.1!AI$255)+SUM(O.1!AI$245,O.1!AI$256)-SUM(O.1!AI$246,O.1!AI$257)+O.1!AI$247*(1+'S&amp;S'!$F14)</f>
        <v>0</v>
      </c>
      <c r="AJ292" s="66">
        <f>-SUM(O.1!AJ$244,O.1!AJ$255)+SUM(O.1!AJ$245,O.1!AJ$256)-SUM(O.1!AJ$246,O.1!AJ$257)+O.1!AJ$247*(1+'S&amp;S'!$F14)</f>
        <v>0</v>
      </c>
      <c r="AK292" s="66">
        <f>-SUM(O.1!AK$244,O.1!AK$255)+SUM(O.1!AK$245,O.1!AK$256)-SUM(O.1!AK$246,O.1!AK$257)+O.1!AK$247*(1+'S&amp;S'!$F14)</f>
        <v>0</v>
      </c>
      <c r="AL292" s="66">
        <f>-SUM(O.1!AL$244,O.1!AL$255)+SUM(O.1!AL$245,O.1!AL$256)-SUM(O.1!AL$246,O.1!AL$257)+O.1!AL$247*(1+'S&amp;S'!$F14)</f>
        <v>0</v>
      </c>
      <c r="AM292" s="66">
        <f>-SUM(O.1!AM$244,O.1!AM$255)+SUM(O.1!AM$245,O.1!AM$256)-SUM(O.1!AM$246,O.1!AM$257)+O.1!AM$247*(1+'S&amp;S'!$F14)</f>
        <v>0</v>
      </c>
      <c r="AN292" s="66">
        <f>-SUM(O.1!AN$244,O.1!AN$255)+SUM(O.1!AN$245,O.1!AN$256)-SUM(O.1!AN$246,O.1!AN$257)+O.1!AN$247*(1+'S&amp;S'!$F14)</f>
        <v>0</v>
      </c>
      <c r="AO292" s="66">
        <f>-SUM(O.1!AO$244,O.1!AO$255)+SUM(O.1!AO$245,O.1!AO$256)-SUM(O.1!AO$246,O.1!AO$257)+O.1!AO$247*(1+'S&amp;S'!$F14)</f>
        <v>0</v>
      </c>
      <c r="AP292" s="66">
        <f>-SUM(O.1!AP$244,O.1!AP$255)+SUM(O.1!AP$245,O.1!AP$256)-SUM(O.1!AP$246,O.1!AP$257)+O.1!AP$247*(1+'S&amp;S'!$F14)</f>
        <v>0</v>
      </c>
      <c r="AQ292" s="66">
        <f>-SUM(O.1!AQ$244,O.1!AQ$255)+SUM(O.1!AQ$245,O.1!AQ$256)-SUM(O.1!AQ$246,O.1!AQ$257)+O.1!AQ$247*(1+'S&amp;S'!$F14)</f>
        <v>0</v>
      </c>
      <c r="AR292" s="66">
        <f>-SUM(O.1!AR$244,O.1!AR$255)+SUM(O.1!AR$245,O.1!AR$256)-SUM(O.1!AR$246,O.1!AR$257)+O.1!AR$247*(1+'S&amp;S'!$F14)</f>
        <v>0</v>
      </c>
      <c r="AS292" s="66">
        <f>-SUM(O.1!AS$244,O.1!AS$255)+SUM(O.1!AS$245,O.1!AS$256)-SUM(O.1!AS$246,O.1!AS$257)+O.1!AS$247*(1+'S&amp;S'!$F14)</f>
        <v>0</v>
      </c>
      <c r="AT292" s="66">
        <f>-SUM(O.1!AT$244,O.1!AT$255)+SUM(O.1!AT$245,O.1!AT$256)-SUM(O.1!AT$246,O.1!AT$257)+O.1!AT$247*(1+'S&amp;S'!$F14)</f>
        <v>0</v>
      </c>
      <c r="AU292" s="66">
        <f>-SUM(O.1!AU$244,O.1!AU$255)+SUM(O.1!AU$245,O.1!AU$256)-SUM(O.1!AU$246,O.1!AU$257)+O.1!AU$247*(1+'S&amp;S'!$F14)</f>
        <v>0</v>
      </c>
      <c r="AV292" s="66">
        <f>-SUM(O.1!AV$244,O.1!AV$255)+SUM(O.1!AV$245,O.1!AV$256)-SUM(O.1!AV$246,O.1!AV$257)+O.1!AV$247*(1+'S&amp;S'!$F14)</f>
        <v>0</v>
      </c>
      <c r="AW292" s="66">
        <f>-SUM(O.1!AW$244,O.1!AW$255)+SUM(O.1!AW$245,O.1!AW$256)-SUM(O.1!AW$246,O.1!AW$257)+O.1!AW$247*(1+'S&amp;S'!$F14)</f>
        <v>0</v>
      </c>
      <c r="AX292" s="66">
        <f>-SUM(O.1!AX$244,O.1!AX$255)+SUM(O.1!AX$245,O.1!AX$256)-SUM(O.1!AX$246,O.1!AX$257)+O.1!AX$247*(1+'S&amp;S'!$F14)</f>
        <v>0</v>
      </c>
      <c r="AY292" s="66">
        <f>-SUM(O.1!AY$244,O.1!AY$255)+SUM(O.1!AY$245,O.1!AY$256)-SUM(O.1!AY$246,O.1!AY$257)+O.1!AY$247*(1+'S&amp;S'!$F14)</f>
        <v>0</v>
      </c>
      <c r="AZ292" s="66">
        <f>-SUM(O.1!AZ$244,O.1!AZ$255)+SUM(O.1!AZ$245,O.1!AZ$256)-SUM(O.1!AZ$246,O.1!AZ$257)+O.1!AZ$247*(1+'S&amp;S'!$F14)</f>
        <v>0</v>
      </c>
      <c r="BA292" s="66">
        <f>-SUM(O.1!BA$244,O.1!BA$255)+SUM(O.1!BA$245,O.1!BA$256)-SUM(O.1!BA$246,O.1!BA$257)+O.1!BA$247*(1+'S&amp;S'!$F14)</f>
        <v>0</v>
      </c>
      <c r="BB292" s="66">
        <f>-SUM(O.1!BB$244,O.1!BB$255)+SUM(O.1!BB$245,O.1!BB$256)-SUM(O.1!BB$246,O.1!BB$257)+O.1!BB$247*(1+'S&amp;S'!$F14)</f>
        <v>0</v>
      </c>
      <c r="BC292" s="66">
        <f>-SUM(O.1!BC$244,O.1!BC$255)+SUM(O.1!BC$245,O.1!BC$256)-SUM(O.1!BC$246,O.1!BC$257)+O.1!BC$247*(1+'S&amp;S'!$F14)</f>
        <v>0</v>
      </c>
      <c r="BD292" s="66">
        <f>-SUM(O.1!BD$244,O.1!BD$255)+SUM(O.1!BD$245,O.1!BD$256)-SUM(O.1!BD$246,O.1!BD$257)+O.1!BD$247*(1+'S&amp;S'!$F14)</f>
        <v>0</v>
      </c>
      <c r="BE292" s="66">
        <f>-SUM(O.1!BE$244,O.1!BE$255)+SUM(O.1!BE$245,O.1!BE$256)-SUM(O.1!BE$246,O.1!BE$257)+O.1!BE$247*(1+'S&amp;S'!$F14)</f>
        <v>0</v>
      </c>
      <c r="BF292" s="66">
        <f>-SUM(O.1!BF$244,O.1!BF$255)+SUM(O.1!BF$245,O.1!BF$256)-SUM(O.1!BF$246,O.1!BF$257)+O.1!BF$247*(1+'S&amp;S'!$F14)</f>
        <v>0</v>
      </c>
      <c r="BG292" s="66">
        <f>-SUM(O.1!BG$244,O.1!BG$255)+SUM(O.1!BG$245,O.1!BG$256)-SUM(O.1!BG$246,O.1!BG$257)+O.1!BG$247*(1+'S&amp;S'!$F14)</f>
        <v>0</v>
      </c>
      <c r="BH292" s="66">
        <f>-SUM(O.1!BH$244,O.1!BH$255)+SUM(O.1!BH$245,O.1!BH$256)-SUM(O.1!BH$246,O.1!BH$257)+O.1!BH$247*(1+'S&amp;S'!$F14)</f>
        <v>0</v>
      </c>
      <c r="BI292" s="66">
        <f>-SUM(O.1!BI$244,O.1!BI$255)+SUM(O.1!BI$245,O.1!BI$256)-SUM(O.1!BI$246,O.1!BI$257)+O.1!BI$247*(1+'S&amp;S'!$F14)</f>
        <v>0</v>
      </c>
      <c r="BJ292" s="66">
        <f>-SUM(O.1!BJ$244,O.1!BJ$255)+SUM(O.1!BJ$245,O.1!BJ$256)-SUM(O.1!BJ$246,O.1!BJ$257)+O.1!BJ$247*(1+'S&amp;S'!$F14)</f>
        <v>0</v>
      </c>
      <c r="BK292" s="66">
        <f>-SUM(O.1!BK$244,O.1!BK$255)+SUM(O.1!BK$245,O.1!BK$256)-SUM(O.1!BK$246,O.1!BK$257)+O.1!BK$247*(1+'S&amp;S'!$F14)</f>
        <v>0</v>
      </c>
      <c r="BL292" s="66">
        <f>-SUM(O.1!BL$244,O.1!BL$255)+SUM(O.1!BL$245,O.1!BL$256)-SUM(O.1!BL$246,O.1!BL$257)+O.1!BL$247*(1+'S&amp;S'!$F14)</f>
        <v>0</v>
      </c>
      <c r="BM292" s="66">
        <f>-SUM(O.1!BM$244,O.1!BM$255)+SUM(O.1!BM$245,O.1!BM$256)-SUM(O.1!BM$246,O.1!BM$257)+O.1!BM$247*(1+'S&amp;S'!$F14)</f>
        <v>0</v>
      </c>
      <c r="BN292" s="66">
        <f>-SUM(O.1!BN$244,O.1!BN$255)+SUM(O.1!BN$245,O.1!BN$256)-SUM(O.1!BN$246,O.1!BN$257)+O.1!BN$247*(1+'S&amp;S'!$F14)</f>
        <v>0</v>
      </c>
      <c r="BO292" s="66">
        <f>-SUM(O.1!BO$244,O.1!BO$255)+SUM(O.1!BO$245,O.1!BO$256)-SUM(O.1!BO$246,O.1!BO$257)+O.1!BO$247*(1+'S&amp;S'!$F14)</f>
        <v>0</v>
      </c>
      <c r="BP292" s="66">
        <f>-SUM(O.1!BP$244,O.1!BP$255)+SUM(O.1!BP$245,O.1!BP$256)-SUM(O.1!BP$246,O.1!BP$257)+O.1!BP$247*(1+'S&amp;S'!$F14)</f>
        <v>0</v>
      </c>
      <c r="BQ292" s="66">
        <f>-SUM(O.1!BQ$244,O.1!BQ$255)+SUM(O.1!BQ$245,O.1!BQ$256)-SUM(O.1!BQ$246,O.1!BQ$257)+O.1!BQ$247*(1+'S&amp;S'!$F14)</f>
        <v>0</v>
      </c>
      <c r="BR292" s="66">
        <f>-SUM(O.1!BR$244,O.1!BR$255)+SUM(O.1!BR$245,O.1!BR$256)-SUM(O.1!BR$246,O.1!BR$257)+O.1!BR$247*(1+'S&amp;S'!$F14)</f>
        <v>0</v>
      </c>
      <c r="BS292" s="66">
        <f>-SUM(O.1!BS$244,O.1!BS$255)+SUM(O.1!BS$245,O.1!BS$256)-SUM(O.1!BS$246,O.1!BS$257)+O.1!BS$247*(1+'S&amp;S'!$F14)</f>
        <v>0</v>
      </c>
      <c r="BT292" s="66">
        <f>-SUM(O.1!BT$244,O.1!BT$255)+SUM(O.1!BT$245,O.1!BT$256)-SUM(O.1!BT$246,O.1!BT$257)+O.1!BT$247*(1+'S&amp;S'!$F14)</f>
        <v>0</v>
      </c>
      <c r="BU292" s="66">
        <f>-SUM(O.1!BU$244,O.1!BU$255)+SUM(O.1!BU$245,O.1!BU$256)-SUM(O.1!BU$246,O.1!BU$257)+O.1!BU$247*(1+'S&amp;S'!$F14)</f>
        <v>0</v>
      </c>
      <c r="BV292" s="66">
        <f>-SUM(O.1!BV$244,O.1!BV$255)+SUM(O.1!BV$245,O.1!BV$256)-SUM(O.1!BV$246,O.1!BV$257)+O.1!BV$247*(1+'S&amp;S'!$F14)</f>
        <v>0</v>
      </c>
      <c r="BW292" s="66">
        <f>-SUM(O.1!BW$244,O.1!BW$255)+SUM(O.1!BW$245,O.1!BW$256)-SUM(O.1!BW$246,O.1!BW$257)+O.1!BW$247*(1+'S&amp;S'!$F14)</f>
        <v>0</v>
      </c>
      <c r="BX292" s="66">
        <f>-SUM(O.1!BX$244,O.1!BX$255)+SUM(O.1!BX$245,O.1!BX$256)-SUM(O.1!BX$246,O.1!BX$257)+O.1!BX$247*(1+'S&amp;S'!$F14)</f>
        <v>0</v>
      </c>
      <c r="BY292" s="66">
        <f>-SUM(O.1!BY$244,O.1!BY$255)+SUM(O.1!BY$245,O.1!BY$256)-SUM(O.1!BY$246,O.1!BY$257)+O.1!BY$247*(1+'S&amp;S'!$F14)</f>
        <v>0</v>
      </c>
      <c r="BZ292" s="66">
        <f>-SUM(O.1!BZ$244,O.1!BZ$255)+SUM(O.1!BZ$245,O.1!BZ$256)-SUM(O.1!BZ$246,O.1!BZ$257)+O.1!BZ$247*(1+'S&amp;S'!$F14)</f>
        <v>0</v>
      </c>
      <c r="CA292" s="66">
        <f>-SUM(O.1!CA$244,O.1!CA$255)+SUM(O.1!CA$245,O.1!CA$256)-SUM(O.1!CA$246,O.1!CA$257)+O.1!CA$247*(1+'S&amp;S'!$F14)</f>
        <v>0</v>
      </c>
      <c r="CB292" s="66">
        <f>-SUM(O.1!CB$244,O.1!CB$255)+SUM(O.1!CB$245,O.1!CB$256)-SUM(O.1!CB$246,O.1!CB$257)+O.1!CB$247*(1+'S&amp;S'!$F14)</f>
        <v>0</v>
      </c>
      <c r="CC292" s="66">
        <f>-SUM(O.1!CC$244,O.1!CC$255)+SUM(O.1!CC$245,O.1!CC$256)-SUM(O.1!CC$246,O.1!CC$257)+O.1!CC$247*(1+'S&amp;S'!$F14)</f>
        <v>0</v>
      </c>
      <c r="CD292" s="66">
        <f>-SUM(O.1!CD$244,O.1!CD$255)+SUM(O.1!CD$245,O.1!CD$256)-SUM(O.1!CD$246,O.1!CD$257)+O.1!CD$247*(1+'S&amp;S'!$F14)</f>
        <v>0</v>
      </c>
      <c r="CE292" s="66">
        <f>-SUM(O.1!CE$244,O.1!CE$255)+SUM(O.1!CE$245,O.1!CE$256)-SUM(O.1!CE$246,O.1!CE$257)+O.1!CE$247*(1+'S&amp;S'!$F14)</f>
        <v>0</v>
      </c>
      <c r="CF292" s="66">
        <f>-SUM(O.1!CF$244,O.1!CF$255)+SUM(O.1!CF$245,O.1!CF$256)-SUM(O.1!CF$246,O.1!CF$257)+O.1!CF$247*(1+'S&amp;S'!$F14)</f>
        <v>0</v>
      </c>
      <c r="CG292" s="66">
        <f>-SUM(O.1!CG$244,O.1!CG$255)+SUM(O.1!CG$245,O.1!CG$256)-SUM(O.1!CG$246,O.1!CG$257)+O.1!CG$247*(1+'S&amp;S'!$F14)</f>
        <v>0</v>
      </c>
      <c r="CH292" s="66">
        <f>-SUM(O.1!CH$244,O.1!CH$255)+SUM(O.1!CH$245,O.1!CH$256)-SUM(O.1!CH$246,O.1!CH$257)+O.1!CH$247*(1+'S&amp;S'!$F14)</f>
        <v>0</v>
      </c>
      <c r="CI292" s="66">
        <f>-SUM(O.1!CI$244,O.1!CI$255)+SUM(O.1!CI$245,O.1!CI$256)-SUM(O.1!CI$246,O.1!CI$257)+O.1!CI$247*(1+'S&amp;S'!$F14)</f>
        <v>0</v>
      </c>
      <c r="CJ292" s="66">
        <f>-SUM(O.1!CJ$244,O.1!CJ$255)+SUM(O.1!CJ$245,O.1!CJ$256)-SUM(O.1!CJ$246,O.1!CJ$257)+O.1!CJ$247*(1+'S&amp;S'!$F14)</f>
        <v>0</v>
      </c>
      <c r="CK292" s="66">
        <f>-SUM(O.1!CK$244,O.1!CK$255)+SUM(O.1!CK$245,O.1!CK$256)-SUM(O.1!CK$246,O.1!CK$257)+O.1!CK$247*(1+'S&amp;S'!$F14)</f>
        <v>0</v>
      </c>
      <c r="CL292" s="66">
        <f>-SUM(O.1!CL$244,O.1!CL$255)+SUM(O.1!CL$245,O.1!CL$256)-SUM(O.1!CL$246,O.1!CL$257)+O.1!CL$247*(1+'S&amp;S'!$F14)</f>
        <v>0</v>
      </c>
      <c r="CM292" s="66">
        <f>-SUM(O.1!CM$244,O.1!CM$255)+SUM(O.1!CM$245,O.1!CM$256)-SUM(O.1!CM$246,O.1!CM$257)+O.1!CM$247*(1+'S&amp;S'!$F14)</f>
        <v>0</v>
      </c>
      <c r="CN292" s="66">
        <f>-SUM(O.1!CN$244,O.1!CN$255)+SUM(O.1!CN$245,O.1!CN$256)-SUM(O.1!CN$246,O.1!CN$257)+O.1!CN$247*(1+'S&amp;S'!$F14)</f>
        <v>0</v>
      </c>
      <c r="CO292" s="66">
        <f>-SUM(O.1!CO$244,O.1!CO$255)+SUM(O.1!CO$245,O.1!CO$256)-SUM(O.1!CO$246,O.1!CO$257)+O.1!CO$247*(1+'S&amp;S'!$F14)</f>
        <v>0</v>
      </c>
      <c r="CP292" s="66">
        <f>-SUM(O.1!CP$244,O.1!CP$255)+SUM(O.1!CP$245,O.1!CP$256)-SUM(O.1!CP$246,O.1!CP$257)+O.1!CP$247*(1+'S&amp;S'!$F14)</f>
        <v>0</v>
      </c>
      <c r="CQ292" s="66">
        <f>-SUM(O.1!CQ$244,O.1!CQ$255)+SUM(O.1!CQ$245,O.1!CQ$256)-SUM(O.1!CQ$246,O.1!CQ$257)+O.1!CQ$247*(1+'S&amp;S'!$F14)</f>
        <v>0</v>
      </c>
      <c r="CR292" s="66">
        <f>-SUM(O.1!CR$244,O.1!CR$255)+SUM(O.1!CR$245,O.1!CR$256)-SUM(O.1!CR$246,O.1!CR$257)+O.1!CR$247*(1+'S&amp;S'!$F14)</f>
        <v>0</v>
      </c>
      <c r="CS292" s="66">
        <f>-SUM(O.1!CS$244,O.1!CS$255)+SUM(O.1!CS$245,O.1!CS$256)-SUM(O.1!CS$246,O.1!CS$257)+O.1!CS$247*(1+'S&amp;S'!$F14)</f>
        <v>0</v>
      </c>
    </row>
    <row r="293" spans="3:97" hidden="1" x14ac:dyDescent="0.35">
      <c r="C293" s="180" t="str">
        <f>$C$247&amp;" with "&amp; 'S&amp;S'!$D$5*100 &amp; "% decrease"</f>
        <v>F. Total revenues with 1% decrease</v>
      </c>
      <c r="E293" s="505">
        <f>G293+NPV(G.Asm!$F$76,H293:INDEX(H293:CS293,RP))</f>
        <v>0</v>
      </c>
      <c r="F293" s="505">
        <f t="shared" si="278"/>
        <v>0</v>
      </c>
      <c r="G293" s="66">
        <f>-SUM(O.1!G$244,O.1!G$255)+SUM(O.1!G$245,O.1!G$256)-SUM(O.1!G$246,O.1!G$257)+O.1!G$247*(1+'S&amp;S'!$F15)</f>
        <v>0</v>
      </c>
      <c r="H293" s="66">
        <f>-SUM(O.1!H$244,O.1!H$255)+SUM(O.1!H$245,O.1!H$256)-SUM(O.1!H$246,O.1!H$257)+O.1!H$247*(1+'S&amp;S'!$F15)</f>
        <v>0</v>
      </c>
      <c r="I293" s="66">
        <f>-SUM(O.1!I$244,O.1!I$255)+SUM(O.1!I$245,O.1!I$256)-SUM(O.1!I$246,O.1!I$257)+O.1!I$247*(1+'S&amp;S'!$F15)</f>
        <v>0</v>
      </c>
      <c r="J293" s="66">
        <f>-SUM(O.1!J$244,O.1!J$255)+SUM(O.1!J$245,O.1!J$256)-SUM(O.1!J$246,O.1!J$257)+O.1!J$247*(1+'S&amp;S'!$F15)</f>
        <v>0</v>
      </c>
      <c r="K293" s="66">
        <f>-SUM(O.1!K$244,O.1!K$255)+SUM(O.1!K$245,O.1!K$256)-SUM(O.1!K$246,O.1!K$257)+O.1!K$247*(1+'S&amp;S'!$F15)</f>
        <v>0</v>
      </c>
      <c r="L293" s="66">
        <f>-SUM(O.1!L$244,O.1!L$255)+SUM(O.1!L$245,O.1!L$256)-SUM(O.1!L$246,O.1!L$257)+O.1!L$247*(1+'S&amp;S'!$F15)</f>
        <v>0</v>
      </c>
      <c r="M293" s="66">
        <f>-SUM(O.1!M$244,O.1!M$255)+SUM(O.1!M$245,O.1!M$256)-SUM(O.1!M$246,O.1!M$257)+O.1!M$247*(1+'S&amp;S'!$F15)</f>
        <v>0</v>
      </c>
      <c r="N293" s="66">
        <f>-SUM(O.1!N$244,O.1!N$255)+SUM(O.1!N$245,O.1!N$256)-SUM(O.1!N$246,O.1!N$257)+O.1!N$247*(1+'S&amp;S'!$F15)</f>
        <v>0</v>
      </c>
      <c r="O293" s="66">
        <f>-SUM(O.1!O$244,O.1!O$255)+SUM(O.1!O$245,O.1!O$256)-SUM(O.1!O$246,O.1!O$257)+O.1!O$247*(1+'S&amp;S'!$F15)</f>
        <v>0</v>
      </c>
      <c r="P293" s="66">
        <f>-SUM(O.1!P$244,O.1!P$255)+SUM(O.1!P$245,O.1!P$256)-SUM(O.1!P$246,O.1!P$257)+O.1!P$247*(1+'S&amp;S'!$F15)</f>
        <v>0</v>
      </c>
      <c r="Q293" s="66">
        <f>-SUM(O.1!Q$244,O.1!Q$255)+SUM(O.1!Q$245,O.1!Q$256)-SUM(O.1!Q$246,O.1!Q$257)+O.1!Q$247*(1+'S&amp;S'!$F15)</f>
        <v>0</v>
      </c>
      <c r="R293" s="66">
        <f>-SUM(O.1!R$244,O.1!R$255)+SUM(O.1!R$245,O.1!R$256)-SUM(O.1!R$246,O.1!R$257)+O.1!R$247*(1+'S&amp;S'!$F15)</f>
        <v>0</v>
      </c>
      <c r="S293" s="66">
        <f>-SUM(O.1!S$244,O.1!S$255)+SUM(O.1!S$245,O.1!S$256)-SUM(O.1!S$246,O.1!S$257)+O.1!S$247*(1+'S&amp;S'!$F15)</f>
        <v>0</v>
      </c>
      <c r="T293" s="66">
        <f>-SUM(O.1!T$244,O.1!T$255)+SUM(O.1!T$245,O.1!T$256)-SUM(O.1!T$246,O.1!T$257)+O.1!T$247*(1+'S&amp;S'!$F15)</f>
        <v>0</v>
      </c>
      <c r="U293" s="66">
        <f>-SUM(O.1!U$244,O.1!U$255)+SUM(O.1!U$245,O.1!U$256)-SUM(O.1!U$246,O.1!U$257)+O.1!U$247*(1+'S&amp;S'!$F15)</f>
        <v>0</v>
      </c>
      <c r="V293" s="66">
        <f>-SUM(O.1!V$244,O.1!V$255)+SUM(O.1!V$245,O.1!V$256)-SUM(O.1!V$246,O.1!V$257)+O.1!V$247*(1+'S&amp;S'!$F15)</f>
        <v>0</v>
      </c>
      <c r="W293" s="66">
        <f>-SUM(O.1!W$244,O.1!W$255)+SUM(O.1!W$245,O.1!W$256)-SUM(O.1!W$246,O.1!W$257)+O.1!W$247*(1+'S&amp;S'!$F15)</f>
        <v>0</v>
      </c>
      <c r="X293" s="66">
        <f>-SUM(O.1!X$244,O.1!X$255)+SUM(O.1!X$245,O.1!X$256)-SUM(O.1!X$246,O.1!X$257)+O.1!X$247*(1+'S&amp;S'!$F15)</f>
        <v>0</v>
      </c>
      <c r="Y293" s="66">
        <f>-SUM(O.1!Y$244,O.1!Y$255)+SUM(O.1!Y$245,O.1!Y$256)-SUM(O.1!Y$246,O.1!Y$257)+O.1!Y$247*(1+'S&amp;S'!$F15)</f>
        <v>0</v>
      </c>
      <c r="Z293" s="66">
        <f>-SUM(O.1!Z$244,O.1!Z$255)+SUM(O.1!Z$245,O.1!Z$256)-SUM(O.1!Z$246,O.1!Z$257)+O.1!Z$247*(1+'S&amp;S'!$F15)</f>
        <v>0</v>
      </c>
      <c r="AA293" s="66">
        <f>-SUM(O.1!AA$244,O.1!AA$255)+SUM(O.1!AA$245,O.1!AA$256)-SUM(O.1!AA$246,O.1!AA$257)+O.1!AA$247*(1+'S&amp;S'!$F15)</f>
        <v>0</v>
      </c>
      <c r="AB293" s="66">
        <f>-SUM(O.1!AB$244,O.1!AB$255)+SUM(O.1!AB$245,O.1!AB$256)-SUM(O.1!AB$246,O.1!AB$257)+O.1!AB$247*(1+'S&amp;S'!$F15)</f>
        <v>0</v>
      </c>
      <c r="AC293" s="66">
        <f>-SUM(O.1!AC$244,O.1!AC$255)+SUM(O.1!AC$245,O.1!AC$256)-SUM(O.1!AC$246,O.1!AC$257)+O.1!AC$247*(1+'S&amp;S'!$F15)</f>
        <v>0</v>
      </c>
      <c r="AD293" s="66">
        <f>-SUM(O.1!AD$244,O.1!AD$255)+SUM(O.1!AD$245,O.1!AD$256)-SUM(O.1!AD$246,O.1!AD$257)+O.1!AD$247*(1+'S&amp;S'!$F15)</f>
        <v>0</v>
      </c>
      <c r="AE293" s="66">
        <f>-SUM(O.1!AE$244,O.1!AE$255)+SUM(O.1!AE$245,O.1!AE$256)-SUM(O.1!AE$246,O.1!AE$257)+O.1!AE$247*(1+'S&amp;S'!$F15)</f>
        <v>0</v>
      </c>
      <c r="AF293" s="66">
        <f>-SUM(O.1!AF$244,O.1!AF$255)+SUM(O.1!AF$245,O.1!AF$256)-SUM(O.1!AF$246,O.1!AF$257)+O.1!AF$247*(1+'S&amp;S'!$F15)</f>
        <v>0</v>
      </c>
      <c r="AG293" s="66">
        <f>-SUM(O.1!AG$244,O.1!AG$255)+SUM(O.1!AG$245,O.1!AG$256)-SUM(O.1!AG$246,O.1!AG$257)+O.1!AG$247*(1+'S&amp;S'!$F15)</f>
        <v>0</v>
      </c>
      <c r="AH293" s="66">
        <f>-SUM(O.1!AH$244,O.1!AH$255)+SUM(O.1!AH$245,O.1!AH$256)-SUM(O.1!AH$246,O.1!AH$257)+O.1!AH$247*(1+'S&amp;S'!$F15)</f>
        <v>0</v>
      </c>
      <c r="AI293" s="66">
        <f>-SUM(O.1!AI$244,O.1!AI$255)+SUM(O.1!AI$245,O.1!AI$256)-SUM(O.1!AI$246,O.1!AI$257)+O.1!AI$247*(1+'S&amp;S'!$F15)</f>
        <v>0</v>
      </c>
      <c r="AJ293" s="66">
        <f>-SUM(O.1!AJ$244,O.1!AJ$255)+SUM(O.1!AJ$245,O.1!AJ$256)-SUM(O.1!AJ$246,O.1!AJ$257)+O.1!AJ$247*(1+'S&amp;S'!$F15)</f>
        <v>0</v>
      </c>
      <c r="AK293" s="66">
        <f>-SUM(O.1!AK$244,O.1!AK$255)+SUM(O.1!AK$245,O.1!AK$256)-SUM(O.1!AK$246,O.1!AK$257)+O.1!AK$247*(1+'S&amp;S'!$F15)</f>
        <v>0</v>
      </c>
      <c r="AL293" s="66">
        <f>-SUM(O.1!AL$244,O.1!AL$255)+SUM(O.1!AL$245,O.1!AL$256)-SUM(O.1!AL$246,O.1!AL$257)+O.1!AL$247*(1+'S&amp;S'!$F15)</f>
        <v>0</v>
      </c>
      <c r="AM293" s="66">
        <f>-SUM(O.1!AM$244,O.1!AM$255)+SUM(O.1!AM$245,O.1!AM$256)-SUM(O.1!AM$246,O.1!AM$257)+O.1!AM$247*(1+'S&amp;S'!$F15)</f>
        <v>0</v>
      </c>
      <c r="AN293" s="66">
        <f>-SUM(O.1!AN$244,O.1!AN$255)+SUM(O.1!AN$245,O.1!AN$256)-SUM(O.1!AN$246,O.1!AN$257)+O.1!AN$247*(1+'S&amp;S'!$F15)</f>
        <v>0</v>
      </c>
      <c r="AO293" s="66">
        <f>-SUM(O.1!AO$244,O.1!AO$255)+SUM(O.1!AO$245,O.1!AO$256)-SUM(O.1!AO$246,O.1!AO$257)+O.1!AO$247*(1+'S&amp;S'!$F15)</f>
        <v>0</v>
      </c>
      <c r="AP293" s="66">
        <f>-SUM(O.1!AP$244,O.1!AP$255)+SUM(O.1!AP$245,O.1!AP$256)-SUM(O.1!AP$246,O.1!AP$257)+O.1!AP$247*(1+'S&amp;S'!$F15)</f>
        <v>0</v>
      </c>
      <c r="AQ293" s="66">
        <f>-SUM(O.1!AQ$244,O.1!AQ$255)+SUM(O.1!AQ$245,O.1!AQ$256)-SUM(O.1!AQ$246,O.1!AQ$257)+O.1!AQ$247*(1+'S&amp;S'!$F15)</f>
        <v>0</v>
      </c>
      <c r="AR293" s="66">
        <f>-SUM(O.1!AR$244,O.1!AR$255)+SUM(O.1!AR$245,O.1!AR$256)-SUM(O.1!AR$246,O.1!AR$257)+O.1!AR$247*(1+'S&amp;S'!$F15)</f>
        <v>0</v>
      </c>
      <c r="AS293" s="66">
        <f>-SUM(O.1!AS$244,O.1!AS$255)+SUM(O.1!AS$245,O.1!AS$256)-SUM(O.1!AS$246,O.1!AS$257)+O.1!AS$247*(1+'S&amp;S'!$F15)</f>
        <v>0</v>
      </c>
      <c r="AT293" s="66">
        <f>-SUM(O.1!AT$244,O.1!AT$255)+SUM(O.1!AT$245,O.1!AT$256)-SUM(O.1!AT$246,O.1!AT$257)+O.1!AT$247*(1+'S&amp;S'!$F15)</f>
        <v>0</v>
      </c>
      <c r="AU293" s="66">
        <f>-SUM(O.1!AU$244,O.1!AU$255)+SUM(O.1!AU$245,O.1!AU$256)-SUM(O.1!AU$246,O.1!AU$257)+O.1!AU$247*(1+'S&amp;S'!$F15)</f>
        <v>0</v>
      </c>
      <c r="AV293" s="66">
        <f>-SUM(O.1!AV$244,O.1!AV$255)+SUM(O.1!AV$245,O.1!AV$256)-SUM(O.1!AV$246,O.1!AV$257)+O.1!AV$247*(1+'S&amp;S'!$F15)</f>
        <v>0</v>
      </c>
      <c r="AW293" s="66">
        <f>-SUM(O.1!AW$244,O.1!AW$255)+SUM(O.1!AW$245,O.1!AW$256)-SUM(O.1!AW$246,O.1!AW$257)+O.1!AW$247*(1+'S&amp;S'!$F15)</f>
        <v>0</v>
      </c>
      <c r="AX293" s="66">
        <f>-SUM(O.1!AX$244,O.1!AX$255)+SUM(O.1!AX$245,O.1!AX$256)-SUM(O.1!AX$246,O.1!AX$257)+O.1!AX$247*(1+'S&amp;S'!$F15)</f>
        <v>0</v>
      </c>
      <c r="AY293" s="66">
        <f>-SUM(O.1!AY$244,O.1!AY$255)+SUM(O.1!AY$245,O.1!AY$256)-SUM(O.1!AY$246,O.1!AY$257)+O.1!AY$247*(1+'S&amp;S'!$F15)</f>
        <v>0</v>
      </c>
      <c r="AZ293" s="66">
        <f>-SUM(O.1!AZ$244,O.1!AZ$255)+SUM(O.1!AZ$245,O.1!AZ$256)-SUM(O.1!AZ$246,O.1!AZ$257)+O.1!AZ$247*(1+'S&amp;S'!$F15)</f>
        <v>0</v>
      </c>
      <c r="BA293" s="66">
        <f>-SUM(O.1!BA$244,O.1!BA$255)+SUM(O.1!BA$245,O.1!BA$256)-SUM(O.1!BA$246,O.1!BA$257)+O.1!BA$247*(1+'S&amp;S'!$F15)</f>
        <v>0</v>
      </c>
      <c r="BB293" s="66">
        <f>-SUM(O.1!BB$244,O.1!BB$255)+SUM(O.1!BB$245,O.1!BB$256)-SUM(O.1!BB$246,O.1!BB$257)+O.1!BB$247*(1+'S&amp;S'!$F15)</f>
        <v>0</v>
      </c>
      <c r="BC293" s="66">
        <f>-SUM(O.1!BC$244,O.1!BC$255)+SUM(O.1!BC$245,O.1!BC$256)-SUM(O.1!BC$246,O.1!BC$257)+O.1!BC$247*(1+'S&amp;S'!$F15)</f>
        <v>0</v>
      </c>
      <c r="BD293" s="66">
        <f>-SUM(O.1!BD$244,O.1!BD$255)+SUM(O.1!BD$245,O.1!BD$256)-SUM(O.1!BD$246,O.1!BD$257)+O.1!BD$247*(1+'S&amp;S'!$F15)</f>
        <v>0</v>
      </c>
      <c r="BE293" s="66">
        <f>-SUM(O.1!BE$244,O.1!BE$255)+SUM(O.1!BE$245,O.1!BE$256)-SUM(O.1!BE$246,O.1!BE$257)+O.1!BE$247*(1+'S&amp;S'!$F15)</f>
        <v>0</v>
      </c>
      <c r="BF293" s="66">
        <f>-SUM(O.1!BF$244,O.1!BF$255)+SUM(O.1!BF$245,O.1!BF$256)-SUM(O.1!BF$246,O.1!BF$257)+O.1!BF$247*(1+'S&amp;S'!$F15)</f>
        <v>0</v>
      </c>
      <c r="BG293" s="66">
        <f>-SUM(O.1!BG$244,O.1!BG$255)+SUM(O.1!BG$245,O.1!BG$256)-SUM(O.1!BG$246,O.1!BG$257)+O.1!BG$247*(1+'S&amp;S'!$F15)</f>
        <v>0</v>
      </c>
      <c r="BH293" s="66">
        <f>-SUM(O.1!BH$244,O.1!BH$255)+SUM(O.1!BH$245,O.1!BH$256)-SUM(O.1!BH$246,O.1!BH$257)+O.1!BH$247*(1+'S&amp;S'!$F15)</f>
        <v>0</v>
      </c>
      <c r="BI293" s="66">
        <f>-SUM(O.1!BI$244,O.1!BI$255)+SUM(O.1!BI$245,O.1!BI$256)-SUM(O.1!BI$246,O.1!BI$257)+O.1!BI$247*(1+'S&amp;S'!$F15)</f>
        <v>0</v>
      </c>
      <c r="BJ293" s="66">
        <f>-SUM(O.1!BJ$244,O.1!BJ$255)+SUM(O.1!BJ$245,O.1!BJ$256)-SUM(O.1!BJ$246,O.1!BJ$257)+O.1!BJ$247*(1+'S&amp;S'!$F15)</f>
        <v>0</v>
      </c>
      <c r="BK293" s="66">
        <f>-SUM(O.1!BK$244,O.1!BK$255)+SUM(O.1!BK$245,O.1!BK$256)-SUM(O.1!BK$246,O.1!BK$257)+O.1!BK$247*(1+'S&amp;S'!$F15)</f>
        <v>0</v>
      </c>
      <c r="BL293" s="66">
        <f>-SUM(O.1!BL$244,O.1!BL$255)+SUM(O.1!BL$245,O.1!BL$256)-SUM(O.1!BL$246,O.1!BL$257)+O.1!BL$247*(1+'S&amp;S'!$F15)</f>
        <v>0</v>
      </c>
      <c r="BM293" s="66">
        <f>-SUM(O.1!BM$244,O.1!BM$255)+SUM(O.1!BM$245,O.1!BM$256)-SUM(O.1!BM$246,O.1!BM$257)+O.1!BM$247*(1+'S&amp;S'!$F15)</f>
        <v>0</v>
      </c>
      <c r="BN293" s="66">
        <f>-SUM(O.1!BN$244,O.1!BN$255)+SUM(O.1!BN$245,O.1!BN$256)-SUM(O.1!BN$246,O.1!BN$257)+O.1!BN$247*(1+'S&amp;S'!$F15)</f>
        <v>0</v>
      </c>
      <c r="BO293" s="66">
        <f>-SUM(O.1!BO$244,O.1!BO$255)+SUM(O.1!BO$245,O.1!BO$256)-SUM(O.1!BO$246,O.1!BO$257)+O.1!BO$247*(1+'S&amp;S'!$F15)</f>
        <v>0</v>
      </c>
      <c r="BP293" s="66">
        <f>-SUM(O.1!BP$244,O.1!BP$255)+SUM(O.1!BP$245,O.1!BP$256)-SUM(O.1!BP$246,O.1!BP$257)+O.1!BP$247*(1+'S&amp;S'!$F15)</f>
        <v>0</v>
      </c>
      <c r="BQ293" s="66">
        <f>-SUM(O.1!BQ$244,O.1!BQ$255)+SUM(O.1!BQ$245,O.1!BQ$256)-SUM(O.1!BQ$246,O.1!BQ$257)+O.1!BQ$247*(1+'S&amp;S'!$F15)</f>
        <v>0</v>
      </c>
      <c r="BR293" s="66">
        <f>-SUM(O.1!BR$244,O.1!BR$255)+SUM(O.1!BR$245,O.1!BR$256)-SUM(O.1!BR$246,O.1!BR$257)+O.1!BR$247*(1+'S&amp;S'!$F15)</f>
        <v>0</v>
      </c>
      <c r="BS293" s="66">
        <f>-SUM(O.1!BS$244,O.1!BS$255)+SUM(O.1!BS$245,O.1!BS$256)-SUM(O.1!BS$246,O.1!BS$257)+O.1!BS$247*(1+'S&amp;S'!$F15)</f>
        <v>0</v>
      </c>
      <c r="BT293" s="66">
        <f>-SUM(O.1!BT$244,O.1!BT$255)+SUM(O.1!BT$245,O.1!BT$256)-SUM(O.1!BT$246,O.1!BT$257)+O.1!BT$247*(1+'S&amp;S'!$F15)</f>
        <v>0</v>
      </c>
      <c r="BU293" s="66">
        <f>-SUM(O.1!BU$244,O.1!BU$255)+SUM(O.1!BU$245,O.1!BU$256)-SUM(O.1!BU$246,O.1!BU$257)+O.1!BU$247*(1+'S&amp;S'!$F15)</f>
        <v>0</v>
      </c>
      <c r="BV293" s="66">
        <f>-SUM(O.1!BV$244,O.1!BV$255)+SUM(O.1!BV$245,O.1!BV$256)-SUM(O.1!BV$246,O.1!BV$257)+O.1!BV$247*(1+'S&amp;S'!$F15)</f>
        <v>0</v>
      </c>
      <c r="BW293" s="66">
        <f>-SUM(O.1!BW$244,O.1!BW$255)+SUM(O.1!BW$245,O.1!BW$256)-SUM(O.1!BW$246,O.1!BW$257)+O.1!BW$247*(1+'S&amp;S'!$F15)</f>
        <v>0</v>
      </c>
      <c r="BX293" s="66">
        <f>-SUM(O.1!BX$244,O.1!BX$255)+SUM(O.1!BX$245,O.1!BX$256)-SUM(O.1!BX$246,O.1!BX$257)+O.1!BX$247*(1+'S&amp;S'!$F15)</f>
        <v>0</v>
      </c>
      <c r="BY293" s="66">
        <f>-SUM(O.1!BY$244,O.1!BY$255)+SUM(O.1!BY$245,O.1!BY$256)-SUM(O.1!BY$246,O.1!BY$257)+O.1!BY$247*(1+'S&amp;S'!$F15)</f>
        <v>0</v>
      </c>
      <c r="BZ293" s="66">
        <f>-SUM(O.1!BZ$244,O.1!BZ$255)+SUM(O.1!BZ$245,O.1!BZ$256)-SUM(O.1!BZ$246,O.1!BZ$257)+O.1!BZ$247*(1+'S&amp;S'!$F15)</f>
        <v>0</v>
      </c>
      <c r="CA293" s="66">
        <f>-SUM(O.1!CA$244,O.1!CA$255)+SUM(O.1!CA$245,O.1!CA$256)-SUM(O.1!CA$246,O.1!CA$257)+O.1!CA$247*(1+'S&amp;S'!$F15)</f>
        <v>0</v>
      </c>
      <c r="CB293" s="66">
        <f>-SUM(O.1!CB$244,O.1!CB$255)+SUM(O.1!CB$245,O.1!CB$256)-SUM(O.1!CB$246,O.1!CB$257)+O.1!CB$247*(1+'S&amp;S'!$F15)</f>
        <v>0</v>
      </c>
      <c r="CC293" s="66">
        <f>-SUM(O.1!CC$244,O.1!CC$255)+SUM(O.1!CC$245,O.1!CC$256)-SUM(O.1!CC$246,O.1!CC$257)+O.1!CC$247*(1+'S&amp;S'!$F15)</f>
        <v>0</v>
      </c>
      <c r="CD293" s="66">
        <f>-SUM(O.1!CD$244,O.1!CD$255)+SUM(O.1!CD$245,O.1!CD$256)-SUM(O.1!CD$246,O.1!CD$257)+O.1!CD$247*(1+'S&amp;S'!$F15)</f>
        <v>0</v>
      </c>
      <c r="CE293" s="66">
        <f>-SUM(O.1!CE$244,O.1!CE$255)+SUM(O.1!CE$245,O.1!CE$256)-SUM(O.1!CE$246,O.1!CE$257)+O.1!CE$247*(1+'S&amp;S'!$F15)</f>
        <v>0</v>
      </c>
      <c r="CF293" s="66">
        <f>-SUM(O.1!CF$244,O.1!CF$255)+SUM(O.1!CF$245,O.1!CF$256)-SUM(O.1!CF$246,O.1!CF$257)+O.1!CF$247*(1+'S&amp;S'!$F15)</f>
        <v>0</v>
      </c>
      <c r="CG293" s="66">
        <f>-SUM(O.1!CG$244,O.1!CG$255)+SUM(O.1!CG$245,O.1!CG$256)-SUM(O.1!CG$246,O.1!CG$257)+O.1!CG$247*(1+'S&amp;S'!$F15)</f>
        <v>0</v>
      </c>
      <c r="CH293" s="66">
        <f>-SUM(O.1!CH$244,O.1!CH$255)+SUM(O.1!CH$245,O.1!CH$256)-SUM(O.1!CH$246,O.1!CH$257)+O.1!CH$247*(1+'S&amp;S'!$F15)</f>
        <v>0</v>
      </c>
      <c r="CI293" s="66">
        <f>-SUM(O.1!CI$244,O.1!CI$255)+SUM(O.1!CI$245,O.1!CI$256)-SUM(O.1!CI$246,O.1!CI$257)+O.1!CI$247*(1+'S&amp;S'!$F15)</f>
        <v>0</v>
      </c>
      <c r="CJ293" s="66">
        <f>-SUM(O.1!CJ$244,O.1!CJ$255)+SUM(O.1!CJ$245,O.1!CJ$256)-SUM(O.1!CJ$246,O.1!CJ$257)+O.1!CJ$247*(1+'S&amp;S'!$F15)</f>
        <v>0</v>
      </c>
      <c r="CK293" s="66">
        <f>-SUM(O.1!CK$244,O.1!CK$255)+SUM(O.1!CK$245,O.1!CK$256)-SUM(O.1!CK$246,O.1!CK$257)+O.1!CK$247*(1+'S&amp;S'!$F15)</f>
        <v>0</v>
      </c>
      <c r="CL293" s="66">
        <f>-SUM(O.1!CL$244,O.1!CL$255)+SUM(O.1!CL$245,O.1!CL$256)-SUM(O.1!CL$246,O.1!CL$257)+O.1!CL$247*(1+'S&amp;S'!$F15)</f>
        <v>0</v>
      </c>
      <c r="CM293" s="66">
        <f>-SUM(O.1!CM$244,O.1!CM$255)+SUM(O.1!CM$245,O.1!CM$256)-SUM(O.1!CM$246,O.1!CM$257)+O.1!CM$247*(1+'S&amp;S'!$F15)</f>
        <v>0</v>
      </c>
      <c r="CN293" s="66">
        <f>-SUM(O.1!CN$244,O.1!CN$255)+SUM(O.1!CN$245,O.1!CN$256)-SUM(O.1!CN$246,O.1!CN$257)+O.1!CN$247*(1+'S&amp;S'!$F15)</f>
        <v>0</v>
      </c>
      <c r="CO293" s="66">
        <f>-SUM(O.1!CO$244,O.1!CO$255)+SUM(O.1!CO$245,O.1!CO$256)-SUM(O.1!CO$246,O.1!CO$257)+O.1!CO$247*(1+'S&amp;S'!$F15)</f>
        <v>0</v>
      </c>
      <c r="CP293" s="66">
        <f>-SUM(O.1!CP$244,O.1!CP$255)+SUM(O.1!CP$245,O.1!CP$256)-SUM(O.1!CP$246,O.1!CP$257)+O.1!CP$247*(1+'S&amp;S'!$F15)</f>
        <v>0</v>
      </c>
      <c r="CQ293" s="66">
        <f>-SUM(O.1!CQ$244,O.1!CQ$255)+SUM(O.1!CQ$245,O.1!CQ$256)-SUM(O.1!CQ$246,O.1!CQ$257)+O.1!CQ$247*(1+'S&amp;S'!$F15)</f>
        <v>0</v>
      </c>
      <c r="CR293" s="66">
        <f>-SUM(O.1!CR$244,O.1!CR$255)+SUM(O.1!CR$245,O.1!CR$256)-SUM(O.1!CR$246,O.1!CR$257)+O.1!CR$247*(1+'S&amp;S'!$F15)</f>
        <v>0</v>
      </c>
      <c r="CS293" s="66">
        <f>-SUM(O.1!CS$244,O.1!CS$255)+SUM(O.1!CS$245,O.1!CS$256)-SUM(O.1!CS$246,O.1!CS$257)+O.1!CS$247*(1+'S&amp;S'!$F15)</f>
        <v>0</v>
      </c>
    </row>
    <row r="294" spans="3:97" hidden="1" x14ac:dyDescent="0.35">
      <c r="E294" s="524"/>
      <c r="F294" s="524"/>
      <c r="G294" s="131"/>
      <c r="H294" s="131"/>
      <c r="I294" s="131"/>
      <c r="J294" s="131"/>
      <c r="K294" s="131"/>
      <c r="L294" s="131"/>
      <c r="M294" s="131"/>
      <c r="N294" s="131"/>
      <c r="O294" s="131"/>
      <c r="P294" s="131"/>
      <c r="Q294" s="131"/>
      <c r="R294" s="131"/>
      <c r="S294" s="131"/>
      <c r="T294" s="131"/>
      <c r="U294" s="131"/>
      <c r="V294" s="131"/>
      <c r="W294" s="131"/>
      <c r="X294" s="131"/>
      <c r="Y294" s="131"/>
      <c r="Z294" s="131"/>
      <c r="AA294" s="131"/>
      <c r="AB294" s="131"/>
      <c r="AC294" s="131"/>
      <c r="AD294" s="131"/>
      <c r="AE294" s="131"/>
      <c r="AF294" s="131"/>
      <c r="AG294" s="131"/>
      <c r="AH294" s="131"/>
      <c r="AI294" s="131"/>
      <c r="AJ294" s="131"/>
      <c r="AK294" s="131"/>
      <c r="AL294" s="131"/>
      <c r="AM294" s="131"/>
      <c r="AN294" s="131"/>
      <c r="AO294" s="131"/>
      <c r="AP294" s="131"/>
      <c r="AQ294" s="131"/>
      <c r="AR294" s="131"/>
      <c r="AS294" s="131"/>
      <c r="AT294" s="131"/>
      <c r="AU294" s="131"/>
      <c r="AV294" s="131"/>
      <c r="AW294" s="131"/>
      <c r="AX294" s="131"/>
      <c r="AY294" s="131"/>
      <c r="AZ294" s="131"/>
      <c r="BA294" s="131"/>
      <c r="BB294" s="131"/>
      <c r="BC294" s="131"/>
      <c r="BD294" s="131"/>
      <c r="BE294" s="131"/>
      <c r="BF294" s="131"/>
      <c r="BG294" s="131"/>
      <c r="BH294" s="131"/>
      <c r="BI294" s="131"/>
      <c r="BJ294" s="131"/>
      <c r="BK294" s="131"/>
      <c r="BL294" s="131"/>
      <c r="BM294" s="131"/>
      <c r="BN294" s="131"/>
      <c r="BO294" s="131"/>
      <c r="BP294" s="131"/>
      <c r="BQ294" s="131"/>
      <c r="BR294" s="131"/>
      <c r="BS294" s="131"/>
      <c r="BT294" s="131"/>
      <c r="BU294" s="131"/>
      <c r="BV294" s="131"/>
      <c r="BW294" s="131"/>
      <c r="BX294" s="131"/>
      <c r="BY294" s="131"/>
      <c r="BZ294" s="131"/>
      <c r="CA294" s="131"/>
      <c r="CB294" s="131"/>
      <c r="CC294" s="131"/>
      <c r="CD294" s="131"/>
      <c r="CE294" s="131"/>
      <c r="CF294" s="131"/>
      <c r="CG294" s="131"/>
      <c r="CH294" s="131"/>
      <c r="CI294" s="131"/>
      <c r="CJ294" s="131"/>
      <c r="CK294" s="131"/>
      <c r="CL294" s="131"/>
      <c r="CM294" s="131"/>
      <c r="CN294" s="131"/>
      <c r="CO294" s="131"/>
      <c r="CP294" s="131"/>
      <c r="CQ294" s="131"/>
      <c r="CR294" s="131"/>
      <c r="CS294" s="131"/>
    </row>
    <row r="295" spans="3:97" hidden="1" x14ac:dyDescent="0.35">
      <c r="C295" s="86" t="s">
        <v>381</v>
      </c>
      <c r="E295" s="524"/>
      <c r="F295" s="524"/>
      <c r="G295" s="131"/>
      <c r="H295" s="131"/>
      <c r="I295" s="131"/>
      <c r="J295" s="131"/>
      <c r="K295" s="131"/>
      <c r="L295" s="131"/>
      <c r="M295" s="131"/>
      <c r="N295" s="131"/>
      <c r="O295" s="131"/>
      <c r="P295" s="131"/>
      <c r="Q295" s="131"/>
      <c r="R295" s="131"/>
      <c r="S295" s="131"/>
      <c r="T295" s="131"/>
      <c r="U295" s="131"/>
      <c r="V295" s="131"/>
      <c r="W295" s="131"/>
      <c r="X295" s="131"/>
      <c r="Y295" s="131"/>
      <c r="Z295" s="131"/>
      <c r="AA295" s="131"/>
      <c r="AB295" s="131"/>
      <c r="AC295" s="131"/>
      <c r="AD295" s="131"/>
      <c r="AE295" s="131"/>
      <c r="AF295" s="131"/>
      <c r="AG295" s="131"/>
      <c r="AH295" s="131"/>
      <c r="AI295" s="131"/>
      <c r="AJ295" s="131"/>
      <c r="AK295" s="131"/>
      <c r="AL295" s="131"/>
      <c r="AM295" s="131"/>
      <c r="AN295" s="131"/>
      <c r="AO295" s="131"/>
      <c r="AP295" s="131"/>
      <c r="AQ295" s="131"/>
      <c r="AR295" s="131"/>
      <c r="AS295" s="131"/>
      <c r="AT295" s="131"/>
      <c r="AU295" s="131"/>
      <c r="AV295" s="131"/>
      <c r="AW295" s="131"/>
      <c r="AX295" s="131"/>
      <c r="AY295" s="131"/>
      <c r="AZ295" s="131"/>
      <c r="BA295" s="131"/>
      <c r="BB295" s="131"/>
      <c r="BC295" s="131"/>
      <c r="BD295" s="131"/>
      <c r="BE295" s="131"/>
      <c r="BF295" s="131"/>
      <c r="BG295" s="131"/>
      <c r="BH295" s="131"/>
      <c r="BI295" s="131"/>
      <c r="BJ295" s="131"/>
      <c r="BK295" s="131"/>
      <c r="BL295" s="131"/>
      <c r="BM295" s="131"/>
      <c r="BN295" s="131"/>
      <c r="BO295" s="131"/>
      <c r="BP295" s="131"/>
      <c r="BQ295" s="131"/>
      <c r="BR295" s="131"/>
      <c r="BS295" s="131"/>
      <c r="BT295" s="131"/>
      <c r="BU295" s="131"/>
      <c r="BV295" s="131"/>
      <c r="BW295" s="131"/>
      <c r="BX295" s="131"/>
      <c r="BY295" s="131"/>
      <c r="BZ295" s="131"/>
      <c r="CA295" s="131"/>
      <c r="CB295" s="131"/>
      <c r="CC295" s="131"/>
      <c r="CD295" s="131"/>
      <c r="CE295" s="131"/>
      <c r="CF295" s="131"/>
      <c r="CG295" s="131"/>
      <c r="CH295" s="131"/>
      <c r="CI295" s="131"/>
      <c r="CJ295" s="131"/>
      <c r="CK295" s="131"/>
      <c r="CL295" s="131"/>
      <c r="CM295" s="131"/>
      <c r="CN295" s="131"/>
      <c r="CO295" s="131"/>
      <c r="CP295" s="131"/>
      <c r="CQ295" s="131"/>
      <c r="CR295" s="131"/>
      <c r="CS295" s="131"/>
    </row>
    <row r="296" spans="3:97" hidden="1" x14ac:dyDescent="0.35">
      <c r="E296" s="524"/>
      <c r="F296" s="524"/>
      <c r="G296" s="131"/>
      <c r="H296" s="131"/>
      <c r="I296" s="131"/>
      <c r="J296" s="131"/>
      <c r="K296" s="131"/>
      <c r="L296" s="131"/>
      <c r="M296" s="131"/>
      <c r="N296" s="131"/>
      <c r="O296" s="131"/>
      <c r="P296" s="131"/>
      <c r="Q296" s="131"/>
      <c r="R296" s="131"/>
      <c r="S296" s="131"/>
      <c r="T296" s="131"/>
      <c r="U296" s="131"/>
      <c r="V296" s="131"/>
      <c r="W296" s="131"/>
      <c r="X296" s="131"/>
      <c r="Y296" s="131"/>
      <c r="Z296" s="131"/>
      <c r="AA296" s="131"/>
      <c r="AB296" s="131"/>
      <c r="AC296" s="131"/>
      <c r="AD296" s="131"/>
      <c r="AE296" s="131"/>
      <c r="AF296" s="131"/>
      <c r="AG296" s="131"/>
      <c r="AH296" s="131"/>
      <c r="AI296" s="131"/>
      <c r="AJ296" s="131"/>
      <c r="AK296" s="131"/>
      <c r="AL296" s="131"/>
      <c r="AM296" s="131"/>
      <c r="AN296" s="131"/>
      <c r="AO296" s="131"/>
      <c r="AP296" s="131"/>
      <c r="AQ296" s="131"/>
      <c r="AR296" s="131"/>
      <c r="AS296" s="131"/>
      <c r="AT296" s="131"/>
      <c r="AU296" s="131"/>
      <c r="AV296" s="131"/>
      <c r="AW296" s="131"/>
      <c r="AX296" s="131"/>
      <c r="AY296" s="131"/>
      <c r="AZ296" s="131"/>
      <c r="BA296" s="131"/>
      <c r="BB296" s="131"/>
      <c r="BC296" s="131"/>
      <c r="BD296" s="131"/>
      <c r="BE296" s="131"/>
      <c r="BF296" s="131"/>
      <c r="BG296" s="131"/>
      <c r="BH296" s="131"/>
      <c r="BI296" s="131"/>
      <c r="BJ296" s="131"/>
      <c r="BK296" s="131"/>
      <c r="BL296" s="131"/>
      <c r="BM296" s="131"/>
      <c r="BN296" s="131"/>
      <c r="BO296" s="131"/>
      <c r="BP296" s="131"/>
      <c r="BQ296" s="131"/>
      <c r="BR296" s="131"/>
      <c r="BS296" s="131"/>
      <c r="BT296" s="131"/>
      <c r="BU296" s="131"/>
      <c r="BV296" s="131"/>
      <c r="BW296" s="131"/>
      <c r="BX296" s="131"/>
      <c r="BY296" s="131"/>
      <c r="BZ296" s="131"/>
      <c r="CA296" s="131"/>
      <c r="CB296" s="131"/>
      <c r="CC296" s="131"/>
      <c r="CD296" s="131"/>
      <c r="CE296" s="131"/>
      <c r="CF296" s="131"/>
      <c r="CG296" s="131"/>
      <c r="CH296" s="131"/>
      <c r="CI296" s="131"/>
      <c r="CJ296" s="131"/>
      <c r="CK296" s="131"/>
      <c r="CL296" s="131"/>
      <c r="CM296" s="131"/>
      <c r="CN296" s="131"/>
      <c r="CO296" s="131"/>
      <c r="CP296" s="131"/>
      <c r="CQ296" s="131"/>
      <c r="CR296" s="131"/>
      <c r="CS296" s="131"/>
    </row>
    <row r="297" spans="3:97" hidden="1" x14ac:dyDescent="0.35">
      <c r="C297" s="118" t="s">
        <v>124</v>
      </c>
      <c r="E297" s="524"/>
      <c r="F297" s="524"/>
      <c r="G297" s="131"/>
      <c r="H297" s="131"/>
      <c r="I297" s="131"/>
      <c r="J297" s="131"/>
      <c r="K297" s="131"/>
      <c r="L297" s="131"/>
      <c r="M297" s="131"/>
      <c r="N297" s="131"/>
      <c r="O297" s="131"/>
      <c r="P297" s="131"/>
      <c r="Q297" s="131"/>
      <c r="R297" s="131"/>
      <c r="S297" s="131"/>
      <c r="T297" s="131"/>
      <c r="U297" s="131"/>
      <c r="V297" s="131"/>
      <c r="W297" s="131"/>
      <c r="X297" s="131"/>
      <c r="Y297" s="131"/>
      <c r="Z297" s="131"/>
      <c r="AA297" s="131"/>
      <c r="AB297" s="131"/>
      <c r="AC297" s="131"/>
      <c r="AD297" s="131"/>
      <c r="AE297" s="131"/>
      <c r="AF297" s="131"/>
      <c r="AG297" s="131"/>
      <c r="AH297" s="131"/>
      <c r="AI297" s="131"/>
      <c r="AJ297" s="131"/>
      <c r="AK297" s="131"/>
      <c r="AL297" s="131"/>
      <c r="AM297" s="131"/>
      <c r="AN297" s="131"/>
      <c r="AO297" s="131"/>
      <c r="AP297" s="131"/>
      <c r="AQ297" s="131"/>
      <c r="AR297" s="131"/>
      <c r="AS297" s="131"/>
      <c r="AT297" s="131"/>
      <c r="AU297" s="131"/>
      <c r="AV297" s="131"/>
      <c r="AW297" s="131"/>
      <c r="AX297" s="131"/>
      <c r="AY297" s="131"/>
      <c r="AZ297" s="131"/>
      <c r="BA297" s="131"/>
      <c r="BB297" s="131"/>
      <c r="BC297" s="131"/>
      <c r="BD297" s="131"/>
      <c r="BE297" s="131"/>
      <c r="BF297" s="131"/>
      <c r="BG297" s="131"/>
      <c r="BH297" s="131"/>
      <c r="BI297" s="131"/>
      <c r="BJ297" s="131"/>
      <c r="BK297" s="131"/>
      <c r="BL297" s="131"/>
      <c r="BM297" s="131"/>
      <c r="BN297" s="131"/>
      <c r="BO297" s="131"/>
      <c r="BP297" s="131"/>
      <c r="BQ297" s="131"/>
      <c r="BR297" s="131"/>
      <c r="BS297" s="131"/>
      <c r="BT297" s="131"/>
      <c r="BU297" s="131"/>
      <c r="BV297" s="131"/>
      <c r="BW297" s="131"/>
      <c r="BX297" s="131"/>
      <c r="BY297" s="131"/>
      <c r="BZ297" s="131"/>
      <c r="CA297" s="131"/>
      <c r="CB297" s="131"/>
      <c r="CC297" s="131"/>
      <c r="CD297" s="131"/>
      <c r="CE297" s="131"/>
      <c r="CF297" s="131"/>
      <c r="CG297" s="131"/>
      <c r="CH297" s="131"/>
      <c r="CI297" s="131"/>
      <c r="CJ297" s="131"/>
      <c r="CK297" s="131"/>
      <c r="CL297" s="131"/>
      <c r="CM297" s="131"/>
      <c r="CN297" s="131"/>
      <c r="CO297" s="131"/>
      <c r="CP297" s="131"/>
      <c r="CQ297" s="131"/>
      <c r="CR297" s="131"/>
      <c r="CS297" s="131"/>
    </row>
    <row r="298" spans="3:97" hidden="1" x14ac:dyDescent="0.35">
      <c r="C298" s="94" t="s">
        <v>160</v>
      </c>
      <c r="E298" s="505">
        <f>G298+NPV(G.Asm!$F$76,H298:INDEX(H298:CS298,RP))</f>
        <v>0</v>
      </c>
      <c r="F298" s="505">
        <f>SUMIF($G$4:$CS$4,"&lt;="&amp;RP,G298:CS298)</f>
        <v>0</v>
      </c>
      <c r="G298" s="66">
        <f>-SUM(O.1!G$244,O.1!G$255)*(1+'S&amp;S'!$E$24)+SUM(O.1!G$245,O.1!G$256)*IF(O.1!$C$38="Depreciation",(1+'S&amp;S'!$E$24),1)-SUM(O.1!G$246,O.1!G$257)*(1+'S&amp;S'!$E$26)+G$247*(1+'S&amp;S'!$E$28)</f>
        <v>0</v>
      </c>
      <c r="H298" s="66">
        <f>-SUM(O.1!H$244,O.1!H$255)*(1+'S&amp;S'!$E$24)+SUM(O.1!H$245,O.1!H$256)*IF(O.1!$C$38="Depreciation",(1+'S&amp;S'!$E$24),1)-SUM(O.1!H$246,O.1!H$257)*(1+'S&amp;S'!$E$26)+H$247*(1+'S&amp;S'!$E$28)</f>
        <v>0</v>
      </c>
      <c r="I298" s="66">
        <f>-SUM(O.1!I$244,O.1!I$255)*(1+'S&amp;S'!$E$24)+SUM(O.1!I$245,O.1!I$256)*IF(O.1!$C$38="Depreciation",(1+'S&amp;S'!$E$24),1)-SUM(O.1!I$246,O.1!I$257)*(1+'S&amp;S'!$E$26)+I$247*(1+'S&amp;S'!$E$28)</f>
        <v>0</v>
      </c>
      <c r="J298" s="66">
        <f>-SUM(O.1!J$244,O.1!J$255)*(1+'S&amp;S'!$E$24)+SUM(O.1!J$245,O.1!J$256)*IF(O.1!$C$38="Depreciation",(1+'S&amp;S'!$E$24),1)-SUM(O.1!J$246,O.1!J$257)*(1+'S&amp;S'!$E$26)+J$247*(1+'S&amp;S'!$E$28)</f>
        <v>0</v>
      </c>
      <c r="K298" s="66">
        <f>-SUM(O.1!K$244,O.1!K$255)*(1+'S&amp;S'!$E$24)+SUM(O.1!K$245,O.1!K$256)*IF(O.1!$C$38="Depreciation",(1+'S&amp;S'!$E$24),1)-SUM(O.1!K$246,O.1!K$257)*(1+'S&amp;S'!$E$26)+K$247*(1+'S&amp;S'!$E$28)</f>
        <v>0</v>
      </c>
      <c r="L298" s="66">
        <f>-SUM(O.1!L$244,O.1!L$255)*(1+'S&amp;S'!$E$24)+SUM(O.1!L$245,O.1!L$256)*IF(O.1!$C$38="Depreciation",(1+'S&amp;S'!$E$24),1)-SUM(O.1!L$246,O.1!L$257)*(1+'S&amp;S'!$E$26)+L$247*(1+'S&amp;S'!$E$28)</f>
        <v>0</v>
      </c>
      <c r="M298" s="66">
        <f>-SUM(O.1!M$244,O.1!M$255)*(1+'S&amp;S'!$E$24)+SUM(O.1!M$245,O.1!M$256)*IF(O.1!$C$38="Depreciation",(1+'S&amp;S'!$E$24),1)-SUM(O.1!M$246,O.1!M$257)*(1+'S&amp;S'!$E$26)+M$247*(1+'S&amp;S'!$E$28)</f>
        <v>0</v>
      </c>
      <c r="N298" s="66">
        <f>-SUM(O.1!N$244,O.1!N$255)*(1+'S&amp;S'!$E$24)+SUM(O.1!N$245,O.1!N$256)*IF(O.1!$C$38="Depreciation",(1+'S&amp;S'!$E$24),1)-SUM(O.1!N$246,O.1!N$257)*(1+'S&amp;S'!$E$26)+N$247*(1+'S&amp;S'!$E$28)</f>
        <v>0</v>
      </c>
      <c r="O298" s="66">
        <f>-SUM(O.1!O$244,O.1!O$255)*(1+'S&amp;S'!$E$24)+SUM(O.1!O$245,O.1!O$256)*IF(O.1!$C$38="Depreciation",(1+'S&amp;S'!$E$24),1)-SUM(O.1!O$246,O.1!O$257)*(1+'S&amp;S'!$E$26)+O$247*(1+'S&amp;S'!$E$28)</f>
        <v>0</v>
      </c>
      <c r="P298" s="66">
        <f>-SUM(O.1!P$244,O.1!P$255)*(1+'S&amp;S'!$E$24)+SUM(O.1!P$245,O.1!P$256)*IF(O.1!$C$38="Depreciation",(1+'S&amp;S'!$E$24),1)-SUM(O.1!P$246,O.1!P$257)*(1+'S&amp;S'!$E$26)+P$247*(1+'S&amp;S'!$E$28)</f>
        <v>0</v>
      </c>
      <c r="Q298" s="66">
        <f>-SUM(O.1!Q$244,O.1!Q$255)*(1+'S&amp;S'!$E$24)+SUM(O.1!Q$245,O.1!Q$256)*IF(O.1!$C$38="Depreciation",(1+'S&amp;S'!$E$24),1)-SUM(O.1!Q$246,O.1!Q$257)*(1+'S&amp;S'!$E$26)+Q$247*(1+'S&amp;S'!$E$28)</f>
        <v>0</v>
      </c>
      <c r="R298" s="66">
        <f>-SUM(O.1!R$244,O.1!R$255)*(1+'S&amp;S'!$E$24)+SUM(O.1!R$245,O.1!R$256)*IF(O.1!$C$38="Depreciation",(1+'S&amp;S'!$E$24),1)-SUM(O.1!R$246,O.1!R$257)*(1+'S&amp;S'!$E$26)+R$247*(1+'S&amp;S'!$E$28)</f>
        <v>0</v>
      </c>
      <c r="S298" s="66">
        <f>-SUM(O.1!S$244,O.1!S$255)*(1+'S&amp;S'!$E$24)+SUM(O.1!S$245,O.1!S$256)*IF(O.1!$C$38="Depreciation",(1+'S&amp;S'!$E$24),1)-SUM(O.1!S$246,O.1!S$257)*(1+'S&amp;S'!$E$26)+S$247*(1+'S&amp;S'!$E$28)</f>
        <v>0</v>
      </c>
      <c r="T298" s="66">
        <f>-SUM(O.1!T$244,O.1!T$255)*(1+'S&amp;S'!$E$24)+SUM(O.1!T$245,O.1!T$256)*IF(O.1!$C$38="Depreciation",(1+'S&amp;S'!$E$24),1)-SUM(O.1!T$246,O.1!T$257)*(1+'S&amp;S'!$E$26)+T$247*(1+'S&amp;S'!$E$28)</f>
        <v>0</v>
      </c>
      <c r="U298" s="66">
        <f>-SUM(O.1!U$244,O.1!U$255)*(1+'S&amp;S'!$E$24)+SUM(O.1!U$245,O.1!U$256)*IF(O.1!$C$38="Depreciation",(1+'S&amp;S'!$E$24),1)-SUM(O.1!U$246,O.1!U$257)*(1+'S&amp;S'!$E$26)+U$247*(1+'S&amp;S'!$E$28)</f>
        <v>0</v>
      </c>
      <c r="V298" s="66">
        <f>-SUM(O.1!V$244,O.1!V$255)*(1+'S&amp;S'!$E$24)+SUM(O.1!V$245,O.1!V$256)*IF(O.1!$C$38="Depreciation",(1+'S&amp;S'!$E$24),1)-SUM(O.1!V$246,O.1!V$257)*(1+'S&amp;S'!$E$26)+V$247*(1+'S&amp;S'!$E$28)</f>
        <v>0</v>
      </c>
      <c r="W298" s="66">
        <f>-SUM(O.1!W$244,O.1!W$255)*(1+'S&amp;S'!$E$24)+SUM(O.1!W$245,O.1!W$256)*IF(O.1!$C$38="Depreciation",(1+'S&amp;S'!$E$24),1)-SUM(O.1!W$246,O.1!W$257)*(1+'S&amp;S'!$E$26)+W$247*(1+'S&amp;S'!$E$28)</f>
        <v>0</v>
      </c>
      <c r="X298" s="66">
        <f>-SUM(O.1!X$244,O.1!X$255)*(1+'S&amp;S'!$E$24)+SUM(O.1!X$245,O.1!X$256)*IF(O.1!$C$38="Depreciation",(1+'S&amp;S'!$E$24),1)-SUM(O.1!X$246,O.1!X$257)*(1+'S&amp;S'!$E$26)+X$247*(1+'S&amp;S'!$E$28)</f>
        <v>0</v>
      </c>
      <c r="Y298" s="66">
        <f>-SUM(O.1!Y$244,O.1!Y$255)*(1+'S&amp;S'!$E$24)+SUM(O.1!Y$245,O.1!Y$256)*IF(O.1!$C$38="Depreciation",(1+'S&amp;S'!$E$24),1)-SUM(O.1!Y$246,O.1!Y$257)*(1+'S&amp;S'!$E$26)+Y$247*(1+'S&amp;S'!$E$28)</f>
        <v>0</v>
      </c>
      <c r="Z298" s="66">
        <f>-SUM(O.1!Z$244,O.1!Z$255)*(1+'S&amp;S'!$E$24)+SUM(O.1!Z$245,O.1!Z$256)*IF(O.1!$C$38="Depreciation",(1+'S&amp;S'!$E$24),1)-SUM(O.1!Z$246,O.1!Z$257)*(1+'S&amp;S'!$E$26)+Z$247*(1+'S&amp;S'!$E$28)</f>
        <v>0</v>
      </c>
      <c r="AA298" s="66">
        <f>-SUM(O.1!AA$244,O.1!AA$255)*(1+'S&amp;S'!$E$24)+SUM(O.1!AA$245,O.1!AA$256)*IF(O.1!$C$38="Depreciation",(1+'S&amp;S'!$E$24),1)-SUM(O.1!AA$246,O.1!AA$257)*(1+'S&amp;S'!$E$26)+AA$247*(1+'S&amp;S'!$E$28)</f>
        <v>0</v>
      </c>
      <c r="AB298" s="66">
        <f>-SUM(O.1!AB$244,O.1!AB$255)*(1+'S&amp;S'!$E$24)+SUM(O.1!AB$245,O.1!AB$256)*IF(O.1!$C$38="Depreciation",(1+'S&amp;S'!$E$24),1)-SUM(O.1!AB$246,O.1!AB$257)*(1+'S&amp;S'!$E$26)+AB$247*(1+'S&amp;S'!$E$28)</f>
        <v>0</v>
      </c>
      <c r="AC298" s="66">
        <f>-SUM(O.1!AC$244,O.1!AC$255)*(1+'S&amp;S'!$E$24)+SUM(O.1!AC$245,O.1!AC$256)*IF(O.1!$C$38="Depreciation",(1+'S&amp;S'!$E$24),1)-SUM(O.1!AC$246,O.1!AC$257)*(1+'S&amp;S'!$E$26)+AC$247*(1+'S&amp;S'!$E$28)</f>
        <v>0</v>
      </c>
      <c r="AD298" s="66">
        <f>-SUM(O.1!AD$244,O.1!AD$255)*(1+'S&amp;S'!$E$24)+SUM(O.1!AD$245,O.1!AD$256)*IF(O.1!$C$38="Depreciation",(1+'S&amp;S'!$E$24),1)-SUM(O.1!AD$246,O.1!AD$257)*(1+'S&amp;S'!$E$26)+AD$247*(1+'S&amp;S'!$E$28)</f>
        <v>0</v>
      </c>
      <c r="AE298" s="66">
        <f>-SUM(O.1!AE$244,O.1!AE$255)*(1+'S&amp;S'!$E$24)+SUM(O.1!AE$245,O.1!AE$256)*IF(O.1!$C$38="Depreciation",(1+'S&amp;S'!$E$24),1)-SUM(O.1!AE$246,O.1!AE$257)*(1+'S&amp;S'!$E$26)+AE$247*(1+'S&amp;S'!$E$28)</f>
        <v>0</v>
      </c>
      <c r="AF298" s="66">
        <f>-SUM(O.1!AF$244,O.1!AF$255)*(1+'S&amp;S'!$E$24)+SUM(O.1!AF$245,O.1!AF$256)*IF(O.1!$C$38="Depreciation",(1+'S&amp;S'!$E$24),1)-SUM(O.1!AF$246,O.1!AF$257)*(1+'S&amp;S'!$E$26)+AF$247*(1+'S&amp;S'!$E$28)</f>
        <v>0</v>
      </c>
      <c r="AG298" s="66">
        <f>-SUM(O.1!AG$244,O.1!AG$255)*(1+'S&amp;S'!$E$24)+SUM(O.1!AG$245,O.1!AG$256)*IF(O.1!$C$38="Depreciation",(1+'S&amp;S'!$E$24),1)-SUM(O.1!AG$246,O.1!AG$257)*(1+'S&amp;S'!$E$26)+AG$247*(1+'S&amp;S'!$E$28)</f>
        <v>0</v>
      </c>
      <c r="AH298" s="66">
        <f>-SUM(O.1!AH$244,O.1!AH$255)*(1+'S&amp;S'!$E$24)+SUM(O.1!AH$245,O.1!AH$256)*IF(O.1!$C$38="Depreciation",(1+'S&amp;S'!$E$24),1)-SUM(O.1!AH$246,O.1!AH$257)*(1+'S&amp;S'!$E$26)+AH$247*(1+'S&amp;S'!$E$28)</f>
        <v>0</v>
      </c>
      <c r="AI298" s="66">
        <f>-SUM(O.1!AI$244,O.1!AI$255)*(1+'S&amp;S'!$E$24)+SUM(O.1!AI$245,O.1!AI$256)*IF(O.1!$C$38="Depreciation",(1+'S&amp;S'!$E$24),1)-SUM(O.1!AI$246,O.1!AI$257)*(1+'S&amp;S'!$E$26)+AI$247*(1+'S&amp;S'!$E$28)</f>
        <v>0</v>
      </c>
      <c r="AJ298" s="66">
        <f>-SUM(O.1!AJ$244,O.1!AJ$255)*(1+'S&amp;S'!$E$24)+SUM(O.1!AJ$245,O.1!AJ$256)*IF(O.1!$C$38="Depreciation",(1+'S&amp;S'!$E$24),1)-SUM(O.1!AJ$246,O.1!AJ$257)*(1+'S&amp;S'!$E$26)+AJ$247*(1+'S&amp;S'!$E$28)</f>
        <v>0</v>
      </c>
      <c r="AK298" s="66">
        <f>-SUM(O.1!AK$244,O.1!AK$255)*(1+'S&amp;S'!$E$24)+SUM(O.1!AK$245,O.1!AK$256)*IF(O.1!$C$38="Depreciation",(1+'S&amp;S'!$E$24),1)-SUM(O.1!AK$246,O.1!AK$257)*(1+'S&amp;S'!$E$26)+AK$247*(1+'S&amp;S'!$E$28)</f>
        <v>0</v>
      </c>
      <c r="AL298" s="66">
        <f>-SUM(O.1!AL$244,O.1!AL$255)*(1+'S&amp;S'!$E$24)+SUM(O.1!AL$245,O.1!AL$256)*IF(O.1!$C$38="Depreciation",(1+'S&amp;S'!$E$24),1)-SUM(O.1!AL$246,O.1!AL$257)*(1+'S&amp;S'!$E$26)+AL$247*(1+'S&amp;S'!$E$28)</f>
        <v>0</v>
      </c>
      <c r="AM298" s="66">
        <f>-SUM(O.1!AM$244,O.1!AM$255)*(1+'S&amp;S'!$E$24)+SUM(O.1!AM$245,O.1!AM$256)*IF(O.1!$C$38="Depreciation",(1+'S&amp;S'!$E$24),1)-SUM(O.1!AM$246,O.1!AM$257)*(1+'S&amp;S'!$E$26)+AM$247*(1+'S&amp;S'!$E$28)</f>
        <v>0</v>
      </c>
      <c r="AN298" s="66">
        <f>-SUM(O.1!AN$244,O.1!AN$255)*(1+'S&amp;S'!$E$24)+SUM(O.1!AN$245,O.1!AN$256)*IF(O.1!$C$38="Depreciation",(1+'S&amp;S'!$E$24),1)-SUM(O.1!AN$246,O.1!AN$257)*(1+'S&amp;S'!$E$26)+AN$247*(1+'S&amp;S'!$E$28)</f>
        <v>0</v>
      </c>
      <c r="AO298" s="66">
        <f>-SUM(O.1!AO$244,O.1!AO$255)*(1+'S&amp;S'!$E$24)+SUM(O.1!AO$245,O.1!AO$256)*IF(O.1!$C$38="Depreciation",(1+'S&amp;S'!$E$24),1)-SUM(O.1!AO$246,O.1!AO$257)*(1+'S&amp;S'!$E$26)+AO$247*(1+'S&amp;S'!$E$28)</f>
        <v>0</v>
      </c>
      <c r="AP298" s="66">
        <f>-SUM(O.1!AP$244,O.1!AP$255)*(1+'S&amp;S'!$E$24)+SUM(O.1!AP$245,O.1!AP$256)*IF(O.1!$C$38="Depreciation",(1+'S&amp;S'!$E$24),1)-SUM(O.1!AP$246,O.1!AP$257)*(1+'S&amp;S'!$E$26)+AP$247*(1+'S&amp;S'!$E$28)</f>
        <v>0</v>
      </c>
      <c r="AQ298" s="66">
        <f>-SUM(O.1!AQ$244,O.1!AQ$255)*(1+'S&amp;S'!$E$24)+SUM(O.1!AQ$245,O.1!AQ$256)*IF(O.1!$C$38="Depreciation",(1+'S&amp;S'!$E$24),1)-SUM(O.1!AQ$246,O.1!AQ$257)*(1+'S&amp;S'!$E$26)+AQ$247*(1+'S&amp;S'!$E$28)</f>
        <v>0</v>
      </c>
      <c r="AR298" s="66">
        <f>-SUM(O.1!AR$244,O.1!AR$255)*(1+'S&amp;S'!$E$24)+SUM(O.1!AR$245,O.1!AR$256)*IF(O.1!$C$38="Depreciation",(1+'S&amp;S'!$E$24),1)-SUM(O.1!AR$246,O.1!AR$257)*(1+'S&amp;S'!$E$26)+AR$247*(1+'S&amp;S'!$E$28)</f>
        <v>0</v>
      </c>
      <c r="AS298" s="66">
        <f>-SUM(O.1!AS$244,O.1!AS$255)*(1+'S&amp;S'!$E$24)+SUM(O.1!AS$245,O.1!AS$256)*IF(O.1!$C$38="Depreciation",(1+'S&amp;S'!$E$24),1)-SUM(O.1!AS$246,O.1!AS$257)*(1+'S&amp;S'!$E$26)+AS$247*(1+'S&amp;S'!$E$28)</f>
        <v>0</v>
      </c>
      <c r="AT298" s="66">
        <f>-SUM(O.1!AT$244,O.1!AT$255)*(1+'S&amp;S'!$E$24)+SUM(O.1!AT$245,O.1!AT$256)*IF(O.1!$C$38="Depreciation",(1+'S&amp;S'!$E$24),1)-SUM(O.1!AT$246,O.1!AT$257)*(1+'S&amp;S'!$E$26)+AT$247*(1+'S&amp;S'!$E$28)</f>
        <v>0</v>
      </c>
      <c r="AU298" s="66">
        <f>-SUM(O.1!AU$244,O.1!AU$255)*(1+'S&amp;S'!$E$24)+SUM(O.1!AU$245,O.1!AU$256)*IF(O.1!$C$38="Depreciation",(1+'S&amp;S'!$E$24),1)-SUM(O.1!AU$246,O.1!AU$257)*(1+'S&amp;S'!$E$26)+AU$247*(1+'S&amp;S'!$E$28)</f>
        <v>0</v>
      </c>
      <c r="AV298" s="66">
        <f>-SUM(O.1!AV$244,O.1!AV$255)*(1+'S&amp;S'!$E$24)+SUM(O.1!AV$245,O.1!AV$256)*IF(O.1!$C$38="Depreciation",(1+'S&amp;S'!$E$24),1)-SUM(O.1!AV$246,O.1!AV$257)*(1+'S&amp;S'!$E$26)+AV$247*(1+'S&amp;S'!$E$28)</f>
        <v>0</v>
      </c>
      <c r="AW298" s="66">
        <f>-SUM(O.1!AW$244,O.1!AW$255)*(1+'S&amp;S'!$E$24)+SUM(O.1!AW$245,O.1!AW$256)*IF(O.1!$C$38="Depreciation",(1+'S&amp;S'!$E$24),1)-SUM(O.1!AW$246,O.1!AW$257)*(1+'S&amp;S'!$E$26)+AW$247*(1+'S&amp;S'!$E$28)</f>
        <v>0</v>
      </c>
      <c r="AX298" s="66">
        <f>-SUM(O.1!AX$244,O.1!AX$255)*(1+'S&amp;S'!$E$24)+SUM(O.1!AX$245,O.1!AX$256)*IF(O.1!$C$38="Depreciation",(1+'S&amp;S'!$E$24),1)-SUM(O.1!AX$246,O.1!AX$257)*(1+'S&amp;S'!$E$26)+AX$247*(1+'S&amp;S'!$E$28)</f>
        <v>0</v>
      </c>
      <c r="AY298" s="66">
        <f>-SUM(O.1!AY$244,O.1!AY$255)*(1+'S&amp;S'!$E$24)+SUM(O.1!AY$245,O.1!AY$256)*IF(O.1!$C$38="Depreciation",(1+'S&amp;S'!$E$24),1)-SUM(O.1!AY$246,O.1!AY$257)*(1+'S&amp;S'!$E$26)+AY$247*(1+'S&amp;S'!$E$28)</f>
        <v>0</v>
      </c>
      <c r="AZ298" s="66">
        <f>-SUM(O.1!AZ$244,O.1!AZ$255)*(1+'S&amp;S'!$E$24)+SUM(O.1!AZ$245,O.1!AZ$256)*IF(O.1!$C$38="Depreciation",(1+'S&amp;S'!$E$24),1)-SUM(O.1!AZ$246,O.1!AZ$257)*(1+'S&amp;S'!$E$26)+AZ$247*(1+'S&amp;S'!$E$28)</f>
        <v>0</v>
      </c>
      <c r="BA298" s="66">
        <f>-SUM(O.1!BA$244,O.1!BA$255)*(1+'S&amp;S'!$E$24)+SUM(O.1!BA$245,O.1!BA$256)*IF(O.1!$C$38="Depreciation",(1+'S&amp;S'!$E$24),1)-SUM(O.1!BA$246,O.1!BA$257)*(1+'S&amp;S'!$E$26)+BA$247*(1+'S&amp;S'!$E$28)</f>
        <v>0</v>
      </c>
      <c r="BB298" s="66">
        <f>-SUM(O.1!BB$244,O.1!BB$255)*(1+'S&amp;S'!$E$24)+SUM(O.1!BB$245,O.1!BB$256)*IF(O.1!$C$38="Depreciation",(1+'S&amp;S'!$E$24),1)-SUM(O.1!BB$246,O.1!BB$257)*(1+'S&amp;S'!$E$26)+BB$247*(1+'S&amp;S'!$E$28)</f>
        <v>0</v>
      </c>
      <c r="BC298" s="66">
        <f>-SUM(O.1!BC$244,O.1!BC$255)*(1+'S&amp;S'!$E$24)+SUM(O.1!BC$245,O.1!BC$256)*IF(O.1!$C$38="Depreciation",(1+'S&amp;S'!$E$24),1)-SUM(O.1!BC$246,O.1!BC$257)*(1+'S&amp;S'!$E$26)+BC$247*(1+'S&amp;S'!$E$28)</f>
        <v>0</v>
      </c>
      <c r="BD298" s="66">
        <f>-SUM(O.1!BD$244,O.1!BD$255)*(1+'S&amp;S'!$E$24)+SUM(O.1!BD$245,O.1!BD$256)*IF(O.1!$C$38="Depreciation",(1+'S&amp;S'!$E$24),1)-SUM(O.1!BD$246,O.1!BD$257)*(1+'S&amp;S'!$E$26)+BD$247*(1+'S&amp;S'!$E$28)</f>
        <v>0</v>
      </c>
      <c r="BE298" s="66">
        <f>-SUM(O.1!BE$244,O.1!BE$255)*(1+'S&amp;S'!$E$24)+SUM(O.1!BE$245,O.1!BE$256)*IF(O.1!$C$38="Depreciation",(1+'S&amp;S'!$E$24),1)-SUM(O.1!BE$246,O.1!BE$257)*(1+'S&amp;S'!$E$26)+BE$247*(1+'S&amp;S'!$E$28)</f>
        <v>0</v>
      </c>
      <c r="BF298" s="66">
        <f>-SUM(O.1!BF$244,O.1!BF$255)*(1+'S&amp;S'!$E$24)+SUM(O.1!BF$245,O.1!BF$256)*IF(O.1!$C$38="Depreciation",(1+'S&amp;S'!$E$24),1)-SUM(O.1!BF$246,O.1!BF$257)*(1+'S&amp;S'!$E$26)+BF$247*(1+'S&amp;S'!$E$28)</f>
        <v>0</v>
      </c>
      <c r="BG298" s="66">
        <f>-SUM(O.1!BG$244,O.1!BG$255)*(1+'S&amp;S'!$E$24)+SUM(O.1!BG$245,O.1!BG$256)*IF(O.1!$C$38="Depreciation",(1+'S&amp;S'!$E$24),1)-SUM(O.1!BG$246,O.1!BG$257)*(1+'S&amp;S'!$E$26)+BG$247*(1+'S&amp;S'!$E$28)</f>
        <v>0</v>
      </c>
      <c r="BH298" s="66">
        <f>-SUM(O.1!BH$244,O.1!BH$255)*(1+'S&amp;S'!$E$24)+SUM(O.1!BH$245,O.1!BH$256)*IF(O.1!$C$38="Depreciation",(1+'S&amp;S'!$E$24),1)-SUM(O.1!BH$246,O.1!BH$257)*(1+'S&amp;S'!$E$26)+BH$247*(1+'S&amp;S'!$E$28)</f>
        <v>0</v>
      </c>
      <c r="BI298" s="66">
        <f>-SUM(O.1!BI$244,O.1!BI$255)*(1+'S&amp;S'!$E$24)+SUM(O.1!BI$245,O.1!BI$256)*IF(O.1!$C$38="Depreciation",(1+'S&amp;S'!$E$24),1)-SUM(O.1!BI$246,O.1!BI$257)*(1+'S&amp;S'!$E$26)+BI$247*(1+'S&amp;S'!$E$28)</f>
        <v>0</v>
      </c>
      <c r="BJ298" s="66">
        <f>-SUM(O.1!BJ$244,O.1!BJ$255)*(1+'S&amp;S'!$E$24)+SUM(O.1!BJ$245,O.1!BJ$256)*IF(O.1!$C$38="Depreciation",(1+'S&amp;S'!$E$24),1)-SUM(O.1!BJ$246,O.1!BJ$257)*(1+'S&amp;S'!$E$26)+BJ$247*(1+'S&amp;S'!$E$28)</f>
        <v>0</v>
      </c>
      <c r="BK298" s="66">
        <f>-SUM(O.1!BK$244,O.1!BK$255)*(1+'S&amp;S'!$E$24)+SUM(O.1!BK$245,O.1!BK$256)*IF(O.1!$C$38="Depreciation",(1+'S&amp;S'!$E$24),1)-SUM(O.1!BK$246,O.1!BK$257)*(1+'S&amp;S'!$E$26)+BK$247*(1+'S&amp;S'!$E$28)</f>
        <v>0</v>
      </c>
      <c r="BL298" s="66">
        <f>-SUM(O.1!BL$244,O.1!BL$255)*(1+'S&amp;S'!$E$24)+SUM(O.1!BL$245,O.1!BL$256)*IF(O.1!$C$38="Depreciation",(1+'S&amp;S'!$E$24),1)-SUM(O.1!BL$246,O.1!BL$257)*(1+'S&amp;S'!$E$26)+BL$247*(1+'S&amp;S'!$E$28)</f>
        <v>0</v>
      </c>
      <c r="BM298" s="66">
        <f>-SUM(O.1!BM$244,O.1!BM$255)*(1+'S&amp;S'!$E$24)+SUM(O.1!BM$245,O.1!BM$256)*IF(O.1!$C$38="Depreciation",(1+'S&amp;S'!$E$24),1)-SUM(O.1!BM$246,O.1!BM$257)*(1+'S&amp;S'!$E$26)+BM$247*(1+'S&amp;S'!$E$28)</f>
        <v>0</v>
      </c>
      <c r="BN298" s="66">
        <f>-SUM(O.1!BN$244,O.1!BN$255)*(1+'S&amp;S'!$E$24)+SUM(O.1!BN$245,O.1!BN$256)*IF(O.1!$C$38="Depreciation",(1+'S&amp;S'!$E$24),1)-SUM(O.1!BN$246,O.1!BN$257)*(1+'S&amp;S'!$E$26)+BN$247*(1+'S&amp;S'!$E$28)</f>
        <v>0</v>
      </c>
      <c r="BO298" s="66">
        <f>-SUM(O.1!BO$244,O.1!BO$255)*(1+'S&amp;S'!$E$24)+SUM(O.1!BO$245,O.1!BO$256)*IF(O.1!$C$38="Depreciation",(1+'S&amp;S'!$E$24),1)-SUM(O.1!BO$246,O.1!BO$257)*(1+'S&amp;S'!$E$26)+BO$247*(1+'S&amp;S'!$E$28)</f>
        <v>0</v>
      </c>
      <c r="BP298" s="66">
        <f>-SUM(O.1!BP$244,O.1!BP$255)*(1+'S&amp;S'!$E$24)+SUM(O.1!BP$245,O.1!BP$256)*IF(O.1!$C$38="Depreciation",(1+'S&amp;S'!$E$24),1)-SUM(O.1!BP$246,O.1!BP$257)*(1+'S&amp;S'!$E$26)+BP$247*(1+'S&amp;S'!$E$28)</f>
        <v>0</v>
      </c>
      <c r="BQ298" s="66">
        <f>-SUM(O.1!BQ$244,O.1!BQ$255)*(1+'S&amp;S'!$E$24)+SUM(O.1!BQ$245,O.1!BQ$256)*IF(O.1!$C$38="Depreciation",(1+'S&amp;S'!$E$24),1)-SUM(O.1!BQ$246,O.1!BQ$257)*(1+'S&amp;S'!$E$26)+BQ$247*(1+'S&amp;S'!$E$28)</f>
        <v>0</v>
      </c>
      <c r="BR298" s="66">
        <f>-SUM(O.1!BR$244,O.1!BR$255)*(1+'S&amp;S'!$E$24)+SUM(O.1!BR$245,O.1!BR$256)*IF(O.1!$C$38="Depreciation",(1+'S&amp;S'!$E$24),1)-SUM(O.1!BR$246,O.1!BR$257)*(1+'S&amp;S'!$E$26)+BR$247*(1+'S&amp;S'!$E$28)</f>
        <v>0</v>
      </c>
      <c r="BS298" s="66">
        <f>-SUM(O.1!BS$244,O.1!BS$255)*(1+'S&amp;S'!$E$24)+SUM(O.1!BS$245,O.1!BS$256)*IF(O.1!$C$38="Depreciation",(1+'S&amp;S'!$E$24),1)-SUM(O.1!BS$246,O.1!BS$257)*(1+'S&amp;S'!$E$26)+BS$247*(1+'S&amp;S'!$E$28)</f>
        <v>0</v>
      </c>
      <c r="BT298" s="66">
        <f>-SUM(O.1!BT$244,O.1!BT$255)*(1+'S&amp;S'!$E$24)+SUM(O.1!BT$245,O.1!BT$256)*IF(O.1!$C$38="Depreciation",(1+'S&amp;S'!$E$24),1)-SUM(O.1!BT$246,O.1!BT$257)*(1+'S&amp;S'!$E$26)+BT$247*(1+'S&amp;S'!$E$28)</f>
        <v>0</v>
      </c>
      <c r="BU298" s="66">
        <f>-SUM(O.1!BU$244,O.1!BU$255)*(1+'S&amp;S'!$E$24)+SUM(O.1!BU$245,O.1!BU$256)*IF(O.1!$C$38="Depreciation",(1+'S&amp;S'!$E$24),1)-SUM(O.1!BU$246,O.1!BU$257)*(1+'S&amp;S'!$E$26)+BU$247*(1+'S&amp;S'!$E$28)</f>
        <v>0</v>
      </c>
      <c r="BV298" s="66">
        <f>-SUM(O.1!BV$244,O.1!BV$255)*(1+'S&amp;S'!$E$24)+SUM(O.1!BV$245,O.1!BV$256)*IF(O.1!$C$38="Depreciation",(1+'S&amp;S'!$E$24),1)-SUM(O.1!BV$246,O.1!BV$257)*(1+'S&amp;S'!$E$26)+BV$247*(1+'S&amp;S'!$E$28)</f>
        <v>0</v>
      </c>
      <c r="BW298" s="66">
        <f>-SUM(O.1!BW$244,O.1!BW$255)*(1+'S&amp;S'!$E$24)+SUM(O.1!BW$245,O.1!BW$256)*IF(O.1!$C$38="Depreciation",(1+'S&amp;S'!$E$24),1)-SUM(O.1!BW$246,O.1!BW$257)*(1+'S&amp;S'!$E$26)+BW$247*(1+'S&amp;S'!$E$28)</f>
        <v>0</v>
      </c>
      <c r="BX298" s="66">
        <f>-SUM(O.1!BX$244,O.1!BX$255)*(1+'S&amp;S'!$E$24)+SUM(O.1!BX$245,O.1!BX$256)*IF(O.1!$C$38="Depreciation",(1+'S&amp;S'!$E$24),1)-SUM(O.1!BX$246,O.1!BX$257)*(1+'S&amp;S'!$E$26)+BX$247*(1+'S&amp;S'!$E$28)</f>
        <v>0</v>
      </c>
      <c r="BY298" s="66">
        <f>-SUM(O.1!BY$244,O.1!BY$255)*(1+'S&amp;S'!$E$24)+SUM(O.1!BY$245,O.1!BY$256)*IF(O.1!$C$38="Depreciation",(1+'S&amp;S'!$E$24),1)-SUM(O.1!BY$246,O.1!BY$257)*(1+'S&amp;S'!$E$26)+BY$247*(1+'S&amp;S'!$E$28)</f>
        <v>0</v>
      </c>
      <c r="BZ298" s="66">
        <f>-SUM(O.1!BZ$244,O.1!BZ$255)*(1+'S&amp;S'!$E$24)+SUM(O.1!BZ$245,O.1!BZ$256)*IF(O.1!$C$38="Depreciation",(1+'S&amp;S'!$E$24),1)-SUM(O.1!BZ$246,O.1!BZ$257)*(1+'S&amp;S'!$E$26)+BZ$247*(1+'S&amp;S'!$E$28)</f>
        <v>0</v>
      </c>
      <c r="CA298" s="66">
        <f>-SUM(O.1!CA$244,O.1!CA$255)*(1+'S&amp;S'!$E$24)+SUM(O.1!CA$245,O.1!CA$256)*IF(O.1!$C$38="Depreciation",(1+'S&amp;S'!$E$24),1)-SUM(O.1!CA$246,O.1!CA$257)*(1+'S&amp;S'!$E$26)+CA$247*(1+'S&amp;S'!$E$28)</f>
        <v>0</v>
      </c>
      <c r="CB298" s="66">
        <f>-SUM(O.1!CB$244,O.1!CB$255)*(1+'S&amp;S'!$E$24)+SUM(O.1!CB$245,O.1!CB$256)*IF(O.1!$C$38="Depreciation",(1+'S&amp;S'!$E$24),1)-SUM(O.1!CB$246,O.1!CB$257)*(1+'S&amp;S'!$E$26)+CB$247*(1+'S&amp;S'!$E$28)</f>
        <v>0</v>
      </c>
      <c r="CC298" s="66">
        <f>-SUM(O.1!CC$244,O.1!CC$255)*(1+'S&amp;S'!$E$24)+SUM(O.1!CC$245,O.1!CC$256)*IF(O.1!$C$38="Depreciation",(1+'S&amp;S'!$E$24),1)-SUM(O.1!CC$246,O.1!CC$257)*(1+'S&amp;S'!$E$26)+CC$247*(1+'S&amp;S'!$E$28)</f>
        <v>0</v>
      </c>
      <c r="CD298" s="66">
        <f>-SUM(O.1!CD$244,O.1!CD$255)*(1+'S&amp;S'!$E$24)+SUM(O.1!CD$245,O.1!CD$256)*IF(O.1!$C$38="Depreciation",(1+'S&amp;S'!$E$24),1)-SUM(O.1!CD$246,O.1!CD$257)*(1+'S&amp;S'!$E$26)+CD$247*(1+'S&amp;S'!$E$28)</f>
        <v>0</v>
      </c>
      <c r="CE298" s="66">
        <f>-SUM(O.1!CE$244,O.1!CE$255)*(1+'S&amp;S'!$E$24)+SUM(O.1!CE$245,O.1!CE$256)*IF(O.1!$C$38="Depreciation",(1+'S&amp;S'!$E$24),1)-SUM(O.1!CE$246,O.1!CE$257)*(1+'S&amp;S'!$E$26)+CE$247*(1+'S&amp;S'!$E$28)</f>
        <v>0</v>
      </c>
      <c r="CF298" s="66">
        <f>-SUM(O.1!CF$244,O.1!CF$255)*(1+'S&amp;S'!$E$24)+SUM(O.1!CF$245,O.1!CF$256)*IF(O.1!$C$38="Depreciation",(1+'S&amp;S'!$E$24),1)-SUM(O.1!CF$246,O.1!CF$257)*(1+'S&amp;S'!$E$26)+CF$247*(1+'S&amp;S'!$E$28)</f>
        <v>0</v>
      </c>
      <c r="CG298" s="66">
        <f>-SUM(O.1!CG$244,O.1!CG$255)*(1+'S&amp;S'!$E$24)+SUM(O.1!CG$245,O.1!CG$256)*IF(O.1!$C$38="Depreciation",(1+'S&amp;S'!$E$24),1)-SUM(O.1!CG$246,O.1!CG$257)*(1+'S&amp;S'!$E$26)+CG$247*(1+'S&amp;S'!$E$28)</f>
        <v>0</v>
      </c>
      <c r="CH298" s="66">
        <f>-SUM(O.1!CH$244,O.1!CH$255)*(1+'S&amp;S'!$E$24)+SUM(O.1!CH$245,O.1!CH$256)*IF(O.1!$C$38="Depreciation",(1+'S&amp;S'!$E$24),1)-SUM(O.1!CH$246,O.1!CH$257)*(1+'S&amp;S'!$E$26)+CH$247*(1+'S&amp;S'!$E$28)</f>
        <v>0</v>
      </c>
      <c r="CI298" s="66">
        <f>-SUM(O.1!CI$244,O.1!CI$255)*(1+'S&amp;S'!$E$24)+SUM(O.1!CI$245,O.1!CI$256)*IF(O.1!$C$38="Depreciation",(1+'S&amp;S'!$E$24),1)-SUM(O.1!CI$246,O.1!CI$257)*(1+'S&amp;S'!$E$26)+CI$247*(1+'S&amp;S'!$E$28)</f>
        <v>0</v>
      </c>
      <c r="CJ298" s="66">
        <f>-SUM(O.1!CJ$244,O.1!CJ$255)*(1+'S&amp;S'!$E$24)+SUM(O.1!CJ$245,O.1!CJ$256)*IF(O.1!$C$38="Depreciation",(1+'S&amp;S'!$E$24),1)-SUM(O.1!CJ$246,O.1!CJ$257)*(1+'S&amp;S'!$E$26)+CJ$247*(1+'S&amp;S'!$E$28)</f>
        <v>0</v>
      </c>
      <c r="CK298" s="66">
        <f>-SUM(O.1!CK$244,O.1!CK$255)*(1+'S&amp;S'!$E$24)+SUM(O.1!CK$245,O.1!CK$256)*IF(O.1!$C$38="Depreciation",(1+'S&amp;S'!$E$24),1)-SUM(O.1!CK$246,O.1!CK$257)*(1+'S&amp;S'!$E$26)+CK$247*(1+'S&amp;S'!$E$28)</f>
        <v>0</v>
      </c>
      <c r="CL298" s="66">
        <f>-SUM(O.1!CL$244,O.1!CL$255)*(1+'S&amp;S'!$E$24)+SUM(O.1!CL$245,O.1!CL$256)*IF(O.1!$C$38="Depreciation",(1+'S&amp;S'!$E$24),1)-SUM(O.1!CL$246,O.1!CL$257)*(1+'S&amp;S'!$E$26)+CL$247*(1+'S&amp;S'!$E$28)</f>
        <v>0</v>
      </c>
      <c r="CM298" s="66">
        <f>-SUM(O.1!CM$244,O.1!CM$255)*(1+'S&amp;S'!$E$24)+SUM(O.1!CM$245,O.1!CM$256)*IF(O.1!$C$38="Depreciation",(1+'S&amp;S'!$E$24),1)-SUM(O.1!CM$246,O.1!CM$257)*(1+'S&amp;S'!$E$26)+CM$247*(1+'S&amp;S'!$E$28)</f>
        <v>0</v>
      </c>
      <c r="CN298" s="66">
        <f>-SUM(O.1!CN$244,O.1!CN$255)*(1+'S&amp;S'!$E$24)+SUM(O.1!CN$245,O.1!CN$256)*IF(O.1!$C$38="Depreciation",(1+'S&amp;S'!$E$24),1)-SUM(O.1!CN$246,O.1!CN$257)*(1+'S&amp;S'!$E$26)+CN$247*(1+'S&amp;S'!$E$28)</f>
        <v>0</v>
      </c>
      <c r="CO298" s="66">
        <f>-SUM(O.1!CO$244,O.1!CO$255)*(1+'S&amp;S'!$E$24)+SUM(O.1!CO$245,O.1!CO$256)*IF(O.1!$C$38="Depreciation",(1+'S&amp;S'!$E$24),1)-SUM(O.1!CO$246,O.1!CO$257)*(1+'S&amp;S'!$E$26)+CO$247*(1+'S&amp;S'!$E$28)</f>
        <v>0</v>
      </c>
      <c r="CP298" s="66">
        <f>-SUM(O.1!CP$244,O.1!CP$255)*(1+'S&amp;S'!$E$24)+SUM(O.1!CP$245,O.1!CP$256)*IF(O.1!$C$38="Depreciation",(1+'S&amp;S'!$E$24),1)-SUM(O.1!CP$246,O.1!CP$257)*(1+'S&amp;S'!$E$26)+CP$247*(1+'S&amp;S'!$E$28)</f>
        <v>0</v>
      </c>
      <c r="CQ298" s="66">
        <f>-SUM(O.1!CQ$244,O.1!CQ$255)*(1+'S&amp;S'!$E$24)+SUM(O.1!CQ$245,O.1!CQ$256)*IF(O.1!$C$38="Depreciation",(1+'S&amp;S'!$E$24),1)-SUM(O.1!CQ$246,O.1!CQ$257)*(1+'S&amp;S'!$E$26)+CQ$247*(1+'S&amp;S'!$E$28)</f>
        <v>0</v>
      </c>
      <c r="CR298" s="66">
        <f>-SUM(O.1!CR$244,O.1!CR$255)*(1+'S&amp;S'!$E$24)+SUM(O.1!CR$245,O.1!CR$256)*IF(O.1!$C$38="Depreciation",(1+'S&amp;S'!$E$24),1)-SUM(O.1!CR$246,O.1!CR$257)*(1+'S&amp;S'!$E$26)+CR$247*(1+'S&amp;S'!$E$28)</f>
        <v>0</v>
      </c>
      <c r="CS298" s="66">
        <f>-SUM(O.1!CS$244,O.1!CS$255)*(1+'S&amp;S'!$E$24)+SUM(O.1!CS$245,O.1!CS$256)*IF(O.1!$C$38="Depreciation",(1+'S&amp;S'!$E$24),1)-SUM(O.1!CS$246,O.1!CS$257)*(1+'S&amp;S'!$E$26)+CS$247*(1+'S&amp;S'!$E$28)</f>
        <v>0</v>
      </c>
    </row>
    <row r="299" spans="3:97" hidden="1" x14ac:dyDescent="0.35">
      <c r="C299" s="94" t="s">
        <v>161</v>
      </c>
      <c r="E299" s="505">
        <f>G299+NPV(G.Asm!$F$76,H299:INDEX(H299:CS299,RP))</f>
        <v>0</v>
      </c>
      <c r="F299" s="505">
        <f>SUMIF($G$4:$CS$4,"&lt;="&amp;RP,G299:CS299)</f>
        <v>0</v>
      </c>
      <c r="G299" s="66">
        <f>-SUM(O.1!G$244,O.1!G$255)*(1+'S&amp;S'!$G$24)+SUM(O.1!G$245,O.1!G$256)*IF(O.1!$C$38="Depreciation",(1+'S&amp;S'!$G$24),1)-SUM(O.1!G$246,O.1!G$257)*(1+'S&amp;S'!$G$26)+G$247*(1+'S&amp;S'!$G$28)</f>
        <v>0</v>
      </c>
      <c r="H299" s="66">
        <f>-SUM(O.1!H$244,O.1!H$255)*(1+'S&amp;S'!$G$24)+SUM(O.1!H$245,O.1!H$256)*IF(O.1!$C$38="Depreciation",(1+'S&amp;S'!$G$24),1)-SUM(O.1!H$246,O.1!H$257)*(1+'S&amp;S'!$G$26)+H$247*(1+'S&amp;S'!$G$28)</f>
        <v>0</v>
      </c>
      <c r="I299" s="66">
        <f>-SUM(O.1!I$244,O.1!I$255)*(1+'S&amp;S'!$G$24)+SUM(O.1!I$245,O.1!I$256)*IF(O.1!$C$38="Depreciation",(1+'S&amp;S'!$G$24),1)-SUM(O.1!I$246,O.1!I$257)*(1+'S&amp;S'!$G$26)+I$247*(1+'S&amp;S'!$G$28)</f>
        <v>0</v>
      </c>
      <c r="J299" s="66">
        <f>-SUM(O.1!J$244,O.1!J$255)*(1+'S&amp;S'!$G$24)+SUM(O.1!J$245,O.1!J$256)*IF(O.1!$C$38="Depreciation",(1+'S&amp;S'!$G$24),1)-SUM(O.1!J$246,O.1!J$257)*(1+'S&amp;S'!$G$26)+J$247*(1+'S&amp;S'!$G$28)</f>
        <v>0</v>
      </c>
      <c r="K299" s="66">
        <f>-SUM(O.1!K$244,O.1!K$255)*(1+'S&amp;S'!$G$24)+SUM(O.1!K$245,O.1!K$256)*IF(O.1!$C$38="Depreciation",(1+'S&amp;S'!$G$24),1)-SUM(O.1!K$246,O.1!K$257)*(1+'S&amp;S'!$G$26)+K$247*(1+'S&amp;S'!$G$28)</f>
        <v>0</v>
      </c>
      <c r="L299" s="66">
        <f>-SUM(O.1!L$244,O.1!L$255)*(1+'S&amp;S'!$G$24)+SUM(O.1!L$245,O.1!L$256)*IF(O.1!$C$38="Depreciation",(1+'S&amp;S'!$G$24),1)-SUM(O.1!L$246,O.1!L$257)*(1+'S&amp;S'!$G$26)+L$247*(1+'S&amp;S'!$G$28)</f>
        <v>0</v>
      </c>
      <c r="M299" s="66">
        <f>-SUM(O.1!M$244,O.1!M$255)*(1+'S&amp;S'!$G$24)+SUM(O.1!M$245,O.1!M$256)*IF(O.1!$C$38="Depreciation",(1+'S&amp;S'!$G$24),1)-SUM(O.1!M$246,O.1!M$257)*(1+'S&amp;S'!$G$26)+M$247*(1+'S&amp;S'!$G$28)</f>
        <v>0</v>
      </c>
      <c r="N299" s="66">
        <f>-SUM(O.1!N$244,O.1!N$255)*(1+'S&amp;S'!$G$24)+SUM(O.1!N$245,O.1!N$256)*IF(O.1!$C$38="Depreciation",(1+'S&amp;S'!$G$24),1)-SUM(O.1!N$246,O.1!N$257)*(1+'S&amp;S'!$G$26)+N$247*(1+'S&amp;S'!$G$28)</f>
        <v>0</v>
      </c>
      <c r="O299" s="66">
        <f>-SUM(O.1!O$244,O.1!O$255)*(1+'S&amp;S'!$G$24)+SUM(O.1!O$245,O.1!O$256)*IF(O.1!$C$38="Depreciation",(1+'S&amp;S'!$G$24),1)-SUM(O.1!O$246,O.1!O$257)*(1+'S&amp;S'!$G$26)+O$247*(1+'S&amp;S'!$G$28)</f>
        <v>0</v>
      </c>
      <c r="P299" s="66">
        <f>-SUM(O.1!P$244,O.1!P$255)*(1+'S&amp;S'!$G$24)+SUM(O.1!P$245,O.1!P$256)*IF(O.1!$C$38="Depreciation",(1+'S&amp;S'!$G$24),1)-SUM(O.1!P$246,O.1!P$257)*(1+'S&amp;S'!$G$26)+P$247*(1+'S&amp;S'!$G$28)</f>
        <v>0</v>
      </c>
      <c r="Q299" s="66">
        <f>-SUM(O.1!Q$244,O.1!Q$255)*(1+'S&amp;S'!$G$24)+SUM(O.1!Q$245,O.1!Q$256)*IF(O.1!$C$38="Depreciation",(1+'S&amp;S'!$G$24),1)-SUM(O.1!Q$246,O.1!Q$257)*(1+'S&amp;S'!$G$26)+Q$247*(1+'S&amp;S'!$G$28)</f>
        <v>0</v>
      </c>
      <c r="R299" s="66">
        <f>-SUM(O.1!R$244,O.1!R$255)*(1+'S&amp;S'!$G$24)+SUM(O.1!R$245,O.1!R$256)*IF(O.1!$C$38="Depreciation",(1+'S&amp;S'!$G$24),1)-SUM(O.1!R$246,O.1!R$257)*(1+'S&amp;S'!$G$26)+R$247*(1+'S&amp;S'!$G$28)</f>
        <v>0</v>
      </c>
      <c r="S299" s="66">
        <f>-SUM(O.1!S$244,O.1!S$255)*(1+'S&amp;S'!$G$24)+SUM(O.1!S$245,O.1!S$256)*IF(O.1!$C$38="Depreciation",(1+'S&amp;S'!$G$24),1)-SUM(O.1!S$246,O.1!S$257)*(1+'S&amp;S'!$G$26)+S$247*(1+'S&amp;S'!$G$28)</f>
        <v>0</v>
      </c>
      <c r="T299" s="66">
        <f>-SUM(O.1!T$244,O.1!T$255)*(1+'S&amp;S'!$G$24)+SUM(O.1!T$245,O.1!T$256)*IF(O.1!$C$38="Depreciation",(1+'S&amp;S'!$G$24),1)-SUM(O.1!T$246,O.1!T$257)*(1+'S&amp;S'!$G$26)+T$247*(1+'S&amp;S'!$G$28)</f>
        <v>0</v>
      </c>
      <c r="U299" s="66">
        <f>-SUM(O.1!U$244,O.1!U$255)*(1+'S&amp;S'!$G$24)+SUM(O.1!U$245,O.1!U$256)*IF(O.1!$C$38="Depreciation",(1+'S&amp;S'!$G$24),1)-SUM(O.1!U$246,O.1!U$257)*(1+'S&amp;S'!$G$26)+U$247*(1+'S&amp;S'!$G$28)</f>
        <v>0</v>
      </c>
      <c r="V299" s="66">
        <f>-SUM(O.1!V$244,O.1!V$255)*(1+'S&amp;S'!$G$24)+SUM(O.1!V$245,O.1!V$256)*IF(O.1!$C$38="Depreciation",(1+'S&amp;S'!$G$24),1)-SUM(O.1!V$246,O.1!V$257)*(1+'S&amp;S'!$G$26)+V$247*(1+'S&amp;S'!$G$28)</f>
        <v>0</v>
      </c>
      <c r="W299" s="66">
        <f>-SUM(O.1!W$244,O.1!W$255)*(1+'S&amp;S'!$G$24)+SUM(O.1!W$245,O.1!W$256)*IF(O.1!$C$38="Depreciation",(1+'S&amp;S'!$G$24),1)-SUM(O.1!W$246,O.1!W$257)*(1+'S&amp;S'!$G$26)+W$247*(1+'S&amp;S'!$G$28)</f>
        <v>0</v>
      </c>
      <c r="X299" s="66">
        <f>-SUM(O.1!X$244,O.1!X$255)*(1+'S&amp;S'!$G$24)+SUM(O.1!X$245,O.1!X$256)*IF(O.1!$C$38="Depreciation",(1+'S&amp;S'!$G$24),1)-SUM(O.1!X$246,O.1!X$257)*(1+'S&amp;S'!$G$26)+X$247*(1+'S&amp;S'!$G$28)</f>
        <v>0</v>
      </c>
      <c r="Y299" s="66">
        <f>-SUM(O.1!Y$244,O.1!Y$255)*(1+'S&amp;S'!$G$24)+SUM(O.1!Y$245,O.1!Y$256)*IF(O.1!$C$38="Depreciation",(1+'S&amp;S'!$G$24),1)-SUM(O.1!Y$246,O.1!Y$257)*(1+'S&amp;S'!$G$26)+Y$247*(1+'S&amp;S'!$G$28)</f>
        <v>0</v>
      </c>
      <c r="Z299" s="66">
        <f>-SUM(O.1!Z$244,O.1!Z$255)*(1+'S&amp;S'!$G$24)+SUM(O.1!Z$245,O.1!Z$256)*IF(O.1!$C$38="Depreciation",(1+'S&amp;S'!$G$24),1)-SUM(O.1!Z$246,O.1!Z$257)*(1+'S&amp;S'!$G$26)+Z$247*(1+'S&amp;S'!$G$28)</f>
        <v>0</v>
      </c>
      <c r="AA299" s="66">
        <f>-SUM(O.1!AA$244,O.1!AA$255)*(1+'S&amp;S'!$G$24)+SUM(O.1!AA$245,O.1!AA$256)*IF(O.1!$C$38="Depreciation",(1+'S&amp;S'!$G$24),1)-SUM(O.1!AA$246,O.1!AA$257)*(1+'S&amp;S'!$G$26)+AA$247*(1+'S&amp;S'!$G$28)</f>
        <v>0</v>
      </c>
      <c r="AB299" s="66">
        <f>-SUM(O.1!AB$244,O.1!AB$255)*(1+'S&amp;S'!$G$24)+SUM(O.1!AB$245,O.1!AB$256)*IF(O.1!$C$38="Depreciation",(1+'S&amp;S'!$G$24),1)-SUM(O.1!AB$246,O.1!AB$257)*(1+'S&amp;S'!$G$26)+AB$247*(1+'S&amp;S'!$G$28)</f>
        <v>0</v>
      </c>
      <c r="AC299" s="66">
        <f>-SUM(O.1!AC$244,O.1!AC$255)*(1+'S&amp;S'!$G$24)+SUM(O.1!AC$245,O.1!AC$256)*IF(O.1!$C$38="Depreciation",(1+'S&amp;S'!$G$24),1)-SUM(O.1!AC$246,O.1!AC$257)*(1+'S&amp;S'!$G$26)+AC$247*(1+'S&amp;S'!$G$28)</f>
        <v>0</v>
      </c>
      <c r="AD299" s="66">
        <f>-SUM(O.1!AD$244,O.1!AD$255)*(1+'S&amp;S'!$G$24)+SUM(O.1!AD$245,O.1!AD$256)*IF(O.1!$C$38="Depreciation",(1+'S&amp;S'!$G$24),1)-SUM(O.1!AD$246,O.1!AD$257)*(1+'S&amp;S'!$G$26)+AD$247*(1+'S&amp;S'!$G$28)</f>
        <v>0</v>
      </c>
      <c r="AE299" s="66">
        <f>-SUM(O.1!AE$244,O.1!AE$255)*(1+'S&amp;S'!$G$24)+SUM(O.1!AE$245,O.1!AE$256)*IF(O.1!$C$38="Depreciation",(1+'S&amp;S'!$G$24),1)-SUM(O.1!AE$246,O.1!AE$257)*(1+'S&amp;S'!$G$26)+AE$247*(1+'S&amp;S'!$G$28)</f>
        <v>0</v>
      </c>
      <c r="AF299" s="66">
        <f>-SUM(O.1!AF$244,O.1!AF$255)*(1+'S&amp;S'!$G$24)+SUM(O.1!AF$245,O.1!AF$256)*IF(O.1!$C$38="Depreciation",(1+'S&amp;S'!$G$24),1)-SUM(O.1!AF$246,O.1!AF$257)*(1+'S&amp;S'!$G$26)+AF$247*(1+'S&amp;S'!$G$28)</f>
        <v>0</v>
      </c>
      <c r="AG299" s="66">
        <f>-SUM(O.1!AG$244,O.1!AG$255)*(1+'S&amp;S'!$G$24)+SUM(O.1!AG$245,O.1!AG$256)*IF(O.1!$C$38="Depreciation",(1+'S&amp;S'!$G$24),1)-SUM(O.1!AG$246,O.1!AG$257)*(1+'S&amp;S'!$G$26)+AG$247*(1+'S&amp;S'!$G$28)</f>
        <v>0</v>
      </c>
      <c r="AH299" s="66">
        <f>-SUM(O.1!AH$244,O.1!AH$255)*(1+'S&amp;S'!$G$24)+SUM(O.1!AH$245,O.1!AH$256)*IF(O.1!$C$38="Depreciation",(1+'S&amp;S'!$G$24),1)-SUM(O.1!AH$246,O.1!AH$257)*(1+'S&amp;S'!$G$26)+AH$247*(1+'S&amp;S'!$G$28)</f>
        <v>0</v>
      </c>
      <c r="AI299" s="66">
        <f>-SUM(O.1!AI$244,O.1!AI$255)*(1+'S&amp;S'!$G$24)+SUM(O.1!AI$245,O.1!AI$256)*IF(O.1!$C$38="Depreciation",(1+'S&amp;S'!$G$24),1)-SUM(O.1!AI$246,O.1!AI$257)*(1+'S&amp;S'!$G$26)+AI$247*(1+'S&amp;S'!$G$28)</f>
        <v>0</v>
      </c>
      <c r="AJ299" s="66">
        <f>-SUM(O.1!AJ$244,O.1!AJ$255)*(1+'S&amp;S'!$G$24)+SUM(O.1!AJ$245,O.1!AJ$256)*IF(O.1!$C$38="Depreciation",(1+'S&amp;S'!$G$24),1)-SUM(O.1!AJ$246,O.1!AJ$257)*(1+'S&amp;S'!$G$26)+AJ$247*(1+'S&amp;S'!$G$28)</f>
        <v>0</v>
      </c>
      <c r="AK299" s="66">
        <f>-SUM(O.1!AK$244,O.1!AK$255)*(1+'S&amp;S'!$G$24)+SUM(O.1!AK$245,O.1!AK$256)*IF(O.1!$C$38="Depreciation",(1+'S&amp;S'!$G$24),1)-SUM(O.1!AK$246,O.1!AK$257)*(1+'S&amp;S'!$G$26)+AK$247*(1+'S&amp;S'!$G$28)</f>
        <v>0</v>
      </c>
      <c r="AL299" s="66">
        <f>-SUM(O.1!AL$244,O.1!AL$255)*(1+'S&amp;S'!$G$24)+SUM(O.1!AL$245,O.1!AL$256)*IF(O.1!$C$38="Depreciation",(1+'S&amp;S'!$G$24),1)-SUM(O.1!AL$246,O.1!AL$257)*(1+'S&amp;S'!$G$26)+AL$247*(1+'S&amp;S'!$G$28)</f>
        <v>0</v>
      </c>
      <c r="AM299" s="66">
        <f>-SUM(O.1!AM$244,O.1!AM$255)*(1+'S&amp;S'!$G$24)+SUM(O.1!AM$245,O.1!AM$256)*IF(O.1!$C$38="Depreciation",(1+'S&amp;S'!$G$24),1)-SUM(O.1!AM$246,O.1!AM$257)*(1+'S&amp;S'!$G$26)+AM$247*(1+'S&amp;S'!$G$28)</f>
        <v>0</v>
      </c>
      <c r="AN299" s="66">
        <f>-SUM(O.1!AN$244,O.1!AN$255)*(1+'S&amp;S'!$G$24)+SUM(O.1!AN$245,O.1!AN$256)*IF(O.1!$C$38="Depreciation",(1+'S&amp;S'!$G$24),1)-SUM(O.1!AN$246,O.1!AN$257)*(1+'S&amp;S'!$G$26)+AN$247*(1+'S&amp;S'!$G$28)</f>
        <v>0</v>
      </c>
      <c r="AO299" s="66">
        <f>-SUM(O.1!AO$244,O.1!AO$255)*(1+'S&amp;S'!$G$24)+SUM(O.1!AO$245,O.1!AO$256)*IF(O.1!$C$38="Depreciation",(1+'S&amp;S'!$G$24),1)-SUM(O.1!AO$246,O.1!AO$257)*(1+'S&amp;S'!$G$26)+AO$247*(1+'S&amp;S'!$G$28)</f>
        <v>0</v>
      </c>
      <c r="AP299" s="66">
        <f>-SUM(O.1!AP$244,O.1!AP$255)*(1+'S&amp;S'!$G$24)+SUM(O.1!AP$245,O.1!AP$256)*IF(O.1!$C$38="Depreciation",(1+'S&amp;S'!$G$24),1)-SUM(O.1!AP$246,O.1!AP$257)*(1+'S&amp;S'!$G$26)+AP$247*(1+'S&amp;S'!$G$28)</f>
        <v>0</v>
      </c>
      <c r="AQ299" s="66">
        <f>-SUM(O.1!AQ$244,O.1!AQ$255)*(1+'S&amp;S'!$G$24)+SUM(O.1!AQ$245,O.1!AQ$256)*IF(O.1!$C$38="Depreciation",(1+'S&amp;S'!$G$24),1)-SUM(O.1!AQ$246,O.1!AQ$257)*(1+'S&amp;S'!$G$26)+AQ$247*(1+'S&amp;S'!$G$28)</f>
        <v>0</v>
      </c>
      <c r="AR299" s="66">
        <f>-SUM(O.1!AR$244,O.1!AR$255)*(1+'S&amp;S'!$G$24)+SUM(O.1!AR$245,O.1!AR$256)*IF(O.1!$C$38="Depreciation",(1+'S&amp;S'!$G$24),1)-SUM(O.1!AR$246,O.1!AR$257)*(1+'S&amp;S'!$G$26)+AR$247*(1+'S&amp;S'!$G$28)</f>
        <v>0</v>
      </c>
      <c r="AS299" s="66">
        <f>-SUM(O.1!AS$244,O.1!AS$255)*(1+'S&amp;S'!$G$24)+SUM(O.1!AS$245,O.1!AS$256)*IF(O.1!$C$38="Depreciation",(1+'S&amp;S'!$G$24),1)-SUM(O.1!AS$246,O.1!AS$257)*(1+'S&amp;S'!$G$26)+AS$247*(1+'S&amp;S'!$G$28)</f>
        <v>0</v>
      </c>
      <c r="AT299" s="66">
        <f>-SUM(O.1!AT$244,O.1!AT$255)*(1+'S&amp;S'!$G$24)+SUM(O.1!AT$245,O.1!AT$256)*IF(O.1!$C$38="Depreciation",(1+'S&amp;S'!$G$24),1)-SUM(O.1!AT$246,O.1!AT$257)*(1+'S&amp;S'!$G$26)+AT$247*(1+'S&amp;S'!$G$28)</f>
        <v>0</v>
      </c>
      <c r="AU299" s="66">
        <f>-SUM(O.1!AU$244,O.1!AU$255)*(1+'S&amp;S'!$G$24)+SUM(O.1!AU$245,O.1!AU$256)*IF(O.1!$C$38="Depreciation",(1+'S&amp;S'!$G$24),1)-SUM(O.1!AU$246,O.1!AU$257)*(1+'S&amp;S'!$G$26)+AU$247*(1+'S&amp;S'!$G$28)</f>
        <v>0</v>
      </c>
      <c r="AV299" s="66">
        <f>-SUM(O.1!AV$244,O.1!AV$255)*(1+'S&amp;S'!$G$24)+SUM(O.1!AV$245,O.1!AV$256)*IF(O.1!$C$38="Depreciation",(1+'S&amp;S'!$G$24),1)-SUM(O.1!AV$246,O.1!AV$257)*(1+'S&amp;S'!$G$26)+AV$247*(1+'S&amp;S'!$G$28)</f>
        <v>0</v>
      </c>
      <c r="AW299" s="66">
        <f>-SUM(O.1!AW$244,O.1!AW$255)*(1+'S&amp;S'!$G$24)+SUM(O.1!AW$245,O.1!AW$256)*IF(O.1!$C$38="Depreciation",(1+'S&amp;S'!$G$24),1)-SUM(O.1!AW$246,O.1!AW$257)*(1+'S&amp;S'!$G$26)+AW$247*(1+'S&amp;S'!$G$28)</f>
        <v>0</v>
      </c>
      <c r="AX299" s="66">
        <f>-SUM(O.1!AX$244,O.1!AX$255)*(1+'S&amp;S'!$G$24)+SUM(O.1!AX$245,O.1!AX$256)*IF(O.1!$C$38="Depreciation",(1+'S&amp;S'!$G$24),1)-SUM(O.1!AX$246,O.1!AX$257)*(1+'S&amp;S'!$G$26)+AX$247*(1+'S&amp;S'!$G$28)</f>
        <v>0</v>
      </c>
      <c r="AY299" s="66">
        <f>-SUM(O.1!AY$244,O.1!AY$255)*(1+'S&amp;S'!$G$24)+SUM(O.1!AY$245,O.1!AY$256)*IF(O.1!$C$38="Depreciation",(1+'S&amp;S'!$G$24),1)-SUM(O.1!AY$246,O.1!AY$257)*(1+'S&amp;S'!$G$26)+AY$247*(1+'S&amp;S'!$G$28)</f>
        <v>0</v>
      </c>
      <c r="AZ299" s="66">
        <f>-SUM(O.1!AZ$244,O.1!AZ$255)*(1+'S&amp;S'!$G$24)+SUM(O.1!AZ$245,O.1!AZ$256)*IF(O.1!$C$38="Depreciation",(1+'S&amp;S'!$G$24),1)-SUM(O.1!AZ$246,O.1!AZ$257)*(1+'S&amp;S'!$G$26)+AZ$247*(1+'S&amp;S'!$G$28)</f>
        <v>0</v>
      </c>
      <c r="BA299" s="66">
        <f>-SUM(O.1!BA$244,O.1!BA$255)*(1+'S&amp;S'!$G$24)+SUM(O.1!BA$245,O.1!BA$256)*IF(O.1!$C$38="Depreciation",(1+'S&amp;S'!$G$24),1)-SUM(O.1!BA$246,O.1!BA$257)*(1+'S&amp;S'!$G$26)+BA$247*(1+'S&amp;S'!$G$28)</f>
        <v>0</v>
      </c>
      <c r="BB299" s="66">
        <f>-SUM(O.1!BB$244,O.1!BB$255)*(1+'S&amp;S'!$G$24)+SUM(O.1!BB$245,O.1!BB$256)*IF(O.1!$C$38="Depreciation",(1+'S&amp;S'!$G$24),1)-SUM(O.1!BB$246,O.1!BB$257)*(1+'S&amp;S'!$G$26)+BB$247*(1+'S&amp;S'!$G$28)</f>
        <v>0</v>
      </c>
      <c r="BC299" s="66">
        <f>-SUM(O.1!BC$244,O.1!BC$255)*(1+'S&amp;S'!$G$24)+SUM(O.1!BC$245,O.1!BC$256)*IF(O.1!$C$38="Depreciation",(1+'S&amp;S'!$G$24),1)-SUM(O.1!BC$246,O.1!BC$257)*(1+'S&amp;S'!$G$26)+BC$247*(1+'S&amp;S'!$G$28)</f>
        <v>0</v>
      </c>
      <c r="BD299" s="66">
        <f>-SUM(O.1!BD$244,O.1!BD$255)*(1+'S&amp;S'!$G$24)+SUM(O.1!BD$245,O.1!BD$256)*IF(O.1!$C$38="Depreciation",(1+'S&amp;S'!$G$24),1)-SUM(O.1!BD$246,O.1!BD$257)*(1+'S&amp;S'!$G$26)+BD$247*(1+'S&amp;S'!$G$28)</f>
        <v>0</v>
      </c>
      <c r="BE299" s="66">
        <f>-SUM(O.1!BE$244,O.1!BE$255)*(1+'S&amp;S'!$G$24)+SUM(O.1!BE$245,O.1!BE$256)*IF(O.1!$C$38="Depreciation",(1+'S&amp;S'!$G$24),1)-SUM(O.1!BE$246,O.1!BE$257)*(1+'S&amp;S'!$G$26)+BE$247*(1+'S&amp;S'!$G$28)</f>
        <v>0</v>
      </c>
      <c r="BF299" s="66">
        <f>-SUM(O.1!BF$244,O.1!BF$255)*(1+'S&amp;S'!$G$24)+SUM(O.1!BF$245,O.1!BF$256)*IF(O.1!$C$38="Depreciation",(1+'S&amp;S'!$G$24),1)-SUM(O.1!BF$246,O.1!BF$257)*(1+'S&amp;S'!$G$26)+BF$247*(1+'S&amp;S'!$G$28)</f>
        <v>0</v>
      </c>
      <c r="BG299" s="66">
        <f>-SUM(O.1!BG$244,O.1!BG$255)*(1+'S&amp;S'!$G$24)+SUM(O.1!BG$245,O.1!BG$256)*IF(O.1!$C$38="Depreciation",(1+'S&amp;S'!$G$24),1)-SUM(O.1!BG$246,O.1!BG$257)*(1+'S&amp;S'!$G$26)+BG$247*(1+'S&amp;S'!$G$28)</f>
        <v>0</v>
      </c>
      <c r="BH299" s="66">
        <f>-SUM(O.1!BH$244,O.1!BH$255)*(1+'S&amp;S'!$G$24)+SUM(O.1!BH$245,O.1!BH$256)*IF(O.1!$C$38="Depreciation",(1+'S&amp;S'!$G$24),1)-SUM(O.1!BH$246,O.1!BH$257)*(1+'S&amp;S'!$G$26)+BH$247*(1+'S&amp;S'!$G$28)</f>
        <v>0</v>
      </c>
      <c r="BI299" s="66">
        <f>-SUM(O.1!BI$244,O.1!BI$255)*(1+'S&amp;S'!$G$24)+SUM(O.1!BI$245,O.1!BI$256)*IF(O.1!$C$38="Depreciation",(1+'S&amp;S'!$G$24),1)-SUM(O.1!BI$246,O.1!BI$257)*(1+'S&amp;S'!$G$26)+BI$247*(1+'S&amp;S'!$G$28)</f>
        <v>0</v>
      </c>
      <c r="BJ299" s="66">
        <f>-SUM(O.1!BJ$244,O.1!BJ$255)*(1+'S&amp;S'!$G$24)+SUM(O.1!BJ$245,O.1!BJ$256)*IF(O.1!$C$38="Depreciation",(1+'S&amp;S'!$G$24),1)-SUM(O.1!BJ$246,O.1!BJ$257)*(1+'S&amp;S'!$G$26)+BJ$247*(1+'S&amp;S'!$G$28)</f>
        <v>0</v>
      </c>
      <c r="BK299" s="66">
        <f>-SUM(O.1!BK$244,O.1!BK$255)*(1+'S&amp;S'!$G$24)+SUM(O.1!BK$245,O.1!BK$256)*IF(O.1!$C$38="Depreciation",(1+'S&amp;S'!$G$24),1)-SUM(O.1!BK$246,O.1!BK$257)*(1+'S&amp;S'!$G$26)+BK$247*(1+'S&amp;S'!$G$28)</f>
        <v>0</v>
      </c>
      <c r="BL299" s="66">
        <f>-SUM(O.1!BL$244,O.1!BL$255)*(1+'S&amp;S'!$G$24)+SUM(O.1!BL$245,O.1!BL$256)*IF(O.1!$C$38="Depreciation",(1+'S&amp;S'!$G$24),1)-SUM(O.1!BL$246,O.1!BL$257)*(1+'S&amp;S'!$G$26)+BL$247*(1+'S&amp;S'!$G$28)</f>
        <v>0</v>
      </c>
      <c r="BM299" s="66">
        <f>-SUM(O.1!BM$244,O.1!BM$255)*(1+'S&amp;S'!$G$24)+SUM(O.1!BM$245,O.1!BM$256)*IF(O.1!$C$38="Depreciation",(1+'S&amp;S'!$G$24),1)-SUM(O.1!BM$246,O.1!BM$257)*(1+'S&amp;S'!$G$26)+BM$247*(1+'S&amp;S'!$G$28)</f>
        <v>0</v>
      </c>
      <c r="BN299" s="66">
        <f>-SUM(O.1!BN$244,O.1!BN$255)*(1+'S&amp;S'!$G$24)+SUM(O.1!BN$245,O.1!BN$256)*IF(O.1!$C$38="Depreciation",(1+'S&amp;S'!$G$24),1)-SUM(O.1!BN$246,O.1!BN$257)*(1+'S&amp;S'!$G$26)+BN$247*(1+'S&amp;S'!$G$28)</f>
        <v>0</v>
      </c>
      <c r="BO299" s="66">
        <f>-SUM(O.1!BO$244,O.1!BO$255)*(1+'S&amp;S'!$G$24)+SUM(O.1!BO$245,O.1!BO$256)*IF(O.1!$C$38="Depreciation",(1+'S&amp;S'!$G$24),1)-SUM(O.1!BO$246,O.1!BO$257)*(1+'S&amp;S'!$G$26)+BO$247*(1+'S&amp;S'!$G$28)</f>
        <v>0</v>
      </c>
      <c r="BP299" s="66">
        <f>-SUM(O.1!BP$244,O.1!BP$255)*(1+'S&amp;S'!$G$24)+SUM(O.1!BP$245,O.1!BP$256)*IF(O.1!$C$38="Depreciation",(1+'S&amp;S'!$G$24),1)-SUM(O.1!BP$246,O.1!BP$257)*(1+'S&amp;S'!$G$26)+BP$247*(1+'S&amp;S'!$G$28)</f>
        <v>0</v>
      </c>
      <c r="BQ299" s="66">
        <f>-SUM(O.1!BQ$244,O.1!BQ$255)*(1+'S&amp;S'!$G$24)+SUM(O.1!BQ$245,O.1!BQ$256)*IF(O.1!$C$38="Depreciation",(1+'S&amp;S'!$G$24),1)-SUM(O.1!BQ$246,O.1!BQ$257)*(1+'S&amp;S'!$G$26)+BQ$247*(1+'S&amp;S'!$G$28)</f>
        <v>0</v>
      </c>
      <c r="BR299" s="66">
        <f>-SUM(O.1!BR$244,O.1!BR$255)*(1+'S&amp;S'!$G$24)+SUM(O.1!BR$245,O.1!BR$256)*IF(O.1!$C$38="Depreciation",(1+'S&amp;S'!$G$24),1)-SUM(O.1!BR$246,O.1!BR$257)*(1+'S&amp;S'!$G$26)+BR$247*(1+'S&amp;S'!$G$28)</f>
        <v>0</v>
      </c>
      <c r="BS299" s="66">
        <f>-SUM(O.1!BS$244,O.1!BS$255)*(1+'S&amp;S'!$G$24)+SUM(O.1!BS$245,O.1!BS$256)*IF(O.1!$C$38="Depreciation",(1+'S&amp;S'!$G$24),1)-SUM(O.1!BS$246,O.1!BS$257)*(1+'S&amp;S'!$G$26)+BS$247*(1+'S&amp;S'!$G$28)</f>
        <v>0</v>
      </c>
      <c r="BT299" s="66">
        <f>-SUM(O.1!BT$244,O.1!BT$255)*(1+'S&amp;S'!$G$24)+SUM(O.1!BT$245,O.1!BT$256)*IF(O.1!$C$38="Depreciation",(1+'S&amp;S'!$G$24),1)-SUM(O.1!BT$246,O.1!BT$257)*(1+'S&amp;S'!$G$26)+BT$247*(1+'S&amp;S'!$G$28)</f>
        <v>0</v>
      </c>
      <c r="BU299" s="66">
        <f>-SUM(O.1!BU$244,O.1!BU$255)*(1+'S&amp;S'!$G$24)+SUM(O.1!BU$245,O.1!BU$256)*IF(O.1!$C$38="Depreciation",(1+'S&amp;S'!$G$24),1)-SUM(O.1!BU$246,O.1!BU$257)*(1+'S&amp;S'!$G$26)+BU$247*(1+'S&amp;S'!$G$28)</f>
        <v>0</v>
      </c>
      <c r="BV299" s="66">
        <f>-SUM(O.1!BV$244,O.1!BV$255)*(1+'S&amp;S'!$G$24)+SUM(O.1!BV$245,O.1!BV$256)*IF(O.1!$C$38="Depreciation",(1+'S&amp;S'!$G$24),1)-SUM(O.1!BV$246,O.1!BV$257)*(1+'S&amp;S'!$G$26)+BV$247*(1+'S&amp;S'!$G$28)</f>
        <v>0</v>
      </c>
      <c r="BW299" s="66">
        <f>-SUM(O.1!BW$244,O.1!BW$255)*(1+'S&amp;S'!$G$24)+SUM(O.1!BW$245,O.1!BW$256)*IF(O.1!$C$38="Depreciation",(1+'S&amp;S'!$G$24),1)-SUM(O.1!BW$246,O.1!BW$257)*(1+'S&amp;S'!$G$26)+BW$247*(1+'S&amp;S'!$G$28)</f>
        <v>0</v>
      </c>
      <c r="BX299" s="66">
        <f>-SUM(O.1!BX$244,O.1!BX$255)*(1+'S&amp;S'!$G$24)+SUM(O.1!BX$245,O.1!BX$256)*IF(O.1!$C$38="Depreciation",(1+'S&amp;S'!$G$24),1)-SUM(O.1!BX$246,O.1!BX$257)*(1+'S&amp;S'!$G$26)+BX$247*(1+'S&amp;S'!$G$28)</f>
        <v>0</v>
      </c>
      <c r="BY299" s="66">
        <f>-SUM(O.1!BY$244,O.1!BY$255)*(1+'S&amp;S'!$G$24)+SUM(O.1!BY$245,O.1!BY$256)*IF(O.1!$C$38="Depreciation",(1+'S&amp;S'!$G$24),1)-SUM(O.1!BY$246,O.1!BY$257)*(1+'S&amp;S'!$G$26)+BY$247*(1+'S&amp;S'!$G$28)</f>
        <v>0</v>
      </c>
      <c r="BZ299" s="66">
        <f>-SUM(O.1!BZ$244,O.1!BZ$255)*(1+'S&amp;S'!$G$24)+SUM(O.1!BZ$245,O.1!BZ$256)*IF(O.1!$C$38="Depreciation",(1+'S&amp;S'!$G$24),1)-SUM(O.1!BZ$246,O.1!BZ$257)*(1+'S&amp;S'!$G$26)+BZ$247*(1+'S&amp;S'!$G$28)</f>
        <v>0</v>
      </c>
      <c r="CA299" s="66">
        <f>-SUM(O.1!CA$244,O.1!CA$255)*(1+'S&amp;S'!$G$24)+SUM(O.1!CA$245,O.1!CA$256)*IF(O.1!$C$38="Depreciation",(1+'S&amp;S'!$G$24),1)-SUM(O.1!CA$246,O.1!CA$257)*(1+'S&amp;S'!$G$26)+CA$247*(1+'S&amp;S'!$G$28)</f>
        <v>0</v>
      </c>
      <c r="CB299" s="66">
        <f>-SUM(O.1!CB$244,O.1!CB$255)*(1+'S&amp;S'!$G$24)+SUM(O.1!CB$245,O.1!CB$256)*IF(O.1!$C$38="Depreciation",(1+'S&amp;S'!$G$24),1)-SUM(O.1!CB$246,O.1!CB$257)*(1+'S&amp;S'!$G$26)+CB$247*(1+'S&amp;S'!$G$28)</f>
        <v>0</v>
      </c>
      <c r="CC299" s="66">
        <f>-SUM(O.1!CC$244,O.1!CC$255)*(1+'S&amp;S'!$G$24)+SUM(O.1!CC$245,O.1!CC$256)*IF(O.1!$C$38="Depreciation",(1+'S&amp;S'!$G$24),1)-SUM(O.1!CC$246,O.1!CC$257)*(1+'S&amp;S'!$G$26)+CC$247*(1+'S&amp;S'!$G$28)</f>
        <v>0</v>
      </c>
      <c r="CD299" s="66">
        <f>-SUM(O.1!CD$244,O.1!CD$255)*(1+'S&amp;S'!$G$24)+SUM(O.1!CD$245,O.1!CD$256)*IF(O.1!$C$38="Depreciation",(1+'S&amp;S'!$G$24),1)-SUM(O.1!CD$246,O.1!CD$257)*(1+'S&amp;S'!$G$26)+CD$247*(1+'S&amp;S'!$G$28)</f>
        <v>0</v>
      </c>
      <c r="CE299" s="66">
        <f>-SUM(O.1!CE$244,O.1!CE$255)*(1+'S&amp;S'!$G$24)+SUM(O.1!CE$245,O.1!CE$256)*IF(O.1!$C$38="Depreciation",(1+'S&amp;S'!$G$24),1)-SUM(O.1!CE$246,O.1!CE$257)*(1+'S&amp;S'!$G$26)+CE$247*(1+'S&amp;S'!$G$28)</f>
        <v>0</v>
      </c>
      <c r="CF299" s="66">
        <f>-SUM(O.1!CF$244,O.1!CF$255)*(1+'S&amp;S'!$G$24)+SUM(O.1!CF$245,O.1!CF$256)*IF(O.1!$C$38="Depreciation",(1+'S&amp;S'!$G$24),1)-SUM(O.1!CF$246,O.1!CF$257)*(1+'S&amp;S'!$G$26)+CF$247*(1+'S&amp;S'!$G$28)</f>
        <v>0</v>
      </c>
      <c r="CG299" s="66">
        <f>-SUM(O.1!CG$244,O.1!CG$255)*(1+'S&amp;S'!$G$24)+SUM(O.1!CG$245,O.1!CG$256)*IF(O.1!$C$38="Depreciation",(1+'S&amp;S'!$G$24),1)-SUM(O.1!CG$246,O.1!CG$257)*(1+'S&amp;S'!$G$26)+CG$247*(1+'S&amp;S'!$G$28)</f>
        <v>0</v>
      </c>
      <c r="CH299" s="66">
        <f>-SUM(O.1!CH$244,O.1!CH$255)*(1+'S&amp;S'!$G$24)+SUM(O.1!CH$245,O.1!CH$256)*IF(O.1!$C$38="Depreciation",(1+'S&amp;S'!$G$24),1)-SUM(O.1!CH$246,O.1!CH$257)*(1+'S&amp;S'!$G$26)+CH$247*(1+'S&amp;S'!$G$28)</f>
        <v>0</v>
      </c>
      <c r="CI299" s="66">
        <f>-SUM(O.1!CI$244,O.1!CI$255)*(1+'S&amp;S'!$G$24)+SUM(O.1!CI$245,O.1!CI$256)*IF(O.1!$C$38="Depreciation",(1+'S&amp;S'!$G$24),1)-SUM(O.1!CI$246,O.1!CI$257)*(1+'S&amp;S'!$G$26)+CI$247*(1+'S&amp;S'!$G$28)</f>
        <v>0</v>
      </c>
      <c r="CJ299" s="66">
        <f>-SUM(O.1!CJ$244,O.1!CJ$255)*(1+'S&amp;S'!$G$24)+SUM(O.1!CJ$245,O.1!CJ$256)*IF(O.1!$C$38="Depreciation",(1+'S&amp;S'!$G$24),1)-SUM(O.1!CJ$246,O.1!CJ$257)*(1+'S&amp;S'!$G$26)+CJ$247*(1+'S&amp;S'!$G$28)</f>
        <v>0</v>
      </c>
      <c r="CK299" s="66">
        <f>-SUM(O.1!CK$244,O.1!CK$255)*(1+'S&amp;S'!$G$24)+SUM(O.1!CK$245,O.1!CK$256)*IF(O.1!$C$38="Depreciation",(1+'S&amp;S'!$G$24),1)-SUM(O.1!CK$246,O.1!CK$257)*(1+'S&amp;S'!$G$26)+CK$247*(1+'S&amp;S'!$G$28)</f>
        <v>0</v>
      </c>
      <c r="CL299" s="66">
        <f>-SUM(O.1!CL$244,O.1!CL$255)*(1+'S&amp;S'!$G$24)+SUM(O.1!CL$245,O.1!CL$256)*IF(O.1!$C$38="Depreciation",(1+'S&amp;S'!$G$24),1)-SUM(O.1!CL$246,O.1!CL$257)*(1+'S&amp;S'!$G$26)+CL$247*(1+'S&amp;S'!$G$28)</f>
        <v>0</v>
      </c>
      <c r="CM299" s="66">
        <f>-SUM(O.1!CM$244,O.1!CM$255)*(1+'S&amp;S'!$G$24)+SUM(O.1!CM$245,O.1!CM$256)*IF(O.1!$C$38="Depreciation",(1+'S&amp;S'!$G$24),1)-SUM(O.1!CM$246,O.1!CM$257)*(1+'S&amp;S'!$G$26)+CM$247*(1+'S&amp;S'!$G$28)</f>
        <v>0</v>
      </c>
      <c r="CN299" s="66">
        <f>-SUM(O.1!CN$244,O.1!CN$255)*(1+'S&amp;S'!$G$24)+SUM(O.1!CN$245,O.1!CN$256)*IF(O.1!$C$38="Depreciation",(1+'S&amp;S'!$G$24),1)-SUM(O.1!CN$246,O.1!CN$257)*(1+'S&amp;S'!$G$26)+CN$247*(1+'S&amp;S'!$G$28)</f>
        <v>0</v>
      </c>
      <c r="CO299" s="66">
        <f>-SUM(O.1!CO$244,O.1!CO$255)*(1+'S&amp;S'!$G$24)+SUM(O.1!CO$245,O.1!CO$256)*IF(O.1!$C$38="Depreciation",(1+'S&amp;S'!$G$24),1)-SUM(O.1!CO$246,O.1!CO$257)*(1+'S&amp;S'!$G$26)+CO$247*(1+'S&amp;S'!$G$28)</f>
        <v>0</v>
      </c>
      <c r="CP299" s="66">
        <f>-SUM(O.1!CP$244,O.1!CP$255)*(1+'S&amp;S'!$G$24)+SUM(O.1!CP$245,O.1!CP$256)*IF(O.1!$C$38="Depreciation",(1+'S&amp;S'!$G$24),1)-SUM(O.1!CP$246,O.1!CP$257)*(1+'S&amp;S'!$G$26)+CP$247*(1+'S&amp;S'!$G$28)</f>
        <v>0</v>
      </c>
      <c r="CQ299" s="66">
        <f>-SUM(O.1!CQ$244,O.1!CQ$255)*(1+'S&amp;S'!$G$24)+SUM(O.1!CQ$245,O.1!CQ$256)*IF(O.1!$C$38="Depreciation",(1+'S&amp;S'!$G$24),1)-SUM(O.1!CQ$246,O.1!CQ$257)*(1+'S&amp;S'!$G$26)+CQ$247*(1+'S&amp;S'!$G$28)</f>
        <v>0</v>
      </c>
      <c r="CR299" s="66">
        <f>-SUM(O.1!CR$244,O.1!CR$255)*(1+'S&amp;S'!$G$24)+SUM(O.1!CR$245,O.1!CR$256)*IF(O.1!$C$38="Depreciation",(1+'S&amp;S'!$G$24),1)-SUM(O.1!CR$246,O.1!CR$257)*(1+'S&amp;S'!$G$26)+CR$247*(1+'S&amp;S'!$G$28)</f>
        <v>0</v>
      </c>
      <c r="CS299" s="66">
        <f>-SUM(O.1!CS$244,O.1!CS$255)*(1+'S&amp;S'!$G$24)+SUM(O.1!CS$245,O.1!CS$256)*IF(O.1!$C$38="Depreciation",(1+'S&amp;S'!$G$24),1)-SUM(O.1!CS$246,O.1!CS$257)*(1+'S&amp;S'!$G$26)+CS$247*(1+'S&amp;S'!$G$28)</f>
        <v>0</v>
      </c>
    </row>
    <row r="300" spans="3:97" hidden="1" x14ac:dyDescent="0.35">
      <c r="C300" s="120"/>
      <c r="E300" s="524"/>
      <c r="F300" s="524"/>
      <c r="G300" s="131"/>
      <c r="H300" s="131"/>
      <c r="I300" s="131"/>
      <c r="J300" s="131"/>
      <c r="K300" s="131"/>
      <c r="L300" s="131"/>
      <c r="M300" s="131"/>
      <c r="N300" s="131"/>
      <c r="O300" s="131"/>
      <c r="P300" s="131"/>
      <c r="Q300" s="131"/>
      <c r="R300" s="131"/>
      <c r="S300" s="131"/>
      <c r="T300" s="131"/>
      <c r="U300" s="131"/>
      <c r="V300" s="131"/>
      <c r="W300" s="131"/>
      <c r="X300" s="131"/>
      <c r="Y300" s="131"/>
      <c r="Z300" s="131"/>
      <c r="AA300" s="131"/>
      <c r="AB300" s="131"/>
      <c r="AC300" s="131"/>
      <c r="AD300" s="131"/>
      <c r="AE300" s="131"/>
      <c r="AF300" s="131"/>
      <c r="AG300" s="131"/>
      <c r="AH300" s="131"/>
      <c r="AI300" s="131"/>
      <c r="AJ300" s="131"/>
      <c r="AK300" s="131"/>
      <c r="AL300" s="131"/>
      <c r="AM300" s="131"/>
      <c r="AN300" s="131"/>
      <c r="AO300" s="131"/>
      <c r="AP300" s="131"/>
      <c r="AQ300" s="131"/>
      <c r="AR300" s="131"/>
      <c r="AS300" s="131"/>
      <c r="AT300" s="131"/>
      <c r="AU300" s="131"/>
      <c r="AV300" s="131"/>
      <c r="AW300" s="131"/>
      <c r="AX300" s="131"/>
      <c r="AY300" s="131"/>
      <c r="AZ300" s="131"/>
      <c r="BA300" s="131"/>
      <c r="BB300" s="131"/>
      <c r="BC300" s="131"/>
      <c r="BD300" s="131"/>
      <c r="BE300" s="131"/>
      <c r="BF300" s="131"/>
      <c r="BG300" s="131"/>
      <c r="BH300" s="131"/>
      <c r="BI300" s="131"/>
      <c r="BJ300" s="131"/>
      <c r="BK300" s="131"/>
      <c r="BL300" s="131"/>
      <c r="BM300" s="131"/>
      <c r="BN300" s="131"/>
      <c r="BO300" s="131"/>
      <c r="BP300" s="131"/>
      <c r="BQ300" s="131"/>
      <c r="BR300" s="131"/>
      <c r="BS300" s="131"/>
      <c r="BT300" s="131"/>
      <c r="BU300" s="131"/>
      <c r="BV300" s="131"/>
      <c r="BW300" s="131"/>
      <c r="BX300" s="131"/>
      <c r="BY300" s="131"/>
      <c r="BZ300" s="131"/>
      <c r="CA300" s="131"/>
      <c r="CB300" s="131"/>
      <c r="CC300" s="131"/>
      <c r="CD300" s="131"/>
      <c r="CE300" s="131"/>
      <c r="CF300" s="131"/>
      <c r="CG300" s="131"/>
      <c r="CH300" s="131"/>
      <c r="CI300" s="131"/>
      <c r="CJ300" s="131"/>
      <c r="CK300" s="131"/>
      <c r="CL300" s="131"/>
      <c r="CM300" s="131"/>
      <c r="CN300" s="131"/>
      <c r="CO300" s="131"/>
      <c r="CP300" s="131"/>
      <c r="CQ300" s="131"/>
      <c r="CR300" s="131"/>
      <c r="CS300" s="131"/>
    </row>
    <row r="301" spans="3:97" ht="26.5" hidden="1" x14ac:dyDescent="0.35">
      <c r="C301" s="118" t="s">
        <v>180</v>
      </c>
      <c r="E301" s="524"/>
      <c r="F301" s="524"/>
      <c r="G301" s="131"/>
      <c r="H301" s="131"/>
      <c r="I301" s="131"/>
      <c r="J301" s="131"/>
      <c r="K301" s="131"/>
      <c r="L301" s="131"/>
      <c r="M301" s="131"/>
      <c r="N301" s="131"/>
      <c r="O301" s="131"/>
      <c r="P301" s="131"/>
      <c r="Q301" s="131"/>
      <c r="R301" s="131"/>
      <c r="S301" s="131"/>
      <c r="T301" s="131"/>
      <c r="U301" s="131"/>
      <c r="V301" s="131"/>
      <c r="W301" s="131"/>
      <c r="X301" s="131"/>
      <c r="Y301" s="131"/>
      <c r="Z301" s="131"/>
      <c r="AA301" s="131"/>
      <c r="AB301" s="131"/>
      <c r="AC301" s="131"/>
      <c r="AD301" s="131"/>
      <c r="AE301" s="131"/>
      <c r="AF301" s="131"/>
      <c r="AG301" s="131"/>
      <c r="AH301" s="131"/>
      <c r="AI301" s="131"/>
      <c r="AJ301" s="131"/>
      <c r="AK301" s="131"/>
      <c r="AL301" s="131"/>
      <c r="AM301" s="131"/>
      <c r="AN301" s="131"/>
      <c r="AO301" s="131"/>
      <c r="AP301" s="131"/>
      <c r="AQ301" s="131"/>
      <c r="AR301" s="131"/>
      <c r="AS301" s="131"/>
      <c r="AT301" s="131"/>
      <c r="AU301" s="131"/>
      <c r="AV301" s="131"/>
      <c r="AW301" s="131"/>
      <c r="AX301" s="131"/>
      <c r="AY301" s="131"/>
      <c r="AZ301" s="131"/>
      <c r="BA301" s="131"/>
      <c r="BB301" s="131"/>
      <c r="BC301" s="131"/>
      <c r="BD301" s="131"/>
      <c r="BE301" s="131"/>
      <c r="BF301" s="131"/>
      <c r="BG301" s="131"/>
      <c r="BH301" s="131"/>
      <c r="BI301" s="131"/>
      <c r="BJ301" s="131"/>
      <c r="BK301" s="131"/>
      <c r="BL301" s="131"/>
      <c r="BM301" s="131"/>
      <c r="BN301" s="131"/>
      <c r="BO301" s="131"/>
      <c r="BP301" s="131"/>
      <c r="BQ301" s="131"/>
      <c r="BR301" s="131"/>
      <c r="BS301" s="131"/>
      <c r="BT301" s="131"/>
      <c r="BU301" s="131"/>
      <c r="BV301" s="131"/>
      <c r="BW301" s="131"/>
      <c r="BX301" s="131"/>
      <c r="BY301" s="131"/>
      <c r="BZ301" s="131"/>
      <c r="CA301" s="131"/>
      <c r="CB301" s="131"/>
      <c r="CC301" s="131"/>
      <c r="CD301" s="131"/>
      <c r="CE301" s="131"/>
      <c r="CF301" s="131"/>
      <c r="CG301" s="131"/>
      <c r="CH301" s="131"/>
      <c r="CI301" s="131"/>
      <c r="CJ301" s="131"/>
      <c r="CK301" s="131"/>
      <c r="CL301" s="131"/>
      <c r="CM301" s="131"/>
      <c r="CN301" s="131"/>
      <c r="CO301" s="131"/>
      <c r="CP301" s="131"/>
      <c r="CQ301" s="131"/>
      <c r="CR301" s="131"/>
      <c r="CS301" s="131"/>
    </row>
    <row r="302" spans="3:97" hidden="1" x14ac:dyDescent="0.35">
      <c r="C302" s="94" t="s">
        <v>160</v>
      </c>
      <c r="E302" s="505">
        <f>G302+NPV(G.Asm!$F$76,H302:INDEX(H302:CS302,RP))</f>
        <v>0</v>
      </c>
      <c r="F302" s="505">
        <f>SUMIF($G$4:$CS$4,"&lt;="&amp;RP,G302:CS302)</f>
        <v>0</v>
      </c>
      <c r="G302" s="66">
        <f>-SUM(O.1!G$244,O.1!G$255)*(1+'S&amp;S'!$E$61)+SUM(O.1!G$245,O.1!G$256)*IF(O.1!$C$38="Depreciation",(1+'S&amp;S'!$E$61),1)-SUM(O.1!G$246,O.1!G$257)*(1+'S&amp;S'!$E$63)+G$247*(1+'S&amp;S'!$E$65)</f>
        <v>0</v>
      </c>
      <c r="H302" s="66">
        <f>-SUM(O.1!H$244,O.1!H$255)*(1+'S&amp;S'!$E$61)+SUM(O.1!H$245,O.1!H$256)*IF(O.1!$C$38="Depreciation",(1+'S&amp;S'!$E$61),1)-SUM(O.1!H$246,O.1!H$257)*(1+'S&amp;S'!$E$63)+H$247*(1+'S&amp;S'!$E$65)</f>
        <v>0</v>
      </c>
      <c r="I302" s="66">
        <f>-SUM(O.1!I$244,O.1!I$255)*(1+'S&amp;S'!$E$61)+SUM(O.1!I$245,O.1!I$256)*IF(O.1!$C$38="Depreciation",(1+'S&amp;S'!$E$61),1)-SUM(O.1!I$246,O.1!I$257)*(1+'S&amp;S'!$E$63)+I$247*(1+'S&amp;S'!$E$65)</f>
        <v>0</v>
      </c>
      <c r="J302" s="66">
        <f>-SUM(O.1!J$244,O.1!J$255)*(1+'S&amp;S'!$E$61)+SUM(O.1!J$245,O.1!J$256)*IF(O.1!$C$38="Depreciation",(1+'S&amp;S'!$E$61),1)-SUM(O.1!J$246,O.1!J$257)*(1+'S&amp;S'!$E$63)+J$247*(1+'S&amp;S'!$E$65)</f>
        <v>0</v>
      </c>
      <c r="K302" s="66">
        <f>-SUM(O.1!K$244,O.1!K$255)*(1+'S&amp;S'!$E$61)+SUM(O.1!K$245,O.1!K$256)*IF(O.1!$C$38="Depreciation",(1+'S&amp;S'!$E$61),1)-SUM(O.1!K$246,O.1!K$257)*(1+'S&amp;S'!$E$63)+K$247*(1+'S&amp;S'!$E$65)</f>
        <v>0</v>
      </c>
      <c r="L302" s="66">
        <f>-SUM(O.1!L$244,O.1!L$255)*(1+'S&amp;S'!$E$61)+SUM(O.1!L$245,O.1!L$256)*IF(O.1!$C$38="Depreciation",(1+'S&amp;S'!$E$61),1)-SUM(O.1!L$246,O.1!L$257)*(1+'S&amp;S'!$E$63)+L$247*(1+'S&amp;S'!$E$65)</f>
        <v>0</v>
      </c>
      <c r="M302" s="66">
        <f>-SUM(O.1!M$244,O.1!M$255)*(1+'S&amp;S'!$E$61)+SUM(O.1!M$245,O.1!M$256)*IF(O.1!$C$38="Depreciation",(1+'S&amp;S'!$E$61),1)-SUM(O.1!M$246,O.1!M$257)*(1+'S&amp;S'!$E$63)+M$247*(1+'S&amp;S'!$E$65)</f>
        <v>0</v>
      </c>
      <c r="N302" s="66">
        <f>-SUM(O.1!N$244,O.1!N$255)*(1+'S&amp;S'!$E$61)+SUM(O.1!N$245,O.1!N$256)*IF(O.1!$C$38="Depreciation",(1+'S&amp;S'!$E$61),1)-SUM(O.1!N$246,O.1!N$257)*(1+'S&amp;S'!$E$63)+N$247*(1+'S&amp;S'!$E$65)</f>
        <v>0</v>
      </c>
      <c r="O302" s="66">
        <f>-SUM(O.1!O$244,O.1!O$255)*(1+'S&amp;S'!$E$61)+SUM(O.1!O$245,O.1!O$256)*IF(O.1!$C$38="Depreciation",(1+'S&amp;S'!$E$61),1)-SUM(O.1!O$246,O.1!O$257)*(1+'S&amp;S'!$E$63)+O$247*(1+'S&amp;S'!$E$65)</f>
        <v>0</v>
      </c>
      <c r="P302" s="66">
        <f>-SUM(O.1!P$244,O.1!P$255)*(1+'S&amp;S'!$E$61)+SUM(O.1!P$245,O.1!P$256)*IF(O.1!$C$38="Depreciation",(1+'S&amp;S'!$E$61),1)-SUM(O.1!P$246,O.1!P$257)*(1+'S&amp;S'!$E$63)+P$247*(1+'S&amp;S'!$E$65)</f>
        <v>0</v>
      </c>
      <c r="Q302" s="66">
        <f>-SUM(O.1!Q$244,O.1!Q$255)*(1+'S&amp;S'!$E$61)+SUM(O.1!Q$245,O.1!Q$256)*IF(O.1!$C$38="Depreciation",(1+'S&amp;S'!$E$61),1)-SUM(O.1!Q$246,O.1!Q$257)*(1+'S&amp;S'!$E$63)+Q$247*(1+'S&amp;S'!$E$65)</f>
        <v>0</v>
      </c>
      <c r="R302" s="66">
        <f>-SUM(O.1!R$244,O.1!R$255)*(1+'S&amp;S'!$E$61)+SUM(O.1!R$245,O.1!R$256)*IF(O.1!$C$38="Depreciation",(1+'S&amp;S'!$E$61),1)-SUM(O.1!R$246,O.1!R$257)*(1+'S&amp;S'!$E$63)+R$247*(1+'S&amp;S'!$E$65)</f>
        <v>0</v>
      </c>
      <c r="S302" s="66">
        <f>-SUM(O.1!S$244,O.1!S$255)*(1+'S&amp;S'!$E$61)+SUM(O.1!S$245,O.1!S$256)*IF(O.1!$C$38="Depreciation",(1+'S&amp;S'!$E$61),1)-SUM(O.1!S$246,O.1!S$257)*(1+'S&amp;S'!$E$63)+S$247*(1+'S&amp;S'!$E$65)</f>
        <v>0</v>
      </c>
      <c r="T302" s="66">
        <f>-SUM(O.1!T$244,O.1!T$255)*(1+'S&amp;S'!$E$61)+SUM(O.1!T$245,O.1!T$256)*IF(O.1!$C$38="Depreciation",(1+'S&amp;S'!$E$61),1)-SUM(O.1!T$246,O.1!T$257)*(1+'S&amp;S'!$E$63)+T$247*(1+'S&amp;S'!$E$65)</f>
        <v>0</v>
      </c>
      <c r="U302" s="66">
        <f>-SUM(O.1!U$244,O.1!U$255)*(1+'S&amp;S'!$E$61)+SUM(O.1!U$245,O.1!U$256)*IF(O.1!$C$38="Depreciation",(1+'S&amp;S'!$E$61),1)-SUM(O.1!U$246,O.1!U$257)*(1+'S&amp;S'!$E$63)+U$247*(1+'S&amp;S'!$E$65)</f>
        <v>0</v>
      </c>
      <c r="V302" s="66">
        <f>-SUM(O.1!V$244,O.1!V$255)*(1+'S&amp;S'!$E$61)+SUM(O.1!V$245,O.1!V$256)*IF(O.1!$C$38="Depreciation",(1+'S&amp;S'!$E$61),1)-SUM(O.1!V$246,O.1!V$257)*(1+'S&amp;S'!$E$63)+V$247*(1+'S&amp;S'!$E$65)</f>
        <v>0</v>
      </c>
      <c r="W302" s="66">
        <f>-SUM(O.1!W$244,O.1!W$255)*(1+'S&amp;S'!$E$61)+SUM(O.1!W$245,O.1!W$256)*IF(O.1!$C$38="Depreciation",(1+'S&amp;S'!$E$61),1)-SUM(O.1!W$246,O.1!W$257)*(1+'S&amp;S'!$E$63)+W$247*(1+'S&amp;S'!$E$65)</f>
        <v>0</v>
      </c>
      <c r="X302" s="66">
        <f>-SUM(O.1!X$244,O.1!X$255)*(1+'S&amp;S'!$E$61)+SUM(O.1!X$245,O.1!X$256)*IF(O.1!$C$38="Depreciation",(1+'S&amp;S'!$E$61),1)-SUM(O.1!X$246,O.1!X$257)*(1+'S&amp;S'!$E$63)+X$247*(1+'S&amp;S'!$E$65)</f>
        <v>0</v>
      </c>
      <c r="Y302" s="66">
        <f>-SUM(O.1!Y$244,O.1!Y$255)*(1+'S&amp;S'!$E$61)+SUM(O.1!Y$245,O.1!Y$256)*IF(O.1!$C$38="Depreciation",(1+'S&amp;S'!$E$61),1)-SUM(O.1!Y$246,O.1!Y$257)*(1+'S&amp;S'!$E$63)+Y$247*(1+'S&amp;S'!$E$65)</f>
        <v>0</v>
      </c>
      <c r="Z302" s="66">
        <f>-SUM(O.1!Z$244,O.1!Z$255)*(1+'S&amp;S'!$E$61)+SUM(O.1!Z$245,O.1!Z$256)*IF(O.1!$C$38="Depreciation",(1+'S&amp;S'!$E$61),1)-SUM(O.1!Z$246,O.1!Z$257)*(1+'S&amp;S'!$E$63)+Z$247*(1+'S&amp;S'!$E$65)</f>
        <v>0</v>
      </c>
      <c r="AA302" s="66">
        <f>-SUM(O.1!AA$244,O.1!AA$255)*(1+'S&amp;S'!$E$61)+SUM(O.1!AA$245,O.1!AA$256)*IF(O.1!$C$38="Depreciation",(1+'S&amp;S'!$E$61),1)-SUM(O.1!AA$246,O.1!AA$257)*(1+'S&amp;S'!$E$63)+AA$247*(1+'S&amp;S'!$E$65)</f>
        <v>0</v>
      </c>
      <c r="AB302" s="66">
        <f>-SUM(O.1!AB$244,O.1!AB$255)*(1+'S&amp;S'!$E$61)+SUM(O.1!AB$245,O.1!AB$256)*IF(O.1!$C$38="Depreciation",(1+'S&amp;S'!$E$61),1)-SUM(O.1!AB$246,O.1!AB$257)*(1+'S&amp;S'!$E$63)+AB$247*(1+'S&amp;S'!$E$65)</f>
        <v>0</v>
      </c>
      <c r="AC302" s="66">
        <f>-SUM(O.1!AC$244,O.1!AC$255)*(1+'S&amp;S'!$E$61)+SUM(O.1!AC$245,O.1!AC$256)*IF(O.1!$C$38="Depreciation",(1+'S&amp;S'!$E$61),1)-SUM(O.1!AC$246,O.1!AC$257)*(1+'S&amp;S'!$E$63)+AC$247*(1+'S&amp;S'!$E$65)</f>
        <v>0</v>
      </c>
      <c r="AD302" s="66">
        <f>-SUM(O.1!AD$244,O.1!AD$255)*(1+'S&amp;S'!$E$61)+SUM(O.1!AD$245,O.1!AD$256)*IF(O.1!$C$38="Depreciation",(1+'S&amp;S'!$E$61),1)-SUM(O.1!AD$246,O.1!AD$257)*(1+'S&amp;S'!$E$63)+AD$247*(1+'S&amp;S'!$E$65)</f>
        <v>0</v>
      </c>
      <c r="AE302" s="66">
        <f>-SUM(O.1!AE$244,O.1!AE$255)*(1+'S&amp;S'!$E$61)+SUM(O.1!AE$245,O.1!AE$256)*IF(O.1!$C$38="Depreciation",(1+'S&amp;S'!$E$61),1)-SUM(O.1!AE$246,O.1!AE$257)*(1+'S&amp;S'!$E$63)+AE$247*(1+'S&amp;S'!$E$65)</f>
        <v>0</v>
      </c>
      <c r="AF302" s="66">
        <f>-SUM(O.1!AF$244,O.1!AF$255)*(1+'S&amp;S'!$E$61)+SUM(O.1!AF$245,O.1!AF$256)*IF(O.1!$C$38="Depreciation",(1+'S&amp;S'!$E$61),1)-SUM(O.1!AF$246,O.1!AF$257)*(1+'S&amp;S'!$E$63)+AF$247*(1+'S&amp;S'!$E$65)</f>
        <v>0</v>
      </c>
      <c r="AG302" s="66">
        <f>-SUM(O.1!AG$244,O.1!AG$255)*(1+'S&amp;S'!$E$61)+SUM(O.1!AG$245,O.1!AG$256)*IF(O.1!$C$38="Depreciation",(1+'S&amp;S'!$E$61),1)-SUM(O.1!AG$246,O.1!AG$257)*(1+'S&amp;S'!$E$63)+AG$247*(1+'S&amp;S'!$E$65)</f>
        <v>0</v>
      </c>
      <c r="AH302" s="66">
        <f>-SUM(O.1!AH$244,O.1!AH$255)*(1+'S&amp;S'!$E$61)+SUM(O.1!AH$245,O.1!AH$256)*IF(O.1!$C$38="Depreciation",(1+'S&amp;S'!$E$61),1)-SUM(O.1!AH$246,O.1!AH$257)*(1+'S&amp;S'!$E$63)+AH$247*(1+'S&amp;S'!$E$65)</f>
        <v>0</v>
      </c>
      <c r="AI302" s="66">
        <f>-SUM(O.1!AI$244,O.1!AI$255)*(1+'S&amp;S'!$E$61)+SUM(O.1!AI$245,O.1!AI$256)*IF(O.1!$C$38="Depreciation",(1+'S&amp;S'!$E$61),1)-SUM(O.1!AI$246,O.1!AI$257)*(1+'S&amp;S'!$E$63)+AI$247*(1+'S&amp;S'!$E$65)</f>
        <v>0</v>
      </c>
      <c r="AJ302" s="66">
        <f>-SUM(O.1!AJ$244,O.1!AJ$255)*(1+'S&amp;S'!$E$61)+SUM(O.1!AJ$245,O.1!AJ$256)*IF(O.1!$C$38="Depreciation",(1+'S&amp;S'!$E$61),1)-SUM(O.1!AJ$246,O.1!AJ$257)*(1+'S&amp;S'!$E$63)+AJ$247*(1+'S&amp;S'!$E$65)</f>
        <v>0</v>
      </c>
      <c r="AK302" s="66">
        <f>-SUM(O.1!AK$244,O.1!AK$255)*(1+'S&amp;S'!$E$61)+SUM(O.1!AK$245,O.1!AK$256)*IF(O.1!$C$38="Depreciation",(1+'S&amp;S'!$E$61),1)-SUM(O.1!AK$246,O.1!AK$257)*(1+'S&amp;S'!$E$63)+AK$247*(1+'S&amp;S'!$E$65)</f>
        <v>0</v>
      </c>
      <c r="AL302" s="66">
        <f>-SUM(O.1!AL$244,O.1!AL$255)*(1+'S&amp;S'!$E$61)+SUM(O.1!AL$245,O.1!AL$256)*IF(O.1!$C$38="Depreciation",(1+'S&amp;S'!$E$61),1)-SUM(O.1!AL$246,O.1!AL$257)*(1+'S&amp;S'!$E$63)+AL$247*(1+'S&amp;S'!$E$65)</f>
        <v>0</v>
      </c>
      <c r="AM302" s="66">
        <f>-SUM(O.1!AM$244,O.1!AM$255)*(1+'S&amp;S'!$E$61)+SUM(O.1!AM$245,O.1!AM$256)*IF(O.1!$C$38="Depreciation",(1+'S&amp;S'!$E$61),1)-SUM(O.1!AM$246,O.1!AM$257)*(1+'S&amp;S'!$E$63)+AM$247*(1+'S&amp;S'!$E$65)</f>
        <v>0</v>
      </c>
      <c r="AN302" s="66">
        <f>-SUM(O.1!AN$244,O.1!AN$255)*(1+'S&amp;S'!$E$61)+SUM(O.1!AN$245,O.1!AN$256)*IF(O.1!$C$38="Depreciation",(1+'S&amp;S'!$E$61),1)-SUM(O.1!AN$246,O.1!AN$257)*(1+'S&amp;S'!$E$63)+AN$247*(1+'S&amp;S'!$E$65)</f>
        <v>0</v>
      </c>
      <c r="AO302" s="66">
        <f>-SUM(O.1!AO$244,O.1!AO$255)*(1+'S&amp;S'!$E$61)+SUM(O.1!AO$245,O.1!AO$256)*IF(O.1!$C$38="Depreciation",(1+'S&amp;S'!$E$61),1)-SUM(O.1!AO$246,O.1!AO$257)*(1+'S&amp;S'!$E$63)+AO$247*(1+'S&amp;S'!$E$65)</f>
        <v>0</v>
      </c>
      <c r="AP302" s="66">
        <f>-SUM(O.1!AP$244,O.1!AP$255)*(1+'S&amp;S'!$E$61)+SUM(O.1!AP$245,O.1!AP$256)*IF(O.1!$C$38="Depreciation",(1+'S&amp;S'!$E$61),1)-SUM(O.1!AP$246,O.1!AP$257)*(1+'S&amp;S'!$E$63)+AP$247*(1+'S&amp;S'!$E$65)</f>
        <v>0</v>
      </c>
      <c r="AQ302" s="66">
        <f>-SUM(O.1!AQ$244,O.1!AQ$255)*(1+'S&amp;S'!$E$61)+SUM(O.1!AQ$245,O.1!AQ$256)*IF(O.1!$C$38="Depreciation",(1+'S&amp;S'!$E$61),1)-SUM(O.1!AQ$246,O.1!AQ$257)*(1+'S&amp;S'!$E$63)+AQ$247*(1+'S&amp;S'!$E$65)</f>
        <v>0</v>
      </c>
      <c r="AR302" s="66">
        <f>-SUM(O.1!AR$244,O.1!AR$255)*(1+'S&amp;S'!$E$61)+SUM(O.1!AR$245,O.1!AR$256)*IF(O.1!$C$38="Depreciation",(1+'S&amp;S'!$E$61),1)-SUM(O.1!AR$246,O.1!AR$257)*(1+'S&amp;S'!$E$63)+AR$247*(1+'S&amp;S'!$E$65)</f>
        <v>0</v>
      </c>
      <c r="AS302" s="66">
        <f>-SUM(O.1!AS$244,O.1!AS$255)*(1+'S&amp;S'!$E$61)+SUM(O.1!AS$245,O.1!AS$256)*IF(O.1!$C$38="Depreciation",(1+'S&amp;S'!$E$61),1)-SUM(O.1!AS$246,O.1!AS$257)*(1+'S&amp;S'!$E$63)+AS$247*(1+'S&amp;S'!$E$65)</f>
        <v>0</v>
      </c>
      <c r="AT302" s="66">
        <f>-SUM(O.1!AT$244,O.1!AT$255)*(1+'S&amp;S'!$E$61)+SUM(O.1!AT$245,O.1!AT$256)*IF(O.1!$C$38="Depreciation",(1+'S&amp;S'!$E$61),1)-SUM(O.1!AT$246,O.1!AT$257)*(1+'S&amp;S'!$E$63)+AT$247*(1+'S&amp;S'!$E$65)</f>
        <v>0</v>
      </c>
      <c r="AU302" s="66">
        <f>-SUM(O.1!AU$244,O.1!AU$255)*(1+'S&amp;S'!$E$61)+SUM(O.1!AU$245,O.1!AU$256)*IF(O.1!$C$38="Depreciation",(1+'S&amp;S'!$E$61),1)-SUM(O.1!AU$246,O.1!AU$257)*(1+'S&amp;S'!$E$63)+AU$247*(1+'S&amp;S'!$E$65)</f>
        <v>0</v>
      </c>
      <c r="AV302" s="66">
        <f>-SUM(O.1!AV$244,O.1!AV$255)*(1+'S&amp;S'!$E$61)+SUM(O.1!AV$245,O.1!AV$256)*IF(O.1!$C$38="Depreciation",(1+'S&amp;S'!$E$61),1)-SUM(O.1!AV$246,O.1!AV$257)*(1+'S&amp;S'!$E$63)+AV$247*(1+'S&amp;S'!$E$65)</f>
        <v>0</v>
      </c>
      <c r="AW302" s="66">
        <f>-SUM(O.1!AW$244,O.1!AW$255)*(1+'S&amp;S'!$E$61)+SUM(O.1!AW$245,O.1!AW$256)*IF(O.1!$C$38="Depreciation",(1+'S&amp;S'!$E$61),1)-SUM(O.1!AW$246,O.1!AW$257)*(1+'S&amp;S'!$E$63)+AW$247*(1+'S&amp;S'!$E$65)</f>
        <v>0</v>
      </c>
      <c r="AX302" s="66">
        <f>-SUM(O.1!AX$244,O.1!AX$255)*(1+'S&amp;S'!$E$61)+SUM(O.1!AX$245,O.1!AX$256)*IF(O.1!$C$38="Depreciation",(1+'S&amp;S'!$E$61),1)-SUM(O.1!AX$246,O.1!AX$257)*(1+'S&amp;S'!$E$63)+AX$247*(1+'S&amp;S'!$E$65)</f>
        <v>0</v>
      </c>
      <c r="AY302" s="66">
        <f>-SUM(O.1!AY$244,O.1!AY$255)*(1+'S&amp;S'!$E$61)+SUM(O.1!AY$245,O.1!AY$256)*IF(O.1!$C$38="Depreciation",(1+'S&amp;S'!$E$61),1)-SUM(O.1!AY$246,O.1!AY$257)*(1+'S&amp;S'!$E$63)+AY$247*(1+'S&amp;S'!$E$65)</f>
        <v>0</v>
      </c>
      <c r="AZ302" s="66">
        <f>-SUM(O.1!AZ$244,O.1!AZ$255)*(1+'S&amp;S'!$E$61)+SUM(O.1!AZ$245,O.1!AZ$256)*IF(O.1!$C$38="Depreciation",(1+'S&amp;S'!$E$61),1)-SUM(O.1!AZ$246,O.1!AZ$257)*(1+'S&amp;S'!$E$63)+AZ$247*(1+'S&amp;S'!$E$65)</f>
        <v>0</v>
      </c>
      <c r="BA302" s="66">
        <f>-SUM(O.1!BA$244,O.1!BA$255)*(1+'S&amp;S'!$E$61)+SUM(O.1!BA$245,O.1!BA$256)*IF(O.1!$C$38="Depreciation",(1+'S&amp;S'!$E$61),1)-SUM(O.1!BA$246,O.1!BA$257)*(1+'S&amp;S'!$E$63)+BA$247*(1+'S&amp;S'!$E$65)</f>
        <v>0</v>
      </c>
      <c r="BB302" s="66">
        <f>-SUM(O.1!BB$244,O.1!BB$255)*(1+'S&amp;S'!$E$61)+SUM(O.1!BB$245,O.1!BB$256)*IF(O.1!$C$38="Depreciation",(1+'S&amp;S'!$E$61),1)-SUM(O.1!BB$246,O.1!BB$257)*(1+'S&amp;S'!$E$63)+BB$247*(1+'S&amp;S'!$E$65)</f>
        <v>0</v>
      </c>
      <c r="BC302" s="66">
        <f>-SUM(O.1!BC$244,O.1!BC$255)*(1+'S&amp;S'!$E$61)+SUM(O.1!BC$245,O.1!BC$256)*IF(O.1!$C$38="Depreciation",(1+'S&amp;S'!$E$61),1)-SUM(O.1!BC$246,O.1!BC$257)*(1+'S&amp;S'!$E$63)+BC$247*(1+'S&amp;S'!$E$65)</f>
        <v>0</v>
      </c>
      <c r="BD302" s="66">
        <f>-SUM(O.1!BD$244,O.1!BD$255)*(1+'S&amp;S'!$E$61)+SUM(O.1!BD$245,O.1!BD$256)*IF(O.1!$C$38="Depreciation",(1+'S&amp;S'!$E$61),1)-SUM(O.1!BD$246,O.1!BD$257)*(1+'S&amp;S'!$E$63)+BD$247*(1+'S&amp;S'!$E$65)</f>
        <v>0</v>
      </c>
      <c r="BE302" s="66">
        <f>-SUM(O.1!BE$244,O.1!BE$255)*(1+'S&amp;S'!$E$61)+SUM(O.1!BE$245,O.1!BE$256)*IF(O.1!$C$38="Depreciation",(1+'S&amp;S'!$E$61),1)-SUM(O.1!BE$246,O.1!BE$257)*(1+'S&amp;S'!$E$63)+BE$247*(1+'S&amp;S'!$E$65)</f>
        <v>0</v>
      </c>
      <c r="BF302" s="66">
        <f>-SUM(O.1!BF$244,O.1!BF$255)*(1+'S&amp;S'!$E$61)+SUM(O.1!BF$245,O.1!BF$256)*IF(O.1!$C$38="Depreciation",(1+'S&amp;S'!$E$61),1)-SUM(O.1!BF$246,O.1!BF$257)*(1+'S&amp;S'!$E$63)+BF$247*(1+'S&amp;S'!$E$65)</f>
        <v>0</v>
      </c>
      <c r="BG302" s="66">
        <f>-SUM(O.1!BG$244,O.1!BG$255)*(1+'S&amp;S'!$E$61)+SUM(O.1!BG$245,O.1!BG$256)*IF(O.1!$C$38="Depreciation",(1+'S&amp;S'!$E$61),1)-SUM(O.1!BG$246,O.1!BG$257)*(1+'S&amp;S'!$E$63)+BG$247*(1+'S&amp;S'!$E$65)</f>
        <v>0</v>
      </c>
      <c r="BH302" s="66">
        <f>-SUM(O.1!BH$244,O.1!BH$255)*(1+'S&amp;S'!$E$61)+SUM(O.1!BH$245,O.1!BH$256)*IF(O.1!$C$38="Depreciation",(1+'S&amp;S'!$E$61),1)-SUM(O.1!BH$246,O.1!BH$257)*(1+'S&amp;S'!$E$63)+BH$247*(1+'S&amp;S'!$E$65)</f>
        <v>0</v>
      </c>
      <c r="BI302" s="66">
        <f>-SUM(O.1!BI$244,O.1!BI$255)*(1+'S&amp;S'!$E$61)+SUM(O.1!BI$245,O.1!BI$256)*IF(O.1!$C$38="Depreciation",(1+'S&amp;S'!$E$61),1)-SUM(O.1!BI$246,O.1!BI$257)*(1+'S&amp;S'!$E$63)+BI$247*(1+'S&amp;S'!$E$65)</f>
        <v>0</v>
      </c>
      <c r="BJ302" s="66">
        <f>-SUM(O.1!BJ$244,O.1!BJ$255)*(1+'S&amp;S'!$E$61)+SUM(O.1!BJ$245,O.1!BJ$256)*IF(O.1!$C$38="Depreciation",(1+'S&amp;S'!$E$61),1)-SUM(O.1!BJ$246,O.1!BJ$257)*(1+'S&amp;S'!$E$63)+BJ$247*(1+'S&amp;S'!$E$65)</f>
        <v>0</v>
      </c>
      <c r="BK302" s="66">
        <f>-SUM(O.1!BK$244,O.1!BK$255)*(1+'S&amp;S'!$E$61)+SUM(O.1!BK$245,O.1!BK$256)*IF(O.1!$C$38="Depreciation",(1+'S&amp;S'!$E$61),1)-SUM(O.1!BK$246,O.1!BK$257)*(1+'S&amp;S'!$E$63)+BK$247*(1+'S&amp;S'!$E$65)</f>
        <v>0</v>
      </c>
      <c r="BL302" s="66">
        <f>-SUM(O.1!BL$244,O.1!BL$255)*(1+'S&amp;S'!$E$61)+SUM(O.1!BL$245,O.1!BL$256)*IF(O.1!$C$38="Depreciation",(1+'S&amp;S'!$E$61),1)-SUM(O.1!BL$246,O.1!BL$257)*(1+'S&amp;S'!$E$63)+BL$247*(1+'S&amp;S'!$E$65)</f>
        <v>0</v>
      </c>
      <c r="BM302" s="66">
        <f>-SUM(O.1!BM$244,O.1!BM$255)*(1+'S&amp;S'!$E$61)+SUM(O.1!BM$245,O.1!BM$256)*IF(O.1!$C$38="Depreciation",(1+'S&amp;S'!$E$61),1)-SUM(O.1!BM$246,O.1!BM$257)*(1+'S&amp;S'!$E$63)+BM$247*(1+'S&amp;S'!$E$65)</f>
        <v>0</v>
      </c>
      <c r="BN302" s="66">
        <f>-SUM(O.1!BN$244,O.1!BN$255)*(1+'S&amp;S'!$E$61)+SUM(O.1!BN$245,O.1!BN$256)*IF(O.1!$C$38="Depreciation",(1+'S&amp;S'!$E$61),1)-SUM(O.1!BN$246,O.1!BN$257)*(1+'S&amp;S'!$E$63)+BN$247*(1+'S&amp;S'!$E$65)</f>
        <v>0</v>
      </c>
      <c r="BO302" s="66">
        <f>-SUM(O.1!BO$244,O.1!BO$255)*(1+'S&amp;S'!$E$61)+SUM(O.1!BO$245,O.1!BO$256)*IF(O.1!$C$38="Depreciation",(1+'S&amp;S'!$E$61),1)-SUM(O.1!BO$246,O.1!BO$257)*(1+'S&amp;S'!$E$63)+BO$247*(1+'S&amp;S'!$E$65)</f>
        <v>0</v>
      </c>
      <c r="BP302" s="66">
        <f>-SUM(O.1!BP$244,O.1!BP$255)*(1+'S&amp;S'!$E$61)+SUM(O.1!BP$245,O.1!BP$256)*IF(O.1!$C$38="Depreciation",(1+'S&amp;S'!$E$61),1)-SUM(O.1!BP$246,O.1!BP$257)*(1+'S&amp;S'!$E$63)+BP$247*(1+'S&amp;S'!$E$65)</f>
        <v>0</v>
      </c>
      <c r="BQ302" s="66">
        <f>-SUM(O.1!BQ$244,O.1!BQ$255)*(1+'S&amp;S'!$E$61)+SUM(O.1!BQ$245,O.1!BQ$256)*IF(O.1!$C$38="Depreciation",(1+'S&amp;S'!$E$61),1)-SUM(O.1!BQ$246,O.1!BQ$257)*(1+'S&amp;S'!$E$63)+BQ$247*(1+'S&amp;S'!$E$65)</f>
        <v>0</v>
      </c>
      <c r="BR302" s="66">
        <f>-SUM(O.1!BR$244,O.1!BR$255)*(1+'S&amp;S'!$E$61)+SUM(O.1!BR$245,O.1!BR$256)*IF(O.1!$C$38="Depreciation",(1+'S&amp;S'!$E$61),1)-SUM(O.1!BR$246,O.1!BR$257)*(1+'S&amp;S'!$E$63)+BR$247*(1+'S&amp;S'!$E$65)</f>
        <v>0</v>
      </c>
      <c r="BS302" s="66">
        <f>-SUM(O.1!BS$244,O.1!BS$255)*(1+'S&amp;S'!$E$61)+SUM(O.1!BS$245,O.1!BS$256)*IF(O.1!$C$38="Depreciation",(1+'S&amp;S'!$E$61),1)-SUM(O.1!BS$246,O.1!BS$257)*(1+'S&amp;S'!$E$63)+BS$247*(1+'S&amp;S'!$E$65)</f>
        <v>0</v>
      </c>
      <c r="BT302" s="66">
        <f>-SUM(O.1!BT$244,O.1!BT$255)*(1+'S&amp;S'!$E$61)+SUM(O.1!BT$245,O.1!BT$256)*IF(O.1!$C$38="Depreciation",(1+'S&amp;S'!$E$61),1)-SUM(O.1!BT$246,O.1!BT$257)*(1+'S&amp;S'!$E$63)+BT$247*(1+'S&amp;S'!$E$65)</f>
        <v>0</v>
      </c>
      <c r="BU302" s="66">
        <f>-SUM(O.1!BU$244,O.1!BU$255)*(1+'S&amp;S'!$E$61)+SUM(O.1!BU$245,O.1!BU$256)*IF(O.1!$C$38="Depreciation",(1+'S&amp;S'!$E$61),1)-SUM(O.1!BU$246,O.1!BU$257)*(1+'S&amp;S'!$E$63)+BU$247*(1+'S&amp;S'!$E$65)</f>
        <v>0</v>
      </c>
      <c r="BV302" s="66">
        <f>-SUM(O.1!BV$244,O.1!BV$255)*(1+'S&amp;S'!$E$61)+SUM(O.1!BV$245,O.1!BV$256)*IF(O.1!$C$38="Depreciation",(1+'S&amp;S'!$E$61),1)-SUM(O.1!BV$246,O.1!BV$257)*(1+'S&amp;S'!$E$63)+BV$247*(1+'S&amp;S'!$E$65)</f>
        <v>0</v>
      </c>
      <c r="BW302" s="66">
        <f>-SUM(O.1!BW$244,O.1!BW$255)*(1+'S&amp;S'!$E$61)+SUM(O.1!BW$245,O.1!BW$256)*IF(O.1!$C$38="Depreciation",(1+'S&amp;S'!$E$61),1)-SUM(O.1!BW$246,O.1!BW$257)*(1+'S&amp;S'!$E$63)+BW$247*(1+'S&amp;S'!$E$65)</f>
        <v>0</v>
      </c>
      <c r="BX302" s="66">
        <f>-SUM(O.1!BX$244,O.1!BX$255)*(1+'S&amp;S'!$E$61)+SUM(O.1!BX$245,O.1!BX$256)*IF(O.1!$C$38="Depreciation",(1+'S&amp;S'!$E$61),1)-SUM(O.1!BX$246,O.1!BX$257)*(1+'S&amp;S'!$E$63)+BX$247*(1+'S&amp;S'!$E$65)</f>
        <v>0</v>
      </c>
      <c r="BY302" s="66">
        <f>-SUM(O.1!BY$244,O.1!BY$255)*(1+'S&amp;S'!$E$61)+SUM(O.1!BY$245,O.1!BY$256)*IF(O.1!$C$38="Depreciation",(1+'S&amp;S'!$E$61),1)-SUM(O.1!BY$246,O.1!BY$257)*(1+'S&amp;S'!$E$63)+BY$247*(1+'S&amp;S'!$E$65)</f>
        <v>0</v>
      </c>
      <c r="BZ302" s="66">
        <f>-SUM(O.1!BZ$244,O.1!BZ$255)*(1+'S&amp;S'!$E$61)+SUM(O.1!BZ$245,O.1!BZ$256)*IF(O.1!$C$38="Depreciation",(1+'S&amp;S'!$E$61),1)-SUM(O.1!BZ$246,O.1!BZ$257)*(1+'S&amp;S'!$E$63)+BZ$247*(1+'S&amp;S'!$E$65)</f>
        <v>0</v>
      </c>
      <c r="CA302" s="66">
        <f>-SUM(O.1!CA$244,O.1!CA$255)*(1+'S&amp;S'!$E$61)+SUM(O.1!CA$245,O.1!CA$256)*IF(O.1!$C$38="Depreciation",(1+'S&amp;S'!$E$61),1)-SUM(O.1!CA$246,O.1!CA$257)*(1+'S&amp;S'!$E$63)+CA$247*(1+'S&amp;S'!$E$65)</f>
        <v>0</v>
      </c>
      <c r="CB302" s="66">
        <f>-SUM(O.1!CB$244,O.1!CB$255)*(1+'S&amp;S'!$E$61)+SUM(O.1!CB$245,O.1!CB$256)*IF(O.1!$C$38="Depreciation",(1+'S&amp;S'!$E$61),1)-SUM(O.1!CB$246,O.1!CB$257)*(1+'S&amp;S'!$E$63)+CB$247*(1+'S&amp;S'!$E$65)</f>
        <v>0</v>
      </c>
      <c r="CC302" s="66">
        <f>-SUM(O.1!CC$244,O.1!CC$255)*(1+'S&amp;S'!$E$61)+SUM(O.1!CC$245,O.1!CC$256)*IF(O.1!$C$38="Depreciation",(1+'S&amp;S'!$E$61),1)-SUM(O.1!CC$246,O.1!CC$257)*(1+'S&amp;S'!$E$63)+CC$247*(1+'S&amp;S'!$E$65)</f>
        <v>0</v>
      </c>
      <c r="CD302" s="66">
        <f>-SUM(O.1!CD$244,O.1!CD$255)*(1+'S&amp;S'!$E$61)+SUM(O.1!CD$245,O.1!CD$256)*IF(O.1!$C$38="Depreciation",(1+'S&amp;S'!$E$61),1)-SUM(O.1!CD$246,O.1!CD$257)*(1+'S&amp;S'!$E$63)+CD$247*(1+'S&amp;S'!$E$65)</f>
        <v>0</v>
      </c>
      <c r="CE302" s="66">
        <f>-SUM(O.1!CE$244,O.1!CE$255)*(1+'S&amp;S'!$E$61)+SUM(O.1!CE$245,O.1!CE$256)*IF(O.1!$C$38="Depreciation",(1+'S&amp;S'!$E$61),1)-SUM(O.1!CE$246,O.1!CE$257)*(1+'S&amp;S'!$E$63)+CE$247*(1+'S&amp;S'!$E$65)</f>
        <v>0</v>
      </c>
      <c r="CF302" s="66">
        <f>-SUM(O.1!CF$244,O.1!CF$255)*(1+'S&amp;S'!$E$61)+SUM(O.1!CF$245,O.1!CF$256)*IF(O.1!$C$38="Depreciation",(1+'S&amp;S'!$E$61),1)-SUM(O.1!CF$246,O.1!CF$257)*(1+'S&amp;S'!$E$63)+CF$247*(1+'S&amp;S'!$E$65)</f>
        <v>0</v>
      </c>
      <c r="CG302" s="66">
        <f>-SUM(O.1!CG$244,O.1!CG$255)*(1+'S&amp;S'!$E$61)+SUM(O.1!CG$245,O.1!CG$256)*IF(O.1!$C$38="Depreciation",(1+'S&amp;S'!$E$61),1)-SUM(O.1!CG$246,O.1!CG$257)*(1+'S&amp;S'!$E$63)+CG$247*(1+'S&amp;S'!$E$65)</f>
        <v>0</v>
      </c>
      <c r="CH302" s="66">
        <f>-SUM(O.1!CH$244,O.1!CH$255)*(1+'S&amp;S'!$E$61)+SUM(O.1!CH$245,O.1!CH$256)*IF(O.1!$C$38="Depreciation",(1+'S&amp;S'!$E$61),1)-SUM(O.1!CH$246,O.1!CH$257)*(1+'S&amp;S'!$E$63)+CH$247*(1+'S&amp;S'!$E$65)</f>
        <v>0</v>
      </c>
      <c r="CI302" s="66">
        <f>-SUM(O.1!CI$244,O.1!CI$255)*(1+'S&amp;S'!$E$61)+SUM(O.1!CI$245,O.1!CI$256)*IF(O.1!$C$38="Depreciation",(1+'S&amp;S'!$E$61),1)-SUM(O.1!CI$246,O.1!CI$257)*(1+'S&amp;S'!$E$63)+CI$247*(1+'S&amp;S'!$E$65)</f>
        <v>0</v>
      </c>
      <c r="CJ302" s="66">
        <f>-SUM(O.1!CJ$244,O.1!CJ$255)*(1+'S&amp;S'!$E$61)+SUM(O.1!CJ$245,O.1!CJ$256)*IF(O.1!$C$38="Depreciation",(1+'S&amp;S'!$E$61),1)-SUM(O.1!CJ$246,O.1!CJ$257)*(1+'S&amp;S'!$E$63)+CJ$247*(1+'S&amp;S'!$E$65)</f>
        <v>0</v>
      </c>
      <c r="CK302" s="66">
        <f>-SUM(O.1!CK$244,O.1!CK$255)*(1+'S&amp;S'!$E$61)+SUM(O.1!CK$245,O.1!CK$256)*IF(O.1!$C$38="Depreciation",(1+'S&amp;S'!$E$61),1)-SUM(O.1!CK$246,O.1!CK$257)*(1+'S&amp;S'!$E$63)+CK$247*(1+'S&amp;S'!$E$65)</f>
        <v>0</v>
      </c>
      <c r="CL302" s="66">
        <f>-SUM(O.1!CL$244,O.1!CL$255)*(1+'S&amp;S'!$E$61)+SUM(O.1!CL$245,O.1!CL$256)*IF(O.1!$C$38="Depreciation",(1+'S&amp;S'!$E$61),1)-SUM(O.1!CL$246,O.1!CL$257)*(1+'S&amp;S'!$E$63)+CL$247*(1+'S&amp;S'!$E$65)</f>
        <v>0</v>
      </c>
      <c r="CM302" s="66">
        <f>-SUM(O.1!CM$244,O.1!CM$255)*(1+'S&amp;S'!$E$61)+SUM(O.1!CM$245,O.1!CM$256)*IF(O.1!$C$38="Depreciation",(1+'S&amp;S'!$E$61),1)-SUM(O.1!CM$246,O.1!CM$257)*(1+'S&amp;S'!$E$63)+CM$247*(1+'S&amp;S'!$E$65)</f>
        <v>0</v>
      </c>
      <c r="CN302" s="66">
        <f>-SUM(O.1!CN$244,O.1!CN$255)*(1+'S&amp;S'!$E$61)+SUM(O.1!CN$245,O.1!CN$256)*IF(O.1!$C$38="Depreciation",(1+'S&amp;S'!$E$61),1)-SUM(O.1!CN$246,O.1!CN$257)*(1+'S&amp;S'!$E$63)+CN$247*(1+'S&amp;S'!$E$65)</f>
        <v>0</v>
      </c>
      <c r="CO302" s="66">
        <f>-SUM(O.1!CO$244,O.1!CO$255)*(1+'S&amp;S'!$E$61)+SUM(O.1!CO$245,O.1!CO$256)*IF(O.1!$C$38="Depreciation",(1+'S&amp;S'!$E$61),1)-SUM(O.1!CO$246,O.1!CO$257)*(1+'S&amp;S'!$E$63)+CO$247*(1+'S&amp;S'!$E$65)</f>
        <v>0</v>
      </c>
      <c r="CP302" s="66">
        <f>-SUM(O.1!CP$244,O.1!CP$255)*(1+'S&amp;S'!$E$61)+SUM(O.1!CP$245,O.1!CP$256)*IF(O.1!$C$38="Depreciation",(1+'S&amp;S'!$E$61),1)-SUM(O.1!CP$246,O.1!CP$257)*(1+'S&amp;S'!$E$63)+CP$247*(1+'S&amp;S'!$E$65)</f>
        <v>0</v>
      </c>
      <c r="CQ302" s="66">
        <f>-SUM(O.1!CQ$244,O.1!CQ$255)*(1+'S&amp;S'!$E$61)+SUM(O.1!CQ$245,O.1!CQ$256)*IF(O.1!$C$38="Depreciation",(1+'S&amp;S'!$E$61),1)-SUM(O.1!CQ$246,O.1!CQ$257)*(1+'S&amp;S'!$E$63)+CQ$247*(1+'S&amp;S'!$E$65)</f>
        <v>0</v>
      </c>
      <c r="CR302" s="66">
        <f>-SUM(O.1!CR$244,O.1!CR$255)*(1+'S&amp;S'!$E$61)+SUM(O.1!CR$245,O.1!CR$256)*IF(O.1!$C$38="Depreciation",(1+'S&amp;S'!$E$61),1)-SUM(O.1!CR$246,O.1!CR$257)*(1+'S&amp;S'!$E$63)+CR$247*(1+'S&amp;S'!$E$65)</f>
        <v>0</v>
      </c>
      <c r="CS302" s="66">
        <f>-SUM(O.1!CS$244,O.1!CS$255)*(1+'S&amp;S'!$E$61)+SUM(O.1!CS$245,O.1!CS$256)*IF(O.1!$C$38="Depreciation",(1+'S&amp;S'!$E$61),1)-SUM(O.1!CS$246,O.1!CS$257)*(1+'S&amp;S'!$E$63)+CS$247*(1+'S&amp;S'!$E$65)</f>
        <v>0</v>
      </c>
    </row>
    <row r="303" spans="3:97" hidden="1" x14ac:dyDescent="0.35">
      <c r="C303" s="94" t="s">
        <v>161</v>
      </c>
      <c r="E303" s="505">
        <f>G303+NPV(G.Asm!$F$76,H303:INDEX(H303:CS303,RP))</f>
        <v>0</v>
      </c>
      <c r="F303" s="505">
        <f>SUMIF($G$4:$CS$4,"&lt;="&amp;RP,G303:CS303)</f>
        <v>0</v>
      </c>
      <c r="G303" s="66">
        <f>-SUM(O.1!G$244,O.1!G$255)*(1+'S&amp;S'!$G$61)+SUM(O.1!G$245,O.1!G$256)*IF(O.1!$C$38="Depreciation",(1+'S&amp;S'!$G$61),1)-SUM(O.1!G$246,O.1!G$257)*(1+'S&amp;S'!$G$63)+G$247*(1+'S&amp;S'!$G$65)</f>
        <v>0</v>
      </c>
      <c r="H303" s="66">
        <f>-SUM(O.1!H$244,O.1!H$255)*(1+'S&amp;S'!$G$61)+SUM(O.1!H$245,O.1!H$256)*IF(O.1!$C$38="Depreciation",(1+'S&amp;S'!$G$61),1)-SUM(O.1!H$246,O.1!H$257)*(1+'S&amp;S'!$G$63)+H$247*(1+'S&amp;S'!$G$65)</f>
        <v>0</v>
      </c>
      <c r="I303" s="66">
        <f>-SUM(O.1!I$244,O.1!I$255)*(1+'S&amp;S'!$G$61)+SUM(O.1!I$245,O.1!I$256)*IF(O.1!$C$38="Depreciation",(1+'S&amp;S'!$G$61),1)-SUM(O.1!I$246,O.1!I$257)*(1+'S&amp;S'!$G$63)+I$247*(1+'S&amp;S'!$G$65)</f>
        <v>0</v>
      </c>
      <c r="J303" s="66">
        <f>-SUM(O.1!J$244,O.1!J$255)*(1+'S&amp;S'!$G$61)+SUM(O.1!J$245,O.1!J$256)*IF(O.1!$C$38="Depreciation",(1+'S&amp;S'!$G$61),1)-SUM(O.1!J$246,O.1!J$257)*(1+'S&amp;S'!$G$63)+J$247*(1+'S&amp;S'!$G$65)</f>
        <v>0</v>
      </c>
      <c r="K303" s="66">
        <f>-SUM(O.1!K$244,O.1!K$255)*(1+'S&amp;S'!$G$61)+SUM(O.1!K$245,O.1!K$256)*IF(O.1!$C$38="Depreciation",(1+'S&amp;S'!$G$61),1)-SUM(O.1!K$246,O.1!K$257)*(1+'S&amp;S'!$G$63)+K$247*(1+'S&amp;S'!$G$65)</f>
        <v>0</v>
      </c>
      <c r="L303" s="66">
        <f>-SUM(O.1!L$244,O.1!L$255)*(1+'S&amp;S'!$G$61)+SUM(O.1!L$245,O.1!L$256)*IF(O.1!$C$38="Depreciation",(1+'S&amp;S'!$G$61),1)-SUM(O.1!L$246,O.1!L$257)*(1+'S&amp;S'!$G$63)+L$247*(1+'S&amp;S'!$G$65)</f>
        <v>0</v>
      </c>
      <c r="M303" s="66">
        <f>-SUM(O.1!M$244,O.1!M$255)*(1+'S&amp;S'!$G$61)+SUM(O.1!M$245,O.1!M$256)*IF(O.1!$C$38="Depreciation",(1+'S&amp;S'!$G$61),1)-SUM(O.1!M$246,O.1!M$257)*(1+'S&amp;S'!$G$63)+M$247*(1+'S&amp;S'!$G$65)</f>
        <v>0</v>
      </c>
      <c r="N303" s="66">
        <f>-SUM(O.1!N$244,O.1!N$255)*(1+'S&amp;S'!$G$61)+SUM(O.1!N$245,O.1!N$256)*IF(O.1!$C$38="Depreciation",(1+'S&amp;S'!$G$61),1)-SUM(O.1!N$246,O.1!N$257)*(1+'S&amp;S'!$G$63)+N$247*(1+'S&amp;S'!$G$65)</f>
        <v>0</v>
      </c>
      <c r="O303" s="66">
        <f>-SUM(O.1!O$244,O.1!O$255)*(1+'S&amp;S'!$G$61)+SUM(O.1!O$245,O.1!O$256)*IF(O.1!$C$38="Depreciation",(1+'S&amp;S'!$G$61),1)-SUM(O.1!O$246,O.1!O$257)*(1+'S&amp;S'!$G$63)+O$247*(1+'S&amp;S'!$G$65)</f>
        <v>0</v>
      </c>
      <c r="P303" s="66">
        <f>-SUM(O.1!P$244,O.1!P$255)*(1+'S&amp;S'!$G$61)+SUM(O.1!P$245,O.1!P$256)*IF(O.1!$C$38="Depreciation",(1+'S&amp;S'!$G$61),1)-SUM(O.1!P$246,O.1!P$257)*(1+'S&amp;S'!$G$63)+P$247*(1+'S&amp;S'!$G$65)</f>
        <v>0</v>
      </c>
      <c r="Q303" s="66">
        <f>-SUM(O.1!Q$244,O.1!Q$255)*(1+'S&amp;S'!$G$61)+SUM(O.1!Q$245,O.1!Q$256)*IF(O.1!$C$38="Depreciation",(1+'S&amp;S'!$G$61),1)-SUM(O.1!Q$246,O.1!Q$257)*(1+'S&amp;S'!$G$63)+Q$247*(1+'S&amp;S'!$G$65)</f>
        <v>0</v>
      </c>
      <c r="R303" s="66">
        <f>-SUM(O.1!R$244,O.1!R$255)*(1+'S&amp;S'!$G$61)+SUM(O.1!R$245,O.1!R$256)*IF(O.1!$C$38="Depreciation",(1+'S&amp;S'!$G$61),1)-SUM(O.1!R$246,O.1!R$257)*(1+'S&amp;S'!$G$63)+R$247*(1+'S&amp;S'!$G$65)</f>
        <v>0</v>
      </c>
      <c r="S303" s="66">
        <f>-SUM(O.1!S$244,O.1!S$255)*(1+'S&amp;S'!$G$61)+SUM(O.1!S$245,O.1!S$256)*IF(O.1!$C$38="Depreciation",(1+'S&amp;S'!$G$61),1)-SUM(O.1!S$246,O.1!S$257)*(1+'S&amp;S'!$G$63)+S$247*(1+'S&amp;S'!$G$65)</f>
        <v>0</v>
      </c>
      <c r="T303" s="66">
        <f>-SUM(O.1!T$244,O.1!T$255)*(1+'S&amp;S'!$G$61)+SUM(O.1!T$245,O.1!T$256)*IF(O.1!$C$38="Depreciation",(1+'S&amp;S'!$G$61),1)-SUM(O.1!T$246,O.1!T$257)*(1+'S&amp;S'!$G$63)+T$247*(1+'S&amp;S'!$G$65)</f>
        <v>0</v>
      </c>
      <c r="U303" s="66">
        <f>-SUM(O.1!U$244,O.1!U$255)*(1+'S&amp;S'!$G$61)+SUM(O.1!U$245,O.1!U$256)*IF(O.1!$C$38="Depreciation",(1+'S&amp;S'!$G$61),1)-SUM(O.1!U$246,O.1!U$257)*(1+'S&amp;S'!$G$63)+U$247*(1+'S&amp;S'!$G$65)</f>
        <v>0</v>
      </c>
      <c r="V303" s="66">
        <f>-SUM(O.1!V$244,O.1!V$255)*(1+'S&amp;S'!$G$61)+SUM(O.1!V$245,O.1!V$256)*IF(O.1!$C$38="Depreciation",(1+'S&amp;S'!$G$61),1)-SUM(O.1!V$246,O.1!V$257)*(1+'S&amp;S'!$G$63)+V$247*(1+'S&amp;S'!$G$65)</f>
        <v>0</v>
      </c>
      <c r="W303" s="66">
        <f>-SUM(O.1!W$244,O.1!W$255)*(1+'S&amp;S'!$G$61)+SUM(O.1!W$245,O.1!W$256)*IF(O.1!$C$38="Depreciation",(1+'S&amp;S'!$G$61),1)-SUM(O.1!W$246,O.1!W$257)*(1+'S&amp;S'!$G$63)+W$247*(1+'S&amp;S'!$G$65)</f>
        <v>0</v>
      </c>
      <c r="X303" s="66">
        <f>-SUM(O.1!X$244,O.1!X$255)*(1+'S&amp;S'!$G$61)+SUM(O.1!X$245,O.1!X$256)*IF(O.1!$C$38="Depreciation",(1+'S&amp;S'!$G$61),1)-SUM(O.1!X$246,O.1!X$257)*(1+'S&amp;S'!$G$63)+X$247*(1+'S&amp;S'!$G$65)</f>
        <v>0</v>
      </c>
      <c r="Y303" s="66">
        <f>-SUM(O.1!Y$244,O.1!Y$255)*(1+'S&amp;S'!$G$61)+SUM(O.1!Y$245,O.1!Y$256)*IF(O.1!$C$38="Depreciation",(1+'S&amp;S'!$G$61),1)-SUM(O.1!Y$246,O.1!Y$257)*(1+'S&amp;S'!$G$63)+Y$247*(1+'S&amp;S'!$G$65)</f>
        <v>0</v>
      </c>
      <c r="Z303" s="66">
        <f>-SUM(O.1!Z$244,O.1!Z$255)*(1+'S&amp;S'!$G$61)+SUM(O.1!Z$245,O.1!Z$256)*IF(O.1!$C$38="Depreciation",(1+'S&amp;S'!$G$61),1)-SUM(O.1!Z$246,O.1!Z$257)*(1+'S&amp;S'!$G$63)+Z$247*(1+'S&amp;S'!$G$65)</f>
        <v>0</v>
      </c>
      <c r="AA303" s="66">
        <f>-SUM(O.1!AA$244,O.1!AA$255)*(1+'S&amp;S'!$G$61)+SUM(O.1!AA$245,O.1!AA$256)*IF(O.1!$C$38="Depreciation",(1+'S&amp;S'!$G$61),1)-SUM(O.1!AA$246,O.1!AA$257)*(1+'S&amp;S'!$G$63)+AA$247*(1+'S&amp;S'!$G$65)</f>
        <v>0</v>
      </c>
      <c r="AB303" s="66">
        <f>-SUM(O.1!AB$244,O.1!AB$255)*(1+'S&amp;S'!$G$61)+SUM(O.1!AB$245,O.1!AB$256)*IF(O.1!$C$38="Depreciation",(1+'S&amp;S'!$G$61),1)-SUM(O.1!AB$246,O.1!AB$257)*(1+'S&amp;S'!$G$63)+AB$247*(1+'S&amp;S'!$G$65)</f>
        <v>0</v>
      </c>
      <c r="AC303" s="66">
        <f>-SUM(O.1!AC$244,O.1!AC$255)*(1+'S&amp;S'!$G$61)+SUM(O.1!AC$245,O.1!AC$256)*IF(O.1!$C$38="Depreciation",(1+'S&amp;S'!$G$61),1)-SUM(O.1!AC$246,O.1!AC$257)*(1+'S&amp;S'!$G$63)+AC$247*(1+'S&amp;S'!$G$65)</f>
        <v>0</v>
      </c>
      <c r="AD303" s="66">
        <f>-SUM(O.1!AD$244,O.1!AD$255)*(1+'S&amp;S'!$G$61)+SUM(O.1!AD$245,O.1!AD$256)*IF(O.1!$C$38="Depreciation",(1+'S&amp;S'!$G$61),1)-SUM(O.1!AD$246,O.1!AD$257)*(1+'S&amp;S'!$G$63)+AD$247*(1+'S&amp;S'!$G$65)</f>
        <v>0</v>
      </c>
      <c r="AE303" s="66">
        <f>-SUM(O.1!AE$244,O.1!AE$255)*(1+'S&amp;S'!$G$61)+SUM(O.1!AE$245,O.1!AE$256)*IF(O.1!$C$38="Depreciation",(1+'S&amp;S'!$G$61),1)-SUM(O.1!AE$246,O.1!AE$257)*(1+'S&amp;S'!$G$63)+AE$247*(1+'S&amp;S'!$G$65)</f>
        <v>0</v>
      </c>
      <c r="AF303" s="66">
        <f>-SUM(O.1!AF$244,O.1!AF$255)*(1+'S&amp;S'!$G$61)+SUM(O.1!AF$245,O.1!AF$256)*IF(O.1!$C$38="Depreciation",(1+'S&amp;S'!$G$61),1)-SUM(O.1!AF$246,O.1!AF$257)*(1+'S&amp;S'!$G$63)+AF$247*(1+'S&amp;S'!$G$65)</f>
        <v>0</v>
      </c>
      <c r="AG303" s="66">
        <f>-SUM(O.1!AG$244,O.1!AG$255)*(1+'S&amp;S'!$G$61)+SUM(O.1!AG$245,O.1!AG$256)*IF(O.1!$C$38="Depreciation",(1+'S&amp;S'!$G$61),1)-SUM(O.1!AG$246,O.1!AG$257)*(1+'S&amp;S'!$G$63)+AG$247*(1+'S&amp;S'!$G$65)</f>
        <v>0</v>
      </c>
      <c r="AH303" s="66">
        <f>-SUM(O.1!AH$244,O.1!AH$255)*(1+'S&amp;S'!$G$61)+SUM(O.1!AH$245,O.1!AH$256)*IF(O.1!$C$38="Depreciation",(1+'S&amp;S'!$G$61),1)-SUM(O.1!AH$246,O.1!AH$257)*(1+'S&amp;S'!$G$63)+AH$247*(1+'S&amp;S'!$G$65)</f>
        <v>0</v>
      </c>
      <c r="AI303" s="66">
        <f>-SUM(O.1!AI$244,O.1!AI$255)*(1+'S&amp;S'!$G$61)+SUM(O.1!AI$245,O.1!AI$256)*IF(O.1!$C$38="Depreciation",(1+'S&amp;S'!$G$61),1)-SUM(O.1!AI$246,O.1!AI$257)*(1+'S&amp;S'!$G$63)+AI$247*(1+'S&amp;S'!$G$65)</f>
        <v>0</v>
      </c>
      <c r="AJ303" s="66">
        <f>-SUM(O.1!AJ$244,O.1!AJ$255)*(1+'S&amp;S'!$G$61)+SUM(O.1!AJ$245,O.1!AJ$256)*IF(O.1!$C$38="Depreciation",(1+'S&amp;S'!$G$61),1)-SUM(O.1!AJ$246,O.1!AJ$257)*(1+'S&amp;S'!$G$63)+AJ$247*(1+'S&amp;S'!$G$65)</f>
        <v>0</v>
      </c>
      <c r="AK303" s="66">
        <f>-SUM(O.1!AK$244,O.1!AK$255)*(1+'S&amp;S'!$G$61)+SUM(O.1!AK$245,O.1!AK$256)*IF(O.1!$C$38="Depreciation",(1+'S&amp;S'!$G$61),1)-SUM(O.1!AK$246,O.1!AK$257)*(1+'S&amp;S'!$G$63)+AK$247*(1+'S&amp;S'!$G$65)</f>
        <v>0</v>
      </c>
      <c r="AL303" s="66">
        <f>-SUM(O.1!AL$244,O.1!AL$255)*(1+'S&amp;S'!$G$61)+SUM(O.1!AL$245,O.1!AL$256)*IF(O.1!$C$38="Depreciation",(1+'S&amp;S'!$G$61),1)-SUM(O.1!AL$246,O.1!AL$257)*(1+'S&amp;S'!$G$63)+AL$247*(1+'S&amp;S'!$G$65)</f>
        <v>0</v>
      </c>
      <c r="AM303" s="66">
        <f>-SUM(O.1!AM$244,O.1!AM$255)*(1+'S&amp;S'!$G$61)+SUM(O.1!AM$245,O.1!AM$256)*IF(O.1!$C$38="Depreciation",(1+'S&amp;S'!$G$61),1)-SUM(O.1!AM$246,O.1!AM$257)*(1+'S&amp;S'!$G$63)+AM$247*(1+'S&amp;S'!$G$65)</f>
        <v>0</v>
      </c>
      <c r="AN303" s="66">
        <f>-SUM(O.1!AN$244,O.1!AN$255)*(1+'S&amp;S'!$G$61)+SUM(O.1!AN$245,O.1!AN$256)*IF(O.1!$C$38="Depreciation",(1+'S&amp;S'!$G$61),1)-SUM(O.1!AN$246,O.1!AN$257)*(1+'S&amp;S'!$G$63)+AN$247*(1+'S&amp;S'!$G$65)</f>
        <v>0</v>
      </c>
      <c r="AO303" s="66">
        <f>-SUM(O.1!AO$244,O.1!AO$255)*(1+'S&amp;S'!$G$61)+SUM(O.1!AO$245,O.1!AO$256)*IF(O.1!$C$38="Depreciation",(1+'S&amp;S'!$G$61),1)-SUM(O.1!AO$246,O.1!AO$257)*(1+'S&amp;S'!$G$63)+AO$247*(1+'S&amp;S'!$G$65)</f>
        <v>0</v>
      </c>
      <c r="AP303" s="66">
        <f>-SUM(O.1!AP$244,O.1!AP$255)*(1+'S&amp;S'!$G$61)+SUM(O.1!AP$245,O.1!AP$256)*IF(O.1!$C$38="Depreciation",(1+'S&amp;S'!$G$61),1)-SUM(O.1!AP$246,O.1!AP$257)*(1+'S&amp;S'!$G$63)+AP$247*(1+'S&amp;S'!$G$65)</f>
        <v>0</v>
      </c>
      <c r="AQ303" s="66">
        <f>-SUM(O.1!AQ$244,O.1!AQ$255)*(1+'S&amp;S'!$G$61)+SUM(O.1!AQ$245,O.1!AQ$256)*IF(O.1!$C$38="Depreciation",(1+'S&amp;S'!$G$61),1)-SUM(O.1!AQ$246,O.1!AQ$257)*(1+'S&amp;S'!$G$63)+AQ$247*(1+'S&amp;S'!$G$65)</f>
        <v>0</v>
      </c>
      <c r="AR303" s="66">
        <f>-SUM(O.1!AR$244,O.1!AR$255)*(1+'S&amp;S'!$G$61)+SUM(O.1!AR$245,O.1!AR$256)*IF(O.1!$C$38="Depreciation",(1+'S&amp;S'!$G$61),1)-SUM(O.1!AR$246,O.1!AR$257)*(1+'S&amp;S'!$G$63)+AR$247*(1+'S&amp;S'!$G$65)</f>
        <v>0</v>
      </c>
      <c r="AS303" s="66">
        <f>-SUM(O.1!AS$244,O.1!AS$255)*(1+'S&amp;S'!$G$61)+SUM(O.1!AS$245,O.1!AS$256)*IF(O.1!$C$38="Depreciation",(1+'S&amp;S'!$G$61),1)-SUM(O.1!AS$246,O.1!AS$257)*(1+'S&amp;S'!$G$63)+AS$247*(1+'S&amp;S'!$G$65)</f>
        <v>0</v>
      </c>
      <c r="AT303" s="66">
        <f>-SUM(O.1!AT$244,O.1!AT$255)*(1+'S&amp;S'!$G$61)+SUM(O.1!AT$245,O.1!AT$256)*IF(O.1!$C$38="Depreciation",(1+'S&amp;S'!$G$61),1)-SUM(O.1!AT$246,O.1!AT$257)*(1+'S&amp;S'!$G$63)+AT$247*(1+'S&amp;S'!$G$65)</f>
        <v>0</v>
      </c>
      <c r="AU303" s="66">
        <f>-SUM(O.1!AU$244,O.1!AU$255)*(1+'S&amp;S'!$G$61)+SUM(O.1!AU$245,O.1!AU$256)*IF(O.1!$C$38="Depreciation",(1+'S&amp;S'!$G$61),1)-SUM(O.1!AU$246,O.1!AU$257)*(1+'S&amp;S'!$G$63)+AU$247*(1+'S&amp;S'!$G$65)</f>
        <v>0</v>
      </c>
      <c r="AV303" s="66">
        <f>-SUM(O.1!AV$244,O.1!AV$255)*(1+'S&amp;S'!$G$61)+SUM(O.1!AV$245,O.1!AV$256)*IF(O.1!$C$38="Depreciation",(1+'S&amp;S'!$G$61),1)-SUM(O.1!AV$246,O.1!AV$257)*(1+'S&amp;S'!$G$63)+AV$247*(1+'S&amp;S'!$G$65)</f>
        <v>0</v>
      </c>
      <c r="AW303" s="66">
        <f>-SUM(O.1!AW$244,O.1!AW$255)*(1+'S&amp;S'!$G$61)+SUM(O.1!AW$245,O.1!AW$256)*IF(O.1!$C$38="Depreciation",(1+'S&amp;S'!$G$61),1)-SUM(O.1!AW$246,O.1!AW$257)*(1+'S&amp;S'!$G$63)+AW$247*(1+'S&amp;S'!$G$65)</f>
        <v>0</v>
      </c>
      <c r="AX303" s="66">
        <f>-SUM(O.1!AX$244,O.1!AX$255)*(1+'S&amp;S'!$G$61)+SUM(O.1!AX$245,O.1!AX$256)*IF(O.1!$C$38="Depreciation",(1+'S&amp;S'!$G$61),1)-SUM(O.1!AX$246,O.1!AX$257)*(1+'S&amp;S'!$G$63)+AX$247*(1+'S&amp;S'!$G$65)</f>
        <v>0</v>
      </c>
      <c r="AY303" s="66">
        <f>-SUM(O.1!AY$244,O.1!AY$255)*(1+'S&amp;S'!$G$61)+SUM(O.1!AY$245,O.1!AY$256)*IF(O.1!$C$38="Depreciation",(1+'S&amp;S'!$G$61),1)-SUM(O.1!AY$246,O.1!AY$257)*(1+'S&amp;S'!$G$63)+AY$247*(1+'S&amp;S'!$G$65)</f>
        <v>0</v>
      </c>
      <c r="AZ303" s="66">
        <f>-SUM(O.1!AZ$244,O.1!AZ$255)*(1+'S&amp;S'!$G$61)+SUM(O.1!AZ$245,O.1!AZ$256)*IF(O.1!$C$38="Depreciation",(1+'S&amp;S'!$G$61),1)-SUM(O.1!AZ$246,O.1!AZ$257)*(1+'S&amp;S'!$G$63)+AZ$247*(1+'S&amp;S'!$G$65)</f>
        <v>0</v>
      </c>
      <c r="BA303" s="66">
        <f>-SUM(O.1!BA$244,O.1!BA$255)*(1+'S&amp;S'!$G$61)+SUM(O.1!BA$245,O.1!BA$256)*IF(O.1!$C$38="Depreciation",(1+'S&amp;S'!$G$61),1)-SUM(O.1!BA$246,O.1!BA$257)*(1+'S&amp;S'!$G$63)+BA$247*(1+'S&amp;S'!$G$65)</f>
        <v>0</v>
      </c>
      <c r="BB303" s="66">
        <f>-SUM(O.1!BB$244,O.1!BB$255)*(1+'S&amp;S'!$G$61)+SUM(O.1!BB$245,O.1!BB$256)*IF(O.1!$C$38="Depreciation",(1+'S&amp;S'!$G$61),1)-SUM(O.1!BB$246,O.1!BB$257)*(1+'S&amp;S'!$G$63)+BB$247*(1+'S&amp;S'!$G$65)</f>
        <v>0</v>
      </c>
      <c r="BC303" s="66">
        <f>-SUM(O.1!BC$244,O.1!BC$255)*(1+'S&amp;S'!$G$61)+SUM(O.1!BC$245,O.1!BC$256)*IF(O.1!$C$38="Depreciation",(1+'S&amp;S'!$G$61),1)-SUM(O.1!BC$246,O.1!BC$257)*(1+'S&amp;S'!$G$63)+BC$247*(1+'S&amp;S'!$G$65)</f>
        <v>0</v>
      </c>
      <c r="BD303" s="66">
        <f>-SUM(O.1!BD$244,O.1!BD$255)*(1+'S&amp;S'!$G$61)+SUM(O.1!BD$245,O.1!BD$256)*IF(O.1!$C$38="Depreciation",(1+'S&amp;S'!$G$61),1)-SUM(O.1!BD$246,O.1!BD$257)*(1+'S&amp;S'!$G$63)+BD$247*(1+'S&amp;S'!$G$65)</f>
        <v>0</v>
      </c>
      <c r="BE303" s="66">
        <f>-SUM(O.1!BE$244,O.1!BE$255)*(1+'S&amp;S'!$G$61)+SUM(O.1!BE$245,O.1!BE$256)*IF(O.1!$C$38="Depreciation",(1+'S&amp;S'!$G$61),1)-SUM(O.1!BE$246,O.1!BE$257)*(1+'S&amp;S'!$G$63)+BE$247*(1+'S&amp;S'!$G$65)</f>
        <v>0</v>
      </c>
      <c r="BF303" s="66">
        <f>-SUM(O.1!BF$244,O.1!BF$255)*(1+'S&amp;S'!$G$61)+SUM(O.1!BF$245,O.1!BF$256)*IF(O.1!$C$38="Depreciation",(1+'S&amp;S'!$G$61),1)-SUM(O.1!BF$246,O.1!BF$257)*(1+'S&amp;S'!$G$63)+BF$247*(1+'S&amp;S'!$G$65)</f>
        <v>0</v>
      </c>
      <c r="BG303" s="66">
        <f>-SUM(O.1!BG$244,O.1!BG$255)*(1+'S&amp;S'!$G$61)+SUM(O.1!BG$245,O.1!BG$256)*IF(O.1!$C$38="Depreciation",(1+'S&amp;S'!$G$61),1)-SUM(O.1!BG$246,O.1!BG$257)*(1+'S&amp;S'!$G$63)+BG$247*(1+'S&amp;S'!$G$65)</f>
        <v>0</v>
      </c>
      <c r="BH303" s="66">
        <f>-SUM(O.1!BH$244,O.1!BH$255)*(1+'S&amp;S'!$G$61)+SUM(O.1!BH$245,O.1!BH$256)*IF(O.1!$C$38="Depreciation",(1+'S&amp;S'!$G$61),1)-SUM(O.1!BH$246,O.1!BH$257)*(1+'S&amp;S'!$G$63)+BH$247*(1+'S&amp;S'!$G$65)</f>
        <v>0</v>
      </c>
      <c r="BI303" s="66">
        <f>-SUM(O.1!BI$244,O.1!BI$255)*(1+'S&amp;S'!$G$61)+SUM(O.1!BI$245,O.1!BI$256)*IF(O.1!$C$38="Depreciation",(1+'S&amp;S'!$G$61),1)-SUM(O.1!BI$246,O.1!BI$257)*(1+'S&amp;S'!$G$63)+BI$247*(1+'S&amp;S'!$G$65)</f>
        <v>0</v>
      </c>
      <c r="BJ303" s="66">
        <f>-SUM(O.1!BJ$244,O.1!BJ$255)*(1+'S&amp;S'!$G$61)+SUM(O.1!BJ$245,O.1!BJ$256)*IF(O.1!$C$38="Depreciation",(1+'S&amp;S'!$G$61),1)-SUM(O.1!BJ$246,O.1!BJ$257)*(1+'S&amp;S'!$G$63)+BJ$247*(1+'S&amp;S'!$G$65)</f>
        <v>0</v>
      </c>
      <c r="BK303" s="66">
        <f>-SUM(O.1!BK$244,O.1!BK$255)*(1+'S&amp;S'!$G$61)+SUM(O.1!BK$245,O.1!BK$256)*IF(O.1!$C$38="Depreciation",(1+'S&amp;S'!$G$61),1)-SUM(O.1!BK$246,O.1!BK$257)*(1+'S&amp;S'!$G$63)+BK$247*(1+'S&amp;S'!$G$65)</f>
        <v>0</v>
      </c>
      <c r="BL303" s="66">
        <f>-SUM(O.1!BL$244,O.1!BL$255)*(1+'S&amp;S'!$G$61)+SUM(O.1!BL$245,O.1!BL$256)*IF(O.1!$C$38="Depreciation",(1+'S&amp;S'!$G$61),1)-SUM(O.1!BL$246,O.1!BL$257)*(1+'S&amp;S'!$G$63)+BL$247*(1+'S&amp;S'!$G$65)</f>
        <v>0</v>
      </c>
      <c r="BM303" s="66">
        <f>-SUM(O.1!BM$244,O.1!BM$255)*(1+'S&amp;S'!$G$61)+SUM(O.1!BM$245,O.1!BM$256)*IF(O.1!$C$38="Depreciation",(1+'S&amp;S'!$G$61),1)-SUM(O.1!BM$246,O.1!BM$257)*(1+'S&amp;S'!$G$63)+BM$247*(1+'S&amp;S'!$G$65)</f>
        <v>0</v>
      </c>
      <c r="BN303" s="66">
        <f>-SUM(O.1!BN$244,O.1!BN$255)*(1+'S&amp;S'!$G$61)+SUM(O.1!BN$245,O.1!BN$256)*IF(O.1!$C$38="Depreciation",(1+'S&amp;S'!$G$61),1)-SUM(O.1!BN$246,O.1!BN$257)*(1+'S&amp;S'!$G$63)+BN$247*(1+'S&amp;S'!$G$65)</f>
        <v>0</v>
      </c>
      <c r="BO303" s="66">
        <f>-SUM(O.1!BO$244,O.1!BO$255)*(1+'S&amp;S'!$G$61)+SUM(O.1!BO$245,O.1!BO$256)*IF(O.1!$C$38="Depreciation",(1+'S&amp;S'!$G$61),1)-SUM(O.1!BO$246,O.1!BO$257)*(1+'S&amp;S'!$G$63)+BO$247*(1+'S&amp;S'!$G$65)</f>
        <v>0</v>
      </c>
      <c r="BP303" s="66">
        <f>-SUM(O.1!BP$244,O.1!BP$255)*(1+'S&amp;S'!$G$61)+SUM(O.1!BP$245,O.1!BP$256)*IF(O.1!$C$38="Depreciation",(1+'S&amp;S'!$G$61),1)-SUM(O.1!BP$246,O.1!BP$257)*(1+'S&amp;S'!$G$63)+BP$247*(1+'S&amp;S'!$G$65)</f>
        <v>0</v>
      </c>
      <c r="BQ303" s="66">
        <f>-SUM(O.1!BQ$244,O.1!BQ$255)*(1+'S&amp;S'!$G$61)+SUM(O.1!BQ$245,O.1!BQ$256)*IF(O.1!$C$38="Depreciation",(1+'S&amp;S'!$G$61),1)-SUM(O.1!BQ$246,O.1!BQ$257)*(1+'S&amp;S'!$G$63)+BQ$247*(1+'S&amp;S'!$G$65)</f>
        <v>0</v>
      </c>
      <c r="BR303" s="66">
        <f>-SUM(O.1!BR$244,O.1!BR$255)*(1+'S&amp;S'!$G$61)+SUM(O.1!BR$245,O.1!BR$256)*IF(O.1!$C$38="Depreciation",(1+'S&amp;S'!$G$61),1)-SUM(O.1!BR$246,O.1!BR$257)*(1+'S&amp;S'!$G$63)+BR$247*(1+'S&amp;S'!$G$65)</f>
        <v>0</v>
      </c>
      <c r="BS303" s="66">
        <f>-SUM(O.1!BS$244,O.1!BS$255)*(1+'S&amp;S'!$G$61)+SUM(O.1!BS$245,O.1!BS$256)*IF(O.1!$C$38="Depreciation",(1+'S&amp;S'!$G$61),1)-SUM(O.1!BS$246,O.1!BS$257)*(1+'S&amp;S'!$G$63)+BS$247*(1+'S&amp;S'!$G$65)</f>
        <v>0</v>
      </c>
      <c r="BT303" s="66">
        <f>-SUM(O.1!BT$244,O.1!BT$255)*(1+'S&amp;S'!$G$61)+SUM(O.1!BT$245,O.1!BT$256)*IF(O.1!$C$38="Depreciation",(1+'S&amp;S'!$G$61),1)-SUM(O.1!BT$246,O.1!BT$257)*(1+'S&amp;S'!$G$63)+BT$247*(1+'S&amp;S'!$G$65)</f>
        <v>0</v>
      </c>
      <c r="BU303" s="66">
        <f>-SUM(O.1!BU$244,O.1!BU$255)*(1+'S&amp;S'!$G$61)+SUM(O.1!BU$245,O.1!BU$256)*IF(O.1!$C$38="Depreciation",(1+'S&amp;S'!$G$61),1)-SUM(O.1!BU$246,O.1!BU$257)*(1+'S&amp;S'!$G$63)+BU$247*(1+'S&amp;S'!$G$65)</f>
        <v>0</v>
      </c>
      <c r="BV303" s="66">
        <f>-SUM(O.1!BV$244,O.1!BV$255)*(1+'S&amp;S'!$G$61)+SUM(O.1!BV$245,O.1!BV$256)*IF(O.1!$C$38="Depreciation",(1+'S&amp;S'!$G$61),1)-SUM(O.1!BV$246,O.1!BV$257)*(1+'S&amp;S'!$G$63)+BV$247*(1+'S&amp;S'!$G$65)</f>
        <v>0</v>
      </c>
      <c r="BW303" s="66">
        <f>-SUM(O.1!BW$244,O.1!BW$255)*(1+'S&amp;S'!$G$61)+SUM(O.1!BW$245,O.1!BW$256)*IF(O.1!$C$38="Depreciation",(1+'S&amp;S'!$G$61),1)-SUM(O.1!BW$246,O.1!BW$257)*(1+'S&amp;S'!$G$63)+BW$247*(1+'S&amp;S'!$G$65)</f>
        <v>0</v>
      </c>
      <c r="BX303" s="66">
        <f>-SUM(O.1!BX$244,O.1!BX$255)*(1+'S&amp;S'!$G$61)+SUM(O.1!BX$245,O.1!BX$256)*IF(O.1!$C$38="Depreciation",(1+'S&amp;S'!$G$61),1)-SUM(O.1!BX$246,O.1!BX$257)*(1+'S&amp;S'!$G$63)+BX$247*(1+'S&amp;S'!$G$65)</f>
        <v>0</v>
      </c>
      <c r="BY303" s="66">
        <f>-SUM(O.1!BY$244,O.1!BY$255)*(1+'S&amp;S'!$G$61)+SUM(O.1!BY$245,O.1!BY$256)*IF(O.1!$C$38="Depreciation",(1+'S&amp;S'!$G$61),1)-SUM(O.1!BY$246,O.1!BY$257)*(1+'S&amp;S'!$G$63)+BY$247*(1+'S&amp;S'!$G$65)</f>
        <v>0</v>
      </c>
      <c r="BZ303" s="66">
        <f>-SUM(O.1!BZ$244,O.1!BZ$255)*(1+'S&amp;S'!$G$61)+SUM(O.1!BZ$245,O.1!BZ$256)*IF(O.1!$C$38="Depreciation",(1+'S&amp;S'!$G$61),1)-SUM(O.1!BZ$246,O.1!BZ$257)*(1+'S&amp;S'!$G$63)+BZ$247*(1+'S&amp;S'!$G$65)</f>
        <v>0</v>
      </c>
      <c r="CA303" s="66">
        <f>-SUM(O.1!CA$244,O.1!CA$255)*(1+'S&amp;S'!$G$61)+SUM(O.1!CA$245,O.1!CA$256)*IF(O.1!$C$38="Depreciation",(1+'S&amp;S'!$G$61),1)-SUM(O.1!CA$246,O.1!CA$257)*(1+'S&amp;S'!$G$63)+CA$247*(1+'S&amp;S'!$G$65)</f>
        <v>0</v>
      </c>
      <c r="CB303" s="66">
        <f>-SUM(O.1!CB$244,O.1!CB$255)*(1+'S&amp;S'!$G$61)+SUM(O.1!CB$245,O.1!CB$256)*IF(O.1!$C$38="Depreciation",(1+'S&amp;S'!$G$61),1)-SUM(O.1!CB$246,O.1!CB$257)*(1+'S&amp;S'!$G$63)+CB$247*(1+'S&amp;S'!$G$65)</f>
        <v>0</v>
      </c>
      <c r="CC303" s="66">
        <f>-SUM(O.1!CC$244,O.1!CC$255)*(1+'S&amp;S'!$G$61)+SUM(O.1!CC$245,O.1!CC$256)*IF(O.1!$C$38="Depreciation",(1+'S&amp;S'!$G$61),1)-SUM(O.1!CC$246,O.1!CC$257)*(1+'S&amp;S'!$G$63)+CC$247*(1+'S&amp;S'!$G$65)</f>
        <v>0</v>
      </c>
      <c r="CD303" s="66">
        <f>-SUM(O.1!CD$244,O.1!CD$255)*(1+'S&amp;S'!$G$61)+SUM(O.1!CD$245,O.1!CD$256)*IF(O.1!$C$38="Depreciation",(1+'S&amp;S'!$G$61),1)-SUM(O.1!CD$246,O.1!CD$257)*(1+'S&amp;S'!$G$63)+CD$247*(1+'S&amp;S'!$G$65)</f>
        <v>0</v>
      </c>
      <c r="CE303" s="66">
        <f>-SUM(O.1!CE$244,O.1!CE$255)*(1+'S&amp;S'!$G$61)+SUM(O.1!CE$245,O.1!CE$256)*IF(O.1!$C$38="Depreciation",(1+'S&amp;S'!$G$61),1)-SUM(O.1!CE$246,O.1!CE$257)*(1+'S&amp;S'!$G$63)+CE$247*(1+'S&amp;S'!$G$65)</f>
        <v>0</v>
      </c>
      <c r="CF303" s="66">
        <f>-SUM(O.1!CF$244,O.1!CF$255)*(1+'S&amp;S'!$G$61)+SUM(O.1!CF$245,O.1!CF$256)*IF(O.1!$C$38="Depreciation",(1+'S&amp;S'!$G$61),1)-SUM(O.1!CF$246,O.1!CF$257)*(1+'S&amp;S'!$G$63)+CF$247*(1+'S&amp;S'!$G$65)</f>
        <v>0</v>
      </c>
      <c r="CG303" s="66">
        <f>-SUM(O.1!CG$244,O.1!CG$255)*(1+'S&amp;S'!$G$61)+SUM(O.1!CG$245,O.1!CG$256)*IF(O.1!$C$38="Depreciation",(1+'S&amp;S'!$G$61),1)-SUM(O.1!CG$246,O.1!CG$257)*(1+'S&amp;S'!$G$63)+CG$247*(1+'S&amp;S'!$G$65)</f>
        <v>0</v>
      </c>
      <c r="CH303" s="66">
        <f>-SUM(O.1!CH$244,O.1!CH$255)*(1+'S&amp;S'!$G$61)+SUM(O.1!CH$245,O.1!CH$256)*IF(O.1!$C$38="Depreciation",(1+'S&amp;S'!$G$61),1)-SUM(O.1!CH$246,O.1!CH$257)*(1+'S&amp;S'!$G$63)+CH$247*(1+'S&amp;S'!$G$65)</f>
        <v>0</v>
      </c>
      <c r="CI303" s="66">
        <f>-SUM(O.1!CI$244,O.1!CI$255)*(1+'S&amp;S'!$G$61)+SUM(O.1!CI$245,O.1!CI$256)*IF(O.1!$C$38="Depreciation",(1+'S&amp;S'!$G$61),1)-SUM(O.1!CI$246,O.1!CI$257)*(1+'S&amp;S'!$G$63)+CI$247*(1+'S&amp;S'!$G$65)</f>
        <v>0</v>
      </c>
      <c r="CJ303" s="66">
        <f>-SUM(O.1!CJ$244,O.1!CJ$255)*(1+'S&amp;S'!$G$61)+SUM(O.1!CJ$245,O.1!CJ$256)*IF(O.1!$C$38="Depreciation",(1+'S&amp;S'!$G$61),1)-SUM(O.1!CJ$246,O.1!CJ$257)*(1+'S&amp;S'!$G$63)+CJ$247*(1+'S&amp;S'!$G$65)</f>
        <v>0</v>
      </c>
      <c r="CK303" s="66">
        <f>-SUM(O.1!CK$244,O.1!CK$255)*(1+'S&amp;S'!$G$61)+SUM(O.1!CK$245,O.1!CK$256)*IF(O.1!$C$38="Depreciation",(1+'S&amp;S'!$G$61),1)-SUM(O.1!CK$246,O.1!CK$257)*(1+'S&amp;S'!$G$63)+CK$247*(1+'S&amp;S'!$G$65)</f>
        <v>0</v>
      </c>
      <c r="CL303" s="66">
        <f>-SUM(O.1!CL$244,O.1!CL$255)*(1+'S&amp;S'!$G$61)+SUM(O.1!CL$245,O.1!CL$256)*IF(O.1!$C$38="Depreciation",(1+'S&amp;S'!$G$61),1)-SUM(O.1!CL$246,O.1!CL$257)*(1+'S&amp;S'!$G$63)+CL$247*(1+'S&amp;S'!$G$65)</f>
        <v>0</v>
      </c>
      <c r="CM303" s="66">
        <f>-SUM(O.1!CM$244,O.1!CM$255)*(1+'S&amp;S'!$G$61)+SUM(O.1!CM$245,O.1!CM$256)*IF(O.1!$C$38="Depreciation",(1+'S&amp;S'!$G$61),1)-SUM(O.1!CM$246,O.1!CM$257)*(1+'S&amp;S'!$G$63)+CM$247*(1+'S&amp;S'!$G$65)</f>
        <v>0</v>
      </c>
      <c r="CN303" s="66">
        <f>-SUM(O.1!CN$244,O.1!CN$255)*(1+'S&amp;S'!$G$61)+SUM(O.1!CN$245,O.1!CN$256)*IF(O.1!$C$38="Depreciation",(1+'S&amp;S'!$G$61),1)-SUM(O.1!CN$246,O.1!CN$257)*(1+'S&amp;S'!$G$63)+CN$247*(1+'S&amp;S'!$G$65)</f>
        <v>0</v>
      </c>
      <c r="CO303" s="66">
        <f>-SUM(O.1!CO$244,O.1!CO$255)*(1+'S&amp;S'!$G$61)+SUM(O.1!CO$245,O.1!CO$256)*IF(O.1!$C$38="Depreciation",(1+'S&amp;S'!$G$61),1)-SUM(O.1!CO$246,O.1!CO$257)*(1+'S&amp;S'!$G$63)+CO$247*(1+'S&amp;S'!$G$65)</f>
        <v>0</v>
      </c>
      <c r="CP303" s="66">
        <f>-SUM(O.1!CP$244,O.1!CP$255)*(1+'S&amp;S'!$G$61)+SUM(O.1!CP$245,O.1!CP$256)*IF(O.1!$C$38="Depreciation",(1+'S&amp;S'!$G$61),1)-SUM(O.1!CP$246,O.1!CP$257)*(1+'S&amp;S'!$G$63)+CP$247*(1+'S&amp;S'!$G$65)</f>
        <v>0</v>
      </c>
      <c r="CQ303" s="66">
        <f>-SUM(O.1!CQ$244,O.1!CQ$255)*(1+'S&amp;S'!$G$61)+SUM(O.1!CQ$245,O.1!CQ$256)*IF(O.1!$C$38="Depreciation",(1+'S&amp;S'!$G$61),1)-SUM(O.1!CQ$246,O.1!CQ$257)*(1+'S&amp;S'!$G$63)+CQ$247*(1+'S&amp;S'!$G$65)</f>
        <v>0</v>
      </c>
      <c r="CR303" s="66">
        <f>-SUM(O.1!CR$244,O.1!CR$255)*(1+'S&amp;S'!$G$61)+SUM(O.1!CR$245,O.1!CR$256)*IF(O.1!$C$38="Depreciation",(1+'S&amp;S'!$G$61),1)-SUM(O.1!CR$246,O.1!CR$257)*(1+'S&amp;S'!$G$63)+CR$247*(1+'S&amp;S'!$G$65)</f>
        <v>0</v>
      </c>
      <c r="CS303" s="66">
        <f>-SUM(O.1!CS$244,O.1!CS$255)*(1+'S&amp;S'!$G$61)+SUM(O.1!CS$245,O.1!CS$256)*IF(O.1!$C$38="Depreciation",(1+'S&amp;S'!$G$61),1)-SUM(O.1!CS$246,O.1!CS$257)*(1+'S&amp;S'!$G$63)+CS$247*(1+'S&amp;S'!$G$65)</f>
        <v>0</v>
      </c>
    </row>
    <row r="304" spans="3:97" hidden="1" x14ac:dyDescent="0.35">
      <c r="E304" s="524"/>
      <c r="F304" s="524"/>
      <c r="G304" s="131"/>
      <c r="H304" s="131"/>
      <c r="I304" s="131"/>
      <c r="J304" s="131"/>
      <c r="K304" s="131"/>
      <c r="L304" s="131"/>
      <c r="M304" s="131"/>
      <c r="N304" s="131"/>
      <c r="O304" s="131"/>
      <c r="P304" s="131"/>
      <c r="Q304" s="131"/>
      <c r="R304" s="131"/>
      <c r="S304" s="131"/>
      <c r="T304" s="131"/>
      <c r="U304" s="131"/>
      <c r="V304" s="131"/>
      <c r="W304" s="131"/>
      <c r="X304" s="131"/>
      <c r="Y304" s="131"/>
      <c r="Z304" s="131"/>
      <c r="AA304" s="131"/>
      <c r="AB304" s="131"/>
      <c r="AC304" s="131"/>
      <c r="AD304" s="131"/>
      <c r="AE304" s="131"/>
      <c r="AF304" s="131"/>
      <c r="AG304" s="131"/>
      <c r="AH304" s="131"/>
      <c r="AI304" s="131"/>
      <c r="AJ304" s="131"/>
      <c r="AK304" s="131"/>
      <c r="AL304" s="131"/>
      <c r="AM304" s="131"/>
      <c r="AN304" s="131"/>
      <c r="AO304" s="131"/>
      <c r="AP304" s="131"/>
      <c r="AQ304" s="131"/>
      <c r="AR304" s="131"/>
      <c r="AS304" s="131"/>
      <c r="AT304" s="131"/>
      <c r="AU304" s="131"/>
      <c r="AV304" s="131"/>
      <c r="AW304" s="131"/>
      <c r="AX304" s="131"/>
      <c r="AY304" s="131"/>
      <c r="AZ304" s="131"/>
      <c r="BA304" s="131"/>
      <c r="BB304" s="131"/>
      <c r="BC304" s="131"/>
      <c r="BD304" s="131"/>
      <c r="BE304" s="131"/>
      <c r="BF304" s="131"/>
      <c r="BG304" s="131"/>
      <c r="BH304" s="131"/>
      <c r="BI304" s="131"/>
      <c r="BJ304" s="131"/>
      <c r="BK304" s="131"/>
      <c r="BL304" s="131"/>
      <c r="BM304" s="131"/>
      <c r="BN304" s="131"/>
      <c r="BO304" s="131"/>
      <c r="BP304" s="131"/>
      <c r="BQ304" s="131"/>
      <c r="BR304" s="131"/>
      <c r="BS304" s="131"/>
      <c r="BT304" s="131"/>
      <c r="BU304" s="131"/>
      <c r="BV304" s="131"/>
      <c r="BW304" s="131"/>
      <c r="BX304" s="131"/>
      <c r="BY304" s="131"/>
      <c r="BZ304" s="131"/>
      <c r="CA304" s="131"/>
      <c r="CB304" s="131"/>
      <c r="CC304" s="131"/>
      <c r="CD304" s="131"/>
      <c r="CE304" s="131"/>
      <c r="CF304" s="131"/>
      <c r="CG304" s="131"/>
      <c r="CH304" s="131"/>
      <c r="CI304" s="131"/>
      <c r="CJ304" s="131"/>
      <c r="CK304" s="131"/>
      <c r="CL304" s="131"/>
      <c r="CM304" s="131"/>
      <c r="CN304" s="131"/>
      <c r="CO304" s="131"/>
      <c r="CP304" s="131"/>
      <c r="CQ304" s="131"/>
      <c r="CR304" s="131"/>
      <c r="CS304" s="131"/>
    </row>
    <row r="305" spans="3:97" hidden="1" x14ac:dyDescent="0.35">
      <c r="C305" s="118" t="s">
        <v>29</v>
      </c>
      <c r="E305" s="524"/>
      <c r="F305" s="524"/>
      <c r="G305" s="131"/>
      <c r="H305" s="131"/>
      <c r="I305" s="131"/>
      <c r="J305" s="131"/>
      <c r="K305" s="131"/>
      <c r="L305" s="131"/>
      <c r="M305" s="131"/>
      <c r="N305" s="131"/>
      <c r="O305" s="131"/>
      <c r="P305" s="131"/>
      <c r="Q305" s="131"/>
      <c r="R305" s="131"/>
      <c r="S305" s="131"/>
      <c r="T305" s="131"/>
      <c r="U305" s="131"/>
      <c r="V305" s="131"/>
      <c r="W305" s="131"/>
      <c r="X305" s="131"/>
      <c r="Y305" s="131"/>
      <c r="Z305" s="131"/>
      <c r="AA305" s="131"/>
      <c r="AB305" s="131"/>
      <c r="AC305" s="131"/>
      <c r="AD305" s="131"/>
      <c r="AE305" s="131"/>
      <c r="AF305" s="131"/>
      <c r="AG305" s="131"/>
      <c r="AH305" s="131"/>
      <c r="AI305" s="131"/>
      <c r="AJ305" s="131"/>
      <c r="AK305" s="131"/>
      <c r="AL305" s="131"/>
      <c r="AM305" s="131"/>
      <c r="AN305" s="131"/>
      <c r="AO305" s="131"/>
      <c r="AP305" s="131"/>
      <c r="AQ305" s="131"/>
      <c r="AR305" s="131"/>
      <c r="AS305" s="131"/>
      <c r="AT305" s="131"/>
      <c r="AU305" s="131"/>
      <c r="AV305" s="131"/>
      <c r="AW305" s="131"/>
      <c r="AX305" s="131"/>
      <c r="AY305" s="131"/>
      <c r="AZ305" s="131"/>
      <c r="BA305" s="131"/>
      <c r="BB305" s="131"/>
      <c r="BC305" s="131"/>
      <c r="BD305" s="131"/>
      <c r="BE305" s="131"/>
      <c r="BF305" s="131"/>
      <c r="BG305" s="131"/>
      <c r="BH305" s="131"/>
      <c r="BI305" s="131"/>
      <c r="BJ305" s="131"/>
      <c r="BK305" s="131"/>
      <c r="BL305" s="131"/>
      <c r="BM305" s="131"/>
      <c r="BN305" s="131"/>
      <c r="BO305" s="131"/>
      <c r="BP305" s="131"/>
      <c r="BQ305" s="131"/>
      <c r="BR305" s="131"/>
      <c r="BS305" s="131"/>
      <c r="BT305" s="131"/>
      <c r="BU305" s="131"/>
      <c r="BV305" s="131"/>
      <c r="BW305" s="131"/>
      <c r="BX305" s="131"/>
      <c r="BY305" s="131"/>
      <c r="BZ305" s="131"/>
      <c r="CA305" s="131"/>
      <c r="CB305" s="131"/>
      <c r="CC305" s="131"/>
      <c r="CD305" s="131"/>
      <c r="CE305" s="131"/>
      <c r="CF305" s="131"/>
      <c r="CG305" s="131"/>
      <c r="CH305" s="131"/>
      <c r="CI305" s="131"/>
      <c r="CJ305" s="131"/>
      <c r="CK305" s="131"/>
      <c r="CL305" s="131"/>
      <c r="CM305" s="131"/>
      <c r="CN305" s="131"/>
      <c r="CO305" s="131"/>
      <c r="CP305" s="131"/>
      <c r="CQ305" s="131"/>
      <c r="CR305" s="131"/>
      <c r="CS305" s="131"/>
    </row>
    <row r="306" spans="3:97" hidden="1" x14ac:dyDescent="0.35">
      <c r="C306" s="94" t="s">
        <v>160</v>
      </c>
      <c r="E306" s="505">
        <f>G306+NPV(G.Asm!$F$76,H306:INDEX(H306:CS306,RP))</f>
        <v>0</v>
      </c>
      <c r="F306" s="505">
        <f>SUMIF($G$4:$CS$4,"&lt;="&amp;RP,G306:CS306)</f>
        <v>0</v>
      </c>
      <c r="G306" s="66">
        <f>-SUM(O.1!G$244,O.1!G$255)*(1+'S&amp;S'!$E164)+SUM(O.1!G$245,O.1!G$256)*IF(O.1!$C$38="Depreciation",(1+'S&amp;S'!$E164),1)-SUM(O.1!G$246,O.1!G$257)*(1+'S&amp;S'!$E$166)+G$247*(1+'S&amp;S'!$E$212)</f>
        <v>0</v>
      </c>
      <c r="H306" s="66">
        <f>-SUM(O.1!H$244,O.1!H$255)*(1+'S&amp;S'!$E164)+SUM(O.1!H$245,O.1!H$256)*IF(O.1!$C$38="Depreciation",(1+'S&amp;S'!$E164),1)-SUM(O.1!H$246,O.1!H$257)*(1+'S&amp;S'!$E$166)+H$247*(1+'S&amp;S'!$E$212)</f>
        <v>0</v>
      </c>
      <c r="I306" s="66">
        <f>-SUM(O.1!I$244,O.1!I$255)*(1+'S&amp;S'!$E164)+SUM(O.1!I$245,O.1!I$256)*IF(O.1!$C$38="Depreciation",(1+'S&amp;S'!$E164),1)-SUM(O.1!I$246,O.1!I$257)*(1+'S&amp;S'!$E$166)+I$247*(1+'S&amp;S'!$E$212)</f>
        <v>0</v>
      </c>
      <c r="J306" s="66">
        <f>-SUM(O.1!J$244,O.1!J$255)*(1+'S&amp;S'!$E164)+SUM(O.1!J$245,O.1!J$256)*IF(O.1!$C$38="Depreciation",(1+'S&amp;S'!$E164),1)-SUM(O.1!J$246,O.1!J$257)*(1+'S&amp;S'!$E$166)+J$247*(1+'S&amp;S'!$E$212)</f>
        <v>0</v>
      </c>
      <c r="K306" s="66">
        <f>-SUM(O.1!K$244,O.1!K$255)*(1+'S&amp;S'!$E164)+SUM(O.1!K$245,O.1!K$256)*IF(O.1!$C$38="Depreciation",(1+'S&amp;S'!$E164),1)-SUM(O.1!K$246,O.1!K$257)*(1+'S&amp;S'!$E$166)+K$247*(1+'S&amp;S'!$E$212)</f>
        <v>0</v>
      </c>
      <c r="L306" s="66">
        <f>-SUM(O.1!L$244,O.1!L$255)*(1+'S&amp;S'!$E164)+SUM(O.1!L$245,O.1!L$256)*IF(O.1!$C$38="Depreciation",(1+'S&amp;S'!$E164),1)-SUM(O.1!L$246,O.1!L$257)*(1+'S&amp;S'!$E$166)+L$247*(1+'S&amp;S'!$E$212)</f>
        <v>0</v>
      </c>
      <c r="M306" s="66">
        <f>-SUM(O.1!M$244,O.1!M$255)*(1+'S&amp;S'!$E164)+SUM(O.1!M$245,O.1!M$256)*IF(O.1!$C$38="Depreciation",(1+'S&amp;S'!$E164),1)-SUM(O.1!M$246,O.1!M$257)*(1+'S&amp;S'!$E$166)+M$247*(1+'S&amp;S'!$E$212)</f>
        <v>0</v>
      </c>
      <c r="N306" s="66">
        <f>-SUM(O.1!N$244,O.1!N$255)*(1+'S&amp;S'!$E164)+SUM(O.1!N$245,O.1!N$256)*IF(O.1!$C$38="Depreciation",(1+'S&amp;S'!$E164),1)-SUM(O.1!N$246,O.1!N$257)*(1+'S&amp;S'!$E$166)+N$247*(1+'S&amp;S'!$E$212)</f>
        <v>0</v>
      </c>
      <c r="O306" s="66">
        <f>-SUM(O.1!O$244,O.1!O$255)*(1+'S&amp;S'!$E164)+SUM(O.1!O$245,O.1!O$256)*IF(O.1!$C$38="Depreciation",(1+'S&amp;S'!$E164),1)-SUM(O.1!O$246,O.1!O$257)*(1+'S&amp;S'!$E$166)+O$247*(1+'S&amp;S'!$E$212)</f>
        <v>0</v>
      </c>
      <c r="P306" s="66">
        <f>-SUM(O.1!P$244,O.1!P$255)*(1+'S&amp;S'!$E164)+SUM(O.1!P$245,O.1!P$256)*IF(O.1!$C$38="Depreciation",(1+'S&amp;S'!$E164),1)-SUM(O.1!P$246,O.1!P$257)*(1+'S&amp;S'!$E$166)+P$247*(1+'S&amp;S'!$E$212)</f>
        <v>0</v>
      </c>
      <c r="Q306" s="66">
        <f>-SUM(O.1!Q$244,O.1!Q$255)*(1+'S&amp;S'!$E164)+SUM(O.1!Q$245,O.1!Q$256)*IF(O.1!$C$38="Depreciation",(1+'S&amp;S'!$E164),1)-SUM(O.1!Q$246,O.1!Q$257)*(1+'S&amp;S'!$E$166)+Q$247*(1+'S&amp;S'!$E$212)</f>
        <v>0</v>
      </c>
      <c r="R306" s="66">
        <f>-SUM(O.1!R$244,O.1!R$255)*(1+'S&amp;S'!$E164)+SUM(O.1!R$245,O.1!R$256)*IF(O.1!$C$38="Depreciation",(1+'S&amp;S'!$E164),1)-SUM(O.1!R$246,O.1!R$257)*(1+'S&amp;S'!$E$166)+R$247*(1+'S&amp;S'!$E$212)</f>
        <v>0</v>
      </c>
      <c r="S306" s="66">
        <f>-SUM(O.1!S$244,O.1!S$255)*(1+'S&amp;S'!$E164)+SUM(O.1!S$245,O.1!S$256)*IF(O.1!$C$38="Depreciation",(1+'S&amp;S'!$E164),1)-SUM(O.1!S$246,O.1!S$257)*(1+'S&amp;S'!$E$166)+S$247*(1+'S&amp;S'!$E$212)</f>
        <v>0</v>
      </c>
      <c r="T306" s="66">
        <f>-SUM(O.1!T$244,O.1!T$255)*(1+'S&amp;S'!$E164)+SUM(O.1!T$245,O.1!T$256)*IF(O.1!$C$38="Depreciation",(1+'S&amp;S'!$E164),1)-SUM(O.1!T$246,O.1!T$257)*(1+'S&amp;S'!$E$166)+T$247*(1+'S&amp;S'!$E$212)</f>
        <v>0</v>
      </c>
      <c r="U306" s="66">
        <f>-SUM(O.1!U$244,O.1!U$255)*(1+'S&amp;S'!$E164)+SUM(O.1!U$245,O.1!U$256)*IF(O.1!$C$38="Depreciation",(1+'S&amp;S'!$E164),1)-SUM(O.1!U$246,O.1!U$257)*(1+'S&amp;S'!$E$166)+U$247*(1+'S&amp;S'!$E$212)</f>
        <v>0</v>
      </c>
      <c r="V306" s="66">
        <f>-SUM(O.1!V$244,O.1!V$255)*(1+'S&amp;S'!$E164)+SUM(O.1!V$245,O.1!V$256)*IF(O.1!$C$38="Depreciation",(1+'S&amp;S'!$E164),1)-SUM(O.1!V$246,O.1!V$257)*(1+'S&amp;S'!$E$166)+V$247*(1+'S&amp;S'!$E$212)</f>
        <v>0</v>
      </c>
      <c r="W306" s="66">
        <f>-SUM(O.1!W$244,O.1!W$255)*(1+'S&amp;S'!$E164)+SUM(O.1!W$245,O.1!W$256)*IF(O.1!$C$38="Depreciation",(1+'S&amp;S'!$E164),1)-SUM(O.1!W$246,O.1!W$257)*(1+'S&amp;S'!$E$166)+W$247*(1+'S&amp;S'!$E$212)</f>
        <v>0</v>
      </c>
      <c r="X306" s="66">
        <f>-SUM(O.1!X$244,O.1!X$255)*(1+'S&amp;S'!$E164)+SUM(O.1!X$245,O.1!X$256)*IF(O.1!$C$38="Depreciation",(1+'S&amp;S'!$E164),1)-SUM(O.1!X$246,O.1!X$257)*(1+'S&amp;S'!$E$166)+X$247*(1+'S&amp;S'!$E$212)</f>
        <v>0</v>
      </c>
      <c r="Y306" s="66">
        <f>-SUM(O.1!Y$244,O.1!Y$255)*(1+'S&amp;S'!$E164)+SUM(O.1!Y$245,O.1!Y$256)*IF(O.1!$C$38="Depreciation",(1+'S&amp;S'!$E164),1)-SUM(O.1!Y$246,O.1!Y$257)*(1+'S&amp;S'!$E$166)+Y$247*(1+'S&amp;S'!$E$212)</f>
        <v>0</v>
      </c>
      <c r="Z306" s="66">
        <f>-SUM(O.1!Z$244,O.1!Z$255)*(1+'S&amp;S'!$E164)+SUM(O.1!Z$245,O.1!Z$256)*IF(O.1!$C$38="Depreciation",(1+'S&amp;S'!$E164),1)-SUM(O.1!Z$246,O.1!Z$257)*(1+'S&amp;S'!$E$166)+Z$247*(1+'S&amp;S'!$E$212)</f>
        <v>0</v>
      </c>
      <c r="AA306" s="66">
        <f>-SUM(O.1!AA$244,O.1!AA$255)*(1+'S&amp;S'!$E164)+SUM(O.1!AA$245,O.1!AA$256)*IF(O.1!$C$38="Depreciation",(1+'S&amp;S'!$E164),1)-SUM(O.1!AA$246,O.1!AA$257)*(1+'S&amp;S'!$E$166)+AA$247*(1+'S&amp;S'!$E$212)</f>
        <v>0</v>
      </c>
      <c r="AB306" s="66">
        <f>-SUM(O.1!AB$244,O.1!AB$255)*(1+'S&amp;S'!$E164)+SUM(O.1!AB$245,O.1!AB$256)*IF(O.1!$C$38="Depreciation",(1+'S&amp;S'!$E164),1)-SUM(O.1!AB$246,O.1!AB$257)*(1+'S&amp;S'!$E$166)+AB$247*(1+'S&amp;S'!$E$212)</f>
        <v>0</v>
      </c>
      <c r="AC306" s="66">
        <f>-SUM(O.1!AC$244,O.1!AC$255)*(1+'S&amp;S'!$E164)+SUM(O.1!AC$245,O.1!AC$256)*IF(O.1!$C$38="Depreciation",(1+'S&amp;S'!$E164),1)-SUM(O.1!AC$246,O.1!AC$257)*(1+'S&amp;S'!$E$166)+AC$247*(1+'S&amp;S'!$E$212)</f>
        <v>0</v>
      </c>
      <c r="AD306" s="66">
        <f>-SUM(O.1!AD$244,O.1!AD$255)*(1+'S&amp;S'!$E164)+SUM(O.1!AD$245,O.1!AD$256)*IF(O.1!$C$38="Depreciation",(1+'S&amp;S'!$E164),1)-SUM(O.1!AD$246,O.1!AD$257)*(1+'S&amp;S'!$E$166)+AD$247*(1+'S&amp;S'!$E$212)</f>
        <v>0</v>
      </c>
      <c r="AE306" s="66">
        <f>-SUM(O.1!AE$244,O.1!AE$255)*(1+'S&amp;S'!$E164)+SUM(O.1!AE$245,O.1!AE$256)*IF(O.1!$C$38="Depreciation",(1+'S&amp;S'!$E164),1)-SUM(O.1!AE$246,O.1!AE$257)*(1+'S&amp;S'!$E$166)+AE$247*(1+'S&amp;S'!$E$212)</f>
        <v>0</v>
      </c>
      <c r="AF306" s="66">
        <f>-SUM(O.1!AF$244,O.1!AF$255)*(1+'S&amp;S'!$E164)+SUM(O.1!AF$245,O.1!AF$256)*IF(O.1!$C$38="Depreciation",(1+'S&amp;S'!$E164),1)-SUM(O.1!AF$246,O.1!AF$257)*(1+'S&amp;S'!$E$166)+AF$247*(1+'S&amp;S'!$E$212)</f>
        <v>0</v>
      </c>
      <c r="AG306" s="66">
        <f>-SUM(O.1!AG$244,O.1!AG$255)*(1+'S&amp;S'!$E164)+SUM(O.1!AG$245,O.1!AG$256)*IF(O.1!$C$38="Depreciation",(1+'S&amp;S'!$E164),1)-SUM(O.1!AG$246,O.1!AG$257)*(1+'S&amp;S'!$E$166)+AG$247*(1+'S&amp;S'!$E$212)</f>
        <v>0</v>
      </c>
      <c r="AH306" s="66">
        <f>-SUM(O.1!AH$244,O.1!AH$255)*(1+'S&amp;S'!$E164)+SUM(O.1!AH$245,O.1!AH$256)*IF(O.1!$C$38="Depreciation",(1+'S&amp;S'!$E164),1)-SUM(O.1!AH$246,O.1!AH$257)*(1+'S&amp;S'!$E$166)+AH$247*(1+'S&amp;S'!$E$212)</f>
        <v>0</v>
      </c>
      <c r="AI306" s="66">
        <f>-SUM(O.1!AI$244,O.1!AI$255)*(1+'S&amp;S'!$E164)+SUM(O.1!AI$245,O.1!AI$256)*IF(O.1!$C$38="Depreciation",(1+'S&amp;S'!$E164),1)-SUM(O.1!AI$246,O.1!AI$257)*(1+'S&amp;S'!$E$166)+AI$247*(1+'S&amp;S'!$E$212)</f>
        <v>0</v>
      </c>
      <c r="AJ306" s="66">
        <f>-SUM(O.1!AJ$244,O.1!AJ$255)*(1+'S&amp;S'!$E164)+SUM(O.1!AJ$245,O.1!AJ$256)*IF(O.1!$C$38="Depreciation",(1+'S&amp;S'!$E164),1)-SUM(O.1!AJ$246,O.1!AJ$257)*(1+'S&amp;S'!$E$166)+AJ$247*(1+'S&amp;S'!$E$212)</f>
        <v>0</v>
      </c>
      <c r="AK306" s="66">
        <f>-SUM(O.1!AK$244,O.1!AK$255)*(1+'S&amp;S'!$E164)+SUM(O.1!AK$245,O.1!AK$256)*IF(O.1!$C$38="Depreciation",(1+'S&amp;S'!$E164),1)-SUM(O.1!AK$246,O.1!AK$257)*(1+'S&amp;S'!$E$166)+AK$247*(1+'S&amp;S'!$E$212)</f>
        <v>0</v>
      </c>
      <c r="AL306" s="66">
        <f>-SUM(O.1!AL$244,O.1!AL$255)*(1+'S&amp;S'!$E164)+SUM(O.1!AL$245,O.1!AL$256)*IF(O.1!$C$38="Depreciation",(1+'S&amp;S'!$E164),1)-SUM(O.1!AL$246,O.1!AL$257)*(1+'S&amp;S'!$E$166)+AL$247*(1+'S&amp;S'!$E$212)</f>
        <v>0</v>
      </c>
      <c r="AM306" s="66">
        <f>-SUM(O.1!AM$244,O.1!AM$255)*(1+'S&amp;S'!$E164)+SUM(O.1!AM$245,O.1!AM$256)*IF(O.1!$C$38="Depreciation",(1+'S&amp;S'!$E164),1)-SUM(O.1!AM$246,O.1!AM$257)*(1+'S&amp;S'!$E$166)+AM$247*(1+'S&amp;S'!$E$212)</f>
        <v>0</v>
      </c>
      <c r="AN306" s="66">
        <f>-SUM(O.1!AN$244,O.1!AN$255)*(1+'S&amp;S'!$E164)+SUM(O.1!AN$245,O.1!AN$256)*IF(O.1!$C$38="Depreciation",(1+'S&amp;S'!$E164),1)-SUM(O.1!AN$246,O.1!AN$257)*(1+'S&amp;S'!$E$166)+AN$247*(1+'S&amp;S'!$E$212)</f>
        <v>0</v>
      </c>
      <c r="AO306" s="66">
        <f>-SUM(O.1!AO$244,O.1!AO$255)*(1+'S&amp;S'!$E164)+SUM(O.1!AO$245,O.1!AO$256)*IF(O.1!$C$38="Depreciation",(1+'S&amp;S'!$E164),1)-SUM(O.1!AO$246,O.1!AO$257)*(1+'S&amp;S'!$E$166)+AO$247*(1+'S&amp;S'!$E$212)</f>
        <v>0</v>
      </c>
      <c r="AP306" s="66">
        <f>-SUM(O.1!AP$244,O.1!AP$255)*(1+'S&amp;S'!$E164)+SUM(O.1!AP$245,O.1!AP$256)*IF(O.1!$C$38="Depreciation",(1+'S&amp;S'!$E164),1)-SUM(O.1!AP$246,O.1!AP$257)*(1+'S&amp;S'!$E$166)+AP$247*(1+'S&amp;S'!$E$212)</f>
        <v>0</v>
      </c>
      <c r="AQ306" s="66">
        <f>-SUM(O.1!AQ$244,O.1!AQ$255)*(1+'S&amp;S'!$E164)+SUM(O.1!AQ$245,O.1!AQ$256)*IF(O.1!$C$38="Depreciation",(1+'S&amp;S'!$E164),1)-SUM(O.1!AQ$246,O.1!AQ$257)*(1+'S&amp;S'!$E$166)+AQ$247*(1+'S&amp;S'!$E$212)</f>
        <v>0</v>
      </c>
      <c r="AR306" s="66">
        <f>-SUM(O.1!AR$244,O.1!AR$255)*(1+'S&amp;S'!$E164)+SUM(O.1!AR$245,O.1!AR$256)*IF(O.1!$C$38="Depreciation",(1+'S&amp;S'!$E164),1)-SUM(O.1!AR$246,O.1!AR$257)*(1+'S&amp;S'!$E$166)+AR$247*(1+'S&amp;S'!$E$212)</f>
        <v>0</v>
      </c>
      <c r="AS306" s="66">
        <f>-SUM(O.1!AS$244,O.1!AS$255)*(1+'S&amp;S'!$E164)+SUM(O.1!AS$245,O.1!AS$256)*IF(O.1!$C$38="Depreciation",(1+'S&amp;S'!$E164),1)-SUM(O.1!AS$246,O.1!AS$257)*(1+'S&amp;S'!$E$166)+AS$247*(1+'S&amp;S'!$E$212)</f>
        <v>0</v>
      </c>
      <c r="AT306" s="66">
        <f>-SUM(O.1!AT$244,O.1!AT$255)*(1+'S&amp;S'!$E164)+SUM(O.1!AT$245,O.1!AT$256)*IF(O.1!$C$38="Depreciation",(1+'S&amp;S'!$E164),1)-SUM(O.1!AT$246,O.1!AT$257)*(1+'S&amp;S'!$E$166)+AT$247*(1+'S&amp;S'!$E$212)</f>
        <v>0</v>
      </c>
      <c r="AU306" s="66">
        <f>-SUM(O.1!AU$244,O.1!AU$255)*(1+'S&amp;S'!$E164)+SUM(O.1!AU$245,O.1!AU$256)*IF(O.1!$C$38="Depreciation",(1+'S&amp;S'!$E164),1)-SUM(O.1!AU$246,O.1!AU$257)*(1+'S&amp;S'!$E$166)+AU$247*(1+'S&amp;S'!$E$212)</f>
        <v>0</v>
      </c>
      <c r="AV306" s="66">
        <f>-SUM(O.1!AV$244,O.1!AV$255)*(1+'S&amp;S'!$E164)+SUM(O.1!AV$245,O.1!AV$256)*IF(O.1!$C$38="Depreciation",(1+'S&amp;S'!$E164),1)-SUM(O.1!AV$246,O.1!AV$257)*(1+'S&amp;S'!$E$166)+AV$247*(1+'S&amp;S'!$E$212)</f>
        <v>0</v>
      </c>
      <c r="AW306" s="66">
        <f>-SUM(O.1!AW$244,O.1!AW$255)*(1+'S&amp;S'!$E164)+SUM(O.1!AW$245,O.1!AW$256)*IF(O.1!$C$38="Depreciation",(1+'S&amp;S'!$E164),1)-SUM(O.1!AW$246,O.1!AW$257)*(1+'S&amp;S'!$E$166)+AW$247*(1+'S&amp;S'!$E$212)</f>
        <v>0</v>
      </c>
      <c r="AX306" s="66">
        <f>-SUM(O.1!AX$244,O.1!AX$255)*(1+'S&amp;S'!$E164)+SUM(O.1!AX$245,O.1!AX$256)*IF(O.1!$C$38="Depreciation",(1+'S&amp;S'!$E164),1)-SUM(O.1!AX$246,O.1!AX$257)*(1+'S&amp;S'!$E$166)+AX$247*(1+'S&amp;S'!$E$212)</f>
        <v>0</v>
      </c>
      <c r="AY306" s="66">
        <f>-SUM(O.1!AY$244,O.1!AY$255)*(1+'S&amp;S'!$E164)+SUM(O.1!AY$245,O.1!AY$256)*IF(O.1!$C$38="Depreciation",(1+'S&amp;S'!$E164),1)-SUM(O.1!AY$246,O.1!AY$257)*(1+'S&amp;S'!$E$166)+AY$247*(1+'S&amp;S'!$E$212)</f>
        <v>0</v>
      </c>
      <c r="AZ306" s="66">
        <f>-SUM(O.1!AZ$244,O.1!AZ$255)*(1+'S&amp;S'!$E164)+SUM(O.1!AZ$245,O.1!AZ$256)*IF(O.1!$C$38="Depreciation",(1+'S&amp;S'!$E164),1)-SUM(O.1!AZ$246,O.1!AZ$257)*(1+'S&amp;S'!$E$166)+AZ$247*(1+'S&amp;S'!$E$212)</f>
        <v>0</v>
      </c>
      <c r="BA306" s="66">
        <f>-SUM(O.1!BA$244,O.1!BA$255)*(1+'S&amp;S'!$E164)+SUM(O.1!BA$245,O.1!BA$256)*IF(O.1!$C$38="Depreciation",(1+'S&amp;S'!$E164),1)-SUM(O.1!BA$246,O.1!BA$257)*(1+'S&amp;S'!$E$166)+BA$247*(1+'S&amp;S'!$E$212)</f>
        <v>0</v>
      </c>
      <c r="BB306" s="66">
        <f>-SUM(O.1!BB$244,O.1!BB$255)*(1+'S&amp;S'!$E164)+SUM(O.1!BB$245,O.1!BB$256)*IF(O.1!$C$38="Depreciation",(1+'S&amp;S'!$E164),1)-SUM(O.1!BB$246,O.1!BB$257)*(1+'S&amp;S'!$E$166)+BB$247*(1+'S&amp;S'!$E$212)</f>
        <v>0</v>
      </c>
      <c r="BC306" s="66">
        <f>-SUM(O.1!BC$244,O.1!BC$255)*(1+'S&amp;S'!$E164)+SUM(O.1!BC$245,O.1!BC$256)*IF(O.1!$C$38="Depreciation",(1+'S&amp;S'!$E164),1)-SUM(O.1!BC$246,O.1!BC$257)*(1+'S&amp;S'!$E$166)+BC$247*(1+'S&amp;S'!$E$212)</f>
        <v>0</v>
      </c>
      <c r="BD306" s="66">
        <f>-SUM(O.1!BD$244,O.1!BD$255)*(1+'S&amp;S'!$E164)+SUM(O.1!BD$245,O.1!BD$256)*IF(O.1!$C$38="Depreciation",(1+'S&amp;S'!$E164),1)-SUM(O.1!BD$246,O.1!BD$257)*(1+'S&amp;S'!$E$166)+BD$247*(1+'S&amp;S'!$E$212)</f>
        <v>0</v>
      </c>
      <c r="BE306" s="66">
        <f>-SUM(O.1!BE$244,O.1!BE$255)*(1+'S&amp;S'!$E164)+SUM(O.1!BE$245,O.1!BE$256)*IF(O.1!$C$38="Depreciation",(1+'S&amp;S'!$E164),1)-SUM(O.1!BE$246,O.1!BE$257)*(1+'S&amp;S'!$E$166)+BE$247*(1+'S&amp;S'!$E$212)</f>
        <v>0</v>
      </c>
      <c r="BF306" s="66">
        <f>-SUM(O.1!BF$244,O.1!BF$255)*(1+'S&amp;S'!$E164)+SUM(O.1!BF$245,O.1!BF$256)*IF(O.1!$C$38="Depreciation",(1+'S&amp;S'!$E164),1)-SUM(O.1!BF$246,O.1!BF$257)*(1+'S&amp;S'!$E$166)+BF$247*(1+'S&amp;S'!$E$212)</f>
        <v>0</v>
      </c>
      <c r="BG306" s="66">
        <f>-SUM(O.1!BG$244,O.1!BG$255)*(1+'S&amp;S'!$E164)+SUM(O.1!BG$245,O.1!BG$256)*IF(O.1!$C$38="Depreciation",(1+'S&amp;S'!$E164),1)-SUM(O.1!BG$246,O.1!BG$257)*(1+'S&amp;S'!$E$166)+BG$247*(1+'S&amp;S'!$E$212)</f>
        <v>0</v>
      </c>
      <c r="BH306" s="66">
        <f>-SUM(O.1!BH$244,O.1!BH$255)*(1+'S&amp;S'!$E164)+SUM(O.1!BH$245,O.1!BH$256)*IF(O.1!$C$38="Depreciation",(1+'S&amp;S'!$E164),1)-SUM(O.1!BH$246,O.1!BH$257)*(1+'S&amp;S'!$E$166)+BH$247*(1+'S&amp;S'!$E$212)</f>
        <v>0</v>
      </c>
      <c r="BI306" s="66">
        <f>-SUM(O.1!BI$244,O.1!BI$255)*(1+'S&amp;S'!$E164)+SUM(O.1!BI$245,O.1!BI$256)*IF(O.1!$C$38="Depreciation",(1+'S&amp;S'!$E164),1)-SUM(O.1!BI$246,O.1!BI$257)*(1+'S&amp;S'!$E$166)+BI$247*(1+'S&amp;S'!$E$212)</f>
        <v>0</v>
      </c>
      <c r="BJ306" s="66">
        <f>-SUM(O.1!BJ$244,O.1!BJ$255)*(1+'S&amp;S'!$E164)+SUM(O.1!BJ$245,O.1!BJ$256)*IF(O.1!$C$38="Depreciation",(1+'S&amp;S'!$E164),1)-SUM(O.1!BJ$246,O.1!BJ$257)*(1+'S&amp;S'!$E$166)+BJ$247*(1+'S&amp;S'!$E$212)</f>
        <v>0</v>
      </c>
      <c r="BK306" s="66">
        <f>-SUM(O.1!BK$244,O.1!BK$255)*(1+'S&amp;S'!$E164)+SUM(O.1!BK$245,O.1!BK$256)*IF(O.1!$C$38="Depreciation",(1+'S&amp;S'!$E164),1)-SUM(O.1!BK$246,O.1!BK$257)*(1+'S&amp;S'!$E$166)+BK$247*(1+'S&amp;S'!$E$212)</f>
        <v>0</v>
      </c>
      <c r="BL306" s="66">
        <f>-SUM(O.1!BL$244,O.1!BL$255)*(1+'S&amp;S'!$E164)+SUM(O.1!BL$245,O.1!BL$256)*IF(O.1!$C$38="Depreciation",(1+'S&amp;S'!$E164),1)-SUM(O.1!BL$246,O.1!BL$257)*(1+'S&amp;S'!$E$166)+BL$247*(1+'S&amp;S'!$E$212)</f>
        <v>0</v>
      </c>
      <c r="BM306" s="66">
        <f>-SUM(O.1!BM$244,O.1!BM$255)*(1+'S&amp;S'!$E164)+SUM(O.1!BM$245,O.1!BM$256)*IF(O.1!$C$38="Depreciation",(1+'S&amp;S'!$E164),1)-SUM(O.1!BM$246,O.1!BM$257)*(1+'S&amp;S'!$E$166)+BM$247*(1+'S&amp;S'!$E$212)</f>
        <v>0</v>
      </c>
      <c r="BN306" s="66">
        <f>-SUM(O.1!BN$244,O.1!BN$255)*(1+'S&amp;S'!$E164)+SUM(O.1!BN$245,O.1!BN$256)*IF(O.1!$C$38="Depreciation",(1+'S&amp;S'!$E164),1)-SUM(O.1!BN$246,O.1!BN$257)*(1+'S&amp;S'!$E$166)+BN$247*(1+'S&amp;S'!$E$212)</f>
        <v>0</v>
      </c>
      <c r="BO306" s="66">
        <f>-SUM(O.1!BO$244,O.1!BO$255)*(1+'S&amp;S'!$E164)+SUM(O.1!BO$245,O.1!BO$256)*IF(O.1!$C$38="Depreciation",(1+'S&amp;S'!$E164),1)-SUM(O.1!BO$246,O.1!BO$257)*(1+'S&amp;S'!$E$166)+BO$247*(1+'S&amp;S'!$E$212)</f>
        <v>0</v>
      </c>
      <c r="BP306" s="66">
        <f>-SUM(O.1!BP$244,O.1!BP$255)*(1+'S&amp;S'!$E164)+SUM(O.1!BP$245,O.1!BP$256)*IF(O.1!$C$38="Depreciation",(1+'S&amp;S'!$E164),1)-SUM(O.1!BP$246,O.1!BP$257)*(1+'S&amp;S'!$E$166)+BP$247*(1+'S&amp;S'!$E$212)</f>
        <v>0</v>
      </c>
      <c r="BQ306" s="66">
        <f>-SUM(O.1!BQ$244,O.1!BQ$255)*(1+'S&amp;S'!$E164)+SUM(O.1!BQ$245,O.1!BQ$256)*IF(O.1!$C$38="Depreciation",(1+'S&amp;S'!$E164),1)-SUM(O.1!BQ$246,O.1!BQ$257)*(1+'S&amp;S'!$E$166)+BQ$247*(1+'S&amp;S'!$E$212)</f>
        <v>0</v>
      </c>
      <c r="BR306" s="66">
        <f>-SUM(O.1!BR$244,O.1!BR$255)*(1+'S&amp;S'!$E164)+SUM(O.1!BR$245,O.1!BR$256)*IF(O.1!$C$38="Depreciation",(1+'S&amp;S'!$E164),1)-SUM(O.1!BR$246,O.1!BR$257)*(1+'S&amp;S'!$E$166)+BR$247*(1+'S&amp;S'!$E$212)</f>
        <v>0</v>
      </c>
      <c r="BS306" s="66">
        <f>-SUM(O.1!BS$244,O.1!BS$255)*(1+'S&amp;S'!$E164)+SUM(O.1!BS$245,O.1!BS$256)*IF(O.1!$C$38="Depreciation",(1+'S&amp;S'!$E164),1)-SUM(O.1!BS$246,O.1!BS$257)*(1+'S&amp;S'!$E$166)+BS$247*(1+'S&amp;S'!$E$212)</f>
        <v>0</v>
      </c>
      <c r="BT306" s="66">
        <f>-SUM(O.1!BT$244,O.1!BT$255)*(1+'S&amp;S'!$E164)+SUM(O.1!BT$245,O.1!BT$256)*IF(O.1!$C$38="Depreciation",(1+'S&amp;S'!$E164),1)-SUM(O.1!BT$246,O.1!BT$257)*(1+'S&amp;S'!$E$166)+BT$247*(1+'S&amp;S'!$E$212)</f>
        <v>0</v>
      </c>
      <c r="BU306" s="66">
        <f>-SUM(O.1!BU$244,O.1!BU$255)*(1+'S&amp;S'!$E164)+SUM(O.1!BU$245,O.1!BU$256)*IF(O.1!$C$38="Depreciation",(1+'S&amp;S'!$E164),1)-SUM(O.1!BU$246,O.1!BU$257)*(1+'S&amp;S'!$E$166)+BU$247*(1+'S&amp;S'!$E$212)</f>
        <v>0</v>
      </c>
      <c r="BV306" s="66">
        <f>-SUM(O.1!BV$244,O.1!BV$255)*(1+'S&amp;S'!$E164)+SUM(O.1!BV$245,O.1!BV$256)*IF(O.1!$C$38="Depreciation",(1+'S&amp;S'!$E164),1)-SUM(O.1!BV$246,O.1!BV$257)*(1+'S&amp;S'!$E$166)+BV$247*(1+'S&amp;S'!$E$212)</f>
        <v>0</v>
      </c>
      <c r="BW306" s="66">
        <f>-SUM(O.1!BW$244,O.1!BW$255)*(1+'S&amp;S'!$E164)+SUM(O.1!BW$245,O.1!BW$256)*IF(O.1!$C$38="Depreciation",(1+'S&amp;S'!$E164),1)-SUM(O.1!BW$246,O.1!BW$257)*(1+'S&amp;S'!$E$166)+BW$247*(1+'S&amp;S'!$E$212)</f>
        <v>0</v>
      </c>
      <c r="BX306" s="66">
        <f>-SUM(O.1!BX$244,O.1!BX$255)*(1+'S&amp;S'!$E164)+SUM(O.1!BX$245,O.1!BX$256)*IF(O.1!$C$38="Depreciation",(1+'S&amp;S'!$E164),1)-SUM(O.1!BX$246,O.1!BX$257)*(1+'S&amp;S'!$E$166)+BX$247*(1+'S&amp;S'!$E$212)</f>
        <v>0</v>
      </c>
      <c r="BY306" s="66">
        <f>-SUM(O.1!BY$244,O.1!BY$255)*(1+'S&amp;S'!$E164)+SUM(O.1!BY$245,O.1!BY$256)*IF(O.1!$C$38="Depreciation",(1+'S&amp;S'!$E164),1)-SUM(O.1!BY$246,O.1!BY$257)*(1+'S&amp;S'!$E$166)+BY$247*(1+'S&amp;S'!$E$212)</f>
        <v>0</v>
      </c>
      <c r="BZ306" s="66">
        <f>-SUM(O.1!BZ$244,O.1!BZ$255)*(1+'S&amp;S'!$E164)+SUM(O.1!BZ$245,O.1!BZ$256)*IF(O.1!$C$38="Depreciation",(1+'S&amp;S'!$E164),1)-SUM(O.1!BZ$246,O.1!BZ$257)*(1+'S&amp;S'!$E$166)+BZ$247*(1+'S&amp;S'!$E$212)</f>
        <v>0</v>
      </c>
      <c r="CA306" s="66">
        <f>-SUM(O.1!CA$244,O.1!CA$255)*(1+'S&amp;S'!$E164)+SUM(O.1!CA$245,O.1!CA$256)*IF(O.1!$C$38="Depreciation",(1+'S&amp;S'!$E164),1)-SUM(O.1!CA$246,O.1!CA$257)*(1+'S&amp;S'!$E$166)+CA$247*(1+'S&amp;S'!$E$212)</f>
        <v>0</v>
      </c>
      <c r="CB306" s="66">
        <f>-SUM(O.1!CB$244,O.1!CB$255)*(1+'S&amp;S'!$E164)+SUM(O.1!CB$245,O.1!CB$256)*IF(O.1!$C$38="Depreciation",(1+'S&amp;S'!$E164),1)-SUM(O.1!CB$246,O.1!CB$257)*(1+'S&amp;S'!$E$166)+CB$247*(1+'S&amp;S'!$E$212)</f>
        <v>0</v>
      </c>
      <c r="CC306" s="66">
        <f>-SUM(O.1!CC$244,O.1!CC$255)*(1+'S&amp;S'!$E164)+SUM(O.1!CC$245,O.1!CC$256)*IF(O.1!$C$38="Depreciation",(1+'S&amp;S'!$E164),1)-SUM(O.1!CC$246,O.1!CC$257)*(1+'S&amp;S'!$E$166)+CC$247*(1+'S&amp;S'!$E$212)</f>
        <v>0</v>
      </c>
      <c r="CD306" s="66">
        <f>-SUM(O.1!CD$244,O.1!CD$255)*(1+'S&amp;S'!$E164)+SUM(O.1!CD$245,O.1!CD$256)*IF(O.1!$C$38="Depreciation",(1+'S&amp;S'!$E164),1)-SUM(O.1!CD$246,O.1!CD$257)*(1+'S&amp;S'!$E$166)+CD$247*(1+'S&amp;S'!$E$212)</f>
        <v>0</v>
      </c>
      <c r="CE306" s="66">
        <f>-SUM(O.1!CE$244,O.1!CE$255)*(1+'S&amp;S'!$E164)+SUM(O.1!CE$245,O.1!CE$256)*IF(O.1!$C$38="Depreciation",(1+'S&amp;S'!$E164),1)-SUM(O.1!CE$246,O.1!CE$257)*(1+'S&amp;S'!$E$166)+CE$247*(1+'S&amp;S'!$E$212)</f>
        <v>0</v>
      </c>
      <c r="CF306" s="66">
        <f>-SUM(O.1!CF$244,O.1!CF$255)*(1+'S&amp;S'!$E164)+SUM(O.1!CF$245,O.1!CF$256)*IF(O.1!$C$38="Depreciation",(1+'S&amp;S'!$E164),1)-SUM(O.1!CF$246,O.1!CF$257)*(1+'S&amp;S'!$E$166)+CF$247*(1+'S&amp;S'!$E$212)</f>
        <v>0</v>
      </c>
      <c r="CG306" s="66">
        <f>-SUM(O.1!CG$244,O.1!CG$255)*(1+'S&amp;S'!$E164)+SUM(O.1!CG$245,O.1!CG$256)*IF(O.1!$C$38="Depreciation",(1+'S&amp;S'!$E164),1)-SUM(O.1!CG$246,O.1!CG$257)*(1+'S&amp;S'!$E$166)+CG$247*(1+'S&amp;S'!$E$212)</f>
        <v>0</v>
      </c>
      <c r="CH306" s="66">
        <f>-SUM(O.1!CH$244,O.1!CH$255)*(1+'S&amp;S'!$E164)+SUM(O.1!CH$245,O.1!CH$256)*IF(O.1!$C$38="Depreciation",(1+'S&amp;S'!$E164),1)-SUM(O.1!CH$246,O.1!CH$257)*(1+'S&amp;S'!$E$166)+CH$247*(1+'S&amp;S'!$E$212)</f>
        <v>0</v>
      </c>
      <c r="CI306" s="66">
        <f>-SUM(O.1!CI$244,O.1!CI$255)*(1+'S&amp;S'!$E164)+SUM(O.1!CI$245,O.1!CI$256)*IF(O.1!$C$38="Depreciation",(1+'S&amp;S'!$E164),1)-SUM(O.1!CI$246,O.1!CI$257)*(1+'S&amp;S'!$E$166)+CI$247*(1+'S&amp;S'!$E$212)</f>
        <v>0</v>
      </c>
      <c r="CJ306" s="66">
        <f>-SUM(O.1!CJ$244,O.1!CJ$255)*(1+'S&amp;S'!$E164)+SUM(O.1!CJ$245,O.1!CJ$256)*IF(O.1!$C$38="Depreciation",(1+'S&amp;S'!$E164),1)-SUM(O.1!CJ$246,O.1!CJ$257)*(1+'S&amp;S'!$E$166)+CJ$247*(1+'S&amp;S'!$E$212)</f>
        <v>0</v>
      </c>
      <c r="CK306" s="66">
        <f>-SUM(O.1!CK$244,O.1!CK$255)*(1+'S&amp;S'!$E164)+SUM(O.1!CK$245,O.1!CK$256)*IF(O.1!$C$38="Depreciation",(1+'S&amp;S'!$E164),1)-SUM(O.1!CK$246,O.1!CK$257)*(1+'S&amp;S'!$E$166)+CK$247*(1+'S&amp;S'!$E$212)</f>
        <v>0</v>
      </c>
      <c r="CL306" s="66">
        <f>-SUM(O.1!CL$244,O.1!CL$255)*(1+'S&amp;S'!$E164)+SUM(O.1!CL$245,O.1!CL$256)*IF(O.1!$C$38="Depreciation",(1+'S&amp;S'!$E164),1)-SUM(O.1!CL$246,O.1!CL$257)*(1+'S&amp;S'!$E$166)+CL$247*(1+'S&amp;S'!$E$212)</f>
        <v>0</v>
      </c>
      <c r="CM306" s="66">
        <f>-SUM(O.1!CM$244,O.1!CM$255)*(1+'S&amp;S'!$E164)+SUM(O.1!CM$245,O.1!CM$256)*IF(O.1!$C$38="Depreciation",(1+'S&amp;S'!$E164),1)-SUM(O.1!CM$246,O.1!CM$257)*(1+'S&amp;S'!$E$166)+CM$247*(1+'S&amp;S'!$E$212)</f>
        <v>0</v>
      </c>
      <c r="CN306" s="66">
        <f>-SUM(O.1!CN$244,O.1!CN$255)*(1+'S&amp;S'!$E164)+SUM(O.1!CN$245,O.1!CN$256)*IF(O.1!$C$38="Depreciation",(1+'S&amp;S'!$E164),1)-SUM(O.1!CN$246,O.1!CN$257)*(1+'S&amp;S'!$E$166)+CN$247*(1+'S&amp;S'!$E$212)</f>
        <v>0</v>
      </c>
      <c r="CO306" s="66">
        <f>-SUM(O.1!CO$244,O.1!CO$255)*(1+'S&amp;S'!$E164)+SUM(O.1!CO$245,O.1!CO$256)*IF(O.1!$C$38="Depreciation",(1+'S&amp;S'!$E164),1)-SUM(O.1!CO$246,O.1!CO$257)*(1+'S&amp;S'!$E$166)+CO$247*(1+'S&amp;S'!$E$212)</f>
        <v>0</v>
      </c>
      <c r="CP306" s="66">
        <f>-SUM(O.1!CP$244,O.1!CP$255)*(1+'S&amp;S'!$E164)+SUM(O.1!CP$245,O.1!CP$256)*IF(O.1!$C$38="Depreciation",(1+'S&amp;S'!$E164),1)-SUM(O.1!CP$246,O.1!CP$257)*(1+'S&amp;S'!$E$166)+CP$247*(1+'S&amp;S'!$E$212)</f>
        <v>0</v>
      </c>
      <c r="CQ306" s="66">
        <f>-SUM(O.1!CQ$244,O.1!CQ$255)*(1+'S&amp;S'!$E164)+SUM(O.1!CQ$245,O.1!CQ$256)*IF(O.1!$C$38="Depreciation",(1+'S&amp;S'!$E164),1)-SUM(O.1!CQ$246,O.1!CQ$257)*(1+'S&amp;S'!$E$166)+CQ$247*(1+'S&amp;S'!$E$212)</f>
        <v>0</v>
      </c>
      <c r="CR306" s="66">
        <f>-SUM(O.1!CR$244,O.1!CR$255)*(1+'S&amp;S'!$E164)+SUM(O.1!CR$245,O.1!CR$256)*IF(O.1!$C$38="Depreciation",(1+'S&amp;S'!$E164),1)-SUM(O.1!CR$246,O.1!CR$257)*(1+'S&amp;S'!$E$166)+CR$247*(1+'S&amp;S'!$E$212)</f>
        <v>0</v>
      </c>
      <c r="CS306" s="66">
        <f>-SUM(O.1!CS$244,O.1!CS$255)*(1+'S&amp;S'!$E164)+SUM(O.1!CS$245,O.1!CS$256)*IF(O.1!$C$38="Depreciation",(1+'S&amp;S'!$E164),1)-SUM(O.1!CS$246,O.1!CS$257)*(1+'S&amp;S'!$E$166)+CS$247*(1+'S&amp;S'!$E$212)</f>
        <v>0</v>
      </c>
    </row>
    <row r="307" spans="3:97" hidden="1" x14ac:dyDescent="0.35">
      <c r="C307" s="94" t="s">
        <v>161</v>
      </c>
      <c r="E307" s="505">
        <f>G307+NPV(G.Asm!$F$76,H307:INDEX(H307:CS307,RP))</f>
        <v>0</v>
      </c>
      <c r="F307" s="505">
        <f>SUMIF($G$4:$CS$4,"&lt;="&amp;RP,G307:CS307)</f>
        <v>0</v>
      </c>
      <c r="G307" s="66">
        <f>-SUM(O.1!G$244,O.1!G$255)*(1+'S&amp;S'!$G164)+SUM(O.1!G$245,O.1!G$256)*IF(O.1!$C$38="Depreciation",(1+'S&amp;S'!$G164),1)-SUM(O.1!G$246,O.1!G$257)*(1+'S&amp;S'!$G$166)+G$247*(1+'S&amp;S'!$G$212)</f>
        <v>0</v>
      </c>
      <c r="H307" s="66">
        <f>-SUM(O.1!H$244,O.1!H$255)*(1+'S&amp;S'!$G164)+SUM(O.1!H$245,O.1!H$256)*IF(O.1!$C$38="Depreciation",(1+'S&amp;S'!$G164),1)-SUM(O.1!H$246,O.1!H$257)*(1+'S&amp;S'!$G$166)+H$247*(1+'S&amp;S'!$G$212)</f>
        <v>0</v>
      </c>
      <c r="I307" s="66">
        <f>-SUM(O.1!I$244,O.1!I$255)*(1+'S&amp;S'!$G164)+SUM(O.1!I$245,O.1!I$256)*IF(O.1!$C$38="Depreciation",(1+'S&amp;S'!$G164),1)-SUM(O.1!I$246,O.1!I$257)*(1+'S&amp;S'!$G$166)+I$247*(1+'S&amp;S'!$G$212)</f>
        <v>0</v>
      </c>
      <c r="J307" s="66">
        <f>-SUM(O.1!J$244,O.1!J$255)*(1+'S&amp;S'!$G164)+SUM(O.1!J$245,O.1!J$256)*IF(O.1!$C$38="Depreciation",(1+'S&amp;S'!$G164),1)-SUM(O.1!J$246,O.1!J$257)*(1+'S&amp;S'!$G$166)+J$247*(1+'S&amp;S'!$G$212)</f>
        <v>0</v>
      </c>
      <c r="K307" s="66">
        <f>-SUM(O.1!K$244,O.1!K$255)*(1+'S&amp;S'!$G164)+SUM(O.1!K$245,O.1!K$256)*IF(O.1!$C$38="Depreciation",(1+'S&amp;S'!$G164),1)-SUM(O.1!K$246,O.1!K$257)*(1+'S&amp;S'!$G$166)+K$247*(1+'S&amp;S'!$G$212)</f>
        <v>0</v>
      </c>
      <c r="L307" s="66">
        <f>-SUM(O.1!L$244,O.1!L$255)*(1+'S&amp;S'!$G164)+SUM(O.1!L$245,O.1!L$256)*IF(O.1!$C$38="Depreciation",(1+'S&amp;S'!$G164),1)-SUM(O.1!L$246,O.1!L$257)*(1+'S&amp;S'!$G$166)+L$247*(1+'S&amp;S'!$G$212)</f>
        <v>0</v>
      </c>
      <c r="M307" s="66">
        <f>-SUM(O.1!M$244,O.1!M$255)*(1+'S&amp;S'!$G164)+SUM(O.1!M$245,O.1!M$256)*IF(O.1!$C$38="Depreciation",(1+'S&amp;S'!$G164),1)-SUM(O.1!M$246,O.1!M$257)*(1+'S&amp;S'!$G$166)+M$247*(1+'S&amp;S'!$G$212)</f>
        <v>0</v>
      </c>
      <c r="N307" s="66">
        <f>-SUM(O.1!N$244,O.1!N$255)*(1+'S&amp;S'!$G164)+SUM(O.1!N$245,O.1!N$256)*IF(O.1!$C$38="Depreciation",(1+'S&amp;S'!$G164),1)-SUM(O.1!N$246,O.1!N$257)*(1+'S&amp;S'!$G$166)+N$247*(1+'S&amp;S'!$G$212)</f>
        <v>0</v>
      </c>
      <c r="O307" s="66">
        <f>-SUM(O.1!O$244,O.1!O$255)*(1+'S&amp;S'!$G164)+SUM(O.1!O$245,O.1!O$256)*IF(O.1!$C$38="Depreciation",(1+'S&amp;S'!$G164),1)-SUM(O.1!O$246,O.1!O$257)*(1+'S&amp;S'!$G$166)+O$247*(1+'S&amp;S'!$G$212)</f>
        <v>0</v>
      </c>
      <c r="P307" s="66">
        <f>-SUM(O.1!P$244,O.1!P$255)*(1+'S&amp;S'!$G164)+SUM(O.1!P$245,O.1!P$256)*IF(O.1!$C$38="Depreciation",(1+'S&amp;S'!$G164),1)-SUM(O.1!P$246,O.1!P$257)*(1+'S&amp;S'!$G$166)+P$247*(1+'S&amp;S'!$G$212)</f>
        <v>0</v>
      </c>
      <c r="Q307" s="66">
        <f>-SUM(O.1!Q$244,O.1!Q$255)*(1+'S&amp;S'!$G164)+SUM(O.1!Q$245,O.1!Q$256)*IF(O.1!$C$38="Depreciation",(1+'S&amp;S'!$G164),1)-SUM(O.1!Q$246,O.1!Q$257)*(1+'S&amp;S'!$G$166)+Q$247*(1+'S&amp;S'!$G$212)</f>
        <v>0</v>
      </c>
      <c r="R307" s="66">
        <f>-SUM(O.1!R$244,O.1!R$255)*(1+'S&amp;S'!$G164)+SUM(O.1!R$245,O.1!R$256)*IF(O.1!$C$38="Depreciation",(1+'S&amp;S'!$G164),1)-SUM(O.1!R$246,O.1!R$257)*(1+'S&amp;S'!$G$166)+R$247*(1+'S&amp;S'!$G$212)</f>
        <v>0</v>
      </c>
      <c r="S307" s="66">
        <f>-SUM(O.1!S$244,O.1!S$255)*(1+'S&amp;S'!$G164)+SUM(O.1!S$245,O.1!S$256)*IF(O.1!$C$38="Depreciation",(1+'S&amp;S'!$G164),1)-SUM(O.1!S$246,O.1!S$257)*(1+'S&amp;S'!$G$166)+S$247*(1+'S&amp;S'!$G$212)</f>
        <v>0</v>
      </c>
      <c r="T307" s="66">
        <f>-SUM(O.1!T$244,O.1!T$255)*(1+'S&amp;S'!$G164)+SUM(O.1!T$245,O.1!T$256)*IF(O.1!$C$38="Depreciation",(1+'S&amp;S'!$G164),1)-SUM(O.1!T$246,O.1!T$257)*(1+'S&amp;S'!$G$166)+T$247*(1+'S&amp;S'!$G$212)</f>
        <v>0</v>
      </c>
      <c r="U307" s="66">
        <f>-SUM(O.1!U$244,O.1!U$255)*(1+'S&amp;S'!$G164)+SUM(O.1!U$245,O.1!U$256)*IF(O.1!$C$38="Depreciation",(1+'S&amp;S'!$G164),1)-SUM(O.1!U$246,O.1!U$257)*(1+'S&amp;S'!$G$166)+U$247*(1+'S&amp;S'!$G$212)</f>
        <v>0</v>
      </c>
      <c r="V307" s="66">
        <f>-SUM(O.1!V$244,O.1!V$255)*(1+'S&amp;S'!$G164)+SUM(O.1!V$245,O.1!V$256)*IF(O.1!$C$38="Depreciation",(1+'S&amp;S'!$G164),1)-SUM(O.1!V$246,O.1!V$257)*(1+'S&amp;S'!$G$166)+V$247*(1+'S&amp;S'!$G$212)</f>
        <v>0</v>
      </c>
      <c r="W307" s="66">
        <f>-SUM(O.1!W$244,O.1!W$255)*(1+'S&amp;S'!$G164)+SUM(O.1!W$245,O.1!W$256)*IF(O.1!$C$38="Depreciation",(1+'S&amp;S'!$G164),1)-SUM(O.1!W$246,O.1!W$257)*(1+'S&amp;S'!$G$166)+W$247*(1+'S&amp;S'!$G$212)</f>
        <v>0</v>
      </c>
      <c r="X307" s="66">
        <f>-SUM(O.1!X$244,O.1!X$255)*(1+'S&amp;S'!$G164)+SUM(O.1!X$245,O.1!X$256)*IF(O.1!$C$38="Depreciation",(1+'S&amp;S'!$G164),1)-SUM(O.1!X$246,O.1!X$257)*(1+'S&amp;S'!$G$166)+X$247*(1+'S&amp;S'!$G$212)</f>
        <v>0</v>
      </c>
      <c r="Y307" s="66">
        <f>-SUM(O.1!Y$244,O.1!Y$255)*(1+'S&amp;S'!$G164)+SUM(O.1!Y$245,O.1!Y$256)*IF(O.1!$C$38="Depreciation",(1+'S&amp;S'!$G164),1)-SUM(O.1!Y$246,O.1!Y$257)*(1+'S&amp;S'!$G$166)+Y$247*(1+'S&amp;S'!$G$212)</f>
        <v>0</v>
      </c>
      <c r="Z307" s="66">
        <f>-SUM(O.1!Z$244,O.1!Z$255)*(1+'S&amp;S'!$G164)+SUM(O.1!Z$245,O.1!Z$256)*IF(O.1!$C$38="Depreciation",(1+'S&amp;S'!$G164),1)-SUM(O.1!Z$246,O.1!Z$257)*(1+'S&amp;S'!$G$166)+Z$247*(1+'S&amp;S'!$G$212)</f>
        <v>0</v>
      </c>
      <c r="AA307" s="66">
        <f>-SUM(O.1!AA$244,O.1!AA$255)*(1+'S&amp;S'!$G164)+SUM(O.1!AA$245,O.1!AA$256)*IF(O.1!$C$38="Depreciation",(1+'S&amp;S'!$G164),1)-SUM(O.1!AA$246,O.1!AA$257)*(1+'S&amp;S'!$G$166)+AA$247*(1+'S&amp;S'!$G$212)</f>
        <v>0</v>
      </c>
      <c r="AB307" s="66">
        <f>-SUM(O.1!AB$244,O.1!AB$255)*(1+'S&amp;S'!$G164)+SUM(O.1!AB$245,O.1!AB$256)*IF(O.1!$C$38="Depreciation",(1+'S&amp;S'!$G164),1)-SUM(O.1!AB$246,O.1!AB$257)*(1+'S&amp;S'!$G$166)+AB$247*(1+'S&amp;S'!$G$212)</f>
        <v>0</v>
      </c>
      <c r="AC307" s="66">
        <f>-SUM(O.1!AC$244,O.1!AC$255)*(1+'S&amp;S'!$G164)+SUM(O.1!AC$245,O.1!AC$256)*IF(O.1!$C$38="Depreciation",(1+'S&amp;S'!$G164),1)-SUM(O.1!AC$246,O.1!AC$257)*(1+'S&amp;S'!$G$166)+AC$247*(1+'S&amp;S'!$G$212)</f>
        <v>0</v>
      </c>
      <c r="AD307" s="66">
        <f>-SUM(O.1!AD$244,O.1!AD$255)*(1+'S&amp;S'!$G164)+SUM(O.1!AD$245,O.1!AD$256)*IF(O.1!$C$38="Depreciation",(1+'S&amp;S'!$G164),1)-SUM(O.1!AD$246,O.1!AD$257)*(1+'S&amp;S'!$G$166)+AD$247*(1+'S&amp;S'!$G$212)</f>
        <v>0</v>
      </c>
      <c r="AE307" s="66">
        <f>-SUM(O.1!AE$244,O.1!AE$255)*(1+'S&amp;S'!$G164)+SUM(O.1!AE$245,O.1!AE$256)*IF(O.1!$C$38="Depreciation",(1+'S&amp;S'!$G164),1)-SUM(O.1!AE$246,O.1!AE$257)*(1+'S&amp;S'!$G$166)+AE$247*(1+'S&amp;S'!$G$212)</f>
        <v>0</v>
      </c>
      <c r="AF307" s="66">
        <f>-SUM(O.1!AF$244,O.1!AF$255)*(1+'S&amp;S'!$G164)+SUM(O.1!AF$245,O.1!AF$256)*IF(O.1!$C$38="Depreciation",(1+'S&amp;S'!$G164),1)-SUM(O.1!AF$246,O.1!AF$257)*(1+'S&amp;S'!$G$166)+AF$247*(1+'S&amp;S'!$G$212)</f>
        <v>0</v>
      </c>
      <c r="AG307" s="66">
        <f>-SUM(O.1!AG$244,O.1!AG$255)*(1+'S&amp;S'!$G164)+SUM(O.1!AG$245,O.1!AG$256)*IF(O.1!$C$38="Depreciation",(1+'S&amp;S'!$G164),1)-SUM(O.1!AG$246,O.1!AG$257)*(1+'S&amp;S'!$G$166)+AG$247*(1+'S&amp;S'!$G$212)</f>
        <v>0</v>
      </c>
      <c r="AH307" s="66">
        <f>-SUM(O.1!AH$244,O.1!AH$255)*(1+'S&amp;S'!$G164)+SUM(O.1!AH$245,O.1!AH$256)*IF(O.1!$C$38="Depreciation",(1+'S&amp;S'!$G164),1)-SUM(O.1!AH$246,O.1!AH$257)*(1+'S&amp;S'!$G$166)+AH$247*(1+'S&amp;S'!$G$212)</f>
        <v>0</v>
      </c>
      <c r="AI307" s="66">
        <f>-SUM(O.1!AI$244,O.1!AI$255)*(1+'S&amp;S'!$G164)+SUM(O.1!AI$245,O.1!AI$256)*IF(O.1!$C$38="Depreciation",(1+'S&amp;S'!$G164),1)-SUM(O.1!AI$246,O.1!AI$257)*(1+'S&amp;S'!$G$166)+AI$247*(1+'S&amp;S'!$G$212)</f>
        <v>0</v>
      </c>
      <c r="AJ307" s="66">
        <f>-SUM(O.1!AJ$244,O.1!AJ$255)*(1+'S&amp;S'!$G164)+SUM(O.1!AJ$245,O.1!AJ$256)*IF(O.1!$C$38="Depreciation",(1+'S&amp;S'!$G164),1)-SUM(O.1!AJ$246,O.1!AJ$257)*(1+'S&amp;S'!$G$166)+AJ$247*(1+'S&amp;S'!$G$212)</f>
        <v>0</v>
      </c>
      <c r="AK307" s="66">
        <f>-SUM(O.1!AK$244,O.1!AK$255)*(1+'S&amp;S'!$G164)+SUM(O.1!AK$245,O.1!AK$256)*IF(O.1!$C$38="Depreciation",(1+'S&amp;S'!$G164),1)-SUM(O.1!AK$246,O.1!AK$257)*(1+'S&amp;S'!$G$166)+AK$247*(1+'S&amp;S'!$G$212)</f>
        <v>0</v>
      </c>
      <c r="AL307" s="66">
        <f>-SUM(O.1!AL$244,O.1!AL$255)*(1+'S&amp;S'!$G164)+SUM(O.1!AL$245,O.1!AL$256)*IF(O.1!$C$38="Depreciation",(1+'S&amp;S'!$G164),1)-SUM(O.1!AL$246,O.1!AL$257)*(1+'S&amp;S'!$G$166)+AL$247*(1+'S&amp;S'!$G$212)</f>
        <v>0</v>
      </c>
      <c r="AM307" s="66">
        <f>-SUM(O.1!AM$244,O.1!AM$255)*(1+'S&amp;S'!$G164)+SUM(O.1!AM$245,O.1!AM$256)*IF(O.1!$C$38="Depreciation",(1+'S&amp;S'!$G164),1)-SUM(O.1!AM$246,O.1!AM$257)*(1+'S&amp;S'!$G$166)+AM$247*(1+'S&amp;S'!$G$212)</f>
        <v>0</v>
      </c>
      <c r="AN307" s="66">
        <f>-SUM(O.1!AN$244,O.1!AN$255)*(1+'S&amp;S'!$G164)+SUM(O.1!AN$245,O.1!AN$256)*IF(O.1!$C$38="Depreciation",(1+'S&amp;S'!$G164),1)-SUM(O.1!AN$246,O.1!AN$257)*(1+'S&amp;S'!$G$166)+AN$247*(1+'S&amp;S'!$G$212)</f>
        <v>0</v>
      </c>
      <c r="AO307" s="66">
        <f>-SUM(O.1!AO$244,O.1!AO$255)*(1+'S&amp;S'!$G164)+SUM(O.1!AO$245,O.1!AO$256)*IF(O.1!$C$38="Depreciation",(1+'S&amp;S'!$G164),1)-SUM(O.1!AO$246,O.1!AO$257)*(1+'S&amp;S'!$G$166)+AO$247*(1+'S&amp;S'!$G$212)</f>
        <v>0</v>
      </c>
      <c r="AP307" s="66">
        <f>-SUM(O.1!AP$244,O.1!AP$255)*(1+'S&amp;S'!$G164)+SUM(O.1!AP$245,O.1!AP$256)*IF(O.1!$C$38="Depreciation",(1+'S&amp;S'!$G164),1)-SUM(O.1!AP$246,O.1!AP$257)*(1+'S&amp;S'!$G$166)+AP$247*(1+'S&amp;S'!$G$212)</f>
        <v>0</v>
      </c>
      <c r="AQ307" s="66">
        <f>-SUM(O.1!AQ$244,O.1!AQ$255)*(1+'S&amp;S'!$G164)+SUM(O.1!AQ$245,O.1!AQ$256)*IF(O.1!$C$38="Depreciation",(1+'S&amp;S'!$G164),1)-SUM(O.1!AQ$246,O.1!AQ$257)*(1+'S&amp;S'!$G$166)+AQ$247*(1+'S&amp;S'!$G$212)</f>
        <v>0</v>
      </c>
      <c r="AR307" s="66">
        <f>-SUM(O.1!AR$244,O.1!AR$255)*(1+'S&amp;S'!$G164)+SUM(O.1!AR$245,O.1!AR$256)*IF(O.1!$C$38="Depreciation",(1+'S&amp;S'!$G164),1)-SUM(O.1!AR$246,O.1!AR$257)*(1+'S&amp;S'!$G$166)+AR$247*(1+'S&amp;S'!$G$212)</f>
        <v>0</v>
      </c>
      <c r="AS307" s="66">
        <f>-SUM(O.1!AS$244,O.1!AS$255)*(1+'S&amp;S'!$G164)+SUM(O.1!AS$245,O.1!AS$256)*IF(O.1!$C$38="Depreciation",(1+'S&amp;S'!$G164),1)-SUM(O.1!AS$246,O.1!AS$257)*(1+'S&amp;S'!$G$166)+AS$247*(1+'S&amp;S'!$G$212)</f>
        <v>0</v>
      </c>
      <c r="AT307" s="66">
        <f>-SUM(O.1!AT$244,O.1!AT$255)*(1+'S&amp;S'!$G164)+SUM(O.1!AT$245,O.1!AT$256)*IF(O.1!$C$38="Depreciation",(1+'S&amp;S'!$G164),1)-SUM(O.1!AT$246,O.1!AT$257)*(1+'S&amp;S'!$G$166)+AT$247*(1+'S&amp;S'!$G$212)</f>
        <v>0</v>
      </c>
      <c r="AU307" s="66">
        <f>-SUM(O.1!AU$244,O.1!AU$255)*(1+'S&amp;S'!$G164)+SUM(O.1!AU$245,O.1!AU$256)*IF(O.1!$C$38="Depreciation",(1+'S&amp;S'!$G164),1)-SUM(O.1!AU$246,O.1!AU$257)*(1+'S&amp;S'!$G$166)+AU$247*(1+'S&amp;S'!$G$212)</f>
        <v>0</v>
      </c>
      <c r="AV307" s="66">
        <f>-SUM(O.1!AV$244,O.1!AV$255)*(1+'S&amp;S'!$G164)+SUM(O.1!AV$245,O.1!AV$256)*IF(O.1!$C$38="Depreciation",(1+'S&amp;S'!$G164),1)-SUM(O.1!AV$246,O.1!AV$257)*(1+'S&amp;S'!$G$166)+AV$247*(1+'S&amp;S'!$G$212)</f>
        <v>0</v>
      </c>
      <c r="AW307" s="66">
        <f>-SUM(O.1!AW$244,O.1!AW$255)*(1+'S&amp;S'!$G164)+SUM(O.1!AW$245,O.1!AW$256)*IF(O.1!$C$38="Depreciation",(1+'S&amp;S'!$G164),1)-SUM(O.1!AW$246,O.1!AW$257)*(1+'S&amp;S'!$G$166)+AW$247*(1+'S&amp;S'!$G$212)</f>
        <v>0</v>
      </c>
      <c r="AX307" s="66">
        <f>-SUM(O.1!AX$244,O.1!AX$255)*(1+'S&amp;S'!$G164)+SUM(O.1!AX$245,O.1!AX$256)*IF(O.1!$C$38="Depreciation",(1+'S&amp;S'!$G164),1)-SUM(O.1!AX$246,O.1!AX$257)*(1+'S&amp;S'!$G$166)+AX$247*(1+'S&amp;S'!$G$212)</f>
        <v>0</v>
      </c>
      <c r="AY307" s="66">
        <f>-SUM(O.1!AY$244,O.1!AY$255)*(1+'S&amp;S'!$G164)+SUM(O.1!AY$245,O.1!AY$256)*IF(O.1!$C$38="Depreciation",(1+'S&amp;S'!$G164),1)-SUM(O.1!AY$246,O.1!AY$257)*(1+'S&amp;S'!$G$166)+AY$247*(1+'S&amp;S'!$G$212)</f>
        <v>0</v>
      </c>
      <c r="AZ307" s="66">
        <f>-SUM(O.1!AZ$244,O.1!AZ$255)*(1+'S&amp;S'!$G164)+SUM(O.1!AZ$245,O.1!AZ$256)*IF(O.1!$C$38="Depreciation",(1+'S&amp;S'!$G164),1)-SUM(O.1!AZ$246,O.1!AZ$257)*(1+'S&amp;S'!$G$166)+AZ$247*(1+'S&amp;S'!$G$212)</f>
        <v>0</v>
      </c>
      <c r="BA307" s="66">
        <f>-SUM(O.1!BA$244,O.1!BA$255)*(1+'S&amp;S'!$G164)+SUM(O.1!BA$245,O.1!BA$256)*IF(O.1!$C$38="Depreciation",(1+'S&amp;S'!$G164),1)-SUM(O.1!BA$246,O.1!BA$257)*(1+'S&amp;S'!$G$166)+BA$247*(1+'S&amp;S'!$G$212)</f>
        <v>0</v>
      </c>
      <c r="BB307" s="66">
        <f>-SUM(O.1!BB$244,O.1!BB$255)*(1+'S&amp;S'!$G164)+SUM(O.1!BB$245,O.1!BB$256)*IF(O.1!$C$38="Depreciation",(1+'S&amp;S'!$G164),1)-SUM(O.1!BB$246,O.1!BB$257)*(1+'S&amp;S'!$G$166)+BB$247*(1+'S&amp;S'!$G$212)</f>
        <v>0</v>
      </c>
      <c r="BC307" s="66">
        <f>-SUM(O.1!BC$244,O.1!BC$255)*(1+'S&amp;S'!$G164)+SUM(O.1!BC$245,O.1!BC$256)*IF(O.1!$C$38="Depreciation",(1+'S&amp;S'!$G164),1)-SUM(O.1!BC$246,O.1!BC$257)*(1+'S&amp;S'!$G$166)+BC$247*(1+'S&amp;S'!$G$212)</f>
        <v>0</v>
      </c>
      <c r="BD307" s="66">
        <f>-SUM(O.1!BD$244,O.1!BD$255)*(1+'S&amp;S'!$G164)+SUM(O.1!BD$245,O.1!BD$256)*IF(O.1!$C$38="Depreciation",(1+'S&amp;S'!$G164),1)-SUM(O.1!BD$246,O.1!BD$257)*(1+'S&amp;S'!$G$166)+BD$247*(1+'S&amp;S'!$G$212)</f>
        <v>0</v>
      </c>
      <c r="BE307" s="66">
        <f>-SUM(O.1!BE$244,O.1!BE$255)*(1+'S&amp;S'!$G164)+SUM(O.1!BE$245,O.1!BE$256)*IF(O.1!$C$38="Depreciation",(1+'S&amp;S'!$G164),1)-SUM(O.1!BE$246,O.1!BE$257)*(1+'S&amp;S'!$G$166)+BE$247*(1+'S&amp;S'!$G$212)</f>
        <v>0</v>
      </c>
      <c r="BF307" s="66">
        <f>-SUM(O.1!BF$244,O.1!BF$255)*(1+'S&amp;S'!$G164)+SUM(O.1!BF$245,O.1!BF$256)*IF(O.1!$C$38="Depreciation",(1+'S&amp;S'!$G164),1)-SUM(O.1!BF$246,O.1!BF$257)*(1+'S&amp;S'!$G$166)+BF$247*(1+'S&amp;S'!$G$212)</f>
        <v>0</v>
      </c>
      <c r="BG307" s="66">
        <f>-SUM(O.1!BG$244,O.1!BG$255)*(1+'S&amp;S'!$G164)+SUM(O.1!BG$245,O.1!BG$256)*IF(O.1!$C$38="Depreciation",(1+'S&amp;S'!$G164),1)-SUM(O.1!BG$246,O.1!BG$257)*(1+'S&amp;S'!$G$166)+BG$247*(1+'S&amp;S'!$G$212)</f>
        <v>0</v>
      </c>
      <c r="BH307" s="66">
        <f>-SUM(O.1!BH$244,O.1!BH$255)*(1+'S&amp;S'!$G164)+SUM(O.1!BH$245,O.1!BH$256)*IF(O.1!$C$38="Depreciation",(1+'S&amp;S'!$G164),1)-SUM(O.1!BH$246,O.1!BH$257)*(1+'S&amp;S'!$G$166)+BH$247*(1+'S&amp;S'!$G$212)</f>
        <v>0</v>
      </c>
      <c r="BI307" s="66">
        <f>-SUM(O.1!BI$244,O.1!BI$255)*(1+'S&amp;S'!$G164)+SUM(O.1!BI$245,O.1!BI$256)*IF(O.1!$C$38="Depreciation",(1+'S&amp;S'!$G164),1)-SUM(O.1!BI$246,O.1!BI$257)*(1+'S&amp;S'!$G$166)+BI$247*(1+'S&amp;S'!$G$212)</f>
        <v>0</v>
      </c>
      <c r="BJ307" s="66">
        <f>-SUM(O.1!BJ$244,O.1!BJ$255)*(1+'S&amp;S'!$G164)+SUM(O.1!BJ$245,O.1!BJ$256)*IF(O.1!$C$38="Depreciation",(1+'S&amp;S'!$G164),1)-SUM(O.1!BJ$246,O.1!BJ$257)*(1+'S&amp;S'!$G$166)+BJ$247*(1+'S&amp;S'!$G$212)</f>
        <v>0</v>
      </c>
      <c r="BK307" s="66">
        <f>-SUM(O.1!BK$244,O.1!BK$255)*(1+'S&amp;S'!$G164)+SUM(O.1!BK$245,O.1!BK$256)*IF(O.1!$C$38="Depreciation",(1+'S&amp;S'!$G164),1)-SUM(O.1!BK$246,O.1!BK$257)*(1+'S&amp;S'!$G$166)+BK$247*(1+'S&amp;S'!$G$212)</f>
        <v>0</v>
      </c>
      <c r="BL307" s="66">
        <f>-SUM(O.1!BL$244,O.1!BL$255)*(1+'S&amp;S'!$G164)+SUM(O.1!BL$245,O.1!BL$256)*IF(O.1!$C$38="Depreciation",(1+'S&amp;S'!$G164),1)-SUM(O.1!BL$246,O.1!BL$257)*(1+'S&amp;S'!$G$166)+BL$247*(1+'S&amp;S'!$G$212)</f>
        <v>0</v>
      </c>
      <c r="BM307" s="66">
        <f>-SUM(O.1!BM$244,O.1!BM$255)*(1+'S&amp;S'!$G164)+SUM(O.1!BM$245,O.1!BM$256)*IF(O.1!$C$38="Depreciation",(1+'S&amp;S'!$G164),1)-SUM(O.1!BM$246,O.1!BM$257)*(1+'S&amp;S'!$G$166)+BM$247*(1+'S&amp;S'!$G$212)</f>
        <v>0</v>
      </c>
      <c r="BN307" s="66">
        <f>-SUM(O.1!BN$244,O.1!BN$255)*(1+'S&amp;S'!$G164)+SUM(O.1!BN$245,O.1!BN$256)*IF(O.1!$C$38="Depreciation",(1+'S&amp;S'!$G164),1)-SUM(O.1!BN$246,O.1!BN$257)*(1+'S&amp;S'!$G$166)+BN$247*(1+'S&amp;S'!$G$212)</f>
        <v>0</v>
      </c>
      <c r="BO307" s="66">
        <f>-SUM(O.1!BO$244,O.1!BO$255)*(1+'S&amp;S'!$G164)+SUM(O.1!BO$245,O.1!BO$256)*IF(O.1!$C$38="Depreciation",(1+'S&amp;S'!$G164),1)-SUM(O.1!BO$246,O.1!BO$257)*(1+'S&amp;S'!$G$166)+BO$247*(1+'S&amp;S'!$G$212)</f>
        <v>0</v>
      </c>
      <c r="BP307" s="66">
        <f>-SUM(O.1!BP$244,O.1!BP$255)*(1+'S&amp;S'!$G164)+SUM(O.1!BP$245,O.1!BP$256)*IF(O.1!$C$38="Depreciation",(1+'S&amp;S'!$G164),1)-SUM(O.1!BP$246,O.1!BP$257)*(1+'S&amp;S'!$G$166)+BP$247*(1+'S&amp;S'!$G$212)</f>
        <v>0</v>
      </c>
      <c r="BQ307" s="66">
        <f>-SUM(O.1!BQ$244,O.1!BQ$255)*(1+'S&amp;S'!$G164)+SUM(O.1!BQ$245,O.1!BQ$256)*IF(O.1!$C$38="Depreciation",(1+'S&amp;S'!$G164),1)-SUM(O.1!BQ$246,O.1!BQ$257)*(1+'S&amp;S'!$G$166)+BQ$247*(1+'S&amp;S'!$G$212)</f>
        <v>0</v>
      </c>
      <c r="BR307" s="66">
        <f>-SUM(O.1!BR$244,O.1!BR$255)*(1+'S&amp;S'!$G164)+SUM(O.1!BR$245,O.1!BR$256)*IF(O.1!$C$38="Depreciation",(1+'S&amp;S'!$G164),1)-SUM(O.1!BR$246,O.1!BR$257)*(1+'S&amp;S'!$G$166)+BR$247*(1+'S&amp;S'!$G$212)</f>
        <v>0</v>
      </c>
      <c r="BS307" s="66">
        <f>-SUM(O.1!BS$244,O.1!BS$255)*(1+'S&amp;S'!$G164)+SUM(O.1!BS$245,O.1!BS$256)*IF(O.1!$C$38="Depreciation",(1+'S&amp;S'!$G164),1)-SUM(O.1!BS$246,O.1!BS$257)*(1+'S&amp;S'!$G$166)+BS$247*(1+'S&amp;S'!$G$212)</f>
        <v>0</v>
      </c>
      <c r="BT307" s="66">
        <f>-SUM(O.1!BT$244,O.1!BT$255)*(1+'S&amp;S'!$G164)+SUM(O.1!BT$245,O.1!BT$256)*IF(O.1!$C$38="Depreciation",(1+'S&amp;S'!$G164),1)-SUM(O.1!BT$246,O.1!BT$257)*(1+'S&amp;S'!$G$166)+BT$247*(1+'S&amp;S'!$G$212)</f>
        <v>0</v>
      </c>
      <c r="BU307" s="66">
        <f>-SUM(O.1!BU$244,O.1!BU$255)*(1+'S&amp;S'!$G164)+SUM(O.1!BU$245,O.1!BU$256)*IF(O.1!$C$38="Depreciation",(1+'S&amp;S'!$G164),1)-SUM(O.1!BU$246,O.1!BU$257)*(1+'S&amp;S'!$G$166)+BU$247*(1+'S&amp;S'!$G$212)</f>
        <v>0</v>
      </c>
      <c r="BV307" s="66">
        <f>-SUM(O.1!BV$244,O.1!BV$255)*(1+'S&amp;S'!$G164)+SUM(O.1!BV$245,O.1!BV$256)*IF(O.1!$C$38="Depreciation",(1+'S&amp;S'!$G164),1)-SUM(O.1!BV$246,O.1!BV$257)*(1+'S&amp;S'!$G$166)+BV$247*(1+'S&amp;S'!$G$212)</f>
        <v>0</v>
      </c>
      <c r="BW307" s="66">
        <f>-SUM(O.1!BW$244,O.1!BW$255)*(1+'S&amp;S'!$G164)+SUM(O.1!BW$245,O.1!BW$256)*IF(O.1!$C$38="Depreciation",(1+'S&amp;S'!$G164),1)-SUM(O.1!BW$246,O.1!BW$257)*(1+'S&amp;S'!$G$166)+BW$247*(1+'S&amp;S'!$G$212)</f>
        <v>0</v>
      </c>
      <c r="BX307" s="66">
        <f>-SUM(O.1!BX$244,O.1!BX$255)*(1+'S&amp;S'!$G164)+SUM(O.1!BX$245,O.1!BX$256)*IF(O.1!$C$38="Depreciation",(1+'S&amp;S'!$G164),1)-SUM(O.1!BX$246,O.1!BX$257)*(1+'S&amp;S'!$G$166)+BX$247*(1+'S&amp;S'!$G$212)</f>
        <v>0</v>
      </c>
      <c r="BY307" s="66">
        <f>-SUM(O.1!BY$244,O.1!BY$255)*(1+'S&amp;S'!$G164)+SUM(O.1!BY$245,O.1!BY$256)*IF(O.1!$C$38="Depreciation",(1+'S&amp;S'!$G164),1)-SUM(O.1!BY$246,O.1!BY$257)*(1+'S&amp;S'!$G$166)+BY$247*(1+'S&amp;S'!$G$212)</f>
        <v>0</v>
      </c>
      <c r="BZ307" s="66">
        <f>-SUM(O.1!BZ$244,O.1!BZ$255)*(1+'S&amp;S'!$G164)+SUM(O.1!BZ$245,O.1!BZ$256)*IF(O.1!$C$38="Depreciation",(1+'S&amp;S'!$G164),1)-SUM(O.1!BZ$246,O.1!BZ$257)*(1+'S&amp;S'!$G$166)+BZ$247*(1+'S&amp;S'!$G$212)</f>
        <v>0</v>
      </c>
      <c r="CA307" s="66">
        <f>-SUM(O.1!CA$244,O.1!CA$255)*(1+'S&amp;S'!$G164)+SUM(O.1!CA$245,O.1!CA$256)*IF(O.1!$C$38="Depreciation",(1+'S&amp;S'!$G164),1)-SUM(O.1!CA$246,O.1!CA$257)*(1+'S&amp;S'!$G$166)+CA$247*(1+'S&amp;S'!$G$212)</f>
        <v>0</v>
      </c>
      <c r="CB307" s="66">
        <f>-SUM(O.1!CB$244,O.1!CB$255)*(1+'S&amp;S'!$G164)+SUM(O.1!CB$245,O.1!CB$256)*IF(O.1!$C$38="Depreciation",(1+'S&amp;S'!$G164),1)-SUM(O.1!CB$246,O.1!CB$257)*(1+'S&amp;S'!$G$166)+CB$247*(1+'S&amp;S'!$G$212)</f>
        <v>0</v>
      </c>
      <c r="CC307" s="66">
        <f>-SUM(O.1!CC$244,O.1!CC$255)*(1+'S&amp;S'!$G164)+SUM(O.1!CC$245,O.1!CC$256)*IF(O.1!$C$38="Depreciation",(1+'S&amp;S'!$G164),1)-SUM(O.1!CC$246,O.1!CC$257)*(1+'S&amp;S'!$G$166)+CC$247*(1+'S&amp;S'!$G$212)</f>
        <v>0</v>
      </c>
      <c r="CD307" s="66">
        <f>-SUM(O.1!CD$244,O.1!CD$255)*(1+'S&amp;S'!$G164)+SUM(O.1!CD$245,O.1!CD$256)*IF(O.1!$C$38="Depreciation",(1+'S&amp;S'!$G164),1)-SUM(O.1!CD$246,O.1!CD$257)*(1+'S&amp;S'!$G$166)+CD$247*(1+'S&amp;S'!$G$212)</f>
        <v>0</v>
      </c>
      <c r="CE307" s="66">
        <f>-SUM(O.1!CE$244,O.1!CE$255)*(1+'S&amp;S'!$G164)+SUM(O.1!CE$245,O.1!CE$256)*IF(O.1!$C$38="Depreciation",(1+'S&amp;S'!$G164),1)-SUM(O.1!CE$246,O.1!CE$257)*(1+'S&amp;S'!$G$166)+CE$247*(1+'S&amp;S'!$G$212)</f>
        <v>0</v>
      </c>
      <c r="CF307" s="66">
        <f>-SUM(O.1!CF$244,O.1!CF$255)*(1+'S&amp;S'!$G164)+SUM(O.1!CF$245,O.1!CF$256)*IF(O.1!$C$38="Depreciation",(1+'S&amp;S'!$G164),1)-SUM(O.1!CF$246,O.1!CF$257)*(1+'S&amp;S'!$G$166)+CF$247*(1+'S&amp;S'!$G$212)</f>
        <v>0</v>
      </c>
      <c r="CG307" s="66">
        <f>-SUM(O.1!CG$244,O.1!CG$255)*(1+'S&amp;S'!$G164)+SUM(O.1!CG$245,O.1!CG$256)*IF(O.1!$C$38="Depreciation",(1+'S&amp;S'!$G164),1)-SUM(O.1!CG$246,O.1!CG$257)*(1+'S&amp;S'!$G$166)+CG$247*(1+'S&amp;S'!$G$212)</f>
        <v>0</v>
      </c>
      <c r="CH307" s="66">
        <f>-SUM(O.1!CH$244,O.1!CH$255)*(1+'S&amp;S'!$G164)+SUM(O.1!CH$245,O.1!CH$256)*IF(O.1!$C$38="Depreciation",(1+'S&amp;S'!$G164),1)-SUM(O.1!CH$246,O.1!CH$257)*(1+'S&amp;S'!$G$166)+CH$247*(1+'S&amp;S'!$G$212)</f>
        <v>0</v>
      </c>
      <c r="CI307" s="66">
        <f>-SUM(O.1!CI$244,O.1!CI$255)*(1+'S&amp;S'!$G164)+SUM(O.1!CI$245,O.1!CI$256)*IF(O.1!$C$38="Depreciation",(1+'S&amp;S'!$G164),1)-SUM(O.1!CI$246,O.1!CI$257)*(1+'S&amp;S'!$G$166)+CI$247*(1+'S&amp;S'!$G$212)</f>
        <v>0</v>
      </c>
      <c r="CJ307" s="66">
        <f>-SUM(O.1!CJ$244,O.1!CJ$255)*(1+'S&amp;S'!$G164)+SUM(O.1!CJ$245,O.1!CJ$256)*IF(O.1!$C$38="Depreciation",(1+'S&amp;S'!$G164),1)-SUM(O.1!CJ$246,O.1!CJ$257)*(1+'S&amp;S'!$G$166)+CJ$247*(1+'S&amp;S'!$G$212)</f>
        <v>0</v>
      </c>
      <c r="CK307" s="66">
        <f>-SUM(O.1!CK$244,O.1!CK$255)*(1+'S&amp;S'!$G164)+SUM(O.1!CK$245,O.1!CK$256)*IF(O.1!$C$38="Depreciation",(1+'S&amp;S'!$G164),1)-SUM(O.1!CK$246,O.1!CK$257)*(1+'S&amp;S'!$G$166)+CK$247*(1+'S&amp;S'!$G$212)</f>
        <v>0</v>
      </c>
      <c r="CL307" s="66">
        <f>-SUM(O.1!CL$244,O.1!CL$255)*(1+'S&amp;S'!$G164)+SUM(O.1!CL$245,O.1!CL$256)*IF(O.1!$C$38="Depreciation",(1+'S&amp;S'!$G164),1)-SUM(O.1!CL$246,O.1!CL$257)*(1+'S&amp;S'!$G$166)+CL$247*(1+'S&amp;S'!$G$212)</f>
        <v>0</v>
      </c>
      <c r="CM307" s="66">
        <f>-SUM(O.1!CM$244,O.1!CM$255)*(1+'S&amp;S'!$G164)+SUM(O.1!CM$245,O.1!CM$256)*IF(O.1!$C$38="Depreciation",(1+'S&amp;S'!$G164),1)-SUM(O.1!CM$246,O.1!CM$257)*(1+'S&amp;S'!$G$166)+CM$247*(1+'S&amp;S'!$G$212)</f>
        <v>0</v>
      </c>
      <c r="CN307" s="66">
        <f>-SUM(O.1!CN$244,O.1!CN$255)*(1+'S&amp;S'!$G164)+SUM(O.1!CN$245,O.1!CN$256)*IF(O.1!$C$38="Depreciation",(1+'S&amp;S'!$G164),1)-SUM(O.1!CN$246,O.1!CN$257)*(1+'S&amp;S'!$G$166)+CN$247*(1+'S&amp;S'!$G$212)</f>
        <v>0</v>
      </c>
      <c r="CO307" s="66">
        <f>-SUM(O.1!CO$244,O.1!CO$255)*(1+'S&amp;S'!$G164)+SUM(O.1!CO$245,O.1!CO$256)*IF(O.1!$C$38="Depreciation",(1+'S&amp;S'!$G164),1)-SUM(O.1!CO$246,O.1!CO$257)*(1+'S&amp;S'!$G$166)+CO$247*(1+'S&amp;S'!$G$212)</f>
        <v>0</v>
      </c>
      <c r="CP307" s="66">
        <f>-SUM(O.1!CP$244,O.1!CP$255)*(1+'S&amp;S'!$G164)+SUM(O.1!CP$245,O.1!CP$256)*IF(O.1!$C$38="Depreciation",(1+'S&amp;S'!$G164),1)-SUM(O.1!CP$246,O.1!CP$257)*(1+'S&amp;S'!$G$166)+CP$247*(1+'S&amp;S'!$G$212)</f>
        <v>0</v>
      </c>
      <c r="CQ307" s="66">
        <f>-SUM(O.1!CQ$244,O.1!CQ$255)*(1+'S&amp;S'!$G164)+SUM(O.1!CQ$245,O.1!CQ$256)*IF(O.1!$C$38="Depreciation",(1+'S&amp;S'!$G164),1)-SUM(O.1!CQ$246,O.1!CQ$257)*(1+'S&amp;S'!$G$166)+CQ$247*(1+'S&amp;S'!$G$212)</f>
        <v>0</v>
      </c>
      <c r="CR307" s="66">
        <f>-SUM(O.1!CR$244,O.1!CR$255)*(1+'S&amp;S'!$G164)+SUM(O.1!CR$245,O.1!CR$256)*IF(O.1!$C$38="Depreciation",(1+'S&amp;S'!$G164),1)-SUM(O.1!CR$246,O.1!CR$257)*(1+'S&amp;S'!$G$166)+CR$247*(1+'S&amp;S'!$G$212)</f>
        <v>0</v>
      </c>
      <c r="CS307" s="66">
        <f>-SUM(O.1!CS$244,O.1!CS$255)*(1+'S&amp;S'!$G164)+SUM(O.1!CS$245,O.1!CS$256)*IF(O.1!$C$38="Depreciation",(1+'S&amp;S'!$G164),1)-SUM(O.1!CS$246,O.1!CS$257)*(1+'S&amp;S'!$G$166)+CS$247*(1+'S&amp;S'!$G$212)</f>
        <v>0</v>
      </c>
    </row>
    <row r="308" spans="3:97" hidden="1" x14ac:dyDescent="0.35">
      <c r="E308" s="524"/>
      <c r="F308" s="524"/>
      <c r="G308" s="131"/>
      <c r="H308" s="131"/>
      <c r="I308" s="131"/>
      <c r="J308" s="131"/>
      <c r="K308" s="131"/>
      <c r="L308" s="131"/>
      <c r="M308" s="131"/>
      <c r="N308" s="131"/>
      <c r="O308" s="131"/>
      <c r="P308" s="131"/>
      <c r="Q308" s="131"/>
      <c r="R308" s="131"/>
      <c r="S308" s="131"/>
      <c r="T308" s="131"/>
      <c r="U308" s="131"/>
      <c r="V308" s="131"/>
      <c r="W308" s="131"/>
      <c r="X308" s="131"/>
      <c r="Y308" s="131"/>
      <c r="Z308" s="131"/>
      <c r="AA308" s="131"/>
      <c r="AB308" s="131"/>
      <c r="AC308" s="131"/>
      <c r="AD308" s="131"/>
      <c r="AE308" s="131"/>
      <c r="AF308" s="131"/>
      <c r="AG308" s="131"/>
      <c r="AH308" s="131"/>
      <c r="AI308" s="131"/>
      <c r="AJ308" s="131"/>
      <c r="AK308" s="131"/>
      <c r="AL308" s="131"/>
      <c r="AM308" s="131"/>
      <c r="AN308" s="131"/>
      <c r="AO308" s="131"/>
      <c r="AP308" s="131"/>
      <c r="AQ308" s="131"/>
      <c r="AR308" s="131"/>
      <c r="AS308" s="131"/>
      <c r="AT308" s="131"/>
      <c r="AU308" s="131"/>
      <c r="AV308" s="131"/>
      <c r="AW308" s="131"/>
      <c r="AX308" s="131"/>
      <c r="AY308" s="131"/>
      <c r="AZ308" s="131"/>
      <c r="BA308" s="131"/>
      <c r="BB308" s="131"/>
      <c r="BC308" s="131"/>
      <c r="BD308" s="131"/>
      <c r="BE308" s="131"/>
      <c r="BF308" s="131"/>
      <c r="BG308" s="131"/>
      <c r="BH308" s="131"/>
      <c r="BI308" s="131"/>
      <c r="BJ308" s="131"/>
      <c r="BK308" s="131"/>
      <c r="BL308" s="131"/>
      <c r="BM308" s="131"/>
      <c r="BN308" s="131"/>
      <c r="BO308" s="131"/>
      <c r="BP308" s="131"/>
      <c r="BQ308" s="131"/>
      <c r="BR308" s="131"/>
      <c r="BS308" s="131"/>
      <c r="BT308" s="131"/>
      <c r="BU308" s="131"/>
      <c r="BV308" s="131"/>
      <c r="BW308" s="131"/>
      <c r="BX308" s="131"/>
      <c r="BY308" s="131"/>
      <c r="BZ308" s="131"/>
      <c r="CA308" s="131"/>
      <c r="CB308" s="131"/>
      <c r="CC308" s="131"/>
      <c r="CD308" s="131"/>
      <c r="CE308" s="131"/>
      <c r="CF308" s="131"/>
      <c r="CG308" s="131"/>
      <c r="CH308" s="131"/>
      <c r="CI308" s="131"/>
      <c r="CJ308" s="131"/>
      <c r="CK308" s="131"/>
      <c r="CL308" s="131"/>
      <c r="CM308" s="131"/>
      <c r="CN308" s="131"/>
      <c r="CO308" s="131"/>
      <c r="CP308" s="131"/>
      <c r="CQ308" s="131"/>
      <c r="CR308" s="131"/>
      <c r="CS308" s="131"/>
    </row>
    <row r="309" spans="3:97" ht="14.25" hidden="1" customHeight="1" x14ac:dyDescent="0.35">
      <c r="C309" s="92" t="s">
        <v>190</v>
      </c>
      <c r="E309" s="524"/>
      <c r="F309" s="524"/>
      <c r="G309" s="131"/>
      <c r="H309" s="131"/>
      <c r="I309" s="131"/>
      <c r="J309" s="131"/>
      <c r="K309" s="131"/>
      <c r="L309" s="131"/>
      <c r="M309" s="131"/>
      <c r="N309" s="131"/>
      <c r="O309" s="131"/>
      <c r="P309" s="131"/>
      <c r="Q309" s="131"/>
      <c r="R309" s="131"/>
      <c r="S309" s="131"/>
      <c r="T309" s="131"/>
      <c r="U309" s="131"/>
      <c r="V309" s="131"/>
      <c r="W309" s="131"/>
      <c r="X309" s="131"/>
      <c r="Y309" s="131"/>
      <c r="Z309" s="131"/>
      <c r="AA309" s="131"/>
      <c r="AB309" s="131"/>
      <c r="AC309" s="131"/>
      <c r="AD309" s="131"/>
      <c r="AE309" s="131"/>
      <c r="AF309" s="131"/>
      <c r="AG309" s="131"/>
      <c r="AH309" s="131"/>
      <c r="AI309" s="131"/>
      <c r="AJ309" s="131"/>
      <c r="AK309" s="131"/>
      <c r="AL309" s="131"/>
      <c r="AM309" s="131"/>
      <c r="AN309" s="131"/>
      <c r="AO309" s="131"/>
      <c r="AP309" s="131"/>
      <c r="AQ309" s="131"/>
      <c r="AR309" s="131"/>
      <c r="AS309" s="131"/>
      <c r="AT309" s="131"/>
      <c r="AU309" s="131"/>
      <c r="AV309" s="131"/>
      <c r="AW309" s="131"/>
      <c r="AX309" s="131"/>
      <c r="AY309" s="131"/>
      <c r="AZ309" s="131"/>
      <c r="BA309" s="131"/>
      <c r="BB309" s="131"/>
      <c r="BC309" s="131"/>
      <c r="BD309" s="131"/>
      <c r="BE309" s="131"/>
      <c r="BF309" s="131"/>
      <c r="BG309" s="131"/>
      <c r="BH309" s="131"/>
      <c r="BI309" s="131"/>
      <c r="BJ309" s="131"/>
      <c r="BK309" s="131"/>
      <c r="BL309" s="131"/>
      <c r="BM309" s="131"/>
      <c r="BN309" s="131"/>
      <c r="BO309" s="131"/>
      <c r="BP309" s="131"/>
      <c r="BQ309" s="131"/>
      <c r="BR309" s="131"/>
      <c r="BS309" s="131"/>
      <c r="BT309" s="131"/>
      <c r="BU309" s="131"/>
      <c r="BV309" s="131"/>
      <c r="BW309" s="131"/>
      <c r="BX309" s="131"/>
      <c r="BY309" s="131"/>
      <c r="BZ309" s="131"/>
      <c r="CA309" s="131"/>
      <c r="CB309" s="131"/>
      <c r="CC309" s="131"/>
      <c r="CD309" s="131"/>
      <c r="CE309" s="131"/>
      <c r="CF309" s="131"/>
      <c r="CG309" s="131"/>
      <c r="CH309" s="131"/>
      <c r="CI309" s="131"/>
      <c r="CJ309" s="131"/>
      <c r="CK309" s="131"/>
      <c r="CL309" s="131"/>
      <c r="CM309" s="131"/>
      <c r="CN309" s="131"/>
      <c r="CO309" s="131"/>
      <c r="CP309" s="131"/>
      <c r="CQ309" s="131"/>
      <c r="CR309" s="131"/>
      <c r="CS309" s="131"/>
    </row>
    <row r="310" spans="3:97" hidden="1" x14ac:dyDescent="0.35">
      <c r="C310" s="81" t="str">
        <f>O.1!$C$244&amp;" with "&amp; 'S&amp;S'!$D$5*100 &amp; "% increase"</f>
        <v>A. Total investment costs with 1% increase</v>
      </c>
      <c r="E310" s="492">
        <f>G310+NPV(G.Asm!$F$40,H310:INDEX(H310:CS310,RP))</f>
        <v>0</v>
      </c>
      <c r="F310" s="492">
        <f>SUMIF($G$4:$CS$4,"&lt;="&amp;RP,G310:CS310)</f>
        <v>0</v>
      </c>
      <c r="G310" s="66">
        <f>-G$190*(1+'S&amp;S'!$F108)+G$216*IF(O.1!$C$38="Depreciation",(1+'S&amp;S'!$F108),1)-G$218+G$232</f>
        <v>0</v>
      </c>
      <c r="H310" s="66">
        <f>-H$190*(1+'S&amp;S'!$F108)+H$216*IF(O.1!$C$38="Depreciation",(1+'S&amp;S'!$F108),1)-H$218+H$232</f>
        <v>0</v>
      </c>
      <c r="I310" s="66">
        <f>-I$190*(1+'S&amp;S'!$F108)+I$216*IF(O.1!$C$38="Depreciation",(1+'S&amp;S'!$F108),1)-I$218+I$232</f>
        <v>0</v>
      </c>
      <c r="J310" s="66">
        <f>-J$190*(1+'S&amp;S'!$F108)+J$216*IF(O.1!$C$38="Depreciation",(1+'S&amp;S'!$F108),1)-J$218+J$232</f>
        <v>0</v>
      </c>
      <c r="K310" s="66">
        <f>-K$190*(1+'S&amp;S'!$F108)+K$216*IF(O.1!$C$38="Depreciation",(1+'S&amp;S'!$F108),1)-K$218+K$232</f>
        <v>0</v>
      </c>
      <c r="L310" s="66">
        <f>-L$190*(1+'S&amp;S'!$F108)+L$216*IF(O.1!$C$38="Depreciation",(1+'S&amp;S'!$F108),1)-L$218+L$232</f>
        <v>0</v>
      </c>
      <c r="M310" s="66">
        <f>-M$190*(1+'S&amp;S'!$F108)+M$216*IF(O.1!$C$38="Depreciation",(1+'S&amp;S'!$F108),1)-M$218+M$232</f>
        <v>0</v>
      </c>
      <c r="N310" s="66">
        <f>-N$190*(1+'S&amp;S'!$F108)+N$216*IF(O.1!$C$38="Depreciation",(1+'S&amp;S'!$F108),1)-N$218+N$232</f>
        <v>0</v>
      </c>
      <c r="O310" s="66">
        <f>-O$190*(1+'S&amp;S'!$F108)+O$216*IF(O.1!$C$38="Depreciation",(1+'S&amp;S'!$F108),1)-O$218+O$232</f>
        <v>0</v>
      </c>
      <c r="P310" s="66">
        <f>-P$190*(1+'S&amp;S'!$F108)+P$216*IF(O.1!$C$38="Depreciation",(1+'S&amp;S'!$F108),1)-P$218+P$232</f>
        <v>0</v>
      </c>
      <c r="Q310" s="66">
        <f>-Q$190*(1+'S&amp;S'!$F108)+Q$216*IF(O.1!$C$38="Depreciation",(1+'S&amp;S'!$F108),1)-Q$218+Q$232</f>
        <v>0</v>
      </c>
      <c r="R310" s="66">
        <f>-R$190*(1+'S&amp;S'!$F108)+R$216*IF(O.1!$C$38="Depreciation",(1+'S&amp;S'!$F108),1)-R$218+R$232</f>
        <v>0</v>
      </c>
      <c r="S310" s="66">
        <f>-S$190*(1+'S&amp;S'!$F108)+S$216*IF(O.1!$C$38="Depreciation",(1+'S&amp;S'!$F108),1)-S$218+S$232</f>
        <v>0</v>
      </c>
      <c r="T310" s="66">
        <f>-T$190*(1+'S&amp;S'!$F108)+T$216*IF(O.1!$C$38="Depreciation",(1+'S&amp;S'!$F108),1)-T$218+T$232</f>
        <v>0</v>
      </c>
      <c r="U310" s="66">
        <f>-U$190*(1+'S&amp;S'!$F108)+U$216*IF(O.1!$C$38="Depreciation",(1+'S&amp;S'!$F108),1)-U$218+U$232</f>
        <v>0</v>
      </c>
      <c r="V310" s="66">
        <f>-V$190*(1+'S&amp;S'!$F108)+V$216*IF(O.1!$C$38="Depreciation",(1+'S&amp;S'!$F108),1)-V$218+V$232</f>
        <v>0</v>
      </c>
      <c r="W310" s="66">
        <f>-W$190*(1+'S&amp;S'!$F108)+W$216*IF(O.1!$C$38="Depreciation",(1+'S&amp;S'!$F108),1)-W$218+W$232</f>
        <v>0</v>
      </c>
      <c r="X310" s="66">
        <f>-X$190*(1+'S&amp;S'!$F108)+X$216*IF(O.1!$C$38="Depreciation",(1+'S&amp;S'!$F108),1)-X$218+X$232</f>
        <v>0</v>
      </c>
      <c r="Y310" s="66">
        <f>-Y$190*(1+'S&amp;S'!$F108)+Y$216*IF(O.1!$C$38="Depreciation",(1+'S&amp;S'!$F108),1)-Y$218+Y$232</f>
        <v>0</v>
      </c>
      <c r="Z310" s="66">
        <f>-Z$190*(1+'S&amp;S'!$F108)+Z$216*IF(O.1!$C$38="Depreciation",(1+'S&amp;S'!$F108),1)-Z$218+Z$232</f>
        <v>0</v>
      </c>
      <c r="AA310" s="66">
        <f>-AA$190*(1+'S&amp;S'!$F108)+AA$216*IF(O.1!$C$38="Depreciation",(1+'S&amp;S'!$F108),1)-AA$218+AA$232</f>
        <v>0</v>
      </c>
      <c r="AB310" s="66">
        <f>-AB$190*(1+'S&amp;S'!$F108)+AB$216*IF(O.1!$C$38="Depreciation",(1+'S&amp;S'!$F108),1)-AB$218+AB$232</f>
        <v>0</v>
      </c>
      <c r="AC310" s="66">
        <f>-AC$190*(1+'S&amp;S'!$F108)+AC$216*IF(O.1!$C$38="Depreciation",(1+'S&amp;S'!$F108),1)-AC$218+AC$232</f>
        <v>0</v>
      </c>
      <c r="AD310" s="66">
        <f>-AD$190*(1+'S&amp;S'!$F108)+AD$216*IF(O.1!$C$38="Depreciation",(1+'S&amp;S'!$F108),1)-AD$218+AD$232</f>
        <v>0</v>
      </c>
      <c r="AE310" s="66">
        <f>-AE$190*(1+'S&amp;S'!$F108)+AE$216*IF(O.1!$C$38="Depreciation",(1+'S&amp;S'!$F108),1)-AE$218+AE$232</f>
        <v>0</v>
      </c>
      <c r="AF310" s="66">
        <f>-AF$190*(1+'S&amp;S'!$F108)+AF$216*IF(O.1!$C$38="Depreciation",(1+'S&amp;S'!$F108),1)-AF$218+AF$232</f>
        <v>0</v>
      </c>
      <c r="AG310" s="66">
        <f>-AG$190*(1+'S&amp;S'!$F108)+AG$216*IF(O.1!$C$38="Depreciation",(1+'S&amp;S'!$F108),1)-AG$218+AG$232</f>
        <v>0</v>
      </c>
      <c r="AH310" s="66">
        <f>-AH$190*(1+'S&amp;S'!$F108)+AH$216*IF(O.1!$C$38="Depreciation",(1+'S&amp;S'!$F108),1)-AH$218+AH$232</f>
        <v>0</v>
      </c>
      <c r="AI310" s="66">
        <f>-AI$190*(1+'S&amp;S'!$F108)+AI$216*IF(O.1!$C$38="Depreciation",(1+'S&amp;S'!$F108),1)-AI$218+AI$232</f>
        <v>0</v>
      </c>
      <c r="AJ310" s="66">
        <f>-AJ$190*(1+'S&amp;S'!$F108)+AJ$216*IF(O.1!$C$38="Depreciation",(1+'S&amp;S'!$F108),1)-AJ$218+AJ$232</f>
        <v>0</v>
      </c>
      <c r="AK310" s="66">
        <f>-AK$190*(1+'S&amp;S'!$F108)+AK$216*IF(O.1!$C$38="Depreciation",(1+'S&amp;S'!$F108),1)-AK$218+AK$232</f>
        <v>0</v>
      </c>
      <c r="AL310" s="66">
        <f>-AL$190*(1+'S&amp;S'!$F108)+AL$216*IF(O.1!$C$38="Depreciation",(1+'S&amp;S'!$F108),1)-AL$218+AL$232</f>
        <v>0</v>
      </c>
      <c r="AM310" s="66">
        <f>-AM$190*(1+'S&amp;S'!$F108)+AM$216*IF(O.1!$C$38="Depreciation",(1+'S&amp;S'!$F108),1)-AM$218+AM$232</f>
        <v>0</v>
      </c>
      <c r="AN310" s="66">
        <f>-AN$190*(1+'S&amp;S'!$F108)+AN$216*IF(O.1!$C$38="Depreciation",(1+'S&amp;S'!$F108),1)-AN$218+AN$232</f>
        <v>0</v>
      </c>
      <c r="AO310" s="66">
        <f>-AO$190*(1+'S&amp;S'!$F108)+AO$216*IF(O.1!$C$38="Depreciation",(1+'S&amp;S'!$F108),1)-AO$218+AO$232</f>
        <v>0</v>
      </c>
      <c r="AP310" s="66">
        <f>-AP$190*(1+'S&amp;S'!$F108)+AP$216*IF(O.1!$C$38="Depreciation",(1+'S&amp;S'!$F108),1)-AP$218+AP$232</f>
        <v>0</v>
      </c>
      <c r="AQ310" s="66">
        <f>-AQ$190*(1+'S&amp;S'!$F108)+AQ$216*IF(O.1!$C$38="Depreciation",(1+'S&amp;S'!$F108),1)-AQ$218+AQ$232</f>
        <v>0</v>
      </c>
      <c r="AR310" s="66">
        <f>-AR$190*(1+'S&amp;S'!$F108)+AR$216*IF(O.1!$C$38="Depreciation",(1+'S&amp;S'!$F108),1)-AR$218+AR$232</f>
        <v>0</v>
      </c>
      <c r="AS310" s="66">
        <f>-AS$190*(1+'S&amp;S'!$F108)+AS$216*IF(O.1!$C$38="Depreciation",(1+'S&amp;S'!$F108),1)-AS$218+AS$232</f>
        <v>0</v>
      </c>
      <c r="AT310" s="66">
        <f>-AT$190*(1+'S&amp;S'!$F108)+AT$216*IF(O.1!$C$38="Depreciation",(1+'S&amp;S'!$F108),1)-AT$218+AT$232</f>
        <v>0</v>
      </c>
      <c r="AU310" s="66">
        <f>-AU$190*(1+'S&amp;S'!$F108)+AU$216*IF(O.1!$C$38="Depreciation",(1+'S&amp;S'!$F108),1)-AU$218+AU$232</f>
        <v>0</v>
      </c>
      <c r="AV310" s="66">
        <f>-AV$190*(1+'S&amp;S'!$F108)+AV$216*IF(O.1!$C$38="Depreciation",(1+'S&amp;S'!$F108),1)-AV$218+AV$232</f>
        <v>0</v>
      </c>
      <c r="AW310" s="66">
        <f>-AW$190*(1+'S&amp;S'!$F108)+AW$216*IF(O.1!$C$38="Depreciation",(1+'S&amp;S'!$F108),1)-AW$218+AW$232</f>
        <v>0</v>
      </c>
      <c r="AX310" s="66">
        <f>-AX$190*(1+'S&amp;S'!$F108)+AX$216*IF(O.1!$C$38="Depreciation",(1+'S&amp;S'!$F108),1)-AX$218+AX$232</f>
        <v>0</v>
      </c>
      <c r="AY310" s="66">
        <f>-AY$190*(1+'S&amp;S'!$F108)+AY$216*IF(O.1!$C$38="Depreciation",(1+'S&amp;S'!$F108),1)-AY$218+AY$232</f>
        <v>0</v>
      </c>
      <c r="AZ310" s="66">
        <f>-AZ$190*(1+'S&amp;S'!$F108)+AZ$216*IF(O.1!$C$38="Depreciation",(1+'S&amp;S'!$F108),1)-AZ$218+AZ$232</f>
        <v>0</v>
      </c>
      <c r="BA310" s="66">
        <f>-BA$190*(1+'S&amp;S'!$F108)+BA$216*IF(O.1!$C$38="Depreciation",(1+'S&amp;S'!$F108),1)-BA$218+BA$232</f>
        <v>0</v>
      </c>
      <c r="BB310" s="66">
        <f>-BB$190*(1+'S&amp;S'!$F108)+BB$216*IF(O.1!$C$38="Depreciation",(1+'S&amp;S'!$F108),1)-BB$218+BB$232</f>
        <v>0</v>
      </c>
      <c r="BC310" s="66">
        <f>-BC$190*(1+'S&amp;S'!$F108)+BC$216*IF(O.1!$C$38="Depreciation",(1+'S&amp;S'!$F108),1)-BC$218+BC$232</f>
        <v>0</v>
      </c>
      <c r="BD310" s="66">
        <f>-BD$190*(1+'S&amp;S'!$F108)+BD$216*IF(O.1!$C$38="Depreciation",(1+'S&amp;S'!$F108),1)-BD$218+BD$232</f>
        <v>0</v>
      </c>
      <c r="BE310" s="66">
        <f>-BE$190*(1+'S&amp;S'!$F108)+BE$216*IF(O.1!$C$38="Depreciation",(1+'S&amp;S'!$F108),1)-BE$218+BE$232</f>
        <v>0</v>
      </c>
      <c r="BF310" s="66">
        <f>-BF$190*(1+'S&amp;S'!$F108)+BF$216*IF(O.1!$C$38="Depreciation",(1+'S&amp;S'!$F108),1)-BF$218+BF$232</f>
        <v>0</v>
      </c>
      <c r="BG310" s="66">
        <f>-BG$190*(1+'S&amp;S'!$F108)+BG$216*IF(O.1!$C$38="Depreciation",(1+'S&amp;S'!$F108),1)-BG$218+BG$232</f>
        <v>0</v>
      </c>
      <c r="BH310" s="66">
        <f>-BH$190*(1+'S&amp;S'!$F108)+BH$216*IF(O.1!$C$38="Depreciation",(1+'S&amp;S'!$F108),1)-BH$218+BH$232</f>
        <v>0</v>
      </c>
      <c r="BI310" s="66">
        <f>-BI$190*(1+'S&amp;S'!$F108)+BI$216*IF(O.1!$C$38="Depreciation",(1+'S&amp;S'!$F108),1)-BI$218+BI$232</f>
        <v>0</v>
      </c>
      <c r="BJ310" s="66">
        <f>-BJ$190*(1+'S&amp;S'!$F108)+BJ$216*IF(O.1!$C$38="Depreciation",(1+'S&amp;S'!$F108),1)-BJ$218+BJ$232</f>
        <v>0</v>
      </c>
      <c r="BK310" s="66">
        <f>-BK$190*(1+'S&amp;S'!$F108)+BK$216*IF(O.1!$C$38="Depreciation",(1+'S&amp;S'!$F108),1)-BK$218+BK$232</f>
        <v>0</v>
      </c>
      <c r="BL310" s="66">
        <f>-BL$190*(1+'S&amp;S'!$F108)+BL$216*IF(O.1!$C$38="Depreciation",(1+'S&amp;S'!$F108),1)-BL$218+BL$232</f>
        <v>0</v>
      </c>
      <c r="BM310" s="66">
        <f>-BM$190*(1+'S&amp;S'!$F108)+BM$216*IF(O.1!$C$38="Depreciation",(1+'S&amp;S'!$F108),1)-BM$218+BM$232</f>
        <v>0</v>
      </c>
      <c r="BN310" s="66">
        <f>-BN$190*(1+'S&amp;S'!$F108)+BN$216*IF(O.1!$C$38="Depreciation",(1+'S&amp;S'!$F108),1)-BN$218+BN$232</f>
        <v>0</v>
      </c>
      <c r="BO310" s="66">
        <f>-BO$190*(1+'S&amp;S'!$F108)+BO$216*IF(O.1!$C$38="Depreciation",(1+'S&amp;S'!$F108),1)-BO$218+BO$232</f>
        <v>0</v>
      </c>
      <c r="BP310" s="66">
        <f>-BP$190*(1+'S&amp;S'!$F108)+BP$216*IF(O.1!$C$38="Depreciation",(1+'S&amp;S'!$F108),1)-BP$218+BP$232</f>
        <v>0</v>
      </c>
      <c r="BQ310" s="66">
        <f>-BQ$190*(1+'S&amp;S'!$F108)+BQ$216*IF(O.1!$C$38="Depreciation",(1+'S&amp;S'!$F108),1)-BQ$218+BQ$232</f>
        <v>0</v>
      </c>
      <c r="BR310" s="66">
        <f>-BR$190*(1+'S&amp;S'!$F108)+BR$216*IF(O.1!$C$38="Depreciation",(1+'S&amp;S'!$F108),1)-BR$218+BR$232</f>
        <v>0</v>
      </c>
      <c r="BS310" s="66">
        <f>-BS$190*(1+'S&amp;S'!$F108)+BS$216*IF(O.1!$C$38="Depreciation",(1+'S&amp;S'!$F108),1)-BS$218+BS$232</f>
        <v>0</v>
      </c>
      <c r="BT310" s="66">
        <f>-BT$190*(1+'S&amp;S'!$F108)+BT$216*IF(O.1!$C$38="Depreciation",(1+'S&amp;S'!$F108),1)-BT$218+BT$232</f>
        <v>0</v>
      </c>
      <c r="BU310" s="66">
        <f>-BU$190*(1+'S&amp;S'!$F108)+BU$216*IF(O.1!$C$38="Depreciation",(1+'S&amp;S'!$F108),1)-BU$218+BU$232</f>
        <v>0</v>
      </c>
      <c r="BV310" s="66">
        <f>-BV$190*(1+'S&amp;S'!$F108)+BV$216*IF(O.1!$C$38="Depreciation",(1+'S&amp;S'!$F108),1)-BV$218+BV$232</f>
        <v>0</v>
      </c>
      <c r="BW310" s="66">
        <f>-BW$190*(1+'S&amp;S'!$F108)+BW$216*IF(O.1!$C$38="Depreciation",(1+'S&amp;S'!$F108),1)-BW$218+BW$232</f>
        <v>0</v>
      </c>
      <c r="BX310" s="66">
        <f>-BX$190*(1+'S&amp;S'!$F108)+BX$216*IF(O.1!$C$38="Depreciation",(1+'S&amp;S'!$F108),1)-BX$218+BX$232</f>
        <v>0</v>
      </c>
      <c r="BY310" s="66">
        <f>-BY$190*(1+'S&amp;S'!$F108)+BY$216*IF(O.1!$C$38="Depreciation",(1+'S&amp;S'!$F108),1)-BY$218+BY$232</f>
        <v>0</v>
      </c>
      <c r="BZ310" s="66">
        <f>-BZ$190*(1+'S&amp;S'!$F108)+BZ$216*IF(O.1!$C$38="Depreciation",(1+'S&amp;S'!$F108),1)-BZ$218+BZ$232</f>
        <v>0</v>
      </c>
      <c r="CA310" s="66">
        <f>-CA$190*(1+'S&amp;S'!$F108)+CA$216*IF(O.1!$C$38="Depreciation",(1+'S&amp;S'!$F108),1)-CA$218+CA$232</f>
        <v>0</v>
      </c>
      <c r="CB310" s="66">
        <f>-CB$190*(1+'S&amp;S'!$F108)+CB$216*IF(O.1!$C$38="Depreciation",(1+'S&amp;S'!$F108),1)-CB$218+CB$232</f>
        <v>0</v>
      </c>
      <c r="CC310" s="66">
        <f>-CC$190*(1+'S&amp;S'!$F108)+CC$216*IF(O.1!$C$38="Depreciation",(1+'S&amp;S'!$F108),1)-CC$218+CC$232</f>
        <v>0</v>
      </c>
      <c r="CD310" s="66">
        <f>-CD$190*(1+'S&amp;S'!$F108)+CD$216*IF(O.1!$C$38="Depreciation",(1+'S&amp;S'!$F108),1)-CD$218+CD$232</f>
        <v>0</v>
      </c>
      <c r="CE310" s="66">
        <f>-CE$190*(1+'S&amp;S'!$F108)+CE$216*IF(O.1!$C$38="Depreciation",(1+'S&amp;S'!$F108),1)-CE$218+CE$232</f>
        <v>0</v>
      </c>
      <c r="CF310" s="66">
        <f>-CF$190*(1+'S&amp;S'!$F108)+CF$216*IF(O.1!$C$38="Depreciation",(1+'S&amp;S'!$F108),1)-CF$218+CF$232</f>
        <v>0</v>
      </c>
      <c r="CG310" s="66">
        <f>-CG$190*(1+'S&amp;S'!$F108)+CG$216*IF(O.1!$C$38="Depreciation",(1+'S&amp;S'!$F108),1)-CG$218+CG$232</f>
        <v>0</v>
      </c>
      <c r="CH310" s="66">
        <f>-CH$190*(1+'S&amp;S'!$F108)+CH$216*IF(O.1!$C$38="Depreciation",(1+'S&amp;S'!$F108),1)-CH$218+CH$232</f>
        <v>0</v>
      </c>
      <c r="CI310" s="66">
        <f>-CI$190*(1+'S&amp;S'!$F108)+CI$216*IF(O.1!$C$38="Depreciation",(1+'S&amp;S'!$F108),1)-CI$218+CI$232</f>
        <v>0</v>
      </c>
      <c r="CJ310" s="66">
        <f>-CJ$190*(1+'S&amp;S'!$F108)+CJ$216*IF(O.1!$C$38="Depreciation",(1+'S&amp;S'!$F108),1)-CJ$218+CJ$232</f>
        <v>0</v>
      </c>
      <c r="CK310" s="66">
        <f>-CK$190*(1+'S&amp;S'!$F108)+CK$216*IF(O.1!$C$38="Depreciation",(1+'S&amp;S'!$F108),1)-CK$218+CK$232</f>
        <v>0</v>
      </c>
      <c r="CL310" s="66">
        <f>-CL$190*(1+'S&amp;S'!$F108)+CL$216*IF(O.1!$C$38="Depreciation",(1+'S&amp;S'!$F108),1)-CL$218+CL$232</f>
        <v>0</v>
      </c>
      <c r="CM310" s="66">
        <f>-CM$190*(1+'S&amp;S'!$F108)+CM$216*IF(O.1!$C$38="Depreciation",(1+'S&amp;S'!$F108),1)-CM$218+CM$232</f>
        <v>0</v>
      </c>
      <c r="CN310" s="66">
        <f>-CN$190*(1+'S&amp;S'!$F108)+CN$216*IF(O.1!$C$38="Depreciation",(1+'S&amp;S'!$F108),1)-CN$218+CN$232</f>
        <v>0</v>
      </c>
      <c r="CO310" s="66">
        <f>-CO$190*(1+'S&amp;S'!$F108)+CO$216*IF(O.1!$C$38="Depreciation",(1+'S&amp;S'!$F108),1)-CO$218+CO$232</f>
        <v>0</v>
      </c>
      <c r="CP310" s="66">
        <f>-CP$190*(1+'S&amp;S'!$F108)+CP$216*IF(O.1!$C$38="Depreciation",(1+'S&amp;S'!$F108),1)-CP$218+CP$232</f>
        <v>0</v>
      </c>
      <c r="CQ310" s="66">
        <f>-CQ$190*(1+'S&amp;S'!$F108)+CQ$216*IF(O.1!$C$38="Depreciation",(1+'S&amp;S'!$F108),1)-CQ$218+CQ$232</f>
        <v>0</v>
      </c>
      <c r="CR310" s="66">
        <f>-CR$190*(1+'S&amp;S'!$F108)+CR$216*IF(O.1!$C$38="Depreciation",(1+'S&amp;S'!$F108),1)-CR$218+CR$232</f>
        <v>0</v>
      </c>
      <c r="CS310" s="66">
        <f>-CS$190*(1+'S&amp;S'!$F108)+CS$216*IF(O.1!$C$38="Depreciation",(1+'S&amp;S'!$F108),1)-CS$218+CS$232</f>
        <v>0</v>
      </c>
    </row>
    <row r="311" spans="3:97" hidden="1" x14ac:dyDescent="0.35">
      <c r="C311" s="81" t="str">
        <f>O.1!$C$244&amp;" with "&amp; 'S&amp;S'!$D$5*100 &amp; "% decrease"</f>
        <v>A. Total investment costs with 1% decrease</v>
      </c>
      <c r="E311" s="492">
        <f>G311+NPV(G.Asm!$F$40,H311:INDEX(H311:CS311,RP))</f>
        <v>0</v>
      </c>
      <c r="F311" s="492">
        <f t="shared" ref="F311:F357" si="279">SUMIF($G$4:$CS$4,"&lt;="&amp;RP,G311:CS311)</f>
        <v>0</v>
      </c>
      <c r="G311" s="66">
        <f>-G$190*(1+'S&amp;S'!$F109)+G$216*IF(O.1!$C$38="Depreciation",(1+'S&amp;S'!$F109),1)-G$218+G$232</f>
        <v>0</v>
      </c>
      <c r="H311" s="66">
        <f>-H$190*(1+'S&amp;S'!$F109)+H$216*IF(O.1!$C$38="Depreciation",(1+'S&amp;S'!$F109),1)-H$218+H$232</f>
        <v>0</v>
      </c>
      <c r="I311" s="66">
        <f>-I$190*(1+'S&amp;S'!$F109)+I$216*IF(O.1!$C$38="Depreciation",(1+'S&amp;S'!$F109),1)-I$218+I$232</f>
        <v>0</v>
      </c>
      <c r="J311" s="66">
        <f>-J$190*(1+'S&amp;S'!$F109)+J$216*IF(O.1!$C$38="Depreciation",(1+'S&amp;S'!$F109),1)-J$218+J$232</f>
        <v>0</v>
      </c>
      <c r="K311" s="66">
        <f>-K$190*(1+'S&amp;S'!$F109)+K$216*IF(O.1!$C$38="Depreciation",(1+'S&amp;S'!$F109),1)-K$218+K$232</f>
        <v>0</v>
      </c>
      <c r="L311" s="66">
        <f>-L$190*(1+'S&amp;S'!$F109)+L$216*IF(O.1!$C$38="Depreciation",(1+'S&amp;S'!$F109),1)-L$218+L$232</f>
        <v>0</v>
      </c>
      <c r="M311" s="66">
        <f>-M$190*(1+'S&amp;S'!$F109)+M$216*IF(O.1!$C$38="Depreciation",(1+'S&amp;S'!$F109),1)-M$218+M$232</f>
        <v>0</v>
      </c>
      <c r="N311" s="66">
        <f>-N$190*(1+'S&amp;S'!$F109)+N$216*IF(O.1!$C$38="Depreciation",(1+'S&amp;S'!$F109),1)-N$218+N$232</f>
        <v>0</v>
      </c>
      <c r="O311" s="66">
        <f>-O$190*(1+'S&amp;S'!$F109)+O$216*IF(O.1!$C$38="Depreciation",(1+'S&amp;S'!$F109),1)-O$218+O$232</f>
        <v>0</v>
      </c>
      <c r="P311" s="66">
        <f>-P$190*(1+'S&amp;S'!$F109)+P$216*IF(O.1!$C$38="Depreciation",(1+'S&amp;S'!$F109),1)-P$218+P$232</f>
        <v>0</v>
      </c>
      <c r="Q311" s="66">
        <f>-Q$190*(1+'S&amp;S'!$F109)+Q$216*IF(O.1!$C$38="Depreciation",(1+'S&amp;S'!$F109),1)-Q$218+Q$232</f>
        <v>0</v>
      </c>
      <c r="R311" s="66">
        <f>-R$190*(1+'S&amp;S'!$F109)+R$216*IF(O.1!$C$38="Depreciation",(1+'S&amp;S'!$F109),1)-R$218+R$232</f>
        <v>0</v>
      </c>
      <c r="S311" s="66">
        <f>-S$190*(1+'S&amp;S'!$F109)+S$216*IF(O.1!$C$38="Depreciation",(1+'S&amp;S'!$F109),1)-S$218+S$232</f>
        <v>0</v>
      </c>
      <c r="T311" s="66">
        <f>-T$190*(1+'S&amp;S'!$F109)+T$216*IF(O.1!$C$38="Depreciation",(1+'S&amp;S'!$F109),1)-T$218+T$232</f>
        <v>0</v>
      </c>
      <c r="U311" s="66">
        <f>-U$190*(1+'S&amp;S'!$F109)+U$216*IF(O.1!$C$38="Depreciation",(1+'S&amp;S'!$F109),1)-U$218+U$232</f>
        <v>0</v>
      </c>
      <c r="V311" s="66">
        <f>-V$190*(1+'S&amp;S'!$F109)+V$216*IF(O.1!$C$38="Depreciation",(1+'S&amp;S'!$F109),1)-V$218+V$232</f>
        <v>0</v>
      </c>
      <c r="W311" s="66">
        <f>-W$190*(1+'S&amp;S'!$F109)+W$216*IF(O.1!$C$38="Depreciation",(1+'S&amp;S'!$F109),1)-W$218+W$232</f>
        <v>0</v>
      </c>
      <c r="X311" s="66">
        <f>-X$190*(1+'S&amp;S'!$F109)+X$216*IF(O.1!$C$38="Depreciation",(1+'S&amp;S'!$F109),1)-X$218+X$232</f>
        <v>0</v>
      </c>
      <c r="Y311" s="66">
        <f>-Y$190*(1+'S&amp;S'!$F109)+Y$216*IF(O.1!$C$38="Depreciation",(1+'S&amp;S'!$F109),1)-Y$218+Y$232</f>
        <v>0</v>
      </c>
      <c r="Z311" s="66">
        <f>-Z$190*(1+'S&amp;S'!$F109)+Z$216*IF(O.1!$C$38="Depreciation",(1+'S&amp;S'!$F109),1)-Z$218+Z$232</f>
        <v>0</v>
      </c>
      <c r="AA311" s="66">
        <f>-AA$190*(1+'S&amp;S'!$F109)+AA$216*IF(O.1!$C$38="Depreciation",(1+'S&amp;S'!$F109),1)-AA$218+AA$232</f>
        <v>0</v>
      </c>
      <c r="AB311" s="66">
        <f>-AB$190*(1+'S&amp;S'!$F109)+AB$216*IF(O.1!$C$38="Depreciation",(1+'S&amp;S'!$F109),1)-AB$218+AB$232</f>
        <v>0</v>
      </c>
      <c r="AC311" s="66">
        <f>-AC$190*(1+'S&amp;S'!$F109)+AC$216*IF(O.1!$C$38="Depreciation",(1+'S&amp;S'!$F109),1)-AC$218+AC$232</f>
        <v>0</v>
      </c>
      <c r="AD311" s="66">
        <f>-AD$190*(1+'S&amp;S'!$F109)+AD$216*IF(O.1!$C$38="Depreciation",(1+'S&amp;S'!$F109),1)-AD$218+AD$232</f>
        <v>0</v>
      </c>
      <c r="AE311" s="66">
        <f>-AE$190*(1+'S&amp;S'!$F109)+AE$216*IF(O.1!$C$38="Depreciation",(1+'S&amp;S'!$F109),1)-AE$218+AE$232</f>
        <v>0</v>
      </c>
      <c r="AF311" s="66">
        <f>-AF$190*(1+'S&amp;S'!$F109)+AF$216*IF(O.1!$C$38="Depreciation",(1+'S&amp;S'!$F109),1)-AF$218+AF$232</f>
        <v>0</v>
      </c>
      <c r="AG311" s="66">
        <f>-AG$190*(1+'S&amp;S'!$F109)+AG$216*IF(O.1!$C$38="Depreciation",(1+'S&amp;S'!$F109),1)-AG$218+AG$232</f>
        <v>0</v>
      </c>
      <c r="AH311" s="66">
        <f>-AH$190*(1+'S&amp;S'!$F109)+AH$216*IF(O.1!$C$38="Depreciation",(1+'S&amp;S'!$F109),1)-AH$218+AH$232</f>
        <v>0</v>
      </c>
      <c r="AI311" s="66">
        <f>-AI$190*(1+'S&amp;S'!$F109)+AI$216*IF(O.1!$C$38="Depreciation",(1+'S&amp;S'!$F109),1)-AI$218+AI$232</f>
        <v>0</v>
      </c>
      <c r="AJ311" s="66">
        <f>-AJ$190*(1+'S&amp;S'!$F109)+AJ$216*IF(O.1!$C$38="Depreciation",(1+'S&amp;S'!$F109),1)-AJ$218+AJ$232</f>
        <v>0</v>
      </c>
      <c r="AK311" s="66">
        <f>-AK$190*(1+'S&amp;S'!$F109)+AK$216*IF(O.1!$C$38="Depreciation",(1+'S&amp;S'!$F109),1)-AK$218+AK$232</f>
        <v>0</v>
      </c>
      <c r="AL311" s="66">
        <f>-AL$190*(1+'S&amp;S'!$F109)+AL$216*IF(O.1!$C$38="Depreciation",(1+'S&amp;S'!$F109),1)-AL$218+AL$232</f>
        <v>0</v>
      </c>
      <c r="AM311" s="66">
        <f>-AM$190*(1+'S&amp;S'!$F109)+AM$216*IF(O.1!$C$38="Depreciation",(1+'S&amp;S'!$F109),1)-AM$218+AM$232</f>
        <v>0</v>
      </c>
      <c r="AN311" s="66">
        <f>-AN$190*(1+'S&amp;S'!$F109)+AN$216*IF(O.1!$C$38="Depreciation",(1+'S&amp;S'!$F109),1)-AN$218+AN$232</f>
        <v>0</v>
      </c>
      <c r="AO311" s="66">
        <f>-AO$190*(1+'S&amp;S'!$F109)+AO$216*IF(O.1!$C$38="Depreciation",(1+'S&amp;S'!$F109),1)-AO$218+AO$232</f>
        <v>0</v>
      </c>
      <c r="AP311" s="66">
        <f>-AP$190*(1+'S&amp;S'!$F109)+AP$216*IF(O.1!$C$38="Depreciation",(1+'S&amp;S'!$F109),1)-AP$218+AP$232</f>
        <v>0</v>
      </c>
      <c r="AQ311" s="66">
        <f>-AQ$190*(1+'S&amp;S'!$F109)+AQ$216*IF(O.1!$C$38="Depreciation",(1+'S&amp;S'!$F109),1)-AQ$218+AQ$232</f>
        <v>0</v>
      </c>
      <c r="AR311" s="66">
        <f>-AR$190*(1+'S&amp;S'!$F109)+AR$216*IF(O.1!$C$38="Depreciation",(1+'S&amp;S'!$F109),1)-AR$218+AR$232</f>
        <v>0</v>
      </c>
      <c r="AS311" s="66">
        <f>-AS$190*(1+'S&amp;S'!$F109)+AS$216*IF(O.1!$C$38="Depreciation",(1+'S&amp;S'!$F109),1)-AS$218+AS$232</f>
        <v>0</v>
      </c>
      <c r="AT311" s="66">
        <f>-AT$190*(1+'S&amp;S'!$F109)+AT$216*IF(O.1!$C$38="Depreciation",(1+'S&amp;S'!$F109),1)-AT$218+AT$232</f>
        <v>0</v>
      </c>
      <c r="AU311" s="66">
        <f>-AU$190*(1+'S&amp;S'!$F109)+AU$216*IF(O.1!$C$38="Depreciation",(1+'S&amp;S'!$F109),1)-AU$218+AU$232</f>
        <v>0</v>
      </c>
      <c r="AV311" s="66">
        <f>-AV$190*(1+'S&amp;S'!$F109)+AV$216*IF(O.1!$C$38="Depreciation",(1+'S&amp;S'!$F109),1)-AV$218+AV$232</f>
        <v>0</v>
      </c>
      <c r="AW311" s="66">
        <f>-AW$190*(1+'S&amp;S'!$F109)+AW$216*IF(O.1!$C$38="Depreciation",(1+'S&amp;S'!$F109),1)-AW$218+AW$232</f>
        <v>0</v>
      </c>
      <c r="AX311" s="66">
        <f>-AX$190*(1+'S&amp;S'!$F109)+AX$216*IF(O.1!$C$38="Depreciation",(1+'S&amp;S'!$F109),1)-AX$218+AX$232</f>
        <v>0</v>
      </c>
      <c r="AY311" s="66">
        <f>-AY$190*(1+'S&amp;S'!$F109)+AY$216*IF(O.1!$C$38="Depreciation",(1+'S&amp;S'!$F109),1)-AY$218+AY$232</f>
        <v>0</v>
      </c>
      <c r="AZ311" s="66">
        <f>-AZ$190*(1+'S&amp;S'!$F109)+AZ$216*IF(O.1!$C$38="Depreciation",(1+'S&amp;S'!$F109),1)-AZ$218+AZ$232</f>
        <v>0</v>
      </c>
      <c r="BA311" s="66">
        <f>-BA$190*(1+'S&amp;S'!$F109)+BA$216*IF(O.1!$C$38="Depreciation",(1+'S&amp;S'!$F109),1)-BA$218+BA$232</f>
        <v>0</v>
      </c>
      <c r="BB311" s="66">
        <f>-BB$190*(1+'S&amp;S'!$F109)+BB$216*IF(O.1!$C$38="Depreciation",(1+'S&amp;S'!$F109),1)-BB$218+BB$232</f>
        <v>0</v>
      </c>
      <c r="BC311" s="66">
        <f>-BC$190*(1+'S&amp;S'!$F109)+BC$216*IF(O.1!$C$38="Depreciation",(1+'S&amp;S'!$F109),1)-BC$218+BC$232</f>
        <v>0</v>
      </c>
      <c r="BD311" s="66">
        <f>-BD$190*(1+'S&amp;S'!$F109)+BD$216*IF(O.1!$C$38="Depreciation",(1+'S&amp;S'!$F109),1)-BD$218+BD$232</f>
        <v>0</v>
      </c>
      <c r="BE311" s="66">
        <f>-BE$190*(1+'S&amp;S'!$F109)+BE$216*IF(O.1!$C$38="Depreciation",(1+'S&amp;S'!$F109),1)-BE$218+BE$232</f>
        <v>0</v>
      </c>
      <c r="BF311" s="66">
        <f>-BF$190*(1+'S&amp;S'!$F109)+BF$216*IF(O.1!$C$38="Depreciation",(1+'S&amp;S'!$F109),1)-BF$218+BF$232</f>
        <v>0</v>
      </c>
      <c r="BG311" s="66">
        <f>-BG$190*(1+'S&amp;S'!$F109)+BG$216*IF(O.1!$C$38="Depreciation",(1+'S&amp;S'!$F109),1)-BG$218+BG$232</f>
        <v>0</v>
      </c>
      <c r="BH311" s="66">
        <f>-BH$190*(1+'S&amp;S'!$F109)+BH$216*IF(O.1!$C$38="Depreciation",(1+'S&amp;S'!$F109),1)-BH$218+BH$232</f>
        <v>0</v>
      </c>
      <c r="BI311" s="66">
        <f>-BI$190*(1+'S&amp;S'!$F109)+BI$216*IF(O.1!$C$38="Depreciation",(1+'S&amp;S'!$F109),1)-BI$218+BI$232</f>
        <v>0</v>
      </c>
      <c r="BJ311" s="66">
        <f>-BJ$190*(1+'S&amp;S'!$F109)+BJ$216*IF(O.1!$C$38="Depreciation",(1+'S&amp;S'!$F109),1)-BJ$218+BJ$232</f>
        <v>0</v>
      </c>
      <c r="BK311" s="66">
        <f>-BK$190*(1+'S&amp;S'!$F109)+BK$216*IF(O.1!$C$38="Depreciation",(1+'S&amp;S'!$F109),1)-BK$218+BK$232</f>
        <v>0</v>
      </c>
      <c r="BL311" s="66">
        <f>-BL$190*(1+'S&amp;S'!$F109)+BL$216*IF(O.1!$C$38="Depreciation",(1+'S&amp;S'!$F109),1)-BL$218+BL$232</f>
        <v>0</v>
      </c>
      <c r="BM311" s="66">
        <f>-BM$190*(1+'S&amp;S'!$F109)+BM$216*IF(O.1!$C$38="Depreciation",(1+'S&amp;S'!$F109),1)-BM$218+BM$232</f>
        <v>0</v>
      </c>
      <c r="BN311" s="66">
        <f>-BN$190*(1+'S&amp;S'!$F109)+BN$216*IF(O.1!$C$38="Depreciation",(1+'S&amp;S'!$F109),1)-BN$218+BN$232</f>
        <v>0</v>
      </c>
      <c r="BO311" s="66">
        <f>-BO$190*(1+'S&amp;S'!$F109)+BO$216*IF(O.1!$C$38="Depreciation",(1+'S&amp;S'!$F109),1)-BO$218+BO$232</f>
        <v>0</v>
      </c>
      <c r="BP311" s="66">
        <f>-BP$190*(1+'S&amp;S'!$F109)+BP$216*IF(O.1!$C$38="Depreciation",(1+'S&amp;S'!$F109),1)-BP$218+BP$232</f>
        <v>0</v>
      </c>
      <c r="BQ311" s="66">
        <f>-BQ$190*(1+'S&amp;S'!$F109)+BQ$216*IF(O.1!$C$38="Depreciation",(1+'S&amp;S'!$F109),1)-BQ$218+BQ$232</f>
        <v>0</v>
      </c>
      <c r="BR311" s="66">
        <f>-BR$190*(1+'S&amp;S'!$F109)+BR$216*IF(O.1!$C$38="Depreciation",(1+'S&amp;S'!$F109),1)-BR$218+BR$232</f>
        <v>0</v>
      </c>
      <c r="BS311" s="66">
        <f>-BS$190*(1+'S&amp;S'!$F109)+BS$216*IF(O.1!$C$38="Depreciation",(1+'S&amp;S'!$F109),1)-BS$218+BS$232</f>
        <v>0</v>
      </c>
      <c r="BT311" s="66">
        <f>-BT$190*(1+'S&amp;S'!$F109)+BT$216*IF(O.1!$C$38="Depreciation",(1+'S&amp;S'!$F109),1)-BT$218+BT$232</f>
        <v>0</v>
      </c>
      <c r="BU311" s="66">
        <f>-BU$190*(1+'S&amp;S'!$F109)+BU$216*IF(O.1!$C$38="Depreciation",(1+'S&amp;S'!$F109),1)-BU$218+BU$232</f>
        <v>0</v>
      </c>
      <c r="BV311" s="66">
        <f>-BV$190*(1+'S&amp;S'!$F109)+BV$216*IF(O.1!$C$38="Depreciation",(1+'S&amp;S'!$F109),1)-BV$218+BV$232</f>
        <v>0</v>
      </c>
      <c r="BW311" s="66">
        <f>-BW$190*(1+'S&amp;S'!$F109)+BW$216*IF(O.1!$C$38="Depreciation",(1+'S&amp;S'!$F109),1)-BW$218+BW$232</f>
        <v>0</v>
      </c>
      <c r="BX311" s="66">
        <f>-BX$190*(1+'S&amp;S'!$F109)+BX$216*IF(O.1!$C$38="Depreciation",(1+'S&amp;S'!$F109),1)-BX$218+BX$232</f>
        <v>0</v>
      </c>
      <c r="BY311" s="66">
        <f>-BY$190*(1+'S&amp;S'!$F109)+BY$216*IF(O.1!$C$38="Depreciation",(1+'S&amp;S'!$F109),1)-BY$218+BY$232</f>
        <v>0</v>
      </c>
      <c r="BZ311" s="66">
        <f>-BZ$190*(1+'S&amp;S'!$F109)+BZ$216*IF(O.1!$C$38="Depreciation",(1+'S&amp;S'!$F109),1)-BZ$218+BZ$232</f>
        <v>0</v>
      </c>
      <c r="CA311" s="66">
        <f>-CA$190*(1+'S&amp;S'!$F109)+CA$216*IF(O.1!$C$38="Depreciation",(1+'S&amp;S'!$F109),1)-CA$218+CA$232</f>
        <v>0</v>
      </c>
      <c r="CB311" s="66">
        <f>-CB$190*(1+'S&amp;S'!$F109)+CB$216*IF(O.1!$C$38="Depreciation",(1+'S&amp;S'!$F109),1)-CB$218+CB$232</f>
        <v>0</v>
      </c>
      <c r="CC311" s="66">
        <f>-CC$190*(1+'S&amp;S'!$F109)+CC$216*IF(O.1!$C$38="Depreciation",(1+'S&amp;S'!$F109),1)-CC$218+CC$232</f>
        <v>0</v>
      </c>
      <c r="CD311" s="66">
        <f>-CD$190*(1+'S&amp;S'!$F109)+CD$216*IF(O.1!$C$38="Depreciation",(1+'S&amp;S'!$F109),1)-CD$218+CD$232</f>
        <v>0</v>
      </c>
      <c r="CE311" s="66">
        <f>-CE$190*(1+'S&amp;S'!$F109)+CE$216*IF(O.1!$C$38="Depreciation",(1+'S&amp;S'!$F109),1)-CE$218+CE$232</f>
        <v>0</v>
      </c>
      <c r="CF311" s="66">
        <f>-CF$190*(1+'S&amp;S'!$F109)+CF$216*IF(O.1!$C$38="Depreciation",(1+'S&amp;S'!$F109),1)-CF$218+CF$232</f>
        <v>0</v>
      </c>
      <c r="CG311" s="66">
        <f>-CG$190*(1+'S&amp;S'!$F109)+CG$216*IF(O.1!$C$38="Depreciation",(1+'S&amp;S'!$F109),1)-CG$218+CG$232</f>
        <v>0</v>
      </c>
      <c r="CH311" s="66">
        <f>-CH$190*(1+'S&amp;S'!$F109)+CH$216*IF(O.1!$C$38="Depreciation",(1+'S&amp;S'!$F109),1)-CH$218+CH$232</f>
        <v>0</v>
      </c>
      <c r="CI311" s="66">
        <f>-CI$190*(1+'S&amp;S'!$F109)+CI$216*IF(O.1!$C$38="Depreciation",(1+'S&amp;S'!$F109),1)-CI$218+CI$232</f>
        <v>0</v>
      </c>
      <c r="CJ311" s="66">
        <f>-CJ$190*(1+'S&amp;S'!$F109)+CJ$216*IF(O.1!$C$38="Depreciation",(1+'S&amp;S'!$F109),1)-CJ$218+CJ$232</f>
        <v>0</v>
      </c>
      <c r="CK311" s="66">
        <f>-CK$190*(1+'S&amp;S'!$F109)+CK$216*IF(O.1!$C$38="Depreciation",(1+'S&amp;S'!$F109),1)-CK$218+CK$232</f>
        <v>0</v>
      </c>
      <c r="CL311" s="66">
        <f>-CL$190*(1+'S&amp;S'!$F109)+CL$216*IF(O.1!$C$38="Depreciation",(1+'S&amp;S'!$F109),1)-CL$218+CL$232</f>
        <v>0</v>
      </c>
      <c r="CM311" s="66">
        <f>-CM$190*(1+'S&amp;S'!$F109)+CM$216*IF(O.1!$C$38="Depreciation",(1+'S&amp;S'!$F109),1)-CM$218+CM$232</f>
        <v>0</v>
      </c>
      <c r="CN311" s="66">
        <f>-CN$190*(1+'S&amp;S'!$F109)+CN$216*IF(O.1!$C$38="Depreciation",(1+'S&amp;S'!$F109),1)-CN$218+CN$232</f>
        <v>0</v>
      </c>
      <c r="CO311" s="66">
        <f>-CO$190*(1+'S&amp;S'!$F109)+CO$216*IF(O.1!$C$38="Depreciation",(1+'S&amp;S'!$F109),1)-CO$218+CO$232</f>
        <v>0</v>
      </c>
      <c r="CP311" s="66">
        <f>-CP$190*(1+'S&amp;S'!$F109)+CP$216*IF(O.1!$C$38="Depreciation",(1+'S&amp;S'!$F109),1)-CP$218+CP$232</f>
        <v>0</v>
      </c>
      <c r="CQ311" s="66">
        <f>-CQ$190*(1+'S&amp;S'!$F109)+CQ$216*IF(O.1!$C$38="Depreciation",(1+'S&amp;S'!$F109),1)-CQ$218+CQ$232</f>
        <v>0</v>
      </c>
      <c r="CR311" s="66">
        <f>-CR$190*(1+'S&amp;S'!$F109)+CR$216*IF(O.1!$C$38="Depreciation",(1+'S&amp;S'!$F109),1)-CR$218+CR$232</f>
        <v>0</v>
      </c>
      <c r="CS311" s="66">
        <f>-CS$190*(1+'S&amp;S'!$F109)+CS$216*IF(O.1!$C$38="Depreciation",(1+'S&amp;S'!$F109),1)-CS$218+CS$232</f>
        <v>0</v>
      </c>
    </row>
    <row r="312" spans="3:97" hidden="1" x14ac:dyDescent="0.35">
      <c r="C312" s="81" t="str">
        <f>O.1!$C$246&amp;" with "&amp; 'S&amp;S'!$D$5*100 &amp; "% increase"</f>
        <v>C. Total operating and maintenance costs with 1% increase</v>
      </c>
      <c r="E312" s="492">
        <f>G312+NPV(G.Asm!$F$40,H312:INDEX(H312:CS312,RP))</f>
        <v>0</v>
      </c>
      <c r="F312" s="492">
        <f t="shared" si="279"/>
        <v>0</v>
      </c>
      <c r="G312" s="66">
        <f>-G$190+G$216-G$218*(1+'S&amp;S'!$F110)+G$232</f>
        <v>0</v>
      </c>
      <c r="H312" s="66">
        <f>-H$190+H$216-H$218*(1+'S&amp;S'!$F110)+H$232</f>
        <v>0</v>
      </c>
      <c r="I312" s="66">
        <f>-I$190+I$216-I$218*(1+'S&amp;S'!$F110)+I$232</f>
        <v>0</v>
      </c>
      <c r="J312" s="66">
        <f>-J$190+J$216-J$218*(1+'S&amp;S'!$F110)+J$232</f>
        <v>0</v>
      </c>
      <c r="K312" s="66">
        <f>-K$190+K$216-K$218*(1+'S&amp;S'!$F110)+K$232</f>
        <v>0</v>
      </c>
      <c r="L312" s="66">
        <f>-L$190+L$216-L$218*(1+'S&amp;S'!$F110)+L$232</f>
        <v>0</v>
      </c>
      <c r="M312" s="66">
        <f>-M$190+M$216-M$218*(1+'S&amp;S'!$F110)+M$232</f>
        <v>0</v>
      </c>
      <c r="N312" s="66">
        <f>-N$190+N$216-N$218*(1+'S&amp;S'!$F110)+N$232</f>
        <v>0</v>
      </c>
      <c r="O312" s="66">
        <f>-O$190+O$216-O$218*(1+'S&amp;S'!$F110)+O$232</f>
        <v>0</v>
      </c>
      <c r="P312" s="66">
        <f>-P$190+P$216-P$218*(1+'S&amp;S'!$F110)+P$232</f>
        <v>0</v>
      </c>
      <c r="Q312" s="66">
        <f>-Q$190+Q$216-Q$218*(1+'S&amp;S'!$F110)+Q$232</f>
        <v>0</v>
      </c>
      <c r="R312" s="66">
        <f>-R$190+R$216-R$218*(1+'S&amp;S'!$F110)+R$232</f>
        <v>0</v>
      </c>
      <c r="S312" s="66">
        <f>-S$190+S$216-S$218*(1+'S&amp;S'!$F110)+S$232</f>
        <v>0</v>
      </c>
      <c r="T312" s="66">
        <f>-T$190+T$216-T$218*(1+'S&amp;S'!$F110)+T$232</f>
        <v>0</v>
      </c>
      <c r="U312" s="66">
        <f>-U$190+U$216-U$218*(1+'S&amp;S'!$F110)+U$232</f>
        <v>0</v>
      </c>
      <c r="V312" s="66">
        <f>-V$190+V$216-V$218*(1+'S&amp;S'!$F110)+V$232</f>
        <v>0</v>
      </c>
      <c r="W312" s="66">
        <f>-W$190+W$216-W$218*(1+'S&amp;S'!$F110)+W$232</f>
        <v>0</v>
      </c>
      <c r="X312" s="66">
        <f>-X$190+X$216-X$218*(1+'S&amp;S'!$F110)+X$232</f>
        <v>0</v>
      </c>
      <c r="Y312" s="66">
        <f>-Y$190+Y$216-Y$218*(1+'S&amp;S'!$F110)+Y$232</f>
        <v>0</v>
      </c>
      <c r="Z312" s="66">
        <f>-Z$190+Z$216-Z$218*(1+'S&amp;S'!$F110)+Z$232</f>
        <v>0</v>
      </c>
      <c r="AA312" s="66">
        <f>-AA$190+AA$216-AA$218*(1+'S&amp;S'!$F110)+AA$232</f>
        <v>0</v>
      </c>
      <c r="AB312" s="66">
        <f>-AB$190+AB$216-AB$218*(1+'S&amp;S'!$F110)+AB$232</f>
        <v>0</v>
      </c>
      <c r="AC312" s="66">
        <f>-AC$190+AC$216-AC$218*(1+'S&amp;S'!$F110)+AC$232</f>
        <v>0</v>
      </c>
      <c r="AD312" s="66">
        <f>-AD$190+AD$216-AD$218*(1+'S&amp;S'!$F110)+AD$232</f>
        <v>0</v>
      </c>
      <c r="AE312" s="66">
        <f>-AE$190+AE$216-AE$218*(1+'S&amp;S'!$F110)+AE$232</f>
        <v>0</v>
      </c>
      <c r="AF312" s="66">
        <f>-AF$190+AF$216-AF$218*(1+'S&amp;S'!$F110)+AF$232</f>
        <v>0</v>
      </c>
      <c r="AG312" s="66">
        <f>-AG$190+AG$216-AG$218*(1+'S&amp;S'!$F110)+AG$232</f>
        <v>0</v>
      </c>
      <c r="AH312" s="66">
        <f>-AH$190+AH$216-AH$218*(1+'S&amp;S'!$F110)+AH$232</f>
        <v>0</v>
      </c>
      <c r="AI312" s="66">
        <f>-AI$190+AI$216-AI$218*(1+'S&amp;S'!$F110)+AI$232</f>
        <v>0</v>
      </c>
      <c r="AJ312" s="66">
        <f>-AJ$190+AJ$216-AJ$218*(1+'S&amp;S'!$F110)+AJ$232</f>
        <v>0</v>
      </c>
      <c r="AK312" s="66">
        <f>-AK$190+AK$216-AK$218*(1+'S&amp;S'!$F110)+AK$232</f>
        <v>0</v>
      </c>
      <c r="AL312" s="66">
        <f>-AL$190+AL$216-AL$218*(1+'S&amp;S'!$F110)+AL$232</f>
        <v>0</v>
      </c>
      <c r="AM312" s="66">
        <f>-AM$190+AM$216-AM$218*(1+'S&amp;S'!$F110)+AM$232</f>
        <v>0</v>
      </c>
      <c r="AN312" s="66">
        <f>-AN$190+AN$216-AN$218*(1+'S&amp;S'!$F110)+AN$232</f>
        <v>0</v>
      </c>
      <c r="AO312" s="66">
        <f>-AO$190+AO$216-AO$218*(1+'S&amp;S'!$F110)+AO$232</f>
        <v>0</v>
      </c>
      <c r="AP312" s="66">
        <f>-AP$190+AP$216-AP$218*(1+'S&amp;S'!$F110)+AP$232</f>
        <v>0</v>
      </c>
      <c r="AQ312" s="66">
        <f>-AQ$190+AQ$216-AQ$218*(1+'S&amp;S'!$F110)+AQ$232</f>
        <v>0</v>
      </c>
      <c r="AR312" s="66">
        <f>-AR$190+AR$216-AR$218*(1+'S&amp;S'!$F110)+AR$232</f>
        <v>0</v>
      </c>
      <c r="AS312" s="66">
        <f>-AS$190+AS$216-AS$218*(1+'S&amp;S'!$F110)+AS$232</f>
        <v>0</v>
      </c>
      <c r="AT312" s="66">
        <f>-AT$190+AT$216-AT$218*(1+'S&amp;S'!$F110)+AT$232</f>
        <v>0</v>
      </c>
      <c r="AU312" s="66">
        <f>-AU$190+AU$216-AU$218*(1+'S&amp;S'!$F110)+AU$232</f>
        <v>0</v>
      </c>
      <c r="AV312" s="66">
        <f>-AV$190+AV$216-AV$218*(1+'S&amp;S'!$F110)+AV$232</f>
        <v>0</v>
      </c>
      <c r="AW312" s="66">
        <f>-AW$190+AW$216-AW$218*(1+'S&amp;S'!$F110)+AW$232</f>
        <v>0</v>
      </c>
      <c r="AX312" s="66">
        <f>-AX$190+AX$216-AX$218*(1+'S&amp;S'!$F110)+AX$232</f>
        <v>0</v>
      </c>
      <c r="AY312" s="66">
        <f>-AY$190+AY$216-AY$218*(1+'S&amp;S'!$F110)+AY$232</f>
        <v>0</v>
      </c>
      <c r="AZ312" s="66">
        <f>-AZ$190+AZ$216-AZ$218*(1+'S&amp;S'!$F110)+AZ$232</f>
        <v>0</v>
      </c>
      <c r="BA312" s="66">
        <f>-BA$190+BA$216-BA$218*(1+'S&amp;S'!$F110)+BA$232</f>
        <v>0</v>
      </c>
      <c r="BB312" s="66">
        <f>-BB$190+BB$216-BB$218*(1+'S&amp;S'!$F110)+BB$232</f>
        <v>0</v>
      </c>
      <c r="BC312" s="66">
        <f>-BC$190+BC$216-BC$218*(1+'S&amp;S'!$F110)+BC$232</f>
        <v>0</v>
      </c>
      <c r="BD312" s="66">
        <f>-BD$190+BD$216-BD$218*(1+'S&amp;S'!$F110)+BD$232</f>
        <v>0</v>
      </c>
      <c r="BE312" s="66">
        <f>-BE$190+BE$216-BE$218*(1+'S&amp;S'!$F110)+BE$232</f>
        <v>0</v>
      </c>
      <c r="BF312" s="66">
        <f>-BF$190+BF$216-BF$218*(1+'S&amp;S'!$F110)+BF$232</f>
        <v>0</v>
      </c>
      <c r="BG312" s="66">
        <f>-BG$190+BG$216-BG$218*(1+'S&amp;S'!$F110)+BG$232</f>
        <v>0</v>
      </c>
      <c r="BH312" s="66">
        <f>-BH$190+BH$216-BH$218*(1+'S&amp;S'!$F110)+BH$232</f>
        <v>0</v>
      </c>
      <c r="BI312" s="66">
        <f>-BI$190+BI$216-BI$218*(1+'S&amp;S'!$F110)+BI$232</f>
        <v>0</v>
      </c>
      <c r="BJ312" s="66">
        <f>-BJ$190+BJ$216-BJ$218*(1+'S&amp;S'!$F110)+BJ$232</f>
        <v>0</v>
      </c>
      <c r="BK312" s="66">
        <f>-BK$190+BK$216-BK$218*(1+'S&amp;S'!$F110)+BK$232</f>
        <v>0</v>
      </c>
      <c r="BL312" s="66">
        <f>-BL$190+BL$216-BL$218*(1+'S&amp;S'!$F110)+BL$232</f>
        <v>0</v>
      </c>
      <c r="BM312" s="66">
        <f>-BM$190+BM$216-BM$218*(1+'S&amp;S'!$F110)+BM$232</f>
        <v>0</v>
      </c>
      <c r="BN312" s="66">
        <f>-BN$190+BN$216-BN$218*(1+'S&amp;S'!$F110)+BN$232</f>
        <v>0</v>
      </c>
      <c r="BO312" s="66">
        <f>-BO$190+BO$216-BO$218*(1+'S&amp;S'!$F110)+BO$232</f>
        <v>0</v>
      </c>
      <c r="BP312" s="66">
        <f>-BP$190+BP$216-BP$218*(1+'S&amp;S'!$F110)+BP$232</f>
        <v>0</v>
      </c>
      <c r="BQ312" s="66">
        <f>-BQ$190+BQ$216-BQ$218*(1+'S&amp;S'!$F110)+BQ$232</f>
        <v>0</v>
      </c>
      <c r="BR312" s="66">
        <f>-BR$190+BR$216-BR$218*(1+'S&amp;S'!$F110)+BR$232</f>
        <v>0</v>
      </c>
      <c r="BS312" s="66">
        <f>-BS$190+BS$216-BS$218*(1+'S&amp;S'!$F110)+BS$232</f>
        <v>0</v>
      </c>
      <c r="BT312" s="66">
        <f>-BT$190+BT$216-BT$218*(1+'S&amp;S'!$F110)+BT$232</f>
        <v>0</v>
      </c>
      <c r="BU312" s="66">
        <f>-BU$190+BU$216-BU$218*(1+'S&amp;S'!$F110)+BU$232</f>
        <v>0</v>
      </c>
      <c r="BV312" s="66">
        <f>-BV$190+BV$216-BV$218*(1+'S&amp;S'!$F110)+BV$232</f>
        <v>0</v>
      </c>
      <c r="BW312" s="66">
        <f>-BW$190+BW$216-BW$218*(1+'S&amp;S'!$F110)+BW$232</f>
        <v>0</v>
      </c>
      <c r="BX312" s="66">
        <f>-BX$190+BX$216-BX$218*(1+'S&amp;S'!$F110)+BX$232</f>
        <v>0</v>
      </c>
      <c r="BY312" s="66">
        <f>-BY$190+BY$216-BY$218*(1+'S&amp;S'!$F110)+BY$232</f>
        <v>0</v>
      </c>
      <c r="BZ312" s="66">
        <f>-BZ$190+BZ$216-BZ$218*(1+'S&amp;S'!$F110)+BZ$232</f>
        <v>0</v>
      </c>
      <c r="CA312" s="66">
        <f>-CA$190+CA$216-CA$218*(1+'S&amp;S'!$F110)+CA$232</f>
        <v>0</v>
      </c>
      <c r="CB312" s="66">
        <f>-CB$190+CB$216-CB$218*(1+'S&amp;S'!$F110)+CB$232</f>
        <v>0</v>
      </c>
      <c r="CC312" s="66">
        <f>-CC$190+CC$216-CC$218*(1+'S&amp;S'!$F110)+CC$232</f>
        <v>0</v>
      </c>
      <c r="CD312" s="66">
        <f>-CD$190+CD$216-CD$218*(1+'S&amp;S'!$F110)+CD$232</f>
        <v>0</v>
      </c>
      <c r="CE312" s="66">
        <f>-CE$190+CE$216-CE$218*(1+'S&amp;S'!$F110)+CE$232</f>
        <v>0</v>
      </c>
      <c r="CF312" s="66">
        <f>-CF$190+CF$216-CF$218*(1+'S&amp;S'!$F110)+CF$232</f>
        <v>0</v>
      </c>
      <c r="CG312" s="66">
        <f>-CG$190+CG$216-CG$218*(1+'S&amp;S'!$F110)+CG$232</f>
        <v>0</v>
      </c>
      <c r="CH312" s="66">
        <f>-CH$190+CH$216-CH$218*(1+'S&amp;S'!$F110)+CH$232</f>
        <v>0</v>
      </c>
      <c r="CI312" s="66">
        <f>-CI$190+CI$216-CI$218*(1+'S&amp;S'!$F110)+CI$232</f>
        <v>0</v>
      </c>
      <c r="CJ312" s="66">
        <f>-CJ$190+CJ$216-CJ$218*(1+'S&amp;S'!$F110)+CJ$232</f>
        <v>0</v>
      </c>
      <c r="CK312" s="66">
        <f>-CK$190+CK$216-CK$218*(1+'S&amp;S'!$F110)+CK$232</f>
        <v>0</v>
      </c>
      <c r="CL312" s="66">
        <f>-CL$190+CL$216-CL$218*(1+'S&amp;S'!$F110)+CL$232</f>
        <v>0</v>
      </c>
      <c r="CM312" s="66">
        <f>-CM$190+CM$216-CM$218*(1+'S&amp;S'!$F110)+CM$232</f>
        <v>0</v>
      </c>
      <c r="CN312" s="66">
        <f>-CN$190+CN$216-CN$218*(1+'S&amp;S'!$F110)+CN$232</f>
        <v>0</v>
      </c>
      <c r="CO312" s="66">
        <f>-CO$190+CO$216-CO$218*(1+'S&amp;S'!$F110)+CO$232</f>
        <v>0</v>
      </c>
      <c r="CP312" s="66">
        <f>-CP$190+CP$216-CP$218*(1+'S&amp;S'!$F110)+CP$232</f>
        <v>0</v>
      </c>
      <c r="CQ312" s="66">
        <f>-CQ$190+CQ$216-CQ$218*(1+'S&amp;S'!$F110)+CQ$232</f>
        <v>0</v>
      </c>
      <c r="CR312" s="66">
        <f>-CR$190+CR$216-CR$218*(1+'S&amp;S'!$F110)+CR$232</f>
        <v>0</v>
      </c>
      <c r="CS312" s="66">
        <f>-CS$190+CS$216-CS$218*(1+'S&amp;S'!$F110)+CS$232</f>
        <v>0</v>
      </c>
    </row>
    <row r="313" spans="3:97" hidden="1" x14ac:dyDescent="0.35">
      <c r="C313" s="81" t="str">
        <f>O.1!$C$246&amp;" with "&amp; 'S&amp;S'!$D$5*100 &amp; "% decrease"</f>
        <v>C. Total operating and maintenance costs with 1% decrease</v>
      </c>
      <c r="E313" s="492">
        <f>G313+NPV(G.Asm!$F$40,H313:INDEX(H313:CS313,RP))</f>
        <v>0</v>
      </c>
      <c r="F313" s="492">
        <f t="shared" si="279"/>
        <v>0</v>
      </c>
      <c r="G313" s="66">
        <f>-G$190+G$216-G$218*(1+'S&amp;S'!$F111)+G$232</f>
        <v>0</v>
      </c>
      <c r="H313" s="66">
        <f>-H$190+H$216-H$218*(1+'S&amp;S'!$F111)+H$232</f>
        <v>0</v>
      </c>
      <c r="I313" s="66">
        <f>-I$190+I$216-I$218*(1+'S&amp;S'!$F111)+I$232</f>
        <v>0</v>
      </c>
      <c r="J313" s="66">
        <f>-J$190+J$216-J$218*(1+'S&amp;S'!$F111)+J$232</f>
        <v>0</v>
      </c>
      <c r="K313" s="66">
        <f>-K$190+K$216-K$218*(1+'S&amp;S'!$F111)+K$232</f>
        <v>0</v>
      </c>
      <c r="L313" s="66">
        <f>-L$190+L$216-L$218*(1+'S&amp;S'!$F111)+L$232</f>
        <v>0</v>
      </c>
      <c r="M313" s="66">
        <f>-M$190+M$216-M$218*(1+'S&amp;S'!$F111)+M$232</f>
        <v>0</v>
      </c>
      <c r="N313" s="66">
        <f>-N$190+N$216-N$218*(1+'S&amp;S'!$F111)+N$232</f>
        <v>0</v>
      </c>
      <c r="O313" s="66">
        <f>-O$190+O$216-O$218*(1+'S&amp;S'!$F111)+O$232</f>
        <v>0</v>
      </c>
      <c r="P313" s="66">
        <f>-P$190+P$216-P$218*(1+'S&amp;S'!$F111)+P$232</f>
        <v>0</v>
      </c>
      <c r="Q313" s="66">
        <f>-Q$190+Q$216-Q$218*(1+'S&amp;S'!$F111)+Q$232</f>
        <v>0</v>
      </c>
      <c r="R313" s="66">
        <f>-R$190+R$216-R$218*(1+'S&amp;S'!$F111)+R$232</f>
        <v>0</v>
      </c>
      <c r="S313" s="66">
        <f>-S$190+S$216-S$218*(1+'S&amp;S'!$F111)+S$232</f>
        <v>0</v>
      </c>
      <c r="T313" s="66">
        <f>-T$190+T$216-T$218*(1+'S&amp;S'!$F111)+T$232</f>
        <v>0</v>
      </c>
      <c r="U313" s="66">
        <f>-U$190+U$216-U$218*(1+'S&amp;S'!$F111)+U$232</f>
        <v>0</v>
      </c>
      <c r="V313" s="66">
        <f>-V$190+V$216-V$218*(1+'S&amp;S'!$F111)+V$232</f>
        <v>0</v>
      </c>
      <c r="W313" s="66">
        <f>-W$190+W$216-W$218*(1+'S&amp;S'!$F111)+W$232</f>
        <v>0</v>
      </c>
      <c r="X313" s="66">
        <f>-X$190+X$216-X$218*(1+'S&amp;S'!$F111)+X$232</f>
        <v>0</v>
      </c>
      <c r="Y313" s="66">
        <f>-Y$190+Y$216-Y$218*(1+'S&amp;S'!$F111)+Y$232</f>
        <v>0</v>
      </c>
      <c r="Z313" s="66">
        <f>-Z$190+Z$216-Z$218*(1+'S&amp;S'!$F111)+Z$232</f>
        <v>0</v>
      </c>
      <c r="AA313" s="66">
        <f>-AA$190+AA$216-AA$218*(1+'S&amp;S'!$F111)+AA$232</f>
        <v>0</v>
      </c>
      <c r="AB313" s="66">
        <f>-AB$190+AB$216-AB$218*(1+'S&amp;S'!$F111)+AB$232</f>
        <v>0</v>
      </c>
      <c r="AC313" s="66">
        <f>-AC$190+AC$216-AC$218*(1+'S&amp;S'!$F111)+AC$232</f>
        <v>0</v>
      </c>
      <c r="AD313" s="66">
        <f>-AD$190+AD$216-AD$218*(1+'S&amp;S'!$F111)+AD$232</f>
        <v>0</v>
      </c>
      <c r="AE313" s="66">
        <f>-AE$190+AE$216-AE$218*(1+'S&amp;S'!$F111)+AE$232</f>
        <v>0</v>
      </c>
      <c r="AF313" s="66">
        <f>-AF$190+AF$216-AF$218*(1+'S&amp;S'!$F111)+AF$232</f>
        <v>0</v>
      </c>
      <c r="AG313" s="66">
        <f>-AG$190+AG$216-AG$218*(1+'S&amp;S'!$F111)+AG$232</f>
        <v>0</v>
      </c>
      <c r="AH313" s="66">
        <f>-AH$190+AH$216-AH$218*(1+'S&amp;S'!$F111)+AH$232</f>
        <v>0</v>
      </c>
      <c r="AI313" s="66">
        <f>-AI$190+AI$216-AI$218*(1+'S&amp;S'!$F111)+AI$232</f>
        <v>0</v>
      </c>
      <c r="AJ313" s="66">
        <f>-AJ$190+AJ$216-AJ$218*(1+'S&amp;S'!$F111)+AJ$232</f>
        <v>0</v>
      </c>
      <c r="AK313" s="66">
        <f>-AK$190+AK$216-AK$218*(1+'S&amp;S'!$F111)+AK$232</f>
        <v>0</v>
      </c>
      <c r="AL313" s="66">
        <f>-AL$190+AL$216-AL$218*(1+'S&amp;S'!$F111)+AL$232</f>
        <v>0</v>
      </c>
      <c r="AM313" s="66">
        <f>-AM$190+AM$216-AM$218*(1+'S&amp;S'!$F111)+AM$232</f>
        <v>0</v>
      </c>
      <c r="AN313" s="66">
        <f>-AN$190+AN$216-AN$218*(1+'S&amp;S'!$F111)+AN$232</f>
        <v>0</v>
      </c>
      <c r="AO313" s="66">
        <f>-AO$190+AO$216-AO$218*(1+'S&amp;S'!$F111)+AO$232</f>
        <v>0</v>
      </c>
      <c r="AP313" s="66">
        <f>-AP$190+AP$216-AP$218*(1+'S&amp;S'!$F111)+AP$232</f>
        <v>0</v>
      </c>
      <c r="AQ313" s="66">
        <f>-AQ$190+AQ$216-AQ$218*(1+'S&amp;S'!$F111)+AQ$232</f>
        <v>0</v>
      </c>
      <c r="AR313" s="66">
        <f>-AR$190+AR$216-AR$218*(1+'S&amp;S'!$F111)+AR$232</f>
        <v>0</v>
      </c>
      <c r="AS313" s="66">
        <f>-AS$190+AS$216-AS$218*(1+'S&amp;S'!$F111)+AS$232</f>
        <v>0</v>
      </c>
      <c r="AT313" s="66">
        <f>-AT$190+AT$216-AT$218*(1+'S&amp;S'!$F111)+AT$232</f>
        <v>0</v>
      </c>
      <c r="AU313" s="66">
        <f>-AU$190+AU$216-AU$218*(1+'S&amp;S'!$F111)+AU$232</f>
        <v>0</v>
      </c>
      <c r="AV313" s="66">
        <f>-AV$190+AV$216-AV$218*(1+'S&amp;S'!$F111)+AV$232</f>
        <v>0</v>
      </c>
      <c r="AW313" s="66">
        <f>-AW$190+AW$216-AW$218*(1+'S&amp;S'!$F111)+AW$232</f>
        <v>0</v>
      </c>
      <c r="AX313" s="66">
        <f>-AX$190+AX$216-AX$218*(1+'S&amp;S'!$F111)+AX$232</f>
        <v>0</v>
      </c>
      <c r="AY313" s="66">
        <f>-AY$190+AY$216-AY$218*(1+'S&amp;S'!$F111)+AY$232</f>
        <v>0</v>
      </c>
      <c r="AZ313" s="66">
        <f>-AZ$190+AZ$216-AZ$218*(1+'S&amp;S'!$F111)+AZ$232</f>
        <v>0</v>
      </c>
      <c r="BA313" s="66">
        <f>-BA$190+BA$216-BA$218*(1+'S&amp;S'!$F111)+BA$232</f>
        <v>0</v>
      </c>
      <c r="BB313" s="66">
        <f>-BB$190+BB$216-BB$218*(1+'S&amp;S'!$F111)+BB$232</f>
        <v>0</v>
      </c>
      <c r="BC313" s="66">
        <f>-BC$190+BC$216-BC$218*(1+'S&amp;S'!$F111)+BC$232</f>
        <v>0</v>
      </c>
      <c r="BD313" s="66">
        <f>-BD$190+BD$216-BD$218*(1+'S&amp;S'!$F111)+BD$232</f>
        <v>0</v>
      </c>
      <c r="BE313" s="66">
        <f>-BE$190+BE$216-BE$218*(1+'S&amp;S'!$F111)+BE$232</f>
        <v>0</v>
      </c>
      <c r="BF313" s="66">
        <f>-BF$190+BF$216-BF$218*(1+'S&amp;S'!$F111)+BF$232</f>
        <v>0</v>
      </c>
      <c r="BG313" s="66">
        <f>-BG$190+BG$216-BG$218*(1+'S&amp;S'!$F111)+BG$232</f>
        <v>0</v>
      </c>
      <c r="BH313" s="66">
        <f>-BH$190+BH$216-BH$218*(1+'S&amp;S'!$F111)+BH$232</f>
        <v>0</v>
      </c>
      <c r="BI313" s="66">
        <f>-BI$190+BI$216-BI$218*(1+'S&amp;S'!$F111)+BI$232</f>
        <v>0</v>
      </c>
      <c r="BJ313" s="66">
        <f>-BJ$190+BJ$216-BJ$218*(1+'S&amp;S'!$F111)+BJ$232</f>
        <v>0</v>
      </c>
      <c r="BK313" s="66">
        <f>-BK$190+BK$216-BK$218*(1+'S&amp;S'!$F111)+BK$232</f>
        <v>0</v>
      </c>
      <c r="BL313" s="66">
        <f>-BL$190+BL$216-BL$218*(1+'S&amp;S'!$F111)+BL$232</f>
        <v>0</v>
      </c>
      <c r="BM313" s="66">
        <f>-BM$190+BM$216-BM$218*(1+'S&amp;S'!$F111)+BM$232</f>
        <v>0</v>
      </c>
      <c r="BN313" s="66">
        <f>-BN$190+BN$216-BN$218*(1+'S&amp;S'!$F111)+BN$232</f>
        <v>0</v>
      </c>
      <c r="BO313" s="66">
        <f>-BO$190+BO$216-BO$218*(1+'S&amp;S'!$F111)+BO$232</f>
        <v>0</v>
      </c>
      <c r="BP313" s="66">
        <f>-BP$190+BP$216-BP$218*(1+'S&amp;S'!$F111)+BP$232</f>
        <v>0</v>
      </c>
      <c r="BQ313" s="66">
        <f>-BQ$190+BQ$216-BQ$218*(1+'S&amp;S'!$F111)+BQ$232</f>
        <v>0</v>
      </c>
      <c r="BR313" s="66">
        <f>-BR$190+BR$216-BR$218*(1+'S&amp;S'!$F111)+BR$232</f>
        <v>0</v>
      </c>
      <c r="BS313" s="66">
        <f>-BS$190+BS$216-BS$218*(1+'S&amp;S'!$F111)+BS$232</f>
        <v>0</v>
      </c>
      <c r="BT313" s="66">
        <f>-BT$190+BT$216-BT$218*(1+'S&amp;S'!$F111)+BT$232</f>
        <v>0</v>
      </c>
      <c r="BU313" s="66">
        <f>-BU$190+BU$216-BU$218*(1+'S&amp;S'!$F111)+BU$232</f>
        <v>0</v>
      </c>
      <c r="BV313" s="66">
        <f>-BV$190+BV$216-BV$218*(1+'S&amp;S'!$F111)+BV$232</f>
        <v>0</v>
      </c>
      <c r="BW313" s="66">
        <f>-BW$190+BW$216-BW$218*(1+'S&amp;S'!$F111)+BW$232</f>
        <v>0</v>
      </c>
      <c r="BX313" s="66">
        <f>-BX$190+BX$216-BX$218*(1+'S&amp;S'!$F111)+BX$232</f>
        <v>0</v>
      </c>
      <c r="BY313" s="66">
        <f>-BY$190+BY$216-BY$218*(1+'S&amp;S'!$F111)+BY$232</f>
        <v>0</v>
      </c>
      <c r="BZ313" s="66">
        <f>-BZ$190+BZ$216-BZ$218*(1+'S&amp;S'!$F111)+BZ$232</f>
        <v>0</v>
      </c>
      <c r="CA313" s="66">
        <f>-CA$190+CA$216-CA$218*(1+'S&amp;S'!$F111)+CA$232</f>
        <v>0</v>
      </c>
      <c r="CB313" s="66">
        <f>-CB$190+CB$216-CB$218*(1+'S&amp;S'!$F111)+CB$232</f>
        <v>0</v>
      </c>
      <c r="CC313" s="66">
        <f>-CC$190+CC$216-CC$218*(1+'S&amp;S'!$F111)+CC$232</f>
        <v>0</v>
      </c>
      <c r="CD313" s="66">
        <f>-CD$190+CD$216-CD$218*(1+'S&amp;S'!$F111)+CD$232</f>
        <v>0</v>
      </c>
      <c r="CE313" s="66">
        <f>-CE$190+CE$216-CE$218*(1+'S&amp;S'!$F111)+CE$232</f>
        <v>0</v>
      </c>
      <c r="CF313" s="66">
        <f>-CF$190+CF$216-CF$218*(1+'S&amp;S'!$F111)+CF$232</f>
        <v>0</v>
      </c>
      <c r="CG313" s="66">
        <f>-CG$190+CG$216-CG$218*(1+'S&amp;S'!$F111)+CG$232</f>
        <v>0</v>
      </c>
      <c r="CH313" s="66">
        <f>-CH$190+CH$216-CH$218*(1+'S&amp;S'!$F111)+CH$232</f>
        <v>0</v>
      </c>
      <c r="CI313" s="66">
        <f>-CI$190+CI$216-CI$218*(1+'S&amp;S'!$F111)+CI$232</f>
        <v>0</v>
      </c>
      <c r="CJ313" s="66">
        <f>-CJ$190+CJ$216-CJ$218*(1+'S&amp;S'!$F111)+CJ$232</f>
        <v>0</v>
      </c>
      <c r="CK313" s="66">
        <f>-CK$190+CK$216-CK$218*(1+'S&amp;S'!$F111)+CK$232</f>
        <v>0</v>
      </c>
      <c r="CL313" s="66">
        <f>-CL$190+CL$216-CL$218*(1+'S&amp;S'!$F111)+CL$232</f>
        <v>0</v>
      </c>
      <c r="CM313" s="66">
        <f>-CM$190+CM$216-CM$218*(1+'S&amp;S'!$F111)+CM$232</f>
        <v>0</v>
      </c>
      <c r="CN313" s="66">
        <f>-CN$190+CN$216-CN$218*(1+'S&amp;S'!$F111)+CN$232</f>
        <v>0</v>
      </c>
      <c r="CO313" s="66">
        <f>-CO$190+CO$216-CO$218*(1+'S&amp;S'!$F111)+CO$232</f>
        <v>0</v>
      </c>
      <c r="CP313" s="66">
        <f>-CP$190+CP$216-CP$218*(1+'S&amp;S'!$F111)+CP$232</f>
        <v>0</v>
      </c>
      <c r="CQ313" s="66">
        <f>-CQ$190+CQ$216-CQ$218*(1+'S&amp;S'!$F111)+CQ$232</f>
        <v>0</v>
      </c>
      <c r="CR313" s="66">
        <f>-CR$190+CR$216-CR$218*(1+'S&amp;S'!$F111)+CR$232</f>
        <v>0</v>
      </c>
      <c r="CS313" s="66">
        <f>-CS$190+CS$216-CS$218*(1+'S&amp;S'!$F111)+CS$232</f>
        <v>0</v>
      </c>
    </row>
    <row r="314" spans="3:97" hidden="1" x14ac:dyDescent="0.35">
      <c r="C314" s="81" t="str">
        <f>O.1!C125&amp;" with "&amp; 'S&amp;S'!$D$5*100 &amp; "% increase"</f>
        <v xml:space="preserve"> with 1% increase</v>
      </c>
      <c r="E314" s="492">
        <f>G314+NPV(G.Asm!$F$40,H314:INDEX(H314:CS314,RP))</f>
        <v>0</v>
      </c>
      <c r="F314" s="492">
        <f t="shared" si="279"/>
        <v>0</v>
      </c>
      <c r="G314" s="66">
        <f>-G$190+G$216-G$218+G$233+G$234+SUM(G$125*(1+'S&amp;S'!$F112),G$126,G$127,G$128,G$129,G$130,G$131,G$132,G$133,G$134,G$135,G$136,G$137,G$138,G$139,G$140,G$141,G$142,G$143,G$144)</f>
        <v>0</v>
      </c>
      <c r="H314" s="66">
        <f>-H$190+H$216-H$218+H$233+H$234+SUM(H$125*(1+'S&amp;S'!$F112),H$126,H$127,H$128,H$129,H$130,H$131,H$132,H$133,H$134,H$135,H$136,H$137,H$138,H$139,H$140,H$141,H$142,H$143,H$144)</f>
        <v>0</v>
      </c>
      <c r="I314" s="66">
        <f>-I$190+I$216-I$218+I$233+I$234+SUM(I$125*(1+'S&amp;S'!$F112),I$126,I$127,I$128,I$129,I$130,I$131,I$132,I$133,I$134,I$135,I$136,I$137,I$138,I$139,I$140,I$141,I$142,I$143,I$144)</f>
        <v>0</v>
      </c>
      <c r="J314" s="66">
        <f>-J$190+J$216-J$218+J$233+J$234+SUM(J$125*(1+'S&amp;S'!$F112),J$126,J$127,J$128,J$129,J$130,J$131,J$132,J$133,J$134,J$135,J$136,J$137,J$138,J$139,J$140,J$141,J$142,J$143,J$144)</f>
        <v>0</v>
      </c>
      <c r="K314" s="66">
        <f>-K$190+K$216-K$218+K$233+K$234+SUM(K$125*(1+'S&amp;S'!$F112),K$126,K$127,K$128,K$129,K$130,K$131,K$132,K$133,K$134,K$135,K$136,K$137,K$138,K$139,K$140,K$141,K$142,K$143,K$144)</f>
        <v>0</v>
      </c>
      <c r="L314" s="66">
        <f>-L$190+L$216-L$218+L$233+L$234+SUM(L$125*(1+'S&amp;S'!$F112),L$126,L$127,L$128,L$129,L$130,L$131,L$132,L$133,L$134,L$135,L$136,L$137,L$138,L$139,L$140,L$141,L$142,L$143,L$144)</f>
        <v>0</v>
      </c>
      <c r="M314" s="66">
        <f>-M$190+M$216-M$218+M$233+M$234+SUM(M$125*(1+'S&amp;S'!$F112),M$126,M$127,M$128,M$129,M$130,M$131,M$132,M$133,M$134,M$135,M$136,M$137,M$138,M$139,M$140,M$141,M$142,M$143,M$144)</f>
        <v>0</v>
      </c>
      <c r="N314" s="66">
        <f>-N$190+N$216-N$218+N$233+N$234+SUM(N$125*(1+'S&amp;S'!$F112),N$126,N$127,N$128,N$129,N$130,N$131,N$132,N$133,N$134,N$135,N$136,N$137,N$138,N$139,N$140,N$141,N$142,N$143,N$144)</f>
        <v>0</v>
      </c>
      <c r="O314" s="66">
        <f>-O$190+O$216-O$218+O$233+O$234+SUM(O$125*(1+'S&amp;S'!$F112),O$126,O$127,O$128,O$129,O$130,O$131,O$132,O$133,O$134,O$135,O$136,O$137,O$138,O$139,O$140,O$141,O$142,O$143,O$144)</f>
        <v>0</v>
      </c>
      <c r="P314" s="66">
        <f>-P$190+P$216-P$218+P$233+P$234+SUM(P$125*(1+'S&amp;S'!$F112),P$126,P$127,P$128,P$129,P$130,P$131,P$132,P$133,P$134,P$135,P$136,P$137,P$138,P$139,P$140,P$141,P$142,P$143,P$144)</f>
        <v>0</v>
      </c>
      <c r="Q314" s="66">
        <f>-Q$190+Q$216-Q$218+Q$233+Q$234+SUM(Q$125*(1+'S&amp;S'!$F112),Q$126,Q$127,Q$128,Q$129,Q$130,Q$131,Q$132,Q$133,Q$134,Q$135,Q$136,Q$137,Q$138,Q$139,Q$140,Q$141,Q$142,Q$143,Q$144)</f>
        <v>0</v>
      </c>
      <c r="R314" s="66">
        <f>-R$190+R$216-R$218+R$233+R$234+SUM(R$125*(1+'S&amp;S'!$F112),R$126,R$127,R$128,R$129,R$130,R$131,R$132,R$133,R$134,R$135,R$136,R$137,R$138,R$139,R$140,R$141,R$142,R$143,R$144)</f>
        <v>0</v>
      </c>
      <c r="S314" s="66">
        <f>-S$190+S$216-S$218+S$233+S$234+SUM(S$125*(1+'S&amp;S'!$F112),S$126,S$127,S$128,S$129,S$130,S$131,S$132,S$133,S$134,S$135,S$136,S$137,S$138,S$139,S$140,S$141,S$142,S$143,S$144)</f>
        <v>0</v>
      </c>
      <c r="T314" s="66">
        <f>-T$190+T$216-T$218+T$233+T$234+SUM(T$125*(1+'S&amp;S'!$F112),T$126,T$127,T$128,T$129,T$130,T$131,T$132,T$133,T$134,T$135,T$136,T$137,T$138,T$139,T$140,T$141,T$142,T$143,T$144)</f>
        <v>0</v>
      </c>
      <c r="U314" s="66">
        <f>-U$190+U$216-U$218+U$233+U$234+SUM(U$125*(1+'S&amp;S'!$F112),U$126,U$127,U$128,U$129,U$130,U$131,U$132,U$133,U$134,U$135,U$136,U$137,U$138,U$139,U$140,U$141,U$142,U$143,U$144)</f>
        <v>0</v>
      </c>
      <c r="V314" s="66">
        <f>-V$190+V$216-V$218+V$233+V$234+SUM(V$125*(1+'S&amp;S'!$F112),V$126,V$127,V$128,V$129,V$130,V$131,V$132,V$133,V$134,V$135,V$136,V$137,V$138,V$139,V$140,V$141,V$142,V$143,V$144)</f>
        <v>0</v>
      </c>
      <c r="W314" s="66">
        <f>-W$190+W$216-W$218+W$233+W$234+SUM(W$125*(1+'S&amp;S'!$F112),W$126,W$127,W$128,W$129,W$130,W$131,W$132,W$133,W$134,W$135,W$136,W$137,W$138,W$139,W$140,W$141,W$142,W$143,W$144)</f>
        <v>0</v>
      </c>
      <c r="X314" s="66">
        <f>-X$190+X$216-X$218+X$233+X$234+SUM(X$125*(1+'S&amp;S'!$F112),X$126,X$127,X$128,X$129,X$130,X$131,X$132,X$133,X$134,X$135,X$136,X$137,X$138,X$139,X$140,X$141,X$142,X$143,X$144)</f>
        <v>0</v>
      </c>
      <c r="Y314" s="66">
        <f>-Y$190+Y$216-Y$218+Y$233+Y$234+SUM(Y$125*(1+'S&amp;S'!$F112),Y$126,Y$127,Y$128,Y$129,Y$130,Y$131,Y$132,Y$133,Y$134,Y$135,Y$136,Y$137,Y$138,Y$139,Y$140,Y$141,Y$142,Y$143,Y$144)</f>
        <v>0</v>
      </c>
      <c r="Z314" s="66">
        <f>-Z$190+Z$216-Z$218+Z$233+Z$234+SUM(Z$125*(1+'S&amp;S'!$F112),Z$126,Z$127,Z$128,Z$129,Z$130,Z$131,Z$132,Z$133,Z$134,Z$135,Z$136,Z$137,Z$138,Z$139,Z$140,Z$141,Z$142,Z$143,Z$144)</f>
        <v>0</v>
      </c>
      <c r="AA314" s="66">
        <f>-AA$190+AA$216-AA$218+AA$233+AA$234+SUM(AA$125*(1+'S&amp;S'!$F112),AA$126,AA$127,AA$128,AA$129,AA$130,AA$131,AA$132,AA$133,AA$134,AA$135,AA$136,AA$137,AA$138,AA$139,AA$140,AA$141,AA$142,AA$143,AA$144)</f>
        <v>0</v>
      </c>
      <c r="AB314" s="66">
        <f>-AB$190+AB$216-AB$218+AB$233+AB$234+SUM(AB$125*(1+'S&amp;S'!$F112),AB$126,AB$127,AB$128,AB$129,AB$130,AB$131,AB$132,AB$133,AB$134,AB$135,AB$136,AB$137,AB$138,AB$139,AB$140,AB$141,AB$142,AB$143,AB$144)</f>
        <v>0</v>
      </c>
      <c r="AC314" s="66">
        <f>-AC$190+AC$216-AC$218+AC$233+AC$234+SUM(AC$125*(1+'S&amp;S'!$F112),AC$126,AC$127,AC$128,AC$129,AC$130,AC$131,AC$132,AC$133,AC$134,AC$135,AC$136,AC$137,AC$138,AC$139,AC$140,AC$141,AC$142,AC$143,AC$144)</f>
        <v>0</v>
      </c>
      <c r="AD314" s="66">
        <f>-AD$190+AD$216-AD$218+AD$233+AD$234+SUM(AD$125*(1+'S&amp;S'!$F112),AD$126,AD$127,AD$128,AD$129,AD$130,AD$131,AD$132,AD$133,AD$134,AD$135,AD$136,AD$137,AD$138,AD$139,AD$140,AD$141,AD$142,AD$143,AD$144)</f>
        <v>0</v>
      </c>
      <c r="AE314" s="66">
        <f>-AE$190+AE$216-AE$218+AE$233+AE$234+SUM(AE$125*(1+'S&amp;S'!$F112),AE$126,AE$127,AE$128,AE$129,AE$130,AE$131,AE$132,AE$133,AE$134,AE$135,AE$136,AE$137,AE$138,AE$139,AE$140,AE$141,AE$142,AE$143,AE$144)</f>
        <v>0</v>
      </c>
      <c r="AF314" s="66">
        <f>-AF$190+AF$216-AF$218+AF$233+AF$234+SUM(AF$125*(1+'S&amp;S'!$F112),AF$126,AF$127,AF$128,AF$129,AF$130,AF$131,AF$132,AF$133,AF$134,AF$135,AF$136,AF$137,AF$138,AF$139,AF$140,AF$141,AF$142,AF$143,AF$144)</f>
        <v>0</v>
      </c>
      <c r="AG314" s="66">
        <f>-AG$190+AG$216-AG$218+AG$233+AG$234+SUM(AG$125*(1+'S&amp;S'!$F112),AG$126,AG$127,AG$128,AG$129,AG$130,AG$131,AG$132,AG$133,AG$134,AG$135,AG$136,AG$137,AG$138,AG$139,AG$140,AG$141,AG$142,AG$143,AG$144)</f>
        <v>0</v>
      </c>
      <c r="AH314" s="66">
        <f>-AH$190+AH$216-AH$218+AH$233+AH$234+SUM(AH$125*(1+'S&amp;S'!$F112),AH$126,AH$127,AH$128,AH$129,AH$130,AH$131,AH$132,AH$133,AH$134,AH$135,AH$136,AH$137,AH$138,AH$139,AH$140,AH$141,AH$142,AH$143,AH$144)</f>
        <v>0</v>
      </c>
      <c r="AI314" s="66">
        <f>-AI$190+AI$216-AI$218+AI$233+AI$234+SUM(AI$125*(1+'S&amp;S'!$F112),AI$126,AI$127,AI$128,AI$129,AI$130,AI$131,AI$132,AI$133,AI$134,AI$135,AI$136,AI$137,AI$138,AI$139,AI$140,AI$141,AI$142,AI$143,AI$144)</f>
        <v>0</v>
      </c>
      <c r="AJ314" s="66">
        <f>-AJ$190+AJ$216-AJ$218+AJ$233+AJ$234+SUM(AJ$125*(1+'S&amp;S'!$F112),AJ$126,AJ$127,AJ$128,AJ$129,AJ$130,AJ$131,AJ$132,AJ$133,AJ$134,AJ$135,AJ$136,AJ$137,AJ$138,AJ$139,AJ$140,AJ$141,AJ$142,AJ$143,AJ$144)</f>
        <v>0</v>
      </c>
      <c r="AK314" s="66">
        <f>-AK$190+AK$216-AK$218+AK$233+AK$234+SUM(AK$125*(1+'S&amp;S'!$F112),AK$126,AK$127,AK$128,AK$129,AK$130,AK$131,AK$132,AK$133,AK$134,AK$135,AK$136,AK$137,AK$138,AK$139,AK$140,AK$141,AK$142,AK$143,AK$144)</f>
        <v>0</v>
      </c>
      <c r="AL314" s="66">
        <f>-AL$190+AL$216-AL$218+AL$233+AL$234+SUM(AL$125*(1+'S&amp;S'!$F112),AL$126,AL$127,AL$128,AL$129,AL$130,AL$131,AL$132,AL$133,AL$134,AL$135,AL$136,AL$137,AL$138,AL$139,AL$140,AL$141,AL$142,AL$143,AL$144)</f>
        <v>0</v>
      </c>
      <c r="AM314" s="66">
        <f>-AM$190+AM$216-AM$218+AM$233+AM$234+SUM(AM$125*(1+'S&amp;S'!$F112),AM$126,AM$127,AM$128,AM$129,AM$130,AM$131,AM$132,AM$133,AM$134,AM$135,AM$136,AM$137,AM$138,AM$139,AM$140,AM$141,AM$142,AM$143,AM$144)</f>
        <v>0</v>
      </c>
      <c r="AN314" s="66">
        <f>-AN$190+AN$216-AN$218+AN$233+AN$234+SUM(AN$125*(1+'S&amp;S'!$F112),AN$126,AN$127,AN$128,AN$129,AN$130,AN$131,AN$132,AN$133,AN$134,AN$135,AN$136,AN$137,AN$138,AN$139,AN$140,AN$141,AN$142,AN$143,AN$144)</f>
        <v>0</v>
      </c>
      <c r="AO314" s="66">
        <f>-AO$190+AO$216-AO$218+AO$233+AO$234+SUM(AO$125*(1+'S&amp;S'!$F112),AO$126,AO$127,AO$128,AO$129,AO$130,AO$131,AO$132,AO$133,AO$134,AO$135,AO$136,AO$137,AO$138,AO$139,AO$140,AO$141,AO$142,AO$143,AO$144)</f>
        <v>0</v>
      </c>
      <c r="AP314" s="66">
        <f>-AP$190+AP$216-AP$218+AP$233+AP$234+SUM(AP$125*(1+'S&amp;S'!$F112),AP$126,AP$127,AP$128,AP$129,AP$130,AP$131,AP$132,AP$133,AP$134,AP$135,AP$136,AP$137,AP$138,AP$139,AP$140,AP$141,AP$142,AP$143,AP$144)</f>
        <v>0</v>
      </c>
      <c r="AQ314" s="66">
        <f>-AQ$190+AQ$216-AQ$218+AQ$233+AQ$234+SUM(AQ$125*(1+'S&amp;S'!$F112),AQ$126,AQ$127,AQ$128,AQ$129,AQ$130,AQ$131,AQ$132,AQ$133,AQ$134,AQ$135,AQ$136,AQ$137,AQ$138,AQ$139,AQ$140,AQ$141,AQ$142,AQ$143,AQ$144)</f>
        <v>0</v>
      </c>
      <c r="AR314" s="66">
        <f>-AR$190+AR$216-AR$218+AR$233+AR$234+SUM(AR$125*(1+'S&amp;S'!$F112),AR$126,AR$127,AR$128,AR$129,AR$130,AR$131,AR$132,AR$133,AR$134,AR$135,AR$136,AR$137,AR$138,AR$139,AR$140,AR$141,AR$142,AR$143,AR$144)</f>
        <v>0</v>
      </c>
      <c r="AS314" s="66">
        <f>-AS$190+AS$216-AS$218+AS$233+AS$234+SUM(AS$125*(1+'S&amp;S'!$F112),AS$126,AS$127,AS$128,AS$129,AS$130,AS$131,AS$132,AS$133,AS$134,AS$135,AS$136,AS$137,AS$138,AS$139,AS$140,AS$141,AS$142,AS$143,AS$144)</f>
        <v>0</v>
      </c>
      <c r="AT314" s="66">
        <f>-AT$190+AT$216-AT$218+AT$233+AT$234+SUM(AT$125*(1+'S&amp;S'!$F112),AT$126,AT$127,AT$128,AT$129,AT$130,AT$131,AT$132,AT$133,AT$134,AT$135,AT$136,AT$137,AT$138,AT$139,AT$140,AT$141,AT$142,AT$143,AT$144)</f>
        <v>0</v>
      </c>
      <c r="AU314" s="66">
        <f>-AU$190+AU$216-AU$218+AU$233+AU$234+SUM(AU$125*(1+'S&amp;S'!$F112),AU$126,AU$127,AU$128,AU$129,AU$130,AU$131,AU$132,AU$133,AU$134,AU$135,AU$136,AU$137,AU$138,AU$139,AU$140,AU$141,AU$142,AU$143,AU$144)</f>
        <v>0</v>
      </c>
      <c r="AV314" s="66">
        <f>-AV$190+AV$216-AV$218+AV$233+AV$234+SUM(AV$125*(1+'S&amp;S'!$F112),AV$126,AV$127,AV$128,AV$129,AV$130,AV$131,AV$132,AV$133,AV$134,AV$135,AV$136,AV$137,AV$138,AV$139,AV$140,AV$141,AV$142,AV$143,AV$144)</f>
        <v>0</v>
      </c>
      <c r="AW314" s="66">
        <f>-AW$190+AW$216-AW$218+AW$233+AW$234+SUM(AW$125*(1+'S&amp;S'!$F112),AW$126,AW$127,AW$128,AW$129,AW$130,AW$131,AW$132,AW$133,AW$134,AW$135,AW$136,AW$137,AW$138,AW$139,AW$140,AW$141,AW$142,AW$143,AW$144)</f>
        <v>0</v>
      </c>
      <c r="AX314" s="66">
        <f>-AX$190+AX$216-AX$218+AX$233+AX$234+SUM(AX$125*(1+'S&amp;S'!$F112),AX$126,AX$127,AX$128,AX$129,AX$130,AX$131,AX$132,AX$133,AX$134,AX$135,AX$136,AX$137,AX$138,AX$139,AX$140,AX$141,AX$142,AX$143,AX$144)</f>
        <v>0</v>
      </c>
      <c r="AY314" s="66">
        <f>-AY$190+AY$216-AY$218+AY$233+AY$234+SUM(AY$125*(1+'S&amp;S'!$F112),AY$126,AY$127,AY$128,AY$129,AY$130,AY$131,AY$132,AY$133,AY$134,AY$135,AY$136,AY$137,AY$138,AY$139,AY$140,AY$141,AY$142,AY$143,AY$144)</f>
        <v>0</v>
      </c>
      <c r="AZ314" s="66">
        <f>-AZ$190+AZ$216-AZ$218+AZ$233+AZ$234+SUM(AZ$125*(1+'S&amp;S'!$F112),AZ$126,AZ$127,AZ$128,AZ$129,AZ$130,AZ$131,AZ$132,AZ$133,AZ$134,AZ$135,AZ$136,AZ$137,AZ$138,AZ$139,AZ$140,AZ$141,AZ$142,AZ$143,AZ$144)</f>
        <v>0</v>
      </c>
      <c r="BA314" s="66">
        <f>-BA$190+BA$216-BA$218+BA$233+BA$234+SUM(BA$125*(1+'S&amp;S'!$F112),BA$126,BA$127,BA$128,BA$129,BA$130,BA$131,BA$132,BA$133,BA$134,BA$135,BA$136,BA$137,BA$138,BA$139,BA$140,BA$141,BA$142,BA$143,BA$144)</f>
        <v>0</v>
      </c>
      <c r="BB314" s="66">
        <f>-BB$190+BB$216-BB$218+BB$233+BB$234+SUM(BB$125*(1+'S&amp;S'!$F112),BB$126,BB$127,BB$128,BB$129,BB$130,BB$131,BB$132,BB$133,BB$134,BB$135,BB$136,BB$137,BB$138,BB$139,BB$140,BB$141,BB$142,BB$143,BB$144)</f>
        <v>0</v>
      </c>
      <c r="BC314" s="66">
        <f>-BC$190+BC$216-BC$218+BC$233+BC$234+SUM(BC$125*(1+'S&amp;S'!$F112),BC$126,BC$127,BC$128,BC$129,BC$130,BC$131,BC$132,BC$133,BC$134,BC$135,BC$136,BC$137,BC$138,BC$139,BC$140,BC$141,BC$142,BC$143,BC$144)</f>
        <v>0</v>
      </c>
      <c r="BD314" s="66">
        <f>-BD$190+BD$216-BD$218+BD$233+BD$234+SUM(BD$125*(1+'S&amp;S'!$F112),BD$126,BD$127,BD$128,BD$129,BD$130,BD$131,BD$132,BD$133,BD$134,BD$135,BD$136,BD$137,BD$138,BD$139,BD$140,BD$141,BD$142,BD$143,BD$144)</f>
        <v>0</v>
      </c>
      <c r="BE314" s="66">
        <f>-BE$190+BE$216-BE$218+BE$233+BE$234+SUM(BE$125*(1+'S&amp;S'!$F112),BE$126,BE$127,BE$128,BE$129,BE$130,BE$131,BE$132,BE$133,BE$134,BE$135,BE$136,BE$137,BE$138,BE$139,BE$140,BE$141,BE$142,BE$143,BE$144)</f>
        <v>0</v>
      </c>
      <c r="BF314" s="66">
        <f>-BF$190+BF$216-BF$218+BF$233+BF$234+SUM(BF$125*(1+'S&amp;S'!$F112),BF$126,BF$127,BF$128,BF$129,BF$130,BF$131,BF$132,BF$133,BF$134,BF$135,BF$136,BF$137,BF$138,BF$139,BF$140,BF$141,BF$142,BF$143,BF$144)</f>
        <v>0</v>
      </c>
      <c r="BG314" s="66">
        <f>-BG$190+BG$216-BG$218+BG$233+BG$234+SUM(BG$125*(1+'S&amp;S'!$F112),BG$126,BG$127,BG$128,BG$129,BG$130,BG$131,BG$132,BG$133,BG$134,BG$135,BG$136,BG$137,BG$138,BG$139,BG$140,BG$141,BG$142,BG$143,BG$144)</f>
        <v>0</v>
      </c>
      <c r="BH314" s="66">
        <f>-BH$190+BH$216-BH$218+BH$233+BH$234+SUM(BH$125*(1+'S&amp;S'!$F112),BH$126,BH$127,BH$128,BH$129,BH$130,BH$131,BH$132,BH$133,BH$134,BH$135,BH$136,BH$137,BH$138,BH$139,BH$140,BH$141,BH$142,BH$143,BH$144)</f>
        <v>0</v>
      </c>
      <c r="BI314" s="66">
        <f>-BI$190+BI$216-BI$218+BI$233+BI$234+SUM(BI$125*(1+'S&amp;S'!$F112),BI$126,BI$127,BI$128,BI$129,BI$130,BI$131,BI$132,BI$133,BI$134,BI$135,BI$136,BI$137,BI$138,BI$139,BI$140,BI$141,BI$142,BI$143,BI$144)</f>
        <v>0</v>
      </c>
      <c r="BJ314" s="66">
        <f>-BJ$190+BJ$216-BJ$218+BJ$233+BJ$234+SUM(BJ$125*(1+'S&amp;S'!$F112),BJ$126,BJ$127,BJ$128,BJ$129,BJ$130,BJ$131,BJ$132,BJ$133,BJ$134,BJ$135,BJ$136,BJ$137,BJ$138,BJ$139,BJ$140,BJ$141,BJ$142,BJ$143,BJ$144)</f>
        <v>0</v>
      </c>
      <c r="BK314" s="66">
        <f>-BK$190+BK$216-BK$218+BK$233+BK$234+SUM(BK$125*(1+'S&amp;S'!$F112),BK$126,BK$127,BK$128,BK$129,BK$130,BK$131,BK$132,BK$133,BK$134,BK$135,BK$136,BK$137,BK$138,BK$139,BK$140,BK$141,BK$142,BK$143,BK$144)</f>
        <v>0</v>
      </c>
      <c r="BL314" s="66">
        <f>-BL$190+BL$216-BL$218+BL$233+BL$234+SUM(BL$125*(1+'S&amp;S'!$F112),BL$126,BL$127,BL$128,BL$129,BL$130,BL$131,BL$132,BL$133,BL$134,BL$135,BL$136,BL$137,BL$138,BL$139,BL$140,BL$141,BL$142,BL$143,BL$144)</f>
        <v>0</v>
      </c>
      <c r="BM314" s="66">
        <f>-BM$190+BM$216-BM$218+BM$233+BM$234+SUM(BM$125*(1+'S&amp;S'!$F112),BM$126,BM$127,BM$128,BM$129,BM$130,BM$131,BM$132,BM$133,BM$134,BM$135,BM$136,BM$137,BM$138,BM$139,BM$140,BM$141,BM$142,BM$143,BM$144)</f>
        <v>0</v>
      </c>
      <c r="BN314" s="66">
        <f>-BN$190+BN$216-BN$218+BN$233+BN$234+SUM(BN$125*(1+'S&amp;S'!$F112),BN$126,BN$127,BN$128,BN$129,BN$130,BN$131,BN$132,BN$133,BN$134,BN$135,BN$136,BN$137,BN$138,BN$139,BN$140,BN$141,BN$142,BN$143,BN$144)</f>
        <v>0</v>
      </c>
      <c r="BO314" s="66">
        <f>-BO$190+BO$216-BO$218+BO$233+BO$234+SUM(BO$125*(1+'S&amp;S'!$F112),BO$126,BO$127,BO$128,BO$129,BO$130,BO$131,BO$132,BO$133,BO$134,BO$135,BO$136,BO$137,BO$138,BO$139,BO$140,BO$141,BO$142,BO$143,BO$144)</f>
        <v>0</v>
      </c>
      <c r="BP314" s="66">
        <f>-BP$190+BP$216-BP$218+BP$233+BP$234+SUM(BP$125*(1+'S&amp;S'!$F112),BP$126,BP$127,BP$128,BP$129,BP$130,BP$131,BP$132,BP$133,BP$134,BP$135,BP$136,BP$137,BP$138,BP$139,BP$140,BP$141,BP$142,BP$143,BP$144)</f>
        <v>0</v>
      </c>
      <c r="BQ314" s="66">
        <f>-BQ$190+BQ$216-BQ$218+BQ$233+BQ$234+SUM(BQ$125*(1+'S&amp;S'!$F112),BQ$126,BQ$127,BQ$128,BQ$129,BQ$130,BQ$131,BQ$132,BQ$133,BQ$134,BQ$135,BQ$136,BQ$137,BQ$138,BQ$139,BQ$140,BQ$141,BQ$142,BQ$143,BQ$144)</f>
        <v>0</v>
      </c>
      <c r="BR314" s="66">
        <f>-BR$190+BR$216-BR$218+BR$233+BR$234+SUM(BR$125*(1+'S&amp;S'!$F112),BR$126,BR$127,BR$128,BR$129,BR$130,BR$131,BR$132,BR$133,BR$134,BR$135,BR$136,BR$137,BR$138,BR$139,BR$140,BR$141,BR$142,BR$143,BR$144)</f>
        <v>0</v>
      </c>
      <c r="BS314" s="66">
        <f>-BS$190+BS$216-BS$218+BS$233+BS$234+SUM(BS$125*(1+'S&amp;S'!$F112),BS$126,BS$127,BS$128,BS$129,BS$130,BS$131,BS$132,BS$133,BS$134,BS$135,BS$136,BS$137,BS$138,BS$139,BS$140,BS$141,BS$142,BS$143,BS$144)</f>
        <v>0</v>
      </c>
      <c r="BT314" s="66">
        <f>-BT$190+BT$216-BT$218+BT$233+BT$234+SUM(BT$125*(1+'S&amp;S'!$F112),BT$126,BT$127,BT$128,BT$129,BT$130,BT$131,BT$132,BT$133,BT$134,BT$135,BT$136,BT$137,BT$138,BT$139,BT$140,BT$141,BT$142,BT$143,BT$144)</f>
        <v>0</v>
      </c>
      <c r="BU314" s="66">
        <f>-BU$190+BU$216-BU$218+BU$233+BU$234+SUM(BU$125*(1+'S&amp;S'!$F112),BU$126,BU$127,BU$128,BU$129,BU$130,BU$131,BU$132,BU$133,BU$134,BU$135,BU$136,BU$137,BU$138,BU$139,BU$140,BU$141,BU$142,BU$143,BU$144)</f>
        <v>0</v>
      </c>
      <c r="BV314" s="66">
        <f>-BV$190+BV$216-BV$218+BV$233+BV$234+SUM(BV$125*(1+'S&amp;S'!$F112),BV$126,BV$127,BV$128,BV$129,BV$130,BV$131,BV$132,BV$133,BV$134,BV$135,BV$136,BV$137,BV$138,BV$139,BV$140,BV$141,BV$142,BV$143,BV$144)</f>
        <v>0</v>
      </c>
      <c r="BW314" s="66">
        <f>-BW$190+BW$216-BW$218+BW$233+BW$234+SUM(BW$125*(1+'S&amp;S'!$F112),BW$126,BW$127,BW$128,BW$129,BW$130,BW$131,BW$132,BW$133,BW$134,BW$135,BW$136,BW$137,BW$138,BW$139,BW$140,BW$141,BW$142,BW$143,BW$144)</f>
        <v>0</v>
      </c>
      <c r="BX314" s="66">
        <f>-BX$190+BX$216-BX$218+BX$233+BX$234+SUM(BX$125*(1+'S&amp;S'!$F112),BX$126,BX$127,BX$128,BX$129,BX$130,BX$131,BX$132,BX$133,BX$134,BX$135,BX$136,BX$137,BX$138,BX$139,BX$140,BX$141,BX$142,BX$143,BX$144)</f>
        <v>0</v>
      </c>
      <c r="BY314" s="66">
        <f>-BY$190+BY$216-BY$218+BY$233+BY$234+SUM(BY$125*(1+'S&amp;S'!$F112),BY$126,BY$127,BY$128,BY$129,BY$130,BY$131,BY$132,BY$133,BY$134,BY$135,BY$136,BY$137,BY$138,BY$139,BY$140,BY$141,BY$142,BY$143,BY$144)</f>
        <v>0</v>
      </c>
      <c r="BZ314" s="66">
        <f>-BZ$190+BZ$216-BZ$218+BZ$233+BZ$234+SUM(BZ$125*(1+'S&amp;S'!$F112),BZ$126,BZ$127,BZ$128,BZ$129,BZ$130,BZ$131,BZ$132,BZ$133,BZ$134,BZ$135,BZ$136,BZ$137,BZ$138,BZ$139,BZ$140,BZ$141,BZ$142,BZ$143,BZ$144)</f>
        <v>0</v>
      </c>
      <c r="CA314" s="66">
        <f>-CA$190+CA$216-CA$218+CA$233+CA$234+SUM(CA$125*(1+'S&amp;S'!$F112),CA$126,CA$127,CA$128,CA$129,CA$130,CA$131,CA$132,CA$133,CA$134,CA$135,CA$136,CA$137,CA$138,CA$139,CA$140,CA$141,CA$142,CA$143,CA$144)</f>
        <v>0</v>
      </c>
      <c r="CB314" s="66">
        <f>-CB$190+CB$216-CB$218+CB$233+CB$234+SUM(CB$125*(1+'S&amp;S'!$F112),CB$126,CB$127,CB$128,CB$129,CB$130,CB$131,CB$132,CB$133,CB$134,CB$135,CB$136,CB$137,CB$138,CB$139,CB$140,CB$141,CB$142,CB$143,CB$144)</f>
        <v>0</v>
      </c>
      <c r="CC314" s="66">
        <f>-CC$190+CC$216-CC$218+CC$233+CC$234+SUM(CC$125*(1+'S&amp;S'!$F112),CC$126,CC$127,CC$128,CC$129,CC$130,CC$131,CC$132,CC$133,CC$134,CC$135,CC$136,CC$137,CC$138,CC$139,CC$140,CC$141,CC$142,CC$143,CC$144)</f>
        <v>0</v>
      </c>
      <c r="CD314" s="66">
        <f>-CD$190+CD$216-CD$218+CD$233+CD$234+SUM(CD$125*(1+'S&amp;S'!$F112),CD$126,CD$127,CD$128,CD$129,CD$130,CD$131,CD$132,CD$133,CD$134,CD$135,CD$136,CD$137,CD$138,CD$139,CD$140,CD$141,CD$142,CD$143,CD$144)</f>
        <v>0</v>
      </c>
      <c r="CE314" s="66">
        <f>-CE$190+CE$216-CE$218+CE$233+CE$234+SUM(CE$125*(1+'S&amp;S'!$F112),CE$126,CE$127,CE$128,CE$129,CE$130,CE$131,CE$132,CE$133,CE$134,CE$135,CE$136,CE$137,CE$138,CE$139,CE$140,CE$141,CE$142,CE$143,CE$144)</f>
        <v>0</v>
      </c>
      <c r="CF314" s="66">
        <f>-CF$190+CF$216-CF$218+CF$233+CF$234+SUM(CF$125*(1+'S&amp;S'!$F112),CF$126,CF$127,CF$128,CF$129,CF$130,CF$131,CF$132,CF$133,CF$134,CF$135,CF$136,CF$137,CF$138,CF$139,CF$140,CF$141,CF$142,CF$143,CF$144)</f>
        <v>0</v>
      </c>
      <c r="CG314" s="66">
        <f>-CG$190+CG$216-CG$218+CG$233+CG$234+SUM(CG$125*(1+'S&amp;S'!$F112),CG$126,CG$127,CG$128,CG$129,CG$130,CG$131,CG$132,CG$133,CG$134,CG$135,CG$136,CG$137,CG$138,CG$139,CG$140,CG$141,CG$142,CG$143,CG$144)</f>
        <v>0</v>
      </c>
      <c r="CH314" s="66">
        <f>-CH$190+CH$216-CH$218+CH$233+CH$234+SUM(CH$125*(1+'S&amp;S'!$F112),CH$126,CH$127,CH$128,CH$129,CH$130,CH$131,CH$132,CH$133,CH$134,CH$135,CH$136,CH$137,CH$138,CH$139,CH$140,CH$141,CH$142,CH$143,CH$144)</f>
        <v>0</v>
      </c>
      <c r="CI314" s="66">
        <f>-CI$190+CI$216-CI$218+CI$233+CI$234+SUM(CI$125*(1+'S&amp;S'!$F112),CI$126,CI$127,CI$128,CI$129,CI$130,CI$131,CI$132,CI$133,CI$134,CI$135,CI$136,CI$137,CI$138,CI$139,CI$140,CI$141,CI$142,CI$143,CI$144)</f>
        <v>0</v>
      </c>
      <c r="CJ314" s="66">
        <f>-CJ$190+CJ$216-CJ$218+CJ$233+CJ$234+SUM(CJ$125*(1+'S&amp;S'!$F112),CJ$126,CJ$127,CJ$128,CJ$129,CJ$130,CJ$131,CJ$132,CJ$133,CJ$134,CJ$135,CJ$136,CJ$137,CJ$138,CJ$139,CJ$140,CJ$141,CJ$142,CJ$143,CJ$144)</f>
        <v>0</v>
      </c>
      <c r="CK314" s="66">
        <f>-CK$190+CK$216-CK$218+CK$233+CK$234+SUM(CK$125*(1+'S&amp;S'!$F112),CK$126,CK$127,CK$128,CK$129,CK$130,CK$131,CK$132,CK$133,CK$134,CK$135,CK$136,CK$137,CK$138,CK$139,CK$140,CK$141,CK$142,CK$143,CK$144)</f>
        <v>0</v>
      </c>
      <c r="CL314" s="66">
        <f>-CL$190+CL$216-CL$218+CL$233+CL$234+SUM(CL$125*(1+'S&amp;S'!$F112),CL$126,CL$127,CL$128,CL$129,CL$130,CL$131,CL$132,CL$133,CL$134,CL$135,CL$136,CL$137,CL$138,CL$139,CL$140,CL$141,CL$142,CL$143,CL$144)</f>
        <v>0</v>
      </c>
      <c r="CM314" s="66">
        <f>-CM$190+CM$216-CM$218+CM$233+CM$234+SUM(CM$125*(1+'S&amp;S'!$F112),CM$126,CM$127,CM$128,CM$129,CM$130,CM$131,CM$132,CM$133,CM$134,CM$135,CM$136,CM$137,CM$138,CM$139,CM$140,CM$141,CM$142,CM$143,CM$144)</f>
        <v>0</v>
      </c>
      <c r="CN314" s="66">
        <f>-CN$190+CN$216-CN$218+CN$233+CN$234+SUM(CN$125*(1+'S&amp;S'!$F112),CN$126,CN$127,CN$128,CN$129,CN$130,CN$131,CN$132,CN$133,CN$134,CN$135,CN$136,CN$137,CN$138,CN$139,CN$140,CN$141,CN$142,CN$143,CN$144)</f>
        <v>0</v>
      </c>
      <c r="CO314" s="66">
        <f>-CO$190+CO$216-CO$218+CO$233+CO$234+SUM(CO$125*(1+'S&amp;S'!$F112),CO$126,CO$127,CO$128,CO$129,CO$130,CO$131,CO$132,CO$133,CO$134,CO$135,CO$136,CO$137,CO$138,CO$139,CO$140,CO$141,CO$142,CO$143,CO$144)</f>
        <v>0</v>
      </c>
      <c r="CP314" s="66">
        <f>-CP$190+CP$216-CP$218+CP$233+CP$234+SUM(CP$125*(1+'S&amp;S'!$F112),CP$126,CP$127,CP$128,CP$129,CP$130,CP$131,CP$132,CP$133,CP$134,CP$135,CP$136,CP$137,CP$138,CP$139,CP$140,CP$141,CP$142,CP$143,CP$144)</f>
        <v>0</v>
      </c>
      <c r="CQ314" s="66">
        <f>-CQ$190+CQ$216-CQ$218+CQ$233+CQ$234+SUM(CQ$125*(1+'S&amp;S'!$F112),CQ$126,CQ$127,CQ$128,CQ$129,CQ$130,CQ$131,CQ$132,CQ$133,CQ$134,CQ$135,CQ$136,CQ$137,CQ$138,CQ$139,CQ$140,CQ$141,CQ$142,CQ$143,CQ$144)</f>
        <v>0</v>
      </c>
      <c r="CR314" s="66">
        <f>-CR$190+CR$216-CR$218+CR$233+CR$234+SUM(CR$125*(1+'S&amp;S'!$F112),CR$126,CR$127,CR$128,CR$129,CR$130,CR$131,CR$132,CR$133,CR$134,CR$135,CR$136,CR$137,CR$138,CR$139,CR$140,CR$141,CR$142,CR$143,CR$144)</f>
        <v>0</v>
      </c>
      <c r="CS314" s="66">
        <f>-CS$190+CS$216-CS$218+CS$233+CS$234+SUM(CS$125*(1+'S&amp;S'!$F112),CS$126,CS$127,CS$128,CS$129,CS$130,CS$131,CS$132,CS$133,CS$134,CS$135,CS$136,CS$137,CS$138,CS$139,CS$140,CS$141,CS$142,CS$143,CS$144)</f>
        <v>0</v>
      </c>
    </row>
    <row r="315" spans="3:97" hidden="1" x14ac:dyDescent="0.35">
      <c r="C315" s="81" t="str">
        <f>O.1!C125&amp;" with "&amp; 'S&amp;S'!$D$5*100 &amp; "% decrease"</f>
        <v xml:space="preserve"> with 1% decrease</v>
      </c>
      <c r="E315" s="492">
        <f>G315+NPV(G.Asm!$F$40,H315:INDEX(H315:CS315,RP))</f>
        <v>0</v>
      </c>
      <c r="F315" s="492">
        <f t="shared" si="279"/>
        <v>0</v>
      </c>
      <c r="G315" s="66">
        <f>-G$190+G$216-G$218+G$233+G$234+SUM(G$125*(1+'S&amp;S'!$F113),G$126,G$127,G$128,G$129,G$130,G$131,G$132,G$133,G$134,G$135,G$136,G$137,G$138,G$139,G$140,G$141,G$142,G$143,G$144)</f>
        <v>0</v>
      </c>
      <c r="H315" s="66">
        <f>-H$190+H$216-H$218+H$233+H$234+SUM(H$125*(1+'S&amp;S'!$F113),H$126,H$127,H$128,H$129,H$130,H$131,H$132,H$133,H$134,H$135,H$136,H$137,H$138,H$139,H$140,H$141,H$142,H$143,H$144)</f>
        <v>0</v>
      </c>
      <c r="I315" s="66">
        <f>-I$190+I$216-I$218+I$233+I$234+SUM(I$125*(1+'S&amp;S'!$F113),I$126,I$127,I$128,I$129,I$130,I$131,I$132,I$133,I$134,I$135,I$136,I$137,I$138,I$139,I$140,I$141,I$142,I$143,I$144)</f>
        <v>0</v>
      </c>
      <c r="J315" s="66">
        <f>-J$190+J$216-J$218+J$233+J$234+SUM(J$125*(1+'S&amp;S'!$F113),J$126,J$127,J$128,J$129,J$130,J$131,J$132,J$133,J$134,J$135,J$136,J$137,J$138,J$139,J$140,J$141,J$142,J$143,J$144)</f>
        <v>0</v>
      </c>
      <c r="K315" s="66">
        <f>-K$190+K$216-K$218+K$233+K$234+SUM(K$125*(1+'S&amp;S'!$F113),K$126,K$127,K$128,K$129,K$130,K$131,K$132,K$133,K$134,K$135,K$136,K$137,K$138,K$139,K$140,K$141,K$142,K$143,K$144)</f>
        <v>0</v>
      </c>
      <c r="L315" s="66">
        <f>-L$190+L$216-L$218+L$233+L$234+SUM(L$125*(1+'S&amp;S'!$F113),L$126,L$127,L$128,L$129,L$130,L$131,L$132,L$133,L$134,L$135,L$136,L$137,L$138,L$139,L$140,L$141,L$142,L$143,L$144)</f>
        <v>0</v>
      </c>
      <c r="M315" s="66">
        <f>-M$190+M$216-M$218+M$233+M$234+SUM(M$125*(1+'S&amp;S'!$F113),M$126,M$127,M$128,M$129,M$130,M$131,M$132,M$133,M$134,M$135,M$136,M$137,M$138,M$139,M$140,M$141,M$142,M$143,M$144)</f>
        <v>0</v>
      </c>
      <c r="N315" s="66">
        <f>-N$190+N$216-N$218+N$233+N$234+SUM(N$125*(1+'S&amp;S'!$F113),N$126,N$127,N$128,N$129,N$130,N$131,N$132,N$133,N$134,N$135,N$136,N$137,N$138,N$139,N$140,N$141,N$142,N$143,N$144)</f>
        <v>0</v>
      </c>
      <c r="O315" s="66">
        <f>-O$190+O$216-O$218+O$233+O$234+SUM(O$125*(1+'S&amp;S'!$F113),O$126,O$127,O$128,O$129,O$130,O$131,O$132,O$133,O$134,O$135,O$136,O$137,O$138,O$139,O$140,O$141,O$142,O$143,O$144)</f>
        <v>0</v>
      </c>
      <c r="P315" s="66">
        <f>-P$190+P$216-P$218+P$233+P$234+SUM(P$125*(1+'S&amp;S'!$F113),P$126,P$127,P$128,P$129,P$130,P$131,P$132,P$133,P$134,P$135,P$136,P$137,P$138,P$139,P$140,P$141,P$142,P$143,P$144)</f>
        <v>0</v>
      </c>
      <c r="Q315" s="66">
        <f>-Q$190+Q$216-Q$218+Q$233+Q$234+SUM(Q$125*(1+'S&amp;S'!$F113),Q$126,Q$127,Q$128,Q$129,Q$130,Q$131,Q$132,Q$133,Q$134,Q$135,Q$136,Q$137,Q$138,Q$139,Q$140,Q$141,Q$142,Q$143,Q$144)</f>
        <v>0</v>
      </c>
      <c r="R315" s="66">
        <f>-R$190+R$216-R$218+R$233+R$234+SUM(R$125*(1+'S&amp;S'!$F113),R$126,R$127,R$128,R$129,R$130,R$131,R$132,R$133,R$134,R$135,R$136,R$137,R$138,R$139,R$140,R$141,R$142,R$143,R$144)</f>
        <v>0</v>
      </c>
      <c r="S315" s="66">
        <f>-S$190+S$216-S$218+S$233+S$234+SUM(S$125*(1+'S&amp;S'!$F113),S$126,S$127,S$128,S$129,S$130,S$131,S$132,S$133,S$134,S$135,S$136,S$137,S$138,S$139,S$140,S$141,S$142,S$143,S$144)</f>
        <v>0</v>
      </c>
      <c r="T315" s="66">
        <f>-T$190+T$216-T$218+T$233+T$234+SUM(T$125*(1+'S&amp;S'!$F113),T$126,T$127,T$128,T$129,T$130,T$131,T$132,T$133,T$134,T$135,T$136,T$137,T$138,T$139,T$140,T$141,T$142,T$143,T$144)</f>
        <v>0</v>
      </c>
      <c r="U315" s="66">
        <f>-U$190+U$216-U$218+U$233+U$234+SUM(U$125*(1+'S&amp;S'!$F113),U$126,U$127,U$128,U$129,U$130,U$131,U$132,U$133,U$134,U$135,U$136,U$137,U$138,U$139,U$140,U$141,U$142,U$143,U$144)</f>
        <v>0</v>
      </c>
      <c r="V315" s="66">
        <f>-V$190+V$216-V$218+V$233+V$234+SUM(V$125*(1+'S&amp;S'!$F113),V$126,V$127,V$128,V$129,V$130,V$131,V$132,V$133,V$134,V$135,V$136,V$137,V$138,V$139,V$140,V$141,V$142,V$143,V$144)</f>
        <v>0</v>
      </c>
      <c r="W315" s="66">
        <f>-W$190+W$216-W$218+W$233+W$234+SUM(W$125*(1+'S&amp;S'!$F113),W$126,W$127,W$128,W$129,W$130,W$131,W$132,W$133,W$134,W$135,W$136,W$137,W$138,W$139,W$140,W$141,W$142,W$143,W$144)</f>
        <v>0</v>
      </c>
      <c r="X315" s="66">
        <f>-X$190+X$216-X$218+X$233+X$234+SUM(X$125*(1+'S&amp;S'!$F113),X$126,X$127,X$128,X$129,X$130,X$131,X$132,X$133,X$134,X$135,X$136,X$137,X$138,X$139,X$140,X$141,X$142,X$143,X$144)</f>
        <v>0</v>
      </c>
      <c r="Y315" s="66">
        <f>-Y$190+Y$216-Y$218+Y$233+Y$234+SUM(Y$125*(1+'S&amp;S'!$F113),Y$126,Y$127,Y$128,Y$129,Y$130,Y$131,Y$132,Y$133,Y$134,Y$135,Y$136,Y$137,Y$138,Y$139,Y$140,Y$141,Y$142,Y$143,Y$144)</f>
        <v>0</v>
      </c>
      <c r="Z315" s="66">
        <f>-Z$190+Z$216-Z$218+Z$233+Z$234+SUM(Z$125*(1+'S&amp;S'!$F113),Z$126,Z$127,Z$128,Z$129,Z$130,Z$131,Z$132,Z$133,Z$134,Z$135,Z$136,Z$137,Z$138,Z$139,Z$140,Z$141,Z$142,Z$143,Z$144)</f>
        <v>0</v>
      </c>
      <c r="AA315" s="66">
        <f>-AA$190+AA$216-AA$218+AA$233+AA$234+SUM(AA$125*(1+'S&amp;S'!$F113),AA$126,AA$127,AA$128,AA$129,AA$130,AA$131,AA$132,AA$133,AA$134,AA$135,AA$136,AA$137,AA$138,AA$139,AA$140,AA$141,AA$142,AA$143,AA$144)</f>
        <v>0</v>
      </c>
      <c r="AB315" s="66">
        <f>-AB$190+AB$216-AB$218+AB$233+AB$234+SUM(AB$125*(1+'S&amp;S'!$F113),AB$126,AB$127,AB$128,AB$129,AB$130,AB$131,AB$132,AB$133,AB$134,AB$135,AB$136,AB$137,AB$138,AB$139,AB$140,AB$141,AB$142,AB$143,AB$144)</f>
        <v>0</v>
      </c>
      <c r="AC315" s="66">
        <f>-AC$190+AC$216-AC$218+AC$233+AC$234+SUM(AC$125*(1+'S&amp;S'!$F113),AC$126,AC$127,AC$128,AC$129,AC$130,AC$131,AC$132,AC$133,AC$134,AC$135,AC$136,AC$137,AC$138,AC$139,AC$140,AC$141,AC$142,AC$143,AC$144)</f>
        <v>0</v>
      </c>
      <c r="AD315" s="66">
        <f>-AD$190+AD$216-AD$218+AD$233+AD$234+SUM(AD$125*(1+'S&amp;S'!$F113),AD$126,AD$127,AD$128,AD$129,AD$130,AD$131,AD$132,AD$133,AD$134,AD$135,AD$136,AD$137,AD$138,AD$139,AD$140,AD$141,AD$142,AD$143,AD$144)</f>
        <v>0</v>
      </c>
      <c r="AE315" s="66">
        <f>-AE$190+AE$216-AE$218+AE$233+AE$234+SUM(AE$125*(1+'S&amp;S'!$F113),AE$126,AE$127,AE$128,AE$129,AE$130,AE$131,AE$132,AE$133,AE$134,AE$135,AE$136,AE$137,AE$138,AE$139,AE$140,AE$141,AE$142,AE$143,AE$144)</f>
        <v>0</v>
      </c>
      <c r="AF315" s="66">
        <f>-AF$190+AF$216-AF$218+AF$233+AF$234+SUM(AF$125*(1+'S&amp;S'!$F113),AF$126,AF$127,AF$128,AF$129,AF$130,AF$131,AF$132,AF$133,AF$134,AF$135,AF$136,AF$137,AF$138,AF$139,AF$140,AF$141,AF$142,AF$143,AF$144)</f>
        <v>0</v>
      </c>
      <c r="AG315" s="66">
        <f>-AG$190+AG$216-AG$218+AG$233+AG$234+SUM(AG$125*(1+'S&amp;S'!$F113),AG$126,AG$127,AG$128,AG$129,AG$130,AG$131,AG$132,AG$133,AG$134,AG$135,AG$136,AG$137,AG$138,AG$139,AG$140,AG$141,AG$142,AG$143,AG$144)</f>
        <v>0</v>
      </c>
      <c r="AH315" s="66">
        <f>-AH$190+AH$216-AH$218+AH$233+AH$234+SUM(AH$125*(1+'S&amp;S'!$F113),AH$126,AH$127,AH$128,AH$129,AH$130,AH$131,AH$132,AH$133,AH$134,AH$135,AH$136,AH$137,AH$138,AH$139,AH$140,AH$141,AH$142,AH$143,AH$144)</f>
        <v>0</v>
      </c>
      <c r="AI315" s="66">
        <f>-AI$190+AI$216-AI$218+AI$233+AI$234+SUM(AI$125*(1+'S&amp;S'!$F113),AI$126,AI$127,AI$128,AI$129,AI$130,AI$131,AI$132,AI$133,AI$134,AI$135,AI$136,AI$137,AI$138,AI$139,AI$140,AI$141,AI$142,AI$143,AI$144)</f>
        <v>0</v>
      </c>
      <c r="AJ315" s="66">
        <f>-AJ$190+AJ$216-AJ$218+AJ$233+AJ$234+SUM(AJ$125*(1+'S&amp;S'!$F113),AJ$126,AJ$127,AJ$128,AJ$129,AJ$130,AJ$131,AJ$132,AJ$133,AJ$134,AJ$135,AJ$136,AJ$137,AJ$138,AJ$139,AJ$140,AJ$141,AJ$142,AJ$143,AJ$144)</f>
        <v>0</v>
      </c>
      <c r="AK315" s="66">
        <f>-AK$190+AK$216-AK$218+AK$233+AK$234+SUM(AK$125*(1+'S&amp;S'!$F113),AK$126,AK$127,AK$128,AK$129,AK$130,AK$131,AK$132,AK$133,AK$134,AK$135,AK$136,AK$137,AK$138,AK$139,AK$140,AK$141,AK$142,AK$143,AK$144)</f>
        <v>0</v>
      </c>
      <c r="AL315" s="66">
        <f>-AL$190+AL$216-AL$218+AL$233+AL$234+SUM(AL$125*(1+'S&amp;S'!$F113),AL$126,AL$127,AL$128,AL$129,AL$130,AL$131,AL$132,AL$133,AL$134,AL$135,AL$136,AL$137,AL$138,AL$139,AL$140,AL$141,AL$142,AL$143,AL$144)</f>
        <v>0</v>
      </c>
      <c r="AM315" s="66">
        <f>-AM$190+AM$216-AM$218+AM$233+AM$234+SUM(AM$125*(1+'S&amp;S'!$F113),AM$126,AM$127,AM$128,AM$129,AM$130,AM$131,AM$132,AM$133,AM$134,AM$135,AM$136,AM$137,AM$138,AM$139,AM$140,AM$141,AM$142,AM$143,AM$144)</f>
        <v>0</v>
      </c>
      <c r="AN315" s="66">
        <f>-AN$190+AN$216-AN$218+AN$233+AN$234+SUM(AN$125*(1+'S&amp;S'!$F113),AN$126,AN$127,AN$128,AN$129,AN$130,AN$131,AN$132,AN$133,AN$134,AN$135,AN$136,AN$137,AN$138,AN$139,AN$140,AN$141,AN$142,AN$143,AN$144)</f>
        <v>0</v>
      </c>
      <c r="AO315" s="66">
        <f>-AO$190+AO$216-AO$218+AO$233+AO$234+SUM(AO$125*(1+'S&amp;S'!$F113),AO$126,AO$127,AO$128,AO$129,AO$130,AO$131,AO$132,AO$133,AO$134,AO$135,AO$136,AO$137,AO$138,AO$139,AO$140,AO$141,AO$142,AO$143,AO$144)</f>
        <v>0</v>
      </c>
      <c r="AP315" s="66">
        <f>-AP$190+AP$216-AP$218+AP$233+AP$234+SUM(AP$125*(1+'S&amp;S'!$F113),AP$126,AP$127,AP$128,AP$129,AP$130,AP$131,AP$132,AP$133,AP$134,AP$135,AP$136,AP$137,AP$138,AP$139,AP$140,AP$141,AP$142,AP$143,AP$144)</f>
        <v>0</v>
      </c>
      <c r="AQ315" s="66">
        <f>-AQ$190+AQ$216-AQ$218+AQ$233+AQ$234+SUM(AQ$125*(1+'S&amp;S'!$F113),AQ$126,AQ$127,AQ$128,AQ$129,AQ$130,AQ$131,AQ$132,AQ$133,AQ$134,AQ$135,AQ$136,AQ$137,AQ$138,AQ$139,AQ$140,AQ$141,AQ$142,AQ$143,AQ$144)</f>
        <v>0</v>
      </c>
      <c r="AR315" s="66">
        <f>-AR$190+AR$216-AR$218+AR$233+AR$234+SUM(AR$125*(1+'S&amp;S'!$F113),AR$126,AR$127,AR$128,AR$129,AR$130,AR$131,AR$132,AR$133,AR$134,AR$135,AR$136,AR$137,AR$138,AR$139,AR$140,AR$141,AR$142,AR$143,AR$144)</f>
        <v>0</v>
      </c>
      <c r="AS315" s="66">
        <f>-AS$190+AS$216-AS$218+AS$233+AS$234+SUM(AS$125*(1+'S&amp;S'!$F113),AS$126,AS$127,AS$128,AS$129,AS$130,AS$131,AS$132,AS$133,AS$134,AS$135,AS$136,AS$137,AS$138,AS$139,AS$140,AS$141,AS$142,AS$143,AS$144)</f>
        <v>0</v>
      </c>
      <c r="AT315" s="66">
        <f>-AT$190+AT$216-AT$218+AT$233+AT$234+SUM(AT$125*(1+'S&amp;S'!$F113),AT$126,AT$127,AT$128,AT$129,AT$130,AT$131,AT$132,AT$133,AT$134,AT$135,AT$136,AT$137,AT$138,AT$139,AT$140,AT$141,AT$142,AT$143,AT$144)</f>
        <v>0</v>
      </c>
      <c r="AU315" s="66">
        <f>-AU$190+AU$216-AU$218+AU$233+AU$234+SUM(AU$125*(1+'S&amp;S'!$F113),AU$126,AU$127,AU$128,AU$129,AU$130,AU$131,AU$132,AU$133,AU$134,AU$135,AU$136,AU$137,AU$138,AU$139,AU$140,AU$141,AU$142,AU$143,AU$144)</f>
        <v>0</v>
      </c>
      <c r="AV315" s="66">
        <f>-AV$190+AV$216-AV$218+AV$233+AV$234+SUM(AV$125*(1+'S&amp;S'!$F113),AV$126,AV$127,AV$128,AV$129,AV$130,AV$131,AV$132,AV$133,AV$134,AV$135,AV$136,AV$137,AV$138,AV$139,AV$140,AV$141,AV$142,AV$143,AV$144)</f>
        <v>0</v>
      </c>
      <c r="AW315" s="66">
        <f>-AW$190+AW$216-AW$218+AW$233+AW$234+SUM(AW$125*(1+'S&amp;S'!$F113),AW$126,AW$127,AW$128,AW$129,AW$130,AW$131,AW$132,AW$133,AW$134,AW$135,AW$136,AW$137,AW$138,AW$139,AW$140,AW$141,AW$142,AW$143,AW$144)</f>
        <v>0</v>
      </c>
      <c r="AX315" s="66">
        <f>-AX$190+AX$216-AX$218+AX$233+AX$234+SUM(AX$125*(1+'S&amp;S'!$F113),AX$126,AX$127,AX$128,AX$129,AX$130,AX$131,AX$132,AX$133,AX$134,AX$135,AX$136,AX$137,AX$138,AX$139,AX$140,AX$141,AX$142,AX$143,AX$144)</f>
        <v>0</v>
      </c>
      <c r="AY315" s="66">
        <f>-AY$190+AY$216-AY$218+AY$233+AY$234+SUM(AY$125*(1+'S&amp;S'!$F113),AY$126,AY$127,AY$128,AY$129,AY$130,AY$131,AY$132,AY$133,AY$134,AY$135,AY$136,AY$137,AY$138,AY$139,AY$140,AY$141,AY$142,AY$143,AY$144)</f>
        <v>0</v>
      </c>
      <c r="AZ315" s="66">
        <f>-AZ$190+AZ$216-AZ$218+AZ$233+AZ$234+SUM(AZ$125*(1+'S&amp;S'!$F113),AZ$126,AZ$127,AZ$128,AZ$129,AZ$130,AZ$131,AZ$132,AZ$133,AZ$134,AZ$135,AZ$136,AZ$137,AZ$138,AZ$139,AZ$140,AZ$141,AZ$142,AZ$143,AZ$144)</f>
        <v>0</v>
      </c>
      <c r="BA315" s="66">
        <f>-BA$190+BA$216-BA$218+BA$233+BA$234+SUM(BA$125*(1+'S&amp;S'!$F113),BA$126,BA$127,BA$128,BA$129,BA$130,BA$131,BA$132,BA$133,BA$134,BA$135,BA$136,BA$137,BA$138,BA$139,BA$140,BA$141,BA$142,BA$143,BA$144)</f>
        <v>0</v>
      </c>
      <c r="BB315" s="66">
        <f>-BB$190+BB$216-BB$218+BB$233+BB$234+SUM(BB$125*(1+'S&amp;S'!$F113),BB$126,BB$127,BB$128,BB$129,BB$130,BB$131,BB$132,BB$133,BB$134,BB$135,BB$136,BB$137,BB$138,BB$139,BB$140,BB$141,BB$142,BB$143,BB$144)</f>
        <v>0</v>
      </c>
      <c r="BC315" s="66">
        <f>-BC$190+BC$216-BC$218+BC$233+BC$234+SUM(BC$125*(1+'S&amp;S'!$F113),BC$126,BC$127,BC$128,BC$129,BC$130,BC$131,BC$132,BC$133,BC$134,BC$135,BC$136,BC$137,BC$138,BC$139,BC$140,BC$141,BC$142,BC$143,BC$144)</f>
        <v>0</v>
      </c>
      <c r="BD315" s="66">
        <f>-BD$190+BD$216-BD$218+BD$233+BD$234+SUM(BD$125*(1+'S&amp;S'!$F113),BD$126,BD$127,BD$128,BD$129,BD$130,BD$131,BD$132,BD$133,BD$134,BD$135,BD$136,BD$137,BD$138,BD$139,BD$140,BD$141,BD$142,BD$143,BD$144)</f>
        <v>0</v>
      </c>
      <c r="BE315" s="66">
        <f>-BE$190+BE$216-BE$218+BE$233+BE$234+SUM(BE$125*(1+'S&amp;S'!$F113),BE$126,BE$127,BE$128,BE$129,BE$130,BE$131,BE$132,BE$133,BE$134,BE$135,BE$136,BE$137,BE$138,BE$139,BE$140,BE$141,BE$142,BE$143,BE$144)</f>
        <v>0</v>
      </c>
      <c r="BF315" s="66">
        <f>-BF$190+BF$216-BF$218+BF$233+BF$234+SUM(BF$125*(1+'S&amp;S'!$F113),BF$126,BF$127,BF$128,BF$129,BF$130,BF$131,BF$132,BF$133,BF$134,BF$135,BF$136,BF$137,BF$138,BF$139,BF$140,BF$141,BF$142,BF$143,BF$144)</f>
        <v>0</v>
      </c>
      <c r="BG315" s="66">
        <f>-BG$190+BG$216-BG$218+BG$233+BG$234+SUM(BG$125*(1+'S&amp;S'!$F113),BG$126,BG$127,BG$128,BG$129,BG$130,BG$131,BG$132,BG$133,BG$134,BG$135,BG$136,BG$137,BG$138,BG$139,BG$140,BG$141,BG$142,BG$143,BG$144)</f>
        <v>0</v>
      </c>
      <c r="BH315" s="66">
        <f>-BH$190+BH$216-BH$218+BH$233+BH$234+SUM(BH$125*(1+'S&amp;S'!$F113),BH$126,BH$127,BH$128,BH$129,BH$130,BH$131,BH$132,BH$133,BH$134,BH$135,BH$136,BH$137,BH$138,BH$139,BH$140,BH$141,BH$142,BH$143,BH$144)</f>
        <v>0</v>
      </c>
      <c r="BI315" s="66">
        <f>-BI$190+BI$216-BI$218+BI$233+BI$234+SUM(BI$125*(1+'S&amp;S'!$F113),BI$126,BI$127,BI$128,BI$129,BI$130,BI$131,BI$132,BI$133,BI$134,BI$135,BI$136,BI$137,BI$138,BI$139,BI$140,BI$141,BI$142,BI$143,BI$144)</f>
        <v>0</v>
      </c>
      <c r="BJ315" s="66">
        <f>-BJ$190+BJ$216-BJ$218+BJ$233+BJ$234+SUM(BJ$125*(1+'S&amp;S'!$F113),BJ$126,BJ$127,BJ$128,BJ$129,BJ$130,BJ$131,BJ$132,BJ$133,BJ$134,BJ$135,BJ$136,BJ$137,BJ$138,BJ$139,BJ$140,BJ$141,BJ$142,BJ$143,BJ$144)</f>
        <v>0</v>
      </c>
      <c r="BK315" s="66">
        <f>-BK$190+BK$216-BK$218+BK$233+BK$234+SUM(BK$125*(1+'S&amp;S'!$F113),BK$126,BK$127,BK$128,BK$129,BK$130,BK$131,BK$132,BK$133,BK$134,BK$135,BK$136,BK$137,BK$138,BK$139,BK$140,BK$141,BK$142,BK$143,BK$144)</f>
        <v>0</v>
      </c>
      <c r="BL315" s="66">
        <f>-BL$190+BL$216-BL$218+BL$233+BL$234+SUM(BL$125*(1+'S&amp;S'!$F113),BL$126,BL$127,BL$128,BL$129,BL$130,BL$131,BL$132,BL$133,BL$134,BL$135,BL$136,BL$137,BL$138,BL$139,BL$140,BL$141,BL$142,BL$143,BL$144)</f>
        <v>0</v>
      </c>
      <c r="BM315" s="66">
        <f>-BM$190+BM$216-BM$218+BM$233+BM$234+SUM(BM$125*(1+'S&amp;S'!$F113),BM$126,BM$127,BM$128,BM$129,BM$130,BM$131,BM$132,BM$133,BM$134,BM$135,BM$136,BM$137,BM$138,BM$139,BM$140,BM$141,BM$142,BM$143,BM$144)</f>
        <v>0</v>
      </c>
      <c r="BN315" s="66">
        <f>-BN$190+BN$216-BN$218+BN$233+BN$234+SUM(BN$125*(1+'S&amp;S'!$F113),BN$126,BN$127,BN$128,BN$129,BN$130,BN$131,BN$132,BN$133,BN$134,BN$135,BN$136,BN$137,BN$138,BN$139,BN$140,BN$141,BN$142,BN$143,BN$144)</f>
        <v>0</v>
      </c>
      <c r="BO315" s="66">
        <f>-BO$190+BO$216-BO$218+BO$233+BO$234+SUM(BO$125*(1+'S&amp;S'!$F113),BO$126,BO$127,BO$128,BO$129,BO$130,BO$131,BO$132,BO$133,BO$134,BO$135,BO$136,BO$137,BO$138,BO$139,BO$140,BO$141,BO$142,BO$143,BO$144)</f>
        <v>0</v>
      </c>
      <c r="BP315" s="66">
        <f>-BP$190+BP$216-BP$218+BP$233+BP$234+SUM(BP$125*(1+'S&amp;S'!$F113),BP$126,BP$127,BP$128,BP$129,BP$130,BP$131,BP$132,BP$133,BP$134,BP$135,BP$136,BP$137,BP$138,BP$139,BP$140,BP$141,BP$142,BP$143,BP$144)</f>
        <v>0</v>
      </c>
      <c r="BQ315" s="66">
        <f>-BQ$190+BQ$216-BQ$218+BQ$233+BQ$234+SUM(BQ$125*(1+'S&amp;S'!$F113),BQ$126,BQ$127,BQ$128,BQ$129,BQ$130,BQ$131,BQ$132,BQ$133,BQ$134,BQ$135,BQ$136,BQ$137,BQ$138,BQ$139,BQ$140,BQ$141,BQ$142,BQ$143,BQ$144)</f>
        <v>0</v>
      </c>
      <c r="BR315" s="66">
        <f>-BR$190+BR$216-BR$218+BR$233+BR$234+SUM(BR$125*(1+'S&amp;S'!$F113),BR$126,BR$127,BR$128,BR$129,BR$130,BR$131,BR$132,BR$133,BR$134,BR$135,BR$136,BR$137,BR$138,BR$139,BR$140,BR$141,BR$142,BR$143,BR$144)</f>
        <v>0</v>
      </c>
      <c r="BS315" s="66">
        <f>-BS$190+BS$216-BS$218+BS$233+BS$234+SUM(BS$125*(1+'S&amp;S'!$F113),BS$126,BS$127,BS$128,BS$129,BS$130,BS$131,BS$132,BS$133,BS$134,BS$135,BS$136,BS$137,BS$138,BS$139,BS$140,BS$141,BS$142,BS$143,BS$144)</f>
        <v>0</v>
      </c>
      <c r="BT315" s="66">
        <f>-BT$190+BT$216-BT$218+BT$233+BT$234+SUM(BT$125*(1+'S&amp;S'!$F113),BT$126,BT$127,BT$128,BT$129,BT$130,BT$131,BT$132,BT$133,BT$134,BT$135,BT$136,BT$137,BT$138,BT$139,BT$140,BT$141,BT$142,BT$143,BT$144)</f>
        <v>0</v>
      </c>
      <c r="BU315" s="66">
        <f>-BU$190+BU$216-BU$218+BU$233+BU$234+SUM(BU$125*(1+'S&amp;S'!$F113),BU$126,BU$127,BU$128,BU$129,BU$130,BU$131,BU$132,BU$133,BU$134,BU$135,BU$136,BU$137,BU$138,BU$139,BU$140,BU$141,BU$142,BU$143,BU$144)</f>
        <v>0</v>
      </c>
      <c r="BV315" s="66">
        <f>-BV$190+BV$216-BV$218+BV$233+BV$234+SUM(BV$125*(1+'S&amp;S'!$F113),BV$126,BV$127,BV$128,BV$129,BV$130,BV$131,BV$132,BV$133,BV$134,BV$135,BV$136,BV$137,BV$138,BV$139,BV$140,BV$141,BV$142,BV$143,BV$144)</f>
        <v>0</v>
      </c>
      <c r="BW315" s="66">
        <f>-BW$190+BW$216-BW$218+BW$233+BW$234+SUM(BW$125*(1+'S&amp;S'!$F113),BW$126,BW$127,BW$128,BW$129,BW$130,BW$131,BW$132,BW$133,BW$134,BW$135,BW$136,BW$137,BW$138,BW$139,BW$140,BW$141,BW$142,BW$143,BW$144)</f>
        <v>0</v>
      </c>
      <c r="BX315" s="66">
        <f>-BX$190+BX$216-BX$218+BX$233+BX$234+SUM(BX$125*(1+'S&amp;S'!$F113),BX$126,BX$127,BX$128,BX$129,BX$130,BX$131,BX$132,BX$133,BX$134,BX$135,BX$136,BX$137,BX$138,BX$139,BX$140,BX$141,BX$142,BX$143,BX$144)</f>
        <v>0</v>
      </c>
      <c r="BY315" s="66">
        <f>-BY$190+BY$216-BY$218+BY$233+BY$234+SUM(BY$125*(1+'S&amp;S'!$F113),BY$126,BY$127,BY$128,BY$129,BY$130,BY$131,BY$132,BY$133,BY$134,BY$135,BY$136,BY$137,BY$138,BY$139,BY$140,BY$141,BY$142,BY$143,BY$144)</f>
        <v>0</v>
      </c>
      <c r="BZ315" s="66">
        <f>-BZ$190+BZ$216-BZ$218+BZ$233+BZ$234+SUM(BZ$125*(1+'S&amp;S'!$F113),BZ$126,BZ$127,BZ$128,BZ$129,BZ$130,BZ$131,BZ$132,BZ$133,BZ$134,BZ$135,BZ$136,BZ$137,BZ$138,BZ$139,BZ$140,BZ$141,BZ$142,BZ$143,BZ$144)</f>
        <v>0</v>
      </c>
      <c r="CA315" s="66">
        <f>-CA$190+CA$216-CA$218+CA$233+CA$234+SUM(CA$125*(1+'S&amp;S'!$F113),CA$126,CA$127,CA$128,CA$129,CA$130,CA$131,CA$132,CA$133,CA$134,CA$135,CA$136,CA$137,CA$138,CA$139,CA$140,CA$141,CA$142,CA$143,CA$144)</f>
        <v>0</v>
      </c>
      <c r="CB315" s="66">
        <f>-CB$190+CB$216-CB$218+CB$233+CB$234+SUM(CB$125*(1+'S&amp;S'!$F113),CB$126,CB$127,CB$128,CB$129,CB$130,CB$131,CB$132,CB$133,CB$134,CB$135,CB$136,CB$137,CB$138,CB$139,CB$140,CB$141,CB$142,CB$143,CB$144)</f>
        <v>0</v>
      </c>
      <c r="CC315" s="66">
        <f>-CC$190+CC$216-CC$218+CC$233+CC$234+SUM(CC$125*(1+'S&amp;S'!$F113),CC$126,CC$127,CC$128,CC$129,CC$130,CC$131,CC$132,CC$133,CC$134,CC$135,CC$136,CC$137,CC$138,CC$139,CC$140,CC$141,CC$142,CC$143,CC$144)</f>
        <v>0</v>
      </c>
      <c r="CD315" s="66">
        <f>-CD$190+CD$216-CD$218+CD$233+CD$234+SUM(CD$125*(1+'S&amp;S'!$F113),CD$126,CD$127,CD$128,CD$129,CD$130,CD$131,CD$132,CD$133,CD$134,CD$135,CD$136,CD$137,CD$138,CD$139,CD$140,CD$141,CD$142,CD$143,CD$144)</f>
        <v>0</v>
      </c>
      <c r="CE315" s="66">
        <f>-CE$190+CE$216-CE$218+CE$233+CE$234+SUM(CE$125*(1+'S&amp;S'!$F113),CE$126,CE$127,CE$128,CE$129,CE$130,CE$131,CE$132,CE$133,CE$134,CE$135,CE$136,CE$137,CE$138,CE$139,CE$140,CE$141,CE$142,CE$143,CE$144)</f>
        <v>0</v>
      </c>
      <c r="CF315" s="66">
        <f>-CF$190+CF$216-CF$218+CF$233+CF$234+SUM(CF$125*(1+'S&amp;S'!$F113),CF$126,CF$127,CF$128,CF$129,CF$130,CF$131,CF$132,CF$133,CF$134,CF$135,CF$136,CF$137,CF$138,CF$139,CF$140,CF$141,CF$142,CF$143,CF$144)</f>
        <v>0</v>
      </c>
      <c r="CG315" s="66">
        <f>-CG$190+CG$216-CG$218+CG$233+CG$234+SUM(CG$125*(1+'S&amp;S'!$F113),CG$126,CG$127,CG$128,CG$129,CG$130,CG$131,CG$132,CG$133,CG$134,CG$135,CG$136,CG$137,CG$138,CG$139,CG$140,CG$141,CG$142,CG$143,CG$144)</f>
        <v>0</v>
      </c>
      <c r="CH315" s="66">
        <f>-CH$190+CH$216-CH$218+CH$233+CH$234+SUM(CH$125*(1+'S&amp;S'!$F113),CH$126,CH$127,CH$128,CH$129,CH$130,CH$131,CH$132,CH$133,CH$134,CH$135,CH$136,CH$137,CH$138,CH$139,CH$140,CH$141,CH$142,CH$143,CH$144)</f>
        <v>0</v>
      </c>
      <c r="CI315" s="66">
        <f>-CI$190+CI$216-CI$218+CI$233+CI$234+SUM(CI$125*(1+'S&amp;S'!$F113),CI$126,CI$127,CI$128,CI$129,CI$130,CI$131,CI$132,CI$133,CI$134,CI$135,CI$136,CI$137,CI$138,CI$139,CI$140,CI$141,CI$142,CI$143,CI$144)</f>
        <v>0</v>
      </c>
      <c r="CJ315" s="66">
        <f>-CJ$190+CJ$216-CJ$218+CJ$233+CJ$234+SUM(CJ$125*(1+'S&amp;S'!$F113),CJ$126,CJ$127,CJ$128,CJ$129,CJ$130,CJ$131,CJ$132,CJ$133,CJ$134,CJ$135,CJ$136,CJ$137,CJ$138,CJ$139,CJ$140,CJ$141,CJ$142,CJ$143,CJ$144)</f>
        <v>0</v>
      </c>
      <c r="CK315" s="66">
        <f>-CK$190+CK$216-CK$218+CK$233+CK$234+SUM(CK$125*(1+'S&amp;S'!$F113),CK$126,CK$127,CK$128,CK$129,CK$130,CK$131,CK$132,CK$133,CK$134,CK$135,CK$136,CK$137,CK$138,CK$139,CK$140,CK$141,CK$142,CK$143,CK$144)</f>
        <v>0</v>
      </c>
      <c r="CL315" s="66">
        <f>-CL$190+CL$216-CL$218+CL$233+CL$234+SUM(CL$125*(1+'S&amp;S'!$F113),CL$126,CL$127,CL$128,CL$129,CL$130,CL$131,CL$132,CL$133,CL$134,CL$135,CL$136,CL$137,CL$138,CL$139,CL$140,CL$141,CL$142,CL$143,CL$144)</f>
        <v>0</v>
      </c>
      <c r="CM315" s="66">
        <f>-CM$190+CM$216-CM$218+CM$233+CM$234+SUM(CM$125*(1+'S&amp;S'!$F113),CM$126,CM$127,CM$128,CM$129,CM$130,CM$131,CM$132,CM$133,CM$134,CM$135,CM$136,CM$137,CM$138,CM$139,CM$140,CM$141,CM$142,CM$143,CM$144)</f>
        <v>0</v>
      </c>
      <c r="CN315" s="66">
        <f>-CN$190+CN$216-CN$218+CN$233+CN$234+SUM(CN$125*(1+'S&amp;S'!$F113),CN$126,CN$127,CN$128,CN$129,CN$130,CN$131,CN$132,CN$133,CN$134,CN$135,CN$136,CN$137,CN$138,CN$139,CN$140,CN$141,CN$142,CN$143,CN$144)</f>
        <v>0</v>
      </c>
      <c r="CO315" s="66">
        <f>-CO$190+CO$216-CO$218+CO$233+CO$234+SUM(CO$125*(1+'S&amp;S'!$F113),CO$126,CO$127,CO$128,CO$129,CO$130,CO$131,CO$132,CO$133,CO$134,CO$135,CO$136,CO$137,CO$138,CO$139,CO$140,CO$141,CO$142,CO$143,CO$144)</f>
        <v>0</v>
      </c>
      <c r="CP315" s="66">
        <f>-CP$190+CP$216-CP$218+CP$233+CP$234+SUM(CP$125*(1+'S&amp;S'!$F113),CP$126,CP$127,CP$128,CP$129,CP$130,CP$131,CP$132,CP$133,CP$134,CP$135,CP$136,CP$137,CP$138,CP$139,CP$140,CP$141,CP$142,CP$143,CP$144)</f>
        <v>0</v>
      </c>
      <c r="CQ315" s="66">
        <f>-CQ$190+CQ$216-CQ$218+CQ$233+CQ$234+SUM(CQ$125*(1+'S&amp;S'!$F113),CQ$126,CQ$127,CQ$128,CQ$129,CQ$130,CQ$131,CQ$132,CQ$133,CQ$134,CQ$135,CQ$136,CQ$137,CQ$138,CQ$139,CQ$140,CQ$141,CQ$142,CQ$143,CQ$144)</f>
        <v>0</v>
      </c>
      <c r="CR315" s="66">
        <f>-CR$190+CR$216-CR$218+CR$233+CR$234+SUM(CR$125*(1+'S&amp;S'!$F113),CR$126,CR$127,CR$128,CR$129,CR$130,CR$131,CR$132,CR$133,CR$134,CR$135,CR$136,CR$137,CR$138,CR$139,CR$140,CR$141,CR$142,CR$143,CR$144)</f>
        <v>0</v>
      </c>
      <c r="CS315" s="66">
        <f>-CS$190+CS$216-CS$218+CS$233+CS$234+SUM(CS$125*(1+'S&amp;S'!$F113),CS$126,CS$127,CS$128,CS$129,CS$130,CS$131,CS$132,CS$133,CS$134,CS$135,CS$136,CS$137,CS$138,CS$139,CS$140,CS$141,CS$142,CS$143,CS$144)</f>
        <v>0</v>
      </c>
    </row>
    <row r="316" spans="3:97" hidden="1" x14ac:dyDescent="0.35">
      <c r="C316" s="81" t="str">
        <f>O.1!C126&amp;" with "&amp; 'S&amp;S'!$D$5*100 &amp; "% increase"</f>
        <v xml:space="preserve"> with 1% increase</v>
      </c>
      <c r="E316" s="492">
        <f>G316+NPV(G.Asm!$F$40,H316:INDEX(H316:CS316,RP))</f>
        <v>0</v>
      </c>
      <c r="F316" s="492">
        <f t="shared" si="279"/>
        <v>0</v>
      </c>
      <c r="G316" s="66">
        <f>-G$190+G$216-G$218+G$233+G$234+SUM(G$125,G$126*(1+'S&amp;S'!$F114),G$127,G$128,G$129,G$130,G$131,G$132,G$133,G$134,G$135,G$136,G$137,G$138,G$139,G$140,G$141,G$142,G$143,G$144)</f>
        <v>0</v>
      </c>
      <c r="H316" s="66">
        <f>-H$190+H$216-H$218+H$233+H$234+SUM(H$125,H$126*(1+'S&amp;S'!$F114),H$127,H$128,H$129,H$130,H$131,H$132,H$133,H$134,H$135,H$136,H$137,H$138,H$139,H$140,H$141,H$142,H$143,H$144)</f>
        <v>0</v>
      </c>
      <c r="I316" s="66">
        <f>-I$190+I$216-I$218+I$233+I$234+SUM(I$125,I$126*(1+'S&amp;S'!$F114),I$127,I$128,I$129,I$130,I$131,I$132,I$133,I$134,I$135,I$136,I$137,I$138,I$139,I$140,I$141,I$142,I$143,I$144)</f>
        <v>0</v>
      </c>
      <c r="J316" s="66">
        <f>-J$190+J$216-J$218+J$233+J$234+SUM(J$125,J$126*(1+'S&amp;S'!$F114),J$127,J$128,J$129,J$130,J$131,J$132,J$133,J$134,J$135,J$136,J$137,J$138,J$139,J$140,J$141,J$142,J$143,J$144)</f>
        <v>0</v>
      </c>
      <c r="K316" s="66">
        <f>-K$190+K$216-K$218+K$233+K$234+SUM(K$125,K$126*(1+'S&amp;S'!$F114),K$127,K$128,K$129,K$130,K$131,K$132,K$133,K$134,K$135,K$136,K$137,K$138,K$139,K$140,K$141,K$142,K$143,K$144)</f>
        <v>0</v>
      </c>
      <c r="L316" s="66">
        <f>-L$190+L$216-L$218+L$233+L$234+SUM(L$125,L$126*(1+'S&amp;S'!$F114),L$127,L$128,L$129,L$130,L$131,L$132,L$133,L$134,L$135,L$136,L$137,L$138,L$139,L$140,L$141,L$142,L$143,L$144)</f>
        <v>0</v>
      </c>
      <c r="M316" s="66">
        <f>-M$190+M$216-M$218+M$233+M$234+SUM(M$125,M$126*(1+'S&amp;S'!$F114),M$127,M$128,M$129,M$130,M$131,M$132,M$133,M$134,M$135,M$136,M$137,M$138,M$139,M$140,M$141,M$142,M$143,M$144)</f>
        <v>0</v>
      </c>
      <c r="N316" s="66">
        <f>-N$190+N$216-N$218+N$233+N$234+SUM(N$125,N$126*(1+'S&amp;S'!$F114),N$127,N$128,N$129,N$130,N$131,N$132,N$133,N$134,N$135,N$136,N$137,N$138,N$139,N$140,N$141,N$142,N$143,N$144)</f>
        <v>0</v>
      </c>
      <c r="O316" s="66">
        <f>-O$190+O$216-O$218+O$233+O$234+SUM(O$125,O$126*(1+'S&amp;S'!$F114),O$127,O$128,O$129,O$130,O$131,O$132,O$133,O$134,O$135,O$136,O$137,O$138,O$139,O$140,O$141,O$142,O$143,O$144)</f>
        <v>0</v>
      </c>
      <c r="P316" s="66">
        <f>-P$190+P$216-P$218+P$233+P$234+SUM(P$125,P$126*(1+'S&amp;S'!$F114),P$127,P$128,P$129,P$130,P$131,P$132,P$133,P$134,P$135,P$136,P$137,P$138,P$139,P$140,P$141,P$142,P$143,P$144)</f>
        <v>0</v>
      </c>
      <c r="Q316" s="66">
        <f>-Q$190+Q$216-Q$218+Q$233+Q$234+SUM(Q$125,Q$126*(1+'S&amp;S'!$F114),Q$127,Q$128,Q$129,Q$130,Q$131,Q$132,Q$133,Q$134,Q$135,Q$136,Q$137,Q$138,Q$139,Q$140,Q$141,Q$142,Q$143,Q$144)</f>
        <v>0</v>
      </c>
      <c r="R316" s="66">
        <f>-R$190+R$216-R$218+R$233+R$234+SUM(R$125,R$126*(1+'S&amp;S'!$F114),R$127,R$128,R$129,R$130,R$131,R$132,R$133,R$134,R$135,R$136,R$137,R$138,R$139,R$140,R$141,R$142,R$143,R$144)</f>
        <v>0</v>
      </c>
      <c r="S316" s="66">
        <f>-S$190+S$216-S$218+S$233+S$234+SUM(S$125,S$126*(1+'S&amp;S'!$F114),S$127,S$128,S$129,S$130,S$131,S$132,S$133,S$134,S$135,S$136,S$137,S$138,S$139,S$140,S$141,S$142,S$143,S$144)</f>
        <v>0</v>
      </c>
      <c r="T316" s="66">
        <f>-T$190+T$216-T$218+T$233+T$234+SUM(T$125,T$126*(1+'S&amp;S'!$F114),T$127,T$128,T$129,T$130,T$131,T$132,T$133,T$134,T$135,T$136,T$137,T$138,T$139,T$140,T$141,T$142,T$143,T$144)</f>
        <v>0</v>
      </c>
      <c r="U316" s="66">
        <f>-U$190+U$216-U$218+U$233+U$234+SUM(U$125,U$126*(1+'S&amp;S'!$F114),U$127,U$128,U$129,U$130,U$131,U$132,U$133,U$134,U$135,U$136,U$137,U$138,U$139,U$140,U$141,U$142,U$143,U$144)</f>
        <v>0</v>
      </c>
      <c r="V316" s="66">
        <f>-V$190+V$216-V$218+V$233+V$234+SUM(V$125,V$126*(1+'S&amp;S'!$F114),V$127,V$128,V$129,V$130,V$131,V$132,V$133,V$134,V$135,V$136,V$137,V$138,V$139,V$140,V$141,V$142,V$143,V$144)</f>
        <v>0</v>
      </c>
      <c r="W316" s="66">
        <f>-W$190+W$216-W$218+W$233+W$234+SUM(W$125,W$126*(1+'S&amp;S'!$F114),W$127,W$128,W$129,W$130,W$131,W$132,W$133,W$134,W$135,W$136,W$137,W$138,W$139,W$140,W$141,W$142,W$143,W$144)</f>
        <v>0</v>
      </c>
      <c r="X316" s="66">
        <f>-X$190+X$216-X$218+X$233+X$234+SUM(X$125,X$126*(1+'S&amp;S'!$F114),X$127,X$128,X$129,X$130,X$131,X$132,X$133,X$134,X$135,X$136,X$137,X$138,X$139,X$140,X$141,X$142,X$143,X$144)</f>
        <v>0</v>
      </c>
      <c r="Y316" s="66">
        <f>-Y$190+Y$216-Y$218+Y$233+Y$234+SUM(Y$125,Y$126*(1+'S&amp;S'!$F114),Y$127,Y$128,Y$129,Y$130,Y$131,Y$132,Y$133,Y$134,Y$135,Y$136,Y$137,Y$138,Y$139,Y$140,Y$141,Y$142,Y$143,Y$144)</f>
        <v>0</v>
      </c>
      <c r="Z316" s="66">
        <f>-Z$190+Z$216-Z$218+Z$233+Z$234+SUM(Z$125,Z$126*(1+'S&amp;S'!$F114),Z$127,Z$128,Z$129,Z$130,Z$131,Z$132,Z$133,Z$134,Z$135,Z$136,Z$137,Z$138,Z$139,Z$140,Z$141,Z$142,Z$143,Z$144)</f>
        <v>0</v>
      </c>
      <c r="AA316" s="66">
        <f>-AA$190+AA$216-AA$218+AA$233+AA$234+SUM(AA$125,AA$126*(1+'S&amp;S'!$F114),AA$127,AA$128,AA$129,AA$130,AA$131,AA$132,AA$133,AA$134,AA$135,AA$136,AA$137,AA$138,AA$139,AA$140,AA$141,AA$142,AA$143,AA$144)</f>
        <v>0</v>
      </c>
      <c r="AB316" s="66">
        <f>-AB$190+AB$216-AB$218+AB$233+AB$234+SUM(AB$125,AB$126*(1+'S&amp;S'!$F114),AB$127,AB$128,AB$129,AB$130,AB$131,AB$132,AB$133,AB$134,AB$135,AB$136,AB$137,AB$138,AB$139,AB$140,AB$141,AB$142,AB$143,AB$144)</f>
        <v>0</v>
      </c>
      <c r="AC316" s="66">
        <f>-AC$190+AC$216-AC$218+AC$233+AC$234+SUM(AC$125,AC$126*(1+'S&amp;S'!$F114),AC$127,AC$128,AC$129,AC$130,AC$131,AC$132,AC$133,AC$134,AC$135,AC$136,AC$137,AC$138,AC$139,AC$140,AC$141,AC$142,AC$143,AC$144)</f>
        <v>0</v>
      </c>
      <c r="AD316" s="66">
        <f>-AD$190+AD$216-AD$218+AD$233+AD$234+SUM(AD$125,AD$126*(1+'S&amp;S'!$F114),AD$127,AD$128,AD$129,AD$130,AD$131,AD$132,AD$133,AD$134,AD$135,AD$136,AD$137,AD$138,AD$139,AD$140,AD$141,AD$142,AD$143,AD$144)</f>
        <v>0</v>
      </c>
      <c r="AE316" s="66">
        <f>-AE$190+AE$216-AE$218+AE$233+AE$234+SUM(AE$125,AE$126*(1+'S&amp;S'!$F114),AE$127,AE$128,AE$129,AE$130,AE$131,AE$132,AE$133,AE$134,AE$135,AE$136,AE$137,AE$138,AE$139,AE$140,AE$141,AE$142,AE$143,AE$144)</f>
        <v>0</v>
      </c>
      <c r="AF316" s="66">
        <f>-AF$190+AF$216-AF$218+AF$233+AF$234+SUM(AF$125,AF$126*(1+'S&amp;S'!$F114),AF$127,AF$128,AF$129,AF$130,AF$131,AF$132,AF$133,AF$134,AF$135,AF$136,AF$137,AF$138,AF$139,AF$140,AF$141,AF$142,AF$143,AF$144)</f>
        <v>0</v>
      </c>
      <c r="AG316" s="66">
        <f>-AG$190+AG$216-AG$218+AG$233+AG$234+SUM(AG$125,AG$126*(1+'S&amp;S'!$F114),AG$127,AG$128,AG$129,AG$130,AG$131,AG$132,AG$133,AG$134,AG$135,AG$136,AG$137,AG$138,AG$139,AG$140,AG$141,AG$142,AG$143,AG$144)</f>
        <v>0</v>
      </c>
      <c r="AH316" s="66">
        <f>-AH$190+AH$216-AH$218+AH$233+AH$234+SUM(AH$125,AH$126*(1+'S&amp;S'!$F114),AH$127,AH$128,AH$129,AH$130,AH$131,AH$132,AH$133,AH$134,AH$135,AH$136,AH$137,AH$138,AH$139,AH$140,AH$141,AH$142,AH$143,AH$144)</f>
        <v>0</v>
      </c>
      <c r="AI316" s="66">
        <f>-AI$190+AI$216-AI$218+AI$233+AI$234+SUM(AI$125,AI$126*(1+'S&amp;S'!$F114),AI$127,AI$128,AI$129,AI$130,AI$131,AI$132,AI$133,AI$134,AI$135,AI$136,AI$137,AI$138,AI$139,AI$140,AI$141,AI$142,AI$143,AI$144)</f>
        <v>0</v>
      </c>
      <c r="AJ316" s="66">
        <f>-AJ$190+AJ$216-AJ$218+AJ$233+AJ$234+SUM(AJ$125,AJ$126*(1+'S&amp;S'!$F114),AJ$127,AJ$128,AJ$129,AJ$130,AJ$131,AJ$132,AJ$133,AJ$134,AJ$135,AJ$136,AJ$137,AJ$138,AJ$139,AJ$140,AJ$141,AJ$142,AJ$143,AJ$144)</f>
        <v>0</v>
      </c>
      <c r="AK316" s="66">
        <f>-AK$190+AK$216-AK$218+AK$233+AK$234+SUM(AK$125,AK$126*(1+'S&amp;S'!$F114),AK$127,AK$128,AK$129,AK$130,AK$131,AK$132,AK$133,AK$134,AK$135,AK$136,AK$137,AK$138,AK$139,AK$140,AK$141,AK$142,AK$143,AK$144)</f>
        <v>0</v>
      </c>
      <c r="AL316" s="66">
        <f>-AL$190+AL$216-AL$218+AL$233+AL$234+SUM(AL$125,AL$126*(1+'S&amp;S'!$F114),AL$127,AL$128,AL$129,AL$130,AL$131,AL$132,AL$133,AL$134,AL$135,AL$136,AL$137,AL$138,AL$139,AL$140,AL$141,AL$142,AL$143,AL$144)</f>
        <v>0</v>
      </c>
      <c r="AM316" s="66">
        <f>-AM$190+AM$216-AM$218+AM$233+AM$234+SUM(AM$125,AM$126*(1+'S&amp;S'!$F114),AM$127,AM$128,AM$129,AM$130,AM$131,AM$132,AM$133,AM$134,AM$135,AM$136,AM$137,AM$138,AM$139,AM$140,AM$141,AM$142,AM$143,AM$144)</f>
        <v>0</v>
      </c>
      <c r="AN316" s="66">
        <f>-AN$190+AN$216-AN$218+AN$233+AN$234+SUM(AN$125,AN$126*(1+'S&amp;S'!$F114),AN$127,AN$128,AN$129,AN$130,AN$131,AN$132,AN$133,AN$134,AN$135,AN$136,AN$137,AN$138,AN$139,AN$140,AN$141,AN$142,AN$143,AN$144)</f>
        <v>0</v>
      </c>
      <c r="AO316" s="66">
        <f>-AO$190+AO$216-AO$218+AO$233+AO$234+SUM(AO$125,AO$126*(1+'S&amp;S'!$F114),AO$127,AO$128,AO$129,AO$130,AO$131,AO$132,AO$133,AO$134,AO$135,AO$136,AO$137,AO$138,AO$139,AO$140,AO$141,AO$142,AO$143,AO$144)</f>
        <v>0</v>
      </c>
      <c r="AP316" s="66">
        <f>-AP$190+AP$216-AP$218+AP$233+AP$234+SUM(AP$125,AP$126*(1+'S&amp;S'!$F114),AP$127,AP$128,AP$129,AP$130,AP$131,AP$132,AP$133,AP$134,AP$135,AP$136,AP$137,AP$138,AP$139,AP$140,AP$141,AP$142,AP$143,AP$144)</f>
        <v>0</v>
      </c>
      <c r="AQ316" s="66">
        <f>-AQ$190+AQ$216-AQ$218+AQ$233+AQ$234+SUM(AQ$125,AQ$126*(1+'S&amp;S'!$F114),AQ$127,AQ$128,AQ$129,AQ$130,AQ$131,AQ$132,AQ$133,AQ$134,AQ$135,AQ$136,AQ$137,AQ$138,AQ$139,AQ$140,AQ$141,AQ$142,AQ$143,AQ$144)</f>
        <v>0</v>
      </c>
      <c r="AR316" s="66">
        <f>-AR$190+AR$216-AR$218+AR$233+AR$234+SUM(AR$125,AR$126*(1+'S&amp;S'!$F114),AR$127,AR$128,AR$129,AR$130,AR$131,AR$132,AR$133,AR$134,AR$135,AR$136,AR$137,AR$138,AR$139,AR$140,AR$141,AR$142,AR$143,AR$144)</f>
        <v>0</v>
      </c>
      <c r="AS316" s="66">
        <f>-AS$190+AS$216-AS$218+AS$233+AS$234+SUM(AS$125,AS$126*(1+'S&amp;S'!$F114),AS$127,AS$128,AS$129,AS$130,AS$131,AS$132,AS$133,AS$134,AS$135,AS$136,AS$137,AS$138,AS$139,AS$140,AS$141,AS$142,AS$143,AS$144)</f>
        <v>0</v>
      </c>
      <c r="AT316" s="66">
        <f>-AT$190+AT$216-AT$218+AT$233+AT$234+SUM(AT$125,AT$126*(1+'S&amp;S'!$F114),AT$127,AT$128,AT$129,AT$130,AT$131,AT$132,AT$133,AT$134,AT$135,AT$136,AT$137,AT$138,AT$139,AT$140,AT$141,AT$142,AT$143,AT$144)</f>
        <v>0</v>
      </c>
      <c r="AU316" s="66">
        <f>-AU$190+AU$216-AU$218+AU$233+AU$234+SUM(AU$125,AU$126*(1+'S&amp;S'!$F114),AU$127,AU$128,AU$129,AU$130,AU$131,AU$132,AU$133,AU$134,AU$135,AU$136,AU$137,AU$138,AU$139,AU$140,AU$141,AU$142,AU$143,AU$144)</f>
        <v>0</v>
      </c>
      <c r="AV316" s="66">
        <f>-AV$190+AV$216-AV$218+AV$233+AV$234+SUM(AV$125,AV$126*(1+'S&amp;S'!$F114),AV$127,AV$128,AV$129,AV$130,AV$131,AV$132,AV$133,AV$134,AV$135,AV$136,AV$137,AV$138,AV$139,AV$140,AV$141,AV$142,AV$143,AV$144)</f>
        <v>0</v>
      </c>
      <c r="AW316" s="66">
        <f>-AW$190+AW$216-AW$218+AW$233+AW$234+SUM(AW$125,AW$126*(1+'S&amp;S'!$F114),AW$127,AW$128,AW$129,AW$130,AW$131,AW$132,AW$133,AW$134,AW$135,AW$136,AW$137,AW$138,AW$139,AW$140,AW$141,AW$142,AW$143,AW$144)</f>
        <v>0</v>
      </c>
      <c r="AX316" s="66">
        <f>-AX$190+AX$216-AX$218+AX$233+AX$234+SUM(AX$125,AX$126*(1+'S&amp;S'!$F114),AX$127,AX$128,AX$129,AX$130,AX$131,AX$132,AX$133,AX$134,AX$135,AX$136,AX$137,AX$138,AX$139,AX$140,AX$141,AX$142,AX$143,AX$144)</f>
        <v>0</v>
      </c>
      <c r="AY316" s="66">
        <f>-AY$190+AY$216-AY$218+AY$233+AY$234+SUM(AY$125,AY$126*(1+'S&amp;S'!$F114),AY$127,AY$128,AY$129,AY$130,AY$131,AY$132,AY$133,AY$134,AY$135,AY$136,AY$137,AY$138,AY$139,AY$140,AY$141,AY$142,AY$143,AY$144)</f>
        <v>0</v>
      </c>
      <c r="AZ316" s="66">
        <f>-AZ$190+AZ$216-AZ$218+AZ$233+AZ$234+SUM(AZ$125,AZ$126*(1+'S&amp;S'!$F114),AZ$127,AZ$128,AZ$129,AZ$130,AZ$131,AZ$132,AZ$133,AZ$134,AZ$135,AZ$136,AZ$137,AZ$138,AZ$139,AZ$140,AZ$141,AZ$142,AZ$143,AZ$144)</f>
        <v>0</v>
      </c>
      <c r="BA316" s="66">
        <f>-BA$190+BA$216-BA$218+BA$233+BA$234+SUM(BA$125,BA$126*(1+'S&amp;S'!$F114),BA$127,BA$128,BA$129,BA$130,BA$131,BA$132,BA$133,BA$134,BA$135,BA$136,BA$137,BA$138,BA$139,BA$140,BA$141,BA$142,BA$143,BA$144)</f>
        <v>0</v>
      </c>
      <c r="BB316" s="66">
        <f>-BB$190+BB$216-BB$218+BB$233+BB$234+SUM(BB$125,BB$126*(1+'S&amp;S'!$F114),BB$127,BB$128,BB$129,BB$130,BB$131,BB$132,BB$133,BB$134,BB$135,BB$136,BB$137,BB$138,BB$139,BB$140,BB$141,BB$142,BB$143,BB$144)</f>
        <v>0</v>
      </c>
      <c r="BC316" s="66">
        <f>-BC$190+BC$216-BC$218+BC$233+BC$234+SUM(BC$125,BC$126*(1+'S&amp;S'!$F114),BC$127,BC$128,BC$129,BC$130,BC$131,BC$132,BC$133,BC$134,BC$135,BC$136,BC$137,BC$138,BC$139,BC$140,BC$141,BC$142,BC$143,BC$144)</f>
        <v>0</v>
      </c>
      <c r="BD316" s="66">
        <f>-BD$190+BD$216-BD$218+BD$233+BD$234+SUM(BD$125,BD$126*(1+'S&amp;S'!$F114),BD$127,BD$128,BD$129,BD$130,BD$131,BD$132,BD$133,BD$134,BD$135,BD$136,BD$137,BD$138,BD$139,BD$140,BD$141,BD$142,BD$143,BD$144)</f>
        <v>0</v>
      </c>
      <c r="BE316" s="66">
        <f>-BE$190+BE$216-BE$218+BE$233+BE$234+SUM(BE$125,BE$126*(1+'S&amp;S'!$F114),BE$127,BE$128,BE$129,BE$130,BE$131,BE$132,BE$133,BE$134,BE$135,BE$136,BE$137,BE$138,BE$139,BE$140,BE$141,BE$142,BE$143,BE$144)</f>
        <v>0</v>
      </c>
      <c r="BF316" s="66">
        <f>-BF$190+BF$216-BF$218+BF$233+BF$234+SUM(BF$125,BF$126*(1+'S&amp;S'!$F114),BF$127,BF$128,BF$129,BF$130,BF$131,BF$132,BF$133,BF$134,BF$135,BF$136,BF$137,BF$138,BF$139,BF$140,BF$141,BF$142,BF$143,BF$144)</f>
        <v>0</v>
      </c>
      <c r="BG316" s="66">
        <f>-BG$190+BG$216-BG$218+BG$233+BG$234+SUM(BG$125,BG$126*(1+'S&amp;S'!$F114),BG$127,BG$128,BG$129,BG$130,BG$131,BG$132,BG$133,BG$134,BG$135,BG$136,BG$137,BG$138,BG$139,BG$140,BG$141,BG$142,BG$143,BG$144)</f>
        <v>0</v>
      </c>
      <c r="BH316" s="66">
        <f>-BH$190+BH$216-BH$218+BH$233+BH$234+SUM(BH$125,BH$126*(1+'S&amp;S'!$F114),BH$127,BH$128,BH$129,BH$130,BH$131,BH$132,BH$133,BH$134,BH$135,BH$136,BH$137,BH$138,BH$139,BH$140,BH$141,BH$142,BH$143,BH$144)</f>
        <v>0</v>
      </c>
      <c r="BI316" s="66">
        <f>-BI$190+BI$216-BI$218+BI$233+BI$234+SUM(BI$125,BI$126*(1+'S&amp;S'!$F114),BI$127,BI$128,BI$129,BI$130,BI$131,BI$132,BI$133,BI$134,BI$135,BI$136,BI$137,BI$138,BI$139,BI$140,BI$141,BI$142,BI$143,BI$144)</f>
        <v>0</v>
      </c>
      <c r="BJ316" s="66">
        <f>-BJ$190+BJ$216-BJ$218+BJ$233+BJ$234+SUM(BJ$125,BJ$126*(1+'S&amp;S'!$F114),BJ$127,BJ$128,BJ$129,BJ$130,BJ$131,BJ$132,BJ$133,BJ$134,BJ$135,BJ$136,BJ$137,BJ$138,BJ$139,BJ$140,BJ$141,BJ$142,BJ$143,BJ$144)</f>
        <v>0</v>
      </c>
      <c r="BK316" s="66">
        <f>-BK$190+BK$216-BK$218+BK$233+BK$234+SUM(BK$125,BK$126*(1+'S&amp;S'!$F114),BK$127,BK$128,BK$129,BK$130,BK$131,BK$132,BK$133,BK$134,BK$135,BK$136,BK$137,BK$138,BK$139,BK$140,BK$141,BK$142,BK$143,BK$144)</f>
        <v>0</v>
      </c>
      <c r="BL316" s="66">
        <f>-BL$190+BL$216-BL$218+BL$233+BL$234+SUM(BL$125,BL$126*(1+'S&amp;S'!$F114),BL$127,BL$128,BL$129,BL$130,BL$131,BL$132,BL$133,BL$134,BL$135,BL$136,BL$137,BL$138,BL$139,BL$140,BL$141,BL$142,BL$143,BL$144)</f>
        <v>0</v>
      </c>
      <c r="BM316" s="66">
        <f>-BM$190+BM$216-BM$218+BM$233+BM$234+SUM(BM$125,BM$126*(1+'S&amp;S'!$F114),BM$127,BM$128,BM$129,BM$130,BM$131,BM$132,BM$133,BM$134,BM$135,BM$136,BM$137,BM$138,BM$139,BM$140,BM$141,BM$142,BM$143,BM$144)</f>
        <v>0</v>
      </c>
      <c r="BN316" s="66">
        <f>-BN$190+BN$216-BN$218+BN$233+BN$234+SUM(BN$125,BN$126*(1+'S&amp;S'!$F114),BN$127,BN$128,BN$129,BN$130,BN$131,BN$132,BN$133,BN$134,BN$135,BN$136,BN$137,BN$138,BN$139,BN$140,BN$141,BN$142,BN$143,BN$144)</f>
        <v>0</v>
      </c>
      <c r="BO316" s="66">
        <f>-BO$190+BO$216-BO$218+BO$233+BO$234+SUM(BO$125,BO$126*(1+'S&amp;S'!$F114),BO$127,BO$128,BO$129,BO$130,BO$131,BO$132,BO$133,BO$134,BO$135,BO$136,BO$137,BO$138,BO$139,BO$140,BO$141,BO$142,BO$143,BO$144)</f>
        <v>0</v>
      </c>
      <c r="BP316" s="66">
        <f>-BP$190+BP$216-BP$218+BP$233+BP$234+SUM(BP$125,BP$126*(1+'S&amp;S'!$F114),BP$127,BP$128,BP$129,BP$130,BP$131,BP$132,BP$133,BP$134,BP$135,BP$136,BP$137,BP$138,BP$139,BP$140,BP$141,BP$142,BP$143,BP$144)</f>
        <v>0</v>
      </c>
      <c r="BQ316" s="66">
        <f>-BQ$190+BQ$216-BQ$218+BQ$233+BQ$234+SUM(BQ$125,BQ$126*(1+'S&amp;S'!$F114),BQ$127,BQ$128,BQ$129,BQ$130,BQ$131,BQ$132,BQ$133,BQ$134,BQ$135,BQ$136,BQ$137,BQ$138,BQ$139,BQ$140,BQ$141,BQ$142,BQ$143,BQ$144)</f>
        <v>0</v>
      </c>
      <c r="BR316" s="66">
        <f>-BR$190+BR$216-BR$218+BR$233+BR$234+SUM(BR$125,BR$126*(1+'S&amp;S'!$F114),BR$127,BR$128,BR$129,BR$130,BR$131,BR$132,BR$133,BR$134,BR$135,BR$136,BR$137,BR$138,BR$139,BR$140,BR$141,BR$142,BR$143,BR$144)</f>
        <v>0</v>
      </c>
      <c r="BS316" s="66">
        <f>-BS$190+BS$216-BS$218+BS$233+BS$234+SUM(BS$125,BS$126*(1+'S&amp;S'!$F114),BS$127,BS$128,BS$129,BS$130,BS$131,BS$132,BS$133,BS$134,BS$135,BS$136,BS$137,BS$138,BS$139,BS$140,BS$141,BS$142,BS$143,BS$144)</f>
        <v>0</v>
      </c>
      <c r="BT316" s="66">
        <f>-BT$190+BT$216-BT$218+BT$233+BT$234+SUM(BT$125,BT$126*(1+'S&amp;S'!$F114),BT$127,BT$128,BT$129,BT$130,BT$131,BT$132,BT$133,BT$134,BT$135,BT$136,BT$137,BT$138,BT$139,BT$140,BT$141,BT$142,BT$143,BT$144)</f>
        <v>0</v>
      </c>
      <c r="BU316" s="66">
        <f>-BU$190+BU$216-BU$218+BU$233+BU$234+SUM(BU$125,BU$126*(1+'S&amp;S'!$F114),BU$127,BU$128,BU$129,BU$130,BU$131,BU$132,BU$133,BU$134,BU$135,BU$136,BU$137,BU$138,BU$139,BU$140,BU$141,BU$142,BU$143,BU$144)</f>
        <v>0</v>
      </c>
      <c r="BV316" s="66">
        <f>-BV$190+BV$216-BV$218+BV$233+BV$234+SUM(BV$125,BV$126*(1+'S&amp;S'!$F114),BV$127,BV$128,BV$129,BV$130,BV$131,BV$132,BV$133,BV$134,BV$135,BV$136,BV$137,BV$138,BV$139,BV$140,BV$141,BV$142,BV$143,BV$144)</f>
        <v>0</v>
      </c>
      <c r="BW316" s="66">
        <f>-BW$190+BW$216-BW$218+BW$233+BW$234+SUM(BW$125,BW$126*(1+'S&amp;S'!$F114),BW$127,BW$128,BW$129,BW$130,BW$131,BW$132,BW$133,BW$134,BW$135,BW$136,BW$137,BW$138,BW$139,BW$140,BW$141,BW$142,BW$143,BW$144)</f>
        <v>0</v>
      </c>
      <c r="BX316" s="66">
        <f>-BX$190+BX$216-BX$218+BX$233+BX$234+SUM(BX$125,BX$126*(1+'S&amp;S'!$F114),BX$127,BX$128,BX$129,BX$130,BX$131,BX$132,BX$133,BX$134,BX$135,BX$136,BX$137,BX$138,BX$139,BX$140,BX$141,BX$142,BX$143,BX$144)</f>
        <v>0</v>
      </c>
      <c r="BY316" s="66">
        <f>-BY$190+BY$216-BY$218+BY$233+BY$234+SUM(BY$125,BY$126*(1+'S&amp;S'!$F114),BY$127,BY$128,BY$129,BY$130,BY$131,BY$132,BY$133,BY$134,BY$135,BY$136,BY$137,BY$138,BY$139,BY$140,BY$141,BY$142,BY$143,BY$144)</f>
        <v>0</v>
      </c>
      <c r="BZ316" s="66">
        <f>-BZ$190+BZ$216-BZ$218+BZ$233+BZ$234+SUM(BZ$125,BZ$126*(1+'S&amp;S'!$F114),BZ$127,BZ$128,BZ$129,BZ$130,BZ$131,BZ$132,BZ$133,BZ$134,BZ$135,BZ$136,BZ$137,BZ$138,BZ$139,BZ$140,BZ$141,BZ$142,BZ$143,BZ$144)</f>
        <v>0</v>
      </c>
      <c r="CA316" s="66">
        <f>-CA$190+CA$216-CA$218+CA$233+CA$234+SUM(CA$125,CA$126*(1+'S&amp;S'!$F114),CA$127,CA$128,CA$129,CA$130,CA$131,CA$132,CA$133,CA$134,CA$135,CA$136,CA$137,CA$138,CA$139,CA$140,CA$141,CA$142,CA$143,CA$144)</f>
        <v>0</v>
      </c>
      <c r="CB316" s="66">
        <f>-CB$190+CB$216-CB$218+CB$233+CB$234+SUM(CB$125,CB$126*(1+'S&amp;S'!$F114),CB$127,CB$128,CB$129,CB$130,CB$131,CB$132,CB$133,CB$134,CB$135,CB$136,CB$137,CB$138,CB$139,CB$140,CB$141,CB$142,CB$143,CB$144)</f>
        <v>0</v>
      </c>
      <c r="CC316" s="66">
        <f>-CC$190+CC$216-CC$218+CC$233+CC$234+SUM(CC$125,CC$126*(1+'S&amp;S'!$F114),CC$127,CC$128,CC$129,CC$130,CC$131,CC$132,CC$133,CC$134,CC$135,CC$136,CC$137,CC$138,CC$139,CC$140,CC$141,CC$142,CC$143,CC$144)</f>
        <v>0</v>
      </c>
      <c r="CD316" s="66">
        <f>-CD$190+CD$216-CD$218+CD$233+CD$234+SUM(CD$125,CD$126*(1+'S&amp;S'!$F114),CD$127,CD$128,CD$129,CD$130,CD$131,CD$132,CD$133,CD$134,CD$135,CD$136,CD$137,CD$138,CD$139,CD$140,CD$141,CD$142,CD$143,CD$144)</f>
        <v>0</v>
      </c>
      <c r="CE316" s="66">
        <f>-CE$190+CE$216-CE$218+CE$233+CE$234+SUM(CE$125,CE$126*(1+'S&amp;S'!$F114),CE$127,CE$128,CE$129,CE$130,CE$131,CE$132,CE$133,CE$134,CE$135,CE$136,CE$137,CE$138,CE$139,CE$140,CE$141,CE$142,CE$143,CE$144)</f>
        <v>0</v>
      </c>
      <c r="CF316" s="66">
        <f>-CF$190+CF$216-CF$218+CF$233+CF$234+SUM(CF$125,CF$126*(1+'S&amp;S'!$F114),CF$127,CF$128,CF$129,CF$130,CF$131,CF$132,CF$133,CF$134,CF$135,CF$136,CF$137,CF$138,CF$139,CF$140,CF$141,CF$142,CF$143,CF$144)</f>
        <v>0</v>
      </c>
      <c r="CG316" s="66">
        <f>-CG$190+CG$216-CG$218+CG$233+CG$234+SUM(CG$125,CG$126*(1+'S&amp;S'!$F114),CG$127,CG$128,CG$129,CG$130,CG$131,CG$132,CG$133,CG$134,CG$135,CG$136,CG$137,CG$138,CG$139,CG$140,CG$141,CG$142,CG$143,CG$144)</f>
        <v>0</v>
      </c>
      <c r="CH316" s="66">
        <f>-CH$190+CH$216-CH$218+CH$233+CH$234+SUM(CH$125,CH$126*(1+'S&amp;S'!$F114),CH$127,CH$128,CH$129,CH$130,CH$131,CH$132,CH$133,CH$134,CH$135,CH$136,CH$137,CH$138,CH$139,CH$140,CH$141,CH$142,CH$143,CH$144)</f>
        <v>0</v>
      </c>
      <c r="CI316" s="66">
        <f>-CI$190+CI$216-CI$218+CI$233+CI$234+SUM(CI$125,CI$126*(1+'S&amp;S'!$F114),CI$127,CI$128,CI$129,CI$130,CI$131,CI$132,CI$133,CI$134,CI$135,CI$136,CI$137,CI$138,CI$139,CI$140,CI$141,CI$142,CI$143,CI$144)</f>
        <v>0</v>
      </c>
      <c r="CJ316" s="66">
        <f>-CJ$190+CJ$216-CJ$218+CJ$233+CJ$234+SUM(CJ$125,CJ$126*(1+'S&amp;S'!$F114),CJ$127,CJ$128,CJ$129,CJ$130,CJ$131,CJ$132,CJ$133,CJ$134,CJ$135,CJ$136,CJ$137,CJ$138,CJ$139,CJ$140,CJ$141,CJ$142,CJ$143,CJ$144)</f>
        <v>0</v>
      </c>
      <c r="CK316" s="66">
        <f>-CK$190+CK$216-CK$218+CK$233+CK$234+SUM(CK$125,CK$126*(1+'S&amp;S'!$F114),CK$127,CK$128,CK$129,CK$130,CK$131,CK$132,CK$133,CK$134,CK$135,CK$136,CK$137,CK$138,CK$139,CK$140,CK$141,CK$142,CK$143,CK$144)</f>
        <v>0</v>
      </c>
      <c r="CL316" s="66">
        <f>-CL$190+CL$216-CL$218+CL$233+CL$234+SUM(CL$125,CL$126*(1+'S&amp;S'!$F114),CL$127,CL$128,CL$129,CL$130,CL$131,CL$132,CL$133,CL$134,CL$135,CL$136,CL$137,CL$138,CL$139,CL$140,CL$141,CL$142,CL$143,CL$144)</f>
        <v>0</v>
      </c>
      <c r="CM316" s="66">
        <f>-CM$190+CM$216-CM$218+CM$233+CM$234+SUM(CM$125,CM$126*(1+'S&amp;S'!$F114),CM$127,CM$128,CM$129,CM$130,CM$131,CM$132,CM$133,CM$134,CM$135,CM$136,CM$137,CM$138,CM$139,CM$140,CM$141,CM$142,CM$143,CM$144)</f>
        <v>0</v>
      </c>
      <c r="CN316" s="66">
        <f>-CN$190+CN$216-CN$218+CN$233+CN$234+SUM(CN$125,CN$126*(1+'S&amp;S'!$F114),CN$127,CN$128,CN$129,CN$130,CN$131,CN$132,CN$133,CN$134,CN$135,CN$136,CN$137,CN$138,CN$139,CN$140,CN$141,CN$142,CN$143,CN$144)</f>
        <v>0</v>
      </c>
      <c r="CO316" s="66">
        <f>-CO$190+CO$216-CO$218+CO$233+CO$234+SUM(CO$125,CO$126*(1+'S&amp;S'!$F114),CO$127,CO$128,CO$129,CO$130,CO$131,CO$132,CO$133,CO$134,CO$135,CO$136,CO$137,CO$138,CO$139,CO$140,CO$141,CO$142,CO$143,CO$144)</f>
        <v>0</v>
      </c>
      <c r="CP316" s="66">
        <f>-CP$190+CP$216-CP$218+CP$233+CP$234+SUM(CP$125,CP$126*(1+'S&amp;S'!$F114),CP$127,CP$128,CP$129,CP$130,CP$131,CP$132,CP$133,CP$134,CP$135,CP$136,CP$137,CP$138,CP$139,CP$140,CP$141,CP$142,CP$143,CP$144)</f>
        <v>0</v>
      </c>
      <c r="CQ316" s="66">
        <f>-CQ$190+CQ$216-CQ$218+CQ$233+CQ$234+SUM(CQ$125,CQ$126*(1+'S&amp;S'!$F114),CQ$127,CQ$128,CQ$129,CQ$130,CQ$131,CQ$132,CQ$133,CQ$134,CQ$135,CQ$136,CQ$137,CQ$138,CQ$139,CQ$140,CQ$141,CQ$142,CQ$143,CQ$144)</f>
        <v>0</v>
      </c>
      <c r="CR316" s="66">
        <f>-CR$190+CR$216-CR$218+CR$233+CR$234+SUM(CR$125,CR$126*(1+'S&amp;S'!$F114),CR$127,CR$128,CR$129,CR$130,CR$131,CR$132,CR$133,CR$134,CR$135,CR$136,CR$137,CR$138,CR$139,CR$140,CR$141,CR$142,CR$143,CR$144)</f>
        <v>0</v>
      </c>
      <c r="CS316" s="66">
        <f>-CS$190+CS$216-CS$218+CS$233+CS$234+SUM(CS$125,CS$126*(1+'S&amp;S'!$F114),CS$127,CS$128,CS$129,CS$130,CS$131,CS$132,CS$133,CS$134,CS$135,CS$136,CS$137,CS$138,CS$139,CS$140,CS$141,CS$142,CS$143,CS$144)</f>
        <v>0</v>
      </c>
    </row>
    <row r="317" spans="3:97" hidden="1" x14ac:dyDescent="0.35">
      <c r="C317" s="81" t="str">
        <f>O.1!C126&amp;" with "&amp; 'S&amp;S'!$D$5*100 &amp; "% decrease"</f>
        <v xml:space="preserve"> with 1% decrease</v>
      </c>
      <c r="E317" s="492">
        <f>G317+NPV(G.Asm!$F$40,H317:INDEX(H317:CS317,RP))</f>
        <v>0</v>
      </c>
      <c r="F317" s="492">
        <f t="shared" si="279"/>
        <v>0</v>
      </c>
      <c r="G317" s="66">
        <f>-G$190+G$216-G$218+G$233+G$234+SUM(G$125,G$126*(1+'S&amp;S'!$F115),G$127,G$128,G$129,G$130,G$131,G$132,G$133,G$134,G$135,G$136,G$137,G$138,G$139,G$140,G$141,G$142,G$143,G$144)</f>
        <v>0</v>
      </c>
      <c r="H317" s="66">
        <f>-H$190+H$216-H$218+H$233+H$234+SUM(H$125,H$126*(1+'S&amp;S'!$F115),H$127,H$128,H$129,H$130,H$131,H$132,H$133,H$134,H$135,H$136,H$137,H$138,H$139,H$140,H$141,H$142,H$143,H$144)</f>
        <v>0</v>
      </c>
      <c r="I317" s="66">
        <f>-I$190+I$216-I$218+I$233+I$234+SUM(I$125,I$126*(1+'S&amp;S'!$F115),I$127,I$128,I$129,I$130,I$131,I$132,I$133,I$134,I$135,I$136,I$137,I$138,I$139,I$140,I$141,I$142,I$143,I$144)</f>
        <v>0</v>
      </c>
      <c r="J317" s="66">
        <f>-J$190+J$216-J$218+J$233+J$234+SUM(J$125,J$126*(1+'S&amp;S'!$F115),J$127,J$128,J$129,J$130,J$131,J$132,J$133,J$134,J$135,J$136,J$137,J$138,J$139,J$140,J$141,J$142,J$143,J$144)</f>
        <v>0</v>
      </c>
      <c r="K317" s="66">
        <f>-K$190+K$216-K$218+K$233+K$234+SUM(K$125,K$126*(1+'S&amp;S'!$F115),K$127,K$128,K$129,K$130,K$131,K$132,K$133,K$134,K$135,K$136,K$137,K$138,K$139,K$140,K$141,K$142,K$143,K$144)</f>
        <v>0</v>
      </c>
      <c r="L317" s="66">
        <f>-L$190+L$216-L$218+L$233+L$234+SUM(L$125,L$126*(1+'S&amp;S'!$F115),L$127,L$128,L$129,L$130,L$131,L$132,L$133,L$134,L$135,L$136,L$137,L$138,L$139,L$140,L$141,L$142,L$143,L$144)</f>
        <v>0</v>
      </c>
      <c r="M317" s="66">
        <f>-M$190+M$216-M$218+M$233+M$234+SUM(M$125,M$126*(1+'S&amp;S'!$F115),M$127,M$128,M$129,M$130,M$131,M$132,M$133,M$134,M$135,M$136,M$137,M$138,M$139,M$140,M$141,M$142,M$143,M$144)</f>
        <v>0</v>
      </c>
      <c r="N317" s="66">
        <f>-N$190+N$216-N$218+N$233+N$234+SUM(N$125,N$126*(1+'S&amp;S'!$F115),N$127,N$128,N$129,N$130,N$131,N$132,N$133,N$134,N$135,N$136,N$137,N$138,N$139,N$140,N$141,N$142,N$143,N$144)</f>
        <v>0</v>
      </c>
      <c r="O317" s="66">
        <f>-O$190+O$216-O$218+O$233+O$234+SUM(O$125,O$126*(1+'S&amp;S'!$F115),O$127,O$128,O$129,O$130,O$131,O$132,O$133,O$134,O$135,O$136,O$137,O$138,O$139,O$140,O$141,O$142,O$143,O$144)</f>
        <v>0</v>
      </c>
      <c r="P317" s="66">
        <f>-P$190+P$216-P$218+P$233+P$234+SUM(P$125,P$126*(1+'S&amp;S'!$F115),P$127,P$128,P$129,P$130,P$131,P$132,P$133,P$134,P$135,P$136,P$137,P$138,P$139,P$140,P$141,P$142,P$143,P$144)</f>
        <v>0</v>
      </c>
      <c r="Q317" s="66">
        <f>-Q$190+Q$216-Q$218+Q$233+Q$234+SUM(Q$125,Q$126*(1+'S&amp;S'!$F115),Q$127,Q$128,Q$129,Q$130,Q$131,Q$132,Q$133,Q$134,Q$135,Q$136,Q$137,Q$138,Q$139,Q$140,Q$141,Q$142,Q$143,Q$144)</f>
        <v>0</v>
      </c>
      <c r="R317" s="66">
        <f>-R$190+R$216-R$218+R$233+R$234+SUM(R$125,R$126*(1+'S&amp;S'!$F115),R$127,R$128,R$129,R$130,R$131,R$132,R$133,R$134,R$135,R$136,R$137,R$138,R$139,R$140,R$141,R$142,R$143,R$144)</f>
        <v>0</v>
      </c>
      <c r="S317" s="66">
        <f>-S$190+S$216-S$218+S$233+S$234+SUM(S$125,S$126*(1+'S&amp;S'!$F115),S$127,S$128,S$129,S$130,S$131,S$132,S$133,S$134,S$135,S$136,S$137,S$138,S$139,S$140,S$141,S$142,S$143,S$144)</f>
        <v>0</v>
      </c>
      <c r="T317" s="66">
        <f>-T$190+T$216-T$218+T$233+T$234+SUM(T$125,T$126*(1+'S&amp;S'!$F115),T$127,T$128,T$129,T$130,T$131,T$132,T$133,T$134,T$135,T$136,T$137,T$138,T$139,T$140,T$141,T$142,T$143,T$144)</f>
        <v>0</v>
      </c>
      <c r="U317" s="66">
        <f>-U$190+U$216-U$218+U$233+U$234+SUM(U$125,U$126*(1+'S&amp;S'!$F115),U$127,U$128,U$129,U$130,U$131,U$132,U$133,U$134,U$135,U$136,U$137,U$138,U$139,U$140,U$141,U$142,U$143,U$144)</f>
        <v>0</v>
      </c>
      <c r="V317" s="66">
        <f>-V$190+V$216-V$218+V$233+V$234+SUM(V$125,V$126*(1+'S&amp;S'!$F115),V$127,V$128,V$129,V$130,V$131,V$132,V$133,V$134,V$135,V$136,V$137,V$138,V$139,V$140,V$141,V$142,V$143,V$144)</f>
        <v>0</v>
      </c>
      <c r="W317" s="66">
        <f>-W$190+W$216-W$218+W$233+W$234+SUM(W$125,W$126*(1+'S&amp;S'!$F115),W$127,W$128,W$129,W$130,W$131,W$132,W$133,W$134,W$135,W$136,W$137,W$138,W$139,W$140,W$141,W$142,W$143,W$144)</f>
        <v>0</v>
      </c>
      <c r="X317" s="66">
        <f>-X$190+X$216-X$218+X$233+X$234+SUM(X$125,X$126*(1+'S&amp;S'!$F115),X$127,X$128,X$129,X$130,X$131,X$132,X$133,X$134,X$135,X$136,X$137,X$138,X$139,X$140,X$141,X$142,X$143,X$144)</f>
        <v>0</v>
      </c>
      <c r="Y317" s="66">
        <f>-Y$190+Y$216-Y$218+Y$233+Y$234+SUM(Y$125,Y$126*(1+'S&amp;S'!$F115),Y$127,Y$128,Y$129,Y$130,Y$131,Y$132,Y$133,Y$134,Y$135,Y$136,Y$137,Y$138,Y$139,Y$140,Y$141,Y$142,Y$143,Y$144)</f>
        <v>0</v>
      </c>
      <c r="Z317" s="66">
        <f>-Z$190+Z$216-Z$218+Z$233+Z$234+SUM(Z$125,Z$126*(1+'S&amp;S'!$F115),Z$127,Z$128,Z$129,Z$130,Z$131,Z$132,Z$133,Z$134,Z$135,Z$136,Z$137,Z$138,Z$139,Z$140,Z$141,Z$142,Z$143,Z$144)</f>
        <v>0</v>
      </c>
      <c r="AA317" s="66">
        <f>-AA$190+AA$216-AA$218+AA$233+AA$234+SUM(AA$125,AA$126*(1+'S&amp;S'!$F115),AA$127,AA$128,AA$129,AA$130,AA$131,AA$132,AA$133,AA$134,AA$135,AA$136,AA$137,AA$138,AA$139,AA$140,AA$141,AA$142,AA$143,AA$144)</f>
        <v>0</v>
      </c>
      <c r="AB317" s="66">
        <f>-AB$190+AB$216-AB$218+AB$233+AB$234+SUM(AB$125,AB$126*(1+'S&amp;S'!$F115),AB$127,AB$128,AB$129,AB$130,AB$131,AB$132,AB$133,AB$134,AB$135,AB$136,AB$137,AB$138,AB$139,AB$140,AB$141,AB$142,AB$143,AB$144)</f>
        <v>0</v>
      </c>
      <c r="AC317" s="66">
        <f>-AC$190+AC$216-AC$218+AC$233+AC$234+SUM(AC$125,AC$126*(1+'S&amp;S'!$F115),AC$127,AC$128,AC$129,AC$130,AC$131,AC$132,AC$133,AC$134,AC$135,AC$136,AC$137,AC$138,AC$139,AC$140,AC$141,AC$142,AC$143,AC$144)</f>
        <v>0</v>
      </c>
      <c r="AD317" s="66">
        <f>-AD$190+AD$216-AD$218+AD$233+AD$234+SUM(AD$125,AD$126*(1+'S&amp;S'!$F115),AD$127,AD$128,AD$129,AD$130,AD$131,AD$132,AD$133,AD$134,AD$135,AD$136,AD$137,AD$138,AD$139,AD$140,AD$141,AD$142,AD$143,AD$144)</f>
        <v>0</v>
      </c>
      <c r="AE317" s="66">
        <f>-AE$190+AE$216-AE$218+AE$233+AE$234+SUM(AE$125,AE$126*(1+'S&amp;S'!$F115),AE$127,AE$128,AE$129,AE$130,AE$131,AE$132,AE$133,AE$134,AE$135,AE$136,AE$137,AE$138,AE$139,AE$140,AE$141,AE$142,AE$143,AE$144)</f>
        <v>0</v>
      </c>
      <c r="AF317" s="66">
        <f>-AF$190+AF$216-AF$218+AF$233+AF$234+SUM(AF$125,AF$126*(1+'S&amp;S'!$F115),AF$127,AF$128,AF$129,AF$130,AF$131,AF$132,AF$133,AF$134,AF$135,AF$136,AF$137,AF$138,AF$139,AF$140,AF$141,AF$142,AF$143,AF$144)</f>
        <v>0</v>
      </c>
      <c r="AG317" s="66">
        <f>-AG$190+AG$216-AG$218+AG$233+AG$234+SUM(AG$125,AG$126*(1+'S&amp;S'!$F115),AG$127,AG$128,AG$129,AG$130,AG$131,AG$132,AG$133,AG$134,AG$135,AG$136,AG$137,AG$138,AG$139,AG$140,AG$141,AG$142,AG$143,AG$144)</f>
        <v>0</v>
      </c>
      <c r="AH317" s="66">
        <f>-AH$190+AH$216-AH$218+AH$233+AH$234+SUM(AH$125,AH$126*(1+'S&amp;S'!$F115),AH$127,AH$128,AH$129,AH$130,AH$131,AH$132,AH$133,AH$134,AH$135,AH$136,AH$137,AH$138,AH$139,AH$140,AH$141,AH$142,AH$143,AH$144)</f>
        <v>0</v>
      </c>
      <c r="AI317" s="66">
        <f>-AI$190+AI$216-AI$218+AI$233+AI$234+SUM(AI$125,AI$126*(1+'S&amp;S'!$F115),AI$127,AI$128,AI$129,AI$130,AI$131,AI$132,AI$133,AI$134,AI$135,AI$136,AI$137,AI$138,AI$139,AI$140,AI$141,AI$142,AI$143,AI$144)</f>
        <v>0</v>
      </c>
      <c r="AJ317" s="66">
        <f>-AJ$190+AJ$216-AJ$218+AJ$233+AJ$234+SUM(AJ$125,AJ$126*(1+'S&amp;S'!$F115),AJ$127,AJ$128,AJ$129,AJ$130,AJ$131,AJ$132,AJ$133,AJ$134,AJ$135,AJ$136,AJ$137,AJ$138,AJ$139,AJ$140,AJ$141,AJ$142,AJ$143,AJ$144)</f>
        <v>0</v>
      </c>
      <c r="AK317" s="66">
        <f>-AK$190+AK$216-AK$218+AK$233+AK$234+SUM(AK$125,AK$126*(1+'S&amp;S'!$F115),AK$127,AK$128,AK$129,AK$130,AK$131,AK$132,AK$133,AK$134,AK$135,AK$136,AK$137,AK$138,AK$139,AK$140,AK$141,AK$142,AK$143,AK$144)</f>
        <v>0</v>
      </c>
      <c r="AL317" s="66">
        <f>-AL$190+AL$216-AL$218+AL$233+AL$234+SUM(AL$125,AL$126*(1+'S&amp;S'!$F115),AL$127,AL$128,AL$129,AL$130,AL$131,AL$132,AL$133,AL$134,AL$135,AL$136,AL$137,AL$138,AL$139,AL$140,AL$141,AL$142,AL$143,AL$144)</f>
        <v>0</v>
      </c>
      <c r="AM317" s="66">
        <f>-AM$190+AM$216-AM$218+AM$233+AM$234+SUM(AM$125,AM$126*(1+'S&amp;S'!$F115),AM$127,AM$128,AM$129,AM$130,AM$131,AM$132,AM$133,AM$134,AM$135,AM$136,AM$137,AM$138,AM$139,AM$140,AM$141,AM$142,AM$143,AM$144)</f>
        <v>0</v>
      </c>
      <c r="AN317" s="66">
        <f>-AN$190+AN$216-AN$218+AN$233+AN$234+SUM(AN$125,AN$126*(1+'S&amp;S'!$F115),AN$127,AN$128,AN$129,AN$130,AN$131,AN$132,AN$133,AN$134,AN$135,AN$136,AN$137,AN$138,AN$139,AN$140,AN$141,AN$142,AN$143,AN$144)</f>
        <v>0</v>
      </c>
      <c r="AO317" s="66">
        <f>-AO$190+AO$216-AO$218+AO$233+AO$234+SUM(AO$125,AO$126*(1+'S&amp;S'!$F115),AO$127,AO$128,AO$129,AO$130,AO$131,AO$132,AO$133,AO$134,AO$135,AO$136,AO$137,AO$138,AO$139,AO$140,AO$141,AO$142,AO$143,AO$144)</f>
        <v>0</v>
      </c>
      <c r="AP317" s="66">
        <f>-AP$190+AP$216-AP$218+AP$233+AP$234+SUM(AP$125,AP$126*(1+'S&amp;S'!$F115),AP$127,AP$128,AP$129,AP$130,AP$131,AP$132,AP$133,AP$134,AP$135,AP$136,AP$137,AP$138,AP$139,AP$140,AP$141,AP$142,AP$143,AP$144)</f>
        <v>0</v>
      </c>
      <c r="AQ317" s="66">
        <f>-AQ$190+AQ$216-AQ$218+AQ$233+AQ$234+SUM(AQ$125,AQ$126*(1+'S&amp;S'!$F115),AQ$127,AQ$128,AQ$129,AQ$130,AQ$131,AQ$132,AQ$133,AQ$134,AQ$135,AQ$136,AQ$137,AQ$138,AQ$139,AQ$140,AQ$141,AQ$142,AQ$143,AQ$144)</f>
        <v>0</v>
      </c>
      <c r="AR317" s="66">
        <f>-AR$190+AR$216-AR$218+AR$233+AR$234+SUM(AR$125,AR$126*(1+'S&amp;S'!$F115),AR$127,AR$128,AR$129,AR$130,AR$131,AR$132,AR$133,AR$134,AR$135,AR$136,AR$137,AR$138,AR$139,AR$140,AR$141,AR$142,AR$143,AR$144)</f>
        <v>0</v>
      </c>
      <c r="AS317" s="66">
        <f>-AS$190+AS$216-AS$218+AS$233+AS$234+SUM(AS$125,AS$126*(1+'S&amp;S'!$F115),AS$127,AS$128,AS$129,AS$130,AS$131,AS$132,AS$133,AS$134,AS$135,AS$136,AS$137,AS$138,AS$139,AS$140,AS$141,AS$142,AS$143,AS$144)</f>
        <v>0</v>
      </c>
      <c r="AT317" s="66">
        <f>-AT$190+AT$216-AT$218+AT$233+AT$234+SUM(AT$125,AT$126*(1+'S&amp;S'!$F115),AT$127,AT$128,AT$129,AT$130,AT$131,AT$132,AT$133,AT$134,AT$135,AT$136,AT$137,AT$138,AT$139,AT$140,AT$141,AT$142,AT$143,AT$144)</f>
        <v>0</v>
      </c>
      <c r="AU317" s="66">
        <f>-AU$190+AU$216-AU$218+AU$233+AU$234+SUM(AU$125,AU$126*(1+'S&amp;S'!$F115),AU$127,AU$128,AU$129,AU$130,AU$131,AU$132,AU$133,AU$134,AU$135,AU$136,AU$137,AU$138,AU$139,AU$140,AU$141,AU$142,AU$143,AU$144)</f>
        <v>0</v>
      </c>
      <c r="AV317" s="66">
        <f>-AV$190+AV$216-AV$218+AV$233+AV$234+SUM(AV$125,AV$126*(1+'S&amp;S'!$F115),AV$127,AV$128,AV$129,AV$130,AV$131,AV$132,AV$133,AV$134,AV$135,AV$136,AV$137,AV$138,AV$139,AV$140,AV$141,AV$142,AV$143,AV$144)</f>
        <v>0</v>
      </c>
      <c r="AW317" s="66">
        <f>-AW$190+AW$216-AW$218+AW$233+AW$234+SUM(AW$125,AW$126*(1+'S&amp;S'!$F115),AW$127,AW$128,AW$129,AW$130,AW$131,AW$132,AW$133,AW$134,AW$135,AW$136,AW$137,AW$138,AW$139,AW$140,AW$141,AW$142,AW$143,AW$144)</f>
        <v>0</v>
      </c>
      <c r="AX317" s="66">
        <f>-AX$190+AX$216-AX$218+AX$233+AX$234+SUM(AX$125,AX$126*(1+'S&amp;S'!$F115),AX$127,AX$128,AX$129,AX$130,AX$131,AX$132,AX$133,AX$134,AX$135,AX$136,AX$137,AX$138,AX$139,AX$140,AX$141,AX$142,AX$143,AX$144)</f>
        <v>0</v>
      </c>
      <c r="AY317" s="66">
        <f>-AY$190+AY$216-AY$218+AY$233+AY$234+SUM(AY$125,AY$126*(1+'S&amp;S'!$F115),AY$127,AY$128,AY$129,AY$130,AY$131,AY$132,AY$133,AY$134,AY$135,AY$136,AY$137,AY$138,AY$139,AY$140,AY$141,AY$142,AY$143,AY$144)</f>
        <v>0</v>
      </c>
      <c r="AZ317" s="66">
        <f>-AZ$190+AZ$216-AZ$218+AZ$233+AZ$234+SUM(AZ$125,AZ$126*(1+'S&amp;S'!$F115),AZ$127,AZ$128,AZ$129,AZ$130,AZ$131,AZ$132,AZ$133,AZ$134,AZ$135,AZ$136,AZ$137,AZ$138,AZ$139,AZ$140,AZ$141,AZ$142,AZ$143,AZ$144)</f>
        <v>0</v>
      </c>
      <c r="BA317" s="66">
        <f>-BA$190+BA$216-BA$218+BA$233+BA$234+SUM(BA$125,BA$126*(1+'S&amp;S'!$F115),BA$127,BA$128,BA$129,BA$130,BA$131,BA$132,BA$133,BA$134,BA$135,BA$136,BA$137,BA$138,BA$139,BA$140,BA$141,BA$142,BA$143,BA$144)</f>
        <v>0</v>
      </c>
      <c r="BB317" s="66">
        <f>-BB$190+BB$216-BB$218+BB$233+BB$234+SUM(BB$125,BB$126*(1+'S&amp;S'!$F115),BB$127,BB$128,BB$129,BB$130,BB$131,BB$132,BB$133,BB$134,BB$135,BB$136,BB$137,BB$138,BB$139,BB$140,BB$141,BB$142,BB$143,BB$144)</f>
        <v>0</v>
      </c>
      <c r="BC317" s="66">
        <f>-BC$190+BC$216-BC$218+BC$233+BC$234+SUM(BC$125,BC$126*(1+'S&amp;S'!$F115),BC$127,BC$128,BC$129,BC$130,BC$131,BC$132,BC$133,BC$134,BC$135,BC$136,BC$137,BC$138,BC$139,BC$140,BC$141,BC$142,BC$143,BC$144)</f>
        <v>0</v>
      </c>
      <c r="BD317" s="66">
        <f>-BD$190+BD$216-BD$218+BD$233+BD$234+SUM(BD$125,BD$126*(1+'S&amp;S'!$F115),BD$127,BD$128,BD$129,BD$130,BD$131,BD$132,BD$133,BD$134,BD$135,BD$136,BD$137,BD$138,BD$139,BD$140,BD$141,BD$142,BD$143,BD$144)</f>
        <v>0</v>
      </c>
      <c r="BE317" s="66">
        <f>-BE$190+BE$216-BE$218+BE$233+BE$234+SUM(BE$125,BE$126*(1+'S&amp;S'!$F115),BE$127,BE$128,BE$129,BE$130,BE$131,BE$132,BE$133,BE$134,BE$135,BE$136,BE$137,BE$138,BE$139,BE$140,BE$141,BE$142,BE$143,BE$144)</f>
        <v>0</v>
      </c>
      <c r="BF317" s="66">
        <f>-BF$190+BF$216-BF$218+BF$233+BF$234+SUM(BF$125,BF$126*(1+'S&amp;S'!$F115),BF$127,BF$128,BF$129,BF$130,BF$131,BF$132,BF$133,BF$134,BF$135,BF$136,BF$137,BF$138,BF$139,BF$140,BF$141,BF$142,BF$143,BF$144)</f>
        <v>0</v>
      </c>
      <c r="BG317" s="66">
        <f>-BG$190+BG$216-BG$218+BG$233+BG$234+SUM(BG$125,BG$126*(1+'S&amp;S'!$F115),BG$127,BG$128,BG$129,BG$130,BG$131,BG$132,BG$133,BG$134,BG$135,BG$136,BG$137,BG$138,BG$139,BG$140,BG$141,BG$142,BG$143,BG$144)</f>
        <v>0</v>
      </c>
      <c r="BH317" s="66">
        <f>-BH$190+BH$216-BH$218+BH$233+BH$234+SUM(BH$125,BH$126*(1+'S&amp;S'!$F115),BH$127,BH$128,BH$129,BH$130,BH$131,BH$132,BH$133,BH$134,BH$135,BH$136,BH$137,BH$138,BH$139,BH$140,BH$141,BH$142,BH$143,BH$144)</f>
        <v>0</v>
      </c>
      <c r="BI317" s="66">
        <f>-BI$190+BI$216-BI$218+BI$233+BI$234+SUM(BI$125,BI$126*(1+'S&amp;S'!$F115),BI$127,BI$128,BI$129,BI$130,BI$131,BI$132,BI$133,BI$134,BI$135,BI$136,BI$137,BI$138,BI$139,BI$140,BI$141,BI$142,BI$143,BI$144)</f>
        <v>0</v>
      </c>
      <c r="BJ317" s="66">
        <f>-BJ$190+BJ$216-BJ$218+BJ$233+BJ$234+SUM(BJ$125,BJ$126*(1+'S&amp;S'!$F115),BJ$127,BJ$128,BJ$129,BJ$130,BJ$131,BJ$132,BJ$133,BJ$134,BJ$135,BJ$136,BJ$137,BJ$138,BJ$139,BJ$140,BJ$141,BJ$142,BJ$143,BJ$144)</f>
        <v>0</v>
      </c>
      <c r="BK317" s="66">
        <f>-BK$190+BK$216-BK$218+BK$233+BK$234+SUM(BK$125,BK$126*(1+'S&amp;S'!$F115),BK$127,BK$128,BK$129,BK$130,BK$131,BK$132,BK$133,BK$134,BK$135,BK$136,BK$137,BK$138,BK$139,BK$140,BK$141,BK$142,BK$143,BK$144)</f>
        <v>0</v>
      </c>
      <c r="BL317" s="66">
        <f>-BL$190+BL$216-BL$218+BL$233+BL$234+SUM(BL$125,BL$126*(1+'S&amp;S'!$F115),BL$127,BL$128,BL$129,BL$130,BL$131,BL$132,BL$133,BL$134,BL$135,BL$136,BL$137,BL$138,BL$139,BL$140,BL$141,BL$142,BL$143,BL$144)</f>
        <v>0</v>
      </c>
      <c r="BM317" s="66">
        <f>-BM$190+BM$216-BM$218+BM$233+BM$234+SUM(BM$125,BM$126*(1+'S&amp;S'!$F115),BM$127,BM$128,BM$129,BM$130,BM$131,BM$132,BM$133,BM$134,BM$135,BM$136,BM$137,BM$138,BM$139,BM$140,BM$141,BM$142,BM$143,BM$144)</f>
        <v>0</v>
      </c>
      <c r="BN317" s="66">
        <f>-BN$190+BN$216-BN$218+BN$233+BN$234+SUM(BN$125,BN$126*(1+'S&amp;S'!$F115),BN$127,BN$128,BN$129,BN$130,BN$131,BN$132,BN$133,BN$134,BN$135,BN$136,BN$137,BN$138,BN$139,BN$140,BN$141,BN$142,BN$143,BN$144)</f>
        <v>0</v>
      </c>
      <c r="BO317" s="66">
        <f>-BO$190+BO$216-BO$218+BO$233+BO$234+SUM(BO$125,BO$126*(1+'S&amp;S'!$F115),BO$127,BO$128,BO$129,BO$130,BO$131,BO$132,BO$133,BO$134,BO$135,BO$136,BO$137,BO$138,BO$139,BO$140,BO$141,BO$142,BO$143,BO$144)</f>
        <v>0</v>
      </c>
      <c r="BP317" s="66">
        <f>-BP$190+BP$216-BP$218+BP$233+BP$234+SUM(BP$125,BP$126*(1+'S&amp;S'!$F115),BP$127,BP$128,BP$129,BP$130,BP$131,BP$132,BP$133,BP$134,BP$135,BP$136,BP$137,BP$138,BP$139,BP$140,BP$141,BP$142,BP$143,BP$144)</f>
        <v>0</v>
      </c>
      <c r="BQ317" s="66">
        <f>-BQ$190+BQ$216-BQ$218+BQ$233+BQ$234+SUM(BQ$125,BQ$126*(1+'S&amp;S'!$F115),BQ$127,BQ$128,BQ$129,BQ$130,BQ$131,BQ$132,BQ$133,BQ$134,BQ$135,BQ$136,BQ$137,BQ$138,BQ$139,BQ$140,BQ$141,BQ$142,BQ$143,BQ$144)</f>
        <v>0</v>
      </c>
      <c r="BR317" s="66">
        <f>-BR$190+BR$216-BR$218+BR$233+BR$234+SUM(BR$125,BR$126*(1+'S&amp;S'!$F115),BR$127,BR$128,BR$129,BR$130,BR$131,BR$132,BR$133,BR$134,BR$135,BR$136,BR$137,BR$138,BR$139,BR$140,BR$141,BR$142,BR$143,BR$144)</f>
        <v>0</v>
      </c>
      <c r="BS317" s="66">
        <f>-BS$190+BS$216-BS$218+BS$233+BS$234+SUM(BS$125,BS$126*(1+'S&amp;S'!$F115),BS$127,BS$128,BS$129,BS$130,BS$131,BS$132,BS$133,BS$134,BS$135,BS$136,BS$137,BS$138,BS$139,BS$140,BS$141,BS$142,BS$143,BS$144)</f>
        <v>0</v>
      </c>
      <c r="BT317" s="66">
        <f>-BT$190+BT$216-BT$218+BT$233+BT$234+SUM(BT$125,BT$126*(1+'S&amp;S'!$F115),BT$127,BT$128,BT$129,BT$130,BT$131,BT$132,BT$133,BT$134,BT$135,BT$136,BT$137,BT$138,BT$139,BT$140,BT$141,BT$142,BT$143,BT$144)</f>
        <v>0</v>
      </c>
      <c r="BU317" s="66">
        <f>-BU$190+BU$216-BU$218+BU$233+BU$234+SUM(BU$125,BU$126*(1+'S&amp;S'!$F115),BU$127,BU$128,BU$129,BU$130,BU$131,BU$132,BU$133,BU$134,BU$135,BU$136,BU$137,BU$138,BU$139,BU$140,BU$141,BU$142,BU$143,BU$144)</f>
        <v>0</v>
      </c>
      <c r="BV317" s="66">
        <f>-BV$190+BV$216-BV$218+BV$233+BV$234+SUM(BV$125,BV$126*(1+'S&amp;S'!$F115),BV$127,BV$128,BV$129,BV$130,BV$131,BV$132,BV$133,BV$134,BV$135,BV$136,BV$137,BV$138,BV$139,BV$140,BV$141,BV$142,BV$143,BV$144)</f>
        <v>0</v>
      </c>
      <c r="BW317" s="66">
        <f>-BW$190+BW$216-BW$218+BW$233+BW$234+SUM(BW$125,BW$126*(1+'S&amp;S'!$F115),BW$127,BW$128,BW$129,BW$130,BW$131,BW$132,BW$133,BW$134,BW$135,BW$136,BW$137,BW$138,BW$139,BW$140,BW$141,BW$142,BW$143,BW$144)</f>
        <v>0</v>
      </c>
      <c r="BX317" s="66">
        <f>-BX$190+BX$216-BX$218+BX$233+BX$234+SUM(BX$125,BX$126*(1+'S&amp;S'!$F115),BX$127,BX$128,BX$129,BX$130,BX$131,BX$132,BX$133,BX$134,BX$135,BX$136,BX$137,BX$138,BX$139,BX$140,BX$141,BX$142,BX$143,BX$144)</f>
        <v>0</v>
      </c>
      <c r="BY317" s="66">
        <f>-BY$190+BY$216-BY$218+BY$233+BY$234+SUM(BY$125,BY$126*(1+'S&amp;S'!$F115),BY$127,BY$128,BY$129,BY$130,BY$131,BY$132,BY$133,BY$134,BY$135,BY$136,BY$137,BY$138,BY$139,BY$140,BY$141,BY$142,BY$143,BY$144)</f>
        <v>0</v>
      </c>
      <c r="BZ317" s="66">
        <f>-BZ$190+BZ$216-BZ$218+BZ$233+BZ$234+SUM(BZ$125,BZ$126*(1+'S&amp;S'!$F115),BZ$127,BZ$128,BZ$129,BZ$130,BZ$131,BZ$132,BZ$133,BZ$134,BZ$135,BZ$136,BZ$137,BZ$138,BZ$139,BZ$140,BZ$141,BZ$142,BZ$143,BZ$144)</f>
        <v>0</v>
      </c>
      <c r="CA317" s="66">
        <f>-CA$190+CA$216-CA$218+CA$233+CA$234+SUM(CA$125,CA$126*(1+'S&amp;S'!$F115),CA$127,CA$128,CA$129,CA$130,CA$131,CA$132,CA$133,CA$134,CA$135,CA$136,CA$137,CA$138,CA$139,CA$140,CA$141,CA$142,CA$143,CA$144)</f>
        <v>0</v>
      </c>
      <c r="CB317" s="66">
        <f>-CB$190+CB$216-CB$218+CB$233+CB$234+SUM(CB$125,CB$126*(1+'S&amp;S'!$F115),CB$127,CB$128,CB$129,CB$130,CB$131,CB$132,CB$133,CB$134,CB$135,CB$136,CB$137,CB$138,CB$139,CB$140,CB$141,CB$142,CB$143,CB$144)</f>
        <v>0</v>
      </c>
      <c r="CC317" s="66">
        <f>-CC$190+CC$216-CC$218+CC$233+CC$234+SUM(CC$125,CC$126*(1+'S&amp;S'!$F115),CC$127,CC$128,CC$129,CC$130,CC$131,CC$132,CC$133,CC$134,CC$135,CC$136,CC$137,CC$138,CC$139,CC$140,CC$141,CC$142,CC$143,CC$144)</f>
        <v>0</v>
      </c>
      <c r="CD317" s="66">
        <f>-CD$190+CD$216-CD$218+CD$233+CD$234+SUM(CD$125,CD$126*(1+'S&amp;S'!$F115),CD$127,CD$128,CD$129,CD$130,CD$131,CD$132,CD$133,CD$134,CD$135,CD$136,CD$137,CD$138,CD$139,CD$140,CD$141,CD$142,CD$143,CD$144)</f>
        <v>0</v>
      </c>
      <c r="CE317" s="66">
        <f>-CE$190+CE$216-CE$218+CE$233+CE$234+SUM(CE$125,CE$126*(1+'S&amp;S'!$F115),CE$127,CE$128,CE$129,CE$130,CE$131,CE$132,CE$133,CE$134,CE$135,CE$136,CE$137,CE$138,CE$139,CE$140,CE$141,CE$142,CE$143,CE$144)</f>
        <v>0</v>
      </c>
      <c r="CF317" s="66">
        <f>-CF$190+CF$216-CF$218+CF$233+CF$234+SUM(CF$125,CF$126*(1+'S&amp;S'!$F115),CF$127,CF$128,CF$129,CF$130,CF$131,CF$132,CF$133,CF$134,CF$135,CF$136,CF$137,CF$138,CF$139,CF$140,CF$141,CF$142,CF$143,CF$144)</f>
        <v>0</v>
      </c>
      <c r="CG317" s="66">
        <f>-CG$190+CG$216-CG$218+CG$233+CG$234+SUM(CG$125,CG$126*(1+'S&amp;S'!$F115),CG$127,CG$128,CG$129,CG$130,CG$131,CG$132,CG$133,CG$134,CG$135,CG$136,CG$137,CG$138,CG$139,CG$140,CG$141,CG$142,CG$143,CG$144)</f>
        <v>0</v>
      </c>
      <c r="CH317" s="66">
        <f>-CH$190+CH$216-CH$218+CH$233+CH$234+SUM(CH$125,CH$126*(1+'S&amp;S'!$F115),CH$127,CH$128,CH$129,CH$130,CH$131,CH$132,CH$133,CH$134,CH$135,CH$136,CH$137,CH$138,CH$139,CH$140,CH$141,CH$142,CH$143,CH$144)</f>
        <v>0</v>
      </c>
      <c r="CI317" s="66">
        <f>-CI$190+CI$216-CI$218+CI$233+CI$234+SUM(CI$125,CI$126*(1+'S&amp;S'!$F115),CI$127,CI$128,CI$129,CI$130,CI$131,CI$132,CI$133,CI$134,CI$135,CI$136,CI$137,CI$138,CI$139,CI$140,CI$141,CI$142,CI$143,CI$144)</f>
        <v>0</v>
      </c>
      <c r="CJ317" s="66">
        <f>-CJ$190+CJ$216-CJ$218+CJ$233+CJ$234+SUM(CJ$125,CJ$126*(1+'S&amp;S'!$F115),CJ$127,CJ$128,CJ$129,CJ$130,CJ$131,CJ$132,CJ$133,CJ$134,CJ$135,CJ$136,CJ$137,CJ$138,CJ$139,CJ$140,CJ$141,CJ$142,CJ$143,CJ$144)</f>
        <v>0</v>
      </c>
      <c r="CK317" s="66">
        <f>-CK$190+CK$216-CK$218+CK$233+CK$234+SUM(CK$125,CK$126*(1+'S&amp;S'!$F115),CK$127,CK$128,CK$129,CK$130,CK$131,CK$132,CK$133,CK$134,CK$135,CK$136,CK$137,CK$138,CK$139,CK$140,CK$141,CK$142,CK$143,CK$144)</f>
        <v>0</v>
      </c>
      <c r="CL317" s="66">
        <f>-CL$190+CL$216-CL$218+CL$233+CL$234+SUM(CL$125,CL$126*(1+'S&amp;S'!$F115),CL$127,CL$128,CL$129,CL$130,CL$131,CL$132,CL$133,CL$134,CL$135,CL$136,CL$137,CL$138,CL$139,CL$140,CL$141,CL$142,CL$143,CL$144)</f>
        <v>0</v>
      </c>
      <c r="CM317" s="66">
        <f>-CM$190+CM$216-CM$218+CM$233+CM$234+SUM(CM$125,CM$126*(1+'S&amp;S'!$F115),CM$127,CM$128,CM$129,CM$130,CM$131,CM$132,CM$133,CM$134,CM$135,CM$136,CM$137,CM$138,CM$139,CM$140,CM$141,CM$142,CM$143,CM$144)</f>
        <v>0</v>
      </c>
      <c r="CN317" s="66">
        <f>-CN$190+CN$216-CN$218+CN$233+CN$234+SUM(CN$125,CN$126*(1+'S&amp;S'!$F115),CN$127,CN$128,CN$129,CN$130,CN$131,CN$132,CN$133,CN$134,CN$135,CN$136,CN$137,CN$138,CN$139,CN$140,CN$141,CN$142,CN$143,CN$144)</f>
        <v>0</v>
      </c>
      <c r="CO317" s="66">
        <f>-CO$190+CO$216-CO$218+CO$233+CO$234+SUM(CO$125,CO$126*(1+'S&amp;S'!$F115),CO$127,CO$128,CO$129,CO$130,CO$131,CO$132,CO$133,CO$134,CO$135,CO$136,CO$137,CO$138,CO$139,CO$140,CO$141,CO$142,CO$143,CO$144)</f>
        <v>0</v>
      </c>
      <c r="CP317" s="66">
        <f>-CP$190+CP$216-CP$218+CP$233+CP$234+SUM(CP$125,CP$126*(1+'S&amp;S'!$F115),CP$127,CP$128,CP$129,CP$130,CP$131,CP$132,CP$133,CP$134,CP$135,CP$136,CP$137,CP$138,CP$139,CP$140,CP$141,CP$142,CP$143,CP$144)</f>
        <v>0</v>
      </c>
      <c r="CQ317" s="66">
        <f>-CQ$190+CQ$216-CQ$218+CQ$233+CQ$234+SUM(CQ$125,CQ$126*(1+'S&amp;S'!$F115),CQ$127,CQ$128,CQ$129,CQ$130,CQ$131,CQ$132,CQ$133,CQ$134,CQ$135,CQ$136,CQ$137,CQ$138,CQ$139,CQ$140,CQ$141,CQ$142,CQ$143,CQ$144)</f>
        <v>0</v>
      </c>
      <c r="CR317" s="66">
        <f>-CR$190+CR$216-CR$218+CR$233+CR$234+SUM(CR$125,CR$126*(1+'S&amp;S'!$F115),CR$127,CR$128,CR$129,CR$130,CR$131,CR$132,CR$133,CR$134,CR$135,CR$136,CR$137,CR$138,CR$139,CR$140,CR$141,CR$142,CR$143,CR$144)</f>
        <v>0</v>
      </c>
      <c r="CS317" s="66">
        <f>-CS$190+CS$216-CS$218+CS$233+CS$234+SUM(CS$125,CS$126*(1+'S&amp;S'!$F115),CS$127,CS$128,CS$129,CS$130,CS$131,CS$132,CS$133,CS$134,CS$135,CS$136,CS$137,CS$138,CS$139,CS$140,CS$141,CS$142,CS$143,CS$144)</f>
        <v>0</v>
      </c>
    </row>
    <row r="318" spans="3:97" hidden="1" x14ac:dyDescent="0.35">
      <c r="C318" s="81" t="str">
        <f>O.1!C127&amp;" with "&amp; 'S&amp;S'!$D$5*100 &amp; "% increase"</f>
        <v xml:space="preserve"> with 1% increase</v>
      </c>
      <c r="E318" s="492">
        <f>G318+NPV(G.Asm!$F$40,H318:INDEX(H318:CS318,RP))</f>
        <v>0</v>
      </c>
      <c r="F318" s="492">
        <f t="shared" si="279"/>
        <v>0</v>
      </c>
      <c r="G318" s="66">
        <f>-G$190+G$216-G$218+G$233+G$234+SUM(G$125,G$126,G$127*(1+'S&amp;S'!$F116),G$128,G$129,G$130,G$131,G$132,G$133,G$134,G$135,G$136,G$137,G$138,G$139,G$140,G$141,G$142,G$143,G$144)</f>
        <v>0</v>
      </c>
      <c r="H318" s="66">
        <f>-H$190+H$216-H$218+H$233+H$234+SUM(H$125,H$126,H$127*(1+'S&amp;S'!$F116),H$128,H$129,H$130,H$131,H$132,H$133,H$134,H$135,H$136,H$137,H$138,H$139,H$140,H$141,H$142,H$143,H$144)</f>
        <v>0</v>
      </c>
      <c r="I318" s="66">
        <f>-I$190+I$216-I$218+I$233+I$234+SUM(I$125,I$126,I$127*(1+'S&amp;S'!$F116),I$128,I$129,I$130,I$131,I$132,I$133,I$134,I$135,I$136,I$137,I$138,I$139,I$140,I$141,I$142,I$143,I$144)</f>
        <v>0</v>
      </c>
      <c r="J318" s="66">
        <f>-J$190+J$216-J$218+J$233+J$234+SUM(J$125,J$126,J$127*(1+'S&amp;S'!$F116),J$128,J$129,J$130,J$131,J$132,J$133,J$134,J$135,J$136,J$137,J$138,J$139,J$140,J$141,J$142,J$143,J$144)</f>
        <v>0</v>
      </c>
      <c r="K318" s="66">
        <f>-K$190+K$216-K$218+K$233+K$234+SUM(K$125,K$126,K$127*(1+'S&amp;S'!$F116),K$128,K$129,K$130,K$131,K$132,K$133,K$134,K$135,K$136,K$137,K$138,K$139,K$140,K$141,K$142,K$143,K$144)</f>
        <v>0</v>
      </c>
      <c r="L318" s="66">
        <f>-L$190+L$216-L$218+L$233+L$234+SUM(L$125,L$126,L$127*(1+'S&amp;S'!$F116),L$128,L$129,L$130,L$131,L$132,L$133,L$134,L$135,L$136,L$137,L$138,L$139,L$140,L$141,L$142,L$143,L$144)</f>
        <v>0</v>
      </c>
      <c r="M318" s="66">
        <f>-M$190+M$216-M$218+M$233+M$234+SUM(M$125,M$126,M$127*(1+'S&amp;S'!$F116),M$128,M$129,M$130,M$131,M$132,M$133,M$134,M$135,M$136,M$137,M$138,M$139,M$140,M$141,M$142,M$143,M$144)</f>
        <v>0</v>
      </c>
      <c r="N318" s="66">
        <f>-N$190+N$216-N$218+N$233+N$234+SUM(N$125,N$126,N$127*(1+'S&amp;S'!$F116),N$128,N$129,N$130,N$131,N$132,N$133,N$134,N$135,N$136,N$137,N$138,N$139,N$140,N$141,N$142,N$143,N$144)</f>
        <v>0</v>
      </c>
      <c r="O318" s="66">
        <f>-O$190+O$216-O$218+O$233+O$234+SUM(O$125,O$126,O$127*(1+'S&amp;S'!$F116),O$128,O$129,O$130,O$131,O$132,O$133,O$134,O$135,O$136,O$137,O$138,O$139,O$140,O$141,O$142,O$143,O$144)</f>
        <v>0</v>
      </c>
      <c r="P318" s="66">
        <f>-P$190+P$216-P$218+P$233+P$234+SUM(P$125,P$126,P$127*(1+'S&amp;S'!$F116),P$128,P$129,P$130,P$131,P$132,P$133,P$134,P$135,P$136,P$137,P$138,P$139,P$140,P$141,P$142,P$143,P$144)</f>
        <v>0</v>
      </c>
      <c r="Q318" s="66">
        <f>-Q$190+Q$216-Q$218+Q$233+Q$234+SUM(Q$125,Q$126,Q$127*(1+'S&amp;S'!$F116),Q$128,Q$129,Q$130,Q$131,Q$132,Q$133,Q$134,Q$135,Q$136,Q$137,Q$138,Q$139,Q$140,Q$141,Q$142,Q$143,Q$144)</f>
        <v>0</v>
      </c>
      <c r="R318" s="66">
        <f>-R$190+R$216-R$218+R$233+R$234+SUM(R$125,R$126,R$127*(1+'S&amp;S'!$F116),R$128,R$129,R$130,R$131,R$132,R$133,R$134,R$135,R$136,R$137,R$138,R$139,R$140,R$141,R$142,R$143,R$144)</f>
        <v>0</v>
      </c>
      <c r="S318" s="66">
        <f>-S$190+S$216-S$218+S$233+S$234+SUM(S$125,S$126,S$127*(1+'S&amp;S'!$F116),S$128,S$129,S$130,S$131,S$132,S$133,S$134,S$135,S$136,S$137,S$138,S$139,S$140,S$141,S$142,S$143,S$144)</f>
        <v>0</v>
      </c>
      <c r="T318" s="66">
        <f>-T$190+T$216-T$218+T$233+T$234+SUM(T$125,T$126,T$127*(1+'S&amp;S'!$F116),T$128,T$129,T$130,T$131,T$132,T$133,T$134,T$135,T$136,T$137,T$138,T$139,T$140,T$141,T$142,T$143,T$144)</f>
        <v>0</v>
      </c>
      <c r="U318" s="66">
        <f>-U$190+U$216-U$218+U$233+U$234+SUM(U$125,U$126,U$127*(1+'S&amp;S'!$F116),U$128,U$129,U$130,U$131,U$132,U$133,U$134,U$135,U$136,U$137,U$138,U$139,U$140,U$141,U$142,U$143,U$144)</f>
        <v>0</v>
      </c>
      <c r="V318" s="66">
        <f>-V$190+V$216-V$218+V$233+V$234+SUM(V$125,V$126,V$127*(1+'S&amp;S'!$F116),V$128,V$129,V$130,V$131,V$132,V$133,V$134,V$135,V$136,V$137,V$138,V$139,V$140,V$141,V$142,V$143,V$144)</f>
        <v>0</v>
      </c>
      <c r="W318" s="66">
        <f>-W$190+W$216-W$218+W$233+W$234+SUM(W$125,W$126,W$127*(1+'S&amp;S'!$F116),W$128,W$129,W$130,W$131,W$132,W$133,W$134,W$135,W$136,W$137,W$138,W$139,W$140,W$141,W$142,W$143,W$144)</f>
        <v>0</v>
      </c>
      <c r="X318" s="66">
        <f>-X$190+X$216-X$218+X$233+X$234+SUM(X$125,X$126,X$127*(1+'S&amp;S'!$F116),X$128,X$129,X$130,X$131,X$132,X$133,X$134,X$135,X$136,X$137,X$138,X$139,X$140,X$141,X$142,X$143,X$144)</f>
        <v>0</v>
      </c>
      <c r="Y318" s="66">
        <f>-Y$190+Y$216-Y$218+Y$233+Y$234+SUM(Y$125,Y$126,Y$127*(1+'S&amp;S'!$F116),Y$128,Y$129,Y$130,Y$131,Y$132,Y$133,Y$134,Y$135,Y$136,Y$137,Y$138,Y$139,Y$140,Y$141,Y$142,Y$143,Y$144)</f>
        <v>0</v>
      </c>
      <c r="Z318" s="66">
        <f>-Z$190+Z$216-Z$218+Z$233+Z$234+SUM(Z$125,Z$126,Z$127*(1+'S&amp;S'!$F116),Z$128,Z$129,Z$130,Z$131,Z$132,Z$133,Z$134,Z$135,Z$136,Z$137,Z$138,Z$139,Z$140,Z$141,Z$142,Z$143,Z$144)</f>
        <v>0</v>
      </c>
      <c r="AA318" s="66">
        <f>-AA$190+AA$216-AA$218+AA$233+AA$234+SUM(AA$125,AA$126,AA$127*(1+'S&amp;S'!$F116),AA$128,AA$129,AA$130,AA$131,AA$132,AA$133,AA$134,AA$135,AA$136,AA$137,AA$138,AA$139,AA$140,AA$141,AA$142,AA$143,AA$144)</f>
        <v>0</v>
      </c>
      <c r="AB318" s="66">
        <f>-AB$190+AB$216-AB$218+AB$233+AB$234+SUM(AB$125,AB$126,AB$127*(1+'S&amp;S'!$F116),AB$128,AB$129,AB$130,AB$131,AB$132,AB$133,AB$134,AB$135,AB$136,AB$137,AB$138,AB$139,AB$140,AB$141,AB$142,AB$143,AB$144)</f>
        <v>0</v>
      </c>
      <c r="AC318" s="66">
        <f>-AC$190+AC$216-AC$218+AC$233+AC$234+SUM(AC$125,AC$126,AC$127*(1+'S&amp;S'!$F116),AC$128,AC$129,AC$130,AC$131,AC$132,AC$133,AC$134,AC$135,AC$136,AC$137,AC$138,AC$139,AC$140,AC$141,AC$142,AC$143,AC$144)</f>
        <v>0</v>
      </c>
      <c r="AD318" s="66">
        <f>-AD$190+AD$216-AD$218+AD$233+AD$234+SUM(AD$125,AD$126,AD$127*(1+'S&amp;S'!$F116),AD$128,AD$129,AD$130,AD$131,AD$132,AD$133,AD$134,AD$135,AD$136,AD$137,AD$138,AD$139,AD$140,AD$141,AD$142,AD$143,AD$144)</f>
        <v>0</v>
      </c>
      <c r="AE318" s="66">
        <f>-AE$190+AE$216-AE$218+AE$233+AE$234+SUM(AE$125,AE$126,AE$127*(1+'S&amp;S'!$F116),AE$128,AE$129,AE$130,AE$131,AE$132,AE$133,AE$134,AE$135,AE$136,AE$137,AE$138,AE$139,AE$140,AE$141,AE$142,AE$143,AE$144)</f>
        <v>0</v>
      </c>
      <c r="AF318" s="66">
        <f>-AF$190+AF$216-AF$218+AF$233+AF$234+SUM(AF$125,AF$126,AF$127*(1+'S&amp;S'!$F116),AF$128,AF$129,AF$130,AF$131,AF$132,AF$133,AF$134,AF$135,AF$136,AF$137,AF$138,AF$139,AF$140,AF$141,AF$142,AF$143,AF$144)</f>
        <v>0</v>
      </c>
      <c r="AG318" s="66">
        <f>-AG$190+AG$216-AG$218+AG$233+AG$234+SUM(AG$125,AG$126,AG$127*(1+'S&amp;S'!$F116),AG$128,AG$129,AG$130,AG$131,AG$132,AG$133,AG$134,AG$135,AG$136,AG$137,AG$138,AG$139,AG$140,AG$141,AG$142,AG$143,AG$144)</f>
        <v>0</v>
      </c>
      <c r="AH318" s="66">
        <f>-AH$190+AH$216-AH$218+AH$233+AH$234+SUM(AH$125,AH$126,AH$127*(1+'S&amp;S'!$F116),AH$128,AH$129,AH$130,AH$131,AH$132,AH$133,AH$134,AH$135,AH$136,AH$137,AH$138,AH$139,AH$140,AH$141,AH$142,AH$143,AH$144)</f>
        <v>0</v>
      </c>
      <c r="AI318" s="66">
        <f>-AI$190+AI$216-AI$218+AI$233+AI$234+SUM(AI$125,AI$126,AI$127*(1+'S&amp;S'!$F116),AI$128,AI$129,AI$130,AI$131,AI$132,AI$133,AI$134,AI$135,AI$136,AI$137,AI$138,AI$139,AI$140,AI$141,AI$142,AI$143,AI$144)</f>
        <v>0</v>
      </c>
      <c r="AJ318" s="66">
        <f>-AJ$190+AJ$216-AJ$218+AJ$233+AJ$234+SUM(AJ$125,AJ$126,AJ$127*(1+'S&amp;S'!$F116),AJ$128,AJ$129,AJ$130,AJ$131,AJ$132,AJ$133,AJ$134,AJ$135,AJ$136,AJ$137,AJ$138,AJ$139,AJ$140,AJ$141,AJ$142,AJ$143,AJ$144)</f>
        <v>0</v>
      </c>
      <c r="AK318" s="66">
        <f>-AK$190+AK$216-AK$218+AK$233+AK$234+SUM(AK$125,AK$126,AK$127*(1+'S&amp;S'!$F116),AK$128,AK$129,AK$130,AK$131,AK$132,AK$133,AK$134,AK$135,AK$136,AK$137,AK$138,AK$139,AK$140,AK$141,AK$142,AK$143,AK$144)</f>
        <v>0</v>
      </c>
      <c r="AL318" s="66">
        <f>-AL$190+AL$216-AL$218+AL$233+AL$234+SUM(AL$125,AL$126,AL$127*(1+'S&amp;S'!$F116),AL$128,AL$129,AL$130,AL$131,AL$132,AL$133,AL$134,AL$135,AL$136,AL$137,AL$138,AL$139,AL$140,AL$141,AL$142,AL$143,AL$144)</f>
        <v>0</v>
      </c>
      <c r="AM318" s="66">
        <f>-AM$190+AM$216-AM$218+AM$233+AM$234+SUM(AM$125,AM$126,AM$127*(1+'S&amp;S'!$F116),AM$128,AM$129,AM$130,AM$131,AM$132,AM$133,AM$134,AM$135,AM$136,AM$137,AM$138,AM$139,AM$140,AM$141,AM$142,AM$143,AM$144)</f>
        <v>0</v>
      </c>
      <c r="AN318" s="66">
        <f>-AN$190+AN$216-AN$218+AN$233+AN$234+SUM(AN$125,AN$126,AN$127*(1+'S&amp;S'!$F116),AN$128,AN$129,AN$130,AN$131,AN$132,AN$133,AN$134,AN$135,AN$136,AN$137,AN$138,AN$139,AN$140,AN$141,AN$142,AN$143,AN$144)</f>
        <v>0</v>
      </c>
      <c r="AO318" s="66">
        <f>-AO$190+AO$216-AO$218+AO$233+AO$234+SUM(AO$125,AO$126,AO$127*(1+'S&amp;S'!$F116),AO$128,AO$129,AO$130,AO$131,AO$132,AO$133,AO$134,AO$135,AO$136,AO$137,AO$138,AO$139,AO$140,AO$141,AO$142,AO$143,AO$144)</f>
        <v>0</v>
      </c>
      <c r="AP318" s="66">
        <f>-AP$190+AP$216-AP$218+AP$233+AP$234+SUM(AP$125,AP$126,AP$127*(1+'S&amp;S'!$F116),AP$128,AP$129,AP$130,AP$131,AP$132,AP$133,AP$134,AP$135,AP$136,AP$137,AP$138,AP$139,AP$140,AP$141,AP$142,AP$143,AP$144)</f>
        <v>0</v>
      </c>
      <c r="AQ318" s="66">
        <f>-AQ$190+AQ$216-AQ$218+AQ$233+AQ$234+SUM(AQ$125,AQ$126,AQ$127*(1+'S&amp;S'!$F116),AQ$128,AQ$129,AQ$130,AQ$131,AQ$132,AQ$133,AQ$134,AQ$135,AQ$136,AQ$137,AQ$138,AQ$139,AQ$140,AQ$141,AQ$142,AQ$143,AQ$144)</f>
        <v>0</v>
      </c>
      <c r="AR318" s="66">
        <f>-AR$190+AR$216-AR$218+AR$233+AR$234+SUM(AR$125,AR$126,AR$127*(1+'S&amp;S'!$F116),AR$128,AR$129,AR$130,AR$131,AR$132,AR$133,AR$134,AR$135,AR$136,AR$137,AR$138,AR$139,AR$140,AR$141,AR$142,AR$143,AR$144)</f>
        <v>0</v>
      </c>
      <c r="AS318" s="66">
        <f>-AS$190+AS$216-AS$218+AS$233+AS$234+SUM(AS$125,AS$126,AS$127*(1+'S&amp;S'!$F116),AS$128,AS$129,AS$130,AS$131,AS$132,AS$133,AS$134,AS$135,AS$136,AS$137,AS$138,AS$139,AS$140,AS$141,AS$142,AS$143,AS$144)</f>
        <v>0</v>
      </c>
      <c r="AT318" s="66">
        <f>-AT$190+AT$216-AT$218+AT$233+AT$234+SUM(AT$125,AT$126,AT$127*(1+'S&amp;S'!$F116),AT$128,AT$129,AT$130,AT$131,AT$132,AT$133,AT$134,AT$135,AT$136,AT$137,AT$138,AT$139,AT$140,AT$141,AT$142,AT$143,AT$144)</f>
        <v>0</v>
      </c>
      <c r="AU318" s="66">
        <f>-AU$190+AU$216-AU$218+AU$233+AU$234+SUM(AU$125,AU$126,AU$127*(1+'S&amp;S'!$F116),AU$128,AU$129,AU$130,AU$131,AU$132,AU$133,AU$134,AU$135,AU$136,AU$137,AU$138,AU$139,AU$140,AU$141,AU$142,AU$143,AU$144)</f>
        <v>0</v>
      </c>
      <c r="AV318" s="66">
        <f>-AV$190+AV$216-AV$218+AV$233+AV$234+SUM(AV$125,AV$126,AV$127*(1+'S&amp;S'!$F116),AV$128,AV$129,AV$130,AV$131,AV$132,AV$133,AV$134,AV$135,AV$136,AV$137,AV$138,AV$139,AV$140,AV$141,AV$142,AV$143,AV$144)</f>
        <v>0</v>
      </c>
      <c r="AW318" s="66">
        <f>-AW$190+AW$216-AW$218+AW$233+AW$234+SUM(AW$125,AW$126,AW$127*(1+'S&amp;S'!$F116),AW$128,AW$129,AW$130,AW$131,AW$132,AW$133,AW$134,AW$135,AW$136,AW$137,AW$138,AW$139,AW$140,AW$141,AW$142,AW$143,AW$144)</f>
        <v>0</v>
      </c>
      <c r="AX318" s="66">
        <f>-AX$190+AX$216-AX$218+AX$233+AX$234+SUM(AX$125,AX$126,AX$127*(1+'S&amp;S'!$F116),AX$128,AX$129,AX$130,AX$131,AX$132,AX$133,AX$134,AX$135,AX$136,AX$137,AX$138,AX$139,AX$140,AX$141,AX$142,AX$143,AX$144)</f>
        <v>0</v>
      </c>
      <c r="AY318" s="66">
        <f>-AY$190+AY$216-AY$218+AY$233+AY$234+SUM(AY$125,AY$126,AY$127*(1+'S&amp;S'!$F116),AY$128,AY$129,AY$130,AY$131,AY$132,AY$133,AY$134,AY$135,AY$136,AY$137,AY$138,AY$139,AY$140,AY$141,AY$142,AY$143,AY$144)</f>
        <v>0</v>
      </c>
      <c r="AZ318" s="66">
        <f>-AZ$190+AZ$216-AZ$218+AZ$233+AZ$234+SUM(AZ$125,AZ$126,AZ$127*(1+'S&amp;S'!$F116),AZ$128,AZ$129,AZ$130,AZ$131,AZ$132,AZ$133,AZ$134,AZ$135,AZ$136,AZ$137,AZ$138,AZ$139,AZ$140,AZ$141,AZ$142,AZ$143,AZ$144)</f>
        <v>0</v>
      </c>
      <c r="BA318" s="66">
        <f>-BA$190+BA$216-BA$218+BA$233+BA$234+SUM(BA$125,BA$126,BA$127*(1+'S&amp;S'!$F116),BA$128,BA$129,BA$130,BA$131,BA$132,BA$133,BA$134,BA$135,BA$136,BA$137,BA$138,BA$139,BA$140,BA$141,BA$142,BA$143,BA$144)</f>
        <v>0</v>
      </c>
      <c r="BB318" s="66">
        <f>-BB$190+BB$216-BB$218+BB$233+BB$234+SUM(BB$125,BB$126,BB$127*(1+'S&amp;S'!$F116),BB$128,BB$129,BB$130,BB$131,BB$132,BB$133,BB$134,BB$135,BB$136,BB$137,BB$138,BB$139,BB$140,BB$141,BB$142,BB$143,BB$144)</f>
        <v>0</v>
      </c>
      <c r="BC318" s="66">
        <f>-BC$190+BC$216-BC$218+BC$233+BC$234+SUM(BC$125,BC$126,BC$127*(1+'S&amp;S'!$F116),BC$128,BC$129,BC$130,BC$131,BC$132,BC$133,BC$134,BC$135,BC$136,BC$137,BC$138,BC$139,BC$140,BC$141,BC$142,BC$143,BC$144)</f>
        <v>0</v>
      </c>
      <c r="BD318" s="66">
        <f>-BD$190+BD$216-BD$218+BD$233+BD$234+SUM(BD$125,BD$126,BD$127*(1+'S&amp;S'!$F116),BD$128,BD$129,BD$130,BD$131,BD$132,BD$133,BD$134,BD$135,BD$136,BD$137,BD$138,BD$139,BD$140,BD$141,BD$142,BD$143,BD$144)</f>
        <v>0</v>
      </c>
      <c r="BE318" s="66">
        <f>-BE$190+BE$216-BE$218+BE$233+BE$234+SUM(BE$125,BE$126,BE$127*(1+'S&amp;S'!$F116),BE$128,BE$129,BE$130,BE$131,BE$132,BE$133,BE$134,BE$135,BE$136,BE$137,BE$138,BE$139,BE$140,BE$141,BE$142,BE$143,BE$144)</f>
        <v>0</v>
      </c>
      <c r="BF318" s="66">
        <f>-BF$190+BF$216-BF$218+BF$233+BF$234+SUM(BF$125,BF$126,BF$127*(1+'S&amp;S'!$F116),BF$128,BF$129,BF$130,BF$131,BF$132,BF$133,BF$134,BF$135,BF$136,BF$137,BF$138,BF$139,BF$140,BF$141,BF$142,BF$143,BF$144)</f>
        <v>0</v>
      </c>
      <c r="BG318" s="66">
        <f>-BG$190+BG$216-BG$218+BG$233+BG$234+SUM(BG$125,BG$126,BG$127*(1+'S&amp;S'!$F116),BG$128,BG$129,BG$130,BG$131,BG$132,BG$133,BG$134,BG$135,BG$136,BG$137,BG$138,BG$139,BG$140,BG$141,BG$142,BG$143,BG$144)</f>
        <v>0</v>
      </c>
      <c r="BH318" s="66">
        <f>-BH$190+BH$216-BH$218+BH$233+BH$234+SUM(BH$125,BH$126,BH$127*(1+'S&amp;S'!$F116),BH$128,BH$129,BH$130,BH$131,BH$132,BH$133,BH$134,BH$135,BH$136,BH$137,BH$138,BH$139,BH$140,BH$141,BH$142,BH$143,BH$144)</f>
        <v>0</v>
      </c>
      <c r="BI318" s="66">
        <f>-BI$190+BI$216-BI$218+BI$233+BI$234+SUM(BI$125,BI$126,BI$127*(1+'S&amp;S'!$F116),BI$128,BI$129,BI$130,BI$131,BI$132,BI$133,BI$134,BI$135,BI$136,BI$137,BI$138,BI$139,BI$140,BI$141,BI$142,BI$143,BI$144)</f>
        <v>0</v>
      </c>
      <c r="BJ318" s="66">
        <f>-BJ$190+BJ$216-BJ$218+BJ$233+BJ$234+SUM(BJ$125,BJ$126,BJ$127*(1+'S&amp;S'!$F116),BJ$128,BJ$129,BJ$130,BJ$131,BJ$132,BJ$133,BJ$134,BJ$135,BJ$136,BJ$137,BJ$138,BJ$139,BJ$140,BJ$141,BJ$142,BJ$143,BJ$144)</f>
        <v>0</v>
      </c>
      <c r="BK318" s="66">
        <f>-BK$190+BK$216-BK$218+BK$233+BK$234+SUM(BK$125,BK$126,BK$127*(1+'S&amp;S'!$F116),BK$128,BK$129,BK$130,BK$131,BK$132,BK$133,BK$134,BK$135,BK$136,BK$137,BK$138,BK$139,BK$140,BK$141,BK$142,BK$143,BK$144)</f>
        <v>0</v>
      </c>
      <c r="BL318" s="66">
        <f>-BL$190+BL$216-BL$218+BL$233+BL$234+SUM(BL$125,BL$126,BL$127*(1+'S&amp;S'!$F116),BL$128,BL$129,BL$130,BL$131,BL$132,BL$133,BL$134,BL$135,BL$136,BL$137,BL$138,BL$139,BL$140,BL$141,BL$142,BL$143,BL$144)</f>
        <v>0</v>
      </c>
      <c r="BM318" s="66">
        <f>-BM$190+BM$216-BM$218+BM$233+BM$234+SUM(BM$125,BM$126,BM$127*(1+'S&amp;S'!$F116),BM$128,BM$129,BM$130,BM$131,BM$132,BM$133,BM$134,BM$135,BM$136,BM$137,BM$138,BM$139,BM$140,BM$141,BM$142,BM$143,BM$144)</f>
        <v>0</v>
      </c>
      <c r="BN318" s="66">
        <f>-BN$190+BN$216-BN$218+BN$233+BN$234+SUM(BN$125,BN$126,BN$127*(1+'S&amp;S'!$F116),BN$128,BN$129,BN$130,BN$131,BN$132,BN$133,BN$134,BN$135,BN$136,BN$137,BN$138,BN$139,BN$140,BN$141,BN$142,BN$143,BN$144)</f>
        <v>0</v>
      </c>
      <c r="BO318" s="66">
        <f>-BO$190+BO$216-BO$218+BO$233+BO$234+SUM(BO$125,BO$126,BO$127*(1+'S&amp;S'!$F116),BO$128,BO$129,BO$130,BO$131,BO$132,BO$133,BO$134,BO$135,BO$136,BO$137,BO$138,BO$139,BO$140,BO$141,BO$142,BO$143,BO$144)</f>
        <v>0</v>
      </c>
      <c r="BP318" s="66">
        <f>-BP$190+BP$216-BP$218+BP$233+BP$234+SUM(BP$125,BP$126,BP$127*(1+'S&amp;S'!$F116),BP$128,BP$129,BP$130,BP$131,BP$132,BP$133,BP$134,BP$135,BP$136,BP$137,BP$138,BP$139,BP$140,BP$141,BP$142,BP$143,BP$144)</f>
        <v>0</v>
      </c>
      <c r="BQ318" s="66">
        <f>-BQ$190+BQ$216-BQ$218+BQ$233+BQ$234+SUM(BQ$125,BQ$126,BQ$127*(1+'S&amp;S'!$F116),BQ$128,BQ$129,BQ$130,BQ$131,BQ$132,BQ$133,BQ$134,BQ$135,BQ$136,BQ$137,BQ$138,BQ$139,BQ$140,BQ$141,BQ$142,BQ$143,BQ$144)</f>
        <v>0</v>
      </c>
      <c r="BR318" s="66">
        <f>-BR$190+BR$216-BR$218+BR$233+BR$234+SUM(BR$125,BR$126,BR$127*(1+'S&amp;S'!$F116),BR$128,BR$129,BR$130,BR$131,BR$132,BR$133,BR$134,BR$135,BR$136,BR$137,BR$138,BR$139,BR$140,BR$141,BR$142,BR$143,BR$144)</f>
        <v>0</v>
      </c>
      <c r="BS318" s="66">
        <f>-BS$190+BS$216-BS$218+BS$233+BS$234+SUM(BS$125,BS$126,BS$127*(1+'S&amp;S'!$F116),BS$128,BS$129,BS$130,BS$131,BS$132,BS$133,BS$134,BS$135,BS$136,BS$137,BS$138,BS$139,BS$140,BS$141,BS$142,BS$143,BS$144)</f>
        <v>0</v>
      </c>
      <c r="BT318" s="66">
        <f>-BT$190+BT$216-BT$218+BT$233+BT$234+SUM(BT$125,BT$126,BT$127*(1+'S&amp;S'!$F116),BT$128,BT$129,BT$130,BT$131,BT$132,BT$133,BT$134,BT$135,BT$136,BT$137,BT$138,BT$139,BT$140,BT$141,BT$142,BT$143,BT$144)</f>
        <v>0</v>
      </c>
      <c r="BU318" s="66">
        <f>-BU$190+BU$216-BU$218+BU$233+BU$234+SUM(BU$125,BU$126,BU$127*(1+'S&amp;S'!$F116),BU$128,BU$129,BU$130,BU$131,BU$132,BU$133,BU$134,BU$135,BU$136,BU$137,BU$138,BU$139,BU$140,BU$141,BU$142,BU$143,BU$144)</f>
        <v>0</v>
      </c>
      <c r="BV318" s="66">
        <f>-BV$190+BV$216-BV$218+BV$233+BV$234+SUM(BV$125,BV$126,BV$127*(1+'S&amp;S'!$F116),BV$128,BV$129,BV$130,BV$131,BV$132,BV$133,BV$134,BV$135,BV$136,BV$137,BV$138,BV$139,BV$140,BV$141,BV$142,BV$143,BV$144)</f>
        <v>0</v>
      </c>
      <c r="BW318" s="66">
        <f>-BW$190+BW$216-BW$218+BW$233+BW$234+SUM(BW$125,BW$126,BW$127*(1+'S&amp;S'!$F116),BW$128,BW$129,BW$130,BW$131,BW$132,BW$133,BW$134,BW$135,BW$136,BW$137,BW$138,BW$139,BW$140,BW$141,BW$142,BW$143,BW$144)</f>
        <v>0</v>
      </c>
      <c r="BX318" s="66">
        <f>-BX$190+BX$216-BX$218+BX$233+BX$234+SUM(BX$125,BX$126,BX$127*(1+'S&amp;S'!$F116),BX$128,BX$129,BX$130,BX$131,BX$132,BX$133,BX$134,BX$135,BX$136,BX$137,BX$138,BX$139,BX$140,BX$141,BX$142,BX$143,BX$144)</f>
        <v>0</v>
      </c>
      <c r="BY318" s="66">
        <f>-BY$190+BY$216-BY$218+BY$233+BY$234+SUM(BY$125,BY$126,BY$127*(1+'S&amp;S'!$F116),BY$128,BY$129,BY$130,BY$131,BY$132,BY$133,BY$134,BY$135,BY$136,BY$137,BY$138,BY$139,BY$140,BY$141,BY$142,BY$143,BY$144)</f>
        <v>0</v>
      </c>
      <c r="BZ318" s="66">
        <f>-BZ$190+BZ$216-BZ$218+BZ$233+BZ$234+SUM(BZ$125,BZ$126,BZ$127*(1+'S&amp;S'!$F116),BZ$128,BZ$129,BZ$130,BZ$131,BZ$132,BZ$133,BZ$134,BZ$135,BZ$136,BZ$137,BZ$138,BZ$139,BZ$140,BZ$141,BZ$142,BZ$143,BZ$144)</f>
        <v>0</v>
      </c>
      <c r="CA318" s="66">
        <f>-CA$190+CA$216-CA$218+CA$233+CA$234+SUM(CA$125,CA$126,CA$127*(1+'S&amp;S'!$F116),CA$128,CA$129,CA$130,CA$131,CA$132,CA$133,CA$134,CA$135,CA$136,CA$137,CA$138,CA$139,CA$140,CA$141,CA$142,CA$143,CA$144)</f>
        <v>0</v>
      </c>
      <c r="CB318" s="66">
        <f>-CB$190+CB$216-CB$218+CB$233+CB$234+SUM(CB$125,CB$126,CB$127*(1+'S&amp;S'!$F116),CB$128,CB$129,CB$130,CB$131,CB$132,CB$133,CB$134,CB$135,CB$136,CB$137,CB$138,CB$139,CB$140,CB$141,CB$142,CB$143,CB$144)</f>
        <v>0</v>
      </c>
      <c r="CC318" s="66">
        <f>-CC$190+CC$216-CC$218+CC$233+CC$234+SUM(CC$125,CC$126,CC$127*(1+'S&amp;S'!$F116),CC$128,CC$129,CC$130,CC$131,CC$132,CC$133,CC$134,CC$135,CC$136,CC$137,CC$138,CC$139,CC$140,CC$141,CC$142,CC$143,CC$144)</f>
        <v>0</v>
      </c>
      <c r="CD318" s="66">
        <f>-CD$190+CD$216-CD$218+CD$233+CD$234+SUM(CD$125,CD$126,CD$127*(1+'S&amp;S'!$F116),CD$128,CD$129,CD$130,CD$131,CD$132,CD$133,CD$134,CD$135,CD$136,CD$137,CD$138,CD$139,CD$140,CD$141,CD$142,CD$143,CD$144)</f>
        <v>0</v>
      </c>
      <c r="CE318" s="66">
        <f>-CE$190+CE$216-CE$218+CE$233+CE$234+SUM(CE$125,CE$126,CE$127*(1+'S&amp;S'!$F116),CE$128,CE$129,CE$130,CE$131,CE$132,CE$133,CE$134,CE$135,CE$136,CE$137,CE$138,CE$139,CE$140,CE$141,CE$142,CE$143,CE$144)</f>
        <v>0</v>
      </c>
      <c r="CF318" s="66">
        <f>-CF$190+CF$216-CF$218+CF$233+CF$234+SUM(CF$125,CF$126,CF$127*(1+'S&amp;S'!$F116),CF$128,CF$129,CF$130,CF$131,CF$132,CF$133,CF$134,CF$135,CF$136,CF$137,CF$138,CF$139,CF$140,CF$141,CF$142,CF$143,CF$144)</f>
        <v>0</v>
      </c>
      <c r="CG318" s="66">
        <f>-CG$190+CG$216-CG$218+CG$233+CG$234+SUM(CG$125,CG$126,CG$127*(1+'S&amp;S'!$F116),CG$128,CG$129,CG$130,CG$131,CG$132,CG$133,CG$134,CG$135,CG$136,CG$137,CG$138,CG$139,CG$140,CG$141,CG$142,CG$143,CG$144)</f>
        <v>0</v>
      </c>
      <c r="CH318" s="66">
        <f>-CH$190+CH$216-CH$218+CH$233+CH$234+SUM(CH$125,CH$126,CH$127*(1+'S&amp;S'!$F116),CH$128,CH$129,CH$130,CH$131,CH$132,CH$133,CH$134,CH$135,CH$136,CH$137,CH$138,CH$139,CH$140,CH$141,CH$142,CH$143,CH$144)</f>
        <v>0</v>
      </c>
      <c r="CI318" s="66">
        <f>-CI$190+CI$216-CI$218+CI$233+CI$234+SUM(CI$125,CI$126,CI$127*(1+'S&amp;S'!$F116),CI$128,CI$129,CI$130,CI$131,CI$132,CI$133,CI$134,CI$135,CI$136,CI$137,CI$138,CI$139,CI$140,CI$141,CI$142,CI$143,CI$144)</f>
        <v>0</v>
      </c>
      <c r="CJ318" s="66">
        <f>-CJ$190+CJ$216-CJ$218+CJ$233+CJ$234+SUM(CJ$125,CJ$126,CJ$127*(1+'S&amp;S'!$F116),CJ$128,CJ$129,CJ$130,CJ$131,CJ$132,CJ$133,CJ$134,CJ$135,CJ$136,CJ$137,CJ$138,CJ$139,CJ$140,CJ$141,CJ$142,CJ$143,CJ$144)</f>
        <v>0</v>
      </c>
      <c r="CK318" s="66">
        <f>-CK$190+CK$216-CK$218+CK$233+CK$234+SUM(CK$125,CK$126,CK$127*(1+'S&amp;S'!$F116),CK$128,CK$129,CK$130,CK$131,CK$132,CK$133,CK$134,CK$135,CK$136,CK$137,CK$138,CK$139,CK$140,CK$141,CK$142,CK$143,CK$144)</f>
        <v>0</v>
      </c>
      <c r="CL318" s="66">
        <f>-CL$190+CL$216-CL$218+CL$233+CL$234+SUM(CL$125,CL$126,CL$127*(1+'S&amp;S'!$F116),CL$128,CL$129,CL$130,CL$131,CL$132,CL$133,CL$134,CL$135,CL$136,CL$137,CL$138,CL$139,CL$140,CL$141,CL$142,CL$143,CL$144)</f>
        <v>0</v>
      </c>
      <c r="CM318" s="66">
        <f>-CM$190+CM$216-CM$218+CM$233+CM$234+SUM(CM$125,CM$126,CM$127*(1+'S&amp;S'!$F116),CM$128,CM$129,CM$130,CM$131,CM$132,CM$133,CM$134,CM$135,CM$136,CM$137,CM$138,CM$139,CM$140,CM$141,CM$142,CM$143,CM$144)</f>
        <v>0</v>
      </c>
      <c r="CN318" s="66">
        <f>-CN$190+CN$216-CN$218+CN$233+CN$234+SUM(CN$125,CN$126,CN$127*(1+'S&amp;S'!$F116),CN$128,CN$129,CN$130,CN$131,CN$132,CN$133,CN$134,CN$135,CN$136,CN$137,CN$138,CN$139,CN$140,CN$141,CN$142,CN$143,CN$144)</f>
        <v>0</v>
      </c>
      <c r="CO318" s="66">
        <f>-CO$190+CO$216-CO$218+CO$233+CO$234+SUM(CO$125,CO$126,CO$127*(1+'S&amp;S'!$F116),CO$128,CO$129,CO$130,CO$131,CO$132,CO$133,CO$134,CO$135,CO$136,CO$137,CO$138,CO$139,CO$140,CO$141,CO$142,CO$143,CO$144)</f>
        <v>0</v>
      </c>
      <c r="CP318" s="66">
        <f>-CP$190+CP$216-CP$218+CP$233+CP$234+SUM(CP$125,CP$126,CP$127*(1+'S&amp;S'!$F116),CP$128,CP$129,CP$130,CP$131,CP$132,CP$133,CP$134,CP$135,CP$136,CP$137,CP$138,CP$139,CP$140,CP$141,CP$142,CP$143,CP$144)</f>
        <v>0</v>
      </c>
      <c r="CQ318" s="66">
        <f>-CQ$190+CQ$216-CQ$218+CQ$233+CQ$234+SUM(CQ$125,CQ$126,CQ$127*(1+'S&amp;S'!$F116),CQ$128,CQ$129,CQ$130,CQ$131,CQ$132,CQ$133,CQ$134,CQ$135,CQ$136,CQ$137,CQ$138,CQ$139,CQ$140,CQ$141,CQ$142,CQ$143,CQ$144)</f>
        <v>0</v>
      </c>
      <c r="CR318" s="66">
        <f>-CR$190+CR$216-CR$218+CR$233+CR$234+SUM(CR$125,CR$126,CR$127*(1+'S&amp;S'!$F116),CR$128,CR$129,CR$130,CR$131,CR$132,CR$133,CR$134,CR$135,CR$136,CR$137,CR$138,CR$139,CR$140,CR$141,CR$142,CR$143,CR$144)</f>
        <v>0</v>
      </c>
      <c r="CS318" s="66">
        <f>-CS$190+CS$216-CS$218+CS$233+CS$234+SUM(CS$125,CS$126,CS$127*(1+'S&amp;S'!$F116),CS$128,CS$129,CS$130,CS$131,CS$132,CS$133,CS$134,CS$135,CS$136,CS$137,CS$138,CS$139,CS$140,CS$141,CS$142,CS$143,CS$144)</f>
        <v>0</v>
      </c>
    </row>
    <row r="319" spans="3:97" hidden="1" x14ac:dyDescent="0.35">
      <c r="C319" s="81" t="str">
        <f>O.1!C127&amp;" with "&amp; 'S&amp;S'!$D$5*100 &amp; "% decrease"</f>
        <v xml:space="preserve"> with 1% decrease</v>
      </c>
      <c r="E319" s="492">
        <f>G319+NPV(G.Asm!$F$40,H319:INDEX(H319:CS319,RP))</f>
        <v>0</v>
      </c>
      <c r="F319" s="492">
        <f t="shared" si="279"/>
        <v>0</v>
      </c>
      <c r="G319" s="66">
        <f>-G$190+G$216-G$218+G$233+G$234+SUM(G$125,G$126,G$127*(1+'S&amp;S'!$F117),G$128,G$129,G$130,G$131,G$132,G$133,G$134,G$135,G$136,G$137,G$138,G$139,G$140,G$141,G$142,G$143,G$144)</f>
        <v>0</v>
      </c>
      <c r="H319" s="66">
        <f>-H$190+H$216-H$218+H$233+H$234+SUM(H$125,H$126,H$127*(1+'S&amp;S'!$F117),H$128,H$129,H$130,H$131,H$132,H$133,H$134,H$135,H$136,H$137,H$138,H$139,H$140,H$141,H$142,H$143,H$144)</f>
        <v>0</v>
      </c>
      <c r="I319" s="66">
        <f>-I$190+I$216-I$218+I$233+I$234+SUM(I$125,I$126,I$127*(1+'S&amp;S'!$F117),I$128,I$129,I$130,I$131,I$132,I$133,I$134,I$135,I$136,I$137,I$138,I$139,I$140,I$141,I$142,I$143,I$144)</f>
        <v>0</v>
      </c>
      <c r="J319" s="66">
        <f>-J$190+J$216-J$218+J$233+J$234+SUM(J$125,J$126,J$127*(1+'S&amp;S'!$F117),J$128,J$129,J$130,J$131,J$132,J$133,J$134,J$135,J$136,J$137,J$138,J$139,J$140,J$141,J$142,J$143,J$144)</f>
        <v>0</v>
      </c>
      <c r="K319" s="66">
        <f>-K$190+K$216-K$218+K$233+K$234+SUM(K$125,K$126,K$127*(1+'S&amp;S'!$F117),K$128,K$129,K$130,K$131,K$132,K$133,K$134,K$135,K$136,K$137,K$138,K$139,K$140,K$141,K$142,K$143,K$144)</f>
        <v>0</v>
      </c>
      <c r="L319" s="66">
        <f>-L$190+L$216-L$218+L$233+L$234+SUM(L$125,L$126,L$127*(1+'S&amp;S'!$F117),L$128,L$129,L$130,L$131,L$132,L$133,L$134,L$135,L$136,L$137,L$138,L$139,L$140,L$141,L$142,L$143,L$144)</f>
        <v>0</v>
      </c>
      <c r="M319" s="66">
        <f>-M$190+M$216-M$218+M$233+M$234+SUM(M$125,M$126,M$127*(1+'S&amp;S'!$F117),M$128,M$129,M$130,M$131,M$132,M$133,M$134,M$135,M$136,M$137,M$138,M$139,M$140,M$141,M$142,M$143,M$144)</f>
        <v>0</v>
      </c>
      <c r="N319" s="66">
        <f>-N$190+N$216-N$218+N$233+N$234+SUM(N$125,N$126,N$127*(1+'S&amp;S'!$F117),N$128,N$129,N$130,N$131,N$132,N$133,N$134,N$135,N$136,N$137,N$138,N$139,N$140,N$141,N$142,N$143,N$144)</f>
        <v>0</v>
      </c>
      <c r="O319" s="66">
        <f>-O$190+O$216-O$218+O$233+O$234+SUM(O$125,O$126,O$127*(1+'S&amp;S'!$F117),O$128,O$129,O$130,O$131,O$132,O$133,O$134,O$135,O$136,O$137,O$138,O$139,O$140,O$141,O$142,O$143,O$144)</f>
        <v>0</v>
      </c>
      <c r="P319" s="66">
        <f>-P$190+P$216-P$218+P$233+P$234+SUM(P$125,P$126,P$127*(1+'S&amp;S'!$F117),P$128,P$129,P$130,P$131,P$132,P$133,P$134,P$135,P$136,P$137,P$138,P$139,P$140,P$141,P$142,P$143,P$144)</f>
        <v>0</v>
      </c>
      <c r="Q319" s="66">
        <f>-Q$190+Q$216-Q$218+Q$233+Q$234+SUM(Q$125,Q$126,Q$127*(1+'S&amp;S'!$F117),Q$128,Q$129,Q$130,Q$131,Q$132,Q$133,Q$134,Q$135,Q$136,Q$137,Q$138,Q$139,Q$140,Q$141,Q$142,Q$143,Q$144)</f>
        <v>0</v>
      </c>
      <c r="R319" s="66">
        <f>-R$190+R$216-R$218+R$233+R$234+SUM(R$125,R$126,R$127*(1+'S&amp;S'!$F117),R$128,R$129,R$130,R$131,R$132,R$133,R$134,R$135,R$136,R$137,R$138,R$139,R$140,R$141,R$142,R$143,R$144)</f>
        <v>0</v>
      </c>
      <c r="S319" s="66">
        <f>-S$190+S$216-S$218+S$233+S$234+SUM(S$125,S$126,S$127*(1+'S&amp;S'!$F117),S$128,S$129,S$130,S$131,S$132,S$133,S$134,S$135,S$136,S$137,S$138,S$139,S$140,S$141,S$142,S$143,S$144)</f>
        <v>0</v>
      </c>
      <c r="T319" s="66">
        <f>-T$190+T$216-T$218+T$233+T$234+SUM(T$125,T$126,T$127*(1+'S&amp;S'!$F117),T$128,T$129,T$130,T$131,T$132,T$133,T$134,T$135,T$136,T$137,T$138,T$139,T$140,T$141,T$142,T$143,T$144)</f>
        <v>0</v>
      </c>
      <c r="U319" s="66">
        <f>-U$190+U$216-U$218+U$233+U$234+SUM(U$125,U$126,U$127*(1+'S&amp;S'!$F117),U$128,U$129,U$130,U$131,U$132,U$133,U$134,U$135,U$136,U$137,U$138,U$139,U$140,U$141,U$142,U$143,U$144)</f>
        <v>0</v>
      </c>
      <c r="V319" s="66">
        <f>-V$190+V$216-V$218+V$233+V$234+SUM(V$125,V$126,V$127*(1+'S&amp;S'!$F117),V$128,V$129,V$130,V$131,V$132,V$133,V$134,V$135,V$136,V$137,V$138,V$139,V$140,V$141,V$142,V$143,V$144)</f>
        <v>0</v>
      </c>
      <c r="W319" s="66">
        <f>-W$190+W$216-W$218+W$233+W$234+SUM(W$125,W$126,W$127*(1+'S&amp;S'!$F117),W$128,W$129,W$130,W$131,W$132,W$133,W$134,W$135,W$136,W$137,W$138,W$139,W$140,W$141,W$142,W$143,W$144)</f>
        <v>0</v>
      </c>
      <c r="X319" s="66">
        <f>-X$190+X$216-X$218+X$233+X$234+SUM(X$125,X$126,X$127*(1+'S&amp;S'!$F117),X$128,X$129,X$130,X$131,X$132,X$133,X$134,X$135,X$136,X$137,X$138,X$139,X$140,X$141,X$142,X$143,X$144)</f>
        <v>0</v>
      </c>
      <c r="Y319" s="66">
        <f>-Y$190+Y$216-Y$218+Y$233+Y$234+SUM(Y$125,Y$126,Y$127*(1+'S&amp;S'!$F117),Y$128,Y$129,Y$130,Y$131,Y$132,Y$133,Y$134,Y$135,Y$136,Y$137,Y$138,Y$139,Y$140,Y$141,Y$142,Y$143,Y$144)</f>
        <v>0</v>
      </c>
      <c r="Z319" s="66">
        <f>-Z$190+Z$216-Z$218+Z$233+Z$234+SUM(Z$125,Z$126,Z$127*(1+'S&amp;S'!$F117),Z$128,Z$129,Z$130,Z$131,Z$132,Z$133,Z$134,Z$135,Z$136,Z$137,Z$138,Z$139,Z$140,Z$141,Z$142,Z$143,Z$144)</f>
        <v>0</v>
      </c>
      <c r="AA319" s="66">
        <f>-AA$190+AA$216-AA$218+AA$233+AA$234+SUM(AA$125,AA$126,AA$127*(1+'S&amp;S'!$F117),AA$128,AA$129,AA$130,AA$131,AA$132,AA$133,AA$134,AA$135,AA$136,AA$137,AA$138,AA$139,AA$140,AA$141,AA$142,AA$143,AA$144)</f>
        <v>0</v>
      </c>
      <c r="AB319" s="66">
        <f>-AB$190+AB$216-AB$218+AB$233+AB$234+SUM(AB$125,AB$126,AB$127*(1+'S&amp;S'!$F117),AB$128,AB$129,AB$130,AB$131,AB$132,AB$133,AB$134,AB$135,AB$136,AB$137,AB$138,AB$139,AB$140,AB$141,AB$142,AB$143,AB$144)</f>
        <v>0</v>
      </c>
      <c r="AC319" s="66">
        <f>-AC$190+AC$216-AC$218+AC$233+AC$234+SUM(AC$125,AC$126,AC$127*(1+'S&amp;S'!$F117),AC$128,AC$129,AC$130,AC$131,AC$132,AC$133,AC$134,AC$135,AC$136,AC$137,AC$138,AC$139,AC$140,AC$141,AC$142,AC$143,AC$144)</f>
        <v>0</v>
      </c>
      <c r="AD319" s="66">
        <f>-AD$190+AD$216-AD$218+AD$233+AD$234+SUM(AD$125,AD$126,AD$127*(1+'S&amp;S'!$F117),AD$128,AD$129,AD$130,AD$131,AD$132,AD$133,AD$134,AD$135,AD$136,AD$137,AD$138,AD$139,AD$140,AD$141,AD$142,AD$143,AD$144)</f>
        <v>0</v>
      </c>
      <c r="AE319" s="66">
        <f>-AE$190+AE$216-AE$218+AE$233+AE$234+SUM(AE$125,AE$126,AE$127*(1+'S&amp;S'!$F117),AE$128,AE$129,AE$130,AE$131,AE$132,AE$133,AE$134,AE$135,AE$136,AE$137,AE$138,AE$139,AE$140,AE$141,AE$142,AE$143,AE$144)</f>
        <v>0</v>
      </c>
      <c r="AF319" s="66">
        <f>-AF$190+AF$216-AF$218+AF$233+AF$234+SUM(AF$125,AF$126,AF$127*(1+'S&amp;S'!$F117),AF$128,AF$129,AF$130,AF$131,AF$132,AF$133,AF$134,AF$135,AF$136,AF$137,AF$138,AF$139,AF$140,AF$141,AF$142,AF$143,AF$144)</f>
        <v>0</v>
      </c>
      <c r="AG319" s="66">
        <f>-AG$190+AG$216-AG$218+AG$233+AG$234+SUM(AG$125,AG$126,AG$127*(1+'S&amp;S'!$F117),AG$128,AG$129,AG$130,AG$131,AG$132,AG$133,AG$134,AG$135,AG$136,AG$137,AG$138,AG$139,AG$140,AG$141,AG$142,AG$143,AG$144)</f>
        <v>0</v>
      </c>
      <c r="AH319" s="66">
        <f>-AH$190+AH$216-AH$218+AH$233+AH$234+SUM(AH$125,AH$126,AH$127*(1+'S&amp;S'!$F117),AH$128,AH$129,AH$130,AH$131,AH$132,AH$133,AH$134,AH$135,AH$136,AH$137,AH$138,AH$139,AH$140,AH$141,AH$142,AH$143,AH$144)</f>
        <v>0</v>
      </c>
      <c r="AI319" s="66">
        <f>-AI$190+AI$216-AI$218+AI$233+AI$234+SUM(AI$125,AI$126,AI$127*(1+'S&amp;S'!$F117),AI$128,AI$129,AI$130,AI$131,AI$132,AI$133,AI$134,AI$135,AI$136,AI$137,AI$138,AI$139,AI$140,AI$141,AI$142,AI$143,AI$144)</f>
        <v>0</v>
      </c>
      <c r="AJ319" s="66">
        <f>-AJ$190+AJ$216-AJ$218+AJ$233+AJ$234+SUM(AJ$125,AJ$126,AJ$127*(1+'S&amp;S'!$F117),AJ$128,AJ$129,AJ$130,AJ$131,AJ$132,AJ$133,AJ$134,AJ$135,AJ$136,AJ$137,AJ$138,AJ$139,AJ$140,AJ$141,AJ$142,AJ$143,AJ$144)</f>
        <v>0</v>
      </c>
      <c r="AK319" s="66">
        <f>-AK$190+AK$216-AK$218+AK$233+AK$234+SUM(AK$125,AK$126,AK$127*(1+'S&amp;S'!$F117),AK$128,AK$129,AK$130,AK$131,AK$132,AK$133,AK$134,AK$135,AK$136,AK$137,AK$138,AK$139,AK$140,AK$141,AK$142,AK$143,AK$144)</f>
        <v>0</v>
      </c>
      <c r="AL319" s="66">
        <f>-AL$190+AL$216-AL$218+AL$233+AL$234+SUM(AL$125,AL$126,AL$127*(1+'S&amp;S'!$F117),AL$128,AL$129,AL$130,AL$131,AL$132,AL$133,AL$134,AL$135,AL$136,AL$137,AL$138,AL$139,AL$140,AL$141,AL$142,AL$143,AL$144)</f>
        <v>0</v>
      </c>
      <c r="AM319" s="66">
        <f>-AM$190+AM$216-AM$218+AM$233+AM$234+SUM(AM$125,AM$126,AM$127*(1+'S&amp;S'!$F117),AM$128,AM$129,AM$130,AM$131,AM$132,AM$133,AM$134,AM$135,AM$136,AM$137,AM$138,AM$139,AM$140,AM$141,AM$142,AM$143,AM$144)</f>
        <v>0</v>
      </c>
      <c r="AN319" s="66">
        <f>-AN$190+AN$216-AN$218+AN$233+AN$234+SUM(AN$125,AN$126,AN$127*(1+'S&amp;S'!$F117),AN$128,AN$129,AN$130,AN$131,AN$132,AN$133,AN$134,AN$135,AN$136,AN$137,AN$138,AN$139,AN$140,AN$141,AN$142,AN$143,AN$144)</f>
        <v>0</v>
      </c>
      <c r="AO319" s="66">
        <f>-AO$190+AO$216-AO$218+AO$233+AO$234+SUM(AO$125,AO$126,AO$127*(1+'S&amp;S'!$F117),AO$128,AO$129,AO$130,AO$131,AO$132,AO$133,AO$134,AO$135,AO$136,AO$137,AO$138,AO$139,AO$140,AO$141,AO$142,AO$143,AO$144)</f>
        <v>0</v>
      </c>
      <c r="AP319" s="66">
        <f>-AP$190+AP$216-AP$218+AP$233+AP$234+SUM(AP$125,AP$126,AP$127*(1+'S&amp;S'!$F117),AP$128,AP$129,AP$130,AP$131,AP$132,AP$133,AP$134,AP$135,AP$136,AP$137,AP$138,AP$139,AP$140,AP$141,AP$142,AP$143,AP$144)</f>
        <v>0</v>
      </c>
      <c r="AQ319" s="66">
        <f>-AQ$190+AQ$216-AQ$218+AQ$233+AQ$234+SUM(AQ$125,AQ$126,AQ$127*(1+'S&amp;S'!$F117),AQ$128,AQ$129,AQ$130,AQ$131,AQ$132,AQ$133,AQ$134,AQ$135,AQ$136,AQ$137,AQ$138,AQ$139,AQ$140,AQ$141,AQ$142,AQ$143,AQ$144)</f>
        <v>0</v>
      </c>
      <c r="AR319" s="66">
        <f>-AR$190+AR$216-AR$218+AR$233+AR$234+SUM(AR$125,AR$126,AR$127*(1+'S&amp;S'!$F117),AR$128,AR$129,AR$130,AR$131,AR$132,AR$133,AR$134,AR$135,AR$136,AR$137,AR$138,AR$139,AR$140,AR$141,AR$142,AR$143,AR$144)</f>
        <v>0</v>
      </c>
      <c r="AS319" s="66">
        <f>-AS$190+AS$216-AS$218+AS$233+AS$234+SUM(AS$125,AS$126,AS$127*(1+'S&amp;S'!$F117),AS$128,AS$129,AS$130,AS$131,AS$132,AS$133,AS$134,AS$135,AS$136,AS$137,AS$138,AS$139,AS$140,AS$141,AS$142,AS$143,AS$144)</f>
        <v>0</v>
      </c>
      <c r="AT319" s="66">
        <f>-AT$190+AT$216-AT$218+AT$233+AT$234+SUM(AT$125,AT$126,AT$127*(1+'S&amp;S'!$F117),AT$128,AT$129,AT$130,AT$131,AT$132,AT$133,AT$134,AT$135,AT$136,AT$137,AT$138,AT$139,AT$140,AT$141,AT$142,AT$143,AT$144)</f>
        <v>0</v>
      </c>
      <c r="AU319" s="66">
        <f>-AU$190+AU$216-AU$218+AU$233+AU$234+SUM(AU$125,AU$126,AU$127*(1+'S&amp;S'!$F117),AU$128,AU$129,AU$130,AU$131,AU$132,AU$133,AU$134,AU$135,AU$136,AU$137,AU$138,AU$139,AU$140,AU$141,AU$142,AU$143,AU$144)</f>
        <v>0</v>
      </c>
      <c r="AV319" s="66">
        <f>-AV$190+AV$216-AV$218+AV$233+AV$234+SUM(AV$125,AV$126,AV$127*(1+'S&amp;S'!$F117),AV$128,AV$129,AV$130,AV$131,AV$132,AV$133,AV$134,AV$135,AV$136,AV$137,AV$138,AV$139,AV$140,AV$141,AV$142,AV$143,AV$144)</f>
        <v>0</v>
      </c>
      <c r="AW319" s="66">
        <f>-AW$190+AW$216-AW$218+AW$233+AW$234+SUM(AW$125,AW$126,AW$127*(1+'S&amp;S'!$F117),AW$128,AW$129,AW$130,AW$131,AW$132,AW$133,AW$134,AW$135,AW$136,AW$137,AW$138,AW$139,AW$140,AW$141,AW$142,AW$143,AW$144)</f>
        <v>0</v>
      </c>
      <c r="AX319" s="66">
        <f>-AX$190+AX$216-AX$218+AX$233+AX$234+SUM(AX$125,AX$126,AX$127*(1+'S&amp;S'!$F117),AX$128,AX$129,AX$130,AX$131,AX$132,AX$133,AX$134,AX$135,AX$136,AX$137,AX$138,AX$139,AX$140,AX$141,AX$142,AX$143,AX$144)</f>
        <v>0</v>
      </c>
      <c r="AY319" s="66">
        <f>-AY$190+AY$216-AY$218+AY$233+AY$234+SUM(AY$125,AY$126,AY$127*(1+'S&amp;S'!$F117),AY$128,AY$129,AY$130,AY$131,AY$132,AY$133,AY$134,AY$135,AY$136,AY$137,AY$138,AY$139,AY$140,AY$141,AY$142,AY$143,AY$144)</f>
        <v>0</v>
      </c>
      <c r="AZ319" s="66">
        <f>-AZ$190+AZ$216-AZ$218+AZ$233+AZ$234+SUM(AZ$125,AZ$126,AZ$127*(1+'S&amp;S'!$F117),AZ$128,AZ$129,AZ$130,AZ$131,AZ$132,AZ$133,AZ$134,AZ$135,AZ$136,AZ$137,AZ$138,AZ$139,AZ$140,AZ$141,AZ$142,AZ$143,AZ$144)</f>
        <v>0</v>
      </c>
      <c r="BA319" s="66">
        <f>-BA$190+BA$216-BA$218+BA$233+BA$234+SUM(BA$125,BA$126,BA$127*(1+'S&amp;S'!$F117),BA$128,BA$129,BA$130,BA$131,BA$132,BA$133,BA$134,BA$135,BA$136,BA$137,BA$138,BA$139,BA$140,BA$141,BA$142,BA$143,BA$144)</f>
        <v>0</v>
      </c>
      <c r="BB319" s="66">
        <f>-BB$190+BB$216-BB$218+BB$233+BB$234+SUM(BB$125,BB$126,BB$127*(1+'S&amp;S'!$F117),BB$128,BB$129,BB$130,BB$131,BB$132,BB$133,BB$134,BB$135,BB$136,BB$137,BB$138,BB$139,BB$140,BB$141,BB$142,BB$143,BB$144)</f>
        <v>0</v>
      </c>
      <c r="BC319" s="66">
        <f>-BC$190+BC$216-BC$218+BC$233+BC$234+SUM(BC$125,BC$126,BC$127*(1+'S&amp;S'!$F117),BC$128,BC$129,BC$130,BC$131,BC$132,BC$133,BC$134,BC$135,BC$136,BC$137,BC$138,BC$139,BC$140,BC$141,BC$142,BC$143,BC$144)</f>
        <v>0</v>
      </c>
      <c r="BD319" s="66">
        <f>-BD$190+BD$216-BD$218+BD$233+BD$234+SUM(BD$125,BD$126,BD$127*(1+'S&amp;S'!$F117),BD$128,BD$129,BD$130,BD$131,BD$132,BD$133,BD$134,BD$135,BD$136,BD$137,BD$138,BD$139,BD$140,BD$141,BD$142,BD$143,BD$144)</f>
        <v>0</v>
      </c>
      <c r="BE319" s="66">
        <f>-BE$190+BE$216-BE$218+BE$233+BE$234+SUM(BE$125,BE$126,BE$127*(1+'S&amp;S'!$F117),BE$128,BE$129,BE$130,BE$131,BE$132,BE$133,BE$134,BE$135,BE$136,BE$137,BE$138,BE$139,BE$140,BE$141,BE$142,BE$143,BE$144)</f>
        <v>0</v>
      </c>
      <c r="BF319" s="66">
        <f>-BF$190+BF$216-BF$218+BF$233+BF$234+SUM(BF$125,BF$126,BF$127*(1+'S&amp;S'!$F117),BF$128,BF$129,BF$130,BF$131,BF$132,BF$133,BF$134,BF$135,BF$136,BF$137,BF$138,BF$139,BF$140,BF$141,BF$142,BF$143,BF$144)</f>
        <v>0</v>
      </c>
      <c r="BG319" s="66">
        <f>-BG$190+BG$216-BG$218+BG$233+BG$234+SUM(BG$125,BG$126,BG$127*(1+'S&amp;S'!$F117),BG$128,BG$129,BG$130,BG$131,BG$132,BG$133,BG$134,BG$135,BG$136,BG$137,BG$138,BG$139,BG$140,BG$141,BG$142,BG$143,BG$144)</f>
        <v>0</v>
      </c>
      <c r="BH319" s="66">
        <f>-BH$190+BH$216-BH$218+BH$233+BH$234+SUM(BH$125,BH$126,BH$127*(1+'S&amp;S'!$F117),BH$128,BH$129,BH$130,BH$131,BH$132,BH$133,BH$134,BH$135,BH$136,BH$137,BH$138,BH$139,BH$140,BH$141,BH$142,BH$143,BH$144)</f>
        <v>0</v>
      </c>
      <c r="BI319" s="66">
        <f>-BI$190+BI$216-BI$218+BI$233+BI$234+SUM(BI$125,BI$126,BI$127*(1+'S&amp;S'!$F117),BI$128,BI$129,BI$130,BI$131,BI$132,BI$133,BI$134,BI$135,BI$136,BI$137,BI$138,BI$139,BI$140,BI$141,BI$142,BI$143,BI$144)</f>
        <v>0</v>
      </c>
      <c r="BJ319" s="66">
        <f>-BJ$190+BJ$216-BJ$218+BJ$233+BJ$234+SUM(BJ$125,BJ$126,BJ$127*(1+'S&amp;S'!$F117),BJ$128,BJ$129,BJ$130,BJ$131,BJ$132,BJ$133,BJ$134,BJ$135,BJ$136,BJ$137,BJ$138,BJ$139,BJ$140,BJ$141,BJ$142,BJ$143,BJ$144)</f>
        <v>0</v>
      </c>
      <c r="BK319" s="66">
        <f>-BK$190+BK$216-BK$218+BK$233+BK$234+SUM(BK$125,BK$126,BK$127*(1+'S&amp;S'!$F117),BK$128,BK$129,BK$130,BK$131,BK$132,BK$133,BK$134,BK$135,BK$136,BK$137,BK$138,BK$139,BK$140,BK$141,BK$142,BK$143,BK$144)</f>
        <v>0</v>
      </c>
      <c r="BL319" s="66">
        <f>-BL$190+BL$216-BL$218+BL$233+BL$234+SUM(BL$125,BL$126,BL$127*(1+'S&amp;S'!$F117),BL$128,BL$129,BL$130,BL$131,BL$132,BL$133,BL$134,BL$135,BL$136,BL$137,BL$138,BL$139,BL$140,BL$141,BL$142,BL$143,BL$144)</f>
        <v>0</v>
      </c>
      <c r="BM319" s="66">
        <f>-BM$190+BM$216-BM$218+BM$233+BM$234+SUM(BM$125,BM$126,BM$127*(1+'S&amp;S'!$F117),BM$128,BM$129,BM$130,BM$131,BM$132,BM$133,BM$134,BM$135,BM$136,BM$137,BM$138,BM$139,BM$140,BM$141,BM$142,BM$143,BM$144)</f>
        <v>0</v>
      </c>
      <c r="BN319" s="66">
        <f>-BN$190+BN$216-BN$218+BN$233+BN$234+SUM(BN$125,BN$126,BN$127*(1+'S&amp;S'!$F117),BN$128,BN$129,BN$130,BN$131,BN$132,BN$133,BN$134,BN$135,BN$136,BN$137,BN$138,BN$139,BN$140,BN$141,BN$142,BN$143,BN$144)</f>
        <v>0</v>
      </c>
      <c r="BO319" s="66">
        <f>-BO$190+BO$216-BO$218+BO$233+BO$234+SUM(BO$125,BO$126,BO$127*(1+'S&amp;S'!$F117),BO$128,BO$129,BO$130,BO$131,BO$132,BO$133,BO$134,BO$135,BO$136,BO$137,BO$138,BO$139,BO$140,BO$141,BO$142,BO$143,BO$144)</f>
        <v>0</v>
      </c>
      <c r="BP319" s="66">
        <f>-BP$190+BP$216-BP$218+BP$233+BP$234+SUM(BP$125,BP$126,BP$127*(1+'S&amp;S'!$F117),BP$128,BP$129,BP$130,BP$131,BP$132,BP$133,BP$134,BP$135,BP$136,BP$137,BP$138,BP$139,BP$140,BP$141,BP$142,BP$143,BP$144)</f>
        <v>0</v>
      </c>
      <c r="BQ319" s="66">
        <f>-BQ$190+BQ$216-BQ$218+BQ$233+BQ$234+SUM(BQ$125,BQ$126,BQ$127*(1+'S&amp;S'!$F117),BQ$128,BQ$129,BQ$130,BQ$131,BQ$132,BQ$133,BQ$134,BQ$135,BQ$136,BQ$137,BQ$138,BQ$139,BQ$140,BQ$141,BQ$142,BQ$143,BQ$144)</f>
        <v>0</v>
      </c>
      <c r="BR319" s="66">
        <f>-BR$190+BR$216-BR$218+BR$233+BR$234+SUM(BR$125,BR$126,BR$127*(1+'S&amp;S'!$F117),BR$128,BR$129,BR$130,BR$131,BR$132,BR$133,BR$134,BR$135,BR$136,BR$137,BR$138,BR$139,BR$140,BR$141,BR$142,BR$143,BR$144)</f>
        <v>0</v>
      </c>
      <c r="BS319" s="66">
        <f>-BS$190+BS$216-BS$218+BS$233+BS$234+SUM(BS$125,BS$126,BS$127*(1+'S&amp;S'!$F117),BS$128,BS$129,BS$130,BS$131,BS$132,BS$133,BS$134,BS$135,BS$136,BS$137,BS$138,BS$139,BS$140,BS$141,BS$142,BS$143,BS$144)</f>
        <v>0</v>
      </c>
      <c r="BT319" s="66">
        <f>-BT$190+BT$216-BT$218+BT$233+BT$234+SUM(BT$125,BT$126,BT$127*(1+'S&amp;S'!$F117),BT$128,BT$129,BT$130,BT$131,BT$132,BT$133,BT$134,BT$135,BT$136,BT$137,BT$138,BT$139,BT$140,BT$141,BT$142,BT$143,BT$144)</f>
        <v>0</v>
      </c>
      <c r="BU319" s="66">
        <f>-BU$190+BU$216-BU$218+BU$233+BU$234+SUM(BU$125,BU$126,BU$127*(1+'S&amp;S'!$F117),BU$128,BU$129,BU$130,BU$131,BU$132,BU$133,BU$134,BU$135,BU$136,BU$137,BU$138,BU$139,BU$140,BU$141,BU$142,BU$143,BU$144)</f>
        <v>0</v>
      </c>
      <c r="BV319" s="66">
        <f>-BV$190+BV$216-BV$218+BV$233+BV$234+SUM(BV$125,BV$126,BV$127*(1+'S&amp;S'!$F117),BV$128,BV$129,BV$130,BV$131,BV$132,BV$133,BV$134,BV$135,BV$136,BV$137,BV$138,BV$139,BV$140,BV$141,BV$142,BV$143,BV$144)</f>
        <v>0</v>
      </c>
      <c r="BW319" s="66">
        <f>-BW$190+BW$216-BW$218+BW$233+BW$234+SUM(BW$125,BW$126,BW$127*(1+'S&amp;S'!$F117),BW$128,BW$129,BW$130,BW$131,BW$132,BW$133,BW$134,BW$135,BW$136,BW$137,BW$138,BW$139,BW$140,BW$141,BW$142,BW$143,BW$144)</f>
        <v>0</v>
      </c>
      <c r="BX319" s="66">
        <f>-BX$190+BX$216-BX$218+BX$233+BX$234+SUM(BX$125,BX$126,BX$127*(1+'S&amp;S'!$F117),BX$128,BX$129,BX$130,BX$131,BX$132,BX$133,BX$134,BX$135,BX$136,BX$137,BX$138,BX$139,BX$140,BX$141,BX$142,BX$143,BX$144)</f>
        <v>0</v>
      </c>
      <c r="BY319" s="66">
        <f>-BY$190+BY$216-BY$218+BY$233+BY$234+SUM(BY$125,BY$126,BY$127*(1+'S&amp;S'!$F117),BY$128,BY$129,BY$130,BY$131,BY$132,BY$133,BY$134,BY$135,BY$136,BY$137,BY$138,BY$139,BY$140,BY$141,BY$142,BY$143,BY$144)</f>
        <v>0</v>
      </c>
      <c r="BZ319" s="66">
        <f>-BZ$190+BZ$216-BZ$218+BZ$233+BZ$234+SUM(BZ$125,BZ$126,BZ$127*(1+'S&amp;S'!$F117),BZ$128,BZ$129,BZ$130,BZ$131,BZ$132,BZ$133,BZ$134,BZ$135,BZ$136,BZ$137,BZ$138,BZ$139,BZ$140,BZ$141,BZ$142,BZ$143,BZ$144)</f>
        <v>0</v>
      </c>
      <c r="CA319" s="66">
        <f>-CA$190+CA$216-CA$218+CA$233+CA$234+SUM(CA$125,CA$126,CA$127*(1+'S&amp;S'!$F117),CA$128,CA$129,CA$130,CA$131,CA$132,CA$133,CA$134,CA$135,CA$136,CA$137,CA$138,CA$139,CA$140,CA$141,CA$142,CA$143,CA$144)</f>
        <v>0</v>
      </c>
      <c r="CB319" s="66">
        <f>-CB$190+CB$216-CB$218+CB$233+CB$234+SUM(CB$125,CB$126,CB$127*(1+'S&amp;S'!$F117),CB$128,CB$129,CB$130,CB$131,CB$132,CB$133,CB$134,CB$135,CB$136,CB$137,CB$138,CB$139,CB$140,CB$141,CB$142,CB$143,CB$144)</f>
        <v>0</v>
      </c>
      <c r="CC319" s="66">
        <f>-CC$190+CC$216-CC$218+CC$233+CC$234+SUM(CC$125,CC$126,CC$127*(1+'S&amp;S'!$F117),CC$128,CC$129,CC$130,CC$131,CC$132,CC$133,CC$134,CC$135,CC$136,CC$137,CC$138,CC$139,CC$140,CC$141,CC$142,CC$143,CC$144)</f>
        <v>0</v>
      </c>
      <c r="CD319" s="66">
        <f>-CD$190+CD$216-CD$218+CD$233+CD$234+SUM(CD$125,CD$126,CD$127*(1+'S&amp;S'!$F117),CD$128,CD$129,CD$130,CD$131,CD$132,CD$133,CD$134,CD$135,CD$136,CD$137,CD$138,CD$139,CD$140,CD$141,CD$142,CD$143,CD$144)</f>
        <v>0</v>
      </c>
      <c r="CE319" s="66">
        <f>-CE$190+CE$216-CE$218+CE$233+CE$234+SUM(CE$125,CE$126,CE$127*(1+'S&amp;S'!$F117),CE$128,CE$129,CE$130,CE$131,CE$132,CE$133,CE$134,CE$135,CE$136,CE$137,CE$138,CE$139,CE$140,CE$141,CE$142,CE$143,CE$144)</f>
        <v>0</v>
      </c>
      <c r="CF319" s="66">
        <f>-CF$190+CF$216-CF$218+CF$233+CF$234+SUM(CF$125,CF$126,CF$127*(1+'S&amp;S'!$F117),CF$128,CF$129,CF$130,CF$131,CF$132,CF$133,CF$134,CF$135,CF$136,CF$137,CF$138,CF$139,CF$140,CF$141,CF$142,CF$143,CF$144)</f>
        <v>0</v>
      </c>
      <c r="CG319" s="66">
        <f>-CG$190+CG$216-CG$218+CG$233+CG$234+SUM(CG$125,CG$126,CG$127*(1+'S&amp;S'!$F117),CG$128,CG$129,CG$130,CG$131,CG$132,CG$133,CG$134,CG$135,CG$136,CG$137,CG$138,CG$139,CG$140,CG$141,CG$142,CG$143,CG$144)</f>
        <v>0</v>
      </c>
      <c r="CH319" s="66">
        <f>-CH$190+CH$216-CH$218+CH$233+CH$234+SUM(CH$125,CH$126,CH$127*(1+'S&amp;S'!$F117),CH$128,CH$129,CH$130,CH$131,CH$132,CH$133,CH$134,CH$135,CH$136,CH$137,CH$138,CH$139,CH$140,CH$141,CH$142,CH$143,CH$144)</f>
        <v>0</v>
      </c>
      <c r="CI319" s="66">
        <f>-CI$190+CI$216-CI$218+CI$233+CI$234+SUM(CI$125,CI$126,CI$127*(1+'S&amp;S'!$F117),CI$128,CI$129,CI$130,CI$131,CI$132,CI$133,CI$134,CI$135,CI$136,CI$137,CI$138,CI$139,CI$140,CI$141,CI$142,CI$143,CI$144)</f>
        <v>0</v>
      </c>
      <c r="CJ319" s="66">
        <f>-CJ$190+CJ$216-CJ$218+CJ$233+CJ$234+SUM(CJ$125,CJ$126,CJ$127*(1+'S&amp;S'!$F117),CJ$128,CJ$129,CJ$130,CJ$131,CJ$132,CJ$133,CJ$134,CJ$135,CJ$136,CJ$137,CJ$138,CJ$139,CJ$140,CJ$141,CJ$142,CJ$143,CJ$144)</f>
        <v>0</v>
      </c>
      <c r="CK319" s="66">
        <f>-CK$190+CK$216-CK$218+CK$233+CK$234+SUM(CK$125,CK$126,CK$127*(1+'S&amp;S'!$F117),CK$128,CK$129,CK$130,CK$131,CK$132,CK$133,CK$134,CK$135,CK$136,CK$137,CK$138,CK$139,CK$140,CK$141,CK$142,CK$143,CK$144)</f>
        <v>0</v>
      </c>
      <c r="CL319" s="66">
        <f>-CL$190+CL$216-CL$218+CL$233+CL$234+SUM(CL$125,CL$126,CL$127*(1+'S&amp;S'!$F117),CL$128,CL$129,CL$130,CL$131,CL$132,CL$133,CL$134,CL$135,CL$136,CL$137,CL$138,CL$139,CL$140,CL$141,CL$142,CL$143,CL$144)</f>
        <v>0</v>
      </c>
      <c r="CM319" s="66">
        <f>-CM$190+CM$216-CM$218+CM$233+CM$234+SUM(CM$125,CM$126,CM$127*(1+'S&amp;S'!$F117),CM$128,CM$129,CM$130,CM$131,CM$132,CM$133,CM$134,CM$135,CM$136,CM$137,CM$138,CM$139,CM$140,CM$141,CM$142,CM$143,CM$144)</f>
        <v>0</v>
      </c>
      <c r="CN319" s="66">
        <f>-CN$190+CN$216-CN$218+CN$233+CN$234+SUM(CN$125,CN$126,CN$127*(1+'S&amp;S'!$F117),CN$128,CN$129,CN$130,CN$131,CN$132,CN$133,CN$134,CN$135,CN$136,CN$137,CN$138,CN$139,CN$140,CN$141,CN$142,CN$143,CN$144)</f>
        <v>0</v>
      </c>
      <c r="CO319" s="66">
        <f>-CO$190+CO$216-CO$218+CO$233+CO$234+SUM(CO$125,CO$126,CO$127*(1+'S&amp;S'!$F117),CO$128,CO$129,CO$130,CO$131,CO$132,CO$133,CO$134,CO$135,CO$136,CO$137,CO$138,CO$139,CO$140,CO$141,CO$142,CO$143,CO$144)</f>
        <v>0</v>
      </c>
      <c r="CP319" s="66">
        <f>-CP$190+CP$216-CP$218+CP$233+CP$234+SUM(CP$125,CP$126,CP$127*(1+'S&amp;S'!$F117),CP$128,CP$129,CP$130,CP$131,CP$132,CP$133,CP$134,CP$135,CP$136,CP$137,CP$138,CP$139,CP$140,CP$141,CP$142,CP$143,CP$144)</f>
        <v>0</v>
      </c>
      <c r="CQ319" s="66">
        <f>-CQ$190+CQ$216-CQ$218+CQ$233+CQ$234+SUM(CQ$125,CQ$126,CQ$127*(1+'S&amp;S'!$F117),CQ$128,CQ$129,CQ$130,CQ$131,CQ$132,CQ$133,CQ$134,CQ$135,CQ$136,CQ$137,CQ$138,CQ$139,CQ$140,CQ$141,CQ$142,CQ$143,CQ$144)</f>
        <v>0</v>
      </c>
      <c r="CR319" s="66">
        <f>-CR$190+CR$216-CR$218+CR$233+CR$234+SUM(CR$125,CR$126,CR$127*(1+'S&amp;S'!$F117),CR$128,CR$129,CR$130,CR$131,CR$132,CR$133,CR$134,CR$135,CR$136,CR$137,CR$138,CR$139,CR$140,CR$141,CR$142,CR$143,CR$144)</f>
        <v>0</v>
      </c>
      <c r="CS319" s="66">
        <f>-CS$190+CS$216-CS$218+CS$233+CS$234+SUM(CS$125,CS$126,CS$127*(1+'S&amp;S'!$F117),CS$128,CS$129,CS$130,CS$131,CS$132,CS$133,CS$134,CS$135,CS$136,CS$137,CS$138,CS$139,CS$140,CS$141,CS$142,CS$143,CS$144)</f>
        <v>0</v>
      </c>
    </row>
    <row r="320" spans="3:97" hidden="1" x14ac:dyDescent="0.35">
      <c r="C320" s="81" t="str">
        <f>O.1!C128&amp;" with "&amp; 'S&amp;S'!$D$5*100 &amp; "% increase"</f>
        <v xml:space="preserve"> with 1% increase</v>
      </c>
      <c r="E320" s="492">
        <f>G320+NPV(G.Asm!$F$40,H320:INDEX(H320:CS320,RP))</f>
        <v>0</v>
      </c>
      <c r="F320" s="492">
        <f t="shared" si="279"/>
        <v>0</v>
      </c>
      <c r="G320" s="66">
        <f>-G$190+G$216-G$218+G$233+G$234+SUM(G$125,G$126,G$127,G$128*(1+'S&amp;S'!$F118),G$129,G$130,G$131,G$132,G$133,G$134,G$135,G$136,G$137,G$138,G$139,G$140,G$141,G$142,G$143,G$144)</f>
        <v>0</v>
      </c>
      <c r="H320" s="66">
        <f>-H$190+H$216-H$218+H$233+H$234+SUM(H$125,H$126,H$127,H$128*(1+'S&amp;S'!$F118),H$129,H$130,H$131,H$132,H$133,H$134,H$135,H$136,H$137,H$138,H$139,H$140,H$141,H$142,H$143,H$144)</f>
        <v>0</v>
      </c>
      <c r="I320" s="66">
        <f>-I$190+I$216-I$218+I$233+I$234+SUM(I$125,I$126,I$127,I$128*(1+'S&amp;S'!$F118),I$129,I$130,I$131,I$132,I$133,I$134,I$135,I$136,I$137,I$138,I$139,I$140,I$141,I$142,I$143,I$144)</f>
        <v>0</v>
      </c>
      <c r="J320" s="66">
        <f>-J$190+J$216-J$218+J$233+J$234+SUM(J$125,J$126,J$127,J$128*(1+'S&amp;S'!$F118),J$129,J$130,J$131,J$132,J$133,J$134,J$135,J$136,J$137,J$138,J$139,J$140,J$141,J$142,J$143,J$144)</f>
        <v>0</v>
      </c>
      <c r="K320" s="66">
        <f>-K$190+K$216-K$218+K$233+K$234+SUM(K$125,K$126,K$127,K$128*(1+'S&amp;S'!$F118),K$129,K$130,K$131,K$132,K$133,K$134,K$135,K$136,K$137,K$138,K$139,K$140,K$141,K$142,K$143,K$144)</f>
        <v>0</v>
      </c>
      <c r="L320" s="66">
        <f>-L$190+L$216-L$218+L$233+L$234+SUM(L$125,L$126,L$127,L$128*(1+'S&amp;S'!$F118),L$129,L$130,L$131,L$132,L$133,L$134,L$135,L$136,L$137,L$138,L$139,L$140,L$141,L$142,L$143,L$144)</f>
        <v>0</v>
      </c>
      <c r="M320" s="66">
        <f>-M$190+M$216-M$218+M$233+M$234+SUM(M$125,M$126,M$127,M$128*(1+'S&amp;S'!$F118),M$129,M$130,M$131,M$132,M$133,M$134,M$135,M$136,M$137,M$138,M$139,M$140,M$141,M$142,M$143,M$144)</f>
        <v>0</v>
      </c>
      <c r="N320" s="66">
        <f>-N$190+N$216-N$218+N$233+N$234+SUM(N$125,N$126,N$127,N$128*(1+'S&amp;S'!$F118),N$129,N$130,N$131,N$132,N$133,N$134,N$135,N$136,N$137,N$138,N$139,N$140,N$141,N$142,N$143,N$144)</f>
        <v>0</v>
      </c>
      <c r="O320" s="66">
        <f>-O$190+O$216-O$218+O$233+O$234+SUM(O$125,O$126,O$127,O$128*(1+'S&amp;S'!$F118),O$129,O$130,O$131,O$132,O$133,O$134,O$135,O$136,O$137,O$138,O$139,O$140,O$141,O$142,O$143,O$144)</f>
        <v>0</v>
      </c>
      <c r="P320" s="66">
        <f>-P$190+P$216-P$218+P$233+P$234+SUM(P$125,P$126,P$127,P$128*(1+'S&amp;S'!$F118),P$129,P$130,P$131,P$132,P$133,P$134,P$135,P$136,P$137,P$138,P$139,P$140,P$141,P$142,P$143,P$144)</f>
        <v>0</v>
      </c>
      <c r="Q320" s="66">
        <f>-Q$190+Q$216-Q$218+Q$233+Q$234+SUM(Q$125,Q$126,Q$127,Q$128*(1+'S&amp;S'!$F118),Q$129,Q$130,Q$131,Q$132,Q$133,Q$134,Q$135,Q$136,Q$137,Q$138,Q$139,Q$140,Q$141,Q$142,Q$143,Q$144)</f>
        <v>0</v>
      </c>
      <c r="R320" s="66">
        <f>-R$190+R$216-R$218+R$233+R$234+SUM(R$125,R$126,R$127,R$128*(1+'S&amp;S'!$F118),R$129,R$130,R$131,R$132,R$133,R$134,R$135,R$136,R$137,R$138,R$139,R$140,R$141,R$142,R$143,R$144)</f>
        <v>0</v>
      </c>
      <c r="S320" s="66">
        <f>-S$190+S$216-S$218+S$233+S$234+SUM(S$125,S$126,S$127,S$128*(1+'S&amp;S'!$F118),S$129,S$130,S$131,S$132,S$133,S$134,S$135,S$136,S$137,S$138,S$139,S$140,S$141,S$142,S$143,S$144)</f>
        <v>0</v>
      </c>
      <c r="T320" s="66">
        <f>-T$190+T$216-T$218+T$233+T$234+SUM(T$125,T$126,T$127,T$128*(1+'S&amp;S'!$F118),T$129,T$130,T$131,T$132,T$133,T$134,T$135,T$136,T$137,T$138,T$139,T$140,T$141,T$142,T$143,T$144)</f>
        <v>0</v>
      </c>
      <c r="U320" s="66">
        <f>-U$190+U$216-U$218+U$233+U$234+SUM(U$125,U$126,U$127,U$128*(1+'S&amp;S'!$F118),U$129,U$130,U$131,U$132,U$133,U$134,U$135,U$136,U$137,U$138,U$139,U$140,U$141,U$142,U$143,U$144)</f>
        <v>0</v>
      </c>
      <c r="V320" s="66">
        <f>-V$190+V$216-V$218+V$233+V$234+SUM(V$125,V$126,V$127,V$128*(1+'S&amp;S'!$F118),V$129,V$130,V$131,V$132,V$133,V$134,V$135,V$136,V$137,V$138,V$139,V$140,V$141,V$142,V$143,V$144)</f>
        <v>0</v>
      </c>
      <c r="W320" s="66">
        <f>-W$190+W$216-W$218+W$233+W$234+SUM(W$125,W$126,W$127,W$128*(1+'S&amp;S'!$F118),W$129,W$130,W$131,W$132,W$133,W$134,W$135,W$136,W$137,W$138,W$139,W$140,W$141,W$142,W$143,W$144)</f>
        <v>0</v>
      </c>
      <c r="X320" s="66">
        <f>-X$190+X$216-X$218+X$233+X$234+SUM(X$125,X$126,X$127,X$128*(1+'S&amp;S'!$F118),X$129,X$130,X$131,X$132,X$133,X$134,X$135,X$136,X$137,X$138,X$139,X$140,X$141,X$142,X$143,X$144)</f>
        <v>0</v>
      </c>
      <c r="Y320" s="66">
        <f>-Y$190+Y$216-Y$218+Y$233+Y$234+SUM(Y$125,Y$126,Y$127,Y$128*(1+'S&amp;S'!$F118),Y$129,Y$130,Y$131,Y$132,Y$133,Y$134,Y$135,Y$136,Y$137,Y$138,Y$139,Y$140,Y$141,Y$142,Y$143,Y$144)</f>
        <v>0</v>
      </c>
      <c r="Z320" s="66">
        <f>-Z$190+Z$216-Z$218+Z$233+Z$234+SUM(Z$125,Z$126,Z$127,Z$128*(1+'S&amp;S'!$F118),Z$129,Z$130,Z$131,Z$132,Z$133,Z$134,Z$135,Z$136,Z$137,Z$138,Z$139,Z$140,Z$141,Z$142,Z$143,Z$144)</f>
        <v>0</v>
      </c>
      <c r="AA320" s="66">
        <f>-AA$190+AA$216-AA$218+AA$233+AA$234+SUM(AA$125,AA$126,AA$127,AA$128*(1+'S&amp;S'!$F118),AA$129,AA$130,AA$131,AA$132,AA$133,AA$134,AA$135,AA$136,AA$137,AA$138,AA$139,AA$140,AA$141,AA$142,AA$143,AA$144)</f>
        <v>0</v>
      </c>
      <c r="AB320" s="66">
        <f>-AB$190+AB$216-AB$218+AB$233+AB$234+SUM(AB$125,AB$126,AB$127,AB$128*(1+'S&amp;S'!$F118),AB$129,AB$130,AB$131,AB$132,AB$133,AB$134,AB$135,AB$136,AB$137,AB$138,AB$139,AB$140,AB$141,AB$142,AB$143,AB$144)</f>
        <v>0</v>
      </c>
      <c r="AC320" s="66">
        <f>-AC$190+AC$216-AC$218+AC$233+AC$234+SUM(AC$125,AC$126,AC$127,AC$128*(1+'S&amp;S'!$F118),AC$129,AC$130,AC$131,AC$132,AC$133,AC$134,AC$135,AC$136,AC$137,AC$138,AC$139,AC$140,AC$141,AC$142,AC$143,AC$144)</f>
        <v>0</v>
      </c>
      <c r="AD320" s="66">
        <f>-AD$190+AD$216-AD$218+AD$233+AD$234+SUM(AD$125,AD$126,AD$127,AD$128*(1+'S&amp;S'!$F118),AD$129,AD$130,AD$131,AD$132,AD$133,AD$134,AD$135,AD$136,AD$137,AD$138,AD$139,AD$140,AD$141,AD$142,AD$143,AD$144)</f>
        <v>0</v>
      </c>
      <c r="AE320" s="66">
        <f>-AE$190+AE$216-AE$218+AE$233+AE$234+SUM(AE$125,AE$126,AE$127,AE$128*(1+'S&amp;S'!$F118),AE$129,AE$130,AE$131,AE$132,AE$133,AE$134,AE$135,AE$136,AE$137,AE$138,AE$139,AE$140,AE$141,AE$142,AE$143,AE$144)</f>
        <v>0</v>
      </c>
      <c r="AF320" s="66">
        <f>-AF$190+AF$216-AF$218+AF$233+AF$234+SUM(AF$125,AF$126,AF$127,AF$128*(1+'S&amp;S'!$F118),AF$129,AF$130,AF$131,AF$132,AF$133,AF$134,AF$135,AF$136,AF$137,AF$138,AF$139,AF$140,AF$141,AF$142,AF$143,AF$144)</f>
        <v>0</v>
      </c>
      <c r="AG320" s="66">
        <f>-AG$190+AG$216-AG$218+AG$233+AG$234+SUM(AG$125,AG$126,AG$127,AG$128*(1+'S&amp;S'!$F118),AG$129,AG$130,AG$131,AG$132,AG$133,AG$134,AG$135,AG$136,AG$137,AG$138,AG$139,AG$140,AG$141,AG$142,AG$143,AG$144)</f>
        <v>0</v>
      </c>
      <c r="AH320" s="66">
        <f>-AH$190+AH$216-AH$218+AH$233+AH$234+SUM(AH$125,AH$126,AH$127,AH$128*(1+'S&amp;S'!$F118),AH$129,AH$130,AH$131,AH$132,AH$133,AH$134,AH$135,AH$136,AH$137,AH$138,AH$139,AH$140,AH$141,AH$142,AH$143,AH$144)</f>
        <v>0</v>
      </c>
      <c r="AI320" s="66">
        <f>-AI$190+AI$216-AI$218+AI$233+AI$234+SUM(AI$125,AI$126,AI$127,AI$128*(1+'S&amp;S'!$F118),AI$129,AI$130,AI$131,AI$132,AI$133,AI$134,AI$135,AI$136,AI$137,AI$138,AI$139,AI$140,AI$141,AI$142,AI$143,AI$144)</f>
        <v>0</v>
      </c>
      <c r="AJ320" s="66">
        <f>-AJ$190+AJ$216-AJ$218+AJ$233+AJ$234+SUM(AJ$125,AJ$126,AJ$127,AJ$128*(1+'S&amp;S'!$F118),AJ$129,AJ$130,AJ$131,AJ$132,AJ$133,AJ$134,AJ$135,AJ$136,AJ$137,AJ$138,AJ$139,AJ$140,AJ$141,AJ$142,AJ$143,AJ$144)</f>
        <v>0</v>
      </c>
      <c r="AK320" s="66">
        <f>-AK$190+AK$216-AK$218+AK$233+AK$234+SUM(AK$125,AK$126,AK$127,AK$128*(1+'S&amp;S'!$F118),AK$129,AK$130,AK$131,AK$132,AK$133,AK$134,AK$135,AK$136,AK$137,AK$138,AK$139,AK$140,AK$141,AK$142,AK$143,AK$144)</f>
        <v>0</v>
      </c>
      <c r="AL320" s="66">
        <f>-AL$190+AL$216-AL$218+AL$233+AL$234+SUM(AL$125,AL$126,AL$127,AL$128*(1+'S&amp;S'!$F118),AL$129,AL$130,AL$131,AL$132,AL$133,AL$134,AL$135,AL$136,AL$137,AL$138,AL$139,AL$140,AL$141,AL$142,AL$143,AL$144)</f>
        <v>0</v>
      </c>
      <c r="AM320" s="66">
        <f>-AM$190+AM$216-AM$218+AM$233+AM$234+SUM(AM$125,AM$126,AM$127,AM$128*(1+'S&amp;S'!$F118),AM$129,AM$130,AM$131,AM$132,AM$133,AM$134,AM$135,AM$136,AM$137,AM$138,AM$139,AM$140,AM$141,AM$142,AM$143,AM$144)</f>
        <v>0</v>
      </c>
      <c r="AN320" s="66">
        <f>-AN$190+AN$216-AN$218+AN$233+AN$234+SUM(AN$125,AN$126,AN$127,AN$128*(1+'S&amp;S'!$F118),AN$129,AN$130,AN$131,AN$132,AN$133,AN$134,AN$135,AN$136,AN$137,AN$138,AN$139,AN$140,AN$141,AN$142,AN$143,AN$144)</f>
        <v>0</v>
      </c>
      <c r="AO320" s="66">
        <f>-AO$190+AO$216-AO$218+AO$233+AO$234+SUM(AO$125,AO$126,AO$127,AO$128*(1+'S&amp;S'!$F118),AO$129,AO$130,AO$131,AO$132,AO$133,AO$134,AO$135,AO$136,AO$137,AO$138,AO$139,AO$140,AO$141,AO$142,AO$143,AO$144)</f>
        <v>0</v>
      </c>
      <c r="AP320" s="66">
        <f>-AP$190+AP$216-AP$218+AP$233+AP$234+SUM(AP$125,AP$126,AP$127,AP$128*(1+'S&amp;S'!$F118),AP$129,AP$130,AP$131,AP$132,AP$133,AP$134,AP$135,AP$136,AP$137,AP$138,AP$139,AP$140,AP$141,AP$142,AP$143,AP$144)</f>
        <v>0</v>
      </c>
      <c r="AQ320" s="66">
        <f>-AQ$190+AQ$216-AQ$218+AQ$233+AQ$234+SUM(AQ$125,AQ$126,AQ$127,AQ$128*(1+'S&amp;S'!$F118),AQ$129,AQ$130,AQ$131,AQ$132,AQ$133,AQ$134,AQ$135,AQ$136,AQ$137,AQ$138,AQ$139,AQ$140,AQ$141,AQ$142,AQ$143,AQ$144)</f>
        <v>0</v>
      </c>
      <c r="AR320" s="66">
        <f>-AR$190+AR$216-AR$218+AR$233+AR$234+SUM(AR$125,AR$126,AR$127,AR$128*(1+'S&amp;S'!$F118),AR$129,AR$130,AR$131,AR$132,AR$133,AR$134,AR$135,AR$136,AR$137,AR$138,AR$139,AR$140,AR$141,AR$142,AR$143,AR$144)</f>
        <v>0</v>
      </c>
      <c r="AS320" s="66">
        <f>-AS$190+AS$216-AS$218+AS$233+AS$234+SUM(AS$125,AS$126,AS$127,AS$128*(1+'S&amp;S'!$F118),AS$129,AS$130,AS$131,AS$132,AS$133,AS$134,AS$135,AS$136,AS$137,AS$138,AS$139,AS$140,AS$141,AS$142,AS$143,AS$144)</f>
        <v>0</v>
      </c>
      <c r="AT320" s="66">
        <f>-AT$190+AT$216-AT$218+AT$233+AT$234+SUM(AT$125,AT$126,AT$127,AT$128*(1+'S&amp;S'!$F118),AT$129,AT$130,AT$131,AT$132,AT$133,AT$134,AT$135,AT$136,AT$137,AT$138,AT$139,AT$140,AT$141,AT$142,AT$143,AT$144)</f>
        <v>0</v>
      </c>
      <c r="AU320" s="66">
        <f>-AU$190+AU$216-AU$218+AU$233+AU$234+SUM(AU$125,AU$126,AU$127,AU$128*(1+'S&amp;S'!$F118),AU$129,AU$130,AU$131,AU$132,AU$133,AU$134,AU$135,AU$136,AU$137,AU$138,AU$139,AU$140,AU$141,AU$142,AU$143,AU$144)</f>
        <v>0</v>
      </c>
      <c r="AV320" s="66">
        <f>-AV$190+AV$216-AV$218+AV$233+AV$234+SUM(AV$125,AV$126,AV$127,AV$128*(1+'S&amp;S'!$F118),AV$129,AV$130,AV$131,AV$132,AV$133,AV$134,AV$135,AV$136,AV$137,AV$138,AV$139,AV$140,AV$141,AV$142,AV$143,AV$144)</f>
        <v>0</v>
      </c>
      <c r="AW320" s="66">
        <f>-AW$190+AW$216-AW$218+AW$233+AW$234+SUM(AW$125,AW$126,AW$127,AW$128*(1+'S&amp;S'!$F118),AW$129,AW$130,AW$131,AW$132,AW$133,AW$134,AW$135,AW$136,AW$137,AW$138,AW$139,AW$140,AW$141,AW$142,AW$143,AW$144)</f>
        <v>0</v>
      </c>
      <c r="AX320" s="66">
        <f>-AX$190+AX$216-AX$218+AX$233+AX$234+SUM(AX$125,AX$126,AX$127,AX$128*(1+'S&amp;S'!$F118),AX$129,AX$130,AX$131,AX$132,AX$133,AX$134,AX$135,AX$136,AX$137,AX$138,AX$139,AX$140,AX$141,AX$142,AX$143,AX$144)</f>
        <v>0</v>
      </c>
      <c r="AY320" s="66">
        <f>-AY$190+AY$216-AY$218+AY$233+AY$234+SUM(AY$125,AY$126,AY$127,AY$128*(1+'S&amp;S'!$F118),AY$129,AY$130,AY$131,AY$132,AY$133,AY$134,AY$135,AY$136,AY$137,AY$138,AY$139,AY$140,AY$141,AY$142,AY$143,AY$144)</f>
        <v>0</v>
      </c>
      <c r="AZ320" s="66">
        <f>-AZ$190+AZ$216-AZ$218+AZ$233+AZ$234+SUM(AZ$125,AZ$126,AZ$127,AZ$128*(1+'S&amp;S'!$F118),AZ$129,AZ$130,AZ$131,AZ$132,AZ$133,AZ$134,AZ$135,AZ$136,AZ$137,AZ$138,AZ$139,AZ$140,AZ$141,AZ$142,AZ$143,AZ$144)</f>
        <v>0</v>
      </c>
      <c r="BA320" s="66">
        <f>-BA$190+BA$216-BA$218+BA$233+BA$234+SUM(BA$125,BA$126,BA$127,BA$128*(1+'S&amp;S'!$F118),BA$129,BA$130,BA$131,BA$132,BA$133,BA$134,BA$135,BA$136,BA$137,BA$138,BA$139,BA$140,BA$141,BA$142,BA$143,BA$144)</f>
        <v>0</v>
      </c>
      <c r="BB320" s="66">
        <f>-BB$190+BB$216-BB$218+BB$233+BB$234+SUM(BB$125,BB$126,BB$127,BB$128*(1+'S&amp;S'!$F118),BB$129,BB$130,BB$131,BB$132,BB$133,BB$134,BB$135,BB$136,BB$137,BB$138,BB$139,BB$140,BB$141,BB$142,BB$143,BB$144)</f>
        <v>0</v>
      </c>
      <c r="BC320" s="66">
        <f>-BC$190+BC$216-BC$218+BC$233+BC$234+SUM(BC$125,BC$126,BC$127,BC$128*(1+'S&amp;S'!$F118),BC$129,BC$130,BC$131,BC$132,BC$133,BC$134,BC$135,BC$136,BC$137,BC$138,BC$139,BC$140,BC$141,BC$142,BC$143,BC$144)</f>
        <v>0</v>
      </c>
      <c r="BD320" s="66">
        <f>-BD$190+BD$216-BD$218+BD$233+BD$234+SUM(BD$125,BD$126,BD$127,BD$128*(1+'S&amp;S'!$F118),BD$129,BD$130,BD$131,BD$132,BD$133,BD$134,BD$135,BD$136,BD$137,BD$138,BD$139,BD$140,BD$141,BD$142,BD$143,BD$144)</f>
        <v>0</v>
      </c>
      <c r="BE320" s="66">
        <f>-BE$190+BE$216-BE$218+BE$233+BE$234+SUM(BE$125,BE$126,BE$127,BE$128*(1+'S&amp;S'!$F118),BE$129,BE$130,BE$131,BE$132,BE$133,BE$134,BE$135,BE$136,BE$137,BE$138,BE$139,BE$140,BE$141,BE$142,BE$143,BE$144)</f>
        <v>0</v>
      </c>
      <c r="BF320" s="66">
        <f>-BF$190+BF$216-BF$218+BF$233+BF$234+SUM(BF$125,BF$126,BF$127,BF$128*(1+'S&amp;S'!$F118),BF$129,BF$130,BF$131,BF$132,BF$133,BF$134,BF$135,BF$136,BF$137,BF$138,BF$139,BF$140,BF$141,BF$142,BF$143,BF$144)</f>
        <v>0</v>
      </c>
      <c r="BG320" s="66">
        <f>-BG$190+BG$216-BG$218+BG$233+BG$234+SUM(BG$125,BG$126,BG$127,BG$128*(1+'S&amp;S'!$F118),BG$129,BG$130,BG$131,BG$132,BG$133,BG$134,BG$135,BG$136,BG$137,BG$138,BG$139,BG$140,BG$141,BG$142,BG$143,BG$144)</f>
        <v>0</v>
      </c>
      <c r="BH320" s="66">
        <f>-BH$190+BH$216-BH$218+BH$233+BH$234+SUM(BH$125,BH$126,BH$127,BH$128*(1+'S&amp;S'!$F118),BH$129,BH$130,BH$131,BH$132,BH$133,BH$134,BH$135,BH$136,BH$137,BH$138,BH$139,BH$140,BH$141,BH$142,BH$143,BH$144)</f>
        <v>0</v>
      </c>
      <c r="BI320" s="66">
        <f>-BI$190+BI$216-BI$218+BI$233+BI$234+SUM(BI$125,BI$126,BI$127,BI$128*(1+'S&amp;S'!$F118),BI$129,BI$130,BI$131,BI$132,BI$133,BI$134,BI$135,BI$136,BI$137,BI$138,BI$139,BI$140,BI$141,BI$142,BI$143,BI$144)</f>
        <v>0</v>
      </c>
      <c r="BJ320" s="66">
        <f>-BJ$190+BJ$216-BJ$218+BJ$233+BJ$234+SUM(BJ$125,BJ$126,BJ$127,BJ$128*(1+'S&amp;S'!$F118),BJ$129,BJ$130,BJ$131,BJ$132,BJ$133,BJ$134,BJ$135,BJ$136,BJ$137,BJ$138,BJ$139,BJ$140,BJ$141,BJ$142,BJ$143,BJ$144)</f>
        <v>0</v>
      </c>
      <c r="BK320" s="66">
        <f>-BK$190+BK$216-BK$218+BK$233+BK$234+SUM(BK$125,BK$126,BK$127,BK$128*(1+'S&amp;S'!$F118),BK$129,BK$130,BK$131,BK$132,BK$133,BK$134,BK$135,BK$136,BK$137,BK$138,BK$139,BK$140,BK$141,BK$142,BK$143,BK$144)</f>
        <v>0</v>
      </c>
      <c r="BL320" s="66">
        <f>-BL$190+BL$216-BL$218+BL$233+BL$234+SUM(BL$125,BL$126,BL$127,BL$128*(1+'S&amp;S'!$F118),BL$129,BL$130,BL$131,BL$132,BL$133,BL$134,BL$135,BL$136,BL$137,BL$138,BL$139,BL$140,BL$141,BL$142,BL$143,BL$144)</f>
        <v>0</v>
      </c>
      <c r="BM320" s="66">
        <f>-BM$190+BM$216-BM$218+BM$233+BM$234+SUM(BM$125,BM$126,BM$127,BM$128*(1+'S&amp;S'!$F118),BM$129,BM$130,BM$131,BM$132,BM$133,BM$134,BM$135,BM$136,BM$137,BM$138,BM$139,BM$140,BM$141,BM$142,BM$143,BM$144)</f>
        <v>0</v>
      </c>
      <c r="BN320" s="66">
        <f>-BN$190+BN$216-BN$218+BN$233+BN$234+SUM(BN$125,BN$126,BN$127,BN$128*(1+'S&amp;S'!$F118),BN$129,BN$130,BN$131,BN$132,BN$133,BN$134,BN$135,BN$136,BN$137,BN$138,BN$139,BN$140,BN$141,BN$142,BN$143,BN$144)</f>
        <v>0</v>
      </c>
      <c r="BO320" s="66">
        <f>-BO$190+BO$216-BO$218+BO$233+BO$234+SUM(BO$125,BO$126,BO$127,BO$128*(1+'S&amp;S'!$F118),BO$129,BO$130,BO$131,BO$132,BO$133,BO$134,BO$135,BO$136,BO$137,BO$138,BO$139,BO$140,BO$141,BO$142,BO$143,BO$144)</f>
        <v>0</v>
      </c>
      <c r="BP320" s="66">
        <f>-BP$190+BP$216-BP$218+BP$233+BP$234+SUM(BP$125,BP$126,BP$127,BP$128*(1+'S&amp;S'!$F118),BP$129,BP$130,BP$131,BP$132,BP$133,BP$134,BP$135,BP$136,BP$137,BP$138,BP$139,BP$140,BP$141,BP$142,BP$143,BP$144)</f>
        <v>0</v>
      </c>
      <c r="BQ320" s="66">
        <f>-BQ$190+BQ$216-BQ$218+BQ$233+BQ$234+SUM(BQ$125,BQ$126,BQ$127,BQ$128*(1+'S&amp;S'!$F118),BQ$129,BQ$130,BQ$131,BQ$132,BQ$133,BQ$134,BQ$135,BQ$136,BQ$137,BQ$138,BQ$139,BQ$140,BQ$141,BQ$142,BQ$143,BQ$144)</f>
        <v>0</v>
      </c>
      <c r="BR320" s="66">
        <f>-BR$190+BR$216-BR$218+BR$233+BR$234+SUM(BR$125,BR$126,BR$127,BR$128*(1+'S&amp;S'!$F118),BR$129,BR$130,BR$131,BR$132,BR$133,BR$134,BR$135,BR$136,BR$137,BR$138,BR$139,BR$140,BR$141,BR$142,BR$143,BR$144)</f>
        <v>0</v>
      </c>
      <c r="BS320" s="66">
        <f>-BS$190+BS$216-BS$218+BS$233+BS$234+SUM(BS$125,BS$126,BS$127,BS$128*(1+'S&amp;S'!$F118),BS$129,BS$130,BS$131,BS$132,BS$133,BS$134,BS$135,BS$136,BS$137,BS$138,BS$139,BS$140,BS$141,BS$142,BS$143,BS$144)</f>
        <v>0</v>
      </c>
      <c r="BT320" s="66">
        <f>-BT$190+BT$216-BT$218+BT$233+BT$234+SUM(BT$125,BT$126,BT$127,BT$128*(1+'S&amp;S'!$F118),BT$129,BT$130,BT$131,BT$132,BT$133,BT$134,BT$135,BT$136,BT$137,BT$138,BT$139,BT$140,BT$141,BT$142,BT$143,BT$144)</f>
        <v>0</v>
      </c>
      <c r="BU320" s="66">
        <f>-BU$190+BU$216-BU$218+BU$233+BU$234+SUM(BU$125,BU$126,BU$127,BU$128*(1+'S&amp;S'!$F118),BU$129,BU$130,BU$131,BU$132,BU$133,BU$134,BU$135,BU$136,BU$137,BU$138,BU$139,BU$140,BU$141,BU$142,BU$143,BU$144)</f>
        <v>0</v>
      </c>
      <c r="BV320" s="66">
        <f>-BV$190+BV$216-BV$218+BV$233+BV$234+SUM(BV$125,BV$126,BV$127,BV$128*(1+'S&amp;S'!$F118),BV$129,BV$130,BV$131,BV$132,BV$133,BV$134,BV$135,BV$136,BV$137,BV$138,BV$139,BV$140,BV$141,BV$142,BV$143,BV$144)</f>
        <v>0</v>
      </c>
      <c r="BW320" s="66">
        <f>-BW$190+BW$216-BW$218+BW$233+BW$234+SUM(BW$125,BW$126,BW$127,BW$128*(1+'S&amp;S'!$F118),BW$129,BW$130,BW$131,BW$132,BW$133,BW$134,BW$135,BW$136,BW$137,BW$138,BW$139,BW$140,BW$141,BW$142,BW$143,BW$144)</f>
        <v>0</v>
      </c>
      <c r="BX320" s="66">
        <f>-BX$190+BX$216-BX$218+BX$233+BX$234+SUM(BX$125,BX$126,BX$127,BX$128*(1+'S&amp;S'!$F118),BX$129,BX$130,BX$131,BX$132,BX$133,BX$134,BX$135,BX$136,BX$137,BX$138,BX$139,BX$140,BX$141,BX$142,BX$143,BX$144)</f>
        <v>0</v>
      </c>
      <c r="BY320" s="66">
        <f>-BY$190+BY$216-BY$218+BY$233+BY$234+SUM(BY$125,BY$126,BY$127,BY$128*(1+'S&amp;S'!$F118),BY$129,BY$130,BY$131,BY$132,BY$133,BY$134,BY$135,BY$136,BY$137,BY$138,BY$139,BY$140,BY$141,BY$142,BY$143,BY$144)</f>
        <v>0</v>
      </c>
      <c r="BZ320" s="66">
        <f>-BZ$190+BZ$216-BZ$218+BZ$233+BZ$234+SUM(BZ$125,BZ$126,BZ$127,BZ$128*(1+'S&amp;S'!$F118),BZ$129,BZ$130,BZ$131,BZ$132,BZ$133,BZ$134,BZ$135,BZ$136,BZ$137,BZ$138,BZ$139,BZ$140,BZ$141,BZ$142,BZ$143,BZ$144)</f>
        <v>0</v>
      </c>
      <c r="CA320" s="66">
        <f>-CA$190+CA$216-CA$218+CA$233+CA$234+SUM(CA$125,CA$126,CA$127,CA$128*(1+'S&amp;S'!$F118),CA$129,CA$130,CA$131,CA$132,CA$133,CA$134,CA$135,CA$136,CA$137,CA$138,CA$139,CA$140,CA$141,CA$142,CA$143,CA$144)</f>
        <v>0</v>
      </c>
      <c r="CB320" s="66">
        <f>-CB$190+CB$216-CB$218+CB$233+CB$234+SUM(CB$125,CB$126,CB$127,CB$128*(1+'S&amp;S'!$F118),CB$129,CB$130,CB$131,CB$132,CB$133,CB$134,CB$135,CB$136,CB$137,CB$138,CB$139,CB$140,CB$141,CB$142,CB$143,CB$144)</f>
        <v>0</v>
      </c>
      <c r="CC320" s="66">
        <f>-CC$190+CC$216-CC$218+CC$233+CC$234+SUM(CC$125,CC$126,CC$127,CC$128*(1+'S&amp;S'!$F118),CC$129,CC$130,CC$131,CC$132,CC$133,CC$134,CC$135,CC$136,CC$137,CC$138,CC$139,CC$140,CC$141,CC$142,CC$143,CC$144)</f>
        <v>0</v>
      </c>
      <c r="CD320" s="66">
        <f>-CD$190+CD$216-CD$218+CD$233+CD$234+SUM(CD$125,CD$126,CD$127,CD$128*(1+'S&amp;S'!$F118),CD$129,CD$130,CD$131,CD$132,CD$133,CD$134,CD$135,CD$136,CD$137,CD$138,CD$139,CD$140,CD$141,CD$142,CD$143,CD$144)</f>
        <v>0</v>
      </c>
      <c r="CE320" s="66">
        <f>-CE$190+CE$216-CE$218+CE$233+CE$234+SUM(CE$125,CE$126,CE$127,CE$128*(1+'S&amp;S'!$F118),CE$129,CE$130,CE$131,CE$132,CE$133,CE$134,CE$135,CE$136,CE$137,CE$138,CE$139,CE$140,CE$141,CE$142,CE$143,CE$144)</f>
        <v>0</v>
      </c>
      <c r="CF320" s="66">
        <f>-CF$190+CF$216-CF$218+CF$233+CF$234+SUM(CF$125,CF$126,CF$127,CF$128*(1+'S&amp;S'!$F118),CF$129,CF$130,CF$131,CF$132,CF$133,CF$134,CF$135,CF$136,CF$137,CF$138,CF$139,CF$140,CF$141,CF$142,CF$143,CF$144)</f>
        <v>0</v>
      </c>
      <c r="CG320" s="66">
        <f>-CG$190+CG$216-CG$218+CG$233+CG$234+SUM(CG$125,CG$126,CG$127,CG$128*(1+'S&amp;S'!$F118),CG$129,CG$130,CG$131,CG$132,CG$133,CG$134,CG$135,CG$136,CG$137,CG$138,CG$139,CG$140,CG$141,CG$142,CG$143,CG$144)</f>
        <v>0</v>
      </c>
      <c r="CH320" s="66">
        <f>-CH$190+CH$216-CH$218+CH$233+CH$234+SUM(CH$125,CH$126,CH$127,CH$128*(1+'S&amp;S'!$F118),CH$129,CH$130,CH$131,CH$132,CH$133,CH$134,CH$135,CH$136,CH$137,CH$138,CH$139,CH$140,CH$141,CH$142,CH$143,CH$144)</f>
        <v>0</v>
      </c>
      <c r="CI320" s="66">
        <f>-CI$190+CI$216-CI$218+CI$233+CI$234+SUM(CI$125,CI$126,CI$127,CI$128*(1+'S&amp;S'!$F118),CI$129,CI$130,CI$131,CI$132,CI$133,CI$134,CI$135,CI$136,CI$137,CI$138,CI$139,CI$140,CI$141,CI$142,CI$143,CI$144)</f>
        <v>0</v>
      </c>
      <c r="CJ320" s="66">
        <f>-CJ$190+CJ$216-CJ$218+CJ$233+CJ$234+SUM(CJ$125,CJ$126,CJ$127,CJ$128*(1+'S&amp;S'!$F118),CJ$129,CJ$130,CJ$131,CJ$132,CJ$133,CJ$134,CJ$135,CJ$136,CJ$137,CJ$138,CJ$139,CJ$140,CJ$141,CJ$142,CJ$143,CJ$144)</f>
        <v>0</v>
      </c>
      <c r="CK320" s="66">
        <f>-CK$190+CK$216-CK$218+CK$233+CK$234+SUM(CK$125,CK$126,CK$127,CK$128*(1+'S&amp;S'!$F118),CK$129,CK$130,CK$131,CK$132,CK$133,CK$134,CK$135,CK$136,CK$137,CK$138,CK$139,CK$140,CK$141,CK$142,CK$143,CK$144)</f>
        <v>0</v>
      </c>
      <c r="CL320" s="66">
        <f>-CL$190+CL$216-CL$218+CL$233+CL$234+SUM(CL$125,CL$126,CL$127,CL$128*(1+'S&amp;S'!$F118),CL$129,CL$130,CL$131,CL$132,CL$133,CL$134,CL$135,CL$136,CL$137,CL$138,CL$139,CL$140,CL$141,CL$142,CL$143,CL$144)</f>
        <v>0</v>
      </c>
      <c r="CM320" s="66">
        <f>-CM$190+CM$216-CM$218+CM$233+CM$234+SUM(CM$125,CM$126,CM$127,CM$128*(1+'S&amp;S'!$F118),CM$129,CM$130,CM$131,CM$132,CM$133,CM$134,CM$135,CM$136,CM$137,CM$138,CM$139,CM$140,CM$141,CM$142,CM$143,CM$144)</f>
        <v>0</v>
      </c>
      <c r="CN320" s="66">
        <f>-CN$190+CN$216-CN$218+CN$233+CN$234+SUM(CN$125,CN$126,CN$127,CN$128*(1+'S&amp;S'!$F118),CN$129,CN$130,CN$131,CN$132,CN$133,CN$134,CN$135,CN$136,CN$137,CN$138,CN$139,CN$140,CN$141,CN$142,CN$143,CN$144)</f>
        <v>0</v>
      </c>
      <c r="CO320" s="66">
        <f>-CO$190+CO$216-CO$218+CO$233+CO$234+SUM(CO$125,CO$126,CO$127,CO$128*(1+'S&amp;S'!$F118),CO$129,CO$130,CO$131,CO$132,CO$133,CO$134,CO$135,CO$136,CO$137,CO$138,CO$139,CO$140,CO$141,CO$142,CO$143,CO$144)</f>
        <v>0</v>
      </c>
      <c r="CP320" s="66">
        <f>-CP$190+CP$216-CP$218+CP$233+CP$234+SUM(CP$125,CP$126,CP$127,CP$128*(1+'S&amp;S'!$F118),CP$129,CP$130,CP$131,CP$132,CP$133,CP$134,CP$135,CP$136,CP$137,CP$138,CP$139,CP$140,CP$141,CP$142,CP$143,CP$144)</f>
        <v>0</v>
      </c>
      <c r="CQ320" s="66">
        <f>-CQ$190+CQ$216-CQ$218+CQ$233+CQ$234+SUM(CQ$125,CQ$126,CQ$127,CQ$128*(1+'S&amp;S'!$F118),CQ$129,CQ$130,CQ$131,CQ$132,CQ$133,CQ$134,CQ$135,CQ$136,CQ$137,CQ$138,CQ$139,CQ$140,CQ$141,CQ$142,CQ$143,CQ$144)</f>
        <v>0</v>
      </c>
      <c r="CR320" s="66">
        <f>-CR$190+CR$216-CR$218+CR$233+CR$234+SUM(CR$125,CR$126,CR$127,CR$128*(1+'S&amp;S'!$F118),CR$129,CR$130,CR$131,CR$132,CR$133,CR$134,CR$135,CR$136,CR$137,CR$138,CR$139,CR$140,CR$141,CR$142,CR$143,CR$144)</f>
        <v>0</v>
      </c>
      <c r="CS320" s="66">
        <f>-CS$190+CS$216-CS$218+CS$233+CS$234+SUM(CS$125,CS$126,CS$127,CS$128*(1+'S&amp;S'!$F118),CS$129,CS$130,CS$131,CS$132,CS$133,CS$134,CS$135,CS$136,CS$137,CS$138,CS$139,CS$140,CS$141,CS$142,CS$143,CS$144)</f>
        <v>0</v>
      </c>
    </row>
    <row r="321" spans="3:97" hidden="1" x14ac:dyDescent="0.35">
      <c r="C321" s="81" t="str">
        <f>O.1!C128&amp;" with "&amp; 'S&amp;S'!$D$5*100 &amp; "% decrease"</f>
        <v xml:space="preserve"> with 1% decrease</v>
      </c>
      <c r="E321" s="492">
        <f>G321+NPV(G.Asm!$F$40,H321:INDEX(H321:CS321,RP))</f>
        <v>0</v>
      </c>
      <c r="F321" s="492">
        <f t="shared" si="279"/>
        <v>0</v>
      </c>
      <c r="G321" s="66">
        <f>-G$190+G$216-G$218+G$233+G$234+SUM(G$125,G$126,G$127,G$128*(1+'S&amp;S'!$F119),G$129,G$130,G$131,G$132,G$133,G$134,G$135,G$136,G$137,G$138,G$139,G$140,G$141,G$142,G$143,G$144)</f>
        <v>0</v>
      </c>
      <c r="H321" s="66">
        <f>-H$190+H$216-H$218+H$233+H$234+SUM(H$125,H$126,H$127,H$128*(1+'S&amp;S'!$F119),H$129,H$130,H$131,H$132,H$133,H$134,H$135,H$136,H$137,H$138,H$139,H$140,H$141,H$142,H$143,H$144)</f>
        <v>0</v>
      </c>
      <c r="I321" s="66">
        <f>-I$190+I$216-I$218+I$233+I$234+SUM(I$125,I$126,I$127,I$128*(1+'S&amp;S'!$F119),I$129,I$130,I$131,I$132,I$133,I$134,I$135,I$136,I$137,I$138,I$139,I$140,I$141,I$142,I$143,I$144)</f>
        <v>0</v>
      </c>
      <c r="J321" s="66">
        <f>-J$190+J$216-J$218+J$233+J$234+SUM(J$125,J$126,J$127,J$128*(1+'S&amp;S'!$F119),J$129,J$130,J$131,J$132,J$133,J$134,J$135,J$136,J$137,J$138,J$139,J$140,J$141,J$142,J$143,J$144)</f>
        <v>0</v>
      </c>
      <c r="K321" s="66">
        <f>-K$190+K$216-K$218+K$233+K$234+SUM(K$125,K$126,K$127,K$128*(1+'S&amp;S'!$F119),K$129,K$130,K$131,K$132,K$133,K$134,K$135,K$136,K$137,K$138,K$139,K$140,K$141,K$142,K$143,K$144)</f>
        <v>0</v>
      </c>
      <c r="L321" s="66">
        <f>-L$190+L$216-L$218+L$233+L$234+SUM(L$125,L$126,L$127,L$128*(1+'S&amp;S'!$F119),L$129,L$130,L$131,L$132,L$133,L$134,L$135,L$136,L$137,L$138,L$139,L$140,L$141,L$142,L$143,L$144)</f>
        <v>0</v>
      </c>
      <c r="M321" s="66">
        <f>-M$190+M$216-M$218+M$233+M$234+SUM(M$125,M$126,M$127,M$128*(1+'S&amp;S'!$F119),M$129,M$130,M$131,M$132,M$133,M$134,M$135,M$136,M$137,M$138,M$139,M$140,M$141,M$142,M$143,M$144)</f>
        <v>0</v>
      </c>
      <c r="N321" s="66">
        <f>-N$190+N$216-N$218+N$233+N$234+SUM(N$125,N$126,N$127,N$128*(1+'S&amp;S'!$F119),N$129,N$130,N$131,N$132,N$133,N$134,N$135,N$136,N$137,N$138,N$139,N$140,N$141,N$142,N$143,N$144)</f>
        <v>0</v>
      </c>
      <c r="O321" s="66">
        <f>-O$190+O$216-O$218+O$233+O$234+SUM(O$125,O$126,O$127,O$128*(1+'S&amp;S'!$F119),O$129,O$130,O$131,O$132,O$133,O$134,O$135,O$136,O$137,O$138,O$139,O$140,O$141,O$142,O$143,O$144)</f>
        <v>0</v>
      </c>
      <c r="P321" s="66">
        <f>-P$190+P$216-P$218+P$233+P$234+SUM(P$125,P$126,P$127,P$128*(1+'S&amp;S'!$F119),P$129,P$130,P$131,P$132,P$133,P$134,P$135,P$136,P$137,P$138,P$139,P$140,P$141,P$142,P$143,P$144)</f>
        <v>0</v>
      </c>
      <c r="Q321" s="66">
        <f>-Q$190+Q$216-Q$218+Q$233+Q$234+SUM(Q$125,Q$126,Q$127,Q$128*(1+'S&amp;S'!$F119),Q$129,Q$130,Q$131,Q$132,Q$133,Q$134,Q$135,Q$136,Q$137,Q$138,Q$139,Q$140,Q$141,Q$142,Q$143,Q$144)</f>
        <v>0</v>
      </c>
      <c r="R321" s="66">
        <f>-R$190+R$216-R$218+R$233+R$234+SUM(R$125,R$126,R$127,R$128*(1+'S&amp;S'!$F119),R$129,R$130,R$131,R$132,R$133,R$134,R$135,R$136,R$137,R$138,R$139,R$140,R$141,R$142,R$143,R$144)</f>
        <v>0</v>
      </c>
      <c r="S321" s="66">
        <f>-S$190+S$216-S$218+S$233+S$234+SUM(S$125,S$126,S$127,S$128*(1+'S&amp;S'!$F119),S$129,S$130,S$131,S$132,S$133,S$134,S$135,S$136,S$137,S$138,S$139,S$140,S$141,S$142,S$143,S$144)</f>
        <v>0</v>
      </c>
      <c r="T321" s="66">
        <f>-T$190+T$216-T$218+T$233+T$234+SUM(T$125,T$126,T$127,T$128*(1+'S&amp;S'!$F119),T$129,T$130,T$131,T$132,T$133,T$134,T$135,T$136,T$137,T$138,T$139,T$140,T$141,T$142,T$143,T$144)</f>
        <v>0</v>
      </c>
      <c r="U321" s="66">
        <f>-U$190+U$216-U$218+U$233+U$234+SUM(U$125,U$126,U$127,U$128*(1+'S&amp;S'!$F119),U$129,U$130,U$131,U$132,U$133,U$134,U$135,U$136,U$137,U$138,U$139,U$140,U$141,U$142,U$143,U$144)</f>
        <v>0</v>
      </c>
      <c r="V321" s="66">
        <f>-V$190+V$216-V$218+V$233+V$234+SUM(V$125,V$126,V$127,V$128*(1+'S&amp;S'!$F119),V$129,V$130,V$131,V$132,V$133,V$134,V$135,V$136,V$137,V$138,V$139,V$140,V$141,V$142,V$143,V$144)</f>
        <v>0</v>
      </c>
      <c r="W321" s="66">
        <f>-W$190+W$216-W$218+W$233+W$234+SUM(W$125,W$126,W$127,W$128*(1+'S&amp;S'!$F119),W$129,W$130,W$131,W$132,W$133,W$134,W$135,W$136,W$137,W$138,W$139,W$140,W$141,W$142,W$143,W$144)</f>
        <v>0</v>
      </c>
      <c r="X321" s="66">
        <f>-X$190+X$216-X$218+X$233+X$234+SUM(X$125,X$126,X$127,X$128*(1+'S&amp;S'!$F119),X$129,X$130,X$131,X$132,X$133,X$134,X$135,X$136,X$137,X$138,X$139,X$140,X$141,X$142,X$143,X$144)</f>
        <v>0</v>
      </c>
      <c r="Y321" s="66">
        <f>-Y$190+Y$216-Y$218+Y$233+Y$234+SUM(Y$125,Y$126,Y$127,Y$128*(1+'S&amp;S'!$F119),Y$129,Y$130,Y$131,Y$132,Y$133,Y$134,Y$135,Y$136,Y$137,Y$138,Y$139,Y$140,Y$141,Y$142,Y$143,Y$144)</f>
        <v>0</v>
      </c>
      <c r="Z321" s="66">
        <f>-Z$190+Z$216-Z$218+Z$233+Z$234+SUM(Z$125,Z$126,Z$127,Z$128*(1+'S&amp;S'!$F119),Z$129,Z$130,Z$131,Z$132,Z$133,Z$134,Z$135,Z$136,Z$137,Z$138,Z$139,Z$140,Z$141,Z$142,Z$143,Z$144)</f>
        <v>0</v>
      </c>
      <c r="AA321" s="66">
        <f>-AA$190+AA$216-AA$218+AA$233+AA$234+SUM(AA$125,AA$126,AA$127,AA$128*(1+'S&amp;S'!$F119),AA$129,AA$130,AA$131,AA$132,AA$133,AA$134,AA$135,AA$136,AA$137,AA$138,AA$139,AA$140,AA$141,AA$142,AA$143,AA$144)</f>
        <v>0</v>
      </c>
      <c r="AB321" s="66">
        <f>-AB$190+AB$216-AB$218+AB$233+AB$234+SUM(AB$125,AB$126,AB$127,AB$128*(1+'S&amp;S'!$F119),AB$129,AB$130,AB$131,AB$132,AB$133,AB$134,AB$135,AB$136,AB$137,AB$138,AB$139,AB$140,AB$141,AB$142,AB$143,AB$144)</f>
        <v>0</v>
      </c>
      <c r="AC321" s="66">
        <f>-AC$190+AC$216-AC$218+AC$233+AC$234+SUM(AC$125,AC$126,AC$127,AC$128*(1+'S&amp;S'!$F119),AC$129,AC$130,AC$131,AC$132,AC$133,AC$134,AC$135,AC$136,AC$137,AC$138,AC$139,AC$140,AC$141,AC$142,AC$143,AC$144)</f>
        <v>0</v>
      </c>
      <c r="AD321" s="66">
        <f>-AD$190+AD$216-AD$218+AD$233+AD$234+SUM(AD$125,AD$126,AD$127,AD$128*(1+'S&amp;S'!$F119),AD$129,AD$130,AD$131,AD$132,AD$133,AD$134,AD$135,AD$136,AD$137,AD$138,AD$139,AD$140,AD$141,AD$142,AD$143,AD$144)</f>
        <v>0</v>
      </c>
      <c r="AE321" s="66">
        <f>-AE$190+AE$216-AE$218+AE$233+AE$234+SUM(AE$125,AE$126,AE$127,AE$128*(1+'S&amp;S'!$F119),AE$129,AE$130,AE$131,AE$132,AE$133,AE$134,AE$135,AE$136,AE$137,AE$138,AE$139,AE$140,AE$141,AE$142,AE$143,AE$144)</f>
        <v>0</v>
      </c>
      <c r="AF321" s="66">
        <f>-AF$190+AF$216-AF$218+AF$233+AF$234+SUM(AF$125,AF$126,AF$127,AF$128*(1+'S&amp;S'!$F119),AF$129,AF$130,AF$131,AF$132,AF$133,AF$134,AF$135,AF$136,AF$137,AF$138,AF$139,AF$140,AF$141,AF$142,AF$143,AF$144)</f>
        <v>0</v>
      </c>
      <c r="AG321" s="66">
        <f>-AG$190+AG$216-AG$218+AG$233+AG$234+SUM(AG$125,AG$126,AG$127,AG$128*(1+'S&amp;S'!$F119),AG$129,AG$130,AG$131,AG$132,AG$133,AG$134,AG$135,AG$136,AG$137,AG$138,AG$139,AG$140,AG$141,AG$142,AG$143,AG$144)</f>
        <v>0</v>
      </c>
      <c r="AH321" s="66">
        <f>-AH$190+AH$216-AH$218+AH$233+AH$234+SUM(AH$125,AH$126,AH$127,AH$128*(1+'S&amp;S'!$F119),AH$129,AH$130,AH$131,AH$132,AH$133,AH$134,AH$135,AH$136,AH$137,AH$138,AH$139,AH$140,AH$141,AH$142,AH$143,AH$144)</f>
        <v>0</v>
      </c>
      <c r="AI321" s="66">
        <f>-AI$190+AI$216-AI$218+AI$233+AI$234+SUM(AI$125,AI$126,AI$127,AI$128*(1+'S&amp;S'!$F119),AI$129,AI$130,AI$131,AI$132,AI$133,AI$134,AI$135,AI$136,AI$137,AI$138,AI$139,AI$140,AI$141,AI$142,AI$143,AI$144)</f>
        <v>0</v>
      </c>
      <c r="AJ321" s="66">
        <f>-AJ$190+AJ$216-AJ$218+AJ$233+AJ$234+SUM(AJ$125,AJ$126,AJ$127,AJ$128*(1+'S&amp;S'!$F119),AJ$129,AJ$130,AJ$131,AJ$132,AJ$133,AJ$134,AJ$135,AJ$136,AJ$137,AJ$138,AJ$139,AJ$140,AJ$141,AJ$142,AJ$143,AJ$144)</f>
        <v>0</v>
      </c>
      <c r="AK321" s="66">
        <f>-AK$190+AK$216-AK$218+AK$233+AK$234+SUM(AK$125,AK$126,AK$127,AK$128*(1+'S&amp;S'!$F119),AK$129,AK$130,AK$131,AK$132,AK$133,AK$134,AK$135,AK$136,AK$137,AK$138,AK$139,AK$140,AK$141,AK$142,AK$143,AK$144)</f>
        <v>0</v>
      </c>
      <c r="AL321" s="66">
        <f>-AL$190+AL$216-AL$218+AL$233+AL$234+SUM(AL$125,AL$126,AL$127,AL$128*(1+'S&amp;S'!$F119),AL$129,AL$130,AL$131,AL$132,AL$133,AL$134,AL$135,AL$136,AL$137,AL$138,AL$139,AL$140,AL$141,AL$142,AL$143,AL$144)</f>
        <v>0</v>
      </c>
      <c r="AM321" s="66">
        <f>-AM$190+AM$216-AM$218+AM$233+AM$234+SUM(AM$125,AM$126,AM$127,AM$128*(1+'S&amp;S'!$F119),AM$129,AM$130,AM$131,AM$132,AM$133,AM$134,AM$135,AM$136,AM$137,AM$138,AM$139,AM$140,AM$141,AM$142,AM$143,AM$144)</f>
        <v>0</v>
      </c>
      <c r="AN321" s="66">
        <f>-AN$190+AN$216-AN$218+AN$233+AN$234+SUM(AN$125,AN$126,AN$127,AN$128*(1+'S&amp;S'!$F119),AN$129,AN$130,AN$131,AN$132,AN$133,AN$134,AN$135,AN$136,AN$137,AN$138,AN$139,AN$140,AN$141,AN$142,AN$143,AN$144)</f>
        <v>0</v>
      </c>
      <c r="AO321" s="66">
        <f>-AO$190+AO$216-AO$218+AO$233+AO$234+SUM(AO$125,AO$126,AO$127,AO$128*(1+'S&amp;S'!$F119),AO$129,AO$130,AO$131,AO$132,AO$133,AO$134,AO$135,AO$136,AO$137,AO$138,AO$139,AO$140,AO$141,AO$142,AO$143,AO$144)</f>
        <v>0</v>
      </c>
      <c r="AP321" s="66">
        <f>-AP$190+AP$216-AP$218+AP$233+AP$234+SUM(AP$125,AP$126,AP$127,AP$128*(1+'S&amp;S'!$F119),AP$129,AP$130,AP$131,AP$132,AP$133,AP$134,AP$135,AP$136,AP$137,AP$138,AP$139,AP$140,AP$141,AP$142,AP$143,AP$144)</f>
        <v>0</v>
      </c>
      <c r="AQ321" s="66">
        <f>-AQ$190+AQ$216-AQ$218+AQ$233+AQ$234+SUM(AQ$125,AQ$126,AQ$127,AQ$128*(1+'S&amp;S'!$F119),AQ$129,AQ$130,AQ$131,AQ$132,AQ$133,AQ$134,AQ$135,AQ$136,AQ$137,AQ$138,AQ$139,AQ$140,AQ$141,AQ$142,AQ$143,AQ$144)</f>
        <v>0</v>
      </c>
      <c r="AR321" s="66">
        <f>-AR$190+AR$216-AR$218+AR$233+AR$234+SUM(AR$125,AR$126,AR$127,AR$128*(1+'S&amp;S'!$F119),AR$129,AR$130,AR$131,AR$132,AR$133,AR$134,AR$135,AR$136,AR$137,AR$138,AR$139,AR$140,AR$141,AR$142,AR$143,AR$144)</f>
        <v>0</v>
      </c>
      <c r="AS321" s="66">
        <f>-AS$190+AS$216-AS$218+AS$233+AS$234+SUM(AS$125,AS$126,AS$127,AS$128*(1+'S&amp;S'!$F119),AS$129,AS$130,AS$131,AS$132,AS$133,AS$134,AS$135,AS$136,AS$137,AS$138,AS$139,AS$140,AS$141,AS$142,AS$143,AS$144)</f>
        <v>0</v>
      </c>
      <c r="AT321" s="66">
        <f>-AT$190+AT$216-AT$218+AT$233+AT$234+SUM(AT$125,AT$126,AT$127,AT$128*(1+'S&amp;S'!$F119),AT$129,AT$130,AT$131,AT$132,AT$133,AT$134,AT$135,AT$136,AT$137,AT$138,AT$139,AT$140,AT$141,AT$142,AT$143,AT$144)</f>
        <v>0</v>
      </c>
      <c r="AU321" s="66">
        <f>-AU$190+AU$216-AU$218+AU$233+AU$234+SUM(AU$125,AU$126,AU$127,AU$128*(1+'S&amp;S'!$F119),AU$129,AU$130,AU$131,AU$132,AU$133,AU$134,AU$135,AU$136,AU$137,AU$138,AU$139,AU$140,AU$141,AU$142,AU$143,AU$144)</f>
        <v>0</v>
      </c>
      <c r="AV321" s="66">
        <f>-AV$190+AV$216-AV$218+AV$233+AV$234+SUM(AV$125,AV$126,AV$127,AV$128*(1+'S&amp;S'!$F119),AV$129,AV$130,AV$131,AV$132,AV$133,AV$134,AV$135,AV$136,AV$137,AV$138,AV$139,AV$140,AV$141,AV$142,AV$143,AV$144)</f>
        <v>0</v>
      </c>
      <c r="AW321" s="66">
        <f>-AW$190+AW$216-AW$218+AW$233+AW$234+SUM(AW$125,AW$126,AW$127,AW$128*(1+'S&amp;S'!$F119),AW$129,AW$130,AW$131,AW$132,AW$133,AW$134,AW$135,AW$136,AW$137,AW$138,AW$139,AW$140,AW$141,AW$142,AW$143,AW$144)</f>
        <v>0</v>
      </c>
      <c r="AX321" s="66">
        <f>-AX$190+AX$216-AX$218+AX$233+AX$234+SUM(AX$125,AX$126,AX$127,AX$128*(1+'S&amp;S'!$F119),AX$129,AX$130,AX$131,AX$132,AX$133,AX$134,AX$135,AX$136,AX$137,AX$138,AX$139,AX$140,AX$141,AX$142,AX$143,AX$144)</f>
        <v>0</v>
      </c>
      <c r="AY321" s="66">
        <f>-AY$190+AY$216-AY$218+AY$233+AY$234+SUM(AY$125,AY$126,AY$127,AY$128*(1+'S&amp;S'!$F119),AY$129,AY$130,AY$131,AY$132,AY$133,AY$134,AY$135,AY$136,AY$137,AY$138,AY$139,AY$140,AY$141,AY$142,AY$143,AY$144)</f>
        <v>0</v>
      </c>
      <c r="AZ321" s="66">
        <f>-AZ$190+AZ$216-AZ$218+AZ$233+AZ$234+SUM(AZ$125,AZ$126,AZ$127,AZ$128*(1+'S&amp;S'!$F119),AZ$129,AZ$130,AZ$131,AZ$132,AZ$133,AZ$134,AZ$135,AZ$136,AZ$137,AZ$138,AZ$139,AZ$140,AZ$141,AZ$142,AZ$143,AZ$144)</f>
        <v>0</v>
      </c>
      <c r="BA321" s="66">
        <f>-BA$190+BA$216-BA$218+BA$233+BA$234+SUM(BA$125,BA$126,BA$127,BA$128*(1+'S&amp;S'!$F119),BA$129,BA$130,BA$131,BA$132,BA$133,BA$134,BA$135,BA$136,BA$137,BA$138,BA$139,BA$140,BA$141,BA$142,BA$143,BA$144)</f>
        <v>0</v>
      </c>
      <c r="BB321" s="66">
        <f>-BB$190+BB$216-BB$218+BB$233+BB$234+SUM(BB$125,BB$126,BB$127,BB$128*(1+'S&amp;S'!$F119),BB$129,BB$130,BB$131,BB$132,BB$133,BB$134,BB$135,BB$136,BB$137,BB$138,BB$139,BB$140,BB$141,BB$142,BB$143,BB$144)</f>
        <v>0</v>
      </c>
      <c r="BC321" s="66">
        <f>-BC$190+BC$216-BC$218+BC$233+BC$234+SUM(BC$125,BC$126,BC$127,BC$128*(1+'S&amp;S'!$F119),BC$129,BC$130,BC$131,BC$132,BC$133,BC$134,BC$135,BC$136,BC$137,BC$138,BC$139,BC$140,BC$141,BC$142,BC$143,BC$144)</f>
        <v>0</v>
      </c>
      <c r="BD321" s="66">
        <f>-BD$190+BD$216-BD$218+BD$233+BD$234+SUM(BD$125,BD$126,BD$127,BD$128*(1+'S&amp;S'!$F119),BD$129,BD$130,BD$131,BD$132,BD$133,BD$134,BD$135,BD$136,BD$137,BD$138,BD$139,BD$140,BD$141,BD$142,BD$143,BD$144)</f>
        <v>0</v>
      </c>
      <c r="BE321" s="66">
        <f>-BE$190+BE$216-BE$218+BE$233+BE$234+SUM(BE$125,BE$126,BE$127,BE$128*(1+'S&amp;S'!$F119),BE$129,BE$130,BE$131,BE$132,BE$133,BE$134,BE$135,BE$136,BE$137,BE$138,BE$139,BE$140,BE$141,BE$142,BE$143,BE$144)</f>
        <v>0</v>
      </c>
      <c r="BF321" s="66">
        <f>-BF$190+BF$216-BF$218+BF$233+BF$234+SUM(BF$125,BF$126,BF$127,BF$128*(1+'S&amp;S'!$F119),BF$129,BF$130,BF$131,BF$132,BF$133,BF$134,BF$135,BF$136,BF$137,BF$138,BF$139,BF$140,BF$141,BF$142,BF$143,BF$144)</f>
        <v>0</v>
      </c>
      <c r="BG321" s="66">
        <f>-BG$190+BG$216-BG$218+BG$233+BG$234+SUM(BG$125,BG$126,BG$127,BG$128*(1+'S&amp;S'!$F119),BG$129,BG$130,BG$131,BG$132,BG$133,BG$134,BG$135,BG$136,BG$137,BG$138,BG$139,BG$140,BG$141,BG$142,BG$143,BG$144)</f>
        <v>0</v>
      </c>
      <c r="BH321" s="66">
        <f>-BH$190+BH$216-BH$218+BH$233+BH$234+SUM(BH$125,BH$126,BH$127,BH$128*(1+'S&amp;S'!$F119),BH$129,BH$130,BH$131,BH$132,BH$133,BH$134,BH$135,BH$136,BH$137,BH$138,BH$139,BH$140,BH$141,BH$142,BH$143,BH$144)</f>
        <v>0</v>
      </c>
      <c r="BI321" s="66">
        <f>-BI$190+BI$216-BI$218+BI$233+BI$234+SUM(BI$125,BI$126,BI$127,BI$128*(1+'S&amp;S'!$F119),BI$129,BI$130,BI$131,BI$132,BI$133,BI$134,BI$135,BI$136,BI$137,BI$138,BI$139,BI$140,BI$141,BI$142,BI$143,BI$144)</f>
        <v>0</v>
      </c>
      <c r="BJ321" s="66">
        <f>-BJ$190+BJ$216-BJ$218+BJ$233+BJ$234+SUM(BJ$125,BJ$126,BJ$127,BJ$128*(1+'S&amp;S'!$F119),BJ$129,BJ$130,BJ$131,BJ$132,BJ$133,BJ$134,BJ$135,BJ$136,BJ$137,BJ$138,BJ$139,BJ$140,BJ$141,BJ$142,BJ$143,BJ$144)</f>
        <v>0</v>
      </c>
      <c r="BK321" s="66">
        <f>-BK$190+BK$216-BK$218+BK$233+BK$234+SUM(BK$125,BK$126,BK$127,BK$128*(1+'S&amp;S'!$F119),BK$129,BK$130,BK$131,BK$132,BK$133,BK$134,BK$135,BK$136,BK$137,BK$138,BK$139,BK$140,BK$141,BK$142,BK$143,BK$144)</f>
        <v>0</v>
      </c>
      <c r="BL321" s="66">
        <f>-BL$190+BL$216-BL$218+BL$233+BL$234+SUM(BL$125,BL$126,BL$127,BL$128*(1+'S&amp;S'!$F119),BL$129,BL$130,BL$131,BL$132,BL$133,BL$134,BL$135,BL$136,BL$137,BL$138,BL$139,BL$140,BL$141,BL$142,BL$143,BL$144)</f>
        <v>0</v>
      </c>
      <c r="BM321" s="66">
        <f>-BM$190+BM$216-BM$218+BM$233+BM$234+SUM(BM$125,BM$126,BM$127,BM$128*(1+'S&amp;S'!$F119),BM$129,BM$130,BM$131,BM$132,BM$133,BM$134,BM$135,BM$136,BM$137,BM$138,BM$139,BM$140,BM$141,BM$142,BM$143,BM$144)</f>
        <v>0</v>
      </c>
      <c r="BN321" s="66">
        <f>-BN$190+BN$216-BN$218+BN$233+BN$234+SUM(BN$125,BN$126,BN$127,BN$128*(1+'S&amp;S'!$F119),BN$129,BN$130,BN$131,BN$132,BN$133,BN$134,BN$135,BN$136,BN$137,BN$138,BN$139,BN$140,BN$141,BN$142,BN$143,BN$144)</f>
        <v>0</v>
      </c>
      <c r="BO321" s="66">
        <f>-BO$190+BO$216-BO$218+BO$233+BO$234+SUM(BO$125,BO$126,BO$127,BO$128*(1+'S&amp;S'!$F119),BO$129,BO$130,BO$131,BO$132,BO$133,BO$134,BO$135,BO$136,BO$137,BO$138,BO$139,BO$140,BO$141,BO$142,BO$143,BO$144)</f>
        <v>0</v>
      </c>
      <c r="BP321" s="66">
        <f>-BP$190+BP$216-BP$218+BP$233+BP$234+SUM(BP$125,BP$126,BP$127,BP$128*(1+'S&amp;S'!$F119),BP$129,BP$130,BP$131,BP$132,BP$133,BP$134,BP$135,BP$136,BP$137,BP$138,BP$139,BP$140,BP$141,BP$142,BP$143,BP$144)</f>
        <v>0</v>
      </c>
      <c r="BQ321" s="66">
        <f>-BQ$190+BQ$216-BQ$218+BQ$233+BQ$234+SUM(BQ$125,BQ$126,BQ$127,BQ$128*(1+'S&amp;S'!$F119),BQ$129,BQ$130,BQ$131,BQ$132,BQ$133,BQ$134,BQ$135,BQ$136,BQ$137,BQ$138,BQ$139,BQ$140,BQ$141,BQ$142,BQ$143,BQ$144)</f>
        <v>0</v>
      </c>
      <c r="BR321" s="66">
        <f>-BR$190+BR$216-BR$218+BR$233+BR$234+SUM(BR$125,BR$126,BR$127,BR$128*(1+'S&amp;S'!$F119),BR$129,BR$130,BR$131,BR$132,BR$133,BR$134,BR$135,BR$136,BR$137,BR$138,BR$139,BR$140,BR$141,BR$142,BR$143,BR$144)</f>
        <v>0</v>
      </c>
      <c r="BS321" s="66">
        <f>-BS$190+BS$216-BS$218+BS$233+BS$234+SUM(BS$125,BS$126,BS$127,BS$128*(1+'S&amp;S'!$F119),BS$129,BS$130,BS$131,BS$132,BS$133,BS$134,BS$135,BS$136,BS$137,BS$138,BS$139,BS$140,BS$141,BS$142,BS$143,BS$144)</f>
        <v>0</v>
      </c>
      <c r="BT321" s="66">
        <f>-BT$190+BT$216-BT$218+BT$233+BT$234+SUM(BT$125,BT$126,BT$127,BT$128*(1+'S&amp;S'!$F119),BT$129,BT$130,BT$131,BT$132,BT$133,BT$134,BT$135,BT$136,BT$137,BT$138,BT$139,BT$140,BT$141,BT$142,BT$143,BT$144)</f>
        <v>0</v>
      </c>
      <c r="BU321" s="66">
        <f>-BU$190+BU$216-BU$218+BU$233+BU$234+SUM(BU$125,BU$126,BU$127,BU$128*(1+'S&amp;S'!$F119),BU$129,BU$130,BU$131,BU$132,BU$133,BU$134,BU$135,BU$136,BU$137,BU$138,BU$139,BU$140,BU$141,BU$142,BU$143,BU$144)</f>
        <v>0</v>
      </c>
      <c r="BV321" s="66">
        <f>-BV$190+BV$216-BV$218+BV$233+BV$234+SUM(BV$125,BV$126,BV$127,BV$128*(1+'S&amp;S'!$F119),BV$129,BV$130,BV$131,BV$132,BV$133,BV$134,BV$135,BV$136,BV$137,BV$138,BV$139,BV$140,BV$141,BV$142,BV$143,BV$144)</f>
        <v>0</v>
      </c>
      <c r="BW321" s="66">
        <f>-BW$190+BW$216-BW$218+BW$233+BW$234+SUM(BW$125,BW$126,BW$127,BW$128*(1+'S&amp;S'!$F119),BW$129,BW$130,BW$131,BW$132,BW$133,BW$134,BW$135,BW$136,BW$137,BW$138,BW$139,BW$140,BW$141,BW$142,BW$143,BW$144)</f>
        <v>0</v>
      </c>
      <c r="BX321" s="66">
        <f>-BX$190+BX$216-BX$218+BX$233+BX$234+SUM(BX$125,BX$126,BX$127,BX$128*(1+'S&amp;S'!$F119),BX$129,BX$130,BX$131,BX$132,BX$133,BX$134,BX$135,BX$136,BX$137,BX$138,BX$139,BX$140,BX$141,BX$142,BX$143,BX$144)</f>
        <v>0</v>
      </c>
      <c r="BY321" s="66">
        <f>-BY$190+BY$216-BY$218+BY$233+BY$234+SUM(BY$125,BY$126,BY$127,BY$128*(1+'S&amp;S'!$F119),BY$129,BY$130,BY$131,BY$132,BY$133,BY$134,BY$135,BY$136,BY$137,BY$138,BY$139,BY$140,BY$141,BY$142,BY$143,BY$144)</f>
        <v>0</v>
      </c>
      <c r="BZ321" s="66">
        <f>-BZ$190+BZ$216-BZ$218+BZ$233+BZ$234+SUM(BZ$125,BZ$126,BZ$127,BZ$128*(1+'S&amp;S'!$F119),BZ$129,BZ$130,BZ$131,BZ$132,BZ$133,BZ$134,BZ$135,BZ$136,BZ$137,BZ$138,BZ$139,BZ$140,BZ$141,BZ$142,BZ$143,BZ$144)</f>
        <v>0</v>
      </c>
      <c r="CA321" s="66">
        <f>-CA$190+CA$216-CA$218+CA$233+CA$234+SUM(CA$125,CA$126,CA$127,CA$128*(1+'S&amp;S'!$F119),CA$129,CA$130,CA$131,CA$132,CA$133,CA$134,CA$135,CA$136,CA$137,CA$138,CA$139,CA$140,CA$141,CA$142,CA$143,CA$144)</f>
        <v>0</v>
      </c>
      <c r="CB321" s="66">
        <f>-CB$190+CB$216-CB$218+CB$233+CB$234+SUM(CB$125,CB$126,CB$127,CB$128*(1+'S&amp;S'!$F119),CB$129,CB$130,CB$131,CB$132,CB$133,CB$134,CB$135,CB$136,CB$137,CB$138,CB$139,CB$140,CB$141,CB$142,CB$143,CB$144)</f>
        <v>0</v>
      </c>
      <c r="CC321" s="66">
        <f>-CC$190+CC$216-CC$218+CC$233+CC$234+SUM(CC$125,CC$126,CC$127,CC$128*(1+'S&amp;S'!$F119),CC$129,CC$130,CC$131,CC$132,CC$133,CC$134,CC$135,CC$136,CC$137,CC$138,CC$139,CC$140,CC$141,CC$142,CC$143,CC$144)</f>
        <v>0</v>
      </c>
      <c r="CD321" s="66">
        <f>-CD$190+CD$216-CD$218+CD$233+CD$234+SUM(CD$125,CD$126,CD$127,CD$128*(1+'S&amp;S'!$F119),CD$129,CD$130,CD$131,CD$132,CD$133,CD$134,CD$135,CD$136,CD$137,CD$138,CD$139,CD$140,CD$141,CD$142,CD$143,CD$144)</f>
        <v>0</v>
      </c>
      <c r="CE321" s="66">
        <f>-CE$190+CE$216-CE$218+CE$233+CE$234+SUM(CE$125,CE$126,CE$127,CE$128*(1+'S&amp;S'!$F119),CE$129,CE$130,CE$131,CE$132,CE$133,CE$134,CE$135,CE$136,CE$137,CE$138,CE$139,CE$140,CE$141,CE$142,CE$143,CE$144)</f>
        <v>0</v>
      </c>
      <c r="CF321" s="66">
        <f>-CF$190+CF$216-CF$218+CF$233+CF$234+SUM(CF$125,CF$126,CF$127,CF$128*(1+'S&amp;S'!$F119),CF$129,CF$130,CF$131,CF$132,CF$133,CF$134,CF$135,CF$136,CF$137,CF$138,CF$139,CF$140,CF$141,CF$142,CF$143,CF$144)</f>
        <v>0</v>
      </c>
      <c r="CG321" s="66">
        <f>-CG$190+CG$216-CG$218+CG$233+CG$234+SUM(CG$125,CG$126,CG$127,CG$128*(1+'S&amp;S'!$F119),CG$129,CG$130,CG$131,CG$132,CG$133,CG$134,CG$135,CG$136,CG$137,CG$138,CG$139,CG$140,CG$141,CG$142,CG$143,CG$144)</f>
        <v>0</v>
      </c>
      <c r="CH321" s="66">
        <f>-CH$190+CH$216-CH$218+CH$233+CH$234+SUM(CH$125,CH$126,CH$127,CH$128*(1+'S&amp;S'!$F119),CH$129,CH$130,CH$131,CH$132,CH$133,CH$134,CH$135,CH$136,CH$137,CH$138,CH$139,CH$140,CH$141,CH$142,CH$143,CH$144)</f>
        <v>0</v>
      </c>
      <c r="CI321" s="66">
        <f>-CI$190+CI$216-CI$218+CI$233+CI$234+SUM(CI$125,CI$126,CI$127,CI$128*(1+'S&amp;S'!$F119),CI$129,CI$130,CI$131,CI$132,CI$133,CI$134,CI$135,CI$136,CI$137,CI$138,CI$139,CI$140,CI$141,CI$142,CI$143,CI$144)</f>
        <v>0</v>
      </c>
      <c r="CJ321" s="66">
        <f>-CJ$190+CJ$216-CJ$218+CJ$233+CJ$234+SUM(CJ$125,CJ$126,CJ$127,CJ$128*(1+'S&amp;S'!$F119),CJ$129,CJ$130,CJ$131,CJ$132,CJ$133,CJ$134,CJ$135,CJ$136,CJ$137,CJ$138,CJ$139,CJ$140,CJ$141,CJ$142,CJ$143,CJ$144)</f>
        <v>0</v>
      </c>
      <c r="CK321" s="66">
        <f>-CK$190+CK$216-CK$218+CK$233+CK$234+SUM(CK$125,CK$126,CK$127,CK$128*(1+'S&amp;S'!$F119),CK$129,CK$130,CK$131,CK$132,CK$133,CK$134,CK$135,CK$136,CK$137,CK$138,CK$139,CK$140,CK$141,CK$142,CK$143,CK$144)</f>
        <v>0</v>
      </c>
      <c r="CL321" s="66">
        <f>-CL$190+CL$216-CL$218+CL$233+CL$234+SUM(CL$125,CL$126,CL$127,CL$128*(1+'S&amp;S'!$F119),CL$129,CL$130,CL$131,CL$132,CL$133,CL$134,CL$135,CL$136,CL$137,CL$138,CL$139,CL$140,CL$141,CL$142,CL$143,CL$144)</f>
        <v>0</v>
      </c>
      <c r="CM321" s="66">
        <f>-CM$190+CM$216-CM$218+CM$233+CM$234+SUM(CM$125,CM$126,CM$127,CM$128*(1+'S&amp;S'!$F119),CM$129,CM$130,CM$131,CM$132,CM$133,CM$134,CM$135,CM$136,CM$137,CM$138,CM$139,CM$140,CM$141,CM$142,CM$143,CM$144)</f>
        <v>0</v>
      </c>
      <c r="CN321" s="66">
        <f>-CN$190+CN$216-CN$218+CN$233+CN$234+SUM(CN$125,CN$126,CN$127,CN$128*(1+'S&amp;S'!$F119),CN$129,CN$130,CN$131,CN$132,CN$133,CN$134,CN$135,CN$136,CN$137,CN$138,CN$139,CN$140,CN$141,CN$142,CN$143,CN$144)</f>
        <v>0</v>
      </c>
      <c r="CO321" s="66">
        <f>-CO$190+CO$216-CO$218+CO$233+CO$234+SUM(CO$125,CO$126,CO$127,CO$128*(1+'S&amp;S'!$F119),CO$129,CO$130,CO$131,CO$132,CO$133,CO$134,CO$135,CO$136,CO$137,CO$138,CO$139,CO$140,CO$141,CO$142,CO$143,CO$144)</f>
        <v>0</v>
      </c>
      <c r="CP321" s="66">
        <f>-CP$190+CP$216-CP$218+CP$233+CP$234+SUM(CP$125,CP$126,CP$127,CP$128*(1+'S&amp;S'!$F119),CP$129,CP$130,CP$131,CP$132,CP$133,CP$134,CP$135,CP$136,CP$137,CP$138,CP$139,CP$140,CP$141,CP$142,CP$143,CP$144)</f>
        <v>0</v>
      </c>
      <c r="CQ321" s="66">
        <f>-CQ$190+CQ$216-CQ$218+CQ$233+CQ$234+SUM(CQ$125,CQ$126,CQ$127,CQ$128*(1+'S&amp;S'!$F119),CQ$129,CQ$130,CQ$131,CQ$132,CQ$133,CQ$134,CQ$135,CQ$136,CQ$137,CQ$138,CQ$139,CQ$140,CQ$141,CQ$142,CQ$143,CQ$144)</f>
        <v>0</v>
      </c>
      <c r="CR321" s="66">
        <f>-CR$190+CR$216-CR$218+CR$233+CR$234+SUM(CR$125,CR$126,CR$127,CR$128*(1+'S&amp;S'!$F119),CR$129,CR$130,CR$131,CR$132,CR$133,CR$134,CR$135,CR$136,CR$137,CR$138,CR$139,CR$140,CR$141,CR$142,CR$143,CR$144)</f>
        <v>0</v>
      </c>
      <c r="CS321" s="66">
        <f>-CS$190+CS$216-CS$218+CS$233+CS$234+SUM(CS$125,CS$126,CS$127,CS$128*(1+'S&amp;S'!$F119),CS$129,CS$130,CS$131,CS$132,CS$133,CS$134,CS$135,CS$136,CS$137,CS$138,CS$139,CS$140,CS$141,CS$142,CS$143,CS$144)</f>
        <v>0</v>
      </c>
    </row>
    <row r="322" spans="3:97" hidden="1" x14ac:dyDescent="0.35">
      <c r="C322" s="81" t="str">
        <f>O.1!C129&amp;" with "&amp; 'S&amp;S'!$D$5*100 &amp; "% increase"</f>
        <v xml:space="preserve"> with 1% increase</v>
      </c>
      <c r="E322" s="492">
        <f>G322+NPV(G.Asm!$F$40,H322:INDEX(H322:CS322,RP))</f>
        <v>0</v>
      </c>
      <c r="F322" s="492">
        <f t="shared" si="279"/>
        <v>0</v>
      </c>
      <c r="G322" s="66">
        <f>-G$190+G$216-G$218+G$233+G$234+SUM(G$125,G$126,G$127,G$128,G$129*(1+'S&amp;S'!$F120),G$130,G$131,G$132,G$133,G$134,G$135,G$136,G$137,G$138,G$139,G$140,G$141,G$142,G$143,G$144)</f>
        <v>0</v>
      </c>
      <c r="H322" s="66">
        <f>-H$190+H$216-H$218+H$233+H$234+SUM(H$125,H$126,H$127,H$128,H$129*(1+'S&amp;S'!$F120),H$130,H$131,H$132,H$133,H$134,H$135,H$136,H$137,H$138,H$139,H$140,H$141,H$142,H$143,H$144)</f>
        <v>0</v>
      </c>
      <c r="I322" s="66">
        <f>-I$190+I$216-I$218+I$233+I$234+SUM(I$125,I$126,I$127,I$128,I$129*(1+'S&amp;S'!$F120),I$130,I$131,I$132,I$133,I$134,I$135,I$136,I$137,I$138,I$139,I$140,I$141,I$142,I$143,I$144)</f>
        <v>0</v>
      </c>
      <c r="J322" s="66">
        <f>-J$190+J$216-J$218+J$233+J$234+SUM(J$125,J$126,J$127,J$128,J$129*(1+'S&amp;S'!$F120),J$130,J$131,J$132,J$133,J$134,J$135,J$136,J$137,J$138,J$139,J$140,J$141,J$142,J$143,J$144)</f>
        <v>0</v>
      </c>
      <c r="K322" s="66">
        <f>-K$190+K$216-K$218+K$233+K$234+SUM(K$125,K$126,K$127,K$128,K$129*(1+'S&amp;S'!$F120),K$130,K$131,K$132,K$133,K$134,K$135,K$136,K$137,K$138,K$139,K$140,K$141,K$142,K$143,K$144)</f>
        <v>0</v>
      </c>
      <c r="L322" s="66">
        <f>-L$190+L$216-L$218+L$233+L$234+SUM(L$125,L$126,L$127,L$128,L$129*(1+'S&amp;S'!$F120),L$130,L$131,L$132,L$133,L$134,L$135,L$136,L$137,L$138,L$139,L$140,L$141,L$142,L$143,L$144)</f>
        <v>0</v>
      </c>
      <c r="M322" s="66">
        <f>-M$190+M$216-M$218+M$233+M$234+SUM(M$125,M$126,M$127,M$128,M$129*(1+'S&amp;S'!$F120),M$130,M$131,M$132,M$133,M$134,M$135,M$136,M$137,M$138,M$139,M$140,M$141,M$142,M$143,M$144)</f>
        <v>0</v>
      </c>
      <c r="N322" s="66">
        <f>-N$190+N$216-N$218+N$233+N$234+SUM(N$125,N$126,N$127,N$128,N$129*(1+'S&amp;S'!$F120),N$130,N$131,N$132,N$133,N$134,N$135,N$136,N$137,N$138,N$139,N$140,N$141,N$142,N$143,N$144)</f>
        <v>0</v>
      </c>
      <c r="O322" s="66">
        <f>-O$190+O$216-O$218+O$233+O$234+SUM(O$125,O$126,O$127,O$128,O$129*(1+'S&amp;S'!$F120),O$130,O$131,O$132,O$133,O$134,O$135,O$136,O$137,O$138,O$139,O$140,O$141,O$142,O$143,O$144)</f>
        <v>0</v>
      </c>
      <c r="P322" s="66">
        <f>-P$190+P$216-P$218+P$233+P$234+SUM(P$125,P$126,P$127,P$128,P$129*(1+'S&amp;S'!$F120),P$130,P$131,P$132,P$133,P$134,P$135,P$136,P$137,P$138,P$139,P$140,P$141,P$142,P$143,P$144)</f>
        <v>0</v>
      </c>
      <c r="Q322" s="66">
        <f>-Q$190+Q$216-Q$218+Q$233+Q$234+SUM(Q$125,Q$126,Q$127,Q$128,Q$129*(1+'S&amp;S'!$F120),Q$130,Q$131,Q$132,Q$133,Q$134,Q$135,Q$136,Q$137,Q$138,Q$139,Q$140,Q$141,Q$142,Q$143,Q$144)</f>
        <v>0</v>
      </c>
      <c r="R322" s="66">
        <f>-R$190+R$216-R$218+R$233+R$234+SUM(R$125,R$126,R$127,R$128,R$129*(1+'S&amp;S'!$F120),R$130,R$131,R$132,R$133,R$134,R$135,R$136,R$137,R$138,R$139,R$140,R$141,R$142,R$143,R$144)</f>
        <v>0</v>
      </c>
      <c r="S322" s="66">
        <f>-S$190+S$216-S$218+S$233+S$234+SUM(S$125,S$126,S$127,S$128,S$129*(1+'S&amp;S'!$F120),S$130,S$131,S$132,S$133,S$134,S$135,S$136,S$137,S$138,S$139,S$140,S$141,S$142,S$143,S$144)</f>
        <v>0</v>
      </c>
      <c r="T322" s="66">
        <f>-T$190+T$216-T$218+T$233+T$234+SUM(T$125,T$126,T$127,T$128,T$129*(1+'S&amp;S'!$F120),T$130,T$131,T$132,T$133,T$134,T$135,T$136,T$137,T$138,T$139,T$140,T$141,T$142,T$143,T$144)</f>
        <v>0</v>
      </c>
      <c r="U322" s="66">
        <f>-U$190+U$216-U$218+U$233+U$234+SUM(U$125,U$126,U$127,U$128,U$129*(1+'S&amp;S'!$F120),U$130,U$131,U$132,U$133,U$134,U$135,U$136,U$137,U$138,U$139,U$140,U$141,U$142,U$143,U$144)</f>
        <v>0</v>
      </c>
      <c r="V322" s="66">
        <f>-V$190+V$216-V$218+V$233+V$234+SUM(V$125,V$126,V$127,V$128,V$129*(1+'S&amp;S'!$F120),V$130,V$131,V$132,V$133,V$134,V$135,V$136,V$137,V$138,V$139,V$140,V$141,V$142,V$143,V$144)</f>
        <v>0</v>
      </c>
      <c r="W322" s="66">
        <f>-W$190+W$216-W$218+W$233+W$234+SUM(W$125,W$126,W$127,W$128,W$129*(1+'S&amp;S'!$F120),W$130,W$131,W$132,W$133,W$134,W$135,W$136,W$137,W$138,W$139,W$140,W$141,W$142,W$143,W$144)</f>
        <v>0</v>
      </c>
      <c r="X322" s="66">
        <f>-X$190+X$216-X$218+X$233+X$234+SUM(X$125,X$126,X$127,X$128,X$129*(1+'S&amp;S'!$F120),X$130,X$131,X$132,X$133,X$134,X$135,X$136,X$137,X$138,X$139,X$140,X$141,X$142,X$143,X$144)</f>
        <v>0</v>
      </c>
      <c r="Y322" s="66">
        <f>-Y$190+Y$216-Y$218+Y$233+Y$234+SUM(Y$125,Y$126,Y$127,Y$128,Y$129*(1+'S&amp;S'!$F120),Y$130,Y$131,Y$132,Y$133,Y$134,Y$135,Y$136,Y$137,Y$138,Y$139,Y$140,Y$141,Y$142,Y$143,Y$144)</f>
        <v>0</v>
      </c>
      <c r="Z322" s="66">
        <f>-Z$190+Z$216-Z$218+Z$233+Z$234+SUM(Z$125,Z$126,Z$127,Z$128,Z$129*(1+'S&amp;S'!$F120),Z$130,Z$131,Z$132,Z$133,Z$134,Z$135,Z$136,Z$137,Z$138,Z$139,Z$140,Z$141,Z$142,Z$143,Z$144)</f>
        <v>0</v>
      </c>
      <c r="AA322" s="66">
        <f>-AA$190+AA$216-AA$218+AA$233+AA$234+SUM(AA$125,AA$126,AA$127,AA$128,AA$129*(1+'S&amp;S'!$F120),AA$130,AA$131,AA$132,AA$133,AA$134,AA$135,AA$136,AA$137,AA$138,AA$139,AA$140,AA$141,AA$142,AA$143,AA$144)</f>
        <v>0</v>
      </c>
      <c r="AB322" s="66">
        <f>-AB$190+AB$216-AB$218+AB$233+AB$234+SUM(AB$125,AB$126,AB$127,AB$128,AB$129*(1+'S&amp;S'!$F120),AB$130,AB$131,AB$132,AB$133,AB$134,AB$135,AB$136,AB$137,AB$138,AB$139,AB$140,AB$141,AB$142,AB$143,AB$144)</f>
        <v>0</v>
      </c>
      <c r="AC322" s="66">
        <f>-AC$190+AC$216-AC$218+AC$233+AC$234+SUM(AC$125,AC$126,AC$127,AC$128,AC$129*(1+'S&amp;S'!$F120),AC$130,AC$131,AC$132,AC$133,AC$134,AC$135,AC$136,AC$137,AC$138,AC$139,AC$140,AC$141,AC$142,AC$143,AC$144)</f>
        <v>0</v>
      </c>
      <c r="AD322" s="66">
        <f>-AD$190+AD$216-AD$218+AD$233+AD$234+SUM(AD$125,AD$126,AD$127,AD$128,AD$129*(1+'S&amp;S'!$F120),AD$130,AD$131,AD$132,AD$133,AD$134,AD$135,AD$136,AD$137,AD$138,AD$139,AD$140,AD$141,AD$142,AD$143,AD$144)</f>
        <v>0</v>
      </c>
      <c r="AE322" s="66">
        <f>-AE$190+AE$216-AE$218+AE$233+AE$234+SUM(AE$125,AE$126,AE$127,AE$128,AE$129*(1+'S&amp;S'!$F120),AE$130,AE$131,AE$132,AE$133,AE$134,AE$135,AE$136,AE$137,AE$138,AE$139,AE$140,AE$141,AE$142,AE$143,AE$144)</f>
        <v>0</v>
      </c>
      <c r="AF322" s="66">
        <f>-AF$190+AF$216-AF$218+AF$233+AF$234+SUM(AF$125,AF$126,AF$127,AF$128,AF$129*(1+'S&amp;S'!$F120),AF$130,AF$131,AF$132,AF$133,AF$134,AF$135,AF$136,AF$137,AF$138,AF$139,AF$140,AF$141,AF$142,AF$143,AF$144)</f>
        <v>0</v>
      </c>
      <c r="AG322" s="66">
        <f>-AG$190+AG$216-AG$218+AG$233+AG$234+SUM(AG$125,AG$126,AG$127,AG$128,AG$129*(1+'S&amp;S'!$F120),AG$130,AG$131,AG$132,AG$133,AG$134,AG$135,AG$136,AG$137,AG$138,AG$139,AG$140,AG$141,AG$142,AG$143,AG$144)</f>
        <v>0</v>
      </c>
      <c r="AH322" s="66">
        <f>-AH$190+AH$216-AH$218+AH$233+AH$234+SUM(AH$125,AH$126,AH$127,AH$128,AH$129*(1+'S&amp;S'!$F120),AH$130,AH$131,AH$132,AH$133,AH$134,AH$135,AH$136,AH$137,AH$138,AH$139,AH$140,AH$141,AH$142,AH$143,AH$144)</f>
        <v>0</v>
      </c>
      <c r="AI322" s="66">
        <f>-AI$190+AI$216-AI$218+AI$233+AI$234+SUM(AI$125,AI$126,AI$127,AI$128,AI$129*(1+'S&amp;S'!$F120),AI$130,AI$131,AI$132,AI$133,AI$134,AI$135,AI$136,AI$137,AI$138,AI$139,AI$140,AI$141,AI$142,AI$143,AI$144)</f>
        <v>0</v>
      </c>
      <c r="AJ322" s="66">
        <f>-AJ$190+AJ$216-AJ$218+AJ$233+AJ$234+SUM(AJ$125,AJ$126,AJ$127,AJ$128,AJ$129*(1+'S&amp;S'!$F120),AJ$130,AJ$131,AJ$132,AJ$133,AJ$134,AJ$135,AJ$136,AJ$137,AJ$138,AJ$139,AJ$140,AJ$141,AJ$142,AJ$143,AJ$144)</f>
        <v>0</v>
      </c>
      <c r="AK322" s="66">
        <f>-AK$190+AK$216-AK$218+AK$233+AK$234+SUM(AK$125,AK$126,AK$127,AK$128,AK$129*(1+'S&amp;S'!$F120),AK$130,AK$131,AK$132,AK$133,AK$134,AK$135,AK$136,AK$137,AK$138,AK$139,AK$140,AK$141,AK$142,AK$143,AK$144)</f>
        <v>0</v>
      </c>
      <c r="AL322" s="66">
        <f>-AL$190+AL$216-AL$218+AL$233+AL$234+SUM(AL$125,AL$126,AL$127,AL$128,AL$129*(1+'S&amp;S'!$F120),AL$130,AL$131,AL$132,AL$133,AL$134,AL$135,AL$136,AL$137,AL$138,AL$139,AL$140,AL$141,AL$142,AL$143,AL$144)</f>
        <v>0</v>
      </c>
      <c r="AM322" s="66">
        <f>-AM$190+AM$216-AM$218+AM$233+AM$234+SUM(AM$125,AM$126,AM$127,AM$128,AM$129*(1+'S&amp;S'!$F120),AM$130,AM$131,AM$132,AM$133,AM$134,AM$135,AM$136,AM$137,AM$138,AM$139,AM$140,AM$141,AM$142,AM$143,AM$144)</f>
        <v>0</v>
      </c>
      <c r="AN322" s="66">
        <f>-AN$190+AN$216-AN$218+AN$233+AN$234+SUM(AN$125,AN$126,AN$127,AN$128,AN$129*(1+'S&amp;S'!$F120),AN$130,AN$131,AN$132,AN$133,AN$134,AN$135,AN$136,AN$137,AN$138,AN$139,AN$140,AN$141,AN$142,AN$143,AN$144)</f>
        <v>0</v>
      </c>
      <c r="AO322" s="66">
        <f>-AO$190+AO$216-AO$218+AO$233+AO$234+SUM(AO$125,AO$126,AO$127,AO$128,AO$129*(1+'S&amp;S'!$F120),AO$130,AO$131,AO$132,AO$133,AO$134,AO$135,AO$136,AO$137,AO$138,AO$139,AO$140,AO$141,AO$142,AO$143,AO$144)</f>
        <v>0</v>
      </c>
      <c r="AP322" s="66">
        <f>-AP$190+AP$216-AP$218+AP$233+AP$234+SUM(AP$125,AP$126,AP$127,AP$128,AP$129*(1+'S&amp;S'!$F120),AP$130,AP$131,AP$132,AP$133,AP$134,AP$135,AP$136,AP$137,AP$138,AP$139,AP$140,AP$141,AP$142,AP$143,AP$144)</f>
        <v>0</v>
      </c>
      <c r="AQ322" s="66">
        <f>-AQ$190+AQ$216-AQ$218+AQ$233+AQ$234+SUM(AQ$125,AQ$126,AQ$127,AQ$128,AQ$129*(1+'S&amp;S'!$F120),AQ$130,AQ$131,AQ$132,AQ$133,AQ$134,AQ$135,AQ$136,AQ$137,AQ$138,AQ$139,AQ$140,AQ$141,AQ$142,AQ$143,AQ$144)</f>
        <v>0</v>
      </c>
      <c r="AR322" s="66">
        <f>-AR$190+AR$216-AR$218+AR$233+AR$234+SUM(AR$125,AR$126,AR$127,AR$128,AR$129*(1+'S&amp;S'!$F120),AR$130,AR$131,AR$132,AR$133,AR$134,AR$135,AR$136,AR$137,AR$138,AR$139,AR$140,AR$141,AR$142,AR$143,AR$144)</f>
        <v>0</v>
      </c>
      <c r="AS322" s="66">
        <f>-AS$190+AS$216-AS$218+AS$233+AS$234+SUM(AS$125,AS$126,AS$127,AS$128,AS$129*(1+'S&amp;S'!$F120),AS$130,AS$131,AS$132,AS$133,AS$134,AS$135,AS$136,AS$137,AS$138,AS$139,AS$140,AS$141,AS$142,AS$143,AS$144)</f>
        <v>0</v>
      </c>
      <c r="AT322" s="66">
        <f>-AT$190+AT$216-AT$218+AT$233+AT$234+SUM(AT$125,AT$126,AT$127,AT$128,AT$129*(1+'S&amp;S'!$F120),AT$130,AT$131,AT$132,AT$133,AT$134,AT$135,AT$136,AT$137,AT$138,AT$139,AT$140,AT$141,AT$142,AT$143,AT$144)</f>
        <v>0</v>
      </c>
      <c r="AU322" s="66">
        <f>-AU$190+AU$216-AU$218+AU$233+AU$234+SUM(AU$125,AU$126,AU$127,AU$128,AU$129*(1+'S&amp;S'!$F120),AU$130,AU$131,AU$132,AU$133,AU$134,AU$135,AU$136,AU$137,AU$138,AU$139,AU$140,AU$141,AU$142,AU$143,AU$144)</f>
        <v>0</v>
      </c>
      <c r="AV322" s="66">
        <f>-AV$190+AV$216-AV$218+AV$233+AV$234+SUM(AV$125,AV$126,AV$127,AV$128,AV$129*(1+'S&amp;S'!$F120),AV$130,AV$131,AV$132,AV$133,AV$134,AV$135,AV$136,AV$137,AV$138,AV$139,AV$140,AV$141,AV$142,AV$143,AV$144)</f>
        <v>0</v>
      </c>
      <c r="AW322" s="66">
        <f>-AW$190+AW$216-AW$218+AW$233+AW$234+SUM(AW$125,AW$126,AW$127,AW$128,AW$129*(1+'S&amp;S'!$F120),AW$130,AW$131,AW$132,AW$133,AW$134,AW$135,AW$136,AW$137,AW$138,AW$139,AW$140,AW$141,AW$142,AW$143,AW$144)</f>
        <v>0</v>
      </c>
      <c r="AX322" s="66">
        <f>-AX$190+AX$216-AX$218+AX$233+AX$234+SUM(AX$125,AX$126,AX$127,AX$128,AX$129*(1+'S&amp;S'!$F120),AX$130,AX$131,AX$132,AX$133,AX$134,AX$135,AX$136,AX$137,AX$138,AX$139,AX$140,AX$141,AX$142,AX$143,AX$144)</f>
        <v>0</v>
      </c>
      <c r="AY322" s="66">
        <f>-AY$190+AY$216-AY$218+AY$233+AY$234+SUM(AY$125,AY$126,AY$127,AY$128,AY$129*(1+'S&amp;S'!$F120),AY$130,AY$131,AY$132,AY$133,AY$134,AY$135,AY$136,AY$137,AY$138,AY$139,AY$140,AY$141,AY$142,AY$143,AY$144)</f>
        <v>0</v>
      </c>
      <c r="AZ322" s="66">
        <f>-AZ$190+AZ$216-AZ$218+AZ$233+AZ$234+SUM(AZ$125,AZ$126,AZ$127,AZ$128,AZ$129*(1+'S&amp;S'!$F120),AZ$130,AZ$131,AZ$132,AZ$133,AZ$134,AZ$135,AZ$136,AZ$137,AZ$138,AZ$139,AZ$140,AZ$141,AZ$142,AZ$143,AZ$144)</f>
        <v>0</v>
      </c>
      <c r="BA322" s="66">
        <f>-BA$190+BA$216-BA$218+BA$233+BA$234+SUM(BA$125,BA$126,BA$127,BA$128,BA$129*(1+'S&amp;S'!$F120),BA$130,BA$131,BA$132,BA$133,BA$134,BA$135,BA$136,BA$137,BA$138,BA$139,BA$140,BA$141,BA$142,BA$143,BA$144)</f>
        <v>0</v>
      </c>
      <c r="BB322" s="66">
        <f>-BB$190+BB$216-BB$218+BB$233+BB$234+SUM(BB$125,BB$126,BB$127,BB$128,BB$129*(1+'S&amp;S'!$F120),BB$130,BB$131,BB$132,BB$133,BB$134,BB$135,BB$136,BB$137,BB$138,BB$139,BB$140,BB$141,BB$142,BB$143,BB$144)</f>
        <v>0</v>
      </c>
      <c r="BC322" s="66">
        <f>-BC$190+BC$216-BC$218+BC$233+BC$234+SUM(BC$125,BC$126,BC$127,BC$128,BC$129*(1+'S&amp;S'!$F120),BC$130,BC$131,BC$132,BC$133,BC$134,BC$135,BC$136,BC$137,BC$138,BC$139,BC$140,BC$141,BC$142,BC$143,BC$144)</f>
        <v>0</v>
      </c>
      <c r="BD322" s="66">
        <f>-BD$190+BD$216-BD$218+BD$233+BD$234+SUM(BD$125,BD$126,BD$127,BD$128,BD$129*(1+'S&amp;S'!$F120),BD$130,BD$131,BD$132,BD$133,BD$134,BD$135,BD$136,BD$137,BD$138,BD$139,BD$140,BD$141,BD$142,BD$143,BD$144)</f>
        <v>0</v>
      </c>
      <c r="BE322" s="66">
        <f>-BE$190+BE$216-BE$218+BE$233+BE$234+SUM(BE$125,BE$126,BE$127,BE$128,BE$129*(1+'S&amp;S'!$F120),BE$130,BE$131,BE$132,BE$133,BE$134,BE$135,BE$136,BE$137,BE$138,BE$139,BE$140,BE$141,BE$142,BE$143,BE$144)</f>
        <v>0</v>
      </c>
      <c r="BF322" s="66">
        <f>-BF$190+BF$216-BF$218+BF$233+BF$234+SUM(BF$125,BF$126,BF$127,BF$128,BF$129*(1+'S&amp;S'!$F120),BF$130,BF$131,BF$132,BF$133,BF$134,BF$135,BF$136,BF$137,BF$138,BF$139,BF$140,BF$141,BF$142,BF$143,BF$144)</f>
        <v>0</v>
      </c>
      <c r="BG322" s="66">
        <f>-BG$190+BG$216-BG$218+BG$233+BG$234+SUM(BG$125,BG$126,BG$127,BG$128,BG$129*(1+'S&amp;S'!$F120),BG$130,BG$131,BG$132,BG$133,BG$134,BG$135,BG$136,BG$137,BG$138,BG$139,BG$140,BG$141,BG$142,BG$143,BG$144)</f>
        <v>0</v>
      </c>
      <c r="BH322" s="66">
        <f>-BH$190+BH$216-BH$218+BH$233+BH$234+SUM(BH$125,BH$126,BH$127,BH$128,BH$129*(1+'S&amp;S'!$F120),BH$130,BH$131,BH$132,BH$133,BH$134,BH$135,BH$136,BH$137,BH$138,BH$139,BH$140,BH$141,BH$142,BH$143,BH$144)</f>
        <v>0</v>
      </c>
      <c r="BI322" s="66">
        <f>-BI$190+BI$216-BI$218+BI$233+BI$234+SUM(BI$125,BI$126,BI$127,BI$128,BI$129*(1+'S&amp;S'!$F120),BI$130,BI$131,BI$132,BI$133,BI$134,BI$135,BI$136,BI$137,BI$138,BI$139,BI$140,BI$141,BI$142,BI$143,BI$144)</f>
        <v>0</v>
      </c>
      <c r="BJ322" s="66">
        <f>-BJ$190+BJ$216-BJ$218+BJ$233+BJ$234+SUM(BJ$125,BJ$126,BJ$127,BJ$128,BJ$129*(1+'S&amp;S'!$F120),BJ$130,BJ$131,BJ$132,BJ$133,BJ$134,BJ$135,BJ$136,BJ$137,BJ$138,BJ$139,BJ$140,BJ$141,BJ$142,BJ$143,BJ$144)</f>
        <v>0</v>
      </c>
      <c r="BK322" s="66">
        <f>-BK$190+BK$216-BK$218+BK$233+BK$234+SUM(BK$125,BK$126,BK$127,BK$128,BK$129*(1+'S&amp;S'!$F120),BK$130,BK$131,BK$132,BK$133,BK$134,BK$135,BK$136,BK$137,BK$138,BK$139,BK$140,BK$141,BK$142,BK$143,BK$144)</f>
        <v>0</v>
      </c>
      <c r="BL322" s="66">
        <f>-BL$190+BL$216-BL$218+BL$233+BL$234+SUM(BL$125,BL$126,BL$127,BL$128,BL$129*(1+'S&amp;S'!$F120),BL$130,BL$131,BL$132,BL$133,BL$134,BL$135,BL$136,BL$137,BL$138,BL$139,BL$140,BL$141,BL$142,BL$143,BL$144)</f>
        <v>0</v>
      </c>
      <c r="BM322" s="66">
        <f>-BM$190+BM$216-BM$218+BM$233+BM$234+SUM(BM$125,BM$126,BM$127,BM$128,BM$129*(1+'S&amp;S'!$F120),BM$130,BM$131,BM$132,BM$133,BM$134,BM$135,BM$136,BM$137,BM$138,BM$139,BM$140,BM$141,BM$142,BM$143,BM$144)</f>
        <v>0</v>
      </c>
      <c r="BN322" s="66">
        <f>-BN$190+BN$216-BN$218+BN$233+BN$234+SUM(BN$125,BN$126,BN$127,BN$128,BN$129*(1+'S&amp;S'!$F120),BN$130,BN$131,BN$132,BN$133,BN$134,BN$135,BN$136,BN$137,BN$138,BN$139,BN$140,BN$141,BN$142,BN$143,BN$144)</f>
        <v>0</v>
      </c>
      <c r="BO322" s="66">
        <f>-BO$190+BO$216-BO$218+BO$233+BO$234+SUM(BO$125,BO$126,BO$127,BO$128,BO$129*(1+'S&amp;S'!$F120),BO$130,BO$131,BO$132,BO$133,BO$134,BO$135,BO$136,BO$137,BO$138,BO$139,BO$140,BO$141,BO$142,BO$143,BO$144)</f>
        <v>0</v>
      </c>
      <c r="BP322" s="66">
        <f>-BP$190+BP$216-BP$218+BP$233+BP$234+SUM(BP$125,BP$126,BP$127,BP$128,BP$129*(1+'S&amp;S'!$F120),BP$130,BP$131,BP$132,BP$133,BP$134,BP$135,BP$136,BP$137,BP$138,BP$139,BP$140,BP$141,BP$142,BP$143,BP$144)</f>
        <v>0</v>
      </c>
      <c r="BQ322" s="66">
        <f>-BQ$190+BQ$216-BQ$218+BQ$233+BQ$234+SUM(BQ$125,BQ$126,BQ$127,BQ$128,BQ$129*(1+'S&amp;S'!$F120),BQ$130,BQ$131,BQ$132,BQ$133,BQ$134,BQ$135,BQ$136,BQ$137,BQ$138,BQ$139,BQ$140,BQ$141,BQ$142,BQ$143,BQ$144)</f>
        <v>0</v>
      </c>
      <c r="BR322" s="66">
        <f>-BR$190+BR$216-BR$218+BR$233+BR$234+SUM(BR$125,BR$126,BR$127,BR$128,BR$129*(1+'S&amp;S'!$F120),BR$130,BR$131,BR$132,BR$133,BR$134,BR$135,BR$136,BR$137,BR$138,BR$139,BR$140,BR$141,BR$142,BR$143,BR$144)</f>
        <v>0</v>
      </c>
      <c r="BS322" s="66">
        <f>-BS$190+BS$216-BS$218+BS$233+BS$234+SUM(BS$125,BS$126,BS$127,BS$128,BS$129*(1+'S&amp;S'!$F120),BS$130,BS$131,BS$132,BS$133,BS$134,BS$135,BS$136,BS$137,BS$138,BS$139,BS$140,BS$141,BS$142,BS$143,BS$144)</f>
        <v>0</v>
      </c>
      <c r="BT322" s="66">
        <f>-BT$190+BT$216-BT$218+BT$233+BT$234+SUM(BT$125,BT$126,BT$127,BT$128,BT$129*(1+'S&amp;S'!$F120),BT$130,BT$131,BT$132,BT$133,BT$134,BT$135,BT$136,BT$137,BT$138,BT$139,BT$140,BT$141,BT$142,BT$143,BT$144)</f>
        <v>0</v>
      </c>
      <c r="BU322" s="66">
        <f>-BU$190+BU$216-BU$218+BU$233+BU$234+SUM(BU$125,BU$126,BU$127,BU$128,BU$129*(1+'S&amp;S'!$F120),BU$130,BU$131,BU$132,BU$133,BU$134,BU$135,BU$136,BU$137,BU$138,BU$139,BU$140,BU$141,BU$142,BU$143,BU$144)</f>
        <v>0</v>
      </c>
      <c r="BV322" s="66">
        <f>-BV$190+BV$216-BV$218+BV$233+BV$234+SUM(BV$125,BV$126,BV$127,BV$128,BV$129*(1+'S&amp;S'!$F120),BV$130,BV$131,BV$132,BV$133,BV$134,BV$135,BV$136,BV$137,BV$138,BV$139,BV$140,BV$141,BV$142,BV$143,BV$144)</f>
        <v>0</v>
      </c>
      <c r="BW322" s="66">
        <f>-BW$190+BW$216-BW$218+BW$233+BW$234+SUM(BW$125,BW$126,BW$127,BW$128,BW$129*(1+'S&amp;S'!$F120),BW$130,BW$131,BW$132,BW$133,BW$134,BW$135,BW$136,BW$137,BW$138,BW$139,BW$140,BW$141,BW$142,BW$143,BW$144)</f>
        <v>0</v>
      </c>
      <c r="BX322" s="66">
        <f>-BX$190+BX$216-BX$218+BX$233+BX$234+SUM(BX$125,BX$126,BX$127,BX$128,BX$129*(1+'S&amp;S'!$F120),BX$130,BX$131,BX$132,BX$133,BX$134,BX$135,BX$136,BX$137,BX$138,BX$139,BX$140,BX$141,BX$142,BX$143,BX$144)</f>
        <v>0</v>
      </c>
      <c r="BY322" s="66">
        <f>-BY$190+BY$216-BY$218+BY$233+BY$234+SUM(BY$125,BY$126,BY$127,BY$128,BY$129*(1+'S&amp;S'!$F120),BY$130,BY$131,BY$132,BY$133,BY$134,BY$135,BY$136,BY$137,BY$138,BY$139,BY$140,BY$141,BY$142,BY$143,BY$144)</f>
        <v>0</v>
      </c>
      <c r="BZ322" s="66">
        <f>-BZ$190+BZ$216-BZ$218+BZ$233+BZ$234+SUM(BZ$125,BZ$126,BZ$127,BZ$128,BZ$129*(1+'S&amp;S'!$F120),BZ$130,BZ$131,BZ$132,BZ$133,BZ$134,BZ$135,BZ$136,BZ$137,BZ$138,BZ$139,BZ$140,BZ$141,BZ$142,BZ$143,BZ$144)</f>
        <v>0</v>
      </c>
      <c r="CA322" s="66">
        <f>-CA$190+CA$216-CA$218+CA$233+CA$234+SUM(CA$125,CA$126,CA$127,CA$128,CA$129*(1+'S&amp;S'!$F120),CA$130,CA$131,CA$132,CA$133,CA$134,CA$135,CA$136,CA$137,CA$138,CA$139,CA$140,CA$141,CA$142,CA$143,CA$144)</f>
        <v>0</v>
      </c>
      <c r="CB322" s="66">
        <f>-CB$190+CB$216-CB$218+CB$233+CB$234+SUM(CB$125,CB$126,CB$127,CB$128,CB$129*(1+'S&amp;S'!$F120),CB$130,CB$131,CB$132,CB$133,CB$134,CB$135,CB$136,CB$137,CB$138,CB$139,CB$140,CB$141,CB$142,CB$143,CB$144)</f>
        <v>0</v>
      </c>
      <c r="CC322" s="66">
        <f>-CC$190+CC$216-CC$218+CC$233+CC$234+SUM(CC$125,CC$126,CC$127,CC$128,CC$129*(1+'S&amp;S'!$F120),CC$130,CC$131,CC$132,CC$133,CC$134,CC$135,CC$136,CC$137,CC$138,CC$139,CC$140,CC$141,CC$142,CC$143,CC$144)</f>
        <v>0</v>
      </c>
      <c r="CD322" s="66">
        <f>-CD$190+CD$216-CD$218+CD$233+CD$234+SUM(CD$125,CD$126,CD$127,CD$128,CD$129*(1+'S&amp;S'!$F120),CD$130,CD$131,CD$132,CD$133,CD$134,CD$135,CD$136,CD$137,CD$138,CD$139,CD$140,CD$141,CD$142,CD$143,CD$144)</f>
        <v>0</v>
      </c>
      <c r="CE322" s="66">
        <f>-CE$190+CE$216-CE$218+CE$233+CE$234+SUM(CE$125,CE$126,CE$127,CE$128,CE$129*(1+'S&amp;S'!$F120),CE$130,CE$131,CE$132,CE$133,CE$134,CE$135,CE$136,CE$137,CE$138,CE$139,CE$140,CE$141,CE$142,CE$143,CE$144)</f>
        <v>0</v>
      </c>
      <c r="CF322" s="66">
        <f>-CF$190+CF$216-CF$218+CF$233+CF$234+SUM(CF$125,CF$126,CF$127,CF$128,CF$129*(1+'S&amp;S'!$F120),CF$130,CF$131,CF$132,CF$133,CF$134,CF$135,CF$136,CF$137,CF$138,CF$139,CF$140,CF$141,CF$142,CF$143,CF$144)</f>
        <v>0</v>
      </c>
      <c r="CG322" s="66">
        <f>-CG$190+CG$216-CG$218+CG$233+CG$234+SUM(CG$125,CG$126,CG$127,CG$128,CG$129*(1+'S&amp;S'!$F120),CG$130,CG$131,CG$132,CG$133,CG$134,CG$135,CG$136,CG$137,CG$138,CG$139,CG$140,CG$141,CG$142,CG$143,CG$144)</f>
        <v>0</v>
      </c>
      <c r="CH322" s="66">
        <f>-CH$190+CH$216-CH$218+CH$233+CH$234+SUM(CH$125,CH$126,CH$127,CH$128,CH$129*(1+'S&amp;S'!$F120),CH$130,CH$131,CH$132,CH$133,CH$134,CH$135,CH$136,CH$137,CH$138,CH$139,CH$140,CH$141,CH$142,CH$143,CH$144)</f>
        <v>0</v>
      </c>
      <c r="CI322" s="66">
        <f>-CI$190+CI$216-CI$218+CI$233+CI$234+SUM(CI$125,CI$126,CI$127,CI$128,CI$129*(1+'S&amp;S'!$F120),CI$130,CI$131,CI$132,CI$133,CI$134,CI$135,CI$136,CI$137,CI$138,CI$139,CI$140,CI$141,CI$142,CI$143,CI$144)</f>
        <v>0</v>
      </c>
      <c r="CJ322" s="66">
        <f>-CJ$190+CJ$216-CJ$218+CJ$233+CJ$234+SUM(CJ$125,CJ$126,CJ$127,CJ$128,CJ$129*(1+'S&amp;S'!$F120),CJ$130,CJ$131,CJ$132,CJ$133,CJ$134,CJ$135,CJ$136,CJ$137,CJ$138,CJ$139,CJ$140,CJ$141,CJ$142,CJ$143,CJ$144)</f>
        <v>0</v>
      </c>
      <c r="CK322" s="66">
        <f>-CK$190+CK$216-CK$218+CK$233+CK$234+SUM(CK$125,CK$126,CK$127,CK$128,CK$129*(1+'S&amp;S'!$F120),CK$130,CK$131,CK$132,CK$133,CK$134,CK$135,CK$136,CK$137,CK$138,CK$139,CK$140,CK$141,CK$142,CK$143,CK$144)</f>
        <v>0</v>
      </c>
      <c r="CL322" s="66">
        <f>-CL$190+CL$216-CL$218+CL$233+CL$234+SUM(CL$125,CL$126,CL$127,CL$128,CL$129*(1+'S&amp;S'!$F120),CL$130,CL$131,CL$132,CL$133,CL$134,CL$135,CL$136,CL$137,CL$138,CL$139,CL$140,CL$141,CL$142,CL$143,CL$144)</f>
        <v>0</v>
      </c>
      <c r="CM322" s="66">
        <f>-CM$190+CM$216-CM$218+CM$233+CM$234+SUM(CM$125,CM$126,CM$127,CM$128,CM$129*(1+'S&amp;S'!$F120),CM$130,CM$131,CM$132,CM$133,CM$134,CM$135,CM$136,CM$137,CM$138,CM$139,CM$140,CM$141,CM$142,CM$143,CM$144)</f>
        <v>0</v>
      </c>
      <c r="CN322" s="66">
        <f>-CN$190+CN$216-CN$218+CN$233+CN$234+SUM(CN$125,CN$126,CN$127,CN$128,CN$129*(1+'S&amp;S'!$F120),CN$130,CN$131,CN$132,CN$133,CN$134,CN$135,CN$136,CN$137,CN$138,CN$139,CN$140,CN$141,CN$142,CN$143,CN$144)</f>
        <v>0</v>
      </c>
      <c r="CO322" s="66">
        <f>-CO$190+CO$216-CO$218+CO$233+CO$234+SUM(CO$125,CO$126,CO$127,CO$128,CO$129*(1+'S&amp;S'!$F120),CO$130,CO$131,CO$132,CO$133,CO$134,CO$135,CO$136,CO$137,CO$138,CO$139,CO$140,CO$141,CO$142,CO$143,CO$144)</f>
        <v>0</v>
      </c>
      <c r="CP322" s="66">
        <f>-CP$190+CP$216-CP$218+CP$233+CP$234+SUM(CP$125,CP$126,CP$127,CP$128,CP$129*(1+'S&amp;S'!$F120),CP$130,CP$131,CP$132,CP$133,CP$134,CP$135,CP$136,CP$137,CP$138,CP$139,CP$140,CP$141,CP$142,CP$143,CP$144)</f>
        <v>0</v>
      </c>
      <c r="CQ322" s="66">
        <f>-CQ$190+CQ$216-CQ$218+CQ$233+CQ$234+SUM(CQ$125,CQ$126,CQ$127,CQ$128,CQ$129*(1+'S&amp;S'!$F120),CQ$130,CQ$131,CQ$132,CQ$133,CQ$134,CQ$135,CQ$136,CQ$137,CQ$138,CQ$139,CQ$140,CQ$141,CQ$142,CQ$143,CQ$144)</f>
        <v>0</v>
      </c>
      <c r="CR322" s="66">
        <f>-CR$190+CR$216-CR$218+CR$233+CR$234+SUM(CR$125,CR$126,CR$127,CR$128,CR$129*(1+'S&amp;S'!$F120),CR$130,CR$131,CR$132,CR$133,CR$134,CR$135,CR$136,CR$137,CR$138,CR$139,CR$140,CR$141,CR$142,CR$143,CR$144)</f>
        <v>0</v>
      </c>
      <c r="CS322" s="66">
        <f>-CS$190+CS$216-CS$218+CS$233+CS$234+SUM(CS$125,CS$126,CS$127,CS$128,CS$129*(1+'S&amp;S'!$F120),CS$130,CS$131,CS$132,CS$133,CS$134,CS$135,CS$136,CS$137,CS$138,CS$139,CS$140,CS$141,CS$142,CS$143,CS$144)</f>
        <v>0</v>
      </c>
    </row>
    <row r="323" spans="3:97" hidden="1" x14ac:dyDescent="0.35">
      <c r="C323" s="81" t="str">
        <f>O.1!C129&amp;" with "&amp; 'S&amp;S'!$D$5*100 &amp; "% decrease"</f>
        <v xml:space="preserve"> with 1% decrease</v>
      </c>
      <c r="E323" s="492">
        <f>G323+NPV(G.Asm!$F$40,H323:INDEX(H323:CS323,RP))</f>
        <v>0</v>
      </c>
      <c r="F323" s="492">
        <f t="shared" si="279"/>
        <v>0</v>
      </c>
      <c r="G323" s="66">
        <f>-G$190+G$216-G$218+G$233+G$234+SUM(G$125,G$126,G$127,G$128,G$129*(1+'S&amp;S'!$F121),G$130,G$131,G$132,G$133,G$134,G$135,G$136,G$137,G$138,G$139,G$140,G$141,G$142,G$143,G$144)</f>
        <v>0</v>
      </c>
      <c r="H323" s="66">
        <f>-H$190+H$216-H$218+H$233+H$234+SUM(H$125,H$126,H$127,H$128,H$129*(1+'S&amp;S'!$F121),H$130,H$131,H$132,H$133,H$134,H$135,H$136,H$137,H$138,H$139,H$140,H$141,H$142,H$143,H$144)</f>
        <v>0</v>
      </c>
      <c r="I323" s="66">
        <f>-I$190+I$216-I$218+I$233+I$234+SUM(I$125,I$126,I$127,I$128,I$129*(1+'S&amp;S'!$F121),I$130,I$131,I$132,I$133,I$134,I$135,I$136,I$137,I$138,I$139,I$140,I$141,I$142,I$143,I$144)</f>
        <v>0</v>
      </c>
      <c r="J323" s="66">
        <f>-J$190+J$216-J$218+J$233+J$234+SUM(J$125,J$126,J$127,J$128,J$129*(1+'S&amp;S'!$F121),J$130,J$131,J$132,J$133,J$134,J$135,J$136,J$137,J$138,J$139,J$140,J$141,J$142,J$143,J$144)</f>
        <v>0</v>
      </c>
      <c r="K323" s="66">
        <f>-K$190+K$216-K$218+K$233+K$234+SUM(K$125,K$126,K$127,K$128,K$129*(1+'S&amp;S'!$F121),K$130,K$131,K$132,K$133,K$134,K$135,K$136,K$137,K$138,K$139,K$140,K$141,K$142,K$143,K$144)</f>
        <v>0</v>
      </c>
      <c r="L323" s="66">
        <f>-L$190+L$216-L$218+L$233+L$234+SUM(L$125,L$126,L$127,L$128,L$129*(1+'S&amp;S'!$F121),L$130,L$131,L$132,L$133,L$134,L$135,L$136,L$137,L$138,L$139,L$140,L$141,L$142,L$143,L$144)</f>
        <v>0</v>
      </c>
      <c r="M323" s="66">
        <f>-M$190+M$216-M$218+M$233+M$234+SUM(M$125,M$126,M$127,M$128,M$129*(1+'S&amp;S'!$F121),M$130,M$131,M$132,M$133,M$134,M$135,M$136,M$137,M$138,M$139,M$140,M$141,M$142,M$143,M$144)</f>
        <v>0</v>
      </c>
      <c r="N323" s="66">
        <f>-N$190+N$216-N$218+N$233+N$234+SUM(N$125,N$126,N$127,N$128,N$129*(1+'S&amp;S'!$F121),N$130,N$131,N$132,N$133,N$134,N$135,N$136,N$137,N$138,N$139,N$140,N$141,N$142,N$143,N$144)</f>
        <v>0</v>
      </c>
      <c r="O323" s="66">
        <f>-O$190+O$216-O$218+O$233+O$234+SUM(O$125,O$126,O$127,O$128,O$129*(1+'S&amp;S'!$F121),O$130,O$131,O$132,O$133,O$134,O$135,O$136,O$137,O$138,O$139,O$140,O$141,O$142,O$143,O$144)</f>
        <v>0</v>
      </c>
      <c r="P323" s="66">
        <f>-P$190+P$216-P$218+P$233+P$234+SUM(P$125,P$126,P$127,P$128,P$129*(1+'S&amp;S'!$F121),P$130,P$131,P$132,P$133,P$134,P$135,P$136,P$137,P$138,P$139,P$140,P$141,P$142,P$143,P$144)</f>
        <v>0</v>
      </c>
      <c r="Q323" s="66">
        <f>-Q$190+Q$216-Q$218+Q$233+Q$234+SUM(Q$125,Q$126,Q$127,Q$128,Q$129*(1+'S&amp;S'!$F121),Q$130,Q$131,Q$132,Q$133,Q$134,Q$135,Q$136,Q$137,Q$138,Q$139,Q$140,Q$141,Q$142,Q$143,Q$144)</f>
        <v>0</v>
      </c>
      <c r="R323" s="66">
        <f>-R$190+R$216-R$218+R$233+R$234+SUM(R$125,R$126,R$127,R$128,R$129*(1+'S&amp;S'!$F121),R$130,R$131,R$132,R$133,R$134,R$135,R$136,R$137,R$138,R$139,R$140,R$141,R$142,R$143,R$144)</f>
        <v>0</v>
      </c>
      <c r="S323" s="66">
        <f>-S$190+S$216-S$218+S$233+S$234+SUM(S$125,S$126,S$127,S$128,S$129*(1+'S&amp;S'!$F121),S$130,S$131,S$132,S$133,S$134,S$135,S$136,S$137,S$138,S$139,S$140,S$141,S$142,S$143,S$144)</f>
        <v>0</v>
      </c>
      <c r="T323" s="66">
        <f>-T$190+T$216-T$218+T$233+T$234+SUM(T$125,T$126,T$127,T$128,T$129*(1+'S&amp;S'!$F121),T$130,T$131,T$132,T$133,T$134,T$135,T$136,T$137,T$138,T$139,T$140,T$141,T$142,T$143,T$144)</f>
        <v>0</v>
      </c>
      <c r="U323" s="66">
        <f>-U$190+U$216-U$218+U$233+U$234+SUM(U$125,U$126,U$127,U$128,U$129*(1+'S&amp;S'!$F121),U$130,U$131,U$132,U$133,U$134,U$135,U$136,U$137,U$138,U$139,U$140,U$141,U$142,U$143,U$144)</f>
        <v>0</v>
      </c>
      <c r="V323" s="66">
        <f>-V$190+V$216-V$218+V$233+V$234+SUM(V$125,V$126,V$127,V$128,V$129*(1+'S&amp;S'!$F121),V$130,V$131,V$132,V$133,V$134,V$135,V$136,V$137,V$138,V$139,V$140,V$141,V$142,V$143,V$144)</f>
        <v>0</v>
      </c>
      <c r="W323" s="66">
        <f>-W$190+W$216-W$218+W$233+W$234+SUM(W$125,W$126,W$127,W$128,W$129*(1+'S&amp;S'!$F121),W$130,W$131,W$132,W$133,W$134,W$135,W$136,W$137,W$138,W$139,W$140,W$141,W$142,W$143,W$144)</f>
        <v>0</v>
      </c>
      <c r="X323" s="66">
        <f>-X$190+X$216-X$218+X$233+X$234+SUM(X$125,X$126,X$127,X$128,X$129*(1+'S&amp;S'!$F121),X$130,X$131,X$132,X$133,X$134,X$135,X$136,X$137,X$138,X$139,X$140,X$141,X$142,X$143,X$144)</f>
        <v>0</v>
      </c>
      <c r="Y323" s="66">
        <f>-Y$190+Y$216-Y$218+Y$233+Y$234+SUM(Y$125,Y$126,Y$127,Y$128,Y$129*(1+'S&amp;S'!$F121),Y$130,Y$131,Y$132,Y$133,Y$134,Y$135,Y$136,Y$137,Y$138,Y$139,Y$140,Y$141,Y$142,Y$143,Y$144)</f>
        <v>0</v>
      </c>
      <c r="Z323" s="66">
        <f>-Z$190+Z$216-Z$218+Z$233+Z$234+SUM(Z$125,Z$126,Z$127,Z$128,Z$129*(1+'S&amp;S'!$F121),Z$130,Z$131,Z$132,Z$133,Z$134,Z$135,Z$136,Z$137,Z$138,Z$139,Z$140,Z$141,Z$142,Z$143,Z$144)</f>
        <v>0</v>
      </c>
      <c r="AA323" s="66">
        <f>-AA$190+AA$216-AA$218+AA$233+AA$234+SUM(AA$125,AA$126,AA$127,AA$128,AA$129*(1+'S&amp;S'!$F121),AA$130,AA$131,AA$132,AA$133,AA$134,AA$135,AA$136,AA$137,AA$138,AA$139,AA$140,AA$141,AA$142,AA$143,AA$144)</f>
        <v>0</v>
      </c>
      <c r="AB323" s="66">
        <f>-AB$190+AB$216-AB$218+AB$233+AB$234+SUM(AB$125,AB$126,AB$127,AB$128,AB$129*(1+'S&amp;S'!$F121),AB$130,AB$131,AB$132,AB$133,AB$134,AB$135,AB$136,AB$137,AB$138,AB$139,AB$140,AB$141,AB$142,AB$143,AB$144)</f>
        <v>0</v>
      </c>
      <c r="AC323" s="66">
        <f>-AC$190+AC$216-AC$218+AC$233+AC$234+SUM(AC$125,AC$126,AC$127,AC$128,AC$129*(1+'S&amp;S'!$F121),AC$130,AC$131,AC$132,AC$133,AC$134,AC$135,AC$136,AC$137,AC$138,AC$139,AC$140,AC$141,AC$142,AC$143,AC$144)</f>
        <v>0</v>
      </c>
      <c r="AD323" s="66">
        <f>-AD$190+AD$216-AD$218+AD$233+AD$234+SUM(AD$125,AD$126,AD$127,AD$128,AD$129*(1+'S&amp;S'!$F121),AD$130,AD$131,AD$132,AD$133,AD$134,AD$135,AD$136,AD$137,AD$138,AD$139,AD$140,AD$141,AD$142,AD$143,AD$144)</f>
        <v>0</v>
      </c>
      <c r="AE323" s="66">
        <f>-AE$190+AE$216-AE$218+AE$233+AE$234+SUM(AE$125,AE$126,AE$127,AE$128,AE$129*(1+'S&amp;S'!$F121),AE$130,AE$131,AE$132,AE$133,AE$134,AE$135,AE$136,AE$137,AE$138,AE$139,AE$140,AE$141,AE$142,AE$143,AE$144)</f>
        <v>0</v>
      </c>
      <c r="AF323" s="66">
        <f>-AF$190+AF$216-AF$218+AF$233+AF$234+SUM(AF$125,AF$126,AF$127,AF$128,AF$129*(1+'S&amp;S'!$F121),AF$130,AF$131,AF$132,AF$133,AF$134,AF$135,AF$136,AF$137,AF$138,AF$139,AF$140,AF$141,AF$142,AF$143,AF$144)</f>
        <v>0</v>
      </c>
      <c r="AG323" s="66">
        <f>-AG$190+AG$216-AG$218+AG$233+AG$234+SUM(AG$125,AG$126,AG$127,AG$128,AG$129*(1+'S&amp;S'!$F121),AG$130,AG$131,AG$132,AG$133,AG$134,AG$135,AG$136,AG$137,AG$138,AG$139,AG$140,AG$141,AG$142,AG$143,AG$144)</f>
        <v>0</v>
      </c>
      <c r="AH323" s="66">
        <f>-AH$190+AH$216-AH$218+AH$233+AH$234+SUM(AH$125,AH$126,AH$127,AH$128,AH$129*(1+'S&amp;S'!$F121),AH$130,AH$131,AH$132,AH$133,AH$134,AH$135,AH$136,AH$137,AH$138,AH$139,AH$140,AH$141,AH$142,AH$143,AH$144)</f>
        <v>0</v>
      </c>
      <c r="AI323" s="66">
        <f>-AI$190+AI$216-AI$218+AI$233+AI$234+SUM(AI$125,AI$126,AI$127,AI$128,AI$129*(1+'S&amp;S'!$F121),AI$130,AI$131,AI$132,AI$133,AI$134,AI$135,AI$136,AI$137,AI$138,AI$139,AI$140,AI$141,AI$142,AI$143,AI$144)</f>
        <v>0</v>
      </c>
      <c r="AJ323" s="66">
        <f>-AJ$190+AJ$216-AJ$218+AJ$233+AJ$234+SUM(AJ$125,AJ$126,AJ$127,AJ$128,AJ$129*(1+'S&amp;S'!$F121),AJ$130,AJ$131,AJ$132,AJ$133,AJ$134,AJ$135,AJ$136,AJ$137,AJ$138,AJ$139,AJ$140,AJ$141,AJ$142,AJ$143,AJ$144)</f>
        <v>0</v>
      </c>
      <c r="AK323" s="66">
        <f>-AK$190+AK$216-AK$218+AK$233+AK$234+SUM(AK$125,AK$126,AK$127,AK$128,AK$129*(1+'S&amp;S'!$F121),AK$130,AK$131,AK$132,AK$133,AK$134,AK$135,AK$136,AK$137,AK$138,AK$139,AK$140,AK$141,AK$142,AK$143,AK$144)</f>
        <v>0</v>
      </c>
      <c r="AL323" s="66">
        <f>-AL$190+AL$216-AL$218+AL$233+AL$234+SUM(AL$125,AL$126,AL$127,AL$128,AL$129*(1+'S&amp;S'!$F121),AL$130,AL$131,AL$132,AL$133,AL$134,AL$135,AL$136,AL$137,AL$138,AL$139,AL$140,AL$141,AL$142,AL$143,AL$144)</f>
        <v>0</v>
      </c>
      <c r="AM323" s="66">
        <f>-AM$190+AM$216-AM$218+AM$233+AM$234+SUM(AM$125,AM$126,AM$127,AM$128,AM$129*(1+'S&amp;S'!$F121),AM$130,AM$131,AM$132,AM$133,AM$134,AM$135,AM$136,AM$137,AM$138,AM$139,AM$140,AM$141,AM$142,AM$143,AM$144)</f>
        <v>0</v>
      </c>
      <c r="AN323" s="66">
        <f>-AN$190+AN$216-AN$218+AN$233+AN$234+SUM(AN$125,AN$126,AN$127,AN$128,AN$129*(1+'S&amp;S'!$F121),AN$130,AN$131,AN$132,AN$133,AN$134,AN$135,AN$136,AN$137,AN$138,AN$139,AN$140,AN$141,AN$142,AN$143,AN$144)</f>
        <v>0</v>
      </c>
      <c r="AO323" s="66">
        <f>-AO$190+AO$216-AO$218+AO$233+AO$234+SUM(AO$125,AO$126,AO$127,AO$128,AO$129*(1+'S&amp;S'!$F121),AO$130,AO$131,AO$132,AO$133,AO$134,AO$135,AO$136,AO$137,AO$138,AO$139,AO$140,AO$141,AO$142,AO$143,AO$144)</f>
        <v>0</v>
      </c>
      <c r="AP323" s="66">
        <f>-AP$190+AP$216-AP$218+AP$233+AP$234+SUM(AP$125,AP$126,AP$127,AP$128,AP$129*(1+'S&amp;S'!$F121),AP$130,AP$131,AP$132,AP$133,AP$134,AP$135,AP$136,AP$137,AP$138,AP$139,AP$140,AP$141,AP$142,AP$143,AP$144)</f>
        <v>0</v>
      </c>
      <c r="AQ323" s="66">
        <f>-AQ$190+AQ$216-AQ$218+AQ$233+AQ$234+SUM(AQ$125,AQ$126,AQ$127,AQ$128,AQ$129*(1+'S&amp;S'!$F121),AQ$130,AQ$131,AQ$132,AQ$133,AQ$134,AQ$135,AQ$136,AQ$137,AQ$138,AQ$139,AQ$140,AQ$141,AQ$142,AQ$143,AQ$144)</f>
        <v>0</v>
      </c>
      <c r="AR323" s="66">
        <f>-AR$190+AR$216-AR$218+AR$233+AR$234+SUM(AR$125,AR$126,AR$127,AR$128,AR$129*(1+'S&amp;S'!$F121),AR$130,AR$131,AR$132,AR$133,AR$134,AR$135,AR$136,AR$137,AR$138,AR$139,AR$140,AR$141,AR$142,AR$143,AR$144)</f>
        <v>0</v>
      </c>
      <c r="AS323" s="66">
        <f>-AS$190+AS$216-AS$218+AS$233+AS$234+SUM(AS$125,AS$126,AS$127,AS$128,AS$129*(1+'S&amp;S'!$F121),AS$130,AS$131,AS$132,AS$133,AS$134,AS$135,AS$136,AS$137,AS$138,AS$139,AS$140,AS$141,AS$142,AS$143,AS$144)</f>
        <v>0</v>
      </c>
      <c r="AT323" s="66">
        <f>-AT$190+AT$216-AT$218+AT$233+AT$234+SUM(AT$125,AT$126,AT$127,AT$128,AT$129*(1+'S&amp;S'!$F121),AT$130,AT$131,AT$132,AT$133,AT$134,AT$135,AT$136,AT$137,AT$138,AT$139,AT$140,AT$141,AT$142,AT$143,AT$144)</f>
        <v>0</v>
      </c>
      <c r="AU323" s="66">
        <f>-AU$190+AU$216-AU$218+AU$233+AU$234+SUM(AU$125,AU$126,AU$127,AU$128,AU$129*(1+'S&amp;S'!$F121),AU$130,AU$131,AU$132,AU$133,AU$134,AU$135,AU$136,AU$137,AU$138,AU$139,AU$140,AU$141,AU$142,AU$143,AU$144)</f>
        <v>0</v>
      </c>
      <c r="AV323" s="66">
        <f>-AV$190+AV$216-AV$218+AV$233+AV$234+SUM(AV$125,AV$126,AV$127,AV$128,AV$129*(1+'S&amp;S'!$F121),AV$130,AV$131,AV$132,AV$133,AV$134,AV$135,AV$136,AV$137,AV$138,AV$139,AV$140,AV$141,AV$142,AV$143,AV$144)</f>
        <v>0</v>
      </c>
      <c r="AW323" s="66">
        <f>-AW$190+AW$216-AW$218+AW$233+AW$234+SUM(AW$125,AW$126,AW$127,AW$128,AW$129*(1+'S&amp;S'!$F121),AW$130,AW$131,AW$132,AW$133,AW$134,AW$135,AW$136,AW$137,AW$138,AW$139,AW$140,AW$141,AW$142,AW$143,AW$144)</f>
        <v>0</v>
      </c>
      <c r="AX323" s="66">
        <f>-AX$190+AX$216-AX$218+AX$233+AX$234+SUM(AX$125,AX$126,AX$127,AX$128,AX$129*(1+'S&amp;S'!$F121),AX$130,AX$131,AX$132,AX$133,AX$134,AX$135,AX$136,AX$137,AX$138,AX$139,AX$140,AX$141,AX$142,AX$143,AX$144)</f>
        <v>0</v>
      </c>
      <c r="AY323" s="66">
        <f>-AY$190+AY$216-AY$218+AY$233+AY$234+SUM(AY$125,AY$126,AY$127,AY$128,AY$129*(1+'S&amp;S'!$F121),AY$130,AY$131,AY$132,AY$133,AY$134,AY$135,AY$136,AY$137,AY$138,AY$139,AY$140,AY$141,AY$142,AY$143,AY$144)</f>
        <v>0</v>
      </c>
      <c r="AZ323" s="66">
        <f>-AZ$190+AZ$216-AZ$218+AZ$233+AZ$234+SUM(AZ$125,AZ$126,AZ$127,AZ$128,AZ$129*(1+'S&amp;S'!$F121),AZ$130,AZ$131,AZ$132,AZ$133,AZ$134,AZ$135,AZ$136,AZ$137,AZ$138,AZ$139,AZ$140,AZ$141,AZ$142,AZ$143,AZ$144)</f>
        <v>0</v>
      </c>
      <c r="BA323" s="66">
        <f>-BA$190+BA$216-BA$218+BA$233+BA$234+SUM(BA$125,BA$126,BA$127,BA$128,BA$129*(1+'S&amp;S'!$F121),BA$130,BA$131,BA$132,BA$133,BA$134,BA$135,BA$136,BA$137,BA$138,BA$139,BA$140,BA$141,BA$142,BA$143,BA$144)</f>
        <v>0</v>
      </c>
      <c r="BB323" s="66">
        <f>-BB$190+BB$216-BB$218+BB$233+BB$234+SUM(BB$125,BB$126,BB$127,BB$128,BB$129*(1+'S&amp;S'!$F121),BB$130,BB$131,BB$132,BB$133,BB$134,BB$135,BB$136,BB$137,BB$138,BB$139,BB$140,BB$141,BB$142,BB$143,BB$144)</f>
        <v>0</v>
      </c>
      <c r="BC323" s="66">
        <f>-BC$190+BC$216-BC$218+BC$233+BC$234+SUM(BC$125,BC$126,BC$127,BC$128,BC$129*(1+'S&amp;S'!$F121),BC$130,BC$131,BC$132,BC$133,BC$134,BC$135,BC$136,BC$137,BC$138,BC$139,BC$140,BC$141,BC$142,BC$143,BC$144)</f>
        <v>0</v>
      </c>
      <c r="BD323" s="66">
        <f>-BD$190+BD$216-BD$218+BD$233+BD$234+SUM(BD$125,BD$126,BD$127,BD$128,BD$129*(1+'S&amp;S'!$F121),BD$130,BD$131,BD$132,BD$133,BD$134,BD$135,BD$136,BD$137,BD$138,BD$139,BD$140,BD$141,BD$142,BD$143,BD$144)</f>
        <v>0</v>
      </c>
      <c r="BE323" s="66">
        <f>-BE$190+BE$216-BE$218+BE$233+BE$234+SUM(BE$125,BE$126,BE$127,BE$128,BE$129*(1+'S&amp;S'!$F121),BE$130,BE$131,BE$132,BE$133,BE$134,BE$135,BE$136,BE$137,BE$138,BE$139,BE$140,BE$141,BE$142,BE$143,BE$144)</f>
        <v>0</v>
      </c>
      <c r="BF323" s="66">
        <f>-BF$190+BF$216-BF$218+BF$233+BF$234+SUM(BF$125,BF$126,BF$127,BF$128,BF$129*(1+'S&amp;S'!$F121),BF$130,BF$131,BF$132,BF$133,BF$134,BF$135,BF$136,BF$137,BF$138,BF$139,BF$140,BF$141,BF$142,BF$143,BF$144)</f>
        <v>0</v>
      </c>
      <c r="BG323" s="66">
        <f>-BG$190+BG$216-BG$218+BG$233+BG$234+SUM(BG$125,BG$126,BG$127,BG$128,BG$129*(1+'S&amp;S'!$F121),BG$130,BG$131,BG$132,BG$133,BG$134,BG$135,BG$136,BG$137,BG$138,BG$139,BG$140,BG$141,BG$142,BG$143,BG$144)</f>
        <v>0</v>
      </c>
      <c r="BH323" s="66">
        <f>-BH$190+BH$216-BH$218+BH$233+BH$234+SUM(BH$125,BH$126,BH$127,BH$128,BH$129*(1+'S&amp;S'!$F121),BH$130,BH$131,BH$132,BH$133,BH$134,BH$135,BH$136,BH$137,BH$138,BH$139,BH$140,BH$141,BH$142,BH$143,BH$144)</f>
        <v>0</v>
      </c>
      <c r="BI323" s="66">
        <f>-BI$190+BI$216-BI$218+BI$233+BI$234+SUM(BI$125,BI$126,BI$127,BI$128,BI$129*(1+'S&amp;S'!$F121),BI$130,BI$131,BI$132,BI$133,BI$134,BI$135,BI$136,BI$137,BI$138,BI$139,BI$140,BI$141,BI$142,BI$143,BI$144)</f>
        <v>0</v>
      </c>
      <c r="BJ323" s="66">
        <f>-BJ$190+BJ$216-BJ$218+BJ$233+BJ$234+SUM(BJ$125,BJ$126,BJ$127,BJ$128,BJ$129*(1+'S&amp;S'!$F121),BJ$130,BJ$131,BJ$132,BJ$133,BJ$134,BJ$135,BJ$136,BJ$137,BJ$138,BJ$139,BJ$140,BJ$141,BJ$142,BJ$143,BJ$144)</f>
        <v>0</v>
      </c>
      <c r="BK323" s="66">
        <f>-BK$190+BK$216-BK$218+BK$233+BK$234+SUM(BK$125,BK$126,BK$127,BK$128,BK$129*(1+'S&amp;S'!$F121),BK$130,BK$131,BK$132,BK$133,BK$134,BK$135,BK$136,BK$137,BK$138,BK$139,BK$140,BK$141,BK$142,BK$143,BK$144)</f>
        <v>0</v>
      </c>
      <c r="BL323" s="66">
        <f>-BL$190+BL$216-BL$218+BL$233+BL$234+SUM(BL$125,BL$126,BL$127,BL$128,BL$129*(1+'S&amp;S'!$F121),BL$130,BL$131,BL$132,BL$133,BL$134,BL$135,BL$136,BL$137,BL$138,BL$139,BL$140,BL$141,BL$142,BL$143,BL$144)</f>
        <v>0</v>
      </c>
      <c r="BM323" s="66">
        <f>-BM$190+BM$216-BM$218+BM$233+BM$234+SUM(BM$125,BM$126,BM$127,BM$128,BM$129*(1+'S&amp;S'!$F121),BM$130,BM$131,BM$132,BM$133,BM$134,BM$135,BM$136,BM$137,BM$138,BM$139,BM$140,BM$141,BM$142,BM$143,BM$144)</f>
        <v>0</v>
      </c>
      <c r="BN323" s="66">
        <f>-BN$190+BN$216-BN$218+BN$233+BN$234+SUM(BN$125,BN$126,BN$127,BN$128,BN$129*(1+'S&amp;S'!$F121),BN$130,BN$131,BN$132,BN$133,BN$134,BN$135,BN$136,BN$137,BN$138,BN$139,BN$140,BN$141,BN$142,BN$143,BN$144)</f>
        <v>0</v>
      </c>
      <c r="BO323" s="66">
        <f>-BO$190+BO$216-BO$218+BO$233+BO$234+SUM(BO$125,BO$126,BO$127,BO$128,BO$129*(1+'S&amp;S'!$F121),BO$130,BO$131,BO$132,BO$133,BO$134,BO$135,BO$136,BO$137,BO$138,BO$139,BO$140,BO$141,BO$142,BO$143,BO$144)</f>
        <v>0</v>
      </c>
      <c r="BP323" s="66">
        <f>-BP$190+BP$216-BP$218+BP$233+BP$234+SUM(BP$125,BP$126,BP$127,BP$128,BP$129*(1+'S&amp;S'!$F121),BP$130,BP$131,BP$132,BP$133,BP$134,BP$135,BP$136,BP$137,BP$138,BP$139,BP$140,BP$141,BP$142,BP$143,BP$144)</f>
        <v>0</v>
      </c>
      <c r="BQ323" s="66">
        <f>-BQ$190+BQ$216-BQ$218+BQ$233+BQ$234+SUM(BQ$125,BQ$126,BQ$127,BQ$128,BQ$129*(1+'S&amp;S'!$F121),BQ$130,BQ$131,BQ$132,BQ$133,BQ$134,BQ$135,BQ$136,BQ$137,BQ$138,BQ$139,BQ$140,BQ$141,BQ$142,BQ$143,BQ$144)</f>
        <v>0</v>
      </c>
      <c r="BR323" s="66">
        <f>-BR$190+BR$216-BR$218+BR$233+BR$234+SUM(BR$125,BR$126,BR$127,BR$128,BR$129*(1+'S&amp;S'!$F121),BR$130,BR$131,BR$132,BR$133,BR$134,BR$135,BR$136,BR$137,BR$138,BR$139,BR$140,BR$141,BR$142,BR$143,BR$144)</f>
        <v>0</v>
      </c>
      <c r="BS323" s="66">
        <f>-BS$190+BS$216-BS$218+BS$233+BS$234+SUM(BS$125,BS$126,BS$127,BS$128,BS$129*(1+'S&amp;S'!$F121),BS$130,BS$131,BS$132,BS$133,BS$134,BS$135,BS$136,BS$137,BS$138,BS$139,BS$140,BS$141,BS$142,BS$143,BS$144)</f>
        <v>0</v>
      </c>
      <c r="BT323" s="66">
        <f>-BT$190+BT$216-BT$218+BT$233+BT$234+SUM(BT$125,BT$126,BT$127,BT$128,BT$129*(1+'S&amp;S'!$F121),BT$130,BT$131,BT$132,BT$133,BT$134,BT$135,BT$136,BT$137,BT$138,BT$139,BT$140,BT$141,BT$142,BT$143,BT$144)</f>
        <v>0</v>
      </c>
      <c r="BU323" s="66">
        <f>-BU$190+BU$216-BU$218+BU$233+BU$234+SUM(BU$125,BU$126,BU$127,BU$128,BU$129*(1+'S&amp;S'!$F121),BU$130,BU$131,BU$132,BU$133,BU$134,BU$135,BU$136,BU$137,BU$138,BU$139,BU$140,BU$141,BU$142,BU$143,BU$144)</f>
        <v>0</v>
      </c>
      <c r="BV323" s="66">
        <f>-BV$190+BV$216-BV$218+BV$233+BV$234+SUM(BV$125,BV$126,BV$127,BV$128,BV$129*(1+'S&amp;S'!$F121),BV$130,BV$131,BV$132,BV$133,BV$134,BV$135,BV$136,BV$137,BV$138,BV$139,BV$140,BV$141,BV$142,BV$143,BV$144)</f>
        <v>0</v>
      </c>
      <c r="BW323" s="66">
        <f>-BW$190+BW$216-BW$218+BW$233+BW$234+SUM(BW$125,BW$126,BW$127,BW$128,BW$129*(1+'S&amp;S'!$F121),BW$130,BW$131,BW$132,BW$133,BW$134,BW$135,BW$136,BW$137,BW$138,BW$139,BW$140,BW$141,BW$142,BW$143,BW$144)</f>
        <v>0</v>
      </c>
      <c r="BX323" s="66">
        <f>-BX$190+BX$216-BX$218+BX$233+BX$234+SUM(BX$125,BX$126,BX$127,BX$128,BX$129*(1+'S&amp;S'!$F121),BX$130,BX$131,BX$132,BX$133,BX$134,BX$135,BX$136,BX$137,BX$138,BX$139,BX$140,BX$141,BX$142,BX$143,BX$144)</f>
        <v>0</v>
      </c>
      <c r="BY323" s="66">
        <f>-BY$190+BY$216-BY$218+BY$233+BY$234+SUM(BY$125,BY$126,BY$127,BY$128,BY$129*(1+'S&amp;S'!$F121),BY$130,BY$131,BY$132,BY$133,BY$134,BY$135,BY$136,BY$137,BY$138,BY$139,BY$140,BY$141,BY$142,BY$143,BY$144)</f>
        <v>0</v>
      </c>
      <c r="BZ323" s="66">
        <f>-BZ$190+BZ$216-BZ$218+BZ$233+BZ$234+SUM(BZ$125,BZ$126,BZ$127,BZ$128,BZ$129*(1+'S&amp;S'!$F121),BZ$130,BZ$131,BZ$132,BZ$133,BZ$134,BZ$135,BZ$136,BZ$137,BZ$138,BZ$139,BZ$140,BZ$141,BZ$142,BZ$143,BZ$144)</f>
        <v>0</v>
      </c>
      <c r="CA323" s="66">
        <f>-CA$190+CA$216-CA$218+CA$233+CA$234+SUM(CA$125,CA$126,CA$127,CA$128,CA$129*(1+'S&amp;S'!$F121),CA$130,CA$131,CA$132,CA$133,CA$134,CA$135,CA$136,CA$137,CA$138,CA$139,CA$140,CA$141,CA$142,CA$143,CA$144)</f>
        <v>0</v>
      </c>
      <c r="CB323" s="66">
        <f>-CB$190+CB$216-CB$218+CB$233+CB$234+SUM(CB$125,CB$126,CB$127,CB$128,CB$129*(1+'S&amp;S'!$F121),CB$130,CB$131,CB$132,CB$133,CB$134,CB$135,CB$136,CB$137,CB$138,CB$139,CB$140,CB$141,CB$142,CB$143,CB$144)</f>
        <v>0</v>
      </c>
      <c r="CC323" s="66">
        <f>-CC$190+CC$216-CC$218+CC$233+CC$234+SUM(CC$125,CC$126,CC$127,CC$128,CC$129*(1+'S&amp;S'!$F121),CC$130,CC$131,CC$132,CC$133,CC$134,CC$135,CC$136,CC$137,CC$138,CC$139,CC$140,CC$141,CC$142,CC$143,CC$144)</f>
        <v>0</v>
      </c>
      <c r="CD323" s="66">
        <f>-CD$190+CD$216-CD$218+CD$233+CD$234+SUM(CD$125,CD$126,CD$127,CD$128,CD$129*(1+'S&amp;S'!$F121),CD$130,CD$131,CD$132,CD$133,CD$134,CD$135,CD$136,CD$137,CD$138,CD$139,CD$140,CD$141,CD$142,CD$143,CD$144)</f>
        <v>0</v>
      </c>
      <c r="CE323" s="66">
        <f>-CE$190+CE$216-CE$218+CE$233+CE$234+SUM(CE$125,CE$126,CE$127,CE$128,CE$129*(1+'S&amp;S'!$F121),CE$130,CE$131,CE$132,CE$133,CE$134,CE$135,CE$136,CE$137,CE$138,CE$139,CE$140,CE$141,CE$142,CE$143,CE$144)</f>
        <v>0</v>
      </c>
      <c r="CF323" s="66">
        <f>-CF$190+CF$216-CF$218+CF$233+CF$234+SUM(CF$125,CF$126,CF$127,CF$128,CF$129*(1+'S&amp;S'!$F121),CF$130,CF$131,CF$132,CF$133,CF$134,CF$135,CF$136,CF$137,CF$138,CF$139,CF$140,CF$141,CF$142,CF$143,CF$144)</f>
        <v>0</v>
      </c>
      <c r="CG323" s="66">
        <f>-CG$190+CG$216-CG$218+CG$233+CG$234+SUM(CG$125,CG$126,CG$127,CG$128,CG$129*(1+'S&amp;S'!$F121),CG$130,CG$131,CG$132,CG$133,CG$134,CG$135,CG$136,CG$137,CG$138,CG$139,CG$140,CG$141,CG$142,CG$143,CG$144)</f>
        <v>0</v>
      </c>
      <c r="CH323" s="66">
        <f>-CH$190+CH$216-CH$218+CH$233+CH$234+SUM(CH$125,CH$126,CH$127,CH$128,CH$129*(1+'S&amp;S'!$F121),CH$130,CH$131,CH$132,CH$133,CH$134,CH$135,CH$136,CH$137,CH$138,CH$139,CH$140,CH$141,CH$142,CH$143,CH$144)</f>
        <v>0</v>
      </c>
      <c r="CI323" s="66">
        <f>-CI$190+CI$216-CI$218+CI$233+CI$234+SUM(CI$125,CI$126,CI$127,CI$128,CI$129*(1+'S&amp;S'!$F121),CI$130,CI$131,CI$132,CI$133,CI$134,CI$135,CI$136,CI$137,CI$138,CI$139,CI$140,CI$141,CI$142,CI$143,CI$144)</f>
        <v>0</v>
      </c>
      <c r="CJ323" s="66">
        <f>-CJ$190+CJ$216-CJ$218+CJ$233+CJ$234+SUM(CJ$125,CJ$126,CJ$127,CJ$128,CJ$129*(1+'S&amp;S'!$F121),CJ$130,CJ$131,CJ$132,CJ$133,CJ$134,CJ$135,CJ$136,CJ$137,CJ$138,CJ$139,CJ$140,CJ$141,CJ$142,CJ$143,CJ$144)</f>
        <v>0</v>
      </c>
      <c r="CK323" s="66">
        <f>-CK$190+CK$216-CK$218+CK$233+CK$234+SUM(CK$125,CK$126,CK$127,CK$128,CK$129*(1+'S&amp;S'!$F121),CK$130,CK$131,CK$132,CK$133,CK$134,CK$135,CK$136,CK$137,CK$138,CK$139,CK$140,CK$141,CK$142,CK$143,CK$144)</f>
        <v>0</v>
      </c>
      <c r="CL323" s="66">
        <f>-CL$190+CL$216-CL$218+CL$233+CL$234+SUM(CL$125,CL$126,CL$127,CL$128,CL$129*(1+'S&amp;S'!$F121),CL$130,CL$131,CL$132,CL$133,CL$134,CL$135,CL$136,CL$137,CL$138,CL$139,CL$140,CL$141,CL$142,CL$143,CL$144)</f>
        <v>0</v>
      </c>
      <c r="CM323" s="66">
        <f>-CM$190+CM$216-CM$218+CM$233+CM$234+SUM(CM$125,CM$126,CM$127,CM$128,CM$129*(1+'S&amp;S'!$F121),CM$130,CM$131,CM$132,CM$133,CM$134,CM$135,CM$136,CM$137,CM$138,CM$139,CM$140,CM$141,CM$142,CM$143,CM$144)</f>
        <v>0</v>
      </c>
      <c r="CN323" s="66">
        <f>-CN$190+CN$216-CN$218+CN$233+CN$234+SUM(CN$125,CN$126,CN$127,CN$128,CN$129*(1+'S&amp;S'!$F121),CN$130,CN$131,CN$132,CN$133,CN$134,CN$135,CN$136,CN$137,CN$138,CN$139,CN$140,CN$141,CN$142,CN$143,CN$144)</f>
        <v>0</v>
      </c>
      <c r="CO323" s="66">
        <f>-CO$190+CO$216-CO$218+CO$233+CO$234+SUM(CO$125,CO$126,CO$127,CO$128,CO$129*(1+'S&amp;S'!$F121),CO$130,CO$131,CO$132,CO$133,CO$134,CO$135,CO$136,CO$137,CO$138,CO$139,CO$140,CO$141,CO$142,CO$143,CO$144)</f>
        <v>0</v>
      </c>
      <c r="CP323" s="66">
        <f>-CP$190+CP$216-CP$218+CP$233+CP$234+SUM(CP$125,CP$126,CP$127,CP$128,CP$129*(1+'S&amp;S'!$F121),CP$130,CP$131,CP$132,CP$133,CP$134,CP$135,CP$136,CP$137,CP$138,CP$139,CP$140,CP$141,CP$142,CP$143,CP$144)</f>
        <v>0</v>
      </c>
      <c r="CQ323" s="66">
        <f>-CQ$190+CQ$216-CQ$218+CQ$233+CQ$234+SUM(CQ$125,CQ$126,CQ$127,CQ$128,CQ$129*(1+'S&amp;S'!$F121),CQ$130,CQ$131,CQ$132,CQ$133,CQ$134,CQ$135,CQ$136,CQ$137,CQ$138,CQ$139,CQ$140,CQ$141,CQ$142,CQ$143,CQ$144)</f>
        <v>0</v>
      </c>
      <c r="CR323" s="66">
        <f>-CR$190+CR$216-CR$218+CR$233+CR$234+SUM(CR$125,CR$126,CR$127,CR$128,CR$129*(1+'S&amp;S'!$F121),CR$130,CR$131,CR$132,CR$133,CR$134,CR$135,CR$136,CR$137,CR$138,CR$139,CR$140,CR$141,CR$142,CR$143,CR$144)</f>
        <v>0</v>
      </c>
      <c r="CS323" s="66">
        <f>-CS$190+CS$216-CS$218+CS$233+CS$234+SUM(CS$125,CS$126,CS$127,CS$128,CS$129*(1+'S&amp;S'!$F121),CS$130,CS$131,CS$132,CS$133,CS$134,CS$135,CS$136,CS$137,CS$138,CS$139,CS$140,CS$141,CS$142,CS$143,CS$144)</f>
        <v>0</v>
      </c>
    </row>
    <row r="324" spans="3:97" hidden="1" x14ac:dyDescent="0.35">
      <c r="C324" s="81" t="str">
        <f>O.1!C130&amp;" with "&amp; 'S&amp;S'!$D$5*100 &amp; "% increase"</f>
        <v xml:space="preserve"> with 1% increase</v>
      </c>
      <c r="E324" s="492">
        <f>G324+NPV(G.Asm!$F$40,H324:INDEX(H324:CS324,RP))</f>
        <v>0</v>
      </c>
      <c r="F324" s="492">
        <f t="shared" si="279"/>
        <v>0</v>
      </c>
      <c r="G324" s="66">
        <f>-G$190+G$216-G$218+G$233+G$234+SUM(G$125,G$126,G$127,G$128,G$129,G$130*(1+'S&amp;S'!$F122),G$131,G$132,G$133,G$134,G$135,G$136,G$137,G$138,G$139,G$140,G$141,G$142,G$143,G$144)</f>
        <v>0</v>
      </c>
      <c r="H324" s="66">
        <f>-H$190+H$216-H$218+H$233+H$234+SUM(H$125,H$126,H$127,H$128,H$129,H$130*(1+'S&amp;S'!$F122),H$131,H$132,H$133,H$134,H$135,H$136,H$137,H$138,H$139,H$140,H$141,H$142,H$143,H$144)</f>
        <v>0</v>
      </c>
      <c r="I324" s="66">
        <f>-I$190+I$216-I$218+I$233+I$234+SUM(I$125,I$126,I$127,I$128,I$129,I$130*(1+'S&amp;S'!$F122),I$131,I$132,I$133,I$134,I$135,I$136,I$137,I$138,I$139,I$140,I$141,I$142,I$143,I$144)</f>
        <v>0</v>
      </c>
      <c r="J324" s="66">
        <f>-J$190+J$216-J$218+J$233+J$234+SUM(J$125,J$126,J$127,J$128,J$129,J$130*(1+'S&amp;S'!$F122),J$131,J$132,J$133,J$134,J$135,J$136,J$137,J$138,J$139,J$140,J$141,J$142,J$143,J$144)</f>
        <v>0</v>
      </c>
      <c r="K324" s="66">
        <f>-K$190+K$216-K$218+K$233+K$234+SUM(K$125,K$126,K$127,K$128,K$129,K$130*(1+'S&amp;S'!$F122),K$131,K$132,K$133,K$134,K$135,K$136,K$137,K$138,K$139,K$140,K$141,K$142,K$143,K$144)</f>
        <v>0</v>
      </c>
      <c r="L324" s="66">
        <f>-L$190+L$216-L$218+L$233+L$234+SUM(L$125,L$126,L$127,L$128,L$129,L$130*(1+'S&amp;S'!$F122),L$131,L$132,L$133,L$134,L$135,L$136,L$137,L$138,L$139,L$140,L$141,L$142,L$143,L$144)</f>
        <v>0</v>
      </c>
      <c r="M324" s="66">
        <f>-M$190+M$216-M$218+M$233+M$234+SUM(M$125,M$126,M$127,M$128,M$129,M$130*(1+'S&amp;S'!$F122),M$131,M$132,M$133,M$134,M$135,M$136,M$137,M$138,M$139,M$140,M$141,M$142,M$143,M$144)</f>
        <v>0</v>
      </c>
      <c r="N324" s="66">
        <f>-N$190+N$216-N$218+N$233+N$234+SUM(N$125,N$126,N$127,N$128,N$129,N$130*(1+'S&amp;S'!$F122),N$131,N$132,N$133,N$134,N$135,N$136,N$137,N$138,N$139,N$140,N$141,N$142,N$143,N$144)</f>
        <v>0</v>
      </c>
      <c r="O324" s="66">
        <f>-O$190+O$216-O$218+O$233+O$234+SUM(O$125,O$126,O$127,O$128,O$129,O$130*(1+'S&amp;S'!$F122),O$131,O$132,O$133,O$134,O$135,O$136,O$137,O$138,O$139,O$140,O$141,O$142,O$143,O$144)</f>
        <v>0</v>
      </c>
      <c r="P324" s="66">
        <f>-P$190+P$216-P$218+P$233+P$234+SUM(P$125,P$126,P$127,P$128,P$129,P$130*(1+'S&amp;S'!$F122),P$131,P$132,P$133,P$134,P$135,P$136,P$137,P$138,P$139,P$140,P$141,P$142,P$143,P$144)</f>
        <v>0</v>
      </c>
      <c r="Q324" s="66">
        <f>-Q$190+Q$216-Q$218+Q$233+Q$234+SUM(Q$125,Q$126,Q$127,Q$128,Q$129,Q$130*(1+'S&amp;S'!$F122),Q$131,Q$132,Q$133,Q$134,Q$135,Q$136,Q$137,Q$138,Q$139,Q$140,Q$141,Q$142,Q$143,Q$144)</f>
        <v>0</v>
      </c>
      <c r="R324" s="66">
        <f>-R$190+R$216-R$218+R$233+R$234+SUM(R$125,R$126,R$127,R$128,R$129,R$130*(1+'S&amp;S'!$F122),R$131,R$132,R$133,R$134,R$135,R$136,R$137,R$138,R$139,R$140,R$141,R$142,R$143,R$144)</f>
        <v>0</v>
      </c>
      <c r="S324" s="66">
        <f>-S$190+S$216-S$218+S$233+S$234+SUM(S$125,S$126,S$127,S$128,S$129,S$130*(1+'S&amp;S'!$F122),S$131,S$132,S$133,S$134,S$135,S$136,S$137,S$138,S$139,S$140,S$141,S$142,S$143,S$144)</f>
        <v>0</v>
      </c>
      <c r="T324" s="66">
        <f>-T$190+T$216-T$218+T$233+T$234+SUM(T$125,T$126,T$127,T$128,T$129,T$130*(1+'S&amp;S'!$F122),T$131,T$132,T$133,T$134,T$135,T$136,T$137,T$138,T$139,T$140,T$141,T$142,T$143,T$144)</f>
        <v>0</v>
      </c>
      <c r="U324" s="66">
        <f>-U$190+U$216-U$218+U$233+U$234+SUM(U$125,U$126,U$127,U$128,U$129,U$130*(1+'S&amp;S'!$F122),U$131,U$132,U$133,U$134,U$135,U$136,U$137,U$138,U$139,U$140,U$141,U$142,U$143,U$144)</f>
        <v>0</v>
      </c>
      <c r="V324" s="66">
        <f>-V$190+V$216-V$218+V$233+V$234+SUM(V$125,V$126,V$127,V$128,V$129,V$130*(1+'S&amp;S'!$F122),V$131,V$132,V$133,V$134,V$135,V$136,V$137,V$138,V$139,V$140,V$141,V$142,V$143,V$144)</f>
        <v>0</v>
      </c>
      <c r="W324" s="66">
        <f>-W$190+W$216-W$218+W$233+W$234+SUM(W$125,W$126,W$127,W$128,W$129,W$130*(1+'S&amp;S'!$F122),W$131,W$132,W$133,W$134,W$135,W$136,W$137,W$138,W$139,W$140,W$141,W$142,W$143,W$144)</f>
        <v>0</v>
      </c>
      <c r="X324" s="66">
        <f>-X$190+X$216-X$218+X$233+X$234+SUM(X$125,X$126,X$127,X$128,X$129,X$130*(1+'S&amp;S'!$F122),X$131,X$132,X$133,X$134,X$135,X$136,X$137,X$138,X$139,X$140,X$141,X$142,X$143,X$144)</f>
        <v>0</v>
      </c>
      <c r="Y324" s="66">
        <f>-Y$190+Y$216-Y$218+Y$233+Y$234+SUM(Y$125,Y$126,Y$127,Y$128,Y$129,Y$130*(1+'S&amp;S'!$F122),Y$131,Y$132,Y$133,Y$134,Y$135,Y$136,Y$137,Y$138,Y$139,Y$140,Y$141,Y$142,Y$143,Y$144)</f>
        <v>0</v>
      </c>
      <c r="Z324" s="66">
        <f>-Z$190+Z$216-Z$218+Z$233+Z$234+SUM(Z$125,Z$126,Z$127,Z$128,Z$129,Z$130*(1+'S&amp;S'!$F122),Z$131,Z$132,Z$133,Z$134,Z$135,Z$136,Z$137,Z$138,Z$139,Z$140,Z$141,Z$142,Z$143,Z$144)</f>
        <v>0</v>
      </c>
      <c r="AA324" s="66">
        <f>-AA$190+AA$216-AA$218+AA$233+AA$234+SUM(AA$125,AA$126,AA$127,AA$128,AA$129,AA$130*(1+'S&amp;S'!$F122),AA$131,AA$132,AA$133,AA$134,AA$135,AA$136,AA$137,AA$138,AA$139,AA$140,AA$141,AA$142,AA$143,AA$144)</f>
        <v>0</v>
      </c>
      <c r="AB324" s="66">
        <f>-AB$190+AB$216-AB$218+AB$233+AB$234+SUM(AB$125,AB$126,AB$127,AB$128,AB$129,AB$130*(1+'S&amp;S'!$F122),AB$131,AB$132,AB$133,AB$134,AB$135,AB$136,AB$137,AB$138,AB$139,AB$140,AB$141,AB$142,AB$143,AB$144)</f>
        <v>0</v>
      </c>
      <c r="AC324" s="66">
        <f>-AC$190+AC$216-AC$218+AC$233+AC$234+SUM(AC$125,AC$126,AC$127,AC$128,AC$129,AC$130*(1+'S&amp;S'!$F122),AC$131,AC$132,AC$133,AC$134,AC$135,AC$136,AC$137,AC$138,AC$139,AC$140,AC$141,AC$142,AC$143,AC$144)</f>
        <v>0</v>
      </c>
      <c r="AD324" s="66">
        <f>-AD$190+AD$216-AD$218+AD$233+AD$234+SUM(AD$125,AD$126,AD$127,AD$128,AD$129,AD$130*(1+'S&amp;S'!$F122),AD$131,AD$132,AD$133,AD$134,AD$135,AD$136,AD$137,AD$138,AD$139,AD$140,AD$141,AD$142,AD$143,AD$144)</f>
        <v>0</v>
      </c>
      <c r="AE324" s="66">
        <f>-AE$190+AE$216-AE$218+AE$233+AE$234+SUM(AE$125,AE$126,AE$127,AE$128,AE$129,AE$130*(1+'S&amp;S'!$F122),AE$131,AE$132,AE$133,AE$134,AE$135,AE$136,AE$137,AE$138,AE$139,AE$140,AE$141,AE$142,AE$143,AE$144)</f>
        <v>0</v>
      </c>
      <c r="AF324" s="66">
        <f>-AF$190+AF$216-AF$218+AF$233+AF$234+SUM(AF$125,AF$126,AF$127,AF$128,AF$129,AF$130*(1+'S&amp;S'!$F122),AF$131,AF$132,AF$133,AF$134,AF$135,AF$136,AF$137,AF$138,AF$139,AF$140,AF$141,AF$142,AF$143,AF$144)</f>
        <v>0</v>
      </c>
      <c r="AG324" s="66">
        <f>-AG$190+AG$216-AG$218+AG$233+AG$234+SUM(AG$125,AG$126,AG$127,AG$128,AG$129,AG$130*(1+'S&amp;S'!$F122),AG$131,AG$132,AG$133,AG$134,AG$135,AG$136,AG$137,AG$138,AG$139,AG$140,AG$141,AG$142,AG$143,AG$144)</f>
        <v>0</v>
      </c>
      <c r="AH324" s="66">
        <f>-AH$190+AH$216-AH$218+AH$233+AH$234+SUM(AH$125,AH$126,AH$127,AH$128,AH$129,AH$130*(1+'S&amp;S'!$F122),AH$131,AH$132,AH$133,AH$134,AH$135,AH$136,AH$137,AH$138,AH$139,AH$140,AH$141,AH$142,AH$143,AH$144)</f>
        <v>0</v>
      </c>
      <c r="AI324" s="66">
        <f>-AI$190+AI$216-AI$218+AI$233+AI$234+SUM(AI$125,AI$126,AI$127,AI$128,AI$129,AI$130*(1+'S&amp;S'!$F122),AI$131,AI$132,AI$133,AI$134,AI$135,AI$136,AI$137,AI$138,AI$139,AI$140,AI$141,AI$142,AI$143,AI$144)</f>
        <v>0</v>
      </c>
      <c r="AJ324" s="66">
        <f>-AJ$190+AJ$216-AJ$218+AJ$233+AJ$234+SUM(AJ$125,AJ$126,AJ$127,AJ$128,AJ$129,AJ$130*(1+'S&amp;S'!$F122),AJ$131,AJ$132,AJ$133,AJ$134,AJ$135,AJ$136,AJ$137,AJ$138,AJ$139,AJ$140,AJ$141,AJ$142,AJ$143,AJ$144)</f>
        <v>0</v>
      </c>
      <c r="AK324" s="66">
        <f>-AK$190+AK$216-AK$218+AK$233+AK$234+SUM(AK$125,AK$126,AK$127,AK$128,AK$129,AK$130*(1+'S&amp;S'!$F122),AK$131,AK$132,AK$133,AK$134,AK$135,AK$136,AK$137,AK$138,AK$139,AK$140,AK$141,AK$142,AK$143,AK$144)</f>
        <v>0</v>
      </c>
      <c r="AL324" s="66">
        <f>-AL$190+AL$216-AL$218+AL$233+AL$234+SUM(AL$125,AL$126,AL$127,AL$128,AL$129,AL$130*(1+'S&amp;S'!$F122),AL$131,AL$132,AL$133,AL$134,AL$135,AL$136,AL$137,AL$138,AL$139,AL$140,AL$141,AL$142,AL$143,AL$144)</f>
        <v>0</v>
      </c>
      <c r="AM324" s="66">
        <f>-AM$190+AM$216-AM$218+AM$233+AM$234+SUM(AM$125,AM$126,AM$127,AM$128,AM$129,AM$130*(1+'S&amp;S'!$F122),AM$131,AM$132,AM$133,AM$134,AM$135,AM$136,AM$137,AM$138,AM$139,AM$140,AM$141,AM$142,AM$143,AM$144)</f>
        <v>0</v>
      </c>
      <c r="AN324" s="66">
        <f>-AN$190+AN$216-AN$218+AN$233+AN$234+SUM(AN$125,AN$126,AN$127,AN$128,AN$129,AN$130*(1+'S&amp;S'!$F122),AN$131,AN$132,AN$133,AN$134,AN$135,AN$136,AN$137,AN$138,AN$139,AN$140,AN$141,AN$142,AN$143,AN$144)</f>
        <v>0</v>
      </c>
      <c r="AO324" s="66">
        <f>-AO$190+AO$216-AO$218+AO$233+AO$234+SUM(AO$125,AO$126,AO$127,AO$128,AO$129,AO$130*(1+'S&amp;S'!$F122),AO$131,AO$132,AO$133,AO$134,AO$135,AO$136,AO$137,AO$138,AO$139,AO$140,AO$141,AO$142,AO$143,AO$144)</f>
        <v>0</v>
      </c>
      <c r="AP324" s="66">
        <f>-AP$190+AP$216-AP$218+AP$233+AP$234+SUM(AP$125,AP$126,AP$127,AP$128,AP$129,AP$130*(1+'S&amp;S'!$F122),AP$131,AP$132,AP$133,AP$134,AP$135,AP$136,AP$137,AP$138,AP$139,AP$140,AP$141,AP$142,AP$143,AP$144)</f>
        <v>0</v>
      </c>
      <c r="AQ324" s="66">
        <f>-AQ$190+AQ$216-AQ$218+AQ$233+AQ$234+SUM(AQ$125,AQ$126,AQ$127,AQ$128,AQ$129,AQ$130*(1+'S&amp;S'!$F122),AQ$131,AQ$132,AQ$133,AQ$134,AQ$135,AQ$136,AQ$137,AQ$138,AQ$139,AQ$140,AQ$141,AQ$142,AQ$143,AQ$144)</f>
        <v>0</v>
      </c>
      <c r="AR324" s="66">
        <f>-AR$190+AR$216-AR$218+AR$233+AR$234+SUM(AR$125,AR$126,AR$127,AR$128,AR$129,AR$130*(1+'S&amp;S'!$F122),AR$131,AR$132,AR$133,AR$134,AR$135,AR$136,AR$137,AR$138,AR$139,AR$140,AR$141,AR$142,AR$143,AR$144)</f>
        <v>0</v>
      </c>
      <c r="AS324" s="66">
        <f>-AS$190+AS$216-AS$218+AS$233+AS$234+SUM(AS$125,AS$126,AS$127,AS$128,AS$129,AS$130*(1+'S&amp;S'!$F122),AS$131,AS$132,AS$133,AS$134,AS$135,AS$136,AS$137,AS$138,AS$139,AS$140,AS$141,AS$142,AS$143,AS$144)</f>
        <v>0</v>
      </c>
      <c r="AT324" s="66">
        <f>-AT$190+AT$216-AT$218+AT$233+AT$234+SUM(AT$125,AT$126,AT$127,AT$128,AT$129,AT$130*(1+'S&amp;S'!$F122),AT$131,AT$132,AT$133,AT$134,AT$135,AT$136,AT$137,AT$138,AT$139,AT$140,AT$141,AT$142,AT$143,AT$144)</f>
        <v>0</v>
      </c>
      <c r="AU324" s="66">
        <f>-AU$190+AU$216-AU$218+AU$233+AU$234+SUM(AU$125,AU$126,AU$127,AU$128,AU$129,AU$130*(1+'S&amp;S'!$F122),AU$131,AU$132,AU$133,AU$134,AU$135,AU$136,AU$137,AU$138,AU$139,AU$140,AU$141,AU$142,AU$143,AU$144)</f>
        <v>0</v>
      </c>
      <c r="AV324" s="66">
        <f>-AV$190+AV$216-AV$218+AV$233+AV$234+SUM(AV$125,AV$126,AV$127,AV$128,AV$129,AV$130*(1+'S&amp;S'!$F122),AV$131,AV$132,AV$133,AV$134,AV$135,AV$136,AV$137,AV$138,AV$139,AV$140,AV$141,AV$142,AV$143,AV$144)</f>
        <v>0</v>
      </c>
      <c r="AW324" s="66">
        <f>-AW$190+AW$216-AW$218+AW$233+AW$234+SUM(AW$125,AW$126,AW$127,AW$128,AW$129,AW$130*(1+'S&amp;S'!$F122),AW$131,AW$132,AW$133,AW$134,AW$135,AW$136,AW$137,AW$138,AW$139,AW$140,AW$141,AW$142,AW$143,AW$144)</f>
        <v>0</v>
      </c>
      <c r="AX324" s="66">
        <f>-AX$190+AX$216-AX$218+AX$233+AX$234+SUM(AX$125,AX$126,AX$127,AX$128,AX$129,AX$130*(1+'S&amp;S'!$F122),AX$131,AX$132,AX$133,AX$134,AX$135,AX$136,AX$137,AX$138,AX$139,AX$140,AX$141,AX$142,AX$143,AX$144)</f>
        <v>0</v>
      </c>
      <c r="AY324" s="66">
        <f>-AY$190+AY$216-AY$218+AY$233+AY$234+SUM(AY$125,AY$126,AY$127,AY$128,AY$129,AY$130*(1+'S&amp;S'!$F122),AY$131,AY$132,AY$133,AY$134,AY$135,AY$136,AY$137,AY$138,AY$139,AY$140,AY$141,AY$142,AY$143,AY$144)</f>
        <v>0</v>
      </c>
      <c r="AZ324" s="66">
        <f>-AZ$190+AZ$216-AZ$218+AZ$233+AZ$234+SUM(AZ$125,AZ$126,AZ$127,AZ$128,AZ$129,AZ$130*(1+'S&amp;S'!$F122),AZ$131,AZ$132,AZ$133,AZ$134,AZ$135,AZ$136,AZ$137,AZ$138,AZ$139,AZ$140,AZ$141,AZ$142,AZ$143,AZ$144)</f>
        <v>0</v>
      </c>
      <c r="BA324" s="66">
        <f>-BA$190+BA$216-BA$218+BA$233+BA$234+SUM(BA$125,BA$126,BA$127,BA$128,BA$129,BA$130*(1+'S&amp;S'!$F122),BA$131,BA$132,BA$133,BA$134,BA$135,BA$136,BA$137,BA$138,BA$139,BA$140,BA$141,BA$142,BA$143,BA$144)</f>
        <v>0</v>
      </c>
      <c r="BB324" s="66">
        <f>-BB$190+BB$216-BB$218+BB$233+BB$234+SUM(BB$125,BB$126,BB$127,BB$128,BB$129,BB$130*(1+'S&amp;S'!$F122),BB$131,BB$132,BB$133,BB$134,BB$135,BB$136,BB$137,BB$138,BB$139,BB$140,BB$141,BB$142,BB$143,BB$144)</f>
        <v>0</v>
      </c>
      <c r="BC324" s="66">
        <f>-BC$190+BC$216-BC$218+BC$233+BC$234+SUM(BC$125,BC$126,BC$127,BC$128,BC$129,BC$130*(1+'S&amp;S'!$F122),BC$131,BC$132,BC$133,BC$134,BC$135,BC$136,BC$137,BC$138,BC$139,BC$140,BC$141,BC$142,BC$143,BC$144)</f>
        <v>0</v>
      </c>
      <c r="BD324" s="66">
        <f>-BD$190+BD$216-BD$218+BD$233+BD$234+SUM(BD$125,BD$126,BD$127,BD$128,BD$129,BD$130*(1+'S&amp;S'!$F122),BD$131,BD$132,BD$133,BD$134,BD$135,BD$136,BD$137,BD$138,BD$139,BD$140,BD$141,BD$142,BD$143,BD$144)</f>
        <v>0</v>
      </c>
      <c r="BE324" s="66">
        <f>-BE$190+BE$216-BE$218+BE$233+BE$234+SUM(BE$125,BE$126,BE$127,BE$128,BE$129,BE$130*(1+'S&amp;S'!$F122),BE$131,BE$132,BE$133,BE$134,BE$135,BE$136,BE$137,BE$138,BE$139,BE$140,BE$141,BE$142,BE$143,BE$144)</f>
        <v>0</v>
      </c>
      <c r="BF324" s="66">
        <f>-BF$190+BF$216-BF$218+BF$233+BF$234+SUM(BF$125,BF$126,BF$127,BF$128,BF$129,BF$130*(1+'S&amp;S'!$F122),BF$131,BF$132,BF$133,BF$134,BF$135,BF$136,BF$137,BF$138,BF$139,BF$140,BF$141,BF$142,BF$143,BF$144)</f>
        <v>0</v>
      </c>
      <c r="BG324" s="66">
        <f>-BG$190+BG$216-BG$218+BG$233+BG$234+SUM(BG$125,BG$126,BG$127,BG$128,BG$129,BG$130*(1+'S&amp;S'!$F122),BG$131,BG$132,BG$133,BG$134,BG$135,BG$136,BG$137,BG$138,BG$139,BG$140,BG$141,BG$142,BG$143,BG$144)</f>
        <v>0</v>
      </c>
      <c r="BH324" s="66">
        <f>-BH$190+BH$216-BH$218+BH$233+BH$234+SUM(BH$125,BH$126,BH$127,BH$128,BH$129,BH$130*(1+'S&amp;S'!$F122),BH$131,BH$132,BH$133,BH$134,BH$135,BH$136,BH$137,BH$138,BH$139,BH$140,BH$141,BH$142,BH$143,BH$144)</f>
        <v>0</v>
      </c>
      <c r="BI324" s="66">
        <f>-BI$190+BI$216-BI$218+BI$233+BI$234+SUM(BI$125,BI$126,BI$127,BI$128,BI$129,BI$130*(1+'S&amp;S'!$F122),BI$131,BI$132,BI$133,BI$134,BI$135,BI$136,BI$137,BI$138,BI$139,BI$140,BI$141,BI$142,BI$143,BI$144)</f>
        <v>0</v>
      </c>
      <c r="BJ324" s="66">
        <f>-BJ$190+BJ$216-BJ$218+BJ$233+BJ$234+SUM(BJ$125,BJ$126,BJ$127,BJ$128,BJ$129,BJ$130*(1+'S&amp;S'!$F122),BJ$131,BJ$132,BJ$133,BJ$134,BJ$135,BJ$136,BJ$137,BJ$138,BJ$139,BJ$140,BJ$141,BJ$142,BJ$143,BJ$144)</f>
        <v>0</v>
      </c>
      <c r="BK324" s="66">
        <f>-BK$190+BK$216-BK$218+BK$233+BK$234+SUM(BK$125,BK$126,BK$127,BK$128,BK$129,BK$130*(1+'S&amp;S'!$F122),BK$131,BK$132,BK$133,BK$134,BK$135,BK$136,BK$137,BK$138,BK$139,BK$140,BK$141,BK$142,BK$143,BK$144)</f>
        <v>0</v>
      </c>
      <c r="BL324" s="66">
        <f>-BL$190+BL$216-BL$218+BL$233+BL$234+SUM(BL$125,BL$126,BL$127,BL$128,BL$129,BL$130*(1+'S&amp;S'!$F122),BL$131,BL$132,BL$133,BL$134,BL$135,BL$136,BL$137,BL$138,BL$139,BL$140,BL$141,BL$142,BL$143,BL$144)</f>
        <v>0</v>
      </c>
      <c r="BM324" s="66">
        <f>-BM$190+BM$216-BM$218+BM$233+BM$234+SUM(BM$125,BM$126,BM$127,BM$128,BM$129,BM$130*(1+'S&amp;S'!$F122),BM$131,BM$132,BM$133,BM$134,BM$135,BM$136,BM$137,BM$138,BM$139,BM$140,BM$141,BM$142,BM$143,BM$144)</f>
        <v>0</v>
      </c>
      <c r="BN324" s="66">
        <f>-BN$190+BN$216-BN$218+BN$233+BN$234+SUM(BN$125,BN$126,BN$127,BN$128,BN$129,BN$130*(1+'S&amp;S'!$F122),BN$131,BN$132,BN$133,BN$134,BN$135,BN$136,BN$137,BN$138,BN$139,BN$140,BN$141,BN$142,BN$143,BN$144)</f>
        <v>0</v>
      </c>
      <c r="BO324" s="66">
        <f>-BO$190+BO$216-BO$218+BO$233+BO$234+SUM(BO$125,BO$126,BO$127,BO$128,BO$129,BO$130*(1+'S&amp;S'!$F122),BO$131,BO$132,BO$133,BO$134,BO$135,BO$136,BO$137,BO$138,BO$139,BO$140,BO$141,BO$142,BO$143,BO$144)</f>
        <v>0</v>
      </c>
      <c r="BP324" s="66">
        <f>-BP$190+BP$216-BP$218+BP$233+BP$234+SUM(BP$125,BP$126,BP$127,BP$128,BP$129,BP$130*(1+'S&amp;S'!$F122),BP$131,BP$132,BP$133,BP$134,BP$135,BP$136,BP$137,BP$138,BP$139,BP$140,BP$141,BP$142,BP$143,BP$144)</f>
        <v>0</v>
      </c>
      <c r="BQ324" s="66">
        <f>-BQ$190+BQ$216-BQ$218+BQ$233+BQ$234+SUM(BQ$125,BQ$126,BQ$127,BQ$128,BQ$129,BQ$130*(1+'S&amp;S'!$F122),BQ$131,BQ$132,BQ$133,BQ$134,BQ$135,BQ$136,BQ$137,BQ$138,BQ$139,BQ$140,BQ$141,BQ$142,BQ$143,BQ$144)</f>
        <v>0</v>
      </c>
      <c r="BR324" s="66">
        <f>-BR$190+BR$216-BR$218+BR$233+BR$234+SUM(BR$125,BR$126,BR$127,BR$128,BR$129,BR$130*(1+'S&amp;S'!$F122),BR$131,BR$132,BR$133,BR$134,BR$135,BR$136,BR$137,BR$138,BR$139,BR$140,BR$141,BR$142,BR$143,BR$144)</f>
        <v>0</v>
      </c>
      <c r="BS324" s="66">
        <f>-BS$190+BS$216-BS$218+BS$233+BS$234+SUM(BS$125,BS$126,BS$127,BS$128,BS$129,BS$130*(1+'S&amp;S'!$F122),BS$131,BS$132,BS$133,BS$134,BS$135,BS$136,BS$137,BS$138,BS$139,BS$140,BS$141,BS$142,BS$143,BS$144)</f>
        <v>0</v>
      </c>
      <c r="BT324" s="66">
        <f>-BT$190+BT$216-BT$218+BT$233+BT$234+SUM(BT$125,BT$126,BT$127,BT$128,BT$129,BT$130*(1+'S&amp;S'!$F122),BT$131,BT$132,BT$133,BT$134,BT$135,BT$136,BT$137,BT$138,BT$139,BT$140,BT$141,BT$142,BT$143,BT$144)</f>
        <v>0</v>
      </c>
      <c r="BU324" s="66">
        <f>-BU$190+BU$216-BU$218+BU$233+BU$234+SUM(BU$125,BU$126,BU$127,BU$128,BU$129,BU$130*(1+'S&amp;S'!$F122),BU$131,BU$132,BU$133,BU$134,BU$135,BU$136,BU$137,BU$138,BU$139,BU$140,BU$141,BU$142,BU$143,BU$144)</f>
        <v>0</v>
      </c>
      <c r="BV324" s="66">
        <f>-BV$190+BV$216-BV$218+BV$233+BV$234+SUM(BV$125,BV$126,BV$127,BV$128,BV$129,BV$130*(1+'S&amp;S'!$F122),BV$131,BV$132,BV$133,BV$134,BV$135,BV$136,BV$137,BV$138,BV$139,BV$140,BV$141,BV$142,BV$143,BV$144)</f>
        <v>0</v>
      </c>
      <c r="BW324" s="66">
        <f>-BW$190+BW$216-BW$218+BW$233+BW$234+SUM(BW$125,BW$126,BW$127,BW$128,BW$129,BW$130*(1+'S&amp;S'!$F122),BW$131,BW$132,BW$133,BW$134,BW$135,BW$136,BW$137,BW$138,BW$139,BW$140,BW$141,BW$142,BW$143,BW$144)</f>
        <v>0</v>
      </c>
      <c r="BX324" s="66">
        <f>-BX$190+BX$216-BX$218+BX$233+BX$234+SUM(BX$125,BX$126,BX$127,BX$128,BX$129,BX$130*(1+'S&amp;S'!$F122),BX$131,BX$132,BX$133,BX$134,BX$135,BX$136,BX$137,BX$138,BX$139,BX$140,BX$141,BX$142,BX$143,BX$144)</f>
        <v>0</v>
      </c>
      <c r="BY324" s="66">
        <f>-BY$190+BY$216-BY$218+BY$233+BY$234+SUM(BY$125,BY$126,BY$127,BY$128,BY$129,BY$130*(1+'S&amp;S'!$F122),BY$131,BY$132,BY$133,BY$134,BY$135,BY$136,BY$137,BY$138,BY$139,BY$140,BY$141,BY$142,BY$143,BY$144)</f>
        <v>0</v>
      </c>
      <c r="BZ324" s="66">
        <f>-BZ$190+BZ$216-BZ$218+BZ$233+BZ$234+SUM(BZ$125,BZ$126,BZ$127,BZ$128,BZ$129,BZ$130*(1+'S&amp;S'!$F122),BZ$131,BZ$132,BZ$133,BZ$134,BZ$135,BZ$136,BZ$137,BZ$138,BZ$139,BZ$140,BZ$141,BZ$142,BZ$143,BZ$144)</f>
        <v>0</v>
      </c>
      <c r="CA324" s="66">
        <f>-CA$190+CA$216-CA$218+CA$233+CA$234+SUM(CA$125,CA$126,CA$127,CA$128,CA$129,CA$130*(1+'S&amp;S'!$F122),CA$131,CA$132,CA$133,CA$134,CA$135,CA$136,CA$137,CA$138,CA$139,CA$140,CA$141,CA$142,CA$143,CA$144)</f>
        <v>0</v>
      </c>
      <c r="CB324" s="66">
        <f>-CB$190+CB$216-CB$218+CB$233+CB$234+SUM(CB$125,CB$126,CB$127,CB$128,CB$129,CB$130*(1+'S&amp;S'!$F122),CB$131,CB$132,CB$133,CB$134,CB$135,CB$136,CB$137,CB$138,CB$139,CB$140,CB$141,CB$142,CB$143,CB$144)</f>
        <v>0</v>
      </c>
      <c r="CC324" s="66">
        <f>-CC$190+CC$216-CC$218+CC$233+CC$234+SUM(CC$125,CC$126,CC$127,CC$128,CC$129,CC$130*(1+'S&amp;S'!$F122),CC$131,CC$132,CC$133,CC$134,CC$135,CC$136,CC$137,CC$138,CC$139,CC$140,CC$141,CC$142,CC$143,CC$144)</f>
        <v>0</v>
      </c>
      <c r="CD324" s="66">
        <f>-CD$190+CD$216-CD$218+CD$233+CD$234+SUM(CD$125,CD$126,CD$127,CD$128,CD$129,CD$130*(1+'S&amp;S'!$F122),CD$131,CD$132,CD$133,CD$134,CD$135,CD$136,CD$137,CD$138,CD$139,CD$140,CD$141,CD$142,CD$143,CD$144)</f>
        <v>0</v>
      </c>
      <c r="CE324" s="66">
        <f>-CE$190+CE$216-CE$218+CE$233+CE$234+SUM(CE$125,CE$126,CE$127,CE$128,CE$129,CE$130*(1+'S&amp;S'!$F122),CE$131,CE$132,CE$133,CE$134,CE$135,CE$136,CE$137,CE$138,CE$139,CE$140,CE$141,CE$142,CE$143,CE$144)</f>
        <v>0</v>
      </c>
      <c r="CF324" s="66">
        <f>-CF$190+CF$216-CF$218+CF$233+CF$234+SUM(CF$125,CF$126,CF$127,CF$128,CF$129,CF$130*(1+'S&amp;S'!$F122),CF$131,CF$132,CF$133,CF$134,CF$135,CF$136,CF$137,CF$138,CF$139,CF$140,CF$141,CF$142,CF$143,CF$144)</f>
        <v>0</v>
      </c>
      <c r="CG324" s="66">
        <f>-CG$190+CG$216-CG$218+CG$233+CG$234+SUM(CG$125,CG$126,CG$127,CG$128,CG$129,CG$130*(1+'S&amp;S'!$F122),CG$131,CG$132,CG$133,CG$134,CG$135,CG$136,CG$137,CG$138,CG$139,CG$140,CG$141,CG$142,CG$143,CG$144)</f>
        <v>0</v>
      </c>
      <c r="CH324" s="66">
        <f>-CH$190+CH$216-CH$218+CH$233+CH$234+SUM(CH$125,CH$126,CH$127,CH$128,CH$129,CH$130*(1+'S&amp;S'!$F122),CH$131,CH$132,CH$133,CH$134,CH$135,CH$136,CH$137,CH$138,CH$139,CH$140,CH$141,CH$142,CH$143,CH$144)</f>
        <v>0</v>
      </c>
      <c r="CI324" s="66">
        <f>-CI$190+CI$216-CI$218+CI$233+CI$234+SUM(CI$125,CI$126,CI$127,CI$128,CI$129,CI$130*(1+'S&amp;S'!$F122),CI$131,CI$132,CI$133,CI$134,CI$135,CI$136,CI$137,CI$138,CI$139,CI$140,CI$141,CI$142,CI$143,CI$144)</f>
        <v>0</v>
      </c>
      <c r="CJ324" s="66">
        <f>-CJ$190+CJ$216-CJ$218+CJ$233+CJ$234+SUM(CJ$125,CJ$126,CJ$127,CJ$128,CJ$129,CJ$130*(1+'S&amp;S'!$F122),CJ$131,CJ$132,CJ$133,CJ$134,CJ$135,CJ$136,CJ$137,CJ$138,CJ$139,CJ$140,CJ$141,CJ$142,CJ$143,CJ$144)</f>
        <v>0</v>
      </c>
      <c r="CK324" s="66">
        <f>-CK$190+CK$216-CK$218+CK$233+CK$234+SUM(CK$125,CK$126,CK$127,CK$128,CK$129,CK$130*(1+'S&amp;S'!$F122),CK$131,CK$132,CK$133,CK$134,CK$135,CK$136,CK$137,CK$138,CK$139,CK$140,CK$141,CK$142,CK$143,CK$144)</f>
        <v>0</v>
      </c>
      <c r="CL324" s="66">
        <f>-CL$190+CL$216-CL$218+CL$233+CL$234+SUM(CL$125,CL$126,CL$127,CL$128,CL$129,CL$130*(1+'S&amp;S'!$F122),CL$131,CL$132,CL$133,CL$134,CL$135,CL$136,CL$137,CL$138,CL$139,CL$140,CL$141,CL$142,CL$143,CL$144)</f>
        <v>0</v>
      </c>
      <c r="CM324" s="66">
        <f>-CM$190+CM$216-CM$218+CM$233+CM$234+SUM(CM$125,CM$126,CM$127,CM$128,CM$129,CM$130*(1+'S&amp;S'!$F122),CM$131,CM$132,CM$133,CM$134,CM$135,CM$136,CM$137,CM$138,CM$139,CM$140,CM$141,CM$142,CM$143,CM$144)</f>
        <v>0</v>
      </c>
      <c r="CN324" s="66">
        <f>-CN$190+CN$216-CN$218+CN$233+CN$234+SUM(CN$125,CN$126,CN$127,CN$128,CN$129,CN$130*(1+'S&amp;S'!$F122),CN$131,CN$132,CN$133,CN$134,CN$135,CN$136,CN$137,CN$138,CN$139,CN$140,CN$141,CN$142,CN$143,CN$144)</f>
        <v>0</v>
      </c>
      <c r="CO324" s="66">
        <f>-CO$190+CO$216-CO$218+CO$233+CO$234+SUM(CO$125,CO$126,CO$127,CO$128,CO$129,CO$130*(1+'S&amp;S'!$F122),CO$131,CO$132,CO$133,CO$134,CO$135,CO$136,CO$137,CO$138,CO$139,CO$140,CO$141,CO$142,CO$143,CO$144)</f>
        <v>0</v>
      </c>
      <c r="CP324" s="66">
        <f>-CP$190+CP$216-CP$218+CP$233+CP$234+SUM(CP$125,CP$126,CP$127,CP$128,CP$129,CP$130*(1+'S&amp;S'!$F122),CP$131,CP$132,CP$133,CP$134,CP$135,CP$136,CP$137,CP$138,CP$139,CP$140,CP$141,CP$142,CP$143,CP$144)</f>
        <v>0</v>
      </c>
      <c r="CQ324" s="66">
        <f>-CQ$190+CQ$216-CQ$218+CQ$233+CQ$234+SUM(CQ$125,CQ$126,CQ$127,CQ$128,CQ$129,CQ$130*(1+'S&amp;S'!$F122),CQ$131,CQ$132,CQ$133,CQ$134,CQ$135,CQ$136,CQ$137,CQ$138,CQ$139,CQ$140,CQ$141,CQ$142,CQ$143,CQ$144)</f>
        <v>0</v>
      </c>
      <c r="CR324" s="66">
        <f>-CR$190+CR$216-CR$218+CR$233+CR$234+SUM(CR$125,CR$126,CR$127,CR$128,CR$129,CR$130*(1+'S&amp;S'!$F122),CR$131,CR$132,CR$133,CR$134,CR$135,CR$136,CR$137,CR$138,CR$139,CR$140,CR$141,CR$142,CR$143,CR$144)</f>
        <v>0</v>
      </c>
      <c r="CS324" s="66">
        <f>-CS$190+CS$216-CS$218+CS$233+CS$234+SUM(CS$125,CS$126,CS$127,CS$128,CS$129,CS$130*(1+'S&amp;S'!$F122),CS$131,CS$132,CS$133,CS$134,CS$135,CS$136,CS$137,CS$138,CS$139,CS$140,CS$141,CS$142,CS$143,CS$144)</f>
        <v>0</v>
      </c>
    </row>
    <row r="325" spans="3:97" hidden="1" x14ac:dyDescent="0.35">
      <c r="C325" s="81" t="str">
        <f>O.1!C130&amp;" with "&amp; 'S&amp;S'!$D$5*100 &amp; "% decrease"</f>
        <v xml:space="preserve"> with 1% decrease</v>
      </c>
      <c r="E325" s="492">
        <f>G325+NPV(G.Asm!$F$40,H325:INDEX(H325:CS325,RP))</f>
        <v>0</v>
      </c>
      <c r="F325" s="492">
        <f t="shared" si="279"/>
        <v>0</v>
      </c>
      <c r="G325" s="66">
        <f>-G$190+G$216-G$218+G$233+G$234+SUM(G$125,G$126,G$127,G$128,G$129,G$130*(1+'S&amp;S'!$F123),G$131,G$132,G$133,G$134,G$135,G$136,G$137,G$138,G$139,G$140,G$141,G$142,G$143,G$144)</f>
        <v>0</v>
      </c>
      <c r="H325" s="66">
        <f>-H$190+H$216-H$218+H$233+H$234+SUM(H$125,H$126,H$127,H$128,H$129,H$130*(1+'S&amp;S'!$F123),H$131,H$132,H$133,H$134,H$135,H$136,H$137,H$138,H$139,H$140,H$141,H$142,H$143,H$144)</f>
        <v>0</v>
      </c>
      <c r="I325" s="66">
        <f>-I$190+I$216-I$218+I$233+I$234+SUM(I$125,I$126,I$127,I$128,I$129,I$130*(1+'S&amp;S'!$F123),I$131,I$132,I$133,I$134,I$135,I$136,I$137,I$138,I$139,I$140,I$141,I$142,I$143,I$144)</f>
        <v>0</v>
      </c>
      <c r="J325" s="66">
        <f>-J$190+J$216-J$218+J$233+J$234+SUM(J$125,J$126,J$127,J$128,J$129,J$130*(1+'S&amp;S'!$F123),J$131,J$132,J$133,J$134,J$135,J$136,J$137,J$138,J$139,J$140,J$141,J$142,J$143,J$144)</f>
        <v>0</v>
      </c>
      <c r="K325" s="66">
        <f>-K$190+K$216-K$218+K$233+K$234+SUM(K$125,K$126,K$127,K$128,K$129,K$130*(1+'S&amp;S'!$F123),K$131,K$132,K$133,K$134,K$135,K$136,K$137,K$138,K$139,K$140,K$141,K$142,K$143,K$144)</f>
        <v>0</v>
      </c>
      <c r="L325" s="66">
        <f>-L$190+L$216-L$218+L$233+L$234+SUM(L$125,L$126,L$127,L$128,L$129,L$130*(1+'S&amp;S'!$F123),L$131,L$132,L$133,L$134,L$135,L$136,L$137,L$138,L$139,L$140,L$141,L$142,L$143,L$144)</f>
        <v>0</v>
      </c>
      <c r="M325" s="66">
        <f>-M$190+M$216-M$218+M$233+M$234+SUM(M$125,M$126,M$127,M$128,M$129,M$130*(1+'S&amp;S'!$F123),M$131,M$132,M$133,M$134,M$135,M$136,M$137,M$138,M$139,M$140,M$141,M$142,M$143,M$144)</f>
        <v>0</v>
      </c>
      <c r="N325" s="66">
        <f>-N$190+N$216-N$218+N$233+N$234+SUM(N$125,N$126,N$127,N$128,N$129,N$130*(1+'S&amp;S'!$F123),N$131,N$132,N$133,N$134,N$135,N$136,N$137,N$138,N$139,N$140,N$141,N$142,N$143,N$144)</f>
        <v>0</v>
      </c>
      <c r="O325" s="66">
        <f>-O$190+O$216-O$218+O$233+O$234+SUM(O$125,O$126,O$127,O$128,O$129,O$130*(1+'S&amp;S'!$F123),O$131,O$132,O$133,O$134,O$135,O$136,O$137,O$138,O$139,O$140,O$141,O$142,O$143,O$144)</f>
        <v>0</v>
      </c>
      <c r="P325" s="66">
        <f>-P$190+P$216-P$218+P$233+P$234+SUM(P$125,P$126,P$127,P$128,P$129,P$130*(1+'S&amp;S'!$F123),P$131,P$132,P$133,P$134,P$135,P$136,P$137,P$138,P$139,P$140,P$141,P$142,P$143,P$144)</f>
        <v>0</v>
      </c>
      <c r="Q325" s="66">
        <f>-Q$190+Q$216-Q$218+Q$233+Q$234+SUM(Q$125,Q$126,Q$127,Q$128,Q$129,Q$130*(1+'S&amp;S'!$F123),Q$131,Q$132,Q$133,Q$134,Q$135,Q$136,Q$137,Q$138,Q$139,Q$140,Q$141,Q$142,Q$143,Q$144)</f>
        <v>0</v>
      </c>
      <c r="R325" s="66">
        <f>-R$190+R$216-R$218+R$233+R$234+SUM(R$125,R$126,R$127,R$128,R$129,R$130*(1+'S&amp;S'!$F123),R$131,R$132,R$133,R$134,R$135,R$136,R$137,R$138,R$139,R$140,R$141,R$142,R$143,R$144)</f>
        <v>0</v>
      </c>
      <c r="S325" s="66">
        <f>-S$190+S$216-S$218+S$233+S$234+SUM(S$125,S$126,S$127,S$128,S$129,S$130*(1+'S&amp;S'!$F123),S$131,S$132,S$133,S$134,S$135,S$136,S$137,S$138,S$139,S$140,S$141,S$142,S$143,S$144)</f>
        <v>0</v>
      </c>
      <c r="T325" s="66">
        <f>-T$190+T$216-T$218+T$233+T$234+SUM(T$125,T$126,T$127,T$128,T$129,T$130*(1+'S&amp;S'!$F123),T$131,T$132,T$133,T$134,T$135,T$136,T$137,T$138,T$139,T$140,T$141,T$142,T$143,T$144)</f>
        <v>0</v>
      </c>
      <c r="U325" s="66">
        <f>-U$190+U$216-U$218+U$233+U$234+SUM(U$125,U$126,U$127,U$128,U$129,U$130*(1+'S&amp;S'!$F123),U$131,U$132,U$133,U$134,U$135,U$136,U$137,U$138,U$139,U$140,U$141,U$142,U$143,U$144)</f>
        <v>0</v>
      </c>
      <c r="V325" s="66">
        <f>-V$190+V$216-V$218+V$233+V$234+SUM(V$125,V$126,V$127,V$128,V$129,V$130*(1+'S&amp;S'!$F123),V$131,V$132,V$133,V$134,V$135,V$136,V$137,V$138,V$139,V$140,V$141,V$142,V$143,V$144)</f>
        <v>0</v>
      </c>
      <c r="W325" s="66">
        <f>-W$190+W$216-W$218+W$233+W$234+SUM(W$125,W$126,W$127,W$128,W$129,W$130*(1+'S&amp;S'!$F123),W$131,W$132,W$133,W$134,W$135,W$136,W$137,W$138,W$139,W$140,W$141,W$142,W$143,W$144)</f>
        <v>0</v>
      </c>
      <c r="X325" s="66">
        <f>-X$190+X$216-X$218+X$233+X$234+SUM(X$125,X$126,X$127,X$128,X$129,X$130*(1+'S&amp;S'!$F123),X$131,X$132,X$133,X$134,X$135,X$136,X$137,X$138,X$139,X$140,X$141,X$142,X$143,X$144)</f>
        <v>0</v>
      </c>
      <c r="Y325" s="66">
        <f>-Y$190+Y$216-Y$218+Y$233+Y$234+SUM(Y$125,Y$126,Y$127,Y$128,Y$129,Y$130*(1+'S&amp;S'!$F123),Y$131,Y$132,Y$133,Y$134,Y$135,Y$136,Y$137,Y$138,Y$139,Y$140,Y$141,Y$142,Y$143,Y$144)</f>
        <v>0</v>
      </c>
      <c r="Z325" s="66">
        <f>-Z$190+Z$216-Z$218+Z$233+Z$234+SUM(Z$125,Z$126,Z$127,Z$128,Z$129,Z$130*(1+'S&amp;S'!$F123),Z$131,Z$132,Z$133,Z$134,Z$135,Z$136,Z$137,Z$138,Z$139,Z$140,Z$141,Z$142,Z$143,Z$144)</f>
        <v>0</v>
      </c>
      <c r="AA325" s="66">
        <f>-AA$190+AA$216-AA$218+AA$233+AA$234+SUM(AA$125,AA$126,AA$127,AA$128,AA$129,AA$130*(1+'S&amp;S'!$F123),AA$131,AA$132,AA$133,AA$134,AA$135,AA$136,AA$137,AA$138,AA$139,AA$140,AA$141,AA$142,AA$143,AA$144)</f>
        <v>0</v>
      </c>
      <c r="AB325" s="66">
        <f>-AB$190+AB$216-AB$218+AB$233+AB$234+SUM(AB$125,AB$126,AB$127,AB$128,AB$129,AB$130*(1+'S&amp;S'!$F123),AB$131,AB$132,AB$133,AB$134,AB$135,AB$136,AB$137,AB$138,AB$139,AB$140,AB$141,AB$142,AB$143,AB$144)</f>
        <v>0</v>
      </c>
      <c r="AC325" s="66">
        <f>-AC$190+AC$216-AC$218+AC$233+AC$234+SUM(AC$125,AC$126,AC$127,AC$128,AC$129,AC$130*(1+'S&amp;S'!$F123),AC$131,AC$132,AC$133,AC$134,AC$135,AC$136,AC$137,AC$138,AC$139,AC$140,AC$141,AC$142,AC$143,AC$144)</f>
        <v>0</v>
      </c>
      <c r="AD325" s="66">
        <f>-AD$190+AD$216-AD$218+AD$233+AD$234+SUM(AD$125,AD$126,AD$127,AD$128,AD$129,AD$130*(1+'S&amp;S'!$F123),AD$131,AD$132,AD$133,AD$134,AD$135,AD$136,AD$137,AD$138,AD$139,AD$140,AD$141,AD$142,AD$143,AD$144)</f>
        <v>0</v>
      </c>
      <c r="AE325" s="66">
        <f>-AE$190+AE$216-AE$218+AE$233+AE$234+SUM(AE$125,AE$126,AE$127,AE$128,AE$129,AE$130*(1+'S&amp;S'!$F123),AE$131,AE$132,AE$133,AE$134,AE$135,AE$136,AE$137,AE$138,AE$139,AE$140,AE$141,AE$142,AE$143,AE$144)</f>
        <v>0</v>
      </c>
      <c r="AF325" s="66">
        <f>-AF$190+AF$216-AF$218+AF$233+AF$234+SUM(AF$125,AF$126,AF$127,AF$128,AF$129,AF$130*(1+'S&amp;S'!$F123),AF$131,AF$132,AF$133,AF$134,AF$135,AF$136,AF$137,AF$138,AF$139,AF$140,AF$141,AF$142,AF$143,AF$144)</f>
        <v>0</v>
      </c>
      <c r="AG325" s="66">
        <f>-AG$190+AG$216-AG$218+AG$233+AG$234+SUM(AG$125,AG$126,AG$127,AG$128,AG$129,AG$130*(1+'S&amp;S'!$F123),AG$131,AG$132,AG$133,AG$134,AG$135,AG$136,AG$137,AG$138,AG$139,AG$140,AG$141,AG$142,AG$143,AG$144)</f>
        <v>0</v>
      </c>
      <c r="AH325" s="66">
        <f>-AH$190+AH$216-AH$218+AH$233+AH$234+SUM(AH$125,AH$126,AH$127,AH$128,AH$129,AH$130*(1+'S&amp;S'!$F123),AH$131,AH$132,AH$133,AH$134,AH$135,AH$136,AH$137,AH$138,AH$139,AH$140,AH$141,AH$142,AH$143,AH$144)</f>
        <v>0</v>
      </c>
      <c r="AI325" s="66">
        <f>-AI$190+AI$216-AI$218+AI$233+AI$234+SUM(AI$125,AI$126,AI$127,AI$128,AI$129,AI$130*(1+'S&amp;S'!$F123),AI$131,AI$132,AI$133,AI$134,AI$135,AI$136,AI$137,AI$138,AI$139,AI$140,AI$141,AI$142,AI$143,AI$144)</f>
        <v>0</v>
      </c>
      <c r="AJ325" s="66">
        <f>-AJ$190+AJ$216-AJ$218+AJ$233+AJ$234+SUM(AJ$125,AJ$126,AJ$127,AJ$128,AJ$129,AJ$130*(1+'S&amp;S'!$F123),AJ$131,AJ$132,AJ$133,AJ$134,AJ$135,AJ$136,AJ$137,AJ$138,AJ$139,AJ$140,AJ$141,AJ$142,AJ$143,AJ$144)</f>
        <v>0</v>
      </c>
      <c r="AK325" s="66">
        <f>-AK$190+AK$216-AK$218+AK$233+AK$234+SUM(AK$125,AK$126,AK$127,AK$128,AK$129,AK$130*(1+'S&amp;S'!$F123),AK$131,AK$132,AK$133,AK$134,AK$135,AK$136,AK$137,AK$138,AK$139,AK$140,AK$141,AK$142,AK$143,AK$144)</f>
        <v>0</v>
      </c>
      <c r="AL325" s="66">
        <f>-AL$190+AL$216-AL$218+AL$233+AL$234+SUM(AL$125,AL$126,AL$127,AL$128,AL$129,AL$130*(1+'S&amp;S'!$F123),AL$131,AL$132,AL$133,AL$134,AL$135,AL$136,AL$137,AL$138,AL$139,AL$140,AL$141,AL$142,AL$143,AL$144)</f>
        <v>0</v>
      </c>
      <c r="AM325" s="66">
        <f>-AM$190+AM$216-AM$218+AM$233+AM$234+SUM(AM$125,AM$126,AM$127,AM$128,AM$129,AM$130*(1+'S&amp;S'!$F123),AM$131,AM$132,AM$133,AM$134,AM$135,AM$136,AM$137,AM$138,AM$139,AM$140,AM$141,AM$142,AM$143,AM$144)</f>
        <v>0</v>
      </c>
      <c r="AN325" s="66">
        <f>-AN$190+AN$216-AN$218+AN$233+AN$234+SUM(AN$125,AN$126,AN$127,AN$128,AN$129,AN$130*(1+'S&amp;S'!$F123),AN$131,AN$132,AN$133,AN$134,AN$135,AN$136,AN$137,AN$138,AN$139,AN$140,AN$141,AN$142,AN$143,AN$144)</f>
        <v>0</v>
      </c>
      <c r="AO325" s="66">
        <f>-AO$190+AO$216-AO$218+AO$233+AO$234+SUM(AO$125,AO$126,AO$127,AO$128,AO$129,AO$130*(1+'S&amp;S'!$F123),AO$131,AO$132,AO$133,AO$134,AO$135,AO$136,AO$137,AO$138,AO$139,AO$140,AO$141,AO$142,AO$143,AO$144)</f>
        <v>0</v>
      </c>
      <c r="AP325" s="66">
        <f>-AP$190+AP$216-AP$218+AP$233+AP$234+SUM(AP$125,AP$126,AP$127,AP$128,AP$129,AP$130*(1+'S&amp;S'!$F123),AP$131,AP$132,AP$133,AP$134,AP$135,AP$136,AP$137,AP$138,AP$139,AP$140,AP$141,AP$142,AP$143,AP$144)</f>
        <v>0</v>
      </c>
      <c r="AQ325" s="66">
        <f>-AQ$190+AQ$216-AQ$218+AQ$233+AQ$234+SUM(AQ$125,AQ$126,AQ$127,AQ$128,AQ$129,AQ$130*(1+'S&amp;S'!$F123),AQ$131,AQ$132,AQ$133,AQ$134,AQ$135,AQ$136,AQ$137,AQ$138,AQ$139,AQ$140,AQ$141,AQ$142,AQ$143,AQ$144)</f>
        <v>0</v>
      </c>
      <c r="AR325" s="66">
        <f>-AR$190+AR$216-AR$218+AR$233+AR$234+SUM(AR$125,AR$126,AR$127,AR$128,AR$129,AR$130*(1+'S&amp;S'!$F123),AR$131,AR$132,AR$133,AR$134,AR$135,AR$136,AR$137,AR$138,AR$139,AR$140,AR$141,AR$142,AR$143,AR$144)</f>
        <v>0</v>
      </c>
      <c r="AS325" s="66">
        <f>-AS$190+AS$216-AS$218+AS$233+AS$234+SUM(AS$125,AS$126,AS$127,AS$128,AS$129,AS$130*(1+'S&amp;S'!$F123),AS$131,AS$132,AS$133,AS$134,AS$135,AS$136,AS$137,AS$138,AS$139,AS$140,AS$141,AS$142,AS$143,AS$144)</f>
        <v>0</v>
      </c>
      <c r="AT325" s="66">
        <f>-AT$190+AT$216-AT$218+AT$233+AT$234+SUM(AT$125,AT$126,AT$127,AT$128,AT$129,AT$130*(1+'S&amp;S'!$F123),AT$131,AT$132,AT$133,AT$134,AT$135,AT$136,AT$137,AT$138,AT$139,AT$140,AT$141,AT$142,AT$143,AT$144)</f>
        <v>0</v>
      </c>
      <c r="AU325" s="66">
        <f>-AU$190+AU$216-AU$218+AU$233+AU$234+SUM(AU$125,AU$126,AU$127,AU$128,AU$129,AU$130*(1+'S&amp;S'!$F123),AU$131,AU$132,AU$133,AU$134,AU$135,AU$136,AU$137,AU$138,AU$139,AU$140,AU$141,AU$142,AU$143,AU$144)</f>
        <v>0</v>
      </c>
      <c r="AV325" s="66">
        <f>-AV$190+AV$216-AV$218+AV$233+AV$234+SUM(AV$125,AV$126,AV$127,AV$128,AV$129,AV$130*(1+'S&amp;S'!$F123),AV$131,AV$132,AV$133,AV$134,AV$135,AV$136,AV$137,AV$138,AV$139,AV$140,AV$141,AV$142,AV$143,AV$144)</f>
        <v>0</v>
      </c>
      <c r="AW325" s="66">
        <f>-AW$190+AW$216-AW$218+AW$233+AW$234+SUM(AW$125,AW$126,AW$127,AW$128,AW$129,AW$130*(1+'S&amp;S'!$F123),AW$131,AW$132,AW$133,AW$134,AW$135,AW$136,AW$137,AW$138,AW$139,AW$140,AW$141,AW$142,AW$143,AW$144)</f>
        <v>0</v>
      </c>
      <c r="AX325" s="66">
        <f>-AX$190+AX$216-AX$218+AX$233+AX$234+SUM(AX$125,AX$126,AX$127,AX$128,AX$129,AX$130*(1+'S&amp;S'!$F123),AX$131,AX$132,AX$133,AX$134,AX$135,AX$136,AX$137,AX$138,AX$139,AX$140,AX$141,AX$142,AX$143,AX$144)</f>
        <v>0</v>
      </c>
      <c r="AY325" s="66">
        <f>-AY$190+AY$216-AY$218+AY$233+AY$234+SUM(AY$125,AY$126,AY$127,AY$128,AY$129,AY$130*(1+'S&amp;S'!$F123),AY$131,AY$132,AY$133,AY$134,AY$135,AY$136,AY$137,AY$138,AY$139,AY$140,AY$141,AY$142,AY$143,AY$144)</f>
        <v>0</v>
      </c>
      <c r="AZ325" s="66">
        <f>-AZ$190+AZ$216-AZ$218+AZ$233+AZ$234+SUM(AZ$125,AZ$126,AZ$127,AZ$128,AZ$129,AZ$130*(1+'S&amp;S'!$F123),AZ$131,AZ$132,AZ$133,AZ$134,AZ$135,AZ$136,AZ$137,AZ$138,AZ$139,AZ$140,AZ$141,AZ$142,AZ$143,AZ$144)</f>
        <v>0</v>
      </c>
      <c r="BA325" s="66">
        <f>-BA$190+BA$216-BA$218+BA$233+BA$234+SUM(BA$125,BA$126,BA$127,BA$128,BA$129,BA$130*(1+'S&amp;S'!$F123),BA$131,BA$132,BA$133,BA$134,BA$135,BA$136,BA$137,BA$138,BA$139,BA$140,BA$141,BA$142,BA$143,BA$144)</f>
        <v>0</v>
      </c>
      <c r="BB325" s="66">
        <f>-BB$190+BB$216-BB$218+BB$233+BB$234+SUM(BB$125,BB$126,BB$127,BB$128,BB$129,BB$130*(1+'S&amp;S'!$F123),BB$131,BB$132,BB$133,BB$134,BB$135,BB$136,BB$137,BB$138,BB$139,BB$140,BB$141,BB$142,BB$143,BB$144)</f>
        <v>0</v>
      </c>
      <c r="BC325" s="66">
        <f>-BC$190+BC$216-BC$218+BC$233+BC$234+SUM(BC$125,BC$126,BC$127,BC$128,BC$129,BC$130*(1+'S&amp;S'!$F123),BC$131,BC$132,BC$133,BC$134,BC$135,BC$136,BC$137,BC$138,BC$139,BC$140,BC$141,BC$142,BC$143,BC$144)</f>
        <v>0</v>
      </c>
      <c r="BD325" s="66">
        <f>-BD$190+BD$216-BD$218+BD$233+BD$234+SUM(BD$125,BD$126,BD$127,BD$128,BD$129,BD$130*(1+'S&amp;S'!$F123),BD$131,BD$132,BD$133,BD$134,BD$135,BD$136,BD$137,BD$138,BD$139,BD$140,BD$141,BD$142,BD$143,BD$144)</f>
        <v>0</v>
      </c>
      <c r="BE325" s="66">
        <f>-BE$190+BE$216-BE$218+BE$233+BE$234+SUM(BE$125,BE$126,BE$127,BE$128,BE$129,BE$130*(1+'S&amp;S'!$F123),BE$131,BE$132,BE$133,BE$134,BE$135,BE$136,BE$137,BE$138,BE$139,BE$140,BE$141,BE$142,BE$143,BE$144)</f>
        <v>0</v>
      </c>
      <c r="BF325" s="66">
        <f>-BF$190+BF$216-BF$218+BF$233+BF$234+SUM(BF$125,BF$126,BF$127,BF$128,BF$129,BF$130*(1+'S&amp;S'!$F123),BF$131,BF$132,BF$133,BF$134,BF$135,BF$136,BF$137,BF$138,BF$139,BF$140,BF$141,BF$142,BF$143,BF$144)</f>
        <v>0</v>
      </c>
      <c r="BG325" s="66">
        <f>-BG$190+BG$216-BG$218+BG$233+BG$234+SUM(BG$125,BG$126,BG$127,BG$128,BG$129,BG$130*(1+'S&amp;S'!$F123),BG$131,BG$132,BG$133,BG$134,BG$135,BG$136,BG$137,BG$138,BG$139,BG$140,BG$141,BG$142,BG$143,BG$144)</f>
        <v>0</v>
      </c>
      <c r="BH325" s="66">
        <f>-BH$190+BH$216-BH$218+BH$233+BH$234+SUM(BH$125,BH$126,BH$127,BH$128,BH$129,BH$130*(1+'S&amp;S'!$F123),BH$131,BH$132,BH$133,BH$134,BH$135,BH$136,BH$137,BH$138,BH$139,BH$140,BH$141,BH$142,BH$143,BH$144)</f>
        <v>0</v>
      </c>
      <c r="BI325" s="66">
        <f>-BI$190+BI$216-BI$218+BI$233+BI$234+SUM(BI$125,BI$126,BI$127,BI$128,BI$129,BI$130*(1+'S&amp;S'!$F123),BI$131,BI$132,BI$133,BI$134,BI$135,BI$136,BI$137,BI$138,BI$139,BI$140,BI$141,BI$142,BI$143,BI$144)</f>
        <v>0</v>
      </c>
      <c r="BJ325" s="66">
        <f>-BJ$190+BJ$216-BJ$218+BJ$233+BJ$234+SUM(BJ$125,BJ$126,BJ$127,BJ$128,BJ$129,BJ$130*(1+'S&amp;S'!$F123),BJ$131,BJ$132,BJ$133,BJ$134,BJ$135,BJ$136,BJ$137,BJ$138,BJ$139,BJ$140,BJ$141,BJ$142,BJ$143,BJ$144)</f>
        <v>0</v>
      </c>
      <c r="BK325" s="66">
        <f>-BK$190+BK$216-BK$218+BK$233+BK$234+SUM(BK$125,BK$126,BK$127,BK$128,BK$129,BK$130*(1+'S&amp;S'!$F123),BK$131,BK$132,BK$133,BK$134,BK$135,BK$136,BK$137,BK$138,BK$139,BK$140,BK$141,BK$142,BK$143,BK$144)</f>
        <v>0</v>
      </c>
      <c r="BL325" s="66">
        <f>-BL$190+BL$216-BL$218+BL$233+BL$234+SUM(BL$125,BL$126,BL$127,BL$128,BL$129,BL$130*(1+'S&amp;S'!$F123),BL$131,BL$132,BL$133,BL$134,BL$135,BL$136,BL$137,BL$138,BL$139,BL$140,BL$141,BL$142,BL$143,BL$144)</f>
        <v>0</v>
      </c>
      <c r="BM325" s="66">
        <f>-BM$190+BM$216-BM$218+BM$233+BM$234+SUM(BM$125,BM$126,BM$127,BM$128,BM$129,BM$130*(1+'S&amp;S'!$F123),BM$131,BM$132,BM$133,BM$134,BM$135,BM$136,BM$137,BM$138,BM$139,BM$140,BM$141,BM$142,BM$143,BM$144)</f>
        <v>0</v>
      </c>
      <c r="BN325" s="66">
        <f>-BN$190+BN$216-BN$218+BN$233+BN$234+SUM(BN$125,BN$126,BN$127,BN$128,BN$129,BN$130*(1+'S&amp;S'!$F123),BN$131,BN$132,BN$133,BN$134,BN$135,BN$136,BN$137,BN$138,BN$139,BN$140,BN$141,BN$142,BN$143,BN$144)</f>
        <v>0</v>
      </c>
      <c r="BO325" s="66">
        <f>-BO$190+BO$216-BO$218+BO$233+BO$234+SUM(BO$125,BO$126,BO$127,BO$128,BO$129,BO$130*(1+'S&amp;S'!$F123),BO$131,BO$132,BO$133,BO$134,BO$135,BO$136,BO$137,BO$138,BO$139,BO$140,BO$141,BO$142,BO$143,BO$144)</f>
        <v>0</v>
      </c>
      <c r="BP325" s="66">
        <f>-BP$190+BP$216-BP$218+BP$233+BP$234+SUM(BP$125,BP$126,BP$127,BP$128,BP$129,BP$130*(1+'S&amp;S'!$F123),BP$131,BP$132,BP$133,BP$134,BP$135,BP$136,BP$137,BP$138,BP$139,BP$140,BP$141,BP$142,BP$143,BP$144)</f>
        <v>0</v>
      </c>
      <c r="BQ325" s="66">
        <f>-BQ$190+BQ$216-BQ$218+BQ$233+BQ$234+SUM(BQ$125,BQ$126,BQ$127,BQ$128,BQ$129,BQ$130*(1+'S&amp;S'!$F123),BQ$131,BQ$132,BQ$133,BQ$134,BQ$135,BQ$136,BQ$137,BQ$138,BQ$139,BQ$140,BQ$141,BQ$142,BQ$143,BQ$144)</f>
        <v>0</v>
      </c>
      <c r="BR325" s="66">
        <f>-BR$190+BR$216-BR$218+BR$233+BR$234+SUM(BR$125,BR$126,BR$127,BR$128,BR$129,BR$130*(1+'S&amp;S'!$F123),BR$131,BR$132,BR$133,BR$134,BR$135,BR$136,BR$137,BR$138,BR$139,BR$140,BR$141,BR$142,BR$143,BR$144)</f>
        <v>0</v>
      </c>
      <c r="BS325" s="66">
        <f>-BS$190+BS$216-BS$218+BS$233+BS$234+SUM(BS$125,BS$126,BS$127,BS$128,BS$129,BS$130*(1+'S&amp;S'!$F123),BS$131,BS$132,BS$133,BS$134,BS$135,BS$136,BS$137,BS$138,BS$139,BS$140,BS$141,BS$142,BS$143,BS$144)</f>
        <v>0</v>
      </c>
      <c r="BT325" s="66">
        <f>-BT$190+BT$216-BT$218+BT$233+BT$234+SUM(BT$125,BT$126,BT$127,BT$128,BT$129,BT$130*(1+'S&amp;S'!$F123),BT$131,BT$132,BT$133,BT$134,BT$135,BT$136,BT$137,BT$138,BT$139,BT$140,BT$141,BT$142,BT$143,BT$144)</f>
        <v>0</v>
      </c>
      <c r="BU325" s="66">
        <f>-BU$190+BU$216-BU$218+BU$233+BU$234+SUM(BU$125,BU$126,BU$127,BU$128,BU$129,BU$130*(1+'S&amp;S'!$F123),BU$131,BU$132,BU$133,BU$134,BU$135,BU$136,BU$137,BU$138,BU$139,BU$140,BU$141,BU$142,BU$143,BU$144)</f>
        <v>0</v>
      </c>
      <c r="BV325" s="66">
        <f>-BV$190+BV$216-BV$218+BV$233+BV$234+SUM(BV$125,BV$126,BV$127,BV$128,BV$129,BV$130*(1+'S&amp;S'!$F123),BV$131,BV$132,BV$133,BV$134,BV$135,BV$136,BV$137,BV$138,BV$139,BV$140,BV$141,BV$142,BV$143,BV$144)</f>
        <v>0</v>
      </c>
      <c r="BW325" s="66">
        <f>-BW$190+BW$216-BW$218+BW$233+BW$234+SUM(BW$125,BW$126,BW$127,BW$128,BW$129,BW$130*(1+'S&amp;S'!$F123),BW$131,BW$132,BW$133,BW$134,BW$135,BW$136,BW$137,BW$138,BW$139,BW$140,BW$141,BW$142,BW$143,BW$144)</f>
        <v>0</v>
      </c>
      <c r="BX325" s="66">
        <f>-BX$190+BX$216-BX$218+BX$233+BX$234+SUM(BX$125,BX$126,BX$127,BX$128,BX$129,BX$130*(1+'S&amp;S'!$F123),BX$131,BX$132,BX$133,BX$134,BX$135,BX$136,BX$137,BX$138,BX$139,BX$140,BX$141,BX$142,BX$143,BX$144)</f>
        <v>0</v>
      </c>
      <c r="BY325" s="66">
        <f>-BY$190+BY$216-BY$218+BY$233+BY$234+SUM(BY$125,BY$126,BY$127,BY$128,BY$129,BY$130*(1+'S&amp;S'!$F123),BY$131,BY$132,BY$133,BY$134,BY$135,BY$136,BY$137,BY$138,BY$139,BY$140,BY$141,BY$142,BY$143,BY$144)</f>
        <v>0</v>
      </c>
      <c r="BZ325" s="66">
        <f>-BZ$190+BZ$216-BZ$218+BZ$233+BZ$234+SUM(BZ$125,BZ$126,BZ$127,BZ$128,BZ$129,BZ$130*(1+'S&amp;S'!$F123),BZ$131,BZ$132,BZ$133,BZ$134,BZ$135,BZ$136,BZ$137,BZ$138,BZ$139,BZ$140,BZ$141,BZ$142,BZ$143,BZ$144)</f>
        <v>0</v>
      </c>
      <c r="CA325" s="66">
        <f>-CA$190+CA$216-CA$218+CA$233+CA$234+SUM(CA$125,CA$126,CA$127,CA$128,CA$129,CA$130*(1+'S&amp;S'!$F123),CA$131,CA$132,CA$133,CA$134,CA$135,CA$136,CA$137,CA$138,CA$139,CA$140,CA$141,CA$142,CA$143,CA$144)</f>
        <v>0</v>
      </c>
      <c r="CB325" s="66">
        <f>-CB$190+CB$216-CB$218+CB$233+CB$234+SUM(CB$125,CB$126,CB$127,CB$128,CB$129,CB$130*(1+'S&amp;S'!$F123),CB$131,CB$132,CB$133,CB$134,CB$135,CB$136,CB$137,CB$138,CB$139,CB$140,CB$141,CB$142,CB$143,CB$144)</f>
        <v>0</v>
      </c>
      <c r="CC325" s="66">
        <f>-CC$190+CC$216-CC$218+CC$233+CC$234+SUM(CC$125,CC$126,CC$127,CC$128,CC$129,CC$130*(1+'S&amp;S'!$F123),CC$131,CC$132,CC$133,CC$134,CC$135,CC$136,CC$137,CC$138,CC$139,CC$140,CC$141,CC$142,CC$143,CC$144)</f>
        <v>0</v>
      </c>
      <c r="CD325" s="66">
        <f>-CD$190+CD$216-CD$218+CD$233+CD$234+SUM(CD$125,CD$126,CD$127,CD$128,CD$129,CD$130*(1+'S&amp;S'!$F123),CD$131,CD$132,CD$133,CD$134,CD$135,CD$136,CD$137,CD$138,CD$139,CD$140,CD$141,CD$142,CD$143,CD$144)</f>
        <v>0</v>
      </c>
      <c r="CE325" s="66">
        <f>-CE$190+CE$216-CE$218+CE$233+CE$234+SUM(CE$125,CE$126,CE$127,CE$128,CE$129,CE$130*(1+'S&amp;S'!$F123),CE$131,CE$132,CE$133,CE$134,CE$135,CE$136,CE$137,CE$138,CE$139,CE$140,CE$141,CE$142,CE$143,CE$144)</f>
        <v>0</v>
      </c>
      <c r="CF325" s="66">
        <f>-CF$190+CF$216-CF$218+CF$233+CF$234+SUM(CF$125,CF$126,CF$127,CF$128,CF$129,CF$130*(1+'S&amp;S'!$F123),CF$131,CF$132,CF$133,CF$134,CF$135,CF$136,CF$137,CF$138,CF$139,CF$140,CF$141,CF$142,CF$143,CF$144)</f>
        <v>0</v>
      </c>
      <c r="CG325" s="66">
        <f>-CG$190+CG$216-CG$218+CG$233+CG$234+SUM(CG$125,CG$126,CG$127,CG$128,CG$129,CG$130*(1+'S&amp;S'!$F123),CG$131,CG$132,CG$133,CG$134,CG$135,CG$136,CG$137,CG$138,CG$139,CG$140,CG$141,CG$142,CG$143,CG$144)</f>
        <v>0</v>
      </c>
      <c r="CH325" s="66">
        <f>-CH$190+CH$216-CH$218+CH$233+CH$234+SUM(CH$125,CH$126,CH$127,CH$128,CH$129,CH$130*(1+'S&amp;S'!$F123),CH$131,CH$132,CH$133,CH$134,CH$135,CH$136,CH$137,CH$138,CH$139,CH$140,CH$141,CH$142,CH$143,CH$144)</f>
        <v>0</v>
      </c>
      <c r="CI325" s="66">
        <f>-CI$190+CI$216-CI$218+CI$233+CI$234+SUM(CI$125,CI$126,CI$127,CI$128,CI$129,CI$130*(1+'S&amp;S'!$F123),CI$131,CI$132,CI$133,CI$134,CI$135,CI$136,CI$137,CI$138,CI$139,CI$140,CI$141,CI$142,CI$143,CI$144)</f>
        <v>0</v>
      </c>
      <c r="CJ325" s="66">
        <f>-CJ$190+CJ$216-CJ$218+CJ$233+CJ$234+SUM(CJ$125,CJ$126,CJ$127,CJ$128,CJ$129,CJ$130*(1+'S&amp;S'!$F123),CJ$131,CJ$132,CJ$133,CJ$134,CJ$135,CJ$136,CJ$137,CJ$138,CJ$139,CJ$140,CJ$141,CJ$142,CJ$143,CJ$144)</f>
        <v>0</v>
      </c>
      <c r="CK325" s="66">
        <f>-CK$190+CK$216-CK$218+CK$233+CK$234+SUM(CK$125,CK$126,CK$127,CK$128,CK$129,CK$130*(1+'S&amp;S'!$F123),CK$131,CK$132,CK$133,CK$134,CK$135,CK$136,CK$137,CK$138,CK$139,CK$140,CK$141,CK$142,CK$143,CK$144)</f>
        <v>0</v>
      </c>
      <c r="CL325" s="66">
        <f>-CL$190+CL$216-CL$218+CL$233+CL$234+SUM(CL$125,CL$126,CL$127,CL$128,CL$129,CL$130*(1+'S&amp;S'!$F123),CL$131,CL$132,CL$133,CL$134,CL$135,CL$136,CL$137,CL$138,CL$139,CL$140,CL$141,CL$142,CL$143,CL$144)</f>
        <v>0</v>
      </c>
      <c r="CM325" s="66">
        <f>-CM$190+CM$216-CM$218+CM$233+CM$234+SUM(CM$125,CM$126,CM$127,CM$128,CM$129,CM$130*(1+'S&amp;S'!$F123),CM$131,CM$132,CM$133,CM$134,CM$135,CM$136,CM$137,CM$138,CM$139,CM$140,CM$141,CM$142,CM$143,CM$144)</f>
        <v>0</v>
      </c>
      <c r="CN325" s="66">
        <f>-CN$190+CN$216-CN$218+CN$233+CN$234+SUM(CN$125,CN$126,CN$127,CN$128,CN$129,CN$130*(1+'S&amp;S'!$F123),CN$131,CN$132,CN$133,CN$134,CN$135,CN$136,CN$137,CN$138,CN$139,CN$140,CN$141,CN$142,CN$143,CN$144)</f>
        <v>0</v>
      </c>
      <c r="CO325" s="66">
        <f>-CO$190+CO$216-CO$218+CO$233+CO$234+SUM(CO$125,CO$126,CO$127,CO$128,CO$129,CO$130*(1+'S&amp;S'!$F123),CO$131,CO$132,CO$133,CO$134,CO$135,CO$136,CO$137,CO$138,CO$139,CO$140,CO$141,CO$142,CO$143,CO$144)</f>
        <v>0</v>
      </c>
      <c r="CP325" s="66">
        <f>-CP$190+CP$216-CP$218+CP$233+CP$234+SUM(CP$125,CP$126,CP$127,CP$128,CP$129,CP$130*(1+'S&amp;S'!$F123),CP$131,CP$132,CP$133,CP$134,CP$135,CP$136,CP$137,CP$138,CP$139,CP$140,CP$141,CP$142,CP$143,CP$144)</f>
        <v>0</v>
      </c>
      <c r="CQ325" s="66">
        <f>-CQ$190+CQ$216-CQ$218+CQ$233+CQ$234+SUM(CQ$125,CQ$126,CQ$127,CQ$128,CQ$129,CQ$130*(1+'S&amp;S'!$F123),CQ$131,CQ$132,CQ$133,CQ$134,CQ$135,CQ$136,CQ$137,CQ$138,CQ$139,CQ$140,CQ$141,CQ$142,CQ$143,CQ$144)</f>
        <v>0</v>
      </c>
      <c r="CR325" s="66">
        <f>-CR$190+CR$216-CR$218+CR$233+CR$234+SUM(CR$125,CR$126,CR$127,CR$128,CR$129,CR$130*(1+'S&amp;S'!$F123),CR$131,CR$132,CR$133,CR$134,CR$135,CR$136,CR$137,CR$138,CR$139,CR$140,CR$141,CR$142,CR$143,CR$144)</f>
        <v>0</v>
      </c>
      <c r="CS325" s="66">
        <f>-CS$190+CS$216-CS$218+CS$233+CS$234+SUM(CS$125,CS$126,CS$127,CS$128,CS$129,CS$130*(1+'S&amp;S'!$F123),CS$131,CS$132,CS$133,CS$134,CS$135,CS$136,CS$137,CS$138,CS$139,CS$140,CS$141,CS$142,CS$143,CS$144)</f>
        <v>0</v>
      </c>
    </row>
    <row r="326" spans="3:97" hidden="1" x14ac:dyDescent="0.35">
      <c r="C326" s="81" t="str">
        <f>O.1!C131&amp;" with "&amp; 'S&amp;S'!$D$5*100 &amp; "% increase"</f>
        <v xml:space="preserve"> with 1% increase</v>
      </c>
      <c r="E326" s="492">
        <f>G326+NPV(G.Asm!$F$40,H326:INDEX(H326:CS326,RP))</f>
        <v>0</v>
      </c>
      <c r="F326" s="492">
        <f t="shared" si="279"/>
        <v>0</v>
      </c>
      <c r="G326" s="66">
        <f>-G$190+G$216-G$218+G$233+G$234+SUM(G$125,G$126,G$127,G$128,G$129,G$130,G$131*(1+'S&amp;S'!$F124),G$132,G$133,G$134,G$135,G$136,G$137,G$138,G$139,G$140,G$141,G$142,G$143,G$144)</f>
        <v>0</v>
      </c>
      <c r="H326" s="66">
        <f>-H$190+H$216-H$218+H$233+H$234+SUM(H$125,H$126,H$127,H$128,H$129,H$130,H$131*(1+'S&amp;S'!$F124),H$132,H$133,H$134,H$135,H$136,H$137,H$138,H$139,H$140,H$141,H$142,H$143,H$144)</f>
        <v>0</v>
      </c>
      <c r="I326" s="66">
        <f>-I$190+I$216-I$218+I$233+I$234+SUM(I$125,I$126,I$127,I$128,I$129,I$130,I$131*(1+'S&amp;S'!$F124),I$132,I$133,I$134,I$135,I$136,I$137,I$138,I$139,I$140,I$141,I$142,I$143,I$144)</f>
        <v>0</v>
      </c>
      <c r="J326" s="66">
        <f>-J$190+J$216-J$218+J$233+J$234+SUM(J$125,J$126,J$127,J$128,J$129,J$130,J$131*(1+'S&amp;S'!$F124),J$132,J$133,J$134,J$135,J$136,J$137,J$138,J$139,J$140,J$141,J$142,J$143,J$144)</f>
        <v>0</v>
      </c>
      <c r="K326" s="66">
        <f>-K$190+K$216-K$218+K$233+K$234+SUM(K$125,K$126,K$127,K$128,K$129,K$130,K$131*(1+'S&amp;S'!$F124),K$132,K$133,K$134,K$135,K$136,K$137,K$138,K$139,K$140,K$141,K$142,K$143,K$144)</f>
        <v>0</v>
      </c>
      <c r="L326" s="66">
        <f>-L$190+L$216-L$218+L$233+L$234+SUM(L$125,L$126,L$127,L$128,L$129,L$130,L$131*(1+'S&amp;S'!$F124),L$132,L$133,L$134,L$135,L$136,L$137,L$138,L$139,L$140,L$141,L$142,L$143,L$144)</f>
        <v>0</v>
      </c>
      <c r="M326" s="66">
        <f>-M$190+M$216-M$218+M$233+M$234+SUM(M$125,M$126,M$127,M$128,M$129,M$130,M$131*(1+'S&amp;S'!$F124),M$132,M$133,M$134,M$135,M$136,M$137,M$138,M$139,M$140,M$141,M$142,M$143,M$144)</f>
        <v>0</v>
      </c>
      <c r="N326" s="66">
        <f>-N$190+N$216-N$218+N$233+N$234+SUM(N$125,N$126,N$127,N$128,N$129,N$130,N$131*(1+'S&amp;S'!$F124),N$132,N$133,N$134,N$135,N$136,N$137,N$138,N$139,N$140,N$141,N$142,N$143,N$144)</f>
        <v>0</v>
      </c>
      <c r="O326" s="66">
        <f>-O$190+O$216-O$218+O$233+O$234+SUM(O$125,O$126,O$127,O$128,O$129,O$130,O$131*(1+'S&amp;S'!$F124),O$132,O$133,O$134,O$135,O$136,O$137,O$138,O$139,O$140,O$141,O$142,O$143,O$144)</f>
        <v>0</v>
      </c>
      <c r="P326" s="66">
        <f>-P$190+P$216-P$218+P$233+P$234+SUM(P$125,P$126,P$127,P$128,P$129,P$130,P$131*(1+'S&amp;S'!$F124),P$132,P$133,P$134,P$135,P$136,P$137,P$138,P$139,P$140,P$141,P$142,P$143,P$144)</f>
        <v>0</v>
      </c>
      <c r="Q326" s="66">
        <f>-Q$190+Q$216-Q$218+Q$233+Q$234+SUM(Q$125,Q$126,Q$127,Q$128,Q$129,Q$130,Q$131*(1+'S&amp;S'!$F124),Q$132,Q$133,Q$134,Q$135,Q$136,Q$137,Q$138,Q$139,Q$140,Q$141,Q$142,Q$143,Q$144)</f>
        <v>0</v>
      </c>
      <c r="R326" s="66">
        <f>-R$190+R$216-R$218+R$233+R$234+SUM(R$125,R$126,R$127,R$128,R$129,R$130,R$131*(1+'S&amp;S'!$F124),R$132,R$133,R$134,R$135,R$136,R$137,R$138,R$139,R$140,R$141,R$142,R$143,R$144)</f>
        <v>0</v>
      </c>
      <c r="S326" s="66">
        <f>-S$190+S$216-S$218+S$233+S$234+SUM(S$125,S$126,S$127,S$128,S$129,S$130,S$131*(1+'S&amp;S'!$F124),S$132,S$133,S$134,S$135,S$136,S$137,S$138,S$139,S$140,S$141,S$142,S$143,S$144)</f>
        <v>0</v>
      </c>
      <c r="T326" s="66">
        <f>-T$190+T$216-T$218+T$233+T$234+SUM(T$125,T$126,T$127,T$128,T$129,T$130,T$131*(1+'S&amp;S'!$F124),T$132,T$133,T$134,T$135,T$136,T$137,T$138,T$139,T$140,T$141,T$142,T$143,T$144)</f>
        <v>0</v>
      </c>
      <c r="U326" s="66">
        <f>-U$190+U$216-U$218+U$233+U$234+SUM(U$125,U$126,U$127,U$128,U$129,U$130,U$131*(1+'S&amp;S'!$F124),U$132,U$133,U$134,U$135,U$136,U$137,U$138,U$139,U$140,U$141,U$142,U$143,U$144)</f>
        <v>0</v>
      </c>
      <c r="V326" s="66">
        <f>-V$190+V$216-V$218+V$233+V$234+SUM(V$125,V$126,V$127,V$128,V$129,V$130,V$131*(1+'S&amp;S'!$F124),V$132,V$133,V$134,V$135,V$136,V$137,V$138,V$139,V$140,V$141,V$142,V$143,V$144)</f>
        <v>0</v>
      </c>
      <c r="W326" s="66">
        <f>-W$190+W$216-W$218+W$233+W$234+SUM(W$125,W$126,W$127,W$128,W$129,W$130,W$131*(1+'S&amp;S'!$F124),W$132,W$133,W$134,W$135,W$136,W$137,W$138,W$139,W$140,W$141,W$142,W$143,W$144)</f>
        <v>0</v>
      </c>
      <c r="X326" s="66">
        <f>-X$190+X$216-X$218+X$233+X$234+SUM(X$125,X$126,X$127,X$128,X$129,X$130,X$131*(1+'S&amp;S'!$F124),X$132,X$133,X$134,X$135,X$136,X$137,X$138,X$139,X$140,X$141,X$142,X$143,X$144)</f>
        <v>0</v>
      </c>
      <c r="Y326" s="66">
        <f>-Y$190+Y$216-Y$218+Y$233+Y$234+SUM(Y$125,Y$126,Y$127,Y$128,Y$129,Y$130,Y$131*(1+'S&amp;S'!$F124),Y$132,Y$133,Y$134,Y$135,Y$136,Y$137,Y$138,Y$139,Y$140,Y$141,Y$142,Y$143,Y$144)</f>
        <v>0</v>
      </c>
      <c r="Z326" s="66">
        <f>-Z$190+Z$216-Z$218+Z$233+Z$234+SUM(Z$125,Z$126,Z$127,Z$128,Z$129,Z$130,Z$131*(1+'S&amp;S'!$F124),Z$132,Z$133,Z$134,Z$135,Z$136,Z$137,Z$138,Z$139,Z$140,Z$141,Z$142,Z$143,Z$144)</f>
        <v>0</v>
      </c>
      <c r="AA326" s="66">
        <f>-AA$190+AA$216-AA$218+AA$233+AA$234+SUM(AA$125,AA$126,AA$127,AA$128,AA$129,AA$130,AA$131*(1+'S&amp;S'!$F124),AA$132,AA$133,AA$134,AA$135,AA$136,AA$137,AA$138,AA$139,AA$140,AA$141,AA$142,AA$143,AA$144)</f>
        <v>0</v>
      </c>
      <c r="AB326" s="66">
        <f>-AB$190+AB$216-AB$218+AB$233+AB$234+SUM(AB$125,AB$126,AB$127,AB$128,AB$129,AB$130,AB$131*(1+'S&amp;S'!$F124),AB$132,AB$133,AB$134,AB$135,AB$136,AB$137,AB$138,AB$139,AB$140,AB$141,AB$142,AB$143,AB$144)</f>
        <v>0</v>
      </c>
      <c r="AC326" s="66">
        <f>-AC$190+AC$216-AC$218+AC$233+AC$234+SUM(AC$125,AC$126,AC$127,AC$128,AC$129,AC$130,AC$131*(1+'S&amp;S'!$F124),AC$132,AC$133,AC$134,AC$135,AC$136,AC$137,AC$138,AC$139,AC$140,AC$141,AC$142,AC$143,AC$144)</f>
        <v>0</v>
      </c>
      <c r="AD326" s="66">
        <f>-AD$190+AD$216-AD$218+AD$233+AD$234+SUM(AD$125,AD$126,AD$127,AD$128,AD$129,AD$130,AD$131*(1+'S&amp;S'!$F124),AD$132,AD$133,AD$134,AD$135,AD$136,AD$137,AD$138,AD$139,AD$140,AD$141,AD$142,AD$143,AD$144)</f>
        <v>0</v>
      </c>
      <c r="AE326" s="66">
        <f>-AE$190+AE$216-AE$218+AE$233+AE$234+SUM(AE$125,AE$126,AE$127,AE$128,AE$129,AE$130,AE$131*(1+'S&amp;S'!$F124),AE$132,AE$133,AE$134,AE$135,AE$136,AE$137,AE$138,AE$139,AE$140,AE$141,AE$142,AE$143,AE$144)</f>
        <v>0</v>
      </c>
      <c r="AF326" s="66">
        <f>-AF$190+AF$216-AF$218+AF$233+AF$234+SUM(AF$125,AF$126,AF$127,AF$128,AF$129,AF$130,AF$131*(1+'S&amp;S'!$F124),AF$132,AF$133,AF$134,AF$135,AF$136,AF$137,AF$138,AF$139,AF$140,AF$141,AF$142,AF$143,AF$144)</f>
        <v>0</v>
      </c>
      <c r="AG326" s="66">
        <f>-AG$190+AG$216-AG$218+AG$233+AG$234+SUM(AG$125,AG$126,AG$127,AG$128,AG$129,AG$130,AG$131*(1+'S&amp;S'!$F124),AG$132,AG$133,AG$134,AG$135,AG$136,AG$137,AG$138,AG$139,AG$140,AG$141,AG$142,AG$143,AG$144)</f>
        <v>0</v>
      </c>
      <c r="AH326" s="66">
        <f>-AH$190+AH$216-AH$218+AH$233+AH$234+SUM(AH$125,AH$126,AH$127,AH$128,AH$129,AH$130,AH$131*(1+'S&amp;S'!$F124),AH$132,AH$133,AH$134,AH$135,AH$136,AH$137,AH$138,AH$139,AH$140,AH$141,AH$142,AH$143,AH$144)</f>
        <v>0</v>
      </c>
      <c r="AI326" s="66">
        <f>-AI$190+AI$216-AI$218+AI$233+AI$234+SUM(AI$125,AI$126,AI$127,AI$128,AI$129,AI$130,AI$131*(1+'S&amp;S'!$F124),AI$132,AI$133,AI$134,AI$135,AI$136,AI$137,AI$138,AI$139,AI$140,AI$141,AI$142,AI$143,AI$144)</f>
        <v>0</v>
      </c>
      <c r="AJ326" s="66">
        <f>-AJ$190+AJ$216-AJ$218+AJ$233+AJ$234+SUM(AJ$125,AJ$126,AJ$127,AJ$128,AJ$129,AJ$130,AJ$131*(1+'S&amp;S'!$F124),AJ$132,AJ$133,AJ$134,AJ$135,AJ$136,AJ$137,AJ$138,AJ$139,AJ$140,AJ$141,AJ$142,AJ$143,AJ$144)</f>
        <v>0</v>
      </c>
      <c r="AK326" s="66">
        <f>-AK$190+AK$216-AK$218+AK$233+AK$234+SUM(AK$125,AK$126,AK$127,AK$128,AK$129,AK$130,AK$131*(1+'S&amp;S'!$F124),AK$132,AK$133,AK$134,AK$135,AK$136,AK$137,AK$138,AK$139,AK$140,AK$141,AK$142,AK$143,AK$144)</f>
        <v>0</v>
      </c>
      <c r="AL326" s="66">
        <f>-AL$190+AL$216-AL$218+AL$233+AL$234+SUM(AL$125,AL$126,AL$127,AL$128,AL$129,AL$130,AL$131*(1+'S&amp;S'!$F124),AL$132,AL$133,AL$134,AL$135,AL$136,AL$137,AL$138,AL$139,AL$140,AL$141,AL$142,AL$143,AL$144)</f>
        <v>0</v>
      </c>
      <c r="AM326" s="66">
        <f>-AM$190+AM$216-AM$218+AM$233+AM$234+SUM(AM$125,AM$126,AM$127,AM$128,AM$129,AM$130,AM$131*(1+'S&amp;S'!$F124),AM$132,AM$133,AM$134,AM$135,AM$136,AM$137,AM$138,AM$139,AM$140,AM$141,AM$142,AM$143,AM$144)</f>
        <v>0</v>
      </c>
      <c r="AN326" s="66">
        <f>-AN$190+AN$216-AN$218+AN$233+AN$234+SUM(AN$125,AN$126,AN$127,AN$128,AN$129,AN$130,AN$131*(1+'S&amp;S'!$F124),AN$132,AN$133,AN$134,AN$135,AN$136,AN$137,AN$138,AN$139,AN$140,AN$141,AN$142,AN$143,AN$144)</f>
        <v>0</v>
      </c>
      <c r="AO326" s="66">
        <f>-AO$190+AO$216-AO$218+AO$233+AO$234+SUM(AO$125,AO$126,AO$127,AO$128,AO$129,AO$130,AO$131*(1+'S&amp;S'!$F124),AO$132,AO$133,AO$134,AO$135,AO$136,AO$137,AO$138,AO$139,AO$140,AO$141,AO$142,AO$143,AO$144)</f>
        <v>0</v>
      </c>
      <c r="AP326" s="66">
        <f>-AP$190+AP$216-AP$218+AP$233+AP$234+SUM(AP$125,AP$126,AP$127,AP$128,AP$129,AP$130,AP$131*(1+'S&amp;S'!$F124),AP$132,AP$133,AP$134,AP$135,AP$136,AP$137,AP$138,AP$139,AP$140,AP$141,AP$142,AP$143,AP$144)</f>
        <v>0</v>
      </c>
      <c r="AQ326" s="66">
        <f>-AQ$190+AQ$216-AQ$218+AQ$233+AQ$234+SUM(AQ$125,AQ$126,AQ$127,AQ$128,AQ$129,AQ$130,AQ$131*(1+'S&amp;S'!$F124),AQ$132,AQ$133,AQ$134,AQ$135,AQ$136,AQ$137,AQ$138,AQ$139,AQ$140,AQ$141,AQ$142,AQ$143,AQ$144)</f>
        <v>0</v>
      </c>
      <c r="AR326" s="66">
        <f>-AR$190+AR$216-AR$218+AR$233+AR$234+SUM(AR$125,AR$126,AR$127,AR$128,AR$129,AR$130,AR$131*(1+'S&amp;S'!$F124),AR$132,AR$133,AR$134,AR$135,AR$136,AR$137,AR$138,AR$139,AR$140,AR$141,AR$142,AR$143,AR$144)</f>
        <v>0</v>
      </c>
      <c r="AS326" s="66">
        <f>-AS$190+AS$216-AS$218+AS$233+AS$234+SUM(AS$125,AS$126,AS$127,AS$128,AS$129,AS$130,AS$131*(1+'S&amp;S'!$F124),AS$132,AS$133,AS$134,AS$135,AS$136,AS$137,AS$138,AS$139,AS$140,AS$141,AS$142,AS$143,AS$144)</f>
        <v>0</v>
      </c>
      <c r="AT326" s="66">
        <f>-AT$190+AT$216-AT$218+AT$233+AT$234+SUM(AT$125,AT$126,AT$127,AT$128,AT$129,AT$130,AT$131*(1+'S&amp;S'!$F124),AT$132,AT$133,AT$134,AT$135,AT$136,AT$137,AT$138,AT$139,AT$140,AT$141,AT$142,AT$143,AT$144)</f>
        <v>0</v>
      </c>
      <c r="AU326" s="66">
        <f>-AU$190+AU$216-AU$218+AU$233+AU$234+SUM(AU$125,AU$126,AU$127,AU$128,AU$129,AU$130,AU$131*(1+'S&amp;S'!$F124),AU$132,AU$133,AU$134,AU$135,AU$136,AU$137,AU$138,AU$139,AU$140,AU$141,AU$142,AU$143,AU$144)</f>
        <v>0</v>
      </c>
      <c r="AV326" s="66">
        <f>-AV$190+AV$216-AV$218+AV$233+AV$234+SUM(AV$125,AV$126,AV$127,AV$128,AV$129,AV$130,AV$131*(1+'S&amp;S'!$F124),AV$132,AV$133,AV$134,AV$135,AV$136,AV$137,AV$138,AV$139,AV$140,AV$141,AV$142,AV$143,AV$144)</f>
        <v>0</v>
      </c>
      <c r="AW326" s="66">
        <f>-AW$190+AW$216-AW$218+AW$233+AW$234+SUM(AW$125,AW$126,AW$127,AW$128,AW$129,AW$130,AW$131*(1+'S&amp;S'!$F124),AW$132,AW$133,AW$134,AW$135,AW$136,AW$137,AW$138,AW$139,AW$140,AW$141,AW$142,AW$143,AW$144)</f>
        <v>0</v>
      </c>
      <c r="AX326" s="66">
        <f>-AX$190+AX$216-AX$218+AX$233+AX$234+SUM(AX$125,AX$126,AX$127,AX$128,AX$129,AX$130,AX$131*(1+'S&amp;S'!$F124),AX$132,AX$133,AX$134,AX$135,AX$136,AX$137,AX$138,AX$139,AX$140,AX$141,AX$142,AX$143,AX$144)</f>
        <v>0</v>
      </c>
      <c r="AY326" s="66">
        <f>-AY$190+AY$216-AY$218+AY$233+AY$234+SUM(AY$125,AY$126,AY$127,AY$128,AY$129,AY$130,AY$131*(1+'S&amp;S'!$F124),AY$132,AY$133,AY$134,AY$135,AY$136,AY$137,AY$138,AY$139,AY$140,AY$141,AY$142,AY$143,AY$144)</f>
        <v>0</v>
      </c>
      <c r="AZ326" s="66">
        <f>-AZ$190+AZ$216-AZ$218+AZ$233+AZ$234+SUM(AZ$125,AZ$126,AZ$127,AZ$128,AZ$129,AZ$130,AZ$131*(1+'S&amp;S'!$F124),AZ$132,AZ$133,AZ$134,AZ$135,AZ$136,AZ$137,AZ$138,AZ$139,AZ$140,AZ$141,AZ$142,AZ$143,AZ$144)</f>
        <v>0</v>
      </c>
      <c r="BA326" s="66">
        <f>-BA$190+BA$216-BA$218+BA$233+BA$234+SUM(BA$125,BA$126,BA$127,BA$128,BA$129,BA$130,BA$131*(1+'S&amp;S'!$F124),BA$132,BA$133,BA$134,BA$135,BA$136,BA$137,BA$138,BA$139,BA$140,BA$141,BA$142,BA$143,BA$144)</f>
        <v>0</v>
      </c>
      <c r="BB326" s="66">
        <f>-BB$190+BB$216-BB$218+BB$233+BB$234+SUM(BB$125,BB$126,BB$127,BB$128,BB$129,BB$130,BB$131*(1+'S&amp;S'!$F124),BB$132,BB$133,BB$134,BB$135,BB$136,BB$137,BB$138,BB$139,BB$140,BB$141,BB$142,BB$143,BB$144)</f>
        <v>0</v>
      </c>
      <c r="BC326" s="66">
        <f>-BC$190+BC$216-BC$218+BC$233+BC$234+SUM(BC$125,BC$126,BC$127,BC$128,BC$129,BC$130,BC$131*(1+'S&amp;S'!$F124),BC$132,BC$133,BC$134,BC$135,BC$136,BC$137,BC$138,BC$139,BC$140,BC$141,BC$142,BC$143,BC$144)</f>
        <v>0</v>
      </c>
      <c r="BD326" s="66">
        <f>-BD$190+BD$216-BD$218+BD$233+BD$234+SUM(BD$125,BD$126,BD$127,BD$128,BD$129,BD$130,BD$131*(1+'S&amp;S'!$F124),BD$132,BD$133,BD$134,BD$135,BD$136,BD$137,BD$138,BD$139,BD$140,BD$141,BD$142,BD$143,BD$144)</f>
        <v>0</v>
      </c>
      <c r="BE326" s="66">
        <f>-BE$190+BE$216-BE$218+BE$233+BE$234+SUM(BE$125,BE$126,BE$127,BE$128,BE$129,BE$130,BE$131*(1+'S&amp;S'!$F124),BE$132,BE$133,BE$134,BE$135,BE$136,BE$137,BE$138,BE$139,BE$140,BE$141,BE$142,BE$143,BE$144)</f>
        <v>0</v>
      </c>
      <c r="BF326" s="66">
        <f>-BF$190+BF$216-BF$218+BF$233+BF$234+SUM(BF$125,BF$126,BF$127,BF$128,BF$129,BF$130,BF$131*(1+'S&amp;S'!$F124),BF$132,BF$133,BF$134,BF$135,BF$136,BF$137,BF$138,BF$139,BF$140,BF$141,BF$142,BF$143,BF$144)</f>
        <v>0</v>
      </c>
      <c r="BG326" s="66">
        <f>-BG$190+BG$216-BG$218+BG$233+BG$234+SUM(BG$125,BG$126,BG$127,BG$128,BG$129,BG$130,BG$131*(1+'S&amp;S'!$F124),BG$132,BG$133,BG$134,BG$135,BG$136,BG$137,BG$138,BG$139,BG$140,BG$141,BG$142,BG$143,BG$144)</f>
        <v>0</v>
      </c>
      <c r="BH326" s="66">
        <f>-BH$190+BH$216-BH$218+BH$233+BH$234+SUM(BH$125,BH$126,BH$127,BH$128,BH$129,BH$130,BH$131*(1+'S&amp;S'!$F124),BH$132,BH$133,BH$134,BH$135,BH$136,BH$137,BH$138,BH$139,BH$140,BH$141,BH$142,BH$143,BH$144)</f>
        <v>0</v>
      </c>
      <c r="BI326" s="66">
        <f>-BI$190+BI$216-BI$218+BI$233+BI$234+SUM(BI$125,BI$126,BI$127,BI$128,BI$129,BI$130,BI$131*(1+'S&amp;S'!$F124),BI$132,BI$133,BI$134,BI$135,BI$136,BI$137,BI$138,BI$139,BI$140,BI$141,BI$142,BI$143,BI$144)</f>
        <v>0</v>
      </c>
      <c r="BJ326" s="66">
        <f>-BJ$190+BJ$216-BJ$218+BJ$233+BJ$234+SUM(BJ$125,BJ$126,BJ$127,BJ$128,BJ$129,BJ$130,BJ$131*(1+'S&amp;S'!$F124),BJ$132,BJ$133,BJ$134,BJ$135,BJ$136,BJ$137,BJ$138,BJ$139,BJ$140,BJ$141,BJ$142,BJ$143,BJ$144)</f>
        <v>0</v>
      </c>
      <c r="BK326" s="66">
        <f>-BK$190+BK$216-BK$218+BK$233+BK$234+SUM(BK$125,BK$126,BK$127,BK$128,BK$129,BK$130,BK$131*(1+'S&amp;S'!$F124),BK$132,BK$133,BK$134,BK$135,BK$136,BK$137,BK$138,BK$139,BK$140,BK$141,BK$142,BK$143,BK$144)</f>
        <v>0</v>
      </c>
      <c r="BL326" s="66">
        <f>-BL$190+BL$216-BL$218+BL$233+BL$234+SUM(BL$125,BL$126,BL$127,BL$128,BL$129,BL$130,BL$131*(1+'S&amp;S'!$F124),BL$132,BL$133,BL$134,BL$135,BL$136,BL$137,BL$138,BL$139,BL$140,BL$141,BL$142,BL$143,BL$144)</f>
        <v>0</v>
      </c>
      <c r="BM326" s="66">
        <f>-BM$190+BM$216-BM$218+BM$233+BM$234+SUM(BM$125,BM$126,BM$127,BM$128,BM$129,BM$130,BM$131*(1+'S&amp;S'!$F124),BM$132,BM$133,BM$134,BM$135,BM$136,BM$137,BM$138,BM$139,BM$140,BM$141,BM$142,BM$143,BM$144)</f>
        <v>0</v>
      </c>
      <c r="BN326" s="66">
        <f>-BN$190+BN$216-BN$218+BN$233+BN$234+SUM(BN$125,BN$126,BN$127,BN$128,BN$129,BN$130,BN$131*(1+'S&amp;S'!$F124),BN$132,BN$133,BN$134,BN$135,BN$136,BN$137,BN$138,BN$139,BN$140,BN$141,BN$142,BN$143,BN$144)</f>
        <v>0</v>
      </c>
      <c r="BO326" s="66">
        <f>-BO$190+BO$216-BO$218+BO$233+BO$234+SUM(BO$125,BO$126,BO$127,BO$128,BO$129,BO$130,BO$131*(1+'S&amp;S'!$F124),BO$132,BO$133,BO$134,BO$135,BO$136,BO$137,BO$138,BO$139,BO$140,BO$141,BO$142,BO$143,BO$144)</f>
        <v>0</v>
      </c>
      <c r="BP326" s="66">
        <f>-BP$190+BP$216-BP$218+BP$233+BP$234+SUM(BP$125,BP$126,BP$127,BP$128,BP$129,BP$130,BP$131*(1+'S&amp;S'!$F124),BP$132,BP$133,BP$134,BP$135,BP$136,BP$137,BP$138,BP$139,BP$140,BP$141,BP$142,BP$143,BP$144)</f>
        <v>0</v>
      </c>
      <c r="BQ326" s="66">
        <f>-BQ$190+BQ$216-BQ$218+BQ$233+BQ$234+SUM(BQ$125,BQ$126,BQ$127,BQ$128,BQ$129,BQ$130,BQ$131*(1+'S&amp;S'!$F124),BQ$132,BQ$133,BQ$134,BQ$135,BQ$136,BQ$137,BQ$138,BQ$139,BQ$140,BQ$141,BQ$142,BQ$143,BQ$144)</f>
        <v>0</v>
      </c>
      <c r="BR326" s="66">
        <f>-BR$190+BR$216-BR$218+BR$233+BR$234+SUM(BR$125,BR$126,BR$127,BR$128,BR$129,BR$130,BR$131*(1+'S&amp;S'!$F124),BR$132,BR$133,BR$134,BR$135,BR$136,BR$137,BR$138,BR$139,BR$140,BR$141,BR$142,BR$143,BR$144)</f>
        <v>0</v>
      </c>
      <c r="BS326" s="66">
        <f>-BS$190+BS$216-BS$218+BS$233+BS$234+SUM(BS$125,BS$126,BS$127,BS$128,BS$129,BS$130,BS$131*(1+'S&amp;S'!$F124),BS$132,BS$133,BS$134,BS$135,BS$136,BS$137,BS$138,BS$139,BS$140,BS$141,BS$142,BS$143,BS$144)</f>
        <v>0</v>
      </c>
      <c r="BT326" s="66">
        <f>-BT$190+BT$216-BT$218+BT$233+BT$234+SUM(BT$125,BT$126,BT$127,BT$128,BT$129,BT$130,BT$131*(1+'S&amp;S'!$F124),BT$132,BT$133,BT$134,BT$135,BT$136,BT$137,BT$138,BT$139,BT$140,BT$141,BT$142,BT$143,BT$144)</f>
        <v>0</v>
      </c>
      <c r="BU326" s="66">
        <f>-BU$190+BU$216-BU$218+BU$233+BU$234+SUM(BU$125,BU$126,BU$127,BU$128,BU$129,BU$130,BU$131*(1+'S&amp;S'!$F124),BU$132,BU$133,BU$134,BU$135,BU$136,BU$137,BU$138,BU$139,BU$140,BU$141,BU$142,BU$143,BU$144)</f>
        <v>0</v>
      </c>
      <c r="BV326" s="66">
        <f>-BV$190+BV$216-BV$218+BV$233+BV$234+SUM(BV$125,BV$126,BV$127,BV$128,BV$129,BV$130,BV$131*(1+'S&amp;S'!$F124),BV$132,BV$133,BV$134,BV$135,BV$136,BV$137,BV$138,BV$139,BV$140,BV$141,BV$142,BV$143,BV$144)</f>
        <v>0</v>
      </c>
      <c r="BW326" s="66">
        <f>-BW$190+BW$216-BW$218+BW$233+BW$234+SUM(BW$125,BW$126,BW$127,BW$128,BW$129,BW$130,BW$131*(1+'S&amp;S'!$F124),BW$132,BW$133,BW$134,BW$135,BW$136,BW$137,BW$138,BW$139,BW$140,BW$141,BW$142,BW$143,BW$144)</f>
        <v>0</v>
      </c>
      <c r="BX326" s="66">
        <f>-BX$190+BX$216-BX$218+BX$233+BX$234+SUM(BX$125,BX$126,BX$127,BX$128,BX$129,BX$130,BX$131*(1+'S&amp;S'!$F124),BX$132,BX$133,BX$134,BX$135,BX$136,BX$137,BX$138,BX$139,BX$140,BX$141,BX$142,BX$143,BX$144)</f>
        <v>0</v>
      </c>
      <c r="BY326" s="66">
        <f>-BY$190+BY$216-BY$218+BY$233+BY$234+SUM(BY$125,BY$126,BY$127,BY$128,BY$129,BY$130,BY$131*(1+'S&amp;S'!$F124),BY$132,BY$133,BY$134,BY$135,BY$136,BY$137,BY$138,BY$139,BY$140,BY$141,BY$142,BY$143,BY$144)</f>
        <v>0</v>
      </c>
      <c r="BZ326" s="66">
        <f>-BZ$190+BZ$216-BZ$218+BZ$233+BZ$234+SUM(BZ$125,BZ$126,BZ$127,BZ$128,BZ$129,BZ$130,BZ$131*(1+'S&amp;S'!$F124),BZ$132,BZ$133,BZ$134,BZ$135,BZ$136,BZ$137,BZ$138,BZ$139,BZ$140,BZ$141,BZ$142,BZ$143,BZ$144)</f>
        <v>0</v>
      </c>
      <c r="CA326" s="66">
        <f>-CA$190+CA$216-CA$218+CA$233+CA$234+SUM(CA$125,CA$126,CA$127,CA$128,CA$129,CA$130,CA$131*(1+'S&amp;S'!$F124),CA$132,CA$133,CA$134,CA$135,CA$136,CA$137,CA$138,CA$139,CA$140,CA$141,CA$142,CA$143,CA$144)</f>
        <v>0</v>
      </c>
      <c r="CB326" s="66">
        <f>-CB$190+CB$216-CB$218+CB$233+CB$234+SUM(CB$125,CB$126,CB$127,CB$128,CB$129,CB$130,CB$131*(1+'S&amp;S'!$F124),CB$132,CB$133,CB$134,CB$135,CB$136,CB$137,CB$138,CB$139,CB$140,CB$141,CB$142,CB$143,CB$144)</f>
        <v>0</v>
      </c>
      <c r="CC326" s="66">
        <f>-CC$190+CC$216-CC$218+CC$233+CC$234+SUM(CC$125,CC$126,CC$127,CC$128,CC$129,CC$130,CC$131*(1+'S&amp;S'!$F124),CC$132,CC$133,CC$134,CC$135,CC$136,CC$137,CC$138,CC$139,CC$140,CC$141,CC$142,CC$143,CC$144)</f>
        <v>0</v>
      </c>
      <c r="CD326" s="66">
        <f>-CD$190+CD$216-CD$218+CD$233+CD$234+SUM(CD$125,CD$126,CD$127,CD$128,CD$129,CD$130,CD$131*(1+'S&amp;S'!$F124),CD$132,CD$133,CD$134,CD$135,CD$136,CD$137,CD$138,CD$139,CD$140,CD$141,CD$142,CD$143,CD$144)</f>
        <v>0</v>
      </c>
      <c r="CE326" s="66">
        <f>-CE$190+CE$216-CE$218+CE$233+CE$234+SUM(CE$125,CE$126,CE$127,CE$128,CE$129,CE$130,CE$131*(1+'S&amp;S'!$F124),CE$132,CE$133,CE$134,CE$135,CE$136,CE$137,CE$138,CE$139,CE$140,CE$141,CE$142,CE$143,CE$144)</f>
        <v>0</v>
      </c>
      <c r="CF326" s="66">
        <f>-CF$190+CF$216-CF$218+CF$233+CF$234+SUM(CF$125,CF$126,CF$127,CF$128,CF$129,CF$130,CF$131*(1+'S&amp;S'!$F124),CF$132,CF$133,CF$134,CF$135,CF$136,CF$137,CF$138,CF$139,CF$140,CF$141,CF$142,CF$143,CF$144)</f>
        <v>0</v>
      </c>
      <c r="CG326" s="66">
        <f>-CG$190+CG$216-CG$218+CG$233+CG$234+SUM(CG$125,CG$126,CG$127,CG$128,CG$129,CG$130,CG$131*(1+'S&amp;S'!$F124),CG$132,CG$133,CG$134,CG$135,CG$136,CG$137,CG$138,CG$139,CG$140,CG$141,CG$142,CG$143,CG$144)</f>
        <v>0</v>
      </c>
      <c r="CH326" s="66">
        <f>-CH$190+CH$216-CH$218+CH$233+CH$234+SUM(CH$125,CH$126,CH$127,CH$128,CH$129,CH$130,CH$131*(1+'S&amp;S'!$F124),CH$132,CH$133,CH$134,CH$135,CH$136,CH$137,CH$138,CH$139,CH$140,CH$141,CH$142,CH$143,CH$144)</f>
        <v>0</v>
      </c>
      <c r="CI326" s="66">
        <f>-CI$190+CI$216-CI$218+CI$233+CI$234+SUM(CI$125,CI$126,CI$127,CI$128,CI$129,CI$130,CI$131*(1+'S&amp;S'!$F124),CI$132,CI$133,CI$134,CI$135,CI$136,CI$137,CI$138,CI$139,CI$140,CI$141,CI$142,CI$143,CI$144)</f>
        <v>0</v>
      </c>
      <c r="CJ326" s="66">
        <f>-CJ$190+CJ$216-CJ$218+CJ$233+CJ$234+SUM(CJ$125,CJ$126,CJ$127,CJ$128,CJ$129,CJ$130,CJ$131*(1+'S&amp;S'!$F124),CJ$132,CJ$133,CJ$134,CJ$135,CJ$136,CJ$137,CJ$138,CJ$139,CJ$140,CJ$141,CJ$142,CJ$143,CJ$144)</f>
        <v>0</v>
      </c>
      <c r="CK326" s="66">
        <f>-CK$190+CK$216-CK$218+CK$233+CK$234+SUM(CK$125,CK$126,CK$127,CK$128,CK$129,CK$130,CK$131*(1+'S&amp;S'!$F124),CK$132,CK$133,CK$134,CK$135,CK$136,CK$137,CK$138,CK$139,CK$140,CK$141,CK$142,CK$143,CK$144)</f>
        <v>0</v>
      </c>
      <c r="CL326" s="66">
        <f>-CL$190+CL$216-CL$218+CL$233+CL$234+SUM(CL$125,CL$126,CL$127,CL$128,CL$129,CL$130,CL$131*(1+'S&amp;S'!$F124),CL$132,CL$133,CL$134,CL$135,CL$136,CL$137,CL$138,CL$139,CL$140,CL$141,CL$142,CL$143,CL$144)</f>
        <v>0</v>
      </c>
      <c r="CM326" s="66">
        <f>-CM$190+CM$216-CM$218+CM$233+CM$234+SUM(CM$125,CM$126,CM$127,CM$128,CM$129,CM$130,CM$131*(1+'S&amp;S'!$F124),CM$132,CM$133,CM$134,CM$135,CM$136,CM$137,CM$138,CM$139,CM$140,CM$141,CM$142,CM$143,CM$144)</f>
        <v>0</v>
      </c>
      <c r="CN326" s="66">
        <f>-CN$190+CN$216-CN$218+CN$233+CN$234+SUM(CN$125,CN$126,CN$127,CN$128,CN$129,CN$130,CN$131*(1+'S&amp;S'!$F124),CN$132,CN$133,CN$134,CN$135,CN$136,CN$137,CN$138,CN$139,CN$140,CN$141,CN$142,CN$143,CN$144)</f>
        <v>0</v>
      </c>
      <c r="CO326" s="66">
        <f>-CO$190+CO$216-CO$218+CO$233+CO$234+SUM(CO$125,CO$126,CO$127,CO$128,CO$129,CO$130,CO$131*(1+'S&amp;S'!$F124),CO$132,CO$133,CO$134,CO$135,CO$136,CO$137,CO$138,CO$139,CO$140,CO$141,CO$142,CO$143,CO$144)</f>
        <v>0</v>
      </c>
      <c r="CP326" s="66">
        <f>-CP$190+CP$216-CP$218+CP$233+CP$234+SUM(CP$125,CP$126,CP$127,CP$128,CP$129,CP$130,CP$131*(1+'S&amp;S'!$F124),CP$132,CP$133,CP$134,CP$135,CP$136,CP$137,CP$138,CP$139,CP$140,CP$141,CP$142,CP$143,CP$144)</f>
        <v>0</v>
      </c>
      <c r="CQ326" s="66">
        <f>-CQ$190+CQ$216-CQ$218+CQ$233+CQ$234+SUM(CQ$125,CQ$126,CQ$127,CQ$128,CQ$129,CQ$130,CQ$131*(1+'S&amp;S'!$F124),CQ$132,CQ$133,CQ$134,CQ$135,CQ$136,CQ$137,CQ$138,CQ$139,CQ$140,CQ$141,CQ$142,CQ$143,CQ$144)</f>
        <v>0</v>
      </c>
      <c r="CR326" s="66">
        <f>-CR$190+CR$216-CR$218+CR$233+CR$234+SUM(CR$125,CR$126,CR$127,CR$128,CR$129,CR$130,CR$131*(1+'S&amp;S'!$F124),CR$132,CR$133,CR$134,CR$135,CR$136,CR$137,CR$138,CR$139,CR$140,CR$141,CR$142,CR$143,CR$144)</f>
        <v>0</v>
      </c>
      <c r="CS326" s="66">
        <f>-CS$190+CS$216-CS$218+CS$233+CS$234+SUM(CS$125,CS$126,CS$127,CS$128,CS$129,CS$130,CS$131*(1+'S&amp;S'!$F124),CS$132,CS$133,CS$134,CS$135,CS$136,CS$137,CS$138,CS$139,CS$140,CS$141,CS$142,CS$143,CS$144)</f>
        <v>0</v>
      </c>
    </row>
    <row r="327" spans="3:97" hidden="1" x14ac:dyDescent="0.35">
      <c r="C327" s="81" t="str">
        <f>O.1!C131&amp;" with "&amp; 'S&amp;S'!$D$5*100 &amp; "% decrease"</f>
        <v xml:space="preserve"> with 1% decrease</v>
      </c>
      <c r="E327" s="492">
        <f>G327+NPV(G.Asm!$F$40,H327:INDEX(H327:CS327,RP))</f>
        <v>0</v>
      </c>
      <c r="F327" s="492">
        <f t="shared" si="279"/>
        <v>0</v>
      </c>
      <c r="G327" s="66">
        <f>-G$190+G$216-G$218+G$233+G$234+SUM(G$125,G$126,G$127,G$128,G$129,G$130,G$131*(1+'S&amp;S'!$F125),G$132,G$133,G$134,G$135,G$136,G$137,G$138,G$139,G$140,G$141,G$142,G$143,G$144)</f>
        <v>0</v>
      </c>
      <c r="H327" s="66">
        <f>-H$190+H$216-H$218+H$233+H$234+SUM(H$125,H$126,H$127,H$128,H$129,H$130,H$131*(1+'S&amp;S'!$F125),H$132,H$133,H$134,H$135,H$136,H$137,H$138,H$139,H$140,H$141,H$142,H$143,H$144)</f>
        <v>0</v>
      </c>
      <c r="I327" s="66">
        <f>-I$190+I$216-I$218+I$233+I$234+SUM(I$125,I$126,I$127,I$128,I$129,I$130,I$131*(1+'S&amp;S'!$F125),I$132,I$133,I$134,I$135,I$136,I$137,I$138,I$139,I$140,I$141,I$142,I$143,I$144)</f>
        <v>0</v>
      </c>
      <c r="J327" s="66">
        <f>-J$190+J$216-J$218+J$233+J$234+SUM(J$125,J$126,J$127,J$128,J$129,J$130,J$131*(1+'S&amp;S'!$F125),J$132,J$133,J$134,J$135,J$136,J$137,J$138,J$139,J$140,J$141,J$142,J$143,J$144)</f>
        <v>0</v>
      </c>
      <c r="K327" s="66">
        <f>-K$190+K$216-K$218+K$233+K$234+SUM(K$125,K$126,K$127,K$128,K$129,K$130,K$131*(1+'S&amp;S'!$F125),K$132,K$133,K$134,K$135,K$136,K$137,K$138,K$139,K$140,K$141,K$142,K$143,K$144)</f>
        <v>0</v>
      </c>
      <c r="L327" s="66">
        <f>-L$190+L$216-L$218+L$233+L$234+SUM(L$125,L$126,L$127,L$128,L$129,L$130,L$131*(1+'S&amp;S'!$F125),L$132,L$133,L$134,L$135,L$136,L$137,L$138,L$139,L$140,L$141,L$142,L$143,L$144)</f>
        <v>0</v>
      </c>
      <c r="M327" s="66">
        <f>-M$190+M$216-M$218+M$233+M$234+SUM(M$125,M$126,M$127,M$128,M$129,M$130,M$131*(1+'S&amp;S'!$F125),M$132,M$133,M$134,M$135,M$136,M$137,M$138,M$139,M$140,M$141,M$142,M$143,M$144)</f>
        <v>0</v>
      </c>
      <c r="N327" s="66">
        <f>-N$190+N$216-N$218+N$233+N$234+SUM(N$125,N$126,N$127,N$128,N$129,N$130,N$131*(1+'S&amp;S'!$F125),N$132,N$133,N$134,N$135,N$136,N$137,N$138,N$139,N$140,N$141,N$142,N$143,N$144)</f>
        <v>0</v>
      </c>
      <c r="O327" s="66">
        <f>-O$190+O$216-O$218+O$233+O$234+SUM(O$125,O$126,O$127,O$128,O$129,O$130,O$131*(1+'S&amp;S'!$F125),O$132,O$133,O$134,O$135,O$136,O$137,O$138,O$139,O$140,O$141,O$142,O$143,O$144)</f>
        <v>0</v>
      </c>
      <c r="P327" s="66">
        <f>-P$190+P$216-P$218+P$233+P$234+SUM(P$125,P$126,P$127,P$128,P$129,P$130,P$131*(1+'S&amp;S'!$F125),P$132,P$133,P$134,P$135,P$136,P$137,P$138,P$139,P$140,P$141,P$142,P$143,P$144)</f>
        <v>0</v>
      </c>
      <c r="Q327" s="66">
        <f>-Q$190+Q$216-Q$218+Q$233+Q$234+SUM(Q$125,Q$126,Q$127,Q$128,Q$129,Q$130,Q$131*(1+'S&amp;S'!$F125),Q$132,Q$133,Q$134,Q$135,Q$136,Q$137,Q$138,Q$139,Q$140,Q$141,Q$142,Q$143,Q$144)</f>
        <v>0</v>
      </c>
      <c r="R327" s="66">
        <f>-R$190+R$216-R$218+R$233+R$234+SUM(R$125,R$126,R$127,R$128,R$129,R$130,R$131*(1+'S&amp;S'!$F125),R$132,R$133,R$134,R$135,R$136,R$137,R$138,R$139,R$140,R$141,R$142,R$143,R$144)</f>
        <v>0</v>
      </c>
      <c r="S327" s="66">
        <f>-S$190+S$216-S$218+S$233+S$234+SUM(S$125,S$126,S$127,S$128,S$129,S$130,S$131*(1+'S&amp;S'!$F125),S$132,S$133,S$134,S$135,S$136,S$137,S$138,S$139,S$140,S$141,S$142,S$143,S$144)</f>
        <v>0</v>
      </c>
      <c r="T327" s="66">
        <f>-T$190+T$216-T$218+T$233+T$234+SUM(T$125,T$126,T$127,T$128,T$129,T$130,T$131*(1+'S&amp;S'!$F125),T$132,T$133,T$134,T$135,T$136,T$137,T$138,T$139,T$140,T$141,T$142,T$143,T$144)</f>
        <v>0</v>
      </c>
      <c r="U327" s="66">
        <f>-U$190+U$216-U$218+U$233+U$234+SUM(U$125,U$126,U$127,U$128,U$129,U$130,U$131*(1+'S&amp;S'!$F125),U$132,U$133,U$134,U$135,U$136,U$137,U$138,U$139,U$140,U$141,U$142,U$143,U$144)</f>
        <v>0</v>
      </c>
      <c r="V327" s="66">
        <f>-V$190+V$216-V$218+V$233+V$234+SUM(V$125,V$126,V$127,V$128,V$129,V$130,V$131*(1+'S&amp;S'!$F125),V$132,V$133,V$134,V$135,V$136,V$137,V$138,V$139,V$140,V$141,V$142,V$143,V$144)</f>
        <v>0</v>
      </c>
      <c r="W327" s="66">
        <f>-W$190+W$216-W$218+W$233+W$234+SUM(W$125,W$126,W$127,W$128,W$129,W$130,W$131*(1+'S&amp;S'!$F125),W$132,W$133,W$134,W$135,W$136,W$137,W$138,W$139,W$140,W$141,W$142,W$143,W$144)</f>
        <v>0</v>
      </c>
      <c r="X327" s="66">
        <f>-X$190+X$216-X$218+X$233+X$234+SUM(X$125,X$126,X$127,X$128,X$129,X$130,X$131*(1+'S&amp;S'!$F125),X$132,X$133,X$134,X$135,X$136,X$137,X$138,X$139,X$140,X$141,X$142,X$143,X$144)</f>
        <v>0</v>
      </c>
      <c r="Y327" s="66">
        <f>-Y$190+Y$216-Y$218+Y$233+Y$234+SUM(Y$125,Y$126,Y$127,Y$128,Y$129,Y$130,Y$131*(1+'S&amp;S'!$F125),Y$132,Y$133,Y$134,Y$135,Y$136,Y$137,Y$138,Y$139,Y$140,Y$141,Y$142,Y$143,Y$144)</f>
        <v>0</v>
      </c>
      <c r="Z327" s="66">
        <f>-Z$190+Z$216-Z$218+Z$233+Z$234+SUM(Z$125,Z$126,Z$127,Z$128,Z$129,Z$130,Z$131*(1+'S&amp;S'!$F125),Z$132,Z$133,Z$134,Z$135,Z$136,Z$137,Z$138,Z$139,Z$140,Z$141,Z$142,Z$143,Z$144)</f>
        <v>0</v>
      </c>
      <c r="AA327" s="66">
        <f>-AA$190+AA$216-AA$218+AA$233+AA$234+SUM(AA$125,AA$126,AA$127,AA$128,AA$129,AA$130,AA$131*(1+'S&amp;S'!$F125),AA$132,AA$133,AA$134,AA$135,AA$136,AA$137,AA$138,AA$139,AA$140,AA$141,AA$142,AA$143,AA$144)</f>
        <v>0</v>
      </c>
      <c r="AB327" s="66">
        <f>-AB$190+AB$216-AB$218+AB$233+AB$234+SUM(AB$125,AB$126,AB$127,AB$128,AB$129,AB$130,AB$131*(1+'S&amp;S'!$F125),AB$132,AB$133,AB$134,AB$135,AB$136,AB$137,AB$138,AB$139,AB$140,AB$141,AB$142,AB$143,AB$144)</f>
        <v>0</v>
      </c>
      <c r="AC327" s="66">
        <f>-AC$190+AC$216-AC$218+AC$233+AC$234+SUM(AC$125,AC$126,AC$127,AC$128,AC$129,AC$130,AC$131*(1+'S&amp;S'!$F125),AC$132,AC$133,AC$134,AC$135,AC$136,AC$137,AC$138,AC$139,AC$140,AC$141,AC$142,AC$143,AC$144)</f>
        <v>0</v>
      </c>
      <c r="AD327" s="66">
        <f>-AD$190+AD$216-AD$218+AD$233+AD$234+SUM(AD$125,AD$126,AD$127,AD$128,AD$129,AD$130,AD$131*(1+'S&amp;S'!$F125),AD$132,AD$133,AD$134,AD$135,AD$136,AD$137,AD$138,AD$139,AD$140,AD$141,AD$142,AD$143,AD$144)</f>
        <v>0</v>
      </c>
      <c r="AE327" s="66">
        <f>-AE$190+AE$216-AE$218+AE$233+AE$234+SUM(AE$125,AE$126,AE$127,AE$128,AE$129,AE$130,AE$131*(1+'S&amp;S'!$F125),AE$132,AE$133,AE$134,AE$135,AE$136,AE$137,AE$138,AE$139,AE$140,AE$141,AE$142,AE$143,AE$144)</f>
        <v>0</v>
      </c>
      <c r="AF327" s="66">
        <f>-AF$190+AF$216-AF$218+AF$233+AF$234+SUM(AF$125,AF$126,AF$127,AF$128,AF$129,AF$130,AF$131*(1+'S&amp;S'!$F125),AF$132,AF$133,AF$134,AF$135,AF$136,AF$137,AF$138,AF$139,AF$140,AF$141,AF$142,AF$143,AF$144)</f>
        <v>0</v>
      </c>
      <c r="AG327" s="66">
        <f>-AG$190+AG$216-AG$218+AG$233+AG$234+SUM(AG$125,AG$126,AG$127,AG$128,AG$129,AG$130,AG$131*(1+'S&amp;S'!$F125),AG$132,AG$133,AG$134,AG$135,AG$136,AG$137,AG$138,AG$139,AG$140,AG$141,AG$142,AG$143,AG$144)</f>
        <v>0</v>
      </c>
      <c r="AH327" s="66">
        <f>-AH$190+AH$216-AH$218+AH$233+AH$234+SUM(AH$125,AH$126,AH$127,AH$128,AH$129,AH$130,AH$131*(1+'S&amp;S'!$F125),AH$132,AH$133,AH$134,AH$135,AH$136,AH$137,AH$138,AH$139,AH$140,AH$141,AH$142,AH$143,AH$144)</f>
        <v>0</v>
      </c>
      <c r="AI327" s="66">
        <f>-AI$190+AI$216-AI$218+AI$233+AI$234+SUM(AI$125,AI$126,AI$127,AI$128,AI$129,AI$130,AI$131*(1+'S&amp;S'!$F125),AI$132,AI$133,AI$134,AI$135,AI$136,AI$137,AI$138,AI$139,AI$140,AI$141,AI$142,AI$143,AI$144)</f>
        <v>0</v>
      </c>
      <c r="AJ327" s="66">
        <f>-AJ$190+AJ$216-AJ$218+AJ$233+AJ$234+SUM(AJ$125,AJ$126,AJ$127,AJ$128,AJ$129,AJ$130,AJ$131*(1+'S&amp;S'!$F125),AJ$132,AJ$133,AJ$134,AJ$135,AJ$136,AJ$137,AJ$138,AJ$139,AJ$140,AJ$141,AJ$142,AJ$143,AJ$144)</f>
        <v>0</v>
      </c>
      <c r="AK327" s="66">
        <f>-AK$190+AK$216-AK$218+AK$233+AK$234+SUM(AK$125,AK$126,AK$127,AK$128,AK$129,AK$130,AK$131*(1+'S&amp;S'!$F125),AK$132,AK$133,AK$134,AK$135,AK$136,AK$137,AK$138,AK$139,AK$140,AK$141,AK$142,AK$143,AK$144)</f>
        <v>0</v>
      </c>
      <c r="AL327" s="66">
        <f>-AL$190+AL$216-AL$218+AL$233+AL$234+SUM(AL$125,AL$126,AL$127,AL$128,AL$129,AL$130,AL$131*(1+'S&amp;S'!$F125),AL$132,AL$133,AL$134,AL$135,AL$136,AL$137,AL$138,AL$139,AL$140,AL$141,AL$142,AL$143,AL$144)</f>
        <v>0</v>
      </c>
      <c r="AM327" s="66">
        <f>-AM$190+AM$216-AM$218+AM$233+AM$234+SUM(AM$125,AM$126,AM$127,AM$128,AM$129,AM$130,AM$131*(1+'S&amp;S'!$F125),AM$132,AM$133,AM$134,AM$135,AM$136,AM$137,AM$138,AM$139,AM$140,AM$141,AM$142,AM$143,AM$144)</f>
        <v>0</v>
      </c>
      <c r="AN327" s="66">
        <f>-AN$190+AN$216-AN$218+AN$233+AN$234+SUM(AN$125,AN$126,AN$127,AN$128,AN$129,AN$130,AN$131*(1+'S&amp;S'!$F125),AN$132,AN$133,AN$134,AN$135,AN$136,AN$137,AN$138,AN$139,AN$140,AN$141,AN$142,AN$143,AN$144)</f>
        <v>0</v>
      </c>
      <c r="AO327" s="66">
        <f>-AO$190+AO$216-AO$218+AO$233+AO$234+SUM(AO$125,AO$126,AO$127,AO$128,AO$129,AO$130,AO$131*(1+'S&amp;S'!$F125),AO$132,AO$133,AO$134,AO$135,AO$136,AO$137,AO$138,AO$139,AO$140,AO$141,AO$142,AO$143,AO$144)</f>
        <v>0</v>
      </c>
      <c r="AP327" s="66">
        <f>-AP$190+AP$216-AP$218+AP$233+AP$234+SUM(AP$125,AP$126,AP$127,AP$128,AP$129,AP$130,AP$131*(1+'S&amp;S'!$F125),AP$132,AP$133,AP$134,AP$135,AP$136,AP$137,AP$138,AP$139,AP$140,AP$141,AP$142,AP$143,AP$144)</f>
        <v>0</v>
      </c>
      <c r="AQ327" s="66">
        <f>-AQ$190+AQ$216-AQ$218+AQ$233+AQ$234+SUM(AQ$125,AQ$126,AQ$127,AQ$128,AQ$129,AQ$130,AQ$131*(1+'S&amp;S'!$F125),AQ$132,AQ$133,AQ$134,AQ$135,AQ$136,AQ$137,AQ$138,AQ$139,AQ$140,AQ$141,AQ$142,AQ$143,AQ$144)</f>
        <v>0</v>
      </c>
      <c r="AR327" s="66">
        <f>-AR$190+AR$216-AR$218+AR$233+AR$234+SUM(AR$125,AR$126,AR$127,AR$128,AR$129,AR$130,AR$131*(1+'S&amp;S'!$F125),AR$132,AR$133,AR$134,AR$135,AR$136,AR$137,AR$138,AR$139,AR$140,AR$141,AR$142,AR$143,AR$144)</f>
        <v>0</v>
      </c>
      <c r="AS327" s="66">
        <f>-AS$190+AS$216-AS$218+AS$233+AS$234+SUM(AS$125,AS$126,AS$127,AS$128,AS$129,AS$130,AS$131*(1+'S&amp;S'!$F125),AS$132,AS$133,AS$134,AS$135,AS$136,AS$137,AS$138,AS$139,AS$140,AS$141,AS$142,AS$143,AS$144)</f>
        <v>0</v>
      </c>
      <c r="AT327" s="66">
        <f>-AT$190+AT$216-AT$218+AT$233+AT$234+SUM(AT$125,AT$126,AT$127,AT$128,AT$129,AT$130,AT$131*(1+'S&amp;S'!$F125),AT$132,AT$133,AT$134,AT$135,AT$136,AT$137,AT$138,AT$139,AT$140,AT$141,AT$142,AT$143,AT$144)</f>
        <v>0</v>
      </c>
      <c r="AU327" s="66">
        <f>-AU$190+AU$216-AU$218+AU$233+AU$234+SUM(AU$125,AU$126,AU$127,AU$128,AU$129,AU$130,AU$131*(1+'S&amp;S'!$F125),AU$132,AU$133,AU$134,AU$135,AU$136,AU$137,AU$138,AU$139,AU$140,AU$141,AU$142,AU$143,AU$144)</f>
        <v>0</v>
      </c>
      <c r="AV327" s="66">
        <f>-AV$190+AV$216-AV$218+AV$233+AV$234+SUM(AV$125,AV$126,AV$127,AV$128,AV$129,AV$130,AV$131*(1+'S&amp;S'!$F125),AV$132,AV$133,AV$134,AV$135,AV$136,AV$137,AV$138,AV$139,AV$140,AV$141,AV$142,AV$143,AV$144)</f>
        <v>0</v>
      </c>
      <c r="AW327" s="66">
        <f>-AW$190+AW$216-AW$218+AW$233+AW$234+SUM(AW$125,AW$126,AW$127,AW$128,AW$129,AW$130,AW$131*(1+'S&amp;S'!$F125),AW$132,AW$133,AW$134,AW$135,AW$136,AW$137,AW$138,AW$139,AW$140,AW$141,AW$142,AW$143,AW$144)</f>
        <v>0</v>
      </c>
      <c r="AX327" s="66">
        <f>-AX$190+AX$216-AX$218+AX$233+AX$234+SUM(AX$125,AX$126,AX$127,AX$128,AX$129,AX$130,AX$131*(1+'S&amp;S'!$F125),AX$132,AX$133,AX$134,AX$135,AX$136,AX$137,AX$138,AX$139,AX$140,AX$141,AX$142,AX$143,AX$144)</f>
        <v>0</v>
      </c>
      <c r="AY327" s="66">
        <f>-AY$190+AY$216-AY$218+AY$233+AY$234+SUM(AY$125,AY$126,AY$127,AY$128,AY$129,AY$130,AY$131*(1+'S&amp;S'!$F125),AY$132,AY$133,AY$134,AY$135,AY$136,AY$137,AY$138,AY$139,AY$140,AY$141,AY$142,AY$143,AY$144)</f>
        <v>0</v>
      </c>
      <c r="AZ327" s="66">
        <f>-AZ$190+AZ$216-AZ$218+AZ$233+AZ$234+SUM(AZ$125,AZ$126,AZ$127,AZ$128,AZ$129,AZ$130,AZ$131*(1+'S&amp;S'!$F125),AZ$132,AZ$133,AZ$134,AZ$135,AZ$136,AZ$137,AZ$138,AZ$139,AZ$140,AZ$141,AZ$142,AZ$143,AZ$144)</f>
        <v>0</v>
      </c>
      <c r="BA327" s="66">
        <f>-BA$190+BA$216-BA$218+BA$233+BA$234+SUM(BA$125,BA$126,BA$127,BA$128,BA$129,BA$130,BA$131*(1+'S&amp;S'!$F125),BA$132,BA$133,BA$134,BA$135,BA$136,BA$137,BA$138,BA$139,BA$140,BA$141,BA$142,BA$143,BA$144)</f>
        <v>0</v>
      </c>
      <c r="BB327" s="66">
        <f>-BB$190+BB$216-BB$218+BB$233+BB$234+SUM(BB$125,BB$126,BB$127,BB$128,BB$129,BB$130,BB$131*(1+'S&amp;S'!$F125),BB$132,BB$133,BB$134,BB$135,BB$136,BB$137,BB$138,BB$139,BB$140,BB$141,BB$142,BB$143,BB$144)</f>
        <v>0</v>
      </c>
      <c r="BC327" s="66">
        <f>-BC$190+BC$216-BC$218+BC$233+BC$234+SUM(BC$125,BC$126,BC$127,BC$128,BC$129,BC$130,BC$131*(1+'S&amp;S'!$F125),BC$132,BC$133,BC$134,BC$135,BC$136,BC$137,BC$138,BC$139,BC$140,BC$141,BC$142,BC$143,BC$144)</f>
        <v>0</v>
      </c>
      <c r="BD327" s="66">
        <f>-BD$190+BD$216-BD$218+BD$233+BD$234+SUM(BD$125,BD$126,BD$127,BD$128,BD$129,BD$130,BD$131*(1+'S&amp;S'!$F125),BD$132,BD$133,BD$134,BD$135,BD$136,BD$137,BD$138,BD$139,BD$140,BD$141,BD$142,BD$143,BD$144)</f>
        <v>0</v>
      </c>
      <c r="BE327" s="66">
        <f>-BE$190+BE$216-BE$218+BE$233+BE$234+SUM(BE$125,BE$126,BE$127,BE$128,BE$129,BE$130,BE$131*(1+'S&amp;S'!$F125),BE$132,BE$133,BE$134,BE$135,BE$136,BE$137,BE$138,BE$139,BE$140,BE$141,BE$142,BE$143,BE$144)</f>
        <v>0</v>
      </c>
      <c r="BF327" s="66">
        <f>-BF$190+BF$216-BF$218+BF$233+BF$234+SUM(BF$125,BF$126,BF$127,BF$128,BF$129,BF$130,BF$131*(1+'S&amp;S'!$F125),BF$132,BF$133,BF$134,BF$135,BF$136,BF$137,BF$138,BF$139,BF$140,BF$141,BF$142,BF$143,BF$144)</f>
        <v>0</v>
      </c>
      <c r="BG327" s="66">
        <f>-BG$190+BG$216-BG$218+BG$233+BG$234+SUM(BG$125,BG$126,BG$127,BG$128,BG$129,BG$130,BG$131*(1+'S&amp;S'!$F125),BG$132,BG$133,BG$134,BG$135,BG$136,BG$137,BG$138,BG$139,BG$140,BG$141,BG$142,BG$143,BG$144)</f>
        <v>0</v>
      </c>
      <c r="BH327" s="66">
        <f>-BH$190+BH$216-BH$218+BH$233+BH$234+SUM(BH$125,BH$126,BH$127,BH$128,BH$129,BH$130,BH$131*(1+'S&amp;S'!$F125),BH$132,BH$133,BH$134,BH$135,BH$136,BH$137,BH$138,BH$139,BH$140,BH$141,BH$142,BH$143,BH$144)</f>
        <v>0</v>
      </c>
      <c r="BI327" s="66">
        <f>-BI$190+BI$216-BI$218+BI$233+BI$234+SUM(BI$125,BI$126,BI$127,BI$128,BI$129,BI$130,BI$131*(1+'S&amp;S'!$F125),BI$132,BI$133,BI$134,BI$135,BI$136,BI$137,BI$138,BI$139,BI$140,BI$141,BI$142,BI$143,BI$144)</f>
        <v>0</v>
      </c>
      <c r="BJ327" s="66">
        <f>-BJ$190+BJ$216-BJ$218+BJ$233+BJ$234+SUM(BJ$125,BJ$126,BJ$127,BJ$128,BJ$129,BJ$130,BJ$131*(1+'S&amp;S'!$F125),BJ$132,BJ$133,BJ$134,BJ$135,BJ$136,BJ$137,BJ$138,BJ$139,BJ$140,BJ$141,BJ$142,BJ$143,BJ$144)</f>
        <v>0</v>
      </c>
      <c r="BK327" s="66">
        <f>-BK$190+BK$216-BK$218+BK$233+BK$234+SUM(BK$125,BK$126,BK$127,BK$128,BK$129,BK$130,BK$131*(1+'S&amp;S'!$F125),BK$132,BK$133,BK$134,BK$135,BK$136,BK$137,BK$138,BK$139,BK$140,BK$141,BK$142,BK$143,BK$144)</f>
        <v>0</v>
      </c>
      <c r="BL327" s="66">
        <f>-BL$190+BL$216-BL$218+BL$233+BL$234+SUM(BL$125,BL$126,BL$127,BL$128,BL$129,BL$130,BL$131*(1+'S&amp;S'!$F125),BL$132,BL$133,BL$134,BL$135,BL$136,BL$137,BL$138,BL$139,BL$140,BL$141,BL$142,BL$143,BL$144)</f>
        <v>0</v>
      </c>
      <c r="BM327" s="66">
        <f>-BM$190+BM$216-BM$218+BM$233+BM$234+SUM(BM$125,BM$126,BM$127,BM$128,BM$129,BM$130,BM$131*(1+'S&amp;S'!$F125),BM$132,BM$133,BM$134,BM$135,BM$136,BM$137,BM$138,BM$139,BM$140,BM$141,BM$142,BM$143,BM$144)</f>
        <v>0</v>
      </c>
      <c r="BN327" s="66">
        <f>-BN$190+BN$216-BN$218+BN$233+BN$234+SUM(BN$125,BN$126,BN$127,BN$128,BN$129,BN$130,BN$131*(1+'S&amp;S'!$F125),BN$132,BN$133,BN$134,BN$135,BN$136,BN$137,BN$138,BN$139,BN$140,BN$141,BN$142,BN$143,BN$144)</f>
        <v>0</v>
      </c>
      <c r="BO327" s="66">
        <f>-BO$190+BO$216-BO$218+BO$233+BO$234+SUM(BO$125,BO$126,BO$127,BO$128,BO$129,BO$130,BO$131*(1+'S&amp;S'!$F125),BO$132,BO$133,BO$134,BO$135,BO$136,BO$137,BO$138,BO$139,BO$140,BO$141,BO$142,BO$143,BO$144)</f>
        <v>0</v>
      </c>
      <c r="BP327" s="66">
        <f>-BP$190+BP$216-BP$218+BP$233+BP$234+SUM(BP$125,BP$126,BP$127,BP$128,BP$129,BP$130,BP$131*(1+'S&amp;S'!$F125),BP$132,BP$133,BP$134,BP$135,BP$136,BP$137,BP$138,BP$139,BP$140,BP$141,BP$142,BP$143,BP$144)</f>
        <v>0</v>
      </c>
      <c r="BQ327" s="66">
        <f>-BQ$190+BQ$216-BQ$218+BQ$233+BQ$234+SUM(BQ$125,BQ$126,BQ$127,BQ$128,BQ$129,BQ$130,BQ$131*(1+'S&amp;S'!$F125),BQ$132,BQ$133,BQ$134,BQ$135,BQ$136,BQ$137,BQ$138,BQ$139,BQ$140,BQ$141,BQ$142,BQ$143,BQ$144)</f>
        <v>0</v>
      </c>
      <c r="BR327" s="66">
        <f>-BR$190+BR$216-BR$218+BR$233+BR$234+SUM(BR$125,BR$126,BR$127,BR$128,BR$129,BR$130,BR$131*(1+'S&amp;S'!$F125),BR$132,BR$133,BR$134,BR$135,BR$136,BR$137,BR$138,BR$139,BR$140,BR$141,BR$142,BR$143,BR$144)</f>
        <v>0</v>
      </c>
      <c r="BS327" s="66">
        <f>-BS$190+BS$216-BS$218+BS$233+BS$234+SUM(BS$125,BS$126,BS$127,BS$128,BS$129,BS$130,BS$131*(1+'S&amp;S'!$F125),BS$132,BS$133,BS$134,BS$135,BS$136,BS$137,BS$138,BS$139,BS$140,BS$141,BS$142,BS$143,BS$144)</f>
        <v>0</v>
      </c>
      <c r="BT327" s="66">
        <f>-BT$190+BT$216-BT$218+BT$233+BT$234+SUM(BT$125,BT$126,BT$127,BT$128,BT$129,BT$130,BT$131*(1+'S&amp;S'!$F125),BT$132,BT$133,BT$134,BT$135,BT$136,BT$137,BT$138,BT$139,BT$140,BT$141,BT$142,BT$143,BT$144)</f>
        <v>0</v>
      </c>
      <c r="BU327" s="66">
        <f>-BU$190+BU$216-BU$218+BU$233+BU$234+SUM(BU$125,BU$126,BU$127,BU$128,BU$129,BU$130,BU$131*(1+'S&amp;S'!$F125),BU$132,BU$133,BU$134,BU$135,BU$136,BU$137,BU$138,BU$139,BU$140,BU$141,BU$142,BU$143,BU$144)</f>
        <v>0</v>
      </c>
      <c r="BV327" s="66">
        <f>-BV$190+BV$216-BV$218+BV$233+BV$234+SUM(BV$125,BV$126,BV$127,BV$128,BV$129,BV$130,BV$131*(1+'S&amp;S'!$F125),BV$132,BV$133,BV$134,BV$135,BV$136,BV$137,BV$138,BV$139,BV$140,BV$141,BV$142,BV$143,BV$144)</f>
        <v>0</v>
      </c>
      <c r="BW327" s="66">
        <f>-BW$190+BW$216-BW$218+BW$233+BW$234+SUM(BW$125,BW$126,BW$127,BW$128,BW$129,BW$130,BW$131*(1+'S&amp;S'!$F125),BW$132,BW$133,BW$134,BW$135,BW$136,BW$137,BW$138,BW$139,BW$140,BW$141,BW$142,BW$143,BW$144)</f>
        <v>0</v>
      </c>
      <c r="BX327" s="66">
        <f>-BX$190+BX$216-BX$218+BX$233+BX$234+SUM(BX$125,BX$126,BX$127,BX$128,BX$129,BX$130,BX$131*(1+'S&amp;S'!$F125),BX$132,BX$133,BX$134,BX$135,BX$136,BX$137,BX$138,BX$139,BX$140,BX$141,BX$142,BX$143,BX$144)</f>
        <v>0</v>
      </c>
      <c r="BY327" s="66">
        <f>-BY$190+BY$216-BY$218+BY$233+BY$234+SUM(BY$125,BY$126,BY$127,BY$128,BY$129,BY$130,BY$131*(1+'S&amp;S'!$F125),BY$132,BY$133,BY$134,BY$135,BY$136,BY$137,BY$138,BY$139,BY$140,BY$141,BY$142,BY$143,BY$144)</f>
        <v>0</v>
      </c>
      <c r="BZ327" s="66">
        <f>-BZ$190+BZ$216-BZ$218+BZ$233+BZ$234+SUM(BZ$125,BZ$126,BZ$127,BZ$128,BZ$129,BZ$130,BZ$131*(1+'S&amp;S'!$F125),BZ$132,BZ$133,BZ$134,BZ$135,BZ$136,BZ$137,BZ$138,BZ$139,BZ$140,BZ$141,BZ$142,BZ$143,BZ$144)</f>
        <v>0</v>
      </c>
      <c r="CA327" s="66">
        <f>-CA$190+CA$216-CA$218+CA$233+CA$234+SUM(CA$125,CA$126,CA$127,CA$128,CA$129,CA$130,CA$131*(1+'S&amp;S'!$F125),CA$132,CA$133,CA$134,CA$135,CA$136,CA$137,CA$138,CA$139,CA$140,CA$141,CA$142,CA$143,CA$144)</f>
        <v>0</v>
      </c>
      <c r="CB327" s="66">
        <f>-CB$190+CB$216-CB$218+CB$233+CB$234+SUM(CB$125,CB$126,CB$127,CB$128,CB$129,CB$130,CB$131*(1+'S&amp;S'!$F125),CB$132,CB$133,CB$134,CB$135,CB$136,CB$137,CB$138,CB$139,CB$140,CB$141,CB$142,CB$143,CB$144)</f>
        <v>0</v>
      </c>
      <c r="CC327" s="66">
        <f>-CC$190+CC$216-CC$218+CC$233+CC$234+SUM(CC$125,CC$126,CC$127,CC$128,CC$129,CC$130,CC$131*(1+'S&amp;S'!$F125),CC$132,CC$133,CC$134,CC$135,CC$136,CC$137,CC$138,CC$139,CC$140,CC$141,CC$142,CC$143,CC$144)</f>
        <v>0</v>
      </c>
      <c r="CD327" s="66">
        <f>-CD$190+CD$216-CD$218+CD$233+CD$234+SUM(CD$125,CD$126,CD$127,CD$128,CD$129,CD$130,CD$131*(1+'S&amp;S'!$F125),CD$132,CD$133,CD$134,CD$135,CD$136,CD$137,CD$138,CD$139,CD$140,CD$141,CD$142,CD$143,CD$144)</f>
        <v>0</v>
      </c>
      <c r="CE327" s="66">
        <f>-CE$190+CE$216-CE$218+CE$233+CE$234+SUM(CE$125,CE$126,CE$127,CE$128,CE$129,CE$130,CE$131*(1+'S&amp;S'!$F125),CE$132,CE$133,CE$134,CE$135,CE$136,CE$137,CE$138,CE$139,CE$140,CE$141,CE$142,CE$143,CE$144)</f>
        <v>0</v>
      </c>
      <c r="CF327" s="66">
        <f>-CF$190+CF$216-CF$218+CF$233+CF$234+SUM(CF$125,CF$126,CF$127,CF$128,CF$129,CF$130,CF$131*(1+'S&amp;S'!$F125),CF$132,CF$133,CF$134,CF$135,CF$136,CF$137,CF$138,CF$139,CF$140,CF$141,CF$142,CF$143,CF$144)</f>
        <v>0</v>
      </c>
      <c r="CG327" s="66">
        <f>-CG$190+CG$216-CG$218+CG$233+CG$234+SUM(CG$125,CG$126,CG$127,CG$128,CG$129,CG$130,CG$131*(1+'S&amp;S'!$F125),CG$132,CG$133,CG$134,CG$135,CG$136,CG$137,CG$138,CG$139,CG$140,CG$141,CG$142,CG$143,CG$144)</f>
        <v>0</v>
      </c>
      <c r="CH327" s="66">
        <f>-CH$190+CH$216-CH$218+CH$233+CH$234+SUM(CH$125,CH$126,CH$127,CH$128,CH$129,CH$130,CH$131*(1+'S&amp;S'!$F125),CH$132,CH$133,CH$134,CH$135,CH$136,CH$137,CH$138,CH$139,CH$140,CH$141,CH$142,CH$143,CH$144)</f>
        <v>0</v>
      </c>
      <c r="CI327" s="66">
        <f>-CI$190+CI$216-CI$218+CI$233+CI$234+SUM(CI$125,CI$126,CI$127,CI$128,CI$129,CI$130,CI$131*(1+'S&amp;S'!$F125),CI$132,CI$133,CI$134,CI$135,CI$136,CI$137,CI$138,CI$139,CI$140,CI$141,CI$142,CI$143,CI$144)</f>
        <v>0</v>
      </c>
      <c r="CJ327" s="66">
        <f>-CJ$190+CJ$216-CJ$218+CJ$233+CJ$234+SUM(CJ$125,CJ$126,CJ$127,CJ$128,CJ$129,CJ$130,CJ$131*(1+'S&amp;S'!$F125),CJ$132,CJ$133,CJ$134,CJ$135,CJ$136,CJ$137,CJ$138,CJ$139,CJ$140,CJ$141,CJ$142,CJ$143,CJ$144)</f>
        <v>0</v>
      </c>
      <c r="CK327" s="66">
        <f>-CK$190+CK$216-CK$218+CK$233+CK$234+SUM(CK$125,CK$126,CK$127,CK$128,CK$129,CK$130,CK$131*(1+'S&amp;S'!$F125),CK$132,CK$133,CK$134,CK$135,CK$136,CK$137,CK$138,CK$139,CK$140,CK$141,CK$142,CK$143,CK$144)</f>
        <v>0</v>
      </c>
      <c r="CL327" s="66">
        <f>-CL$190+CL$216-CL$218+CL$233+CL$234+SUM(CL$125,CL$126,CL$127,CL$128,CL$129,CL$130,CL$131*(1+'S&amp;S'!$F125),CL$132,CL$133,CL$134,CL$135,CL$136,CL$137,CL$138,CL$139,CL$140,CL$141,CL$142,CL$143,CL$144)</f>
        <v>0</v>
      </c>
      <c r="CM327" s="66">
        <f>-CM$190+CM$216-CM$218+CM$233+CM$234+SUM(CM$125,CM$126,CM$127,CM$128,CM$129,CM$130,CM$131*(1+'S&amp;S'!$F125),CM$132,CM$133,CM$134,CM$135,CM$136,CM$137,CM$138,CM$139,CM$140,CM$141,CM$142,CM$143,CM$144)</f>
        <v>0</v>
      </c>
      <c r="CN327" s="66">
        <f>-CN$190+CN$216-CN$218+CN$233+CN$234+SUM(CN$125,CN$126,CN$127,CN$128,CN$129,CN$130,CN$131*(1+'S&amp;S'!$F125),CN$132,CN$133,CN$134,CN$135,CN$136,CN$137,CN$138,CN$139,CN$140,CN$141,CN$142,CN$143,CN$144)</f>
        <v>0</v>
      </c>
      <c r="CO327" s="66">
        <f>-CO$190+CO$216-CO$218+CO$233+CO$234+SUM(CO$125,CO$126,CO$127,CO$128,CO$129,CO$130,CO$131*(1+'S&amp;S'!$F125),CO$132,CO$133,CO$134,CO$135,CO$136,CO$137,CO$138,CO$139,CO$140,CO$141,CO$142,CO$143,CO$144)</f>
        <v>0</v>
      </c>
      <c r="CP327" s="66">
        <f>-CP$190+CP$216-CP$218+CP$233+CP$234+SUM(CP$125,CP$126,CP$127,CP$128,CP$129,CP$130,CP$131*(1+'S&amp;S'!$F125),CP$132,CP$133,CP$134,CP$135,CP$136,CP$137,CP$138,CP$139,CP$140,CP$141,CP$142,CP$143,CP$144)</f>
        <v>0</v>
      </c>
      <c r="CQ327" s="66">
        <f>-CQ$190+CQ$216-CQ$218+CQ$233+CQ$234+SUM(CQ$125,CQ$126,CQ$127,CQ$128,CQ$129,CQ$130,CQ$131*(1+'S&amp;S'!$F125),CQ$132,CQ$133,CQ$134,CQ$135,CQ$136,CQ$137,CQ$138,CQ$139,CQ$140,CQ$141,CQ$142,CQ$143,CQ$144)</f>
        <v>0</v>
      </c>
      <c r="CR327" s="66">
        <f>-CR$190+CR$216-CR$218+CR$233+CR$234+SUM(CR$125,CR$126,CR$127,CR$128,CR$129,CR$130,CR$131*(1+'S&amp;S'!$F125),CR$132,CR$133,CR$134,CR$135,CR$136,CR$137,CR$138,CR$139,CR$140,CR$141,CR$142,CR$143,CR$144)</f>
        <v>0</v>
      </c>
      <c r="CS327" s="66">
        <f>-CS$190+CS$216-CS$218+CS$233+CS$234+SUM(CS$125,CS$126,CS$127,CS$128,CS$129,CS$130,CS$131*(1+'S&amp;S'!$F125),CS$132,CS$133,CS$134,CS$135,CS$136,CS$137,CS$138,CS$139,CS$140,CS$141,CS$142,CS$143,CS$144)</f>
        <v>0</v>
      </c>
    </row>
    <row r="328" spans="3:97" hidden="1" x14ac:dyDescent="0.35">
      <c r="C328" s="81" t="str">
        <f>O.1!C132&amp;" with "&amp; 'S&amp;S'!$D$5*100 &amp; "% increase"</f>
        <v xml:space="preserve"> with 1% increase</v>
      </c>
      <c r="E328" s="492">
        <f>G328+NPV(G.Asm!$F$40,H328:INDEX(H328:CS328,RP))</f>
        <v>0</v>
      </c>
      <c r="F328" s="492">
        <f t="shared" ref="F328:F343" si="280">SUMIF($G$4:$CS$4,"&lt;="&amp;RP,G328:CS328)</f>
        <v>0</v>
      </c>
      <c r="G328" s="66">
        <f>-G$190+G$216-G$218+G$233+G$234+SUM(G$125,G$126,G$127,G$128,G$129,G$130,G$131,G$132*(1+'S&amp;S'!$F126),G$133,G$134,G$135,G$136,G$137,G$138,G$139,G$140,G$141,G$142,G$143,G$144)</f>
        <v>0</v>
      </c>
      <c r="H328" s="66">
        <f>-H$190+H$216-H$218+H$233+H$234+SUM(H$125,H$126,H$127,H$128,H$129,H$130,H$131,H$132*(1+'S&amp;S'!$F126),H$133,H$134,H$135,H$136,H$137,H$138,H$139,H$140,H$141,H$142,H$143,H$144)</f>
        <v>0</v>
      </c>
      <c r="I328" s="66">
        <f>-I$190+I$216-I$218+I$233+I$234+SUM(I$125,I$126,I$127,I$128,I$129,I$130,I$131,I$132*(1+'S&amp;S'!$F126),I$133,I$134,I$135,I$136,I$137,I$138,I$139,I$140,I$141,I$142,I$143,I$144)</f>
        <v>0</v>
      </c>
      <c r="J328" s="66">
        <f>-J$190+J$216-J$218+J$233+J$234+SUM(J$125,J$126,J$127,J$128,J$129,J$130,J$131,J$132*(1+'S&amp;S'!$F126),J$133,J$134,J$135,J$136,J$137,J$138,J$139,J$140,J$141,J$142,J$143,J$144)</f>
        <v>0</v>
      </c>
      <c r="K328" s="66">
        <f>-K$190+K$216-K$218+K$233+K$234+SUM(K$125,K$126,K$127,K$128,K$129,K$130,K$131,K$132*(1+'S&amp;S'!$F126),K$133,K$134,K$135,K$136,K$137,K$138,K$139,K$140,K$141,K$142,K$143,K$144)</f>
        <v>0</v>
      </c>
      <c r="L328" s="66">
        <f>-L$190+L$216-L$218+L$233+L$234+SUM(L$125,L$126,L$127,L$128,L$129,L$130,L$131,L$132*(1+'S&amp;S'!$F126),L$133,L$134,L$135,L$136,L$137,L$138,L$139,L$140,L$141,L$142,L$143,L$144)</f>
        <v>0</v>
      </c>
      <c r="M328" s="66">
        <f>-M$190+M$216-M$218+M$233+M$234+SUM(M$125,M$126,M$127,M$128,M$129,M$130,M$131,M$132*(1+'S&amp;S'!$F126),M$133,M$134,M$135,M$136,M$137,M$138,M$139,M$140,M$141,M$142,M$143,M$144)</f>
        <v>0</v>
      </c>
      <c r="N328" s="66">
        <f>-N$190+N$216-N$218+N$233+N$234+SUM(N$125,N$126,N$127,N$128,N$129,N$130,N$131,N$132*(1+'S&amp;S'!$F126),N$133,N$134,N$135,N$136,N$137,N$138,N$139,N$140,N$141,N$142,N$143,N$144)</f>
        <v>0</v>
      </c>
      <c r="O328" s="66">
        <f>-O$190+O$216-O$218+O$233+O$234+SUM(O$125,O$126,O$127,O$128,O$129,O$130,O$131,O$132*(1+'S&amp;S'!$F126),O$133,O$134,O$135,O$136,O$137,O$138,O$139,O$140,O$141,O$142,O$143,O$144)</f>
        <v>0</v>
      </c>
      <c r="P328" s="66">
        <f>-P$190+P$216-P$218+P$233+P$234+SUM(P$125,P$126,P$127,P$128,P$129,P$130,P$131,P$132*(1+'S&amp;S'!$F126),P$133,P$134,P$135,P$136,P$137,P$138,P$139,P$140,P$141,P$142,P$143,P$144)</f>
        <v>0</v>
      </c>
      <c r="Q328" s="66">
        <f>-Q$190+Q$216-Q$218+Q$233+Q$234+SUM(Q$125,Q$126,Q$127,Q$128,Q$129,Q$130,Q$131,Q$132*(1+'S&amp;S'!$F126),Q$133,Q$134,Q$135,Q$136,Q$137,Q$138,Q$139,Q$140,Q$141,Q$142,Q$143,Q$144)</f>
        <v>0</v>
      </c>
      <c r="R328" s="66">
        <f>-R$190+R$216-R$218+R$233+R$234+SUM(R$125,R$126,R$127,R$128,R$129,R$130,R$131,R$132*(1+'S&amp;S'!$F126),R$133,R$134,R$135,R$136,R$137,R$138,R$139,R$140,R$141,R$142,R$143,R$144)</f>
        <v>0</v>
      </c>
      <c r="S328" s="66">
        <f>-S$190+S$216-S$218+S$233+S$234+SUM(S$125,S$126,S$127,S$128,S$129,S$130,S$131,S$132*(1+'S&amp;S'!$F126),S$133,S$134,S$135,S$136,S$137,S$138,S$139,S$140,S$141,S$142,S$143,S$144)</f>
        <v>0</v>
      </c>
      <c r="T328" s="66">
        <f>-T$190+T$216-T$218+T$233+T$234+SUM(T$125,T$126,T$127,T$128,T$129,T$130,T$131,T$132*(1+'S&amp;S'!$F126),T$133,T$134,T$135,T$136,T$137,T$138,T$139,T$140,T$141,T$142,T$143,T$144)</f>
        <v>0</v>
      </c>
      <c r="U328" s="66">
        <f>-U$190+U$216-U$218+U$233+U$234+SUM(U$125,U$126,U$127,U$128,U$129,U$130,U$131,U$132*(1+'S&amp;S'!$F126),U$133,U$134,U$135,U$136,U$137,U$138,U$139,U$140,U$141,U$142,U$143,U$144)</f>
        <v>0</v>
      </c>
      <c r="V328" s="66">
        <f>-V$190+V$216-V$218+V$233+V$234+SUM(V$125,V$126,V$127,V$128,V$129,V$130,V$131,V$132*(1+'S&amp;S'!$F126),V$133,V$134,V$135,V$136,V$137,V$138,V$139,V$140,V$141,V$142,V$143,V$144)</f>
        <v>0</v>
      </c>
      <c r="W328" s="66">
        <f>-W$190+W$216-W$218+W$233+W$234+SUM(W$125,W$126,W$127,W$128,W$129,W$130,W$131,W$132*(1+'S&amp;S'!$F126),W$133,W$134,W$135,W$136,W$137,W$138,W$139,W$140,W$141,W$142,W$143,W$144)</f>
        <v>0</v>
      </c>
      <c r="X328" s="66">
        <f>-X$190+X$216-X$218+X$233+X$234+SUM(X$125,X$126,X$127,X$128,X$129,X$130,X$131,X$132*(1+'S&amp;S'!$F126),X$133,X$134,X$135,X$136,X$137,X$138,X$139,X$140,X$141,X$142,X$143,X$144)</f>
        <v>0</v>
      </c>
      <c r="Y328" s="66">
        <f>-Y$190+Y$216-Y$218+Y$233+Y$234+SUM(Y$125,Y$126,Y$127,Y$128,Y$129,Y$130,Y$131,Y$132*(1+'S&amp;S'!$F126),Y$133,Y$134,Y$135,Y$136,Y$137,Y$138,Y$139,Y$140,Y$141,Y$142,Y$143,Y$144)</f>
        <v>0</v>
      </c>
      <c r="Z328" s="66">
        <f>-Z$190+Z$216-Z$218+Z$233+Z$234+SUM(Z$125,Z$126,Z$127,Z$128,Z$129,Z$130,Z$131,Z$132*(1+'S&amp;S'!$F126),Z$133,Z$134,Z$135,Z$136,Z$137,Z$138,Z$139,Z$140,Z$141,Z$142,Z$143,Z$144)</f>
        <v>0</v>
      </c>
      <c r="AA328" s="66">
        <f>-AA$190+AA$216-AA$218+AA$233+AA$234+SUM(AA$125,AA$126,AA$127,AA$128,AA$129,AA$130,AA$131,AA$132*(1+'S&amp;S'!$F126),AA$133,AA$134,AA$135,AA$136,AA$137,AA$138,AA$139,AA$140,AA$141,AA$142,AA$143,AA$144)</f>
        <v>0</v>
      </c>
      <c r="AB328" s="66">
        <f>-AB$190+AB$216-AB$218+AB$233+AB$234+SUM(AB$125,AB$126,AB$127,AB$128,AB$129,AB$130,AB$131,AB$132*(1+'S&amp;S'!$F126),AB$133,AB$134,AB$135,AB$136,AB$137,AB$138,AB$139,AB$140,AB$141,AB$142,AB$143,AB$144)</f>
        <v>0</v>
      </c>
      <c r="AC328" s="66">
        <f>-AC$190+AC$216-AC$218+AC$233+AC$234+SUM(AC$125,AC$126,AC$127,AC$128,AC$129,AC$130,AC$131,AC$132*(1+'S&amp;S'!$F126),AC$133,AC$134,AC$135,AC$136,AC$137,AC$138,AC$139,AC$140,AC$141,AC$142,AC$143,AC$144)</f>
        <v>0</v>
      </c>
      <c r="AD328" s="66">
        <f>-AD$190+AD$216-AD$218+AD$233+AD$234+SUM(AD$125,AD$126,AD$127,AD$128,AD$129,AD$130,AD$131,AD$132*(1+'S&amp;S'!$F126),AD$133,AD$134,AD$135,AD$136,AD$137,AD$138,AD$139,AD$140,AD$141,AD$142,AD$143,AD$144)</f>
        <v>0</v>
      </c>
      <c r="AE328" s="66">
        <f>-AE$190+AE$216-AE$218+AE$233+AE$234+SUM(AE$125,AE$126,AE$127,AE$128,AE$129,AE$130,AE$131,AE$132*(1+'S&amp;S'!$F126),AE$133,AE$134,AE$135,AE$136,AE$137,AE$138,AE$139,AE$140,AE$141,AE$142,AE$143,AE$144)</f>
        <v>0</v>
      </c>
      <c r="AF328" s="66">
        <f>-AF$190+AF$216-AF$218+AF$233+AF$234+SUM(AF$125,AF$126,AF$127,AF$128,AF$129,AF$130,AF$131,AF$132*(1+'S&amp;S'!$F126),AF$133,AF$134,AF$135,AF$136,AF$137,AF$138,AF$139,AF$140,AF$141,AF$142,AF$143,AF$144)</f>
        <v>0</v>
      </c>
      <c r="AG328" s="66">
        <f>-AG$190+AG$216-AG$218+AG$233+AG$234+SUM(AG$125,AG$126,AG$127,AG$128,AG$129,AG$130,AG$131,AG$132*(1+'S&amp;S'!$F126),AG$133,AG$134,AG$135,AG$136,AG$137,AG$138,AG$139,AG$140,AG$141,AG$142,AG$143,AG$144)</f>
        <v>0</v>
      </c>
      <c r="AH328" s="66">
        <f>-AH$190+AH$216-AH$218+AH$233+AH$234+SUM(AH$125,AH$126,AH$127,AH$128,AH$129,AH$130,AH$131,AH$132*(1+'S&amp;S'!$F126),AH$133,AH$134,AH$135,AH$136,AH$137,AH$138,AH$139,AH$140,AH$141,AH$142,AH$143,AH$144)</f>
        <v>0</v>
      </c>
      <c r="AI328" s="66">
        <f>-AI$190+AI$216-AI$218+AI$233+AI$234+SUM(AI$125,AI$126,AI$127,AI$128,AI$129,AI$130,AI$131,AI$132*(1+'S&amp;S'!$F126),AI$133,AI$134,AI$135,AI$136,AI$137,AI$138,AI$139,AI$140,AI$141,AI$142,AI$143,AI$144)</f>
        <v>0</v>
      </c>
      <c r="AJ328" s="66">
        <f>-AJ$190+AJ$216-AJ$218+AJ$233+AJ$234+SUM(AJ$125,AJ$126,AJ$127,AJ$128,AJ$129,AJ$130,AJ$131,AJ$132*(1+'S&amp;S'!$F126),AJ$133,AJ$134,AJ$135,AJ$136,AJ$137,AJ$138,AJ$139,AJ$140,AJ$141,AJ$142,AJ$143,AJ$144)</f>
        <v>0</v>
      </c>
      <c r="AK328" s="66">
        <f>-AK$190+AK$216-AK$218+AK$233+AK$234+SUM(AK$125,AK$126,AK$127,AK$128,AK$129,AK$130,AK$131,AK$132*(1+'S&amp;S'!$F126),AK$133,AK$134,AK$135,AK$136,AK$137,AK$138,AK$139,AK$140,AK$141,AK$142,AK$143,AK$144)</f>
        <v>0</v>
      </c>
      <c r="AL328" s="66">
        <f>-AL$190+AL$216-AL$218+AL$233+AL$234+SUM(AL$125,AL$126,AL$127,AL$128,AL$129,AL$130,AL$131,AL$132*(1+'S&amp;S'!$F126),AL$133,AL$134,AL$135,AL$136,AL$137,AL$138,AL$139,AL$140,AL$141,AL$142,AL$143,AL$144)</f>
        <v>0</v>
      </c>
      <c r="AM328" s="66">
        <f>-AM$190+AM$216-AM$218+AM$233+AM$234+SUM(AM$125,AM$126,AM$127,AM$128,AM$129,AM$130,AM$131,AM$132*(1+'S&amp;S'!$F126),AM$133,AM$134,AM$135,AM$136,AM$137,AM$138,AM$139,AM$140,AM$141,AM$142,AM$143,AM$144)</f>
        <v>0</v>
      </c>
      <c r="AN328" s="66">
        <f>-AN$190+AN$216-AN$218+AN$233+AN$234+SUM(AN$125,AN$126,AN$127,AN$128,AN$129,AN$130,AN$131,AN$132*(1+'S&amp;S'!$F126),AN$133,AN$134,AN$135,AN$136,AN$137,AN$138,AN$139,AN$140,AN$141,AN$142,AN$143,AN$144)</f>
        <v>0</v>
      </c>
      <c r="AO328" s="66">
        <f>-AO$190+AO$216-AO$218+AO$233+AO$234+SUM(AO$125,AO$126,AO$127,AO$128,AO$129,AO$130,AO$131,AO$132*(1+'S&amp;S'!$F126),AO$133,AO$134,AO$135,AO$136,AO$137,AO$138,AO$139,AO$140,AO$141,AO$142,AO$143,AO$144)</f>
        <v>0</v>
      </c>
      <c r="AP328" s="66">
        <f>-AP$190+AP$216-AP$218+AP$233+AP$234+SUM(AP$125,AP$126,AP$127,AP$128,AP$129,AP$130,AP$131,AP$132*(1+'S&amp;S'!$F126),AP$133,AP$134,AP$135,AP$136,AP$137,AP$138,AP$139,AP$140,AP$141,AP$142,AP$143,AP$144)</f>
        <v>0</v>
      </c>
      <c r="AQ328" s="66">
        <f>-AQ$190+AQ$216-AQ$218+AQ$233+AQ$234+SUM(AQ$125,AQ$126,AQ$127,AQ$128,AQ$129,AQ$130,AQ$131,AQ$132*(1+'S&amp;S'!$F126),AQ$133,AQ$134,AQ$135,AQ$136,AQ$137,AQ$138,AQ$139,AQ$140,AQ$141,AQ$142,AQ$143,AQ$144)</f>
        <v>0</v>
      </c>
      <c r="AR328" s="66">
        <f>-AR$190+AR$216-AR$218+AR$233+AR$234+SUM(AR$125,AR$126,AR$127,AR$128,AR$129,AR$130,AR$131,AR$132*(1+'S&amp;S'!$F126),AR$133,AR$134,AR$135,AR$136,AR$137,AR$138,AR$139,AR$140,AR$141,AR$142,AR$143,AR$144)</f>
        <v>0</v>
      </c>
      <c r="AS328" s="66">
        <f>-AS$190+AS$216-AS$218+AS$233+AS$234+SUM(AS$125,AS$126,AS$127,AS$128,AS$129,AS$130,AS$131,AS$132*(1+'S&amp;S'!$F126),AS$133,AS$134,AS$135,AS$136,AS$137,AS$138,AS$139,AS$140,AS$141,AS$142,AS$143,AS$144)</f>
        <v>0</v>
      </c>
      <c r="AT328" s="66">
        <f>-AT$190+AT$216-AT$218+AT$233+AT$234+SUM(AT$125,AT$126,AT$127,AT$128,AT$129,AT$130,AT$131,AT$132*(1+'S&amp;S'!$F126),AT$133,AT$134,AT$135,AT$136,AT$137,AT$138,AT$139,AT$140,AT$141,AT$142,AT$143,AT$144)</f>
        <v>0</v>
      </c>
      <c r="AU328" s="66">
        <f>-AU$190+AU$216-AU$218+AU$233+AU$234+SUM(AU$125,AU$126,AU$127,AU$128,AU$129,AU$130,AU$131,AU$132*(1+'S&amp;S'!$F126),AU$133,AU$134,AU$135,AU$136,AU$137,AU$138,AU$139,AU$140,AU$141,AU$142,AU$143,AU$144)</f>
        <v>0</v>
      </c>
      <c r="AV328" s="66">
        <f>-AV$190+AV$216-AV$218+AV$233+AV$234+SUM(AV$125,AV$126,AV$127,AV$128,AV$129,AV$130,AV$131,AV$132*(1+'S&amp;S'!$F126),AV$133,AV$134,AV$135,AV$136,AV$137,AV$138,AV$139,AV$140,AV$141,AV$142,AV$143,AV$144)</f>
        <v>0</v>
      </c>
      <c r="AW328" s="66">
        <f>-AW$190+AW$216-AW$218+AW$233+AW$234+SUM(AW$125,AW$126,AW$127,AW$128,AW$129,AW$130,AW$131,AW$132*(1+'S&amp;S'!$F126),AW$133,AW$134,AW$135,AW$136,AW$137,AW$138,AW$139,AW$140,AW$141,AW$142,AW$143,AW$144)</f>
        <v>0</v>
      </c>
      <c r="AX328" s="66">
        <f>-AX$190+AX$216-AX$218+AX$233+AX$234+SUM(AX$125,AX$126,AX$127,AX$128,AX$129,AX$130,AX$131,AX$132*(1+'S&amp;S'!$F126),AX$133,AX$134,AX$135,AX$136,AX$137,AX$138,AX$139,AX$140,AX$141,AX$142,AX$143,AX$144)</f>
        <v>0</v>
      </c>
      <c r="AY328" s="66">
        <f>-AY$190+AY$216-AY$218+AY$233+AY$234+SUM(AY$125,AY$126,AY$127,AY$128,AY$129,AY$130,AY$131,AY$132*(1+'S&amp;S'!$F126),AY$133,AY$134,AY$135,AY$136,AY$137,AY$138,AY$139,AY$140,AY$141,AY$142,AY$143,AY$144)</f>
        <v>0</v>
      </c>
      <c r="AZ328" s="66">
        <f>-AZ$190+AZ$216-AZ$218+AZ$233+AZ$234+SUM(AZ$125,AZ$126,AZ$127,AZ$128,AZ$129,AZ$130,AZ$131,AZ$132*(1+'S&amp;S'!$F126),AZ$133,AZ$134,AZ$135,AZ$136,AZ$137,AZ$138,AZ$139,AZ$140,AZ$141,AZ$142,AZ$143,AZ$144)</f>
        <v>0</v>
      </c>
      <c r="BA328" s="66">
        <f>-BA$190+BA$216-BA$218+BA$233+BA$234+SUM(BA$125,BA$126,BA$127,BA$128,BA$129,BA$130,BA$131,BA$132*(1+'S&amp;S'!$F126),BA$133,BA$134,BA$135,BA$136,BA$137,BA$138,BA$139,BA$140,BA$141,BA$142,BA$143,BA$144)</f>
        <v>0</v>
      </c>
      <c r="BB328" s="66">
        <f>-BB$190+BB$216-BB$218+BB$233+BB$234+SUM(BB$125,BB$126,BB$127,BB$128,BB$129,BB$130,BB$131,BB$132*(1+'S&amp;S'!$F126),BB$133,BB$134,BB$135,BB$136,BB$137,BB$138,BB$139,BB$140,BB$141,BB$142,BB$143,BB$144)</f>
        <v>0</v>
      </c>
      <c r="BC328" s="66">
        <f>-BC$190+BC$216-BC$218+BC$233+BC$234+SUM(BC$125,BC$126,BC$127,BC$128,BC$129,BC$130,BC$131,BC$132*(1+'S&amp;S'!$F126),BC$133,BC$134,BC$135,BC$136,BC$137,BC$138,BC$139,BC$140,BC$141,BC$142,BC$143,BC$144)</f>
        <v>0</v>
      </c>
      <c r="BD328" s="66">
        <f>-BD$190+BD$216-BD$218+BD$233+BD$234+SUM(BD$125,BD$126,BD$127,BD$128,BD$129,BD$130,BD$131,BD$132*(1+'S&amp;S'!$F126),BD$133,BD$134,BD$135,BD$136,BD$137,BD$138,BD$139,BD$140,BD$141,BD$142,BD$143,BD$144)</f>
        <v>0</v>
      </c>
      <c r="BE328" s="66">
        <f>-BE$190+BE$216-BE$218+BE$233+BE$234+SUM(BE$125,BE$126,BE$127,BE$128,BE$129,BE$130,BE$131,BE$132*(1+'S&amp;S'!$F126),BE$133,BE$134,BE$135,BE$136,BE$137,BE$138,BE$139,BE$140,BE$141,BE$142,BE$143,BE$144)</f>
        <v>0</v>
      </c>
      <c r="BF328" s="66">
        <f>-BF$190+BF$216-BF$218+BF$233+BF$234+SUM(BF$125,BF$126,BF$127,BF$128,BF$129,BF$130,BF$131,BF$132*(1+'S&amp;S'!$F126),BF$133,BF$134,BF$135,BF$136,BF$137,BF$138,BF$139,BF$140,BF$141,BF$142,BF$143,BF$144)</f>
        <v>0</v>
      </c>
      <c r="BG328" s="66">
        <f>-BG$190+BG$216-BG$218+BG$233+BG$234+SUM(BG$125,BG$126,BG$127,BG$128,BG$129,BG$130,BG$131,BG$132*(1+'S&amp;S'!$F126),BG$133,BG$134,BG$135,BG$136,BG$137,BG$138,BG$139,BG$140,BG$141,BG$142,BG$143,BG$144)</f>
        <v>0</v>
      </c>
      <c r="BH328" s="66">
        <f>-BH$190+BH$216-BH$218+BH$233+BH$234+SUM(BH$125,BH$126,BH$127,BH$128,BH$129,BH$130,BH$131,BH$132*(1+'S&amp;S'!$F126),BH$133,BH$134,BH$135,BH$136,BH$137,BH$138,BH$139,BH$140,BH$141,BH$142,BH$143,BH$144)</f>
        <v>0</v>
      </c>
      <c r="BI328" s="66">
        <f>-BI$190+BI$216-BI$218+BI$233+BI$234+SUM(BI$125,BI$126,BI$127,BI$128,BI$129,BI$130,BI$131,BI$132*(1+'S&amp;S'!$F126),BI$133,BI$134,BI$135,BI$136,BI$137,BI$138,BI$139,BI$140,BI$141,BI$142,BI$143,BI$144)</f>
        <v>0</v>
      </c>
      <c r="BJ328" s="66">
        <f>-BJ$190+BJ$216-BJ$218+BJ$233+BJ$234+SUM(BJ$125,BJ$126,BJ$127,BJ$128,BJ$129,BJ$130,BJ$131,BJ$132*(1+'S&amp;S'!$F126),BJ$133,BJ$134,BJ$135,BJ$136,BJ$137,BJ$138,BJ$139,BJ$140,BJ$141,BJ$142,BJ$143,BJ$144)</f>
        <v>0</v>
      </c>
      <c r="BK328" s="66">
        <f>-BK$190+BK$216-BK$218+BK$233+BK$234+SUM(BK$125,BK$126,BK$127,BK$128,BK$129,BK$130,BK$131,BK$132*(1+'S&amp;S'!$F126),BK$133,BK$134,BK$135,BK$136,BK$137,BK$138,BK$139,BK$140,BK$141,BK$142,BK$143,BK$144)</f>
        <v>0</v>
      </c>
      <c r="BL328" s="66">
        <f>-BL$190+BL$216-BL$218+BL$233+BL$234+SUM(BL$125,BL$126,BL$127,BL$128,BL$129,BL$130,BL$131,BL$132*(1+'S&amp;S'!$F126),BL$133,BL$134,BL$135,BL$136,BL$137,BL$138,BL$139,BL$140,BL$141,BL$142,BL$143,BL$144)</f>
        <v>0</v>
      </c>
      <c r="BM328" s="66">
        <f>-BM$190+BM$216-BM$218+BM$233+BM$234+SUM(BM$125,BM$126,BM$127,BM$128,BM$129,BM$130,BM$131,BM$132*(1+'S&amp;S'!$F126),BM$133,BM$134,BM$135,BM$136,BM$137,BM$138,BM$139,BM$140,BM$141,BM$142,BM$143,BM$144)</f>
        <v>0</v>
      </c>
      <c r="BN328" s="66">
        <f>-BN$190+BN$216-BN$218+BN$233+BN$234+SUM(BN$125,BN$126,BN$127,BN$128,BN$129,BN$130,BN$131,BN$132*(1+'S&amp;S'!$F126),BN$133,BN$134,BN$135,BN$136,BN$137,BN$138,BN$139,BN$140,BN$141,BN$142,BN$143,BN$144)</f>
        <v>0</v>
      </c>
      <c r="BO328" s="66">
        <f>-BO$190+BO$216-BO$218+BO$233+BO$234+SUM(BO$125,BO$126,BO$127,BO$128,BO$129,BO$130,BO$131,BO$132*(1+'S&amp;S'!$F126),BO$133,BO$134,BO$135,BO$136,BO$137,BO$138,BO$139,BO$140,BO$141,BO$142,BO$143,BO$144)</f>
        <v>0</v>
      </c>
      <c r="BP328" s="66">
        <f>-BP$190+BP$216-BP$218+BP$233+BP$234+SUM(BP$125,BP$126,BP$127,BP$128,BP$129,BP$130,BP$131,BP$132*(1+'S&amp;S'!$F126),BP$133,BP$134,BP$135,BP$136,BP$137,BP$138,BP$139,BP$140,BP$141,BP$142,BP$143,BP$144)</f>
        <v>0</v>
      </c>
      <c r="BQ328" s="66">
        <f>-BQ$190+BQ$216-BQ$218+BQ$233+BQ$234+SUM(BQ$125,BQ$126,BQ$127,BQ$128,BQ$129,BQ$130,BQ$131,BQ$132*(1+'S&amp;S'!$F126),BQ$133,BQ$134,BQ$135,BQ$136,BQ$137,BQ$138,BQ$139,BQ$140,BQ$141,BQ$142,BQ$143,BQ$144)</f>
        <v>0</v>
      </c>
      <c r="BR328" s="66">
        <f>-BR$190+BR$216-BR$218+BR$233+BR$234+SUM(BR$125,BR$126,BR$127,BR$128,BR$129,BR$130,BR$131,BR$132*(1+'S&amp;S'!$F126),BR$133,BR$134,BR$135,BR$136,BR$137,BR$138,BR$139,BR$140,BR$141,BR$142,BR$143,BR$144)</f>
        <v>0</v>
      </c>
      <c r="BS328" s="66">
        <f>-BS$190+BS$216-BS$218+BS$233+BS$234+SUM(BS$125,BS$126,BS$127,BS$128,BS$129,BS$130,BS$131,BS$132*(1+'S&amp;S'!$F126),BS$133,BS$134,BS$135,BS$136,BS$137,BS$138,BS$139,BS$140,BS$141,BS$142,BS$143,BS$144)</f>
        <v>0</v>
      </c>
      <c r="BT328" s="66">
        <f>-BT$190+BT$216-BT$218+BT$233+BT$234+SUM(BT$125,BT$126,BT$127,BT$128,BT$129,BT$130,BT$131,BT$132*(1+'S&amp;S'!$F126),BT$133,BT$134,BT$135,BT$136,BT$137,BT$138,BT$139,BT$140,BT$141,BT$142,BT$143,BT$144)</f>
        <v>0</v>
      </c>
      <c r="BU328" s="66">
        <f>-BU$190+BU$216-BU$218+BU$233+BU$234+SUM(BU$125,BU$126,BU$127,BU$128,BU$129,BU$130,BU$131,BU$132*(1+'S&amp;S'!$F126),BU$133,BU$134,BU$135,BU$136,BU$137,BU$138,BU$139,BU$140,BU$141,BU$142,BU$143,BU$144)</f>
        <v>0</v>
      </c>
      <c r="BV328" s="66">
        <f>-BV$190+BV$216-BV$218+BV$233+BV$234+SUM(BV$125,BV$126,BV$127,BV$128,BV$129,BV$130,BV$131,BV$132*(1+'S&amp;S'!$F126),BV$133,BV$134,BV$135,BV$136,BV$137,BV$138,BV$139,BV$140,BV$141,BV$142,BV$143,BV$144)</f>
        <v>0</v>
      </c>
      <c r="BW328" s="66">
        <f>-BW$190+BW$216-BW$218+BW$233+BW$234+SUM(BW$125,BW$126,BW$127,BW$128,BW$129,BW$130,BW$131,BW$132*(1+'S&amp;S'!$F126),BW$133,BW$134,BW$135,BW$136,BW$137,BW$138,BW$139,BW$140,BW$141,BW$142,BW$143,BW$144)</f>
        <v>0</v>
      </c>
      <c r="BX328" s="66">
        <f>-BX$190+BX$216-BX$218+BX$233+BX$234+SUM(BX$125,BX$126,BX$127,BX$128,BX$129,BX$130,BX$131,BX$132*(1+'S&amp;S'!$F126),BX$133,BX$134,BX$135,BX$136,BX$137,BX$138,BX$139,BX$140,BX$141,BX$142,BX$143,BX$144)</f>
        <v>0</v>
      </c>
      <c r="BY328" s="66">
        <f>-BY$190+BY$216-BY$218+BY$233+BY$234+SUM(BY$125,BY$126,BY$127,BY$128,BY$129,BY$130,BY$131,BY$132*(1+'S&amp;S'!$F126),BY$133,BY$134,BY$135,BY$136,BY$137,BY$138,BY$139,BY$140,BY$141,BY$142,BY$143,BY$144)</f>
        <v>0</v>
      </c>
      <c r="BZ328" s="66">
        <f>-BZ$190+BZ$216-BZ$218+BZ$233+BZ$234+SUM(BZ$125,BZ$126,BZ$127,BZ$128,BZ$129,BZ$130,BZ$131,BZ$132*(1+'S&amp;S'!$F126),BZ$133,BZ$134,BZ$135,BZ$136,BZ$137,BZ$138,BZ$139,BZ$140,BZ$141,BZ$142,BZ$143,BZ$144)</f>
        <v>0</v>
      </c>
      <c r="CA328" s="66">
        <f>-CA$190+CA$216-CA$218+CA$233+CA$234+SUM(CA$125,CA$126,CA$127,CA$128,CA$129,CA$130,CA$131,CA$132*(1+'S&amp;S'!$F126),CA$133,CA$134,CA$135,CA$136,CA$137,CA$138,CA$139,CA$140,CA$141,CA$142,CA$143,CA$144)</f>
        <v>0</v>
      </c>
      <c r="CB328" s="66">
        <f>-CB$190+CB$216-CB$218+CB$233+CB$234+SUM(CB$125,CB$126,CB$127,CB$128,CB$129,CB$130,CB$131,CB$132*(1+'S&amp;S'!$F126),CB$133,CB$134,CB$135,CB$136,CB$137,CB$138,CB$139,CB$140,CB$141,CB$142,CB$143,CB$144)</f>
        <v>0</v>
      </c>
      <c r="CC328" s="66">
        <f>-CC$190+CC$216-CC$218+CC$233+CC$234+SUM(CC$125,CC$126,CC$127,CC$128,CC$129,CC$130,CC$131,CC$132*(1+'S&amp;S'!$F126),CC$133,CC$134,CC$135,CC$136,CC$137,CC$138,CC$139,CC$140,CC$141,CC$142,CC$143,CC$144)</f>
        <v>0</v>
      </c>
      <c r="CD328" s="66">
        <f>-CD$190+CD$216-CD$218+CD$233+CD$234+SUM(CD$125,CD$126,CD$127,CD$128,CD$129,CD$130,CD$131,CD$132*(1+'S&amp;S'!$F126),CD$133,CD$134,CD$135,CD$136,CD$137,CD$138,CD$139,CD$140,CD$141,CD$142,CD$143,CD$144)</f>
        <v>0</v>
      </c>
      <c r="CE328" s="66">
        <f>-CE$190+CE$216-CE$218+CE$233+CE$234+SUM(CE$125,CE$126,CE$127,CE$128,CE$129,CE$130,CE$131,CE$132*(1+'S&amp;S'!$F126),CE$133,CE$134,CE$135,CE$136,CE$137,CE$138,CE$139,CE$140,CE$141,CE$142,CE$143,CE$144)</f>
        <v>0</v>
      </c>
      <c r="CF328" s="66">
        <f>-CF$190+CF$216-CF$218+CF$233+CF$234+SUM(CF$125,CF$126,CF$127,CF$128,CF$129,CF$130,CF$131,CF$132*(1+'S&amp;S'!$F126),CF$133,CF$134,CF$135,CF$136,CF$137,CF$138,CF$139,CF$140,CF$141,CF$142,CF$143,CF$144)</f>
        <v>0</v>
      </c>
      <c r="CG328" s="66">
        <f>-CG$190+CG$216-CG$218+CG$233+CG$234+SUM(CG$125,CG$126,CG$127,CG$128,CG$129,CG$130,CG$131,CG$132*(1+'S&amp;S'!$F126),CG$133,CG$134,CG$135,CG$136,CG$137,CG$138,CG$139,CG$140,CG$141,CG$142,CG$143,CG$144)</f>
        <v>0</v>
      </c>
      <c r="CH328" s="66">
        <f>-CH$190+CH$216-CH$218+CH$233+CH$234+SUM(CH$125,CH$126,CH$127,CH$128,CH$129,CH$130,CH$131,CH$132*(1+'S&amp;S'!$F126),CH$133,CH$134,CH$135,CH$136,CH$137,CH$138,CH$139,CH$140,CH$141,CH$142,CH$143,CH$144)</f>
        <v>0</v>
      </c>
      <c r="CI328" s="66">
        <f>-CI$190+CI$216-CI$218+CI$233+CI$234+SUM(CI$125,CI$126,CI$127,CI$128,CI$129,CI$130,CI$131,CI$132*(1+'S&amp;S'!$F126),CI$133,CI$134,CI$135,CI$136,CI$137,CI$138,CI$139,CI$140,CI$141,CI$142,CI$143,CI$144)</f>
        <v>0</v>
      </c>
      <c r="CJ328" s="66">
        <f>-CJ$190+CJ$216-CJ$218+CJ$233+CJ$234+SUM(CJ$125,CJ$126,CJ$127,CJ$128,CJ$129,CJ$130,CJ$131,CJ$132*(1+'S&amp;S'!$F126),CJ$133,CJ$134,CJ$135,CJ$136,CJ$137,CJ$138,CJ$139,CJ$140,CJ$141,CJ$142,CJ$143,CJ$144)</f>
        <v>0</v>
      </c>
      <c r="CK328" s="66">
        <f>-CK$190+CK$216-CK$218+CK$233+CK$234+SUM(CK$125,CK$126,CK$127,CK$128,CK$129,CK$130,CK$131,CK$132*(1+'S&amp;S'!$F126),CK$133,CK$134,CK$135,CK$136,CK$137,CK$138,CK$139,CK$140,CK$141,CK$142,CK$143,CK$144)</f>
        <v>0</v>
      </c>
      <c r="CL328" s="66">
        <f>-CL$190+CL$216-CL$218+CL$233+CL$234+SUM(CL$125,CL$126,CL$127,CL$128,CL$129,CL$130,CL$131,CL$132*(1+'S&amp;S'!$F126),CL$133,CL$134,CL$135,CL$136,CL$137,CL$138,CL$139,CL$140,CL$141,CL$142,CL$143,CL$144)</f>
        <v>0</v>
      </c>
      <c r="CM328" s="66">
        <f>-CM$190+CM$216-CM$218+CM$233+CM$234+SUM(CM$125,CM$126,CM$127,CM$128,CM$129,CM$130,CM$131,CM$132*(1+'S&amp;S'!$F126),CM$133,CM$134,CM$135,CM$136,CM$137,CM$138,CM$139,CM$140,CM$141,CM$142,CM$143,CM$144)</f>
        <v>0</v>
      </c>
      <c r="CN328" s="66">
        <f>-CN$190+CN$216-CN$218+CN$233+CN$234+SUM(CN$125,CN$126,CN$127,CN$128,CN$129,CN$130,CN$131,CN$132*(1+'S&amp;S'!$F126),CN$133,CN$134,CN$135,CN$136,CN$137,CN$138,CN$139,CN$140,CN$141,CN$142,CN$143,CN$144)</f>
        <v>0</v>
      </c>
      <c r="CO328" s="66">
        <f>-CO$190+CO$216-CO$218+CO$233+CO$234+SUM(CO$125,CO$126,CO$127,CO$128,CO$129,CO$130,CO$131,CO$132*(1+'S&amp;S'!$F126),CO$133,CO$134,CO$135,CO$136,CO$137,CO$138,CO$139,CO$140,CO$141,CO$142,CO$143,CO$144)</f>
        <v>0</v>
      </c>
      <c r="CP328" s="66">
        <f>-CP$190+CP$216-CP$218+CP$233+CP$234+SUM(CP$125,CP$126,CP$127,CP$128,CP$129,CP$130,CP$131,CP$132*(1+'S&amp;S'!$F126),CP$133,CP$134,CP$135,CP$136,CP$137,CP$138,CP$139,CP$140,CP$141,CP$142,CP$143,CP$144)</f>
        <v>0</v>
      </c>
      <c r="CQ328" s="66">
        <f>-CQ$190+CQ$216-CQ$218+CQ$233+CQ$234+SUM(CQ$125,CQ$126,CQ$127,CQ$128,CQ$129,CQ$130,CQ$131,CQ$132*(1+'S&amp;S'!$F126),CQ$133,CQ$134,CQ$135,CQ$136,CQ$137,CQ$138,CQ$139,CQ$140,CQ$141,CQ$142,CQ$143,CQ$144)</f>
        <v>0</v>
      </c>
      <c r="CR328" s="66">
        <f>-CR$190+CR$216-CR$218+CR$233+CR$234+SUM(CR$125,CR$126,CR$127,CR$128,CR$129,CR$130,CR$131,CR$132*(1+'S&amp;S'!$F126),CR$133,CR$134,CR$135,CR$136,CR$137,CR$138,CR$139,CR$140,CR$141,CR$142,CR$143,CR$144)</f>
        <v>0</v>
      </c>
      <c r="CS328" s="66">
        <f>-CS$190+CS$216-CS$218+CS$233+CS$234+SUM(CS$125,CS$126,CS$127,CS$128,CS$129,CS$130,CS$131,CS$132*(1+'S&amp;S'!$F126),CS$133,CS$134,CS$135,CS$136,CS$137,CS$138,CS$139,CS$140,CS$141,CS$142,CS$143,CS$144)</f>
        <v>0</v>
      </c>
    </row>
    <row r="329" spans="3:97" hidden="1" x14ac:dyDescent="0.35">
      <c r="C329" s="81" t="str">
        <f>O.1!C132&amp;" with "&amp; 'S&amp;S'!$D$5*100 &amp; "% decrease"</f>
        <v xml:space="preserve"> with 1% decrease</v>
      </c>
      <c r="E329" s="492">
        <f>G329+NPV(G.Asm!$F$40,H329:INDEX(H329:CS329,RP))</f>
        <v>0</v>
      </c>
      <c r="F329" s="492">
        <f t="shared" si="280"/>
        <v>0</v>
      </c>
      <c r="G329" s="66">
        <f>-G$190+G$216-G$218+G$233+G$234+SUM(G$125,G$126,G$127,G$128,G$129,G$130,G$131,G$132*(1+'S&amp;S'!$F127),G$133,G$134,G$135,G$136,G$137,G$138,G$139,G$140,G$141,G$142,G$143,G$144)</f>
        <v>0</v>
      </c>
      <c r="H329" s="66">
        <f>-H$190+H$216-H$218+H$233+H$234+SUM(H$125,H$126,H$127,H$128,H$129,H$130,H$131,H$132*(1+'S&amp;S'!$F127),H$133,H$134,H$135,H$136,H$137,H$138,H$139,H$140,H$141,H$142,H$143,H$144)</f>
        <v>0</v>
      </c>
      <c r="I329" s="66">
        <f>-I$190+I$216-I$218+I$233+I$234+SUM(I$125,I$126,I$127,I$128,I$129,I$130,I$131,I$132*(1+'S&amp;S'!$F127),I$133,I$134,I$135,I$136,I$137,I$138,I$139,I$140,I$141,I$142,I$143,I$144)</f>
        <v>0</v>
      </c>
      <c r="J329" s="66">
        <f>-J$190+J$216-J$218+J$233+J$234+SUM(J$125,J$126,J$127,J$128,J$129,J$130,J$131,J$132*(1+'S&amp;S'!$F127),J$133,J$134,J$135,J$136,J$137,J$138,J$139,J$140,J$141,J$142,J$143,J$144)</f>
        <v>0</v>
      </c>
      <c r="K329" s="66">
        <f>-K$190+K$216-K$218+K$233+K$234+SUM(K$125,K$126,K$127,K$128,K$129,K$130,K$131,K$132*(1+'S&amp;S'!$F127),K$133,K$134,K$135,K$136,K$137,K$138,K$139,K$140,K$141,K$142,K$143,K$144)</f>
        <v>0</v>
      </c>
      <c r="L329" s="66">
        <f>-L$190+L$216-L$218+L$233+L$234+SUM(L$125,L$126,L$127,L$128,L$129,L$130,L$131,L$132*(1+'S&amp;S'!$F127),L$133,L$134,L$135,L$136,L$137,L$138,L$139,L$140,L$141,L$142,L$143,L$144)</f>
        <v>0</v>
      </c>
      <c r="M329" s="66">
        <f>-M$190+M$216-M$218+M$233+M$234+SUM(M$125,M$126,M$127,M$128,M$129,M$130,M$131,M$132*(1+'S&amp;S'!$F127),M$133,M$134,M$135,M$136,M$137,M$138,M$139,M$140,M$141,M$142,M$143,M$144)</f>
        <v>0</v>
      </c>
      <c r="N329" s="66">
        <f>-N$190+N$216-N$218+N$233+N$234+SUM(N$125,N$126,N$127,N$128,N$129,N$130,N$131,N$132*(1+'S&amp;S'!$F127),N$133,N$134,N$135,N$136,N$137,N$138,N$139,N$140,N$141,N$142,N$143,N$144)</f>
        <v>0</v>
      </c>
      <c r="O329" s="66">
        <f>-O$190+O$216-O$218+O$233+O$234+SUM(O$125,O$126,O$127,O$128,O$129,O$130,O$131,O$132*(1+'S&amp;S'!$F127),O$133,O$134,O$135,O$136,O$137,O$138,O$139,O$140,O$141,O$142,O$143,O$144)</f>
        <v>0</v>
      </c>
      <c r="P329" s="66">
        <f>-P$190+P$216-P$218+P$233+P$234+SUM(P$125,P$126,P$127,P$128,P$129,P$130,P$131,P$132*(1+'S&amp;S'!$F127),P$133,P$134,P$135,P$136,P$137,P$138,P$139,P$140,P$141,P$142,P$143,P$144)</f>
        <v>0</v>
      </c>
      <c r="Q329" s="66">
        <f>-Q$190+Q$216-Q$218+Q$233+Q$234+SUM(Q$125,Q$126,Q$127,Q$128,Q$129,Q$130,Q$131,Q$132*(1+'S&amp;S'!$F127),Q$133,Q$134,Q$135,Q$136,Q$137,Q$138,Q$139,Q$140,Q$141,Q$142,Q$143,Q$144)</f>
        <v>0</v>
      </c>
      <c r="R329" s="66">
        <f>-R$190+R$216-R$218+R$233+R$234+SUM(R$125,R$126,R$127,R$128,R$129,R$130,R$131,R$132*(1+'S&amp;S'!$F127),R$133,R$134,R$135,R$136,R$137,R$138,R$139,R$140,R$141,R$142,R$143,R$144)</f>
        <v>0</v>
      </c>
      <c r="S329" s="66">
        <f>-S$190+S$216-S$218+S$233+S$234+SUM(S$125,S$126,S$127,S$128,S$129,S$130,S$131,S$132*(1+'S&amp;S'!$F127),S$133,S$134,S$135,S$136,S$137,S$138,S$139,S$140,S$141,S$142,S$143,S$144)</f>
        <v>0</v>
      </c>
      <c r="T329" s="66">
        <f>-T$190+T$216-T$218+T$233+T$234+SUM(T$125,T$126,T$127,T$128,T$129,T$130,T$131,T$132*(1+'S&amp;S'!$F127),T$133,T$134,T$135,T$136,T$137,T$138,T$139,T$140,T$141,T$142,T$143,T$144)</f>
        <v>0</v>
      </c>
      <c r="U329" s="66">
        <f>-U$190+U$216-U$218+U$233+U$234+SUM(U$125,U$126,U$127,U$128,U$129,U$130,U$131,U$132*(1+'S&amp;S'!$F127),U$133,U$134,U$135,U$136,U$137,U$138,U$139,U$140,U$141,U$142,U$143,U$144)</f>
        <v>0</v>
      </c>
      <c r="V329" s="66">
        <f>-V$190+V$216-V$218+V$233+V$234+SUM(V$125,V$126,V$127,V$128,V$129,V$130,V$131,V$132*(1+'S&amp;S'!$F127),V$133,V$134,V$135,V$136,V$137,V$138,V$139,V$140,V$141,V$142,V$143,V$144)</f>
        <v>0</v>
      </c>
      <c r="W329" s="66">
        <f>-W$190+W$216-W$218+W$233+W$234+SUM(W$125,W$126,W$127,W$128,W$129,W$130,W$131,W$132*(1+'S&amp;S'!$F127),W$133,W$134,W$135,W$136,W$137,W$138,W$139,W$140,W$141,W$142,W$143,W$144)</f>
        <v>0</v>
      </c>
      <c r="X329" s="66">
        <f>-X$190+X$216-X$218+X$233+X$234+SUM(X$125,X$126,X$127,X$128,X$129,X$130,X$131,X$132*(1+'S&amp;S'!$F127),X$133,X$134,X$135,X$136,X$137,X$138,X$139,X$140,X$141,X$142,X$143,X$144)</f>
        <v>0</v>
      </c>
      <c r="Y329" s="66">
        <f>-Y$190+Y$216-Y$218+Y$233+Y$234+SUM(Y$125,Y$126,Y$127,Y$128,Y$129,Y$130,Y$131,Y$132*(1+'S&amp;S'!$F127),Y$133,Y$134,Y$135,Y$136,Y$137,Y$138,Y$139,Y$140,Y$141,Y$142,Y$143,Y$144)</f>
        <v>0</v>
      </c>
      <c r="Z329" s="66">
        <f>-Z$190+Z$216-Z$218+Z$233+Z$234+SUM(Z$125,Z$126,Z$127,Z$128,Z$129,Z$130,Z$131,Z$132*(1+'S&amp;S'!$F127),Z$133,Z$134,Z$135,Z$136,Z$137,Z$138,Z$139,Z$140,Z$141,Z$142,Z$143,Z$144)</f>
        <v>0</v>
      </c>
      <c r="AA329" s="66">
        <f>-AA$190+AA$216-AA$218+AA$233+AA$234+SUM(AA$125,AA$126,AA$127,AA$128,AA$129,AA$130,AA$131,AA$132*(1+'S&amp;S'!$F127),AA$133,AA$134,AA$135,AA$136,AA$137,AA$138,AA$139,AA$140,AA$141,AA$142,AA$143,AA$144)</f>
        <v>0</v>
      </c>
      <c r="AB329" s="66">
        <f>-AB$190+AB$216-AB$218+AB$233+AB$234+SUM(AB$125,AB$126,AB$127,AB$128,AB$129,AB$130,AB$131,AB$132*(1+'S&amp;S'!$F127),AB$133,AB$134,AB$135,AB$136,AB$137,AB$138,AB$139,AB$140,AB$141,AB$142,AB$143,AB$144)</f>
        <v>0</v>
      </c>
      <c r="AC329" s="66">
        <f>-AC$190+AC$216-AC$218+AC$233+AC$234+SUM(AC$125,AC$126,AC$127,AC$128,AC$129,AC$130,AC$131,AC$132*(1+'S&amp;S'!$F127),AC$133,AC$134,AC$135,AC$136,AC$137,AC$138,AC$139,AC$140,AC$141,AC$142,AC$143,AC$144)</f>
        <v>0</v>
      </c>
      <c r="AD329" s="66">
        <f>-AD$190+AD$216-AD$218+AD$233+AD$234+SUM(AD$125,AD$126,AD$127,AD$128,AD$129,AD$130,AD$131,AD$132*(1+'S&amp;S'!$F127),AD$133,AD$134,AD$135,AD$136,AD$137,AD$138,AD$139,AD$140,AD$141,AD$142,AD$143,AD$144)</f>
        <v>0</v>
      </c>
      <c r="AE329" s="66">
        <f>-AE$190+AE$216-AE$218+AE$233+AE$234+SUM(AE$125,AE$126,AE$127,AE$128,AE$129,AE$130,AE$131,AE$132*(1+'S&amp;S'!$F127),AE$133,AE$134,AE$135,AE$136,AE$137,AE$138,AE$139,AE$140,AE$141,AE$142,AE$143,AE$144)</f>
        <v>0</v>
      </c>
      <c r="AF329" s="66">
        <f>-AF$190+AF$216-AF$218+AF$233+AF$234+SUM(AF$125,AF$126,AF$127,AF$128,AF$129,AF$130,AF$131,AF$132*(1+'S&amp;S'!$F127),AF$133,AF$134,AF$135,AF$136,AF$137,AF$138,AF$139,AF$140,AF$141,AF$142,AF$143,AF$144)</f>
        <v>0</v>
      </c>
      <c r="AG329" s="66">
        <f>-AG$190+AG$216-AG$218+AG$233+AG$234+SUM(AG$125,AG$126,AG$127,AG$128,AG$129,AG$130,AG$131,AG$132*(1+'S&amp;S'!$F127),AG$133,AG$134,AG$135,AG$136,AG$137,AG$138,AG$139,AG$140,AG$141,AG$142,AG$143,AG$144)</f>
        <v>0</v>
      </c>
      <c r="AH329" s="66">
        <f>-AH$190+AH$216-AH$218+AH$233+AH$234+SUM(AH$125,AH$126,AH$127,AH$128,AH$129,AH$130,AH$131,AH$132*(1+'S&amp;S'!$F127),AH$133,AH$134,AH$135,AH$136,AH$137,AH$138,AH$139,AH$140,AH$141,AH$142,AH$143,AH$144)</f>
        <v>0</v>
      </c>
      <c r="AI329" s="66">
        <f>-AI$190+AI$216-AI$218+AI$233+AI$234+SUM(AI$125,AI$126,AI$127,AI$128,AI$129,AI$130,AI$131,AI$132*(1+'S&amp;S'!$F127),AI$133,AI$134,AI$135,AI$136,AI$137,AI$138,AI$139,AI$140,AI$141,AI$142,AI$143,AI$144)</f>
        <v>0</v>
      </c>
      <c r="AJ329" s="66">
        <f>-AJ$190+AJ$216-AJ$218+AJ$233+AJ$234+SUM(AJ$125,AJ$126,AJ$127,AJ$128,AJ$129,AJ$130,AJ$131,AJ$132*(1+'S&amp;S'!$F127),AJ$133,AJ$134,AJ$135,AJ$136,AJ$137,AJ$138,AJ$139,AJ$140,AJ$141,AJ$142,AJ$143,AJ$144)</f>
        <v>0</v>
      </c>
      <c r="AK329" s="66">
        <f>-AK$190+AK$216-AK$218+AK$233+AK$234+SUM(AK$125,AK$126,AK$127,AK$128,AK$129,AK$130,AK$131,AK$132*(1+'S&amp;S'!$F127),AK$133,AK$134,AK$135,AK$136,AK$137,AK$138,AK$139,AK$140,AK$141,AK$142,AK$143,AK$144)</f>
        <v>0</v>
      </c>
      <c r="AL329" s="66">
        <f>-AL$190+AL$216-AL$218+AL$233+AL$234+SUM(AL$125,AL$126,AL$127,AL$128,AL$129,AL$130,AL$131,AL$132*(1+'S&amp;S'!$F127),AL$133,AL$134,AL$135,AL$136,AL$137,AL$138,AL$139,AL$140,AL$141,AL$142,AL$143,AL$144)</f>
        <v>0</v>
      </c>
      <c r="AM329" s="66">
        <f>-AM$190+AM$216-AM$218+AM$233+AM$234+SUM(AM$125,AM$126,AM$127,AM$128,AM$129,AM$130,AM$131,AM$132*(1+'S&amp;S'!$F127),AM$133,AM$134,AM$135,AM$136,AM$137,AM$138,AM$139,AM$140,AM$141,AM$142,AM$143,AM$144)</f>
        <v>0</v>
      </c>
      <c r="AN329" s="66">
        <f>-AN$190+AN$216-AN$218+AN$233+AN$234+SUM(AN$125,AN$126,AN$127,AN$128,AN$129,AN$130,AN$131,AN$132*(1+'S&amp;S'!$F127),AN$133,AN$134,AN$135,AN$136,AN$137,AN$138,AN$139,AN$140,AN$141,AN$142,AN$143,AN$144)</f>
        <v>0</v>
      </c>
      <c r="AO329" s="66">
        <f>-AO$190+AO$216-AO$218+AO$233+AO$234+SUM(AO$125,AO$126,AO$127,AO$128,AO$129,AO$130,AO$131,AO$132*(1+'S&amp;S'!$F127),AO$133,AO$134,AO$135,AO$136,AO$137,AO$138,AO$139,AO$140,AO$141,AO$142,AO$143,AO$144)</f>
        <v>0</v>
      </c>
      <c r="AP329" s="66">
        <f>-AP$190+AP$216-AP$218+AP$233+AP$234+SUM(AP$125,AP$126,AP$127,AP$128,AP$129,AP$130,AP$131,AP$132*(1+'S&amp;S'!$F127),AP$133,AP$134,AP$135,AP$136,AP$137,AP$138,AP$139,AP$140,AP$141,AP$142,AP$143,AP$144)</f>
        <v>0</v>
      </c>
      <c r="AQ329" s="66">
        <f>-AQ$190+AQ$216-AQ$218+AQ$233+AQ$234+SUM(AQ$125,AQ$126,AQ$127,AQ$128,AQ$129,AQ$130,AQ$131,AQ$132*(1+'S&amp;S'!$F127),AQ$133,AQ$134,AQ$135,AQ$136,AQ$137,AQ$138,AQ$139,AQ$140,AQ$141,AQ$142,AQ$143,AQ$144)</f>
        <v>0</v>
      </c>
      <c r="AR329" s="66">
        <f>-AR$190+AR$216-AR$218+AR$233+AR$234+SUM(AR$125,AR$126,AR$127,AR$128,AR$129,AR$130,AR$131,AR$132*(1+'S&amp;S'!$F127),AR$133,AR$134,AR$135,AR$136,AR$137,AR$138,AR$139,AR$140,AR$141,AR$142,AR$143,AR$144)</f>
        <v>0</v>
      </c>
      <c r="AS329" s="66">
        <f>-AS$190+AS$216-AS$218+AS$233+AS$234+SUM(AS$125,AS$126,AS$127,AS$128,AS$129,AS$130,AS$131,AS$132*(1+'S&amp;S'!$F127),AS$133,AS$134,AS$135,AS$136,AS$137,AS$138,AS$139,AS$140,AS$141,AS$142,AS$143,AS$144)</f>
        <v>0</v>
      </c>
      <c r="AT329" s="66">
        <f>-AT$190+AT$216-AT$218+AT$233+AT$234+SUM(AT$125,AT$126,AT$127,AT$128,AT$129,AT$130,AT$131,AT$132*(1+'S&amp;S'!$F127),AT$133,AT$134,AT$135,AT$136,AT$137,AT$138,AT$139,AT$140,AT$141,AT$142,AT$143,AT$144)</f>
        <v>0</v>
      </c>
      <c r="AU329" s="66">
        <f>-AU$190+AU$216-AU$218+AU$233+AU$234+SUM(AU$125,AU$126,AU$127,AU$128,AU$129,AU$130,AU$131,AU$132*(1+'S&amp;S'!$F127),AU$133,AU$134,AU$135,AU$136,AU$137,AU$138,AU$139,AU$140,AU$141,AU$142,AU$143,AU$144)</f>
        <v>0</v>
      </c>
      <c r="AV329" s="66">
        <f>-AV$190+AV$216-AV$218+AV$233+AV$234+SUM(AV$125,AV$126,AV$127,AV$128,AV$129,AV$130,AV$131,AV$132*(1+'S&amp;S'!$F127),AV$133,AV$134,AV$135,AV$136,AV$137,AV$138,AV$139,AV$140,AV$141,AV$142,AV$143,AV$144)</f>
        <v>0</v>
      </c>
      <c r="AW329" s="66">
        <f>-AW$190+AW$216-AW$218+AW$233+AW$234+SUM(AW$125,AW$126,AW$127,AW$128,AW$129,AW$130,AW$131,AW$132*(1+'S&amp;S'!$F127),AW$133,AW$134,AW$135,AW$136,AW$137,AW$138,AW$139,AW$140,AW$141,AW$142,AW$143,AW$144)</f>
        <v>0</v>
      </c>
      <c r="AX329" s="66">
        <f>-AX$190+AX$216-AX$218+AX$233+AX$234+SUM(AX$125,AX$126,AX$127,AX$128,AX$129,AX$130,AX$131,AX$132*(1+'S&amp;S'!$F127),AX$133,AX$134,AX$135,AX$136,AX$137,AX$138,AX$139,AX$140,AX$141,AX$142,AX$143,AX$144)</f>
        <v>0</v>
      </c>
      <c r="AY329" s="66">
        <f>-AY$190+AY$216-AY$218+AY$233+AY$234+SUM(AY$125,AY$126,AY$127,AY$128,AY$129,AY$130,AY$131,AY$132*(1+'S&amp;S'!$F127),AY$133,AY$134,AY$135,AY$136,AY$137,AY$138,AY$139,AY$140,AY$141,AY$142,AY$143,AY$144)</f>
        <v>0</v>
      </c>
      <c r="AZ329" s="66">
        <f>-AZ$190+AZ$216-AZ$218+AZ$233+AZ$234+SUM(AZ$125,AZ$126,AZ$127,AZ$128,AZ$129,AZ$130,AZ$131,AZ$132*(1+'S&amp;S'!$F127),AZ$133,AZ$134,AZ$135,AZ$136,AZ$137,AZ$138,AZ$139,AZ$140,AZ$141,AZ$142,AZ$143,AZ$144)</f>
        <v>0</v>
      </c>
      <c r="BA329" s="66">
        <f>-BA$190+BA$216-BA$218+BA$233+BA$234+SUM(BA$125,BA$126,BA$127,BA$128,BA$129,BA$130,BA$131,BA$132*(1+'S&amp;S'!$F127),BA$133,BA$134,BA$135,BA$136,BA$137,BA$138,BA$139,BA$140,BA$141,BA$142,BA$143,BA$144)</f>
        <v>0</v>
      </c>
      <c r="BB329" s="66">
        <f>-BB$190+BB$216-BB$218+BB$233+BB$234+SUM(BB$125,BB$126,BB$127,BB$128,BB$129,BB$130,BB$131,BB$132*(1+'S&amp;S'!$F127),BB$133,BB$134,BB$135,BB$136,BB$137,BB$138,BB$139,BB$140,BB$141,BB$142,BB$143,BB$144)</f>
        <v>0</v>
      </c>
      <c r="BC329" s="66">
        <f>-BC$190+BC$216-BC$218+BC$233+BC$234+SUM(BC$125,BC$126,BC$127,BC$128,BC$129,BC$130,BC$131,BC$132*(1+'S&amp;S'!$F127),BC$133,BC$134,BC$135,BC$136,BC$137,BC$138,BC$139,BC$140,BC$141,BC$142,BC$143,BC$144)</f>
        <v>0</v>
      </c>
      <c r="BD329" s="66">
        <f>-BD$190+BD$216-BD$218+BD$233+BD$234+SUM(BD$125,BD$126,BD$127,BD$128,BD$129,BD$130,BD$131,BD$132*(1+'S&amp;S'!$F127),BD$133,BD$134,BD$135,BD$136,BD$137,BD$138,BD$139,BD$140,BD$141,BD$142,BD$143,BD$144)</f>
        <v>0</v>
      </c>
      <c r="BE329" s="66">
        <f>-BE$190+BE$216-BE$218+BE$233+BE$234+SUM(BE$125,BE$126,BE$127,BE$128,BE$129,BE$130,BE$131,BE$132*(1+'S&amp;S'!$F127),BE$133,BE$134,BE$135,BE$136,BE$137,BE$138,BE$139,BE$140,BE$141,BE$142,BE$143,BE$144)</f>
        <v>0</v>
      </c>
      <c r="BF329" s="66">
        <f>-BF$190+BF$216-BF$218+BF$233+BF$234+SUM(BF$125,BF$126,BF$127,BF$128,BF$129,BF$130,BF$131,BF$132*(1+'S&amp;S'!$F127),BF$133,BF$134,BF$135,BF$136,BF$137,BF$138,BF$139,BF$140,BF$141,BF$142,BF$143,BF$144)</f>
        <v>0</v>
      </c>
      <c r="BG329" s="66">
        <f>-BG$190+BG$216-BG$218+BG$233+BG$234+SUM(BG$125,BG$126,BG$127,BG$128,BG$129,BG$130,BG$131,BG$132*(1+'S&amp;S'!$F127),BG$133,BG$134,BG$135,BG$136,BG$137,BG$138,BG$139,BG$140,BG$141,BG$142,BG$143,BG$144)</f>
        <v>0</v>
      </c>
      <c r="BH329" s="66">
        <f>-BH$190+BH$216-BH$218+BH$233+BH$234+SUM(BH$125,BH$126,BH$127,BH$128,BH$129,BH$130,BH$131,BH$132*(1+'S&amp;S'!$F127),BH$133,BH$134,BH$135,BH$136,BH$137,BH$138,BH$139,BH$140,BH$141,BH$142,BH$143,BH$144)</f>
        <v>0</v>
      </c>
      <c r="BI329" s="66">
        <f>-BI$190+BI$216-BI$218+BI$233+BI$234+SUM(BI$125,BI$126,BI$127,BI$128,BI$129,BI$130,BI$131,BI$132*(1+'S&amp;S'!$F127),BI$133,BI$134,BI$135,BI$136,BI$137,BI$138,BI$139,BI$140,BI$141,BI$142,BI$143,BI$144)</f>
        <v>0</v>
      </c>
      <c r="BJ329" s="66">
        <f>-BJ$190+BJ$216-BJ$218+BJ$233+BJ$234+SUM(BJ$125,BJ$126,BJ$127,BJ$128,BJ$129,BJ$130,BJ$131,BJ$132*(1+'S&amp;S'!$F127),BJ$133,BJ$134,BJ$135,BJ$136,BJ$137,BJ$138,BJ$139,BJ$140,BJ$141,BJ$142,BJ$143,BJ$144)</f>
        <v>0</v>
      </c>
      <c r="BK329" s="66">
        <f>-BK$190+BK$216-BK$218+BK$233+BK$234+SUM(BK$125,BK$126,BK$127,BK$128,BK$129,BK$130,BK$131,BK$132*(1+'S&amp;S'!$F127),BK$133,BK$134,BK$135,BK$136,BK$137,BK$138,BK$139,BK$140,BK$141,BK$142,BK$143,BK$144)</f>
        <v>0</v>
      </c>
      <c r="BL329" s="66">
        <f>-BL$190+BL$216-BL$218+BL$233+BL$234+SUM(BL$125,BL$126,BL$127,BL$128,BL$129,BL$130,BL$131,BL$132*(1+'S&amp;S'!$F127),BL$133,BL$134,BL$135,BL$136,BL$137,BL$138,BL$139,BL$140,BL$141,BL$142,BL$143,BL$144)</f>
        <v>0</v>
      </c>
      <c r="BM329" s="66">
        <f>-BM$190+BM$216-BM$218+BM$233+BM$234+SUM(BM$125,BM$126,BM$127,BM$128,BM$129,BM$130,BM$131,BM$132*(1+'S&amp;S'!$F127),BM$133,BM$134,BM$135,BM$136,BM$137,BM$138,BM$139,BM$140,BM$141,BM$142,BM$143,BM$144)</f>
        <v>0</v>
      </c>
      <c r="BN329" s="66">
        <f>-BN$190+BN$216-BN$218+BN$233+BN$234+SUM(BN$125,BN$126,BN$127,BN$128,BN$129,BN$130,BN$131,BN$132*(1+'S&amp;S'!$F127),BN$133,BN$134,BN$135,BN$136,BN$137,BN$138,BN$139,BN$140,BN$141,BN$142,BN$143,BN$144)</f>
        <v>0</v>
      </c>
      <c r="BO329" s="66">
        <f>-BO$190+BO$216-BO$218+BO$233+BO$234+SUM(BO$125,BO$126,BO$127,BO$128,BO$129,BO$130,BO$131,BO$132*(1+'S&amp;S'!$F127),BO$133,BO$134,BO$135,BO$136,BO$137,BO$138,BO$139,BO$140,BO$141,BO$142,BO$143,BO$144)</f>
        <v>0</v>
      </c>
      <c r="BP329" s="66">
        <f>-BP$190+BP$216-BP$218+BP$233+BP$234+SUM(BP$125,BP$126,BP$127,BP$128,BP$129,BP$130,BP$131,BP$132*(1+'S&amp;S'!$F127),BP$133,BP$134,BP$135,BP$136,BP$137,BP$138,BP$139,BP$140,BP$141,BP$142,BP$143,BP$144)</f>
        <v>0</v>
      </c>
      <c r="BQ329" s="66">
        <f>-BQ$190+BQ$216-BQ$218+BQ$233+BQ$234+SUM(BQ$125,BQ$126,BQ$127,BQ$128,BQ$129,BQ$130,BQ$131,BQ$132*(1+'S&amp;S'!$F127),BQ$133,BQ$134,BQ$135,BQ$136,BQ$137,BQ$138,BQ$139,BQ$140,BQ$141,BQ$142,BQ$143,BQ$144)</f>
        <v>0</v>
      </c>
      <c r="BR329" s="66">
        <f>-BR$190+BR$216-BR$218+BR$233+BR$234+SUM(BR$125,BR$126,BR$127,BR$128,BR$129,BR$130,BR$131,BR$132*(1+'S&amp;S'!$F127),BR$133,BR$134,BR$135,BR$136,BR$137,BR$138,BR$139,BR$140,BR$141,BR$142,BR$143,BR$144)</f>
        <v>0</v>
      </c>
      <c r="BS329" s="66">
        <f>-BS$190+BS$216-BS$218+BS$233+BS$234+SUM(BS$125,BS$126,BS$127,BS$128,BS$129,BS$130,BS$131,BS$132*(1+'S&amp;S'!$F127),BS$133,BS$134,BS$135,BS$136,BS$137,BS$138,BS$139,BS$140,BS$141,BS$142,BS$143,BS$144)</f>
        <v>0</v>
      </c>
      <c r="BT329" s="66">
        <f>-BT$190+BT$216-BT$218+BT$233+BT$234+SUM(BT$125,BT$126,BT$127,BT$128,BT$129,BT$130,BT$131,BT$132*(1+'S&amp;S'!$F127),BT$133,BT$134,BT$135,BT$136,BT$137,BT$138,BT$139,BT$140,BT$141,BT$142,BT$143,BT$144)</f>
        <v>0</v>
      </c>
      <c r="BU329" s="66">
        <f>-BU$190+BU$216-BU$218+BU$233+BU$234+SUM(BU$125,BU$126,BU$127,BU$128,BU$129,BU$130,BU$131,BU$132*(1+'S&amp;S'!$F127),BU$133,BU$134,BU$135,BU$136,BU$137,BU$138,BU$139,BU$140,BU$141,BU$142,BU$143,BU$144)</f>
        <v>0</v>
      </c>
      <c r="BV329" s="66">
        <f>-BV$190+BV$216-BV$218+BV$233+BV$234+SUM(BV$125,BV$126,BV$127,BV$128,BV$129,BV$130,BV$131,BV$132*(1+'S&amp;S'!$F127),BV$133,BV$134,BV$135,BV$136,BV$137,BV$138,BV$139,BV$140,BV$141,BV$142,BV$143,BV$144)</f>
        <v>0</v>
      </c>
      <c r="BW329" s="66">
        <f>-BW$190+BW$216-BW$218+BW$233+BW$234+SUM(BW$125,BW$126,BW$127,BW$128,BW$129,BW$130,BW$131,BW$132*(1+'S&amp;S'!$F127),BW$133,BW$134,BW$135,BW$136,BW$137,BW$138,BW$139,BW$140,BW$141,BW$142,BW$143,BW$144)</f>
        <v>0</v>
      </c>
      <c r="BX329" s="66">
        <f>-BX$190+BX$216-BX$218+BX$233+BX$234+SUM(BX$125,BX$126,BX$127,BX$128,BX$129,BX$130,BX$131,BX$132*(1+'S&amp;S'!$F127),BX$133,BX$134,BX$135,BX$136,BX$137,BX$138,BX$139,BX$140,BX$141,BX$142,BX$143,BX$144)</f>
        <v>0</v>
      </c>
      <c r="BY329" s="66">
        <f>-BY$190+BY$216-BY$218+BY$233+BY$234+SUM(BY$125,BY$126,BY$127,BY$128,BY$129,BY$130,BY$131,BY$132*(1+'S&amp;S'!$F127),BY$133,BY$134,BY$135,BY$136,BY$137,BY$138,BY$139,BY$140,BY$141,BY$142,BY$143,BY$144)</f>
        <v>0</v>
      </c>
      <c r="BZ329" s="66">
        <f>-BZ$190+BZ$216-BZ$218+BZ$233+BZ$234+SUM(BZ$125,BZ$126,BZ$127,BZ$128,BZ$129,BZ$130,BZ$131,BZ$132*(1+'S&amp;S'!$F127),BZ$133,BZ$134,BZ$135,BZ$136,BZ$137,BZ$138,BZ$139,BZ$140,BZ$141,BZ$142,BZ$143,BZ$144)</f>
        <v>0</v>
      </c>
      <c r="CA329" s="66">
        <f>-CA$190+CA$216-CA$218+CA$233+CA$234+SUM(CA$125,CA$126,CA$127,CA$128,CA$129,CA$130,CA$131,CA$132*(1+'S&amp;S'!$F127),CA$133,CA$134,CA$135,CA$136,CA$137,CA$138,CA$139,CA$140,CA$141,CA$142,CA$143,CA$144)</f>
        <v>0</v>
      </c>
      <c r="CB329" s="66">
        <f>-CB$190+CB$216-CB$218+CB$233+CB$234+SUM(CB$125,CB$126,CB$127,CB$128,CB$129,CB$130,CB$131,CB$132*(1+'S&amp;S'!$F127),CB$133,CB$134,CB$135,CB$136,CB$137,CB$138,CB$139,CB$140,CB$141,CB$142,CB$143,CB$144)</f>
        <v>0</v>
      </c>
      <c r="CC329" s="66">
        <f>-CC$190+CC$216-CC$218+CC$233+CC$234+SUM(CC$125,CC$126,CC$127,CC$128,CC$129,CC$130,CC$131,CC$132*(1+'S&amp;S'!$F127),CC$133,CC$134,CC$135,CC$136,CC$137,CC$138,CC$139,CC$140,CC$141,CC$142,CC$143,CC$144)</f>
        <v>0</v>
      </c>
      <c r="CD329" s="66">
        <f>-CD$190+CD$216-CD$218+CD$233+CD$234+SUM(CD$125,CD$126,CD$127,CD$128,CD$129,CD$130,CD$131,CD$132*(1+'S&amp;S'!$F127),CD$133,CD$134,CD$135,CD$136,CD$137,CD$138,CD$139,CD$140,CD$141,CD$142,CD$143,CD$144)</f>
        <v>0</v>
      </c>
      <c r="CE329" s="66">
        <f>-CE$190+CE$216-CE$218+CE$233+CE$234+SUM(CE$125,CE$126,CE$127,CE$128,CE$129,CE$130,CE$131,CE$132*(1+'S&amp;S'!$F127),CE$133,CE$134,CE$135,CE$136,CE$137,CE$138,CE$139,CE$140,CE$141,CE$142,CE$143,CE$144)</f>
        <v>0</v>
      </c>
      <c r="CF329" s="66">
        <f>-CF$190+CF$216-CF$218+CF$233+CF$234+SUM(CF$125,CF$126,CF$127,CF$128,CF$129,CF$130,CF$131,CF$132*(1+'S&amp;S'!$F127),CF$133,CF$134,CF$135,CF$136,CF$137,CF$138,CF$139,CF$140,CF$141,CF$142,CF$143,CF$144)</f>
        <v>0</v>
      </c>
      <c r="CG329" s="66">
        <f>-CG$190+CG$216-CG$218+CG$233+CG$234+SUM(CG$125,CG$126,CG$127,CG$128,CG$129,CG$130,CG$131,CG$132*(1+'S&amp;S'!$F127),CG$133,CG$134,CG$135,CG$136,CG$137,CG$138,CG$139,CG$140,CG$141,CG$142,CG$143,CG$144)</f>
        <v>0</v>
      </c>
      <c r="CH329" s="66">
        <f>-CH$190+CH$216-CH$218+CH$233+CH$234+SUM(CH$125,CH$126,CH$127,CH$128,CH$129,CH$130,CH$131,CH$132*(1+'S&amp;S'!$F127),CH$133,CH$134,CH$135,CH$136,CH$137,CH$138,CH$139,CH$140,CH$141,CH$142,CH$143,CH$144)</f>
        <v>0</v>
      </c>
      <c r="CI329" s="66">
        <f>-CI$190+CI$216-CI$218+CI$233+CI$234+SUM(CI$125,CI$126,CI$127,CI$128,CI$129,CI$130,CI$131,CI$132*(1+'S&amp;S'!$F127),CI$133,CI$134,CI$135,CI$136,CI$137,CI$138,CI$139,CI$140,CI$141,CI$142,CI$143,CI$144)</f>
        <v>0</v>
      </c>
      <c r="CJ329" s="66">
        <f>-CJ$190+CJ$216-CJ$218+CJ$233+CJ$234+SUM(CJ$125,CJ$126,CJ$127,CJ$128,CJ$129,CJ$130,CJ$131,CJ$132*(1+'S&amp;S'!$F127),CJ$133,CJ$134,CJ$135,CJ$136,CJ$137,CJ$138,CJ$139,CJ$140,CJ$141,CJ$142,CJ$143,CJ$144)</f>
        <v>0</v>
      </c>
      <c r="CK329" s="66">
        <f>-CK$190+CK$216-CK$218+CK$233+CK$234+SUM(CK$125,CK$126,CK$127,CK$128,CK$129,CK$130,CK$131,CK$132*(1+'S&amp;S'!$F127),CK$133,CK$134,CK$135,CK$136,CK$137,CK$138,CK$139,CK$140,CK$141,CK$142,CK$143,CK$144)</f>
        <v>0</v>
      </c>
      <c r="CL329" s="66">
        <f>-CL$190+CL$216-CL$218+CL$233+CL$234+SUM(CL$125,CL$126,CL$127,CL$128,CL$129,CL$130,CL$131,CL$132*(1+'S&amp;S'!$F127),CL$133,CL$134,CL$135,CL$136,CL$137,CL$138,CL$139,CL$140,CL$141,CL$142,CL$143,CL$144)</f>
        <v>0</v>
      </c>
      <c r="CM329" s="66">
        <f>-CM$190+CM$216-CM$218+CM$233+CM$234+SUM(CM$125,CM$126,CM$127,CM$128,CM$129,CM$130,CM$131,CM$132*(1+'S&amp;S'!$F127),CM$133,CM$134,CM$135,CM$136,CM$137,CM$138,CM$139,CM$140,CM$141,CM$142,CM$143,CM$144)</f>
        <v>0</v>
      </c>
      <c r="CN329" s="66">
        <f>-CN$190+CN$216-CN$218+CN$233+CN$234+SUM(CN$125,CN$126,CN$127,CN$128,CN$129,CN$130,CN$131,CN$132*(1+'S&amp;S'!$F127),CN$133,CN$134,CN$135,CN$136,CN$137,CN$138,CN$139,CN$140,CN$141,CN$142,CN$143,CN$144)</f>
        <v>0</v>
      </c>
      <c r="CO329" s="66">
        <f>-CO$190+CO$216-CO$218+CO$233+CO$234+SUM(CO$125,CO$126,CO$127,CO$128,CO$129,CO$130,CO$131,CO$132*(1+'S&amp;S'!$F127),CO$133,CO$134,CO$135,CO$136,CO$137,CO$138,CO$139,CO$140,CO$141,CO$142,CO$143,CO$144)</f>
        <v>0</v>
      </c>
      <c r="CP329" s="66">
        <f>-CP$190+CP$216-CP$218+CP$233+CP$234+SUM(CP$125,CP$126,CP$127,CP$128,CP$129,CP$130,CP$131,CP$132*(1+'S&amp;S'!$F127),CP$133,CP$134,CP$135,CP$136,CP$137,CP$138,CP$139,CP$140,CP$141,CP$142,CP$143,CP$144)</f>
        <v>0</v>
      </c>
      <c r="CQ329" s="66">
        <f>-CQ$190+CQ$216-CQ$218+CQ$233+CQ$234+SUM(CQ$125,CQ$126,CQ$127,CQ$128,CQ$129,CQ$130,CQ$131,CQ$132*(1+'S&amp;S'!$F127),CQ$133,CQ$134,CQ$135,CQ$136,CQ$137,CQ$138,CQ$139,CQ$140,CQ$141,CQ$142,CQ$143,CQ$144)</f>
        <v>0</v>
      </c>
      <c r="CR329" s="66">
        <f>-CR$190+CR$216-CR$218+CR$233+CR$234+SUM(CR$125,CR$126,CR$127,CR$128,CR$129,CR$130,CR$131,CR$132*(1+'S&amp;S'!$F127),CR$133,CR$134,CR$135,CR$136,CR$137,CR$138,CR$139,CR$140,CR$141,CR$142,CR$143,CR$144)</f>
        <v>0</v>
      </c>
      <c r="CS329" s="66">
        <f>-CS$190+CS$216-CS$218+CS$233+CS$234+SUM(CS$125,CS$126,CS$127,CS$128,CS$129,CS$130,CS$131,CS$132*(1+'S&amp;S'!$F127),CS$133,CS$134,CS$135,CS$136,CS$137,CS$138,CS$139,CS$140,CS$141,CS$142,CS$143,CS$144)</f>
        <v>0</v>
      </c>
    </row>
    <row r="330" spans="3:97" hidden="1" x14ac:dyDescent="0.35">
      <c r="C330" s="81" t="str">
        <f>O.1!C133&amp;" with "&amp; 'S&amp;S'!$D$5*100 &amp; "% increase"</f>
        <v xml:space="preserve"> with 1% increase</v>
      </c>
      <c r="E330" s="492">
        <f>G330+NPV(G.Asm!$F$40,H330:INDEX(H330:CS330,RP))</f>
        <v>0</v>
      </c>
      <c r="F330" s="492">
        <f t="shared" si="280"/>
        <v>0</v>
      </c>
      <c r="G330" s="66">
        <f>-G$190+G$216-G$218+G$233+G$234+SUM(G$125,G$126,G$127,G$128,G$129,G$130,G$131,G$132,G$133*(1+'S&amp;S'!$F128),G$134,G$135,G$136,G$137,G$138,G$139,G$140,G$141,G$142,G$143,G$144)</f>
        <v>0</v>
      </c>
      <c r="H330" s="66">
        <f>-H$190+H$216-H$218+H$233+H$234+SUM(H$125,H$126,H$127,H$128,H$129,H$130,H$131,H$132,H$133*(1+'S&amp;S'!$F128),H$134,H$135,H$136,H$137,H$138,H$139,H$140,H$141,H$142,H$143,H$144)</f>
        <v>0</v>
      </c>
      <c r="I330" s="66">
        <f>-I$190+I$216-I$218+I$233+I$234+SUM(I$125,I$126,I$127,I$128,I$129,I$130,I$131,I$132,I$133*(1+'S&amp;S'!$F128),I$134,I$135,I$136,I$137,I$138,I$139,I$140,I$141,I$142,I$143,I$144)</f>
        <v>0</v>
      </c>
      <c r="J330" s="66">
        <f>-J$190+J$216-J$218+J$233+J$234+SUM(J$125,J$126,J$127,J$128,J$129,J$130,J$131,J$132,J$133*(1+'S&amp;S'!$F128),J$134,J$135,J$136,J$137,J$138,J$139,J$140,J$141,J$142,J$143,J$144)</f>
        <v>0</v>
      </c>
      <c r="K330" s="66">
        <f>-K$190+K$216-K$218+K$233+K$234+SUM(K$125,K$126,K$127,K$128,K$129,K$130,K$131,K$132,K$133*(1+'S&amp;S'!$F128),K$134,K$135,K$136,K$137,K$138,K$139,K$140,K$141,K$142,K$143,K$144)</f>
        <v>0</v>
      </c>
      <c r="L330" s="66">
        <f>-L$190+L$216-L$218+L$233+L$234+SUM(L$125,L$126,L$127,L$128,L$129,L$130,L$131,L$132,L$133*(1+'S&amp;S'!$F128),L$134,L$135,L$136,L$137,L$138,L$139,L$140,L$141,L$142,L$143,L$144)</f>
        <v>0</v>
      </c>
      <c r="M330" s="66">
        <f>-M$190+M$216-M$218+M$233+M$234+SUM(M$125,M$126,M$127,M$128,M$129,M$130,M$131,M$132,M$133*(1+'S&amp;S'!$F128),M$134,M$135,M$136,M$137,M$138,M$139,M$140,M$141,M$142,M$143,M$144)</f>
        <v>0</v>
      </c>
      <c r="N330" s="66">
        <f>-N$190+N$216-N$218+N$233+N$234+SUM(N$125,N$126,N$127,N$128,N$129,N$130,N$131,N$132,N$133*(1+'S&amp;S'!$F128),N$134,N$135,N$136,N$137,N$138,N$139,N$140,N$141,N$142,N$143,N$144)</f>
        <v>0</v>
      </c>
      <c r="O330" s="66">
        <f>-O$190+O$216-O$218+O$233+O$234+SUM(O$125,O$126,O$127,O$128,O$129,O$130,O$131,O$132,O$133*(1+'S&amp;S'!$F128),O$134,O$135,O$136,O$137,O$138,O$139,O$140,O$141,O$142,O$143,O$144)</f>
        <v>0</v>
      </c>
      <c r="P330" s="66">
        <f>-P$190+P$216-P$218+P$233+P$234+SUM(P$125,P$126,P$127,P$128,P$129,P$130,P$131,P$132,P$133*(1+'S&amp;S'!$F128),P$134,P$135,P$136,P$137,P$138,P$139,P$140,P$141,P$142,P$143,P$144)</f>
        <v>0</v>
      </c>
      <c r="Q330" s="66">
        <f>-Q$190+Q$216-Q$218+Q$233+Q$234+SUM(Q$125,Q$126,Q$127,Q$128,Q$129,Q$130,Q$131,Q$132,Q$133*(1+'S&amp;S'!$F128),Q$134,Q$135,Q$136,Q$137,Q$138,Q$139,Q$140,Q$141,Q$142,Q$143,Q$144)</f>
        <v>0</v>
      </c>
      <c r="R330" s="66">
        <f>-R$190+R$216-R$218+R$233+R$234+SUM(R$125,R$126,R$127,R$128,R$129,R$130,R$131,R$132,R$133*(1+'S&amp;S'!$F128),R$134,R$135,R$136,R$137,R$138,R$139,R$140,R$141,R$142,R$143,R$144)</f>
        <v>0</v>
      </c>
      <c r="S330" s="66">
        <f>-S$190+S$216-S$218+S$233+S$234+SUM(S$125,S$126,S$127,S$128,S$129,S$130,S$131,S$132,S$133*(1+'S&amp;S'!$F128),S$134,S$135,S$136,S$137,S$138,S$139,S$140,S$141,S$142,S$143,S$144)</f>
        <v>0</v>
      </c>
      <c r="T330" s="66">
        <f>-T$190+T$216-T$218+T$233+T$234+SUM(T$125,T$126,T$127,T$128,T$129,T$130,T$131,T$132,T$133*(1+'S&amp;S'!$F128),T$134,T$135,T$136,T$137,T$138,T$139,T$140,T$141,T$142,T$143,T$144)</f>
        <v>0</v>
      </c>
      <c r="U330" s="66">
        <f>-U$190+U$216-U$218+U$233+U$234+SUM(U$125,U$126,U$127,U$128,U$129,U$130,U$131,U$132,U$133*(1+'S&amp;S'!$F128),U$134,U$135,U$136,U$137,U$138,U$139,U$140,U$141,U$142,U$143,U$144)</f>
        <v>0</v>
      </c>
      <c r="V330" s="66">
        <f>-V$190+V$216-V$218+V$233+V$234+SUM(V$125,V$126,V$127,V$128,V$129,V$130,V$131,V$132,V$133*(1+'S&amp;S'!$F128),V$134,V$135,V$136,V$137,V$138,V$139,V$140,V$141,V$142,V$143,V$144)</f>
        <v>0</v>
      </c>
      <c r="W330" s="66">
        <f>-W$190+W$216-W$218+W$233+W$234+SUM(W$125,W$126,W$127,W$128,W$129,W$130,W$131,W$132,W$133*(1+'S&amp;S'!$F128),W$134,W$135,W$136,W$137,W$138,W$139,W$140,W$141,W$142,W$143,W$144)</f>
        <v>0</v>
      </c>
      <c r="X330" s="66">
        <f>-X$190+X$216-X$218+X$233+X$234+SUM(X$125,X$126,X$127,X$128,X$129,X$130,X$131,X$132,X$133*(1+'S&amp;S'!$F128),X$134,X$135,X$136,X$137,X$138,X$139,X$140,X$141,X$142,X$143,X$144)</f>
        <v>0</v>
      </c>
      <c r="Y330" s="66">
        <f>-Y$190+Y$216-Y$218+Y$233+Y$234+SUM(Y$125,Y$126,Y$127,Y$128,Y$129,Y$130,Y$131,Y$132,Y$133*(1+'S&amp;S'!$F128),Y$134,Y$135,Y$136,Y$137,Y$138,Y$139,Y$140,Y$141,Y$142,Y$143,Y$144)</f>
        <v>0</v>
      </c>
      <c r="Z330" s="66">
        <f>-Z$190+Z$216-Z$218+Z$233+Z$234+SUM(Z$125,Z$126,Z$127,Z$128,Z$129,Z$130,Z$131,Z$132,Z$133*(1+'S&amp;S'!$F128),Z$134,Z$135,Z$136,Z$137,Z$138,Z$139,Z$140,Z$141,Z$142,Z$143,Z$144)</f>
        <v>0</v>
      </c>
      <c r="AA330" s="66">
        <f>-AA$190+AA$216-AA$218+AA$233+AA$234+SUM(AA$125,AA$126,AA$127,AA$128,AA$129,AA$130,AA$131,AA$132,AA$133*(1+'S&amp;S'!$F128),AA$134,AA$135,AA$136,AA$137,AA$138,AA$139,AA$140,AA$141,AA$142,AA$143,AA$144)</f>
        <v>0</v>
      </c>
      <c r="AB330" s="66">
        <f>-AB$190+AB$216-AB$218+AB$233+AB$234+SUM(AB$125,AB$126,AB$127,AB$128,AB$129,AB$130,AB$131,AB$132,AB$133*(1+'S&amp;S'!$F128),AB$134,AB$135,AB$136,AB$137,AB$138,AB$139,AB$140,AB$141,AB$142,AB$143,AB$144)</f>
        <v>0</v>
      </c>
      <c r="AC330" s="66">
        <f>-AC$190+AC$216-AC$218+AC$233+AC$234+SUM(AC$125,AC$126,AC$127,AC$128,AC$129,AC$130,AC$131,AC$132,AC$133*(1+'S&amp;S'!$F128),AC$134,AC$135,AC$136,AC$137,AC$138,AC$139,AC$140,AC$141,AC$142,AC$143,AC$144)</f>
        <v>0</v>
      </c>
      <c r="AD330" s="66">
        <f>-AD$190+AD$216-AD$218+AD$233+AD$234+SUM(AD$125,AD$126,AD$127,AD$128,AD$129,AD$130,AD$131,AD$132,AD$133*(1+'S&amp;S'!$F128),AD$134,AD$135,AD$136,AD$137,AD$138,AD$139,AD$140,AD$141,AD$142,AD$143,AD$144)</f>
        <v>0</v>
      </c>
      <c r="AE330" s="66">
        <f>-AE$190+AE$216-AE$218+AE$233+AE$234+SUM(AE$125,AE$126,AE$127,AE$128,AE$129,AE$130,AE$131,AE$132,AE$133*(1+'S&amp;S'!$F128),AE$134,AE$135,AE$136,AE$137,AE$138,AE$139,AE$140,AE$141,AE$142,AE$143,AE$144)</f>
        <v>0</v>
      </c>
      <c r="AF330" s="66">
        <f>-AF$190+AF$216-AF$218+AF$233+AF$234+SUM(AF$125,AF$126,AF$127,AF$128,AF$129,AF$130,AF$131,AF$132,AF$133*(1+'S&amp;S'!$F128),AF$134,AF$135,AF$136,AF$137,AF$138,AF$139,AF$140,AF$141,AF$142,AF$143,AF$144)</f>
        <v>0</v>
      </c>
      <c r="AG330" s="66">
        <f>-AG$190+AG$216-AG$218+AG$233+AG$234+SUM(AG$125,AG$126,AG$127,AG$128,AG$129,AG$130,AG$131,AG$132,AG$133*(1+'S&amp;S'!$F128),AG$134,AG$135,AG$136,AG$137,AG$138,AG$139,AG$140,AG$141,AG$142,AG$143,AG$144)</f>
        <v>0</v>
      </c>
      <c r="AH330" s="66">
        <f>-AH$190+AH$216-AH$218+AH$233+AH$234+SUM(AH$125,AH$126,AH$127,AH$128,AH$129,AH$130,AH$131,AH$132,AH$133*(1+'S&amp;S'!$F128),AH$134,AH$135,AH$136,AH$137,AH$138,AH$139,AH$140,AH$141,AH$142,AH$143,AH$144)</f>
        <v>0</v>
      </c>
      <c r="AI330" s="66">
        <f>-AI$190+AI$216-AI$218+AI$233+AI$234+SUM(AI$125,AI$126,AI$127,AI$128,AI$129,AI$130,AI$131,AI$132,AI$133*(1+'S&amp;S'!$F128),AI$134,AI$135,AI$136,AI$137,AI$138,AI$139,AI$140,AI$141,AI$142,AI$143,AI$144)</f>
        <v>0</v>
      </c>
      <c r="AJ330" s="66">
        <f>-AJ$190+AJ$216-AJ$218+AJ$233+AJ$234+SUM(AJ$125,AJ$126,AJ$127,AJ$128,AJ$129,AJ$130,AJ$131,AJ$132,AJ$133*(1+'S&amp;S'!$F128),AJ$134,AJ$135,AJ$136,AJ$137,AJ$138,AJ$139,AJ$140,AJ$141,AJ$142,AJ$143,AJ$144)</f>
        <v>0</v>
      </c>
      <c r="AK330" s="66">
        <f>-AK$190+AK$216-AK$218+AK$233+AK$234+SUM(AK$125,AK$126,AK$127,AK$128,AK$129,AK$130,AK$131,AK$132,AK$133*(1+'S&amp;S'!$F128),AK$134,AK$135,AK$136,AK$137,AK$138,AK$139,AK$140,AK$141,AK$142,AK$143,AK$144)</f>
        <v>0</v>
      </c>
      <c r="AL330" s="66">
        <f>-AL$190+AL$216-AL$218+AL$233+AL$234+SUM(AL$125,AL$126,AL$127,AL$128,AL$129,AL$130,AL$131,AL$132,AL$133*(1+'S&amp;S'!$F128),AL$134,AL$135,AL$136,AL$137,AL$138,AL$139,AL$140,AL$141,AL$142,AL$143,AL$144)</f>
        <v>0</v>
      </c>
      <c r="AM330" s="66">
        <f>-AM$190+AM$216-AM$218+AM$233+AM$234+SUM(AM$125,AM$126,AM$127,AM$128,AM$129,AM$130,AM$131,AM$132,AM$133*(1+'S&amp;S'!$F128),AM$134,AM$135,AM$136,AM$137,AM$138,AM$139,AM$140,AM$141,AM$142,AM$143,AM$144)</f>
        <v>0</v>
      </c>
      <c r="AN330" s="66">
        <f>-AN$190+AN$216-AN$218+AN$233+AN$234+SUM(AN$125,AN$126,AN$127,AN$128,AN$129,AN$130,AN$131,AN$132,AN$133*(1+'S&amp;S'!$F128),AN$134,AN$135,AN$136,AN$137,AN$138,AN$139,AN$140,AN$141,AN$142,AN$143,AN$144)</f>
        <v>0</v>
      </c>
      <c r="AO330" s="66">
        <f>-AO$190+AO$216-AO$218+AO$233+AO$234+SUM(AO$125,AO$126,AO$127,AO$128,AO$129,AO$130,AO$131,AO$132,AO$133*(1+'S&amp;S'!$F128),AO$134,AO$135,AO$136,AO$137,AO$138,AO$139,AO$140,AO$141,AO$142,AO$143,AO$144)</f>
        <v>0</v>
      </c>
      <c r="AP330" s="66">
        <f>-AP$190+AP$216-AP$218+AP$233+AP$234+SUM(AP$125,AP$126,AP$127,AP$128,AP$129,AP$130,AP$131,AP$132,AP$133*(1+'S&amp;S'!$F128),AP$134,AP$135,AP$136,AP$137,AP$138,AP$139,AP$140,AP$141,AP$142,AP$143,AP$144)</f>
        <v>0</v>
      </c>
      <c r="AQ330" s="66">
        <f>-AQ$190+AQ$216-AQ$218+AQ$233+AQ$234+SUM(AQ$125,AQ$126,AQ$127,AQ$128,AQ$129,AQ$130,AQ$131,AQ$132,AQ$133*(1+'S&amp;S'!$F128),AQ$134,AQ$135,AQ$136,AQ$137,AQ$138,AQ$139,AQ$140,AQ$141,AQ$142,AQ$143,AQ$144)</f>
        <v>0</v>
      </c>
      <c r="AR330" s="66">
        <f>-AR$190+AR$216-AR$218+AR$233+AR$234+SUM(AR$125,AR$126,AR$127,AR$128,AR$129,AR$130,AR$131,AR$132,AR$133*(1+'S&amp;S'!$F128),AR$134,AR$135,AR$136,AR$137,AR$138,AR$139,AR$140,AR$141,AR$142,AR$143,AR$144)</f>
        <v>0</v>
      </c>
      <c r="AS330" s="66">
        <f>-AS$190+AS$216-AS$218+AS$233+AS$234+SUM(AS$125,AS$126,AS$127,AS$128,AS$129,AS$130,AS$131,AS$132,AS$133*(1+'S&amp;S'!$F128),AS$134,AS$135,AS$136,AS$137,AS$138,AS$139,AS$140,AS$141,AS$142,AS$143,AS$144)</f>
        <v>0</v>
      </c>
      <c r="AT330" s="66">
        <f>-AT$190+AT$216-AT$218+AT$233+AT$234+SUM(AT$125,AT$126,AT$127,AT$128,AT$129,AT$130,AT$131,AT$132,AT$133*(1+'S&amp;S'!$F128),AT$134,AT$135,AT$136,AT$137,AT$138,AT$139,AT$140,AT$141,AT$142,AT$143,AT$144)</f>
        <v>0</v>
      </c>
      <c r="AU330" s="66">
        <f>-AU$190+AU$216-AU$218+AU$233+AU$234+SUM(AU$125,AU$126,AU$127,AU$128,AU$129,AU$130,AU$131,AU$132,AU$133*(1+'S&amp;S'!$F128),AU$134,AU$135,AU$136,AU$137,AU$138,AU$139,AU$140,AU$141,AU$142,AU$143,AU$144)</f>
        <v>0</v>
      </c>
      <c r="AV330" s="66">
        <f>-AV$190+AV$216-AV$218+AV$233+AV$234+SUM(AV$125,AV$126,AV$127,AV$128,AV$129,AV$130,AV$131,AV$132,AV$133*(1+'S&amp;S'!$F128),AV$134,AV$135,AV$136,AV$137,AV$138,AV$139,AV$140,AV$141,AV$142,AV$143,AV$144)</f>
        <v>0</v>
      </c>
      <c r="AW330" s="66">
        <f>-AW$190+AW$216-AW$218+AW$233+AW$234+SUM(AW$125,AW$126,AW$127,AW$128,AW$129,AW$130,AW$131,AW$132,AW$133*(1+'S&amp;S'!$F128),AW$134,AW$135,AW$136,AW$137,AW$138,AW$139,AW$140,AW$141,AW$142,AW$143,AW$144)</f>
        <v>0</v>
      </c>
      <c r="AX330" s="66">
        <f>-AX$190+AX$216-AX$218+AX$233+AX$234+SUM(AX$125,AX$126,AX$127,AX$128,AX$129,AX$130,AX$131,AX$132,AX$133*(1+'S&amp;S'!$F128),AX$134,AX$135,AX$136,AX$137,AX$138,AX$139,AX$140,AX$141,AX$142,AX$143,AX$144)</f>
        <v>0</v>
      </c>
      <c r="AY330" s="66">
        <f>-AY$190+AY$216-AY$218+AY$233+AY$234+SUM(AY$125,AY$126,AY$127,AY$128,AY$129,AY$130,AY$131,AY$132,AY$133*(1+'S&amp;S'!$F128),AY$134,AY$135,AY$136,AY$137,AY$138,AY$139,AY$140,AY$141,AY$142,AY$143,AY$144)</f>
        <v>0</v>
      </c>
      <c r="AZ330" s="66">
        <f>-AZ$190+AZ$216-AZ$218+AZ$233+AZ$234+SUM(AZ$125,AZ$126,AZ$127,AZ$128,AZ$129,AZ$130,AZ$131,AZ$132,AZ$133*(1+'S&amp;S'!$F128),AZ$134,AZ$135,AZ$136,AZ$137,AZ$138,AZ$139,AZ$140,AZ$141,AZ$142,AZ$143,AZ$144)</f>
        <v>0</v>
      </c>
      <c r="BA330" s="66">
        <f>-BA$190+BA$216-BA$218+BA$233+BA$234+SUM(BA$125,BA$126,BA$127,BA$128,BA$129,BA$130,BA$131,BA$132,BA$133*(1+'S&amp;S'!$F128),BA$134,BA$135,BA$136,BA$137,BA$138,BA$139,BA$140,BA$141,BA$142,BA$143,BA$144)</f>
        <v>0</v>
      </c>
      <c r="BB330" s="66">
        <f>-BB$190+BB$216-BB$218+BB$233+BB$234+SUM(BB$125,BB$126,BB$127,BB$128,BB$129,BB$130,BB$131,BB$132,BB$133*(1+'S&amp;S'!$F128),BB$134,BB$135,BB$136,BB$137,BB$138,BB$139,BB$140,BB$141,BB$142,BB$143,BB$144)</f>
        <v>0</v>
      </c>
      <c r="BC330" s="66">
        <f>-BC$190+BC$216-BC$218+BC$233+BC$234+SUM(BC$125,BC$126,BC$127,BC$128,BC$129,BC$130,BC$131,BC$132,BC$133*(1+'S&amp;S'!$F128),BC$134,BC$135,BC$136,BC$137,BC$138,BC$139,BC$140,BC$141,BC$142,BC$143,BC$144)</f>
        <v>0</v>
      </c>
      <c r="BD330" s="66">
        <f>-BD$190+BD$216-BD$218+BD$233+BD$234+SUM(BD$125,BD$126,BD$127,BD$128,BD$129,BD$130,BD$131,BD$132,BD$133*(1+'S&amp;S'!$F128),BD$134,BD$135,BD$136,BD$137,BD$138,BD$139,BD$140,BD$141,BD$142,BD$143,BD$144)</f>
        <v>0</v>
      </c>
      <c r="BE330" s="66">
        <f>-BE$190+BE$216-BE$218+BE$233+BE$234+SUM(BE$125,BE$126,BE$127,BE$128,BE$129,BE$130,BE$131,BE$132,BE$133*(1+'S&amp;S'!$F128),BE$134,BE$135,BE$136,BE$137,BE$138,BE$139,BE$140,BE$141,BE$142,BE$143,BE$144)</f>
        <v>0</v>
      </c>
      <c r="BF330" s="66">
        <f>-BF$190+BF$216-BF$218+BF$233+BF$234+SUM(BF$125,BF$126,BF$127,BF$128,BF$129,BF$130,BF$131,BF$132,BF$133*(1+'S&amp;S'!$F128),BF$134,BF$135,BF$136,BF$137,BF$138,BF$139,BF$140,BF$141,BF$142,BF$143,BF$144)</f>
        <v>0</v>
      </c>
      <c r="BG330" s="66">
        <f>-BG$190+BG$216-BG$218+BG$233+BG$234+SUM(BG$125,BG$126,BG$127,BG$128,BG$129,BG$130,BG$131,BG$132,BG$133*(1+'S&amp;S'!$F128),BG$134,BG$135,BG$136,BG$137,BG$138,BG$139,BG$140,BG$141,BG$142,BG$143,BG$144)</f>
        <v>0</v>
      </c>
      <c r="BH330" s="66">
        <f>-BH$190+BH$216-BH$218+BH$233+BH$234+SUM(BH$125,BH$126,BH$127,BH$128,BH$129,BH$130,BH$131,BH$132,BH$133*(1+'S&amp;S'!$F128),BH$134,BH$135,BH$136,BH$137,BH$138,BH$139,BH$140,BH$141,BH$142,BH$143,BH$144)</f>
        <v>0</v>
      </c>
      <c r="BI330" s="66">
        <f>-BI$190+BI$216-BI$218+BI$233+BI$234+SUM(BI$125,BI$126,BI$127,BI$128,BI$129,BI$130,BI$131,BI$132,BI$133*(1+'S&amp;S'!$F128),BI$134,BI$135,BI$136,BI$137,BI$138,BI$139,BI$140,BI$141,BI$142,BI$143,BI$144)</f>
        <v>0</v>
      </c>
      <c r="BJ330" s="66">
        <f>-BJ$190+BJ$216-BJ$218+BJ$233+BJ$234+SUM(BJ$125,BJ$126,BJ$127,BJ$128,BJ$129,BJ$130,BJ$131,BJ$132,BJ$133*(1+'S&amp;S'!$F128),BJ$134,BJ$135,BJ$136,BJ$137,BJ$138,BJ$139,BJ$140,BJ$141,BJ$142,BJ$143,BJ$144)</f>
        <v>0</v>
      </c>
      <c r="BK330" s="66">
        <f>-BK$190+BK$216-BK$218+BK$233+BK$234+SUM(BK$125,BK$126,BK$127,BK$128,BK$129,BK$130,BK$131,BK$132,BK$133*(1+'S&amp;S'!$F128),BK$134,BK$135,BK$136,BK$137,BK$138,BK$139,BK$140,BK$141,BK$142,BK$143,BK$144)</f>
        <v>0</v>
      </c>
      <c r="BL330" s="66">
        <f>-BL$190+BL$216-BL$218+BL$233+BL$234+SUM(BL$125,BL$126,BL$127,BL$128,BL$129,BL$130,BL$131,BL$132,BL$133*(1+'S&amp;S'!$F128),BL$134,BL$135,BL$136,BL$137,BL$138,BL$139,BL$140,BL$141,BL$142,BL$143,BL$144)</f>
        <v>0</v>
      </c>
      <c r="BM330" s="66">
        <f>-BM$190+BM$216-BM$218+BM$233+BM$234+SUM(BM$125,BM$126,BM$127,BM$128,BM$129,BM$130,BM$131,BM$132,BM$133*(1+'S&amp;S'!$F128),BM$134,BM$135,BM$136,BM$137,BM$138,BM$139,BM$140,BM$141,BM$142,BM$143,BM$144)</f>
        <v>0</v>
      </c>
      <c r="BN330" s="66">
        <f>-BN$190+BN$216-BN$218+BN$233+BN$234+SUM(BN$125,BN$126,BN$127,BN$128,BN$129,BN$130,BN$131,BN$132,BN$133*(1+'S&amp;S'!$F128),BN$134,BN$135,BN$136,BN$137,BN$138,BN$139,BN$140,BN$141,BN$142,BN$143,BN$144)</f>
        <v>0</v>
      </c>
      <c r="BO330" s="66">
        <f>-BO$190+BO$216-BO$218+BO$233+BO$234+SUM(BO$125,BO$126,BO$127,BO$128,BO$129,BO$130,BO$131,BO$132,BO$133*(1+'S&amp;S'!$F128),BO$134,BO$135,BO$136,BO$137,BO$138,BO$139,BO$140,BO$141,BO$142,BO$143,BO$144)</f>
        <v>0</v>
      </c>
      <c r="BP330" s="66">
        <f>-BP$190+BP$216-BP$218+BP$233+BP$234+SUM(BP$125,BP$126,BP$127,BP$128,BP$129,BP$130,BP$131,BP$132,BP$133*(1+'S&amp;S'!$F128),BP$134,BP$135,BP$136,BP$137,BP$138,BP$139,BP$140,BP$141,BP$142,BP$143,BP$144)</f>
        <v>0</v>
      </c>
      <c r="BQ330" s="66">
        <f>-BQ$190+BQ$216-BQ$218+BQ$233+BQ$234+SUM(BQ$125,BQ$126,BQ$127,BQ$128,BQ$129,BQ$130,BQ$131,BQ$132,BQ$133*(1+'S&amp;S'!$F128),BQ$134,BQ$135,BQ$136,BQ$137,BQ$138,BQ$139,BQ$140,BQ$141,BQ$142,BQ$143,BQ$144)</f>
        <v>0</v>
      </c>
      <c r="BR330" s="66">
        <f>-BR$190+BR$216-BR$218+BR$233+BR$234+SUM(BR$125,BR$126,BR$127,BR$128,BR$129,BR$130,BR$131,BR$132,BR$133*(1+'S&amp;S'!$F128),BR$134,BR$135,BR$136,BR$137,BR$138,BR$139,BR$140,BR$141,BR$142,BR$143,BR$144)</f>
        <v>0</v>
      </c>
      <c r="BS330" s="66">
        <f>-BS$190+BS$216-BS$218+BS$233+BS$234+SUM(BS$125,BS$126,BS$127,BS$128,BS$129,BS$130,BS$131,BS$132,BS$133*(1+'S&amp;S'!$F128),BS$134,BS$135,BS$136,BS$137,BS$138,BS$139,BS$140,BS$141,BS$142,BS$143,BS$144)</f>
        <v>0</v>
      </c>
      <c r="BT330" s="66">
        <f>-BT$190+BT$216-BT$218+BT$233+BT$234+SUM(BT$125,BT$126,BT$127,BT$128,BT$129,BT$130,BT$131,BT$132,BT$133*(1+'S&amp;S'!$F128),BT$134,BT$135,BT$136,BT$137,BT$138,BT$139,BT$140,BT$141,BT$142,BT$143,BT$144)</f>
        <v>0</v>
      </c>
      <c r="BU330" s="66">
        <f>-BU$190+BU$216-BU$218+BU$233+BU$234+SUM(BU$125,BU$126,BU$127,BU$128,BU$129,BU$130,BU$131,BU$132,BU$133*(1+'S&amp;S'!$F128),BU$134,BU$135,BU$136,BU$137,BU$138,BU$139,BU$140,BU$141,BU$142,BU$143,BU$144)</f>
        <v>0</v>
      </c>
      <c r="BV330" s="66">
        <f>-BV$190+BV$216-BV$218+BV$233+BV$234+SUM(BV$125,BV$126,BV$127,BV$128,BV$129,BV$130,BV$131,BV$132,BV$133*(1+'S&amp;S'!$F128),BV$134,BV$135,BV$136,BV$137,BV$138,BV$139,BV$140,BV$141,BV$142,BV$143,BV$144)</f>
        <v>0</v>
      </c>
      <c r="BW330" s="66">
        <f>-BW$190+BW$216-BW$218+BW$233+BW$234+SUM(BW$125,BW$126,BW$127,BW$128,BW$129,BW$130,BW$131,BW$132,BW$133*(1+'S&amp;S'!$F128),BW$134,BW$135,BW$136,BW$137,BW$138,BW$139,BW$140,BW$141,BW$142,BW$143,BW$144)</f>
        <v>0</v>
      </c>
      <c r="BX330" s="66">
        <f>-BX$190+BX$216-BX$218+BX$233+BX$234+SUM(BX$125,BX$126,BX$127,BX$128,BX$129,BX$130,BX$131,BX$132,BX$133*(1+'S&amp;S'!$F128),BX$134,BX$135,BX$136,BX$137,BX$138,BX$139,BX$140,BX$141,BX$142,BX$143,BX$144)</f>
        <v>0</v>
      </c>
      <c r="BY330" s="66">
        <f>-BY$190+BY$216-BY$218+BY$233+BY$234+SUM(BY$125,BY$126,BY$127,BY$128,BY$129,BY$130,BY$131,BY$132,BY$133*(1+'S&amp;S'!$F128),BY$134,BY$135,BY$136,BY$137,BY$138,BY$139,BY$140,BY$141,BY$142,BY$143,BY$144)</f>
        <v>0</v>
      </c>
      <c r="BZ330" s="66">
        <f>-BZ$190+BZ$216-BZ$218+BZ$233+BZ$234+SUM(BZ$125,BZ$126,BZ$127,BZ$128,BZ$129,BZ$130,BZ$131,BZ$132,BZ$133*(1+'S&amp;S'!$F128),BZ$134,BZ$135,BZ$136,BZ$137,BZ$138,BZ$139,BZ$140,BZ$141,BZ$142,BZ$143,BZ$144)</f>
        <v>0</v>
      </c>
      <c r="CA330" s="66">
        <f>-CA$190+CA$216-CA$218+CA$233+CA$234+SUM(CA$125,CA$126,CA$127,CA$128,CA$129,CA$130,CA$131,CA$132,CA$133*(1+'S&amp;S'!$F128),CA$134,CA$135,CA$136,CA$137,CA$138,CA$139,CA$140,CA$141,CA$142,CA$143,CA$144)</f>
        <v>0</v>
      </c>
      <c r="CB330" s="66">
        <f>-CB$190+CB$216-CB$218+CB$233+CB$234+SUM(CB$125,CB$126,CB$127,CB$128,CB$129,CB$130,CB$131,CB$132,CB$133*(1+'S&amp;S'!$F128),CB$134,CB$135,CB$136,CB$137,CB$138,CB$139,CB$140,CB$141,CB$142,CB$143,CB$144)</f>
        <v>0</v>
      </c>
      <c r="CC330" s="66">
        <f>-CC$190+CC$216-CC$218+CC$233+CC$234+SUM(CC$125,CC$126,CC$127,CC$128,CC$129,CC$130,CC$131,CC$132,CC$133*(1+'S&amp;S'!$F128),CC$134,CC$135,CC$136,CC$137,CC$138,CC$139,CC$140,CC$141,CC$142,CC$143,CC$144)</f>
        <v>0</v>
      </c>
      <c r="CD330" s="66">
        <f>-CD$190+CD$216-CD$218+CD$233+CD$234+SUM(CD$125,CD$126,CD$127,CD$128,CD$129,CD$130,CD$131,CD$132,CD$133*(1+'S&amp;S'!$F128),CD$134,CD$135,CD$136,CD$137,CD$138,CD$139,CD$140,CD$141,CD$142,CD$143,CD$144)</f>
        <v>0</v>
      </c>
      <c r="CE330" s="66">
        <f>-CE$190+CE$216-CE$218+CE$233+CE$234+SUM(CE$125,CE$126,CE$127,CE$128,CE$129,CE$130,CE$131,CE$132,CE$133*(1+'S&amp;S'!$F128),CE$134,CE$135,CE$136,CE$137,CE$138,CE$139,CE$140,CE$141,CE$142,CE$143,CE$144)</f>
        <v>0</v>
      </c>
      <c r="CF330" s="66">
        <f>-CF$190+CF$216-CF$218+CF$233+CF$234+SUM(CF$125,CF$126,CF$127,CF$128,CF$129,CF$130,CF$131,CF$132,CF$133*(1+'S&amp;S'!$F128),CF$134,CF$135,CF$136,CF$137,CF$138,CF$139,CF$140,CF$141,CF$142,CF$143,CF$144)</f>
        <v>0</v>
      </c>
      <c r="CG330" s="66">
        <f>-CG$190+CG$216-CG$218+CG$233+CG$234+SUM(CG$125,CG$126,CG$127,CG$128,CG$129,CG$130,CG$131,CG$132,CG$133*(1+'S&amp;S'!$F128),CG$134,CG$135,CG$136,CG$137,CG$138,CG$139,CG$140,CG$141,CG$142,CG$143,CG$144)</f>
        <v>0</v>
      </c>
      <c r="CH330" s="66">
        <f>-CH$190+CH$216-CH$218+CH$233+CH$234+SUM(CH$125,CH$126,CH$127,CH$128,CH$129,CH$130,CH$131,CH$132,CH$133*(1+'S&amp;S'!$F128),CH$134,CH$135,CH$136,CH$137,CH$138,CH$139,CH$140,CH$141,CH$142,CH$143,CH$144)</f>
        <v>0</v>
      </c>
      <c r="CI330" s="66">
        <f>-CI$190+CI$216-CI$218+CI$233+CI$234+SUM(CI$125,CI$126,CI$127,CI$128,CI$129,CI$130,CI$131,CI$132,CI$133*(1+'S&amp;S'!$F128),CI$134,CI$135,CI$136,CI$137,CI$138,CI$139,CI$140,CI$141,CI$142,CI$143,CI$144)</f>
        <v>0</v>
      </c>
      <c r="CJ330" s="66">
        <f>-CJ$190+CJ$216-CJ$218+CJ$233+CJ$234+SUM(CJ$125,CJ$126,CJ$127,CJ$128,CJ$129,CJ$130,CJ$131,CJ$132,CJ$133*(1+'S&amp;S'!$F128),CJ$134,CJ$135,CJ$136,CJ$137,CJ$138,CJ$139,CJ$140,CJ$141,CJ$142,CJ$143,CJ$144)</f>
        <v>0</v>
      </c>
      <c r="CK330" s="66">
        <f>-CK$190+CK$216-CK$218+CK$233+CK$234+SUM(CK$125,CK$126,CK$127,CK$128,CK$129,CK$130,CK$131,CK$132,CK$133*(1+'S&amp;S'!$F128),CK$134,CK$135,CK$136,CK$137,CK$138,CK$139,CK$140,CK$141,CK$142,CK$143,CK$144)</f>
        <v>0</v>
      </c>
      <c r="CL330" s="66">
        <f>-CL$190+CL$216-CL$218+CL$233+CL$234+SUM(CL$125,CL$126,CL$127,CL$128,CL$129,CL$130,CL$131,CL$132,CL$133*(1+'S&amp;S'!$F128),CL$134,CL$135,CL$136,CL$137,CL$138,CL$139,CL$140,CL$141,CL$142,CL$143,CL$144)</f>
        <v>0</v>
      </c>
      <c r="CM330" s="66">
        <f>-CM$190+CM$216-CM$218+CM$233+CM$234+SUM(CM$125,CM$126,CM$127,CM$128,CM$129,CM$130,CM$131,CM$132,CM$133*(1+'S&amp;S'!$F128),CM$134,CM$135,CM$136,CM$137,CM$138,CM$139,CM$140,CM$141,CM$142,CM$143,CM$144)</f>
        <v>0</v>
      </c>
      <c r="CN330" s="66">
        <f>-CN$190+CN$216-CN$218+CN$233+CN$234+SUM(CN$125,CN$126,CN$127,CN$128,CN$129,CN$130,CN$131,CN$132,CN$133*(1+'S&amp;S'!$F128),CN$134,CN$135,CN$136,CN$137,CN$138,CN$139,CN$140,CN$141,CN$142,CN$143,CN$144)</f>
        <v>0</v>
      </c>
      <c r="CO330" s="66">
        <f>-CO$190+CO$216-CO$218+CO$233+CO$234+SUM(CO$125,CO$126,CO$127,CO$128,CO$129,CO$130,CO$131,CO$132,CO$133*(1+'S&amp;S'!$F128),CO$134,CO$135,CO$136,CO$137,CO$138,CO$139,CO$140,CO$141,CO$142,CO$143,CO$144)</f>
        <v>0</v>
      </c>
      <c r="CP330" s="66">
        <f>-CP$190+CP$216-CP$218+CP$233+CP$234+SUM(CP$125,CP$126,CP$127,CP$128,CP$129,CP$130,CP$131,CP$132,CP$133*(1+'S&amp;S'!$F128),CP$134,CP$135,CP$136,CP$137,CP$138,CP$139,CP$140,CP$141,CP$142,CP$143,CP$144)</f>
        <v>0</v>
      </c>
      <c r="CQ330" s="66">
        <f>-CQ$190+CQ$216-CQ$218+CQ$233+CQ$234+SUM(CQ$125,CQ$126,CQ$127,CQ$128,CQ$129,CQ$130,CQ$131,CQ$132,CQ$133*(1+'S&amp;S'!$F128),CQ$134,CQ$135,CQ$136,CQ$137,CQ$138,CQ$139,CQ$140,CQ$141,CQ$142,CQ$143,CQ$144)</f>
        <v>0</v>
      </c>
      <c r="CR330" s="66">
        <f>-CR$190+CR$216-CR$218+CR$233+CR$234+SUM(CR$125,CR$126,CR$127,CR$128,CR$129,CR$130,CR$131,CR$132,CR$133*(1+'S&amp;S'!$F128),CR$134,CR$135,CR$136,CR$137,CR$138,CR$139,CR$140,CR$141,CR$142,CR$143,CR$144)</f>
        <v>0</v>
      </c>
      <c r="CS330" s="66">
        <f>-CS$190+CS$216-CS$218+CS$233+CS$234+SUM(CS$125,CS$126,CS$127,CS$128,CS$129,CS$130,CS$131,CS$132,CS$133*(1+'S&amp;S'!$F128),CS$134,CS$135,CS$136,CS$137,CS$138,CS$139,CS$140,CS$141,CS$142,CS$143,CS$144)</f>
        <v>0</v>
      </c>
    </row>
    <row r="331" spans="3:97" hidden="1" x14ac:dyDescent="0.35">
      <c r="C331" s="81" t="str">
        <f>O.1!C133&amp;" with "&amp; 'S&amp;S'!$D$5*100 &amp; "% decrease"</f>
        <v xml:space="preserve"> with 1% decrease</v>
      </c>
      <c r="E331" s="492">
        <f>G331+NPV(G.Asm!$F$40,H331:INDEX(H331:CS331,RP))</f>
        <v>0</v>
      </c>
      <c r="F331" s="492">
        <f t="shared" si="280"/>
        <v>0</v>
      </c>
      <c r="G331" s="66">
        <f>-G$190+G$216-G$218+G$233+G$234+SUM(G$125,G$126,G$127,G$128,G$129,G$130,G$131,G$132,G$133*(1+'S&amp;S'!$F129),G$134,G$135,G$136,G$137,G$138,G$139,G$140,G$141,G$142,G$143,G$144)</f>
        <v>0</v>
      </c>
      <c r="H331" s="66">
        <f>-H$190+H$216-H$218+H$233+H$234+SUM(H$125,H$126,H$127,H$128,H$129,H$130,H$131,H$132,H$133*(1+'S&amp;S'!$F129),H$134,H$135,H$136,H$137,H$138,H$139,H$140,H$141,H$142,H$143,H$144)</f>
        <v>0</v>
      </c>
      <c r="I331" s="66">
        <f>-I$190+I$216-I$218+I$233+I$234+SUM(I$125,I$126,I$127,I$128,I$129,I$130,I$131,I$132,I$133*(1+'S&amp;S'!$F129),I$134,I$135,I$136,I$137,I$138,I$139,I$140,I$141,I$142,I$143,I$144)</f>
        <v>0</v>
      </c>
      <c r="J331" s="66">
        <f>-J$190+J$216-J$218+J$233+J$234+SUM(J$125,J$126,J$127,J$128,J$129,J$130,J$131,J$132,J$133*(1+'S&amp;S'!$F129),J$134,J$135,J$136,J$137,J$138,J$139,J$140,J$141,J$142,J$143,J$144)</f>
        <v>0</v>
      </c>
      <c r="K331" s="66">
        <f>-K$190+K$216-K$218+K$233+K$234+SUM(K$125,K$126,K$127,K$128,K$129,K$130,K$131,K$132,K$133*(1+'S&amp;S'!$F129),K$134,K$135,K$136,K$137,K$138,K$139,K$140,K$141,K$142,K$143,K$144)</f>
        <v>0</v>
      </c>
      <c r="L331" s="66">
        <f>-L$190+L$216-L$218+L$233+L$234+SUM(L$125,L$126,L$127,L$128,L$129,L$130,L$131,L$132,L$133*(1+'S&amp;S'!$F129),L$134,L$135,L$136,L$137,L$138,L$139,L$140,L$141,L$142,L$143,L$144)</f>
        <v>0</v>
      </c>
      <c r="M331" s="66">
        <f>-M$190+M$216-M$218+M$233+M$234+SUM(M$125,M$126,M$127,M$128,M$129,M$130,M$131,M$132,M$133*(1+'S&amp;S'!$F129),M$134,M$135,M$136,M$137,M$138,M$139,M$140,M$141,M$142,M$143,M$144)</f>
        <v>0</v>
      </c>
      <c r="N331" s="66">
        <f>-N$190+N$216-N$218+N$233+N$234+SUM(N$125,N$126,N$127,N$128,N$129,N$130,N$131,N$132,N$133*(1+'S&amp;S'!$F129),N$134,N$135,N$136,N$137,N$138,N$139,N$140,N$141,N$142,N$143,N$144)</f>
        <v>0</v>
      </c>
      <c r="O331" s="66">
        <f>-O$190+O$216-O$218+O$233+O$234+SUM(O$125,O$126,O$127,O$128,O$129,O$130,O$131,O$132,O$133*(1+'S&amp;S'!$F129),O$134,O$135,O$136,O$137,O$138,O$139,O$140,O$141,O$142,O$143,O$144)</f>
        <v>0</v>
      </c>
      <c r="P331" s="66">
        <f>-P$190+P$216-P$218+P$233+P$234+SUM(P$125,P$126,P$127,P$128,P$129,P$130,P$131,P$132,P$133*(1+'S&amp;S'!$F129),P$134,P$135,P$136,P$137,P$138,P$139,P$140,P$141,P$142,P$143,P$144)</f>
        <v>0</v>
      </c>
      <c r="Q331" s="66">
        <f>-Q$190+Q$216-Q$218+Q$233+Q$234+SUM(Q$125,Q$126,Q$127,Q$128,Q$129,Q$130,Q$131,Q$132,Q$133*(1+'S&amp;S'!$F129),Q$134,Q$135,Q$136,Q$137,Q$138,Q$139,Q$140,Q$141,Q$142,Q$143,Q$144)</f>
        <v>0</v>
      </c>
      <c r="R331" s="66">
        <f>-R$190+R$216-R$218+R$233+R$234+SUM(R$125,R$126,R$127,R$128,R$129,R$130,R$131,R$132,R$133*(1+'S&amp;S'!$F129),R$134,R$135,R$136,R$137,R$138,R$139,R$140,R$141,R$142,R$143,R$144)</f>
        <v>0</v>
      </c>
      <c r="S331" s="66">
        <f>-S$190+S$216-S$218+S$233+S$234+SUM(S$125,S$126,S$127,S$128,S$129,S$130,S$131,S$132,S$133*(1+'S&amp;S'!$F129),S$134,S$135,S$136,S$137,S$138,S$139,S$140,S$141,S$142,S$143,S$144)</f>
        <v>0</v>
      </c>
      <c r="T331" s="66">
        <f>-T$190+T$216-T$218+T$233+T$234+SUM(T$125,T$126,T$127,T$128,T$129,T$130,T$131,T$132,T$133*(1+'S&amp;S'!$F129),T$134,T$135,T$136,T$137,T$138,T$139,T$140,T$141,T$142,T$143,T$144)</f>
        <v>0</v>
      </c>
      <c r="U331" s="66">
        <f>-U$190+U$216-U$218+U$233+U$234+SUM(U$125,U$126,U$127,U$128,U$129,U$130,U$131,U$132,U$133*(1+'S&amp;S'!$F129),U$134,U$135,U$136,U$137,U$138,U$139,U$140,U$141,U$142,U$143,U$144)</f>
        <v>0</v>
      </c>
      <c r="V331" s="66">
        <f>-V$190+V$216-V$218+V$233+V$234+SUM(V$125,V$126,V$127,V$128,V$129,V$130,V$131,V$132,V$133*(1+'S&amp;S'!$F129),V$134,V$135,V$136,V$137,V$138,V$139,V$140,V$141,V$142,V$143,V$144)</f>
        <v>0</v>
      </c>
      <c r="W331" s="66">
        <f>-W$190+W$216-W$218+W$233+W$234+SUM(W$125,W$126,W$127,W$128,W$129,W$130,W$131,W$132,W$133*(1+'S&amp;S'!$F129),W$134,W$135,W$136,W$137,W$138,W$139,W$140,W$141,W$142,W$143,W$144)</f>
        <v>0</v>
      </c>
      <c r="X331" s="66">
        <f>-X$190+X$216-X$218+X$233+X$234+SUM(X$125,X$126,X$127,X$128,X$129,X$130,X$131,X$132,X$133*(1+'S&amp;S'!$F129),X$134,X$135,X$136,X$137,X$138,X$139,X$140,X$141,X$142,X$143,X$144)</f>
        <v>0</v>
      </c>
      <c r="Y331" s="66">
        <f>-Y$190+Y$216-Y$218+Y$233+Y$234+SUM(Y$125,Y$126,Y$127,Y$128,Y$129,Y$130,Y$131,Y$132,Y$133*(1+'S&amp;S'!$F129),Y$134,Y$135,Y$136,Y$137,Y$138,Y$139,Y$140,Y$141,Y$142,Y$143,Y$144)</f>
        <v>0</v>
      </c>
      <c r="Z331" s="66">
        <f>-Z$190+Z$216-Z$218+Z$233+Z$234+SUM(Z$125,Z$126,Z$127,Z$128,Z$129,Z$130,Z$131,Z$132,Z$133*(1+'S&amp;S'!$F129),Z$134,Z$135,Z$136,Z$137,Z$138,Z$139,Z$140,Z$141,Z$142,Z$143,Z$144)</f>
        <v>0</v>
      </c>
      <c r="AA331" s="66">
        <f>-AA$190+AA$216-AA$218+AA$233+AA$234+SUM(AA$125,AA$126,AA$127,AA$128,AA$129,AA$130,AA$131,AA$132,AA$133*(1+'S&amp;S'!$F129),AA$134,AA$135,AA$136,AA$137,AA$138,AA$139,AA$140,AA$141,AA$142,AA$143,AA$144)</f>
        <v>0</v>
      </c>
      <c r="AB331" s="66">
        <f>-AB$190+AB$216-AB$218+AB$233+AB$234+SUM(AB$125,AB$126,AB$127,AB$128,AB$129,AB$130,AB$131,AB$132,AB$133*(1+'S&amp;S'!$F129),AB$134,AB$135,AB$136,AB$137,AB$138,AB$139,AB$140,AB$141,AB$142,AB$143,AB$144)</f>
        <v>0</v>
      </c>
      <c r="AC331" s="66">
        <f>-AC$190+AC$216-AC$218+AC$233+AC$234+SUM(AC$125,AC$126,AC$127,AC$128,AC$129,AC$130,AC$131,AC$132,AC$133*(1+'S&amp;S'!$F129),AC$134,AC$135,AC$136,AC$137,AC$138,AC$139,AC$140,AC$141,AC$142,AC$143,AC$144)</f>
        <v>0</v>
      </c>
      <c r="AD331" s="66">
        <f>-AD$190+AD$216-AD$218+AD$233+AD$234+SUM(AD$125,AD$126,AD$127,AD$128,AD$129,AD$130,AD$131,AD$132,AD$133*(1+'S&amp;S'!$F129),AD$134,AD$135,AD$136,AD$137,AD$138,AD$139,AD$140,AD$141,AD$142,AD$143,AD$144)</f>
        <v>0</v>
      </c>
      <c r="AE331" s="66">
        <f>-AE$190+AE$216-AE$218+AE$233+AE$234+SUM(AE$125,AE$126,AE$127,AE$128,AE$129,AE$130,AE$131,AE$132,AE$133*(1+'S&amp;S'!$F129),AE$134,AE$135,AE$136,AE$137,AE$138,AE$139,AE$140,AE$141,AE$142,AE$143,AE$144)</f>
        <v>0</v>
      </c>
      <c r="AF331" s="66">
        <f>-AF$190+AF$216-AF$218+AF$233+AF$234+SUM(AF$125,AF$126,AF$127,AF$128,AF$129,AF$130,AF$131,AF$132,AF$133*(1+'S&amp;S'!$F129),AF$134,AF$135,AF$136,AF$137,AF$138,AF$139,AF$140,AF$141,AF$142,AF$143,AF$144)</f>
        <v>0</v>
      </c>
      <c r="AG331" s="66">
        <f>-AG$190+AG$216-AG$218+AG$233+AG$234+SUM(AG$125,AG$126,AG$127,AG$128,AG$129,AG$130,AG$131,AG$132,AG$133*(1+'S&amp;S'!$F129),AG$134,AG$135,AG$136,AG$137,AG$138,AG$139,AG$140,AG$141,AG$142,AG$143,AG$144)</f>
        <v>0</v>
      </c>
      <c r="AH331" s="66">
        <f>-AH$190+AH$216-AH$218+AH$233+AH$234+SUM(AH$125,AH$126,AH$127,AH$128,AH$129,AH$130,AH$131,AH$132,AH$133*(1+'S&amp;S'!$F129),AH$134,AH$135,AH$136,AH$137,AH$138,AH$139,AH$140,AH$141,AH$142,AH$143,AH$144)</f>
        <v>0</v>
      </c>
      <c r="AI331" s="66">
        <f>-AI$190+AI$216-AI$218+AI$233+AI$234+SUM(AI$125,AI$126,AI$127,AI$128,AI$129,AI$130,AI$131,AI$132,AI$133*(1+'S&amp;S'!$F129),AI$134,AI$135,AI$136,AI$137,AI$138,AI$139,AI$140,AI$141,AI$142,AI$143,AI$144)</f>
        <v>0</v>
      </c>
      <c r="AJ331" s="66">
        <f>-AJ$190+AJ$216-AJ$218+AJ$233+AJ$234+SUM(AJ$125,AJ$126,AJ$127,AJ$128,AJ$129,AJ$130,AJ$131,AJ$132,AJ$133*(1+'S&amp;S'!$F129),AJ$134,AJ$135,AJ$136,AJ$137,AJ$138,AJ$139,AJ$140,AJ$141,AJ$142,AJ$143,AJ$144)</f>
        <v>0</v>
      </c>
      <c r="AK331" s="66">
        <f>-AK$190+AK$216-AK$218+AK$233+AK$234+SUM(AK$125,AK$126,AK$127,AK$128,AK$129,AK$130,AK$131,AK$132,AK$133*(1+'S&amp;S'!$F129),AK$134,AK$135,AK$136,AK$137,AK$138,AK$139,AK$140,AK$141,AK$142,AK$143,AK$144)</f>
        <v>0</v>
      </c>
      <c r="AL331" s="66">
        <f>-AL$190+AL$216-AL$218+AL$233+AL$234+SUM(AL$125,AL$126,AL$127,AL$128,AL$129,AL$130,AL$131,AL$132,AL$133*(1+'S&amp;S'!$F129),AL$134,AL$135,AL$136,AL$137,AL$138,AL$139,AL$140,AL$141,AL$142,AL$143,AL$144)</f>
        <v>0</v>
      </c>
      <c r="AM331" s="66">
        <f>-AM$190+AM$216-AM$218+AM$233+AM$234+SUM(AM$125,AM$126,AM$127,AM$128,AM$129,AM$130,AM$131,AM$132,AM$133*(1+'S&amp;S'!$F129),AM$134,AM$135,AM$136,AM$137,AM$138,AM$139,AM$140,AM$141,AM$142,AM$143,AM$144)</f>
        <v>0</v>
      </c>
      <c r="AN331" s="66">
        <f>-AN$190+AN$216-AN$218+AN$233+AN$234+SUM(AN$125,AN$126,AN$127,AN$128,AN$129,AN$130,AN$131,AN$132,AN$133*(1+'S&amp;S'!$F129),AN$134,AN$135,AN$136,AN$137,AN$138,AN$139,AN$140,AN$141,AN$142,AN$143,AN$144)</f>
        <v>0</v>
      </c>
      <c r="AO331" s="66">
        <f>-AO$190+AO$216-AO$218+AO$233+AO$234+SUM(AO$125,AO$126,AO$127,AO$128,AO$129,AO$130,AO$131,AO$132,AO$133*(1+'S&amp;S'!$F129),AO$134,AO$135,AO$136,AO$137,AO$138,AO$139,AO$140,AO$141,AO$142,AO$143,AO$144)</f>
        <v>0</v>
      </c>
      <c r="AP331" s="66">
        <f>-AP$190+AP$216-AP$218+AP$233+AP$234+SUM(AP$125,AP$126,AP$127,AP$128,AP$129,AP$130,AP$131,AP$132,AP$133*(1+'S&amp;S'!$F129),AP$134,AP$135,AP$136,AP$137,AP$138,AP$139,AP$140,AP$141,AP$142,AP$143,AP$144)</f>
        <v>0</v>
      </c>
      <c r="AQ331" s="66">
        <f>-AQ$190+AQ$216-AQ$218+AQ$233+AQ$234+SUM(AQ$125,AQ$126,AQ$127,AQ$128,AQ$129,AQ$130,AQ$131,AQ$132,AQ$133*(1+'S&amp;S'!$F129),AQ$134,AQ$135,AQ$136,AQ$137,AQ$138,AQ$139,AQ$140,AQ$141,AQ$142,AQ$143,AQ$144)</f>
        <v>0</v>
      </c>
      <c r="AR331" s="66">
        <f>-AR$190+AR$216-AR$218+AR$233+AR$234+SUM(AR$125,AR$126,AR$127,AR$128,AR$129,AR$130,AR$131,AR$132,AR$133*(1+'S&amp;S'!$F129),AR$134,AR$135,AR$136,AR$137,AR$138,AR$139,AR$140,AR$141,AR$142,AR$143,AR$144)</f>
        <v>0</v>
      </c>
      <c r="AS331" s="66">
        <f>-AS$190+AS$216-AS$218+AS$233+AS$234+SUM(AS$125,AS$126,AS$127,AS$128,AS$129,AS$130,AS$131,AS$132,AS$133*(1+'S&amp;S'!$F129),AS$134,AS$135,AS$136,AS$137,AS$138,AS$139,AS$140,AS$141,AS$142,AS$143,AS$144)</f>
        <v>0</v>
      </c>
      <c r="AT331" s="66">
        <f>-AT$190+AT$216-AT$218+AT$233+AT$234+SUM(AT$125,AT$126,AT$127,AT$128,AT$129,AT$130,AT$131,AT$132,AT$133*(1+'S&amp;S'!$F129),AT$134,AT$135,AT$136,AT$137,AT$138,AT$139,AT$140,AT$141,AT$142,AT$143,AT$144)</f>
        <v>0</v>
      </c>
      <c r="AU331" s="66">
        <f>-AU$190+AU$216-AU$218+AU$233+AU$234+SUM(AU$125,AU$126,AU$127,AU$128,AU$129,AU$130,AU$131,AU$132,AU$133*(1+'S&amp;S'!$F129),AU$134,AU$135,AU$136,AU$137,AU$138,AU$139,AU$140,AU$141,AU$142,AU$143,AU$144)</f>
        <v>0</v>
      </c>
      <c r="AV331" s="66">
        <f>-AV$190+AV$216-AV$218+AV$233+AV$234+SUM(AV$125,AV$126,AV$127,AV$128,AV$129,AV$130,AV$131,AV$132,AV$133*(1+'S&amp;S'!$F129),AV$134,AV$135,AV$136,AV$137,AV$138,AV$139,AV$140,AV$141,AV$142,AV$143,AV$144)</f>
        <v>0</v>
      </c>
      <c r="AW331" s="66">
        <f>-AW$190+AW$216-AW$218+AW$233+AW$234+SUM(AW$125,AW$126,AW$127,AW$128,AW$129,AW$130,AW$131,AW$132,AW$133*(1+'S&amp;S'!$F129),AW$134,AW$135,AW$136,AW$137,AW$138,AW$139,AW$140,AW$141,AW$142,AW$143,AW$144)</f>
        <v>0</v>
      </c>
      <c r="AX331" s="66">
        <f>-AX$190+AX$216-AX$218+AX$233+AX$234+SUM(AX$125,AX$126,AX$127,AX$128,AX$129,AX$130,AX$131,AX$132,AX$133*(1+'S&amp;S'!$F129),AX$134,AX$135,AX$136,AX$137,AX$138,AX$139,AX$140,AX$141,AX$142,AX$143,AX$144)</f>
        <v>0</v>
      </c>
      <c r="AY331" s="66">
        <f>-AY$190+AY$216-AY$218+AY$233+AY$234+SUM(AY$125,AY$126,AY$127,AY$128,AY$129,AY$130,AY$131,AY$132,AY$133*(1+'S&amp;S'!$F129),AY$134,AY$135,AY$136,AY$137,AY$138,AY$139,AY$140,AY$141,AY$142,AY$143,AY$144)</f>
        <v>0</v>
      </c>
      <c r="AZ331" s="66">
        <f>-AZ$190+AZ$216-AZ$218+AZ$233+AZ$234+SUM(AZ$125,AZ$126,AZ$127,AZ$128,AZ$129,AZ$130,AZ$131,AZ$132,AZ$133*(1+'S&amp;S'!$F129),AZ$134,AZ$135,AZ$136,AZ$137,AZ$138,AZ$139,AZ$140,AZ$141,AZ$142,AZ$143,AZ$144)</f>
        <v>0</v>
      </c>
      <c r="BA331" s="66">
        <f>-BA$190+BA$216-BA$218+BA$233+BA$234+SUM(BA$125,BA$126,BA$127,BA$128,BA$129,BA$130,BA$131,BA$132,BA$133*(1+'S&amp;S'!$F129),BA$134,BA$135,BA$136,BA$137,BA$138,BA$139,BA$140,BA$141,BA$142,BA$143,BA$144)</f>
        <v>0</v>
      </c>
      <c r="BB331" s="66">
        <f>-BB$190+BB$216-BB$218+BB$233+BB$234+SUM(BB$125,BB$126,BB$127,BB$128,BB$129,BB$130,BB$131,BB$132,BB$133*(1+'S&amp;S'!$F129),BB$134,BB$135,BB$136,BB$137,BB$138,BB$139,BB$140,BB$141,BB$142,BB$143,BB$144)</f>
        <v>0</v>
      </c>
      <c r="BC331" s="66">
        <f>-BC$190+BC$216-BC$218+BC$233+BC$234+SUM(BC$125,BC$126,BC$127,BC$128,BC$129,BC$130,BC$131,BC$132,BC$133*(1+'S&amp;S'!$F129),BC$134,BC$135,BC$136,BC$137,BC$138,BC$139,BC$140,BC$141,BC$142,BC$143,BC$144)</f>
        <v>0</v>
      </c>
      <c r="BD331" s="66">
        <f>-BD$190+BD$216-BD$218+BD$233+BD$234+SUM(BD$125,BD$126,BD$127,BD$128,BD$129,BD$130,BD$131,BD$132,BD$133*(1+'S&amp;S'!$F129),BD$134,BD$135,BD$136,BD$137,BD$138,BD$139,BD$140,BD$141,BD$142,BD$143,BD$144)</f>
        <v>0</v>
      </c>
      <c r="BE331" s="66">
        <f>-BE$190+BE$216-BE$218+BE$233+BE$234+SUM(BE$125,BE$126,BE$127,BE$128,BE$129,BE$130,BE$131,BE$132,BE$133*(1+'S&amp;S'!$F129),BE$134,BE$135,BE$136,BE$137,BE$138,BE$139,BE$140,BE$141,BE$142,BE$143,BE$144)</f>
        <v>0</v>
      </c>
      <c r="BF331" s="66">
        <f>-BF$190+BF$216-BF$218+BF$233+BF$234+SUM(BF$125,BF$126,BF$127,BF$128,BF$129,BF$130,BF$131,BF$132,BF$133*(1+'S&amp;S'!$F129),BF$134,BF$135,BF$136,BF$137,BF$138,BF$139,BF$140,BF$141,BF$142,BF$143,BF$144)</f>
        <v>0</v>
      </c>
      <c r="BG331" s="66">
        <f>-BG$190+BG$216-BG$218+BG$233+BG$234+SUM(BG$125,BG$126,BG$127,BG$128,BG$129,BG$130,BG$131,BG$132,BG$133*(1+'S&amp;S'!$F129),BG$134,BG$135,BG$136,BG$137,BG$138,BG$139,BG$140,BG$141,BG$142,BG$143,BG$144)</f>
        <v>0</v>
      </c>
      <c r="BH331" s="66">
        <f>-BH$190+BH$216-BH$218+BH$233+BH$234+SUM(BH$125,BH$126,BH$127,BH$128,BH$129,BH$130,BH$131,BH$132,BH$133*(1+'S&amp;S'!$F129),BH$134,BH$135,BH$136,BH$137,BH$138,BH$139,BH$140,BH$141,BH$142,BH$143,BH$144)</f>
        <v>0</v>
      </c>
      <c r="BI331" s="66">
        <f>-BI$190+BI$216-BI$218+BI$233+BI$234+SUM(BI$125,BI$126,BI$127,BI$128,BI$129,BI$130,BI$131,BI$132,BI$133*(1+'S&amp;S'!$F129),BI$134,BI$135,BI$136,BI$137,BI$138,BI$139,BI$140,BI$141,BI$142,BI$143,BI$144)</f>
        <v>0</v>
      </c>
      <c r="BJ331" s="66">
        <f>-BJ$190+BJ$216-BJ$218+BJ$233+BJ$234+SUM(BJ$125,BJ$126,BJ$127,BJ$128,BJ$129,BJ$130,BJ$131,BJ$132,BJ$133*(1+'S&amp;S'!$F129),BJ$134,BJ$135,BJ$136,BJ$137,BJ$138,BJ$139,BJ$140,BJ$141,BJ$142,BJ$143,BJ$144)</f>
        <v>0</v>
      </c>
      <c r="BK331" s="66">
        <f>-BK$190+BK$216-BK$218+BK$233+BK$234+SUM(BK$125,BK$126,BK$127,BK$128,BK$129,BK$130,BK$131,BK$132,BK$133*(1+'S&amp;S'!$F129),BK$134,BK$135,BK$136,BK$137,BK$138,BK$139,BK$140,BK$141,BK$142,BK$143,BK$144)</f>
        <v>0</v>
      </c>
      <c r="BL331" s="66">
        <f>-BL$190+BL$216-BL$218+BL$233+BL$234+SUM(BL$125,BL$126,BL$127,BL$128,BL$129,BL$130,BL$131,BL$132,BL$133*(1+'S&amp;S'!$F129),BL$134,BL$135,BL$136,BL$137,BL$138,BL$139,BL$140,BL$141,BL$142,BL$143,BL$144)</f>
        <v>0</v>
      </c>
      <c r="BM331" s="66">
        <f>-BM$190+BM$216-BM$218+BM$233+BM$234+SUM(BM$125,BM$126,BM$127,BM$128,BM$129,BM$130,BM$131,BM$132,BM$133*(1+'S&amp;S'!$F129),BM$134,BM$135,BM$136,BM$137,BM$138,BM$139,BM$140,BM$141,BM$142,BM$143,BM$144)</f>
        <v>0</v>
      </c>
      <c r="BN331" s="66">
        <f>-BN$190+BN$216-BN$218+BN$233+BN$234+SUM(BN$125,BN$126,BN$127,BN$128,BN$129,BN$130,BN$131,BN$132,BN$133*(1+'S&amp;S'!$F129),BN$134,BN$135,BN$136,BN$137,BN$138,BN$139,BN$140,BN$141,BN$142,BN$143,BN$144)</f>
        <v>0</v>
      </c>
      <c r="BO331" s="66">
        <f>-BO$190+BO$216-BO$218+BO$233+BO$234+SUM(BO$125,BO$126,BO$127,BO$128,BO$129,BO$130,BO$131,BO$132,BO$133*(1+'S&amp;S'!$F129),BO$134,BO$135,BO$136,BO$137,BO$138,BO$139,BO$140,BO$141,BO$142,BO$143,BO$144)</f>
        <v>0</v>
      </c>
      <c r="BP331" s="66">
        <f>-BP$190+BP$216-BP$218+BP$233+BP$234+SUM(BP$125,BP$126,BP$127,BP$128,BP$129,BP$130,BP$131,BP$132,BP$133*(1+'S&amp;S'!$F129),BP$134,BP$135,BP$136,BP$137,BP$138,BP$139,BP$140,BP$141,BP$142,BP$143,BP$144)</f>
        <v>0</v>
      </c>
      <c r="BQ331" s="66">
        <f>-BQ$190+BQ$216-BQ$218+BQ$233+BQ$234+SUM(BQ$125,BQ$126,BQ$127,BQ$128,BQ$129,BQ$130,BQ$131,BQ$132,BQ$133*(1+'S&amp;S'!$F129),BQ$134,BQ$135,BQ$136,BQ$137,BQ$138,BQ$139,BQ$140,BQ$141,BQ$142,BQ$143,BQ$144)</f>
        <v>0</v>
      </c>
      <c r="BR331" s="66">
        <f>-BR$190+BR$216-BR$218+BR$233+BR$234+SUM(BR$125,BR$126,BR$127,BR$128,BR$129,BR$130,BR$131,BR$132,BR$133*(1+'S&amp;S'!$F129),BR$134,BR$135,BR$136,BR$137,BR$138,BR$139,BR$140,BR$141,BR$142,BR$143,BR$144)</f>
        <v>0</v>
      </c>
      <c r="BS331" s="66">
        <f>-BS$190+BS$216-BS$218+BS$233+BS$234+SUM(BS$125,BS$126,BS$127,BS$128,BS$129,BS$130,BS$131,BS$132,BS$133*(1+'S&amp;S'!$F129),BS$134,BS$135,BS$136,BS$137,BS$138,BS$139,BS$140,BS$141,BS$142,BS$143,BS$144)</f>
        <v>0</v>
      </c>
      <c r="BT331" s="66">
        <f>-BT$190+BT$216-BT$218+BT$233+BT$234+SUM(BT$125,BT$126,BT$127,BT$128,BT$129,BT$130,BT$131,BT$132,BT$133*(1+'S&amp;S'!$F129),BT$134,BT$135,BT$136,BT$137,BT$138,BT$139,BT$140,BT$141,BT$142,BT$143,BT$144)</f>
        <v>0</v>
      </c>
      <c r="BU331" s="66">
        <f>-BU$190+BU$216-BU$218+BU$233+BU$234+SUM(BU$125,BU$126,BU$127,BU$128,BU$129,BU$130,BU$131,BU$132,BU$133*(1+'S&amp;S'!$F129),BU$134,BU$135,BU$136,BU$137,BU$138,BU$139,BU$140,BU$141,BU$142,BU$143,BU$144)</f>
        <v>0</v>
      </c>
      <c r="BV331" s="66">
        <f>-BV$190+BV$216-BV$218+BV$233+BV$234+SUM(BV$125,BV$126,BV$127,BV$128,BV$129,BV$130,BV$131,BV$132,BV$133*(1+'S&amp;S'!$F129),BV$134,BV$135,BV$136,BV$137,BV$138,BV$139,BV$140,BV$141,BV$142,BV$143,BV$144)</f>
        <v>0</v>
      </c>
      <c r="BW331" s="66">
        <f>-BW$190+BW$216-BW$218+BW$233+BW$234+SUM(BW$125,BW$126,BW$127,BW$128,BW$129,BW$130,BW$131,BW$132,BW$133*(1+'S&amp;S'!$F129),BW$134,BW$135,BW$136,BW$137,BW$138,BW$139,BW$140,BW$141,BW$142,BW$143,BW$144)</f>
        <v>0</v>
      </c>
      <c r="BX331" s="66">
        <f>-BX$190+BX$216-BX$218+BX$233+BX$234+SUM(BX$125,BX$126,BX$127,BX$128,BX$129,BX$130,BX$131,BX$132,BX$133*(1+'S&amp;S'!$F129),BX$134,BX$135,BX$136,BX$137,BX$138,BX$139,BX$140,BX$141,BX$142,BX$143,BX$144)</f>
        <v>0</v>
      </c>
      <c r="BY331" s="66">
        <f>-BY$190+BY$216-BY$218+BY$233+BY$234+SUM(BY$125,BY$126,BY$127,BY$128,BY$129,BY$130,BY$131,BY$132,BY$133*(1+'S&amp;S'!$F129),BY$134,BY$135,BY$136,BY$137,BY$138,BY$139,BY$140,BY$141,BY$142,BY$143,BY$144)</f>
        <v>0</v>
      </c>
      <c r="BZ331" s="66">
        <f>-BZ$190+BZ$216-BZ$218+BZ$233+BZ$234+SUM(BZ$125,BZ$126,BZ$127,BZ$128,BZ$129,BZ$130,BZ$131,BZ$132,BZ$133*(1+'S&amp;S'!$F129),BZ$134,BZ$135,BZ$136,BZ$137,BZ$138,BZ$139,BZ$140,BZ$141,BZ$142,BZ$143,BZ$144)</f>
        <v>0</v>
      </c>
      <c r="CA331" s="66">
        <f>-CA$190+CA$216-CA$218+CA$233+CA$234+SUM(CA$125,CA$126,CA$127,CA$128,CA$129,CA$130,CA$131,CA$132,CA$133*(1+'S&amp;S'!$F129),CA$134,CA$135,CA$136,CA$137,CA$138,CA$139,CA$140,CA$141,CA$142,CA$143,CA$144)</f>
        <v>0</v>
      </c>
      <c r="CB331" s="66">
        <f>-CB$190+CB$216-CB$218+CB$233+CB$234+SUM(CB$125,CB$126,CB$127,CB$128,CB$129,CB$130,CB$131,CB$132,CB$133*(1+'S&amp;S'!$F129),CB$134,CB$135,CB$136,CB$137,CB$138,CB$139,CB$140,CB$141,CB$142,CB$143,CB$144)</f>
        <v>0</v>
      </c>
      <c r="CC331" s="66">
        <f>-CC$190+CC$216-CC$218+CC$233+CC$234+SUM(CC$125,CC$126,CC$127,CC$128,CC$129,CC$130,CC$131,CC$132,CC$133*(1+'S&amp;S'!$F129),CC$134,CC$135,CC$136,CC$137,CC$138,CC$139,CC$140,CC$141,CC$142,CC$143,CC$144)</f>
        <v>0</v>
      </c>
      <c r="CD331" s="66">
        <f>-CD$190+CD$216-CD$218+CD$233+CD$234+SUM(CD$125,CD$126,CD$127,CD$128,CD$129,CD$130,CD$131,CD$132,CD$133*(1+'S&amp;S'!$F129),CD$134,CD$135,CD$136,CD$137,CD$138,CD$139,CD$140,CD$141,CD$142,CD$143,CD$144)</f>
        <v>0</v>
      </c>
      <c r="CE331" s="66">
        <f>-CE$190+CE$216-CE$218+CE$233+CE$234+SUM(CE$125,CE$126,CE$127,CE$128,CE$129,CE$130,CE$131,CE$132,CE$133*(1+'S&amp;S'!$F129),CE$134,CE$135,CE$136,CE$137,CE$138,CE$139,CE$140,CE$141,CE$142,CE$143,CE$144)</f>
        <v>0</v>
      </c>
      <c r="CF331" s="66">
        <f>-CF$190+CF$216-CF$218+CF$233+CF$234+SUM(CF$125,CF$126,CF$127,CF$128,CF$129,CF$130,CF$131,CF$132,CF$133*(1+'S&amp;S'!$F129),CF$134,CF$135,CF$136,CF$137,CF$138,CF$139,CF$140,CF$141,CF$142,CF$143,CF$144)</f>
        <v>0</v>
      </c>
      <c r="CG331" s="66">
        <f>-CG$190+CG$216-CG$218+CG$233+CG$234+SUM(CG$125,CG$126,CG$127,CG$128,CG$129,CG$130,CG$131,CG$132,CG$133*(1+'S&amp;S'!$F129),CG$134,CG$135,CG$136,CG$137,CG$138,CG$139,CG$140,CG$141,CG$142,CG$143,CG$144)</f>
        <v>0</v>
      </c>
      <c r="CH331" s="66">
        <f>-CH$190+CH$216-CH$218+CH$233+CH$234+SUM(CH$125,CH$126,CH$127,CH$128,CH$129,CH$130,CH$131,CH$132,CH$133*(1+'S&amp;S'!$F129),CH$134,CH$135,CH$136,CH$137,CH$138,CH$139,CH$140,CH$141,CH$142,CH$143,CH$144)</f>
        <v>0</v>
      </c>
      <c r="CI331" s="66">
        <f>-CI$190+CI$216-CI$218+CI$233+CI$234+SUM(CI$125,CI$126,CI$127,CI$128,CI$129,CI$130,CI$131,CI$132,CI$133*(1+'S&amp;S'!$F129),CI$134,CI$135,CI$136,CI$137,CI$138,CI$139,CI$140,CI$141,CI$142,CI$143,CI$144)</f>
        <v>0</v>
      </c>
      <c r="CJ331" s="66">
        <f>-CJ$190+CJ$216-CJ$218+CJ$233+CJ$234+SUM(CJ$125,CJ$126,CJ$127,CJ$128,CJ$129,CJ$130,CJ$131,CJ$132,CJ$133*(1+'S&amp;S'!$F129),CJ$134,CJ$135,CJ$136,CJ$137,CJ$138,CJ$139,CJ$140,CJ$141,CJ$142,CJ$143,CJ$144)</f>
        <v>0</v>
      </c>
      <c r="CK331" s="66">
        <f>-CK$190+CK$216-CK$218+CK$233+CK$234+SUM(CK$125,CK$126,CK$127,CK$128,CK$129,CK$130,CK$131,CK$132,CK$133*(1+'S&amp;S'!$F129),CK$134,CK$135,CK$136,CK$137,CK$138,CK$139,CK$140,CK$141,CK$142,CK$143,CK$144)</f>
        <v>0</v>
      </c>
      <c r="CL331" s="66">
        <f>-CL$190+CL$216-CL$218+CL$233+CL$234+SUM(CL$125,CL$126,CL$127,CL$128,CL$129,CL$130,CL$131,CL$132,CL$133*(1+'S&amp;S'!$F129),CL$134,CL$135,CL$136,CL$137,CL$138,CL$139,CL$140,CL$141,CL$142,CL$143,CL$144)</f>
        <v>0</v>
      </c>
      <c r="CM331" s="66">
        <f>-CM$190+CM$216-CM$218+CM$233+CM$234+SUM(CM$125,CM$126,CM$127,CM$128,CM$129,CM$130,CM$131,CM$132,CM$133*(1+'S&amp;S'!$F129),CM$134,CM$135,CM$136,CM$137,CM$138,CM$139,CM$140,CM$141,CM$142,CM$143,CM$144)</f>
        <v>0</v>
      </c>
      <c r="CN331" s="66">
        <f>-CN$190+CN$216-CN$218+CN$233+CN$234+SUM(CN$125,CN$126,CN$127,CN$128,CN$129,CN$130,CN$131,CN$132,CN$133*(1+'S&amp;S'!$F129),CN$134,CN$135,CN$136,CN$137,CN$138,CN$139,CN$140,CN$141,CN$142,CN$143,CN$144)</f>
        <v>0</v>
      </c>
      <c r="CO331" s="66">
        <f>-CO$190+CO$216-CO$218+CO$233+CO$234+SUM(CO$125,CO$126,CO$127,CO$128,CO$129,CO$130,CO$131,CO$132,CO$133*(1+'S&amp;S'!$F129),CO$134,CO$135,CO$136,CO$137,CO$138,CO$139,CO$140,CO$141,CO$142,CO$143,CO$144)</f>
        <v>0</v>
      </c>
      <c r="CP331" s="66">
        <f>-CP$190+CP$216-CP$218+CP$233+CP$234+SUM(CP$125,CP$126,CP$127,CP$128,CP$129,CP$130,CP$131,CP$132,CP$133*(1+'S&amp;S'!$F129),CP$134,CP$135,CP$136,CP$137,CP$138,CP$139,CP$140,CP$141,CP$142,CP$143,CP$144)</f>
        <v>0</v>
      </c>
      <c r="CQ331" s="66">
        <f>-CQ$190+CQ$216-CQ$218+CQ$233+CQ$234+SUM(CQ$125,CQ$126,CQ$127,CQ$128,CQ$129,CQ$130,CQ$131,CQ$132,CQ$133*(1+'S&amp;S'!$F129),CQ$134,CQ$135,CQ$136,CQ$137,CQ$138,CQ$139,CQ$140,CQ$141,CQ$142,CQ$143,CQ$144)</f>
        <v>0</v>
      </c>
      <c r="CR331" s="66">
        <f>-CR$190+CR$216-CR$218+CR$233+CR$234+SUM(CR$125,CR$126,CR$127,CR$128,CR$129,CR$130,CR$131,CR$132,CR$133*(1+'S&amp;S'!$F129),CR$134,CR$135,CR$136,CR$137,CR$138,CR$139,CR$140,CR$141,CR$142,CR$143,CR$144)</f>
        <v>0</v>
      </c>
      <c r="CS331" s="66">
        <f>-CS$190+CS$216-CS$218+CS$233+CS$234+SUM(CS$125,CS$126,CS$127,CS$128,CS$129,CS$130,CS$131,CS$132,CS$133*(1+'S&amp;S'!$F129),CS$134,CS$135,CS$136,CS$137,CS$138,CS$139,CS$140,CS$141,CS$142,CS$143,CS$144)</f>
        <v>0</v>
      </c>
    </row>
    <row r="332" spans="3:97" hidden="1" x14ac:dyDescent="0.35">
      <c r="C332" s="81" t="str">
        <f>O.1!C134&amp;" with "&amp; 'S&amp;S'!$D$5*100 &amp; "% increase"</f>
        <v xml:space="preserve"> with 1% increase</v>
      </c>
      <c r="E332" s="492">
        <f>G332+NPV(G.Asm!$F$40,H332:INDEX(H332:CS332,RP))</f>
        <v>0</v>
      </c>
      <c r="F332" s="492">
        <f t="shared" si="280"/>
        <v>0</v>
      </c>
      <c r="G332" s="66">
        <f>-G$190+G$216-G$218+G$233+G$234+SUM(G$125,G$126,G$127,G$128,G$129,G$130,G$131,G$132,G$133,G$134*(1+'S&amp;S'!$F130),G$135,G$136,G$137,G$138,G$139,G$140,G$141,G$142,G$143,G$144)</f>
        <v>0</v>
      </c>
      <c r="H332" s="66">
        <f>-H$190+H$216-H$218+H$233+H$234+SUM(H$125,H$126,H$127,H$128,H$129,H$130,H$131,H$132,H$133,H$134*(1+'S&amp;S'!$F130),H$135,H$136,H$137,H$138,H$139,H$140,H$141,H$142,H$143,H$144)</f>
        <v>0</v>
      </c>
      <c r="I332" s="66">
        <f>-I$190+I$216-I$218+I$233+I$234+SUM(I$125,I$126,I$127,I$128,I$129,I$130,I$131,I$132,I$133,I$134*(1+'S&amp;S'!$F130),I$135,I$136,I$137,I$138,I$139,I$140,I$141,I$142,I$143,I$144)</f>
        <v>0</v>
      </c>
      <c r="J332" s="66">
        <f>-J$190+J$216-J$218+J$233+J$234+SUM(J$125,J$126,J$127,J$128,J$129,J$130,J$131,J$132,J$133,J$134*(1+'S&amp;S'!$F130),J$135,J$136,J$137,J$138,J$139,J$140,J$141,J$142,J$143,J$144)</f>
        <v>0</v>
      </c>
      <c r="K332" s="66">
        <f>-K$190+K$216-K$218+K$233+K$234+SUM(K$125,K$126,K$127,K$128,K$129,K$130,K$131,K$132,K$133,K$134*(1+'S&amp;S'!$F130),K$135,K$136,K$137,K$138,K$139,K$140,K$141,K$142,K$143,K$144)</f>
        <v>0</v>
      </c>
      <c r="L332" s="66">
        <f>-L$190+L$216-L$218+L$233+L$234+SUM(L$125,L$126,L$127,L$128,L$129,L$130,L$131,L$132,L$133,L$134*(1+'S&amp;S'!$F130),L$135,L$136,L$137,L$138,L$139,L$140,L$141,L$142,L$143,L$144)</f>
        <v>0</v>
      </c>
      <c r="M332" s="66">
        <f>-M$190+M$216-M$218+M$233+M$234+SUM(M$125,M$126,M$127,M$128,M$129,M$130,M$131,M$132,M$133,M$134*(1+'S&amp;S'!$F130),M$135,M$136,M$137,M$138,M$139,M$140,M$141,M$142,M$143,M$144)</f>
        <v>0</v>
      </c>
      <c r="N332" s="66">
        <f>-N$190+N$216-N$218+N$233+N$234+SUM(N$125,N$126,N$127,N$128,N$129,N$130,N$131,N$132,N$133,N$134*(1+'S&amp;S'!$F130),N$135,N$136,N$137,N$138,N$139,N$140,N$141,N$142,N$143,N$144)</f>
        <v>0</v>
      </c>
      <c r="O332" s="66">
        <f>-O$190+O$216-O$218+O$233+O$234+SUM(O$125,O$126,O$127,O$128,O$129,O$130,O$131,O$132,O$133,O$134*(1+'S&amp;S'!$F130),O$135,O$136,O$137,O$138,O$139,O$140,O$141,O$142,O$143,O$144)</f>
        <v>0</v>
      </c>
      <c r="P332" s="66">
        <f>-P$190+P$216-P$218+P$233+P$234+SUM(P$125,P$126,P$127,P$128,P$129,P$130,P$131,P$132,P$133,P$134*(1+'S&amp;S'!$F130),P$135,P$136,P$137,P$138,P$139,P$140,P$141,P$142,P$143,P$144)</f>
        <v>0</v>
      </c>
      <c r="Q332" s="66">
        <f>-Q$190+Q$216-Q$218+Q$233+Q$234+SUM(Q$125,Q$126,Q$127,Q$128,Q$129,Q$130,Q$131,Q$132,Q$133,Q$134*(1+'S&amp;S'!$F130),Q$135,Q$136,Q$137,Q$138,Q$139,Q$140,Q$141,Q$142,Q$143,Q$144)</f>
        <v>0</v>
      </c>
      <c r="R332" s="66">
        <f>-R$190+R$216-R$218+R$233+R$234+SUM(R$125,R$126,R$127,R$128,R$129,R$130,R$131,R$132,R$133,R$134*(1+'S&amp;S'!$F130),R$135,R$136,R$137,R$138,R$139,R$140,R$141,R$142,R$143,R$144)</f>
        <v>0</v>
      </c>
      <c r="S332" s="66">
        <f>-S$190+S$216-S$218+S$233+S$234+SUM(S$125,S$126,S$127,S$128,S$129,S$130,S$131,S$132,S$133,S$134*(1+'S&amp;S'!$F130),S$135,S$136,S$137,S$138,S$139,S$140,S$141,S$142,S$143,S$144)</f>
        <v>0</v>
      </c>
      <c r="T332" s="66">
        <f>-T$190+T$216-T$218+T$233+T$234+SUM(T$125,T$126,T$127,T$128,T$129,T$130,T$131,T$132,T$133,T$134*(1+'S&amp;S'!$F130),T$135,T$136,T$137,T$138,T$139,T$140,T$141,T$142,T$143,T$144)</f>
        <v>0</v>
      </c>
      <c r="U332" s="66">
        <f>-U$190+U$216-U$218+U$233+U$234+SUM(U$125,U$126,U$127,U$128,U$129,U$130,U$131,U$132,U$133,U$134*(1+'S&amp;S'!$F130),U$135,U$136,U$137,U$138,U$139,U$140,U$141,U$142,U$143,U$144)</f>
        <v>0</v>
      </c>
      <c r="V332" s="66">
        <f>-V$190+V$216-V$218+V$233+V$234+SUM(V$125,V$126,V$127,V$128,V$129,V$130,V$131,V$132,V$133,V$134*(1+'S&amp;S'!$F130),V$135,V$136,V$137,V$138,V$139,V$140,V$141,V$142,V$143,V$144)</f>
        <v>0</v>
      </c>
      <c r="W332" s="66">
        <f>-W$190+W$216-W$218+W$233+W$234+SUM(W$125,W$126,W$127,W$128,W$129,W$130,W$131,W$132,W$133,W$134*(1+'S&amp;S'!$F130),W$135,W$136,W$137,W$138,W$139,W$140,W$141,W$142,W$143,W$144)</f>
        <v>0</v>
      </c>
      <c r="X332" s="66">
        <f>-X$190+X$216-X$218+X$233+X$234+SUM(X$125,X$126,X$127,X$128,X$129,X$130,X$131,X$132,X$133,X$134*(1+'S&amp;S'!$F130),X$135,X$136,X$137,X$138,X$139,X$140,X$141,X$142,X$143,X$144)</f>
        <v>0</v>
      </c>
      <c r="Y332" s="66">
        <f>-Y$190+Y$216-Y$218+Y$233+Y$234+SUM(Y$125,Y$126,Y$127,Y$128,Y$129,Y$130,Y$131,Y$132,Y$133,Y$134*(1+'S&amp;S'!$F130),Y$135,Y$136,Y$137,Y$138,Y$139,Y$140,Y$141,Y$142,Y$143,Y$144)</f>
        <v>0</v>
      </c>
      <c r="Z332" s="66">
        <f>-Z$190+Z$216-Z$218+Z$233+Z$234+SUM(Z$125,Z$126,Z$127,Z$128,Z$129,Z$130,Z$131,Z$132,Z$133,Z$134*(1+'S&amp;S'!$F130),Z$135,Z$136,Z$137,Z$138,Z$139,Z$140,Z$141,Z$142,Z$143,Z$144)</f>
        <v>0</v>
      </c>
      <c r="AA332" s="66">
        <f>-AA$190+AA$216-AA$218+AA$233+AA$234+SUM(AA$125,AA$126,AA$127,AA$128,AA$129,AA$130,AA$131,AA$132,AA$133,AA$134*(1+'S&amp;S'!$F130),AA$135,AA$136,AA$137,AA$138,AA$139,AA$140,AA$141,AA$142,AA$143,AA$144)</f>
        <v>0</v>
      </c>
      <c r="AB332" s="66">
        <f>-AB$190+AB$216-AB$218+AB$233+AB$234+SUM(AB$125,AB$126,AB$127,AB$128,AB$129,AB$130,AB$131,AB$132,AB$133,AB$134*(1+'S&amp;S'!$F130),AB$135,AB$136,AB$137,AB$138,AB$139,AB$140,AB$141,AB$142,AB$143,AB$144)</f>
        <v>0</v>
      </c>
      <c r="AC332" s="66">
        <f>-AC$190+AC$216-AC$218+AC$233+AC$234+SUM(AC$125,AC$126,AC$127,AC$128,AC$129,AC$130,AC$131,AC$132,AC$133,AC$134*(1+'S&amp;S'!$F130),AC$135,AC$136,AC$137,AC$138,AC$139,AC$140,AC$141,AC$142,AC$143,AC$144)</f>
        <v>0</v>
      </c>
      <c r="AD332" s="66">
        <f>-AD$190+AD$216-AD$218+AD$233+AD$234+SUM(AD$125,AD$126,AD$127,AD$128,AD$129,AD$130,AD$131,AD$132,AD$133,AD$134*(1+'S&amp;S'!$F130),AD$135,AD$136,AD$137,AD$138,AD$139,AD$140,AD$141,AD$142,AD$143,AD$144)</f>
        <v>0</v>
      </c>
      <c r="AE332" s="66">
        <f>-AE$190+AE$216-AE$218+AE$233+AE$234+SUM(AE$125,AE$126,AE$127,AE$128,AE$129,AE$130,AE$131,AE$132,AE$133,AE$134*(1+'S&amp;S'!$F130),AE$135,AE$136,AE$137,AE$138,AE$139,AE$140,AE$141,AE$142,AE$143,AE$144)</f>
        <v>0</v>
      </c>
      <c r="AF332" s="66">
        <f>-AF$190+AF$216-AF$218+AF$233+AF$234+SUM(AF$125,AF$126,AF$127,AF$128,AF$129,AF$130,AF$131,AF$132,AF$133,AF$134*(1+'S&amp;S'!$F130),AF$135,AF$136,AF$137,AF$138,AF$139,AF$140,AF$141,AF$142,AF$143,AF$144)</f>
        <v>0</v>
      </c>
      <c r="AG332" s="66">
        <f>-AG$190+AG$216-AG$218+AG$233+AG$234+SUM(AG$125,AG$126,AG$127,AG$128,AG$129,AG$130,AG$131,AG$132,AG$133,AG$134*(1+'S&amp;S'!$F130),AG$135,AG$136,AG$137,AG$138,AG$139,AG$140,AG$141,AG$142,AG$143,AG$144)</f>
        <v>0</v>
      </c>
      <c r="AH332" s="66">
        <f>-AH$190+AH$216-AH$218+AH$233+AH$234+SUM(AH$125,AH$126,AH$127,AH$128,AH$129,AH$130,AH$131,AH$132,AH$133,AH$134*(1+'S&amp;S'!$F130),AH$135,AH$136,AH$137,AH$138,AH$139,AH$140,AH$141,AH$142,AH$143,AH$144)</f>
        <v>0</v>
      </c>
      <c r="AI332" s="66">
        <f>-AI$190+AI$216-AI$218+AI$233+AI$234+SUM(AI$125,AI$126,AI$127,AI$128,AI$129,AI$130,AI$131,AI$132,AI$133,AI$134*(1+'S&amp;S'!$F130),AI$135,AI$136,AI$137,AI$138,AI$139,AI$140,AI$141,AI$142,AI$143,AI$144)</f>
        <v>0</v>
      </c>
      <c r="AJ332" s="66">
        <f>-AJ$190+AJ$216-AJ$218+AJ$233+AJ$234+SUM(AJ$125,AJ$126,AJ$127,AJ$128,AJ$129,AJ$130,AJ$131,AJ$132,AJ$133,AJ$134*(1+'S&amp;S'!$F130),AJ$135,AJ$136,AJ$137,AJ$138,AJ$139,AJ$140,AJ$141,AJ$142,AJ$143,AJ$144)</f>
        <v>0</v>
      </c>
      <c r="AK332" s="66">
        <f>-AK$190+AK$216-AK$218+AK$233+AK$234+SUM(AK$125,AK$126,AK$127,AK$128,AK$129,AK$130,AK$131,AK$132,AK$133,AK$134*(1+'S&amp;S'!$F130),AK$135,AK$136,AK$137,AK$138,AK$139,AK$140,AK$141,AK$142,AK$143,AK$144)</f>
        <v>0</v>
      </c>
      <c r="AL332" s="66">
        <f>-AL$190+AL$216-AL$218+AL$233+AL$234+SUM(AL$125,AL$126,AL$127,AL$128,AL$129,AL$130,AL$131,AL$132,AL$133,AL$134*(1+'S&amp;S'!$F130),AL$135,AL$136,AL$137,AL$138,AL$139,AL$140,AL$141,AL$142,AL$143,AL$144)</f>
        <v>0</v>
      </c>
      <c r="AM332" s="66">
        <f>-AM$190+AM$216-AM$218+AM$233+AM$234+SUM(AM$125,AM$126,AM$127,AM$128,AM$129,AM$130,AM$131,AM$132,AM$133,AM$134*(1+'S&amp;S'!$F130),AM$135,AM$136,AM$137,AM$138,AM$139,AM$140,AM$141,AM$142,AM$143,AM$144)</f>
        <v>0</v>
      </c>
      <c r="AN332" s="66">
        <f>-AN$190+AN$216-AN$218+AN$233+AN$234+SUM(AN$125,AN$126,AN$127,AN$128,AN$129,AN$130,AN$131,AN$132,AN$133,AN$134*(1+'S&amp;S'!$F130),AN$135,AN$136,AN$137,AN$138,AN$139,AN$140,AN$141,AN$142,AN$143,AN$144)</f>
        <v>0</v>
      </c>
      <c r="AO332" s="66">
        <f>-AO$190+AO$216-AO$218+AO$233+AO$234+SUM(AO$125,AO$126,AO$127,AO$128,AO$129,AO$130,AO$131,AO$132,AO$133,AO$134*(1+'S&amp;S'!$F130),AO$135,AO$136,AO$137,AO$138,AO$139,AO$140,AO$141,AO$142,AO$143,AO$144)</f>
        <v>0</v>
      </c>
      <c r="AP332" s="66">
        <f>-AP$190+AP$216-AP$218+AP$233+AP$234+SUM(AP$125,AP$126,AP$127,AP$128,AP$129,AP$130,AP$131,AP$132,AP$133,AP$134*(1+'S&amp;S'!$F130),AP$135,AP$136,AP$137,AP$138,AP$139,AP$140,AP$141,AP$142,AP$143,AP$144)</f>
        <v>0</v>
      </c>
      <c r="AQ332" s="66">
        <f>-AQ$190+AQ$216-AQ$218+AQ$233+AQ$234+SUM(AQ$125,AQ$126,AQ$127,AQ$128,AQ$129,AQ$130,AQ$131,AQ$132,AQ$133,AQ$134*(1+'S&amp;S'!$F130),AQ$135,AQ$136,AQ$137,AQ$138,AQ$139,AQ$140,AQ$141,AQ$142,AQ$143,AQ$144)</f>
        <v>0</v>
      </c>
      <c r="AR332" s="66">
        <f>-AR$190+AR$216-AR$218+AR$233+AR$234+SUM(AR$125,AR$126,AR$127,AR$128,AR$129,AR$130,AR$131,AR$132,AR$133,AR$134*(1+'S&amp;S'!$F130),AR$135,AR$136,AR$137,AR$138,AR$139,AR$140,AR$141,AR$142,AR$143,AR$144)</f>
        <v>0</v>
      </c>
      <c r="AS332" s="66">
        <f>-AS$190+AS$216-AS$218+AS$233+AS$234+SUM(AS$125,AS$126,AS$127,AS$128,AS$129,AS$130,AS$131,AS$132,AS$133,AS$134*(1+'S&amp;S'!$F130),AS$135,AS$136,AS$137,AS$138,AS$139,AS$140,AS$141,AS$142,AS$143,AS$144)</f>
        <v>0</v>
      </c>
      <c r="AT332" s="66">
        <f>-AT$190+AT$216-AT$218+AT$233+AT$234+SUM(AT$125,AT$126,AT$127,AT$128,AT$129,AT$130,AT$131,AT$132,AT$133,AT$134*(1+'S&amp;S'!$F130),AT$135,AT$136,AT$137,AT$138,AT$139,AT$140,AT$141,AT$142,AT$143,AT$144)</f>
        <v>0</v>
      </c>
      <c r="AU332" s="66">
        <f>-AU$190+AU$216-AU$218+AU$233+AU$234+SUM(AU$125,AU$126,AU$127,AU$128,AU$129,AU$130,AU$131,AU$132,AU$133,AU$134*(1+'S&amp;S'!$F130),AU$135,AU$136,AU$137,AU$138,AU$139,AU$140,AU$141,AU$142,AU$143,AU$144)</f>
        <v>0</v>
      </c>
      <c r="AV332" s="66">
        <f>-AV$190+AV$216-AV$218+AV$233+AV$234+SUM(AV$125,AV$126,AV$127,AV$128,AV$129,AV$130,AV$131,AV$132,AV$133,AV$134*(1+'S&amp;S'!$F130),AV$135,AV$136,AV$137,AV$138,AV$139,AV$140,AV$141,AV$142,AV$143,AV$144)</f>
        <v>0</v>
      </c>
      <c r="AW332" s="66">
        <f>-AW$190+AW$216-AW$218+AW$233+AW$234+SUM(AW$125,AW$126,AW$127,AW$128,AW$129,AW$130,AW$131,AW$132,AW$133,AW$134*(1+'S&amp;S'!$F130),AW$135,AW$136,AW$137,AW$138,AW$139,AW$140,AW$141,AW$142,AW$143,AW$144)</f>
        <v>0</v>
      </c>
      <c r="AX332" s="66">
        <f>-AX$190+AX$216-AX$218+AX$233+AX$234+SUM(AX$125,AX$126,AX$127,AX$128,AX$129,AX$130,AX$131,AX$132,AX$133,AX$134*(1+'S&amp;S'!$F130),AX$135,AX$136,AX$137,AX$138,AX$139,AX$140,AX$141,AX$142,AX$143,AX$144)</f>
        <v>0</v>
      </c>
      <c r="AY332" s="66">
        <f>-AY$190+AY$216-AY$218+AY$233+AY$234+SUM(AY$125,AY$126,AY$127,AY$128,AY$129,AY$130,AY$131,AY$132,AY$133,AY$134*(1+'S&amp;S'!$F130),AY$135,AY$136,AY$137,AY$138,AY$139,AY$140,AY$141,AY$142,AY$143,AY$144)</f>
        <v>0</v>
      </c>
      <c r="AZ332" s="66">
        <f>-AZ$190+AZ$216-AZ$218+AZ$233+AZ$234+SUM(AZ$125,AZ$126,AZ$127,AZ$128,AZ$129,AZ$130,AZ$131,AZ$132,AZ$133,AZ$134*(1+'S&amp;S'!$F130),AZ$135,AZ$136,AZ$137,AZ$138,AZ$139,AZ$140,AZ$141,AZ$142,AZ$143,AZ$144)</f>
        <v>0</v>
      </c>
      <c r="BA332" s="66">
        <f>-BA$190+BA$216-BA$218+BA$233+BA$234+SUM(BA$125,BA$126,BA$127,BA$128,BA$129,BA$130,BA$131,BA$132,BA$133,BA$134*(1+'S&amp;S'!$F130),BA$135,BA$136,BA$137,BA$138,BA$139,BA$140,BA$141,BA$142,BA$143,BA$144)</f>
        <v>0</v>
      </c>
      <c r="BB332" s="66">
        <f>-BB$190+BB$216-BB$218+BB$233+BB$234+SUM(BB$125,BB$126,BB$127,BB$128,BB$129,BB$130,BB$131,BB$132,BB$133,BB$134*(1+'S&amp;S'!$F130),BB$135,BB$136,BB$137,BB$138,BB$139,BB$140,BB$141,BB$142,BB$143,BB$144)</f>
        <v>0</v>
      </c>
      <c r="BC332" s="66">
        <f>-BC$190+BC$216-BC$218+BC$233+BC$234+SUM(BC$125,BC$126,BC$127,BC$128,BC$129,BC$130,BC$131,BC$132,BC$133,BC$134*(1+'S&amp;S'!$F130),BC$135,BC$136,BC$137,BC$138,BC$139,BC$140,BC$141,BC$142,BC$143,BC$144)</f>
        <v>0</v>
      </c>
      <c r="BD332" s="66">
        <f>-BD$190+BD$216-BD$218+BD$233+BD$234+SUM(BD$125,BD$126,BD$127,BD$128,BD$129,BD$130,BD$131,BD$132,BD$133,BD$134*(1+'S&amp;S'!$F130),BD$135,BD$136,BD$137,BD$138,BD$139,BD$140,BD$141,BD$142,BD$143,BD$144)</f>
        <v>0</v>
      </c>
      <c r="BE332" s="66">
        <f>-BE$190+BE$216-BE$218+BE$233+BE$234+SUM(BE$125,BE$126,BE$127,BE$128,BE$129,BE$130,BE$131,BE$132,BE$133,BE$134*(1+'S&amp;S'!$F130),BE$135,BE$136,BE$137,BE$138,BE$139,BE$140,BE$141,BE$142,BE$143,BE$144)</f>
        <v>0</v>
      </c>
      <c r="BF332" s="66">
        <f>-BF$190+BF$216-BF$218+BF$233+BF$234+SUM(BF$125,BF$126,BF$127,BF$128,BF$129,BF$130,BF$131,BF$132,BF$133,BF$134*(1+'S&amp;S'!$F130),BF$135,BF$136,BF$137,BF$138,BF$139,BF$140,BF$141,BF$142,BF$143,BF$144)</f>
        <v>0</v>
      </c>
      <c r="BG332" s="66">
        <f>-BG$190+BG$216-BG$218+BG$233+BG$234+SUM(BG$125,BG$126,BG$127,BG$128,BG$129,BG$130,BG$131,BG$132,BG$133,BG$134*(1+'S&amp;S'!$F130),BG$135,BG$136,BG$137,BG$138,BG$139,BG$140,BG$141,BG$142,BG$143,BG$144)</f>
        <v>0</v>
      </c>
      <c r="BH332" s="66">
        <f>-BH$190+BH$216-BH$218+BH$233+BH$234+SUM(BH$125,BH$126,BH$127,BH$128,BH$129,BH$130,BH$131,BH$132,BH$133,BH$134*(1+'S&amp;S'!$F130),BH$135,BH$136,BH$137,BH$138,BH$139,BH$140,BH$141,BH$142,BH$143,BH$144)</f>
        <v>0</v>
      </c>
      <c r="BI332" s="66">
        <f>-BI$190+BI$216-BI$218+BI$233+BI$234+SUM(BI$125,BI$126,BI$127,BI$128,BI$129,BI$130,BI$131,BI$132,BI$133,BI$134*(1+'S&amp;S'!$F130),BI$135,BI$136,BI$137,BI$138,BI$139,BI$140,BI$141,BI$142,BI$143,BI$144)</f>
        <v>0</v>
      </c>
      <c r="BJ332" s="66">
        <f>-BJ$190+BJ$216-BJ$218+BJ$233+BJ$234+SUM(BJ$125,BJ$126,BJ$127,BJ$128,BJ$129,BJ$130,BJ$131,BJ$132,BJ$133,BJ$134*(1+'S&amp;S'!$F130),BJ$135,BJ$136,BJ$137,BJ$138,BJ$139,BJ$140,BJ$141,BJ$142,BJ$143,BJ$144)</f>
        <v>0</v>
      </c>
      <c r="BK332" s="66">
        <f>-BK$190+BK$216-BK$218+BK$233+BK$234+SUM(BK$125,BK$126,BK$127,BK$128,BK$129,BK$130,BK$131,BK$132,BK$133,BK$134*(1+'S&amp;S'!$F130),BK$135,BK$136,BK$137,BK$138,BK$139,BK$140,BK$141,BK$142,BK$143,BK$144)</f>
        <v>0</v>
      </c>
      <c r="BL332" s="66">
        <f>-BL$190+BL$216-BL$218+BL$233+BL$234+SUM(BL$125,BL$126,BL$127,BL$128,BL$129,BL$130,BL$131,BL$132,BL$133,BL$134*(1+'S&amp;S'!$F130),BL$135,BL$136,BL$137,BL$138,BL$139,BL$140,BL$141,BL$142,BL$143,BL$144)</f>
        <v>0</v>
      </c>
      <c r="BM332" s="66">
        <f>-BM$190+BM$216-BM$218+BM$233+BM$234+SUM(BM$125,BM$126,BM$127,BM$128,BM$129,BM$130,BM$131,BM$132,BM$133,BM$134*(1+'S&amp;S'!$F130),BM$135,BM$136,BM$137,BM$138,BM$139,BM$140,BM$141,BM$142,BM$143,BM$144)</f>
        <v>0</v>
      </c>
      <c r="BN332" s="66">
        <f>-BN$190+BN$216-BN$218+BN$233+BN$234+SUM(BN$125,BN$126,BN$127,BN$128,BN$129,BN$130,BN$131,BN$132,BN$133,BN$134*(1+'S&amp;S'!$F130),BN$135,BN$136,BN$137,BN$138,BN$139,BN$140,BN$141,BN$142,BN$143,BN$144)</f>
        <v>0</v>
      </c>
      <c r="BO332" s="66">
        <f>-BO$190+BO$216-BO$218+BO$233+BO$234+SUM(BO$125,BO$126,BO$127,BO$128,BO$129,BO$130,BO$131,BO$132,BO$133,BO$134*(1+'S&amp;S'!$F130),BO$135,BO$136,BO$137,BO$138,BO$139,BO$140,BO$141,BO$142,BO$143,BO$144)</f>
        <v>0</v>
      </c>
      <c r="BP332" s="66">
        <f>-BP$190+BP$216-BP$218+BP$233+BP$234+SUM(BP$125,BP$126,BP$127,BP$128,BP$129,BP$130,BP$131,BP$132,BP$133,BP$134*(1+'S&amp;S'!$F130),BP$135,BP$136,BP$137,BP$138,BP$139,BP$140,BP$141,BP$142,BP$143,BP$144)</f>
        <v>0</v>
      </c>
      <c r="BQ332" s="66">
        <f>-BQ$190+BQ$216-BQ$218+BQ$233+BQ$234+SUM(BQ$125,BQ$126,BQ$127,BQ$128,BQ$129,BQ$130,BQ$131,BQ$132,BQ$133,BQ$134*(1+'S&amp;S'!$F130),BQ$135,BQ$136,BQ$137,BQ$138,BQ$139,BQ$140,BQ$141,BQ$142,BQ$143,BQ$144)</f>
        <v>0</v>
      </c>
      <c r="BR332" s="66">
        <f>-BR$190+BR$216-BR$218+BR$233+BR$234+SUM(BR$125,BR$126,BR$127,BR$128,BR$129,BR$130,BR$131,BR$132,BR$133,BR$134*(1+'S&amp;S'!$F130),BR$135,BR$136,BR$137,BR$138,BR$139,BR$140,BR$141,BR$142,BR$143,BR$144)</f>
        <v>0</v>
      </c>
      <c r="BS332" s="66">
        <f>-BS$190+BS$216-BS$218+BS$233+BS$234+SUM(BS$125,BS$126,BS$127,BS$128,BS$129,BS$130,BS$131,BS$132,BS$133,BS$134*(1+'S&amp;S'!$F130),BS$135,BS$136,BS$137,BS$138,BS$139,BS$140,BS$141,BS$142,BS$143,BS$144)</f>
        <v>0</v>
      </c>
      <c r="BT332" s="66">
        <f>-BT$190+BT$216-BT$218+BT$233+BT$234+SUM(BT$125,BT$126,BT$127,BT$128,BT$129,BT$130,BT$131,BT$132,BT$133,BT$134*(1+'S&amp;S'!$F130),BT$135,BT$136,BT$137,BT$138,BT$139,BT$140,BT$141,BT$142,BT$143,BT$144)</f>
        <v>0</v>
      </c>
      <c r="BU332" s="66">
        <f>-BU$190+BU$216-BU$218+BU$233+BU$234+SUM(BU$125,BU$126,BU$127,BU$128,BU$129,BU$130,BU$131,BU$132,BU$133,BU$134*(1+'S&amp;S'!$F130),BU$135,BU$136,BU$137,BU$138,BU$139,BU$140,BU$141,BU$142,BU$143,BU$144)</f>
        <v>0</v>
      </c>
      <c r="BV332" s="66">
        <f>-BV$190+BV$216-BV$218+BV$233+BV$234+SUM(BV$125,BV$126,BV$127,BV$128,BV$129,BV$130,BV$131,BV$132,BV$133,BV$134*(1+'S&amp;S'!$F130),BV$135,BV$136,BV$137,BV$138,BV$139,BV$140,BV$141,BV$142,BV$143,BV$144)</f>
        <v>0</v>
      </c>
      <c r="BW332" s="66">
        <f>-BW$190+BW$216-BW$218+BW$233+BW$234+SUM(BW$125,BW$126,BW$127,BW$128,BW$129,BW$130,BW$131,BW$132,BW$133,BW$134*(1+'S&amp;S'!$F130),BW$135,BW$136,BW$137,BW$138,BW$139,BW$140,BW$141,BW$142,BW$143,BW$144)</f>
        <v>0</v>
      </c>
      <c r="BX332" s="66">
        <f>-BX$190+BX$216-BX$218+BX$233+BX$234+SUM(BX$125,BX$126,BX$127,BX$128,BX$129,BX$130,BX$131,BX$132,BX$133,BX$134*(1+'S&amp;S'!$F130),BX$135,BX$136,BX$137,BX$138,BX$139,BX$140,BX$141,BX$142,BX$143,BX$144)</f>
        <v>0</v>
      </c>
      <c r="BY332" s="66">
        <f>-BY$190+BY$216-BY$218+BY$233+BY$234+SUM(BY$125,BY$126,BY$127,BY$128,BY$129,BY$130,BY$131,BY$132,BY$133,BY$134*(1+'S&amp;S'!$F130),BY$135,BY$136,BY$137,BY$138,BY$139,BY$140,BY$141,BY$142,BY$143,BY$144)</f>
        <v>0</v>
      </c>
      <c r="BZ332" s="66">
        <f>-BZ$190+BZ$216-BZ$218+BZ$233+BZ$234+SUM(BZ$125,BZ$126,BZ$127,BZ$128,BZ$129,BZ$130,BZ$131,BZ$132,BZ$133,BZ$134*(1+'S&amp;S'!$F130),BZ$135,BZ$136,BZ$137,BZ$138,BZ$139,BZ$140,BZ$141,BZ$142,BZ$143,BZ$144)</f>
        <v>0</v>
      </c>
      <c r="CA332" s="66">
        <f>-CA$190+CA$216-CA$218+CA$233+CA$234+SUM(CA$125,CA$126,CA$127,CA$128,CA$129,CA$130,CA$131,CA$132,CA$133,CA$134*(1+'S&amp;S'!$F130),CA$135,CA$136,CA$137,CA$138,CA$139,CA$140,CA$141,CA$142,CA$143,CA$144)</f>
        <v>0</v>
      </c>
      <c r="CB332" s="66">
        <f>-CB$190+CB$216-CB$218+CB$233+CB$234+SUM(CB$125,CB$126,CB$127,CB$128,CB$129,CB$130,CB$131,CB$132,CB$133,CB$134*(1+'S&amp;S'!$F130),CB$135,CB$136,CB$137,CB$138,CB$139,CB$140,CB$141,CB$142,CB$143,CB$144)</f>
        <v>0</v>
      </c>
      <c r="CC332" s="66">
        <f>-CC$190+CC$216-CC$218+CC$233+CC$234+SUM(CC$125,CC$126,CC$127,CC$128,CC$129,CC$130,CC$131,CC$132,CC$133,CC$134*(1+'S&amp;S'!$F130),CC$135,CC$136,CC$137,CC$138,CC$139,CC$140,CC$141,CC$142,CC$143,CC$144)</f>
        <v>0</v>
      </c>
      <c r="CD332" s="66">
        <f>-CD$190+CD$216-CD$218+CD$233+CD$234+SUM(CD$125,CD$126,CD$127,CD$128,CD$129,CD$130,CD$131,CD$132,CD$133,CD$134*(1+'S&amp;S'!$F130),CD$135,CD$136,CD$137,CD$138,CD$139,CD$140,CD$141,CD$142,CD$143,CD$144)</f>
        <v>0</v>
      </c>
      <c r="CE332" s="66">
        <f>-CE$190+CE$216-CE$218+CE$233+CE$234+SUM(CE$125,CE$126,CE$127,CE$128,CE$129,CE$130,CE$131,CE$132,CE$133,CE$134*(1+'S&amp;S'!$F130),CE$135,CE$136,CE$137,CE$138,CE$139,CE$140,CE$141,CE$142,CE$143,CE$144)</f>
        <v>0</v>
      </c>
      <c r="CF332" s="66">
        <f>-CF$190+CF$216-CF$218+CF$233+CF$234+SUM(CF$125,CF$126,CF$127,CF$128,CF$129,CF$130,CF$131,CF$132,CF$133,CF$134*(1+'S&amp;S'!$F130),CF$135,CF$136,CF$137,CF$138,CF$139,CF$140,CF$141,CF$142,CF$143,CF$144)</f>
        <v>0</v>
      </c>
      <c r="CG332" s="66">
        <f>-CG$190+CG$216-CG$218+CG$233+CG$234+SUM(CG$125,CG$126,CG$127,CG$128,CG$129,CG$130,CG$131,CG$132,CG$133,CG$134*(1+'S&amp;S'!$F130),CG$135,CG$136,CG$137,CG$138,CG$139,CG$140,CG$141,CG$142,CG$143,CG$144)</f>
        <v>0</v>
      </c>
      <c r="CH332" s="66">
        <f>-CH$190+CH$216-CH$218+CH$233+CH$234+SUM(CH$125,CH$126,CH$127,CH$128,CH$129,CH$130,CH$131,CH$132,CH$133,CH$134*(1+'S&amp;S'!$F130),CH$135,CH$136,CH$137,CH$138,CH$139,CH$140,CH$141,CH$142,CH$143,CH$144)</f>
        <v>0</v>
      </c>
      <c r="CI332" s="66">
        <f>-CI$190+CI$216-CI$218+CI$233+CI$234+SUM(CI$125,CI$126,CI$127,CI$128,CI$129,CI$130,CI$131,CI$132,CI$133,CI$134*(1+'S&amp;S'!$F130),CI$135,CI$136,CI$137,CI$138,CI$139,CI$140,CI$141,CI$142,CI$143,CI$144)</f>
        <v>0</v>
      </c>
      <c r="CJ332" s="66">
        <f>-CJ$190+CJ$216-CJ$218+CJ$233+CJ$234+SUM(CJ$125,CJ$126,CJ$127,CJ$128,CJ$129,CJ$130,CJ$131,CJ$132,CJ$133,CJ$134*(1+'S&amp;S'!$F130),CJ$135,CJ$136,CJ$137,CJ$138,CJ$139,CJ$140,CJ$141,CJ$142,CJ$143,CJ$144)</f>
        <v>0</v>
      </c>
      <c r="CK332" s="66">
        <f>-CK$190+CK$216-CK$218+CK$233+CK$234+SUM(CK$125,CK$126,CK$127,CK$128,CK$129,CK$130,CK$131,CK$132,CK$133,CK$134*(1+'S&amp;S'!$F130),CK$135,CK$136,CK$137,CK$138,CK$139,CK$140,CK$141,CK$142,CK$143,CK$144)</f>
        <v>0</v>
      </c>
      <c r="CL332" s="66">
        <f>-CL$190+CL$216-CL$218+CL$233+CL$234+SUM(CL$125,CL$126,CL$127,CL$128,CL$129,CL$130,CL$131,CL$132,CL$133,CL$134*(1+'S&amp;S'!$F130),CL$135,CL$136,CL$137,CL$138,CL$139,CL$140,CL$141,CL$142,CL$143,CL$144)</f>
        <v>0</v>
      </c>
      <c r="CM332" s="66">
        <f>-CM$190+CM$216-CM$218+CM$233+CM$234+SUM(CM$125,CM$126,CM$127,CM$128,CM$129,CM$130,CM$131,CM$132,CM$133,CM$134*(1+'S&amp;S'!$F130),CM$135,CM$136,CM$137,CM$138,CM$139,CM$140,CM$141,CM$142,CM$143,CM$144)</f>
        <v>0</v>
      </c>
      <c r="CN332" s="66">
        <f>-CN$190+CN$216-CN$218+CN$233+CN$234+SUM(CN$125,CN$126,CN$127,CN$128,CN$129,CN$130,CN$131,CN$132,CN$133,CN$134*(1+'S&amp;S'!$F130),CN$135,CN$136,CN$137,CN$138,CN$139,CN$140,CN$141,CN$142,CN$143,CN$144)</f>
        <v>0</v>
      </c>
      <c r="CO332" s="66">
        <f>-CO$190+CO$216-CO$218+CO$233+CO$234+SUM(CO$125,CO$126,CO$127,CO$128,CO$129,CO$130,CO$131,CO$132,CO$133,CO$134*(1+'S&amp;S'!$F130),CO$135,CO$136,CO$137,CO$138,CO$139,CO$140,CO$141,CO$142,CO$143,CO$144)</f>
        <v>0</v>
      </c>
      <c r="CP332" s="66">
        <f>-CP$190+CP$216-CP$218+CP$233+CP$234+SUM(CP$125,CP$126,CP$127,CP$128,CP$129,CP$130,CP$131,CP$132,CP$133,CP$134*(1+'S&amp;S'!$F130),CP$135,CP$136,CP$137,CP$138,CP$139,CP$140,CP$141,CP$142,CP$143,CP$144)</f>
        <v>0</v>
      </c>
      <c r="CQ332" s="66">
        <f>-CQ$190+CQ$216-CQ$218+CQ$233+CQ$234+SUM(CQ$125,CQ$126,CQ$127,CQ$128,CQ$129,CQ$130,CQ$131,CQ$132,CQ$133,CQ$134*(1+'S&amp;S'!$F130),CQ$135,CQ$136,CQ$137,CQ$138,CQ$139,CQ$140,CQ$141,CQ$142,CQ$143,CQ$144)</f>
        <v>0</v>
      </c>
      <c r="CR332" s="66">
        <f>-CR$190+CR$216-CR$218+CR$233+CR$234+SUM(CR$125,CR$126,CR$127,CR$128,CR$129,CR$130,CR$131,CR$132,CR$133,CR$134*(1+'S&amp;S'!$F130),CR$135,CR$136,CR$137,CR$138,CR$139,CR$140,CR$141,CR$142,CR$143,CR$144)</f>
        <v>0</v>
      </c>
      <c r="CS332" s="66">
        <f>-CS$190+CS$216-CS$218+CS$233+CS$234+SUM(CS$125,CS$126,CS$127,CS$128,CS$129,CS$130,CS$131,CS$132,CS$133,CS$134*(1+'S&amp;S'!$F130),CS$135,CS$136,CS$137,CS$138,CS$139,CS$140,CS$141,CS$142,CS$143,CS$144)</f>
        <v>0</v>
      </c>
    </row>
    <row r="333" spans="3:97" hidden="1" x14ac:dyDescent="0.35">
      <c r="C333" s="81" t="str">
        <f>O.1!C134&amp;" with "&amp; 'S&amp;S'!$D$5*100 &amp; "% decrease"</f>
        <v xml:space="preserve"> with 1% decrease</v>
      </c>
      <c r="E333" s="492">
        <f>G333+NPV(G.Asm!$F$40,H333:INDEX(H333:CS333,RP))</f>
        <v>0</v>
      </c>
      <c r="F333" s="492">
        <f t="shared" si="280"/>
        <v>0</v>
      </c>
      <c r="G333" s="66">
        <f>-G$190+G$216-G$218+G$233+G$234+SUM(G$125,G$126,G$127,G$128,G$129,G$130,G$131,G$132,G$133,G$134*(1+'S&amp;S'!$F131),G$135,G$136,G$137,G$138,G$139,G$140,G$141,G$142,G$143,G$144)</f>
        <v>0</v>
      </c>
      <c r="H333" s="66">
        <f>-H$190+H$216-H$218+H$233+H$234+SUM(H$125,H$126,H$127,H$128,H$129,H$130,H$131,H$132,H$133,H$134*(1+'S&amp;S'!$F131),H$135,H$136,H$137,H$138,H$139,H$140,H$141,H$142,H$143,H$144)</f>
        <v>0</v>
      </c>
      <c r="I333" s="66">
        <f>-I$190+I$216-I$218+I$233+I$234+SUM(I$125,I$126,I$127,I$128,I$129,I$130,I$131,I$132,I$133,I$134*(1+'S&amp;S'!$F131),I$135,I$136,I$137,I$138,I$139,I$140,I$141,I$142,I$143,I$144)</f>
        <v>0</v>
      </c>
      <c r="J333" s="66">
        <f>-J$190+J$216-J$218+J$233+J$234+SUM(J$125,J$126,J$127,J$128,J$129,J$130,J$131,J$132,J$133,J$134*(1+'S&amp;S'!$F131),J$135,J$136,J$137,J$138,J$139,J$140,J$141,J$142,J$143,J$144)</f>
        <v>0</v>
      </c>
      <c r="K333" s="66">
        <f>-K$190+K$216-K$218+K$233+K$234+SUM(K$125,K$126,K$127,K$128,K$129,K$130,K$131,K$132,K$133,K$134*(1+'S&amp;S'!$F131),K$135,K$136,K$137,K$138,K$139,K$140,K$141,K$142,K$143,K$144)</f>
        <v>0</v>
      </c>
      <c r="L333" s="66">
        <f>-L$190+L$216-L$218+L$233+L$234+SUM(L$125,L$126,L$127,L$128,L$129,L$130,L$131,L$132,L$133,L$134*(1+'S&amp;S'!$F131),L$135,L$136,L$137,L$138,L$139,L$140,L$141,L$142,L$143,L$144)</f>
        <v>0</v>
      </c>
      <c r="M333" s="66">
        <f>-M$190+M$216-M$218+M$233+M$234+SUM(M$125,M$126,M$127,M$128,M$129,M$130,M$131,M$132,M$133,M$134*(1+'S&amp;S'!$F131),M$135,M$136,M$137,M$138,M$139,M$140,M$141,M$142,M$143,M$144)</f>
        <v>0</v>
      </c>
      <c r="N333" s="66">
        <f>-N$190+N$216-N$218+N$233+N$234+SUM(N$125,N$126,N$127,N$128,N$129,N$130,N$131,N$132,N$133,N$134*(1+'S&amp;S'!$F131),N$135,N$136,N$137,N$138,N$139,N$140,N$141,N$142,N$143,N$144)</f>
        <v>0</v>
      </c>
      <c r="O333" s="66">
        <f>-O$190+O$216-O$218+O$233+O$234+SUM(O$125,O$126,O$127,O$128,O$129,O$130,O$131,O$132,O$133,O$134*(1+'S&amp;S'!$F131),O$135,O$136,O$137,O$138,O$139,O$140,O$141,O$142,O$143,O$144)</f>
        <v>0</v>
      </c>
      <c r="P333" s="66">
        <f>-P$190+P$216-P$218+P$233+P$234+SUM(P$125,P$126,P$127,P$128,P$129,P$130,P$131,P$132,P$133,P$134*(1+'S&amp;S'!$F131),P$135,P$136,P$137,P$138,P$139,P$140,P$141,P$142,P$143,P$144)</f>
        <v>0</v>
      </c>
      <c r="Q333" s="66">
        <f>-Q$190+Q$216-Q$218+Q$233+Q$234+SUM(Q$125,Q$126,Q$127,Q$128,Q$129,Q$130,Q$131,Q$132,Q$133,Q$134*(1+'S&amp;S'!$F131),Q$135,Q$136,Q$137,Q$138,Q$139,Q$140,Q$141,Q$142,Q$143,Q$144)</f>
        <v>0</v>
      </c>
      <c r="R333" s="66">
        <f>-R$190+R$216-R$218+R$233+R$234+SUM(R$125,R$126,R$127,R$128,R$129,R$130,R$131,R$132,R$133,R$134*(1+'S&amp;S'!$F131),R$135,R$136,R$137,R$138,R$139,R$140,R$141,R$142,R$143,R$144)</f>
        <v>0</v>
      </c>
      <c r="S333" s="66">
        <f>-S$190+S$216-S$218+S$233+S$234+SUM(S$125,S$126,S$127,S$128,S$129,S$130,S$131,S$132,S$133,S$134*(1+'S&amp;S'!$F131),S$135,S$136,S$137,S$138,S$139,S$140,S$141,S$142,S$143,S$144)</f>
        <v>0</v>
      </c>
      <c r="T333" s="66">
        <f>-T$190+T$216-T$218+T$233+T$234+SUM(T$125,T$126,T$127,T$128,T$129,T$130,T$131,T$132,T$133,T$134*(1+'S&amp;S'!$F131),T$135,T$136,T$137,T$138,T$139,T$140,T$141,T$142,T$143,T$144)</f>
        <v>0</v>
      </c>
      <c r="U333" s="66">
        <f>-U$190+U$216-U$218+U$233+U$234+SUM(U$125,U$126,U$127,U$128,U$129,U$130,U$131,U$132,U$133,U$134*(1+'S&amp;S'!$F131),U$135,U$136,U$137,U$138,U$139,U$140,U$141,U$142,U$143,U$144)</f>
        <v>0</v>
      </c>
      <c r="V333" s="66">
        <f>-V$190+V$216-V$218+V$233+V$234+SUM(V$125,V$126,V$127,V$128,V$129,V$130,V$131,V$132,V$133,V$134*(1+'S&amp;S'!$F131),V$135,V$136,V$137,V$138,V$139,V$140,V$141,V$142,V$143,V$144)</f>
        <v>0</v>
      </c>
      <c r="W333" s="66">
        <f>-W$190+W$216-W$218+W$233+W$234+SUM(W$125,W$126,W$127,W$128,W$129,W$130,W$131,W$132,W$133,W$134*(1+'S&amp;S'!$F131),W$135,W$136,W$137,W$138,W$139,W$140,W$141,W$142,W$143,W$144)</f>
        <v>0</v>
      </c>
      <c r="X333" s="66">
        <f>-X$190+X$216-X$218+X$233+X$234+SUM(X$125,X$126,X$127,X$128,X$129,X$130,X$131,X$132,X$133,X$134*(1+'S&amp;S'!$F131),X$135,X$136,X$137,X$138,X$139,X$140,X$141,X$142,X$143,X$144)</f>
        <v>0</v>
      </c>
      <c r="Y333" s="66">
        <f>-Y$190+Y$216-Y$218+Y$233+Y$234+SUM(Y$125,Y$126,Y$127,Y$128,Y$129,Y$130,Y$131,Y$132,Y$133,Y$134*(1+'S&amp;S'!$F131),Y$135,Y$136,Y$137,Y$138,Y$139,Y$140,Y$141,Y$142,Y$143,Y$144)</f>
        <v>0</v>
      </c>
      <c r="Z333" s="66">
        <f>-Z$190+Z$216-Z$218+Z$233+Z$234+SUM(Z$125,Z$126,Z$127,Z$128,Z$129,Z$130,Z$131,Z$132,Z$133,Z$134*(1+'S&amp;S'!$F131),Z$135,Z$136,Z$137,Z$138,Z$139,Z$140,Z$141,Z$142,Z$143,Z$144)</f>
        <v>0</v>
      </c>
      <c r="AA333" s="66">
        <f>-AA$190+AA$216-AA$218+AA$233+AA$234+SUM(AA$125,AA$126,AA$127,AA$128,AA$129,AA$130,AA$131,AA$132,AA$133,AA$134*(1+'S&amp;S'!$F131),AA$135,AA$136,AA$137,AA$138,AA$139,AA$140,AA$141,AA$142,AA$143,AA$144)</f>
        <v>0</v>
      </c>
      <c r="AB333" s="66">
        <f>-AB$190+AB$216-AB$218+AB$233+AB$234+SUM(AB$125,AB$126,AB$127,AB$128,AB$129,AB$130,AB$131,AB$132,AB$133,AB$134*(1+'S&amp;S'!$F131),AB$135,AB$136,AB$137,AB$138,AB$139,AB$140,AB$141,AB$142,AB$143,AB$144)</f>
        <v>0</v>
      </c>
      <c r="AC333" s="66">
        <f>-AC$190+AC$216-AC$218+AC$233+AC$234+SUM(AC$125,AC$126,AC$127,AC$128,AC$129,AC$130,AC$131,AC$132,AC$133,AC$134*(1+'S&amp;S'!$F131),AC$135,AC$136,AC$137,AC$138,AC$139,AC$140,AC$141,AC$142,AC$143,AC$144)</f>
        <v>0</v>
      </c>
      <c r="AD333" s="66">
        <f>-AD$190+AD$216-AD$218+AD$233+AD$234+SUM(AD$125,AD$126,AD$127,AD$128,AD$129,AD$130,AD$131,AD$132,AD$133,AD$134*(1+'S&amp;S'!$F131),AD$135,AD$136,AD$137,AD$138,AD$139,AD$140,AD$141,AD$142,AD$143,AD$144)</f>
        <v>0</v>
      </c>
      <c r="AE333" s="66">
        <f>-AE$190+AE$216-AE$218+AE$233+AE$234+SUM(AE$125,AE$126,AE$127,AE$128,AE$129,AE$130,AE$131,AE$132,AE$133,AE$134*(1+'S&amp;S'!$F131),AE$135,AE$136,AE$137,AE$138,AE$139,AE$140,AE$141,AE$142,AE$143,AE$144)</f>
        <v>0</v>
      </c>
      <c r="AF333" s="66">
        <f>-AF$190+AF$216-AF$218+AF$233+AF$234+SUM(AF$125,AF$126,AF$127,AF$128,AF$129,AF$130,AF$131,AF$132,AF$133,AF$134*(1+'S&amp;S'!$F131),AF$135,AF$136,AF$137,AF$138,AF$139,AF$140,AF$141,AF$142,AF$143,AF$144)</f>
        <v>0</v>
      </c>
      <c r="AG333" s="66">
        <f>-AG$190+AG$216-AG$218+AG$233+AG$234+SUM(AG$125,AG$126,AG$127,AG$128,AG$129,AG$130,AG$131,AG$132,AG$133,AG$134*(1+'S&amp;S'!$F131),AG$135,AG$136,AG$137,AG$138,AG$139,AG$140,AG$141,AG$142,AG$143,AG$144)</f>
        <v>0</v>
      </c>
      <c r="AH333" s="66">
        <f>-AH$190+AH$216-AH$218+AH$233+AH$234+SUM(AH$125,AH$126,AH$127,AH$128,AH$129,AH$130,AH$131,AH$132,AH$133,AH$134*(1+'S&amp;S'!$F131),AH$135,AH$136,AH$137,AH$138,AH$139,AH$140,AH$141,AH$142,AH$143,AH$144)</f>
        <v>0</v>
      </c>
      <c r="AI333" s="66">
        <f>-AI$190+AI$216-AI$218+AI$233+AI$234+SUM(AI$125,AI$126,AI$127,AI$128,AI$129,AI$130,AI$131,AI$132,AI$133,AI$134*(1+'S&amp;S'!$F131),AI$135,AI$136,AI$137,AI$138,AI$139,AI$140,AI$141,AI$142,AI$143,AI$144)</f>
        <v>0</v>
      </c>
      <c r="AJ333" s="66">
        <f>-AJ$190+AJ$216-AJ$218+AJ$233+AJ$234+SUM(AJ$125,AJ$126,AJ$127,AJ$128,AJ$129,AJ$130,AJ$131,AJ$132,AJ$133,AJ$134*(1+'S&amp;S'!$F131),AJ$135,AJ$136,AJ$137,AJ$138,AJ$139,AJ$140,AJ$141,AJ$142,AJ$143,AJ$144)</f>
        <v>0</v>
      </c>
      <c r="AK333" s="66">
        <f>-AK$190+AK$216-AK$218+AK$233+AK$234+SUM(AK$125,AK$126,AK$127,AK$128,AK$129,AK$130,AK$131,AK$132,AK$133,AK$134*(1+'S&amp;S'!$F131),AK$135,AK$136,AK$137,AK$138,AK$139,AK$140,AK$141,AK$142,AK$143,AK$144)</f>
        <v>0</v>
      </c>
      <c r="AL333" s="66">
        <f>-AL$190+AL$216-AL$218+AL$233+AL$234+SUM(AL$125,AL$126,AL$127,AL$128,AL$129,AL$130,AL$131,AL$132,AL$133,AL$134*(1+'S&amp;S'!$F131),AL$135,AL$136,AL$137,AL$138,AL$139,AL$140,AL$141,AL$142,AL$143,AL$144)</f>
        <v>0</v>
      </c>
      <c r="AM333" s="66">
        <f>-AM$190+AM$216-AM$218+AM$233+AM$234+SUM(AM$125,AM$126,AM$127,AM$128,AM$129,AM$130,AM$131,AM$132,AM$133,AM$134*(1+'S&amp;S'!$F131),AM$135,AM$136,AM$137,AM$138,AM$139,AM$140,AM$141,AM$142,AM$143,AM$144)</f>
        <v>0</v>
      </c>
      <c r="AN333" s="66">
        <f>-AN$190+AN$216-AN$218+AN$233+AN$234+SUM(AN$125,AN$126,AN$127,AN$128,AN$129,AN$130,AN$131,AN$132,AN$133,AN$134*(1+'S&amp;S'!$F131),AN$135,AN$136,AN$137,AN$138,AN$139,AN$140,AN$141,AN$142,AN$143,AN$144)</f>
        <v>0</v>
      </c>
      <c r="AO333" s="66">
        <f>-AO$190+AO$216-AO$218+AO$233+AO$234+SUM(AO$125,AO$126,AO$127,AO$128,AO$129,AO$130,AO$131,AO$132,AO$133,AO$134*(1+'S&amp;S'!$F131),AO$135,AO$136,AO$137,AO$138,AO$139,AO$140,AO$141,AO$142,AO$143,AO$144)</f>
        <v>0</v>
      </c>
      <c r="AP333" s="66">
        <f>-AP$190+AP$216-AP$218+AP$233+AP$234+SUM(AP$125,AP$126,AP$127,AP$128,AP$129,AP$130,AP$131,AP$132,AP$133,AP$134*(1+'S&amp;S'!$F131),AP$135,AP$136,AP$137,AP$138,AP$139,AP$140,AP$141,AP$142,AP$143,AP$144)</f>
        <v>0</v>
      </c>
      <c r="AQ333" s="66">
        <f>-AQ$190+AQ$216-AQ$218+AQ$233+AQ$234+SUM(AQ$125,AQ$126,AQ$127,AQ$128,AQ$129,AQ$130,AQ$131,AQ$132,AQ$133,AQ$134*(1+'S&amp;S'!$F131),AQ$135,AQ$136,AQ$137,AQ$138,AQ$139,AQ$140,AQ$141,AQ$142,AQ$143,AQ$144)</f>
        <v>0</v>
      </c>
      <c r="AR333" s="66">
        <f>-AR$190+AR$216-AR$218+AR$233+AR$234+SUM(AR$125,AR$126,AR$127,AR$128,AR$129,AR$130,AR$131,AR$132,AR$133,AR$134*(1+'S&amp;S'!$F131),AR$135,AR$136,AR$137,AR$138,AR$139,AR$140,AR$141,AR$142,AR$143,AR$144)</f>
        <v>0</v>
      </c>
      <c r="AS333" s="66">
        <f>-AS$190+AS$216-AS$218+AS$233+AS$234+SUM(AS$125,AS$126,AS$127,AS$128,AS$129,AS$130,AS$131,AS$132,AS$133,AS$134*(1+'S&amp;S'!$F131),AS$135,AS$136,AS$137,AS$138,AS$139,AS$140,AS$141,AS$142,AS$143,AS$144)</f>
        <v>0</v>
      </c>
      <c r="AT333" s="66">
        <f>-AT$190+AT$216-AT$218+AT$233+AT$234+SUM(AT$125,AT$126,AT$127,AT$128,AT$129,AT$130,AT$131,AT$132,AT$133,AT$134*(1+'S&amp;S'!$F131),AT$135,AT$136,AT$137,AT$138,AT$139,AT$140,AT$141,AT$142,AT$143,AT$144)</f>
        <v>0</v>
      </c>
      <c r="AU333" s="66">
        <f>-AU$190+AU$216-AU$218+AU$233+AU$234+SUM(AU$125,AU$126,AU$127,AU$128,AU$129,AU$130,AU$131,AU$132,AU$133,AU$134*(1+'S&amp;S'!$F131),AU$135,AU$136,AU$137,AU$138,AU$139,AU$140,AU$141,AU$142,AU$143,AU$144)</f>
        <v>0</v>
      </c>
      <c r="AV333" s="66">
        <f>-AV$190+AV$216-AV$218+AV$233+AV$234+SUM(AV$125,AV$126,AV$127,AV$128,AV$129,AV$130,AV$131,AV$132,AV$133,AV$134*(1+'S&amp;S'!$F131),AV$135,AV$136,AV$137,AV$138,AV$139,AV$140,AV$141,AV$142,AV$143,AV$144)</f>
        <v>0</v>
      </c>
      <c r="AW333" s="66">
        <f>-AW$190+AW$216-AW$218+AW$233+AW$234+SUM(AW$125,AW$126,AW$127,AW$128,AW$129,AW$130,AW$131,AW$132,AW$133,AW$134*(1+'S&amp;S'!$F131),AW$135,AW$136,AW$137,AW$138,AW$139,AW$140,AW$141,AW$142,AW$143,AW$144)</f>
        <v>0</v>
      </c>
      <c r="AX333" s="66">
        <f>-AX$190+AX$216-AX$218+AX$233+AX$234+SUM(AX$125,AX$126,AX$127,AX$128,AX$129,AX$130,AX$131,AX$132,AX$133,AX$134*(1+'S&amp;S'!$F131),AX$135,AX$136,AX$137,AX$138,AX$139,AX$140,AX$141,AX$142,AX$143,AX$144)</f>
        <v>0</v>
      </c>
      <c r="AY333" s="66">
        <f>-AY$190+AY$216-AY$218+AY$233+AY$234+SUM(AY$125,AY$126,AY$127,AY$128,AY$129,AY$130,AY$131,AY$132,AY$133,AY$134*(1+'S&amp;S'!$F131),AY$135,AY$136,AY$137,AY$138,AY$139,AY$140,AY$141,AY$142,AY$143,AY$144)</f>
        <v>0</v>
      </c>
      <c r="AZ333" s="66">
        <f>-AZ$190+AZ$216-AZ$218+AZ$233+AZ$234+SUM(AZ$125,AZ$126,AZ$127,AZ$128,AZ$129,AZ$130,AZ$131,AZ$132,AZ$133,AZ$134*(1+'S&amp;S'!$F131),AZ$135,AZ$136,AZ$137,AZ$138,AZ$139,AZ$140,AZ$141,AZ$142,AZ$143,AZ$144)</f>
        <v>0</v>
      </c>
      <c r="BA333" s="66">
        <f>-BA$190+BA$216-BA$218+BA$233+BA$234+SUM(BA$125,BA$126,BA$127,BA$128,BA$129,BA$130,BA$131,BA$132,BA$133,BA$134*(1+'S&amp;S'!$F131),BA$135,BA$136,BA$137,BA$138,BA$139,BA$140,BA$141,BA$142,BA$143,BA$144)</f>
        <v>0</v>
      </c>
      <c r="BB333" s="66">
        <f>-BB$190+BB$216-BB$218+BB$233+BB$234+SUM(BB$125,BB$126,BB$127,BB$128,BB$129,BB$130,BB$131,BB$132,BB$133,BB$134*(1+'S&amp;S'!$F131),BB$135,BB$136,BB$137,BB$138,BB$139,BB$140,BB$141,BB$142,BB$143,BB$144)</f>
        <v>0</v>
      </c>
      <c r="BC333" s="66">
        <f>-BC$190+BC$216-BC$218+BC$233+BC$234+SUM(BC$125,BC$126,BC$127,BC$128,BC$129,BC$130,BC$131,BC$132,BC$133,BC$134*(1+'S&amp;S'!$F131),BC$135,BC$136,BC$137,BC$138,BC$139,BC$140,BC$141,BC$142,BC$143,BC$144)</f>
        <v>0</v>
      </c>
      <c r="BD333" s="66">
        <f>-BD$190+BD$216-BD$218+BD$233+BD$234+SUM(BD$125,BD$126,BD$127,BD$128,BD$129,BD$130,BD$131,BD$132,BD$133,BD$134*(1+'S&amp;S'!$F131),BD$135,BD$136,BD$137,BD$138,BD$139,BD$140,BD$141,BD$142,BD$143,BD$144)</f>
        <v>0</v>
      </c>
      <c r="BE333" s="66">
        <f>-BE$190+BE$216-BE$218+BE$233+BE$234+SUM(BE$125,BE$126,BE$127,BE$128,BE$129,BE$130,BE$131,BE$132,BE$133,BE$134*(1+'S&amp;S'!$F131),BE$135,BE$136,BE$137,BE$138,BE$139,BE$140,BE$141,BE$142,BE$143,BE$144)</f>
        <v>0</v>
      </c>
      <c r="BF333" s="66">
        <f>-BF$190+BF$216-BF$218+BF$233+BF$234+SUM(BF$125,BF$126,BF$127,BF$128,BF$129,BF$130,BF$131,BF$132,BF$133,BF$134*(1+'S&amp;S'!$F131),BF$135,BF$136,BF$137,BF$138,BF$139,BF$140,BF$141,BF$142,BF$143,BF$144)</f>
        <v>0</v>
      </c>
      <c r="BG333" s="66">
        <f>-BG$190+BG$216-BG$218+BG$233+BG$234+SUM(BG$125,BG$126,BG$127,BG$128,BG$129,BG$130,BG$131,BG$132,BG$133,BG$134*(1+'S&amp;S'!$F131),BG$135,BG$136,BG$137,BG$138,BG$139,BG$140,BG$141,BG$142,BG$143,BG$144)</f>
        <v>0</v>
      </c>
      <c r="BH333" s="66">
        <f>-BH$190+BH$216-BH$218+BH$233+BH$234+SUM(BH$125,BH$126,BH$127,BH$128,BH$129,BH$130,BH$131,BH$132,BH$133,BH$134*(1+'S&amp;S'!$F131),BH$135,BH$136,BH$137,BH$138,BH$139,BH$140,BH$141,BH$142,BH$143,BH$144)</f>
        <v>0</v>
      </c>
      <c r="BI333" s="66">
        <f>-BI$190+BI$216-BI$218+BI$233+BI$234+SUM(BI$125,BI$126,BI$127,BI$128,BI$129,BI$130,BI$131,BI$132,BI$133,BI$134*(1+'S&amp;S'!$F131),BI$135,BI$136,BI$137,BI$138,BI$139,BI$140,BI$141,BI$142,BI$143,BI$144)</f>
        <v>0</v>
      </c>
      <c r="BJ333" s="66">
        <f>-BJ$190+BJ$216-BJ$218+BJ$233+BJ$234+SUM(BJ$125,BJ$126,BJ$127,BJ$128,BJ$129,BJ$130,BJ$131,BJ$132,BJ$133,BJ$134*(1+'S&amp;S'!$F131),BJ$135,BJ$136,BJ$137,BJ$138,BJ$139,BJ$140,BJ$141,BJ$142,BJ$143,BJ$144)</f>
        <v>0</v>
      </c>
      <c r="BK333" s="66">
        <f>-BK$190+BK$216-BK$218+BK$233+BK$234+SUM(BK$125,BK$126,BK$127,BK$128,BK$129,BK$130,BK$131,BK$132,BK$133,BK$134*(1+'S&amp;S'!$F131),BK$135,BK$136,BK$137,BK$138,BK$139,BK$140,BK$141,BK$142,BK$143,BK$144)</f>
        <v>0</v>
      </c>
      <c r="BL333" s="66">
        <f>-BL$190+BL$216-BL$218+BL$233+BL$234+SUM(BL$125,BL$126,BL$127,BL$128,BL$129,BL$130,BL$131,BL$132,BL$133,BL$134*(1+'S&amp;S'!$F131),BL$135,BL$136,BL$137,BL$138,BL$139,BL$140,BL$141,BL$142,BL$143,BL$144)</f>
        <v>0</v>
      </c>
      <c r="BM333" s="66">
        <f>-BM$190+BM$216-BM$218+BM$233+BM$234+SUM(BM$125,BM$126,BM$127,BM$128,BM$129,BM$130,BM$131,BM$132,BM$133,BM$134*(1+'S&amp;S'!$F131),BM$135,BM$136,BM$137,BM$138,BM$139,BM$140,BM$141,BM$142,BM$143,BM$144)</f>
        <v>0</v>
      </c>
      <c r="BN333" s="66">
        <f>-BN$190+BN$216-BN$218+BN$233+BN$234+SUM(BN$125,BN$126,BN$127,BN$128,BN$129,BN$130,BN$131,BN$132,BN$133,BN$134*(1+'S&amp;S'!$F131),BN$135,BN$136,BN$137,BN$138,BN$139,BN$140,BN$141,BN$142,BN$143,BN$144)</f>
        <v>0</v>
      </c>
      <c r="BO333" s="66">
        <f>-BO$190+BO$216-BO$218+BO$233+BO$234+SUM(BO$125,BO$126,BO$127,BO$128,BO$129,BO$130,BO$131,BO$132,BO$133,BO$134*(1+'S&amp;S'!$F131),BO$135,BO$136,BO$137,BO$138,BO$139,BO$140,BO$141,BO$142,BO$143,BO$144)</f>
        <v>0</v>
      </c>
      <c r="BP333" s="66">
        <f>-BP$190+BP$216-BP$218+BP$233+BP$234+SUM(BP$125,BP$126,BP$127,BP$128,BP$129,BP$130,BP$131,BP$132,BP$133,BP$134*(1+'S&amp;S'!$F131),BP$135,BP$136,BP$137,BP$138,BP$139,BP$140,BP$141,BP$142,BP$143,BP$144)</f>
        <v>0</v>
      </c>
      <c r="BQ333" s="66">
        <f>-BQ$190+BQ$216-BQ$218+BQ$233+BQ$234+SUM(BQ$125,BQ$126,BQ$127,BQ$128,BQ$129,BQ$130,BQ$131,BQ$132,BQ$133,BQ$134*(1+'S&amp;S'!$F131),BQ$135,BQ$136,BQ$137,BQ$138,BQ$139,BQ$140,BQ$141,BQ$142,BQ$143,BQ$144)</f>
        <v>0</v>
      </c>
      <c r="BR333" s="66">
        <f>-BR$190+BR$216-BR$218+BR$233+BR$234+SUM(BR$125,BR$126,BR$127,BR$128,BR$129,BR$130,BR$131,BR$132,BR$133,BR$134*(1+'S&amp;S'!$F131),BR$135,BR$136,BR$137,BR$138,BR$139,BR$140,BR$141,BR$142,BR$143,BR$144)</f>
        <v>0</v>
      </c>
      <c r="BS333" s="66">
        <f>-BS$190+BS$216-BS$218+BS$233+BS$234+SUM(BS$125,BS$126,BS$127,BS$128,BS$129,BS$130,BS$131,BS$132,BS$133,BS$134*(1+'S&amp;S'!$F131),BS$135,BS$136,BS$137,BS$138,BS$139,BS$140,BS$141,BS$142,BS$143,BS$144)</f>
        <v>0</v>
      </c>
      <c r="BT333" s="66">
        <f>-BT$190+BT$216-BT$218+BT$233+BT$234+SUM(BT$125,BT$126,BT$127,BT$128,BT$129,BT$130,BT$131,BT$132,BT$133,BT$134*(1+'S&amp;S'!$F131),BT$135,BT$136,BT$137,BT$138,BT$139,BT$140,BT$141,BT$142,BT$143,BT$144)</f>
        <v>0</v>
      </c>
      <c r="BU333" s="66">
        <f>-BU$190+BU$216-BU$218+BU$233+BU$234+SUM(BU$125,BU$126,BU$127,BU$128,BU$129,BU$130,BU$131,BU$132,BU$133,BU$134*(1+'S&amp;S'!$F131),BU$135,BU$136,BU$137,BU$138,BU$139,BU$140,BU$141,BU$142,BU$143,BU$144)</f>
        <v>0</v>
      </c>
      <c r="BV333" s="66">
        <f>-BV$190+BV$216-BV$218+BV$233+BV$234+SUM(BV$125,BV$126,BV$127,BV$128,BV$129,BV$130,BV$131,BV$132,BV$133,BV$134*(1+'S&amp;S'!$F131),BV$135,BV$136,BV$137,BV$138,BV$139,BV$140,BV$141,BV$142,BV$143,BV$144)</f>
        <v>0</v>
      </c>
      <c r="BW333" s="66">
        <f>-BW$190+BW$216-BW$218+BW$233+BW$234+SUM(BW$125,BW$126,BW$127,BW$128,BW$129,BW$130,BW$131,BW$132,BW$133,BW$134*(1+'S&amp;S'!$F131),BW$135,BW$136,BW$137,BW$138,BW$139,BW$140,BW$141,BW$142,BW$143,BW$144)</f>
        <v>0</v>
      </c>
      <c r="BX333" s="66">
        <f>-BX$190+BX$216-BX$218+BX$233+BX$234+SUM(BX$125,BX$126,BX$127,BX$128,BX$129,BX$130,BX$131,BX$132,BX$133,BX$134*(1+'S&amp;S'!$F131),BX$135,BX$136,BX$137,BX$138,BX$139,BX$140,BX$141,BX$142,BX$143,BX$144)</f>
        <v>0</v>
      </c>
      <c r="BY333" s="66">
        <f>-BY$190+BY$216-BY$218+BY$233+BY$234+SUM(BY$125,BY$126,BY$127,BY$128,BY$129,BY$130,BY$131,BY$132,BY$133,BY$134*(1+'S&amp;S'!$F131),BY$135,BY$136,BY$137,BY$138,BY$139,BY$140,BY$141,BY$142,BY$143,BY$144)</f>
        <v>0</v>
      </c>
      <c r="BZ333" s="66">
        <f>-BZ$190+BZ$216-BZ$218+BZ$233+BZ$234+SUM(BZ$125,BZ$126,BZ$127,BZ$128,BZ$129,BZ$130,BZ$131,BZ$132,BZ$133,BZ$134*(1+'S&amp;S'!$F131),BZ$135,BZ$136,BZ$137,BZ$138,BZ$139,BZ$140,BZ$141,BZ$142,BZ$143,BZ$144)</f>
        <v>0</v>
      </c>
      <c r="CA333" s="66">
        <f>-CA$190+CA$216-CA$218+CA$233+CA$234+SUM(CA$125,CA$126,CA$127,CA$128,CA$129,CA$130,CA$131,CA$132,CA$133,CA$134*(1+'S&amp;S'!$F131),CA$135,CA$136,CA$137,CA$138,CA$139,CA$140,CA$141,CA$142,CA$143,CA$144)</f>
        <v>0</v>
      </c>
      <c r="CB333" s="66">
        <f>-CB$190+CB$216-CB$218+CB$233+CB$234+SUM(CB$125,CB$126,CB$127,CB$128,CB$129,CB$130,CB$131,CB$132,CB$133,CB$134*(1+'S&amp;S'!$F131),CB$135,CB$136,CB$137,CB$138,CB$139,CB$140,CB$141,CB$142,CB$143,CB$144)</f>
        <v>0</v>
      </c>
      <c r="CC333" s="66">
        <f>-CC$190+CC$216-CC$218+CC$233+CC$234+SUM(CC$125,CC$126,CC$127,CC$128,CC$129,CC$130,CC$131,CC$132,CC$133,CC$134*(1+'S&amp;S'!$F131),CC$135,CC$136,CC$137,CC$138,CC$139,CC$140,CC$141,CC$142,CC$143,CC$144)</f>
        <v>0</v>
      </c>
      <c r="CD333" s="66">
        <f>-CD$190+CD$216-CD$218+CD$233+CD$234+SUM(CD$125,CD$126,CD$127,CD$128,CD$129,CD$130,CD$131,CD$132,CD$133,CD$134*(1+'S&amp;S'!$F131),CD$135,CD$136,CD$137,CD$138,CD$139,CD$140,CD$141,CD$142,CD$143,CD$144)</f>
        <v>0</v>
      </c>
      <c r="CE333" s="66">
        <f>-CE$190+CE$216-CE$218+CE$233+CE$234+SUM(CE$125,CE$126,CE$127,CE$128,CE$129,CE$130,CE$131,CE$132,CE$133,CE$134*(1+'S&amp;S'!$F131),CE$135,CE$136,CE$137,CE$138,CE$139,CE$140,CE$141,CE$142,CE$143,CE$144)</f>
        <v>0</v>
      </c>
      <c r="CF333" s="66">
        <f>-CF$190+CF$216-CF$218+CF$233+CF$234+SUM(CF$125,CF$126,CF$127,CF$128,CF$129,CF$130,CF$131,CF$132,CF$133,CF$134*(1+'S&amp;S'!$F131),CF$135,CF$136,CF$137,CF$138,CF$139,CF$140,CF$141,CF$142,CF$143,CF$144)</f>
        <v>0</v>
      </c>
      <c r="CG333" s="66">
        <f>-CG$190+CG$216-CG$218+CG$233+CG$234+SUM(CG$125,CG$126,CG$127,CG$128,CG$129,CG$130,CG$131,CG$132,CG$133,CG$134*(1+'S&amp;S'!$F131),CG$135,CG$136,CG$137,CG$138,CG$139,CG$140,CG$141,CG$142,CG$143,CG$144)</f>
        <v>0</v>
      </c>
      <c r="CH333" s="66">
        <f>-CH$190+CH$216-CH$218+CH$233+CH$234+SUM(CH$125,CH$126,CH$127,CH$128,CH$129,CH$130,CH$131,CH$132,CH$133,CH$134*(1+'S&amp;S'!$F131),CH$135,CH$136,CH$137,CH$138,CH$139,CH$140,CH$141,CH$142,CH$143,CH$144)</f>
        <v>0</v>
      </c>
      <c r="CI333" s="66">
        <f>-CI$190+CI$216-CI$218+CI$233+CI$234+SUM(CI$125,CI$126,CI$127,CI$128,CI$129,CI$130,CI$131,CI$132,CI$133,CI$134*(1+'S&amp;S'!$F131),CI$135,CI$136,CI$137,CI$138,CI$139,CI$140,CI$141,CI$142,CI$143,CI$144)</f>
        <v>0</v>
      </c>
      <c r="CJ333" s="66">
        <f>-CJ$190+CJ$216-CJ$218+CJ$233+CJ$234+SUM(CJ$125,CJ$126,CJ$127,CJ$128,CJ$129,CJ$130,CJ$131,CJ$132,CJ$133,CJ$134*(1+'S&amp;S'!$F131),CJ$135,CJ$136,CJ$137,CJ$138,CJ$139,CJ$140,CJ$141,CJ$142,CJ$143,CJ$144)</f>
        <v>0</v>
      </c>
      <c r="CK333" s="66">
        <f>-CK$190+CK$216-CK$218+CK$233+CK$234+SUM(CK$125,CK$126,CK$127,CK$128,CK$129,CK$130,CK$131,CK$132,CK$133,CK$134*(1+'S&amp;S'!$F131),CK$135,CK$136,CK$137,CK$138,CK$139,CK$140,CK$141,CK$142,CK$143,CK$144)</f>
        <v>0</v>
      </c>
      <c r="CL333" s="66">
        <f>-CL$190+CL$216-CL$218+CL$233+CL$234+SUM(CL$125,CL$126,CL$127,CL$128,CL$129,CL$130,CL$131,CL$132,CL$133,CL$134*(1+'S&amp;S'!$F131),CL$135,CL$136,CL$137,CL$138,CL$139,CL$140,CL$141,CL$142,CL$143,CL$144)</f>
        <v>0</v>
      </c>
      <c r="CM333" s="66">
        <f>-CM$190+CM$216-CM$218+CM$233+CM$234+SUM(CM$125,CM$126,CM$127,CM$128,CM$129,CM$130,CM$131,CM$132,CM$133,CM$134*(1+'S&amp;S'!$F131),CM$135,CM$136,CM$137,CM$138,CM$139,CM$140,CM$141,CM$142,CM$143,CM$144)</f>
        <v>0</v>
      </c>
      <c r="CN333" s="66">
        <f>-CN$190+CN$216-CN$218+CN$233+CN$234+SUM(CN$125,CN$126,CN$127,CN$128,CN$129,CN$130,CN$131,CN$132,CN$133,CN$134*(1+'S&amp;S'!$F131),CN$135,CN$136,CN$137,CN$138,CN$139,CN$140,CN$141,CN$142,CN$143,CN$144)</f>
        <v>0</v>
      </c>
      <c r="CO333" s="66">
        <f>-CO$190+CO$216-CO$218+CO$233+CO$234+SUM(CO$125,CO$126,CO$127,CO$128,CO$129,CO$130,CO$131,CO$132,CO$133,CO$134*(1+'S&amp;S'!$F131),CO$135,CO$136,CO$137,CO$138,CO$139,CO$140,CO$141,CO$142,CO$143,CO$144)</f>
        <v>0</v>
      </c>
      <c r="CP333" s="66">
        <f>-CP$190+CP$216-CP$218+CP$233+CP$234+SUM(CP$125,CP$126,CP$127,CP$128,CP$129,CP$130,CP$131,CP$132,CP$133,CP$134*(1+'S&amp;S'!$F131),CP$135,CP$136,CP$137,CP$138,CP$139,CP$140,CP$141,CP$142,CP$143,CP$144)</f>
        <v>0</v>
      </c>
      <c r="CQ333" s="66">
        <f>-CQ$190+CQ$216-CQ$218+CQ$233+CQ$234+SUM(CQ$125,CQ$126,CQ$127,CQ$128,CQ$129,CQ$130,CQ$131,CQ$132,CQ$133,CQ$134*(1+'S&amp;S'!$F131),CQ$135,CQ$136,CQ$137,CQ$138,CQ$139,CQ$140,CQ$141,CQ$142,CQ$143,CQ$144)</f>
        <v>0</v>
      </c>
      <c r="CR333" s="66">
        <f>-CR$190+CR$216-CR$218+CR$233+CR$234+SUM(CR$125,CR$126,CR$127,CR$128,CR$129,CR$130,CR$131,CR$132,CR$133,CR$134*(1+'S&amp;S'!$F131),CR$135,CR$136,CR$137,CR$138,CR$139,CR$140,CR$141,CR$142,CR$143,CR$144)</f>
        <v>0</v>
      </c>
      <c r="CS333" s="66">
        <f>-CS$190+CS$216-CS$218+CS$233+CS$234+SUM(CS$125,CS$126,CS$127,CS$128,CS$129,CS$130,CS$131,CS$132,CS$133,CS$134*(1+'S&amp;S'!$F131),CS$135,CS$136,CS$137,CS$138,CS$139,CS$140,CS$141,CS$142,CS$143,CS$144)</f>
        <v>0</v>
      </c>
    </row>
    <row r="334" spans="3:97" hidden="1" x14ac:dyDescent="0.35">
      <c r="C334" s="81" t="str">
        <f>O.1!C135&amp;" with "&amp; 'S&amp;S'!$D$5*100 &amp; "% increase"</f>
        <v xml:space="preserve"> with 1% increase</v>
      </c>
      <c r="E334" s="492">
        <f>G334+NPV(G.Asm!$F$40,H334:INDEX(H334:CS334,RP))</f>
        <v>0</v>
      </c>
      <c r="F334" s="492">
        <f t="shared" si="280"/>
        <v>0</v>
      </c>
      <c r="G334" s="66">
        <f>-G$190+G$216-G$218+G$233+G$234+SUM(G$125,G$126,G$127,G$128,G$129,G$130,G$131,G$132,G$133,G$134,G$135*(1+'S&amp;S'!$F132),G$136,G$137,G$138,G$139,G$140,G$141,G$142,G$143,G$144)</f>
        <v>0</v>
      </c>
      <c r="H334" s="66">
        <f>-H$190+H$216-H$218+H$233+H$234+SUM(H$125,H$126,H$127,H$128,H$129,H$130,H$131,H$132,H$133,H$134,H$135*(1+'S&amp;S'!$F132),H$136,H$137,H$138,H$139,H$140,H$141,H$142,H$143,H$144)</f>
        <v>0</v>
      </c>
      <c r="I334" s="66">
        <f>-I$190+I$216-I$218+I$233+I$234+SUM(I$125,I$126,I$127,I$128,I$129,I$130,I$131,I$132,I$133,I$134,I$135*(1+'S&amp;S'!$F132),I$136,I$137,I$138,I$139,I$140,I$141,I$142,I$143,I$144)</f>
        <v>0</v>
      </c>
      <c r="J334" s="66">
        <f>-J$190+J$216-J$218+J$233+J$234+SUM(J$125,J$126,J$127,J$128,J$129,J$130,J$131,J$132,J$133,J$134,J$135*(1+'S&amp;S'!$F132),J$136,J$137,J$138,J$139,J$140,J$141,J$142,J$143,J$144)</f>
        <v>0</v>
      </c>
      <c r="K334" s="66">
        <f>-K$190+K$216-K$218+K$233+K$234+SUM(K$125,K$126,K$127,K$128,K$129,K$130,K$131,K$132,K$133,K$134,K$135*(1+'S&amp;S'!$F132),K$136,K$137,K$138,K$139,K$140,K$141,K$142,K$143,K$144)</f>
        <v>0</v>
      </c>
      <c r="L334" s="66">
        <f>-L$190+L$216-L$218+L$233+L$234+SUM(L$125,L$126,L$127,L$128,L$129,L$130,L$131,L$132,L$133,L$134,L$135*(1+'S&amp;S'!$F132),L$136,L$137,L$138,L$139,L$140,L$141,L$142,L$143,L$144)</f>
        <v>0</v>
      </c>
      <c r="M334" s="66">
        <f>-M$190+M$216-M$218+M$233+M$234+SUM(M$125,M$126,M$127,M$128,M$129,M$130,M$131,M$132,M$133,M$134,M$135*(1+'S&amp;S'!$F132),M$136,M$137,M$138,M$139,M$140,M$141,M$142,M$143,M$144)</f>
        <v>0</v>
      </c>
      <c r="N334" s="66">
        <f>-N$190+N$216-N$218+N$233+N$234+SUM(N$125,N$126,N$127,N$128,N$129,N$130,N$131,N$132,N$133,N$134,N$135*(1+'S&amp;S'!$F132),N$136,N$137,N$138,N$139,N$140,N$141,N$142,N$143,N$144)</f>
        <v>0</v>
      </c>
      <c r="O334" s="66">
        <f>-O$190+O$216-O$218+O$233+O$234+SUM(O$125,O$126,O$127,O$128,O$129,O$130,O$131,O$132,O$133,O$134,O$135*(1+'S&amp;S'!$F132),O$136,O$137,O$138,O$139,O$140,O$141,O$142,O$143,O$144)</f>
        <v>0</v>
      </c>
      <c r="P334" s="66">
        <f>-P$190+P$216-P$218+P$233+P$234+SUM(P$125,P$126,P$127,P$128,P$129,P$130,P$131,P$132,P$133,P$134,P$135*(1+'S&amp;S'!$F132),P$136,P$137,P$138,P$139,P$140,P$141,P$142,P$143,P$144)</f>
        <v>0</v>
      </c>
      <c r="Q334" s="66">
        <f>-Q$190+Q$216-Q$218+Q$233+Q$234+SUM(Q$125,Q$126,Q$127,Q$128,Q$129,Q$130,Q$131,Q$132,Q$133,Q$134,Q$135*(1+'S&amp;S'!$F132),Q$136,Q$137,Q$138,Q$139,Q$140,Q$141,Q$142,Q$143,Q$144)</f>
        <v>0</v>
      </c>
      <c r="R334" s="66">
        <f>-R$190+R$216-R$218+R$233+R$234+SUM(R$125,R$126,R$127,R$128,R$129,R$130,R$131,R$132,R$133,R$134,R$135*(1+'S&amp;S'!$F132),R$136,R$137,R$138,R$139,R$140,R$141,R$142,R$143,R$144)</f>
        <v>0</v>
      </c>
      <c r="S334" s="66">
        <f>-S$190+S$216-S$218+S$233+S$234+SUM(S$125,S$126,S$127,S$128,S$129,S$130,S$131,S$132,S$133,S$134,S$135*(1+'S&amp;S'!$F132),S$136,S$137,S$138,S$139,S$140,S$141,S$142,S$143,S$144)</f>
        <v>0</v>
      </c>
      <c r="T334" s="66">
        <f>-T$190+T$216-T$218+T$233+T$234+SUM(T$125,T$126,T$127,T$128,T$129,T$130,T$131,T$132,T$133,T$134,T$135*(1+'S&amp;S'!$F132),T$136,T$137,T$138,T$139,T$140,T$141,T$142,T$143,T$144)</f>
        <v>0</v>
      </c>
      <c r="U334" s="66">
        <f>-U$190+U$216-U$218+U$233+U$234+SUM(U$125,U$126,U$127,U$128,U$129,U$130,U$131,U$132,U$133,U$134,U$135*(1+'S&amp;S'!$F132),U$136,U$137,U$138,U$139,U$140,U$141,U$142,U$143,U$144)</f>
        <v>0</v>
      </c>
      <c r="V334" s="66">
        <f>-V$190+V$216-V$218+V$233+V$234+SUM(V$125,V$126,V$127,V$128,V$129,V$130,V$131,V$132,V$133,V$134,V$135*(1+'S&amp;S'!$F132),V$136,V$137,V$138,V$139,V$140,V$141,V$142,V$143,V$144)</f>
        <v>0</v>
      </c>
      <c r="W334" s="66">
        <f>-W$190+W$216-W$218+W$233+W$234+SUM(W$125,W$126,W$127,W$128,W$129,W$130,W$131,W$132,W$133,W$134,W$135*(1+'S&amp;S'!$F132),W$136,W$137,W$138,W$139,W$140,W$141,W$142,W$143,W$144)</f>
        <v>0</v>
      </c>
      <c r="X334" s="66">
        <f>-X$190+X$216-X$218+X$233+X$234+SUM(X$125,X$126,X$127,X$128,X$129,X$130,X$131,X$132,X$133,X$134,X$135*(1+'S&amp;S'!$F132),X$136,X$137,X$138,X$139,X$140,X$141,X$142,X$143,X$144)</f>
        <v>0</v>
      </c>
      <c r="Y334" s="66">
        <f>-Y$190+Y$216-Y$218+Y$233+Y$234+SUM(Y$125,Y$126,Y$127,Y$128,Y$129,Y$130,Y$131,Y$132,Y$133,Y$134,Y$135*(1+'S&amp;S'!$F132),Y$136,Y$137,Y$138,Y$139,Y$140,Y$141,Y$142,Y$143,Y$144)</f>
        <v>0</v>
      </c>
      <c r="Z334" s="66">
        <f>-Z$190+Z$216-Z$218+Z$233+Z$234+SUM(Z$125,Z$126,Z$127,Z$128,Z$129,Z$130,Z$131,Z$132,Z$133,Z$134,Z$135*(1+'S&amp;S'!$F132),Z$136,Z$137,Z$138,Z$139,Z$140,Z$141,Z$142,Z$143,Z$144)</f>
        <v>0</v>
      </c>
      <c r="AA334" s="66">
        <f>-AA$190+AA$216-AA$218+AA$233+AA$234+SUM(AA$125,AA$126,AA$127,AA$128,AA$129,AA$130,AA$131,AA$132,AA$133,AA$134,AA$135*(1+'S&amp;S'!$F132),AA$136,AA$137,AA$138,AA$139,AA$140,AA$141,AA$142,AA$143,AA$144)</f>
        <v>0</v>
      </c>
      <c r="AB334" s="66">
        <f>-AB$190+AB$216-AB$218+AB$233+AB$234+SUM(AB$125,AB$126,AB$127,AB$128,AB$129,AB$130,AB$131,AB$132,AB$133,AB$134,AB$135*(1+'S&amp;S'!$F132),AB$136,AB$137,AB$138,AB$139,AB$140,AB$141,AB$142,AB$143,AB$144)</f>
        <v>0</v>
      </c>
      <c r="AC334" s="66">
        <f>-AC$190+AC$216-AC$218+AC$233+AC$234+SUM(AC$125,AC$126,AC$127,AC$128,AC$129,AC$130,AC$131,AC$132,AC$133,AC$134,AC$135*(1+'S&amp;S'!$F132),AC$136,AC$137,AC$138,AC$139,AC$140,AC$141,AC$142,AC$143,AC$144)</f>
        <v>0</v>
      </c>
      <c r="AD334" s="66">
        <f>-AD$190+AD$216-AD$218+AD$233+AD$234+SUM(AD$125,AD$126,AD$127,AD$128,AD$129,AD$130,AD$131,AD$132,AD$133,AD$134,AD$135*(1+'S&amp;S'!$F132),AD$136,AD$137,AD$138,AD$139,AD$140,AD$141,AD$142,AD$143,AD$144)</f>
        <v>0</v>
      </c>
      <c r="AE334" s="66">
        <f>-AE$190+AE$216-AE$218+AE$233+AE$234+SUM(AE$125,AE$126,AE$127,AE$128,AE$129,AE$130,AE$131,AE$132,AE$133,AE$134,AE$135*(1+'S&amp;S'!$F132),AE$136,AE$137,AE$138,AE$139,AE$140,AE$141,AE$142,AE$143,AE$144)</f>
        <v>0</v>
      </c>
      <c r="AF334" s="66">
        <f>-AF$190+AF$216-AF$218+AF$233+AF$234+SUM(AF$125,AF$126,AF$127,AF$128,AF$129,AF$130,AF$131,AF$132,AF$133,AF$134,AF$135*(1+'S&amp;S'!$F132),AF$136,AF$137,AF$138,AF$139,AF$140,AF$141,AF$142,AF$143,AF$144)</f>
        <v>0</v>
      </c>
      <c r="AG334" s="66">
        <f>-AG$190+AG$216-AG$218+AG$233+AG$234+SUM(AG$125,AG$126,AG$127,AG$128,AG$129,AG$130,AG$131,AG$132,AG$133,AG$134,AG$135*(1+'S&amp;S'!$F132),AG$136,AG$137,AG$138,AG$139,AG$140,AG$141,AG$142,AG$143,AG$144)</f>
        <v>0</v>
      </c>
      <c r="AH334" s="66">
        <f>-AH$190+AH$216-AH$218+AH$233+AH$234+SUM(AH$125,AH$126,AH$127,AH$128,AH$129,AH$130,AH$131,AH$132,AH$133,AH$134,AH$135*(1+'S&amp;S'!$F132),AH$136,AH$137,AH$138,AH$139,AH$140,AH$141,AH$142,AH$143,AH$144)</f>
        <v>0</v>
      </c>
      <c r="AI334" s="66">
        <f>-AI$190+AI$216-AI$218+AI$233+AI$234+SUM(AI$125,AI$126,AI$127,AI$128,AI$129,AI$130,AI$131,AI$132,AI$133,AI$134,AI$135*(1+'S&amp;S'!$F132),AI$136,AI$137,AI$138,AI$139,AI$140,AI$141,AI$142,AI$143,AI$144)</f>
        <v>0</v>
      </c>
      <c r="AJ334" s="66">
        <f>-AJ$190+AJ$216-AJ$218+AJ$233+AJ$234+SUM(AJ$125,AJ$126,AJ$127,AJ$128,AJ$129,AJ$130,AJ$131,AJ$132,AJ$133,AJ$134,AJ$135*(1+'S&amp;S'!$F132),AJ$136,AJ$137,AJ$138,AJ$139,AJ$140,AJ$141,AJ$142,AJ$143,AJ$144)</f>
        <v>0</v>
      </c>
      <c r="AK334" s="66">
        <f>-AK$190+AK$216-AK$218+AK$233+AK$234+SUM(AK$125,AK$126,AK$127,AK$128,AK$129,AK$130,AK$131,AK$132,AK$133,AK$134,AK$135*(1+'S&amp;S'!$F132),AK$136,AK$137,AK$138,AK$139,AK$140,AK$141,AK$142,AK$143,AK$144)</f>
        <v>0</v>
      </c>
      <c r="AL334" s="66">
        <f>-AL$190+AL$216-AL$218+AL$233+AL$234+SUM(AL$125,AL$126,AL$127,AL$128,AL$129,AL$130,AL$131,AL$132,AL$133,AL$134,AL$135*(1+'S&amp;S'!$F132),AL$136,AL$137,AL$138,AL$139,AL$140,AL$141,AL$142,AL$143,AL$144)</f>
        <v>0</v>
      </c>
      <c r="AM334" s="66">
        <f>-AM$190+AM$216-AM$218+AM$233+AM$234+SUM(AM$125,AM$126,AM$127,AM$128,AM$129,AM$130,AM$131,AM$132,AM$133,AM$134,AM$135*(1+'S&amp;S'!$F132),AM$136,AM$137,AM$138,AM$139,AM$140,AM$141,AM$142,AM$143,AM$144)</f>
        <v>0</v>
      </c>
      <c r="AN334" s="66">
        <f>-AN$190+AN$216-AN$218+AN$233+AN$234+SUM(AN$125,AN$126,AN$127,AN$128,AN$129,AN$130,AN$131,AN$132,AN$133,AN$134,AN$135*(1+'S&amp;S'!$F132),AN$136,AN$137,AN$138,AN$139,AN$140,AN$141,AN$142,AN$143,AN$144)</f>
        <v>0</v>
      </c>
      <c r="AO334" s="66">
        <f>-AO$190+AO$216-AO$218+AO$233+AO$234+SUM(AO$125,AO$126,AO$127,AO$128,AO$129,AO$130,AO$131,AO$132,AO$133,AO$134,AO$135*(1+'S&amp;S'!$F132),AO$136,AO$137,AO$138,AO$139,AO$140,AO$141,AO$142,AO$143,AO$144)</f>
        <v>0</v>
      </c>
      <c r="AP334" s="66">
        <f>-AP$190+AP$216-AP$218+AP$233+AP$234+SUM(AP$125,AP$126,AP$127,AP$128,AP$129,AP$130,AP$131,AP$132,AP$133,AP$134,AP$135*(1+'S&amp;S'!$F132),AP$136,AP$137,AP$138,AP$139,AP$140,AP$141,AP$142,AP$143,AP$144)</f>
        <v>0</v>
      </c>
      <c r="AQ334" s="66">
        <f>-AQ$190+AQ$216-AQ$218+AQ$233+AQ$234+SUM(AQ$125,AQ$126,AQ$127,AQ$128,AQ$129,AQ$130,AQ$131,AQ$132,AQ$133,AQ$134,AQ$135*(1+'S&amp;S'!$F132),AQ$136,AQ$137,AQ$138,AQ$139,AQ$140,AQ$141,AQ$142,AQ$143,AQ$144)</f>
        <v>0</v>
      </c>
      <c r="AR334" s="66">
        <f>-AR$190+AR$216-AR$218+AR$233+AR$234+SUM(AR$125,AR$126,AR$127,AR$128,AR$129,AR$130,AR$131,AR$132,AR$133,AR$134,AR$135*(1+'S&amp;S'!$F132),AR$136,AR$137,AR$138,AR$139,AR$140,AR$141,AR$142,AR$143,AR$144)</f>
        <v>0</v>
      </c>
      <c r="AS334" s="66">
        <f>-AS$190+AS$216-AS$218+AS$233+AS$234+SUM(AS$125,AS$126,AS$127,AS$128,AS$129,AS$130,AS$131,AS$132,AS$133,AS$134,AS$135*(1+'S&amp;S'!$F132),AS$136,AS$137,AS$138,AS$139,AS$140,AS$141,AS$142,AS$143,AS$144)</f>
        <v>0</v>
      </c>
      <c r="AT334" s="66">
        <f>-AT$190+AT$216-AT$218+AT$233+AT$234+SUM(AT$125,AT$126,AT$127,AT$128,AT$129,AT$130,AT$131,AT$132,AT$133,AT$134,AT$135*(1+'S&amp;S'!$F132),AT$136,AT$137,AT$138,AT$139,AT$140,AT$141,AT$142,AT$143,AT$144)</f>
        <v>0</v>
      </c>
      <c r="AU334" s="66">
        <f>-AU$190+AU$216-AU$218+AU$233+AU$234+SUM(AU$125,AU$126,AU$127,AU$128,AU$129,AU$130,AU$131,AU$132,AU$133,AU$134,AU$135*(1+'S&amp;S'!$F132),AU$136,AU$137,AU$138,AU$139,AU$140,AU$141,AU$142,AU$143,AU$144)</f>
        <v>0</v>
      </c>
      <c r="AV334" s="66">
        <f>-AV$190+AV$216-AV$218+AV$233+AV$234+SUM(AV$125,AV$126,AV$127,AV$128,AV$129,AV$130,AV$131,AV$132,AV$133,AV$134,AV$135*(1+'S&amp;S'!$F132),AV$136,AV$137,AV$138,AV$139,AV$140,AV$141,AV$142,AV$143,AV$144)</f>
        <v>0</v>
      </c>
      <c r="AW334" s="66">
        <f>-AW$190+AW$216-AW$218+AW$233+AW$234+SUM(AW$125,AW$126,AW$127,AW$128,AW$129,AW$130,AW$131,AW$132,AW$133,AW$134,AW$135*(1+'S&amp;S'!$F132),AW$136,AW$137,AW$138,AW$139,AW$140,AW$141,AW$142,AW$143,AW$144)</f>
        <v>0</v>
      </c>
      <c r="AX334" s="66">
        <f>-AX$190+AX$216-AX$218+AX$233+AX$234+SUM(AX$125,AX$126,AX$127,AX$128,AX$129,AX$130,AX$131,AX$132,AX$133,AX$134,AX$135*(1+'S&amp;S'!$F132),AX$136,AX$137,AX$138,AX$139,AX$140,AX$141,AX$142,AX$143,AX$144)</f>
        <v>0</v>
      </c>
      <c r="AY334" s="66">
        <f>-AY$190+AY$216-AY$218+AY$233+AY$234+SUM(AY$125,AY$126,AY$127,AY$128,AY$129,AY$130,AY$131,AY$132,AY$133,AY$134,AY$135*(1+'S&amp;S'!$F132),AY$136,AY$137,AY$138,AY$139,AY$140,AY$141,AY$142,AY$143,AY$144)</f>
        <v>0</v>
      </c>
      <c r="AZ334" s="66">
        <f>-AZ$190+AZ$216-AZ$218+AZ$233+AZ$234+SUM(AZ$125,AZ$126,AZ$127,AZ$128,AZ$129,AZ$130,AZ$131,AZ$132,AZ$133,AZ$134,AZ$135*(1+'S&amp;S'!$F132),AZ$136,AZ$137,AZ$138,AZ$139,AZ$140,AZ$141,AZ$142,AZ$143,AZ$144)</f>
        <v>0</v>
      </c>
      <c r="BA334" s="66">
        <f>-BA$190+BA$216-BA$218+BA$233+BA$234+SUM(BA$125,BA$126,BA$127,BA$128,BA$129,BA$130,BA$131,BA$132,BA$133,BA$134,BA$135*(1+'S&amp;S'!$F132),BA$136,BA$137,BA$138,BA$139,BA$140,BA$141,BA$142,BA$143,BA$144)</f>
        <v>0</v>
      </c>
      <c r="BB334" s="66">
        <f>-BB$190+BB$216-BB$218+BB$233+BB$234+SUM(BB$125,BB$126,BB$127,BB$128,BB$129,BB$130,BB$131,BB$132,BB$133,BB$134,BB$135*(1+'S&amp;S'!$F132),BB$136,BB$137,BB$138,BB$139,BB$140,BB$141,BB$142,BB$143,BB$144)</f>
        <v>0</v>
      </c>
      <c r="BC334" s="66">
        <f>-BC$190+BC$216-BC$218+BC$233+BC$234+SUM(BC$125,BC$126,BC$127,BC$128,BC$129,BC$130,BC$131,BC$132,BC$133,BC$134,BC$135*(1+'S&amp;S'!$F132),BC$136,BC$137,BC$138,BC$139,BC$140,BC$141,BC$142,BC$143,BC$144)</f>
        <v>0</v>
      </c>
      <c r="BD334" s="66">
        <f>-BD$190+BD$216-BD$218+BD$233+BD$234+SUM(BD$125,BD$126,BD$127,BD$128,BD$129,BD$130,BD$131,BD$132,BD$133,BD$134,BD$135*(1+'S&amp;S'!$F132),BD$136,BD$137,BD$138,BD$139,BD$140,BD$141,BD$142,BD$143,BD$144)</f>
        <v>0</v>
      </c>
      <c r="BE334" s="66">
        <f>-BE$190+BE$216-BE$218+BE$233+BE$234+SUM(BE$125,BE$126,BE$127,BE$128,BE$129,BE$130,BE$131,BE$132,BE$133,BE$134,BE$135*(1+'S&amp;S'!$F132),BE$136,BE$137,BE$138,BE$139,BE$140,BE$141,BE$142,BE$143,BE$144)</f>
        <v>0</v>
      </c>
      <c r="BF334" s="66">
        <f>-BF$190+BF$216-BF$218+BF$233+BF$234+SUM(BF$125,BF$126,BF$127,BF$128,BF$129,BF$130,BF$131,BF$132,BF$133,BF$134,BF$135*(1+'S&amp;S'!$F132),BF$136,BF$137,BF$138,BF$139,BF$140,BF$141,BF$142,BF$143,BF$144)</f>
        <v>0</v>
      </c>
      <c r="BG334" s="66">
        <f>-BG$190+BG$216-BG$218+BG$233+BG$234+SUM(BG$125,BG$126,BG$127,BG$128,BG$129,BG$130,BG$131,BG$132,BG$133,BG$134,BG$135*(1+'S&amp;S'!$F132),BG$136,BG$137,BG$138,BG$139,BG$140,BG$141,BG$142,BG$143,BG$144)</f>
        <v>0</v>
      </c>
      <c r="BH334" s="66">
        <f>-BH$190+BH$216-BH$218+BH$233+BH$234+SUM(BH$125,BH$126,BH$127,BH$128,BH$129,BH$130,BH$131,BH$132,BH$133,BH$134,BH$135*(1+'S&amp;S'!$F132),BH$136,BH$137,BH$138,BH$139,BH$140,BH$141,BH$142,BH$143,BH$144)</f>
        <v>0</v>
      </c>
      <c r="BI334" s="66">
        <f>-BI$190+BI$216-BI$218+BI$233+BI$234+SUM(BI$125,BI$126,BI$127,BI$128,BI$129,BI$130,BI$131,BI$132,BI$133,BI$134,BI$135*(1+'S&amp;S'!$F132),BI$136,BI$137,BI$138,BI$139,BI$140,BI$141,BI$142,BI$143,BI$144)</f>
        <v>0</v>
      </c>
      <c r="BJ334" s="66">
        <f>-BJ$190+BJ$216-BJ$218+BJ$233+BJ$234+SUM(BJ$125,BJ$126,BJ$127,BJ$128,BJ$129,BJ$130,BJ$131,BJ$132,BJ$133,BJ$134,BJ$135*(1+'S&amp;S'!$F132),BJ$136,BJ$137,BJ$138,BJ$139,BJ$140,BJ$141,BJ$142,BJ$143,BJ$144)</f>
        <v>0</v>
      </c>
      <c r="BK334" s="66">
        <f>-BK$190+BK$216-BK$218+BK$233+BK$234+SUM(BK$125,BK$126,BK$127,BK$128,BK$129,BK$130,BK$131,BK$132,BK$133,BK$134,BK$135*(1+'S&amp;S'!$F132),BK$136,BK$137,BK$138,BK$139,BK$140,BK$141,BK$142,BK$143,BK$144)</f>
        <v>0</v>
      </c>
      <c r="BL334" s="66">
        <f>-BL$190+BL$216-BL$218+BL$233+BL$234+SUM(BL$125,BL$126,BL$127,BL$128,BL$129,BL$130,BL$131,BL$132,BL$133,BL$134,BL$135*(1+'S&amp;S'!$F132),BL$136,BL$137,BL$138,BL$139,BL$140,BL$141,BL$142,BL$143,BL$144)</f>
        <v>0</v>
      </c>
      <c r="BM334" s="66">
        <f>-BM$190+BM$216-BM$218+BM$233+BM$234+SUM(BM$125,BM$126,BM$127,BM$128,BM$129,BM$130,BM$131,BM$132,BM$133,BM$134,BM$135*(1+'S&amp;S'!$F132),BM$136,BM$137,BM$138,BM$139,BM$140,BM$141,BM$142,BM$143,BM$144)</f>
        <v>0</v>
      </c>
      <c r="BN334" s="66">
        <f>-BN$190+BN$216-BN$218+BN$233+BN$234+SUM(BN$125,BN$126,BN$127,BN$128,BN$129,BN$130,BN$131,BN$132,BN$133,BN$134,BN$135*(1+'S&amp;S'!$F132),BN$136,BN$137,BN$138,BN$139,BN$140,BN$141,BN$142,BN$143,BN$144)</f>
        <v>0</v>
      </c>
      <c r="BO334" s="66">
        <f>-BO$190+BO$216-BO$218+BO$233+BO$234+SUM(BO$125,BO$126,BO$127,BO$128,BO$129,BO$130,BO$131,BO$132,BO$133,BO$134,BO$135*(1+'S&amp;S'!$F132),BO$136,BO$137,BO$138,BO$139,BO$140,BO$141,BO$142,BO$143,BO$144)</f>
        <v>0</v>
      </c>
      <c r="BP334" s="66">
        <f>-BP$190+BP$216-BP$218+BP$233+BP$234+SUM(BP$125,BP$126,BP$127,BP$128,BP$129,BP$130,BP$131,BP$132,BP$133,BP$134,BP$135*(1+'S&amp;S'!$F132),BP$136,BP$137,BP$138,BP$139,BP$140,BP$141,BP$142,BP$143,BP$144)</f>
        <v>0</v>
      </c>
      <c r="BQ334" s="66">
        <f>-BQ$190+BQ$216-BQ$218+BQ$233+BQ$234+SUM(BQ$125,BQ$126,BQ$127,BQ$128,BQ$129,BQ$130,BQ$131,BQ$132,BQ$133,BQ$134,BQ$135*(1+'S&amp;S'!$F132),BQ$136,BQ$137,BQ$138,BQ$139,BQ$140,BQ$141,BQ$142,BQ$143,BQ$144)</f>
        <v>0</v>
      </c>
      <c r="BR334" s="66">
        <f>-BR$190+BR$216-BR$218+BR$233+BR$234+SUM(BR$125,BR$126,BR$127,BR$128,BR$129,BR$130,BR$131,BR$132,BR$133,BR$134,BR$135*(1+'S&amp;S'!$F132),BR$136,BR$137,BR$138,BR$139,BR$140,BR$141,BR$142,BR$143,BR$144)</f>
        <v>0</v>
      </c>
      <c r="BS334" s="66">
        <f>-BS$190+BS$216-BS$218+BS$233+BS$234+SUM(BS$125,BS$126,BS$127,BS$128,BS$129,BS$130,BS$131,BS$132,BS$133,BS$134,BS$135*(1+'S&amp;S'!$F132),BS$136,BS$137,BS$138,BS$139,BS$140,BS$141,BS$142,BS$143,BS$144)</f>
        <v>0</v>
      </c>
      <c r="BT334" s="66">
        <f>-BT$190+BT$216-BT$218+BT$233+BT$234+SUM(BT$125,BT$126,BT$127,BT$128,BT$129,BT$130,BT$131,BT$132,BT$133,BT$134,BT$135*(1+'S&amp;S'!$F132),BT$136,BT$137,BT$138,BT$139,BT$140,BT$141,BT$142,BT$143,BT$144)</f>
        <v>0</v>
      </c>
      <c r="BU334" s="66">
        <f>-BU$190+BU$216-BU$218+BU$233+BU$234+SUM(BU$125,BU$126,BU$127,BU$128,BU$129,BU$130,BU$131,BU$132,BU$133,BU$134,BU$135*(1+'S&amp;S'!$F132),BU$136,BU$137,BU$138,BU$139,BU$140,BU$141,BU$142,BU$143,BU$144)</f>
        <v>0</v>
      </c>
      <c r="BV334" s="66">
        <f>-BV$190+BV$216-BV$218+BV$233+BV$234+SUM(BV$125,BV$126,BV$127,BV$128,BV$129,BV$130,BV$131,BV$132,BV$133,BV$134,BV$135*(1+'S&amp;S'!$F132),BV$136,BV$137,BV$138,BV$139,BV$140,BV$141,BV$142,BV$143,BV$144)</f>
        <v>0</v>
      </c>
      <c r="BW334" s="66">
        <f>-BW$190+BW$216-BW$218+BW$233+BW$234+SUM(BW$125,BW$126,BW$127,BW$128,BW$129,BW$130,BW$131,BW$132,BW$133,BW$134,BW$135*(1+'S&amp;S'!$F132),BW$136,BW$137,BW$138,BW$139,BW$140,BW$141,BW$142,BW$143,BW$144)</f>
        <v>0</v>
      </c>
      <c r="BX334" s="66">
        <f>-BX$190+BX$216-BX$218+BX$233+BX$234+SUM(BX$125,BX$126,BX$127,BX$128,BX$129,BX$130,BX$131,BX$132,BX$133,BX$134,BX$135*(1+'S&amp;S'!$F132),BX$136,BX$137,BX$138,BX$139,BX$140,BX$141,BX$142,BX$143,BX$144)</f>
        <v>0</v>
      </c>
      <c r="BY334" s="66">
        <f>-BY$190+BY$216-BY$218+BY$233+BY$234+SUM(BY$125,BY$126,BY$127,BY$128,BY$129,BY$130,BY$131,BY$132,BY$133,BY$134,BY$135*(1+'S&amp;S'!$F132),BY$136,BY$137,BY$138,BY$139,BY$140,BY$141,BY$142,BY$143,BY$144)</f>
        <v>0</v>
      </c>
      <c r="BZ334" s="66">
        <f>-BZ$190+BZ$216-BZ$218+BZ$233+BZ$234+SUM(BZ$125,BZ$126,BZ$127,BZ$128,BZ$129,BZ$130,BZ$131,BZ$132,BZ$133,BZ$134,BZ$135*(1+'S&amp;S'!$F132),BZ$136,BZ$137,BZ$138,BZ$139,BZ$140,BZ$141,BZ$142,BZ$143,BZ$144)</f>
        <v>0</v>
      </c>
      <c r="CA334" s="66">
        <f>-CA$190+CA$216-CA$218+CA$233+CA$234+SUM(CA$125,CA$126,CA$127,CA$128,CA$129,CA$130,CA$131,CA$132,CA$133,CA$134,CA$135*(1+'S&amp;S'!$F132),CA$136,CA$137,CA$138,CA$139,CA$140,CA$141,CA$142,CA$143,CA$144)</f>
        <v>0</v>
      </c>
      <c r="CB334" s="66">
        <f>-CB$190+CB$216-CB$218+CB$233+CB$234+SUM(CB$125,CB$126,CB$127,CB$128,CB$129,CB$130,CB$131,CB$132,CB$133,CB$134,CB$135*(1+'S&amp;S'!$F132),CB$136,CB$137,CB$138,CB$139,CB$140,CB$141,CB$142,CB$143,CB$144)</f>
        <v>0</v>
      </c>
      <c r="CC334" s="66">
        <f>-CC$190+CC$216-CC$218+CC$233+CC$234+SUM(CC$125,CC$126,CC$127,CC$128,CC$129,CC$130,CC$131,CC$132,CC$133,CC$134,CC$135*(1+'S&amp;S'!$F132),CC$136,CC$137,CC$138,CC$139,CC$140,CC$141,CC$142,CC$143,CC$144)</f>
        <v>0</v>
      </c>
      <c r="CD334" s="66">
        <f>-CD$190+CD$216-CD$218+CD$233+CD$234+SUM(CD$125,CD$126,CD$127,CD$128,CD$129,CD$130,CD$131,CD$132,CD$133,CD$134,CD$135*(1+'S&amp;S'!$F132),CD$136,CD$137,CD$138,CD$139,CD$140,CD$141,CD$142,CD$143,CD$144)</f>
        <v>0</v>
      </c>
      <c r="CE334" s="66">
        <f>-CE$190+CE$216-CE$218+CE$233+CE$234+SUM(CE$125,CE$126,CE$127,CE$128,CE$129,CE$130,CE$131,CE$132,CE$133,CE$134,CE$135*(1+'S&amp;S'!$F132),CE$136,CE$137,CE$138,CE$139,CE$140,CE$141,CE$142,CE$143,CE$144)</f>
        <v>0</v>
      </c>
      <c r="CF334" s="66">
        <f>-CF$190+CF$216-CF$218+CF$233+CF$234+SUM(CF$125,CF$126,CF$127,CF$128,CF$129,CF$130,CF$131,CF$132,CF$133,CF$134,CF$135*(1+'S&amp;S'!$F132),CF$136,CF$137,CF$138,CF$139,CF$140,CF$141,CF$142,CF$143,CF$144)</f>
        <v>0</v>
      </c>
      <c r="CG334" s="66">
        <f>-CG$190+CG$216-CG$218+CG$233+CG$234+SUM(CG$125,CG$126,CG$127,CG$128,CG$129,CG$130,CG$131,CG$132,CG$133,CG$134,CG$135*(1+'S&amp;S'!$F132),CG$136,CG$137,CG$138,CG$139,CG$140,CG$141,CG$142,CG$143,CG$144)</f>
        <v>0</v>
      </c>
      <c r="CH334" s="66">
        <f>-CH$190+CH$216-CH$218+CH$233+CH$234+SUM(CH$125,CH$126,CH$127,CH$128,CH$129,CH$130,CH$131,CH$132,CH$133,CH$134,CH$135*(1+'S&amp;S'!$F132),CH$136,CH$137,CH$138,CH$139,CH$140,CH$141,CH$142,CH$143,CH$144)</f>
        <v>0</v>
      </c>
      <c r="CI334" s="66">
        <f>-CI$190+CI$216-CI$218+CI$233+CI$234+SUM(CI$125,CI$126,CI$127,CI$128,CI$129,CI$130,CI$131,CI$132,CI$133,CI$134,CI$135*(1+'S&amp;S'!$F132),CI$136,CI$137,CI$138,CI$139,CI$140,CI$141,CI$142,CI$143,CI$144)</f>
        <v>0</v>
      </c>
      <c r="CJ334" s="66">
        <f>-CJ$190+CJ$216-CJ$218+CJ$233+CJ$234+SUM(CJ$125,CJ$126,CJ$127,CJ$128,CJ$129,CJ$130,CJ$131,CJ$132,CJ$133,CJ$134,CJ$135*(1+'S&amp;S'!$F132),CJ$136,CJ$137,CJ$138,CJ$139,CJ$140,CJ$141,CJ$142,CJ$143,CJ$144)</f>
        <v>0</v>
      </c>
      <c r="CK334" s="66">
        <f>-CK$190+CK$216-CK$218+CK$233+CK$234+SUM(CK$125,CK$126,CK$127,CK$128,CK$129,CK$130,CK$131,CK$132,CK$133,CK$134,CK$135*(1+'S&amp;S'!$F132),CK$136,CK$137,CK$138,CK$139,CK$140,CK$141,CK$142,CK$143,CK$144)</f>
        <v>0</v>
      </c>
      <c r="CL334" s="66">
        <f>-CL$190+CL$216-CL$218+CL$233+CL$234+SUM(CL$125,CL$126,CL$127,CL$128,CL$129,CL$130,CL$131,CL$132,CL$133,CL$134,CL$135*(1+'S&amp;S'!$F132),CL$136,CL$137,CL$138,CL$139,CL$140,CL$141,CL$142,CL$143,CL$144)</f>
        <v>0</v>
      </c>
      <c r="CM334" s="66">
        <f>-CM$190+CM$216-CM$218+CM$233+CM$234+SUM(CM$125,CM$126,CM$127,CM$128,CM$129,CM$130,CM$131,CM$132,CM$133,CM$134,CM$135*(1+'S&amp;S'!$F132),CM$136,CM$137,CM$138,CM$139,CM$140,CM$141,CM$142,CM$143,CM$144)</f>
        <v>0</v>
      </c>
      <c r="CN334" s="66">
        <f>-CN$190+CN$216-CN$218+CN$233+CN$234+SUM(CN$125,CN$126,CN$127,CN$128,CN$129,CN$130,CN$131,CN$132,CN$133,CN$134,CN$135*(1+'S&amp;S'!$F132),CN$136,CN$137,CN$138,CN$139,CN$140,CN$141,CN$142,CN$143,CN$144)</f>
        <v>0</v>
      </c>
      <c r="CO334" s="66">
        <f>-CO$190+CO$216-CO$218+CO$233+CO$234+SUM(CO$125,CO$126,CO$127,CO$128,CO$129,CO$130,CO$131,CO$132,CO$133,CO$134,CO$135*(1+'S&amp;S'!$F132),CO$136,CO$137,CO$138,CO$139,CO$140,CO$141,CO$142,CO$143,CO$144)</f>
        <v>0</v>
      </c>
      <c r="CP334" s="66">
        <f>-CP$190+CP$216-CP$218+CP$233+CP$234+SUM(CP$125,CP$126,CP$127,CP$128,CP$129,CP$130,CP$131,CP$132,CP$133,CP$134,CP$135*(1+'S&amp;S'!$F132),CP$136,CP$137,CP$138,CP$139,CP$140,CP$141,CP$142,CP$143,CP$144)</f>
        <v>0</v>
      </c>
      <c r="CQ334" s="66">
        <f>-CQ$190+CQ$216-CQ$218+CQ$233+CQ$234+SUM(CQ$125,CQ$126,CQ$127,CQ$128,CQ$129,CQ$130,CQ$131,CQ$132,CQ$133,CQ$134,CQ$135*(1+'S&amp;S'!$F132),CQ$136,CQ$137,CQ$138,CQ$139,CQ$140,CQ$141,CQ$142,CQ$143,CQ$144)</f>
        <v>0</v>
      </c>
      <c r="CR334" s="66">
        <f>-CR$190+CR$216-CR$218+CR$233+CR$234+SUM(CR$125,CR$126,CR$127,CR$128,CR$129,CR$130,CR$131,CR$132,CR$133,CR$134,CR$135*(1+'S&amp;S'!$F132),CR$136,CR$137,CR$138,CR$139,CR$140,CR$141,CR$142,CR$143,CR$144)</f>
        <v>0</v>
      </c>
      <c r="CS334" s="66">
        <f>-CS$190+CS$216-CS$218+CS$233+CS$234+SUM(CS$125,CS$126,CS$127,CS$128,CS$129,CS$130,CS$131,CS$132,CS$133,CS$134,CS$135*(1+'S&amp;S'!$F132),CS$136,CS$137,CS$138,CS$139,CS$140,CS$141,CS$142,CS$143,CS$144)</f>
        <v>0</v>
      </c>
    </row>
    <row r="335" spans="3:97" hidden="1" x14ac:dyDescent="0.35">
      <c r="C335" s="81" t="str">
        <f>O.1!C135&amp;" with "&amp; 'S&amp;S'!$D$5*100 &amp; "% decrease"</f>
        <v xml:space="preserve"> with 1% decrease</v>
      </c>
      <c r="E335" s="492">
        <f>G335+NPV(G.Asm!$F$40,H335:INDEX(H335:CS335,RP))</f>
        <v>0</v>
      </c>
      <c r="F335" s="492">
        <f t="shared" si="280"/>
        <v>0</v>
      </c>
      <c r="G335" s="66">
        <f>-G$190+G$216-G$218+G$233+G$234+SUM(G$125,G$126,G$127,G$128,G$129,G$130,G$131,G$132,G$133,G$134,G$135*(1+'S&amp;S'!$F133),G$136,G$137,G$138,G$139,G$140,G$141,G$142,G$143,G$144)</f>
        <v>0</v>
      </c>
      <c r="H335" s="66">
        <f>-H$190+H$216-H$218+H$233+H$234+SUM(H$125,H$126,H$127,H$128,H$129,H$130,H$131,H$132,H$133,H$134,H$135*(1+'S&amp;S'!$F133),H$136,H$137,H$138,H$139,H$140,H$141,H$142,H$143,H$144)</f>
        <v>0</v>
      </c>
      <c r="I335" s="66">
        <f>-I$190+I$216-I$218+I$233+I$234+SUM(I$125,I$126,I$127,I$128,I$129,I$130,I$131,I$132,I$133,I$134,I$135*(1+'S&amp;S'!$F133),I$136,I$137,I$138,I$139,I$140,I$141,I$142,I$143,I$144)</f>
        <v>0</v>
      </c>
      <c r="J335" s="66">
        <f>-J$190+J$216-J$218+J$233+J$234+SUM(J$125,J$126,J$127,J$128,J$129,J$130,J$131,J$132,J$133,J$134,J$135*(1+'S&amp;S'!$F133),J$136,J$137,J$138,J$139,J$140,J$141,J$142,J$143,J$144)</f>
        <v>0</v>
      </c>
      <c r="K335" s="66">
        <f>-K$190+K$216-K$218+K$233+K$234+SUM(K$125,K$126,K$127,K$128,K$129,K$130,K$131,K$132,K$133,K$134,K$135*(1+'S&amp;S'!$F133),K$136,K$137,K$138,K$139,K$140,K$141,K$142,K$143,K$144)</f>
        <v>0</v>
      </c>
      <c r="L335" s="66">
        <f>-L$190+L$216-L$218+L$233+L$234+SUM(L$125,L$126,L$127,L$128,L$129,L$130,L$131,L$132,L$133,L$134,L$135*(1+'S&amp;S'!$F133),L$136,L$137,L$138,L$139,L$140,L$141,L$142,L$143,L$144)</f>
        <v>0</v>
      </c>
      <c r="M335" s="66">
        <f>-M$190+M$216-M$218+M$233+M$234+SUM(M$125,M$126,M$127,M$128,M$129,M$130,M$131,M$132,M$133,M$134,M$135*(1+'S&amp;S'!$F133),M$136,M$137,M$138,M$139,M$140,M$141,M$142,M$143,M$144)</f>
        <v>0</v>
      </c>
      <c r="N335" s="66">
        <f>-N$190+N$216-N$218+N$233+N$234+SUM(N$125,N$126,N$127,N$128,N$129,N$130,N$131,N$132,N$133,N$134,N$135*(1+'S&amp;S'!$F133),N$136,N$137,N$138,N$139,N$140,N$141,N$142,N$143,N$144)</f>
        <v>0</v>
      </c>
      <c r="O335" s="66">
        <f>-O$190+O$216-O$218+O$233+O$234+SUM(O$125,O$126,O$127,O$128,O$129,O$130,O$131,O$132,O$133,O$134,O$135*(1+'S&amp;S'!$F133),O$136,O$137,O$138,O$139,O$140,O$141,O$142,O$143,O$144)</f>
        <v>0</v>
      </c>
      <c r="P335" s="66">
        <f>-P$190+P$216-P$218+P$233+P$234+SUM(P$125,P$126,P$127,P$128,P$129,P$130,P$131,P$132,P$133,P$134,P$135*(1+'S&amp;S'!$F133),P$136,P$137,P$138,P$139,P$140,P$141,P$142,P$143,P$144)</f>
        <v>0</v>
      </c>
      <c r="Q335" s="66">
        <f>-Q$190+Q$216-Q$218+Q$233+Q$234+SUM(Q$125,Q$126,Q$127,Q$128,Q$129,Q$130,Q$131,Q$132,Q$133,Q$134,Q$135*(1+'S&amp;S'!$F133),Q$136,Q$137,Q$138,Q$139,Q$140,Q$141,Q$142,Q$143,Q$144)</f>
        <v>0</v>
      </c>
      <c r="R335" s="66">
        <f>-R$190+R$216-R$218+R$233+R$234+SUM(R$125,R$126,R$127,R$128,R$129,R$130,R$131,R$132,R$133,R$134,R$135*(1+'S&amp;S'!$F133),R$136,R$137,R$138,R$139,R$140,R$141,R$142,R$143,R$144)</f>
        <v>0</v>
      </c>
      <c r="S335" s="66">
        <f>-S$190+S$216-S$218+S$233+S$234+SUM(S$125,S$126,S$127,S$128,S$129,S$130,S$131,S$132,S$133,S$134,S$135*(1+'S&amp;S'!$F133),S$136,S$137,S$138,S$139,S$140,S$141,S$142,S$143,S$144)</f>
        <v>0</v>
      </c>
      <c r="T335" s="66">
        <f>-T$190+T$216-T$218+T$233+T$234+SUM(T$125,T$126,T$127,T$128,T$129,T$130,T$131,T$132,T$133,T$134,T$135*(1+'S&amp;S'!$F133),T$136,T$137,T$138,T$139,T$140,T$141,T$142,T$143,T$144)</f>
        <v>0</v>
      </c>
      <c r="U335" s="66">
        <f>-U$190+U$216-U$218+U$233+U$234+SUM(U$125,U$126,U$127,U$128,U$129,U$130,U$131,U$132,U$133,U$134,U$135*(1+'S&amp;S'!$F133),U$136,U$137,U$138,U$139,U$140,U$141,U$142,U$143,U$144)</f>
        <v>0</v>
      </c>
      <c r="V335" s="66">
        <f>-V$190+V$216-V$218+V$233+V$234+SUM(V$125,V$126,V$127,V$128,V$129,V$130,V$131,V$132,V$133,V$134,V$135*(1+'S&amp;S'!$F133),V$136,V$137,V$138,V$139,V$140,V$141,V$142,V$143,V$144)</f>
        <v>0</v>
      </c>
      <c r="W335" s="66">
        <f>-W$190+W$216-W$218+W$233+W$234+SUM(W$125,W$126,W$127,W$128,W$129,W$130,W$131,W$132,W$133,W$134,W$135*(1+'S&amp;S'!$F133),W$136,W$137,W$138,W$139,W$140,W$141,W$142,W$143,W$144)</f>
        <v>0</v>
      </c>
      <c r="X335" s="66">
        <f>-X$190+X$216-X$218+X$233+X$234+SUM(X$125,X$126,X$127,X$128,X$129,X$130,X$131,X$132,X$133,X$134,X$135*(1+'S&amp;S'!$F133),X$136,X$137,X$138,X$139,X$140,X$141,X$142,X$143,X$144)</f>
        <v>0</v>
      </c>
      <c r="Y335" s="66">
        <f>-Y$190+Y$216-Y$218+Y$233+Y$234+SUM(Y$125,Y$126,Y$127,Y$128,Y$129,Y$130,Y$131,Y$132,Y$133,Y$134,Y$135*(1+'S&amp;S'!$F133),Y$136,Y$137,Y$138,Y$139,Y$140,Y$141,Y$142,Y$143,Y$144)</f>
        <v>0</v>
      </c>
      <c r="Z335" s="66">
        <f>-Z$190+Z$216-Z$218+Z$233+Z$234+SUM(Z$125,Z$126,Z$127,Z$128,Z$129,Z$130,Z$131,Z$132,Z$133,Z$134,Z$135*(1+'S&amp;S'!$F133),Z$136,Z$137,Z$138,Z$139,Z$140,Z$141,Z$142,Z$143,Z$144)</f>
        <v>0</v>
      </c>
      <c r="AA335" s="66">
        <f>-AA$190+AA$216-AA$218+AA$233+AA$234+SUM(AA$125,AA$126,AA$127,AA$128,AA$129,AA$130,AA$131,AA$132,AA$133,AA$134,AA$135*(1+'S&amp;S'!$F133),AA$136,AA$137,AA$138,AA$139,AA$140,AA$141,AA$142,AA$143,AA$144)</f>
        <v>0</v>
      </c>
      <c r="AB335" s="66">
        <f>-AB$190+AB$216-AB$218+AB$233+AB$234+SUM(AB$125,AB$126,AB$127,AB$128,AB$129,AB$130,AB$131,AB$132,AB$133,AB$134,AB$135*(1+'S&amp;S'!$F133),AB$136,AB$137,AB$138,AB$139,AB$140,AB$141,AB$142,AB$143,AB$144)</f>
        <v>0</v>
      </c>
      <c r="AC335" s="66">
        <f>-AC$190+AC$216-AC$218+AC$233+AC$234+SUM(AC$125,AC$126,AC$127,AC$128,AC$129,AC$130,AC$131,AC$132,AC$133,AC$134,AC$135*(1+'S&amp;S'!$F133),AC$136,AC$137,AC$138,AC$139,AC$140,AC$141,AC$142,AC$143,AC$144)</f>
        <v>0</v>
      </c>
      <c r="AD335" s="66">
        <f>-AD$190+AD$216-AD$218+AD$233+AD$234+SUM(AD$125,AD$126,AD$127,AD$128,AD$129,AD$130,AD$131,AD$132,AD$133,AD$134,AD$135*(1+'S&amp;S'!$F133),AD$136,AD$137,AD$138,AD$139,AD$140,AD$141,AD$142,AD$143,AD$144)</f>
        <v>0</v>
      </c>
      <c r="AE335" s="66">
        <f>-AE$190+AE$216-AE$218+AE$233+AE$234+SUM(AE$125,AE$126,AE$127,AE$128,AE$129,AE$130,AE$131,AE$132,AE$133,AE$134,AE$135*(1+'S&amp;S'!$F133),AE$136,AE$137,AE$138,AE$139,AE$140,AE$141,AE$142,AE$143,AE$144)</f>
        <v>0</v>
      </c>
      <c r="AF335" s="66">
        <f>-AF$190+AF$216-AF$218+AF$233+AF$234+SUM(AF$125,AF$126,AF$127,AF$128,AF$129,AF$130,AF$131,AF$132,AF$133,AF$134,AF$135*(1+'S&amp;S'!$F133),AF$136,AF$137,AF$138,AF$139,AF$140,AF$141,AF$142,AF$143,AF$144)</f>
        <v>0</v>
      </c>
      <c r="AG335" s="66">
        <f>-AG$190+AG$216-AG$218+AG$233+AG$234+SUM(AG$125,AG$126,AG$127,AG$128,AG$129,AG$130,AG$131,AG$132,AG$133,AG$134,AG$135*(1+'S&amp;S'!$F133),AG$136,AG$137,AG$138,AG$139,AG$140,AG$141,AG$142,AG$143,AG$144)</f>
        <v>0</v>
      </c>
      <c r="AH335" s="66">
        <f>-AH$190+AH$216-AH$218+AH$233+AH$234+SUM(AH$125,AH$126,AH$127,AH$128,AH$129,AH$130,AH$131,AH$132,AH$133,AH$134,AH$135*(1+'S&amp;S'!$F133),AH$136,AH$137,AH$138,AH$139,AH$140,AH$141,AH$142,AH$143,AH$144)</f>
        <v>0</v>
      </c>
      <c r="AI335" s="66">
        <f>-AI$190+AI$216-AI$218+AI$233+AI$234+SUM(AI$125,AI$126,AI$127,AI$128,AI$129,AI$130,AI$131,AI$132,AI$133,AI$134,AI$135*(1+'S&amp;S'!$F133),AI$136,AI$137,AI$138,AI$139,AI$140,AI$141,AI$142,AI$143,AI$144)</f>
        <v>0</v>
      </c>
      <c r="AJ335" s="66">
        <f>-AJ$190+AJ$216-AJ$218+AJ$233+AJ$234+SUM(AJ$125,AJ$126,AJ$127,AJ$128,AJ$129,AJ$130,AJ$131,AJ$132,AJ$133,AJ$134,AJ$135*(1+'S&amp;S'!$F133),AJ$136,AJ$137,AJ$138,AJ$139,AJ$140,AJ$141,AJ$142,AJ$143,AJ$144)</f>
        <v>0</v>
      </c>
      <c r="AK335" s="66">
        <f>-AK$190+AK$216-AK$218+AK$233+AK$234+SUM(AK$125,AK$126,AK$127,AK$128,AK$129,AK$130,AK$131,AK$132,AK$133,AK$134,AK$135*(1+'S&amp;S'!$F133),AK$136,AK$137,AK$138,AK$139,AK$140,AK$141,AK$142,AK$143,AK$144)</f>
        <v>0</v>
      </c>
      <c r="AL335" s="66">
        <f>-AL$190+AL$216-AL$218+AL$233+AL$234+SUM(AL$125,AL$126,AL$127,AL$128,AL$129,AL$130,AL$131,AL$132,AL$133,AL$134,AL$135*(1+'S&amp;S'!$F133),AL$136,AL$137,AL$138,AL$139,AL$140,AL$141,AL$142,AL$143,AL$144)</f>
        <v>0</v>
      </c>
      <c r="AM335" s="66">
        <f>-AM$190+AM$216-AM$218+AM$233+AM$234+SUM(AM$125,AM$126,AM$127,AM$128,AM$129,AM$130,AM$131,AM$132,AM$133,AM$134,AM$135*(1+'S&amp;S'!$F133),AM$136,AM$137,AM$138,AM$139,AM$140,AM$141,AM$142,AM$143,AM$144)</f>
        <v>0</v>
      </c>
      <c r="AN335" s="66">
        <f>-AN$190+AN$216-AN$218+AN$233+AN$234+SUM(AN$125,AN$126,AN$127,AN$128,AN$129,AN$130,AN$131,AN$132,AN$133,AN$134,AN$135*(1+'S&amp;S'!$F133),AN$136,AN$137,AN$138,AN$139,AN$140,AN$141,AN$142,AN$143,AN$144)</f>
        <v>0</v>
      </c>
      <c r="AO335" s="66">
        <f>-AO$190+AO$216-AO$218+AO$233+AO$234+SUM(AO$125,AO$126,AO$127,AO$128,AO$129,AO$130,AO$131,AO$132,AO$133,AO$134,AO$135*(1+'S&amp;S'!$F133),AO$136,AO$137,AO$138,AO$139,AO$140,AO$141,AO$142,AO$143,AO$144)</f>
        <v>0</v>
      </c>
      <c r="AP335" s="66">
        <f>-AP$190+AP$216-AP$218+AP$233+AP$234+SUM(AP$125,AP$126,AP$127,AP$128,AP$129,AP$130,AP$131,AP$132,AP$133,AP$134,AP$135*(1+'S&amp;S'!$F133),AP$136,AP$137,AP$138,AP$139,AP$140,AP$141,AP$142,AP$143,AP$144)</f>
        <v>0</v>
      </c>
      <c r="AQ335" s="66">
        <f>-AQ$190+AQ$216-AQ$218+AQ$233+AQ$234+SUM(AQ$125,AQ$126,AQ$127,AQ$128,AQ$129,AQ$130,AQ$131,AQ$132,AQ$133,AQ$134,AQ$135*(1+'S&amp;S'!$F133),AQ$136,AQ$137,AQ$138,AQ$139,AQ$140,AQ$141,AQ$142,AQ$143,AQ$144)</f>
        <v>0</v>
      </c>
      <c r="AR335" s="66">
        <f>-AR$190+AR$216-AR$218+AR$233+AR$234+SUM(AR$125,AR$126,AR$127,AR$128,AR$129,AR$130,AR$131,AR$132,AR$133,AR$134,AR$135*(1+'S&amp;S'!$F133),AR$136,AR$137,AR$138,AR$139,AR$140,AR$141,AR$142,AR$143,AR$144)</f>
        <v>0</v>
      </c>
      <c r="AS335" s="66">
        <f>-AS$190+AS$216-AS$218+AS$233+AS$234+SUM(AS$125,AS$126,AS$127,AS$128,AS$129,AS$130,AS$131,AS$132,AS$133,AS$134,AS$135*(1+'S&amp;S'!$F133),AS$136,AS$137,AS$138,AS$139,AS$140,AS$141,AS$142,AS$143,AS$144)</f>
        <v>0</v>
      </c>
      <c r="AT335" s="66">
        <f>-AT$190+AT$216-AT$218+AT$233+AT$234+SUM(AT$125,AT$126,AT$127,AT$128,AT$129,AT$130,AT$131,AT$132,AT$133,AT$134,AT$135*(1+'S&amp;S'!$F133),AT$136,AT$137,AT$138,AT$139,AT$140,AT$141,AT$142,AT$143,AT$144)</f>
        <v>0</v>
      </c>
      <c r="AU335" s="66">
        <f>-AU$190+AU$216-AU$218+AU$233+AU$234+SUM(AU$125,AU$126,AU$127,AU$128,AU$129,AU$130,AU$131,AU$132,AU$133,AU$134,AU$135*(1+'S&amp;S'!$F133),AU$136,AU$137,AU$138,AU$139,AU$140,AU$141,AU$142,AU$143,AU$144)</f>
        <v>0</v>
      </c>
      <c r="AV335" s="66">
        <f>-AV$190+AV$216-AV$218+AV$233+AV$234+SUM(AV$125,AV$126,AV$127,AV$128,AV$129,AV$130,AV$131,AV$132,AV$133,AV$134,AV$135*(1+'S&amp;S'!$F133),AV$136,AV$137,AV$138,AV$139,AV$140,AV$141,AV$142,AV$143,AV$144)</f>
        <v>0</v>
      </c>
      <c r="AW335" s="66">
        <f>-AW$190+AW$216-AW$218+AW$233+AW$234+SUM(AW$125,AW$126,AW$127,AW$128,AW$129,AW$130,AW$131,AW$132,AW$133,AW$134,AW$135*(1+'S&amp;S'!$F133),AW$136,AW$137,AW$138,AW$139,AW$140,AW$141,AW$142,AW$143,AW$144)</f>
        <v>0</v>
      </c>
      <c r="AX335" s="66">
        <f>-AX$190+AX$216-AX$218+AX$233+AX$234+SUM(AX$125,AX$126,AX$127,AX$128,AX$129,AX$130,AX$131,AX$132,AX$133,AX$134,AX$135*(1+'S&amp;S'!$F133),AX$136,AX$137,AX$138,AX$139,AX$140,AX$141,AX$142,AX$143,AX$144)</f>
        <v>0</v>
      </c>
      <c r="AY335" s="66">
        <f>-AY$190+AY$216-AY$218+AY$233+AY$234+SUM(AY$125,AY$126,AY$127,AY$128,AY$129,AY$130,AY$131,AY$132,AY$133,AY$134,AY$135*(1+'S&amp;S'!$F133),AY$136,AY$137,AY$138,AY$139,AY$140,AY$141,AY$142,AY$143,AY$144)</f>
        <v>0</v>
      </c>
      <c r="AZ335" s="66">
        <f>-AZ$190+AZ$216-AZ$218+AZ$233+AZ$234+SUM(AZ$125,AZ$126,AZ$127,AZ$128,AZ$129,AZ$130,AZ$131,AZ$132,AZ$133,AZ$134,AZ$135*(1+'S&amp;S'!$F133),AZ$136,AZ$137,AZ$138,AZ$139,AZ$140,AZ$141,AZ$142,AZ$143,AZ$144)</f>
        <v>0</v>
      </c>
      <c r="BA335" s="66">
        <f>-BA$190+BA$216-BA$218+BA$233+BA$234+SUM(BA$125,BA$126,BA$127,BA$128,BA$129,BA$130,BA$131,BA$132,BA$133,BA$134,BA$135*(1+'S&amp;S'!$F133),BA$136,BA$137,BA$138,BA$139,BA$140,BA$141,BA$142,BA$143,BA$144)</f>
        <v>0</v>
      </c>
      <c r="BB335" s="66">
        <f>-BB$190+BB$216-BB$218+BB$233+BB$234+SUM(BB$125,BB$126,BB$127,BB$128,BB$129,BB$130,BB$131,BB$132,BB$133,BB$134,BB$135*(1+'S&amp;S'!$F133),BB$136,BB$137,BB$138,BB$139,BB$140,BB$141,BB$142,BB$143,BB$144)</f>
        <v>0</v>
      </c>
      <c r="BC335" s="66">
        <f>-BC$190+BC$216-BC$218+BC$233+BC$234+SUM(BC$125,BC$126,BC$127,BC$128,BC$129,BC$130,BC$131,BC$132,BC$133,BC$134,BC$135*(1+'S&amp;S'!$F133),BC$136,BC$137,BC$138,BC$139,BC$140,BC$141,BC$142,BC$143,BC$144)</f>
        <v>0</v>
      </c>
      <c r="BD335" s="66">
        <f>-BD$190+BD$216-BD$218+BD$233+BD$234+SUM(BD$125,BD$126,BD$127,BD$128,BD$129,BD$130,BD$131,BD$132,BD$133,BD$134,BD$135*(1+'S&amp;S'!$F133),BD$136,BD$137,BD$138,BD$139,BD$140,BD$141,BD$142,BD$143,BD$144)</f>
        <v>0</v>
      </c>
      <c r="BE335" s="66">
        <f>-BE$190+BE$216-BE$218+BE$233+BE$234+SUM(BE$125,BE$126,BE$127,BE$128,BE$129,BE$130,BE$131,BE$132,BE$133,BE$134,BE$135*(1+'S&amp;S'!$F133),BE$136,BE$137,BE$138,BE$139,BE$140,BE$141,BE$142,BE$143,BE$144)</f>
        <v>0</v>
      </c>
      <c r="BF335" s="66">
        <f>-BF$190+BF$216-BF$218+BF$233+BF$234+SUM(BF$125,BF$126,BF$127,BF$128,BF$129,BF$130,BF$131,BF$132,BF$133,BF$134,BF$135*(1+'S&amp;S'!$F133),BF$136,BF$137,BF$138,BF$139,BF$140,BF$141,BF$142,BF$143,BF$144)</f>
        <v>0</v>
      </c>
      <c r="BG335" s="66">
        <f>-BG$190+BG$216-BG$218+BG$233+BG$234+SUM(BG$125,BG$126,BG$127,BG$128,BG$129,BG$130,BG$131,BG$132,BG$133,BG$134,BG$135*(1+'S&amp;S'!$F133),BG$136,BG$137,BG$138,BG$139,BG$140,BG$141,BG$142,BG$143,BG$144)</f>
        <v>0</v>
      </c>
      <c r="BH335" s="66">
        <f>-BH$190+BH$216-BH$218+BH$233+BH$234+SUM(BH$125,BH$126,BH$127,BH$128,BH$129,BH$130,BH$131,BH$132,BH$133,BH$134,BH$135*(1+'S&amp;S'!$F133),BH$136,BH$137,BH$138,BH$139,BH$140,BH$141,BH$142,BH$143,BH$144)</f>
        <v>0</v>
      </c>
      <c r="BI335" s="66">
        <f>-BI$190+BI$216-BI$218+BI$233+BI$234+SUM(BI$125,BI$126,BI$127,BI$128,BI$129,BI$130,BI$131,BI$132,BI$133,BI$134,BI$135*(1+'S&amp;S'!$F133),BI$136,BI$137,BI$138,BI$139,BI$140,BI$141,BI$142,BI$143,BI$144)</f>
        <v>0</v>
      </c>
      <c r="BJ335" s="66">
        <f>-BJ$190+BJ$216-BJ$218+BJ$233+BJ$234+SUM(BJ$125,BJ$126,BJ$127,BJ$128,BJ$129,BJ$130,BJ$131,BJ$132,BJ$133,BJ$134,BJ$135*(1+'S&amp;S'!$F133),BJ$136,BJ$137,BJ$138,BJ$139,BJ$140,BJ$141,BJ$142,BJ$143,BJ$144)</f>
        <v>0</v>
      </c>
      <c r="BK335" s="66">
        <f>-BK$190+BK$216-BK$218+BK$233+BK$234+SUM(BK$125,BK$126,BK$127,BK$128,BK$129,BK$130,BK$131,BK$132,BK$133,BK$134,BK$135*(1+'S&amp;S'!$F133),BK$136,BK$137,BK$138,BK$139,BK$140,BK$141,BK$142,BK$143,BK$144)</f>
        <v>0</v>
      </c>
      <c r="BL335" s="66">
        <f>-BL$190+BL$216-BL$218+BL$233+BL$234+SUM(BL$125,BL$126,BL$127,BL$128,BL$129,BL$130,BL$131,BL$132,BL$133,BL$134,BL$135*(1+'S&amp;S'!$F133),BL$136,BL$137,BL$138,BL$139,BL$140,BL$141,BL$142,BL$143,BL$144)</f>
        <v>0</v>
      </c>
      <c r="BM335" s="66">
        <f>-BM$190+BM$216-BM$218+BM$233+BM$234+SUM(BM$125,BM$126,BM$127,BM$128,BM$129,BM$130,BM$131,BM$132,BM$133,BM$134,BM$135*(1+'S&amp;S'!$F133),BM$136,BM$137,BM$138,BM$139,BM$140,BM$141,BM$142,BM$143,BM$144)</f>
        <v>0</v>
      </c>
      <c r="BN335" s="66">
        <f>-BN$190+BN$216-BN$218+BN$233+BN$234+SUM(BN$125,BN$126,BN$127,BN$128,BN$129,BN$130,BN$131,BN$132,BN$133,BN$134,BN$135*(1+'S&amp;S'!$F133),BN$136,BN$137,BN$138,BN$139,BN$140,BN$141,BN$142,BN$143,BN$144)</f>
        <v>0</v>
      </c>
      <c r="BO335" s="66">
        <f>-BO$190+BO$216-BO$218+BO$233+BO$234+SUM(BO$125,BO$126,BO$127,BO$128,BO$129,BO$130,BO$131,BO$132,BO$133,BO$134,BO$135*(1+'S&amp;S'!$F133),BO$136,BO$137,BO$138,BO$139,BO$140,BO$141,BO$142,BO$143,BO$144)</f>
        <v>0</v>
      </c>
      <c r="BP335" s="66">
        <f>-BP$190+BP$216-BP$218+BP$233+BP$234+SUM(BP$125,BP$126,BP$127,BP$128,BP$129,BP$130,BP$131,BP$132,BP$133,BP$134,BP$135*(1+'S&amp;S'!$F133),BP$136,BP$137,BP$138,BP$139,BP$140,BP$141,BP$142,BP$143,BP$144)</f>
        <v>0</v>
      </c>
      <c r="BQ335" s="66">
        <f>-BQ$190+BQ$216-BQ$218+BQ$233+BQ$234+SUM(BQ$125,BQ$126,BQ$127,BQ$128,BQ$129,BQ$130,BQ$131,BQ$132,BQ$133,BQ$134,BQ$135*(1+'S&amp;S'!$F133),BQ$136,BQ$137,BQ$138,BQ$139,BQ$140,BQ$141,BQ$142,BQ$143,BQ$144)</f>
        <v>0</v>
      </c>
      <c r="BR335" s="66">
        <f>-BR$190+BR$216-BR$218+BR$233+BR$234+SUM(BR$125,BR$126,BR$127,BR$128,BR$129,BR$130,BR$131,BR$132,BR$133,BR$134,BR$135*(1+'S&amp;S'!$F133),BR$136,BR$137,BR$138,BR$139,BR$140,BR$141,BR$142,BR$143,BR$144)</f>
        <v>0</v>
      </c>
      <c r="BS335" s="66">
        <f>-BS$190+BS$216-BS$218+BS$233+BS$234+SUM(BS$125,BS$126,BS$127,BS$128,BS$129,BS$130,BS$131,BS$132,BS$133,BS$134,BS$135*(1+'S&amp;S'!$F133),BS$136,BS$137,BS$138,BS$139,BS$140,BS$141,BS$142,BS$143,BS$144)</f>
        <v>0</v>
      </c>
      <c r="BT335" s="66">
        <f>-BT$190+BT$216-BT$218+BT$233+BT$234+SUM(BT$125,BT$126,BT$127,BT$128,BT$129,BT$130,BT$131,BT$132,BT$133,BT$134,BT$135*(1+'S&amp;S'!$F133),BT$136,BT$137,BT$138,BT$139,BT$140,BT$141,BT$142,BT$143,BT$144)</f>
        <v>0</v>
      </c>
      <c r="BU335" s="66">
        <f>-BU$190+BU$216-BU$218+BU$233+BU$234+SUM(BU$125,BU$126,BU$127,BU$128,BU$129,BU$130,BU$131,BU$132,BU$133,BU$134,BU$135*(1+'S&amp;S'!$F133),BU$136,BU$137,BU$138,BU$139,BU$140,BU$141,BU$142,BU$143,BU$144)</f>
        <v>0</v>
      </c>
      <c r="BV335" s="66">
        <f>-BV$190+BV$216-BV$218+BV$233+BV$234+SUM(BV$125,BV$126,BV$127,BV$128,BV$129,BV$130,BV$131,BV$132,BV$133,BV$134,BV$135*(1+'S&amp;S'!$F133),BV$136,BV$137,BV$138,BV$139,BV$140,BV$141,BV$142,BV$143,BV$144)</f>
        <v>0</v>
      </c>
      <c r="BW335" s="66">
        <f>-BW$190+BW$216-BW$218+BW$233+BW$234+SUM(BW$125,BW$126,BW$127,BW$128,BW$129,BW$130,BW$131,BW$132,BW$133,BW$134,BW$135*(1+'S&amp;S'!$F133),BW$136,BW$137,BW$138,BW$139,BW$140,BW$141,BW$142,BW$143,BW$144)</f>
        <v>0</v>
      </c>
      <c r="BX335" s="66">
        <f>-BX$190+BX$216-BX$218+BX$233+BX$234+SUM(BX$125,BX$126,BX$127,BX$128,BX$129,BX$130,BX$131,BX$132,BX$133,BX$134,BX$135*(1+'S&amp;S'!$F133),BX$136,BX$137,BX$138,BX$139,BX$140,BX$141,BX$142,BX$143,BX$144)</f>
        <v>0</v>
      </c>
      <c r="BY335" s="66">
        <f>-BY$190+BY$216-BY$218+BY$233+BY$234+SUM(BY$125,BY$126,BY$127,BY$128,BY$129,BY$130,BY$131,BY$132,BY$133,BY$134,BY$135*(1+'S&amp;S'!$F133),BY$136,BY$137,BY$138,BY$139,BY$140,BY$141,BY$142,BY$143,BY$144)</f>
        <v>0</v>
      </c>
      <c r="BZ335" s="66">
        <f>-BZ$190+BZ$216-BZ$218+BZ$233+BZ$234+SUM(BZ$125,BZ$126,BZ$127,BZ$128,BZ$129,BZ$130,BZ$131,BZ$132,BZ$133,BZ$134,BZ$135*(1+'S&amp;S'!$F133),BZ$136,BZ$137,BZ$138,BZ$139,BZ$140,BZ$141,BZ$142,BZ$143,BZ$144)</f>
        <v>0</v>
      </c>
      <c r="CA335" s="66">
        <f>-CA$190+CA$216-CA$218+CA$233+CA$234+SUM(CA$125,CA$126,CA$127,CA$128,CA$129,CA$130,CA$131,CA$132,CA$133,CA$134,CA$135*(1+'S&amp;S'!$F133),CA$136,CA$137,CA$138,CA$139,CA$140,CA$141,CA$142,CA$143,CA$144)</f>
        <v>0</v>
      </c>
      <c r="CB335" s="66">
        <f>-CB$190+CB$216-CB$218+CB$233+CB$234+SUM(CB$125,CB$126,CB$127,CB$128,CB$129,CB$130,CB$131,CB$132,CB$133,CB$134,CB$135*(1+'S&amp;S'!$F133),CB$136,CB$137,CB$138,CB$139,CB$140,CB$141,CB$142,CB$143,CB$144)</f>
        <v>0</v>
      </c>
      <c r="CC335" s="66">
        <f>-CC$190+CC$216-CC$218+CC$233+CC$234+SUM(CC$125,CC$126,CC$127,CC$128,CC$129,CC$130,CC$131,CC$132,CC$133,CC$134,CC$135*(1+'S&amp;S'!$F133),CC$136,CC$137,CC$138,CC$139,CC$140,CC$141,CC$142,CC$143,CC$144)</f>
        <v>0</v>
      </c>
      <c r="CD335" s="66">
        <f>-CD$190+CD$216-CD$218+CD$233+CD$234+SUM(CD$125,CD$126,CD$127,CD$128,CD$129,CD$130,CD$131,CD$132,CD$133,CD$134,CD$135*(1+'S&amp;S'!$F133),CD$136,CD$137,CD$138,CD$139,CD$140,CD$141,CD$142,CD$143,CD$144)</f>
        <v>0</v>
      </c>
      <c r="CE335" s="66">
        <f>-CE$190+CE$216-CE$218+CE$233+CE$234+SUM(CE$125,CE$126,CE$127,CE$128,CE$129,CE$130,CE$131,CE$132,CE$133,CE$134,CE$135*(1+'S&amp;S'!$F133),CE$136,CE$137,CE$138,CE$139,CE$140,CE$141,CE$142,CE$143,CE$144)</f>
        <v>0</v>
      </c>
      <c r="CF335" s="66">
        <f>-CF$190+CF$216-CF$218+CF$233+CF$234+SUM(CF$125,CF$126,CF$127,CF$128,CF$129,CF$130,CF$131,CF$132,CF$133,CF$134,CF$135*(1+'S&amp;S'!$F133),CF$136,CF$137,CF$138,CF$139,CF$140,CF$141,CF$142,CF$143,CF$144)</f>
        <v>0</v>
      </c>
      <c r="CG335" s="66">
        <f>-CG$190+CG$216-CG$218+CG$233+CG$234+SUM(CG$125,CG$126,CG$127,CG$128,CG$129,CG$130,CG$131,CG$132,CG$133,CG$134,CG$135*(1+'S&amp;S'!$F133),CG$136,CG$137,CG$138,CG$139,CG$140,CG$141,CG$142,CG$143,CG$144)</f>
        <v>0</v>
      </c>
      <c r="CH335" s="66">
        <f>-CH$190+CH$216-CH$218+CH$233+CH$234+SUM(CH$125,CH$126,CH$127,CH$128,CH$129,CH$130,CH$131,CH$132,CH$133,CH$134,CH$135*(1+'S&amp;S'!$F133),CH$136,CH$137,CH$138,CH$139,CH$140,CH$141,CH$142,CH$143,CH$144)</f>
        <v>0</v>
      </c>
      <c r="CI335" s="66">
        <f>-CI$190+CI$216-CI$218+CI$233+CI$234+SUM(CI$125,CI$126,CI$127,CI$128,CI$129,CI$130,CI$131,CI$132,CI$133,CI$134,CI$135*(1+'S&amp;S'!$F133),CI$136,CI$137,CI$138,CI$139,CI$140,CI$141,CI$142,CI$143,CI$144)</f>
        <v>0</v>
      </c>
      <c r="CJ335" s="66">
        <f>-CJ$190+CJ$216-CJ$218+CJ$233+CJ$234+SUM(CJ$125,CJ$126,CJ$127,CJ$128,CJ$129,CJ$130,CJ$131,CJ$132,CJ$133,CJ$134,CJ$135*(1+'S&amp;S'!$F133),CJ$136,CJ$137,CJ$138,CJ$139,CJ$140,CJ$141,CJ$142,CJ$143,CJ$144)</f>
        <v>0</v>
      </c>
      <c r="CK335" s="66">
        <f>-CK$190+CK$216-CK$218+CK$233+CK$234+SUM(CK$125,CK$126,CK$127,CK$128,CK$129,CK$130,CK$131,CK$132,CK$133,CK$134,CK$135*(1+'S&amp;S'!$F133),CK$136,CK$137,CK$138,CK$139,CK$140,CK$141,CK$142,CK$143,CK$144)</f>
        <v>0</v>
      </c>
      <c r="CL335" s="66">
        <f>-CL$190+CL$216-CL$218+CL$233+CL$234+SUM(CL$125,CL$126,CL$127,CL$128,CL$129,CL$130,CL$131,CL$132,CL$133,CL$134,CL$135*(1+'S&amp;S'!$F133),CL$136,CL$137,CL$138,CL$139,CL$140,CL$141,CL$142,CL$143,CL$144)</f>
        <v>0</v>
      </c>
      <c r="CM335" s="66">
        <f>-CM$190+CM$216-CM$218+CM$233+CM$234+SUM(CM$125,CM$126,CM$127,CM$128,CM$129,CM$130,CM$131,CM$132,CM$133,CM$134,CM$135*(1+'S&amp;S'!$F133),CM$136,CM$137,CM$138,CM$139,CM$140,CM$141,CM$142,CM$143,CM$144)</f>
        <v>0</v>
      </c>
      <c r="CN335" s="66">
        <f>-CN$190+CN$216-CN$218+CN$233+CN$234+SUM(CN$125,CN$126,CN$127,CN$128,CN$129,CN$130,CN$131,CN$132,CN$133,CN$134,CN$135*(1+'S&amp;S'!$F133),CN$136,CN$137,CN$138,CN$139,CN$140,CN$141,CN$142,CN$143,CN$144)</f>
        <v>0</v>
      </c>
      <c r="CO335" s="66">
        <f>-CO$190+CO$216-CO$218+CO$233+CO$234+SUM(CO$125,CO$126,CO$127,CO$128,CO$129,CO$130,CO$131,CO$132,CO$133,CO$134,CO$135*(1+'S&amp;S'!$F133),CO$136,CO$137,CO$138,CO$139,CO$140,CO$141,CO$142,CO$143,CO$144)</f>
        <v>0</v>
      </c>
      <c r="CP335" s="66">
        <f>-CP$190+CP$216-CP$218+CP$233+CP$234+SUM(CP$125,CP$126,CP$127,CP$128,CP$129,CP$130,CP$131,CP$132,CP$133,CP$134,CP$135*(1+'S&amp;S'!$F133),CP$136,CP$137,CP$138,CP$139,CP$140,CP$141,CP$142,CP$143,CP$144)</f>
        <v>0</v>
      </c>
      <c r="CQ335" s="66">
        <f>-CQ$190+CQ$216-CQ$218+CQ$233+CQ$234+SUM(CQ$125,CQ$126,CQ$127,CQ$128,CQ$129,CQ$130,CQ$131,CQ$132,CQ$133,CQ$134,CQ$135*(1+'S&amp;S'!$F133),CQ$136,CQ$137,CQ$138,CQ$139,CQ$140,CQ$141,CQ$142,CQ$143,CQ$144)</f>
        <v>0</v>
      </c>
      <c r="CR335" s="66">
        <f>-CR$190+CR$216-CR$218+CR$233+CR$234+SUM(CR$125,CR$126,CR$127,CR$128,CR$129,CR$130,CR$131,CR$132,CR$133,CR$134,CR$135*(1+'S&amp;S'!$F133),CR$136,CR$137,CR$138,CR$139,CR$140,CR$141,CR$142,CR$143,CR$144)</f>
        <v>0</v>
      </c>
      <c r="CS335" s="66">
        <f>-CS$190+CS$216-CS$218+CS$233+CS$234+SUM(CS$125,CS$126,CS$127,CS$128,CS$129,CS$130,CS$131,CS$132,CS$133,CS$134,CS$135*(1+'S&amp;S'!$F133),CS$136,CS$137,CS$138,CS$139,CS$140,CS$141,CS$142,CS$143,CS$144)</f>
        <v>0</v>
      </c>
    </row>
    <row r="336" spans="3:97" hidden="1" x14ac:dyDescent="0.35">
      <c r="C336" s="81" t="str">
        <f>O.1!C136&amp;" with "&amp; 'S&amp;S'!$D$5*100 &amp; "% increase"</f>
        <v xml:space="preserve"> with 1% increase</v>
      </c>
      <c r="E336" s="492">
        <f>G336+NPV(G.Asm!$F$40,H336:INDEX(H336:CS336,RP))</f>
        <v>0</v>
      </c>
      <c r="F336" s="492">
        <f t="shared" si="280"/>
        <v>0</v>
      </c>
      <c r="G336" s="66">
        <f>-G$190+G$216-G$218+G$233+G$234+SUM(G$125,G$126,G$127,G$128,G$129,G$130,G$131,G$132,G$133,G$134,G$135,G$136*(1+'S&amp;S'!$F134),G$137,G$138,G$139,G$140,G$141,G$142,G$143,G$144)</f>
        <v>0</v>
      </c>
      <c r="H336" s="66">
        <f>-H$190+H$216-H$218+H$233+H$234+SUM(H$125,H$126,H$127,H$128,H$129,H$130,H$131,H$132,H$133,H$134,H$135,H$136*(1+'S&amp;S'!$F134),H$137,H$138,H$139,H$140,H$141,H$142,H$143,H$144)</f>
        <v>0</v>
      </c>
      <c r="I336" s="66">
        <f>-I$190+I$216-I$218+I$233+I$234+SUM(I$125,I$126,I$127,I$128,I$129,I$130,I$131,I$132,I$133,I$134,I$135,I$136*(1+'S&amp;S'!$F134),I$137,I$138,I$139,I$140,I$141,I$142,I$143,I$144)</f>
        <v>0</v>
      </c>
      <c r="J336" s="66">
        <f>-J$190+J$216-J$218+J$233+J$234+SUM(J$125,J$126,J$127,J$128,J$129,J$130,J$131,J$132,J$133,J$134,J$135,J$136*(1+'S&amp;S'!$F134),J$137,J$138,J$139,J$140,J$141,J$142,J$143,J$144)</f>
        <v>0</v>
      </c>
      <c r="K336" s="66">
        <f>-K$190+K$216-K$218+K$233+K$234+SUM(K$125,K$126,K$127,K$128,K$129,K$130,K$131,K$132,K$133,K$134,K$135,K$136*(1+'S&amp;S'!$F134),K$137,K$138,K$139,K$140,K$141,K$142,K$143,K$144)</f>
        <v>0</v>
      </c>
      <c r="L336" s="66">
        <f>-L$190+L$216-L$218+L$233+L$234+SUM(L$125,L$126,L$127,L$128,L$129,L$130,L$131,L$132,L$133,L$134,L$135,L$136*(1+'S&amp;S'!$F134),L$137,L$138,L$139,L$140,L$141,L$142,L$143,L$144)</f>
        <v>0</v>
      </c>
      <c r="M336" s="66">
        <f>-M$190+M$216-M$218+M$233+M$234+SUM(M$125,M$126,M$127,M$128,M$129,M$130,M$131,M$132,M$133,M$134,M$135,M$136*(1+'S&amp;S'!$F134),M$137,M$138,M$139,M$140,M$141,M$142,M$143,M$144)</f>
        <v>0</v>
      </c>
      <c r="N336" s="66">
        <f>-N$190+N$216-N$218+N$233+N$234+SUM(N$125,N$126,N$127,N$128,N$129,N$130,N$131,N$132,N$133,N$134,N$135,N$136*(1+'S&amp;S'!$F134),N$137,N$138,N$139,N$140,N$141,N$142,N$143,N$144)</f>
        <v>0</v>
      </c>
      <c r="O336" s="66">
        <f>-O$190+O$216-O$218+O$233+O$234+SUM(O$125,O$126,O$127,O$128,O$129,O$130,O$131,O$132,O$133,O$134,O$135,O$136*(1+'S&amp;S'!$F134),O$137,O$138,O$139,O$140,O$141,O$142,O$143,O$144)</f>
        <v>0</v>
      </c>
      <c r="P336" s="66">
        <f>-P$190+P$216-P$218+P$233+P$234+SUM(P$125,P$126,P$127,P$128,P$129,P$130,P$131,P$132,P$133,P$134,P$135,P$136*(1+'S&amp;S'!$F134),P$137,P$138,P$139,P$140,P$141,P$142,P$143,P$144)</f>
        <v>0</v>
      </c>
      <c r="Q336" s="66">
        <f>-Q$190+Q$216-Q$218+Q$233+Q$234+SUM(Q$125,Q$126,Q$127,Q$128,Q$129,Q$130,Q$131,Q$132,Q$133,Q$134,Q$135,Q$136*(1+'S&amp;S'!$F134),Q$137,Q$138,Q$139,Q$140,Q$141,Q$142,Q$143,Q$144)</f>
        <v>0</v>
      </c>
      <c r="R336" s="66">
        <f>-R$190+R$216-R$218+R$233+R$234+SUM(R$125,R$126,R$127,R$128,R$129,R$130,R$131,R$132,R$133,R$134,R$135,R$136*(1+'S&amp;S'!$F134),R$137,R$138,R$139,R$140,R$141,R$142,R$143,R$144)</f>
        <v>0</v>
      </c>
      <c r="S336" s="66">
        <f>-S$190+S$216-S$218+S$233+S$234+SUM(S$125,S$126,S$127,S$128,S$129,S$130,S$131,S$132,S$133,S$134,S$135,S$136*(1+'S&amp;S'!$F134),S$137,S$138,S$139,S$140,S$141,S$142,S$143,S$144)</f>
        <v>0</v>
      </c>
      <c r="T336" s="66">
        <f>-T$190+T$216-T$218+T$233+T$234+SUM(T$125,T$126,T$127,T$128,T$129,T$130,T$131,T$132,T$133,T$134,T$135,T$136*(1+'S&amp;S'!$F134),T$137,T$138,T$139,T$140,T$141,T$142,T$143,T$144)</f>
        <v>0</v>
      </c>
      <c r="U336" s="66">
        <f>-U$190+U$216-U$218+U$233+U$234+SUM(U$125,U$126,U$127,U$128,U$129,U$130,U$131,U$132,U$133,U$134,U$135,U$136*(1+'S&amp;S'!$F134),U$137,U$138,U$139,U$140,U$141,U$142,U$143,U$144)</f>
        <v>0</v>
      </c>
      <c r="V336" s="66">
        <f>-V$190+V$216-V$218+V$233+V$234+SUM(V$125,V$126,V$127,V$128,V$129,V$130,V$131,V$132,V$133,V$134,V$135,V$136*(1+'S&amp;S'!$F134),V$137,V$138,V$139,V$140,V$141,V$142,V$143,V$144)</f>
        <v>0</v>
      </c>
      <c r="W336" s="66">
        <f>-W$190+W$216-W$218+W$233+W$234+SUM(W$125,W$126,W$127,W$128,W$129,W$130,W$131,W$132,W$133,W$134,W$135,W$136*(1+'S&amp;S'!$F134),W$137,W$138,W$139,W$140,W$141,W$142,W$143,W$144)</f>
        <v>0</v>
      </c>
      <c r="X336" s="66">
        <f>-X$190+X$216-X$218+X$233+X$234+SUM(X$125,X$126,X$127,X$128,X$129,X$130,X$131,X$132,X$133,X$134,X$135,X$136*(1+'S&amp;S'!$F134),X$137,X$138,X$139,X$140,X$141,X$142,X$143,X$144)</f>
        <v>0</v>
      </c>
      <c r="Y336" s="66">
        <f>-Y$190+Y$216-Y$218+Y$233+Y$234+SUM(Y$125,Y$126,Y$127,Y$128,Y$129,Y$130,Y$131,Y$132,Y$133,Y$134,Y$135,Y$136*(1+'S&amp;S'!$F134),Y$137,Y$138,Y$139,Y$140,Y$141,Y$142,Y$143,Y$144)</f>
        <v>0</v>
      </c>
      <c r="Z336" s="66">
        <f>-Z$190+Z$216-Z$218+Z$233+Z$234+SUM(Z$125,Z$126,Z$127,Z$128,Z$129,Z$130,Z$131,Z$132,Z$133,Z$134,Z$135,Z$136*(1+'S&amp;S'!$F134),Z$137,Z$138,Z$139,Z$140,Z$141,Z$142,Z$143,Z$144)</f>
        <v>0</v>
      </c>
      <c r="AA336" s="66">
        <f>-AA$190+AA$216-AA$218+AA$233+AA$234+SUM(AA$125,AA$126,AA$127,AA$128,AA$129,AA$130,AA$131,AA$132,AA$133,AA$134,AA$135,AA$136*(1+'S&amp;S'!$F134),AA$137,AA$138,AA$139,AA$140,AA$141,AA$142,AA$143,AA$144)</f>
        <v>0</v>
      </c>
      <c r="AB336" s="66">
        <f>-AB$190+AB$216-AB$218+AB$233+AB$234+SUM(AB$125,AB$126,AB$127,AB$128,AB$129,AB$130,AB$131,AB$132,AB$133,AB$134,AB$135,AB$136*(1+'S&amp;S'!$F134),AB$137,AB$138,AB$139,AB$140,AB$141,AB$142,AB$143,AB$144)</f>
        <v>0</v>
      </c>
      <c r="AC336" s="66">
        <f>-AC$190+AC$216-AC$218+AC$233+AC$234+SUM(AC$125,AC$126,AC$127,AC$128,AC$129,AC$130,AC$131,AC$132,AC$133,AC$134,AC$135,AC$136*(1+'S&amp;S'!$F134),AC$137,AC$138,AC$139,AC$140,AC$141,AC$142,AC$143,AC$144)</f>
        <v>0</v>
      </c>
      <c r="AD336" s="66">
        <f>-AD$190+AD$216-AD$218+AD$233+AD$234+SUM(AD$125,AD$126,AD$127,AD$128,AD$129,AD$130,AD$131,AD$132,AD$133,AD$134,AD$135,AD$136*(1+'S&amp;S'!$F134),AD$137,AD$138,AD$139,AD$140,AD$141,AD$142,AD$143,AD$144)</f>
        <v>0</v>
      </c>
      <c r="AE336" s="66">
        <f>-AE$190+AE$216-AE$218+AE$233+AE$234+SUM(AE$125,AE$126,AE$127,AE$128,AE$129,AE$130,AE$131,AE$132,AE$133,AE$134,AE$135,AE$136*(1+'S&amp;S'!$F134),AE$137,AE$138,AE$139,AE$140,AE$141,AE$142,AE$143,AE$144)</f>
        <v>0</v>
      </c>
      <c r="AF336" s="66">
        <f>-AF$190+AF$216-AF$218+AF$233+AF$234+SUM(AF$125,AF$126,AF$127,AF$128,AF$129,AF$130,AF$131,AF$132,AF$133,AF$134,AF$135,AF$136*(1+'S&amp;S'!$F134),AF$137,AF$138,AF$139,AF$140,AF$141,AF$142,AF$143,AF$144)</f>
        <v>0</v>
      </c>
      <c r="AG336" s="66">
        <f>-AG$190+AG$216-AG$218+AG$233+AG$234+SUM(AG$125,AG$126,AG$127,AG$128,AG$129,AG$130,AG$131,AG$132,AG$133,AG$134,AG$135,AG$136*(1+'S&amp;S'!$F134),AG$137,AG$138,AG$139,AG$140,AG$141,AG$142,AG$143,AG$144)</f>
        <v>0</v>
      </c>
      <c r="AH336" s="66">
        <f>-AH$190+AH$216-AH$218+AH$233+AH$234+SUM(AH$125,AH$126,AH$127,AH$128,AH$129,AH$130,AH$131,AH$132,AH$133,AH$134,AH$135,AH$136*(1+'S&amp;S'!$F134),AH$137,AH$138,AH$139,AH$140,AH$141,AH$142,AH$143,AH$144)</f>
        <v>0</v>
      </c>
      <c r="AI336" s="66">
        <f>-AI$190+AI$216-AI$218+AI$233+AI$234+SUM(AI$125,AI$126,AI$127,AI$128,AI$129,AI$130,AI$131,AI$132,AI$133,AI$134,AI$135,AI$136*(1+'S&amp;S'!$F134),AI$137,AI$138,AI$139,AI$140,AI$141,AI$142,AI$143,AI$144)</f>
        <v>0</v>
      </c>
      <c r="AJ336" s="66">
        <f>-AJ$190+AJ$216-AJ$218+AJ$233+AJ$234+SUM(AJ$125,AJ$126,AJ$127,AJ$128,AJ$129,AJ$130,AJ$131,AJ$132,AJ$133,AJ$134,AJ$135,AJ$136*(1+'S&amp;S'!$F134),AJ$137,AJ$138,AJ$139,AJ$140,AJ$141,AJ$142,AJ$143,AJ$144)</f>
        <v>0</v>
      </c>
      <c r="AK336" s="66">
        <f>-AK$190+AK$216-AK$218+AK$233+AK$234+SUM(AK$125,AK$126,AK$127,AK$128,AK$129,AK$130,AK$131,AK$132,AK$133,AK$134,AK$135,AK$136*(1+'S&amp;S'!$F134),AK$137,AK$138,AK$139,AK$140,AK$141,AK$142,AK$143,AK$144)</f>
        <v>0</v>
      </c>
      <c r="AL336" s="66">
        <f>-AL$190+AL$216-AL$218+AL$233+AL$234+SUM(AL$125,AL$126,AL$127,AL$128,AL$129,AL$130,AL$131,AL$132,AL$133,AL$134,AL$135,AL$136*(1+'S&amp;S'!$F134),AL$137,AL$138,AL$139,AL$140,AL$141,AL$142,AL$143,AL$144)</f>
        <v>0</v>
      </c>
      <c r="AM336" s="66">
        <f>-AM$190+AM$216-AM$218+AM$233+AM$234+SUM(AM$125,AM$126,AM$127,AM$128,AM$129,AM$130,AM$131,AM$132,AM$133,AM$134,AM$135,AM$136*(1+'S&amp;S'!$F134),AM$137,AM$138,AM$139,AM$140,AM$141,AM$142,AM$143,AM$144)</f>
        <v>0</v>
      </c>
      <c r="AN336" s="66">
        <f>-AN$190+AN$216-AN$218+AN$233+AN$234+SUM(AN$125,AN$126,AN$127,AN$128,AN$129,AN$130,AN$131,AN$132,AN$133,AN$134,AN$135,AN$136*(1+'S&amp;S'!$F134),AN$137,AN$138,AN$139,AN$140,AN$141,AN$142,AN$143,AN$144)</f>
        <v>0</v>
      </c>
      <c r="AO336" s="66">
        <f>-AO$190+AO$216-AO$218+AO$233+AO$234+SUM(AO$125,AO$126,AO$127,AO$128,AO$129,AO$130,AO$131,AO$132,AO$133,AO$134,AO$135,AO$136*(1+'S&amp;S'!$F134),AO$137,AO$138,AO$139,AO$140,AO$141,AO$142,AO$143,AO$144)</f>
        <v>0</v>
      </c>
      <c r="AP336" s="66">
        <f>-AP$190+AP$216-AP$218+AP$233+AP$234+SUM(AP$125,AP$126,AP$127,AP$128,AP$129,AP$130,AP$131,AP$132,AP$133,AP$134,AP$135,AP$136*(1+'S&amp;S'!$F134),AP$137,AP$138,AP$139,AP$140,AP$141,AP$142,AP$143,AP$144)</f>
        <v>0</v>
      </c>
      <c r="AQ336" s="66">
        <f>-AQ$190+AQ$216-AQ$218+AQ$233+AQ$234+SUM(AQ$125,AQ$126,AQ$127,AQ$128,AQ$129,AQ$130,AQ$131,AQ$132,AQ$133,AQ$134,AQ$135,AQ$136*(1+'S&amp;S'!$F134),AQ$137,AQ$138,AQ$139,AQ$140,AQ$141,AQ$142,AQ$143,AQ$144)</f>
        <v>0</v>
      </c>
      <c r="AR336" s="66">
        <f>-AR$190+AR$216-AR$218+AR$233+AR$234+SUM(AR$125,AR$126,AR$127,AR$128,AR$129,AR$130,AR$131,AR$132,AR$133,AR$134,AR$135,AR$136*(1+'S&amp;S'!$F134),AR$137,AR$138,AR$139,AR$140,AR$141,AR$142,AR$143,AR$144)</f>
        <v>0</v>
      </c>
      <c r="AS336" s="66">
        <f>-AS$190+AS$216-AS$218+AS$233+AS$234+SUM(AS$125,AS$126,AS$127,AS$128,AS$129,AS$130,AS$131,AS$132,AS$133,AS$134,AS$135,AS$136*(1+'S&amp;S'!$F134),AS$137,AS$138,AS$139,AS$140,AS$141,AS$142,AS$143,AS$144)</f>
        <v>0</v>
      </c>
      <c r="AT336" s="66">
        <f>-AT$190+AT$216-AT$218+AT$233+AT$234+SUM(AT$125,AT$126,AT$127,AT$128,AT$129,AT$130,AT$131,AT$132,AT$133,AT$134,AT$135,AT$136*(1+'S&amp;S'!$F134),AT$137,AT$138,AT$139,AT$140,AT$141,AT$142,AT$143,AT$144)</f>
        <v>0</v>
      </c>
      <c r="AU336" s="66">
        <f>-AU$190+AU$216-AU$218+AU$233+AU$234+SUM(AU$125,AU$126,AU$127,AU$128,AU$129,AU$130,AU$131,AU$132,AU$133,AU$134,AU$135,AU$136*(1+'S&amp;S'!$F134),AU$137,AU$138,AU$139,AU$140,AU$141,AU$142,AU$143,AU$144)</f>
        <v>0</v>
      </c>
      <c r="AV336" s="66">
        <f>-AV$190+AV$216-AV$218+AV$233+AV$234+SUM(AV$125,AV$126,AV$127,AV$128,AV$129,AV$130,AV$131,AV$132,AV$133,AV$134,AV$135,AV$136*(1+'S&amp;S'!$F134),AV$137,AV$138,AV$139,AV$140,AV$141,AV$142,AV$143,AV$144)</f>
        <v>0</v>
      </c>
      <c r="AW336" s="66">
        <f>-AW$190+AW$216-AW$218+AW$233+AW$234+SUM(AW$125,AW$126,AW$127,AW$128,AW$129,AW$130,AW$131,AW$132,AW$133,AW$134,AW$135,AW$136*(1+'S&amp;S'!$F134),AW$137,AW$138,AW$139,AW$140,AW$141,AW$142,AW$143,AW$144)</f>
        <v>0</v>
      </c>
      <c r="AX336" s="66">
        <f>-AX$190+AX$216-AX$218+AX$233+AX$234+SUM(AX$125,AX$126,AX$127,AX$128,AX$129,AX$130,AX$131,AX$132,AX$133,AX$134,AX$135,AX$136*(1+'S&amp;S'!$F134),AX$137,AX$138,AX$139,AX$140,AX$141,AX$142,AX$143,AX$144)</f>
        <v>0</v>
      </c>
      <c r="AY336" s="66">
        <f>-AY$190+AY$216-AY$218+AY$233+AY$234+SUM(AY$125,AY$126,AY$127,AY$128,AY$129,AY$130,AY$131,AY$132,AY$133,AY$134,AY$135,AY$136*(1+'S&amp;S'!$F134),AY$137,AY$138,AY$139,AY$140,AY$141,AY$142,AY$143,AY$144)</f>
        <v>0</v>
      </c>
      <c r="AZ336" s="66">
        <f>-AZ$190+AZ$216-AZ$218+AZ$233+AZ$234+SUM(AZ$125,AZ$126,AZ$127,AZ$128,AZ$129,AZ$130,AZ$131,AZ$132,AZ$133,AZ$134,AZ$135,AZ$136*(1+'S&amp;S'!$F134),AZ$137,AZ$138,AZ$139,AZ$140,AZ$141,AZ$142,AZ$143,AZ$144)</f>
        <v>0</v>
      </c>
      <c r="BA336" s="66">
        <f>-BA$190+BA$216-BA$218+BA$233+BA$234+SUM(BA$125,BA$126,BA$127,BA$128,BA$129,BA$130,BA$131,BA$132,BA$133,BA$134,BA$135,BA$136*(1+'S&amp;S'!$F134),BA$137,BA$138,BA$139,BA$140,BA$141,BA$142,BA$143,BA$144)</f>
        <v>0</v>
      </c>
      <c r="BB336" s="66">
        <f>-BB$190+BB$216-BB$218+BB$233+BB$234+SUM(BB$125,BB$126,BB$127,BB$128,BB$129,BB$130,BB$131,BB$132,BB$133,BB$134,BB$135,BB$136*(1+'S&amp;S'!$F134),BB$137,BB$138,BB$139,BB$140,BB$141,BB$142,BB$143,BB$144)</f>
        <v>0</v>
      </c>
      <c r="BC336" s="66">
        <f>-BC$190+BC$216-BC$218+BC$233+BC$234+SUM(BC$125,BC$126,BC$127,BC$128,BC$129,BC$130,BC$131,BC$132,BC$133,BC$134,BC$135,BC$136*(1+'S&amp;S'!$F134),BC$137,BC$138,BC$139,BC$140,BC$141,BC$142,BC$143,BC$144)</f>
        <v>0</v>
      </c>
      <c r="BD336" s="66">
        <f>-BD$190+BD$216-BD$218+BD$233+BD$234+SUM(BD$125,BD$126,BD$127,BD$128,BD$129,BD$130,BD$131,BD$132,BD$133,BD$134,BD$135,BD$136*(1+'S&amp;S'!$F134),BD$137,BD$138,BD$139,BD$140,BD$141,BD$142,BD$143,BD$144)</f>
        <v>0</v>
      </c>
      <c r="BE336" s="66">
        <f>-BE$190+BE$216-BE$218+BE$233+BE$234+SUM(BE$125,BE$126,BE$127,BE$128,BE$129,BE$130,BE$131,BE$132,BE$133,BE$134,BE$135,BE$136*(1+'S&amp;S'!$F134),BE$137,BE$138,BE$139,BE$140,BE$141,BE$142,BE$143,BE$144)</f>
        <v>0</v>
      </c>
      <c r="BF336" s="66">
        <f>-BF$190+BF$216-BF$218+BF$233+BF$234+SUM(BF$125,BF$126,BF$127,BF$128,BF$129,BF$130,BF$131,BF$132,BF$133,BF$134,BF$135,BF$136*(1+'S&amp;S'!$F134),BF$137,BF$138,BF$139,BF$140,BF$141,BF$142,BF$143,BF$144)</f>
        <v>0</v>
      </c>
      <c r="BG336" s="66">
        <f>-BG$190+BG$216-BG$218+BG$233+BG$234+SUM(BG$125,BG$126,BG$127,BG$128,BG$129,BG$130,BG$131,BG$132,BG$133,BG$134,BG$135,BG$136*(1+'S&amp;S'!$F134),BG$137,BG$138,BG$139,BG$140,BG$141,BG$142,BG$143,BG$144)</f>
        <v>0</v>
      </c>
      <c r="BH336" s="66">
        <f>-BH$190+BH$216-BH$218+BH$233+BH$234+SUM(BH$125,BH$126,BH$127,BH$128,BH$129,BH$130,BH$131,BH$132,BH$133,BH$134,BH$135,BH$136*(1+'S&amp;S'!$F134),BH$137,BH$138,BH$139,BH$140,BH$141,BH$142,BH$143,BH$144)</f>
        <v>0</v>
      </c>
      <c r="BI336" s="66">
        <f>-BI$190+BI$216-BI$218+BI$233+BI$234+SUM(BI$125,BI$126,BI$127,BI$128,BI$129,BI$130,BI$131,BI$132,BI$133,BI$134,BI$135,BI$136*(1+'S&amp;S'!$F134),BI$137,BI$138,BI$139,BI$140,BI$141,BI$142,BI$143,BI$144)</f>
        <v>0</v>
      </c>
      <c r="BJ336" s="66">
        <f>-BJ$190+BJ$216-BJ$218+BJ$233+BJ$234+SUM(BJ$125,BJ$126,BJ$127,BJ$128,BJ$129,BJ$130,BJ$131,BJ$132,BJ$133,BJ$134,BJ$135,BJ$136*(1+'S&amp;S'!$F134),BJ$137,BJ$138,BJ$139,BJ$140,BJ$141,BJ$142,BJ$143,BJ$144)</f>
        <v>0</v>
      </c>
      <c r="BK336" s="66">
        <f>-BK$190+BK$216-BK$218+BK$233+BK$234+SUM(BK$125,BK$126,BK$127,BK$128,BK$129,BK$130,BK$131,BK$132,BK$133,BK$134,BK$135,BK$136*(1+'S&amp;S'!$F134),BK$137,BK$138,BK$139,BK$140,BK$141,BK$142,BK$143,BK$144)</f>
        <v>0</v>
      </c>
      <c r="BL336" s="66">
        <f>-BL$190+BL$216-BL$218+BL$233+BL$234+SUM(BL$125,BL$126,BL$127,BL$128,BL$129,BL$130,BL$131,BL$132,BL$133,BL$134,BL$135,BL$136*(1+'S&amp;S'!$F134),BL$137,BL$138,BL$139,BL$140,BL$141,BL$142,BL$143,BL$144)</f>
        <v>0</v>
      </c>
      <c r="BM336" s="66">
        <f>-BM$190+BM$216-BM$218+BM$233+BM$234+SUM(BM$125,BM$126,BM$127,BM$128,BM$129,BM$130,BM$131,BM$132,BM$133,BM$134,BM$135,BM$136*(1+'S&amp;S'!$F134),BM$137,BM$138,BM$139,BM$140,BM$141,BM$142,BM$143,BM$144)</f>
        <v>0</v>
      </c>
      <c r="BN336" s="66">
        <f>-BN$190+BN$216-BN$218+BN$233+BN$234+SUM(BN$125,BN$126,BN$127,BN$128,BN$129,BN$130,BN$131,BN$132,BN$133,BN$134,BN$135,BN$136*(1+'S&amp;S'!$F134),BN$137,BN$138,BN$139,BN$140,BN$141,BN$142,BN$143,BN$144)</f>
        <v>0</v>
      </c>
      <c r="BO336" s="66">
        <f>-BO$190+BO$216-BO$218+BO$233+BO$234+SUM(BO$125,BO$126,BO$127,BO$128,BO$129,BO$130,BO$131,BO$132,BO$133,BO$134,BO$135,BO$136*(1+'S&amp;S'!$F134),BO$137,BO$138,BO$139,BO$140,BO$141,BO$142,BO$143,BO$144)</f>
        <v>0</v>
      </c>
      <c r="BP336" s="66">
        <f>-BP$190+BP$216-BP$218+BP$233+BP$234+SUM(BP$125,BP$126,BP$127,BP$128,BP$129,BP$130,BP$131,BP$132,BP$133,BP$134,BP$135,BP$136*(1+'S&amp;S'!$F134),BP$137,BP$138,BP$139,BP$140,BP$141,BP$142,BP$143,BP$144)</f>
        <v>0</v>
      </c>
      <c r="BQ336" s="66">
        <f>-BQ$190+BQ$216-BQ$218+BQ$233+BQ$234+SUM(BQ$125,BQ$126,BQ$127,BQ$128,BQ$129,BQ$130,BQ$131,BQ$132,BQ$133,BQ$134,BQ$135,BQ$136*(1+'S&amp;S'!$F134),BQ$137,BQ$138,BQ$139,BQ$140,BQ$141,BQ$142,BQ$143,BQ$144)</f>
        <v>0</v>
      </c>
      <c r="BR336" s="66">
        <f>-BR$190+BR$216-BR$218+BR$233+BR$234+SUM(BR$125,BR$126,BR$127,BR$128,BR$129,BR$130,BR$131,BR$132,BR$133,BR$134,BR$135,BR$136*(1+'S&amp;S'!$F134),BR$137,BR$138,BR$139,BR$140,BR$141,BR$142,BR$143,BR$144)</f>
        <v>0</v>
      </c>
      <c r="BS336" s="66">
        <f>-BS$190+BS$216-BS$218+BS$233+BS$234+SUM(BS$125,BS$126,BS$127,BS$128,BS$129,BS$130,BS$131,BS$132,BS$133,BS$134,BS$135,BS$136*(1+'S&amp;S'!$F134),BS$137,BS$138,BS$139,BS$140,BS$141,BS$142,BS$143,BS$144)</f>
        <v>0</v>
      </c>
      <c r="BT336" s="66">
        <f>-BT$190+BT$216-BT$218+BT$233+BT$234+SUM(BT$125,BT$126,BT$127,BT$128,BT$129,BT$130,BT$131,BT$132,BT$133,BT$134,BT$135,BT$136*(1+'S&amp;S'!$F134),BT$137,BT$138,BT$139,BT$140,BT$141,BT$142,BT$143,BT$144)</f>
        <v>0</v>
      </c>
      <c r="BU336" s="66">
        <f>-BU$190+BU$216-BU$218+BU$233+BU$234+SUM(BU$125,BU$126,BU$127,BU$128,BU$129,BU$130,BU$131,BU$132,BU$133,BU$134,BU$135,BU$136*(1+'S&amp;S'!$F134),BU$137,BU$138,BU$139,BU$140,BU$141,BU$142,BU$143,BU$144)</f>
        <v>0</v>
      </c>
      <c r="BV336" s="66">
        <f>-BV$190+BV$216-BV$218+BV$233+BV$234+SUM(BV$125,BV$126,BV$127,BV$128,BV$129,BV$130,BV$131,BV$132,BV$133,BV$134,BV$135,BV$136*(1+'S&amp;S'!$F134),BV$137,BV$138,BV$139,BV$140,BV$141,BV$142,BV$143,BV$144)</f>
        <v>0</v>
      </c>
      <c r="BW336" s="66">
        <f>-BW$190+BW$216-BW$218+BW$233+BW$234+SUM(BW$125,BW$126,BW$127,BW$128,BW$129,BW$130,BW$131,BW$132,BW$133,BW$134,BW$135,BW$136*(1+'S&amp;S'!$F134),BW$137,BW$138,BW$139,BW$140,BW$141,BW$142,BW$143,BW$144)</f>
        <v>0</v>
      </c>
      <c r="BX336" s="66">
        <f>-BX$190+BX$216-BX$218+BX$233+BX$234+SUM(BX$125,BX$126,BX$127,BX$128,BX$129,BX$130,BX$131,BX$132,BX$133,BX$134,BX$135,BX$136*(1+'S&amp;S'!$F134),BX$137,BX$138,BX$139,BX$140,BX$141,BX$142,BX$143,BX$144)</f>
        <v>0</v>
      </c>
      <c r="BY336" s="66">
        <f>-BY$190+BY$216-BY$218+BY$233+BY$234+SUM(BY$125,BY$126,BY$127,BY$128,BY$129,BY$130,BY$131,BY$132,BY$133,BY$134,BY$135,BY$136*(1+'S&amp;S'!$F134),BY$137,BY$138,BY$139,BY$140,BY$141,BY$142,BY$143,BY$144)</f>
        <v>0</v>
      </c>
      <c r="BZ336" s="66">
        <f>-BZ$190+BZ$216-BZ$218+BZ$233+BZ$234+SUM(BZ$125,BZ$126,BZ$127,BZ$128,BZ$129,BZ$130,BZ$131,BZ$132,BZ$133,BZ$134,BZ$135,BZ$136*(1+'S&amp;S'!$F134),BZ$137,BZ$138,BZ$139,BZ$140,BZ$141,BZ$142,BZ$143,BZ$144)</f>
        <v>0</v>
      </c>
      <c r="CA336" s="66">
        <f>-CA$190+CA$216-CA$218+CA$233+CA$234+SUM(CA$125,CA$126,CA$127,CA$128,CA$129,CA$130,CA$131,CA$132,CA$133,CA$134,CA$135,CA$136*(1+'S&amp;S'!$F134),CA$137,CA$138,CA$139,CA$140,CA$141,CA$142,CA$143,CA$144)</f>
        <v>0</v>
      </c>
      <c r="CB336" s="66">
        <f>-CB$190+CB$216-CB$218+CB$233+CB$234+SUM(CB$125,CB$126,CB$127,CB$128,CB$129,CB$130,CB$131,CB$132,CB$133,CB$134,CB$135,CB$136*(1+'S&amp;S'!$F134),CB$137,CB$138,CB$139,CB$140,CB$141,CB$142,CB$143,CB$144)</f>
        <v>0</v>
      </c>
      <c r="CC336" s="66">
        <f>-CC$190+CC$216-CC$218+CC$233+CC$234+SUM(CC$125,CC$126,CC$127,CC$128,CC$129,CC$130,CC$131,CC$132,CC$133,CC$134,CC$135,CC$136*(1+'S&amp;S'!$F134),CC$137,CC$138,CC$139,CC$140,CC$141,CC$142,CC$143,CC$144)</f>
        <v>0</v>
      </c>
      <c r="CD336" s="66">
        <f>-CD$190+CD$216-CD$218+CD$233+CD$234+SUM(CD$125,CD$126,CD$127,CD$128,CD$129,CD$130,CD$131,CD$132,CD$133,CD$134,CD$135,CD$136*(1+'S&amp;S'!$F134),CD$137,CD$138,CD$139,CD$140,CD$141,CD$142,CD$143,CD$144)</f>
        <v>0</v>
      </c>
      <c r="CE336" s="66">
        <f>-CE$190+CE$216-CE$218+CE$233+CE$234+SUM(CE$125,CE$126,CE$127,CE$128,CE$129,CE$130,CE$131,CE$132,CE$133,CE$134,CE$135,CE$136*(1+'S&amp;S'!$F134),CE$137,CE$138,CE$139,CE$140,CE$141,CE$142,CE$143,CE$144)</f>
        <v>0</v>
      </c>
      <c r="CF336" s="66">
        <f>-CF$190+CF$216-CF$218+CF$233+CF$234+SUM(CF$125,CF$126,CF$127,CF$128,CF$129,CF$130,CF$131,CF$132,CF$133,CF$134,CF$135,CF$136*(1+'S&amp;S'!$F134),CF$137,CF$138,CF$139,CF$140,CF$141,CF$142,CF$143,CF$144)</f>
        <v>0</v>
      </c>
      <c r="CG336" s="66">
        <f>-CG$190+CG$216-CG$218+CG$233+CG$234+SUM(CG$125,CG$126,CG$127,CG$128,CG$129,CG$130,CG$131,CG$132,CG$133,CG$134,CG$135,CG$136*(1+'S&amp;S'!$F134),CG$137,CG$138,CG$139,CG$140,CG$141,CG$142,CG$143,CG$144)</f>
        <v>0</v>
      </c>
      <c r="CH336" s="66">
        <f>-CH$190+CH$216-CH$218+CH$233+CH$234+SUM(CH$125,CH$126,CH$127,CH$128,CH$129,CH$130,CH$131,CH$132,CH$133,CH$134,CH$135,CH$136*(1+'S&amp;S'!$F134),CH$137,CH$138,CH$139,CH$140,CH$141,CH$142,CH$143,CH$144)</f>
        <v>0</v>
      </c>
      <c r="CI336" s="66">
        <f>-CI$190+CI$216-CI$218+CI$233+CI$234+SUM(CI$125,CI$126,CI$127,CI$128,CI$129,CI$130,CI$131,CI$132,CI$133,CI$134,CI$135,CI$136*(1+'S&amp;S'!$F134),CI$137,CI$138,CI$139,CI$140,CI$141,CI$142,CI$143,CI$144)</f>
        <v>0</v>
      </c>
      <c r="CJ336" s="66">
        <f>-CJ$190+CJ$216-CJ$218+CJ$233+CJ$234+SUM(CJ$125,CJ$126,CJ$127,CJ$128,CJ$129,CJ$130,CJ$131,CJ$132,CJ$133,CJ$134,CJ$135,CJ$136*(1+'S&amp;S'!$F134),CJ$137,CJ$138,CJ$139,CJ$140,CJ$141,CJ$142,CJ$143,CJ$144)</f>
        <v>0</v>
      </c>
      <c r="CK336" s="66">
        <f>-CK$190+CK$216-CK$218+CK$233+CK$234+SUM(CK$125,CK$126,CK$127,CK$128,CK$129,CK$130,CK$131,CK$132,CK$133,CK$134,CK$135,CK$136*(1+'S&amp;S'!$F134),CK$137,CK$138,CK$139,CK$140,CK$141,CK$142,CK$143,CK$144)</f>
        <v>0</v>
      </c>
      <c r="CL336" s="66">
        <f>-CL$190+CL$216-CL$218+CL$233+CL$234+SUM(CL$125,CL$126,CL$127,CL$128,CL$129,CL$130,CL$131,CL$132,CL$133,CL$134,CL$135,CL$136*(1+'S&amp;S'!$F134),CL$137,CL$138,CL$139,CL$140,CL$141,CL$142,CL$143,CL$144)</f>
        <v>0</v>
      </c>
      <c r="CM336" s="66">
        <f>-CM$190+CM$216-CM$218+CM$233+CM$234+SUM(CM$125,CM$126,CM$127,CM$128,CM$129,CM$130,CM$131,CM$132,CM$133,CM$134,CM$135,CM$136*(1+'S&amp;S'!$F134),CM$137,CM$138,CM$139,CM$140,CM$141,CM$142,CM$143,CM$144)</f>
        <v>0</v>
      </c>
      <c r="CN336" s="66">
        <f>-CN$190+CN$216-CN$218+CN$233+CN$234+SUM(CN$125,CN$126,CN$127,CN$128,CN$129,CN$130,CN$131,CN$132,CN$133,CN$134,CN$135,CN$136*(1+'S&amp;S'!$F134),CN$137,CN$138,CN$139,CN$140,CN$141,CN$142,CN$143,CN$144)</f>
        <v>0</v>
      </c>
      <c r="CO336" s="66">
        <f>-CO$190+CO$216-CO$218+CO$233+CO$234+SUM(CO$125,CO$126,CO$127,CO$128,CO$129,CO$130,CO$131,CO$132,CO$133,CO$134,CO$135,CO$136*(1+'S&amp;S'!$F134),CO$137,CO$138,CO$139,CO$140,CO$141,CO$142,CO$143,CO$144)</f>
        <v>0</v>
      </c>
      <c r="CP336" s="66">
        <f>-CP$190+CP$216-CP$218+CP$233+CP$234+SUM(CP$125,CP$126,CP$127,CP$128,CP$129,CP$130,CP$131,CP$132,CP$133,CP$134,CP$135,CP$136*(1+'S&amp;S'!$F134),CP$137,CP$138,CP$139,CP$140,CP$141,CP$142,CP$143,CP$144)</f>
        <v>0</v>
      </c>
      <c r="CQ336" s="66">
        <f>-CQ$190+CQ$216-CQ$218+CQ$233+CQ$234+SUM(CQ$125,CQ$126,CQ$127,CQ$128,CQ$129,CQ$130,CQ$131,CQ$132,CQ$133,CQ$134,CQ$135,CQ$136*(1+'S&amp;S'!$F134),CQ$137,CQ$138,CQ$139,CQ$140,CQ$141,CQ$142,CQ$143,CQ$144)</f>
        <v>0</v>
      </c>
      <c r="CR336" s="66">
        <f>-CR$190+CR$216-CR$218+CR$233+CR$234+SUM(CR$125,CR$126,CR$127,CR$128,CR$129,CR$130,CR$131,CR$132,CR$133,CR$134,CR$135,CR$136*(1+'S&amp;S'!$F134),CR$137,CR$138,CR$139,CR$140,CR$141,CR$142,CR$143,CR$144)</f>
        <v>0</v>
      </c>
      <c r="CS336" s="66">
        <f>-CS$190+CS$216-CS$218+CS$233+CS$234+SUM(CS$125,CS$126,CS$127,CS$128,CS$129,CS$130,CS$131,CS$132,CS$133,CS$134,CS$135,CS$136*(1+'S&amp;S'!$F134),CS$137,CS$138,CS$139,CS$140,CS$141,CS$142,CS$143,CS$144)</f>
        <v>0</v>
      </c>
    </row>
    <row r="337" spans="3:97" hidden="1" x14ac:dyDescent="0.35">
      <c r="C337" s="81" t="str">
        <f>O.1!C136&amp;" with "&amp; 'S&amp;S'!$D$5*100 &amp; "% decrease"</f>
        <v xml:space="preserve"> with 1% decrease</v>
      </c>
      <c r="E337" s="492">
        <f>G337+NPV(G.Asm!$F$40,H337:INDEX(H337:CS337,RP))</f>
        <v>0</v>
      </c>
      <c r="F337" s="492">
        <f t="shared" si="280"/>
        <v>0</v>
      </c>
      <c r="G337" s="66">
        <f>-G$190+G$216-G$218+G$233+G$234+SUM(G$125,G$126,G$127,G$128,G$129,G$130,G$131,G$132,G$133,G$134,G$135,G$136*(1+'S&amp;S'!$F135),G$137,G$138,G$139,G$140,G$141,G$142,G$143,G$144)</f>
        <v>0</v>
      </c>
      <c r="H337" s="66">
        <f>-H$190+H$216-H$218+H$233+H$234+SUM(H$125,H$126,H$127,H$128,H$129,H$130,H$131,H$132,H$133,H$134,H$135,H$136*(1+'S&amp;S'!$F135),H$137,H$138,H$139,H$140,H$141,H$142,H$143,H$144)</f>
        <v>0</v>
      </c>
      <c r="I337" s="66">
        <f>-I$190+I$216-I$218+I$233+I$234+SUM(I$125,I$126,I$127,I$128,I$129,I$130,I$131,I$132,I$133,I$134,I$135,I$136*(1+'S&amp;S'!$F135),I$137,I$138,I$139,I$140,I$141,I$142,I$143,I$144)</f>
        <v>0</v>
      </c>
      <c r="J337" s="66">
        <f>-J$190+J$216-J$218+J$233+J$234+SUM(J$125,J$126,J$127,J$128,J$129,J$130,J$131,J$132,J$133,J$134,J$135,J$136*(1+'S&amp;S'!$F135),J$137,J$138,J$139,J$140,J$141,J$142,J$143,J$144)</f>
        <v>0</v>
      </c>
      <c r="K337" s="66">
        <f>-K$190+K$216-K$218+K$233+K$234+SUM(K$125,K$126,K$127,K$128,K$129,K$130,K$131,K$132,K$133,K$134,K$135,K$136*(1+'S&amp;S'!$F135),K$137,K$138,K$139,K$140,K$141,K$142,K$143,K$144)</f>
        <v>0</v>
      </c>
      <c r="L337" s="66">
        <f>-L$190+L$216-L$218+L$233+L$234+SUM(L$125,L$126,L$127,L$128,L$129,L$130,L$131,L$132,L$133,L$134,L$135,L$136*(1+'S&amp;S'!$F135),L$137,L$138,L$139,L$140,L$141,L$142,L$143,L$144)</f>
        <v>0</v>
      </c>
      <c r="M337" s="66">
        <f>-M$190+M$216-M$218+M$233+M$234+SUM(M$125,M$126,M$127,M$128,M$129,M$130,M$131,M$132,M$133,M$134,M$135,M$136*(1+'S&amp;S'!$F135),M$137,M$138,M$139,M$140,M$141,M$142,M$143,M$144)</f>
        <v>0</v>
      </c>
      <c r="N337" s="66">
        <f>-N$190+N$216-N$218+N$233+N$234+SUM(N$125,N$126,N$127,N$128,N$129,N$130,N$131,N$132,N$133,N$134,N$135,N$136*(1+'S&amp;S'!$F135),N$137,N$138,N$139,N$140,N$141,N$142,N$143,N$144)</f>
        <v>0</v>
      </c>
      <c r="O337" s="66">
        <f>-O$190+O$216-O$218+O$233+O$234+SUM(O$125,O$126,O$127,O$128,O$129,O$130,O$131,O$132,O$133,O$134,O$135,O$136*(1+'S&amp;S'!$F135),O$137,O$138,O$139,O$140,O$141,O$142,O$143,O$144)</f>
        <v>0</v>
      </c>
      <c r="P337" s="66">
        <f>-P$190+P$216-P$218+P$233+P$234+SUM(P$125,P$126,P$127,P$128,P$129,P$130,P$131,P$132,P$133,P$134,P$135,P$136*(1+'S&amp;S'!$F135),P$137,P$138,P$139,P$140,P$141,P$142,P$143,P$144)</f>
        <v>0</v>
      </c>
      <c r="Q337" s="66">
        <f>-Q$190+Q$216-Q$218+Q$233+Q$234+SUM(Q$125,Q$126,Q$127,Q$128,Q$129,Q$130,Q$131,Q$132,Q$133,Q$134,Q$135,Q$136*(1+'S&amp;S'!$F135),Q$137,Q$138,Q$139,Q$140,Q$141,Q$142,Q$143,Q$144)</f>
        <v>0</v>
      </c>
      <c r="R337" s="66">
        <f>-R$190+R$216-R$218+R$233+R$234+SUM(R$125,R$126,R$127,R$128,R$129,R$130,R$131,R$132,R$133,R$134,R$135,R$136*(1+'S&amp;S'!$F135),R$137,R$138,R$139,R$140,R$141,R$142,R$143,R$144)</f>
        <v>0</v>
      </c>
      <c r="S337" s="66">
        <f>-S$190+S$216-S$218+S$233+S$234+SUM(S$125,S$126,S$127,S$128,S$129,S$130,S$131,S$132,S$133,S$134,S$135,S$136*(1+'S&amp;S'!$F135),S$137,S$138,S$139,S$140,S$141,S$142,S$143,S$144)</f>
        <v>0</v>
      </c>
      <c r="T337" s="66">
        <f>-T$190+T$216-T$218+T$233+T$234+SUM(T$125,T$126,T$127,T$128,T$129,T$130,T$131,T$132,T$133,T$134,T$135,T$136*(1+'S&amp;S'!$F135),T$137,T$138,T$139,T$140,T$141,T$142,T$143,T$144)</f>
        <v>0</v>
      </c>
      <c r="U337" s="66">
        <f>-U$190+U$216-U$218+U$233+U$234+SUM(U$125,U$126,U$127,U$128,U$129,U$130,U$131,U$132,U$133,U$134,U$135,U$136*(1+'S&amp;S'!$F135),U$137,U$138,U$139,U$140,U$141,U$142,U$143,U$144)</f>
        <v>0</v>
      </c>
      <c r="V337" s="66">
        <f>-V$190+V$216-V$218+V$233+V$234+SUM(V$125,V$126,V$127,V$128,V$129,V$130,V$131,V$132,V$133,V$134,V$135,V$136*(1+'S&amp;S'!$F135),V$137,V$138,V$139,V$140,V$141,V$142,V$143,V$144)</f>
        <v>0</v>
      </c>
      <c r="W337" s="66">
        <f>-W$190+W$216-W$218+W$233+W$234+SUM(W$125,W$126,W$127,W$128,W$129,W$130,W$131,W$132,W$133,W$134,W$135,W$136*(1+'S&amp;S'!$F135),W$137,W$138,W$139,W$140,W$141,W$142,W$143,W$144)</f>
        <v>0</v>
      </c>
      <c r="X337" s="66">
        <f>-X$190+X$216-X$218+X$233+X$234+SUM(X$125,X$126,X$127,X$128,X$129,X$130,X$131,X$132,X$133,X$134,X$135,X$136*(1+'S&amp;S'!$F135),X$137,X$138,X$139,X$140,X$141,X$142,X$143,X$144)</f>
        <v>0</v>
      </c>
      <c r="Y337" s="66">
        <f>-Y$190+Y$216-Y$218+Y$233+Y$234+SUM(Y$125,Y$126,Y$127,Y$128,Y$129,Y$130,Y$131,Y$132,Y$133,Y$134,Y$135,Y$136*(1+'S&amp;S'!$F135),Y$137,Y$138,Y$139,Y$140,Y$141,Y$142,Y$143,Y$144)</f>
        <v>0</v>
      </c>
      <c r="Z337" s="66">
        <f>-Z$190+Z$216-Z$218+Z$233+Z$234+SUM(Z$125,Z$126,Z$127,Z$128,Z$129,Z$130,Z$131,Z$132,Z$133,Z$134,Z$135,Z$136*(1+'S&amp;S'!$F135),Z$137,Z$138,Z$139,Z$140,Z$141,Z$142,Z$143,Z$144)</f>
        <v>0</v>
      </c>
      <c r="AA337" s="66">
        <f>-AA$190+AA$216-AA$218+AA$233+AA$234+SUM(AA$125,AA$126,AA$127,AA$128,AA$129,AA$130,AA$131,AA$132,AA$133,AA$134,AA$135,AA$136*(1+'S&amp;S'!$F135),AA$137,AA$138,AA$139,AA$140,AA$141,AA$142,AA$143,AA$144)</f>
        <v>0</v>
      </c>
      <c r="AB337" s="66">
        <f>-AB$190+AB$216-AB$218+AB$233+AB$234+SUM(AB$125,AB$126,AB$127,AB$128,AB$129,AB$130,AB$131,AB$132,AB$133,AB$134,AB$135,AB$136*(1+'S&amp;S'!$F135),AB$137,AB$138,AB$139,AB$140,AB$141,AB$142,AB$143,AB$144)</f>
        <v>0</v>
      </c>
      <c r="AC337" s="66">
        <f>-AC$190+AC$216-AC$218+AC$233+AC$234+SUM(AC$125,AC$126,AC$127,AC$128,AC$129,AC$130,AC$131,AC$132,AC$133,AC$134,AC$135,AC$136*(1+'S&amp;S'!$F135),AC$137,AC$138,AC$139,AC$140,AC$141,AC$142,AC$143,AC$144)</f>
        <v>0</v>
      </c>
      <c r="AD337" s="66">
        <f>-AD$190+AD$216-AD$218+AD$233+AD$234+SUM(AD$125,AD$126,AD$127,AD$128,AD$129,AD$130,AD$131,AD$132,AD$133,AD$134,AD$135,AD$136*(1+'S&amp;S'!$F135),AD$137,AD$138,AD$139,AD$140,AD$141,AD$142,AD$143,AD$144)</f>
        <v>0</v>
      </c>
      <c r="AE337" s="66">
        <f>-AE$190+AE$216-AE$218+AE$233+AE$234+SUM(AE$125,AE$126,AE$127,AE$128,AE$129,AE$130,AE$131,AE$132,AE$133,AE$134,AE$135,AE$136*(1+'S&amp;S'!$F135),AE$137,AE$138,AE$139,AE$140,AE$141,AE$142,AE$143,AE$144)</f>
        <v>0</v>
      </c>
      <c r="AF337" s="66">
        <f>-AF$190+AF$216-AF$218+AF$233+AF$234+SUM(AF$125,AF$126,AF$127,AF$128,AF$129,AF$130,AF$131,AF$132,AF$133,AF$134,AF$135,AF$136*(1+'S&amp;S'!$F135),AF$137,AF$138,AF$139,AF$140,AF$141,AF$142,AF$143,AF$144)</f>
        <v>0</v>
      </c>
      <c r="AG337" s="66">
        <f>-AG$190+AG$216-AG$218+AG$233+AG$234+SUM(AG$125,AG$126,AG$127,AG$128,AG$129,AG$130,AG$131,AG$132,AG$133,AG$134,AG$135,AG$136*(1+'S&amp;S'!$F135),AG$137,AG$138,AG$139,AG$140,AG$141,AG$142,AG$143,AG$144)</f>
        <v>0</v>
      </c>
      <c r="AH337" s="66">
        <f>-AH$190+AH$216-AH$218+AH$233+AH$234+SUM(AH$125,AH$126,AH$127,AH$128,AH$129,AH$130,AH$131,AH$132,AH$133,AH$134,AH$135,AH$136*(1+'S&amp;S'!$F135),AH$137,AH$138,AH$139,AH$140,AH$141,AH$142,AH$143,AH$144)</f>
        <v>0</v>
      </c>
      <c r="AI337" s="66">
        <f>-AI$190+AI$216-AI$218+AI$233+AI$234+SUM(AI$125,AI$126,AI$127,AI$128,AI$129,AI$130,AI$131,AI$132,AI$133,AI$134,AI$135,AI$136*(1+'S&amp;S'!$F135),AI$137,AI$138,AI$139,AI$140,AI$141,AI$142,AI$143,AI$144)</f>
        <v>0</v>
      </c>
      <c r="AJ337" s="66">
        <f>-AJ$190+AJ$216-AJ$218+AJ$233+AJ$234+SUM(AJ$125,AJ$126,AJ$127,AJ$128,AJ$129,AJ$130,AJ$131,AJ$132,AJ$133,AJ$134,AJ$135,AJ$136*(1+'S&amp;S'!$F135),AJ$137,AJ$138,AJ$139,AJ$140,AJ$141,AJ$142,AJ$143,AJ$144)</f>
        <v>0</v>
      </c>
      <c r="AK337" s="66">
        <f>-AK$190+AK$216-AK$218+AK$233+AK$234+SUM(AK$125,AK$126,AK$127,AK$128,AK$129,AK$130,AK$131,AK$132,AK$133,AK$134,AK$135,AK$136*(1+'S&amp;S'!$F135),AK$137,AK$138,AK$139,AK$140,AK$141,AK$142,AK$143,AK$144)</f>
        <v>0</v>
      </c>
      <c r="AL337" s="66">
        <f>-AL$190+AL$216-AL$218+AL$233+AL$234+SUM(AL$125,AL$126,AL$127,AL$128,AL$129,AL$130,AL$131,AL$132,AL$133,AL$134,AL$135,AL$136*(1+'S&amp;S'!$F135),AL$137,AL$138,AL$139,AL$140,AL$141,AL$142,AL$143,AL$144)</f>
        <v>0</v>
      </c>
      <c r="AM337" s="66">
        <f>-AM$190+AM$216-AM$218+AM$233+AM$234+SUM(AM$125,AM$126,AM$127,AM$128,AM$129,AM$130,AM$131,AM$132,AM$133,AM$134,AM$135,AM$136*(1+'S&amp;S'!$F135),AM$137,AM$138,AM$139,AM$140,AM$141,AM$142,AM$143,AM$144)</f>
        <v>0</v>
      </c>
      <c r="AN337" s="66">
        <f>-AN$190+AN$216-AN$218+AN$233+AN$234+SUM(AN$125,AN$126,AN$127,AN$128,AN$129,AN$130,AN$131,AN$132,AN$133,AN$134,AN$135,AN$136*(1+'S&amp;S'!$F135),AN$137,AN$138,AN$139,AN$140,AN$141,AN$142,AN$143,AN$144)</f>
        <v>0</v>
      </c>
      <c r="AO337" s="66">
        <f>-AO$190+AO$216-AO$218+AO$233+AO$234+SUM(AO$125,AO$126,AO$127,AO$128,AO$129,AO$130,AO$131,AO$132,AO$133,AO$134,AO$135,AO$136*(1+'S&amp;S'!$F135),AO$137,AO$138,AO$139,AO$140,AO$141,AO$142,AO$143,AO$144)</f>
        <v>0</v>
      </c>
      <c r="AP337" s="66">
        <f>-AP$190+AP$216-AP$218+AP$233+AP$234+SUM(AP$125,AP$126,AP$127,AP$128,AP$129,AP$130,AP$131,AP$132,AP$133,AP$134,AP$135,AP$136*(1+'S&amp;S'!$F135),AP$137,AP$138,AP$139,AP$140,AP$141,AP$142,AP$143,AP$144)</f>
        <v>0</v>
      </c>
      <c r="AQ337" s="66">
        <f>-AQ$190+AQ$216-AQ$218+AQ$233+AQ$234+SUM(AQ$125,AQ$126,AQ$127,AQ$128,AQ$129,AQ$130,AQ$131,AQ$132,AQ$133,AQ$134,AQ$135,AQ$136*(1+'S&amp;S'!$F135),AQ$137,AQ$138,AQ$139,AQ$140,AQ$141,AQ$142,AQ$143,AQ$144)</f>
        <v>0</v>
      </c>
      <c r="AR337" s="66">
        <f>-AR$190+AR$216-AR$218+AR$233+AR$234+SUM(AR$125,AR$126,AR$127,AR$128,AR$129,AR$130,AR$131,AR$132,AR$133,AR$134,AR$135,AR$136*(1+'S&amp;S'!$F135),AR$137,AR$138,AR$139,AR$140,AR$141,AR$142,AR$143,AR$144)</f>
        <v>0</v>
      </c>
      <c r="AS337" s="66">
        <f>-AS$190+AS$216-AS$218+AS$233+AS$234+SUM(AS$125,AS$126,AS$127,AS$128,AS$129,AS$130,AS$131,AS$132,AS$133,AS$134,AS$135,AS$136*(1+'S&amp;S'!$F135),AS$137,AS$138,AS$139,AS$140,AS$141,AS$142,AS$143,AS$144)</f>
        <v>0</v>
      </c>
      <c r="AT337" s="66">
        <f>-AT$190+AT$216-AT$218+AT$233+AT$234+SUM(AT$125,AT$126,AT$127,AT$128,AT$129,AT$130,AT$131,AT$132,AT$133,AT$134,AT$135,AT$136*(1+'S&amp;S'!$F135),AT$137,AT$138,AT$139,AT$140,AT$141,AT$142,AT$143,AT$144)</f>
        <v>0</v>
      </c>
      <c r="AU337" s="66">
        <f>-AU$190+AU$216-AU$218+AU$233+AU$234+SUM(AU$125,AU$126,AU$127,AU$128,AU$129,AU$130,AU$131,AU$132,AU$133,AU$134,AU$135,AU$136*(1+'S&amp;S'!$F135),AU$137,AU$138,AU$139,AU$140,AU$141,AU$142,AU$143,AU$144)</f>
        <v>0</v>
      </c>
      <c r="AV337" s="66">
        <f>-AV$190+AV$216-AV$218+AV$233+AV$234+SUM(AV$125,AV$126,AV$127,AV$128,AV$129,AV$130,AV$131,AV$132,AV$133,AV$134,AV$135,AV$136*(1+'S&amp;S'!$F135),AV$137,AV$138,AV$139,AV$140,AV$141,AV$142,AV$143,AV$144)</f>
        <v>0</v>
      </c>
      <c r="AW337" s="66">
        <f>-AW$190+AW$216-AW$218+AW$233+AW$234+SUM(AW$125,AW$126,AW$127,AW$128,AW$129,AW$130,AW$131,AW$132,AW$133,AW$134,AW$135,AW$136*(1+'S&amp;S'!$F135),AW$137,AW$138,AW$139,AW$140,AW$141,AW$142,AW$143,AW$144)</f>
        <v>0</v>
      </c>
      <c r="AX337" s="66">
        <f>-AX$190+AX$216-AX$218+AX$233+AX$234+SUM(AX$125,AX$126,AX$127,AX$128,AX$129,AX$130,AX$131,AX$132,AX$133,AX$134,AX$135,AX$136*(1+'S&amp;S'!$F135),AX$137,AX$138,AX$139,AX$140,AX$141,AX$142,AX$143,AX$144)</f>
        <v>0</v>
      </c>
      <c r="AY337" s="66">
        <f>-AY$190+AY$216-AY$218+AY$233+AY$234+SUM(AY$125,AY$126,AY$127,AY$128,AY$129,AY$130,AY$131,AY$132,AY$133,AY$134,AY$135,AY$136*(1+'S&amp;S'!$F135),AY$137,AY$138,AY$139,AY$140,AY$141,AY$142,AY$143,AY$144)</f>
        <v>0</v>
      </c>
      <c r="AZ337" s="66">
        <f>-AZ$190+AZ$216-AZ$218+AZ$233+AZ$234+SUM(AZ$125,AZ$126,AZ$127,AZ$128,AZ$129,AZ$130,AZ$131,AZ$132,AZ$133,AZ$134,AZ$135,AZ$136*(1+'S&amp;S'!$F135),AZ$137,AZ$138,AZ$139,AZ$140,AZ$141,AZ$142,AZ$143,AZ$144)</f>
        <v>0</v>
      </c>
      <c r="BA337" s="66">
        <f>-BA$190+BA$216-BA$218+BA$233+BA$234+SUM(BA$125,BA$126,BA$127,BA$128,BA$129,BA$130,BA$131,BA$132,BA$133,BA$134,BA$135,BA$136*(1+'S&amp;S'!$F135),BA$137,BA$138,BA$139,BA$140,BA$141,BA$142,BA$143,BA$144)</f>
        <v>0</v>
      </c>
      <c r="BB337" s="66">
        <f>-BB$190+BB$216-BB$218+BB$233+BB$234+SUM(BB$125,BB$126,BB$127,BB$128,BB$129,BB$130,BB$131,BB$132,BB$133,BB$134,BB$135,BB$136*(1+'S&amp;S'!$F135),BB$137,BB$138,BB$139,BB$140,BB$141,BB$142,BB$143,BB$144)</f>
        <v>0</v>
      </c>
      <c r="BC337" s="66">
        <f>-BC$190+BC$216-BC$218+BC$233+BC$234+SUM(BC$125,BC$126,BC$127,BC$128,BC$129,BC$130,BC$131,BC$132,BC$133,BC$134,BC$135,BC$136*(1+'S&amp;S'!$F135),BC$137,BC$138,BC$139,BC$140,BC$141,BC$142,BC$143,BC$144)</f>
        <v>0</v>
      </c>
      <c r="BD337" s="66">
        <f>-BD$190+BD$216-BD$218+BD$233+BD$234+SUM(BD$125,BD$126,BD$127,BD$128,BD$129,BD$130,BD$131,BD$132,BD$133,BD$134,BD$135,BD$136*(1+'S&amp;S'!$F135),BD$137,BD$138,BD$139,BD$140,BD$141,BD$142,BD$143,BD$144)</f>
        <v>0</v>
      </c>
      <c r="BE337" s="66">
        <f>-BE$190+BE$216-BE$218+BE$233+BE$234+SUM(BE$125,BE$126,BE$127,BE$128,BE$129,BE$130,BE$131,BE$132,BE$133,BE$134,BE$135,BE$136*(1+'S&amp;S'!$F135),BE$137,BE$138,BE$139,BE$140,BE$141,BE$142,BE$143,BE$144)</f>
        <v>0</v>
      </c>
      <c r="BF337" s="66">
        <f>-BF$190+BF$216-BF$218+BF$233+BF$234+SUM(BF$125,BF$126,BF$127,BF$128,BF$129,BF$130,BF$131,BF$132,BF$133,BF$134,BF$135,BF$136*(1+'S&amp;S'!$F135),BF$137,BF$138,BF$139,BF$140,BF$141,BF$142,BF$143,BF$144)</f>
        <v>0</v>
      </c>
      <c r="BG337" s="66">
        <f>-BG$190+BG$216-BG$218+BG$233+BG$234+SUM(BG$125,BG$126,BG$127,BG$128,BG$129,BG$130,BG$131,BG$132,BG$133,BG$134,BG$135,BG$136*(1+'S&amp;S'!$F135),BG$137,BG$138,BG$139,BG$140,BG$141,BG$142,BG$143,BG$144)</f>
        <v>0</v>
      </c>
      <c r="BH337" s="66">
        <f>-BH$190+BH$216-BH$218+BH$233+BH$234+SUM(BH$125,BH$126,BH$127,BH$128,BH$129,BH$130,BH$131,BH$132,BH$133,BH$134,BH$135,BH$136*(1+'S&amp;S'!$F135),BH$137,BH$138,BH$139,BH$140,BH$141,BH$142,BH$143,BH$144)</f>
        <v>0</v>
      </c>
      <c r="BI337" s="66">
        <f>-BI$190+BI$216-BI$218+BI$233+BI$234+SUM(BI$125,BI$126,BI$127,BI$128,BI$129,BI$130,BI$131,BI$132,BI$133,BI$134,BI$135,BI$136*(1+'S&amp;S'!$F135),BI$137,BI$138,BI$139,BI$140,BI$141,BI$142,BI$143,BI$144)</f>
        <v>0</v>
      </c>
      <c r="BJ337" s="66">
        <f>-BJ$190+BJ$216-BJ$218+BJ$233+BJ$234+SUM(BJ$125,BJ$126,BJ$127,BJ$128,BJ$129,BJ$130,BJ$131,BJ$132,BJ$133,BJ$134,BJ$135,BJ$136*(1+'S&amp;S'!$F135),BJ$137,BJ$138,BJ$139,BJ$140,BJ$141,BJ$142,BJ$143,BJ$144)</f>
        <v>0</v>
      </c>
      <c r="BK337" s="66">
        <f>-BK$190+BK$216-BK$218+BK$233+BK$234+SUM(BK$125,BK$126,BK$127,BK$128,BK$129,BK$130,BK$131,BK$132,BK$133,BK$134,BK$135,BK$136*(1+'S&amp;S'!$F135),BK$137,BK$138,BK$139,BK$140,BK$141,BK$142,BK$143,BK$144)</f>
        <v>0</v>
      </c>
      <c r="BL337" s="66">
        <f>-BL$190+BL$216-BL$218+BL$233+BL$234+SUM(BL$125,BL$126,BL$127,BL$128,BL$129,BL$130,BL$131,BL$132,BL$133,BL$134,BL$135,BL$136*(1+'S&amp;S'!$F135),BL$137,BL$138,BL$139,BL$140,BL$141,BL$142,BL$143,BL$144)</f>
        <v>0</v>
      </c>
      <c r="BM337" s="66">
        <f>-BM$190+BM$216-BM$218+BM$233+BM$234+SUM(BM$125,BM$126,BM$127,BM$128,BM$129,BM$130,BM$131,BM$132,BM$133,BM$134,BM$135,BM$136*(1+'S&amp;S'!$F135),BM$137,BM$138,BM$139,BM$140,BM$141,BM$142,BM$143,BM$144)</f>
        <v>0</v>
      </c>
      <c r="BN337" s="66">
        <f>-BN$190+BN$216-BN$218+BN$233+BN$234+SUM(BN$125,BN$126,BN$127,BN$128,BN$129,BN$130,BN$131,BN$132,BN$133,BN$134,BN$135,BN$136*(1+'S&amp;S'!$F135),BN$137,BN$138,BN$139,BN$140,BN$141,BN$142,BN$143,BN$144)</f>
        <v>0</v>
      </c>
      <c r="BO337" s="66">
        <f>-BO$190+BO$216-BO$218+BO$233+BO$234+SUM(BO$125,BO$126,BO$127,BO$128,BO$129,BO$130,BO$131,BO$132,BO$133,BO$134,BO$135,BO$136*(1+'S&amp;S'!$F135),BO$137,BO$138,BO$139,BO$140,BO$141,BO$142,BO$143,BO$144)</f>
        <v>0</v>
      </c>
      <c r="BP337" s="66">
        <f>-BP$190+BP$216-BP$218+BP$233+BP$234+SUM(BP$125,BP$126,BP$127,BP$128,BP$129,BP$130,BP$131,BP$132,BP$133,BP$134,BP$135,BP$136*(1+'S&amp;S'!$F135),BP$137,BP$138,BP$139,BP$140,BP$141,BP$142,BP$143,BP$144)</f>
        <v>0</v>
      </c>
      <c r="BQ337" s="66">
        <f>-BQ$190+BQ$216-BQ$218+BQ$233+BQ$234+SUM(BQ$125,BQ$126,BQ$127,BQ$128,BQ$129,BQ$130,BQ$131,BQ$132,BQ$133,BQ$134,BQ$135,BQ$136*(1+'S&amp;S'!$F135),BQ$137,BQ$138,BQ$139,BQ$140,BQ$141,BQ$142,BQ$143,BQ$144)</f>
        <v>0</v>
      </c>
      <c r="BR337" s="66">
        <f>-BR$190+BR$216-BR$218+BR$233+BR$234+SUM(BR$125,BR$126,BR$127,BR$128,BR$129,BR$130,BR$131,BR$132,BR$133,BR$134,BR$135,BR$136*(1+'S&amp;S'!$F135),BR$137,BR$138,BR$139,BR$140,BR$141,BR$142,BR$143,BR$144)</f>
        <v>0</v>
      </c>
      <c r="BS337" s="66">
        <f>-BS$190+BS$216-BS$218+BS$233+BS$234+SUM(BS$125,BS$126,BS$127,BS$128,BS$129,BS$130,BS$131,BS$132,BS$133,BS$134,BS$135,BS$136*(1+'S&amp;S'!$F135),BS$137,BS$138,BS$139,BS$140,BS$141,BS$142,BS$143,BS$144)</f>
        <v>0</v>
      </c>
      <c r="BT337" s="66">
        <f>-BT$190+BT$216-BT$218+BT$233+BT$234+SUM(BT$125,BT$126,BT$127,BT$128,BT$129,BT$130,BT$131,BT$132,BT$133,BT$134,BT$135,BT$136*(1+'S&amp;S'!$F135),BT$137,BT$138,BT$139,BT$140,BT$141,BT$142,BT$143,BT$144)</f>
        <v>0</v>
      </c>
      <c r="BU337" s="66">
        <f>-BU$190+BU$216-BU$218+BU$233+BU$234+SUM(BU$125,BU$126,BU$127,BU$128,BU$129,BU$130,BU$131,BU$132,BU$133,BU$134,BU$135,BU$136*(1+'S&amp;S'!$F135),BU$137,BU$138,BU$139,BU$140,BU$141,BU$142,BU$143,BU$144)</f>
        <v>0</v>
      </c>
      <c r="BV337" s="66">
        <f>-BV$190+BV$216-BV$218+BV$233+BV$234+SUM(BV$125,BV$126,BV$127,BV$128,BV$129,BV$130,BV$131,BV$132,BV$133,BV$134,BV$135,BV$136*(1+'S&amp;S'!$F135),BV$137,BV$138,BV$139,BV$140,BV$141,BV$142,BV$143,BV$144)</f>
        <v>0</v>
      </c>
      <c r="BW337" s="66">
        <f>-BW$190+BW$216-BW$218+BW$233+BW$234+SUM(BW$125,BW$126,BW$127,BW$128,BW$129,BW$130,BW$131,BW$132,BW$133,BW$134,BW$135,BW$136*(1+'S&amp;S'!$F135),BW$137,BW$138,BW$139,BW$140,BW$141,BW$142,BW$143,BW$144)</f>
        <v>0</v>
      </c>
      <c r="BX337" s="66">
        <f>-BX$190+BX$216-BX$218+BX$233+BX$234+SUM(BX$125,BX$126,BX$127,BX$128,BX$129,BX$130,BX$131,BX$132,BX$133,BX$134,BX$135,BX$136*(1+'S&amp;S'!$F135),BX$137,BX$138,BX$139,BX$140,BX$141,BX$142,BX$143,BX$144)</f>
        <v>0</v>
      </c>
      <c r="BY337" s="66">
        <f>-BY$190+BY$216-BY$218+BY$233+BY$234+SUM(BY$125,BY$126,BY$127,BY$128,BY$129,BY$130,BY$131,BY$132,BY$133,BY$134,BY$135,BY$136*(1+'S&amp;S'!$F135),BY$137,BY$138,BY$139,BY$140,BY$141,BY$142,BY$143,BY$144)</f>
        <v>0</v>
      </c>
      <c r="BZ337" s="66">
        <f>-BZ$190+BZ$216-BZ$218+BZ$233+BZ$234+SUM(BZ$125,BZ$126,BZ$127,BZ$128,BZ$129,BZ$130,BZ$131,BZ$132,BZ$133,BZ$134,BZ$135,BZ$136*(1+'S&amp;S'!$F135),BZ$137,BZ$138,BZ$139,BZ$140,BZ$141,BZ$142,BZ$143,BZ$144)</f>
        <v>0</v>
      </c>
      <c r="CA337" s="66">
        <f>-CA$190+CA$216-CA$218+CA$233+CA$234+SUM(CA$125,CA$126,CA$127,CA$128,CA$129,CA$130,CA$131,CA$132,CA$133,CA$134,CA$135,CA$136*(1+'S&amp;S'!$F135),CA$137,CA$138,CA$139,CA$140,CA$141,CA$142,CA$143,CA$144)</f>
        <v>0</v>
      </c>
      <c r="CB337" s="66">
        <f>-CB$190+CB$216-CB$218+CB$233+CB$234+SUM(CB$125,CB$126,CB$127,CB$128,CB$129,CB$130,CB$131,CB$132,CB$133,CB$134,CB$135,CB$136*(1+'S&amp;S'!$F135),CB$137,CB$138,CB$139,CB$140,CB$141,CB$142,CB$143,CB$144)</f>
        <v>0</v>
      </c>
      <c r="CC337" s="66">
        <f>-CC$190+CC$216-CC$218+CC$233+CC$234+SUM(CC$125,CC$126,CC$127,CC$128,CC$129,CC$130,CC$131,CC$132,CC$133,CC$134,CC$135,CC$136*(1+'S&amp;S'!$F135),CC$137,CC$138,CC$139,CC$140,CC$141,CC$142,CC$143,CC$144)</f>
        <v>0</v>
      </c>
      <c r="CD337" s="66">
        <f>-CD$190+CD$216-CD$218+CD$233+CD$234+SUM(CD$125,CD$126,CD$127,CD$128,CD$129,CD$130,CD$131,CD$132,CD$133,CD$134,CD$135,CD$136*(1+'S&amp;S'!$F135),CD$137,CD$138,CD$139,CD$140,CD$141,CD$142,CD$143,CD$144)</f>
        <v>0</v>
      </c>
      <c r="CE337" s="66">
        <f>-CE$190+CE$216-CE$218+CE$233+CE$234+SUM(CE$125,CE$126,CE$127,CE$128,CE$129,CE$130,CE$131,CE$132,CE$133,CE$134,CE$135,CE$136*(1+'S&amp;S'!$F135),CE$137,CE$138,CE$139,CE$140,CE$141,CE$142,CE$143,CE$144)</f>
        <v>0</v>
      </c>
      <c r="CF337" s="66">
        <f>-CF$190+CF$216-CF$218+CF$233+CF$234+SUM(CF$125,CF$126,CF$127,CF$128,CF$129,CF$130,CF$131,CF$132,CF$133,CF$134,CF$135,CF$136*(1+'S&amp;S'!$F135),CF$137,CF$138,CF$139,CF$140,CF$141,CF$142,CF$143,CF$144)</f>
        <v>0</v>
      </c>
      <c r="CG337" s="66">
        <f>-CG$190+CG$216-CG$218+CG$233+CG$234+SUM(CG$125,CG$126,CG$127,CG$128,CG$129,CG$130,CG$131,CG$132,CG$133,CG$134,CG$135,CG$136*(1+'S&amp;S'!$F135),CG$137,CG$138,CG$139,CG$140,CG$141,CG$142,CG$143,CG$144)</f>
        <v>0</v>
      </c>
      <c r="CH337" s="66">
        <f>-CH$190+CH$216-CH$218+CH$233+CH$234+SUM(CH$125,CH$126,CH$127,CH$128,CH$129,CH$130,CH$131,CH$132,CH$133,CH$134,CH$135,CH$136*(1+'S&amp;S'!$F135),CH$137,CH$138,CH$139,CH$140,CH$141,CH$142,CH$143,CH$144)</f>
        <v>0</v>
      </c>
      <c r="CI337" s="66">
        <f>-CI$190+CI$216-CI$218+CI$233+CI$234+SUM(CI$125,CI$126,CI$127,CI$128,CI$129,CI$130,CI$131,CI$132,CI$133,CI$134,CI$135,CI$136*(1+'S&amp;S'!$F135),CI$137,CI$138,CI$139,CI$140,CI$141,CI$142,CI$143,CI$144)</f>
        <v>0</v>
      </c>
      <c r="CJ337" s="66">
        <f>-CJ$190+CJ$216-CJ$218+CJ$233+CJ$234+SUM(CJ$125,CJ$126,CJ$127,CJ$128,CJ$129,CJ$130,CJ$131,CJ$132,CJ$133,CJ$134,CJ$135,CJ$136*(1+'S&amp;S'!$F135),CJ$137,CJ$138,CJ$139,CJ$140,CJ$141,CJ$142,CJ$143,CJ$144)</f>
        <v>0</v>
      </c>
      <c r="CK337" s="66">
        <f>-CK$190+CK$216-CK$218+CK$233+CK$234+SUM(CK$125,CK$126,CK$127,CK$128,CK$129,CK$130,CK$131,CK$132,CK$133,CK$134,CK$135,CK$136*(1+'S&amp;S'!$F135),CK$137,CK$138,CK$139,CK$140,CK$141,CK$142,CK$143,CK$144)</f>
        <v>0</v>
      </c>
      <c r="CL337" s="66">
        <f>-CL$190+CL$216-CL$218+CL$233+CL$234+SUM(CL$125,CL$126,CL$127,CL$128,CL$129,CL$130,CL$131,CL$132,CL$133,CL$134,CL$135,CL$136*(1+'S&amp;S'!$F135),CL$137,CL$138,CL$139,CL$140,CL$141,CL$142,CL$143,CL$144)</f>
        <v>0</v>
      </c>
      <c r="CM337" s="66">
        <f>-CM$190+CM$216-CM$218+CM$233+CM$234+SUM(CM$125,CM$126,CM$127,CM$128,CM$129,CM$130,CM$131,CM$132,CM$133,CM$134,CM$135,CM$136*(1+'S&amp;S'!$F135),CM$137,CM$138,CM$139,CM$140,CM$141,CM$142,CM$143,CM$144)</f>
        <v>0</v>
      </c>
      <c r="CN337" s="66">
        <f>-CN$190+CN$216-CN$218+CN$233+CN$234+SUM(CN$125,CN$126,CN$127,CN$128,CN$129,CN$130,CN$131,CN$132,CN$133,CN$134,CN$135,CN$136*(1+'S&amp;S'!$F135),CN$137,CN$138,CN$139,CN$140,CN$141,CN$142,CN$143,CN$144)</f>
        <v>0</v>
      </c>
      <c r="CO337" s="66">
        <f>-CO$190+CO$216-CO$218+CO$233+CO$234+SUM(CO$125,CO$126,CO$127,CO$128,CO$129,CO$130,CO$131,CO$132,CO$133,CO$134,CO$135,CO$136*(1+'S&amp;S'!$F135),CO$137,CO$138,CO$139,CO$140,CO$141,CO$142,CO$143,CO$144)</f>
        <v>0</v>
      </c>
      <c r="CP337" s="66">
        <f>-CP$190+CP$216-CP$218+CP$233+CP$234+SUM(CP$125,CP$126,CP$127,CP$128,CP$129,CP$130,CP$131,CP$132,CP$133,CP$134,CP$135,CP$136*(1+'S&amp;S'!$F135),CP$137,CP$138,CP$139,CP$140,CP$141,CP$142,CP$143,CP$144)</f>
        <v>0</v>
      </c>
      <c r="CQ337" s="66">
        <f>-CQ$190+CQ$216-CQ$218+CQ$233+CQ$234+SUM(CQ$125,CQ$126,CQ$127,CQ$128,CQ$129,CQ$130,CQ$131,CQ$132,CQ$133,CQ$134,CQ$135,CQ$136*(1+'S&amp;S'!$F135),CQ$137,CQ$138,CQ$139,CQ$140,CQ$141,CQ$142,CQ$143,CQ$144)</f>
        <v>0</v>
      </c>
      <c r="CR337" s="66">
        <f>-CR$190+CR$216-CR$218+CR$233+CR$234+SUM(CR$125,CR$126,CR$127,CR$128,CR$129,CR$130,CR$131,CR$132,CR$133,CR$134,CR$135,CR$136*(1+'S&amp;S'!$F135),CR$137,CR$138,CR$139,CR$140,CR$141,CR$142,CR$143,CR$144)</f>
        <v>0</v>
      </c>
      <c r="CS337" s="66">
        <f>-CS$190+CS$216-CS$218+CS$233+CS$234+SUM(CS$125,CS$126,CS$127,CS$128,CS$129,CS$130,CS$131,CS$132,CS$133,CS$134,CS$135,CS$136*(1+'S&amp;S'!$F135),CS$137,CS$138,CS$139,CS$140,CS$141,CS$142,CS$143,CS$144)</f>
        <v>0</v>
      </c>
    </row>
    <row r="338" spans="3:97" hidden="1" x14ac:dyDescent="0.35">
      <c r="C338" s="81" t="str">
        <f>O.1!C137&amp;" with "&amp; 'S&amp;S'!$D$5*100 &amp; "% increase"</f>
        <v xml:space="preserve"> with 1% increase</v>
      </c>
      <c r="E338" s="492">
        <f>G338+NPV(G.Asm!$F$40,H338:INDEX(H338:CS338,RP))</f>
        <v>0</v>
      </c>
      <c r="F338" s="492">
        <f t="shared" si="280"/>
        <v>0</v>
      </c>
      <c r="G338" s="66">
        <f>-G$190+G$216-G$218+G$233+G$234+SUM(G$125,G$126,G$127,G$128,G$129,G$130,G$131,G$132,G$133,G$134,G$135,G$136,G$137*(1+'S&amp;S'!$F136),G$138,G$139,G$140,G$141,G$142,G$143,G$144)</f>
        <v>0</v>
      </c>
      <c r="H338" s="66">
        <f>-H$190+H$216-H$218+H$233+H$234+SUM(H$125,H$126,H$127,H$128,H$129,H$130,H$131,H$132,H$133,H$134,H$135,H$136,H$137*(1+'S&amp;S'!$F136),H$138,H$139,H$140,H$141,H$142,H$143,H$144)</f>
        <v>0</v>
      </c>
      <c r="I338" s="66">
        <f>-I$190+I$216-I$218+I$233+I$234+SUM(I$125,I$126,I$127,I$128,I$129,I$130,I$131,I$132,I$133,I$134,I$135,I$136,I$137*(1+'S&amp;S'!$F136),I$138,I$139,I$140,I$141,I$142,I$143,I$144)</f>
        <v>0</v>
      </c>
      <c r="J338" s="66">
        <f>-J$190+J$216-J$218+J$233+J$234+SUM(J$125,J$126,J$127,J$128,J$129,J$130,J$131,J$132,J$133,J$134,J$135,J$136,J$137*(1+'S&amp;S'!$F136),J$138,J$139,J$140,J$141,J$142,J$143,J$144)</f>
        <v>0</v>
      </c>
      <c r="K338" s="66">
        <f>-K$190+K$216-K$218+K$233+K$234+SUM(K$125,K$126,K$127,K$128,K$129,K$130,K$131,K$132,K$133,K$134,K$135,K$136,K$137*(1+'S&amp;S'!$F136),K$138,K$139,K$140,K$141,K$142,K$143,K$144)</f>
        <v>0</v>
      </c>
      <c r="L338" s="66">
        <f>-L$190+L$216-L$218+L$233+L$234+SUM(L$125,L$126,L$127,L$128,L$129,L$130,L$131,L$132,L$133,L$134,L$135,L$136,L$137*(1+'S&amp;S'!$F136),L$138,L$139,L$140,L$141,L$142,L$143,L$144)</f>
        <v>0</v>
      </c>
      <c r="M338" s="66">
        <f>-M$190+M$216-M$218+M$233+M$234+SUM(M$125,M$126,M$127,M$128,M$129,M$130,M$131,M$132,M$133,M$134,M$135,M$136,M$137*(1+'S&amp;S'!$F136),M$138,M$139,M$140,M$141,M$142,M$143,M$144)</f>
        <v>0</v>
      </c>
      <c r="N338" s="66">
        <f>-N$190+N$216-N$218+N$233+N$234+SUM(N$125,N$126,N$127,N$128,N$129,N$130,N$131,N$132,N$133,N$134,N$135,N$136,N$137*(1+'S&amp;S'!$F136),N$138,N$139,N$140,N$141,N$142,N$143,N$144)</f>
        <v>0</v>
      </c>
      <c r="O338" s="66">
        <f>-O$190+O$216-O$218+O$233+O$234+SUM(O$125,O$126,O$127,O$128,O$129,O$130,O$131,O$132,O$133,O$134,O$135,O$136,O$137*(1+'S&amp;S'!$F136),O$138,O$139,O$140,O$141,O$142,O$143,O$144)</f>
        <v>0</v>
      </c>
      <c r="P338" s="66">
        <f>-P$190+P$216-P$218+P$233+P$234+SUM(P$125,P$126,P$127,P$128,P$129,P$130,P$131,P$132,P$133,P$134,P$135,P$136,P$137*(1+'S&amp;S'!$F136),P$138,P$139,P$140,P$141,P$142,P$143,P$144)</f>
        <v>0</v>
      </c>
      <c r="Q338" s="66">
        <f>-Q$190+Q$216-Q$218+Q$233+Q$234+SUM(Q$125,Q$126,Q$127,Q$128,Q$129,Q$130,Q$131,Q$132,Q$133,Q$134,Q$135,Q$136,Q$137*(1+'S&amp;S'!$F136),Q$138,Q$139,Q$140,Q$141,Q$142,Q$143,Q$144)</f>
        <v>0</v>
      </c>
      <c r="R338" s="66">
        <f>-R$190+R$216-R$218+R$233+R$234+SUM(R$125,R$126,R$127,R$128,R$129,R$130,R$131,R$132,R$133,R$134,R$135,R$136,R$137*(1+'S&amp;S'!$F136),R$138,R$139,R$140,R$141,R$142,R$143,R$144)</f>
        <v>0</v>
      </c>
      <c r="S338" s="66">
        <f>-S$190+S$216-S$218+S$233+S$234+SUM(S$125,S$126,S$127,S$128,S$129,S$130,S$131,S$132,S$133,S$134,S$135,S$136,S$137*(1+'S&amp;S'!$F136),S$138,S$139,S$140,S$141,S$142,S$143,S$144)</f>
        <v>0</v>
      </c>
      <c r="T338" s="66">
        <f>-T$190+T$216-T$218+T$233+T$234+SUM(T$125,T$126,T$127,T$128,T$129,T$130,T$131,T$132,T$133,T$134,T$135,T$136,T$137*(1+'S&amp;S'!$F136),T$138,T$139,T$140,T$141,T$142,T$143,T$144)</f>
        <v>0</v>
      </c>
      <c r="U338" s="66">
        <f>-U$190+U$216-U$218+U$233+U$234+SUM(U$125,U$126,U$127,U$128,U$129,U$130,U$131,U$132,U$133,U$134,U$135,U$136,U$137*(1+'S&amp;S'!$F136),U$138,U$139,U$140,U$141,U$142,U$143,U$144)</f>
        <v>0</v>
      </c>
      <c r="V338" s="66">
        <f>-V$190+V$216-V$218+V$233+V$234+SUM(V$125,V$126,V$127,V$128,V$129,V$130,V$131,V$132,V$133,V$134,V$135,V$136,V$137*(1+'S&amp;S'!$F136),V$138,V$139,V$140,V$141,V$142,V$143,V$144)</f>
        <v>0</v>
      </c>
      <c r="W338" s="66">
        <f>-W$190+W$216-W$218+W$233+W$234+SUM(W$125,W$126,W$127,W$128,W$129,W$130,W$131,W$132,W$133,W$134,W$135,W$136,W$137*(1+'S&amp;S'!$F136),W$138,W$139,W$140,W$141,W$142,W$143,W$144)</f>
        <v>0</v>
      </c>
      <c r="X338" s="66">
        <f>-X$190+X$216-X$218+X$233+X$234+SUM(X$125,X$126,X$127,X$128,X$129,X$130,X$131,X$132,X$133,X$134,X$135,X$136,X$137*(1+'S&amp;S'!$F136),X$138,X$139,X$140,X$141,X$142,X$143,X$144)</f>
        <v>0</v>
      </c>
      <c r="Y338" s="66">
        <f>-Y$190+Y$216-Y$218+Y$233+Y$234+SUM(Y$125,Y$126,Y$127,Y$128,Y$129,Y$130,Y$131,Y$132,Y$133,Y$134,Y$135,Y$136,Y$137*(1+'S&amp;S'!$F136),Y$138,Y$139,Y$140,Y$141,Y$142,Y$143,Y$144)</f>
        <v>0</v>
      </c>
      <c r="Z338" s="66">
        <f>-Z$190+Z$216-Z$218+Z$233+Z$234+SUM(Z$125,Z$126,Z$127,Z$128,Z$129,Z$130,Z$131,Z$132,Z$133,Z$134,Z$135,Z$136,Z$137*(1+'S&amp;S'!$F136),Z$138,Z$139,Z$140,Z$141,Z$142,Z$143,Z$144)</f>
        <v>0</v>
      </c>
      <c r="AA338" s="66">
        <f>-AA$190+AA$216-AA$218+AA$233+AA$234+SUM(AA$125,AA$126,AA$127,AA$128,AA$129,AA$130,AA$131,AA$132,AA$133,AA$134,AA$135,AA$136,AA$137*(1+'S&amp;S'!$F136),AA$138,AA$139,AA$140,AA$141,AA$142,AA$143,AA$144)</f>
        <v>0</v>
      </c>
      <c r="AB338" s="66">
        <f>-AB$190+AB$216-AB$218+AB$233+AB$234+SUM(AB$125,AB$126,AB$127,AB$128,AB$129,AB$130,AB$131,AB$132,AB$133,AB$134,AB$135,AB$136,AB$137*(1+'S&amp;S'!$F136),AB$138,AB$139,AB$140,AB$141,AB$142,AB$143,AB$144)</f>
        <v>0</v>
      </c>
      <c r="AC338" s="66">
        <f>-AC$190+AC$216-AC$218+AC$233+AC$234+SUM(AC$125,AC$126,AC$127,AC$128,AC$129,AC$130,AC$131,AC$132,AC$133,AC$134,AC$135,AC$136,AC$137*(1+'S&amp;S'!$F136),AC$138,AC$139,AC$140,AC$141,AC$142,AC$143,AC$144)</f>
        <v>0</v>
      </c>
      <c r="AD338" s="66">
        <f>-AD$190+AD$216-AD$218+AD$233+AD$234+SUM(AD$125,AD$126,AD$127,AD$128,AD$129,AD$130,AD$131,AD$132,AD$133,AD$134,AD$135,AD$136,AD$137*(1+'S&amp;S'!$F136),AD$138,AD$139,AD$140,AD$141,AD$142,AD$143,AD$144)</f>
        <v>0</v>
      </c>
      <c r="AE338" s="66">
        <f>-AE$190+AE$216-AE$218+AE$233+AE$234+SUM(AE$125,AE$126,AE$127,AE$128,AE$129,AE$130,AE$131,AE$132,AE$133,AE$134,AE$135,AE$136,AE$137*(1+'S&amp;S'!$F136),AE$138,AE$139,AE$140,AE$141,AE$142,AE$143,AE$144)</f>
        <v>0</v>
      </c>
      <c r="AF338" s="66">
        <f>-AF$190+AF$216-AF$218+AF$233+AF$234+SUM(AF$125,AF$126,AF$127,AF$128,AF$129,AF$130,AF$131,AF$132,AF$133,AF$134,AF$135,AF$136,AF$137*(1+'S&amp;S'!$F136),AF$138,AF$139,AF$140,AF$141,AF$142,AF$143,AF$144)</f>
        <v>0</v>
      </c>
      <c r="AG338" s="66">
        <f>-AG$190+AG$216-AG$218+AG$233+AG$234+SUM(AG$125,AG$126,AG$127,AG$128,AG$129,AG$130,AG$131,AG$132,AG$133,AG$134,AG$135,AG$136,AG$137*(1+'S&amp;S'!$F136),AG$138,AG$139,AG$140,AG$141,AG$142,AG$143,AG$144)</f>
        <v>0</v>
      </c>
      <c r="AH338" s="66">
        <f>-AH$190+AH$216-AH$218+AH$233+AH$234+SUM(AH$125,AH$126,AH$127,AH$128,AH$129,AH$130,AH$131,AH$132,AH$133,AH$134,AH$135,AH$136,AH$137*(1+'S&amp;S'!$F136),AH$138,AH$139,AH$140,AH$141,AH$142,AH$143,AH$144)</f>
        <v>0</v>
      </c>
      <c r="AI338" s="66">
        <f>-AI$190+AI$216-AI$218+AI$233+AI$234+SUM(AI$125,AI$126,AI$127,AI$128,AI$129,AI$130,AI$131,AI$132,AI$133,AI$134,AI$135,AI$136,AI$137*(1+'S&amp;S'!$F136),AI$138,AI$139,AI$140,AI$141,AI$142,AI$143,AI$144)</f>
        <v>0</v>
      </c>
      <c r="AJ338" s="66">
        <f>-AJ$190+AJ$216-AJ$218+AJ$233+AJ$234+SUM(AJ$125,AJ$126,AJ$127,AJ$128,AJ$129,AJ$130,AJ$131,AJ$132,AJ$133,AJ$134,AJ$135,AJ$136,AJ$137*(1+'S&amp;S'!$F136),AJ$138,AJ$139,AJ$140,AJ$141,AJ$142,AJ$143,AJ$144)</f>
        <v>0</v>
      </c>
      <c r="AK338" s="66">
        <f>-AK$190+AK$216-AK$218+AK$233+AK$234+SUM(AK$125,AK$126,AK$127,AK$128,AK$129,AK$130,AK$131,AK$132,AK$133,AK$134,AK$135,AK$136,AK$137*(1+'S&amp;S'!$F136),AK$138,AK$139,AK$140,AK$141,AK$142,AK$143,AK$144)</f>
        <v>0</v>
      </c>
      <c r="AL338" s="66">
        <f>-AL$190+AL$216-AL$218+AL$233+AL$234+SUM(AL$125,AL$126,AL$127,AL$128,AL$129,AL$130,AL$131,AL$132,AL$133,AL$134,AL$135,AL$136,AL$137*(1+'S&amp;S'!$F136),AL$138,AL$139,AL$140,AL$141,AL$142,AL$143,AL$144)</f>
        <v>0</v>
      </c>
      <c r="AM338" s="66">
        <f>-AM$190+AM$216-AM$218+AM$233+AM$234+SUM(AM$125,AM$126,AM$127,AM$128,AM$129,AM$130,AM$131,AM$132,AM$133,AM$134,AM$135,AM$136,AM$137*(1+'S&amp;S'!$F136),AM$138,AM$139,AM$140,AM$141,AM$142,AM$143,AM$144)</f>
        <v>0</v>
      </c>
      <c r="AN338" s="66">
        <f>-AN$190+AN$216-AN$218+AN$233+AN$234+SUM(AN$125,AN$126,AN$127,AN$128,AN$129,AN$130,AN$131,AN$132,AN$133,AN$134,AN$135,AN$136,AN$137*(1+'S&amp;S'!$F136),AN$138,AN$139,AN$140,AN$141,AN$142,AN$143,AN$144)</f>
        <v>0</v>
      </c>
      <c r="AO338" s="66">
        <f>-AO$190+AO$216-AO$218+AO$233+AO$234+SUM(AO$125,AO$126,AO$127,AO$128,AO$129,AO$130,AO$131,AO$132,AO$133,AO$134,AO$135,AO$136,AO$137*(1+'S&amp;S'!$F136),AO$138,AO$139,AO$140,AO$141,AO$142,AO$143,AO$144)</f>
        <v>0</v>
      </c>
      <c r="AP338" s="66">
        <f>-AP$190+AP$216-AP$218+AP$233+AP$234+SUM(AP$125,AP$126,AP$127,AP$128,AP$129,AP$130,AP$131,AP$132,AP$133,AP$134,AP$135,AP$136,AP$137*(1+'S&amp;S'!$F136),AP$138,AP$139,AP$140,AP$141,AP$142,AP$143,AP$144)</f>
        <v>0</v>
      </c>
      <c r="AQ338" s="66">
        <f>-AQ$190+AQ$216-AQ$218+AQ$233+AQ$234+SUM(AQ$125,AQ$126,AQ$127,AQ$128,AQ$129,AQ$130,AQ$131,AQ$132,AQ$133,AQ$134,AQ$135,AQ$136,AQ$137*(1+'S&amp;S'!$F136),AQ$138,AQ$139,AQ$140,AQ$141,AQ$142,AQ$143,AQ$144)</f>
        <v>0</v>
      </c>
      <c r="AR338" s="66">
        <f>-AR$190+AR$216-AR$218+AR$233+AR$234+SUM(AR$125,AR$126,AR$127,AR$128,AR$129,AR$130,AR$131,AR$132,AR$133,AR$134,AR$135,AR$136,AR$137*(1+'S&amp;S'!$F136),AR$138,AR$139,AR$140,AR$141,AR$142,AR$143,AR$144)</f>
        <v>0</v>
      </c>
      <c r="AS338" s="66">
        <f>-AS$190+AS$216-AS$218+AS$233+AS$234+SUM(AS$125,AS$126,AS$127,AS$128,AS$129,AS$130,AS$131,AS$132,AS$133,AS$134,AS$135,AS$136,AS$137*(1+'S&amp;S'!$F136),AS$138,AS$139,AS$140,AS$141,AS$142,AS$143,AS$144)</f>
        <v>0</v>
      </c>
      <c r="AT338" s="66">
        <f>-AT$190+AT$216-AT$218+AT$233+AT$234+SUM(AT$125,AT$126,AT$127,AT$128,AT$129,AT$130,AT$131,AT$132,AT$133,AT$134,AT$135,AT$136,AT$137*(1+'S&amp;S'!$F136),AT$138,AT$139,AT$140,AT$141,AT$142,AT$143,AT$144)</f>
        <v>0</v>
      </c>
      <c r="AU338" s="66">
        <f>-AU$190+AU$216-AU$218+AU$233+AU$234+SUM(AU$125,AU$126,AU$127,AU$128,AU$129,AU$130,AU$131,AU$132,AU$133,AU$134,AU$135,AU$136,AU$137*(1+'S&amp;S'!$F136),AU$138,AU$139,AU$140,AU$141,AU$142,AU$143,AU$144)</f>
        <v>0</v>
      </c>
      <c r="AV338" s="66">
        <f>-AV$190+AV$216-AV$218+AV$233+AV$234+SUM(AV$125,AV$126,AV$127,AV$128,AV$129,AV$130,AV$131,AV$132,AV$133,AV$134,AV$135,AV$136,AV$137*(1+'S&amp;S'!$F136),AV$138,AV$139,AV$140,AV$141,AV$142,AV$143,AV$144)</f>
        <v>0</v>
      </c>
      <c r="AW338" s="66">
        <f>-AW$190+AW$216-AW$218+AW$233+AW$234+SUM(AW$125,AW$126,AW$127,AW$128,AW$129,AW$130,AW$131,AW$132,AW$133,AW$134,AW$135,AW$136,AW$137*(1+'S&amp;S'!$F136),AW$138,AW$139,AW$140,AW$141,AW$142,AW$143,AW$144)</f>
        <v>0</v>
      </c>
      <c r="AX338" s="66">
        <f>-AX$190+AX$216-AX$218+AX$233+AX$234+SUM(AX$125,AX$126,AX$127,AX$128,AX$129,AX$130,AX$131,AX$132,AX$133,AX$134,AX$135,AX$136,AX$137*(1+'S&amp;S'!$F136),AX$138,AX$139,AX$140,AX$141,AX$142,AX$143,AX$144)</f>
        <v>0</v>
      </c>
      <c r="AY338" s="66">
        <f>-AY$190+AY$216-AY$218+AY$233+AY$234+SUM(AY$125,AY$126,AY$127,AY$128,AY$129,AY$130,AY$131,AY$132,AY$133,AY$134,AY$135,AY$136,AY$137*(1+'S&amp;S'!$F136),AY$138,AY$139,AY$140,AY$141,AY$142,AY$143,AY$144)</f>
        <v>0</v>
      </c>
      <c r="AZ338" s="66">
        <f>-AZ$190+AZ$216-AZ$218+AZ$233+AZ$234+SUM(AZ$125,AZ$126,AZ$127,AZ$128,AZ$129,AZ$130,AZ$131,AZ$132,AZ$133,AZ$134,AZ$135,AZ$136,AZ$137*(1+'S&amp;S'!$F136),AZ$138,AZ$139,AZ$140,AZ$141,AZ$142,AZ$143,AZ$144)</f>
        <v>0</v>
      </c>
      <c r="BA338" s="66">
        <f>-BA$190+BA$216-BA$218+BA$233+BA$234+SUM(BA$125,BA$126,BA$127,BA$128,BA$129,BA$130,BA$131,BA$132,BA$133,BA$134,BA$135,BA$136,BA$137*(1+'S&amp;S'!$F136),BA$138,BA$139,BA$140,BA$141,BA$142,BA$143,BA$144)</f>
        <v>0</v>
      </c>
      <c r="BB338" s="66">
        <f>-BB$190+BB$216-BB$218+BB$233+BB$234+SUM(BB$125,BB$126,BB$127,BB$128,BB$129,BB$130,BB$131,BB$132,BB$133,BB$134,BB$135,BB$136,BB$137*(1+'S&amp;S'!$F136),BB$138,BB$139,BB$140,BB$141,BB$142,BB$143,BB$144)</f>
        <v>0</v>
      </c>
      <c r="BC338" s="66">
        <f>-BC$190+BC$216-BC$218+BC$233+BC$234+SUM(BC$125,BC$126,BC$127,BC$128,BC$129,BC$130,BC$131,BC$132,BC$133,BC$134,BC$135,BC$136,BC$137*(1+'S&amp;S'!$F136),BC$138,BC$139,BC$140,BC$141,BC$142,BC$143,BC$144)</f>
        <v>0</v>
      </c>
      <c r="BD338" s="66">
        <f>-BD$190+BD$216-BD$218+BD$233+BD$234+SUM(BD$125,BD$126,BD$127,BD$128,BD$129,BD$130,BD$131,BD$132,BD$133,BD$134,BD$135,BD$136,BD$137*(1+'S&amp;S'!$F136),BD$138,BD$139,BD$140,BD$141,BD$142,BD$143,BD$144)</f>
        <v>0</v>
      </c>
      <c r="BE338" s="66">
        <f>-BE$190+BE$216-BE$218+BE$233+BE$234+SUM(BE$125,BE$126,BE$127,BE$128,BE$129,BE$130,BE$131,BE$132,BE$133,BE$134,BE$135,BE$136,BE$137*(1+'S&amp;S'!$F136),BE$138,BE$139,BE$140,BE$141,BE$142,BE$143,BE$144)</f>
        <v>0</v>
      </c>
      <c r="BF338" s="66">
        <f>-BF$190+BF$216-BF$218+BF$233+BF$234+SUM(BF$125,BF$126,BF$127,BF$128,BF$129,BF$130,BF$131,BF$132,BF$133,BF$134,BF$135,BF$136,BF$137*(1+'S&amp;S'!$F136),BF$138,BF$139,BF$140,BF$141,BF$142,BF$143,BF$144)</f>
        <v>0</v>
      </c>
      <c r="BG338" s="66">
        <f>-BG$190+BG$216-BG$218+BG$233+BG$234+SUM(BG$125,BG$126,BG$127,BG$128,BG$129,BG$130,BG$131,BG$132,BG$133,BG$134,BG$135,BG$136,BG$137*(1+'S&amp;S'!$F136),BG$138,BG$139,BG$140,BG$141,BG$142,BG$143,BG$144)</f>
        <v>0</v>
      </c>
      <c r="BH338" s="66">
        <f>-BH$190+BH$216-BH$218+BH$233+BH$234+SUM(BH$125,BH$126,BH$127,BH$128,BH$129,BH$130,BH$131,BH$132,BH$133,BH$134,BH$135,BH$136,BH$137*(1+'S&amp;S'!$F136),BH$138,BH$139,BH$140,BH$141,BH$142,BH$143,BH$144)</f>
        <v>0</v>
      </c>
      <c r="BI338" s="66">
        <f>-BI$190+BI$216-BI$218+BI$233+BI$234+SUM(BI$125,BI$126,BI$127,BI$128,BI$129,BI$130,BI$131,BI$132,BI$133,BI$134,BI$135,BI$136,BI$137*(1+'S&amp;S'!$F136),BI$138,BI$139,BI$140,BI$141,BI$142,BI$143,BI$144)</f>
        <v>0</v>
      </c>
      <c r="BJ338" s="66">
        <f>-BJ$190+BJ$216-BJ$218+BJ$233+BJ$234+SUM(BJ$125,BJ$126,BJ$127,BJ$128,BJ$129,BJ$130,BJ$131,BJ$132,BJ$133,BJ$134,BJ$135,BJ$136,BJ$137*(1+'S&amp;S'!$F136),BJ$138,BJ$139,BJ$140,BJ$141,BJ$142,BJ$143,BJ$144)</f>
        <v>0</v>
      </c>
      <c r="BK338" s="66">
        <f>-BK$190+BK$216-BK$218+BK$233+BK$234+SUM(BK$125,BK$126,BK$127,BK$128,BK$129,BK$130,BK$131,BK$132,BK$133,BK$134,BK$135,BK$136,BK$137*(1+'S&amp;S'!$F136),BK$138,BK$139,BK$140,BK$141,BK$142,BK$143,BK$144)</f>
        <v>0</v>
      </c>
      <c r="BL338" s="66">
        <f>-BL$190+BL$216-BL$218+BL$233+BL$234+SUM(BL$125,BL$126,BL$127,BL$128,BL$129,BL$130,BL$131,BL$132,BL$133,BL$134,BL$135,BL$136,BL$137*(1+'S&amp;S'!$F136),BL$138,BL$139,BL$140,BL$141,BL$142,BL$143,BL$144)</f>
        <v>0</v>
      </c>
      <c r="BM338" s="66">
        <f>-BM$190+BM$216-BM$218+BM$233+BM$234+SUM(BM$125,BM$126,BM$127,BM$128,BM$129,BM$130,BM$131,BM$132,BM$133,BM$134,BM$135,BM$136,BM$137*(1+'S&amp;S'!$F136),BM$138,BM$139,BM$140,BM$141,BM$142,BM$143,BM$144)</f>
        <v>0</v>
      </c>
      <c r="BN338" s="66">
        <f>-BN$190+BN$216-BN$218+BN$233+BN$234+SUM(BN$125,BN$126,BN$127,BN$128,BN$129,BN$130,BN$131,BN$132,BN$133,BN$134,BN$135,BN$136,BN$137*(1+'S&amp;S'!$F136),BN$138,BN$139,BN$140,BN$141,BN$142,BN$143,BN$144)</f>
        <v>0</v>
      </c>
      <c r="BO338" s="66">
        <f>-BO$190+BO$216-BO$218+BO$233+BO$234+SUM(BO$125,BO$126,BO$127,BO$128,BO$129,BO$130,BO$131,BO$132,BO$133,BO$134,BO$135,BO$136,BO$137*(1+'S&amp;S'!$F136),BO$138,BO$139,BO$140,BO$141,BO$142,BO$143,BO$144)</f>
        <v>0</v>
      </c>
      <c r="BP338" s="66">
        <f>-BP$190+BP$216-BP$218+BP$233+BP$234+SUM(BP$125,BP$126,BP$127,BP$128,BP$129,BP$130,BP$131,BP$132,BP$133,BP$134,BP$135,BP$136,BP$137*(1+'S&amp;S'!$F136),BP$138,BP$139,BP$140,BP$141,BP$142,BP$143,BP$144)</f>
        <v>0</v>
      </c>
      <c r="BQ338" s="66">
        <f>-BQ$190+BQ$216-BQ$218+BQ$233+BQ$234+SUM(BQ$125,BQ$126,BQ$127,BQ$128,BQ$129,BQ$130,BQ$131,BQ$132,BQ$133,BQ$134,BQ$135,BQ$136,BQ$137*(1+'S&amp;S'!$F136),BQ$138,BQ$139,BQ$140,BQ$141,BQ$142,BQ$143,BQ$144)</f>
        <v>0</v>
      </c>
      <c r="BR338" s="66">
        <f>-BR$190+BR$216-BR$218+BR$233+BR$234+SUM(BR$125,BR$126,BR$127,BR$128,BR$129,BR$130,BR$131,BR$132,BR$133,BR$134,BR$135,BR$136,BR$137*(1+'S&amp;S'!$F136),BR$138,BR$139,BR$140,BR$141,BR$142,BR$143,BR$144)</f>
        <v>0</v>
      </c>
      <c r="BS338" s="66">
        <f>-BS$190+BS$216-BS$218+BS$233+BS$234+SUM(BS$125,BS$126,BS$127,BS$128,BS$129,BS$130,BS$131,BS$132,BS$133,BS$134,BS$135,BS$136,BS$137*(1+'S&amp;S'!$F136),BS$138,BS$139,BS$140,BS$141,BS$142,BS$143,BS$144)</f>
        <v>0</v>
      </c>
      <c r="BT338" s="66">
        <f>-BT$190+BT$216-BT$218+BT$233+BT$234+SUM(BT$125,BT$126,BT$127,BT$128,BT$129,BT$130,BT$131,BT$132,BT$133,BT$134,BT$135,BT$136,BT$137*(1+'S&amp;S'!$F136),BT$138,BT$139,BT$140,BT$141,BT$142,BT$143,BT$144)</f>
        <v>0</v>
      </c>
      <c r="BU338" s="66">
        <f>-BU$190+BU$216-BU$218+BU$233+BU$234+SUM(BU$125,BU$126,BU$127,BU$128,BU$129,BU$130,BU$131,BU$132,BU$133,BU$134,BU$135,BU$136,BU$137*(1+'S&amp;S'!$F136),BU$138,BU$139,BU$140,BU$141,BU$142,BU$143,BU$144)</f>
        <v>0</v>
      </c>
      <c r="BV338" s="66">
        <f>-BV$190+BV$216-BV$218+BV$233+BV$234+SUM(BV$125,BV$126,BV$127,BV$128,BV$129,BV$130,BV$131,BV$132,BV$133,BV$134,BV$135,BV$136,BV$137*(1+'S&amp;S'!$F136),BV$138,BV$139,BV$140,BV$141,BV$142,BV$143,BV$144)</f>
        <v>0</v>
      </c>
      <c r="BW338" s="66">
        <f>-BW$190+BW$216-BW$218+BW$233+BW$234+SUM(BW$125,BW$126,BW$127,BW$128,BW$129,BW$130,BW$131,BW$132,BW$133,BW$134,BW$135,BW$136,BW$137*(1+'S&amp;S'!$F136),BW$138,BW$139,BW$140,BW$141,BW$142,BW$143,BW$144)</f>
        <v>0</v>
      </c>
      <c r="BX338" s="66">
        <f>-BX$190+BX$216-BX$218+BX$233+BX$234+SUM(BX$125,BX$126,BX$127,BX$128,BX$129,BX$130,BX$131,BX$132,BX$133,BX$134,BX$135,BX$136,BX$137*(1+'S&amp;S'!$F136),BX$138,BX$139,BX$140,BX$141,BX$142,BX$143,BX$144)</f>
        <v>0</v>
      </c>
      <c r="BY338" s="66">
        <f>-BY$190+BY$216-BY$218+BY$233+BY$234+SUM(BY$125,BY$126,BY$127,BY$128,BY$129,BY$130,BY$131,BY$132,BY$133,BY$134,BY$135,BY$136,BY$137*(1+'S&amp;S'!$F136),BY$138,BY$139,BY$140,BY$141,BY$142,BY$143,BY$144)</f>
        <v>0</v>
      </c>
      <c r="BZ338" s="66">
        <f>-BZ$190+BZ$216-BZ$218+BZ$233+BZ$234+SUM(BZ$125,BZ$126,BZ$127,BZ$128,BZ$129,BZ$130,BZ$131,BZ$132,BZ$133,BZ$134,BZ$135,BZ$136,BZ$137*(1+'S&amp;S'!$F136),BZ$138,BZ$139,BZ$140,BZ$141,BZ$142,BZ$143,BZ$144)</f>
        <v>0</v>
      </c>
      <c r="CA338" s="66">
        <f>-CA$190+CA$216-CA$218+CA$233+CA$234+SUM(CA$125,CA$126,CA$127,CA$128,CA$129,CA$130,CA$131,CA$132,CA$133,CA$134,CA$135,CA$136,CA$137*(1+'S&amp;S'!$F136),CA$138,CA$139,CA$140,CA$141,CA$142,CA$143,CA$144)</f>
        <v>0</v>
      </c>
      <c r="CB338" s="66">
        <f>-CB$190+CB$216-CB$218+CB$233+CB$234+SUM(CB$125,CB$126,CB$127,CB$128,CB$129,CB$130,CB$131,CB$132,CB$133,CB$134,CB$135,CB$136,CB$137*(1+'S&amp;S'!$F136),CB$138,CB$139,CB$140,CB$141,CB$142,CB$143,CB$144)</f>
        <v>0</v>
      </c>
      <c r="CC338" s="66">
        <f>-CC$190+CC$216-CC$218+CC$233+CC$234+SUM(CC$125,CC$126,CC$127,CC$128,CC$129,CC$130,CC$131,CC$132,CC$133,CC$134,CC$135,CC$136,CC$137*(1+'S&amp;S'!$F136),CC$138,CC$139,CC$140,CC$141,CC$142,CC$143,CC$144)</f>
        <v>0</v>
      </c>
      <c r="CD338" s="66">
        <f>-CD$190+CD$216-CD$218+CD$233+CD$234+SUM(CD$125,CD$126,CD$127,CD$128,CD$129,CD$130,CD$131,CD$132,CD$133,CD$134,CD$135,CD$136,CD$137*(1+'S&amp;S'!$F136),CD$138,CD$139,CD$140,CD$141,CD$142,CD$143,CD$144)</f>
        <v>0</v>
      </c>
      <c r="CE338" s="66">
        <f>-CE$190+CE$216-CE$218+CE$233+CE$234+SUM(CE$125,CE$126,CE$127,CE$128,CE$129,CE$130,CE$131,CE$132,CE$133,CE$134,CE$135,CE$136,CE$137*(1+'S&amp;S'!$F136),CE$138,CE$139,CE$140,CE$141,CE$142,CE$143,CE$144)</f>
        <v>0</v>
      </c>
      <c r="CF338" s="66">
        <f>-CF$190+CF$216-CF$218+CF$233+CF$234+SUM(CF$125,CF$126,CF$127,CF$128,CF$129,CF$130,CF$131,CF$132,CF$133,CF$134,CF$135,CF$136,CF$137*(1+'S&amp;S'!$F136),CF$138,CF$139,CF$140,CF$141,CF$142,CF$143,CF$144)</f>
        <v>0</v>
      </c>
      <c r="CG338" s="66">
        <f>-CG$190+CG$216-CG$218+CG$233+CG$234+SUM(CG$125,CG$126,CG$127,CG$128,CG$129,CG$130,CG$131,CG$132,CG$133,CG$134,CG$135,CG$136,CG$137*(1+'S&amp;S'!$F136),CG$138,CG$139,CG$140,CG$141,CG$142,CG$143,CG$144)</f>
        <v>0</v>
      </c>
      <c r="CH338" s="66">
        <f>-CH$190+CH$216-CH$218+CH$233+CH$234+SUM(CH$125,CH$126,CH$127,CH$128,CH$129,CH$130,CH$131,CH$132,CH$133,CH$134,CH$135,CH$136,CH$137*(1+'S&amp;S'!$F136),CH$138,CH$139,CH$140,CH$141,CH$142,CH$143,CH$144)</f>
        <v>0</v>
      </c>
      <c r="CI338" s="66">
        <f>-CI$190+CI$216-CI$218+CI$233+CI$234+SUM(CI$125,CI$126,CI$127,CI$128,CI$129,CI$130,CI$131,CI$132,CI$133,CI$134,CI$135,CI$136,CI$137*(1+'S&amp;S'!$F136),CI$138,CI$139,CI$140,CI$141,CI$142,CI$143,CI$144)</f>
        <v>0</v>
      </c>
      <c r="CJ338" s="66">
        <f>-CJ$190+CJ$216-CJ$218+CJ$233+CJ$234+SUM(CJ$125,CJ$126,CJ$127,CJ$128,CJ$129,CJ$130,CJ$131,CJ$132,CJ$133,CJ$134,CJ$135,CJ$136,CJ$137*(1+'S&amp;S'!$F136),CJ$138,CJ$139,CJ$140,CJ$141,CJ$142,CJ$143,CJ$144)</f>
        <v>0</v>
      </c>
      <c r="CK338" s="66">
        <f>-CK$190+CK$216-CK$218+CK$233+CK$234+SUM(CK$125,CK$126,CK$127,CK$128,CK$129,CK$130,CK$131,CK$132,CK$133,CK$134,CK$135,CK$136,CK$137*(1+'S&amp;S'!$F136),CK$138,CK$139,CK$140,CK$141,CK$142,CK$143,CK$144)</f>
        <v>0</v>
      </c>
      <c r="CL338" s="66">
        <f>-CL$190+CL$216-CL$218+CL$233+CL$234+SUM(CL$125,CL$126,CL$127,CL$128,CL$129,CL$130,CL$131,CL$132,CL$133,CL$134,CL$135,CL$136,CL$137*(1+'S&amp;S'!$F136),CL$138,CL$139,CL$140,CL$141,CL$142,CL$143,CL$144)</f>
        <v>0</v>
      </c>
      <c r="CM338" s="66">
        <f>-CM$190+CM$216-CM$218+CM$233+CM$234+SUM(CM$125,CM$126,CM$127,CM$128,CM$129,CM$130,CM$131,CM$132,CM$133,CM$134,CM$135,CM$136,CM$137*(1+'S&amp;S'!$F136),CM$138,CM$139,CM$140,CM$141,CM$142,CM$143,CM$144)</f>
        <v>0</v>
      </c>
      <c r="CN338" s="66">
        <f>-CN$190+CN$216-CN$218+CN$233+CN$234+SUM(CN$125,CN$126,CN$127,CN$128,CN$129,CN$130,CN$131,CN$132,CN$133,CN$134,CN$135,CN$136,CN$137*(1+'S&amp;S'!$F136),CN$138,CN$139,CN$140,CN$141,CN$142,CN$143,CN$144)</f>
        <v>0</v>
      </c>
      <c r="CO338" s="66">
        <f>-CO$190+CO$216-CO$218+CO$233+CO$234+SUM(CO$125,CO$126,CO$127,CO$128,CO$129,CO$130,CO$131,CO$132,CO$133,CO$134,CO$135,CO$136,CO$137*(1+'S&amp;S'!$F136),CO$138,CO$139,CO$140,CO$141,CO$142,CO$143,CO$144)</f>
        <v>0</v>
      </c>
      <c r="CP338" s="66">
        <f>-CP$190+CP$216-CP$218+CP$233+CP$234+SUM(CP$125,CP$126,CP$127,CP$128,CP$129,CP$130,CP$131,CP$132,CP$133,CP$134,CP$135,CP$136,CP$137*(1+'S&amp;S'!$F136),CP$138,CP$139,CP$140,CP$141,CP$142,CP$143,CP$144)</f>
        <v>0</v>
      </c>
      <c r="CQ338" s="66">
        <f>-CQ$190+CQ$216-CQ$218+CQ$233+CQ$234+SUM(CQ$125,CQ$126,CQ$127,CQ$128,CQ$129,CQ$130,CQ$131,CQ$132,CQ$133,CQ$134,CQ$135,CQ$136,CQ$137*(1+'S&amp;S'!$F136),CQ$138,CQ$139,CQ$140,CQ$141,CQ$142,CQ$143,CQ$144)</f>
        <v>0</v>
      </c>
      <c r="CR338" s="66">
        <f>-CR$190+CR$216-CR$218+CR$233+CR$234+SUM(CR$125,CR$126,CR$127,CR$128,CR$129,CR$130,CR$131,CR$132,CR$133,CR$134,CR$135,CR$136,CR$137*(1+'S&amp;S'!$F136),CR$138,CR$139,CR$140,CR$141,CR$142,CR$143,CR$144)</f>
        <v>0</v>
      </c>
      <c r="CS338" s="66">
        <f>-CS$190+CS$216-CS$218+CS$233+CS$234+SUM(CS$125,CS$126,CS$127,CS$128,CS$129,CS$130,CS$131,CS$132,CS$133,CS$134,CS$135,CS$136,CS$137*(1+'S&amp;S'!$F136),CS$138,CS$139,CS$140,CS$141,CS$142,CS$143,CS$144)</f>
        <v>0</v>
      </c>
    </row>
    <row r="339" spans="3:97" hidden="1" x14ac:dyDescent="0.35">
      <c r="C339" s="81" t="str">
        <f>O.1!C137&amp;" with "&amp; 'S&amp;S'!$D$5*100 &amp; "% decrease"</f>
        <v xml:space="preserve"> with 1% decrease</v>
      </c>
      <c r="E339" s="492">
        <f>G339+NPV(G.Asm!$F$40,H339:INDEX(H339:CS339,RP))</f>
        <v>0</v>
      </c>
      <c r="F339" s="492">
        <f t="shared" si="280"/>
        <v>0</v>
      </c>
      <c r="G339" s="66">
        <f>-G$190+G$216-G$218+G$233+G$234+SUM(G$125,G$126,G$127,G$128,G$129,G$130,G$131,G$132,G$133,G$134,G$135,G$136,G$137*(1+'S&amp;S'!$F137),G$138,G$139,G$140,G$141,G$142,G$143,G$144)</f>
        <v>0</v>
      </c>
      <c r="H339" s="66">
        <f>-H$190+H$216-H$218+H$233+H$234+SUM(H$125,H$126,H$127,H$128,H$129,H$130,H$131,H$132,H$133,H$134,H$135,H$136,H$137*(1+'S&amp;S'!$F137),H$138,H$139,H$140,H$141,H$142,H$143,H$144)</f>
        <v>0</v>
      </c>
      <c r="I339" s="66">
        <f>-I$190+I$216-I$218+I$233+I$234+SUM(I$125,I$126,I$127,I$128,I$129,I$130,I$131,I$132,I$133,I$134,I$135,I$136,I$137*(1+'S&amp;S'!$F137),I$138,I$139,I$140,I$141,I$142,I$143,I$144)</f>
        <v>0</v>
      </c>
      <c r="J339" s="66">
        <f>-J$190+J$216-J$218+J$233+J$234+SUM(J$125,J$126,J$127,J$128,J$129,J$130,J$131,J$132,J$133,J$134,J$135,J$136,J$137*(1+'S&amp;S'!$F137),J$138,J$139,J$140,J$141,J$142,J$143,J$144)</f>
        <v>0</v>
      </c>
      <c r="K339" s="66">
        <f>-K$190+K$216-K$218+K$233+K$234+SUM(K$125,K$126,K$127,K$128,K$129,K$130,K$131,K$132,K$133,K$134,K$135,K$136,K$137*(1+'S&amp;S'!$F137),K$138,K$139,K$140,K$141,K$142,K$143,K$144)</f>
        <v>0</v>
      </c>
      <c r="L339" s="66">
        <f>-L$190+L$216-L$218+L$233+L$234+SUM(L$125,L$126,L$127,L$128,L$129,L$130,L$131,L$132,L$133,L$134,L$135,L$136,L$137*(1+'S&amp;S'!$F137),L$138,L$139,L$140,L$141,L$142,L$143,L$144)</f>
        <v>0</v>
      </c>
      <c r="M339" s="66">
        <f>-M$190+M$216-M$218+M$233+M$234+SUM(M$125,M$126,M$127,M$128,M$129,M$130,M$131,M$132,M$133,M$134,M$135,M$136,M$137*(1+'S&amp;S'!$F137),M$138,M$139,M$140,M$141,M$142,M$143,M$144)</f>
        <v>0</v>
      </c>
      <c r="N339" s="66">
        <f>-N$190+N$216-N$218+N$233+N$234+SUM(N$125,N$126,N$127,N$128,N$129,N$130,N$131,N$132,N$133,N$134,N$135,N$136,N$137*(1+'S&amp;S'!$F137),N$138,N$139,N$140,N$141,N$142,N$143,N$144)</f>
        <v>0</v>
      </c>
      <c r="O339" s="66">
        <f>-O$190+O$216-O$218+O$233+O$234+SUM(O$125,O$126,O$127,O$128,O$129,O$130,O$131,O$132,O$133,O$134,O$135,O$136,O$137*(1+'S&amp;S'!$F137),O$138,O$139,O$140,O$141,O$142,O$143,O$144)</f>
        <v>0</v>
      </c>
      <c r="P339" s="66">
        <f>-P$190+P$216-P$218+P$233+P$234+SUM(P$125,P$126,P$127,P$128,P$129,P$130,P$131,P$132,P$133,P$134,P$135,P$136,P$137*(1+'S&amp;S'!$F137),P$138,P$139,P$140,P$141,P$142,P$143,P$144)</f>
        <v>0</v>
      </c>
      <c r="Q339" s="66">
        <f>-Q$190+Q$216-Q$218+Q$233+Q$234+SUM(Q$125,Q$126,Q$127,Q$128,Q$129,Q$130,Q$131,Q$132,Q$133,Q$134,Q$135,Q$136,Q$137*(1+'S&amp;S'!$F137),Q$138,Q$139,Q$140,Q$141,Q$142,Q$143,Q$144)</f>
        <v>0</v>
      </c>
      <c r="R339" s="66">
        <f>-R$190+R$216-R$218+R$233+R$234+SUM(R$125,R$126,R$127,R$128,R$129,R$130,R$131,R$132,R$133,R$134,R$135,R$136,R$137*(1+'S&amp;S'!$F137),R$138,R$139,R$140,R$141,R$142,R$143,R$144)</f>
        <v>0</v>
      </c>
      <c r="S339" s="66">
        <f>-S$190+S$216-S$218+S$233+S$234+SUM(S$125,S$126,S$127,S$128,S$129,S$130,S$131,S$132,S$133,S$134,S$135,S$136,S$137*(1+'S&amp;S'!$F137),S$138,S$139,S$140,S$141,S$142,S$143,S$144)</f>
        <v>0</v>
      </c>
      <c r="T339" s="66">
        <f>-T$190+T$216-T$218+T$233+T$234+SUM(T$125,T$126,T$127,T$128,T$129,T$130,T$131,T$132,T$133,T$134,T$135,T$136,T$137*(1+'S&amp;S'!$F137),T$138,T$139,T$140,T$141,T$142,T$143,T$144)</f>
        <v>0</v>
      </c>
      <c r="U339" s="66">
        <f>-U$190+U$216-U$218+U$233+U$234+SUM(U$125,U$126,U$127,U$128,U$129,U$130,U$131,U$132,U$133,U$134,U$135,U$136,U$137*(1+'S&amp;S'!$F137),U$138,U$139,U$140,U$141,U$142,U$143,U$144)</f>
        <v>0</v>
      </c>
      <c r="V339" s="66">
        <f>-V$190+V$216-V$218+V$233+V$234+SUM(V$125,V$126,V$127,V$128,V$129,V$130,V$131,V$132,V$133,V$134,V$135,V$136,V$137*(1+'S&amp;S'!$F137),V$138,V$139,V$140,V$141,V$142,V$143,V$144)</f>
        <v>0</v>
      </c>
      <c r="W339" s="66">
        <f>-W$190+W$216-W$218+W$233+W$234+SUM(W$125,W$126,W$127,W$128,W$129,W$130,W$131,W$132,W$133,W$134,W$135,W$136,W$137*(1+'S&amp;S'!$F137),W$138,W$139,W$140,W$141,W$142,W$143,W$144)</f>
        <v>0</v>
      </c>
      <c r="X339" s="66">
        <f>-X$190+X$216-X$218+X$233+X$234+SUM(X$125,X$126,X$127,X$128,X$129,X$130,X$131,X$132,X$133,X$134,X$135,X$136,X$137*(1+'S&amp;S'!$F137),X$138,X$139,X$140,X$141,X$142,X$143,X$144)</f>
        <v>0</v>
      </c>
      <c r="Y339" s="66">
        <f>-Y$190+Y$216-Y$218+Y$233+Y$234+SUM(Y$125,Y$126,Y$127,Y$128,Y$129,Y$130,Y$131,Y$132,Y$133,Y$134,Y$135,Y$136,Y$137*(1+'S&amp;S'!$F137),Y$138,Y$139,Y$140,Y$141,Y$142,Y$143,Y$144)</f>
        <v>0</v>
      </c>
      <c r="Z339" s="66">
        <f>-Z$190+Z$216-Z$218+Z$233+Z$234+SUM(Z$125,Z$126,Z$127,Z$128,Z$129,Z$130,Z$131,Z$132,Z$133,Z$134,Z$135,Z$136,Z$137*(1+'S&amp;S'!$F137),Z$138,Z$139,Z$140,Z$141,Z$142,Z$143,Z$144)</f>
        <v>0</v>
      </c>
      <c r="AA339" s="66">
        <f>-AA$190+AA$216-AA$218+AA$233+AA$234+SUM(AA$125,AA$126,AA$127,AA$128,AA$129,AA$130,AA$131,AA$132,AA$133,AA$134,AA$135,AA$136,AA$137*(1+'S&amp;S'!$F137),AA$138,AA$139,AA$140,AA$141,AA$142,AA$143,AA$144)</f>
        <v>0</v>
      </c>
      <c r="AB339" s="66">
        <f>-AB$190+AB$216-AB$218+AB$233+AB$234+SUM(AB$125,AB$126,AB$127,AB$128,AB$129,AB$130,AB$131,AB$132,AB$133,AB$134,AB$135,AB$136,AB$137*(1+'S&amp;S'!$F137),AB$138,AB$139,AB$140,AB$141,AB$142,AB$143,AB$144)</f>
        <v>0</v>
      </c>
      <c r="AC339" s="66">
        <f>-AC$190+AC$216-AC$218+AC$233+AC$234+SUM(AC$125,AC$126,AC$127,AC$128,AC$129,AC$130,AC$131,AC$132,AC$133,AC$134,AC$135,AC$136,AC$137*(1+'S&amp;S'!$F137),AC$138,AC$139,AC$140,AC$141,AC$142,AC$143,AC$144)</f>
        <v>0</v>
      </c>
      <c r="AD339" s="66">
        <f>-AD$190+AD$216-AD$218+AD$233+AD$234+SUM(AD$125,AD$126,AD$127,AD$128,AD$129,AD$130,AD$131,AD$132,AD$133,AD$134,AD$135,AD$136,AD$137*(1+'S&amp;S'!$F137),AD$138,AD$139,AD$140,AD$141,AD$142,AD$143,AD$144)</f>
        <v>0</v>
      </c>
      <c r="AE339" s="66">
        <f>-AE$190+AE$216-AE$218+AE$233+AE$234+SUM(AE$125,AE$126,AE$127,AE$128,AE$129,AE$130,AE$131,AE$132,AE$133,AE$134,AE$135,AE$136,AE$137*(1+'S&amp;S'!$F137),AE$138,AE$139,AE$140,AE$141,AE$142,AE$143,AE$144)</f>
        <v>0</v>
      </c>
      <c r="AF339" s="66">
        <f>-AF$190+AF$216-AF$218+AF$233+AF$234+SUM(AF$125,AF$126,AF$127,AF$128,AF$129,AF$130,AF$131,AF$132,AF$133,AF$134,AF$135,AF$136,AF$137*(1+'S&amp;S'!$F137),AF$138,AF$139,AF$140,AF$141,AF$142,AF$143,AF$144)</f>
        <v>0</v>
      </c>
      <c r="AG339" s="66">
        <f>-AG$190+AG$216-AG$218+AG$233+AG$234+SUM(AG$125,AG$126,AG$127,AG$128,AG$129,AG$130,AG$131,AG$132,AG$133,AG$134,AG$135,AG$136,AG$137*(1+'S&amp;S'!$F137),AG$138,AG$139,AG$140,AG$141,AG$142,AG$143,AG$144)</f>
        <v>0</v>
      </c>
      <c r="AH339" s="66">
        <f>-AH$190+AH$216-AH$218+AH$233+AH$234+SUM(AH$125,AH$126,AH$127,AH$128,AH$129,AH$130,AH$131,AH$132,AH$133,AH$134,AH$135,AH$136,AH$137*(1+'S&amp;S'!$F137),AH$138,AH$139,AH$140,AH$141,AH$142,AH$143,AH$144)</f>
        <v>0</v>
      </c>
      <c r="AI339" s="66">
        <f>-AI$190+AI$216-AI$218+AI$233+AI$234+SUM(AI$125,AI$126,AI$127,AI$128,AI$129,AI$130,AI$131,AI$132,AI$133,AI$134,AI$135,AI$136,AI$137*(1+'S&amp;S'!$F137),AI$138,AI$139,AI$140,AI$141,AI$142,AI$143,AI$144)</f>
        <v>0</v>
      </c>
      <c r="AJ339" s="66">
        <f>-AJ$190+AJ$216-AJ$218+AJ$233+AJ$234+SUM(AJ$125,AJ$126,AJ$127,AJ$128,AJ$129,AJ$130,AJ$131,AJ$132,AJ$133,AJ$134,AJ$135,AJ$136,AJ$137*(1+'S&amp;S'!$F137),AJ$138,AJ$139,AJ$140,AJ$141,AJ$142,AJ$143,AJ$144)</f>
        <v>0</v>
      </c>
      <c r="AK339" s="66">
        <f>-AK$190+AK$216-AK$218+AK$233+AK$234+SUM(AK$125,AK$126,AK$127,AK$128,AK$129,AK$130,AK$131,AK$132,AK$133,AK$134,AK$135,AK$136,AK$137*(1+'S&amp;S'!$F137),AK$138,AK$139,AK$140,AK$141,AK$142,AK$143,AK$144)</f>
        <v>0</v>
      </c>
      <c r="AL339" s="66">
        <f>-AL$190+AL$216-AL$218+AL$233+AL$234+SUM(AL$125,AL$126,AL$127,AL$128,AL$129,AL$130,AL$131,AL$132,AL$133,AL$134,AL$135,AL$136,AL$137*(1+'S&amp;S'!$F137),AL$138,AL$139,AL$140,AL$141,AL$142,AL$143,AL$144)</f>
        <v>0</v>
      </c>
      <c r="AM339" s="66">
        <f>-AM$190+AM$216-AM$218+AM$233+AM$234+SUM(AM$125,AM$126,AM$127,AM$128,AM$129,AM$130,AM$131,AM$132,AM$133,AM$134,AM$135,AM$136,AM$137*(1+'S&amp;S'!$F137),AM$138,AM$139,AM$140,AM$141,AM$142,AM$143,AM$144)</f>
        <v>0</v>
      </c>
      <c r="AN339" s="66">
        <f>-AN$190+AN$216-AN$218+AN$233+AN$234+SUM(AN$125,AN$126,AN$127,AN$128,AN$129,AN$130,AN$131,AN$132,AN$133,AN$134,AN$135,AN$136,AN$137*(1+'S&amp;S'!$F137),AN$138,AN$139,AN$140,AN$141,AN$142,AN$143,AN$144)</f>
        <v>0</v>
      </c>
      <c r="AO339" s="66">
        <f>-AO$190+AO$216-AO$218+AO$233+AO$234+SUM(AO$125,AO$126,AO$127,AO$128,AO$129,AO$130,AO$131,AO$132,AO$133,AO$134,AO$135,AO$136,AO$137*(1+'S&amp;S'!$F137),AO$138,AO$139,AO$140,AO$141,AO$142,AO$143,AO$144)</f>
        <v>0</v>
      </c>
      <c r="AP339" s="66">
        <f>-AP$190+AP$216-AP$218+AP$233+AP$234+SUM(AP$125,AP$126,AP$127,AP$128,AP$129,AP$130,AP$131,AP$132,AP$133,AP$134,AP$135,AP$136,AP$137*(1+'S&amp;S'!$F137),AP$138,AP$139,AP$140,AP$141,AP$142,AP$143,AP$144)</f>
        <v>0</v>
      </c>
      <c r="AQ339" s="66">
        <f>-AQ$190+AQ$216-AQ$218+AQ$233+AQ$234+SUM(AQ$125,AQ$126,AQ$127,AQ$128,AQ$129,AQ$130,AQ$131,AQ$132,AQ$133,AQ$134,AQ$135,AQ$136,AQ$137*(1+'S&amp;S'!$F137),AQ$138,AQ$139,AQ$140,AQ$141,AQ$142,AQ$143,AQ$144)</f>
        <v>0</v>
      </c>
      <c r="AR339" s="66">
        <f>-AR$190+AR$216-AR$218+AR$233+AR$234+SUM(AR$125,AR$126,AR$127,AR$128,AR$129,AR$130,AR$131,AR$132,AR$133,AR$134,AR$135,AR$136,AR$137*(1+'S&amp;S'!$F137),AR$138,AR$139,AR$140,AR$141,AR$142,AR$143,AR$144)</f>
        <v>0</v>
      </c>
      <c r="AS339" s="66">
        <f>-AS$190+AS$216-AS$218+AS$233+AS$234+SUM(AS$125,AS$126,AS$127,AS$128,AS$129,AS$130,AS$131,AS$132,AS$133,AS$134,AS$135,AS$136,AS$137*(1+'S&amp;S'!$F137),AS$138,AS$139,AS$140,AS$141,AS$142,AS$143,AS$144)</f>
        <v>0</v>
      </c>
      <c r="AT339" s="66">
        <f>-AT$190+AT$216-AT$218+AT$233+AT$234+SUM(AT$125,AT$126,AT$127,AT$128,AT$129,AT$130,AT$131,AT$132,AT$133,AT$134,AT$135,AT$136,AT$137*(1+'S&amp;S'!$F137),AT$138,AT$139,AT$140,AT$141,AT$142,AT$143,AT$144)</f>
        <v>0</v>
      </c>
      <c r="AU339" s="66">
        <f>-AU$190+AU$216-AU$218+AU$233+AU$234+SUM(AU$125,AU$126,AU$127,AU$128,AU$129,AU$130,AU$131,AU$132,AU$133,AU$134,AU$135,AU$136,AU$137*(1+'S&amp;S'!$F137),AU$138,AU$139,AU$140,AU$141,AU$142,AU$143,AU$144)</f>
        <v>0</v>
      </c>
      <c r="AV339" s="66">
        <f>-AV$190+AV$216-AV$218+AV$233+AV$234+SUM(AV$125,AV$126,AV$127,AV$128,AV$129,AV$130,AV$131,AV$132,AV$133,AV$134,AV$135,AV$136,AV$137*(1+'S&amp;S'!$F137),AV$138,AV$139,AV$140,AV$141,AV$142,AV$143,AV$144)</f>
        <v>0</v>
      </c>
      <c r="AW339" s="66">
        <f>-AW$190+AW$216-AW$218+AW$233+AW$234+SUM(AW$125,AW$126,AW$127,AW$128,AW$129,AW$130,AW$131,AW$132,AW$133,AW$134,AW$135,AW$136,AW$137*(1+'S&amp;S'!$F137),AW$138,AW$139,AW$140,AW$141,AW$142,AW$143,AW$144)</f>
        <v>0</v>
      </c>
      <c r="AX339" s="66">
        <f>-AX$190+AX$216-AX$218+AX$233+AX$234+SUM(AX$125,AX$126,AX$127,AX$128,AX$129,AX$130,AX$131,AX$132,AX$133,AX$134,AX$135,AX$136,AX$137*(1+'S&amp;S'!$F137),AX$138,AX$139,AX$140,AX$141,AX$142,AX$143,AX$144)</f>
        <v>0</v>
      </c>
      <c r="AY339" s="66">
        <f>-AY$190+AY$216-AY$218+AY$233+AY$234+SUM(AY$125,AY$126,AY$127,AY$128,AY$129,AY$130,AY$131,AY$132,AY$133,AY$134,AY$135,AY$136,AY$137*(1+'S&amp;S'!$F137),AY$138,AY$139,AY$140,AY$141,AY$142,AY$143,AY$144)</f>
        <v>0</v>
      </c>
      <c r="AZ339" s="66">
        <f>-AZ$190+AZ$216-AZ$218+AZ$233+AZ$234+SUM(AZ$125,AZ$126,AZ$127,AZ$128,AZ$129,AZ$130,AZ$131,AZ$132,AZ$133,AZ$134,AZ$135,AZ$136,AZ$137*(1+'S&amp;S'!$F137),AZ$138,AZ$139,AZ$140,AZ$141,AZ$142,AZ$143,AZ$144)</f>
        <v>0</v>
      </c>
      <c r="BA339" s="66">
        <f>-BA$190+BA$216-BA$218+BA$233+BA$234+SUM(BA$125,BA$126,BA$127,BA$128,BA$129,BA$130,BA$131,BA$132,BA$133,BA$134,BA$135,BA$136,BA$137*(1+'S&amp;S'!$F137),BA$138,BA$139,BA$140,BA$141,BA$142,BA$143,BA$144)</f>
        <v>0</v>
      </c>
      <c r="BB339" s="66">
        <f>-BB$190+BB$216-BB$218+BB$233+BB$234+SUM(BB$125,BB$126,BB$127,BB$128,BB$129,BB$130,BB$131,BB$132,BB$133,BB$134,BB$135,BB$136,BB$137*(1+'S&amp;S'!$F137),BB$138,BB$139,BB$140,BB$141,BB$142,BB$143,BB$144)</f>
        <v>0</v>
      </c>
      <c r="BC339" s="66">
        <f>-BC$190+BC$216-BC$218+BC$233+BC$234+SUM(BC$125,BC$126,BC$127,BC$128,BC$129,BC$130,BC$131,BC$132,BC$133,BC$134,BC$135,BC$136,BC$137*(1+'S&amp;S'!$F137),BC$138,BC$139,BC$140,BC$141,BC$142,BC$143,BC$144)</f>
        <v>0</v>
      </c>
      <c r="BD339" s="66">
        <f>-BD$190+BD$216-BD$218+BD$233+BD$234+SUM(BD$125,BD$126,BD$127,BD$128,BD$129,BD$130,BD$131,BD$132,BD$133,BD$134,BD$135,BD$136,BD$137*(1+'S&amp;S'!$F137),BD$138,BD$139,BD$140,BD$141,BD$142,BD$143,BD$144)</f>
        <v>0</v>
      </c>
      <c r="BE339" s="66">
        <f>-BE$190+BE$216-BE$218+BE$233+BE$234+SUM(BE$125,BE$126,BE$127,BE$128,BE$129,BE$130,BE$131,BE$132,BE$133,BE$134,BE$135,BE$136,BE$137*(1+'S&amp;S'!$F137),BE$138,BE$139,BE$140,BE$141,BE$142,BE$143,BE$144)</f>
        <v>0</v>
      </c>
      <c r="BF339" s="66">
        <f>-BF$190+BF$216-BF$218+BF$233+BF$234+SUM(BF$125,BF$126,BF$127,BF$128,BF$129,BF$130,BF$131,BF$132,BF$133,BF$134,BF$135,BF$136,BF$137*(1+'S&amp;S'!$F137),BF$138,BF$139,BF$140,BF$141,BF$142,BF$143,BF$144)</f>
        <v>0</v>
      </c>
      <c r="BG339" s="66">
        <f>-BG$190+BG$216-BG$218+BG$233+BG$234+SUM(BG$125,BG$126,BG$127,BG$128,BG$129,BG$130,BG$131,BG$132,BG$133,BG$134,BG$135,BG$136,BG$137*(1+'S&amp;S'!$F137),BG$138,BG$139,BG$140,BG$141,BG$142,BG$143,BG$144)</f>
        <v>0</v>
      </c>
      <c r="BH339" s="66">
        <f>-BH$190+BH$216-BH$218+BH$233+BH$234+SUM(BH$125,BH$126,BH$127,BH$128,BH$129,BH$130,BH$131,BH$132,BH$133,BH$134,BH$135,BH$136,BH$137*(1+'S&amp;S'!$F137),BH$138,BH$139,BH$140,BH$141,BH$142,BH$143,BH$144)</f>
        <v>0</v>
      </c>
      <c r="BI339" s="66">
        <f>-BI$190+BI$216-BI$218+BI$233+BI$234+SUM(BI$125,BI$126,BI$127,BI$128,BI$129,BI$130,BI$131,BI$132,BI$133,BI$134,BI$135,BI$136,BI$137*(1+'S&amp;S'!$F137),BI$138,BI$139,BI$140,BI$141,BI$142,BI$143,BI$144)</f>
        <v>0</v>
      </c>
      <c r="BJ339" s="66">
        <f>-BJ$190+BJ$216-BJ$218+BJ$233+BJ$234+SUM(BJ$125,BJ$126,BJ$127,BJ$128,BJ$129,BJ$130,BJ$131,BJ$132,BJ$133,BJ$134,BJ$135,BJ$136,BJ$137*(1+'S&amp;S'!$F137),BJ$138,BJ$139,BJ$140,BJ$141,BJ$142,BJ$143,BJ$144)</f>
        <v>0</v>
      </c>
      <c r="BK339" s="66">
        <f>-BK$190+BK$216-BK$218+BK$233+BK$234+SUM(BK$125,BK$126,BK$127,BK$128,BK$129,BK$130,BK$131,BK$132,BK$133,BK$134,BK$135,BK$136,BK$137*(1+'S&amp;S'!$F137),BK$138,BK$139,BK$140,BK$141,BK$142,BK$143,BK$144)</f>
        <v>0</v>
      </c>
      <c r="BL339" s="66">
        <f>-BL$190+BL$216-BL$218+BL$233+BL$234+SUM(BL$125,BL$126,BL$127,BL$128,BL$129,BL$130,BL$131,BL$132,BL$133,BL$134,BL$135,BL$136,BL$137*(1+'S&amp;S'!$F137),BL$138,BL$139,BL$140,BL$141,BL$142,BL$143,BL$144)</f>
        <v>0</v>
      </c>
      <c r="BM339" s="66">
        <f>-BM$190+BM$216-BM$218+BM$233+BM$234+SUM(BM$125,BM$126,BM$127,BM$128,BM$129,BM$130,BM$131,BM$132,BM$133,BM$134,BM$135,BM$136,BM$137*(1+'S&amp;S'!$F137),BM$138,BM$139,BM$140,BM$141,BM$142,BM$143,BM$144)</f>
        <v>0</v>
      </c>
      <c r="BN339" s="66">
        <f>-BN$190+BN$216-BN$218+BN$233+BN$234+SUM(BN$125,BN$126,BN$127,BN$128,BN$129,BN$130,BN$131,BN$132,BN$133,BN$134,BN$135,BN$136,BN$137*(1+'S&amp;S'!$F137),BN$138,BN$139,BN$140,BN$141,BN$142,BN$143,BN$144)</f>
        <v>0</v>
      </c>
      <c r="BO339" s="66">
        <f>-BO$190+BO$216-BO$218+BO$233+BO$234+SUM(BO$125,BO$126,BO$127,BO$128,BO$129,BO$130,BO$131,BO$132,BO$133,BO$134,BO$135,BO$136,BO$137*(1+'S&amp;S'!$F137),BO$138,BO$139,BO$140,BO$141,BO$142,BO$143,BO$144)</f>
        <v>0</v>
      </c>
      <c r="BP339" s="66">
        <f>-BP$190+BP$216-BP$218+BP$233+BP$234+SUM(BP$125,BP$126,BP$127,BP$128,BP$129,BP$130,BP$131,BP$132,BP$133,BP$134,BP$135,BP$136,BP$137*(1+'S&amp;S'!$F137),BP$138,BP$139,BP$140,BP$141,BP$142,BP$143,BP$144)</f>
        <v>0</v>
      </c>
      <c r="BQ339" s="66">
        <f>-BQ$190+BQ$216-BQ$218+BQ$233+BQ$234+SUM(BQ$125,BQ$126,BQ$127,BQ$128,BQ$129,BQ$130,BQ$131,BQ$132,BQ$133,BQ$134,BQ$135,BQ$136,BQ$137*(1+'S&amp;S'!$F137),BQ$138,BQ$139,BQ$140,BQ$141,BQ$142,BQ$143,BQ$144)</f>
        <v>0</v>
      </c>
      <c r="BR339" s="66">
        <f>-BR$190+BR$216-BR$218+BR$233+BR$234+SUM(BR$125,BR$126,BR$127,BR$128,BR$129,BR$130,BR$131,BR$132,BR$133,BR$134,BR$135,BR$136,BR$137*(1+'S&amp;S'!$F137),BR$138,BR$139,BR$140,BR$141,BR$142,BR$143,BR$144)</f>
        <v>0</v>
      </c>
      <c r="BS339" s="66">
        <f>-BS$190+BS$216-BS$218+BS$233+BS$234+SUM(BS$125,BS$126,BS$127,BS$128,BS$129,BS$130,BS$131,BS$132,BS$133,BS$134,BS$135,BS$136,BS$137*(1+'S&amp;S'!$F137),BS$138,BS$139,BS$140,BS$141,BS$142,BS$143,BS$144)</f>
        <v>0</v>
      </c>
      <c r="BT339" s="66">
        <f>-BT$190+BT$216-BT$218+BT$233+BT$234+SUM(BT$125,BT$126,BT$127,BT$128,BT$129,BT$130,BT$131,BT$132,BT$133,BT$134,BT$135,BT$136,BT$137*(1+'S&amp;S'!$F137),BT$138,BT$139,BT$140,BT$141,BT$142,BT$143,BT$144)</f>
        <v>0</v>
      </c>
      <c r="BU339" s="66">
        <f>-BU$190+BU$216-BU$218+BU$233+BU$234+SUM(BU$125,BU$126,BU$127,BU$128,BU$129,BU$130,BU$131,BU$132,BU$133,BU$134,BU$135,BU$136,BU$137*(1+'S&amp;S'!$F137),BU$138,BU$139,BU$140,BU$141,BU$142,BU$143,BU$144)</f>
        <v>0</v>
      </c>
      <c r="BV339" s="66">
        <f>-BV$190+BV$216-BV$218+BV$233+BV$234+SUM(BV$125,BV$126,BV$127,BV$128,BV$129,BV$130,BV$131,BV$132,BV$133,BV$134,BV$135,BV$136,BV$137*(1+'S&amp;S'!$F137),BV$138,BV$139,BV$140,BV$141,BV$142,BV$143,BV$144)</f>
        <v>0</v>
      </c>
      <c r="BW339" s="66">
        <f>-BW$190+BW$216-BW$218+BW$233+BW$234+SUM(BW$125,BW$126,BW$127,BW$128,BW$129,BW$130,BW$131,BW$132,BW$133,BW$134,BW$135,BW$136,BW$137*(1+'S&amp;S'!$F137),BW$138,BW$139,BW$140,BW$141,BW$142,BW$143,BW$144)</f>
        <v>0</v>
      </c>
      <c r="BX339" s="66">
        <f>-BX$190+BX$216-BX$218+BX$233+BX$234+SUM(BX$125,BX$126,BX$127,BX$128,BX$129,BX$130,BX$131,BX$132,BX$133,BX$134,BX$135,BX$136,BX$137*(1+'S&amp;S'!$F137),BX$138,BX$139,BX$140,BX$141,BX$142,BX$143,BX$144)</f>
        <v>0</v>
      </c>
      <c r="BY339" s="66">
        <f>-BY$190+BY$216-BY$218+BY$233+BY$234+SUM(BY$125,BY$126,BY$127,BY$128,BY$129,BY$130,BY$131,BY$132,BY$133,BY$134,BY$135,BY$136,BY$137*(1+'S&amp;S'!$F137),BY$138,BY$139,BY$140,BY$141,BY$142,BY$143,BY$144)</f>
        <v>0</v>
      </c>
      <c r="BZ339" s="66">
        <f>-BZ$190+BZ$216-BZ$218+BZ$233+BZ$234+SUM(BZ$125,BZ$126,BZ$127,BZ$128,BZ$129,BZ$130,BZ$131,BZ$132,BZ$133,BZ$134,BZ$135,BZ$136,BZ$137*(1+'S&amp;S'!$F137),BZ$138,BZ$139,BZ$140,BZ$141,BZ$142,BZ$143,BZ$144)</f>
        <v>0</v>
      </c>
      <c r="CA339" s="66">
        <f>-CA$190+CA$216-CA$218+CA$233+CA$234+SUM(CA$125,CA$126,CA$127,CA$128,CA$129,CA$130,CA$131,CA$132,CA$133,CA$134,CA$135,CA$136,CA$137*(1+'S&amp;S'!$F137),CA$138,CA$139,CA$140,CA$141,CA$142,CA$143,CA$144)</f>
        <v>0</v>
      </c>
      <c r="CB339" s="66">
        <f>-CB$190+CB$216-CB$218+CB$233+CB$234+SUM(CB$125,CB$126,CB$127,CB$128,CB$129,CB$130,CB$131,CB$132,CB$133,CB$134,CB$135,CB$136,CB$137*(1+'S&amp;S'!$F137),CB$138,CB$139,CB$140,CB$141,CB$142,CB$143,CB$144)</f>
        <v>0</v>
      </c>
      <c r="CC339" s="66">
        <f>-CC$190+CC$216-CC$218+CC$233+CC$234+SUM(CC$125,CC$126,CC$127,CC$128,CC$129,CC$130,CC$131,CC$132,CC$133,CC$134,CC$135,CC$136,CC$137*(1+'S&amp;S'!$F137),CC$138,CC$139,CC$140,CC$141,CC$142,CC$143,CC$144)</f>
        <v>0</v>
      </c>
      <c r="CD339" s="66">
        <f>-CD$190+CD$216-CD$218+CD$233+CD$234+SUM(CD$125,CD$126,CD$127,CD$128,CD$129,CD$130,CD$131,CD$132,CD$133,CD$134,CD$135,CD$136,CD$137*(1+'S&amp;S'!$F137),CD$138,CD$139,CD$140,CD$141,CD$142,CD$143,CD$144)</f>
        <v>0</v>
      </c>
      <c r="CE339" s="66">
        <f>-CE$190+CE$216-CE$218+CE$233+CE$234+SUM(CE$125,CE$126,CE$127,CE$128,CE$129,CE$130,CE$131,CE$132,CE$133,CE$134,CE$135,CE$136,CE$137*(1+'S&amp;S'!$F137),CE$138,CE$139,CE$140,CE$141,CE$142,CE$143,CE$144)</f>
        <v>0</v>
      </c>
      <c r="CF339" s="66">
        <f>-CF$190+CF$216-CF$218+CF$233+CF$234+SUM(CF$125,CF$126,CF$127,CF$128,CF$129,CF$130,CF$131,CF$132,CF$133,CF$134,CF$135,CF$136,CF$137*(1+'S&amp;S'!$F137),CF$138,CF$139,CF$140,CF$141,CF$142,CF$143,CF$144)</f>
        <v>0</v>
      </c>
      <c r="CG339" s="66">
        <f>-CG$190+CG$216-CG$218+CG$233+CG$234+SUM(CG$125,CG$126,CG$127,CG$128,CG$129,CG$130,CG$131,CG$132,CG$133,CG$134,CG$135,CG$136,CG$137*(1+'S&amp;S'!$F137),CG$138,CG$139,CG$140,CG$141,CG$142,CG$143,CG$144)</f>
        <v>0</v>
      </c>
      <c r="CH339" s="66">
        <f>-CH$190+CH$216-CH$218+CH$233+CH$234+SUM(CH$125,CH$126,CH$127,CH$128,CH$129,CH$130,CH$131,CH$132,CH$133,CH$134,CH$135,CH$136,CH$137*(1+'S&amp;S'!$F137),CH$138,CH$139,CH$140,CH$141,CH$142,CH$143,CH$144)</f>
        <v>0</v>
      </c>
      <c r="CI339" s="66">
        <f>-CI$190+CI$216-CI$218+CI$233+CI$234+SUM(CI$125,CI$126,CI$127,CI$128,CI$129,CI$130,CI$131,CI$132,CI$133,CI$134,CI$135,CI$136,CI$137*(1+'S&amp;S'!$F137),CI$138,CI$139,CI$140,CI$141,CI$142,CI$143,CI$144)</f>
        <v>0</v>
      </c>
      <c r="CJ339" s="66">
        <f>-CJ$190+CJ$216-CJ$218+CJ$233+CJ$234+SUM(CJ$125,CJ$126,CJ$127,CJ$128,CJ$129,CJ$130,CJ$131,CJ$132,CJ$133,CJ$134,CJ$135,CJ$136,CJ$137*(1+'S&amp;S'!$F137),CJ$138,CJ$139,CJ$140,CJ$141,CJ$142,CJ$143,CJ$144)</f>
        <v>0</v>
      </c>
      <c r="CK339" s="66">
        <f>-CK$190+CK$216-CK$218+CK$233+CK$234+SUM(CK$125,CK$126,CK$127,CK$128,CK$129,CK$130,CK$131,CK$132,CK$133,CK$134,CK$135,CK$136,CK$137*(1+'S&amp;S'!$F137),CK$138,CK$139,CK$140,CK$141,CK$142,CK$143,CK$144)</f>
        <v>0</v>
      </c>
      <c r="CL339" s="66">
        <f>-CL$190+CL$216-CL$218+CL$233+CL$234+SUM(CL$125,CL$126,CL$127,CL$128,CL$129,CL$130,CL$131,CL$132,CL$133,CL$134,CL$135,CL$136,CL$137*(1+'S&amp;S'!$F137),CL$138,CL$139,CL$140,CL$141,CL$142,CL$143,CL$144)</f>
        <v>0</v>
      </c>
      <c r="CM339" s="66">
        <f>-CM$190+CM$216-CM$218+CM$233+CM$234+SUM(CM$125,CM$126,CM$127,CM$128,CM$129,CM$130,CM$131,CM$132,CM$133,CM$134,CM$135,CM$136,CM$137*(1+'S&amp;S'!$F137),CM$138,CM$139,CM$140,CM$141,CM$142,CM$143,CM$144)</f>
        <v>0</v>
      </c>
      <c r="CN339" s="66">
        <f>-CN$190+CN$216-CN$218+CN$233+CN$234+SUM(CN$125,CN$126,CN$127,CN$128,CN$129,CN$130,CN$131,CN$132,CN$133,CN$134,CN$135,CN$136,CN$137*(1+'S&amp;S'!$F137),CN$138,CN$139,CN$140,CN$141,CN$142,CN$143,CN$144)</f>
        <v>0</v>
      </c>
      <c r="CO339" s="66">
        <f>-CO$190+CO$216-CO$218+CO$233+CO$234+SUM(CO$125,CO$126,CO$127,CO$128,CO$129,CO$130,CO$131,CO$132,CO$133,CO$134,CO$135,CO$136,CO$137*(1+'S&amp;S'!$F137),CO$138,CO$139,CO$140,CO$141,CO$142,CO$143,CO$144)</f>
        <v>0</v>
      </c>
      <c r="CP339" s="66">
        <f>-CP$190+CP$216-CP$218+CP$233+CP$234+SUM(CP$125,CP$126,CP$127,CP$128,CP$129,CP$130,CP$131,CP$132,CP$133,CP$134,CP$135,CP$136,CP$137*(1+'S&amp;S'!$F137),CP$138,CP$139,CP$140,CP$141,CP$142,CP$143,CP$144)</f>
        <v>0</v>
      </c>
      <c r="CQ339" s="66">
        <f>-CQ$190+CQ$216-CQ$218+CQ$233+CQ$234+SUM(CQ$125,CQ$126,CQ$127,CQ$128,CQ$129,CQ$130,CQ$131,CQ$132,CQ$133,CQ$134,CQ$135,CQ$136,CQ$137*(1+'S&amp;S'!$F137),CQ$138,CQ$139,CQ$140,CQ$141,CQ$142,CQ$143,CQ$144)</f>
        <v>0</v>
      </c>
      <c r="CR339" s="66">
        <f>-CR$190+CR$216-CR$218+CR$233+CR$234+SUM(CR$125,CR$126,CR$127,CR$128,CR$129,CR$130,CR$131,CR$132,CR$133,CR$134,CR$135,CR$136,CR$137*(1+'S&amp;S'!$F137),CR$138,CR$139,CR$140,CR$141,CR$142,CR$143,CR$144)</f>
        <v>0</v>
      </c>
      <c r="CS339" s="66">
        <f>-CS$190+CS$216-CS$218+CS$233+CS$234+SUM(CS$125,CS$126,CS$127,CS$128,CS$129,CS$130,CS$131,CS$132,CS$133,CS$134,CS$135,CS$136,CS$137*(1+'S&amp;S'!$F137),CS$138,CS$139,CS$140,CS$141,CS$142,CS$143,CS$144)</f>
        <v>0</v>
      </c>
    </row>
    <row r="340" spans="3:97" hidden="1" x14ac:dyDescent="0.35">
      <c r="C340" s="81" t="str">
        <f>O.1!C138&amp;" with "&amp; 'S&amp;S'!$D$5*100 &amp; "% increase"</f>
        <v xml:space="preserve"> with 1% increase</v>
      </c>
      <c r="E340" s="492">
        <f>G340+NPV(G.Asm!$F$40,H340:INDEX(H340:CS340,RP))</f>
        <v>0</v>
      </c>
      <c r="F340" s="492">
        <f t="shared" si="280"/>
        <v>0</v>
      </c>
      <c r="G340" s="66">
        <f>-G$190+G$216-G$218+G$233+G$234+SUM(G$125,G$126,G$127,G$128,G$129,G$130,G$131,G$132,G$133,G$134,G$135,G$136,G$137,G$138*(1+'S&amp;S'!$F138),G$139,G$140,G$141,G$142,G$143,G$144)</f>
        <v>0</v>
      </c>
      <c r="H340" s="66">
        <f>-H$190+H$216-H$218+H$233+H$234+SUM(H$125,H$126,H$127,H$128,H$129,H$130,H$131,H$132,H$133,H$134,H$135,H$136,H$137,H$138*(1+'S&amp;S'!$F138),H$139,H$140,H$141,H$142,H$143,H$144)</f>
        <v>0</v>
      </c>
      <c r="I340" s="66">
        <f>-I$190+I$216-I$218+I$233+I$234+SUM(I$125,I$126,I$127,I$128,I$129,I$130,I$131,I$132,I$133,I$134,I$135,I$136,I$137,I$138*(1+'S&amp;S'!$F138),I$139,I$140,I$141,I$142,I$143,I$144)</f>
        <v>0</v>
      </c>
      <c r="J340" s="66">
        <f>-J$190+J$216-J$218+J$233+J$234+SUM(J$125,J$126,J$127,J$128,J$129,J$130,J$131,J$132,J$133,J$134,J$135,J$136,J$137,J$138*(1+'S&amp;S'!$F138),J$139,J$140,J$141,J$142,J$143,J$144)</f>
        <v>0</v>
      </c>
      <c r="K340" s="66">
        <f>-K$190+K$216-K$218+K$233+K$234+SUM(K$125,K$126,K$127,K$128,K$129,K$130,K$131,K$132,K$133,K$134,K$135,K$136,K$137,K$138*(1+'S&amp;S'!$F138),K$139,K$140,K$141,K$142,K$143,K$144)</f>
        <v>0</v>
      </c>
      <c r="L340" s="66">
        <f>-L$190+L$216-L$218+L$233+L$234+SUM(L$125,L$126,L$127,L$128,L$129,L$130,L$131,L$132,L$133,L$134,L$135,L$136,L$137,L$138*(1+'S&amp;S'!$F138),L$139,L$140,L$141,L$142,L$143,L$144)</f>
        <v>0</v>
      </c>
      <c r="M340" s="66">
        <f>-M$190+M$216-M$218+M$233+M$234+SUM(M$125,M$126,M$127,M$128,M$129,M$130,M$131,M$132,M$133,M$134,M$135,M$136,M$137,M$138*(1+'S&amp;S'!$F138),M$139,M$140,M$141,M$142,M$143,M$144)</f>
        <v>0</v>
      </c>
      <c r="N340" s="66">
        <f>-N$190+N$216-N$218+N$233+N$234+SUM(N$125,N$126,N$127,N$128,N$129,N$130,N$131,N$132,N$133,N$134,N$135,N$136,N$137,N$138*(1+'S&amp;S'!$F138),N$139,N$140,N$141,N$142,N$143,N$144)</f>
        <v>0</v>
      </c>
      <c r="O340" s="66">
        <f>-O$190+O$216-O$218+O$233+O$234+SUM(O$125,O$126,O$127,O$128,O$129,O$130,O$131,O$132,O$133,O$134,O$135,O$136,O$137,O$138*(1+'S&amp;S'!$F138),O$139,O$140,O$141,O$142,O$143,O$144)</f>
        <v>0</v>
      </c>
      <c r="P340" s="66">
        <f>-P$190+P$216-P$218+P$233+P$234+SUM(P$125,P$126,P$127,P$128,P$129,P$130,P$131,P$132,P$133,P$134,P$135,P$136,P$137,P$138*(1+'S&amp;S'!$F138),P$139,P$140,P$141,P$142,P$143,P$144)</f>
        <v>0</v>
      </c>
      <c r="Q340" s="66">
        <f>-Q$190+Q$216-Q$218+Q$233+Q$234+SUM(Q$125,Q$126,Q$127,Q$128,Q$129,Q$130,Q$131,Q$132,Q$133,Q$134,Q$135,Q$136,Q$137,Q$138*(1+'S&amp;S'!$F138),Q$139,Q$140,Q$141,Q$142,Q$143,Q$144)</f>
        <v>0</v>
      </c>
      <c r="R340" s="66">
        <f>-R$190+R$216-R$218+R$233+R$234+SUM(R$125,R$126,R$127,R$128,R$129,R$130,R$131,R$132,R$133,R$134,R$135,R$136,R$137,R$138*(1+'S&amp;S'!$F138),R$139,R$140,R$141,R$142,R$143,R$144)</f>
        <v>0</v>
      </c>
      <c r="S340" s="66">
        <f>-S$190+S$216-S$218+S$233+S$234+SUM(S$125,S$126,S$127,S$128,S$129,S$130,S$131,S$132,S$133,S$134,S$135,S$136,S$137,S$138*(1+'S&amp;S'!$F138),S$139,S$140,S$141,S$142,S$143,S$144)</f>
        <v>0</v>
      </c>
      <c r="T340" s="66">
        <f>-T$190+T$216-T$218+T$233+T$234+SUM(T$125,T$126,T$127,T$128,T$129,T$130,T$131,T$132,T$133,T$134,T$135,T$136,T$137,T$138*(1+'S&amp;S'!$F138),T$139,T$140,T$141,T$142,T$143,T$144)</f>
        <v>0</v>
      </c>
      <c r="U340" s="66">
        <f>-U$190+U$216-U$218+U$233+U$234+SUM(U$125,U$126,U$127,U$128,U$129,U$130,U$131,U$132,U$133,U$134,U$135,U$136,U$137,U$138*(1+'S&amp;S'!$F138),U$139,U$140,U$141,U$142,U$143,U$144)</f>
        <v>0</v>
      </c>
      <c r="V340" s="66">
        <f>-V$190+V$216-V$218+V$233+V$234+SUM(V$125,V$126,V$127,V$128,V$129,V$130,V$131,V$132,V$133,V$134,V$135,V$136,V$137,V$138*(1+'S&amp;S'!$F138),V$139,V$140,V$141,V$142,V$143,V$144)</f>
        <v>0</v>
      </c>
      <c r="W340" s="66">
        <f>-W$190+W$216-W$218+W$233+W$234+SUM(W$125,W$126,W$127,W$128,W$129,W$130,W$131,W$132,W$133,W$134,W$135,W$136,W$137,W$138*(1+'S&amp;S'!$F138),W$139,W$140,W$141,W$142,W$143,W$144)</f>
        <v>0</v>
      </c>
      <c r="X340" s="66">
        <f>-X$190+X$216-X$218+X$233+X$234+SUM(X$125,X$126,X$127,X$128,X$129,X$130,X$131,X$132,X$133,X$134,X$135,X$136,X$137,X$138*(1+'S&amp;S'!$F138),X$139,X$140,X$141,X$142,X$143,X$144)</f>
        <v>0</v>
      </c>
      <c r="Y340" s="66">
        <f>-Y$190+Y$216-Y$218+Y$233+Y$234+SUM(Y$125,Y$126,Y$127,Y$128,Y$129,Y$130,Y$131,Y$132,Y$133,Y$134,Y$135,Y$136,Y$137,Y$138*(1+'S&amp;S'!$F138),Y$139,Y$140,Y$141,Y$142,Y$143,Y$144)</f>
        <v>0</v>
      </c>
      <c r="Z340" s="66">
        <f>-Z$190+Z$216-Z$218+Z$233+Z$234+SUM(Z$125,Z$126,Z$127,Z$128,Z$129,Z$130,Z$131,Z$132,Z$133,Z$134,Z$135,Z$136,Z$137,Z$138*(1+'S&amp;S'!$F138),Z$139,Z$140,Z$141,Z$142,Z$143,Z$144)</f>
        <v>0</v>
      </c>
      <c r="AA340" s="66">
        <f>-AA$190+AA$216-AA$218+AA$233+AA$234+SUM(AA$125,AA$126,AA$127,AA$128,AA$129,AA$130,AA$131,AA$132,AA$133,AA$134,AA$135,AA$136,AA$137,AA$138*(1+'S&amp;S'!$F138),AA$139,AA$140,AA$141,AA$142,AA$143,AA$144)</f>
        <v>0</v>
      </c>
      <c r="AB340" s="66">
        <f>-AB$190+AB$216-AB$218+AB$233+AB$234+SUM(AB$125,AB$126,AB$127,AB$128,AB$129,AB$130,AB$131,AB$132,AB$133,AB$134,AB$135,AB$136,AB$137,AB$138*(1+'S&amp;S'!$F138),AB$139,AB$140,AB$141,AB$142,AB$143,AB$144)</f>
        <v>0</v>
      </c>
      <c r="AC340" s="66">
        <f>-AC$190+AC$216-AC$218+AC$233+AC$234+SUM(AC$125,AC$126,AC$127,AC$128,AC$129,AC$130,AC$131,AC$132,AC$133,AC$134,AC$135,AC$136,AC$137,AC$138*(1+'S&amp;S'!$F138),AC$139,AC$140,AC$141,AC$142,AC$143,AC$144)</f>
        <v>0</v>
      </c>
      <c r="AD340" s="66">
        <f>-AD$190+AD$216-AD$218+AD$233+AD$234+SUM(AD$125,AD$126,AD$127,AD$128,AD$129,AD$130,AD$131,AD$132,AD$133,AD$134,AD$135,AD$136,AD$137,AD$138*(1+'S&amp;S'!$F138),AD$139,AD$140,AD$141,AD$142,AD$143,AD$144)</f>
        <v>0</v>
      </c>
      <c r="AE340" s="66">
        <f>-AE$190+AE$216-AE$218+AE$233+AE$234+SUM(AE$125,AE$126,AE$127,AE$128,AE$129,AE$130,AE$131,AE$132,AE$133,AE$134,AE$135,AE$136,AE$137,AE$138*(1+'S&amp;S'!$F138),AE$139,AE$140,AE$141,AE$142,AE$143,AE$144)</f>
        <v>0</v>
      </c>
      <c r="AF340" s="66">
        <f>-AF$190+AF$216-AF$218+AF$233+AF$234+SUM(AF$125,AF$126,AF$127,AF$128,AF$129,AF$130,AF$131,AF$132,AF$133,AF$134,AF$135,AF$136,AF$137,AF$138*(1+'S&amp;S'!$F138),AF$139,AF$140,AF$141,AF$142,AF$143,AF$144)</f>
        <v>0</v>
      </c>
      <c r="AG340" s="66">
        <f>-AG$190+AG$216-AG$218+AG$233+AG$234+SUM(AG$125,AG$126,AG$127,AG$128,AG$129,AG$130,AG$131,AG$132,AG$133,AG$134,AG$135,AG$136,AG$137,AG$138*(1+'S&amp;S'!$F138),AG$139,AG$140,AG$141,AG$142,AG$143,AG$144)</f>
        <v>0</v>
      </c>
      <c r="AH340" s="66">
        <f>-AH$190+AH$216-AH$218+AH$233+AH$234+SUM(AH$125,AH$126,AH$127,AH$128,AH$129,AH$130,AH$131,AH$132,AH$133,AH$134,AH$135,AH$136,AH$137,AH$138*(1+'S&amp;S'!$F138),AH$139,AH$140,AH$141,AH$142,AH$143,AH$144)</f>
        <v>0</v>
      </c>
      <c r="AI340" s="66">
        <f>-AI$190+AI$216-AI$218+AI$233+AI$234+SUM(AI$125,AI$126,AI$127,AI$128,AI$129,AI$130,AI$131,AI$132,AI$133,AI$134,AI$135,AI$136,AI$137,AI$138*(1+'S&amp;S'!$F138),AI$139,AI$140,AI$141,AI$142,AI$143,AI$144)</f>
        <v>0</v>
      </c>
      <c r="AJ340" s="66">
        <f>-AJ$190+AJ$216-AJ$218+AJ$233+AJ$234+SUM(AJ$125,AJ$126,AJ$127,AJ$128,AJ$129,AJ$130,AJ$131,AJ$132,AJ$133,AJ$134,AJ$135,AJ$136,AJ$137,AJ$138*(1+'S&amp;S'!$F138),AJ$139,AJ$140,AJ$141,AJ$142,AJ$143,AJ$144)</f>
        <v>0</v>
      </c>
      <c r="AK340" s="66">
        <f>-AK$190+AK$216-AK$218+AK$233+AK$234+SUM(AK$125,AK$126,AK$127,AK$128,AK$129,AK$130,AK$131,AK$132,AK$133,AK$134,AK$135,AK$136,AK$137,AK$138*(1+'S&amp;S'!$F138),AK$139,AK$140,AK$141,AK$142,AK$143,AK$144)</f>
        <v>0</v>
      </c>
      <c r="AL340" s="66">
        <f>-AL$190+AL$216-AL$218+AL$233+AL$234+SUM(AL$125,AL$126,AL$127,AL$128,AL$129,AL$130,AL$131,AL$132,AL$133,AL$134,AL$135,AL$136,AL$137,AL$138*(1+'S&amp;S'!$F138),AL$139,AL$140,AL$141,AL$142,AL$143,AL$144)</f>
        <v>0</v>
      </c>
      <c r="AM340" s="66">
        <f>-AM$190+AM$216-AM$218+AM$233+AM$234+SUM(AM$125,AM$126,AM$127,AM$128,AM$129,AM$130,AM$131,AM$132,AM$133,AM$134,AM$135,AM$136,AM$137,AM$138*(1+'S&amp;S'!$F138),AM$139,AM$140,AM$141,AM$142,AM$143,AM$144)</f>
        <v>0</v>
      </c>
      <c r="AN340" s="66">
        <f>-AN$190+AN$216-AN$218+AN$233+AN$234+SUM(AN$125,AN$126,AN$127,AN$128,AN$129,AN$130,AN$131,AN$132,AN$133,AN$134,AN$135,AN$136,AN$137,AN$138*(1+'S&amp;S'!$F138),AN$139,AN$140,AN$141,AN$142,AN$143,AN$144)</f>
        <v>0</v>
      </c>
      <c r="AO340" s="66">
        <f>-AO$190+AO$216-AO$218+AO$233+AO$234+SUM(AO$125,AO$126,AO$127,AO$128,AO$129,AO$130,AO$131,AO$132,AO$133,AO$134,AO$135,AO$136,AO$137,AO$138*(1+'S&amp;S'!$F138),AO$139,AO$140,AO$141,AO$142,AO$143,AO$144)</f>
        <v>0</v>
      </c>
      <c r="AP340" s="66">
        <f>-AP$190+AP$216-AP$218+AP$233+AP$234+SUM(AP$125,AP$126,AP$127,AP$128,AP$129,AP$130,AP$131,AP$132,AP$133,AP$134,AP$135,AP$136,AP$137,AP$138*(1+'S&amp;S'!$F138),AP$139,AP$140,AP$141,AP$142,AP$143,AP$144)</f>
        <v>0</v>
      </c>
      <c r="AQ340" s="66">
        <f>-AQ$190+AQ$216-AQ$218+AQ$233+AQ$234+SUM(AQ$125,AQ$126,AQ$127,AQ$128,AQ$129,AQ$130,AQ$131,AQ$132,AQ$133,AQ$134,AQ$135,AQ$136,AQ$137,AQ$138*(1+'S&amp;S'!$F138),AQ$139,AQ$140,AQ$141,AQ$142,AQ$143,AQ$144)</f>
        <v>0</v>
      </c>
      <c r="AR340" s="66">
        <f>-AR$190+AR$216-AR$218+AR$233+AR$234+SUM(AR$125,AR$126,AR$127,AR$128,AR$129,AR$130,AR$131,AR$132,AR$133,AR$134,AR$135,AR$136,AR$137,AR$138*(1+'S&amp;S'!$F138),AR$139,AR$140,AR$141,AR$142,AR$143,AR$144)</f>
        <v>0</v>
      </c>
      <c r="AS340" s="66">
        <f>-AS$190+AS$216-AS$218+AS$233+AS$234+SUM(AS$125,AS$126,AS$127,AS$128,AS$129,AS$130,AS$131,AS$132,AS$133,AS$134,AS$135,AS$136,AS$137,AS$138*(1+'S&amp;S'!$F138),AS$139,AS$140,AS$141,AS$142,AS$143,AS$144)</f>
        <v>0</v>
      </c>
      <c r="AT340" s="66">
        <f>-AT$190+AT$216-AT$218+AT$233+AT$234+SUM(AT$125,AT$126,AT$127,AT$128,AT$129,AT$130,AT$131,AT$132,AT$133,AT$134,AT$135,AT$136,AT$137,AT$138*(1+'S&amp;S'!$F138),AT$139,AT$140,AT$141,AT$142,AT$143,AT$144)</f>
        <v>0</v>
      </c>
      <c r="AU340" s="66">
        <f>-AU$190+AU$216-AU$218+AU$233+AU$234+SUM(AU$125,AU$126,AU$127,AU$128,AU$129,AU$130,AU$131,AU$132,AU$133,AU$134,AU$135,AU$136,AU$137,AU$138*(1+'S&amp;S'!$F138),AU$139,AU$140,AU$141,AU$142,AU$143,AU$144)</f>
        <v>0</v>
      </c>
      <c r="AV340" s="66">
        <f>-AV$190+AV$216-AV$218+AV$233+AV$234+SUM(AV$125,AV$126,AV$127,AV$128,AV$129,AV$130,AV$131,AV$132,AV$133,AV$134,AV$135,AV$136,AV$137,AV$138*(1+'S&amp;S'!$F138),AV$139,AV$140,AV$141,AV$142,AV$143,AV$144)</f>
        <v>0</v>
      </c>
      <c r="AW340" s="66">
        <f>-AW$190+AW$216-AW$218+AW$233+AW$234+SUM(AW$125,AW$126,AW$127,AW$128,AW$129,AW$130,AW$131,AW$132,AW$133,AW$134,AW$135,AW$136,AW$137,AW$138*(1+'S&amp;S'!$F138),AW$139,AW$140,AW$141,AW$142,AW$143,AW$144)</f>
        <v>0</v>
      </c>
      <c r="AX340" s="66">
        <f>-AX$190+AX$216-AX$218+AX$233+AX$234+SUM(AX$125,AX$126,AX$127,AX$128,AX$129,AX$130,AX$131,AX$132,AX$133,AX$134,AX$135,AX$136,AX$137,AX$138*(1+'S&amp;S'!$F138),AX$139,AX$140,AX$141,AX$142,AX$143,AX$144)</f>
        <v>0</v>
      </c>
      <c r="AY340" s="66">
        <f>-AY$190+AY$216-AY$218+AY$233+AY$234+SUM(AY$125,AY$126,AY$127,AY$128,AY$129,AY$130,AY$131,AY$132,AY$133,AY$134,AY$135,AY$136,AY$137,AY$138*(1+'S&amp;S'!$F138),AY$139,AY$140,AY$141,AY$142,AY$143,AY$144)</f>
        <v>0</v>
      </c>
      <c r="AZ340" s="66">
        <f>-AZ$190+AZ$216-AZ$218+AZ$233+AZ$234+SUM(AZ$125,AZ$126,AZ$127,AZ$128,AZ$129,AZ$130,AZ$131,AZ$132,AZ$133,AZ$134,AZ$135,AZ$136,AZ$137,AZ$138*(1+'S&amp;S'!$F138),AZ$139,AZ$140,AZ$141,AZ$142,AZ$143,AZ$144)</f>
        <v>0</v>
      </c>
      <c r="BA340" s="66">
        <f>-BA$190+BA$216-BA$218+BA$233+BA$234+SUM(BA$125,BA$126,BA$127,BA$128,BA$129,BA$130,BA$131,BA$132,BA$133,BA$134,BA$135,BA$136,BA$137,BA$138*(1+'S&amp;S'!$F138),BA$139,BA$140,BA$141,BA$142,BA$143,BA$144)</f>
        <v>0</v>
      </c>
      <c r="BB340" s="66">
        <f>-BB$190+BB$216-BB$218+BB$233+BB$234+SUM(BB$125,BB$126,BB$127,BB$128,BB$129,BB$130,BB$131,BB$132,BB$133,BB$134,BB$135,BB$136,BB$137,BB$138*(1+'S&amp;S'!$F138),BB$139,BB$140,BB$141,BB$142,BB$143,BB$144)</f>
        <v>0</v>
      </c>
      <c r="BC340" s="66">
        <f>-BC$190+BC$216-BC$218+BC$233+BC$234+SUM(BC$125,BC$126,BC$127,BC$128,BC$129,BC$130,BC$131,BC$132,BC$133,BC$134,BC$135,BC$136,BC$137,BC$138*(1+'S&amp;S'!$F138),BC$139,BC$140,BC$141,BC$142,BC$143,BC$144)</f>
        <v>0</v>
      </c>
      <c r="BD340" s="66">
        <f>-BD$190+BD$216-BD$218+BD$233+BD$234+SUM(BD$125,BD$126,BD$127,BD$128,BD$129,BD$130,BD$131,BD$132,BD$133,BD$134,BD$135,BD$136,BD$137,BD$138*(1+'S&amp;S'!$F138),BD$139,BD$140,BD$141,BD$142,BD$143,BD$144)</f>
        <v>0</v>
      </c>
      <c r="BE340" s="66">
        <f>-BE$190+BE$216-BE$218+BE$233+BE$234+SUM(BE$125,BE$126,BE$127,BE$128,BE$129,BE$130,BE$131,BE$132,BE$133,BE$134,BE$135,BE$136,BE$137,BE$138*(1+'S&amp;S'!$F138),BE$139,BE$140,BE$141,BE$142,BE$143,BE$144)</f>
        <v>0</v>
      </c>
      <c r="BF340" s="66">
        <f>-BF$190+BF$216-BF$218+BF$233+BF$234+SUM(BF$125,BF$126,BF$127,BF$128,BF$129,BF$130,BF$131,BF$132,BF$133,BF$134,BF$135,BF$136,BF$137,BF$138*(1+'S&amp;S'!$F138),BF$139,BF$140,BF$141,BF$142,BF$143,BF$144)</f>
        <v>0</v>
      </c>
      <c r="BG340" s="66">
        <f>-BG$190+BG$216-BG$218+BG$233+BG$234+SUM(BG$125,BG$126,BG$127,BG$128,BG$129,BG$130,BG$131,BG$132,BG$133,BG$134,BG$135,BG$136,BG$137,BG$138*(1+'S&amp;S'!$F138),BG$139,BG$140,BG$141,BG$142,BG$143,BG$144)</f>
        <v>0</v>
      </c>
      <c r="BH340" s="66">
        <f>-BH$190+BH$216-BH$218+BH$233+BH$234+SUM(BH$125,BH$126,BH$127,BH$128,BH$129,BH$130,BH$131,BH$132,BH$133,BH$134,BH$135,BH$136,BH$137,BH$138*(1+'S&amp;S'!$F138),BH$139,BH$140,BH$141,BH$142,BH$143,BH$144)</f>
        <v>0</v>
      </c>
      <c r="BI340" s="66">
        <f>-BI$190+BI$216-BI$218+BI$233+BI$234+SUM(BI$125,BI$126,BI$127,BI$128,BI$129,BI$130,BI$131,BI$132,BI$133,BI$134,BI$135,BI$136,BI$137,BI$138*(1+'S&amp;S'!$F138),BI$139,BI$140,BI$141,BI$142,BI$143,BI$144)</f>
        <v>0</v>
      </c>
      <c r="BJ340" s="66">
        <f>-BJ$190+BJ$216-BJ$218+BJ$233+BJ$234+SUM(BJ$125,BJ$126,BJ$127,BJ$128,BJ$129,BJ$130,BJ$131,BJ$132,BJ$133,BJ$134,BJ$135,BJ$136,BJ$137,BJ$138*(1+'S&amp;S'!$F138),BJ$139,BJ$140,BJ$141,BJ$142,BJ$143,BJ$144)</f>
        <v>0</v>
      </c>
      <c r="BK340" s="66">
        <f>-BK$190+BK$216-BK$218+BK$233+BK$234+SUM(BK$125,BK$126,BK$127,BK$128,BK$129,BK$130,BK$131,BK$132,BK$133,BK$134,BK$135,BK$136,BK$137,BK$138*(1+'S&amp;S'!$F138),BK$139,BK$140,BK$141,BK$142,BK$143,BK$144)</f>
        <v>0</v>
      </c>
      <c r="BL340" s="66">
        <f>-BL$190+BL$216-BL$218+BL$233+BL$234+SUM(BL$125,BL$126,BL$127,BL$128,BL$129,BL$130,BL$131,BL$132,BL$133,BL$134,BL$135,BL$136,BL$137,BL$138*(1+'S&amp;S'!$F138),BL$139,BL$140,BL$141,BL$142,BL$143,BL$144)</f>
        <v>0</v>
      </c>
      <c r="BM340" s="66">
        <f>-BM$190+BM$216-BM$218+BM$233+BM$234+SUM(BM$125,BM$126,BM$127,BM$128,BM$129,BM$130,BM$131,BM$132,BM$133,BM$134,BM$135,BM$136,BM$137,BM$138*(1+'S&amp;S'!$F138),BM$139,BM$140,BM$141,BM$142,BM$143,BM$144)</f>
        <v>0</v>
      </c>
      <c r="BN340" s="66">
        <f>-BN$190+BN$216-BN$218+BN$233+BN$234+SUM(BN$125,BN$126,BN$127,BN$128,BN$129,BN$130,BN$131,BN$132,BN$133,BN$134,BN$135,BN$136,BN$137,BN$138*(1+'S&amp;S'!$F138),BN$139,BN$140,BN$141,BN$142,BN$143,BN$144)</f>
        <v>0</v>
      </c>
      <c r="BO340" s="66">
        <f>-BO$190+BO$216-BO$218+BO$233+BO$234+SUM(BO$125,BO$126,BO$127,BO$128,BO$129,BO$130,BO$131,BO$132,BO$133,BO$134,BO$135,BO$136,BO$137,BO$138*(1+'S&amp;S'!$F138),BO$139,BO$140,BO$141,BO$142,BO$143,BO$144)</f>
        <v>0</v>
      </c>
      <c r="BP340" s="66">
        <f>-BP$190+BP$216-BP$218+BP$233+BP$234+SUM(BP$125,BP$126,BP$127,BP$128,BP$129,BP$130,BP$131,BP$132,BP$133,BP$134,BP$135,BP$136,BP$137,BP$138*(1+'S&amp;S'!$F138),BP$139,BP$140,BP$141,BP$142,BP$143,BP$144)</f>
        <v>0</v>
      </c>
      <c r="BQ340" s="66">
        <f>-BQ$190+BQ$216-BQ$218+BQ$233+BQ$234+SUM(BQ$125,BQ$126,BQ$127,BQ$128,BQ$129,BQ$130,BQ$131,BQ$132,BQ$133,BQ$134,BQ$135,BQ$136,BQ$137,BQ$138*(1+'S&amp;S'!$F138),BQ$139,BQ$140,BQ$141,BQ$142,BQ$143,BQ$144)</f>
        <v>0</v>
      </c>
      <c r="BR340" s="66">
        <f>-BR$190+BR$216-BR$218+BR$233+BR$234+SUM(BR$125,BR$126,BR$127,BR$128,BR$129,BR$130,BR$131,BR$132,BR$133,BR$134,BR$135,BR$136,BR$137,BR$138*(1+'S&amp;S'!$F138),BR$139,BR$140,BR$141,BR$142,BR$143,BR$144)</f>
        <v>0</v>
      </c>
      <c r="BS340" s="66">
        <f>-BS$190+BS$216-BS$218+BS$233+BS$234+SUM(BS$125,BS$126,BS$127,BS$128,BS$129,BS$130,BS$131,BS$132,BS$133,BS$134,BS$135,BS$136,BS$137,BS$138*(1+'S&amp;S'!$F138),BS$139,BS$140,BS$141,BS$142,BS$143,BS$144)</f>
        <v>0</v>
      </c>
      <c r="BT340" s="66">
        <f>-BT$190+BT$216-BT$218+BT$233+BT$234+SUM(BT$125,BT$126,BT$127,BT$128,BT$129,BT$130,BT$131,BT$132,BT$133,BT$134,BT$135,BT$136,BT$137,BT$138*(1+'S&amp;S'!$F138),BT$139,BT$140,BT$141,BT$142,BT$143,BT$144)</f>
        <v>0</v>
      </c>
      <c r="BU340" s="66">
        <f>-BU$190+BU$216-BU$218+BU$233+BU$234+SUM(BU$125,BU$126,BU$127,BU$128,BU$129,BU$130,BU$131,BU$132,BU$133,BU$134,BU$135,BU$136,BU$137,BU$138*(1+'S&amp;S'!$F138),BU$139,BU$140,BU$141,BU$142,BU$143,BU$144)</f>
        <v>0</v>
      </c>
      <c r="BV340" s="66">
        <f>-BV$190+BV$216-BV$218+BV$233+BV$234+SUM(BV$125,BV$126,BV$127,BV$128,BV$129,BV$130,BV$131,BV$132,BV$133,BV$134,BV$135,BV$136,BV$137,BV$138*(1+'S&amp;S'!$F138),BV$139,BV$140,BV$141,BV$142,BV$143,BV$144)</f>
        <v>0</v>
      </c>
      <c r="BW340" s="66">
        <f>-BW$190+BW$216-BW$218+BW$233+BW$234+SUM(BW$125,BW$126,BW$127,BW$128,BW$129,BW$130,BW$131,BW$132,BW$133,BW$134,BW$135,BW$136,BW$137,BW$138*(1+'S&amp;S'!$F138),BW$139,BW$140,BW$141,BW$142,BW$143,BW$144)</f>
        <v>0</v>
      </c>
      <c r="BX340" s="66">
        <f>-BX$190+BX$216-BX$218+BX$233+BX$234+SUM(BX$125,BX$126,BX$127,BX$128,BX$129,BX$130,BX$131,BX$132,BX$133,BX$134,BX$135,BX$136,BX$137,BX$138*(1+'S&amp;S'!$F138),BX$139,BX$140,BX$141,BX$142,BX$143,BX$144)</f>
        <v>0</v>
      </c>
      <c r="BY340" s="66">
        <f>-BY$190+BY$216-BY$218+BY$233+BY$234+SUM(BY$125,BY$126,BY$127,BY$128,BY$129,BY$130,BY$131,BY$132,BY$133,BY$134,BY$135,BY$136,BY$137,BY$138*(1+'S&amp;S'!$F138),BY$139,BY$140,BY$141,BY$142,BY$143,BY$144)</f>
        <v>0</v>
      </c>
      <c r="BZ340" s="66">
        <f>-BZ$190+BZ$216-BZ$218+BZ$233+BZ$234+SUM(BZ$125,BZ$126,BZ$127,BZ$128,BZ$129,BZ$130,BZ$131,BZ$132,BZ$133,BZ$134,BZ$135,BZ$136,BZ$137,BZ$138*(1+'S&amp;S'!$F138),BZ$139,BZ$140,BZ$141,BZ$142,BZ$143,BZ$144)</f>
        <v>0</v>
      </c>
      <c r="CA340" s="66">
        <f>-CA$190+CA$216-CA$218+CA$233+CA$234+SUM(CA$125,CA$126,CA$127,CA$128,CA$129,CA$130,CA$131,CA$132,CA$133,CA$134,CA$135,CA$136,CA$137,CA$138*(1+'S&amp;S'!$F138),CA$139,CA$140,CA$141,CA$142,CA$143,CA$144)</f>
        <v>0</v>
      </c>
      <c r="CB340" s="66">
        <f>-CB$190+CB$216-CB$218+CB$233+CB$234+SUM(CB$125,CB$126,CB$127,CB$128,CB$129,CB$130,CB$131,CB$132,CB$133,CB$134,CB$135,CB$136,CB$137,CB$138*(1+'S&amp;S'!$F138),CB$139,CB$140,CB$141,CB$142,CB$143,CB$144)</f>
        <v>0</v>
      </c>
      <c r="CC340" s="66">
        <f>-CC$190+CC$216-CC$218+CC$233+CC$234+SUM(CC$125,CC$126,CC$127,CC$128,CC$129,CC$130,CC$131,CC$132,CC$133,CC$134,CC$135,CC$136,CC$137,CC$138*(1+'S&amp;S'!$F138),CC$139,CC$140,CC$141,CC$142,CC$143,CC$144)</f>
        <v>0</v>
      </c>
      <c r="CD340" s="66">
        <f>-CD$190+CD$216-CD$218+CD$233+CD$234+SUM(CD$125,CD$126,CD$127,CD$128,CD$129,CD$130,CD$131,CD$132,CD$133,CD$134,CD$135,CD$136,CD$137,CD$138*(1+'S&amp;S'!$F138),CD$139,CD$140,CD$141,CD$142,CD$143,CD$144)</f>
        <v>0</v>
      </c>
      <c r="CE340" s="66">
        <f>-CE$190+CE$216-CE$218+CE$233+CE$234+SUM(CE$125,CE$126,CE$127,CE$128,CE$129,CE$130,CE$131,CE$132,CE$133,CE$134,CE$135,CE$136,CE$137,CE$138*(1+'S&amp;S'!$F138),CE$139,CE$140,CE$141,CE$142,CE$143,CE$144)</f>
        <v>0</v>
      </c>
      <c r="CF340" s="66">
        <f>-CF$190+CF$216-CF$218+CF$233+CF$234+SUM(CF$125,CF$126,CF$127,CF$128,CF$129,CF$130,CF$131,CF$132,CF$133,CF$134,CF$135,CF$136,CF$137,CF$138*(1+'S&amp;S'!$F138),CF$139,CF$140,CF$141,CF$142,CF$143,CF$144)</f>
        <v>0</v>
      </c>
      <c r="CG340" s="66">
        <f>-CG$190+CG$216-CG$218+CG$233+CG$234+SUM(CG$125,CG$126,CG$127,CG$128,CG$129,CG$130,CG$131,CG$132,CG$133,CG$134,CG$135,CG$136,CG$137,CG$138*(1+'S&amp;S'!$F138),CG$139,CG$140,CG$141,CG$142,CG$143,CG$144)</f>
        <v>0</v>
      </c>
      <c r="CH340" s="66">
        <f>-CH$190+CH$216-CH$218+CH$233+CH$234+SUM(CH$125,CH$126,CH$127,CH$128,CH$129,CH$130,CH$131,CH$132,CH$133,CH$134,CH$135,CH$136,CH$137,CH$138*(1+'S&amp;S'!$F138),CH$139,CH$140,CH$141,CH$142,CH$143,CH$144)</f>
        <v>0</v>
      </c>
      <c r="CI340" s="66">
        <f>-CI$190+CI$216-CI$218+CI$233+CI$234+SUM(CI$125,CI$126,CI$127,CI$128,CI$129,CI$130,CI$131,CI$132,CI$133,CI$134,CI$135,CI$136,CI$137,CI$138*(1+'S&amp;S'!$F138),CI$139,CI$140,CI$141,CI$142,CI$143,CI$144)</f>
        <v>0</v>
      </c>
      <c r="CJ340" s="66">
        <f>-CJ$190+CJ$216-CJ$218+CJ$233+CJ$234+SUM(CJ$125,CJ$126,CJ$127,CJ$128,CJ$129,CJ$130,CJ$131,CJ$132,CJ$133,CJ$134,CJ$135,CJ$136,CJ$137,CJ$138*(1+'S&amp;S'!$F138),CJ$139,CJ$140,CJ$141,CJ$142,CJ$143,CJ$144)</f>
        <v>0</v>
      </c>
      <c r="CK340" s="66">
        <f>-CK$190+CK$216-CK$218+CK$233+CK$234+SUM(CK$125,CK$126,CK$127,CK$128,CK$129,CK$130,CK$131,CK$132,CK$133,CK$134,CK$135,CK$136,CK$137,CK$138*(1+'S&amp;S'!$F138),CK$139,CK$140,CK$141,CK$142,CK$143,CK$144)</f>
        <v>0</v>
      </c>
      <c r="CL340" s="66">
        <f>-CL$190+CL$216-CL$218+CL$233+CL$234+SUM(CL$125,CL$126,CL$127,CL$128,CL$129,CL$130,CL$131,CL$132,CL$133,CL$134,CL$135,CL$136,CL$137,CL$138*(1+'S&amp;S'!$F138),CL$139,CL$140,CL$141,CL$142,CL$143,CL$144)</f>
        <v>0</v>
      </c>
      <c r="CM340" s="66">
        <f>-CM$190+CM$216-CM$218+CM$233+CM$234+SUM(CM$125,CM$126,CM$127,CM$128,CM$129,CM$130,CM$131,CM$132,CM$133,CM$134,CM$135,CM$136,CM$137,CM$138*(1+'S&amp;S'!$F138),CM$139,CM$140,CM$141,CM$142,CM$143,CM$144)</f>
        <v>0</v>
      </c>
      <c r="CN340" s="66">
        <f>-CN$190+CN$216-CN$218+CN$233+CN$234+SUM(CN$125,CN$126,CN$127,CN$128,CN$129,CN$130,CN$131,CN$132,CN$133,CN$134,CN$135,CN$136,CN$137,CN$138*(1+'S&amp;S'!$F138),CN$139,CN$140,CN$141,CN$142,CN$143,CN$144)</f>
        <v>0</v>
      </c>
      <c r="CO340" s="66">
        <f>-CO$190+CO$216-CO$218+CO$233+CO$234+SUM(CO$125,CO$126,CO$127,CO$128,CO$129,CO$130,CO$131,CO$132,CO$133,CO$134,CO$135,CO$136,CO$137,CO$138*(1+'S&amp;S'!$F138),CO$139,CO$140,CO$141,CO$142,CO$143,CO$144)</f>
        <v>0</v>
      </c>
      <c r="CP340" s="66">
        <f>-CP$190+CP$216-CP$218+CP$233+CP$234+SUM(CP$125,CP$126,CP$127,CP$128,CP$129,CP$130,CP$131,CP$132,CP$133,CP$134,CP$135,CP$136,CP$137,CP$138*(1+'S&amp;S'!$F138),CP$139,CP$140,CP$141,CP$142,CP$143,CP$144)</f>
        <v>0</v>
      </c>
      <c r="CQ340" s="66">
        <f>-CQ$190+CQ$216-CQ$218+CQ$233+CQ$234+SUM(CQ$125,CQ$126,CQ$127,CQ$128,CQ$129,CQ$130,CQ$131,CQ$132,CQ$133,CQ$134,CQ$135,CQ$136,CQ$137,CQ$138*(1+'S&amp;S'!$F138),CQ$139,CQ$140,CQ$141,CQ$142,CQ$143,CQ$144)</f>
        <v>0</v>
      </c>
      <c r="CR340" s="66">
        <f>-CR$190+CR$216-CR$218+CR$233+CR$234+SUM(CR$125,CR$126,CR$127,CR$128,CR$129,CR$130,CR$131,CR$132,CR$133,CR$134,CR$135,CR$136,CR$137,CR$138*(1+'S&amp;S'!$F138),CR$139,CR$140,CR$141,CR$142,CR$143,CR$144)</f>
        <v>0</v>
      </c>
      <c r="CS340" s="66">
        <f>-CS$190+CS$216-CS$218+CS$233+CS$234+SUM(CS$125,CS$126,CS$127,CS$128,CS$129,CS$130,CS$131,CS$132,CS$133,CS$134,CS$135,CS$136,CS$137,CS$138*(1+'S&amp;S'!$F138),CS$139,CS$140,CS$141,CS$142,CS$143,CS$144)</f>
        <v>0</v>
      </c>
    </row>
    <row r="341" spans="3:97" hidden="1" x14ac:dyDescent="0.35">
      <c r="C341" s="81" t="str">
        <f>O.1!C138&amp;" with "&amp; 'S&amp;S'!$D$5*100 &amp; "% decrease"</f>
        <v xml:space="preserve"> with 1% decrease</v>
      </c>
      <c r="E341" s="492">
        <f>G341+NPV(G.Asm!$F$40,H341:INDEX(H341:CS341,RP))</f>
        <v>0</v>
      </c>
      <c r="F341" s="492">
        <f t="shared" si="280"/>
        <v>0</v>
      </c>
      <c r="G341" s="66">
        <f>-G$190+G$216-G$218+G$233+G$234+SUM(G$125,G$126,G$127,G$128,G$129,G$130,G$131,G$132,G$133,G$134,G$135,G$136,G$137,G$138*(1+'S&amp;S'!$F139),G$139,G$140,G$141,G$142,G$143,G$144)</f>
        <v>0</v>
      </c>
      <c r="H341" s="66">
        <f>-H$190+H$216-H$218+H$233+H$234+SUM(H$125,H$126,H$127,H$128,H$129,H$130,H$131,H$132,H$133,H$134,H$135,H$136,H$137,H$138*(1+'S&amp;S'!$F139),H$139,H$140,H$141,H$142,H$143,H$144)</f>
        <v>0</v>
      </c>
      <c r="I341" s="66">
        <f>-I$190+I$216-I$218+I$233+I$234+SUM(I$125,I$126,I$127,I$128,I$129,I$130,I$131,I$132,I$133,I$134,I$135,I$136,I$137,I$138*(1+'S&amp;S'!$F139),I$139,I$140,I$141,I$142,I$143,I$144)</f>
        <v>0</v>
      </c>
      <c r="J341" s="66">
        <f>-J$190+J$216-J$218+J$233+J$234+SUM(J$125,J$126,J$127,J$128,J$129,J$130,J$131,J$132,J$133,J$134,J$135,J$136,J$137,J$138*(1+'S&amp;S'!$F139),J$139,J$140,J$141,J$142,J$143,J$144)</f>
        <v>0</v>
      </c>
      <c r="K341" s="66">
        <f>-K$190+K$216-K$218+K$233+K$234+SUM(K$125,K$126,K$127,K$128,K$129,K$130,K$131,K$132,K$133,K$134,K$135,K$136,K$137,K$138*(1+'S&amp;S'!$F139),K$139,K$140,K$141,K$142,K$143,K$144)</f>
        <v>0</v>
      </c>
      <c r="L341" s="66">
        <f>-L$190+L$216-L$218+L$233+L$234+SUM(L$125,L$126,L$127,L$128,L$129,L$130,L$131,L$132,L$133,L$134,L$135,L$136,L$137,L$138*(1+'S&amp;S'!$F139),L$139,L$140,L$141,L$142,L$143,L$144)</f>
        <v>0</v>
      </c>
      <c r="M341" s="66">
        <f>-M$190+M$216-M$218+M$233+M$234+SUM(M$125,M$126,M$127,M$128,M$129,M$130,M$131,M$132,M$133,M$134,M$135,M$136,M$137,M$138*(1+'S&amp;S'!$F139),M$139,M$140,M$141,M$142,M$143,M$144)</f>
        <v>0</v>
      </c>
      <c r="N341" s="66">
        <f>-N$190+N$216-N$218+N$233+N$234+SUM(N$125,N$126,N$127,N$128,N$129,N$130,N$131,N$132,N$133,N$134,N$135,N$136,N$137,N$138*(1+'S&amp;S'!$F139),N$139,N$140,N$141,N$142,N$143,N$144)</f>
        <v>0</v>
      </c>
      <c r="O341" s="66">
        <f>-O$190+O$216-O$218+O$233+O$234+SUM(O$125,O$126,O$127,O$128,O$129,O$130,O$131,O$132,O$133,O$134,O$135,O$136,O$137,O$138*(1+'S&amp;S'!$F139),O$139,O$140,O$141,O$142,O$143,O$144)</f>
        <v>0</v>
      </c>
      <c r="P341" s="66">
        <f>-P$190+P$216-P$218+P$233+P$234+SUM(P$125,P$126,P$127,P$128,P$129,P$130,P$131,P$132,P$133,P$134,P$135,P$136,P$137,P$138*(1+'S&amp;S'!$F139),P$139,P$140,P$141,P$142,P$143,P$144)</f>
        <v>0</v>
      </c>
      <c r="Q341" s="66">
        <f>-Q$190+Q$216-Q$218+Q$233+Q$234+SUM(Q$125,Q$126,Q$127,Q$128,Q$129,Q$130,Q$131,Q$132,Q$133,Q$134,Q$135,Q$136,Q$137,Q$138*(1+'S&amp;S'!$F139),Q$139,Q$140,Q$141,Q$142,Q$143,Q$144)</f>
        <v>0</v>
      </c>
      <c r="R341" s="66">
        <f>-R$190+R$216-R$218+R$233+R$234+SUM(R$125,R$126,R$127,R$128,R$129,R$130,R$131,R$132,R$133,R$134,R$135,R$136,R$137,R$138*(1+'S&amp;S'!$F139),R$139,R$140,R$141,R$142,R$143,R$144)</f>
        <v>0</v>
      </c>
      <c r="S341" s="66">
        <f>-S$190+S$216-S$218+S$233+S$234+SUM(S$125,S$126,S$127,S$128,S$129,S$130,S$131,S$132,S$133,S$134,S$135,S$136,S$137,S$138*(1+'S&amp;S'!$F139),S$139,S$140,S$141,S$142,S$143,S$144)</f>
        <v>0</v>
      </c>
      <c r="T341" s="66">
        <f>-T$190+T$216-T$218+T$233+T$234+SUM(T$125,T$126,T$127,T$128,T$129,T$130,T$131,T$132,T$133,T$134,T$135,T$136,T$137,T$138*(1+'S&amp;S'!$F139),T$139,T$140,T$141,T$142,T$143,T$144)</f>
        <v>0</v>
      </c>
      <c r="U341" s="66">
        <f>-U$190+U$216-U$218+U$233+U$234+SUM(U$125,U$126,U$127,U$128,U$129,U$130,U$131,U$132,U$133,U$134,U$135,U$136,U$137,U$138*(1+'S&amp;S'!$F139),U$139,U$140,U$141,U$142,U$143,U$144)</f>
        <v>0</v>
      </c>
      <c r="V341" s="66">
        <f>-V$190+V$216-V$218+V$233+V$234+SUM(V$125,V$126,V$127,V$128,V$129,V$130,V$131,V$132,V$133,V$134,V$135,V$136,V$137,V$138*(1+'S&amp;S'!$F139),V$139,V$140,V$141,V$142,V$143,V$144)</f>
        <v>0</v>
      </c>
      <c r="W341" s="66">
        <f>-W$190+W$216-W$218+W$233+W$234+SUM(W$125,W$126,W$127,W$128,W$129,W$130,W$131,W$132,W$133,W$134,W$135,W$136,W$137,W$138*(1+'S&amp;S'!$F139),W$139,W$140,W$141,W$142,W$143,W$144)</f>
        <v>0</v>
      </c>
      <c r="X341" s="66">
        <f>-X$190+X$216-X$218+X$233+X$234+SUM(X$125,X$126,X$127,X$128,X$129,X$130,X$131,X$132,X$133,X$134,X$135,X$136,X$137,X$138*(1+'S&amp;S'!$F139),X$139,X$140,X$141,X$142,X$143,X$144)</f>
        <v>0</v>
      </c>
      <c r="Y341" s="66">
        <f>-Y$190+Y$216-Y$218+Y$233+Y$234+SUM(Y$125,Y$126,Y$127,Y$128,Y$129,Y$130,Y$131,Y$132,Y$133,Y$134,Y$135,Y$136,Y$137,Y$138*(1+'S&amp;S'!$F139),Y$139,Y$140,Y$141,Y$142,Y$143,Y$144)</f>
        <v>0</v>
      </c>
      <c r="Z341" s="66">
        <f>-Z$190+Z$216-Z$218+Z$233+Z$234+SUM(Z$125,Z$126,Z$127,Z$128,Z$129,Z$130,Z$131,Z$132,Z$133,Z$134,Z$135,Z$136,Z$137,Z$138*(1+'S&amp;S'!$F139),Z$139,Z$140,Z$141,Z$142,Z$143,Z$144)</f>
        <v>0</v>
      </c>
      <c r="AA341" s="66">
        <f>-AA$190+AA$216-AA$218+AA$233+AA$234+SUM(AA$125,AA$126,AA$127,AA$128,AA$129,AA$130,AA$131,AA$132,AA$133,AA$134,AA$135,AA$136,AA$137,AA$138*(1+'S&amp;S'!$F139),AA$139,AA$140,AA$141,AA$142,AA$143,AA$144)</f>
        <v>0</v>
      </c>
      <c r="AB341" s="66">
        <f>-AB$190+AB$216-AB$218+AB$233+AB$234+SUM(AB$125,AB$126,AB$127,AB$128,AB$129,AB$130,AB$131,AB$132,AB$133,AB$134,AB$135,AB$136,AB$137,AB$138*(1+'S&amp;S'!$F139),AB$139,AB$140,AB$141,AB$142,AB$143,AB$144)</f>
        <v>0</v>
      </c>
      <c r="AC341" s="66">
        <f>-AC$190+AC$216-AC$218+AC$233+AC$234+SUM(AC$125,AC$126,AC$127,AC$128,AC$129,AC$130,AC$131,AC$132,AC$133,AC$134,AC$135,AC$136,AC$137,AC$138*(1+'S&amp;S'!$F139),AC$139,AC$140,AC$141,AC$142,AC$143,AC$144)</f>
        <v>0</v>
      </c>
      <c r="AD341" s="66">
        <f>-AD$190+AD$216-AD$218+AD$233+AD$234+SUM(AD$125,AD$126,AD$127,AD$128,AD$129,AD$130,AD$131,AD$132,AD$133,AD$134,AD$135,AD$136,AD$137,AD$138*(1+'S&amp;S'!$F139),AD$139,AD$140,AD$141,AD$142,AD$143,AD$144)</f>
        <v>0</v>
      </c>
      <c r="AE341" s="66">
        <f>-AE$190+AE$216-AE$218+AE$233+AE$234+SUM(AE$125,AE$126,AE$127,AE$128,AE$129,AE$130,AE$131,AE$132,AE$133,AE$134,AE$135,AE$136,AE$137,AE$138*(1+'S&amp;S'!$F139),AE$139,AE$140,AE$141,AE$142,AE$143,AE$144)</f>
        <v>0</v>
      </c>
      <c r="AF341" s="66">
        <f>-AF$190+AF$216-AF$218+AF$233+AF$234+SUM(AF$125,AF$126,AF$127,AF$128,AF$129,AF$130,AF$131,AF$132,AF$133,AF$134,AF$135,AF$136,AF$137,AF$138*(1+'S&amp;S'!$F139),AF$139,AF$140,AF$141,AF$142,AF$143,AF$144)</f>
        <v>0</v>
      </c>
      <c r="AG341" s="66">
        <f>-AG$190+AG$216-AG$218+AG$233+AG$234+SUM(AG$125,AG$126,AG$127,AG$128,AG$129,AG$130,AG$131,AG$132,AG$133,AG$134,AG$135,AG$136,AG$137,AG$138*(1+'S&amp;S'!$F139),AG$139,AG$140,AG$141,AG$142,AG$143,AG$144)</f>
        <v>0</v>
      </c>
      <c r="AH341" s="66">
        <f>-AH$190+AH$216-AH$218+AH$233+AH$234+SUM(AH$125,AH$126,AH$127,AH$128,AH$129,AH$130,AH$131,AH$132,AH$133,AH$134,AH$135,AH$136,AH$137,AH$138*(1+'S&amp;S'!$F139),AH$139,AH$140,AH$141,AH$142,AH$143,AH$144)</f>
        <v>0</v>
      </c>
      <c r="AI341" s="66">
        <f>-AI$190+AI$216-AI$218+AI$233+AI$234+SUM(AI$125,AI$126,AI$127,AI$128,AI$129,AI$130,AI$131,AI$132,AI$133,AI$134,AI$135,AI$136,AI$137,AI$138*(1+'S&amp;S'!$F139),AI$139,AI$140,AI$141,AI$142,AI$143,AI$144)</f>
        <v>0</v>
      </c>
      <c r="AJ341" s="66">
        <f>-AJ$190+AJ$216-AJ$218+AJ$233+AJ$234+SUM(AJ$125,AJ$126,AJ$127,AJ$128,AJ$129,AJ$130,AJ$131,AJ$132,AJ$133,AJ$134,AJ$135,AJ$136,AJ$137,AJ$138*(1+'S&amp;S'!$F139),AJ$139,AJ$140,AJ$141,AJ$142,AJ$143,AJ$144)</f>
        <v>0</v>
      </c>
      <c r="AK341" s="66">
        <f>-AK$190+AK$216-AK$218+AK$233+AK$234+SUM(AK$125,AK$126,AK$127,AK$128,AK$129,AK$130,AK$131,AK$132,AK$133,AK$134,AK$135,AK$136,AK$137,AK$138*(1+'S&amp;S'!$F139),AK$139,AK$140,AK$141,AK$142,AK$143,AK$144)</f>
        <v>0</v>
      </c>
      <c r="AL341" s="66">
        <f>-AL$190+AL$216-AL$218+AL$233+AL$234+SUM(AL$125,AL$126,AL$127,AL$128,AL$129,AL$130,AL$131,AL$132,AL$133,AL$134,AL$135,AL$136,AL$137,AL$138*(1+'S&amp;S'!$F139),AL$139,AL$140,AL$141,AL$142,AL$143,AL$144)</f>
        <v>0</v>
      </c>
      <c r="AM341" s="66">
        <f>-AM$190+AM$216-AM$218+AM$233+AM$234+SUM(AM$125,AM$126,AM$127,AM$128,AM$129,AM$130,AM$131,AM$132,AM$133,AM$134,AM$135,AM$136,AM$137,AM$138*(1+'S&amp;S'!$F139),AM$139,AM$140,AM$141,AM$142,AM$143,AM$144)</f>
        <v>0</v>
      </c>
      <c r="AN341" s="66">
        <f>-AN$190+AN$216-AN$218+AN$233+AN$234+SUM(AN$125,AN$126,AN$127,AN$128,AN$129,AN$130,AN$131,AN$132,AN$133,AN$134,AN$135,AN$136,AN$137,AN$138*(1+'S&amp;S'!$F139),AN$139,AN$140,AN$141,AN$142,AN$143,AN$144)</f>
        <v>0</v>
      </c>
      <c r="AO341" s="66">
        <f>-AO$190+AO$216-AO$218+AO$233+AO$234+SUM(AO$125,AO$126,AO$127,AO$128,AO$129,AO$130,AO$131,AO$132,AO$133,AO$134,AO$135,AO$136,AO$137,AO$138*(1+'S&amp;S'!$F139),AO$139,AO$140,AO$141,AO$142,AO$143,AO$144)</f>
        <v>0</v>
      </c>
      <c r="AP341" s="66">
        <f>-AP$190+AP$216-AP$218+AP$233+AP$234+SUM(AP$125,AP$126,AP$127,AP$128,AP$129,AP$130,AP$131,AP$132,AP$133,AP$134,AP$135,AP$136,AP$137,AP$138*(1+'S&amp;S'!$F139),AP$139,AP$140,AP$141,AP$142,AP$143,AP$144)</f>
        <v>0</v>
      </c>
      <c r="AQ341" s="66">
        <f>-AQ$190+AQ$216-AQ$218+AQ$233+AQ$234+SUM(AQ$125,AQ$126,AQ$127,AQ$128,AQ$129,AQ$130,AQ$131,AQ$132,AQ$133,AQ$134,AQ$135,AQ$136,AQ$137,AQ$138*(1+'S&amp;S'!$F139),AQ$139,AQ$140,AQ$141,AQ$142,AQ$143,AQ$144)</f>
        <v>0</v>
      </c>
      <c r="AR341" s="66">
        <f>-AR$190+AR$216-AR$218+AR$233+AR$234+SUM(AR$125,AR$126,AR$127,AR$128,AR$129,AR$130,AR$131,AR$132,AR$133,AR$134,AR$135,AR$136,AR$137,AR$138*(1+'S&amp;S'!$F139),AR$139,AR$140,AR$141,AR$142,AR$143,AR$144)</f>
        <v>0</v>
      </c>
      <c r="AS341" s="66">
        <f>-AS$190+AS$216-AS$218+AS$233+AS$234+SUM(AS$125,AS$126,AS$127,AS$128,AS$129,AS$130,AS$131,AS$132,AS$133,AS$134,AS$135,AS$136,AS$137,AS$138*(1+'S&amp;S'!$F139),AS$139,AS$140,AS$141,AS$142,AS$143,AS$144)</f>
        <v>0</v>
      </c>
      <c r="AT341" s="66">
        <f>-AT$190+AT$216-AT$218+AT$233+AT$234+SUM(AT$125,AT$126,AT$127,AT$128,AT$129,AT$130,AT$131,AT$132,AT$133,AT$134,AT$135,AT$136,AT$137,AT$138*(1+'S&amp;S'!$F139),AT$139,AT$140,AT$141,AT$142,AT$143,AT$144)</f>
        <v>0</v>
      </c>
      <c r="AU341" s="66">
        <f>-AU$190+AU$216-AU$218+AU$233+AU$234+SUM(AU$125,AU$126,AU$127,AU$128,AU$129,AU$130,AU$131,AU$132,AU$133,AU$134,AU$135,AU$136,AU$137,AU$138*(1+'S&amp;S'!$F139),AU$139,AU$140,AU$141,AU$142,AU$143,AU$144)</f>
        <v>0</v>
      </c>
      <c r="AV341" s="66">
        <f>-AV$190+AV$216-AV$218+AV$233+AV$234+SUM(AV$125,AV$126,AV$127,AV$128,AV$129,AV$130,AV$131,AV$132,AV$133,AV$134,AV$135,AV$136,AV$137,AV$138*(1+'S&amp;S'!$F139),AV$139,AV$140,AV$141,AV$142,AV$143,AV$144)</f>
        <v>0</v>
      </c>
      <c r="AW341" s="66">
        <f>-AW$190+AW$216-AW$218+AW$233+AW$234+SUM(AW$125,AW$126,AW$127,AW$128,AW$129,AW$130,AW$131,AW$132,AW$133,AW$134,AW$135,AW$136,AW$137,AW$138*(1+'S&amp;S'!$F139),AW$139,AW$140,AW$141,AW$142,AW$143,AW$144)</f>
        <v>0</v>
      </c>
      <c r="AX341" s="66">
        <f>-AX$190+AX$216-AX$218+AX$233+AX$234+SUM(AX$125,AX$126,AX$127,AX$128,AX$129,AX$130,AX$131,AX$132,AX$133,AX$134,AX$135,AX$136,AX$137,AX$138*(1+'S&amp;S'!$F139),AX$139,AX$140,AX$141,AX$142,AX$143,AX$144)</f>
        <v>0</v>
      </c>
      <c r="AY341" s="66">
        <f>-AY$190+AY$216-AY$218+AY$233+AY$234+SUM(AY$125,AY$126,AY$127,AY$128,AY$129,AY$130,AY$131,AY$132,AY$133,AY$134,AY$135,AY$136,AY$137,AY$138*(1+'S&amp;S'!$F139),AY$139,AY$140,AY$141,AY$142,AY$143,AY$144)</f>
        <v>0</v>
      </c>
      <c r="AZ341" s="66">
        <f>-AZ$190+AZ$216-AZ$218+AZ$233+AZ$234+SUM(AZ$125,AZ$126,AZ$127,AZ$128,AZ$129,AZ$130,AZ$131,AZ$132,AZ$133,AZ$134,AZ$135,AZ$136,AZ$137,AZ$138*(1+'S&amp;S'!$F139),AZ$139,AZ$140,AZ$141,AZ$142,AZ$143,AZ$144)</f>
        <v>0</v>
      </c>
      <c r="BA341" s="66">
        <f>-BA$190+BA$216-BA$218+BA$233+BA$234+SUM(BA$125,BA$126,BA$127,BA$128,BA$129,BA$130,BA$131,BA$132,BA$133,BA$134,BA$135,BA$136,BA$137,BA$138*(1+'S&amp;S'!$F139),BA$139,BA$140,BA$141,BA$142,BA$143,BA$144)</f>
        <v>0</v>
      </c>
      <c r="BB341" s="66">
        <f>-BB$190+BB$216-BB$218+BB$233+BB$234+SUM(BB$125,BB$126,BB$127,BB$128,BB$129,BB$130,BB$131,BB$132,BB$133,BB$134,BB$135,BB$136,BB$137,BB$138*(1+'S&amp;S'!$F139),BB$139,BB$140,BB$141,BB$142,BB$143,BB$144)</f>
        <v>0</v>
      </c>
      <c r="BC341" s="66">
        <f>-BC$190+BC$216-BC$218+BC$233+BC$234+SUM(BC$125,BC$126,BC$127,BC$128,BC$129,BC$130,BC$131,BC$132,BC$133,BC$134,BC$135,BC$136,BC$137,BC$138*(1+'S&amp;S'!$F139),BC$139,BC$140,BC$141,BC$142,BC$143,BC$144)</f>
        <v>0</v>
      </c>
      <c r="BD341" s="66">
        <f>-BD$190+BD$216-BD$218+BD$233+BD$234+SUM(BD$125,BD$126,BD$127,BD$128,BD$129,BD$130,BD$131,BD$132,BD$133,BD$134,BD$135,BD$136,BD$137,BD$138*(1+'S&amp;S'!$F139),BD$139,BD$140,BD$141,BD$142,BD$143,BD$144)</f>
        <v>0</v>
      </c>
      <c r="BE341" s="66">
        <f>-BE$190+BE$216-BE$218+BE$233+BE$234+SUM(BE$125,BE$126,BE$127,BE$128,BE$129,BE$130,BE$131,BE$132,BE$133,BE$134,BE$135,BE$136,BE$137,BE$138*(1+'S&amp;S'!$F139),BE$139,BE$140,BE$141,BE$142,BE$143,BE$144)</f>
        <v>0</v>
      </c>
      <c r="BF341" s="66">
        <f>-BF$190+BF$216-BF$218+BF$233+BF$234+SUM(BF$125,BF$126,BF$127,BF$128,BF$129,BF$130,BF$131,BF$132,BF$133,BF$134,BF$135,BF$136,BF$137,BF$138*(1+'S&amp;S'!$F139),BF$139,BF$140,BF$141,BF$142,BF$143,BF$144)</f>
        <v>0</v>
      </c>
      <c r="BG341" s="66">
        <f>-BG$190+BG$216-BG$218+BG$233+BG$234+SUM(BG$125,BG$126,BG$127,BG$128,BG$129,BG$130,BG$131,BG$132,BG$133,BG$134,BG$135,BG$136,BG$137,BG$138*(1+'S&amp;S'!$F139),BG$139,BG$140,BG$141,BG$142,BG$143,BG$144)</f>
        <v>0</v>
      </c>
      <c r="BH341" s="66">
        <f>-BH$190+BH$216-BH$218+BH$233+BH$234+SUM(BH$125,BH$126,BH$127,BH$128,BH$129,BH$130,BH$131,BH$132,BH$133,BH$134,BH$135,BH$136,BH$137,BH$138*(1+'S&amp;S'!$F139),BH$139,BH$140,BH$141,BH$142,BH$143,BH$144)</f>
        <v>0</v>
      </c>
      <c r="BI341" s="66">
        <f>-BI$190+BI$216-BI$218+BI$233+BI$234+SUM(BI$125,BI$126,BI$127,BI$128,BI$129,BI$130,BI$131,BI$132,BI$133,BI$134,BI$135,BI$136,BI$137,BI$138*(1+'S&amp;S'!$F139),BI$139,BI$140,BI$141,BI$142,BI$143,BI$144)</f>
        <v>0</v>
      </c>
      <c r="BJ341" s="66">
        <f>-BJ$190+BJ$216-BJ$218+BJ$233+BJ$234+SUM(BJ$125,BJ$126,BJ$127,BJ$128,BJ$129,BJ$130,BJ$131,BJ$132,BJ$133,BJ$134,BJ$135,BJ$136,BJ$137,BJ$138*(1+'S&amp;S'!$F139),BJ$139,BJ$140,BJ$141,BJ$142,BJ$143,BJ$144)</f>
        <v>0</v>
      </c>
      <c r="BK341" s="66">
        <f>-BK$190+BK$216-BK$218+BK$233+BK$234+SUM(BK$125,BK$126,BK$127,BK$128,BK$129,BK$130,BK$131,BK$132,BK$133,BK$134,BK$135,BK$136,BK$137,BK$138*(1+'S&amp;S'!$F139),BK$139,BK$140,BK$141,BK$142,BK$143,BK$144)</f>
        <v>0</v>
      </c>
      <c r="BL341" s="66">
        <f>-BL$190+BL$216-BL$218+BL$233+BL$234+SUM(BL$125,BL$126,BL$127,BL$128,BL$129,BL$130,BL$131,BL$132,BL$133,BL$134,BL$135,BL$136,BL$137,BL$138*(1+'S&amp;S'!$F139),BL$139,BL$140,BL$141,BL$142,BL$143,BL$144)</f>
        <v>0</v>
      </c>
      <c r="BM341" s="66">
        <f>-BM$190+BM$216-BM$218+BM$233+BM$234+SUM(BM$125,BM$126,BM$127,BM$128,BM$129,BM$130,BM$131,BM$132,BM$133,BM$134,BM$135,BM$136,BM$137,BM$138*(1+'S&amp;S'!$F139),BM$139,BM$140,BM$141,BM$142,BM$143,BM$144)</f>
        <v>0</v>
      </c>
      <c r="BN341" s="66">
        <f>-BN$190+BN$216-BN$218+BN$233+BN$234+SUM(BN$125,BN$126,BN$127,BN$128,BN$129,BN$130,BN$131,BN$132,BN$133,BN$134,BN$135,BN$136,BN$137,BN$138*(1+'S&amp;S'!$F139),BN$139,BN$140,BN$141,BN$142,BN$143,BN$144)</f>
        <v>0</v>
      </c>
      <c r="BO341" s="66">
        <f>-BO$190+BO$216-BO$218+BO$233+BO$234+SUM(BO$125,BO$126,BO$127,BO$128,BO$129,BO$130,BO$131,BO$132,BO$133,BO$134,BO$135,BO$136,BO$137,BO$138*(1+'S&amp;S'!$F139),BO$139,BO$140,BO$141,BO$142,BO$143,BO$144)</f>
        <v>0</v>
      </c>
      <c r="BP341" s="66">
        <f>-BP$190+BP$216-BP$218+BP$233+BP$234+SUM(BP$125,BP$126,BP$127,BP$128,BP$129,BP$130,BP$131,BP$132,BP$133,BP$134,BP$135,BP$136,BP$137,BP$138*(1+'S&amp;S'!$F139),BP$139,BP$140,BP$141,BP$142,BP$143,BP$144)</f>
        <v>0</v>
      </c>
      <c r="BQ341" s="66">
        <f>-BQ$190+BQ$216-BQ$218+BQ$233+BQ$234+SUM(BQ$125,BQ$126,BQ$127,BQ$128,BQ$129,BQ$130,BQ$131,BQ$132,BQ$133,BQ$134,BQ$135,BQ$136,BQ$137,BQ$138*(1+'S&amp;S'!$F139),BQ$139,BQ$140,BQ$141,BQ$142,BQ$143,BQ$144)</f>
        <v>0</v>
      </c>
      <c r="BR341" s="66">
        <f>-BR$190+BR$216-BR$218+BR$233+BR$234+SUM(BR$125,BR$126,BR$127,BR$128,BR$129,BR$130,BR$131,BR$132,BR$133,BR$134,BR$135,BR$136,BR$137,BR$138*(1+'S&amp;S'!$F139),BR$139,BR$140,BR$141,BR$142,BR$143,BR$144)</f>
        <v>0</v>
      </c>
      <c r="BS341" s="66">
        <f>-BS$190+BS$216-BS$218+BS$233+BS$234+SUM(BS$125,BS$126,BS$127,BS$128,BS$129,BS$130,BS$131,BS$132,BS$133,BS$134,BS$135,BS$136,BS$137,BS$138*(1+'S&amp;S'!$F139),BS$139,BS$140,BS$141,BS$142,BS$143,BS$144)</f>
        <v>0</v>
      </c>
      <c r="BT341" s="66">
        <f>-BT$190+BT$216-BT$218+BT$233+BT$234+SUM(BT$125,BT$126,BT$127,BT$128,BT$129,BT$130,BT$131,BT$132,BT$133,BT$134,BT$135,BT$136,BT$137,BT$138*(1+'S&amp;S'!$F139),BT$139,BT$140,BT$141,BT$142,BT$143,BT$144)</f>
        <v>0</v>
      </c>
      <c r="BU341" s="66">
        <f>-BU$190+BU$216-BU$218+BU$233+BU$234+SUM(BU$125,BU$126,BU$127,BU$128,BU$129,BU$130,BU$131,BU$132,BU$133,BU$134,BU$135,BU$136,BU$137,BU$138*(1+'S&amp;S'!$F139),BU$139,BU$140,BU$141,BU$142,BU$143,BU$144)</f>
        <v>0</v>
      </c>
      <c r="BV341" s="66">
        <f>-BV$190+BV$216-BV$218+BV$233+BV$234+SUM(BV$125,BV$126,BV$127,BV$128,BV$129,BV$130,BV$131,BV$132,BV$133,BV$134,BV$135,BV$136,BV$137,BV$138*(1+'S&amp;S'!$F139),BV$139,BV$140,BV$141,BV$142,BV$143,BV$144)</f>
        <v>0</v>
      </c>
      <c r="BW341" s="66">
        <f>-BW$190+BW$216-BW$218+BW$233+BW$234+SUM(BW$125,BW$126,BW$127,BW$128,BW$129,BW$130,BW$131,BW$132,BW$133,BW$134,BW$135,BW$136,BW$137,BW$138*(1+'S&amp;S'!$F139),BW$139,BW$140,BW$141,BW$142,BW$143,BW$144)</f>
        <v>0</v>
      </c>
      <c r="BX341" s="66">
        <f>-BX$190+BX$216-BX$218+BX$233+BX$234+SUM(BX$125,BX$126,BX$127,BX$128,BX$129,BX$130,BX$131,BX$132,BX$133,BX$134,BX$135,BX$136,BX$137,BX$138*(1+'S&amp;S'!$F139),BX$139,BX$140,BX$141,BX$142,BX$143,BX$144)</f>
        <v>0</v>
      </c>
      <c r="BY341" s="66">
        <f>-BY$190+BY$216-BY$218+BY$233+BY$234+SUM(BY$125,BY$126,BY$127,BY$128,BY$129,BY$130,BY$131,BY$132,BY$133,BY$134,BY$135,BY$136,BY$137,BY$138*(1+'S&amp;S'!$F139),BY$139,BY$140,BY$141,BY$142,BY$143,BY$144)</f>
        <v>0</v>
      </c>
      <c r="BZ341" s="66">
        <f>-BZ$190+BZ$216-BZ$218+BZ$233+BZ$234+SUM(BZ$125,BZ$126,BZ$127,BZ$128,BZ$129,BZ$130,BZ$131,BZ$132,BZ$133,BZ$134,BZ$135,BZ$136,BZ$137,BZ$138*(1+'S&amp;S'!$F139),BZ$139,BZ$140,BZ$141,BZ$142,BZ$143,BZ$144)</f>
        <v>0</v>
      </c>
      <c r="CA341" s="66">
        <f>-CA$190+CA$216-CA$218+CA$233+CA$234+SUM(CA$125,CA$126,CA$127,CA$128,CA$129,CA$130,CA$131,CA$132,CA$133,CA$134,CA$135,CA$136,CA$137,CA$138*(1+'S&amp;S'!$F139),CA$139,CA$140,CA$141,CA$142,CA$143,CA$144)</f>
        <v>0</v>
      </c>
      <c r="CB341" s="66">
        <f>-CB$190+CB$216-CB$218+CB$233+CB$234+SUM(CB$125,CB$126,CB$127,CB$128,CB$129,CB$130,CB$131,CB$132,CB$133,CB$134,CB$135,CB$136,CB$137,CB$138*(1+'S&amp;S'!$F139),CB$139,CB$140,CB$141,CB$142,CB$143,CB$144)</f>
        <v>0</v>
      </c>
      <c r="CC341" s="66">
        <f>-CC$190+CC$216-CC$218+CC$233+CC$234+SUM(CC$125,CC$126,CC$127,CC$128,CC$129,CC$130,CC$131,CC$132,CC$133,CC$134,CC$135,CC$136,CC$137,CC$138*(1+'S&amp;S'!$F139),CC$139,CC$140,CC$141,CC$142,CC$143,CC$144)</f>
        <v>0</v>
      </c>
      <c r="CD341" s="66">
        <f>-CD$190+CD$216-CD$218+CD$233+CD$234+SUM(CD$125,CD$126,CD$127,CD$128,CD$129,CD$130,CD$131,CD$132,CD$133,CD$134,CD$135,CD$136,CD$137,CD$138*(1+'S&amp;S'!$F139),CD$139,CD$140,CD$141,CD$142,CD$143,CD$144)</f>
        <v>0</v>
      </c>
      <c r="CE341" s="66">
        <f>-CE$190+CE$216-CE$218+CE$233+CE$234+SUM(CE$125,CE$126,CE$127,CE$128,CE$129,CE$130,CE$131,CE$132,CE$133,CE$134,CE$135,CE$136,CE$137,CE$138*(1+'S&amp;S'!$F139),CE$139,CE$140,CE$141,CE$142,CE$143,CE$144)</f>
        <v>0</v>
      </c>
      <c r="CF341" s="66">
        <f>-CF$190+CF$216-CF$218+CF$233+CF$234+SUM(CF$125,CF$126,CF$127,CF$128,CF$129,CF$130,CF$131,CF$132,CF$133,CF$134,CF$135,CF$136,CF$137,CF$138*(1+'S&amp;S'!$F139),CF$139,CF$140,CF$141,CF$142,CF$143,CF$144)</f>
        <v>0</v>
      </c>
      <c r="CG341" s="66">
        <f>-CG$190+CG$216-CG$218+CG$233+CG$234+SUM(CG$125,CG$126,CG$127,CG$128,CG$129,CG$130,CG$131,CG$132,CG$133,CG$134,CG$135,CG$136,CG$137,CG$138*(1+'S&amp;S'!$F139),CG$139,CG$140,CG$141,CG$142,CG$143,CG$144)</f>
        <v>0</v>
      </c>
      <c r="CH341" s="66">
        <f>-CH$190+CH$216-CH$218+CH$233+CH$234+SUM(CH$125,CH$126,CH$127,CH$128,CH$129,CH$130,CH$131,CH$132,CH$133,CH$134,CH$135,CH$136,CH$137,CH$138*(1+'S&amp;S'!$F139),CH$139,CH$140,CH$141,CH$142,CH$143,CH$144)</f>
        <v>0</v>
      </c>
      <c r="CI341" s="66">
        <f>-CI$190+CI$216-CI$218+CI$233+CI$234+SUM(CI$125,CI$126,CI$127,CI$128,CI$129,CI$130,CI$131,CI$132,CI$133,CI$134,CI$135,CI$136,CI$137,CI$138*(1+'S&amp;S'!$F139),CI$139,CI$140,CI$141,CI$142,CI$143,CI$144)</f>
        <v>0</v>
      </c>
      <c r="CJ341" s="66">
        <f>-CJ$190+CJ$216-CJ$218+CJ$233+CJ$234+SUM(CJ$125,CJ$126,CJ$127,CJ$128,CJ$129,CJ$130,CJ$131,CJ$132,CJ$133,CJ$134,CJ$135,CJ$136,CJ$137,CJ$138*(1+'S&amp;S'!$F139),CJ$139,CJ$140,CJ$141,CJ$142,CJ$143,CJ$144)</f>
        <v>0</v>
      </c>
      <c r="CK341" s="66">
        <f>-CK$190+CK$216-CK$218+CK$233+CK$234+SUM(CK$125,CK$126,CK$127,CK$128,CK$129,CK$130,CK$131,CK$132,CK$133,CK$134,CK$135,CK$136,CK$137,CK$138*(1+'S&amp;S'!$F139),CK$139,CK$140,CK$141,CK$142,CK$143,CK$144)</f>
        <v>0</v>
      </c>
      <c r="CL341" s="66">
        <f>-CL$190+CL$216-CL$218+CL$233+CL$234+SUM(CL$125,CL$126,CL$127,CL$128,CL$129,CL$130,CL$131,CL$132,CL$133,CL$134,CL$135,CL$136,CL$137,CL$138*(1+'S&amp;S'!$F139),CL$139,CL$140,CL$141,CL$142,CL$143,CL$144)</f>
        <v>0</v>
      </c>
      <c r="CM341" s="66">
        <f>-CM$190+CM$216-CM$218+CM$233+CM$234+SUM(CM$125,CM$126,CM$127,CM$128,CM$129,CM$130,CM$131,CM$132,CM$133,CM$134,CM$135,CM$136,CM$137,CM$138*(1+'S&amp;S'!$F139),CM$139,CM$140,CM$141,CM$142,CM$143,CM$144)</f>
        <v>0</v>
      </c>
      <c r="CN341" s="66">
        <f>-CN$190+CN$216-CN$218+CN$233+CN$234+SUM(CN$125,CN$126,CN$127,CN$128,CN$129,CN$130,CN$131,CN$132,CN$133,CN$134,CN$135,CN$136,CN$137,CN$138*(1+'S&amp;S'!$F139),CN$139,CN$140,CN$141,CN$142,CN$143,CN$144)</f>
        <v>0</v>
      </c>
      <c r="CO341" s="66">
        <f>-CO$190+CO$216-CO$218+CO$233+CO$234+SUM(CO$125,CO$126,CO$127,CO$128,CO$129,CO$130,CO$131,CO$132,CO$133,CO$134,CO$135,CO$136,CO$137,CO$138*(1+'S&amp;S'!$F139),CO$139,CO$140,CO$141,CO$142,CO$143,CO$144)</f>
        <v>0</v>
      </c>
      <c r="CP341" s="66">
        <f>-CP$190+CP$216-CP$218+CP$233+CP$234+SUM(CP$125,CP$126,CP$127,CP$128,CP$129,CP$130,CP$131,CP$132,CP$133,CP$134,CP$135,CP$136,CP$137,CP$138*(1+'S&amp;S'!$F139),CP$139,CP$140,CP$141,CP$142,CP$143,CP$144)</f>
        <v>0</v>
      </c>
      <c r="CQ341" s="66">
        <f>-CQ$190+CQ$216-CQ$218+CQ$233+CQ$234+SUM(CQ$125,CQ$126,CQ$127,CQ$128,CQ$129,CQ$130,CQ$131,CQ$132,CQ$133,CQ$134,CQ$135,CQ$136,CQ$137,CQ$138*(1+'S&amp;S'!$F139),CQ$139,CQ$140,CQ$141,CQ$142,CQ$143,CQ$144)</f>
        <v>0</v>
      </c>
      <c r="CR341" s="66">
        <f>-CR$190+CR$216-CR$218+CR$233+CR$234+SUM(CR$125,CR$126,CR$127,CR$128,CR$129,CR$130,CR$131,CR$132,CR$133,CR$134,CR$135,CR$136,CR$137,CR$138*(1+'S&amp;S'!$F139),CR$139,CR$140,CR$141,CR$142,CR$143,CR$144)</f>
        <v>0</v>
      </c>
      <c r="CS341" s="66">
        <f>-CS$190+CS$216-CS$218+CS$233+CS$234+SUM(CS$125,CS$126,CS$127,CS$128,CS$129,CS$130,CS$131,CS$132,CS$133,CS$134,CS$135,CS$136,CS$137,CS$138*(1+'S&amp;S'!$F139),CS$139,CS$140,CS$141,CS$142,CS$143,CS$144)</f>
        <v>0</v>
      </c>
    </row>
    <row r="342" spans="3:97" hidden="1" x14ac:dyDescent="0.35">
      <c r="C342" s="81" t="str">
        <f>O.1!C139&amp;" with "&amp; 'S&amp;S'!$D$5*100 &amp; "% increase"</f>
        <v xml:space="preserve"> with 1% increase</v>
      </c>
      <c r="E342" s="492">
        <f>G342+NPV(G.Asm!$F$40,H342:INDEX(H342:CS342,RP))</f>
        <v>0</v>
      </c>
      <c r="F342" s="492">
        <f t="shared" si="280"/>
        <v>0</v>
      </c>
      <c r="G342" s="66">
        <f>-G$190+G$216-G$218+G$233+G$234+SUM(G$125,G$126,G$127,G$128,G$129,G$130,G$131,G$132,G$133,G$134,G$135,G$136,G$137,G$138,G$139*(1+'S&amp;S'!$F140),G$140,G$141,G$142,G$143,G$144)</f>
        <v>0</v>
      </c>
      <c r="H342" s="66">
        <f>-H$190+H$216-H$218+H$233+H$234+SUM(H$125,H$126,H$127,H$128,H$129,H$130,H$131,H$132,H$133,H$134,H$135,H$136,H$137,H$138,H$139*(1+'S&amp;S'!$F140),H$140,H$141,H$142,H$143,H$144)</f>
        <v>0</v>
      </c>
      <c r="I342" s="66">
        <f>-I$190+I$216-I$218+I$233+I$234+SUM(I$125,I$126,I$127,I$128,I$129,I$130,I$131,I$132,I$133,I$134,I$135,I$136,I$137,I$138,I$139*(1+'S&amp;S'!$F140),I$140,I$141,I$142,I$143,I$144)</f>
        <v>0</v>
      </c>
      <c r="J342" s="66">
        <f>-J$190+J$216-J$218+J$233+J$234+SUM(J$125,J$126,J$127,J$128,J$129,J$130,J$131,J$132,J$133,J$134,J$135,J$136,J$137,J$138,J$139*(1+'S&amp;S'!$F140),J$140,J$141,J$142,J$143,J$144)</f>
        <v>0</v>
      </c>
      <c r="K342" s="66">
        <f>-K$190+K$216-K$218+K$233+K$234+SUM(K$125,K$126,K$127,K$128,K$129,K$130,K$131,K$132,K$133,K$134,K$135,K$136,K$137,K$138,K$139*(1+'S&amp;S'!$F140),K$140,K$141,K$142,K$143,K$144)</f>
        <v>0</v>
      </c>
      <c r="L342" s="66">
        <f>-L$190+L$216-L$218+L$233+L$234+SUM(L$125,L$126,L$127,L$128,L$129,L$130,L$131,L$132,L$133,L$134,L$135,L$136,L$137,L$138,L$139*(1+'S&amp;S'!$F140),L$140,L$141,L$142,L$143,L$144)</f>
        <v>0</v>
      </c>
      <c r="M342" s="66">
        <f>-M$190+M$216-M$218+M$233+M$234+SUM(M$125,M$126,M$127,M$128,M$129,M$130,M$131,M$132,M$133,M$134,M$135,M$136,M$137,M$138,M$139*(1+'S&amp;S'!$F140),M$140,M$141,M$142,M$143,M$144)</f>
        <v>0</v>
      </c>
      <c r="N342" s="66">
        <f>-N$190+N$216-N$218+N$233+N$234+SUM(N$125,N$126,N$127,N$128,N$129,N$130,N$131,N$132,N$133,N$134,N$135,N$136,N$137,N$138,N$139*(1+'S&amp;S'!$F140),N$140,N$141,N$142,N$143,N$144)</f>
        <v>0</v>
      </c>
      <c r="O342" s="66">
        <f>-O$190+O$216-O$218+O$233+O$234+SUM(O$125,O$126,O$127,O$128,O$129,O$130,O$131,O$132,O$133,O$134,O$135,O$136,O$137,O$138,O$139*(1+'S&amp;S'!$F140),O$140,O$141,O$142,O$143,O$144)</f>
        <v>0</v>
      </c>
      <c r="P342" s="66">
        <f>-P$190+P$216-P$218+P$233+P$234+SUM(P$125,P$126,P$127,P$128,P$129,P$130,P$131,P$132,P$133,P$134,P$135,P$136,P$137,P$138,P$139*(1+'S&amp;S'!$F140),P$140,P$141,P$142,P$143,P$144)</f>
        <v>0</v>
      </c>
      <c r="Q342" s="66">
        <f>-Q$190+Q$216-Q$218+Q$233+Q$234+SUM(Q$125,Q$126,Q$127,Q$128,Q$129,Q$130,Q$131,Q$132,Q$133,Q$134,Q$135,Q$136,Q$137,Q$138,Q$139*(1+'S&amp;S'!$F140),Q$140,Q$141,Q$142,Q$143,Q$144)</f>
        <v>0</v>
      </c>
      <c r="R342" s="66">
        <f>-R$190+R$216-R$218+R$233+R$234+SUM(R$125,R$126,R$127,R$128,R$129,R$130,R$131,R$132,R$133,R$134,R$135,R$136,R$137,R$138,R$139*(1+'S&amp;S'!$F140),R$140,R$141,R$142,R$143,R$144)</f>
        <v>0</v>
      </c>
      <c r="S342" s="66">
        <f>-S$190+S$216-S$218+S$233+S$234+SUM(S$125,S$126,S$127,S$128,S$129,S$130,S$131,S$132,S$133,S$134,S$135,S$136,S$137,S$138,S$139*(1+'S&amp;S'!$F140),S$140,S$141,S$142,S$143,S$144)</f>
        <v>0</v>
      </c>
      <c r="T342" s="66">
        <f>-T$190+T$216-T$218+T$233+T$234+SUM(T$125,T$126,T$127,T$128,T$129,T$130,T$131,T$132,T$133,T$134,T$135,T$136,T$137,T$138,T$139*(1+'S&amp;S'!$F140),T$140,T$141,T$142,T$143,T$144)</f>
        <v>0</v>
      </c>
      <c r="U342" s="66">
        <f>-U$190+U$216-U$218+U$233+U$234+SUM(U$125,U$126,U$127,U$128,U$129,U$130,U$131,U$132,U$133,U$134,U$135,U$136,U$137,U$138,U$139*(1+'S&amp;S'!$F140),U$140,U$141,U$142,U$143,U$144)</f>
        <v>0</v>
      </c>
      <c r="V342" s="66">
        <f>-V$190+V$216-V$218+V$233+V$234+SUM(V$125,V$126,V$127,V$128,V$129,V$130,V$131,V$132,V$133,V$134,V$135,V$136,V$137,V$138,V$139*(1+'S&amp;S'!$F140),V$140,V$141,V$142,V$143,V$144)</f>
        <v>0</v>
      </c>
      <c r="W342" s="66">
        <f>-W$190+W$216-W$218+W$233+W$234+SUM(W$125,W$126,W$127,W$128,W$129,W$130,W$131,W$132,W$133,W$134,W$135,W$136,W$137,W$138,W$139*(1+'S&amp;S'!$F140),W$140,W$141,W$142,W$143,W$144)</f>
        <v>0</v>
      </c>
      <c r="X342" s="66">
        <f>-X$190+X$216-X$218+X$233+X$234+SUM(X$125,X$126,X$127,X$128,X$129,X$130,X$131,X$132,X$133,X$134,X$135,X$136,X$137,X$138,X$139*(1+'S&amp;S'!$F140),X$140,X$141,X$142,X$143,X$144)</f>
        <v>0</v>
      </c>
      <c r="Y342" s="66">
        <f>-Y$190+Y$216-Y$218+Y$233+Y$234+SUM(Y$125,Y$126,Y$127,Y$128,Y$129,Y$130,Y$131,Y$132,Y$133,Y$134,Y$135,Y$136,Y$137,Y$138,Y$139*(1+'S&amp;S'!$F140),Y$140,Y$141,Y$142,Y$143,Y$144)</f>
        <v>0</v>
      </c>
      <c r="Z342" s="66">
        <f>-Z$190+Z$216-Z$218+Z$233+Z$234+SUM(Z$125,Z$126,Z$127,Z$128,Z$129,Z$130,Z$131,Z$132,Z$133,Z$134,Z$135,Z$136,Z$137,Z$138,Z$139*(1+'S&amp;S'!$F140),Z$140,Z$141,Z$142,Z$143,Z$144)</f>
        <v>0</v>
      </c>
      <c r="AA342" s="66">
        <f>-AA$190+AA$216-AA$218+AA$233+AA$234+SUM(AA$125,AA$126,AA$127,AA$128,AA$129,AA$130,AA$131,AA$132,AA$133,AA$134,AA$135,AA$136,AA$137,AA$138,AA$139*(1+'S&amp;S'!$F140),AA$140,AA$141,AA$142,AA$143,AA$144)</f>
        <v>0</v>
      </c>
      <c r="AB342" s="66">
        <f>-AB$190+AB$216-AB$218+AB$233+AB$234+SUM(AB$125,AB$126,AB$127,AB$128,AB$129,AB$130,AB$131,AB$132,AB$133,AB$134,AB$135,AB$136,AB$137,AB$138,AB$139*(1+'S&amp;S'!$F140),AB$140,AB$141,AB$142,AB$143,AB$144)</f>
        <v>0</v>
      </c>
      <c r="AC342" s="66">
        <f>-AC$190+AC$216-AC$218+AC$233+AC$234+SUM(AC$125,AC$126,AC$127,AC$128,AC$129,AC$130,AC$131,AC$132,AC$133,AC$134,AC$135,AC$136,AC$137,AC$138,AC$139*(1+'S&amp;S'!$F140),AC$140,AC$141,AC$142,AC$143,AC$144)</f>
        <v>0</v>
      </c>
      <c r="AD342" s="66">
        <f>-AD$190+AD$216-AD$218+AD$233+AD$234+SUM(AD$125,AD$126,AD$127,AD$128,AD$129,AD$130,AD$131,AD$132,AD$133,AD$134,AD$135,AD$136,AD$137,AD$138,AD$139*(1+'S&amp;S'!$F140),AD$140,AD$141,AD$142,AD$143,AD$144)</f>
        <v>0</v>
      </c>
      <c r="AE342" s="66">
        <f>-AE$190+AE$216-AE$218+AE$233+AE$234+SUM(AE$125,AE$126,AE$127,AE$128,AE$129,AE$130,AE$131,AE$132,AE$133,AE$134,AE$135,AE$136,AE$137,AE$138,AE$139*(1+'S&amp;S'!$F140),AE$140,AE$141,AE$142,AE$143,AE$144)</f>
        <v>0</v>
      </c>
      <c r="AF342" s="66">
        <f>-AF$190+AF$216-AF$218+AF$233+AF$234+SUM(AF$125,AF$126,AF$127,AF$128,AF$129,AF$130,AF$131,AF$132,AF$133,AF$134,AF$135,AF$136,AF$137,AF$138,AF$139*(1+'S&amp;S'!$F140),AF$140,AF$141,AF$142,AF$143,AF$144)</f>
        <v>0</v>
      </c>
      <c r="AG342" s="66">
        <f>-AG$190+AG$216-AG$218+AG$233+AG$234+SUM(AG$125,AG$126,AG$127,AG$128,AG$129,AG$130,AG$131,AG$132,AG$133,AG$134,AG$135,AG$136,AG$137,AG$138,AG$139*(1+'S&amp;S'!$F140),AG$140,AG$141,AG$142,AG$143,AG$144)</f>
        <v>0</v>
      </c>
      <c r="AH342" s="66">
        <f>-AH$190+AH$216-AH$218+AH$233+AH$234+SUM(AH$125,AH$126,AH$127,AH$128,AH$129,AH$130,AH$131,AH$132,AH$133,AH$134,AH$135,AH$136,AH$137,AH$138,AH$139*(1+'S&amp;S'!$F140),AH$140,AH$141,AH$142,AH$143,AH$144)</f>
        <v>0</v>
      </c>
      <c r="AI342" s="66">
        <f>-AI$190+AI$216-AI$218+AI$233+AI$234+SUM(AI$125,AI$126,AI$127,AI$128,AI$129,AI$130,AI$131,AI$132,AI$133,AI$134,AI$135,AI$136,AI$137,AI$138,AI$139*(1+'S&amp;S'!$F140),AI$140,AI$141,AI$142,AI$143,AI$144)</f>
        <v>0</v>
      </c>
      <c r="AJ342" s="66">
        <f>-AJ$190+AJ$216-AJ$218+AJ$233+AJ$234+SUM(AJ$125,AJ$126,AJ$127,AJ$128,AJ$129,AJ$130,AJ$131,AJ$132,AJ$133,AJ$134,AJ$135,AJ$136,AJ$137,AJ$138,AJ$139*(1+'S&amp;S'!$F140),AJ$140,AJ$141,AJ$142,AJ$143,AJ$144)</f>
        <v>0</v>
      </c>
      <c r="AK342" s="66">
        <f>-AK$190+AK$216-AK$218+AK$233+AK$234+SUM(AK$125,AK$126,AK$127,AK$128,AK$129,AK$130,AK$131,AK$132,AK$133,AK$134,AK$135,AK$136,AK$137,AK$138,AK$139*(1+'S&amp;S'!$F140),AK$140,AK$141,AK$142,AK$143,AK$144)</f>
        <v>0</v>
      </c>
      <c r="AL342" s="66">
        <f>-AL$190+AL$216-AL$218+AL$233+AL$234+SUM(AL$125,AL$126,AL$127,AL$128,AL$129,AL$130,AL$131,AL$132,AL$133,AL$134,AL$135,AL$136,AL$137,AL$138,AL$139*(1+'S&amp;S'!$F140),AL$140,AL$141,AL$142,AL$143,AL$144)</f>
        <v>0</v>
      </c>
      <c r="AM342" s="66">
        <f>-AM$190+AM$216-AM$218+AM$233+AM$234+SUM(AM$125,AM$126,AM$127,AM$128,AM$129,AM$130,AM$131,AM$132,AM$133,AM$134,AM$135,AM$136,AM$137,AM$138,AM$139*(1+'S&amp;S'!$F140),AM$140,AM$141,AM$142,AM$143,AM$144)</f>
        <v>0</v>
      </c>
      <c r="AN342" s="66">
        <f>-AN$190+AN$216-AN$218+AN$233+AN$234+SUM(AN$125,AN$126,AN$127,AN$128,AN$129,AN$130,AN$131,AN$132,AN$133,AN$134,AN$135,AN$136,AN$137,AN$138,AN$139*(1+'S&amp;S'!$F140),AN$140,AN$141,AN$142,AN$143,AN$144)</f>
        <v>0</v>
      </c>
      <c r="AO342" s="66">
        <f>-AO$190+AO$216-AO$218+AO$233+AO$234+SUM(AO$125,AO$126,AO$127,AO$128,AO$129,AO$130,AO$131,AO$132,AO$133,AO$134,AO$135,AO$136,AO$137,AO$138,AO$139*(1+'S&amp;S'!$F140),AO$140,AO$141,AO$142,AO$143,AO$144)</f>
        <v>0</v>
      </c>
      <c r="AP342" s="66">
        <f>-AP$190+AP$216-AP$218+AP$233+AP$234+SUM(AP$125,AP$126,AP$127,AP$128,AP$129,AP$130,AP$131,AP$132,AP$133,AP$134,AP$135,AP$136,AP$137,AP$138,AP$139*(1+'S&amp;S'!$F140),AP$140,AP$141,AP$142,AP$143,AP$144)</f>
        <v>0</v>
      </c>
      <c r="AQ342" s="66">
        <f>-AQ$190+AQ$216-AQ$218+AQ$233+AQ$234+SUM(AQ$125,AQ$126,AQ$127,AQ$128,AQ$129,AQ$130,AQ$131,AQ$132,AQ$133,AQ$134,AQ$135,AQ$136,AQ$137,AQ$138,AQ$139*(1+'S&amp;S'!$F140),AQ$140,AQ$141,AQ$142,AQ$143,AQ$144)</f>
        <v>0</v>
      </c>
      <c r="AR342" s="66">
        <f>-AR$190+AR$216-AR$218+AR$233+AR$234+SUM(AR$125,AR$126,AR$127,AR$128,AR$129,AR$130,AR$131,AR$132,AR$133,AR$134,AR$135,AR$136,AR$137,AR$138,AR$139*(1+'S&amp;S'!$F140),AR$140,AR$141,AR$142,AR$143,AR$144)</f>
        <v>0</v>
      </c>
      <c r="AS342" s="66">
        <f>-AS$190+AS$216-AS$218+AS$233+AS$234+SUM(AS$125,AS$126,AS$127,AS$128,AS$129,AS$130,AS$131,AS$132,AS$133,AS$134,AS$135,AS$136,AS$137,AS$138,AS$139*(1+'S&amp;S'!$F140),AS$140,AS$141,AS$142,AS$143,AS$144)</f>
        <v>0</v>
      </c>
      <c r="AT342" s="66">
        <f>-AT$190+AT$216-AT$218+AT$233+AT$234+SUM(AT$125,AT$126,AT$127,AT$128,AT$129,AT$130,AT$131,AT$132,AT$133,AT$134,AT$135,AT$136,AT$137,AT$138,AT$139*(1+'S&amp;S'!$F140),AT$140,AT$141,AT$142,AT$143,AT$144)</f>
        <v>0</v>
      </c>
      <c r="AU342" s="66">
        <f>-AU$190+AU$216-AU$218+AU$233+AU$234+SUM(AU$125,AU$126,AU$127,AU$128,AU$129,AU$130,AU$131,AU$132,AU$133,AU$134,AU$135,AU$136,AU$137,AU$138,AU$139*(1+'S&amp;S'!$F140),AU$140,AU$141,AU$142,AU$143,AU$144)</f>
        <v>0</v>
      </c>
      <c r="AV342" s="66">
        <f>-AV$190+AV$216-AV$218+AV$233+AV$234+SUM(AV$125,AV$126,AV$127,AV$128,AV$129,AV$130,AV$131,AV$132,AV$133,AV$134,AV$135,AV$136,AV$137,AV$138,AV$139*(1+'S&amp;S'!$F140),AV$140,AV$141,AV$142,AV$143,AV$144)</f>
        <v>0</v>
      </c>
      <c r="AW342" s="66">
        <f>-AW$190+AW$216-AW$218+AW$233+AW$234+SUM(AW$125,AW$126,AW$127,AW$128,AW$129,AW$130,AW$131,AW$132,AW$133,AW$134,AW$135,AW$136,AW$137,AW$138,AW$139*(1+'S&amp;S'!$F140),AW$140,AW$141,AW$142,AW$143,AW$144)</f>
        <v>0</v>
      </c>
      <c r="AX342" s="66">
        <f>-AX$190+AX$216-AX$218+AX$233+AX$234+SUM(AX$125,AX$126,AX$127,AX$128,AX$129,AX$130,AX$131,AX$132,AX$133,AX$134,AX$135,AX$136,AX$137,AX$138,AX$139*(1+'S&amp;S'!$F140),AX$140,AX$141,AX$142,AX$143,AX$144)</f>
        <v>0</v>
      </c>
      <c r="AY342" s="66">
        <f>-AY$190+AY$216-AY$218+AY$233+AY$234+SUM(AY$125,AY$126,AY$127,AY$128,AY$129,AY$130,AY$131,AY$132,AY$133,AY$134,AY$135,AY$136,AY$137,AY$138,AY$139*(1+'S&amp;S'!$F140),AY$140,AY$141,AY$142,AY$143,AY$144)</f>
        <v>0</v>
      </c>
      <c r="AZ342" s="66">
        <f>-AZ$190+AZ$216-AZ$218+AZ$233+AZ$234+SUM(AZ$125,AZ$126,AZ$127,AZ$128,AZ$129,AZ$130,AZ$131,AZ$132,AZ$133,AZ$134,AZ$135,AZ$136,AZ$137,AZ$138,AZ$139*(1+'S&amp;S'!$F140),AZ$140,AZ$141,AZ$142,AZ$143,AZ$144)</f>
        <v>0</v>
      </c>
      <c r="BA342" s="66">
        <f>-BA$190+BA$216-BA$218+BA$233+BA$234+SUM(BA$125,BA$126,BA$127,BA$128,BA$129,BA$130,BA$131,BA$132,BA$133,BA$134,BA$135,BA$136,BA$137,BA$138,BA$139*(1+'S&amp;S'!$F140),BA$140,BA$141,BA$142,BA$143,BA$144)</f>
        <v>0</v>
      </c>
      <c r="BB342" s="66">
        <f>-BB$190+BB$216-BB$218+BB$233+BB$234+SUM(BB$125,BB$126,BB$127,BB$128,BB$129,BB$130,BB$131,BB$132,BB$133,BB$134,BB$135,BB$136,BB$137,BB$138,BB$139*(1+'S&amp;S'!$F140),BB$140,BB$141,BB$142,BB$143,BB$144)</f>
        <v>0</v>
      </c>
      <c r="BC342" s="66">
        <f>-BC$190+BC$216-BC$218+BC$233+BC$234+SUM(BC$125,BC$126,BC$127,BC$128,BC$129,BC$130,BC$131,BC$132,BC$133,BC$134,BC$135,BC$136,BC$137,BC$138,BC$139*(1+'S&amp;S'!$F140),BC$140,BC$141,BC$142,BC$143,BC$144)</f>
        <v>0</v>
      </c>
      <c r="BD342" s="66">
        <f>-BD$190+BD$216-BD$218+BD$233+BD$234+SUM(BD$125,BD$126,BD$127,BD$128,BD$129,BD$130,BD$131,BD$132,BD$133,BD$134,BD$135,BD$136,BD$137,BD$138,BD$139*(1+'S&amp;S'!$F140),BD$140,BD$141,BD$142,BD$143,BD$144)</f>
        <v>0</v>
      </c>
      <c r="BE342" s="66">
        <f>-BE$190+BE$216-BE$218+BE$233+BE$234+SUM(BE$125,BE$126,BE$127,BE$128,BE$129,BE$130,BE$131,BE$132,BE$133,BE$134,BE$135,BE$136,BE$137,BE$138,BE$139*(1+'S&amp;S'!$F140),BE$140,BE$141,BE$142,BE$143,BE$144)</f>
        <v>0</v>
      </c>
      <c r="BF342" s="66">
        <f>-BF$190+BF$216-BF$218+BF$233+BF$234+SUM(BF$125,BF$126,BF$127,BF$128,BF$129,BF$130,BF$131,BF$132,BF$133,BF$134,BF$135,BF$136,BF$137,BF$138,BF$139*(1+'S&amp;S'!$F140),BF$140,BF$141,BF$142,BF$143,BF$144)</f>
        <v>0</v>
      </c>
      <c r="BG342" s="66">
        <f>-BG$190+BG$216-BG$218+BG$233+BG$234+SUM(BG$125,BG$126,BG$127,BG$128,BG$129,BG$130,BG$131,BG$132,BG$133,BG$134,BG$135,BG$136,BG$137,BG$138,BG$139*(1+'S&amp;S'!$F140),BG$140,BG$141,BG$142,BG$143,BG$144)</f>
        <v>0</v>
      </c>
      <c r="BH342" s="66">
        <f>-BH$190+BH$216-BH$218+BH$233+BH$234+SUM(BH$125,BH$126,BH$127,BH$128,BH$129,BH$130,BH$131,BH$132,BH$133,BH$134,BH$135,BH$136,BH$137,BH$138,BH$139*(1+'S&amp;S'!$F140),BH$140,BH$141,BH$142,BH$143,BH$144)</f>
        <v>0</v>
      </c>
      <c r="BI342" s="66">
        <f>-BI$190+BI$216-BI$218+BI$233+BI$234+SUM(BI$125,BI$126,BI$127,BI$128,BI$129,BI$130,BI$131,BI$132,BI$133,BI$134,BI$135,BI$136,BI$137,BI$138,BI$139*(1+'S&amp;S'!$F140),BI$140,BI$141,BI$142,BI$143,BI$144)</f>
        <v>0</v>
      </c>
      <c r="BJ342" s="66">
        <f>-BJ$190+BJ$216-BJ$218+BJ$233+BJ$234+SUM(BJ$125,BJ$126,BJ$127,BJ$128,BJ$129,BJ$130,BJ$131,BJ$132,BJ$133,BJ$134,BJ$135,BJ$136,BJ$137,BJ$138,BJ$139*(1+'S&amp;S'!$F140),BJ$140,BJ$141,BJ$142,BJ$143,BJ$144)</f>
        <v>0</v>
      </c>
      <c r="BK342" s="66">
        <f>-BK$190+BK$216-BK$218+BK$233+BK$234+SUM(BK$125,BK$126,BK$127,BK$128,BK$129,BK$130,BK$131,BK$132,BK$133,BK$134,BK$135,BK$136,BK$137,BK$138,BK$139*(1+'S&amp;S'!$F140),BK$140,BK$141,BK$142,BK$143,BK$144)</f>
        <v>0</v>
      </c>
      <c r="BL342" s="66">
        <f>-BL$190+BL$216-BL$218+BL$233+BL$234+SUM(BL$125,BL$126,BL$127,BL$128,BL$129,BL$130,BL$131,BL$132,BL$133,BL$134,BL$135,BL$136,BL$137,BL$138,BL$139*(1+'S&amp;S'!$F140),BL$140,BL$141,BL$142,BL$143,BL$144)</f>
        <v>0</v>
      </c>
      <c r="BM342" s="66">
        <f>-BM$190+BM$216-BM$218+BM$233+BM$234+SUM(BM$125,BM$126,BM$127,BM$128,BM$129,BM$130,BM$131,BM$132,BM$133,BM$134,BM$135,BM$136,BM$137,BM$138,BM$139*(1+'S&amp;S'!$F140),BM$140,BM$141,BM$142,BM$143,BM$144)</f>
        <v>0</v>
      </c>
      <c r="BN342" s="66">
        <f>-BN$190+BN$216-BN$218+BN$233+BN$234+SUM(BN$125,BN$126,BN$127,BN$128,BN$129,BN$130,BN$131,BN$132,BN$133,BN$134,BN$135,BN$136,BN$137,BN$138,BN$139*(1+'S&amp;S'!$F140),BN$140,BN$141,BN$142,BN$143,BN$144)</f>
        <v>0</v>
      </c>
      <c r="BO342" s="66">
        <f>-BO$190+BO$216-BO$218+BO$233+BO$234+SUM(BO$125,BO$126,BO$127,BO$128,BO$129,BO$130,BO$131,BO$132,BO$133,BO$134,BO$135,BO$136,BO$137,BO$138,BO$139*(1+'S&amp;S'!$F140),BO$140,BO$141,BO$142,BO$143,BO$144)</f>
        <v>0</v>
      </c>
      <c r="BP342" s="66">
        <f>-BP$190+BP$216-BP$218+BP$233+BP$234+SUM(BP$125,BP$126,BP$127,BP$128,BP$129,BP$130,BP$131,BP$132,BP$133,BP$134,BP$135,BP$136,BP$137,BP$138,BP$139*(1+'S&amp;S'!$F140),BP$140,BP$141,BP$142,BP$143,BP$144)</f>
        <v>0</v>
      </c>
      <c r="BQ342" s="66">
        <f>-BQ$190+BQ$216-BQ$218+BQ$233+BQ$234+SUM(BQ$125,BQ$126,BQ$127,BQ$128,BQ$129,BQ$130,BQ$131,BQ$132,BQ$133,BQ$134,BQ$135,BQ$136,BQ$137,BQ$138,BQ$139*(1+'S&amp;S'!$F140),BQ$140,BQ$141,BQ$142,BQ$143,BQ$144)</f>
        <v>0</v>
      </c>
      <c r="BR342" s="66">
        <f>-BR$190+BR$216-BR$218+BR$233+BR$234+SUM(BR$125,BR$126,BR$127,BR$128,BR$129,BR$130,BR$131,BR$132,BR$133,BR$134,BR$135,BR$136,BR$137,BR$138,BR$139*(1+'S&amp;S'!$F140),BR$140,BR$141,BR$142,BR$143,BR$144)</f>
        <v>0</v>
      </c>
      <c r="BS342" s="66">
        <f>-BS$190+BS$216-BS$218+BS$233+BS$234+SUM(BS$125,BS$126,BS$127,BS$128,BS$129,BS$130,BS$131,BS$132,BS$133,BS$134,BS$135,BS$136,BS$137,BS$138,BS$139*(1+'S&amp;S'!$F140),BS$140,BS$141,BS$142,BS$143,BS$144)</f>
        <v>0</v>
      </c>
      <c r="BT342" s="66">
        <f>-BT$190+BT$216-BT$218+BT$233+BT$234+SUM(BT$125,BT$126,BT$127,BT$128,BT$129,BT$130,BT$131,BT$132,BT$133,BT$134,BT$135,BT$136,BT$137,BT$138,BT$139*(1+'S&amp;S'!$F140),BT$140,BT$141,BT$142,BT$143,BT$144)</f>
        <v>0</v>
      </c>
      <c r="BU342" s="66">
        <f>-BU$190+BU$216-BU$218+BU$233+BU$234+SUM(BU$125,BU$126,BU$127,BU$128,BU$129,BU$130,BU$131,BU$132,BU$133,BU$134,BU$135,BU$136,BU$137,BU$138,BU$139*(1+'S&amp;S'!$F140),BU$140,BU$141,BU$142,BU$143,BU$144)</f>
        <v>0</v>
      </c>
      <c r="BV342" s="66">
        <f>-BV$190+BV$216-BV$218+BV$233+BV$234+SUM(BV$125,BV$126,BV$127,BV$128,BV$129,BV$130,BV$131,BV$132,BV$133,BV$134,BV$135,BV$136,BV$137,BV$138,BV$139*(1+'S&amp;S'!$F140),BV$140,BV$141,BV$142,BV$143,BV$144)</f>
        <v>0</v>
      </c>
      <c r="BW342" s="66">
        <f>-BW$190+BW$216-BW$218+BW$233+BW$234+SUM(BW$125,BW$126,BW$127,BW$128,BW$129,BW$130,BW$131,BW$132,BW$133,BW$134,BW$135,BW$136,BW$137,BW$138,BW$139*(1+'S&amp;S'!$F140),BW$140,BW$141,BW$142,BW$143,BW$144)</f>
        <v>0</v>
      </c>
      <c r="BX342" s="66">
        <f>-BX$190+BX$216-BX$218+BX$233+BX$234+SUM(BX$125,BX$126,BX$127,BX$128,BX$129,BX$130,BX$131,BX$132,BX$133,BX$134,BX$135,BX$136,BX$137,BX$138,BX$139*(1+'S&amp;S'!$F140),BX$140,BX$141,BX$142,BX$143,BX$144)</f>
        <v>0</v>
      </c>
      <c r="BY342" s="66">
        <f>-BY$190+BY$216-BY$218+BY$233+BY$234+SUM(BY$125,BY$126,BY$127,BY$128,BY$129,BY$130,BY$131,BY$132,BY$133,BY$134,BY$135,BY$136,BY$137,BY$138,BY$139*(1+'S&amp;S'!$F140),BY$140,BY$141,BY$142,BY$143,BY$144)</f>
        <v>0</v>
      </c>
      <c r="BZ342" s="66">
        <f>-BZ$190+BZ$216-BZ$218+BZ$233+BZ$234+SUM(BZ$125,BZ$126,BZ$127,BZ$128,BZ$129,BZ$130,BZ$131,BZ$132,BZ$133,BZ$134,BZ$135,BZ$136,BZ$137,BZ$138,BZ$139*(1+'S&amp;S'!$F140),BZ$140,BZ$141,BZ$142,BZ$143,BZ$144)</f>
        <v>0</v>
      </c>
      <c r="CA342" s="66">
        <f>-CA$190+CA$216-CA$218+CA$233+CA$234+SUM(CA$125,CA$126,CA$127,CA$128,CA$129,CA$130,CA$131,CA$132,CA$133,CA$134,CA$135,CA$136,CA$137,CA$138,CA$139*(1+'S&amp;S'!$F140),CA$140,CA$141,CA$142,CA$143,CA$144)</f>
        <v>0</v>
      </c>
      <c r="CB342" s="66">
        <f>-CB$190+CB$216-CB$218+CB$233+CB$234+SUM(CB$125,CB$126,CB$127,CB$128,CB$129,CB$130,CB$131,CB$132,CB$133,CB$134,CB$135,CB$136,CB$137,CB$138,CB$139*(1+'S&amp;S'!$F140),CB$140,CB$141,CB$142,CB$143,CB$144)</f>
        <v>0</v>
      </c>
      <c r="CC342" s="66">
        <f>-CC$190+CC$216-CC$218+CC$233+CC$234+SUM(CC$125,CC$126,CC$127,CC$128,CC$129,CC$130,CC$131,CC$132,CC$133,CC$134,CC$135,CC$136,CC$137,CC$138,CC$139*(1+'S&amp;S'!$F140),CC$140,CC$141,CC$142,CC$143,CC$144)</f>
        <v>0</v>
      </c>
      <c r="CD342" s="66">
        <f>-CD$190+CD$216-CD$218+CD$233+CD$234+SUM(CD$125,CD$126,CD$127,CD$128,CD$129,CD$130,CD$131,CD$132,CD$133,CD$134,CD$135,CD$136,CD$137,CD$138,CD$139*(1+'S&amp;S'!$F140),CD$140,CD$141,CD$142,CD$143,CD$144)</f>
        <v>0</v>
      </c>
      <c r="CE342" s="66">
        <f>-CE$190+CE$216-CE$218+CE$233+CE$234+SUM(CE$125,CE$126,CE$127,CE$128,CE$129,CE$130,CE$131,CE$132,CE$133,CE$134,CE$135,CE$136,CE$137,CE$138,CE$139*(1+'S&amp;S'!$F140),CE$140,CE$141,CE$142,CE$143,CE$144)</f>
        <v>0</v>
      </c>
      <c r="CF342" s="66">
        <f>-CF$190+CF$216-CF$218+CF$233+CF$234+SUM(CF$125,CF$126,CF$127,CF$128,CF$129,CF$130,CF$131,CF$132,CF$133,CF$134,CF$135,CF$136,CF$137,CF$138,CF$139*(1+'S&amp;S'!$F140),CF$140,CF$141,CF$142,CF$143,CF$144)</f>
        <v>0</v>
      </c>
      <c r="CG342" s="66">
        <f>-CG$190+CG$216-CG$218+CG$233+CG$234+SUM(CG$125,CG$126,CG$127,CG$128,CG$129,CG$130,CG$131,CG$132,CG$133,CG$134,CG$135,CG$136,CG$137,CG$138,CG$139*(1+'S&amp;S'!$F140),CG$140,CG$141,CG$142,CG$143,CG$144)</f>
        <v>0</v>
      </c>
      <c r="CH342" s="66">
        <f>-CH$190+CH$216-CH$218+CH$233+CH$234+SUM(CH$125,CH$126,CH$127,CH$128,CH$129,CH$130,CH$131,CH$132,CH$133,CH$134,CH$135,CH$136,CH$137,CH$138,CH$139*(1+'S&amp;S'!$F140),CH$140,CH$141,CH$142,CH$143,CH$144)</f>
        <v>0</v>
      </c>
      <c r="CI342" s="66">
        <f>-CI$190+CI$216-CI$218+CI$233+CI$234+SUM(CI$125,CI$126,CI$127,CI$128,CI$129,CI$130,CI$131,CI$132,CI$133,CI$134,CI$135,CI$136,CI$137,CI$138,CI$139*(1+'S&amp;S'!$F140),CI$140,CI$141,CI$142,CI$143,CI$144)</f>
        <v>0</v>
      </c>
      <c r="CJ342" s="66">
        <f>-CJ$190+CJ$216-CJ$218+CJ$233+CJ$234+SUM(CJ$125,CJ$126,CJ$127,CJ$128,CJ$129,CJ$130,CJ$131,CJ$132,CJ$133,CJ$134,CJ$135,CJ$136,CJ$137,CJ$138,CJ$139*(1+'S&amp;S'!$F140),CJ$140,CJ$141,CJ$142,CJ$143,CJ$144)</f>
        <v>0</v>
      </c>
      <c r="CK342" s="66">
        <f>-CK$190+CK$216-CK$218+CK$233+CK$234+SUM(CK$125,CK$126,CK$127,CK$128,CK$129,CK$130,CK$131,CK$132,CK$133,CK$134,CK$135,CK$136,CK$137,CK$138,CK$139*(1+'S&amp;S'!$F140),CK$140,CK$141,CK$142,CK$143,CK$144)</f>
        <v>0</v>
      </c>
      <c r="CL342" s="66">
        <f>-CL$190+CL$216-CL$218+CL$233+CL$234+SUM(CL$125,CL$126,CL$127,CL$128,CL$129,CL$130,CL$131,CL$132,CL$133,CL$134,CL$135,CL$136,CL$137,CL$138,CL$139*(1+'S&amp;S'!$F140),CL$140,CL$141,CL$142,CL$143,CL$144)</f>
        <v>0</v>
      </c>
      <c r="CM342" s="66">
        <f>-CM$190+CM$216-CM$218+CM$233+CM$234+SUM(CM$125,CM$126,CM$127,CM$128,CM$129,CM$130,CM$131,CM$132,CM$133,CM$134,CM$135,CM$136,CM$137,CM$138,CM$139*(1+'S&amp;S'!$F140),CM$140,CM$141,CM$142,CM$143,CM$144)</f>
        <v>0</v>
      </c>
      <c r="CN342" s="66">
        <f>-CN$190+CN$216-CN$218+CN$233+CN$234+SUM(CN$125,CN$126,CN$127,CN$128,CN$129,CN$130,CN$131,CN$132,CN$133,CN$134,CN$135,CN$136,CN$137,CN$138,CN$139*(1+'S&amp;S'!$F140),CN$140,CN$141,CN$142,CN$143,CN$144)</f>
        <v>0</v>
      </c>
      <c r="CO342" s="66">
        <f>-CO$190+CO$216-CO$218+CO$233+CO$234+SUM(CO$125,CO$126,CO$127,CO$128,CO$129,CO$130,CO$131,CO$132,CO$133,CO$134,CO$135,CO$136,CO$137,CO$138,CO$139*(1+'S&amp;S'!$F140),CO$140,CO$141,CO$142,CO$143,CO$144)</f>
        <v>0</v>
      </c>
      <c r="CP342" s="66">
        <f>-CP$190+CP$216-CP$218+CP$233+CP$234+SUM(CP$125,CP$126,CP$127,CP$128,CP$129,CP$130,CP$131,CP$132,CP$133,CP$134,CP$135,CP$136,CP$137,CP$138,CP$139*(1+'S&amp;S'!$F140),CP$140,CP$141,CP$142,CP$143,CP$144)</f>
        <v>0</v>
      </c>
      <c r="CQ342" s="66">
        <f>-CQ$190+CQ$216-CQ$218+CQ$233+CQ$234+SUM(CQ$125,CQ$126,CQ$127,CQ$128,CQ$129,CQ$130,CQ$131,CQ$132,CQ$133,CQ$134,CQ$135,CQ$136,CQ$137,CQ$138,CQ$139*(1+'S&amp;S'!$F140),CQ$140,CQ$141,CQ$142,CQ$143,CQ$144)</f>
        <v>0</v>
      </c>
      <c r="CR342" s="66">
        <f>-CR$190+CR$216-CR$218+CR$233+CR$234+SUM(CR$125,CR$126,CR$127,CR$128,CR$129,CR$130,CR$131,CR$132,CR$133,CR$134,CR$135,CR$136,CR$137,CR$138,CR$139*(1+'S&amp;S'!$F140),CR$140,CR$141,CR$142,CR$143,CR$144)</f>
        <v>0</v>
      </c>
      <c r="CS342" s="66">
        <f>-CS$190+CS$216-CS$218+CS$233+CS$234+SUM(CS$125,CS$126,CS$127,CS$128,CS$129,CS$130,CS$131,CS$132,CS$133,CS$134,CS$135,CS$136,CS$137,CS$138,CS$139*(1+'S&amp;S'!$F140),CS$140,CS$141,CS$142,CS$143,CS$144)</f>
        <v>0</v>
      </c>
    </row>
    <row r="343" spans="3:97" hidden="1" x14ac:dyDescent="0.35">
      <c r="C343" s="81" t="str">
        <f>O.1!C139&amp;" with "&amp; 'S&amp;S'!$D$5*100 &amp; "% decrease"</f>
        <v xml:space="preserve"> with 1% decrease</v>
      </c>
      <c r="E343" s="492">
        <f>G343+NPV(G.Asm!$F$40,H343:INDEX(H343:CS343,RP))</f>
        <v>0</v>
      </c>
      <c r="F343" s="492">
        <f t="shared" si="280"/>
        <v>0</v>
      </c>
      <c r="G343" s="66">
        <f>-G$190+G$216-G$218+G$233+G$234+SUM(G$125,G$126,G$127,G$128,G$129,G$130,G$131,G$132,G$133,G$134,G$135,G$136,G$137,G$138,G$139*(1+'S&amp;S'!$F141),G$140,G$141,G$142,G$143,G$144)</f>
        <v>0</v>
      </c>
      <c r="H343" s="66">
        <f>-H$190+H$216-H$218+H$233+H$234+SUM(H$125,H$126,H$127,H$128,H$129,H$130,H$131,H$132,H$133,H$134,H$135,H$136,H$137,H$138,H$139*(1+'S&amp;S'!$F141),H$140,H$141,H$142,H$143,H$144)</f>
        <v>0</v>
      </c>
      <c r="I343" s="66">
        <f>-I$190+I$216-I$218+I$233+I$234+SUM(I$125,I$126,I$127,I$128,I$129,I$130,I$131,I$132,I$133,I$134,I$135,I$136,I$137,I$138,I$139*(1+'S&amp;S'!$F141),I$140,I$141,I$142,I$143,I$144)</f>
        <v>0</v>
      </c>
      <c r="J343" s="66">
        <f>-J$190+J$216-J$218+J$233+J$234+SUM(J$125,J$126,J$127,J$128,J$129,J$130,J$131,J$132,J$133,J$134,J$135,J$136,J$137,J$138,J$139*(1+'S&amp;S'!$F141),J$140,J$141,J$142,J$143,J$144)</f>
        <v>0</v>
      </c>
      <c r="K343" s="66">
        <f>-K$190+K$216-K$218+K$233+K$234+SUM(K$125,K$126,K$127,K$128,K$129,K$130,K$131,K$132,K$133,K$134,K$135,K$136,K$137,K$138,K$139*(1+'S&amp;S'!$F141),K$140,K$141,K$142,K$143,K$144)</f>
        <v>0</v>
      </c>
      <c r="L343" s="66">
        <f>-L$190+L$216-L$218+L$233+L$234+SUM(L$125,L$126,L$127,L$128,L$129,L$130,L$131,L$132,L$133,L$134,L$135,L$136,L$137,L$138,L$139*(1+'S&amp;S'!$F141),L$140,L$141,L$142,L$143,L$144)</f>
        <v>0</v>
      </c>
      <c r="M343" s="66">
        <f>-M$190+M$216-M$218+M$233+M$234+SUM(M$125,M$126,M$127,M$128,M$129,M$130,M$131,M$132,M$133,M$134,M$135,M$136,M$137,M$138,M$139*(1+'S&amp;S'!$F141),M$140,M$141,M$142,M$143,M$144)</f>
        <v>0</v>
      </c>
      <c r="N343" s="66">
        <f>-N$190+N$216-N$218+N$233+N$234+SUM(N$125,N$126,N$127,N$128,N$129,N$130,N$131,N$132,N$133,N$134,N$135,N$136,N$137,N$138,N$139*(1+'S&amp;S'!$F141),N$140,N$141,N$142,N$143,N$144)</f>
        <v>0</v>
      </c>
      <c r="O343" s="66">
        <f>-O$190+O$216-O$218+O$233+O$234+SUM(O$125,O$126,O$127,O$128,O$129,O$130,O$131,O$132,O$133,O$134,O$135,O$136,O$137,O$138,O$139*(1+'S&amp;S'!$F141),O$140,O$141,O$142,O$143,O$144)</f>
        <v>0</v>
      </c>
      <c r="P343" s="66">
        <f>-P$190+P$216-P$218+P$233+P$234+SUM(P$125,P$126,P$127,P$128,P$129,P$130,P$131,P$132,P$133,P$134,P$135,P$136,P$137,P$138,P$139*(1+'S&amp;S'!$F141),P$140,P$141,P$142,P$143,P$144)</f>
        <v>0</v>
      </c>
      <c r="Q343" s="66">
        <f>-Q$190+Q$216-Q$218+Q$233+Q$234+SUM(Q$125,Q$126,Q$127,Q$128,Q$129,Q$130,Q$131,Q$132,Q$133,Q$134,Q$135,Q$136,Q$137,Q$138,Q$139*(1+'S&amp;S'!$F141),Q$140,Q$141,Q$142,Q$143,Q$144)</f>
        <v>0</v>
      </c>
      <c r="R343" s="66">
        <f>-R$190+R$216-R$218+R$233+R$234+SUM(R$125,R$126,R$127,R$128,R$129,R$130,R$131,R$132,R$133,R$134,R$135,R$136,R$137,R$138,R$139*(1+'S&amp;S'!$F141),R$140,R$141,R$142,R$143,R$144)</f>
        <v>0</v>
      </c>
      <c r="S343" s="66">
        <f>-S$190+S$216-S$218+S$233+S$234+SUM(S$125,S$126,S$127,S$128,S$129,S$130,S$131,S$132,S$133,S$134,S$135,S$136,S$137,S$138,S$139*(1+'S&amp;S'!$F141),S$140,S$141,S$142,S$143,S$144)</f>
        <v>0</v>
      </c>
      <c r="T343" s="66">
        <f>-T$190+T$216-T$218+T$233+T$234+SUM(T$125,T$126,T$127,T$128,T$129,T$130,T$131,T$132,T$133,T$134,T$135,T$136,T$137,T$138,T$139*(1+'S&amp;S'!$F141),T$140,T$141,T$142,T$143,T$144)</f>
        <v>0</v>
      </c>
      <c r="U343" s="66">
        <f>-U$190+U$216-U$218+U$233+U$234+SUM(U$125,U$126,U$127,U$128,U$129,U$130,U$131,U$132,U$133,U$134,U$135,U$136,U$137,U$138,U$139*(1+'S&amp;S'!$F141),U$140,U$141,U$142,U$143,U$144)</f>
        <v>0</v>
      </c>
      <c r="V343" s="66">
        <f>-V$190+V$216-V$218+V$233+V$234+SUM(V$125,V$126,V$127,V$128,V$129,V$130,V$131,V$132,V$133,V$134,V$135,V$136,V$137,V$138,V$139*(1+'S&amp;S'!$F141),V$140,V$141,V$142,V$143,V$144)</f>
        <v>0</v>
      </c>
      <c r="W343" s="66">
        <f>-W$190+W$216-W$218+W$233+W$234+SUM(W$125,W$126,W$127,W$128,W$129,W$130,W$131,W$132,W$133,W$134,W$135,W$136,W$137,W$138,W$139*(1+'S&amp;S'!$F141),W$140,W$141,W$142,W$143,W$144)</f>
        <v>0</v>
      </c>
      <c r="X343" s="66">
        <f>-X$190+X$216-X$218+X$233+X$234+SUM(X$125,X$126,X$127,X$128,X$129,X$130,X$131,X$132,X$133,X$134,X$135,X$136,X$137,X$138,X$139*(1+'S&amp;S'!$F141),X$140,X$141,X$142,X$143,X$144)</f>
        <v>0</v>
      </c>
      <c r="Y343" s="66">
        <f>-Y$190+Y$216-Y$218+Y$233+Y$234+SUM(Y$125,Y$126,Y$127,Y$128,Y$129,Y$130,Y$131,Y$132,Y$133,Y$134,Y$135,Y$136,Y$137,Y$138,Y$139*(1+'S&amp;S'!$F141),Y$140,Y$141,Y$142,Y$143,Y$144)</f>
        <v>0</v>
      </c>
      <c r="Z343" s="66">
        <f>-Z$190+Z$216-Z$218+Z$233+Z$234+SUM(Z$125,Z$126,Z$127,Z$128,Z$129,Z$130,Z$131,Z$132,Z$133,Z$134,Z$135,Z$136,Z$137,Z$138,Z$139*(1+'S&amp;S'!$F141),Z$140,Z$141,Z$142,Z$143,Z$144)</f>
        <v>0</v>
      </c>
      <c r="AA343" s="66">
        <f>-AA$190+AA$216-AA$218+AA$233+AA$234+SUM(AA$125,AA$126,AA$127,AA$128,AA$129,AA$130,AA$131,AA$132,AA$133,AA$134,AA$135,AA$136,AA$137,AA$138,AA$139*(1+'S&amp;S'!$F141),AA$140,AA$141,AA$142,AA$143,AA$144)</f>
        <v>0</v>
      </c>
      <c r="AB343" s="66">
        <f>-AB$190+AB$216-AB$218+AB$233+AB$234+SUM(AB$125,AB$126,AB$127,AB$128,AB$129,AB$130,AB$131,AB$132,AB$133,AB$134,AB$135,AB$136,AB$137,AB$138,AB$139*(1+'S&amp;S'!$F141),AB$140,AB$141,AB$142,AB$143,AB$144)</f>
        <v>0</v>
      </c>
      <c r="AC343" s="66">
        <f>-AC$190+AC$216-AC$218+AC$233+AC$234+SUM(AC$125,AC$126,AC$127,AC$128,AC$129,AC$130,AC$131,AC$132,AC$133,AC$134,AC$135,AC$136,AC$137,AC$138,AC$139*(1+'S&amp;S'!$F141),AC$140,AC$141,AC$142,AC$143,AC$144)</f>
        <v>0</v>
      </c>
      <c r="AD343" s="66">
        <f>-AD$190+AD$216-AD$218+AD$233+AD$234+SUM(AD$125,AD$126,AD$127,AD$128,AD$129,AD$130,AD$131,AD$132,AD$133,AD$134,AD$135,AD$136,AD$137,AD$138,AD$139*(1+'S&amp;S'!$F141),AD$140,AD$141,AD$142,AD$143,AD$144)</f>
        <v>0</v>
      </c>
      <c r="AE343" s="66">
        <f>-AE$190+AE$216-AE$218+AE$233+AE$234+SUM(AE$125,AE$126,AE$127,AE$128,AE$129,AE$130,AE$131,AE$132,AE$133,AE$134,AE$135,AE$136,AE$137,AE$138,AE$139*(1+'S&amp;S'!$F141),AE$140,AE$141,AE$142,AE$143,AE$144)</f>
        <v>0</v>
      </c>
      <c r="AF343" s="66">
        <f>-AF$190+AF$216-AF$218+AF$233+AF$234+SUM(AF$125,AF$126,AF$127,AF$128,AF$129,AF$130,AF$131,AF$132,AF$133,AF$134,AF$135,AF$136,AF$137,AF$138,AF$139*(1+'S&amp;S'!$F141),AF$140,AF$141,AF$142,AF$143,AF$144)</f>
        <v>0</v>
      </c>
      <c r="AG343" s="66">
        <f>-AG$190+AG$216-AG$218+AG$233+AG$234+SUM(AG$125,AG$126,AG$127,AG$128,AG$129,AG$130,AG$131,AG$132,AG$133,AG$134,AG$135,AG$136,AG$137,AG$138,AG$139*(1+'S&amp;S'!$F141),AG$140,AG$141,AG$142,AG$143,AG$144)</f>
        <v>0</v>
      </c>
      <c r="AH343" s="66">
        <f>-AH$190+AH$216-AH$218+AH$233+AH$234+SUM(AH$125,AH$126,AH$127,AH$128,AH$129,AH$130,AH$131,AH$132,AH$133,AH$134,AH$135,AH$136,AH$137,AH$138,AH$139*(1+'S&amp;S'!$F141),AH$140,AH$141,AH$142,AH$143,AH$144)</f>
        <v>0</v>
      </c>
      <c r="AI343" s="66">
        <f>-AI$190+AI$216-AI$218+AI$233+AI$234+SUM(AI$125,AI$126,AI$127,AI$128,AI$129,AI$130,AI$131,AI$132,AI$133,AI$134,AI$135,AI$136,AI$137,AI$138,AI$139*(1+'S&amp;S'!$F141),AI$140,AI$141,AI$142,AI$143,AI$144)</f>
        <v>0</v>
      </c>
      <c r="AJ343" s="66">
        <f>-AJ$190+AJ$216-AJ$218+AJ$233+AJ$234+SUM(AJ$125,AJ$126,AJ$127,AJ$128,AJ$129,AJ$130,AJ$131,AJ$132,AJ$133,AJ$134,AJ$135,AJ$136,AJ$137,AJ$138,AJ$139*(1+'S&amp;S'!$F141),AJ$140,AJ$141,AJ$142,AJ$143,AJ$144)</f>
        <v>0</v>
      </c>
      <c r="AK343" s="66">
        <f>-AK$190+AK$216-AK$218+AK$233+AK$234+SUM(AK$125,AK$126,AK$127,AK$128,AK$129,AK$130,AK$131,AK$132,AK$133,AK$134,AK$135,AK$136,AK$137,AK$138,AK$139*(1+'S&amp;S'!$F141),AK$140,AK$141,AK$142,AK$143,AK$144)</f>
        <v>0</v>
      </c>
      <c r="AL343" s="66">
        <f>-AL$190+AL$216-AL$218+AL$233+AL$234+SUM(AL$125,AL$126,AL$127,AL$128,AL$129,AL$130,AL$131,AL$132,AL$133,AL$134,AL$135,AL$136,AL$137,AL$138,AL$139*(1+'S&amp;S'!$F141),AL$140,AL$141,AL$142,AL$143,AL$144)</f>
        <v>0</v>
      </c>
      <c r="AM343" s="66">
        <f>-AM$190+AM$216-AM$218+AM$233+AM$234+SUM(AM$125,AM$126,AM$127,AM$128,AM$129,AM$130,AM$131,AM$132,AM$133,AM$134,AM$135,AM$136,AM$137,AM$138,AM$139*(1+'S&amp;S'!$F141),AM$140,AM$141,AM$142,AM$143,AM$144)</f>
        <v>0</v>
      </c>
      <c r="AN343" s="66">
        <f>-AN$190+AN$216-AN$218+AN$233+AN$234+SUM(AN$125,AN$126,AN$127,AN$128,AN$129,AN$130,AN$131,AN$132,AN$133,AN$134,AN$135,AN$136,AN$137,AN$138,AN$139*(1+'S&amp;S'!$F141),AN$140,AN$141,AN$142,AN$143,AN$144)</f>
        <v>0</v>
      </c>
      <c r="AO343" s="66">
        <f>-AO$190+AO$216-AO$218+AO$233+AO$234+SUM(AO$125,AO$126,AO$127,AO$128,AO$129,AO$130,AO$131,AO$132,AO$133,AO$134,AO$135,AO$136,AO$137,AO$138,AO$139*(1+'S&amp;S'!$F141),AO$140,AO$141,AO$142,AO$143,AO$144)</f>
        <v>0</v>
      </c>
      <c r="AP343" s="66">
        <f>-AP$190+AP$216-AP$218+AP$233+AP$234+SUM(AP$125,AP$126,AP$127,AP$128,AP$129,AP$130,AP$131,AP$132,AP$133,AP$134,AP$135,AP$136,AP$137,AP$138,AP$139*(1+'S&amp;S'!$F141),AP$140,AP$141,AP$142,AP$143,AP$144)</f>
        <v>0</v>
      </c>
      <c r="AQ343" s="66">
        <f>-AQ$190+AQ$216-AQ$218+AQ$233+AQ$234+SUM(AQ$125,AQ$126,AQ$127,AQ$128,AQ$129,AQ$130,AQ$131,AQ$132,AQ$133,AQ$134,AQ$135,AQ$136,AQ$137,AQ$138,AQ$139*(1+'S&amp;S'!$F141),AQ$140,AQ$141,AQ$142,AQ$143,AQ$144)</f>
        <v>0</v>
      </c>
      <c r="AR343" s="66">
        <f>-AR$190+AR$216-AR$218+AR$233+AR$234+SUM(AR$125,AR$126,AR$127,AR$128,AR$129,AR$130,AR$131,AR$132,AR$133,AR$134,AR$135,AR$136,AR$137,AR$138,AR$139*(1+'S&amp;S'!$F141),AR$140,AR$141,AR$142,AR$143,AR$144)</f>
        <v>0</v>
      </c>
      <c r="AS343" s="66">
        <f>-AS$190+AS$216-AS$218+AS$233+AS$234+SUM(AS$125,AS$126,AS$127,AS$128,AS$129,AS$130,AS$131,AS$132,AS$133,AS$134,AS$135,AS$136,AS$137,AS$138,AS$139*(1+'S&amp;S'!$F141),AS$140,AS$141,AS$142,AS$143,AS$144)</f>
        <v>0</v>
      </c>
      <c r="AT343" s="66">
        <f>-AT$190+AT$216-AT$218+AT$233+AT$234+SUM(AT$125,AT$126,AT$127,AT$128,AT$129,AT$130,AT$131,AT$132,AT$133,AT$134,AT$135,AT$136,AT$137,AT$138,AT$139*(1+'S&amp;S'!$F141),AT$140,AT$141,AT$142,AT$143,AT$144)</f>
        <v>0</v>
      </c>
      <c r="AU343" s="66">
        <f>-AU$190+AU$216-AU$218+AU$233+AU$234+SUM(AU$125,AU$126,AU$127,AU$128,AU$129,AU$130,AU$131,AU$132,AU$133,AU$134,AU$135,AU$136,AU$137,AU$138,AU$139*(1+'S&amp;S'!$F141),AU$140,AU$141,AU$142,AU$143,AU$144)</f>
        <v>0</v>
      </c>
      <c r="AV343" s="66">
        <f>-AV$190+AV$216-AV$218+AV$233+AV$234+SUM(AV$125,AV$126,AV$127,AV$128,AV$129,AV$130,AV$131,AV$132,AV$133,AV$134,AV$135,AV$136,AV$137,AV$138,AV$139*(1+'S&amp;S'!$F141),AV$140,AV$141,AV$142,AV$143,AV$144)</f>
        <v>0</v>
      </c>
      <c r="AW343" s="66">
        <f>-AW$190+AW$216-AW$218+AW$233+AW$234+SUM(AW$125,AW$126,AW$127,AW$128,AW$129,AW$130,AW$131,AW$132,AW$133,AW$134,AW$135,AW$136,AW$137,AW$138,AW$139*(1+'S&amp;S'!$F141),AW$140,AW$141,AW$142,AW$143,AW$144)</f>
        <v>0</v>
      </c>
      <c r="AX343" s="66">
        <f>-AX$190+AX$216-AX$218+AX$233+AX$234+SUM(AX$125,AX$126,AX$127,AX$128,AX$129,AX$130,AX$131,AX$132,AX$133,AX$134,AX$135,AX$136,AX$137,AX$138,AX$139*(1+'S&amp;S'!$F141),AX$140,AX$141,AX$142,AX$143,AX$144)</f>
        <v>0</v>
      </c>
      <c r="AY343" s="66">
        <f>-AY$190+AY$216-AY$218+AY$233+AY$234+SUM(AY$125,AY$126,AY$127,AY$128,AY$129,AY$130,AY$131,AY$132,AY$133,AY$134,AY$135,AY$136,AY$137,AY$138,AY$139*(1+'S&amp;S'!$F141),AY$140,AY$141,AY$142,AY$143,AY$144)</f>
        <v>0</v>
      </c>
      <c r="AZ343" s="66">
        <f>-AZ$190+AZ$216-AZ$218+AZ$233+AZ$234+SUM(AZ$125,AZ$126,AZ$127,AZ$128,AZ$129,AZ$130,AZ$131,AZ$132,AZ$133,AZ$134,AZ$135,AZ$136,AZ$137,AZ$138,AZ$139*(1+'S&amp;S'!$F141),AZ$140,AZ$141,AZ$142,AZ$143,AZ$144)</f>
        <v>0</v>
      </c>
      <c r="BA343" s="66">
        <f>-BA$190+BA$216-BA$218+BA$233+BA$234+SUM(BA$125,BA$126,BA$127,BA$128,BA$129,BA$130,BA$131,BA$132,BA$133,BA$134,BA$135,BA$136,BA$137,BA$138,BA$139*(1+'S&amp;S'!$F141),BA$140,BA$141,BA$142,BA$143,BA$144)</f>
        <v>0</v>
      </c>
      <c r="BB343" s="66">
        <f>-BB$190+BB$216-BB$218+BB$233+BB$234+SUM(BB$125,BB$126,BB$127,BB$128,BB$129,BB$130,BB$131,BB$132,BB$133,BB$134,BB$135,BB$136,BB$137,BB$138,BB$139*(1+'S&amp;S'!$F141),BB$140,BB$141,BB$142,BB$143,BB$144)</f>
        <v>0</v>
      </c>
      <c r="BC343" s="66">
        <f>-BC$190+BC$216-BC$218+BC$233+BC$234+SUM(BC$125,BC$126,BC$127,BC$128,BC$129,BC$130,BC$131,BC$132,BC$133,BC$134,BC$135,BC$136,BC$137,BC$138,BC$139*(1+'S&amp;S'!$F141),BC$140,BC$141,BC$142,BC$143,BC$144)</f>
        <v>0</v>
      </c>
      <c r="BD343" s="66">
        <f>-BD$190+BD$216-BD$218+BD$233+BD$234+SUM(BD$125,BD$126,BD$127,BD$128,BD$129,BD$130,BD$131,BD$132,BD$133,BD$134,BD$135,BD$136,BD$137,BD$138,BD$139*(1+'S&amp;S'!$F141),BD$140,BD$141,BD$142,BD$143,BD$144)</f>
        <v>0</v>
      </c>
      <c r="BE343" s="66">
        <f>-BE$190+BE$216-BE$218+BE$233+BE$234+SUM(BE$125,BE$126,BE$127,BE$128,BE$129,BE$130,BE$131,BE$132,BE$133,BE$134,BE$135,BE$136,BE$137,BE$138,BE$139*(1+'S&amp;S'!$F141),BE$140,BE$141,BE$142,BE$143,BE$144)</f>
        <v>0</v>
      </c>
      <c r="BF343" s="66">
        <f>-BF$190+BF$216-BF$218+BF$233+BF$234+SUM(BF$125,BF$126,BF$127,BF$128,BF$129,BF$130,BF$131,BF$132,BF$133,BF$134,BF$135,BF$136,BF$137,BF$138,BF$139*(1+'S&amp;S'!$F141),BF$140,BF$141,BF$142,BF$143,BF$144)</f>
        <v>0</v>
      </c>
      <c r="BG343" s="66">
        <f>-BG$190+BG$216-BG$218+BG$233+BG$234+SUM(BG$125,BG$126,BG$127,BG$128,BG$129,BG$130,BG$131,BG$132,BG$133,BG$134,BG$135,BG$136,BG$137,BG$138,BG$139*(1+'S&amp;S'!$F141),BG$140,BG$141,BG$142,BG$143,BG$144)</f>
        <v>0</v>
      </c>
      <c r="BH343" s="66">
        <f>-BH$190+BH$216-BH$218+BH$233+BH$234+SUM(BH$125,BH$126,BH$127,BH$128,BH$129,BH$130,BH$131,BH$132,BH$133,BH$134,BH$135,BH$136,BH$137,BH$138,BH$139*(1+'S&amp;S'!$F141),BH$140,BH$141,BH$142,BH$143,BH$144)</f>
        <v>0</v>
      </c>
      <c r="BI343" s="66">
        <f>-BI$190+BI$216-BI$218+BI$233+BI$234+SUM(BI$125,BI$126,BI$127,BI$128,BI$129,BI$130,BI$131,BI$132,BI$133,BI$134,BI$135,BI$136,BI$137,BI$138,BI$139*(1+'S&amp;S'!$F141),BI$140,BI$141,BI$142,BI$143,BI$144)</f>
        <v>0</v>
      </c>
      <c r="BJ343" s="66">
        <f>-BJ$190+BJ$216-BJ$218+BJ$233+BJ$234+SUM(BJ$125,BJ$126,BJ$127,BJ$128,BJ$129,BJ$130,BJ$131,BJ$132,BJ$133,BJ$134,BJ$135,BJ$136,BJ$137,BJ$138,BJ$139*(1+'S&amp;S'!$F141),BJ$140,BJ$141,BJ$142,BJ$143,BJ$144)</f>
        <v>0</v>
      </c>
      <c r="BK343" s="66">
        <f>-BK$190+BK$216-BK$218+BK$233+BK$234+SUM(BK$125,BK$126,BK$127,BK$128,BK$129,BK$130,BK$131,BK$132,BK$133,BK$134,BK$135,BK$136,BK$137,BK$138,BK$139*(1+'S&amp;S'!$F141),BK$140,BK$141,BK$142,BK$143,BK$144)</f>
        <v>0</v>
      </c>
      <c r="BL343" s="66">
        <f>-BL$190+BL$216-BL$218+BL$233+BL$234+SUM(BL$125,BL$126,BL$127,BL$128,BL$129,BL$130,BL$131,BL$132,BL$133,BL$134,BL$135,BL$136,BL$137,BL$138,BL$139*(1+'S&amp;S'!$F141),BL$140,BL$141,BL$142,BL$143,BL$144)</f>
        <v>0</v>
      </c>
      <c r="BM343" s="66">
        <f>-BM$190+BM$216-BM$218+BM$233+BM$234+SUM(BM$125,BM$126,BM$127,BM$128,BM$129,BM$130,BM$131,BM$132,BM$133,BM$134,BM$135,BM$136,BM$137,BM$138,BM$139*(1+'S&amp;S'!$F141),BM$140,BM$141,BM$142,BM$143,BM$144)</f>
        <v>0</v>
      </c>
      <c r="BN343" s="66">
        <f>-BN$190+BN$216-BN$218+BN$233+BN$234+SUM(BN$125,BN$126,BN$127,BN$128,BN$129,BN$130,BN$131,BN$132,BN$133,BN$134,BN$135,BN$136,BN$137,BN$138,BN$139*(1+'S&amp;S'!$F141),BN$140,BN$141,BN$142,BN$143,BN$144)</f>
        <v>0</v>
      </c>
      <c r="BO343" s="66">
        <f>-BO$190+BO$216-BO$218+BO$233+BO$234+SUM(BO$125,BO$126,BO$127,BO$128,BO$129,BO$130,BO$131,BO$132,BO$133,BO$134,BO$135,BO$136,BO$137,BO$138,BO$139*(1+'S&amp;S'!$F141),BO$140,BO$141,BO$142,BO$143,BO$144)</f>
        <v>0</v>
      </c>
      <c r="BP343" s="66">
        <f>-BP$190+BP$216-BP$218+BP$233+BP$234+SUM(BP$125,BP$126,BP$127,BP$128,BP$129,BP$130,BP$131,BP$132,BP$133,BP$134,BP$135,BP$136,BP$137,BP$138,BP$139*(1+'S&amp;S'!$F141),BP$140,BP$141,BP$142,BP$143,BP$144)</f>
        <v>0</v>
      </c>
      <c r="BQ343" s="66">
        <f>-BQ$190+BQ$216-BQ$218+BQ$233+BQ$234+SUM(BQ$125,BQ$126,BQ$127,BQ$128,BQ$129,BQ$130,BQ$131,BQ$132,BQ$133,BQ$134,BQ$135,BQ$136,BQ$137,BQ$138,BQ$139*(1+'S&amp;S'!$F141),BQ$140,BQ$141,BQ$142,BQ$143,BQ$144)</f>
        <v>0</v>
      </c>
      <c r="BR343" s="66">
        <f>-BR$190+BR$216-BR$218+BR$233+BR$234+SUM(BR$125,BR$126,BR$127,BR$128,BR$129,BR$130,BR$131,BR$132,BR$133,BR$134,BR$135,BR$136,BR$137,BR$138,BR$139*(1+'S&amp;S'!$F141),BR$140,BR$141,BR$142,BR$143,BR$144)</f>
        <v>0</v>
      </c>
      <c r="BS343" s="66">
        <f>-BS$190+BS$216-BS$218+BS$233+BS$234+SUM(BS$125,BS$126,BS$127,BS$128,BS$129,BS$130,BS$131,BS$132,BS$133,BS$134,BS$135,BS$136,BS$137,BS$138,BS$139*(1+'S&amp;S'!$F141),BS$140,BS$141,BS$142,BS$143,BS$144)</f>
        <v>0</v>
      </c>
      <c r="BT343" s="66">
        <f>-BT$190+BT$216-BT$218+BT$233+BT$234+SUM(BT$125,BT$126,BT$127,BT$128,BT$129,BT$130,BT$131,BT$132,BT$133,BT$134,BT$135,BT$136,BT$137,BT$138,BT$139*(1+'S&amp;S'!$F141),BT$140,BT$141,BT$142,BT$143,BT$144)</f>
        <v>0</v>
      </c>
      <c r="BU343" s="66">
        <f>-BU$190+BU$216-BU$218+BU$233+BU$234+SUM(BU$125,BU$126,BU$127,BU$128,BU$129,BU$130,BU$131,BU$132,BU$133,BU$134,BU$135,BU$136,BU$137,BU$138,BU$139*(1+'S&amp;S'!$F141),BU$140,BU$141,BU$142,BU$143,BU$144)</f>
        <v>0</v>
      </c>
      <c r="BV343" s="66">
        <f>-BV$190+BV$216-BV$218+BV$233+BV$234+SUM(BV$125,BV$126,BV$127,BV$128,BV$129,BV$130,BV$131,BV$132,BV$133,BV$134,BV$135,BV$136,BV$137,BV$138,BV$139*(1+'S&amp;S'!$F141),BV$140,BV$141,BV$142,BV$143,BV$144)</f>
        <v>0</v>
      </c>
      <c r="BW343" s="66">
        <f>-BW$190+BW$216-BW$218+BW$233+BW$234+SUM(BW$125,BW$126,BW$127,BW$128,BW$129,BW$130,BW$131,BW$132,BW$133,BW$134,BW$135,BW$136,BW$137,BW$138,BW$139*(1+'S&amp;S'!$F141),BW$140,BW$141,BW$142,BW$143,BW$144)</f>
        <v>0</v>
      </c>
      <c r="BX343" s="66">
        <f>-BX$190+BX$216-BX$218+BX$233+BX$234+SUM(BX$125,BX$126,BX$127,BX$128,BX$129,BX$130,BX$131,BX$132,BX$133,BX$134,BX$135,BX$136,BX$137,BX$138,BX$139*(1+'S&amp;S'!$F141),BX$140,BX$141,BX$142,BX$143,BX$144)</f>
        <v>0</v>
      </c>
      <c r="BY343" s="66">
        <f>-BY$190+BY$216-BY$218+BY$233+BY$234+SUM(BY$125,BY$126,BY$127,BY$128,BY$129,BY$130,BY$131,BY$132,BY$133,BY$134,BY$135,BY$136,BY$137,BY$138,BY$139*(1+'S&amp;S'!$F141),BY$140,BY$141,BY$142,BY$143,BY$144)</f>
        <v>0</v>
      </c>
      <c r="BZ343" s="66">
        <f>-BZ$190+BZ$216-BZ$218+BZ$233+BZ$234+SUM(BZ$125,BZ$126,BZ$127,BZ$128,BZ$129,BZ$130,BZ$131,BZ$132,BZ$133,BZ$134,BZ$135,BZ$136,BZ$137,BZ$138,BZ$139*(1+'S&amp;S'!$F141),BZ$140,BZ$141,BZ$142,BZ$143,BZ$144)</f>
        <v>0</v>
      </c>
      <c r="CA343" s="66">
        <f>-CA$190+CA$216-CA$218+CA$233+CA$234+SUM(CA$125,CA$126,CA$127,CA$128,CA$129,CA$130,CA$131,CA$132,CA$133,CA$134,CA$135,CA$136,CA$137,CA$138,CA$139*(1+'S&amp;S'!$F141),CA$140,CA$141,CA$142,CA$143,CA$144)</f>
        <v>0</v>
      </c>
      <c r="CB343" s="66">
        <f>-CB$190+CB$216-CB$218+CB$233+CB$234+SUM(CB$125,CB$126,CB$127,CB$128,CB$129,CB$130,CB$131,CB$132,CB$133,CB$134,CB$135,CB$136,CB$137,CB$138,CB$139*(1+'S&amp;S'!$F141),CB$140,CB$141,CB$142,CB$143,CB$144)</f>
        <v>0</v>
      </c>
      <c r="CC343" s="66">
        <f>-CC$190+CC$216-CC$218+CC$233+CC$234+SUM(CC$125,CC$126,CC$127,CC$128,CC$129,CC$130,CC$131,CC$132,CC$133,CC$134,CC$135,CC$136,CC$137,CC$138,CC$139*(1+'S&amp;S'!$F141),CC$140,CC$141,CC$142,CC$143,CC$144)</f>
        <v>0</v>
      </c>
      <c r="CD343" s="66">
        <f>-CD$190+CD$216-CD$218+CD$233+CD$234+SUM(CD$125,CD$126,CD$127,CD$128,CD$129,CD$130,CD$131,CD$132,CD$133,CD$134,CD$135,CD$136,CD$137,CD$138,CD$139*(1+'S&amp;S'!$F141),CD$140,CD$141,CD$142,CD$143,CD$144)</f>
        <v>0</v>
      </c>
      <c r="CE343" s="66">
        <f>-CE$190+CE$216-CE$218+CE$233+CE$234+SUM(CE$125,CE$126,CE$127,CE$128,CE$129,CE$130,CE$131,CE$132,CE$133,CE$134,CE$135,CE$136,CE$137,CE$138,CE$139*(1+'S&amp;S'!$F141),CE$140,CE$141,CE$142,CE$143,CE$144)</f>
        <v>0</v>
      </c>
      <c r="CF343" s="66">
        <f>-CF$190+CF$216-CF$218+CF$233+CF$234+SUM(CF$125,CF$126,CF$127,CF$128,CF$129,CF$130,CF$131,CF$132,CF$133,CF$134,CF$135,CF$136,CF$137,CF$138,CF$139*(1+'S&amp;S'!$F141),CF$140,CF$141,CF$142,CF$143,CF$144)</f>
        <v>0</v>
      </c>
      <c r="CG343" s="66">
        <f>-CG$190+CG$216-CG$218+CG$233+CG$234+SUM(CG$125,CG$126,CG$127,CG$128,CG$129,CG$130,CG$131,CG$132,CG$133,CG$134,CG$135,CG$136,CG$137,CG$138,CG$139*(1+'S&amp;S'!$F141),CG$140,CG$141,CG$142,CG$143,CG$144)</f>
        <v>0</v>
      </c>
      <c r="CH343" s="66">
        <f>-CH$190+CH$216-CH$218+CH$233+CH$234+SUM(CH$125,CH$126,CH$127,CH$128,CH$129,CH$130,CH$131,CH$132,CH$133,CH$134,CH$135,CH$136,CH$137,CH$138,CH$139*(1+'S&amp;S'!$F141),CH$140,CH$141,CH$142,CH$143,CH$144)</f>
        <v>0</v>
      </c>
      <c r="CI343" s="66">
        <f>-CI$190+CI$216-CI$218+CI$233+CI$234+SUM(CI$125,CI$126,CI$127,CI$128,CI$129,CI$130,CI$131,CI$132,CI$133,CI$134,CI$135,CI$136,CI$137,CI$138,CI$139*(1+'S&amp;S'!$F141),CI$140,CI$141,CI$142,CI$143,CI$144)</f>
        <v>0</v>
      </c>
      <c r="CJ343" s="66">
        <f>-CJ$190+CJ$216-CJ$218+CJ$233+CJ$234+SUM(CJ$125,CJ$126,CJ$127,CJ$128,CJ$129,CJ$130,CJ$131,CJ$132,CJ$133,CJ$134,CJ$135,CJ$136,CJ$137,CJ$138,CJ$139*(1+'S&amp;S'!$F141),CJ$140,CJ$141,CJ$142,CJ$143,CJ$144)</f>
        <v>0</v>
      </c>
      <c r="CK343" s="66">
        <f>-CK$190+CK$216-CK$218+CK$233+CK$234+SUM(CK$125,CK$126,CK$127,CK$128,CK$129,CK$130,CK$131,CK$132,CK$133,CK$134,CK$135,CK$136,CK$137,CK$138,CK$139*(1+'S&amp;S'!$F141),CK$140,CK$141,CK$142,CK$143,CK$144)</f>
        <v>0</v>
      </c>
      <c r="CL343" s="66">
        <f>-CL$190+CL$216-CL$218+CL$233+CL$234+SUM(CL$125,CL$126,CL$127,CL$128,CL$129,CL$130,CL$131,CL$132,CL$133,CL$134,CL$135,CL$136,CL$137,CL$138,CL$139*(1+'S&amp;S'!$F141),CL$140,CL$141,CL$142,CL$143,CL$144)</f>
        <v>0</v>
      </c>
      <c r="CM343" s="66">
        <f>-CM$190+CM$216-CM$218+CM$233+CM$234+SUM(CM$125,CM$126,CM$127,CM$128,CM$129,CM$130,CM$131,CM$132,CM$133,CM$134,CM$135,CM$136,CM$137,CM$138,CM$139*(1+'S&amp;S'!$F141),CM$140,CM$141,CM$142,CM$143,CM$144)</f>
        <v>0</v>
      </c>
      <c r="CN343" s="66">
        <f>-CN$190+CN$216-CN$218+CN$233+CN$234+SUM(CN$125,CN$126,CN$127,CN$128,CN$129,CN$130,CN$131,CN$132,CN$133,CN$134,CN$135,CN$136,CN$137,CN$138,CN$139*(1+'S&amp;S'!$F141),CN$140,CN$141,CN$142,CN$143,CN$144)</f>
        <v>0</v>
      </c>
      <c r="CO343" s="66">
        <f>-CO$190+CO$216-CO$218+CO$233+CO$234+SUM(CO$125,CO$126,CO$127,CO$128,CO$129,CO$130,CO$131,CO$132,CO$133,CO$134,CO$135,CO$136,CO$137,CO$138,CO$139*(1+'S&amp;S'!$F141),CO$140,CO$141,CO$142,CO$143,CO$144)</f>
        <v>0</v>
      </c>
      <c r="CP343" s="66">
        <f>-CP$190+CP$216-CP$218+CP$233+CP$234+SUM(CP$125,CP$126,CP$127,CP$128,CP$129,CP$130,CP$131,CP$132,CP$133,CP$134,CP$135,CP$136,CP$137,CP$138,CP$139*(1+'S&amp;S'!$F141),CP$140,CP$141,CP$142,CP$143,CP$144)</f>
        <v>0</v>
      </c>
      <c r="CQ343" s="66">
        <f>-CQ$190+CQ$216-CQ$218+CQ$233+CQ$234+SUM(CQ$125,CQ$126,CQ$127,CQ$128,CQ$129,CQ$130,CQ$131,CQ$132,CQ$133,CQ$134,CQ$135,CQ$136,CQ$137,CQ$138,CQ$139*(1+'S&amp;S'!$F141),CQ$140,CQ$141,CQ$142,CQ$143,CQ$144)</f>
        <v>0</v>
      </c>
      <c r="CR343" s="66">
        <f>-CR$190+CR$216-CR$218+CR$233+CR$234+SUM(CR$125,CR$126,CR$127,CR$128,CR$129,CR$130,CR$131,CR$132,CR$133,CR$134,CR$135,CR$136,CR$137,CR$138,CR$139*(1+'S&amp;S'!$F141),CR$140,CR$141,CR$142,CR$143,CR$144)</f>
        <v>0</v>
      </c>
      <c r="CS343" s="66">
        <f>-CS$190+CS$216-CS$218+CS$233+CS$234+SUM(CS$125,CS$126,CS$127,CS$128,CS$129,CS$130,CS$131,CS$132,CS$133,CS$134,CS$135,CS$136,CS$137,CS$138,CS$139*(1+'S&amp;S'!$F141),CS$140,CS$141,CS$142,CS$143,CS$144)</f>
        <v>0</v>
      </c>
    </row>
    <row r="344" spans="3:97" hidden="1" x14ac:dyDescent="0.35">
      <c r="C344" s="81" t="str">
        <f>O.1!C140&amp;" with "&amp; 'S&amp;S'!$D$5*100 &amp; "% increase"</f>
        <v>Spare with 1% increase</v>
      </c>
      <c r="E344" s="492">
        <f>G344+NPV(G.Asm!$F$40,H344:INDEX(H344:CS344,RP))</f>
        <v>0</v>
      </c>
      <c r="F344" s="492">
        <f t="shared" si="279"/>
        <v>0</v>
      </c>
      <c r="G344" s="66">
        <f>-G$190+G$216-G$218+G$233+G$234+SUM(G$125,G$126,G$127,G$128,G$129,G$130,G$131,G$132,G$133,G$134,G$135,G$136,G$137,G$138,G$139,G$140*(1+'S&amp;S'!$F142),G$141,G$142,G$143,G$144)</f>
        <v>0</v>
      </c>
      <c r="H344" s="66">
        <f>-H$190+H$216-H$218+H$233+H$234+SUM(H$125,H$126,H$127,H$128,H$129,H$130,H$131,H$132,H$133,H$134,H$135,H$136,H$137,H$138,H$139,H$140*(1+'S&amp;S'!$F142),H$141,H$142,H$143,H$144)</f>
        <v>0</v>
      </c>
      <c r="I344" s="66">
        <f>-I$190+I$216-I$218+I$233+I$234+SUM(I$125,I$126,I$127,I$128,I$129,I$130,I$131,I$132,I$133,I$134,I$135,I$136,I$137,I$138,I$139,I$140*(1+'S&amp;S'!$F142),I$141,I$142,I$143,I$144)</f>
        <v>0</v>
      </c>
      <c r="J344" s="66">
        <f>-J$190+J$216-J$218+J$233+J$234+SUM(J$125,J$126,J$127,J$128,J$129,J$130,J$131,J$132,J$133,J$134,J$135,J$136,J$137,J$138,J$139,J$140*(1+'S&amp;S'!$F142),J$141,J$142,J$143,J$144)</f>
        <v>0</v>
      </c>
      <c r="K344" s="66">
        <f>-K$190+K$216-K$218+K$233+K$234+SUM(K$125,K$126,K$127,K$128,K$129,K$130,K$131,K$132,K$133,K$134,K$135,K$136,K$137,K$138,K$139,K$140*(1+'S&amp;S'!$F142),K$141,K$142,K$143,K$144)</f>
        <v>0</v>
      </c>
      <c r="L344" s="66">
        <f>-L$190+L$216-L$218+L$233+L$234+SUM(L$125,L$126,L$127,L$128,L$129,L$130,L$131,L$132,L$133,L$134,L$135,L$136,L$137,L$138,L$139,L$140*(1+'S&amp;S'!$F142),L$141,L$142,L$143,L$144)</f>
        <v>0</v>
      </c>
      <c r="M344" s="66">
        <f>-M$190+M$216-M$218+M$233+M$234+SUM(M$125,M$126,M$127,M$128,M$129,M$130,M$131,M$132,M$133,M$134,M$135,M$136,M$137,M$138,M$139,M$140*(1+'S&amp;S'!$F142),M$141,M$142,M$143,M$144)</f>
        <v>0</v>
      </c>
      <c r="N344" s="66">
        <f>-N$190+N$216-N$218+N$233+N$234+SUM(N$125,N$126,N$127,N$128,N$129,N$130,N$131,N$132,N$133,N$134,N$135,N$136,N$137,N$138,N$139,N$140*(1+'S&amp;S'!$F142),N$141,N$142,N$143,N$144)</f>
        <v>0</v>
      </c>
      <c r="O344" s="66">
        <f>-O$190+O$216-O$218+O$233+O$234+SUM(O$125,O$126,O$127,O$128,O$129,O$130,O$131,O$132,O$133,O$134,O$135,O$136,O$137,O$138,O$139,O$140*(1+'S&amp;S'!$F142),O$141,O$142,O$143,O$144)</f>
        <v>0</v>
      </c>
      <c r="P344" s="66">
        <f>-P$190+P$216-P$218+P$233+P$234+SUM(P$125,P$126,P$127,P$128,P$129,P$130,P$131,P$132,P$133,P$134,P$135,P$136,P$137,P$138,P$139,P$140*(1+'S&amp;S'!$F142),P$141,P$142,P$143,P$144)</f>
        <v>0</v>
      </c>
      <c r="Q344" s="66">
        <f>-Q$190+Q$216-Q$218+Q$233+Q$234+SUM(Q$125,Q$126,Q$127,Q$128,Q$129,Q$130,Q$131,Q$132,Q$133,Q$134,Q$135,Q$136,Q$137,Q$138,Q$139,Q$140*(1+'S&amp;S'!$F142),Q$141,Q$142,Q$143,Q$144)</f>
        <v>0</v>
      </c>
      <c r="R344" s="66">
        <f>-R$190+R$216-R$218+R$233+R$234+SUM(R$125,R$126,R$127,R$128,R$129,R$130,R$131,R$132,R$133,R$134,R$135,R$136,R$137,R$138,R$139,R$140*(1+'S&amp;S'!$F142),R$141,R$142,R$143,R$144)</f>
        <v>0</v>
      </c>
      <c r="S344" s="66">
        <f>-S$190+S$216-S$218+S$233+S$234+SUM(S$125,S$126,S$127,S$128,S$129,S$130,S$131,S$132,S$133,S$134,S$135,S$136,S$137,S$138,S$139,S$140*(1+'S&amp;S'!$F142),S$141,S$142,S$143,S$144)</f>
        <v>0</v>
      </c>
      <c r="T344" s="66">
        <f>-T$190+T$216-T$218+T$233+T$234+SUM(T$125,T$126,T$127,T$128,T$129,T$130,T$131,T$132,T$133,T$134,T$135,T$136,T$137,T$138,T$139,T$140*(1+'S&amp;S'!$F142),T$141,T$142,T$143,T$144)</f>
        <v>0</v>
      </c>
      <c r="U344" s="66">
        <f>-U$190+U$216-U$218+U$233+U$234+SUM(U$125,U$126,U$127,U$128,U$129,U$130,U$131,U$132,U$133,U$134,U$135,U$136,U$137,U$138,U$139,U$140*(1+'S&amp;S'!$F142),U$141,U$142,U$143,U$144)</f>
        <v>0</v>
      </c>
      <c r="V344" s="66">
        <f>-V$190+V$216-V$218+V$233+V$234+SUM(V$125,V$126,V$127,V$128,V$129,V$130,V$131,V$132,V$133,V$134,V$135,V$136,V$137,V$138,V$139,V$140*(1+'S&amp;S'!$F142),V$141,V$142,V$143,V$144)</f>
        <v>0</v>
      </c>
      <c r="W344" s="66">
        <f>-W$190+W$216-W$218+W$233+W$234+SUM(W$125,W$126,W$127,W$128,W$129,W$130,W$131,W$132,W$133,W$134,W$135,W$136,W$137,W$138,W$139,W$140*(1+'S&amp;S'!$F142),W$141,W$142,W$143,W$144)</f>
        <v>0</v>
      </c>
      <c r="X344" s="66">
        <f>-X$190+X$216-X$218+X$233+X$234+SUM(X$125,X$126,X$127,X$128,X$129,X$130,X$131,X$132,X$133,X$134,X$135,X$136,X$137,X$138,X$139,X$140*(1+'S&amp;S'!$F142),X$141,X$142,X$143,X$144)</f>
        <v>0</v>
      </c>
      <c r="Y344" s="66">
        <f>-Y$190+Y$216-Y$218+Y$233+Y$234+SUM(Y$125,Y$126,Y$127,Y$128,Y$129,Y$130,Y$131,Y$132,Y$133,Y$134,Y$135,Y$136,Y$137,Y$138,Y$139,Y$140*(1+'S&amp;S'!$F142),Y$141,Y$142,Y$143,Y$144)</f>
        <v>0</v>
      </c>
      <c r="Z344" s="66">
        <f>-Z$190+Z$216-Z$218+Z$233+Z$234+SUM(Z$125,Z$126,Z$127,Z$128,Z$129,Z$130,Z$131,Z$132,Z$133,Z$134,Z$135,Z$136,Z$137,Z$138,Z$139,Z$140*(1+'S&amp;S'!$F142),Z$141,Z$142,Z$143,Z$144)</f>
        <v>0</v>
      </c>
      <c r="AA344" s="66">
        <f>-AA$190+AA$216-AA$218+AA$233+AA$234+SUM(AA$125,AA$126,AA$127,AA$128,AA$129,AA$130,AA$131,AA$132,AA$133,AA$134,AA$135,AA$136,AA$137,AA$138,AA$139,AA$140*(1+'S&amp;S'!$F142),AA$141,AA$142,AA$143,AA$144)</f>
        <v>0</v>
      </c>
      <c r="AB344" s="66">
        <f>-AB$190+AB$216-AB$218+AB$233+AB$234+SUM(AB$125,AB$126,AB$127,AB$128,AB$129,AB$130,AB$131,AB$132,AB$133,AB$134,AB$135,AB$136,AB$137,AB$138,AB$139,AB$140*(1+'S&amp;S'!$F142),AB$141,AB$142,AB$143,AB$144)</f>
        <v>0</v>
      </c>
      <c r="AC344" s="66">
        <f>-AC$190+AC$216-AC$218+AC$233+AC$234+SUM(AC$125,AC$126,AC$127,AC$128,AC$129,AC$130,AC$131,AC$132,AC$133,AC$134,AC$135,AC$136,AC$137,AC$138,AC$139,AC$140*(1+'S&amp;S'!$F142),AC$141,AC$142,AC$143,AC$144)</f>
        <v>0</v>
      </c>
      <c r="AD344" s="66">
        <f>-AD$190+AD$216-AD$218+AD$233+AD$234+SUM(AD$125,AD$126,AD$127,AD$128,AD$129,AD$130,AD$131,AD$132,AD$133,AD$134,AD$135,AD$136,AD$137,AD$138,AD$139,AD$140*(1+'S&amp;S'!$F142),AD$141,AD$142,AD$143,AD$144)</f>
        <v>0</v>
      </c>
      <c r="AE344" s="66">
        <f>-AE$190+AE$216-AE$218+AE$233+AE$234+SUM(AE$125,AE$126,AE$127,AE$128,AE$129,AE$130,AE$131,AE$132,AE$133,AE$134,AE$135,AE$136,AE$137,AE$138,AE$139,AE$140*(1+'S&amp;S'!$F142),AE$141,AE$142,AE$143,AE$144)</f>
        <v>0</v>
      </c>
      <c r="AF344" s="66">
        <f>-AF$190+AF$216-AF$218+AF$233+AF$234+SUM(AF$125,AF$126,AF$127,AF$128,AF$129,AF$130,AF$131,AF$132,AF$133,AF$134,AF$135,AF$136,AF$137,AF$138,AF$139,AF$140*(1+'S&amp;S'!$F142),AF$141,AF$142,AF$143,AF$144)</f>
        <v>0</v>
      </c>
      <c r="AG344" s="66">
        <f>-AG$190+AG$216-AG$218+AG$233+AG$234+SUM(AG$125,AG$126,AG$127,AG$128,AG$129,AG$130,AG$131,AG$132,AG$133,AG$134,AG$135,AG$136,AG$137,AG$138,AG$139,AG$140*(1+'S&amp;S'!$F142),AG$141,AG$142,AG$143,AG$144)</f>
        <v>0</v>
      </c>
      <c r="AH344" s="66">
        <f>-AH$190+AH$216-AH$218+AH$233+AH$234+SUM(AH$125,AH$126,AH$127,AH$128,AH$129,AH$130,AH$131,AH$132,AH$133,AH$134,AH$135,AH$136,AH$137,AH$138,AH$139,AH$140*(1+'S&amp;S'!$F142),AH$141,AH$142,AH$143,AH$144)</f>
        <v>0</v>
      </c>
      <c r="AI344" s="66">
        <f>-AI$190+AI$216-AI$218+AI$233+AI$234+SUM(AI$125,AI$126,AI$127,AI$128,AI$129,AI$130,AI$131,AI$132,AI$133,AI$134,AI$135,AI$136,AI$137,AI$138,AI$139,AI$140*(1+'S&amp;S'!$F142),AI$141,AI$142,AI$143,AI$144)</f>
        <v>0</v>
      </c>
      <c r="AJ344" s="66">
        <f>-AJ$190+AJ$216-AJ$218+AJ$233+AJ$234+SUM(AJ$125,AJ$126,AJ$127,AJ$128,AJ$129,AJ$130,AJ$131,AJ$132,AJ$133,AJ$134,AJ$135,AJ$136,AJ$137,AJ$138,AJ$139,AJ$140*(1+'S&amp;S'!$F142),AJ$141,AJ$142,AJ$143,AJ$144)</f>
        <v>0</v>
      </c>
      <c r="AK344" s="66">
        <f>-AK$190+AK$216-AK$218+AK$233+AK$234+SUM(AK$125,AK$126,AK$127,AK$128,AK$129,AK$130,AK$131,AK$132,AK$133,AK$134,AK$135,AK$136,AK$137,AK$138,AK$139,AK$140*(1+'S&amp;S'!$F142),AK$141,AK$142,AK$143,AK$144)</f>
        <v>0</v>
      </c>
      <c r="AL344" s="66">
        <f>-AL$190+AL$216-AL$218+AL$233+AL$234+SUM(AL$125,AL$126,AL$127,AL$128,AL$129,AL$130,AL$131,AL$132,AL$133,AL$134,AL$135,AL$136,AL$137,AL$138,AL$139,AL$140*(1+'S&amp;S'!$F142),AL$141,AL$142,AL$143,AL$144)</f>
        <v>0</v>
      </c>
      <c r="AM344" s="66">
        <f>-AM$190+AM$216-AM$218+AM$233+AM$234+SUM(AM$125,AM$126,AM$127,AM$128,AM$129,AM$130,AM$131,AM$132,AM$133,AM$134,AM$135,AM$136,AM$137,AM$138,AM$139,AM$140*(1+'S&amp;S'!$F142),AM$141,AM$142,AM$143,AM$144)</f>
        <v>0</v>
      </c>
      <c r="AN344" s="66">
        <f>-AN$190+AN$216-AN$218+AN$233+AN$234+SUM(AN$125,AN$126,AN$127,AN$128,AN$129,AN$130,AN$131,AN$132,AN$133,AN$134,AN$135,AN$136,AN$137,AN$138,AN$139,AN$140*(1+'S&amp;S'!$F142),AN$141,AN$142,AN$143,AN$144)</f>
        <v>0</v>
      </c>
      <c r="AO344" s="66">
        <f>-AO$190+AO$216-AO$218+AO$233+AO$234+SUM(AO$125,AO$126,AO$127,AO$128,AO$129,AO$130,AO$131,AO$132,AO$133,AO$134,AO$135,AO$136,AO$137,AO$138,AO$139,AO$140*(1+'S&amp;S'!$F142),AO$141,AO$142,AO$143,AO$144)</f>
        <v>0</v>
      </c>
      <c r="AP344" s="66">
        <f>-AP$190+AP$216-AP$218+AP$233+AP$234+SUM(AP$125,AP$126,AP$127,AP$128,AP$129,AP$130,AP$131,AP$132,AP$133,AP$134,AP$135,AP$136,AP$137,AP$138,AP$139,AP$140*(1+'S&amp;S'!$F142),AP$141,AP$142,AP$143,AP$144)</f>
        <v>0</v>
      </c>
      <c r="AQ344" s="66">
        <f>-AQ$190+AQ$216-AQ$218+AQ$233+AQ$234+SUM(AQ$125,AQ$126,AQ$127,AQ$128,AQ$129,AQ$130,AQ$131,AQ$132,AQ$133,AQ$134,AQ$135,AQ$136,AQ$137,AQ$138,AQ$139,AQ$140*(1+'S&amp;S'!$F142),AQ$141,AQ$142,AQ$143,AQ$144)</f>
        <v>0</v>
      </c>
      <c r="AR344" s="66">
        <f>-AR$190+AR$216-AR$218+AR$233+AR$234+SUM(AR$125,AR$126,AR$127,AR$128,AR$129,AR$130,AR$131,AR$132,AR$133,AR$134,AR$135,AR$136,AR$137,AR$138,AR$139,AR$140*(1+'S&amp;S'!$F142),AR$141,AR$142,AR$143,AR$144)</f>
        <v>0</v>
      </c>
      <c r="AS344" s="66">
        <f>-AS$190+AS$216-AS$218+AS$233+AS$234+SUM(AS$125,AS$126,AS$127,AS$128,AS$129,AS$130,AS$131,AS$132,AS$133,AS$134,AS$135,AS$136,AS$137,AS$138,AS$139,AS$140*(1+'S&amp;S'!$F142),AS$141,AS$142,AS$143,AS$144)</f>
        <v>0</v>
      </c>
      <c r="AT344" s="66">
        <f>-AT$190+AT$216-AT$218+AT$233+AT$234+SUM(AT$125,AT$126,AT$127,AT$128,AT$129,AT$130,AT$131,AT$132,AT$133,AT$134,AT$135,AT$136,AT$137,AT$138,AT$139,AT$140*(1+'S&amp;S'!$F142),AT$141,AT$142,AT$143,AT$144)</f>
        <v>0</v>
      </c>
      <c r="AU344" s="66">
        <f>-AU$190+AU$216-AU$218+AU$233+AU$234+SUM(AU$125,AU$126,AU$127,AU$128,AU$129,AU$130,AU$131,AU$132,AU$133,AU$134,AU$135,AU$136,AU$137,AU$138,AU$139,AU$140*(1+'S&amp;S'!$F142),AU$141,AU$142,AU$143,AU$144)</f>
        <v>0</v>
      </c>
      <c r="AV344" s="66">
        <f>-AV$190+AV$216-AV$218+AV$233+AV$234+SUM(AV$125,AV$126,AV$127,AV$128,AV$129,AV$130,AV$131,AV$132,AV$133,AV$134,AV$135,AV$136,AV$137,AV$138,AV$139,AV$140*(1+'S&amp;S'!$F142),AV$141,AV$142,AV$143,AV$144)</f>
        <v>0</v>
      </c>
      <c r="AW344" s="66">
        <f>-AW$190+AW$216-AW$218+AW$233+AW$234+SUM(AW$125,AW$126,AW$127,AW$128,AW$129,AW$130,AW$131,AW$132,AW$133,AW$134,AW$135,AW$136,AW$137,AW$138,AW$139,AW$140*(1+'S&amp;S'!$F142),AW$141,AW$142,AW$143,AW$144)</f>
        <v>0</v>
      </c>
      <c r="AX344" s="66">
        <f>-AX$190+AX$216-AX$218+AX$233+AX$234+SUM(AX$125,AX$126,AX$127,AX$128,AX$129,AX$130,AX$131,AX$132,AX$133,AX$134,AX$135,AX$136,AX$137,AX$138,AX$139,AX$140*(1+'S&amp;S'!$F142),AX$141,AX$142,AX$143,AX$144)</f>
        <v>0</v>
      </c>
      <c r="AY344" s="66">
        <f>-AY$190+AY$216-AY$218+AY$233+AY$234+SUM(AY$125,AY$126,AY$127,AY$128,AY$129,AY$130,AY$131,AY$132,AY$133,AY$134,AY$135,AY$136,AY$137,AY$138,AY$139,AY$140*(1+'S&amp;S'!$F142),AY$141,AY$142,AY$143,AY$144)</f>
        <v>0</v>
      </c>
      <c r="AZ344" s="66">
        <f>-AZ$190+AZ$216-AZ$218+AZ$233+AZ$234+SUM(AZ$125,AZ$126,AZ$127,AZ$128,AZ$129,AZ$130,AZ$131,AZ$132,AZ$133,AZ$134,AZ$135,AZ$136,AZ$137,AZ$138,AZ$139,AZ$140*(1+'S&amp;S'!$F142),AZ$141,AZ$142,AZ$143,AZ$144)</f>
        <v>0</v>
      </c>
      <c r="BA344" s="66">
        <f>-BA$190+BA$216-BA$218+BA$233+BA$234+SUM(BA$125,BA$126,BA$127,BA$128,BA$129,BA$130,BA$131,BA$132,BA$133,BA$134,BA$135,BA$136,BA$137,BA$138,BA$139,BA$140*(1+'S&amp;S'!$F142),BA$141,BA$142,BA$143,BA$144)</f>
        <v>0</v>
      </c>
      <c r="BB344" s="66">
        <f>-BB$190+BB$216-BB$218+BB$233+BB$234+SUM(BB$125,BB$126,BB$127,BB$128,BB$129,BB$130,BB$131,BB$132,BB$133,BB$134,BB$135,BB$136,BB$137,BB$138,BB$139,BB$140*(1+'S&amp;S'!$F142),BB$141,BB$142,BB$143,BB$144)</f>
        <v>0</v>
      </c>
      <c r="BC344" s="66">
        <f>-BC$190+BC$216-BC$218+BC$233+BC$234+SUM(BC$125,BC$126,BC$127,BC$128,BC$129,BC$130,BC$131,BC$132,BC$133,BC$134,BC$135,BC$136,BC$137,BC$138,BC$139,BC$140*(1+'S&amp;S'!$F142),BC$141,BC$142,BC$143,BC$144)</f>
        <v>0</v>
      </c>
      <c r="BD344" s="66">
        <f>-BD$190+BD$216-BD$218+BD$233+BD$234+SUM(BD$125,BD$126,BD$127,BD$128,BD$129,BD$130,BD$131,BD$132,BD$133,BD$134,BD$135,BD$136,BD$137,BD$138,BD$139,BD$140*(1+'S&amp;S'!$F142),BD$141,BD$142,BD$143,BD$144)</f>
        <v>0</v>
      </c>
      <c r="BE344" s="66">
        <f>-BE$190+BE$216-BE$218+BE$233+BE$234+SUM(BE$125,BE$126,BE$127,BE$128,BE$129,BE$130,BE$131,BE$132,BE$133,BE$134,BE$135,BE$136,BE$137,BE$138,BE$139,BE$140*(1+'S&amp;S'!$F142),BE$141,BE$142,BE$143,BE$144)</f>
        <v>0</v>
      </c>
      <c r="BF344" s="66">
        <f>-BF$190+BF$216-BF$218+BF$233+BF$234+SUM(BF$125,BF$126,BF$127,BF$128,BF$129,BF$130,BF$131,BF$132,BF$133,BF$134,BF$135,BF$136,BF$137,BF$138,BF$139,BF$140*(1+'S&amp;S'!$F142),BF$141,BF$142,BF$143,BF$144)</f>
        <v>0</v>
      </c>
      <c r="BG344" s="66">
        <f>-BG$190+BG$216-BG$218+BG$233+BG$234+SUM(BG$125,BG$126,BG$127,BG$128,BG$129,BG$130,BG$131,BG$132,BG$133,BG$134,BG$135,BG$136,BG$137,BG$138,BG$139,BG$140*(1+'S&amp;S'!$F142),BG$141,BG$142,BG$143,BG$144)</f>
        <v>0</v>
      </c>
      <c r="BH344" s="66">
        <f>-BH$190+BH$216-BH$218+BH$233+BH$234+SUM(BH$125,BH$126,BH$127,BH$128,BH$129,BH$130,BH$131,BH$132,BH$133,BH$134,BH$135,BH$136,BH$137,BH$138,BH$139,BH$140*(1+'S&amp;S'!$F142),BH$141,BH$142,BH$143,BH$144)</f>
        <v>0</v>
      </c>
      <c r="BI344" s="66">
        <f>-BI$190+BI$216-BI$218+BI$233+BI$234+SUM(BI$125,BI$126,BI$127,BI$128,BI$129,BI$130,BI$131,BI$132,BI$133,BI$134,BI$135,BI$136,BI$137,BI$138,BI$139,BI$140*(1+'S&amp;S'!$F142),BI$141,BI$142,BI$143,BI$144)</f>
        <v>0</v>
      </c>
      <c r="BJ344" s="66">
        <f>-BJ$190+BJ$216-BJ$218+BJ$233+BJ$234+SUM(BJ$125,BJ$126,BJ$127,BJ$128,BJ$129,BJ$130,BJ$131,BJ$132,BJ$133,BJ$134,BJ$135,BJ$136,BJ$137,BJ$138,BJ$139,BJ$140*(1+'S&amp;S'!$F142),BJ$141,BJ$142,BJ$143,BJ$144)</f>
        <v>0</v>
      </c>
      <c r="BK344" s="66">
        <f>-BK$190+BK$216-BK$218+BK$233+BK$234+SUM(BK$125,BK$126,BK$127,BK$128,BK$129,BK$130,BK$131,BK$132,BK$133,BK$134,BK$135,BK$136,BK$137,BK$138,BK$139,BK$140*(1+'S&amp;S'!$F142),BK$141,BK$142,BK$143,BK$144)</f>
        <v>0</v>
      </c>
      <c r="BL344" s="66">
        <f>-BL$190+BL$216-BL$218+BL$233+BL$234+SUM(BL$125,BL$126,BL$127,BL$128,BL$129,BL$130,BL$131,BL$132,BL$133,BL$134,BL$135,BL$136,BL$137,BL$138,BL$139,BL$140*(1+'S&amp;S'!$F142),BL$141,BL$142,BL$143,BL$144)</f>
        <v>0</v>
      </c>
      <c r="BM344" s="66">
        <f>-BM$190+BM$216-BM$218+BM$233+BM$234+SUM(BM$125,BM$126,BM$127,BM$128,BM$129,BM$130,BM$131,BM$132,BM$133,BM$134,BM$135,BM$136,BM$137,BM$138,BM$139,BM$140*(1+'S&amp;S'!$F142),BM$141,BM$142,BM$143,BM$144)</f>
        <v>0</v>
      </c>
      <c r="BN344" s="66">
        <f>-BN$190+BN$216-BN$218+BN$233+BN$234+SUM(BN$125,BN$126,BN$127,BN$128,BN$129,BN$130,BN$131,BN$132,BN$133,BN$134,BN$135,BN$136,BN$137,BN$138,BN$139,BN$140*(1+'S&amp;S'!$F142),BN$141,BN$142,BN$143,BN$144)</f>
        <v>0</v>
      </c>
      <c r="BO344" s="66">
        <f>-BO$190+BO$216-BO$218+BO$233+BO$234+SUM(BO$125,BO$126,BO$127,BO$128,BO$129,BO$130,BO$131,BO$132,BO$133,BO$134,BO$135,BO$136,BO$137,BO$138,BO$139,BO$140*(1+'S&amp;S'!$F142),BO$141,BO$142,BO$143,BO$144)</f>
        <v>0</v>
      </c>
      <c r="BP344" s="66">
        <f>-BP$190+BP$216-BP$218+BP$233+BP$234+SUM(BP$125,BP$126,BP$127,BP$128,BP$129,BP$130,BP$131,BP$132,BP$133,BP$134,BP$135,BP$136,BP$137,BP$138,BP$139,BP$140*(1+'S&amp;S'!$F142),BP$141,BP$142,BP$143,BP$144)</f>
        <v>0</v>
      </c>
      <c r="BQ344" s="66">
        <f>-BQ$190+BQ$216-BQ$218+BQ$233+BQ$234+SUM(BQ$125,BQ$126,BQ$127,BQ$128,BQ$129,BQ$130,BQ$131,BQ$132,BQ$133,BQ$134,BQ$135,BQ$136,BQ$137,BQ$138,BQ$139,BQ$140*(1+'S&amp;S'!$F142),BQ$141,BQ$142,BQ$143,BQ$144)</f>
        <v>0</v>
      </c>
      <c r="BR344" s="66">
        <f>-BR$190+BR$216-BR$218+BR$233+BR$234+SUM(BR$125,BR$126,BR$127,BR$128,BR$129,BR$130,BR$131,BR$132,BR$133,BR$134,BR$135,BR$136,BR$137,BR$138,BR$139,BR$140*(1+'S&amp;S'!$F142),BR$141,BR$142,BR$143,BR$144)</f>
        <v>0</v>
      </c>
      <c r="BS344" s="66">
        <f>-BS$190+BS$216-BS$218+BS$233+BS$234+SUM(BS$125,BS$126,BS$127,BS$128,BS$129,BS$130,BS$131,BS$132,BS$133,BS$134,BS$135,BS$136,BS$137,BS$138,BS$139,BS$140*(1+'S&amp;S'!$F142),BS$141,BS$142,BS$143,BS$144)</f>
        <v>0</v>
      </c>
      <c r="BT344" s="66">
        <f>-BT$190+BT$216-BT$218+BT$233+BT$234+SUM(BT$125,BT$126,BT$127,BT$128,BT$129,BT$130,BT$131,BT$132,BT$133,BT$134,BT$135,BT$136,BT$137,BT$138,BT$139,BT$140*(1+'S&amp;S'!$F142),BT$141,BT$142,BT$143,BT$144)</f>
        <v>0</v>
      </c>
      <c r="BU344" s="66">
        <f>-BU$190+BU$216-BU$218+BU$233+BU$234+SUM(BU$125,BU$126,BU$127,BU$128,BU$129,BU$130,BU$131,BU$132,BU$133,BU$134,BU$135,BU$136,BU$137,BU$138,BU$139,BU$140*(1+'S&amp;S'!$F142),BU$141,BU$142,BU$143,BU$144)</f>
        <v>0</v>
      </c>
      <c r="BV344" s="66">
        <f>-BV$190+BV$216-BV$218+BV$233+BV$234+SUM(BV$125,BV$126,BV$127,BV$128,BV$129,BV$130,BV$131,BV$132,BV$133,BV$134,BV$135,BV$136,BV$137,BV$138,BV$139,BV$140*(1+'S&amp;S'!$F142),BV$141,BV$142,BV$143,BV$144)</f>
        <v>0</v>
      </c>
      <c r="BW344" s="66">
        <f>-BW$190+BW$216-BW$218+BW$233+BW$234+SUM(BW$125,BW$126,BW$127,BW$128,BW$129,BW$130,BW$131,BW$132,BW$133,BW$134,BW$135,BW$136,BW$137,BW$138,BW$139,BW$140*(1+'S&amp;S'!$F142),BW$141,BW$142,BW$143,BW$144)</f>
        <v>0</v>
      </c>
      <c r="BX344" s="66">
        <f>-BX$190+BX$216-BX$218+BX$233+BX$234+SUM(BX$125,BX$126,BX$127,BX$128,BX$129,BX$130,BX$131,BX$132,BX$133,BX$134,BX$135,BX$136,BX$137,BX$138,BX$139,BX$140*(1+'S&amp;S'!$F142),BX$141,BX$142,BX$143,BX$144)</f>
        <v>0</v>
      </c>
      <c r="BY344" s="66">
        <f>-BY$190+BY$216-BY$218+BY$233+BY$234+SUM(BY$125,BY$126,BY$127,BY$128,BY$129,BY$130,BY$131,BY$132,BY$133,BY$134,BY$135,BY$136,BY$137,BY$138,BY$139,BY$140*(1+'S&amp;S'!$F142),BY$141,BY$142,BY$143,BY$144)</f>
        <v>0</v>
      </c>
      <c r="BZ344" s="66">
        <f>-BZ$190+BZ$216-BZ$218+BZ$233+BZ$234+SUM(BZ$125,BZ$126,BZ$127,BZ$128,BZ$129,BZ$130,BZ$131,BZ$132,BZ$133,BZ$134,BZ$135,BZ$136,BZ$137,BZ$138,BZ$139,BZ$140*(1+'S&amp;S'!$F142),BZ$141,BZ$142,BZ$143,BZ$144)</f>
        <v>0</v>
      </c>
      <c r="CA344" s="66">
        <f>-CA$190+CA$216-CA$218+CA$233+CA$234+SUM(CA$125,CA$126,CA$127,CA$128,CA$129,CA$130,CA$131,CA$132,CA$133,CA$134,CA$135,CA$136,CA$137,CA$138,CA$139,CA$140*(1+'S&amp;S'!$F142),CA$141,CA$142,CA$143,CA$144)</f>
        <v>0</v>
      </c>
      <c r="CB344" s="66">
        <f>-CB$190+CB$216-CB$218+CB$233+CB$234+SUM(CB$125,CB$126,CB$127,CB$128,CB$129,CB$130,CB$131,CB$132,CB$133,CB$134,CB$135,CB$136,CB$137,CB$138,CB$139,CB$140*(1+'S&amp;S'!$F142),CB$141,CB$142,CB$143,CB$144)</f>
        <v>0</v>
      </c>
      <c r="CC344" s="66">
        <f>-CC$190+CC$216-CC$218+CC$233+CC$234+SUM(CC$125,CC$126,CC$127,CC$128,CC$129,CC$130,CC$131,CC$132,CC$133,CC$134,CC$135,CC$136,CC$137,CC$138,CC$139,CC$140*(1+'S&amp;S'!$F142),CC$141,CC$142,CC$143,CC$144)</f>
        <v>0</v>
      </c>
      <c r="CD344" s="66">
        <f>-CD$190+CD$216-CD$218+CD$233+CD$234+SUM(CD$125,CD$126,CD$127,CD$128,CD$129,CD$130,CD$131,CD$132,CD$133,CD$134,CD$135,CD$136,CD$137,CD$138,CD$139,CD$140*(1+'S&amp;S'!$F142),CD$141,CD$142,CD$143,CD$144)</f>
        <v>0</v>
      </c>
      <c r="CE344" s="66">
        <f>-CE$190+CE$216-CE$218+CE$233+CE$234+SUM(CE$125,CE$126,CE$127,CE$128,CE$129,CE$130,CE$131,CE$132,CE$133,CE$134,CE$135,CE$136,CE$137,CE$138,CE$139,CE$140*(1+'S&amp;S'!$F142),CE$141,CE$142,CE$143,CE$144)</f>
        <v>0</v>
      </c>
      <c r="CF344" s="66">
        <f>-CF$190+CF$216-CF$218+CF$233+CF$234+SUM(CF$125,CF$126,CF$127,CF$128,CF$129,CF$130,CF$131,CF$132,CF$133,CF$134,CF$135,CF$136,CF$137,CF$138,CF$139,CF$140*(1+'S&amp;S'!$F142),CF$141,CF$142,CF$143,CF$144)</f>
        <v>0</v>
      </c>
      <c r="CG344" s="66">
        <f>-CG$190+CG$216-CG$218+CG$233+CG$234+SUM(CG$125,CG$126,CG$127,CG$128,CG$129,CG$130,CG$131,CG$132,CG$133,CG$134,CG$135,CG$136,CG$137,CG$138,CG$139,CG$140*(1+'S&amp;S'!$F142),CG$141,CG$142,CG$143,CG$144)</f>
        <v>0</v>
      </c>
      <c r="CH344" s="66">
        <f>-CH$190+CH$216-CH$218+CH$233+CH$234+SUM(CH$125,CH$126,CH$127,CH$128,CH$129,CH$130,CH$131,CH$132,CH$133,CH$134,CH$135,CH$136,CH$137,CH$138,CH$139,CH$140*(1+'S&amp;S'!$F142),CH$141,CH$142,CH$143,CH$144)</f>
        <v>0</v>
      </c>
      <c r="CI344" s="66">
        <f>-CI$190+CI$216-CI$218+CI$233+CI$234+SUM(CI$125,CI$126,CI$127,CI$128,CI$129,CI$130,CI$131,CI$132,CI$133,CI$134,CI$135,CI$136,CI$137,CI$138,CI$139,CI$140*(1+'S&amp;S'!$F142),CI$141,CI$142,CI$143,CI$144)</f>
        <v>0</v>
      </c>
      <c r="CJ344" s="66">
        <f>-CJ$190+CJ$216-CJ$218+CJ$233+CJ$234+SUM(CJ$125,CJ$126,CJ$127,CJ$128,CJ$129,CJ$130,CJ$131,CJ$132,CJ$133,CJ$134,CJ$135,CJ$136,CJ$137,CJ$138,CJ$139,CJ$140*(1+'S&amp;S'!$F142),CJ$141,CJ$142,CJ$143,CJ$144)</f>
        <v>0</v>
      </c>
      <c r="CK344" s="66">
        <f>-CK$190+CK$216-CK$218+CK$233+CK$234+SUM(CK$125,CK$126,CK$127,CK$128,CK$129,CK$130,CK$131,CK$132,CK$133,CK$134,CK$135,CK$136,CK$137,CK$138,CK$139,CK$140*(1+'S&amp;S'!$F142),CK$141,CK$142,CK$143,CK$144)</f>
        <v>0</v>
      </c>
      <c r="CL344" s="66">
        <f>-CL$190+CL$216-CL$218+CL$233+CL$234+SUM(CL$125,CL$126,CL$127,CL$128,CL$129,CL$130,CL$131,CL$132,CL$133,CL$134,CL$135,CL$136,CL$137,CL$138,CL$139,CL$140*(1+'S&amp;S'!$F142),CL$141,CL$142,CL$143,CL$144)</f>
        <v>0</v>
      </c>
      <c r="CM344" s="66">
        <f>-CM$190+CM$216-CM$218+CM$233+CM$234+SUM(CM$125,CM$126,CM$127,CM$128,CM$129,CM$130,CM$131,CM$132,CM$133,CM$134,CM$135,CM$136,CM$137,CM$138,CM$139,CM$140*(1+'S&amp;S'!$F142),CM$141,CM$142,CM$143,CM$144)</f>
        <v>0</v>
      </c>
      <c r="CN344" s="66">
        <f>-CN$190+CN$216-CN$218+CN$233+CN$234+SUM(CN$125,CN$126,CN$127,CN$128,CN$129,CN$130,CN$131,CN$132,CN$133,CN$134,CN$135,CN$136,CN$137,CN$138,CN$139,CN$140*(1+'S&amp;S'!$F142),CN$141,CN$142,CN$143,CN$144)</f>
        <v>0</v>
      </c>
      <c r="CO344" s="66">
        <f>-CO$190+CO$216-CO$218+CO$233+CO$234+SUM(CO$125,CO$126,CO$127,CO$128,CO$129,CO$130,CO$131,CO$132,CO$133,CO$134,CO$135,CO$136,CO$137,CO$138,CO$139,CO$140*(1+'S&amp;S'!$F142),CO$141,CO$142,CO$143,CO$144)</f>
        <v>0</v>
      </c>
      <c r="CP344" s="66">
        <f>-CP$190+CP$216-CP$218+CP$233+CP$234+SUM(CP$125,CP$126,CP$127,CP$128,CP$129,CP$130,CP$131,CP$132,CP$133,CP$134,CP$135,CP$136,CP$137,CP$138,CP$139,CP$140*(1+'S&amp;S'!$F142),CP$141,CP$142,CP$143,CP$144)</f>
        <v>0</v>
      </c>
      <c r="CQ344" s="66">
        <f>-CQ$190+CQ$216-CQ$218+CQ$233+CQ$234+SUM(CQ$125,CQ$126,CQ$127,CQ$128,CQ$129,CQ$130,CQ$131,CQ$132,CQ$133,CQ$134,CQ$135,CQ$136,CQ$137,CQ$138,CQ$139,CQ$140*(1+'S&amp;S'!$F142),CQ$141,CQ$142,CQ$143,CQ$144)</f>
        <v>0</v>
      </c>
      <c r="CR344" s="66">
        <f>-CR$190+CR$216-CR$218+CR$233+CR$234+SUM(CR$125,CR$126,CR$127,CR$128,CR$129,CR$130,CR$131,CR$132,CR$133,CR$134,CR$135,CR$136,CR$137,CR$138,CR$139,CR$140*(1+'S&amp;S'!$F142),CR$141,CR$142,CR$143,CR$144)</f>
        <v>0</v>
      </c>
      <c r="CS344" s="66">
        <f>-CS$190+CS$216-CS$218+CS$233+CS$234+SUM(CS$125,CS$126,CS$127,CS$128,CS$129,CS$130,CS$131,CS$132,CS$133,CS$134,CS$135,CS$136,CS$137,CS$138,CS$139,CS$140*(1+'S&amp;S'!$F142),CS$141,CS$142,CS$143,CS$144)</f>
        <v>0</v>
      </c>
    </row>
    <row r="345" spans="3:97" hidden="1" x14ac:dyDescent="0.35">
      <c r="C345" s="81" t="str">
        <f>O.1!C140&amp;" with "&amp; 'S&amp;S'!$D$5*100 &amp; "% decrease"</f>
        <v>Spare with 1% decrease</v>
      </c>
      <c r="E345" s="492">
        <f>G345+NPV(G.Asm!$F$40,H345:INDEX(H345:CS345,RP))</f>
        <v>0</v>
      </c>
      <c r="F345" s="492">
        <f t="shared" si="279"/>
        <v>0</v>
      </c>
      <c r="G345" s="66">
        <f>-G$190+G$216-G$218+G$233+G$234+SUM(G$125,G$126,G$127,G$128,G$129,G$130,G$131,G$132,G$133,G$134,G$135,G$136,G$137,G$138,G$139,G$140*(1+'S&amp;S'!$F143),G$141,G$142,G$143,G$144)</f>
        <v>0</v>
      </c>
      <c r="H345" s="66">
        <f>-H$190+H$216-H$218+H$233+H$234+SUM(H$125,H$126,H$127,H$128,H$129,H$130,H$131,H$132,H$133,H$134,H$135,H$136,H$137,H$138,H$139,H$140*(1+'S&amp;S'!$F143),H$141,H$142,H$143,H$144)</f>
        <v>0</v>
      </c>
      <c r="I345" s="66">
        <f>-I$190+I$216-I$218+I$233+I$234+SUM(I$125,I$126,I$127,I$128,I$129,I$130,I$131,I$132,I$133,I$134,I$135,I$136,I$137,I$138,I$139,I$140*(1+'S&amp;S'!$F143),I$141,I$142,I$143,I$144)</f>
        <v>0</v>
      </c>
      <c r="J345" s="66">
        <f>-J$190+J$216-J$218+J$233+J$234+SUM(J$125,J$126,J$127,J$128,J$129,J$130,J$131,J$132,J$133,J$134,J$135,J$136,J$137,J$138,J$139,J$140*(1+'S&amp;S'!$F143),J$141,J$142,J$143,J$144)</f>
        <v>0</v>
      </c>
      <c r="K345" s="66">
        <f>-K$190+K$216-K$218+K$233+K$234+SUM(K$125,K$126,K$127,K$128,K$129,K$130,K$131,K$132,K$133,K$134,K$135,K$136,K$137,K$138,K$139,K$140*(1+'S&amp;S'!$F143),K$141,K$142,K$143,K$144)</f>
        <v>0</v>
      </c>
      <c r="L345" s="66">
        <f>-L$190+L$216-L$218+L$233+L$234+SUM(L$125,L$126,L$127,L$128,L$129,L$130,L$131,L$132,L$133,L$134,L$135,L$136,L$137,L$138,L$139,L$140*(1+'S&amp;S'!$F143),L$141,L$142,L$143,L$144)</f>
        <v>0</v>
      </c>
      <c r="M345" s="66">
        <f>-M$190+M$216-M$218+M$233+M$234+SUM(M$125,M$126,M$127,M$128,M$129,M$130,M$131,M$132,M$133,M$134,M$135,M$136,M$137,M$138,M$139,M$140*(1+'S&amp;S'!$F143),M$141,M$142,M$143,M$144)</f>
        <v>0</v>
      </c>
      <c r="N345" s="66">
        <f>-N$190+N$216-N$218+N$233+N$234+SUM(N$125,N$126,N$127,N$128,N$129,N$130,N$131,N$132,N$133,N$134,N$135,N$136,N$137,N$138,N$139,N$140*(1+'S&amp;S'!$F143),N$141,N$142,N$143,N$144)</f>
        <v>0</v>
      </c>
      <c r="O345" s="66">
        <f>-O$190+O$216-O$218+O$233+O$234+SUM(O$125,O$126,O$127,O$128,O$129,O$130,O$131,O$132,O$133,O$134,O$135,O$136,O$137,O$138,O$139,O$140*(1+'S&amp;S'!$F143),O$141,O$142,O$143,O$144)</f>
        <v>0</v>
      </c>
      <c r="P345" s="66">
        <f>-P$190+P$216-P$218+P$233+P$234+SUM(P$125,P$126,P$127,P$128,P$129,P$130,P$131,P$132,P$133,P$134,P$135,P$136,P$137,P$138,P$139,P$140*(1+'S&amp;S'!$F143),P$141,P$142,P$143,P$144)</f>
        <v>0</v>
      </c>
      <c r="Q345" s="66">
        <f>-Q$190+Q$216-Q$218+Q$233+Q$234+SUM(Q$125,Q$126,Q$127,Q$128,Q$129,Q$130,Q$131,Q$132,Q$133,Q$134,Q$135,Q$136,Q$137,Q$138,Q$139,Q$140*(1+'S&amp;S'!$F143),Q$141,Q$142,Q$143,Q$144)</f>
        <v>0</v>
      </c>
      <c r="R345" s="66">
        <f>-R$190+R$216-R$218+R$233+R$234+SUM(R$125,R$126,R$127,R$128,R$129,R$130,R$131,R$132,R$133,R$134,R$135,R$136,R$137,R$138,R$139,R$140*(1+'S&amp;S'!$F143),R$141,R$142,R$143,R$144)</f>
        <v>0</v>
      </c>
      <c r="S345" s="66">
        <f>-S$190+S$216-S$218+S$233+S$234+SUM(S$125,S$126,S$127,S$128,S$129,S$130,S$131,S$132,S$133,S$134,S$135,S$136,S$137,S$138,S$139,S$140*(1+'S&amp;S'!$F143),S$141,S$142,S$143,S$144)</f>
        <v>0</v>
      </c>
      <c r="T345" s="66">
        <f>-T$190+T$216-T$218+T$233+T$234+SUM(T$125,T$126,T$127,T$128,T$129,T$130,T$131,T$132,T$133,T$134,T$135,T$136,T$137,T$138,T$139,T$140*(1+'S&amp;S'!$F143),T$141,T$142,T$143,T$144)</f>
        <v>0</v>
      </c>
      <c r="U345" s="66">
        <f>-U$190+U$216-U$218+U$233+U$234+SUM(U$125,U$126,U$127,U$128,U$129,U$130,U$131,U$132,U$133,U$134,U$135,U$136,U$137,U$138,U$139,U$140*(1+'S&amp;S'!$F143),U$141,U$142,U$143,U$144)</f>
        <v>0</v>
      </c>
      <c r="V345" s="66">
        <f>-V$190+V$216-V$218+V$233+V$234+SUM(V$125,V$126,V$127,V$128,V$129,V$130,V$131,V$132,V$133,V$134,V$135,V$136,V$137,V$138,V$139,V$140*(1+'S&amp;S'!$F143),V$141,V$142,V$143,V$144)</f>
        <v>0</v>
      </c>
      <c r="W345" s="66">
        <f>-W$190+W$216-W$218+W$233+W$234+SUM(W$125,W$126,W$127,W$128,W$129,W$130,W$131,W$132,W$133,W$134,W$135,W$136,W$137,W$138,W$139,W$140*(1+'S&amp;S'!$F143),W$141,W$142,W$143,W$144)</f>
        <v>0</v>
      </c>
      <c r="X345" s="66">
        <f>-X$190+X$216-X$218+X$233+X$234+SUM(X$125,X$126,X$127,X$128,X$129,X$130,X$131,X$132,X$133,X$134,X$135,X$136,X$137,X$138,X$139,X$140*(1+'S&amp;S'!$F143),X$141,X$142,X$143,X$144)</f>
        <v>0</v>
      </c>
      <c r="Y345" s="66">
        <f>-Y$190+Y$216-Y$218+Y$233+Y$234+SUM(Y$125,Y$126,Y$127,Y$128,Y$129,Y$130,Y$131,Y$132,Y$133,Y$134,Y$135,Y$136,Y$137,Y$138,Y$139,Y$140*(1+'S&amp;S'!$F143),Y$141,Y$142,Y$143,Y$144)</f>
        <v>0</v>
      </c>
      <c r="Z345" s="66">
        <f>-Z$190+Z$216-Z$218+Z$233+Z$234+SUM(Z$125,Z$126,Z$127,Z$128,Z$129,Z$130,Z$131,Z$132,Z$133,Z$134,Z$135,Z$136,Z$137,Z$138,Z$139,Z$140*(1+'S&amp;S'!$F143),Z$141,Z$142,Z$143,Z$144)</f>
        <v>0</v>
      </c>
      <c r="AA345" s="66">
        <f>-AA$190+AA$216-AA$218+AA$233+AA$234+SUM(AA$125,AA$126,AA$127,AA$128,AA$129,AA$130,AA$131,AA$132,AA$133,AA$134,AA$135,AA$136,AA$137,AA$138,AA$139,AA$140*(1+'S&amp;S'!$F143),AA$141,AA$142,AA$143,AA$144)</f>
        <v>0</v>
      </c>
      <c r="AB345" s="66">
        <f>-AB$190+AB$216-AB$218+AB$233+AB$234+SUM(AB$125,AB$126,AB$127,AB$128,AB$129,AB$130,AB$131,AB$132,AB$133,AB$134,AB$135,AB$136,AB$137,AB$138,AB$139,AB$140*(1+'S&amp;S'!$F143),AB$141,AB$142,AB$143,AB$144)</f>
        <v>0</v>
      </c>
      <c r="AC345" s="66">
        <f>-AC$190+AC$216-AC$218+AC$233+AC$234+SUM(AC$125,AC$126,AC$127,AC$128,AC$129,AC$130,AC$131,AC$132,AC$133,AC$134,AC$135,AC$136,AC$137,AC$138,AC$139,AC$140*(1+'S&amp;S'!$F143),AC$141,AC$142,AC$143,AC$144)</f>
        <v>0</v>
      </c>
      <c r="AD345" s="66">
        <f>-AD$190+AD$216-AD$218+AD$233+AD$234+SUM(AD$125,AD$126,AD$127,AD$128,AD$129,AD$130,AD$131,AD$132,AD$133,AD$134,AD$135,AD$136,AD$137,AD$138,AD$139,AD$140*(1+'S&amp;S'!$F143),AD$141,AD$142,AD$143,AD$144)</f>
        <v>0</v>
      </c>
      <c r="AE345" s="66">
        <f>-AE$190+AE$216-AE$218+AE$233+AE$234+SUM(AE$125,AE$126,AE$127,AE$128,AE$129,AE$130,AE$131,AE$132,AE$133,AE$134,AE$135,AE$136,AE$137,AE$138,AE$139,AE$140*(1+'S&amp;S'!$F143),AE$141,AE$142,AE$143,AE$144)</f>
        <v>0</v>
      </c>
      <c r="AF345" s="66">
        <f>-AF$190+AF$216-AF$218+AF$233+AF$234+SUM(AF$125,AF$126,AF$127,AF$128,AF$129,AF$130,AF$131,AF$132,AF$133,AF$134,AF$135,AF$136,AF$137,AF$138,AF$139,AF$140*(1+'S&amp;S'!$F143),AF$141,AF$142,AF$143,AF$144)</f>
        <v>0</v>
      </c>
      <c r="AG345" s="66">
        <f>-AG$190+AG$216-AG$218+AG$233+AG$234+SUM(AG$125,AG$126,AG$127,AG$128,AG$129,AG$130,AG$131,AG$132,AG$133,AG$134,AG$135,AG$136,AG$137,AG$138,AG$139,AG$140*(1+'S&amp;S'!$F143),AG$141,AG$142,AG$143,AG$144)</f>
        <v>0</v>
      </c>
      <c r="AH345" s="66">
        <f>-AH$190+AH$216-AH$218+AH$233+AH$234+SUM(AH$125,AH$126,AH$127,AH$128,AH$129,AH$130,AH$131,AH$132,AH$133,AH$134,AH$135,AH$136,AH$137,AH$138,AH$139,AH$140*(1+'S&amp;S'!$F143),AH$141,AH$142,AH$143,AH$144)</f>
        <v>0</v>
      </c>
      <c r="AI345" s="66">
        <f>-AI$190+AI$216-AI$218+AI$233+AI$234+SUM(AI$125,AI$126,AI$127,AI$128,AI$129,AI$130,AI$131,AI$132,AI$133,AI$134,AI$135,AI$136,AI$137,AI$138,AI$139,AI$140*(1+'S&amp;S'!$F143),AI$141,AI$142,AI$143,AI$144)</f>
        <v>0</v>
      </c>
      <c r="AJ345" s="66">
        <f>-AJ$190+AJ$216-AJ$218+AJ$233+AJ$234+SUM(AJ$125,AJ$126,AJ$127,AJ$128,AJ$129,AJ$130,AJ$131,AJ$132,AJ$133,AJ$134,AJ$135,AJ$136,AJ$137,AJ$138,AJ$139,AJ$140*(1+'S&amp;S'!$F143),AJ$141,AJ$142,AJ$143,AJ$144)</f>
        <v>0</v>
      </c>
      <c r="AK345" s="66">
        <f>-AK$190+AK$216-AK$218+AK$233+AK$234+SUM(AK$125,AK$126,AK$127,AK$128,AK$129,AK$130,AK$131,AK$132,AK$133,AK$134,AK$135,AK$136,AK$137,AK$138,AK$139,AK$140*(1+'S&amp;S'!$F143),AK$141,AK$142,AK$143,AK$144)</f>
        <v>0</v>
      </c>
      <c r="AL345" s="66">
        <f>-AL$190+AL$216-AL$218+AL$233+AL$234+SUM(AL$125,AL$126,AL$127,AL$128,AL$129,AL$130,AL$131,AL$132,AL$133,AL$134,AL$135,AL$136,AL$137,AL$138,AL$139,AL$140*(1+'S&amp;S'!$F143),AL$141,AL$142,AL$143,AL$144)</f>
        <v>0</v>
      </c>
      <c r="AM345" s="66">
        <f>-AM$190+AM$216-AM$218+AM$233+AM$234+SUM(AM$125,AM$126,AM$127,AM$128,AM$129,AM$130,AM$131,AM$132,AM$133,AM$134,AM$135,AM$136,AM$137,AM$138,AM$139,AM$140*(1+'S&amp;S'!$F143),AM$141,AM$142,AM$143,AM$144)</f>
        <v>0</v>
      </c>
      <c r="AN345" s="66">
        <f>-AN$190+AN$216-AN$218+AN$233+AN$234+SUM(AN$125,AN$126,AN$127,AN$128,AN$129,AN$130,AN$131,AN$132,AN$133,AN$134,AN$135,AN$136,AN$137,AN$138,AN$139,AN$140*(1+'S&amp;S'!$F143),AN$141,AN$142,AN$143,AN$144)</f>
        <v>0</v>
      </c>
      <c r="AO345" s="66">
        <f>-AO$190+AO$216-AO$218+AO$233+AO$234+SUM(AO$125,AO$126,AO$127,AO$128,AO$129,AO$130,AO$131,AO$132,AO$133,AO$134,AO$135,AO$136,AO$137,AO$138,AO$139,AO$140*(1+'S&amp;S'!$F143),AO$141,AO$142,AO$143,AO$144)</f>
        <v>0</v>
      </c>
      <c r="AP345" s="66">
        <f>-AP$190+AP$216-AP$218+AP$233+AP$234+SUM(AP$125,AP$126,AP$127,AP$128,AP$129,AP$130,AP$131,AP$132,AP$133,AP$134,AP$135,AP$136,AP$137,AP$138,AP$139,AP$140*(1+'S&amp;S'!$F143),AP$141,AP$142,AP$143,AP$144)</f>
        <v>0</v>
      </c>
      <c r="AQ345" s="66">
        <f>-AQ$190+AQ$216-AQ$218+AQ$233+AQ$234+SUM(AQ$125,AQ$126,AQ$127,AQ$128,AQ$129,AQ$130,AQ$131,AQ$132,AQ$133,AQ$134,AQ$135,AQ$136,AQ$137,AQ$138,AQ$139,AQ$140*(1+'S&amp;S'!$F143),AQ$141,AQ$142,AQ$143,AQ$144)</f>
        <v>0</v>
      </c>
      <c r="AR345" s="66">
        <f>-AR$190+AR$216-AR$218+AR$233+AR$234+SUM(AR$125,AR$126,AR$127,AR$128,AR$129,AR$130,AR$131,AR$132,AR$133,AR$134,AR$135,AR$136,AR$137,AR$138,AR$139,AR$140*(1+'S&amp;S'!$F143),AR$141,AR$142,AR$143,AR$144)</f>
        <v>0</v>
      </c>
      <c r="AS345" s="66">
        <f>-AS$190+AS$216-AS$218+AS$233+AS$234+SUM(AS$125,AS$126,AS$127,AS$128,AS$129,AS$130,AS$131,AS$132,AS$133,AS$134,AS$135,AS$136,AS$137,AS$138,AS$139,AS$140*(1+'S&amp;S'!$F143),AS$141,AS$142,AS$143,AS$144)</f>
        <v>0</v>
      </c>
      <c r="AT345" s="66">
        <f>-AT$190+AT$216-AT$218+AT$233+AT$234+SUM(AT$125,AT$126,AT$127,AT$128,AT$129,AT$130,AT$131,AT$132,AT$133,AT$134,AT$135,AT$136,AT$137,AT$138,AT$139,AT$140*(1+'S&amp;S'!$F143),AT$141,AT$142,AT$143,AT$144)</f>
        <v>0</v>
      </c>
      <c r="AU345" s="66">
        <f>-AU$190+AU$216-AU$218+AU$233+AU$234+SUM(AU$125,AU$126,AU$127,AU$128,AU$129,AU$130,AU$131,AU$132,AU$133,AU$134,AU$135,AU$136,AU$137,AU$138,AU$139,AU$140*(1+'S&amp;S'!$F143),AU$141,AU$142,AU$143,AU$144)</f>
        <v>0</v>
      </c>
      <c r="AV345" s="66">
        <f>-AV$190+AV$216-AV$218+AV$233+AV$234+SUM(AV$125,AV$126,AV$127,AV$128,AV$129,AV$130,AV$131,AV$132,AV$133,AV$134,AV$135,AV$136,AV$137,AV$138,AV$139,AV$140*(1+'S&amp;S'!$F143),AV$141,AV$142,AV$143,AV$144)</f>
        <v>0</v>
      </c>
      <c r="AW345" s="66">
        <f>-AW$190+AW$216-AW$218+AW$233+AW$234+SUM(AW$125,AW$126,AW$127,AW$128,AW$129,AW$130,AW$131,AW$132,AW$133,AW$134,AW$135,AW$136,AW$137,AW$138,AW$139,AW$140*(1+'S&amp;S'!$F143),AW$141,AW$142,AW$143,AW$144)</f>
        <v>0</v>
      </c>
      <c r="AX345" s="66">
        <f>-AX$190+AX$216-AX$218+AX$233+AX$234+SUM(AX$125,AX$126,AX$127,AX$128,AX$129,AX$130,AX$131,AX$132,AX$133,AX$134,AX$135,AX$136,AX$137,AX$138,AX$139,AX$140*(1+'S&amp;S'!$F143),AX$141,AX$142,AX$143,AX$144)</f>
        <v>0</v>
      </c>
      <c r="AY345" s="66">
        <f>-AY$190+AY$216-AY$218+AY$233+AY$234+SUM(AY$125,AY$126,AY$127,AY$128,AY$129,AY$130,AY$131,AY$132,AY$133,AY$134,AY$135,AY$136,AY$137,AY$138,AY$139,AY$140*(1+'S&amp;S'!$F143),AY$141,AY$142,AY$143,AY$144)</f>
        <v>0</v>
      </c>
      <c r="AZ345" s="66">
        <f>-AZ$190+AZ$216-AZ$218+AZ$233+AZ$234+SUM(AZ$125,AZ$126,AZ$127,AZ$128,AZ$129,AZ$130,AZ$131,AZ$132,AZ$133,AZ$134,AZ$135,AZ$136,AZ$137,AZ$138,AZ$139,AZ$140*(1+'S&amp;S'!$F143),AZ$141,AZ$142,AZ$143,AZ$144)</f>
        <v>0</v>
      </c>
      <c r="BA345" s="66">
        <f>-BA$190+BA$216-BA$218+BA$233+BA$234+SUM(BA$125,BA$126,BA$127,BA$128,BA$129,BA$130,BA$131,BA$132,BA$133,BA$134,BA$135,BA$136,BA$137,BA$138,BA$139,BA$140*(1+'S&amp;S'!$F143),BA$141,BA$142,BA$143,BA$144)</f>
        <v>0</v>
      </c>
      <c r="BB345" s="66">
        <f>-BB$190+BB$216-BB$218+BB$233+BB$234+SUM(BB$125,BB$126,BB$127,BB$128,BB$129,BB$130,BB$131,BB$132,BB$133,BB$134,BB$135,BB$136,BB$137,BB$138,BB$139,BB$140*(1+'S&amp;S'!$F143),BB$141,BB$142,BB$143,BB$144)</f>
        <v>0</v>
      </c>
      <c r="BC345" s="66">
        <f>-BC$190+BC$216-BC$218+BC$233+BC$234+SUM(BC$125,BC$126,BC$127,BC$128,BC$129,BC$130,BC$131,BC$132,BC$133,BC$134,BC$135,BC$136,BC$137,BC$138,BC$139,BC$140*(1+'S&amp;S'!$F143),BC$141,BC$142,BC$143,BC$144)</f>
        <v>0</v>
      </c>
      <c r="BD345" s="66">
        <f>-BD$190+BD$216-BD$218+BD$233+BD$234+SUM(BD$125,BD$126,BD$127,BD$128,BD$129,BD$130,BD$131,BD$132,BD$133,BD$134,BD$135,BD$136,BD$137,BD$138,BD$139,BD$140*(1+'S&amp;S'!$F143),BD$141,BD$142,BD$143,BD$144)</f>
        <v>0</v>
      </c>
      <c r="BE345" s="66">
        <f>-BE$190+BE$216-BE$218+BE$233+BE$234+SUM(BE$125,BE$126,BE$127,BE$128,BE$129,BE$130,BE$131,BE$132,BE$133,BE$134,BE$135,BE$136,BE$137,BE$138,BE$139,BE$140*(1+'S&amp;S'!$F143),BE$141,BE$142,BE$143,BE$144)</f>
        <v>0</v>
      </c>
      <c r="BF345" s="66">
        <f>-BF$190+BF$216-BF$218+BF$233+BF$234+SUM(BF$125,BF$126,BF$127,BF$128,BF$129,BF$130,BF$131,BF$132,BF$133,BF$134,BF$135,BF$136,BF$137,BF$138,BF$139,BF$140*(1+'S&amp;S'!$F143),BF$141,BF$142,BF$143,BF$144)</f>
        <v>0</v>
      </c>
      <c r="BG345" s="66">
        <f>-BG$190+BG$216-BG$218+BG$233+BG$234+SUM(BG$125,BG$126,BG$127,BG$128,BG$129,BG$130,BG$131,BG$132,BG$133,BG$134,BG$135,BG$136,BG$137,BG$138,BG$139,BG$140*(1+'S&amp;S'!$F143),BG$141,BG$142,BG$143,BG$144)</f>
        <v>0</v>
      </c>
      <c r="BH345" s="66">
        <f>-BH$190+BH$216-BH$218+BH$233+BH$234+SUM(BH$125,BH$126,BH$127,BH$128,BH$129,BH$130,BH$131,BH$132,BH$133,BH$134,BH$135,BH$136,BH$137,BH$138,BH$139,BH$140*(1+'S&amp;S'!$F143),BH$141,BH$142,BH$143,BH$144)</f>
        <v>0</v>
      </c>
      <c r="BI345" s="66">
        <f>-BI$190+BI$216-BI$218+BI$233+BI$234+SUM(BI$125,BI$126,BI$127,BI$128,BI$129,BI$130,BI$131,BI$132,BI$133,BI$134,BI$135,BI$136,BI$137,BI$138,BI$139,BI$140*(1+'S&amp;S'!$F143),BI$141,BI$142,BI$143,BI$144)</f>
        <v>0</v>
      </c>
      <c r="BJ345" s="66">
        <f>-BJ$190+BJ$216-BJ$218+BJ$233+BJ$234+SUM(BJ$125,BJ$126,BJ$127,BJ$128,BJ$129,BJ$130,BJ$131,BJ$132,BJ$133,BJ$134,BJ$135,BJ$136,BJ$137,BJ$138,BJ$139,BJ$140*(1+'S&amp;S'!$F143),BJ$141,BJ$142,BJ$143,BJ$144)</f>
        <v>0</v>
      </c>
      <c r="BK345" s="66">
        <f>-BK$190+BK$216-BK$218+BK$233+BK$234+SUM(BK$125,BK$126,BK$127,BK$128,BK$129,BK$130,BK$131,BK$132,BK$133,BK$134,BK$135,BK$136,BK$137,BK$138,BK$139,BK$140*(1+'S&amp;S'!$F143),BK$141,BK$142,BK$143,BK$144)</f>
        <v>0</v>
      </c>
      <c r="BL345" s="66">
        <f>-BL$190+BL$216-BL$218+BL$233+BL$234+SUM(BL$125,BL$126,BL$127,BL$128,BL$129,BL$130,BL$131,BL$132,BL$133,BL$134,BL$135,BL$136,BL$137,BL$138,BL$139,BL$140*(1+'S&amp;S'!$F143),BL$141,BL$142,BL$143,BL$144)</f>
        <v>0</v>
      </c>
      <c r="BM345" s="66">
        <f>-BM$190+BM$216-BM$218+BM$233+BM$234+SUM(BM$125,BM$126,BM$127,BM$128,BM$129,BM$130,BM$131,BM$132,BM$133,BM$134,BM$135,BM$136,BM$137,BM$138,BM$139,BM$140*(1+'S&amp;S'!$F143),BM$141,BM$142,BM$143,BM$144)</f>
        <v>0</v>
      </c>
      <c r="BN345" s="66">
        <f>-BN$190+BN$216-BN$218+BN$233+BN$234+SUM(BN$125,BN$126,BN$127,BN$128,BN$129,BN$130,BN$131,BN$132,BN$133,BN$134,BN$135,BN$136,BN$137,BN$138,BN$139,BN$140*(1+'S&amp;S'!$F143),BN$141,BN$142,BN$143,BN$144)</f>
        <v>0</v>
      </c>
      <c r="BO345" s="66">
        <f>-BO$190+BO$216-BO$218+BO$233+BO$234+SUM(BO$125,BO$126,BO$127,BO$128,BO$129,BO$130,BO$131,BO$132,BO$133,BO$134,BO$135,BO$136,BO$137,BO$138,BO$139,BO$140*(1+'S&amp;S'!$F143),BO$141,BO$142,BO$143,BO$144)</f>
        <v>0</v>
      </c>
      <c r="BP345" s="66">
        <f>-BP$190+BP$216-BP$218+BP$233+BP$234+SUM(BP$125,BP$126,BP$127,BP$128,BP$129,BP$130,BP$131,BP$132,BP$133,BP$134,BP$135,BP$136,BP$137,BP$138,BP$139,BP$140*(1+'S&amp;S'!$F143),BP$141,BP$142,BP$143,BP$144)</f>
        <v>0</v>
      </c>
      <c r="BQ345" s="66">
        <f>-BQ$190+BQ$216-BQ$218+BQ$233+BQ$234+SUM(BQ$125,BQ$126,BQ$127,BQ$128,BQ$129,BQ$130,BQ$131,BQ$132,BQ$133,BQ$134,BQ$135,BQ$136,BQ$137,BQ$138,BQ$139,BQ$140*(1+'S&amp;S'!$F143),BQ$141,BQ$142,BQ$143,BQ$144)</f>
        <v>0</v>
      </c>
      <c r="BR345" s="66">
        <f>-BR$190+BR$216-BR$218+BR$233+BR$234+SUM(BR$125,BR$126,BR$127,BR$128,BR$129,BR$130,BR$131,BR$132,BR$133,BR$134,BR$135,BR$136,BR$137,BR$138,BR$139,BR$140*(1+'S&amp;S'!$F143),BR$141,BR$142,BR$143,BR$144)</f>
        <v>0</v>
      </c>
      <c r="BS345" s="66">
        <f>-BS$190+BS$216-BS$218+BS$233+BS$234+SUM(BS$125,BS$126,BS$127,BS$128,BS$129,BS$130,BS$131,BS$132,BS$133,BS$134,BS$135,BS$136,BS$137,BS$138,BS$139,BS$140*(1+'S&amp;S'!$F143),BS$141,BS$142,BS$143,BS$144)</f>
        <v>0</v>
      </c>
      <c r="BT345" s="66">
        <f>-BT$190+BT$216-BT$218+BT$233+BT$234+SUM(BT$125,BT$126,BT$127,BT$128,BT$129,BT$130,BT$131,BT$132,BT$133,BT$134,BT$135,BT$136,BT$137,BT$138,BT$139,BT$140*(1+'S&amp;S'!$F143),BT$141,BT$142,BT$143,BT$144)</f>
        <v>0</v>
      </c>
      <c r="BU345" s="66">
        <f>-BU$190+BU$216-BU$218+BU$233+BU$234+SUM(BU$125,BU$126,BU$127,BU$128,BU$129,BU$130,BU$131,BU$132,BU$133,BU$134,BU$135,BU$136,BU$137,BU$138,BU$139,BU$140*(1+'S&amp;S'!$F143),BU$141,BU$142,BU$143,BU$144)</f>
        <v>0</v>
      </c>
      <c r="BV345" s="66">
        <f>-BV$190+BV$216-BV$218+BV$233+BV$234+SUM(BV$125,BV$126,BV$127,BV$128,BV$129,BV$130,BV$131,BV$132,BV$133,BV$134,BV$135,BV$136,BV$137,BV$138,BV$139,BV$140*(1+'S&amp;S'!$F143),BV$141,BV$142,BV$143,BV$144)</f>
        <v>0</v>
      </c>
      <c r="BW345" s="66">
        <f>-BW$190+BW$216-BW$218+BW$233+BW$234+SUM(BW$125,BW$126,BW$127,BW$128,BW$129,BW$130,BW$131,BW$132,BW$133,BW$134,BW$135,BW$136,BW$137,BW$138,BW$139,BW$140*(1+'S&amp;S'!$F143),BW$141,BW$142,BW$143,BW$144)</f>
        <v>0</v>
      </c>
      <c r="BX345" s="66">
        <f>-BX$190+BX$216-BX$218+BX$233+BX$234+SUM(BX$125,BX$126,BX$127,BX$128,BX$129,BX$130,BX$131,BX$132,BX$133,BX$134,BX$135,BX$136,BX$137,BX$138,BX$139,BX$140*(1+'S&amp;S'!$F143),BX$141,BX$142,BX$143,BX$144)</f>
        <v>0</v>
      </c>
      <c r="BY345" s="66">
        <f>-BY$190+BY$216-BY$218+BY$233+BY$234+SUM(BY$125,BY$126,BY$127,BY$128,BY$129,BY$130,BY$131,BY$132,BY$133,BY$134,BY$135,BY$136,BY$137,BY$138,BY$139,BY$140*(1+'S&amp;S'!$F143),BY$141,BY$142,BY$143,BY$144)</f>
        <v>0</v>
      </c>
      <c r="BZ345" s="66">
        <f>-BZ$190+BZ$216-BZ$218+BZ$233+BZ$234+SUM(BZ$125,BZ$126,BZ$127,BZ$128,BZ$129,BZ$130,BZ$131,BZ$132,BZ$133,BZ$134,BZ$135,BZ$136,BZ$137,BZ$138,BZ$139,BZ$140*(1+'S&amp;S'!$F143),BZ$141,BZ$142,BZ$143,BZ$144)</f>
        <v>0</v>
      </c>
      <c r="CA345" s="66">
        <f>-CA$190+CA$216-CA$218+CA$233+CA$234+SUM(CA$125,CA$126,CA$127,CA$128,CA$129,CA$130,CA$131,CA$132,CA$133,CA$134,CA$135,CA$136,CA$137,CA$138,CA$139,CA$140*(1+'S&amp;S'!$F143),CA$141,CA$142,CA$143,CA$144)</f>
        <v>0</v>
      </c>
      <c r="CB345" s="66">
        <f>-CB$190+CB$216-CB$218+CB$233+CB$234+SUM(CB$125,CB$126,CB$127,CB$128,CB$129,CB$130,CB$131,CB$132,CB$133,CB$134,CB$135,CB$136,CB$137,CB$138,CB$139,CB$140*(1+'S&amp;S'!$F143),CB$141,CB$142,CB$143,CB$144)</f>
        <v>0</v>
      </c>
      <c r="CC345" s="66">
        <f>-CC$190+CC$216-CC$218+CC$233+CC$234+SUM(CC$125,CC$126,CC$127,CC$128,CC$129,CC$130,CC$131,CC$132,CC$133,CC$134,CC$135,CC$136,CC$137,CC$138,CC$139,CC$140*(1+'S&amp;S'!$F143),CC$141,CC$142,CC$143,CC$144)</f>
        <v>0</v>
      </c>
      <c r="CD345" s="66">
        <f>-CD$190+CD$216-CD$218+CD$233+CD$234+SUM(CD$125,CD$126,CD$127,CD$128,CD$129,CD$130,CD$131,CD$132,CD$133,CD$134,CD$135,CD$136,CD$137,CD$138,CD$139,CD$140*(1+'S&amp;S'!$F143),CD$141,CD$142,CD$143,CD$144)</f>
        <v>0</v>
      </c>
      <c r="CE345" s="66">
        <f>-CE$190+CE$216-CE$218+CE$233+CE$234+SUM(CE$125,CE$126,CE$127,CE$128,CE$129,CE$130,CE$131,CE$132,CE$133,CE$134,CE$135,CE$136,CE$137,CE$138,CE$139,CE$140*(1+'S&amp;S'!$F143),CE$141,CE$142,CE$143,CE$144)</f>
        <v>0</v>
      </c>
      <c r="CF345" s="66">
        <f>-CF$190+CF$216-CF$218+CF$233+CF$234+SUM(CF$125,CF$126,CF$127,CF$128,CF$129,CF$130,CF$131,CF$132,CF$133,CF$134,CF$135,CF$136,CF$137,CF$138,CF$139,CF$140*(1+'S&amp;S'!$F143),CF$141,CF$142,CF$143,CF$144)</f>
        <v>0</v>
      </c>
      <c r="CG345" s="66">
        <f>-CG$190+CG$216-CG$218+CG$233+CG$234+SUM(CG$125,CG$126,CG$127,CG$128,CG$129,CG$130,CG$131,CG$132,CG$133,CG$134,CG$135,CG$136,CG$137,CG$138,CG$139,CG$140*(1+'S&amp;S'!$F143),CG$141,CG$142,CG$143,CG$144)</f>
        <v>0</v>
      </c>
      <c r="CH345" s="66">
        <f>-CH$190+CH$216-CH$218+CH$233+CH$234+SUM(CH$125,CH$126,CH$127,CH$128,CH$129,CH$130,CH$131,CH$132,CH$133,CH$134,CH$135,CH$136,CH$137,CH$138,CH$139,CH$140*(1+'S&amp;S'!$F143),CH$141,CH$142,CH$143,CH$144)</f>
        <v>0</v>
      </c>
      <c r="CI345" s="66">
        <f>-CI$190+CI$216-CI$218+CI$233+CI$234+SUM(CI$125,CI$126,CI$127,CI$128,CI$129,CI$130,CI$131,CI$132,CI$133,CI$134,CI$135,CI$136,CI$137,CI$138,CI$139,CI$140*(1+'S&amp;S'!$F143),CI$141,CI$142,CI$143,CI$144)</f>
        <v>0</v>
      </c>
      <c r="CJ345" s="66">
        <f>-CJ$190+CJ$216-CJ$218+CJ$233+CJ$234+SUM(CJ$125,CJ$126,CJ$127,CJ$128,CJ$129,CJ$130,CJ$131,CJ$132,CJ$133,CJ$134,CJ$135,CJ$136,CJ$137,CJ$138,CJ$139,CJ$140*(1+'S&amp;S'!$F143),CJ$141,CJ$142,CJ$143,CJ$144)</f>
        <v>0</v>
      </c>
      <c r="CK345" s="66">
        <f>-CK$190+CK$216-CK$218+CK$233+CK$234+SUM(CK$125,CK$126,CK$127,CK$128,CK$129,CK$130,CK$131,CK$132,CK$133,CK$134,CK$135,CK$136,CK$137,CK$138,CK$139,CK$140*(1+'S&amp;S'!$F143),CK$141,CK$142,CK$143,CK$144)</f>
        <v>0</v>
      </c>
      <c r="CL345" s="66">
        <f>-CL$190+CL$216-CL$218+CL$233+CL$234+SUM(CL$125,CL$126,CL$127,CL$128,CL$129,CL$130,CL$131,CL$132,CL$133,CL$134,CL$135,CL$136,CL$137,CL$138,CL$139,CL$140*(1+'S&amp;S'!$F143),CL$141,CL$142,CL$143,CL$144)</f>
        <v>0</v>
      </c>
      <c r="CM345" s="66">
        <f>-CM$190+CM$216-CM$218+CM$233+CM$234+SUM(CM$125,CM$126,CM$127,CM$128,CM$129,CM$130,CM$131,CM$132,CM$133,CM$134,CM$135,CM$136,CM$137,CM$138,CM$139,CM$140*(1+'S&amp;S'!$F143),CM$141,CM$142,CM$143,CM$144)</f>
        <v>0</v>
      </c>
      <c r="CN345" s="66">
        <f>-CN$190+CN$216-CN$218+CN$233+CN$234+SUM(CN$125,CN$126,CN$127,CN$128,CN$129,CN$130,CN$131,CN$132,CN$133,CN$134,CN$135,CN$136,CN$137,CN$138,CN$139,CN$140*(1+'S&amp;S'!$F143),CN$141,CN$142,CN$143,CN$144)</f>
        <v>0</v>
      </c>
      <c r="CO345" s="66">
        <f>-CO$190+CO$216-CO$218+CO$233+CO$234+SUM(CO$125,CO$126,CO$127,CO$128,CO$129,CO$130,CO$131,CO$132,CO$133,CO$134,CO$135,CO$136,CO$137,CO$138,CO$139,CO$140*(1+'S&amp;S'!$F143),CO$141,CO$142,CO$143,CO$144)</f>
        <v>0</v>
      </c>
      <c r="CP345" s="66">
        <f>-CP$190+CP$216-CP$218+CP$233+CP$234+SUM(CP$125,CP$126,CP$127,CP$128,CP$129,CP$130,CP$131,CP$132,CP$133,CP$134,CP$135,CP$136,CP$137,CP$138,CP$139,CP$140*(1+'S&amp;S'!$F143),CP$141,CP$142,CP$143,CP$144)</f>
        <v>0</v>
      </c>
      <c r="CQ345" s="66">
        <f>-CQ$190+CQ$216-CQ$218+CQ$233+CQ$234+SUM(CQ$125,CQ$126,CQ$127,CQ$128,CQ$129,CQ$130,CQ$131,CQ$132,CQ$133,CQ$134,CQ$135,CQ$136,CQ$137,CQ$138,CQ$139,CQ$140*(1+'S&amp;S'!$F143),CQ$141,CQ$142,CQ$143,CQ$144)</f>
        <v>0</v>
      </c>
      <c r="CR345" s="66">
        <f>-CR$190+CR$216-CR$218+CR$233+CR$234+SUM(CR$125,CR$126,CR$127,CR$128,CR$129,CR$130,CR$131,CR$132,CR$133,CR$134,CR$135,CR$136,CR$137,CR$138,CR$139,CR$140*(1+'S&amp;S'!$F143),CR$141,CR$142,CR$143,CR$144)</f>
        <v>0</v>
      </c>
      <c r="CS345" s="66">
        <f>-CS$190+CS$216-CS$218+CS$233+CS$234+SUM(CS$125,CS$126,CS$127,CS$128,CS$129,CS$130,CS$131,CS$132,CS$133,CS$134,CS$135,CS$136,CS$137,CS$138,CS$139,CS$140*(1+'S&amp;S'!$F143),CS$141,CS$142,CS$143,CS$144)</f>
        <v>0</v>
      </c>
    </row>
    <row r="346" spans="3:97" hidden="1" x14ac:dyDescent="0.35">
      <c r="C346" s="81" t="str">
        <f>O.1!C141&amp;" with "&amp; 'S&amp;S'!$D$5*100 &amp; "% increase"</f>
        <v>Spare with 1% increase</v>
      </c>
      <c r="E346" s="492">
        <f>G346+NPV(G.Asm!$F$40,H346:INDEX(H346:CS346,RP))</f>
        <v>0</v>
      </c>
      <c r="F346" s="492">
        <f t="shared" si="279"/>
        <v>0</v>
      </c>
      <c r="G346" s="66">
        <f>-G$190+G$216-G$218+G$233+G$234+SUM(G$125,G$126,G$127,G$128,G$129,G$130,G$131,G$132,G$133,G$134,G$135,G$136,G$137,G$138,G$139,G$140,G$141*(1+'S&amp;S'!$F144),G$142,G$143,G$144)</f>
        <v>0</v>
      </c>
      <c r="H346" s="66">
        <f>-H$190+H$216-H$218+H$233+H$234+SUM(H$125,H$126,H$127,H$128,H$129,H$130,H$131,H$132,H$133,H$134,H$135,H$136,H$137,H$138,H$139,H$140,H$141*(1+'S&amp;S'!$F144),H$142,H$143,H$144)</f>
        <v>0</v>
      </c>
      <c r="I346" s="66">
        <f>-I$190+I$216-I$218+I$233+I$234+SUM(I$125,I$126,I$127,I$128,I$129,I$130,I$131,I$132,I$133,I$134,I$135,I$136,I$137,I$138,I$139,I$140,I$141*(1+'S&amp;S'!$F144),I$142,I$143,I$144)</f>
        <v>0</v>
      </c>
      <c r="J346" s="66">
        <f>-J$190+J$216-J$218+J$233+J$234+SUM(J$125,J$126,J$127,J$128,J$129,J$130,J$131,J$132,J$133,J$134,J$135,J$136,J$137,J$138,J$139,J$140,J$141*(1+'S&amp;S'!$F144),J$142,J$143,J$144)</f>
        <v>0</v>
      </c>
      <c r="K346" s="66">
        <f>-K$190+K$216-K$218+K$233+K$234+SUM(K$125,K$126,K$127,K$128,K$129,K$130,K$131,K$132,K$133,K$134,K$135,K$136,K$137,K$138,K$139,K$140,K$141*(1+'S&amp;S'!$F144),K$142,K$143,K$144)</f>
        <v>0</v>
      </c>
      <c r="L346" s="66">
        <f>-L$190+L$216-L$218+L$233+L$234+SUM(L$125,L$126,L$127,L$128,L$129,L$130,L$131,L$132,L$133,L$134,L$135,L$136,L$137,L$138,L$139,L$140,L$141*(1+'S&amp;S'!$F144),L$142,L$143,L$144)</f>
        <v>0</v>
      </c>
      <c r="M346" s="66">
        <f>-M$190+M$216-M$218+M$233+M$234+SUM(M$125,M$126,M$127,M$128,M$129,M$130,M$131,M$132,M$133,M$134,M$135,M$136,M$137,M$138,M$139,M$140,M$141*(1+'S&amp;S'!$F144),M$142,M$143,M$144)</f>
        <v>0</v>
      </c>
      <c r="N346" s="66">
        <f>-N$190+N$216-N$218+N$233+N$234+SUM(N$125,N$126,N$127,N$128,N$129,N$130,N$131,N$132,N$133,N$134,N$135,N$136,N$137,N$138,N$139,N$140,N$141*(1+'S&amp;S'!$F144),N$142,N$143,N$144)</f>
        <v>0</v>
      </c>
      <c r="O346" s="66">
        <f>-O$190+O$216-O$218+O$233+O$234+SUM(O$125,O$126,O$127,O$128,O$129,O$130,O$131,O$132,O$133,O$134,O$135,O$136,O$137,O$138,O$139,O$140,O$141*(1+'S&amp;S'!$F144),O$142,O$143,O$144)</f>
        <v>0</v>
      </c>
      <c r="P346" s="66">
        <f>-P$190+P$216-P$218+P$233+P$234+SUM(P$125,P$126,P$127,P$128,P$129,P$130,P$131,P$132,P$133,P$134,P$135,P$136,P$137,P$138,P$139,P$140,P$141*(1+'S&amp;S'!$F144),P$142,P$143,P$144)</f>
        <v>0</v>
      </c>
      <c r="Q346" s="66">
        <f>-Q$190+Q$216-Q$218+Q$233+Q$234+SUM(Q$125,Q$126,Q$127,Q$128,Q$129,Q$130,Q$131,Q$132,Q$133,Q$134,Q$135,Q$136,Q$137,Q$138,Q$139,Q$140,Q$141*(1+'S&amp;S'!$F144),Q$142,Q$143,Q$144)</f>
        <v>0</v>
      </c>
      <c r="R346" s="66">
        <f>-R$190+R$216-R$218+R$233+R$234+SUM(R$125,R$126,R$127,R$128,R$129,R$130,R$131,R$132,R$133,R$134,R$135,R$136,R$137,R$138,R$139,R$140,R$141*(1+'S&amp;S'!$F144),R$142,R$143,R$144)</f>
        <v>0</v>
      </c>
      <c r="S346" s="66">
        <f>-S$190+S$216-S$218+S$233+S$234+SUM(S$125,S$126,S$127,S$128,S$129,S$130,S$131,S$132,S$133,S$134,S$135,S$136,S$137,S$138,S$139,S$140,S$141*(1+'S&amp;S'!$F144),S$142,S$143,S$144)</f>
        <v>0</v>
      </c>
      <c r="T346" s="66">
        <f>-T$190+T$216-T$218+T$233+T$234+SUM(T$125,T$126,T$127,T$128,T$129,T$130,T$131,T$132,T$133,T$134,T$135,T$136,T$137,T$138,T$139,T$140,T$141*(1+'S&amp;S'!$F144),T$142,T$143,T$144)</f>
        <v>0</v>
      </c>
      <c r="U346" s="66">
        <f>-U$190+U$216-U$218+U$233+U$234+SUM(U$125,U$126,U$127,U$128,U$129,U$130,U$131,U$132,U$133,U$134,U$135,U$136,U$137,U$138,U$139,U$140,U$141*(1+'S&amp;S'!$F144),U$142,U$143,U$144)</f>
        <v>0</v>
      </c>
      <c r="V346" s="66">
        <f>-V$190+V$216-V$218+V$233+V$234+SUM(V$125,V$126,V$127,V$128,V$129,V$130,V$131,V$132,V$133,V$134,V$135,V$136,V$137,V$138,V$139,V$140,V$141*(1+'S&amp;S'!$F144),V$142,V$143,V$144)</f>
        <v>0</v>
      </c>
      <c r="W346" s="66">
        <f>-W$190+W$216-W$218+W$233+W$234+SUM(W$125,W$126,W$127,W$128,W$129,W$130,W$131,W$132,W$133,W$134,W$135,W$136,W$137,W$138,W$139,W$140,W$141*(1+'S&amp;S'!$F144),W$142,W$143,W$144)</f>
        <v>0</v>
      </c>
      <c r="X346" s="66">
        <f>-X$190+X$216-X$218+X$233+X$234+SUM(X$125,X$126,X$127,X$128,X$129,X$130,X$131,X$132,X$133,X$134,X$135,X$136,X$137,X$138,X$139,X$140,X$141*(1+'S&amp;S'!$F144),X$142,X$143,X$144)</f>
        <v>0</v>
      </c>
      <c r="Y346" s="66">
        <f>-Y$190+Y$216-Y$218+Y$233+Y$234+SUM(Y$125,Y$126,Y$127,Y$128,Y$129,Y$130,Y$131,Y$132,Y$133,Y$134,Y$135,Y$136,Y$137,Y$138,Y$139,Y$140,Y$141*(1+'S&amp;S'!$F144),Y$142,Y$143,Y$144)</f>
        <v>0</v>
      </c>
      <c r="Z346" s="66">
        <f>-Z$190+Z$216-Z$218+Z$233+Z$234+SUM(Z$125,Z$126,Z$127,Z$128,Z$129,Z$130,Z$131,Z$132,Z$133,Z$134,Z$135,Z$136,Z$137,Z$138,Z$139,Z$140,Z$141*(1+'S&amp;S'!$F144),Z$142,Z$143,Z$144)</f>
        <v>0</v>
      </c>
      <c r="AA346" s="66">
        <f>-AA$190+AA$216-AA$218+AA$233+AA$234+SUM(AA$125,AA$126,AA$127,AA$128,AA$129,AA$130,AA$131,AA$132,AA$133,AA$134,AA$135,AA$136,AA$137,AA$138,AA$139,AA$140,AA$141*(1+'S&amp;S'!$F144),AA$142,AA$143,AA$144)</f>
        <v>0</v>
      </c>
      <c r="AB346" s="66">
        <f>-AB$190+AB$216-AB$218+AB$233+AB$234+SUM(AB$125,AB$126,AB$127,AB$128,AB$129,AB$130,AB$131,AB$132,AB$133,AB$134,AB$135,AB$136,AB$137,AB$138,AB$139,AB$140,AB$141*(1+'S&amp;S'!$F144),AB$142,AB$143,AB$144)</f>
        <v>0</v>
      </c>
      <c r="AC346" s="66">
        <f>-AC$190+AC$216-AC$218+AC$233+AC$234+SUM(AC$125,AC$126,AC$127,AC$128,AC$129,AC$130,AC$131,AC$132,AC$133,AC$134,AC$135,AC$136,AC$137,AC$138,AC$139,AC$140,AC$141*(1+'S&amp;S'!$F144),AC$142,AC$143,AC$144)</f>
        <v>0</v>
      </c>
      <c r="AD346" s="66">
        <f>-AD$190+AD$216-AD$218+AD$233+AD$234+SUM(AD$125,AD$126,AD$127,AD$128,AD$129,AD$130,AD$131,AD$132,AD$133,AD$134,AD$135,AD$136,AD$137,AD$138,AD$139,AD$140,AD$141*(1+'S&amp;S'!$F144),AD$142,AD$143,AD$144)</f>
        <v>0</v>
      </c>
      <c r="AE346" s="66">
        <f>-AE$190+AE$216-AE$218+AE$233+AE$234+SUM(AE$125,AE$126,AE$127,AE$128,AE$129,AE$130,AE$131,AE$132,AE$133,AE$134,AE$135,AE$136,AE$137,AE$138,AE$139,AE$140,AE$141*(1+'S&amp;S'!$F144),AE$142,AE$143,AE$144)</f>
        <v>0</v>
      </c>
      <c r="AF346" s="66">
        <f>-AF$190+AF$216-AF$218+AF$233+AF$234+SUM(AF$125,AF$126,AF$127,AF$128,AF$129,AF$130,AF$131,AF$132,AF$133,AF$134,AF$135,AF$136,AF$137,AF$138,AF$139,AF$140,AF$141*(1+'S&amp;S'!$F144),AF$142,AF$143,AF$144)</f>
        <v>0</v>
      </c>
      <c r="AG346" s="66">
        <f>-AG$190+AG$216-AG$218+AG$233+AG$234+SUM(AG$125,AG$126,AG$127,AG$128,AG$129,AG$130,AG$131,AG$132,AG$133,AG$134,AG$135,AG$136,AG$137,AG$138,AG$139,AG$140,AG$141*(1+'S&amp;S'!$F144),AG$142,AG$143,AG$144)</f>
        <v>0</v>
      </c>
      <c r="AH346" s="66">
        <f>-AH$190+AH$216-AH$218+AH$233+AH$234+SUM(AH$125,AH$126,AH$127,AH$128,AH$129,AH$130,AH$131,AH$132,AH$133,AH$134,AH$135,AH$136,AH$137,AH$138,AH$139,AH$140,AH$141*(1+'S&amp;S'!$F144),AH$142,AH$143,AH$144)</f>
        <v>0</v>
      </c>
      <c r="AI346" s="66">
        <f>-AI$190+AI$216-AI$218+AI$233+AI$234+SUM(AI$125,AI$126,AI$127,AI$128,AI$129,AI$130,AI$131,AI$132,AI$133,AI$134,AI$135,AI$136,AI$137,AI$138,AI$139,AI$140,AI$141*(1+'S&amp;S'!$F144),AI$142,AI$143,AI$144)</f>
        <v>0</v>
      </c>
      <c r="AJ346" s="66">
        <f>-AJ$190+AJ$216-AJ$218+AJ$233+AJ$234+SUM(AJ$125,AJ$126,AJ$127,AJ$128,AJ$129,AJ$130,AJ$131,AJ$132,AJ$133,AJ$134,AJ$135,AJ$136,AJ$137,AJ$138,AJ$139,AJ$140,AJ$141*(1+'S&amp;S'!$F144),AJ$142,AJ$143,AJ$144)</f>
        <v>0</v>
      </c>
      <c r="AK346" s="66">
        <f>-AK$190+AK$216-AK$218+AK$233+AK$234+SUM(AK$125,AK$126,AK$127,AK$128,AK$129,AK$130,AK$131,AK$132,AK$133,AK$134,AK$135,AK$136,AK$137,AK$138,AK$139,AK$140,AK$141*(1+'S&amp;S'!$F144),AK$142,AK$143,AK$144)</f>
        <v>0</v>
      </c>
      <c r="AL346" s="66">
        <f>-AL$190+AL$216-AL$218+AL$233+AL$234+SUM(AL$125,AL$126,AL$127,AL$128,AL$129,AL$130,AL$131,AL$132,AL$133,AL$134,AL$135,AL$136,AL$137,AL$138,AL$139,AL$140,AL$141*(1+'S&amp;S'!$F144),AL$142,AL$143,AL$144)</f>
        <v>0</v>
      </c>
      <c r="AM346" s="66">
        <f>-AM$190+AM$216-AM$218+AM$233+AM$234+SUM(AM$125,AM$126,AM$127,AM$128,AM$129,AM$130,AM$131,AM$132,AM$133,AM$134,AM$135,AM$136,AM$137,AM$138,AM$139,AM$140,AM$141*(1+'S&amp;S'!$F144),AM$142,AM$143,AM$144)</f>
        <v>0</v>
      </c>
      <c r="AN346" s="66">
        <f>-AN$190+AN$216-AN$218+AN$233+AN$234+SUM(AN$125,AN$126,AN$127,AN$128,AN$129,AN$130,AN$131,AN$132,AN$133,AN$134,AN$135,AN$136,AN$137,AN$138,AN$139,AN$140,AN$141*(1+'S&amp;S'!$F144),AN$142,AN$143,AN$144)</f>
        <v>0</v>
      </c>
      <c r="AO346" s="66">
        <f>-AO$190+AO$216-AO$218+AO$233+AO$234+SUM(AO$125,AO$126,AO$127,AO$128,AO$129,AO$130,AO$131,AO$132,AO$133,AO$134,AO$135,AO$136,AO$137,AO$138,AO$139,AO$140,AO$141*(1+'S&amp;S'!$F144),AO$142,AO$143,AO$144)</f>
        <v>0</v>
      </c>
      <c r="AP346" s="66">
        <f>-AP$190+AP$216-AP$218+AP$233+AP$234+SUM(AP$125,AP$126,AP$127,AP$128,AP$129,AP$130,AP$131,AP$132,AP$133,AP$134,AP$135,AP$136,AP$137,AP$138,AP$139,AP$140,AP$141*(1+'S&amp;S'!$F144),AP$142,AP$143,AP$144)</f>
        <v>0</v>
      </c>
      <c r="AQ346" s="66">
        <f>-AQ$190+AQ$216-AQ$218+AQ$233+AQ$234+SUM(AQ$125,AQ$126,AQ$127,AQ$128,AQ$129,AQ$130,AQ$131,AQ$132,AQ$133,AQ$134,AQ$135,AQ$136,AQ$137,AQ$138,AQ$139,AQ$140,AQ$141*(1+'S&amp;S'!$F144),AQ$142,AQ$143,AQ$144)</f>
        <v>0</v>
      </c>
      <c r="AR346" s="66">
        <f>-AR$190+AR$216-AR$218+AR$233+AR$234+SUM(AR$125,AR$126,AR$127,AR$128,AR$129,AR$130,AR$131,AR$132,AR$133,AR$134,AR$135,AR$136,AR$137,AR$138,AR$139,AR$140,AR$141*(1+'S&amp;S'!$F144),AR$142,AR$143,AR$144)</f>
        <v>0</v>
      </c>
      <c r="AS346" s="66">
        <f>-AS$190+AS$216-AS$218+AS$233+AS$234+SUM(AS$125,AS$126,AS$127,AS$128,AS$129,AS$130,AS$131,AS$132,AS$133,AS$134,AS$135,AS$136,AS$137,AS$138,AS$139,AS$140,AS$141*(1+'S&amp;S'!$F144),AS$142,AS$143,AS$144)</f>
        <v>0</v>
      </c>
      <c r="AT346" s="66">
        <f>-AT$190+AT$216-AT$218+AT$233+AT$234+SUM(AT$125,AT$126,AT$127,AT$128,AT$129,AT$130,AT$131,AT$132,AT$133,AT$134,AT$135,AT$136,AT$137,AT$138,AT$139,AT$140,AT$141*(1+'S&amp;S'!$F144),AT$142,AT$143,AT$144)</f>
        <v>0</v>
      </c>
      <c r="AU346" s="66">
        <f>-AU$190+AU$216-AU$218+AU$233+AU$234+SUM(AU$125,AU$126,AU$127,AU$128,AU$129,AU$130,AU$131,AU$132,AU$133,AU$134,AU$135,AU$136,AU$137,AU$138,AU$139,AU$140,AU$141*(1+'S&amp;S'!$F144),AU$142,AU$143,AU$144)</f>
        <v>0</v>
      </c>
      <c r="AV346" s="66">
        <f>-AV$190+AV$216-AV$218+AV$233+AV$234+SUM(AV$125,AV$126,AV$127,AV$128,AV$129,AV$130,AV$131,AV$132,AV$133,AV$134,AV$135,AV$136,AV$137,AV$138,AV$139,AV$140,AV$141*(1+'S&amp;S'!$F144),AV$142,AV$143,AV$144)</f>
        <v>0</v>
      </c>
      <c r="AW346" s="66">
        <f>-AW$190+AW$216-AW$218+AW$233+AW$234+SUM(AW$125,AW$126,AW$127,AW$128,AW$129,AW$130,AW$131,AW$132,AW$133,AW$134,AW$135,AW$136,AW$137,AW$138,AW$139,AW$140,AW$141*(1+'S&amp;S'!$F144),AW$142,AW$143,AW$144)</f>
        <v>0</v>
      </c>
      <c r="AX346" s="66">
        <f>-AX$190+AX$216-AX$218+AX$233+AX$234+SUM(AX$125,AX$126,AX$127,AX$128,AX$129,AX$130,AX$131,AX$132,AX$133,AX$134,AX$135,AX$136,AX$137,AX$138,AX$139,AX$140,AX$141*(1+'S&amp;S'!$F144),AX$142,AX$143,AX$144)</f>
        <v>0</v>
      </c>
      <c r="AY346" s="66">
        <f>-AY$190+AY$216-AY$218+AY$233+AY$234+SUM(AY$125,AY$126,AY$127,AY$128,AY$129,AY$130,AY$131,AY$132,AY$133,AY$134,AY$135,AY$136,AY$137,AY$138,AY$139,AY$140,AY$141*(1+'S&amp;S'!$F144),AY$142,AY$143,AY$144)</f>
        <v>0</v>
      </c>
      <c r="AZ346" s="66">
        <f>-AZ$190+AZ$216-AZ$218+AZ$233+AZ$234+SUM(AZ$125,AZ$126,AZ$127,AZ$128,AZ$129,AZ$130,AZ$131,AZ$132,AZ$133,AZ$134,AZ$135,AZ$136,AZ$137,AZ$138,AZ$139,AZ$140,AZ$141*(1+'S&amp;S'!$F144),AZ$142,AZ$143,AZ$144)</f>
        <v>0</v>
      </c>
      <c r="BA346" s="66">
        <f>-BA$190+BA$216-BA$218+BA$233+BA$234+SUM(BA$125,BA$126,BA$127,BA$128,BA$129,BA$130,BA$131,BA$132,BA$133,BA$134,BA$135,BA$136,BA$137,BA$138,BA$139,BA$140,BA$141*(1+'S&amp;S'!$F144),BA$142,BA$143,BA$144)</f>
        <v>0</v>
      </c>
      <c r="BB346" s="66">
        <f>-BB$190+BB$216-BB$218+BB$233+BB$234+SUM(BB$125,BB$126,BB$127,BB$128,BB$129,BB$130,BB$131,BB$132,BB$133,BB$134,BB$135,BB$136,BB$137,BB$138,BB$139,BB$140,BB$141*(1+'S&amp;S'!$F144),BB$142,BB$143,BB$144)</f>
        <v>0</v>
      </c>
      <c r="BC346" s="66">
        <f>-BC$190+BC$216-BC$218+BC$233+BC$234+SUM(BC$125,BC$126,BC$127,BC$128,BC$129,BC$130,BC$131,BC$132,BC$133,BC$134,BC$135,BC$136,BC$137,BC$138,BC$139,BC$140,BC$141*(1+'S&amp;S'!$F144),BC$142,BC$143,BC$144)</f>
        <v>0</v>
      </c>
      <c r="BD346" s="66">
        <f>-BD$190+BD$216-BD$218+BD$233+BD$234+SUM(BD$125,BD$126,BD$127,BD$128,BD$129,BD$130,BD$131,BD$132,BD$133,BD$134,BD$135,BD$136,BD$137,BD$138,BD$139,BD$140,BD$141*(1+'S&amp;S'!$F144),BD$142,BD$143,BD$144)</f>
        <v>0</v>
      </c>
      <c r="BE346" s="66">
        <f>-BE$190+BE$216-BE$218+BE$233+BE$234+SUM(BE$125,BE$126,BE$127,BE$128,BE$129,BE$130,BE$131,BE$132,BE$133,BE$134,BE$135,BE$136,BE$137,BE$138,BE$139,BE$140,BE$141*(1+'S&amp;S'!$F144),BE$142,BE$143,BE$144)</f>
        <v>0</v>
      </c>
      <c r="BF346" s="66">
        <f>-BF$190+BF$216-BF$218+BF$233+BF$234+SUM(BF$125,BF$126,BF$127,BF$128,BF$129,BF$130,BF$131,BF$132,BF$133,BF$134,BF$135,BF$136,BF$137,BF$138,BF$139,BF$140,BF$141*(1+'S&amp;S'!$F144),BF$142,BF$143,BF$144)</f>
        <v>0</v>
      </c>
      <c r="BG346" s="66">
        <f>-BG$190+BG$216-BG$218+BG$233+BG$234+SUM(BG$125,BG$126,BG$127,BG$128,BG$129,BG$130,BG$131,BG$132,BG$133,BG$134,BG$135,BG$136,BG$137,BG$138,BG$139,BG$140,BG$141*(1+'S&amp;S'!$F144),BG$142,BG$143,BG$144)</f>
        <v>0</v>
      </c>
      <c r="BH346" s="66">
        <f>-BH$190+BH$216-BH$218+BH$233+BH$234+SUM(BH$125,BH$126,BH$127,BH$128,BH$129,BH$130,BH$131,BH$132,BH$133,BH$134,BH$135,BH$136,BH$137,BH$138,BH$139,BH$140,BH$141*(1+'S&amp;S'!$F144),BH$142,BH$143,BH$144)</f>
        <v>0</v>
      </c>
      <c r="BI346" s="66">
        <f>-BI$190+BI$216-BI$218+BI$233+BI$234+SUM(BI$125,BI$126,BI$127,BI$128,BI$129,BI$130,BI$131,BI$132,BI$133,BI$134,BI$135,BI$136,BI$137,BI$138,BI$139,BI$140,BI$141*(1+'S&amp;S'!$F144),BI$142,BI$143,BI$144)</f>
        <v>0</v>
      </c>
      <c r="BJ346" s="66">
        <f>-BJ$190+BJ$216-BJ$218+BJ$233+BJ$234+SUM(BJ$125,BJ$126,BJ$127,BJ$128,BJ$129,BJ$130,BJ$131,BJ$132,BJ$133,BJ$134,BJ$135,BJ$136,BJ$137,BJ$138,BJ$139,BJ$140,BJ$141*(1+'S&amp;S'!$F144),BJ$142,BJ$143,BJ$144)</f>
        <v>0</v>
      </c>
      <c r="BK346" s="66">
        <f>-BK$190+BK$216-BK$218+BK$233+BK$234+SUM(BK$125,BK$126,BK$127,BK$128,BK$129,BK$130,BK$131,BK$132,BK$133,BK$134,BK$135,BK$136,BK$137,BK$138,BK$139,BK$140,BK$141*(1+'S&amp;S'!$F144),BK$142,BK$143,BK$144)</f>
        <v>0</v>
      </c>
      <c r="BL346" s="66">
        <f>-BL$190+BL$216-BL$218+BL$233+BL$234+SUM(BL$125,BL$126,BL$127,BL$128,BL$129,BL$130,BL$131,BL$132,BL$133,BL$134,BL$135,BL$136,BL$137,BL$138,BL$139,BL$140,BL$141*(1+'S&amp;S'!$F144),BL$142,BL$143,BL$144)</f>
        <v>0</v>
      </c>
      <c r="BM346" s="66">
        <f>-BM$190+BM$216-BM$218+BM$233+BM$234+SUM(BM$125,BM$126,BM$127,BM$128,BM$129,BM$130,BM$131,BM$132,BM$133,BM$134,BM$135,BM$136,BM$137,BM$138,BM$139,BM$140,BM$141*(1+'S&amp;S'!$F144),BM$142,BM$143,BM$144)</f>
        <v>0</v>
      </c>
      <c r="BN346" s="66">
        <f>-BN$190+BN$216-BN$218+BN$233+BN$234+SUM(BN$125,BN$126,BN$127,BN$128,BN$129,BN$130,BN$131,BN$132,BN$133,BN$134,BN$135,BN$136,BN$137,BN$138,BN$139,BN$140,BN$141*(1+'S&amp;S'!$F144),BN$142,BN$143,BN$144)</f>
        <v>0</v>
      </c>
      <c r="BO346" s="66">
        <f>-BO$190+BO$216-BO$218+BO$233+BO$234+SUM(BO$125,BO$126,BO$127,BO$128,BO$129,BO$130,BO$131,BO$132,BO$133,BO$134,BO$135,BO$136,BO$137,BO$138,BO$139,BO$140,BO$141*(1+'S&amp;S'!$F144),BO$142,BO$143,BO$144)</f>
        <v>0</v>
      </c>
      <c r="BP346" s="66">
        <f>-BP$190+BP$216-BP$218+BP$233+BP$234+SUM(BP$125,BP$126,BP$127,BP$128,BP$129,BP$130,BP$131,BP$132,BP$133,BP$134,BP$135,BP$136,BP$137,BP$138,BP$139,BP$140,BP$141*(1+'S&amp;S'!$F144),BP$142,BP$143,BP$144)</f>
        <v>0</v>
      </c>
      <c r="BQ346" s="66">
        <f>-BQ$190+BQ$216-BQ$218+BQ$233+BQ$234+SUM(BQ$125,BQ$126,BQ$127,BQ$128,BQ$129,BQ$130,BQ$131,BQ$132,BQ$133,BQ$134,BQ$135,BQ$136,BQ$137,BQ$138,BQ$139,BQ$140,BQ$141*(1+'S&amp;S'!$F144),BQ$142,BQ$143,BQ$144)</f>
        <v>0</v>
      </c>
      <c r="BR346" s="66">
        <f>-BR$190+BR$216-BR$218+BR$233+BR$234+SUM(BR$125,BR$126,BR$127,BR$128,BR$129,BR$130,BR$131,BR$132,BR$133,BR$134,BR$135,BR$136,BR$137,BR$138,BR$139,BR$140,BR$141*(1+'S&amp;S'!$F144),BR$142,BR$143,BR$144)</f>
        <v>0</v>
      </c>
      <c r="BS346" s="66">
        <f>-BS$190+BS$216-BS$218+BS$233+BS$234+SUM(BS$125,BS$126,BS$127,BS$128,BS$129,BS$130,BS$131,BS$132,BS$133,BS$134,BS$135,BS$136,BS$137,BS$138,BS$139,BS$140,BS$141*(1+'S&amp;S'!$F144),BS$142,BS$143,BS$144)</f>
        <v>0</v>
      </c>
      <c r="BT346" s="66">
        <f>-BT$190+BT$216-BT$218+BT$233+BT$234+SUM(BT$125,BT$126,BT$127,BT$128,BT$129,BT$130,BT$131,BT$132,BT$133,BT$134,BT$135,BT$136,BT$137,BT$138,BT$139,BT$140,BT$141*(1+'S&amp;S'!$F144),BT$142,BT$143,BT$144)</f>
        <v>0</v>
      </c>
      <c r="BU346" s="66">
        <f>-BU$190+BU$216-BU$218+BU$233+BU$234+SUM(BU$125,BU$126,BU$127,BU$128,BU$129,BU$130,BU$131,BU$132,BU$133,BU$134,BU$135,BU$136,BU$137,BU$138,BU$139,BU$140,BU$141*(1+'S&amp;S'!$F144),BU$142,BU$143,BU$144)</f>
        <v>0</v>
      </c>
      <c r="BV346" s="66">
        <f>-BV$190+BV$216-BV$218+BV$233+BV$234+SUM(BV$125,BV$126,BV$127,BV$128,BV$129,BV$130,BV$131,BV$132,BV$133,BV$134,BV$135,BV$136,BV$137,BV$138,BV$139,BV$140,BV$141*(1+'S&amp;S'!$F144),BV$142,BV$143,BV$144)</f>
        <v>0</v>
      </c>
      <c r="BW346" s="66">
        <f>-BW$190+BW$216-BW$218+BW$233+BW$234+SUM(BW$125,BW$126,BW$127,BW$128,BW$129,BW$130,BW$131,BW$132,BW$133,BW$134,BW$135,BW$136,BW$137,BW$138,BW$139,BW$140,BW$141*(1+'S&amp;S'!$F144),BW$142,BW$143,BW$144)</f>
        <v>0</v>
      </c>
      <c r="BX346" s="66">
        <f>-BX$190+BX$216-BX$218+BX$233+BX$234+SUM(BX$125,BX$126,BX$127,BX$128,BX$129,BX$130,BX$131,BX$132,BX$133,BX$134,BX$135,BX$136,BX$137,BX$138,BX$139,BX$140,BX$141*(1+'S&amp;S'!$F144),BX$142,BX$143,BX$144)</f>
        <v>0</v>
      </c>
      <c r="BY346" s="66">
        <f>-BY$190+BY$216-BY$218+BY$233+BY$234+SUM(BY$125,BY$126,BY$127,BY$128,BY$129,BY$130,BY$131,BY$132,BY$133,BY$134,BY$135,BY$136,BY$137,BY$138,BY$139,BY$140,BY$141*(1+'S&amp;S'!$F144),BY$142,BY$143,BY$144)</f>
        <v>0</v>
      </c>
      <c r="BZ346" s="66">
        <f>-BZ$190+BZ$216-BZ$218+BZ$233+BZ$234+SUM(BZ$125,BZ$126,BZ$127,BZ$128,BZ$129,BZ$130,BZ$131,BZ$132,BZ$133,BZ$134,BZ$135,BZ$136,BZ$137,BZ$138,BZ$139,BZ$140,BZ$141*(1+'S&amp;S'!$F144),BZ$142,BZ$143,BZ$144)</f>
        <v>0</v>
      </c>
      <c r="CA346" s="66">
        <f>-CA$190+CA$216-CA$218+CA$233+CA$234+SUM(CA$125,CA$126,CA$127,CA$128,CA$129,CA$130,CA$131,CA$132,CA$133,CA$134,CA$135,CA$136,CA$137,CA$138,CA$139,CA$140,CA$141*(1+'S&amp;S'!$F144),CA$142,CA$143,CA$144)</f>
        <v>0</v>
      </c>
      <c r="CB346" s="66">
        <f>-CB$190+CB$216-CB$218+CB$233+CB$234+SUM(CB$125,CB$126,CB$127,CB$128,CB$129,CB$130,CB$131,CB$132,CB$133,CB$134,CB$135,CB$136,CB$137,CB$138,CB$139,CB$140,CB$141*(1+'S&amp;S'!$F144),CB$142,CB$143,CB$144)</f>
        <v>0</v>
      </c>
      <c r="CC346" s="66">
        <f>-CC$190+CC$216-CC$218+CC$233+CC$234+SUM(CC$125,CC$126,CC$127,CC$128,CC$129,CC$130,CC$131,CC$132,CC$133,CC$134,CC$135,CC$136,CC$137,CC$138,CC$139,CC$140,CC$141*(1+'S&amp;S'!$F144),CC$142,CC$143,CC$144)</f>
        <v>0</v>
      </c>
      <c r="CD346" s="66">
        <f>-CD$190+CD$216-CD$218+CD$233+CD$234+SUM(CD$125,CD$126,CD$127,CD$128,CD$129,CD$130,CD$131,CD$132,CD$133,CD$134,CD$135,CD$136,CD$137,CD$138,CD$139,CD$140,CD$141*(1+'S&amp;S'!$F144),CD$142,CD$143,CD$144)</f>
        <v>0</v>
      </c>
      <c r="CE346" s="66">
        <f>-CE$190+CE$216-CE$218+CE$233+CE$234+SUM(CE$125,CE$126,CE$127,CE$128,CE$129,CE$130,CE$131,CE$132,CE$133,CE$134,CE$135,CE$136,CE$137,CE$138,CE$139,CE$140,CE$141*(1+'S&amp;S'!$F144),CE$142,CE$143,CE$144)</f>
        <v>0</v>
      </c>
      <c r="CF346" s="66">
        <f>-CF$190+CF$216-CF$218+CF$233+CF$234+SUM(CF$125,CF$126,CF$127,CF$128,CF$129,CF$130,CF$131,CF$132,CF$133,CF$134,CF$135,CF$136,CF$137,CF$138,CF$139,CF$140,CF$141*(1+'S&amp;S'!$F144),CF$142,CF$143,CF$144)</f>
        <v>0</v>
      </c>
      <c r="CG346" s="66">
        <f>-CG$190+CG$216-CG$218+CG$233+CG$234+SUM(CG$125,CG$126,CG$127,CG$128,CG$129,CG$130,CG$131,CG$132,CG$133,CG$134,CG$135,CG$136,CG$137,CG$138,CG$139,CG$140,CG$141*(1+'S&amp;S'!$F144),CG$142,CG$143,CG$144)</f>
        <v>0</v>
      </c>
      <c r="CH346" s="66">
        <f>-CH$190+CH$216-CH$218+CH$233+CH$234+SUM(CH$125,CH$126,CH$127,CH$128,CH$129,CH$130,CH$131,CH$132,CH$133,CH$134,CH$135,CH$136,CH$137,CH$138,CH$139,CH$140,CH$141*(1+'S&amp;S'!$F144),CH$142,CH$143,CH$144)</f>
        <v>0</v>
      </c>
      <c r="CI346" s="66">
        <f>-CI$190+CI$216-CI$218+CI$233+CI$234+SUM(CI$125,CI$126,CI$127,CI$128,CI$129,CI$130,CI$131,CI$132,CI$133,CI$134,CI$135,CI$136,CI$137,CI$138,CI$139,CI$140,CI$141*(1+'S&amp;S'!$F144),CI$142,CI$143,CI$144)</f>
        <v>0</v>
      </c>
      <c r="CJ346" s="66">
        <f>-CJ$190+CJ$216-CJ$218+CJ$233+CJ$234+SUM(CJ$125,CJ$126,CJ$127,CJ$128,CJ$129,CJ$130,CJ$131,CJ$132,CJ$133,CJ$134,CJ$135,CJ$136,CJ$137,CJ$138,CJ$139,CJ$140,CJ$141*(1+'S&amp;S'!$F144),CJ$142,CJ$143,CJ$144)</f>
        <v>0</v>
      </c>
      <c r="CK346" s="66">
        <f>-CK$190+CK$216-CK$218+CK$233+CK$234+SUM(CK$125,CK$126,CK$127,CK$128,CK$129,CK$130,CK$131,CK$132,CK$133,CK$134,CK$135,CK$136,CK$137,CK$138,CK$139,CK$140,CK$141*(1+'S&amp;S'!$F144),CK$142,CK$143,CK$144)</f>
        <v>0</v>
      </c>
      <c r="CL346" s="66">
        <f>-CL$190+CL$216-CL$218+CL$233+CL$234+SUM(CL$125,CL$126,CL$127,CL$128,CL$129,CL$130,CL$131,CL$132,CL$133,CL$134,CL$135,CL$136,CL$137,CL$138,CL$139,CL$140,CL$141*(1+'S&amp;S'!$F144),CL$142,CL$143,CL$144)</f>
        <v>0</v>
      </c>
      <c r="CM346" s="66">
        <f>-CM$190+CM$216-CM$218+CM$233+CM$234+SUM(CM$125,CM$126,CM$127,CM$128,CM$129,CM$130,CM$131,CM$132,CM$133,CM$134,CM$135,CM$136,CM$137,CM$138,CM$139,CM$140,CM$141*(1+'S&amp;S'!$F144),CM$142,CM$143,CM$144)</f>
        <v>0</v>
      </c>
      <c r="CN346" s="66">
        <f>-CN$190+CN$216-CN$218+CN$233+CN$234+SUM(CN$125,CN$126,CN$127,CN$128,CN$129,CN$130,CN$131,CN$132,CN$133,CN$134,CN$135,CN$136,CN$137,CN$138,CN$139,CN$140,CN$141*(1+'S&amp;S'!$F144),CN$142,CN$143,CN$144)</f>
        <v>0</v>
      </c>
      <c r="CO346" s="66">
        <f>-CO$190+CO$216-CO$218+CO$233+CO$234+SUM(CO$125,CO$126,CO$127,CO$128,CO$129,CO$130,CO$131,CO$132,CO$133,CO$134,CO$135,CO$136,CO$137,CO$138,CO$139,CO$140,CO$141*(1+'S&amp;S'!$F144),CO$142,CO$143,CO$144)</f>
        <v>0</v>
      </c>
      <c r="CP346" s="66">
        <f>-CP$190+CP$216-CP$218+CP$233+CP$234+SUM(CP$125,CP$126,CP$127,CP$128,CP$129,CP$130,CP$131,CP$132,CP$133,CP$134,CP$135,CP$136,CP$137,CP$138,CP$139,CP$140,CP$141*(1+'S&amp;S'!$F144),CP$142,CP$143,CP$144)</f>
        <v>0</v>
      </c>
      <c r="CQ346" s="66">
        <f>-CQ$190+CQ$216-CQ$218+CQ$233+CQ$234+SUM(CQ$125,CQ$126,CQ$127,CQ$128,CQ$129,CQ$130,CQ$131,CQ$132,CQ$133,CQ$134,CQ$135,CQ$136,CQ$137,CQ$138,CQ$139,CQ$140,CQ$141*(1+'S&amp;S'!$F144),CQ$142,CQ$143,CQ$144)</f>
        <v>0</v>
      </c>
      <c r="CR346" s="66">
        <f>-CR$190+CR$216-CR$218+CR$233+CR$234+SUM(CR$125,CR$126,CR$127,CR$128,CR$129,CR$130,CR$131,CR$132,CR$133,CR$134,CR$135,CR$136,CR$137,CR$138,CR$139,CR$140,CR$141*(1+'S&amp;S'!$F144),CR$142,CR$143,CR$144)</f>
        <v>0</v>
      </c>
      <c r="CS346" s="66">
        <f>-CS$190+CS$216-CS$218+CS$233+CS$234+SUM(CS$125,CS$126,CS$127,CS$128,CS$129,CS$130,CS$131,CS$132,CS$133,CS$134,CS$135,CS$136,CS$137,CS$138,CS$139,CS$140,CS$141*(1+'S&amp;S'!$F144),CS$142,CS$143,CS$144)</f>
        <v>0</v>
      </c>
    </row>
    <row r="347" spans="3:97" hidden="1" x14ac:dyDescent="0.35">
      <c r="C347" s="81" t="str">
        <f>O.1!C141&amp;" with "&amp; 'S&amp;S'!$D$5*100 &amp; "% decrease"</f>
        <v>Spare with 1% decrease</v>
      </c>
      <c r="E347" s="492">
        <f>G347+NPV(G.Asm!$F$40,H347:INDEX(H347:CS347,RP))</f>
        <v>0</v>
      </c>
      <c r="F347" s="492">
        <f t="shared" si="279"/>
        <v>0</v>
      </c>
      <c r="G347" s="66">
        <f>-G$190+G$216-G$218+G$233+G$234+SUM(G$125,G$126,G$127,G$128,G$129,G$130,G$131,G$132,G$133,G$134,G$135,G$136,G$137,G$138,G$139,G$140,G$141*(1+'S&amp;S'!$F145),G$142,G$143,G$144)</f>
        <v>0</v>
      </c>
      <c r="H347" s="66">
        <f>-H$190+H$216-H$218+H$233+H$234+SUM(H$125,H$126,H$127,H$128,H$129,H$130,H$131,H$132,H$133,H$134,H$135,H$136,H$137,H$138,H$139,H$140,H$141*(1+'S&amp;S'!$F145),H$142,H$143,H$144)</f>
        <v>0</v>
      </c>
      <c r="I347" s="66">
        <f>-I$190+I$216-I$218+I$233+I$234+SUM(I$125,I$126,I$127,I$128,I$129,I$130,I$131,I$132,I$133,I$134,I$135,I$136,I$137,I$138,I$139,I$140,I$141*(1+'S&amp;S'!$F145),I$142,I$143,I$144)</f>
        <v>0</v>
      </c>
      <c r="J347" s="66">
        <f>-J$190+J$216-J$218+J$233+J$234+SUM(J$125,J$126,J$127,J$128,J$129,J$130,J$131,J$132,J$133,J$134,J$135,J$136,J$137,J$138,J$139,J$140,J$141*(1+'S&amp;S'!$F145),J$142,J$143,J$144)</f>
        <v>0</v>
      </c>
      <c r="K347" s="66">
        <f>-K$190+K$216-K$218+K$233+K$234+SUM(K$125,K$126,K$127,K$128,K$129,K$130,K$131,K$132,K$133,K$134,K$135,K$136,K$137,K$138,K$139,K$140,K$141*(1+'S&amp;S'!$F145),K$142,K$143,K$144)</f>
        <v>0</v>
      </c>
      <c r="L347" s="66">
        <f>-L$190+L$216-L$218+L$233+L$234+SUM(L$125,L$126,L$127,L$128,L$129,L$130,L$131,L$132,L$133,L$134,L$135,L$136,L$137,L$138,L$139,L$140,L$141*(1+'S&amp;S'!$F145),L$142,L$143,L$144)</f>
        <v>0</v>
      </c>
      <c r="M347" s="66">
        <f>-M$190+M$216-M$218+M$233+M$234+SUM(M$125,M$126,M$127,M$128,M$129,M$130,M$131,M$132,M$133,M$134,M$135,M$136,M$137,M$138,M$139,M$140,M$141*(1+'S&amp;S'!$F145),M$142,M$143,M$144)</f>
        <v>0</v>
      </c>
      <c r="N347" s="66">
        <f>-N$190+N$216-N$218+N$233+N$234+SUM(N$125,N$126,N$127,N$128,N$129,N$130,N$131,N$132,N$133,N$134,N$135,N$136,N$137,N$138,N$139,N$140,N$141*(1+'S&amp;S'!$F145),N$142,N$143,N$144)</f>
        <v>0</v>
      </c>
      <c r="O347" s="66">
        <f>-O$190+O$216-O$218+O$233+O$234+SUM(O$125,O$126,O$127,O$128,O$129,O$130,O$131,O$132,O$133,O$134,O$135,O$136,O$137,O$138,O$139,O$140,O$141*(1+'S&amp;S'!$F145),O$142,O$143,O$144)</f>
        <v>0</v>
      </c>
      <c r="P347" s="66">
        <f>-P$190+P$216-P$218+P$233+P$234+SUM(P$125,P$126,P$127,P$128,P$129,P$130,P$131,P$132,P$133,P$134,P$135,P$136,P$137,P$138,P$139,P$140,P$141*(1+'S&amp;S'!$F145),P$142,P$143,P$144)</f>
        <v>0</v>
      </c>
      <c r="Q347" s="66">
        <f>-Q$190+Q$216-Q$218+Q$233+Q$234+SUM(Q$125,Q$126,Q$127,Q$128,Q$129,Q$130,Q$131,Q$132,Q$133,Q$134,Q$135,Q$136,Q$137,Q$138,Q$139,Q$140,Q$141*(1+'S&amp;S'!$F145),Q$142,Q$143,Q$144)</f>
        <v>0</v>
      </c>
      <c r="R347" s="66">
        <f>-R$190+R$216-R$218+R$233+R$234+SUM(R$125,R$126,R$127,R$128,R$129,R$130,R$131,R$132,R$133,R$134,R$135,R$136,R$137,R$138,R$139,R$140,R$141*(1+'S&amp;S'!$F145),R$142,R$143,R$144)</f>
        <v>0</v>
      </c>
      <c r="S347" s="66">
        <f>-S$190+S$216-S$218+S$233+S$234+SUM(S$125,S$126,S$127,S$128,S$129,S$130,S$131,S$132,S$133,S$134,S$135,S$136,S$137,S$138,S$139,S$140,S$141*(1+'S&amp;S'!$F145),S$142,S$143,S$144)</f>
        <v>0</v>
      </c>
      <c r="T347" s="66">
        <f>-T$190+T$216-T$218+T$233+T$234+SUM(T$125,T$126,T$127,T$128,T$129,T$130,T$131,T$132,T$133,T$134,T$135,T$136,T$137,T$138,T$139,T$140,T$141*(1+'S&amp;S'!$F145),T$142,T$143,T$144)</f>
        <v>0</v>
      </c>
      <c r="U347" s="66">
        <f>-U$190+U$216-U$218+U$233+U$234+SUM(U$125,U$126,U$127,U$128,U$129,U$130,U$131,U$132,U$133,U$134,U$135,U$136,U$137,U$138,U$139,U$140,U$141*(1+'S&amp;S'!$F145),U$142,U$143,U$144)</f>
        <v>0</v>
      </c>
      <c r="V347" s="66">
        <f>-V$190+V$216-V$218+V$233+V$234+SUM(V$125,V$126,V$127,V$128,V$129,V$130,V$131,V$132,V$133,V$134,V$135,V$136,V$137,V$138,V$139,V$140,V$141*(1+'S&amp;S'!$F145),V$142,V$143,V$144)</f>
        <v>0</v>
      </c>
      <c r="W347" s="66">
        <f>-W$190+W$216-W$218+W$233+W$234+SUM(W$125,W$126,W$127,W$128,W$129,W$130,W$131,W$132,W$133,W$134,W$135,W$136,W$137,W$138,W$139,W$140,W$141*(1+'S&amp;S'!$F145),W$142,W$143,W$144)</f>
        <v>0</v>
      </c>
      <c r="X347" s="66">
        <f>-X$190+X$216-X$218+X$233+X$234+SUM(X$125,X$126,X$127,X$128,X$129,X$130,X$131,X$132,X$133,X$134,X$135,X$136,X$137,X$138,X$139,X$140,X$141*(1+'S&amp;S'!$F145),X$142,X$143,X$144)</f>
        <v>0</v>
      </c>
      <c r="Y347" s="66">
        <f>-Y$190+Y$216-Y$218+Y$233+Y$234+SUM(Y$125,Y$126,Y$127,Y$128,Y$129,Y$130,Y$131,Y$132,Y$133,Y$134,Y$135,Y$136,Y$137,Y$138,Y$139,Y$140,Y$141*(1+'S&amp;S'!$F145),Y$142,Y$143,Y$144)</f>
        <v>0</v>
      </c>
      <c r="Z347" s="66">
        <f>-Z$190+Z$216-Z$218+Z$233+Z$234+SUM(Z$125,Z$126,Z$127,Z$128,Z$129,Z$130,Z$131,Z$132,Z$133,Z$134,Z$135,Z$136,Z$137,Z$138,Z$139,Z$140,Z$141*(1+'S&amp;S'!$F145),Z$142,Z$143,Z$144)</f>
        <v>0</v>
      </c>
      <c r="AA347" s="66">
        <f>-AA$190+AA$216-AA$218+AA$233+AA$234+SUM(AA$125,AA$126,AA$127,AA$128,AA$129,AA$130,AA$131,AA$132,AA$133,AA$134,AA$135,AA$136,AA$137,AA$138,AA$139,AA$140,AA$141*(1+'S&amp;S'!$F145),AA$142,AA$143,AA$144)</f>
        <v>0</v>
      </c>
      <c r="AB347" s="66">
        <f>-AB$190+AB$216-AB$218+AB$233+AB$234+SUM(AB$125,AB$126,AB$127,AB$128,AB$129,AB$130,AB$131,AB$132,AB$133,AB$134,AB$135,AB$136,AB$137,AB$138,AB$139,AB$140,AB$141*(1+'S&amp;S'!$F145),AB$142,AB$143,AB$144)</f>
        <v>0</v>
      </c>
      <c r="AC347" s="66">
        <f>-AC$190+AC$216-AC$218+AC$233+AC$234+SUM(AC$125,AC$126,AC$127,AC$128,AC$129,AC$130,AC$131,AC$132,AC$133,AC$134,AC$135,AC$136,AC$137,AC$138,AC$139,AC$140,AC$141*(1+'S&amp;S'!$F145),AC$142,AC$143,AC$144)</f>
        <v>0</v>
      </c>
      <c r="AD347" s="66">
        <f>-AD$190+AD$216-AD$218+AD$233+AD$234+SUM(AD$125,AD$126,AD$127,AD$128,AD$129,AD$130,AD$131,AD$132,AD$133,AD$134,AD$135,AD$136,AD$137,AD$138,AD$139,AD$140,AD$141*(1+'S&amp;S'!$F145),AD$142,AD$143,AD$144)</f>
        <v>0</v>
      </c>
      <c r="AE347" s="66">
        <f>-AE$190+AE$216-AE$218+AE$233+AE$234+SUM(AE$125,AE$126,AE$127,AE$128,AE$129,AE$130,AE$131,AE$132,AE$133,AE$134,AE$135,AE$136,AE$137,AE$138,AE$139,AE$140,AE$141*(1+'S&amp;S'!$F145),AE$142,AE$143,AE$144)</f>
        <v>0</v>
      </c>
      <c r="AF347" s="66">
        <f>-AF$190+AF$216-AF$218+AF$233+AF$234+SUM(AF$125,AF$126,AF$127,AF$128,AF$129,AF$130,AF$131,AF$132,AF$133,AF$134,AF$135,AF$136,AF$137,AF$138,AF$139,AF$140,AF$141*(1+'S&amp;S'!$F145),AF$142,AF$143,AF$144)</f>
        <v>0</v>
      </c>
      <c r="AG347" s="66">
        <f>-AG$190+AG$216-AG$218+AG$233+AG$234+SUM(AG$125,AG$126,AG$127,AG$128,AG$129,AG$130,AG$131,AG$132,AG$133,AG$134,AG$135,AG$136,AG$137,AG$138,AG$139,AG$140,AG$141*(1+'S&amp;S'!$F145),AG$142,AG$143,AG$144)</f>
        <v>0</v>
      </c>
      <c r="AH347" s="66">
        <f>-AH$190+AH$216-AH$218+AH$233+AH$234+SUM(AH$125,AH$126,AH$127,AH$128,AH$129,AH$130,AH$131,AH$132,AH$133,AH$134,AH$135,AH$136,AH$137,AH$138,AH$139,AH$140,AH$141*(1+'S&amp;S'!$F145),AH$142,AH$143,AH$144)</f>
        <v>0</v>
      </c>
      <c r="AI347" s="66">
        <f>-AI$190+AI$216-AI$218+AI$233+AI$234+SUM(AI$125,AI$126,AI$127,AI$128,AI$129,AI$130,AI$131,AI$132,AI$133,AI$134,AI$135,AI$136,AI$137,AI$138,AI$139,AI$140,AI$141*(1+'S&amp;S'!$F145),AI$142,AI$143,AI$144)</f>
        <v>0</v>
      </c>
      <c r="AJ347" s="66">
        <f>-AJ$190+AJ$216-AJ$218+AJ$233+AJ$234+SUM(AJ$125,AJ$126,AJ$127,AJ$128,AJ$129,AJ$130,AJ$131,AJ$132,AJ$133,AJ$134,AJ$135,AJ$136,AJ$137,AJ$138,AJ$139,AJ$140,AJ$141*(1+'S&amp;S'!$F145),AJ$142,AJ$143,AJ$144)</f>
        <v>0</v>
      </c>
      <c r="AK347" s="66">
        <f>-AK$190+AK$216-AK$218+AK$233+AK$234+SUM(AK$125,AK$126,AK$127,AK$128,AK$129,AK$130,AK$131,AK$132,AK$133,AK$134,AK$135,AK$136,AK$137,AK$138,AK$139,AK$140,AK$141*(1+'S&amp;S'!$F145),AK$142,AK$143,AK$144)</f>
        <v>0</v>
      </c>
      <c r="AL347" s="66">
        <f>-AL$190+AL$216-AL$218+AL$233+AL$234+SUM(AL$125,AL$126,AL$127,AL$128,AL$129,AL$130,AL$131,AL$132,AL$133,AL$134,AL$135,AL$136,AL$137,AL$138,AL$139,AL$140,AL$141*(1+'S&amp;S'!$F145),AL$142,AL$143,AL$144)</f>
        <v>0</v>
      </c>
      <c r="AM347" s="66">
        <f>-AM$190+AM$216-AM$218+AM$233+AM$234+SUM(AM$125,AM$126,AM$127,AM$128,AM$129,AM$130,AM$131,AM$132,AM$133,AM$134,AM$135,AM$136,AM$137,AM$138,AM$139,AM$140,AM$141*(1+'S&amp;S'!$F145),AM$142,AM$143,AM$144)</f>
        <v>0</v>
      </c>
      <c r="AN347" s="66">
        <f>-AN$190+AN$216-AN$218+AN$233+AN$234+SUM(AN$125,AN$126,AN$127,AN$128,AN$129,AN$130,AN$131,AN$132,AN$133,AN$134,AN$135,AN$136,AN$137,AN$138,AN$139,AN$140,AN$141*(1+'S&amp;S'!$F145),AN$142,AN$143,AN$144)</f>
        <v>0</v>
      </c>
      <c r="AO347" s="66">
        <f>-AO$190+AO$216-AO$218+AO$233+AO$234+SUM(AO$125,AO$126,AO$127,AO$128,AO$129,AO$130,AO$131,AO$132,AO$133,AO$134,AO$135,AO$136,AO$137,AO$138,AO$139,AO$140,AO$141*(1+'S&amp;S'!$F145),AO$142,AO$143,AO$144)</f>
        <v>0</v>
      </c>
      <c r="AP347" s="66">
        <f>-AP$190+AP$216-AP$218+AP$233+AP$234+SUM(AP$125,AP$126,AP$127,AP$128,AP$129,AP$130,AP$131,AP$132,AP$133,AP$134,AP$135,AP$136,AP$137,AP$138,AP$139,AP$140,AP$141*(1+'S&amp;S'!$F145),AP$142,AP$143,AP$144)</f>
        <v>0</v>
      </c>
      <c r="AQ347" s="66">
        <f>-AQ$190+AQ$216-AQ$218+AQ$233+AQ$234+SUM(AQ$125,AQ$126,AQ$127,AQ$128,AQ$129,AQ$130,AQ$131,AQ$132,AQ$133,AQ$134,AQ$135,AQ$136,AQ$137,AQ$138,AQ$139,AQ$140,AQ$141*(1+'S&amp;S'!$F145),AQ$142,AQ$143,AQ$144)</f>
        <v>0</v>
      </c>
      <c r="AR347" s="66">
        <f>-AR$190+AR$216-AR$218+AR$233+AR$234+SUM(AR$125,AR$126,AR$127,AR$128,AR$129,AR$130,AR$131,AR$132,AR$133,AR$134,AR$135,AR$136,AR$137,AR$138,AR$139,AR$140,AR$141*(1+'S&amp;S'!$F145),AR$142,AR$143,AR$144)</f>
        <v>0</v>
      </c>
      <c r="AS347" s="66">
        <f>-AS$190+AS$216-AS$218+AS$233+AS$234+SUM(AS$125,AS$126,AS$127,AS$128,AS$129,AS$130,AS$131,AS$132,AS$133,AS$134,AS$135,AS$136,AS$137,AS$138,AS$139,AS$140,AS$141*(1+'S&amp;S'!$F145),AS$142,AS$143,AS$144)</f>
        <v>0</v>
      </c>
      <c r="AT347" s="66">
        <f>-AT$190+AT$216-AT$218+AT$233+AT$234+SUM(AT$125,AT$126,AT$127,AT$128,AT$129,AT$130,AT$131,AT$132,AT$133,AT$134,AT$135,AT$136,AT$137,AT$138,AT$139,AT$140,AT$141*(1+'S&amp;S'!$F145),AT$142,AT$143,AT$144)</f>
        <v>0</v>
      </c>
      <c r="AU347" s="66">
        <f>-AU$190+AU$216-AU$218+AU$233+AU$234+SUM(AU$125,AU$126,AU$127,AU$128,AU$129,AU$130,AU$131,AU$132,AU$133,AU$134,AU$135,AU$136,AU$137,AU$138,AU$139,AU$140,AU$141*(1+'S&amp;S'!$F145),AU$142,AU$143,AU$144)</f>
        <v>0</v>
      </c>
      <c r="AV347" s="66">
        <f>-AV$190+AV$216-AV$218+AV$233+AV$234+SUM(AV$125,AV$126,AV$127,AV$128,AV$129,AV$130,AV$131,AV$132,AV$133,AV$134,AV$135,AV$136,AV$137,AV$138,AV$139,AV$140,AV$141*(1+'S&amp;S'!$F145),AV$142,AV$143,AV$144)</f>
        <v>0</v>
      </c>
      <c r="AW347" s="66">
        <f>-AW$190+AW$216-AW$218+AW$233+AW$234+SUM(AW$125,AW$126,AW$127,AW$128,AW$129,AW$130,AW$131,AW$132,AW$133,AW$134,AW$135,AW$136,AW$137,AW$138,AW$139,AW$140,AW$141*(1+'S&amp;S'!$F145),AW$142,AW$143,AW$144)</f>
        <v>0</v>
      </c>
      <c r="AX347" s="66">
        <f>-AX$190+AX$216-AX$218+AX$233+AX$234+SUM(AX$125,AX$126,AX$127,AX$128,AX$129,AX$130,AX$131,AX$132,AX$133,AX$134,AX$135,AX$136,AX$137,AX$138,AX$139,AX$140,AX$141*(1+'S&amp;S'!$F145),AX$142,AX$143,AX$144)</f>
        <v>0</v>
      </c>
      <c r="AY347" s="66">
        <f>-AY$190+AY$216-AY$218+AY$233+AY$234+SUM(AY$125,AY$126,AY$127,AY$128,AY$129,AY$130,AY$131,AY$132,AY$133,AY$134,AY$135,AY$136,AY$137,AY$138,AY$139,AY$140,AY$141*(1+'S&amp;S'!$F145),AY$142,AY$143,AY$144)</f>
        <v>0</v>
      </c>
      <c r="AZ347" s="66">
        <f>-AZ$190+AZ$216-AZ$218+AZ$233+AZ$234+SUM(AZ$125,AZ$126,AZ$127,AZ$128,AZ$129,AZ$130,AZ$131,AZ$132,AZ$133,AZ$134,AZ$135,AZ$136,AZ$137,AZ$138,AZ$139,AZ$140,AZ$141*(1+'S&amp;S'!$F145),AZ$142,AZ$143,AZ$144)</f>
        <v>0</v>
      </c>
      <c r="BA347" s="66">
        <f>-BA$190+BA$216-BA$218+BA$233+BA$234+SUM(BA$125,BA$126,BA$127,BA$128,BA$129,BA$130,BA$131,BA$132,BA$133,BA$134,BA$135,BA$136,BA$137,BA$138,BA$139,BA$140,BA$141*(1+'S&amp;S'!$F145),BA$142,BA$143,BA$144)</f>
        <v>0</v>
      </c>
      <c r="BB347" s="66">
        <f>-BB$190+BB$216-BB$218+BB$233+BB$234+SUM(BB$125,BB$126,BB$127,BB$128,BB$129,BB$130,BB$131,BB$132,BB$133,BB$134,BB$135,BB$136,BB$137,BB$138,BB$139,BB$140,BB$141*(1+'S&amp;S'!$F145),BB$142,BB$143,BB$144)</f>
        <v>0</v>
      </c>
      <c r="BC347" s="66">
        <f>-BC$190+BC$216-BC$218+BC$233+BC$234+SUM(BC$125,BC$126,BC$127,BC$128,BC$129,BC$130,BC$131,BC$132,BC$133,BC$134,BC$135,BC$136,BC$137,BC$138,BC$139,BC$140,BC$141*(1+'S&amp;S'!$F145),BC$142,BC$143,BC$144)</f>
        <v>0</v>
      </c>
      <c r="BD347" s="66">
        <f>-BD$190+BD$216-BD$218+BD$233+BD$234+SUM(BD$125,BD$126,BD$127,BD$128,BD$129,BD$130,BD$131,BD$132,BD$133,BD$134,BD$135,BD$136,BD$137,BD$138,BD$139,BD$140,BD$141*(1+'S&amp;S'!$F145),BD$142,BD$143,BD$144)</f>
        <v>0</v>
      </c>
      <c r="BE347" s="66">
        <f>-BE$190+BE$216-BE$218+BE$233+BE$234+SUM(BE$125,BE$126,BE$127,BE$128,BE$129,BE$130,BE$131,BE$132,BE$133,BE$134,BE$135,BE$136,BE$137,BE$138,BE$139,BE$140,BE$141*(1+'S&amp;S'!$F145),BE$142,BE$143,BE$144)</f>
        <v>0</v>
      </c>
      <c r="BF347" s="66">
        <f>-BF$190+BF$216-BF$218+BF$233+BF$234+SUM(BF$125,BF$126,BF$127,BF$128,BF$129,BF$130,BF$131,BF$132,BF$133,BF$134,BF$135,BF$136,BF$137,BF$138,BF$139,BF$140,BF$141*(1+'S&amp;S'!$F145),BF$142,BF$143,BF$144)</f>
        <v>0</v>
      </c>
      <c r="BG347" s="66">
        <f>-BG$190+BG$216-BG$218+BG$233+BG$234+SUM(BG$125,BG$126,BG$127,BG$128,BG$129,BG$130,BG$131,BG$132,BG$133,BG$134,BG$135,BG$136,BG$137,BG$138,BG$139,BG$140,BG$141*(1+'S&amp;S'!$F145),BG$142,BG$143,BG$144)</f>
        <v>0</v>
      </c>
      <c r="BH347" s="66">
        <f>-BH$190+BH$216-BH$218+BH$233+BH$234+SUM(BH$125,BH$126,BH$127,BH$128,BH$129,BH$130,BH$131,BH$132,BH$133,BH$134,BH$135,BH$136,BH$137,BH$138,BH$139,BH$140,BH$141*(1+'S&amp;S'!$F145),BH$142,BH$143,BH$144)</f>
        <v>0</v>
      </c>
      <c r="BI347" s="66">
        <f>-BI$190+BI$216-BI$218+BI$233+BI$234+SUM(BI$125,BI$126,BI$127,BI$128,BI$129,BI$130,BI$131,BI$132,BI$133,BI$134,BI$135,BI$136,BI$137,BI$138,BI$139,BI$140,BI$141*(1+'S&amp;S'!$F145),BI$142,BI$143,BI$144)</f>
        <v>0</v>
      </c>
      <c r="BJ347" s="66">
        <f>-BJ$190+BJ$216-BJ$218+BJ$233+BJ$234+SUM(BJ$125,BJ$126,BJ$127,BJ$128,BJ$129,BJ$130,BJ$131,BJ$132,BJ$133,BJ$134,BJ$135,BJ$136,BJ$137,BJ$138,BJ$139,BJ$140,BJ$141*(1+'S&amp;S'!$F145),BJ$142,BJ$143,BJ$144)</f>
        <v>0</v>
      </c>
      <c r="BK347" s="66">
        <f>-BK$190+BK$216-BK$218+BK$233+BK$234+SUM(BK$125,BK$126,BK$127,BK$128,BK$129,BK$130,BK$131,BK$132,BK$133,BK$134,BK$135,BK$136,BK$137,BK$138,BK$139,BK$140,BK$141*(1+'S&amp;S'!$F145),BK$142,BK$143,BK$144)</f>
        <v>0</v>
      </c>
      <c r="BL347" s="66">
        <f>-BL$190+BL$216-BL$218+BL$233+BL$234+SUM(BL$125,BL$126,BL$127,BL$128,BL$129,BL$130,BL$131,BL$132,BL$133,BL$134,BL$135,BL$136,BL$137,BL$138,BL$139,BL$140,BL$141*(1+'S&amp;S'!$F145),BL$142,BL$143,BL$144)</f>
        <v>0</v>
      </c>
      <c r="BM347" s="66">
        <f>-BM$190+BM$216-BM$218+BM$233+BM$234+SUM(BM$125,BM$126,BM$127,BM$128,BM$129,BM$130,BM$131,BM$132,BM$133,BM$134,BM$135,BM$136,BM$137,BM$138,BM$139,BM$140,BM$141*(1+'S&amp;S'!$F145),BM$142,BM$143,BM$144)</f>
        <v>0</v>
      </c>
      <c r="BN347" s="66">
        <f>-BN$190+BN$216-BN$218+BN$233+BN$234+SUM(BN$125,BN$126,BN$127,BN$128,BN$129,BN$130,BN$131,BN$132,BN$133,BN$134,BN$135,BN$136,BN$137,BN$138,BN$139,BN$140,BN$141*(1+'S&amp;S'!$F145),BN$142,BN$143,BN$144)</f>
        <v>0</v>
      </c>
      <c r="BO347" s="66">
        <f>-BO$190+BO$216-BO$218+BO$233+BO$234+SUM(BO$125,BO$126,BO$127,BO$128,BO$129,BO$130,BO$131,BO$132,BO$133,BO$134,BO$135,BO$136,BO$137,BO$138,BO$139,BO$140,BO$141*(1+'S&amp;S'!$F145),BO$142,BO$143,BO$144)</f>
        <v>0</v>
      </c>
      <c r="BP347" s="66">
        <f>-BP$190+BP$216-BP$218+BP$233+BP$234+SUM(BP$125,BP$126,BP$127,BP$128,BP$129,BP$130,BP$131,BP$132,BP$133,BP$134,BP$135,BP$136,BP$137,BP$138,BP$139,BP$140,BP$141*(1+'S&amp;S'!$F145),BP$142,BP$143,BP$144)</f>
        <v>0</v>
      </c>
      <c r="BQ347" s="66">
        <f>-BQ$190+BQ$216-BQ$218+BQ$233+BQ$234+SUM(BQ$125,BQ$126,BQ$127,BQ$128,BQ$129,BQ$130,BQ$131,BQ$132,BQ$133,BQ$134,BQ$135,BQ$136,BQ$137,BQ$138,BQ$139,BQ$140,BQ$141*(1+'S&amp;S'!$F145),BQ$142,BQ$143,BQ$144)</f>
        <v>0</v>
      </c>
      <c r="BR347" s="66">
        <f>-BR$190+BR$216-BR$218+BR$233+BR$234+SUM(BR$125,BR$126,BR$127,BR$128,BR$129,BR$130,BR$131,BR$132,BR$133,BR$134,BR$135,BR$136,BR$137,BR$138,BR$139,BR$140,BR$141*(1+'S&amp;S'!$F145),BR$142,BR$143,BR$144)</f>
        <v>0</v>
      </c>
      <c r="BS347" s="66">
        <f>-BS$190+BS$216-BS$218+BS$233+BS$234+SUM(BS$125,BS$126,BS$127,BS$128,BS$129,BS$130,BS$131,BS$132,BS$133,BS$134,BS$135,BS$136,BS$137,BS$138,BS$139,BS$140,BS$141*(1+'S&amp;S'!$F145),BS$142,BS$143,BS$144)</f>
        <v>0</v>
      </c>
      <c r="BT347" s="66">
        <f>-BT$190+BT$216-BT$218+BT$233+BT$234+SUM(BT$125,BT$126,BT$127,BT$128,BT$129,BT$130,BT$131,BT$132,BT$133,BT$134,BT$135,BT$136,BT$137,BT$138,BT$139,BT$140,BT$141*(1+'S&amp;S'!$F145),BT$142,BT$143,BT$144)</f>
        <v>0</v>
      </c>
      <c r="BU347" s="66">
        <f>-BU$190+BU$216-BU$218+BU$233+BU$234+SUM(BU$125,BU$126,BU$127,BU$128,BU$129,BU$130,BU$131,BU$132,BU$133,BU$134,BU$135,BU$136,BU$137,BU$138,BU$139,BU$140,BU$141*(1+'S&amp;S'!$F145),BU$142,BU$143,BU$144)</f>
        <v>0</v>
      </c>
      <c r="BV347" s="66">
        <f>-BV$190+BV$216-BV$218+BV$233+BV$234+SUM(BV$125,BV$126,BV$127,BV$128,BV$129,BV$130,BV$131,BV$132,BV$133,BV$134,BV$135,BV$136,BV$137,BV$138,BV$139,BV$140,BV$141*(1+'S&amp;S'!$F145),BV$142,BV$143,BV$144)</f>
        <v>0</v>
      </c>
      <c r="BW347" s="66">
        <f>-BW$190+BW$216-BW$218+BW$233+BW$234+SUM(BW$125,BW$126,BW$127,BW$128,BW$129,BW$130,BW$131,BW$132,BW$133,BW$134,BW$135,BW$136,BW$137,BW$138,BW$139,BW$140,BW$141*(1+'S&amp;S'!$F145),BW$142,BW$143,BW$144)</f>
        <v>0</v>
      </c>
      <c r="BX347" s="66">
        <f>-BX$190+BX$216-BX$218+BX$233+BX$234+SUM(BX$125,BX$126,BX$127,BX$128,BX$129,BX$130,BX$131,BX$132,BX$133,BX$134,BX$135,BX$136,BX$137,BX$138,BX$139,BX$140,BX$141*(1+'S&amp;S'!$F145),BX$142,BX$143,BX$144)</f>
        <v>0</v>
      </c>
      <c r="BY347" s="66">
        <f>-BY$190+BY$216-BY$218+BY$233+BY$234+SUM(BY$125,BY$126,BY$127,BY$128,BY$129,BY$130,BY$131,BY$132,BY$133,BY$134,BY$135,BY$136,BY$137,BY$138,BY$139,BY$140,BY$141*(1+'S&amp;S'!$F145),BY$142,BY$143,BY$144)</f>
        <v>0</v>
      </c>
      <c r="BZ347" s="66">
        <f>-BZ$190+BZ$216-BZ$218+BZ$233+BZ$234+SUM(BZ$125,BZ$126,BZ$127,BZ$128,BZ$129,BZ$130,BZ$131,BZ$132,BZ$133,BZ$134,BZ$135,BZ$136,BZ$137,BZ$138,BZ$139,BZ$140,BZ$141*(1+'S&amp;S'!$F145),BZ$142,BZ$143,BZ$144)</f>
        <v>0</v>
      </c>
      <c r="CA347" s="66">
        <f>-CA$190+CA$216-CA$218+CA$233+CA$234+SUM(CA$125,CA$126,CA$127,CA$128,CA$129,CA$130,CA$131,CA$132,CA$133,CA$134,CA$135,CA$136,CA$137,CA$138,CA$139,CA$140,CA$141*(1+'S&amp;S'!$F145),CA$142,CA$143,CA$144)</f>
        <v>0</v>
      </c>
      <c r="CB347" s="66">
        <f>-CB$190+CB$216-CB$218+CB$233+CB$234+SUM(CB$125,CB$126,CB$127,CB$128,CB$129,CB$130,CB$131,CB$132,CB$133,CB$134,CB$135,CB$136,CB$137,CB$138,CB$139,CB$140,CB$141*(1+'S&amp;S'!$F145),CB$142,CB$143,CB$144)</f>
        <v>0</v>
      </c>
      <c r="CC347" s="66">
        <f>-CC$190+CC$216-CC$218+CC$233+CC$234+SUM(CC$125,CC$126,CC$127,CC$128,CC$129,CC$130,CC$131,CC$132,CC$133,CC$134,CC$135,CC$136,CC$137,CC$138,CC$139,CC$140,CC$141*(1+'S&amp;S'!$F145),CC$142,CC$143,CC$144)</f>
        <v>0</v>
      </c>
      <c r="CD347" s="66">
        <f>-CD$190+CD$216-CD$218+CD$233+CD$234+SUM(CD$125,CD$126,CD$127,CD$128,CD$129,CD$130,CD$131,CD$132,CD$133,CD$134,CD$135,CD$136,CD$137,CD$138,CD$139,CD$140,CD$141*(1+'S&amp;S'!$F145),CD$142,CD$143,CD$144)</f>
        <v>0</v>
      </c>
      <c r="CE347" s="66">
        <f>-CE$190+CE$216-CE$218+CE$233+CE$234+SUM(CE$125,CE$126,CE$127,CE$128,CE$129,CE$130,CE$131,CE$132,CE$133,CE$134,CE$135,CE$136,CE$137,CE$138,CE$139,CE$140,CE$141*(1+'S&amp;S'!$F145),CE$142,CE$143,CE$144)</f>
        <v>0</v>
      </c>
      <c r="CF347" s="66">
        <f>-CF$190+CF$216-CF$218+CF$233+CF$234+SUM(CF$125,CF$126,CF$127,CF$128,CF$129,CF$130,CF$131,CF$132,CF$133,CF$134,CF$135,CF$136,CF$137,CF$138,CF$139,CF$140,CF$141*(1+'S&amp;S'!$F145),CF$142,CF$143,CF$144)</f>
        <v>0</v>
      </c>
      <c r="CG347" s="66">
        <f>-CG$190+CG$216-CG$218+CG$233+CG$234+SUM(CG$125,CG$126,CG$127,CG$128,CG$129,CG$130,CG$131,CG$132,CG$133,CG$134,CG$135,CG$136,CG$137,CG$138,CG$139,CG$140,CG$141*(1+'S&amp;S'!$F145),CG$142,CG$143,CG$144)</f>
        <v>0</v>
      </c>
      <c r="CH347" s="66">
        <f>-CH$190+CH$216-CH$218+CH$233+CH$234+SUM(CH$125,CH$126,CH$127,CH$128,CH$129,CH$130,CH$131,CH$132,CH$133,CH$134,CH$135,CH$136,CH$137,CH$138,CH$139,CH$140,CH$141*(1+'S&amp;S'!$F145),CH$142,CH$143,CH$144)</f>
        <v>0</v>
      </c>
      <c r="CI347" s="66">
        <f>-CI$190+CI$216-CI$218+CI$233+CI$234+SUM(CI$125,CI$126,CI$127,CI$128,CI$129,CI$130,CI$131,CI$132,CI$133,CI$134,CI$135,CI$136,CI$137,CI$138,CI$139,CI$140,CI$141*(1+'S&amp;S'!$F145),CI$142,CI$143,CI$144)</f>
        <v>0</v>
      </c>
      <c r="CJ347" s="66">
        <f>-CJ$190+CJ$216-CJ$218+CJ$233+CJ$234+SUM(CJ$125,CJ$126,CJ$127,CJ$128,CJ$129,CJ$130,CJ$131,CJ$132,CJ$133,CJ$134,CJ$135,CJ$136,CJ$137,CJ$138,CJ$139,CJ$140,CJ$141*(1+'S&amp;S'!$F145),CJ$142,CJ$143,CJ$144)</f>
        <v>0</v>
      </c>
      <c r="CK347" s="66">
        <f>-CK$190+CK$216-CK$218+CK$233+CK$234+SUM(CK$125,CK$126,CK$127,CK$128,CK$129,CK$130,CK$131,CK$132,CK$133,CK$134,CK$135,CK$136,CK$137,CK$138,CK$139,CK$140,CK$141*(1+'S&amp;S'!$F145),CK$142,CK$143,CK$144)</f>
        <v>0</v>
      </c>
      <c r="CL347" s="66">
        <f>-CL$190+CL$216-CL$218+CL$233+CL$234+SUM(CL$125,CL$126,CL$127,CL$128,CL$129,CL$130,CL$131,CL$132,CL$133,CL$134,CL$135,CL$136,CL$137,CL$138,CL$139,CL$140,CL$141*(1+'S&amp;S'!$F145),CL$142,CL$143,CL$144)</f>
        <v>0</v>
      </c>
      <c r="CM347" s="66">
        <f>-CM$190+CM$216-CM$218+CM$233+CM$234+SUM(CM$125,CM$126,CM$127,CM$128,CM$129,CM$130,CM$131,CM$132,CM$133,CM$134,CM$135,CM$136,CM$137,CM$138,CM$139,CM$140,CM$141*(1+'S&amp;S'!$F145),CM$142,CM$143,CM$144)</f>
        <v>0</v>
      </c>
      <c r="CN347" s="66">
        <f>-CN$190+CN$216-CN$218+CN$233+CN$234+SUM(CN$125,CN$126,CN$127,CN$128,CN$129,CN$130,CN$131,CN$132,CN$133,CN$134,CN$135,CN$136,CN$137,CN$138,CN$139,CN$140,CN$141*(1+'S&amp;S'!$F145),CN$142,CN$143,CN$144)</f>
        <v>0</v>
      </c>
      <c r="CO347" s="66">
        <f>-CO$190+CO$216-CO$218+CO$233+CO$234+SUM(CO$125,CO$126,CO$127,CO$128,CO$129,CO$130,CO$131,CO$132,CO$133,CO$134,CO$135,CO$136,CO$137,CO$138,CO$139,CO$140,CO$141*(1+'S&amp;S'!$F145),CO$142,CO$143,CO$144)</f>
        <v>0</v>
      </c>
      <c r="CP347" s="66">
        <f>-CP$190+CP$216-CP$218+CP$233+CP$234+SUM(CP$125,CP$126,CP$127,CP$128,CP$129,CP$130,CP$131,CP$132,CP$133,CP$134,CP$135,CP$136,CP$137,CP$138,CP$139,CP$140,CP$141*(1+'S&amp;S'!$F145),CP$142,CP$143,CP$144)</f>
        <v>0</v>
      </c>
      <c r="CQ347" s="66">
        <f>-CQ$190+CQ$216-CQ$218+CQ$233+CQ$234+SUM(CQ$125,CQ$126,CQ$127,CQ$128,CQ$129,CQ$130,CQ$131,CQ$132,CQ$133,CQ$134,CQ$135,CQ$136,CQ$137,CQ$138,CQ$139,CQ$140,CQ$141*(1+'S&amp;S'!$F145),CQ$142,CQ$143,CQ$144)</f>
        <v>0</v>
      </c>
      <c r="CR347" s="66">
        <f>-CR$190+CR$216-CR$218+CR$233+CR$234+SUM(CR$125,CR$126,CR$127,CR$128,CR$129,CR$130,CR$131,CR$132,CR$133,CR$134,CR$135,CR$136,CR$137,CR$138,CR$139,CR$140,CR$141*(1+'S&amp;S'!$F145),CR$142,CR$143,CR$144)</f>
        <v>0</v>
      </c>
      <c r="CS347" s="66">
        <f>-CS$190+CS$216-CS$218+CS$233+CS$234+SUM(CS$125,CS$126,CS$127,CS$128,CS$129,CS$130,CS$131,CS$132,CS$133,CS$134,CS$135,CS$136,CS$137,CS$138,CS$139,CS$140,CS$141*(1+'S&amp;S'!$F145),CS$142,CS$143,CS$144)</f>
        <v>0</v>
      </c>
    </row>
    <row r="348" spans="3:97" hidden="1" x14ac:dyDescent="0.35">
      <c r="C348" s="81" t="str">
        <f>O.1!C142&amp;" with "&amp; 'S&amp;S'!$D$5*100 &amp; "% increase"</f>
        <v>Spare with 1% increase</v>
      </c>
      <c r="E348" s="492">
        <f>G348+NPV(G.Asm!$F$40,H348:INDEX(H348:CS348,RP))</f>
        <v>0</v>
      </c>
      <c r="F348" s="492">
        <f t="shared" si="279"/>
        <v>0</v>
      </c>
      <c r="G348" s="66">
        <f>-G$190+G$216-G$218+G$233+G$234+SUM(G$125,G$126,G$127,G$128,G$129,G$130,G$131,G$132,G$133,G$134,G$135,G$136,G$137,G$138,G$139,G$140,G$141,G$142*(1+'S&amp;S'!$F146),G$143,G$144)</f>
        <v>0</v>
      </c>
      <c r="H348" s="66">
        <f>-H$190+H$216-H$218+H$233+H$234+SUM(H$125,H$126,H$127,H$128,H$129,H$130,H$131,H$132,H$133,H$134,H$135,H$136,H$137,H$138,H$139,H$140,H$141,H$142*(1+'S&amp;S'!$F146),H$143,H$144)</f>
        <v>0</v>
      </c>
      <c r="I348" s="66">
        <f>-I$190+I$216-I$218+I$233+I$234+SUM(I$125,I$126,I$127,I$128,I$129,I$130,I$131,I$132,I$133,I$134,I$135,I$136,I$137,I$138,I$139,I$140,I$141,I$142*(1+'S&amp;S'!$F146),I$143,I$144)</f>
        <v>0</v>
      </c>
      <c r="J348" s="66">
        <f>-J$190+J$216-J$218+J$233+J$234+SUM(J$125,J$126,J$127,J$128,J$129,J$130,J$131,J$132,J$133,J$134,J$135,J$136,J$137,J$138,J$139,J$140,J$141,J$142*(1+'S&amp;S'!$F146),J$143,J$144)</f>
        <v>0</v>
      </c>
      <c r="K348" s="66">
        <f>-K$190+K$216-K$218+K$233+K$234+SUM(K$125,K$126,K$127,K$128,K$129,K$130,K$131,K$132,K$133,K$134,K$135,K$136,K$137,K$138,K$139,K$140,K$141,K$142*(1+'S&amp;S'!$F146),K$143,K$144)</f>
        <v>0</v>
      </c>
      <c r="L348" s="66">
        <f>-L$190+L$216-L$218+L$233+L$234+SUM(L$125,L$126,L$127,L$128,L$129,L$130,L$131,L$132,L$133,L$134,L$135,L$136,L$137,L$138,L$139,L$140,L$141,L$142*(1+'S&amp;S'!$F146),L$143,L$144)</f>
        <v>0</v>
      </c>
      <c r="M348" s="66">
        <f>-M$190+M$216-M$218+M$233+M$234+SUM(M$125,M$126,M$127,M$128,M$129,M$130,M$131,M$132,M$133,M$134,M$135,M$136,M$137,M$138,M$139,M$140,M$141,M$142*(1+'S&amp;S'!$F146),M$143,M$144)</f>
        <v>0</v>
      </c>
      <c r="N348" s="66">
        <f>-N$190+N$216-N$218+N$233+N$234+SUM(N$125,N$126,N$127,N$128,N$129,N$130,N$131,N$132,N$133,N$134,N$135,N$136,N$137,N$138,N$139,N$140,N$141,N$142*(1+'S&amp;S'!$F146),N$143,N$144)</f>
        <v>0</v>
      </c>
      <c r="O348" s="66">
        <f>-O$190+O$216-O$218+O$233+O$234+SUM(O$125,O$126,O$127,O$128,O$129,O$130,O$131,O$132,O$133,O$134,O$135,O$136,O$137,O$138,O$139,O$140,O$141,O$142*(1+'S&amp;S'!$F146),O$143,O$144)</f>
        <v>0</v>
      </c>
      <c r="P348" s="66">
        <f>-P$190+P$216-P$218+P$233+P$234+SUM(P$125,P$126,P$127,P$128,P$129,P$130,P$131,P$132,P$133,P$134,P$135,P$136,P$137,P$138,P$139,P$140,P$141,P$142*(1+'S&amp;S'!$F146),P$143,P$144)</f>
        <v>0</v>
      </c>
      <c r="Q348" s="66">
        <f>-Q$190+Q$216-Q$218+Q$233+Q$234+SUM(Q$125,Q$126,Q$127,Q$128,Q$129,Q$130,Q$131,Q$132,Q$133,Q$134,Q$135,Q$136,Q$137,Q$138,Q$139,Q$140,Q$141,Q$142*(1+'S&amp;S'!$F146),Q$143,Q$144)</f>
        <v>0</v>
      </c>
      <c r="R348" s="66">
        <f>-R$190+R$216-R$218+R$233+R$234+SUM(R$125,R$126,R$127,R$128,R$129,R$130,R$131,R$132,R$133,R$134,R$135,R$136,R$137,R$138,R$139,R$140,R$141,R$142*(1+'S&amp;S'!$F146),R$143,R$144)</f>
        <v>0</v>
      </c>
      <c r="S348" s="66">
        <f>-S$190+S$216-S$218+S$233+S$234+SUM(S$125,S$126,S$127,S$128,S$129,S$130,S$131,S$132,S$133,S$134,S$135,S$136,S$137,S$138,S$139,S$140,S$141,S$142*(1+'S&amp;S'!$F146),S$143,S$144)</f>
        <v>0</v>
      </c>
      <c r="T348" s="66">
        <f>-T$190+T$216-T$218+T$233+T$234+SUM(T$125,T$126,T$127,T$128,T$129,T$130,T$131,T$132,T$133,T$134,T$135,T$136,T$137,T$138,T$139,T$140,T$141,T$142*(1+'S&amp;S'!$F146),T$143,T$144)</f>
        <v>0</v>
      </c>
      <c r="U348" s="66">
        <f>-U$190+U$216-U$218+U$233+U$234+SUM(U$125,U$126,U$127,U$128,U$129,U$130,U$131,U$132,U$133,U$134,U$135,U$136,U$137,U$138,U$139,U$140,U$141,U$142*(1+'S&amp;S'!$F146),U$143,U$144)</f>
        <v>0</v>
      </c>
      <c r="V348" s="66">
        <f>-V$190+V$216-V$218+V$233+V$234+SUM(V$125,V$126,V$127,V$128,V$129,V$130,V$131,V$132,V$133,V$134,V$135,V$136,V$137,V$138,V$139,V$140,V$141,V$142*(1+'S&amp;S'!$F146),V$143,V$144)</f>
        <v>0</v>
      </c>
      <c r="W348" s="66">
        <f>-W$190+W$216-W$218+W$233+W$234+SUM(W$125,W$126,W$127,W$128,W$129,W$130,W$131,W$132,W$133,W$134,W$135,W$136,W$137,W$138,W$139,W$140,W$141,W$142*(1+'S&amp;S'!$F146),W$143,W$144)</f>
        <v>0</v>
      </c>
      <c r="X348" s="66">
        <f>-X$190+X$216-X$218+X$233+X$234+SUM(X$125,X$126,X$127,X$128,X$129,X$130,X$131,X$132,X$133,X$134,X$135,X$136,X$137,X$138,X$139,X$140,X$141,X$142*(1+'S&amp;S'!$F146),X$143,X$144)</f>
        <v>0</v>
      </c>
      <c r="Y348" s="66">
        <f>-Y$190+Y$216-Y$218+Y$233+Y$234+SUM(Y$125,Y$126,Y$127,Y$128,Y$129,Y$130,Y$131,Y$132,Y$133,Y$134,Y$135,Y$136,Y$137,Y$138,Y$139,Y$140,Y$141,Y$142*(1+'S&amp;S'!$F146),Y$143,Y$144)</f>
        <v>0</v>
      </c>
      <c r="Z348" s="66">
        <f>-Z$190+Z$216-Z$218+Z$233+Z$234+SUM(Z$125,Z$126,Z$127,Z$128,Z$129,Z$130,Z$131,Z$132,Z$133,Z$134,Z$135,Z$136,Z$137,Z$138,Z$139,Z$140,Z$141,Z$142*(1+'S&amp;S'!$F146),Z$143,Z$144)</f>
        <v>0</v>
      </c>
      <c r="AA348" s="66">
        <f>-AA$190+AA$216-AA$218+AA$233+AA$234+SUM(AA$125,AA$126,AA$127,AA$128,AA$129,AA$130,AA$131,AA$132,AA$133,AA$134,AA$135,AA$136,AA$137,AA$138,AA$139,AA$140,AA$141,AA$142*(1+'S&amp;S'!$F146),AA$143,AA$144)</f>
        <v>0</v>
      </c>
      <c r="AB348" s="66">
        <f>-AB$190+AB$216-AB$218+AB$233+AB$234+SUM(AB$125,AB$126,AB$127,AB$128,AB$129,AB$130,AB$131,AB$132,AB$133,AB$134,AB$135,AB$136,AB$137,AB$138,AB$139,AB$140,AB$141,AB$142*(1+'S&amp;S'!$F146),AB$143,AB$144)</f>
        <v>0</v>
      </c>
      <c r="AC348" s="66">
        <f>-AC$190+AC$216-AC$218+AC$233+AC$234+SUM(AC$125,AC$126,AC$127,AC$128,AC$129,AC$130,AC$131,AC$132,AC$133,AC$134,AC$135,AC$136,AC$137,AC$138,AC$139,AC$140,AC$141,AC$142*(1+'S&amp;S'!$F146),AC$143,AC$144)</f>
        <v>0</v>
      </c>
      <c r="AD348" s="66">
        <f>-AD$190+AD$216-AD$218+AD$233+AD$234+SUM(AD$125,AD$126,AD$127,AD$128,AD$129,AD$130,AD$131,AD$132,AD$133,AD$134,AD$135,AD$136,AD$137,AD$138,AD$139,AD$140,AD$141,AD$142*(1+'S&amp;S'!$F146),AD$143,AD$144)</f>
        <v>0</v>
      </c>
      <c r="AE348" s="66">
        <f>-AE$190+AE$216-AE$218+AE$233+AE$234+SUM(AE$125,AE$126,AE$127,AE$128,AE$129,AE$130,AE$131,AE$132,AE$133,AE$134,AE$135,AE$136,AE$137,AE$138,AE$139,AE$140,AE$141,AE$142*(1+'S&amp;S'!$F146),AE$143,AE$144)</f>
        <v>0</v>
      </c>
      <c r="AF348" s="66">
        <f>-AF$190+AF$216-AF$218+AF$233+AF$234+SUM(AF$125,AF$126,AF$127,AF$128,AF$129,AF$130,AF$131,AF$132,AF$133,AF$134,AF$135,AF$136,AF$137,AF$138,AF$139,AF$140,AF$141,AF$142*(1+'S&amp;S'!$F146),AF$143,AF$144)</f>
        <v>0</v>
      </c>
      <c r="AG348" s="66">
        <f>-AG$190+AG$216-AG$218+AG$233+AG$234+SUM(AG$125,AG$126,AG$127,AG$128,AG$129,AG$130,AG$131,AG$132,AG$133,AG$134,AG$135,AG$136,AG$137,AG$138,AG$139,AG$140,AG$141,AG$142*(1+'S&amp;S'!$F146),AG$143,AG$144)</f>
        <v>0</v>
      </c>
      <c r="AH348" s="66">
        <f>-AH$190+AH$216-AH$218+AH$233+AH$234+SUM(AH$125,AH$126,AH$127,AH$128,AH$129,AH$130,AH$131,AH$132,AH$133,AH$134,AH$135,AH$136,AH$137,AH$138,AH$139,AH$140,AH$141,AH$142*(1+'S&amp;S'!$F146),AH$143,AH$144)</f>
        <v>0</v>
      </c>
      <c r="AI348" s="66">
        <f>-AI$190+AI$216-AI$218+AI$233+AI$234+SUM(AI$125,AI$126,AI$127,AI$128,AI$129,AI$130,AI$131,AI$132,AI$133,AI$134,AI$135,AI$136,AI$137,AI$138,AI$139,AI$140,AI$141,AI$142*(1+'S&amp;S'!$F146),AI$143,AI$144)</f>
        <v>0</v>
      </c>
      <c r="AJ348" s="66">
        <f>-AJ$190+AJ$216-AJ$218+AJ$233+AJ$234+SUM(AJ$125,AJ$126,AJ$127,AJ$128,AJ$129,AJ$130,AJ$131,AJ$132,AJ$133,AJ$134,AJ$135,AJ$136,AJ$137,AJ$138,AJ$139,AJ$140,AJ$141,AJ$142*(1+'S&amp;S'!$F146),AJ$143,AJ$144)</f>
        <v>0</v>
      </c>
      <c r="AK348" s="66">
        <f>-AK$190+AK$216-AK$218+AK$233+AK$234+SUM(AK$125,AK$126,AK$127,AK$128,AK$129,AK$130,AK$131,AK$132,AK$133,AK$134,AK$135,AK$136,AK$137,AK$138,AK$139,AK$140,AK$141,AK$142*(1+'S&amp;S'!$F146),AK$143,AK$144)</f>
        <v>0</v>
      </c>
      <c r="AL348" s="66">
        <f>-AL$190+AL$216-AL$218+AL$233+AL$234+SUM(AL$125,AL$126,AL$127,AL$128,AL$129,AL$130,AL$131,AL$132,AL$133,AL$134,AL$135,AL$136,AL$137,AL$138,AL$139,AL$140,AL$141,AL$142*(1+'S&amp;S'!$F146),AL$143,AL$144)</f>
        <v>0</v>
      </c>
      <c r="AM348" s="66">
        <f>-AM$190+AM$216-AM$218+AM$233+AM$234+SUM(AM$125,AM$126,AM$127,AM$128,AM$129,AM$130,AM$131,AM$132,AM$133,AM$134,AM$135,AM$136,AM$137,AM$138,AM$139,AM$140,AM$141,AM$142*(1+'S&amp;S'!$F146),AM$143,AM$144)</f>
        <v>0</v>
      </c>
      <c r="AN348" s="66">
        <f>-AN$190+AN$216-AN$218+AN$233+AN$234+SUM(AN$125,AN$126,AN$127,AN$128,AN$129,AN$130,AN$131,AN$132,AN$133,AN$134,AN$135,AN$136,AN$137,AN$138,AN$139,AN$140,AN$141,AN$142*(1+'S&amp;S'!$F146),AN$143,AN$144)</f>
        <v>0</v>
      </c>
      <c r="AO348" s="66">
        <f>-AO$190+AO$216-AO$218+AO$233+AO$234+SUM(AO$125,AO$126,AO$127,AO$128,AO$129,AO$130,AO$131,AO$132,AO$133,AO$134,AO$135,AO$136,AO$137,AO$138,AO$139,AO$140,AO$141,AO$142*(1+'S&amp;S'!$F146),AO$143,AO$144)</f>
        <v>0</v>
      </c>
      <c r="AP348" s="66">
        <f>-AP$190+AP$216-AP$218+AP$233+AP$234+SUM(AP$125,AP$126,AP$127,AP$128,AP$129,AP$130,AP$131,AP$132,AP$133,AP$134,AP$135,AP$136,AP$137,AP$138,AP$139,AP$140,AP$141,AP$142*(1+'S&amp;S'!$F146),AP$143,AP$144)</f>
        <v>0</v>
      </c>
      <c r="AQ348" s="66">
        <f>-AQ$190+AQ$216-AQ$218+AQ$233+AQ$234+SUM(AQ$125,AQ$126,AQ$127,AQ$128,AQ$129,AQ$130,AQ$131,AQ$132,AQ$133,AQ$134,AQ$135,AQ$136,AQ$137,AQ$138,AQ$139,AQ$140,AQ$141,AQ$142*(1+'S&amp;S'!$F146),AQ$143,AQ$144)</f>
        <v>0</v>
      </c>
      <c r="AR348" s="66">
        <f>-AR$190+AR$216-AR$218+AR$233+AR$234+SUM(AR$125,AR$126,AR$127,AR$128,AR$129,AR$130,AR$131,AR$132,AR$133,AR$134,AR$135,AR$136,AR$137,AR$138,AR$139,AR$140,AR$141,AR$142*(1+'S&amp;S'!$F146),AR$143,AR$144)</f>
        <v>0</v>
      </c>
      <c r="AS348" s="66">
        <f>-AS$190+AS$216-AS$218+AS$233+AS$234+SUM(AS$125,AS$126,AS$127,AS$128,AS$129,AS$130,AS$131,AS$132,AS$133,AS$134,AS$135,AS$136,AS$137,AS$138,AS$139,AS$140,AS$141,AS$142*(1+'S&amp;S'!$F146),AS$143,AS$144)</f>
        <v>0</v>
      </c>
      <c r="AT348" s="66">
        <f>-AT$190+AT$216-AT$218+AT$233+AT$234+SUM(AT$125,AT$126,AT$127,AT$128,AT$129,AT$130,AT$131,AT$132,AT$133,AT$134,AT$135,AT$136,AT$137,AT$138,AT$139,AT$140,AT$141,AT$142*(1+'S&amp;S'!$F146),AT$143,AT$144)</f>
        <v>0</v>
      </c>
      <c r="AU348" s="66">
        <f>-AU$190+AU$216-AU$218+AU$233+AU$234+SUM(AU$125,AU$126,AU$127,AU$128,AU$129,AU$130,AU$131,AU$132,AU$133,AU$134,AU$135,AU$136,AU$137,AU$138,AU$139,AU$140,AU$141,AU$142*(1+'S&amp;S'!$F146),AU$143,AU$144)</f>
        <v>0</v>
      </c>
      <c r="AV348" s="66">
        <f>-AV$190+AV$216-AV$218+AV$233+AV$234+SUM(AV$125,AV$126,AV$127,AV$128,AV$129,AV$130,AV$131,AV$132,AV$133,AV$134,AV$135,AV$136,AV$137,AV$138,AV$139,AV$140,AV$141,AV$142*(1+'S&amp;S'!$F146),AV$143,AV$144)</f>
        <v>0</v>
      </c>
      <c r="AW348" s="66">
        <f>-AW$190+AW$216-AW$218+AW$233+AW$234+SUM(AW$125,AW$126,AW$127,AW$128,AW$129,AW$130,AW$131,AW$132,AW$133,AW$134,AW$135,AW$136,AW$137,AW$138,AW$139,AW$140,AW$141,AW$142*(1+'S&amp;S'!$F146),AW$143,AW$144)</f>
        <v>0</v>
      </c>
      <c r="AX348" s="66">
        <f>-AX$190+AX$216-AX$218+AX$233+AX$234+SUM(AX$125,AX$126,AX$127,AX$128,AX$129,AX$130,AX$131,AX$132,AX$133,AX$134,AX$135,AX$136,AX$137,AX$138,AX$139,AX$140,AX$141,AX$142*(1+'S&amp;S'!$F146),AX$143,AX$144)</f>
        <v>0</v>
      </c>
      <c r="AY348" s="66">
        <f>-AY$190+AY$216-AY$218+AY$233+AY$234+SUM(AY$125,AY$126,AY$127,AY$128,AY$129,AY$130,AY$131,AY$132,AY$133,AY$134,AY$135,AY$136,AY$137,AY$138,AY$139,AY$140,AY$141,AY$142*(1+'S&amp;S'!$F146),AY$143,AY$144)</f>
        <v>0</v>
      </c>
      <c r="AZ348" s="66">
        <f>-AZ$190+AZ$216-AZ$218+AZ$233+AZ$234+SUM(AZ$125,AZ$126,AZ$127,AZ$128,AZ$129,AZ$130,AZ$131,AZ$132,AZ$133,AZ$134,AZ$135,AZ$136,AZ$137,AZ$138,AZ$139,AZ$140,AZ$141,AZ$142*(1+'S&amp;S'!$F146),AZ$143,AZ$144)</f>
        <v>0</v>
      </c>
      <c r="BA348" s="66">
        <f>-BA$190+BA$216-BA$218+BA$233+BA$234+SUM(BA$125,BA$126,BA$127,BA$128,BA$129,BA$130,BA$131,BA$132,BA$133,BA$134,BA$135,BA$136,BA$137,BA$138,BA$139,BA$140,BA$141,BA$142*(1+'S&amp;S'!$F146),BA$143,BA$144)</f>
        <v>0</v>
      </c>
      <c r="BB348" s="66">
        <f>-BB$190+BB$216-BB$218+BB$233+BB$234+SUM(BB$125,BB$126,BB$127,BB$128,BB$129,BB$130,BB$131,BB$132,BB$133,BB$134,BB$135,BB$136,BB$137,BB$138,BB$139,BB$140,BB$141,BB$142*(1+'S&amp;S'!$F146),BB$143,BB$144)</f>
        <v>0</v>
      </c>
      <c r="BC348" s="66">
        <f>-BC$190+BC$216-BC$218+BC$233+BC$234+SUM(BC$125,BC$126,BC$127,BC$128,BC$129,BC$130,BC$131,BC$132,BC$133,BC$134,BC$135,BC$136,BC$137,BC$138,BC$139,BC$140,BC$141,BC$142*(1+'S&amp;S'!$F146),BC$143,BC$144)</f>
        <v>0</v>
      </c>
      <c r="BD348" s="66">
        <f>-BD$190+BD$216-BD$218+BD$233+BD$234+SUM(BD$125,BD$126,BD$127,BD$128,BD$129,BD$130,BD$131,BD$132,BD$133,BD$134,BD$135,BD$136,BD$137,BD$138,BD$139,BD$140,BD$141,BD$142*(1+'S&amp;S'!$F146),BD$143,BD$144)</f>
        <v>0</v>
      </c>
      <c r="BE348" s="66">
        <f>-BE$190+BE$216-BE$218+BE$233+BE$234+SUM(BE$125,BE$126,BE$127,BE$128,BE$129,BE$130,BE$131,BE$132,BE$133,BE$134,BE$135,BE$136,BE$137,BE$138,BE$139,BE$140,BE$141,BE$142*(1+'S&amp;S'!$F146),BE$143,BE$144)</f>
        <v>0</v>
      </c>
      <c r="BF348" s="66">
        <f>-BF$190+BF$216-BF$218+BF$233+BF$234+SUM(BF$125,BF$126,BF$127,BF$128,BF$129,BF$130,BF$131,BF$132,BF$133,BF$134,BF$135,BF$136,BF$137,BF$138,BF$139,BF$140,BF$141,BF$142*(1+'S&amp;S'!$F146),BF$143,BF$144)</f>
        <v>0</v>
      </c>
      <c r="BG348" s="66">
        <f>-BG$190+BG$216-BG$218+BG$233+BG$234+SUM(BG$125,BG$126,BG$127,BG$128,BG$129,BG$130,BG$131,BG$132,BG$133,BG$134,BG$135,BG$136,BG$137,BG$138,BG$139,BG$140,BG$141,BG$142*(1+'S&amp;S'!$F146),BG$143,BG$144)</f>
        <v>0</v>
      </c>
      <c r="BH348" s="66">
        <f>-BH$190+BH$216-BH$218+BH$233+BH$234+SUM(BH$125,BH$126,BH$127,BH$128,BH$129,BH$130,BH$131,BH$132,BH$133,BH$134,BH$135,BH$136,BH$137,BH$138,BH$139,BH$140,BH$141,BH$142*(1+'S&amp;S'!$F146),BH$143,BH$144)</f>
        <v>0</v>
      </c>
      <c r="BI348" s="66">
        <f>-BI$190+BI$216-BI$218+BI$233+BI$234+SUM(BI$125,BI$126,BI$127,BI$128,BI$129,BI$130,BI$131,BI$132,BI$133,BI$134,BI$135,BI$136,BI$137,BI$138,BI$139,BI$140,BI$141,BI$142*(1+'S&amp;S'!$F146),BI$143,BI$144)</f>
        <v>0</v>
      </c>
      <c r="BJ348" s="66">
        <f>-BJ$190+BJ$216-BJ$218+BJ$233+BJ$234+SUM(BJ$125,BJ$126,BJ$127,BJ$128,BJ$129,BJ$130,BJ$131,BJ$132,BJ$133,BJ$134,BJ$135,BJ$136,BJ$137,BJ$138,BJ$139,BJ$140,BJ$141,BJ$142*(1+'S&amp;S'!$F146),BJ$143,BJ$144)</f>
        <v>0</v>
      </c>
      <c r="BK348" s="66">
        <f>-BK$190+BK$216-BK$218+BK$233+BK$234+SUM(BK$125,BK$126,BK$127,BK$128,BK$129,BK$130,BK$131,BK$132,BK$133,BK$134,BK$135,BK$136,BK$137,BK$138,BK$139,BK$140,BK$141,BK$142*(1+'S&amp;S'!$F146),BK$143,BK$144)</f>
        <v>0</v>
      </c>
      <c r="BL348" s="66">
        <f>-BL$190+BL$216-BL$218+BL$233+BL$234+SUM(BL$125,BL$126,BL$127,BL$128,BL$129,BL$130,BL$131,BL$132,BL$133,BL$134,BL$135,BL$136,BL$137,BL$138,BL$139,BL$140,BL$141,BL$142*(1+'S&amp;S'!$F146),BL$143,BL$144)</f>
        <v>0</v>
      </c>
      <c r="BM348" s="66">
        <f>-BM$190+BM$216-BM$218+BM$233+BM$234+SUM(BM$125,BM$126,BM$127,BM$128,BM$129,BM$130,BM$131,BM$132,BM$133,BM$134,BM$135,BM$136,BM$137,BM$138,BM$139,BM$140,BM$141,BM$142*(1+'S&amp;S'!$F146),BM$143,BM$144)</f>
        <v>0</v>
      </c>
      <c r="BN348" s="66">
        <f>-BN$190+BN$216-BN$218+BN$233+BN$234+SUM(BN$125,BN$126,BN$127,BN$128,BN$129,BN$130,BN$131,BN$132,BN$133,BN$134,BN$135,BN$136,BN$137,BN$138,BN$139,BN$140,BN$141,BN$142*(1+'S&amp;S'!$F146),BN$143,BN$144)</f>
        <v>0</v>
      </c>
      <c r="BO348" s="66">
        <f>-BO$190+BO$216-BO$218+BO$233+BO$234+SUM(BO$125,BO$126,BO$127,BO$128,BO$129,BO$130,BO$131,BO$132,BO$133,BO$134,BO$135,BO$136,BO$137,BO$138,BO$139,BO$140,BO$141,BO$142*(1+'S&amp;S'!$F146),BO$143,BO$144)</f>
        <v>0</v>
      </c>
      <c r="BP348" s="66">
        <f>-BP$190+BP$216-BP$218+BP$233+BP$234+SUM(BP$125,BP$126,BP$127,BP$128,BP$129,BP$130,BP$131,BP$132,BP$133,BP$134,BP$135,BP$136,BP$137,BP$138,BP$139,BP$140,BP$141,BP$142*(1+'S&amp;S'!$F146),BP$143,BP$144)</f>
        <v>0</v>
      </c>
      <c r="BQ348" s="66">
        <f>-BQ$190+BQ$216-BQ$218+BQ$233+BQ$234+SUM(BQ$125,BQ$126,BQ$127,BQ$128,BQ$129,BQ$130,BQ$131,BQ$132,BQ$133,BQ$134,BQ$135,BQ$136,BQ$137,BQ$138,BQ$139,BQ$140,BQ$141,BQ$142*(1+'S&amp;S'!$F146),BQ$143,BQ$144)</f>
        <v>0</v>
      </c>
      <c r="BR348" s="66">
        <f>-BR$190+BR$216-BR$218+BR$233+BR$234+SUM(BR$125,BR$126,BR$127,BR$128,BR$129,BR$130,BR$131,BR$132,BR$133,BR$134,BR$135,BR$136,BR$137,BR$138,BR$139,BR$140,BR$141,BR$142*(1+'S&amp;S'!$F146),BR$143,BR$144)</f>
        <v>0</v>
      </c>
      <c r="BS348" s="66">
        <f>-BS$190+BS$216-BS$218+BS$233+BS$234+SUM(BS$125,BS$126,BS$127,BS$128,BS$129,BS$130,BS$131,BS$132,BS$133,BS$134,BS$135,BS$136,BS$137,BS$138,BS$139,BS$140,BS$141,BS$142*(1+'S&amp;S'!$F146),BS$143,BS$144)</f>
        <v>0</v>
      </c>
      <c r="BT348" s="66">
        <f>-BT$190+BT$216-BT$218+BT$233+BT$234+SUM(BT$125,BT$126,BT$127,BT$128,BT$129,BT$130,BT$131,BT$132,BT$133,BT$134,BT$135,BT$136,BT$137,BT$138,BT$139,BT$140,BT$141,BT$142*(1+'S&amp;S'!$F146),BT$143,BT$144)</f>
        <v>0</v>
      </c>
      <c r="BU348" s="66">
        <f>-BU$190+BU$216-BU$218+BU$233+BU$234+SUM(BU$125,BU$126,BU$127,BU$128,BU$129,BU$130,BU$131,BU$132,BU$133,BU$134,BU$135,BU$136,BU$137,BU$138,BU$139,BU$140,BU$141,BU$142*(1+'S&amp;S'!$F146),BU$143,BU$144)</f>
        <v>0</v>
      </c>
      <c r="BV348" s="66">
        <f>-BV$190+BV$216-BV$218+BV$233+BV$234+SUM(BV$125,BV$126,BV$127,BV$128,BV$129,BV$130,BV$131,BV$132,BV$133,BV$134,BV$135,BV$136,BV$137,BV$138,BV$139,BV$140,BV$141,BV$142*(1+'S&amp;S'!$F146),BV$143,BV$144)</f>
        <v>0</v>
      </c>
      <c r="BW348" s="66">
        <f>-BW$190+BW$216-BW$218+BW$233+BW$234+SUM(BW$125,BW$126,BW$127,BW$128,BW$129,BW$130,BW$131,BW$132,BW$133,BW$134,BW$135,BW$136,BW$137,BW$138,BW$139,BW$140,BW$141,BW$142*(1+'S&amp;S'!$F146),BW$143,BW$144)</f>
        <v>0</v>
      </c>
      <c r="BX348" s="66">
        <f>-BX$190+BX$216-BX$218+BX$233+BX$234+SUM(BX$125,BX$126,BX$127,BX$128,BX$129,BX$130,BX$131,BX$132,BX$133,BX$134,BX$135,BX$136,BX$137,BX$138,BX$139,BX$140,BX$141,BX$142*(1+'S&amp;S'!$F146),BX$143,BX$144)</f>
        <v>0</v>
      </c>
      <c r="BY348" s="66">
        <f>-BY$190+BY$216-BY$218+BY$233+BY$234+SUM(BY$125,BY$126,BY$127,BY$128,BY$129,BY$130,BY$131,BY$132,BY$133,BY$134,BY$135,BY$136,BY$137,BY$138,BY$139,BY$140,BY$141,BY$142*(1+'S&amp;S'!$F146),BY$143,BY$144)</f>
        <v>0</v>
      </c>
      <c r="BZ348" s="66">
        <f>-BZ$190+BZ$216-BZ$218+BZ$233+BZ$234+SUM(BZ$125,BZ$126,BZ$127,BZ$128,BZ$129,BZ$130,BZ$131,BZ$132,BZ$133,BZ$134,BZ$135,BZ$136,BZ$137,BZ$138,BZ$139,BZ$140,BZ$141,BZ$142*(1+'S&amp;S'!$F146),BZ$143,BZ$144)</f>
        <v>0</v>
      </c>
      <c r="CA348" s="66">
        <f>-CA$190+CA$216-CA$218+CA$233+CA$234+SUM(CA$125,CA$126,CA$127,CA$128,CA$129,CA$130,CA$131,CA$132,CA$133,CA$134,CA$135,CA$136,CA$137,CA$138,CA$139,CA$140,CA$141,CA$142*(1+'S&amp;S'!$F146),CA$143,CA$144)</f>
        <v>0</v>
      </c>
      <c r="CB348" s="66">
        <f>-CB$190+CB$216-CB$218+CB$233+CB$234+SUM(CB$125,CB$126,CB$127,CB$128,CB$129,CB$130,CB$131,CB$132,CB$133,CB$134,CB$135,CB$136,CB$137,CB$138,CB$139,CB$140,CB$141,CB$142*(1+'S&amp;S'!$F146),CB$143,CB$144)</f>
        <v>0</v>
      </c>
      <c r="CC348" s="66">
        <f>-CC$190+CC$216-CC$218+CC$233+CC$234+SUM(CC$125,CC$126,CC$127,CC$128,CC$129,CC$130,CC$131,CC$132,CC$133,CC$134,CC$135,CC$136,CC$137,CC$138,CC$139,CC$140,CC$141,CC$142*(1+'S&amp;S'!$F146),CC$143,CC$144)</f>
        <v>0</v>
      </c>
      <c r="CD348" s="66">
        <f>-CD$190+CD$216-CD$218+CD$233+CD$234+SUM(CD$125,CD$126,CD$127,CD$128,CD$129,CD$130,CD$131,CD$132,CD$133,CD$134,CD$135,CD$136,CD$137,CD$138,CD$139,CD$140,CD$141,CD$142*(1+'S&amp;S'!$F146),CD$143,CD$144)</f>
        <v>0</v>
      </c>
      <c r="CE348" s="66">
        <f>-CE$190+CE$216-CE$218+CE$233+CE$234+SUM(CE$125,CE$126,CE$127,CE$128,CE$129,CE$130,CE$131,CE$132,CE$133,CE$134,CE$135,CE$136,CE$137,CE$138,CE$139,CE$140,CE$141,CE$142*(1+'S&amp;S'!$F146),CE$143,CE$144)</f>
        <v>0</v>
      </c>
      <c r="CF348" s="66">
        <f>-CF$190+CF$216-CF$218+CF$233+CF$234+SUM(CF$125,CF$126,CF$127,CF$128,CF$129,CF$130,CF$131,CF$132,CF$133,CF$134,CF$135,CF$136,CF$137,CF$138,CF$139,CF$140,CF$141,CF$142*(1+'S&amp;S'!$F146),CF$143,CF$144)</f>
        <v>0</v>
      </c>
      <c r="CG348" s="66">
        <f>-CG$190+CG$216-CG$218+CG$233+CG$234+SUM(CG$125,CG$126,CG$127,CG$128,CG$129,CG$130,CG$131,CG$132,CG$133,CG$134,CG$135,CG$136,CG$137,CG$138,CG$139,CG$140,CG$141,CG$142*(1+'S&amp;S'!$F146),CG$143,CG$144)</f>
        <v>0</v>
      </c>
      <c r="CH348" s="66">
        <f>-CH$190+CH$216-CH$218+CH$233+CH$234+SUM(CH$125,CH$126,CH$127,CH$128,CH$129,CH$130,CH$131,CH$132,CH$133,CH$134,CH$135,CH$136,CH$137,CH$138,CH$139,CH$140,CH$141,CH$142*(1+'S&amp;S'!$F146),CH$143,CH$144)</f>
        <v>0</v>
      </c>
      <c r="CI348" s="66">
        <f>-CI$190+CI$216-CI$218+CI$233+CI$234+SUM(CI$125,CI$126,CI$127,CI$128,CI$129,CI$130,CI$131,CI$132,CI$133,CI$134,CI$135,CI$136,CI$137,CI$138,CI$139,CI$140,CI$141,CI$142*(1+'S&amp;S'!$F146),CI$143,CI$144)</f>
        <v>0</v>
      </c>
      <c r="CJ348" s="66">
        <f>-CJ$190+CJ$216-CJ$218+CJ$233+CJ$234+SUM(CJ$125,CJ$126,CJ$127,CJ$128,CJ$129,CJ$130,CJ$131,CJ$132,CJ$133,CJ$134,CJ$135,CJ$136,CJ$137,CJ$138,CJ$139,CJ$140,CJ$141,CJ$142*(1+'S&amp;S'!$F146),CJ$143,CJ$144)</f>
        <v>0</v>
      </c>
      <c r="CK348" s="66">
        <f>-CK$190+CK$216-CK$218+CK$233+CK$234+SUM(CK$125,CK$126,CK$127,CK$128,CK$129,CK$130,CK$131,CK$132,CK$133,CK$134,CK$135,CK$136,CK$137,CK$138,CK$139,CK$140,CK$141,CK$142*(1+'S&amp;S'!$F146),CK$143,CK$144)</f>
        <v>0</v>
      </c>
      <c r="CL348" s="66">
        <f>-CL$190+CL$216-CL$218+CL$233+CL$234+SUM(CL$125,CL$126,CL$127,CL$128,CL$129,CL$130,CL$131,CL$132,CL$133,CL$134,CL$135,CL$136,CL$137,CL$138,CL$139,CL$140,CL$141,CL$142*(1+'S&amp;S'!$F146),CL$143,CL$144)</f>
        <v>0</v>
      </c>
      <c r="CM348" s="66">
        <f>-CM$190+CM$216-CM$218+CM$233+CM$234+SUM(CM$125,CM$126,CM$127,CM$128,CM$129,CM$130,CM$131,CM$132,CM$133,CM$134,CM$135,CM$136,CM$137,CM$138,CM$139,CM$140,CM$141,CM$142*(1+'S&amp;S'!$F146),CM$143,CM$144)</f>
        <v>0</v>
      </c>
      <c r="CN348" s="66">
        <f>-CN$190+CN$216-CN$218+CN$233+CN$234+SUM(CN$125,CN$126,CN$127,CN$128,CN$129,CN$130,CN$131,CN$132,CN$133,CN$134,CN$135,CN$136,CN$137,CN$138,CN$139,CN$140,CN$141,CN$142*(1+'S&amp;S'!$F146),CN$143,CN$144)</f>
        <v>0</v>
      </c>
      <c r="CO348" s="66">
        <f>-CO$190+CO$216-CO$218+CO$233+CO$234+SUM(CO$125,CO$126,CO$127,CO$128,CO$129,CO$130,CO$131,CO$132,CO$133,CO$134,CO$135,CO$136,CO$137,CO$138,CO$139,CO$140,CO$141,CO$142*(1+'S&amp;S'!$F146),CO$143,CO$144)</f>
        <v>0</v>
      </c>
      <c r="CP348" s="66">
        <f>-CP$190+CP$216-CP$218+CP$233+CP$234+SUM(CP$125,CP$126,CP$127,CP$128,CP$129,CP$130,CP$131,CP$132,CP$133,CP$134,CP$135,CP$136,CP$137,CP$138,CP$139,CP$140,CP$141,CP$142*(1+'S&amp;S'!$F146),CP$143,CP$144)</f>
        <v>0</v>
      </c>
      <c r="CQ348" s="66">
        <f>-CQ$190+CQ$216-CQ$218+CQ$233+CQ$234+SUM(CQ$125,CQ$126,CQ$127,CQ$128,CQ$129,CQ$130,CQ$131,CQ$132,CQ$133,CQ$134,CQ$135,CQ$136,CQ$137,CQ$138,CQ$139,CQ$140,CQ$141,CQ$142*(1+'S&amp;S'!$F146),CQ$143,CQ$144)</f>
        <v>0</v>
      </c>
      <c r="CR348" s="66">
        <f>-CR$190+CR$216-CR$218+CR$233+CR$234+SUM(CR$125,CR$126,CR$127,CR$128,CR$129,CR$130,CR$131,CR$132,CR$133,CR$134,CR$135,CR$136,CR$137,CR$138,CR$139,CR$140,CR$141,CR$142*(1+'S&amp;S'!$F146),CR$143,CR$144)</f>
        <v>0</v>
      </c>
      <c r="CS348" s="66">
        <f>-CS$190+CS$216-CS$218+CS$233+CS$234+SUM(CS$125,CS$126,CS$127,CS$128,CS$129,CS$130,CS$131,CS$132,CS$133,CS$134,CS$135,CS$136,CS$137,CS$138,CS$139,CS$140,CS$141,CS$142*(1+'S&amp;S'!$F146),CS$143,CS$144)</f>
        <v>0</v>
      </c>
    </row>
    <row r="349" spans="3:97" hidden="1" x14ac:dyDescent="0.35">
      <c r="C349" s="81" t="str">
        <f>O.1!C142&amp;" with "&amp; 'S&amp;S'!$D$5*100 &amp; "% decrease"</f>
        <v>Spare with 1% decrease</v>
      </c>
      <c r="E349" s="492">
        <f>G349+NPV(G.Asm!$F$40,H349:INDEX(H349:CS349,RP))</f>
        <v>0</v>
      </c>
      <c r="F349" s="492">
        <f t="shared" si="279"/>
        <v>0</v>
      </c>
      <c r="G349" s="66">
        <f>-G$190+G$216-G$218+G$233+G$234+SUM(G$125,G$126,G$127,G$128,G$129,G$130,G$131,G$132,G$133,G$134,G$135,G$136,G$137,G$138,G$139,G$140,G$141,G$142*(1+'S&amp;S'!$F147),G$143,G$144)</f>
        <v>0</v>
      </c>
      <c r="H349" s="66">
        <f>-H$190+H$216-H$218+H$233+H$234+SUM(H$125,H$126,H$127,H$128,H$129,H$130,H$131,H$132,H$133,H$134,H$135,H$136,H$137,H$138,H$139,H$140,H$141,H$142*(1+'S&amp;S'!$F147),H$143,H$144)</f>
        <v>0</v>
      </c>
      <c r="I349" s="66">
        <f>-I$190+I$216-I$218+I$233+I$234+SUM(I$125,I$126,I$127,I$128,I$129,I$130,I$131,I$132,I$133,I$134,I$135,I$136,I$137,I$138,I$139,I$140,I$141,I$142*(1+'S&amp;S'!$F147),I$143,I$144)</f>
        <v>0</v>
      </c>
      <c r="J349" s="66">
        <f>-J$190+J$216-J$218+J$233+J$234+SUM(J$125,J$126,J$127,J$128,J$129,J$130,J$131,J$132,J$133,J$134,J$135,J$136,J$137,J$138,J$139,J$140,J$141,J$142*(1+'S&amp;S'!$F147),J$143,J$144)</f>
        <v>0</v>
      </c>
      <c r="K349" s="66">
        <f>-K$190+K$216-K$218+K$233+K$234+SUM(K$125,K$126,K$127,K$128,K$129,K$130,K$131,K$132,K$133,K$134,K$135,K$136,K$137,K$138,K$139,K$140,K$141,K$142*(1+'S&amp;S'!$F147),K$143,K$144)</f>
        <v>0</v>
      </c>
      <c r="L349" s="66">
        <f>-L$190+L$216-L$218+L$233+L$234+SUM(L$125,L$126,L$127,L$128,L$129,L$130,L$131,L$132,L$133,L$134,L$135,L$136,L$137,L$138,L$139,L$140,L$141,L$142*(1+'S&amp;S'!$F147),L$143,L$144)</f>
        <v>0</v>
      </c>
      <c r="M349" s="66">
        <f>-M$190+M$216-M$218+M$233+M$234+SUM(M$125,M$126,M$127,M$128,M$129,M$130,M$131,M$132,M$133,M$134,M$135,M$136,M$137,M$138,M$139,M$140,M$141,M$142*(1+'S&amp;S'!$F147),M$143,M$144)</f>
        <v>0</v>
      </c>
      <c r="N349" s="66">
        <f>-N$190+N$216-N$218+N$233+N$234+SUM(N$125,N$126,N$127,N$128,N$129,N$130,N$131,N$132,N$133,N$134,N$135,N$136,N$137,N$138,N$139,N$140,N$141,N$142*(1+'S&amp;S'!$F147),N$143,N$144)</f>
        <v>0</v>
      </c>
      <c r="O349" s="66">
        <f>-O$190+O$216-O$218+O$233+O$234+SUM(O$125,O$126,O$127,O$128,O$129,O$130,O$131,O$132,O$133,O$134,O$135,O$136,O$137,O$138,O$139,O$140,O$141,O$142*(1+'S&amp;S'!$F147),O$143,O$144)</f>
        <v>0</v>
      </c>
      <c r="P349" s="66">
        <f>-P$190+P$216-P$218+P$233+P$234+SUM(P$125,P$126,P$127,P$128,P$129,P$130,P$131,P$132,P$133,P$134,P$135,P$136,P$137,P$138,P$139,P$140,P$141,P$142*(1+'S&amp;S'!$F147),P$143,P$144)</f>
        <v>0</v>
      </c>
      <c r="Q349" s="66">
        <f>-Q$190+Q$216-Q$218+Q$233+Q$234+SUM(Q$125,Q$126,Q$127,Q$128,Q$129,Q$130,Q$131,Q$132,Q$133,Q$134,Q$135,Q$136,Q$137,Q$138,Q$139,Q$140,Q$141,Q$142*(1+'S&amp;S'!$F147),Q$143,Q$144)</f>
        <v>0</v>
      </c>
      <c r="R349" s="66">
        <f>-R$190+R$216-R$218+R$233+R$234+SUM(R$125,R$126,R$127,R$128,R$129,R$130,R$131,R$132,R$133,R$134,R$135,R$136,R$137,R$138,R$139,R$140,R$141,R$142*(1+'S&amp;S'!$F147),R$143,R$144)</f>
        <v>0</v>
      </c>
      <c r="S349" s="66">
        <f>-S$190+S$216-S$218+S$233+S$234+SUM(S$125,S$126,S$127,S$128,S$129,S$130,S$131,S$132,S$133,S$134,S$135,S$136,S$137,S$138,S$139,S$140,S$141,S$142*(1+'S&amp;S'!$F147),S$143,S$144)</f>
        <v>0</v>
      </c>
      <c r="T349" s="66">
        <f>-T$190+T$216-T$218+T$233+T$234+SUM(T$125,T$126,T$127,T$128,T$129,T$130,T$131,T$132,T$133,T$134,T$135,T$136,T$137,T$138,T$139,T$140,T$141,T$142*(1+'S&amp;S'!$F147),T$143,T$144)</f>
        <v>0</v>
      </c>
      <c r="U349" s="66">
        <f>-U$190+U$216-U$218+U$233+U$234+SUM(U$125,U$126,U$127,U$128,U$129,U$130,U$131,U$132,U$133,U$134,U$135,U$136,U$137,U$138,U$139,U$140,U$141,U$142*(1+'S&amp;S'!$F147),U$143,U$144)</f>
        <v>0</v>
      </c>
      <c r="V349" s="66">
        <f>-V$190+V$216-V$218+V$233+V$234+SUM(V$125,V$126,V$127,V$128,V$129,V$130,V$131,V$132,V$133,V$134,V$135,V$136,V$137,V$138,V$139,V$140,V$141,V$142*(1+'S&amp;S'!$F147),V$143,V$144)</f>
        <v>0</v>
      </c>
      <c r="W349" s="66">
        <f>-W$190+W$216-W$218+W$233+W$234+SUM(W$125,W$126,W$127,W$128,W$129,W$130,W$131,W$132,W$133,W$134,W$135,W$136,W$137,W$138,W$139,W$140,W$141,W$142*(1+'S&amp;S'!$F147),W$143,W$144)</f>
        <v>0</v>
      </c>
      <c r="X349" s="66">
        <f>-X$190+X$216-X$218+X$233+X$234+SUM(X$125,X$126,X$127,X$128,X$129,X$130,X$131,X$132,X$133,X$134,X$135,X$136,X$137,X$138,X$139,X$140,X$141,X$142*(1+'S&amp;S'!$F147),X$143,X$144)</f>
        <v>0</v>
      </c>
      <c r="Y349" s="66">
        <f>-Y$190+Y$216-Y$218+Y$233+Y$234+SUM(Y$125,Y$126,Y$127,Y$128,Y$129,Y$130,Y$131,Y$132,Y$133,Y$134,Y$135,Y$136,Y$137,Y$138,Y$139,Y$140,Y$141,Y$142*(1+'S&amp;S'!$F147),Y$143,Y$144)</f>
        <v>0</v>
      </c>
      <c r="Z349" s="66">
        <f>-Z$190+Z$216-Z$218+Z$233+Z$234+SUM(Z$125,Z$126,Z$127,Z$128,Z$129,Z$130,Z$131,Z$132,Z$133,Z$134,Z$135,Z$136,Z$137,Z$138,Z$139,Z$140,Z$141,Z$142*(1+'S&amp;S'!$F147),Z$143,Z$144)</f>
        <v>0</v>
      </c>
      <c r="AA349" s="66">
        <f>-AA$190+AA$216-AA$218+AA$233+AA$234+SUM(AA$125,AA$126,AA$127,AA$128,AA$129,AA$130,AA$131,AA$132,AA$133,AA$134,AA$135,AA$136,AA$137,AA$138,AA$139,AA$140,AA$141,AA$142*(1+'S&amp;S'!$F147),AA$143,AA$144)</f>
        <v>0</v>
      </c>
      <c r="AB349" s="66">
        <f>-AB$190+AB$216-AB$218+AB$233+AB$234+SUM(AB$125,AB$126,AB$127,AB$128,AB$129,AB$130,AB$131,AB$132,AB$133,AB$134,AB$135,AB$136,AB$137,AB$138,AB$139,AB$140,AB$141,AB$142*(1+'S&amp;S'!$F147),AB$143,AB$144)</f>
        <v>0</v>
      </c>
      <c r="AC349" s="66">
        <f>-AC$190+AC$216-AC$218+AC$233+AC$234+SUM(AC$125,AC$126,AC$127,AC$128,AC$129,AC$130,AC$131,AC$132,AC$133,AC$134,AC$135,AC$136,AC$137,AC$138,AC$139,AC$140,AC$141,AC$142*(1+'S&amp;S'!$F147),AC$143,AC$144)</f>
        <v>0</v>
      </c>
      <c r="AD349" s="66">
        <f>-AD$190+AD$216-AD$218+AD$233+AD$234+SUM(AD$125,AD$126,AD$127,AD$128,AD$129,AD$130,AD$131,AD$132,AD$133,AD$134,AD$135,AD$136,AD$137,AD$138,AD$139,AD$140,AD$141,AD$142*(1+'S&amp;S'!$F147),AD$143,AD$144)</f>
        <v>0</v>
      </c>
      <c r="AE349" s="66">
        <f>-AE$190+AE$216-AE$218+AE$233+AE$234+SUM(AE$125,AE$126,AE$127,AE$128,AE$129,AE$130,AE$131,AE$132,AE$133,AE$134,AE$135,AE$136,AE$137,AE$138,AE$139,AE$140,AE$141,AE$142*(1+'S&amp;S'!$F147),AE$143,AE$144)</f>
        <v>0</v>
      </c>
      <c r="AF349" s="66">
        <f>-AF$190+AF$216-AF$218+AF$233+AF$234+SUM(AF$125,AF$126,AF$127,AF$128,AF$129,AF$130,AF$131,AF$132,AF$133,AF$134,AF$135,AF$136,AF$137,AF$138,AF$139,AF$140,AF$141,AF$142*(1+'S&amp;S'!$F147),AF$143,AF$144)</f>
        <v>0</v>
      </c>
      <c r="AG349" s="66">
        <f>-AG$190+AG$216-AG$218+AG$233+AG$234+SUM(AG$125,AG$126,AG$127,AG$128,AG$129,AG$130,AG$131,AG$132,AG$133,AG$134,AG$135,AG$136,AG$137,AG$138,AG$139,AG$140,AG$141,AG$142*(1+'S&amp;S'!$F147),AG$143,AG$144)</f>
        <v>0</v>
      </c>
      <c r="AH349" s="66">
        <f>-AH$190+AH$216-AH$218+AH$233+AH$234+SUM(AH$125,AH$126,AH$127,AH$128,AH$129,AH$130,AH$131,AH$132,AH$133,AH$134,AH$135,AH$136,AH$137,AH$138,AH$139,AH$140,AH$141,AH$142*(1+'S&amp;S'!$F147),AH$143,AH$144)</f>
        <v>0</v>
      </c>
      <c r="AI349" s="66">
        <f>-AI$190+AI$216-AI$218+AI$233+AI$234+SUM(AI$125,AI$126,AI$127,AI$128,AI$129,AI$130,AI$131,AI$132,AI$133,AI$134,AI$135,AI$136,AI$137,AI$138,AI$139,AI$140,AI$141,AI$142*(1+'S&amp;S'!$F147),AI$143,AI$144)</f>
        <v>0</v>
      </c>
      <c r="AJ349" s="66">
        <f>-AJ$190+AJ$216-AJ$218+AJ$233+AJ$234+SUM(AJ$125,AJ$126,AJ$127,AJ$128,AJ$129,AJ$130,AJ$131,AJ$132,AJ$133,AJ$134,AJ$135,AJ$136,AJ$137,AJ$138,AJ$139,AJ$140,AJ$141,AJ$142*(1+'S&amp;S'!$F147),AJ$143,AJ$144)</f>
        <v>0</v>
      </c>
      <c r="AK349" s="66">
        <f>-AK$190+AK$216-AK$218+AK$233+AK$234+SUM(AK$125,AK$126,AK$127,AK$128,AK$129,AK$130,AK$131,AK$132,AK$133,AK$134,AK$135,AK$136,AK$137,AK$138,AK$139,AK$140,AK$141,AK$142*(1+'S&amp;S'!$F147),AK$143,AK$144)</f>
        <v>0</v>
      </c>
      <c r="AL349" s="66">
        <f>-AL$190+AL$216-AL$218+AL$233+AL$234+SUM(AL$125,AL$126,AL$127,AL$128,AL$129,AL$130,AL$131,AL$132,AL$133,AL$134,AL$135,AL$136,AL$137,AL$138,AL$139,AL$140,AL$141,AL$142*(1+'S&amp;S'!$F147),AL$143,AL$144)</f>
        <v>0</v>
      </c>
      <c r="AM349" s="66">
        <f>-AM$190+AM$216-AM$218+AM$233+AM$234+SUM(AM$125,AM$126,AM$127,AM$128,AM$129,AM$130,AM$131,AM$132,AM$133,AM$134,AM$135,AM$136,AM$137,AM$138,AM$139,AM$140,AM$141,AM$142*(1+'S&amp;S'!$F147),AM$143,AM$144)</f>
        <v>0</v>
      </c>
      <c r="AN349" s="66">
        <f>-AN$190+AN$216-AN$218+AN$233+AN$234+SUM(AN$125,AN$126,AN$127,AN$128,AN$129,AN$130,AN$131,AN$132,AN$133,AN$134,AN$135,AN$136,AN$137,AN$138,AN$139,AN$140,AN$141,AN$142*(1+'S&amp;S'!$F147),AN$143,AN$144)</f>
        <v>0</v>
      </c>
      <c r="AO349" s="66">
        <f>-AO$190+AO$216-AO$218+AO$233+AO$234+SUM(AO$125,AO$126,AO$127,AO$128,AO$129,AO$130,AO$131,AO$132,AO$133,AO$134,AO$135,AO$136,AO$137,AO$138,AO$139,AO$140,AO$141,AO$142*(1+'S&amp;S'!$F147),AO$143,AO$144)</f>
        <v>0</v>
      </c>
      <c r="AP349" s="66">
        <f>-AP$190+AP$216-AP$218+AP$233+AP$234+SUM(AP$125,AP$126,AP$127,AP$128,AP$129,AP$130,AP$131,AP$132,AP$133,AP$134,AP$135,AP$136,AP$137,AP$138,AP$139,AP$140,AP$141,AP$142*(1+'S&amp;S'!$F147),AP$143,AP$144)</f>
        <v>0</v>
      </c>
      <c r="AQ349" s="66">
        <f>-AQ$190+AQ$216-AQ$218+AQ$233+AQ$234+SUM(AQ$125,AQ$126,AQ$127,AQ$128,AQ$129,AQ$130,AQ$131,AQ$132,AQ$133,AQ$134,AQ$135,AQ$136,AQ$137,AQ$138,AQ$139,AQ$140,AQ$141,AQ$142*(1+'S&amp;S'!$F147),AQ$143,AQ$144)</f>
        <v>0</v>
      </c>
      <c r="AR349" s="66">
        <f>-AR$190+AR$216-AR$218+AR$233+AR$234+SUM(AR$125,AR$126,AR$127,AR$128,AR$129,AR$130,AR$131,AR$132,AR$133,AR$134,AR$135,AR$136,AR$137,AR$138,AR$139,AR$140,AR$141,AR$142*(1+'S&amp;S'!$F147),AR$143,AR$144)</f>
        <v>0</v>
      </c>
      <c r="AS349" s="66">
        <f>-AS$190+AS$216-AS$218+AS$233+AS$234+SUM(AS$125,AS$126,AS$127,AS$128,AS$129,AS$130,AS$131,AS$132,AS$133,AS$134,AS$135,AS$136,AS$137,AS$138,AS$139,AS$140,AS$141,AS$142*(1+'S&amp;S'!$F147),AS$143,AS$144)</f>
        <v>0</v>
      </c>
      <c r="AT349" s="66">
        <f>-AT$190+AT$216-AT$218+AT$233+AT$234+SUM(AT$125,AT$126,AT$127,AT$128,AT$129,AT$130,AT$131,AT$132,AT$133,AT$134,AT$135,AT$136,AT$137,AT$138,AT$139,AT$140,AT$141,AT$142*(1+'S&amp;S'!$F147),AT$143,AT$144)</f>
        <v>0</v>
      </c>
      <c r="AU349" s="66">
        <f>-AU$190+AU$216-AU$218+AU$233+AU$234+SUM(AU$125,AU$126,AU$127,AU$128,AU$129,AU$130,AU$131,AU$132,AU$133,AU$134,AU$135,AU$136,AU$137,AU$138,AU$139,AU$140,AU$141,AU$142*(1+'S&amp;S'!$F147),AU$143,AU$144)</f>
        <v>0</v>
      </c>
      <c r="AV349" s="66">
        <f>-AV$190+AV$216-AV$218+AV$233+AV$234+SUM(AV$125,AV$126,AV$127,AV$128,AV$129,AV$130,AV$131,AV$132,AV$133,AV$134,AV$135,AV$136,AV$137,AV$138,AV$139,AV$140,AV$141,AV$142*(1+'S&amp;S'!$F147),AV$143,AV$144)</f>
        <v>0</v>
      </c>
      <c r="AW349" s="66">
        <f>-AW$190+AW$216-AW$218+AW$233+AW$234+SUM(AW$125,AW$126,AW$127,AW$128,AW$129,AW$130,AW$131,AW$132,AW$133,AW$134,AW$135,AW$136,AW$137,AW$138,AW$139,AW$140,AW$141,AW$142*(1+'S&amp;S'!$F147),AW$143,AW$144)</f>
        <v>0</v>
      </c>
      <c r="AX349" s="66">
        <f>-AX$190+AX$216-AX$218+AX$233+AX$234+SUM(AX$125,AX$126,AX$127,AX$128,AX$129,AX$130,AX$131,AX$132,AX$133,AX$134,AX$135,AX$136,AX$137,AX$138,AX$139,AX$140,AX$141,AX$142*(1+'S&amp;S'!$F147),AX$143,AX$144)</f>
        <v>0</v>
      </c>
      <c r="AY349" s="66">
        <f>-AY$190+AY$216-AY$218+AY$233+AY$234+SUM(AY$125,AY$126,AY$127,AY$128,AY$129,AY$130,AY$131,AY$132,AY$133,AY$134,AY$135,AY$136,AY$137,AY$138,AY$139,AY$140,AY$141,AY$142*(1+'S&amp;S'!$F147),AY$143,AY$144)</f>
        <v>0</v>
      </c>
      <c r="AZ349" s="66">
        <f>-AZ$190+AZ$216-AZ$218+AZ$233+AZ$234+SUM(AZ$125,AZ$126,AZ$127,AZ$128,AZ$129,AZ$130,AZ$131,AZ$132,AZ$133,AZ$134,AZ$135,AZ$136,AZ$137,AZ$138,AZ$139,AZ$140,AZ$141,AZ$142*(1+'S&amp;S'!$F147),AZ$143,AZ$144)</f>
        <v>0</v>
      </c>
      <c r="BA349" s="66">
        <f>-BA$190+BA$216-BA$218+BA$233+BA$234+SUM(BA$125,BA$126,BA$127,BA$128,BA$129,BA$130,BA$131,BA$132,BA$133,BA$134,BA$135,BA$136,BA$137,BA$138,BA$139,BA$140,BA$141,BA$142*(1+'S&amp;S'!$F147),BA$143,BA$144)</f>
        <v>0</v>
      </c>
      <c r="BB349" s="66">
        <f>-BB$190+BB$216-BB$218+BB$233+BB$234+SUM(BB$125,BB$126,BB$127,BB$128,BB$129,BB$130,BB$131,BB$132,BB$133,BB$134,BB$135,BB$136,BB$137,BB$138,BB$139,BB$140,BB$141,BB$142*(1+'S&amp;S'!$F147),BB$143,BB$144)</f>
        <v>0</v>
      </c>
      <c r="BC349" s="66">
        <f>-BC$190+BC$216-BC$218+BC$233+BC$234+SUM(BC$125,BC$126,BC$127,BC$128,BC$129,BC$130,BC$131,BC$132,BC$133,BC$134,BC$135,BC$136,BC$137,BC$138,BC$139,BC$140,BC$141,BC$142*(1+'S&amp;S'!$F147),BC$143,BC$144)</f>
        <v>0</v>
      </c>
      <c r="BD349" s="66">
        <f>-BD$190+BD$216-BD$218+BD$233+BD$234+SUM(BD$125,BD$126,BD$127,BD$128,BD$129,BD$130,BD$131,BD$132,BD$133,BD$134,BD$135,BD$136,BD$137,BD$138,BD$139,BD$140,BD$141,BD$142*(1+'S&amp;S'!$F147),BD$143,BD$144)</f>
        <v>0</v>
      </c>
      <c r="BE349" s="66">
        <f>-BE$190+BE$216-BE$218+BE$233+BE$234+SUM(BE$125,BE$126,BE$127,BE$128,BE$129,BE$130,BE$131,BE$132,BE$133,BE$134,BE$135,BE$136,BE$137,BE$138,BE$139,BE$140,BE$141,BE$142*(1+'S&amp;S'!$F147),BE$143,BE$144)</f>
        <v>0</v>
      </c>
      <c r="BF349" s="66">
        <f>-BF$190+BF$216-BF$218+BF$233+BF$234+SUM(BF$125,BF$126,BF$127,BF$128,BF$129,BF$130,BF$131,BF$132,BF$133,BF$134,BF$135,BF$136,BF$137,BF$138,BF$139,BF$140,BF$141,BF$142*(1+'S&amp;S'!$F147),BF$143,BF$144)</f>
        <v>0</v>
      </c>
      <c r="BG349" s="66">
        <f>-BG$190+BG$216-BG$218+BG$233+BG$234+SUM(BG$125,BG$126,BG$127,BG$128,BG$129,BG$130,BG$131,BG$132,BG$133,BG$134,BG$135,BG$136,BG$137,BG$138,BG$139,BG$140,BG$141,BG$142*(1+'S&amp;S'!$F147),BG$143,BG$144)</f>
        <v>0</v>
      </c>
      <c r="BH349" s="66">
        <f>-BH$190+BH$216-BH$218+BH$233+BH$234+SUM(BH$125,BH$126,BH$127,BH$128,BH$129,BH$130,BH$131,BH$132,BH$133,BH$134,BH$135,BH$136,BH$137,BH$138,BH$139,BH$140,BH$141,BH$142*(1+'S&amp;S'!$F147),BH$143,BH$144)</f>
        <v>0</v>
      </c>
      <c r="BI349" s="66">
        <f>-BI$190+BI$216-BI$218+BI$233+BI$234+SUM(BI$125,BI$126,BI$127,BI$128,BI$129,BI$130,BI$131,BI$132,BI$133,BI$134,BI$135,BI$136,BI$137,BI$138,BI$139,BI$140,BI$141,BI$142*(1+'S&amp;S'!$F147),BI$143,BI$144)</f>
        <v>0</v>
      </c>
      <c r="BJ349" s="66">
        <f>-BJ$190+BJ$216-BJ$218+BJ$233+BJ$234+SUM(BJ$125,BJ$126,BJ$127,BJ$128,BJ$129,BJ$130,BJ$131,BJ$132,BJ$133,BJ$134,BJ$135,BJ$136,BJ$137,BJ$138,BJ$139,BJ$140,BJ$141,BJ$142*(1+'S&amp;S'!$F147),BJ$143,BJ$144)</f>
        <v>0</v>
      </c>
      <c r="BK349" s="66">
        <f>-BK$190+BK$216-BK$218+BK$233+BK$234+SUM(BK$125,BK$126,BK$127,BK$128,BK$129,BK$130,BK$131,BK$132,BK$133,BK$134,BK$135,BK$136,BK$137,BK$138,BK$139,BK$140,BK$141,BK$142*(1+'S&amp;S'!$F147),BK$143,BK$144)</f>
        <v>0</v>
      </c>
      <c r="BL349" s="66">
        <f>-BL$190+BL$216-BL$218+BL$233+BL$234+SUM(BL$125,BL$126,BL$127,BL$128,BL$129,BL$130,BL$131,BL$132,BL$133,BL$134,BL$135,BL$136,BL$137,BL$138,BL$139,BL$140,BL$141,BL$142*(1+'S&amp;S'!$F147),BL$143,BL$144)</f>
        <v>0</v>
      </c>
      <c r="BM349" s="66">
        <f>-BM$190+BM$216-BM$218+BM$233+BM$234+SUM(BM$125,BM$126,BM$127,BM$128,BM$129,BM$130,BM$131,BM$132,BM$133,BM$134,BM$135,BM$136,BM$137,BM$138,BM$139,BM$140,BM$141,BM$142*(1+'S&amp;S'!$F147),BM$143,BM$144)</f>
        <v>0</v>
      </c>
      <c r="BN349" s="66">
        <f>-BN$190+BN$216-BN$218+BN$233+BN$234+SUM(BN$125,BN$126,BN$127,BN$128,BN$129,BN$130,BN$131,BN$132,BN$133,BN$134,BN$135,BN$136,BN$137,BN$138,BN$139,BN$140,BN$141,BN$142*(1+'S&amp;S'!$F147),BN$143,BN$144)</f>
        <v>0</v>
      </c>
      <c r="BO349" s="66">
        <f>-BO$190+BO$216-BO$218+BO$233+BO$234+SUM(BO$125,BO$126,BO$127,BO$128,BO$129,BO$130,BO$131,BO$132,BO$133,BO$134,BO$135,BO$136,BO$137,BO$138,BO$139,BO$140,BO$141,BO$142*(1+'S&amp;S'!$F147),BO$143,BO$144)</f>
        <v>0</v>
      </c>
      <c r="BP349" s="66">
        <f>-BP$190+BP$216-BP$218+BP$233+BP$234+SUM(BP$125,BP$126,BP$127,BP$128,BP$129,BP$130,BP$131,BP$132,BP$133,BP$134,BP$135,BP$136,BP$137,BP$138,BP$139,BP$140,BP$141,BP$142*(1+'S&amp;S'!$F147),BP$143,BP$144)</f>
        <v>0</v>
      </c>
      <c r="BQ349" s="66">
        <f>-BQ$190+BQ$216-BQ$218+BQ$233+BQ$234+SUM(BQ$125,BQ$126,BQ$127,BQ$128,BQ$129,BQ$130,BQ$131,BQ$132,BQ$133,BQ$134,BQ$135,BQ$136,BQ$137,BQ$138,BQ$139,BQ$140,BQ$141,BQ$142*(1+'S&amp;S'!$F147),BQ$143,BQ$144)</f>
        <v>0</v>
      </c>
      <c r="BR349" s="66">
        <f>-BR$190+BR$216-BR$218+BR$233+BR$234+SUM(BR$125,BR$126,BR$127,BR$128,BR$129,BR$130,BR$131,BR$132,BR$133,BR$134,BR$135,BR$136,BR$137,BR$138,BR$139,BR$140,BR$141,BR$142*(1+'S&amp;S'!$F147),BR$143,BR$144)</f>
        <v>0</v>
      </c>
      <c r="BS349" s="66">
        <f>-BS$190+BS$216-BS$218+BS$233+BS$234+SUM(BS$125,BS$126,BS$127,BS$128,BS$129,BS$130,BS$131,BS$132,BS$133,BS$134,BS$135,BS$136,BS$137,BS$138,BS$139,BS$140,BS$141,BS$142*(1+'S&amp;S'!$F147),BS$143,BS$144)</f>
        <v>0</v>
      </c>
      <c r="BT349" s="66">
        <f>-BT$190+BT$216-BT$218+BT$233+BT$234+SUM(BT$125,BT$126,BT$127,BT$128,BT$129,BT$130,BT$131,BT$132,BT$133,BT$134,BT$135,BT$136,BT$137,BT$138,BT$139,BT$140,BT$141,BT$142*(1+'S&amp;S'!$F147),BT$143,BT$144)</f>
        <v>0</v>
      </c>
      <c r="BU349" s="66">
        <f>-BU$190+BU$216-BU$218+BU$233+BU$234+SUM(BU$125,BU$126,BU$127,BU$128,BU$129,BU$130,BU$131,BU$132,BU$133,BU$134,BU$135,BU$136,BU$137,BU$138,BU$139,BU$140,BU$141,BU$142*(1+'S&amp;S'!$F147),BU$143,BU$144)</f>
        <v>0</v>
      </c>
      <c r="BV349" s="66">
        <f>-BV$190+BV$216-BV$218+BV$233+BV$234+SUM(BV$125,BV$126,BV$127,BV$128,BV$129,BV$130,BV$131,BV$132,BV$133,BV$134,BV$135,BV$136,BV$137,BV$138,BV$139,BV$140,BV$141,BV$142*(1+'S&amp;S'!$F147),BV$143,BV$144)</f>
        <v>0</v>
      </c>
      <c r="BW349" s="66">
        <f>-BW$190+BW$216-BW$218+BW$233+BW$234+SUM(BW$125,BW$126,BW$127,BW$128,BW$129,BW$130,BW$131,BW$132,BW$133,BW$134,BW$135,BW$136,BW$137,BW$138,BW$139,BW$140,BW$141,BW$142*(1+'S&amp;S'!$F147),BW$143,BW$144)</f>
        <v>0</v>
      </c>
      <c r="BX349" s="66">
        <f>-BX$190+BX$216-BX$218+BX$233+BX$234+SUM(BX$125,BX$126,BX$127,BX$128,BX$129,BX$130,BX$131,BX$132,BX$133,BX$134,BX$135,BX$136,BX$137,BX$138,BX$139,BX$140,BX$141,BX$142*(1+'S&amp;S'!$F147),BX$143,BX$144)</f>
        <v>0</v>
      </c>
      <c r="BY349" s="66">
        <f>-BY$190+BY$216-BY$218+BY$233+BY$234+SUM(BY$125,BY$126,BY$127,BY$128,BY$129,BY$130,BY$131,BY$132,BY$133,BY$134,BY$135,BY$136,BY$137,BY$138,BY$139,BY$140,BY$141,BY$142*(1+'S&amp;S'!$F147),BY$143,BY$144)</f>
        <v>0</v>
      </c>
      <c r="BZ349" s="66">
        <f>-BZ$190+BZ$216-BZ$218+BZ$233+BZ$234+SUM(BZ$125,BZ$126,BZ$127,BZ$128,BZ$129,BZ$130,BZ$131,BZ$132,BZ$133,BZ$134,BZ$135,BZ$136,BZ$137,BZ$138,BZ$139,BZ$140,BZ$141,BZ$142*(1+'S&amp;S'!$F147),BZ$143,BZ$144)</f>
        <v>0</v>
      </c>
      <c r="CA349" s="66">
        <f>-CA$190+CA$216-CA$218+CA$233+CA$234+SUM(CA$125,CA$126,CA$127,CA$128,CA$129,CA$130,CA$131,CA$132,CA$133,CA$134,CA$135,CA$136,CA$137,CA$138,CA$139,CA$140,CA$141,CA$142*(1+'S&amp;S'!$F147),CA$143,CA$144)</f>
        <v>0</v>
      </c>
      <c r="CB349" s="66">
        <f>-CB$190+CB$216-CB$218+CB$233+CB$234+SUM(CB$125,CB$126,CB$127,CB$128,CB$129,CB$130,CB$131,CB$132,CB$133,CB$134,CB$135,CB$136,CB$137,CB$138,CB$139,CB$140,CB$141,CB$142*(1+'S&amp;S'!$F147),CB$143,CB$144)</f>
        <v>0</v>
      </c>
      <c r="CC349" s="66">
        <f>-CC$190+CC$216-CC$218+CC$233+CC$234+SUM(CC$125,CC$126,CC$127,CC$128,CC$129,CC$130,CC$131,CC$132,CC$133,CC$134,CC$135,CC$136,CC$137,CC$138,CC$139,CC$140,CC$141,CC$142*(1+'S&amp;S'!$F147),CC$143,CC$144)</f>
        <v>0</v>
      </c>
      <c r="CD349" s="66">
        <f>-CD$190+CD$216-CD$218+CD$233+CD$234+SUM(CD$125,CD$126,CD$127,CD$128,CD$129,CD$130,CD$131,CD$132,CD$133,CD$134,CD$135,CD$136,CD$137,CD$138,CD$139,CD$140,CD$141,CD$142*(1+'S&amp;S'!$F147),CD$143,CD$144)</f>
        <v>0</v>
      </c>
      <c r="CE349" s="66">
        <f>-CE$190+CE$216-CE$218+CE$233+CE$234+SUM(CE$125,CE$126,CE$127,CE$128,CE$129,CE$130,CE$131,CE$132,CE$133,CE$134,CE$135,CE$136,CE$137,CE$138,CE$139,CE$140,CE$141,CE$142*(1+'S&amp;S'!$F147),CE$143,CE$144)</f>
        <v>0</v>
      </c>
      <c r="CF349" s="66">
        <f>-CF$190+CF$216-CF$218+CF$233+CF$234+SUM(CF$125,CF$126,CF$127,CF$128,CF$129,CF$130,CF$131,CF$132,CF$133,CF$134,CF$135,CF$136,CF$137,CF$138,CF$139,CF$140,CF$141,CF$142*(1+'S&amp;S'!$F147),CF$143,CF$144)</f>
        <v>0</v>
      </c>
      <c r="CG349" s="66">
        <f>-CG$190+CG$216-CG$218+CG$233+CG$234+SUM(CG$125,CG$126,CG$127,CG$128,CG$129,CG$130,CG$131,CG$132,CG$133,CG$134,CG$135,CG$136,CG$137,CG$138,CG$139,CG$140,CG$141,CG$142*(1+'S&amp;S'!$F147),CG$143,CG$144)</f>
        <v>0</v>
      </c>
      <c r="CH349" s="66">
        <f>-CH$190+CH$216-CH$218+CH$233+CH$234+SUM(CH$125,CH$126,CH$127,CH$128,CH$129,CH$130,CH$131,CH$132,CH$133,CH$134,CH$135,CH$136,CH$137,CH$138,CH$139,CH$140,CH$141,CH$142*(1+'S&amp;S'!$F147),CH$143,CH$144)</f>
        <v>0</v>
      </c>
      <c r="CI349" s="66">
        <f>-CI$190+CI$216-CI$218+CI$233+CI$234+SUM(CI$125,CI$126,CI$127,CI$128,CI$129,CI$130,CI$131,CI$132,CI$133,CI$134,CI$135,CI$136,CI$137,CI$138,CI$139,CI$140,CI$141,CI$142*(1+'S&amp;S'!$F147),CI$143,CI$144)</f>
        <v>0</v>
      </c>
      <c r="CJ349" s="66">
        <f>-CJ$190+CJ$216-CJ$218+CJ$233+CJ$234+SUM(CJ$125,CJ$126,CJ$127,CJ$128,CJ$129,CJ$130,CJ$131,CJ$132,CJ$133,CJ$134,CJ$135,CJ$136,CJ$137,CJ$138,CJ$139,CJ$140,CJ$141,CJ$142*(1+'S&amp;S'!$F147),CJ$143,CJ$144)</f>
        <v>0</v>
      </c>
      <c r="CK349" s="66">
        <f>-CK$190+CK$216-CK$218+CK$233+CK$234+SUM(CK$125,CK$126,CK$127,CK$128,CK$129,CK$130,CK$131,CK$132,CK$133,CK$134,CK$135,CK$136,CK$137,CK$138,CK$139,CK$140,CK$141,CK$142*(1+'S&amp;S'!$F147),CK$143,CK$144)</f>
        <v>0</v>
      </c>
      <c r="CL349" s="66">
        <f>-CL$190+CL$216-CL$218+CL$233+CL$234+SUM(CL$125,CL$126,CL$127,CL$128,CL$129,CL$130,CL$131,CL$132,CL$133,CL$134,CL$135,CL$136,CL$137,CL$138,CL$139,CL$140,CL$141,CL$142*(1+'S&amp;S'!$F147),CL$143,CL$144)</f>
        <v>0</v>
      </c>
      <c r="CM349" s="66">
        <f>-CM$190+CM$216-CM$218+CM$233+CM$234+SUM(CM$125,CM$126,CM$127,CM$128,CM$129,CM$130,CM$131,CM$132,CM$133,CM$134,CM$135,CM$136,CM$137,CM$138,CM$139,CM$140,CM$141,CM$142*(1+'S&amp;S'!$F147),CM$143,CM$144)</f>
        <v>0</v>
      </c>
      <c r="CN349" s="66">
        <f>-CN$190+CN$216-CN$218+CN$233+CN$234+SUM(CN$125,CN$126,CN$127,CN$128,CN$129,CN$130,CN$131,CN$132,CN$133,CN$134,CN$135,CN$136,CN$137,CN$138,CN$139,CN$140,CN$141,CN$142*(1+'S&amp;S'!$F147),CN$143,CN$144)</f>
        <v>0</v>
      </c>
      <c r="CO349" s="66">
        <f>-CO$190+CO$216-CO$218+CO$233+CO$234+SUM(CO$125,CO$126,CO$127,CO$128,CO$129,CO$130,CO$131,CO$132,CO$133,CO$134,CO$135,CO$136,CO$137,CO$138,CO$139,CO$140,CO$141,CO$142*(1+'S&amp;S'!$F147),CO$143,CO$144)</f>
        <v>0</v>
      </c>
      <c r="CP349" s="66">
        <f>-CP$190+CP$216-CP$218+CP$233+CP$234+SUM(CP$125,CP$126,CP$127,CP$128,CP$129,CP$130,CP$131,CP$132,CP$133,CP$134,CP$135,CP$136,CP$137,CP$138,CP$139,CP$140,CP$141,CP$142*(1+'S&amp;S'!$F147),CP$143,CP$144)</f>
        <v>0</v>
      </c>
      <c r="CQ349" s="66">
        <f>-CQ$190+CQ$216-CQ$218+CQ$233+CQ$234+SUM(CQ$125,CQ$126,CQ$127,CQ$128,CQ$129,CQ$130,CQ$131,CQ$132,CQ$133,CQ$134,CQ$135,CQ$136,CQ$137,CQ$138,CQ$139,CQ$140,CQ$141,CQ$142*(1+'S&amp;S'!$F147),CQ$143,CQ$144)</f>
        <v>0</v>
      </c>
      <c r="CR349" s="66">
        <f>-CR$190+CR$216-CR$218+CR$233+CR$234+SUM(CR$125,CR$126,CR$127,CR$128,CR$129,CR$130,CR$131,CR$132,CR$133,CR$134,CR$135,CR$136,CR$137,CR$138,CR$139,CR$140,CR$141,CR$142*(1+'S&amp;S'!$F147),CR$143,CR$144)</f>
        <v>0</v>
      </c>
      <c r="CS349" s="66">
        <f>-CS$190+CS$216-CS$218+CS$233+CS$234+SUM(CS$125,CS$126,CS$127,CS$128,CS$129,CS$130,CS$131,CS$132,CS$133,CS$134,CS$135,CS$136,CS$137,CS$138,CS$139,CS$140,CS$141,CS$142*(1+'S&amp;S'!$F147),CS$143,CS$144)</f>
        <v>0</v>
      </c>
    </row>
    <row r="350" spans="3:97" hidden="1" x14ac:dyDescent="0.35">
      <c r="C350" s="81" t="str">
        <f>O.1!C143&amp;" with "&amp; 'S&amp;S'!$D$5*100 &amp; "% increase"</f>
        <v>Spare with 1% increase</v>
      </c>
      <c r="E350" s="492">
        <f>G350+NPV(G.Asm!$F$40,H350:INDEX(H350:CS350,RP))</f>
        <v>0</v>
      </c>
      <c r="F350" s="492">
        <f t="shared" si="279"/>
        <v>0</v>
      </c>
      <c r="G350" s="66">
        <f>-G$190+G$216-G$218+G$233+G$234+SUM(G$125,G$126,G$127,G$128,G$129,G$130,G$131,G$132,G$133,G$134,G$135,G$136,G$137,G$138,G$139,G$140,G$141,G$142,G$143*(1+'S&amp;S'!$F148),G$144)</f>
        <v>0</v>
      </c>
      <c r="H350" s="66">
        <f>-H$190+H$216-H$218+H$233+H$234+SUM(H$125,H$126,H$127,H$128,H$129,H$130,H$131,H$132,H$133,H$134,H$135,H$136,H$137,H$138,H$139,H$140,H$141,H$142,H$143*(1+'S&amp;S'!$F148),H$144)</f>
        <v>0</v>
      </c>
      <c r="I350" s="66">
        <f>-I$190+I$216-I$218+I$233+I$234+SUM(I$125,I$126,I$127,I$128,I$129,I$130,I$131,I$132,I$133,I$134,I$135,I$136,I$137,I$138,I$139,I$140,I$141,I$142,I$143*(1+'S&amp;S'!$F148),I$144)</f>
        <v>0</v>
      </c>
      <c r="J350" s="66">
        <f>-J$190+J$216-J$218+J$233+J$234+SUM(J$125,J$126,J$127,J$128,J$129,J$130,J$131,J$132,J$133,J$134,J$135,J$136,J$137,J$138,J$139,J$140,J$141,J$142,J$143*(1+'S&amp;S'!$F148),J$144)</f>
        <v>0</v>
      </c>
      <c r="K350" s="66">
        <f>-K$190+K$216-K$218+K$233+K$234+SUM(K$125,K$126,K$127,K$128,K$129,K$130,K$131,K$132,K$133,K$134,K$135,K$136,K$137,K$138,K$139,K$140,K$141,K$142,K$143*(1+'S&amp;S'!$F148),K$144)</f>
        <v>0</v>
      </c>
      <c r="L350" s="66">
        <f>-L$190+L$216-L$218+L$233+L$234+SUM(L$125,L$126,L$127,L$128,L$129,L$130,L$131,L$132,L$133,L$134,L$135,L$136,L$137,L$138,L$139,L$140,L$141,L$142,L$143*(1+'S&amp;S'!$F148),L$144)</f>
        <v>0</v>
      </c>
      <c r="M350" s="66">
        <f>-M$190+M$216-M$218+M$233+M$234+SUM(M$125,M$126,M$127,M$128,M$129,M$130,M$131,M$132,M$133,M$134,M$135,M$136,M$137,M$138,M$139,M$140,M$141,M$142,M$143*(1+'S&amp;S'!$F148),M$144)</f>
        <v>0</v>
      </c>
      <c r="N350" s="66">
        <f>-N$190+N$216-N$218+N$233+N$234+SUM(N$125,N$126,N$127,N$128,N$129,N$130,N$131,N$132,N$133,N$134,N$135,N$136,N$137,N$138,N$139,N$140,N$141,N$142,N$143*(1+'S&amp;S'!$F148),N$144)</f>
        <v>0</v>
      </c>
      <c r="O350" s="66">
        <f>-O$190+O$216-O$218+O$233+O$234+SUM(O$125,O$126,O$127,O$128,O$129,O$130,O$131,O$132,O$133,O$134,O$135,O$136,O$137,O$138,O$139,O$140,O$141,O$142,O$143*(1+'S&amp;S'!$F148),O$144)</f>
        <v>0</v>
      </c>
      <c r="P350" s="66">
        <f>-P$190+P$216-P$218+P$233+P$234+SUM(P$125,P$126,P$127,P$128,P$129,P$130,P$131,P$132,P$133,P$134,P$135,P$136,P$137,P$138,P$139,P$140,P$141,P$142,P$143*(1+'S&amp;S'!$F148),P$144)</f>
        <v>0</v>
      </c>
      <c r="Q350" s="66">
        <f>-Q$190+Q$216-Q$218+Q$233+Q$234+SUM(Q$125,Q$126,Q$127,Q$128,Q$129,Q$130,Q$131,Q$132,Q$133,Q$134,Q$135,Q$136,Q$137,Q$138,Q$139,Q$140,Q$141,Q$142,Q$143*(1+'S&amp;S'!$F148),Q$144)</f>
        <v>0</v>
      </c>
      <c r="R350" s="66">
        <f>-R$190+R$216-R$218+R$233+R$234+SUM(R$125,R$126,R$127,R$128,R$129,R$130,R$131,R$132,R$133,R$134,R$135,R$136,R$137,R$138,R$139,R$140,R$141,R$142,R$143*(1+'S&amp;S'!$F148),R$144)</f>
        <v>0</v>
      </c>
      <c r="S350" s="66">
        <f>-S$190+S$216-S$218+S$233+S$234+SUM(S$125,S$126,S$127,S$128,S$129,S$130,S$131,S$132,S$133,S$134,S$135,S$136,S$137,S$138,S$139,S$140,S$141,S$142,S$143*(1+'S&amp;S'!$F148),S$144)</f>
        <v>0</v>
      </c>
      <c r="T350" s="66">
        <f>-T$190+T$216-T$218+T$233+T$234+SUM(T$125,T$126,T$127,T$128,T$129,T$130,T$131,T$132,T$133,T$134,T$135,T$136,T$137,T$138,T$139,T$140,T$141,T$142,T$143*(1+'S&amp;S'!$F148),T$144)</f>
        <v>0</v>
      </c>
      <c r="U350" s="66">
        <f>-U$190+U$216-U$218+U$233+U$234+SUM(U$125,U$126,U$127,U$128,U$129,U$130,U$131,U$132,U$133,U$134,U$135,U$136,U$137,U$138,U$139,U$140,U$141,U$142,U$143*(1+'S&amp;S'!$F148),U$144)</f>
        <v>0</v>
      </c>
      <c r="V350" s="66">
        <f>-V$190+V$216-V$218+V$233+V$234+SUM(V$125,V$126,V$127,V$128,V$129,V$130,V$131,V$132,V$133,V$134,V$135,V$136,V$137,V$138,V$139,V$140,V$141,V$142,V$143*(1+'S&amp;S'!$F148),V$144)</f>
        <v>0</v>
      </c>
      <c r="W350" s="66">
        <f>-W$190+W$216-W$218+W$233+W$234+SUM(W$125,W$126,W$127,W$128,W$129,W$130,W$131,W$132,W$133,W$134,W$135,W$136,W$137,W$138,W$139,W$140,W$141,W$142,W$143*(1+'S&amp;S'!$F148),W$144)</f>
        <v>0</v>
      </c>
      <c r="X350" s="66">
        <f>-X$190+X$216-X$218+X$233+X$234+SUM(X$125,X$126,X$127,X$128,X$129,X$130,X$131,X$132,X$133,X$134,X$135,X$136,X$137,X$138,X$139,X$140,X$141,X$142,X$143*(1+'S&amp;S'!$F148),X$144)</f>
        <v>0</v>
      </c>
      <c r="Y350" s="66">
        <f>-Y$190+Y$216-Y$218+Y$233+Y$234+SUM(Y$125,Y$126,Y$127,Y$128,Y$129,Y$130,Y$131,Y$132,Y$133,Y$134,Y$135,Y$136,Y$137,Y$138,Y$139,Y$140,Y$141,Y$142,Y$143*(1+'S&amp;S'!$F148),Y$144)</f>
        <v>0</v>
      </c>
      <c r="Z350" s="66">
        <f>-Z$190+Z$216-Z$218+Z$233+Z$234+SUM(Z$125,Z$126,Z$127,Z$128,Z$129,Z$130,Z$131,Z$132,Z$133,Z$134,Z$135,Z$136,Z$137,Z$138,Z$139,Z$140,Z$141,Z$142,Z$143*(1+'S&amp;S'!$F148),Z$144)</f>
        <v>0</v>
      </c>
      <c r="AA350" s="66">
        <f>-AA$190+AA$216-AA$218+AA$233+AA$234+SUM(AA$125,AA$126,AA$127,AA$128,AA$129,AA$130,AA$131,AA$132,AA$133,AA$134,AA$135,AA$136,AA$137,AA$138,AA$139,AA$140,AA$141,AA$142,AA$143*(1+'S&amp;S'!$F148),AA$144)</f>
        <v>0</v>
      </c>
      <c r="AB350" s="66">
        <f>-AB$190+AB$216-AB$218+AB$233+AB$234+SUM(AB$125,AB$126,AB$127,AB$128,AB$129,AB$130,AB$131,AB$132,AB$133,AB$134,AB$135,AB$136,AB$137,AB$138,AB$139,AB$140,AB$141,AB$142,AB$143*(1+'S&amp;S'!$F148),AB$144)</f>
        <v>0</v>
      </c>
      <c r="AC350" s="66">
        <f>-AC$190+AC$216-AC$218+AC$233+AC$234+SUM(AC$125,AC$126,AC$127,AC$128,AC$129,AC$130,AC$131,AC$132,AC$133,AC$134,AC$135,AC$136,AC$137,AC$138,AC$139,AC$140,AC$141,AC$142,AC$143*(1+'S&amp;S'!$F148),AC$144)</f>
        <v>0</v>
      </c>
      <c r="AD350" s="66">
        <f>-AD$190+AD$216-AD$218+AD$233+AD$234+SUM(AD$125,AD$126,AD$127,AD$128,AD$129,AD$130,AD$131,AD$132,AD$133,AD$134,AD$135,AD$136,AD$137,AD$138,AD$139,AD$140,AD$141,AD$142,AD$143*(1+'S&amp;S'!$F148),AD$144)</f>
        <v>0</v>
      </c>
      <c r="AE350" s="66">
        <f>-AE$190+AE$216-AE$218+AE$233+AE$234+SUM(AE$125,AE$126,AE$127,AE$128,AE$129,AE$130,AE$131,AE$132,AE$133,AE$134,AE$135,AE$136,AE$137,AE$138,AE$139,AE$140,AE$141,AE$142,AE$143*(1+'S&amp;S'!$F148),AE$144)</f>
        <v>0</v>
      </c>
      <c r="AF350" s="66">
        <f>-AF$190+AF$216-AF$218+AF$233+AF$234+SUM(AF$125,AF$126,AF$127,AF$128,AF$129,AF$130,AF$131,AF$132,AF$133,AF$134,AF$135,AF$136,AF$137,AF$138,AF$139,AF$140,AF$141,AF$142,AF$143*(1+'S&amp;S'!$F148),AF$144)</f>
        <v>0</v>
      </c>
      <c r="AG350" s="66">
        <f>-AG$190+AG$216-AG$218+AG$233+AG$234+SUM(AG$125,AG$126,AG$127,AG$128,AG$129,AG$130,AG$131,AG$132,AG$133,AG$134,AG$135,AG$136,AG$137,AG$138,AG$139,AG$140,AG$141,AG$142,AG$143*(1+'S&amp;S'!$F148),AG$144)</f>
        <v>0</v>
      </c>
      <c r="AH350" s="66">
        <f>-AH$190+AH$216-AH$218+AH$233+AH$234+SUM(AH$125,AH$126,AH$127,AH$128,AH$129,AH$130,AH$131,AH$132,AH$133,AH$134,AH$135,AH$136,AH$137,AH$138,AH$139,AH$140,AH$141,AH$142,AH$143*(1+'S&amp;S'!$F148),AH$144)</f>
        <v>0</v>
      </c>
      <c r="AI350" s="66">
        <f>-AI$190+AI$216-AI$218+AI$233+AI$234+SUM(AI$125,AI$126,AI$127,AI$128,AI$129,AI$130,AI$131,AI$132,AI$133,AI$134,AI$135,AI$136,AI$137,AI$138,AI$139,AI$140,AI$141,AI$142,AI$143*(1+'S&amp;S'!$F148),AI$144)</f>
        <v>0</v>
      </c>
      <c r="AJ350" s="66">
        <f>-AJ$190+AJ$216-AJ$218+AJ$233+AJ$234+SUM(AJ$125,AJ$126,AJ$127,AJ$128,AJ$129,AJ$130,AJ$131,AJ$132,AJ$133,AJ$134,AJ$135,AJ$136,AJ$137,AJ$138,AJ$139,AJ$140,AJ$141,AJ$142,AJ$143*(1+'S&amp;S'!$F148),AJ$144)</f>
        <v>0</v>
      </c>
      <c r="AK350" s="66">
        <f>-AK$190+AK$216-AK$218+AK$233+AK$234+SUM(AK$125,AK$126,AK$127,AK$128,AK$129,AK$130,AK$131,AK$132,AK$133,AK$134,AK$135,AK$136,AK$137,AK$138,AK$139,AK$140,AK$141,AK$142,AK$143*(1+'S&amp;S'!$F148),AK$144)</f>
        <v>0</v>
      </c>
      <c r="AL350" s="66">
        <f>-AL$190+AL$216-AL$218+AL$233+AL$234+SUM(AL$125,AL$126,AL$127,AL$128,AL$129,AL$130,AL$131,AL$132,AL$133,AL$134,AL$135,AL$136,AL$137,AL$138,AL$139,AL$140,AL$141,AL$142,AL$143*(1+'S&amp;S'!$F148),AL$144)</f>
        <v>0</v>
      </c>
      <c r="AM350" s="66">
        <f>-AM$190+AM$216-AM$218+AM$233+AM$234+SUM(AM$125,AM$126,AM$127,AM$128,AM$129,AM$130,AM$131,AM$132,AM$133,AM$134,AM$135,AM$136,AM$137,AM$138,AM$139,AM$140,AM$141,AM$142,AM$143*(1+'S&amp;S'!$F148),AM$144)</f>
        <v>0</v>
      </c>
      <c r="AN350" s="66">
        <f>-AN$190+AN$216-AN$218+AN$233+AN$234+SUM(AN$125,AN$126,AN$127,AN$128,AN$129,AN$130,AN$131,AN$132,AN$133,AN$134,AN$135,AN$136,AN$137,AN$138,AN$139,AN$140,AN$141,AN$142,AN$143*(1+'S&amp;S'!$F148),AN$144)</f>
        <v>0</v>
      </c>
      <c r="AO350" s="66">
        <f>-AO$190+AO$216-AO$218+AO$233+AO$234+SUM(AO$125,AO$126,AO$127,AO$128,AO$129,AO$130,AO$131,AO$132,AO$133,AO$134,AO$135,AO$136,AO$137,AO$138,AO$139,AO$140,AO$141,AO$142,AO$143*(1+'S&amp;S'!$F148),AO$144)</f>
        <v>0</v>
      </c>
      <c r="AP350" s="66">
        <f>-AP$190+AP$216-AP$218+AP$233+AP$234+SUM(AP$125,AP$126,AP$127,AP$128,AP$129,AP$130,AP$131,AP$132,AP$133,AP$134,AP$135,AP$136,AP$137,AP$138,AP$139,AP$140,AP$141,AP$142,AP$143*(1+'S&amp;S'!$F148),AP$144)</f>
        <v>0</v>
      </c>
      <c r="AQ350" s="66">
        <f>-AQ$190+AQ$216-AQ$218+AQ$233+AQ$234+SUM(AQ$125,AQ$126,AQ$127,AQ$128,AQ$129,AQ$130,AQ$131,AQ$132,AQ$133,AQ$134,AQ$135,AQ$136,AQ$137,AQ$138,AQ$139,AQ$140,AQ$141,AQ$142,AQ$143*(1+'S&amp;S'!$F148),AQ$144)</f>
        <v>0</v>
      </c>
      <c r="AR350" s="66">
        <f>-AR$190+AR$216-AR$218+AR$233+AR$234+SUM(AR$125,AR$126,AR$127,AR$128,AR$129,AR$130,AR$131,AR$132,AR$133,AR$134,AR$135,AR$136,AR$137,AR$138,AR$139,AR$140,AR$141,AR$142,AR$143*(1+'S&amp;S'!$F148),AR$144)</f>
        <v>0</v>
      </c>
      <c r="AS350" s="66">
        <f>-AS$190+AS$216-AS$218+AS$233+AS$234+SUM(AS$125,AS$126,AS$127,AS$128,AS$129,AS$130,AS$131,AS$132,AS$133,AS$134,AS$135,AS$136,AS$137,AS$138,AS$139,AS$140,AS$141,AS$142,AS$143*(1+'S&amp;S'!$F148),AS$144)</f>
        <v>0</v>
      </c>
      <c r="AT350" s="66">
        <f>-AT$190+AT$216-AT$218+AT$233+AT$234+SUM(AT$125,AT$126,AT$127,AT$128,AT$129,AT$130,AT$131,AT$132,AT$133,AT$134,AT$135,AT$136,AT$137,AT$138,AT$139,AT$140,AT$141,AT$142,AT$143*(1+'S&amp;S'!$F148),AT$144)</f>
        <v>0</v>
      </c>
      <c r="AU350" s="66">
        <f>-AU$190+AU$216-AU$218+AU$233+AU$234+SUM(AU$125,AU$126,AU$127,AU$128,AU$129,AU$130,AU$131,AU$132,AU$133,AU$134,AU$135,AU$136,AU$137,AU$138,AU$139,AU$140,AU$141,AU$142,AU$143*(1+'S&amp;S'!$F148),AU$144)</f>
        <v>0</v>
      </c>
      <c r="AV350" s="66">
        <f>-AV$190+AV$216-AV$218+AV$233+AV$234+SUM(AV$125,AV$126,AV$127,AV$128,AV$129,AV$130,AV$131,AV$132,AV$133,AV$134,AV$135,AV$136,AV$137,AV$138,AV$139,AV$140,AV$141,AV$142,AV$143*(1+'S&amp;S'!$F148),AV$144)</f>
        <v>0</v>
      </c>
      <c r="AW350" s="66">
        <f>-AW$190+AW$216-AW$218+AW$233+AW$234+SUM(AW$125,AW$126,AW$127,AW$128,AW$129,AW$130,AW$131,AW$132,AW$133,AW$134,AW$135,AW$136,AW$137,AW$138,AW$139,AW$140,AW$141,AW$142,AW$143*(1+'S&amp;S'!$F148),AW$144)</f>
        <v>0</v>
      </c>
      <c r="AX350" s="66">
        <f>-AX$190+AX$216-AX$218+AX$233+AX$234+SUM(AX$125,AX$126,AX$127,AX$128,AX$129,AX$130,AX$131,AX$132,AX$133,AX$134,AX$135,AX$136,AX$137,AX$138,AX$139,AX$140,AX$141,AX$142,AX$143*(1+'S&amp;S'!$F148),AX$144)</f>
        <v>0</v>
      </c>
      <c r="AY350" s="66">
        <f>-AY$190+AY$216-AY$218+AY$233+AY$234+SUM(AY$125,AY$126,AY$127,AY$128,AY$129,AY$130,AY$131,AY$132,AY$133,AY$134,AY$135,AY$136,AY$137,AY$138,AY$139,AY$140,AY$141,AY$142,AY$143*(1+'S&amp;S'!$F148),AY$144)</f>
        <v>0</v>
      </c>
      <c r="AZ350" s="66">
        <f>-AZ$190+AZ$216-AZ$218+AZ$233+AZ$234+SUM(AZ$125,AZ$126,AZ$127,AZ$128,AZ$129,AZ$130,AZ$131,AZ$132,AZ$133,AZ$134,AZ$135,AZ$136,AZ$137,AZ$138,AZ$139,AZ$140,AZ$141,AZ$142,AZ$143*(1+'S&amp;S'!$F148),AZ$144)</f>
        <v>0</v>
      </c>
      <c r="BA350" s="66">
        <f>-BA$190+BA$216-BA$218+BA$233+BA$234+SUM(BA$125,BA$126,BA$127,BA$128,BA$129,BA$130,BA$131,BA$132,BA$133,BA$134,BA$135,BA$136,BA$137,BA$138,BA$139,BA$140,BA$141,BA$142,BA$143*(1+'S&amp;S'!$F148),BA$144)</f>
        <v>0</v>
      </c>
      <c r="BB350" s="66">
        <f>-BB$190+BB$216-BB$218+BB$233+BB$234+SUM(BB$125,BB$126,BB$127,BB$128,BB$129,BB$130,BB$131,BB$132,BB$133,BB$134,BB$135,BB$136,BB$137,BB$138,BB$139,BB$140,BB$141,BB$142,BB$143*(1+'S&amp;S'!$F148),BB$144)</f>
        <v>0</v>
      </c>
      <c r="BC350" s="66">
        <f>-BC$190+BC$216-BC$218+BC$233+BC$234+SUM(BC$125,BC$126,BC$127,BC$128,BC$129,BC$130,BC$131,BC$132,BC$133,BC$134,BC$135,BC$136,BC$137,BC$138,BC$139,BC$140,BC$141,BC$142,BC$143*(1+'S&amp;S'!$F148),BC$144)</f>
        <v>0</v>
      </c>
      <c r="BD350" s="66">
        <f>-BD$190+BD$216-BD$218+BD$233+BD$234+SUM(BD$125,BD$126,BD$127,BD$128,BD$129,BD$130,BD$131,BD$132,BD$133,BD$134,BD$135,BD$136,BD$137,BD$138,BD$139,BD$140,BD$141,BD$142,BD$143*(1+'S&amp;S'!$F148),BD$144)</f>
        <v>0</v>
      </c>
      <c r="BE350" s="66">
        <f>-BE$190+BE$216-BE$218+BE$233+BE$234+SUM(BE$125,BE$126,BE$127,BE$128,BE$129,BE$130,BE$131,BE$132,BE$133,BE$134,BE$135,BE$136,BE$137,BE$138,BE$139,BE$140,BE$141,BE$142,BE$143*(1+'S&amp;S'!$F148),BE$144)</f>
        <v>0</v>
      </c>
      <c r="BF350" s="66">
        <f>-BF$190+BF$216-BF$218+BF$233+BF$234+SUM(BF$125,BF$126,BF$127,BF$128,BF$129,BF$130,BF$131,BF$132,BF$133,BF$134,BF$135,BF$136,BF$137,BF$138,BF$139,BF$140,BF$141,BF$142,BF$143*(1+'S&amp;S'!$F148),BF$144)</f>
        <v>0</v>
      </c>
      <c r="BG350" s="66">
        <f>-BG$190+BG$216-BG$218+BG$233+BG$234+SUM(BG$125,BG$126,BG$127,BG$128,BG$129,BG$130,BG$131,BG$132,BG$133,BG$134,BG$135,BG$136,BG$137,BG$138,BG$139,BG$140,BG$141,BG$142,BG$143*(1+'S&amp;S'!$F148),BG$144)</f>
        <v>0</v>
      </c>
      <c r="BH350" s="66">
        <f>-BH$190+BH$216-BH$218+BH$233+BH$234+SUM(BH$125,BH$126,BH$127,BH$128,BH$129,BH$130,BH$131,BH$132,BH$133,BH$134,BH$135,BH$136,BH$137,BH$138,BH$139,BH$140,BH$141,BH$142,BH$143*(1+'S&amp;S'!$F148),BH$144)</f>
        <v>0</v>
      </c>
      <c r="BI350" s="66">
        <f>-BI$190+BI$216-BI$218+BI$233+BI$234+SUM(BI$125,BI$126,BI$127,BI$128,BI$129,BI$130,BI$131,BI$132,BI$133,BI$134,BI$135,BI$136,BI$137,BI$138,BI$139,BI$140,BI$141,BI$142,BI$143*(1+'S&amp;S'!$F148),BI$144)</f>
        <v>0</v>
      </c>
      <c r="BJ350" s="66">
        <f>-BJ$190+BJ$216-BJ$218+BJ$233+BJ$234+SUM(BJ$125,BJ$126,BJ$127,BJ$128,BJ$129,BJ$130,BJ$131,BJ$132,BJ$133,BJ$134,BJ$135,BJ$136,BJ$137,BJ$138,BJ$139,BJ$140,BJ$141,BJ$142,BJ$143*(1+'S&amp;S'!$F148),BJ$144)</f>
        <v>0</v>
      </c>
      <c r="BK350" s="66">
        <f>-BK$190+BK$216-BK$218+BK$233+BK$234+SUM(BK$125,BK$126,BK$127,BK$128,BK$129,BK$130,BK$131,BK$132,BK$133,BK$134,BK$135,BK$136,BK$137,BK$138,BK$139,BK$140,BK$141,BK$142,BK$143*(1+'S&amp;S'!$F148),BK$144)</f>
        <v>0</v>
      </c>
      <c r="BL350" s="66">
        <f>-BL$190+BL$216-BL$218+BL$233+BL$234+SUM(BL$125,BL$126,BL$127,BL$128,BL$129,BL$130,BL$131,BL$132,BL$133,BL$134,BL$135,BL$136,BL$137,BL$138,BL$139,BL$140,BL$141,BL$142,BL$143*(1+'S&amp;S'!$F148),BL$144)</f>
        <v>0</v>
      </c>
      <c r="BM350" s="66">
        <f>-BM$190+BM$216-BM$218+BM$233+BM$234+SUM(BM$125,BM$126,BM$127,BM$128,BM$129,BM$130,BM$131,BM$132,BM$133,BM$134,BM$135,BM$136,BM$137,BM$138,BM$139,BM$140,BM$141,BM$142,BM$143*(1+'S&amp;S'!$F148),BM$144)</f>
        <v>0</v>
      </c>
      <c r="BN350" s="66">
        <f>-BN$190+BN$216-BN$218+BN$233+BN$234+SUM(BN$125,BN$126,BN$127,BN$128,BN$129,BN$130,BN$131,BN$132,BN$133,BN$134,BN$135,BN$136,BN$137,BN$138,BN$139,BN$140,BN$141,BN$142,BN$143*(1+'S&amp;S'!$F148),BN$144)</f>
        <v>0</v>
      </c>
      <c r="BO350" s="66">
        <f>-BO$190+BO$216-BO$218+BO$233+BO$234+SUM(BO$125,BO$126,BO$127,BO$128,BO$129,BO$130,BO$131,BO$132,BO$133,BO$134,BO$135,BO$136,BO$137,BO$138,BO$139,BO$140,BO$141,BO$142,BO$143*(1+'S&amp;S'!$F148),BO$144)</f>
        <v>0</v>
      </c>
      <c r="BP350" s="66">
        <f>-BP$190+BP$216-BP$218+BP$233+BP$234+SUM(BP$125,BP$126,BP$127,BP$128,BP$129,BP$130,BP$131,BP$132,BP$133,BP$134,BP$135,BP$136,BP$137,BP$138,BP$139,BP$140,BP$141,BP$142,BP$143*(1+'S&amp;S'!$F148),BP$144)</f>
        <v>0</v>
      </c>
      <c r="BQ350" s="66">
        <f>-BQ$190+BQ$216-BQ$218+BQ$233+BQ$234+SUM(BQ$125,BQ$126,BQ$127,BQ$128,BQ$129,BQ$130,BQ$131,BQ$132,BQ$133,BQ$134,BQ$135,BQ$136,BQ$137,BQ$138,BQ$139,BQ$140,BQ$141,BQ$142,BQ$143*(1+'S&amp;S'!$F148),BQ$144)</f>
        <v>0</v>
      </c>
      <c r="BR350" s="66">
        <f>-BR$190+BR$216-BR$218+BR$233+BR$234+SUM(BR$125,BR$126,BR$127,BR$128,BR$129,BR$130,BR$131,BR$132,BR$133,BR$134,BR$135,BR$136,BR$137,BR$138,BR$139,BR$140,BR$141,BR$142,BR$143*(1+'S&amp;S'!$F148),BR$144)</f>
        <v>0</v>
      </c>
      <c r="BS350" s="66">
        <f>-BS$190+BS$216-BS$218+BS$233+BS$234+SUM(BS$125,BS$126,BS$127,BS$128,BS$129,BS$130,BS$131,BS$132,BS$133,BS$134,BS$135,BS$136,BS$137,BS$138,BS$139,BS$140,BS$141,BS$142,BS$143*(1+'S&amp;S'!$F148),BS$144)</f>
        <v>0</v>
      </c>
      <c r="BT350" s="66">
        <f>-BT$190+BT$216-BT$218+BT$233+BT$234+SUM(BT$125,BT$126,BT$127,BT$128,BT$129,BT$130,BT$131,BT$132,BT$133,BT$134,BT$135,BT$136,BT$137,BT$138,BT$139,BT$140,BT$141,BT$142,BT$143*(1+'S&amp;S'!$F148),BT$144)</f>
        <v>0</v>
      </c>
      <c r="BU350" s="66">
        <f>-BU$190+BU$216-BU$218+BU$233+BU$234+SUM(BU$125,BU$126,BU$127,BU$128,BU$129,BU$130,BU$131,BU$132,BU$133,BU$134,BU$135,BU$136,BU$137,BU$138,BU$139,BU$140,BU$141,BU$142,BU$143*(1+'S&amp;S'!$F148),BU$144)</f>
        <v>0</v>
      </c>
      <c r="BV350" s="66">
        <f>-BV$190+BV$216-BV$218+BV$233+BV$234+SUM(BV$125,BV$126,BV$127,BV$128,BV$129,BV$130,BV$131,BV$132,BV$133,BV$134,BV$135,BV$136,BV$137,BV$138,BV$139,BV$140,BV$141,BV$142,BV$143*(1+'S&amp;S'!$F148),BV$144)</f>
        <v>0</v>
      </c>
      <c r="BW350" s="66">
        <f>-BW$190+BW$216-BW$218+BW$233+BW$234+SUM(BW$125,BW$126,BW$127,BW$128,BW$129,BW$130,BW$131,BW$132,BW$133,BW$134,BW$135,BW$136,BW$137,BW$138,BW$139,BW$140,BW$141,BW$142,BW$143*(1+'S&amp;S'!$F148),BW$144)</f>
        <v>0</v>
      </c>
      <c r="BX350" s="66">
        <f>-BX$190+BX$216-BX$218+BX$233+BX$234+SUM(BX$125,BX$126,BX$127,BX$128,BX$129,BX$130,BX$131,BX$132,BX$133,BX$134,BX$135,BX$136,BX$137,BX$138,BX$139,BX$140,BX$141,BX$142,BX$143*(1+'S&amp;S'!$F148),BX$144)</f>
        <v>0</v>
      </c>
      <c r="BY350" s="66">
        <f>-BY$190+BY$216-BY$218+BY$233+BY$234+SUM(BY$125,BY$126,BY$127,BY$128,BY$129,BY$130,BY$131,BY$132,BY$133,BY$134,BY$135,BY$136,BY$137,BY$138,BY$139,BY$140,BY$141,BY$142,BY$143*(1+'S&amp;S'!$F148),BY$144)</f>
        <v>0</v>
      </c>
      <c r="BZ350" s="66">
        <f>-BZ$190+BZ$216-BZ$218+BZ$233+BZ$234+SUM(BZ$125,BZ$126,BZ$127,BZ$128,BZ$129,BZ$130,BZ$131,BZ$132,BZ$133,BZ$134,BZ$135,BZ$136,BZ$137,BZ$138,BZ$139,BZ$140,BZ$141,BZ$142,BZ$143*(1+'S&amp;S'!$F148),BZ$144)</f>
        <v>0</v>
      </c>
      <c r="CA350" s="66">
        <f>-CA$190+CA$216-CA$218+CA$233+CA$234+SUM(CA$125,CA$126,CA$127,CA$128,CA$129,CA$130,CA$131,CA$132,CA$133,CA$134,CA$135,CA$136,CA$137,CA$138,CA$139,CA$140,CA$141,CA$142,CA$143*(1+'S&amp;S'!$F148),CA$144)</f>
        <v>0</v>
      </c>
      <c r="CB350" s="66">
        <f>-CB$190+CB$216-CB$218+CB$233+CB$234+SUM(CB$125,CB$126,CB$127,CB$128,CB$129,CB$130,CB$131,CB$132,CB$133,CB$134,CB$135,CB$136,CB$137,CB$138,CB$139,CB$140,CB$141,CB$142,CB$143*(1+'S&amp;S'!$F148),CB$144)</f>
        <v>0</v>
      </c>
      <c r="CC350" s="66">
        <f>-CC$190+CC$216-CC$218+CC$233+CC$234+SUM(CC$125,CC$126,CC$127,CC$128,CC$129,CC$130,CC$131,CC$132,CC$133,CC$134,CC$135,CC$136,CC$137,CC$138,CC$139,CC$140,CC$141,CC$142,CC$143*(1+'S&amp;S'!$F148),CC$144)</f>
        <v>0</v>
      </c>
      <c r="CD350" s="66">
        <f>-CD$190+CD$216-CD$218+CD$233+CD$234+SUM(CD$125,CD$126,CD$127,CD$128,CD$129,CD$130,CD$131,CD$132,CD$133,CD$134,CD$135,CD$136,CD$137,CD$138,CD$139,CD$140,CD$141,CD$142,CD$143*(1+'S&amp;S'!$F148),CD$144)</f>
        <v>0</v>
      </c>
      <c r="CE350" s="66">
        <f>-CE$190+CE$216-CE$218+CE$233+CE$234+SUM(CE$125,CE$126,CE$127,CE$128,CE$129,CE$130,CE$131,CE$132,CE$133,CE$134,CE$135,CE$136,CE$137,CE$138,CE$139,CE$140,CE$141,CE$142,CE$143*(1+'S&amp;S'!$F148),CE$144)</f>
        <v>0</v>
      </c>
      <c r="CF350" s="66">
        <f>-CF$190+CF$216-CF$218+CF$233+CF$234+SUM(CF$125,CF$126,CF$127,CF$128,CF$129,CF$130,CF$131,CF$132,CF$133,CF$134,CF$135,CF$136,CF$137,CF$138,CF$139,CF$140,CF$141,CF$142,CF$143*(1+'S&amp;S'!$F148),CF$144)</f>
        <v>0</v>
      </c>
      <c r="CG350" s="66">
        <f>-CG$190+CG$216-CG$218+CG$233+CG$234+SUM(CG$125,CG$126,CG$127,CG$128,CG$129,CG$130,CG$131,CG$132,CG$133,CG$134,CG$135,CG$136,CG$137,CG$138,CG$139,CG$140,CG$141,CG$142,CG$143*(1+'S&amp;S'!$F148),CG$144)</f>
        <v>0</v>
      </c>
      <c r="CH350" s="66">
        <f>-CH$190+CH$216-CH$218+CH$233+CH$234+SUM(CH$125,CH$126,CH$127,CH$128,CH$129,CH$130,CH$131,CH$132,CH$133,CH$134,CH$135,CH$136,CH$137,CH$138,CH$139,CH$140,CH$141,CH$142,CH$143*(1+'S&amp;S'!$F148),CH$144)</f>
        <v>0</v>
      </c>
      <c r="CI350" s="66">
        <f>-CI$190+CI$216-CI$218+CI$233+CI$234+SUM(CI$125,CI$126,CI$127,CI$128,CI$129,CI$130,CI$131,CI$132,CI$133,CI$134,CI$135,CI$136,CI$137,CI$138,CI$139,CI$140,CI$141,CI$142,CI$143*(1+'S&amp;S'!$F148),CI$144)</f>
        <v>0</v>
      </c>
      <c r="CJ350" s="66">
        <f>-CJ$190+CJ$216-CJ$218+CJ$233+CJ$234+SUM(CJ$125,CJ$126,CJ$127,CJ$128,CJ$129,CJ$130,CJ$131,CJ$132,CJ$133,CJ$134,CJ$135,CJ$136,CJ$137,CJ$138,CJ$139,CJ$140,CJ$141,CJ$142,CJ$143*(1+'S&amp;S'!$F148),CJ$144)</f>
        <v>0</v>
      </c>
      <c r="CK350" s="66">
        <f>-CK$190+CK$216-CK$218+CK$233+CK$234+SUM(CK$125,CK$126,CK$127,CK$128,CK$129,CK$130,CK$131,CK$132,CK$133,CK$134,CK$135,CK$136,CK$137,CK$138,CK$139,CK$140,CK$141,CK$142,CK$143*(1+'S&amp;S'!$F148),CK$144)</f>
        <v>0</v>
      </c>
      <c r="CL350" s="66">
        <f>-CL$190+CL$216-CL$218+CL$233+CL$234+SUM(CL$125,CL$126,CL$127,CL$128,CL$129,CL$130,CL$131,CL$132,CL$133,CL$134,CL$135,CL$136,CL$137,CL$138,CL$139,CL$140,CL$141,CL$142,CL$143*(1+'S&amp;S'!$F148),CL$144)</f>
        <v>0</v>
      </c>
      <c r="CM350" s="66">
        <f>-CM$190+CM$216-CM$218+CM$233+CM$234+SUM(CM$125,CM$126,CM$127,CM$128,CM$129,CM$130,CM$131,CM$132,CM$133,CM$134,CM$135,CM$136,CM$137,CM$138,CM$139,CM$140,CM$141,CM$142,CM$143*(1+'S&amp;S'!$F148),CM$144)</f>
        <v>0</v>
      </c>
      <c r="CN350" s="66">
        <f>-CN$190+CN$216-CN$218+CN$233+CN$234+SUM(CN$125,CN$126,CN$127,CN$128,CN$129,CN$130,CN$131,CN$132,CN$133,CN$134,CN$135,CN$136,CN$137,CN$138,CN$139,CN$140,CN$141,CN$142,CN$143*(1+'S&amp;S'!$F148),CN$144)</f>
        <v>0</v>
      </c>
      <c r="CO350" s="66">
        <f>-CO$190+CO$216-CO$218+CO$233+CO$234+SUM(CO$125,CO$126,CO$127,CO$128,CO$129,CO$130,CO$131,CO$132,CO$133,CO$134,CO$135,CO$136,CO$137,CO$138,CO$139,CO$140,CO$141,CO$142,CO$143*(1+'S&amp;S'!$F148),CO$144)</f>
        <v>0</v>
      </c>
      <c r="CP350" s="66">
        <f>-CP$190+CP$216-CP$218+CP$233+CP$234+SUM(CP$125,CP$126,CP$127,CP$128,CP$129,CP$130,CP$131,CP$132,CP$133,CP$134,CP$135,CP$136,CP$137,CP$138,CP$139,CP$140,CP$141,CP$142,CP$143*(1+'S&amp;S'!$F148),CP$144)</f>
        <v>0</v>
      </c>
      <c r="CQ350" s="66">
        <f>-CQ$190+CQ$216-CQ$218+CQ$233+CQ$234+SUM(CQ$125,CQ$126,CQ$127,CQ$128,CQ$129,CQ$130,CQ$131,CQ$132,CQ$133,CQ$134,CQ$135,CQ$136,CQ$137,CQ$138,CQ$139,CQ$140,CQ$141,CQ$142,CQ$143*(1+'S&amp;S'!$F148),CQ$144)</f>
        <v>0</v>
      </c>
      <c r="CR350" s="66">
        <f>-CR$190+CR$216-CR$218+CR$233+CR$234+SUM(CR$125,CR$126,CR$127,CR$128,CR$129,CR$130,CR$131,CR$132,CR$133,CR$134,CR$135,CR$136,CR$137,CR$138,CR$139,CR$140,CR$141,CR$142,CR$143*(1+'S&amp;S'!$F148),CR$144)</f>
        <v>0</v>
      </c>
      <c r="CS350" s="66">
        <f>-CS$190+CS$216-CS$218+CS$233+CS$234+SUM(CS$125,CS$126,CS$127,CS$128,CS$129,CS$130,CS$131,CS$132,CS$133,CS$134,CS$135,CS$136,CS$137,CS$138,CS$139,CS$140,CS$141,CS$142,CS$143*(1+'S&amp;S'!$F148),CS$144)</f>
        <v>0</v>
      </c>
    </row>
    <row r="351" spans="3:97" hidden="1" x14ac:dyDescent="0.35">
      <c r="C351" s="81" t="str">
        <f>O.1!C143&amp;" with "&amp; 'S&amp;S'!$D$5*100 &amp; "% decrease"</f>
        <v>Spare with 1% decrease</v>
      </c>
      <c r="E351" s="492">
        <f>G351+NPV(G.Asm!$F$40,H351:INDEX(H351:CS351,RP))</f>
        <v>0</v>
      </c>
      <c r="F351" s="492">
        <f t="shared" si="279"/>
        <v>0</v>
      </c>
      <c r="G351" s="66">
        <f>-G$190+G$216-G$218+G$233+G$234+SUM(G$125,G$126,G$127,G$128,G$129,G$130,G$131,G$132,G$133,G$134,G$135,G$136,G$137,G$138,G$139,G$140,G$141,G$142,G$143*(1+'S&amp;S'!$F149),G$144)</f>
        <v>0</v>
      </c>
      <c r="H351" s="66">
        <f>-H$190+H$216-H$218+H$233+H$234+SUM(H$125,H$126,H$127,H$128,H$129,H$130,H$131,H$132,H$133,H$134,H$135,H$136,H$137,H$138,H$139,H$140,H$141,H$142,H$143*(1+'S&amp;S'!$F149),H$144)</f>
        <v>0</v>
      </c>
      <c r="I351" s="66">
        <f>-I$190+I$216-I$218+I$233+I$234+SUM(I$125,I$126,I$127,I$128,I$129,I$130,I$131,I$132,I$133,I$134,I$135,I$136,I$137,I$138,I$139,I$140,I$141,I$142,I$143*(1+'S&amp;S'!$F149),I$144)</f>
        <v>0</v>
      </c>
      <c r="J351" s="66">
        <f>-J$190+J$216-J$218+J$233+J$234+SUM(J$125,J$126,J$127,J$128,J$129,J$130,J$131,J$132,J$133,J$134,J$135,J$136,J$137,J$138,J$139,J$140,J$141,J$142,J$143*(1+'S&amp;S'!$F149),J$144)</f>
        <v>0</v>
      </c>
      <c r="K351" s="66">
        <f>-K$190+K$216-K$218+K$233+K$234+SUM(K$125,K$126,K$127,K$128,K$129,K$130,K$131,K$132,K$133,K$134,K$135,K$136,K$137,K$138,K$139,K$140,K$141,K$142,K$143*(1+'S&amp;S'!$F149),K$144)</f>
        <v>0</v>
      </c>
      <c r="L351" s="66">
        <f>-L$190+L$216-L$218+L$233+L$234+SUM(L$125,L$126,L$127,L$128,L$129,L$130,L$131,L$132,L$133,L$134,L$135,L$136,L$137,L$138,L$139,L$140,L$141,L$142,L$143*(1+'S&amp;S'!$F149),L$144)</f>
        <v>0</v>
      </c>
      <c r="M351" s="66">
        <f>-M$190+M$216-M$218+M$233+M$234+SUM(M$125,M$126,M$127,M$128,M$129,M$130,M$131,M$132,M$133,M$134,M$135,M$136,M$137,M$138,M$139,M$140,M$141,M$142,M$143*(1+'S&amp;S'!$F149),M$144)</f>
        <v>0</v>
      </c>
      <c r="N351" s="66">
        <f>-N$190+N$216-N$218+N$233+N$234+SUM(N$125,N$126,N$127,N$128,N$129,N$130,N$131,N$132,N$133,N$134,N$135,N$136,N$137,N$138,N$139,N$140,N$141,N$142,N$143*(1+'S&amp;S'!$F149),N$144)</f>
        <v>0</v>
      </c>
      <c r="O351" s="66">
        <f>-O$190+O$216-O$218+O$233+O$234+SUM(O$125,O$126,O$127,O$128,O$129,O$130,O$131,O$132,O$133,O$134,O$135,O$136,O$137,O$138,O$139,O$140,O$141,O$142,O$143*(1+'S&amp;S'!$F149),O$144)</f>
        <v>0</v>
      </c>
      <c r="P351" s="66">
        <f>-P$190+P$216-P$218+P$233+P$234+SUM(P$125,P$126,P$127,P$128,P$129,P$130,P$131,P$132,P$133,P$134,P$135,P$136,P$137,P$138,P$139,P$140,P$141,P$142,P$143*(1+'S&amp;S'!$F149),P$144)</f>
        <v>0</v>
      </c>
      <c r="Q351" s="66">
        <f>-Q$190+Q$216-Q$218+Q$233+Q$234+SUM(Q$125,Q$126,Q$127,Q$128,Q$129,Q$130,Q$131,Q$132,Q$133,Q$134,Q$135,Q$136,Q$137,Q$138,Q$139,Q$140,Q$141,Q$142,Q$143*(1+'S&amp;S'!$F149),Q$144)</f>
        <v>0</v>
      </c>
      <c r="R351" s="66">
        <f>-R$190+R$216-R$218+R$233+R$234+SUM(R$125,R$126,R$127,R$128,R$129,R$130,R$131,R$132,R$133,R$134,R$135,R$136,R$137,R$138,R$139,R$140,R$141,R$142,R$143*(1+'S&amp;S'!$F149),R$144)</f>
        <v>0</v>
      </c>
      <c r="S351" s="66">
        <f>-S$190+S$216-S$218+S$233+S$234+SUM(S$125,S$126,S$127,S$128,S$129,S$130,S$131,S$132,S$133,S$134,S$135,S$136,S$137,S$138,S$139,S$140,S$141,S$142,S$143*(1+'S&amp;S'!$F149),S$144)</f>
        <v>0</v>
      </c>
      <c r="T351" s="66">
        <f>-T$190+T$216-T$218+T$233+T$234+SUM(T$125,T$126,T$127,T$128,T$129,T$130,T$131,T$132,T$133,T$134,T$135,T$136,T$137,T$138,T$139,T$140,T$141,T$142,T$143*(1+'S&amp;S'!$F149),T$144)</f>
        <v>0</v>
      </c>
      <c r="U351" s="66">
        <f>-U$190+U$216-U$218+U$233+U$234+SUM(U$125,U$126,U$127,U$128,U$129,U$130,U$131,U$132,U$133,U$134,U$135,U$136,U$137,U$138,U$139,U$140,U$141,U$142,U$143*(1+'S&amp;S'!$F149),U$144)</f>
        <v>0</v>
      </c>
      <c r="V351" s="66">
        <f>-V$190+V$216-V$218+V$233+V$234+SUM(V$125,V$126,V$127,V$128,V$129,V$130,V$131,V$132,V$133,V$134,V$135,V$136,V$137,V$138,V$139,V$140,V$141,V$142,V$143*(1+'S&amp;S'!$F149),V$144)</f>
        <v>0</v>
      </c>
      <c r="W351" s="66">
        <f>-W$190+W$216-W$218+W$233+W$234+SUM(W$125,W$126,W$127,W$128,W$129,W$130,W$131,W$132,W$133,W$134,W$135,W$136,W$137,W$138,W$139,W$140,W$141,W$142,W$143*(1+'S&amp;S'!$F149),W$144)</f>
        <v>0</v>
      </c>
      <c r="X351" s="66">
        <f>-X$190+X$216-X$218+X$233+X$234+SUM(X$125,X$126,X$127,X$128,X$129,X$130,X$131,X$132,X$133,X$134,X$135,X$136,X$137,X$138,X$139,X$140,X$141,X$142,X$143*(1+'S&amp;S'!$F149),X$144)</f>
        <v>0</v>
      </c>
      <c r="Y351" s="66">
        <f>-Y$190+Y$216-Y$218+Y$233+Y$234+SUM(Y$125,Y$126,Y$127,Y$128,Y$129,Y$130,Y$131,Y$132,Y$133,Y$134,Y$135,Y$136,Y$137,Y$138,Y$139,Y$140,Y$141,Y$142,Y$143*(1+'S&amp;S'!$F149),Y$144)</f>
        <v>0</v>
      </c>
      <c r="Z351" s="66">
        <f>-Z$190+Z$216-Z$218+Z$233+Z$234+SUM(Z$125,Z$126,Z$127,Z$128,Z$129,Z$130,Z$131,Z$132,Z$133,Z$134,Z$135,Z$136,Z$137,Z$138,Z$139,Z$140,Z$141,Z$142,Z$143*(1+'S&amp;S'!$F149),Z$144)</f>
        <v>0</v>
      </c>
      <c r="AA351" s="66">
        <f>-AA$190+AA$216-AA$218+AA$233+AA$234+SUM(AA$125,AA$126,AA$127,AA$128,AA$129,AA$130,AA$131,AA$132,AA$133,AA$134,AA$135,AA$136,AA$137,AA$138,AA$139,AA$140,AA$141,AA$142,AA$143*(1+'S&amp;S'!$F149),AA$144)</f>
        <v>0</v>
      </c>
      <c r="AB351" s="66">
        <f>-AB$190+AB$216-AB$218+AB$233+AB$234+SUM(AB$125,AB$126,AB$127,AB$128,AB$129,AB$130,AB$131,AB$132,AB$133,AB$134,AB$135,AB$136,AB$137,AB$138,AB$139,AB$140,AB$141,AB$142,AB$143*(1+'S&amp;S'!$F149),AB$144)</f>
        <v>0</v>
      </c>
      <c r="AC351" s="66">
        <f>-AC$190+AC$216-AC$218+AC$233+AC$234+SUM(AC$125,AC$126,AC$127,AC$128,AC$129,AC$130,AC$131,AC$132,AC$133,AC$134,AC$135,AC$136,AC$137,AC$138,AC$139,AC$140,AC$141,AC$142,AC$143*(1+'S&amp;S'!$F149),AC$144)</f>
        <v>0</v>
      </c>
      <c r="AD351" s="66">
        <f>-AD$190+AD$216-AD$218+AD$233+AD$234+SUM(AD$125,AD$126,AD$127,AD$128,AD$129,AD$130,AD$131,AD$132,AD$133,AD$134,AD$135,AD$136,AD$137,AD$138,AD$139,AD$140,AD$141,AD$142,AD$143*(1+'S&amp;S'!$F149),AD$144)</f>
        <v>0</v>
      </c>
      <c r="AE351" s="66">
        <f>-AE$190+AE$216-AE$218+AE$233+AE$234+SUM(AE$125,AE$126,AE$127,AE$128,AE$129,AE$130,AE$131,AE$132,AE$133,AE$134,AE$135,AE$136,AE$137,AE$138,AE$139,AE$140,AE$141,AE$142,AE$143*(1+'S&amp;S'!$F149),AE$144)</f>
        <v>0</v>
      </c>
      <c r="AF351" s="66">
        <f>-AF$190+AF$216-AF$218+AF$233+AF$234+SUM(AF$125,AF$126,AF$127,AF$128,AF$129,AF$130,AF$131,AF$132,AF$133,AF$134,AF$135,AF$136,AF$137,AF$138,AF$139,AF$140,AF$141,AF$142,AF$143*(1+'S&amp;S'!$F149),AF$144)</f>
        <v>0</v>
      </c>
      <c r="AG351" s="66">
        <f>-AG$190+AG$216-AG$218+AG$233+AG$234+SUM(AG$125,AG$126,AG$127,AG$128,AG$129,AG$130,AG$131,AG$132,AG$133,AG$134,AG$135,AG$136,AG$137,AG$138,AG$139,AG$140,AG$141,AG$142,AG$143*(1+'S&amp;S'!$F149),AG$144)</f>
        <v>0</v>
      </c>
      <c r="AH351" s="66">
        <f>-AH$190+AH$216-AH$218+AH$233+AH$234+SUM(AH$125,AH$126,AH$127,AH$128,AH$129,AH$130,AH$131,AH$132,AH$133,AH$134,AH$135,AH$136,AH$137,AH$138,AH$139,AH$140,AH$141,AH$142,AH$143*(1+'S&amp;S'!$F149),AH$144)</f>
        <v>0</v>
      </c>
      <c r="AI351" s="66">
        <f>-AI$190+AI$216-AI$218+AI$233+AI$234+SUM(AI$125,AI$126,AI$127,AI$128,AI$129,AI$130,AI$131,AI$132,AI$133,AI$134,AI$135,AI$136,AI$137,AI$138,AI$139,AI$140,AI$141,AI$142,AI$143*(1+'S&amp;S'!$F149),AI$144)</f>
        <v>0</v>
      </c>
      <c r="AJ351" s="66">
        <f>-AJ$190+AJ$216-AJ$218+AJ$233+AJ$234+SUM(AJ$125,AJ$126,AJ$127,AJ$128,AJ$129,AJ$130,AJ$131,AJ$132,AJ$133,AJ$134,AJ$135,AJ$136,AJ$137,AJ$138,AJ$139,AJ$140,AJ$141,AJ$142,AJ$143*(1+'S&amp;S'!$F149),AJ$144)</f>
        <v>0</v>
      </c>
      <c r="AK351" s="66">
        <f>-AK$190+AK$216-AK$218+AK$233+AK$234+SUM(AK$125,AK$126,AK$127,AK$128,AK$129,AK$130,AK$131,AK$132,AK$133,AK$134,AK$135,AK$136,AK$137,AK$138,AK$139,AK$140,AK$141,AK$142,AK$143*(1+'S&amp;S'!$F149),AK$144)</f>
        <v>0</v>
      </c>
      <c r="AL351" s="66">
        <f>-AL$190+AL$216-AL$218+AL$233+AL$234+SUM(AL$125,AL$126,AL$127,AL$128,AL$129,AL$130,AL$131,AL$132,AL$133,AL$134,AL$135,AL$136,AL$137,AL$138,AL$139,AL$140,AL$141,AL$142,AL$143*(1+'S&amp;S'!$F149),AL$144)</f>
        <v>0</v>
      </c>
      <c r="AM351" s="66">
        <f>-AM$190+AM$216-AM$218+AM$233+AM$234+SUM(AM$125,AM$126,AM$127,AM$128,AM$129,AM$130,AM$131,AM$132,AM$133,AM$134,AM$135,AM$136,AM$137,AM$138,AM$139,AM$140,AM$141,AM$142,AM$143*(1+'S&amp;S'!$F149),AM$144)</f>
        <v>0</v>
      </c>
      <c r="AN351" s="66">
        <f>-AN$190+AN$216-AN$218+AN$233+AN$234+SUM(AN$125,AN$126,AN$127,AN$128,AN$129,AN$130,AN$131,AN$132,AN$133,AN$134,AN$135,AN$136,AN$137,AN$138,AN$139,AN$140,AN$141,AN$142,AN$143*(1+'S&amp;S'!$F149),AN$144)</f>
        <v>0</v>
      </c>
      <c r="AO351" s="66">
        <f>-AO$190+AO$216-AO$218+AO$233+AO$234+SUM(AO$125,AO$126,AO$127,AO$128,AO$129,AO$130,AO$131,AO$132,AO$133,AO$134,AO$135,AO$136,AO$137,AO$138,AO$139,AO$140,AO$141,AO$142,AO$143*(1+'S&amp;S'!$F149),AO$144)</f>
        <v>0</v>
      </c>
      <c r="AP351" s="66">
        <f>-AP$190+AP$216-AP$218+AP$233+AP$234+SUM(AP$125,AP$126,AP$127,AP$128,AP$129,AP$130,AP$131,AP$132,AP$133,AP$134,AP$135,AP$136,AP$137,AP$138,AP$139,AP$140,AP$141,AP$142,AP$143*(1+'S&amp;S'!$F149),AP$144)</f>
        <v>0</v>
      </c>
      <c r="AQ351" s="66">
        <f>-AQ$190+AQ$216-AQ$218+AQ$233+AQ$234+SUM(AQ$125,AQ$126,AQ$127,AQ$128,AQ$129,AQ$130,AQ$131,AQ$132,AQ$133,AQ$134,AQ$135,AQ$136,AQ$137,AQ$138,AQ$139,AQ$140,AQ$141,AQ$142,AQ$143*(1+'S&amp;S'!$F149),AQ$144)</f>
        <v>0</v>
      </c>
      <c r="AR351" s="66">
        <f>-AR$190+AR$216-AR$218+AR$233+AR$234+SUM(AR$125,AR$126,AR$127,AR$128,AR$129,AR$130,AR$131,AR$132,AR$133,AR$134,AR$135,AR$136,AR$137,AR$138,AR$139,AR$140,AR$141,AR$142,AR$143*(1+'S&amp;S'!$F149),AR$144)</f>
        <v>0</v>
      </c>
      <c r="AS351" s="66">
        <f>-AS$190+AS$216-AS$218+AS$233+AS$234+SUM(AS$125,AS$126,AS$127,AS$128,AS$129,AS$130,AS$131,AS$132,AS$133,AS$134,AS$135,AS$136,AS$137,AS$138,AS$139,AS$140,AS$141,AS$142,AS$143*(1+'S&amp;S'!$F149),AS$144)</f>
        <v>0</v>
      </c>
      <c r="AT351" s="66">
        <f>-AT$190+AT$216-AT$218+AT$233+AT$234+SUM(AT$125,AT$126,AT$127,AT$128,AT$129,AT$130,AT$131,AT$132,AT$133,AT$134,AT$135,AT$136,AT$137,AT$138,AT$139,AT$140,AT$141,AT$142,AT$143*(1+'S&amp;S'!$F149),AT$144)</f>
        <v>0</v>
      </c>
      <c r="AU351" s="66">
        <f>-AU$190+AU$216-AU$218+AU$233+AU$234+SUM(AU$125,AU$126,AU$127,AU$128,AU$129,AU$130,AU$131,AU$132,AU$133,AU$134,AU$135,AU$136,AU$137,AU$138,AU$139,AU$140,AU$141,AU$142,AU$143*(1+'S&amp;S'!$F149),AU$144)</f>
        <v>0</v>
      </c>
      <c r="AV351" s="66">
        <f>-AV$190+AV$216-AV$218+AV$233+AV$234+SUM(AV$125,AV$126,AV$127,AV$128,AV$129,AV$130,AV$131,AV$132,AV$133,AV$134,AV$135,AV$136,AV$137,AV$138,AV$139,AV$140,AV$141,AV$142,AV$143*(1+'S&amp;S'!$F149),AV$144)</f>
        <v>0</v>
      </c>
      <c r="AW351" s="66">
        <f>-AW$190+AW$216-AW$218+AW$233+AW$234+SUM(AW$125,AW$126,AW$127,AW$128,AW$129,AW$130,AW$131,AW$132,AW$133,AW$134,AW$135,AW$136,AW$137,AW$138,AW$139,AW$140,AW$141,AW$142,AW$143*(1+'S&amp;S'!$F149),AW$144)</f>
        <v>0</v>
      </c>
      <c r="AX351" s="66">
        <f>-AX$190+AX$216-AX$218+AX$233+AX$234+SUM(AX$125,AX$126,AX$127,AX$128,AX$129,AX$130,AX$131,AX$132,AX$133,AX$134,AX$135,AX$136,AX$137,AX$138,AX$139,AX$140,AX$141,AX$142,AX$143*(1+'S&amp;S'!$F149),AX$144)</f>
        <v>0</v>
      </c>
      <c r="AY351" s="66">
        <f>-AY$190+AY$216-AY$218+AY$233+AY$234+SUM(AY$125,AY$126,AY$127,AY$128,AY$129,AY$130,AY$131,AY$132,AY$133,AY$134,AY$135,AY$136,AY$137,AY$138,AY$139,AY$140,AY$141,AY$142,AY$143*(1+'S&amp;S'!$F149),AY$144)</f>
        <v>0</v>
      </c>
      <c r="AZ351" s="66">
        <f>-AZ$190+AZ$216-AZ$218+AZ$233+AZ$234+SUM(AZ$125,AZ$126,AZ$127,AZ$128,AZ$129,AZ$130,AZ$131,AZ$132,AZ$133,AZ$134,AZ$135,AZ$136,AZ$137,AZ$138,AZ$139,AZ$140,AZ$141,AZ$142,AZ$143*(1+'S&amp;S'!$F149),AZ$144)</f>
        <v>0</v>
      </c>
      <c r="BA351" s="66">
        <f>-BA$190+BA$216-BA$218+BA$233+BA$234+SUM(BA$125,BA$126,BA$127,BA$128,BA$129,BA$130,BA$131,BA$132,BA$133,BA$134,BA$135,BA$136,BA$137,BA$138,BA$139,BA$140,BA$141,BA$142,BA$143*(1+'S&amp;S'!$F149),BA$144)</f>
        <v>0</v>
      </c>
      <c r="BB351" s="66">
        <f>-BB$190+BB$216-BB$218+BB$233+BB$234+SUM(BB$125,BB$126,BB$127,BB$128,BB$129,BB$130,BB$131,BB$132,BB$133,BB$134,BB$135,BB$136,BB$137,BB$138,BB$139,BB$140,BB$141,BB$142,BB$143*(1+'S&amp;S'!$F149),BB$144)</f>
        <v>0</v>
      </c>
      <c r="BC351" s="66">
        <f>-BC$190+BC$216-BC$218+BC$233+BC$234+SUM(BC$125,BC$126,BC$127,BC$128,BC$129,BC$130,BC$131,BC$132,BC$133,BC$134,BC$135,BC$136,BC$137,BC$138,BC$139,BC$140,BC$141,BC$142,BC$143*(1+'S&amp;S'!$F149),BC$144)</f>
        <v>0</v>
      </c>
      <c r="BD351" s="66">
        <f>-BD$190+BD$216-BD$218+BD$233+BD$234+SUM(BD$125,BD$126,BD$127,BD$128,BD$129,BD$130,BD$131,BD$132,BD$133,BD$134,BD$135,BD$136,BD$137,BD$138,BD$139,BD$140,BD$141,BD$142,BD$143*(1+'S&amp;S'!$F149),BD$144)</f>
        <v>0</v>
      </c>
      <c r="BE351" s="66">
        <f>-BE$190+BE$216-BE$218+BE$233+BE$234+SUM(BE$125,BE$126,BE$127,BE$128,BE$129,BE$130,BE$131,BE$132,BE$133,BE$134,BE$135,BE$136,BE$137,BE$138,BE$139,BE$140,BE$141,BE$142,BE$143*(1+'S&amp;S'!$F149),BE$144)</f>
        <v>0</v>
      </c>
      <c r="BF351" s="66">
        <f>-BF$190+BF$216-BF$218+BF$233+BF$234+SUM(BF$125,BF$126,BF$127,BF$128,BF$129,BF$130,BF$131,BF$132,BF$133,BF$134,BF$135,BF$136,BF$137,BF$138,BF$139,BF$140,BF$141,BF$142,BF$143*(1+'S&amp;S'!$F149),BF$144)</f>
        <v>0</v>
      </c>
      <c r="BG351" s="66">
        <f>-BG$190+BG$216-BG$218+BG$233+BG$234+SUM(BG$125,BG$126,BG$127,BG$128,BG$129,BG$130,BG$131,BG$132,BG$133,BG$134,BG$135,BG$136,BG$137,BG$138,BG$139,BG$140,BG$141,BG$142,BG$143*(1+'S&amp;S'!$F149),BG$144)</f>
        <v>0</v>
      </c>
      <c r="BH351" s="66">
        <f>-BH$190+BH$216-BH$218+BH$233+BH$234+SUM(BH$125,BH$126,BH$127,BH$128,BH$129,BH$130,BH$131,BH$132,BH$133,BH$134,BH$135,BH$136,BH$137,BH$138,BH$139,BH$140,BH$141,BH$142,BH$143*(1+'S&amp;S'!$F149),BH$144)</f>
        <v>0</v>
      </c>
      <c r="BI351" s="66">
        <f>-BI$190+BI$216-BI$218+BI$233+BI$234+SUM(BI$125,BI$126,BI$127,BI$128,BI$129,BI$130,BI$131,BI$132,BI$133,BI$134,BI$135,BI$136,BI$137,BI$138,BI$139,BI$140,BI$141,BI$142,BI$143*(1+'S&amp;S'!$F149),BI$144)</f>
        <v>0</v>
      </c>
      <c r="BJ351" s="66">
        <f>-BJ$190+BJ$216-BJ$218+BJ$233+BJ$234+SUM(BJ$125,BJ$126,BJ$127,BJ$128,BJ$129,BJ$130,BJ$131,BJ$132,BJ$133,BJ$134,BJ$135,BJ$136,BJ$137,BJ$138,BJ$139,BJ$140,BJ$141,BJ$142,BJ$143*(1+'S&amp;S'!$F149),BJ$144)</f>
        <v>0</v>
      </c>
      <c r="BK351" s="66">
        <f>-BK$190+BK$216-BK$218+BK$233+BK$234+SUM(BK$125,BK$126,BK$127,BK$128,BK$129,BK$130,BK$131,BK$132,BK$133,BK$134,BK$135,BK$136,BK$137,BK$138,BK$139,BK$140,BK$141,BK$142,BK$143*(1+'S&amp;S'!$F149),BK$144)</f>
        <v>0</v>
      </c>
      <c r="BL351" s="66">
        <f>-BL$190+BL$216-BL$218+BL$233+BL$234+SUM(BL$125,BL$126,BL$127,BL$128,BL$129,BL$130,BL$131,BL$132,BL$133,BL$134,BL$135,BL$136,BL$137,BL$138,BL$139,BL$140,BL$141,BL$142,BL$143*(1+'S&amp;S'!$F149),BL$144)</f>
        <v>0</v>
      </c>
      <c r="BM351" s="66">
        <f>-BM$190+BM$216-BM$218+BM$233+BM$234+SUM(BM$125,BM$126,BM$127,BM$128,BM$129,BM$130,BM$131,BM$132,BM$133,BM$134,BM$135,BM$136,BM$137,BM$138,BM$139,BM$140,BM$141,BM$142,BM$143*(1+'S&amp;S'!$F149),BM$144)</f>
        <v>0</v>
      </c>
      <c r="BN351" s="66">
        <f>-BN$190+BN$216-BN$218+BN$233+BN$234+SUM(BN$125,BN$126,BN$127,BN$128,BN$129,BN$130,BN$131,BN$132,BN$133,BN$134,BN$135,BN$136,BN$137,BN$138,BN$139,BN$140,BN$141,BN$142,BN$143*(1+'S&amp;S'!$F149),BN$144)</f>
        <v>0</v>
      </c>
      <c r="BO351" s="66">
        <f>-BO$190+BO$216-BO$218+BO$233+BO$234+SUM(BO$125,BO$126,BO$127,BO$128,BO$129,BO$130,BO$131,BO$132,BO$133,BO$134,BO$135,BO$136,BO$137,BO$138,BO$139,BO$140,BO$141,BO$142,BO$143*(1+'S&amp;S'!$F149),BO$144)</f>
        <v>0</v>
      </c>
      <c r="BP351" s="66">
        <f>-BP$190+BP$216-BP$218+BP$233+BP$234+SUM(BP$125,BP$126,BP$127,BP$128,BP$129,BP$130,BP$131,BP$132,BP$133,BP$134,BP$135,BP$136,BP$137,BP$138,BP$139,BP$140,BP$141,BP$142,BP$143*(1+'S&amp;S'!$F149),BP$144)</f>
        <v>0</v>
      </c>
      <c r="BQ351" s="66">
        <f>-BQ$190+BQ$216-BQ$218+BQ$233+BQ$234+SUM(BQ$125,BQ$126,BQ$127,BQ$128,BQ$129,BQ$130,BQ$131,BQ$132,BQ$133,BQ$134,BQ$135,BQ$136,BQ$137,BQ$138,BQ$139,BQ$140,BQ$141,BQ$142,BQ$143*(1+'S&amp;S'!$F149),BQ$144)</f>
        <v>0</v>
      </c>
      <c r="BR351" s="66">
        <f>-BR$190+BR$216-BR$218+BR$233+BR$234+SUM(BR$125,BR$126,BR$127,BR$128,BR$129,BR$130,BR$131,BR$132,BR$133,BR$134,BR$135,BR$136,BR$137,BR$138,BR$139,BR$140,BR$141,BR$142,BR$143*(1+'S&amp;S'!$F149),BR$144)</f>
        <v>0</v>
      </c>
      <c r="BS351" s="66">
        <f>-BS$190+BS$216-BS$218+BS$233+BS$234+SUM(BS$125,BS$126,BS$127,BS$128,BS$129,BS$130,BS$131,BS$132,BS$133,BS$134,BS$135,BS$136,BS$137,BS$138,BS$139,BS$140,BS$141,BS$142,BS$143*(1+'S&amp;S'!$F149),BS$144)</f>
        <v>0</v>
      </c>
      <c r="BT351" s="66">
        <f>-BT$190+BT$216-BT$218+BT$233+BT$234+SUM(BT$125,BT$126,BT$127,BT$128,BT$129,BT$130,BT$131,BT$132,BT$133,BT$134,BT$135,BT$136,BT$137,BT$138,BT$139,BT$140,BT$141,BT$142,BT$143*(1+'S&amp;S'!$F149),BT$144)</f>
        <v>0</v>
      </c>
      <c r="BU351" s="66">
        <f>-BU$190+BU$216-BU$218+BU$233+BU$234+SUM(BU$125,BU$126,BU$127,BU$128,BU$129,BU$130,BU$131,BU$132,BU$133,BU$134,BU$135,BU$136,BU$137,BU$138,BU$139,BU$140,BU$141,BU$142,BU$143*(1+'S&amp;S'!$F149),BU$144)</f>
        <v>0</v>
      </c>
      <c r="BV351" s="66">
        <f>-BV$190+BV$216-BV$218+BV$233+BV$234+SUM(BV$125,BV$126,BV$127,BV$128,BV$129,BV$130,BV$131,BV$132,BV$133,BV$134,BV$135,BV$136,BV$137,BV$138,BV$139,BV$140,BV$141,BV$142,BV$143*(1+'S&amp;S'!$F149),BV$144)</f>
        <v>0</v>
      </c>
      <c r="BW351" s="66">
        <f>-BW$190+BW$216-BW$218+BW$233+BW$234+SUM(BW$125,BW$126,BW$127,BW$128,BW$129,BW$130,BW$131,BW$132,BW$133,BW$134,BW$135,BW$136,BW$137,BW$138,BW$139,BW$140,BW$141,BW$142,BW$143*(1+'S&amp;S'!$F149),BW$144)</f>
        <v>0</v>
      </c>
      <c r="BX351" s="66">
        <f>-BX$190+BX$216-BX$218+BX$233+BX$234+SUM(BX$125,BX$126,BX$127,BX$128,BX$129,BX$130,BX$131,BX$132,BX$133,BX$134,BX$135,BX$136,BX$137,BX$138,BX$139,BX$140,BX$141,BX$142,BX$143*(1+'S&amp;S'!$F149),BX$144)</f>
        <v>0</v>
      </c>
      <c r="BY351" s="66">
        <f>-BY$190+BY$216-BY$218+BY$233+BY$234+SUM(BY$125,BY$126,BY$127,BY$128,BY$129,BY$130,BY$131,BY$132,BY$133,BY$134,BY$135,BY$136,BY$137,BY$138,BY$139,BY$140,BY$141,BY$142,BY$143*(1+'S&amp;S'!$F149),BY$144)</f>
        <v>0</v>
      </c>
      <c r="BZ351" s="66">
        <f>-BZ$190+BZ$216-BZ$218+BZ$233+BZ$234+SUM(BZ$125,BZ$126,BZ$127,BZ$128,BZ$129,BZ$130,BZ$131,BZ$132,BZ$133,BZ$134,BZ$135,BZ$136,BZ$137,BZ$138,BZ$139,BZ$140,BZ$141,BZ$142,BZ$143*(1+'S&amp;S'!$F149),BZ$144)</f>
        <v>0</v>
      </c>
      <c r="CA351" s="66">
        <f>-CA$190+CA$216-CA$218+CA$233+CA$234+SUM(CA$125,CA$126,CA$127,CA$128,CA$129,CA$130,CA$131,CA$132,CA$133,CA$134,CA$135,CA$136,CA$137,CA$138,CA$139,CA$140,CA$141,CA$142,CA$143*(1+'S&amp;S'!$F149),CA$144)</f>
        <v>0</v>
      </c>
      <c r="CB351" s="66">
        <f>-CB$190+CB$216-CB$218+CB$233+CB$234+SUM(CB$125,CB$126,CB$127,CB$128,CB$129,CB$130,CB$131,CB$132,CB$133,CB$134,CB$135,CB$136,CB$137,CB$138,CB$139,CB$140,CB$141,CB$142,CB$143*(1+'S&amp;S'!$F149),CB$144)</f>
        <v>0</v>
      </c>
      <c r="CC351" s="66">
        <f>-CC$190+CC$216-CC$218+CC$233+CC$234+SUM(CC$125,CC$126,CC$127,CC$128,CC$129,CC$130,CC$131,CC$132,CC$133,CC$134,CC$135,CC$136,CC$137,CC$138,CC$139,CC$140,CC$141,CC$142,CC$143*(1+'S&amp;S'!$F149),CC$144)</f>
        <v>0</v>
      </c>
      <c r="CD351" s="66">
        <f>-CD$190+CD$216-CD$218+CD$233+CD$234+SUM(CD$125,CD$126,CD$127,CD$128,CD$129,CD$130,CD$131,CD$132,CD$133,CD$134,CD$135,CD$136,CD$137,CD$138,CD$139,CD$140,CD$141,CD$142,CD$143*(1+'S&amp;S'!$F149),CD$144)</f>
        <v>0</v>
      </c>
      <c r="CE351" s="66">
        <f>-CE$190+CE$216-CE$218+CE$233+CE$234+SUM(CE$125,CE$126,CE$127,CE$128,CE$129,CE$130,CE$131,CE$132,CE$133,CE$134,CE$135,CE$136,CE$137,CE$138,CE$139,CE$140,CE$141,CE$142,CE$143*(1+'S&amp;S'!$F149),CE$144)</f>
        <v>0</v>
      </c>
      <c r="CF351" s="66">
        <f>-CF$190+CF$216-CF$218+CF$233+CF$234+SUM(CF$125,CF$126,CF$127,CF$128,CF$129,CF$130,CF$131,CF$132,CF$133,CF$134,CF$135,CF$136,CF$137,CF$138,CF$139,CF$140,CF$141,CF$142,CF$143*(1+'S&amp;S'!$F149),CF$144)</f>
        <v>0</v>
      </c>
      <c r="CG351" s="66">
        <f>-CG$190+CG$216-CG$218+CG$233+CG$234+SUM(CG$125,CG$126,CG$127,CG$128,CG$129,CG$130,CG$131,CG$132,CG$133,CG$134,CG$135,CG$136,CG$137,CG$138,CG$139,CG$140,CG$141,CG$142,CG$143*(1+'S&amp;S'!$F149),CG$144)</f>
        <v>0</v>
      </c>
      <c r="CH351" s="66">
        <f>-CH$190+CH$216-CH$218+CH$233+CH$234+SUM(CH$125,CH$126,CH$127,CH$128,CH$129,CH$130,CH$131,CH$132,CH$133,CH$134,CH$135,CH$136,CH$137,CH$138,CH$139,CH$140,CH$141,CH$142,CH$143*(1+'S&amp;S'!$F149),CH$144)</f>
        <v>0</v>
      </c>
      <c r="CI351" s="66">
        <f>-CI$190+CI$216-CI$218+CI$233+CI$234+SUM(CI$125,CI$126,CI$127,CI$128,CI$129,CI$130,CI$131,CI$132,CI$133,CI$134,CI$135,CI$136,CI$137,CI$138,CI$139,CI$140,CI$141,CI$142,CI$143*(1+'S&amp;S'!$F149),CI$144)</f>
        <v>0</v>
      </c>
      <c r="CJ351" s="66">
        <f>-CJ$190+CJ$216-CJ$218+CJ$233+CJ$234+SUM(CJ$125,CJ$126,CJ$127,CJ$128,CJ$129,CJ$130,CJ$131,CJ$132,CJ$133,CJ$134,CJ$135,CJ$136,CJ$137,CJ$138,CJ$139,CJ$140,CJ$141,CJ$142,CJ$143*(1+'S&amp;S'!$F149),CJ$144)</f>
        <v>0</v>
      </c>
      <c r="CK351" s="66">
        <f>-CK$190+CK$216-CK$218+CK$233+CK$234+SUM(CK$125,CK$126,CK$127,CK$128,CK$129,CK$130,CK$131,CK$132,CK$133,CK$134,CK$135,CK$136,CK$137,CK$138,CK$139,CK$140,CK$141,CK$142,CK$143*(1+'S&amp;S'!$F149),CK$144)</f>
        <v>0</v>
      </c>
      <c r="CL351" s="66">
        <f>-CL$190+CL$216-CL$218+CL$233+CL$234+SUM(CL$125,CL$126,CL$127,CL$128,CL$129,CL$130,CL$131,CL$132,CL$133,CL$134,CL$135,CL$136,CL$137,CL$138,CL$139,CL$140,CL$141,CL$142,CL$143*(1+'S&amp;S'!$F149),CL$144)</f>
        <v>0</v>
      </c>
      <c r="CM351" s="66">
        <f>-CM$190+CM$216-CM$218+CM$233+CM$234+SUM(CM$125,CM$126,CM$127,CM$128,CM$129,CM$130,CM$131,CM$132,CM$133,CM$134,CM$135,CM$136,CM$137,CM$138,CM$139,CM$140,CM$141,CM$142,CM$143*(1+'S&amp;S'!$F149),CM$144)</f>
        <v>0</v>
      </c>
      <c r="CN351" s="66">
        <f>-CN$190+CN$216-CN$218+CN$233+CN$234+SUM(CN$125,CN$126,CN$127,CN$128,CN$129,CN$130,CN$131,CN$132,CN$133,CN$134,CN$135,CN$136,CN$137,CN$138,CN$139,CN$140,CN$141,CN$142,CN$143*(1+'S&amp;S'!$F149),CN$144)</f>
        <v>0</v>
      </c>
      <c r="CO351" s="66">
        <f>-CO$190+CO$216-CO$218+CO$233+CO$234+SUM(CO$125,CO$126,CO$127,CO$128,CO$129,CO$130,CO$131,CO$132,CO$133,CO$134,CO$135,CO$136,CO$137,CO$138,CO$139,CO$140,CO$141,CO$142,CO$143*(1+'S&amp;S'!$F149),CO$144)</f>
        <v>0</v>
      </c>
      <c r="CP351" s="66">
        <f>-CP$190+CP$216-CP$218+CP$233+CP$234+SUM(CP$125,CP$126,CP$127,CP$128,CP$129,CP$130,CP$131,CP$132,CP$133,CP$134,CP$135,CP$136,CP$137,CP$138,CP$139,CP$140,CP$141,CP$142,CP$143*(1+'S&amp;S'!$F149),CP$144)</f>
        <v>0</v>
      </c>
      <c r="CQ351" s="66">
        <f>-CQ$190+CQ$216-CQ$218+CQ$233+CQ$234+SUM(CQ$125,CQ$126,CQ$127,CQ$128,CQ$129,CQ$130,CQ$131,CQ$132,CQ$133,CQ$134,CQ$135,CQ$136,CQ$137,CQ$138,CQ$139,CQ$140,CQ$141,CQ$142,CQ$143*(1+'S&amp;S'!$F149),CQ$144)</f>
        <v>0</v>
      </c>
      <c r="CR351" s="66">
        <f>-CR$190+CR$216-CR$218+CR$233+CR$234+SUM(CR$125,CR$126,CR$127,CR$128,CR$129,CR$130,CR$131,CR$132,CR$133,CR$134,CR$135,CR$136,CR$137,CR$138,CR$139,CR$140,CR$141,CR$142,CR$143*(1+'S&amp;S'!$F149),CR$144)</f>
        <v>0</v>
      </c>
      <c r="CS351" s="66">
        <f>-CS$190+CS$216-CS$218+CS$233+CS$234+SUM(CS$125,CS$126,CS$127,CS$128,CS$129,CS$130,CS$131,CS$132,CS$133,CS$134,CS$135,CS$136,CS$137,CS$138,CS$139,CS$140,CS$141,CS$142,CS$143*(1+'S&amp;S'!$F149),CS$144)</f>
        <v>0</v>
      </c>
    </row>
    <row r="352" spans="3:97" hidden="1" x14ac:dyDescent="0.35">
      <c r="C352" s="81" t="str">
        <f>O.1!C144&amp;" with "&amp; 'S&amp;S'!$D$5*100 &amp; "% increase"</f>
        <v>Spare with 1% increase</v>
      </c>
      <c r="E352" s="492">
        <f>G352+NPV(G.Asm!$F$40,H352:INDEX(H352:CS352,RP))</f>
        <v>0</v>
      </c>
      <c r="F352" s="492">
        <f t="shared" si="279"/>
        <v>0</v>
      </c>
      <c r="G352" s="66">
        <f>-G$190+G$216-G$218+G$233+G$234+SUM(G$125,G$126,G$127,G$128,G$129,G$130,G$131,G$132,G$133,G$134,G$135,G$136,G$137,G$138,G$139,G$140,G$141,G$142,G$143,G$144*(1+'S&amp;S'!$F150))</f>
        <v>0</v>
      </c>
      <c r="H352" s="66">
        <f>-H$190+H$216-H$218+H$233+H$234+SUM(H$125,H$126,H$127,H$128,H$129,H$130,H$131,H$132,H$133,H$134,H$135,H$136,H$137,H$138,H$139,H$140,H$141,H$142,H$143,H$144*(1+'S&amp;S'!$F150))</f>
        <v>0</v>
      </c>
      <c r="I352" s="66">
        <f>-I$190+I$216-I$218+I$233+I$234+SUM(I$125,I$126,I$127,I$128,I$129,I$130,I$131,I$132,I$133,I$134,I$135,I$136,I$137,I$138,I$139,I$140,I$141,I$142,I$143,I$144*(1+'S&amp;S'!$F150))</f>
        <v>0</v>
      </c>
      <c r="J352" s="66">
        <f>-J$190+J$216-J$218+J$233+J$234+SUM(J$125,J$126,J$127,J$128,J$129,J$130,J$131,J$132,J$133,J$134,J$135,J$136,J$137,J$138,J$139,J$140,J$141,J$142,J$143,J$144*(1+'S&amp;S'!$F150))</f>
        <v>0</v>
      </c>
      <c r="K352" s="66">
        <f>-K$190+K$216-K$218+K$233+K$234+SUM(K$125,K$126,K$127,K$128,K$129,K$130,K$131,K$132,K$133,K$134,K$135,K$136,K$137,K$138,K$139,K$140,K$141,K$142,K$143,K$144*(1+'S&amp;S'!$F150))</f>
        <v>0</v>
      </c>
      <c r="L352" s="66">
        <f>-L$190+L$216-L$218+L$233+L$234+SUM(L$125,L$126,L$127,L$128,L$129,L$130,L$131,L$132,L$133,L$134,L$135,L$136,L$137,L$138,L$139,L$140,L$141,L$142,L$143,L$144*(1+'S&amp;S'!$F150))</f>
        <v>0</v>
      </c>
      <c r="M352" s="66">
        <f>-M$190+M$216-M$218+M$233+M$234+SUM(M$125,M$126,M$127,M$128,M$129,M$130,M$131,M$132,M$133,M$134,M$135,M$136,M$137,M$138,M$139,M$140,M$141,M$142,M$143,M$144*(1+'S&amp;S'!$F150))</f>
        <v>0</v>
      </c>
      <c r="N352" s="66">
        <f>-N$190+N$216-N$218+N$233+N$234+SUM(N$125,N$126,N$127,N$128,N$129,N$130,N$131,N$132,N$133,N$134,N$135,N$136,N$137,N$138,N$139,N$140,N$141,N$142,N$143,N$144*(1+'S&amp;S'!$F150))</f>
        <v>0</v>
      </c>
      <c r="O352" s="66">
        <f>-O$190+O$216-O$218+O$233+O$234+SUM(O$125,O$126,O$127,O$128,O$129,O$130,O$131,O$132,O$133,O$134,O$135,O$136,O$137,O$138,O$139,O$140,O$141,O$142,O$143,O$144*(1+'S&amp;S'!$F150))</f>
        <v>0</v>
      </c>
      <c r="P352" s="66">
        <f>-P$190+P$216-P$218+P$233+P$234+SUM(P$125,P$126,P$127,P$128,P$129,P$130,P$131,P$132,P$133,P$134,P$135,P$136,P$137,P$138,P$139,P$140,P$141,P$142,P$143,P$144*(1+'S&amp;S'!$F150))</f>
        <v>0</v>
      </c>
      <c r="Q352" s="66">
        <f>-Q$190+Q$216-Q$218+Q$233+Q$234+SUM(Q$125,Q$126,Q$127,Q$128,Q$129,Q$130,Q$131,Q$132,Q$133,Q$134,Q$135,Q$136,Q$137,Q$138,Q$139,Q$140,Q$141,Q$142,Q$143,Q$144*(1+'S&amp;S'!$F150))</f>
        <v>0</v>
      </c>
      <c r="R352" s="66">
        <f>-R$190+R$216-R$218+R$233+R$234+SUM(R$125,R$126,R$127,R$128,R$129,R$130,R$131,R$132,R$133,R$134,R$135,R$136,R$137,R$138,R$139,R$140,R$141,R$142,R$143,R$144*(1+'S&amp;S'!$F150))</f>
        <v>0</v>
      </c>
      <c r="S352" s="66">
        <f>-S$190+S$216-S$218+S$233+S$234+SUM(S$125,S$126,S$127,S$128,S$129,S$130,S$131,S$132,S$133,S$134,S$135,S$136,S$137,S$138,S$139,S$140,S$141,S$142,S$143,S$144*(1+'S&amp;S'!$F150))</f>
        <v>0</v>
      </c>
      <c r="T352" s="66">
        <f>-T$190+T$216-T$218+T$233+T$234+SUM(T$125,T$126,T$127,T$128,T$129,T$130,T$131,T$132,T$133,T$134,T$135,T$136,T$137,T$138,T$139,T$140,T$141,T$142,T$143,T$144*(1+'S&amp;S'!$F150))</f>
        <v>0</v>
      </c>
      <c r="U352" s="66">
        <f>-U$190+U$216-U$218+U$233+U$234+SUM(U$125,U$126,U$127,U$128,U$129,U$130,U$131,U$132,U$133,U$134,U$135,U$136,U$137,U$138,U$139,U$140,U$141,U$142,U$143,U$144*(1+'S&amp;S'!$F150))</f>
        <v>0</v>
      </c>
      <c r="V352" s="66">
        <f>-V$190+V$216-V$218+V$233+V$234+SUM(V$125,V$126,V$127,V$128,V$129,V$130,V$131,V$132,V$133,V$134,V$135,V$136,V$137,V$138,V$139,V$140,V$141,V$142,V$143,V$144*(1+'S&amp;S'!$F150))</f>
        <v>0</v>
      </c>
      <c r="W352" s="66">
        <f>-W$190+W$216-W$218+W$233+W$234+SUM(W$125,W$126,W$127,W$128,W$129,W$130,W$131,W$132,W$133,W$134,W$135,W$136,W$137,W$138,W$139,W$140,W$141,W$142,W$143,W$144*(1+'S&amp;S'!$F150))</f>
        <v>0</v>
      </c>
      <c r="X352" s="66">
        <f>-X$190+X$216-X$218+X$233+X$234+SUM(X$125,X$126,X$127,X$128,X$129,X$130,X$131,X$132,X$133,X$134,X$135,X$136,X$137,X$138,X$139,X$140,X$141,X$142,X$143,X$144*(1+'S&amp;S'!$F150))</f>
        <v>0</v>
      </c>
      <c r="Y352" s="66">
        <f>-Y$190+Y$216-Y$218+Y$233+Y$234+SUM(Y$125,Y$126,Y$127,Y$128,Y$129,Y$130,Y$131,Y$132,Y$133,Y$134,Y$135,Y$136,Y$137,Y$138,Y$139,Y$140,Y$141,Y$142,Y$143,Y$144*(1+'S&amp;S'!$F150))</f>
        <v>0</v>
      </c>
      <c r="Z352" s="66">
        <f>-Z$190+Z$216-Z$218+Z$233+Z$234+SUM(Z$125,Z$126,Z$127,Z$128,Z$129,Z$130,Z$131,Z$132,Z$133,Z$134,Z$135,Z$136,Z$137,Z$138,Z$139,Z$140,Z$141,Z$142,Z$143,Z$144*(1+'S&amp;S'!$F150))</f>
        <v>0</v>
      </c>
      <c r="AA352" s="66">
        <f>-AA$190+AA$216-AA$218+AA$233+AA$234+SUM(AA$125,AA$126,AA$127,AA$128,AA$129,AA$130,AA$131,AA$132,AA$133,AA$134,AA$135,AA$136,AA$137,AA$138,AA$139,AA$140,AA$141,AA$142,AA$143,AA$144*(1+'S&amp;S'!$F150))</f>
        <v>0</v>
      </c>
      <c r="AB352" s="66">
        <f>-AB$190+AB$216-AB$218+AB$233+AB$234+SUM(AB$125,AB$126,AB$127,AB$128,AB$129,AB$130,AB$131,AB$132,AB$133,AB$134,AB$135,AB$136,AB$137,AB$138,AB$139,AB$140,AB$141,AB$142,AB$143,AB$144*(1+'S&amp;S'!$F150))</f>
        <v>0</v>
      </c>
      <c r="AC352" s="66">
        <f>-AC$190+AC$216-AC$218+AC$233+AC$234+SUM(AC$125,AC$126,AC$127,AC$128,AC$129,AC$130,AC$131,AC$132,AC$133,AC$134,AC$135,AC$136,AC$137,AC$138,AC$139,AC$140,AC$141,AC$142,AC$143,AC$144*(1+'S&amp;S'!$F150))</f>
        <v>0</v>
      </c>
      <c r="AD352" s="66">
        <f>-AD$190+AD$216-AD$218+AD$233+AD$234+SUM(AD$125,AD$126,AD$127,AD$128,AD$129,AD$130,AD$131,AD$132,AD$133,AD$134,AD$135,AD$136,AD$137,AD$138,AD$139,AD$140,AD$141,AD$142,AD$143,AD$144*(1+'S&amp;S'!$F150))</f>
        <v>0</v>
      </c>
      <c r="AE352" s="66">
        <f>-AE$190+AE$216-AE$218+AE$233+AE$234+SUM(AE$125,AE$126,AE$127,AE$128,AE$129,AE$130,AE$131,AE$132,AE$133,AE$134,AE$135,AE$136,AE$137,AE$138,AE$139,AE$140,AE$141,AE$142,AE$143,AE$144*(1+'S&amp;S'!$F150))</f>
        <v>0</v>
      </c>
      <c r="AF352" s="66">
        <f>-AF$190+AF$216-AF$218+AF$233+AF$234+SUM(AF$125,AF$126,AF$127,AF$128,AF$129,AF$130,AF$131,AF$132,AF$133,AF$134,AF$135,AF$136,AF$137,AF$138,AF$139,AF$140,AF$141,AF$142,AF$143,AF$144*(1+'S&amp;S'!$F150))</f>
        <v>0</v>
      </c>
      <c r="AG352" s="66">
        <f>-AG$190+AG$216-AG$218+AG$233+AG$234+SUM(AG$125,AG$126,AG$127,AG$128,AG$129,AG$130,AG$131,AG$132,AG$133,AG$134,AG$135,AG$136,AG$137,AG$138,AG$139,AG$140,AG$141,AG$142,AG$143,AG$144*(1+'S&amp;S'!$F150))</f>
        <v>0</v>
      </c>
      <c r="AH352" s="66">
        <f>-AH$190+AH$216-AH$218+AH$233+AH$234+SUM(AH$125,AH$126,AH$127,AH$128,AH$129,AH$130,AH$131,AH$132,AH$133,AH$134,AH$135,AH$136,AH$137,AH$138,AH$139,AH$140,AH$141,AH$142,AH$143,AH$144*(1+'S&amp;S'!$F150))</f>
        <v>0</v>
      </c>
      <c r="AI352" s="66">
        <f>-AI$190+AI$216-AI$218+AI$233+AI$234+SUM(AI$125,AI$126,AI$127,AI$128,AI$129,AI$130,AI$131,AI$132,AI$133,AI$134,AI$135,AI$136,AI$137,AI$138,AI$139,AI$140,AI$141,AI$142,AI$143,AI$144*(1+'S&amp;S'!$F150))</f>
        <v>0</v>
      </c>
      <c r="AJ352" s="66">
        <f>-AJ$190+AJ$216-AJ$218+AJ$233+AJ$234+SUM(AJ$125,AJ$126,AJ$127,AJ$128,AJ$129,AJ$130,AJ$131,AJ$132,AJ$133,AJ$134,AJ$135,AJ$136,AJ$137,AJ$138,AJ$139,AJ$140,AJ$141,AJ$142,AJ$143,AJ$144*(1+'S&amp;S'!$F150))</f>
        <v>0</v>
      </c>
      <c r="AK352" s="66">
        <f>-AK$190+AK$216-AK$218+AK$233+AK$234+SUM(AK$125,AK$126,AK$127,AK$128,AK$129,AK$130,AK$131,AK$132,AK$133,AK$134,AK$135,AK$136,AK$137,AK$138,AK$139,AK$140,AK$141,AK$142,AK$143,AK$144*(1+'S&amp;S'!$F150))</f>
        <v>0</v>
      </c>
      <c r="AL352" s="66">
        <f>-AL$190+AL$216-AL$218+AL$233+AL$234+SUM(AL$125,AL$126,AL$127,AL$128,AL$129,AL$130,AL$131,AL$132,AL$133,AL$134,AL$135,AL$136,AL$137,AL$138,AL$139,AL$140,AL$141,AL$142,AL$143,AL$144*(1+'S&amp;S'!$F150))</f>
        <v>0</v>
      </c>
      <c r="AM352" s="66">
        <f>-AM$190+AM$216-AM$218+AM$233+AM$234+SUM(AM$125,AM$126,AM$127,AM$128,AM$129,AM$130,AM$131,AM$132,AM$133,AM$134,AM$135,AM$136,AM$137,AM$138,AM$139,AM$140,AM$141,AM$142,AM$143,AM$144*(1+'S&amp;S'!$F150))</f>
        <v>0</v>
      </c>
      <c r="AN352" s="66">
        <f>-AN$190+AN$216-AN$218+AN$233+AN$234+SUM(AN$125,AN$126,AN$127,AN$128,AN$129,AN$130,AN$131,AN$132,AN$133,AN$134,AN$135,AN$136,AN$137,AN$138,AN$139,AN$140,AN$141,AN$142,AN$143,AN$144*(1+'S&amp;S'!$F150))</f>
        <v>0</v>
      </c>
      <c r="AO352" s="66">
        <f>-AO$190+AO$216-AO$218+AO$233+AO$234+SUM(AO$125,AO$126,AO$127,AO$128,AO$129,AO$130,AO$131,AO$132,AO$133,AO$134,AO$135,AO$136,AO$137,AO$138,AO$139,AO$140,AO$141,AO$142,AO$143,AO$144*(1+'S&amp;S'!$F150))</f>
        <v>0</v>
      </c>
      <c r="AP352" s="66">
        <f>-AP$190+AP$216-AP$218+AP$233+AP$234+SUM(AP$125,AP$126,AP$127,AP$128,AP$129,AP$130,AP$131,AP$132,AP$133,AP$134,AP$135,AP$136,AP$137,AP$138,AP$139,AP$140,AP$141,AP$142,AP$143,AP$144*(1+'S&amp;S'!$F150))</f>
        <v>0</v>
      </c>
      <c r="AQ352" s="66">
        <f>-AQ$190+AQ$216-AQ$218+AQ$233+AQ$234+SUM(AQ$125,AQ$126,AQ$127,AQ$128,AQ$129,AQ$130,AQ$131,AQ$132,AQ$133,AQ$134,AQ$135,AQ$136,AQ$137,AQ$138,AQ$139,AQ$140,AQ$141,AQ$142,AQ$143,AQ$144*(1+'S&amp;S'!$F150))</f>
        <v>0</v>
      </c>
      <c r="AR352" s="66">
        <f>-AR$190+AR$216-AR$218+AR$233+AR$234+SUM(AR$125,AR$126,AR$127,AR$128,AR$129,AR$130,AR$131,AR$132,AR$133,AR$134,AR$135,AR$136,AR$137,AR$138,AR$139,AR$140,AR$141,AR$142,AR$143,AR$144*(1+'S&amp;S'!$F150))</f>
        <v>0</v>
      </c>
      <c r="AS352" s="66">
        <f>-AS$190+AS$216-AS$218+AS$233+AS$234+SUM(AS$125,AS$126,AS$127,AS$128,AS$129,AS$130,AS$131,AS$132,AS$133,AS$134,AS$135,AS$136,AS$137,AS$138,AS$139,AS$140,AS$141,AS$142,AS$143,AS$144*(1+'S&amp;S'!$F150))</f>
        <v>0</v>
      </c>
      <c r="AT352" s="66">
        <f>-AT$190+AT$216-AT$218+AT$233+AT$234+SUM(AT$125,AT$126,AT$127,AT$128,AT$129,AT$130,AT$131,AT$132,AT$133,AT$134,AT$135,AT$136,AT$137,AT$138,AT$139,AT$140,AT$141,AT$142,AT$143,AT$144*(1+'S&amp;S'!$F150))</f>
        <v>0</v>
      </c>
      <c r="AU352" s="66">
        <f>-AU$190+AU$216-AU$218+AU$233+AU$234+SUM(AU$125,AU$126,AU$127,AU$128,AU$129,AU$130,AU$131,AU$132,AU$133,AU$134,AU$135,AU$136,AU$137,AU$138,AU$139,AU$140,AU$141,AU$142,AU$143,AU$144*(1+'S&amp;S'!$F150))</f>
        <v>0</v>
      </c>
      <c r="AV352" s="66">
        <f>-AV$190+AV$216-AV$218+AV$233+AV$234+SUM(AV$125,AV$126,AV$127,AV$128,AV$129,AV$130,AV$131,AV$132,AV$133,AV$134,AV$135,AV$136,AV$137,AV$138,AV$139,AV$140,AV$141,AV$142,AV$143,AV$144*(1+'S&amp;S'!$F150))</f>
        <v>0</v>
      </c>
      <c r="AW352" s="66">
        <f>-AW$190+AW$216-AW$218+AW$233+AW$234+SUM(AW$125,AW$126,AW$127,AW$128,AW$129,AW$130,AW$131,AW$132,AW$133,AW$134,AW$135,AW$136,AW$137,AW$138,AW$139,AW$140,AW$141,AW$142,AW$143,AW$144*(1+'S&amp;S'!$F150))</f>
        <v>0</v>
      </c>
      <c r="AX352" s="66">
        <f>-AX$190+AX$216-AX$218+AX$233+AX$234+SUM(AX$125,AX$126,AX$127,AX$128,AX$129,AX$130,AX$131,AX$132,AX$133,AX$134,AX$135,AX$136,AX$137,AX$138,AX$139,AX$140,AX$141,AX$142,AX$143,AX$144*(1+'S&amp;S'!$F150))</f>
        <v>0</v>
      </c>
      <c r="AY352" s="66">
        <f>-AY$190+AY$216-AY$218+AY$233+AY$234+SUM(AY$125,AY$126,AY$127,AY$128,AY$129,AY$130,AY$131,AY$132,AY$133,AY$134,AY$135,AY$136,AY$137,AY$138,AY$139,AY$140,AY$141,AY$142,AY$143,AY$144*(1+'S&amp;S'!$F150))</f>
        <v>0</v>
      </c>
      <c r="AZ352" s="66">
        <f>-AZ$190+AZ$216-AZ$218+AZ$233+AZ$234+SUM(AZ$125,AZ$126,AZ$127,AZ$128,AZ$129,AZ$130,AZ$131,AZ$132,AZ$133,AZ$134,AZ$135,AZ$136,AZ$137,AZ$138,AZ$139,AZ$140,AZ$141,AZ$142,AZ$143,AZ$144*(1+'S&amp;S'!$F150))</f>
        <v>0</v>
      </c>
      <c r="BA352" s="66">
        <f>-BA$190+BA$216-BA$218+BA$233+BA$234+SUM(BA$125,BA$126,BA$127,BA$128,BA$129,BA$130,BA$131,BA$132,BA$133,BA$134,BA$135,BA$136,BA$137,BA$138,BA$139,BA$140,BA$141,BA$142,BA$143,BA$144*(1+'S&amp;S'!$F150))</f>
        <v>0</v>
      </c>
      <c r="BB352" s="66">
        <f>-BB$190+BB$216-BB$218+BB$233+BB$234+SUM(BB$125,BB$126,BB$127,BB$128,BB$129,BB$130,BB$131,BB$132,BB$133,BB$134,BB$135,BB$136,BB$137,BB$138,BB$139,BB$140,BB$141,BB$142,BB$143,BB$144*(1+'S&amp;S'!$F150))</f>
        <v>0</v>
      </c>
      <c r="BC352" s="66">
        <f>-BC$190+BC$216-BC$218+BC$233+BC$234+SUM(BC$125,BC$126,BC$127,BC$128,BC$129,BC$130,BC$131,BC$132,BC$133,BC$134,BC$135,BC$136,BC$137,BC$138,BC$139,BC$140,BC$141,BC$142,BC$143,BC$144*(1+'S&amp;S'!$F150))</f>
        <v>0</v>
      </c>
      <c r="BD352" s="66">
        <f>-BD$190+BD$216-BD$218+BD$233+BD$234+SUM(BD$125,BD$126,BD$127,BD$128,BD$129,BD$130,BD$131,BD$132,BD$133,BD$134,BD$135,BD$136,BD$137,BD$138,BD$139,BD$140,BD$141,BD$142,BD$143,BD$144*(1+'S&amp;S'!$F150))</f>
        <v>0</v>
      </c>
      <c r="BE352" s="66">
        <f>-BE$190+BE$216-BE$218+BE$233+BE$234+SUM(BE$125,BE$126,BE$127,BE$128,BE$129,BE$130,BE$131,BE$132,BE$133,BE$134,BE$135,BE$136,BE$137,BE$138,BE$139,BE$140,BE$141,BE$142,BE$143,BE$144*(1+'S&amp;S'!$F150))</f>
        <v>0</v>
      </c>
      <c r="BF352" s="66">
        <f>-BF$190+BF$216-BF$218+BF$233+BF$234+SUM(BF$125,BF$126,BF$127,BF$128,BF$129,BF$130,BF$131,BF$132,BF$133,BF$134,BF$135,BF$136,BF$137,BF$138,BF$139,BF$140,BF$141,BF$142,BF$143,BF$144*(1+'S&amp;S'!$F150))</f>
        <v>0</v>
      </c>
      <c r="BG352" s="66">
        <f>-BG$190+BG$216-BG$218+BG$233+BG$234+SUM(BG$125,BG$126,BG$127,BG$128,BG$129,BG$130,BG$131,BG$132,BG$133,BG$134,BG$135,BG$136,BG$137,BG$138,BG$139,BG$140,BG$141,BG$142,BG$143,BG$144*(1+'S&amp;S'!$F150))</f>
        <v>0</v>
      </c>
      <c r="BH352" s="66">
        <f>-BH$190+BH$216-BH$218+BH$233+BH$234+SUM(BH$125,BH$126,BH$127,BH$128,BH$129,BH$130,BH$131,BH$132,BH$133,BH$134,BH$135,BH$136,BH$137,BH$138,BH$139,BH$140,BH$141,BH$142,BH$143,BH$144*(1+'S&amp;S'!$F150))</f>
        <v>0</v>
      </c>
      <c r="BI352" s="66">
        <f>-BI$190+BI$216-BI$218+BI$233+BI$234+SUM(BI$125,BI$126,BI$127,BI$128,BI$129,BI$130,BI$131,BI$132,BI$133,BI$134,BI$135,BI$136,BI$137,BI$138,BI$139,BI$140,BI$141,BI$142,BI$143,BI$144*(1+'S&amp;S'!$F150))</f>
        <v>0</v>
      </c>
      <c r="BJ352" s="66">
        <f>-BJ$190+BJ$216-BJ$218+BJ$233+BJ$234+SUM(BJ$125,BJ$126,BJ$127,BJ$128,BJ$129,BJ$130,BJ$131,BJ$132,BJ$133,BJ$134,BJ$135,BJ$136,BJ$137,BJ$138,BJ$139,BJ$140,BJ$141,BJ$142,BJ$143,BJ$144*(1+'S&amp;S'!$F150))</f>
        <v>0</v>
      </c>
      <c r="BK352" s="66">
        <f>-BK$190+BK$216-BK$218+BK$233+BK$234+SUM(BK$125,BK$126,BK$127,BK$128,BK$129,BK$130,BK$131,BK$132,BK$133,BK$134,BK$135,BK$136,BK$137,BK$138,BK$139,BK$140,BK$141,BK$142,BK$143,BK$144*(1+'S&amp;S'!$F150))</f>
        <v>0</v>
      </c>
      <c r="BL352" s="66">
        <f>-BL$190+BL$216-BL$218+BL$233+BL$234+SUM(BL$125,BL$126,BL$127,BL$128,BL$129,BL$130,BL$131,BL$132,BL$133,BL$134,BL$135,BL$136,BL$137,BL$138,BL$139,BL$140,BL$141,BL$142,BL$143,BL$144*(1+'S&amp;S'!$F150))</f>
        <v>0</v>
      </c>
      <c r="BM352" s="66">
        <f>-BM$190+BM$216-BM$218+BM$233+BM$234+SUM(BM$125,BM$126,BM$127,BM$128,BM$129,BM$130,BM$131,BM$132,BM$133,BM$134,BM$135,BM$136,BM$137,BM$138,BM$139,BM$140,BM$141,BM$142,BM$143,BM$144*(1+'S&amp;S'!$F150))</f>
        <v>0</v>
      </c>
      <c r="BN352" s="66">
        <f>-BN$190+BN$216-BN$218+BN$233+BN$234+SUM(BN$125,BN$126,BN$127,BN$128,BN$129,BN$130,BN$131,BN$132,BN$133,BN$134,BN$135,BN$136,BN$137,BN$138,BN$139,BN$140,BN$141,BN$142,BN$143,BN$144*(1+'S&amp;S'!$F150))</f>
        <v>0</v>
      </c>
      <c r="BO352" s="66">
        <f>-BO$190+BO$216-BO$218+BO$233+BO$234+SUM(BO$125,BO$126,BO$127,BO$128,BO$129,BO$130,BO$131,BO$132,BO$133,BO$134,BO$135,BO$136,BO$137,BO$138,BO$139,BO$140,BO$141,BO$142,BO$143,BO$144*(1+'S&amp;S'!$F150))</f>
        <v>0</v>
      </c>
      <c r="BP352" s="66">
        <f>-BP$190+BP$216-BP$218+BP$233+BP$234+SUM(BP$125,BP$126,BP$127,BP$128,BP$129,BP$130,BP$131,BP$132,BP$133,BP$134,BP$135,BP$136,BP$137,BP$138,BP$139,BP$140,BP$141,BP$142,BP$143,BP$144*(1+'S&amp;S'!$F150))</f>
        <v>0</v>
      </c>
      <c r="BQ352" s="66">
        <f>-BQ$190+BQ$216-BQ$218+BQ$233+BQ$234+SUM(BQ$125,BQ$126,BQ$127,BQ$128,BQ$129,BQ$130,BQ$131,BQ$132,BQ$133,BQ$134,BQ$135,BQ$136,BQ$137,BQ$138,BQ$139,BQ$140,BQ$141,BQ$142,BQ$143,BQ$144*(1+'S&amp;S'!$F150))</f>
        <v>0</v>
      </c>
      <c r="BR352" s="66">
        <f>-BR$190+BR$216-BR$218+BR$233+BR$234+SUM(BR$125,BR$126,BR$127,BR$128,BR$129,BR$130,BR$131,BR$132,BR$133,BR$134,BR$135,BR$136,BR$137,BR$138,BR$139,BR$140,BR$141,BR$142,BR$143,BR$144*(1+'S&amp;S'!$F150))</f>
        <v>0</v>
      </c>
      <c r="BS352" s="66">
        <f>-BS$190+BS$216-BS$218+BS$233+BS$234+SUM(BS$125,BS$126,BS$127,BS$128,BS$129,BS$130,BS$131,BS$132,BS$133,BS$134,BS$135,BS$136,BS$137,BS$138,BS$139,BS$140,BS$141,BS$142,BS$143,BS$144*(1+'S&amp;S'!$F150))</f>
        <v>0</v>
      </c>
      <c r="BT352" s="66">
        <f>-BT$190+BT$216-BT$218+BT$233+BT$234+SUM(BT$125,BT$126,BT$127,BT$128,BT$129,BT$130,BT$131,BT$132,BT$133,BT$134,BT$135,BT$136,BT$137,BT$138,BT$139,BT$140,BT$141,BT$142,BT$143,BT$144*(1+'S&amp;S'!$F150))</f>
        <v>0</v>
      </c>
      <c r="BU352" s="66">
        <f>-BU$190+BU$216-BU$218+BU$233+BU$234+SUM(BU$125,BU$126,BU$127,BU$128,BU$129,BU$130,BU$131,BU$132,BU$133,BU$134,BU$135,BU$136,BU$137,BU$138,BU$139,BU$140,BU$141,BU$142,BU$143,BU$144*(1+'S&amp;S'!$F150))</f>
        <v>0</v>
      </c>
      <c r="BV352" s="66">
        <f>-BV$190+BV$216-BV$218+BV$233+BV$234+SUM(BV$125,BV$126,BV$127,BV$128,BV$129,BV$130,BV$131,BV$132,BV$133,BV$134,BV$135,BV$136,BV$137,BV$138,BV$139,BV$140,BV$141,BV$142,BV$143,BV$144*(1+'S&amp;S'!$F150))</f>
        <v>0</v>
      </c>
      <c r="BW352" s="66">
        <f>-BW$190+BW$216-BW$218+BW$233+BW$234+SUM(BW$125,BW$126,BW$127,BW$128,BW$129,BW$130,BW$131,BW$132,BW$133,BW$134,BW$135,BW$136,BW$137,BW$138,BW$139,BW$140,BW$141,BW$142,BW$143,BW$144*(1+'S&amp;S'!$F150))</f>
        <v>0</v>
      </c>
      <c r="BX352" s="66">
        <f>-BX$190+BX$216-BX$218+BX$233+BX$234+SUM(BX$125,BX$126,BX$127,BX$128,BX$129,BX$130,BX$131,BX$132,BX$133,BX$134,BX$135,BX$136,BX$137,BX$138,BX$139,BX$140,BX$141,BX$142,BX$143,BX$144*(1+'S&amp;S'!$F150))</f>
        <v>0</v>
      </c>
      <c r="BY352" s="66">
        <f>-BY$190+BY$216-BY$218+BY$233+BY$234+SUM(BY$125,BY$126,BY$127,BY$128,BY$129,BY$130,BY$131,BY$132,BY$133,BY$134,BY$135,BY$136,BY$137,BY$138,BY$139,BY$140,BY$141,BY$142,BY$143,BY$144*(1+'S&amp;S'!$F150))</f>
        <v>0</v>
      </c>
      <c r="BZ352" s="66">
        <f>-BZ$190+BZ$216-BZ$218+BZ$233+BZ$234+SUM(BZ$125,BZ$126,BZ$127,BZ$128,BZ$129,BZ$130,BZ$131,BZ$132,BZ$133,BZ$134,BZ$135,BZ$136,BZ$137,BZ$138,BZ$139,BZ$140,BZ$141,BZ$142,BZ$143,BZ$144*(1+'S&amp;S'!$F150))</f>
        <v>0</v>
      </c>
      <c r="CA352" s="66">
        <f>-CA$190+CA$216-CA$218+CA$233+CA$234+SUM(CA$125,CA$126,CA$127,CA$128,CA$129,CA$130,CA$131,CA$132,CA$133,CA$134,CA$135,CA$136,CA$137,CA$138,CA$139,CA$140,CA$141,CA$142,CA$143,CA$144*(1+'S&amp;S'!$F150))</f>
        <v>0</v>
      </c>
      <c r="CB352" s="66">
        <f>-CB$190+CB$216-CB$218+CB$233+CB$234+SUM(CB$125,CB$126,CB$127,CB$128,CB$129,CB$130,CB$131,CB$132,CB$133,CB$134,CB$135,CB$136,CB$137,CB$138,CB$139,CB$140,CB$141,CB$142,CB$143,CB$144*(1+'S&amp;S'!$F150))</f>
        <v>0</v>
      </c>
      <c r="CC352" s="66">
        <f>-CC$190+CC$216-CC$218+CC$233+CC$234+SUM(CC$125,CC$126,CC$127,CC$128,CC$129,CC$130,CC$131,CC$132,CC$133,CC$134,CC$135,CC$136,CC$137,CC$138,CC$139,CC$140,CC$141,CC$142,CC$143,CC$144*(1+'S&amp;S'!$F150))</f>
        <v>0</v>
      </c>
      <c r="CD352" s="66">
        <f>-CD$190+CD$216-CD$218+CD$233+CD$234+SUM(CD$125,CD$126,CD$127,CD$128,CD$129,CD$130,CD$131,CD$132,CD$133,CD$134,CD$135,CD$136,CD$137,CD$138,CD$139,CD$140,CD$141,CD$142,CD$143,CD$144*(1+'S&amp;S'!$F150))</f>
        <v>0</v>
      </c>
      <c r="CE352" s="66">
        <f>-CE$190+CE$216-CE$218+CE$233+CE$234+SUM(CE$125,CE$126,CE$127,CE$128,CE$129,CE$130,CE$131,CE$132,CE$133,CE$134,CE$135,CE$136,CE$137,CE$138,CE$139,CE$140,CE$141,CE$142,CE$143,CE$144*(1+'S&amp;S'!$F150))</f>
        <v>0</v>
      </c>
      <c r="CF352" s="66">
        <f>-CF$190+CF$216-CF$218+CF$233+CF$234+SUM(CF$125,CF$126,CF$127,CF$128,CF$129,CF$130,CF$131,CF$132,CF$133,CF$134,CF$135,CF$136,CF$137,CF$138,CF$139,CF$140,CF$141,CF$142,CF$143,CF$144*(1+'S&amp;S'!$F150))</f>
        <v>0</v>
      </c>
      <c r="CG352" s="66">
        <f>-CG$190+CG$216-CG$218+CG$233+CG$234+SUM(CG$125,CG$126,CG$127,CG$128,CG$129,CG$130,CG$131,CG$132,CG$133,CG$134,CG$135,CG$136,CG$137,CG$138,CG$139,CG$140,CG$141,CG$142,CG$143,CG$144*(1+'S&amp;S'!$F150))</f>
        <v>0</v>
      </c>
      <c r="CH352" s="66">
        <f>-CH$190+CH$216-CH$218+CH$233+CH$234+SUM(CH$125,CH$126,CH$127,CH$128,CH$129,CH$130,CH$131,CH$132,CH$133,CH$134,CH$135,CH$136,CH$137,CH$138,CH$139,CH$140,CH$141,CH$142,CH$143,CH$144*(1+'S&amp;S'!$F150))</f>
        <v>0</v>
      </c>
      <c r="CI352" s="66">
        <f>-CI$190+CI$216-CI$218+CI$233+CI$234+SUM(CI$125,CI$126,CI$127,CI$128,CI$129,CI$130,CI$131,CI$132,CI$133,CI$134,CI$135,CI$136,CI$137,CI$138,CI$139,CI$140,CI$141,CI$142,CI$143,CI$144*(1+'S&amp;S'!$F150))</f>
        <v>0</v>
      </c>
      <c r="CJ352" s="66">
        <f>-CJ$190+CJ$216-CJ$218+CJ$233+CJ$234+SUM(CJ$125,CJ$126,CJ$127,CJ$128,CJ$129,CJ$130,CJ$131,CJ$132,CJ$133,CJ$134,CJ$135,CJ$136,CJ$137,CJ$138,CJ$139,CJ$140,CJ$141,CJ$142,CJ$143,CJ$144*(1+'S&amp;S'!$F150))</f>
        <v>0</v>
      </c>
      <c r="CK352" s="66">
        <f>-CK$190+CK$216-CK$218+CK$233+CK$234+SUM(CK$125,CK$126,CK$127,CK$128,CK$129,CK$130,CK$131,CK$132,CK$133,CK$134,CK$135,CK$136,CK$137,CK$138,CK$139,CK$140,CK$141,CK$142,CK$143,CK$144*(1+'S&amp;S'!$F150))</f>
        <v>0</v>
      </c>
      <c r="CL352" s="66">
        <f>-CL$190+CL$216-CL$218+CL$233+CL$234+SUM(CL$125,CL$126,CL$127,CL$128,CL$129,CL$130,CL$131,CL$132,CL$133,CL$134,CL$135,CL$136,CL$137,CL$138,CL$139,CL$140,CL$141,CL$142,CL$143,CL$144*(1+'S&amp;S'!$F150))</f>
        <v>0</v>
      </c>
      <c r="CM352" s="66">
        <f>-CM$190+CM$216-CM$218+CM$233+CM$234+SUM(CM$125,CM$126,CM$127,CM$128,CM$129,CM$130,CM$131,CM$132,CM$133,CM$134,CM$135,CM$136,CM$137,CM$138,CM$139,CM$140,CM$141,CM$142,CM$143,CM$144*(1+'S&amp;S'!$F150))</f>
        <v>0</v>
      </c>
      <c r="CN352" s="66">
        <f>-CN$190+CN$216-CN$218+CN$233+CN$234+SUM(CN$125,CN$126,CN$127,CN$128,CN$129,CN$130,CN$131,CN$132,CN$133,CN$134,CN$135,CN$136,CN$137,CN$138,CN$139,CN$140,CN$141,CN$142,CN$143,CN$144*(1+'S&amp;S'!$F150))</f>
        <v>0</v>
      </c>
      <c r="CO352" s="66">
        <f>-CO$190+CO$216-CO$218+CO$233+CO$234+SUM(CO$125,CO$126,CO$127,CO$128,CO$129,CO$130,CO$131,CO$132,CO$133,CO$134,CO$135,CO$136,CO$137,CO$138,CO$139,CO$140,CO$141,CO$142,CO$143,CO$144*(1+'S&amp;S'!$F150))</f>
        <v>0</v>
      </c>
      <c r="CP352" s="66">
        <f>-CP$190+CP$216-CP$218+CP$233+CP$234+SUM(CP$125,CP$126,CP$127,CP$128,CP$129,CP$130,CP$131,CP$132,CP$133,CP$134,CP$135,CP$136,CP$137,CP$138,CP$139,CP$140,CP$141,CP$142,CP$143,CP$144*(1+'S&amp;S'!$F150))</f>
        <v>0</v>
      </c>
      <c r="CQ352" s="66">
        <f>-CQ$190+CQ$216-CQ$218+CQ$233+CQ$234+SUM(CQ$125,CQ$126,CQ$127,CQ$128,CQ$129,CQ$130,CQ$131,CQ$132,CQ$133,CQ$134,CQ$135,CQ$136,CQ$137,CQ$138,CQ$139,CQ$140,CQ$141,CQ$142,CQ$143,CQ$144*(1+'S&amp;S'!$F150))</f>
        <v>0</v>
      </c>
      <c r="CR352" s="66">
        <f>-CR$190+CR$216-CR$218+CR$233+CR$234+SUM(CR$125,CR$126,CR$127,CR$128,CR$129,CR$130,CR$131,CR$132,CR$133,CR$134,CR$135,CR$136,CR$137,CR$138,CR$139,CR$140,CR$141,CR$142,CR$143,CR$144*(1+'S&amp;S'!$F150))</f>
        <v>0</v>
      </c>
      <c r="CS352" s="66">
        <f>-CS$190+CS$216-CS$218+CS$233+CS$234+SUM(CS$125,CS$126,CS$127,CS$128,CS$129,CS$130,CS$131,CS$132,CS$133,CS$134,CS$135,CS$136,CS$137,CS$138,CS$139,CS$140,CS$141,CS$142,CS$143,CS$144*(1+'S&amp;S'!$F150))</f>
        <v>0</v>
      </c>
    </row>
    <row r="353" spans="3:97" hidden="1" x14ac:dyDescent="0.35">
      <c r="C353" s="81" t="str">
        <f>O.1!C144&amp;" with "&amp; 'S&amp;S'!$D$5*100 &amp; "% decrease"</f>
        <v>Spare with 1% decrease</v>
      </c>
      <c r="E353" s="492">
        <f>G353+NPV(G.Asm!$F$40,H353:INDEX(H353:CS353,RP))</f>
        <v>0</v>
      </c>
      <c r="F353" s="492">
        <f t="shared" si="279"/>
        <v>0</v>
      </c>
      <c r="G353" s="66">
        <f>-G$190+G$216-G$218+G$233+G$234+SUM(G$125,G$126,G$127,G$128,G$129,G$130,G$131,G$132,G$133,G$134,G$135,G$136,G$137,G$138,G$139,G$140,G$141,G$142,G$143,G$144*(1+'S&amp;S'!$F151))</f>
        <v>0</v>
      </c>
      <c r="H353" s="66">
        <f>-H$190+H$216-H$218+H$233+H$234+SUM(H$125,H$126,H$127,H$128,H$129,H$130,H$131,H$132,H$133,H$134,H$135,H$136,H$137,H$138,H$139,H$140,H$141,H$142,H$143,H$144*(1+'S&amp;S'!$F151))</f>
        <v>0</v>
      </c>
      <c r="I353" s="66">
        <f>-I$190+I$216-I$218+I$233+I$234+SUM(I$125,I$126,I$127,I$128,I$129,I$130,I$131,I$132,I$133,I$134,I$135,I$136,I$137,I$138,I$139,I$140,I$141,I$142,I$143,I$144*(1+'S&amp;S'!$F151))</f>
        <v>0</v>
      </c>
      <c r="J353" s="66">
        <f>-J$190+J$216-J$218+J$233+J$234+SUM(J$125,J$126,J$127,J$128,J$129,J$130,J$131,J$132,J$133,J$134,J$135,J$136,J$137,J$138,J$139,J$140,J$141,J$142,J$143,J$144*(1+'S&amp;S'!$F151))</f>
        <v>0</v>
      </c>
      <c r="K353" s="66">
        <f>-K$190+K$216-K$218+K$233+K$234+SUM(K$125,K$126,K$127,K$128,K$129,K$130,K$131,K$132,K$133,K$134,K$135,K$136,K$137,K$138,K$139,K$140,K$141,K$142,K$143,K$144*(1+'S&amp;S'!$F151))</f>
        <v>0</v>
      </c>
      <c r="L353" s="66">
        <f>-L$190+L$216-L$218+L$233+L$234+SUM(L$125,L$126,L$127,L$128,L$129,L$130,L$131,L$132,L$133,L$134,L$135,L$136,L$137,L$138,L$139,L$140,L$141,L$142,L$143,L$144*(1+'S&amp;S'!$F151))</f>
        <v>0</v>
      </c>
      <c r="M353" s="66">
        <f>-M$190+M$216-M$218+M$233+M$234+SUM(M$125,M$126,M$127,M$128,M$129,M$130,M$131,M$132,M$133,M$134,M$135,M$136,M$137,M$138,M$139,M$140,M$141,M$142,M$143,M$144*(1+'S&amp;S'!$F151))</f>
        <v>0</v>
      </c>
      <c r="N353" s="66">
        <f>-N$190+N$216-N$218+N$233+N$234+SUM(N$125,N$126,N$127,N$128,N$129,N$130,N$131,N$132,N$133,N$134,N$135,N$136,N$137,N$138,N$139,N$140,N$141,N$142,N$143,N$144*(1+'S&amp;S'!$F151))</f>
        <v>0</v>
      </c>
      <c r="O353" s="66">
        <f>-O$190+O$216-O$218+O$233+O$234+SUM(O$125,O$126,O$127,O$128,O$129,O$130,O$131,O$132,O$133,O$134,O$135,O$136,O$137,O$138,O$139,O$140,O$141,O$142,O$143,O$144*(1+'S&amp;S'!$F151))</f>
        <v>0</v>
      </c>
      <c r="P353" s="66">
        <f>-P$190+P$216-P$218+P$233+P$234+SUM(P$125,P$126,P$127,P$128,P$129,P$130,P$131,P$132,P$133,P$134,P$135,P$136,P$137,P$138,P$139,P$140,P$141,P$142,P$143,P$144*(1+'S&amp;S'!$F151))</f>
        <v>0</v>
      </c>
      <c r="Q353" s="66">
        <f>-Q$190+Q$216-Q$218+Q$233+Q$234+SUM(Q$125,Q$126,Q$127,Q$128,Q$129,Q$130,Q$131,Q$132,Q$133,Q$134,Q$135,Q$136,Q$137,Q$138,Q$139,Q$140,Q$141,Q$142,Q$143,Q$144*(1+'S&amp;S'!$F151))</f>
        <v>0</v>
      </c>
      <c r="R353" s="66">
        <f>-R$190+R$216-R$218+R$233+R$234+SUM(R$125,R$126,R$127,R$128,R$129,R$130,R$131,R$132,R$133,R$134,R$135,R$136,R$137,R$138,R$139,R$140,R$141,R$142,R$143,R$144*(1+'S&amp;S'!$F151))</f>
        <v>0</v>
      </c>
      <c r="S353" s="66">
        <f>-S$190+S$216-S$218+S$233+S$234+SUM(S$125,S$126,S$127,S$128,S$129,S$130,S$131,S$132,S$133,S$134,S$135,S$136,S$137,S$138,S$139,S$140,S$141,S$142,S$143,S$144*(1+'S&amp;S'!$F151))</f>
        <v>0</v>
      </c>
      <c r="T353" s="66">
        <f>-T$190+T$216-T$218+T$233+T$234+SUM(T$125,T$126,T$127,T$128,T$129,T$130,T$131,T$132,T$133,T$134,T$135,T$136,T$137,T$138,T$139,T$140,T$141,T$142,T$143,T$144*(1+'S&amp;S'!$F151))</f>
        <v>0</v>
      </c>
      <c r="U353" s="66">
        <f>-U$190+U$216-U$218+U$233+U$234+SUM(U$125,U$126,U$127,U$128,U$129,U$130,U$131,U$132,U$133,U$134,U$135,U$136,U$137,U$138,U$139,U$140,U$141,U$142,U$143,U$144*(1+'S&amp;S'!$F151))</f>
        <v>0</v>
      </c>
      <c r="V353" s="66">
        <f>-V$190+V$216-V$218+V$233+V$234+SUM(V$125,V$126,V$127,V$128,V$129,V$130,V$131,V$132,V$133,V$134,V$135,V$136,V$137,V$138,V$139,V$140,V$141,V$142,V$143,V$144*(1+'S&amp;S'!$F151))</f>
        <v>0</v>
      </c>
      <c r="W353" s="66">
        <f>-W$190+W$216-W$218+W$233+W$234+SUM(W$125,W$126,W$127,W$128,W$129,W$130,W$131,W$132,W$133,W$134,W$135,W$136,W$137,W$138,W$139,W$140,W$141,W$142,W$143,W$144*(1+'S&amp;S'!$F151))</f>
        <v>0</v>
      </c>
      <c r="X353" s="66">
        <f>-X$190+X$216-X$218+X$233+X$234+SUM(X$125,X$126,X$127,X$128,X$129,X$130,X$131,X$132,X$133,X$134,X$135,X$136,X$137,X$138,X$139,X$140,X$141,X$142,X$143,X$144*(1+'S&amp;S'!$F151))</f>
        <v>0</v>
      </c>
      <c r="Y353" s="66">
        <f>-Y$190+Y$216-Y$218+Y$233+Y$234+SUM(Y$125,Y$126,Y$127,Y$128,Y$129,Y$130,Y$131,Y$132,Y$133,Y$134,Y$135,Y$136,Y$137,Y$138,Y$139,Y$140,Y$141,Y$142,Y$143,Y$144*(1+'S&amp;S'!$F151))</f>
        <v>0</v>
      </c>
      <c r="Z353" s="66">
        <f>-Z$190+Z$216-Z$218+Z$233+Z$234+SUM(Z$125,Z$126,Z$127,Z$128,Z$129,Z$130,Z$131,Z$132,Z$133,Z$134,Z$135,Z$136,Z$137,Z$138,Z$139,Z$140,Z$141,Z$142,Z$143,Z$144*(1+'S&amp;S'!$F151))</f>
        <v>0</v>
      </c>
      <c r="AA353" s="66">
        <f>-AA$190+AA$216-AA$218+AA$233+AA$234+SUM(AA$125,AA$126,AA$127,AA$128,AA$129,AA$130,AA$131,AA$132,AA$133,AA$134,AA$135,AA$136,AA$137,AA$138,AA$139,AA$140,AA$141,AA$142,AA$143,AA$144*(1+'S&amp;S'!$F151))</f>
        <v>0</v>
      </c>
      <c r="AB353" s="66">
        <f>-AB$190+AB$216-AB$218+AB$233+AB$234+SUM(AB$125,AB$126,AB$127,AB$128,AB$129,AB$130,AB$131,AB$132,AB$133,AB$134,AB$135,AB$136,AB$137,AB$138,AB$139,AB$140,AB$141,AB$142,AB$143,AB$144*(1+'S&amp;S'!$F151))</f>
        <v>0</v>
      </c>
      <c r="AC353" s="66">
        <f>-AC$190+AC$216-AC$218+AC$233+AC$234+SUM(AC$125,AC$126,AC$127,AC$128,AC$129,AC$130,AC$131,AC$132,AC$133,AC$134,AC$135,AC$136,AC$137,AC$138,AC$139,AC$140,AC$141,AC$142,AC$143,AC$144*(1+'S&amp;S'!$F151))</f>
        <v>0</v>
      </c>
      <c r="AD353" s="66">
        <f>-AD$190+AD$216-AD$218+AD$233+AD$234+SUM(AD$125,AD$126,AD$127,AD$128,AD$129,AD$130,AD$131,AD$132,AD$133,AD$134,AD$135,AD$136,AD$137,AD$138,AD$139,AD$140,AD$141,AD$142,AD$143,AD$144*(1+'S&amp;S'!$F151))</f>
        <v>0</v>
      </c>
      <c r="AE353" s="66">
        <f>-AE$190+AE$216-AE$218+AE$233+AE$234+SUM(AE$125,AE$126,AE$127,AE$128,AE$129,AE$130,AE$131,AE$132,AE$133,AE$134,AE$135,AE$136,AE$137,AE$138,AE$139,AE$140,AE$141,AE$142,AE$143,AE$144*(1+'S&amp;S'!$F151))</f>
        <v>0</v>
      </c>
      <c r="AF353" s="66">
        <f>-AF$190+AF$216-AF$218+AF$233+AF$234+SUM(AF$125,AF$126,AF$127,AF$128,AF$129,AF$130,AF$131,AF$132,AF$133,AF$134,AF$135,AF$136,AF$137,AF$138,AF$139,AF$140,AF$141,AF$142,AF$143,AF$144*(1+'S&amp;S'!$F151))</f>
        <v>0</v>
      </c>
      <c r="AG353" s="66">
        <f>-AG$190+AG$216-AG$218+AG$233+AG$234+SUM(AG$125,AG$126,AG$127,AG$128,AG$129,AG$130,AG$131,AG$132,AG$133,AG$134,AG$135,AG$136,AG$137,AG$138,AG$139,AG$140,AG$141,AG$142,AG$143,AG$144*(1+'S&amp;S'!$F151))</f>
        <v>0</v>
      </c>
      <c r="AH353" s="66">
        <f>-AH$190+AH$216-AH$218+AH$233+AH$234+SUM(AH$125,AH$126,AH$127,AH$128,AH$129,AH$130,AH$131,AH$132,AH$133,AH$134,AH$135,AH$136,AH$137,AH$138,AH$139,AH$140,AH$141,AH$142,AH$143,AH$144*(1+'S&amp;S'!$F151))</f>
        <v>0</v>
      </c>
      <c r="AI353" s="66">
        <f>-AI$190+AI$216-AI$218+AI$233+AI$234+SUM(AI$125,AI$126,AI$127,AI$128,AI$129,AI$130,AI$131,AI$132,AI$133,AI$134,AI$135,AI$136,AI$137,AI$138,AI$139,AI$140,AI$141,AI$142,AI$143,AI$144*(1+'S&amp;S'!$F151))</f>
        <v>0</v>
      </c>
      <c r="AJ353" s="66">
        <f>-AJ$190+AJ$216-AJ$218+AJ$233+AJ$234+SUM(AJ$125,AJ$126,AJ$127,AJ$128,AJ$129,AJ$130,AJ$131,AJ$132,AJ$133,AJ$134,AJ$135,AJ$136,AJ$137,AJ$138,AJ$139,AJ$140,AJ$141,AJ$142,AJ$143,AJ$144*(1+'S&amp;S'!$F151))</f>
        <v>0</v>
      </c>
      <c r="AK353" s="66">
        <f>-AK$190+AK$216-AK$218+AK$233+AK$234+SUM(AK$125,AK$126,AK$127,AK$128,AK$129,AK$130,AK$131,AK$132,AK$133,AK$134,AK$135,AK$136,AK$137,AK$138,AK$139,AK$140,AK$141,AK$142,AK$143,AK$144*(1+'S&amp;S'!$F151))</f>
        <v>0</v>
      </c>
      <c r="AL353" s="66">
        <f>-AL$190+AL$216-AL$218+AL$233+AL$234+SUM(AL$125,AL$126,AL$127,AL$128,AL$129,AL$130,AL$131,AL$132,AL$133,AL$134,AL$135,AL$136,AL$137,AL$138,AL$139,AL$140,AL$141,AL$142,AL$143,AL$144*(1+'S&amp;S'!$F151))</f>
        <v>0</v>
      </c>
      <c r="AM353" s="66">
        <f>-AM$190+AM$216-AM$218+AM$233+AM$234+SUM(AM$125,AM$126,AM$127,AM$128,AM$129,AM$130,AM$131,AM$132,AM$133,AM$134,AM$135,AM$136,AM$137,AM$138,AM$139,AM$140,AM$141,AM$142,AM$143,AM$144*(1+'S&amp;S'!$F151))</f>
        <v>0</v>
      </c>
      <c r="AN353" s="66">
        <f>-AN$190+AN$216-AN$218+AN$233+AN$234+SUM(AN$125,AN$126,AN$127,AN$128,AN$129,AN$130,AN$131,AN$132,AN$133,AN$134,AN$135,AN$136,AN$137,AN$138,AN$139,AN$140,AN$141,AN$142,AN$143,AN$144*(1+'S&amp;S'!$F151))</f>
        <v>0</v>
      </c>
      <c r="AO353" s="66">
        <f>-AO$190+AO$216-AO$218+AO$233+AO$234+SUM(AO$125,AO$126,AO$127,AO$128,AO$129,AO$130,AO$131,AO$132,AO$133,AO$134,AO$135,AO$136,AO$137,AO$138,AO$139,AO$140,AO$141,AO$142,AO$143,AO$144*(1+'S&amp;S'!$F151))</f>
        <v>0</v>
      </c>
      <c r="AP353" s="66">
        <f>-AP$190+AP$216-AP$218+AP$233+AP$234+SUM(AP$125,AP$126,AP$127,AP$128,AP$129,AP$130,AP$131,AP$132,AP$133,AP$134,AP$135,AP$136,AP$137,AP$138,AP$139,AP$140,AP$141,AP$142,AP$143,AP$144*(1+'S&amp;S'!$F151))</f>
        <v>0</v>
      </c>
      <c r="AQ353" s="66">
        <f>-AQ$190+AQ$216-AQ$218+AQ$233+AQ$234+SUM(AQ$125,AQ$126,AQ$127,AQ$128,AQ$129,AQ$130,AQ$131,AQ$132,AQ$133,AQ$134,AQ$135,AQ$136,AQ$137,AQ$138,AQ$139,AQ$140,AQ$141,AQ$142,AQ$143,AQ$144*(1+'S&amp;S'!$F151))</f>
        <v>0</v>
      </c>
      <c r="AR353" s="66">
        <f>-AR$190+AR$216-AR$218+AR$233+AR$234+SUM(AR$125,AR$126,AR$127,AR$128,AR$129,AR$130,AR$131,AR$132,AR$133,AR$134,AR$135,AR$136,AR$137,AR$138,AR$139,AR$140,AR$141,AR$142,AR$143,AR$144*(1+'S&amp;S'!$F151))</f>
        <v>0</v>
      </c>
      <c r="AS353" s="66">
        <f>-AS$190+AS$216-AS$218+AS$233+AS$234+SUM(AS$125,AS$126,AS$127,AS$128,AS$129,AS$130,AS$131,AS$132,AS$133,AS$134,AS$135,AS$136,AS$137,AS$138,AS$139,AS$140,AS$141,AS$142,AS$143,AS$144*(1+'S&amp;S'!$F151))</f>
        <v>0</v>
      </c>
      <c r="AT353" s="66">
        <f>-AT$190+AT$216-AT$218+AT$233+AT$234+SUM(AT$125,AT$126,AT$127,AT$128,AT$129,AT$130,AT$131,AT$132,AT$133,AT$134,AT$135,AT$136,AT$137,AT$138,AT$139,AT$140,AT$141,AT$142,AT$143,AT$144*(1+'S&amp;S'!$F151))</f>
        <v>0</v>
      </c>
      <c r="AU353" s="66">
        <f>-AU$190+AU$216-AU$218+AU$233+AU$234+SUM(AU$125,AU$126,AU$127,AU$128,AU$129,AU$130,AU$131,AU$132,AU$133,AU$134,AU$135,AU$136,AU$137,AU$138,AU$139,AU$140,AU$141,AU$142,AU$143,AU$144*(1+'S&amp;S'!$F151))</f>
        <v>0</v>
      </c>
      <c r="AV353" s="66">
        <f>-AV$190+AV$216-AV$218+AV$233+AV$234+SUM(AV$125,AV$126,AV$127,AV$128,AV$129,AV$130,AV$131,AV$132,AV$133,AV$134,AV$135,AV$136,AV$137,AV$138,AV$139,AV$140,AV$141,AV$142,AV$143,AV$144*(1+'S&amp;S'!$F151))</f>
        <v>0</v>
      </c>
      <c r="AW353" s="66">
        <f>-AW$190+AW$216-AW$218+AW$233+AW$234+SUM(AW$125,AW$126,AW$127,AW$128,AW$129,AW$130,AW$131,AW$132,AW$133,AW$134,AW$135,AW$136,AW$137,AW$138,AW$139,AW$140,AW$141,AW$142,AW$143,AW$144*(1+'S&amp;S'!$F151))</f>
        <v>0</v>
      </c>
      <c r="AX353" s="66">
        <f>-AX$190+AX$216-AX$218+AX$233+AX$234+SUM(AX$125,AX$126,AX$127,AX$128,AX$129,AX$130,AX$131,AX$132,AX$133,AX$134,AX$135,AX$136,AX$137,AX$138,AX$139,AX$140,AX$141,AX$142,AX$143,AX$144*(1+'S&amp;S'!$F151))</f>
        <v>0</v>
      </c>
      <c r="AY353" s="66">
        <f>-AY$190+AY$216-AY$218+AY$233+AY$234+SUM(AY$125,AY$126,AY$127,AY$128,AY$129,AY$130,AY$131,AY$132,AY$133,AY$134,AY$135,AY$136,AY$137,AY$138,AY$139,AY$140,AY$141,AY$142,AY$143,AY$144*(1+'S&amp;S'!$F151))</f>
        <v>0</v>
      </c>
      <c r="AZ353" s="66">
        <f>-AZ$190+AZ$216-AZ$218+AZ$233+AZ$234+SUM(AZ$125,AZ$126,AZ$127,AZ$128,AZ$129,AZ$130,AZ$131,AZ$132,AZ$133,AZ$134,AZ$135,AZ$136,AZ$137,AZ$138,AZ$139,AZ$140,AZ$141,AZ$142,AZ$143,AZ$144*(1+'S&amp;S'!$F151))</f>
        <v>0</v>
      </c>
      <c r="BA353" s="66">
        <f>-BA$190+BA$216-BA$218+BA$233+BA$234+SUM(BA$125,BA$126,BA$127,BA$128,BA$129,BA$130,BA$131,BA$132,BA$133,BA$134,BA$135,BA$136,BA$137,BA$138,BA$139,BA$140,BA$141,BA$142,BA$143,BA$144*(1+'S&amp;S'!$F151))</f>
        <v>0</v>
      </c>
      <c r="BB353" s="66">
        <f>-BB$190+BB$216-BB$218+BB$233+BB$234+SUM(BB$125,BB$126,BB$127,BB$128,BB$129,BB$130,BB$131,BB$132,BB$133,BB$134,BB$135,BB$136,BB$137,BB$138,BB$139,BB$140,BB$141,BB$142,BB$143,BB$144*(1+'S&amp;S'!$F151))</f>
        <v>0</v>
      </c>
      <c r="BC353" s="66">
        <f>-BC$190+BC$216-BC$218+BC$233+BC$234+SUM(BC$125,BC$126,BC$127,BC$128,BC$129,BC$130,BC$131,BC$132,BC$133,BC$134,BC$135,BC$136,BC$137,BC$138,BC$139,BC$140,BC$141,BC$142,BC$143,BC$144*(1+'S&amp;S'!$F151))</f>
        <v>0</v>
      </c>
      <c r="BD353" s="66">
        <f>-BD$190+BD$216-BD$218+BD$233+BD$234+SUM(BD$125,BD$126,BD$127,BD$128,BD$129,BD$130,BD$131,BD$132,BD$133,BD$134,BD$135,BD$136,BD$137,BD$138,BD$139,BD$140,BD$141,BD$142,BD$143,BD$144*(1+'S&amp;S'!$F151))</f>
        <v>0</v>
      </c>
      <c r="BE353" s="66">
        <f>-BE$190+BE$216-BE$218+BE$233+BE$234+SUM(BE$125,BE$126,BE$127,BE$128,BE$129,BE$130,BE$131,BE$132,BE$133,BE$134,BE$135,BE$136,BE$137,BE$138,BE$139,BE$140,BE$141,BE$142,BE$143,BE$144*(1+'S&amp;S'!$F151))</f>
        <v>0</v>
      </c>
      <c r="BF353" s="66">
        <f>-BF$190+BF$216-BF$218+BF$233+BF$234+SUM(BF$125,BF$126,BF$127,BF$128,BF$129,BF$130,BF$131,BF$132,BF$133,BF$134,BF$135,BF$136,BF$137,BF$138,BF$139,BF$140,BF$141,BF$142,BF$143,BF$144*(1+'S&amp;S'!$F151))</f>
        <v>0</v>
      </c>
      <c r="BG353" s="66">
        <f>-BG$190+BG$216-BG$218+BG$233+BG$234+SUM(BG$125,BG$126,BG$127,BG$128,BG$129,BG$130,BG$131,BG$132,BG$133,BG$134,BG$135,BG$136,BG$137,BG$138,BG$139,BG$140,BG$141,BG$142,BG$143,BG$144*(1+'S&amp;S'!$F151))</f>
        <v>0</v>
      </c>
      <c r="BH353" s="66">
        <f>-BH$190+BH$216-BH$218+BH$233+BH$234+SUM(BH$125,BH$126,BH$127,BH$128,BH$129,BH$130,BH$131,BH$132,BH$133,BH$134,BH$135,BH$136,BH$137,BH$138,BH$139,BH$140,BH$141,BH$142,BH$143,BH$144*(1+'S&amp;S'!$F151))</f>
        <v>0</v>
      </c>
      <c r="BI353" s="66">
        <f>-BI$190+BI$216-BI$218+BI$233+BI$234+SUM(BI$125,BI$126,BI$127,BI$128,BI$129,BI$130,BI$131,BI$132,BI$133,BI$134,BI$135,BI$136,BI$137,BI$138,BI$139,BI$140,BI$141,BI$142,BI$143,BI$144*(1+'S&amp;S'!$F151))</f>
        <v>0</v>
      </c>
      <c r="BJ353" s="66">
        <f>-BJ$190+BJ$216-BJ$218+BJ$233+BJ$234+SUM(BJ$125,BJ$126,BJ$127,BJ$128,BJ$129,BJ$130,BJ$131,BJ$132,BJ$133,BJ$134,BJ$135,BJ$136,BJ$137,BJ$138,BJ$139,BJ$140,BJ$141,BJ$142,BJ$143,BJ$144*(1+'S&amp;S'!$F151))</f>
        <v>0</v>
      </c>
      <c r="BK353" s="66">
        <f>-BK$190+BK$216-BK$218+BK$233+BK$234+SUM(BK$125,BK$126,BK$127,BK$128,BK$129,BK$130,BK$131,BK$132,BK$133,BK$134,BK$135,BK$136,BK$137,BK$138,BK$139,BK$140,BK$141,BK$142,BK$143,BK$144*(1+'S&amp;S'!$F151))</f>
        <v>0</v>
      </c>
      <c r="BL353" s="66">
        <f>-BL$190+BL$216-BL$218+BL$233+BL$234+SUM(BL$125,BL$126,BL$127,BL$128,BL$129,BL$130,BL$131,BL$132,BL$133,BL$134,BL$135,BL$136,BL$137,BL$138,BL$139,BL$140,BL$141,BL$142,BL$143,BL$144*(1+'S&amp;S'!$F151))</f>
        <v>0</v>
      </c>
      <c r="BM353" s="66">
        <f>-BM$190+BM$216-BM$218+BM$233+BM$234+SUM(BM$125,BM$126,BM$127,BM$128,BM$129,BM$130,BM$131,BM$132,BM$133,BM$134,BM$135,BM$136,BM$137,BM$138,BM$139,BM$140,BM$141,BM$142,BM$143,BM$144*(1+'S&amp;S'!$F151))</f>
        <v>0</v>
      </c>
      <c r="BN353" s="66">
        <f>-BN$190+BN$216-BN$218+BN$233+BN$234+SUM(BN$125,BN$126,BN$127,BN$128,BN$129,BN$130,BN$131,BN$132,BN$133,BN$134,BN$135,BN$136,BN$137,BN$138,BN$139,BN$140,BN$141,BN$142,BN$143,BN$144*(1+'S&amp;S'!$F151))</f>
        <v>0</v>
      </c>
      <c r="BO353" s="66">
        <f>-BO$190+BO$216-BO$218+BO$233+BO$234+SUM(BO$125,BO$126,BO$127,BO$128,BO$129,BO$130,BO$131,BO$132,BO$133,BO$134,BO$135,BO$136,BO$137,BO$138,BO$139,BO$140,BO$141,BO$142,BO$143,BO$144*(1+'S&amp;S'!$F151))</f>
        <v>0</v>
      </c>
      <c r="BP353" s="66">
        <f>-BP$190+BP$216-BP$218+BP$233+BP$234+SUM(BP$125,BP$126,BP$127,BP$128,BP$129,BP$130,BP$131,BP$132,BP$133,BP$134,BP$135,BP$136,BP$137,BP$138,BP$139,BP$140,BP$141,BP$142,BP$143,BP$144*(1+'S&amp;S'!$F151))</f>
        <v>0</v>
      </c>
      <c r="BQ353" s="66">
        <f>-BQ$190+BQ$216-BQ$218+BQ$233+BQ$234+SUM(BQ$125,BQ$126,BQ$127,BQ$128,BQ$129,BQ$130,BQ$131,BQ$132,BQ$133,BQ$134,BQ$135,BQ$136,BQ$137,BQ$138,BQ$139,BQ$140,BQ$141,BQ$142,BQ$143,BQ$144*(1+'S&amp;S'!$F151))</f>
        <v>0</v>
      </c>
      <c r="BR353" s="66">
        <f>-BR$190+BR$216-BR$218+BR$233+BR$234+SUM(BR$125,BR$126,BR$127,BR$128,BR$129,BR$130,BR$131,BR$132,BR$133,BR$134,BR$135,BR$136,BR$137,BR$138,BR$139,BR$140,BR$141,BR$142,BR$143,BR$144*(1+'S&amp;S'!$F151))</f>
        <v>0</v>
      </c>
      <c r="BS353" s="66">
        <f>-BS$190+BS$216-BS$218+BS$233+BS$234+SUM(BS$125,BS$126,BS$127,BS$128,BS$129,BS$130,BS$131,BS$132,BS$133,BS$134,BS$135,BS$136,BS$137,BS$138,BS$139,BS$140,BS$141,BS$142,BS$143,BS$144*(1+'S&amp;S'!$F151))</f>
        <v>0</v>
      </c>
      <c r="BT353" s="66">
        <f>-BT$190+BT$216-BT$218+BT$233+BT$234+SUM(BT$125,BT$126,BT$127,BT$128,BT$129,BT$130,BT$131,BT$132,BT$133,BT$134,BT$135,BT$136,BT$137,BT$138,BT$139,BT$140,BT$141,BT$142,BT$143,BT$144*(1+'S&amp;S'!$F151))</f>
        <v>0</v>
      </c>
      <c r="BU353" s="66">
        <f>-BU$190+BU$216-BU$218+BU$233+BU$234+SUM(BU$125,BU$126,BU$127,BU$128,BU$129,BU$130,BU$131,BU$132,BU$133,BU$134,BU$135,BU$136,BU$137,BU$138,BU$139,BU$140,BU$141,BU$142,BU$143,BU$144*(1+'S&amp;S'!$F151))</f>
        <v>0</v>
      </c>
      <c r="BV353" s="66">
        <f>-BV$190+BV$216-BV$218+BV$233+BV$234+SUM(BV$125,BV$126,BV$127,BV$128,BV$129,BV$130,BV$131,BV$132,BV$133,BV$134,BV$135,BV$136,BV$137,BV$138,BV$139,BV$140,BV$141,BV$142,BV$143,BV$144*(1+'S&amp;S'!$F151))</f>
        <v>0</v>
      </c>
      <c r="BW353" s="66">
        <f>-BW$190+BW$216-BW$218+BW$233+BW$234+SUM(BW$125,BW$126,BW$127,BW$128,BW$129,BW$130,BW$131,BW$132,BW$133,BW$134,BW$135,BW$136,BW$137,BW$138,BW$139,BW$140,BW$141,BW$142,BW$143,BW$144*(1+'S&amp;S'!$F151))</f>
        <v>0</v>
      </c>
      <c r="BX353" s="66">
        <f>-BX$190+BX$216-BX$218+BX$233+BX$234+SUM(BX$125,BX$126,BX$127,BX$128,BX$129,BX$130,BX$131,BX$132,BX$133,BX$134,BX$135,BX$136,BX$137,BX$138,BX$139,BX$140,BX$141,BX$142,BX$143,BX$144*(1+'S&amp;S'!$F151))</f>
        <v>0</v>
      </c>
      <c r="BY353" s="66">
        <f>-BY$190+BY$216-BY$218+BY$233+BY$234+SUM(BY$125,BY$126,BY$127,BY$128,BY$129,BY$130,BY$131,BY$132,BY$133,BY$134,BY$135,BY$136,BY$137,BY$138,BY$139,BY$140,BY$141,BY$142,BY$143,BY$144*(1+'S&amp;S'!$F151))</f>
        <v>0</v>
      </c>
      <c r="BZ353" s="66">
        <f>-BZ$190+BZ$216-BZ$218+BZ$233+BZ$234+SUM(BZ$125,BZ$126,BZ$127,BZ$128,BZ$129,BZ$130,BZ$131,BZ$132,BZ$133,BZ$134,BZ$135,BZ$136,BZ$137,BZ$138,BZ$139,BZ$140,BZ$141,BZ$142,BZ$143,BZ$144*(1+'S&amp;S'!$F151))</f>
        <v>0</v>
      </c>
      <c r="CA353" s="66">
        <f>-CA$190+CA$216-CA$218+CA$233+CA$234+SUM(CA$125,CA$126,CA$127,CA$128,CA$129,CA$130,CA$131,CA$132,CA$133,CA$134,CA$135,CA$136,CA$137,CA$138,CA$139,CA$140,CA$141,CA$142,CA$143,CA$144*(1+'S&amp;S'!$F151))</f>
        <v>0</v>
      </c>
      <c r="CB353" s="66">
        <f>-CB$190+CB$216-CB$218+CB$233+CB$234+SUM(CB$125,CB$126,CB$127,CB$128,CB$129,CB$130,CB$131,CB$132,CB$133,CB$134,CB$135,CB$136,CB$137,CB$138,CB$139,CB$140,CB$141,CB$142,CB$143,CB$144*(1+'S&amp;S'!$F151))</f>
        <v>0</v>
      </c>
      <c r="CC353" s="66">
        <f>-CC$190+CC$216-CC$218+CC$233+CC$234+SUM(CC$125,CC$126,CC$127,CC$128,CC$129,CC$130,CC$131,CC$132,CC$133,CC$134,CC$135,CC$136,CC$137,CC$138,CC$139,CC$140,CC$141,CC$142,CC$143,CC$144*(1+'S&amp;S'!$F151))</f>
        <v>0</v>
      </c>
      <c r="CD353" s="66">
        <f>-CD$190+CD$216-CD$218+CD$233+CD$234+SUM(CD$125,CD$126,CD$127,CD$128,CD$129,CD$130,CD$131,CD$132,CD$133,CD$134,CD$135,CD$136,CD$137,CD$138,CD$139,CD$140,CD$141,CD$142,CD$143,CD$144*(1+'S&amp;S'!$F151))</f>
        <v>0</v>
      </c>
      <c r="CE353" s="66">
        <f>-CE$190+CE$216-CE$218+CE$233+CE$234+SUM(CE$125,CE$126,CE$127,CE$128,CE$129,CE$130,CE$131,CE$132,CE$133,CE$134,CE$135,CE$136,CE$137,CE$138,CE$139,CE$140,CE$141,CE$142,CE$143,CE$144*(1+'S&amp;S'!$F151))</f>
        <v>0</v>
      </c>
      <c r="CF353" s="66">
        <f>-CF$190+CF$216-CF$218+CF$233+CF$234+SUM(CF$125,CF$126,CF$127,CF$128,CF$129,CF$130,CF$131,CF$132,CF$133,CF$134,CF$135,CF$136,CF$137,CF$138,CF$139,CF$140,CF$141,CF$142,CF$143,CF$144*(1+'S&amp;S'!$F151))</f>
        <v>0</v>
      </c>
      <c r="CG353" s="66">
        <f>-CG$190+CG$216-CG$218+CG$233+CG$234+SUM(CG$125,CG$126,CG$127,CG$128,CG$129,CG$130,CG$131,CG$132,CG$133,CG$134,CG$135,CG$136,CG$137,CG$138,CG$139,CG$140,CG$141,CG$142,CG$143,CG$144*(1+'S&amp;S'!$F151))</f>
        <v>0</v>
      </c>
      <c r="CH353" s="66">
        <f>-CH$190+CH$216-CH$218+CH$233+CH$234+SUM(CH$125,CH$126,CH$127,CH$128,CH$129,CH$130,CH$131,CH$132,CH$133,CH$134,CH$135,CH$136,CH$137,CH$138,CH$139,CH$140,CH$141,CH$142,CH$143,CH$144*(1+'S&amp;S'!$F151))</f>
        <v>0</v>
      </c>
      <c r="CI353" s="66">
        <f>-CI$190+CI$216-CI$218+CI$233+CI$234+SUM(CI$125,CI$126,CI$127,CI$128,CI$129,CI$130,CI$131,CI$132,CI$133,CI$134,CI$135,CI$136,CI$137,CI$138,CI$139,CI$140,CI$141,CI$142,CI$143,CI$144*(1+'S&amp;S'!$F151))</f>
        <v>0</v>
      </c>
      <c r="CJ353" s="66">
        <f>-CJ$190+CJ$216-CJ$218+CJ$233+CJ$234+SUM(CJ$125,CJ$126,CJ$127,CJ$128,CJ$129,CJ$130,CJ$131,CJ$132,CJ$133,CJ$134,CJ$135,CJ$136,CJ$137,CJ$138,CJ$139,CJ$140,CJ$141,CJ$142,CJ$143,CJ$144*(1+'S&amp;S'!$F151))</f>
        <v>0</v>
      </c>
      <c r="CK353" s="66">
        <f>-CK$190+CK$216-CK$218+CK$233+CK$234+SUM(CK$125,CK$126,CK$127,CK$128,CK$129,CK$130,CK$131,CK$132,CK$133,CK$134,CK$135,CK$136,CK$137,CK$138,CK$139,CK$140,CK$141,CK$142,CK$143,CK$144*(1+'S&amp;S'!$F151))</f>
        <v>0</v>
      </c>
      <c r="CL353" s="66">
        <f>-CL$190+CL$216-CL$218+CL$233+CL$234+SUM(CL$125,CL$126,CL$127,CL$128,CL$129,CL$130,CL$131,CL$132,CL$133,CL$134,CL$135,CL$136,CL$137,CL$138,CL$139,CL$140,CL$141,CL$142,CL$143,CL$144*(1+'S&amp;S'!$F151))</f>
        <v>0</v>
      </c>
      <c r="CM353" s="66">
        <f>-CM$190+CM$216-CM$218+CM$233+CM$234+SUM(CM$125,CM$126,CM$127,CM$128,CM$129,CM$130,CM$131,CM$132,CM$133,CM$134,CM$135,CM$136,CM$137,CM$138,CM$139,CM$140,CM$141,CM$142,CM$143,CM$144*(1+'S&amp;S'!$F151))</f>
        <v>0</v>
      </c>
      <c r="CN353" s="66">
        <f>-CN$190+CN$216-CN$218+CN$233+CN$234+SUM(CN$125,CN$126,CN$127,CN$128,CN$129,CN$130,CN$131,CN$132,CN$133,CN$134,CN$135,CN$136,CN$137,CN$138,CN$139,CN$140,CN$141,CN$142,CN$143,CN$144*(1+'S&amp;S'!$F151))</f>
        <v>0</v>
      </c>
      <c r="CO353" s="66">
        <f>-CO$190+CO$216-CO$218+CO$233+CO$234+SUM(CO$125,CO$126,CO$127,CO$128,CO$129,CO$130,CO$131,CO$132,CO$133,CO$134,CO$135,CO$136,CO$137,CO$138,CO$139,CO$140,CO$141,CO$142,CO$143,CO$144*(1+'S&amp;S'!$F151))</f>
        <v>0</v>
      </c>
      <c r="CP353" s="66">
        <f>-CP$190+CP$216-CP$218+CP$233+CP$234+SUM(CP$125,CP$126,CP$127,CP$128,CP$129,CP$130,CP$131,CP$132,CP$133,CP$134,CP$135,CP$136,CP$137,CP$138,CP$139,CP$140,CP$141,CP$142,CP$143,CP$144*(1+'S&amp;S'!$F151))</f>
        <v>0</v>
      </c>
      <c r="CQ353" s="66">
        <f>-CQ$190+CQ$216-CQ$218+CQ$233+CQ$234+SUM(CQ$125,CQ$126,CQ$127,CQ$128,CQ$129,CQ$130,CQ$131,CQ$132,CQ$133,CQ$134,CQ$135,CQ$136,CQ$137,CQ$138,CQ$139,CQ$140,CQ$141,CQ$142,CQ$143,CQ$144*(1+'S&amp;S'!$F151))</f>
        <v>0</v>
      </c>
      <c r="CR353" s="66">
        <f>-CR$190+CR$216-CR$218+CR$233+CR$234+SUM(CR$125,CR$126,CR$127,CR$128,CR$129,CR$130,CR$131,CR$132,CR$133,CR$134,CR$135,CR$136,CR$137,CR$138,CR$139,CR$140,CR$141,CR$142,CR$143,CR$144*(1+'S&amp;S'!$F151))</f>
        <v>0</v>
      </c>
      <c r="CS353" s="66">
        <f>-CS$190+CS$216-CS$218+CS$233+CS$234+SUM(CS$125,CS$126,CS$127,CS$128,CS$129,CS$130,CS$131,CS$132,CS$133,CS$134,CS$135,CS$136,CS$137,CS$138,CS$139,CS$140,CS$141,CS$142,CS$143,CS$144*(1+'S&amp;S'!$F151))</f>
        <v>0</v>
      </c>
    </row>
    <row r="354" spans="3:97" hidden="1" x14ac:dyDescent="0.35">
      <c r="C354" s="81" t="str">
        <f>O.1!C95&amp;" with "&amp; 'S&amp;S'!$D$5*100 &amp; "% increase"</f>
        <v>G. Total net value of externalities with 1% increase</v>
      </c>
      <c r="E354" s="492">
        <f>G354+NPV(G.Asm!$F$40,H354:INDEX(H354:CS354,RP))</f>
        <v>0</v>
      </c>
      <c r="F354" s="492">
        <f t="shared" si="279"/>
        <v>0</v>
      </c>
      <c r="G354" s="66">
        <f>-G$190+G$216-G$218+G$233*(1+'S&amp;S'!$F152)+G$234+G$235</f>
        <v>0</v>
      </c>
      <c r="H354" s="66">
        <f>-H$190+H$216-H$218+H$233*(1+'S&amp;S'!$F152)+H$234+H$235</f>
        <v>0</v>
      </c>
      <c r="I354" s="66">
        <f>-I$190+I$216-I$218+I$233*(1+'S&amp;S'!$F152)+I$234+I$235</f>
        <v>0</v>
      </c>
      <c r="J354" s="66">
        <f>-J$190+J$216-J$218+J$233*(1+'S&amp;S'!$F152)+J$234+J$235</f>
        <v>0</v>
      </c>
      <c r="K354" s="66">
        <f>-K$190+K$216-K$218+K$233*(1+'S&amp;S'!$F152)+K$234+K$235</f>
        <v>0</v>
      </c>
      <c r="L354" s="66">
        <f>-L$190+L$216-L$218+L$233*(1+'S&amp;S'!$F152)+L$234+L$235</f>
        <v>0</v>
      </c>
      <c r="M354" s="66">
        <f>-M$190+M$216-M$218+M$233*(1+'S&amp;S'!$F152)+M$234+M$235</f>
        <v>0</v>
      </c>
      <c r="N354" s="66">
        <f>-N$190+N$216-N$218+N$233*(1+'S&amp;S'!$F152)+N$234+N$235</f>
        <v>0</v>
      </c>
      <c r="O354" s="66">
        <f>-O$190+O$216-O$218+O$233*(1+'S&amp;S'!$F152)+O$234+O$235</f>
        <v>0</v>
      </c>
      <c r="P354" s="66">
        <f>-P$190+P$216-P$218+P$233*(1+'S&amp;S'!$F152)+P$234+P$235</f>
        <v>0</v>
      </c>
      <c r="Q354" s="66">
        <f>-Q$190+Q$216-Q$218+Q$233*(1+'S&amp;S'!$F152)+Q$234+Q$235</f>
        <v>0</v>
      </c>
      <c r="R354" s="66">
        <f>-R$190+R$216-R$218+R$233*(1+'S&amp;S'!$F152)+R$234+R$235</f>
        <v>0</v>
      </c>
      <c r="S354" s="66">
        <f>-S$190+S$216-S$218+S$233*(1+'S&amp;S'!$F152)+S$234+S$235</f>
        <v>0</v>
      </c>
      <c r="T354" s="66">
        <f>-T$190+T$216-T$218+T$233*(1+'S&amp;S'!$F152)+T$234+T$235</f>
        <v>0</v>
      </c>
      <c r="U354" s="66">
        <f>-U$190+U$216-U$218+U$233*(1+'S&amp;S'!$F152)+U$234+U$235</f>
        <v>0</v>
      </c>
      <c r="V354" s="66">
        <f>-V$190+V$216-V$218+V$233*(1+'S&amp;S'!$F152)+V$234+V$235</f>
        <v>0</v>
      </c>
      <c r="W354" s="66">
        <f>-W$190+W$216-W$218+W$233*(1+'S&amp;S'!$F152)+W$234+W$235</f>
        <v>0</v>
      </c>
      <c r="X354" s="66">
        <f>-X$190+X$216-X$218+X$233*(1+'S&amp;S'!$F152)+X$234+X$235</f>
        <v>0</v>
      </c>
      <c r="Y354" s="66">
        <f>-Y$190+Y$216-Y$218+Y$233*(1+'S&amp;S'!$F152)+Y$234+Y$235</f>
        <v>0</v>
      </c>
      <c r="Z354" s="66">
        <f>-Z$190+Z$216-Z$218+Z$233*(1+'S&amp;S'!$F152)+Z$234+Z$235</f>
        <v>0</v>
      </c>
      <c r="AA354" s="66">
        <f>-AA$190+AA$216-AA$218+AA$233*(1+'S&amp;S'!$F152)+AA$234+AA$235</f>
        <v>0</v>
      </c>
      <c r="AB354" s="66">
        <f>-AB$190+AB$216-AB$218+AB$233*(1+'S&amp;S'!$F152)+AB$234+AB$235</f>
        <v>0</v>
      </c>
      <c r="AC354" s="66">
        <f>-AC$190+AC$216-AC$218+AC$233*(1+'S&amp;S'!$F152)+AC$234+AC$235</f>
        <v>0</v>
      </c>
      <c r="AD354" s="66">
        <f>-AD$190+AD$216-AD$218+AD$233*(1+'S&amp;S'!$F152)+AD$234+AD$235</f>
        <v>0</v>
      </c>
      <c r="AE354" s="66">
        <f>-AE$190+AE$216-AE$218+AE$233*(1+'S&amp;S'!$F152)+AE$234+AE$235</f>
        <v>0</v>
      </c>
      <c r="AF354" s="66">
        <f>-AF$190+AF$216-AF$218+AF$233*(1+'S&amp;S'!$F152)+AF$234+AF$235</f>
        <v>0</v>
      </c>
      <c r="AG354" s="66">
        <f>-AG$190+AG$216-AG$218+AG$233*(1+'S&amp;S'!$F152)+AG$234+AG$235</f>
        <v>0</v>
      </c>
      <c r="AH354" s="66">
        <f>-AH$190+AH$216-AH$218+AH$233*(1+'S&amp;S'!$F152)+AH$234+AH$235</f>
        <v>0</v>
      </c>
      <c r="AI354" s="66">
        <f>-AI$190+AI$216-AI$218+AI$233*(1+'S&amp;S'!$F152)+AI$234+AI$235</f>
        <v>0</v>
      </c>
      <c r="AJ354" s="66">
        <f>-AJ$190+AJ$216-AJ$218+AJ$233*(1+'S&amp;S'!$F152)+AJ$234+AJ$235</f>
        <v>0</v>
      </c>
      <c r="AK354" s="66">
        <f>-AK$190+AK$216-AK$218+AK$233*(1+'S&amp;S'!$F152)+AK$234+AK$235</f>
        <v>0</v>
      </c>
      <c r="AL354" s="66">
        <f>-AL$190+AL$216-AL$218+AL$233*(1+'S&amp;S'!$F152)+AL$234+AL$235</f>
        <v>0</v>
      </c>
      <c r="AM354" s="66">
        <f>-AM$190+AM$216-AM$218+AM$233*(1+'S&amp;S'!$F152)+AM$234+AM$235</f>
        <v>0</v>
      </c>
      <c r="AN354" s="66">
        <f>-AN$190+AN$216-AN$218+AN$233*(1+'S&amp;S'!$F152)+AN$234+AN$235</f>
        <v>0</v>
      </c>
      <c r="AO354" s="66">
        <f>-AO$190+AO$216-AO$218+AO$233*(1+'S&amp;S'!$F152)+AO$234+AO$235</f>
        <v>0</v>
      </c>
      <c r="AP354" s="66">
        <f>-AP$190+AP$216-AP$218+AP$233*(1+'S&amp;S'!$F152)+AP$234+AP$235</f>
        <v>0</v>
      </c>
      <c r="AQ354" s="66">
        <f>-AQ$190+AQ$216-AQ$218+AQ$233*(1+'S&amp;S'!$F152)+AQ$234+AQ$235</f>
        <v>0</v>
      </c>
      <c r="AR354" s="66">
        <f>-AR$190+AR$216-AR$218+AR$233*(1+'S&amp;S'!$F152)+AR$234+AR$235</f>
        <v>0</v>
      </c>
      <c r="AS354" s="66">
        <f>-AS$190+AS$216-AS$218+AS$233*(1+'S&amp;S'!$F152)+AS$234+AS$235</f>
        <v>0</v>
      </c>
      <c r="AT354" s="66">
        <f>-AT$190+AT$216-AT$218+AT$233*(1+'S&amp;S'!$F152)+AT$234+AT$235</f>
        <v>0</v>
      </c>
      <c r="AU354" s="66">
        <f>-AU$190+AU$216-AU$218+AU$233*(1+'S&amp;S'!$F152)+AU$234+AU$235</f>
        <v>0</v>
      </c>
      <c r="AV354" s="66">
        <f>-AV$190+AV$216-AV$218+AV$233*(1+'S&amp;S'!$F152)+AV$234+AV$235</f>
        <v>0</v>
      </c>
      <c r="AW354" s="66">
        <f>-AW$190+AW$216-AW$218+AW$233*(1+'S&amp;S'!$F152)+AW$234+AW$235</f>
        <v>0</v>
      </c>
      <c r="AX354" s="66">
        <f>-AX$190+AX$216-AX$218+AX$233*(1+'S&amp;S'!$F152)+AX$234+AX$235</f>
        <v>0</v>
      </c>
      <c r="AY354" s="66">
        <f>-AY$190+AY$216-AY$218+AY$233*(1+'S&amp;S'!$F152)+AY$234+AY$235</f>
        <v>0</v>
      </c>
      <c r="AZ354" s="66">
        <f>-AZ$190+AZ$216-AZ$218+AZ$233*(1+'S&amp;S'!$F152)+AZ$234+AZ$235</f>
        <v>0</v>
      </c>
      <c r="BA354" s="66">
        <f>-BA$190+BA$216-BA$218+BA$233*(1+'S&amp;S'!$F152)+BA$234+BA$235</f>
        <v>0</v>
      </c>
      <c r="BB354" s="66">
        <f>-BB$190+BB$216-BB$218+BB$233*(1+'S&amp;S'!$F152)+BB$234+BB$235</f>
        <v>0</v>
      </c>
      <c r="BC354" s="66">
        <f>-BC$190+BC$216-BC$218+BC$233*(1+'S&amp;S'!$F152)+BC$234+BC$235</f>
        <v>0</v>
      </c>
      <c r="BD354" s="66">
        <f>-BD$190+BD$216-BD$218+BD$233*(1+'S&amp;S'!$F152)+BD$234+BD$235</f>
        <v>0</v>
      </c>
      <c r="BE354" s="66">
        <f>-BE$190+BE$216-BE$218+BE$233*(1+'S&amp;S'!$F152)+BE$234+BE$235</f>
        <v>0</v>
      </c>
      <c r="BF354" s="66">
        <f>-BF$190+BF$216-BF$218+BF$233*(1+'S&amp;S'!$F152)+BF$234+BF$235</f>
        <v>0</v>
      </c>
      <c r="BG354" s="66">
        <f>-BG$190+BG$216-BG$218+BG$233*(1+'S&amp;S'!$F152)+BG$234+BG$235</f>
        <v>0</v>
      </c>
      <c r="BH354" s="66">
        <f>-BH$190+BH$216-BH$218+BH$233*(1+'S&amp;S'!$F152)+BH$234+BH$235</f>
        <v>0</v>
      </c>
      <c r="BI354" s="66">
        <f>-BI$190+BI$216-BI$218+BI$233*(1+'S&amp;S'!$F152)+BI$234+BI$235</f>
        <v>0</v>
      </c>
      <c r="BJ354" s="66">
        <f>-BJ$190+BJ$216-BJ$218+BJ$233*(1+'S&amp;S'!$F152)+BJ$234+BJ$235</f>
        <v>0</v>
      </c>
      <c r="BK354" s="66">
        <f>-BK$190+BK$216-BK$218+BK$233*(1+'S&amp;S'!$F152)+BK$234+BK$235</f>
        <v>0</v>
      </c>
      <c r="BL354" s="66">
        <f>-BL$190+BL$216-BL$218+BL$233*(1+'S&amp;S'!$F152)+BL$234+BL$235</f>
        <v>0</v>
      </c>
      <c r="BM354" s="66">
        <f>-BM$190+BM$216-BM$218+BM$233*(1+'S&amp;S'!$F152)+BM$234+BM$235</f>
        <v>0</v>
      </c>
      <c r="BN354" s="66">
        <f>-BN$190+BN$216-BN$218+BN$233*(1+'S&amp;S'!$F152)+BN$234+BN$235</f>
        <v>0</v>
      </c>
      <c r="BO354" s="66">
        <f>-BO$190+BO$216-BO$218+BO$233*(1+'S&amp;S'!$F152)+BO$234+BO$235</f>
        <v>0</v>
      </c>
      <c r="BP354" s="66">
        <f>-BP$190+BP$216-BP$218+BP$233*(1+'S&amp;S'!$F152)+BP$234+BP$235</f>
        <v>0</v>
      </c>
      <c r="BQ354" s="66">
        <f>-BQ$190+BQ$216-BQ$218+BQ$233*(1+'S&amp;S'!$F152)+BQ$234+BQ$235</f>
        <v>0</v>
      </c>
      <c r="BR354" s="66">
        <f>-BR$190+BR$216-BR$218+BR$233*(1+'S&amp;S'!$F152)+BR$234+BR$235</f>
        <v>0</v>
      </c>
      <c r="BS354" s="66">
        <f>-BS$190+BS$216-BS$218+BS$233*(1+'S&amp;S'!$F152)+BS$234+BS$235</f>
        <v>0</v>
      </c>
      <c r="BT354" s="66">
        <f>-BT$190+BT$216-BT$218+BT$233*(1+'S&amp;S'!$F152)+BT$234+BT$235</f>
        <v>0</v>
      </c>
      <c r="BU354" s="66">
        <f>-BU$190+BU$216-BU$218+BU$233*(1+'S&amp;S'!$F152)+BU$234+BU$235</f>
        <v>0</v>
      </c>
      <c r="BV354" s="66">
        <f>-BV$190+BV$216-BV$218+BV$233*(1+'S&amp;S'!$F152)+BV$234+BV$235</f>
        <v>0</v>
      </c>
      <c r="BW354" s="66">
        <f>-BW$190+BW$216-BW$218+BW$233*(1+'S&amp;S'!$F152)+BW$234+BW$235</f>
        <v>0</v>
      </c>
      <c r="BX354" s="66">
        <f>-BX$190+BX$216-BX$218+BX$233*(1+'S&amp;S'!$F152)+BX$234+BX$235</f>
        <v>0</v>
      </c>
      <c r="BY354" s="66">
        <f>-BY$190+BY$216-BY$218+BY$233*(1+'S&amp;S'!$F152)+BY$234+BY$235</f>
        <v>0</v>
      </c>
      <c r="BZ354" s="66">
        <f>-BZ$190+BZ$216-BZ$218+BZ$233*(1+'S&amp;S'!$F152)+BZ$234+BZ$235</f>
        <v>0</v>
      </c>
      <c r="CA354" s="66">
        <f>-CA$190+CA$216-CA$218+CA$233*(1+'S&amp;S'!$F152)+CA$234+CA$235</f>
        <v>0</v>
      </c>
      <c r="CB354" s="66">
        <f>-CB$190+CB$216-CB$218+CB$233*(1+'S&amp;S'!$F152)+CB$234+CB$235</f>
        <v>0</v>
      </c>
      <c r="CC354" s="66">
        <f>-CC$190+CC$216-CC$218+CC$233*(1+'S&amp;S'!$F152)+CC$234+CC$235</f>
        <v>0</v>
      </c>
      <c r="CD354" s="66">
        <f>-CD$190+CD$216-CD$218+CD$233*(1+'S&amp;S'!$F152)+CD$234+CD$235</f>
        <v>0</v>
      </c>
      <c r="CE354" s="66">
        <f>-CE$190+CE$216-CE$218+CE$233*(1+'S&amp;S'!$F152)+CE$234+CE$235</f>
        <v>0</v>
      </c>
      <c r="CF354" s="66">
        <f>-CF$190+CF$216-CF$218+CF$233*(1+'S&amp;S'!$F152)+CF$234+CF$235</f>
        <v>0</v>
      </c>
      <c r="CG354" s="66">
        <f>-CG$190+CG$216-CG$218+CG$233*(1+'S&amp;S'!$F152)+CG$234+CG$235</f>
        <v>0</v>
      </c>
      <c r="CH354" s="66">
        <f>-CH$190+CH$216-CH$218+CH$233*(1+'S&amp;S'!$F152)+CH$234+CH$235</f>
        <v>0</v>
      </c>
      <c r="CI354" s="66">
        <f>-CI$190+CI$216-CI$218+CI$233*(1+'S&amp;S'!$F152)+CI$234+CI$235</f>
        <v>0</v>
      </c>
      <c r="CJ354" s="66">
        <f>-CJ$190+CJ$216-CJ$218+CJ$233*(1+'S&amp;S'!$F152)+CJ$234+CJ$235</f>
        <v>0</v>
      </c>
      <c r="CK354" s="66">
        <f>-CK$190+CK$216-CK$218+CK$233*(1+'S&amp;S'!$F152)+CK$234+CK$235</f>
        <v>0</v>
      </c>
      <c r="CL354" s="66">
        <f>-CL$190+CL$216-CL$218+CL$233*(1+'S&amp;S'!$F152)+CL$234+CL$235</f>
        <v>0</v>
      </c>
      <c r="CM354" s="66">
        <f>-CM$190+CM$216-CM$218+CM$233*(1+'S&amp;S'!$F152)+CM$234+CM$235</f>
        <v>0</v>
      </c>
      <c r="CN354" s="66">
        <f>-CN$190+CN$216-CN$218+CN$233*(1+'S&amp;S'!$F152)+CN$234+CN$235</f>
        <v>0</v>
      </c>
      <c r="CO354" s="66">
        <f>-CO$190+CO$216-CO$218+CO$233*(1+'S&amp;S'!$F152)+CO$234+CO$235</f>
        <v>0</v>
      </c>
      <c r="CP354" s="66">
        <f>-CP$190+CP$216-CP$218+CP$233*(1+'S&amp;S'!$F152)+CP$234+CP$235</f>
        <v>0</v>
      </c>
      <c r="CQ354" s="66">
        <f>-CQ$190+CQ$216-CQ$218+CQ$233*(1+'S&amp;S'!$F152)+CQ$234+CQ$235</f>
        <v>0</v>
      </c>
      <c r="CR354" s="66">
        <f>-CR$190+CR$216-CR$218+CR$233*(1+'S&amp;S'!$F152)+CR$234+CR$235</f>
        <v>0</v>
      </c>
      <c r="CS354" s="66">
        <f>-CS$190+CS$216-CS$218+CS$233*(1+'S&amp;S'!$F152)+CS$234+CS$235</f>
        <v>0</v>
      </c>
    </row>
    <row r="355" spans="3:97" hidden="1" x14ac:dyDescent="0.35">
      <c r="C355" s="81" t="str">
        <f>O.1!C95&amp;" with "&amp; 'S&amp;S'!$D$5*100 &amp; "% decrease"</f>
        <v>G. Total net value of externalities with 1% decrease</v>
      </c>
      <c r="E355" s="492">
        <f>G355+NPV(G.Asm!$F$40,H355:INDEX(H355:CS355,RP))</f>
        <v>0</v>
      </c>
      <c r="F355" s="492">
        <f t="shared" si="279"/>
        <v>0</v>
      </c>
      <c r="G355" s="66">
        <f>-G$190+G$216-G$218+G$233*(1+'S&amp;S'!$F153)+G$234+G$235</f>
        <v>0</v>
      </c>
      <c r="H355" s="66">
        <f>-H$190+H$216-H$218+H$233*(1+'S&amp;S'!$F153)+H$234+H$235</f>
        <v>0</v>
      </c>
      <c r="I355" s="66">
        <f>-I$190+I$216-I$218+I$233*(1+'S&amp;S'!$F153)+I$234+I$235</f>
        <v>0</v>
      </c>
      <c r="J355" s="66">
        <f>-J$190+J$216-J$218+J$233*(1+'S&amp;S'!$F153)+J$234+J$235</f>
        <v>0</v>
      </c>
      <c r="K355" s="66">
        <f>-K$190+K$216-K$218+K$233*(1+'S&amp;S'!$F153)+K$234+K$235</f>
        <v>0</v>
      </c>
      <c r="L355" s="66">
        <f>-L$190+L$216-L$218+L$233*(1+'S&amp;S'!$F153)+L$234+L$235</f>
        <v>0</v>
      </c>
      <c r="M355" s="66">
        <f>-M$190+M$216-M$218+M$233*(1+'S&amp;S'!$F153)+M$234+M$235</f>
        <v>0</v>
      </c>
      <c r="N355" s="66">
        <f>-N$190+N$216-N$218+N$233*(1+'S&amp;S'!$F153)+N$234+N$235</f>
        <v>0</v>
      </c>
      <c r="O355" s="66">
        <f>-O$190+O$216-O$218+O$233*(1+'S&amp;S'!$F153)+O$234+O$235</f>
        <v>0</v>
      </c>
      <c r="P355" s="66">
        <f>-P$190+P$216-P$218+P$233*(1+'S&amp;S'!$F153)+P$234+P$235</f>
        <v>0</v>
      </c>
      <c r="Q355" s="66">
        <f>-Q$190+Q$216-Q$218+Q$233*(1+'S&amp;S'!$F153)+Q$234+Q$235</f>
        <v>0</v>
      </c>
      <c r="R355" s="66">
        <f>-R$190+R$216-R$218+R$233*(1+'S&amp;S'!$F153)+R$234+R$235</f>
        <v>0</v>
      </c>
      <c r="S355" s="66">
        <f>-S$190+S$216-S$218+S$233*(1+'S&amp;S'!$F153)+S$234+S$235</f>
        <v>0</v>
      </c>
      <c r="T355" s="66">
        <f>-T$190+T$216-T$218+T$233*(1+'S&amp;S'!$F153)+T$234+T$235</f>
        <v>0</v>
      </c>
      <c r="U355" s="66">
        <f>-U$190+U$216-U$218+U$233*(1+'S&amp;S'!$F153)+U$234+U$235</f>
        <v>0</v>
      </c>
      <c r="V355" s="66">
        <f>-V$190+V$216-V$218+V$233*(1+'S&amp;S'!$F153)+V$234+V$235</f>
        <v>0</v>
      </c>
      <c r="W355" s="66">
        <f>-W$190+W$216-W$218+W$233*(1+'S&amp;S'!$F153)+W$234+W$235</f>
        <v>0</v>
      </c>
      <c r="X355" s="66">
        <f>-X$190+X$216-X$218+X$233*(1+'S&amp;S'!$F153)+X$234+X$235</f>
        <v>0</v>
      </c>
      <c r="Y355" s="66">
        <f>-Y$190+Y$216-Y$218+Y$233*(1+'S&amp;S'!$F153)+Y$234+Y$235</f>
        <v>0</v>
      </c>
      <c r="Z355" s="66">
        <f>-Z$190+Z$216-Z$218+Z$233*(1+'S&amp;S'!$F153)+Z$234+Z$235</f>
        <v>0</v>
      </c>
      <c r="AA355" s="66">
        <f>-AA$190+AA$216-AA$218+AA$233*(1+'S&amp;S'!$F153)+AA$234+AA$235</f>
        <v>0</v>
      </c>
      <c r="AB355" s="66">
        <f>-AB$190+AB$216-AB$218+AB$233*(1+'S&amp;S'!$F153)+AB$234+AB$235</f>
        <v>0</v>
      </c>
      <c r="AC355" s="66">
        <f>-AC$190+AC$216-AC$218+AC$233*(1+'S&amp;S'!$F153)+AC$234+AC$235</f>
        <v>0</v>
      </c>
      <c r="AD355" s="66">
        <f>-AD$190+AD$216-AD$218+AD$233*(1+'S&amp;S'!$F153)+AD$234+AD$235</f>
        <v>0</v>
      </c>
      <c r="AE355" s="66">
        <f>-AE$190+AE$216-AE$218+AE$233*(1+'S&amp;S'!$F153)+AE$234+AE$235</f>
        <v>0</v>
      </c>
      <c r="AF355" s="66">
        <f>-AF$190+AF$216-AF$218+AF$233*(1+'S&amp;S'!$F153)+AF$234+AF$235</f>
        <v>0</v>
      </c>
      <c r="AG355" s="66">
        <f>-AG$190+AG$216-AG$218+AG$233*(1+'S&amp;S'!$F153)+AG$234+AG$235</f>
        <v>0</v>
      </c>
      <c r="AH355" s="66">
        <f>-AH$190+AH$216-AH$218+AH$233*(1+'S&amp;S'!$F153)+AH$234+AH$235</f>
        <v>0</v>
      </c>
      <c r="AI355" s="66">
        <f>-AI$190+AI$216-AI$218+AI$233*(1+'S&amp;S'!$F153)+AI$234+AI$235</f>
        <v>0</v>
      </c>
      <c r="AJ355" s="66">
        <f>-AJ$190+AJ$216-AJ$218+AJ$233*(1+'S&amp;S'!$F153)+AJ$234+AJ$235</f>
        <v>0</v>
      </c>
      <c r="AK355" s="66">
        <f>-AK$190+AK$216-AK$218+AK$233*(1+'S&amp;S'!$F153)+AK$234+AK$235</f>
        <v>0</v>
      </c>
      <c r="AL355" s="66">
        <f>-AL$190+AL$216-AL$218+AL$233*(1+'S&amp;S'!$F153)+AL$234+AL$235</f>
        <v>0</v>
      </c>
      <c r="AM355" s="66">
        <f>-AM$190+AM$216-AM$218+AM$233*(1+'S&amp;S'!$F153)+AM$234+AM$235</f>
        <v>0</v>
      </c>
      <c r="AN355" s="66">
        <f>-AN$190+AN$216-AN$218+AN$233*(1+'S&amp;S'!$F153)+AN$234+AN$235</f>
        <v>0</v>
      </c>
      <c r="AO355" s="66">
        <f>-AO$190+AO$216-AO$218+AO$233*(1+'S&amp;S'!$F153)+AO$234+AO$235</f>
        <v>0</v>
      </c>
      <c r="AP355" s="66">
        <f>-AP$190+AP$216-AP$218+AP$233*(1+'S&amp;S'!$F153)+AP$234+AP$235</f>
        <v>0</v>
      </c>
      <c r="AQ355" s="66">
        <f>-AQ$190+AQ$216-AQ$218+AQ$233*(1+'S&amp;S'!$F153)+AQ$234+AQ$235</f>
        <v>0</v>
      </c>
      <c r="AR355" s="66">
        <f>-AR$190+AR$216-AR$218+AR$233*(1+'S&amp;S'!$F153)+AR$234+AR$235</f>
        <v>0</v>
      </c>
      <c r="AS355" s="66">
        <f>-AS$190+AS$216-AS$218+AS$233*(1+'S&amp;S'!$F153)+AS$234+AS$235</f>
        <v>0</v>
      </c>
      <c r="AT355" s="66">
        <f>-AT$190+AT$216-AT$218+AT$233*(1+'S&amp;S'!$F153)+AT$234+AT$235</f>
        <v>0</v>
      </c>
      <c r="AU355" s="66">
        <f>-AU$190+AU$216-AU$218+AU$233*(1+'S&amp;S'!$F153)+AU$234+AU$235</f>
        <v>0</v>
      </c>
      <c r="AV355" s="66">
        <f>-AV$190+AV$216-AV$218+AV$233*(1+'S&amp;S'!$F153)+AV$234+AV$235</f>
        <v>0</v>
      </c>
      <c r="AW355" s="66">
        <f>-AW$190+AW$216-AW$218+AW$233*(1+'S&amp;S'!$F153)+AW$234+AW$235</f>
        <v>0</v>
      </c>
      <c r="AX355" s="66">
        <f>-AX$190+AX$216-AX$218+AX$233*(1+'S&amp;S'!$F153)+AX$234+AX$235</f>
        <v>0</v>
      </c>
      <c r="AY355" s="66">
        <f>-AY$190+AY$216-AY$218+AY$233*(1+'S&amp;S'!$F153)+AY$234+AY$235</f>
        <v>0</v>
      </c>
      <c r="AZ355" s="66">
        <f>-AZ$190+AZ$216-AZ$218+AZ$233*(1+'S&amp;S'!$F153)+AZ$234+AZ$235</f>
        <v>0</v>
      </c>
      <c r="BA355" s="66">
        <f>-BA$190+BA$216-BA$218+BA$233*(1+'S&amp;S'!$F153)+BA$234+BA$235</f>
        <v>0</v>
      </c>
      <c r="BB355" s="66">
        <f>-BB$190+BB$216-BB$218+BB$233*(1+'S&amp;S'!$F153)+BB$234+BB$235</f>
        <v>0</v>
      </c>
      <c r="BC355" s="66">
        <f>-BC$190+BC$216-BC$218+BC$233*(1+'S&amp;S'!$F153)+BC$234+BC$235</f>
        <v>0</v>
      </c>
      <c r="BD355" s="66">
        <f>-BD$190+BD$216-BD$218+BD$233*(1+'S&amp;S'!$F153)+BD$234+BD$235</f>
        <v>0</v>
      </c>
      <c r="BE355" s="66">
        <f>-BE$190+BE$216-BE$218+BE$233*(1+'S&amp;S'!$F153)+BE$234+BE$235</f>
        <v>0</v>
      </c>
      <c r="BF355" s="66">
        <f>-BF$190+BF$216-BF$218+BF$233*(1+'S&amp;S'!$F153)+BF$234+BF$235</f>
        <v>0</v>
      </c>
      <c r="BG355" s="66">
        <f>-BG$190+BG$216-BG$218+BG$233*(1+'S&amp;S'!$F153)+BG$234+BG$235</f>
        <v>0</v>
      </c>
      <c r="BH355" s="66">
        <f>-BH$190+BH$216-BH$218+BH$233*(1+'S&amp;S'!$F153)+BH$234+BH$235</f>
        <v>0</v>
      </c>
      <c r="BI355" s="66">
        <f>-BI$190+BI$216-BI$218+BI$233*(1+'S&amp;S'!$F153)+BI$234+BI$235</f>
        <v>0</v>
      </c>
      <c r="BJ355" s="66">
        <f>-BJ$190+BJ$216-BJ$218+BJ$233*(1+'S&amp;S'!$F153)+BJ$234+BJ$235</f>
        <v>0</v>
      </c>
      <c r="BK355" s="66">
        <f>-BK$190+BK$216-BK$218+BK$233*(1+'S&amp;S'!$F153)+BK$234+BK$235</f>
        <v>0</v>
      </c>
      <c r="BL355" s="66">
        <f>-BL$190+BL$216-BL$218+BL$233*(1+'S&amp;S'!$F153)+BL$234+BL$235</f>
        <v>0</v>
      </c>
      <c r="BM355" s="66">
        <f>-BM$190+BM$216-BM$218+BM$233*(1+'S&amp;S'!$F153)+BM$234+BM$235</f>
        <v>0</v>
      </c>
      <c r="BN355" s="66">
        <f>-BN$190+BN$216-BN$218+BN$233*(1+'S&amp;S'!$F153)+BN$234+BN$235</f>
        <v>0</v>
      </c>
      <c r="BO355" s="66">
        <f>-BO$190+BO$216-BO$218+BO$233*(1+'S&amp;S'!$F153)+BO$234+BO$235</f>
        <v>0</v>
      </c>
      <c r="BP355" s="66">
        <f>-BP$190+BP$216-BP$218+BP$233*(1+'S&amp;S'!$F153)+BP$234+BP$235</f>
        <v>0</v>
      </c>
      <c r="BQ355" s="66">
        <f>-BQ$190+BQ$216-BQ$218+BQ$233*(1+'S&amp;S'!$F153)+BQ$234+BQ$235</f>
        <v>0</v>
      </c>
      <c r="BR355" s="66">
        <f>-BR$190+BR$216-BR$218+BR$233*(1+'S&amp;S'!$F153)+BR$234+BR$235</f>
        <v>0</v>
      </c>
      <c r="BS355" s="66">
        <f>-BS$190+BS$216-BS$218+BS$233*(1+'S&amp;S'!$F153)+BS$234+BS$235</f>
        <v>0</v>
      </c>
      <c r="BT355" s="66">
        <f>-BT$190+BT$216-BT$218+BT$233*(1+'S&amp;S'!$F153)+BT$234+BT$235</f>
        <v>0</v>
      </c>
      <c r="BU355" s="66">
        <f>-BU$190+BU$216-BU$218+BU$233*(1+'S&amp;S'!$F153)+BU$234+BU$235</f>
        <v>0</v>
      </c>
      <c r="BV355" s="66">
        <f>-BV$190+BV$216-BV$218+BV$233*(1+'S&amp;S'!$F153)+BV$234+BV$235</f>
        <v>0</v>
      </c>
      <c r="BW355" s="66">
        <f>-BW$190+BW$216-BW$218+BW$233*(1+'S&amp;S'!$F153)+BW$234+BW$235</f>
        <v>0</v>
      </c>
      <c r="BX355" s="66">
        <f>-BX$190+BX$216-BX$218+BX$233*(1+'S&amp;S'!$F153)+BX$234+BX$235</f>
        <v>0</v>
      </c>
      <c r="BY355" s="66">
        <f>-BY$190+BY$216-BY$218+BY$233*(1+'S&amp;S'!$F153)+BY$234+BY$235</f>
        <v>0</v>
      </c>
      <c r="BZ355" s="66">
        <f>-BZ$190+BZ$216-BZ$218+BZ$233*(1+'S&amp;S'!$F153)+BZ$234+BZ$235</f>
        <v>0</v>
      </c>
      <c r="CA355" s="66">
        <f>-CA$190+CA$216-CA$218+CA$233*(1+'S&amp;S'!$F153)+CA$234+CA$235</f>
        <v>0</v>
      </c>
      <c r="CB355" s="66">
        <f>-CB$190+CB$216-CB$218+CB$233*(1+'S&amp;S'!$F153)+CB$234+CB$235</f>
        <v>0</v>
      </c>
      <c r="CC355" s="66">
        <f>-CC$190+CC$216-CC$218+CC$233*(1+'S&amp;S'!$F153)+CC$234+CC$235</f>
        <v>0</v>
      </c>
      <c r="CD355" s="66">
        <f>-CD$190+CD$216-CD$218+CD$233*(1+'S&amp;S'!$F153)+CD$234+CD$235</f>
        <v>0</v>
      </c>
      <c r="CE355" s="66">
        <f>-CE$190+CE$216-CE$218+CE$233*(1+'S&amp;S'!$F153)+CE$234+CE$235</f>
        <v>0</v>
      </c>
      <c r="CF355" s="66">
        <f>-CF$190+CF$216-CF$218+CF$233*(1+'S&amp;S'!$F153)+CF$234+CF$235</f>
        <v>0</v>
      </c>
      <c r="CG355" s="66">
        <f>-CG$190+CG$216-CG$218+CG$233*(1+'S&amp;S'!$F153)+CG$234+CG$235</f>
        <v>0</v>
      </c>
      <c r="CH355" s="66">
        <f>-CH$190+CH$216-CH$218+CH$233*(1+'S&amp;S'!$F153)+CH$234+CH$235</f>
        <v>0</v>
      </c>
      <c r="CI355" s="66">
        <f>-CI$190+CI$216-CI$218+CI$233*(1+'S&amp;S'!$F153)+CI$234+CI$235</f>
        <v>0</v>
      </c>
      <c r="CJ355" s="66">
        <f>-CJ$190+CJ$216-CJ$218+CJ$233*(1+'S&amp;S'!$F153)+CJ$234+CJ$235</f>
        <v>0</v>
      </c>
      <c r="CK355" s="66">
        <f>-CK$190+CK$216-CK$218+CK$233*(1+'S&amp;S'!$F153)+CK$234+CK$235</f>
        <v>0</v>
      </c>
      <c r="CL355" s="66">
        <f>-CL$190+CL$216-CL$218+CL$233*(1+'S&amp;S'!$F153)+CL$234+CL$235</f>
        <v>0</v>
      </c>
      <c r="CM355" s="66">
        <f>-CM$190+CM$216-CM$218+CM$233*(1+'S&amp;S'!$F153)+CM$234+CM$235</f>
        <v>0</v>
      </c>
      <c r="CN355" s="66">
        <f>-CN$190+CN$216-CN$218+CN$233*(1+'S&amp;S'!$F153)+CN$234+CN$235</f>
        <v>0</v>
      </c>
      <c r="CO355" s="66">
        <f>-CO$190+CO$216-CO$218+CO$233*(1+'S&amp;S'!$F153)+CO$234+CO$235</f>
        <v>0</v>
      </c>
      <c r="CP355" s="66">
        <f>-CP$190+CP$216-CP$218+CP$233*(1+'S&amp;S'!$F153)+CP$234+CP$235</f>
        <v>0</v>
      </c>
      <c r="CQ355" s="66">
        <f>-CQ$190+CQ$216-CQ$218+CQ$233*(1+'S&amp;S'!$F153)+CQ$234+CQ$235</f>
        <v>0</v>
      </c>
      <c r="CR355" s="66">
        <f>-CR$190+CR$216-CR$218+CR$233*(1+'S&amp;S'!$F153)+CR$234+CR$235</f>
        <v>0</v>
      </c>
      <c r="CS355" s="66">
        <f>-CS$190+CS$216-CS$218+CS$233*(1+'S&amp;S'!$F153)+CS$234+CS$235</f>
        <v>0</v>
      </c>
    </row>
    <row r="356" spans="3:97" hidden="1" x14ac:dyDescent="0.35">
      <c r="C356" s="81" t="str">
        <f>O.1!C119&amp;" with "&amp; 'S&amp;S'!$D$5*100 &amp; "% increase"</f>
        <v>H. Total net value of climate change mitigation with 1% increase</v>
      </c>
      <c r="E356" s="492">
        <f>G356+NPV(G.Asm!$F$40,H356:INDEX(H356:CS356,RP))</f>
        <v>0</v>
      </c>
      <c r="F356" s="492">
        <f t="shared" si="279"/>
        <v>0</v>
      </c>
      <c r="G356" s="66">
        <f>-G$190+G$216-G$218+G$233+G$234*(1+'S&amp;S'!$F154)+G$235</f>
        <v>0</v>
      </c>
      <c r="H356" s="66">
        <f>-H$190+H$216-H$218+H$233+H$234*(1+'S&amp;S'!$F154)+H$235</f>
        <v>0</v>
      </c>
      <c r="I356" s="66">
        <f>-I$190+I$216-I$218+I$233+I$234*(1+'S&amp;S'!$F154)+I$235</f>
        <v>0</v>
      </c>
      <c r="J356" s="66">
        <f>-J$190+J$216-J$218+J$233+J$234*(1+'S&amp;S'!$F154)+J$235</f>
        <v>0</v>
      </c>
      <c r="K356" s="66">
        <f>-K$190+K$216-K$218+K$233+K$234*(1+'S&amp;S'!$F154)+K$235</f>
        <v>0</v>
      </c>
      <c r="L356" s="66">
        <f>-L$190+L$216-L$218+L$233+L$234*(1+'S&amp;S'!$F154)+L$235</f>
        <v>0</v>
      </c>
      <c r="M356" s="66">
        <f>-M$190+M$216-M$218+M$233+M$234*(1+'S&amp;S'!$F154)+M$235</f>
        <v>0</v>
      </c>
      <c r="N356" s="66">
        <f>-N$190+N$216-N$218+N$233+N$234*(1+'S&amp;S'!$F154)+N$235</f>
        <v>0</v>
      </c>
      <c r="O356" s="66">
        <f>-O$190+O$216-O$218+O$233+O$234*(1+'S&amp;S'!$F154)+O$235</f>
        <v>0</v>
      </c>
      <c r="P356" s="66">
        <f>-P$190+P$216-P$218+P$233+P$234*(1+'S&amp;S'!$F154)+P$235</f>
        <v>0</v>
      </c>
      <c r="Q356" s="66">
        <f>-Q$190+Q$216-Q$218+Q$233+Q$234*(1+'S&amp;S'!$F154)+Q$235</f>
        <v>0</v>
      </c>
      <c r="R356" s="66">
        <f>-R$190+R$216-R$218+R$233+R$234*(1+'S&amp;S'!$F154)+R$235</f>
        <v>0</v>
      </c>
      <c r="S356" s="66">
        <f>-S$190+S$216-S$218+S$233+S$234*(1+'S&amp;S'!$F154)+S$235</f>
        <v>0</v>
      </c>
      <c r="T356" s="66">
        <f>-T$190+T$216-T$218+T$233+T$234*(1+'S&amp;S'!$F154)+T$235</f>
        <v>0</v>
      </c>
      <c r="U356" s="66">
        <f>-U$190+U$216-U$218+U$233+U$234*(1+'S&amp;S'!$F154)+U$235</f>
        <v>0</v>
      </c>
      <c r="V356" s="66">
        <f>-V$190+V$216-V$218+V$233+V$234*(1+'S&amp;S'!$F154)+V$235</f>
        <v>0</v>
      </c>
      <c r="W356" s="66">
        <f>-W$190+W$216-W$218+W$233+W$234*(1+'S&amp;S'!$F154)+W$235</f>
        <v>0</v>
      </c>
      <c r="X356" s="66">
        <f>-X$190+X$216-X$218+X$233+X$234*(1+'S&amp;S'!$F154)+X$235</f>
        <v>0</v>
      </c>
      <c r="Y356" s="66">
        <f>-Y$190+Y$216-Y$218+Y$233+Y$234*(1+'S&amp;S'!$F154)+Y$235</f>
        <v>0</v>
      </c>
      <c r="Z356" s="66">
        <f>-Z$190+Z$216-Z$218+Z$233+Z$234*(1+'S&amp;S'!$F154)+Z$235</f>
        <v>0</v>
      </c>
      <c r="AA356" s="66">
        <f>-AA$190+AA$216-AA$218+AA$233+AA$234*(1+'S&amp;S'!$F154)+AA$235</f>
        <v>0</v>
      </c>
      <c r="AB356" s="66">
        <f>-AB$190+AB$216-AB$218+AB$233+AB$234*(1+'S&amp;S'!$F154)+AB$235</f>
        <v>0</v>
      </c>
      <c r="AC356" s="66">
        <f>-AC$190+AC$216-AC$218+AC$233+AC$234*(1+'S&amp;S'!$F154)+AC$235</f>
        <v>0</v>
      </c>
      <c r="AD356" s="66">
        <f>-AD$190+AD$216-AD$218+AD$233+AD$234*(1+'S&amp;S'!$F154)+AD$235</f>
        <v>0</v>
      </c>
      <c r="AE356" s="66">
        <f>-AE$190+AE$216-AE$218+AE$233+AE$234*(1+'S&amp;S'!$F154)+AE$235</f>
        <v>0</v>
      </c>
      <c r="AF356" s="66">
        <f>-AF$190+AF$216-AF$218+AF$233+AF$234*(1+'S&amp;S'!$F154)+AF$235</f>
        <v>0</v>
      </c>
      <c r="AG356" s="66">
        <f>-AG$190+AG$216-AG$218+AG$233+AG$234*(1+'S&amp;S'!$F154)+AG$235</f>
        <v>0</v>
      </c>
      <c r="AH356" s="66">
        <f>-AH$190+AH$216-AH$218+AH$233+AH$234*(1+'S&amp;S'!$F154)+AH$235</f>
        <v>0</v>
      </c>
      <c r="AI356" s="66">
        <f>-AI$190+AI$216-AI$218+AI$233+AI$234*(1+'S&amp;S'!$F154)+AI$235</f>
        <v>0</v>
      </c>
      <c r="AJ356" s="66">
        <f>-AJ$190+AJ$216-AJ$218+AJ$233+AJ$234*(1+'S&amp;S'!$F154)+AJ$235</f>
        <v>0</v>
      </c>
      <c r="AK356" s="66">
        <f>-AK$190+AK$216-AK$218+AK$233+AK$234*(1+'S&amp;S'!$F154)+AK$235</f>
        <v>0</v>
      </c>
      <c r="AL356" s="66">
        <f>-AL$190+AL$216-AL$218+AL$233+AL$234*(1+'S&amp;S'!$F154)+AL$235</f>
        <v>0</v>
      </c>
      <c r="AM356" s="66">
        <f>-AM$190+AM$216-AM$218+AM$233+AM$234*(1+'S&amp;S'!$F154)+AM$235</f>
        <v>0</v>
      </c>
      <c r="AN356" s="66">
        <f>-AN$190+AN$216-AN$218+AN$233+AN$234*(1+'S&amp;S'!$F154)+AN$235</f>
        <v>0</v>
      </c>
      <c r="AO356" s="66">
        <f>-AO$190+AO$216-AO$218+AO$233+AO$234*(1+'S&amp;S'!$F154)+AO$235</f>
        <v>0</v>
      </c>
      <c r="AP356" s="66">
        <f>-AP$190+AP$216-AP$218+AP$233+AP$234*(1+'S&amp;S'!$F154)+AP$235</f>
        <v>0</v>
      </c>
      <c r="AQ356" s="66">
        <f>-AQ$190+AQ$216-AQ$218+AQ$233+AQ$234*(1+'S&amp;S'!$F154)+AQ$235</f>
        <v>0</v>
      </c>
      <c r="AR356" s="66">
        <f>-AR$190+AR$216-AR$218+AR$233+AR$234*(1+'S&amp;S'!$F154)+AR$235</f>
        <v>0</v>
      </c>
      <c r="AS356" s="66">
        <f>-AS$190+AS$216-AS$218+AS$233+AS$234*(1+'S&amp;S'!$F154)+AS$235</f>
        <v>0</v>
      </c>
      <c r="AT356" s="66">
        <f>-AT$190+AT$216-AT$218+AT$233+AT$234*(1+'S&amp;S'!$F154)+AT$235</f>
        <v>0</v>
      </c>
      <c r="AU356" s="66">
        <f>-AU$190+AU$216-AU$218+AU$233+AU$234*(1+'S&amp;S'!$F154)+AU$235</f>
        <v>0</v>
      </c>
      <c r="AV356" s="66">
        <f>-AV$190+AV$216-AV$218+AV$233+AV$234*(1+'S&amp;S'!$F154)+AV$235</f>
        <v>0</v>
      </c>
      <c r="AW356" s="66">
        <f>-AW$190+AW$216-AW$218+AW$233+AW$234*(1+'S&amp;S'!$F154)+AW$235</f>
        <v>0</v>
      </c>
      <c r="AX356" s="66">
        <f>-AX$190+AX$216-AX$218+AX$233+AX$234*(1+'S&amp;S'!$F154)+AX$235</f>
        <v>0</v>
      </c>
      <c r="AY356" s="66">
        <f>-AY$190+AY$216-AY$218+AY$233+AY$234*(1+'S&amp;S'!$F154)+AY$235</f>
        <v>0</v>
      </c>
      <c r="AZ356" s="66">
        <f>-AZ$190+AZ$216-AZ$218+AZ$233+AZ$234*(1+'S&amp;S'!$F154)+AZ$235</f>
        <v>0</v>
      </c>
      <c r="BA356" s="66">
        <f>-BA$190+BA$216-BA$218+BA$233+BA$234*(1+'S&amp;S'!$F154)+BA$235</f>
        <v>0</v>
      </c>
      <c r="BB356" s="66">
        <f>-BB$190+BB$216-BB$218+BB$233+BB$234*(1+'S&amp;S'!$F154)+BB$235</f>
        <v>0</v>
      </c>
      <c r="BC356" s="66">
        <f>-BC$190+BC$216-BC$218+BC$233+BC$234*(1+'S&amp;S'!$F154)+BC$235</f>
        <v>0</v>
      </c>
      <c r="BD356" s="66">
        <f>-BD$190+BD$216-BD$218+BD$233+BD$234*(1+'S&amp;S'!$F154)+BD$235</f>
        <v>0</v>
      </c>
      <c r="BE356" s="66">
        <f>-BE$190+BE$216-BE$218+BE$233+BE$234*(1+'S&amp;S'!$F154)+BE$235</f>
        <v>0</v>
      </c>
      <c r="BF356" s="66">
        <f>-BF$190+BF$216-BF$218+BF$233+BF$234*(1+'S&amp;S'!$F154)+BF$235</f>
        <v>0</v>
      </c>
      <c r="BG356" s="66">
        <f>-BG$190+BG$216-BG$218+BG$233+BG$234*(1+'S&amp;S'!$F154)+BG$235</f>
        <v>0</v>
      </c>
      <c r="BH356" s="66">
        <f>-BH$190+BH$216-BH$218+BH$233+BH$234*(1+'S&amp;S'!$F154)+BH$235</f>
        <v>0</v>
      </c>
      <c r="BI356" s="66">
        <f>-BI$190+BI$216-BI$218+BI$233+BI$234*(1+'S&amp;S'!$F154)+BI$235</f>
        <v>0</v>
      </c>
      <c r="BJ356" s="66">
        <f>-BJ$190+BJ$216-BJ$218+BJ$233+BJ$234*(1+'S&amp;S'!$F154)+BJ$235</f>
        <v>0</v>
      </c>
      <c r="BK356" s="66">
        <f>-BK$190+BK$216-BK$218+BK$233+BK$234*(1+'S&amp;S'!$F154)+BK$235</f>
        <v>0</v>
      </c>
      <c r="BL356" s="66">
        <f>-BL$190+BL$216-BL$218+BL$233+BL$234*(1+'S&amp;S'!$F154)+BL$235</f>
        <v>0</v>
      </c>
      <c r="BM356" s="66">
        <f>-BM$190+BM$216-BM$218+BM$233+BM$234*(1+'S&amp;S'!$F154)+BM$235</f>
        <v>0</v>
      </c>
      <c r="BN356" s="66">
        <f>-BN$190+BN$216-BN$218+BN$233+BN$234*(1+'S&amp;S'!$F154)+BN$235</f>
        <v>0</v>
      </c>
      <c r="BO356" s="66">
        <f>-BO$190+BO$216-BO$218+BO$233+BO$234*(1+'S&amp;S'!$F154)+BO$235</f>
        <v>0</v>
      </c>
      <c r="BP356" s="66">
        <f>-BP$190+BP$216-BP$218+BP$233+BP$234*(1+'S&amp;S'!$F154)+BP$235</f>
        <v>0</v>
      </c>
      <c r="BQ356" s="66">
        <f>-BQ$190+BQ$216-BQ$218+BQ$233+BQ$234*(1+'S&amp;S'!$F154)+BQ$235</f>
        <v>0</v>
      </c>
      <c r="BR356" s="66">
        <f>-BR$190+BR$216-BR$218+BR$233+BR$234*(1+'S&amp;S'!$F154)+BR$235</f>
        <v>0</v>
      </c>
      <c r="BS356" s="66">
        <f>-BS$190+BS$216-BS$218+BS$233+BS$234*(1+'S&amp;S'!$F154)+BS$235</f>
        <v>0</v>
      </c>
      <c r="BT356" s="66">
        <f>-BT$190+BT$216-BT$218+BT$233+BT$234*(1+'S&amp;S'!$F154)+BT$235</f>
        <v>0</v>
      </c>
      <c r="BU356" s="66">
        <f>-BU$190+BU$216-BU$218+BU$233+BU$234*(1+'S&amp;S'!$F154)+BU$235</f>
        <v>0</v>
      </c>
      <c r="BV356" s="66">
        <f>-BV$190+BV$216-BV$218+BV$233+BV$234*(1+'S&amp;S'!$F154)+BV$235</f>
        <v>0</v>
      </c>
      <c r="BW356" s="66">
        <f>-BW$190+BW$216-BW$218+BW$233+BW$234*(1+'S&amp;S'!$F154)+BW$235</f>
        <v>0</v>
      </c>
      <c r="BX356" s="66">
        <f>-BX$190+BX$216-BX$218+BX$233+BX$234*(1+'S&amp;S'!$F154)+BX$235</f>
        <v>0</v>
      </c>
      <c r="BY356" s="66">
        <f>-BY$190+BY$216-BY$218+BY$233+BY$234*(1+'S&amp;S'!$F154)+BY$235</f>
        <v>0</v>
      </c>
      <c r="BZ356" s="66">
        <f>-BZ$190+BZ$216-BZ$218+BZ$233+BZ$234*(1+'S&amp;S'!$F154)+BZ$235</f>
        <v>0</v>
      </c>
      <c r="CA356" s="66">
        <f>-CA$190+CA$216-CA$218+CA$233+CA$234*(1+'S&amp;S'!$F154)+CA$235</f>
        <v>0</v>
      </c>
      <c r="CB356" s="66">
        <f>-CB$190+CB$216-CB$218+CB$233+CB$234*(1+'S&amp;S'!$F154)+CB$235</f>
        <v>0</v>
      </c>
      <c r="CC356" s="66">
        <f>-CC$190+CC$216-CC$218+CC$233+CC$234*(1+'S&amp;S'!$F154)+CC$235</f>
        <v>0</v>
      </c>
      <c r="CD356" s="66">
        <f>-CD$190+CD$216-CD$218+CD$233+CD$234*(1+'S&amp;S'!$F154)+CD$235</f>
        <v>0</v>
      </c>
      <c r="CE356" s="66">
        <f>-CE$190+CE$216-CE$218+CE$233+CE$234*(1+'S&amp;S'!$F154)+CE$235</f>
        <v>0</v>
      </c>
      <c r="CF356" s="66">
        <f>-CF$190+CF$216-CF$218+CF$233+CF$234*(1+'S&amp;S'!$F154)+CF$235</f>
        <v>0</v>
      </c>
      <c r="CG356" s="66">
        <f>-CG$190+CG$216-CG$218+CG$233+CG$234*(1+'S&amp;S'!$F154)+CG$235</f>
        <v>0</v>
      </c>
      <c r="CH356" s="66">
        <f>-CH$190+CH$216-CH$218+CH$233+CH$234*(1+'S&amp;S'!$F154)+CH$235</f>
        <v>0</v>
      </c>
      <c r="CI356" s="66">
        <f>-CI$190+CI$216-CI$218+CI$233+CI$234*(1+'S&amp;S'!$F154)+CI$235</f>
        <v>0</v>
      </c>
      <c r="CJ356" s="66">
        <f>-CJ$190+CJ$216-CJ$218+CJ$233+CJ$234*(1+'S&amp;S'!$F154)+CJ$235</f>
        <v>0</v>
      </c>
      <c r="CK356" s="66">
        <f>-CK$190+CK$216-CK$218+CK$233+CK$234*(1+'S&amp;S'!$F154)+CK$235</f>
        <v>0</v>
      </c>
      <c r="CL356" s="66">
        <f>-CL$190+CL$216-CL$218+CL$233+CL$234*(1+'S&amp;S'!$F154)+CL$235</f>
        <v>0</v>
      </c>
      <c r="CM356" s="66">
        <f>-CM$190+CM$216-CM$218+CM$233+CM$234*(1+'S&amp;S'!$F154)+CM$235</f>
        <v>0</v>
      </c>
      <c r="CN356" s="66">
        <f>-CN$190+CN$216-CN$218+CN$233+CN$234*(1+'S&amp;S'!$F154)+CN$235</f>
        <v>0</v>
      </c>
      <c r="CO356" s="66">
        <f>-CO$190+CO$216-CO$218+CO$233+CO$234*(1+'S&amp;S'!$F154)+CO$235</f>
        <v>0</v>
      </c>
      <c r="CP356" s="66">
        <f>-CP$190+CP$216-CP$218+CP$233+CP$234*(1+'S&amp;S'!$F154)+CP$235</f>
        <v>0</v>
      </c>
      <c r="CQ356" s="66">
        <f>-CQ$190+CQ$216-CQ$218+CQ$233+CQ$234*(1+'S&amp;S'!$F154)+CQ$235</f>
        <v>0</v>
      </c>
      <c r="CR356" s="66">
        <f>-CR$190+CR$216-CR$218+CR$233+CR$234*(1+'S&amp;S'!$F154)+CR$235</f>
        <v>0</v>
      </c>
      <c r="CS356" s="66">
        <f>-CS$190+CS$216-CS$218+CS$233+CS$234*(1+'S&amp;S'!$F154)+CS$235</f>
        <v>0</v>
      </c>
    </row>
    <row r="357" spans="3:97" hidden="1" x14ac:dyDescent="0.35">
      <c r="C357" s="81" t="str">
        <f>O.1!C119&amp;" with "&amp; 'S&amp;S'!$D$5*100 &amp; "% decrease"</f>
        <v>H. Total net value of climate change mitigation with 1% decrease</v>
      </c>
      <c r="E357" s="492">
        <f>G357+NPV(G.Asm!$F$40,H357:INDEX(H357:CS357,RP))</f>
        <v>0</v>
      </c>
      <c r="F357" s="492">
        <f t="shared" si="279"/>
        <v>0</v>
      </c>
      <c r="G357" s="66">
        <f>-G$190+G$216-G$218+G$233+G$234*(1+'S&amp;S'!$F155)+G$235</f>
        <v>0</v>
      </c>
      <c r="H357" s="66">
        <f>-H$190+H$216-H$218+H$233+H$234*(1+'S&amp;S'!$F155)+H$235</f>
        <v>0</v>
      </c>
      <c r="I357" s="66">
        <f>-I$190+I$216-I$218+I$233+I$234*(1+'S&amp;S'!$F155)+I$235</f>
        <v>0</v>
      </c>
      <c r="J357" s="66">
        <f>-J$190+J$216-J$218+J$233+J$234*(1+'S&amp;S'!$F155)+J$235</f>
        <v>0</v>
      </c>
      <c r="K357" s="66">
        <f>-K$190+K$216-K$218+K$233+K$234*(1+'S&amp;S'!$F155)+K$235</f>
        <v>0</v>
      </c>
      <c r="L357" s="66">
        <f>-L$190+L$216-L$218+L$233+L$234*(1+'S&amp;S'!$F155)+L$235</f>
        <v>0</v>
      </c>
      <c r="M357" s="66">
        <f>-M$190+M$216-M$218+M$233+M$234*(1+'S&amp;S'!$F155)+M$235</f>
        <v>0</v>
      </c>
      <c r="N357" s="66">
        <f>-N$190+N$216-N$218+N$233+N$234*(1+'S&amp;S'!$F155)+N$235</f>
        <v>0</v>
      </c>
      <c r="O357" s="66">
        <f>-O$190+O$216-O$218+O$233+O$234*(1+'S&amp;S'!$F155)+O$235</f>
        <v>0</v>
      </c>
      <c r="P357" s="66">
        <f>-P$190+P$216-P$218+P$233+P$234*(1+'S&amp;S'!$F155)+P$235</f>
        <v>0</v>
      </c>
      <c r="Q357" s="66">
        <f>-Q$190+Q$216-Q$218+Q$233+Q$234*(1+'S&amp;S'!$F155)+Q$235</f>
        <v>0</v>
      </c>
      <c r="R357" s="66">
        <f>-R$190+R$216-R$218+R$233+R$234*(1+'S&amp;S'!$F155)+R$235</f>
        <v>0</v>
      </c>
      <c r="S357" s="66">
        <f>-S$190+S$216-S$218+S$233+S$234*(1+'S&amp;S'!$F155)+S$235</f>
        <v>0</v>
      </c>
      <c r="T357" s="66">
        <f>-T$190+T$216-T$218+T$233+T$234*(1+'S&amp;S'!$F155)+T$235</f>
        <v>0</v>
      </c>
      <c r="U357" s="66">
        <f>-U$190+U$216-U$218+U$233+U$234*(1+'S&amp;S'!$F155)+U$235</f>
        <v>0</v>
      </c>
      <c r="V357" s="66">
        <f>-V$190+V$216-V$218+V$233+V$234*(1+'S&amp;S'!$F155)+V$235</f>
        <v>0</v>
      </c>
      <c r="W357" s="66">
        <f>-W$190+W$216-W$218+W$233+W$234*(1+'S&amp;S'!$F155)+W$235</f>
        <v>0</v>
      </c>
      <c r="X357" s="66">
        <f>-X$190+X$216-X$218+X$233+X$234*(1+'S&amp;S'!$F155)+X$235</f>
        <v>0</v>
      </c>
      <c r="Y357" s="66">
        <f>-Y$190+Y$216-Y$218+Y$233+Y$234*(1+'S&amp;S'!$F155)+Y$235</f>
        <v>0</v>
      </c>
      <c r="Z357" s="66">
        <f>-Z$190+Z$216-Z$218+Z$233+Z$234*(1+'S&amp;S'!$F155)+Z$235</f>
        <v>0</v>
      </c>
      <c r="AA357" s="66">
        <f>-AA$190+AA$216-AA$218+AA$233+AA$234*(1+'S&amp;S'!$F155)+AA$235</f>
        <v>0</v>
      </c>
      <c r="AB357" s="66">
        <f>-AB$190+AB$216-AB$218+AB$233+AB$234*(1+'S&amp;S'!$F155)+AB$235</f>
        <v>0</v>
      </c>
      <c r="AC357" s="66">
        <f>-AC$190+AC$216-AC$218+AC$233+AC$234*(1+'S&amp;S'!$F155)+AC$235</f>
        <v>0</v>
      </c>
      <c r="AD357" s="66">
        <f>-AD$190+AD$216-AD$218+AD$233+AD$234*(1+'S&amp;S'!$F155)+AD$235</f>
        <v>0</v>
      </c>
      <c r="AE357" s="66">
        <f>-AE$190+AE$216-AE$218+AE$233+AE$234*(1+'S&amp;S'!$F155)+AE$235</f>
        <v>0</v>
      </c>
      <c r="AF357" s="66">
        <f>-AF$190+AF$216-AF$218+AF$233+AF$234*(1+'S&amp;S'!$F155)+AF$235</f>
        <v>0</v>
      </c>
      <c r="AG357" s="66">
        <f>-AG$190+AG$216-AG$218+AG$233+AG$234*(1+'S&amp;S'!$F155)+AG$235</f>
        <v>0</v>
      </c>
      <c r="AH357" s="66">
        <f>-AH$190+AH$216-AH$218+AH$233+AH$234*(1+'S&amp;S'!$F155)+AH$235</f>
        <v>0</v>
      </c>
      <c r="AI357" s="66">
        <f>-AI$190+AI$216-AI$218+AI$233+AI$234*(1+'S&amp;S'!$F155)+AI$235</f>
        <v>0</v>
      </c>
      <c r="AJ357" s="66">
        <f>-AJ$190+AJ$216-AJ$218+AJ$233+AJ$234*(1+'S&amp;S'!$F155)+AJ$235</f>
        <v>0</v>
      </c>
      <c r="AK357" s="66">
        <f>-AK$190+AK$216-AK$218+AK$233+AK$234*(1+'S&amp;S'!$F155)+AK$235</f>
        <v>0</v>
      </c>
      <c r="AL357" s="66">
        <f>-AL$190+AL$216-AL$218+AL$233+AL$234*(1+'S&amp;S'!$F155)+AL$235</f>
        <v>0</v>
      </c>
      <c r="AM357" s="66">
        <f>-AM$190+AM$216-AM$218+AM$233+AM$234*(1+'S&amp;S'!$F155)+AM$235</f>
        <v>0</v>
      </c>
      <c r="AN357" s="66">
        <f>-AN$190+AN$216-AN$218+AN$233+AN$234*(1+'S&amp;S'!$F155)+AN$235</f>
        <v>0</v>
      </c>
      <c r="AO357" s="66">
        <f>-AO$190+AO$216-AO$218+AO$233+AO$234*(1+'S&amp;S'!$F155)+AO$235</f>
        <v>0</v>
      </c>
      <c r="AP357" s="66">
        <f>-AP$190+AP$216-AP$218+AP$233+AP$234*(1+'S&amp;S'!$F155)+AP$235</f>
        <v>0</v>
      </c>
      <c r="AQ357" s="66">
        <f>-AQ$190+AQ$216-AQ$218+AQ$233+AQ$234*(1+'S&amp;S'!$F155)+AQ$235</f>
        <v>0</v>
      </c>
      <c r="AR357" s="66">
        <f>-AR$190+AR$216-AR$218+AR$233+AR$234*(1+'S&amp;S'!$F155)+AR$235</f>
        <v>0</v>
      </c>
      <c r="AS357" s="66">
        <f>-AS$190+AS$216-AS$218+AS$233+AS$234*(1+'S&amp;S'!$F155)+AS$235</f>
        <v>0</v>
      </c>
      <c r="AT357" s="66">
        <f>-AT$190+AT$216-AT$218+AT$233+AT$234*(1+'S&amp;S'!$F155)+AT$235</f>
        <v>0</v>
      </c>
      <c r="AU357" s="66">
        <f>-AU$190+AU$216-AU$218+AU$233+AU$234*(1+'S&amp;S'!$F155)+AU$235</f>
        <v>0</v>
      </c>
      <c r="AV357" s="66">
        <f>-AV$190+AV$216-AV$218+AV$233+AV$234*(1+'S&amp;S'!$F155)+AV$235</f>
        <v>0</v>
      </c>
      <c r="AW357" s="66">
        <f>-AW$190+AW$216-AW$218+AW$233+AW$234*(1+'S&amp;S'!$F155)+AW$235</f>
        <v>0</v>
      </c>
      <c r="AX357" s="66">
        <f>-AX$190+AX$216-AX$218+AX$233+AX$234*(1+'S&amp;S'!$F155)+AX$235</f>
        <v>0</v>
      </c>
      <c r="AY357" s="66">
        <f>-AY$190+AY$216-AY$218+AY$233+AY$234*(1+'S&amp;S'!$F155)+AY$235</f>
        <v>0</v>
      </c>
      <c r="AZ357" s="66">
        <f>-AZ$190+AZ$216-AZ$218+AZ$233+AZ$234*(1+'S&amp;S'!$F155)+AZ$235</f>
        <v>0</v>
      </c>
      <c r="BA357" s="66">
        <f>-BA$190+BA$216-BA$218+BA$233+BA$234*(1+'S&amp;S'!$F155)+BA$235</f>
        <v>0</v>
      </c>
      <c r="BB357" s="66">
        <f>-BB$190+BB$216-BB$218+BB$233+BB$234*(1+'S&amp;S'!$F155)+BB$235</f>
        <v>0</v>
      </c>
      <c r="BC357" s="66">
        <f>-BC$190+BC$216-BC$218+BC$233+BC$234*(1+'S&amp;S'!$F155)+BC$235</f>
        <v>0</v>
      </c>
      <c r="BD357" s="66">
        <f>-BD$190+BD$216-BD$218+BD$233+BD$234*(1+'S&amp;S'!$F155)+BD$235</f>
        <v>0</v>
      </c>
      <c r="BE357" s="66">
        <f>-BE$190+BE$216-BE$218+BE$233+BE$234*(1+'S&amp;S'!$F155)+BE$235</f>
        <v>0</v>
      </c>
      <c r="BF357" s="66">
        <f>-BF$190+BF$216-BF$218+BF$233+BF$234*(1+'S&amp;S'!$F155)+BF$235</f>
        <v>0</v>
      </c>
      <c r="BG357" s="66">
        <f>-BG$190+BG$216-BG$218+BG$233+BG$234*(1+'S&amp;S'!$F155)+BG$235</f>
        <v>0</v>
      </c>
      <c r="BH357" s="66">
        <f>-BH$190+BH$216-BH$218+BH$233+BH$234*(1+'S&amp;S'!$F155)+BH$235</f>
        <v>0</v>
      </c>
      <c r="BI357" s="66">
        <f>-BI$190+BI$216-BI$218+BI$233+BI$234*(1+'S&amp;S'!$F155)+BI$235</f>
        <v>0</v>
      </c>
      <c r="BJ357" s="66">
        <f>-BJ$190+BJ$216-BJ$218+BJ$233+BJ$234*(1+'S&amp;S'!$F155)+BJ$235</f>
        <v>0</v>
      </c>
      <c r="BK357" s="66">
        <f>-BK$190+BK$216-BK$218+BK$233+BK$234*(1+'S&amp;S'!$F155)+BK$235</f>
        <v>0</v>
      </c>
      <c r="BL357" s="66">
        <f>-BL$190+BL$216-BL$218+BL$233+BL$234*(1+'S&amp;S'!$F155)+BL$235</f>
        <v>0</v>
      </c>
      <c r="BM357" s="66">
        <f>-BM$190+BM$216-BM$218+BM$233+BM$234*(1+'S&amp;S'!$F155)+BM$235</f>
        <v>0</v>
      </c>
      <c r="BN357" s="66">
        <f>-BN$190+BN$216-BN$218+BN$233+BN$234*(1+'S&amp;S'!$F155)+BN$235</f>
        <v>0</v>
      </c>
      <c r="BO357" s="66">
        <f>-BO$190+BO$216-BO$218+BO$233+BO$234*(1+'S&amp;S'!$F155)+BO$235</f>
        <v>0</v>
      </c>
      <c r="BP357" s="66">
        <f>-BP$190+BP$216-BP$218+BP$233+BP$234*(1+'S&amp;S'!$F155)+BP$235</f>
        <v>0</v>
      </c>
      <c r="BQ357" s="66">
        <f>-BQ$190+BQ$216-BQ$218+BQ$233+BQ$234*(1+'S&amp;S'!$F155)+BQ$235</f>
        <v>0</v>
      </c>
      <c r="BR357" s="66">
        <f>-BR$190+BR$216-BR$218+BR$233+BR$234*(1+'S&amp;S'!$F155)+BR$235</f>
        <v>0</v>
      </c>
      <c r="BS357" s="66">
        <f>-BS$190+BS$216-BS$218+BS$233+BS$234*(1+'S&amp;S'!$F155)+BS$235</f>
        <v>0</v>
      </c>
      <c r="BT357" s="66">
        <f>-BT$190+BT$216-BT$218+BT$233+BT$234*(1+'S&amp;S'!$F155)+BT$235</f>
        <v>0</v>
      </c>
      <c r="BU357" s="66">
        <f>-BU$190+BU$216-BU$218+BU$233+BU$234*(1+'S&amp;S'!$F155)+BU$235</f>
        <v>0</v>
      </c>
      <c r="BV357" s="66">
        <f>-BV$190+BV$216-BV$218+BV$233+BV$234*(1+'S&amp;S'!$F155)+BV$235</f>
        <v>0</v>
      </c>
      <c r="BW357" s="66">
        <f>-BW$190+BW$216-BW$218+BW$233+BW$234*(1+'S&amp;S'!$F155)+BW$235</f>
        <v>0</v>
      </c>
      <c r="BX357" s="66">
        <f>-BX$190+BX$216-BX$218+BX$233+BX$234*(1+'S&amp;S'!$F155)+BX$235</f>
        <v>0</v>
      </c>
      <c r="BY357" s="66">
        <f>-BY$190+BY$216-BY$218+BY$233+BY$234*(1+'S&amp;S'!$F155)+BY$235</f>
        <v>0</v>
      </c>
      <c r="BZ357" s="66">
        <f>-BZ$190+BZ$216-BZ$218+BZ$233+BZ$234*(1+'S&amp;S'!$F155)+BZ$235</f>
        <v>0</v>
      </c>
      <c r="CA357" s="66">
        <f>-CA$190+CA$216-CA$218+CA$233+CA$234*(1+'S&amp;S'!$F155)+CA$235</f>
        <v>0</v>
      </c>
      <c r="CB357" s="66">
        <f>-CB$190+CB$216-CB$218+CB$233+CB$234*(1+'S&amp;S'!$F155)+CB$235</f>
        <v>0</v>
      </c>
      <c r="CC357" s="66">
        <f>-CC$190+CC$216-CC$218+CC$233+CC$234*(1+'S&amp;S'!$F155)+CC$235</f>
        <v>0</v>
      </c>
      <c r="CD357" s="66">
        <f>-CD$190+CD$216-CD$218+CD$233+CD$234*(1+'S&amp;S'!$F155)+CD$235</f>
        <v>0</v>
      </c>
      <c r="CE357" s="66">
        <f>-CE$190+CE$216-CE$218+CE$233+CE$234*(1+'S&amp;S'!$F155)+CE$235</f>
        <v>0</v>
      </c>
      <c r="CF357" s="66">
        <f>-CF$190+CF$216-CF$218+CF$233+CF$234*(1+'S&amp;S'!$F155)+CF$235</f>
        <v>0</v>
      </c>
      <c r="CG357" s="66">
        <f>-CG$190+CG$216-CG$218+CG$233+CG$234*(1+'S&amp;S'!$F155)+CG$235</f>
        <v>0</v>
      </c>
      <c r="CH357" s="66">
        <f>-CH$190+CH$216-CH$218+CH$233+CH$234*(1+'S&amp;S'!$F155)+CH$235</f>
        <v>0</v>
      </c>
      <c r="CI357" s="66">
        <f>-CI$190+CI$216-CI$218+CI$233+CI$234*(1+'S&amp;S'!$F155)+CI$235</f>
        <v>0</v>
      </c>
      <c r="CJ357" s="66">
        <f>-CJ$190+CJ$216-CJ$218+CJ$233+CJ$234*(1+'S&amp;S'!$F155)+CJ$235</f>
        <v>0</v>
      </c>
      <c r="CK357" s="66">
        <f>-CK$190+CK$216-CK$218+CK$233+CK$234*(1+'S&amp;S'!$F155)+CK$235</f>
        <v>0</v>
      </c>
      <c r="CL357" s="66">
        <f>-CL$190+CL$216-CL$218+CL$233+CL$234*(1+'S&amp;S'!$F155)+CL$235</f>
        <v>0</v>
      </c>
      <c r="CM357" s="66">
        <f>-CM$190+CM$216-CM$218+CM$233+CM$234*(1+'S&amp;S'!$F155)+CM$235</f>
        <v>0</v>
      </c>
      <c r="CN357" s="66">
        <f>-CN$190+CN$216-CN$218+CN$233+CN$234*(1+'S&amp;S'!$F155)+CN$235</f>
        <v>0</v>
      </c>
      <c r="CO357" s="66">
        <f>-CO$190+CO$216-CO$218+CO$233+CO$234*(1+'S&amp;S'!$F155)+CO$235</f>
        <v>0</v>
      </c>
      <c r="CP357" s="66">
        <f>-CP$190+CP$216-CP$218+CP$233+CP$234*(1+'S&amp;S'!$F155)+CP$235</f>
        <v>0</v>
      </c>
      <c r="CQ357" s="66">
        <f>-CQ$190+CQ$216-CQ$218+CQ$233+CQ$234*(1+'S&amp;S'!$F155)+CQ$235</f>
        <v>0</v>
      </c>
      <c r="CR357" s="66">
        <f>-CR$190+CR$216-CR$218+CR$233+CR$234*(1+'S&amp;S'!$F155)+CR$235</f>
        <v>0</v>
      </c>
      <c r="CS357" s="66">
        <f>-CS$190+CS$216-CS$218+CS$233+CS$234*(1+'S&amp;S'!$F155)+CS$235</f>
        <v>0</v>
      </c>
    </row>
    <row r="358" spans="3:97" hidden="1" x14ac:dyDescent="0.35">
      <c r="E358" s="524"/>
      <c r="F358" s="524"/>
      <c r="G358" s="131"/>
      <c r="H358" s="131"/>
      <c r="I358" s="131"/>
      <c r="J358" s="131"/>
      <c r="K358" s="131"/>
      <c r="L358" s="131"/>
      <c r="M358" s="131"/>
      <c r="N358" s="131"/>
      <c r="O358" s="131"/>
      <c r="P358" s="131"/>
      <c r="Q358" s="131"/>
      <c r="R358" s="131"/>
      <c r="S358" s="131"/>
      <c r="T358" s="131"/>
      <c r="U358" s="131"/>
      <c r="V358" s="131"/>
      <c r="W358" s="131"/>
      <c r="X358" s="131"/>
      <c r="Y358" s="131"/>
      <c r="Z358" s="131"/>
      <c r="AA358" s="131"/>
      <c r="AB358" s="131"/>
      <c r="AC358" s="131"/>
      <c r="AD358" s="131"/>
      <c r="AE358" s="131"/>
      <c r="AF358" s="131"/>
      <c r="AG358" s="131"/>
      <c r="AH358" s="131"/>
      <c r="AI358" s="131"/>
      <c r="AJ358" s="131"/>
      <c r="AK358" s="131"/>
      <c r="AL358" s="131"/>
      <c r="AM358" s="131"/>
      <c r="AN358" s="131"/>
      <c r="AO358" s="131"/>
      <c r="AP358" s="131"/>
      <c r="AQ358" s="131"/>
      <c r="AR358" s="131"/>
      <c r="AS358" s="131"/>
      <c r="AT358" s="131"/>
      <c r="AU358" s="131"/>
      <c r="AV358" s="131"/>
      <c r="AW358" s="131"/>
      <c r="AX358" s="131"/>
      <c r="AY358" s="131"/>
      <c r="AZ358" s="131"/>
      <c r="BA358" s="131"/>
      <c r="BB358" s="131"/>
      <c r="BC358" s="131"/>
      <c r="BD358" s="131"/>
      <c r="BE358" s="131"/>
      <c r="BF358" s="131"/>
      <c r="BG358" s="131"/>
      <c r="BH358" s="131"/>
      <c r="BI358" s="131"/>
      <c r="BJ358" s="131"/>
      <c r="BK358" s="131"/>
      <c r="BL358" s="131"/>
      <c r="BM358" s="131"/>
      <c r="BN358" s="131"/>
      <c r="BO358" s="131"/>
      <c r="BP358" s="131"/>
      <c r="BQ358" s="131"/>
      <c r="BR358" s="131"/>
      <c r="BS358" s="131"/>
      <c r="BT358" s="131"/>
      <c r="BU358" s="131"/>
      <c r="BV358" s="131"/>
      <c r="BW358" s="131"/>
      <c r="BX358" s="131"/>
      <c r="BY358" s="131"/>
      <c r="BZ358" s="131"/>
      <c r="CA358" s="131"/>
      <c r="CB358" s="131"/>
      <c r="CC358" s="131"/>
      <c r="CD358" s="131"/>
      <c r="CE358" s="131"/>
      <c r="CF358" s="131"/>
      <c r="CG358" s="131"/>
      <c r="CH358" s="131"/>
      <c r="CI358" s="131"/>
      <c r="CJ358" s="131"/>
      <c r="CK358" s="131"/>
      <c r="CL358" s="131"/>
      <c r="CM358" s="131"/>
      <c r="CN358" s="131"/>
      <c r="CO358" s="131"/>
      <c r="CP358" s="131"/>
      <c r="CQ358" s="131"/>
      <c r="CR358" s="131"/>
      <c r="CS358" s="131"/>
    </row>
    <row r="359" spans="3:97" hidden="1" x14ac:dyDescent="0.35">
      <c r="C359" s="86" t="s">
        <v>191</v>
      </c>
      <c r="E359" s="524"/>
      <c r="F359" s="524"/>
      <c r="G359" s="131"/>
      <c r="H359" s="131"/>
      <c r="I359" s="131"/>
      <c r="J359" s="131"/>
      <c r="K359" s="131"/>
      <c r="L359" s="131"/>
      <c r="M359" s="131"/>
      <c r="N359" s="131"/>
      <c r="O359" s="131"/>
      <c r="P359" s="131"/>
      <c r="Q359" s="131"/>
      <c r="R359" s="131"/>
      <c r="S359" s="131"/>
      <c r="T359" s="131"/>
      <c r="U359" s="131"/>
      <c r="V359" s="131"/>
      <c r="W359" s="131"/>
      <c r="X359" s="131"/>
      <c r="Y359" s="131"/>
      <c r="Z359" s="131"/>
      <c r="AA359" s="131"/>
      <c r="AB359" s="131"/>
      <c r="AC359" s="131"/>
      <c r="AD359" s="131"/>
      <c r="AE359" s="131"/>
      <c r="AF359" s="131"/>
      <c r="AG359" s="131"/>
      <c r="AH359" s="131"/>
      <c r="AI359" s="131"/>
      <c r="AJ359" s="131"/>
      <c r="AK359" s="131"/>
      <c r="AL359" s="131"/>
      <c r="AM359" s="131"/>
      <c r="AN359" s="131"/>
      <c r="AO359" s="131"/>
      <c r="AP359" s="131"/>
      <c r="AQ359" s="131"/>
      <c r="AR359" s="131"/>
      <c r="AS359" s="131"/>
      <c r="AT359" s="131"/>
      <c r="AU359" s="131"/>
      <c r="AV359" s="131"/>
      <c r="AW359" s="131"/>
      <c r="AX359" s="131"/>
      <c r="AY359" s="131"/>
      <c r="AZ359" s="131"/>
      <c r="BA359" s="131"/>
      <c r="BB359" s="131"/>
      <c r="BC359" s="131"/>
      <c r="BD359" s="131"/>
      <c r="BE359" s="131"/>
      <c r="BF359" s="131"/>
      <c r="BG359" s="131"/>
      <c r="BH359" s="131"/>
      <c r="BI359" s="131"/>
      <c r="BJ359" s="131"/>
      <c r="BK359" s="131"/>
      <c r="BL359" s="131"/>
      <c r="BM359" s="131"/>
      <c r="BN359" s="131"/>
      <c r="BO359" s="131"/>
      <c r="BP359" s="131"/>
      <c r="BQ359" s="131"/>
      <c r="BR359" s="131"/>
      <c r="BS359" s="131"/>
      <c r="BT359" s="131"/>
      <c r="BU359" s="131"/>
      <c r="BV359" s="131"/>
      <c r="BW359" s="131"/>
      <c r="BX359" s="131"/>
      <c r="BY359" s="131"/>
      <c r="BZ359" s="131"/>
      <c r="CA359" s="131"/>
      <c r="CB359" s="131"/>
      <c r="CC359" s="131"/>
      <c r="CD359" s="131"/>
      <c r="CE359" s="131"/>
      <c r="CF359" s="131"/>
      <c r="CG359" s="131"/>
      <c r="CH359" s="131"/>
      <c r="CI359" s="131"/>
      <c r="CJ359" s="131"/>
      <c r="CK359" s="131"/>
      <c r="CL359" s="131"/>
      <c r="CM359" s="131"/>
      <c r="CN359" s="131"/>
      <c r="CO359" s="131"/>
      <c r="CP359" s="131"/>
      <c r="CQ359" s="131"/>
      <c r="CR359" s="131"/>
      <c r="CS359" s="131"/>
    </row>
    <row r="360" spans="3:97" hidden="1" x14ac:dyDescent="0.35">
      <c r="C360" s="86"/>
      <c r="E360" s="524"/>
      <c r="F360" s="524"/>
      <c r="G360" s="131"/>
      <c r="H360" s="131"/>
      <c r="I360" s="131"/>
      <c r="J360" s="131"/>
      <c r="K360" s="131"/>
      <c r="L360" s="131"/>
      <c r="M360" s="131"/>
      <c r="N360" s="131"/>
      <c r="O360" s="131"/>
      <c r="P360" s="131"/>
      <c r="Q360" s="131"/>
      <c r="R360" s="131"/>
      <c r="S360" s="131"/>
      <c r="T360" s="131"/>
      <c r="U360" s="131"/>
      <c r="V360" s="131"/>
      <c r="W360" s="131"/>
      <c r="X360" s="131"/>
      <c r="Y360" s="131"/>
      <c r="Z360" s="131"/>
      <c r="AA360" s="131"/>
      <c r="AB360" s="131"/>
      <c r="AC360" s="131"/>
      <c r="AD360" s="131"/>
      <c r="AE360" s="131"/>
      <c r="AF360" s="131"/>
      <c r="AG360" s="131"/>
      <c r="AH360" s="131"/>
      <c r="AI360" s="131"/>
      <c r="AJ360" s="131"/>
      <c r="AK360" s="131"/>
      <c r="AL360" s="131"/>
      <c r="AM360" s="131"/>
      <c r="AN360" s="131"/>
      <c r="AO360" s="131"/>
      <c r="AP360" s="131"/>
      <c r="AQ360" s="131"/>
      <c r="AR360" s="131"/>
      <c r="AS360" s="131"/>
      <c r="AT360" s="131"/>
      <c r="AU360" s="131"/>
      <c r="AV360" s="131"/>
      <c r="AW360" s="131"/>
      <c r="AX360" s="131"/>
      <c r="AY360" s="131"/>
      <c r="AZ360" s="131"/>
      <c r="BA360" s="131"/>
      <c r="BB360" s="131"/>
      <c r="BC360" s="131"/>
      <c r="BD360" s="131"/>
      <c r="BE360" s="131"/>
      <c r="BF360" s="131"/>
      <c r="BG360" s="131"/>
      <c r="BH360" s="131"/>
      <c r="BI360" s="131"/>
      <c r="BJ360" s="131"/>
      <c r="BK360" s="131"/>
      <c r="BL360" s="131"/>
      <c r="BM360" s="131"/>
      <c r="BN360" s="131"/>
      <c r="BO360" s="131"/>
      <c r="BP360" s="131"/>
      <c r="BQ360" s="131"/>
      <c r="BR360" s="131"/>
      <c r="BS360" s="131"/>
      <c r="BT360" s="131"/>
      <c r="BU360" s="131"/>
      <c r="BV360" s="131"/>
      <c r="BW360" s="131"/>
      <c r="BX360" s="131"/>
      <c r="BY360" s="131"/>
      <c r="BZ360" s="131"/>
      <c r="CA360" s="131"/>
      <c r="CB360" s="131"/>
      <c r="CC360" s="131"/>
      <c r="CD360" s="131"/>
      <c r="CE360" s="131"/>
      <c r="CF360" s="131"/>
      <c r="CG360" s="131"/>
      <c r="CH360" s="131"/>
      <c r="CI360" s="131"/>
      <c r="CJ360" s="131"/>
      <c r="CK360" s="131"/>
      <c r="CL360" s="131"/>
      <c r="CM360" s="131"/>
      <c r="CN360" s="131"/>
      <c r="CO360" s="131"/>
      <c r="CP360" s="131"/>
      <c r="CQ360" s="131"/>
      <c r="CR360" s="131"/>
      <c r="CS360" s="131"/>
    </row>
    <row r="361" spans="3:97" hidden="1" x14ac:dyDescent="0.35">
      <c r="C361" s="94" t="s">
        <v>160</v>
      </c>
      <c r="E361" s="492">
        <f>G361+NPV(G.Asm!$F$40,H361:INDEX(H361:CS361,RP))</f>
        <v>0</v>
      </c>
      <c r="F361" s="492">
        <f>SUMIF($G$4:$CS$4,"&lt;="&amp;RP,G361:CS361)</f>
        <v>0</v>
      </c>
      <c r="G361" s="66">
        <f>-G$190*(1+'S&amp;S'!$E$164)+G$216*IF(O.1!$C$38="Depreciation",(1+'S&amp;S'!$E$164),1)-G$218*(1+'S&amp;S'!$E$166)+G233*(1+'S&amp;S'!$E$208)+G234*(1+'S&amp;S'!$E$210)+SUM(G125*(1+'S&amp;S'!$E$168),G126*(1+'S&amp;S'!$E$170),G127*(1+'S&amp;S'!$E$172),G128*(1+'S&amp;S'!$E$174),G129*(1+'S&amp;S'!$E$176),G130*(1+'S&amp;S'!$E$178),G131*(1+'S&amp;S'!$E$180),G132*(1+'S&amp;S'!$E$182),G133*(1+'S&amp;S'!$E$184),G134*(1+'S&amp;S'!$E$186),G135*(1+'S&amp;S'!$E$188),G136*(1+'S&amp;S'!$E$190),G137*(1+'S&amp;S'!$E$192),G138*(1+'S&amp;S'!$E$194),G139*(1+'S&amp;S'!$E$196),G140*(1+'S&amp;S'!$E$198),G141*(1+'S&amp;S'!$E$200),G142*(1+'S&amp;S'!$E$202),G143*(1+'S&amp;S'!$E$204),G144*(1+'S&amp;S'!$E$206))</f>
        <v>0</v>
      </c>
      <c r="H361" s="66">
        <f>-H$190*(1+'S&amp;S'!$E$164)+H$216*IF(O.1!$C$38="Depreciation",(1+'S&amp;S'!$E$164),1)-H$218*(1+'S&amp;S'!$E$166)+H233*(1+'S&amp;S'!$E$208)+H234*(1+'S&amp;S'!$E$210)+SUM(H125*(1+'S&amp;S'!$E$168),H126*(1+'S&amp;S'!$E$170),H127*(1+'S&amp;S'!$E$172),H128*(1+'S&amp;S'!$E$174),H129*(1+'S&amp;S'!$E$176),H130*(1+'S&amp;S'!$E$178),H131*(1+'S&amp;S'!$E$180),H132*(1+'S&amp;S'!$E$182),H133*(1+'S&amp;S'!$E$184),H134*(1+'S&amp;S'!$E$186),H135*(1+'S&amp;S'!$E$188),H136*(1+'S&amp;S'!$E$190),H137*(1+'S&amp;S'!$E$192),H138*(1+'S&amp;S'!$E$194),H139*(1+'S&amp;S'!$E$196),H140*(1+'S&amp;S'!$E$198),H141*(1+'S&amp;S'!$E$200),H142*(1+'S&amp;S'!$E$202),H143*(1+'S&amp;S'!$E$204),H144*(1+'S&amp;S'!$E$206))</f>
        <v>0</v>
      </c>
      <c r="I361" s="66">
        <f>-I$190*(1+'S&amp;S'!$E$164)+I$216*IF(O.1!$C$38="Depreciation",(1+'S&amp;S'!$E$164),1)-I$218*(1+'S&amp;S'!$E$166)+I233*(1+'S&amp;S'!$E$208)+I234*(1+'S&amp;S'!$E$210)+SUM(I125*(1+'S&amp;S'!$E$168),I126*(1+'S&amp;S'!$E$170),I127*(1+'S&amp;S'!$E$172),I128*(1+'S&amp;S'!$E$174),I129*(1+'S&amp;S'!$E$176),I130*(1+'S&amp;S'!$E$178),I131*(1+'S&amp;S'!$E$180),I132*(1+'S&amp;S'!$E$182),I133*(1+'S&amp;S'!$E$184),I134*(1+'S&amp;S'!$E$186),I135*(1+'S&amp;S'!$E$188),I136*(1+'S&amp;S'!$E$190),I137*(1+'S&amp;S'!$E$192),I138*(1+'S&amp;S'!$E$194),I139*(1+'S&amp;S'!$E$196),I140*(1+'S&amp;S'!$E$198),I141*(1+'S&amp;S'!$E$200),I142*(1+'S&amp;S'!$E$202),I143*(1+'S&amp;S'!$E$204),I144*(1+'S&amp;S'!$E$206))</f>
        <v>0</v>
      </c>
      <c r="J361" s="66">
        <f>-J$190*(1+'S&amp;S'!$E$164)+J$216*IF(O.1!$C$38="Depreciation",(1+'S&amp;S'!$E$164),1)-J$218*(1+'S&amp;S'!$E$166)+J233*(1+'S&amp;S'!$E$208)+J234*(1+'S&amp;S'!$E$210)+SUM(J125*(1+'S&amp;S'!$E$168),J126*(1+'S&amp;S'!$E$170),J127*(1+'S&amp;S'!$E$172),J128*(1+'S&amp;S'!$E$174),J129*(1+'S&amp;S'!$E$176),J130*(1+'S&amp;S'!$E$178),J131*(1+'S&amp;S'!$E$180),J132*(1+'S&amp;S'!$E$182),J133*(1+'S&amp;S'!$E$184),J134*(1+'S&amp;S'!$E$186),J135*(1+'S&amp;S'!$E$188),J136*(1+'S&amp;S'!$E$190),J137*(1+'S&amp;S'!$E$192),J138*(1+'S&amp;S'!$E$194),J139*(1+'S&amp;S'!$E$196),J140*(1+'S&amp;S'!$E$198),J141*(1+'S&amp;S'!$E$200),J142*(1+'S&amp;S'!$E$202),J143*(1+'S&amp;S'!$E$204),J144*(1+'S&amp;S'!$E$206))</f>
        <v>0</v>
      </c>
      <c r="K361" s="66">
        <f>-K$190*(1+'S&amp;S'!$E$164)+K$216*IF(O.1!$C$38="Depreciation",(1+'S&amp;S'!$E$164),1)-K$218*(1+'S&amp;S'!$E$166)+K233*(1+'S&amp;S'!$E$208)+K234*(1+'S&amp;S'!$E$210)+SUM(K125*(1+'S&amp;S'!$E$168),K126*(1+'S&amp;S'!$E$170),K127*(1+'S&amp;S'!$E$172),K128*(1+'S&amp;S'!$E$174),K129*(1+'S&amp;S'!$E$176),K130*(1+'S&amp;S'!$E$178),K131*(1+'S&amp;S'!$E$180),K132*(1+'S&amp;S'!$E$182),K133*(1+'S&amp;S'!$E$184),K134*(1+'S&amp;S'!$E$186),K135*(1+'S&amp;S'!$E$188),K136*(1+'S&amp;S'!$E$190),K137*(1+'S&amp;S'!$E$192),K138*(1+'S&amp;S'!$E$194),K139*(1+'S&amp;S'!$E$196),K140*(1+'S&amp;S'!$E$198),K141*(1+'S&amp;S'!$E$200),K142*(1+'S&amp;S'!$E$202),K143*(1+'S&amp;S'!$E$204),K144*(1+'S&amp;S'!$E$206))</f>
        <v>0</v>
      </c>
      <c r="L361" s="66">
        <f>-L$190*(1+'S&amp;S'!$E$164)+L$216*IF(O.1!$C$38="Depreciation",(1+'S&amp;S'!$E$164),1)-L$218*(1+'S&amp;S'!$E$166)+L233*(1+'S&amp;S'!$E$208)+L234*(1+'S&amp;S'!$E$210)+SUM(L125*(1+'S&amp;S'!$E$168),L126*(1+'S&amp;S'!$E$170),L127*(1+'S&amp;S'!$E$172),L128*(1+'S&amp;S'!$E$174),L129*(1+'S&amp;S'!$E$176),L130*(1+'S&amp;S'!$E$178),L131*(1+'S&amp;S'!$E$180),L132*(1+'S&amp;S'!$E$182),L133*(1+'S&amp;S'!$E$184),L134*(1+'S&amp;S'!$E$186),L135*(1+'S&amp;S'!$E$188),L136*(1+'S&amp;S'!$E$190),L137*(1+'S&amp;S'!$E$192),L138*(1+'S&amp;S'!$E$194),L139*(1+'S&amp;S'!$E$196),L140*(1+'S&amp;S'!$E$198),L141*(1+'S&amp;S'!$E$200),L142*(1+'S&amp;S'!$E$202),L143*(1+'S&amp;S'!$E$204),L144*(1+'S&amp;S'!$E$206))</f>
        <v>0</v>
      </c>
      <c r="M361" s="66">
        <f>-M$190*(1+'S&amp;S'!$E$164)+M$216*IF(O.1!$C$38="Depreciation",(1+'S&amp;S'!$E$164),1)-M$218*(1+'S&amp;S'!$E$166)+M233*(1+'S&amp;S'!$E$208)+M234*(1+'S&amp;S'!$E$210)+SUM(M125*(1+'S&amp;S'!$E$168),M126*(1+'S&amp;S'!$E$170),M127*(1+'S&amp;S'!$E$172),M128*(1+'S&amp;S'!$E$174),M129*(1+'S&amp;S'!$E$176),M130*(1+'S&amp;S'!$E$178),M131*(1+'S&amp;S'!$E$180),M132*(1+'S&amp;S'!$E$182),M133*(1+'S&amp;S'!$E$184),M134*(1+'S&amp;S'!$E$186),M135*(1+'S&amp;S'!$E$188),M136*(1+'S&amp;S'!$E$190),M137*(1+'S&amp;S'!$E$192),M138*(1+'S&amp;S'!$E$194),M139*(1+'S&amp;S'!$E$196),M140*(1+'S&amp;S'!$E$198),M141*(1+'S&amp;S'!$E$200),M142*(1+'S&amp;S'!$E$202),M143*(1+'S&amp;S'!$E$204),M144*(1+'S&amp;S'!$E$206))</f>
        <v>0</v>
      </c>
      <c r="N361" s="66">
        <f>-N$190*(1+'S&amp;S'!$E$164)+N$216*IF(O.1!$C$38="Depreciation",(1+'S&amp;S'!$E$164),1)-N$218*(1+'S&amp;S'!$E$166)+N233*(1+'S&amp;S'!$E$208)+N234*(1+'S&amp;S'!$E$210)+SUM(N125*(1+'S&amp;S'!$E$168),N126*(1+'S&amp;S'!$E$170),N127*(1+'S&amp;S'!$E$172),N128*(1+'S&amp;S'!$E$174),N129*(1+'S&amp;S'!$E$176),N130*(1+'S&amp;S'!$E$178),N131*(1+'S&amp;S'!$E$180),N132*(1+'S&amp;S'!$E$182),N133*(1+'S&amp;S'!$E$184),N134*(1+'S&amp;S'!$E$186),N135*(1+'S&amp;S'!$E$188),N136*(1+'S&amp;S'!$E$190),N137*(1+'S&amp;S'!$E$192),N138*(1+'S&amp;S'!$E$194),N139*(1+'S&amp;S'!$E$196),N140*(1+'S&amp;S'!$E$198),N141*(1+'S&amp;S'!$E$200),N142*(1+'S&amp;S'!$E$202),N143*(1+'S&amp;S'!$E$204),N144*(1+'S&amp;S'!$E$206))</f>
        <v>0</v>
      </c>
      <c r="O361" s="66">
        <f>-O$190*(1+'S&amp;S'!$E$164)+O$216*IF(O.1!$C$38="Depreciation",(1+'S&amp;S'!$E$164),1)-O$218*(1+'S&amp;S'!$E$166)+O233*(1+'S&amp;S'!$E$208)+O234*(1+'S&amp;S'!$E$210)+SUM(O125*(1+'S&amp;S'!$E$168),O126*(1+'S&amp;S'!$E$170),O127*(1+'S&amp;S'!$E$172),O128*(1+'S&amp;S'!$E$174),O129*(1+'S&amp;S'!$E$176),O130*(1+'S&amp;S'!$E$178),O131*(1+'S&amp;S'!$E$180),O132*(1+'S&amp;S'!$E$182),O133*(1+'S&amp;S'!$E$184),O134*(1+'S&amp;S'!$E$186),O135*(1+'S&amp;S'!$E$188),O136*(1+'S&amp;S'!$E$190),O137*(1+'S&amp;S'!$E$192),O138*(1+'S&amp;S'!$E$194),O139*(1+'S&amp;S'!$E$196),O140*(1+'S&amp;S'!$E$198),O141*(1+'S&amp;S'!$E$200),O142*(1+'S&amp;S'!$E$202),O143*(1+'S&amp;S'!$E$204),O144*(1+'S&amp;S'!$E$206))</f>
        <v>0</v>
      </c>
      <c r="P361" s="66">
        <f>-P$190*(1+'S&amp;S'!$E$164)+P$216*IF(O.1!$C$38="Depreciation",(1+'S&amp;S'!$E$164),1)-P$218*(1+'S&amp;S'!$E$166)+P233*(1+'S&amp;S'!$E$208)+P234*(1+'S&amp;S'!$E$210)+SUM(P125*(1+'S&amp;S'!$E$168),P126*(1+'S&amp;S'!$E$170),P127*(1+'S&amp;S'!$E$172),P128*(1+'S&amp;S'!$E$174),P129*(1+'S&amp;S'!$E$176),P130*(1+'S&amp;S'!$E$178),P131*(1+'S&amp;S'!$E$180),P132*(1+'S&amp;S'!$E$182),P133*(1+'S&amp;S'!$E$184),P134*(1+'S&amp;S'!$E$186),P135*(1+'S&amp;S'!$E$188),P136*(1+'S&amp;S'!$E$190),P137*(1+'S&amp;S'!$E$192),P138*(1+'S&amp;S'!$E$194),P139*(1+'S&amp;S'!$E$196),P140*(1+'S&amp;S'!$E$198),P141*(1+'S&amp;S'!$E$200),P142*(1+'S&amp;S'!$E$202),P143*(1+'S&amp;S'!$E$204),P144*(1+'S&amp;S'!$E$206))</f>
        <v>0</v>
      </c>
      <c r="Q361" s="66">
        <f>-Q$190*(1+'S&amp;S'!$E$164)+Q$216*IF(O.1!$C$38="Depreciation",(1+'S&amp;S'!$E$164),1)-Q$218*(1+'S&amp;S'!$E$166)+Q233*(1+'S&amp;S'!$E$208)+Q234*(1+'S&amp;S'!$E$210)+SUM(Q125*(1+'S&amp;S'!$E$168),Q126*(1+'S&amp;S'!$E$170),Q127*(1+'S&amp;S'!$E$172),Q128*(1+'S&amp;S'!$E$174),Q129*(1+'S&amp;S'!$E$176),Q130*(1+'S&amp;S'!$E$178),Q131*(1+'S&amp;S'!$E$180),Q132*(1+'S&amp;S'!$E$182),Q133*(1+'S&amp;S'!$E$184),Q134*(1+'S&amp;S'!$E$186),Q135*(1+'S&amp;S'!$E$188),Q136*(1+'S&amp;S'!$E$190),Q137*(1+'S&amp;S'!$E$192),Q138*(1+'S&amp;S'!$E$194),Q139*(1+'S&amp;S'!$E$196),Q140*(1+'S&amp;S'!$E$198),Q141*(1+'S&amp;S'!$E$200),Q142*(1+'S&amp;S'!$E$202),Q143*(1+'S&amp;S'!$E$204),Q144*(1+'S&amp;S'!$E$206))</f>
        <v>0</v>
      </c>
      <c r="R361" s="66">
        <f>-R$190*(1+'S&amp;S'!$E$164)+R$216*IF(O.1!$C$38="Depreciation",(1+'S&amp;S'!$E$164),1)-R$218*(1+'S&amp;S'!$E$166)+R233*(1+'S&amp;S'!$E$208)+R234*(1+'S&amp;S'!$E$210)+SUM(R125*(1+'S&amp;S'!$E$168),R126*(1+'S&amp;S'!$E$170),R127*(1+'S&amp;S'!$E$172),R128*(1+'S&amp;S'!$E$174),R129*(1+'S&amp;S'!$E$176),R130*(1+'S&amp;S'!$E$178),R131*(1+'S&amp;S'!$E$180),R132*(1+'S&amp;S'!$E$182),R133*(1+'S&amp;S'!$E$184),R134*(1+'S&amp;S'!$E$186),R135*(1+'S&amp;S'!$E$188),R136*(1+'S&amp;S'!$E$190),R137*(1+'S&amp;S'!$E$192),R138*(1+'S&amp;S'!$E$194),R139*(1+'S&amp;S'!$E$196),R140*(1+'S&amp;S'!$E$198),R141*(1+'S&amp;S'!$E$200),R142*(1+'S&amp;S'!$E$202),R143*(1+'S&amp;S'!$E$204),R144*(1+'S&amp;S'!$E$206))</f>
        <v>0</v>
      </c>
      <c r="S361" s="66">
        <f>-S$190*(1+'S&amp;S'!$E$164)+S$216*IF(O.1!$C$38="Depreciation",(1+'S&amp;S'!$E$164),1)-S$218*(1+'S&amp;S'!$E$166)+S233*(1+'S&amp;S'!$E$208)+S234*(1+'S&amp;S'!$E$210)+SUM(S125*(1+'S&amp;S'!$E$168),S126*(1+'S&amp;S'!$E$170),S127*(1+'S&amp;S'!$E$172),S128*(1+'S&amp;S'!$E$174),S129*(1+'S&amp;S'!$E$176),S130*(1+'S&amp;S'!$E$178),S131*(1+'S&amp;S'!$E$180),S132*(1+'S&amp;S'!$E$182),S133*(1+'S&amp;S'!$E$184),S134*(1+'S&amp;S'!$E$186),S135*(1+'S&amp;S'!$E$188),S136*(1+'S&amp;S'!$E$190),S137*(1+'S&amp;S'!$E$192),S138*(1+'S&amp;S'!$E$194),S139*(1+'S&amp;S'!$E$196),S140*(1+'S&amp;S'!$E$198),S141*(1+'S&amp;S'!$E$200),S142*(1+'S&amp;S'!$E$202),S143*(1+'S&amp;S'!$E$204),S144*(1+'S&amp;S'!$E$206))</f>
        <v>0</v>
      </c>
      <c r="T361" s="66">
        <f>-T$190*(1+'S&amp;S'!$E$164)+T$216*IF(O.1!$C$38="Depreciation",(1+'S&amp;S'!$E$164),1)-T$218*(1+'S&amp;S'!$E$166)+T233*(1+'S&amp;S'!$E$208)+T234*(1+'S&amp;S'!$E$210)+SUM(T125*(1+'S&amp;S'!$E$168),T126*(1+'S&amp;S'!$E$170),T127*(1+'S&amp;S'!$E$172),T128*(1+'S&amp;S'!$E$174),T129*(1+'S&amp;S'!$E$176),T130*(1+'S&amp;S'!$E$178),T131*(1+'S&amp;S'!$E$180),T132*(1+'S&amp;S'!$E$182),T133*(1+'S&amp;S'!$E$184),T134*(1+'S&amp;S'!$E$186),T135*(1+'S&amp;S'!$E$188),T136*(1+'S&amp;S'!$E$190),T137*(1+'S&amp;S'!$E$192),T138*(1+'S&amp;S'!$E$194),T139*(1+'S&amp;S'!$E$196),T140*(1+'S&amp;S'!$E$198),T141*(1+'S&amp;S'!$E$200),T142*(1+'S&amp;S'!$E$202),T143*(1+'S&amp;S'!$E$204),T144*(1+'S&amp;S'!$E$206))</f>
        <v>0</v>
      </c>
      <c r="U361" s="66">
        <f>-U$190*(1+'S&amp;S'!$E$164)+U$216*IF(O.1!$C$38="Depreciation",(1+'S&amp;S'!$E$164),1)-U$218*(1+'S&amp;S'!$E$166)+U233*(1+'S&amp;S'!$E$208)+U234*(1+'S&amp;S'!$E$210)+SUM(U125*(1+'S&amp;S'!$E$168),U126*(1+'S&amp;S'!$E$170),U127*(1+'S&amp;S'!$E$172),U128*(1+'S&amp;S'!$E$174),U129*(1+'S&amp;S'!$E$176),U130*(1+'S&amp;S'!$E$178),U131*(1+'S&amp;S'!$E$180),U132*(1+'S&amp;S'!$E$182),U133*(1+'S&amp;S'!$E$184),U134*(1+'S&amp;S'!$E$186),U135*(1+'S&amp;S'!$E$188),U136*(1+'S&amp;S'!$E$190),U137*(1+'S&amp;S'!$E$192),U138*(1+'S&amp;S'!$E$194),U139*(1+'S&amp;S'!$E$196),U140*(1+'S&amp;S'!$E$198),U141*(1+'S&amp;S'!$E$200),U142*(1+'S&amp;S'!$E$202),U143*(1+'S&amp;S'!$E$204),U144*(1+'S&amp;S'!$E$206))</f>
        <v>0</v>
      </c>
      <c r="V361" s="66">
        <f>-V$190*(1+'S&amp;S'!$E$164)+V$216*IF(O.1!$C$38="Depreciation",(1+'S&amp;S'!$E$164),1)-V$218*(1+'S&amp;S'!$E$166)+V233*(1+'S&amp;S'!$E$208)+V234*(1+'S&amp;S'!$E$210)+SUM(V125*(1+'S&amp;S'!$E$168),V126*(1+'S&amp;S'!$E$170),V127*(1+'S&amp;S'!$E$172),V128*(1+'S&amp;S'!$E$174),V129*(1+'S&amp;S'!$E$176),V130*(1+'S&amp;S'!$E$178),V131*(1+'S&amp;S'!$E$180),V132*(1+'S&amp;S'!$E$182),V133*(1+'S&amp;S'!$E$184),V134*(1+'S&amp;S'!$E$186),V135*(1+'S&amp;S'!$E$188),V136*(1+'S&amp;S'!$E$190),V137*(1+'S&amp;S'!$E$192),V138*(1+'S&amp;S'!$E$194),V139*(1+'S&amp;S'!$E$196),V140*(1+'S&amp;S'!$E$198),V141*(1+'S&amp;S'!$E$200),V142*(1+'S&amp;S'!$E$202),V143*(1+'S&amp;S'!$E$204),V144*(1+'S&amp;S'!$E$206))</f>
        <v>0</v>
      </c>
      <c r="W361" s="66">
        <f>-W$190*(1+'S&amp;S'!$E$164)+W$216*IF(O.1!$C$38="Depreciation",(1+'S&amp;S'!$E$164),1)-W$218*(1+'S&amp;S'!$E$166)+W233*(1+'S&amp;S'!$E$208)+W234*(1+'S&amp;S'!$E$210)+SUM(W125*(1+'S&amp;S'!$E$168),W126*(1+'S&amp;S'!$E$170),W127*(1+'S&amp;S'!$E$172),W128*(1+'S&amp;S'!$E$174),W129*(1+'S&amp;S'!$E$176),W130*(1+'S&amp;S'!$E$178),W131*(1+'S&amp;S'!$E$180),W132*(1+'S&amp;S'!$E$182),W133*(1+'S&amp;S'!$E$184),W134*(1+'S&amp;S'!$E$186),W135*(1+'S&amp;S'!$E$188),W136*(1+'S&amp;S'!$E$190),W137*(1+'S&amp;S'!$E$192),W138*(1+'S&amp;S'!$E$194),W139*(1+'S&amp;S'!$E$196),W140*(1+'S&amp;S'!$E$198),W141*(1+'S&amp;S'!$E$200),W142*(1+'S&amp;S'!$E$202),W143*(1+'S&amp;S'!$E$204),W144*(1+'S&amp;S'!$E$206))</f>
        <v>0</v>
      </c>
      <c r="X361" s="66">
        <f>-X$190*(1+'S&amp;S'!$E$164)+X$216*IF(O.1!$C$38="Depreciation",(1+'S&amp;S'!$E$164),1)-X$218*(1+'S&amp;S'!$E$166)+X233*(1+'S&amp;S'!$E$208)+X234*(1+'S&amp;S'!$E$210)+SUM(X125*(1+'S&amp;S'!$E$168),X126*(1+'S&amp;S'!$E$170),X127*(1+'S&amp;S'!$E$172),X128*(1+'S&amp;S'!$E$174),X129*(1+'S&amp;S'!$E$176),X130*(1+'S&amp;S'!$E$178),X131*(1+'S&amp;S'!$E$180),X132*(1+'S&amp;S'!$E$182),X133*(1+'S&amp;S'!$E$184),X134*(1+'S&amp;S'!$E$186),X135*(1+'S&amp;S'!$E$188),X136*(1+'S&amp;S'!$E$190),X137*(1+'S&amp;S'!$E$192),X138*(1+'S&amp;S'!$E$194),X139*(1+'S&amp;S'!$E$196),X140*(1+'S&amp;S'!$E$198),X141*(1+'S&amp;S'!$E$200),X142*(1+'S&amp;S'!$E$202),X143*(1+'S&amp;S'!$E$204),X144*(1+'S&amp;S'!$E$206))</f>
        <v>0</v>
      </c>
      <c r="Y361" s="66">
        <f>-Y$190*(1+'S&amp;S'!$E$164)+Y$216*IF(O.1!$C$38="Depreciation",(1+'S&amp;S'!$E$164),1)-Y$218*(1+'S&amp;S'!$E$166)+Y233*(1+'S&amp;S'!$E$208)+Y234*(1+'S&amp;S'!$E$210)+SUM(Y125*(1+'S&amp;S'!$E$168),Y126*(1+'S&amp;S'!$E$170),Y127*(1+'S&amp;S'!$E$172),Y128*(1+'S&amp;S'!$E$174),Y129*(1+'S&amp;S'!$E$176),Y130*(1+'S&amp;S'!$E$178),Y131*(1+'S&amp;S'!$E$180),Y132*(1+'S&amp;S'!$E$182),Y133*(1+'S&amp;S'!$E$184),Y134*(1+'S&amp;S'!$E$186),Y135*(1+'S&amp;S'!$E$188),Y136*(1+'S&amp;S'!$E$190),Y137*(1+'S&amp;S'!$E$192),Y138*(1+'S&amp;S'!$E$194),Y139*(1+'S&amp;S'!$E$196),Y140*(1+'S&amp;S'!$E$198),Y141*(1+'S&amp;S'!$E$200),Y142*(1+'S&amp;S'!$E$202),Y143*(1+'S&amp;S'!$E$204),Y144*(1+'S&amp;S'!$E$206))</f>
        <v>0</v>
      </c>
      <c r="Z361" s="66">
        <f>-Z$190*(1+'S&amp;S'!$E$164)+Z$216*IF(O.1!$C$38="Depreciation",(1+'S&amp;S'!$E$164),1)-Z$218*(1+'S&amp;S'!$E$166)+Z233*(1+'S&amp;S'!$E$208)+Z234*(1+'S&amp;S'!$E$210)+SUM(Z125*(1+'S&amp;S'!$E$168),Z126*(1+'S&amp;S'!$E$170),Z127*(1+'S&amp;S'!$E$172),Z128*(1+'S&amp;S'!$E$174),Z129*(1+'S&amp;S'!$E$176),Z130*(1+'S&amp;S'!$E$178),Z131*(1+'S&amp;S'!$E$180),Z132*(1+'S&amp;S'!$E$182),Z133*(1+'S&amp;S'!$E$184),Z134*(1+'S&amp;S'!$E$186),Z135*(1+'S&amp;S'!$E$188),Z136*(1+'S&amp;S'!$E$190),Z137*(1+'S&amp;S'!$E$192),Z138*(1+'S&amp;S'!$E$194),Z139*(1+'S&amp;S'!$E$196),Z140*(1+'S&amp;S'!$E$198),Z141*(1+'S&amp;S'!$E$200),Z142*(1+'S&amp;S'!$E$202),Z143*(1+'S&amp;S'!$E$204),Z144*(1+'S&amp;S'!$E$206))</f>
        <v>0</v>
      </c>
      <c r="AA361" s="66">
        <f>-AA$190*(1+'S&amp;S'!$E$164)+AA$216*IF(O.1!$C$38="Depreciation",(1+'S&amp;S'!$E$164),1)-AA$218*(1+'S&amp;S'!$E$166)+AA233*(1+'S&amp;S'!$E$208)+AA234*(1+'S&amp;S'!$E$210)+SUM(AA125*(1+'S&amp;S'!$E$168),AA126*(1+'S&amp;S'!$E$170),AA127*(1+'S&amp;S'!$E$172),AA128*(1+'S&amp;S'!$E$174),AA129*(1+'S&amp;S'!$E$176),AA130*(1+'S&amp;S'!$E$178),AA131*(1+'S&amp;S'!$E$180),AA132*(1+'S&amp;S'!$E$182),AA133*(1+'S&amp;S'!$E$184),AA134*(1+'S&amp;S'!$E$186),AA135*(1+'S&amp;S'!$E$188),AA136*(1+'S&amp;S'!$E$190),AA137*(1+'S&amp;S'!$E$192),AA138*(1+'S&amp;S'!$E$194),AA139*(1+'S&amp;S'!$E$196),AA140*(1+'S&amp;S'!$E$198),AA141*(1+'S&amp;S'!$E$200),AA142*(1+'S&amp;S'!$E$202),AA143*(1+'S&amp;S'!$E$204),AA144*(1+'S&amp;S'!$E$206))</f>
        <v>0</v>
      </c>
      <c r="AB361" s="66">
        <f>-AB$190*(1+'S&amp;S'!$E$164)+AB$216*IF(O.1!$C$38="Depreciation",(1+'S&amp;S'!$E$164),1)-AB$218*(1+'S&amp;S'!$E$166)+AB233*(1+'S&amp;S'!$E$208)+AB234*(1+'S&amp;S'!$E$210)+SUM(AB125*(1+'S&amp;S'!$E$168),AB126*(1+'S&amp;S'!$E$170),AB127*(1+'S&amp;S'!$E$172),AB128*(1+'S&amp;S'!$E$174),AB129*(1+'S&amp;S'!$E$176),AB130*(1+'S&amp;S'!$E$178),AB131*(1+'S&amp;S'!$E$180),AB132*(1+'S&amp;S'!$E$182),AB133*(1+'S&amp;S'!$E$184),AB134*(1+'S&amp;S'!$E$186),AB135*(1+'S&amp;S'!$E$188),AB136*(1+'S&amp;S'!$E$190),AB137*(1+'S&amp;S'!$E$192),AB138*(1+'S&amp;S'!$E$194),AB139*(1+'S&amp;S'!$E$196),AB140*(1+'S&amp;S'!$E$198),AB141*(1+'S&amp;S'!$E$200),AB142*(1+'S&amp;S'!$E$202),AB143*(1+'S&amp;S'!$E$204),AB144*(1+'S&amp;S'!$E$206))</f>
        <v>0</v>
      </c>
      <c r="AC361" s="66">
        <f>-AC$190*(1+'S&amp;S'!$E$164)+AC$216*IF(O.1!$C$38="Depreciation",(1+'S&amp;S'!$E$164),1)-AC$218*(1+'S&amp;S'!$E$166)+AC233*(1+'S&amp;S'!$E$208)+AC234*(1+'S&amp;S'!$E$210)+SUM(AC125*(1+'S&amp;S'!$E$168),AC126*(1+'S&amp;S'!$E$170),AC127*(1+'S&amp;S'!$E$172),AC128*(1+'S&amp;S'!$E$174),AC129*(1+'S&amp;S'!$E$176),AC130*(1+'S&amp;S'!$E$178),AC131*(1+'S&amp;S'!$E$180),AC132*(1+'S&amp;S'!$E$182),AC133*(1+'S&amp;S'!$E$184),AC134*(1+'S&amp;S'!$E$186),AC135*(1+'S&amp;S'!$E$188),AC136*(1+'S&amp;S'!$E$190),AC137*(1+'S&amp;S'!$E$192),AC138*(1+'S&amp;S'!$E$194),AC139*(1+'S&amp;S'!$E$196),AC140*(1+'S&amp;S'!$E$198),AC141*(1+'S&amp;S'!$E$200),AC142*(1+'S&amp;S'!$E$202),AC143*(1+'S&amp;S'!$E$204),AC144*(1+'S&amp;S'!$E$206))</f>
        <v>0</v>
      </c>
      <c r="AD361" s="66">
        <f>-AD$190*(1+'S&amp;S'!$E$164)+AD$216*IF(O.1!$C$38="Depreciation",(1+'S&amp;S'!$E$164),1)-AD$218*(1+'S&amp;S'!$E$166)+AD233*(1+'S&amp;S'!$E$208)+AD234*(1+'S&amp;S'!$E$210)+SUM(AD125*(1+'S&amp;S'!$E$168),AD126*(1+'S&amp;S'!$E$170),AD127*(1+'S&amp;S'!$E$172),AD128*(1+'S&amp;S'!$E$174),AD129*(1+'S&amp;S'!$E$176),AD130*(1+'S&amp;S'!$E$178),AD131*(1+'S&amp;S'!$E$180),AD132*(1+'S&amp;S'!$E$182),AD133*(1+'S&amp;S'!$E$184),AD134*(1+'S&amp;S'!$E$186),AD135*(1+'S&amp;S'!$E$188),AD136*(1+'S&amp;S'!$E$190),AD137*(1+'S&amp;S'!$E$192),AD138*(1+'S&amp;S'!$E$194),AD139*(1+'S&amp;S'!$E$196),AD140*(1+'S&amp;S'!$E$198),AD141*(1+'S&amp;S'!$E$200),AD142*(1+'S&amp;S'!$E$202),AD143*(1+'S&amp;S'!$E$204),AD144*(1+'S&amp;S'!$E$206))</f>
        <v>0</v>
      </c>
      <c r="AE361" s="66">
        <f>-AE$190*(1+'S&amp;S'!$E$164)+AE$216*IF(O.1!$C$38="Depreciation",(1+'S&amp;S'!$E$164),1)-AE$218*(1+'S&amp;S'!$E$166)+AE233*(1+'S&amp;S'!$E$208)+AE234*(1+'S&amp;S'!$E$210)+SUM(AE125*(1+'S&amp;S'!$E$168),AE126*(1+'S&amp;S'!$E$170),AE127*(1+'S&amp;S'!$E$172),AE128*(1+'S&amp;S'!$E$174),AE129*(1+'S&amp;S'!$E$176),AE130*(1+'S&amp;S'!$E$178),AE131*(1+'S&amp;S'!$E$180),AE132*(1+'S&amp;S'!$E$182),AE133*(1+'S&amp;S'!$E$184),AE134*(1+'S&amp;S'!$E$186),AE135*(1+'S&amp;S'!$E$188),AE136*(1+'S&amp;S'!$E$190),AE137*(1+'S&amp;S'!$E$192),AE138*(1+'S&amp;S'!$E$194),AE139*(1+'S&amp;S'!$E$196),AE140*(1+'S&amp;S'!$E$198),AE141*(1+'S&amp;S'!$E$200),AE142*(1+'S&amp;S'!$E$202),AE143*(1+'S&amp;S'!$E$204),AE144*(1+'S&amp;S'!$E$206))</f>
        <v>0</v>
      </c>
      <c r="AF361" s="66">
        <f>-AF$190*(1+'S&amp;S'!$E$164)+AF$216*IF(O.1!$C$38="Depreciation",(1+'S&amp;S'!$E$164),1)-AF$218*(1+'S&amp;S'!$E$166)+AF233*(1+'S&amp;S'!$E$208)+AF234*(1+'S&amp;S'!$E$210)+SUM(AF125*(1+'S&amp;S'!$E$168),AF126*(1+'S&amp;S'!$E$170),AF127*(1+'S&amp;S'!$E$172),AF128*(1+'S&amp;S'!$E$174),AF129*(1+'S&amp;S'!$E$176),AF130*(1+'S&amp;S'!$E$178),AF131*(1+'S&amp;S'!$E$180),AF132*(1+'S&amp;S'!$E$182),AF133*(1+'S&amp;S'!$E$184),AF134*(1+'S&amp;S'!$E$186),AF135*(1+'S&amp;S'!$E$188),AF136*(1+'S&amp;S'!$E$190),AF137*(1+'S&amp;S'!$E$192),AF138*(1+'S&amp;S'!$E$194),AF139*(1+'S&amp;S'!$E$196),AF140*(1+'S&amp;S'!$E$198),AF141*(1+'S&amp;S'!$E$200),AF142*(1+'S&amp;S'!$E$202),AF143*(1+'S&amp;S'!$E$204),AF144*(1+'S&amp;S'!$E$206))</f>
        <v>0</v>
      </c>
      <c r="AG361" s="66">
        <f>-AG$190*(1+'S&amp;S'!$E$164)+AG$216*IF(O.1!$C$38="Depreciation",(1+'S&amp;S'!$E$164),1)-AG$218*(1+'S&amp;S'!$E$166)+AG233*(1+'S&amp;S'!$E$208)+AG234*(1+'S&amp;S'!$E$210)+SUM(AG125*(1+'S&amp;S'!$E$168),AG126*(1+'S&amp;S'!$E$170),AG127*(1+'S&amp;S'!$E$172),AG128*(1+'S&amp;S'!$E$174),AG129*(1+'S&amp;S'!$E$176),AG130*(1+'S&amp;S'!$E$178),AG131*(1+'S&amp;S'!$E$180),AG132*(1+'S&amp;S'!$E$182),AG133*(1+'S&amp;S'!$E$184),AG134*(1+'S&amp;S'!$E$186),AG135*(1+'S&amp;S'!$E$188),AG136*(1+'S&amp;S'!$E$190),AG137*(1+'S&amp;S'!$E$192),AG138*(1+'S&amp;S'!$E$194),AG139*(1+'S&amp;S'!$E$196),AG140*(1+'S&amp;S'!$E$198),AG141*(1+'S&amp;S'!$E$200),AG142*(1+'S&amp;S'!$E$202),AG143*(1+'S&amp;S'!$E$204),AG144*(1+'S&amp;S'!$E$206))</f>
        <v>0</v>
      </c>
      <c r="AH361" s="66">
        <f>-AH$190*(1+'S&amp;S'!$E$164)+AH$216*IF(O.1!$C$38="Depreciation",(1+'S&amp;S'!$E$164),1)-AH$218*(1+'S&amp;S'!$E$166)+AH233*(1+'S&amp;S'!$E$208)+AH234*(1+'S&amp;S'!$E$210)+SUM(AH125*(1+'S&amp;S'!$E$168),AH126*(1+'S&amp;S'!$E$170),AH127*(1+'S&amp;S'!$E$172),AH128*(1+'S&amp;S'!$E$174),AH129*(1+'S&amp;S'!$E$176),AH130*(1+'S&amp;S'!$E$178),AH131*(1+'S&amp;S'!$E$180),AH132*(1+'S&amp;S'!$E$182),AH133*(1+'S&amp;S'!$E$184),AH134*(1+'S&amp;S'!$E$186),AH135*(1+'S&amp;S'!$E$188),AH136*(1+'S&amp;S'!$E$190),AH137*(1+'S&amp;S'!$E$192),AH138*(1+'S&amp;S'!$E$194),AH139*(1+'S&amp;S'!$E$196),AH140*(1+'S&amp;S'!$E$198),AH141*(1+'S&amp;S'!$E$200),AH142*(1+'S&amp;S'!$E$202),AH143*(1+'S&amp;S'!$E$204),AH144*(1+'S&amp;S'!$E$206))</f>
        <v>0</v>
      </c>
      <c r="AI361" s="66">
        <f>-AI$190*(1+'S&amp;S'!$E$164)+AI$216*IF(O.1!$C$38="Depreciation",(1+'S&amp;S'!$E$164),1)-AI$218*(1+'S&amp;S'!$E$166)+AI233*(1+'S&amp;S'!$E$208)+AI234*(1+'S&amp;S'!$E$210)+SUM(AI125*(1+'S&amp;S'!$E$168),AI126*(1+'S&amp;S'!$E$170),AI127*(1+'S&amp;S'!$E$172),AI128*(1+'S&amp;S'!$E$174),AI129*(1+'S&amp;S'!$E$176),AI130*(1+'S&amp;S'!$E$178),AI131*(1+'S&amp;S'!$E$180),AI132*(1+'S&amp;S'!$E$182),AI133*(1+'S&amp;S'!$E$184),AI134*(1+'S&amp;S'!$E$186),AI135*(1+'S&amp;S'!$E$188),AI136*(1+'S&amp;S'!$E$190),AI137*(1+'S&amp;S'!$E$192),AI138*(1+'S&amp;S'!$E$194),AI139*(1+'S&amp;S'!$E$196),AI140*(1+'S&amp;S'!$E$198),AI141*(1+'S&amp;S'!$E$200),AI142*(1+'S&amp;S'!$E$202),AI143*(1+'S&amp;S'!$E$204),AI144*(1+'S&amp;S'!$E$206))</f>
        <v>0</v>
      </c>
      <c r="AJ361" s="66">
        <f>-AJ$190*(1+'S&amp;S'!$E$164)+AJ$216*IF(O.1!$C$38="Depreciation",(1+'S&amp;S'!$E$164),1)-AJ$218*(1+'S&amp;S'!$E$166)+AJ233*(1+'S&amp;S'!$E$208)+AJ234*(1+'S&amp;S'!$E$210)+SUM(AJ125*(1+'S&amp;S'!$E$168),AJ126*(1+'S&amp;S'!$E$170),AJ127*(1+'S&amp;S'!$E$172),AJ128*(1+'S&amp;S'!$E$174),AJ129*(1+'S&amp;S'!$E$176),AJ130*(1+'S&amp;S'!$E$178),AJ131*(1+'S&amp;S'!$E$180),AJ132*(1+'S&amp;S'!$E$182),AJ133*(1+'S&amp;S'!$E$184),AJ134*(1+'S&amp;S'!$E$186),AJ135*(1+'S&amp;S'!$E$188),AJ136*(1+'S&amp;S'!$E$190),AJ137*(1+'S&amp;S'!$E$192),AJ138*(1+'S&amp;S'!$E$194),AJ139*(1+'S&amp;S'!$E$196),AJ140*(1+'S&amp;S'!$E$198),AJ141*(1+'S&amp;S'!$E$200),AJ142*(1+'S&amp;S'!$E$202),AJ143*(1+'S&amp;S'!$E$204),AJ144*(1+'S&amp;S'!$E$206))</f>
        <v>0</v>
      </c>
      <c r="AK361" s="66">
        <f>-AK$190*(1+'S&amp;S'!$E$164)+AK$216*IF(O.1!$C$38="Depreciation",(1+'S&amp;S'!$E$164),1)-AK$218*(1+'S&amp;S'!$E$166)+AK233*(1+'S&amp;S'!$E$208)+AK234*(1+'S&amp;S'!$E$210)+SUM(AK125*(1+'S&amp;S'!$E$168),AK126*(1+'S&amp;S'!$E$170),AK127*(1+'S&amp;S'!$E$172),AK128*(1+'S&amp;S'!$E$174),AK129*(1+'S&amp;S'!$E$176),AK130*(1+'S&amp;S'!$E$178),AK131*(1+'S&amp;S'!$E$180),AK132*(1+'S&amp;S'!$E$182),AK133*(1+'S&amp;S'!$E$184),AK134*(1+'S&amp;S'!$E$186),AK135*(1+'S&amp;S'!$E$188),AK136*(1+'S&amp;S'!$E$190),AK137*(1+'S&amp;S'!$E$192),AK138*(1+'S&amp;S'!$E$194),AK139*(1+'S&amp;S'!$E$196),AK140*(1+'S&amp;S'!$E$198),AK141*(1+'S&amp;S'!$E$200),AK142*(1+'S&amp;S'!$E$202),AK143*(1+'S&amp;S'!$E$204),AK144*(1+'S&amp;S'!$E$206))</f>
        <v>0</v>
      </c>
      <c r="AL361" s="66">
        <f>-AL$190*(1+'S&amp;S'!$E$164)+AL$216*IF(O.1!$C$38="Depreciation",(1+'S&amp;S'!$E$164),1)-AL$218*(1+'S&amp;S'!$E$166)+AL233*(1+'S&amp;S'!$E$208)+AL234*(1+'S&amp;S'!$E$210)+SUM(AL125*(1+'S&amp;S'!$E$168),AL126*(1+'S&amp;S'!$E$170),AL127*(1+'S&amp;S'!$E$172),AL128*(1+'S&amp;S'!$E$174),AL129*(1+'S&amp;S'!$E$176),AL130*(1+'S&amp;S'!$E$178),AL131*(1+'S&amp;S'!$E$180),AL132*(1+'S&amp;S'!$E$182),AL133*(1+'S&amp;S'!$E$184),AL134*(1+'S&amp;S'!$E$186),AL135*(1+'S&amp;S'!$E$188),AL136*(1+'S&amp;S'!$E$190),AL137*(1+'S&amp;S'!$E$192),AL138*(1+'S&amp;S'!$E$194),AL139*(1+'S&amp;S'!$E$196),AL140*(1+'S&amp;S'!$E$198),AL141*(1+'S&amp;S'!$E$200),AL142*(1+'S&amp;S'!$E$202),AL143*(1+'S&amp;S'!$E$204),AL144*(1+'S&amp;S'!$E$206))</f>
        <v>0</v>
      </c>
      <c r="AM361" s="66">
        <f>-AM$190*(1+'S&amp;S'!$E$164)+AM$216*IF(O.1!$C$38="Depreciation",(1+'S&amp;S'!$E$164),1)-AM$218*(1+'S&amp;S'!$E$166)+AM233*(1+'S&amp;S'!$E$208)+AM234*(1+'S&amp;S'!$E$210)+SUM(AM125*(1+'S&amp;S'!$E$168),AM126*(1+'S&amp;S'!$E$170),AM127*(1+'S&amp;S'!$E$172),AM128*(1+'S&amp;S'!$E$174),AM129*(1+'S&amp;S'!$E$176),AM130*(1+'S&amp;S'!$E$178),AM131*(1+'S&amp;S'!$E$180),AM132*(1+'S&amp;S'!$E$182),AM133*(1+'S&amp;S'!$E$184),AM134*(1+'S&amp;S'!$E$186),AM135*(1+'S&amp;S'!$E$188),AM136*(1+'S&amp;S'!$E$190),AM137*(1+'S&amp;S'!$E$192),AM138*(1+'S&amp;S'!$E$194),AM139*(1+'S&amp;S'!$E$196),AM140*(1+'S&amp;S'!$E$198),AM141*(1+'S&amp;S'!$E$200),AM142*(1+'S&amp;S'!$E$202),AM143*(1+'S&amp;S'!$E$204),AM144*(1+'S&amp;S'!$E$206))</f>
        <v>0</v>
      </c>
      <c r="AN361" s="66">
        <f>-AN$190*(1+'S&amp;S'!$E$164)+AN$216*IF(O.1!$C$38="Depreciation",(1+'S&amp;S'!$E$164),1)-AN$218*(1+'S&amp;S'!$E$166)+AN233*(1+'S&amp;S'!$E$208)+AN234*(1+'S&amp;S'!$E$210)+SUM(AN125*(1+'S&amp;S'!$E$168),AN126*(1+'S&amp;S'!$E$170),AN127*(1+'S&amp;S'!$E$172),AN128*(1+'S&amp;S'!$E$174),AN129*(1+'S&amp;S'!$E$176),AN130*(1+'S&amp;S'!$E$178),AN131*(1+'S&amp;S'!$E$180),AN132*(1+'S&amp;S'!$E$182),AN133*(1+'S&amp;S'!$E$184),AN134*(1+'S&amp;S'!$E$186),AN135*(1+'S&amp;S'!$E$188),AN136*(1+'S&amp;S'!$E$190),AN137*(1+'S&amp;S'!$E$192),AN138*(1+'S&amp;S'!$E$194),AN139*(1+'S&amp;S'!$E$196),AN140*(1+'S&amp;S'!$E$198),AN141*(1+'S&amp;S'!$E$200),AN142*(1+'S&amp;S'!$E$202),AN143*(1+'S&amp;S'!$E$204),AN144*(1+'S&amp;S'!$E$206))</f>
        <v>0</v>
      </c>
      <c r="AO361" s="66">
        <f>-AO$190*(1+'S&amp;S'!$E$164)+AO$216*IF(O.1!$C$38="Depreciation",(1+'S&amp;S'!$E$164),1)-AO$218*(1+'S&amp;S'!$E$166)+AO233*(1+'S&amp;S'!$E$208)+AO234*(1+'S&amp;S'!$E$210)+SUM(AO125*(1+'S&amp;S'!$E$168),AO126*(1+'S&amp;S'!$E$170),AO127*(1+'S&amp;S'!$E$172),AO128*(1+'S&amp;S'!$E$174),AO129*(1+'S&amp;S'!$E$176),AO130*(1+'S&amp;S'!$E$178),AO131*(1+'S&amp;S'!$E$180),AO132*(1+'S&amp;S'!$E$182),AO133*(1+'S&amp;S'!$E$184),AO134*(1+'S&amp;S'!$E$186),AO135*(1+'S&amp;S'!$E$188),AO136*(1+'S&amp;S'!$E$190),AO137*(1+'S&amp;S'!$E$192),AO138*(1+'S&amp;S'!$E$194),AO139*(1+'S&amp;S'!$E$196),AO140*(1+'S&amp;S'!$E$198),AO141*(1+'S&amp;S'!$E$200),AO142*(1+'S&amp;S'!$E$202),AO143*(1+'S&amp;S'!$E$204),AO144*(1+'S&amp;S'!$E$206))</f>
        <v>0</v>
      </c>
      <c r="AP361" s="66">
        <f>-AP$190*(1+'S&amp;S'!$E$164)+AP$216*IF(O.1!$C$38="Depreciation",(1+'S&amp;S'!$E$164),1)-AP$218*(1+'S&amp;S'!$E$166)+AP233*(1+'S&amp;S'!$E$208)+AP234*(1+'S&amp;S'!$E$210)+SUM(AP125*(1+'S&amp;S'!$E$168),AP126*(1+'S&amp;S'!$E$170),AP127*(1+'S&amp;S'!$E$172),AP128*(1+'S&amp;S'!$E$174),AP129*(1+'S&amp;S'!$E$176),AP130*(1+'S&amp;S'!$E$178),AP131*(1+'S&amp;S'!$E$180),AP132*(1+'S&amp;S'!$E$182),AP133*(1+'S&amp;S'!$E$184),AP134*(1+'S&amp;S'!$E$186),AP135*(1+'S&amp;S'!$E$188),AP136*(1+'S&amp;S'!$E$190),AP137*(1+'S&amp;S'!$E$192),AP138*(1+'S&amp;S'!$E$194),AP139*(1+'S&amp;S'!$E$196),AP140*(1+'S&amp;S'!$E$198),AP141*(1+'S&amp;S'!$E$200),AP142*(1+'S&amp;S'!$E$202),AP143*(1+'S&amp;S'!$E$204),AP144*(1+'S&amp;S'!$E$206))</f>
        <v>0</v>
      </c>
      <c r="AQ361" s="66">
        <f>-AQ$190*(1+'S&amp;S'!$E$164)+AQ$216*IF(O.1!$C$38="Depreciation",(1+'S&amp;S'!$E$164),1)-AQ$218*(1+'S&amp;S'!$E$166)+AQ233*(1+'S&amp;S'!$E$208)+AQ234*(1+'S&amp;S'!$E$210)+SUM(AQ125*(1+'S&amp;S'!$E$168),AQ126*(1+'S&amp;S'!$E$170),AQ127*(1+'S&amp;S'!$E$172),AQ128*(1+'S&amp;S'!$E$174),AQ129*(1+'S&amp;S'!$E$176),AQ130*(1+'S&amp;S'!$E$178),AQ131*(1+'S&amp;S'!$E$180),AQ132*(1+'S&amp;S'!$E$182),AQ133*(1+'S&amp;S'!$E$184),AQ134*(1+'S&amp;S'!$E$186),AQ135*(1+'S&amp;S'!$E$188),AQ136*(1+'S&amp;S'!$E$190),AQ137*(1+'S&amp;S'!$E$192),AQ138*(1+'S&amp;S'!$E$194),AQ139*(1+'S&amp;S'!$E$196),AQ140*(1+'S&amp;S'!$E$198),AQ141*(1+'S&amp;S'!$E$200),AQ142*(1+'S&amp;S'!$E$202),AQ143*(1+'S&amp;S'!$E$204),AQ144*(1+'S&amp;S'!$E$206))</f>
        <v>0</v>
      </c>
      <c r="AR361" s="66">
        <f>-AR$190*(1+'S&amp;S'!$E$164)+AR$216*IF(O.1!$C$38="Depreciation",(1+'S&amp;S'!$E$164),1)-AR$218*(1+'S&amp;S'!$E$166)+AR233*(1+'S&amp;S'!$E$208)+AR234*(1+'S&amp;S'!$E$210)+SUM(AR125*(1+'S&amp;S'!$E$168),AR126*(1+'S&amp;S'!$E$170),AR127*(1+'S&amp;S'!$E$172),AR128*(1+'S&amp;S'!$E$174),AR129*(1+'S&amp;S'!$E$176),AR130*(1+'S&amp;S'!$E$178),AR131*(1+'S&amp;S'!$E$180),AR132*(1+'S&amp;S'!$E$182),AR133*(1+'S&amp;S'!$E$184),AR134*(1+'S&amp;S'!$E$186),AR135*(1+'S&amp;S'!$E$188),AR136*(1+'S&amp;S'!$E$190),AR137*(1+'S&amp;S'!$E$192),AR138*(1+'S&amp;S'!$E$194),AR139*(1+'S&amp;S'!$E$196),AR140*(1+'S&amp;S'!$E$198),AR141*(1+'S&amp;S'!$E$200),AR142*(1+'S&amp;S'!$E$202),AR143*(1+'S&amp;S'!$E$204),AR144*(1+'S&amp;S'!$E$206))</f>
        <v>0</v>
      </c>
      <c r="AS361" s="66">
        <f>-AS$190*(1+'S&amp;S'!$E$164)+AS$216*IF(O.1!$C$38="Depreciation",(1+'S&amp;S'!$E$164),1)-AS$218*(1+'S&amp;S'!$E$166)+AS233*(1+'S&amp;S'!$E$208)+AS234*(1+'S&amp;S'!$E$210)+SUM(AS125*(1+'S&amp;S'!$E$168),AS126*(1+'S&amp;S'!$E$170),AS127*(1+'S&amp;S'!$E$172),AS128*(1+'S&amp;S'!$E$174),AS129*(1+'S&amp;S'!$E$176),AS130*(1+'S&amp;S'!$E$178),AS131*(1+'S&amp;S'!$E$180),AS132*(1+'S&amp;S'!$E$182),AS133*(1+'S&amp;S'!$E$184),AS134*(1+'S&amp;S'!$E$186),AS135*(1+'S&amp;S'!$E$188),AS136*(1+'S&amp;S'!$E$190),AS137*(1+'S&amp;S'!$E$192),AS138*(1+'S&amp;S'!$E$194),AS139*(1+'S&amp;S'!$E$196),AS140*(1+'S&amp;S'!$E$198),AS141*(1+'S&amp;S'!$E$200),AS142*(1+'S&amp;S'!$E$202),AS143*(1+'S&amp;S'!$E$204),AS144*(1+'S&amp;S'!$E$206))</f>
        <v>0</v>
      </c>
      <c r="AT361" s="66">
        <f>-AT$190*(1+'S&amp;S'!$E$164)+AT$216*IF(O.1!$C$38="Depreciation",(1+'S&amp;S'!$E$164),1)-AT$218*(1+'S&amp;S'!$E$166)+AT233*(1+'S&amp;S'!$E$208)+AT234*(1+'S&amp;S'!$E$210)+SUM(AT125*(1+'S&amp;S'!$E$168),AT126*(1+'S&amp;S'!$E$170),AT127*(1+'S&amp;S'!$E$172),AT128*(1+'S&amp;S'!$E$174),AT129*(1+'S&amp;S'!$E$176),AT130*(1+'S&amp;S'!$E$178),AT131*(1+'S&amp;S'!$E$180),AT132*(1+'S&amp;S'!$E$182),AT133*(1+'S&amp;S'!$E$184),AT134*(1+'S&amp;S'!$E$186),AT135*(1+'S&amp;S'!$E$188),AT136*(1+'S&amp;S'!$E$190),AT137*(1+'S&amp;S'!$E$192),AT138*(1+'S&amp;S'!$E$194),AT139*(1+'S&amp;S'!$E$196),AT140*(1+'S&amp;S'!$E$198),AT141*(1+'S&amp;S'!$E$200),AT142*(1+'S&amp;S'!$E$202),AT143*(1+'S&amp;S'!$E$204),AT144*(1+'S&amp;S'!$E$206))</f>
        <v>0</v>
      </c>
      <c r="AU361" s="66">
        <f>-AU$190*(1+'S&amp;S'!$E$164)+AU$216*IF(O.1!$C$38="Depreciation",(1+'S&amp;S'!$E$164),1)-AU$218*(1+'S&amp;S'!$E$166)+AU233*(1+'S&amp;S'!$E$208)+AU234*(1+'S&amp;S'!$E$210)+SUM(AU125*(1+'S&amp;S'!$E$168),AU126*(1+'S&amp;S'!$E$170),AU127*(1+'S&amp;S'!$E$172),AU128*(1+'S&amp;S'!$E$174),AU129*(1+'S&amp;S'!$E$176),AU130*(1+'S&amp;S'!$E$178),AU131*(1+'S&amp;S'!$E$180),AU132*(1+'S&amp;S'!$E$182),AU133*(1+'S&amp;S'!$E$184),AU134*(1+'S&amp;S'!$E$186),AU135*(1+'S&amp;S'!$E$188),AU136*(1+'S&amp;S'!$E$190),AU137*(1+'S&amp;S'!$E$192),AU138*(1+'S&amp;S'!$E$194),AU139*(1+'S&amp;S'!$E$196),AU140*(1+'S&amp;S'!$E$198),AU141*(1+'S&amp;S'!$E$200),AU142*(1+'S&amp;S'!$E$202),AU143*(1+'S&amp;S'!$E$204),AU144*(1+'S&amp;S'!$E$206))</f>
        <v>0</v>
      </c>
      <c r="AV361" s="66">
        <f>-AV$190*(1+'S&amp;S'!$E$164)+AV$216*IF(O.1!$C$38="Depreciation",(1+'S&amp;S'!$E$164),1)-AV$218*(1+'S&amp;S'!$E$166)+AV233*(1+'S&amp;S'!$E$208)+AV234*(1+'S&amp;S'!$E$210)+SUM(AV125*(1+'S&amp;S'!$E$168),AV126*(1+'S&amp;S'!$E$170),AV127*(1+'S&amp;S'!$E$172),AV128*(1+'S&amp;S'!$E$174),AV129*(1+'S&amp;S'!$E$176),AV130*(1+'S&amp;S'!$E$178),AV131*(1+'S&amp;S'!$E$180),AV132*(1+'S&amp;S'!$E$182),AV133*(1+'S&amp;S'!$E$184),AV134*(1+'S&amp;S'!$E$186),AV135*(1+'S&amp;S'!$E$188),AV136*(1+'S&amp;S'!$E$190),AV137*(1+'S&amp;S'!$E$192),AV138*(1+'S&amp;S'!$E$194),AV139*(1+'S&amp;S'!$E$196),AV140*(1+'S&amp;S'!$E$198),AV141*(1+'S&amp;S'!$E$200),AV142*(1+'S&amp;S'!$E$202),AV143*(1+'S&amp;S'!$E$204),AV144*(1+'S&amp;S'!$E$206))</f>
        <v>0</v>
      </c>
      <c r="AW361" s="66">
        <f>-AW$190*(1+'S&amp;S'!$E$164)+AW$216*IF(O.1!$C$38="Depreciation",(1+'S&amp;S'!$E$164),1)-AW$218*(1+'S&amp;S'!$E$166)+AW233*(1+'S&amp;S'!$E$208)+AW234*(1+'S&amp;S'!$E$210)+SUM(AW125*(1+'S&amp;S'!$E$168),AW126*(1+'S&amp;S'!$E$170),AW127*(1+'S&amp;S'!$E$172),AW128*(1+'S&amp;S'!$E$174),AW129*(1+'S&amp;S'!$E$176),AW130*(1+'S&amp;S'!$E$178),AW131*(1+'S&amp;S'!$E$180),AW132*(1+'S&amp;S'!$E$182),AW133*(1+'S&amp;S'!$E$184),AW134*(1+'S&amp;S'!$E$186),AW135*(1+'S&amp;S'!$E$188),AW136*(1+'S&amp;S'!$E$190),AW137*(1+'S&amp;S'!$E$192),AW138*(1+'S&amp;S'!$E$194),AW139*(1+'S&amp;S'!$E$196),AW140*(1+'S&amp;S'!$E$198),AW141*(1+'S&amp;S'!$E$200),AW142*(1+'S&amp;S'!$E$202),AW143*(1+'S&amp;S'!$E$204),AW144*(1+'S&amp;S'!$E$206))</f>
        <v>0</v>
      </c>
      <c r="AX361" s="66">
        <f>-AX$190*(1+'S&amp;S'!$E$164)+AX$216*IF(O.1!$C$38="Depreciation",(1+'S&amp;S'!$E$164),1)-AX$218*(1+'S&amp;S'!$E$166)+AX233*(1+'S&amp;S'!$E$208)+AX234*(1+'S&amp;S'!$E$210)+SUM(AX125*(1+'S&amp;S'!$E$168),AX126*(1+'S&amp;S'!$E$170),AX127*(1+'S&amp;S'!$E$172),AX128*(1+'S&amp;S'!$E$174),AX129*(1+'S&amp;S'!$E$176),AX130*(1+'S&amp;S'!$E$178),AX131*(1+'S&amp;S'!$E$180),AX132*(1+'S&amp;S'!$E$182),AX133*(1+'S&amp;S'!$E$184),AX134*(1+'S&amp;S'!$E$186),AX135*(1+'S&amp;S'!$E$188),AX136*(1+'S&amp;S'!$E$190),AX137*(1+'S&amp;S'!$E$192),AX138*(1+'S&amp;S'!$E$194),AX139*(1+'S&amp;S'!$E$196),AX140*(1+'S&amp;S'!$E$198),AX141*(1+'S&amp;S'!$E$200),AX142*(1+'S&amp;S'!$E$202),AX143*(1+'S&amp;S'!$E$204),AX144*(1+'S&amp;S'!$E$206))</f>
        <v>0</v>
      </c>
      <c r="AY361" s="66">
        <f>-AY$190*(1+'S&amp;S'!$E$164)+AY$216*IF(O.1!$C$38="Depreciation",(1+'S&amp;S'!$E$164),1)-AY$218*(1+'S&amp;S'!$E$166)+AY233*(1+'S&amp;S'!$E$208)+AY234*(1+'S&amp;S'!$E$210)+SUM(AY125*(1+'S&amp;S'!$E$168),AY126*(1+'S&amp;S'!$E$170),AY127*(1+'S&amp;S'!$E$172),AY128*(1+'S&amp;S'!$E$174),AY129*(1+'S&amp;S'!$E$176),AY130*(1+'S&amp;S'!$E$178),AY131*(1+'S&amp;S'!$E$180),AY132*(1+'S&amp;S'!$E$182),AY133*(1+'S&amp;S'!$E$184),AY134*(1+'S&amp;S'!$E$186),AY135*(1+'S&amp;S'!$E$188),AY136*(1+'S&amp;S'!$E$190),AY137*(1+'S&amp;S'!$E$192),AY138*(1+'S&amp;S'!$E$194),AY139*(1+'S&amp;S'!$E$196),AY140*(1+'S&amp;S'!$E$198),AY141*(1+'S&amp;S'!$E$200),AY142*(1+'S&amp;S'!$E$202),AY143*(1+'S&amp;S'!$E$204),AY144*(1+'S&amp;S'!$E$206))</f>
        <v>0</v>
      </c>
      <c r="AZ361" s="66">
        <f>-AZ$190*(1+'S&amp;S'!$E$164)+AZ$216*IF(O.1!$C$38="Depreciation",(1+'S&amp;S'!$E$164),1)-AZ$218*(1+'S&amp;S'!$E$166)+AZ233*(1+'S&amp;S'!$E$208)+AZ234*(1+'S&amp;S'!$E$210)+SUM(AZ125*(1+'S&amp;S'!$E$168),AZ126*(1+'S&amp;S'!$E$170),AZ127*(1+'S&amp;S'!$E$172),AZ128*(1+'S&amp;S'!$E$174),AZ129*(1+'S&amp;S'!$E$176),AZ130*(1+'S&amp;S'!$E$178),AZ131*(1+'S&amp;S'!$E$180),AZ132*(1+'S&amp;S'!$E$182),AZ133*(1+'S&amp;S'!$E$184),AZ134*(1+'S&amp;S'!$E$186),AZ135*(1+'S&amp;S'!$E$188),AZ136*(1+'S&amp;S'!$E$190),AZ137*(1+'S&amp;S'!$E$192),AZ138*(1+'S&amp;S'!$E$194),AZ139*(1+'S&amp;S'!$E$196),AZ140*(1+'S&amp;S'!$E$198),AZ141*(1+'S&amp;S'!$E$200),AZ142*(1+'S&amp;S'!$E$202),AZ143*(1+'S&amp;S'!$E$204),AZ144*(1+'S&amp;S'!$E$206))</f>
        <v>0</v>
      </c>
      <c r="BA361" s="66">
        <f>-BA$190*(1+'S&amp;S'!$E$164)+BA$216*IF(O.1!$C$38="Depreciation",(1+'S&amp;S'!$E$164),1)-BA$218*(1+'S&amp;S'!$E$166)+BA233*(1+'S&amp;S'!$E$208)+BA234*(1+'S&amp;S'!$E$210)+SUM(BA125*(1+'S&amp;S'!$E$168),BA126*(1+'S&amp;S'!$E$170),BA127*(1+'S&amp;S'!$E$172),BA128*(1+'S&amp;S'!$E$174),BA129*(1+'S&amp;S'!$E$176),BA130*(1+'S&amp;S'!$E$178),BA131*(1+'S&amp;S'!$E$180),BA132*(1+'S&amp;S'!$E$182),BA133*(1+'S&amp;S'!$E$184),BA134*(1+'S&amp;S'!$E$186),BA135*(1+'S&amp;S'!$E$188),BA136*(1+'S&amp;S'!$E$190),BA137*(1+'S&amp;S'!$E$192),BA138*(1+'S&amp;S'!$E$194),BA139*(1+'S&amp;S'!$E$196),BA140*(1+'S&amp;S'!$E$198),BA141*(1+'S&amp;S'!$E$200),BA142*(1+'S&amp;S'!$E$202),BA143*(1+'S&amp;S'!$E$204),BA144*(1+'S&amp;S'!$E$206))</f>
        <v>0</v>
      </c>
      <c r="BB361" s="66">
        <f>-BB$190*(1+'S&amp;S'!$E$164)+BB$216*IF(O.1!$C$38="Depreciation",(1+'S&amp;S'!$E$164),1)-BB$218*(1+'S&amp;S'!$E$166)+BB233*(1+'S&amp;S'!$E$208)+BB234*(1+'S&amp;S'!$E$210)+SUM(BB125*(1+'S&amp;S'!$E$168),BB126*(1+'S&amp;S'!$E$170),BB127*(1+'S&amp;S'!$E$172),BB128*(1+'S&amp;S'!$E$174),BB129*(1+'S&amp;S'!$E$176),BB130*(1+'S&amp;S'!$E$178),BB131*(1+'S&amp;S'!$E$180),BB132*(1+'S&amp;S'!$E$182),BB133*(1+'S&amp;S'!$E$184),BB134*(1+'S&amp;S'!$E$186),BB135*(1+'S&amp;S'!$E$188),BB136*(1+'S&amp;S'!$E$190),BB137*(1+'S&amp;S'!$E$192),BB138*(1+'S&amp;S'!$E$194),BB139*(1+'S&amp;S'!$E$196),BB140*(1+'S&amp;S'!$E$198),BB141*(1+'S&amp;S'!$E$200),BB142*(1+'S&amp;S'!$E$202),BB143*(1+'S&amp;S'!$E$204),BB144*(1+'S&amp;S'!$E$206))</f>
        <v>0</v>
      </c>
      <c r="BC361" s="66">
        <f>-BC$190*(1+'S&amp;S'!$E$164)+BC$216*IF(O.1!$C$38="Depreciation",(1+'S&amp;S'!$E$164),1)-BC$218*(1+'S&amp;S'!$E$166)+BC233*(1+'S&amp;S'!$E$208)+BC234*(1+'S&amp;S'!$E$210)+SUM(BC125*(1+'S&amp;S'!$E$168),BC126*(1+'S&amp;S'!$E$170),BC127*(1+'S&amp;S'!$E$172),BC128*(1+'S&amp;S'!$E$174),BC129*(1+'S&amp;S'!$E$176),BC130*(1+'S&amp;S'!$E$178),BC131*(1+'S&amp;S'!$E$180),BC132*(1+'S&amp;S'!$E$182),BC133*(1+'S&amp;S'!$E$184),BC134*(1+'S&amp;S'!$E$186),BC135*(1+'S&amp;S'!$E$188),BC136*(1+'S&amp;S'!$E$190),BC137*(1+'S&amp;S'!$E$192),BC138*(1+'S&amp;S'!$E$194),BC139*(1+'S&amp;S'!$E$196),BC140*(1+'S&amp;S'!$E$198),BC141*(1+'S&amp;S'!$E$200),BC142*(1+'S&amp;S'!$E$202),BC143*(1+'S&amp;S'!$E$204),BC144*(1+'S&amp;S'!$E$206))</f>
        <v>0</v>
      </c>
      <c r="BD361" s="66">
        <f>-BD$190*(1+'S&amp;S'!$E$164)+BD$216*IF(O.1!$C$38="Depreciation",(1+'S&amp;S'!$E$164),1)-BD$218*(1+'S&amp;S'!$E$166)+BD233*(1+'S&amp;S'!$E$208)+BD234*(1+'S&amp;S'!$E$210)+SUM(BD125*(1+'S&amp;S'!$E$168),BD126*(1+'S&amp;S'!$E$170),BD127*(1+'S&amp;S'!$E$172),BD128*(1+'S&amp;S'!$E$174),BD129*(1+'S&amp;S'!$E$176),BD130*(1+'S&amp;S'!$E$178),BD131*(1+'S&amp;S'!$E$180),BD132*(1+'S&amp;S'!$E$182),BD133*(1+'S&amp;S'!$E$184),BD134*(1+'S&amp;S'!$E$186),BD135*(1+'S&amp;S'!$E$188),BD136*(1+'S&amp;S'!$E$190),BD137*(1+'S&amp;S'!$E$192),BD138*(1+'S&amp;S'!$E$194),BD139*(1+'S&amp;S'!$E$196),BD140*(1+'S&amp;S'!$E$198),BD141*(1+'S&amp;S'!$E$200),BD142*(1+'S&amp;S'!$E$202),BD143*(1+'S&amp;S'!$E$204),BD144*(1+'S&amp;S'!$E$206))</f>
        <v>0</v>
      </c>
      <c r="BE361" s="66">
        <f>-BE$190*(1+'S&amp;S'!$E$164)+BE$216*IF(O.1!$C$38="Depreciation",(1+'S&amp;S'!$E$164),1)-BE$218*(1+'S&amp;S'!$E$166)+BE233*(1+'S&amp;S'!$E$208)+BE234*(1+'S&amp;S'!$E$210)+SUM(BE125*(1+'S&amp;S'!$E$168),BE126*(1+'S&amp;S'!$E$170),BE127*(1+'S&amp;S'!$E$172),BE128*(1+'S&amp;S'!$E$174),BE129*(1+'S&amp;S'!$E$176),BE130*(1+'S&amp;S'!$E$178),BE131*(1+'S&amp;S'!$E$180),BE132*(1+'S&amp;S'!$E$182),BE133*(1+'S&amp;S'!$E$184),BE134*(1+'S&amp;S'!$E$186),BE135*(1+'S&amp;S'!$E$188),BE136*(1+'S&amp;S'!$E$190),BE137*(1+'S&amp;S'!$E$192),BE138*(1+'S&amp;S'!$E$194),BE139*(1+'S&amp;S'!$E$196),BE140*(1+'S&amp;S'!$E$198),BE141*(1+'S&amp;S'!$E$200),BE142*(1+'S&amp;S'!$E$202),BE143*(1+'S&amp;S'!$E$204),BE144*(1+'S&amp;S'!$E$206))</f>
        <v>0</v>
      </c>
      <c r="BF361" s="66">
        <f>-BF$190*(1+'S&amp;S'!$E$164)+BF$216*IF(O.1!$C$38="Depreciation",(1+'S&amp;S'!$E$164),1)-BF$218*(1+'S&amp;S'!$E$166)+BF233*(1+'S&amp;S'!$E$208)+BF234*(1+'S&amp;S'!$E$210)+SUM(BF125*(1+'S&amp;S'!$E$168),BF126*(1+'S&amp;S'!$E$170),BF127*(1+'S&amp;S'!$E$172),BF128*(1+'S&amp;S'!$E$174),BF129*(1+'S&amp;S'!$E$176),BF130*(1+'S&amp;S'!$E$178),BF131*(1+'S&amp;S'!$E$180),BF132*(1+'S&amp;S'!$E$182),BF133*(1+'S&amp;S'!$E$184),BF134*(1+'S&amp;S'!$E$186),BF135*(1+'S&amp;S'!$E$188),BF136*(1+'S&amp;S'!$E$190),BF137*(1+'S&amp;S'!$E$192),BF138*(1+'S&amp;S'!$E$194),BF139*(1+'S&amp;S'!$E$196),BF140*(1+'S&amp;S'!$E$198),BF141*(1+'S&amp;S'!$E$200),BF142*(1+'S&amp;S'!$E$202),BF143*(1+'S&amp;S'!$E$204),BF144*(1+'S&amp;S'!$E$206))</f>
        <v>0</v>
      </c>
      <c r="BG361" s="66">
        <f>-BG$190*(1+'S&amp;S'!$E$164)+BG$216*IF(O.1!$C$38="Depreciation",(1+'S&amp;S'!$E$164),1)-BG$218*(1+'S&amp;S'!$E$166)+BG233*(1+'S&amp;S'!$E$208)+BG234*(1+'S&amp;S'!$E$210)+SUM(BG125*(1+'S&amp;S'!$E$168),BG126*(1+'S&amp;S'!$E$170),BG127*(1+'S&amp;S'!$E$172),BG128*(1+'S&amp;S'!$E$174),BG129*(1+'S&amp;S'!$E$176),BG130*(1+'S&amp;S'!$E$178),BG131*(1+'S&amp;S'!$E$180),BG132*(1+'S&amp;S'!$E$182),BG133*(1+'S&amp;S'!$E$184),BG134*(1+'S&amp;S'!$E$186),BG135*(1+'S&amp;S'!$E$188),BG136*(1+'S&amp;S'!$E$190),BG137*(1+'S&amp;S'!$E$192),BG138*(1+'S&amp;S'!$E$194),BG139*(1+'S&amp;S'!$E$196),BG140*(1+'S&amp;S'!$E$198),BG141*(1+'S&amp;S'!$E$200),BG142*(1+'S&amp;S'!$E$202),BG143*(1+'S&amp;S'!$E$204),BG144*(1+'S&amp;S'!$E$206))</f>
        <v>0</v>
      </c>
      <c r="BH361" s="66">
        <f>-BH$190*(1+'S&amp;S'!$E$164)+BH$216*IF(O.1!$C$38="Depreciation",(1+'S&amp;S'!$E$164),1)-BH$218*(1+'S&amp;S'!$E$166)+BH233*(1+'S&amp;S'!$E$208)+BH234*(1+'S&amp;S'!$E$210)+SUM(BH125*(1+'S&amp;S'!$E$168),BH126*(1+'S&amp;S'!$E$170),BH127*(1+'S&amp;S'!$E$172),BH128*(1+'S&amp;S'!$E$174),BH129*(1+'S&amp;S'!$E$176),BH130*(1+'S&amp;S'!$E$178),BH131*(1+'S&amp;S'!$E$180),BH132*(1+'S&amp;S'!$E$182),BH133*(1+'S&amp;S'!$E$184),BH134*(1+'S&amp;S'!$E$186),BH135*(1+'S&amp;S'!$E$188),BH136*(1+'S&amp;S'!$E$190),BH137*(1+'S&amp;S'!$E$192),BH138*(1+'S&amp;S'!$E$194),BH139*(1+'S&amp;S'!$E$196),BH140*(1+'S&amp;S'!$E$198),BH141*(1+'S&amp;S'!$E$200),BH142*(1+'S&amp;S'!$E$202),BH143*(1+'S&amp;S'!$E$204),BH144*(1+'S&amp;S'!$E$206))</f>
        <v>0</v>
      </c>
      <c r="BI361" s="66">
        <f>-BI$190*(1+'S&amp;S'!$E$164)+BI$216*IF(O.1!$C$38="Depreciation",(1+'S&amp;S'!$E$164),1)-BI$218*(1+'S&amp;S'!$E$166)+BI233*(1+'S&amp;S'!$E$208)+BI234*(1+'S&amp;S'!$E$210)+SUM(BI125*(1+'S&amp;S'!$E$168),BI126*(1+'S&amp;S'!$E$170),BI127*(1+'S&amp;S'!$E$172),BI128*(1+'S&amp;S'!$E$174),BI129*(1+'S&amp;S'!$E$176),BI130*(1+'S&amp;S'!$E$178),BI131*(1+'S&amp;S'!$E$180),BI132*(1+'S&amp;S'!$E$182),BI133*(1+'S&amp;S'!$E$184),BI134*(1+'S&amp;S'!$E$186),BI135*(1+'S&amp;S'!$E$188),BI136*(1+'S&amp;S'!$E$190),BI137*(1+'S&amp;S'!$E$192),BI138*(1+'S&amp;S'!$E$194),BI139*(1+'S&amp;S'!$E$196),BI140*(1+'S&amp;S'!$E$198),BI141*(1+'S&amp;S'!$E$200),BI142*(1+'S&amp;S'!$E$202),BI143*(1+'S&amp;S'!$E$204),BI144*(1+'S&amp;S'!$E$206))</f>
        <v>0</v>
      </c>
      <c r="BJ361" s="66">
        <f>-BJ$190*(1+'S&amp;S'!$E$164)+BJ$216*IF(O.1!$C$38="Depreciation",(1+'S&amp;S'!$E$164),1)-BJ$218*(1+'S&amp;S'!$E$166)+BJ233*(1+'S&amp;S'!$E$208)+BJ234*(1+'S&amp;S'!$E$210)+SUM(BJ125*(1+'S&amp;S'!$E$168),BJ126*(1+'S&amp;S'!$E$170),BJ127*(1+'S&amp;S'!$E$172),BJ128*(1+'S&amp;S'!$E$174),BJ129*(1+'S&amp;S'!$E$176),BJ130*(1+'S&amp;S'!$E$178),BJ131*(1+'S&amp;S'!$E$180),BJ132*(1+'S&amp;S'!$E$182),BJ133*(1+'S&amp;S'!$E$184),BJ134*(1+'S&amp;S'!$E$186),BJ135*(1+'S&amp;S'!$E$188),BJ136*(1+'S&amp;S'!$E$190),BJ137*(1+'S&amp;S'!$E$192),BJ138*(1+'S&amp;S'!$E$194),BJ139*(1+'S&amp;S'!$E$196),BJ140*(1+'S&amp;S'!$E$198),BJ141*(1+'S&amp;S'!$E$200),BJ142*(1+'S&amp;S'!$E$202),BJ143*(1+'S&amp;S'!$E$204),BJ144*(1+'S&amp;S'!$E$206))</f>
        <v>0</v>
      </c>
      <c r="BK361" s="66">
        <f>-BK$190*(1+'S&amp;S'!$E$164)+BK$216*IF(O.1!$C$38="Depreciation",(1+'S&amp;S'!$E$164),1)-BK$218*(1+'S&amp;S'!$E$166)+BK233*(1+'S&amp;S'!$E$208)+BK234*(1+'S&amp;S'!$E$210)+SUM(BK125*(1+'S&amp;S'!$E$168),BK126*(1+'S&amp;S'!$E$170),BK127*(1+'S&amp;S'!$E$172),BK128*(1+'S&amp;S'!$E$174),BK129*(1+'S&amp;S'!$E$176),BK130*(1+'S&amp;S'!$E$178),BK131*(1+'S&amp;S'!$E$180),BK132*(1+'S&amp;S'!$E$182),BK133*(1+'S&amp;S'!$E$184),BK134*(1+'S&amp;S'!$E$186),BK135*(1+'S&amp;S'!$E$188),BK136*(1+'S&amp;S'!$E$190),BK137*(1+'S&amp;S'!$E$192),BK138*(1+'S&amp;S'!$E$194),BK139*(1+'S&amp;S'!$E$196),BK140*(1+'S&amp;S'!$E$198),BK141*(1+'S&amp;S'!$E$200),BK142*(1+'S&amp;S'!$E$202),BK143*(1+'S&amp;S'!$E$204),BK144*(1+'S&amp;S'!$E$206))</f>
        <v>0</v>
      </c>
      <c r="BL361" s="66">
        <f>-BL$190*(1+'S&amp;S'!$E$164)+BL$216*IF(O.1!$C$38="Depreciation",(1+'S&amp;S'!$E$164),1)-BL$218*(1+'S&amp;S'!$E$166)+BL233*(1+'S&amp;S'!$E$208)+BL234*(1+'S&amp;S'!$E$210)+SUM(BL125*(1+'S&amp;S'!$E$168),BL126*(1+'S&amp;S'!$E$170),BL127*(1+'S&amp;S'!$E$172),BL128*(1+'S&amp;S'!$E$174),BL129*(1+'S&amp;S'!$E$176),BL130*(1+'S&amp;S'!$E$178),BL131*(1+'S&amp;S'!$E$180),BL132*(1+'S&amp;S'!$E$182),BL133*(1+'S&amp;S'!$E$184),BL134*(1+'S&amp;S'!$E$186),BL135*(1+'S&amp;S'!$E$188),BL136*(1+'S&amp;S'!$E$190),BL137*(1+'S&amp;S'!$E$192),BL138*(1+'S&amp;S'!$E$194),BL139*(1+'S&amp;S'!$E$196),BL140*(1+'S&amp;S'!$E$198),BL141*(1+'S&amp;S'!$E$200),BL142*(1+'S&amp;S'!$E$202),BL143*(1+'S&amp;S'!$E$204),BL144*(1+'S&amp;S'!$E$206))</f>
        <v>0</v>
      </c>
      <c r="BM361" s="66">
        <f>-BM$190*(1+'S&amp;S'!$E$164)+BM$216*IF(O.1!$C$38="Depreciation",(1+'S&amp;S'!$E$164),1)-BM$218*(1+'S&amp;S'!$E$166)+BM233*(1+'S&amp;S'!$E$208)+BM234*(1+'S&amp;S'!$E$210)+SUM(BM125*(1+'S&amp;S'!$E$168),BM126*(1+'S&amp;S'!$E$170),BM127*(1+'S&amp;S'!$E$172),BM128*(1+'S&amp;S'!$E$174),BM129*(1+'S&amp;S'!$E$176),BM130*(1+'S&amp;S'!$E$178),BM131*(1+'S&amp;S'!$E$180),BM132*(1+'S&amp;S'!$E$182),BM133*(1+'S&amp;S'!$E$184),BM134*(1+'S&amp;S'!$E$186),BM135*(1+'S&amp;S'!$E$188),BM136*(1+'S&amp;S'!$E$190),BM137*(1+'S&amp;S'!$E$192),BM138*(1+'S&amp;S'!$E$194),BM139*(1+'S&amp;S'!$E$196),BM140*(1+'S&amp;S'!$E$198),BM141*(1+'S&amp;S'!$E$200),BM142*(1+'S&amp;S'!$E$202),BM143*(1+'S&amp;S'!$E$204),BM144*(1+'S&amp;S'!$E$206))</f>
        <v>0</v>
      </c>
      <c r="BN361" s="66">
        <f>-BN$190*(1+'S&amp;S'!$E$164)+BN$216*IF(O.1!$C$38="Depreciation",(1+'S&amp;S'!$E$164),1)-BN$218*(1+'S&amp;S'!$E$166)+BN233*(1+'S&amp;S'!$E$208)+BN234*(1+'S&amp;S'!$E$210)+SUM(BN125*(1+'S&amp;S'!$E$168),BN126*(1+'S&amp;S'!$E$170),BN127*(1+'S&amp;S'!$E$172),BN128*(1+'S&amp;S'!$E$174),BN129*(1+'S&amp;S'!$E$176),BN130*(1+'S&amp;S'!$E$178),BN131*(1+'S&amp;S'!$E$180),BN132*(1+'S&amp;S'!$E$182),BN133*(1+'S&amp;S'!$E$184),BN134*(1+'S&amp;S'!$E$186),BN135*(1+'S&amp;S'!$E$188),BN136*(1+'S&amp;S'!$E$190),BN137*(1+'S&amp;S'!$E$192),BN138*(1+'S&amp;S'!$E$194),BN139*(1+'S&amp;S'!$E$196),BN140*(1+'S&amp;S'!$E$198),BN141*(1+'S&amp;S'!$E$200),BN142*(1+'S&amp;S'!$E$202),BN143*(1+'S&amp;S'!$E$204),BN144*(1+'S&amp;S'!$E$206))</f>
        <v>0</v>
      </c>
      <c r="BO361" s="66">
        <f>-BO$190*(1+'S&amp;S'!$E$164)+BO$216*IF(O.1!$C$38="Depreciation",(1+'S&amp;S'!$E$164),1)-BO$218*(1+'S&amp;S'!$E$166)+BO233*(1+'S&amp;S'!$E$208)+BO234*(1+'S&amp;S'!$E$210)+SUM(BO125*(1+'S&amp;S'!$E$168),BO126*(1+'S&amp;S'!$E$170),BO127*(1+'S&amp;S'!$E$172),BO128*(1+'S&amp;S'!$E$174),BO129*(1+'S&amp;S'!$E$176),BO130*(1+'S&amp;S'!$E$178),BO131*(1+'S&amp;S'!$E$180),BO132*(1+'S&amp;S'!$E$182),BO133*(1+'S&amp;S'!$E$184),BO134*(1+'S&amp;S'!$E$186),BO135*(1+'S&amp;S'!$E$188),BO136*(1+'S&amp;S'!$E$190),BO137*(1+'S&amp;S'!$E$192),BO138*(1+'S&amp;S'!$E$194),BO139*(1+'S&amp;S'!$E$196),BO140*(1+'S&amp;S'!$E$198),BO141*(1+'S&amp;S'!$E$200),BO142*(1+'S&amp;S'!$E$202),BO143*(1+'S&amp;S'!$E$204),BO144*(1+'S&amp;S'!$E$206))</f>
        <v>0</v>
      </c>
      <c r="BP361" s="66">
        <f>-BP$190*(1+'S&amp;S'!$E$164)+BP$216*IF(O.1!$C$38="Depreciation",(1+'S&amp;S'!$E$164),1)-BP$218*(1+'S&amp;S'!$E$166)+BP233*(1+'S&amp;S'!$E$208)+BP234*(1+'S&amp;S'!$E$210)+SUM(BP125*(1+'S&amp;S'!$E$168),BP126*(1+'S&amp;S'!$E$170),BP127*(1+'S&amp;S'!$E$172),BP128*(1+'S&amp;S'!$E$174),BP129*(1+'S&amp;S'!$E$176),BP130*(1+'S&amp;S'!$E$178),BP131*(1+'S&amp;S'!$E$180),BP132*(1+'S&amp;S'!$E$182),BP133*(1+'S&amp;S'!$E$184),BP134*(1+'S&amp;S'!$E$186),BP135*(1+'S&amp;S'!$E$188),BP136*(1+'S&amp;S'!$E$190),BP137*(1+'S&amp;S'!$E$192),BP138*(1+'S&amp;S'!$E$194),BP139*(1+'S&amp;S'!$E$196),BP140*(1+'S&amp;S'!$E$198),BP141*(1+'S&amp;S'!$E$200),BP142*(1+'S&amp;S'!$E$202),BP143*(1+'S&amp;S'!$E$204),BP144*(1+'S&amp;S'!$E$206))</f>
        <v>0</v>
      </c>
      <c r="BQ361" s="66">
        <f>-BQ$190*(1+'S&amp;S'!$E$164)+BQ$216*IF(O.1!$C$38="Depreciation",(1+'S&amp;S'!$E$164),1)-BQ$218*(1+'S&amp;S'!$E$166)+BQ233*(1+'S&amp;S'!$E$208)+BQ234*(1+'S&amp;S'!$E$210)+SUM(BQ125*(1+'S&amp;S'!$E$168),BQ126*(1+'S&amp;S'!$E$170),BQ127*(1+'S&amp;S'!$E$172),BQ128*(1+'S&amp;S'!$E$174),BQ129*(1+'S&amp;S'!$E$176),BQ130*(1+'S&amp;S'!$E$178),BQ131*(1+'S&amp;S'!$E$180),BQ132*(1+'S&amp;S'!$E$182),BQ133*(1+'S&amp;S'!$E$184),BQ134*(1+'S&amp;S'!$E$186),BQ135*(1+'S&amp;S'!$E$188),BQ136*(1+'S&amp;S'!$E$190),BQ137*(1+'S&amp;S'!$E$192),BQ138*(1+'S&amp;S'!$E$194),BQ139*(1+'S&amp;S'!$E$196),BQ140*(1+'S&amp;S'!$E$198),BQ141*(1+'S&amp;S'!$E$200),BQ142*(1+'S&amp;S'!$E$202),BQ143*(1+'S&amp;S'!$E$204),BQ144*(1+'S&amp;S'!$E$206))</f>
        <v>0</v>
      </c>
      <c r="BR361" s="66">
        <f>-BR$190*(1+'S&amp;S'!$E$164)+BR$216*IF(O.1!$C$38="Depreciation",(1+'S&amp;S'!$E$164),1)-BR$218*(1+'S&amp;S'!$E$166)+BR233*(1+'S&amp;S'!$E$208)+BR234*(1+'S&amp;S'!$E$210)+SUM(BR125*(1+'S&amp;S'!$E$168),BR126*(1+'S&amp;S'!$E$170),BR127*(1+'S&amp;S'!$E$172),BR128*(1+'S&amp;S'!$E$174),BR129*(1+'S&amp;S'!$E$176),BR130*(1+'S&amp;S'!$E$178),BR131*(1+'S&amp;S'!$E$180),BR132*(1+'S&amp;S'!$E$182),BR133*(1+'S&amp;S'!$E$184),BR134*(1+'S&amp;S'!$E$186),BR135*(1+'S&amp;S'!$E$188),BR136*(1+'S&amp;S'!$E$190),BR137*(1+'S&amp;S'!$E$192),BR138*(1+'S&amp;S'!$E$194),BR139*(1+'S&amp;S'!$E$196),BR140*(1+'S&amp;S'!$E$198),BR141*(1+'S&amp;S'!$E$200),BR142*(1+'S&amp;S'!$E$202),BR143*(1+'S&amp;S'!$E$204),BR144*(1+'S&amp;S'!$E$206))</f>
        <v>0</v>
      </c>
      <c r="BS361" s="66">
        <f>-BS$190*(1+'S&amp;S'!$E$164)+BS$216*IF(O.1!$C$38="Depreciation",(1+'S&amp;S'!$E$164),1)-BS$218*(1+'S&amp;S'!$E$166)+BS233*(1+'S&amp;S'!$E$208)+BS234*(1+'S&amp;S'!$E$210)+SUM(BS125*(1+'S&amp;S'!$E$168),BS126*(1+'S&amp;S'!$E$170),BS127*(1+'S&amp;S'!$E$172),BS128*(1+'S&amp;S'!$E$174),BS129*(1+'S&amp;S'!$E$176),BS130*(1+'S&amp;S'!$E$178),BS131*(1+'S&amp;S'!$E$180),BS132*(1+'S&amp;S'!$E$182),BS133*(1+'S&amp;S'!$E$184),BS134*(1+'S&amp;S'!$E$186),BS135*(1+'S&amp;S'!$E$188),BS136*(1+'S&amp;S'!$E$190),BS137*(1+'S&amp;S'!$E$192),BS138*(1+'S&amp;S'!$E$194),BS139*(1+'S&amp;S'!$E$196),BS140*(1+'S&amp;S'!$E$198),BS141*(1+'S&amp;S'!$E$200),BS142*(1+'S&amp;S'!$E$202),BS143*(1+'S&amp;S'!$E$204),BS144*(1+'S&amp;S'!$E$206))</f>
        <v>0</v>
      </c>
      <c r="BT361" s="66">
        <f>-BT$190*(1+'S&amp;S'!$E$164)+BT$216*IF(O.1!$C$38="Depreciation",(1+'S&amp;S'!$E$164),1)-BT$218*(1+'S&amp;S'!$E$166)+BT233*(1+'S&amp;S'!$E$208)+BT234*(1+'S&amp;S'!$E$210)+SUM(BT125*(1+'S&amp;S'!$E$168),BT126*(1+'S&amp;S'!$E$170),BT127*(1+'S&amp;S'!$E$172),BT128*(1+'S&amp;S'!$E$174),BT129*(1+'S&amp;S'!$E$176),BT130*(1+'S&amp;S'!$E$178),BT131*(1+'S&amp;S'!$E$180),BT132*(1+'S&amp;S'!$E$182),BT133*(1+'S&amp;S'!$E$184),BT134*(1+'S&amp;S'!$E$186),BT135*(1+'S&amp;S'!$E$188),BT136*(1+'S&amp;S'!$E$190),BT137*(1+'S&amp;S'!$E$192),BT138*(1+'S&amp;S'!$E$194),BT139*(1+'S&amp;S'!$E$196),BT140*(1+'S&amp;S'!$E$198),BT141*(1+'S&amp;S'!$E$200),BT142*(1+'S&amp;S'!$E$202),BT143*(1+'S&amp;S'!$E$204),BT144*(1+'S&amp;S'!$E$206))</f>
        <v>0</v>
      </c>
      <c r="BU361" s="66">
        <f>-BU$190*(1+'S&amp;S'!$E$164)+BU$216*IF(O.1!$C$38="Depreciation",(1+'S&amp;S'!$E$164),1)-BU$218*(1+'S&amp;S'!$E$166)+BU233*(1+'S&amp;S'!$E$208)+BU234*(1+'S&amp;S'!$E$210)+SUM(BU125*(1+'S&amp;S'!$E$168),BU126*(1+'S&amp;S'!$E$170),BU127*(1+'S&amp;S'!$E$172),BU128*(1+'S&amp;S'!$E$174),BU129*(1+'S&amp;S'!$E$176),BU130*(1+'S&amp;S'!$E$178),BU131*(1+'S&amp;S'!$E$180),BU132*(1+'S&amp;S'!$E$182),BU133*(1+'S&amp;S'!$E$184),BU134*(1+'S&amp;S'!$E$186),BU135*(1+'S&amp;S'!$E$188),BU136*(1+'S&amp;S'!$E$190),BU137*(1+'S&amp;S'!$E$192),BU138*(1+'S&amp;S'!$E$194),BU139*(1+'S&amp;S'!$E$196),BU140*(1+'S&amp;S'!$E$198),BU141*(1+'S&amp;S'!$E$200),BU142*(1+'S&amp;S'!$E$202),BU143*(1+'S&amp;S'!$E$204),BU144*(1+'S&amp;S'!$E$206))</f>
        <v>0</v>
      </c>
      <c r="BV361" s="66">
        <f>-BV$190*(1+'S&amp;S'!$E$164)+BV$216*IF(O.1!$C$38="Depreciation",(1+'S&amp;S'!$E$164),1)-BV$218*(1+'S&amp;S'!$E$166)+BV233*(1+'S&amp;S'!$E$208)+BV234*(1+'S&amp;S'!$E$210)+SUM(BV125*(1+'S&amp;S'!$E$168),BV126*(1+'S&amp;S'!$E$170),BV127*(1+'S&amp;S'!$E$172),BV128*(1+'S&amp;S'!$E$174),BV129*(1+'S&amp;S'!$E$176),BV130*(1+'S&amp;S'!$E$178),BV131*(1+'S&amp;S'!$E$180),BV132*(1+'S&amp;S'!$E$182),BV133*(1+'S&amp;S'!$E$184),BV134*(1+'S&amp;S'!$E$186),BV135*(1+'S&amp;S'!$E$188),BV136*(1+'S&amp;S'!$E$190),BV137*(1+'S&amp;S'!$E$192),BV138*(1+'S&amp;S'!$E$194),BV139*(1+'S&amp;S'!$E$196),BV140*(1+'S&amp;S'!$E$198),BV141*(1+'S&amp;S'!$E$200),BV142*(1+'S&amp;S'!$E$202),BV143*(1+'S&amp;S'!$E$204),BV144*(1+'S&amp;S'!$E$206))</f>
        <v>0</v>
      </c>
      <c r="BW361" s="66">
        <f>-BW$190*(1+'S&amp;S'!$E$164)+BW$216*IF(O.1!$C$38="Depreciation",(1+'S&amp;S'!$E$164),1)-BW$218*(1+'S&amp;S'!$E$166)+BW233*(1+'S&amp;S'!$E$208)+BW234*(1+'S&amp;S'!$E$210)+SUM(BW125*(1+'S&amp;S'!$E$168),BW126*(1+'S&amp;S'!$E$170),BW127*(1+'S&amp;S'!$E$172),BW128*(1+'S&amp;S'!$E$174),BW129*(1+'S&amp;S'!$E$176),BW130*(1+'S&amp;S'!$E$178),BW131*(1+'S&amp;S'!$E$180),BW132*(1+'S&amp;S'!$E$182),BW133*(1+'S&amp;S'!$E$184),BW134*(1+'S&amp;S'!$E$186),BW135*(1+'S&amp;S'!$E$188),BW136*(1+'S&amp;S'!$E$190),BW137*(1+'S&amp;S'!$E$192),BW138*(1+'S&amp;S'!$E$194),BW139*(1+'S&amp;S'!$E$196),BW140*(1+'S&amp;S'!$E$198),BW141*(1+'S&amp;S'!$E$200),BW142*(1+'S&amp;S'!$E$202),BW143*(1+'S&amp;S'!$E$204),BW144*(1+'S&amp;S'!$E$206))</f>
        <v>0</v>
      </c>
      <c r="BX361" s="66">
        <f>-BX$190*(1+'S&amp;S'!$E$164)+BX$216*IF(O.1!$C$38="Depreciation",(1+'S&amp;S'!$E$164),1)-BX$218*(1+'S&amp;S'!$E$166)+BX233*(1+'S&amp;S'!$E$208)+BX234*(1+'S&amp;S'!$E$210)+SUM(BX125*(1+'S&amp;S'!$E$168),BX126*(1+'S&amp;S'!$E$170),BX127*(1+'S&amp;S'!$E$172),BX128*(1+'S&amp;S'!$E$174),BX129*(1+'S&amp;S'!$E$176),BX130*(1+'S&amp;S'!$E$178),BX131*(1+'S&amp;S'!$E$180),BX132*(1+'S&amp;S'!$E$182),BX133*(1+'S&amp;S'!$E$184),BX134*(1+'S&amp;S'!$E$186),BX135*(1+'S&amp;S'!$E$188),BX136*(1+'S&amp;S'!$E$190),BX137*(1+'S&amp;S'!$E$192),BX138*(1+'S&amp;S'!$E$194),BX139*(1+'S&amp;S'!$E$196),BX140*(1+'S&amp;S'!$E$198),BX141*(1+'S&amp;S'!$E$200),BX142*(1+'S&amp;S'!$E$202),BX143*(1+'S&amp;S'!$E$204),BX144*(1+'S&amp;S'!$E$206))</f>
        <v>0</v>
      </c>
      <c r="BY361" s="66">
        <f>-BY$190*(1+'S&amp;S'!$E$164)+BY$216*IF(O.1!$C$38="Depreciation",(1+'S&amp;S'!$E$164),1)-BY$218*(1+'S&amp;S'!$E$166)+BY233*(1+'S&amp;S'!$E$208)+BY234*(1+'S&amp;S'!$E$210)+SUM(BY125*(1+'S&amp;S'!$E$168),BY126*(1+'S&amp;S'!$E$170),BY127*(1+'S&amp;S'!$E$172),BY128*(1+'S&amp;S'!$E$174),BY129*(1+'S&amp;S'!$E$176),BY130*(1+'S&amp;S'!$E$178),BY131*(1+'S&amp;S'!$E$180),BY132*(1+'S&amp;S'!$E$182),BY133*(1+'S&amp;S'!$E$184),BY134*(1+'S&amp;S'!$E$186),BY135*(1+'S&amp;S'!$E$188),BY136*(1+'S&amp;S'!$E$190),BY137*(1+'S&amp;S'!$E$192),BY138*(1+'S&amp;S'!$E$194),BY139*(1+'S&amp;S'!$E$196),BY140*(1+'S&amp;S'!$E$198),BY141*(1+'S&amp;S'!$E$200),BY142*(1+'S&amp;S'!$E$202),BY143*(1+'S&amp;S'!$E$204),BY144*(1+'S&amp;S'!$E$206))</f>
        <v>0</v>
      </c>
      <c r="BZ361" s="66">
        <f>-BZ$190*(1+'S&amp;S'!$E$164)+BZ$216*IF(O.1!$C$38="Depreciation",(1+'S&amp;S'!$E$164),1)-BZ$218*(1+'S&amp;S'!$E$166)+BZ233*(1+'S&amp;S'!$E$208)+BZ234*(1+'S&amp;S'!$E$210)+SUM(BZ125*(1+'S&amp;S'!$E$168),BZ126*(1+'S&amp;S'!$E$170),BZ127*(1+'S&amp;S'!$E$172),BZ128*(1+'S&amp;S'!$E$174),BZ129*(1+'S&amp;S'!$E$176),BZ130*(1+'S&amp;S'!$E$178),BZ131*(1+'S&amp;S'!$E$180),BZ132*(1+'S&amp;S'!$E$182),BZ133*(1+'S&amp;S'!$E$184),BZ134*(1+'S&amp;S'!$E$186),BZ135*(1+'S&amp;S'!$E$188),BZ136*(1+'S&amp;S'!$E$190),BZ137*(1+'S&amp;S'!$E$192),BZ138*(1+'S&amp;S'!$E$194),BZ139*(1+'S&amp;S'!$E$196),BZ140*(1+'S&amp;S'!$E$198),BZ141*(1+'S&amp;S'!$E$200),BZ142*(1+'S&amp;S'!$E$202),BZ143*(1+'S&amp;S'!$E$204),BZ144*(1+'S&amp;S'!$E$206))</f>
        <v>0</v>
      </c>
      <c r="CA361" s="66">
        <f>-CA$190*(1+'S&amp;S'!$E$164)+CA$216*IF(O.1!$C$38="Depreciation",(1+'S&amp;S'!$E$164),1)-CA$218*(1+'S&amp;S'!$E$166)+CA233*(1+'S&amp;S'!$E$208)+CA234*(1+'S&amp;S'!$E$210)+SUM(CA125*(1+'S&amp;S'!$E$168),CA126*(1+'S&amp;S'!$E$170),CA127*(1+'S&amp;S'!$E$172),CA128*(1+'S&amp;S'!$E$174),CA129*(1+'S&amp;S'!$E$176),CA130*(1+'S&amp;S'!$E$178),CA131*(1+'S&amp;S'!$E$180),CA132*(1+'S&amp;S'!$E$182),CA133*(1+'S&amp;S'!$E$184),CA134*(1+'S&amp;S'!$E$186),CA135*(1+'S&amp;S'!$E$188),CA136*(1+'S&amp;S'!$E$190),CA137*(1+'S&amp;S'!$E$192),CA138*(1+'S&amp;S'!$E$194),CA139*(1+'S&amp;S'!$E$196),CA140*(1+'S&amp;S'!$E$198),CA141*(1+'S&amp;S'!$E$200),CA142*(1+'S&amp;S'!$E$202),CA143*(1+'S&amp;S'!$E$204),CA144*(1+'S&amp;S'!$E$206))</f>
        <v>0</v>
      </c>
      <c r="CB361" s="66">
        <f>-CB$190*(1+'S&amp;S'!$E$164)+CB$216*IF(O.1!$C$38="Depreciation",(1+'S&amp;S'!$E$164),1)-CB$218*(1+'S&amp;S'!$E$166)+CB233*(1+'S&amp;S'!$E$208)+CB234*(1+'S&amp;S'!$E$210)+SUM(CB125*(1+'S&amp;S'!$E$168),CB126*(1+'S&amp;S'!$E$170),CB127*(1+'S&amp;S'!$E$172),CB128*(1+'S&amp;S'!$E$174),CB129*(1+'S&amp;S'!$E$176),CB130*(1+'S&amp;S'!$E$178),CB131*(1+'S&amp;S'!$E$180),CB132*(1+'S&amp;S'!$E$182),CB133*(1+'S&amp;S'!$E$184),CB134*(1+'S&amp;S'!$E$186),CB135*(1+'S&amp;S'!$E$188),CB136*(1+'S&amp;S'!$E$190),CB137*(1+'S&amp;S'!$E$192),CB138*(1+'S&amp;S'!$E$194),CB139*(1+'S&amp;S'!$E$196),CB140*(1+'S&amp;S'!$E$198),CB141*(1+'S&amp;S'!$E$200),CB142*(1+'S&amp;S'!$E$202),CB143*(1+'S&amp;S'!$E$204),CB144*(1+'S&amp;S'!$E$206))</f>
        <v>0</v>
      </c>
      <c r="CC361" s="66">
        <f>-CC$190*(1+'S&amp;S'!$E$164)+CC$216*IF(O.1!$C$38="Depreciation",(1+'S&amp;S'!$E$164),1)-CC$218*(1+'S&amp;S'!$E$166)+CC233*(1+'S&amp;S'!$E$208)+CC234*(1+'S&amp;S'!$E$210)+SUM(CC125*(1+'S&amp;S'!$E$168),CC126*(1+'S&amp;S'!$E$170),CC127*(1+'S&amp;S'!$E$172),CC128*(1+'S&amp;S'!$E$174),CC129*(1+'S&amp;S'!$E$176),CC130*(1+'S&amp;S'!$E$178),CC131*(1+'S&amp;S'!$E$180),CC132*(1+'S&amp;S'!$E$182),CC133*(1+'S&amp;S'!$E$184),CC134*(1+'S&amp;S'!$E$186),CC135*(1+'S&amp;S'!$E$188),CC136*(1+'S&amp;S'!$E$190),CC137*(1+'S&amp;S'!$E$192),CC138*(1+'S&amp;S'!$E$194),CC139*(1+'S&amp;S'!$E$196),CC140*(1+'S&amp;S'!$E$198),CC141*(1+'S&amp;S'!$E$200),CC142*(1+'S&amp;S'!$E$202),CC143*(1+'S&amp;S'!$E$204),CC144*(1+'S&amp;S'!$E$206))</f>
        <v>0</v>
      </c>
      <c r="CD361" s="66">
        <f>-CD$190*(1+'S&amp;S'!$E$164)+CD$216*IF(O.1!$C$38="Depreciation",(1+'S&amp;S'!$E$164),1)-CD$218*(1+'S&amp;S'!$E$166)+CD233*(1+'S&amp;S'!$E$208)+CD234*(1+'S&amp;S'!$E$210)+SUM(CD125*(1+'S&amp;S'!$E$168),CD126*(1+'S&amp;S'!$E$170),CD127*(1+'S&amp;S'!$E$172),CD128*(1+'S&amp;S'!$E$174),CD129*(1+'S&amp;S'!$E$176),CD130*(1+'S&amp;S'!$E$178),CD131*(1+'S&amp;S'!$E$180),CD132*(1+'S&amp;S'!$E$182),CD133*(1+'S&amp;S'!$E$184),CD134*(1+'S&amp;S'!$E$186),CD135*(1+'S&amp;S'!$E$188),CD136*(1+'S&amp;S'!$E$190),CD137*(1+'S&amp;S'!$E$192),CD138*(1+'S&amp;S'!$E$194),CD139*(1+'S&amp;S'!$E$196),CD140*(1+'S&amp;S'!$E$198),CD141*(1+'S&amp;S'!$E$200),CD142*(1+'S&amp;S'!$E$202),CD143*(1+'S&amp;S'!$E$204),CD144*(1+'S&amp;S'!$E$206))</f>
        <v>0</v>
      </c>
      <c r="CE361" s="66">
        <f>-CE$190*(1+'S&amp;S'!$E$164)+CE$216*IF(O.1!$C$38="Depreciation",(1+'S&amp;S'!$E$164),1)-CE$218*(1+'S&amp;S'!$E$166)+CE233*(1+'S&amp;S'!$E$208)+CE234*(1+'S&amp;S'!$E$210)+SUM(CE125*(1+'S&amp;S'!$E$168),CE126*(1+'S&amp;S'!$E$170),CE127*(1+'S&amp;S'!$E$172),CE128*(1+'S&amp;S'!$E$174),CE129*(1+'S&amp;S'!$E$176),CE130*(1+'S&amp;S'!$E$178),CE131*(1+'S&amp;S'!$E$180),CE132*(1+'S&amp;S'!$E$182),CE133*(1+'S&amp;S'!$E$184),CE134*(1+'S&amp;S'!$E$186),CE135*(1+'S&amp;S'!$E$188),CE136*(1+'S&amp;S'!$E$190),CE137*(1+'S&amp;S'!$E$192),CE138*(1+'S&amp;S'!$E$194),CE139*(1+'S&amp;S'!$E$196),CE140*(1+'S&amp;S'!$E$198),CE141*(1+'S&amp;S'!$E$200),CE142*(1+'S&amp;S'!$E$202),CE143*(1+'S&amp;S'!$E$204),CE144*(1+'S&amp;S'!$E$206))</f>
        <v>0</v>
      </c>
      <c r="CF361" s="66">
        <f>-CF$190*(1+'S&amp;S'!$E$164)+CF$216*IF(O.1!$C$38="Depreciation",(1+'S&amp;S'!$E$164),1)-CF$218*(1+'S&amp;S'!$E$166)+CF233*(1+'S&amp;S'!$E$208)+CF234*(1+'S&amp;S'!$E$210)+SUM(CF125*(1+'S&amp;S'!$E$168),CF126*(1+'S&amp;S'!$E$170),CF127*(1+'S&amp;S'!$E$172),CF128*(1+'S&amp;S'!$E$174),CF129*(1+'S&amp;S'!$E$176),CF130*(1+'S&amp;S'!$E$178),CF131*(1+'S&amp;S'!$E$180),CF132*(1+'S&amp;S'!$E$182),CF133*(1+'S&amp;S'!$E$184),CF134*(1+'S&amp;S'!$E$186),CF135*(1+'S&amp;S'!$E$188),CF136*(1+'S&amp;S'!$E$190),CF137*(1+'S&amp;S'!$E$192),CF138*(1+'S&amp;S'!$E$194),CF139*(1+'S&amp;S'!$E$196),CF140*(1+'S&amp;S'!$E$198),CF141*(1+'S&amp;S'!$E$200),CF142*(1+'S&amp;S'!$E$202),CF143*(1+'S&amp;S'!$E$204),CF144*(1+'S&amp;S'!$E$206))</f>
        <v>0</v>
      </c>
      <c r="CG361" s="66">
        <f>-CG$190*(1+'S&amp;S'!$E$164)+CG$216*IF(O.1!$C$38="Depreciation",(1+'S&amp;S'!$E$164),1)-CG$218*(1+'S&amp;S'!$E$166)+CG233*(1+'S&amp;S'!$E$208)+CG234*(1+'S&amp;S'!$E$210)+SUM(CG125*(1+'S&amp;S'!$E$168),CG126*(1+'S&amp;S'!$E$170),CG127*(1+'S&amp;S'!$E$172),CG128*(1+'S&amp;S'!$E$174),CG129*(1+'S&amp;S'!$E$176),CG130*(1+'S&amp;S'!$E$178),CG131*(1+'S&amp;S'!$E$180),CG132*(1+'S&amp;S'!$E$182),CG133*(1+'S&amp;S'!$E$184),CG134*(1+'S&amp;S'!$E$186),CG135*(1+'S&amp;S'!$E$188),CG136*(1+'S&amp;S'!$E$190),CG137*(1+'S&amp;S'!$E$192),CG138*(1+'S&amp;S'!$E$194),CG139*(1+'S&amp;S'!$E$196),CG140*(1+'S&amp;S'!$E$198),CG141*(1+'S&amp;S'!$E$200),CG142*(1+'S&amp;S'!$E$202),CG143*(1+'S&amp;S'!$E$204),CG144*(1+'S&amp;S'!$E$206))</f>
        <v>0</v>
      </c>
      <c r="CH361" s="66">
        <f>-CH$190*(1+'S&amp;S'!$E$164)+CH$216*IF(O.1!$C$38="Depreciation",(1+'S&amp;S'!$E$164),1)-CH$218*(1+'S&amp;S'!$E$166)+CH233*(1+'S&amp;S'!$E$208)+CH234*(1+'S&amp;S'!$E$210)+SUM(CH125*(1+'S&amp;S'!$E$168),CH126*(1+'S&amp;S'!$E$170),CH127*(1+'S&amp;S'!$E$172),CH128*(1+'S&amp;S'!$E$174),CH129*(1+'S&amp;S'!$E$176),CH130*(1+'S&amp;S'!$E$178),CH131*(1+'S&amp;S'!$E$180),CH132*(1+'S&amp;S'!$E$182),CH133*(1+'S&amp;S'!$E$184),CH134*(1+'S&amp;S'!$E$186),CH135*(1+'S&amp;S'!$E$188),CH136*(1+'S&amp;S'!$E$190),CH137*(1+'S&amp;S'!$E$192),CH138*(1+'S&amp;S'!$E$194),CH139*(1+'S&amp;S'!$E$196),CH140*(1+'S&amp;S'!$E$198),CH141*(1+'S&amp;S'!$E$200),CH142*(1+'S&amp;S'!$E$202),CH143*(1+'S&amp;S'!$E$204),CH144*(1+'S&amp;S'!$E$206))</f>
        <v>0</v>
      </c>
      <c r="CI361" s="66">
        <f>-CI$190*(1+'S&amp;S'!$E$164)+CI$216*IF(O.1!$C$38="Depreciation",(1+'S&amp;S'!$E$164),1)-CI$218*(1+'S&amp;S'!$E$166)+CI233*(1+'S&amp;S'!$E$208)+CI234*(1+'S&amp;S'!$E$210)+SUM(CI125*(1+'S&amp;S'!$E$168),CI126*(1+'S&amp;S'!$E$170),CI127*(1+'S&amp;S'!$E$172),CI128*(1+'S&amp;S'!$E$174),CI129*(1+'S&amp;S'!$E$176),CI130*(1+'S&amp;S'!$E$178),CI131*(1+'S&amp;S'!$E$180),CI132*(1+'S&amp;S'!$E$182),CI133*(1+'S&amp;S'!$E$184),CI134*(1+'S&amp;S'!$E$186),CI135*(1+'S&amp;S'!$E$188),CI136*(1+'S&amp;S'!$E$190),CI137*(1+'S&amp;S'!$E$192),CI138*(1+'S&amp;S'!$E$194),CI139*(1+'S&amp;S'!$E$196),CI140*(1+'S&amp;S'!$E$198),CI141*(1+'S&amp;S'!$E$200),CI142*(1+'S&amp;S'!$E$202),CI143*(1+'S&amp;S'!$E$204),CI144*(1+'S&amp;S'!$E$206))</f>
        <v>0</v>
      </c>
      <c r="CJ361" s="66">
        <f>-CJ$190*(1+'S&amp;S'!$E$164)+CJ$216*IF(O.1!$C$38="Depreciation",(1+'S&amp;S'!$E$164),1)-CJ$218*(1+'S&amp;S'!$E$166)+CJ233*(1+'S&amp;S'!$E$208)+CJ234*(1+'S&amp;S'!$E$210)+SUM(CJ125*(1+'S&amp;S'!$E$168),CJ126*(1+'S&amp;S'!$E$170),CJ127*(1+'S&amp;S'!$E$172),CJ128*(1+'S&amp;S'!$E$174),CJ129*(1+'S&amp;S'!$E$176),CJ130*(1+'S&amp;S'!$E$178),CJ131*(1+'S&amp;S'!$E$180),CJ132*(1+'S&amp;S'!$E$182),CJ133*(1+'S&amp;S'!$E$184),CJ134*(1+'S&amp;S'!$E$186),CJ135*(1+'S&amp;S'!$E$188),CJ136*(1+'S&amp;S'!$E$190),CJ137*(1+'S&amp;S'!$E$192),CJ138*(1+'S&amp;S'!$E$194),CJ139*(1+'S&amp;S'!$E$196),CJ140*(1+'S&amp;S'!$E$198),CJ141*(1+'S&amp;S'!$E$200),CJ142*(1+'S&amp;S'!$E$202),CJ143*(1+'S&amp;S'!$E$204),CJ144*(1+'S&amp;S'!$E$206))</f>
        <v>0</v>
      </c>
      <c r="CK361" s="66">
        <f>-CK$190*(1+'S&amp;S'!$E$164)+CK$216*IF(O.1!$C$38="Depreciation",(1+'S&amp;S'!$E$164),1)-CK$218*(1+'S&amp;S'!$E$166)+CK233*(1+'S&amp;S'!$E$208)+CK234*(1+'S&amp;S'!$E$210)+SUM(CK125*(1+'S&amp;S'!$E$168),CK126*(1+'S&amp;S'!$E$170),CK127*(1+'S&amp;S'!$E$172),CK128*(1+'S&amp;S'!$E$174),CK129*(1+'S&amp;S'!$E$176),CK130*(1+'S&amp;S'!$E$178),CK131*(1+'S&amp;S'!$E$180),CK132*(1+'S&amp;S'!$E$182),CK133*(1+'S&amp;S'!$E$184),CK134*(1+'S&amp;S'!$E$186),CK135*(1+'S&amp;S'!$E$188),CK136*(1+'S&amp;S'!$E$190),CK137*(1+'S&amp;S'!$E$192),CK138*(1+'S&amp;S'!$E$194),CK139*(1+'S&amp;S'!$E$196),CK140*(1+'S&amp;S'!$E$198),CK141*(1+'S&amp;S'!$E$200),CK142*(1+'S&amp;S'!$E$202),CK143*(1+'S&amp;S'!$E$204),CK144*(1+'S&amp;S'!$E$206))</f>
        <v>0</v>
      </c>
      <c r="CL361" s="66">
        <f>-CL$190*(1+'S&amp;S'!$E$164)+CL$216*IF(O.1!$C$38="Depreciation",(1+'S&amp;S'!$E$164),1)-CL$218*(1+'S&amp;S'!$E$166)+CL233*(1+'S&amp;S'!$E$208)+CL234*(1+'S&amp;S'!$E$210)+SUM(CL125*(1+'S&amp;S'!$E$168),CL126*(1+'S&amp;S'!$E$170),CL127*(1+'S&amp;S'!$E$172),CL128*(1+'S&amp;S'!$E$174),CL129*(1+'S&amp;S'!$E$176),CL130*(1+'S&amp;S'!$E$178),CL131*(1+'S&amp;S'!$E$180),CL132*(1+'S&amp;S'!$E$182),CL133*(1+'S&amp;S'!$E$184),CL134*(1+'S&amp;S'!$E$186),CL135*(1+'S&amp;S'!$E$188),CL136*(1+'S&amp;S'!$E$190),CL137*(1+'S&amp;S'!$E$192),CL138*(1+'S&amp;S'!$E$194),CL139*(1+'S&amp;S'!$E$196),CL140*(1+'S&amp;S'!$E$198),CL141*(1+'S&amp;S'!$E$200),CL142*(1+'S&amp;S'!$E$202),CL143*(1+'S&amp;S'!$E$204),CL144*(1+'S&amp;S'!$E$206))</f>
        <v>0</v>
      </c>
      <c r="CM361" s="66">
        <f>-CM$190*(1+'S&amp;S'!$E$164)+CM$216*IF(O.1!$C$38="Depreciation",(1+'S&amp;S'!$E$164),1)-CM$218*(1+'S&amp;S'!$E$166)+CM233*(1+'S&amp;S'!$E$208)+CM234*(1+'S&amp;S'!$E$210)+SUM(CM125*(1+'S&amp;S'!$E$168),CM126*(1+'S&amp;S'!$E$170),CM127*(1+'S&amp;S'!$E$172),CM128*(1+'S&amp;S'!$E$174),CM129*(1+'S&amp;S'!$E$176),CM130*(1+'S&amp;S'!$E$178),CM131*(1+'S&amp;S'!$E$180),CM132*(1+'S&amp;S'!$E$182),CM133*(1+'S&amp;S'!$E$184),CM134*(1+'S&amp;S'!$E$186),CM135*(1+'S&amp;S'!$E$188),CM136*(1+'S&amp;S'!$E$190),CM137*(1+'S&amp;S'!$E$192),CM138*(1+'S&amp;S'!$E$194),CM139*(1+'S&amp;S'!$E$196),CM140*(1+'S&amp;S'!$E$198),CM141*(1+'S&amp;S'!$E$200),CM142*(1+'S&amp;S'!$E$202),CM143*(1+'S&amp;S'!$E$204),CM144*(1+'S&amp;S'!$E$206))</f>
        <v>0</v>
      </c>
      <c r="CN361" s="66">
        <f>-CN$190*(1+'S&amp;S'!$E$164)+CN$216*IF(O.1!$C$38="Depreciation",(1+'S&amp;S'!$E$164),1)-CN$218*(1+'S&amp;S'!$E$166)+CN233*(1+'S&amp;S'!$E$208)+CN234*(1+'S&amp;S'!$E$210)+SUM(CN125*(1+'S&amp;S'!$E$168),CN126*(1+'S&amp;S'!$E$170),CN127*(1+'S&amp;S'!$E$172),CN128*(1+'S&amp;S'!$E$174),CN129*(1+'S&amp;S'!$E$176),CN130*(1+'S&amp;S'!$E$178),CN131*(1+'S&amp;S'!$E$180),CN132*(1+'S&amp;S'!$E$182),CN133*(1+'S&amp;S'!$E$184),CN134*(1+'S&amp;S'!$E$186),CN135*(1+'S&amp;S'!$E$188),CN136*(1+'S&amp;S'!$E$190),CN137*(1+'S&amp;S'!$E$192),CN138*(1+'S&amp;S'!$E$194),CN139*(1+'S&amp;S'!$E$196),CN140*(1+'S&amp;S'!$E$198),CN141*(1+'S&amp;S'!$E$200),CN142*(1+'S&amp;S'!$E$202),CN143*(1+'S&amp;S'!$E$204),CN144*(1+'S&amp;S'!$E$206))</f>
        <v>0</v>
      </c>
      <c r="CO361" s="66">
        <f>-CO$190*(1+'S&amp;S'!$E$164)+CO$216*IF(O.1!$C$38="Depreciation",(1+'S&amp;S'!$E$164),1)-CO$218*(1+'S&amp;S'!$E$166)+CO233*(1+'S&amp;S'!$E$208)+CO234*(1+'S&amp;S'!$E$210)+SUM(CO125*(1+'S&amp;S'!$E$168),CO126*(1+'S&amp;S'!$E$170),CO127*(1+'S&amp;S'!$E$172),CO128*(1+'S&amp;S'!$E$174),CO129*(1+'S&amp;S'!$E$176),CO130*(1+'S&amp;S'!$E$178),CO131*(1+'S&amp;S'!$E$180),CO132*(1+'S&amp;S'!$E$182),CO133*(1+'S&amp;S'!$E$184),CO134*(1+'S&amp;S'!$E$186),CO135*(1+'S&amp;S'!$E$188),CO136*(1+'S&amp;S'!$E$190),CO137*(1+'S&amp;S'!$E$192),CO138*(1+'S&amp;S'!$E$194),CO139*(1+'S&amp;S'!$E$196),CO140*(1+'S&amp;S'!$E$198),CO141*(1+'S&amp;S'!$E$200),CO142*(1+'S&amp;S'!$E$202),CO143*(1+'S&amp;S'!$E$204),CO144*(1+'S&amp;S'!$E$206))</f>
        <v>0</v>
      </c>
      <c r="CP361" s="66">
        <f>-CP$190*(1+'S&amp;S'!$E$164)+CP$216*IF(O.1!$C$38="Depreciation",(1+'S&amp;S'!$E$164),1)-CP$218*(1+'S&amp;S'!$E$166)+CP233*(1+'S&amp;S'!$E$208)+CP234*(1+'S&amp;S'!$E$210)+SUM(CP125*(1+'S&amp;S'!$E$168),CP126*(1+'S&amp;S'!$E$170),CP127*(1+'S&amp;S'!$E$172),CP128*(1+'S&amp;S'!$E$174),CP129*(1+'S&amp;S'!$E$176),CP130*(1+'S&amp;S'!$E$178),CP131*(1+'S&amp;S'!$E$180),CP132*(1+'S&amp;S'!$E$182),CP133*(1+'S&amp;S'!$E$184),CP134*(1+'S&amp;S'!$E$186),CP135*(1+'S&amp;S'!$E$188),CP136*(1+'S&amp;S'!$E$190),CP137*(1+'S&amp;S'!$E$192),CP138*(1+'S&amp;S'!$E$194),CP139*(1+'S&amp;S'!$E$196),CP140*(1+'S&amp;S'!$E$198),CP141*(1+'S&amp;S'!$E$200),CP142*(1+'S&amp;S'!$E$202),CP143*(1+'S&amp;S'!$E$204),CP144*(1+'S&amp;S'!$E$206))</f>
        <v>0</v>
      </c>
      <c r="CQ361" s="66">
        <f>-CQ$190*(1+'S&amp;S'!$E$164)+CQ$216*IF(O.1!$C$38="Depreciation",(1+'S&amp;S'!$E$164),1)-CQ$218*(1+'S&amp;S'!$E$166)+CQ233*(1+'S&amp;S'!$E$208)+CQ234*(1+'S&amp;S'!$E$210)+SUM(CQ125*(1+'S&amp;S'!$E$168),CQ126*(1+'S&amp;S'!$E$170),CQ127*(1+'S&amp;S'!$E$172),CQ128*(1+'S&amp;S'!$E$174),CQ129*(1+'S&amp;S'!$E$176),CQ130*(1+'S&amp;S'!$E$178),CQ131*(1+'S&amp;S'!$E$180),CQ132*(1+'S&amp;S'!$E$182),CQ133*(1+'S&amp;S'!$E$184),CQ134*(1+'S&amp;S'!$E$186),CQ135*(1+'S&amp;S'!$E$188),CQ136*(1+'S&amp;S'!$E$190),CQ137*(1+'S&amp;S'!$E$192),CQ138*(1+'S&amp;S'!$E$194),CQ139*(1+'S&amp;S'!$E$196),CQ140*(1+'S&amp;S'!$E$198),CQ141*(1+'S&amp;S'!$E$200),CQ142*(1+'S&amp;S'!$E$202),CQ143*(1+'S&amp;S'!$E$204),CQ144*(1+'S&amp;S'!$E$206))</f>
        <v>0</v>
      </c>
      <c r="CR361" s="66">
        <f>-CR$190*(1+'S&amp;S'!$E$164)+CR$216*IF(O.1!$C$38="Depreciation",(1+'S&amp;S'!$E$164),1)-CR$218*(1+'S&amp;S'!$E$166)+CR233*(1+'S&amp;S'!$E$208)+CR234*(1+'S&amp;S'!$E$210)+SUM(CR125*(1+'S&amp;S'!$E$168),CR126*(1+'S&amp;S'!$E$170),CR127*(1+'S&amp;S'!$E$172),CR128*(1+'S&amp;S'!$E$174),CR129*(1+'S&amp;S'!$E$176),CR130*(1+'S&amp;S'!$E$178),CR131*(1+'S&amp;S'!$E$180),CR132*(1+'S&amp;S'!$E$182),CR133*(1+'S&amp;S'!$E$184),CR134*(1+'S&amp;S'!$E$186),CR135*(1+'S&amp;S'!$E$188),CR136*(1+'S&amp;S'!$E$190),CR137*(1+'S&amp;S'!$E$192),CR138*(1+'S&amp;S'!$E$194),CR139*(1+'S&amp;S'!$E$196),CR140*(1+'S&amp;S'!$E$198),CR141*(1+'S&amp;S'!$E$200),CR142*(1+'S&amp;S'!$E$202),CR143*(1+'S&amp;S'!$E$204),CR144*(1+'S&amp;S'!$E$206))</f>
        <v>0</v>
      </c>
      <c r="CS361" s="66">
        <f>-CS$190*(1+'S&amp;S'!$E$164)+CS$216*IF(O.1!$C$38="Depreciation",(1+'S&amp;S'!$E$164),1)-CS$218*(1+'S&amp;S'!$E$166)+CS233*(1+'S&amp;S'!$E$208)+CS234*(1+'S&amp;S'!$E$210)+SUM(CS125*(1+'S&amp;S'!$E$168),CS126*(1+'S&amp;S'!$E$170),CS127*(1+'S&amp;S'!$E$172),CS128*(1+'S&amp;S'!$E$174),CS129*(1+'S&amp;S'!$E$176),CS130*(1+'S&amp;S'!$E$178),CS131*(1+'S&amp;S'!$E$180),CS132*(1+'S&amp;S'!$E$182),CS133*(1+'S&amp;S'!$E$184),CS134*(1+'S&amp;S'!$E$186),CS135*(1+'S&amp;S'!$E$188),CS136*(1+'S&amp;S'!$E$190),CS137*(1+'S&amp;S'!$E$192),CS138*(1+'S&amp;S'!$E$194),CS139*(1+'S&amp;S'!$E$196),CS140*(1+'S&amp;S'!$E$198),CS141*(1+'S&amp;S'!$E$200),CS142*(1+'S&amp;S'!$E$202),CS143*(1+'S&amp;S'!$E$204),CS144*(1+'S&amp;S'!$E$206))</f>
        <v>0</v>
      </c>
    </row>
    <row r="362" spans="3:97" hidden="1" x14ac:dyDescent="0.35">
      <c r="C362" s="94" t="s">
        <v>161</v>
      </c>
      <c r="E362" s="492">
        <f>G362+NPV(G.Asm!$F$40,H362:INDEX(H362:CS362,RP))</f>
        <v>0</v>
      </c>
      <c r="F362" s="492">
        <f>SUMIF($G$4:$CS$4,"&lt;="&amp;RP,G362:CS362)</f>
        <v>0</v>
      </c>
      <c r="G362" s="66">
        <f>-G$190*(1+'S&amp;S'!$G$164)+G$216*IF(O.1!$C$38="Depreciation",(1+'S&amp;S'!$G$164),1)-G$218*(1+'S&amp;S'!$G$166)+G233*(1+'S&amp;S'!$G$208)+G234*(1+'S&amp;S'!$G$210)+SUM(G125*(1+'S&amp;S'!$G$168),G126*(1+'S&amp;S'!$G$170),G127*(1+'S&amp;S'!$G$172),G128*(1+'S&amp;S'!$G$174),G129*(1+'S&amp;S'!$G$176),G130*(1+'S&amp;S'!$G$178),G131*(1+'S&amp;S'!$G$180),G132*(1+'S&amp;S'!$G$182),G133*(1+'S&amp;S'!$G$184),G134*(1+'S&amp;S'!$G$186),G135*(1+'S&amp;S'!$G$188),G136*(1+'S&amp;S'!$G$190),G137*(1+'S&amp;S'!$G$192),G138*(1+'S&amp;S'!$G$194),G139*(1+'S&amp;S'!$G$196),G140*(1+'S&amp;S'!$G$198),G141*(1+'S&amp;S'!$G$200),G142*(1+'S&amp;S'!$G$202),G143*(1+'S&amp;S'!$G$204),G144*(1+'S&amp;S'!$G$206))</f>
        <v>0</v>
      </c>
      <c r="H362" s="66">
        <f>-H$190*(1+'S&amp;S'!$G$164)+H$216*IF(O.1!$C$38="Depreciation",(1+'S&amp;S'!$G$164),1)-H$218*(1+'S&amp;S'!$G$166)+H233*(1+'S&amp;S'!$G$208)+H234*(1+'S&amp;S'!$G$210)+SUM(H125*(1+'S&amp;S'!$G$168),H126*(1+'S&amp;S'!$G$170),H127*(1+'S&amp;S'!$G$172),H128*(1+'S&amp;S'!$G$174),H129*(1+'S&amp;S'!$G$176),H130*(1+'S&amp;S'!$G$178),H131*(1+'S&amp;S'!$G$180),H132*(1+'S&amp;S'!$G$182),H133*(1+'S&amp;S'!$G$184),H134*(1+'S&amp;S'!$G$186),H135*(1+'S&amp;S'!$G$188),H136*(1+'S&amp;S'!$G$190),H137*(1+'S&amp;S'!$G$192),H138*(1+'S&amp;S'!$G$194),H139*(1+'S&amp;S'!$G$196),H140*(1+'S&amp;S'!$G$198),H141*(1+'S&amp;S'!$G$200),H142*(1+'S&amp;S'!$G$202),H143*(1+'S&amp;S'!$G$204),H144*(1+'S&amp;S'!$G$206))</f>
        <v>0</v>
      </c>
      <c r="I362" s="66">
        <f>-I$190*(1+'S&amp;S'!$G$164)+I$216*IF(O.1!$C$38="Depreciation",(1+'S&amp;S'!$G$164),1)-I$218*(1+'S&amp;S'!$G$166)+I233*(1+'S&amp;S'!$G$208)+I234*(1+'S&amp;S'!$G$210)+SUM(I125*(1+'S&amp;S'!$G$168),I126*(1+'S&amp;S'!$G$170),I127*(1+'S&amp;S'!$G$172),I128*(1+'S&amp;S'!$G$174),I129*(1+'S&amp;S'!$G$176),I130*(1+'S&amp;S'!$G$178),I131*(1+'S&amp;S'!$G$180),I132*(1+'S&amp;S'!$G$182),I133*(1+'S&amp;S'!$G$184),I134*(1+'S&amp;S'!$G$186),I135*(1+'S&amp;S'!$G$188),I136*(1+'S&amp;S'!$G$190),I137*(1+'S&amp;S'!$G$192),I138*(1+'S&amp;S'!$G$194),I139*(1+'S&amp;S'!$G$196),I140*(1+'S&amp;S'!$G$198),I141*(1+'S&amp;S'!$G$200),I142*(1+'S&amp;S'!$G$202),I143*(1+'S&amp;S'!$G$204),I144*(1+'S&amp;S'!$G$206))</f>
        <v>0</v>
      </c>
      <c r="J362" s="66">
        <f>-J$190*(1+'S&amp;S'!$G$164)+J$216*IF(O.1!$C$38="Depreciation",(1+'S&amp;S'!$G$164),1)-J$218*(1+'S&amp;S'!$G$166)+J233*(1+'S&amp;S'!$G$208)+J234*(1+'S&amp;S'!$G$210)+SUM(J125*(1+'S&amp;S'!$G$168),J126*(1+'S&amp;S'!$G$170),J127*(1+'S&amp;S'!$G$172),J128*(1+'S&amp;S'!$G$174),J129*(1+'S&amp;S'!$G$176),J130*(1+'S&amp;S'!$G$178),J131*(1+'S&amp;S'!$G$180),J132*(1+'S&amp;S'!$G$182),J133*(1+'S&amp;S'!$G$184),J134*(1+'S&amp;S'!$G$186),J135*(1+'S&amp;S'!$G$188),J136*(1+'S&amp;S'!$G$190),J137*(1+'S&amp;S'!$G$192),J138*(1+'S&amp;S'!$G$194),J139*(1+'S&amp;S'!$G$196),J140*(1+'S&amp;S'!$G$198),J141*(1+'S&amp;S'!$G$200),J142*(1+'S&amp;S'!$G$202),J143*(1+'S&amp;S'!$G$204),J144*(1+'S&amp;S'!$G$206))</f>
        <v>0</v>
      </c>
      <c r="K362" s="66">
        <f>-K$190*(1+'S&amp;S'!$G$164)+K$216*IF(O.1!$C$38="Depreciation",(1+'S&amp;S'!$G$164),1)-K$218*(1+'S&amp;S'!$G$166)+K233*(1+'S&amp;S'!$G$208)+K234*(1+'S&amp;S'!$G$210)+SUM(K125*(1+'S&amp;S'!$G$168),K126*(1+'S&amp;S'!$G$170),K127*(1+'S&amp;S'!$G$172),K128*(1+'S&amp;S'!$G$174),K129*(1+'S&amp;S'!$G$176),K130*(1+'S&amp;S'!$G$178),K131*(1+'S&amp;S'!$G$180),K132*(1+'S&amp;S'!$G$182),K133*(1+'S&amp;S'!$G$184),K134*(1+'S&amp;S'!$G$186),K135*(1+'S&amp;S'!$G$188),K136*(1+'S&amp;S'!$G$190),K137*(1+'S&amp;S'!$G$192),K138*(1+'S&amp;S'!$G$194),K139*(1+'S&amp;S'!$G$196),K140*(1+'S&amp;S'!$G$198),K141*(1+'S&amp;S'!$G$200),K142*(1+'S&amp;S'!$G$202),K143*(1+'S&amp;S'!$G$204),K144*(1+'S&amp;S'!$G$206))</f>
        <v>0</v>
      </c>
      <c r="L362" s="66">
        <f>-L$190*(1+'S&amp;S'!$G$164)+L$216*IF(O.1!$C$38="Depreciation",(1+'S&amp;S'!$G$164),1)-L$218*(1+'S&amp;S'!$G$166)+L233*(1+'S&amp;S'!$G$208)+L234*(1+'S&amp;S'!$G$210)+SUM(L125*(1+'S&amp;S'!$G$168),L126*(1+'S&amp;S'!$G$170),L127*(1+'S&amp;S'!$G$172),L128*(1+'S&amp;S'!$G$174),L129*(1+'S&amp;S'!$G$176),L130*(1+'S&amp;S'!$G$178),L131*(1+'S&amp;S'!$G$180),L132*(1+'S&amp;S'!$G$182),L133*(1+'S&amp;S'!$G$184),L134*(1+'S&amp;S'!$G$186),L135*(1+'S&amp;S'!$G$188),L136*(1+'S&amp;S'!$G$190),L137*(1+'S&amp;S'!$G$192),L138*(1+'S&amp;S'!$G$194),L139*(1+'S&amp;S'!$G$196),L140*(1+'S&amp;S'!$G$198),L141*(1+'S&amp;S'!$G$200),L142*(1+'S&amp;S'!$G$202),L143*(1+'S&amp;S'!$G$204),L144*(1+'S&amp;S'!$G$206))</f>
        <v>0</v>
      </c>
      <c r="M362" s="66">
        <f>-M$190*(1+'S&amp;S'!$G$164)+M$216*IF(O.1!$C$38="Depreciation",(1+'S&amp;S'!$G$164),1)-M$218*(1+'S&amp;S'!$G$166)+M233*(1+'S&amp;S'!$G$208)+M234*(1+'S&amp;S'!$G$210)+SUM(M125*(1+'S&amp;S'!$G$168),M126*(1+'S&amp;S'!$G$170),M127*(1+'S&amp;S'!$G$172),M128*(1+'S&amp;S'!$G$174),M129*(1+'S&amp;S'!$G$176),M130*(1+'S&amp;S'!$G$178),M131*(1+'S&amp;S'!$G$180),M132*(1+'S&amp;S'!$G$182),M133*(1+'S&amp;S'!$G$184),M134*(1+'S&amp;S'!$G$186),M135*(1+'S&amp;S'!$G$188),M136*(1+'S&amp;S'!$G$190),M137*(1+'S&amp;S'!$G$192),M138*(1+'S&amp;S'!$G$194),M139*(1+'S&amp;S'!$G$196),M140*(1+'S&amp;S'!$G$198),M141*(1+'S&amp;S'!$G$200),M142*(1+'S&amp;S'!$G$202),M143*(1+'S&amp;S'!$G$204),M144*(1+'S&amp;S'!$G$206))</f>
        <v>0</v>
      </c>
      <c r="N362" s="66">
        <f>-N$190*(1+'S&amp;S'!$G$164)+N$216*IF(O.1!$C$38="Depreciation",(1+'S&amp;S'!$G$164),1)-N$218*(1+'S&amp;S'!$G$166)+N233*(1+'S&amp;S'!$G$208)+N234*(1+'S&amp;S'!$G$210)+SUM(N125*(1+'S&amp;S'!$G$168),N126*(1+'S&amp;S'!$G$170),N127*(1+'S&amp;S'!$G$172),N128*(1+'S&amp;S'!$G$174),N129*(1+'S&amp;S'!$G$176),N130*(1+'S&amp;S'!$G$178),N131*(1+'S&amp;S'!$G$180),N132*(1+'S&amp;S'!$G$182),N133*(1+'S&amp;S'!$G$184),N134*(1+'S&amp;S'!$G$186),N135*(1+'S&amp;S'!$G$188),N136*(1+'S&amp;S'!$G$190),N137*(1+'S&amp;S'!$G$192),N138*(1+'S&amp;S'!$G$194),N139*(1+'S&amp;S'!$G$196),N140*(1+'S&amp;S'!$G$198),N141*(1+'S&amp;S'!$G$200),N142*(1+'S&amp;S'!$G$202),N143*(1+'S&amp;S'!$G$204),N144*(1+'S&amp;S'!$G$206))</f>
        <v>0</v>
      </c>
      <c r="O362" s="66">
        <f>-O$190*(1+'S&amp;S'!$G$164)+O$216*IF(O.1!$C$38="Depreciation",(1+'S&amp;S'!$G$164),1)-O$218*(1+'S&amp;S'!$G$166)+O233*(1+'S&amp;S'!$G$208)+O234*(1+'S&amp;S'!$G$210)+SUM(O125*(1+'S&amp;S'!$G$168),O126*(1+'S&amp;S'!$G$170),O127*(1+'S&amp;S'!$G$172),O128*(1+'S&amp;S'!$G$174),O129*(1+'S&amp;S'!$G$176),O130*(1+'S&amp;S'!$G$178),O131*(1+'S&amp;S'!$G$180),O132*(1+'S&amp;S'!$G$182),O133*(1+'S&amp;S'!$G$184),O134*(1+'S&amp;S'!$G$186),O135*(1+'S&amp;S'!$G$188),O136*(1+'S&amp;S'!$G$190),O137*(1+'S&amp;S'!$G$192),O138*(1+'S&amp;S'!$G$194),O139*(1+'S&amp;S'!$G$196),O140*(1+'S&amp;S'!$G$198),O141*(1+'S&amp;S'!$G$200),O142*(1+'S&amp;S'!$G$202),O143*(1+'S&amp;S'!$G$204),O144*(1+'S&amp;S'!$G$206))</f>
        <v>0</v>
      </c>
      <c r="P362" s="66">
        <f>-P$190*(1+'S&amp;S'!$G$164)+P$216*IF(O.1!$C$38="Depreciation",(1+'S&amp;S'!$G$164),1)-P$218*(1+'S&amp;S'!$G$166)+P233*(1+'S&amp;S'!$G$208)+P234*(1+'S&amp;S'!$G$210)+SUM(P125*(1+'S&amp;S'!$G$168),P126*(1+'S&amp;S'!$G$170),P127*(1+'S&amp;S'!$G$172),P128*(1+'S&amp;S'!$G$174),P129*(1+'S&amp;S'!$G$176),P130*(1+'S&amp;S'!$G$178),P131*(1+'S&amp;S'!$G$180),P132*(1+'S&amp;S'!$G$182),P133*(1+'S&amp;S'!$G$184),P134*(1+'S&amp;S'!$G$186),P135*(1+'S&amp;S'!$G$188),P136*(1+'S&amp;S'!$G$190),P137*(1+'S&amp;S'!$G$192),P138*(1+'S&amp;S'!$G$194),P139*(1+'S&amp;S'!$G$196),P140*(1+'S&amp;S'!$G$198),P141*(1+'S&amp;S'!$G$200),P142*(1+'S&amp;S'!$G$202),P143*(1+'S&amp;S'!$G$204),P144*(1+'S&amp;S'!$G$206))</f>
        <v>0</v>
      </c>
      <c r="Q362" s="66">
        <f>-Q$190*(1+'S&amp;S'!$G$164)+Q$216*IF(O.1!$C$38="Depreciation",(1+'S&amp;S'!$G$164),1)-Q$218*(1+'S&amp;S'!$G$166)+Q233*(1+'S&amp;S'!$G$208)+Q234*(1+'S&amp;S'!$G$210)+SUM(Q125*(1+'S&amp;S'!$G$168),Q126*(1+'S&amp;S'!$G$170),Q127*(1+'S&amp;S'!$G$172),Q128*(1+'S&amp;S'!$G$174),Q129*(1+'S&amp;S'!$G$176),Q130*(1+'S&amp;S'!$G$178),Q131*(1+'S&amp;S'!$G$180),Q132*(1+'S&amp;S'!$G$182),Q133*(1+'S&amp;S'!$G$184),Q134*(1+'S&amp;S'!$G$186),Q135*(1+'S&amp;S'!$G$188),Q136*(1+'S&amp;S'!$G$190),Q137*(1+'S&amp;S'!$G$192),Q138*(1+'S&amp;S'!$G$194),Q139*(1+'S&amp;S'!$G$196),Q140*(1+'S&amp;S'!$G$198),Q141*(1+'S&amp;S'!$G$200),Q142*(1+'S&amp;S'!$G$202),Q143*(1+'S&amp;S'!$G$204),Q144*(1+'S&amp;S'!$G$206))</f>
        <v>0</v>
      </c>
      <c r="R362" s="66">
        <f>-R$190*(1+'S&amp;S'!$G$164)+R$216*IF(O.1!$C$38="Depreciation",(1+'S&amp;S'!$G$164),1)-R$218*(1+'S&amp;S'!$G$166)+R233*(1+'S&amp;S'!$G$208)+R234*(1+'S&amp;S'!$G$210)+SUM(R125*(1+'S&amp;S'!$G$168),R126*(1+'S&amp;S'!$G$170),R127*(1+'S&amp;S'!$G$172),R128*(1+'S&amp;S'!$G$174),R129*(1+'S&amp;S'!$G$176),R130*(1+'S&amp;S'!$G$178),R131*(1+'S&amp;S'!$G$180),R132*(1+'S&amp;S'!$G$182),R133*(1+'S&amp;S'!$G$184),R134*(1+'S&amp;S'!$G$186),R135*(1+'S&amp;S'!$G$188),R136*(1+'S&amp;S'!$G$190),R137*(1+'S&amp;S'!$G$192),R138*(1+'S&amp;S'!$G$194),R139*(1+'S&amp;S'!$G$196),R140*(1+'S&amp;S'!$G$198),R141*(1+'S&amp;S'!$G$200),R142*(1+'S&amp;S'!$G$202),R143*(1+'S&amp;S'!$G$204),R144*(1+'S&amp;S'!$G$206))</f>
        <v>0</v>
      </c>
      <c r="S362" s="66">
        <f>-S$190*(1+'S&amp;S'!$G$164)+S$216*IF(O.1!$C$38="Depreciation",(1+'S&amp;S'!$G$164),1)-S$218*(1+'S&amp;S'!$G$166)+S233*(1+'S&amp;S'!$G$208)+S234*(1+'S&amp;S'!$G$210)+SUM(S125*(1+'S&amp;S'!$G$168),S126*(1+'S&amp;S'!$G$170),S127*(1+'S&amp;S'!$G$172),S128*(1+'S&amp;S'!$G$174),S129*(1+'S&amp;S'!$G$176),S130*(1+'S&amp;S'!$G$178),S131*(1+'S&amp;S'!$G$180),S132*(1+'S&amp;S'!$G$182),S133*(1+'S&amp;S'!$G$184),S134*(1+'S&amp;S'!$G$186),S135*(1+'S&amp;S'!$G$188),S136*(1+'S&amp;S'!$G$190),S137*(1+'S&amp;S'!$G$192),S138*(1+'S&amp;S'!$G$194),S139*(1+'S&amp;S'!$G$196),S140*(1+'S&amp;S'!$G$198),S141*(1+'S&amp;S'!$G$200),S142*(1+'S&amp;S'!$G$202),S143*(1+'S&amp;S'!$G$204),S144*(1+'S&amp;S'!$G$206))</f>
        <v>0</v>
      </c>
      <c r="T362" s="66">
        <f>-T$190*(1+'S&amp;S'!$G$164)+T$216*IF(O.1!$C$38="Depreciation",(1+'S&amp;S'!$G$164),1)-T$218*(1+'S&amp;S'!$G$166)+T233*(1+'S&amp;S'!$G$208)+T234*(1+'S&amp;S'!$G$210)+SUM(T125*(1+'S&amp;S'!$G$168),T126*(1+'S&amp;S'!$G$170),T127*(1+'S&amp;S'!$G$172),T128*(1+'S&amp;S'!$G$174),T129*(1+'S&amp;S'!$G$176),T130*(1+'S&amp;S'!$G$178),T131*(1+'S&amp;S'!$G$180),T132*(1+'S&amp;S'!$G$182),T133*(1+'S&amp;S'!$G$184),T134*(1+'S&amp;S'!$G$186),T135*(1+'S&amp;S'!$G$188),T136*(1+'S&amp;S'!$G$190),T137*(1+'S&amp;S'!$G$192),T138*(1+'S&amp;S'!$G$194),T139*(1+'S&amp;S'!$G$196),T140*(1+'S&amp;S'!$G$198),T141*(1+'S&amp;S'!$G$200),T142*(1+'S&amp;S'!$G$202),T143*(1+'S&amp;S'!$G$204),T144*(1+'S&amp;S'!$G$206))</f>
        <v>0</v>
      </c>
      <c r="U362" s="66">
        <f>-U$190*(1+'S&amp;S'!$G$164)+U$216*IF(O.1!$C$38="Depreciation",(1+'S&amp;S'!$G$164),1)-U$218*(1+'S&amp;S'!$G$166)+U233*(1+'S&amp;S'!$G$208)+U234*(1+'S&amp;S'!$G$210)+SUM(U125*(1+'S&amp;S'!$G$168),U126*(1+'S&amp;S'!$G$170),U127*(1+'S&amp;S'!$G$172),U128*(1+'S&amp;S'!$G$174),U129*(1+'S&amp;S'!$G$176),U130*(1+'S&amp;S'!$G$178),U131*(1+'S&amp;S'!$G$180),U132*(1+'S&amp;S'!$G$182),U133*(1+'S&amp;S'!$G$184),U134*(1+'S&amp;S'!$G$186),U135*(1+'S&amp;S'!$G$188),U136*(1+'S&amp;S'!$G$190),U137*(1+'S&amp;S'!$G$192),U138*(1+'S&amp;S'!$G$194),U139*(1+'S&amp;S'!$G$196),U140*(1+'S&amp;S'!$G$198),U141*(1+'S&amp;S'!$G$200),U142*(1+'S&amp;S'!$G$202),U143*(1+'S&amp;S'!$G$204),U144*(1+'S&amp;S'!$G$206))</f>
        <v>0</v>
      </c>
      <c r="V362" s="66">
        <f>-V$190*(1+'S&amp;S'!$G$164)+V$216*IF(O.1!$C$38="Depreciation",(1+'S&amp;S'!$G$164),1)-V$218*(1+'S&amp;S'!$G$166)+V233*(1+'S&amp;S'!$G$208)+V234*(1+'S&amp;S'!$G$210)+SUM(V125*(1+'S&amp;S'!$G$168),V126*(1+'S&amp;S'!$G$170),V127*(1+'S&amp;S'!$G$172),V128*(1+'S&amp;S'!$G$174),V129*(1+'S&amp;S'!$G$176),V130*(1+'S&amp;S'!$G$178),V131*(1+'S&amp;S'!$G$180),V132*(1+'S&amp;S'!$G$182),V133*(1+'S&amp;S'!$G$184),V134*(1+'S&amp;S'!$G$186),V135*(1+'S&amp;S'!$G$188),V136*(1+'S&amp;S'!$G$190),V137*(1+'S&amp;S'!$G$192),V138*(1+'S&amp;S'!$G$194),V139*(1+'S&amp;S'!$G$196),V140*(1+'S&amp;S'!$G$198),V141*(1+'S&amp;S'!$G$200),V142*(1+'S&amp;S'!$G$202),V143*(1+'S&amp;S'!$G$204),V144*(1+'S&amp;S'!$G$206))</f>
        <v>0</v>
      </c>
      <c r="W362" s="66">
        <f>-W$190*(1+'S&amp;S'!$G$164)+W$216*IF(O.1!$C$38="Depreciation",(1+'S&amp;S'!$G$164),1)-W$218*(1+'S&amp;S'!$G$166)+W233*(1+'S&amp;S'!$G$208)+W234*(1+'S&amp;S'!$G$210)+SUM(W125*(1+'S&amp;S'!$G$168),W126*(1+'S&amp;S'!$G$170),W127*(1+'S&amp;S'!$G$172),W128*(1+'S&amp;S'!$G$174),W129*(1+'S&amp;S'!$G$176),W130*(1+'S&amp;S'!$G$178),W131*(1+'S&amp;S'!$G$180),W132*(1+'S&amp;S'!$G$182),W133*(1+'S&amp;S'!$G$184),W134*(1+'S&amp;S'!$G$186),W135*(1+'S&amp;S'!$G$188),W136*(1+'S&amp;S'!$G$190),W137*(1+'S&amp;S'!$G$192),W138*(1+'S&amp;S'!$G$194),W139*(1+'S&amp;S'!$G$196),W140*(1+'S&amp;S'!$G$198),W141*(1+'S&amp;S'!$G$200),W142*(1+'S&amp;S'!$G$202),W143*(1+'S&amp;S'!$G$204),W144*(1+'S&amp;S'!$G$206))</f>
        <v>0</v>
      </c>
      <c r="X362" s="66">
        <f>-X$190*(1+'S&amp;S'!$G$164)+X$216*IF(O.1!$C$38="Depreciation",(1+'S&amp;S'!$G$164),1)-X$218*(1+'S&amp;S'!$G$166)+X233*(1+'S&amp;S'!$G$208)+X234*(1+'S&amp;S'!$G$210)+SUM(X125*(1+'S&amp;S'!$G$168),X126*(1+'S&amp;S'!$G$170),X127*(1+'S&amp;S'!$G$172),X128*(1+'S&amp;S'!$G$174),X129*(1+'S&amp;S'!$G$176),X130*(1+'S&amp;S'!$G$178),X131*(1+'S&amp;S'!$G$180),X132*(1+'S&amp;S'!$G$182),X133*(1+'S&amp;S'!$G$184),X134*(1+'S&amp;S'!$G$186),X135*(1+'S&amp;S'!$G$188),X136*(1+'S&amp;S'!$G$190),X137*(1+'S&amp;S'!$G$192),X138*(1+'S&amp;S'!$G$194),X139*(1+'S&amp;S'!$G$196),X140*(1+'S&amp;S'!$G$198),X141*(1+'S&amp;S'!$G$200),X142*(1+'S&amp;S'!$G$202),X143*(1+'S&amp;S'!$G$204),X144*(1+'S&amp;S'!$G$206))</f>
        <v>0</v>
      </c>
      <c r="Y362" s="66">
        <f>-Y$190*(1+'S&amp;S'!$G$164)+Y$216*IF(O.1!$C$38="Depreciation",(1+'S&amp;S'!$G$164),1)-Y$218*(1+'S&amp;S'!$G$166)+Y233*(1+'S&amp;S'!$G$208)+Y234*(1+'S&amp;S'!$G$210)+SUM(Y125*(1+'S&amp;S'!$G$168),Y126*(1+'S&amp;S'!$G$170),Y127*(1+'S&amp;S'!$G$172),Y128*(1+'S&amp;S'!$G$174),Y129*(1+'S&amp;S'!$G$176),Y130*(1+'S&amp;S'!$G$178),Y131*(1+'S&amp;S'!$G$180),Y132*(1+'S&amp;S'!$G$182),Y133*(1+'S&amp;S'!$G$184),Y134*(1+'S&amp;S'!$G$186),Y135*(1+'S&amp;S'!$G$188),Y136*(1+'S&amp;S'!$G$190),Y137*(1+'S&amp;S'!$G$192),Y138*(1+'S&amp;S'!$G$194),Y139*(1+'S&amp;S'!$G$196),Y140*(1+'S&amp;S'!$G$198),Y141*(1+'S&amp;S'!$G$200),Y142*(1+'S&amp;S'!$G$202),Y143*(1+'S&amp;S'!$G$204),Y144*(1+'S&amp;S'!$G$206))</f>
        <v>0</v>
      </c>
      <c r="Z362" s="66">
        <f>-Z$190*(1+'S&amp;S'!$G$164)+Z$216*IF(O.1!$C$38="Depreciation",(1+'S&amp;S'!$G$164),1)-Z$218*(1+'S&amp;S'!$G$166)+Z233*(1+'S&amp;S'!$G$208)+Z234*(1+'S&amp;S'!$G$210)+SUM(Z125*(1+'S&amp;S'!$G$168),Z126*(1+'S&amp;S'!$G$170),Z127*(1+'S&amp;S'!$G$172),Z128*(1+'S&amp;S'!$G$174),Z129*(1+'S&amp;S'!$G$176),Z130*(1+'S&amp;S'!$G$178),Z131*(1+'S&amp;S'!$G$180),Z132*(1+'S&amp;S'!$G$182),Z133*(1+'S&amp;S'!$G$184),Z134*(1+'S&amp;S'!$G$186),Z135*(1+'S&amp;S'!$G$188),Z136*(1+'S&amp;S'!$G$190),Z137*(1+'S&amp;S'!$G$192),Z138*(1+'S&amp;S'!$G$194),Z139*(1+'S&amp;S'!$G$196),Z140*(1+'S&amp;S'!$G$198),Z141*(1+'S&amp;S'!$G$200),Z142*(1+'S&amp;S'!$G$202),Z143*(1+'S&amp;S'!$G$204),Z144*(1+'S&amp;S'!$G$206))</f>
        <v>0</v>
      </c>
      <c r="AA362" s="66">
        <f>-AA$190*(1+'S&amp;S'!$G$164)+AA$216*IF(O.1!$C$38="Depreciation",(1+'S&amp;S'!$G$164),1)-AA$218*(1+'S&amp;S'!$G$166)+AA233*(1+'S&amp;S'!$G$208)+AA234*(1+'S&amp;S'!$G$210)+SUM(AA125*(1+'S&amp;S'!$G$168),AA126*(1+'S&amp;S'!$G$170),AA127*(1+'S&amp;S'!$G$172),AA128*(1+'S&amp;S'!$G$174),AA129*(1+'S&amp;S'!$G$176),AA130*(1+'S&amp;S'!$G$178),AA131*(1+'S&amp;S'!$G$180),AA132*(1+'S&amp;S'!$G$182),AA133*(1+'S&amp;S'!$G$184),AA134*(1+'S&amp;S'!$G$186),AA135*(1+'S&amp;S'!$G$188),AA136*(1+'S&amp;S'!$G$190),AA137*(1+'S&amp;S'!$G$192),AA138*(1+'S&amp;S'!$G$194),AA139*(1+'S&amp;S'!$G$196),AA140*(1+'S&amp;S'!$G$198),AA141*(1+'S&amp;S'!$G$200),AA142*(1+'S&amp;S'!$G$202),AA143*(1+'S&amp;S'!$G$204),AA144*(1+'S&amp;S'!$G$206))</f>
        <v>0</v>
      </c>
      <c r="AB362" s="66">
        <f>-AB$190*(1+'S&amp;S'!$G$164)+AB$216*IF(O.1!$C$38="Depreciation",(1+'S&amp;S'!$G$164),1)-AB$218*(1+'S&amp;S'!$G$166)+AB233*(1+'S&amp;S'!$G$208)+AB234*(1+'S&amp;S'!$G$210)+SUM(AB125*(1+'S&amp;S'!$G$168),AB126*(1+'S&amp;S'!$G$170),AB127*(1+'S&amp;S'!$G$172),AB128*(1+'S&amp;S'!$G$174),AB129*(1+'S&amp;S'!$G$176),AB130*(1+'S&amp;S'!$G$178),AB131*(1+'S&amp;S'!$G$180),AB132*(1+'S&amp;S'!$G$182),AB133*(1+'S&amp;S'!$G$184),AB134*(1+'S&amp;S'!$G$186),AB135*(1+'S&amp;S'!$G$188),AB136*(1+'S&amp;S'!$G$190),AB137*(1+'S&amp;S'!$G$192),AB138*(1+'S&amp;S'!$G$194),AB139*(1+'S&amp;S'!$G$196),AB140*(1+'S&amp;S'!$G$198),AB141*(1+'S&amp;S'!$G$200),AB142*(1+'S&amp;S'!$G$202),AB143*(1+'S&amp;S'!$G$204),AB144*(1+'S&amp;S'!$G$206))</f>
        <v>0</v>
      </c>
      <c r="AC362" s="66">
        <f>-AC$190*(1+'S&amp;S'!$G$164)+AC$216*IF(O.1!$C$38="Depreciation",(1+'S&amp;S'!$G$164),1)-AC$218*(1+'S&amp;S'!$G$166)+AC233*(1+'S&amp;S'!$G$208)+AC234*(1+'S&amp;S'!$G$210)+SUM(AC125*(1+'S&amp;S'!$G$168),AC126*(1+'S&amp;S'!$G$170),AC127*(1+'S&amp;S'!$G$172),AC128*(1+'S&amp;S'!$G$174),AC129*(1+'S&amp;S'!$G$176),AC130*(1+'S&amp;S'!$G$178),AC131*(1+'S&amp;S'!$G$180),AC132*(1+'S&amp;S'!$G$182),AC133*(1+'S&amp;S'!$G$184),AC134*(1+'S&amp;S'!$G$186),AC135*(1+'S&amp;S'!$G$188),AC136*(1+'S&amp;S'!$G$190),AC137*(1+'S&amp;S'!$G$192),AC138*(1+'S&amp;S'!$G$194),AC139*(1+'S&amp;S'!$G$196),AC140*(1+'S&amp;S'!$G$198),AC141*(1+'S&amp;S'!$G$200),AC142*(1+'S&amp;S'!$G$202),AC143*(1+'S&amp;S'!$G$204),AC144*(1+'S&amp;S'!$G$206))</f>
        <v>0</v>
      </c>
      <c r="AD362" s="66">
        <f>-AD$190*(1+'S&amp;S'!$G$164)+AD$216*IF(O.1!$C$38="Depreciation",(1+'S&amp;S'!$G$164),1)-AD$218*(1+'S&amp;S'!$G$166)+AD233*(1+'S&amp;S'!$G$208)+AD234*(1+'S&amp;S'!$G$210)+SUM(AD125*(1+'S&amp;S'!$G$168),AD126*(1+'S&amp;S'!$G$170),AD127*(1+'S&amp;S'!$G$172),AD128*(1+'S&amp;S'!$G$174),AD129*(1+'S&amp;S'!$G$176),AD130*(1+'S&amp;S'!$G$178),AD131*(1+'S&amp;S'!$G$180),AD132*(1+'S&amp;S'!$G$182),AD133*(1+'S&amp;S'!$G$184),AD134*(1+'S&amp;S'!$G$186),AD135*(1+'S&amp;S'!$G$188),AD136*(1+'S&amp;S'!$G$190),AD137*(1+'S&amp;S'!$G$192),AD138*(1+'S&amp;S'!$G$194),AD139*(1+'S&amp;S'!$G$196),AD140*(1+'S&amp;S'!$G$198),AD141*(1+'S&amp;S'!$G$200),AD142*(1+'S&amp;S'!$G$202),AD143*(1+'S&amp;S'!$G$204),AD144*(1+'S&amp;S'!$G$206))</f>
        <v>0</v>
      </c>
      <c r="AE362" s="66">
        <f>-AE$190*(1+'S&amp;S'!$G$164)+AE$216*IF(O.1!$C$38="Depreciation",(1+'S&amp;S'!$G$164),1)-AE$218*(1+'S&amp;S'!$G$166)+AE233*(1+'S&amp;S'!$G$208)+AE234*(1+'S&amp;S'!$G$210)+SUM(AE125*(1+'S&amp;S'!$G$168),AE126*(1+'S&amp;S'!$G$170),AE127*(1+'S&amp;S'!$G$172),AE128*(1+'S&amp;S'!$G$174),AE129*(1+'S&amp;S'!$G$176),AE130*(1+'S&amp;S'!$G$178),AE131*(1+'S&amp;S'!$G$180),AE132*(1+'S&amp;S'!$G$182),AE133*(1+'S&amp;S'!$G$184),AE134*(1+'S&amp;S'!$G$186),AE135*(1+'S&amp;S'!$G$188),AE136*(1+'S&amp;S'!$G$190),AE137*(1+'S&amp;S'!$G$192),AE138*(1+'S&amp;S'!$G$194),AE139*(1+'S&amp;S'!$G$196),AE140*(1+'S&amp;S'!$G$198),AE141*(1+'S&amp;S'!$G$200),AE142*(1+'S&amp;S'!$G$202),AE143*(1+'S&amp;S'!$G$204),AE144*(1+'S&amp;S'!$G$206))</f>
        <v>0</v>
      </c>
      <c r="AF362" s="66">
        <f>-AF$190*(1+'S&amp;S'!$G$164)+AF$216*IF(O.1!$C$38="Depreciation",(1+'S&amp;S'!$G$164),1)-AF$218*(1+'S&amp;S'!$G$166)+AF233*(1+'S&amp;S'!$G$208)+AF234*(1+'S&amp;S'!$G$210)+SUM(AF125*(1+'S&amp;S'!$G$168),AF126*(1+'S&amp;S'!$G$170),AF127*(1+'S&amp;S'!$G$172),AF128*(1+'S&amp;S'!$G$174),AF129*(1+'S&amp;S'!$G$176),AF130*(1+'S&amp;S'!$G$178),AF131*(1+'S&amp;S'!$G$180),AF132*(1+'S&amp;S'!$G$182),AF133*(1+'S&amp;S'!$G$184),AF134*(1+'S&amp;S'!$G$186),AF135*(1+'S&amp;S'!$G$188),AF136*(1+'S&amp;S'!$G$190),AF137*(1+'S&amp;S'!$G$192),AF138*(1+'S&amp;S'!$G$194),AF139*(1+'S&amp;S'!$G$196),AF140*(1+'S&amp;S'!$G$198),AF141*(1+'S&amp;S'!$G$200),AF142*(1+'S&amp;S'!$G$202),AF143*(1+'S&amp;S'!$G$204),AF144*(1+'S&amp;S'!$G$206))</f>
        <v>0</v>
      </c>
      <c r="AG362" s="66">
        <f>-AG$190*(1+'S&amp;S'!$G$164)+AG$216*IF(O.1!$C$38="Depreciation",(1+'S&amp;S'!$G$164),1)-AG$218*(1+'S&amp;S'!$G$166)+AG233*(1+'S&amp;S'!$G$208)+AG234*(1+'S&amp;S'!$G$210)+SUM(AG125*(1+'S&amp;S'!$G$168),AG126*(1+'S&amp;S'!$G$170),AG127*(1+'S&amp;S'!$G$172),AG128*(1+'S&amp;S'!$G$174),AG129*(1+'S&amp;S'!$G$176),AG130*(1+'S&amp;S'!$G$178),AG131*(1+'S&amp;S'!$G$180),AG132*(1+'S&amp;S'!$G$182),AG133*(1+'S&amp;S'!$G$184),AG134*(1+'S&amp;S'!$G$186),AG135*(1+'S&amp;S'!$G$188),AG136*(1+'S&amp;S'!$G$190),AG137*(1+'S&amp;S'!$G$192),AG138*(1+'S&amp;S'!$G$194),AG139*(1+'S&amp;S'!$G$196),AG140*(1+'S&amp;S'!$G$198),AG141*(1+'S&amp;S'!$G$200),AG142*(1+'S&amp;S'!$G$202),AG143*(1+'S&amp;S'!$G$204),AG144*(1+'S&amp;S'!$G$206))</f>
        <v>0</v>
      </c>
      <c r="AH362" s="66">
        <f>-AH$190*(1+'S&amp;S'!$G$164)+AH$216*IF(O.1!$C$38="Depreciation",(1+'S&amp;S'!$G$164),1)-AH$218*(1+'S&amp;S'!$G$166)+AH233*(1+'S&amp;S'!$G$208)+AH234*(1+'S&amp;S'!$G$210)+SUM(AH125*(1+'S&amp;S'!$G$168),AH126*(1+'S&amp;S'!$G$170),AH127*(1+'S&amp;S'!$G$172),AH128*(1+'S&amp;S'!$G$174),AH129*(1+'S&amp;S'!$G$176),AH130*(1+'S&amp;S'!$G$178),AH131*(1+'S&amp;S'!$G$180),AH132*(1+'S&amp;S'!$G$182),AH133*(1+'S&amp;S'!$G$184),AH134*(1+'S&amp;S'!$G$186),AH135*(1+'S&amp;S'!$G$188),AH136*(1+'S&amp;S'!$G$190),AH137*(1+'S&amp;S'!$G$192),AH138*(1+'S&amp;S'!$G$194),AH139*(1+'S&amp;S'!$G$196),AH140*(1+'S&amp;S'!$G$198),AH141*(1+'S&amp;S'!$G$200),AH142*(1+'S&amp;S'!$G$202),AH143*(1+'S&amp;S'!$G$204),AH144*(1+'S&amp;S'!$G$206))</f>
        <v>0</v>
      </c>
      <c r="AI362" s="66">
        <f>-AI$190*(1+'S&amp;S'!$G$164)+AI$216*IF(O.1!$C$38="Depreciation",(1+'S&amp;S'!$G$164),1)-AI$218*(1+'S&amp;S'!$G$166)+AI233*(1+'S&amp;S'!$G$208)+AI234*(1+'S&amp;S'!$G$210)+SUM(AI125*(1+'S&amp;S'!$G$168),AI126*(1+'S&amp;S'!$G$170),AI127*(1+'S&amp;S'!$G$172),AI128*(1+'S&amp;S'!$G$174),AI129*(1+'S&amp;S'!$G$176),AI130*(1+'S&amp;S'!$G$178),AI131*(1+'S&amp;S'!$G$180),AI132*(1+'S&amp;S'!$G$182),AI133*(1+'S&amp;S'!$G$184),AI134*(1+'S&amp;S'!$G$186),AI135*(1+'S&amp;S'!$G$188),AI136*(1+'S&amp;S'!$G$190),AI137*(1+'S&amp;S'!$G$192),AI138*(1+'S&amp;S'!$G$194),AI139*(1+'S&amp;S'!$G$196),AI140*(1+'S&amp;S'!$G$198),AI141*(1+'S&amp;S'!$G$200),AI142*(1+'S&amp;S'!$G$202),AI143*(1+'S&amp;S'!$G$204),AI144*(1+'S&amp;S'!$G$206))</f>
        <v>0</v>
      </c>
      <c r="AJ362" s="66">
        <f>-AJ$190*(1+'S&amp;S'!$G$164)+AJ$216*IF(O.1!$C$38="Depreciation",(1+'S&amp;S'!$G$164),1)-AJ$218*(1+'S&amp;S'!$G$166)+AJ233*(1+'S&amp;S'!$G$208)+AJ234*(1+'S&amp;S'!$G$210)+SUM(AJ125*(1+'S&amp;S'!$G$168),AJ126*(1+'S&amp;S'!$G$170),AJ127*(1+'S&amp;S'!$G$172),AJ128*(1+'S&amp;S'!$G$174),AJ129*(1+'S&amp;S'!$G$176),AJ130*(1+'S&amp;S'!$G$178),AJ131*(1+'S&amp;S'!$G$180),AJ132*(1+'S&amp;S'!$G$182),AJ133*(1+'S&amp;S'!$G$184),AJ134*(1+'S&amp;S'!$G$186),AJ135*(1+'S&amp;S'!$G$188),AJ136*(1+'S&amp;S'!$G$190),AJ137*(1+'S&amp;S'!$G$192),AJ138*(1+'S&amp;S'!$G$194),AJ139*(1+'S&amp;S'!$G$196),AJ140*(1+'S&amp;S'!$G$198),AJ141*(1+'S&amp;S'!$G$200),AJ142*(1+'S&amp;S'!$G$202),AJ143*(1+'S&amp;S'!$G$204),AJ144*(1+'S&amp;S'!$G$206))</f>
        <v>0</v>
      </c>
      <c r="AK362" s="66">
        <f>-AK$190*(1+'S&amp;S'!$G$164)+AK$216*IF(O.1!$C$38="Depreciation",(1+'S&amp;S'!$G$164),1)-AK$218*(1+'S&amp;S'!$G$166)+AK233*(1+'S&amp;S'!$G$208)+AK234*(1+'S&amp;S'!$G$210)+SUM(AK125*(1+'S&amp;S'!$G$168),AK126*(1+'S&amp;S'!$G$170),AK127*(1+'S&amp;S'!$G$172),AK128*(1+'S&amp;S'!$G$174),AK129*(1+'S&amp;S'!$G$176),AK130*(1+'S&amp;S'!$G$178),AK131*(1+'S&amp;S'!$G$180),AK132*(1+'S&amp;S'!$G$182),AK133*(1+'S&amp;S'!$G$184),AK134*(1+'S&amp;S'!$G$186),AK135*(1+'S&amp;S'!$G$188),AK136*(1+'S&amp;S'!$G$190),AK137*(1+'S&amp;S'!$G$192),AK138*(1+'S&amp;S'!$G$194),AK139*(1+'S&amp;S'!$G$196),AK140*(1+'S&amp;S'!$G$198),AK141*(1+'S&amp;S'!$G$200),AK142*(1+'S&amp;S'!$G$202),AK143*(1+'S&amp;S'!$G$204),AK144*(1+'S&amp;S'!$G$206))</f>
        <v>0</v>
      </c>
      <c r="AL362" s="66">
        <f>-AL$190*(1+'S&amp;S'!$G$164)+AL$216*IF(O.1!$C$38="Depreciation",(1+'S&amp;S'!$G$164),1)-AL$218*(1+'S&amp;S'!$G$166)+AL233*(1+'S&amp;S'!$G$208)+AL234*(1+'S&amp;S'!$G$210)+SUM(AL125*(1+'S&amp;S'!$G$168),AL126*(1+'S&amp;S'!$G$170),AL127*(1+'S&amp;S'!$G$172),AL128*(1+'S&amp;S'!$G$174),AL129*(1+'S&amp;S'!$G$176),AL130*(1+'S&amp;S'!$G$178),AL131*(1+'S&amp;S'!$G$180),AL132*(1+'S&amp;S'!$G$182),AL133*(1+'S&amp;S'!$G$184),AL134*(1+'S&amp;S'!$G$186),AL135*(1+'S&amp;S'!$G$188),AL136*(1+'S&amp;S'!$G$190),AL137*(1+'S&amp;S'!$G$192),AL138*(1+'S&amp;S'!$G$194),AL139*(1+'S&amp;S'!$G$196),AL140*(1+'S&amp;S'!$G$198),AL141*(1+'S&amp;S'!$G$200),AL142*(1+'S&amp;S'!$G$202),AL143*(1+'S&amp;S'!$G$204),AL144*(1+'S&amp;S'!$G$206))</f>
        <v>0</v>
      </c>
      <c r="AM362" s="66">
        <f>-AM$190*(1+'S&amp;S'!$G$164)+AM$216*IF(O.1!$C$38="Depreciation",(1+'S&amp;S'!$G$164),1)-AM$218*(1+'S&amp;S'!$G$166)+AM233*(1+'S&amp;S'!$G$208)+AM234*(1+'S&amp;S'!$G$210)+SUM(AM125*(1+'S&amp;S'!$G$168),AM126*(1+'S&amp;S'!$G$170),AM127*(1+'S&amp;S'!$G$172),AM128*(1+'S&amp;S'!$G$174),AM129*(1+'S&amp;S'!$G$176),AM130*(1+'S&amp;S'!$G$178),AM131*(1+'S&amp;S'!$G$180),AM132*(1+'S&amp;S'!$G$182),AM133*(1+'S&amp;S'!$G$184),AM134*(1+'S&amp;S'!$G$186),AM135*(1+'S&amp;S'!$G$188),AM136*(1+'S&amp;S'!$G$190),AM137*(1+'S&amp;S'!$G$192),AM138*(1+'S&amp;S'!$G$194),AM139*(1+'S&amp;S'!$G$196),AM140*(1+'S&amp;S'!$G$198),AM141*(1+'S&amp;S'!$G$200),AM142*(1+'S&amp;S'!$G$202),AM143*(1+'S&amp;S'!$G$204),AM144*(1+'S&amp;S'!$G$206))</f>
        <v>0</v>
      </c>
      <c r="AN362" s="66">
        <f>-AN$190*(1+'S&amp;S'!$G$164)+AN$216*IF(O.1!$C$38="Depreciation",(1+'S&amp;S'!$G$164),1)-AN$218*(1+'S&amp;S'!$G$166)+AN233*(1+'S&amp;S'!$G$208)+AN234*(1+'S&amp;S'!$G$210)+SUM(AN125*(1+'S&amp;S'!$G$168),AN126*(1+'S&amp;S'!$G$170),AN127*(1+'S&amp;S'!$G$172),AN128*(1+'S&amp;S'!$G$174),AN129*(1+'S&amp;S'!$G$176),AN130*(1+'S&amp;S'!$G$178),AN131*(1+'S&amp;S'!$G$180),AN132*(1+'S&amp;S'!$G$182),AN133*(1+'S&amp;S'!$G$184),AN134*(1+'S&amp;S'!$G$186),AN135*(1+'S&amp;S'!$G$188),AN136*(1+'S&amp;S'!$G$190),AN137*(1+'S&amp;S'!$G$192),AN138*(1+'S&amp;S'!$G$194),AN139*(1+'S&amp;S'!$G$196),AN140*(1+'S&amp;S'!$G$198),AN141*(1+'S&amp;S'!$G$200),AN142*(1+'S&amp;S'!$G$202),AN143*(1+'S&amp;S'!$G$204),AN144*(1+'S&amp;S'!$G$206))</f>
        <v>0</v>
      </c>
      <c r="AO362" s="66">
        <f>-AO$190*(1+'S&amp;S'!$G$164)+AO$216*IF(O.1!$C$38="Depreciation",(1+'S&amp;S'!$G$164),1)-AO$218*(1+'S&amp;S'!$G$166)+AO233*(1+'S&amp;S'!$G$208)+AO234*(1+'S&amp;S'!$G$210)+SUM(AO125*(1+'S&amp;S'!$G$168),AO126*(1+'S&amp;S'!$G$170),AO127*(1+'S&amp;S'!$G$172),AO128*(1+'S&amp;S'!$G$174),AO129*(1+'S&amp;S'!$G$176),AO130*(1+'S&amp;S'!$G$178),AO131*(1+'S&amp;S'!$G$180),AO132*(1+'S&amp;S'!$G$182),AO133*(1+'S&amp;S'!$G$184),AO134*(1+'S&amp;S'!$G$186),AO135*(1+'S&amp;S'!$G$188),AO136*(1+'S&amp;S'!$G$190),AO137*(1+'S&amp;S'!$G$192),AO138*(1+'S&amp;S'!$G$194),AO139*(1+'S&amp;S'!$G$196),AO140*(1+'S&amp;S'!$G$198),AO141*(1+'S&amp;S'!$G$200),AO142*(1+'S&amp;S'!$G$202),AO143*(1+'S&amp;S'!$G$204),AO144*(1+'S&amp;S'!$G$206))</f>
        <v>0</v>
      </c>
      <c r="AP362" s="66">
        <f>-AP$190*(1+'S&amp;S'!$G$164)+AP$216*IF(O.1!$C$38="Depreciation",(1+'S&amp;S'!$G$164),1)-AP$218*(1+'S&amp;S'!$G$166)+AP233*(1+'S&amp;S'!$G$208)+AP234*(1+'S&amp;S'!$G$210)+SUM(AP125*(1+'S&amp;S'!$G$168),AP126*(1+'S&amp;S'!$G$170),AP127*(1+'S&amp;S'!$G$172),AP128*(1+'S&amp;S'!$G$174),AP129*(1+'S&amp;S'!$G$176),AP130*(1+'S&amp;S'!$G$178),AP131*(1+'S&amp;S'!$G$180),AP132*(1+'S&amp;S'!$G$182),AP133*(1+'S&amp;S'!$G$184),AP134*(1+'S&amp;S'!$G$186),AP135*(1+'S&amp;S'!$G$188),AP136*(1+'S&amp;S'!$G$190),AP137*(1+'S&amp;S'!$G$192),AP138*(1+'S&amp;S'!$G$194),AP139*(1+'S&amp;S'!$G$196),AP140*(1+'S&amp;S'!$G$198),AP141*(1+'S&amp;S'!$G$200),AP142*(1+'S&amp;S'!$G$202),AP143*(1+'S&amp;S'!$G$204),AP144*(1+'S&amp;S'!$G$206))</f>
        <v>0</v>
      </c>
      <c r="AQ362" s="66">
        <f>-AQ$190*(1+'S&amp;S'!$G$164)+AQ$216*IF(O.1!$C$38="Depreciation",(1+'S&amp;S'!$G$164),1)-AQ$218*(1+'S&amp;S'!$G$166)+AQ233*(1+'S&amp;S'!$G$208)+AQ234*(1+'S&amp;S'!$G$210)+SUM(AQ125*(1+'S&amp;S'!$G$168),AQ126*(1+'S&amp;S'!$G$170),AQ127*(1+'S&amp;S'!$G$172),AQ128*(1+'S&amp;S'!$G$174),AQ129*(1+'S&amp;S'!$G$176),AQ130*(1+'S&amp;S'!$G$178),AQ131*(1+'S&amp;S'!$G$180),AQ132*(1+'S&amp;S'!$G$182),AQ133*(1+'S&amp;S'!$G$184),AQ134*(1+'S&amp;S'!$G$186),AQ135*(1+'S&amp;S'!$G$188),AQ136*(1+'S&amp;S'!$G$190),AQ137*(1+'S&amp;S'!$G$192),AQ138*(1+'S&amp;S'!$G$194),AQ139*(1+'S&amp;S'!$G$196),AQ140*(1+'S&amp;S'!$G$198),AQ141*(1+'S&amp;S'!$G$200),AQ142*(1+'S&amp;S'!$G$202),AQ143*(1+'S&amp;S'!$G$204),AQ144*(1+'S&amp;S'!$G$206))</f>
        <v>0</v>
      </c>
      <c r="AR362" s="66">
        <f>-AR$190*(1+'S&amp;S'!$G$164)+AR$216*IF(O.1!$C$38="Depreciation",(1+'S&amp;S'!$G$164),1)-AR$218*(1+'S&amp;S'!$G$166)+AR233*(1+'S&amp;S'!$G$208)+AR234*(1+'S&amp;S'!$G$210)+SUM(AR125*(1+'S&amp;S'!$G$168),AR126*(1+'S&amp;S'!$G$170),AR127*(1+'S&amp;S'!$G$172),AR128*(1+'S&amp;S'!$G$174),AR129*(1+'S&amp;S'!$G$176),AR130*(1+'S&amp;S'!$G$178),AR131*(1+'S&amp;S'!$G$180),AR132*(1+'S&amp;S'!$G$182),AR133*(1+'S&amp;S'!$G$184),AR134*(1+'S&amp;S'!$G$186),AR135*(1+'S&amp;S'!$G$188),AR136*(1+'S&amp;S'!$G$190),AR137*(1+'S&amp;S'!$G$192),AR138*(1+'S&amp;S'!$G$194),AR139*(1+'S&amp;S'!$G$196),AR140*(1+'S&amp;S'!$G$198),AR141*(1+'S&amp;S'!$G$200),AR142*(1+'S&amp;S'!$G$202),AR143*(1+'S&amp;S'!$G$204),AR144*(1+'S&amp;S'!$G$206))</f>
        <v>0</v>
      </c>
      <c r="AS362" s="66">
        <f>-AS$190*(1+'S&amp;S'!$G$164)+AS$216*IF(O.1!$C$38="Depreciation",(1+'S&amp;S'!$G$164),1)-AS$218*(1+'S&amp;S'!$G$166)+AS233*(1+'S&amp;S'!$G$208)+AS234*(1+'S&amp;S'!$G$210)+SUM(AS125*(1+'S&amp;S'!$G$168),AS126*(1+'S&amp;S'!$G$170),AS127*(1+'S&amp;S'!$G$172),AS128*(1+'S&amp;S'!$G$174),AS129*(1+'S&amp;S'!$G$176),AS130*(1+'S&amp;S'!$G$178),AS131*(1+'S&amp;S'!$G$180),AS132*(1+'S&amp;S'!$G$182),AS133*(1+'S&amp;S'!$G$184),AS134*(1+'S&amp;S'!$G$186),AS135*(1+'S&amp;S'!$G$188),AS136*(1+'S&amp;S'!$G$190),AS137*(1+'S&amp;S'!$G$192),AS138*(1+'S&amp;S'!$G$194),AS139*(1+'S&amp;S'!$G$196),AS140*(1+'S&amp;S'!$G$198),AS141*(1+'S&amp;S'!$G$200),AS142*(1+'S&amp;S'!$G$202),AS143*(1+'S&amp;S'!$G$204),AS144*(1+'S&amp;S'!$G$206))</f>
        <v>0</v>
      </c>
      <c r="AT362" s="66">
        <f>-AT$190*(1+'S&amp;S'!$G$164)+AT$216*IF(O.1!$C$38="Depreciation",(1+'S&amp;S'!$G$164),1)-AT$218*(1+'S&amp;S'!$G$166)+AT233*(1+'S&amp;S'!$G$208)+AT234*(1+'S&amp;S'!$G$210)+SUM(AT125*(1+'S&amp;S'!$G$168),AT126*(1+'S&amp;S'!$G$170),AT127*(1+'S&amp;S'!$G$172),AT128*(1+'S&amp;S'!$G$174),AT129*(1+'S&amp;S'!$G$176),AT130*(1+'S&amp;S'!$G$178),AT131*(1+'S&amp;S'!$G$180),AT132*(1+'S&amp;S'!$G$182),AT133*(1+'S&amp;S'!$G$184),AT134*(1+'S&amp;S'!$G$186),AT135*(1+'S&amp;S'!$G$188),AT136*(1+'S&amp;S'!$G$190),AT137*(1+'S&amp;S'!$G$192),AT138*(1+'S&amp;S'!$G$194),AT139*(1+'S&amp;S'!$G$196),AT140*(1+'S&amp;S'!$G$198),AT141*(1+'S&amp;S'!$G$200),AT142*(1+'S&amp;S'!$G$202),AT143*(1+'S&amp;S'!$G$204),AT144*(1+'S&amp;S'!$G$206))</f>
        <v>0</v>
      </c>
      <c r="AU362" s="66">
        <f>-AU$190*(1+'S&amp;S'!$G$164)+AU$216*IF(O.1!$C$38="Depreciation",(1+'S&amp;S'!$G$164),1)-AU$218*(1+'S&amp;S'!$G$166)+AU233*(1+'S&amp;S'!$G$208)+AU234*(1+'S&amp;S'!$G$210)+SUM(AU125*(1+'S&amp;S'!$G$168),AU126*(1+'S&amp;S'!$G$170),AU127*(1+'S&amp;S'!$G$172),AU128*(1+'S&amp;S'!$G$174),AU129*(1+'S&amp;S'!$G$176),AU130*(1+'S&amp;S'!$G$178),AU131*(1+'S&amp;S'!$G$180),AU132*(1+'S&amp;S'!$G$182),AU133*(1+'S&amp;S'!$G$184),AU134*(1+'S&amp;S'!$G$186),AU135*(1+'S&amp;S'!$G$188),AU136*(1+'S&amp;S'!$G$190),AU137*(1+'S&amp;S'!$G$192),AU138*(1+'S&amp;S'!$G$194),AU139*(1+'S&amp;S'!$G$196),AU140*(1+'S&amp;S'!$G$198),AU141*(1+'S&amp;S'!$G$200),AU142*(1+'S&amp;S'!$G$202),AU143*(1+'S&amp;S'!$G$204),AU144*(1+'S&amp;S'!$G$206))</f>
        <v>0</v>
      </c>
      <c r="AV362" s="66">
        <f>-AV$190*(1+'S&amp;S'!$G$164)+AV$216*IF(O.1!$C$38="Depreciation",(1+'S&amp;S'!$G$164),1)-AV$218*(1+'S&amp;S'!$G$166)+AV233*(1+'S&amp;S'!$G$208)+AV234*(1+'S&amp;S'!$G$210)+SUM(AV125*(1+'S&amp;S'!$G$168),AV126*(1+'S&amp;S'!$G$170),AV127*(1+'S&amp;S'!$G$172),AV128*(1+'S&amp;S'!$G$174),AV129*(1+'S&amp;S'!$G$176),AV130*(1+'S&amp;S'!$G$178),AV131*(1+'S&amp;S'!$G$180),AV132*(1+'S&amp;S'!$G$182),AV133*(1+'S&amp;S'!$G$184),AV134*(1+'S&amp;S'!$G$186),AV135*(1+'S&amp;S'!$G$188),AV136*(1+'S&amp;S'!$G$190),AV137*(1+'S&amp;S'!$G$192),AV138*(1+'S&amp;S'!$G$194),AV139*(1+'S&amp;S'!$G$196),AV140*(1+'S&amp;S'!$G$198),AV141*(1+'S&amp;S'!$G$200),AV142*(1+'S&amp;S'!$G$202),AV143*(1+'S&amp;S'!$G$204),AV144*(1+'S&amp;S'!$G$206))</f>
        <v>0</v>
      </c>
      <c r="AW362" s="66">
        <f>-AW$190*(1+'S&amp;S'!$G$164)+AW$216*IF(O.1!$C$38="Depreciation",(1+'S&amp;S'!$G$164),1)-AW$218*(1+'S&amp;S'!$G$166)+AW233*(1+'S&amp;S'!$G$208)+AW234*(1+'S&amp;S'!$G$210)+SUM(AW125*(1+'S&amp;S'!$G$168),AW126*(1+'S&amp;S'!$G$170),AW127*(1+'S&amp;S'!$G$172),AW128*(1+'S&amp;S'!$G$174),AW129*(1+'S&amp;S'!$G$176),AW130*(1+'S&amp;S'!$G$178),AW131*(1+'S&amp;S'!$G$180),AW132*(1+'S&amp;S'!$G$182),AW133*(1+'S&amp;S'!$G$184),AW134*(1+'S&amp;S'!$G$186),AW135*(1+'S&amp;S'!$G$188),AW136*(1+'S&amp;S'!$G$190),AW137*(1+'S&amp;S'!$G$192),AW138*(1+'S&amp;S'!$G$194),AW139*(1+'S&amp;S'!$G$196),AW140*(1+'S&amp;S'!$G$198),AW141*(1+'S&amp;S'!$G$200),AW142*(1+'S&amp;S'!$G$202),AW143*(1+'S&amp;S'!$G$204),AW144*(1+'S&amp;S'!$G$206))</f>
        <v>0</v>
      </c>
      <c r="AX362" s="66">
        <f>-AX$190*(1+'S&amp;S'!$G$164)+AX$216*IF(O.1!$C$38="Depreciation",(1+'S&amp;S'!$G$164),1)-AX$218*(1+'S&amp;S'!$G$166)+AX233*(1+'S&amp;S'!$G$208)+AX234*(1+'S&amp;S'!$G$210)+SUM(AX125*(1+'S&amp;S'!$G$168),AX126*(1+'S&amp;S'!$G$170),AX127*(1+'S&amp;S'!$G$172),AX128*(1+'S&amp;S'!$G$174),AX129*(1+'S&amp;S'!$G$176),AX130*(1+'S&amp;S'!$G$178),AX131*(1+'S&amp;S'!$G$180),AX132*(1+'S&amp;S'!$G$182),AX133*(1+'S&amp;S'!$G$184),AX134*(1+'S&amp;S'!$G$186),AX135*(1+'S&amp;S'!$G$188),AX136*(1+'S&amp;S'!$G$190),AX137*(1+'S&amp;S'!$G$192),AX138*(1+'S&amp;S'!$G$194),AX139*(1+'S&amp;S'!$G$196),AX140*(1+'S&amp;S'!$G$198),AX141*(1+'S&amp;S'!$G$200),AX142*(1+'S&amp;S'!$G$202),AX143*(1+'S&amp;S'!$G$204),AX144*(1+'S&amp;S'!$G$206))</f>
        <v>0</v>
      </c>
      <c r="AY362" s="66">
        <f>-AY$190*(1+'S&amp;S'!$G$164)+AY$216*IF(O.1!$C$38="Depreciation",(1+'S&amp;S'!$G$164),1)-AY$218*(1+'S&amp;S'!$G$166)+AY233*(1+'S&amp;S'!$G$208)+AY234*(1+'S&amp;S'!$G$210)+SUM(AY125*(1+'S&amp;S'!$G$168),AY126*(1+'S&amp;S'!$G$170),AY127*(1+'S&amp;S'!$G$172),AY128*(1+'S&amp;S'!$G$174),AY129*(1+'S&amp;S'!$G$176),AY130*(1+'S&amp;S'!$G$178),AY131*(1+'S&amp;S'!$G$180),AY132*(1+'S&amp;S'!$G$182),AY133*(1+'S&amp;S'!$G$184),AY134*(1+'S&amp;S'!$G$186),AY135*(1+'S&amp;S'!$G$188),AY136*(1+'S&amp;S'!$G$190),AY137*(1+'S&amp;S'!$G$192),AY138*(1+'S&amp;S'!$G$194),AY139*(1+'S&amp;S'!$G$196),AY140*(1+'S&amp;S'!$G$198),AY141*(1+'S&amp;S'!$G$200),AY142*(1+'S&amp;S'!$G$202),AY143*(1+'S&amp;S'!$G$204),AY144*(1+'S&amp;S'!$G$206))</f>
        <v>0</v>
      </c>
      <c r="AZ362" s="66">
        <f>-AZ$190*(1+'S&amp;S'!$G$164)+AZ$216*IF(O.1!$C$38="Depreciation",(1+'S&amp;S'!$G$164),1)-AZ$218*(1+'S&amp;S'!$G$166)+AZ233*(1+'S&amp;S'!$G$208)+AZ234*(1+'S&amp;S'!$G$210)+SUM(AZ125*(1+'S&amp;S'!$G$168),AZ126*(1+'S&amp;S'!$G$170),AZ127*(1+'S&amp;S'!$G$172),AZ128*(1+'S&amp;S'!$G$174),AZ129*(1+'S&amp;S'!$G$176),AZ130*(1+'S&amp;S'!$G$178),AZ131*(1+'S&amp;S'!$G$180),AZ132*(1+'S&amp;S'!$G$182),AZ133*(1+'S&amp;S'!$G$184),AZ134*(1+'S&amp;S'!$G$186),AZ135*(1+'S&amp;S'!$G$188),AZ136*(1+'S&amp;S'!$G$190),AZ137*(1+'S&amp;S'!$G$192),AZ138*(1+'S&amp;S'!$G$194),AZ139*(1+'S&amp;S'!$G$196),AZ140*(1+'S&amp;S'!$G$198),AZ141*(1+'S&amp;S'!$G$200),AZ142*(1+'S&amp;S'!$G$202),AZ143*(1+'S&amp;S'!$G$204),AZ144*(1+'S&amp;S'!$G$206))</f>
        <v>0</v>
      </c>
      <c r="BA362" s="66">
        <f>-BA$190*(1+'S&amp;S'!$G$164)+BA$216*IF(O.1!$C$38="Depreciation",(1+'S&amp;S'!$G$164),1)-BA$218*(1+'S&amp;S'!$G$166)+BA233*(1+'S&amp;S'!$G$208)+BA234*(1+'S&amp;S'!$G$210)+SUM(BA125*(1+'S&amp;S'!$G$168),BA126*(1+'S&amp;S'!$G$170),BA127*(1+'S&amp;S'!$G$172),BA128*(1+'S&amp;S'!$G$174),BA129*(1+'S&amp;S'!$G$176),BA130*(1+'S&amp;S'!$G$178),BA131*(1+'S&amp;S'!$G$180),BA132*(1+'S&amp;S'!$G$182),BA133*(1+'S&amp;S'!$G$184),BA134*(1+'S&amp;S'!$G$186),BA135*(1+'S&amp;S'!$G$188),BA136*(1+'S&amp;S'!$G$190),BA137*(1+'S&amp;S'!$G$192),BA138*(1+'S&amp;S'!$G$194),BA139*(1+'S&amp;S'!$G$196),BA140*(1+'S&amp;S'!$G$198),BA141*(1+'S&amp;S'!$G$200),BA142*(1+'S&amp;S'!$G$202),BA143*(1+'S&amp;S'!$G$204),BA144*(1+'S&amp;S'!$G$206))</f>
        <v>0</v>
      </c>
      <c r="BB362" s="66">
        <f>-BB$190*(1+'S&amp;S'!$G$164)+BB$216*IF(O.1!$C$38="Depreciation",(1+'S&amp;S'!$G$164),1)-BB$218*(1+'S&amp;S'!$G$166)+BB233*(1+'S&amp;S'!$G$208)+BB234*(1+'S&amp;S'!$G$210)+SUM(BB125*(1+'S&amp;S'!$G$168),BB126*(1+'S&amp;S'!$G$170),BB127*(1+'S&amp;S'!$G$172),BB128*(1+'S&amp;S'!$G$174),BB129*(1+'S&amp;S'!$G$176),BB130*(1+'S&amp;S'!$G$178),BB131*(1+'S&amp;S'!$G$180),BB132*(1+'S&amp;S'!$G$182),BB133*(1+'S&amp;S'!$G$184),BB134*(1+'S&amp;S'!$G$186),BB135*(1+'S&amp;S'!$G$188),BB136*(1+'S&amp;S'!$G$190),BB137*(1+'S&amp;S'!$G$192),BB138*(1+'S&amp;S'!$G$194),BB139*(1+'S&amp;S'!$G$196),BB140*(1+'S&amp;S'!$G$198),BB141*(1+'S&amp;S'!$G$200),BB142*(1+'S&amp;S'!$G$202),BB143*(1+'S&amp;S'!$G$204),BB144*(1+'S&amp;S'!$G$206))</f>
        <v>0</v>
      </c>
      <c r="BC362" s="66">
        <f>-BC$190*(1+'S&amp;S'!$G$164)+BC$216*IF(O.1!$C$38="Depreciation",(1+'S&amp;S'!$G$164),1)-BC$218*(1+'S&amp;S'!$G$166)+BC233*(1+'S&amp;S'!$G$208)+BC234*(1+'S&amp;S'!$G$210)+SUM(BC125*(1+'S&amp;S'!$G$168),BC126*(1+'S&amp;S'!$G$170),BC127*(1+'S&amp;S'!$G$172),BC128*(1+'S&amp;S'!$G$174),BC129*(1+'S&amp;S'!$G$176),BC130*(1+'S&amp;S'!$G$178),BC131*(1+'S&amp;S'!$G$180),BC132*(1+'S&amp;S'!$G$182),BC133*(1+'S&amp;S'!$G$184),BC134*(1+'S&amp;S'!$G$186),BC135*(1+'S&amp;S'!$G$188),BC136*(1+'S&amp;S'!$G$190),BC137*(1+'S&amp;S'!$G$192),BC138*(1+'S&amp;S'!$G$194),BC139*(1+'S&amp;S'!$G$196),BC140*(1+'S&amp;S'!$G$198),BC141*(1+'S&amp;S'!$G$200),BC142*(1+'S&amp;S'!$G$202),BC143*(1+'S&amp;S'!$G$204),BC144*(1+'S&amp;S'!$G$206))</f>
        <v>0</v>
      </c>
      <c r="BD362" s="66">
        <f>-BD$190*(1+'S&amp;S'!$G$164)+BD$216*IF(O.1!$C$38="Depreciation",(1+'S&amp;S'!$G$164),1)-BD$218*(1+'S&amp;S'!$G$166)+BD233*(1+'S&amp;S'!$G$208)+BD234*(1+'S&amp;S'!$G$210)+SUM(BD125*(1+'S&amp;S'!$G$168),BD126*(1+'S&amp;S'!$G$170),BD127*(1+'S&amp;S'!$G$172),BD128*(1+'S&amp;S'!$G$174),BD129*(1+'S&amp;S'!$G$176),BD130*(1+'S&amp;S'!$G$178),BD131*(1+'S&amp;S'!$G$180),BD132*(1+'S&amp;S'!$G$182),BD133*(1+'S&amp;S'!$G$184),BD134*(1+'S&amp;S'!$G$186),BD135*(1+'S&amp;S'!$G$188),BD136*(1+'S&amp;S'!$G$190),BD137*(1+'S&amp;S'!$G$192),BD138*(1+'S&amp;S'!$G$194),BD139*(1+'S&amp;S'!$G$196),BD140*(1+'S&amp;S'!$G$198),BD141*(1+'S&amp;S'!$G$200),BD142*(1+'S&amp;S'!$G$202),BD143*(1+'S&amp;S'!$G$204),BD144*(1+'S&amp;S'!$G$206))</f>
        <v>0</v>
      </c>
      <c r="BE362" s="66">
        <f>-BE$190*(1+'S&amp;S'!$G$164)+BE$216*IF(O.1!$C$38="Depreciation",(1+'S&amp;S'!$G$164),1)-BE$218*(1+'S&amp;S'!$G$166)+BE233*(1+'S&amp;S'!$G$208)+BE234*(1+'S&amp;S'!$G$210)+SUM(BE125*(1+'S&amp;S'!$G$168),BE126*(1+'S&amp;S'!$G$170),BE127*(1+'S&amp;S'!$G$172),BE128*(1+'S&amp;S'!$G$174),BE129*(1+'S&amp;S'!$G$176),BE130*(1+'S&amp;S'!$G$178),BE131*(1+'S&amp;S'!$G$180),BE132*(1+'S&amp;S'!$G$182),BE133*(1+'S&amp;S'!$G$184),BE134*(1+'S&amp;S'!$G$186),BE135*(1+'S&amp;S'!$G$188),BE136*(1+'S&amp;S'!$G$190),BE137*(1+'S&amp;S'!$G$192),BE138*(1+'S&amp;S'!$G$194),BE139*(1+'S&amp;S'!$G$196),BE140*(1+'S&amp;S'!$G$198),BE141*(1+'S&amp;S'!$G$200),BE142*(1+'S&amp;S'!$G$202),BE143*(1+'S&amp;S'!$G$204),BE144*(1+'S&amp;S'!$G$206))</f>
        <v>0</v>
      </c>
      <c r="BF362" s="66">
        <f>-BF$190*(1+'S&amp;S'!$G$164)+BF$216*IF(O.1!$C$38="Depreciation",(1+'S&amp;S'!$G$164),1)-BF$218*(1+'S&amp;S'!$G$166)+BF233*(1+'S&amp;S'!$G$208)+BF234*(1+'S&amp;S'!$G$210)+SUM(BF125*(1+'S&amp;S'!$G$168),BF126*(1+'S&amp;S'!$G$170),BF127*(1+'S&amp;S'!$G$172),BF128*(1+'S&amp;S'!$G$174),BF129*(1+'S&amp;S'!$G$176),BF130*(1+'S&amp;S'!$G$178),BF131*(1+'S&amp;S'!$G$180),BF132*(1+'S&amp;S'!$G$182),BF133*(1+'S&amp;S'!$G$184),BF134*(1+'S&amp;S'!$G$186),BF135*(1+'S&amp;S'!$G$188),BF136*(1+'S&amp;S'!$G$190),BF137*(1+'S&amp;S'!$G$192),BF138*(1+'S&amp;S'!$G$194),BF139*(1+'S&amp;S'!$G$196),BF140*(1+'S&amp;S'!$G$198),BF141*(1+'S&amp;S'!$G$200),BF142*(1+'S&amp;S'!$G$202),BF143*(1+'S&amp;S'!$G$204),BF144*(1+'S&amp;S'!$G$206))</f>
        <v>0</v>
      </c>
      <c r="BG362" s="66">
        <f>-BG$190*(1+'S&amp;S'!$G$164)+BG$216*IF(O.1!$C$38="Depreciation",(1+'S&amp;S'!$G$164),1)-BG$218*(1+'S&amp;S'!$G$166)+BG233*(1+'S&amp;S'!$G$208)+BG234*(1+'S&amp;S'!$G$210)+SUM(BG125*(1+'S&amp;S'!$G$168),BG126*(1+'S&amp;S'!$G$170),BG127*(1+'S&amp;S'!$G$172),BG128*(1+'S&amp;S'!$G$174),BG129*(1+'S&amp;S'!$G$176),BG130*(1+'S&amp;S'!$G$178),BG131*(1+'S&amp;S'!$G$180),BG132*(1+'S&amp;S'!$G$182),BG133*(1+'S&amp;S'!$G$184),BG134*(1+'S&amp;S'!$G$186),BG135*(1+'S&amp;S'!$G$188),BG136*(1+'S&amp;S'!$G$190),BG137*(1+'S&amp;S'!$G$192),BG138*(1+'S&amp;S'!$G$194),BG139*(1+'S&amp;S'!$G$196),BG140*(1+'S&amp;S'!$G$198),BG141*(1+'S&amp;S'!$G$200),BG142*(1+'S&amp;S'!$G$202),BG143*(1+'S&amp;S'!$G$204),BG144*(1+'S&amp;S'!$G$206))</f>
        <v>0</v>
      </c>
      <c r="BH362" s="66">
        <f>-BH$190*(1+'S&amp;S'!$G$164)+BH$216*IF(O.1!$C$38="Depreciation",(1+'S&amp;S'!$G$164),1)-BH$218*(1+'S&amp;S'!$G$166)+BH233*(1+'S&amp;S'!$G$208)+BH234*(1+'S&amp;S'!$G$210)+SUM(BH125*(1+'S&amp;S'!$G$168),BH126*(1+'S&amp;S'!$G$170),BH127*(1+'S&amp;S'!$G$172),BH128*(1+'S&amp;S'!$G$174),BH129*(1+'S&amp;S'!$G$176),BH130*(1+'S&amp;S'!$G$178),BH131*(1+'S&amp;S'!$G$180),BH132*(1+'S&amp;S'!$G$182),BH133*(1+'S&amp;S'!$G$184),BH134*(1+'S&amp;S'!$G$186),BH135*(1+'S&amp;S'!$G$188),BH136*(1+'S&amp;S'!$G$190),BH137*(1+'S&amp;S'!$G$192),BH138*(1+'S&amp;S'!$G$194),BH139*(1+'S&amp;S'!$G$196),BH140*(1+'S&amp;S'!$G$198),BH141*(1+'S&amp;S'!$G$200),BH142*(1+'S&amp;S'!$G$202),BH143*(1+'S&amp;S'!$G$204),BH144*(1+'S&amp;S'!$G$206))</f>
        <v>0</v>
      </c>
      <c r="BI362" s="66">
        <f>-BI$190*(1+'S&amp;S'!$G$164)+BI$216*IF(O.1!$C$38="Depreciation",(1+'S&amp;S'!$G$164),1)-BI$218*(1+'S&amp;S'!$G$166)+BI233*(1+'S&amp;S'!$G$208)+BI234*(1+'S&amp;S'!$G$210)+SUM(BI125*(1+'S&amp;S'!$G$168),BI126*(1+'S&amp;S'!$G$170),BI127*(1+'S&amp;S'!$G$172),BI128*(1+'S&amp;S'!$G$174),BI129*(1+'S&amp;S'!$G$176),BI130*(1+'S&amp;S'!$G$178),BI131*(1+'S&amp;S'!$G$180),BI132*(1+'S&amp;S'!$G$182),BI133*(1+'S&amp;S'!$G$184),BI134*(1+'S&amp;S'!$G$186),BI135*(1+'S&amp;S'!$G$188),BI136*(1+'S&amp;S'!$G$190),BI137*(1+'S&amp;S'!$G$192),BI138*(1+'S&amp;S'!$G$194),BI139*(1+'S&amp;S'!$G$196),BI140*(1+'S&amp;S'!$G$198),BI141*(1+'S&amp;S'!$G$200),BI142*(1+'S&amp;S'!$G$202),BI143*(1+'S&amp;S'!$G$204),BI144*(1+'S&amp;S'!$G$206))</f>
        <v>0</v>
      </c>
      <c r="BJ362" s="66">
        <f>-BJ$190*(1+'S&amp;S'!$G$164)+BJ$216*IF(O.1!$C$38="Depreciation",(1+'S&amp;S'!$G$164),1)-BJ$218*(1+'S&amp;S'!$G$166)+BJ233*(1+'S&amp;S'!$G$208)+BJ234*(1+'S&amp;S'!$G$210)+SUM(BJ125*(1+'S&amp;S'!$G$168),BJ126*(1+'S&amp;S'!$G$170),BJ127*(1+'S&amp;S'!$G$172),BJ128*(1+'S&amp;S'!$G$174),BJ129*(1+'S&amp;S'!$G$176),BJ130*(1+'S&amp;S'!$G$178),BJ131*(1+'S&amp;S'!$G$180),BJ132*(1+'S&amp;S'!$G$182),BJ133*(1+'S&amp;S'!$G$184),BJ134*(1+'S&amp;S'!$G$186),BJ135*(1+'S&amp;S'!$G$188),BJ136*(1+'S&amp;S'!$G$190),BJ137*(1+'S&amp;S'!$G$192),BJ138*(1+'S&amp;S'!$G$194),BJ139*(1+'S&amp;S'!$G$196),BJ140*(1+'S&amp;S'!$G$198),BJ141*(1+'S&amp;S'!$G$200),BJ142*(1+'S&amp;S'!$G$202),BJ143*(1+'S&amp;S'!$G$204),BJ144*(1+'S&amp;S'!$G$206))</f>
        <v>0</v>
      </c>
      <c r="BK362" s="66">
        <f>-BK$190*(1+'S&amp;S'!$G$164)+BK$216*IF(O.1!$C$38="Depreciation",(1+'S&amp;S'!$G$164),1)-BK$218*(1+'S&amp;S'!$G$166)+BK233*(1+'S&amp;S'!$G$208)+BK234*(1+'S&amp;S'!$G$210)+SUM(BK125*(1+'S&amp;S'!$G$168),BK126*(1+'S&amp;S'!$G$170),BK127*(1+'S&amp;S'!$G$172),BK128*(1+'S&amp;S'!$G$174),BK129*(1+'S&amp;S'!$G$176),BK130*(1+'S&amp;S'!$G$178),BK131*(1+'S&amp;S'!$G$180),BK132*(1+'S&amp;S'!$G$182),BK133*(1+'S&amp;S'!$G$184),BK134*(1+'S&amp;S'!$G$186),BK135*(1+'S&amp;S'!$G$188),BK136*(1+'S&amp;S'!$G$190),BK137*(1+'S&amp;S'!$G$192),BK138*(1+'S&amp;S'!$G$194),BK139*(1+'S&amp;S'!$G$196),BK140*(1+'S&amp;S'!$G$198),BK141*(1+'S&amp;S'!$G$200),BK142*(1+'S&amp;S'!$G$202),BK143*(1+'S&amp;S'!$G$204),BK144*(1+'S&amp;S'!$G$206))</f>
        <v>0</v>
      </c>
      <c r="BL362" s="66">
        <f>-BL$190*(1+'S&amp;S'!$G$164)+BL$216*IF(O.1!$C$38="Depreciation",(1+'S&amp;S'!$G$164),1)-BL$218*(1+'S&amp;S'!$G$166)+BL233*(1+'S&amp;S'!$G$208)+BL234*(1+'S&amp;S'!$G$210)+SUM(BL125*(1+'S&amp;S'!$G$168),BL126*(1+'S&amp;S'!$G$170),BL127*(1+'S&amp;S'!$G$172),BL128*(1+'S&amp;S'!$G$174),BL129*(1+'S&amp;S'!$G$176),BL130*(1+'S&amp;S'!$G$178),BL131*(1+'S&amp;S'!$G$180),BL132*(1+'S&amp;S'!$G$182),BL133*(1+'S&amp;S'!$G$184),BL134*(1+'S&amp;S'!$G$186),BL135*(1+'S&amp;S'!$G$188),BL136*(1+'S&amp;S'!$G$190),BL137*(1+'S&amp;S'!$G$192),BL138*(1+'S&amp;S'!$G$194),BL139*(1+'S&amp;S'!$G$196),BL140*(1+'S&amp;S'!$G$198),BL141*(1+'S&amp;S'!$G$200),BL142*(1+'S&amp;S'!$G$202),BL143*(1+'S&amp;S'!$G$204),BL144*(1+'S&amp;S'!$G$206))</f>
        <v>0</v>
      </c>
      <c r="BM362" s="66">
        <f>-BM$190*(1+'S&amp;S'!$G$164)+BM$216*IF(O.1!$C$38="Depreciation",(1+'S&amp;S'!$G$164),1)-BM$218*(1+'S&amp;S'!$G$166)+BM233*(1+'S&amp;S'!$G$208)+BM234*(1+'S&amp;S'!$G$210)+SUM(BM125*(1+'S&amp;S'!$G$168),BM126*(1+'S&amp;S'!$G$170),BM127*(1+'S&amp;S'!$G$172),BM128*(1+'S&amp;S'!$G$174),BM129*(1+'S&amp;S'!$G$176),BM130*(1+'S&amp;S'!$G$178),BM131*(1+'S&amp;S'!$G$180),BM132*(1+'S&amp;S'!$G$182),BM133*(1+'S&amp;S'!$G$184),BM134*(1+'S&amp;S'!$G$186),BM135*(1+'S&amp;S'!$G$188),BM136*(1+'S&amp;S'!$G$190),BM137*(1+'S&amp;S'!$G$192),BM138*(1+'S&amp;S'!$G$194),BM139*(1+'S&amp;S'!$G$196),BM140*(1+'S&amp;S'!$G$198),BM141*(1+'S&amp;S'!$G$200),BM142*(1+'S&amp;S'!$G$202),BM143*(1+'S&amp;S'!$G$204),BM144*(1+'S&amp;S'!$G$206))</f>
        <v>0</v>
      </c>
      <c r="BN362" s="66">
        <f>-BN$190*(1+'S&amp;S'!$G$164)+BN$216*IF(O.1!$C$38="Depreciation",(1+'S&amp;S'!$G$164),1)-BN$218*(1+'S&amp;S'!$G$166)+BN233*(1+'S&amp;S'!$G$208)+BN234*(1+'S&amp;S'!$G$210)+SUM(BN125*(1+'S&amp;S'!$G$168),BN126*(1+'S&amp;S'!$G$170),BN127*(1+'S&amp;S'!$G$172),BN128*(1+'S&amp;S'!$G$174),BN129*(1+'S&amp;S'!$G$176),BN130*(1+'S&amp;S'!$G$178),BN131*(1+'S&amp;S'!$G$180),BN132*(1+'S&amp;S'!$G$182),BN133*(1+'S&amp;S'!$G$184),BN134*(1+'S&amp;S'!$G$186),BN135*(1+'S&amp;S'!$G$188),BN136*(1+'S&amp;S'!$G$190),BN137*(1+'S&amp;S'!$G$192),BN138*(1+'S&amp;S'!$G$194),BN139*(1+'S&amp;S'!$G$196),BN140*(1+'S&amp;S'!$G$198),BN141*(1+'S&amp;S'!$G$200),BN142*(1+'S&amp;S'!$G$202),BN143*(1+'S&amp;S'!$G$204),BN144*(1+'S&amp;S'!$G$206))</f>
        <v>0</v>
      </c>
      <c r="BO362" s="66">
        <f>-BO$190*(1+'S&amp;S'!$G$164)+BO$216*IF(O.1!$C$38="Depreciation",(1+'S&amp;S'!$G$164),1)-BO$218*(1+'S&amp;S'!$G$166)+BO233*(1+'S&amp;S'!$G$208)+BO234*(1+'S&amp;S'!$G$210)+SUM(BO125*(1+'S&amp;S'!$G$168),BO126*(1+'S&amp;S'!$G$170),BO127*(1+'S&amp;S'!$G$172),BO128*(1+'S&amp;S'!$G$174),BO129*(1+'S&amp;S'!$G$176),BO130*(1+'S&amp;S'!$G$178),BO131*(1+'S&amp;S'!$G$180),BO132*(1+'S&amp;S'!$G$182),BO133*(1+'S&amp;S'!$G$184),BO134*(1+'S&amp;S'!$G$186),BO135*(1+'S&amp;S'!$G$188),BO136*(1+'S&amp;S'!$G$190),BO137*(1+'S&amp;S'!$G$192),BO138*(1+'S&amp;S'!$G$194),BO139*(1+'S&amp;S'!$G$196),BO140*(1+'S&amp;S'!$G$198),BO141*(1+'S&amp;S'!$G$200),BO142*(1+'S&amp;S'!$G$202),BO143*(1+'S&amp;S'!$G$204),BO144*(1+'S&amp;S'!$G$206))</f>
        <v>0</v>
      </c>
      <c r="BP362" s="66">
        <f>-BP$190*(1+'S&amp;S'!$G$164)+BP$216*IF(O.1!$C$38="Depreciation",(1+'S&amp;S'!$G$164),1)-BP$218*(1+'S&amp;S'!$G$166)+BP233*(1+'S&amp;S'!$G$208)+BP234*(1+'S&amp;S'!$G$210)+SUM(BP125*(1+'S&amp;S'!$G$168),BP126*(1+'S&amp;S'!$G$170),BP127*(1+'S&amp;S'!$G$172),BP128*(1+'S&amp;S'!$G$174),BP129*(1+'S&amp;S'!$G$176),BP130*(1+'S&amp;S'!$G$178),BP131*(1+'S&amp;S'!$G$180),BP132*(1+'S&amp;S'!$G$182),BP133*(1+'S&amp;S'!$G$184),BP134*(1+'S&amp;S'!$G$186),BP135*(1+'S&amp;S'!$G$188),BP136*(1+'S&amp;S'!$G$190),BP137*(1+'S&amp;S'!$G$192),BP138*(1+'S&amp;S'!$G$194),BP139*(1+'S&amp;S'!$G$196),BP140*(1+'S&amp;S'!$G$198),BP141*(1+'S&amp;S'!$G$200),BP142*(1+'S&amp;S'!$G$202),BP143*(1+'S&amp;S'!$G$204),BP144*(1+'S&amp;S'!$G$206))</f>
        <v>0</v>
      </c>
      <c r="BQ362" s="66">
        <f>-BQ$190*(1+'S&amp;S'!$G$164)+BQ$216*IF(O.1!$C$38="Depreciation",(1+'S&amp;S'!$G$164),1)-BQ$218*(1+'S&amp;S'!$G$166)+BQ233*(1+'S&amp;S'!$G$208)+BQ234*(1+'S&amp;S'!$G$210)+SUM(BQ125*(1+'S&amp;S'!$G$168),BQ126*(1+'S&amp;S'!$G$170),BQ127*(1+'S&amp;S'!$G$172),BQ128*(1+'S&amp;S'!$G$174),BQ129*(1+'S&amp;S'!$G$176),BQ130*(1+'S&amp;S'!$G$178),BQ131*(1+'S&amp;S'!$G$180),BQ132*(1+'S&amp;S'!$G$182),BQ133*(1+'S&amp;S'!$G$184),BQ134*(1+'S&amp;S'!$G$186),BQ135*(1+'S&amp;S'!$G$188),BQ136*(1+'S&amp;S'!$G$190),BQ137*(1+'S&amp;S'!$G$192),BQ138*(1+'S&amp;S'!$G$194),BQ139*(1+'S&amp;S'!$G$196),BQ140*(1+'S&amp;S'!$G$198),BQ141*(1+'S&amp;S'!$G$200),BQ142*(1+'S&amp;S'!$G$202),BQ143*(1+'S&amp;S'!$G$204),BQ144*(1+'S&amp;S'!$G$206))</f>
        <v>0</v>
      </c>
      <c r="BR362" s="66">
        <f>-BR$190*(1+'S&amp;S'!$G$164)+BR$216*IF(O.1!$C$38="Depreciation",(1+'S&amp;S'!$G$164),1)-BR$218*(1+'S&amp;S'!$G$166)+BR233*(1+'S&amp;S'!$G$208)+BR234*(1+'S&amp;S'!$G$210)+SUM(BR125*(1+'S&amp;S'!$G$168),BR126*(1+'S&amp;S'!$G$170),BR127*(1+'S&amp;S'!$G$172),BR128*(1+'S&amp;S'!$G$174),BR129*(1+'S&amp;S'!$G$176),BR130*(1+'S&amp;S'!$G$178),BR131*(1+'S&amp;S'!$G$180),BR132*(1+'S&amp;S'!$G$182),BR133*(1+'S&amp;S'!$G$184),BR134*(1+'S&amp;S'!$G$186),BR135*(1+'S&amp;S'!$G$188),BR136*(1+'S&amp;S'!$G$190),BR137*(1+'S&amp;S'!$G$192),BR138*(1+'S&amp;S'!$G$194),BR139*(1+'S&amp;S'!$G$196),BR140*(1+'S&amp;S'!$G$198),BR141*(1+'S&amp;S'!$G$200),BR142*(1+'S&amp;S'!$G$202),BR143*(1+'S&amp;S'!$G$204),BR144*(1+'S&amp;S'!$G$206))</f>
        <v>0</v>
      </c>
      <c r="BS362" s="66">
        <f>-BS$190*(1+'S&amp;S'!$G$164)+BS$216*IF(O.1!$C$38="Depreciation",(1+'S&amp;S'!$G$164),1)-BS$218*(1+'S&amp;S'!$G$166)+BS233*(1+'S&amp;S'!$G$208)+BS234*(1+'S&amp;S'!$G$210)+SUM(BS125*(1+'S&amp;S'!$G$168),BS126*(1+'S&amp;S'!$G$170),BS127*(1+'S&amp;S'!$G$172),BS128*(1+'S&amp;S'!$G$174),BS129*(1+'S&amp;S'!$G$176),BS130*(1+'S&amp;S'!$G$178),BS131*(1+'S&amp;S'!$G$180),BS132*(1+'S&amp;S'!$G$182),BS133*(1+'S&amp;S'!$G$184),BS134*(1+'S&amp;S'!$G$186),BS135*(1+'S&amp;S'!$G$188),BS136*(1+'S&amp;S'!$G$190),BS137*(1+'S&amp;S'!$G$192),BS138*(1+'S&amp;S'!$G$194),BS139*(1+'S&amp;S'!$G$196),BS140*(1+'S&amp;S'!$G$198),BS141*(1+'S&amp;S'!$G$200),BS142*(1+'S&amp;S'!$G$202),BS143*(1+'S&amp;S'!$G$204),BS144*(1+'S&amp;S'!$G$206))</f>
        <v>0</v>
      </c>
      <c r="BT362" s="66">
        <f>-BT$190*(1+'S&amp;S'!$G$164)+BT$216*IF(O.1!$C$38="Depreciation",(1+'S&amp;S'!$G$164),1)-BT$218*(1+'S&amp;S'!$G$166)+BT233*(1+'S&amp;S'!$G$208)+BT234*(1+'S&amp;S'!$G$210)+SUM(BT125*(1+'S&amp;S'!$G$168),BT126*(1+'S&amp;S'!$G$170),BT127*(1+'S&amp;S'!$G$172),BT128*(1+'S&amp;S'!$G$174),BT129*(1+'S&amp;S'!$G$176),BT130*(1+'S&amp;S'!$G$178),BT131*(1+'S&amp;S'!$G$180),BT132*(1+'S&amp;S'!$G$182),BT133*(1+'S&amp;S'!$G$184),BT134*(1+'S&amp;S'!$G$186),BT135*(1+'S&amp;S'!$G$188),BT136*(1+'S&amp;S'!$G$190),BT137*(1+'S&amp;S'!$G$192),BT138*(1+'S&amp;S'!$G$194),BT139*(1+'S&amp;S'!$G$196),BT140*(1+'S&amp;S'!$G$198),BT141*(1+'S&amp;S'!$G$200),BT142*(1+'S&amp;S'!$G$202),BT143*(1+'S&amp;S'!$G$204),BT144*(1+'S&amp;S'!$G$206))</f>
        <v>0</v>
      </c>
      <c r="BU362" s="66">
        <f>-BU$190*(1+'S&amp;S'!$G$164)+BU$216*IF(O.1!$C$38="Depreciation",(1+'S&amp;S'!$G$164),1)-BU$218*(1+'S&amp;S'!$G$166)+BU233*(1+'S&amp;S'!$G$208)+BU234*(1+'S&amp;S'!$G$210)+SUM(BU125*(1+'S&amp;S'!$G$168),BU126*(1+'S&amp;S'!$G$170),BU127*(1+'S&amp;S'!$G$172),BU128*(1+'S&amp;S'!$G$174),BU129*(1+'S&amp;S'!$G$176),BU130*(1+'S&amp;S'!$G$178),BU131*(1+'S&amp;S'!$G$180),BU132*(1+'S&amp;S'!$G$182),BU133*(1+'S&amp;S'!$G$184),BU134*(1+'S&amp;S'!$G$186),BU135*(1+'S&amp;S'!$G$188),BU136*(1+'S&amp;S'!$G$190),BU137*(1+'S&amp;S'!$G$192),BU138*(1+'S&amp;S'!$G$194),BU139*(1+'S&amp;S'!$G$196),BU140*(1+'S&amp;S'!$G$198),BU141*(1+'S&amp;S'!$G$200),BU142*(1+'S&amp;S'!$G$202),BU143*(1+'S&amp;S'!$G$204),BU144*(1+'S&amp;S'!$G$206))</f>
        <v>0</v>
      </c>
      <c r="BV362" s="66">
        <f>-BV$190*(1+'S&amp;S'!$G$164)+BV$216*IF(O.1!$C$38="Depreciation",(1+'S&amp;S'!$G$164),1)-BV$218*(1+'S&amp;S'!$G$166)+BV233*(1+'S&amp;S'!$G$208)+BV234*(1+'S&amp;S'!$G$210)+SUM(BV125*(1+'S&amp;S'!$G$168),BV126*(1+'S&amp;S'!$G$170),BV127*(1+'S&amp;S'!$G$172),BV128*(1+'S&amp;S'!$G$174),BV129*(1+'S&amp;S'!$G$176),BV130*(1+'S&amp;S'!$G$178),BV131*(1+'S&amp;S'!$G$180),BV132*(1+'S&amp;S'!$G$182),BV133*(1+'S&amp;S'!$G$184),BV134*(1+'S&amp;S'!$G$186),BV135*(1+'S&amp;S'!$G$188),BV136*(1+'S&amp;S'!$G$190),BV137*(1+'S&amp;S'!$G$192),BV138*(1+'S&amp;S'!$G$194),BV139*(1+'S&amp;S'!$G$196),BV140*(1+'S&amp;S'!$G$198),BV141*(1+'S&amp;S'!$G$200),BV142*(1+'S&amp;S'!$G$202),BV143*(1+'S&amp;S'!$G$204),BV144*(1+'S&amp;S'!$G$206))</f>
        <v>0</v>
      </c>
      <c r="BW362" s="66">
        <f>-BW$190*(1+'S&amp;S'!$G$164)+BW$216*IF(O.1!$C$38="Depreciation",(1+'S&amp;S'!$G$164),1)-BW$218*(1+'S&amp;S'!$G$166)+BW233*(1+'S&amp;S'!$G$208)+BW234*(1+'S&amp;S'!$G$210)+SUM(BW125*(1+'S&amp;S'!$G$168),BW126*(1+'S&amp;S'!$G$170),BW127*(1+'S&amp;S'!$G$172),BW128*(1+'S&amp;S'!$G$174),BW129*(1+'S&amp;S'!$G$176),BW130*(1+'S&amp;S'!$G$178),BW131*(1+'S&amp;S'!$G$180),BW132*(1+'S&amp;S'!$G$182),BW133*(1+'S&amp;S'!$G$184),BW134*(1+'S&amp;S'!$G$186),BW135*(1+'S&amp;S'!$G$188),BW136*(1+'S&amp;S'!$G$190),BW137*(1+'S&amp;S'!$G$192),BW138*(1+'S&amp;S'!$G$194),BW139*(1+'S&amp;S'!$G$196),BW140*(1+'S&amp;S'!$G$198),BW141*(1+'S&amp;S'!$G$200),BW142*(1+'S&amp;S'!$G$202),BW143*(1+'S&amp;S'!$G$204),BW144*(1+'S&amp;S'!$G$206))</f>
        <v>0</v>
      </c>
      <c r="BX362" s="66">
        <f>-BX$190*(1+'S&amp;S'!$G$164)+BX$216*IF(O.1!$C$38="Depreciation",(1+'S&amp;S'!$G$164),1)-BX$218*(1+'S&amp;S'!$G$166)+BX233*(1+'S&amp;S'!$G$208)+BX234*(1+'S&amp;S'!$G$210)+SUM(BX125*(1+'S&amp;S'!$G$168),BX126*(1+'S&amp;S'!$G$170),BX127*(1+'S&amp;S'!$G$172),BX128*(1+'S&amp;S'!$G$174),BX129*(1+'S&amp;S'!$G$176),BX130*(1+'S&amp;S'!$G$178),BX131*(1+'S&amp;S'!$G$180),BX132*(1+'S&amp;S'!$G$182),BX133*(1+'S&amp;S'!$G$184),BX134*(1+'S&amp;S'!$G$186),BX135*(1+'S&amp;S'!$G$188),BX136*(1+'S&amp;S'!$G$190),BX137*(1+'S&amp;S'!$G$192),BX138*(1+'S&amp;S'!$G$194),BX139*(1+'S&amp;S'!$G$196),BX140*(1+'S&amp;S'!$G$198),BX141*(1+'S&amp;S'!$G$200),BX142*(1+'S&amp;S'!$G$202),BX143*(1+'S&amp;S'!$G$204),BX144*(1+'S&amp;S'!$G$206))</f>
        <v>0</v>
      </c>
      <c r="BY362" s="66">
        <f>-BY$190*(1+'S&amp;S'!$G$164)+BY$216*IF(O.1!$C$38="Depreciation",(1+'S&amp;S'!$G$164),1)-BY$218*(1+'S&amp;S'!$G$166)+BY233*(1+'S&amp;S'!$G$208)+BY234*(1+'S&amp;S'!$G$210)+SUM(BY125*(1+'S&amp;S'!$G$168),BY126*(1+'S&amp;S'!$G$170),BY127*(1+'S&amp;S'!$G$172),BY128*(1+'S&amp;S'!$G$174),BY129*(1+'S&amp;S'!$G$176),BY130*(1+'S&amp;S'!$G$178),BY131*(1+'S&amp;S'!$G$180),BY132*(1+'S&amp;S'!$G$182),BY133*(1+'S&amp;S'!$G$184),BY134*(1+'S&amp;S'!$G$186),BY135*(1+'S&amp;S'!$G$188),BY136*(1+'S&amp;S'!$G$190),BY137*(1+'S&amp;S'!$G$192),BY138*(1+'S&amp;S'!$G$194),BY139*(1+'S&amp;S'!$G$196),BY140*(1+'S&amp;S'!$G$198),BY141*(1+'S&amp;S'!$G$200),BY142*(1+'S&amp;S'!$G$202),BY143*(1+'S&amp;S'!$G$204),BY144*(1+'S&amp;S'!$G$206))</f>
        <v>0</v>
      </c>
      <c r="BZ362" s="66">
        <f>-BZ$190*(1+'S&amp;S'!$G$164)+BZ$216*IF(O.1!$C$38="Depreciation",(1+'S&amp;S'!$G$164),1)-BZ$218*(1+'S&amp;S'!$G$166)+BZ233*(1+'S&amp;S'!$G$208)+BZ234*(1+'S&amp;S'!$G$210)+SUM(BZ125*(1+'S&amp;S'!$G$168),BZ126*(1+'S&amp;S'!$G$170),BZ127*(1+'S&amp;S'!$G$172),BZ128*(1+'S&amp;S'!$G$174),BZ129*(1+'S&amp;S'!$G$176),BZ130*(1+'S&amp;S'!$G$178),BZ131*(1+'S&amp;S'!$G$180),BZ132*(1+'S&amp;S'!$G$182),BZ133*(1+'S&amp;S'!$G$184),BZ134*(1+'S&amp;S'!$G$186),BZ135*(1+'S&amp;S'!$G$188),BZ136*(1+'S&amp;S'!$G$190),BZ137*(1+'S&amp;S'!$G$192),BZ138*(1+'S&amp;S'!$G$194),BZ139*(1+'S&amp;S'!$G$196),BZ140*(1+'S&amp;S'!$G$198),BZ141*(1+'S&amp;S'!$G$200),BZ142*(1+'S&amp;S'!$G$202),BZ143*(1+'S&amp;S'!$G$204),BZ144*(1+'S&amp;S'!$G$206))</f>
        <v>0</v>
      </c>
      <c r="CA362" s="66">
        <f>-CA$190*(1+'S&amp;S'!$G$164)+CA$216*IF(O.1!$C$38="Depreciation",(1+'S&amp;S'!$G$164),1)-CA$218*(1+'S&amp;S'!$G$166)+CA233*(1+'S&amp;S'!$G$208)+CA234*(1+'S&amp;S'!$G$210)+SUM(CA125*(1+'S&amp;S'!$G$168),CA126*(1+'S&amp;S'!$G$170),CA127*(1+'S&amp;S'!$G$172),CA128*(1+'S&amp;S'!$G$174),CA129*(1+'S&amp;S'!$G$176),CA130*(1+'S&amp;S'!$G$178),CA131*(1+'S&amp;S'!$G$180),CA132*(1+'S&amp;S'!$G$182),CA133*(1+'S&amp;S'!$G$184),CA134*(1+'S&amp;S'!$G$186),CA135*(1+'S&amp;S'!$G$188),CA136*(1+'S&amp;S'!$G$190),CA137*(1+'S&amp;S'!$G$192),CA138*(1+'S&amp;S'!$G$194),CA139*(1+'S&amp;S'!$G$196),CA140*(1+'S&amp;S'!$G$198),CA141*(1+'S&amp;S'!$G$200),CA142*(1+'S&amp;S'!$G$202),CA143*(1+'S&amp;S'!$G$204),CA144*(1+'S&amp;S'!$G$206))</f>
        <v>0</v>
      </c>
      <c r="CB362" s="66">
        <f>-CB$190*(1+'S&amp;S'!$G$164)+CB$216*IF(O.1!$C$38="Depreciation",(1+'S&amp;S'!$G$164),1)-CB$218*(1+'S&amp;S'!$G$166)+CB233*(1+'S&amp;S'!$G$208)+CB234*(1+'S&amp;S'!$G$210)+SUM(CB125*(1+'S&amp;S'!$G$168),CB126*(1+'S&amp;S'!$G$170),CB127*(1+'S&amp;S'!$G$172),CB128*(1+'S&amp;S'!$G$174),CB129*(1+'S&amp;S'!$G$176),CB130*(1+'S&amp;S'!$G$178),CB131*(1+'S&amp;S'!$G$180),CB132*(1+'S&amp;S'!$G$182),CB133*(1+'S&amp;S'!$G$184),CB134*(1+'S&amp;S'!$G$186),CB135*(1+'S&amp;S'!$G$188),CB136*(1+'S&amp;S'!$G$190),CB137*(1+'S&amp;S'!$G$192),CB138*(1+'S&amp;S'!$G$194),CB139*(1+'S&amp;S'!$G$196),CB140*(1+'S&amp;S'!$G$198),CB141*(1+'S&amp;S'!$G$200),CB142*(1+'S&amp;S'!$G$202),CB143*(1+'S&amp;S'!$G$204),CB144*(1+'S&amp;S'!$G$206))</f>
        <v>0</v>
      </c>
      <c r="CC362" s="66">
        <f>-CC$190*(1+'S&amp;S'!$G$164)+CC$216*IF(O.1!$C$38="Depreciation",(1+'S&amp;S'!$G$164),1)-CC$218*(1+'S&amp;S'!$G$166)+CC233*(1+'S&amp;S'!$G$208)+CC234*(1+'S&amp;S'!$G$210)+SUM(CC125*(1+'S&amp;S'!$G$168),CC126*(1+'S&amp;S'!$G$170),CC127*(1+'S&amp;S'!$G$172),CC128*(1+'S&amp;S'!$G$174),CC129*(1+'S&amp;S'!$G$176),CC130*(1+'S&amp;S'!$G$178),CC131*(1+'S&amp;S'!$G$180),CC132*(1+'S&amp;S'!$G$182),CC133*(1+'S&amp;S'!$G$184),CC134*(1+'S&amp;S'!$G$186),CC135*(1+'S&amp;S'!$G$188),CC136*(1+'S&amp;S'!$G$190),CC137*(1+'S&amp;S'!$G$192),CC138*(1+'S&amp;S'!$G$194),CC139*(1+'S&amp;S'!$G$196),CC140*(1+'S&amp;S'!$G$198),CC141*(1+'S&amp;S'!$G$200),CC142*(1+'S&amp;S'!$G$202),CC143*(1+'S&amp;S'!$G$204),CC144*(1+'S&amp;S'!$G$206))</f>
        <v>0</v>
      </c>
      <c r="CD362" s="66">
        <f>-CD$190*(1+'S&amp;S'!$G$164)+CD$216*IF(O.1!$C$38="Depreciation",(1+'S&amp;S'!$G$164),1)-CD$218*(1+'S&amp;S'!$G$166)+CD233*(1+'S&amp;S'!$G$208)+CD234*(1+'S&amp;S'!$G$210)+SUM(CD125*(1+'S&amp;S'!$G$168),CD126*(1+'S&amp;S'!$G$170),CD127*(1+'S&amp;S'!$G$172),CD128*(1+'S&amp;S'!$G$174),CD129*(1+'S&amp;S'!$G$176),CD130*(1+'S&amp;S'!$G$178),CD131*(1+'S&amp;S'!$G$180),CD132*(1+'S&amp;S'!$G$182),CD133*(1+'S&amp;S'!$G$184),CD134*(1+'S&amp;S'!$G$186),CD135*(1+'S&amp;S'!$G$188),CD136*(1+'S&amp;S'!$G$190),CD137*(1+'S&amp;S'!$G$192),CD138*(1+'S&amp;S'!$G$194),CD139*(1+'S&amp;S'!$G$196),CD140*(1+'S&amp;S'!$G$198),CD141*(1+'S&amp;S'!$G$200),CD142*(1+'S&amp;S'!$G$202),CD143*(1+'S&amp;S'!$G$204),CD144*(1+'S&amp;S'!$G$206))</f>
        <v>0</v>
      </c>
      <c r="CE362" s="66">
        <f>-CE$190*(1+'S&amp;S'!$G$164)+CE$216*IF(O.1!$C$38="Depreciation",(1+'S&amp;S'!$G$164),1)-CE$218*(1+'S&amp;S'!$G$166)+CE233*(1+'S&amp;S'!$G$208)+CE234*(1+'S&amp;S'!$G$210)+SUM(CE125*(1+'S&amp;S'!$G$168),CE126*(1+'S&amp;S'!$G$170),CE127*(1+'S&amp;S'!$G$172),CE128*(1+'S&amp;S'!$G$174),CE129*(1+'S&amp;S'!$G$176),CE130*(1+'S&amp;S'!$G$178),CE131*(1+'S&amp;S'!$G$180),CE132*(1+'S&amp;S'!$G$182),CE133*(1+'S&amp;S'!$G$184),CE134*(1+'S&amp;S'!$G$186),CE135*(1+'S&amp;S'!$G$188),CE136*(1+'S&amp;S'!$G$190),CE137*(1+'S&amp;S'!$G$192),CE138*(1+'S&amp;S'!$G$194),CE139*(1+'S&amp;S'!$G$196),CE140*(1+'S&amp;S'!$G$198),CE141*(1+'S&amp;S'!$G$200),CE142*(1+'S&amp;S'!$G$202),CE143*(1+'S&amp;S'!$G$204),CE144*(1+'S&amp;S'!$G$206))</f>
        <v>0</v>
      </c>
      <c r="CF362" s="66">
        <f>-CF$190*(1+'S&amp;S'!$G$164)+CF$216*IF(O.1!$C$38="Depreciation",(1+'S&amp;S'!$G$164),1)-CF$218*(1+'S&amp;S'!$G$166)+CF233*(1+'S&amp;S'!$G$208)+CF234*(1+'S&amp;S'!$G$210)+SUM(CF125*(1+'S&amp;S'!$G$168),CF126*(1+'S&amp;S'!$G$170),CF127*(1+'S&amp;S'!$G$172),CF128*(1+'S&amp;S'!$G$174),CF129*(1+'S&amp;S'!$G$176),CF130*(1+'S&amp;S'!$G$178),CF131*(1+'S&amp;S'!$G$180),CF132*(1+'S&amp;S'!$G$182),CF133*(1+'S&amp;S'!$G$184),CF134*(1+'S&amp;S'!$G$186),CF135*(1+'S&amp;S'!$G$188),CF136*(1+'S&amp;S'!$G$190),CF137*(1+'S&amp;S'!$G$192),CF138*(1+'S&amp;S'!$G$194),CF139*(1+'S&amp;S'!$G$196),CF140*(1+'S&amp;S'!$G$198),CF141*(1+'S&amp;S'!$G$200),CF142*(1+'S&amp;S'!$G$202),CF143*(1+'S&amp;S'!$G$204),CF144*(1+'S&amp;S'!$G$206))</f>
        <v>0</v>
      </c>
      <c r="CG362" s="66">
        <f>-CG$190*(1+'S&amp;S'!$G$164)+CG$216*IF(O.1!$C$38="Depreciation",(1+'S&amp;S'!$G$164),1)-CG$218*(1+'S&amp;S'!$G$166)+CG233*(1+'S&amp;S'!$G$208)+CG234*(1+'S&amp;S'!$G$210)+SUM(CG125*(1+'S&amp;S'!$G$168),CG126*(1+'S&amp;S'!$G$170),CG127*(1+'S&amp;S'!$G$172),CG128*(1+'S&amp;S'!$G$174),CG129*(1+'S&amp;S'!$G$176),CG130*(1+'S&amp;S'!$G$178),CG131*(1+'S&amp;S'!$G$180),CG132*(1+'S&amp;S'!$G$182),CG133*(1+'S&amp;S'!$G$184),CG134*(1+'S&amp;S'!$G$186),CG135*(1+'S&amp;S'!$G$188),CG136*(1+'S&amp;S'!$G$190),CG137*(1+'S&amp;S'!$G$192),CG138*(1+'S&amp;S'!$G$194),CG139*(1+'S&amp;S'!$G$196),CG140*(1+'S&amp;S'!$G$198),CG141*(1+'S&amp;S'!$G$200),CG142*(1+'S&amp;S'!$G$202),CG143*(1+'S&amp;S'!$G$204),CG144*(1+'S&amp;S'!$G$206))</f>
        <v>0</v>
      </c>
      <c r="CH362" s="66">
        <f>-CH$190*(1+'S&amp;S'!$G$164)+CH$216*IF(O.1!$C$38="Depreciation",(1+'S&amp;S'!$G$164),1)-CH$218*(1+'S&amp;S'!$G$166)+CH233*(1+'S&amp;S'!$G$208)+CH234*(1+'S&amp;S'!$G$210)+SUM(CH125*(1+'S&amp;S'!$G$168),CH126*(1+'S&amp;S'!$G$170),CH127*(1+'S&amp;S'!$G$172),CH128*(1+'S&amp;S'!$G$174),CH129*(1+'S&amp;S'!$G$176),CH130*(1+'S&amp;S'!$G$178),CH131*(1+'S&amp;S'!$G$180),CH132*(1+'S&amp;S'!$G$182),CH133*(1+'S&amp;S'!$G$184),CH134*(1+'S&amp;S'!$G$186),CH135*(1+'S&amp;S'!$G$188),CH136*(1+'S&amp;S'!$G$190),CH137*(1+'S&amp;S'!$G$192),CH138*(1+'S&amp;S'!$G$194),CH139*(1+'S&amp;S'!$G$196),CH140*(1+'S&amp;S'!$G$198),CH141*(1+'S&amp;S'!$G$200),CH142*(1+'S&amp;S'!$G$202),CH143*(1+'S&amp;S'!$G$204),CH144*(1+'S&amp;S'!$G$206))</f>
        <v>0</v>
      </c>
      <c r="CI362" s="66">
        <f>-CI$190*(1+'S&amp;S'!$G$164)+CI$216*IF(O.1!$C$38="Depreciation",(1+'S&amp;S'!$G$164),1)-CI$218*(1+'S&amp;S'!$G$166)+CI233*(1+'S&amp;S'!$G$208)+CI234*(1+'S&amp;S'!$G$210)+SUM(CI125*(1+'S&amp;S'!$G$168),CI126*(1+'S&amp;S'!$G$170),CI127*(1+'S&amp;S'!$G$172),CI128*(1+'S&amp;S'!$G$174),CI129*(1+'S&amp;S'!$G$176),CI130*(1+'S&amp;S'!$G$178),CI131*(1+'S&amp;S'!$G$180),CI132*(1+'S&amp;S'!$G$182),CI133*(1+'S&amp;S'!$G$184),CI134*(1+'S&amp;S'!$G$186),CI135*(1+'S&amp;S'!$G$188),CI136*(1+'S&amp;S'!$G$190),CI137*(1+'S&amp;S'!$G$192),CI138*(1+'S&amp;S'!$G$194),CI139*(1+'S&amp;S'!$G$196),CI140*(1+'S&amp;S'!$G$198),CI141*(1+'S&amp;S'!$G$200),CI142*(1+'S&amp;S'!$G$202),CI143*(1+'S&amp;S'!$G$204),CI144*(1+'S&amp;S'!$G$206))</f>
        <v>0</v>
      </c>
      <c r="CJ362" s="66">
        <f>-CJ$190*(1+'S&amp;S'!$G$164)+CJ$216*IF(O.1!$C$38="Depreciation",(1+'S&amp;S'!$G$164),1)-CJ$218*(1+'S&amp;S'!$G$166)+CJ233*(1+'S&amp;S'!$G$208)+CJ234*(1+'S&amp;S'!$G$210)+SUM(CJ125*(1+'S&amp;S'!$G$168),CJ126*(1+'S&amp;S'!$G$170),CJ127*(1+'S&amp;S'!$G$172),CJ128*(1+'S&amp;S'!$G$174),CJ129*(1+'S&amp;S'!$G$176),CJ130*(1+'S&amp;S'!$G$178),CJ131*(1+'S&amp;S'!$G$180),CJ132*(1+'S&amp;S'!$G$182),CJ133*(1+'S&amp;S'!$G$184),CJ134*(1+'S&amp;S'!$G$186),CJ135*(1+'S&amp;S'!$G$188),CJ136*(1+'S&amp;S'!$G$190),CJ137*(1+'S&amp;S'!$G$192),CJ138*(1+'S&amp;S'!$G$194),CJ139*(1+'S&amp;S'!$G$196),CJ140*(1+'S&amp;S'!$G$198),CJ141*(1+'S&amp;S'!$G$200),CJ142*(1+'S&amp;S'!$G$202),CJ143*(1+'S&amp;S'!$G$204),CJ144*(1+'S&amp;S'!$G$206))</f>
        <v>0</v>
      </c>
      <c r="CK362" s="66">
        <f>-CK$190*(1+'S&amp;S'!$G$164)+CK$216*IF(O.1!$C$38="Depreciation",(1+'S&amp;S'!$G$164),1)-CK$218*(1+'S&amp;S'!$G$166)+CK233*(1+'S&amp;S'!$G$208)+CK234*(1+'S&amp;S'!$G$210)+SUM(CK125*(1+'S&amp;S'!$G$168),CK126*(1+'S&amp;S'!$G$170),CK127*(1+'S&amp;S'!$G$172),CK128*(1+'S&amp;S'!$G$174),CK129*(1+'S&amp;S'!$G$176),CK130*(1+'S&amp;S'!$G$178),CK131*(1+'S&amp;S'!$G$180),CK132*(1+'S&amp;S'!$G$182),CK133*(1+'S&amp;S'!$G$184),CK134*(1+'S&amp;S'!$G$186),CK135*(1+'S&amp;S'!$G$188),CK136*(1+'S&amp;S'!$G$190),CK137*(1+'S&amp;S'!$G$192),CK138*(1+'S&amp;S'!$G$194),CK139*(1+'S&amp;S'!$G$196),CK140*(1+'S&amp;S'!$G$198),CK141*(1+'S&amp;S'!$G$200),CK142*(1+'S&amp;S'!$G$202),CK143*(1+'S&amp;S'!$G$204),CK144*(1+'S&amp;S'!$G$206))</f>
        <v>0</v>
      </c>
      <c r="CL362" s="66">
        <f>-CL$190*(1+'S&amp;S'!$G$164)+CL$216*IF(O.1!$C$38="Depreciation",(1+'S&amp;S'!$G$164),1)-CL$218*(1+'S&amp;S'!$G$166)+CL233*(1+'S&amp;S'!$G$208)+CL234*(1+'S&amp;S'!$G$210)+SUM(CL125*(1+'S&amp;S'!$G$168),CL126*(1+'S&amp;S'!$G$170),CL127*(1+'S&amp;S'!$G$172),CL128*(1+'S&amp;S'!$G$174),CL129*(1+'S&amp;S'!$G$176),CL130*(1+'S&amp;S'!$G$178),CL131*(1+'S&amp;S'!$G$180),CL132*(1+'S&amp;S'!$G$182),CL133*(1+'S&amp;S'!$G$184),CL134*(1+'S&amp;S'!$G$186),CL135*(1+'S&amp;S'!$G$188),CL136*(1+'S&amp;S'!$G$190),CL137*(1+'S&amp;S'!$G$192),CL138*(1+'S&amp;S'!$G$194),CL139*(1+'S&amp;S'!$G$196),CL140*(1+'S&amp;S'!$G$198),CL141*(1+'S&amp;S'!$G$200),CL142*(1+'S&amp;S'!$G$202),CL143*(1+'S&amp;S'!$G$204),CL144*(1+'S&amp;S'!$G$206))</f>
        <v>0</v>
      </c>
      <c r="CM362" s="66">
        <f>-CM$190*(1+'S&amp;S'!$G$164)+CM$216*IF(O.1!$C$38="Depreciation",(1+'S&amp;S'!$G$164),1)-CM$218*(1+'S&amp;S'!$G$166)+CM233*(1+'S&amp;S'!$G$208)+CM234*(1+'S&amp;S'!$G$210)+SUM(CM125*(1+'S&amp;S'!$G$168),CM126*(1+'S&amp;S'!$G$170),CM127*(1+'S&amp;S'!$G$172),CM128*(1+'S&amp;S'!$G$174),CM129*(1+'S&amp;S'!$G$176),CM130*(1+'S&amp;S'!$G$178),CM131*(1+'S&amp;S'!$G$180),CM132*(1+'S&amp;S'!$G$182),CM133*(1+'S&amp;S'!$G$184),CM134*(1+'S&amp;S'!$G$186),CM135*(1+'S&amp;S'!$G$188),CM136*(1+'S&amp;S'!$G$190),CM137*(1+'S&amp;S'!$G$192),CM138*(1+'S&amp;S'!$G$194),CM139*(1+'S&amp;S'!$G$196),CM140*(1+'S&amp;S'!$G$198),CM141*(1+'S&amp;S'!$G$200),CM142*(1+'S&amp;S'!$G$202),CM143*(1+'S&amp;S'!$G$204),CM144*(1+'S&amp;S'!$G$206))</f>
        <v>0</v>
      </c>
      <c r="CN362" s="66">
        <f>-CN$190*(1+'S&amp;S'!$G$164)+CN$216*IF(O.1!$C$38="Depreciation",(1+'S&amp;S'!$G$164),1)-CN$218*(1+'S&amp;S'!$G$166)+CN233*(1+'S&amp;S'!$G$208)+CN234*(1+'S&amp;S'!$G$210)+SUM(CN125*(1+'S&amp;S'!$G$168),CN126*(1+'S&amp;S'!$G$170),CN127*(1+'S&amp;S'!$G$172),CN128*(1+'S&amp;S'!$G$174),CN129*(1+'S&amp;S'!$G$176),CN130*(1+'S&amp;S'!$G$178),CN131*(1+'S&amp;S'!$G$180),CN132*(1+'S&amp;S'!$G$182),CN133*(1+'S&amp;S'!$G$184),CN134*(1+'S&amp;S'!$G$186),CN135*(1+'S&amp;S'!$G$188),CN136*(1+'S&amp;S'!$G$190),CN137*(1+'S&amp;S'!$G$192),CN138*(1+'S&amp;S'!$G$194),CN139*(1+'S&amp;S'!$G$196),CN140*(1+'S&amp;S'!$G$198),CN141*(1+'S&amp;S'!$G$200),CN142*(1+'S&amp;S'!$G$202),CN143*(1+'S&amp;S'!$G$204),CN144*(1+'S&amp;S'!$G$206))</f>
        <v>0</v>
      </c>
      <c r="CO362" s="66">
        <f>-CO$190*(1+'S&amp;S'!$G$164)+CO$216*IF(O.1!$C$38="Depreciation",(1+'S&amp;S'!$G$164),1)-CO$218*(1+'S&amp;S'!$G$166)+CO233*(1+'S&amp;S'!$G$208)+CO234*(1+'S&amp;S'!$G$210)+SUM(CO125*(1+'S&amp;S'!$G$168),CO126*(1+'S&amp;S'!$G$170),CO127*(1+'S&amp;S'!$G$172),CO128*(1+'S&amp;S'!$G$174),CO129*(1+'S&amp;S'!$G$176),CO130*(1+'S&amp;S'!$G$178),CO131*(1+'S&amp;S'!$G$180),CO132*(1+'S&amp;S'!$G$182),CO133*(1+'S&amp;S'!$G$184),CO134*(1+'S&amp;S'!$G$186),CO135*(1+'S&amp;S'!$G$188),CO136*(1+'S&amp;S'!$G$190),CO137*(1+'S&amp;S'!$G$192),CO138*(1+'S&amp;S'!$G$194),CO139*(1+'S&amp;S'!$G$196),CO140*(1+'S&amp;S'!$G$198),CO141*(1+'S&amp;S'!$G$200),CO142*(1+'S&amp;S'!$G$202),CO143*(1+'S&amp;S'!$G$204),CO144*(1+'S&amp;S'!$G$206))</f>
        <v>0</v>
      </c>
      <c r="CP362" s="66">
        <f>-CP$190*(1+'S&amp;S'!$G$164)+CP$216*IF(O.1!$C$38="Depreciation",(1+'S&amp;S'!$G$164),1)-CP$218*(1+'S&amp;S'!$G$166)+CP233*(1+'S&amp;S'!$G$208)+CP234*(1+'S&amp;S'!$G$210)+SUM(CP125*(1+'S&amp;S'!$G$168),CP126*(1+'S&amp;S'!$G$170),CP127*(1+'S&amp;S'!$G$172),CP128*(1+'S&amp;S'!$G$174),CP129*(1+'S&amp;S'!$G$176),CP130*(1+'S&amp;S'!$G$178),CP131*(1+'S&amp;S'!$G$180),CP132*(1+'S&amp;S'!$G$182),CP133*(1+'S&amp;S'!$G$184),CP134*(1+'S&amp;S'!$G$186),CP135*(1+'S&amp;S'!$G$188),CP136*(1+'S&amp;S'!$G$190),CP137*(1+'S&amp;S'!$G$192),CP138*(1+'S&amp;S'!$G$194),CP139*(1+'S&amp;S'!$G$196),CP140*(1+'S&amp;S'!$G$198),CP141*(1+'S&amp;S'!$G$200),CP142*(1+'S&amp;S'!$G$202),CP143*(1+'S&amp;S'!$G$204),CP144*(1+'S&amp;S'!$G$206))</f>
        <v>0</v>
      </c>
      <c r="CQ362" s="66">
        <f>-CQ$190*(1+'S&amp;S'!$G$164)+CQ$216*IF(O.1!$C$38="Depreciation",(1+'S&amp;S'!$G$164),1)-CQ$218*(1+'S&amp;S'!$G$166)+CQ233*(1+'S&amp;S'!$G$208)+CQ234*(1+'S&amp;S'!$G$210)+SUM(CQ125*(1+'S&amp;S'!$G$168),CQ126*(1+'S&amp;S'!$G$170),CQ127*(1+'S&amp;S'!$G$172),CQ128*(1+'S&amp;S'!$G$174),CQ129*(1+'S&amp;S'!$G$176),CQ130*(1+'S&amp;S'!$G$178),CQ131*(1+'S&amp;S'!$G$180),CQ132*(1+'S&amp;S'!$G$182),CQ133*(1+'S&amp;S'!$G$184),CQ134*(1+'S&amp;S'!$G$186),CQ135*(1+'S&amp;S'!$G$188),CQ136*(1+'S&amp;S'!$G$190),CQ137*(1+'S&amp;S'!$G$192),CQ138*(1+'S&amp;S'!$G$194),CQ139*(1+'S&amp;S'!$G$196),CQ140*(1+'S&amp;S'!$G$198),CQ141*(1+'S&amp;S'!$G$200),CQ142*(1+'S&amp;S'!$G$202),CQ143*(1+'S&amp;S'!$G$204),CQ144*(1+'S&amp;S'!$G$206))</f>
        <v>0</v>
      </c>
      <c r="CR362" s="66">
        <f>-CR$190*(1+'S&amp;S'!$G$164)+CR$216*IF(O.1!$C$38="Depreciation",(1+'S&amp;S'!$G$164),1)-CR$218*(1+'S&amp;S'!$G$166)+CR233*(1+'S&amp;S'!$G$208)+CR234*(1+'S&amp;S'!$G$210)+SUM(CR125*(1+'S&amp;S'!$G$168),CR126*(1+'S&amp;S'!$G$170),CR127*(1+'S&amp;S'!$G$172),CR128*(1+'S&amp;S'!$G$174),CR129*(1+'S&amp;S'!$G$176),CR130*(1+'S&amp;S'!$G$178),CR131*(1+'S&amp;S'!$G$180),CR132*(1+'S&amp;S'!$G$182),CR133*(1+'S&amp;S'!$G$184),CR134*(1+'S&amp;S'!$G$186),CR135*(1+'S&amp;S'!$G$188),CR136*(1+'S&amp;S'!$G$190),CR137*(1+'S&amp;S'!$G$192),CR138*(1+'S&amp;S'!$G$194),CR139*(1+'S&amp;S'!$G$196),CR140*(1+'S&amp;S'!$G$198),CR141*(1+'S&amp;S'!$G$200),CR142*(1+'S&amp;S'!$G$202),CR143*(1+'S&amp;S'!$G$204),CR144*(1+'S&amp;S'!$G$206))</f>
        <v>0</v>
      </c>
      <c r="CS362" s="66">
        <f>-CS$190*(1+'S&amp;S'!$G$164)+CS$216*IF(O.1!$C$38="Depreciation",(1+'S&amp;S'!$G$164),1)-CS$218*(1+'S&amp;S'!$G$166)+CS233*(1+'S&amp;S'!$G$208)+CS234*(1+'S&amp;S'!$G$210)+SUM(CS125*(1+'S&amp;S'!$G$168),CS126*(1+'S&amp;S'!$G$170),CS127*(1+'S&amp;S'!$G$172),CS128*(1+'S&amp;S'!$G$174),CS129*(1+'S&amp;S'!$G$176),CS130*(1+'S&amp;S'!$G$178),CS131*(1+'S&amp;S'!$G$180),CS132*(1+'S&amp;S'!$G$182),CS133*(1+'S&amp;S'!$G$184),CS134*(1+'S&amp;S'!$G$186),CS135*(1+'S&amp;S'!$G$188),CS136*(1+'S&amp;S'!$G$190),CS137*(1+'S&amp;S'!$G$192),CS138*(1+'S&amp;S'!$G$194),CS139*(1+'S&amp;S'!$G$196),CS140*(1+'S&amp;S'!$G$198),CS141*(1+'S&amp;S'!$G$200),CS142*(1+'S&amp;S'!$G$202),CS143*(1+'S&amp;S'!$G$204),CS144*(1+'S&amp;S'!$G$206))</f>
        <v>0</v>
      </c>
    </row>
  </sheetData>
  <sheetProtection algorithmName="SHA-512" hashValue="yCPIWvMcs5EUj/54Iy35dyfIFUbCbxhpWOOWJaLXYzFfzgDgENElOKFzpfB7WYNqgOLuzPyk1hPN6iFoMKgVIw==" saltValue="k7ynWdKpk7P27UFvo//9SA==" spinCount="100000" sheet="1" objects="1" scenarios="1"/>
  <mergeCells count="19">
    <mergeCell ref="E279:F279"/>
    <mergeCell ref="E273:F273"/>
    <mergeCell ref="E274:F274"/>
    <mergeCell ref="E275:F275"/>
    <mergeCell ref="E277:F277"/>
    <mergeCell ref="E278:F278"/>
    <mergeCell ref="E272:F272"/>
    <mergeCell ref="E240:F240"/>
    <mergeCell ref="E251:F251"/>
    <mergeCell ref="E252:F252"/>
    <mergeCell ref="E176:F176"/>
    <mergeCell ref="E177:F177"/>
    <mergeCell ref="E186:F186"/>
    <mergeCell ref="E1:F2"/>
    <mergeCell ref="E4:F4"/>
    <mergeCell ref="D4:D5"/>
    <mergeCell ref="E238:F238"/>
    <mergeCell ref="E239:F239"/>
    <mergeCell ref="D9:D10"/>
  </mergeCells>
  <phoneticPr fontId="37" type="noConversion"/>
  <conditionalFormatting sqref="C11:C144">
    <cfRule type="expression" dxfId="60" priority="2" stopIfTrue="1">
      <formula>$CX11&gt;=1</formula>
    </cfRule>
    <cfRule type="expression" dxfId="59" priority="5" stopIfTrue="1">
      <formula>$CV11&gt;=1</formula>
    </cfRule>
  </conditionalFormatting>
  <conditionalFormatting sqref="C40">
    <cfRule type="expression" dxfId="58" priority="3" stopIfTrue="1">
      <formula>$CW$10=1</formula>
    </cfRule>
  </conditionalFormatting>
  <conditionalFormatting sqref="E1:F2">
    <cfRule type="expression" dxfId="57" priority="1" stopIfTrue="1">
      <formula>OR(CV10&gt;0,CW10&gt;0,CX10&gt;0)</formula>
    </cfRule>
  </conditionalFormatting>
  <pageMargins left="0.7" right="0.7" top="0.75" bottom="0.75" header="0.3" footer="0.3"/>
  <pageSetup paperSize="9" scale="23" fitToWidth="2"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3143" r:id="rId4" name="Button 71">
              <controlPr defaultSize="0" print="0" autoFill="0" autoPict="0" macro="[0]!option_button_add1">
                <anchor moveWithCells="1" sizeWithCells="1">
                  <from>
                    <xdr:col>1</xdr:col>
                    <xdr:colOff>31750</xdr:colOff>
                    <xdr:row>10</xdr:row>
                    <xdr:rowOff>31750</xdr:rowOff>
                  </from>
                  <to>
                    <xdr:col>1</xdr:col>
                    <xdr:colOff>146050</xdr:colOff>
                    <xdr:row>10</xdr:row>
                    <xdr:rowOff>146050</xdr:rowOff>
                  </to>
                </anchor>
              </controlPr>
            </control>
          </mc:Choice>
        </mc:AlternateContent>
        <mc:AlternateContent xmlns:mc="http://schemas.openxmlformats.org/markup-compatibility/2006">
          <mc:Choice Requires="x14">
            <control shapeId="3153" r:id="rId5" name="Button 81">
              <controlPr defaultSize="0" print="0" autoFill="0" autoPict="0" macro="[0]!option_button_add_spare">
                <anchor moveWithCells="1" sizeWithCells="1">
                  <from>
                    <xdr:col>1</xdr:col>
                    <xdr:colOff>38100</xdr:colOff>
                    <xdr:row>28</xdr:row>
                    <xdr:rowOff>31750</xdr:rowOff>
                  </from>
                  <to>
                    <xdr:col>1</xdr:col>
                    <xdr:colOff>152400</xdr:colOff>
                    <xdr:row>28</xdr:row>
                    <xdr:rowOff>146050</xdr:rowOff>
                  </to>
                </anchor>
              </controlPr>
            </control>
          </mc:Choice>
        </mc:AlternateContent>
        <mc:AlternateContent xmlns:mc="http://schemas.openxmlformats.org/markup-compatibility/2006">
          <mc:Choice Requires="x14">
            <control shapeId="3173" r:id="rId6" name="Button 101">
              <controlPr defaultSize="0" print="0" autoFill="0" autoPict="0" macro="[0]!option_button_add_spare">
                <anchor moveWithCells="1" sizeWithCells="1">
                  <from>
                    <xdr:col>1</xdr:col>
                    <xdr:colOff>31750</xdr:colOff>
                    <xdr:row>19</xdr:row>
                    <xdr:rowOff>31750</xdr:rowOff>
                  </from>
                  <to>
                    <xdr:col>1</xdr:col>
                    <xdr:colOff>146050</xdr:colOff>
                    <xdr:row>19</xdr:row>
                    <xdr:rowOff>146050</xdr:rowOff>
                  </to>
                </anchor>
              </controlPr>
            </control>
          </mc:Choice>
        </mc:AlternateContent>
        <mc:AlternateContent xmlns:mc="http://schemas.openxmlformats.org/markup-compatibility/2006">
          <mc:Choice Requires="x14">
            <control shapeId="3179" r:id="rId7" name="Button 107">
              <controlPr defaultSize="0" print="0" autoFill="0" autoPict="0" macro="[0]!option_button_add2">
                <anchor moveWithCells="1" sizeWithCells="1">
                  <from>
                    <xdr:col>1</xdr:col>
                    <xdr:colOff>38100</xdr:colOff>
                    <xdr:row>26</xdr:row>
                    <xdr:rowOff>31750</xdr:rowOff>
                  </from>
                  <to>
                    <xdr:col>1</xdr:col>
                    <xdr:colOff>152400</xdr:colOff>
                    <xdr:row>26</xdr:row>
                    <xdr:rowOff>146050</xdr:rowOff>
                  </to>
                </anchor>
              </controlPr>
            </control>
          </mc:Choice>
        </mc:AlternateContent>
        <mc:AlternateContent xmlns:mc="http://schemas.openxmlformats.org/markup-compatibility/2006">
          <mc:Choice Requires="x14">
            <control shapeId="3193" r:id="rId8" name="Button 121">
              <controlPr defaultSize="0" print="0" autoFill="0" autoPict="0" macro="[0]!option_button_add3">
                <anchor moveWithCells="1" sizeWithCells="1">
                  <from>
                    <xdr:col>1</xdr:col>
                    <xdr:colOff>31750</xdr:colOff>
                    <xdr:row>44</xdr:row>
                    <xdr:rowOff>31750</xdr:rowOff>
                  </from>
                  <to>
                    <xdr:col>1</xdr:col>
                    <xdr:colOff>146050</xdr:colOff>
                    <xdr:row>44</xdr:row>
                    <xdr:rowOff>146050</xdr:rowOff>
                  </to>
                </anchor>
              </controlPr>
            </control>
          </mc:Choice>
        </mc:AlternateContent>
        <mc:AlternateContent xmlns:mc="http://schemas.openxmlformats.org/markup-compatibility/2006">
          <mc:Choice Requires="x14">
            <control shapeId="3200" r:id="rId9" name="Button 128">
              <controlPr defaultSize="0" print="0" autoFill="0" autoPict="0" macro="[0]!option_button_add_spare">
                <anchor moveWithCells="1" sizeWithCells="1">
                  <from>
                    <xdr:col>1</xdr:col>
                    <xdr:colOff>31750</xdr:colOff>
                    <xdr:row>51</xdr:row>
                    <xdr:rowOff>31750</xdr:rowOff>
                  </from>
                  <to>
                    <xdr:col>1</xdr:col>
                    <xdr:colOff>146050</xdr:colOff>
                    <xdr:row>51</xdr:row>
                    <xdr:rowOff>146050</xdr:rowOff>
                  </to>
                </anchor>
              </controlPr>
            </control>
          </mc:Choice>
        </mc:AlternateContent>
        <mc:AlternateContent xmlns:mc="http://schemas.openxmlformats.org/markup-compatibility/2006">
          <mc:Choice Requires="x14">
            <control shapeId="3213" r:id="rId10" name="Button 141">
              <controlPr defaultSize="0" print="0" autoFill="0" autoPict="0" macro="[0]!option_button_add4">
                <anchor moveWithCells="1" sizeWithCells="1">
                  <from>
                    <xdr:col>1</xdr:col>
                    <xdr:colOff>31750</xdr:colOff>
                    <xdr:row>71</xdr:row>
                    <xdr:rowOff>31750</xdr:rowOff>
                  </from>
                  <to>
                    <xdr:col>1</xdr:col>
                    <xdr:colOff>146050</xdr:colOff>
                    <xdr:row>71</xdr:row>
                    <xdr:rowOff>146050</xdr:rowOff>
                  </to>
                </anchor>
              </controlPr>
            </control>
          </mc:Choice>
        </mc:AlternateContent>
        <mc:AlternateContent xmlns:mc="http://schemas.openxmlformats.org/markup-compatibility/2006">
          <mc:Choice Requires="x14">
            <control shapeId="3239" r:id="rId11" name="Button 167">
              <controlPr defaultSize="0" print="0" autoFill="0" autoPict="0" macro="[0]!option_button_add_spare">
                <anchor moveWithCells="1" sizeWithCells="1">
                  <from>
                    <xdr:col>1</xdr:col>
                    <xdr:colOff>38100</xdr:colOff>
                    <xdr:row>86</xdr:row>
                    <xdr:rowOff>50800</xdr:rowOff>
                  </from>
                  <to>
                    <xdr:col>1</xdr:col>
                    <xdr:colOff>152400</xdr:colOff>
                    <xdr:row>86</xdr:row>
                    <xdr:rowOff>165100</xdr:rowOff>
                  </to>
                </anchor>
              </controlPr>
            </control>
          </mc:Choice>
        </mc:AlternateContent>
        <mc:AlternateContent xmlns:mc="http://schemas.openxmlformats.org/markup-compatibility/2006">
          <mc:Choice Requires="x14">
            <control shapeId="3249" r:id="rId12" name="Button 177">
              <controlPr defaultSize="0" print="0" autoFill="0" autoPict="0" macro="[0]!option_button_add4">
                <anchor moveWithCells="1" sizeWithCells="1">
                  <from>
                    <xdr:col>1</xdr:col>
                    <xdr:colOff>31750</xdr:colOff>
                    <xdr:row>95</xdr:row>
                    <xdr:rowOff>31750</xdr:rowOff>
                  </from>
                  <to>
                    <xdr:col>1</xdr:col>
                    <xdr:colOff>146050</xdr:colOff>
                    <xdr:row>95</xdr:row>
                    <xdr:rowOff>146050</xdr:rowOff>
                  </to>
                </anchor>
              </controlPr>
            </control>
          </mc:Choice>
        </mc:AlternateContent>
        <mc:AlternateContent xmlns:mc="http://schemas.openxmlformats.org/markup-compatibility/2006">
          <mc:Choice Requires="x14">
            <control shapeId="3259" r:id="rId13" name="Button 187">
              <controlPr defaultSize="0" print="0" autoFill="0" autoPict="0" macro="[0]!option_button_add_spare">
                <anchor moveWithCells="1" sizeWithCells="1">
                  <from>
                    <xdr:col>1</xdr:col>
                    <xdr:colOff>31750</xdr:colOff>
                    <xdr:row>110</xdr:row>
                    <xdr:rowOff>12700</xdr:rowOff>
                  </from>
                  <to>
                    <xdr:col>1</xdr:col>
                    <xdr:colOff>146050</xdr:colOff>
                    <xdr:row>110</xdr:row>
                    <xdr:rowOff>127000</xdr:rowOff>
                  </to>
                </anchor>
              </controlPr>
            </control>
          </mc:Choice>
        </mc:AlternateContent>
        <mc:AlternateContent xmlns:mc="http://schemas.openxmlformats.org/markup-compatibility/2006">
          <mc:Choice Requires="x14">
            <control shapeId="3279" r:id="rId14" name="Button 207">
              <controlPr defaultSize="0" print="0" autoFill="0" autoPict="0" macro="[0]!option_button_add_spare">
                <anchor moveWithCells="1" sizeWithCells="1">
                  <from>
                    <xdr:col>1</xdr:col>
                    <xdr:colOff>38100</xdr:colOff>
                    <xdr:row>139</xdr:row>
                    <xdr:rowOff>31750</xdr:rowOff>
                  </from>
                  <to>
                    <xdr:col>1</xdr:col>
                    <xdr:colOff>152400</xdr:colOff>
                    <xdr:row>139</xdr:row>
                    <xdr:rowOff>146050</xdr:rowOff>
                  </to>
                </anchor>
              </controlPr>
            </control>
          </mc:Choice>
        </mc:AlternateContent>
        <mc:AlternateContent xmlns:mc="http://schemas.openxmlformats.org/markup-compatibility/2006">
          <mc:Choice Requires="x14">
            <control shapeId="3296" r:id="rId15" name="Button 224">
              <controlPr defaultSize="0" print="0" autoFill="0" autoPict="0" macro="[0]!option_button_add4">
                <anchor moveWithCells="1" sizeWithCells="1">
                  <from>
                    <xdr:col>1</xdr:col>
                    <xdr:colOff>38100</xdr:colOff>
                    <xdr:row>124</xdr:row>
                    <xdr:rowOff>31750</xdr:rowOff>
                  </from>
                  <to>
                    <xdr:col>1</xdr:col>
                    <xdr:colOff>152400</xdr:colOff>
                    <xdr:row>124</xdr:row>
                    <xdr:rowOff>146050</xdr:rowOff>
                  </to>
                </anchor>
              </controlPr>
            </control>
          </mc:Choice>
        </mc:AlternateContent>
        <mc:AlternateContent xmlns:mc="http://schemas.openxmlformats.org/markup-compatibility/2006">
          <mc:Choice Requires="x14">
            <control shapeId="3300" r:id="rId16" name="Button 228">
              <controlPr defaultSize="0" print="0" autoFill="0" autoPict="0" macro="[0]!calculation_Show1">
                <anchor moveWithCells="1" sizeWithCells="1">
                  <from>
                    <xdr:col>1</xdr:col>
                    <xdr:colOff>184150</xdr:colOff>
                    <xdr:row>145</xdr:row>
                    <xdr:rowOff>31750</xdr:rowOff>
                  </from>
                  <to>
                    <xdr:col>2</xdr:col>
                    <xdr:colOff>1289050</xdr:colOff>
                    <xdr:row>147</xdr:row>
                    <xdr:rowOff>88900</xdr:rowOff>
                  </to>
                </anchor>
              </controlPr>
            </control>
          </mc:Choice>
        </mc:AlternateContent>
        <mc:AlternateContent xmlns:mc="http://schemas.openxmlformats.org/markup-compatibility/2006">
          <mc:Choice Requires="x14">
            <control shapeId="3301" r:id="rId17" name="Button 229">
              <controlPr defaultSize="0" print="0" autoFill="0" autoPict="0" macro="[0]!calculation_Hide1">
                <anchor moveWithCells="1" sizeWithCells="1">
                  <from>
                    <xdr:col>2</xdr:col>
                    <xdr:colOff>1447800</xdr:colOff>
                    <xdr:row>145</xdr:row>
                    <xdr:rowOff>38100</xdr:rowOff>
                  </from>
                  <to>
                    <xdr:col>2</xdr:col>
                    <xdr:colOff>2755900</xdr:colOff>
                    <xdr:row>147</xdr:row>
                    <xdr:rowOff>107950</xdr:rowOff>
                  </to>
                </anchor>
              </controlPr>
            </control>
          </mc:Choice>
        </mc:AlternateContent>
        <mc:AlternateContent xmlns:mc="http://schemas.openxmlformats.org/markup-compatibility/2006">
          <mc:Choice Requires="x14">
            <control shapeId="3492" r:id="rId18" name="Button 420">
              <controlPr defaultSize="0" print="0" autoFill="0" autoPict="0" macro="[0]!option_button_click">
                <anchor moveWithCells="1" sizeWithCells="1">
                  <from>
                    <xdr:col>0</xdr:col>
                    <xdr:colOff>31750</xdr:colOff>
                    <xdr:row>12</xdr:row>
                    <xdr:rowOff>38100</xdr:rowOff>
                  </from>
                  <to>
                    <xdr:col>0</xdr:col>
                    <xdr:colOff>146050</xdr:colOff>
                    <xdr:row>12</xdr:row>
                    <xdr:rowOff>152400</xdr:rowOff>
                  </to>
                </anchor>
              </controlPr>
            </control>
          </mc:Choice>
        </mc:AlternateContent>
        <mc:AlternateContent xmlns:mc="http://schemas.openxmlformats.org/markup-compatibility/2006">
          <mc:Choice Requires="x14">
            <control shapeId="3493" r:id="rId19" name="Button 421">
              <controlPr defaultSize="0" print="0" autoFill="0" autoPict="0" macro="[0]!option_button_click">
                <anchor moveWithCells="1" sizeWithCells="1">
                  <from>
                    <xdr:col>0</xdr:col>
                    <xdr:colOff>31750</xdr:colOff>
                    <xdr:row>13</xdr:row>
                    <xdr:rowOff>31750</xdr:rowOff>
                  </from>
                  <to>
                    <xdr:col>0</xdr:col>
                    <xdr:colOff>146050</xdr:colOff>
                    <xdr:row>13</xdr:row>
                    <xdr:rowOff>146050</xdr:rowOff>
                  </to>
                </anchor>
              </controlPr>
            </control>
          </mc:Choice>
        </mc:AlternateContent>
        <mc:AlternateContent xmlns:mc="http://schemas.openxmlformats.org/markup-compatibility/2006">
          <mc:Choice Requires="x14">
            <control shapeId="3494" r:id="rId20" name="Button 422">
              <controlPr defaultSize="0" print="0" autoFill="0" autoPict="0" macro="[0]!option_button_click">
                <anchor moveWithCells="1" sizeWithCells="1">
                  <from>
                    <xdr:col>0</xdr:col>
                    <xdr:colOff>31750</xdr:colOff>
                    <xdr:row>14</xdr:row>
                    <xdr:rowOff>31750</xdr:rowOff>
                  </from>
                  <to>
                    <xdr:col>0</xdr:col>
                    <xdr:colOff>146050</xdr:colOff>
                    <xdr:row>14</xdr:row>
                    <xdr:rowOff>146050</xdr:rowOff>
                  </to>
                </anchor>
              </controlPr>
            </control>
          </mc:Choice>
        </mc:AlternateContent>
        <mc:AlternateContent xmlns:mc="http://schemas.openxmlformats.org/markup-compatibility/2006">
          <mc:Choice Requires="x14">
            <control shapeId="3495" r:id="rId21" name="Button 423">
              <controlPr defaultSize="0" print="0" autoFill="0" autoPict="0" macro="[0]!option_button_click">
                <anchor moveWithCells="1" sizeWithCells="1">
                  <from>
                    <xdr:col>0</xdr:col>
                    <xdr:colOff>31750</xdr:colOff>
                    <xdr:row>15</xdr:row>
                    <xdr:rowOff>31750</xdr:rowOff>
                  </from>
                  <to>
                    <xdr:col>0</xdr:col>
                    <xdr:colOff>146050</xdr:colOff>
                    <xdr:row>15</xdr:row>
                    <xdr:rowOff>146050</xdr:rowOff>
                  </to>
                </anchor>
              </controlPr>
            </control>
          </mc:Choice>
        </mc:AlternateContent>
        <mc:AlternateContent xmlns:mc="http://schemas.openxmlformats.org/markup-compatibility/2006">
          <mc:Choice Requires="x14">
            <control shapeId="3496" r:id="rId22" name="Button 424">
              <controlPr defaultSize="0" print="0" autoFill="0" autoPict="0" macro="[0]!option_button_click">
                <anchor moveWithCells="1" sizeWithCells="1">
                  <from>
                    <xdr:col>0</xdr:col>
                    <xdr:colOff>31750</xdr:colOff>
                    <xdr:row>16</xdr:row>
                    <xdr:rowOff>31750</xdr:rowOff>
                  </from>
                  <to>
                    <xdr:col>0</xdr:col>
                    <xdr:colOff>146050</xdr:colOff>
                    <xdr:row>16</xdr:row>
                    <xdr:rowOff>146050</xdr:rowOff>
                  </to>
                </anchor>
              </controlPr>
            </control>
          </mc:Choice>
        </mc:AlternateContent>
        <mc:AlternateContent xmlns:mc="http://schemas.openxmlformats.org/markup-compatibility/2006">
          <mc:Choice Requires="x14">
            <control shapeId="3497" r:id="rId23" name="Button 425">
              <controlPr defaultSize="0" print="0" autoFill="0" autoPict="0" macro="[0]!option_button_click">
                <anchor moveWithCells="1" sizeWithCells="1">
                  <from>
                    <xdr:col>0</xdr:col>
                    <xdr:colOff>31750</xdr:colOff>
                    <xdr:row>17</xdr:row>
                    <xdr:rowOff>31750</xdr:rowOff>
                  </from>
                  <to>
                    <xdr:col>0</xdr:col>
                    <xdr:colOff>146050</xdr:colOff>
                    <xdr:row>17</xdr:row>
                    <xdr:rowOff>146050</xdr:rowOff>
                  </to>
                </anchor>
              </controlPr>
            </control>
          </mc:Choice>
        </mc:AlternateContent>
        <mc:AlternateContent xmlns:mc="http://schemas.openxmlformats.org/markup-compatibility/2006">
          <mc:Choice Requires="x14">
            <control shapeId="3498" r:id="rId24" name="Button 426">
              <controlPr defaultSize="0" print="0" autoFill="0" autoPict="0" macro="[0]!option_button_click">
                <anchor moveWithCells="1" sizeWithCells="1">
                  <from>
                    <xdr:col>0</xdr:col>
                    <xdr:colOff>31750</xdr:colOff>
                    <xdr:row>18</xdr:row>
                    <xdr:rowOff>31750</xdr:rowOff>
                  </from>
                  <to>
                    <xdr:col>0</xdr:col>
                    <xdr:colOff>146050</xdr:colOff>
                    <xdr:row>18</xdr:row>
                    <xdr:rowOff>146050</xdr:rowOff>
                  </to>
                </anchor>
              </controlPr>
            </control>
          </mc:Choice>
        </mc:AlternateContent>
        <mc:AlternateContent xmlns:mc="http://schemas.openxmlformats.org/markup-compatibility/2006">
          <mc:Choice Requires="x14">
            <control shapeId="3499" r:id="rId25" name="Button 427">
              <controlPr defaultSize="0" print="0" autoFill="0" autoPict="0" macro="[0]!option_button_click">
                <anchor moveWithCells="1" sizeWithCells="1">
                  <from>
                    <xdr:col>0</xdr:col>
                    <xdr:colOff>31750</xdr:colOff>
                    <xdr:row>11</xdr:row>
                    <xdr:rowOff>31750</xdr:rowOff>
                  </from>
                  <to>
                    <xdr:col>0</xdr:col>
                    <xdr:colOff>146050</xdr:colOff>
                    <xdr:row>11</xdr:row>
                    <xdr:rowOff>146050</xdr:rowOff>
                  </to>
                </anchor>
              </controlPr>
            </control>
          </mc:Choice>
        </mc:AlternateContent>
        <mc:AlternateContent xmlns:mc="http://schemas.openxmlformats.org/markup-compatibility/2006">
          <mc:Choice Requires="x14">
            <control shapeId="3500" r:id="rId26" name="Button 428">
              <controlPr defaultSize="0" print="0" autoFill="0" autoPict="0" macro="[0]!option_button_click">
                <anchor moveWithCells="1" sizeWithCells="1">
                  <from>
                    <xdr:col>0</xdr:col>
                    <xdr:colOff>31750</xdr:colOff>
                    <xdr:row>30</xdr:row>
                    <xdr:rowOff>38100</xdr:rowOff>
                  </from>
                  <to>
                    <xdr:col>0</xdr:col>
                    <xdr:colOff>146050</xdr:colOff>
                    <xdr:row>30</xdr:row>
                    <xdr:rowOff>152400</xdr:rowOff>
                  </to>
                </anchor>
              </controlPr>
            </control>
          </mc:Choice>
        </mc:AlternateContent>
        <mc:AlternateContent xmlns:mc="http://schemas.openxmlformats.org/markup-compatibility/2006">
          <mc:Choice Requires="x14">
            <control shapeId="3501" r:id="rId27" name="Button 429">
              <controlPr defaultSize="0" print="0" autoFill="0" autoPict="0" macro="[0]!option_button_click">
                <anchor moveWithCells="1" sizeWithCells="1">
                  <from>
                    <xdr:col>0</xdr:col>
                    <xdr:colOff>31750</xdr:colOff>
                    <xdr:row>31</xdr:row>
                    <xdr:rowOff>31750</xdr:rowOff>
                  </from>
                  <to>
                    <xdr:col>0</xdr:col>
                    <xdr:colOff>146050</xdr:colOff>
                    <xdr:row>31</xdr:row>
                    <xdr:rowOff>146050</xdr:rowOff>
                  </to>
                </anchor>
              </controlPr>
            </control>
          </mc:Choice>
        </mc:AlternateContent>
        <mc:AlternateContent xmlns:mc="http://schemas.openxmlformats.org/markup-compatibility/2006">
          <mc:Choice Requires="x14">
            <control shapeId="3502" r:id="rId28" name="Button 430">
              <controlPr defaultSize="0" print="0" autoFill="0" autoPict="0" macro="[0]!option_button_click">
                <anchor moveWithCells="1" sizeWithCells="1">
                  <from>
                    <xdr:col>0</xdr:col>
                    <xdr:colOff>31750</xdr:colOff>
                    <xdr:row>32</xdr:row>
                    <xdr:rowOff>31750</xdr:rowOff>
                  </from>
                  <to>
                    <xdr:col>0</xdr:col>
                    <xdr:colOff>146050</xdr:colOff>
                    <xdr:row>32</xdr:row>
                    <xdr:rowOff>146050</xdr:rowOff>
                  </to>
                </anchor>
              </controlPr>
            </control>
          </mc:Choice>
        </mc:AlternateContent>
        <mc:AlternateContent xmlns:mc="http://schemas.openxmlformats.org/markup-compatibility/2006">
          <mc:Choice Requires="x14">
            <control shapeId="3507" r:id="rId29" name="Button 435">
              <controlPr defaultSize="0" print="0" autoFill="0" autoPict="0" macro="[0]!option_button_click">
                <anchor moveWithCells="1" sizeWithCells="1">
                  <from>
                    <xdr:col>0</xdr:col>
                    <xdr:colOff>31750</xdr:colOff>
                    <xdr:row>29</xdr:row>
                    <xdr:rowOff>31750</xdr:rowOff>
                  </from>
                  <to>
                    <xdr:col>0</xdr:col>
                    <xdr:colOff>146050</xdr:colOff>
                    <xdr:row>29</xdr:row>
                    <xdr:rowOff>146050</xdr:rowOff>
                  </to>
                </anchor>
              </controlPr>
            </control>
          </mc:Choice>
        </mc:AlternateContent>
        <mc:AlternateContent xmlns:mc="http://schemas.openxmlformats.org/markup-compatibility/2006">
          <mc:Choice Requires="x14">
            <control shapeId="3508" r:id="rId30" name="Button 436">
              <controlPr defaultSize="0" print="0" autoFill="0" autoPict="0" macro="[0]!option_button_click">
                <anchor moveWithCells="1" sizeWithCells="1">
                  <from>
                    <xdr:col>0</xdr:col>
                    <xdr:colOff>31750</xdr:colOff>
                    <xdr:row>21</xdr:row>
                    <xdr:rowOff>38100</xdr:rowOff>
                  </from>
                  <to>
                    <xdr:col>0</xdr:col>
                    <xdr:colOff>146050</xdr:colOff>
                    <xdr:row>21</xdr:row>
                    <xdr:rowOff>152400</xdr:rowOff>
                  </to>
                </anchor>
              </controlPr>
            </control>
          </mc:Choice>
        </mc:AlternateContent>
        <mc:AlternateContent xmlns:mc="http://schemas.openxmlformats.org/markup-compatibility/2006">
          <mc:Choice Requires="x14">
            <control shapeId="3509" r:id="rId31" name="Button 437">
              <controlPr defaultSize="0" print="0" autoFill="0" autoPict="0" macro="[0]!option_button_click">
                <anchor moveWithCells="1" sizeWithCells="1">
                  <from>
                    <xdr:col>0</xdr:col>
                    <xdr:colOff>31750</xdr:colOff>
                    <xdr:row>22</xdr:row>
                    <xdr:rowOff>31750</xdr:rowOff>
                  </from>
                  <to>
                    <xdr:col>0</xdr:col>
                    <xdr:colOff>146050</xdr:colOff>
                    <xdr:row>22</xdr:row>
                    <xdr:rowOff>146050</xdr:rowOff>
                  </to>
                </anchor>
              </controlPr>
            </control>
          </mc:Choice>
        </mc:AlternateContent>
        <mc:AlternateContent xmlns:mc="http://schemas.openxmlformats.org/markup-compatibility/2006">
          <mc:Choice Requires="x14">
            <control shapeId="3510" r:id="rId32" name="Button 438">
              <controlPr defaultSize="0" print="0" autoFill="0" autoPict="0" macro="[0]!option_button_click">
                <anchor moveWithCells="1" sizeWithCells="1">
                  <from>
                    <xdr:col>0</xdr:col>
                    <xdr:colOff>31750</xdr:colOff>
                    <xdr:row>23</xdr:row>
                    <xdr:rowOff>31750</xdr:rowOff>
                  </from>
                  <to>
                    <xdr:col>0</xdr:col>
                    <xdr:colOff>146050</xdr:colOff>
                    <xdr:row>23</xdr:row>
                    <xdr:rowOff>146050</xdr:rowOff>
                  </to>
                </anchor>
              </controlPr>
            </control>
          </mc:Choice>
        </mc:AlternateContent>
        <mc:AlternateContent xmlns:mc="http://schemas.openxmlformats.org/markup-compatibility/2006">
          <mc:Choice Requires="x14">
            <control shapeId="3514" r:id="rId33" name="Button 442">
              <controlPr defaultSize="0" print="0" autoFill="0" autoPict="0" macro="[0]!option_button_click">
                <anchor moveWithCells="1" sizeWithCells="1">
                  <from>
                    <xdr:col>0</xdr:col>
                    <xdr:colOff>31750</xdr:colOff>
                    <xdr:row>27</xdr:row>
                    <xdr:rowOff>12700</xdr:rowOff>
                  </from>
                  <to>
                    <xdr:col>0</xdr:col>
                    <xdr:colOff>146050</xdr:colOff>
                    <xdr:row>27</xdr:row>
                    <xdr:rowOff>127000</xdr:rowOff>
                  </to>
                </anchor>
              </controlPr>
            </control>
          </mc:Choice>
        </mc:AlternateContent>
        <mc:AlternateContent xmlns:mc="http://schemas.openxmlformats.org/markup-compatibility/2006">
          <mc:Choice Requires="x14">
            <control shapeId="3515" r:id="rId34" name="Button 443">
              <controlPr defaultSize="0" print="0" autoFill="0" autoPict="0" macro="[0]!option_button_click">
                <anchor moveWithCells="1" sizeWithCells="1">
                  <from>
                    <xdr:col>0</xdr:col>
                    <xdr:colOff>31750</xdr:colOff>
                    <xdr:row>20</xdr:row>
                    <xdr:rowOff>31750</xdr:rowOff>
                  </from>
                  <to>
                    <xdr:col>0</xdr:col>
                    <xdr:colOff>146050</xdr:colOff>
                    <xdr:row>20</xdr:row>
                    <xdr:rowOff>146050</xdr:rowOff>
                  </to>
                </anchor>
              </controlPr>
            </control>
          </mc:Choice>
        </mc:AlternateContent>
        <mc:AlternateContent xmlns:mc="http://schemas.openxmlformats.org/markup-compatibility/2006">
          <mc:Choice Requires="x14">
            <control shapeId="3516" r:id="rId35" name="Button 444">
              <controlPr defaultSize="0" print="0" autoFill="0" autoPict="0" macro="[0]!option_button_click">
                <anchor moveWithCells="1" sizeWithCells="1">
                  <from>
                    <xdr:col>0</xdr:col>
                    <xdr:colOff>31750</xdr:colOff>
                    <xdr:row>46</xdr:row>
                    <xdr:rowOff>38100</xdr:rowOff>
                  </from>
                  <to>
                    <xdr:col>0</xdr:col>
                    <xdr:colOff>146050</xdr:colOff>
                    <xdr:row>46</xdr:row>
                    <xdr:rowOff>152400</xdr:rowOff>
                  </to>
                </anchor>
              </controlPr>
            </control>
          </mc:Choice>
        </mc:AlternateContent>
        <mc:AlternateContent xmlns:mc="http://schemas.openxmlformats.org/markup-compatibility/2006">
          <mc:Choice Requires="x14">
            <control shapeId="3517" r:id="rId36" name="Button 445">
              <controlPr defaultSize="0" print="0" autoFill="0" autoPict="0" macro="[0]!option_button_click">
                <anchor moveWithCells="1" sizeWithCells="1">
                  <from>
                    <xdr:col>0</xdr:col>
                    <xdr:colOff>31750</xdr:colOff>
                    <xdr:row>47</xdr:row>
                    <xdr:rowOff>31750</xdr:rowOff>
                  </from>
                  <to>
                    <xdr:col>0</xdr:col>
                    <xdr:colOff>146050</xdr:colOff>
                    <xdr:row>47</xdr:row>
                    <xdr:rowOff>146050</xdr:rowOff>
                  </to>
                </anchor>
              </controlPr>
            </control>
          </mc:Choice>
        </mc:AlternateContent>
        <mc:AlternateContent xmlns:mc="http://schemas.openxmlformats.org/markup-compatibility/2006">
          <mc:Choice Requires="x14">
            <control shapeId="3518" r:id="rId37" name="Button 446">
              <controlPr defaultSize="0" print="0" autoFill="0" autoPict="0" macro="[0]!option_button_click">
                <anchor moveWithCells="1" sizeWithCells="1">
                  <from>
                    <xdr:col>0</xdr:col>
                    <xdr:colOff>31750</xdr:colOff>
                    <xdr:row>48</xdr:row>
                    <xdr:rowOff>31750</xdr:rowOff>
                  </from>
                  <to>
                    <xdr:col>0</xdr:col>
                    <xdr:colOff>146050</xdr:colOff>
                    <xdr:row>48</xdr:row>
                    <xdr:rowOff>146050</xdr:rowOff>
                  </to>
                </anchor>
              </controlPr>
            </control>
          </mc:Choice>
        </mc:AlternateContent>
        <mc:AlternateContent xmlns:mc="http://schemas.openxmlformats.org/markup-compatibility/2006">
          <mc:Choice Requires="x14">
            <control shapeId="3519" r:id="rId38" name="Button 447">
              <controlPr defaultSize="0" print="0" autoFill="0" autoPict="0" macro="[0]!option_button_click">
                <anchor moveWithCells="1" sizeWithCells="1">
                  <from>
                    <xdr:col>0</xdr:col>
                    <xdr:colOff>31750</xdr:colOff>
                    <xdr:row>49</xdr:row>
                    <xdr:rowOff>31750</xdr:rowOff>
                  </from>
                  <to>
                    <xdr:col>0</xdr:col>
                    <xdr:colOff>146050</xdr:colOff>
                    <xdr:row>49</xdr:row>
                    <xdr:rowOff>146050</xdr:rowOff>
                  </to>
                </anchor>
              </controlPr>
            </control>
          </mc:Choice>
        </mc:AlternateContent>
        <mc:AlternateContent xmlns:mc="http://schemas.openxmlformats.org/markup-compatibility/2006">
          <mc:Choice Requires="x14">
            <control shapeId="3520" r:id="rId39" name="Button 448">
              <controlPr defaultSize="0" print="0" autoFill="0" autoPict="0" macro="[0]!option_button_click">
                <anchor moveWithCells="1" sizeWithCells="1">
                  <from>
                    <xdr:col>0</xdr:col>
                    <xdr:colOff>31750</xdr:colOff>
                    <xdr:row>50</xdr:row>
                    <xdr:rowOff>31750</xdr:rowOff>
                  </from>
                  <to>
                    <xdr:col>0</xdr:col>
                    <xdr:colOff>146050</xdr:colOff>
                    <xdr:row>50</xdr:row>
                    <xdr:rowOff>146050</xdr:rowOff>
                  </to>
                </anchor>
              </controlPr>
            </control>
          </mc:Choice>
        </mc:AlternateContent>
        <mc:AlternateContent xmlns:mc="http://schemas.openxmlformats.org/markup-compatibility/2006">
          <mc:Choice Requires="x14">
            <control shapeId="3522" r:id="rId40" name="Button 450">
              <controlPr defaultSize="0" print="0" autoFill="0" autoPict="0" macro="[0]!option_button_click">
                <anchor moveWithCells="1" sizeWithCells="1">
                  <from>
                    <xdr:col>0</xdr:col>
                    <xdr:colOff>31750</xdr:colOff>
                    <xdr:row>52</xdr:row>
                    <xdr:rowOff>31750</xdr:rowOff>
                  </from>
                  <to>
                    <xdr:col>0</xdr:col>
                    <xdr:colOff>146050</xdr:colOff>
                    <xdr:row>52</xdr:row>
                    <xdr:rowOff>146050</xdr:rowOff>
                  </to>
                </anchor>
              </controlPr>
            </control>
          </mc:Choice>
        </mc:AlternateContent>
        <mc:AlternateContent xmlns:mc="http://schemas.openxmlformats.org/markup-compatibility/2006">
          <mc:Choice Requires="x14">
            <control shapeId="3523" r:id="rId41" name="Button 451">
              <controlPr defaultSize="0" print="0" autoFill="0" autoPict="0" macro="[0]!option_button_click">
                <anchor moveWithCells="1" sizeWithCells="1">
                  <from>
                    <xdr:col>0</xdr:col>
                    <xdr:colOff>31750</xdr:colOff>
                    <xdr:row>45</xdr:row>
                    <xdr:rowOff>31750</xdr:rowOff>
                  </from>
                  <to>
                    <xdr:col>0</xdr:col>
                    <xdr:colOff>146050</xdr:colOff>
                    <xdr:row>45</xdr:row>
                    <xdr:rowOff>146050</xdr:rowOff>
                  </to>
                </anchor>
              </controlPr>
            </control>
          </mc:Choice>
        </mc:AlternateContent>
        <mc:AlternateContent xmlns:mc="http://schemas.openxmlformats.org/markup-compatibility/2006">
          <mc:Choice Requires="x14">
            <control shapeId="3524" r:id="rId42" name="Button 452">
              <controlPr defaultSize="0" print="0" autoFill="0" autoPict="0" macro="[0]!option_button_click">
                <anchor moveWithCells="1" sizeWithCells="1">
                  <from>
                    <xdr:col>0</xdr:col>
                    <xdr:colOff>31750</xdr:colOff>
                    <xdr:row>54</xdr:row>
                    <xdr:rowOff>38100</xdr:rowOff>
                  </from>
                  <to>
                    <xdr:col>0</xdr:col>
                    <xdr:colOff>146050</xdr:colOff>
                    <xdr:row>54</xdr:row>
                    <xdr:rowOff>152400</xdr:rowOff>
                  </to>
                </anchor>
              </controlPr>
            </control>
          </mc:Choice>
        </mc:AlternateContent>
        <mc:AlternateContent xmlns:mc="http://schemas.openxmlformats.org/markup-compatibility/2006">
          <mc:Choice Requires="x14">
            <control shapeId="3525" r:id="rId43" name="Button 453">
              <controlPr defaultSize="0" print="0" autoFill="0" autoPict="0" macro="[0]!option_button_click">
                <anchor moveWithCells="1" sizeWithCells="1">
                  <from>
                    <xdr:col>0</xdr:col>
                    <xdr:colOff>31750</xdr:colOff>
                    <xdr:row>55</xdr:row>
                    <xdr:rowOff>31750</xdr:rowOff>
                  </from>
                  <to>
                    <xdr:col>0</xdr:col>
                    <xdr:colOff>146050</xdr:colOff>
                    <xdr:row>55</xdr:row>
                    <xdr:rowOff>146050</xdr:rowOff>
                  </to>
                </anchor>
              </controlPr>
            </control>
          </mc:Choice>
        </mc:AlternateContent>
        <mc:AlternateContent xmlns:mc="http://schemas.openxmlformats.org/markup-compatibility/2006">
          <mc:Choice Requires="x14">
            <control shapeId="3531" r:id="rId44" name="Button 459">
              <controlPr defaultSize="0" print="0" autoFill="0" autoPict="0" macro="[0]!option_button_click">
                <anchor moveWithCells="1" sizeWithCells="1">
                  <from>
                    <xdr:col>0</xdr:col>
                    <xdr:colOff>31750</xdr:colOff>
                    <xdr:row>53</xdr:row>
                    <xdr:rowOff>31750</xdr:rowOff>
                  </from>
                  <to>
                    <xdr:col>0</xdr:col>
                    <xdr:colOff>146050</xdr:colOff>
                    <xdr:row>53</xdr:row>
                    <xdr:rowOff>146050</xdr:rowOff>
                  </to>
                </anchor>
              </controlPr>
            </control>
          </mc:Choice>
        </mc:AlternateContent>
        <mc:AlternateContent xmlns:mc="http://schemas.openxmlformats.org/markup-compatibility/2006">
          <mc:Choice Requires="x14">
            <control shapeId="3532" r:id="rId45" name="Button 460">
              <controlPr defaultSize="0" print="0" autoFill="0" autoPict="0" macro="[0]!option_button_click">
                <anchor moveWithCells="1" sizeWithCells="1">
                  <from>
                    <xdr:col>0</xdr:col>
                    <xdr:colOff>31750</xdr:colOff>
                    <xdr:row>73</xdr:row>
                    <xdr:rowOff>38100</xdr:rowOff>
                  </from>
                  <to>
                    <xdr:col>0</xdr:col>
                    <xdr:colOff>146050</xdr:colOff>
                    <xdr:row>73</xdr:row>
                    <xdr:rowOff>152400</xdr:rowOff>
                  </to>
                </anchor>
              </controlPr>
            </control>
          </mc:Choice>
        </mc:AlternateContent>
        <mc:AlternateContent xmlns:mc="http://schemas.openxmlformats.org/markup-compatibility/2006">
          <mc:Choice Requires="x14">
            <control shapeId="3533" r:id="rId46" name="Button 461">
              <controlPr defaultSize="0" print="0" autoFill="0" autoPict="0" macro="[0]!option_button_click">
                <anchor moveWithCells="1" sizeWithCells="1">
                  <from>
                    <xdr:col>0</xdr:col>
                    <xdr:colOff>31750</xdr:colOff>
                    <xdr:row>74</xdr:row>
                    <xdr:rowOff>31750</xdr:rowOff>
                  </from>
                  <to>
                    <xdr:col>0</xdr:col>
                    <xdr:colOff>146050</xdr:colOff>
                    <xdr:row>74</xdr:row>
                    <xdr:rowOff>146050</xdr:rowOff>
                  </to>
                </anchor>
              </controlPr>
            </control>
          </mc:Choice>
        </mc:AlternateContent>
        <mc:AlternateContent xmlns:mc="http://schemas.openxmlformats.org/markup-compatibility/2006">
          <mc:Choice Requires="x14">
            <control shapeId="3534" r:id="rId47" name="Button 462">
              <controlPr defaultSize="0" print="0" autoFill="0" autoPict="0" macro="[0]!option_button_click">
                <anchor moveWithCells="1" sizeWithCells="1">
                  <from>
                    <xdr:col>0</xdr:col>
                    <xdr:colOff>31750</xdr:colOff>
                    <xdr:row>75</xdr:row>
                    <xdr:rowOff>31750</xdr:rowOff>
                  </from>
                  <to>
                    <xdr:col>0</xdr:col>
                    <xdr:colOff>146050</xdr:colOff>
                    <xdr:row>75</xdr:row>
                    <xdr:rowOff>146050</xdr:rowOff>
                  </to>
                </anchor>
              </controlPr>
            </control>
          </mc:Choice>
        </mc:AlternateContent>
        <mc:AlternateContent xmlns:mc="http://schemas.openxmlformats.org/markup-compatibility/2006">
          <mc:Choice Requires="x14">
            <control shapeId="3535" r:id="rId48" name="Button 463">
              <controlPr defaultSize="0" print="0" autoFill="0" autoPict="0" macro="[0]!option_button_click">
                <anchor moveWithCells="1" sizeWithCells="1">
                  <from>
                    <xdr:col>0</xdr:col>
                    <xdr:colOff>31750</xdr:colOff>
                    <xdr:row>76</xdr:row>
                    <xdr:rowOff>31750</xdr:rowOff>
                  </from>
                  <to>
                    <xdr:col>0</xdr:col>
                    <xdr:colOff>146050</xdr:colOff>
                    <xdr:row>76</xdr:row>
                    <xdr:rowOff>146050</xdr:rowOff>
                  </to>
                </anchor>
              </controlPr>
            </control>
          </mc:Choice>
        </mc:AlternateContent>
        <mc:AlternateContent xmlns:mc="http://schemas.openxmlformats.org/markup-compatibility/2006">
          <mc:Choice Requires="x14">
            <control shapeId="3536" r:id="rId49" name="Button 464">
              <controlPr defaultSize="0" print="0" autoFill="0" autoPict="0" macro="[0]!option_button_click">
                <anchor moveWithCells="1" sizeWithCells="1">
                  <from>
                    <xdr:col>0</xdr:col>
                    <xdr:colOff>31750</xdr:colOff>
                    <xdr:row>77</xdr:row>
                    <xdr:rowOff>31750</xdr:rowOff>
                  </from>
                  <to>
                    <xdr:col>0</xdr:col>
                    <xdr:colOff>146050</xdr:colOff>
                    <xdr:row>77</xdr:row>
                    <xdr:rowOff>146050</xdr:rowOff>
                  </to>
                </anchor>
              </controlPr>
            </control>
          </mc:Choice>
        </mc:AlternateContent>
        <mc:AlternateContent xmlns:mc="http://schemas.openxmlformats.org/markup-compatibility/2006">
          <mc:Choice Requires="x14">
            <control shapeId="3537" r:id="rId50" name="Button 465">
              <controlPr defaultSize="0" print="0" autoFill="0" autoPict="0" macro="[0]!option_button_click">
                <anchor moveWithCells="1" sizeWithCells="1">
                  <from>
                    <xdr:col>0</xdr:col>
                    <xdr:colOff>31750</xdr:colOff>
                    <xdr:row>78</xdr:row>
                    <xdr:rowOff>31750</xdr:rowOff>
                  </from>
                  <to>
                    <xdr:col>0</xdr:col>
                    <xdr:colOff>146050</xdr:colOff>
                    <xdr:row>78</xdr:row>
                    <xdr:rowOff>146050</xdr:rowOff>
                  </to>
                </anchor>
              </controlPr>
            </control>
          </mc:Choice>
        </mc:AlternateContent>
        <mc:AlternateContent xmlns:mc="http://schemas.openxmlformats.org/markup-compatibility/2006">
          <mc:Choice Requires="x14">
            <control shapeId="3538" r:id="rId51" name="Button 466">
              <controlPr defaultSize="0" print="0" autoFill="0" autoPict="0" macro="[0]!option_button_click">
                <anchor moveWithCells="1" sizeWithCells="1">
                  <from>
                    <xdr:col>0</xdr:col>
                    <xdr:colOff>31750</xdr:colOff>
                    <xdr:row>79</xdr:row>
                    <xdr:rowOff>31750</xdr:rowOff>
                  </from>
                  <to>
                    <xdr:col>0</xdr:col>
                    <xdr:colOff>146050</xdr:colOff>
                    <xdr:row>79</xdr:row>
                    <xdr:rowOff>146050</xdr:rowOff>
                  </to>
                </anchor>
              </controlPr>
            </control>
          </mc:Choice>
        </mc:AlternateContent>
        <mc:AlternateContent xmlns:mc="http://schemas.openxmlformats.org/markup-compatibility/2006">
          <mc:Choice Requires="x14">
            <control shapeId="3539" r:id="rId52" name="Button 467">
              <controlPr defaultSize="0" print="0" autoFill="0" autoPict="0" macro="[0]!option_button_click">
                <anchor moveWithCells="1" sizeWithCells="1">
                  <from>
                    <xdr:col>0</xdr:col>
                    <xdr:colOff>31750</xdr:colOff>
                    <xdr:row>72</xdr:row>
                    <xdr:rowOff>31750</xdr:rowOff>
                  </from>
                  <to>
                    <xdr:col>0</xdr:col>
                    <xdr:colOff>146050</xdr:colOff>
                    <xdr:row>72</xdr:row>
                    <xdr:rowOff>146050</xdr:rowOff>
                  </to>
                </anchor>
              </controlPr>
            </control>
          </mc:Choice>
        </mc:AlternateContent>
        <mc:AlternateContent xmlns:mc="http://schemas.openxmlformats.org/markup-compatibility/2006">
          <mc:Choice Requires="x14">
            <control shapeId="3540" r:id="rId53" name="Button 468">
              <controlPr defaultSize="0" print="0" autoFill="0" autoPict="0" macro="[0]!option_button_click">
                <anchor moveWithCells="1" sizeWithCells="1">
                  <from>
                    <xdr:col>0</xdr:col>
                    <xdr:colOff>31750</xdr:colOff>
                    <xdr:row>81</xdr:row>
                    <xdr:rowOff>38100</xdr:rowOff>
                  </from>
                  <to>
                    <xdr:col>0</xdr:col>
                    <xdr:colOff>146050</xdr:colOff>
                    <xdr:row>81</xdr:row>
                    <xdr:rowOff>152400</xdr:rowOff>
                  </to>
                </anchor>
              </controlPr>
            </control>
          </mc:Choice>
        </mc:AlternateContent>
        <mc:AlternateContent xmlns:mc="http://schemas.openxmlformats.org/markup-compatibility/2006">
          <mc:Choice Requires="x14">
            <control shapeId="3541" r:id="rId54" name="Button 469">
              <controlPr defaultSize="0" print="0" autoFill="0" autoPict="0" macro="[0]!option_button_click">
                <anchor moveWithCells="1" sizeWithCells="1">
                  <from>
                    <xdr:col>0</xdr:col>
                    <xdr:colOff>31750</xdr:colOff>
                    <xdr:row>82</xdr:row>
                    <xdr:rowOff>31750</xdr:rowOff>
                  </from>
                  <to>
                    <xdr:col>0</xdr:col>
                    <xdr:colOff>146050</xdr:colOff>
                    <xdr:row>82</xdr:row>
                    <xdr:rowOff>146050</xdr:rowOff>
                  </to>
                </anchor>
              </controlPr>
            </control>
          </mc:Choice>
        </mc:AlternateContent>
        <mc:AlternateContent xmlns:mc="http://schemas.openxmlformats.org/markup-compatibility/2006">
          <mc:Choice Requires="x14">
            <control shapeId="3542" r:id="rId55" name="Button 470">
              <controlPr defaultSize="0" print="0" autoFill="0" autoPict="0" macro="[0]!option_button_click">
                <anchor moveWithCells="1" sizeWithCells="1">
                  <from>
                    <xdr:col>0</xdr:col>
                    <xdr:colOff>31750</xdr:colOff>
                    <xdr:row>83</xdr:row>
                    <xdr:rowOff>31750</xdr:rowOff>
                  </from>
                  <to>
                    <xdr:col>0</xdr:col>
                    <xdr:colOff>146050</xdr:colOff>
                    <xdr:row>83</xdr:row>
                    <xdr:rowOff>146050</xdr:rowOff>
                  </to>
                </anchor>
              </controlPr>
            </control>
          </mc:Choice>
        </mc:AlternateContent>
        <mc:AlternateContent xmlns:mc="http://schemas.openxmlformats.org/markup-compatibility/2006">
          <mc:Choice Requires="x14">
            <control shapeId="3543" r:id="rId56" name="Button 471">
              <controlPr defaultSize="0" print="0" autoFill="0" autoPict="0" macro="[0]!option_button_click">
                <anchor moveWithCells="1" sizeWithCells="1">
                  <from>
                    <xdr:col>0</xdr:col>
                    <xdr:colOff>31750</xdr:colOff>
                    <xdr:row>84</xdr:row>
                    <xdr:rowOff>31750</xdr:rowOff>
                  </from>
                  <to>
                    <xdr:col>0</xdr:col>
                    <xdr:colOff>146050</xdr:colOff>
                    <xdr:row>84</xdr:row>
                    <xdr:rowOff>146050</xdr:rowOff>
                  </to>
                </anchor>
              </controlPr>
            </control>
          </mc:Choice>
        </mc:AlternateContent>
        <mc:AlternateContent xmlns:mc="http://schemas.openxmlformats.org/markup-compatibility/2006">
          <mc:Choice Requires="x14">
            <control shapeId="3544" r:id="rId57" name="Button 472">
              <controlPr defaultSize="0" print="0" autoFill="0" autoPict="0" macro="[0]!option_button_click">
                <anchor moveWithCells="1" sizeWithCells="1">
                  <from>
                    <xdr:col>0</xdr:col>
                    <xdr:colOff>31750</xdr:colOff>
                    <xdr:row>85</xdr:row>
                    <xdr:rowOff>31750</xdr:rowOff>
                  </from>
                  <to>
                    <xdr:col>0</xdr:col>
                    <xdr:colOff>146050</xdr:colOff>
                    <xdr:row>85</xdr:row>
                    <xdr:rowOff>146050</xdr:rowOff>
                  </to>
                </anchor>
              </controlPr>
            </control>
          </mc:Choice>
        </mc:AlternateContent>
        <mc:AlternateContent xmlns:mc="http://schemas.openxmlformats.org/markup-compatibility/2006">
          <mc:Choice Requires="x14">
            <control shapeId="3546" r:id="rId58" name="Button 474">
              <controlPr defaultSize="0" print="0" autoFill="0" autoPict="0" macro="[0]!option_button_click">
                <anchor moveWithCells="1" sizeWithCells="1">
                  <from>
                    <xdr:col>0</xdr:col>
                    <xdr:colOff>31750</xdr:colOff>
                    <xdr:row>87</xdr:row>
                    <xdr:rowOff>31750</xdr:rowOff>
                  </from>
                  <to>
                    <xdr:col>0</xdr:col>
                    <xdr:colOff>146050</xdr:colOff>
                    <xdr:row>87</xdr:row>
                    <xdr:rowOff>146050</xdr:rowOff>
                  </to>
                </anchor>
              </controlPr>
            </control>
          </mc:Choice>
        </mc:AlternateContent>
        <mc:AlternateContent xmlns:mc="http://schemas.openxmlformats.org/markup-compatibility/2006">
          <mc:Choice Requires="x14">
            <control shapeId="3547" r:id="rId59" name="Button 475">
              <controlPr defaultSize="0" print="0" autoFill="0" autoPict="0" macro="[0]!option_button_click">
                <anchor moveWithCells="1" sizeWithCells="1">
                  <from>
                    <xdr:col>0</xdr:col>
                    <xdr:colOff>31750</xdr:colOff>
                    <xdr:row>80</xdr:row>
                    <xdr:rowOff>31750</xdr:rowOff>
                  </from>
                  <to>
                    <xdr:col>0</xdr:col>
                    <xdr:colOff>146050</xdr:colOff>
                    <xdr:row>80</xdr:row>
                    <xdr:rowOff>146050</xdr:rowOff>
                  </to>
                </anchor>
              </controlPr>
            </control>
          </mc:Choice>
        </mc:AlternateContent>
        <mc:AlternateContent xmlns:mc="http://schemas.openxmlformats.org/markup-compatibility/2006">
          <mc:Choice Requires="x14">
            <control shapeId="3548" r:id="rId60" name="Button 476">
              <controlPr defaultSize="0" print="0" autoFill="0" autoPict="0" macro="[0]!option_button_click">
                <anchor moveWithCells="1" sizeWithCells="1">
                  <from>
                    <xdr:col>0</xdr:col>
                    <xdr:colOff>31750</xdr:colOff>
                    <xdr:row>89</xdr:row>
                    <xdr:rowOff>38100</xdr:rowOff>
                  </from>
                  <to>
                    <xdr:col>0</xdr:col>
                    <xdr:colOff>146050</xdr:colOff>
                    <xdr:row>89</xdr:row>
                    <xdr:rowOff>152400</xdr:rowOff>
                  </to>
                </anchor>
              </controlPr>
            </control>
          </mc:Choice>
        </mc:AlternateContent>
        <mc:AlternateContent xmlns:mc="http://schemas.openxmlformats.org/markup-compatibility/2006">
          <mc:Choice Requires="x14">
            <control shapeId="3549" r:id="rId61" name="Button 477">
              <controlPr defaultSize="0" print="0" autoFill="0" autoPict="0" macro="[0]!option_button_click">
                <anchor moveWithCells="1" sizeWithCells="1">
                  <from>
                    <xdr:col>0</xdr:col>
                    <xdr:colOff>31750</xdr:colOff>
                    <xdr:row>90</xdr:row>
                    <xdr:rowOff>31750</xdr:rowOff>
                  </from>
                  <to>
                    <xdr:col>0</xdr:col>
                    <xdr:colOff>146050</xdr:colOff>
                    <xdr:row>90</xdr:row>
                    <xdr:rowOff>146050</xdr:rowOff>
                  </to>
                </anchor>
              </controlPr>
            </control>
          </mc:Choice>
        </mc:AlternateContent>
        <mc:AlternateContent xmlns:mc="http://schemas.openxmlformats.org/markup-compatibility/2006">
          <mc:Choice Requires="x14">
            <control shapeId="3555" r:id="rId62" name="Button 483">
              <controlPr defaultSize="0" print="0" autoFill="0" autoPict="0" macro="[0]!option_button_click">
                <anchor moveWithCells="1" sizeWithCells="1">
                  <from>
                    <xdr:col>0</xdr:col>
                    <xdr:colOff>31750</xdr:colOff>
                    <xdr:row>88</xdr:row>
                    <xdr:rowOff>31750</xdr:rowOff>
                  </from>
                  <to>
                    <xdr:col>0</xdr:col>
                    <xdr:colOff>146050</xdr:colOff>
                    <xdr:row>88</xdr:row>
                    <xdr:rowOff>146050</xdr:rowOff>
                  </to>
                </anchor>
              </controlPr>
            </control>
          </mc:Choice>
        </mc:AlternateContent>
        <mc:AlternateContent xmlns:mc="http://schemas.openxmlformats.org/markup-compatibility/2006">
          <mc:Choice Requires="x14">
            <control shapeId="3580" r:id="rId63" name="Button 508">
              <controlPr defaultSize="0" print="0" autoFill="0" autoPict="0" macro="[0]!option_button_click">
                <anchor moveWithCells="1" sizeWithCells="1">
                  <from>
                    <xdr:col>0</xdr:col>
                    <xdr:colOff>31750</xdr:colOff>
                    <xdr:row>126</xdr:row>
                    <xdr:rowOff>50800</xdr:rowOff>
                  </from>
                  <to>
                    <xdr:col>0</xdr:col>
                    <xdr:colOff>146050</xdr:colOff>
                    <xdr:row>126</xdr:row>
                    <xdr:rowOff>165100</xdr:rowOff>
                  </to>
                </anchor>
              </controlPr>
            </control>
          </mc:Choice>
        </mc:AlternateContent>
        <mc:AlternateContent xmlns:mc="http://schemas.openxmlformats.org/markup-compatibility/2006">
          <mc:Choice Requires="x14">
            <control shapeId="3640" r:id="rId64" name="Button 568">
              <controlPr defaultSize="0" print="0" autoFill="0" autoPict="0" macro="[0]!option_button_click">
                <anchor moveWithCells="1" sizeWithCells="1">
                  <from>
                    <xdr:col>0</xdr:col>
                    <xdr:colOff>38100</xdr:colOff>
                    <xdr:row>97</xdr:row>
                    <xdr:rowOff>31750</xdr:rowOff>
                  </from>
                  <to>
                    <xdr:col>0</xdr:col>
                    <xdr:colOff>152400</xdr:colOff>
                    <xdr:row>97</xdr:row>
                    <xdr:rowOff>146050</xdr:rowOff>
                  </to>
                </anchor>
              </controlPr>
            </control>
          </mc:Choice>
        </mc:AlternateContent>
        <mc:AlternateContent xmlns:mc="http://schemas.openxmlformats.org/markup-compatibility/2006">
          <mc:Choice Requires="x14">
            <control shapeId="3641" r:id="rId65" name="Button 569">
              <controlPr defaultSize="0" print="0" autoFill="0" autoPict="0" macro="[0]!option_button_click">
                <anchor moveWithCells="1" sizeWithCells="1">
                  <from>
                    <xdr:col>0</xdr:col>
                    <xdr:colOff>38100</xdr:colOff>
                    <xdr:row>98</xdr:row>
                    <xdr:rowOff>31750</xdr:rowOff>
                  </from>
                  <to>
                    <xdr:col>0</xdr:col>
                    <xdr:colOff>152400</xdr:colOff>
                    <xdr:row>98</xdr:row>
                    <xdr:rowOff>146050</xdr:rowOff>
                  </to>
                </anchor>
              </controlPr>
            </control>
          </mc:Choice>
        </mc:AlternateContent>
        <mc:AlternateContent xmlns:mc="http://schemas.openxmlformats.org/markup-compatibility/2006">
          <mc:Choice Requires="x14">
            <control shapeId="3642" r:id="rId66" name="Button 570">
              <controlPr defaultSize="0" print="0" autoFill="0" autoPict="0" macro="[0]!option_button_click">
                <anchor moveWithCells="1" sizeWithCells="1">
                  <from>
                    <xdr:col>0</xdr:col>
                    <xdr:colOff>38100</xdr:colOff>
                    <xdr:row>99</xdr:row>
                    <xdr:rowOff>38100</xdr:rowOff>
                  </from>
                  <to>
                    <xdr:col>0</xdr:col>
                    <xdr:colOff>152400</xdr:colOff>
                    <xdr:row>99</xdr:row>
                    <xdr:rowOff>152400</xdr:rowOff>
                  </to>
                </anchor>
              </controlPr>
            </control>
          </mc:Choice>
        </mc:AlternateContent>
        <mc:AlternateContent xmlns:mc="http://schemas.openxmlformats.org/markup-compatibility/2006">
          <mc:Choice Requires="x14">
            <control shapeId="3643" r:id="rId67" name="Button 571">
              <controlPr defaultSize="0" print="0" autoFill="0" autoPict="0" macro="[0]!option_button_click">
                <anchor moveWithCells="1" sizeWithCells="1">
                  <from>
                    <xdr:col>0</xdr:col>
                    <xdr:colOff>38100</xdr:colOff>
                    <xdr:row>100</xdr:row>
                    <xdr:rowOff>50800</xdr:rowOff>
                  </from>
                  <to>
                    <xdr:col>0</xdr:col>
                    <xdr:colOff>152400</xdr:colOff>
                    <xdr:row>100</xdr:row>
                    <xdr:rowOff>165100</xdr:rowOff>
                  </to>
                </anchor>
              </controlPr>
            </control>
          </mc:Choice>
        </mc:AlternateContent>
        <mc:AlternateContent xmlns:mc="http://schemas.openxmlformats.org/markup-compatibility/2006">
          <mc:Choice Requires="x14">
            <control shapeId="3647" r:id="rId68" name="Button 575">
              <controlPr defaultSize="0" print="0" autoFill="0" autoPict="0" macro="[0]!option_button_click">
                <anchor moveWithCells="1" sizeWithCells="1">
                  <from>
                    <xdr:col>0</xdr:col>
                    <xdr:colOff>38100</xdr:colOff>
                    <xdr:row>96</xdr:row>
                    <xdr:rowOff>12700</xdr:rowOff>
                  </from>
                  <to>
                    <xdr:col>0</xdr:col>
                    <xdr:colOff>152400</xdr:colOff>
                    <xdr:row>96</xdr:row>
                    <xdr:rowOff>127000</xdr:rowOff>
                  </to>
                </anchor>
              </controlPr>
            </control>
          </mc:Choice>
        </mc:AlternateContent>
        <mc:AlternateContent xmlns:mc="http://schemas.openxmlformats.org/markup-compatibility/2006">
          <mc:Choice Requires="x14">
            <control shapeId="3659" r:id="rId69" name="Button 587">
              <controlPr defaultSize="0" print="0" autoFill="0" autoPict="0" macro="[0]!option_button_click">
                <anchor moveWithCells="1" sizeWithCells="1">
                  <from>
                    <xdr:col>0</xdr:col>
                    <xdr:colOff>38100</xdr:colOff>
                    <xdr:row>101</xdr:row>
                    <xdr:rowOff>50800</xdr:rowOff>
                  </from>
                  <to>
                    <xdr:col>0</xdr:col>
                    <xdr:colOff>152400</xdr:colOff>
                    <xdr:row>101</xdr:row>
                    <xdr:rowOff>165100</xdr:rowOff>
                  </to>
                </anchor>
              </controlPr>
            </control>
          </mc:Choice>
        </mc:AlternateContent>
        <mc:AlternateContent xmlns:mc="http://schemas.openxmlformats.org/markup-compatibility/2006">
          <mc:Choice Requires="x14">
            <control shapeId="3660" r:id="rId70" name="Button 588">
              <controlPr defaultSize="0" print="0" autoFill="0" autoPict="0" macro="[0]!option_button_click">
                <anchor moveWithCells="1" sizeWithCells="1">
                  <from>
                    <xdr:col>0</xdr:col>
                    <xdr:colOff>38100</xdr:colOff>
                    <xdr:row>102</xdr:row>
                    <xdr:rowOff>50800</xdr:rowOff>
                  </from>
                  <to>
                    <xdr:col>0</xdr:col>
                    <xdr:colOff>152400</xdr:colOff>
                    <xdr:row>102</xdr:row>
                    <xdr:rowOff>165100</xdr:rowOff>
                  </to>
                </anchor>
              </controlPr>
            </control>
          </mc:Choice>
        </mc:AlternateContent>
        <mc:AlternateContent xmlns:mc="http://schemas.openxmlformats.org/markup-compatibility/2006">
          <mc:Choice Requires="x14">
            <control shapeId="3661" r:id="rId71" name="Button 589">
              <controlPr defaultSize="0" print="0" autoFill="0" autoPict="0" macro="[0]!option_button_click">
                <anchor moveWithCells="1" sizeWithCells="1">
                  <from>
                    <xdr:col>0</xdr:col>
                    <xdr:colOff>38100</xdr:colOff>
                    <xdr:row>103</xdr:row>
                    <xdr:rowOff>50800</xdr:rowOff>
                  </from>
                  <to>
                    <xdr:col>0</xdr:col>
                    <xdr:colOff>152400</xdr:colOff>
                    <xdr:row>103</xdr:row>
                    <xdr:rowOff>165100</xdr:rowOff>
                  </to>
                </anchor>
              </controlPr>
            </control>
          </mc:Choice>
        </mc:AlternateContent>
        <mc:AlternateContent xmlns:mc="http://schemas.openxmlformats.org/markup-compatibility/2006">
          <mc:Choice Requires="x14">
            <control shapeId="3662" r:id="rId72" name="Button 590">
              <controlPr defaultSize="0" print="0" autoFill="0" autoPict="0" macro="[0]!option_button_click">
                <anchor moveWithCells="1" sizeWithCells="1">
                  <from>
                    <xdr:col>0</xdr:col>
                    <xdr:colOff>38100</xdr:colOff>
                    <xdr:row>104</xdr:row>
                    <xdr:rowOff>50800</xdr:rowOff>
                  </from>
                  <to>
                    <xdr:col>0</xdr:col>
                    <xdr:colOff>152400</xdr:colOff>
                    <xdr:row>104</xdr:row>
                    <xdr:rowOff>165100</xdr:rowOff>
                  </to>
                </anchor>
              </controlPr>
            </control>
          </mc:Choice>
        </mc:AlternateContent>
        <mc:AlternateContent xmlns:mc="http://schemas.openxmlformats.org/markup-compatibility/2006">
          <mc:Choice Requires="x14">
            <control shapeId="3663" r:id="rId73" name="Button 591">
              <controlPr defaultSize="0" print="0" autoFill="0" autoPict="0" macro="[0]!option_button_click">
                <anchor moveWithCells="1" sizeWithCells="1">
                  <from>
                    <xdr:col>0</xdr:col>
                    <xdr:colOff>38100</xdr:colOff>
                    <xdr:row>105</xdr:row>
                    <xdr:rowOff>50800</xdr:rowOff>
                  </from>
                  <to>
                    <xdr:col>0</xdr:col>
                    <xdr:colOff>152400</xdr:colOff>
                    <xdr:row>105</xdr:row>
                    <xdr:rowOff>165100</xdr:rowOff>
                  </to>
                </anchor>
              </controlPr>
            </control>
          </mc:Choice>
        </mc:AlternateContent>
        <mc:AlternateContent xmlns:mc="http://schemas.openxmlformats.org/markup-compatibility/2006">
          <mc:Choice Requires="x14">
            <control shapeId="3664" r:id="rId74" name="Button 592">
              <controlPr defaultSize="0" print="0" autoFill="0" autoPict="0" macro="[0]!option_button_click">
                <anchor moveWithCells="1" sizeWithCells="1">
                  <from>
                    <xdr:col>0</xdr:col>
                    <xdr:colOff>38100</xdr:colOff>
                    <xdr:row>106</xdr:row>
                    <xdr:rowOff>50800</xdr:rowOff>
                  </from>
                  <to>
                    <xdr:col>0</xdr:col>
                    <xdr:colOff>152400</xdr:colOff>
                    <xdr:row>106</xdr:row>
                    <xdr:rowOff>165100</xdr:rowOff>
                  </to>
                </anchor>
              </controlPr>
            </control>
          </mc:Choice>
        </mc:AlternateContent>
        <mc:AlternateContent xmlns:mc="http://schemas.openxmlformats.org/markup-compatibility/2006">
          <mc:Choice Requires="x14">
            <control shapeId="3665" r:id="rId75" name="Button 593">
              <controlPr defaultSize="0" print="0" autoFill="0" autoPict="0" macro="[0]!option_button_click">
                <anchor moveWithCells="1" sizeWithCells="1">
                  <from>
                    <xdr:col>0</xdr:col>
                    <xdr:colOff>38100</xdr:colOff>
                    <xdr:row>107</xdr:row>
                    <xdr:rowOff>50800</xdr:rowOff>
                  </from>
                  <to>
                    <xdr:col>0</xdr:col>
                    <xdr:colOff>152400</xdr:colOff>
                    <xdr:row>107</xdr:row>
                    <xdr:rowOff>165100</xdr:rowOff>
                  </to>
                </anchor>
              </controlPr>
            </control>
          </mc:Choice>
        </mc:AlternateContent>
        <mc:AlternateContent xmlns:mc="http://schemas.openxmlformats.org/markup-compatibility/2006">
          <mc:Choice Requires="x14">
            <control shapeId="3666" r:id="rId76" name="Button 594">
              <controlPr defaultSize="0" print="0" autoFill="0" autoPict="0" macro="[0]!option_button_click">
                <anchor moveWithCells="1" sizeWithCells="1">
                  <from>
                    <xdr:col>0</xdr:col>
                    <xdr:colOff>38100</xdr:colOff>
                    <xdr:row>108</xdr:row>
                    <xdr:rowOff>50800</xdr:rowOff>
                  </from>
                  <to>
                    <xdr:col>0</xdr:col>
                    <xdr:colOff>152400</xdr:colOff>
                    <xdr:row>108</xdr:row>
                    <xdr:rowOff>165100</xdr:rowOff>
                  </to>
                </anchor>
              </controlPr>
            </control>
          </mc:Choice>
        </mc:AlternateContent>
        <mc:AlternateContent xmlns:mc="http://schemas.openxmlformats.org/markup-compatibility/2006">
          <mc:Choice Requires="x14">
            <control shapeId="3667" r:id="rId77" name="Button 595">
              <controlPr defaultSize="0" print="0" autoFill="0" autoPict="0" macro="[0]!option_button_click">
                <anchor moveWithCells="1" sizeWithCells="1">
                  <from>
                    <xdr:col>0</xdr:col>
                    <xdr:colOff>38100</xdr:colOff>
                    <xdr:row>109</xdr:row>
                    <xdr:rowOff>50800</xdr:rowOff>
                  </from>
                  <to>
                    <xdr:col>0</xdr:col>
                    <xdr:colOff>152400</xdr:colOff>
                    <xdr:row>109</xdr:row>
                    <xdr:rowOff>165100</xdr:rowOff>
                  </to>
                </anchor>
              </controlPr>
            </control>
          </mc:Choice>
        </mc:AlternateContent>
        <mc:AlternateContent xmlns:mc="http://schemas.openxmlformats.org/markup-compatibility/2006">
          <mc:Choice Requires="x14">
            <control shapeId="3669" r:id="rId78" name="Button 597">
              <controlPr defaultSize="0" print="0" autoFill="0" autoPict="0" macro="[0]!option_button_click">
                <anchor moveWithCells="1" sizeWithCells="1">
                  <from>
                    <xdr:col>0</xdr:col>
                    <xdr:colOff>31750</xdr:colOff>
                    <xdr:row>111</xdr:row>
                    <xdr:rowOff>38100</xdr:rowOff>
                  </from>
                  <to>
                    <xdr:col>0</xdr:col>
                    <xdr:colOff>146050</xdr:colOff>
                    <xdr:row>111</xdr:row>
                    <xdr:rowOff>152400</xdr:rowOff>
                  </to>
                </anchor>
              </controlPr>
            </control>
          </mc:Choice>
        </mc:AlternateContent>
        <mc:AlternateContent xmlns:mc="http://schemas.openxmlformats.org/markup-compatibility/2006">
          <mc:Choice Requires="x14">
            <control shapeId="3670" r:id="rId79" name="Button 598">
              <controlPr defaultSize="0" print="0" autoFill="0" autoPict="0" macro="[0]!option_button_click">
                <anchor moveWithCells="1" sizeWithCells="1">
                  <from>
                    <xdr:col>0</xdr:col>
                    <xdr:colOff>31750</xdr:colOff>
                    <xdr:row>112</xdr:row>
                    <xdr:rowOff>50800</xdr:rowOff>
                  </from>
                  <to>
                    <xdr:col>0</xdr:col>
                    <xdr:colOff>146050</xdr:colOff>
                    <xdr:row>112</xdr:row>
                    <xdr:rowOff>165100</xdr:rowOff>
                  </to>
                </anchor>
              </controlPr>
            </control>
          </mc:Choice>
        </mc:AlternateContent>
        <mc:AlternateContent xmlns:mc="http://schemas.openxmlformats.org/markup-compatibility/2006">
          <mc:Choice Requires="x14">
            <control shapeId="3671" r:id="rId80" name="Button 599">
              <controlPr defaultSize="0" print="0" autoFill="0" autoPict="0" macro="[0]!option_button_click">
                <anchor moveWithCells="1" sizeWithCells="1">
                  <from>
                    <xdr:col>0</xdr:col>
                    <xdr:colOff>31750</xdr:colOff>
                    <xdr:row>113</xdr:row>
                    <xdr:rowOff>38100</xdr:rowOff>
                  </from>
                  <to>
                    <xdr:col>0</xdr:col>
                    <xdr:colOff>146050</xdr:colOff>
                    <xdr:row>113</xdr:row>
                    <xdr:rowOff>152400</xdr:rowOff>
                  </to>
                </anchor>
              </controlPr>
            </control>
          </mc:Choice>
        </mc:AlternateContent>
        <mc:AlternateContent xmlns:mc="http://schemas.openxmlformats.org/markup-compatibility/2006">
          <mc:Choice Requires="x14">
            <control shapeId="3672" r:id="rId81" name="Button 600">
              <controlPr defaultSize="0" print="0" autoFill="0" autoPict="0" macro="[0]!option_button_click">
                <anchor moveWithCells="1" sizeWithCells="1">
                  <from>
                    <xdr:col>0</xdr:col>
                    <xdr:colOff>31750</xdr:colOff>
                    <xdr:row>114</xdr:row>
                    <xdr:rowOff>38100</xdr:rowOff>
                  </from>
                  <to>
                    <xdr:col>0</xdr:col>
                    <xdr:colOff>146050</xdr:colOff>
                    <xdr:row>114</xdr:row>
                    <xdr:rowOff>152400</xdr:rowOff>
                  </to>
                </anchor>
              </controlPr>
            </control>
          </mc:Choice>
        </mc:AlternateContent>
        <mc:AlternateContent xmlns:mc="http://schemas.openxmlformats.org/markup-compatibility/2006">
          <mc:Choice Requires="x14">
            <control shapeId="3685" r:id="rId82" name="Button 613">
              <controlPr defaultSize="0" print="0" autoFill="0" autoPict="0" macro="[0]!option_button_click">
                <anchor moveWithCells="1" sizeWithCells="1">
                  <from>
                    <xdr:col>0</xdr:col>
                    <xdr:colOff>31750</xdr:colOff>
                    <xdr:row>125</xdr:row>
                    <xdr:rowOff>50800</xdr:rowOff>
                  </from>
                  <to>
                    <xdr:col>0</xdr:col>
                    <xdr:colOff>146050</xdr:colOff>
                    <xdr:row>125</xdr:row>
                    <xdr:rowOff>165100</xdr:rowOff>
                  </to>
                </anchor>
              </controlPr>
            </control>
          </mc:Choice>
        </mc:AlternateContent>
        <mc:AlternateContent xmlns:mc="http://schemas.openxmlformats.org/markup-compatibility/2006">
          <mc:Choice Requires="x14">
            <control shapeId="3686" r:id="rId83" name="Button 614">
              <controlPr defaultSize="0" print="0" autoFill="0" autoPict="0" macro="[0]!option_button_click">
                <anchor moveWithCells="1" sizeWithCells="1">
                  <from>
                    <xdr:col>0</xdr:col>
                    <xdr:colOff>31750</xdr:colOff>
                    <xdr:row>127</xdr:row>
                    <xdr:rowOff>50800</xdr:rowOff>
                  </from>
                  <to>
                    <xdr:col>0</xdr:col>
                    <xdr:colOff>146050</xdr:colOff>
                    <xdr:row>127</xdr:row>
                    <xdr:rowOff>165100</xdr:rowOff>
                  </to>
                </anchor>
              </controlPr>
            </control>
          </mc:Choice>
        </mc:AlternateContent>
        <mc:AlternateContent xmlns:mc="http://schemas.openxmlformats.org/markup-compatibility/2006">
          <mc:Choice Requires="x14">
            <control shapeId="3687" r:id="rId84" name="Button 615">
              <controlPr defaultSize="0" print="0" autoFill="0" autoPict="0" macro="[0]!option_button_click">
                <anchor moveWithCells="1" sizeWithCells="1">
                  <from>
                    <xdr:col>0</xdr:col>
                    <xdr:colOff>31750</xdr:colOff>
                    <xdr:row>128</xdr:row>
                    <xdr:rowOff>50800</xdr:rowOff>
                  </from>
                  <to>
                    <xdr:col>0</xdr:col>
                    <xdr:colOff>146050</xdr:colOff>
                    <xdr:row>128</xdr:row>
                    <xdr:rowOff>165100</xdr:rowOff>
                  </to>
                </anchor>
              </controlPr>
            </control>
          </mc:Choice>
        </mc:AlternateContent>
        <mc:AlternateContent xmlns:mc="http://schemas.openxmlformats.org/markup-compatibility/2006">
          <mc:Choice Requires="x14">
            <control shapeId="3688" r:id="rId85" name="Button 616">
              <controlPr defaultSize="0" print="0" autoFill="0" autoPict="0" macro="[0]!option_button_click">
                <anchor moveWithCells="1" sizeWithCells="1">
                  <from>
                    <xdr:col>0</xdr:col>
                    <xdr:colOff>31750</xdr:colOff>
                    <xdr:row>129</xdr:row>
                    <xdr:rowOff>50800</xdr:rowOff>
                  </from>
                  <to>
                    <xdr:col>0</xdr:col>
                    <xdr:colOff>146050</xdr:colOff>
                    <xdr:row>129</xdr:row>
                    <xdr:rowOff>165100</xdr:rowOff>
                  </to>
                </anchor>
              </controlPr>
            </control>
          </mc:Choice>
        </mc:AlternateContent>
        <mc:AlternateContent xmlns:mc="http://schemas.openxmlformats.org/markup-compatibility/2006">
          <mc:Choice Requires="x14">
            <control shapeId="3689" r:id="rId86" name="Button 617">
              <controlPr defaultSize="0" print="0" autoFill="0" autoPict="0" macro="[0]!option_button_click">
                <anchor moveWithCells="1" sizeWithCells="1">
                  <from>
                    <xdr:col>0</xdr:col>
                    <xdr:colOff>31750</xdr:colOff>
                    <xdr:row>130</xdr:row>
                    <xdr:rowOff>50800</xdr:rowOff>
                  </from>
                  <to>
                    <xdr:col>0</xdr:col>
                    <xdr:colOff>146050</xdr:colOff>
                    <xdr:row>130</xdr:row>
                    <xdr:rowOff>165100</xdr:rowOff>
                  </to>
                </anchor>
              </controlPr>
            </control>
          </mc:Choice>
        </mc:AlternateContent>
        <mc:AlternateContent xmlns:mc="http://schemas.openxmlformats.org/markup-compatibility/2006">
          <mc:Choice Requires="x14">
            <control shapeId="3690" r:id="rId87" name="Button 618">
              <controlPr defaultSize="0" print="0" autoFill="0" autoPict="0" macro="[0]!option_button_click">
                <anchor moveWithCells="1" sizeWithCells="1">
                  <from>
                    <xdr:col>0</xdr:col>
                    <xdr:colOff>31750</xdr:colOff>
                    <xdr:row>131</xdr:row>
                    <xdr:rowOff>50800</xdr:rowOff>
                  </from>
                  <to>
                    <xdr:col>0</xdr:col>
                    <xdr:colOff>146050</xdr:colOff>
                    <xdr:row>131</xdr:row>
                    <xdr:rowOff>165100</xdr:rowOff>
                  </to>
                </anchor>
              </controlPr>
            </control>
          </mc:Choice>
        </mc:AlternateContent>
        <mc:AlternateContent xmlns:mc="http://schemas.openxmlformats.org/markup-compatibility/2006">
          <mc:Choice Requires="x14">
            <control shapeId="3691" r:id="rId88" name="Button 619">
              <controlPr defaultSize="0" print="0" autoFill="0" autoPict="0" macro="[0]!option_button_click">
                <anchor moveWithCells="1" sizeWithCells="1">
                  <from>
                    <xdr:col>0</xdr:col>
                    <xdr:colOff>31750</xdr:colOff>
                    <xdr:row>132</xdr:row>
                    <xdr:rowOff>50800</xdr:rowOff>
                  </from>
                  <to>
                    <xdr:col>0</xdr:col>
                    <xdr:colOff>146050</xdr:colOff>
                    <xdr:row>132</xdr:row>
                    <xdr:rowOff>165100</xdr:rowOff>
                  </to>
                </anchor>
              </controlPr>
            </control>
          </mc:Choice>
        </mc:AlternateContent>
        <mc:AlternateContent xmlns:mc="http://schemas.openxmlformats.org/markup-compatibility/2006">
          <mc:Choice Requires="x14">
            <control shapeId="3692" r:id="rId89" name="Button 620">
              <controlPr defaultSize="0" print="0" autoFill="0" autoPict="0" macro="[0]!option_button_click">
                <anchor moveWithCells="1" sizeWithCells="1">
                  <from>
                    <xdr:col>0</xdr:col>
                    <xdr:colOff>31750</xdr:colOff>
                    <xdr:row>133</xdr:row>
                    <xdr:rowOff>50800</xdr:rowOff>
                  </from>
                  <to>
                    <xdr:col>0</xdr:col>
                    <xdr:colOff>146050</xdr:colOff>
                    <xdr:row>133</xdr:row>
                    <xdr:rowOff>165100</xdr:rowOff>
                  </to>
                </anchor>
              </controlPr>
            </control>
          </mc:Choice>
        </mc:AlternateContent>
        <mc:AlternateContent xmlns:mc="http://schemas.openxmlformats.org/markup-compatibility/2006">
          <mc:Choice Requires="x14">
            <control shapeId="3693" r:id="rId90" name="Button 621">
              <controlPr defaultSize="0" print="0" autoFill="0" autoPict="0" macro="[0]!option_button_click">
                <anchor moveWithCells="1" sizeWithCells="1">
                  <from>
                    <xdr:col>0</xdr:col>
                    <xdr:colOff>31750</xdr:colOff>
                    <xdr:row>134</xdr:row>
                    <xdr:rowOff>50800</xdr:rowOff>
                  </from>
                  <to>
                    <xdr:col>0</xdr:col>
                    <xdr:colOff>146050</xdr:colOff>
                    <xdr:row>134</xdr:row>
                    <xdr:rowOff>165100</xdr:rowOff>
                  </to>
                </anchor>
              </controlPr>
            </control>
          </mc:Choice>
        </mc:AlternateContent>
        <mc:AlternateContent xmlns:mc="http://schemas.openxmlformats.org/markup-compatibility/2006">
          <mc:Choice Requires="x14">
            <control shapeId="3694" r:id="rId91" name="Button 622">
              <controlPr defaultSize="0" print="0" autoFill="0" autoPict="0" macro="[0]!option_button_click">
                <anchor moveWithCells="1" sizeWithCells="1">
                  <from>
                    <xdr:col>0</xdr:col>
                    <xdr:colOff>31750</xdr:colOff>
                    <xdr:row>135</xdr:row>
                    <xdr:rowOff>50800</xdr:rowOff>
                  </from>
                  <to>
                    <xdr:col>0</xdr:col>
                    <xdr:colOff>146050</xdr:colOff>
                    <xdr:row>135</xdr:row>
                    <xdr:rowOff>165100</xdr:rowOff>
                  </to>
                </anchor>
              </controlPr>
            </control>
          </mc:Choice>
        </mc:AlternateContent>
        <mc:AlternateContent xmlns:mc="http://schemas.openxmlformats.org/markup-compatibility/2006">
          <mc:Choice Requires="x14">
            <control shapeId="3695" r:id="rId92" name="Button 623">
              <controlPr defaultSize="0" print="0" autoFill="0" autoPict="0" macro="[0]!option_button_click">
                <anchor moveWithCells="1" sizeWithCells="1">
                  <from>
                    <xdr:col>0</xdr:col>
                    <xdr:colOff>31750</xdr:colOff>
                    <xdr:row>136</xdr:row>
                    <xdr:rowOff>50800</xdr:rowOff>
                  </from>
                  <to>
                    <xdr:col>0</xdr:col>
                    <xdr:colOff>146050</xdr:colOff>
                    <xdr:row>136</xdr:row>
                    <xdr:rowOff>165100</xdr:rowOff>
                  </to>
                </anchor>
              </controlPr>
            </control>
          </mc:Choice>
        </mc:AlternateContent>
        <mc:AlternateContent xmlns:mc="http://schemas.openxmlformats.org/markup-compatibility/2006">
          <mc:Choice Requires="x14">
            <control shapeId="3696" r:id="rId93" name="Button 624">
              <controlPr defaultSize="0" print="0" autoFill="0" autoPict="0" macro="[0]!option_button_click">
                <anchor moveWithCells="1" sizeWithCells="1">
                  <from>
                    <xdr:col>0</xdr:col>
                    <xdr:colOff>31750</xdr:colOff>
                    <xdr:row>137</xdr:row>
                    <xdr:rowOff>50800</xdr:rowOff>
                  </from>
                  <to>
                    <xdr:col>0</xdr:col>
                    <xdr:colOff>146050</xdr:colOff>
                    <xdr:row>137</xdr:row>
                    <xdr:rowOff>165100</xdr:rowOff>
                  </to>
                </anchor>
              </controlPr>
            </control>
          </mc:Choice>
        </mc:AlternateContent>
        <mc:AlternateContent xmlns:mc="http://schemas.openxmlformats.org/markup-compatibility/2006">
          <mc:Choice Requires="x14">
            <control shapeId="3697" r:id="rId94" name="Button 625">
              <controlPr defaultSize="0" print="0" autoFill="0" autoPict="0" macro="[0]!option_button_click">
                <anchor moveWithCells="1" sizeWithCells="1">
                  <from>
                    <xdr:col>0</xdr:col>
                    <xdr:colOff>31750</xdr:colOff>
                    <xdr:row>138</xdr:row>
                    <xdr:rowOff>50800</xdr:rowOff>
                  </from>
                  <to>
                    <xdr:col>0</xdr:col>
                    <xdr:colOff>146050</xdr:colOff>
                    <xdr:row>138</xdr:row>
                    <xdr:rowOff>165100</xdr:rowOff>
                  </to>
                </anchor>
              </controlPr>
            </control>
          </mc:Choice>
        </mc:AlternateContent>
        <mc:AlternateContent xmlns:mc="http://schemas.openxmlformats.org/markup-compatibility/2006">
          <mc:Choice Requires="x14">
            <control shapeId="3698" r:id="rId95" name="Button 626">
              <controlPr defaultSize="0" print="0" autoFill="0" autoPict="0" macro="[0]!option_button_click">
                <anchor moveWithCells="1" sizeWithCells="1">
                  <from>
                    <xdr:col>0</xdr:col>
                    <xdr:colOff>31750</xdr:colOff>
                    <xdr:row>140</xdr:row>
                    <xdr:rowOff>50800</xdr:rowOff>
                  </from>
                  <to>
                    <xdr:col>0</xdr:col>
                    <xdr:colOff>146050</xdr:colOff>
                    <xdr:row>140</xdr:row>
                    <xdr:rowOff>165100</xdr:rowOff>
                  </to>
                </anchor>
              </controlPr>
            </control>
          </mc:Choice>
        </mc:AlternateContent>
        <mc:AlternateContent xmlns:mc="http://schemas.openxmlformats.org/markup-compatibility/2006">
          <mc:Choice Requires="x14">
            <control shapeId="3699" r:id="rId96" name="Button 627">
              <controlPr defaultSize="0" print="0" autoFill="0" autoPict="0" macro="[0]!option_button_click">
                <anchor moveWithCells="1" sizeWithCells="1">
                  <from>
                    <xdr:col>0</xdr:col>
                    <xdr:colOff>31750</xdr:colOff>
                    <xdr:row>141</xdr:row>
                    <xdr:rowOff>50800</xdr:rowOff>
                  </from>
                  <to>
                    <xdr:col>0</xdr:col>
                    <xdr:colOff>146050</xdr:colOff>
                    <xdr:row>141</xdr:row>
                    <xdr:rowOff>165100</xdr:rowOff>
                  </to>
                </anchor>
              </controlPr>
            </control>
          </mc:Choice>
        </mc:AlternateContent>
        <mc:AlternateContent xmlns:mc="http://schemas.openxmlformats.org/markup-compatibility/2006">
          <mc:Choice Requires="x14">
            <control shapeId="3700" r:id="rId97" name="Button 628">
              <controlPr defaultSize="0" print="0" autoFill="0" autoPict="0" macro="[0]!option_button_click">
                <anchor moveWithCells="1" sizeWithCells="1">
                  <from>
                    <xdr:col>0</xdr:col>
                    <xdr:colOff>31750</xdr:colOff>
                    <xdr:row>142</xdr:row>
                    <xdr:rowOff>50800</xdr:rowOff>
                  </from>
                  <to>
                    <xdr:col>0</xdr:col>
                    <xdr:colOff>146050</xdr:colOff>
                    <xdr:row>142</xdr:row>
                    <xdr:rowOff>165100</xdr:rowOff>
                  </to>
                </anchor>
              </controlPr>
            </control>
          </mc:Choice>
        </mc:AlternateContent>
        <mc:AlternateContent xmlns:mc="http://schemas.openxmlformats.org/markup-compatibility/2006">
          <mc:Choice Requires="x14">
            <control shapeId="3701" r:id="rId98" name="Button 629">
              <controlPr defaultSize="0" print="0" autoFill="0" autoPict="0" macro="[0]!option_button_click">
                <anchor moveWithCells="1" sizeWithCells="1">
                  <from>
                    <xdr:col>0</xdr:col>
                    <xdr:colOff>31750</xdr:colOff>
                    <xdr:row>143</xdr:row>
                    <xdr:rowOff>50800</xdr:rowOff>
                  </from>
                  <to>
                    <xdr:col>0</xdr:col>
                    <xdr:colOff>146050</xdr:colOff>
                    <xdr:row>143</xdr:row>
                    <xdr:rowOff>165100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500-000000000000}">
          <x14:formula1>
            <xm:f>'D1'!$R$5:$R$6</xm:f>
          </x14:formula1>
          <xm:sqref>C38</xm:sqref>
        </x14:dataValidation>
        <x14:dataValidation type="list" allowBlank="1" showInputMessage="1" showErrorMessage="1" xr:uid="{00000000-0002-0000-0500-000001000000}">
          <x14:formula1>
            <xm:f>IF('D2'!$P$97&lt;&gt;"",OFFSET('D2'!$P$96,INDEX( MATCH(1,(--('D2'!$P$97:$P$111&lt;&gt;"")),0),1),0,SUMPRODUCT(--(LEN('D2'!$P$97:$P$111)&gt;0)),1),OFFSET('D2'!$O$97,INDEX( MATCH(1,(--('D2'!$P$97:$P$111&lt;&gt;"")),0),1),0,SUMPRODUCT(--(LEN('D2'!$P$97:$P$111)&gt;0)),1))</xm:f>
          </x14:formula1>
          <xm:sqref>C96:C110</xm:sqref>
        </x14:dataValidation>
        <x14:dataValidation type="list" allowBlank="1" showInputMessage="1" showErrorMessage="1" xr:uid="{00000000-0002-0000-0500-000002000000}">
          <x14:formula1>
            <xm:f>IF('D2'!$P$123&lt;&gt;"",OFFSET('D2'!$P$122,INDEX( MATCH(1,(--('D2'!$P$123:$P$136&lt;&gt;"")),0),1),0,SUMPRODUCT(--(LEN('D2'!$P$123:$P$136)&gt;0)),1),OFFSET('D2'!$O$123,INDEX( MATCH(1,(--('D2'!$P$123:$P$136&lt;&gt;"")),0),1),0,SUMPRODUCT(--(LEN('D2'!$P$123:$P$136)&gt;0)),1))</xm:f>
          </x14:formula1>
          <xm:sqref>C72:C86</xm:sqref>
        </x14:dataValidation>
        <x14:dataValidation type="list" allowBlank="1" showInputMessage="1" showErrorMessage="1" xr:uid="{00000000-0002-0000-0500-000003000000}">
          <x14:formula1>
            <xm:f>IF('D2'!$E$28&lt;&gt;"",OFFSET('D2'!$E$27,INDEX( MATCH(1,(--('D2'!$E$28:$E$29&lt;&gt;"")),0),1),0,SUMPRODUCT(--(LEN('D2'!$E$28:$E$29)&gt;0)),1),OFFSET('D2'!$D$28,INDEX( MATCH(1,(--('D2'!$E$28:$E$29&lt;&gt;"")),0),1),0,SUMPRODUCT(--(LEN('D2'!$E$28:$E$29)&gt;0)),1))</xm:f>
          </x14:formula1>
          <xm:sqref>C27:C28</xm:sqref>
        </x14:dataValidation>
        <x14:dataValidation type="list" allowBlank="1" showInputMessage="1" showErrorMessage="1" xr:uid="{00000000-0002-0000-0500-000004000000}">
          <x14:formula1>
            <xm:f>IF('D2'!$E$6&lt;&gt;"",OFFSET('D2'!$E$5,INDEX( MATCH(1,(--('D2'!$E$6:$E$25&lt;&gt;"")),0),1),0,SUMPRODUCT(--(LEN('D2'!$E$6:$E$25)&gt;0)),1),OFFSET('D2'!$D$6,INDEX( MATCH(1,(--('D2'!$E$6:$E$25&lt;&gt;"")),0),1),0,SUMPRODUCT(--(LEN('D2'!$E$6:$E$25)&gt;0)),1))</xm:f>
          </x14:formula1>
          <xm:sqref>C11:C19</xm:sqref>
        </x14:dataValidation>
        <x14:dataValidation type="list" allowBlank="1" showInputMessage="1" showErrorMessage="1" xr:uid="{00000000-0002-0000-0500-000005000000}">
          <x14:formula1>
            <xm:f>IF('D2'!$E$49&lt;&gt;"",OFFSET('D2'!$E$48,INDEX( MATCH(1,(--('D2'!$E$49:$E$68&lt;&gt;"")),0),1),0,SUMPRODUCT(--(LEN('D2'!$E$49:$E$68)&gt;0)),1),OFFSET('D2'!$D$49,INDEX( MATCH(1,(--('D2'!$E$49:$E$68&lt;&gt;"")),0),1),0,SUMPRODUCT(--(LEN('D2'!$E$49:$E$68)&gt;0)),1))</xm:f>
          </x14:formula1>
          <xm:sqref>C45:C51</xm:sqref>
        </x14:dataValidation>
        <x14:dataValidation type="list" allowBlank="1" showInputMessage="1" showErrorMessage="1" xr:uid="{00000000-0002-0000-0500-000006000000}">
          <x14:formula1>
            <xm:f>IF('D2'!$P$71&lt;&gt;"",OFFSET('D2'!$P$70,INDEX( MATCH(1,(--('D2'!$P$71:$P$95&lt;&gt;"")),0),1),0,SUMPRODUCT(--(LEN('D2'!$P$71:$P$95)&gt;0)),1),OFFSET('D2'!$O$71,INDEX( MATCH(1,(--('D2'!$P$37:$P$95&lt;&gt;"")),0),1),0,SUMPRODUCT(--(LEN('D2'!$P$37:$P$95)&gt;0)),1))</xm:f>
          </x14:formula1>
          <xm:sqref>C125:C139</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tabColor theme="4" tint="0.39997558519241921"/>
    <pageSetUpPr fitToPage="1"/>
  </sheetPr>
  <dimension ref="C1:DB362"/>
  <sheetViews>
    <sheetView showGridLines="0" zoomScaleNormal="100" workbookViewId="0">
      <pane xSplit="6" ySplit="5" topLeftCell="G73" activePane="bottomRight" state="frozen"/>
      <selection pane="topRight" activeCell="G1" sqref="G1"/>
      <selection pane="bottomLeft" activeCell="A6" sqref="A6"/>
      <selection pane="bottomRight" activeCell="H97" sqref="H97"/>
    </sheetView>
  </sheetViews>
  <sheetFormatPr defaultColWidth="0" defaultRowHeight="14.5" x14ac:dyDescent="0.35"/>
  <cols>
    <col min="1" max="2" width="2.81640625" style="3" customWidth="1"/>
    <col min="3" max="3" width="53.453125" style="29" customWidth="1"/>
    <col min="4" max="4" width="9.453125" style="3" hidden="1" customWidth="1"/>
    <col min="5" max="6" width="13.54296875" style="55" customWidth="1"/>
    <col min="7" max="97" width="13.54296875" style="3" customWidth="1"/>
    <col min="98" max="98" width="8.81640625" style="3" customWidth="1"/>
    <col min="99" max="99" width="8.81640625" style="3" hidden="1" customWidth="1"/>
    <col min="100" max="101" width="8" style="3" hidden="1" customWidth="1"/>
    <col min="102" max="102" width="8" hidden="1" customWidth="1"/>
    <col min="103" max="104" width="8.81640625" style="3" hidden="1" customWidth="1"/>
    <col min="105" max="106" width="9.1796875" style="3" hidden="1" customWidth="1"/>
    <col min="107" max="16384" width="0" style="3" hidden="1"/>
  </cols>
  <sheetData>
    <row r="1" spans="3:103" customFormat="1" ht="39.75" customHeight="1" x14ac:dyDescent="0.55000000000000004">
      <c r="C1" s="76" t="s">
        <v>96</v>
      </c>
      <c r="D1" s="35"/>
      <c r="E1" s="679" t="str">
        <f ca="1">IF(CV10&gt;0,CV9,IF(CW10&gt;0,CW9,IF(CX10&gt;0,CX9,"")))</f>
        <v/>
      </c>
      <c r="F1" s="679"/>
    </row>
    <row r="2" spans="3:103" customFormat="1" ht="34.5" customHeight="1" x14ac:dyDescent="0.45">
      <c r="C2" s="252" t="str">
        <f>"'"&amp;G.Asm!F23&amp;"'"</f>
        <v>'Text'</v>
      </c>
      <c r="D2" s="248"/>
      <c r="E2" s="679"/>
      <c r="F2" s="679"/>
      <c r="G2" s="1"/>
      <c r="H2" s="553" t="s">
        <v>889</v>
      </c>
      <c r="I2" s="554" t="str">
        <f>G.Asm!$F$17</f>
        <v>Ones</v>
      </c>
      <c r="J2" s="1"/>
      <c r="CV2" s="303" t="s">
        <v>485</v>
      </c>
      <c r="CW2" s="303"/>
      <c r="CX2" s="303"/>
      <c r="CY2" s="303"/>
    </row>
    <row r="3" spans="3:103" customFormat="1" ht="5.25" customHeight="1" x14ac:dyDescent="0.35">
      <c r="C3" s="74"/>
      <c r="E3" s="2"/>
      <c r="F3" s="2"/>
    </row>
    <row r="4" spans="3:103" s="2" customFormat="1" ht="14.25" customHeight="1" x14ac:dyDescent="0.35">
      <c r="C4" s="181" t="s">
        <v>0</v>
      </c>
      <c r="D4" s="682" t="s">
        <v>24</v>
      </c>
      <c r="E4" s="680" t="s">
        <v>2</v>
      </c>
      <c r="F4" s="681"/>
      <c r="G4" s="187">
        <v>0</v>
      </c>
      <c r="H4" s="187">
        <v>1</v>
      </c>
      <c r="I4" s="187">
        <v>2</v>
      </c>
      <c r="J4" s="187">
        <v>3</v>
      </c>
      <c r="K4" s="187">
        <v>4</v>
      </c>
      <c r="L4" s="187">
        <v>5</v>
      </c>
      <c r="M4" s="187">
        <v>6</v>
      </c>
      <c r="N4" s="187">
        <v>7</v>
      </c>
      <c r="O4" s="187">
        <v>8</v>
      </c>
      <c r="P4" s="187">
        <v>9</v>
      </c>
      <c r="Q4" s="187">
        <v>10</v>
      </c>
      <c r="R4" s="187">
        <v>11</v>
      </c>
      <c r="S4" s="187">
        <v>12</v>
      </c>
      <c r="T4" s="187">
        <v>13</v>
      </c>
      <c r="U4" s="187">
        <v>14</v>
      </c>
      <c r="V4" s="187">
        <v>15</v>
      </c>
      <c r="W4" s="187">
        <v>16</v>
      </c>
      <c r="X4" s="187">
        <v>17</v>
      </c>
      <c r="Y4" s="187">
        <v>18</v>
      </c>
      <c r="Z4" s="187">
        <v>19</v>
      </c>
      <c r="AA4" s="187">
        <v>20</v>
      </c>
      <c r="AB4" s="187">
        <v>21</v>
      </c>
      <c r="AC4" s="187">
        <v>22</v>
      </c>
      <c r="AD4" s="187">
        <v>23</v>
      </c>
      <c r="AE4" s="187">
        <v>24</v>
      </c>
      <c r="AF4" s="187">
        <v>25</v>
      </c>
      <c r="AG4" s="187">
        <v>26</v>
      </c>
      <c r="AH4" s="187">
        <v>27</v>
      </c>
      <c r="AI4" s="187">
        <v>28</v>
      </c>
      <c r="AJ4" s="187">
        <v>29</v>
      </c>
      <c r="AK4" s="187">
        <v>30</v>
      </c>
      <c r="AL4" s="187">
        <v>31</v>
      </c>
      <c r="AM4" s="187">
        <v>32</v>
      </c>
      <c r="AN4" s="187">
        <v>33</v>
      </c>
      <c r="AO4" s="187">
        <v>34</v>
      </c>
      <c r="AP4" s="187">
        <v>35</v>
      </c>
      <c r="AQ4" s="187">
        <v>36</v>
      </c>
      <c r="AR4" s="187">
        <v>37</v>
      </c>
      <c r="AS4" s="187">
        <v>38</v>
      </c>
      <c r="AT4" s="187">
        <v>39</v>
      </c>
      <c r="AU4" s="187">
        <v>40</v>
      </c>
      <c r="AV4" s="187">
        <v>41</v>
      </c>
      <c r="AW4" s="187">
        <v>42</v>
      </c>
      <c r="AX4" s="187">
        <v>43</v>
      </c>
      <c r="AY4" s="187">
        <v>44</v>
      </c>
      <c r="AZ4" s="187">
        <v>45</v>
      </c>
      <c r="BA4" s="187">
        <v>46</v>
      </c>
      <c r="BB4" s="187">
        <v>47</v>
      </c>
      <c r="BC4" s="187">
        <v>48</v>
      </c>
      <c r="BD4" s="187">
        <v>49</v>
      </c>
      <c r="BE4" s="187">
        <v>50</v>
      </c>
      <c r="BF4" s="187">
        <v>51</v>
      </c>
      <c r="BG4" s="187">
        <v>52</v>
      </c>
      <c r="BH4" s="187">
        <v>53</v>
      </c>
      <c r="BI4" s="187">
        <v>54</v>
      </c>
      <c r="BJ4" s="187">
        <v>55</v>
      </c>
      <c r="BK4" s="187">
        <v>56</v>
      </c>
      <c r="BL4" s="187">
        <v>57</v>
      </c>
      <c r="BM4" s="187">
        <v>58</v>
      </c>
      <c r="BN4" s="187">
        <v>59</v>
      </c>
      <c r="BO4" s="187">
        <v>60</v>
      </c>
      <c r="BP4" s="187">
        <v>61</v>
      </c>
      <c r="BQ4" s="187">
        <v>62</v>
      </c>
      <c r="BR4" s="187">
        <v>63</v>
      </c>
      <c r="BS4" s="187">
        <v>64</v>
      </c>
      <c r="BT4" s="187">
        <v>65</v>
      </c>
      <c r="BU4" s="187">
        <v>66</v>
      </c>
      <c r="BV4" s="187">
        <v>67</v>
      </c>
      <c r="BW4" s="187">
        <v>68</v>
      </c>
      <c r="BX4" s="187">
        <v>69</v>
      </c>
      <c r="BY4" s="187">
        <v>70</v>
      </c>
      <c r="BZ4" s="187">
        <v>71</v>
      </c>
      <c r="CA4" s="187">
        <v>72</v>
      </c>
      <c r="CB4" s="187">
        <v>73</v>
      </c>
      <c r="CC4" s="187">
        <v>74</v>
      </c>
      <c r="CD4" s="187">
        <v>75</v>
      </c>
      <c r="CE4" s="187">
        <v>76</v>
      </c>
      <c r="CF4" s="187">
        <v>77</v>
      </c>
      <c r="CG4" s="187">
        <v>78</v>
      </c>
      <c r="CH4" s="187">
        <v>79</v>
      </c>
      <c r="CI4" s="187">
        <v>80</v>
      </c>
      <c r="CJ4" s="187">
        <v>81</v>
      </c>
      <c r="CK4" s="187">
        <v>82</v>
      </c>
      <c r="CL4" s="187">
        <v>83</v>
      </c>
      <c r="CM4" s="187">
        <v>84</v>
      </c>
      <c r="CN4" s="187">
        <v>85</v>
      </c>
      <c r="CO4" s="187">
        <v>86</v>
      </c>
      <c r="CP4" s="187">
        <v>87</v>
      </c>
      <c r="CQ4" s="187">
        <v>88</v>
      </c>
      <c r="CR4" s="187">
        <v>89</v>
      </c>
      <c r="CS4" s="187">
        <v>90</v>
      </c>
      <c r="CT4" s="58"/>
    </row>
    <row r="5" spans="3:103" s="2" customFormat="1" ht="18" customHeight="1" x14ac:dyDescent="0.35">
      <c r="C5" s="181" t="s">
        <v>1</v>
      </c>
      <c r="D5" s="683"/>
      <c r="E5" s="187" t="s">
        <v>3</v>
      </c>
      <c r="F5" s="187" t="s">
        <v>4</v>
      </c>
      <c r="G5" s="183" t="s">
        <v>41</v>
      </c>
      <c r="H5" s="187">
        <f>G.Asm!F33</f>
        <v>2022</v>
      </c>
      <c r="I5" s="187">
        <f t="shared" ref="I5:BT5" si="0">H5+1</f>
        <v>2023</v>
      </c>
      <c r="J5" s="187">
        <f t="shared" si="0"/>
        <v>2024</v>
      </c>
      <c r="K5" s="187">
        <f t="shared" si="0"/>
        <v>2025</v>
      </c>
      <c r="L5" s="187">
        <f t="shared" si="0"/>
        <v>2026</v>
      </c>
      <c r="M5" s="187">
        <f t="shared" si="0"/>
        <v>2027</v>
      </c>
      <c r="N5" s="187">
        <f t="shared" si="0"/>
        <v>2028</v>
      </c>
      <c r="O5" s="187">
        <f t="shared" si="0"/>
        <v>2029</v>
      </c>
      <c r="P5" s="187">
        <f t="shared" si="0"/>
        <v>2030</v>
      </c>
      <c r="Q5" s="187">
        <f t="shared" si="0"/>
        <v>2031</v>
      </c>
      <c r="R5" s="187">
        <f t="shared" si="0"/>
        <v>2032</v>
      </c>
      <c r="S5" s="187">
        <f t="shared" si="0"/>
        <v>2033</v>
      </c>
      <c r="T5" s="187">
        <f t="shared" si="0"/>
        <v>2034</v>
      </c>
      <c r="U5" s="187">
        <f t="shared" si="0"/>
        <v>2035</v>
      </c>
      <c r="V5" s="187">
        <f t="shared" si="0"/>
        <v>2036</v>
      </c>
      <c r="W5" s="187">
        <f t="shared" si="0"/>
        <v>2037</v>
      </c>
      <c r="X5" s="187">
        <f t="shared" si="0"/>
        <v>2038</v>
      </c>
      <c r="Y5" s="187">
        <f t="shared" si="0"/>
        <v>2039</v>
      </c>
      <c r="Z5" s="187">
        <f t="shared" si="0"/>
        <v>2040</v>
      </c>
      <c r="AA5" s="187">
        <f t="shared" si="0"/>
        <v>2041</v>
      </c>
      <c r="AB5" s="187">
        <f t="shared" si="0"/>
        <v>2042</v>
      </c>
      <c r="AC5" s="187">
        <f t="shared" si="0"/>
        <v>2043</v>
      </c>
      <c r="AD5" s="187">
        <f t="shared" si="0"/>
        <v>2044</v>
      </c>
      <c r="AE5" s="187">
        <f t="shared" si="0"/>
        <v>2045</v>
      </c>
      <c r="AF5" s="187">
        <f t="shared" si="0"/>
        <v>2046</v>
      </c>
      <c r="AG5" s="187">
        <f t="shared" si="0"/>
        <v>2047</v>
      </c>
      <c r="AH5" s="187">
        <f t="shared" si="0"/>
        <v>2048</v>
      </c>
      <c r="AI5" s="187">
        <f t="shared" si="0"/>
        <v>2049</v>
      </c>
      <c r="AJ5" s="187">
        <f t="shared" si="0"/>
        <v>2050</v>
      </c>
      <c r="AK5" s="187">
        <f t="shared" si="0"/>
        <v>2051</v>
      </c>
      <c r="AL5" s="187">
        <f t="shared" si="0"/>
        <v>2052</v>
      </c>
      <c r="AM5" s="187">
        <f t="shared" si="0"/>
        <v>2053</v>
      </c>
      <c r="AN5" s="187">
        <f t="shared" si="0"/>
        <v>2054</v>
      </c>
      <c r="AO5" s="187">
        <f t="shared" si="0"/>
        <v>2055</v>
      </c>
      <c r="AP5" s="187">
        <f t="shared" si="0"/>
        <v>2056</v>
      </c>
      <c r="AQ5" s="187">
        <f t="shared" si="0"/>
        <v>2057</v>
      </c>
      <c r="AR5" s="187">
        <f t="shared" si="0"/>
        <v>2058</v>
      </c>
      <c r="AS5" s="187">
        <f t="shared" si="0"/>
        <v>2059</v>
      </c>
      <c r="AT5" s="187">
        <f t="shared" si="0"/>
        <v>2060</v>
      </c>
      <c r="AU5" s="187">
        <f t="shared" si="0"/>
        <v>2061</v>
      </c>
      <c r="AV5" s="187">
        <f t="shared" si="0"/>
        <v>2062</v>
      </c>
      <c r="AW5" s="187">
        <f t="shared" si="0"/>
        <v>2063</v>
      </c>
      <c r="AX5" s="187">
        <f t="shared" si="0"/>
        <v>2064</v>
      </c>
      <c r="AY5" s="187">
        <f t="shared" si="0"/>
        <v>2065</v>
      </c>
      <c r="AZ5" s="187">
        <f t="shared" si="0"/>
        <v>2066</v>
      </c>
      <c r="BA5" s="187">
        <f t="shared" si="0"/>
        <v>2067</v>
      </c>
      <c r="BB5" s="187">
        <f t="shared" si="0"/>
        <v>2068</v>
      </c>
      <c r="BC5" s="187">
        <f t="shared" si="0"/>
        <v>2069</v>
      </c>
      <c r="BD5" s="187">
        <f t="shared" si="0"/>
        <v>2070</v>
      </c>
      <c r="BE5" s="187">
        <f t="shared" si="0"/>
        <v>2071</v>
      </c>
      <c r="BF5" s="187">
        <f t="shared" si="0"/>
        <v>2072</v>
      </c>
      <c r="BG5" s="187">
        <f t="shared" si="0"/>
        <v>2073</v>
      </c>
      <c r="BH5" s="187">
        <f t="shared" si="0"/>
        <v>2074</v>
      </c>
      <c r="BI5" s="187">
        <f t="shared" si="0"/>
        <v>2075</v>
      </c>
      <c r="BJ5" s="187">
        <f t="shared" si="0"/>
        <v>2076</v>
      </c>
      <c r="BK5" s="187">
        <f t="shared" si="0"/>
        <v>2077</v>
      </c>
      <c r="BL5" s="187">
        <f t="shared" si="0"/>
        <v>2078</v>
      </c>
      <c r="BM5" s="187">
        <f t="shared" si="0"/>
        <v>2079</v>
      </c>
      <c r="BN5" s="187">
        <f t="shared" si="0"/>
        <v>2080</v>
      </c>
      <c r="BO5" s="187">
        <f t="shared" si="0"/>
        <v>2081</v>
      </c>
      <c r="BP5" s="187">
        <f t="shared" si="0"/>
        <v>2082</v>
      </c>
      <c r="BQ5" s="187">
        <f t="shared" si="0"/>
        <v>2083</v>
      </c>
      <c r="BR5" s="187">
        <f t="shared" si="0"/>
        <v>2084</v>
      </c>
      <c r="BS5" s="187">
        <f t="shared" si="0"/>
        <v>2085</v>
      </c>
      <c r="BT5" s="187">
        <f t="shared" si="0"/>
        <v>2086</v>
      </c>
      <c r="BU5" s="187">
        <f t="shared" ref="BU5:CS5" si="1">BT5+1</f>
        <v>2087</v>
      </c>
      <c r="BV5" s="187">
        <f t="shared" si="1"/>
        <v>2088</v>
      </c>
      <c r="BW5" s="187">
        <f t="shared" si="1"/>
        <v>2089</v>
      </c>
      <c r="BX5" s="187">
        <f t="shared" si="1"/>
        <v>2090</v>
      </c>
      <c r="BY5" s="187">
        <f t="shared" si="1"/>
        <v>2091</v>
      </c>
      <c r="BZ5" s="187">
        <f t="shared" si="1"/>
        <v>2092</v>
      </c>
      <c r="CA5" s="187">
        <f t="shared" si="1"/>
        <v>2093</v>
      </c>
      <c r="CB5" s="187">
        <f t="shared" si="1"/>
        <v>2094</v>
      </c>
      <c r="CC5" s="187">
        <f t="shared" si="1"/>
        <v>2095</v>
      </c>
      <c r="CD5" s="187">
        <f t="shared" si="1"/>
        <v>2096</v>
      </c>
      <c r="CE5" s="187">
        <f t="shared" si="1"/>
        <v>2097</v>
      </c>
      <c r="CF5" s="187">
        <f t="shared" si="1"/>
        <v>2098</v>
      </c>
      <c r="CG5" s="187">
        <f t="shared" si="1"/>
        <v>2099</v>
      </c>
      <c r="CH5" s="187">
        <f t="shared" si="1"/>
        <v>2100</v>
      </c>
      <c r="CI5" s="187">
        <f t="shared" si="1"/>
        <v>2101</v>
      </c>
      <c r="CJ5" s="187">
        <f t="shared" si="1"/>
        <v>2102</v>
      </c>
      <c r="CK5" s="187">
        <f t="shared" si="1"/>
        <v>2103</v>
      </c>
      <c r="CL5" s="187">
        <f t="shared" si="1"/>
        <v>2104</v>
      </c>
      <c r="CM5" s="187">
        <f t="shared" si="1"/>
        <v>2105</v>
      </c>
      <c r="CN5" s="187">
        <f t="shared" si="1"/>
        <v>2106</v>
      </c>
      <c r="CO5" s="187">
        <f t="shared" si="1"/>
        <v>2107</v>
      </c>
      <c r="CP5" s="187">
        <f t="shared" si="1"/>
        <v>2108</v>
      </c>
      <c r="CQ5" s="187">
        <f t="shared" si="1"/>
        <v>2109</v>
      </c>
      <c r="CR5" s="187">
        <f t="shared" si="1"/>
        <v>2110</v>
      </c>
      <c r="CS5" s="187">
        <f t="shared" si="1"/>
        <v>2111</v>
      </c>
      <c r="CT5" s="58"/>
    </row>
    <row r="6" spans="3:103" customFormat="1" x14ac:dyDescent="0.35">
      <c r="C6" s="29"/>
      <c r="D6" s="3"/>
      <c r="E6" s="4"/>
      <c r="F6" s="4"/>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row>
    <row r="7" spans="3:103" customFormat="1" ht="15.5" x14ac:dyDescent="0.35">
      <c r="C7" s="78" t="s">
        <v>17</v>
      </c>
      <c r="E7" s="34"/>
      <c r="F7" s="4"/>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row>
    <row r="8" spans="3:103" customFormat="1" x14ac:dyDescent="0.35">
      <c r="C8" s="171"/>
      <c r="D8" s="3"/>
      <c r="E8" s="4"/>
      <c r="F8" s="4"/>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V8" t="s">
        <v>486</v>
      </c>
      <c r="CW8" t="s">
        <v>487</v>
      </c>
      <c r="CX8" t="s">
        <v>488</v>
      </c>
      <c r="CY8" s="3"/>
    </row>
    <row r="9" spans="3:103" customFormat="1" x14ac:dyDescent="0.35">
      <c r="C9" s="226" t="s">
        <v>139</v>
      </c>
      <c r="D9" s="686" t="s">
        <v>23</v>
      </c>
      <c r="E9" s="227">
        <f>SUM(E10,E26)</f>
        <v>0</v>
      </c>
      <c r="F9" s="227">
        <f t="shared" ref="F9:BQ9" si="2">SUM(F10,F26)</f>
        <v>0</v>
      </c>
      <c r="G9" s="228">
        <f t="shared" si="2"/>
        <v>0</v>
      </c>
      <c r="H9" s="228">
        <f t="shared" si="2"/>
        <v>0</v>
      </c>
      <c r="I9" s="228">
        <f t="shared" si="2"/>
        <v>0</v>
      </c>
      <c r="J9" s="228">
        <f t="shared" si="2"/>
        <v>0</v>
      </c>
      <c r="K9" s="228">
        <f t="shared" si="2"/>
        <v>0</v>
      </c>
      <c r="L9" s="228">
        <f t="shared" si="2"/>
        <v>0</v>
      </c>
      <c r="M9" s="228">
        <f t="shared" si="2"/>
        <v>0</v>
      </c>
      <c r="N9" s="228">
        <f t="shared" si="2"/>
        <v>0</v>
      </c>
      <c r="O9" s="228">
        <f t="shared" si="2"/>
        <v>0</v>
      </c>
      <c r="P9" s="228">
        <f t="shared" si="2"/>
        <v>0</v>
      </c>
      <c r="Q9" s="228">
        <f t="shared" si="2"/>
        <v>0</v>
      </c>
      <c r="R9" s="228">
        <f t="shared" si="2"/>
        <v>0</v>
      </c>
      <c r="S9" s="228">
        <f t="shared" si="2"/>
        <v>0</v>
      </c>
      <c r="T9" s="228">
        <f t="shared" si="2"/>
        <v>0</v>
      </c>
      <c r="U9" s="228">
        <f t="shared" si="2"/>
        <v>0</v>
      </c>
      <c r="V9" s="228">
        <f t="shared" si="2"/>
        <v>0</v>
      </c>
      <c r="W9" s="228">
        <f t="shared" si="2"/>
        <v>0</v>
      </c>
      <c r="X9" s="228">
        <f t="shared" si="2"/>
        <v>0</v>
      </c>
      <c r="Y9" s="228">
        <f t="shared" si="2"/>
        <v>0</v>
      </c>
      <c r="Z9" s="228">
        <f t="shared" si="2"/>
        <v>0</v>
      </c>
      <c r="AA9" s="228">
        <f t="shared" si="2"/>
        <v>0</v>
      </c>
      <c r="AB9" s="228">
        <f t="shared" si="2"/>
        <v>0</v>
      </c>
      <c r="AC9" s="228">
        <f t="shared" si="2"/>
        <v>0</v>
      </c>
      <c r="AD9" s="228">
        <f t="shared" si="2"/>
        <v>0</v>
      </c>
      <c r="AE9" s="228">
        <f t="shared" si="2"/>
        <v>0</v>
      </c>
      <c r="AF9" s="228">
        <f t="shared" si="2"/>
        <v>0</v>
      </c>
      <c r="AG9" s="228">
        <f t="shared" si="2"/>
        <v>0</v>
      </c>
      <c r="AH9" s="228">
        <f t="shared" si="2"/>
        <v>0</v>
      </c>
      <c r="AI9" s="228">
        <f t="shared" si="2"/>
        <v>0</v>
      </c>
      <c r="AJ9" s="228">
        <f t="shared" si="2"/>
        <v>0</v>
      </c>
      <c r="AK9" s="228">
        <f t="shared" si="2"/>
        <v>0</v>
      </c>
      <c r="AL9" s="228">
        <f t="shared" si="2"/>
        <v>0</v>
      </c>
      <c r="AM9" s="228">
        <f t="shared" si="2"/>
        <v>0</v>
      </c>
      <c r="AN9" s="228">
        <f t="shared" si="2"/>
        <v>0</v>
      </c>
      <c r="AO9" s="228">
        <f t="shared" si="2"/>
        <v>0</v>
      </c>
      <c r="AP9" s="228">
        <f t="shared" si="2"/>
        <v>0</v>
      </c>
      <c r="AQ9" s="228">
        <f t="shared" si="2"/>
        <v>0</v>
      </c>
      <c r="AR9" s="228">
        <f t="shared" si="2"/>
        <v>0</v>
      </c>
      <c r="AS9" s="228">
        <f t="shared" si="2"/>
        <v>0</v>
      </c>
      <c r="AT9" s="228">
        <f t="shared" si="2"/>
        <v>0</v>
      </c>
      <c r="AU9" s="228">
        <f t="shared" si="2"/>
        <v>0</v>
      </c>
      <c r="AV9" s="228">
        <f t="shared" si="2"/>
        <v>0</v>
      </c>
      <c r="AW9" s="228">
        <f t="shared" si="2"/>
        <v>0</v>
      </c>
      <c r="AX9" s="228">
        <f t="shared" si="2"/>
        <v>0</v>
      </c>
      <c r="AY9" s="228">
        <f t="shared" si="2"/>
        <v>0</v>
      </c>
      <c r="AZ9" s="228">
        <f t="shared" si="2"/>
        <v>0</v>
      </c>
      <c r="BA9" s="228">
        <f t="shared" si="2"/>
        <v>0</v>
      </c>
      <c r="BB9" s="228">
        <f t="shared" si="2"/>
        <v>0</v>
      </c>
      <c r="BC9" s="228">
        <f t="shared" si="2"/>
        <v>0</v>
      </c>
      <c r="BD9" s="228">
        <f t="shared" si="2"/>
        <v>0</v>
      </c>
      <c r="BE9" s="228">
        <f t="shared" si="2"/>
        <v>0</v>
      </c>
      <c r="BF9" s="228">
        <f t="shared" si="2"/>
        <v>0</v>
      </c>
      <c r="BG9" s="228">
        <f t="shared" si="2"/>
        <v>0</v>
      </c>
      <c r="BH9" s="228">
        <f t="shared" si="2"/>
        <v>0</v>
      </c>
      <c r="BI9" s="228">
        <f t="shared" si="2"/>
        <v>0</v>
      </c>
      <c r="BJ9" s="228">
        <f t="shared" si="2"/>
        <v>0</v>
      </c>
      <c r="BK9" s="228">
        <f t="shared" si="2"/>
        <v>0</v>
      </c>
      <c r="BL9" s="228">
        <f t="shared" si="2"/>
        <v>0</v>
      </c>
      <c r="BM9" s="228">
        <f t="shared" si="2"/>
        <v>0</v>
      </c>
      <c r="BN9" s="228">
        <f t="shared" si="2"/>
        <v>0</v>
      </c>
      <c r="BO9" s="228">
        <f t="shared" si="2"/>
        <v>0</v>
      </c>
      <c r="BP9" s="228">
        <f t="shared" si="2"/>
        <v>0</v>
      </c>
      <c r="BQ9" s="228">
        <f t="shared" si="2"/>
        <v>0</v>
      </c>
      <c r="BR9" s="228">
        <f t="shared" ref="BR9:CS9" si="3">SUM(BR10,BR26)</f>
        <v>0</v>
      </c>
      <c r="BS9" s="228">
        <f t="shared" si="3"/>
        <v>0</v>
      </c>
      <c r="BT9" s="228">
        <f t="shared" si="3"/>
        <v>0</v>
      </c>
      <c r="BU9" s="228">
        <f t="shared" si="3"/>
        <v>0</v>
      </c>
      <c r="BV9" s="228">
        <f t="shared" si="3"/>
        <v>0</v>
      </c>
      <c r="BW9" s="228">
        <f t="shared" si="3"/>
        <v>0</v>
      </c>
      <c r="BX9" s="228">
        <f t="shared" si="3"/>
        <v>0</v>
      </c>
      <c r="BY9" s="228">
        <f t="shared" si="3"/>
        <v>0</v>
      </c>
      <c r="BZ9" s="228">
        <f t="shared" si="3"/>
        <v>0</v>
      </c>
      <c r="CA9" s="228">
        <f t="shared" si="3"/>
        <v>0</v>
      </c>
      <c r="CB9" s="228">
        <f t="shared" si="3"/>
        <v>0</v>
      </c>
      <c r="CC9" s="228">
        <f t="shared" si="3"/>
        <v>0</v>
      </c>
      <c r="CD9" s="228">
        <f t="shared" si="3"/>
        <v>0</v>
      </c>
      <c r="CE9" s="228">
        <f t="shared" si="3"/>
        <v>0</v>
      </c>
      <c r="CF9" s="228">
        <f t="shared" si="3"/>
        <v>0</v>
      </c>
      <c r="CG9" s="228">
        <f t="shared" si="3"/>
        <v>0</v>
      </c>
      <c r="CH9" s="228">
        <f t="shared" si="3"/>
        <v>0</v>
      </c>
      <c r="CI9" s="228">
        <f t="shared" si="3"/>
        <v>0</v>
      </c>
      <c r="CJ9" s="228">
        <f t="shared" si="3"/>
        <v>0</v>
      </c>
      <c r="CK9" s="228">
        <f t="shared" si="3"/>
        <v>0</v>
      </c>
      <c r="CL9" s="228">
        <f t="shared" si="3"/>
        <v>0</v>
      </c>
      <c r="CM9" s="228">
        <f t="shared" si="3"/>
        <v>0</v>
      </c>
      <c r="CN9" s="228">
        <f t="shared" si="3"/>
        <v>0</v>
      </c>
      <c r="CO9" s="228">
        <f t="shared" si="3"/>
        <v>0</v>
      </c>
      <c r="CP9" s="228">
        <f t="shared" si="3"/>
        <v>0</v>
      </c>
      <c r="CQ9" s="228">
        <f t="shared" si="3"/>
        <v>0</v>
      </c>
      <c r="CR9" s="228">
        <f t="shared" si="3"/>
        <v>0</v>
      </c>
      <c r="CS9" s="228">
        <f t="shared" si="3"/>
        <v>0</v>
      </c>
      <c r="CT9" s="56"/>
      <c r="CV9" t="s">
        <v>828</v>
      </c>
      <c r="CW9" t="s">
        <v>829</v>
      </c>
      <c r="CX9" t="s">
        <v>830</v>
      </c>
    </row>
    <row r="10" spans="3:103" customFormat="1" x14ac:dyDescent="0.35">
      <c r="C10" s="229" t="s">
        <v>140</v>
      </c>
      <c r="D10" s="687"/>
      <c r="E10" s="227">
        <f t="shared" ref="E10:BP10" si="4">SUM(E11:E24)</f>
        <v>0</v>
      </c>
      <c r="F10" s="227">
        <f t="shared" si="4"/>
        <v>0</v>
      </c>
      <c r="G10" s="227">
        <f t="shared" si="4"/>
        <v>0</v>
      </c>
      <c r="H10" s="227">
        <f t="shared" si="4"/>
        <v>0</v>
      </c>
      <c r="I10" s="227">
        <f t="shared" si="4"/>
        <v>0</v>
      </c>
      <c r="J10" s="227">
        <f t="shared" si="4"/>
        <v>0</v>
      </c>
      <c r="K10" s="227">
        <f t="shared" si="4"/>
        <v>0</v>
      </c>
      <c r="L10" s="227">
        <f t="shared" si="4"/>
        <v>0</v>
      </c>
      <c r="M10" s="227">
        <f t="shared" si="4"/>
        <v>0</v>
      </c>
      <c r="N10" s="227">
        <f t="shared" si="4"/>
        <v>0</v>
      </c>
      <c r="O10" s="227">
        <f t="shared" si="4"/>
        <v>0</v>
      </c>
      <c r="P10" s="227">
        <f t="shared" si="4"/>
        <v>0</v>
      </c>
      <c r="Q10" s="227">
        <f t="shared" si="4"/>
        <v>0</v>
      </c>
      <c r="R10" s="227">
        <f t="shared" si="4"/>
        <v>0</v>
      </c>
      <c r="S10" s="227">
        <f t="shared" si="4"/>
        <v>0</v>
      </c>
      <c r="T10" s="227">
        <f t="shared" si="4"/>
        <v>0</v>
      </c>
      <c r="U10" s="227">
        <f t="shared" si="4"/>
        <v>0</v>
      </c>
      <c r="V10" s="227">
        <f t="shared" si="4"/>
        <v>0</v>
      </c>
      <c r="W10" s="227">
        <f t="shared" si="4"/>
        <v>0</v>
      </c>
      <c r="X10" s="227">
        <f t="shared" si="4"/>
        <v>0</v>
      </c>
      <c r="Y10" s="227">
        <f t="shared" si="4"/>
        <v>0</v>
      </c>
      <c r="Z10" s="227">
        <f t="shared" si="4"/>
        <v>0</v>
      </c>
      <c r="AA10" s="227">
        <f t="shared" si="4"/>
        <v>0</v>
      </c>
      <c r="AB10" s="227">
        <f t="shared" si="4"/>
        <v>0</v>
      </c>
      <c r="AC10" s="227">
        <f t="shared" si="4"/>
        <v>0</v>
      </c>
      <c r="AD10" s="227">
        <f t="shared" si="4"/>
        <v>0</v>
      </c>
      <c r="AE10" s="227">
        <f t="shared" si="4"/>
        <v>0</v>
      </c>
      <c r="AF10" s="227">
        <f t="shared" si="4"/>
        <v>0</v>
      </c>
      <c r="AG10" s="227">
        <f t="shared" si="4"/>
        <v>0</v>
      </c>
      <c r="AH10" s="227">
        <f t="shared" si="4"/>
        <v>0</v>
      </c>
      <c r="AI10" s="227">
        <f t="shared" si="4"/>
        <v>0</v>
      </c>
      <c r="AJ10" s="227">
        <f t="shared" si="4"/>
        <v>0</v>
      </c>
      <c r="AK10" s="227">
        <f t="shared" si="4"/>
        <v>0</v>
      </c>
      <c r="AL10" s="227">
        <f t="shared" si="4"/>
        <v>0</v>
      </c>
      <c r="AM10" s="227">
        <f t="shared" si="4"/>
        <v>0</v>
      </c>
      <c r="AN10" s="227">
        <f t="shared" si="4"/>
        <v>0</v>
      </c>
      <c r="AO10" s="227">
        <f t="shared" si="4"/>
        <v>0</v>
      </c>
      <c r="AP10" s="227">
        <f t="shared" si="4"/>
        <v>0</v>
      </c>
      <c r="AQ10" s="227">
        <f t="shared" si="4"/>
        <v>0</v>
      </c>
      <c r="AR10" s="227">
        <f t="shared" si="4"/>
        <v>0</v>
      </c>
      <c r="AS10" s="227">
        <f t="shared" si="4"/>
        <v>0</v>
      </c>
      <c r="AT10" s="227">
        <f t="shared" si="4"/>
        <v>0</v>
      </c>
      <c r="AU10" s="227">
        <f t="shared" si="4"/>
        <v>0</v>
      </c>
      <c r="AV10" s="227">
        <f t="shared" si="4"/>
        <v>0</v>
      </c>
      <c r="AW10" s="227">
        <f t="shared" si="4"/>
        <v>0</v>
      </c>
      <c r="AX10" s="227">
        <f t="shared" si="4"/>
        <v>0</v>
      </c>
      <c r="AY10" s="227">
        <f t="shared" si="4"/>
        <v>0</v>
      </c>
      <c r="AZ10" s="227">
        <f t="shared" si="4"/>
        <v>0</v>
      </c>
      <c r="BA10" s="227">
        <f t="shared" si="4"/>
        <v>0</v>
      </c>
      <c r="BB10" s="227">
        <f t="shared" si="4"/>
        <v>0</v>
      </c>
      <c r="BC10" s="227">
        <f t="shared" si="4"/>
        <v>0</v>
      </c>
      <c r="BD10" s="227">
        <f t="shared" si="4"/>
        <v>0</v>
      </c>
      <c r="BE10" s="227">
        <f t="shared" si="4"/>
        <v>0</v>
      </c>
      <c r="BF10" s="227">
        <f t="shared" si="4"/>
        <v>0</v>
      </c>
      <c r="BG10" s="227">
        <f t="shared" si="4"/>
        <v>0</v>
      </c>
      <c r="BH10" s="227">
        <f t="shared" si="4"/>
        <v>0</v>
      </c>
      <c r="BI10" s="227">
        <f t="shared" si="4"/>
        <v>0</v>
      </c>
      <c r="BJ10" s="227">
        <f t="shared" si="4"/>
        <v>0</v>
      </c>
      <c r="BK10" s="227">
        <f t="shared" si="4"/>
        <v>0</v>
      </c>
      <c r="BL10" s="227">
        <f t="shared" si="4"/>
        <v>0</v>
      </c>
      <c r="BM10" s="227">
        <f t="shared" si="4"/>
        <v>0</v>
      </c>
      <c r="BN10" s="227">
        <f t="shared" si="4"/>
        <v>0</v>
      </c>
      <c r="BO10" s="227">
        <f t="shared" si="4"/>
        <v>0</v>
      </c>
      <c r="BP10" s="227">
        <f t="shared" si="4"/>
        <v>0</v>
      </c>
      <c r="BQ10" s="227">
        <f t="shared" ref="BQ10:CS10" si="5">SUM(BQ11:BQ24)</f>
        <v>0</v>
      </c>
      <c r="BR10" s="227">
        <f t="shared" si="5"/>
        <v>0</v>
      </c>
      <c r="BS10" s="227">
        <f t="shared" si="5"/>
        <v>0</v>
      </c>
      <c r="BT10" s="227">
        <f t="shared" si="5"/>
        <v>0</v>
      </c>
      <c r="BU10" s="227">
        <f t="shared" si="5"/>
        <v>0</v>
      </c>
      <c r="BV10" s="227">
        <f t="shared" si="5"/>
        <v>0</v>
      </c>
      <c r="BW10" s="227">
        <f t="shared" si="5"/>
        <v>0</v>
      </c>
      <c r="BX10" s="227">
        <f t="shared" si="5"/>
        <v>0</v>
      </c>
      <c r="BY10" s="227">
        <f t="shared" si="5"/>
        <v>0</v>
      </c>
      <c r="BZ10" s="227">
        <f t="shared" si="5"/>
        <v>0</v>
      </c>
      <c r="CA10" s="227">
        <f t="shared" si="5"/>
        <v>0</v>
      </c>
      <c r="CB10" s="227">
        <f t="shared" si="5"/>
        <v>0</v>
      </c>
      <c r="CC10" s="227">
        <f t="shared" si="5"/>
        <v>0</v>
      </c>
      <c r="CD10" s="227">
        <f t="shared" si="5"/>
        <v>0</v>
      </c>
      <c r="CE10" s="227">
        <f t="shared" si="5"/>
        <v>0</v>
      </c>
      <c r="CF10" s="227">
        <f t="shared" si="5"/>
        <v>0</v>
      </c>
      <c r="CG10" s="227">
        <f t="shared" si="5"/>
        <v>0</v>
      </c>
      <c r="CH10" s="227">
        <f t="shared" si="5"/>
        <v>0</v>
      </c>
      <c r="CI10" s="227">
        <f t="shared" si="5"/>
        <v>0</v>
      </c>
      <c r="CJ10" s="227">
        <f t="shared" si="5"/>
        <v>0</v>
      </c>
      <c r="CK10" s="227">
        <f t="shared" si="5"/>
        <v>0</v>
      </c>
      <c r="CL10" s="227">
        <f t="shared" si="5"/>
        <v>0</v>
      </c>
      <c r="CM10" s="227">
        <f t="shared" si="5"/>
        <v>0</v>
      </c>
      <c r="CN10" s="227">
        <f t="shared" si="5"/>
        <v>0</v>
      </c>
      <c r="CO10" s="227">
        <f t="shared" si="5"/>
        <v>0</v>
      </c>
      <c r="CP10" s="227">
        <f t="shared" si="5"/>
        <v>0</v>
      </c>
      <c r="CQ10" s="227">
        <f t="shared" si="5"/>
        <v>0</v>
      </c>
      <c r="CR10" s="227">
        <f t="shared" si="5"/>
        <v>0</v>
      </c>
      <c r="CS10" s="227">
        <f t="shared" si="5"/>
        <v>0</v>
      </c>
      <c r="CT10" s="13"/>
      <c r="CV10" s="259">
        <f>COUNTIF($CV$11:$CV$144,"Error")</f>
        <v>0</v>
      </c>
      <c r="CW10" s="259">
        <f ca="1">COUNTIF($CW$11:$CW$144,"Error")</f>
        <v>0</v>
      </c>
      <c r="CX10" s="259">
        <f>COUNTIF($CX$11:$CX$144,"Error")</f>
        <v>0</v>
      </c>
    </row>
    <row r="11" spans="3:103" customFormat="1" x14ac:dyDescent="0.35">
      <c r="C11" s="421"/>
      <c r="D11" s="33" t="str">
        <f>IFERROR(VLOOKUP(C11,G.Asm!$C$46:$F$55,4,0),"")</f>
        <v/>
      </c>
      <c r="E11" s="492">
        <f>G11+NPV(G.Asm!$F$40,H11:INDEX(H11:CS11,RP))</f>
        <v>0</v>
      </c>
      <c r="F11" s="492">
        <f t="shared" ref="F11:F24" si="6">SUMIF($G$4:$CS$4,"&lt;="&amp;RP,G11:CS11)</f>
        <v>0</v>
      </c>
      <c r="G11" s="493">
        <v>0</v>
      </c>
      <c r="H11" s="494">
        <v>0</v>
      </c>
      <c r="I11" s="494">
        <v>0</v>
      </c>
      <c r="J11" s="494">
        <v>0</v>
      </c>
      <c r="K11" s="494">
        <v>0</v>
      </c>
      <c r="L11" s="494">
        <v>0</v>
      </c>
      <c r="M11" s="494">
        <v>0</v>
      </c>
      <c r="N11" s="494">
        <v>0</v>
      </c>
      <c r="O11" s="494">
        <v>0</v>
      </c>
      <c r="P11" s="494">
        <v>0</v>
      </c>
      <c r="Q11" s="494">
        <v>0</v>
      </c>
      <c r="R11" s="494">
        <v>0</v>
      </c>
      <c r="S11" s="494">
        <v>0</v>
      </c>
      <c r="T11" s="494">
        <v>0</v>
      </c>
      <c r="U11" s="494">
        <v>0</v>
      </c>
      <c r="V11" s="494">
        <v>0</v>
      </c>
      <c r="W11" s="494">
        <v>0</v>
      </c>
      <c r="X11" s="494">
        <v>0</v>
      </c>
      <c r="Y11" s="494">
        <v>0</v>
      </c>
      <c r="Z11" s="494">
        <v>0</v>
      </c>
      <c r="AA11" s="494">
        <v>0</v>
      </c>
      <c r="AB11" s="494">
        <v>0</v>
      </c>
      <c r="AC11" s="494">
        <v>0</v>
      </c>
      <c r="AD11" s="494">
        <v>0</v>
      </c>
      <c r="AE11" s="494">
        <v>0</v>
      </c>
      <c r="AF11" s="494">
        <v>0</v>
      </c>
      <c r="AG11" s="494">
        <v>0</v>
      </c>
      <c r="AH11" s="494">
        <v>0</v>
      </c>
      <c r="AI11" s="494">
        <v>0</v>
      </c>
      <c r="AJ11" s="494">
        <v>0</v>
      </c>
      <c r="AK11" s="494">
        <v>0</v>
      </c>
      <c r="AL11" s="494">
        <v>0</v>
      </c>
      <c r="AM11" s="494">
        <v>0</v>
      </c>
      <c r="AN11" s="494">
        <v>0</v>
      </c>
      <c r="AO11" s="494">
        <v>0</v>
      </c>
      <c r="AP11" s="494">
        <v>0</v>
      </c>
      <c r="AQ11" s="494">
        <v>0</v>
      </c>
      <c r="AR11" s="494">
        <v>0</v>
      </c>
      <c r="AS11" s="494">
        <v>0</v>
      </c>
      <c r="AT11" s="494">
        <v>0</v>
      </c>
      <c r="AU11" s="494">
        <v>0</v>
      </c>
      <c r="AV11" s="494">
        <v>0</v>
      </c>
      <c r="AW11" s="494">
        <v>0</v>
      </c>
      <c r="AX11" s="494">
        <v>0</v>
      </c>
      <c r="AY11" s="494">
        <v>0</v>
      </c>
      <c r="AZ11" s="494">
        <v>0</v>
      </c>
      <c r="BA11" s="494">
        <v>0</v>
      </c>
      <c r="BB11" s="494">
        <v>0</v>
      </c>
      <c r="BC11" s="494">
        <v>0</v>
      </c>
      <c r="BD11" s="494">
        <v>0</v>
      </c>
      <c r="BE11" s="494">
        <v>0</v>
      </c>
      <c r="BF11" s="494">
        <v>0</v>
      </c>
      <c r="BG11" s="494">
        <v>0</v>
      </c>
      <c r="BH11" s="494">
        <v>0</v>
      </c>
      <c r="BI11" s="494">
        <v>0</v>
      </c>
      <c r="BJ11" s="494">
        <v>0</v>
      </c>
      <c r="BK11" s="494">
        <v>0</v>
      </c>
      <c r="BL11" s="494">
        <v>0</v>
      </c>
      <c r="BM11" s="494">
        <v>0</v>
      </c>
      <c r="BN11" s="494">
        <v>0</v>
      </c>
      <c r="BO11" s="494">
        <v>0</v>
      </c>
      <c r="BP11" s="494">
        <v>0</v>
      </c>
      <c r="BQ11" s="494">
        <v>0</v>
      </c>
      <c r="BR11" s="494">
        <v>0</v>
      </c>
      <c r="BS11" s="494">
        <v>0</v>
      </c>
      <c r="BT11" s="494">
        <v>0</v>
      </c>
      <c r="BU11" s="494">
        <v>0</v>
      </c>
      <c r="BV11" s="494">
        <v>0</v>
      </c>
      <c r="BW11" s="494">
        <v>0</v>
      </c>
      <c r="BX11" s="494">
        <v>0</v>
      </c>
      <c r="BY11" s="494">
        <v>0</v>
      </c>
      <c r="BZ11" s="494">
        <v>0</v>
      </c>
      <c r="CA11" s="494">
        <v>0</v>
      </c>
      <c r="CB11" s="494">
        <v>0</v>
      </c>
      <c r="CC11" s="494">
        <v>0</v>
      </c>
      <c r="CD11" s="494">
        <v>0</v>
      </c>
      <c r="CE11" s="494">
        <v>0</v>
      </c>
      <c r="CF11" s="494">
        <v>0</v>
      </c>
      <c r="CG11" s="494">
        <v>0</v>
      </c>
      <c r="CH11" s="494">
        <v>0</v>
      </c>
      <c r="CI11" s="494">
        <v>0</v>
      </c>
      <c r="CJ11" s="494">
        <v>0</v>
      </c>
      <c r="CK11" s="494">
        <v>0</v>
      </c>
      <c r="CL11" s="494">
        <v>0</v>
      </c>
      <c r="CM11" s="494">
        <v>0</v>
      </c>
      <c r="CN11" s="494">
        <v>0</v>
      </c>
      <c r="CO11" s="494">
        <v>0</v>
      </c>
      <c r="CP11" s="494">
        <v>0</v>
      </c>
      <c r="CQ11" s="494">
        <v>0</v>
      </c>
      <c r="CR11" s="494">
        <v>0</v>
      </c>
      <c r="CS11" s="494">
        <v>0</v>
      </c>
      <c r="CT11" s="9"/>
      <c r="CV11" s="343">
        <f>IF(COUNT(G11:INDEX(G11:CS11,RP+1))&lt;&gt;RP+1,"Error",0)</f>
        <v>0</v>
      </c>
      <c r="CX11" s="324">
        <f>IF(OR(AND(OR(ISBLANK(C11),NOT(ISBLANK(C11)),C11="Spare"),E11=0,F11=0),AND(NOT(ISBLANK(C11)),NOT(C11="Spare"),NOT(E11=0),NOT(F11=0))),0,"Error")</f>
        <v>0</v>
      </c>
    </row>
    <row r="12" spans="3:103" customFormat="1" hidden="1" x14ac:dyDescent="0.35">
      <c r="C12" s="421"/>
      <c r="D12" s="33" t="str">
        <f>IFERROR(VLOOKUP(C12,G.Asm!$C$46:$F$55,4,0),"")</f>
        <v/>
      </c>
      <c r="E12" s="492">
        <f>G12+NPV(G.Asm!$F$40,H12:INDEX(H12:CS12,RP))</f>
        <v>0</v>
      </c>
      <c r="F12" s="492">
        <f t="shared" si="6"/>
        <v>0</v>
      </c>
      <c r="G12" s="493">
        <v>0</v>
      </c>
      <c r="H12" s="494">
        <v>0</v>
      </c>
      <c r="I12" s="494">
        <v>0</v>
      </c>
      <c r="J12" s="494">
        <v>0</v>
      </c>
      <c r="K12" s="494">
        <v>0</v>
      </c>
      <c r="L12" s="494">
        <v>0</v>
      </c>
      <c r="M12" s="494">
        <v>0</v>
      </c>
      <c r="N12" s="494">
        <v>0</v>
      </c>
      <c r="O12" s="494">
        <v>0</v>
      </c>
      <c r="P12" s="494">
        <v>0</v>
      </c>
      <c r="Q12" s="494">
        <v>0</v>
      </c>
      <c r="R12" s="494">
        <v>0</v>
      </c>
      <c r="S12" s="494">
        <v>0</v>
      </c>
      <c r="T12" s="494">
        <v>0</v>
      </c>
      <c r="U12" s="494">
        <v>0</v>
      </c>
      <c r="V12" s="494">
        <v>0</v>
      </c>
      <c r="W12" s="494">
        <v>0</v>
      </c>
      <c r="X12" s="494">
        <v>0</v>
      </c>
      <c r="Y12" s="494">
        <v>0</v>
      </c>
      <c r="Z12" s="494">
        <v>0</v>
      </c>
      <c r="AA12" s="494">
        <v>0</v>
      </c>
      <c r="AB12" s="494">
        <v>0</v>
      </c>
      <c r="AC12" s="494">
        <v>0</v>
      </c>
      <c r="AD12" s="494">
        <v>0</v>
      </c>
      <c r="AE12" s="494">
        <v>0</v>
      </c>
      <c r="AF12" s="494">
        <v>0</v>
      </c>
      <c r="AG12" s="494">
        <v>0</v>
      </c>
      <c r="AH12" s="494">
        <v>0</v>
      </c>
      <c r="AI12" s="494">
        <v>0</v>
      </c>
      <c r="AJ12" s="494">
        <v>0</v>
      </c>
      <c r="AK12" s="494">
        <v>0</v>
      </c>
      <c r="AL12" s="494">
        <v>0</v>
      </c>
      <c r="AM12" s="494">
        <v>0</v>
      </c>
      <c r="AN12" s="494">
        <v>0</v>
      </c>
      <c r="AO12" s="494">
        <v>0</v>
      </c>
      <c r="AP12" s="494">
        <v>0</v>
      </c>
      <c r="AQ12" s="494">
        <v>0</v>
      </c>
      <c r="AR12" s="494">
        <v>0</v>
      </c>
      <c r="AS12" s="494">
        <v>0</v>
      </c>
      <c r="AT12" s="494">
        <v>0</v>
      </c>
      <c r="AU12" s="494">
        <v>0</v>
      </c>
      <c r="AV12" s="494">
        <v>0</v>
      </c>
      <c r="AW12" s="494">
        <v>0</v>
      </c>
      <c r="AX12" s="494">
        <v>0</v>
      </c>
      <c r="AY12" s="494">
        <v>0</v>
      </c>
      <c r="AZ12" s="494">
        <v>0</v>
      </c>
      <c r="BA12" s="494">
        <v>0</v>
      </c>
      <c r="BB12" s="494">
        <v>0</v>
      </c>
      <c r="BC12" s="494">
        <v>0</v>
      </c>
      <c r="BD12" s="494">
        <v>0</v>
      </c>
      <c r="BE12" s="494">
        <v>0</v>
      </c>
      <c r="BF12" s="494">
        <v>0</v>
      </c>
      <c r="BG12" s="494">
        <v>0</v>
      </c>
      <c r="BH12" s="494">
        <v>0</v>
      </c>
      <c r="BI12" s="494">
        <v>0</v>
      </c>
      <c r="BJ12" s="494">
        <v>0</v>
      </c>
      <c r="BK12" s="494">
        <v>0</v>
      </c>
      <c r="BL12" s="494">
        <v>0</v>
      </c>
      <c r="BM12" s="494">
        <v>0</v>
      </c>
      <c r="BN12" s="494">
        <v>0</v>
      </c>
      <c r="BO12" s="494">
        <v>0</v>
      </c>
      <c r="BP12" s="494">
        <v>0</v>
      </c>
      <c r="BQ12" s="494">
        <v>0</v>
      </c>
      <c r="BR12" s="494">
        <v>0</v>
      </c>
      <c r="BS12" s="494">
        <v>0</v>
      </c>
      <c r="BT12" s="494">
        <v>0</v>
      </c>
      <c r="BU12" s="494">
        <v>0</v>
      </c>
      <c r="BV12" s="494">
        <v>0</v>
      </c>
      <c r="BW12" s="494">
        <v>0</v>
      </c>
      <c r="BX12" s="494">
        <v>0</v>
      </c>
      <c r="BY12" s="494">
        <v>0</v>
      </c>
      <c r="BZ12" s="494">
        <v>0</v>
      </c>
      <c r="CA12" s="494">
        <v>0</v>
      </c>
      <c r="CB12" s="494">
        <v>0</v>
      </c>
      <c r="CC12" s="494">
        <v>0</v>
      </c>
      <c r="CD12" s="494">
        <v>0</v>
      </c>
      <c r="CE12" s="494">
        <v>0</v>
      </c>
      <c r="CF12" s="494">
        <v>0</v>
      </c>
      <c r="CG12" s="494">
        <v>0</v>
      </c>
      <c r="CH12" s="494">
        <v>0</v>
      </c>
      <c r="CI12" s="494">
        <v>0</v>
      </c>
      <c r="CJ12" s="494">
        <v>0</v>
      </c>
      <c r="CK12" s="494">
        <v>0</v>
      </c>
      <c r="CL12" s="494">
        <v>0</v>
      </c>
      <c r="CM12" s="494">
        <v>0</v>
      </c>
      <c r="CN12" s="494">
        <v>0</v>
      </c>
      <c r="CO12" s="494">
        <v>0</v>
      </c>
      <c r="CP12" s="494">
        <v>0</v>
      </c>
      <c r="CQ12" s="494">
        <v>0</v>
      </c>
      <c r="CR12" s="494">
        <v>0</v>
      </c>
      <c r="CS12" s="494">
        <v>0</v>
      </c>
      <c r="CT12" s="9"/>
      <c r="CV12" s="343">
        <f>IF(COUNT(G12:INDEX(G12:CS12,RP+1))&lt;&gt;RP+1,"Error",0)</f>
        <v>0</v>
      </c>
      <c r="CX12" s="324">
        <f t="shared" ref="CX12:CX19" si="7">IF(OR(AND(OR(ISBLANK(C12),NOT(ISBLANK(C12)),C12="Spare"),E12=0,F12=0),AND(NOT(ISBLANK(C12)),NOT(C12="Spare"),NOT(E12=0),NOT(F12=0))),0,"Error")</f>
        <v>0</v>
      </c>
    </row>
    <row r="13" spans="3:103" customFormat="1" hidden="1" x14ac:dyDescent="0.35">
      <c r="C13" s="421"/>
      <c r="D13" s="33" t="str">
        <f>IFERROR(VLOOKUP(C13,G.Asm!$C$46:$F$55,4,0),"")</f>
        <v/>
      </c>
      <c r="E13" s="492">
        <f>G13+NPV(G.Asm!$F$40,H13:INDEX(H13:CS13,RP))</f>
        <v>0</v>
      </c>
      <c r="F13" s="492">
        <f t="shared" si="6"/>
        <v>0</v>
      </c>
      <c r="G13" s="493">
        <v>0</v>
      </c>
      <c r="H13" s="494">
        <v>0</v>
      </c>
      <c r="I13" s="494">
        <v>0</v>
      </c>
      <c r="J13" s="494">
        <v>0</v>
      </c>
      <c r="K13" s="494">
        <v>0</v>
      </c>
      <c r="L13" s="494">
        <v>0</v>
      </c>
      <c r="M13" s="494">
        <v>0</v>
      </c>
      <c r="N13" s="494">
        <v>0</v>
      </c>
      <c r="O13" s="494">
        <v>0</v>
      </c>
      <c r="P13" s="494">
        <v>0</v>
      </c>
      <c r="Q13" s="494">
        <v>0</v>
      </c>
      <c r="R13" s="494">
        <v>0</v>
      </c>
      <c r="S13" s="494">
        <v>0</v>
      </c>
      <c r="T13" s="494">
        <v>0</v>
      </c>
      <c r="U13" s="494">
        <v>0</v>
      </c>
      <c r="V13" s="494">
        <v>0</v>
      </c>
      <c r="W13" s="494">
        <v>0</v>
      </c>
      <c r="X13" s="494">
        <v>0</v>
      </c>
      <c r="Y13" s="494">
        <v>0</v>
      </c>
      <c r="Z13" s="494">
        <v>0</v>
      </c>
      <c r="AA13" s="494">
        <v>0</v>
      </c>
      <c r="AB13" s="494">
        <v>0</v>
      </c>
      <c r="AC13" s="494">
        <v>0</v>
      </c>
      <c r="AD13" s="494">
        <v>0</v>
      </c>
      <c r="AE13" s="494">
        <v>0</v>
      </c>
      <c r="AF13" s="494">
        <v>0</v>
      </c>
      <c r="AG13" s="494">
        <v>0</v>
      </c>
      <c r="AH13" s="494">
        <v>0</v>
      </c>
      <c r="AI13" s="494">
        <v>0</v>
      </c>
      <c r="AJ13" s="494">
        <v>0</v>
      </c>
      <c r="AK13" s="494">
        <v>0</v>
      </c>
      <c r="AL13" s="494">
        <v>0</v>
      </c>
      <c r="AM13" s="494">
        <v>0</v>
      </c>
      <c r="AN13" s="494">
        <v>0</v>
      </c>
      <c r="AO13" s="494">
        <v>0</v>
      </c>
      <c r="AP13" s="494">
        <v>0</v>
      </c>
      <c r="AQ13" s="494">
        <v>0</v>
      </c>
      <c r="AR13" s="494">
        <v>0</v>
      </c>
      <c r="AS13" s="494">
        <v>0</v>
      </c>
      <c r="AT13" s="494">
        <v>0</v>
      </c>
      <c r="AU13" s="494">
        <v>0</v>
      </c>
      <c r="AV13" s="494">
        <v>0</v>
      </c>
      <c r="AW13" s="494">
        <v>0</v>
      </c>
      <c r="AX13" s="494">
        <v>0</v>
      </c>
      <c r="AY13" s="494">
        <v>0</v>
      </c>
      <c r="AZ13" s="494">
        <v>0</v>
      </c>
      <c r="BA13" s="494">
        <v>0</v>
      </c>
      <c r="BB13" s="494">
        <v>0</v>
      </c>
      <c r="BC13" s="494">
        <v>0</v>
      </c>
      <c r="BD13" s="494">
        <v>0</v>
      </c>
      <c r="BE13" s="494">
        <v>0</v>
      </c>
      <c r="BF13" s="494">
        <v>0</v>
      </c>
      <c r="BG13" s="494">
        <v>0</v>
      </c>
      <c r="BH13" s="494">
        <v>0</v>
      </c>
      <c r="BI13" s="494">
        <v>0</v>
      </c>
      <c r="BJ13" s="494">
        <v>0</v>
      </c>
      <c r="BK13" s="494">
        <v>0</v>
      </c>
      <c r="BL13" s="494">
        <v>0</v>
      </c>
      <c r="BM13" s="494">
        <v>0</v>
      </c>
      <c r="BN13" s="494">
        <v>0</v>
      </c>
      <c r="BO13" s="494">
        <v>0</v>
      </c>
      <c r="BP13" s="494">
        <v>0</v>
      </c>
      <c r="BQ13" s="494">
        <v>0</v>
      </c>
      <c r="BR13" s="494">
        <v>0</v>
      </c>
      <c r="BS13" s="494">
        <v>0</v>
      </c>
      <c r="BT13" s="494">
        <v>0</v>
      </c>
      <c r="BU13" s="494">
        <v>0</v>
      </c>
      <c r="BV13" s="494">
        <v>0</v>
      </c>
      <c r="BW13" s="494">
        <v>0</v>
      </c>
      <c r="BX13" s="494">
        <v>0</v>
      </c>
      <c r="BY13" s="494">
        <v>0</v>
      </c>
      <c r="BZ13" s="494">
        <v>0</v>
      </c>
      <c r="CA13" s="494">
        <v>0</v>
      </c>
      <c r="CB13" s="494">
        <v>0</v>
      </c>
      <c r="CC13" s="494">
        <v>0</v>
      </c>
      <c r="CD13" s="494">
        <v>0</v>
      </c>
      <c r="CE13" s="494">
        <v>0</v>
      </c>
      <c r="CF13" s="494">
        <v>0</v>
      </c>
      <c r="CG13" s="494">
        <v>0</v>
      </c>
      <c r="CH13" s="494">
        <v>0</v>
      </c>
      <c r="CI13" s="494">
        <v>0</v>
      </c>
      <c r="CJ13" s="494">
        <v>0</v>
      </c>
      <c r="CK13" s="494">
        <v>0</v>
      </c>
      <c r="CL13" s="494">
        <v>0</v>
      </c>
      <c r="CM13" s="494">
        <v>0</v>
      </c>
      <c r="CN13" s="494">
        <v>0</v>
      </c>
      <c r="CO13" s="494">
        <v>0</v>
      </c>
      <c r="CP13" s="494">
        <v>0</v>
      </c>
      <c r="CQ13" s="494">
        <v>0</v>
      </c>
      <c r="CR13" s="494">
        <v>0</v>
      </c>
      <c r="CS13" s="494">
        <v>0</v>
      </c>
      <c r="CT13" s="9"/>
      <c r="CV13" s="343">
        <f>IF(COUNT(G13:INDEX(G13:CS13,RP+1))&lt;&gt;RP+1,"Error",0)</f>
        <v>0</v>
      </c>
      <c r="CX13" s="324">
        <f t="shared" si="7"/>
        <v>0</v>
      </c>
    </row>
    <row r="14" spans="3:103" customFormat="1" hidden="1" x14ac:dyDescent="0.35">
      <c r="C14" s="421"/>
      <c r="D14" s="33" t="str">
        <f>IFERROR(VLOOKUP(C14,G.Asm!$C$46:$F$55,4,0),"")</f>
        <v/>
      </c>
      <c r="E14" s="492">
        <f>G14+NPV(G.Asm!$F$40,H14:INDEX(H14:CS14,RP))</f>
        <v>0</v>
      </c>
      <c r="F14" s="492">
        <f t="shared" si="6"/>
        <v>0</v>
      </c>
      <c r="G14" s="493">
        <v>0</v>
      </c>
      <c r="H14" s="494">
        <v>0</v>
      </c>
      <c r="I14" s="494">
        <v>0</v>
      </c>
      <c r="J14" s="494">
        <v>0</v>
      </c>
      <c r="K14" s="494">
        <v>0</v>
      </c>
      <c r="L14" s="494">
        <v>0</v>
      </c>
      <c r="M14" s="494">
        <v>0</v>
      </c>
      <c r="N14" s="494">
        <v>0</v>
      </c>
      <c r="O14" s="494">
        <v>0</v>
      </c>
      <c r="P14" s="494">
        <v>0</v>
      </c>
      <c r="Q14" s="494">
        <v>0</v>
      </c>
      <c r="R14" s="494">
        <v>0</v>
      </c>
      <c r="S14" s="494">
        <v>0</v>
      </c>
      <c r="T14" s="494">
        <v>0</v>
      </c>
      <c r="U14" s="494">
        <v>0</v>
      </c>
      <c r="V14" s="494">
        <v>0</v>
      </c>
      <c r="W14" s="494">
        <v>0</v>
      </c>
      <c r="X14" s="494">
        <v>0</v>
      </c>
      <c r="Y14" s="494">
        <v>0</v>
      </c>
      <c r="Z14" s="494">
        <v>0</v>
      </c>
      <c r="AA14" s="494">
        <v>0</v>
      </c>
      <c r="AB14" s="494">
        <v>0</v>
      </c>
      <c r="AC14" s="494">
        <v>0</v>
      </c>
      <c r="AD14" s="494">
        <v>0</v>
      </c>
      <c r="AE14" s="494">
        <v>0</v>
      </c>
      <c r="AF14" s="494">
        <v>0</v>
      </c>
      <c r="AG14" s="494">
        <v>0</v>
      </c>
      <c r="AH14" s="494">
        <v>0</v>
      </c>
      <c r="AI14" s="494">
        <v>0</v>
      </c>
      <c r="AJ14" s="494">
        <v>0</v>
      </c>
      <c r="AK14" s="494">
        <v>0</v>
      </c>
      <c r="AL14" s="494">
        <v>0</v>
      </c>
      <c r="AM14" s="494">
        <v>0</v>
      </c>
      <c r="AN14" s="494">
        <v>0</v>
      </c>
      <c r="AO14" s="494">
        <v>0</v>
      </c>
      <c r="AP14" s="494">
        <v>0</v>
      </c>
      <c r="AQ14" s="494">
        <v>0</v>
      </c>
      <c r="AR14" s="494">
        <v>0</v>
      </c>
      <c r="AS14" s="494">
        <v>0</v>
      </c>
      <c r="AT14" s="494">
        <v>0</v>
      </c>
      <c r="AU14" s="494">
        <v>0</v>
      </c>
      <c r="AV14" s="494">
        <v>0</v>
      </c>
      <c r="AW14" s="494">
        <v>0</v>
      </c>
      <c r="AX14" s="494">
        <v>0</v>
      </c>
      <c r="AY14" s="494">
        <v>0</v>
      </c>
      <c r="AZ14" s="494">
        <v>0</v>
      </c>
      <c r="BA14" s="494">
        <v>0</v>
      </c>
      <c r="BB14" s="494">
        <v>0</v>
      </c>
      <c r="BC14" s="494">
        <v>0</v>
      </c>
      <c r="BD14" s="494">
        <v>0</v>
      </c>
      <c r="BE14" s="494">
        <v>0</v>
      </c>
      <c r="BF14" s="494">
        <v>0</v>
      </c>
      <c r="BG14" s="494">
        <v>0</v>
      </c>
      <c r="BH14" s="494">
        <v>0</v>
      </c>
      <c r="BI14" s="494">
        <v>0</v>
      </c>
      <c r="BJ14" s="494">
        <v>0</v>
      </c>
      <c r="BK14" s="494">
        <v>0</v>
      </c>
      <c r="BL14" s="494">
        <v>0</v>
      </c>
      <c r="BM14" s="494">
        <v>0</v>
      </c>
      <c r="BN14" s="494">
        <v>0</v>
      </c>
      <c r="BO14" s="494">
        <v>0</v>
      </c>
      <c r="BP14" s="494">
        <v>0</v>
      </c>
      <c r="BQ14" s="494">
        <v>0</v>
      </c>
      <c r="BR14" s="494">
        <v>0</v>
      </c>
      <c r="BS14" s="494">
        <v>0</v>
      </c>
      <c r="BT14" s="494">
        <v>0</v>
      </c>
      <c r="BU14" s="494">
        <v>0</v>
      </c>
      <c r="BV14" s="494">
        <v>0</v>
      </c>
      <c r="BW14" s="494">
        <v>0</v>
      </c>
      <c r="BX14" s="494">
        <v>0</v>
      </c>
      <c r="BY14" s="494">
        <v>0</v>
      </c>
      <c r="BZ14" s="494">
        <v>0</v>
      </c>
      <c r="CA14" s="494">
        <v>0</v>
      </c>
      <c r="CB14" s="494">
        <v>0</v>
      </c>
      <c r="CC14" s="494">
        <v>0</v>
      </c>
      <c r="CD14" s="494">
        <v>0</v>
      </c>
      <c r="CE14" s="494">
        <v>0</v>
      </c>
      <c r="CF14" s="494">
        <v>0</v>
      </c>
      <c r="CG14" s="494">
        <v>0</v>
      </c>
      <c r="CH14" s="494">
        <v>0</v>
      </c>
      <c r="CI14" s="494">
        <v>0</v>
      </c>
      <c r="CJ14" s="494">
        <v>0</v>
      </c>
      <c r="CK14" s="494">
        <v>0</v>
      </c>
      <c r="CL14" s="494">
        <v>0</v>
      </c>
      <c r="CM14" s="494">
        <v>0</v>
      </c>
      <c r="CN14" s="494">
        <v>0</v>
      </c>
      <c r="CO14" s="494">
        <v>0</v>
      </c>
      <c r="CP14" s="494">
        <v>0</v>
      </c>
      <c r="CQ14" s="494">
        <v>0</v>
      </c>
      <c r="CR14" s="494">
        <v>0</v>
      </c>
      <c r="CS14" s="494">
        <v>0</v>
      </c>
      <c r="CT14" s="9"/>
      <c r="CV14" s="343">
        <f>IF(COUNT(G14:INDEX(G14:CS14,RP+1))&lt;&gt;RP+1,"Error",0)</f>
        <v>0</v>
      </c>
      <c r="CX14" s="324">
        <f t="shared" si="7"/>
        <v>0</v>
      </c>
    </row>
    <row r="15" spans="3:103" customFormat="1" hidden="1" x14ac:dyDescent="0.35">
      <c r="C15" s="421"/>
      <c r="D15" s="33" t="str">
        <f>IFERROR(VLOOKUP(C15,G.Asm!$C$46:$F$55,4,0),"")</f>
        <v/>
      </c>
      <c r="E15" s="492">
        <f>G15+NPV(G.Asm!$F$40,H15:INDEX(H15:CS15,RP))</f>
        <v>0</v>
      </c>
      <c r="F15" s="492">
        <f t="shared" si="6"/>
        <v>0</v>
      </c>
      <c r="G15" s="493">
        <v>0</v>
      </c>
      <c r="H15" s="494">
        <v>0</v>
      </c>
      <c r="I15" s="494">
        <v>0</v>
      </c>
      <c r="J15" s="494">
        <v>0</v>
      </c>
      <c r="K15" s="494">
        <v>0</v>
      </c>
      <c r="L15" s="494">
        <v>0</v>
      </c>
      <c r="M15" s="494">
        <v>0</v>
      </c>
      <c r="N15" s="494">
        <v>0</v>
      </c>
      <c r="O15" s="494">
        <v>0</v>
      </c>
      <c r="P15" s="494">
        <v>0</v>
      </c>
      <c r="Q15" s="494">
        <v>0</v>
      </c>
      <c r="R15" s="494">
        <v>0</v>
      </c>
      <c r="S15" s="494">
        <v>0</v>
      </c>
      <c r="T15" s="494">
        <v>0</v>
      </c>
      <c r="U15" s="494">
        <v>0</v>
      </c>
      <c r="V15" s="494">
        <v>0</v>
      </c>
      <c r="W15" s="494">
        <v>0</v>
      </c>
      <c r="X15" s="494">
        <v>0</v>
      </c>
      <c r="Y15" s="494">
        <v>0</v>
      </c>
      <c r="Z15" s="494">
        <v>0</v>
      </c>
      <c r="AA15" s="494">
        <v>0</v>
      </c>
      <c r="AB15" s="494">
        <v>0</v>
      </c>
      <c r="AC15" s="494">
        <v>0</v>
      </c>
      <c r="AD15" s="494">
        <v>0</v>
      </c>
      <c r="AE15" s="494">
        <v>0</v>
      </c>
      <c r="AF15" s="494">
        <v>0</v>
      </c>
      <c r="AG15" s="494">
        <v>0</v>
      </c>
      <c r="AH15" s="494">
        <v>0</v>
      </c>
      <c r="AI15" s="494">
        <v>0</v>
      </c>
      <c r="AJ15" s="494">
        <v>0</v>
      </c>
      <c r="AK15" s="494">
        <v>0</v>
      </c>
      <c r="AL15" s="494">
        <v>0</v>
      </c>
      <c r="AM15" s="494">
        <v>0</v>
      </c>
      <c r="AN15" s="494">
        <v>0</v>
      </c>
      <c r="AO15" s="494">
        <v>0</v>
      </c>
      <c r="AP15" s="494">
        <v>0</v>
      </c>
      <c r="AQ15" s="494">
        <v>0</v>
      </c>
      <c r="AR15" s="494">
        <v>0</v>
      </c>
      <c r="AS15" s="494">
        <v>0</v>
      </c>
      <c r="AT15" s="494">
        <v>0</v>
      </c>
      <c r="AU15" s="494">
        <v>0</v>
      </c>
      <c r="AV15" s="494">
        <v>0</v>
      </c>
      <c r="AW15" s="494">
        <v>0</v>
      </c>
      <c r="AX15" s="494">
        <v>0</v>
      </c>
      <c r="AY15" s="494">
        <v>0</v>
      </c>
      <c r="AZ15" s="494">
        <v>0</v>
      </c>
      <c r="BA15" s="494">
        <v>0</v>
      </c>
      <c r="BB15" s="494">
        <v>0</v>
      </c>
      <c r="BC15" s="494">
        <v>0</v>
      </c>
      <c r="BD15" s="494">
        <v>0</v>
      </c>
      <c r="BE15" s="494">
        <v>0</v>
      </c>
      <c r="BF15" s="494">
        <v>0</v>
      </c>
      <c r="BG15" s="494">
        <v>0</v>
      </c>
      <c r="BH15" s="494">
        <v>0</v>
      </c>
      <c r="BI15" s="494">
        <v>0</v>
      </c>
      <c r="BJ15" s="494">
        <v>0</v>
      </c>
      <c r="BK15" s="494">
        <v>0</v>
      </c>
      <c r="BL15" s="494">
        <v>0</v>
      </c>
      <c r="BM15" s="494">
        <v>0</v>
      </c>
      <c r="BN15" s="494">
        <v>0</v>
      </c>
      <c r="BO15" s="494">
        <v>0</v>
      </c>
      <c r="BP15" s="494">
        <v>0</v>
      </c>
      <c r="BQ15" s="494">
        <v>0</v>
      </c>
      <c r="BR15" s="494">
        <v>0</v>
      </c>
      <c r="BS15" s="494">
        <v>0</v>
      </c>
      <c r="BT15" s="494">
        <v>0</v>
      </c>
      <c r="BU15" s="494">
        <v>0</v>
      </c>
      <c r="BV15" s="494">
        <v>0</v>
      </c>
      <c r="BW15" s="494">
        <v>0</v>
      </c>
      <c r="BX15" s="494">
        <v>0</v>
      </c>
      <c r="BY15" s="494">
        <v>0</v>
      </c>
      <c r="BZ15" s="494">
        <v>0</v>
      </c>
      <c r="CA15" s="494">
        <v>0</v>
      </c>
      <c r="CB15" s="494">
        <v>0</v>
      </c>
      <c r="CC15" s="494">
        <v>0</v>
      </c>
      <c r="CD15" s="494">
        <v>0</v>
      </c>
      <c r="CE15" s="494">
        <v>0</v>
      </c>
      <c r="CF15" s="494">
        <v>0</v>
      </c>
      <c r="CG15" s="494">
        <v>0</v>
      </c>
      <c r="CH15" s="494">
        <v>0</v>
      </c>
      <c r="CI15" s="494">
        <v>0</v>
      </c>
      <c r="CJ15" s="494">
        <v>0</v>
      </c>
      <c r="CK15" s="494">
        <v>0</v>
      </c>
      <c r="CL15" s="494">
        <v>0</v>
      </c>
      <c r="CM15" s="494">
        <v>0</v>
      </c>
      <c r="CN15" s="494">
        <v>0</v>
      </c>
      <c r="CO15" s="494">
        <v>0</v>
      </c>
      <c r="CP15" s="494">
        <v>0</v>
      </c>
      <c r="CQ15" s="494">
        <v>0</v>
      </c>
      <c r="CR15" s="494">
        <v>0</v>
      </c>
      <c r="CS15" s="494">
        <v>0</v>
      </c>
      <c r="CT15" s="9"/>
      <c r="CV15" s="343">
        <f>IF(COUNT(G15:INDEX(G15:CS15,RP+1))&lt;&gt;RP+1,"Error",0)</f>
        <v>0</v>
      </c>
      <c r="CX15" s="324">
        <f t="shared" si="7"/>
        <v>0</v>
      </c>
    </row>
    <row r="16" spans="3:103" customFormat="1" hidden="1" x14ac:dyDescent="0.35">
      <c r="C16" s="421"/>
      <c r="D16" s="33" t="str">
        <f>IFERROR(VLOOKUP(C16,G.Asm!$C$46:$F$55,4,0),"")</f>
        <v/>
      </c>
      <c r="E16" s="492">
        <f>G16+NPV(G.Asm!$F$40,H16:INDEX(H16:CS16,RP))</f>
        <v>0</v>
      </c>
      <c r="F16" s="492">
        <f t="shared" si="6"/>
        <v>0</v>
      </c>
      <c r="G16" s="493">
        <v>0</v>
      </c>
      <c r="H16" s="494">
        <v>0</v>
      </c>
      <c r="I16" s="494">
        <v>0</v>
      </c>
      <c r="J16" s="494">
        <v>0</v>
      </c>
      <c r="K16" s="494">
        <v>0</v>
      </c>
      <c r="L16" s="494">
        <v>0</v>
      </c>
      <c r="M16" s="494">
        <v>0</v>
      </c>
      <c r="N16" s="494">
        <v>0</v>
      </c>
      <c r="O16" s="494">
        <v>0</v>
      </c>
      <c r="P16" s="494">
        <v>0</v>
      </c>
      <c r="Q16" s="494">
        <v>0</v>
      </c>
      <c r="R16" s="494">
        <v>0</v>
      </c>
      <c r="S16" s="494">
        <v>0</v>
      </c>
      <c r="T16" s="494">
        <v>0</v>
      </c>
      <c r="U16" s="494">
        <v>0</v>
      </c>
      <c r="V16" s="494">
        <v>0</v>
      </c>
      <c r="W16" s="494">
        <v>0</v>
      </c>
      <c r="X16" s="494">
        <v>0</v>
      </c>
      <c r="Y16" s="494">
        <v>0</v>
      </c>
      <c r="Z16" s="494">
        <v>0</v>
      </c>
      <c r="AA16" s="494">
        <v>0</v>
      </c>
      <c r="AB16" s="494">
        <v>0</v>
      </c>
      <c r="AC16" s="494">
        <v>0</v>
      </c>
      <c r="AD16" s="494">
        <v>0</v>
      </c>
      <c r="AE16" s="494">
        <v>0</v>
      </c>
      <c r="AF16" s="494">
        <v>0</v>
      </c>
      <c r="AG16" s="494">
        <v>0</v>
      </c>
      <c r="AH16" s="494">
        <v>0</v>
      </c>
      <c r="AI16" s="494">
        <v>0</v>
      </c>
      <c r="AJ16" s="494">
        <v>0</v>
      </c>
      <c r="AK16" s="494">
        <v>0</v>
      </c>
      <c r="AL16" s="494">
        <v>0</v>
      </c>
      <c r="AM16" s="494">
        <v>0</v>
      </c>
      <c r="AN16" s="494">
        <v>0</v>
      </c>
      <c r="AO16" s="494">
        <v>0</v>
      </c>
      <c r="AP16" s="494">
        <v>0</v>
      </c>
      <c r="AQ16" s="494">
        <v>0</v>
      </c>
      <c r="AR16" s="494">
        <v>0</v>
      </c>
      <c r="AS16" s="494">
        <v>0</v>
      </c>
      <c r="AT16" s="494">
        <v>0</v>
      </c>
      <c r="AU16" s="494">
        <v>0</v>
      </c>
      <c r="AV16" s="494">
        <v>0</v>
      </c>
      <c r="AW16" s="494">
        <v>0</v>
      </c>
      <c r="AX16" s="494">
        <v>0</v>
      </c>
      <c r="AY16" s="494">
        <v>0</v>
      </c>
      <c r="AZ16" s="494">
        <v>0</v>
      </c>
      <c r="BA16" s="494">
        <v>0</v>
      </c>
      <c r="BB16" s="494">
        <v>0</v>
      </c>
      <c r="BC16" s="494">
        <v>0</v>
      </c>
      <c r="BD16" s="494">
        <v>0</v>
      </c>
      <c r="BE16" s="494">
        <v>0</v>
      </c>
      <c r="BF16" s="494">
        <v>0</v>
      </c>
      <c r="BG16" s="494">
        <v>0</v>
      </c>
      <c r="BH16" s="494">
        <v>0</v>
      </c>
      <c r="BI16" s="494">
        <v>0</v>
      </c>
      <c r="BJ16" s="494">
        <v>0</v>
      </c>
      <c r="BK16" s="494">
        <v>0</v>
      </c>
      <c r="BL16" s="494">
        <v>0</v>
      </c>
      <c r="BM16" s="494">
        <v>0</v>
      </c>
      <c r="BN16" s="494">
        <v>0</v>
      </c>
      <c r="BO16" s="494">
        <v>0</v>
      </c>
      <c r="BP16" s="494">
        <v>0</v>
      </c>
      <c r="BQ16" s="494">
        <v>0</v>
      </c>
      <c r="BR16" s="494">
        <v>0</v>
      </c>
      <c r="BS16" s="494">
        <v>0</v>
      </c>
      <c r="BT16" s="494">
        <v>0</v>
      </c>
      <c r="BU16" s="494">
        <v>0</v>
      </c>
      <c r="BV16" s="494">
        <v>0</v>
      </c>
      <c r="BW16" s="494">
        <v>0</v>
      </c>
      <c r="BX16" s="494">
        <v>0</v>
      </c>
      <c r="BY16" s="494">
        <v>0</v>
      </c>
      <c r="BZ16" s="494">
        <v>0</v>
      </c>
      <c r="CA16" s="494">
        <v>0</v>
      </c>
      <c r="CB16" s="494">
        <v>0</v>
      </c>
      <c r="CC16" s="494">
        <v>0</v>
      </c>
      <c r="CD16" s="494">
        <v>0</v>
      </c>
      <c r="CE16" s="494">
        <v>0</v>
      </c>
      <c r="CF16" s="494">
        <v>0</v>
      </c>
      <c r="CG16" s="494">
        <v>0</v>
      </c>
      <c r="CH16" s="494">
        <v>0</v>
      </c>
      <c r="CI16" s="494">
        <v>0</v>
      </c>
      <c r="CJ16" s="494">
        <v>0</v>
      </c>
      <c r="CK16" s="494">
        <v>0</v>
      </c>
      <c r="CL16" s="494">
        <v>0</v>
      </c>
      <c r="CM16" s="494">
        <v>0</v>
      </c>
      <c r="CN16" s="494">
        <v>0</v>
      </c>
      <c r="CO16" s="494">
        <v>0</v>
      </c>
      <c r="CP16" s="494">
        <v>0</v>
      </c>
      <c r="CQ16" s="494">
        <v>0</v>
      </c>
      <c r="CR16" s="494">
        <v>0</v>
      </c>
      <c r="CS16" s="494">
        <v>0</v>
      </c>
      <c r="CT16" s="9"/>
      <c r="CV16" s="343">
        <f>IF(COUNT(G16:INDEX(G16:CS16,RP+1))&lt;&gt;RP+1,"Error",0)</f>
        <v>0</v>
      </c>
      <c r="CX16" s="324">
        <f t="shared" si="7"/>
        <v>0</v>
      </c>
    </row>
    <row r="17" spans="3:102" customFormat="1" hidden="1" x14ac:dyDescent="0.35">
      <c r="C17" s="421"/>
      <c r="D17" s="33" t="str">
        <f>IFERROR(VLOOKUP(C17,G.Asm!$C$46:$F$55,4,0),"")</f>
        <v/>
      </c>
      <c r="E17" s="492">
        <f>G17+NPV(G.Asm!$F$40,H17:INDEX(H17:CS17,RP))</f>
        <v>0</v>
      </c>
      <c r="F17" s="492">
        <f t="shared" si="6"/>
        <v>0</v>
      </c>
      <c r="G17" s="493">
        <v>0</v>
      </c>
      <c r="H17" s="494">
        <v>0</v>
      </c>
      <c r="I17" s="494">
        <v>0</v>
      </c>
      <c r="J17" s="494">
        <v>0</v>
      </c>
      <c r="K17" s="494">
        <v>0</v>
      </c>
      <c r="L17" s="494">
        <v>0</v>
      </c>
      <c r="M17" s="494">
        <v>0</v>
      </c>
      <c r="N17" s="494">
        <v>0</v>
      </c>
      <c r="O17" s="494">
        <v>0</v>
      </c>
      <c r="P17" s="494">
        <v>0</v>
      </c>
      <c r="Q17" s="494">
        <v>0</v>
      </c>
      <c r="R17" s="494">
        <v>0</v>
      </c>
      <c r="S17" s="494">
        <v>0</v>
      </c>
      <c r="T17" s="494">
        <v>0</v>
      </c>
      <c r="U17" s="494">
        <v>0</v>
      </c>
      <c r="V17" s="494">
        <v>0</v>
      </c>
      <c r="W17" s="494">
        <v>0</v>
      </c>
      <c r="X17" s="494">
        <v>0</v>
      </c>
      <c r="Y17" s="494">
        <v>0</v>
      </c>
      <c r="Z17" s="494">
        <v>0</v>
      </c>
      <c r="AA17" s="494">
        <v>0</v>
      </c>
      <c r="AB17" s="494">
        <v>0</v>
      </c>
      <c r="AC17" s="494">
        <v>0</v>
      </c>
      <c r="AD17" s="494">
        <v>0</v>
      </c>
      <c r="AE17" s="494">
        <v>0</v>
      </c>
      <c r="AF17" s="494">
        <v>0</v>
      </c>
      <c r="AG17" s="494">
        <v>0</v>
      </c>
      <c r="AH17" s="494">
        <v>0</v>
      </c>
      <c r="AI17" s="494">
        <v>0</v>
      </c>
      <c r="AJ17" s="494">
        <v>0</v>
      </c>
      <c r="AK17" s="494">
        <v>0</v>
      </c>
      <c r="AL17" s="494">
        <v>0</v>
      </c>
      <c r="AM17" s="494">
        <v>0</v>
      </c>
      <c r="AN17" s="494">
        <v>0</v>
      </c>
      <c r="AO17" s="494">
        <v>0</v>
      </c>
      <c r="AP17" s="494">
        <v>0</v>
      </c>
      <c r="AQ17" s="494">
        <v>0</v>
      </c>
      <c r="AR17" s="494">
        <v>0</v>
      </c>
      <c r="AS17" s="494">
        <v>0</v>
      </c>
      <c r="AT17" s="494">
        <v>0</v>
      </c>
      <c r="AU17" s="494">
        <v>0</v>
      </c>
      <c r="AV17" s="494">
        <v>0</v>
      </c>
      <c r="AW17" s="494">
        <v>0</v>
      </c>
      <c r="AX17" s="494">
        <v>0</v>
      </c>
      <c r="AY17" s="494">
        <v>0</v>
      </c>
      <c r="AZ17" s="494">
        <v>0</v>
      </c>
      <c r="BA17" s="494">
        <v>0</v>
      </c>
      <c r="BB17" s="494">
        <v>0</v>
      </c>
      <c r="BC17" s="494">
        <v>0</v>
      </c>
      <c r="BD17" s="494">
        <v>0</v>
      </c>
      <c r="BE17" s="494">
        <v>0</v>
      </c>
      <c r="BF17" s="494">
        <v>0</v>
      </c>
      <c r="BG17" s="494">
        <v>0</v>
      </c>
      <c r="BH17" s="494">
        <v>0</v>
      </c>
      <c r="BI17" s="494">
        <v>0</v>
      </c>
      <c r="BJ17" s="494">
        <v>0</v>
      </c>
      <c r="BK17" s="494">
        <v>0</v>
      </c>
      <c r="BL17" s="494">
        <v>0</v>
      </c>
      <c r="BM17" s="494">
        <v>0</v>
      </c>
      <c r="BN17" s="494">
        <v>0</v>
      </c>
      <c r="BO17" s="494">
        <v>0</v>
      </c>
      <c r="BP17" s="494">
        <v>0</v>
      </c>
      <c r="BQ17" s="494">
        <v>0</v>
      </c>
      <c r="BR17" s="494">
        <v>0</v>
      </c>
      <c r="BS17" s="494">
        <v>0</v>
      </c>
      <c r="BT17" s="494">
        <v>0</v>
      </c>
      <c r="BU17" s="494">
        <v>0</v>
      </c>
      <c r="BV17" s="494">
        <v>0</v>
      </c>
      <c r="BW17" s="494">
        <v>0</v>
      </c>
      <c r="BX17" s="494">
        <v>0</v>
      </c>
      <c r="BY17" s="494">
        <v>0</v>
      </c>
      <c r="BZ17" s="494">
        <v>0</v>
      </c>
      <c r="CA17" s="494">
        <v>0</v>
      </c>
      <c r="CB17" s="494">
        <v>0</v>
      </c>
      <c r="CC17" s="494">
        <v>0</v>
      </c>
      <c r="CD17" s="494">
        <v>0</v>
      </c>
      <c r="CE17" s="494">
        <v>0</v>
      </c>
      <c r="CF17" s="494">
        <v>0</v>
      </c>
      <c r="CG17" s="494">
        <v>0</v>
      </c>
      <c r="CH17" s="494">
        <v>0</v>
      </c>
      <c r="CI17" s="494">
        <v>0</v>
      </c>
      <c r="CJ17" s="494">
        <v>0</v>
      </c>
      <c r="CK17" s="494">
        <v>0</v>
      </c>
      <c r="CL17" s="494">
        <v>0</v>
      </c>
      <c r="CM17" s="494">
        <v>0</v>
      </c>
      <c r="CN17" s="494">
        <v>0</v>
      </c>
      <c r="CO17" s="494">
        <v>0</v>
      </c>
      <c r="CP17" s="494">
        <v>0</v>
      </c>
      <c r="CQ17" s="494">
        <v>0</v>
      </c>
      <c r="CR17" s="494">
        <v>0</v>
      </c>
      <c r="CS17" s="494">
        <v>0</v>
      </c>
      <c r="CT17" s="9"/>
      <c r="CV17" s="343">
        <f>IF(COUNT(G17:INDEX(G17:CS17,RP+1))&lt;&gt;RP+1,"Error",0)</f>
        <v>0</v>
      </c>
      <c r="CX17" s="324">
        <f t="shared" si="7"/>
        <v>0</v>
      </c>
    </row>
    <row r="18" spans="3:102" customFormat="1" hidden="1" x14ac:dyDescent="0.35">
      <c r="C18" s="421"/>
      <c r="D18" s="33" t="str">
        <f>IFERROR(VLOOKUP(C18,G.Asm!$C$46:$F$55,4,0),"")</f>
        <v/>
      </c>
      <c r="E18" s="492">
        <f>G18+NPV(G.Asm!$F$40,H18:INDEX(H18:CS18,RP))</f>
        <v>0</v>
      </c>
      <c r="F18" s="492">
        <f t="shared" si="6"/>
        <v>0</v>
      </c>
      <c r="G18" s="493">
        <v>0</v>
      </c>
      <c r="H18" s="494">
        <v>0</v>
      </c>
      <c r="I18" s="494">
        <v>0</v>
      </c>
      <c r="J18" s="494">
        <v>0</v>
      </c>
      <c r="K18" s="494">
        <v>0</v>
      </c>
      <c r="L18" s="494">
        <v>0</v>
      </c>
      <c r="M18" s="494">
        <v>0</v>
      </c>
      <c r="N18" s="494">
        <v>0</v>
      </c>
      <c r="O18" s="494">
        <v>0</v>
      </c>
      <c r="P18" s="494">
        <v>0</v>
      </c>
      <c r="Q18" s="494">
        <v>0</v>
      </c>
      <c r="R18" s="494">
        <v>0</v>
      </c>
      <c r="S18" s="494">
        <v>0</v>
      </c>
      <c r="T18" s="494">
        <v>0</v>
      </c>
      <c r="U18" s="494">
        <v>0</v>
      </c>
      <c r="V18" s="494">
        <v>0</v>
      </c>
      <c r="W18" s="494">
        <v>0</v>
      </c>
      <c r="X18" s="494">
        <v>0</v>
      </c>
      <c r="Y18" s="494">
        <v>0</v>
      </c>
      <c r="Z18" s="494">
        <v>0</v>
      </c>
      <c r="AA18" s="494">
        <v>0</v>
      </c>
      <c r="AB18" s="494">
        <v>0</v>
      </c>
      <c r="AC18" s="494">
        <v>0</v>
      </c>
      <c r="AD18" s="494">
        <v>0</v>
      </c>
      <c r="AE18" s="494">
        <v>0</v>
      </c>
      <c r="AF18" s="494">
        <v>0</v>
      </c>
      <c r="AG18" s="494">
        <v>0</v>
      </c>
      <c r="AH18" s="494">
        <v>0</v>
      </c>
      <c r="AI18" s="494">
        <v>0</v>
      </c>
      <c r="AJ18" s="494">
        <v>0</v>
      </c>
      <c r="AK18" s="494">
        <v>0</v>
      </c>
      <c r="AL18" s="494">
        <v>0</v>
      </c>
      <c r="AM18" s="494">
        <v>0</v>
      </c>
      <c r="AN18" s="494">
        <v>0</v>
      </c>
      <c r="AO18" s="494">
        <v>0</v>
      </c>
      <c r="AP18" s="494">
        <v>0</v>
      </c>
      <c r="AQ18" s="494">
        <v>0</v>
      </c>
      <c r="AR18" s="494">
        <v>0</v>
      </c>
      <c r="AS18" s="494">
        <v>0</v>
      </c>
      <c r="AT18" s="494">
        <v>0</v>
      </c>
      <c r="AU18" s="494">
        <v>0</v>
      </c>
      <c r="AV18" s="494">
        <v>0</v>
      </c>
      <c r="AW18" s="494">
        <v>0</v>
      </c>
      <c r="AX18" s="494">
        <v>0</v>
      </c>
      <c r="AY18" s="494">
        <v>0</v>
      </c>
      <c r="AZ18" s="494">
        <v>0</v>
      </c>
      <c r="BA18" s="494">
        <v>0</v>
      </c>
      <c r="BB18" s="494">
        <v>0</v>
      </c>
      <c r="BC18" s="494">
        <v>0</v>
      </c>
      <c r="BD18" s="494">
        <v>0</v>
      </c>
      <c r="BE18" s="494">
        <v>0</v>
      </c>
      <c r="BF18" s="494">
        <v>0</v>
      </c>
      <c r="BG18" s="494">
        <v>0</v>
      </c>
      <c r="BH18" s="494">
        <v>0</v>
      </c>
      <c r="BI18" s="494">
        <v>0</v>
      </c>
      <c r="BJ18" s="494">
        <v>0</v>
      </c>
      <c r="BK18" s="494">
        <v>0</v>
      </c>
      <c r="BL18" s="494">
        <v>0</v>
      </c>
      <c r="BM18" s="494">
        <v>0</v>
      </c>
      <c r="BN18" s="494">
        <v>0</v>
      </c>
      <c r="BO18" s="494">
        <v>0</v>
      </c>
      <c r="BP18" s="494">
        <v>0</v>
      </c>
      <c r="BQ18" s="494">
        <v>0</v>
      </c>
      <c r="BR18" s="494">
        <v>0</v>
      </c>
      <c r="BS18" s="494">
        <v>0</v>
      </c>
      <c r="BT18" s="494">
        <v>0</v>
      </c>
      <c r="BU18" s="494">
        <v>0</v>
      </c>
      <c r="BV18" s="494">
        <v>0</v>
      </c>
      <c r="BW18" s="494">
        <v>0</v>
      </c>
      <c r="BX18" s="494">
        <v>0</v>
      </c>
      <c r="BY18" s="494">
        <v>0</v>
      </c>
      <c r="BZ18" s="494">
        <v>0</v>
      </c>
      <c r="CA18" s="494">
        <v>0</v>
      </c>
      <c r="CB18" s="494">
        <v>0</v>
      </c>
      <c r="CC18" s="494">
        <v>0</v>
      </c>
      <c r="CD18" s="494">
        <v>0</v>
      </c>
      <c r="CE18" s="494">
        <v>0</v>
      </c>
      <c r="CF18" s="494">
        <v>0</v>
      </c>
      <c r="CG18" s="494">
        <v>0</v>
      </c>
      <c r="CH18" s="494">
        <v>0</v>
      </c>
      <c r="CI18" s="494">
        <v>0</v>
      </c>
      <c r="CJ18" s="494">
        <v>0</v>
      </c>
      <c r="CK18" s="494">
        <v>0</v>
      </c>
      <c r="CL18" s="494">
        <v>0</v>
      </c>
      <c r="CM18" s="494">
        <v>0</v>
      </c>
      <c r="CN18" s="494">
        <v>0</v>
      </c>
      <c r="CO18" s="494">
        <v>0</v>
      </c>
      <c r="CP18" s="494">
        <v>0</v>
      </c>
      <c r="CQ18" s="494">
        <v>0</v>
      </c>
      <c r="CR18" s="494">
        <v>0</v>
      </c>
      <c r="CS18" s="494">
        <v>0</v>
      </c>
      <c r="CT18" s="9"/>
      <c r="CV18" s="343">
        <f>IF(COUNT(G18:INDEX(G18:CS18,RP+1))&lt;&gt;RP+1,"Error",0)</f>
        <v>0</v>
      </c>
      <c r="CX18" s="324">
        <f t="shared" si="7"/>
        <v>0</v>
      </c>
    </row>
    <row r="19" spans="3:102" customFormat="1" hidden="1" x14ac:dyDescent="0.35">
      <c r="C19" s="421"/>
      <c r="D19" s="33" t="str">
        <f>IFERROR(VLOOKUP(C19,G.Asm!$C$46:$F$55,4,0),"")</f>
        <v/>
      </c>
      <c r="E19" s="492">
        <f>G19+NPV(G.Asm!$F$40,H19:INDEX(H19:CS19,RP))</f>
        <v>0</v>
      </c>
      <c r="F19" s="492">
        <f t="shared" si="6"/>
        <v>0</v>
      </c>
      <c r="G19" s="493">
        <v>0</v>
      </c>
      <c r="H19" s="494">
        <v>0</v>
      </c>
      <c r="I19" s="494">
        <v>0</v>
      </c>
      <c r="J19" s="494">
        <v>0</v>
      </c>
      <c r="K19" s="494">
        <v>0</v>
      </c>
      <c r="L19" s="494">
        <v>0</v>
      </c>
      <c r="M19" s="494">
        <v>0</v>
      </c>
      <c r="N19" s="494">
        <v>0</v>
      </c>
      <c r="O19" s="494">
        <v>0</v>
      </c>
      <c r="P19" s="494">
        <v>0</v>
      </c>
      <c r="Q19" s="494">
        <v>0</v>
      </c>
      <c r="R19" s="494">
        <v>0</v>
      </c>
      <c r="S19" s="494">
        <v>0</v>
      </c>
      <c r="T19" s="494">
        <v>0</v>
      </c>
      <c r="U19" s="494">
        <v>0</v>
      </c>
      <c r="V19" s="494">
        <v>0</v>
      </c>
      <c r="W19" s="494">
        <v>0</v>
      </c>
      <c r="X19" s="494">
        <v>0</v>
      </c>
      <c r="Y19" s="494">
        <v>0</v>
      </c>
      <c r="Z19" s="494">
        <v>0</v>
      </c>
      <c r="AA19" s="494">
        <v>0</v>
      </c>
      <c r="AB19" s="494">
        <v>0</v>
      </c>
      <c r="AC19" s="494">
        <v>0</v>
      </c>
      <c r="AD19" s="494">
        <v>0</v>
      </c>
      <c r="AE19" s="494">
        <v>0</v>
      </c>
      <c r="AF19" s="494">
        <v>0</v>
      </c>
      <c r="AG19" s="494">
        <v>0</v>
      </c>
      <c r="AH19" s="494">
        <v>0</v>
      </c>
      <c r="AI19" s="494">
        <v>0</v>
      </c>
      <c r="AJ19" s="494">
        <v>0</v>
      </c>
      <c r="AK19" s="494">
        <v>0</v>
      </c>
      <c r="AL19" s="494">
        <v>0</v>
      </c>
      <c r="AM19" s="494">
        <v>0</v>
      </c>
      <c r="AN19" s="494">
        <v>0</v>
      </c>
      <c r="AO19" s="494">
        <v>0</v>
      </c>
      <c r="AP19" s="494">
        <v>0</v>
      </c>
      <c r="AQ19" s="494">
        <v>0</v>
      </c>
      <c r="AR19" s="494">
        <v>0</v>
      </c>
      <c r="AS19" s="494">
        <v>0</v>
      </c>
      <c r="AT19" s="494">
        <v>0</v>
      </c>
      <c r="AU19" s="494">
        <v>0</v>
      </c>
      <c r="AV19" s="494">
        <v>0</v>
      </c>
      <c r="AW19" s="494">
        <v>0</v>
      </c>
      <c r="AX19" s="494">
        <v>0</v>
      </c>
      <c r="AY19" s="494">
        <v>0</v>
      </c>
      <c r="AZ19" s="494">
        <v>0</v>
      </c>
      <c r="BA19" s="494">
        <v>0</v>
      </c>
      <c r="BB19" s="494">
        <v>0</v>
      </c>
      <c r="BC19" s="494">
        <v>0</v>
      </c>
      <c r="BD19" s="494">
        <v>0</v>
      </c>
      <c r="BE19" s="494">
        <v>0</v>
      </c>
      <c r="BF19" s="494">
        <v>0</v>
      </c>
      <c r="BG19" s="494">
        <v>0</v>
      </c>
      <c r="BH19" s="494">
        <v>0</v>
      </c>
      <c r="BI19" s="494">
        <v>0</v>
      </c>
      <c r="BJ19" s="494">
        <v>0</v>
      </c>
      <c r="BK19" s="494">
        <v>0</v>
      </c>
      <c r="BL19" s="494">
        <v>0</v>
      </c>
      <c r="BM19" s="494">
        <v>0</v>
      </c>
      <c r="BN19" s="494">
        <v>0</v>
      </c>
      <c r="BO19" s="494">
        <v>0</v>
      </c>
      <c r="BP19" s="494">
        <v>0</v>
      </c>
      <c r="BQ19" s="494">
        <v>0</v>
      </c>
      <c r="BR19" s="494">
        <v>0</v>
      </c>
      <c r="BS19" s="494">
        <v>0</v>
      </c>
      <c r="BT19" s="494">
        <v>0</v>
      </c>
      <c r="BU19" s="494">
        <v>0</v>
      </c>
      <c r="BV19" s="494">
        <v>0</v>
      </c>
      <c r="BW19" s="494">
        <v>0</v>
      </c>
      <c r="BX19" s="494">
        <v>0</v>
      </c>
      <c r="BY19" s="494">
        <v>0</v>
      </c>
      <c r="BZ19" s="494">
        <v>0</v>
      </c>
      <c r="CA19" s="494">
        <v>0</v>
      </c>
      <c r="CB19" s="494">
        <v>0</v>
      </c>
      <c r="CC19" s="494">
        <v>0</v>
      </c>
      <c r="CD19" s="494">
        <v>0</v>
      </c>
      <c r="CE19" s="494">
        <v>0</v>
      </c>
      <c r="CF19" s="494">
        <v>0</v>
      </c>
      <c r="CG19" s="494">
        <v>0</v>
      </c>
      <c r="CH19" s="494">
        <v>0</v>
      </c>
      <c r="CI19" s="494">
        <v>0</v>
      </c>
      <c r="CJ19" s="494">
        <v>0</v>
      </c>
      <c r="CK19" s="494">
        <v>0</v>
      </c>
      <c r="CL19" s="494">
        <v>0</v>
      </c>
      <c r="CM19" s="494">
        <v>0</v>
      </c>
      <c r="CN19" s="494">
        <v>0</v>
      </c>
      <c r="CO19" s="494">
        <v>0</v>
      </c>
      <c r="CP19" s="494">
        <v>0</v>
      </c>
      <c r="CQ19" s="494">
        <v>0</v>
      </c>
      <c r="CR19" s="494">
        <v>0</v>
      </c>
      <c r="CS19" s="494">
        <v>0</v>
      </c>
      <c r="CT19" s="9"/>
      <c r="CV19" s="343">
        <f>IF(COUNT(G19:INDEX(G19:CS19,RP+1))&lt;&gt;RP+1,"Error",0)</f>
        <v>0</v>
      </c>
      <c r="CX19" s="324">
        <f t="shared" si="7"/>
        <v>0</v>
      </c>
    </row>
    <row r="20" spans="3:102" customFormat="1" x14ac:dyDescent="0.35">
      <c r="C20" s="422" t="s">
        <v>334</v>
      </c>
      <c r="D20" s="33" t="str">
        <f>IF(OR(C20="Spare",ISBLANK(C20)),"",G.Asm!$F$55)</f>
        <v/>
      </c>
      <c r="E20" s="492">
        <f>G20+NPV(G.Asm!$F$40,H20:INDEX(H20:CS20,RP))</f>
        <v>0</v>
      </c>
      <c r="F20" s="492">
        <f t="shared" si="6"/>
        <v>0</v>
      </c>
      <c r="G20" s="493">
        <v>0</v>
      </c>
      <c r="H20" s="494">
        <v>0</v>
      </c>
      <c r="I20" s="494">
        <v>0</v>
      </c>
      <c r="J20" s="494">
        <v>0</v>
      </c>
      <c r="K20" s="494">
        <v>0</v>
      </c>
      <c r="L20" s="494">
        <v>0</v>
      </c>
      <c r="M20" s="494">
        <v>0</v>
      </c>
      <c r="N20" s="494">
        <v>0</v>
      </c>
      <c r="O20" s="494">
        <v>0</v>
      </c>
      <c r="P20" s="494">
        <v>0</v>
      </c>
      <c r="Q20" s="494">
        <v>0</v>
      </c>
      <c r="R20" s="494">
        <v>0</v>
      </c>
      <c r="S20" s="494">
        <v>0</v>
      </c>
      <c r="T20" s="494">
        <v>0</v>
      </c>
      <c r="U20" s="494">
        <v>0</v>
      </c>
      <c r="V20" s="494">
        <v>0</v>
      </c>
      <c r="W20" s="494">
        <v>0</v>
      </c>
      <c r="X20" s="494">
        <v>0</v>
      </c>
      <c r="Y20" s="494">
        <v>0</v>
      </c>
      <c r="Z20" s="494">
        <v>0</v>
      </c>
      <c r="AA20" s="494">
        <v>0</v>
      </c>
      <c r="AB20" s="494">
        <v>0</v>
      </c>
      <c r="AC20" s="494">
        <v>0</v>
      </c>
      <c r="AD20" s="494">
        <v>0</v>
      </c>
      <c r="AE20" s="494">
        <v>0</v>
      </c>
      <c r="AF20" s="494">
        <v>0</v>
      </c>
      <c r="AG20" s="494">
        <v>0</v>
      </c>
      <c r="AH20" s="494">
        <v>0</v>
      </c>
      <c r="AI20" s="494">
        <v>0</v>
      </c>
      <c r="AJ20" s="494">
        <v>0</v>
      </c>
      <c r="AK20" s="494">
        <v>0</v>
      </c>
      <c r="AL20" s="494">
        <v>0</v>
      </c>
      <c r="AM20" s="494">
        <v>0</v>
      </c>
      <c r="AN20" s="494">
        <v>0</v>
      </c>
      <c r="AO20" s="494">
        <v>0</v>
      </c>
      <c r="AP20" s="494">
        <v>0</v>
      </c>
      <c r="AQ20" s="494">
        <v>0</v>
      </c>
      <c r="AR20" s="494">
        <v>0</v>
      </c>
      <c r="AS20" s="494">
        <v>0</v>
      </c>
      <c r="AT20" s="494">
        <v>0</v>
      </c>
      <c r="AU20" s="494">
        <v>0</v>
      </c>
      <c r="AV20" s="494">
        <v>0</v>
      </c>
      <c r="AW20" s="494">
        <v>0</v>
      </c>
      <c r="AX20" s="494">
        <v>0</v>
      </c>
      <c r="AY20" s="494">
        <v>0</v>
      </c>
      <c r="AZ20" s="494">
        <v>0</v>
      </c>
      <c r="BA20" s="494">
        <v>0</v>
      </c>
      <c r="BB20" s="494">
        <v>0</v>
      </c>
      <c r="BC20" s="494">
        <v>0</v>
      </c>
      <c r="BD20" s="494">
        <v>0</v>
      </c>
      <c r="BE20" s="494">
        <v>0</v>
      </c>
      <c r="BF20" s="494">
        <v>0</v>
      </c>
      <c r="BG20" s="494">
        <v>0</v>
      </c>
      <c r="BH20" s="494">
        <v>0</v>
      </c>
      <c r="BI20" s="494">
        <v>0</v>
      </c>
      <c r="BJ20" s="494">
        <v>0</v>
      </c>
      <c r="BK20" s="494">
        <v>0</v>
      </c>
      <c r="BL20" s="494">
        <v>0</v>
      </c>
      <c r="BM20" s="494">
        <v>0</v>
      </c>
      <c r="BN20" s="494">
        <v>0</v>
      </c>
      <c r="BO20" s="494">
        <v>0</v>
      </c>
      <c r="BP20" s="494">
        <v>0</v>
      </c>
      <c r="BQ20" s="494">
        <v>0</v>
      </c>
      <c r="BR20" s="494">
        <v>0</v>
      </c>
      <c r="BS20" s="494">
        <v>0</v>
      </c>
      <c r="BT20" s="494">
        <v>0</v>
      </c>
      <c r="BU20" s="494">
        <v>0</v>
      </c>
      <c r="BV20" s="494">
        <v>0</v>
      </c>
      <c r="BW20" s="494">
        <v>0</v>
      </c>
      <c r="BX20" s="494">
        <v>0</v>
      </c>
      <c r="BY20" s="494">
        <v>0</v>
      </c>
      <c r="BZ20" s="494">
        <v>0</v>
      </c>
      <c r="CA20" s="494">
        <v>0</v>
      </c>
      <c r="CB20" s="494">
        <v>0</v>
      </c>
      <c r="CC20" s="494">
        <v>0</v>
      </c>
      <c r="CD20" s="494">
        <v>0</v>
      </c>
      <c r="CE20" s="494">
        <v>0</v>
      </c>
      <c r="CF20" s="494">
        <v>0</v>
      </c>
      <c r="CG20" s="494">
        <v>0</v>
      </c>
      <c r="CH20" s="494">
        <v>0</v>
      </c>
      <c r="CI20" s="494">
        <v>0</v>
      </c>
      <c r="CJ20" s="494">
        <v>0</v>
      </c>
      <c r="CK20" s="494">
        <v>0</v>
      </c>
      <c r="CL20" s="494">
        <v>0</v>
      </c>
      <c r="CM20" s="494">
        <v>0</v>
      </c>
      <c r="CN20" s="494">
        <v>0</v>
      </c>
      <c r="CO20" s="494">
        <v>0</v>
      </c>
      <c r="CP20" s="494">
        <v>0</v>
      </c>
      <c r="CQ20" s="494">
        <v>0</v>
      </c>
      <c r="CR20" s="494">
        <v>0</v>
      </c>
      <c r="CS20" s="494">
        <v>0</v>
      </c>
      <c r="CT20" s="9"/>
      <c r="CV20" s="343">
        <f>IF(COUNT(G20:INDEX(G20:CS20,RP+1))&lt;&gt;RP+1,"Error",0)</f>
        <v>0</v>
      </c>
      <c r="CX20" s="324">
        <f>IF(OR(AND(OR(ISBLANK(C20),NOT(ISBLANK(C20)),C20="Spare"),E20=0,F20=0),AND(NOT(ISBLANK(C20)),NOT(C20="Spare"),NOT(E20=0),NOT(F20=0))),0,"Error")</f>
        <v>0</v>
      </c>
    </row>
    <row r="21" spans="3:102" customFormat="1" hidden="1" x14ac:dyDescent="0.35">
      <c r="C21" s="422" t="s">
        <v>334</v>
      </c>
      <c r="D21" s="33" t="str">
        <f>IF(OR(C21="Spare",ISBLANK(C21)),"",G.Asm!$F$55)</f>
        <v/>
      </c>
      <c r="E21" s="492">
        <f>G21+NPV(G.Asm!$F$40,H21:INDEX(H21:CS21,RP))</f>
        <v>0</v>
      </c>
      <c r="F21" s="492">
        <f t="shared" si="6"/>
        <v>0</v>
      </c>
      <c r="G21" s="493">
        <v>0</v>
      </c>
      <c r="H21" s="494">
        <v>0</v>
      </c>
      <c r="I21" s="494">
        <v>0</v>
      </c>
      <c r="J21" s="494">
        <v>0</v>
      </c>
      <c r="K21" s="494">
        <v>0</v>
      </c>
      <c r="L21" s="494">
        <v>0</v>
      </c>
      <c r="M21" s="494">
        <v>0</v>
      </c>
      <c r="N21" s="494">
        <v>0</v>
      </c>
      <c r="O21" s="494">
        <v>0</v>
      </c>
      <c r="P21" s="494">
        <v>0</v>
      </c>
      <c r="Q21" s="494">
        <v>0</v>
      </c>
      <c r="R21" s="494">
        <v>0</v>
      </c>
      <c r="S21" s="494">
        <v>0</v>
      </c>
      <c r="T21" s="494">
        <v>0</v>
      </c>
      <c r="U21" s="494">
        <v>0</v>
      </c>
      <c r="V21" s="494">
        <v>0</v>
      </c>
      <c r="W21" s="494">
        <v>0</v>
      </c>
      <c r="X21" s="494">
        <v>0</v>
      </c>
      <c r="Y21" s="494">
        <v>0</v>
      </c>
      <c r="Z21" s="494">
        <v>0</v>
      </c>
      <c r="AA21" s="494">
        <v>0</v>
      </c>
      <c r="AB21" s="494">
        <v>0</v>
      </c>
      <c r="AC21" s="494">
        <v>0</v>
      </c>
      <c r="AD21" s="494">
        <v>0</v>
      </c>
      <c r="AE21" s="494">
        <v>0</v>
      </c>
      <c r="AF21" s="494">
        <v>0</v>
      </c>
      <c r="AG21" s="494">
        <v>0</v>
      </c>
      <c r="AH21" s="494">
        <v>0</v>
      </c>
      <c r="AI21" s="494">
        <v>0</v>
      </c>
      <c r="AJ21" s="494">
        <v>0</v>
      </c>
      <c r="AK21" s="494">
        <v>0</v>
      </c>
      <c r="AL21" s="494">
        <v>0</v>
      </c>
      <c r="AM21" s="494">
        <v>0</v>
      </c>
      <c r="AN21" s="494">
        <v>0</v>
      </c>
      <c r="AO21" s="494">
        <v>0</v>
      </c>
      <c r="AP21" s="494">
        <v>0</v>
      </c>
      <c r="AQ21" s="494">
        <v>0</v>
      </c>
      <c r="AR21" s="494">
        <v>0</v>
      </c>
      <c r="AS21" s="494">
        <v>0</v>
      </c>
      <c r="AT21" s="494">
        <v>0</v>
      </c>
      <c r="AU21" s="494">
        <v>0</v>
      </c>
      <c r="AV21" s="494">
        <v>0</v>
      </c>
      <c r="AW21" s="494">
        <v>0</v>
      </c>
      <c r="AX21" s="494">
        <v>0</v>
      </c>
      <c r="AY21" s="494">
        <v>0</v>
      </c>
      <c r="AZ21" s="494">
        <v>0</v>
      </c>
      <c r="BA21" s="494">
        <v>0</v>
      </c>
      <c r="BB21" s="494">
        <v>0</v>
      </c>
      <c r="BC21" s="494">
        <v>0</v>
      </c>
      <c r="BD21" s="494">
        <v>0</v>
      </c>
      <c r="BE21" s="494">
        <v>0</v>
      </c>
      <c r="BF21" s="494">
        <v>0</v>
      </c>
      <c r="BG21" s="494">
        <v>0</v>
      </c>
      <c r="BH21" s="494">
        <v>0</v>
      </c>
      <c r="BI21" s="494">
        <v>0</v>
      </c>
      <c r="BJ21" s="494">
        <v>0</v>
      </c>
      <c r="BK21" s="494">
        <v>0</v>
      </c>
      <c r="BL21" s="494">
        <v>0</v>
      </c>
      <c r="BM21" s="494">
        <v>0</v>
      </c>
      <c r="BN21" s="494">
        <v>0</v>
      </c>
      <c r="BO21" s="494">
        <v>0</v>
      </c>
      <c r="BP21" s="494">
        <v>0</v>
      </c>
      <c r="BQ21" s="494">
        <v>0</v>
      </c>
      <c r="BR21" s="494">
        <v>0</v>
      </c>
      <c r="BS21" s="494">
        <v>0</v>
      </c>
      <c r="BT21" s="494">
        <v>0</v>
      </c>
      <c r="BU21" s="494">
        <v>0</v>
      </c>
      <c r="BV21" s="494">
        <v>0</v>
      </c>
      <c r="BW21" s="494">
        <v>0</v>
      </c>
      <c r="BX21" s="494">
        <v>0</v>
      </c>
      <c r="BY21" s="494">
        <v>0</v>
      </c>
      <c r="BZ21" s="494">
        <v>0</v>
      </c>
      <c r="CA21" s="494">
        <v>0</v>
      </c>
      <c r="CB21" s="494">
        <v>0</v>
      </c>
      <c r="CC21" s="494">
        <v>0</v>
      </c>
      <c r="CD21" s="494">
        <v>0</v>
      </c>
      <c r="CE21" s="494">
        <v>0</v>
      </c>
      <c r="CF21" s="494">
        <v>0</v>
      </c>
      <c r="CG21" s="494">
        <v>0</v>
      </c>
      <c r="CH21" s="494">
        <v>0</v>
      </c>
      <c r="CI21" s="494">
        <v>0</v>
      </c>
      <c r="CJ21" s="494">
        <v>0</v>
      </c>
      <c r="CK21" s="494">
        <v>0</v>
      </c>
      <c r="CL21" s="494">
        <v>0</v>
      </c>
      <c r="CM21" s="494">
        <v>0</v>
      </c>
      <c r="CN21" s="494">
        <v>0</v>
      </c>
      <c r="CO21" s="494">
        <v>0</v>
      </c>
      <c r="CP21" s="494">
        <v>0</v>
      </c>
      <c r="CQ21" s="494">
        <v>0</v>
      </c>
      <c r="CR21" s="494">
        <v>0</v>
      </c>
      <c r="CS21" s="494">
        <v>0</v>
      </c>
      <c r="CT21" s="9"/>
      <c r="CV21" s="343">
        <f>IF(COUNT(G21:INDEX(G21:CS21,RP+1))&lt;&gt;RP+1,"Error",0)</f>
        <v>0</v>
      </c>
      <c r="CX21" s="324">
        <f t="shared" ref="CX21:CX24" si="8">IF(OR(AND(OR(ISBLANK(C21),NOT(ISBLANK(C21)),C21="Spare"),E21=0,F21=0),AND(NOT(ISBLANK(C21)),NOT(C21="Spare"),NOT(E21=0),NOT(F21=0))),0,"Error")</f>
        <v>0</v>
      </c>
    </row>
    <row r="22" spans="3:102" customFormat="1" hidden="1" x14ac:dyDescent="0.35">
      <c r="C22" s="422" t="s">
        <v>334</v>
      </c>
      <c r="D22" s="33" t="str">
        <f>IF(OR(C22="Spare",ISBLANK(C22)),"",G.Asm!$F$55)</f>
        <v/>
      </c>
      <c r="E22" s="492">
        <f>G22+NPV(G.Asm!$F$40,H22:INDEX(H22:CS22,RP))</f>
        <v>0</v>
      </c>
      <c r="F22" s="492">
        <f t="shared" si="6"/>
        <v>0</v>
      </c>
      <c r="G22" s="493">
        <v>0</v>
      </c>
      <c r="H22" s="494">
        <v>0</v>
      </c>
      <c r="I22" s="494">
        <v>0</v>
      </c>
      <c r="J22" s="494">
        <v>0</v>
      </c>
      <c r="K22" s="494">
        <v>0</v>
      </c>
      <c r="L22" s="494">
        <v>0</v>
      </c>
      <c r="M22" s="494">
        <v>0</v>
      </c>
      <c r="N22" s="494">
        <v>0</v>
      </c>
      <c r="O22" s="494">
        <v>0</v>
      </c>
      <c r="P22" s="494">
        <v>0</v>
      </c>
      <c r="Q22" s="494">
        <v>0</v>
      </c>
      <c r="R22" s="494">
        <v>0</v>
      </c>
      <c r="S22" s="494">
        <v>0</v>
      </c>
      <c r="T22" s="494">
        <v>0</v>
      </c>
      <c r="U22" s="494">
        <v>0</v>
      </c>
      <c r="V22" s="494">
        <v>0</v>
      </c>
      <c r="W22" s="494">
        <v>0</v>
      </c>
      <c r="X22" s="494">
        <v>0</v>
      </c>
      <c r="Y22" s="494">
        <v>0</v>
      </c>
      <c r="Z22" s="494">
        <v>0</v>
      </c>
      <c r="AA22" s="494">
        <v>0</v>
      </c>
      <c r="AB22" s="494">
        <v>0</v>
      </c>
      <c r="AC22" s="494">
        <v>0</v>
      </c>
      <c r="AD22" s="494">
        <v>0</v>
      </c>
      <c r="AE22" s="494">
        <v>0</v>
      </c>
      <c r="AF22" s="494">
        <v>0</v>
      </c>
      <c r="AG22" s="494">
        <v>0</v>
      </c>
      <c r="AH22" s="494">
        <v>0</v>
      </c>
      <c r="AI22" s="494">
        <v>0</v>
      </c>
      <c r="AJ22" s="494">
        <v>0</v>
      </c>
      <c r="AK22" s="494">
        <v>0</v>
      </c>
      <c r="AL22" s="494">
        <v>0</v>
      </c>
      <c r="AM22" s="494">
        <v>0</v>
      </c>
      <c r="AN22" s="494">
        <v>0</v>
      </c>
      <c r="AO22" s="494">
        <v>0</v>
      </c>
      <c r="AP22" s="494">
        <v>0</v>
      </c>
      <c r="AQ22" s="494">
        <v>0</v>
      </c>
      <c r="AR22" s="494">
        <v>0</v>
      </c>
      <c r="AS22" s="494">
        <v>0</v>
      </c>
      <c r="AT22" s="494">
        <v>0</v>
      </c>
      <c r="AU22" s="494">
        <v>0</v>
      </c>
      <c r="AV22" s="494">
        <v>0</v>
      </c>
      <c r="AW22" s="494">
        <v>0</v>
      </c>
      <c r="AX22" s="494">
        <v>0</v>
      </c>
      <c r="AY22" s="494">
        <v>0</v>
      </c>
      <c r="AZ22" s="494">
        <v>0</v>
      </c>
      <c r="BA22" s="494">
        <v>0</v>
      </c>
      <c r="BB22" s="494">
        <v>0</v>
      </c>
      <c r="BC22" s="494">
        <v>0</v>
      </c>
      <c r="BD22" s="494">
        <v>0</v>
      </c>
      <c r="BE22" s="494">
        <v>0</v>
      </c>
      <c r="BF22" s="494">
        <v>0</v>
      </c>
      <c r="BG22" s="494">
        <v>0</v>
      </c>
      <c r="BH22" s="494">
        <v>0</v>
      </c>
      <c r="BI22" s="494">
        <v>0</v>
      </c>
      <c r="BJ22" s="494">
        <v>0</v>
      </c>
      <c r="BK22" s="494">
        <v>0</v>
      </c>
      <c r="BL22" s="494">
        <v>0</v>
      </c>
      <c r="BM22" s="494">
        <v>0</v>
      </c>
      <c r="BN22" s="494">
        <v>0</v>
      </c>
      <c r="BO22" s="494">
        <v>0</v>
      </c>
      <c r="BP22" s="494">
        <v>0</v>
      </c>
      <c r="BQ22" s="494">
        <v>0</v>
      </c>
      <c r="BR22" s="494">
        <v>0</v>
      </c>
      <c r="BS22" s="494">
        <v>0</v>
      </c>
      <c r="BT22" s="494">
        <v>0</v>
      </c>
      <c r="BU22" s="494">
        <v>0</v>
      </c>
      <c r="BV22" s="494">
        <v>0</v>
      </c>
      <c r="BW22" s="494">
        <v>0</v>
      </c>
      <c r="BX22" s="494">
        <v>0</v>
      </c>
      <c r="BY22" s="494">
        <v>0</v>
      </c>
      <c r="BZ22" s="494">
        <v>0</v>
      </c>
      <c r="CA22" s="494">
        <v>0</v>
      </c>
      <c r="CB22" s="494">
        <v>0</v>
      </c>
      <c r="CC22" s="494">
        <v>0</v>
      </c>
      <c r="CD22" s="494">
        <v>0</v>
      </c>
      <c r="CE22" s="494">
        <v>0</v>
      </c>
      <c r="CF22" s="494">
        <v>0</v>
      </c>
      <c r="CG22" s="494">
        <v>0</v>
      </c>
      <c r="CH22" s="494">
        <v>0</v>
      </c>
      <c r="CI22" s="494">
        <v>0</v>
      </c>
      <c r="CJ22" s="494">
        <v>0</v>
      </c>
      <c r="CK22" s="494">
        <v>0</v>
      </c>
      <c r="CL22" s="494">
        <v>0</v>
      </c>
      <c r="CM22" s="494">
        <v>0</v>
      </c>
      <c r="CN22" s="494">
        <v>0</v>
      </c>
      <c r="CO22" s="494">
        <v>0</v>
      </c>
      <c r="CP22" s="494">
        <v>0</v>
      </c>
      <c r="CQ22" s="494">
        <v>0</v>
      </c>
      <c r="CR22" s="494">
        <v>0</v>
      </c>
      <c r="CS22" s="494">
        <v>0</v>
      </c>
      <c r="CT22" s="9"/>
      <c r="CV22" s="343">
        <f>IF(COUNT(G22:INDEX(G22:CS22,RP+1))&lt;&gt;RP+1,"Error",0)</f>
        <v>0</v>
      </c>
      <c r="CX22" s="324">
        <f t="shared" si="8"/>
        <v>0</v>
      </c>
    </row>
    <row r="23" spans="3:102" customFormat="1" hidden="1" x14ac:dyDescent="0.35">
      <c r="C23" s="422" t="s">
        <v>334</v>
      </c>
      <c r="D23" s="33" t="str">
        <f>IF(OR(C23="Spare",ISBLANK(C23)),"",G.Asm!$F$55)</f>
        <v/>
      </c>
      <c r="E23" s="492">
        <f>G23+NPV(G.Asm!$F$40,H23:INDEX(H23:CS23,RP))</f>
        <v>0</v>
      </c>
      <c r="F23" s="492">
        <f t="shared" si="6"/>
        <v>0</v>
      </c>
      <c r="G23" s="493">
        <v>0</v>
      </c>
      <c r="H23" s="494">
        <v>0</v>
      </c>
      <c r="I23" s="494">
        <v>0</v>
      </c>
      <c r="J23" s="494">
        <v>0</v>
      </c>
      <c r="K23" s="494">
        <v>0</v>
      </c>
      <c r="L23" s="494">
        <v>0</v>
      </c>
      <c r="M23" s="494">
        <v>0</v>
      </c>
      <c r="N23" s="494">
        <v>0</v>
      </c>
      <c r="O23" s="494">
        <v>0</v>
      </c>
      <c r="P23" s="494">
        <v>0</v>
      </c>
      <c r="Q23" s="494">
        <v>0</v>
      </c>
      <c r="R23" s="494">
        <v>0</v>
      </c>
      <c r="S23" s="494">
        <v>0</v>
      </c>
      <c r="T23" s="494">
        <v>0</v>
      </c>
      <c r="U23" s="494">
        <v>0</v>
      </c>
      <c r="V23" s="494">
        <v>0</v>
      </c>
      <c r="W23" s="494">
        <v>0</v>
      </c>
      <c r="X23" s="494">
        <v>0</v>
      </c>
      <c r="Y23" s="494">
        <v>0</v>
      </c>
      <c r="Z23" s="494">
        <v>0</v>
      </c>
      <c r="AA23" s="494">
        <v>0</v>
      </c>
      <c r="AB23" s="494">
        <v>0</v>
      </c>
      <c r="AC23" s="494">
        <v>0</v>
      </c>
      <c r="AD23" s="494">
        <v>0</v>
      </c>
      <c r="AE23" s="494">
        <v>0</v>
      </c>
      <c r="AF23" s="494">
        <v>0</v>
      </c>
      <c r="AG23" s="494">
        <v>0</v>
      </c>
      <c r="AH23" s="494">
        <v>0</v>
      </c>
      <c r="AI23" s="494">
        <v>0</v>
      </c>
      <c r="AJ23" s="494">
        <v>0</v>
      </c>
      <c r="AK23" s="494">
        <v>0</v>
      </c>
      <c r="AL23" s="494">
        <v>0</v>
      </c>
      <c r="AM23" s="494">
        <v>0</v>
      </c>
      <c r="AN23" s="494">
        <v>0</v>
      </c>
      <c r="AO23" s="494">
        <v>0</v>
      </c>
      <c r="AP23" s="494">
        <v>0</v>
      </c>
      <c r="AQ23" s="494">
        <v>0</v>
      </c>
      <c r="AR23" s="494">
        <v>0</v>
      </c>
      <c r="AS23" s="494">
        <v>0</v>
      </c>
      <c r="AT23" s="494">
        <v>0</v>
      </c>
      <c r="AU23" s="494">
        <v>0</v>
      </c>
      <c r="AV23" s="494">
        <v>0</v>
      </c>
      <c r="AW23" s="494">
        <v>0</v>
      </c>
      <c r="AX23" s="494">
        <v>0</v>
      </c>
      <c r="AY23" s="494">
        <v>0</v>
      </c>
      <c r="AZ23" s="494">
        <v>0</v>
      </c>
      <c r="BA23" s="494">
        <v>0</v>
      </c>
      <c r="BB23" s="494">
        <v>0</v>
      </c>
      <c r="BC23" s="494">
        <v>0</v>
      </c>
      <c r="BD23" s="494">
        <v>0</v>
      </c>
      <c r="BE23" s="494">
        <v>0</v>
      </c>
      <c r="BF23" s="494">
        <v>0</v>
      </c>
      <c r="BG23" s="494">
        <v>0</v>
      </c>
      <c r="BH23" s="494">
        <v>0</v>
      </c>
      <c r="BI23" s="494">
        <v>0</v>
      </c>
      <c r="BJ23" s="494">
        <v>0</v>
      </c>
      <c r="BK23" s="494">
        <v>0</v>
      </c>
      <c r="BL23" s="494">
        <v>0</v>
      </c>
      <c r="BM23" s="494">
        <v>0</v>
      </c>
      <c r="BN23" s="494">
        <v>0</v>
      </c>
      <c r="BO23" s="494">
        <v>0</v>
      </c>
      <c r="BP23" s="494">
        <v>0</v>
      </c>
      <c r="BQ23" s="494">
        <v>0</v>
      </c>
      <c r="BR23" s="494">
        <v>0</v>
      </c>
      <c r="BS23" s="494">
        <v>0</v>
      </c>
      <c r="BT23" s="494">
        <v>0</v>
      </c>
      <c r="BU23" s="494">
        <v>0</v>
      </c>
      <c r="BV23" s="494">
        <v>0</v>
      </c>
      <c r="BW23" s="494">
        <v>0</v>
      </c>
      <c r="BX23" s="494">
        <v>0</v>
      </c>
      <c r="BY23" s="494">
        <v>0</v>
      </c>
      <c r="BZ23" s="494">
        <v>0</v>
      </c>
      <c r="CA23" s="494">
        <v>0</v>
      </c>
      <c r="CB23" s="494">
        <v>0</v>
      </c>
      <c r="CC23" s="494">
        <v>0</v>
      </c>
      <c r="CD23" s="494">
        <v>0</v>
      </c>
      <c r="CE23" s="494">
        <v>0</v>
      </c>
      <c r="CF23" s="494">
        <v>0</v>
      </c>
      <c r="CG23" s="494">
        <v>0</v>
      </c>
      <c r="CH23" s="494">
        <v>0</v>
      </c>
      <c r="CI23" s="494">
        <v>0</v>
      </c>
      <c r="CJ23" s="494">
        <v>0</v>
      </c>
      <c r="CK23" s="494">
        <v>0</v>
      </c>
      <c r="CL23" s="494">
        <v>0</v>
      </c>
      <c r="CM23" s="494">
        <v>0</v>
      </c>
      <c r="CN23" s="494">
        <v>0</v>
      </c>
      <c r="CO23" s="494">
        <v>0</v>
      </c>
      <c r="CP23" s="494">
        <v>0</v>
      </c>
      <c r="CQ23" s="494">
        <v>0</v>
      </c>
      <c r="CR23" s="494">
        <v>0</v>
      </c>
      <c r="CS23" s="494">
        <v>0</v>
      </c>
      <c r="CT23" s="9"/>
      <c r="CV23" s="343">
        <f>IF(COUNT(G23:INDEX(G23:CS23,RP+1))&lt;&gt;RP+1,"Error",0)</f>
        <v>0</v>
      </c>
      <c r="CX23" s="324">
        <f t="shared" si="8"/>
        <v>0</v>
      </c>
    </row>
    <row r="24" spans="3:102" customFormat="1" hidden="1" x14ac:dyDescent="0.35">
      <c r="C24" s="422" t="s">
        <v>334</v>
      </c>
      <c r="D24" s="33" t="str">
        <f>IF(OR(C24="Spare",ISBLANK(C24)),"",G.Asm!$F$55)</f>
        <v/>
      </c>
      <c r="E24" s="492">
        <f>G24+NPV(G.Asm!$F$40,H24:INDEX(H24:CS24,RP))</f>
        <v>0</v>
      </c>
      <c r="F24" s="492">
        <f t="shared" si="6"/>
        <v>0</v>
      </c>
      <c r="G24" s="493">
        <v>0</v>
      </c>
      <c r="H24" s="494">
        <v>0</v>
      </c>
      <c r="I24" s="494">
        <v>0</v>
      </c>
      <c r="J24" s="494">
        <v>0</v>
      </c>
      <c r="K24" s="494">
        <v>0</v>
      </c>
      <c r="L24" s="494">
        <v>0</v>
      </c>
      <c r="M24" s="494">
        <v>0</v>
      </c>
      <c r="N24" s="494">
        <v>0</v>
      </c>
      <c r="O24" s="494">
        <v>0</v>
      </c>
      <c r="P24" s="494">
        <v>0</v>
      </c>
      <c r="Q24" s="494">
        <v>0</v>
      </c>
      <c r="R24" s="494">
        <v>0</v>
      </c>
      <c r="S24" s="494">
        <v>0</v>
      </c>
      <c r="T24" s="494">
        <v>0</v>
      </c>
      <c r="U24" s="494">
        <v>0</v>
      </c>
      <c r="V24" s="494">
        <v>0</v>
      </c>
      <c r="W24" s="494">
        <v>0</v>
      </c>
      <c r="X24" s="494">
        <v>0</v>
      </c>
      <c r="Y24" s="494">
        <v>0</v>
      </c>
      <c r="Z24" s="494">
        <v>0</v>
      </c>
      <c r="AA24" s="494">
        <v>0</v>
      </c>
      <c r="AB24" s="494">
        <v>0</v>
      </c>
      <c r="AC24" s="494">
        <v>0</v>
      </c>
      <c r="AD24" s="494">
        <v>0</v>
      </c>
      <c r="AE24" s="494">
        <v>0</v>
      </c>
      <c r="AF24" s="494">
        <v>0</v>
      </c>
      <c r="AG24" s="494">
        <v>0</v>
      </c>
      <c r="AH24" s="494">
        <v>0</v>
      </c>
      <c r="AI24" s="494">
        <v>0</v>
      </c>
      <c r="AJ24" s="494">
        <v>0</v>
      </c>
      <c r="AK24" s="494">
        <v>0</v>
      </c>
      <c r="AL24" s="494">
        <v>0</v>
      </c>
      <c r="AM24" s="494">
        <v>0</v>
      </c>
      <c r="AN24" s="494">
        <v>0</v>
      </c>
      <c r="AO24" s="494">
        <v>0</v>
      </c>
      <c r="AP24" s="494">
        <v>0</v>
      </c>
      <c r="AQ24" s="494">
        <v>0</v>
      </c>
      <c r="AR24" s="494">
        <v>0</v>
      </c>
      <c r="AS24" s="494">
        <v>0</v>
      </c>
      <c r="AT24" s="494">
        <v>0</v>
      </c>
      <c r="AU24" s="494">
        <v>0</v>
      </c>
      <c r="AV24" s="494">
        <v>0</v>
      </c>
      <c r="AW24" s="494">
        <v>0</v>
      </c>
      <c r="AX24" s="494">
        <v>0</v>
      </c>
      <c r="AY24" s="494">
        <v>0</v>
      </c>
      <c r="AZ24" s="494">
        <v>0</v>
      </c>
      <c r="BA24" s="494">
        <v>0</v>
      </c>
      <c r="BB24" s="494">
        <v>0</v>
      </c>
      <c r="BC24" s="494">
        <v>0</v>
      </c>
      <c r="BD24" s="494">
        <v>0</v>
      </c>
      <c r="BE24" s="494">
        <v>0</v>
      </c>
      <c r="BF24" s="494">
        <v>0</v>
      </c>
      <c r="BG24" s="494">
        <v>0</v>
      </c>
      <c r="BH24" s="494">
        <v>0</v>
      </c>
      <c r="BI24" s="494">
        <v>0</v>
      </c>
      <c r="BJ24" s="494">
        <v>0</v>
      </c>
      <c r="BK24" s="494">
        <v>0</v>
      </c>
      <c r="BL24" s="494">
        <v>0</v>
      </c>
      <c r="BM24" s="494">
        <v>0</v>
      </c>
      <c r="BN24" s="494">
        <v>0</v>
      </c>
      <c r="BO24" s="494">
        <v>0</v>
      </c>
      <c r="BP24" s="494">
        <v>0</v>
      </c>
      <c r="BQ24" s="494">
        <v>0</v>
      </c>
      <c r="BR24" s="494">
        <v>0</v>
      </c>
      <c r="BS24" s="494">
        <v>0</v>
      </c>
      <c r="BT24" s="494">
        <v>0</v>
      </c>
      <c r="BU24" s="494">
        <v>0</v>
      </c>
      <c r="BV24" s="494">
        <v>0</v>
      </c>
      <c r="BW24" s="494">
        <v>0</v>
      </c>
      <c r="BX24" s="494">
        <v>0</v>
      </c>
      <c r="BY24" s="494">
        <v>0</v>
      </c>
      <c r="BZ24" s="494">
        <v>0</v>
      </c>
      <c r="CA24" s="494">
        <v>0</v>
      </c>
      <c r="CB24" s="494">
        <v>0</v>
      </c>
      <c r="CC24" s="494">
        <v>0</v>
      </c>
      <c r="CD24" s="494">
        <v>0</v>
      </c>
      <c r="CE24" s="494">
        <v>0</v>
      </c>
      <c r="CF24" s="494">
        <v>0</v>
      </c>
      <c r="CG24" s="494">
        <v>0</v>
      </c>
      <c r="CH24" s="494">
        <v>0</v>
      </c>
      <c r="CI24" s="494">
        <v>0</v>
      </c>
      <c r="CJ24" s="494">
        <v>0</v>
      </c>
      <c r="CK24" s="494">
        <v>0</v>
      </c>
      <c r="CL24" s="494">
        <v>0</v>
      </c>
      <c r="CM24" s="494">
        <v>0</v>
      </c>
      <c r="CN24" s="494">
        <v>0</v>
      </c>
      <c r="CO24" s="494">
        <v>0</v>
      </c>
      <c r="CP24" s="494">
        <v>0</v>
      </c>
      <c r="CQ24" s="494">
        <v>0</v>
      </c>
      <c r="CR24" s="494">
        <v>0</v>
      </c>
      <c r="CS24" s="494">
        <v>0</v>
      </c>
      <c r="CT24" s="9"/>
      <c r="CV24" s="343">
        <f>IF(COUNT(G24:INDEX(G24:CS24,RP+1))&lt;&gt;RP+1,"Error",0)</f>
        <v>0</v>
      </c>
      <c r="CX24" s="324">
        <f t="shared" si="8"/>
        <v>0</v>
      </c>
    </row>
    <row r="25" spans="3:102" customFormat="1" x14ac:dyDescent="0.35">
      <c r="C25" s="7"/>
      <c r="D25" s="7"/>
      <c r="E25" s="495"/>
      <c r="F25" s="495"/>
      <c r="G25" s="131"/>
      <c r="H25" s="496"/>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131"/>
      <c r="AI25" s="131"/>
      <c r="AJ25" s="131"/>
      <c r="AK25" s="131"/>
      <c r="AL25" s="131"/>
      <c r="AM25" s="131"/>
      <c r="AN25" s="131"/>
      <c r="AO25" s="131"/>
      <c r="AP25" s="131"/>
      <c r="AQ25" s="131"/>
      <c r="AR25" s="131"/>
      <c r="AS25" s="131"/>
      <c r="AT25" s="131"/>
      <c r="AU25" s="131"/>
      <c r="AV25" s="131"/>
      <c r="AW25" s="131"/>
      <c r="AX25" s="131"/>
      <c r="AY25" s="131"/>
      <c r="AZ25" s="131"/>
      <c r="BA25" s="131"/>
      <c r="BB25" s="131"/>
      <c r="BC25" s="131"/>
      <c r="BD25" s="131"/>
      <c r="BE25" s="131"/>
      <c r="BF25" s="131"/>
      <c r="BG25" s="131"/>
      <c r="BH25" s="131"/>
      <c r="BI25" s="131"/>
      <c r="BJ25" s="131"/>
      <c r="BK25" s="131"/>
      <c r="BL25" s="131"/>
      <c r="BM25" s="131"/>
      <c r="BN25" s="131"/>
      <c r="BO25" s="131"/>
      <c r="BP25" s="131"/>
      <c r="BQ25" s="131"/>
      <c r="BR25" s="131"/>
      <c r="BS25" s="131"/>
      <c r="BT25" s="131"/>
      <c r="BU25" s="131"/>
      <c r="BV25" s="131"/>
      <c r="BW25" s="131"/>
      <c r="BX25" s="131"/>
      <c r="BY25" s="131"/>
      <c r="BZ25" s="131"/>
      <c r="CA25" s="131"/>
      <c r="CB25" s="131"/>
      <c r="CC25" s="131"/>
      <c r="CD25" s="131"/>
      <c r="CE25" s="131"/>
      <c r="CF25" s="131"/>
      <c r="CG25" s="131"/>
      <c r="CH25" s="131"/>
      <c r="CI25" s="131"/>
      <c r="CJ25" s="131"/>
      <c r="CK25" s="131"/>
      <c r="CL25" s="131"/>
      <c r="CM25" s="131"/>
      <c r="CN25" s="131"/>
      <c r="CO25" s="131"/>
      <c r="CP25" s="131"/>
      <c r="CQ25" s="131"/>
      <c r="CR25" s="131"/>
      <c r="CS25" s="131"/>
      <c r="CT25" s="9"/>
    </row>
    <row r="26" spans="3:102" customFormat="1" ht="16.5" customHeight="1" x14ac:dyDescent="0.35">
      <c r="C26" s="230" t="s">
        <v>141</v>
      </c>
      <c r="D26" s="556" t="s">
        <v>23</v>
      </c>
      <c r="E26" s="490">
        <f t="shared" ref="E26:BP26" si="9">SUM(E27:E33)</f>
        <v>0</v>
      </c>
      <c r="F26" s="490">
        <f t="shared" si="9"/>
        <v>0</v>
      </c>
      <c r="G26" s="490">
        <f t="shared" si="9"/>
        <v>0</v>
      </c>
      <c r="H26" s="490">
        <f t="shared" si="9"/>
        <v>0</v>
      </c>
      <c r="I26" s="490">
        <f t="shared" si="9"/>
        <v>0</v>
      </c>
      <c r="J26" s="490">
        <f t="shared" si="9"/>
        <v>0</v>
      </c>
      <c r="K26" s="490">
        <f t="shared" si="9"/>
        <v>0</v>
      </c>
      <c r="L26" s="490">
        <f t="shared" si="9"/>
        <v>0</v>
      </c>
      <c r="M26" s="490">
        <f t="shared" si="9"/>
        <v>0</v>
      </c>
      <c r="N26" s="490">
        <f t="shared" si="9"/>
        <v>0</v>
      </c>
      <c r="O26" s="490">
        <f t="shared" si="9"/>
        <v>0</v>
      </c>
      <c r="P26" s="490">
        <f t="shared" si="9"/>
        <v>0</v>
      </c>
      <c r="Q26" s="490">
        <f t="shared" si="9"/>
        <v>0</v>
      </c>
      <c r="R26" s="490">
        <f t="shared" si="9"/>
        <v>0</v>
      </c>
      <c r="S26" s="490">
        <f t="shared" si="9"/>
        <v>0</v>
      </c>
      <c r="T26" s="490">
        <f t="shared" si="9"/>
        <v>0</v>
      </c>
      <c r="U26" s="490">
        <f t="shared" si="9"/>
        <v>0</v>
      </c>
      <c r="V26" s="490">
        <f t="shared" si="9"/>
        <v>0</v>
      </c>
      <c r="W26" s="490">
        <f t="shared" si="9"/>
        <v>0</v>
      </c>
      <c r="X26" s="490">
        <f t="shared" si="9"/>
        <v>0</v>
      </c>
      <c r="Y26" s="490">
        <f t="shared" si="9"/>
        <v>0</v>
      </c>
      <c r="Z26" s="490">
        <f t="shared" si="9"/>
        <v>0</v>
      </c>
      <c r="AA26" s="490">
        <f t="shared" si="9"/>
        <v>0</v>
      </c>
      <c r="AB26" s="490">
        <f t="shared" si="9"/>
        <v>0</v>
      </c>
      <c r="AC26" s="490">
        <f t="shared" si="9"/>
        <v>0</v>
      </c>
      <c r="AD26" s="490">
        <f t="shared" si="9"/>
        <v>0</v>
      </c>
      <c r="AE26" s="490">
        <f t="shared" si="9"/>
        <v>0</v>
      </c>
      <c r="AF26" s="490">
        <f t="shared" si="9"/>
        <v>0</v>
      </c>
      <c r="AG26" s="490">
        <f t="shared" si="9"/>
        <v>0</v>
      </c>
      <c r="AH26" s="490">
        <f t="shared" si="9"/>
        <v>0</v>
      </c>
      <c r="AI26" s="490">
        <f t="shared" si="9"/>
        <v>0</v>
      </c>
      <c r="AJ26" s="490">
        <f t="shared" si="9"/>
        <v>0</v>
      </c>
      <c r="AK26" s="490">
        <f t="shared" si="9"/>
        <v>0</v>
      </c>
      <c r="AL26" s="490">
        <f t="shared" si="9"/>
        <v>0</v>
      </c>
      <c r="AM26" s="490">
        <f t="shared" si="9"/>
        <v>0</v>
      </c>
      <c r="AN26" s="490">
        <f t="shared" si="9"/>
        <v>0</v>
      </c>
      <c r="AO26" s="490">
        <f t="shared" si="9"/>
        <v>0</v>
      </c>
      <c r="AP26" s="490">
        <f t="shared" si="9"/>
        <v>0</v>
      </c>
      <c r="AQ26" s="490">
        <f t="shared" si="9"/>
        <v>0</v>
      </c>
      <c r="AR26" s="490">
        <f t="shared" si="9"/>
        <v>0</v>
      </c>
      <c r="AS26" s="490">
        <f t="shared" si="9"/>
        <v>0</v>
      </c>
      <c r="AT26" s="490">
        <f t="shared" si="9"/>
        <v>0</v>
      </c>
      <c r="AU26" s="490">
        <f t="shared" si="9"/>
        <v>0</v>
      </c>
      <c r="AV26" s="490">
        <f t="shared" si="9"/>
        <v>0</v>
      </c>
      <c r="AW26" s="490">
        <f t="shared" si="9"/>
        <v>0</v>
      </c>
      <c r="AX26" s="490">
        <f t="shared" si="9"/>
        <v>0</v>
      </c>
      <c r="AY26" s="490">
        <f t="shared" si="9"/>
        <v>0</v>
      </c>
      <c r="AZ26" s="490">
        <f t="shared" si="9"/>
        <v>0</v>
      </c>
      <c r="BA26" s="490">
        <f t="shared" si="9"/>
        <v>0</v>
      </c>
      <c r="BB26" s="490">
        <f t="shared" si="9"/>
        <v>0</v>
      </c>
      <c r="BC26" s="490">
        <f t="shared" si="9"/>
        <v>0</v>
      </c>
      <c r="BD26" s="490">
        <f t="shared" si="9"/>
        <v>0</v>
      </c>
      <c r="BE26" s="490">
        <f t="shared" si="9"/>
        <v>0</v>
      </c>
      <c r="BF26" s="490">
        <f t="shared" si="9"/>
        <v>0</v>
      </c>
      <c r="BG26" s="490">
        <f t="shared" si="9"/>
        <v>0</v>
      </c>
      <c r="BH26" s="490">
        <f t="shared" si="9"/>
        <v>0</v>
      </c>
      <c r="BI26" s="490">
        <f t="shared" si="9"/>
        <v>0</v>
      </c>
      <c r="BJ26" s="490">
        <f t="shared" si="9"/>
        <v>0</v>
      </c>
      <c r="BK26" s="490">
        <f t="shared" si="9"/>
        <v>0</v>
      </c>
      <c r="BL26" s="490">
        <f t="shared" si="9"/>
        <v>0</v>
      </c>
      <c r="BM26" s="490">
        <f t="shared" si="9"/>
        <v>0</v>
      </c>
      <c r="BN26" s="490">
        <f t="shared" si="9"/>
        <v>0</v>
      </c>
      <c r="BO26" s="490">
        <f t="shared" si="9"/>
        <v>0</v>
      </c>
      <c r="BP26" s="490">
        <f t="shared" si="9"/>
        <v>0</v>
      </c>
      <c r="BQ26" s="490">
        <f t="shared" ref="BQ26:CS26" si="10">SUM(BQ27:BQ33)</f>
        <v>0</v>
      </c>
      <c r="BR26" s="490">
        <f t="shared" si="10"/>
        <v>0</v>
      </c>
      <c r="BS26" s="490">
        <f t="shared" si="10"/>
        <v>0</v>
      </c>
      <c r="BT26" s="490">
        <f t="shared" si="10"/>
        <v>0</v>
      </c>
      <c r="BU26" s="490">
        <f t="shared" si="10"/>
        <v>0</v>
      </c>
      <c r="BV26" s="490">
        <f t="shared" si="10"/>
        <v>0</v>
      </c>
      <c r="BW26" s="490">
        <f t="shared" si="10"/>
        <v>0</v>
      </c>
      <c r="BX26" s="490">
        <f t="shared" si="10"/>
        <v>0</v>
      </c>
      <c r="BY26" s="490">
        <f t="shared" si="10"/>
        <v>0</v>
      </c>
      <c r="BZ26" s="490">
        <f t="shared" si="10"/>
        <v>0</v>
      </c>
      <c r="CA26" s="490">
        <f t="shared" si="10"/>
        <v>0</v>
      </c>
      <c r="CB26" s="490">
        <f t="shared" si="10"/>
        <v>0</v>
      </c>
      <c r="CC26" s="490">
        <f t="shared" si="10"/>
        <v>0</v>
      </c>
      <c r="CD26" s="490">
        <f t="shared" si="10"/>
        <v>0</v>
      </c>
      <c r="CE26" s="490">
        <f t="shared" si="10"/>
        <v>0</v>
      </c>
      <c r="CF26" s="490">
        <f t="shared" si="10"/>
        <v>0</v>
      </c>
      <c r="CG26" s="490">
        <f t="shared" si="10"/>
        <v>0</v>
      </c>
      <c r="CH26" s="490">
        <f t="shared" si="10"/>
        <v>0</v>
      </c>
      <c r="CI26" s="490">
        <f t="shared" si="10"/>
        <v>0</v>
      </c>
      <c r="CJ26" s="490">
        <f t="shared" si="10"/>
        <v>0</v>
      </c>
      <c r="CK26" s="490">
        <f t="shared" si="10"/>
        <v>0</v>
      </c>
      <c r="CL26" s="490">
        <f t="shared" si="10"/>
        <v>0</v>
      </c>
      <c r="CM26" s="490">
        <f t="shared" si="10"/>
        <v>0</v>
      </c>
      <c r="CN26" s="490">
        <f t="shared" si="10"/>
        <v>0</v>
      </c>
      <c r="CO26" s="490">
        <f t="shared" si="10"/>
        <v>0</v>
      </c>
      <c r="CP26" s="490">
        <f t="shared" si="10"/>
        <v>0</v>
      </c>
      <c r="CQ26" s="490">
        <f t="shared" si="10"/>
        <v>0</v>
      </c>
      <c r="CR26" s="490">
        <f t="shared" si="10"/>
        <v>0</v>
      </c>
      <c r="CS26" s="490">
        <f t="shared" si="10"/>
        <v>0</v>
      </c>
      <c r="CT26" s="13"/>
    </row>
    <row r="27" spans="3:102" customFormat="1" x14ac:dyDescent="0.35">
      <c r="C27" s="421"/>
      <c r="D27" s="33" t="str">
        <f>IFERROR(VLOOKUP(C27,G.Asm!$C$57:$F$61,4,0),"")</f>
        <v/>
      </c>
      <c r="E27" s="492">
        <f>G27+NPV(G.Asm!$F$40,H27:INDEX(H27:CS27,RP))</f>
        <v>0</v>
      </c>
      <c r="F27" s="492">
        <f t="shared" ref="F27:F33" si="11">SUMIF($G$4:$CS$4,"&lt;="&amp;RP,G27:CS27)</f>
        <v>0</v>
      </c>
      <c r="G27" s="493">
        <v>0</v>
      </c>
      <c r="H27" s="494">
        <v>0</v>
      </c>
      <c r="I27" s="494">
        <v>0</v>
      </c>
      <c r="J27" s="494">
        <v>0</v>
      </c>
      <c r="K27" s="494">
        <v>0</v>
      </c>
      <c r="L27" s="494">
        <v>0</v>
      </c>
      <c r="M27" s="494">
        <v>0</v>
      </c>
      <c r="N27" s="494">
        <v>0</v>
      </c>
      <c r="O27" s="494">
        <v>0</v>
      </c>
      <c r="P27" s="494">
        <v>0</v>
      </c>
      <c r="Q27" s="494">
        <v>0</v>
      </c>
      <c r="R27" s="494">
        <v>0</v>
      </c>
      <c r="S27" s="494">
        <v>0</v>
      </c>
      <c r="T27" s="494">
        <v>0</v>
      </c>
      <c r="U27" s="494">
        <v>0</v>
      </c>
      <c r="V27" s="494">
        <v>0</v>
      </c>
      <c r="W27" s="494">
        <v>0</v>
      </c>
      <c r="X27" s="494">
        <v>0</v>
      </c>
      <c r="Y27" s="494">
        <v>0</v>
      </c>
      <c r="Z27" s="494">
        <v>0</v>
      </c>
      <c r="AA27" s="494">
        <v>0</v>
      </c>
      <c r="AB27" s="494">
        <v>0</v>
      </c>
      <c r="AC27" s="494">
        <v>0</v>
      </c>
      <c r="AD27" s="494">
        <v>0</v>
      </c>
      <c r="AE27" s="494">
        <v>0</v>
      </c>
      <c r="AF27" s="494">
        <v>0</v>
      </c>
      <c r="AG27" s="494">
        <v>0</v>
      </c>
      <c r="AH27" s="494">
        <v>0</v>
      </c>
      <c r="AI27" s="494">
        <v>0</v>
      </c>
      <c r="AJ27" s="494">
        <v>0</v>
      </c>
      <c r="AK27" s="494">
        <v>0</v>
      </c>
      <c r="AL27" s="494">
        <v>0</v>
      </c>
      <c r="AM27" s="494">
        <v>0</v>
      </c>
      <c r="AN27" s="494">
        <v>0</v>
      </c>
      <c r="AO27" s="494">
        <v>0</v>
      </c>
      <c r="AP27" s="494">
        <v>0</v>
      </c>
      <c r="AQ27" s="494">
        <v>0</v>
      </c>
      <c r="AR27" s="494">
        <v>0</v>
      </c>
      <c r="AS27" s="494">
        <v>0</v>
      </c>
      <c r="AT27" s="494">
        <v>0</v>
      </c>
      <c r="AU27" s="494">
        <v>0</v>
      </c>
      <c r="AV27" s="494">
        <v>0</v>
      </c>
      <c r="AW27" s="494">
        <v>0</v>
      </c>
      <c r="AX27" s="494">
        <v>0</v>
      </c>
      <c r="AY27" s="494">
        <v>0</v>
      </c>
      <c r="AZ27" s="494">
        <v>0</v>
      </c>
      <c r="BA27" s="494">
        <v>0</v>
      </c>
      <c r="BB27" s="494">
        <v>0</v>
      </c>
      <c r="BC27" s="494">
        <v>0</v>
      </c>
      <c r="BD27" s="494">
        <v>0</v>
      </c>
      <c r="BE27" s="494">
        <v>0</v>
      </c>
      <c r="BF27" s="494">
        <v>0</v>
      </c>
      <c r="BG27" s="494">
        <v>0</v>
      </c>
      <c r="BH27" s="494">
        <v>0</v>
      </c>
      <c r="BI27" s="494">
        <v>0</v>
      </c>
      <c r="BJ27" s="494">
        <v>0</v>
      </c>
      <c r="BK27" s="494">
        <v>0</v>
      </c>
      <c r="BL27" s="494">
        <v>0</v>
      </c>
      <c r="BM27" s="494">
        <v>0</v>
      </c>
      <c r="BN27" s="494">
        <v>0</v>
      </c>
      <c r="BO27" s="494">
        <v>0</v>
      </c>
      <c r="BP27" s="494">
        <v>0</v>
      </c>
      <c r="BQ27" s="494">
        <v>0</v>
      </c>
      <c r="BR27" s="494">
        <v>0</v>
      </c>
      <c r="BS27" s="494">
        <v>0</v>
      </c>
      <c r="BT27" s="494">
        <v>0</v>
      </c>
      <c r="BU27" s="494">
        <v>0</v>
      </c>
      <c r="BV27" s="494">
        <v>0</v>
      </c>
      <c r="BW27" s="494">
        <v>0</v>
      </c>
      <c r="BX27" s="494">
        <v>0</v>
      </c>
      <c r="BY27" s="494">
        <v>0</v>
      </c>
      <c r="BZ27" s="494">
        <v>0</v>
      </c>
      <c r="CA27" s="494">
        <v>0</v>
      </c>
      <c r="CB27" s="494">
        <v>0</v>
      </c>
      <c r="CC27" s="494">
        <v>0</v>
      </c>
      <c r="CD27" s="494">
        <v>0</v>
      </c>
      <c r="CE27" s="494">
        <v>0</v>
      </c>
      <c r="CF27" s="494">
        <v>0</v>
      </c>
      <c r="CG27" s="494">
        <v>0</v>
      </c>
      <c r="CH27" s="494">
        <v>0</v>
      </c>
      <c r="CI27" s="494">
        <v>0</v>
      </c>
      <c r="CJ27" s="494">
        <v>0</v>
      </c>
      <c r="CK27" s="494">
        <v>0</v>
      </c>
      <c r="CL27" s="494">
        <v>0</v>
      </c>
      <c r="CM27" s="494">
        <v>0</v>
      </c>
      <c r="CN27" s="494">
        <v>0</v>
      </c>
      <c r="CO27" s="494">
        <v>0</v>
      </c>
      <c r="CP27" s="494">
        <v>0</v>
      </c>
      <c r="CQ27" s="494">
        <v>0</v>
      </c>
      <c r="CR27" s="494">
        <v>0</v>
      </c>
      <c r="CS27" s="494">
        <v>0</v>
      </c>
      <c r="CT27" s="9"/>
      <c r="CV27" s="343">
        <f>IF(COUNT(G27:INDEX(G27:CS27,RP+1))&lt;&gt;RP+1,"Error",0)</f>
        <v>0</v>
      </c>
      <c r="CX27" s="324">
        <f t="shared" ref="CX27:CX33" si="12">IF(OR(AND(OR(ISBLANK(C27),NOT(ISBLANK(C27)),C27="Spare"),E27=0,F27=0),AND(NOT(ISBLANK(C27)),NOT(C27="Spare"),NOT(E27=0),NOT(F27=0))),0,"Error")</f>
        <v>0</v>
      </c>
    </row>
    <row r="28" spans="3:102" customFormat="1" hidden="1" x14ac:dyDescent="0.35">
      <c r="C28" s="421"/>
      <c r="D28" s="33" t="str">
        <f>IFERROR(VLOOKUP(C28,G.Asm!$C$57:$F$61,4,0),"")</f>
        <v/>
      </c>
      <c r="E28" s="492">
        <f>G28+NPV(G.Asm!$F$40,H28:INDEX(H28:CS28,RP))</f>
        <v>0</v>
      </c>
      <c r="F28" s="492">
        <f t="shared" si="11"/>
        <v>0</v>
      </c>
      <c r="G28" s="493">
        <v>0</v>
      </c>
      <c r="H28" s="494">
        <v>0</v>
      </c>
      <c r="I28" s="494">
        <v>0</v>
      </c>
      <c r="J28" s="494">
        <v>0</v>
      </c>
      <c r="K28" s="494">
        <v>0</v>
      </c>
      <c r="L28" s="494">
        <v>0</v>
      </c>
      <c r="M28" s="494">
        <v>0</v>
      </c>
      <c r="N28" s="494">
        <v>0</v>
      </c>
      <c r="O28" s="494">
        <v>0</v>
      </c>
      <c r="P28" s="494">
        <v>0</v>
      </c>
      <c r="Q28" s="494">
        <v>0</v>
      </c>
      <c r="R28" s="494">
        <v>0</v>
      </c>
      <c r="S28" s="494">
        <v>0</v>
      </c>
      <c r="T28" s="494">
        <v>0</v>
      </c>
      <c r="U28" s="494">
        <v>0</v>
      </c>
      <c r="V28" s="494">
        <v>0</v>
      </c>
      <c r="W28" s="494">
        <v>0</v>
      </c>
      <c r="X28" s="494">
        <v>0</v>
      </c>
      <c r="Y28" s="494">
        <v>0</v>
      </c>
      <c r="Z28" s="494">
        <v>0</v>
      </c>
      <c r="AA28" s="494">
        <v>0</v>
      </c>
      <c r="AB28" s="494">
        <v>0</v>
      </c>
      <c r="AC28" s="494">
        <v>0</v>
      </c>
      <c r="AD28" s="494">
        <v>0</v>
      </c>
      <c r="AE28" s="494">
        <v>0</v>
      </c>
      <c r="AF28" s="494">
        <v>0</v>
      </c>
      <c r="AG28" s="494">
        <v>0</v>
      </c>
      <c r="AH28" s="494">
        <v>0</v>
      </c>
      <c r="AI28" s="494">
        <v>0</v>
      </c>
      <c r="AJ28" s="494">
        <v>0</v>
      </c>
      <c r="AK28" s="494">
        <v>0</v>
      </c>
      <c r="AL28" s="494">
        <v>0</v>
      </c>
      <c r="AM28" s="494">
        <v>0</v>
      </c>
      <c r="AN28" s="494">
        <v>0</v>
      </c>
      <c r="AO28" s="494">
        <v>0</v>
      </c>
      <c r="AP28" s="494">
        <v>0</v>
      </c>
      <c r="AQ28" s="494">
        <v>0</v>
      </c>
      <c r="AR28" s="494">
        <v>0</v>
      </c>
      <c r="AS28" s="494">
        <v>0</v>
      </c>
      <c r="AT28" s="494">
        <v>0</v>
      </c>
      <c r="AU28" s="494">
        <v>0</v>
      </c>
      <c r="AV28" s="494">
        <v>0</v>
      </c>
      <c r="AW28" s="494">
        <v>0</v>
      </c>
      <c r="AX28" s="494">
        <v>0</v>
      </c>
      <c r="AY28" s="494">
        <v>0</v>
      </c>
      <c r="AZ28" s="494">
        <v>0</v>
      </c>
      <c r="BA28" s="494">
        <v>0</v>
      </c>
      <c r="BB28" s="494">
        <v>0</v>
      </c>
      <c r="BC28" s="494">
        <v>0</v>
      </c>
      <c r="BD28" s="494">
        <v>0</v>
      </c>
      <c r="BE28" s="494">
        <v>0</v>
      </c>
      <c r="BF28" s="494">
        <v>0</v>
      </c>
      <c r="BG28" s="494">
        <v>0</v>
      </c>
      <c r="BH28" s="494">
        <v>0</v>
      </c>
      <c r="BI28" s="494">
        <v>0</v>
      </c>
      <c r="BJ28" s="494">
        <v>0</v>
      </c>
      <c r="BK28" s="494">
        <v>0</v>
      </c>
      <c r="BL28" s="494">
        <v>0</v>
      </c>
      <c r="BM28" s="494">
        <v>0</v>
      </c>
      <c r="BN28" s="494">
        <v>0</v>
      </c>
      <c r="BO28" s="494">
        <v>0</v>
      </c>
      <c r="BP28" s="494">
        <v>0</v>
      </c>
      <c r="BQ28" s="494">
        <v>0</v>
      </c>
      <c r="BR28" s="494">
        <v>0</v>
      </c>
      <c r="BS28" s="494">
        <v>0</v>
      </c>
      <c r="BT28" s="494">
        <v>0</v>
      </c>
      <c r="BU28" s="494">
        <v>0</v>
      </c>
      <c r="BV28" s="494">
        <v>0</v>
      </c>
      <c r="BW28" s="494">
        <v>0</v>
      </c>
      <c r="BX28" s="494">
        <v>0</v>
      </c>
      <c r="BY28" s="494">
        <v>0</v>
      </c>
      <c r="BZ28" s="494">
        <v>0</v>
      </c>
      <c r="CA28" s="494">
        <v>0</v>
      </c>
      <c r="CB28" s="494">
        <v>0</v>
      </c>
      <c r="CC28" s="494">
        <v>0</v>
      </c>
      <c r="CD28" s="494">
        <v>0</v>
      </c>
      <c r="CE28" s="494">
        <v>0</v>
      </c>
      <c r="CF28" s="494">
        <v>0</v>
      </c>
      <c r="CG28" s="494">
        <v>0</v>
      </c>
      <c r="CH28" s="494">
        <v>0</v>
      </c>
      <c r="CI28" s="494">
        <v>0</v>
      </c>
      <c r="CJ28" s="494">
        <v>0</v>
      </c>
      <c r="CK28" s="494">
        <v>0</v>
      </c>
      <c r="CL28" s="494">
        <v>0</v>
      </c>
      <c r="CM28" s="494">
        <v>0</v>
      </c>
      <c r="CN28" s="494">
        <v>0</v>
      </c>
      <c r="CO28" s="494">
        <v>0</v>
      </c>
      <c r="CP28" s="494">
        <v>0</v>
      </c>
      <c r="CQ28" s="494">
        <v>0</v>
      </c>
      <c r="CR28" s="494">
        <v>0</v>
      </c>
      <c r="CS28" s="494">
        <v>0</v>
      </c>
      <c r="CT28" s="9"/>
      <c r="CV28" s="343">
        <f>IF(COUNT(G28:INDEX(G28:CS28,RP+1))&lt;&gt;RP+1,"Error",0)</f>
        <v>0</v>
      </c>
      <c r="CX28" s="324">
        <f t="shared" si="12"/>
        <v>0</v>
      </c>
    </row>
    <row r="29" spans="3:102" customFormat="1" x14ac:dyDescent="0.35">
      <c r="C29" s="422" t="s">
        <v>334</v>
      </c>
      <c r="D29" s="33" t="str">
        <f>IF(OR(C29="Spare",ISBLANK(C29)),"",G.Asm!$F$71)</f>
        <v/>
      </c>
      <c r="E29" s="492">
        <f>G29+NPV(G.Asm!$F$40,H29:INDEX(H29:CS29,RP))</f>
        <v>0</v>
      </c>
      <c r="F29" s="492">
        <f t="shared" si="11"/>
        <v>0</v>
      </c>
      <c r="G29" s="493">
        <v>0</v>
      </c>
      <c r="H29" s="494">
        <v>0</v>
      </c>
      <c r="I29" s="494">
        <v>0</v>
      </c>
      <c r="J29" s="494">
        <v>0</v>
      </c>
      <c r="K29" s="494">
        <v>0</v>
      </c>
      <c r="L29" s="494">
        <v>0</v>
      </c>
      <c r="M29" s="494">
        <v>0</v>
      </c>
      <c r="N29" s="494">
        <v>0</v>
      </c>
      <c r="O29" s="494">
        <v>0</v>
      </c>
      <c r="P29" s="494">
        <v>0</v>
      </c>
      <c r="Q29" s="494">
        <v>0</v>
      </c>
      <c r="R29" s="494">
        <v>0</v>
      </c>
      <c r="S29" s="494">
        <v>0</v>
      </c>
      <c r="T29" s="494">
        <v>0</v>
      </c>
      <c r="U29" s="494">
        <v>0</v>
      </c>
      <c r="V29" s="494">
        <v>0</v>
      </c>
      <c r="W29" s="494">
        <v>0</v>
      </c>
      <c r="X29" s="494">
        <v>0</v>
      </c>
      <c r="Y29" s="494">
        <v>0</v>
      </c>
      <c r="Z29" s="494">
        <v>0</v>
      </c>
      <c r="AA29" s="494">
        <v>0</v>
      </c>
      <c r="AB29" s="494">
        <v>0</v>
      </c>
      <c r="AC29" s="494">
        <v>0</v>
      </c>
      <c r="AD29" s="494">
        <v>0</v>
      </c>
      <c r="AE29" s="494">
        <v>0</v>
      </c>
      <c r="AF29" s="494">
        <v>0</v>
      </c>
      <c r="AG29" s="494">
        <v>0</v>
      </c>
      <c r="AH29" s="494">
        <v>0</v>
      </c>
      <c r="AI29" s="494">
        <v>0</v>
      </c>
      <c r="AJ29" s="494">
        <v>0</v>
      </c>
      <c r="AK29" s="494">
        <v>0</v>
      </c>
      <c r="AL29" s="494">
        <v>0</v>
      </c>
      <c r="AM29" s="494">
        <v>0</v>
      </c>
      <c r="AN29" s="494">
        <v>0</v>
      </c>
      <c r="AO29" s="494">
        <v>0</v>
      </c>
      <c r="AP29" s="494">
        <v>0</v>
      </c>
      <c r="AQ29" s="494">
        <v>0</v>
      </c>
      <c r="AR29" s="494">
        <v>0</v>
      </c>
      <c r="AS29" s="494">
        <v>0</v>
      </c>
      <c r="AT29" s="494">
        <v>0</v>
      </c>
      <c r="AU29" s="494">
        <v>0</v>
      </c>
      <c r="AV29" s="494">
        <v>0</v>
      </c>
      <c r="AW29" s="494">
        <v>0</v>
      </c>
      <c r="AX29" s="494">
        <v>0</v>
      </c>
      <c r="AY29" s="494">
        <v>0</v>
      </c>
      <c r="AZ29" s="494">
        <v>0</v>
      </c>
      <c r="BA29" s="494">
        <v>0</v>
      </c>
      <c r="BB29" s="494">
        <v>0</v>
      </c>
      <c r="BC29" s="494">
        <v>0</v>
      </c>
      <c r="BD29" s="494">
        <v>0</v>
      </c>
      <c r="BE29" s="494">
        <v>0</v>
      </c>
      <c r="BF29" s="494">
        <v>0</v>
      </c>
      <c r="BG29" s="494">
        <v>0</v>
      </c>
      <c r="BH29" s="494">
        <v>0</v>
      </c>
      <c r="BI29" s="494">
        <v>0</v>
      </c>
      <c r="BJ29" s="494">
        <v>0</v>
      </c>
      <c r="BK29" s="494">
        <v>0</v>
      </c>
      <c r="BL29" s="494">
        <v>0</v>
      </c>
      <c r="BM29" s="494">
        <v>0</v>
      </c>
      <c r="BN29" s="494">
        <v>0</v>
      </c>
      <c r="BO29" s="494">
        <v>0</v>
      </c>
      <c r="BP29" s="494">
        <v>0</v>
      </c>
      <c r="BQ29" s="494">
        <v>0</v>
      </c>
      <c r="BR29" s="494">
        <v>0</v>
      </c>
      <c r="BS29" s="494">
        <v>0</v>
      </c>
      <c r="BT29" s="494">
        <v>0</v>
      </c>
      <c r="BU29" s="494">
        <v>0</v>
      </c>
      <c r="BV29" s="494">
        <v>0</v>
      </c>
      <c r="BW29" s="494">
        <v>0</v>
      </c>
      <c r="BX29" s="494">
        <v>0</v>
      </c>
      <c r="BY29" s="494">
        <v>0</v>
      </c>
      <c r="BZ29" s="494">
        <v>0</v>
      </c>
      <c r="CA29" s="494">
        <v>0</v>
      </c>
      <c r="CB29" s="494">
        <v>0</v>
      </c>
      <c r="CC29" s="494">
        <v>0</v>
      </c>
      <c r="CD29" s="494">
        <v>0</v>
      </c>
      <c r="CE29" s="494">
        <v>0</v>
      </c>
      <c r="CF29" s="494">
        <v>0</v>
      </c>
      <c r="CG29" s="494">
        <v>0</v>
      </c>
      <c r="CH29" s="494">
        <v>0</v>
      </c>
      <c r="CI29" s="494">
        <v>0</v>
      </c>
      <c r="CJ29" s="494">
        <v>0</v>
      </c>
      <c r="CK29" s="494">
        <v>0</v>
      </c>
      <c r="CL29" s="494">
        <v>0</v>
      </c>
      <c r="CM29" s="494">
        <v>0</v>
      </c>
      <c r="CN29" s="494">
        <v>0</v>
      </c>
      <c r="CO29" s="494">
        <v>0</v>
      </c>
      <c r="CP29" s="494">
        <v>0</v>
      </c>
      <c r="CQ29" s="494">
        <v>0</v>
      </c>
      <c r="CR29" s="494">
        <v>0</v>
      </c>
      <c r="CS29" s="494">
        <v>0</v>
      </c>
      <c r="CT29" s="9"/>
      <c r="CV29" s="343">
        <f>IF(COUNT(G29:INDEX(G29:CS29,RP+1))&lt;&gt;RP+1,"Error",0)</f>
        <v>0</v>
      </c>
      <c r="CX29" s="324">
        <f t="shared" si="12"/>
        <v>0</v>
      </c>
    </row>
    <row r="30" spans="3:102" customFormat="1" hidden="1" x14ac:dyDescent="0.35">
      <c r="C30" s="422" t="s">
        <v>334</v>
      </c>
      <c r="D30" s="33" t="str">
        <f>IF(OR(C30="Spare",ISBLANK(C30)),"",G.Asm!$F$71)</f>
        <v/>
      </c>
      <c r="E30" s="492">
        <f>G30+NPV(G.Asm!$F$40,H30:INDEX(H30:CS30,RP))</f>
        <v>0</v>
      </c>
      <c r="F30" s="492">
        <f t="shared" si="11"/>
        <v>0</v>
      </c>
      <c r="G30" s="493">
        <v>0</v>
      </c>
      <c r="H30" s="494">
        <v>0</v>
      </c>
      <c r="I30" s="494">
        <v>0</v>
      </c>
      <c r="J30" s="494">
        <v>0</v>
      </c>
      <c r="K30" s="494">
        <v>0</v>
      </c>
      <c r="L30" s="494">
        <v>0</v>
      </c>
      <c r="M30" s="494">
        <v>0</v>
      </c>
      <c r="N30" s="494">
        <v>0</v>
      </c>
      <c r="O30" s="494">
        <v>0</v>
      </c>
      <c r="P30" s="494">
        <v>0</v>
      </c>
      <c r="Q30" s="494">
        <v>0</v>
      </c>
      <c r="R30" s="494">
        <v>0</v>
      </c>
      <c r="S30" s="494">
        <v>0</v>
      </c>
      <c r="T30" s="494">
        <v>0</v>
      </c>
      <c r="U30" s="494">
        <v>0</v>
      </c>
      <c r="V30" s="494">
        <v>0</v>
      </c>
      <c r="W30" s="494">
        <v>0</v>
      </c>
      <c r="X30" s="494">
        <v>0</v>
      </c>
      <c r="Y30" s="494">
        <v>0</v>
      </c>
      <c r="Z30" s="494">
        <v>0</v>
      </c>
      <c r="AA30" s="494">
        <v>0</v>
      </c>
      <c r="AB30" s="494">
        <v>0</v>
      </c>
      <c r="AC30" s="494">
        <v>0</v>
      </c>
      <c r="AD30" s="494">
        <v>0</v>
      </c>
      <c r="AE30" s="494">
        <v>0</v>
      </c>
      <c r="AF30" s="494">
        <v>0</v>
      </c>
      <c r="AG30" s="494">
        <v>0</v>
      </c>
      <c r="AH30" s="494">
        <v>0</v>
      </c>
      <c r="AI30" s="494">
        <v>0</v>
      </c>
      <c r="AJ30" s="494">
        <v>0</v>
      </c>
      <c r="AK30" s="494">
        <v>0</v>
      </c>
      <c r="AL30" s="494">
        <v>0</v>
      </c>
      <c r="AM30" s="494">
        <v>0</v>
      </c>
      <c r="AN30" s="494">
        <v>0</v>
      </c>
      <c r="AO30" s="494">
        <v>0</v>
      </c>
      <c r="AP30" s="494">
        <v>0</v>
      </c>
      <c r="AQ30" s="494">
        <v>0</v>
      </c>
      <c r="AR30" s="494">
        <v>0</v>
      </c>
      <c r="AS30" s="494">
        <v>0</v>
      </c>
      <c r="AT30" s="494">
        <v>0</v>
      </c>
      <c r="AU30" s="494">
        <v>0</v>
      </c>
      <c r="AV30" s="494">
        <v>0</v>
      </c>
      <c r="AW30" s="494">
        <v>0</v>
      </c>
      <c r="AX30" s="494">
        <v>0</v>
      </c>
      <c r="AY30" s="494">
        <v>0</v>
      </c>
      <c r="AZ30" s="494">
        <v>0</v>
      </c>
      <c r="BA30" s="494">
        <v>0</v>
      </c>
      <c r="BB30" s="494">
        <v>0</v>
      </c>
      <c r="BC30" s="494">
        <v>0</v>
      </c>
      <c r="BD30" s="494">
        <v>0</v>
      </c>
      <c r="BE30" s="494">
        <v>0</v>
      </c>
      <c r="BF30" s="494">
        <v>0</v>
      </c>
      <c r="BG30" s="494">
        <v>0</v>
      </c>
      <c r="BH30" s="494">
        <v>0</v>
      </c>
      <c r="BI30" s="494">
        <v>0</v>
      </c>
      <c r="BJ30" s="494">
        <v>0</v>
      </c>
      <c r="BK30" s="494">
        <v>0</v>
      </c>
      <c r="BL30" s="494">
        <v>0</v>
      </c>
      <c r="BM30" s="494">
        <v>0</v>
      </c>
      <c r="BN30" s="494">
        <v>0</v>
      </c>
      <c r="BO30" s="494">
        <v>0</v>
      </c>
      <c r="BP30" s="494">
        <v>0</v>
      </c>
      <c r="BQ30" s="494">
        <v>0</v>
      </c>
      <c r="BR30" s="494">
        <v>0</v>
      </c>
      <c r="BS30" s="494">
        <v>0</v>
      </c>
      <c r="BT30" s="494">
        <v>0</v>
      </c>
      <c r="BU30" s="494">
        <v>0</v>
      </c>
      <c r="BV30" s="494">
        <v>0</v>
      </c>
      <c r="BW30" s="494">
        <v>0</v>
      </c>
      <c r="BX30" s="494">
        <v>0</v>
      </c>
      <c r="BY30" s="494">
        <v>0</v>
      </c>
      <c r="BZ30" s="494">
        <v>0</v>
      </c>
      <c r="CA30" s="494">
        <v>0</v>
      </c>
      <c r="CB30" s="494">
        <v>0</v>
      </c>
      <c r="CC30" s="494">
        <v>0</v>
      </c>
      <c r="CD30" s="494">
        <v>0</v>
      </c>
      <c r="CE30" s="494">
        <v>0</v>
      </c>
      <c r="CF30" s="494">
        <v>0</v>
      </c>
      <c r="CG30" s="494">
        <v>0</v>
      </c>
      <c r="CH30" s="494">
        <v>0</v>
      </c>
      <c r="CI30" s="494">
        <v>0</v>
      </c>
      <c r="CJ30" s="494">
        <v>0</v>
      </c>
      <c r="CK30" s="494">
        <v>0</v>
      </c>
      <c r="CL30" s="494">
        <v>0</v>
      </c>
      <c r="CM30" s="494">
        <v>0</v>
      </c>
      <c r="CN30" s="494">
        <v>0</v>
      </c>
      <c r="CO30" s="494">
        <v>0</v>
      </c>
      <c r="CP30" s="494">
        <v>0</v>
      </c>
      <c r="CQ30" s="494">
        <v>0</v>
      </c>
      <c r="CR30" s="494">
        <v>0</v>
      </c>
      <c r="CS30" s="494">
        <v>0</v>
      </c>
      <c r="CT30" s="9"/>
      <c r="CV30" s="343">
        <f>IF(COUNT(G30:INDEX(G30:CS30,RP+1))&lt;&gt;RP+1,"Error",0)</f>
        <v>0</v>
      </c>
      <c r="CX30" s="324">
        <f t="shared" si="12"/>
        <v>0</v>
      </c>
    </row>
    <row r="31" spans="3:102" customFormat="1" hidden="1" x14ac:dyDescent="0.35">
      <c r="C31" s="422" t="s">
        <v>334</v>
      </c>
      <c r="D31" s="33" t="str">
        <f>IF(OR(C31="Spare",ISBLANK(C31)),"",G.Asm!$F$71)</f>
        <v/>
      </c>
      <c r="E31" s="492">
        <f>G31+NPV(G.Asm!$F$40,H31:INDEX(H31:CS31,RP))</f>
        <v>0</v>
      </c>
      <c r="F31" s="492">
        <f t="shared" si="11"/>
        <v>0</v>
      </c>
      <c r="G31" s="493">
        <v>0</v>
      </c>
      <c r="H31" s="494">
        <v>0</v>
      </c>
      <c r="I31" s="494">
        <v>0</v>
      </c>
      <c r="J31" s="494">
        <v>0</v>
      </c>
      <c r="K31" s="494">
        <v>0</v>
      </c>
      <c r="L31" s="494">
        <v>0</v>
      </c>
      <c r="M31" s="494">
        <v>0</v>
      </c>
      <c r="N31" s="494">
        <v>0</v>
      </c>
      <c r="O31" s="494">
        <v>0</v>
      </c>
      <c r="P31" s="494">
        <v>0</v>
      </c>
      <c r="Q31" s="494">
        <v>0</v>
      </c>
      <c r="R31" s="494">
        <v>0</v>
      </c>
      <c r="S31" s="494">
        <v>0</v>
      </c>
      <c r="T31" s="494">
        <v>0</v>
      </c>
      <c r="U31" s="494">
        <v>0</v>
      </c>
      <c r="V31" s="494">
        <v>0</v>
      </c>
      <c r="W31" s="494">
        <v>0</v>
      </c>
      <c r="X31" s="494">
        <v>0</v>
      </c>
      <c r="Y31" s="494">
        <v>0</v>
      </c>
      <c r="Z31" s="494">
        <v>0</v>
      </c>
      <c r="AA31" s="494">
        <v>0</v>
      </c>
      <c r="AB31" s="494">
        <v>0</v>
      </c>
      <c r="AC31" s="494">
        <v>0</v>
      </c>
      <c r="AD31" s="494">
        <v>0</v>
      </c>
      <c r="AE31" s="494">
        <v>0</v>
      </c>
      <c r="AF31" s="494">
        <v>0</v>
      </c>
      <c r="AG31" s="494">
        <v>0</v>
      </c>
      <c r="AH31" s="494">
        <v>0</v>
      </c>
      <c r="AI31" s="494">
        <v>0</v>
      </c>
      <c r="AJ31" s="494">
        <v>0</v>
      </c>
      <c r="AK31" s="494">
        <v>0</v>
      </c>
      <c r="AL31" s="494">
        <v>0</v>
      </c>
      <c r="AM31" s="494">
        <v>0</v>
      </c>
      <c r="AN31" s="494">
        <v>0</v>
      </c>
      <c r="AO31" s="494">
        <v>0</v>
      </c>
      <c r="AP31" s="494">
        <v>0</v>
      </c>
      <c r="AQ31" s="494">
        <v>0</v>
      </c>
      <c r="AR31" s="494">
        <v>0</v>
      </c>
      <c r="AS31" s="494">
        <v>0</v>
      </c>
      <c r="AT31" s="494">
        <v>0</v>
      </c>
      <c r="AU31" s="494">
        <v>0</v>
      </c>
      <c r="AV31" s="494">
        <v>0</v>
      </c>
      <c r="AW31" s="494">
        <v>0</v>
      </c>
      <c r="AX31" s="494">
        <v>0</v>
      </c>
      <c r="AY31" s="494">
        <v>0</v>
      </c>
      <c r="AZ31" s="494">
        <v>0</v>
      </c>
      <c r="BA31" s="494">
        <v>0</v>
      </c>
      <c r="BB31" s="494">
        <v>0</v>
      </c>
      <c r="BC31" s="494">
        <v>0</v>
      </c>
      <c r="BD31" s="494">
        <v>0</v>
      </c>
      <c r="BE31" s="494">
        <v>0</v>
      </c>
      <c r="BF31" s="494">
        <v>0</v>
      </c>
      <c r="BG31" s="494">
        <v>0</v>
      </c>
      <c r="BH31" s="494">
        <v>0</v>
      </c>
      <c r="BI31" s="494">
        <v>0</v>
      </c>
      <c r="BJ31" s="494">
        <v>0</v>
      </c>
      <c r="BK31" s="494">
        <v>0</v>
      </c>
      <c r="BL31" s="494">
        <v>0</v>
      </c>
      <c r="BM31" s="494">
        <v>0</v>
      </c>
      <c r="BN31" s="494">
        <v>0</v>
      </c>
      <c r="BO31" s="494">
        <v>0</v>
      </c>
      <c r="BP31" s="494">
        <v>0</v>
      </c>
      <c r="BQ31" s="494">
        <v>0</v>
      </c>
      <c r="BR31" s="494">
        <v>0</v>
      </c>
      <c r="BS31" s="494">
        <v>0</v>
      </c>
      <c r="BT31" s="494">
        <v>0</v>
      </c>
      <c r="BU31" s="494">
        <v>0</v>
      </c>
      <c r="BV31" s="494">
        <v>0</v>
      </c>
      <c r="BW31" s="494">
        <v>0</v>
      </c>
      <c r="BX31" s="494">
        <v>0</v>
      </c>
      <c r="BY31" s="494">
        <v>0</v>
      </c>
      <c r="BZ31" s="494">
        <v>0</v>
      </c>
      <c r="CA31" s="494">
        <v>0</v>
      </c>
      <c r="CB31" s="494">
        <v>0</v>
      </c>
      <c r="CC31" s="494">
        <v>0</v>
      </c>
      <c r="CD31" s="494">
        <v>0</v>
      </c>
      <c r="CE31" s="494">
        <v>0</v>
      </c>
      <c r="CF31" s="494">
        <v>0</v>
      </c>
      <c r="CG31" s="494">
        <v>0</v>
      </c>
      <c r="CH31" s="494">
        <v>0</v>
      </c>
      <c r="CI31" s="494">
        <v>0</v>
      </c>
      <c r="CJ31" s="494">
        <v>0</v>
      </c>
      <c r="CK31" s="494">
        <v>0</v>
      </c>
      <c r="CL31" s="494">
        <v>0</v>
      </c>
      <c r="CM31" s="494">
        <v>0</v>
      </c>
      <c r="CN31" s="494">
        <v>0</v>
      </c>
      <c r="CO31" s="494">
        <v>0</v>
      </c>
      <c r="CP31" s="494">
        <v>0</v>
      </c>
      <c r="CQ31" s="494">
        <v>0</v>
      </c>
      <c r="CR31" s="494">
        <v>0</v>
      </c>
      <c r="CS31" s="494">
        <v>0</v>
      </c>
      <c r="CT31" s="9"/>
      <c r="CV31" s="343">
        <f>IF(COUNT(G31:INDEX(G31:CS31,RP+1))&lt;&gt;RP+1,"Error",0)</f>
        <v>0</v>
      </c>
      <c r="CX31" s="324">
        <f t="shared" si="12"/>
        <v>0</v>
      </c>
    </row>
    <row r="32" spans="3:102" customFormat="1" hidden="1" x14ac:dyDescent="0.35">
      <c r="C32" s="422" t="s">
        <v>334</v>
      </c>
      <c r="D32" s="33" t="str">
        <f>IF(OR(C32="Spare",ISBLANK(C32)),"",G.Asm!$F$71)</f>
        <v/>
      </c>
      <c r="E32" s="492">
        <f>G32+NPV(G.Asm!$F$40,H32:INDEX(H32:CS32,RP))</f>
        <v>0</v>
      </c>
      <c r="F32" s="492">
        <f t="shared" si="11"/>
        <v>0</v>
      </c>
      <c r="G32" s="493">
        <v>0</v>
      </c>
      <c r="H32" s="494">
        <v>0</v>
      </c>
      <c r="I32" s="494">
        <v>0</v>
      </c>
      <c r="J32" s="494">
        <v>0</v>
      </c>
      <c r="K32" s="494">
        <v>0</v>
      </c>
      <c r="L32" s="494">
        <v>0</v>
      </c>
      <c r="M32" s="494">
        <v>0</v>
      </c>
      <c r="N32" s="494">
        <v>0</v>
      </c>
      <c r="O32" s="494">
        <v>0</v>
      </c>
      <c r="P32" s="494">
        <v>0</v>
      </c>
      <c r="Q32" s="494">
        <v>0</v>
      </c>
      <c r="R32" s="494">
        <v>0</v>
      </c>
      <c r="S32" s="494">
        <v>0</v>
      </c>
      <c r="T32" s="494">
        <v>0</v>
      </c>
      <c r="U32" s="494">
        <v>0</v>
      </c>
      <c r="V32" s="494">
        <v>0</v>
      </c>
      <c r="W32" s="494">
        <v>0</v>
      </c>
      <c r="X32" s="494">
        <v>0</v>
      </c>
      <c r="Y32" s="494">
        <v>0</v>
      </c>
      <c r="Z32" s="494">
        <v>0</v>
      </c>
      <c r="AA32" s="494">
        <v>0</v>
      </c>
      <c r="AB32" s="494">
        <v>0</v>
      </c>
      <c r="AC32" s="494">
        <v>0</v>
      </c>
      <c r="AD32" s="494">
        <v>0</v>
      </c>
      <c r="AE32" s="494">
        <v>0</v>
      </c>
      <c r="AF32" s="494">
        <v>0</v>
      </c>
      <c r="AG32" s="494">
        <v>0</v>
      </c>
      <c r="AH32" s="494">
        <v>0</v>
      </c>
      <c r="AI32" s="494">
        <v>0</v>
      </c>
      <c r="AJ32" s="494">
        <v>0</v>
      </c>
      <c r="AK32" s="494">
        <v>0</v>
      </c>
      <c r="AL32" s="494">
        <v>0</v>
      </c>
      <c r="AM32" s="494">
        <v>0</v>
      </c>
      <c r="AN32" s="494">
        <v>0</v>
      </c>
      <c r="AO32" s="494">
        <v>0</v>
      </c>
      <c r="AP32" s="494">
        <v>0</v>
      </c>
      <c r="AQ32" s="494">
        <v>0</v>
      </c>
      <c r="AR32" s="494">
        <v>0</v>
      </c>
      <c r="AS32" s="494">
        <v>0</v>
      </c>
      <c r="AT32" s="494">
        <v>0</v>
      </c>
      <c r="AU32" s="494">
        <v>0</v>
      </c>
      <c r="AV32" s="494">
        <v>0</v>
      </c>
      <c r="AW32" s="494">
        <v>0</v>
      </c>
      <c r="AX32" s="494">
        <v>0</v>
      </c>
      <c r="AY32" s="494">
        <v>0</v>
      </c>
      <c r="AZ32" s="494">
        <v>0</v>
      </c>
      <c r="BA32" s="494">
        <v>0</v>
      </c>
      <c r="BB32" s="494">
        <v>0</v>
      </c>
      <c r="BC32" s="494">
        <v>0</v>
      </c>
      <c r="BD32" s="494">
        <v>0</v>
      </c>
      <c r="BE32" s="494">
        <v>0</v>
      </c>
      <c r="BF32" s="494">
        <v>0</v>
      </c>
      <c r="BG32" s="494">
        <v>0</v>
      </c>
      <c r="BH32" s="494">
        <v>0</v>
      </c>
      <c r="BI32" s="494">
        <v>0</v>
      </c>
      <c r="BJ32" s="494">
        <v>0</v>
      </c>
      <c r="BK32" s="494">
        <v>0</v>
      </c>
      <c r="BL32" s="494">
        <v>0</v>
      </c>
      <c r="BM32" s="494">
        <v>0</v>
      </c>
      <c r="BN32" s="494">
        <v>0</v>
      </c>
      <c r="BO32" s="494">
        <v>0</v>
      </c>
      <c r="BP32" s="494">
        <v>0</v>
      </c>
      <c r="BQ32" s="494">
        <v>0</v>
      </c>
      <c r="BR32" s="494">
        <v>0</v>
      </c>
      <c r="BS32" s="494">
        <v>0</v>
      </c>
      <c r="BT32" s="494">
        <v>0</v>
      </c>
      <c r="BU32" s="494">
        <v>0</v>
      </c>
      <c r="BV32" s="494">
        <v>0</v>
      </c>
      <c r="BW32" s="494">
        <v>0</v>
      </c>
      <c r="BX32" s="494">
        <v>0</v>
      </c>
      <c r="BY32" s="494">
        <v>0</v>
      </c>
      <c r="BZ32" s="494">
        <v>0</v>
      </c>
      <c r="CA32" s="494">
        <v>0</v>
      </c>
      <c r="CB32" s="494">
        <v>0</v>
      </c>
      <c r="CC32" s="494">
        <v>0</v>
      </c>
      <c r="CD32" s="494">
        <v>0</v>
      </c>
      <c r="CE32" s="494">
        <v>0</v>
      </c>
      <c r="CF32" s="494">
        <v>0</v>
      </c>
      <c r="CG32" s="494">
        <v>0</v>
      </c>
      <c r="CH32" s="494">
        <v>0</v>
      </c>
      <c r="CI32" s="494">
        <v>0</v>
      </c>
      <c r="CJ32" s="494">
        <v>0</v>
      </c>
      <c r="CK32" s="494">
        <v>0</v>
      </c>
      <c r="CL32" s="494">
        <v>0</v>
      </c>
      <c r="CM32" s="494">
        <v>0</v>
      </c>
      <c r="CN32" s="494">
        <v>0</v>
      </c>
      <c r="CO32" s="494">
        <v>0</v>
      </c>
      <c r="CP32" s="494">
        <v>0</v>
      </c>
      <c r="CQ32" s="494">
        <v>0</v>
      </c>
      <c r="CR32" s="494">
        <v>0</v>
      </c>
      <c r="CS32" s="494">
        <v>0</v>
      </c>
      <c r="CT32" s="9"/>
      <c r="CV32" s="343">
        <f>IF(COUNT(G32:INDEX(G32:CS32,RP+1))&lt;&gt;RP+1,"Error",0)</f>
        <v>0</v>
      </c>
      <c r="CX32" s="324">
        <f t="shared" si="12"/>
        <v>0</v>
      </c>
    </row>
    <row r="33" spans="3:102" customFormat="1" hidden="1" x14ac:dyDescent="0.35">
      <c r="C33" s="422" t="s">
        <v>334</v>
      </c>
      <c r="D33" s="33" t="str">
        <f>IF(OR(C33="Spare",ISBLANK(C33)),"",G.Asm!$F$71)</f>
        <v/>
      </c>
      <c r="E33" s="492">
        <f>G33+NPV(G.Asm!$F$40,H33:INDEX(H33:CS33,RP))</f>
        <v>0</v>
      </c>
      <c r="F33" s="492">
        <f t="shared" si="11"/>
        <v>0</v>
      </c>
      <c r="G33" s="493">
        <v>0</v>
      </c>
      <c r="H33" s="494">
        <v>0</v>
      </c>
      <c r="I33" s="494">
        <v>0</v>
      </c>
      <c r="J33" s="494">
        <v>0</v>
      </c>
      <c r="K33" s="494">
        <v>0</v>
      </c>
      <c r="L33" s="494">
        <v>0</v>
      </c>
      <c r="M33" s="494">
        <v>0</v>
      </c>
      <c r="N33" s="494">
        <v>0</v>
      </c>
      <c r="O33" s="494">
        <v>0</v>
      </c>
      <c r="P33" s="494">
        <v>0</v>
      </c>
      <c r="Q33" s="494">
        <v>0</v>
      </c>
      <c r="R33" s="494">
        <v>0</v>
      </c>
      <c r="S33" s="494">
        <v>0</v>
      </c>
      <c r="T33" s="494">
        <v>0</v>
      </c>
      <c r="U33" s="494">
        <v>0</v>
      </c>
      <c r="V33" s="494">
        <v>0</v>
      </c>
      <c r="W33" s="494">
        <v>0</v>
      </c>
      <c r="X33" s="494">
        <v>0</v>
      </c>
      <c r="Y33" s="494">
        <v>0</v>
      </c>
      <c r="Z33" s="494">
        <v>0</v>
      </c>
      <c r="AA33" s="494">
        <v>0</v>
      </c>
      <c r="AB33" s="494">
        <v>0</v>
      </c>
      <c r="AC33" s="494">
        <v>0</v>
      </c>
      <c r="AD33" s="494">
        <v>0</v>
      </c>
      <c r="AE33" s="494">
        <v>0</v>
      </c>
      <c r="AF33" s="494">
        <v>0</v>
      </c>
      <c r="AG33" s="494">
        <v>0</v>
      </c>
      <c r="AH33" s="494">
        <v>0</v>
      </c>
      <c r="AI33" s="494">
        <v>0</v>
      </c>
      <c r="AJ33" s="494">
        <v>0</v>
      </c>
      <c r="AK33" s="494">
        <v>0</v>
      </c>
      <c r="AL33" s="494">
        <v>0</v>
      </c>
      <c r="AM33" s="494">
        <v>0</v>
      </c>
      <c r="AN33" s="494">
        <v>0</v>
      </c>
      <c r="AO33" s="494">
        <v>0</v>
      </c>
      <c r="AP33" s="494">
        <v>0</v>
      </c>
      <c r="AQ33" s="494">
        <v>0</v>
      </c>
      <c r="AR33" s="494">
        <v>0</v>
      </c>
      <c r="AS33" s="494">
        <v>0</v>
      </c>
      <c r="AT33" s="494">
        <v>0</v>
      </c>
      <c r="AU33" s="494">
        <v>0</v>
      </c>
      <c r="AV33" s="494">
        <v>0</v>
      </c>
      <c r="AW33" s="494">
        <v>0</v>
      </c>
      <c r="AX33" s="494">
        <v>0</v>
      </c>
      <c r="AY33" s="494">
        <v>0</v>
      </c>
      <c r="AZ33" s="494">
        <v>0</v>
      </c>
      <c r="BA33" s="494">
        <v>0</v>
      </c>
      <c r="BB33" s="494">
        <v>0</v>
      </c>
      <c r="BC33" s="494">
        <v>0</v>
      </c>
      <c r="BD33" s="494">
        <v>0</v>
      </c>
      <c r="BE33" s="494">
        <v>0</v>
      </c>
      <c r="BF33" s="494">
        <v>0</v>
      </c>
      <c r="BG33" s="494">
        <v>0</v>
      </c>
      <c r="BH33" s="494">
        <v>0</v>
      </c>
      <c r="BI33" s="494">
        <v>0</v>
      </c>
      <c r="BJ33" s="494">
        <v>0</v>
      </c>
      <c r="BK33" s="494">
        <v>0</v>
      </c>
      <c r="BL33" s="494">
        <v>0</v>
      </c>
      <c r="BM33" s="494">
        <v>0</v>
      </c>
      <c r="BN33" s="494">
        <v>0</v>
      </c>
      <c r="BO33" s="494">
        <v>0</v>
      </c>
      <c r="BP33" s="494">
        <v>0</v>
      </c>
      <c r="BQ33" s="494">
        <v>0</v>
      </c>
      <c r="BR33" s="494">
        <v>0</v>
      </c>
      <c r="BS33" s="494">
        <v>0</v>
      </c>
      <c r="BT33" s="494">
        <v>0</v>
      </c>
      <c r="BU33" s="494">
        <v>0</v>
      </c>
      <c r="BV33" s="494">
        <v>0</v>
      </c>
      <c r="BW33" s="494">
        <v>0</v>
      </c>
      <c r="BX33" s="494">
        <v>0</v>
      </c>
      <c r="BY33" s="494">
        <v>0</v>
      </c>
      <c r="BZ33" s="494">
        <v>0</v>
      </c>
      <c r="CA33" s="494">
        <v>0</v>
      </c>
      <c r="CB33" s="494">
        <v>0</v>
      </c>
      <c r="CC33" s="494">
        <v>0</v>
      </c>
      <c r="CD33" s="494">
        <v>0</v>
      </c>
      <c r="CE33" s="494">
        <v>0</v>
      </c>
      <c r="CF33" s="494">
        <v>0</v>
      </c>
      <c r="CG33" s="494">
        <v>0</v>
      </c>
      <c r="CH33" s="494">
        <v>0</v>
      </c>
      <c r="CI33" s="494">
        <v>0</v>
      </c>
      <c r="CJ33" s="494">
        <v>0</v>
      </c>
      <c r="CK33" s="494">
        <v>0</v>
      </c>
      <c r="CL33" s="494">
        <v>0</v>
      </c>
      <c r="CM33" s="494">
        <v>0</v>
      </c>
      <c r="CN33" s="494">
        <v>0</v>
      </c>
      <c r="CO33" s="494">
        <v>0</v>
      </c>
      <c r="CP33" s="494">
        <v>0</v>
      </c>
      <c r="CQ33" s="494">
        <v>0</v>
      </c>
      <c r="CR33" s="494">
        <v>0</v>
      </c>
      <c r="CS33" s="494">
        <v>0</v>
      </c>
      <c r="CT33" s="9"/>
      <c r="CV33" s="343">
        <f>IF(COUNT(G33:INDEX(G33:CS33,RP+1))&lt;&gt;RP+1,"Error",0)</f>
        <v>0</v>
      </c>
      <c r="CX33" s="324">
        <f t="shared" si="12"/>
        <v>0</v>
      </c>
    </row>
    <row r="34" spans="3:102" customFormat="1" x14ac:dyDescent="0.35">
      <c r="C34" s="74"/>
      <c r="D34" s="3"/>
      <c r="E34" s="497"/>
      <c r="F34" s="497"/>
      <c r="G34" s="498"/>
      <c r="H34" s="498"/>
      <c r="I34" s="498"/>
      <c r="J34" s="498"/>
      <c r="K34" s="498"/>
      <c r="L34" s="498"/>
      <c r="M34" s="498"/>
      <c r="N34" s="498"/>
      <c r="O34" s="498"/>
      <c r="P34" s="498"/>
      <c r="Q34" s="498"/>
      <c r="R34" s="498"/>
      <c r="S34" s="498"/>
      <c r="T34" s="498"/>
      <c r="U34" s="498"/>
      <c r="V34" s="498"/>
      <c r="W34" s="498"/>
      <c r="X34" s="498"/>
      <c r="Y34" s="498"/>
      <c r="Z34" s="498"/>
      <c r="AA34" s="498"/>
      <c r="AB34" s="498"/>
      <c r="AC34" s="498"/>
      <c r="AD34" s="498"/>
      <c r="AE34" s="498"/>
      <c r="AF34" s="498"/>
      <c r="AG34" s="498"/>
      <c r="AH34" s="498"/>
      <c r="AI34" s="498"/>
      <c r="AJ34" s="498"/>
      <c r="AK34" s="498"/>
      <c r="AL34" s="498"/>
      <c r="AM34" s="498"/>
      <c r="AN34" s="498"/>
      <c r="AO34" s="498"/>
      <c r="AP34" s="498"/>
      <c r="AQ34" s="498"/>
      <c r="AR34" s="498"/>
      <c r="AS34" s="498"/>
      <c r="AT34" s="498"/>
      <c r="AU34" s="498"/>
      <c r="AV34" s="498"/>
      <c r="AW34" s="498"/>
      <c r="AX34" s="498"/>
      <c r="AY34" s="498"/>
      <c r="AZ34" s="498"/>
      <c r="BA34" s="498"/>
      <c r="BB34" s="498"/>
      <c r="BC34" s="498"/>
      <c r="BD34" s="498"/>
      <c r="BE34" s="498"/>
      <c r="BF34" s="498"/>
      <c r="BG34" s="498"/>
      <c r="BH34" s="498"/>
      <c r="BI34" s="498"/>
      <c r="BJ34" s="498"/>
      <c r="BK34" s="498"/>
      <c r="BL34" s="498"/>
      <c r="BM34" s="498"/>
      <c r="BN34" s="498"/>
      <c r="BO34" s="498"/>
      <c r="BP34" s="498"/>
      <c r="BQ34" s="498"/>
      <c r="BR34" s="498"/>
      <c r="BS34" s="498"/>
      <c r="BT34" s="498"/>
      <c r="BU34" s="498"/>
      <c r="BV34" s="498"/>
      <c r="BW34" s="498"/>
      <c r="BX34" s="498"/>
      <c r="BY34" s="498"/>
      <c r="BZ34" s="498"/>
      <c r="CA34" s="498"/>
      <c r="CB34" s="498"/>
      <c r="CC34" s="498"/>
      <c r="CD34" s="498"/>
      <c r="CE34" s="498"/>
      <c r="CF34" s="498"/>
      <c r="CG34" s="498"/>
      <c r="CH34" s="498"/>
      <c r="CI34" s="498"/>
      <c r="CJ34" s="498"/>
      <c r="CK34" s="498"/>
      <c r="CL34" s="498"/>
      <c r="CM34" s="498"/>
      <c r="CN34" s="498"/>
      <c r="CO34" s="498"/>
      <c r="CP34" s="498"/>
      <c r="CQ34" s="498"/>
      <c r="CR34" s="498"/>
      <c r="CS34" s="498"/>
      <c r="CT34" s="10"/>
    </row>
    <row r="35" spans="3:102" customFormat="1" ht="15.5" x14ac:dyDescent="0.35">
      <c r="C35" s="78" t="s">
        <v>25</v>
      </c>
      <c r="D35" s="3"/>
      <c r="E35" s="499"/>
      <c r="F35" s="497"/>
      <c r="G35" s="498"/>
      <c r="H35" s="498"/>
      <c r="I35" s="498"/>
      <c r="J35" s="498"/>
      <c r="K35" s="498"/>
      <c r="L35" s="498"/>
      <c r="M35" s="498"/>
      <c r="N35" s="498"/>
      <c r="O35" s="498"/>
      <c r="P35" s="498"/>
      <c r="Q35" s="498"/>
      <c r="R35" s="498"/>
      <c r="S35" s="498"/>
      <c r="T35" s="498"/>
      <c r="U35" s="498"/>
      <c r="V35" s="498"/>
      <c r="W35" s="498"/>
      <c r="X35" s="498"/>
      <c r="Y35" s="498"/>
      <c r="Z35" s="498"/>
      <c r="AA35" s="498"/>
      <c r="AB35" s="498"/>
      <c r="AC35" s="498"/>
      <c r="AD35" s="498"/>
      <c r="AE35" s="498"/>
      <c r="AF35" s="498"/>
      <c r="AG35" s="498"/>
      <c r="AH35" s="498"/>
      <c r="AI35" s="498"/>
      <c r="AJ35" s="498"/>
      <c r="AK35" s="498"/>
      <c r="AL35" s="498"/>
      <c r="AM35" s="498"/>
      <c r="AN35" s="498"/>
      <c r="AO35" s="498"/>
      <c r="AP35" s="498"/>
      <c r="AQ35" s="498"/>
      <c r="AR35" s="498"/>
      <c r="AS35" s="498"/>
      <c r="AT35" s="498"/>
      <c r="AU35" s="498"/>
      <c r="AV35" s="498"/>
      <c r="AW35" s="498"/>
      <c r="AX35" s="498"/>
      <c r="AY35" s="498"/>
      <c r="AZ35" s="498"/>
      <c r="BA35" s="498"/>
      <c r="BB35" s="498"/>
      <c r="BC35" s="498"/>
      <c r="BD35" s="498"/>
      <c r="BE35" s="498"/>
      <c r="BF35" s="498"/>
      <c r="BG35" s="498"/>
      <c r="BH35" s="498"/>
      <c r="BI35" s="498"/>
      <c r="BJ35" s="498"/>
      <c r="BK35" s="498"/>
      <c r="BL35" s="498"/>
      <c r="BM35" s="498"/>
      <c r="BN35" s="498"/>
      <c r="BO35" s="498"/>
      <c r="BP35" s="498"/>
      <c r="BQ35" s="498"/>
      <c r="BR35" s="498"/>
      <c r="BS35" s="498"/>
      <c r="BT35" s="498"/>
      <c r="BU35" s="498"/>
      <c r="BV35" s="498"/>
      <c r="BW35" s="498"/>
      <c r="BX35" s="498"/>
      <c r="BY35" s="498"/>
      <c r="BZ35" s="498"/>
      <c r="CA35" s="498"/>
      <c r="CB35" s="498"/>
      <c r="CC35" s="498"/>
      <c r="CD35" s="498"/>
      <c r="CE35" s="498"/>
      <c r="CF35" s="498"/>
      <c r="CG35" s="498"/>
      <c r="CH35" s="498"/>
      <c r="CI35" s="498"/>
      <c r="CJ35" s="498"/>
      <c r="CK35" s="498"/>
      <c r="CL35" s="498"/>
      <c r="CM35" s="498"/>
      <c r="CN35" s="498"/>
      <c r="CO35" s="498"/>
      <c r="CP35" s="498"/>
      <c r="CQ35" s="498"/>
      <c r="CR35" s="498"/>
      <c r="CS35" s="498"/>
      <c r="CT35" s="10"/>
    </row>
    <row r="36" spans="3:102" customFormat="1" x14ac:dyDescent="0.35">
      <c r="C36" s="74"/>
      <c r="D36" s="3"/>
      <c r="E36" s="497"/>
      <c r="F36" s="497"/>
      <c r="G36" s="498"/>
      <c r="H36" s="500"/>
      <c r="I36" s="498"/>
      <c r="J36" s="498"/>
      <c r="K36" s="498"/>
      <c r="L36" s="498"/>
      <c r="M36" s="498"/>
      <c r="N36" s="498"/>
      <c r="O36" s="498"/>
      <c r="P36" s="498"/>
      <c r="Q36" s="498"/>
      <c r="R36" s="498"/>
      <c r="S36" s="498"/>
      <c r="T36" s="498"/>
      <c r="U36" s="498"/>
      <c r="V36" s="498"/>
      <c r="W36" s="498"/>
      <c r="X36" s="498"/>
      <c r="Y36" s="498"/>
      <c r="Z36" s="498"/>
      <c r="AA36" s="498"/>
      <c r="AB36" s="498"/>
      <c r="AC36" s="498"/>
      <c r="AD36" s="498"/>
      <c r="AE36" s="498"/>
      <c r="AF36" s="498"/>
      <c r="AG36" s="498"/>
      <c r="AH36" s="498"/>
      <c r="AI36" s="498"/>
      <c r="AJ36" s="498"/>
      <c r="AK36" s="498"/>
      <c r="AL36" s="498"/>
      <c r="AM36" s="498"/>
      <c r="AN36" s="498"/>
      <c r="AO36" s="498"/>
      <c r="AP36" s="498"/>
      <c r="AQ36" s="498"/>
      <c r="AR36" s="498"/>
      <c r="AS36" s="498"/>
      <c r="AT36" s="498"/>
      <c r="AU36" s="498"/>
      <c r="AV36" s="498"/>
      <c r="AW36" s="498"/>
      <c r="AX36" s="498"/>
      <c r="AY36" s="498"/>
      <c r="AZ36" s="498"/>
      <c r="BA36" s="498"/>
      <c r="BB36" s="498"/>
      <c r="BC36" s="498"/>
      <c r="BD36" s="498"/>
      <c r="BE36" s="498"/>
      <c r="BF36" s="498"/>
      <c r="BG36" s="498"/>
      <c r="BH36" s="498"/>
      <c r="BI36" s="498"/>
      <c r="BJ36" s="498"/>
      <c r="BK36" s="498"/>
      <c r="BL36" s="498"/>
      <c r="BM36" s="498"/>
      <c r="BN36" s="498"/>
      <c r="BO36" s="498"/>
      <c r="BP36" s="498"/>
      <c r="BQ36" s="498"/>
      <c r="BR36" s="498"/>
      <c r="BS36" s="498"/>
      <c r="BT36" s="498"/>
      <c r="BU36" s="498"/>
      <c r="BV36" s="498"/>
      <c r="BW36" s="498"/>
      <c r="BX36" s="498"/>
      <c r="BY36" s="498"/>
      <c r="BZ36" s="498"/>
      <c r="CA36" s="498"/>
      <c r="CB36" s="498"/>
      <c r="CC36" s="498"/>
      <c r="CD36" s="498"/>
      <c r="CE36" s="498"/>
      <c r="CF36" s="498"/>
      <c r="CG36" s="498"/>
      <c r="CH36" s="498"/>
      <c r="CI36" s="498"/>
      <c r="CJ36" s="498"/>
      <c r="CK36" s="498"/>
      <c r="CL36" s="498"/>
      <c r="CM36" s="498"/>
      <c r="CN36" s="498"/>
      <c r="CO36" s="498"/>
      <c r="CP36" s="498"/>
      <c r="CQ36" s="498"/>
      <c r="CR36" s="498"/>
      <c r="CS36" s="498"/>
      <c r="CT36" s="10"/>
    </row>
    <row r="37" spans="3:102" customFormat="1" ht="22.5" customHeight="1" x14ac:dyDescent="0.35">
      <c r="C37" s="206" t="s">
        <v>633</v>
      </c>
      <c r="D37" s="3"/>
      <c r="E37" s="497"/>
      <c r="F37" s="497"/>
      <c r="G37" s="498"/>
      <c r="H37" s="500"/>
      <c r="I37" s="498"/>
      <c r="J37" s="498"/>
      <c r="K37" s="498"/>
      <c r="L37" s="498"/>
      <c r="M37" s="498"/>
      <c r="N37" s="498"/>
      <c r="O37" s="498"/>
      <c r="P37" s="498"/>
      <c r="Q37" s="498"/>
      <c r="R37" s="498"/>
      <c r="S37" s="498"/>
      <c r="T37" s="498"/>
      <c r="U37" s="498"/>
      <c r="V37" s="498"/>
      <c r="W37" s="498"/>
      <c r="X37" s="498"/>
      <c r="Y37" s="498"/>
      <c r="Z37" s="498"/>
      <c r="AA37" s="498"/>
      <c r="AB37" s="498"/>
      <c r="AC37" s="498"/>
      <c r="AD37" s="498"/>
      <c r="AE37" s="498"/>
      <c r="AF37" s="498"/>
      <c r="AG37" s="498"/>
      <c r="AH37" s="498"/>
      <c r="AI37" s="498"/>
      <c r="AJ37" s="498"/>
      <c r="AK37" s="498"/>
      <c r="AL37" s="498"/>
      <c r="AM37" s="498"/>
      <c r="AN37" s="498"/>
      <c r="AO37" s="498"/>
      <c r="AP37" s="498"/>
      <c r="AQ37" s="498"/>
      <c r="AR37" s="498"/>
      <c r="AS37" s="498"/>
      <c r="AT37" s="498"/>
      <c r="AU37" s="498"/>
      <c r="AV37" s="498"/>
      <c r="AW37" s="498"/>
      <c r="AX37" s="498"/>
      <c r="AY37" s="498"/>
      <c r="AZ37" s="498"/>
      <c r="BA37" s="498"/>
      <c r="BB37" s="498"/>
      <c r="BC37" s="498"/>
      <c r="BD37" s="498"/>
      <c r="BE37" s="498"/>
      <c r="BF37" s="498"/>
      <c r="BG37" s="498"/>
      <c r="BH37" s="498"/>
      <c r="BI37" s="498"/>
      <c r="BJ37" s="498"/>
      <c r="BK37" s="498"/>
      <c r="BL37" s="498"/>
      <c r="BM37" s="498"/>
      <c r="BN37" s="498"/>
      <c r="BO37" s="498"/>
      <c r="BP37" s="498"/>
      <c r="BQ37" s="498"/>
      <c r="BR37" s="498"/>
      <c r="BS37" s="498"/>
      <c r="BT37" s="498"/>
      <c r="BU37" s="498"/>
      <c r="BV37" s="498"/>
      <c r="BW37" s="498"/>
      <c r="BX37" s="498"/>
      <c r="BY37" s="498"/>
      <c r="BZ37" s="498"/>
      <c r="CA37" s="498"/>
      <c r="CB37" s="498"/>
      <c r="CC37" s="498"/>
      <c r="CD37" s="498"/>
      <c r="CE37" s="498"/>
      <c r="CF37" s="498"/>
      <c r="CG37" s="498"/>
      <c r="CH37" s="498"/>
      <c r="CI37" s="498"/>
      <c r="CJ37" s="498"/>
      <c r="CK37" s="498"/>
      <c r="CL37" s="498"/>
      <c r="CM37" s="498"/>
      <c r="CN37" s="498"/>
      <c r="CO37" s="498"/>
      <c r="CP37" s="498"/>
      <c r="CQ37" s="498"/>
      <c r="CR37" s="498"/>
      <c r="CS37" s="498"/>
      <c r="CT37" s="10"/>
    </row>
    <row r="38" spans="3:102" customFormat="1" ht="15" customHeight="1" x14ac:dyDescent="0.35">
      <c r="C38" s="423" t="s">
        <v>149</v>
      </c>
      <c r="D38" s="3"/>
      <c r="E38" s="501"/>
      <c r="F38" s="497"/>
      <c r="G38" s="498"/>
      <c r="H38" s="500"/>
      <c r="I38" s="498"/>
      <c r="J38" s="498"/>
      <c r="K38" s="498"/>
      <c r="L38" s="498"/>
      <c r="M38" s="498"/>
      <c r="N38" s="498"/>
      <c r="O38" s="498"/>
      <c r="P38" s="498"/>
      <c r="Q38" s="498"/>
      <c r="R38" s="498"/>
      <c r="S38" s="498"/>
      <c r="T38" s="498"/>
      <c r="U38" s="498"/>
      <c r="V38" s="498"/>
      <c r="W38" s="498"/>
      <c r="X38" s="498"/>
      <c r="Y38" s="498"/>
      <c r="Z38" s="498"/>
      <c r="AA38" s="498"/>
      <c r="AB38" s="498"/>
      <c r="AC38" s="498"/>
      <c r="AD38" s="498"/>
      <c r="AE38" s="498"/>
      <c r="AF38" s="498"/>
      <c r="AG38" s="498"/>
      <c r="AH38" s="498"/>
      <c r="AI38" s="498"/>
      <c r="AJ38" s="498"/>
      <c r="AK38" s="498"/>
      <c r="AL38" s="498"/>
      <c r="AM38" s="498"/>
      <c r="AN38" s="498"/>
      <c r="AO38" s="498"/>
      <c r="AP38" s="498"/>
      <c r="AQ38" s="498"/>
      <c r="AR38" s="498"/>
      <c r="AS38" s="498"/>
      <c r="AT38" s="498"/>
      <c r="AU38" s="498"/>
      <c r="AV38" s="498"/>
      <c r="AW38" s="498"/>
      <c r="AX38" s="498"/>
      <c r="AY38" s="498"/>
      <c r="AZ38" s="498"/>
      <c r="BA38" s="498"/>
      <c r="BB38" s="498"/>
      <c r="BC38" s="498"/>
      <c r="BD38" s="498"/>
      <c r="BE38" s="498"/>
      <c r="BF38" s="498"/>
      <c r="BG38" s="498"/>
      <c r="BH38" s="498"/>
      <c r="BI38" s="498"/>
      <c r="BJ38" s="498"/>
      <c r="BK38" s="498"/>
      <c r="BL38" s="498"/>
      <c r="BM38" s="498"/>
      <c r="BN38" s="498"/>
      <c r="BO38" s="498"/>
      <c r="BP38" s="498"/>
      <c r="BQ38" s="498"/>
      <c r="BR38" s="498"/>
      <c r="BS38" s="498"/>
      <c r="BT38" s="498"/>
      <c r="BU38" s="498"/>
      <c r="BV38" s="498"/>
      <c r="BW38" s="498"/>
      <c r="BX38" s="498"/>
      <c r="BY38" s="498"/>
      <c r="BZ38" s="498"/>
      <c r="CA38" s="498"/>
      <c r="CB38" s="498"/>
      <c r="CC38" s="498"/>
      <c r="CD38" s="498"/>
      <c r="CE38" s="498"/>
      <c r="CF38" s="498"/>
      <c r="CG38" s="498"/>
      <c r="CH38" s="498"/>
      <c r="CI38" s="498"/>
      <c r="CJ38" s="498"/>
      <c r="CK38" s="498"/>
      <c r="CL38" s="498"/>
      <c r="CM38" s="498"/>
      <c r="CN38" s="498"/>
      <c r="CO38" s="498"/>
      <c r="CP38" s="498"/>
      <c r="CQ38" s="498"/>
      <c r="CR38" s="498"/>
      <c r="CS38" s="498"/>
      <c r="CT38" s="10"/>
    </row>
    <row r="39" spans="3:102" customFormat="1" ht="9" customHeight="1" x14ac:dyDescent="0.35">
      <c r="C39" s="74"/>
      <c r="D39" s="3"/>
      <c r="E39" s="497"/>
      <c r="F39" s="497"/>
      <c r="G39" s="498"/>
      <c r="H39" s="500"/>
      <c r="I39" s="498"/>
      <c r="J39" s="498"/>
      <c r="K39" s="498"/>
      <c r="L39" s="498"/>
      <c r="M39" s="498"/>
      <c r="N39" s="498"/>
      <c r="O39" s="498"/>
      <c r="P39" s="498"/>
      <c r="Q39" s="498"/>
      <c r="R39" s="498"/>
      <c r="S39" s="498"/>
      <c r="T39" s="498"/>
      <c r="U39" s="498"/>
      <c r="V39" s="498"/>
      <c r="W39" s="498"/>
      <c r="X39" s="498"/>
      <c r="Y39" s="498"/>
      <c r="Z39" s="498"/>
      <c r="AA39" s="498"/>
      <c r="AB39" s="498"/>
      <c r="AC39" s="498"/>
      <c r="AD39" s="498"/>
      <c r="AE39" s="498"/>
      <c r="AF39" s="498"/>
      <c r="AG39" s="498"/>
      <c r="AH39" s="498"/>
      <c r="AI39" s="498"/>
      <c r="AJ39" s="498"/>
      <c r="AK39" s="498"/>
      <c r="AL39" s="498"/>
      <c r="AM39" s="498"/>
      <c r="AN39" s="498"/>
      <c r="AO39" s="498"/>
      <c r="AP39" s="498"/>
      <c r="AQ39" s="498"/>
      <c r="AR39" s="498"/>
      <c r="AS39" s="498"/>
      <c r="AT39" s="498"/>
      <c r="AU39" s="498"/>
      <c r="AV39" s="498"/>
      <c r="AW39" s="498"/>
      <c r="AX39" s="498"/>
      <c r="AY39" s="498"/>
      <c r="AZ39" s="498"/>
      <c r="BA39" s="498"/>
      <c r="BB39" s="498"/>
      <c r="BC39" s="498"/>
      <c r="BD39" s="498"/>
      <c r="BE39" s="498"/>
      <c r="BF39" s="498"/>
      <c r="BG39" s="498"/>
      <c r="BH39" s="498"/>
      <c r="BI39" s="498"/>
      <c r="BJ39" s="498"/>
      <c r="BK39" s="498"/>
      <c r="BL39" s="498"/>
      <c r="BM39" s="498"/>
      <c r="BN39" s="498"/>
      <c r="BO39" s="498"/>
      <c r="BP39" s="498"/>
      <c r="BQ39" s="498"/>
      <c r="BR39" s="498"/>
      <c r="BS39" s="498"/>
      <c r="BT39" s="498"/>
      <c r="BU39" s="498"/>
      <c r="BV39" s="498"/>
      <c r="BW39" s="498"/>
      <c r="BX39" s="498"/>
      <c r="BY39" s="498"/>
      <c r="BZ39" s="498"/>
      <c r="CA39" s="498"/>
      <c r="CB39" s="498"/>
      <c r="CC39" s="498"/>
      <c r="CD39" s="498"/>
      <c r="CE39" s="498"/>
      <c r="CF39" s="498"/>
      <c r="CG39" s="498"/>
      <c r="CH39" s="498"/>
      <c r="CI39" s="498"/>
      <c r="CJ39" s="498"/>
      <c r="CK39" s="498"/>
      <c r="CL39" s="498"/>
      <c r="CM39" s="498"/>
      <c r="CN39" s="498"/>
      <c r="CO39" s="498"/>
      <c r="CP39" s="498"/>
      <c r="CQ39" s="498"/>
      <c r="CR39" s="498"/>
      <c r="CS39" s="498"/>
      <c r="CT39" s="10"/>
    </row>
    <row r="40" spans="3:102" customFormat="1" x14ac:dyDescent="0.35">
      <c r="C40" s="79" t="s">
        <v>31</v>
      </c>
      <c r="D40" s="17">
        <f>AVERAGE(G.Asm!F59:F60)</f>
        <v>1</v>
      </c>
      <c r="E40" s="492">
        <f>G40+NPV(G.Asm!$F$40,H40:INDEX(H40:CS40,RP))</f>
        <v>0</v>
      </c>
      <c r="F40" s="492">
        <f>SUMIF($G$4:$CS$4,"&lt;="&amp;RP,G40:CS40)</f>
        <v>0</v>
      </c>
      <c r="G40" s="493">
        <v>0</v>
      </c>
      <c r="H40" s="494">
        <v>0</v>
      </c>
      <c r="I40" s="494">
        <v>0</v>
      </c>
      <c r="J40" s="494">
        <v>0</v>
      </c>
      <c r="K40" s="494">
        <v>0</v>
      </c>
      <c r="L40" s="494">
        <v>0</v>
      </c>
      <c r="M40" s="494">
        <v>0</v>
      </c>
      <c r="N40" s="494">
        <v>0</v>
      </c>
      <c r="O40" s="494">
        <v>0</v>
      </c>
      <c r="P40" s="494">
        <v>0</v>
      </c>
      <c r="Q40" s="494">
        <v>0</v>
      </c>
      <c r="R40" s="494">
        <v>0</v>
      </c>
      <c r="S40" s="494">
        <v>0</v>
      </c>
      <c r="T40" s="494">
        <v>0</v>
      </c>
      <c r="U40" s="494">
        <v>0</v>
      </c>
      <c r="V40" s="494">
        <v>0</v>
      </c>
      <c r="W40" s="494">
        <v>0</v>
      </c>
      <c r="X40" s="494">
        <v>0</v>
      </c>
      <c r="Y40" s="494">
        <v>0</v>
      </c>
      <c r="Z40" s="494">
        <v>0</v>
      </c>
      <c r="AA40" s="494">
        <v>0</v>
      </c>
      <c r="AB40" s="494">
        <v>0</v>
      </c>
      <c r="AC40" s="494">
        <v>0</v>
      </c>
      <c r="AD40" s="494">
        <v>0</v>
      </c>
      <c r="AE40" s="494">
        <v>0</v>
      </c>
      <c r="AF40" s="494">
        <v>0</v>
      </c>
      <c r="AG40" s="494">
        <v>0</v>
      </c>
      <c r="AH40" s="494">
        <v>0</v>
      </c>
      <c r="AI40" s="494">
        <v>0</v>
      </c>
      <c r="AJ40" s="494">
        <v>0</v>
      </c>
      <c r="AK40" s="494">
        <v>0</v>
      </c>
      <c r="AL40" s="494">
        <v>0</v>
      </c>
      <c r="AM40" s="494">
        <v>0</v>
      </c>
      <c r="AN40" s="494">
        <v>0</v>
      </c>
      <c r="AO40" s="494">
        <v>0</v>
      </c>
      <c r="AP40" s="494">
        <v>0</v>
      </c>
      <c r="AQ40" s="494">
        <v>0</v>
      </c>
      <c r="AR40" s="494">
        <v>0</v>
      </c>
      <c r="AS40" s="494">
        <v>0</v>
      </c>
      <c r="AT40" s="494">
        <v>0</v>
      </c>
      <c r="AU40" s="494">
        <v>0</v>
      </c>
      <c r="AV40" s="494">
        <v>0</v>
      </c>
      <c r="AW40" s="494">
        <v>0</v>
      </c>
      <c r="AX40" s="494">
        <v>0</v>
      </c>
      <c r="AY40" s="494">
        <v>0</v>
      </c>
      <c r="AZ40" s="494">
        <v>0</v>
      </c>
      <c r="BA40" s="494">
        <v>0</v>
      </c>
      <c r="BB40" s="494">
        <v>0</v>
      </c>
      <c r="BC40" s="494">
        <v>0</v>
      </c>
      <c r="BD40" s="494">
        <v>0</v>
      </c>
      <c r="BE40" s="494">
        <v>0</v>
      </c>
      <c r="BF40" s="494">
        <v>0</v>
      </c>
      <c r="BG40" s="494">
        <v>0</v>
      </c>
      <c r="BH40" s="494">
        <v>0</v>
      </c>
      <c r="BI40" s="494">
        <v>0</v>
      </c>
      <c r="BJ40" s="494">
        <v>0</v>
      </c>
      <c r="BK40" s="494">
        <v>0</v>
      </c>
      <c r="BL40" s="494">
        <v>0</v>
      </c>
      <c r="BM40" s="494">
        <v>0</v>
      </c>
      <c r="BN40" s="494">
        <v>0</v>
      </c>
      <c r="BO40" s="494">
        <v>0</v>
      </c>
      <c r="BP40" s="494">
        <v>0</v>
      </c>
      <c r="BQ40" s="494">
        <v>0</v>
      </c>
      <c r="BR40" s="494">
        <v>0</v>
      </c>
      <c r="BS40" s="494">
        <v>0</v>
      </c>
      <c r="BT40" s="494">
        <v>0</v>
      </c>
      <c r="BU40" s="494">
        <v>0</v>
      </c>
      <c r="BV40" s="494">
        <v>0</v>
      </c>
      <c r="BW40" s="494">
        <v>0</v>
      </c>
      <c r="BX40" s="494">
        <v>0</v>
      </c>
      <c r="BY40" s="494">
        <v>0</v>
      </c>
      <c r="BZ40" s="494">
        <v>0</v>
      </c>
      <c r="CA40" s="494">
        <v>0</v>
      </c>
      <c r="CB40" s="494">
        <v>0</v>
      </c>
      <c r="CC40" s="494">
        <v>0</v>
      </c>
      <c r="CD40" s="494">
        <v>0</v>
      </c>
      <c r="CE40" s="494">
        <v>0</v>
      </c>
      <c r="CF40" s="494">
        <v>0</v>
      </c>
      <c r="CG40" s="494">
        <v>0</v>
      </c>
      <c r="CH40" s="494">
        <v>0</v>
      </c>
      <c r="CI40" s="494">
        <v>0</v>
      </c>
      <c r="CJ40" s="494">
        <v>0</v>
      </c>
      <c r="CK40" s="494">
        <v>0</v>
      </c>
      <c r="CL40" s="494">
        <v>0</v>
      </c>
      <c r="CM40" s="494">
        <v>0</v>
      </c>
      <c r="CN40" s="494">
        <v>0</v>
      </c>
      <c r="CO40" s="494">
        <v>0</v>
      </c>
      <c r="CP40" s="494">
        <v>0</v>
      </c>
      <c r="CQ40" s="494">
        <v>0</v>
      </c>
      <c r="CR40" s="494">
        <v>0</v>
      </c>
      <c r="CS40" s="494">
        <v>0</v>
      </c>
      <c r="CT40" s="9"/>
      <c r="CV40" s="343">
        <f>IF(COUNT(G40:INDEX(G40:CS40,RP+1))&lt;&gt;RP+1,"Error",0)</f>
        <v>0</v>
      </c>
      <c r="CW40" s="324">
        <f ca="1">IF(OR(COUNTIF(G40:INDEX(G40:CS40,RP+1),"&gt;0")&gt;1,AND(COUNTIF(G40:INDEX(G40:CS40,RP+1),"&gt;0")=1,OFFSET(G40,0,RP)=0)),"Error",0)</f>
        <v>0</v>
      </c>
      <c r="CX40" s="324"/>
    </row>
    <row r="41" spans="3:102" customFormat="1" x14ac:dyDescent="0.35">
      <c r="C41" s="74"/>
      <c r="D41" s="3"/>
      <c r="E41" s="497"/>
      <c r="F41" s="497"/>
      <c r="G41" s="498"/>
      <c r="H41" s="498"/>
      <c r="I41" s="498"/>
      <c r="J41" s="498"/>
      <c r="K41" s="498"/>
      <c r="L41" s="498"/>
      <c r="M41" s="498"/>
      <c r="N41" s="498"/>
      <c r="O41" s="498"/>
      <c r="P41" s="498"/>
      <c r="Q41" s="498"/>
      <c r="R41" s="498"/>
      <c r="S41" s="498"/>
      <c r="T41" s="498"/>
      <c r="U41" s="498"/>
      <c r="V41" s="498"/>
      <c r="W41" s="498"/>
      <c r="X41" s="498"/>
      <c r="Y41" s="498"/>
      <c r="Z41" s="498"/>
      <c r="AA41" s="498"/>
      <c r="AB41" s="498"/>
      <c r="AC41" s="498"/>
      <c r="AD41" s="498"/>
      <c r="AE41" s="498"/>
      <c r="AF41" s="498"/>
      <c r="AG41" s="498"/>
      <c r="AH41" s="498"/>
      <c r="AI41" s="498"/>
      <c r="AJ41" s="498"/>
      <c r="AK41" s="498"/>
      <c r="AL41" s="498"/>
      <c r="AM41" s="498"/>
      <c r="AN41" s="498"/>
      <c r="AO41" s="498"/>
      <c r="AP41" s="498"/>
      <c r="AQ41" s="498"/>
      <c r="AR41" s="498"/>
      <c r="AS41" s="498"/>
      <c r="AT41" s="498"/>
      <c r="AU41" s="498"/>
      <c r="AV41" s="498"/>
      <c r="AW41" s="498"/>
      <c r="AX41" s="498"/>
      <c r="AY41" s="498"/>
      <c r="AZ41" s="498"/>
      <c r="BA41" s="498"/>
      <c r="BB41" s="498"/>
      <c r="BC41" s="498"/>
      <c r="BD41" s="498"/>
      <c r="BE41" s="498"/>
      <c r="BF41" s="498"/>
      <c r="BG41" s="498"/>
      <c r="BH41" s="498"/>
      <c r="BI41" s="498"/>
      <c r="BJ41" s="498"/>
      <c r="BK41" s="498"/>
      <c r="BL41" s="498"/>
      <c r="BM41" s="498"/>
      <c r="BN41" s="498"/>
      <c r="BO41" s="498"/>
      <c r="BP41" s="498"/>
      <c r="BQ41" s="498"/>
      <c r="BR41" s="498"/>
      <c r="BS41" s="498"/>
      <c r="BT41" s="498"/>
      <c r="BU41" s="498"/>
      <c r="BV41" s="498"/>
      <c r="BW41" s="498"/>
      <c r="BX41" s="498"/>
      <c r="BY41" s="498"/>
      <c r="BZ41" s="498"/>
      <c r="CA41" s="498"/>
      <c r="CB41" s="498"/>
      <c r="CC41" s="498"/>
      <c r="CD41" s="498"/>
      <c r="CE41" s="498"/>
      <c r="CF41" s="498"/>
      <c r="CG41" s="498"/>
      <c r="CH41" s="498"/>
      <c r="CI41" s="498"/>
      <c r="CJ41" s="498"/>
      <c r="CK41" s="498"/>
      <c r="CL41" s="498"/>
      <c r="CM41" s="498"/>
      <c r="CN41" s="498"/>
      <c r="CO41" s="498"/>
      <c r="CP41" s="498"/>
      <c r="CQ41" s="498"/>
      <c r="CR41" s="498"/>
      <c r="CS41" s="498"/>
      <c r="CT41" s="10"/>
    </row>
    <row r="42" spans="3:102" customFormat="1" ht="15.5" x14ac:dyDescent="0.35">
      <c r="C42" s="78" t="s">
        <v>19</v>
      </c>
      <c r="D42" s="3"/>
      <c r="E42" s="499"/>
      <c r="F42" s="497"/>
      <c r="G42" s="498"/>
      <c r="H42" s="498"/>
      <c r="I42" s="498"/>
      <c r="J42" s="498"/>
      <c r="K42" s="498"/>
      <c r="L42" s="498"/>
      <c r="M42" s="498"/>
      <c r="N42" s="498"/>
      <c r="O42" s="498"/>
      <c r="P42" s="498"/>
      <c r="Q42" s="498"/>
      <c r="R42" s="498"/>
      <c r="S42" s="498"/>
      <c r="T42" s="498"/>
      <c r="U42" s="498"/>
      <c r="V42" s="498"/>
      <c r="W42" s="498"/>
      <c r="X42" s="498"/>
      <c r="Y42" s="498"/>
      <c r="Z42" s="498"/>
      <c r="AA42" s="498"/>
      <c r="AB42" s="498"/>
      <c r="AC42" s="498"/>
      <c r="AD42" s="498"/>
      <c r="AE42" s="498"/>
      <c r="AF42" s="498"/>
      <c r="AG42" s="498"/>
      <c r="AH42" s="498"/>
      <c r="AI42" s="498"/>
      <c r="AJ42" s="498"/>
      <c r="AK42" s="498"/>
      <c r="AL42" s="498"/>
      <c r="AM42" s="498"/>
      <c r="AN42" s="498"/>
      <c r="AO42" s="498"/>
      <c r="AP42" s="498"/>
      <c r="AQ42" s="498"/>
      <c r="AR42" s="498"/>
      <c r="AS42" s="498"/>
      <c r="AT42" s="498"/>
      <c r="AU42" s="498"/>
      <c r="AV42" s="498"/>
      <c r="AW42" s="498"/>
      <c r="AX42" s="498"/>
      <c r="AY42" s="498"/>
      <c r="AZ42" s="498"/>
      <c r="BA42" s="498"/>
      <c r="BB42" s="498"/>
      <c r="BC42" s="498"/>
      <c r="BD42" s="498"/>
      <c r="BE42" s="498"/>
      <c r="BF42" s="498"/>
      <c r="BG42" s="498"/>
      <c r="BH42" s="498"/>
      <c r="BI42" s="498"/>
      <c r="BJ42" s="498"/>
      <c r="BK42" s="498"/>
      <c r="BL42" s="498"/>
      <c r="BM42" s="498"/>
      <c r="BN42" s="498"/>
      <c r="BO42" s="498"/>
      <c r="BP42" s="498"/>
      <c r="BQ42" s="498"/>
      <c r="BR42" s="498"/>
      <c r="BS42" s="498"/>
      <c r="BT42" s="498"/>
      <c r="BU42" s="498"/>
      <c r="BV42" s="498"/>
      <c r="BW42" s="498"/>
      <c r="BX42" s="498"/>
      <c r="BY42" s="498"/>
      <c r="BZ42" s="498"/>
      <c r="CA42" s="498"/>
      <c r="CB42" s="498"/>
      <c r="CC42" s="498"/>
      <c r="CD42" s="498"/>
      <c r="CE42" s="498"/>
      <c r="CF42" s="498"/>
      <c r="CG42" s="498"/>
      <c r="CH42" s="498"/>
      <c r="CI42" s="498"/>
      <c r="CJ42" s="498"/>
      <c r="CK42" s="498"/>
      <c r="CL42" s="498"/>
      <c r="CM42" s="498"/>
      <c r="CN42" s="498"/>
      <c r="CO42" s="498"/>
      <c r="CP42" s="498"/>
      <c r="CQ42" s="498"/>
      <c r="CR42" s="498"/>
      <c r="CS42" s="498"/>
      <c r="CT42" s="10"/>
    </row>
    <row r="43" spans="3:102" customFormat="1" x14ac:dyDescent="0.35">
      <c r="C43" s="74"/>
      <c r="D43" s="3"/>
      <c r="E43" s="497"/>
      <c r="F43" s="497"/>
      <c r="G43" s="498"/>
      <c r="H43" s="498"/>
      <c r="I43" s="498"/>
      <c r="J43" s="498"/>
      <c r="K43" s="498"/>
      <c r="L43" s="498"/>
      <c r="M43" s="498"/>
      <c r="N43" s="498"/>
      <c r="O43" s="498"/>
      <c r="P43" s="498"/>
      <c r="Q43" s="498"/>
      <c r="R43" s="498"/>
      <c r="S43" s="498"/>
      <c r="T43" s="498"/>
      <c r="U43" s="498"/>
      <c r="V43" s="498"/>
      <c r="W43" s="498"/>
      <c r="X43" s="498"/>
      <c r="Y43" s="498"/>
      <c r="Z43" s="498"/>
      <c r="AA43" s="498"/>
      <c r="AB43" s="498"/>
      <c r="AC43" s="498"/>
      <c r="AD43" s="498"/>
      <c r="AE43" s="498"/>
      <c r="AF43" s="498"/>
      <c r="AG43" s="498"/>
      <c r="AH43" s="498"/>
      <c r="AI43" s="498"/>
      <c r="AJ43" s="498"/>
      <c r="AK43" s="498"/>
      <c r="AL43" s="498"/>
      <c r="AM43" s="498"/>
      <c r="AN43" s="498"/>
      <c r="AO43" s="498"/>
      <c r="AP43" s="498"/>
      <c r="AQ43" s="498"/>
      <c r="AR43" s="498"/>
      <c r="AS43" s="498"/>
      <c r="AT43" s="498"/>
      <c r="AU43" s="498"/>
      <c r="AV43" s="498"/>
      <c r="AW43" s="498"/>
      <c r="AX43" s="498"/>
      <c r="AY43" s="498"/>
      <c r="AZ43" s="498"/>
      <c r="BA43" s="498"/>
      <c r="BB43" s="498"/>
      <c r="BC43" s="498"/>
      <c r="BD43" s="498"/>
      <c r="BE43" s="498"/>
      <c r="BF43" s="498"/>
      <c r="BG43" s="498"/>
      <c r="BH43" s="498"/>
      <c r="BI43" s="498"/>
      <c r="BJ43" s="498"/>
      <c r="BK43" s="498"/>
      <c r="BL43" s="498"/>
      <c r="BM43" s="498"/>
      <c r="BN43" s="498"/>
      <c r="BO43" s="498"/>
      <c r="BP43" s="498"/>
      <c r="BQ43" s="498"/>
      <c r="BR43" s="498"/>
      <c r="BS43" s="498"/>
      <c r="BT43" s="498"/>
      <c r="BU43" s="498"/>
      <c r="BV43" s="498"/>
      <c r="BW43" s="498"/>
      <c r="BX43" s="498"/>
      <c r="BY43" s="498"/>
      <c r="BZ43" s="498"/>
      <c r="CA43" s="498"/>
      <c r="CB43" s="498"/>
      <c r="CC43" s="498"/>
      <c r="CD43" s="498"/>
      <c r="CE43" s="498"/>
      <c r="CF43" s="498"/>
      <c r="CG43" s="498"/>
      <c r="CH43" s="498"/>
      <c r="CI43" s="498"/>
      <c r="CJ43" s="498"/>
      <c r="CK43" s="498"/>
      <c r="CL43" s="498"/>
      <c r="CM43" s="498"/>
      <c r="CN43" s="498"/>
      <c r="CO43" s="498"/>
      <c r="CP43" s="498"/>
      <c r="CQ43" s="498"/>
      <c r="CR43" s="498"/>
      <c r="CS43" s="498"/>
      <c r="CT43" s="10"/>
    </row>
    <row r="44" spans="3:102" customFormat="1" ht="15" customHeight="1" x14ac:dyDescent="0.35">
      <c r="C44" s="230" t="s">
        <v>142</v>
      </c>
      <c r="D44" s="556" t="s">
        <v>23</v>
      </c>
      <c r="E44" s="490">
        <f t="shared" ref="E44:BP44" si="13">SUM(E45:E56)</f>
        <v>0</v>
      </c>
      <c r="F44" s="490">
        <f t="shared" si="13"/>
        <v>0</v>
      </c>
      <c r="G44" s="491">
        <f t="shared" si="13"/>
        <v>0</v>
      </c>
      <c r="H44" s="491">
        <f t="shared" si="13"/>
        <v>0</v>
      </c>
      <c r="I44" s="491">
        <f t="shared" si="13"/>
        <v>0</v>
      </c>
      <c r="J44" s="491">
        <f t="shared" si="13"/>
        <v>0</v>
      </c>
      <c r="K44" s="491">
        <f t="shared" si="13"/>
        <v>0</v>
      </c>
      <c r="L44" s="491">
        <f t="shared" si="13"/>
        <v>0</v>
      </c>
      <c r="M44" s="491">
        <f t="shared" si="13"/>
        <v>0</v>
      </c>
      <c r="N44" s="491">
        <f t="shared" si="13"/>
        <v>0</v>
      </c>
      <c r="O44" s="491">
        <f t="shared" si="13"/>
        <v>0</v>
      </c>
      <c r="P44" s="491">
        <f t="shared" si="13"/>
        <v>0</v>
      </c>
      <c r="Q44" s="491">
        <f t="shared" si="13"/>
        <v>0</v>
      </c>
      <c r="R44" s="491">
        <f t="shared" si="13"/>
        <v>0</v>
      </c>
      <c r="S44" s="491">
        <f t="shared" si="13"/>
        <v>0</v>
      </c>
      <c r="T44" s="491">
        <f t="shared" si="13"/>
        <v>0</v>
      </c>
      <c r="U44" s="491">
        <f t="shared" si="13"/>
        <v>0</v>
      </c>
      <c r="V44" s="491">
        <f t="shared" si="13"/>
        <v>0</v>
      </c>
      <c r="W44" s="491">
        <f t="shared" si="13"/>
        <v>0</v>
      </c>
      <c r="X44" s="491">
        <f t="shared" si="13"/>
        <v>0</v>
      </c>
      <c r="Y44" s="491">
        <f t="shared" si="13"/>
        <v>0</v>
      </c>
      <c r="Z44" s="491">
        <f t="shared" si="13"/>
        <v>0</v>
      </c>
      <c r="AA44" s="491">
        <f t="shared" si="13"/>
        <v>0</v>
      </c>
      <c r="AB44" s="491">
        <f t="shared" si="13"/>
        <v>0</v>
      </c>
      <c r="AC44" s="491">
        <f t="shared" si="13"/>
        <v>0</v>
      </c>
      <c r="AD44" s="491">
        <f t="shared" si="13"/>
        <v>0</v>
      </c>
      <c r="AE44" s="491">
        <f t="shared" si="13"/>
        <v>0</v>
      </c>
      <c r="AF44" s="491">
        <f t="shared" si="13"/>
        <v>0</v>
      </c>
      <c r="AG44" s="491">
        <f t="shared" si="13"/>
        <v>0</v>
      </c>
      <c r="AH44" s="491">
        <f t="shared" si="13"/>
        <v>0</v>
      </c>
      <c r="AI44" s="491">
        <f t="shared" si="13"/>
        <v>0</v>
      </c>
      <c r="AJ44" s="491">
        <f t="shared" si="13"/>
        <v>0</v>
      </c>
      <c r="AK44" s="491">
        <f t="shared" si="13"/>
        <v>0</v>
      </c>
      <c r="AL44" s="491">
        <f t="shared" si="13"/>
        <v>0</v>
      </c>
      <c r="AM44" s="491">
        <f t="shared" si="13"/>
        <v>0</v>
      </c>
      <c r="AN44" s="491">
        <f t="shared" si="13"/>
        <v>0</v>
      </c>
      <c r="AO44" s="491">
        <f t="shared" si="13"/>
        <v>0</v>
      </c>
      <c r="AP44" s="491">
        <f t="shared" si="13"/>
        <v>0</v>
      </c>
      <c r="AQ44" s="491">
        <f t="shared" si="13"/>
        <v>0</v>
      </c>
      <c r="AR44" s="491">
        <f t="shared" si="13"/>
        <v>0</v>
      </c>
      <c r="AS44" s="491">
        <f t="shared" si="13"/>
        <v>0</v>
      </c>
      <c r="AT44" s="491">
        <f t="shared" si="13"/>
        <v>0</v>
      </c>
      <c r="AU44" s="491">
        <f t="shared" si="13"/>
        <v>0</v>
      </c>
      <c r="AV44" s="491">
        <f t="shared" si="13"/>
        <v>0</v>
      </c>
      <c r="AW44" s="491">
        <f t="shared" si="13"/>
        <v>0</v>
      </c>
      <c r="AX44" s="491">
        <f t="shared" si="13"/>
        <v>0</v>
      </c>
      <c r="AY44" s="491">
        <f t="shared" si="13"/>
        <v>0</v>
      </c>
      <c r="AZ44" s="491">
        <f t="shared" si="13"/>
        <v>0</v>
      </c>
      <c r="BA44" s="491">
        <f t="shared" si="13"/>
        <v>0</v>
      </c>
      <c r="BB44" s="491">
        <f t="shared" si="13"/>
        <v>0</v>
      </c>
      <c r="BC44" s="491">
        <f t="shared" si="13"/>
        <v>0</v>
      </c>
      <c r="BD44" s="491">
        <f t="shared" si="13"/>
        <v>0</v>
      </c>
      <c r="BE44" s="491">
        <f t="shared" si="13"/>
        <v>0</v>
      </c>
      <c r="BF44" s="491">
        <f t="shared" si="13"/>
        <v>0</v>
      </c>
      <c r="BG44" s="491">
        <f t="shared" si="13"/>
        <v>0</v>
      </c>
      <c r="BH44" s="491">
        <f t="shared" si="13"/>
        <v>0</v>
      </c>
      <c r="BI44" s="491">
        <f t="shared" si="13"/>
        <v>0</v>
      </c>
      <c r="BJ44" s="491">
        <f t="shared" si="13"/>
        <v>0</v>
      </c>
      <c r="BK44" s="491">
        <f t="shared" si="13"/>
        <v>0</v>
      </c>
      <c r="BL44" s="491">
        <f t="shared" si="13"/>
        <v>0</v>
      </c>
      <c r="BM44" s="491">
        <f t="shared" si="13"/>
        <v>0</v>
      </c>
      <c r="BN44" s="491">
        <f t="shared" si="13"/>
        <v>0</v>
      </c>
      <c r="BO44" s="491">
        <f t="shared" si="13"/>
        <v>0</v>
      </c>
      <c r="BP44" s="491">
        <f t="shared" si="13"/>
        <v>0</v>
      </c>
      <c r="BQ44" s="491">
        <f t="shared" ref="BQ44:CS44" si="14">SUM(BQ45:BQ56)</f>
        <v>0</v>
      </c>
      <c r="BR44" s="491">
        <f t="shared" si="14"/>
        <v>0</v>
      </c>
      <c r="BS44" s="491">
        <f t="shared" si="14"/>
        <v>0</v>
      </c>
      <c r="BT44" s="491">
        <f t="shared" si="14"/>
        <v>0</v>
      </c>
      <c r="BU44" s="491">
        <f t="shared" si="14"/>
        <v>0</v>
      </c>
      <c r="BV44" s="491">
        <f t="shared" si="14"/>
        <v>0</v>
      </c>
      <c r="BW44" s="491">
        <f t="shared" si="14"/>
        <v>0</v>
      </c>
      <c r="BX44" s="491">
        <f t="shared" si="14"/>
        <v>0</v>
      </c>
      <c r="BY44" s="491">
        <f t="shared" si="14"/>
        <v>0</v>
      </c>
      <c r="BZ44" s="491">
        <f t="shared" si="14"/>
        <v>0</v>
      </c>
      <c r="CA44" s="491">
        <f t="shared" si="14"/>
        <v>0</v>
      </c>
      <c r="CB44" s="491">
        <f t="shared" si="14"/>
        <v>0</v>
      </c>
      <c r="CC44" s="491">
        <f t="shared" si="14"/>
        <v>0</v>
      </c>
      <c r="CD44" s="491">
        <f t="shared" si="14"/>
        <v>0</v>
      </c>
      <c r="CE44" s="491">
        <f t="shared" si="14"/>
        <v>0</v>
      </c>
      <c r="CF44" s="491">
        <f t="shared" si="14"/>
        <v>0</v>
      </c>
      <c r="CG44" s="491">
        <f t="shared" si="14"/>
        <v>0</v>
      </c>
      <c r="CH44" s="491">
        <f t="shared" si="14"/>
        <v>0</v>
      </c>
      <c r="CI44" s="491">
        <f t="shared" si="14"/>
        <v>0</v>
      </c>
      <c r="CJ44" s="491">
        <f t="shared" si="14"/>
        <v>0</v>
      </c>
      <c r="CK44" s="491">
        <f t="shared" si="14"/>
        <v>0</v>
      </c>
      <c r="CL44" s="491">
        <f t="shared" si="14"/>
        <v>0</v>
      </c>
      <c r="CM44" s="491">
        <f t="shared" si="14"/>
        <v>0</v>
      </c>
      <c r="CN44" s="491">
        <f t="shared" si="14"/>
        <v>0</v>
      </c>
      <c r="CO44" s="491">
        <f t="shared" si="14"/>
        <v>0</v>
      </c>
      <c r="CP44" s="491">
        <f t="shared" si="14"/>
        <v>0</v>
      </c>
      <c r="CQ44" s="491">
        <f t="shared" si="14"/>
        <v>0</v>
      </c>
      <c r="CR44" s="491">
        <f t="shared" si="14"/>
        <v>0</v>
      </c>
      <c r="CS44" s="491">
        <f t="shared" si="14"/>
        <v>0</v>
      </c>
      <c r="CT44" s="56"/>
    </row>
    <row r="45" spans="3:102" customFormat="1" x14ac:dyDescent="0.35">
      <c r="C45" s="424"/>
      <c r="D45" s="33" t="str">
        <f>IFERROR(VLOOKUP(C45,G.Asm!$C$63:$F$72,4,0),"")</f>
        <v/>
      </c>
      <c r="E45" s="492">
        <f>G45+NPV(G.Asm!$F$40,H45:INDEX(H45:CS45,RP))</f>
        <v>0</v>
      </c>
      <c r="F45" s="492">
        <f t="shared" ref="F45:F56" si="15">SUMIF($G$4:$CS$4,"&lt;="&amp;RP,G45:CS45)</f>
        <v>0</v>
      </c>
      <c r="G45" s="493">
        <v>0</v>
      </c>
      <c r="H45" s="494">
        <v>0</v>
      </c>
      <c r="I45" s="494">
        <v>0</v>
      </c>
      <c r="J45" s="494">
        <v>0</v>
      </c>
      <c r="K45" s="494">
        <v>0</v>
      </c>
      <c r="L45" s="494">
        <v>0</v>
      </c>
      <c r="M45" s="494">
        <v>0</v>
      </c>
      <c r="N45" s="494">
        <v>0</v>
      </c>
      <c r="O45" s="494">
        <v>0</v>
      </c>
      <c r="P45" s="494">
        <v>0</v>
      </c>
      <c r="Q45" s="494">
        <v>0</v>
      </c>
      <c r="R45" s="494">
        <v>0</v>
      </c>
      <c r="S45" s="494">
        <v>0</v>
      </c>
      <c r="T45" s="494">
        <v>0</v>
      </c>
      <c r="U45" s="494">
        <v>0</v>
      </c>
      <c r="V45" s="494">
        <v>0</v>
      </c>
      <c r="W45" s="494">
        <v>0</v>
      </c>
      <c r="X45" s="494">
        <v>0</v>
      </c>
      <c r="Y45" s="494">
        <v>0</v>
      </c>
      <c r="Z45" s="494">
        <v>0</v>
      </c>
      <c r="AA45" s="494">
        <v>0</v>
      </c>
      <c r="AB45" s="494">
        <v>0</v>
      </c>
      <c r="AC45" s="494">
        <v>0</v>
      </c>
      <c r="AD45" s="494">
        <v>0</v>
      </c>
      <c r="AE45" s="494">
        <v>0</v>
      </c>
      <c r="AF45" s="494">
        <v>0</v>
      </c>
      <c r="AG45" s="494">
        <v>0</v>
      </c>
      <c r="AH45" s="494">
        <v>0</v>
      </c>
      <c r="AI45" s="494">
        <v>0</v>
      </c>
      <c r="AJ45" s="494">
        <v>0</v>
      </c>
      <c r="AK45" s="494">
        <v>0</v>
      </c>
      <c r="AL45" s="494">
        <v>0</v>
      </c>
      <c r="AM45" s="494">
        <v>0</v>
      </c>
      <c r="AN45" s="494">
        <v>0</v>
      </c>
      <c r="AO45" s="494">
        <v>0</v>
      </c>
      <c r="AP45" s="494">
        <v>0</v>
      </c>
      <c r="AQ45" s="494">
        <v>0</v>
      </c>
      <c r="AR45" s="494">
        <v>0</v>
      </c>
      <c r="AS45" s="494">
        <v>0</v>
      </c>
      <c r="AT45" s="494">
        <v>0</v>
      </c>
      <c r="AU45" s="494">
        <v>0</v>
      </c>
      <c r="AV45" s="494">
        <v>0</v>
      </c>
      <c r="AW45" s="494">
        <v>0</v>
      </c>
      <c r="AX45" s="494">
        <v>0</v>
      </c>
      <c r="AY45" s="494">
        <v>0</v>
      </c>
      <c r="AZ45" s="494">
        <v>0</v>
      </c>
      <c r="BA45" s="494">
        <v>0</v>
      </c>
      <c r="BB45" s="494">
        <v>0</v>
      </c>
      <c r="BC45" s="494">
        <v>0</v>
      </c>
      <c r="BD45" s="494">
        <v>0</v>
      </c>
      <c r="BE45" s="494">
        <v>0</v>
      </c>
      <c r="BF45" s="494">
        <v>0</v>
      </c>
      <c r="BG45" s="494">
        <v>0</v>
      </c>
      <c r="BH45" s="494">
        <v>0</v>
      </c>
      <c r="BI45" s="494">
        <v>0</v>
      </c>
      <c r="BJ45" s="494">
        <v>0</v>
      </c>
      <c r="BK45" s="494">
        <v>0</v>
      </c>
      <c r="BL45" s="494">
        <v>0</v>
      </c>
      <c r="BM45" s="494">
        <v>0</v>
      </c>
      <c r="BN45" s="494">
        <v>0</v>
      </c>
      <c r="BO45" s="494">
        <v>0</v>
      </c>
      <c r="BP45" s="494">
        <v>0</v>
      </c>
      <c r="BQ45" s="494">
        <v>0</v>
      </c>
      <c r="BR45" s="494">
        <v>0</v>
      </c>
      <c r="BS45" s="494">
        <v>0</v>
      </c>
      <c r="BT45" s="494">
        <v>0</v>
      </c>
      <c r="BU45" s="494">
        <v>0</v>
      </c>
      <c r="BV45" s="494">
        <v>0</v>
      </c>
      <c r="BW45" s="494">
        <v>0</v>
      </c>
      <c r="BX45" s="494">
        <v>0</v>
      </c>
      <c r="BY45" s="494">
        <v>0</v>
      </c>
      <c r="BZ45" s="494">
        <v>0</v>
      </c>
      <c r="CA45" s="494">
        <v>0</v>
      </c>
      <c r="CB45" s="494">
        <v>0</v>
      </c>
      <c r="CC45" s="494">
        <v>0</v>
      </c>
      <c r="CD45" s="494">
        <v>0</v>
      </c>
      <c r="CE45" s="494">
        <v>0</v>
      </c>
      <c r="CF45" s="494">
        <v>0</v>
      </c>
      <c r="CG45" s="494">
        <v>0</v>
      </c>
      <c r="CH45" s="494">
        <v>0</v>
      </c>
      <c r="CI45" s="494">
        <v>0</v>
      </c>
      <c r="CJ45" s="494">
        <v>0</v>
      </c>
      <c r="CK45" s="494">
        <v>0</v>
      </c>
      <c r="CL45" s="494">
        <v>0</v>
      </c>
      <c r="CM45" s="494">
        <v>0</v>
      </c>
      <c r="CN45" s="494">
        <v>0</v>
      </c>
      <c r="CO45" s="494">
        <v>0</v>
      </c>
      <c r="CP45" s="494">
        <v>0</v>
      </c>
      <c r="CQ45" s="494">
        <v>0</v>
      </c>
      <c r="CR45" s="494">
        <v>0</v>
      </c>
      <c r="CS45" s="494">
        <v>0</v>
      </c>
      <c r="CT45" s="9"/>
      <c r="CV45" s="343">
        <f>IF(COUNT(G45:INDEX(G45:CS45,RP+1))&lt;&gt;RP+1,"Error",0)</f>
        <v>0</v>
      </c>
      <c r="CX45" s="324">
        <f t="shared" ref="CX45:CX56" si="16">IF(OR(AND(OR(ISBLANK(C45),NOT(ISBLANK(C45)),C45="Spare"),E45=0,F45=0),AND(NOT(ISBLANK(C45)),NOT(C45="Spare"),NOT(E45=0),NOT(F45=0))),0,"Error")</f>
        <v>0</v>
      </c>
    </row>
    <row r="46" spans="3:102" customFormat="1" hidden="1" x14ac:dyDescent="0.35">
      <c r="C46" s="424"/>
      <c r="D46" s="33" t="str">
        <f>IFERROR(VLOOKUP(C46,G.Asm!$C$63:$F$72,4,0),"")</f>
        <v/>
      </c>
      <c r="E46" s="492">
        <f>G46+NPV(G.Asm!$F$40,H46:INDEX(H46:CS46,RP))</f>
        <v>0</v>
      </c>
      <c r="F46" s="492">
        <f t="shared" si="15"/>
        <v>0</v>
      </c>
      <c r="G46" s="493">
        <v>0</v>
      </c>
      <c r="H46" s="494">
        <v>0</v>
      </c>
      <c r="I46" s="494">
        <v>0</v>
      </c>
      <c r="J46" s="494">
        <v>0</v>
      </c>
      <c r="K46" s="494">
        <v>0</v>
      </c>
      <c r="L46" s="494">
        <v>0</v>
      </c>
      <c r="M46" s="494">
        <v>0</v>
      </c>
      <c r="N46" s="494">
        <v>0</v>
      </c>
      <c r="O46" s="494">
        <v>0</v>
      </c>
      <c r="P46" s="494">
        <v>0</v>
      </c>
      <c r="Q46" s="494">
        <v>0</v>
      </c>
      <c r="R46" s="494">
        <v>0</v>
      </c>
      <c r="S46" s="494">
        <v>0</v>
      </c>
      <c r="T46" s="494">
        <v>0</v>
      </c>
      <c r="U46" s="494">
        <v>0</v>
      </c>
      <c r="V46" s="494">
        <v>0</v>
      </c>
      <c r="W46" s="494">
        <v>0</v>
      </c>
      <c r="X46" s="494">
        <v>0</v>
      </c>
      <c r="Y46" s="494">
        <v>0</v>
      </c>
      <c r="Z46" s="494">
        <v>0</v>
      </c>
      <c r="AA46" s="494">
        <v>0</v>
      </c>
      <c r="AB46" s="494">
        <v>0</v>
      </c>
      <c r="AC46" s="494">
        <v>0</v>
      </c>
      <c r="AD46" s="494">
        <v>0</v>
      </c>
      <c r="AE46" s="494">
        <v>0</v>
      </c>
      <c r="AF46" s="494">
        <v>0</v>
      </c>
      <c r="AG46" s="494">
        <v>0</v>
      </c>
      <c r="AH46" s="494">
        <v>0</v>
      </c>
      <c r="AI46" s="494">
        <v>0</v>
      </c>
      <c r="AJ46" s="494">
        <v>0</v>
      </c>
      <c r="AK46" s="494">
        <v>0</v>
      </c>
      <c r="AL46" s="494">
        <v>0</v>
      </c>
      <c r="AM46" s="494">
        <v>0</v>
      </c>
      <c r="AN46" s="494">
        <v>0</v>
      </c>
      <c r="AO46" s="494">
        <v>0</v>
      </c>
      <c r="AP46" s="494">
        <v>0</v>
      </c>
      <c r="AQ46" s="494">
        <v>0</v>
      </c>
      <c r="AR46" s="494">
        <v>0</v>
      </c>
      <c r="AS46" s="494">
        <v>0</v>
      </c>
      <c r="AT46" s="494">
        <v>0</v>
      </c>
      <c r="AU46" s="494">
        <v>0</v>
      </c>
      <c r="AV46" s="494">
        <v>0</v>
      </c>
      <c r="AW46" s="494">
        <v>0</v>
      </c>
      <c r="AX46" s="494">
        <v>0</v>
      </c>
      <c r="AY46" s="494">
        <v>0</v>
      </c>
      <c r="AZ46" s="494">
        <v>0</v>
      </c>
      <c r="BA46" s="494">
        <v>0</v>
      </c>
      <c r="BB46" s="494">
        <v>0</v>
      </c>
      <c r="BC46" s="494">
        <v>0</v>
      </c>
      <c r="BD46" s="494">
        <v>0</v>
      </c>
      <c r="BE46" s="494">
        <v>0</v>
      </c>
      <c r="BF46" s="494">
        <v>0</v>
      </c>
      <c r="BG46" s="494">
        <v>0</v>
      </c>
      <c r="BH46" s="494">
        <v>0</v>
      </c>
      <c r="BI46" s="494">
        <v>0</v>
      </c>
      <c r="BJ46" s="494">
        <v>0</v>
      </c>
      <c r="BK46" s="494">
        <v>0</v>
      </c>
      <c r="BL46" s="494">
        <v>0</v>
      </c>
      <c r="BM46" s="494">
        <v>0</v>
      </c>
      <c r="BN46" s="494">
        <v>0</v>
      </c>
      <c r="BO46" s="494">
        <v>0</v>
      </c>
      <c r="BP46" s="494">
        <v>0</v>
      </c>
      <c r="BQ46" s="494">
        <v>0</v>
      </c>
      <c r="BR46" s="494">
        <v>0</v>
      </c>
      <c r="BS46" s="494">
        <v>0</v>
      </c>
      <c r="BT46" s="494">
        <v>0</v>
      </c>
      <c r="BU46" s="494">
        <v>0</v>
      </c>
      <c r="BV46" s="494">
        <v>0</v>
      </c>
      <c r="BW46" s="494">
        <v>0</v>
      </c>
      <c r="BX46" s="494">
        <v>0</v>
      </c>
      <c r="BY46" s="494">
        <v>0</v>
      </c>
      <c r="BZ46" s="494">
        <v>0</v>
      </c>
      <c r="CA46" s="494">
        <v>0</v>
      </c>
      <c r="CB46" s="494">
        <v>0</v>
      </c>
      <c r="CC46" s="494">
        <v>0</v>
      </c>
      <c r="CD46" s="494">
        <v>0</v>
      </c>
      <c r="CE46" s="494">
        <v>0</v>
      </c>
      <c r="CF46" s="494">
        <v>0</v>
      </c>
      <c r="CG46" s="494">
        <v>0</v>
      </c>
      <c r="CH46" s="494">
        <v>0</v>
      </c>
      <c r="CI46" s="494">
        <v>0</v>
      </c>
      <c r="CJ46" s="494">
        <v>0</v>
      </c>
      <c r="CK46" s="494">
        <v>0</v>
      </c>
      <c r="CL46" s="494">
        <v>0</v>
      </c>
      <c r="CM46" s="494">
        <v>0</v>
      </c>
      <c r="CN46" s="494">
        <v>0</v>
      </c>
      <c r="CO46" s="494">
        <v>0</v>
      </c>
      <c r="CP46" s="494">
        <v>0</v>
      </c>
      <c r="CQ46" s="494">
        <v>0</v>
      </c>
      <c r="CR46" s="494">
        <v>0</v>
      </c>
      <c r="CS46" s="494">
        <v>0</v>
      </c>
      <c r="CT46" s="9"/>
      <c r="CV46" s="343">
        <f>IF(COUNT(G46:INDEX(G46:CS46,RP+1))&lt;&gt;RP+1,"Error",0)</f>
        <v>0</v>
      </c>
      <c r="CX46" s="324">
        <f t="shared" si="16"/>
        <v>0</v>
      </c>
    </row>
    <row r="47" spans="3:102" customFormat="1" hidden="1" x14ac:dyDescent="0.35">
      <c r="C47" s="424"/>
      <c r="D47" s="33" t="str">
        <f>IFERROR(VLOOKUP(C47,G.Asm!$C$63:$F$72,4,0),"")</f>
        <v/>
      </c>
      <c r="E47" s="492">
        <f>G47+NPV(G.Asm!$F$40,H47:INDEX(H47:CS47,RP))</f>
        <v>0</v>
      </c>
      <c r="F47" s="492">
        <f t="shared" si="15"/>
        <v>0</v>
      </c>
      <c r="G47" s="493">
        <v>0</v>
      </c>
      <c r="H47" s="494">
        <v>0</v>
      </c>
      <c r="I47" s="494">
        <v>0</v>
      </c>
      <c r="J47" s="494">
        <v>0</v>
      </c>
      <c r="K47" s="494">
        <v>0</v>
      </c>
      <c r="L47" s="494">
        <v>0</v>
      </c>
      <c r="M47" s="494">
        <v>0</v>
      </c>
      <c r="N47" s="494">
        <v>0</v>
      </c>
      <c r="O47" s="494">
        <v>0</v>
      </c>
      <c r="P47" s="494">
        <v>0</v>
      </c>
      <c r="Q47" s="494">
        <v>0</v>
      </c>
      <c r="R47" s="494">
        <v>0</v>
      </c>
      <c r="S47" s="494">
        <v>0</v>
      </c>
      <c r="T47" s="494">
        <v>0</v>
      </c>
      <c r="U47" s="494">
        <v>0</v>
      </c>
      <c r="V47" s="494">
        <v>0</v>
      </c>
      <c r="W47" s="494">
        <v>0</v>
      </c>
      <c r="X47" s="494">
        <v>0</v>
      </c>
      <c r="Y47" s="494">
        <v>0</v>
      </c>
      <c r="Z47" s="494">
        <v>0</v>
      </c>
      <c r="AA47" s="494">
        <v>0</v>
      </c>
      <c r="AB47" s="494">
        <v>0</v>
      </c>
      <c r="AC47" s="494">
        <v>0</v>
      </c>
      <c r="AD47" s="494">
        <v>0</v>
      </c>
      <c r="AE47" s="494">
        <v>0</v>
      </c>
      <c r="AF47" s="494">
        <v>0</v>
      </c>
      <c r="AG47" s="494">
        <v>0</v>
      </c>
      <c r="AH47" s="494">
        <v>0</v>
      </c>
      <c r="AI47" s="494">
        <v>0</v>
      </c>
      <c r="AJ47" s="494">
        <v>0</v>
      </c>
      <c r="AK47" s="494">
        <v>0</v>
      </c>
      <c r="AL47" s="494">
        <v>0</v>
      </c>
      <c r="AM47" s="494">
        <v>0</v>
      </c>
      <c r="AN47" s="494">
        <v>0</v>
      </c>
      <c r="AO47" s="494">
        <v>0</v>
      </c>
      <c r="AP47" s="494">
        <v>0</v>
      </c>
      <c r="AQ47" s="494">
        <v>0</v>
      </c>
      <c r="AR47" s="494">
        <v>0</v>
      </c>
      <c r="AS47" s="494">
        <v>0</v>
      </c>
      <c r="AT47" s="494">
        <v>0</v>
      </c>
      <c r="AU47" s="494">
        <v>0</v>
      </c>
      <c r="AV47" s="494">
        <v>0</v>
      </c>
      <c r="AW47" s="494">
        <v>0</v>
      </c>
      <c r="AX47" s="494">
        <v>0</v>
      </c>
      <c r="AY47" s="494">
        <v>0</v>
      </c>
      <c r="AZ47" s="494">
        <v>0</v>
      </c>
      <c r="BA47" s="494">
        <v>0</v>
      </c>
      <c r="BB47" s="494">
        <v>0</v>
      </c>
      <c r="BC47" s="494">
        <v>0</v>
      </c>
      <c r="BD47" s="494">
        <v>0</v>
      </c>
      <c r="BE47" s="494">
        <v>0</v>
      </c>
      <c r="BF47" s="494">
        <v>0</v>
      </c>
      <c r="BG47" s="494">
        <v>0</v>
      </c>
      <c r="BH47" s="494">
        <v>0</v>
      </c>
      <c r="BI47" s="494">
        <v>0</v>
      </c>
      <c r="BJ47" s="494">
        <v>0</v>
      </c>
      <c r="BK47" s="494">
        <v>0</v>
      </c>
      <c r="BL47" s="494">
        <v>0</v>
      </c>
      <c r="BM47" s="494">
        <v>0</v>
      </c>
      <c r="BN47" s="494">
        <v>0</v>
      </c>
      <c r="BO47" s="494">
        <v>0</v>
      </c>
      <c r="BP47" s="494">
        <v>0</v>
      </c>
      <c r="BQ47" s="494">
        <v>0</v>
      </c>
      <c r="BR47" s="494">
        <v>0</v>
      </c>
      <c r="BS47" s="494">
        <v>0</v>
      </c>
      <c r="BT47" s="494">
        <v>0</v>
      </c>
      <c r="BU47" s="494">
        <v>0</v>
      </c>
      <c r="BV47" s="494">
        <v>0</v>
      </c>
      <c r="BW47" s="494">
        <v>0</v>
      </c>
      <c r="BX47" s="494">
        <v>0</v>
      </c>
      <c r="BY47" s="494">
        <v>0</v>
      </c>
      <c r="BZ47" s="494">
        <v>0</v>
      </c>
      <c r="CA47" s="494">
        <v>0</v>
      </c>
      <c r="CB47" s="494">
        <v>0</v>
      </c>
      <c r="CC47" s="494">
        <v>0</v>
      </c>
      <c r="CD47" s="494">
        <v>0</v>
      </c>
      <c r="CE47" s="494">
        <v>0</v>
      </c>
      <c r="CF47" s="494">
        <v>0</v>
      </c>
      <c r="CG47" s="494">
        <v>0</v>
      </c>
      <c r="CH47" s="494">
        <v>0</v>
      </c>
      <c r="CI47" s="494">
        <v>0</v>
      </c>
      <c r="CJ47" s="494">
        <v>0</v>
      </c>
      <c r="CK47" s="494">
        <v>0</v>
      </c>
      <c r="CL47" s="494">
        <v>0</v>
      </c>
      <c r="CM47" s="494">
        <v>0</v>
      </c>
      <c r="CN47" s="494">
        <v>0</v>
      </c>
      <c r="CO47" s="494">
        <v>0</v>
      </c>
      <c r="CP47" s="494">
        <v>0</v>
      </c>
      <c r="CQ47" s="494">
        <v>0</v>
      </c>
      <c r="CR47" s="494">
        <v>0</v>
      </c>
      <c r="CS47" s="494">
        <v>0</v>
      </c>
      <c r="CT47" s="9"/>
      <c r="CV47" s="343">
        <f>IF(COUNT(G47:INDEX(G47:CS47,RP+1))&lt;&gt;RP+1,"Error",0)</f>
        <v>0</v>
      </c>
      <c r="CX47" s="324">
        <f t="shared" si="16"/>
        <v>0</v>
      </c>
    </row>
    <row r="48" spans="3:102" customFormat="1" hidden="1" x14ac:dyDescent="0.35">
      <c r="C48" s="424"/>
      <c r="D48" s="33" t="str">
        <f>IFERROR(VLOOKUP(C48,G.Asm!$C$63:$F$72,4,0),"")</f>
        <v/>
      </c>
      <c r="E48" s="492">
        <f>G48+NPV(G.Asm!$F$40,H48:INDEX(H48:CS48,RP))</f>
        <v>0</v>
      </c>
      <c r="F48" s="492">
        <f t="shared" si="15"/>
        <v>0</v>
      </c>
      <c r="G48" s="493">
        <v>0</v>
      </c>
      <c r="H48" s="494">
        <v>0</v>
      </c>
      <c r="I48" s="494">
        <v>0</v>
      </c>
      <c r="J48" s="494">
        <v>0</v>
      </c>
      <c r="K48" s="494">
        <v>0</v>
      </c>
      <c r="L48" s="494">
        <v>0</v>
      </c>
      <c r="M48" s="494">
        <v>0</v>
      </c>
      <c r="N48" s="494">
        <v>0</v>
      </c>
      <c r="O48" s="494">
        <v>0</v>
      </c>
      <c r="P48" s="494">
        <v>0</v>
      </c>
      <c r="Q48" s="494">
        <v>0</v>
      </c>
      <c r="R48" s="494">
        <v>0</v>
      </c>
      <c r="S48" s="494">
        <v>0</v>
      </c>
      <c r="T48" s="494">
        <v>0</v>
      </c>
      <c r="U48" s="494">
        <v>0</v>
      </c>
      <c r="V48" s="494">
        <v>0</v>
      </c>
      <c r="W48" s="494">
        <v>0</v>
      </c>
      <c r="X48" s="494">
        <v>0</v>
      </c>
      <c r="Y48" s="494">
        <v>0</v>
      </c>
      <c r="Z48" s="494">
        <v>0</v>
      </c>
      <c r="AA48" s="494">
        <v>0</v>
      </c>
      <c r="AB48" s="494">
        <v>0</v>
      </c>
      <c r="AC48" s="494">
        <v>0</v>
      </c>
      <c r="AD48" s="494">
        <v>0</v>
      </c>
      <c r="AE48" s="494">
        <v>0</v>
      </c>
      <c r="AF48" s="494">
        <v>0</v>
      </c>
      <c r="AG48" s="494">
        <v>0</v>
      </c>
      <c r="AH48" s="494">
        <v>0</v>
      </c>
      <c r="AI48" s="494">
        <v>0</v>
      </c>
      <c r="AJ48" s="494">
        <v>0</v>
      </c>
      <c r="AK48" s="494">
        <v>0</v>
      </c>
      <c r="AL48" s="494">
        <v>0</v>
      </c>
      <c r="AM48" s="494">
        <v>0</v>
      </c>
      <c r="AN48" s="494">
        <v>0</v>
      </c>
      <c r="AO48" s="494">
        <v>0</v>
      </c>
      <c r="AP48" s="494">
        <v>0</v>
      </c>
      <c r="AQ48" s="494">
        <v>0</v>
      </c>
      <c r="AR48" s="494">
        <v>0</v>
      </c>
      <c r="AS48" s="494">
        <v>0</v>
      </c>
      <c r="AT48" s="494">
        <v>0</v>
      </c>
      <c r="AU48" s="494">
        <v>0</v>
      </c>
      <c r="AV48" s="494">
        <v>0</v>
      </c>
      <c r="AW48" s="494">
        <v>0</v>
      </c>
      <c r="AX48" s="494">
        <v>0</v>
      </c>
      <c r="AY48" s="494">
        <v>0</v>
      </c>
      <c r="AZ48" s="494">
        <v>0</v>
      </c>
      <c r="BA48" s="494">
        <v>0</v>
      </c>
      <c r="BB48" s="494">
        <v>0</v>
      </c>
      <c r="BC48" s="494">
        <v>0</v>
      </c>
      <c r="BD48" s="494">
        <v>0</v>
      </c>
      <c r="BE48" s="494">
        <v>0</v>
      </c>
      <c r="BF48" s="494">
        <v>0</v>
      </c>
      <c r="BG48" s="494">
        <v>0</v>
      </c>
      <c r="BH48" s="494">
        <v>0</v>
      </c>
      <c r="BI48" s="494">
        <v>0</v>
      </c>
      <c r="BJ48" s="494">
        <v>0</v>
      </c>
      <c r="BK48" s="494">
        <v>0</v>
      </c>
      <c r="BL48" s="494">
        <v>0</v>
      </c>
      <c r="BM48" s="494">
        <v>0</v>
      </c>
      <c r="BN48" s="494">
        <v>0</v>
      </c>
      <c r="BO48" s="494">
        <v>0</v>
      </c>
      <c r="BP48" s="494">
        <v>0</v>
      </c>
      <c r="BQ48" s="494">
        <v>0</v>
      </c>
      <c r="BR48" s="494">
        <v>0</v>
      </c>
      <c r="BS48" s="494">
        <v>0</v>
      </c>
      <c r="BT48" s="494">
        <v>0</v>
      </c>
      <c r="BU48" s="494">
        <v>0</v>
      </c>
      <c r="BV48" s="494">
        <v>0</v>
      </c>
      <c r="BW48" s="494">
        <v>0</v>
      </c>
      <c r="BX48" s="494">
        <v>0</v>
      </c>
      <c r="BY48" s="494">
        <v>0</v>
      </c>
      <c r="BZ48" s="494">
        <v>0</v>
      </c>
      <c r="CA48" s="494">
        <v>0</v>
      </c>
      <c r="CB48" s="494">
        <v>0</v>
      </c>
      <c r="CC48" s="494">
        <v>0</v>
      </c>
      <c r="CD48" s="494">
        <v>0</v>
      </c>
      <c r="CE48" s="494">
        <v>0</v>
      </c>
      <c r="CF48" s="494">
        <v>0</v>
      </c>
      <c r="CG48" s="494">
        <v>0</v>
      </c>
      <c r="CH48" s="494">
        <v>0</v>
      </c>
      <c r="CI48" s="494">
        <v>0</v>
      </c>
      <c r="CJ48" s="494">
        <v>0</v>
      </c>
      <c r="CK48" s="494">
        <v>0</v>
      </c>
      <c r="CL48" s="494">
        <v>0</v>
      </c>
      <c r="CM48" s="494">
        <v>0</v>
      </c>
      <c r="CN48" s="494">
        <v>0</v>
      </c>
      <c r="CO48" s="494">
        <v>0</v>
      </c>
      <c r="CP48" s="494">
        <v>0</v>
      </c>
      <c r="CQ48" s="494">
        <v>0</v>
      </c>
      <c r="CR48" s="494">
        <v>0</v>
      </c>
      <c r="CS48" s="494">
        <v>0</v>
      </c>
      <c r="CT48" s="9"/>
      <c r="CV48" s="343">
        <f>IF(COUNT(G48:INDEX(G48:CS48,RP+1))&lt;&gt;RP+1,"Error",0)</f>
        <v>0</v>
      </c>
      <c r="CX48" s="324">
        <f t="shared" si="16"/>
        <v>0</v>
      </c>
    </row>
    <row r="49" spans="3:102" customFormat="1" hidden="1" x14ac:dyDescent="0.35">
      <c r="C49" s="424"/>
      <c r="D49" s="33" t="str">
        <f>IFERROR(VLOOKUP(C49,G.Asm!$C$63:$F$72,4,0),"")</f>
        <v/>
      </c>
      <c r="E49" s="492">
        <f>G49+NPV(G.Asm!$F$40,H49:INDEX(H49:CS49,RP))</f>
        <v>0</v>
      </c>
      <c r="F49" s="492">
        <f t="shared" si="15"/>
        <v>0</v>
      </c>
      <c r="G49" s="493">
        <v>0</v>
      </c>
      <c r="H49" s="494">
        <v>0</v>
      </c>
      <c r="I49" s="494">
        <v>0</v>
      </c>
      <c r="J49" s="494">
        <v>0</v>
      </c>
      <c r="K49" s="494">
        <v>0</v>
      </c>
      <c r="L49" s="494">
        <v>0</v>
      </c>
      <c r="M49" s="494">
        <v>0</v>
      </c>
      <c r="N49" s="494">
        <v>0</v>
      </c>
      <c r="O49" s="494">
        <v>0</v>
      </c>
      <c r="P49" s="494">
        <v>0</v>
      </c>
      <c r="Q49" s="494">
        <v>0</v>
      </c>
      <c r="R49" s="494">
        <v>0</v>
      </c>
      <c r="S49" s="494">
        <v>0</v>
      </c>
      <c r="T49" s="494">
        <v>0</v>
      </c>
      <c r="U49" s="494">
        <v>0</v>
      </c>
      <c r="V49" s="494">
        <v>0</v>
      </c>
      <c r="W49" s="494">
        <v>0</v>
      </c>
      <c r="X49" s="494">
        <v>0</v>
      </c>
      <c r="Y49" s="494">
        <v>0</v>
      </c>
      <c r="Z49" s="494">
        <v>0</v>
      </c>
      <c r="AA49" s="494">
        <v>0</v>
      </c>
      <c r="AB49" s="494">
        <v>0</v>
      </c>
      <c r="AC49" s="494">
        <v>0</v>
      </c>
      <c r="AD49" s="494">
        <v>0</v>
      </c>
      <c r="AE49" s="494">
        <v>0</v>
      </c>
      <c r="AF49" s="494">
        <v>0</v>
      </c>
      <c r="AG49" s="494">
        <v>0</v>
      </c>
      <c r="AH49" s="494">
        <v>0</v>
      </c>
      <c r="AI49" s="494">
        <v>0</v>
      </c>
      <c r="AJ49" s="494">
        <v>0</v>
      </c>
      <c r="AK49" s="494">
        <v>0</v>
      </c>
      <c r="AL49" s="494">
        <v>0</v>
      </c>
      <c r="AM49" s="494">
        <v>0</v>
      </c>
      <c r="AN49" s="494">
        <v>0</v>
      </c>
      <c r="AO49" s="494">
        <v>0</v>
      </c>
      <c r="AP49" s="494">
        <v>0</v>
      </c>
      <c r="AQ49" s="494">
        <v>0</v>
      </c>
      <c r="AR49" s="494">
        <v>0</v>
      </c>
      <c r="AS49" s="494">
        <v>0</v>
      </c>
      <c r="AT49" s="494">
        <v>0</v>
      </c>
      <c r="AU49" s="494">
        <v>0</v>
      </c>
      <c r="AV49" s="494">
        <v>0</v>
      </c>
      <c r="AW49" s="494">
        <v>0</v>
      </c>
      <c r="AX49" s="494">
        <v>0</v>
      </c>
      <c r="AY49" s="494">
        <v>0</v>
      </c>
      <c r="AZ49" s="494">
        <v>0</v>
      </c>
      <c r="BA49" s="494">
        <v>0</v>
      </c>
      <c r="BB49" s="494">
        <v>0</v>
      </c>
      <c r="BC49" s="494">
        <v>0</v>
      </c>
      <c r="BD49" s="494">
        <v>0</v>
      </c>
      <c r="BE49" s="494">
        <v>0</v>
      </c>
      <c r="BF49" s="494">
        <v>0</v>
      </c>
      <c r="BG49" s="494">
        <v>0</v>
      </c>
      <c r="BH49" s="494">
        <v>0</v>
      </c>
      <c r="BI49" s="494">
        <v>0</v>
      </c>
      <c r="BJ49" s="494">
        <v>0</v>
      </c>
      <c r="BK49" s="494">
        <v>0</v>
      </c>
      <c r="BL49" s="494">
        <v>0</v>
      </c>
      <c r="BM49" s="494">
        <v>0</v>
      </c>
      <c r="BN49" s="494">
        <v>0</v>
      </c>
      <c r="BO49" s="494">
        <v>0</v>
      </c>
      <c r="BP49" s="494">
        <v>0</v>
      </c>
      <c r="BQ49" s="494">
        <v>0</v>
      </c>
      <c r="BR49" s="494">
        <v>0</v>
      </c>
      <c r="BS49" s="494">
        <v>0</v>
      </c>
      <c r="BT49" s="494">
        <v>0</v>
      </c>
      <c r="BU49" s="494">
        <v>0</v>
      </c>
      <c r="BV49" s="494">
        <v>0</v>
      </c>
      <c r="BW49" s="494">
        <v>0</v>
      </c>
      <c r="BX49" s="494">
        <v>0</v>
      </c>
      <c r="BY49" s="494">
        <v>0</v>
      </c>
      <c r="BZ49" s="494">
        <v>0</v>
      </c>
      <c r="CA49" s="494">
        <v>0</v>
      </c>
      <c r="CB49" s="494">
        <v>0</v>
      </c>
      <c r="CC49" s="494">
        <v>0</v>
      </c>
      <c r="CD49" s="494">
        <v>0</v>
      </c>
      <c r="CE49" s="494">
        <v>0</v>
      </c>
      <c r="CF49" s="494">
        <v>0</v>
      </c>
      <c r="CG49" s="494">
        <v>0</v>
      </c>
      <c r="CH49" s="494">
        <v>0</v>
      </c>
      <c r="CI49" s="494">
        <v>0</v>
      </c>
      <c r="CJ49" s="494">
        <v>0</v>
      </c>
      <c r="CK49" s="494">
        <v>0</v>
      </c>
      <c r="CL49" s="494">
        <v>0</v>
      </c>
      <c r="CM49" s="494">
        <v>0</v>
      </c>
      <c r="CN49" s="494">
        <v>0</v>
      </c>
      <c r="CO49" s="494">
        <v>0</v>
      </c>
      <c r="CP49" s="494">
        <v>0</v>
      </c>
      <c r="CQ49" s="494">
        <v>0</v>
      </c>
      <c r="CR49" s="494">
        <v>0</v>
      </c>
      <c r="CS49" s="494">
        <v>0</v>
      </c>
      <c r="CT49" s="9"/>
      <c r="CV49" s="343">
        <f>IF(COUNT(G49:INDEX(G49:CS49,RP+1))&lt;&gt;RP+1,"Error",0)</f>
        <v>0</v>
      </c>
      <c r="CX49" s="324">
        <f t="shared" si="16"/>
        <v>0</v>
      </c>
    </row>
    <row r="50" spans="3:102" customFormat="1" hidden="1" x14ac:dyDescent="0.35">
      <c r="C50" s="424"/>
      <c r="D50" s="33" t="str">
        <f>IFERROR(VLOOKUP(C50,G.Asm!$C$63:$F$72,4,0),"")</f>
        <v/>
      </c>
      <c r="E50" s="492">
        <f>G50+NPV(G.Asm!$F$40,H50:INDEX(H50:CS50,RP))</f>
        <v>0</v>
      </c>
      <c r="F50" s="492">
        <f t="shared" si="15"/>
        <v>0</v>
      </c>
      <c r="G50" s="493">
        <v>0</v>
      </c>
      <c r="H50" s="494">
        <v>0</v>
      </c>
      <c r="I50" s="494">
        <v>0</v>
      </c>
      <c r="J50" s="494">
        <v>0</v>
      </c>
      <c r="K50" s="494">
        <v>0</v>
      </c>
      <c r="L50" s="494">
        <v>0</v>
      </c>
      <c r="M50" s="494">
        <v>0</v>
      </c>
      <c r="N50" s="494">
        <v>0</v>
      </c>
      <c r="O50" s="494">
        <v>0</v>
      </c>
      <c r="P50" s="494">
        <v>0</v>
      </c>
      <c r="Q50" s="494">
        <v>0</v>
      </c>
      <c r="R50" s="494">
        <v>0</v>
      </c>
      <c r="S50" s="494">
        <v>0</v>
      </c>
      <c r="T50" s="494">
        <v>0</v>
      </c>
      <c r="U50" s="494">
        <v>0</v>
      </c>
      <c r="V50" s="494">
        <v>0</v>
      </c>
      <c r="W50" s="494">
        <v>0</v>
      </c>
      <c r="X50" s="494">
        <v>0</v>
      </c>
      <c r="Y50" s="494">
        <v>0</v>
      </c>
      <c r="Z50" s="494">
        <v>0</v>
      </c>
      <c r="AA50" s="494">
        <v>0</v>
      </c>
      <c r="AB50" s="494">
        <v>0</v>
      </c>
      <c r="AC50" s="494">
        <v>0</v>
      </c>
      <c r="AD50" s="494">
        <v>0</v>
      </c>
      <c r="AE50" s="494">
        <v>0</v>
      </c>
      <c r="AF50" s="494">
        <v>0</v>
      </c>
      <c r="AG50" s="494">
        <v>0</v>
      </c>
      <c r="AH50" s="494">
        <v>0</v>
      </c>
      <c r="AI50" s="494">
        <v>0</v>
      </c>
      <c r="AJ50" s="494">
        <v>0</v>
      </c>
      <c r="AK50" s="494">
        <v>0</v>
      </c>
      <c r="AL50" s="494">
        <v>0</v>
      </c>
      <c r="AM50" s="494">
        <v>0</v>
      </c>
      <c r="AN50" s="494">
        <v>0</v>
      </c>
      <c r="AO50" s="494">
        <v>0</v>
      </c>
      <c r="AP50" s="494">
        <v>0</v>
      </c>
      <c r="AQ50" s="494">
        <v>0</v>
      </c>
      <c r="AR50" s="494">
        <v>0</v>
      </c>
      <c r="AS50" s="494">
        <v>0</v>
      </c>
      <c r="AT50" s="494">
        <v>0</v>
      </c>
      <c r="AU50" s="494">
        <v>0</v>
      </c>
      <c r="AV50" s="494">
        <v>0</v>
      </c>
      <c r="AW50" s="494">
        <v>0</v>
      </c>
      <c r="AX50" s="494">
        <v>0</v>
      </c>
      <c r="AY50" s="494">
        <v>0</v>
      </c>
      <c r="AZ50" s="494">
        <v>0</v>
      </c>
      <c r="BA50" s="494">
        <v>0</v>
      </c>
      <c r="BB50" s="494">
        <v>0</v>
      </c>
      <c r="BC50" s="494">
        <v>0</v>
      </c>
      <c r="BD50" s="494">
        <v>0</v>
      </c>
      <c r="BE50" s="494">
        <v>0</v>
      </c>
      <c r="BF50" s="494">
        <v>0</v>
      </c>
      <c r="BG50" s="494">
        <v>0</v>
      </c>
      <c r="BH50" s="494">
        <v>0</v>
      </c>
      <c r="BI50" s="494">
        <v>0</v>
      </c>
      <c r="BJ50" s="494">
        <v>0</v>
      </c>
      <c r="BK50" s="494">
        <v>0</v>
      </c>
      <c r="BL50" s="494">
        <v>0</v>
      </c>
      <c r="BM50" s="494">
        <v>0</v>
      </c>
      <c r="BN50" s="494">
        <v>0</v>
      </c>
      <c r="BO50" s="494">
        <v>0</v>
      </c>
      <c r="BP50" s="494">
        <v>0</v>
      </c>
      <c r="BQ50" s="494">
        <v>0</v>
      </c>
      <c r="BR50" s="494">
        <v>0</v>
      </c>
      <c r="BS50" s="494">
        <v>0</v>
      </c>
      <c r="BT50" s="494">
        <v>0</v>
      </c>
      <c r="BU50" s="494">
        <v>0</v>
      </c>
      <c r="BV50" s="494">
        <v>0</v>
      </c>
      <c r="BW50" s="494">
        <v>0</v>
      </c>
      <c r="BX50" s="494">
        <v>0</v>
      </c>
      <c r="BY50" s="494">
        <v>0</v>
      </c>
      <c r="BZ50" s="494">
        <v>0</v>
      </c>
      <c r="CA50" s="494">
        <v>0</v>
      </c>
      <c r="CB50" s="494">
        <v>0</v>
      </c>
      <c r="CC50" s="494">
        <v>0</v>
      </c>
      <c r="CD50" s="494">
        <v>0</v>
      </c>
      <c r="CE50" s="494">
        <v>0</v>
      </c>
      <c r="CF50" s="494">
        <v>0</v>
      </c>
      <c r="CG50" s="494">
        <v>0</v>
      </c>
      <c r="CH50" s="494">
        <v>0</v>
      </c>
      <c r="CI50" s="494">
        <v>0</v>
      </c>
      <c r="CJ50" s="494">
        <v>0</v>
      </c>
      <c r="CK50" s="494">
        <v>0</v>
      </c>
      <c r="CL50" s="494">
        <v>0</v>
      </c>
      <c r="CM50" s="494">
        <v>0</v>
      </c>
      <c r="CN50" s="494">
        <v>0</v>
      </c>
      <c r="CO50" s="494">
        <v>0</v>
      </c>
      <c r="CP50" s="494">
        <v>0</v>
      </c>
      <c r="CQ50" s="494">
        <v>0</v>
      </c>
      <c r="CR50" s="494">
        <v>0</v>
      </c>
      <c r="CS50" s="494">
        <v>0</v>
      </c>
      <c r="CT50" s="9"/>
      <c r="CV50" s="343">
        <f>IF(COUNT(G50:INDEX(G50:CS50,RP+1))&lt;&gt;RP+1,"Error",0)</f>
        <v>0</v>
      </c>
      <c r="CX50" s="324">
        <f t="shared" si="16"/>
        <v>0</v>
      </c>
    </row>
    <row r="51" spans="3:102" customFormat="1" hidden="1" x14ac:dyDescent="0.35">
      <c r="C51" s="424"/>
      <c r="D51" s="33" t="str">
        <f>IFERROR(VLOOKUP(C51,G.Asm!$C$63:$F$72,4,0),"")</f>
        <v/>
      </c>
      <c r="E51" s="492">
        <f>G51+NPV(G.Asm!$F$40,H51:INDEX(H51:CS51,RP))</f>
        <v>0</v>
      </c>
      <c r="F51" s="492">
        <f t="shared" si="15"/>
        <v>0</v>
      </c>
      <c r="G51" s="493">
        <v>0</v>
      </c>
      <c r="H51" s="494">
        <v>0</v>
      </c>
      <c r="I51" s="494">
        <v>0</v>
      </c>
      <c r="J51" s="494">
        <v>0</v>
      </c>
      <c r="K51" s="494">
        <v>0</v>
      </c>
      <c r="L51" s="494">
        <v>0</v>
      </c>
      <c r="M51" s="494">
        <v>0</v>
      </c>
      <c r="N51" s="494">
        <v>0</v>
      </c>
      <c r="O51" s="494">
        <v>0</v>
      </c>
      <c r="P51" s="494">
        <v>0</v>
      </c>
      <c r="Q51" s="494">
        <v>0</v>
      </c>
      <c r="R51" s="494">
        <v>0</v>
      </c>
      <c r="S51" s="494">
        <v>0</v>
      </c>
      <c r="T51" s="494">
        <v>0</v>
      </c>
      <c r="U51" s="494">
        <v>0</v>
      </c>
      <c r="V51" s="494">
        <v>0</v>
      </c>
      <c r="W51" s="494">
        <v>0</v>
      </c>
      <c r="X51" s="494">
        <v>0</v>
      </c>
      <c r="Y51" s="494">
        <v>0</v>
      </c>
      <c r="Z51" s="494">
        <v>0</v>
      </c>
      <c r="AA51" s="494">
        <v>0</v>
      </c>
      <c r="AB51" s="494">
        <v>0</v>
      </c>
      <c r="AC51" s="494">
        <v>0</v>
      </c>
      <c r="AD51" s="494">
        <v>0</v>
      </c>
      <c r="AE51" s="494">
        <v>0</v>
      </c>
      <c r="AF51" s="494">
        <v>0</v>
      </c>
      <c r="AG51" s="494">
        <v>0</v>
      </c>
      <c r="AH51" s="494">
        <v>0</v>
      </c>
      <c r="AI51" s="494">
        <v>0</v>
      </c>
      <c r="AJ51" s="494">
        <v>0</v>
      </c>
      <c r="AK51" s="494">
        <v>0</v>
      </c>
      <c r="AL51" s="494">
        <v>0</v>
      </c>
      <c r="AM51" s="494">
        <v>0</v>
      </c>
      <c r="AN51" s="494">
        <v>0</v>
      </c>
      <c r="AO51" s="494">
        <v>0</v>
      </c>
      <c r="AP51" s="494">
        <v>0</v>
      </c>
      <c r="AQ51" s="494">
        <v>0</v>
      </c>
      <c r="AR51" s="494">
        <v>0</v>
      </c>
      <c r="AS51" s="494">
        <v>0</v>
      </c>
      <c r="AT51" s="494">
        <v>0</v>
      </c>
      <c r="AU51" s="494">
        <v>0</v>
      </c>
      <c r="AV51" s="494">
        <v>0</v>
      </c>
      <c r="AW51" s="494">
        <v>0</v>
      </c>
      <c r="AX51" s="494">
        <v>0</v>
      </c>
      <c r="AY51" s="494">
        <v>0</v>
      </c>
      <c r="AZ51" s="494">
        <v>0</v>
      </c>
      <c r="BA51" s="494">
        <v>0</v>
      </c>
      <c r="BB51" s="494">
        <v>0</v>
      </c>
      <c r="BC51" s="494">
        <v>0</v>
      </c>
      <c r="BD51" s="494">
        <v>0</v>
      </c>
      <c r="BE51" s="494">
        <v>0</v>
      </c>
      <c r="BF51" s="494">
        <v>0</v>
      </c>
      <c r="BG51" s="494">
        <v>0</v>
      </c>
      <c r="BH51" s="494">
        <v>0</v>
      </c>
      <c r="BI51" s="494">
        <v>0</v>
      </c>
      <c r="BJ51" s="494">
        <v>0</v>
      </c>
      <c r="BK51" s="494">
        <v>0</v>
      </c>
      <c r="BL51" s="494">
        <v>0</v>
      </c>
      <c r="BM51" s="494">
        <v>0</v>
      </c>
      <c r="BN51" s="494">
        <v>0</v>
      </c>
      <c r="BO51" s="494">
        <v>0</v>
      </c>
      <c r="BP51" s="494">
        <v>0</v>
      </c>
      <c r="BQ51" s="494">
        <v>0</v>
      </c>
      <c r="BR51" s="494">
        <v>0</v>
      </c>
      <c r="BS51" s="494">
        <v>0</v>
      </c>
      <c r="BT51" s="494">
        <v>0</v>
      </c>
      <c r="BU51" s="494">
        <v>0</v>
      </c>
      <c r="BV51" s="494">
        <v>0</v>
      </c>
      <c r="BW51" s="494">
        <v>0</v>
      </c>
      <c r="BX51" s="494">
        <v>0</v>
      </c>
      <c r="BY51" s="494">
        <v>0</v>
      </c>
      <c r="BZ51" s="494">
        <v>0</v>
      </c>
      <c r="CA51" s="494">
        <v>0</v>
      </c>
      <c r="CB51" s="494">
        <v>0</v>
      </c>
      <c r="CC51" s="494">
        <v>0</v>
      </c>
      <c r="CD51" s="494">
        <v>0</v>
      </c>
      <c r="CE51" s="494">
        <v>0</v>
      </c>
      <c r="CF51" s="494">
        <v>0</v>
      </c>
      <c r="CG51" s="494">
        <v>0</v>
      </c>
      <c r="CH51" s="494">
        <v>0</v>
      </c>
      <c r="CI51" s="494">
        <v>0</v>
      </c>
      <c r="CJ51" s="494">
        <v>0</v>
      </c>
      <c r="CK51" s="494">
        <v>0</v>
      </c>
      <c r="CL51" s="494">
        <v>0</v>
      </c>
      <c r="CM51" s="494">
        <v>0</v>
      </c>
      <c r="CN51" s="494">
        <v>0</v>
      </c>
      <c r="CO51" s="494">
        <v>0</v>
      </c>
      <c r="CP51" s="494">
        <v>0</v>
      </c>
      <c r="CQ51" s="494">
        <v>0</v>
      </c>
      <c r="CR51" s="494">
        <v>0</v>
      </c>
      <c r="CS51" s="494">
        <v>0</v>
      </c>
      <c r="CT51" s="9"/>
      <c r="CV51" s="343">
        <f>IF(COUNT(G51:INDEX(G51:CS51,RP+1))&lt;&gt;RP+1,"Error",0)</f>
        <v>0</v>
      </c>
      <c r="CX51" s="324">
        <f t="shared" si="16"/>
        <v>0</v>
      </c>
    </row>
    <row r="52" spans="3:102" customFormat="1" x14ac:dyDescent="0.35">
      <c r="C52" s="422" t="s">
        <v>334</v>
      </c>
      <c r="D52" s="33" t="str">
        <f>IF(OR(C52="Spare",ISBLANK(C52)),"",G.Asm!$F$72)</f>
        <v/>
      </c>
      <c r="E52" s="492">
        <f>G52+NPV(G.Asm!$F$40,H52:INDEX(H52:CS52,RP))</f>
        <v>0</v>
      </c>
      <c r="F52" s="492">
        <f t="shared" si="15"/>
        <v>0</v>
      </c>
      <c r="G52" s="493">
        <v>0</v>
      </c>
      <c r="H52" s="494">
        <v>0</v>
      </c>
      <c r="I52" s="494">
        <v>0</v>
      </c>
      <c r="J52" s="494">
        <v>0</v>
      </c>
      <c r="K52" s="494">
        <v>0</v>
      </c>
      <c r="L52" s="494">
        <v>0</v>
      </c>
      <c r="M52" s="494">
        <v>0</v>
      </c>
      <c r="N52" s="494">
        <v>0</v>
      </c>
      <c r="O52" s="494">
        <v>0</v>
      </c>
      <c r="P52" s="494">
        <v>0</v>
      </c>
      <c r="Q52" s="494">
        <v>0</v>
      </c>
      <c r="R52" s="494">
        <v>0</v>
      </c>
      <c r="S52" s="494">
        <v>0</v>
      </c>
      <c r="T52" s="494">
        <v>0</v>
      </c>
      <c r="U52" s="494">
        <v>0</v>
      </c>
      <c r="V52" s="494">
        <v>0</v>
      </c>
      <c r="W52" s="494">
        <v>0</v>
      </c>
      <c r="X52" s="494">
        <v>0</v>
      </c>
      <c r="Y52" s="494">
        <v>0</v>
      </c>
      <c r="Z52" s="494">
        <v>0</v>
      </c>
      <c r="AA52" s="494">
        <v>0</v>
      </c>
      <c r="AB52" s="494">
        <v>0</v>
      </c>
      <c r="AC52" s="494">
        <v>0</v>
      </c>
      <c r="AD52" s="494">
        <v>0</v>
      </c>
      <c r="AE52" s="494">
        <v>0</v>
      </c>
      <c r="AF52" s="494">
        <v>0</v>
      </c>
      <c r="AG52" s="494">
        <v>0</v>
      </c>
      <c r="AH52" s="494">
        <v>0</v>
      </c>
      <c r="AI52" s="494">
        <v>0</v>
      </c>
      <c r="AJ52" s="494">
        <v>0</v>
      </c>
      <c r="AK52" s="494">
        <v>0</v>
      </c>
      <c r="AL52" s="494">
        <v>0</v>
      </c>
      <c r="AM52" s="494">
        <v>0</v>
      </c>
      <c r="AN52" s="494">
        <v>0</v>
      </c>
      <c r="AO52" s="494">
        <v>0</v>
      </c>
      <c r="AP52" s="494">
        <v>0</v>
      </c>
      <c r="AQ52" s="494">
        <v>0</v>
      </c>
      <c r="AR52" s="494">
        <v>0</v>
      </c>
      <c r="AS52" s="494">
        <v>0</v>
      </c>
      <c r="AT52" s="494">
        <v>0</v>
      </c>
      <c r="AU52" s="494">
        <v>0</v>
      </c>
      <c r="AV52" s="494">
        <v>0</v>
      </c>
      <c r="AW52" s="494">
        <v>0</v>
      </c>
      <c r="AX52" s="494">
        <v>0</v>
      </c>
      <c r="AY52" s="494">
        <v>0</v>
      </c>
      <c r="AZ52" s="494">
        <v>0</v>
      </c>
      <c r="BA52" s="494">
        <v>0</v>
      </c>
      <c r="BB52" s="494">
        <v>0</v>
      </c>
      <c r="BC52" s="494">
        <v>0</v>
      </c>
      <c r="BD52" s="494">
        <v>0</v>
      </c>
      <c r="BE52" s="494">
        <v>0</v>
      </c>
      <c r="BF52" s="494">
        <v>0</v>
      </c>
      <c r="BG52" s="494">
        <v>0</v>
      </c>
      <c r="BH52" s="494">
        <v>0</v>
      </c>
      <c r="BI52" s="494">
        <v>0</v>
      </c>
      <c r="BJ52" s="494">
        <v>0</v>
      </c>
      <c r="BK52" s="494">
        <v>0</v>
      </c>
      <c r="BL52" s="494">
        <v>0</v>
      </c>
      <c r="BM52" s="494">
        <v>0</v>
      </c>
      <c r="BN52" s="494">
        <v>0</v>
      </c>
      <c r="BO52" s="494">
        <v>0</v>
      </c>
      <c r="BP52" s="494">
        <v>0</v>
      </c>
      <c r="BQ52" s="494">
        <v>0</v>
      </c>
      <c r="BR52" s="494">
        <v>0</v>
      </c>
      <c r="BS52" s="494">
        <v>0</v>
      </c>
      <c r="BT52" s="494">
        <v>0</v>
      </c>
      <c r="BU52" s="494">
        <v>0</v>
      </c>
      <c r="BV52" s="494">
        <v>0</v>
      </c>
      <c r="BW52" s="494">
        <v>0</v>
      </c>
      <c r="BX52" s="494">
        <v>0</v>
      </c>
      <c r="BY52" s="494">
        <v>0</v>
      </c>
      <c r="BZ52" s="494">
        <v>0</v>
      </c>
      <c r="CA52" s="494">
        <v>0</v>
      </c>
      <c r="CB52" s="494">
        <v>0</v>
      </c>
      <c r="CC52" s="494">
        <v>0</v>
      </c>
      <c r="CD52" s="494">
        <v>0</v>
      </c>
      <c r="CE52" s="494">
        <v>0</v>
      </c>
      <c r="CF52" s="494">
        <v>0</v>
      </c>
      <c r="CG52" s="494">
        <v>0</v>
      </c>
      <c r="CH52" s="494">
        <v>0</v>
      </c>
      <c r="CI52" s="494">
        <v>0</v>
      </c>
      <c r="CJ52" s="494">
        <v>0</v>
      </c>
      <c r="CK52" s="494">
        <v>0</v>
      </c>
      <c r="CL52" s="494">
        <v>0</v>
      </c>
      <c r="CM52" s="494">
        <v>0</v>
      </c>
      <c r="CN52" s="494">
        <v>0</v>
      </c>
      <c r="CO52" s="494">
        <v>0</v>
      </c>
      <c r="CP52" s="494">
        <v>0</v>
      </c>
      <c r="CQ52" s="494">
        <v>0</v>
      </c>
      <c r="CR52" s="494">
        <v>0</v>
      </c>
      <c r="CS52" s="494">
        <v>0</v>
      </c>
      <c r="CT52" s="9"/>
      <c r="CV52" s="343">
        <f>IF(COUNT(G52:INDEX(G52:CS52,RP+1))&lt;&gt;RP+1,"Error",0)</f>
        <v>0</v>
      </c>
      <c r="CX52" s="324">
        <f t="shared" si="16"/>
        <v>0</v>
      </c>
    </row>
    <row r="53" spans="3:102" customFormat="1" hidden="1" x14ac:dyDescent="0.35">
      <c r="C53" s="422" t="s">
        <v>334</v>
      </c>
      <c r="D53" s="33" t="str">
        <f>IF(OR(C53="Spare",ISBLANK(C53)),"",G.Asm!$F$72)</f>
        <v/>
      </c>
      <c r="E53" s="492">
        <f>G53+NPV(G.Asm!$F$40,H53:INDEX(H53:CS53,RP))</f>
        <v>0</v>
      </c>
      <c r="F53" s="492">
        <f t="shared" si="15"/>
        <v>0</v>
      </c>
      <c r="G53" s="493">
        <v>0</v>
      </c>
      <c r="H53" s="494">
        <v>0</v>
      </c>
      <c r="I53" s="494">
        <v>0</v>
      </c>
      <c r="J53" s="494">
        <v>0</v>
      </c>
      <c r="K53" s="494">
        <v>0</v>
      </c>
      <c r="L53" s="494">
        <v>0</v>
      </c>
      <c r="M53" s="494">
        <v>0</v>
      </c>
      <c r="N53" s="494">
        <v>0</v>
      </c>
      <c r="O53" s="494">
        <v>0</v>
      </c>
      <c r="P53" s="494">
        <v>0</v>
      </c>
      <c r="Q53" s="494">
        <v>0</v>
      </c>
      <c r="R53" s="494">
        <v>0</v>
      </c>
      <c r="S53" s="494">
        <v>0</v>
      </c>
      <c r="T53" s="494">
        <v>0</v>
      </c>
      <c r="U53" s="494">
        <v>0</v>
      </c>
      <c r="V53" s="494">
        <v>0</v>
      </c>
      <c r="W53" s="494">
        <v>0</v>
      </c>
      <c r="X53" s="494">
        <v>0</v>
      </c>
      <c r="Y53" s="494">
        <v>0</v>
      </c>
      <c r="Z53" s="494">
        <v>0</v>
      </c>
      <c r="AA53" s="494">
        <v>0</v>
      </c>
      <c r="AB53" s="494">
        <v>0</v>
      </c>
      <c r="AC53" s="494">
        <v>0</v>
      </c>
      <c r="AD53" s="494">
        <v>0</v>
      </c>
      <c r="AE53" s="494">
        <v>0</v>
      </c>
      <c r="AF53" s="494">
        <v>0</v>
      </c>
      <c r="AG53" s="494">
        <v>0</v>
      </c>
      <c r="AH53" s="494">
        <v>0</v>
      </c>
      <c r="AI53" s="494">
        <v>0</v>
      </c>
      <c r="AJ53" s="494">
        <v>0</v>
      </c>
      <c r="AK53" s="494">
        <v>0</v>
      </c>
      <c r="AL53" s="494">
        <v>0</v>
      </c>
      <c r="AM53" s="494">
        <v>0</v>
      </c>
      <c r="AN53" s="494">
        <v>0</v>
      </c>
      <c r="AO53" s="494">
        <v>0</v>
      </c>
      <c r="AP53" s="494">
        <v>0</v>
      </c>
      <c r="AQ53" s="494">
        <v>0</v>
      </c>
      <c r="AR53" s="494">
        <v>0</v>
      </c>
      <c r="AS53" s="494">
        <v>0</v>
      </c>
      <c r="AT53" s="494">
        <v>0</v>
      </c>
      <c r="AU53" s="494">
        <v>0</v>
      </c>
      <c r="AV53" s="494">
        <v>0</v>
      </c>
      <c r="AW53" s="494">
        <v>0</v>
      </c>
      <c r="AX53" s="494">
        <v>0</v>
      </c>
      <c r="AY53" s="494">
        <v>0</v>
      </c>
      <c r="AZ53" s="494">
        <v>0</v>
      </c>
      <c r="BA53" s="494">
        <v>0</v>
      </c>
      <c r="BB53" s="494">
        <v>0</v>
      </c>
      <c r="BC53" s="494">
        <v>0</v>
      </c>
      <c r="BD53" s="494">
        <v>0</v>
      </c>
      <c r="BE53" s="494">
        <v>0</v>
      </c>
      <c r="BF53" s="494">
        <v>0</v>
      </c>
      <c r="BG53" s="494">
        <v>0</v>
      </c>
      <c r="BH53" s="494">
        <v>0</v>
      </c>
      <c r="BI53" s="494">
        <v>0</v>
      </c>
      <c r="BJ53" s="494">
        <v>0</v>
      </c>
      <c r="BK53" s="494">
        <v>0</v>
      </c>
      <c r="BL53" s="494">
        <v>0</v>
      </c>
      <c r="BM53" s="494">
        <v>0</v>
      </c>
      <c r="BN53" s="494">
        <v>0</v>
      </c>
      <c r="BO53" s="494">
        <v>0</v>
      </c>
      <c r="BP53" s="494">
        <v>0</v>
      </c>
      <c r="BQ53" s="494">
        <v>0</v>
      </c>
      <c r="BR53" s="494">
        <v>0</v>
      </c>
      <c r="BS53" s="494">
        <v>0</v>
      </c>
      <c r="BT53" s="494">
        <v>0</v>
      </c>
      <c r="BU53" s="494">
        <v>0</v>
      </c>
      <c r="BV53" s="494">
        <v>0</v>
      </c>
      <c r="BW53" s="494">
        <v>0</v>
      </c>
      <c r="BX53" s="494">
        <v>0</v>
      </c>
      <c r="BY53" s="494">
        <v>0</v>
      </c>
      <c r="BZ53" s="494">
        <v>0</v>
      </c>
      <c r="CA53" s="494">
        <v>0</v>
      </c>
      <c r="CB53" s="494">
        <v>0</v>
      </c>
      <c r="CC53" s="494">
        <v>0</v>
      </c>
      <c r="CD53" s="494">
        <v>0</v>
      </c>
      <c r="CE53" s="494">
        <v>0</v>
      </c>
      <c r="CF53" s="494">
        <v>0</v>
      </c>
      <c r="CG53" s="494">
        <v>0</v>
      </c>
      <c r="CH53" s="494">
        <v>0</v>
      </c>
      <c r="CI53" s="494">
        <v>0</v>
      </c>
      <c r="CJ53" s="494">
        <v>0</v>
      </c>
      <c r="CK53" s="494">
        <v>0</v>
      </c>
      <c r="CL53" s="494">
        <v>0</v>
      </c>
      <c r="CM53" s="494">
        <v>0</v>
      </c>
      <c r="CN53" s="494">
        <v>0</v>
      </c>
      <c r="CO53" s="494">
        <v>0</v>
      </c>
      <c r="CP53" s="494">
        <v>0</v>
      </c>
      <c r="CQ53" s="494">
        <v>0</v>
      </c>
      <c r="CR53" s="494">
        <v>0</v>
      </c>
      <c r="CS53" s="494">
        <v>0</v>
      </c>
      <c r="CT53" s="9"/>
      <c r="CV53" s="343">
        <f>IF(COUNT(G53:INDEX(G53:CS53,RP+1))&lt;&gt;RP+1,"Error",0)</f>
        <v>0</v>
      </c>
      <c r="CX53" s="324">
        <f t="shared" si="16"/>
        <v>0</v>
      </c>
    </row>
    <row r="54" spans="3:102" customFormat="1" hidden="1" x14ac:dyDescent="0.35">
      <c r="C54" s="422" t="s">
        <v>334</v>
      </c>
      <c r="D54" s="33" t="str">
        <f>IF(OR(C54="Spare",ISBLANK(C54)),"",G.Asm!$F$72)</f>
        <v/>
      </c>
      <c r="E54" s="492">
        <f>G54+NPV(G.Asm!$F$40,H54:INDEX(H54:CS54,RP))</f>
        <v>0</v>
      </c>
      <c r="F54" s="492">
        <f t="shared" si="15"/>
        <v>0</v>
      </c>
      <c r="G54" s="493">
        <v>0</v>
      </c>
      <c r="H54" s="494">
        <v>0</v>
      </c>
      <c r="I54" s="494">
        <v>0</v>
      </c>
      <c r="J54" s="494">
        <v>0</v>
      </c>
      <c r="K54" s="494">
        <v>0</v>
      </c>
      <c r="L54" s="494">
        <v>0</v>
      </c>
      <c r="M54" s="494">
        <v>0</v>
      </c>
      <c r="N54" s="494">
        <v>0</v>
      </c>
      <c r="O54" s="494">
        <v>0</v>
      </c>
      <c r="P54" s="494">
        <v>0</v>
      </c>
      <c r="Q54" s="494">
        <v>0</v>
      </c>
      <c r="R54" s="494">
        <v>0</v>
      </c>
      <c r="S54" s="494">
        <v>0</v>
      </c>
      <c r="T54" s="494">
        <v>0</v>
      </c>
      <c r="U54" s="494">
        <v>0</v>
      </c>
      <c r="V54" s="494">
        <v>0</v>
      </c>
      <c r="W54" s="494">
        <v>0</v>
      </c>
      <c r="X54" s="494">
        <v>0</v>
      </c>
      <c r="Y54" s="494">
        <v>0</v>
      </c>
      <c r="Z54" s="494">
        <v>0</v>
      </c>
      <c r="AA54" s="494">
        <v>0</v>
      </c>
      <c r="AB54" s="494">
        <v>0</v>
      </c>
      <c r="AC54" s="494">
        <v>0</v>
      </c>
      <c r="AD54" s="494">
        <v>0</v>
      </c>
      <c r="AE54" s="494">
        <v>0</v>
      </c>
      <c r="AF54" s="494">
        <v>0</v>
      </c>
      <c r="AG54" s="494">
        <v>0</v>
      </c>
      <c r="AH54" s="494">
        <v>0</v>
      </c>
      <c r="AI54" s="494">
        <v>0</v>
      </c>
      <c r="AJ54" s="494">
        <v>0</v>
      </c>
      <c r="AK54" s="494">
        <v>0</v>
      </c>
      <c r="AL54" s="494">
        <v>0</v>
      </c>
      <c r="AM54" s="494">
        <v>0</v>
      </c>
      <c r="AN54" s="494">
        <v>0</v>
      </c>
      <c r="AO54" s="494">
        <v>0</v>
      </c>
      <c r="AP54" s="494">
        <v>0</v>
      </c>
      <c r="AQ54" s="494">
        <v>0</v>
      </c>
      <c r="AR54" s="494">
        <v>0</v>
      </c>
      <c r="AS54" s="494">
        <v>0</v>
      </c>
      <c r="AT54" s="494">
        <v>0</v>
      </c>
      <c r="AU54" s="494">
        <v>0</v>
      </c>
      <c r="AV54" s="494">
        <v>0</v>
      </c>
      <c r="AW54" s="494">
        <v>0</v>
      </c>
      <c r="AX54" s="494">
        <v>0</v>
      </c>
      <c r="AY54" s="494">
        <v>0</v>
      </c>
      <c r="AZ54" s="494">
        <v>0</v>
      </c>
      <c r="BA54" s="494">
        <v>0</v>
      </c>
      <c r="BB54" s="494">
        <v>0</v>
      </c>
      <c r="BC54" s="494">
        <v>0</v>
      </c>
      <c r="BD54" s="494">
        <v>0</v>
      </c>
      <c r="BE54" s="494">
        <v>0</v>
      </c>
      <c r="BF54" s="494">
        <v>0</v>
      </c>
      <c r="BG54" s="494">
        <v>0</v>
      </c>
      <c r="BH54" s="494">
        <v>0</v>
      </c>
      <c r="BI54" s="494">
        <v>0</v>
      </c>
      <c r="BJ54" s="494">
        <v>0</v>
      </c>
      <c r="BK54" s="494">
        <v>0</v>
      </c>
      <c r="BL54" s="494">
        <v>0</v>
      </c>
      <c r="BM54" s="494">
        <v>0</v>
      </c>
      <c r="BN54" s="494">
        <v>0</v>
      </c>
      <c r="BO54" s="494">
        <v>0</v>
      </c>
      <c r="BP54" s="494">
        <v>0</v>
      </c>
      <c r="BQ54" s="494">
        <v>0</v>
      </c>
      <c r="BR54" s="494">
        <v>0</v>
      </c>
      <c r="BS54" s="494">
        <v>0</v>
      </c>
      <c r="BT54" s="494">
        <v>0</v>
      </c>
      <c r="BU54" s="494">
        <v>0</v>
      </c>
      <c r="BV54" s="494">
        <v>0</v>
      </c>
      <c r="BW54" s="494">
        <v>0</v>
      </c>
      <c r="BX54" s="494">
        <v>0</v>
      </c>
      <c r="BY54" s="494">
        <v>0</v>
      </c>
      <c r="BZ54" s="494">
        <v>0</v>
      </c>
      <c r="CA54" s="494">
        <v>0</v>
      </c>
      <c r="CB54" s="494">
        <v>0</v>
      </c>
      <c r="CC54" s="494">
        <v>0</v>
      </c>
      <c r="CD54" s="494">
        <v>0</v>
      </c>
      <c r="CE54" s="494">
        <v>0</v>
      </c>
      <c r="CF54" s="494">
        <v>0</v>
      </c>
      <c r="CG54" s="494">
        <v>0</v>
      </c>
      <c r="CH54" s="494">
        <v>0</v>
      </c>
      <c r="CI54" s="494">
        <v>0</v>
      </c>
      <c r="CJ54" s="494">
        <v>0</v>
      </c>
      <c r="CK54" s="494">
        <v>0</v>
      </c>
      <c r="CL54" s="494">
        <v>0</v>
      </c>
      <c r="CM54" s="494">
        <v>0</v>
      </c>
      <c r="CN54" s="494">
        <v>0</v>
      </c>
      <c r="CO54" s="494">
        <v>0</v>
      </c>
      <c r="CP54" s="494">
        <v>0</v>
      </c>
      <c r="CQ54" s="494">
        <v>0</v>
      </c>
      <c r="CR54" s="494">
        <v>0</v>
      </c>
      <c r="CS54" s="494">
        <v>0</v>
      </c>
      <c r="CT54" s="9"/>
      <c r="CV54" s="343">
        <f>IF(COUNT(G54:INDEX(G54:CS54,RP+1))&lt;&gt;RP+1,"Error",0)</f>
        <v>0</v>
      </c>
      <c r="CX54" s="324">
        <f t="shared" si="16"/>
        <v>0</v>
      </c>
    </row>
    <row r="55" spans="3:102" customFormat="1" hidden="1" x14ac:dyDescent="0.35">
      <c r="C55" s="422" t="s">
        <v>334</v>
      </c>
      <c r="D55" s="33" t="str">
        <f>IF(OR(C55="Spare",ISBLANK(C55)),"",G.Asm!$F$72)</f>
        <v/>
      </c>
      <c r="E55" s="492">
        <f>G55+NPV(G.Asm!$F$40,H55:INDEX(H55:CS55,RP))</f>
        <v>0</v>
      </c>
      <c r="F55" s="492">
        <f t="shared" si="15"/>
        <v>0</v>
      </c>
      <c r="G55" s="493">
        <v>0</v>
      </c>
      <c r="H55" s="494">
        <v>0</v>
      </c>
      <c r="I55" s="494">
        <v>0</v>
      </c>
      <c r="J55" s="494">
        <v>0</v>
      </c>
      <c r="K55" s="494">
        <v>0</v>
      </c>
      <c r="L55" s="494">
        <v>0</v>
      </c>
      <c r="M55" s="494">
        <v>0</v>
      </c>
      <c r="N55" s="494">
        <v>0</v>
      </c>
      <c r="O55" s="494">
        <v>0</v>
      </c>
      <c r="P55" s="494">
        <v>0</v>
      </c>
      <c r="Q55" s="494">
        <v>0</v>
      </c>
      <c r="R55" s="494">
        <v>0</v>
      </c>
      <c r="S55" s="494">
        <v>0</v>
      </c>
      <c r="T55" s="494">
        <v>0</v>
      </c>
      <c r="U55" s="494">
        <v>0</v>
      </c>
      <c r="V55" s="494">
        <v>0</v>
      </c>
      <c r="W55" s="494">
        <v>0</v>
      </c>
      <c r="X55" s="494">
        <v>0</v>
      </c>
      <c r="Y55" s="494">
        <v>0</v>
      </c>
      <c r="Z55" s="494">
        <v>0</v>
      </c>
      <c r="AA55" s="494">
        <v>0</v>
      </c>
      <c r="AB55" s="494">
        <v>0</v>
      </c>
      <c r="AC55" s="494">
        <v>0</v>
      </c>
      <c r="AD55" s="494">
        <v>0</v>
      </c>
      <c r="AE55" s="494">
        <v>0</v>
      </c>
      <c r="AF55" s="494">
        <v>0</v>
      </c>
      <c r="AG55" s="494">
        <v>0</v>
      </c>
      <c r="AH55" s="494">
        <v>0</v>
      </c>
      <c r="AI55" s="494">
        <v>0</v>
      </c>
      <c r="AJ55" s="494">
        <v>0</v>
      </c>
      <c r="AK55" s="494">
        <v>0</v>
      </c>
      <c r="AL55" s="494">
        <v>0</v>
      </c>
      <c r="AM55" s="494">
        <v>0</v>
      </c>
      <c r="AN55" s="494">
        <v>0</v>
      </c>
      <c r="AO55" s="494">
        <v>0</v>
      </c>
      <c r="AP55" s="494">
        <v>0</v>
      </c>
      <c r="AQ55" s="494">
        <v>0</v>
      </c>
      <c r="AR55" s="494">
        <v>0</v>
      </c>
      <c r="AS55" s="494">
        <v>0</v>
      </c>
      <c r="AT55" s="494">
        <v>0</v>
      </c>
      <c r="AU55" s="494">
        <v>0</v>
      </c>
      <c r="AV55" s="494">
        <v>0</v>
      </c>
      <c r="AW55" s="494">
        <v>0</v>
      </c>
      <c r="AX55" s="494">
        <v>0</v>
      </c>
      <c r="AY55" s="494">
        <v>0</v>
      </c>
      <c r="AZ55" s="494">
        <v>0</v>
      </c>
      <c r="BA55" s="494">
        <v>0</v>
      </c>
      <c r="BB55" s="494">
        <v>0</v>
      </c>
      <c r="BC55" s="494">
        <v>0</v>
      </c>
      <c r="BD55" s="494">
        <v>0</v>
      </c>
      <c r="BE55" s="494">
        <v>0</v>
      </c>
      <c r="BF55" s="494">
        <v>0</v>
      </c>
      <c r="BG55" s="494">
        <v>0</v>
      </c>
      <c r="BH55" s="494">
        <v>0</v>
      </c>
      <c r="BI55" s="494">
        <v>0</v>
      </c>
      <c r="BJ55" s="494">
        <v>0</v>
      </c>
      <c r="BK55" s="494">
        <v>0</v>
      </c>
      <c r="BL55" s="494">
        <v>0</v>
      </c>
      <c r="BM55" s="494">
        <v>0</v>
      </c>
      <c r="BN55" s="494">
        <v>0</v>
      </c>
      <c r="BO55" s="494">
        <v>0</v>
      </c>
      <c r="BP55" s="494">
        <v>0</v>
      </c>
      <c r="BQ55" s="494">
        <v>0</v>
      </c>
      <c r="BR55" s="494">
        <v>0</v>
      </c>
      <c r="BS55" s="494">
        <v>0</v>
      </c>
      <c r="BT55" s="494">
        <v>0</v>
      </c>
      <c r="BU55" s="494">
        <v>0</v>
      </c>
      <c r="BV55" s="494">
        <v>0</v>
      </c>
      <c r="BW55" s="494">
        <v>0</v>
      </c>
      <c r="BX55" s="494">
        <v>0</v>
      </c>
      <c r="BY55" s="494">
        <v>0</v>
      </c>
      <c r="BZ55" s="494">
        <v>0</v>
      </c>
      <c r="CA55" s="494">
        <v>0</v>
      </c>
      <c r="CB55" s="494">
        <v>0</v>
      </c>
      <c r="CC55" s="494">
        <v>0</v>
      </c>
      <c r="CD55" s="494">
        <v>0</v>
      </c>
      <c r="CE55" s="494">
        <v>0</v>
      </c>
      <c r="CF55" s="494">
        <v>0</v>
      </c>
      <c r="CG55" s="494">
        <v>0</v>
      </c>
      <c r="CH55" s="494">
        <v>0</v>
      </c>
      <c r="CI55" s="494">
        <v>0</v>
      </c>
      <c r="CJ55" s="494">
        <v>0</v>
      </c>
      <c r="CK55" s="494">
        <v>0</v>
      </c>
      <c r="CL55" s="494">
        <v>0</v>
      </c>
      <c r="CM55" s="494">
        <v>0</v>
      </c>
      <c r="CN55" s="494">
        <v>0</v>
      </c>
      <c r="CO55" s="494">
        <v>0</v>
      </c>
      <c r="CP55" s="494">
        <v>0</v>
      </c>
      <c r="CQ55" s="494">
        <v>0</v>
      </c>
      <c r="CR55" s="494">
        <v>0</v>
      </c>
      <c r="CS55" s="494">
        <v>0</v>
      </c>
      <c r="CT55" s="9"/>
      <c r="CV55" s="343">
        <f>IF(COUNT(G55:INDEX(G55:CS55,RP+1))&lt;&gt;RP+1,"Error",0)</f>
        <v>0</v>
      </c>
      <c r="CX55" s="324">
        <f t="shared" si="16"/>
        <v>0</v>
      </c>
    </row>
    <row r="56" spans="3:102" customFormat="1" hidden="1" x14ac:dyDescent="0.35">
      <c r="C56" s="422" t="s">
        <v>334</v>
      </c>
      <c r="D56" s="33" t="str">
        <f>IF(OR(C56="Spare",ISBLANK(C56)),"",G.Asm!$F$72)</f>
        <v/>
      </c>
      <c r="E56" s="492">
        <f>G56+NPV(G.Asm!$F$40,H56:INDEX(H56:CS56,RP))</f>
        <v>0</v>
      </c>
      <c r="F56" s="492">
        <f t="shared" si="15"/>
        <v>0</v>
      </c>
      <c r="G56" s="493">
        <v>0</v>
      </c>
      <c r="H56" s="494">
        <v>0</v>
      </c>
      <c r="I56" s="494">
        <v>0</v>
      </c>
      <c r="J56" s="494">
        <v>0</v>
      </c>
      <c r="K56" s="494">
        <v>0</v>
      </c>
      <c r="L56" s="494">
        <v>0</v>
      </c>
      <c r="M56" s="494">
        <v>0</v>
      </c>
      <c r="N56" s="494">
        <v>0</v>
      </c>
      <c r="O56" s="494">
        <v>0</v>
      </c>
      <c r="P56" s="494">
        <v>0</v>
      </c>
      <c r="Q56" s="494">
        <v>0</v>
      </c>
      <c r="R56" s="494">
        <v>0</v>
      </c>
      <c r="S56" s="494">
        <v>0</v>
      </c>
      <c r="T56" s="494">
        <v>0</v>
      </c>
      <c r="U56" s="494">
        <v>0</v>
      </c>
      <c r="V56" s="494">
        <v>0</v>
      </c>
      <c r="W56" s="494">
        <v>0</v>
      </c>
      <c r="X56" s="494">
        <v>0</v>
      </c>
      <c r="Y56" s="494">
        <v>0</v>
      </c>
      <c r="Z56" s="494">
        <v>0</v>
      </c>
      <c r="AA56" s="494">
        <v>0</v>
      </c>
      <c r="AB56" s="494">
        <v>0</v>
      </c>
      <c r="AC56" s="494">
        <v>0</v>
      </c>
      <c r="AD56" s="494">
        <v>0</v>
      </c>
      <c r="AE56" s="494">
        <v>0</v>
      </c>
      <c r="AF56" s="494">
        <v>0</v>
      </c>
      <c r="AG56" s="494">
        <v>0</v>
      </c>
      <c r="AH56" s="494">
        <v>0</v>
      </c>
      <c r="AI56" s="494">
        <v>0</v>
      </c>
      <c r="AJ56" s="494">
        <v>0</v>
      </c>
      <c r="AK56" s="494">
        <v>0</v>
      </c>
      <c r="AL56" s="494">
        <v>0</v>
      </c>
      <c r="AM56" s="494">
        <v>0</v>
      </c>
      <c r="AN56" s="494">
        <v>0</v>
      </c>
      <c r="AO56" s="494">
        <v>0</v>
      </c>
      <c r="AP56" s="494">
        <v>0</v>
      </c>
      <c r="AQ56" s="494">
        <v>0</v>
      </c>
      <c r="AR56" s="494">
        <v>0</v>
      </c>
      <c r="AS56" s="494">
        <v>0</v>
      </c>
      <c r="AT56" s="494">
        <v>0</v>
      </c>
      <c r="AU56" s="494">
        <v>0</v>
      </c>
      <c r="AV56" s="494">
        <v>0</v>
      </c>
      <c r="AW56" s="494">
        <v>0</v>
      </c>
      <c r="AX56" s="494">
        <v>0</v>
      </c>
      <c r="AY56" s="494">
        <v>0</v>
      </c>
      <c r="AZ56" s="494">
        <v>0</v>
      </c>
      <c r="BA56" s="494">
        <v>0</v>
      </c>
      <c r="BB56" s="494">
        <v>0</v>
      </c>
      <c r="BC56" s="494">
        <v>0</v>
      </c>
      <c r="BD56" s="494">
        <v>0</v>
      </c>
      <c r="BE56" s="494">
        <v>0</v>
      </c>
      <c r="BF56" s="494">
        <v>0</v>
      </c>
      <c r="BG56" s="494">
        <v>0</v>
      </c>
      <c r="BH56" s="494">
        <v>0</v>
      </c>
      <c r="BI56" s="494">
        <v>0</v>
      </c>
      <c r="BJ56" s="494">
        <v>0</v>
      </c>
      <c r="BK56" s="494">
        <v>0</v>
      </c>
      <c r="BL56" s="494">
        <v>0</v>
      </c>
      <c r="BM56" s="494">
        <v>0</v>
      </c>
      <c r="BN56" s="494">
        <v>0</v>
      </c>
      <c r="BO56" s="494">
        <v>0</v>
      </c>
      <c r="BP56" s="494">
        <v>0</v>
      </c>
      <c r="BQ56" s="494">
        <v>0</v>
      </c>
      <c r="BR56" s="494">
        <v>0</v>
      </c>
      <c r="BS56" s="494">
        <v>0</v>
      </c>
      <c r="BT56" s="494">
        <v>0</v>
      </c>
      <c r="BU56" s="494">
        <v>0</v>
      </c>
      <c r="BV56" s="494">
        <v>0</v>
      </c>
      <c r="BW56" s="494">
        <v>0</v>
      </c>
      <c r="BX56" s="494">
        <v>0</v>
      </c>
      <c r="BY56" s="494">
        <v>0</v>
      </c>
      <c r="BZ56" s="494">
        <v>0</v>
      </c>
      <c r="CA56" s="494">
        <v>0</v>
      </c>
      <c r="CB56" s="494">
        <v>0</v>
      </c>
      <c r="CC56" s="494">
        <v>0</v>
      </c>
      <c r="CD56" s="494">
        <v>0</v>
      </c>
      <c r="CE56" s="494">
        <v>0</v>
      </c>
      <c r="CF56" s="494">
        <v>0</v>
      </c>
      <c r="CG56" s="494">
        <v>0</v>
      </c>
      <c r="CH56" s="494">
        <v>0</v>
      </c>
      <c r="CI56" s="494">
        <v>0</v>
      </c>
      <c r="CJ56" s="494">
        <v>0</v>
      </c>
      <c r="CK56" s="494">
        <v>0</v>
      </c>
      <c r="CL56" s="494">
        <v>0</v>
      </c>
      <c r="CM56" s="494">
        <v>0</v>
      </c>
      <c r="CN56" s="494">
        <v>0</v>
      </c>
      <c r="CO56" s="494">
        <v>0</v>
      </c>
      <c r="CP56" s="494">
        <v>0</v>
      </c>
      <c r="CQ56" s="494">
        <v>0</v>
      </c>
      <c r="CR56" s="494">
        <v>0</v>
      </c>
      <c r="CS56" s="494">
        <v>0</v>
      </c>
      <c r="CT56" s="9"/>
      <c r="CV56" s="343">
        <f>IF(COUNT(G56:INDEX(G56:CS56,RP+1))&lt;&gt;RP+1,"Error",0)</f>
        <v>0</v>
      </c>
      <c r="CX56" s="324">
        <f t="shared" si="16"/>
        <v>0</v>
      </c>
    </row>
    <row r="57" spans="3:102" customFormat="1" x14ac:dyDescent="0.35">
      <c r="C57" s="74"/>
      <c r="D57" s="3"/>
      <c r="E57" s="497"/>
      <c r="F57" s="497"/>
      <c r="G57" s="498"/>
      <c r="H57" s="498"/>
      <c r="I57" s="498"/>
      <c r="J57" s="498"/>
      <c r="K57" s="498"/>
      <c r="L57" s="498"/>
      <c r="M57" s="498"/>
      <c r="N57" s="498"/>
      <c r="O57" s="498"/>
      <c r="P57" s="498"/>
      <c r="Q57" s="498"/>
      <c r="R57" s="498"/>
      <c r="S57" s="498"/>
      <c r="T57" s="498"/>
      <c r="U57" s="498"/>
      <c r="V57" s="498"/>
      <c r="W57" s="498"/>
      <c r="X57" s="498"/>
      <c r="Y57" s="498"/>
      <c r="Z57" s="498"/>
      <c r="AA57" s="498"/>
      <c r="AB57" s="498"/>
      <c r="AC57" s="498"/>
      <c r="AD57" s="498"/>
      <c r="AE57" s="498"/>
      <c r="AF57" s="498"/>
      <c r="AG57" s="498"/>
      <c r="AH57" s="498"/>
      <c r="AI57" s="498"/>
      <c r="AJ57" s="498"/>
      <c r="AK57" s="498"/>
      <c r="AL57" s="498"/>
      <c r="AM57" s="498"/>
      <c r="AN57" s="498"/>
      <c r="AO57" s="498"/>
      <c r="AP57" s="498"/>
      <c r="AQ57" s="498"/>
      <c r="AR57" s="498"/>
      <c r="AS57" s="498"/>
      <c r="AT57" s="498"/>
      <c r="AU57" s="498"/>
      <c r="AV57" s="498"/>
      <c r="AW57" s="498"/>
      <c r="AX57" s="498"/>
      <c r="AY57" s="498"/>
      <c r="AZ57" s="498"/>
      <c r="BA57" s="498"/>
      <c r="BB57" s="498"/>
      <c r="BC57" s="498"/>
      <c r="BD57" s="498"/>
      <c r="BE57" s="498"/>
      <c r="BF57" s="498"/>
      <c r="BG57" s="498"/>
      <c r="BH57" s="498"/>
      <c r="BI57" s="498"/>
      <c r="BJ57" s="498"/>
      <c r="BK57" s="498"/>
      <c r="BL57" s="498"/>
      <c r="BM57" s="498"/>
      <c r="BN57" s="498"/>
      <c r="BO57" s="498"/>
      <c r="BP57" s="498"/>
      <c r="BQ57" s="498"/>
      <c r="BR57" s="498"/>
      <c r="BS57" s="498"/>
      <c r="BT57" s="498"/>
      <c r="BU57" s="498"/>
      <c r="BV57" s="498"/>
      <c r="BW57" s="498"/>
      <c r="BX57" s="498"/>
      <c r="BY57" s="498"/>
      <c r="BZ57" s="498"/>
      <c r="CA57" s="498"/>
      <c r="CB57" s="498"/>
      <c r="CC57" s="498"/>
      <c r="CD57" s="498"/>
      <c r="CE57" s="498"/>
      <c r="CF57" s="498"/>
      <c r="CG57" s="498"/>
      <c r="CH57" s="498"/>
      <c r="CI57" s="498"/>
      <c r="CJ57" s="498"/>
      <c r="CK57" s="498"/>
      <c r="CL57" s="498"/>
      <c r="CM57" s="498"/>
      <c r="CN57" s="498"/>
      <c r="CO57" s="498"/>
      <c r="CP57" s="498"/>
      <c r="CQ57" s="498"/>
      <c r="CR57" s="498"/>
      <c r="CS57" s="498"/>
      <c r="CT57" s="10"/>
    </row>
    <row r="58" spans="3:102" customFormat="1" ht="15.75" customHeight="1" x14ac:dyDescent="0.35">
      <c r="C58" s="80" t="s">
        <v>33</v>
      </c>
      <c r="D58" s="3"/>
      <c r="E58" s="502"/>
      <c r="F58" s="495"/>
      <c r="G58" s="498"/>
      <c r="H58" s="498"/>
      <c r="I58" s="498"/>
      <c r="J58" s="498"/>
      <c r="K58" s="498"/>
      <c r="L58" s="498"/>
      <c r="M58" s="498"/>
      <c r="N58" s="498"/>
      <c r="O58" s="498"/>
      <c r="P58" s="498"/>
      <c r="Q58" s="498"/>
      <c r="R58" s="498"/>
      <c r="S58" s="498"/>
      <c r="T58" s="498"/>
      <c r="U58" s="498"/>
      <c r="V58" s="498"/>
      <c r="W58" s="498"/>
      <c r="X58" s="498"/>
      <c r="Y58" s="498"/>
      <c r="Z58" s="498"/>
      <c r="AA58" s="498"/>
      <c r="AB58" s="498"/>
      <c r="AC58" s="498"/>
      <c r="AD58" s="498"/>
      <c r="AE58" s="498"/>
      <c r="AF58" s="498"/>
      <c r="AG58" s="498"/>
      <c r="AH58" s="498"/>
      <c r="AI58" s="498"/>
      <c r="AJ58" s="498"/>
      <c r="AK58" s="498"/>
      <c r="AL58" s="498"/>
      <c r="AM58" s="498"/>
      <c r="AN58" s="498"/>
      <c r="AO58" s="498"/>
      <c r="AP58" s="498"/>
      <c r="AQ58" s="498"/>
      <c r="AR58" s="498"/>
      <c r="AS58" s="498"/>
      <c r="AT58" s="498"/>
      <c r="AU58" s="498"/>
      <c r="AV58" s="498"/>
      <c r="AW58" s="498"/>
      <c r="AX58" s="498"/>
      <c r="AY58" s="498"/>
      <c r="AZ58" s="498"/>
      <c r="BA58" s="498"/>
      <c r="BB58" s="498"/>
      <c r="BC58" s="498"/>
      <c r="BD58" s="498"/>
      <c r="BE58" s="498"/>
      <c r="BF58" s="498"/>
      <c r="BG58" s="498"/>
      <c r="BH58" s="498"/>
      <c r="BI58" s="498"/>
      <c r="BJ58" s="498"/>
      <c r="BK58" s="498"/>
      <c r="BL58" s="498"/>
      <c r="BM58" s="498"/>
      <c r="BN58" s="498"/>
      <c r="BO58" s="498"/>
      <c r="BP58" s="498"/>
      <c r="BQ58" s="498"/>
      <c r="BR58" s="498"/>
      <c r="BS58" s="498"/>
      <c r="BT58" s="498"/>
      <c r="BU58" s="498"/>
      <c r="BV58" s="498"/>
      <c r="BW58" s="498"/>
      <c r="BX58" s="498"/>
      <c r="BY58" s="498"/>
      <c r="BZ58" s="498"/>
      <c r="CA58" s="498"/>
      <c r="CB58" s="498"/>
      <c r="CC58" s="498"/>
      <c r="CD58" s="498"/>
      <c r="CE58" s="498"/>
      <c r="CF58" s="498"/>
      <c r="CG58" s="498"/>
      <c r="CH58" s="498"/>
      <c r="CI58" s="498"/>
      <c r="CJ58" s="498"/>
      <c r="CK58" s="498"/>
      <c r="CL58" s="498"/>
      <c r="CM58" s="498"/>
      <c r="CN58" s="498"/>
      <c r="CO58" s="498"/>
      <c r="CP58" s="498"/>
      <c r="CQ58" s="498"/>
      <c r="CR58" s="498"/>
      <c r="CS58" s="498"/>
      <c r="CT58" s="10"/>
    </row>
    <row r="59" spans="3:102" customFormat="1" ht="15.75" customHeight="1" x14ac:dyDescent="0.35">
      <c r="C59" s="51"/>
      <c r="D59" s="3"/>
      <c r="E59" s="495"/>
      <c r="F59" s="495"/>
      <c r="G59" s="498"/>
      <c r="H59" s="498"/>
      <c r="I59" s="498"/>
      <c r="J59" s="498"/>
      <c r="K59" s="498"/>
      <c r="L59" s="498"/>
      <c r="M59" s="498"/>
      <c r="N59" s="498"/>
      <c r="O59" s="498"/>
      <c r="P59" s="498"/>
      <c r="Q59" s="498"/>
      <c r="R59" s="498"/>
      <c r="S59" s="498"/>
      <c r="T59" s="498"/>
      <c r="U59" s="498"/>
      <c r="V59" s="498"/>
      <c r="W59" s="498"/>
      <c r="X59" s="498"/>
      <c r="Y59" s="498"/>
      <c r="Z59" s="498"/>
      <c r="AA59" s="498"/>
      <c r="AB59" s="498"/>
      <c r="AC59" s="498"/>
      <c r="AD59" s="498"/>
      <c r="AE59" s="498"/>
      <c r="AF59" s="498"/>
      <c r="AG59" s="498"/>
      <c r="AH59" s="498"/>
      <c r="AI59" s="498"/>
      <c r="AJ59" s="498"/>
      <c r="AK59" s="498"/>
      <c r="AL59" s="498"/>
      <c r="AM59" s="498"/>
      <c r="AN59" s="498"/>
      <c r="AO59" s="498"/>
      <c r="AP59" s="498"/>
      <c r="AQ59" s="498"/>
      <c r="AR59" s="498"/>
      <c r="AS59" s="498"/>
      <c r="AT59" s="498"/>
      <c r="AU59" s="498"/>
      <c r="AV59" s="498"/>
      <c r="AW59" s="498"/>
      <c r="AX59" s="498"/>
      <c r="AY59" s="498"/>
      <c r="AZ59" s="498"/>
      <c r="BA59" s="498"/>
      <c r="BB59" s="498"/>
      <c r="BC59" s="498"/>
      <c r="BD59" s="498"/>
      <c r="BE59" s="498"/>
      <c r="BF59" s="498"/>
      <c r="BG59" s="498"/>
      <c r="BH59" s="498"/>
      <c r="BI59" s="498"/>
      <c r="BJ59" s="498"/>
      <c r="BK59" s="498"/>
      <c r="BL59" s="498"/>
      <c r="BM59" s="498"/>
      <c r="BN59" s="498"/>
      <c r="BO59" s="498"/>
      <c r="BP59" s="498"/>
      <c r="BQ59" s="498"/>
      <c r="BR59" s="498"/>
      <c r="BS59" s="498"/>
      <c r="BT59" s="498"/>
      <c r="BU59" s="498"/>
      <c r="BV59" s="498"/>
      <c r="BW59" s="498"/>
      <c r="BX59" s="498"/>
      <c r="BY59" s="498"/>
      <c r="BZ59" s="498"/>
      <c r="CA59" s="498"/>
      <c r="CB59" s="498"/>
      <c r="CC59" s="498"/>
      <c r="CD59" s="498"/>
      <c r="CE59" s="498"/>
      <c r="CF59" s="498"/>
      <c r="CG59" s="498"/>
      <c r="CH59" s="498"/>
      <c r="CI59" s="498"/>
      <c r="CJ59" s="498"/>
      <c r="CK59" s="498"/>
      <c r="CL59" s="498"/>
      <c r="CM59" s="498"/>
      <c r="CN59" s="498"/>
      <c r="CO59" s="498"/>
      <c r="CP59" s="498"/>
      <c r="CQ59" s="498"/>
      <c r="CR59" s="498"/>
      <c r="CS59" s="498"/>
      <c r="CT59" s="10"/>
    </row>
    <row r="60" spans="3:102" ht="15.75" customHeight="1" x14ac:dyDescent="0.3">
      <c r="C60" s="231" t="s">
        <v>143</v>
      </c>
      <c r="E60" s="490">
        <f t="shared" ref="E60:BP60" si="17">SUM(E61:E62)</f>
        <v>0</v>
      </c>
      <c r="F60" s="490">
        <f t="shared" si="17"/>
        <v>0</v>
      </c>
      <c r="G60" s="491">
        <f t="shared" si="17"/>
        <v>0</v>
      </c>
      <c r="H60" s="491">
        <f t="shared" si="17"/>
        <v>0</v>
      </c>
      <c r="I60" s="491">
        <f t="shared" si="17"/>
        <v>0</v>
      </c>
      <c r="J60" s="491">
        <f t="shared" si="17"/>
        <v>0</v>
      </c>
      <c r="K60" s="491">
        <f t="shared" si="17"/>
        <v>0</v>
      </c>
      <c r="L60" s="491">
        <f t="shared" si="17"/>
        <v>0</v>
      </c>
      <c r="M60" s="491">
        <f t="shared" si="17"/>
        <v>0</v>
      </c>
      <c r="N60" s="491">
        <f t="shared" si="17"/>
        <v>0</v>
      </c>
      <c r="O60" s="491">
        <f t="shared" si="17"/>
        <v>0</v>
      </c>
      <c r="P60" s="491">
        <f t="shared" si="17"/>
        <v>0</v>
      </c>
      <c r="Q60" s="491">
        <f t="shared" si="17"/>
        <v>0</v>
      </c>
      <c r="R60" s="491">
        <f t="shared" si="17"/>
        <v>0</v>
      </c>
      <c r="S60" s="491">
        <f t="shared" si="17"/>
        <v>0</v>
      </c>
      <c r="T60" s="491">
        <f t="shared" si="17"/>
        <v>0</v>
      </c>
      <c r="U60" s="491">
        <f t="shared" si="17"/>
        <v>0</v>
      </c>
      <c r="V60" s="491">
        <f t="shared" si="17"/>
        <v>0</v>
      </c>
      <c r="W60" s="491">
        <f t="shared" si="17"/>
        <v>0</v>
      </c>
      <c r="X60" s="491">
        <f t="shared" si="17"/>
        <v>0</v>
      </c>
      <c r="Y60" s="491">
        <f t="shared" si="17"/>
        <v>0</v>
      </c>
      <c r="Z60" s="491">
        <f t="shared" si="17"/>
        <v>0</v>
      </c>
      <c r="AA60" s="491">
        <f t="shared" si="17"/>
        <v>0</v>
      </c>
      <c r="AB60" s="491">
        <f t="shared" si="17"/>
        <v>0</v>
      </c>
      <c r="AC60" s="491">
        <f t="shared" si="17"/>
        <v>0</v>
      </c>
      <c r="AD60" s="491">
        <f t="shared" si="17"/>
        <v>0</v>
      </c>
      <c r="AE60" s="491">
        <f t="shared" si="17"/>
        <v>0</v>
      </c>
      <c r="AF60" s="491">
        <f t="shared" si="17"/>
        <v>0</v>
      </c>
      <c r="AG60" s="491">
        <f t="shared" si="17"/>
        <v>0</v>
      </c>
      <c r="AH60" s="491">
        <f t="shared" si="17"/>
        <v>0</v>
      </c>
      <c r="AI60" s="491">
        <f t="shared" si="17"/>
        <v>0</v>
      </c>
      <c r="AJ60" s="491">
        <f t="shared" si="17"/>
        <v>0</v>
      </c>
      <c r="AK60" s="491">
        <f t="shared" si="17"/>
        <v>0</v>
      </c>
      <c r="AL60" s="491">
        <f t="shared" si="17"/>
        <v>0</v>
      </c>
      <c r="AM60" s="491">
        <f t="shared" si="17"/>
        <v>0</v>
      </c>
      <c r="AN60" s="491">
        <f t="shared" si="17"/>
        <v>0</v>
      </c>
      <c r="AO60" s="491">
        <f t="shared" si="17"/>
        <v>0</v>
      </c>
      <c r="AP60" s="491">
        <f t="shared" si="17"/>
        <v>0</v>
      </c>
      <c r="AQ60" s="491">
        <f t="shared" si="17"/>
        <v>0</v>
      </c>
      <c r="AR60" s="491">
        <f t="shared" si="17"/>
        <v>0</v>
      </c>
      <c r="AS60" s="491">
        <f t="shared" si="17"/>
        <v>0</v>
      </c>
      <c r="AT60" s="491">
        <f t="shared" si="17"/>
        <v>0</v>
      </c>
      <c r="AU60" s="491">
        <f t="shared" si="17"/>
        <v>0</v>
      </c>
      <c r="AV60" s="491">
        <f t="shared" si="17"/>
        <v>0</v>
      </c>
      <c r="AW60" s="491">
        <f t="shared" si="17"/>
        <v>0</v>
      </c>
      <c r="AX60" s="491">
        <f t="shared" si="17"/>
        <v>0</v>
      </c>
      <c r="AY60" s="491">
        <f t="shared" si="17"/>
        <v>0</v>
      </c>
      <c r="AZ60" s="491">
        <f t="shared" si="17"/>
        <v>0</v>
      </c>
      <c r="BA60" s="491">
        <f t="shared" si="17"/>
        <v>0</v>
      </c>
      <c r="BB60" s="491">
        <f t="shared" si="17"/>
        <v>0</v>
      </c>
      <c r="BC60" s="491">
        <f t="shared" si="17"/>
        <v>0</v>
      </c>
      <c r="BD60" s="491">
        <f t="shared" si="17"/>
        <v>0</v>
      </c>
      <c r="BE60" s="491">
        <f t="shared" si="17"/>
        <v>0</v>
      </c>
      <c r="BF60" s="491">
        <f t="shared" si="17"/>
        <v>0</v>
      </c>
      <c r="BG60" s="491">
        <f t="shared" si="17"/>
        <v>0</v>
      </c>
      <c r="BH60" s="491">
        <f t="shared" si="17"/>
        <v>0</v>
      </c>
      <c r="BI60" s="491">
        <f t="shared" si="17"/>
        <v>0</v>
      </c>
      <c r="BJ60" s="491">
        <f t="shared" si="17"/>
        <v>0</v>
      </c>
      <c r="BK60" s="491">
        <f t="shared" si="17"/>
        <v>0</v>
      </c>
      <c r="BL60" s="491">
        <f t="shared" si="17"/>
        <v>0</v>
      </c>
      <c r="BM60" s="491">
        <f t="shared" si="17"/>
        <v>0</v>
      </c>
      <c r="BN60" s="491">
        <f t="shared" si="17"/>
        <v>0</v>
      </c>
      <c r="BO60" s="491">
        <f t="shared" si="17"/>
        <v>0</v>
      </c>
      <c r="BP60" s="491">
        <f t="shared" si="17"/>
        <v>0</v>
      </c>
      <c r="BQ60" s="491">
        <f t="shared" ref="BQ60:CS60" si="18">SUM(BQ61:BQ62)</f>
        <v>0</v>
      </c>
      <c r="BR60" s="491">
        <f t="shared" si="18"/>
        <v>0</v>
      </c>
      <c r="BS60" s="491">
        <f t="shared" si="18"/>
        <v>0</v>
      </c>
      <c r="BT60" s="491">
        <f t="shared" si="18"/>
        <v>0</v>
      </c>
      <c r="BU60" s="491">
        <f t="shared" si="18"/>
        <v>0</v>
      </c>
      <c r="BV60" s="491">
        <f t="shared" si="18"/>
        <v>0</v>
      </c>
      <c r="BW60" s="491">
        <f t="shared" si="18"/>
        <v>0</v>
      </c>
      <c r="BX60" s="491">
        <f t="shared" si="18"/>
        <v>0</v>
      </c>
      <c r="BY60" s="491">
        <f t="shared" si="18"/>
        <v>0</v>
      </c>
      <c r="BZ60" s="491">
        <f t="shared" si="18"/>
        <v>0</v>
      </c>
      <c r="CA60" s="491">
        <f t="shared" si="18"/>
        <v>0</v>
      </c>
      <c r="CB60" s="491">
        <f t="shared" si="18"/>
        <v>0</v>
      </c>
      <c r="CC60" s="491">
        <f t="shared" si="18"/>
        <v>0</v>
      </c>
      <c r="CD60" s="491">
        <f t="shared" si="18"/>
        <v>0</v>
      </c>
      <c r="CE60" s="491">
        <f t="shared" si="18"/>
        <v>0</v>
      </c>
      <c r="CF60" s="491">
        <f t="shared" si="18"/>
        <v>0</v>
      </c>
      <c r="CG60" s="491">
        <f t="shared" si="18"/>
        <v>0</v>
      </c>
      <c r="CH60" s="491">
        <f t="shared" si="18"/>
        <v>0</v>
      </c>
      <c r="CI60" s="491">
        <f t="shared" si="18"/>
        <v>0</v>
      </c>
      <c r="CJ60" s="491">
        <f t="shared" si="18"/>
        <v>0</v>
      </c>
      <c r="CK60" s="491">
        <f t="shared" si="18"/>
        <v>0</v>
      </c>
      <c r="CL60" s="491">
        <f t="shared" si="18"/>
        <v>0</v>
      </c>
      <c r="CM60" s="491">
        <f t="shared" si="18"/>
        <v>0</v>
      </c>
      <c r="CN60" s="491">
        <f t="shared" si="18"/>
        <v>0</v>
      </c>
      <c r="CO60" s="491">
        <f t="shared" si="18"/>
        <v>0</v>
      </c>
      <c r="CP60" s="491">
        <f t="shared" si="18"/>
        <v>0</v>
      </c>
      <c r="CQ60" s="491">
        <f t="shared" si="18"/>
        <v>0</v>
      </c>
      <c r="CR60" s="491">
        <f t="shared" si="18"/>
        <v>0</v>
      </c>
      <c r="CS60" s="491">
        <f t="shared" si="18"/>
        <v>0</v>
      </c>
      <c r="CT60" s="56"/>
      <c r="CX60" s="3"/>
    </row>
    <row r="61" spans="3:102" ht="15.75" customHeight="1" x14ac:dyDescent="0.3">
      <c r="C61" s="81" t="s">
        <v>34</v>
      </c>
      <c r="E61" s="492">
        <f>G61+NPV(G.Asm!$F$40,H61:INDEX(H61:CS61,RP))</f>
        <v>0</v>
      </c>
      <c r="F61" s="492">
        <f>SUMIF($G$4:$CS$4,"&lt;="&amp;RP,G61:CS61)</f>
        <v>0</v>
      </c>
      <c r="G61" s="503">
        <v>0</v>
      </c>
      <c r="H61" s="504">
        <v>0</v>
      </c>
      <c r="I61" s="504">
        <v>0</v>
      </c>
      <c r="J61" s="504">
        <v>0</v>
      </c>
      <c r="K61" s="504">
        <v>0</v>
      </c>
      <c r="L61" s="504">
        <v>0</v>
      </c>
      <c r="M61" s="504">
        <v>0</v>
      </c>
      <c r="N61" s="504">
        <v>0</v>
      </c>
      <c r="O61" s="504">
        <v>0</v>
      </c>
      <c r="P61" s="504">
        <v>0</v>
      </c>
      <c r="Q61" s="504">
        <v>0</v>
      </c>
      <c r="R61" s="504">
        <v>0</v>
      </c>
      <c r="S61" s="504">
        <v>0</v>
      </c>
      <c r="T61" s="504">
        <v>0</v>
      </c>
      <c r="U61" s="504">
        <v>0</v>
      </c>
      <c r="V61" s="504">
        <v>0</v>
      </c>
      <c r="W61" s="504">
        <v>0</v>
      </c>
      <c r="X61" s="504">
        <v>0</v>
      </c>
      <c r="Y61" s="504">
        <v>0</v>
      </c>
      <c r="Z61" s="504">
        <v>0</v>
      </c>
      <c r="AA61" s="504">
        <v>0</v>
      </c>
      <c r="AB61" s="504">
        <v>0</v>
      </c>
      <c r="AC61" s="504">
        <v>0</v>
      </c>
      <c r="AD61" s="504">
        <v>0</v>
      </c>
      <c r="AE61" s="504">
        <v>0</v>
      </c>
      <c r="AF61" s="504">
        <v>0</v>
      </c>
      <c r="AG61" s="504">
        <v>0</v>
      </c>
      <c r="AH61" s="504">
        <v>0</v>
      </c>
      <c r="AI61" s="504">
        <v>0</v>
      </c>
      <c r="AJ61" s="504">
        <v>0</v>
      </c>
      <c r="AK61" s="504">
        <v>0</v>
      </c>
      <c r="AL61" s="504">
        <v>0</v>
      </c>
      <c r="AM61" s="504">
        <v>0</v>
      </c>
      <c r="AN61" s="504">
        <v>0</v>
      </c>
      <c r="AO61" s="504">
        <v>0</v>
      </c>
      <c r="AP61" s="504">
        <v>0</v>
      </c>
      <c r="AQ61" s="504">
        <v>0</v>
      </c>
      <c r="AR61" s="504">
        <v>0</v>
      </c>
      <c r="AS61" s="504">
        <v>0</v>
      </c>
      <c r="AT61" s="504">
        <v>0</v>
      </c>
      <c r="AU61" s="504">
        <v>0</v>
      </c>
      <c r="AV61" s="504">
        <v>0</v>
      </c>
      <c r="AW61" s="504">
        <v>0</v>
      </c>
      <c r="AX61" s="504">
        <v>0</v>
      </c>
      <c r="AY61" s="504">
        <v>0</v>
      </c>
      <c r="AZ61" s="504">
        <v>0</v>
      </c>
      <c r="BA61" s="504">
        <v>0</v>
      </c>
      <c r="BB61" s="504">
        <v>0</v>
      </c>
      <c r="BC61" s="504">
        <v>0</v>
      </c>
      <c r="BD61" s="504">
        <v>0</v>
      </c>
      <c r="BE61" s="504">
        <v>0</v>
      </c>
      <c r="BF61" s="504">
        <v>0</v>
      </c>
      <c r="BG61" s="504">
        <v>0</v>
      </c>
      <c r="BH61" s="504">
        <v>0</v>
      </c>
      <c r="BI61" s="504">
        <v>0</v>
      </c>
      <c r="BJ61" s="504">
        <v>0</v>
      </c>
      <c r="BK61" s="504">
        <v>0</v>
      </c>
      <c r="BL61" s="504">
        <v>0</v>
      </c>
      <c r="BM61" s="504">
        <v>0</v>
      </c>
      <c r="BN61" s="504">
        <v>0</v>
      </c>
      <c r="BO61" s="504">
        <v>0</v>
      </c>
      <c r="BP61" s="504">
        <v>0</v>
      </c>
      <c r="BQ61" s="504">
        <v>0</v>
      </c>
      <c r="BR61" s="504">
        <v>0</v>
      </c>
      <c r="BS61" s="504">
        <v>0</v>
      </c>
      <c r="BT61" s="504">
        <v>0</v>
      </c>
      <c r="BU61" s="504">
        <v>0</v>
      </c>
      <c r="BV61" s="504">
        <v>0</v>
      </c>
      <c r="BW61" s="504">
        <v>0</v>
      </c>
      <c r="BX61" s="504">
        <v>0</v>
      </c>
      <c r="BY61" s="504">
        <v>0</v>
      </c>
      <c r="BZ61" s="504">
        <v>0</v>
      </c>
      <c r="CA61" s="504">
        <v>0</v>
      </c>
      <c r="CB61" s="504">
        <v>0</v>
      </c>
      <c r="CC61" s="504">
        <v>0</v>
      </c>
      <c r="CD61" s="504">
        <v>0</v>
      </c>
      <c r="CE61" s="504">
        <v>0</v>
      </c>
      <c r="CF61" s="504">
        <v>0</v>
      </c>
      <c r="CG61" s="504">
        <v>0</v>
      </c>
      <c r="CH61" s="504">
        <v>0</v>
      </c>
      <c r="CI61" s="504">
        <v>0</v>
      </c>
      <c r="CJ61" s="504">
        <v>0</v>
      </c>
      <c r="CK61" s="504">
        <v>0</v>
      </c>
      <c r="CL61" s="504">
        <v>0</v>
      </c>
      <c r="CM61" s="504">
        <v>0</v>
      </c>
      <c r="CN61" s="504">
        <v>0</v>
      </c>
      <c r="CO61" s="504">
        <v>0</v>
      </c>
      <c r="CP61" s="504">
        <v>0</v>
      </c>
      <c r="CQ61" s="504">
        <v>0</v>
      </c>
      <c r="CR61" s="504">
        <v>0</v>
      </c>
      <c r="CS61" s="494">
        <v>0</v>
      </c>
      <c r="CT61" s="9"/>
      <c r="CV61" s="343">
        <f>IF(COUNT(G61:INDEX(G61:CS61,RP+1))&lt;&gt;RP+1,"Error",0)</f>
        <v>0</v>
      </c>
      <c r="CX61" s="383"/>
    </row>
    <row r="62" spans="3:102" ht="15.75" customHeight="1" x14ac:dyDescent="0.3">
      <c r="C62" s="82" t="s">
        <v>35</v>
      </c>
      <c r="E62" s="492">
        <f>G62+NPV(G.Asm!$F$40,H62:INDEX(H62:CS62,RP))</f>
        <v>0</v>
      </c>
      <c r="F62" s="492">
        <f>SUMIF($G$4:$CS$4,"&lt;="&amp;RP,G62:CS62)</f>
        <v>0</v>
      </c>
      <c r="G62" s="493">
        <v>0</v>
      </c>
      <c r="H62" s="494">
        <v>0</v>
      </c>
      <c r="I62" s="494">
        <v>0</v>
      </c>
      <c r="J62" s="494">
        <v>0</v>
      </c>
      <c r="K62" s="494">
        <v>0</v>
      </c>
      <c r="L62" s="494">
        <v>0</v>
      </c>
      <c r="M62" s="494">
        <v>0</v>
      </c>
      <c r="N62" s="494">
        <v>0</v>
      </c>
      <c r="O62" s="494">
        <v>0</v>
      </c>
      <c r="P62" s="494">
        <v>0</v>
      </c>
      <c r="Q62" s="494">
        <v>0</v>
      </c>
      <c r="R62" s="494">
        <v>0</v>
      </c>
      <c r="S62" s="494">
        <v>0</v>
      </c>
      <c r="T62" s="494">
        <v>0</v>
      </c>
      <c r="U62" s="494">
        <v>0</v>
      </c>
      <c r="V62" s="494">
        <v>0</v>
      </c>
      <c r="W62" s="494">
        <v>0</v>
      </c>
      <c r="X62" s="494">
        <v>0</v>
      </c>
      <c r="Y62" s="494">
        <v>0</v>
      </c>
      <c r="Z62" s="494">
        <v>0</v>
      </c>
      <c r="AA62" s="494">
        <v>0</v>
      </c>
      <c r="AB62" s="494">
        <v>0</v>
      </c>
      <c r="AC62" s="494">
        <v>0</v>
      </c>
      <c r="AD62" s="494">
        <v>0</v>
      </c>
      <c r="AE62" s="494">
        <v>0</v>
      </c>
      <c r="AF62" s="494">
        <v>0</v>
      </c>
      <c r="AG62" s="494">
        <v>0</v>
      </c>
      <c r="AH62" s="494">
        <v>0</v>
      </c>
      <c r="AI62" s="494">
        <v>0</v>
      </c>
      <c r="AJ62" s="494">
        <v>0</v>
      </c>
      <c r="AK62" s="494">
        <v>0</v>
      </c>
      <c r="AL62" s="494">
        <v>0</v>
      </c>
      <c r="AM62" s="494">
        <v>0</v>
      </c>
      <c r="AN62" s="494">
        <v>0</v>
      </c>
      <c r="AO62" s="494">
        <v>0</v>
      </c>
      <c r="AP62" s="494">
        <v>0</v>
      </c>
      <c r="AQ62" s="494">
        <v>0</v>
      </c>
      <c r="AR62" s="494">
        <v>0</v>
      </c>
      <c r="AS62" s="494">
        <v>0</v>
      </c>
      <c r="AT62" s="494">
        <v>0</v>
      </c>
      <c r="AU62" s="494">
        <v>0</v>
      </c>
      <c r="AV62" s="494">
        <v>0</v>
      </c>
      <c r="AW62" s="494">
        <v>0</v>
      </c>
      <c r="AX62" s="494">
        <v>0</v>
      </c>
      <c r="AY62" s="494">
        <v>0</v>
      </c>
      <c r="AZ62" s="494">
        <v>0</v>
      </c>
      <c r="BA62" s="494">
        <v>0</v>
      </c>
      <c r="BB62" s="494">
        <v>0</v>
      </c>
      <c r="BC62" s="494">
        <v>0</v>
      </c>
      <c r="BD62" s="494">
        <v>0</v>
      </c>
      <c r="BE62" s="494">
        <v>0</v>
      </c>
      <c r="BF62" s="494">
        <v>0</v>
      </c>
      <c r="BG62" s="494">
        <v>0</v>
      </c>
      <c r="BH62" s="494">
        <v>0</v>
      </c>
      <c r="BI62" s="494">
        <v>0</v>
      </c>
      <c r="BJ62" s="494">
        <v>0</v>
      </c>
      <c r="BK62" s="494">
        <v>0</v>
      </c>
      <c r="BL62" s="494">
        <v>0</v>
      </c>
      <c r="BM62" s="494">
        <v>0</v>
      </c>
      <c r="BN62" s="494">
        <v>0</v>
      </c>
      <c r="BO62" s="494">
        <v>0</v>
      </c>
      <c r="BP62" s="494">
        <v>0</v>
      </c>
      <c r="BQ62" s="494">
        <v>0</v>
      </c>
      <c r="BR62" s="494">
        <v>0</v>
      </c>
      <c r="BS62" s="494">
        <v>0</v>
      </c>
      <c r="BT62" s="494">
        <v>0</v>
      </c>
      <c r="BU62" s="494">
        <v>0</v>
      </c>
      <c r="BV62" s="494">
        <v>0</v>
      </c>
      <c r="BW62" s="494">
        <v>0</v>
      </c>
      <c r="BX62" s="494">
        <v>0</v>
      </c>
      <c r="BY62" s="494">
        <v>0</v>
      </c>
      <c r="BZ62" s="494">
        <v>0</v>
      </c>
      <c r="CA62" s="494">
        <v>0</v>
      </c>
      <c r="CB62" s="494">
        <v>0</v>
      </c>
      <c r="CC62" s="494">
        <v>0</v>
      </c>
      <c r="CD62" s="494">
        <v>0</v>
      </c>
      <c r="CE62" s="494">
        <v>0</v>
      </c>
      <c r="CF62" s="494">
        <v>0</v>
      </c>
      <c r="CG62" s="494">
        <v>0</v>
      </c>
      <c r="CH62" s="494">
        <v>0</v>
      </c>
      <c r="CI62" s="494">
        <v>0</v>
      </c>
      <c r="CJ62" s="494">
        <v>0</v>
      </c>
      <c r="CK62" s="494">
        <v>0</v>
      </c>
      <c r="CL62" s="494">
        <v>0</v>
      </c>
      <c r="CM62" s="494">
        <v>0</v>
      </c>
      <c r="CN62" s="494">
        <v>0</v>
      </c>
      <c r="CO62" s="494">
        <v>0</v>
      </c>
      <c r="CP62" s="494">
        <v>0</v>
      </c>
      <c r="CQ62" s="494">
        <v>0</v>
      </c>
      <c r="CR62" s="494">
        <v>0</v>
      </c>
      <c r="CS62" s="494">
        <v>0</v>
      </c>
      <c r="CT62" s="9"/>
      <c r="CV62" s="343">
        <f>IF(COUNT(G62:INDEX(G62:CS62,RP+1))&lt;&gt;RP+1,"Error",0)</f>
        <v>0</v>
      </c>
      <c r="CX62" s="383"/>
    </row>
    <row r="63" spans="3:102" customFormat="1" x14ac:dyDescent="0.35">
      <c r="C63" s="74"/>
      <c r="D63" s="3"/>
      <c r="E63" s="497"/>
      <c r="F63" s="497"/>
      <c r="G63" s="498"/>
      <c r="H63" s="498"/>
      <c r="I63" s="498"/>
      <c r="J63" s="498"/>
      <c r="K63" s="498"/>
      <c r="L63" s="498"/>
      <c r="M63" s="498"/>
      <c r="N63" s="498"/>
      <c r="O63" s="498"/>
      <c r="P63" s="498"/>
      <c r="Q63" s="498"/>
      <c r="R63" s="498"/>
      <c r="S63" s="498"/>
      <c r="T63" s="498"/>
      <c r="U63" s="498"/>
      <c r="V63" s="498"/>
      <c r="W63" s="498"/>
      <c r="X63" s="498"/>
      <c r="Y63" s="498"/>
      <c r="Z63" s="498"/>
      <c r="AA63" s="498"/>
      <c r="AB63" s="498"/>
      <c r="AC63" s="498"/>
      <c r="AD63" s="498"/>
      <c r="AE63" s="498"/>
      <c r="AF63" s="498"/>
      <c r="AG63" s="498"/>
      <c r="AH63" s="498"/>
      <c r="AI63" s="498"/>
      <c r="AJ63" s="498"/>
      <c r="AK63" s="498"/>
      <c r="AL63" s="498"/>
      <c r="AM63" s="498"/>
      <c r="AN63" s="498"/>
      <c r="AO63" s="498"/>
      <c r="AP63" s="498"/>
      <c r="AQ63" s="498"/>
      <c r="AR63" s="498"/>
      <c r="AS63" s="498"/>
      <c r="AT63" s="498"/>
      <c r="AU63" s="498"/>
      <c r="AV63" s="498"/>
      <c r="AW63" s="498"/>
      <c r="AX63" s="498"/>
      <c r="AY63" s="498"/>
      <c r="AZ63" s="498"/>
      <c r="BA63" s="498"/>
      <c r="BB63" s="498"/>
      <c r="BC63" s="498"/>
      <c r="BD63" s="498"/>
      <c r="BE63" s="498"/>
      <c r="BF63" s="498"/>
      <c r="BG63" s="498"/>
      <c r="BH63" s="498"/>
      <c r="BI63" s="498"/>
      <c r="BJ63" s="498"/>
      <c r="BK63" s="498"/>
      <c r="BL63" s="498"/>
      <c r="BM63" s="498"/>
      <c r="BN63" s="498"/>
      <c r="BO63" s="498"/>
      <c r="BP63" s="498"/>
      <c r="BQ63" s="498"/>
      <c r="BR63" s="498"/>
      <c r="BS63" s="498"/>
      <c r="BT63" s="498"/>
      <c r="BU63" s="498"/>
      <c r="BV63" s="498"/>
      <c r="BW63" s="498"/>
      <c r="BX63" s="498"/>
      <c r="BY63" s="498"/>
      <c r="BZ63" s="498"/>
      <c r="CA63" s="498"/>
      <c r="CB63" s="498"/>
      <c r="CC63" s="498"/>
      <c r="CD63" s="498"/>
      <c r="CE63" s="498"/>
      <c r="CF63" s="498"/>
      <c r="CG63" s="498"/>
      <c r="CH63" s="498"/>
      <c r="CI63" s="498"/>
      <c r="CJ63" s="498"/>
      <c r="CK63" s="498"/>
      <c r="CL63" s="498"/>
      <c r="CM63" s="498"/>
      <c r="CN63" s="498"/>
      <c r="CO63" s="498"/>
      <c r="CP63" s="498"/>
      <c r="CQ63" s="498"/>
      <c r="CR63" s="498"/>
      <c r="CS63" s="498"/>
      <c r="CT63" s="10"/>
    </row>
    <row r="64" spans="3:102" customFormat="1" ht="15.5" hidden="1" x14ac:dyDescent="0.35">
      <c r="C64" s="78" t="s">
        <v>106</v>
      </c>
      <c r="D64" s="3"/>
      <c r="E64" s="502"/>
      <c r="F64" s="497"/>
      <c r="G64" s="498"/>
      <c r="H64" s="498"/>
      <c r="I64" s="498"/>
      <c r="J64" s="498"/>
      <c r="K64" s="498"/>
      <c r="L64" s="498"/>
      <c r="M64" s="498"/>
      <c r="N64" s="498"/>
      <c r="O64" s="498"/>
      <c r="P64" s="498"/>
      <c r="Q64" s="498"/>
      <c r="R64" s="498"/>
      <c r="S64" s="498"/>
      <c r="T64" s="498"/>
      <c r="U64" s="498"/>
      <c r="V64" s="498"/>
      <c r="W64" s="498"/>
      <c r="X64" s="498"/>
      <c r="Y64" s="498"/>
      <c r="Z64" s="498"/>
      <c r="AA64" s="498"/>
      <c r="AB64" s="498"/>
      <c r="AC64" s="498"/>
      <c r="AD64" s="498"/>
      <c r="AE64" s="498"/>
      <c r="AF64" s="498"/>
      <c r="AG64" s="498"/>
      <c r="AH64" s="498"/>
      <c r="AI64" s="498"/>
      <c r="AJ64" s="498"/>
      <c r="AK64" s="498"/>
      <c r="AL64" s="498"/>
      <c r="AM64" s="498"/>
      <c r="AN64" s="498"/>
      <c r="AO64" s="498"/>
      <c r="AP64" s="498"/>
      <c r="AQ64" s="498"/>
      <c r="AR64" s="498"/>
      <c r="AS64" s="498"/>
      <c r="AT64" s="498"/>
      <c r="AU64" s="498"/>
      <c r="AV64" s="498"/>
      <c r="AW64" s="498"/>
      <c r="AX64" s="498"/>
      <c r="AY64" s="498"/>
      <c r="AZ64" s="498"/>
      <c r="BA64" s="498"/>
      <c r="BB64" s="498"/>
      <c r="BC64" s="498"/>
      <c r="BD64" s="498"/>
      <c r="BE64" s="498"/>
      <c r="BF64" s="498"/>
      <c r="BG64" s="498"/>
      <c r="BH64" s="498"/>
      <c r="BI64" s="498"/>
      <c r="BJ64" s="498"/>
      <c r="BK64" s="498"/>
      <c r="BL64" s="498"/>
      <c r="BM64" s="498"/>
      <c r="BN64" s="498"/>
      <c r="BO64" s="498"/>
      <c r="BP64" s="498"/>
      <c r="BQ64" s="498"/>
      <c r="BR64" s="498"/>
      <c r="BS64" s="498"/>
      <c r="BT64" s="498"/>
      <c r="BU64" s="498"/>
      <c r="BV64" s="498"/>
      <c r="BW64" s="498"/>
      <c r="BX64" s="498"/>
      <c r="BY64" s="498"/>
      <c r="BZ64" s="498"/>
      <c r="CA64" s="498"/>
      <c r="CB64" s="498"/>
      <c r="CC64" s="498"/>
      <c r="CD64" s="498"/>
      <c r="CE64" s="498"/>
      <c r="CF64" s="498"/>
      <c r="CG64" s="498"/>
      <c r="CH64" s="498"/>
      <c r="CI64" s="498"/>
      <c r="CJ64" s="498"/>
      <c r="CK64" s="498"/>
      <c r="CL64" s="498"/>
      <c r="CM64" s="498"/>
      <c r="CN64" s="498"/>
      <c r="CO64" s="498"/>
      <c r="CP64" s="498"/>
      <c r="CQ64" s="498"/>
      <c r="CR64" s="498"/>
      <c r="CS64" s="498"/>
      <c r="CT64" s="10"/>
    </row>
    <row r="65" spans="3:102" customFormat="1" ht="15.5" hidden="1" x14ac:dyDescent="0.35">
      <c r="C65" s="78"/>
      <c r="D65" s="3"/>
      <c r="E65" s="502"/>
      <c r="F65" s="497"/>
      <c r="G65" s="498"/>
      <c r="H65" s="498"/>
      <c r="I65" s="498"/>
      <c r="J65" s="498"/>
      <c r="K65" s="498"/>
      <c r="L65" s="498"/>
      <c r="M65" s="498"/>
      <c r="N65" s="498"/>
      <c r="O65" s="498"/>
      <c r="P65" s="498"/>
      <c r="Q65" s="498"/>
      <c r="R65" s="498"/>
      <c r="S65" s="498"/>
      <c r="T65" s="498"/>
      <c r="U65" s="498"/>
      <c r="V65" s="498"/>
      <c r="W65" s="498"/>
      <c r="X65" s="498"/>
      <c r="Y65" s="498"/>
      <c r="Z65" s="498"/>
      <c r="AA65" s="498"/>
      <c r="AB65" s="498"/>
      <c r="AC65" s="498"/>
      <c r="AD65" s="498"/>
      <c r="AE65" s="498"/>
      <c r="AF65" s="498"/>
      <c r="AG65" s="498"/>
      <c r="AH65" s="498"/>
      <c r="AI65" s="498"/>
      <c r="AJ65" s="498"/>
      <c r="AK65" s="498"/>
      <c r="AL65" s="498"/>
      <c r="AM65" s="498"/>
      <c r="AN65" s="498"/>
      <c r="AO65" s="498"/>
      <c r="AP65" s="498"/>
      <c r="AQ65" s="498"/>
      <c r="AR65" s="498"/>
      <c r="AS65" s="498"/>
      <c r="AT65" s="498"/>
      <c r="AU65" s="498"/>
      <c r="AV65" s="498"/>
      <c r="AW65" s="498"/>
      <c r="AX65" s="498"/>
      <c r="AY65" s="498"/>
      <c r="AZ65" s="498"/>
      <c r="BA65" s="498"/>
      <c r="BB65" s="498"/>
      <c r="BC65" s="498"/>
      <c r="BD65" s="498"/>
      <c r="BE65" s="498"/>
      <c r="BF65" s="498"/>
      <c r="BG65" s="498"/>
      <c r="BH65" s="498"/>
      <c r="BI65" s="498"/>
      <c r="BJ65" s="498"/>
      <c r="BK65" s="498"/>
      <c r="BL65" s="498"/>
      <c r="BM65" s="498"/>
      <c r="BN65" s="498"/>
      <c r="BO65" s="498"/>
      <c r="BP65" s="498"/>
      <c r="BQ65" s="498"/>
      <c r="BR65" s="498"/>
      <c r="BS65" s="498"/>
      <c r="BT65" s="498"/>
      <c r="BU65" s="498"/>
      <c r="BV65" s="498"/>
      <c r="BW65" s="498"/>
      <c r="BX65" s="498"/>
      <c r="BY65" s="498"/>
      <c r="BZ65" s="498"/>
      <c r="CA65" s="498"/>
      <c r="CB65" s="498"/>
      <c r="CC65" s="498"/>
      <c r="CD65" s="498"/>
      <c r="CE65" s="498"/>
      <c r="CF65" s="498"/>
      <c r="CG65" s="498"/>
      <c r="CH65" s="498"/>
      <c r="CI65" s="498"/>
      <c r="CJ65" s="498"/>
      <c r="CK65" s="498"/>
      <c r="CL65" s="498"/>
      <c r="CM65" s="498"/>
      <c r="CN65" s="498"/>
      <c r="CO65" s="498"/>
      <c r="CP65" s="498"/>
      <c r="CQ65" s="498"/>
      <c r="CR65" s="498"/>
      <c r="CS65" s="498"/>
      <c r="CT65" s="10"/>
    </row>
    <row r="66" spans="3:102" customFormat="1" hidden="1" x14ac:dyDescent="0.35">
      <c r="C66" s="250" t="s">
        <v>153</v>
      </c>
      <c r="D66" s="3"/>
      <c r="E66" s="502"/>
      <c r="F66" s="497"/>
      <c r="G66" s="498"/>
      <c r="H66" s="498"/>
      <c r="I66" s="498"/>
      <c r="J66" s="498"/>
      <c r="K66" s="498"/>
      <c r="L66" s="498"/>
      <c r="M66" s="498"/>
      <c r="N66" s="498"/>
      <c r="O66" s="498"/>
      <c r="P66" s="498"/>
      <c r="Q66" s="498"/>
      <c r="R66" s="498"/>
      <c r="S66" s="498"/>
      <c r="T66" s="498"/>
      <c r="U66" s="498"/>
      <c r="V66" s="498"/>
      <c r="W66" s="498"/>
      <c r="X66" s="498"/>
      <c r="Y66" s="498"/>
      <c r="Z66" s="498"/>
      <c r="AA66" s="498"/>
      <c r="AB66" s="498"/>
      <c r="AC66" s="498"/>
      <c r="AD66" s="498"/>
      <c r="AE66" s="498"/>
      <c r="AF66" s="498"/>
      <c r="AG66" s="498"/>
      <c r="AH66" s="498"/>
      <c r="AI66" s="498"/>
      <c r="AJ66" s="498"/>
      <c r="AK66" s="498"/>
      <c r="AL66" s="498"/>
      <c r="AM66" s="498"/>
      <c r="AN66" s="498"/>
      <c r="AO66" s="498"/>
      <c r="AP66" s="498"/>
      <c r="AQ66" s="498"/>
      <c r="AR66" s="498"/>
      <c r="AS66" s="498"/>
      <c r="AT66" s="498"/>
      <c r="AU66" s="498"/>
      <c r="AV66" s="498"/>
      <c r="AW66" s="498"/>
      <c r="AX66" s="498"/>
      <c r="AY66" s="498"/>
      <c r="AZ66" s="498"/>
      <c r="BA66" s="498"/>
      <c r="BB66" s="498"/>
      <c r="BC66" s="498"/>
      <c r="BD66" s="498"/>
      <c r="BE66" s="498"/>
      <c r="BF66" s="498"/>
      <c r="BG66" s="498"/>
      <c r="BH66" s="498"/>
      <c r="BI66" s="498"/>
      <c r="BJ66" s="498"/>
      <c r="BK66" s="498"/>
      <c r="BL66" s="498"/>
      <c r="BM66" s="498"/>
      <c r="BN66" s="498"/>
      <c r="BO66" s="498"/>
      <c r="BP66" s="498"/>
      <c r="BQ66" s="498"/>
      <c r="BR66" s="498"/>
      <c r="BS66" s="498"/>
      <c r="BT66" s="498"/>
      <c r="BU66" s="498"/>
      <c r="BV66" s="498"/>
      <c r="BW66" s="498"/>
      <c r="BX66" s="498"/>
      <c r="BY66" s="498"/>
      <c r="BZ66" s="498"/>
      <c r="CA66" s="498"/>
      <c r="CB66" s="498"/>
      <c r="CC66" s="498"/>
      <c r="CD66" s="498"/>
      <c r="CE66" s="498"/>
      <c r="CF66" s="498"/>
      <c r="CG66" s="498"/>
      <c r="CH66" s="498"/>
      <c r="CI66" s="498"/>
      <c r="CJ66" s="498"/>
      <c r="CK66" s="498"/>
      <c r="CL66" s="498"/>
      <c r="CM66" s="498"/>
      <c r="CN66" s="498"/>
      <c r="CO66" s="498"/>
      <c r="CP66" s="498"/>
      <c r="CQ66" s="498"/>
      <c r="CR66" s="498"/>
      <c r="CS66" s="498"/>
      <c r="CT66" s="10"/>
    </row>
    <row r="67" spans="3:102" s="55" customFormat="1" ht="25" hidden="1" customHeight="1" x14ac:dyDescent="0.3">
      <c r="C67" s="68" t="str">
        <f>"E. "&amp;G.Asm!F15 &amp;": "&amp; G.Asm!F16&amp;"/Year"</f>
        <v>E. Text: Text/Year</v>
      </c>
      <c r="E67" s="505">
        <f>G67+NPV(G.Asm!$F$40,H67:INDEX(H67:CS67,RP))</f>
        <v>0</v>
      </c>
      <c r="F67" s="505">
        <f>SUMIF($G$4:$CS$4,"&lt;="&amp;RP,G67:CS67)</f>
        <v>0</v>
      </c>
      <c r="G67" s="506">
        <v>0</v>
      </c>
      <c r="H67" s="507">
        <v>0</v>
      </c>
      <c r="I67" s="507">
        <v>0</v>
      </c>
      <c r="J67" s="507">
        <v>0</v>
      </c>
      <c r="K67" s="507">
        <v>0</v>
      </c>
      <c r="L67" s="507">
        <v>0</v>
      </c>
      <c r="M67" s="507">
        <v>0</v>
      </c>
      <c r="N67" s="507">
        <v>0</v>
      </c>
      <c r="O67" s="507">
        <v>0</v>
      </c>
      <c r="P67" s="507">
        <v>0</v>
      </c>
      <c r="Q67" s="507">
        <v>0</v>
      </c>
      <c r="R67" s="507">
        <v>0</v>
      </c>
      <c r="S67" s="507">
        <v>0</v>
      </c>
      <c r="T67" s="507">
        <v>0</v>
      </c>
      <c r="U67" s="507">
        <v>0</v>
      </c>
      <c r="V67" s="507">
        <v>0</v>
      </c>
      <c r="W67" s="507">
        <v>0</v>
      </c>
      <c r="X67" s="507">
        <v>0</v>
      </c>
      <c r="Y67" s="507">
        <v>0</v>
      </c>
      <c r="Z67" s="507">
        <v>0</v>
      </c>
      <c r="AA67" s="507">
        <v>0</v>
      </c>
      <c r="AB67" s="507">
        <v>0</v>
      </c>
      <c r="AC67" s="507">
        <v>0</v>
      </c>
      <c r="AD67" s="507">
        <v>0</v>
      </c>
      <c r="AE67" s="507">
        <v>0</v>
      </c>
      <c r="AF67" s="507">
        <v>0</v>
      </c>
      <c r="AG67" s="507">
        <v>0</v>
      </c>
      <c r="AH67" s="507">
        <v>0</v>
      </c>
      <c r="AI67" s="507">
        <v>0</v>
      </c>
      <c r="AJ67" s="507">
        <v>0</v>
      </c>
      <c r="AK67" s="507">
        <v>0</v>
      </c>
      <c r="AL67" s="507">
        <v>0</v>
      </c>
      <c r="AM67" s="507">
        <v>0</v>
      </c>
      <c r="AN67" s="507">
        <v>0</v>
      </c>
      <c r="AO67" s="507">
        <v>0</v>
      </c>
      <c r="AP67" s="507">
        <v>0</v>
      </c>
      <c r="AQ67" s="507">
        <v>0</v>
      </c>
      <c r="AR67" s="507">
        <v>0</v>
      </c>
      <c r="AS67" s="507">
        <v>0</v>
      </c>
      <c r="AT67" s="507">
        <v>0</v>
      </c>
      <c r="AU67" s="507">
        <v>0</v>
      </c>
      <c r="AV67" s="507">
        <v>0</v>
      </c>
      <c r="AW67" s="507">
        <v>0</v>
      </c>
      <c r="AX67" s="507">
        <v>0</v>
      </c>
      <c r="AY67" s="507">
        <v>0</v>
      </c>
      <c r="AZ67" s="507">
        <v>0</v>
      </c>
      <c r="BA67" s="507">
        <v>0</v>
      </c>
      <c r="BB67" s="507">
        <v>0</v>
      </c>
      <c r="BC67" s="507">
        <v>0</v>
      </c>
      <c r="BD67" s="507">
        <v>0</v>
      </c>
      <c r="BE67" s="507">
        <v>0</v>
      </c>
      <c r="BF67" s="507">
        <v>0</v>
      </c>
      <c r="BG67" s="507">
        <v>0</v>
      </c>
      <c r="BH67" s="507">
        <v>0</v>
      </c>
      <c r="BI67" s="507">
        <v>0</v>
      </c>
      <c r="BJ67" s="507">
        <v>0</v>
      </c>
      <c r="BK67" s="507">
        <v>0</v>
      </c>
      <c r="BL67" s="507">
        <v>0</v>
      </c>
      <c r="BM67" s="507">
        <v>0</v>
      </c>
      <c r="BN67" s="507">
        <v>0</v>
      </c>
      <c r="BO67" s="507">
        <v>0</v>
      </c>
      <c r="BP67" s="507">
        <v>0</v>
      </c>
      <c r="BQ67" s="507">
        <v>0</v>
      </c>
      <c r="BR67" s="507">
        <v>0</v>
      </c>
      <c r="BS67" s="507">
        <v>0</v>
      </c>
      <c r="BT67" s="507">
        <v>0</v>
      </c>
      <c r="BU67" s="507">
        <v>0</v>
      </c>
      <c r="BV67" s="507">
        <v>0</v>
      </c>
      <c r="BW67" s="507">
        <v>0</v>
      </c>
      <c r="BX67" s="507">
        <v>0</v>
      </c>
      <c r="BY67" s="507">
        <v>0</v>
      </c>
      <c r="BZ67" s="507">
        <v>0</v>
      </c>
      <c r="CA67" s="507">
        <v>0</v>
      </c>
      <c r="CB67" s="507">
        <v>0</v>
      </c>
      <c r="CC67" s="507">
        <v>0</v>
      </c>
      <c r="CD67" s="507">
        <v>0</v>
      </c>
      <c r="CE67" s="507">
        <v>0</v>
      </c>
      <c r="CF67" s="507">
        <v>0</v>
      </c>
      <c r="CG67" s="507">
        <v>0</v>
      </c>
      <c r="CH67" s="507">
        <v>0</v>
      </c>
      <c r="CI67" s="507">
        <v>0</v>
      </c>
      <c r="CJ67" s="507">
        <v>0</v>
      </c>
      <c r="CK67" s="507">
        <v>0</v>
      </c>
      <c r="CL67" s="507">
        <v>0</v>
      </c>
      <c r="CM67" s="507">
        <v>0</v>
      </c>
      <c r="CN67" s="507">
        <v>0</v>
      </c>
      <c r="CO67" s="507">
        <v>0</v>
      </c>
      <c r="CP67" s="507">
        <v>0</v>
      </c>
      <c r="CQ67" s="507">
        <v>0</v>
      </c>
      <c r="CR67" s="507">
        <v>0</v>
      </c>
      <c r="CS67" s="507">
        <v>0</v>
      </c>
      <c r="CT67" s="56"/>
      <c r="CV67" s="343">
        <f>IF(COUNT(G67:INDEX(G67:CS67,RP+1))&lt;&gt;RP+1,"Error",0)</f>
        <v>0</v>
      </c>
    </row>
    <row r="68" spans="3:102" customFormat="1" hidden="1" x14ac:dyDescent="0.35">
      <c r="C68" s="74"/>
      <c r="D68" s="3"/>
      <c r="E68" s="497"/>
      <c r="F68" s="497"/>
      <c r="G68" s="498"/>
      <c r="H68" s="498"/>
      <c r="I68" s="498"/>
      <c r="J68" s="498"/>
      <c r="K68" s="498"/>
      <c r="L68" s="498"/>
      <c r="M68" s="498"/>
      <c r="N68" s="498"/>
      <c r="O68" s="498"/>
      <c r="P68" s="498"/>
      <c r="Q68" s="498"/>
      <c r="R68" s="498"/>
      <c r="S68" s="498"/>
      <c r="T68" s="498"/>
      <c r="U68" s="498"/>
      <c r="V68" s="498"/>
      <c r="W68" s="498"/>
      <c r="X68" s="498"/>
      <c r="Y68" s="498"/>
      <c r="Z68" s="498"/>
      <c r="AA68" s="498"/>
      <c r="AB68" s="498"/>
      <c r="AC68" s="498"/>
      <c r="AD68" s="498"/>
      <c r="AE68" s="498"/>
      <c r="AF68" s="498"/>
      <c r="AG68" s="498"/>
      <c r="AH68" s="498"/>
      <c r="AI68" s="498"/>
      <c r="AJ68" s="498"/>
      <c r="AK68" s="498"/>
      <c r="AL68" s="498"/>
      <c r="AM68" s="498"/>
      <c r="AN68" s="498"/>
      <c r="AO68" s="498"/>
      <c r="AP68" s="498"/>
      <c r="AQ68" s="498"/>
      <c r="AR68" s="498"/>
      <c r="AS68" s="498"/>
      <c r="AT68" s="498"/>
      <c r="AU68" s="498"/>
      <c r="AV68" s="498"/>
      <c r="AW68" s="498"/>
      <c r="AX68" s="498"/>
      <c r="AY68" s="498"/>
      <c r="AZ68" s="498"/>
      <c r="BA68" s="498"/>
      <c r="BB68" s="498"/>
      <c r="BC68" s="498"/>
      <c r="BD68" s="498"/>
      <c r="BE68" s="498"/>
      <c r="BF68" s="498"/>
      <c r="BG68" s="498"/>
      <c r="BH68" s="498"/>
      <c r="BI68" s="498"/>
      <c r="BJ68" s="498"/>
      <c r="BK68" s="498"/>
      <c r="BL68" s="498"/>
      <c r="BM68" s="498"/>
      <c r="BN68" s="498"/>
      <c r="BO68" s="498"/>
      <c r="BP68" s="498"/>
      <c r="BQ68" s="498"/>
      <c r="BR68" s="498"/>
      <c r="BS68" s="498"/>
      <c r="BT68" s="498"/>
      <c r="BU68" s="498"/>
      <c r="BV68" s="498"/>
      <c r="BW68" s="498"/>
      <c r="BX68" s="498"/>
      <c r="BY68" s="498"/>
      <c r="BZ68" s="498"/>
      <c r="CA68" s="498"/>
      <c r="CB68" s="498"/>
      <c r="CC68" s="498"/>
      <c r="CD68" s="498"/>
      <c r="CE68" s="498"/>
      <c r="CF68" s="498"/>
      <c r="CG68" s="498"/>
      <c r="CH68" s="498"/>
      <c r="CI68" s="498"/>
      <c r="CJ68" s="498"/>
      <c r="CK68" s="498"/>
      <c r="CL68" s="498"/>
      <c r="CM68" s="498"/>
      <c r="CN68" s="498"/>
      <c r="CO68" s="498"/>
      <c r="CP68" s="498"/>
      <c r="CQ68" s="498"/>
      <c r="CR68" s="498"/>
      <c r="CS68" s="498"/>
      <c r="CT68" s="10"/>
    </row>
    <row r="69" spans="3:102" customFormat="1" ht="15.5" hidden="1" x14ac:dyDescent="0.35">
      <c r="C69" s="78" t="s">
        <v>18</v>
      </c>
      <c r="D69" s="3"/>
      <c r="E69" s="502"/>
      <c r="F69" s="497"/>
      <c r="G69" s="498"/>
      <c r="H69" s="498"/>
      <c r="I69" s="498"/>
      <c r="J69" s="498"/>
      <c r="K69" s="498"/>
      <c r="L69" s="498"/>
      <c r="M69" s="498"/>
      <c r="N69" s="498"/>
      <c r="O69" s="498"/>
      <c r="P69" s="498"/>
      <c r="Q69" s="498"/>
      <c r="R69" s="498"/>
      <c r="S69" s="498"/>
      <c r="T69" s="498"/>
      <c r="U69" s="498"/>
      <c r="V69" s="498"/>
      <c r="W69" s="498"/>
      <c r="X69" s="498"/>
      <c r="Y69" s="498"/>
      <c r="Z69" s="498"/>
      <c r="AA69" s="498"/>
      <c r="AB69" s="498"/>
      <c r="AC69" s="498"/>
      <c r="AD69" s="498"/>
      <c r="AE69" s="498"/>
      <c r="AF69" s="498"/>
      <c r="AG69" s="498"/>
      <c r="AH69" s="498"/>
      <c r="AI69" s="498"/>
      <c r="AJ69" s="498"/>
      <c r="AK69" s="498"/>
      <c r="AL69" s="498"/>
      <c r="AM69" s="498"/>
      <c r="AN69" s="498"/>
      <c r="AO69" s="498"/>
      <c r="AP69" s="498"/>
      <c r="AQ69" s="498"/>
      <c r="AR69" s="498"/>
      <c r="AS69" s="498"/>
      <c r="AT69" s="498"/>
      <c r="AU69" s="498"/>
      <c r="AV69" s="498"/>
      <c r="AW69" s="498"/>
      <c r="AX69" s="498"/>
      <c r="AY69" s="498"/>
      <c r="AZ69" s="498"/>
      <c r="BA69" s="498"/>
      <c r="BB69" s="498"/>
      <c r="BC69" s="498"/>
      <c r="BD69" s="498"/>
      <c r="BE69" s="498"/>
      <c r="BF69" s="498"/>
      <c r="BG69" s="498"/>
      <c r="BH69" s="498"/>
      <c r="BI69" s="498"/>
      <c r="BJ69" s="498"/>
      <c r="BK69" s="498"/>
      <c r="BL69" s="498"/>
      <c r="BM69" s="498"/>
      <c r="BN69" s="498"/>
      <c r="BO69" s="498"/>
      <c r="BP69" s="498"/>
      <c r="BQ69" s="498"/>
      <c r="BR69" s="498"/>
      <c r="BS69" s="498"/>
      <c r="BT69" s="498"/>
      <c r="BU69" s="498"/>
      <c r="BV69" s="498"/>
      <c r="BW69" s="498"/>
      <c r="BX69" s="498"/>
      <c r="BY69" s="498"/>
      <c r="BZ69" s="498"/>
      <c r="CA69" s="498"/>
      <c r="CB69" s="498"/>
      <c r="CC69" s="498"/>
      <c r="CD69" s="498"/>
      <c r="CE69" s="498"/>
      <c r="CF69" s="498"/>
      <c r="CG69" s="498"/>
      <c r="CH69" s="498"/>
      <c r="CI69" s="498"/>
      <c r="CJ69" s="498"/>
      <c r="CK69" s="498"/>
      <c r="CL69" s="498"/>
      <c r="CM69" s="498"/>
      <c r="CN69" s="498"/>
      <c r="CO69" s="498"/>
      <c r="CP69" s="498"/>
      <c r="CQ69" s="498"/>
      <c r="CR69" s="498"/>
      <c r="CS69" s="498"/>
      <c r="CT69" s="10"/>
    </row>
    <row r="70" spans="3:102" customFormat="1" hidden="1" x14ac:dyDescent="0.35">
      <c r="C70" s="74"/>
      <c r="D70" s="3"/>
      <c r="E70" s="497"/>
      <c r="F70" s="497"/>
      <c r="G70" s="498"/>
      <c r="H70" s="498"/>
      <c r="I70" s="498"/>
      <c r="J70" s="498"/>
      <c r="K70" s="498"/>
      <c r="L70" s="498"/>
      <c r="M70" s="498"/>
      <c r="N70" s="498"/>
      <c r="O70" s="498"/>
      <c r="P70" s="498"/>
      <c r="Q70" s="498"/>
      <c r="R70" s="498"/>
      <c r="S70" s="498"/>
      <c r="T70" s="498"/>
      <c r="U70" s="498"/>
      <c r="V70" s="498"/>
      <c r="W70" s="498"/>
      <c r="X70" s="498"/>
      <c r="Y70" s="498"/>
      <c r="Z70" s="498"/>
      <c r="AA70" s="498"/>
      <c r="AB70" s="498"/>
      <c r="AC70" s="498"/>
      <c r="AD70" s="498"/>
      <c r="AE70" s="498"/>
      <c r="AF70" s="498"/>
      <c r="AG70" s="498"/>
      <c r="AH70" s="498"/>
      <c r="AI70" s="498"/>
      <c r="AJ70" s="498"/>
      <c r="AK70" s="498"/>
      <c r="AL70" s="498"/>
      <c r="AM70" s="498"/>
      <c r="AN70" s="498"/>
      <c r="AO70" s="498"/>
      <c r="AP70" s="498"/>
      <c r="AQ70" s="498"/>
      <c r="AR70" s="498"/>
      <c r="AS70" s="498"/>
      <c r="AT70" s="498"/>
      <c r="AU70" s="498"/>
      <c r="AV70" s="498"/>
      <c r="AW70" s="498"/>
      <c r="AX70" s="498"/>
      <c r="AY70" s="498"/>
      <c r="AZ70" s="498"/>
      <c r="BA70" s="498"/>
      <c r="BB70" s="498"/>
      <c r="BC70" s="498"/>
      <c r="BD70" s="498"/>
      <c r="BE70" s="498"/>
      <c r="BF70" s="498"/>
      <c r="BG70" s="498"/>
      <c r="BH70" s="498"/>
      <c r="BI70" s="498"/>
      <c r="BJ70" s="498"/>
      <c r="BK70" s="498"/>
      <c r="BL70" s="498"/>
      <c r="BM70" s="498"/>
      <c r="BN70" s="498"/>
      <c r="BO70" s="498"/>
      <c r="BP70" s="498"/>
      <c r="BQ70" s="498"/>
      <c r="BR70" s="498"/>
      <c r="BS70" s="498"/>
      <c r="BT70" s="498"/>
      <c r="BU70" s="498"/>
      <c r="BV70" s="498"/>
      <c r="BW70" s="498"/>
      <c r="BX70" s="498"/>
      <c r="BY70" s="498"/>
      <c r="BZ70" s="498"/>
      <c r="CA70" s="498"/>
      <c r="CB70" s="498"/>
      <c r="CC70" s="498"/>
      <c r="CD70" s="498"/>
      <c r="CE70" s="498"/>
      <c r="CF70" s="498"/>
      <c r="CG70" s="498"/>
      <c r="CH70" s="498"/>
      <c r="CI70" s="498"/>
      <c r="CJ70" s="498"/>
      <c r="CK70" s="498"/>
      <c r="CL70" s="498"/>
      <c r="CM70" s="498"/>
      <c r="CN70" s="498"/>
      <c r="CO70" s="498"/>
      <c r="CP70" s="498"/>
      <c r="CQ70" s="498"/>
      <c r="CR70" s="498"/>
      <c r="CS70" s="498"/>
      <c r="CT70" s="10"/>
    </row>
    <row r="71" spans="3:102" customFormat="1" hidden="1" x14ac:dyDescent="0.35">
      <c r="C71" s="231" t="s">
        <v>144</v>
      </c>
      <c r="D71" s="18"/>
      <c r="E71" s="490">
        <f t="shared" ref="E71:AJ71" si="19">SUM(E72:E91)</f>
        <v>0</v>
      </c>
      <c r="F71" s="490">
        <f t="shared" si="19"/>
        <v>0</v>
      </c>
      <c r="G71" s="491">
        <f t="shared" si="19"/>
        <v>0</v>
      </c>
      <c r="H71" s="491">
        <f t="shared" si="19"/>
        <v>0</v>
      </c>
      <c r="I71" s="491">
        <f t="shared" si="19"/>
        <v>0</v>
      </c>
      <c r="J71" s="491">
        <f t="shared" si="19"/>
        <v>0</v>
      </c>
      <c r="K71" s="491">
        <f t="shared" si="19"/>
        <v>0</v>
      </c>
      <c r="L71" s="491">
        <f t="shared" si="19"/>
        <v>0</v>
      </c>
      <c r="M71" s="491">
        <f t="shared" si="19"/>
        <v>0</v>
      </c>
      <c r="N71" s="491">
        <f t="shared" si="19"/>
        <v>0</v>
      </c>
      <c r="O71" s="491">
        <f t="shared" si="19"/>
        <v>0</v>
      </c>
      <c r="P71" s="491">
        <f t="shared" si="19"/>
        <v>0</v>
      </c>
      <c r="Q71" s="491">
        <f t="shared" si="19"/>
        <v>0</v>
      </c>
      <c r="R71" s="491">
        <f t="shared" si="19"/>
        <v>0</v>
      </c>
      <c r="S71" s="491">
        <f t="shared" si="19"/>
        <v>0</v>
      </c>
      <c r="T71" s="491">
        <f t="shared" si="19"/>
        <v>0</v>
      </c>
      <c r="U71" s="491">
        <f t="shared" si="19"/>
        <v>0</v>
      </c>
      <c r="V71" s="491">
        <f t="shared" si="19"/>
        <v>0</v>
      </c>
      <c r="W71" s="491">
        <f t="shared" si="19"/>
        <v>0</v>
      </c>
      <c r="X71" s="491">
        <f t="shared" si="19"/>
        <v>0</v>
      </c>
      <c r="Y71" s="491">
        <f t="shared" si="19"/>
        <v>0</v>
      </c>
      <c r="Z71" s="491">
        <f t="shared" si="19"/>
        <v>0</v>
      </c>
      <c r="AA71" s="491">
        <f t="shared" si="19"/>
        <v>0</v>
      </c>
      <c r="AB71" s="491">
        <f t="shared" si="19"/>
        <v>0</v>
      </c>
      <c r="AC71" s="491">
        <f t="shared" si="19"/>
        <v>0</v>
      </c>
      <c r="AD71" s="491">
        <f t="shared" si="19"/>
        <v>0</v>
      </c>
      <c r="AE71" s="491">
        <f t="shared" si="19"/>
        <v>0</v>
      </c>
      <c r="AF71" s="491">
        <f t="shared" si="19"/>
        <v>0</v>
      </c>
      <c r="AG71" s="491">
        <f t="shared" si="19"/>
        <v>0</v>
      </c>
      <c r="AH71" s="491">
        <f t="shared" si="19"/>
        <v>0</v>
      </c>
      <c r="AI71" s="491">
        <f t="shared" si="19"/>
        <v>0</v>
      </c>
      <c r="AJ71" s="491">
        <f t="shared" si="19"/>
        <v>0</v>
      </c>
      <c r="AK71" s="491">
        <f t="shared" ref="AK71:CS71" si="20">SUM(AK72:AK91)</f>
        <v>0</v>
      </c>
      <c r="AL71" s="491">
        <f t="shared" si="20"/>
        <v>0</v>
      </c>
      <c r="AM71" s="491">
        <f t="shared" si="20"/>
        <v>0</v>
      </c>
      <c r="AN71" s="491">
        <f t="shared" si="20"/>
        <v>0</v>
      </c>
      <c r="AO71" s="491">
        <f t="shared" si="20"/>
        <v>0</v>
      </c>
      <c r="AP71" s="491">
        <f t="shared" si="20"/>
        <v>0</v>
      </c>
      <c r="AQ71" s="491">
        <f t="shared" si="20"/>
        <v>0</v>
      </c>
      <c r="AR71" s="491">
        <f t="shared" si="20"/>
        <v>0</v>
      </c>
      <c r="AS71" s="491">
        <f t="shared" si="20"/>
        <v>0</v>
      </c>
      <c r="AT71" s="491">
        <f t="shared" si="20"/>
        <v>0</v>
      </c>
      <c r="AU71" s="491">
        <f t="shared" si="20"/>
        <v>0</v>
      </c>
      <c r="AV71" s="491">
        <f t="shared" si="20"/>
        <v>0</v>
      </c>
      <c r="AW71" s="491">
        <f t="shared" si="20"/>
        <v>0</v>
      </c>
      <c r="AX71" s="491">
        <f t="shared" si="20"/>
        <v>0</v>
      </c>
      <c r="AY71" s="491">
        <f t="shared" si="20"/>
        <v>0</v>
      </c>
      <c r="AZ71" s="491">
        <f t="shared" si="20"/>
        <v>0</v>
      </c>
      <c r="BA71" s="491">
        <f t="shared" si="20"/>
        <v>0</v>
      </c>
      <c r="BB71" s="491">
        <f t="shared" si="20"/>
        <v>0</v>
      </c>
      <c r="BC71" s="491">
        <f t="shared" si="20"/>
        <v>0</v>
      </c>
      <c r="BD71" s="491">
        <f t="shared" si="20"/>
        <v>0</v>
      </c>
      <c r="BE71" s="491">
        <f t="shared" si="20"/>
        <v>0</v>
      </c>
      <c r="BF71" s="491">
        <f t="shared" si="20"/>
        <v>0</v>
      </c>
      <c r="BG71" s="491">
        <f t="shared" si="20"/>
        <v>0</v>
      </c>
      <c r="BH71" s="491">
        <f t="shared" si="20"/>
        <v>0</v>
      </c>
      <c r="BI71" s="491">
        <f t="shared" si="20"/>
        <v>0</v>
      </c>
      <c r="BJ71" s="491">
        <f t="shared" si="20"/>
        <v>0</v>
      </c>
      <c r="BK71" s="491">
        <f t="shared" si="20"/>
        <v>0</v>
      </c>
      <c r="BL71" s="491">
        <f t="shared" si="20"/>
        <v>0</v>
      </c>
      <c r="BM71" s="491">
        <f t="shared" si="20"/>
        <v>0</v>
      </c>
      <c r="BN71" s="491">
        <f t="shared" si="20"/>
        <v>0</v>
      </c>
      <c r="BO71" s="491">
        <f t="shared" si="20"/>
        <v>0</v>
      </c>
      <c r="BP71" s="491">
        <f t="shared" si="20"/>
        <v>0</v>
      </c>
      <c r="BQ71" s="491">
        <f t="shared" si="20"/>
        <v>0</v>
      </c>
      <c r="BR71" s="491">
        <f t="shared" si="20"/>
        <v>0</v>
      </c>
      <c r="BS71" s="491">
        <f t="shared" si="20"/>
        <v>0</v>
      </c>
      <c r="BT71" s="491">
        <f t="shared" si="20"/>
        <v>0</v>
      </c>
      <c r="BU71" s="491">
        <f t="shared" si="20"/>
        <v>0</v>
      </c>
      <c r="BV71" s="491">
        <f t="shared" si="20"/>
        <v>0</v>
      </c>
      <c r="BW71" s="491">
        <f t="shared" si="20"/>
        <v>0</v>
      </c>
      <c r="BX71" s="491">
        <f t="shared" si="20"/>
        <v>0</v>
      </c>
      <c r="BY71" s="491">
        <f t="shared" si="20"/>
        <v>0</v>
      </c>
      <c r="BZ71" s="491">
        <f t="shared" si="20"/>
        <v>0</v>
      </c>
      <c r="CA71" s="491">
        <f t="shared" si="20"/>
        <v>0</v>
      </c>
      <c r="CB71" s="491">
        <f t="shared" si="20"/>
        <v>0</v>
      </c>
      <c r="CC71" s="491">
        <f t="shared" si="20"/>
        <v>0</v>
      </c>
      <c r="CD71" s="491">
        <f t="shared" si="20"/>
        <v>0</v>
      </c>
      <c r="CE71" s="491">
        <f t="shared" si="20"/>
        <v>0</v>
      </c>
      <c r="CF71" s="491">
        <f t="shared" si="20"/>
        <v>0</v>
      </c>
      <c r="CG71" s="491">
        <f t="shared" si="20"/>
        <v>0</v>
      </c>
      <c r="CH71" s="491">
        <f t="shared" si="20"/>
        <v>0</v>
      </c>
      <c r="CI71" s="491">
        <f t="shared" si="20"/>
        <v>0</v>
      </c>
      <c r="CJ71" s="491">
        <f t="shared" si="20"/>
        <v>0</v>
      </c>
      <c r="CK71" s="491">
        <f t="shared" si="20"/>
        <v>0</v>
      </c>
      <c r="CL71" s="491">
        <f t="shared" si="20"/>
        <v>0</v>
      </c>
      <c r="CM71" s="491">
        <f t="shared" si="20"/>
        <v>0</v>
      </c>
      <c r="CN71" s="491">
        <f t="shared" si="20"/>
        <v>0</v>
      </c>
      <c r="CO71" s="491">
        <f t="shared" si="20"/>
        <v>0</v>
      </c>
      <c r="CP71" s="491">
        <f t="shared" si="20"/>
        <v>0</v>
      </c>
      <c r="CQ71" s="491">
        <f t="shared" si="20"/>
        <v>0</v>
      </c>
      <c r="CR71" s="491">
        <f t="shared" si="20"/>
        <v>0</v>
      </c>
      <c r="CS71" s="491">
        <f t="shared" si="20"/>
        <v>0</v>
      </c>
      <c r="CT71" s="56"/>
    </row>
    <row r="72" spans="3:102" customFormat="1" hidden="1" x14ac:dyDescent="0.35">
      <c r="C72" s="421"/>
      <c r="D72" s="3"/>
      <c r="E72" s="492">
        <f>G72+NPV(G.Asm!$F$40,H72:INDEX(H72:CS72,RP))</f>
        <v>0</v>
      </c>
      <c r="F72" s="492">
        <f t="shared" ref="F72:F91" si="21">SUMIF($G$4:$CS$4,"&lt;="&amp;RP,G72:CS72)</f>
        <v>0</v>
      </c>
      <c r="G72" s="493">
        <v>0</v>
      </c>
      <c r="H72" s="494">
        <v>0</v>
      </c>
      <c r="I72" s="494">
        <v>0</v>
      </c>
      <c r="J72" s="494">
        <v>0</v>
      </c>
      <c r="K72" s="494">
        <v>0</v>
      </c>
      <c r="L72" s="494">
        <v>0</v>
      </c>
      <c r="M72" s="494">
        <v>0</v>
      </c>
      <c r="N72" s="494">
        <v>0</v>
      </c>
      <c r="O72" s="494">
        <v>0</v>
      </c>
      <c r="P72" s="494">
        <v>0</v>
      </c>
      <c r="Q72" s="494">
        <v>0</v>
      </c>
      <c r="R72" s="494">
        <v>0</v>
      </c>
      <c r="S72" s="494">
        <v>0</v>
      </c>
      <c r="T72" s="494">
        <v>0</v>
      </c>
      <c r="U72" s="494">
        <v>0</v>
      </c>
      <c r="V72" s="494">
        <v>0</v>
      </c>
      <c r="W72" s="494">
        <v>0</v>
      </c>
      <c r="X72" s="494">
        <v>0</v>
      </c>
      <c r="Y72" s="494">
        <v>0</v>
      </c>
      <c r="Z72" s="494">
        <v>0</v>
      </c>
      <c r="AA72" s="494">
        <v>0</v>
      </c>
      <c r="AB72" s="494">
        <v>0</v>
      </c>
      <c r="AC72" s="494">
        <v>0</v>
      </c>
      <c r="AD72" s="494">
        <v>0</v>
      </c>
      <c r="AE72" s="494">
        <v>0</v>
      </c>
      <c r="AF72" s="494">
        <v>0</v>
      </c>
      <c r="AG72" s="494">
        <v>0</v>
      </c>
      <c r="AH72" s="494">
        <v>0</v>
      </c>
      <c r="AI72" s="494">
        <v>0</v>
      </c>
      <c r="AJ72" s="494">
        <v>0</v>
      </c>
      <c r="AK72" s="494">
        <v>0</v>
      </c>
      <c r="AL72" s="494">
        <v>0</v>
      </c>
      <c r="AM72" s="494">
        <v>0</v>
      </c>
      <c r="AN72" s="494">
        <v>0</v>
      </c>
      <c r="AO72" s="494">
        <v>0</v>
      </c>
      <c r="AP72" s="494">
        <v>0</v>
      </c>
      <c r="AQ72" s="494">
        <v>0</v>
      </c>
      <c r="AR72" s="494">
        <v>0</v>
      </c>
      <c r="AS72" s="494">
        <v>0</v>
      </c>
      <c r="AT72" s="494">
        <v>0</v>
      </c>
      <c r="AU72" s="494">
        <v>0</v>
      </c>
      <c r="AV72" s="494">
        <v>0</v>
      </c>
      <c r="AW72" s="494">
        <v>0</v>
      </c>
      <c r="AX72" s="494">
        <v>0</v>
      </c>
      <c r="AY72" s="494">
        <v>0</v>
      </c>
      <c r="AZ72" s="494">
        <v>0</v>
      </c>
      <c r="BA72" s="494">
        <v>0</v>
      </c>
      <c r="BB72" s="494">
        <v>0</v>
      </c>
      <c r="BC72" s="494">
        <v>0</v>
      </c>
      <c r="BD72" s="494">
        <v>0</v>
      </c>
      <c r="BE72" s="494">
        <v>0</v>
      </c>
      <c r="BF72" s="494">
        <v>0</v>
      </c>
      <c r="BG72" s="494">
        <v>0</v>
      </c>
      <c r="BH72" s="494">
        <v>0</v>
      </c>
      <c r="BI72" s="494">
        <v>0</v>
      </c>
      <c r="BJ72" s="494">
        <v>0</v>
      </c>
      <c r="BK72" s="494">
        <v>0</v>
      </c>
      <c r="BL72" s="494">
        <v>0</v>
      </c>
      <c r="BM72" s="494">
        <v>0</v>
      </c>
      <c r="BN72" s="494">
        <v>0</v>
      </c>
      <c r="BO72" s="494">
        <v>0</v>
      </c>
      <c r="BP72" s="494">
        <v>0</v>
      </c>
      <c r="BQ72" s="494">
        <v>0</v>
      </c>
      <c r="BR72" s="494">
        <v>0</v>
      </c>
      <c r="BS72" s="494">
        <v>0</v>
      </c>
      <c r="BT72" s="494">
        <v>0</v>
      </c>
      <c r="BU72" s="494">
        <v>0</v>
      </c>
      <c r="BV72" s="494">
        <v>0</v>
      </c>
      <c r="BW72" s="494">
        <v>0</v>
      </c>
      <c r="BX72" s="494">
        <v>0</v>
      </c>
      <c r="BY72" s="494">
        <v>0</v>
      </c>
      <c r="BZ72" s="494">
        <v>0</v>
      </c>
      <c r="CA72" s="494">
        <v>0</v>
      </c>
      <c r="CB72" s="494">
        <v>0</v>
      </c>
      <c r="CC72" s="494">
        <v>0</v>
      </c>
      <c r="CD72" s="494">
        <v>0</v>
      </c>
      <c r="CE72" s="494">
        <v>0</v>
      </c>
      <c r="CF72" s="494">
        <v>0</v>
      </c>
      <c r="CG72" s="494">
        <v>0</v>
      </c>
      <c r="CH72" s="494">
        <v>0</v>
      </c>
      <c r="CI72" s="494">
        <v>0</v>
      </c>
      <c r="CJ72" s="494">
        <v>0</v>
      </c>
      <c r="CK72" s="494">
        <v>0</v>
      </c>
      <c r="CL72" s="494">
        <v>0</v>
      </c>
      <c r="CM72" s="494">
        <v>0</v>
      </c>
      <c r="CN72" s="494">
        <v>0</v>
      </c>
      <c r="CO72" s="494">
        <v>0</v>
      </c>
      <c r="CP72" s="494">
        <v>0</v>
      </c>
      <c r="CQ72" s="494">
        <v>0</v>
      </c>
      <c r="CR72" s="494">
        <v>0</v>
      </c>
      <c r="CS72" s="494">
        <v>0</v>
      </c>
      <c r="CT72" s="9"/>
      <c r="CV72" s="343">
        <f>IF(COUNT(G72:INDEX(G72:CS72,RP+1))&lt;&gt;RP+1,"Error",0)</f>
        <v>0</v>
      </c>
      <c r="CX72" s="324">
        <f t="shared" ref="CX72:CX91" si="22">IF(OR(AND(OR(ISBLANK(C72),NOT(ISBLANK(C72)),C72="Spare"),E72=0,F72=0),AND(NOT(ISBLANK(C72)),NOT(C72="Spare"),NOT(E72=0),NOT(F72=0))),0,"Error")</f>
        <v>0</v>
      </c>
    </row>
    <row r="73" spans="3:102" customFormat="1" hidden="1" x14ac:dyDescent="0.35">
      <c r="C73" s="421"/>
      <c r="D73" s="3"/>
      <c r="E73" s="492">
        <f>G73+NPV(G.Asm!$F$40,H73:INDEX(H73:CS73,RP))</f>
        <v>0</v>
      </c>
      <c r="F73" s="492">
        <f t="shared" si="21"/>
        <v>0</v>
      </c>
      <c r="G73" s="493">
        <v>0</v>
      </c>
      <c r="H73" s="494">
        <v>0</v>
      </c>
      <c r="I73" s="494">
        <v>0</v>
      </c>
      <c r="J73" s="494">
        <v>0</v>
      </c>
      <c r="K73" s="494">
        <v>0</v>
      </c>
      <c r="L73" s="494">
        <v>0</v>
      </c>
      <c r="M73" s="494">
        <v>0</v>
      </c>
      <c r="N73" s="494">
        <v>0</v>
      </c>
      <c r="O73" s="494">
        <v>0</v>
      </c>
      <c r="P73" s="494">
        <v>0</v>
      </c>
      <c r="Q73" s="494">
        <v>0</v>
      </c>
      <c r="R73" s="494">
        <v>0</v>
      </c>
      <c r="S73" s="494">
        <v>0</v>
      </c>
      <c r="T73" s="494">
        <v>0</v>
      </c>
      <c r="U73" s="494">
        <v>0</v>
      </c>
      <c r="V73" s="494">
        <v>0</v>
      </c>
      <c r="W73" s="494">
        <v>0</v>
      </c>
      <c r="X73" s="494">
        <v>0</v>
      </c>
      <c r="Y73" s="494">
        <v>0</v>
      </c>
      <c r="Z73" s="494">
        <v>0</v>
      </c>
      <c r="AA73" s="494">
        <v>0</v>
      </c>
      <c r="AB73" s="494">
        <v>0</v>
      </c>
      <c r="AC73" s="494">
        <v>0</v>
      </c>
      <c r="AD73" s="494">
        <v>0</v>
      </c>
      <c r="AE73" s="494">
        <v>0</v>
      </c>
      <c r="AF73" s="494">
        <v>0</v>
      </c>
      <c r="AG73" s="494">
        <v>0</v>
      </c>
      <c r="AH73" s="494">
        <v>0</v>
      </c>
      <c r="AI73" s="494">
        <v>0</v>
      </c>
      <c r="AJ73" s="494">
        <v>0</v>
      </c>
      <c r="AK73" s="494">
        <v>0</v>
      </c>
      <c r="AL73" s="494">
        <v>0</v>
      </c>
      <c r="AM73" s="494">
        <v>0</v>
      </c>
      <c r="AN73" s="494">
        <v>0</v>
      </c>
      <c r="AO73" s="494">
        <v>0</v>
      </c>
      <c r="AP73" s="494">
        <v>0</v>
      </c>
      <c r="AQ73" s="494">
        <v>0</v>
      </c>
      <c r="AR73" s="494">
        <v>0</v>
      </c>
      <c r="AS73" s="494">
        <v>0</v>
      </c>
      <c r="AT73" s="494">
        <v>0</v>
      </c>
      <c r="AU73" s="494">
        <v>0</v>
      </c>
      <c r="AV73" s="494">
        <v>0</v>
      </c>
      <c r="AW73" s="494">
        <v>0</v>
      </c>
      <c r="AX73" s="494">
        <v>0</v>
      </c>
      <c r="AY73" s="494">
        <v>0</v>
      </c>
      <c r="AZ73" s="494">
        <v>0</v>
      </c>
      <c r="BA73" s="494">
        <v>0</v>
      </c>
      <c r="BB73" s="494">
        <v>0</v>
      </c>
      <c r="BC73" s="494">
        <v>0</v>
      </c>
      <c r="BD73" s="494">
        <v>0</v>
      </c>
      <c r="BE73" s="494">
        <v>0</v>
      </c>
      <c r="BF73" s="494">
        <v>0</v>
      </c>
      <c r="BG73" s="494">
        <v>0</v>
      </c>
      <c r="BH73" s="494">
        <v>0</v>
      </c>
      <c r="BI73" s="494">
        <v>0</v>
      </c>
      <c r="BJ73" s="494">
        <v>0</v>
      </c>
      <c r="BK73" s="494">
        <v>0</v>
      </c>
      <c r="BL73" s="494">
        <v>0</v>
      </c>
      <c r="BM73" s="494">
        <v>0</v>
      </c>
      <c r="BN73" s="494">
        <v>0</v>
      </c>
      <c r="BO73" s="494">
        <v>0</v>
      </c>
      <c r="BP73" s="494">
        <v>0</v>
      </c>
      <c r="BQ73" s="494">
        <v>0</v>
      </c>
      <c r="BR73" s="494">
        <v>0</v>
      </c>
      <c r="BS73" s="494">
        <v>0</v>
      </c>
      <c r="BT73" s="494">
        <v>0</v>
      </c>
      <c r="BU73" s="494">
        <v>0</v>
      </c>
      <c r="BV73" s="494">
        <v>0</v>
      </c>
      <c r="BW73" s="494">
        <v>0</v>
      </c>
      <c r="BX73" s="494">
        <v>0</v>
      </c>
      <c r="BY73" s="494">
        <v>0</v>
      </c>
      <c r="BZ73" s="494">
        <v>0</v>
      </c>
      <c r="CA73" s="494">
        <v>0</v>
      </c>
      <c r="CB73" s="494">
        <v>0</v>
      </c>
      <c r="CC73" s="494">
        <v>0</v>
      </c>
      <c r="CD73" s="494">
        <v>0</v>
      </c>
      <c r="CE73" s="494">
        <v>0</v>
      </c>
      <c r="CF73" s="494">
        <v>0</v>
      </c>
      <c r="CG73" s="494">
        <v>0</v>
      </c>
      <c r="CH73" s="494">
        <v>0</v>
      </c>
      <c r="CI73" s="494">
        <v>0</v>
      </c>
      <c r="CJ73" s="494">
        <v>0</v>
      </c>
      <c r="CK73" s="494">
        <v>0</v>
      </c>
      <c r="CL73" s="494">
        <v>0</v>
      </c>
      <c r="CM73" s="494">
        <v>0</v>
      </c>
      <c r="CN73" s="494">
        <v>0</v>
      </c>
      <c r="CO73" s="494">
        <v>0</v>
      </c>
      <c r="CP73" s="494">
        <v>0</v>
      </c>
      <c r="CQ73" s="494">
        <v>0</v>
      </c>
      <c r="CR73" s="494">
        <v>0</v>
      </c>
      <c r="CS73" s="494">
        <v>0</v>
      </c>
      <c r="CT73" s="9"/>
      <c r="CV73" s="343">
        <f>IF(COUNT(G73:INDEX(G73:CS73,RP+1))&lt;&gt;RP+1,"Error",0)</f>
        <v>0</v>
      </c>
      <c r="CX73" s="324">
        <f t="shared" si="22"/>
        <v>0</v>
      </c>
    </row>
    <row r="74" spans="3:102" customFormat="1" hidden="1" x14ac:dyDescent="0.35">
      <c r="C74" s="421"/>
      <c r="D74" s="3"/>
      <c r="E74" s="492">
        <f>G74+NPV(G.Asm!$F$40,H74:INDEX(H74:CS74,RP))</f>
        <v>0</v>
      </c>
      <c r="F74" s="492">
        <f t="shared" si="21"/>
        <v>0</v>
      </c>
      <c r="G74" s="493">
        <v>0</v>
      </c>
      <c r="H74" s="494">
        <v>0</v>
      </c>
      <c r="I74" s="494">
        <v>0</v>
      </c>
      <c r="J74" s="494">
        <v>0</v>
      </c>
      <c r="K74" s="494">
        <v>0</v>
      </c>
      <c r="L74" s="494">
        <v>0</v>
      </c>
      <c r="M74" s="494">
        <v>0</v>
      </c>
      <c r="N74" s="494">
        <v>0</v>
      </c>
      <c r="O74" s="494">
        <v>0</v>
      </c>
      <c r="P74" s="494">
        <v>0</v>
      </c>
      <c r="Q74" s="494">
        <v>0</v>
      </c>
      <c r="R74" s="494">
        <v>0</v>
      </c>
      <c r="S74" s="494">
        <v>0</v>
      </c>
      <c r="T74" s="494">
        <v>0</v>
      </c>
      <c r="U74" s="494">
        <v>0</v>
      </c>
      <c r="V74" s="494">
        <v>0</v>
      </c>
      <c r="W74" s="494">
        <v>0</v>
      </c>
      <c r="X74" s="494">
        <v>0</v>
      </c>
      <c r="Y74" s="494">
        <v>0</v>
      </c>
      <c r="Z74" s="494">
        <v>0</v>
      </c>
      <c r="AA74" s="494">
        <v>0</v>
      </c>
      <c r="AB74" s="494">
        <v>0</v>
      </c>
      <c r="AC74" s="494">
        <v>0</v>
      </c>
      <c r="AD74" s="494">
        <v>0</v>
      </c>
      <c r="AE74" s="494">
        <v>0</v>
      </c>
      <c r="AF74" s="494">
        <v>0</v>
      </c>
      <c r="AG74" s="494">
        <v>0</v>
      </c>
      <c r="AH74" s="494">
        <v>0</v>
      </c>
      <c r="AI74" s="494">
        <v>0</v>
      </c>
      <c r="AJ74" s="494">
        <v>0</v>
      </c>
      <c r="AK74" s="494">
        <v>0</v>
      </c>
      <c r="AL74" s="494">
        <v>0</v>
      </c>
      <c r="AM74" s="494">
        <v>0</v>
      </c>
      <c r="AN74" s="494">
        <v>0</v>
      </c>
      <c r="AO74" s="494">
        <v>0</v>
      </c>
      <c r="AP74" s="494">
        <v>0</v>
      </c>
      <c r="AQ74" s="494">
        <v>0</v>
      </c>
      <c r="AR74" s="494">
        <v>0</v>
      </c>
      <c r="AS74" s="494">
        <v>0</v>
      </c>
      <c r="AT74" s="494">
        <v>0</v>
      </c>
      <c r="AU74" s="494">
        <v>0</v>
      </c>
      <c r="AV74" s="494">
        <v>0</v>
      </c>
      <c r="AW74" s="494">
        <v>0</v>
      </c>
      <c r="AX74" s="494">
        <v>0</v>
      </c>
      <c r="AY74" s="494">
        <v>0</v>
      </c>
      <c r="AZ74" s="494">
        <v>0</v>
      </c>
      <c r="BA74" s="494">
        <v>0</v>
      </c>
      <c r="BB74" s="494">
        <v>0</v>
      </c>
      <c r="BC74" s="494">
        <v>0</v>
      </c>
      <c r="BD74" s="494">
        <v>0</v>
      </c>
      <c r="BE74" s="494">
        <v>0</v>
      </c>
      <c r="BF74" s="494">
        <v>0</v>
      </c>
      <c r="BG74" s="494">
        <v>0</v>
      </c>
      <c r="BH74" s="494">
        <v>0</v>
      </c>
      <c r="BI74" s="494">
        <v>0</v>
      </c>
      <c r="BJ74" s="494">
        <v>0</v>
      </c>
      <c r="BK74" s="494">
        <v>0</v>
      </c>
      <c r="BL74" s="494">
        <v>0</v>
      </c>
      <c r="BM74" s="494">
        <v>0</v>
      </c>
      <c r="BN74" s="494">
        <v>0</v>
      </c>
      <c r="BO74" s="494">
        <v>0</v>
      </c>
      <c r="BP74" s="494">
        <v>0</v>
      </c>
      <c r="BQ74" s="494">
        <v>0</v>
      </c>
      <c r="BR74" s="494">
        <v>0</v>
      </c>
      <c r="BS74" s="494">
        <v>0</v>
      </c>
      <c r="BT74" s="494">
        <v>0</v>
      </c>
      <c r="BU74" s="494">
        <v>0</v>
      </c>
      <c r="BV74" s="494">
        <v>0</v>
      </c>
      <c r="BW74" s="494">
        <v>0</v>
      </c>
      <c r="BX74" s="494">
        <v>0</v>
      </c>
      <c r="BY74" s="494">
        <v>0</v>
      </c>
      <c r="BZ74" s="494">
        <v>0</v>
      </c>
      <c r="CA74" s="494">
        <v>0</v>
      </c>
      <c r="CB74" s="494">
        <v>0</v>
      </c>
      <c r="CC74" s="494">
        <v>0</v>
      </c>
      <c r="CD74" s="494">
        <v>0</v>
      </c>
      <c r="CE74" s="494">
        <v>0</v>
      </c>
      <c r="CF74" s="494">
        <v>0</v>
      </c>
      <c r="CG74" s="494">
        <v>0</v>
      </c>
      <c r="CH74" s="494">
        <v>0</v>
      </c>
      <c r="CI74" s="494">
        <v>0</v>
      </c>
      <c r="CJ74" s="494">
        <v>0</v>
      </c>
      <c r="CK74" s="494">
        <v>0</v>
      </c>
      <c r="CL74" s="494">
        <v>0</v>
      </c>
      <c r="CM74" s="494">
        <v>0</v>
      </c>
      <c r="CN74" s="494">
        <v>0</v>
      </c>
      <c r="CO74" s="494">
        <v>0</v>
      </c>
      <c r="CP74" s="494">
        <v>0</v>
      </c>
      <c r="CQ74" s="494">
        <v>0</v>
      </c>
      <c r="CR74" s="494">
        <v>0</v>
      </c>
      <c r="CS74" s="494">
        <v>0</v>
      </c>
      <c r="CT74" s="9"/>
      <c r="CV74" s="343">
        <f>IF(COUNT(G74:INDEX(G74:CS74,RP+1))&lt;&gt;RP+1,"Error",0)</f>
        <v>0</v>
      </c>
      <c r="CX74" s="324">
        <f t="shared" si="22"/>
        <v>0</v>
      </c>
    </row>
    <row r="75" spans="3:102" customFormat="1" hidden="1" x14ac:dyDescent="0.35">
      <c r="C75" s="421"/>
      <c r="D75" s="3"/>
      <c r="E75" s="492">
        <f>G75+NPV(G.Asm!$F$40,H75:INDEX(H75:CS75,RP))</f>
        <v>0</v>
      </c>
      <c r="F75" s="492">
        <f t="shared" si="21"/>
        <v>0</v>
      </c>
      <c r="G75" s="493">
        <v>0</v>
      </c>
      <c r="H75" s="494">
        <v>0</v>
      </c>
      <c r="I75" s="494">
        <v>0</v>
      </c>
      <c r="J75" s="494">
        <v>0</v>
      </c>
      <c r="K75" s="494">
        <v>0</v>
      </c>
      <c r="L75" s="494">
        <v>0</v>
      </c>
      <c r="M75" s="494">
        <v>0</v>
      </c>
      <c r="N75" s="494">
        <v>0</v>
      </c>
      <c r="O75" s="494">
        <v>0</v>
      </c>
      <c r="P75" s="494">
        <v>0</v>
      </c>
      <c r="Q75" s="494">
        <v>0</v>
      </c>
      <c r="R75" s="494">
        <v>0</v>
      </c>
      <c r="S75" s="494">
        <v>0</v>
      </c>
      <c r="T75" s="494">
        <v>0</v>
      </c>
      <c r="U75" s="494">
        <v>0</v>
      </c>
      <c r="V75" s="494">
        <v>0</v>
      </c>
      <c r="W75" s="494">
        <v>0</v>
      </c>
      <c r="X75" s="494">
        <v>0</v>
      </c>
      <c r="Y75" s="494">
        <v>0</v>
      </c>
      <c r="Z75" s="494">
        <v>0</v>
      </c>
      <c r="AA75" s="494">
        <v>0</v>
      </c>
      <c r="AB75" s="494">
        <v>0</v>
      </c>
      <c r="AC75" s="494">
        <v>0</v>
      </c>
      <c r="AD75" s="494">
        <v>0</v>
      </c>
      <c r="AE75" s="494">
        <v>0</v>
      </c>
      <c r="AF75" s="494">
        <v>0</v>
      </c>
      <c r="AG75" s="494">
        <v>0</v>
      </c>
      <c r="AH75" s="494">
        <v>0</v>
      </c>
      <c r="AI75" s="494">
        <v>0</v>
      </c>
      <c r="AJ75" s="494">
        <v>0</v>
      </c>
      <c r="AK75" s="494">
        <v>0</v>
      </c>
      <c r="AL75" s="494">
        <v>0</v>
      </c>
      <c r="AM75" s="494">
        <v>0</v>
      </c>
      <c r="AN75" s="494">
        <v>0</v>
      </c>
      <c r="AO75" s="494">
        <v>0</v>
      </c>
      <c r="AP75" s="494">
        <v>0</v>
      </c>
      <c r="AQ75" s="494">
        <v>0</v>
      </c>
      <c r="AR75" s="494">
        <v>0</v>
      </c>
      <c r="AS75" s="494">
        <v>0</v>
      </c>
      <c r="AT75" s="494">
        <v>0</v>
      </c>
      <c r="AU75" s="494">
        <v>0</v>
      </c>
      <c r="AV75" s="494">
        <v>0</v>
      </c>
      <c r="AW75" s="494">
        <v>0</v>
      </c>
      <c r="AX75" s="494">
        <v>0</v>
      </c>
      <c r="AY75" s="494">
        <v>0</v>
      </c>
      <c r="AZ75" s="494">
        <v>0</v>
      </c>
      <c r="BA75" s="494">
        <v>0</v>
      </c>
      <c r="BB75" s="494">
        <v>0</v>
      </c>
      <c r="BC75" s="494">
        <v>0</v>
      </c>
      <c r="BD75" s="494">
        <v>0</v>
      </c>
      <c r="BE75" s="494">
        <v>0</v>
      </c>
      <c r="BF75" s="494">
        <v>0</v>
      </c>
      <c r="BG75" s="494">
        <v>0</v>
      </c>
      <c r="BH75" s="494">
        <v>0</v>
      </c>
      <c r="BI75" s="494">
        <v>0</v>
      </c>
      <c r="BJ75" s="494">
        <v>0</v>
      </c>
      <c r="BK75" s="494">
        <v>0</v>
      </c>
      <c r="BL75" s="494">
        <v>0</v>
      </c>
      <c r="BM75" s="494">
        <v>0</v>
      </c>
      <c r="BN75" s="494">
        <v>0</v>
      </c>
      <c r="BO75" s="494">
        <v>0</v>
      </c>
      <c r="BP75" s="494">
        <v>0</v>
      </c>
      <c r="BQ75" s="494">
        <v>0</v>
      </c>
      <c r="BR75" s="494">
        <v>0</v>
      </c>
      <c r="BS75" s="494">
        <v>0</v>
      </c>
      <c r="BT75" s="494">
        <v>0</v>
      </c>
      <c r="BU75" s="494">
        <v>0</v>
      </c>
      <c r="BV75" s="494">
        <v>0</v>
      </c>
      <c r="BW75" s="494">
        <v>0</v>
      </c>
      <c r="BX75" s="494">
        <v>0</v>
      </c>
      <c r="BY75" s="494">
        <v>0</v>
      </c>
      <c r="BZ75" s="494">
        <v>0</v>
      </c>
      <c r="CA75" s="494">
        <v>0</v>
      </c>
      <c r="CB75" s="494">
        <v>0</v>
      </c>
      <c r="CC75" s="494">
        <v>0</v>
      </c>
      <c r="CD75" s="494">
        <v>0</v>
      </c>
      <c r="CE75" s="494">
        <v>0</v>
      </c>
      <c r="CF75" s="494">
        <v>0</v>
      </c>
      <c r="CG75" s="494">
        <v>0</v>
      </c>
      <c r="CH75" s="494">
        <v>0</v>
      </c>
      <c r="CI75" s="494">
        <v>0</v>
      </c>
      <c r="CJ75" s="494">
        <v>0</v>
      </c>
      <c r="CK75" s="494">
        <v>0</v>
      </c>
      <c r="CL75" s="494">
        <v>0</v>
      </c>
      <c r="CM75" s="494">
        <v>0</v>
      </c>
      <c r="CN75" s="494">
        <v>0</v>
      </c>
      <c r="CO75" s="494">
        <v>0</v>
      </c>
      <c r="CP75" s="494">
        <v>0</v>
      </c>
      <c r="CQ75" s="494">
        <v>0</v>
      </c>
      <c r="CR75" s="494">
        <v>0</v>
      </c>
      <c r="CS75" s="494">
        <v>0</v>
      </c>
      <c r="CT75" s="9"/>
      <c r="CV75" s="343">
        <f>IF(COUNT(G75:INDEX(G75:CS75,RP+1))&lt;&gt;RP+1,"Error",0)</f>
        <v>0</v>
      </c>
      <c r="CX75" s="324">
        <f t="shared" si="22"/>
        <v>0</v>
      </c>
    </row>
    <row r="76" spans="3:102" customFormat="1" hidden="1" x14ac:dyDescent="0.35">
      <c r="C76" s="421"/>
      <c r="D76" s="3"/>
      <c r="E76" s="492">
        <f>G76+NPV(G.Asm!$F$40,H76:INDEX(H76:CS76,RP))</f>
        <v>0</v>
      </c>
      <c r="F76" s="492">
        <f t="shared" si="21"/>
        <v>0</v>
      </c>
      <c r="G76" s="493">
        <v>0</v>
      </c>
      <c r="H76" s="494">
        <v>0</v>
      </c>
      <c r="I76" s="494">
        <v>0</v>
      </c>
      <c r="J76" s="494">
        <v>0</v>
      </c>
      <c r="K76" s="494">
        <v>0</v>
      </c>
      <c r="L76" s="494">
        <v>0</v>
      </c>
      <c r="M76" s="494">
        <v>0</v>
      </c>
      <c r="N76" s="494">
        <v>0</v>
      </c>
      <c r="O76" s="494">
        <v>0</v>
      </c>
      <c r="P76" s="494">
        <v>0</v>
      </c>
      <c r="Q76" s="494">
        <v>0</v>
      </c>
      <c r="R76" s="494">
        <v>0</v>
      </c>
      <c r="S76" s="494">
        <v>0</v>
      </c>
      <c r="T76" s="494">
        <v>0</v>
      </c>
      <c r="U76" s="494">
        <v>0</v>
      </c>
      <c r="V76" s="494">
        <v>0</v>
      </c>
      <c r="W76" s="494">
        <v>0</v>
      </c>
      <c r="X76" s="494">
        <v>0</v>
      </c>
      <c r="Y76" s="494">
        <v>0</v>
      </c>
      <c r="Z76" s="494">
        <v>0</v>
      </c>
      <c r="AA76" s="494">
        <v>0</v>
      </c>
      <c r="AB76" s="494">
        <v>0</v>
      </c>
      <c r="AC76" s="494">
        <v>0</v>
      </c>
      <c r="AD76" s="494">
        <v>0</v>
      </c>
      <c r="AE76" s="494">
        <v>0</v>
      </c>
      <c r="AF76" s="494">
        <v>0</v>
      </c>
      <c r="AG76" s="494">
        <v>0</v>
      </c>
      <c r="AH76" s="494">
        <v>0</v>
      </c>
      <c r="AI76" s="494">
        <v>0</v>
      </c>
      <c r="AJ76" s="494">
        <v>0</v>
      </c>
      <c r="AK76" s="494">
        <v>0</v>
      </c>
      <c r="AL76" s="494">
        <v>0</v>
      </c>
      <c r="AM76" s="494">
        <v>0</v>
      </c>
      <c r="AN76" s="494">
        <v>0</v>
      </c>
      <c r="AO76" s="494">
        <v>0</v>
      </c>
      <c r="AP76" s="494">
        <v>0</v>
      </c>
      <c r="AQ76" s="494">
        <v>0</v>
      </c>
      <c r="AR76" s="494">
        <v>0</v>
      </c>
      <c r="AS76" s="494">
        <v>0</v>
      </c>
      <c r="AT76" s="494">
        <v>0</v>
      </c>
      <c r="AU76" s="494">
        <v>0</v>
      </c>
      <c r="AV76" s="494">
        <v>0</v>
      </c>
      <c r="AW76" s="494">
        <v>0</v>
      </c>
      <c r="AX76" s="494">
        <v>0</v>
      </c>
      <c r="AY76" s="494">
        <v>0</v>
      </c>
      <c r="AZ76" s="494">
        <v>0</v>
      </c>
      <c r="BA76" s="494">
        <v>0</v>
      </c>
      <c r="BB76" s="494">
        <v>0</v>
      </c>
      <c r="BC76" s="494">
        <v>0</v>
      </c>
      <c r="BD76" s="494">
        <v>0</v>
      </c>
      <c r="BE76" s="494">
        <v>0</v>
      </c>
      <c r="BF76" s="494">
        <v>0</v>
      </c>
      <c r="BG76" s="494">
        <v>0</v>
      </c>
      <c r="BH76" s="494">
        <v>0</v>
      </c>
      <c r="BI76" s="494">
        <v>0</v>
      </c>
      <c r="BJ76" s="494">
        <v>0</v>
      </c>
      <c r="BK76" s="494">
        <v>0</v>
      </c>
      <c r="BL76" s="494">
        <v>0</v>
      </c>
      <c r="BM76" s="494">
        <v>0</v>
      </c>
      <c r="BN76" s="494">
        <v>0</v>
      </c>
      <c r="BO76" s="494">
        <v>0</v>
      </c>
      <c r="BP76" s="494">
        <v>0</v>
      </c>
      <c r="BQ76" s="494">
        <v>0</v>
      </c>
      <c r="BR76" s="494">
        <v>0</v>
      </c>
      <c r="BS76" s="494">
        <v>0</v>
      </c>
      <c r="BT76" s="494">
        <v>0</v>
      </c>
      <c r="BU76" s="494">
        <v>0</v>
      </c>
      <c r="BV76" s="494">
        <v>0</v>
      </c>
      <c r="BW76" s="494">
        <v>0</v>
      </c>
      <c r="BX76" s="494">
        <v>0</v>
      </c>
      <c r="BY76" s="494">
        <v>0</v>
      </c>
      <c r="BZ76" s="494">
        <v>0</v>
      </c>
      <c r="CA76" s="494">
        <v>0</v>
      </c>
      <c r="CB76" s="494">
        <v>0</v>
      </c>
      <c r="CC76" s="494">
        <v>0</v>
      </c>
      <c r="CD76" s="494">
        <v>0</v>
      </c>
      <c r="CE76" s="494">
        <v>0</v>
      </c>
      <c r="CF76" s="494">
        <v>0</v>
      </c>
      <c r="CG76" s="494">
        <v>0</v>
      </c>
      <c r="CH76" s="494">
        <v>0</v>
      </c>
      <c r="CI76" s="494">
        <v>0</v>
      </c>
      <c r="CJ76" s="494">
        <v>0</v>
      </c>
      <c r="CK76" s="494">
        <v>0</v>
      </c>
      <c r="CL76" s="494">
        <v>0</v>
      </c>
      <c r="CM76" s="494">
        <v>0</v>
      </c>
      <c r="CN76" s="494">
        <v>0</v>
      </c>
      <c r="CO76" s="494">
        <v>0</v>
      </c>
      <c r="CP76" s="494">
        <v>0</v>
      </c>
      <c r="CQ76" s="494">
        <v>0</v>
      </c>
      <c r="CR76" s="494">
        <v>0</v>
      </c>
      <c r="CS76" s="494">
        <v>0</v>
      </c>
      <c r="CT76" s="9"/>
      <c r="CV76" s="343">
        <f>IF(COUNT(G76:INDEX(G76:CS76,RP+1))&lt;&gt;RP+1,"Error",0)</f>
        <v>0</v>
      </c>
      <c r="CX76" s="324">
        <f t="shared" si="22"/>
        <v>0</v>
      </c>
    </row>
    <row r="77" spans="3:102" customFormat="1" hidden="1" x14ac:dyDescent="0.35">
      <c r="C77" s="421"/>
      <c r="D77" s="3"/>
      <c r="E77" s="492">
        <f>G77+NPV(G.Asm!$F$40,H77:INDEX(H77:CS77,RP))</f>
        <v>0</v>
      </c>
      <c r="F77" s="492">
        <f t="shared" si="21"/>
        <v>0</v>
      </c>
      <c r="G77" s="493">
        <v>0</v>
      </c>
      <c r="H77" s="494">
        <v>0</v>
      </c>
      <c r="I77" s="494">
        <v>0</v>
      </c>
      <c r="J77" s="494">
        <v>0</v>
      </c>
      <c r="K77" s="494">
        <v>0</v>
      </c>
      <c r="L77" s="494">
        <v>0</v>
      </c>
      <c r="M77" s="494">
        <v>0</v>
      </c>
      <c r="N77" s="494">
        <v>0</v>
      </c>
      <c r="O77" s="494">
        <v>0</v>
      </c>
      <c r="P77" s="494">
        <v>0</v>
      </c>
      <c r="Q77" s="494">
        <v>0</v>
      </c>
      <c r="R77" s="494">
        <v>0</v>
      </c>
      <c r="S77" s="494">
        <v>0</v>
      </c>
      <c r="T77" s="494">
        <v>0</v>
      </c>
      <c r="U77" s="494">
        <v>0</v>
      </c>
      <c r="V77" s="494">
        <v>0</v>
      </c>
      <c r="W77" s="494">
        <v>0</v>
      </c>
      <c r="X77" s="494">
        <v>0</v>
      </c>
      <c r="Y77" s="494">
        <v>0</v>
      </c>
      <c r="Z77" s="494">
        <v>0</v>
      </c>
      <c r="AA77" s="494">
        <v>0</v>
      </c>
      <c r="AB77" s="494">
        <v>0</v>
      </c>
      <c r="AC77" s="494">
        <v>0</v>
      </c>
      <c r="AD77" s="494">
        <v>0</v>
      </c>
      <c r="AE77" s="494">
        <v>0</v>
      </c>
      <c r="AF77" s="494">
        <v>0</v>
      </c>
      <c r="AG77" s="494">
        <v>0</v>
      </c>
      <c r="AH77" s="494">
        <v>0</v>
      </c>
      <c r="AI77" s="494">
        <v>0</v>
      </c>
      <c r="AJ77" s="494">
        <v>0</v>
      </c>
      <c r="AK77" s="494">
        <v>0</v>
      </c>
      <c r="AL77" s="494">
        <v>0</v>
      </c>
      <c r="AM77" s="494">
        <v>0</v>
      </c>
      <c r="AN77" s="494">
        <v>0</v>
      </c>
      <c r="AO77" s="494">
        <v>0</v>
      </c>
      <c r="AP77" s="494">
        <v>0</v>
      </c>
      <c r="AQ77" s="494">
        <v>0</v>
      </c>
      <c r="AR77" s="494">
        <v>0</v>
      </c>
      <c r="AS77" s="494">
        <v>0</v>
      </c>
      <c r="AT77" s="494">
        <v>0</v>
      </c>
      <c r="AU77" s="494">
        <v>0</v>
      </c>
      <c r="AV77" s="494">
        <v>0</v>
      </c>
      <c r="AW77" s="494">
        <v>0</v>
      </c>
      <c r="AX77" s="494">
        <v>0</v>
      </c>
      <c r="AY77" s="494">
        <v>0</v>
      </c>
      <c r="AZ77" s="494">
        <v>0</v>
      </c>
      <c r="BA77" s="494">
        <v>0</v>
      </c>
      <c r="BB77" s="494">
        <v>0</v>
      </c>
      <c r="BC77" s="494">
        <v>0</v>
      </c>
      <c r="BD77" s="494">
        <v>0</v>
      </c>
      <c r="BE77" s="494">
        <v>0</v>
      </c>
      <c r="BF77" s="494">
        <v>0</v>
      </c>
      <c r="BG77" s="494">
        <v>0</v>
      </c>
      <c r="BH77" s="494">
        <v>0</v>
      </c>
      <c r="BI77" s="494">
        <v>0</v>
      </c>
      <c r="BJ77" s="494">
        <v>0</v>
      </c>
      <c r="BK77" s="494">
        <v>0</v>
      </c>
      <c r="BL77" s="494">
        <v>0</v>
      </c>
      <c r="BM77" s="494">
        <v>0</v>
      </c>
      <c r="BN77" s="494">
        <v>0</v>
      </c>
      <c r="BO77" s="494">
        <v>0</v>
      </c>
      <c r="BP77" s="494">
        <v>0</v>
      </c>
      <c r="BQ77" s="494">
        <v>0</v>
      </c>
      <c r="BR77" s="494">
        <v>0</v>
      </c>
      <c r="BS77" s="494">
        <v>0</v>
      </c>
      <c r="BT77" s="494">
        <v>0</v>
      </c>
      <c r="BU77" s="494">
        <v>0</v>
      </c>
      <c r="BV77" s="494">
        <v>0</v>
      </c>
      <c r="BW77" s="494">
        <v>0</v>
      </c>
      <c r="BX77" s="494">
        <v>0</v>
      </c>
      <c r="BY77" s="494">
        <v>0</v>
      </c>
      <c r="BZ77" s="494">
        <v>0</v>
      </c>
      <c r="CA77" s="494">
        <v>0</v>
      </c>
      <c r="CB77" s="494">
        <v>0</v>
      </c>
      <c r="CC77" s="494">
        <v>0</v>
      </c>
      <c r="CD77" s="494">
        <v>0</v>
      </c>
      <c r="CE77" s="494">
        <v>0</v>
      </c>
      <c r="CF77" s="494">
        <v>0</v>
      </c>
      <c r="CG77" s="494">
        <v>0</v>
      </c>
      <c r="CH77" s="494">
        <v>0</v>
      </c>
      <c r="CI77" s="494">
        <v>0</v>
      </c>
      <c r="CJ77" s="494">
        <v>0</v>
      </c>
      <c r="CK77" s="494">
        <v>0</v>
      </c>
      <c r="CL77" s="494">
        <v>0</v>
      </c>
      <c r="CM77" s="494">
        <v>0</v>
      </c>
      <c r="CN77" s="494">
        <v>0</v>
      </c>
      <c r="CO77" s="494">
        <v>0</v>
      </c>
      <c r="CP77" s="494">
        <v>0</v>
      </c>
      <c r="CQ77" s="494">
        <v>0</v>
      </c>
      <c r="CR77" s="494">
        <v>0</v>
      </c>
      <c r="CS77" s="494">
        <v>0</v>
      </c>
      <c r="CT77" s="9"/>
      <c r="CV77" s="343">
        <f>IF(COUNT(G77:INDEX(G77:CS77,RP+1))&lt;&gt;RP+1,"Error",0)</f>
        <v>0</v>
      </c>
      <c r="CX77" s="324">
        <f t="shared" si="22"/>
        <v>0</v>
      </c>
    </row>
    <row r="78" spans="3:102" customFormat="1" hidden="1" x14ac:dyDescent="0.35">
      <c r="C78" s="421"/>
      <c r="D78" s="3"/>
      <c r="E78" s="492">
        <f>G78+NPV(G.Asm!$F$40,H78:INDEX(H78:CS78,RP))</f>
        <v>0</v>
      </c>
      <c r="F78" s="492">
        <f t="shared" si="21"/>
        <v>0</v>
      </c>
      <c r="G78" s="493">
        <v>0</v>
      </c>
      <c r="H78" s="494">
        <v>0</v>
      </c>
      <c r="I78" s="494">
        <v>0</v>
      </c>
      <c r="J78" s="494">
        <v>0</v>
      </c>
      <c r="K78" s="494">
        <v>0</v>
      </c>
      <c r="L78" s="494">
        <v>0</v>
      </c>
      <c r="M78" s="494">
        <v>0</v>
      </c>
      <c r="N78" s="494">
        <v>0</v>
      </c>
      <c r="O78" s="494">
        <v>0</v>
      </c>
      <c r="P78" s="494">
        <v>0</v>
      </c>
      <c r="Q78" s="494">
        <v>0</v>
      </c>
      <c r="R78" s="494">
        <v>0</v>
      </c>
      <c r="S78" s="494">
        <v>0</v>
      </c>
      <c r="T78" s="494">
        <v>0</v>
      </c>
      <c r="U78" s="494">
        <v>0</v>
      </c>
      <c r="V78" s="494">
        <v>0</v>
      </c>
      <c r="W78" s="494">
        <v>0</v>
      </c>
      <c r="X78" s="494">
        <v>0</v>
      </c>
      <c r="Y78" s="494">
        <v>0</v>
      </c>
      <c r="Z78" s="494">
        <v>0</v>
      </c>
      <c r="AA78" s="494">
        <v>0</v>
      </c>
      <c r="AB78" s="494">
        <v>0</v>
      </c>
      <c r="AC78" s="494">
        <v>0</v>
      </c>
      <c r="AD78" s="494">
        <v>0</v>
      </c>
      <c r="AE78" s="494">
        <v>0</v>
      </c>
      <c r="AF78" s="494">
        <v>0</v>
      </c>
      <c r="AG78" s="494">
        <v>0</v>
      </c>
      <c r="AH78" s="494">
        <v>0</v>
      </c>
      <c r="AI78" s="494">
        <v>0</v>
      </c>
      <c r="AJ78" s="494">
        <v>0</v>
      </c>
      <c r="AK78" s="494">
        <v>0</v>
      </c>
      <c r="AL78" s="494">
        <v>0</v>
      </c>
      <c r="AM78" s="494">
        <v>0</v>
      </c>
      <c r="AN78" s="494">
        <v>0</v>
      </c>
      <c r="AO78" s="494">
        <v>0</v>
      </c>
      <c r="AP78" s="494">
        <v>0</v>
      </c>
      <c r="AQ78" s="494">
        <v>0</v>
      </c>
      <c r="AR78" s="494">
        <v>0</v>
      </c>
      <c r="AS78" s="494">
        <v>0</v>
      </c>
      <c r="AT78" s="494">
        <v>0</v>
      </c>
      <c r="AU78" s="494">
        <v>0</v>
      </c>
      <c r="AV78" s="494">
        <v>0</v>
      </c>
      <c r="AW78" s="494">
        <v>0</v>
      </c>
      <c r="AX78" s="494">
        <v>0</v>
      </c>
      <c r="AY78" s="494">
        <v>0</v>
      </c>
      <c r="AZ78" s="494">
        <v>0</v>
      </c>
      <c r="BA78" s="494">
        <v>0</v>
      </c>
      <c r="BB78" s="494">
        <v>0</v>
      </c>
      <c r="BC78" s="494">
        <v>0</v>
      </c>
      <c r="BD78" s="494">
        <v>0</v>
      </c>
      <c r="BE78" s="494">
        <v>0</v>
      </c>
      <c r="BF78" s="494">
        <v>0</v>
      </c>
      <c r="BG78" s="494">
        <v>0</v>
      </c>
      <c r="BH78" s="494">
        <v>0</v>
      </c>
      <c r="BI78" s="494">
        <v>0</v>
      </c>
      <c r="BJ78" s="494">
        <v>0</v>
      </c>
      <c r="BK78" s="494">
        <v>0</v>
      </c>
      <c r="BL78" s="494">
        <v>0</v>
      </c>
      <c r="BM78" s="494">
        <v>0</v>
      </c>
      <c r="BN78" s="494">
        <v>0</v>
      </c>
      <c r="BO78" s="494">
        <v>0</v>
      </c>
      <c r="BP78" s="494">
        <v>0</v>
      </c>
      <c r="BQ78" s="494">
        <v>0</v>
      </c>
      <c r="BR78" s="494">
        <v>0</v>
      </c>
      <c r="BS78" s="494">
        <v>0</v>
      </c>
      <c r="BT78" s="494">
        <v>0</v>
      </c>
      <c r="BU78" s="494">
        <v>0</v>
      </c>
      <c r="BV78" s="494">
        <v>0</v>
      </c>
      <c r="BW78" s="494">
        <v>0</v>
      </c>
      <c r="BX78" s="494">
        <v>0</v>
      </c>
      <c r="BY78" s="494">
        <v>0</v>
      </c>
      <c r="BZ78" s="494">
        <v>0</v>
      </c>
      <c r="CA78" s="494">
        <v>0</v>
      </c>
      <c r="CB78" s="494">
        <v>0</v>
      </c>
      <c r="CC78" s="494">
        <v>0</v>
      </c>
      <c r="CD78" s="494">
        <v>0</v>
      </c>
      <c r="CE78" s="494">
        <v>0</v>
      </c>
      <c r="CF78" s="494">
        <v>0</v>
      </c>
      <c r="CG78" s="494">
        <v>0</v>
      </c>
      <c r="CH78" s="494">
        <v>0</v>
      </c>
      <c r="CI78" s="494">
        <v>0</v>
      </c>
      <c r="CJ78" s="494">
        <v>0</v>
      </c>
      <c r="CK78" s="494">
        <v>0</v>
      </c>
      <c r="CL78" s="494">
        <v>0</v>
      </c>
      <c r="CM78" s="494">
        <v>0</v>
      </c>
      <c r="CN78" s="494">
        <v>0</v>
      </c>
      <c r="CO78" s="494">
        <v>0</v>
      </c>
      <c r="CP78" s="494">
        <v>0</v>
      </c>
      <c r="CQ78" s="494">
        <v>0</v>
      </c>
      <c r="CR78" s="494">
        <v>0</v>
      </c>
      <c r="CS78" s="494">
        <v>0</v>
      </c>
      <c r="CT78" s="9"/>
      <c r="CV78" s="343">
        <f>IF(COUNT(G78:INDEX(G78:CS78,RP+1))&lt;&gt;RP+1,"Error",0)</f>
        <v>0</v>
      </c>
      <c r="CX78" s="324">
        <f t="shared" si="22"/>
        <v>0</v>
      </c>
    </row>
    <row r="79" spans="3:102" customFormat="1" hidden="1" x14ac:dyDescent="0.35">
      <c r="C79" s="421"/>
      <c r="D79" s="3"/>
      <c r="E79" s="492">
        <f>G79+NPV(G.Asm!$F$40,H79:INDEX(H79:CS79,RP))</f>
        <v>0</v>
      </c>
      <c r="F79" s="492">
        <f t="shared" si="21"/>
        <v>0</v>
      </c>
      <c r="G79" s="493">
        <v>0</v>
      </c>
      <c r="H79" s="494">
        <v>0</v>
      </c>
      <c r="I79" s="494">
        <v>0</v>
      </c>
      <c r="J79" s="494">
        <v>0</v>
      </c>
      <c r="K79" s="494">
        <v>0</v>
      </c>
      <c r="L79" s="494">
        <v>0</v>
      </c>
      <c r="M79" s="494">
        <v>0</v>
      </c>
      <c r="N79" s="494">
        <v>0</v>
      </c>
      <c r="O79" s="494">
        <v>0</v>
      </c>
      <c r="P79" s="494">
        <v>0</v>
      </c>
      <c r="Q79" s="494">
        <v>0</v>
      </c>
      <c r="R79" s="494">
        <v>0</v>
      </c>
      <c r="S79" s="494">
        <v>0</v>
      </c>
      <c r="T79" s="494">
        <v>0</v>
      </c>
      <c r="U79" s="494">
        <v>0</v>
      </c>
      <c r="V79" s="494">
        <v>0</v>
      </c>
      <c r="W79" s="494">
        <v>0</v>
      </c>
      <c r="X79" s="494">
        <v>0</v>
      </c>
      <c r="Y79" s="494">
        <v>0</v>
      </c>
      <c r="Z79" s="494">
        <v>0</v>
      </c>
      <c r="AA79" s="494">
        <v>0</v>
      </c>
      <c r="AB79" s="494">
        <v>0</v>
      </c>
      <c r="AC79" s="494">
        <v>0</v>
      </c>
      <c r="AD79" s="494">
        <v>0</v>
      </c>
      <c r="AE79" s="494">
        <v>0</v>
      </c>
      <c r="AF79" s="494">
        <v>0</v>
      </c>
      <c r="AG79" s="494">
        <v>0</v>
      </c>
      <c r="AH79" s="494">
        <v>0</v>
      </c>
      <c r="AI79" s="494">
        <v>0</v>
      </c>
      <c r="AJ79" s="494">
        <v>0</v>
      </c>
      <c r="AK79" s="494">
        <v>0</v>
      </c>
      <c r="AL79" s="494">
        <v>0</v>
      </c>
      <c r="AM79" s="494">
        <v>0</v>
      </c>
      <c r="AN79" s="494">
        <v>0</v>
      </c>
      <c r="AO79" s="494">
        <v>0</v>
      </c>
      <c r="AP79" s="494">
        <v>0</v>
      </c>
      <c r="AQ79" s="494">
        <v>0</v>
      </c>
      <c r="AR79" s="494">
        <v>0</v>
      </c>
      <c r="AS79" s="494">
        <v>0</v>
      </c>
      <c r="AT79" s="494">
        <v>0</v>
      </c>
      <c r="AU79" s="494">
        <v>0</v>
      </c>
      <c r="AV79" s="494">
        <v>0</v>
      </c>
      <c r="AW79" s="494">
        <v>0</v>
      </c>
      <c r="AX79" s="494">
        <v>0</v>
      </c>
      <c r="AY79" s="494">
        <v>0</v>
      </c>
      <c r="AZ79" s="494">
        <v>0</v>
      </c>
      <c r="BA79" s="494">
        <v>0</v>
      </c>
      <c r="BB79" s="494">
        <v>0</v>
      </c>
      <c r="BC79" s="494">
        <v>0</v>
      </c>
      <c r="BD79" s="494">
        <v>0</v>
      </c>
      <c r="BE79" s="494">
        <v>0</v>
      </c>
      <c r="BF79" s="494">
        <v>0</v>
      </c>
      <c r="BG79" s="494">
        <v>0</v>
      </c>
      <c r="BH79" s="494">
        <v>0</v>
      </c>
      <c r="BI79" s="494">
        <v>0</v>
      </c>
      <c r="BJ79" s="494">
        <v>0</v>
      </c>
      <c r="BK79" s="494">
        <v>0</v>
      </c>
      <c r="BL79" s="494">
        <v>0</v>
      </c>
      <c r="BM79" s="494">
        <v>0</v>
      </c>
      <c r="BN79" s="494">
        <v>0</v>
      </c>
      <c r="BO79" s="494">
        <v>0</v>
      </c>
      <c r="BP79" s="494">
        <v>0</v>
      </c>
      <c r="BQ79" s="494">
        <v>0</v>
      </c>
      <c r="BR79" s="494">
        <v>0</v>
      </c>
      <c r="BS79" s="494">
        <v>0</v>
      </c>
      <c r="BT79" s="494">
        <v>0</v>
      </c>
      <c r="BU79" s="494">
        <v>0</v>
      </c>
      <c r="BV79" s="494">
        <v>0</v>
      </c>
      <c r="BW79" s="494">
        <v>0</v>
      </c>
      <c r="BX79" s="494">
        <v>0</v>
      </c>
      <c r="BY79" s="494">
        <v>0</v>
      </c>
      <c r="BZ79" s="494">
        <v>0</v>
      </c>
      <c r="CA79" s="494">
        <v>0</v>
      </c>
      <c r="CB79" s="494">
        <v>0</v>
      </c>
      <c r="CC79" s="494">
        <v>0</v>
      </c>
      <c r="CD79" s="494">
        <v>0</v>
      </c>
      <c r="CE79" s="494">
        <v>0</v>
      </c>
      <c r="CF79" s="494">
        <v>0</v>
      </c>
      <c r="CG79" s="494">
        <v>0</v>
      </c>
      <c r="CH79" s="494">
        <v>0</v>
      </c>
      <c r="CI79" s="494">
        <v>0</v>
      </c>
      <c r="CJ79" s="494">
        <v>0</v>
      </c>
      <c r="CK79" s="494">
        <v>0</v>
      </c>
      <c r="CL79" s="494">
        <v>0</v>
      </c>
      <c r="CM79" s="494">
        <v>0</v>
      </c>
      <c r="CN79" s="494">
        <v>0</v>
      </c>
      <c r="CO79" s="494">
        <v>0</v>
      </c>
      <c r="CP79" s="494">
        <v>0</v>
      </c>
      <c r="CQ79" s="494">
        <v>0</v>
      </c>
      <c r="CR79" s="494">
        <v>0</v>
      </c>
      <c r="CS79" s="494">
        <v>0</v>
      </c>
      <c r="CT79" s="9"/>
      <c r="CV79" s="343">
        <f>IF(COUNT(G79:INDEX(G79:CS79,RP+1))&lt;&gt;RP+1,"Error",0)</f>
        <v>0</v>
      </c>
      <c r="CX79" s="324">
        <f t="shared" si="22"/>
        <v>0</v>
      </c>
    </row>
    <row r="80" spans="3:102" customFormat="1" hidden="1" x14ac:dyDescent="0.35">
      <c r="C80" s="421"/>
      <c r="D80" s="3"/>
      <c r="E80" s="492">
        <f>G80+NPV(G.Asm!$F$40,H80:INDEX(H80:CS80,RP))</f>
        <v>0</v>
      </c>
      <c r="F80" s="492">
        <f t="shared" si="21"/>
        <v>0</v>
      </c>
      <c r="G80" s="493">
        <v>0</v>
      </c>
      <c r="H80" s="494">
        <v>0</v>
      </c>
      <c r="I80" s="494">
        <v>0</v>
      </c>
      <c r="J80" s="494">
        <v>0</v>
      </c>
      <c r="K80" s="494">
        <v>0</v>
      </c>
      <c r="L80" s="494">
        <v>0</v>
      </c>
      <c r="M80" s="494">
        <v>0</v>
      </c>
      <c r="N80" s="494">
        <v>0</v>
      </c>
      <c r="O80" s="494">
        <v>0</v>
      </c>
      <c r="P80" s="494">
        <v>0</v>
      </c>
      <c r="Q80" s="494">
        <v>0</v>
      </c>
      <c r="R80" s="494">
        <v>0</v>
      </c>
      <c r="S80" s="494">
        <v>0</v>
      </c>
      <c r="T80" s="494">
        <v>0</v>
      </c>
      <c r="U80" s="494">
        <v>0</v>
      </c>
      <c r="V80" s="494">
        <v>0</v>
      </c>
      <c r="W80" s="494">
        <v>0</v>
      </c>
      <c r="X80" s="494">
        <v>0</v>
      </c>
      <c r="Y80" s="494">
        <v>0</v>
      </c>
      <c r="Z80" s="494">
        <v>0</v>
      </c>
      <c r="AA80" s="494">
        <v>0</v>
      </c>
      <c r="AB80" s="494">
        <v>0</v>
      </c>
      <c r="AC80" s="494">
        <v>0</v>
      </c>
      <c r="AD80" s="494">
        <v>0</v>
      </c>
      <c r="AE80" s="494">
        <v>0</v>
      </c>
      <c r="AF80" s="494">
        <v>0</v>
      </c>
      <c r="AG80" s="494">
        <v>0</v>
      </c>
      <c r="AH80" s="494">
        <v>0</v>
      </c>
      <c r="AI80" s="494">
        <v>0</v>
      </c>
      <c r="AJ80" s="494">
        <v>0</v>
      </c>
      <c r="AK80" s="494">
        <v>0</v>
      </c>
      <c r="AL80" s="494">
        <v>0</v>
      </c>
      <c r="AM80" s="494">
        <v>0</v>
      </c>
      <c r="AN80" s="494">
        <v>0</v>
      </c>
      <c r="AO80" s="494">
        <v>0</v>
      </c>
      <c r="AP80" s="494">
        <v>0</v>
      </c>
      <c r="AQ80" s="494">
        <v>0</v>
      </c>
      <c r="AR80" s="494">
        <v>0</v>
      </c>
      <c r="AS80" s="494">
        <v>0</v>
      </c>
      <c r="AT80" s="494">
        <v>0</v>
      </c>
      <c r="AU80" s="494">
        <v>0</v>
      </c>
      <c r="AV80" s="494">
        <v>0</v>
      </c>
      <c r="AW80" s="494">
        <v>0</v>
      </c>
      <c r="AX80" s="494">
        <v>0</v>
      </c>
      <c r="AY80" s="494">
        <v>0</v>
      </c>
      <c r="AZ80" s="494">
        <v>0</v>
      </c>
      <c r="BA80" s="494">
        <v>0</v>
      </c>
      <c r="BB80" s="494">
        <v>0</v>
      </c>
      <c r="BC80" s="494">
        <v>0</v>
      </c>
      <c r="BD80" s="494">
        <v>0</v>
      </c>
      <c r="BE80" s="494">
        <v>0</v>
      </c>
      <c r="BF80" s="494">
        <v>0</v>
      </c>
      <c r="BG80" s="494">
        <v>0</v>
      </c>
      <c r="BH80" s="494">
        <v>0</v>
      </c>
      <c r="BI80" s="494">
        <v>0</v>
      </c>
      <c r="BJ80" s="494">
        <v>0</v>
      </c>
      <c r="BK80" s="494">
        <v>0</v>
      </c>
      <c r="BL80" s="494">
        <v>0</v>
      </c>
      <c r="BM80" s="494">
        <v>0</v>
      </c>
      <c r="BN80" s="494">
        <v>0</v>
      </c>
      <c r="BO80" s="494">
        <v>0</v>
      </c>
      <c r="BP80" s="494">
        <v>0</v>
      </c>
      <c r="BQ80" s="494">
        <v>0</v>
      </c>
      <c r="BR80" s="494">
        <v>0</v>
      </c>
      <c r="BS80" s="494">
        <v>0</v>
      </c>
      <c r="BT80" s="494">
        <v>0</v>
      </c>
      <c r="BU80" s="494">
        <v>0</v>
      </c>
      <c r="BV80" s="494">
        <v>0</v>
      </c>
      <c r="BW80" s="494">
        <v>0</v>
      </c>
      <c r="BX80" s="494">
        <v>0</v>
      </c>
      <c r="BY80" s="494">
        <v>0</v>
      </c>
      <c r="BZ80" s="494">
        <v>0</v>
      </c>
      <c r="CA80" s="494">
        <v>0</v>
      </c>
      <c r="CB80" s="494">
        <v>0</v>
      </c>
      <c r="CC80" s="494">
        <v>0</v>
      </c>
      <c r="CD80" s="494">
        <v>0</v>
      </c>
      <c r="CE80" s="494">
        <v>0</v>
      </c>
      <c r="CF80" s="494">
        <v>0</v>
      </c>
      <c r="CG80" s="494">
        <v>0</v>
      </c>
      <c r="CH80" s="494">
        <v>0</v>
      </c>
      <c r="CI80" s="494">
        <v>0</v>
      </c>
      <c r="CJ80" s="494">
        <v>0</v>
      </c>
      <c r="CK80" s="494">
        <v>0</v>
      </c>
      <c r="CL80" s="494">
        <v>0</v>
      </c>
      <c r="CM80" s="494">
        <v>0</v>
      </c>
      <c r="CN80" s="494">
        <v>0</v>
      </c>
      <c r="CO80" s="494">
        <v>0</v>
      </c>
      <c r="CP80" s="494">
        <v>0</v>
      </c>
      <c r="CQ80" s="494">
        <v>0</v>
      </c>
      <c r="CR80" s="494">
        <v>0</v>
      </c>
      <c r="CS80" s="494">
        <v>0</v>
      </c>
      <c r="CT80" s="9"/>
      <c r="CV80" s="343">
        <f>IF(COUNT(G80:INDEX(G80:CS80,RP+1))&lt;&gt;RP+1,"Error",0)</f>
        <v>0</v>
      </c>
      <c r="CX80" s="324">
        <f t="shared" si="22"/>
        <v>0</v>
      </c>
    </row>
    <row r="81" spans="3:102" customFormat="1" hidden="1" x14ac:dyDescent="0.35">
      <c r="C81" s="421"/>
      <c r="D81" s="3"/>
      <c r="E81" s="492">
        <f>G81+NPV(G.Asm!$F$40,H81:INDEX(H81:CS81,RP))</f>
        <v>0</v>
      </c>
      <c r="F81" s="492">
        <f t="shared" si="21"/>
        <v>0</v>
      </c>
      <c r="G81" s="493">
        <v>0</v>
      </c>
      <c r="H81" s="494">
        <v>0</v>
      </c>
      <c r="I81" s="494">
        <v>0</v>
      </c>
      <c r="J81" s="494">
        <v>0</v>
      </c>
      <c r="K81" s="494">
        <v>0</v>
      </c>
      <c r="L81" s="494">
        <v>0</v>
      </c>
      <c r="M81" s="494">
        <v>0</v>
      </c>
      <c r="N81" s="494">
        <v>0</v>
      </c>
      <c r="O81" s="494">
        <v>0</v>
      </c>
      <c r="P81" s="494">
        <v>0</v>
      </c>
      <c r="Q81" s="494">
        <v>0</v>
      </c>
      <c r="R81" s="494">
        <v>0</v>
      </c>
      <c r="S81" s="494">
        <v>0</v>
      </c>
      <c r="T81" s="494">
        <v>0</v>
      </c>
      <c r="U81" s="494">
        <v>0</v>
      </c>
      <c r="V81" s="494">
        <v>0</v>
      </c>
      <c r="W81" s="494">
        <v>0</v>
      </c>
      <c r="X81" s="494">
        <v>0</v>
      </c>
      <c r="Y81" s="494">
        <v>0</v>
      </c>
      <c r="Z81" s="494">
        <v>0</v>
      </c>
      <c r="AA81" s="494">
        <v>0</v>
      </c>
      <c r="AB81" s="494">
        <v>0</v>
      </c>
      <c r="AC81" s="494">
        <v>0</v>
      </c>
      <c r="AD81" s="494">
        <v>0</v>
      </c>
      <c r="AE81" s="494">
        <v>0</v>
      </c>
      <c r="AF81" s="494">
        <v>0</v>
      </c>
      <c r="AG81" s="494">
        <v>0</v>
      </c>
      <c r="AH81" s="494">
        <v>0</v>
      </c>
      <c r="AI81" s="494">
        <v>0</v>
      </c>
      <c r="AJ81" s="494">
        <v>0</v>
      </c>
      <c r="AK81" s="494">
        <v>0</v>
      </c>
      <c r="AL81" s="494">
        <v>0</v>
      </c>
      <c r="AM81" s="494">
        <v>0</v>
      </c>
      <c r="AN81" s="494">
        <v>0</v>
      </c>
      <c r="AO81" s="494">
        <v>0</v>
      </c>
      <c r="AP81" s="494">
        <v>0</v>
      </c>
      <c r="AQ81" s="494">
        <v>0</v>
      </c>
      <c r="AR81" s="494">
        <v>0</v>
      </c>
      <c r="AS81" s="494">
        <v>0</v>
      </c>
      <c r="AT81" s="494">
        <v>0</v>
      </c>
      <c r="AU81" s="494">
        <v>0</v>
      </c>
      <c r="AV81" s="494">
        <v>0</v>
      </c>
      <c r="AW81" s="494">
        <v>0</v>
      </c>
      <c r="AX81" s="494">
        <v>0</v>
      </c>
      <c r="AY81" s="494">
        <v>0</v>
      </c>
      <c r="AZ81" s="494">
        <v>0</v>
      </c>
      <c r="BA81" s="494">
        <v>0</v>
      </c>
      <c r="BB81" s="494">
        <v>0</v>
      </c>
      <c r="BC81" s="494">
        <v>0</v>
      </c>
      <c r="BD81" s="494">
        <v>0</v>
      </c>
      <c r="BE81" s="494">
        <v>0</v>
      </c>
      <c r="BF81" s="494">
        <v>0</v>
      </c>
      <c r="BG81" s="494">
        <v>0</v>
      </c>
      <c r="BH81" s="494">
        <v>0</v>
      </c>
      <c r="BI81" s="494">
        <v>0</v>
      </c>
      <c r="BJ81" s="494">
        <v>0</v>
      </c>
      <c r="BK81" s="494">
        <v>0</v>
      </c>
      <c r="BL81" s="494">
        <v>0</v>
      </c>
      <c r="BM81" s="494">
        <v>0</v>
      </c>
      <c r="BN81" s="494">
        <v>0</v>
      </c>
      <c r="BO81" s="494">
        <v>0</v>
      </c>
      <c r="BP81" s="494">
        <v>0</v>
      </c>
      <c r="BQ81" s="494">
        <v>0</v>
      </c>
      <c r="BR81" s="494">
        <v>0</v>
      </c>
      <c r="BS81" s="494">
        <v>0</v>
      </c>
      <c r="BT81" s="494">
        <v>0</v>
      </c>
      <c r="BU81" s="494">
        <v>0</v>
      </c>
      <c r="BV81" s="494">
        <v>0</v>
      </c>
      <c r="BW81" s="494">
        <v>0</v>
      </c>
      <c r="BX81" s="494">
        <v>0</v>
      </c>
      <c r="BY81" s="494">
        <v>0</v>
      </c>
      <c r="BZ81" s="494">
        <v>0</v>
      </c>
      <c r="CA81" s="494">
        <v>0</v>
      </c>
      <c r="CB81" s="494">
        <v>0</v>
      </c>
      <c r="CC81" s="494">
        <v>0</v>
      </c>
      <c r="CD81" s="494">
        <v>0</v>
      </c>
      <c r="CE81" s="494">
        <v>0</v>
      </c>
      <c r="CF81" s="494">
        <v>0</v>
      </c>
      <c r="CG81" s="494">
        <v>0</v>
      </c>
      <c r="CH81" s="494">
        <v>0</v>
      </c>
      <c r="CI81" s="494">
        <v>0</v>
      </c>
      <c r="CJ81" s="494">
        <v>0</v>
      </c>
      <c r="CK81" s="494">
        <v>0</v>
      </c>
      <c r="CL81" s="494">
        <v>0</v>
      </c>
      <c r="CM81" s="494">
        <v>0</v>
      </c>
      <c r="CN81" s="494">
        <v>0</v>
      </c>
      <c r="CO81" s="494">
        <v>0</v>
      </c>
      <c r="CP81" s="494">
        <v>0</v>
      </c>
      <c r="CQ81" s="494">
        <v>0</v>
      </c>
      <c r="CR81" s="494">
        <v>0</v>
      </c>
      <c r="CS81" s="494">
        <v>0</v>
      </c>
      <c r="CT81" s="9"/>
      <c r="CV81" s="343">
        <f>IF(COUNT(G81:INDEX(G81:CS81,RP+1))&lt;&gt;RP+1,"Error",0)</f>
        <v>0</v>
      </c>
      <c r="CX81" s="324">
        <f t="shared" si="22"/>
        <v>0</v>
      </c>
    </row>
    <row r="82" spans="3:102" customFormat="1" hidden="1" x14ac:dyDescent="0.35">
      <c r="C82" s="421"/>
      <c r="D82" s="3"/>
      <c r="E82" s="492">
        <f>G82+NPV(G.Asm!$F$40,H82:INDEX(H82:CS82,RP))</f>
        <v>0</v>
      </c>
      <c r="F82" s="492">
        <f t="shared" si="21"/>
        <v>0</v>
      </c>
      <c r="G82" s="493">
        <v>0</v>
      </c>
      <c r="H82" s="494">
        <v>0</v>
      </c>
      <c r="I82" s="494">
        <v>0</v>
      </c>
      <c r="J82" s="494">
        <v>0</v>
      </c>
      <c r="K82" s="494">
        <v>0</v>
      </c>
      <c r="L82" s="494">
        <v>0</v>
      </c>
      <c r="M82" s="494">
        <v>0</v>
      </c>
      <c r="N82" s="494">
        <v>0</v>
      </c>
      <c r="O82" s="494">
        <v>0</v>
      </c>
      <c r="P82" s="494">
        <v>0</v>
      </c>
      <c r="Q82" s="494">
        <v>0</v>
      </c>
      <c r="R82" s="494">
        <v>0</v>
      </c>
      <c r="S82" s="494">
        <v>0</v>
      </c>
      <c r="T82" s="494">
        <v>0</v>
      </c>
      <c r="U82" s="494">
        <v>0</v>
      </c>
      <c r="V82" s="494">
        <v>0</v>
      </c>
      <c r="W82" s="494">
        <v>0</v>
      </c>
      <c r="X82" s="494">
        <v>0</v>
      </c>
      <c r="Y82" s="494">
        <v>0</v>
      </c>
      <c r="Z82" s="494">
        <v>0</v>
      </c>
      <c r="AA82" s="494">
        <v>0</v>
      </c>
      <c r="AB82" s="494">
        <v>0</v>
      </c>
      <c r="AC82" s="494">
        <v>0</v>
      </c>
      <c r="AD82" s="494">
        <v>0</v>
      </c>
      <c r="AE82" s="494">
        <v>0</v>
      </c>
      <c r="AF82" s="494">
        <v>0</v>
      </c>
      <c r="AG82" s="494">
        <v>0</v>
      </c>
      <c r="AH82" s="494">
        <v>0</v>
      </c>
      <c r="AI82" s="494">
        <v>0</v>
      </c>
      <c r="AJ82" s="494">
        <v>0</v>
      </c>
      <c r="AK82" s="494">
        <v>0</v>
      </c>
      <c r="AL82" s="494">
        <v>0</v>
      </c>
      <c r="AM82" s="494">
        <v>0</v>
      </c>
      <c r="AN82" s="494">
        <v>0</v>
      </c>
      <c r="AO82" s="494">
        <v>0</v>
      </c>
      <c r="AP82" s="494">
        <v>0</v>
      </c>
      <c r="AQ82" s="494">
        <v>0</v>
      </c>
      <c r="AR82" s="494">
        <v>0</v>
      </c>
      <c r="AS82" s="494">
        <v>0</v>
      </c>
      <c r="AT82" s="494">
        <v>0</v>
      </c>
      <c r="AU82" s="494">
        <v>0</v>
      </c>
      <c r="AV82" s="494">
        <v>0</v>
      </c>
      <c r="AW82" s="494">
        <v>0</v>
      </c>
      <c r="AX82" s="494">
        <v>0</v>
      </c>
      <c r="AY82" s="494">
        <v>0</v>
      </c>
      <c r="AZ82" s="494">
        <v>0</v>
      </c>
      <c r="BA82" s="494">
        <v>0</v>
      </c>
      <c r="BB82" s="494">
        <v>0</v>
      </c>
      <c r="BC82" s="494">
        <v>0</v>
      </c>
      <c r="BD82" s="494">
        <v>0</v>
      </c>
      <c r="BE82" s="494">
        <v>0</v>
      </c>
      <c r="BF82" s="494">
        <v>0</v>
      </c>
      <c r="BG82" s="494">
        <v>0</v>
      </c>
      <c r="BH82" s="494">
        <v>0</v>
      </c>
      <c r="BI82" s="494">
        <v>0</v>
      </c>
      <c r="BJ82" s="494">
        <v>0</v>
      </c>
      <c r="BK82" s="494">
        <v>0</v>
      </c>
      <c r="BL82" s="494">
        <v>0</v>
      </c>
      <c r="BM82" s="494">
        <v>0</v>
      </c>
      <c r="BN82" s="494">
        <v>0</v>
      </c>
      <c r="BO82" s="494">
        <v>0</v>
      </c>
      <c r="BP82" s="494">
        <v>0</v>
      </c>
      <c r="BQ82" s="494">
        <v>0</v>
      </c>
      <c r="BR82" s="494">
        <v>0</v>
      </c>
      <c r="BS82" s="494">
        <v>0</v>
      </c>
      <c r="BT82" s="494">
        <v>0</v>
      </c>
      <c r="BU82" s="494">
        <v>0</v>
      </c>
      <c r="BV82" s="494">
        <v>0</v>
      </c>
      <c r="BW82" s="494">
        <v>0</v>
      </c>
      <c r="BX82" s="494">
        <v>0</v>
      </c>
      <c r="BY82" s="494">
        <v>0</v>
      </c>
      <c r="BZ82" s="494">
        <v>0</v>
      </c>
      <c r="CA82" s="494">
        <v>0</v>
      </c>
      <c r="CB82" s="494">
        <v>0</v>
      </c>
      <c r="CC82" s="494">
        <v>0</v>
      </c>
      <c r="CD82" s="494">
        <v>0</v>
      </c>
      <c r="CE82" s="494">
        <v>0</v>
      </c>
      <c r="CF82" s="494">
        <v>0</v>
      </c>
      <c r="CG82" s="494">
        <v>0</v>
      </c>
      <c r="CH82" s="494">
        <v>0</v>
      </c>
      <c r="CI82" s="494">
        <v>0</v>
      </c>
      <c r="CJ82" s="494">
        <v>0</v>
      </c>
      <c r="CK82" s="494">
        <v>0</v>
      </c>
      <c r="CL82" s="494">
        <v>0</v>
      </c>
      <c r="CM82" s="494">
        <v>0</v>
      </c>
      <c r="CN82" s="494">
        <v>0</v>
      </c>
      <c r="CO82" s="494">
        <v>0</v>
      </c>
      <c r="CP82" s="494">
        <v>0</v>
      </c>
      <c r="CQ82" s="494">
        <v>0</v>
      </c>
      <c r="CR82" s="494">
        <v>0</v>
      </c>
      <c r="CS82" s="494">
        <v>0</v>
      </c>
      <c r="CT82" s="9"/>
      <c r="CV82" s="343">
        <f>IF(COUNT(G82:INDEX(G82:CS82,RP+1))&lt;&gt;RP+1,"Error",0)</f>
        <v>0</v>
      </c>
      <c r="CX82" s="324">
        <f t="shared" si="22"/>
        <v>0</v>
      </c>
    </row>
    <row r="83" spans="3:102" customFormat="1" hidden="1" x14ac:dyDescent="0.35">
      <c r="C83" s="421"/>
      <c r="D83" s="3"/>
      <c r="E83" s="492">
        <f>G83+NPV(G.Asm!$F$40,H83:INDEX(H83:CS83,RP))</f>
        <v>0</v>
      </c>
      <c r="F83" s="492">
        <f t="shared" si="21"/>
        <v>0</v>
      </c>
      <c r="G83" s="493">
        <v>0</v>
      </c>
      <c r="H83" s="494">
        <v>0</v>
      </c>
      <c r="I83" s="494">
        <v>0</v>
      </c>
      <c r="J83" s="494">
        <v>0</v>
      </c>
      <c r="K83" s="494">
        <v>0</v>
      </c>
      <c r="L83" s="494">
        <v>0</v>
      </c>
      <c r="M83" s="494">
        <v>0</v>
      </c>
      <c r="N83" s="494">
        <v>0</v>
      </c>
      <c r="O83" s="494">
        <v>0</v>
      </c>
      <c r="P83" s="494">
        <v>0</v>
      </c>
      <c r="Q83" s="494">
        <v>0</v>
      </c>
      <c r="R83" s="494">
        <v>0</v>
      </c>
      <c r="S83" s="494">
        <v>0</v>
      </c>
      <c r="T83" s="494">
        <v>0</v>
      </c>
      <c r="U83" s="494">
        <v>0</v>
      </c>
      <c r="V83" s="494">
        <v>0</v>
      </c>
      <c r="W83" s="494">
        <v>0</v>
      </c>
      <c r="X83" s="494">
        <v>0</v>
      </c>
      <c r="Y83" s="494">
        <v>0</v>
      </c>
      <c r="Z83" s="494">
        <v>0</v>
      </c>
      <c r="AA83" s="494">
        <v>0</v>
      </c>
      <c r="AB83" s="494">
        <v>0</v>
      </c>
      <c r="AC83" s="494">
        <v>0</v>
      </c>
      <c r="AD83" s="494">
        <v>0</v>
      </c>
      <c r="AE83" s="494">
        <v>0</v>
      </c>
      <c r="AF83" s="494">
        <v>0</v>
      </c>
      <c r="AG83" s="494">
        <v>0</v>
      </c>
      <c r="AH83" s="494">
        <v>0</v>
      </c>
      <c r="AI83" s="494">
        <v>0</v>
      </c>
      <c r="AJ83" s="494">
        <v>0</v>
      </c>
      <c r="AK83" s="494">
        <v>0</v>
      </c>
      <c r="AL83" s="494">
        <v>0</v>
      </c>
      <c r="AM83" s="494">
        <v>0</v>
      </c>
      <c r="AN83" s="494">
        <v>0</v>
      </c>
      <c r="AO83" s="494">
        <v>0</v>
      </c>
      <c r="AP83" s="494">
        <v>0</v>
      </c>
      <c r="AQ83" s="494">
        <v>0</v>
      </c>
      <c r="AR83" s="494">
        <v>0</v>
      </c>
      <c r="AS83" s="494">
        <v>0</v>
      </c>
      <c r="AT83" s="494">
        <v>0</v>
      </c>
      <c r="AU83" s="494">
        <v>0</v>
      </c>
      <c r="AV83" s="494">
        <v>0</v>
      </c>
      <c r="AW83" s="494">
        <v>0</v>
      </c>
      <c r="AX83" s="494">
        <v>0</v>
      </c>
      <c r="AY83" s="494">
        <v>0</v>
      </c>
      <c r="AZ83" s="494">
        <v>0</v>
      </c>
      <c r="BA83" s="494">
        <v>0</v>
      </c>
      <c r="BB83" s="494">
        <v>0</v>
      </c>
      <c r="BC83" s="494">
        <v>0</v>
      </c>
      <c r="BD83" s="494">
        <v>0</v>
      </c>
      <c r="BE83" s="494">
        <v>0</v>
      </c>
      <c r="BF83" s="494">
        <v>0</v>
      </c>
      <c r="BG83" s="494">
        <v>0</v>
      </c>
      <c r="BH83" s="494">
        <v>0</v>
      </c>
      <c r="BI83" s="494">
        <v>0</v>
      </c>
      <c r="BJ83" s="494">
        <v>0</v>
      </c>
      <c r="BK83" s="494">
        <v>0</v>
      </c>
      <c r="BL83" s="494">
        <v>0</v>
      </c>
      <c r="BM83" s="494">
        <v>0</v>
      </c>
      <c r="BN83" s="494">
        <v>0</v>
      </c>
      <c r="BO83" s="494">
        <v>0</v>
      </c>
      <c r="BP83" s="494">
        <v>0</v>
      </c>
      <c r="BQ83" s="494">
        <v>0</v>
      </c>
      <c r="BR83" s="494">
        <v>0</v>
      </c>
      <c r="BS83" s="494">
        <v>0</v>
      </c>
      <c r="BT83" s="494">
        <v>0</v>
      </c>
      <c r="BU83" s="494">
        <v>0</v>
      </c>
      <c r="BV83" s="494">
        <v>0</v>
      </c>
      <c r="BW83" s="494">
        <v>0</v>
      </c>
      <c r="BX83" s="494">
        <v>0</v>
      </c>
      <c r="BY83" s="494">
        <v>0</v>
      </c>
      <c r="BZ83" s="494">
        <v>0</v>
      </c>
      <c r="CA83" s="494">
        <v>0</v>
      </c>
      <c r="CB83" s="494">
        <v>0</v>
      </c>
      <c r="CC83" s="494">
        <v>0</v>
      </c>
      <c r="CD83" s="494">
        <v>0</v>
      </c>
      <c r="CE83" s="494">
        <v>0</v>
      </c>
      <c r="CF83" s="494">
        <v>0</v>
      </c>
      <c r="CG83" s="494">
        <v>0</v>
      </c>
      <c r="CH83" s="494">
        <v>0</v>
      </c>
      <c r="CI83" s="494">
        <v>0</v>
      </c>
      <c r="CJ83" s="494">
        <v>0</v>
      </c>
      <c r="CK83" s="494">
        <v>0</v>
      </c>
      <c r="CL83" s="494">
        <v>0</v>
      </c>
      <c r="CM83" s="494">
        <v>0</v>
      </c>
      <c r="CN83" s="494">
        <v>0</v>
      </c>
      <c r="CO83" s="494">
        <v>0</v>
      </c>
      <c r="CP83" s="494">
        <v>0</v>
      </c>
      <c r="CQ83" s="494">
        <v>0</v>
      </c>
      <c r="CR83" s="494">
        <v>0</v>
      </c>
      <c r="CS83" s="494">
        <v>0</v>
      </c>
      <c r="CT83" s="9"/>
      <c r="CV83" s="343">
        <f>IF(COUNT(G83:INDEX(G83:CS83,RP+1))&lt;&gt;RP+1,"Error",0)</f>
        <v>0</v>
      </c>
      <c r="CX83" s="324">
        <f t="shared" si="22"/>
        <v>0</v>
      </c>
    </row>
    <row r="84" spans="3:102" customFormat="1" hidden="1" x14ac:dyDescent="0.35">
      <c r="C84" s="421"/>
      <c r="D84" s="3"/>
      <c r="E84" s="492">
        <f>G84+NPV(G.Asm!$F$40,H84:INDEX(H84:CS84,RP))</f>
        <v>0</v>
      </c>
      <c r="F84" s="492">
        <f t="shared" si="21"/>
        <v>0</v>
      </c>
      <c r="G84" s="493">
        <v>0</v>
      </c>
      <c r="H84" s="494">
        <v>0</v>
      </c>
      <c r="I84" s="494">
        <v>0</v>
      </c>
      <c r="J84" s="494">
        <v>0</v>
      </c>
      <c r="K84" s="494">
        <v>0</v>
      </c>
      <c r="L84" s="494">
        <v>0</v>
      </c>
      <c r="M84" s="494">
        <v>0</v>
      </c>
      <c r="N84" s="494">
        <v>0</v>
      </c>
      <c r="O84" s="494">
        <v>0</v>
      </c>
      <c r="P84" s="494">
        <v>0</v>
      </c>
      <c r="Q84" s="494">
        <v>0</v>
      </c>
      <c r="R84" s="494">
        <v>0</v>
      </c>
      <c r="S84" s="494">
        <v>0</v>
      </c>
      <c r="T84" s="494">
        <v>0</v>
      </c>
      <c r="U84" s="494">
        <v>0</v>
      </c>
      <c r="V84" s="494">
        <v>0</v>
      </c>
      <c r="W84" s="494">
        <v>0</v>
      </c>
      <c r="X84" s="494">
        <v>0</v>
      </c>
      <c r="Y84" s="494">
        <v>0</v>
      </c>
      <c r="Z84" s="494">
        <v>0</v>
      </c>
      <c r="AA84" s="494">
        <v>0</v>
      </c>
      <c r="AB84" s="494">
        <v>0</v>
      </c>
      <c r="AC84" s="494">
        <v>0</v>
      </c>
      <c r="AD84" s="494">
        <v>0</v>
      </c>
      <c r="AE84" s="494">
        <v>0</v>
      </c>
      <c r="AF84" s="494">
        <v>0</v>
      </c>
      <c r="AG84" s="494">
        <v>0</v>
      </c>
      <c r="AH84" s="494">
        <v>0</v>
      </c>
      <c r="AI84" s="494">
        <v>0</v>
      </c>
      <c r="AJ84" s="494">
        <v>0</v>
      </c>
      <c r="AK84" s="494">
        <v>0</v>
      </c>
      <c r="AL84" s="494">
        <v>0</v>
      </c>
      <c r="AM84" s="494">
        <v>0</v>
      </c>
      <c r="AN84" s="494">
        <v>0</v>
      </c>
      <c r="AO84" s="494">
        <v>0</v>
      </c>
      <c r="AP84" s="494">
        <v>0</v>
      </c>
      <c r="AQ84" s="494">
        <v>0</v>
      </c>
      <c r="AR84" s="494">
        <v>0</v>
      </c>
      <c r="AS84" s="494">
        <v>0</v>
      </c>
      <c r="AT84" s="494">
        <v>0</v>
      </c>
      <c r="AU84" s="494">
        <v>0</v>
      </c>
      <c r="AV84" s="494">
        <v>0</v>
      </c>
      <c r="AW84" s="494">
        <v>0</v>
      </c>
      <c r="AX84" s="494">
        <v>0</v>
      </c>
      <c r="AY84" s="494">
        <v>0</v>
      </c>
      <c r="AZ84" s="494">
        <v>0</v>
      </c>
      <c r="BA84" s="494">
        <v>0</v>
      </c>
      <c r="BB84" s="494">
        <v>0</v>
      </c>
      <c r="BC84" s="494">
        <v>0</v>
      </c>
      <c r="BD84" s="494">
        <v>0</v>
      </c>
      <c r="BE84" s="494">
        <v>0</v>
      </c>
      <c r="BF84" s="494">
        <v>0</v>
      </c>
      <c r="BG84" s="494">
        <v>0</v>
      </c>
      <c r="BH84" s="494">
        <v>0</v>
      </c>
      <c r="BI84" s="494">
        <v>0</v>
      </c>
      <c r="BJ84" s="494">
        <v>0</v>
      </c>
      <c r="BK84" s="494">
        <v>0</v>
      </c>
      <c r="BL84" s="494">
        <v>0</v>
      </c>
      <c r="BM84" s="494">
        <v>0</v>
      </c>
      <c r="BN84" s="494">
        <v>0</v>
      </c>
      <c r="BO84" s="494">
        <v>0</v>
      </c>
      <c r="BP84" s="494">
        <v>0</v>
      </c>
      <c r="BQ84" s="494">
        <v>0</v>
      </c>
      <c r="BR84" s="494">
        <v>0</v>
      </c>
      <c r="BS84" s="494">
        <v>0</v>
      </c>
      <c r="BT84" s="494">
        <v>0</v>
      </c>
      <c r="BU84" s="494">
        <v>0</v>
      </c>
      <c r="BV84" s="494">
        <v>0</v>
      </c>
      <c r="BW84" s="494">
        <v>0</v>
      </c>
      <c r="BX84" s="494">
        <v>0</v>
      </c>
      <c r="BY84" s="494">
        <v>0</v>
      </c>
      <c r="BZ84" s="494">
        <v>0</v>
      </c>
      <c r="CA84" s="494">
        <v>0</v>
      </c>
      <c r="CB84" s="494">
        <v>0</v>
      </c>
      <c r="CC84" s="494">
        <v>0</v>
      </c>
      <c r="CD84" s="494">
        <v>0</v>
      </c>
      <c r="CE84" s="494">
        <v>0</v>
      </c>
      <c r="CF84" s="494">
        <v>0</v>
      </c>
      <c r="CG84" s="494">
        <v>0</v>
      </c>
      <c r="CH84" s="494">
        <v>0</v>
      </c>
      <c r="CI84" s="494">
        <v>0</v>
      </c>
      <c r="CJ84" s="494">
        <v>0</v>
      </c>
      <c r="CK84" s="494">
        <v>0</v>
      </c>
      <c r="CL84" s="494">
        <v>0</v>
      </c>
      <c r="CM84" s="494">
        <v>0</v>
      </c>
      <c r="CN84" s="494">
        <v>0</v>
      </c>
      <c r="CO84" s="494">
        <v>0</v>
      </c>
      <c r="CP84" s="494">
        <v>0</v>
      </c>
      <c r="CQ84" s="494">
        <v>0</v>
      </c>
      <c r="CR84" s="494">
        <v>0</v>
      </c>
      <c r="CS84" s="494">
        <v>0</v>
      </c>
      <c r="CT84" s="9"/>
      <c r="CV84" s="343">
        <f>IF(COUNT(G84:INDEX(G84:CS84,RP+1))&lt;&gt;RP+1,"Error",0)</f>
        <v>0</v>
      </c>
      <c r="CX84" s="324">
        <f t="shared" si="22"/>
        <v>0</v>
      </c>
    </row>
    <row r="85" spans="3:102" customFormat="1" hidden="1" x14ac:dyDescent="0.35">
      <c r="C85" s="421"/>
      <c r="D85" s="3"/>
      <c r="E85" s="492">
        <f>G85+NPV(G.Asm!$F$40,H85:INDEX(H85:CS85,RP))</f>
        <v>0</v>
      </c>
      <c r="F85" s="492">
        <f t="shared" si="21"/>
        <v>0</v>
      </c>
      <c r="G85" s="493">
        <v>0</v>
      </c>
      <c r="H85" s="494">
        <v>0</v>
      </c>
      <c r="I85" s="494">
        <v>0</v>
      </c>
      <c r="J85" s="494">
        <v>0</v>
      </c>
      <c r="K85" s="494">
        <v>0</v>
      </c>
      <c r="L85" s="494">
        <v>0</v>
      </c>
      <c r="M85" s="494">
        <v>0</v>
      </c>
      <c r="N85" s="494">
        <v>0</v>
      </c>
      <c r="O85" s="494">
        <v>0</v>
      </c>
      <c r="P85" s="494">
        <v>0</v>
      </c>
      <c r="Q85" s="494">
        <v>0</v>
      </c>
      <c r="R85" s="494">
        <v>0</v>
      </c>
      <c r="S85" s="494">
        <v>0</v>
      </c>
      <c r="T85" s="494">
        <v>0</v>
      </c>
      <c r="U85" s="494">
        <v>0</v>
      </c>
      <c r="V85" s="494">
        <v>0</v>
      </c>
      <c r="W85" s="494">
        <v>0</v>
      </c>
      <c r="X85" s="494">
        <v>0</v>
      </c>
      <c r="Y85" s="494">
        <v>0</v>
      </c>
      <c r="Z85" s="494">
        <v>0</v>
      </c>
      <c r="AA85" s="494">
        <v>0</v>
      </c>
      <c r="AB85" s="494">
        <v>0</v>
      </c>
      <c r="AC85" s="494">
        <v>0</v>
      </c>
      <c r="AD85" s="494">
        <v>0</v>
      </c>
      <c r="AE85" s="494">
        <v>0</v>
      </c>
      <c r="AF85" s="494">
        <v>0</v>
      </c>
      <c r="AG85" s="494">
        <v>0</v>
      </c>
      <c r="AH85" s="494">
        <v>0</v>
      </c>
      <c r="AI85" s="494">
        <v>0</v>
      </c>
      <c r="AJ85" s="494">
        <v>0</v>
      </c>
      <c r="AK85" s="494">
        <v>0</v>
      </c>
      <c r="AL85" s="494">
        <v>0</v>
      </c>
      <c r="AM85" s="494">
        <v>0</v>
      </c>
      <c r="AN85" s="494">
        <v>0</v>
      </c>
      <c r="AO85" s="494">
        <v>0</v>
      </c>
      <c r="AP85" s="494">
        <v>0</v>
      </c>
      <c r="AQ85" s="494">
        <v>0</v>
      </c>
      <c r="AR85" s="494">
        <v>0</v>
      </c>
      <c r="AS85" s="494">
        <v>0</v>
      </c>
      <c r="AT85" s="494">
        <v>0</v>
      </c>
      <c r="AU85" s="494">
        <v>0</v>
      </c>
      <c r="AV85" s="494">
        <v>0</v>
      </c>
      <c r="AW85" s="494">
        <v>0</v>
      </c>
      <c r="AX85" s="494">
        <v>0</v>
      </c>
      <c r="AY85" s="494">
        <v>0</v>
      </c>
      <c r="AZ85" s="494">
        <v>0</v>
      </c>
      <c r="BA85" s="494">
        <v>0</v>
      </c>
      <c r="BB85" s="494">
        <v>0</v>
      </c>
      <c r="BC85" s="494">
        <v>0</v>
      </c>
      <c r="BD85" s="494">
        <v>0</v>
      </c>
      <c r="BE85" s="494">
        <v>0</v>
      </c>
      <c r="BF85" s="494">
        <v>0</v>
      </c>
      <c r="BG85" s="494">
        <v>0</v>
      </c>
      <c r="BH85" s="494">
        <v>0</v>
      </c>
      <c r="BI85" s="494">
        <v>0</v>
      </c>
      <c r="BJ85" s="494">
        <v>0</v>
      </c>
      <c r="BK85" s="494">
        <v>0</v>
      </c>
      <c r="BL85" s="494">
        <v>0</v>
      </c>
      <c r="BM85" s="494">
        <v>0</v>
      </c>
      <c r="BN85" s="494">
        <v>0</v>
      </c>
      <c r="BO85" s="494">
        <v>0</v>
      </c>
      <c r="BP85" s="494">
        <v>0</v>
      </c>
      <c r="BQ85" s="494">
        <v>0</v>
      </c>
      <c r="BR85" s="494">
        <v>0</v>
      </c>
      <c r="BS85" s="494">
        <v>0</v>
      </c>
      <c r="BT85" s="494">
        <v>0</v>
      </c>
      <c r="BU85" s="494">
        <v>0</v>
      </c>
      <c r="BV85" s="494">
        <v>0</v>
      </c>
      <c r="BW85" s="494">
        <v>0</v>
      </c>
      <c r="BX85" s="494">
        <v>0</v>
      </c>
      <c r="BY85" s="494">
        <v>0</v>
      </c>
      <c r="BZ85" s="494">
        <v>0</v>
      </c>
      <c r="CA85" s="494">
        <v>0</v>
      </c>
      <c r="CB85" s="494">
        <v>0</v>
      </c>
      <c r="CC85" s="494">
        <v>0</v>
      </c>
      <c r="CD85" s="494">
        <v>0</v>
      </c>
      <c r="CE85" s="494">
        <v>0</v>
      </c>
      <c r="CF85" s="494">
        <v>0</v>
      </c>
      <c r="CG85" s="494">
        <v>0</v>
      </c>
      <c r="CH85" s="494">
        <v>0</v>
      </c>
      <c r="CI85" s="494">
        <v>0</v>
      </c>
      <c r="CJ85" s="494">
        <v>0</v>
      </c>
      <c r="CK85" s="494">
        <v>0</v>
      </c>
      <c r="CL85" s="494">
        <v>0</v>
      </c>
      <c r="CM85" s="494">
        <v>0</v>
      </c>
      <c r="CN85" s="494">
        <v>0</v>
      </c>
      <c r="CO85" s="494">
        <v>0</v>
      </c>
      <c r="CP85" s="494">
        <v>0</v>
      </c>
      <c r="CQ85" s="494">
        <v>0</v>
      </c>
      <c r="CR85" s="494">
        <v>0</v>
      </c>
      <c r="CS85" s="494">
        <v>0</v>
      </c>
      <c r="CT85" s="9"/>
      <c r="CV85" s="343">
        <f>IF(COUNT(G85:INDEX(G85:CS85,RP+1))&lt;&gt;RP+1,"Error",0)</f>
        <v>0</v>
      </c>
      <c r="CX85" s="324">
        <f t="shared" si="22"/>
        <v>0</v>
      </c>
    </row>
    <row r="86" spans="3:102" customFormat="1" hidden="1" x14ac:dyDescent="0.35">
      <c r="C86" s="421"/>
      <c r="D86" s="3"/>
      <c r="E86" s="492">
        <f>G86+NPV(G.Asm!$F$40,H86:INDEX(H86:CS86,RP))</f>
        <v>0</v>
      </c>
      <c r="F86" s="492">
        <f t="shared" si="21"/>
        <v>0</v>
      </c>
      <c r="G86" s="493">
        <v>0</v>
      </c>
      <c r="H86" s="494">
        <v>0</v>
      </c>
      <c r="I86" s="494">
        <v>0</v>
      </c>
      <c r="J86" s="494">
        <v>0</v>
      </c>
      <c r="K86" s="494">
        <v>0</v>
      </c>
      <c r="L86" s="494">
        <v>0</v>
      </c>
      <c r="M86" s="494">
        <v>0</v>
      </c>
      <c r="N86" s="494">
        <v>0</v>
      </c>
      <c r="O86" s="494">
        <v>0</v>
      </c>
      <c r="P86" s="494">
        <v>0</v>
      </c>
      <c r="Q86" s="494">
        <v>0</v>
      </c>
      <c r="R86" s="494">
        <v>0</v>
      </c>
      <c r="S86" s="494">
        <v>0</v>
      </c>
      <c r="T86" s="494">
        <v>0</v>
      </c>
      <c r="U86" s="494">
        <v>0</v>
      </c>
      <c r="V86" s="494">
        <v>0</v>
      </c>
      <c r="W86" s="494">
        <v>0</v>
      </c>
      <c r="X86" s="494">
        <v>0</v>
      </c>
      <c r="Y86" s="494">
        <v>0</v>
      </c>
      <c r="Z86" s="494">
        <v>0</v>
      </c>
      <c r="AA86" s="494">
        <v>0</v>
      </c>
      <c r="AB86" s="494">
        <v>0</v>
      </c>
      <c r="AC86" s="494">
        <v>0</v>
      </c>
      <c r="AD86" s="494">
        <v>0</v>
      </c>
      <c r="AE86" s="494">
        <v>0</v>
      </c>
      <c r="AF86" s="494">
        <v>0</v>
      </c>
      <c r="AG86" s="494">
        <v>0</v>
      </c>
      <c r="AH86" s="494">
        <v>0</v>
      </c>
      <c r="AI86" s="494">
        <v>0</v>
      </c>
      <c r="AJ86" s="494">
        <v>0</v>
      </c>
      <c r="AK86" s="494">
        <v>0</v>
      </c>
      <c r="AL86" s="494">
        <v>0</v>
      </c>
      <c r="AM86" s="494">
        <v>0</v>
      </c>
      <c r="AN86" s="494">
        <v>0</v>
      </c>
      <c r="AO86" s="494">
        <v>0</v>
      </c>
      <c r="AP86" s="494">
        <v>0</v>
      </c>
      <c r="AQ86" s="494">
        <v>0</v>
      </c>
      <c r="AR86" s="494">
        <v>0</v>
      </c>
      <c r="AS86" s="494">
        <v>0</v>
      </c>
      <c r="AT86" s="494">
        <v>0</v>
      </c>
      <c r="AU86" s="494">
        <v>0</v>
      </c>
      <c r="AV86" s="494">
        <v>0</v>
      </c>
      <c r="AW86" s="494">
        <v>0</v>
      </c>
      <c r="AX86" s="494">
        <v>0</v>
      </c>
      <c r="AY86" s="494">
        <v>0</v>
      </c>
      <c r="AZ86" s="494">
        <v>0</v>
      </c>
      <c r="BA86" s="494">
        <v>0</v>
      </c>
      <c r="BB86" s="494">
        <v>0</v>
      </c>
      <c r="BC86" s="494">
        <v>0</v>
      </c>
      <c r="BD86" s="494">
        <v>0</v>
      </c>
      <c r="BE86" s="494">
        <v>0</v>
      </c>
      <c r="BF86" s="494">
        <v>0</v>
      </c>
      <c r="BG86" s="494">
        <v>0</v>
      </c>
      <c r="BH86" s="494">
        <v>0</v>
      </c>
      <c r="BI86" s="494">
        <v>0</v>
      </c>
      <c r="BJ86" s="494">
        <v>0</v>
      </c>
      <c r="BK86" s="494">
        <v>0</v>
      </c>
      <c r="BL86" s="494">
        <v>0</v>
      </c>
      <c r="BM86" s="494">
        <v>0</v>
      </c>
      <c r="BN86" s="494">
        <v>0</v>
      </c>
      <c r="BO86" s="494">
        <v>0</v>
      </c>
      <c r="BP86" s="494">
        <v>0</v>
      </c>
      <c r="BQ86" s="494">
        <v>0</v>
      </c>
      <c r="BR86" s="494">
        <v>0</v>
      </c>
      <c r="BS86" s="494">
        <v>0</v>
      </c>
      <c r="BT86" s="494">
        <v>0</v>
      </c>
      <c r="BU86" s="494">
        <v>0</v>
      </c>
      <c r="BV86" s="494">
        <v>0</v>
      </c>
      <c r="BW86" s="494">
        <v>0</v>
      </c>
      <c r="BX86" s="494">
        <v>0</v>
      </c>
      <c r="BY86" s="494">
        <v>0</v>
      </c>
      <c r="BZ86" s="494">
        <v>0</v>
      </c>
      <c r="CA86" s="494">
        <v>0</v>
      </c>
      <c r="CB86" s="494">
        <v>0</v>
      </c>
      <c r="CC86" s="494">
        <v>0</v>
      </c>
      <c r="CD86" s="494">
        <v>0</v>
      </c>
      <c r="CE86" s="494">
        <v>0</v>
      </c>
      <c r="CF86" s="494">
        <v>0</v>
      </c>
      <c r="CG86" s="494">
        <v>0</v>
      </c>
      <c r="CH86" s="494">
        <v>0</v>
      </c>
      <c r="CI86" s="494">
        <v>0</v>
      </c>
      <c r="CJ86" s="494">
        <v>0</v>
      </c>
      <c r="CK86" s="494">
        <v>0</v>
      </c>
      <c r="CL86" s="494">
        <v>0</v>
      </c>
      <c r="CM86" s="494">
        <v>0</v>
      </c>
      <c r="CN86" s="494">
        <v>0</v>
      </c>
      <c r="CO86" s="494">
        <v>0</v>
      </c>
      <c r="CP86" s="494">
        <v>0</v>
      </c>
      <c r="CQ86" s="494">
        <v>0</v>
      </c>
      <c r="CR86" s="494">
        <v>0</v>
      </c>
      <c r="CS86" s="494">
        <v>0</v>
      </c>
      <c r="CT86" s="9"/>
      <c r="CV86" s="343">
        <f>IF(COUNT(G86:INDEX(G86:CS86,RP+1))&lt;&gt;RP+1,"Error",0)</f>
        <v>0</v>
      </c>
      <c r="CX86" s="324">
        <f t="shared" si="22"/>
        <v>0</v>
      </c>
    </row>
    <row r="87" spans="3:102" customFormat="1" hidden="1" x14ac:dyDescent="0.35">
      <c r="C87" s="422" t="s">
        <v>334</v>
      </c>
      <c r="D87" s="3"/>
      <c r="E87" s="492">
        <f>G87+NPV(G.Asm!$F$40,H87:INDEX(H87:CS87,RP))</f>
        <v>0</v>
      </c>
      <c r="F87" s="492">
        <f t="shared" si="21"/>
        <v>0</v>
      </c>
      <c r="G87" s="493">
        <v>0</v>
      </c>
      <c r="H87" s="494">
        <v>0</v>
      </c>
      <c r="I87" s="494">
        <v>0</v>
      </c>
      <c r="J87" s="494">
        <v>0</v>
      </c>
      <c r="K87" s="494">
        <v>0</v>
      </c>
      <c r="L87" s="494">
        <v>0</v>
      </c>
      <c r="M87" s="494">
        <v>0</v>
      </c>
      <c r="N87" s="494">
        <v>0</v>
      </c>
      <c r="O87" s="494">
        <v>0</v>
      </c>
      <c r="P87" s="494">
        <v>0</v>
      </c>
      <c r="Q87" s="494">
        <v>0</v>
      </c>
      <c r="R87" s="494">
        <v>0</v>
      </c>
      <c r="S87" s="494">
        <v>0</v>
      </c>
      <c r="T87" s="494">
        <v>0</v>
      </c>
      <c r="U87" s="494">
        <v>0</v>
      </c>
      <c r="V87" s="494">
        <v>0</v>
      </c>
      <c r="W87" s="494">
        <v>0</v>
      </c>
      <c r="X87" s="494">
        <v>0</v>
      </c>
      <c r="Y87" s="494">
        <v>0</v>
      </c>
      <c r="Z87" s="494">
        <v>0</v>
      </c>
      <c r="AA87" s="494">
        <v>0</v>
      </c>
      <c r="AB87" s="494">
        <v>0</v>
      </c>
      <c r="AC87" s="494">
        <v>0</v>
      </c>
      <c r="AD87" s="494">
        <v>0</v>
      </c>
      <c r="AE87" s="494">
        <v>0</v>
      </c>
      <c r="AF87" s="494">
        <v>0</v>
      </c>
      <c r="AG87" s="494">
        <v>0</v>
      </c>
      <c r="AH87" s="494">
        <v>0</v>
      </c>
      <c r="AI87" s="494">
        <v>0</v>
      </c>
      <c r="AJ87" s="494">
        <v>0</v>
      </c>
      <c r="AK87" s="494">
        <v>0</v>
      </c>
      <c r="AL87" s="494">
        <v>0</v>
      </c>
      <c r="AM87" s="494">
        <v>0</v>
      </c>
      <c r="AN87" s="494">
        <v>0</v>
      </c>
      <c r="AO87" s="494">
        <v>0</v>
      </c>
      <c r="AP87" s="494">
        <v>0</v>
      </c>
      <c r="AQ87" s="494">
        <v>0</v>
      </c>
      <c r="AR87" s="494">
        <v>0</v>
      </c>
      <c r="AS87" s="494">
        <v>0</v>
      </c>
      <c r="AT87" s="494">
        <v>0</v>
      </c>
      <c r="AU87" s="494">
        <v>0</v>
      </c>
      <c r="AV87" s="494">
        <v>0</v>
      </c>
      <c r="AW87" s="494">
        <v>0</v>
      </c>
      <c r="AX87" s="494">
        <v>0</v>
      </c>
      <c r="AY87" s="494">
        <v>0</v>
      </c>
      <c r="AZ87" s="494">
        <v>0</v>
      </c>
      <c r="BA87" s="494">
        <v>0</v>
      </c>
      <c r="BB87" s="494">
        <v>0</v>
      </c>
      <c r="BC87" s="494">
        <v>0</v>
      </c>
      <c r="BD87" s="494">
        <v>0</v>
      </c>
      <c r="BE87" s="494">
        <v>0</v>
      </c>
      <c r="BF87" s="494">
        <v>0</v>
      </c>
      <c r="BG87" s="494">
        <v>0</v>
      </c>
      <c r="BH87" s="494">
        <v>0</v>
      </c>
      <c r="BI87" s="494">
        <v>0</v>
      </c>
      <c r="BJ87" s="494">
        <v>0</v>
      </c>
      <c r="BK87" s="494">
        <v>0</v>
      </c>
      <c r="BL87" s="494">
        <v>0</v>
      </c>
      <c r="BM87" s="494">
        <v>0</v>
      </c>
      <c r="BN87" s="494">
        <v>0</v>
      </c>
      <c r="BO87" s="494">
        <v>0</v>
      </c>
      <c r="BP87" s="494">
        <v>0</v>
      </c>
      <c r="BQ87" s="494">
        <v>0</v>
      </c>
      <c r="BR87" s="494">
        <v>0</v>
      </c>
      <c r="BS87" s="494">
        <v>0</v>
      </c>
      <c r="BT87" s="494">
        <v>0</v>
      </c>
      <c r="BU87" s="494">
        <v>0</v>
      </c>
      <c r="BV87" s="494">
        <v>0</v>
      </c>
      <c r="BW87" s="494">
        <v>0</v>
      </c>
      <c r="BX87" s="494">
        <v>0</v>
      </c>
      <c r="BY87" s="494">
        <v>0</v>
      </c>
      <c r="BZ87" s="494">
        <v>0</v>
      </c>
      <c r="CA87" s="494">
        <v>0</v>
      </c>
      <c r="CB87" s="494">
        <v>0</v>
      </c>
      <c r="CC87" s="494">
        <v>0</v>
      </c>
      <c r="CD87" s="494">
        <v>0</v>
      </c>
      <c r="CE87" s="494">
        <v>0</v>
      </c>
      <c r="CF87" s="494">
        <v>0</v>
      </c>
      <c r="CG87" s="494">
        <v>0</v>
      </c>
      <c r="CH87" s="494">
        <v>0</v>
      </c>
      <c r="CI87" s="494">
        <v>0</v>
      </c>
      <c r="CJ87" s="494">
        <v>0</v>
      </c>
      <c r="CK87" s="494">
        <v>0</v>
      </c>
      <c r="CL87" s="494">
        <v>0</v>
      </c>
      <c r="CM87" s="494">
        <v>0</v>
      </c>
      <c r="CN87" s="494">
        <v>0</v>
      </c>
      <c r="CO87" s="494">
        <v>0</v>
      </c>
      <c r="CP87" s="494">
        <v>0</v>
      </c>
      <c r="CQ87" s="494">
        <v>0</v>
      </c>
      <c r="CR87" s="494">
        <v>0</v>
      </c>
      <c r="CS87" s="494">
        <v>0</v>
      </c>
      <c r="CT87" s="9"/>
      <c r="CV87" s="343">
        <f>IF(COUNT(G87:INDEX(G87:CS87,RP+1))&lt;&gt;RP+1,"Error",0)</f>
        <v>0</v>
      </c>
      <c r="CX87" s="324">
        <f t="shared" si="22"/>
        <v>0</v>
      </c>
    </row>
    <row r="88" spans="3:102" customFormat="1" hidden="1" x14ac:dyDescent="0.35">
      <c r="C88" s="422" t="s">
        <v>334</v>
      </c>
      <c r="D88" s="3"/>
      <c r="E88" s="492">
        <f>G88+NPV(G.Asm!$F$40,H88:INDEX(H88:CS88,RP))</f>
        <v>0</v>
      </c>
      <c r="F88" s="492">
        <f t="shared" si="21"/>
        <v>0</v>
      </c>
      <c r="G88" s="493">
        <v>0</v>
      </c>
      <c r="H88" s="494">
        <v>0</v>
      </c>
      <c r="I88" s="494">
        <v>0</v>
      </c>
      <c r="J88" s="494">
        <v>0</v>
      </c>
      <c r="K88" s="494">
        <v>0</v>
      </c>
      <c r="L88" s="494">
        <v>0</v>
      </c>
      <c r="M88" s="494">
        <v>0</v>
      </c>
      <c r="N88" s="494">
        <v>0</v>
      </c>
      <c r="O88" s="494">
        <v>0</v>
      </c>
      <c r="P88" s="494">
        <v>0</v>
      </c>
      <c r="Q88" s="494">
        <v>0</v>
      </c>
      <c r="R88" s="494">
        <v>0</v>
      </c>
      <c r="S88" s="494">
        <v>0</v>
      </c>
      <c r="T88" s="494">
        <v>0</v>
      </c>
      <c r="U88" s="494">
        <v>0</v>
      </c>
      <c r="V88" s="494">
        <v>0</v>
      </c>
      <c r="W88" s="494">
        <v>0</v>
      </c>
      <c r="X88" s="494">
        <v>0</v>
      </c>
      <c r="Y88" s="494">
        <v>0</v>
      </c>
      <c r="Z88" s="494">
        <v>0</v>
      </c>
      <c r="AA88" s="494">
        <v>0</v>
      </c>
      <c r="AB88" s="494">
        <v>0</v>
      </c>
      <c r="AC88" s="494">
        <v>0</v>
      </c>
      <c r="AD88" s="494">
        <v>0</v>
      </c>
      <c r="AE88" s="494">
        <v>0</v>
      </c>
      <c r="AF88" s="494">
        <v>0</v>
      </c>
      <c r="AG88" s="494">
        <v>0</v>
      </c>
      <c r="AH88" s="494">
        <v>0</v>
      </c>
      <c r="AI88" s="494">
        <v>0</v>
      </c>
      <c r="AJ88" s="494">
        <v>0</v>
      </c>
      <c r="AK88" s="494">
        <v>0</v>
      </c>
      <c r="AL88" s="494">
        <v>0</v>
      </c>
      <c r="AM88" s="494">
        <v>0</v>
      </c>
      <c r="AN88" s="494">
        <v>0</v>
      </c>
      <c r="AO88" s="494">
        <v>0</v>
      </c>
      <c r="AP88" s="494">
        <v>0</v>
      </c>
      <c r="AQ88" s="494">
        <v>0</v>
      </c>
      <c r="AR88" s="494">
        <v>0</v>
      </c>
      <c r="AS88" s="494">
        <v>0</v>
      </c>
      <c r="AT88" s="494">
        <v>0</v>
      </c>
      <c r="AU88" s="494">
        <v>0</v>
      </c>
      <c r="AV88" s="494">
        <v>0</v>
      </c>
      <c r="AW88" s="494">
        <v>0</v>
      </c>
      <c r="AX88" s="494">
        <v>0</v>
      </c>
      <c r="AY88" s="494">
        <v>0</v>
      </c>
      <c r="AZ88" s="494">
        <v>0</v>
      </c>
      <c r="BA88" s="494">
        <v>0</v>
      </c>
      <c r="BB88" s="494">
        <v>0</v>
      </c>
      <c r="BC88" s="494">
        <v>0</v>
      </c>
      <c r="BD88" s="494">
        <v>0</v>
      </c>
      <c r="BE88" s="494">
        <v>0</v>
      </c>
      <c r="BF88" s="494">
        <v>0</v>
      </c>
      <c r="BG88" s="494">
        <v>0</v>
      </c>
      <c r="BH88" s="494">
        <v>0</v>
      </c>
      <c r="BI88" s="494">
        <v>0</v>
      </c>
      <c r="BJ88" s="494">
        <v>0</v>
      </c>
      <c r="BK88" s="494">
        <v>0</v>
      </c>
      <c r="BL88" s="494">
        <v>0</v>
      </c>
      <c r="BM88" s="494">
        <v>0</v>
      </c>
      <c r="BN88" s="494">
        <v>0</v>
      </c>
      <c r="BO88" s="494">
        <v>0</v>
      </c>
      <c r="BP88" s="494">
        <v>0</v>
      </c>
      <c r="BQ88" s="494">
        <v>0</v>
      </c>
      <c r="BR88" s="494">
        <v>0</v>
      </c>
      <c r="BS88" s="494">
        <v>0</v>
      </c>
      <c r="BT88" s="494">
        <v>0</v>
      </c>
      <c r="BU88" s="494">
        <v>0</v>
      </c>
      <c r="BV88" s="494">
        <v>0</v>
      </c>
      <c r="BW88" s="494">
        <v>0</v>
      </c>
      <c r="BX88" s="494">
        <v>0</v>
      </c>
      <c r="BY88" s="494">
        <v>0</v>
      </c>
      <c r="BZ88" s="494">
        <v>0</v>
      </c>
      <c r="CA88" s="494">
        <v>0</v>
      </c>
      <c r="CB88" s="494">
        <v>0</v>
      </c>
      <c r="CC88" s="494">
        <v>0</v>
      </c>
      <c r="CD88" s="494">
        <v>0</v>
      </c>
      <c r="CE88" s="494">
        <v>0</v>
      </c>
      <c r="CF88" s="494">
        <v>0</v>
      </c>
      <c r="CG88" s="494">
        <v>0</v>
      </c>
      <c r="CH88" s="494">
        <v>0</v>
      </c>
      <c r="CI88" s="494">
        <v>0</v>
      </c>
      <c r="CJ88" s="494">
        <v>0</v>
      </c>
      <c r="CK88" s="494">
        <v>0</v>
      </c>
      <c r="CL88" s="494">
        <v>0</v>
      </c>
      <c r="CM88" s="494">
        <v>0</v>
      </c>
      <c r="CN88" s="494">
        <v>0</v>
      </c>
      <c r="CO88" s="494">
        <v>0</v>
      </c>
      <c r="CP88" s="494">
        <v>0</v>
      </c>
      <c r="CQ88" s="494">
        <v>0</v>
      </c>
      <c r="CR88" s="494">
        <v>0</v>
      </c>
      <c r="CS88" s="494">
        <v>0</v>
      </c>
      <c r="CT88" s="9"/>
      <c r="CV88" s="343">
        <f>IF(COUNT(G88:INDEX(G88:CS88,RP+1))&lt;&gt;RP+1,"Error",0)</f>
        <v>0</v>
      </c>
      <c r="CX88" s="324">
        <f t="shared" si="22"/>
        <v>0</v>
      </c>
    </row>
    <row r="89" spans="3:102" customFormat="1" hidden="1" x14ac:dyDescent="0.35">
      <c r="C89" s="422" t="s">
        <v>334</v>
      </c>
      <c r="D89" s="3"/>
      <c r="E89" s="492">
        <f>G89+NPV(G.Asm!$F$40,H89:INDEX(H89:CS89,RP))</f>
        <v>0</v>
      </c>
      <c r="F89" s="492">
        <f t="shared" si="21"/>
        <v>0</v>
      </c>
      <c r="G89" s="493">
        <v>0</v>
      </c>
      <c r="H89" s="494">
        <v>0</v>
      </c>
      <c r="I89" s="494">
        <v>0</v>
      </c>
      <c r="J89" s="494">
        <v>0</v>
      </c>
      <c r="K89" s="494">
        <v>0</v>
      </c>
      <c r="L89" s="494">
        <v>0</v>
      </c>
      <c r="M89" s="494">
        <v>0</v>
      </c>
      <c r="N89" s="494">
        <v>0</v>
      </c>
      <c r="O89" s="494">
        <v>0</v>
      </c>
      <c r="P89" s="494">
        <v>0</v>
      </c>
      <c r="Q89" s="494">
        <v>0</v>
      </c>
      <c r="R89" s="494">
        <v>0</v>
      </c>
      <c r="S89" s="494">
        <v>0</v>
      </c>
      <c r="T89" s="494">
        <v>0</v>
      </c>
      <c r="U89" s="494">
        <v>0</v>
      </c>
      <c r="V89" s="494">
        <v>0</v>
      </c>
      <c r="W89" s="494">
        <v>0</v>
      </c>
      <c r="X89" s="494">
        <v>0</v>
      </c>
      <c r="Y89" s="494">
        <v>0</v>
      </c>
      <c r="Z89" s="494">
        <v>0</v>
      </c>
      <c r="AA89" s="494">
        <v>0</v>
      </c>
      <c r="AB89" s="494">
        <v>0</v>
      </c>
      <c r="AC89" s="494">
        <v>0</v>
      </c>
      <c r="AD89" s="494">
        <v>0</v>
      </c>
      <c r="AE89" s="494">
        <v>0</v>
      </c>
      <c r="AF89" s="494">
        <v>0</v>
      </c>
      <c r="AG89" s="494">
        <v>0</v>
      </c>
      <c r="AH89" s="494">
        <v>0</v>
      </c>
      <c r="AI89" s="494">
        <v>0</v>
      </c>
      <c r="AJ89" s="494">
        <v>0</v>
      </c>
      <c r="AK89" s="494">
        <v>0</v>
      </c>
      <c r="AL89" s="494">
        <v>0</v>
      </c>
      <c r="AM89" s="494">
        <v>0</v>
      </c>
      <c r="AN89" s="494">
        <v>0</v>
      </c>
      <c r="AO89" s="494">
        <v>0</v>
      </c>
      <c r="AP89" s="494">
        <v>0</v>
      </c>
      <c r="AQ89" s="494">
        <v>0</v>
      </c>
      <c r="AR89" s="494">
        <v>0</v>
      </c>
      <c r="AS89" s="494">
        <v>0</v>
      </c>
      <c r="AT89" s="494">
        <v>0</v>
      </c>
      <c r="AU89" s="494">
        <v>0</v>
      </c>
      <c r="AV89" s="494">
        <v>0</v>
      </c>
      <c r="AW89" s="494">
        <v>0</v>
      </c>
      <c r="AX89" s="494">
        <v>0</v>
      </c>
      <c r="AY89" s="494">
        <v>0</v>
      </c>
      <c r="AZ89" s="494">
        <v>0</v>
      </c>
      <c r="BA89" s="494">
        <v>0</v>
      </c>
      <c r="BB89" s="494">
        <v>0</v>
      </c>
      <c r="BC89" s="494">
        <v>0</v>
      </c>
      <c r="BD89" s="494">
        <v>0</v>
      </c>
      <c r="BE89" s="494">
        <v>0</v>
      </c>
      <c r="BF89" s="494">
        <v>0</v>
      </c>
      <c r="BG89" s="494">
        <v>0</v>
      </c>
      <c r="BH89" s="494">
        <v>0</v>
      </c>
      <c r="BI89" s="494">
        <v>0</v>
      </c>
      <c r="BJ89" s="494">
        <v>0</v>
      </c>
      <c r="BK89" s="494">
        <v>0</v>
      </c>
      <c r="BL89" s="494">
        <v>0</v>
      </c>
      <c r="BM89" s="494">
        <v>0</v>
      </c>
      <c r="BN89" s="494">
        <v>0</v>
      </c>
      <c r="BO89" s="494">
        <v>0</v>
      </c>
      <c r="BP89" s="494">
        <v>0</v>
      </c>
      <c r="BQ89" s="494">
        <v>0</v>
      </c>
      <c r="BR89" s="494">
        <v>0</v>
      </c>
      <c r="BS89" s="494">
        <v>0</v>
      </c>
      <c r="BT89" s="494">
        <v>0</v>
      </c>
      <c r="BU89" s="494">
        <v>0</v>
      </c>
      <c r="BV89" s="494">
        <v>0</v>
      </c>
      <c r="BW89" s="494">
        <v>0</v>
      </c>
      <c r="BX89" s="494">
        <v>0</v>
      </c>
      <c r="BY89" s="494">
        <v>0</v>
      </c>
      <c r="BZ89" s="494">
        <v>0</v>
      </c>
      <c r="CA89" s="494">
        <v>0</v>
      </c>
      <c r="CB89" s="494">
        <v>0</v>
      </c>
      <c r="CC89" s="494">
        <v>0</v>
      </c>
      <c r="CD89" s="494">
        <v>0</v>
      </c>
      <c r="CE89" s="494">
        <v>0</v>
      </c>
      <c r="CF89" s="494">
        <v>0</v>
      </c>
      <c r="CG89" s="494">
        <v>0</v>
      </c>
      <c r="CH89" s="494">
        <v>0</v>
      </c>
      <c r="CI89" s="494">
        <v>0</v>
      </c>
      <c r="CJ89" s="494">
        <v>0</v>
      </c>
      <c r="CK89" s="494">
        <v>0</v>
      </c>
      <c r="CL89" s="494">
        <v>0</v>
      </c>
      <c r="CM89" s="494">
        <v>0</v>
      </c>
      <c r="CN89" s="494">
        <v>0</v>
      </c>
      <c r="CO89" s="494">
        <v>0</v>
      </c>
      <c r="CP89" s="494">
        <v>0</v>
      </c>
      <c r="CQ89" s="494">
        <v>0</v>
      </c>
      <c r="CR89" s="494">
        <v>0</v>
      </c>
      <c r="CS89" s="494">
        <v>0</v>
      </c>
      <c r="CT89" s="9"/>
      <c r="CV89" s="343">
        <f>IF(COUNT(G89:INDEX(G89:CS89,RP+1))&lt;&gt;RP+1,"Error",0)</f>
        <v>0</v>
      </c>
      <c r="CX89" s="324">
        <f t="shared" si="22"/>
        <v>0</v>
      </c>
    </row>
    <row r="90" spans="3:102" customFormat="1" hidden="1" x14ac:dyDescent="0.35">
      <c r="C90" s="422" t="s">
        <v>334</v>
      </c>
      <c r="D90" s="3"/>
      <c r="E90" s="492">
        <f>G90+NPV(G.Asm!$F$40,H90:INDEX(H90:CS90,RP))</f>
        <v>0</v>
      </c>
      <c r="F90" s="492">
        <f t="shared" si="21"/>
        <v>0</v>
      </c>
      <c r="G90" s="493">
        <v>0</v>
      </c>
      <c r="H90" s="494">
        <v>0</v>
      </c>
      <c r="I90" s="494">
        <v>0</v>
      </c>
      <c r="J90" s="494">
        <v>0</v>
      </c>
      <c r="K90" s="494">
        <v>0</v>
      </c>
      <c r="L90" s="494">
        <v>0</v>
      </c>
      <c r="M90" s="494">
        <v>0</v>
      </c>
      <c r="N90" s="494">
        <v>0</v>
      </c>
      <c r="O90" s="494">
        <v>0</v>
      </c>
      <c r="P90" s="494">
        <v>0</v>
      </c>
      <c r="Q90" s="494">
        <v>0</v>
      </c>
      <c r="R90" s="494">
        <v>0</v>
      </c>
      <c r="S90" s="494">
        <v>0</v>
      </c>
      <c r="T90" s="494">
        <v>0</v>
      </c>
      <c r="U90" s="494">
        <v>0</v>
      </c>
      <c r="V90" s="494">
        <v>0</v>
      </c>
      <c r="W90" s="494">
        <v>0</v>
      </c>
      <c r="X90" s="494">
        <v>0</v>
      </c>
      <c r="Y90" s="494">
        <v>0</v>
      </c>
      <c r="Z90" s="494">
        <v>0</v>
      </c>
      <c r="AA90" s="494">
        <v>0</v>
      </c>
      <c r="AB90" s="494">
        <v>0</v>
      </c>
      <c r="AC90" s="494">
        <v>0</v>
      </c>
      <c r="AD90" s="494">
        <v>0</v>
      </c>
      <c r="AE90" s="494">
        <v>0</v>
      </c>
      <c r="AF90" s="494">
        <v>0</v>
      </c>
      <c r="AG90" s="494">
        <v>0</v>
      </c>
      <c r="AH90" s="494">
        <v>0</v>
      </c>
      <c r="AI90" s="494">
        <v>0</v>
      </c>
      <c r="AJ90" s="494">
        <v>0</v>
      </c>
      <c r="AK90" s="494">
        <v>0</v>
      </c>
      <c r="AL90" s="494">
        <v>0</v>
      </c>
      <c r="AM90" s="494">
        <v>0</v>
      </c>
      <c r="AN90" s="494">
        <v>0</v>
      </c>
      <c r="AO90" s="494">
        <v>0</v>
      </c>
      <c r="AP90" s="494">
        <v>0</v>
      </c>
      <c r="AQ90" s="494">
        <v>0</v>
      </c>
      <c r="AR90" s="494">
        <v>0</v>
      </c>
      <c r="AS90" s="494">
        <v>0</v>
      </c>
      <c r="AT90" s="494">
        <v>0</v>
      </c>
      <c r="AU90" s="494">
        <v>0</v>
      </c>
      <c r="AV90" s="494">
        <v>0</v>
      </c>
      <c r="AW90" s="494">
        <v>0</v>
      </c>
      <c r="AX90" s="494">
        <v>0</v>
      </c>
      <c r="AY90" s="494">
        <v>0</v>
      </c>
      <c r="AZ90" s="494">
        <v>0</v>
      </c>
      <c r="BA90" s="494">
        <v>0</v>
      </c>
      <c r="BB90" s="494">
        <v>0</v>
      </c>
      <c r="BC90" s="494">
        <v>0</v>
      </c>
      <c r="BD90" s="494">
        <v>0</v>
      </c>
      <c r="BE90" s="494">
        <v>0</v>
      </c>
      <c r="BF90" s="494">
        <v>0</v>
      </c>
      <c r="BG90" s="494">
        <v>0</v>
      </c>
      <c r="BH90" s="494">
        <v>0</v>
      </c>
      <c r="BI90" s="494">
        <v>0</v>
      </c>
      <c r="BJ90" s="494">
        <v>0</v>
      </c>
      <c r="BK90" s="494">
        <v>0</v>
      </c>
      <c r="BL90" s="494">
        <v>0</v>
      </c>
      <c r="BM90" s="494">
        <v>0</v>
      </c>
      <c r="BN90" s="494">
        <v>0</v>
      </c>
      <c r="BO90" s="494">
        <v>0</v>
      </c>
      <c r="BP90" s="494">
        <v>0</v>
      </c>
      <c r="BQ90" s="494">
        <v>0</v>
      </c>
      <c r="BR90" s="494">
        <v>0</v>
      </c>
      <c r="BS90" s="494">
        <v>0</v>
      </c>
      <c r="BT90" s="494">
        <v>0</v>
      </c>
      <c r="BU90" s="494">
        <v>0</v>
      </c>
      <c r="BV90" s="494">
        <v>0</v>
      </c>
      <c r="BW90" s="494">
        <v>0</v>
      </c>
      <c r="BX90" s="494">
        <v>0</v>
      </c>
      <c r="BY90" s="494">
        <v>0</v>
      </c>
      <c r="BZ90" s="494">
        <v>0</v>
      </c>
      <c r="CA90" s="494">
        <v>0</v>
      </c>
      <c r="CB90" s="494">
        <v>0</v>
      </c>
      <c r="CC90" s="494">
        <v>0</v>
      </c>
      <c r="CD90" s="494">
        <v>0</v>
      </c>
      <c r="CE90" s="494">
        <v>0</v>
      </c>
      <c r="CF90" s="494">
        <v>0</v>
      </c>
      <c r="CG90" s="494">
        <v>0</v>
      </c>
      <c r="CH90" s="494">
        <v>0</v>
      </c>
      <c r="CI90" s="494">
        <v>0</v>
      </c>
      <c r="CJ90" s="494">
        <v>0</v>
      </c>
      <c r="CK90" s="494">
        <v>0</v>
      </c>
      <c r="CL90" s="494">
        <v>0</v>
      </c>
      <c r="CM90" s="494">
        <v>0</v>
      </c>
      <c r="CN90" s="494">
        <v>0</v>
      </c>
      <c r="CO90" s="494">
        <v>0</v>
      </c>
      <c r="CP90" s="494">
        <v>0</v>
      </c>
      <c r="CQ90" s="494">
        <v>0</v>
      </c>
      <c r="CR90" s="494">
        <v>0</v>
      </c>
      <c r="CS90" s="494">
        <v>0</v>
      </c>
      <c r="CT90" s="9"/>
      <c r="CV90" s="343">
        <f>IF(COUNT(G90:INDEX(G90:CS90,RP+1))&lt;&gt;RP+1,"Error",0)</f>
        <v>0</v>
      </c>
      <c r="CX90" s="324">
        <f t="shared" si="22"/>
        <v>0</v>
      </c>
    </row>
    <row r="91" spans="3:102" customFormat="1" hidden="1" x14ac:dyDescent="0.35">
      <c r="C91" s="422" t="s">
        <v>334</v>
      </c>
      <c r="D91" s="3"/>
      <c r="E91" s="492">
        <f>G91+NPV(G.Asm!$F$40,H91:INDEX(H91:CS91,RP))</f>
        <v>0</v>
      </c>
      <c r="F91" s="492">
        <f t="shared" si="21"/>
        <v>0</v>
      </c>
      <c r="G91" s="493">
        <v>0</v>
      </c>
      <c r="H91" s="494">
        <v>0</v>
      </c>
      <c r="I91" s="494">
        <v>0</v>
      </c>
      <c r="J91" s="494">
        <v>0</v>
      </c>
      <c r="K91" s="494">
        <v>0</v>
      </c>
      <c r="L91" s="494">
        <v>0</v>
      </c>
      <c r="M91" s="494">
        <v>0</v>
      </c>
      <c r="N91" s="494">
        <v>0</v>
      </c>
      <c r="O91" s="494">
        <v>0</v>
      </c>
      <c r="P91" s="494">
        <v>0</v>
      </c>
      <c r="Q91" s="494">
        <v>0</v>
      </c>
      <c r="R91" s="494">
        <v>0</v>
      </c>
      <c r="S91" s="494">
        <v>0</v>
      </c>
      <c r="T91" s="494">
        <v>0</v>
      </c>
      <c r="U91" s="494">
        <v>0</v>
      </c>
      <c r="V91" s="494">
        <v>0</v>
      </c>
      <c r="W91" s="494">
        <v>0</v>
      </c>
      <c r="X91" s="494">
        <v>0</v>
      </c>
      <c r="Y91" s="494">
        <v>0</v>
      </c>
      <c r="Z91" s="494">
        <v>0</v>
      </c>
      <c r="AA91" s="494">
        <v>0</v>
      </c>
      <c r="AB91" s="494">
        <v>0</v>
      </c>
      <c r="AC91" s="494">
        <v>0</v>
      </c>
      <c r="AD91" s="494">
        <v>0</v>
      </c>
      <c r="AE91" s="494">
        <v>0</v>
      </c>
      <c r="AF91" s="494">
        <v>0</v>
      </c>
      <c r="AG91" s="494">
        <v>0</v>
      </c>
      <c r="AH91" s="494">
        <v>0</v>
      </c>
      <c r="AI91" s="494">
        <v>0</v>
      </c>
      <c r="AJ91" s="494">
        <v>0</v>
      </c>
      <c r="AK91" s="494">
        <v>0</v>
      </c>
      <c r="AL91" s="494">
        <v>0</v>
      </c>
      <c r="AM91" s="494">
        <v>0</v>
      </c>
      <c r="AN91" s="494">
        <v>0</v>
      </c>
      <c r="AO91" s="494">
        <v>0</v>
      </c>
      <c r="AP91" s="494">
        <v>0</v>
      </c>
      <c r="AQ91" s="494">
        <v>0</v>
      </c>
      <c r="AR91" s="494">
        <v>0</v>
      </c>
      <c r="AS91" s="494">
        <v>0</v>
      </c>
      <c r="AT91" s="494">
        <v>0</v>
      </c>
      <c r="AU91" s="494">
        <v>0</v>
      </c>
      <c r="AV91" s="494">
        <v>0</v>
      </c>
      <c r="AW91" s="494">
        <v>0</v>
      </c>
      <c r="AX91" s="494">
        <v>0</v>
      </c>
      <c r="AY91" s="494">
        <v>0</v>
      </c>
      <c r="AZ91" s="494">
        <v>0</v>
      </c>
      <c r="BA91" s="494">
        <v>0</v>
      </c>
      <c r="BB91" s="494">
        <v>0</v>
      </c>
      <c r="BC91" s="494">
        <v>0</v>
      </c>
      <c r="BD91" s="494">
        <v>0</v>
      </c>
      <c r="BE91" s="494">
        <v>0</v>
      </c>
      <c r="BF91" s="494">
        <v>0</v>
      </c>
      <c r="BG91" s="494">
        <v>0</v>
      </c>
      <c r="BH91" s="494">
        <v>0</v>
      </c>
      <c r="BI91" s="494">
        <v>0</v>
      </c>
      <c r="BJ91" s="494">
        <v>0</v>
      </c>
      <c r="BK91" s="494">
        <v>0</v>
      </c>
      <c r="BL91" s="494">
        <v>0</v>
      </c>
      <c r="BM91" s="494">
        <v>0</v>
      </c>
      <c r="BN91" s="494">
        <v>0</v>
      </c>
      <c r="BO91" s="494">
        <v>0</v>
      </c>
      <c r="BP91" s="494">
        <v>0</v>
      </c>
      <c r="BQ91" s="494">
        <v>0</v>
      </c>
      <c r="BR91" s="494">
        <v>0</v>
      </c>
      <c r="BS91" s="494">
        <v>0</v>
      </c>
      <c r="BT91" s="494">
        <v>0</v>
      </c>
      <c r="BU91" s="494">
        <v>0</v>
      </c>
      <c r="BV91" s="494">
        <v>0</v>
      </c>
      <c r="BW91" s="494">
        <v>0</v>
      </c>
      <c r="BX91" s="494">
        <v>0</v>
      </c>
      <c r="BY91" s="494">
        <v>0</v>
      </c>
      <c r="BZ91" s="494">
        <v>0</v>
      </c>
      <c r="CA91" s="494">
        <v>0</v>
      </c>
      <c r="CB91" s="494">
        <v>0</v>
      </c>
      <c r="CC91" s="494">
        <v>0</v>
      </c>
      <c r="CD91" s="494">
        <v>0</v>
      </c>
      <c r="CE91" s="494">
        <v>0</v>
      </c>
      <c r="CF91" s="494">
        <v>0</v>
      </c>
      <c r="CG91" s="494">
        <v>0</v>
      </c>
      <c r="CH91" s="494">
        <v>0</v>
      </c>
      <c r="CI91" s="494">
        <v>0</v>
      </c>
      <c r="CJ91" s="494">
        <v>0</v>
      </c>
      <c r="CK91" s="494">
        <v>0</v>
      </c>
      <c r="CL91" s="494">
        <v>0</v>
      </c>
      <c r="CM91" s="494">
        <v>0</v>
      </c>
      <c r="CN91" s="494">
        <v>0</v>
      </c>
      <c r="CO91" s="494">
        <v>0</v>
      </c>
      <c r="CP91" s="494">
        <v>0</v>
      </c>
      <c r="CQ91" s="494">
        <v>0</v>
      </c>
      <c r="CR91" s="494">
        <v>0</v>
      </c>
      <c r="CS91" s="494">
        <v>0</v>
      </c>
      <c r="CT91" s="9"/>
      <c r="CV91" s="343">
        <f>IF(COUNT(G91:INDEX(G91:CS91,RP+1))&lt;&gt;RP+1,"Error",0)</f>
        <v>0</v>
      </c>
      <c r="CX91" s="324">
        <f t="shared" si="22"/>
        <v>0</v>
      </c>
    </row>
    <row r="92" spans="3:102" customFormat="1" hidden="1" x14ac:dyDescent="0.35">
      <c r="C92" s="74"/>
      <c r="D92" s="3"/>
      <c r="E92" s="497"/>
      <c r="F92" s="497"/>
      <c r="G92" s="498"/>
      <c r="H92" s="498"/>
      <c r="I92" s="498"/>
      <c r="J92" s="498"/>
      <c r="K92" s="498"/>
      <c r="L92" s="498"/>
      <c r="M92" s="498"/>
      <c r="N92" s="498"/>
      <c r="O92" s="498"/>
      <c r="P92" s="498"/>
      <c r="Q92" s="498"/>
      <c r="R92" s="498"/>
      <c r="S92" s="498"/>
      <c r="T92" s="498"/>
      <c r="U92" s="498"/>
      <c r="V92" s="498"/>
      <c r="W92" s="498"/>
      <c r="X92" s="498"/>
      <c r="Y92" s="498"/>
      <c r="Z92" s="498"/>
      <c r="AA92" s="498"/>
      <c r="AB92" s="498"/>
      <c r="AC92" s="498"/>
      <c r="AD92" s="498"/>
      <c r="AE92" s="498"/>
      <c r="AF92" s="498"/>
      <c r="AG92" s="498"/>
      <c r="AH92" s="498"/>
      <c r="AI92" s="498"/>
      <c r="AJ92" s="498"/>
      <c r="AK92" s="498"/>
      <c r="AL92" s="498"/>
      <c r="AM92" s="498"/>
      <c r="AN92" s="498"/>
      <c r="AO92" s="498"/>
      <c r="AP92" s="498"/>
      <c r="AQ92" s="498"/>
      <c r="AR92" s="498"/>
      <c r="AS92" s="498"/>
      <c r="AT92" s="498"/>
      <c r="AU92" s="498"/>
      <c r="AV92" s="498"/>
      <c r="AW92" s="498"/>
      <c r="AX92" s="498"/>
      <c r="AY92" s="498"/>
      <c r="AZ92" s="498"/>
      <c r="BA92" s="498"/>
      <c r="BB92" s="498"/>
      <c r="BC92" s="498"/>
      <c r="BD92" s="498"/>
      <c r="BE92" s="498"/>
      <c r="BF92" s="498"/>
      <c r="BG92" s="498"/>
      <c r="BH92" s="498"/>
      <c r="BI92" s="498"/>
      <c r="BJ92" s="498"/>
      <c r="BK92" s="498"/>
      <c r="BL92" s="498"/>
      <c r="BM92" s="498"/>
      <c r="BN92" s="498"/>
      <c r="BO92" s="498"/>
      <c r="BP92" s="498"/>
      <c r="BQ92" s="498"/>
      <c r="BR92" s="498"/>
      <c r="BS92" s="498"/>
      <c r="BT92" s="498"/>
      <c r="BU92" s="498"/>
      <c r="BV92" s="498"/>
      <c r="BW92" s="498"/>
      <c r="BX92" s="498"/>
      <c r="BY92" s="498"/>
      <c r="BZ92" s="498"/>
      <c r="CA92" s="498"/>
      <c r="CB92" s="498"/>
      <c r="CC92" s="498"/>
      <c r="CD92" s="498"/>
      <c r="CE92" s="498"/>
      <c r="CF92" s="498"/>
      <c r="CG92" s="498"/>
      <c r="CH92" s="498"/>
      <c r="CI92" s="498"/>
      <c r="CJ92" s="498"/>
      <c r="CK92" s="498"/>
      <c r="CL92" s="498"/>
      <c r="CM92" s="498"/>
      <c r="CN92" s="498"/>
      <c r="CO92" s="498"/>
      <c r="CP92" s="498"/>
      <c r="CQ92" s="498"/>
      <c r="CR92" s="498"/>
      <c r="CS92" s="498"/>
    </row>
    <row r="93" spans="3:102" customFormat="1" ht="15.5" hidden="1" x14ac:dyDescent="0.35">
      <c r="C93" s="78" t="s">
        <v>21</v>
      </c>
      <c r="D93" s="3"/>
      <c r="E93" s="502"/>
      <c r="F93" s="497"/>
      <c r="G93" s="498"/>
      <c r="H93" s="498"/>
      <c r="I93" s="498"/>
      <c r="J93" s="498"/>
      <c r="K93" s="498"/>
      <c r="L93" s="498"/>
      <c r="M93" s="498"/>
      <c r="N93" s="498"/>
      <c r="O93" s="498"/>
      <c r="P93" s="498"/>
      <c r="Q93" s="498"/>
      <c r="R93" s="498"/>
      <c r="S93" s="498"/>
      <c r="T93" s="498"/>
      <c r="U93" s="498"/>
      <c r="V93" s="498"/>
      <c r="W93" s="498"/>
      <c r="X93" s="498"/>
      <c r="Y93" s="498"/>
      <c r="Z93" s="498"/>
      <c r="AA93" s="498"/>
      <c r="AB93" s="498"/>
      <c r="AC93" s="498"/>
      <c r="AD93" s="498"/>
      <c r="AE93" s="498"/>
      <c r="AF93" s="498"/>
      <c r="AG93" s="498"/>
      <c r="AH93" s="498"/>
      <c r="AI93" s="498"/>
      <c r="AJ93" s="498"/>
      <c r="AK93" s="498"/>
      <c r="AL93" s="498"/>
      <c r="AM93" s="498"/>
      <c r="AN93" s="498"/>
      <c r="AO93" s="498"/>
      <c r="AP93" s="498"/>
      <c r="AQ93" s="498"/>
      <c r="AR93" s="498"/>
      <c r="AS93" s="498"/>
      <c r="AT93" s="498"/>
      <c r="AU93" s="498"/>
      <c r="AV93" s="498"/>
      <c r="AW93" s="498"/>
      <c r="AX93" s="498"/>
      <c r="AY93" s="498"/>
      <c r="AZ93" s="498"/>
      <c r="BA93" s="498"/>
      <c r="BB93" s="498"/>
      <c r="BC93" s="498"/>
      <c r="BD93" s="498"/>
      <c r="BE93" s="498"/>
      <c r="BF93" s="498"/>
      <c r="BG93" s="498"/>
      <c r="BH93" s="498"/>
      <c r="BI93" s="498"/>
      <c r="BJ93" s="498"/>
      <c r="BK93" s="498"/>
      <c r="BL93" s="498"/>
      <c r="BM93" s="498"/>
      <c r="BN93" s="498"/>
      <c r="BO93" s="498"/>
      <c r="BP93" s="498"/>
      <c r="BQ93" s="498"/>
      <c r="BR93" s="498"/>
      <c r="BS93" s="498"/>
      <c r="BT93" s="498"/>
      <c r="BU93" s="498"/>
      <c r="BV93" s="498"/>
      <c r="BW93" s="498"/>
      <c r="BX93" s="498"/>
      <c r="BY93" s="498"/>
      <c r="BZ93" s="498"/>
      <c r="CA93" s="498"/>
      <c r="CB93" s="498"/>
      <c r="CC93" s="498"/>
      <c r="CD93" s="498"/>
      <c r="CE93" s="498"/>
      <c r="CF93" s="498"/>
      <c r="CG93" s="498"/>
      <c r="CH93" s="498"/>
      <c r="CI93" s="498"/>
      <c r="CJ93" s="498"/>
      <c r="CK93" s="498"/>
      <c r="CL93" s="498"/>
      <c r="CM93" s="498"/>
      <c r="CN93" s="498"/>
      <c r="CO93" s="498"/>
      <c r="CP93" s="498"/>
      <c r="CQ93" s="498"/>
      <c r="CR93" s="498"/>
      <c r="CS93" s="498"/>
      <c r="CT93" s="10"/>
    </row>
    <row r="94" spans="3:102" customFormat="1" hidden="1" x14ac:dyDescent="0.35">
      <c r="C94" s="74"/>
      <c r="D94" s="3"/>
      <c r="E94" s="497"/>
      <c r="F94" s="497"/>
      <c r="G94" s="498"/>
      <c r="H94" s="498"/>
      <c r="I94" s="498"/>
      <c r="J94" s="498"/>
      <c r="K94" s="498"/>
      <c r="L94" s="498"/>
      <c r="M94" s="498"/>
      <c r="N94" s="498"/>
      <c r="O94" s="498"/>
      <c r="P94" s="498"/>
      <c r="Q94" s="498"/>
      <c r="R94" s="498"/>
      <c r="S94" s="498"/>
      <c r="T94" s="498"/>
      <c r="U94" s="498"/>
      <c r="V94" s="498"/>
      <c r="W94" s="498"/>
      <c r="X94" s="498"/>
      <c r="Y94" s="498"/>
      <c r="Z94" s="498"/>
      <c r="AA94" s="498"/>
      <c r="AB94" s="498"/>
      <c r="AC94" s="498"/>
      <c r="AD94" s="498"/>
      <c r="AE94" s="498"/>
      <c r="AF94" s="498"/>
      <c r="AG94" s="498"/>
      <c r="AH94" s="498"/>
      <c r="AI94" s="498"/>
      <c r="AJ94" s="498"/>
      <c r="AK94" s="498"/>
      <c r="AL94" s="498"/>
      <c r="AM94" s="498"/>
      <c r="AN94" s="498"/>
      <c r="AO94" s="498"/>
      <c r="AP94" s="498"/>
      <c r="AQ94" s="498"/>
      <c r="AR94" s="498"/>
      <c r="AS94" s="498"/>
      <c r="AT94" s="498"/>
      <c r="AU94" s="498"/>
      <c r="AV94" s="498"/>
      <c r="AW94" s="498"/>
      <c r="AX94" s="498"/>
      <c r="AY94" s="498"/>
      <c r="AZ94" s="498"/>
      <c r="BA94" s="498"/>
      <c r="BB94" s="498"/>
      <c r="BC94" s="498"/>
      <c r="BD94" s="498"/>
      <c r="BE94" s="498"/>
      <c r="BF94" s="498"/>
      <c r="BG94" s="498"/>
      <c r="BH94" s="498"/>
      <c r="BI94" s="498"/>
      <c r="BJ94" s="498"/>
      <c r="BK94" s="498"/>
      <c r="BL94" s="498"/>
      <c r="BM94" s="498"/>
      <c r="BN94" s="498"/>
      <c r="BO94" s="498"/>
      <c r="BP94" s="498"/>
      <c r="BQ94" s="498"/>
      <c r="BR94" s="498"/>
      <c r="BS94" s="498"/>
      <c r="BT94" s="498"/>
      <c r="BU94" s="498"/>
      <c r="BV94" s="498"/>
      <c r="BW94" s="498"/>
      <c r="BX94" s="498"/>
      <c r="BY94" s="498"/>
      <c r="BZ94" s="498"/>
      <c r="CA94" s="498"/>
      <c r="CB94" s="498"/>
      <c r="CC94" s="498"/>
      <c r="CD94" s="498"/>
      <c r="CE94" s="498"/>
      <c r="CF94" s="498"/>
      <c r="CG94" s="498"/>
      <c r="CH94" s="498"/>
      <c r="CI94" s="498"/>
      <c r="CJ94" s="498"/>
      <c r="CK94" s="498"/>
      <c r="CL94" s="498"/>
      <c r="CM94" s="498"/>
      <c r="CN94" s="498"/>
      <c r="CO94" s="498"/>
      <c r="CP94" s="498"/>
      <c r="CQ94" s="498"/>
      <c r="CR94" s="498"/>
      <c r="CS94" s="498"/>
      <c r="CT94" s="10"/>
    </row>
    <row r="95" spans="3:102" ht="13" hidden="1" x14ac:dyDescent="0.3">
      <c r="C95" s="232" t="s">
        <v>145</v>
      </c>
      <c r="D95" s="55"/>
      <c r="E95" s="490">
        <f t="shared" ref="E95:AJ95" si="23">SUM(E96:E115)</f>
        <v>0</v>
      </c>
      <c r="F95" s="490">
        <f t="shared" si="23"/>
        <v>0</v>
      </c>
      <c r="G95" s="491">
        <f t="shared" si="23"/>
        <v>0</v>
      </c>
      <c r="H95" s="491">
        <f t="shared" si="23"/>
        <v>0</v>
      </c>
      <c r="I95" s="491">
        <f t="shared" si="23"/>
        <v>0</v>
      </c>
      <c r="J95" s="491">
        <f t="shared" si="23"/>
        <v>0</v>
      </c>
      <c r="K95" s="491">
        <f t="shared" si="23"/>
        <v>0</v>
      </c>
      <c r="L95" s="491">
        <f t="shared" si="23"/>
        <v>0</v>
      </c>
      <c r="M95" s="491">
        <f t="shared" si="23"/>
        <v>0</v>
      </c>
      <c r="N95" s="491">
        <f t="shared" si="23"/>
        <v>0</v>
      </c>
      <c r="O95" s="491">
        <f t="shared" si="23"/>
        <v>0</v>
      </c>
      <c r="P95" s="491">
        <f t="shared" si="23"/>
        <v>0</v>
      </c>
      <c r="Q95" s="491">
        <f t="shared" si="23"/>
        <v>0</v>
      </c>
      <c r="R95" s="491">
        <f t="shared" si="23"/>
        <v>0</v>
      </c>
      <c r="S95" s="491">
        <f t="shared" si="23"/>
        <v>0</v>
      </c>
      <c r="T95" s="491">
        <f t="shared" si="23"/>
        <v>0</v>
      </c>
      <c r="U95" s="491">
        <f t="shared" si="23"/>
        <v>0</v>
      </c>
      <c r="V95" s="491">
        <f t="shared" si="23"/>
        <v>0</v>
      </c>
      <c r="W95" s="491">
        <f t="shared" si="23"/>
        <v>0</v>
      </c>
      <c r="X95" s="491">
        <f t="shared" si="23"/>
        <v>0</v>
      </c>
      <c r="Y95" s="491">
        <f t="shared" si="23"/>
        <v>0</v>
      </c>
      <c r="Z95" s="491">
        <f t="shared" si="23"/>
        <v>0</v>
      </c>
      <c r="AA95" s="491">
        <f t="shared" si="23"/>
        <v>0</v>
      </c>
      <c r="AB95" s="491">
        <f t="shared" si="23"/>
        <v>0</v>
      </c>
      <c r="AC95" s="491">
        <f t="shared" si="23"/>
        <v>0</v>
      </c>
      <c r="AD95" s="491">
        <f t="shared" si="23"/>
        <v>0</v>
      </c>
      <c r="AE95" s="491">
        <f t="shared" si="23"/>
        <v>0</v>
      </c>
      <c r="AF95" s="491">
        <f t="shared" si="23"/>
        <v>0</v>
      </c>
      <c r="AG95" s="491">
        <f t="shared" si="23"/>
        <v>0</v>
      </c>
      <c r="AH95" s="491">
        <f t="shared" si="23"/>
        <v>0</v>
      </c>
      <c r="AI95" s="491">
        <f t="shared" si="23"/>
        <v>0</v>
      </c>
      <c r="AJ95" s="491">
        <f t="shared" si="23"/>
        <v>0</v>
      </c>
      <c r="AK95" s="491">
        <f t="shared" ref="AK95:CS95" si="24">SUM(AK96:AK115)</f>
        <v>0</v>
      </c>
      <c r="AL95" s="491">
        <f t="shared" si="24"/>
        <v>0</v>
      </c>
      <c r="AM95" s="491">
        <f t="shared" si="24"/>
        <v>0</v>
      </c>
      <c r="AN95" s="491">
        <f t="shared" si="24"/>
        <v>0</v>
      </c>
      <c r="AO95" s="491">
        <f t="shared" si="24"/>
        <v>0</v>
      </c>
      <c r="AP95" s="491">
        <f t="shared" si="24"/>
        <v>0</v>
      </c>
      <c r="AQ95" s="491">
        <f t="shared" si="24"/>
        <v>0</v>
      </c>
      <c r="AR95" s="491">
        <f t="shared" si="24"/>
        <v>0</v>
      </c>
      <c r="AS95" s="491">
        <f t="shared" si="24"/>
        <v>0</v>
      </c>
      <c r="AT95" s="491">
        <f t="shared" si="24"/>
        <v>0</v>
      </c>
      <c r="AU95" s="491">
        <f t="shared" si="24"/>
        <v>0</v>
      </c>
      <c r="AV95" s="491">
        <f t="shared" si="24"/>
        <v>0</v>
      </c>
      <c r="AW95" s="491">
        <f t="shared" si="24"/>
        <v>0</v>
      </c>
      <c r="AX95" s="491">
        <f t="shared" si="24"/>
        <v>0</v>
      </c>
      <c r="AY95" s="491">
        <f t="shared" si="24"/>
        <v>0</v>
      </c>
      <c r="AZ95" s="491">
        <f t="shared" si="24"/>
        <v>0</v>
      </c>
      <c r="BA95" s="491">
        <f t="shared" si="24"/>
        <v>0</v>
      </c>
      <c r="BB95" s="491">
        <f t="shared" si="24"/>
        <v>0</v>
      </c>
      <c r="BC95" s="491">
        <f t="shared" si="24"/>
        <v>0</v>
      </c>
      <c r="BD95" s="491">
        <f t="shared" si="24"/>
        <v>0</v>
      </c>
      <c r="BE95" s="491">
        <f t="shared" si="24"/>
        <v>0</v>
      </c>
      <c r="BF95" s="491">
        <f t="shared" si="24"/>
        <v>0</v>
      </c>
      <c r="BG95" s="491">
        <f t="shared" si="24"/>
        <v>0</v>
      </c>
      <c r="BH95" s="491">
        <f t="shared" si="24"/>
        <v>0</v>
      </c>
      <c r="BI95" s="491">
        <f t="shared" si="24"/>
        <v>0</v>
      </c>
      <c r="BJ95" s="491">
        <f t="shared" si="24"/>
        <v>0</v>
      </c>
      <c r="BK95" s="491">
        <f t="shared" si="24"/>
        <v>0</v>
      </c>
      <c r="BL95" s="491">
        <f t="shared" si="24"/>
        <v>0</v>
      </c>
      <c r="BM95" s="491">
        <f t="shared" si="24"/>
        <v>0</v>
      </c>
      <c r="BN95" s="491">
        <f t="shared" si="24"/>
        <v>0</v>
      </c>
      <c r="BO95" s="491">
        <f t="shared" si="24"/>
        <v>0</v>
      </c>
      <c r="BP95" s="491">
        <f t="shared" si="24"/>
        <v>0</v>
      </c>
      <c r="BQ95" s="491">
        <f t="shared" si="24"/>
        <v>0</v>
      </c>
      <c r="BR95" s="491">
        <f t="shared" si="24"/>
        <v>0</v>
      </c>
      <c r="BS95" s="491">
        <f t="shared" si="24"/>
        <v>0</v>
      </c>
      <c r="BT95" s="491">
        <f t="shared" si="24"/>
        <v>0</v>
      </c>
      <c r="BU95" s="491">
        <f t="shared" si="24"/>
        <v>0</v>
      </c>
      <c r="BV95" s="491">
        <f t="shared" si="24"/>
        <v>0</v>
      </c>
      <c r="BW95" s="491">
        <f t="shared" si="24"/>
        <v>0</v>
      </c>
      <c r="BX95" s="491">
        <f t="shared" si="24"/>
        <v>0</v>
      </c>
      <c r="BY95" s="491">
        <f t="shared" si="24"/>
        <v>0</v>
      </c>
      <c r="BZ95" s="491">
        <f t="shared" si="24"/>
        <v>0</v>
      </c>
      <c r="CA95" s="491">
        <f t="shared" si="24"/>
        <v>0</v>
      </c>
      <c r="CB95" s="491">
        <f t="shared" si="24"/>
        <v>0</v>
      </c>
      <c r="CC95" s="491">
        <f t="shared" si="24"/>
        <v>0</v>
      </c>
      <c r="CD95" s="491">
        <f t="shared" si="24"/>
        <v>0</v>
      </c>
      <c r="CE95" s="491">
        <f t="shared" si="24"/>
        <v>0</v>
      </c>
      <c r="CF95" s="491">
        <f t="shared" si="24"/>
        <v>0</v>
      </c>
      <c r="CG95" s="491">
        <f t="shared" si="24"/>
        <v>0</v>
      </c>
      <c r="CH95" s="491">
        <f t="shared" si="24"/>
        <v>0</v>
      </c>
      <c r="CI95" s="491">
        <f t="shared" si="24"/>
        <v>0</v>
      </c>
      <c r="CJ95" s="491">
        <f t="shared" si="24"/>
        <v>0</v>
      </c>
      <c r="CK95" s="491">
        <f t="shared" si="24"/>
        <v>0</v>
      </c>
      <c r="CL95" s="491">
        <f t="shared" si="24"/>
        <v>0</v>
      </c>
      <c r="CM95" s="491">
        <f t="shared" si="24"/>
        <v>0</v>
      </c>
      <c r="CN95" s="491">
        <f t="shared" si="24"/>
        <v>0</v>
      </c>
      <c r="CO95" s="491">
        <f t="shared" si="24"/>
        <v>0</v>
      </c>
      <c r="CP95" s="491">
        <f t="shared" si="24"/>
        <v>0</v>
      </c>
      <c r="CQ95" s="491">
        <f t="shared" si="24"/>
        <v>0</v>
      </c>
      <c r="CR95" s="491">
        <f t="shared" si="24"/>
        <v>0</v>
      </c>
      <c r="CS95" s="491">
        <f t="shared" si="24"/>
        <v>0</v>
      </c>
      <c r="CT95" s="56"/>
      <c r="CX95" s="3"/>
    </row>
    <row r="96" spans="3:102" ht="13.75" hidden="1" customHeight="1" x14ac:dyDescent="0.3">
      <c r="C96" s="421"/>
      <c r="E96" s="492">
        <f>G96+NPV(G.Asm!$F$40,H96:INDEX(H96:CS96,RP))</f>
        <v>0</v>
      </c>
      <c r="F96" s="492">
        <f t="shared" ref="F96:F115" si="25">SUMIF($G$4:$CS$4,"&lt;="&amp;RP,G96:CS96)</f>
        <v>0</v>
      </c>
      <c r="G96" s="493">
        <v>0</v>
      </c>
      <c r="H96" s="494">
        <v>0</v>
      </c>
      <c r="I96" s="494">
        <v>0</v>
      </c>
      <c r="J96" s="494">
        <v>0</v>
      </c>
      <c r="K96" s="494">
        <v>0</v>
      </c>
      <c r="L96" s="494">
        <v>0</v>
      </c>
      <c r="M96" s="494">
        <v>0</v>
      </c>
      <c r="N96" s="494">
        <v>0</v>
      </c>
      <c r="O96" s="494">
        <v>0</v>
      </c>
      <c r="P96" s="494">
        <v>0</v>
      </c>
      <c r="Q96" s="494">
        <v>0</v>
      </c>
      <c r="R96" s="494">
        <v>0</v>
      </c>
      <c r="S96" s="494">
        <v>0</v>
      </c>
      <c r="T96" s="494">
        <v>0</v>
      </c>
      <c r="U96" s="494">
        <v>0</v>
      </c>
      <c r="V96" s="494">
        <v>0</v>
      </c>
      <c r="W96" s="494">
        <v>0</v>
      </c>
      <c r="X96" s="494">
        <v>0</v>
      </c>
      <c r="Y96" s="494">
        <v>0</v>
      </c>
      <c r="Z96" s="494">
        <v>0</v>
      </c>
      <c r="AA96" s="494">
        <v>0</v>
      </c>
      <c r="AB96" s="494">
        <v>0</v>
      </c>
      <c r="AC96" s="494">
        <v>0</v>
      </c>
      <c r="AD96" s="494">
        <v>0</v>
      </c>
      <c r="AE96" s="494">
        <v>0</v>
      </c>
      <c r="AF96" s="494">
        <v>0</v>
      </c>
      <c r="AG96" s="494">
        <v>0</v>
      </c>
      <c r="AH96" s="494">
        <v>0</v>
      </c>
      <c r="AI96" s="494">
        <v>0</v>
      </c>
      <c r="AJ96" s="494">
        <v>0</v>
      </c>
      <c r="AK96" s="494">
        <v>0</v>
      </c>
      <c r="AL96" s="494">
        <v>0</v>
      </c>
      <c r="AM96" s="494">
        <v>0</v>
      </c>
      <c r="AN96" s="494">
        <v>0</v>
      </c>
      <c r="AO96" s="494">
        <v>0</v>
      </c>
      <c r="AP96" s="494">
        <v>0</v>
      </c>
      <c r="AQ96" s="494">
        <v>0</v>
      </c>
      <c r="AR96" s="494">
        <v>0</v>
      </c>
      <c r="AS96" s="494">
        <v>0</v>
      </c>
      <c r="AT96" s="494">
        <v>0</v>
      </c>
      <c r="AU96" s="494">
        <v>0</v>
      </c>
      <c r="AV96" s="494">
        <v>0</v>
      </c>
      <c r="AW96" s="494">
        <v>0</v>
      </c>
      <c r="AX96" s="494">
        <v>0</v>
      </c>
      <c r="AY96" s="494">
        <v>0</v>
      </c>
      <c r="AZ96" s="494">
        <v>0</v>
      </c>
      <c r="BA96" s="494">
        <v>0</v>
      </c>
      <c r="BB96" s="494">
        <v>0</v>
      </c>
      <c r="BC96" s="494">
        <v>0</v>
      </c>
      <c r="BD96" s="494">
        <v>0</v>
      </c>
      <c r="BE96" s="494">
        <v>0</v>
      </c>
      <c r="BF96" s="494">
        <v>0</v>
      </c>
      <c r="BG96" s="494">
        <v>0</v>
      </c>
      <c r="BH96" s="494">
        <v>0</v>
      </c>
      <c r="BI96" s="494">
        <v>0</v>
      </c>
      <c r="BJ96" s="494">
        <v>0</v>
      </c>
      <c r="BK96" s="494">
        <v>0</v>
      </c>
      <c r="BL96" s="494">
        <v>0</v>
      </c>
      <c r="BM96" s="494">
        <v>0</v>
      </c>
      <c r="BN96" s="494">
        <v>0</v>
      </c>
      <c r="BO96" s="494">
        <v>0</v>
      </c>
      <c r="BP96" s="494">
        <v>0</v>
      </c>
      <c r="BQ96" s="494">
        <v>0</v>
      </c>
      <c r="BR96" s="494">
        <v>0</v>
      </c>
      <c r="BS96" s="494">
        <v>0</v>
      </c>
      <c r="BT96" s="494">
        <v>0</v>
      </c>
      <c r="BU96" s="494">
        <v>0</v>
      </c>
      <c r="BV96" s="494">
        <v>0</v>
      </c>
      <c r="BW96" s="494">
        <v>0</v>
      </c>
      <c r="BX96" s="494">
        <v>0</v>
      </c>
      <c r="BY96" s="494">
        <v>0</v>
      </c>
      <c r="BZ96" s="494">
        <v>0</v>
      </c>
      <c r="CA96" s="494">
        <v>0</v>
      </c>
      <c r="CB96" s="494">
        <v>0</v>
      </c>
      <c r="CC96" s="494">
        <v>0</v>
      </c>
      <c r="CD96" s="494">
        <v>0</v>
      </c>
      <c r="CE96" s="494">
        <v>0</v>
      </c>
      <c r="CF96" s="494">
        <v>0</v>
      </c>
      <c r="CG96" s="494">
        <v>0</v>
      </c>
      <c r="CH96" s="494">
        <v>0</v>
      </c>
      <c r="CI96" s="494">
        <v>0</v>
      </c>
      <c r="CJ96" s="494">
        <v>0</v>
      </c>
      <c r="CK96" s="494">
        <v>0</v>
      </c>
      <c r="CL96" s="494">
        <v>0</v>
      </c>
      <c r="CM96" s="494">
        <v>0</v>
      </c>
      <c r="CN96" s="494">
        <v>0</v>
      </c>
      <c r="CO96" s="494">
        <v>0</v>
      </c>
      <c r="CP96" s="494">
        <v>0</v>
      </c>
      <c r="CQ96" s="494">
        <v>0</v>
      </c>
      <c r="CR96" s="494">
        <v>0</v>
      </c>
      <c r="CS96" s="494">
        <v>0</v>
      </c>
      <c r="CT96" s="9"/>
      <c r="CV96" s="343">
        <f>IF(COUNT(G96:INDEX(G96:CS96,RP+1))&lt;&gt;RP+1,"Error",0)</f>
        <v>0</v>
      </c>
      <c r="CX96" s="324">
        <f t="shared" ref="CX96:CX115" si="26">IF(OR(AND(OR(ISBLANK(C96),NOT(ISBLANK(C96)),C96="Spare"),E96=0,F96=0),AND(NOT(ISBLANK(C96)),NOT(C96="Spare"),NOT(E96=0),NOT(F96=0))),0,"Error")</f>
        <v>0</v>
      </c>
    </row>
    <row r="97" spans="3:102" ht="13.75" hidden="1" customHeight="1" x14ac:dyDescent="0.3">
      <c r="C97" s="421"/>
      <c r="E97" s="492">
        <f>G97+NPV(G.Asm!$F$40,H97:INDEX(H97:CS97,RP))</f>
        <v>0</v>
      </c>
      <c r="F97" s="492">
        <f t="shared" si="25"/>
        <v>0</v>
      </c>
      <c r="G97" s="493">
        <v>0</v>
      </c>
      <c r="H97" s="494">
        <v>0</v>
      </c>
      <c r="I97" s="494">
        <v>0</v>
      </c>
      <c r="J97" s="494">
        <v>0</v>
      </c>
      <c r="K97" s="494">
        <v>0</v>
      </c>
      <c r="L97" s="494">
        <v>0</v>
      </c>
      <c r="M97" s="494">
        <v>0</v>
      </c>
      <c r="N97" s="494">
        <v>0</v>
      </c>
      <c r="O97" s="494">
        <v>0</v>
      </c>
      <c r="P97" s="494">
        <v>0</v>
      </c>
      <c r="Q97" s="494">
        <v>0</v>
      </c>
      <c r="R97" s="494">
        <v>0</v>
      </c>
      <c r="S97" s="494">
        <v>0</v>
      </c>
      <c r="T97" s="494">
        <v>0</v>
      </c>
      <c r="U97" s="494">
        <v>0</v>
      </c>
      <c r="V97" s="494">
        <v>0</v>
      </c>
      <c r="W97" s="494">
        <v>0</v>
      </c>
      <c r="X97" s="494">
        <v>0</v>
      </c>
      <c r="Y97" s="494">
        <v>0</v>
      </c>
      <c r="Z97" s="494">
        <v>0</v>
      </c>
      <c r="AA97" s="494">
        <v>0</v>
      </c>
      <c r="AB97" s="494">
        <v>0</v>
      </c>
      <c r="AC97" s="494">
        <v>0</v>
      </c>
      <c r="AD97" s="494">
        <v>0</v>
      </c>
      <c r="AE97" s="494">
        <v>0</v>
      </c>
      <c r="AF97" s="494">
        <v>0</v>
      </c>
      <c r="AG97" s="494">
        <v>0</v>
      </c>
      <c r="AH97" s="494">
        <v>0</v>
      </c>
      <c r="AI97" s="494">
        <v>0</v>
      </c>
      <c r="AJ97" s="494">
        <v>0</v>
      </c>
      <c r="AK97" s="494">
        <v>0</v>
      </c>
      <c r="AL97" s="494">
        <v>0</v>
      </c>
      <c r="AM97" s="494">
        <v>0</v>
      </c>
      <c r="AN97" s="494">
        <v>0</v>
      </c>
      <c r="AO97" s="494">
        <v>0</v>
      </c>
      <c r="AP97" s="494">
        <v>0</v>
      </c>
      <c r="AQ97" s="494">
        <v>0</v>
      </c>
      <c r="AR97" s="494">
        <v>0</v>
      </c>
      <c r="AS97" s="494">
        <v>0</v>
      </c>
      <c r="AT97" s="494">
        <v>0</v>
      </c>
      <c r="AU97" s="494">
        <v>0</v>
      </c>
      <c r="AV97" s="494">
        <v>0</v>
      </c>
      <c r="AW97" s="494">
        <v>0</v>
      </c>
      <c r="AX97" s="494">
        <v>0</v>
      </c>
      <c r="AY97" s="494">
        <v>0</v>
      </c>
      <c r="AZ97" s="494">
        <v>0</v>
      </c>
      <c r="BA97" s="494">
        <v>0</v>
      </c>
      <c r="BB97" s="494">
        <v>0</v>
      </c>
      <c r="BC97" s="494">
        <v>0</v>
      </c>
      <c r="BD97" s="494">
        <v>0</v>
      </c>
      <c r="BE97" s="494">
        <v>0</v>
      </c>
      <c r="BF97" s="494">
        <v>0</v>
      </c>
      <c r="BG97" s="494">
        <v>0</v>
      </c>
      <c r="BH97" s="494">
        <v>0</v>
      </c>
      <c r="BI97" s="494">
        <v>0</v>
      </c>
      <c r="BJ97" s="494">
        <v>0</v>
      </c>
      <c r="BK97" s="494">
        <v>0</v>
      </c>
      <c r="BL97" s="494">
        <v>0</v>
      </c>
      <c r="BM97" s="494">
        <v>0</v>
      </c>
      <c r="BN97" s="494">
        <v>0</v>
      </c>
      <c r="BO97" s="494">
        <v>0</v>
      </c>
      <c r="BP97" s="494">
        <v>0</v>
      </c>
      <c r="BQ97" s="494">
        <v>0</v>
      </c>
      <c r="BR97" s="494">
        <v>0</v>
      </c>
      <c r="BS97" s="494">
        <v>0</v>
      </c>
      <c r="BT97" s="494">
        <v>0</v>
      </c>
      <c r="BU97" s="494">
        <v>0</v>
      </c>
      <c r="BV97" s="494">
        <v>0</v>
      </c>
      <c r="BW97" s="494">
        <v>0</v>
      </c>
      <c r="BX97" s="494">
        <v>0</v>
      </c>
      <c r="BY97" s="494">
        <v>0</v>
      </c>
      <c r="BZ97" s="494">
        <v>0</v>
      </c>
      <c r="CA97" s="494">
        <v>0</v>
      </c>
      <c r="CB97" s="494">
        <v>0</v>
      </c>
      <c r="CC97" s="494">
        <v>0</v>
      </c>
      <c r="CD97" s="494">
        <v>0</v>
      </c>
      <c r="CE97" s="494">
        <v>0</v>
      </c>
      <c r="CF97" s="494">
        <v>0</v>
      </c>
      <c r="CG97" s="494">
        <v>0</v>
      </c>
      <c r="CH97" s="494">
        <v>0</v>
      </c>
      <c r="CI97" s="494">
        <v>0</v>
      </c>
      <c r="CJ97" s="494">
        <v>0</v>
      </c>
      <c r="CK97" s="494">
        <v>0</v>
      </c>
      <c r="CL97" s="494">
        <v>0</v>
      </c>
      <c r="CM97" s="494">
        <v>0</v>
      </c>
      <c r="CN97" s="494">
        <v>0</v>
      </c>
      <c r="CO97" s="494">
        <v>0</v>
      </c>
      <c r="CP97" s="494">
        <v>0</v>
      </c>
      <c r="CQ97" s="494">
        <v>0</v>
      </c>
      <c r="CR97" s="494">
        <v>0</v>
      </c>
      <c r="CS97" s="494">
        <v>0</v>
      </c>
      <c r="CT97" s="9"/>
      <c r="CV97" s="343">
        <f>IF(COUNT(G97:INDEX(G97:CS97,RP+1))&lt;&gt;RP+1,"Error",0)</f>
        <v>0</v>
      </c>
      <c r="CX97" s="324">
        <f t="shared" si="26"/>
        <v>0</v>
      </c>
    </row>
    <row r="98" spans="3:102" ht="13.75" hidden="1" customHeight="1" x14ac:dyDescent="0.3">
      <c r="C98" s="421"/>
      <c r="E98" s="492">
        <f>G98+NPV(G.Asm!$F$40,H98:INDEX(H98:CS98,RP))</f>
        <v>0</v>
      </c>
      <c r="F98" s="492">
        <f t="shared" si="25"/>
        <v>0</v>
      </c>
      <c r="G98" s="493">
        <v>0</v>
      </c>
      <c r="H98" s="494">
        <v>0</v>
      </c>
      <c r="I98" s="494">
        <v>0</v>
      </c>
      <c r="J98" s="494">
        <v>0</v>
      </c>
      <c r="K98" s="494">
        <v>0</v>
      </c>
      <c r="L98" s="494">
        <v>0</v>
      </c>
      <c r="M98" s="494">
        <v>0</v>
      </c>
      <c r="N98" s="494">
        <v>0</v>
      </c>
      <c r="O98" s="494">
        <v>0</v>
      </c>
      <c r="P98" s="494">
        <v>0</v>
      </c>
      <c r="Q98" s="494">
        <v>0</v>
      </c>
      <c r="R98" s="494">
        <v>0</v>
      </c>
      <c r="S98" s="494">
        <v>0</v>
      </c>
      <c r="T98" s="494">
        <v>0</v>
      </c>
      <c r="U98" s="494">
        <v>0</v>
      </c>
      <c r="V98" s="494">
        <v>0</v>
      </c>
      <c r="W98" s="494">
        <v>0</v>
      </c>
      <c r="X98" s="494">
        <v>0</v>
      </c>
      <c r="Y98" s="494">
        <v>0</v>
      </c>
      <c r="Z98" s="494">
        <v>0</v>
      </c>
      <c r="AA98" s="494">
        <v>0</v>
      </c>
      <c r="AB98" s="494">
        <v>0</v>
      </c>
      <c r="AC98" s="494">
        <v>0</v>
      </c>
      <c r="AD98" s="494">
        <v>0</v>
      </c>
      <c r="AE98" s="494">
        <v>0</v>
      </c>
      <c r="AF98" s="494">
        <v>0</v>
      </c>
      <c r="AG98" s="494">
        <v>0</v>
      </c>
      <c r="AH98" s="494">
        <v>0</v>
      </c>
      <c r="AI98" s="494">
        <v>0</v>
      </c>
      <c r="AJ98" s="494">
        <v>0</v>
      </c>
      <c r="AK98" s="494">
        <v>0</v>
      </c>
      <c r="AL98" s="494">
        <v>0</v>
      </c>
      <c r="AM98" s="494">
        <v>0</v>
      </c>
      <c r="AN98" s="494">
        <v>0</v>
      </c>
      <c r="AO98" s="494">
        <v>0</v>
      </c>
      <c r="AP98" s="494">
        <v>0</v>
      </c>
      <c r="AQ98" s="494">
        <v>0</v>
      </c>
      <c r="AR98" s="494">
        <v>0</v>
      </c>
      <c r="AS98" s="494">
        <v>0</v>
      </c>
      <c r="AT98" s="494">
        <v>0</v>
      </c>
      <c r="AU98" s="494">
        <v>0</v>
      </c>
      <c r="AV98" s="494">
        <v>0</v>
      </c>
      <c r="AW98" s="494">
        <v>0</v>
      </c>
      <c r="AX98" s="494">
        <v>0</v>
      </c>
      <c r="AY98" s="494">
        <v>0</v>
      </c>
      <c r="AZ98" s="494">
        <v>0</v>
      </c>
      <c r="BA98" s="494">
        <v>0</v>
      </c>
      <c r="BB98" s="494">
        <v>0</v>
      </c>
      <c r="BC98" s="494">
        <v>0</v>
      </c>
      <c r="BD98" s="494">
        <v>0</v>
      </c>
      <c r="BE98" s="494">
        <v>0</v>
      </c>
      <c r="BF98" s="494">
        <v>0</v>
      </c>
      <c r="BG98" s="494">
        <v>0</v>
      </c>
      <c r="BH98" s="494">
        <v>0</v>
      </c>
      <c r="BI98" s="494">
        <v>0</v>
      </c>
      <c r="BJ98" s="494">
        <v>0</v>
      </c>
      <c r="BK98" s="494">
        <v>0</v>
      </c>
      <c r="BL98" s="494">
        <v>0</v>
      </c>
      <c r="BM98" s="494">
        <v>0</v>
      </c>
      <c r="BN98" s="494">
        <v>0</v>
      </c>
      <c r="BO98" s="494">
        <v>0</v>
      </c>
      <c r="BP98" s="494">
        <v>0</v>
      </c>
      <c r="BQ98" s="494">
        <v>0</v>
      </c>
      <c r="BR98" s="494">
        <v>0</v>
      </c>
      <c r="BS98" s="494">
        <v>0</v>
      </c>
      <c r="BT98" s="494">
        <v>0</v>
      </c>
      <c r="BU98" s="494">
        <v>0</v>
      </c>
      <c r="BV98" s="494">
        <v>0</v>
      </c>
      <c r="BW98" s="494">
        <v>0</v>
      </c>
      <c r="BX98" s="494">
        <v>0</v>
      </c>
      <c r="BY98" s="494">
        <v>0</v>
      </c>
      <c r="BZ98" s="494">
        <v>0</v>
      </c>
      <c r="CA98" s="494">
        <v>0</v>
      </c>
      <c r="CB98" s="494">
        <v>0</v>
      </c>
      <c r="CC98" s="494">
        <v>0</v>
      </c>
      <c r="CD98" s="494">
        <v>0</v>
      </c>
      <c r="CE98" s="494">
        <v>0</v>
      </c>
      <c r="CF98" s="494">
        <v>0</v>
      </c>
      <c r="CG98" s="494">
        <v>0</v>
      </c>
      <c r="CH98" s="494">
        <v>0</v>
      </c>
      <c r="CI98" s="494">
        <v>0</v>
      </c>
      <c r="CJ98" s="494">
        <v>0</v>
      </c>
      <c r="CK98" s="494">
        <v>0</v>
      </c>
      <c r="CL98" s="494">
        <v>0</v>
      </c>
      <c r="CM98" s="494">
        <v>0</v>
      </c>
      <c r="CN98" s="494">
        <v>0</v>
      </c>
      <c r="CO98" s="494">
        <v>0</v>
      </c>
      <c r="CP98" s="494">
        <v>0</v>
      </c>
      <c r="CQ98" s="494">
        <v>0</v>
      </c>
      <c r="CR98" s="494">
        <v>0</v>
      </c>
      <c r="CS98" s="494">
        <v>0</v>
      </c>
      <c r="CT98" s="9"/>
      <c r="CV98" s="343">
        <f>IF(COUNT(G98:INDEX(G98:CS98,RP+1))&lt;&gt;RP+1,"Error",0)</f>
        <v>0</v>
      </c>
      <c r="CX98" s="324">
        <f t="shared" si="26"/>
        <v>0</v>
      </c>
    </row>
    <row r="99" spans="3:102" ht="13.75" hidden="1" customHeight="1" x14ac:dyDescent="0.3">
      <c r="C99" s="421"/>
      <c r="E99" s="492">
        <f>G99+NPV(G.Asm!$F$40,H99:INDEX(H99:CS99,RP))</f>
        <v>0</v>
      </c>
      <c r="F99" s="492">
        <f t="shared" si="25"/>
        <v>0</v>
      </c>
      <c r="G99" s="493">
        <v>0</v>
      </c>
      <c r="H99" s="494">
        <v>0</v>
      </c>
      <c r="I99" s="494">
        <v>0</v>
      </c>
      <c r="J99" s="494">
        <v>0</v>
      </c>
      <c r="K99" s="494">
        <v>0</v>
      </c>
      <c r="L99" s="494">
        <v>0</v>
      </c>
      <c r="M99" s="494">
        <v>0</v>
      </c>
      <c r="N99" s="494">
        <v>0</v>
      </c>
      <c r="O99" s="494">
        <v>0</v>
      </c>
      <c r="P99" s="494">
        <v>0</v>
      </c>
      <c r="Q99" s="494">
        <v>0</v>
      </c>
      <c r="R99" s="494">
        <v>0</v>
      </c>
      <c r="S99" s="494">
        <v>0</v>
      </c>
      <c r="T99" s="494">
        <v>0</v>
      </c>
      <c r="U99" s="494">
        <v>0</v>
      </c>
      <c r="V99" s="494">
        <v>0</v>
      </c>
      <c r="W99" s="494">
        <v>0</v>
      </c>
      <c r="X99" s="494">
        <v>0</v>
      </c>
      <c r="Y99" s="494">
        <v>0</v>
      </c>
      <c r="Z99" s="494">
        <v>0</v>
      </c>
      <c r="AA99" s="494">
        <v>0</v>
      </c>
      <c r="AB99" s="494">
        <v>0</v>
      </c>
      <c r="AC99" s="494">
        <v>0</v>
      </c>
      <c r="AD99" s="494">
        <v>0</v>
      </c>
      <c r="AE99" s="494">
        <v>0</v>
      </c>
      <c r="AF99" s="494">
        <v>0</v>
      </c>
      <c r="AG99" s="494">
        <v>0</v>
      </c>
      <c r="AH99" s="494">
        <v>0</v>
      </c>
      <c r="AI99" s="494">
        <v>0</v>
      </c>
      <c r="AJ99" s="494">
        <v>0</v>
      </c>
      <c r="AK99" s="494">
        <v>0</v>
      </c>
      <c r="AL99" s="494">
        <v>0</v>
      </c>
      <c r="AM99" s="494">
        <v>0</v>
      </c>
      <c r="AN99" s="494">
        <v>0</v>
      </c>
      <c r="AO99" s="494">
        <v>0</v>
      </c>
      <c r="AP99" s="494">
        <v>0</v>
      </c>
      <c r="AQ99" s="494">
        <v>0</v>
      </c>
      <c r="AR99" s="494">
        <v>0</v>
      </c>
      <c r="AS99" s="494">
        <v>0</v>
      </c>
      <c r="AT99" s="494">
        <v>0</v>
      </c>
      <c r="AU99" s="494">
        <v>0</v>
      </c>
      <c r="AV99" s="494">
        <v>0</v>
      </c>
      <c r="AW99" s="494">
        <v>0</v>
      </c>
      <c r="AX99" s="494">
        <v>0</v>
      </c>
      <c r="AY99" s="494">
        <v>0</v>
      </c>
      <c r="AZ99" s="494">
        <v>0</v>
      </c>
      <c r="BA99" s="494">
        <v>0</v>
      </c>
      <c r="BB99" s="494">
        <v>0</v>
      </c>
      <c r="BC99" s="494">
        <v>0</v>
      </c>
      <c r="BD99" s="494">
        <v>0</v>
      </c>
      <c r="BE99" s="494">
        <v>0</v>
      </c>
      <c r="BF99" s="494">
        <v>0</v>
      </c>
      <c r="BG99" s="494">
        <v>0</v>
      </c>
      <c r="BH99" s="494">
        <v>0</v>
      </c>
      <c r="BI99" s="494">
        <v>0</v>
      </c>
      <c r="BJ99" s="494">
        <v>0</v>
      </c>
      <c r="BK99" s="494">
        <v>0</v>
      </c>
      <c r="BL99" s="494">
        <v>0</v>
      </c>
      <c r="BM99" s="494">
        <v>0</v>
      </c>
      <c r="BN99" s="494">
        <v>0</v>
      </c>
      <c r="BO99" s="494">
        <v>0</v>
      </c>
      <c r="BP99" s="494">
        <v>0</v>
      </c>
      <c r="BQ99" s="494">
        <v>0</v>
      </c>
      <c r="BR99" s="494">
        <v>0</v>
      </c>
      <c r="BS99" s="494">
        <v>0</v>
      </c>
      <c r="BT99" s="494">
        <v>0</v>
      </c>
      <c r="BU99" s="494">
        <v>0</v>
      </c>
      <c r="BV99" s="494">
        <v>0</v>
      </c>
      <c r="BW99" s="494">
        <v>0</v>
      </c>
      <c r="BX99" s="494">
        <v>0</v>
      </c>
      <c r="BY99" s="494">
        <v>0</v>
      </c>
      <c r="BZ99" s="494">
        <v>0</v>
      </c>
      <c r="CA99" s="494">
        <v>0</v>
      </c>
      <c r="CB99" s="494">
        <v>0</v>
      </c>
      <c r="CC99" s="494">
        <v>0</v>
      </c>
      <c r="CD99" s="494">
        <v>0</v>
      </c>
      <c r="CE99" s="494">
        <v>0</v>
      </c>
      <c r="CF99" s="494">
        <v>0</v>
      </c>
      <c r="CG99" s="494">
        <v>0</v>
      </c>
      <c r="CH99" s="494">
        <v>0</v>
      </c>
      <c r="CI99" s="494">
        <v>0</v>
      </c>
      <c r="CJ99" s="494">
        <v>0</v>
      </c>
      <c r="CK99" s="494">
        <v>0</v>
      </c>
      <c r="CL99" s="494">
        <v>0</v>
      </c>
      <c r="CM99" s="494">
        <v>0</v>
      </c>
      <c r="CN99" s="494">
        <v>0</v>
      </c>
      <c r="CO99" s="494">
        <v>0</v>
      </c>
      <c r="CP99" s="494">
        <v>0</v>
      </c>
      <c r="CQ99" s="494">
        <v>0</v>
      </c>
      <c r="CR99" s="494">
        <v>0</v>
      </c>
      <c r="CS99" s="494">
        <v>0</v>
      </c>
      <c r="CT99" s="9"/>
      <c r="CV99" s="343">
        <f>IF(COUNT(G99:INDEX(G99:CS99,RP+1))&lt;&gt;RP+1,"Error",0)</f>
        <v>0</v>
      </c>
      <c r="CX99" s="324">
        <f t="shared" si="26"/>
        <v>0</v>
      </c>
    </row>
    <row r="100" spans="3:102" ht="13" hidden="1" x14ac:dyDescent="0.3">
      <c r="C100" s="421"/>
      <c r="E100" s="492">
        <f>G100+NPV(G.Asm!$F$40,H100:INDEX(H100:CS100,RP))</f>
        <v>0</v>
      </c>
      <c r="F100" s="492">
        <f t="shared" si="25"/>
        <v>0</v>
      </c>
      <c r="G100" s="493">
        <v>0</v>
      </c>
      <c r="H100" s="494">
        <v>0</v>
      </c>
      <c r="I100" s="494">
        <v>0</v>
      </c>
      <c r="J100" s="494">
        <v>0</v>
      </c>
      <c r="K100" s="494">
        <v>0</v>
      </c>
      <c r="L100" s="494">
        <v>0</v>
      </c>
      <c r="M100" s="494">
        <v>0</v>
      </c>
      <c r="N100" s="494">
        <v>0</v>
      </c>
      <c r="O100" s="494">
        <v>0</v>
      </c>
      <c r="P100" s="494">
        <v>0</v>
      </c>
      <c r="Q100" s="494">
        <v>0</v>
      </c>
      <c r="R100" s="494">
        <v>0</v>
      </c>
      <c r="S100" s="494">
        <v>0</v>
      </c>
      <c r="T100" s="494">
        <v>0</v>
      </c>
      <c r="U100" s="494">
        <v>0</v>
      </c>
      <c r="V100" s="494">
        <v>0</v>
      </c>
      <c r="W100" s="494">
        <v>0</v>
      </c>
      <c r="X100" s="494">
        <v>0</v>
      </c>
      <c r="Y100" s="494">
        <v>0</v>
      </c>
      <c r="Z100" s="494">
        <v>0</v>
      </c>
      <c r="AA100" s="494">
        <v>0</v>
      </c>
      <c r="AB100" s="494">
        <v>0</v>
      </c>
      <c r="AC100" s="494">
        <v>0</v>
      </c>
      <c r="AD100" s="494">
        <v>0</v>
      </c>
      <c r="AE100" s="494">
        <v>0</v>
      </c>
      <c r="AF100" s="494">
        <v>0</v>
      </c>
      <c r="AG100" s="494">
        <v>0</v>
      </c>
      <c r="AH100" s="494">
        <v>0</v>
      </c>
      <c r="AI100" s="494">
        <v>0</v>
      </c>
      <c r="AJ100" s="494">
        <v>0</v>
      </c>
      <c r="AK100" s="494">
        <v>0</v>
      </c>
      <c r="AL100" s="494">
        <v>0</v>
      </c>
      <c r="AM100" s="494">
        <v>0</v>
      </c>
      <c r="AN100" s="494">
        <v>0</v>
      </c>
      <c r="AO100" s="494">
        <v>0</v>
      </c>
      <c r="AP100" s="494">
        <v>0</v>
      </c>
      <c r="AQ100" s="494">
        <v>0</v>
      </c>
      <c r="AR100" s="494">
        <v>0</v>
      </c>
      <c r="AS100" s="494">
        <v>0</v>
      </c>
      <c r="AT100" s="494">
        <v>0</v>
      </c>
      <c r="AU100" s="494">
        <v>0</v>
      </c>
      <c r="AV100" s="494">
        <v>0</v>
      </c>
      <c r="AW100" s="494">
        <v>0</v>
      </c>
      <c r="AX100" s="494">
        <v>0</v>
      </c>
      <c r="AY100" s="494">
        <v>0</v>
      </c>
      <c r="AZ100" s="494">
        <v>0</v>
      </c>
      <c r="BA100" s="494">
        <v>0</v>
      </c>
      <c r="BB100" s="494">
        <v>0</v>
      </c>
      <c r="BC100" s="494">
        <v>0</v>
      </c>
      <c r="BD100" s="494">
        <v>0</v>
      </c>
      <c r="BE100" s="494">
        <v>0</v>
      </c>
      <c r="BF100" s="494">
        <v>0</v>
      </c>
      <c r="BG100" s="494">
        <v>0</v>
      </c>
      <c r="BH100" s="494">
        <v>0</v>
      </c>
      <c r="BI100" s="494">
        <v>0</v>
      </c>
      <c r="BJ100" s="494">
        <v>0</v>
      </c>
      <c r="BK100" s="494">
        <v>0</v>
      </c>
      <c r="BL100" s="494">
        <v>0</v>
      </c>
      <c r="BM100" s="494">
        <v>0</v>
      </c>
      <c r="BN100" s="494">
        <v>0</v>
      </c>
      <c r="BO100" s="494">
        <v>0</v>
      </c>
      <c r="BP100" s="494">
        <v>0</v>
      </c>
      <c r="BQ100" s="494">
        <v>0</v>
      </c>
      <c r="BR100" s="494">
        <v>0</v>
      </c>
      <c r="BS100" s="494">
        <v>0</v>
      </c>
      <c r="BT100" s="494">
        <v>0</v>
      </c>
      <c r="BU100" s="494">
        <v>0</v>
      </c>
      <c r="BV100" s="494">
        <v>0</v>
      </c>
      <c r="BW100" s="494">
        <v>0</v>
      </c>
      <c r="BX100" s="494">
        <v>0</v>
      </c>
      <c r="BY100" s="494">
        <v>0</v>
      </c>
      <c r="BZ100" s="494">
        <v>0</v>
      </c>
      <c r="CA100" s="494">
        <v>0</v>
      </c>
      <c r="CB100" s="494">
        <v>0</v>
      </c>
      <c r="CC100" s="494">
        <v>0</v>
      </c>
      <c r="CD100" s="494">
        <v>0</v>
      </c>
      <c r="CE100" s="494">
        <v>0</v>
      </c>
      <c r="CF100" s="494">
        <v>0</v>
      </c>
      <c r="CG100" s="494">
        <v>0</v>
      </c>
      <c r="CH100" s="494">
        <v>0</v>
      </c>
      <c r="CI100" s="494">
        <v>0</v>
      </c>
      <c r="CJ100" s="494">
        <v>0</v>
      </c>
      <c r="CK100" s="494">
        <v>0</v>
      </c>
      <c r="CL100" s="494">
        <v>0</v>
      </c>
      <c r="CM100" s="494">
        <v>0</v>
      </c>
      <c r="CN100" s="494">
        <v>0</v>
      </c>
      <c r="CO100" s="494">
        <v>0</v>
      </c>
      <c r="CP100" s="494">
        <v>0</v>
      </c>
      <c r="CQ100" s="494">
        <v>0</v>
      </c>
      <c r="CR100" s="494">
        <v>0</v>
      </c>
      <c r="CS100" s="494">
        <v>0</v>
      </c>
      <c r="CT100" s="9"/>
      <c r="CV100" s="343">
        <f>IF(COUNT(G100:INDEX(G100:CS100,RP+1))&lt;&gt;RP+1,"Error",0)</f>
        <v>0</v>
      </c>
      <c r="CX100" s="324">
        <f t="shared" si="26"/>
        <v>0</v>
      </c>
    </row>
    <row r="101" spans="3:102" ht="13" hidden="1" x14ac:dyDescent="0.3">
      <c r="C101" s="421"/>
      <c r="E101" s="492">
        <f>G101+NPV(G.Asm!$F$40,H101:INDEX(H101:CS101,RP))</f>
        <v>0</v>
      </c>
      <c r="F101" s="492">
        <f>SUMIF($G$4:$CS$4,"&lt;="&amp;RP,G101:CS101)</f>
        <v>0</v>
      </c>
      <c r="G101" s="493">
        <v>0</v>
      </c>
      <c r="H101" s="494">
        <v>0</v>
      </c>
      <c r="I101" s="494">
        <v>0</v>
      </c>
      <c r="J101" s="494">
        <v>0</v>
      </c>
      <c r="K101" s="494">
        <v>0</v>
      </c>
      <c r="L101" s="494">
        <v>0</v>
      </c>
      <c r="M101" s="494">
        <v>0</v>
      </c>
      <c r="N101" s="494">
        <v>0</v>
      </c>
      <c r="O101" s="494">
        <v>0</v>
      </c>
      <c r="P101" s="494">
        <v>0</v>
      </c>
      <c r="Q101" s="494">
        <v>0</v>
      </c>
      <c r="R101" s="494">
        <v>0</v>
      </c>
      <c r="S101" s="494">
        <v>0</v>
      </c>
      <c r="T101" s="494">
        <v>0</v>
      </c>
      <c r="U101" s="494">
        <v>0</v>
      </c>
      <c r="V101" s="494">
        <v>0</v>
      </c>
      <c r="W101" s="494">
        <v>0</v>
      </c>
      <c r="X101" s="494">
        <v>0</v>
      </c>
      <c r="Y101" s="494">
        <v>0</v>
      </c>
      <c r="Z101" s="494">
        <v>0</v>
      </c>
      <c r="AA101" s="494">
        <v>0</v>
      </c>
      <c r="AB101" s="494">
        <v>0</v>
      </c>
      <c r="AC101" s="494">
        <v>0</v>
      </c>
      <c r="AD101" s="494">
        <v>0</v>
      </c>
      <c r="AE101" s="494">
        <v>0</v>
      </c>
      <c r="AF101" s="494">
        <v>0</v>
      </c>
      <c r="AG101" s="494">
        <v>0</v>
      </c>
      <c r="AH101" s="494">
        <v>0</v>
      </c>
      <c r="AI101" s="494">
        <v>0</v>
      </c>
      <c r="AJ101" s="494">
        <v>0</v>
      </c>
      <c r="AK101" s="494">
        <v>0</v>
      </c>
      <c r="AL101" s="494">
        <v>0</v>
      </c>
      <c r="AM101" s="494">
        <v>0</v>
      </c>
      <c r="AN101" s="494">
        <v>0</v>
      </c>
      <c r="AO101" s="494">
        <v>0</v>
      </c>
      <c r="AP101" s="494">
        <v>0</v>
      </c>
      <c r="AQ101" s="494">
        <v>0</v>
      </c>
      <c r="AR101" s="494">
        <v>0</v>
      </c>
      <c r="AS101" s="494">
        <v>0</v>
      </c>
      <c r="AT101" s="494">
        <v>0</v>
      </c>
      <c r="AU101" s="494">
        <v>0</v>
      </c>
      <c r="AV101" s="494">
        <v>0</v>
      </c>
      <c r="AW101" s="494">
        <v>0</v>
      </c>
      <c r="AX101" s="494">
        <v>0</v>
      </c>
      <c r="AY101" s="494">
        <v>0</v>
      </c>
      <c r="AZ101" s="494">
        <v>0</v>
      </c>
      <c r="BA101" s="494">
        <v>0</v>
      </c>
      <c r="BB101" s="494">
        <v>0</v>
      </c>
      <c r="BC101" s="494">
        <v>0</v>
      </c>
      <c r="BD101" s="494">
        <v>0</v>
      </c>
      <c r="BE101" s="494">
        <v>0</v>
      </c>
      <c r="BF101" s="494">
        <v>0</v>
      </c>
      <c r="BG101" s="494">
        <v>0</v>
      </c>
      <c r="BH101" s="494">
        <v>0</v>
      </c>
      <c r="BI101" s="494">
        <v>0</v>
      </c>
      <c r="BJ101" s="494">
        <v>0</v>
      </c>
      <c r="BK101" s="494">
        <v>0</v>
      </c>
      <c r="BL101" s="494">
        <v>0</v>
      </c>
      <c r="BM101" s="494">
        <v>0</v>
      </c>
      <c r="BN101" s="494">
        <v>0</v>
      </c>
      <c r="BO101" s="494">
        <v>0</v>
      </c>
      <c r="BP101" s="494">
        <v>0</v>
      </c>
      <c r="BQ101" s="494">
        <v>0</v>
      </c>
      <c r="BR101" s="494">
        <v>0</v>
      </c>
      <c r="BS101" s="494">
        <v>0</v>
      </c>
      <c r="BT101" s="494">
        <v>0</v>
      </c>
      <c r="BU101" s="494">
        <v>0</v>
      </c>
      <c r="BV101" s="494">
        <v>0</v>
      </c>
      <c r="BW101" s="494">
        <v>0</v>
      </c>
      <c r="BX101" s="494">
        <v>0</v>
      </c>
      <c r="BY101" s="494">
        <v>0</v>
      </c>
      <c r="BZ101" s="494">
        <v>0</v>
      </c>
      <c r="CA101" s="494">
        <v>0</v>
      </c>
      <c r="CB101" s="494">
        <v>0</v>
      </c>
      <c r="CC101" s="494">
        <v>0</v>
      </c>
      <c r="CD101" s="494">
        <v>0</v>
      </c>
      <c r="CE101" s="494">
        <v>0</v>
      </c>
      <c r="CF101" s="494">
        <v>0</v>
      </c>
      <c r="CG101" s="494">
        <v>0</v>
      </c>
      <c r="CH101" s="494">
        <v>0</v>
      </c>
      <c r="CI101" s="494">
        <v>0</v>
      </c>
      <c r="CJ101" s="494">
        <v>0</v>
      </c>
      <c r="CK101" s="494">
        <v>0</v>
      </c>
      <c r="CL101" s="494">
        <v>0</v>
      </c>
      <c r="CM101" s="494">
        <v>0</v>
      </c>
      <c r="CN101" s="494">
        <v>0</v>
      </c>
      <c r="CO101" s="494">
        <v>0</v>
      </c>
      <c r="CP101" s="494">
        <v>0</v>
      </c>
      <c r="CQ101" s="494">
        <v>0</v>
      </c>
      <c r="CR101" s="494">
        <v>0</v>
      </c>
      <c r="CS101" s="494">
        <v>0</v>
      </c>
      <c r="CT101" s="9"/>
      <c r="CV101" s="343">
        <f>IF(COUNT(G101:INDEX(G101:CS101,RP+1))&lt;&gt;RP+1,"Error",0)</f>
        <v>0</v>
      </c>
      <c r="CX101" s="324">
        <f t="shared" si="26"/>
        <v>0</v>
      </c>
    </row>
    <row r="102" spans="3:102" ht="13" hidden="1" x14ac:dyDescent="0.3">
      <c r="C102" s="421"/>
      <c r="E102" s="492">
        <f>G102+NPV(G.Asm!$F$40,H102:INDEX(H102:CS102,RP))</f>
        <v>0</v>
      </c>
      <c r="F102" s="492">
        <f t="shared" si="25"/>
        <v>0</v>
      </c>
      <c r="G102" s="493">
        <v>0</v>
      </c>
      <c r="H102" s="494">
        <v>0</v>
      </c>
      <c r="I102" s="494">
        <v>0</v>
      </c>
      <c r="J102" s="494">
        <v>0</v>
      </c>
      <c r="K102" s="494">
        <v>0</v>
      </c>
      <c r="L102" s="494">
        <v>0</v>
      </c>
      <c r="M102" s="494">
        <v>0</v>
      </c>
      <c r="N102" s="494">
        <v>0</v>
      </c>
      <c r="O102" s="494">
        <v>0</v>
      </c>
      <c r="P102" s="494">
        <v>0</v>
      </c>
      <c r="Q102" s="494">
        <v>0</v>
      </c>
      <c r="R102" s="494">
        <v>0</v>
      </c>
      <c r="S102" s="494">
        <v>0</v>
      </c>
      <c r="T102" s="494">
        <v>0</v>
      </c>
      <c r="U102" s="494">
        <v>0</v>
      </c>
      <c r="V102" s="494">
        <v>0</v>
      </c>
      <c r="W102" s="494">
        <v>0</v>
      </c>
      <c r="X102" s="494">
        <v>0</v>
      </c>
      <c r="Y102" s="494">
        <v>0</v>
      </c>
      <c r="Z102" s="494">
        <v>0</v>
      </c>
      <c r="AA102" s="494">
        <v>0</v>
      </c>
      <c r="AB102" s="494">
        <v>0</v>
      </c>
      <c r="AC102" s="494">
        <v>0</v>
      </c>
      <c r="AD102" s="494">
        <v>0</v>
      </c>
      <c r="AE102" s="494">
        <v>0</v>
      </c>
      <c r="AF102" s="494">
        <v>0</v>
      </c>
      <c r="AG102" s="494">
        <v>0</v>
      </c>
      <c r="AH102" s="494">
        <v>0</v>
      </c>
      <c r="AI102" s="494">
        <v>0</v>
      </c>
      <c r="AJ102" s="494">
        <v>0</v>
      </c>
      <c r="AK102" s="494">
        <v>0</v>
      </c>
      <c r="AL102" s="494">
        <v>0</v>
      </c>
      <c r="AM102" s="494">
        <v>0</v>
      </c>
      <c r="AN102" s="494">
        <v>0</v>
      </c>
      <c r="AO102" s="494">
        <v>0</v>
      </c>
      <c r="AP102" s="494">
        <v>0</v>
      </c>
      <c r="AQ102" s="494">
        <v>0</v>
      </c>
      <c r="AR102" s="494">
        <v>0</v>
      </c>
      <c r="AS102" s="494">
        <v>0</v>
      </c>
      <c r="AT102" s="494">
        <v>0</v>
      </c>
      <c r="AU102" s="494">
        <v>0</v>
      </c>
      <c r="AV102" s="494">
        <v>0</v>
      </c>
      <c r="AW102" s="494">
        <v>0</v>
      </c>
      <c r="AX102" s="494">
        <v>0</v>
      </c>
      <c r="AY102" s="494">
        <v>0</v>
      </c>
      <c r="AZ102" s="494">
        <v>0</v>
      </c>
      <c r="BA102" s="494">
        <v>0</v>
      </c>
      <c r="BB102" s="494">
        <v>0</v>
      </c>
      <c r="BC102" s="494">
        <v>0</v>
      </c>
      <c r="BD102" s="494">
        <v>0</v>
      </c>
      <c r="BE102" s="494">
        <v>0</v>
      </c>
      <c r="BF102" s="494">
        <v>0</v>
      </c>
      <c r="BG102" s="494">
        <v>0</v>
      </c>
      <c r="BH102" s="494">
        <v>0</v>
      </c>
      <c r="BI102" s="494">
        <v>0</v>
      </c>
      <c r="BJ102" s="494">
        <v>0</v>
      </c>
      <c r="BK102" s="494">
        <v>0</v>
      </c>
      <c r="BL102" s="494">
        <v>0</v>
      </c>
      <c r="BM102" s="494">
        <v>0</v>
      </c>
      <c r="BN102" s="494">
        <v>0</v>
      </c>
      <c r="BO102" s="494">
        <v>0</v>
      </c>
      <c r="BP102" s="494">
        <v>0</v>
      </c>
      <c r="BQ102" s="494">
        <v>0</v>
      </c>
      <c r="BR102" s="494">
        <v>0</v>
      </c>
      <c r="BS102" s="494">
        <v>0</v>
      </c>
      <c r="BT102" s="494">
        <v>0</v>
      </c>
      <c r="BU102" s="494">
        <v>0</v>
      </c>
      <c r="BV102" s="494">
        <v>0</v>
      </c>
      <c r="BW102" s="494">
        <v>0</v>
      </c>
      <c r="BX102" s="494">
        <v>0</v>
      </c>
      <c r="BY102" s="494">
        <v>0</v>
      </c>
      <c r="BZ102" s="494">
        <v>0</v>
      </c>
      <c r="CA102" s="494">
        <v>0</v>
      </c>
      <c r="CB102" s="494">
        <v>0</v>
      </c>
      <c r="CC102" s="494">
        <v>0</v>
      </c>
      <c r="CD102" s="494">
        <v>0</v>
      </c>
      <c r="CE102" s="494">
        <v>0</v>
      </c>
      <c r="CF102" s="494">
        <v>0</v>
      </c>
      <c r="CG102" s="494">
        <v>0</v>
      </c>
      <c r="CH102" s="494">
        <v>0</v>
      </c>
      <c r="CI102" s="494">
        <v>0</v>
      </c>
      <c r="CJ102" s="494">
        <v>0</v>
      </c>
      <c r="CK102" s="494">
        <v>0</v>
      </c>
      <c r="CL102" s="494">
        <v>0</v>
      </c>
      <c r="CM102" s="494">
        <v>0</v>
      </c>
      <c r="CN102" s="494">
        <v>0</v>
      </c>
      <c r="CO102" s="494">
        <v>0</v>
      </c>
      <c r="CP102" s="494">
        <v>0</v>
      </c>
      <c r="CQ102" s="494">
        <v>0</v>
      </c>
      <c r="CR102" s="494">
        <v>0</v>
      </c>
      <c r="CS102" s="494">
        <v>0</v>
      </c>
      <c r="CT102" s="9"/>
      <c r="CV102" s="343">
        <f>IF(COUNT(G102:INDEX(G102:CS102,RP+1))&lt;&gt;RP+1,"Error",0)</f>
        <v>0</v>
      </c>
      <c r="CX102" s="324">
        <f t="shared" si="26"/>
        <v>0</v>
      </c>
    </row>
    <row r="103" spans="3:102" ht="13" hidden="1" x14ac:dyDescent="0.3">
      <c r="C103" s="421"/>
      <c r="E103" s="492">
        <f>G103+NPV(G.Asm!$F$40,H103:INDEX(H103:CS103,RP))</f>
        <v>0</v>
      </c>
      <c r="F103" s="492">
        <f t="shared" si="25"/>
        <v>0</v>
      </c>
      <c r="G103" s="493">
        <v>0</v>
      </c>
      <c r="H103" s="494">
        <v>0</v>
      </c>
      <c r="I103" s="494">
        <v>0</v>
      </c>
      <c r="J103" s="494">
        <v>0</v>
      </c>
      <c r="K103" s="494">
        <v>0</v>
      </c>
      <c r="L103" s="494">
        <v>0</v>
      </c>
      <c r="M103" s="494">
        <v>0</v>
      </c>
      <c r="N103" s="494">
        <v>0</v>
      </c>
      <c r="O103" s="494">
        <v>0</v>
      </c>
      <c r="P103" s="494">
        <v>0</v>
      </c>
      <c r="Q103" s="494">
        <v>0</v>
      </c>
      <c r="R103" s="494">
        <v>0</v>
      </c>
      <c r="S103" s="494">
        <v>0</v>
      </c>
      <c r="T103" s="494">
        <v>0</v>
      </c>
      <c r="U103" s="494">
        <v>0</v>
      </c>
      <c r="V103" s="494">
        <v>0</v>
      </c>
      <c r="W103" s="494">
        <v>0</v>
      </c>
      <c r="X103" s="494">
        <v>0</v>
      </c>
      <c r="Y103" s="494">
        <v>0</v>
      </c>
      <c r="Z103" s="494">
        <v>0</v>
      </c>
      <c r="AA103" s="494">
        <v>0</v>
      </c>
      <c r="AB103" s="494">
        <v>0</v>
      </c>
      <c r="AC103" s="494">
        <v>0</v>
      </c>
      <c r="AD103" s="494">
        <v>0</v>
      </c>
      <c r="AE103" s="494">
        <v>0</v>
      </c>
      <c r="AF103" s="494">
        <v>0</v>
      </c>
      <c r="AG103" s="494">
        <v>0</v>
      </c>
      <c r="AH103" s="494">
        <v>0</v>
      </c>
      <c r="AI103" s="494">
        <v>0</v>
      </c>
      <c r="AJ103" s="494">
        <v>0</v>
      </c>
      <c r="AK103" s="494">
        <v>0</v>
      </c>
      <c r="AL103" s="494">
        <v>0</v>
      </c>
      <c r="AM103" s="494">
        <v>0</v>
      </c>
      <c r="AN103" s="494">
        <v>0</v>
      </c>
      <c r="AO103" s="494">
        <v>0</v>
      </c>
      <c r="AP103" s="494">
        <v>0</v>
      </c>
      <c r="AQ103" s="494">
        <v>0</v>
      </c>
      <c r="AR103" s="494">
        <v>0</v>
      </c>
      <c r="AS103" s="494">
        <v>0</v>
      </c>
      <c r="AT103" s="494">
        <v>0</v>
      </c>
      <c r="AU103" s="494">
        <v>0</v>
      </c>
      <c r="AV103" s="494">
        <v>0</v>
      </c>
      <c r="AW103" s="494">
        <v>0</v>
      </c>
      <c r="AX103" s="494">
        <v>0</v>
      </c>
      <c r="AY103" s="494">
        <v>0</v>
      </c>
      <c r="AZ103" s="494">
        <v>0</v>
      </c>
      <c r="BA103" s="494">
        <v>0</v>
      </c>
      <c r="BB103" s="494">
        <v>0</v>
      </c>
      <c r="BC103" s="494">
        <v>0</v>
      </c>
      <c r="BD103" s="494">
        <v>0</v>
      </c>
      <c r="BE103" s="494">
        <v>0</v>
      </c>
      <c r="BF103" s="494">
        <v>0</v>
      </c>
      <c r="BG103" s="494">
        <v>0</v>
      </c>
      <c r="BH103" s="494">
        <v>0</v>
      </c>
      <c r="BI103" s="494">
        <v>0</v>
      </c>
      <c r="BJ103" s="494">
        <v>0</v>
      </c>
      <c r="BK103" s="494">
        <v>0</v>
      </c>
      <c r="BL103" s="494">
        <v>0</v>
      </c>
      <c r="BM103" s="494">
        <v>0</v>
      </c>
      <c r="BN103" s="494">
        <v>0</v>
      </c>
      <c r="BO103" s="494">
        <v>0</v>
      </c>
      <c r="BP103" s="494">
        <v>0</v>
      </c>
      <c r="BQ103" s="494">
        <v>0</v>
      </c>
      <c r="BR103" s="494">
        <v>0</v>
      </c>
      <c r="BS103" s="494">
        <v>0</v>
      </c>
      <c r="BT103" s="494">
        <v>0</v>
      </c>
      <c r="BU103" s="494">
        <v>0</v>
      </c>
      <c r="BV103" s="494">
        <v>0</v>
      </c>
      <c r="BW103" s="494">
        <v>0</v>
      </c>
      <c r="BX103" s="494">
        <v>0</v>
      </c>
      <c r="BY103" s="494">
        <v>0</v>
      </c>
      <c r="BZ103" s="494">
        <v>0</v>
      </c>
      <c r="CA103" s="494">
        <v>0</v>
      </c>
      <c r="CB103" s="494">
        <v>0</v>
      </c>
      <c r="CC103" s="494">
        <v>0</v>
      </c>
      <c r="CD103" s="494">
        <v>0</v>
      </c>
      <c r="CE103" s="494">
        <v>0</v>
      </c>
      <c r="CF103" s="494">
        <v>0</v>
      </c>
      <c r="CG103" s="494">
        <v>0</v>
      </c>
      <c r="CH103" s="494">
        <v>0</v>
      </c>
      <c r="CI103" s="494">
        <v>0</v>
      </c>
      <c r="CJ103" s="494">
        <v>0</v>
      </c>
      <c r="CK103" s="494">
        <v>0</v>
      </c>
      <c r="CL103" s="494">
        <v>0</v>
      </c>
      <c r="CM103" s="494">
        <v>0</v>
      </c>
      <c r="CN103" s="494">
        <v>0</v>
      </c>
      <c r="CO103" s="494">
        <v>0</v>
      </c>
      <c r="CP103" s="494">
        <v>0</v>
      </c>
      <c r="CQ103" s="494">
        <v>0</v>
      </c>
      <c r="CR103" s="494">
        <v>0</v>
      </c>
      <c r="CS103" s="494">
        <v>0</v>
      </c>
      <c r="CT103" s="9"/>
      <c r="CV103" s="343">
        <f>IF(COUNT(G103:INDEX(G103:CS103,RP+1))&lt;&gt;RP+1,"Error",0)</f>
        <v>0</v>
      </c>
      <c r="CX103" s="324">
        <f t="shared" si="26"/>
        <v>0</v>
      </c>
    </row>
    <row r="104" spans="3:102" ht="13" hidden="1" x14ac:dyDescent="0.3">
      <c r="C104" s="421"/>
      <c r="E104" s="492">
        <f>G104+NPV(G.Asm!$F$40,H104:INDEX(H104:CS104,RP))</f>
        <v>0</v>
      </c>
      <c r="F104" s="492">
        <f t="shared" si="25"/>
        <v>0</v>
      </c>
      <c r="G104" s="493">
        <v>0</v>
      </c>
      <c r="H104" s="494">
        <v>0</v>
      </c>
      <c r="I104" s="494">
        <v>0</v>
      </c>
      <c r="J104" s="494">
        <v>0</v>
      </c>
      <c r="K104" s="494">
        <v>0</v>
      </c>
      <c r="L104" s="494">
        <v>0</v>
      </c>
      <c r="M104" s="494">
        <v>0</v>
      </c>
      <c r="N104" s="494">
        <v>0</v>
      </c>
      <c r="O104" s="494">
        <v>0</v>
      </c>
      <c r="P104" s="494">
        <v>0</v>
      </c>
      <c r="Q104" s="494">
        <v>0</v>
      </c>
      <c r="R104" s="494">
        <v>0</v>
      </c>
      <c r="S104" s="494">
        <v>0</v>
      </c>
      <c r="T104" s="494">
        <v>0</v>
      </c>
      <c r="U104" s="494">
        <v>0</v>
      </c>
      <c r="V104" s="494">
        <v>0</v>
      </c>
      <c r="W104" s="494">
        <v>0</v>
      </c>
      <c r="X104" s="494">
        <v>0</v>
      </c>
      <c r="Y104" s="494">
        <v>0</v>
      </c>
      <c r="Z104" s="494">
        <v>0</v>
      </c>
      <c r="AA104" s="494">
        <v>0</v>
      </c>
      <c r="AB104" s="494">
        <v>0</v>
      </c>
      <c r="AC104" s="494">
        <v>0</v>
      </c>
      <c r="AD104" s="494">
        <v>0</v>
      </c>
      <c r="AE104" s="494">
        <v>0</v>
      </c>
      <c r="AF104" s="494">
        <v>0</v>
      </c>
      <c r="AG104" s="494">
        <v>0</v>
      </c>
      <c r="AH104" s="494">
        <v>0</v>
      </c>
      <c r="AI104" s="494">
        <v>0</v>
      </c>
      <c r="AJ104" s="494">
        <v>0</v>
      </c>
      <c r="AK104" s="494">
        <v>0</v>
      </c>
      <c r="AL104" s="494">
        <v>0</v>
      </c>
      <c r="AM104" s="494">
        <v>0</v>
      </c>
      <c r="AN104" s="494">
        <v>0</v>
      </c>
      <c r="AO104" s="494">
        <v>0</v>
      </c>
      <c r="AP104" s="494">
        <v>0</v>
      </c>
      <c r="AQ104" s="494">
        <v>0</v>
      </c>
      <c r="AR104" s="494">
        <v>0</v>
      </c>
      <c r="AS104" s="494">
        <v>0</v>
      </c>
      <c r="AT104" s="494">
        <v>0</v>
      </c>
      <c r="AU104" s="494">
        <v>0</v>
      </c>
      <c r="AV104" s="494">
        <v>0</v>
      </c>
      <c r="AW104" s="494">
        <v>0</v>
      </c>
      <c r="AX104" s="494">
        <v>0</v>
      </c>
      <c r="AY104" s="494">
        <v>0</v>
      </c>
      <c r="AZ104" s="494">
        <v>0</v>
      </c>
      <c r="BA104" s="494">
        <v>0</v>
      </c>
      <c r="BB104" s="494">
        <v>0</v>
      </c>
      <c r="BC104" s="494">
        <v>0</v>
      </c>
      <c r="BD104" s="494">
        <v>0</v>
      </c>
      <c r="BE104" s="494">
        <v>0</v>
      </c>
      <c r="BF104" s="494">
        <v>0</v>
      </c>
      <c r="BG104" s="494">
        <v>0</v>
      </c>
      <c r="BH104" s="494">
        <v>0</v>
      </c>
      <c r="BI104" s="494">
        <v>0</v>
      </c>
      <c r="BJ104" s="494">
        <v>0</v>
      </c>
      <c r="BK104" s="494">
        <v>0</v>
      </c>
      <c r="BL104" s="494">
        <v>0</v>
      </c>
      <c r="BM104" s="494">
        <v>0</v>
      </c>
      <c r="BN104" s="494">
        <v>0</v>
      </c>
      <c r="BO104" s="494">
        <v>0</v>
      </c>
      <c r="BP104" s="494">
        <v>0</v>
      </c>
      <c r="BQ104" s="494">
        <v>0</v>
      </c>
      <c r="BR104" s="494">
        <v>0</v>
      </c>
      <c r="BS104" s="494">
        <v>0</v>
      </c>
      <c r="BT104" s="494">
        <v>0</v>
      </c>
      <c r="BU104" s="494">
        <v>0</v>
      </c>
      <c r="BV104" s="494">
        <v>0</v>
      </c>
      <c r="BW104" s="494">
        <v>0</v>
      </c>
      <c r="BX104" s="494">
        <v>0</v>
      </c>
      <c r="BY104" s="494">
        <v>0</v>
      </c>
      <c r="BZ104" s="494">
        <v>0</v>
      </c>
      <c r="CA104" s="494">
        <v>0</v>
      </c>
      <c r="CB104" s="494">
        <v>0</v>
      </c>
      <c r="CC104" s="494">
        <v>0</v>
      </c>
      <c r="CD104" s="494">
        <v>0</v>
      </c>
      <c r="CE104" s="494">
        <v>0</v>
      </c>
      <c r="CF104" s="494">
        <v>0</v>
      </c>
      <c r="CG104" s="494">
        <v>0</v>
      </c>
      <c r="CH104" s="494">
        <v>0</v>
      </c>
      <c r="CI104" s="494">
        <v>0</v>
      </c>
      <c r="CJ104" s="494">
        <v>0</v>
      </c>
      <c r="CK104" s="494">
        <v>0</v>
      </c>
      <c r="CL104" s="494">
        <v>0</v>
      </c>
      <c r="CM104" s="494">
        <v>0</v>
      </c>
      <c r="CN104" s="494">
        <v>0</v>
      </c>
      <c r="CO104" s="494">
        <v>0</v>
      </c>
      <c r="CP104" s="494">
        <v>0</v>
      </c>
      <c r="CQ104" s="494">
        <v>0</v>
      </c>
      <c r="CR104" s="494">
        <v>0</v>
      </c>
      <c r="CS104" s="494">
        <v>0</v>
      </c>
      <c r="CT104" s="9"/>
      <c r="CV104" s="343">
        <f>IF(COUNT(G104:INDEX(G104:CS104,RP+1))&lt;&gt;RP+1,"Error",0)</f>
        <v>0</v>
      </c>
      <c r="CX104" s="324">
        <f t="shared" si="26"/>
        <v>0</v>
      </c>
    </row>
    <row r="105" spans="3:102" ht="13" hidden="1" x14ac:dyDescent="0.3">
      <c r="C105" s="421"/>
      <c r="E105" s="492">
        <f>G105+NPV(G.Asm!$F$40,H105:INDEX(H105:CS105,RP))</f>
        <v>0</v>
      </c>
      <c r="F105" s="492">
        <f t="shared" si="25"/>
        <v>0</v>
      </c>
      <c r="G105" s="493">
        <v>0</v>
      </c>
      <c r="H105" s="494">
        <v>0</v>
      </c>
      <c r="I105" s="494">
        <v>0</v>
      </c>
      <c r="J105" s="494">
        <v>0</v>
      </c>
      <c r="K105" s="494">
        <v>0</v>
      </c>
      <c r="L105" s="494">
        <v>0</v>
      </c>
      <c r="M105" s="494">
        <v>0</v>
      </c>
      <c r="N105" s="494">
        <v>0</v>
      </c>
      <c r="O105" s="494">
        <v>0</v>
      </c>
      <c r="P105" s="494">
        <v>0</v>
      </c>
      <c r="Q105" s="494">
        <v>0</v>
      </c>
      <c r="R105" s="494">
        <v>0</v>
      </c>
      <c r="S105" s="494">
        <v>0</v>
      </c>
      <c r="T105" s="494">
        <v>0</v>
      </c>
      <c r="U105" s="494">
        <v>0</v>
      </c>
      <c r="V105" s="494">
        <v>0</v>
      </c>
      <c r="W105" s="494">
        <v>0</v>
      </c>
      <c r="X105" s="494">
        <v>0</v>
      </c>
      <c r="Y105" s="494">
        <v>0</v>
      </c>
      <c r="Z105" s="494">
        <v>0</v>
      </c>
      <c r="AA105" s="494">
        <v>0</v>
      </c>
      <c r="AB105" s="494">
        <v>0</v>
      </c>
      <c r="AC105" s="494">
        <v>0</v>
      </c>
      <c r="AD105" s="494">
        <v>0</v>
      </c>
      <c r="AE105" s="494">
        <v>0</v>
      </c>
      <c r="AF105" s="494">
        <v>0</v>
      </c>
      <c r="AG105" s="494">
        <v>0</v>
      </c>
      <c r="AH105" s="494">
        <v>0</v>
      </c>
      <c r="AI105" s="494">
        <v>0</v>
      </c>
      <c r="AJ105" s="494">
        <v>0</v>
      </c>
      <c r="AK105" s="494">
        <v>0</v>
      </c>
      <c r="AL105" s="494">
        <v>0</v>
      </c>
      <c r="AM105" s="494">
        <v>0</v>
      </c>
      <c r="AN105" s="494">
        <v>0</v>
      </c>
      <c r="AO105" s="494">
        <v>0</v>
      </c>
      <c r="AP105" s="494">
        <v>0</v>
      </c>
      <c r="AQ105" s="494">
        <v>0</v>
      </c>
      <c r="AR105" s="494">
        <v>0</v>
      </c>
      <c r="AS105" s="494">
        <v>0</v>
      </c>
      <c r="AT105" s="494">
        <v>0</v>
      </c>
      <c r="AU105" s="494">
        <v>0</v>
      </c>
      <c r="AV105" s="494">
        <v>0</v>
      </c>
      <c r="AW105" s="494">
        <v>0</v>
      </c>
      <c r="AX105" s="494">
        <v>0</v>
      </c>
      <c r="AY105" s="494">
        <v>0</v>
      </c>
      <c r="AZ105" s="494">
        <v>0</v>
      </c>
      <c r="BA105" s="494">
        <v>0</v>
      </c>
      <c r="BB105" s="494">
        <v>0</v>
      </c>
      <c r="BC105" s="494">
        <v>0</v>
      </c>
      <c r="BD105" s="494">
        <v>0</v>
      </c>
      <c r="BE105" s="494">
        <v>0</v>
      </c>
      <c r="BF105" s="494">
        <v>0</v>
      </c>
      <c r="BG105" s="494">
        <v>0</v>
      </c>
      <c r="BH105" s="494">
        <v>0</v>
      </c>
      <c r="BI105" s="494">
        <v>0</v>
      </c>
      <c r="BJ105" s="494">
        <v>0</v>
      </c>
      <c r="BK105" s="494">
        <v>0</v>
      </c>
      <c r="BL105" s="494">
        <v>0</v>
      </c>
      <c r="BM105" s="494">
        <v>0</v>
      </c>
      <c r="BN105" s="494">
        <v>0</v>
      </c>
      <c r="BO105" s="494">
        <v>0</v>
      </c>
      <c r="BP105" s="494">
        <v>0</v>
      </c>
      <c r="BQ105" s="494">
        <v>0</v>
      </c>
      <c r="BR105" s="494">
        <v>0</v>
      </c>
      <c r="BS105" s="494">
        <v>0</v>
      </c>
      <c r="BT105" s="494">
        <v>0</v>
      </c>
      <c r="BU105" s="494">
        <v>0</v>
      </c>
      <c r="BV105" s="494">
        <v>0</v>
      </c>
      <c r="BW105" s="494">
        <v>0</v>
      </c>
      <c r="BX105" s="494">
        <v>0</v>
      </c>
      <c r="BY105" s="494">
        <v>0</v>
      </c>
      <c r="BZ105" s="494">
        <v>0</v>
      </c>
      <c r="CA105" s="494">
        <v>0</v>
      </c>
      <c r="CB105" s="494">
        <v>0</v>
      </c>
      <c r="CC105" s="494">
        <v>0</v>
      </c>
      <c r="CD105" s="494">
        <v>0</v>
      </c>
      <c r="CE105" s="494">
        <v>0</v>
      </c>
      <c r="CF105" s="494">
        <v>0</v>
      </c>
      <c r="CG105" s="494">
        <v>0</v>
      </c>
      <c r="CH105" s="494">
        <v>0</v>
      </c>
      <c r="CI105" s="494">
        <v>0</v>
      </c>
      <c r="CJ105" s="494">
        <v>0</v>
      </c>
      <c r="CK105" s="494">
        <v>0</v>
      </c>
      <c r="CL105" s="494">
        <v>0</v>
      </c>
      <c r="CM105" s="494">
        <v>0</v>
      </c>
      <c r="CN105" s="494">
        <v>0</v>
      </c>
      <c r="CO105" s="494">
        <v>0</v>
      </c>
      <c r="CP105" s="494">
        <v>0</v>
      </c>
      <c r="CQ105" s="494">
        <v>0</v>
      </c>
      <c r="CR105" s="494">
        <v>0</v>
      </c>
      <c r="CS105" s="494">
        <v>0</v>
      </c>
      <c r="CT105" s="9"/>
      <c r="CV105" s="343">
        <f>IF(COUNT(G105:INDEX(G105:CS105,RP+1))&lt;&gt;RP+1,"Error",0)</f>
        <v>0</v>
      </c>
      <c r="CX105" s="324">
        <f t="shared" si="26"/>
        <v>0</v>
      </c>
    </row>
    <row r="106" spans="3:102" ht="13" hidden="1" x14ac:dyDescent="0.3">
      <c r="C106" s="421"/>
      <c r="E106" s="492">
        <f>G106+NPV(G.Asm!$F$40,H106:INDEX(H106:CS106,RP))</f>
        <v>0</v>
      </c>
      <c r="F106" s="492">
        <f t="shared" si="25"/>
        <v>0</v>
      </c>
      <c r="G106" s="493">
        <v>0</v>
      </c>
      <c r="H106" s="494">
        <v>0</v>
      </c>
      <c r="I106" s="494">
        <v>0</v>
      </c>
      <c r="J106" s="494">
        <v>0</v>
      </c>
      <c r="K106" s="494">
        <v>0</v>
      </c>
      <c r="L106" s="494">
        <v>0</v>
      </c>
      <c r="M106" s="494">
        <v>0</v>
      </c>
      <c r="N106" s="494">
        <v>0</v>
      </c>
      <c r="O106" s="494">
        <v>0</v>
      </c>
      <c r="P106" s="494">
        <v>0</v>
      </c>
      <c r="Q106" s="494">
        <v>0</v>
      </c>
      <c r="R106" s="494">
        <v>0</v>
      </c>
      <c r="S106" s="494">
        <v>0</v>
      </c>
      <c r="T106" s="494">
        <v>0</v>
      </c>
      <c r="U106" s="494">
        <v>0</v>
      </c>
      <c r="V106" s="494">
        <v>0</v>
      </c>
      <c r="W106" s="494">
        <v>0</v>
      </c>
      <c r="X106" s="494">
        <v>0</v>
      </c>
      <c r="Y106" s="494">
        <v>0</v>
      </c>
      <c r="Z106" s="494">
        <v>0</v>
      </c>
      <c r="AA106" s="494">
        <v>0</v>
      </c>
      <c r="AB106" s="494">
        <v>0</v>
      </c>
      <c r="AC106" s="494">
        <v>0</v>
      </c>
      <c r="AD106" s="494">
        <v>0</v>
      </c>
      <c r="AE106" s="494">
        <v>0</v>
      </c>
      <c r="AF106" s="494">
        <v>0</v>
      </c>
      <c r="AG106" s="494">
        <v>0</v>
      </c>
      <c r="AH106" s="494">
        <v>0</v>
      </c>
      <c r="AI106" s="494">
        <v>0</v>
      </c>
      <c r="AJ106" s="494">
        <v>0</v>
      </c>
      <c r="AK106" s="494">
        <v>0</v>
      </c>
      <c r="AL106" s="494">
        <v>0</v>
      </c>
      <c r="AM106" s="494">
        <v>0</v>
      </c>
      <c r="AN106" s="494">
        <v>0</v>
      </c>
      <c r="AO106" s="494">
        <v>0</v>
      </c>
      <c r="AP106" s="494">
        <v>0</v>
      </c>
      <c r="AQ106" s="494">
        <v>0</v>
      </c>
      <c r="AR106" s="494">
        <v>0</v>
      </c>
      <c r="AS106" s="494">
        <v>0</v>
      </c>
      <c r="AT106" s="494">
        <v>0</v>
      </c>
      <c r="AU106" s="494">
        <v>0</v>
      </c>
      <c r="AV106" s="494">
        <v>0</v>
      </c>
      <c r="AW106" s="494">
        <v>0</v>
      </c>
      <c r="AX106" s="494">
        <v>0</v>
      </c>
      <c r="AY106" s="494">
        <v>0</v>
      </c>
      <c r="AZ106" s="494">
        <v>0</v>
      </c>
      <c r="BA106" s="494">
        <v>0</v>
      </c>
      <c r="BB106" s="494">
        <v>0</v>
      </c>
      <c r="BC106" s="494">
        <v>0</v>
      </c>
      <c r="BD106" s="494">
        <v>0</v>
      </c>
      <c r="BE106" s="494">
        <v>0</v>
      </c>
      <c r="BF106" s="494">
        <v>0</v>
      </c>
      <c r="BG106" s="494">
        <v>0</v>
      </c>
      <c r="BH106" s="494">
        <v>0</v>
      </c>
      <c r="BI106" s="494">
        <v>0</v>
      </c>
      <c r="BJ106" s="494">
        <v>0</v>
      </c>
      <c r="BK106" s="494">
        <v>0</v>
      </c>
      <c r="BL106" s="494">
        <v>0</v>
      </c>
      <c r="BM106" s="494">
        <v>0</v>
      </c>
      <c r="BN106" s="494">
        <v>0</v>
      </c>
      <c r="BO106" s="494">
        <v>0</v>
      </c>
      <c r="BP106" s="494">
        <v>0</v>
      </c>
      <c r="BQ106" s="494">
        <v>0</v>
      </c>
      <c r="BR106" s="494">
        <v>0</v>
      </c>
      <c r="BS106" s="494">
        <v>0</v>
      </c>
      <c r="BT106" s="494">
        <v>0</v>
      </c>
      <c r="BU106" s="494">
        <v>0</v>
      </c>
      <c r="BV106" s="494">
        <v>0</v>
      </c>
      <c r="BW106" s="494">
        <v>0</v>
      </c>
      <c r="BX106" s="494">
        <v>0</v>
      </c>
      <c r="BY106" s="494">
        <v>0</v>
      </c>
      <c r="BZ106" s="494">
        <v>0</v>
      </c>
      <c r="CA106" s="494">
        <v>0</v>
      </c>
      <c r="CB106" s="494">
        <v>0</v>
      </c>
      <c r="CC106" s="494">
        <v>0</v>
      </c>
      <c r="CD106" s="494">
        <v>0</v>
      </c>
      <c r="CE106" s="494">
        <v>0</v>
      </c>
      <c r="CF106" s="494">
        <v>0</v>
      </c>
      <c r="CG106" s="494">
        <v>0</v>
      </c>
      <c r="CH106" s="494">
        <v>0</v>
      </c>
      <c r="CI106" s="494">
        <v>0</v>
      </c>
      <c r="CJ106" s="494">
        <v>0</v>
      </c>
      <c r="CK106" s="494">
        <v>0</v>
      </c>
      <c r="CL106" s="494">
        <v>0</v>
      </c>
      <c r="CM106" s="494">
        <v>0</v>
      </c>
      <c r="CN106" s="494">
        <v>0</v>
      </c>
      <c r="CO106" s="494">
        <v>0</v>
      </c>
      <c r="CP106" s="494">
        <v>0</v>
      </c>
      <c r="CQ106" s="494">
        <v>0</v>
      </c>
      <c r="CR106" s="494">
        <v>0</v>
      </c>
      <c r="CS106" s="494">
        <v>0</v>
      </c>
      <c r="CT106" s="9"/>
      <c r="CV106" s="343">
        <f>IF(COUNT(G106:INDEX(G106:CS106,RP+1))&lt;&gt;RP+1,"Error",0)</f>
        <v>0</v>
      </c>
      <c r="CX106" s="324">
        <f t="shared" si="26"/>
        <v>0</v>
      </c>
    </row>
    <row r="107" spans="3:102" ht="13" hidden="1" x14ac:dyDescent="0.3">
      <c r="C107" s="421"/>
      <c r="E107" s="492">
        <f>G107+NPV(G.Asm!$F$40,H107:INDEX(H107:CS107,RP))</f>
        <v>0</v>
      </c>
      <c r="F107" s="492">
        <f t="shared" si="25"/>
        <v>0</v>
      </c>
      <c r="G107" s="493">
        <v>0</v>
      </c>
      <c r="H107" s="494">
        <v>0</v>
      </c>
      <c r="I107" s="494">
        <v>0</v>
      </c>
      <c r="J107" s="494">
        <v>0</v>
      </c>
      <c r="K107" s="494">
        <v>0</v>
      </c>
      <c r="L107" s="494">
        <v>0</v>
      </c>
      <c r="M107" s="494">
        <v>0</v>
      </c>
      <c r="N107" s="494">
        <v>0</v>
      </c>
      <c r="O107" s="494">
        <v>0</v>
      </c>
      <c r="P107" s="494">
        <v>0</v>
      </c>
      <c r="Q107" s="494">
        <v>0</v>
      </c>
      <c r="R107" s="494">
        <v>0</v>
      </c>
      <c r="S107" s="494">
        <v>0</v>
      </c>
      <c r="T107" s="494">
        <v>0</v>
      </c>
      <c r="U107" s="494">
        <v>0</v>
      </c>
      <c r="V107" s="494">
        <v>0</v>
      </c>
      <c r="W107" s="494">
        <v>0</v>
      </c>
      <c r="X107" s="494">
        <v>0</v>
      </c>
      <c r="Y107" s="494">
        <v>0</v>
      </c>
      <c r="Z107" s="494">
        <v>0</v>
      </c>
      <c r="AA107" s="494">
        <v>0</v>
      </c>
      <c r="AB107" s="494">
        <v>0</v>
      </c>
      <c r="AC107" s="494">
        <v>0</v>
      </c>
      <c r="AD107" s="494">
        <v>0</v>
      </c>
      <c r="AE107" s="494">
        <v>0</v>
      </c>
      <c r="AF107" s="494">
        <v>0</v>
      </c>
      <c r="AG107" s="494">
        <v>0</v>
      </c>
      <c r="AH107" s="494">
        <v>0</v>
      </c>
      <c r="AI107" s="494">
        <v>0</v>
      </c>
      <c r="AJ107" s="494">
        <v>0</v>
      </c>
      <c r="AK107" s="494">
        <v>0</v>
      </c>
      <c r="AL107" s="494">
        <v>0</v>
      </c>
      <c r="AM107" s="494">
        <v>0</v>
      </c>
      <c r="AN107" s="494">
        <v>0</v>
      </c>
      <c r="AO107" s="494">
        <v>0</v>
      </c>
      <c r="AP107" s="494">
        <v>0</v>
      </c>
      <c r="AQ107" s="494">
        <v>0</v>
      </c>
      <c r="AR107" s="494">
        <v>0</v>
      </c>
      <c r="AS107" s="494">
        <v>0</v>
      </c>
      <c r="AT107" s="494">
        <v>0</v>
      </c>
      <c r="AU107" s="494">
        <v>0</v>
      </c>
      <c r="AV107" s="494">
        <v>0</v>
      </c>
      <c r="AW107" s="494">
        <v>0</v>
      </c>
      <c r="AX107" s="494">
        <v>0</v>
      </c>
      <c r="AY107" s="494">
        <v>0</v>
      </c>
      <c r="AZ107" s="494">
        <v>0</v>
      </c>
      <c r="BA107" s="494">
        <v>0</v>
      </c>
      <c r="BB107" s="494">
        <v>0</v>
      </c>
      <c r="BC107" s="494">
        <v>0</v>
      </c>
      <c r="BD107" s="494">
        <v>0</v>
      </c>
      <c r="BE107" s="494">
        <v>0</v>
      </c>
      <c r="BF107" s="494">
        <v>0</v>
      </c>
      <c r="BG107" s="494">
        <v>0</v>
      </c>
      <c r="BH107" s="494">
        <v>0</v>
      </c>
      <c r="BI107" s="494">
        <v>0</v>
      </c>
      <c r="BJ107" s="494">
        <v>0</v>
      </c>
      <c r="BK107" s="494">
        <v>0</v>
      </c>
      <c r="BL107" s="494">
        <v>0</v>
      </c>
      <c r="BM107" s="494">
        <v>0</v>
      </c>
      <c r="BN107" s="494">
        <v>0</v>
      </c>
      <c r="BO107" s="494">
        <v>0</v>
      </c>
      <c r="BP107" s="494">
        <v>0</v>
      </c>
      <c r="BQ107" s="494">
        <v>0</v>
      </c>
      <c r="BR107" s="494">
        <v>0</v>
      </c>
      <c r="BS107" s="494">
        <v>0</v>
      </c>
      <c r="BT107" s="494">
        <v>0</v>
      </c>
      <c r="BU107" s="494">
        <v>0</v>
      </c>
      <c r="BV107" s="494">
        <v>0</v>
      </c>
      <c r="BW107" s="494">
        <v>0</v>
      </c>
      <c r="BX107" s="494">
        <v>0</v>
      </c>
      <c r="BY107" s="494">
        <v>0</v>
      </c>
      <c r="BZ107" s="494">
        <v>0</v>
      </c>
      <c r="CA107" s="494">
        <v>0</v>
      </c>
      <c r="CB107" s="494">
        <v>0</v>
      </c>
      <c r="CC107" s="494">
        <v>0</v>
      </c>
      <c r="CD107" s="494">
        <v>0</v>
      </c>
      <c r="CE107" s="494">
        <v>0</v>
      </c>
      <c r="CF107" s="494">
        <v>0</v>
      </c>
      <c r="CG107" s="494">
        <v>0</v>
      </c>
      <c r="CH107" s="494">
        <v>0</v>
      </c>
      <c r="CI107" s="494">
        <v>0</v>
      </c>
      <c r="CJ107" s="494">
        <v>0</v>
      </c>
      <c r="CK107" s="494">
        <v>0</v>
      </c>
      <c r="CL107" s="494">
        <v>0</v>
      </c>
      <c r="CM107" s="494">
        <v>0</v>
      </c>
      <c r="CN107" s="494">
        <v>0</v>
      </c>
      <c r="CO107" s="494">
        <v>0</v>
      </c>
      <c r="CP107" s="494">
        <v>0</v>
      </c>
      <c r="CQ107" s="494">
        <v>0</v>
      </c>
      <c r="CR107" s="494">
        <v>0</v>
      </c>
      <c r="CS107" s="494">
        <v>0</v>
      </c>
      <c r="CT107" s="9"/>
      <c r="CV107" s="343">
        <f>IF(COUNT(G107:INDEX(G107:CS107,RP+1))&lt;&gt;RP+1,"Error",0)</f>
        <v>0</v>
      </c>
      <c r="CX107" s="324">
        <f t="shared" si="26"/>
        <v>0</v>
      </c>
    </row>
    <row r="108" spans="3:102" ht="13" hidden="1" x14ac:dyDescent="0.3">
      <c r="C108" s="421"/>
      <c r="E108" s="492">
        <f>G108+NPV(G.Asm!$F$40,H108:INDEX(H108:CS108,RP))</f>
        <v>0</v>
      </c>
      <c r="F108" s="492">
        <f t="shared" si="25"/>
        <v>0</v>
      </c>
      <c r="G108" s="493">
        <v>0</v>
      </c>
      <c r="H108" s="494">
        <v>0</v>
      </c>
      <c r="I108" s="494">
        <v>0</v>
      </c>
      <c r="J108" s="494">
        <v>0</v>
      </c>
      <c r="K108" s="494">
        <v>0</v>
      </c>
      <c r="L108" s="494">
        <v>0</v>
      </c>
      <c r="M108" s="494">
        <v>0</v>
      </c>
      <c r="N108" s="494">
        <v>0</v>
      </c>
      <c r="O108" s="494">
        <v>0</v>
      </c>
      <c r="P108" s="494">
        <v>0</v>
      </c>
      <c r="Q108" s="494">
        <v>0</v>
      </c>
      <c r="R108" s="494">
        <v>0</v>
      </c>
      <c r="S108" s="494">
        <v>0</v>
      </c>
      <c r="T108" s="494">
        <v>0</v>
      </c>
      <c r="U108" s="494">
        <v>0</v>
      </c>
      <c r="V108" s="494">
        <v>0</v>
      </c>
      <c r="W108" s="494">
        <v>0</v>
      </c>
      <c r="X108" s="494">
        <v>0</v>
      </c>
      <c r="Y108" s="494">
        <v>0</v>
      </c>
      <c r="Z108" s="494">
        <v>0</v>
      </c>
      <c r="AA108" s="494">
        <v>0</v>
      </c>
      <c r="AB108" s="494">
        <v>0</v>
      </c>
      <c r="AC108" s="494">
        <v>0</v>
      </c>
      <c r="AD108" s="494">
        <v>0</v>
      </c>
      <c r="AE108" s="494">
        <v>0</v>
      </c>
      <c r="AF108" s="494">
        <v>0</v>
      </c>
      <c r="AG108" s="494">
        <v>0</v>
      </c>
      <c r="AH108" s="494">
        <v>0</v>
      </c>
      <c r="AI108" s="494">
        <v>0</v>
      </c>
      <c r="AJ108" s="494">
        <v>0</v>
      </c>
      <c r="AK108" s="494">
        <v>0</v>
      </c>
      <c r="AL108" s="494">
        <v>0</v>
      </c>
      <c r="AM108" s="494">
        <v>0</v>
      </c>
      <c r="AN108" s="494">
        <v>0</v>
      </c>
      <c r="AO108" s="494">
        <v>0</v>
      </c>
      <c r="AP108" s="494">
        <v>0</v>
      </c>
      <c r="AQ108" s="494">
        <v>0</v>
      </c>
      <c r="AR108" s="494">
        <v>0</v>
      </c>
      <c r="AS108" s="494">
        <v>0</v>
      </c>
      <c r="AT108" s="494">
        <v>0</v>
      </c>
      <c r="AU108" s="494">
        <v>0</v>
      </c>
      <c r="AV108" s="494">
        <v>0</v>
      </c>
      <c r="AW108" s="494">
        <v>0</v>
      </c>
      <c r="AX108" s="494">
        <v>0</v>
      </c>
      <c r="AY108" s="494">
        <v>0</v>
      </c>
      <c r="AZ108" s="494">
        <v>0</v>
      </c>
      <c r="BA108" s="494">
        <v>0</v>
      </c>
      <c r="BB108" s="494">
        <v>0</v>
      </c>
      <c r="BC108" s="494">
        <v>0</v>
      </c>
      <c r="BD108" s="494">
        <v>0</v>
      </c>
      <c r="BE108" s="494">
        <v>0</v>
      </c>
      <c r="BF108" s="494">
        <v>0</v>
      </c>
      <c r="BG108" s="494">
        <v>0</v>
      </c>
      <c r="BH108" s="494">
        <v>0</v>
      </c>
      <c r="BI108" s="494">
        <v>0</v>
      </c>
      <c r="BJ108" s="494">
        <v>0</v>
      </c>
      <c r="BK108" s="494">
        <v>0</v>
      </c>
      <c r="BL108" s="494">
        <v>0</v>
      </c>
      <c r="BM108" s="494">
        <v>0</v>
      </c>
      <c r="BN108" s="494">
        <v>0</v>
      </c>
      <c r="BO108" s="494">
        <v>0</v>
      </c>
      <c r="BP108" s="494">
        <v>0</v>
      </c>
      <c r="BQ108" s="494">
        <v>0</v>
      </c>
      <c r="BR108" s="494">
        <v>0</v>
      </c>
      <c r="BS108" s="494">
        <v>0</v>
      </c>
      <c r="BT108" s="494">
        <v>0</v>
      </c>
      <c r="BU108" s="494">
        <v>0</v>
      </c>
      <c r="BV108" s="494">
        <v>0</v>
      </c>
      <c r="BW108" s="494">
        <v>0</v>
      </c>
      <c r="BX108" s="494">
        <v>0</v>
      </c>
      <c r="BY108" s="494">
        <v>0</v>
      </c>
      <c r="BZ108" s="494">
        <v>0</v>
      </c>
      <c r="CA108" s="494">
        <v>0</v>
      </c>
      <c r="CB108" s="494">
        <v>0</v>
      </c>
      <c r="CC108" s="494">
        <v>0</v>
      </c>
      <c r="CD108" s="494">
        <v>0</v>
      </c>
      <c r="CE108" s="494">
        <v>0</v>
      </c>
      <c r="CF108" s="494">
        <v>0</v>
      </c>
      <c r="CG108" s="494">
        <v>0</v>
      </c>
      <c r="CH108" s="494">
        <v>0</v>
      </c>
      <c r="CI108" s="494">
        <v>0</v>
      </c>
      <c r="CJ108" s="494">
        <v>0</v>
      </c>
      <c r="CK108" s="494">
        <v>0</v>
      </c>
      <c r="CL108" s="494">
        <v>0</v>
      </c>
      <c r="CM108" s="494">
        <v>0</v>
      </c>
      <c r="CN108" s="494">
        <v>0</v>
      </c>
      <c r="CO108" s="494">
        <v>0</v>
      </c>
      <c r="CP108" s="494">
        <v>0</v>
      </c>
      <c r="CQ108" s="494">
        <v>0</v>
      </c>
      <c r="CR108" s="494">
        <v>0</v>
      </c>
      <c r="CS108" s="494">
        <v>0</v>
      </c>
      <c r="CT108" s="9"/>
      <c r="CV108" s="343">
        <f>IF(COUNT(G108:INDEX(G108:CS108,RP+1))&lt;&gt;RP+1,"Error",0)</f>
        <v>0</v>
      </c>
      <c r="CX108" s="324">
        <f t="shared" si="26"/>
        <v>0</v>
      </c>
    </row>
    <row r="109" spans="3:102" ht="13" hidden="1" x14ac:dyDescent="0.3">
      <c r="C109" s="421"/>
      <c r="E109" s="492">
        <f>G109+NPV(G.Asm!$F$40,H109:INDEX(H109:CS109,RP))</f>
        <v>0</v>
      </c>
      <c r="F109" s="492">
        <f t="shared" si="25"/>
        <v>0</v>
      </c>
      <c r="G109" s="493">
        <v>0</v>
      </c>
      <c r="H109" s="494">
        <v>0</v>
      </c>
      <c r="I109" s="494">
        <v>0</v>
      </c>
      <c r="J109" s="494">
        <v>0</v>
      </c>
      <c r="K109" s="494">
        <v>0</v>
      </c>
      <c r="L109" s="494">
        <v>0</v>
      </c>
      <c r="M109" s="494">
        <v>0</v>
      </c>
      <c r="N109" s="494">
        <v>0</v>
      </c>
      <c r="O109" s="494">
        <v>0</v>
      </c>
      <c r="P109" s="494">
        <v>0</v>
      </c>
      <c r="Q109" s="494">
        <v>0</v>
      </c>
      <c r="R109" s="494">
        <v>0</v>
      </c>
      <c r="S109" s="494">
        <v>0</v>
      </c>
      <c r="T109" s="494">
        <v>0</v>
      </c>
      <c r="U109" s="494">
        <v>0</v>
      </c>
      <c r="V109" s="494">
        <v>0</v>
      </c>
      <c r="W109" s="494">
        <v>0</v>
      </c>
      <c r="X109" s="494">
        <v>0</v>
      </c>
      <c r="Y109" s="494">
        <v>0</v>
      </c>
      <c r="Z109" s="494">
        <v>0</v>
      </c>
      <c r="AA109" s="494">
        <v>0</v>
      </c>
      <c r="AB109" s="494">
        <v>0</v>
      </c>
      <c r="AC109" s="494">
        <v>0</v>
      </c>
      <c r="AD109" s="494">
        <v>0</v>
      </c>
      <c r="AE109" s="494">
        <v>0</v>
      </c>
      <c r="AF109" s="494">
        <v>0</v>
      </c>
      <c r="AG109" s="494">
        <v>0</v>
      </c>
      <c r="AH109" s="494">
        <v>0</v>
      </c>
      <c r="AI109" s="494">
        <v>0</v>
      </c>
      <c r="AJ109" s="494">
        <v>0</v>
      </c>
      <c r="AK109" s="494">
        <v>0</v>
      </c>
      <c r="AL109" s="494">
        <v>0</v>
      </c>
      <c r="AM109" s="494">
        <v>0</v>
      </c>
      <c r="AN109" s="494">
        <v>0</v>
      </c>
      <c r="AO109" s="494">
        <v>0</v>
      </c>
      <c r="AP109" s="494">
        <v>0</v>
      </c>
      <c r="AQ109" s="494">
        <v>0</v>
      </c>
      <c r="AR109" s="494">
        <v>0</v>
      </c>
      <c r="AS109" s="494">
        <v>0</v>
      </c>
      <c r="AT109" s="494">
        <v>0</v>
      </c>
      <c r="AU109" s="494">
        <v>0</v>
      </c>
      <c r="AV109" s="494">
        <v>0</v>
      </c>
      <c r="AW109" s="494">
        <v>0</v>
      </c>
      <c r="AX109" s="494">
        <v>0</v>
      </c>
      <c r="AY109" s="494">
        <v>0</v>
      </c>
      <c r="AZ109" s="494">
        <v>0</v>
      </c>
      <c r="BA109" s="494">
        <v>0</v>
      </c>
      <c r="BB109" s="494">
        <v>0</v>
      </c>
      <c r="BC109" s="494">
        <v>0</v>
      </c>
      <c r="BD109" s="494">
        <v>0</v>
      </c>
      <c r="BE109" s="494">
        <v>0</v>
      </c>
      <c r="BF109" s="494">
        <v>0</v>
      </c>
      <c r="BG109" s="494">
        <v>0</v>
      </c>
      <c r="BH109" s="494">
        <v>0</v>
      </c>
      <c r="BI109" s="494">
        <v>0</v>
      </c>
      <c r="BJ109" s="494">
        <v>0</v>
      </c>
      <c r="BK109" s="494">
        <v>0</v>
      </c>
      <c r="BL109" s="494">
        <v>0</v>
      </c>
      <c r="BM109" s="494">
        <v>0</v>
      </c>
      <c r="BN109" s="494">
        <v>0</v>
      </c>
      <c r="BO109" s="494">
        <v>0</v>
      </c>
      <c r="BP109" s="494">
        <v>0</v>
      </c>
      <c r="BQ109" s="494">
        <v>0</v>
      </c>
      <c r="BR109" s="494">
        <v>0</v>
      </c>
      <c r="BS109" s="494">
        <v>0</v>
      </c>
      <c r="BT109" s="494">
        <v>0</v>
      </c>
      <c r="BU109" s="494">
        <v>0</v>
      </c>
      <c r="BV109" s="494">
        <v>0</v>
      </c>
      <c r="BW109" s="494">
        <v>0</v>
      </c>
      <c r="BX109" s="494">
        <v>0</v>
      </c>
      <c r="BY109" s="494">
        <v>0</v>
      </c>
      <c r="BZ109" s="494">
        <v>0</v>
      </c>
      <c r="CA109" s="494">
        <v>0</v>
      </c>
      <c r="CB109" s="494">
        <v>0</v>
      </c>
      <c r="CC109" s="494">
        <v>0</v>
      </c>
      <c r="CD109" s="494">
        <v>0</v>
      </c>
      <c r="CE109" s="494">
        <v>0</v>
      </c>
      <c r="CF109" s="494">
        <v>0</v>
      </c>
      <c r="CG109" s="494">
        <v>0</v>
      </c>
      <c r="CH109" s="494">
        <v>0</v>
      </c>
      <c r="CI109" s="494">
        <v>0</v>
      </c>
      <c r="CJ109" s="494">
        <v>0</v>
      </c>
      <c r="CK109" s="494">
        <v>0</v>
      </c>
      <c r="CL109" s="494">
        <v>0</v>
      </c>
      <c r="CM109" s="494">
        <v>0</v>
      </c>
      <c r="CN109" s="494">
        <v>0</v>
      </c>
      <c r="CO109" s="494">
        <v>0</v>
      </c>
      <c r="CP109" s="494">
        <v>0</v>
      </c>
      <c r="CQ109" s="494">
        <v>0</v>
      </c>
      <c r="CR109" s="494">
        <v>0</v>
      </c>
      <c r="CS109" s="494">
        <v>0</v>
      </c>
      <c r="CT109" s="9"/>
      <c r="CV109" s="343">
        <f>IF(COUNT(G109:INDEX(G109:CS109,RP+1))&lt;&gt;RP+1,"Error",0)</f>
        <v>0</v>
      </c>
      <c r="CX109" s="324">
        <f t="shared" si="26"/>
        <v>0</v>
      </c>
    </row>
    <row r="110" spans="3:102" ht="13" hidden="1" x14ac:dyDescent="0.3">
      <c r="C110" s="421"/>
      <c r="E110" s="492">
        <f>G110+NPV(G.Asm!$F$40,H110:INDEX(H110:CS110,RP))</f>
        <v>0</v>
      </c>
      <c r="F110" s="492">
        <f t="shared" si="25"/>
        <v>0</v>
      </c>
      <c r="G110" s="493">
        <v>0</v>
      </c>
      <c r="H110" s="494">
        <v>0</v>
      </c>
      <c r="I110" s="494">
        <v>0</v>
      </c>
      <c r="J110" s="494">
        <v>0</v>
      </c>
      <c r="K110" s="494">
        <v>0</v>
      </c>
      <c r="L110" s="494">
        <v>0</v>
      </c>
      <c r="M110" s="494">
        <v>0</v>
      </c>
      <c r="N110" s="494">
        <v>0</v>
      </c>
      <c r="O110" s="494">
        <v>0</v>
      </c>
      <c r="P110" s="494">
        <v>0</v>
      </c>
      <c r="Q110" s="494">
        <v>0</v>
      </c>
      <c r="R110" s="494">
        <v>0</v>
      </c>
      <c r="S110" s="494">
        <v>0</v>
      </c>
      <c r="T110" s="494">
        <v>0</v>
      </c>
      <c r="U110" s="494">
        <v>0</v>
      </c>
      <c r="V110" s="494">
        <v>0</v>
      </c>
      <c r="W110" s="494">
        <v>0</v>
      </c>
      <c r="X110" s="494">
        <v>0</v>
      </c>
      <c r="Y110" s="494">
        <v>0</v>
      </c>
      <c r="Z110" s="494">
        <v>0</v>
      </c>
      <c r="AA110" s="494">
        <v>0</v>
      </c>
      <c r="AB110" s="494">
        <v>0</v>
      </c>
      <c r="AC110" s="494">
        <v>0</v>
      </c>
      <c r="AD110" s="494">
        <v>0</v>
      </c>
      <c r="AE110" s="494">
        <v>0</v>
      </c>
      <c r="AF110" s="494">
        <v>0</v>
      </c>
      <c r="AG110" s="494">
        <v>0</v>
      </c>
      <c r="AH110" s="494">
        <v>0</v>
      </c>
      <c r="AI110" s="494">
        <v>0</v>
      </c>
      <c r="AJ110" s="494">
        <v>0</v>
      </c>
      <c r="AK110" s="494">
        <v>0</v>
      </c>
      <c r="AL110" s="494">
        <v>0</v>
      </c>
      <c r="AM110" s="494">
        <v>0</v>
      </c>
      <c r="AN110" s="494">
        <v>0</v>
      </c>
      <c r="AO110" s="494">
        <v>0</v>
      </c>
      <c r="AP110" s="494">
        <v>0</v>
      </c>
      <c r="AQ110" s="494">
        <v>0</v>
      </c>
      <c r="AR110" s="494">
        <v>0</v>
      </c>
      <c r="AS110" s="494">
        <v>0</v>
      </c>
      <c r="AT110" s="494">
        <v>0</v>
      </c>
      <c r="AU110" s="494">
        <v>0</v>
      </c>
      <c r="AV110" s="494">
        <v>0</v>
      </c>
      <c r="AW110" s="494">
        <v>0</v>
      </c>
      <c r="AX110" s="494">
        <v>0</v>
      </c>
      <c r="AY110" s="494">
        <v>0</v>
      </c>
      <c r="AZ110" s="494">
        <v>0</v>
      </c>
      <c r="BA110" s="494">
        <v>0</v>
      </c>
      <c r="BB110" s="494">
        <v>0</v>
      </c>
      <c r="BC110" s="494">
        <v>0</v>
      </c>
      <c r="BD110" s="494">
        <v>0</v>
      </c>
      <c r="BE110" s="494">
        <v>0</v>
      </c>
      <c r="BF110" s="494">
        <v>0</v>
      </c>
      <c r="BG110" s="494">
        <v>0</v>
      </c>
      <c r="BH110" s="494">
        <v>0</v>
      </c>
      <c r="BI110" s="494">
        <v>0</v>
      </c>
      <c r="BJ110" s="494">
        <v>0</v>
      </c>
      <c r="BK110" s="494">
        <v>0</v>
      </c>
      <c r="BL110" s="494">
        <v>0</v>
      </c>
      <c r="BM110" s="494">
        <v>0</v>
      </c>
      <c r="BN110" s="494">
        <v>0</v>
      </c>
      <c r="BO110" s="494">
        <v>0</v>
      </c>
      <c r="BP110" s="494">
        <v>0</v>
      </c>
      <c r="BQ110" s="494">
        <v>0</v>
      </c>
      <c r="BR110" s="494">
        <v>0</v>
      </c>
      <c r="BS110" s="494">
        <v>0</v>
      </c>
      <c r="BT110" s="494">
        <v>0</v>
      </c>
      <c r="BU110" s="494">
        <v>0</v>
      </c>
      <c r="BV110" s="494">
        <v>0</v>
      </c>
      <c r="BW110" s="494">
        <v>0</v>
      </c>
      <c r="BX110" s="494">
        <v>0</v>
      </c>
      <c r="BY110" s="494">
        <v>0</v>
      </c>
      <c r="BZ110" s="494">
        <v>0</v>
      </c>
      <c r="CA110" s="494">
        <v>0</v>
      </c>
      <c r="CB110" s="494">
        <v>0</v>
      </c>
      <c r="CC110" s="494">
        <v>0</v>
      </c>
      <c r="CD110" s="494">
        <v>0</v>
      </c>
      <c r="CE110" s="494">
        <v>0</v>
      </c>
      <c r="CF110" s="494">
        <v>0</v>
      </c>
      <c r="CG110" s="494">
        <v>0</v>
      </c>
      <c r="CH110" s="494">
        <v>0</v>
      </c>
      <c r="CI110" s="494">
        <v>0</v>
      </c>
      <c r="CJ110" s="494">
        <v>0</v>
      </c>
      <c r="CK110" s="494">
        <v>0</v>
      </c>
      <c r="CL110" s="494">
        <v>0</v>
      </c>
      <c r="CM110" s="494">
        <v>0</v>
      </c>
      <c r="CN110" s="494">
        <v>0</v>
      </c>
      <c r="CO110" s="494">
        <v>0</v>
      </c>
      <c r="CP110" s="494">
        <v>0</v>
      </c>
      <c r="CQ110" s="494">
        <v>0</v>
      </c>
      <c r="CR110" s="494">
        <v>0</v>
      </c>
      <c r="CS110" s="494">
        <v>0</v>
      </c>
      <c r="CT110" s="9"/>
      <c r="CV110" s="343">
        <f>IF(COUNT(G110:INDEX(G110:CS110,RP+1))&lt;&gt;RP+1,"Error",0)</f>
        <v>0</v>
      </c>
      <c r="CX110" s="324">
        <f t="shared" si="26"/>
        <v>0</v>
      </c>
    </row>
    <row r="111" spans="3:102" ht="13" hidden="1" x14ac:dyDescent="0.3">
      <c r="C111" s="422" t="s">
        <v>334</v>
      </c>
      <c r="E111" s="492">
        <f>G111+NPV(G.Asm!$F$40,H111:INDEX(H111:CS111,RP))</f>
        <v>0</v>
      </c>
      <c r="F111" s="492">
        <f t="shared" si="25"/>
        <v>0</v>
      </c>
      <c r="G111" s="493">
        <v>0</v>
      </c>
      <c r="H111" s="494">
        <v>0</v>
      </c>
      <c r="I111" s="494">
        <v>0</v>
      </c>
      <c r="J111" s="494">
        <v>0</v>
      </c>
      <c r="K111" s="494">
        <v>0</v>
      </c>
      <c r="L111" s="494">
        <v>0</v>
      </c>
      <c r="M111" s="494">
        <v>0</v>
      </c>
      <c r="N111" s="494">
        <v>0</v>
      </c>
      <c r="O111" s="494">
        <v>0</v>
      </c>
      <c r="P111" s="494">
        <v>0</v>
      </c>
      <c r="Q111" s="494">
        <v>0</v>
      </c>
      <c r="R111" s="494">
        <v>0</v>
      </c>
      <c r="S111" s="494">
        <v>0</v>
      </c>
      <c r="T111" s="494">
        <v>0</v>
      </c>
      <c r="U111" s="494">
        <v>0</v>
      </c>
      <c r="V111" s="494">
        <v>0</v>
      </c>
      <c r="W111" s="494">
        <v>0</v>
      </c>
      <c r="X111" s="494">
        <v>0</v>
      </c>
      <c r="Y111" s="494">
        <v>0</v>
      </c>
      <c r="Z111" s="494">
        <v>0</v>
      </c>
      <c r="AA111" s="494">
        <v>0</v>
      </c>
      <c r="AB111" s="494">
        <v>0</v>
      </c>
      <c r="AC111" s="494">
        <v>0</v>
      </c>
      <c r="AD111" s="494">
        <v>0</v>
      </c>
      <c r="AE111" s="494">
        <v>0</v>
      </c>
      <c r="AF111" s="494">
        <v>0</v>
      </c>
      <c r="AG111" s="494">
        <v>0</v>
      </c>
      <c r="AH111" s="494">
        <v>0</v>
      </c>
      <c r="AI111" s="494">
        <v>0</v>
      </c>
      <c r="AJ111" s="494">
        <v>0</v>
      </c>
      <c r="AK111" s="494">
        <v>0</v>
      </c>
      <c r="AL111" s="494">
        <v>0</v>
      </c>
      <c r="AM111" s="494">
        <v>0</v>
      </c>
      <c r="AN111" s="494">
        <v>0</v>
      </c>
      <c r="AO111" s="494">
        <v>0</v>
      </c>
      <c r="AP111" s="494">
        <v>0</v>
      </c>
      <c r="AQ111" s="494">
        <v>0</v>
      </c>
      <c r="AR111" s="494">
        <v>0</v>
      </c>
      <c r="AS111" s="494">
        <v>0</v>
      </c>
      <c r="AT111" s="494">
        <v>0</v>
      </c>
      <c r="AU111" s="494">
        <v>0</v>
      </c>
      <c r="AV111" s="494">
        <v>0</v>
      </c>
      <c r="AW111" s="494">
        <v>0</v>
      </c>
      <c r="AX111" s="494">
        <v>0</v>
      </c>
      <c r="AY111" s="494">
        <v>0</v>
      </c>
      <c r="AZ111" s="494">
        <v>0</v>
      </c>
      <c r="BA111" s="494">
        <v>0</v>
      </c>
      <c r="BB111" s="494">
        <v>0</v>
      </c>
      <c r="BC111" s="494">
        <v>0</v>
      </c>
      <c r="BD111" s="494">
        <v>0</v>
      </c>
      <c r="BE111" s="494">
        <v>0</v>
      </c>
      <c r="BF111" s="494">
        <v>0</v>
      </c>
      <c r="BG111" s="494">
        <v>0</v>
      </c>
      <c r="BH111" s="494">
        <v>0</v>
      </c>
      <c r="BI111" s="494">
        <v>0</v>
      </c>
      <c r="BJ111" s="494">
        <v>0</v>
      </c>
      <c r="BK111" s="494">
        <v>0</v>
      </c>
      <c r="BL111" s="494">
        <v>0</v>
      </c>
      <c r="BM111" s="494">
        <v>0</v>
      </c>
      <c r="BN111" s="494">
        <v>0</v>
      </c>
      <c r="BO111" s="494">
        <v>0</v>
      </c>
      <c r="BP111" s="494">
        <v>0</v>
      </c>
      <c r="BQ111" s="494">
        <v>0</v>
      </c>
      <c r="BR111" s="494">
        <v>0</v>
      </c>
      <c r="BS111" s="494">
        <v>0</v>
      </c>
      <c r="BT111" s="494">
        <v>0</v>
      </c>
      <c r="BU111" s="494">
        <v>0</v>
      </c>
      <c r="BV111" s="494">
        <v>0</v>
      </c>
      <c r="BW111" s="494">
        <v>0</v>
      </c>
      <c r="BX111" s="494">
        <v>0</v>
      </c>
      <c r="BY111" s="494">
        <v>0</v>
      </c>
      <c r="BZ111" s="494">
        <v>0</v>
      </c>
      <c r="CA111" s="494">
        <v>0</v>
      </c>
      <c r="CB111" s="494">
        <v>0</v>
      </c>
      <c r="CC111" s="494">
        <v>0</v>
      </c>
      <c r="CD111" s="494">
        <v>0</v>
      </c>
      <c r="CE111" s="494">
        <v>0</v>
      </c>
      <c r="CF111" s="494">
        <v>0</v>
      </c>
      <c r="CG111" s="494">
        <v>0</v>
      </c>
      <c r="CH111" s="494">
        <v>0</v>
      </c>
      <c r="CI111" s="494">
        <v>0</v>
      </c>
      <c r="CJ111" s="494">
        <v>0</v>
      </c>
      <c r="CK111" s="494">
        <v>0</v>
      </c>
      <c r="CL111" s="494">
        <v>0</v>
      </c>
      <c r="CM111" s="494">
        <v>0</v>
      </c>
      <c r="CN111" s="494">
        <v>0</v>
      </c>
      <c r="CO111" s="494">
        <v>0</v>
      </c>
      <c r="CP111" s="494">
        <v>0</v>
      </c>
      <c r="CQ111" s="494">
        <v>0</v>
      </c>
      <c r="CR111" s="494">
        <v>0</v>
      </c>
      <c r="CS111" s="494">
        <v>0</v>
      </c>
      <c r="CT111" s="9"/>
      <c r="CV111" s="343">
        <f>IF(COUNT(G111:INDEX(G111:CS111,RP+1))&lt;&gt;RP+1,"Error",0)</f>
        <v>0</v>
      </c>
      <c r="CX111" s="324">
        <f t="shared" si="26"/>
        <v>0</v>
      </c>
    </row>
    <row r="112" spans="3:102" ht="13" hidden="1" x14ac:dyDescent="0.3">
      <c r="C112" s="422" t="s">
        <v>334</v>
      </c>
      <c r="E112" s="492">
        <f>G112+NPV(G.Asm!$F$40,H112:INDEX(H112:CS112,RP))</f>
        <v>0</v>
      </c>
      <c r="F112" s="492">
        <f t="shared" si="25"/>
        <v>0</v>
      </c>
      <c r="G112" s="493">
        <v>0</v>
      </c>
      <c r="H112" s="494">
        <v>0</v>
      </c>
      <c r="I112" s="494">
        <v>0</v>
      </c>
      <c r="J112" s="494">
        <v>0</v>
      </c>
      <c r="K112" s="494">
        <v>0</v>
      </c>
      <c r="L112" s="494">
        <v>0</v>
      </c>
      <c r="M112" s="494">
        <v>0</v>
      </c>
      <c r="N112" s="494">
        <v>0</v>
      </c>
      <c r="O112" s="494">
        <v>0</v>
      </c>
      <c r="P112" s="494">
        <v>0</v>
      </c>
      <c r="Q112" s="494">
        <v>0</v>
      </c>
      <c r="R112" s="494">
        <v>0</v>
      </c>
      <c r="S112" s="494">
        <v>0</v>
      </c>
      <c r="T112" s="494">
        <v>0</v>
      </c>
      <c r="U112" s="494">
        <v>0</v>
      </c>
      <c r="V112" s="494">
        <v>0</v>
      </c>
      <c r="W112" s="494">
        <v>0</v>
      </c>
      <c r="X112" s="494">
        <v>0</v>
      </c>
      <c r="Y112" s="494">
        <v>0</v>
      </c>
      <c r="Z112" s="494">
        <v>0</v>
      </c>
      <c r="AA112" s="494">
        <v>0</v>
      </c>
      <c r="AB112" s="494">
        <v>0</v>
      </c>
      <c r="AC112" s="494">
        <v>0</v>
      </c>
      <c r="AD112" s="494">
        <v>0</v>
      </c>
      <c r="AE112" s="494">
        <v>0</v>
      </c>
      <c r="AF112" s="494">
        <v>0</v>
      </c>
      <c r="AG112" s="494">
        <v>0</v>
      </c>
      <c r="AH112" s="494">
        <v>0</v>
      </c>
      <c r="AI112" s="494">
        <v>0</v>
      </c>
      <c r="AJ112" s="494">
        <v>0</v>
      </c>
      <c r="AK112" s="494">
        <v>0</v>
      </c>
      <c r="AL112" s="494">
        <v>0</v>
      </c>
      <c r="AM112" s="494">
        <v>0</v>
      </c>
      <c r="AN112" s="494">
        <v>0</v>
      </c>
      <c r="AO112" s="494">
        <v>0</v>
      </c>
      <c r="AP112" s="494">
        <v>0</v>
      </c>
      <c r="AQ112" s="494">
        <v>0</v>
      </c>
      <c r="AR112" s="494">
        <v>0</v>
      </c>
      <c r="AS112" s="494">
        <v>0</v>
      </c>
      <c r="AT112" s="494">
        <v>0</v>
      </c>
      <c r="AU112" s="494">
        <v>0</v>
      </c>
      <c r="AV112" s="494">
        <v>0</v>
      </c>
      <c r="AW112" s="494">
        <v>0</v>
      </c>
      <c r="AX112" s="494">
        <v>0</v>
      </c>
      <c r="AY112" s="494">
        <v>0</v>
      </c>
      <c r="AZ112" s="494">
        <v>0</v>
      </c>
      <c r="BA112" s="494">
        <v>0</v>
      </c>
      <c r="BB112" s="494">
        <v>0</v>
      </c>
      <c r="BC112" s="494">
        <v>0</v>
      </c>
      <c r="BD112" s="494">
        <v>0</v>
      </c>
      <c r="BE112" s="494">
        <v>0</v>
      </c>
      <c r="BF112" s="494">
        <v>0</v>
      </c>
      <c r="BG112" s="494">
        <v>0</v>
      </c>
      <c r="BH112" s="494">
        <v>0</v>
      </c>
      <c r="BI112" s="494">
        <v>0</v>
      </c>
      <c r="BJ112" s="494">
        <v>0</v>
      </c>
      <c r="BK112" s="494">
        <v>0</v>
      </c>
      <c r="BL112" s="494">
        <v>0</v>
      </c>
      <c r="BM112" s="494">
        <v>0</v>
      </c>
      <c r="BN112" s="494">
        <v>0</v>
      </c>
      <c r="BO112" s="494">
        <v>0</v>
      </c>
      <c r="BP112" s="494">
        <v>0</v>
      </c>
      <c r="BQ112" s="494">
        <v>0</v>
      </c>
      <c r="BR112" s="494">
        <v>0</v>
      </c>
      <c r="BS112" s="494">
        <v>0</v>
      </c>
      <c r="BT112" s="494">
        <v>0</v>
      </c>
      <c r="BU112" s="494">
        <v>0</v>
      </c>
      <c r="BV112" s="494">
        <v>0</v>
      </c>
      <c r="BW112" s="494">
        <v>0</v>
      </c>
      <c r="BX112" s="494">
        <v>0</v>
      </c>
      <c r="BY112" s="494">
        <v>0</v>
      </c>
      <c r="BZ112" s="494">
        <v>0</v>
      </c>
      <c r="CA112" s="494">
        <v>0</v>
      </c>
      <c r="CB112" s="494">
        <v>0</v>
      </c>
      <c r="CC112" s="494">
        <v>0</v>
      </c>
      <c r="CD112" s="494">
        <v>0</v>
      </c>
      <c r="CE112" s="494">
        <v>0</v>
      </c>
      <c r="CF112" s="494">
        <v>0</v>
      </c>
      <c r="CG112" s="494">
        <v>0</v>
      </c>
      <c r="CH112" s="494">
        <v>0</v>
      </c>
      <c r="CI112" s="494">
        <v>0</v>
      </c>
      <c r="CJ112" s="494">
        <v>0</v>
      </c>
      <c r="CK112" s="494">
        <v>0</v>
      </c>
      <c r="CL112" s="494">
        <v>0</v>
      </c>
      <c r="CM112" s="494">
        <v>0</v>
      </c>
      <c r="CN112" s="494">
        <v>0</v>
      </c>
      <c r="CO112" s="494">
        <v>0</v>
      </c>
      <c r="CP112" s="494">
        <v>0</v>
      </c>
      <c r="CQ112" s="494">
        <v>0</v>
      </c>
      <c r="CR112" s="494">
        <v>0</v>
      </c>
      <c r="CS112" s="494">
        <v>0</v>
      </c>
      <c r="CT112" s="9"/>
      <c r="CV112" s="343">
        <f>IF(COUNT(G112:INDEX(G112:CS112,RP+1))&lt;&gt;RP+1,"Error",0)</f>
        <v>0</v>
      </c>
      <c r="CX112" s="324">
        <f t="shared" si="26"/>
        <v>0</v>
      </c>
    </row>
    <row r="113" spans="3:102" ht="13" hidden="1" x14ac:dyDescent="0.3">
      <c r="C113" s="422" t="s">
        <v>334</v>
      </c>
      <c r="E113" s="492">
        <f>G113+NPV(G.Asm!$F$40,H113:INDEX(H113:CS113,RP))</f>
        <v>0</v>
      </c>
      <c r="F113" s="492">
        <f t="shared" si="25"/>
        <v>0</v>
      </c>
      <c r="G113" s="493">
        <v>0</v>
      </c>
      <c r="H113" s="494">
        <v>0</v>
      </c>
      <c r="I113" s="494">
        <v>0</v>
      </c>
      <c r="J113" s="494">
        <v>0</v>
      </c>
      <c r="K113" s="494">
        <v>0</v>
      </c>
      <c r="L113" s="494">
        <v>0</v>
      </c>
      <c r="M113" s="494">
        <v>0</v>
      </c>
      <c r="N113" s="494">
        <v>0</v>
      </c>
      <c r="O113" s="494">
        <v>0</v>
      </c>
      <c r="P113" s="494">
        <v>0</v>
      </c>
      <c r="Q113" s="494">
        <v>0</v>
      </c>
      <c r="R113" s="494">
        <v>0</v>
      </c>
      <c r="S113" s="494">
        <v>0</v>
      </c>
      <c r="T113" s="494">
        <v>0</v>
      </c>
      <c r="U113" s="494">
        <v>0</v>
      </c>
      <c r="V113" s="494">
        <v>0</v>
      </c>
      <c r="W113" s="494">
        <v>0</v>
      </c>
      <c r="X113" s="494">
        <v>0</v>
      </c>
      <c r="Y113" s="494">
        <v>0</v>
      </c>
      <c r="Z113" s="494">
        <v>0</v>
      </c>
      <c r="AA113" s="494">
        <v>0</v>
      </c>
      <c r="AB113" s="494">
        <v>0</v>
      </c>
      <c r="AC113" s="494">
        <v>0</v>
      </c>
      <c r="AD113" s="494">
        <v>0</v>
      </c>
      <c r="AE113" s="494">
        <v>0</v>
      </c>
      <c r="AF113" s="494">
        <v>0</v>
      </c>
      <c r="AG113" s="494">
        <v>0</v>
      </c>
      <c r="AH113" s="494">
        <v>0</v>
      </c>
      <c r="AI113" s="494">
        <v>0</v>
      </c>
      <c r="AJ113" s="494">
        <v>0</v>
      </c>
      <c r="AK113" s="494">
        <v>0</v>
      </c>
      <c r="AL113" s="494">
        <v>0</v>
      </c>
      <c r="AM113" s="494">
        <v>0</v>
      </c>
      <c r="AN113" s="494">
        <v>0</v>
      </c>
      <c r="AO113" s="494">
        <v>0</v>
      </c>
      <c r="AP113" s="494">
        <v>0</v>
      </c>
      <c r="AQ113" s="494">
        <v>0</v>
      </c>
      <c r="AR113" s="494">
        <v>0</v>
      </c>
      <c r="AS113" s="494">
        <v>0</v>
      </c>
      <c r="AT113" s="494">
        <v>0</v>
      </c>
      <c r="AU113" s="494">
        <v>0</v>
      </c>
      <c r="AV113" s="494">
        <v>0</v>
      </c>
      <c r="AW113" s="494">
        <v>0</v>
      </c>
      <c r="AX113" s="494">
        <v>0</v>
      </c>
      <c r="AY113" s="494">
        <v>0</v>
      </c>
      <c r="AZ113" s="494">
        <v>0</v>
      </c>
      <c r="BA113" s="494">
        <v>0</v>
      </c>
      <c r="BB113" s="494">
        <v>0</v>
      </c>
      <c r="BC113" s="494">
        <v>0</v>
      </c>
      <c r="BD113" s="494">
        <v>0</v>
      </c>
      <c r="BE113" s="494">
        <v>0</v>
      </c>
      <c r="BF113" s="494">
        <v>0</v>
      </c>
      <c r="BG113" s="494">
        <v>0</v>
      </c>
      <c r="BH113" s="494">
        <v>0</v>
      </c>
      <c r="BI113" s="494">
        <v>0</v>
      </c>
      <c r="BJ113" s="494">
        <v>0</v>
      </c>
      <c r="BK113" s="494">
        <v>0</v>
      </c>
      <c r="BL113" s="494">
        <v>0</v>
      </c>
      <c r="BM113" s="494">
        <v>0</v>
      </c>
      <c r="BN113" s="494">
        <v>0</v>
      </c>
      <c r="BO113" s="494">
        <v>0</v>
      </c>
      <c r="BP113" s="494">
        <v>0</v>
      </c>
      <c r="BQ113" s="494">
        <v>0</v>
      </c>
      <c r="BR113" s="494">
        <v>0</v>
      </c>
      <c r="BS113" s="494">
        <v>0</v>
      </c>
      <c r="BT113" s="494">
        <v>0</v>
      </c>
      <c r="BU113" s="494">
        <v>0</v>
      </c>
      <c r="BV113" s="494">
        <v>0</v>
      </c>
      <c r="BW113" s="494">
        <v>0</v>
      </c>
      <c r="BX113" s="494">
        <v>0</v>
      </c>
      <c r="BY113" s="494">
        <v>0</v>
      </c>
      <c r="BZ113" s="494">
        <v>0</v>
      </c>
      <c r="CA113" s="494">
        <v>0</v>
      </c>
      <c r="CB113" s="494">
        <v>0</v>
      </c>
      <c r="CC113" s="494">
        <v>0</v>
      </c>
      <c r="CD113" s="494">
        <v>0</v>
      </c>
      <c r="CE113" s="494">
        <v>0</v>
      </c>
      <c r="CF113" s="494">
        <v>0</v>
      </c>
      <c r="CG113" s="494">
        <v>0</v>
      </c>
      <c r="CH113" s="494">
        <v>0</v>
      </c>
      <c r="CI113" s="494">
        <v>0</v>
      </c>
      <c r="CJ113" s="494">
        <v>0</v>
      </c>
      <c r="CK113" s="494">
        <v>0</v>
      </c>
      <c r="CL113" s="494">
        <v>0</v>
      </c>
      <c r="CM113" s="494">
        <v>0</v>
      </c>
      <c r="CN113" s="494">
        <v>0</v>
      </c>
      <c r="CO113" s="494">
        <v>0</v>
      </c>
      <c r="CP113" s="494">
        <v>0</v>
      </c>
      <c r="CQ113" s="494">
        <v>0</v>
      </c>
      <c r="CR113" s="494">
        <v>0</v>
      </c>
      <c r="CS113" s="494">
        <v>0</v>
      </c>
      <c r="CT113" s="9"/>
      <c r="CV113" s="343">
        <f>IF(COUNT(G113:INDEX(G113:CS113,RP+1))&lt;&gt;RP+1,"Error",0)</f>
        <v>0</v>
      </c>
      <c r="CX113" s="324">
        <f t="shared" si="26"/>
        <v>0</v>
      </c>
    </row>
    <row r="114" spans="3:102" ht="13" hidden="1" x14ac:dyDescent="0.3">
      <c r="C114" s="422" t="s">
        <v>334</v>
      </c>
      <c r="E114" s="492">
        <f>G114+NPV(G.Asm!$F$40,H114:INDEX(H114:CS114,RP))</f>
        <v>0</v>
      </c>
      <c r="F114" s="492">
        <f t="shared" si="25"/>
        <v>0</v>
      </c>
      <c r="G114" s="493">
        <v>0</v>
      </c>
      <c r="H114" s="494">
        <v>0</v>
      </c>
      <c r="I114" s="494">
        <v>0</v>
      </c>
      <c r="J114" s="494">
        <v>0</v>
      </c>
      <c r="K114" s="494">
        <v>0</v>
      </c>
      <c r="L114" s="494">
        <v>0</v>
      </c>
      <c r="M114" s="494">
        <v>0</v>
      </c>
      <c r="N114" s="494">
        <v>0</v>
      </c>
      <c r="O114" s="494">
        <v>0</v>
      </c>
      <c r="P114" s="494">
        <v>0</v>
      </c>
      <c r="Q114" s="494">
        <v>0</v>
      </c>
      <c r="R114" s="494">
        <v>0</v>
      </c>
      <c r="S114" s="494">
        <v>0</v>
      </c>
      <c r="T114" s="494">
        <v>0</v>
      </c>
      <c r="U114" s="494">
        <v>0</v>
      </c>
      <c r="V114" s="494">
        <v>0</v>
      </c>
      <c r="W114" s="494">
        <v>0</v>
      </c>
      <c r="X114" s="494">
        <v>0</v>
      </c>
      <c r="Y114" s="494">
        <v>0</v>
      </c>
      <c r="Z114" s="494">
        <v>0</v>
      </c>
      <c r="AA114" s="494">
        <v>0</v>
      </c>
      <c r="AB114" s="494">
        <v>0</v>
      </c>
      <c r="AC114" s="494">
        <v>0</v>
      </c>
      <c r="AD114" s="494">
        <v>0</v>
      </c>
      <c r="AE114" s="494">
        <v>0</v>
      </c>
      <c r="AF114" s="494">
        <v>0</v>
      </c>
      <c r="AG114" s="494">
        <v>0</v>
      </c>
      <c r="AH114" s="494">
        <v>0</v>
      </c>
      <c r="AI114" s="494">
        <v>0</v>
      </c>
      <c r="AJ114" s="494">
        <v>0</v>
      </c>
      <c r="AK114" s="494">
        <v>0</v>
      </c>
      <c r="AL114" s="494">
        <v>0</v>
      </c>
      <c r="AM114" s="494">
        <v>0</v>
      </c>
      <c r="AN114" s="494">
        <v>0</v>
      </c>
      <c r="AO114" s="494">
        <v>0</v>
      </c>
      <c r="AP114" s="494">
        <v>0</v>
      </c>
      <c r="AQ114" s="494">
        <v>0</v>
      </c>
      <c r="AR114" s="494">
        <v>0</v>
      </c>
      <c r="AS114" s="494">
        <v>0</v>
      </c>
      <c r="AT114" s="494">
        <v>0</v>
      </c>
      <c r="AU114" s="494">
        <v>0</v>
      </c>
      <c r="AV114" s="494">
        <v>0</v>
      </c>
      <c r="AW114" s="494">
        <v>0</v>
      </c>
      <c r="AX114" s="494">
        <v>0</v>
      </c>
      <c r="AY114" s="494">
        <v>0</v>
      </c>
      <c r="AZ114" s="494">
        <v>0</v>
      </c>
      <c r="BA114" s="494">
        <v>0</v>
      </c>
      <c r="BB114" s="494">
        <v>0</v>
      </c>
      <c r="BC114" s="494">
        <v>0</v>
      </c>
      <c r="BD114" s="494">
        <v>0</v>
      </c>
      <c r="BE114" s="494">
        <v>0</v>
      </c>
      <c r="BF114" s="494">
        <v>0</v>
      </c>
      <c r="BG114" s="494">
        <v>0</v>
      </c>
      <c r="BH114" s="494">
        <v>0</v>
      </c>
      <c r="BI114" s="494">
        <v>0</v>
      </c>
      <c r="BJ114" s="494">
        <v>0</v>
      </c>
      <c r="BK114" s="494">
        <v>0</v>
      </c>
      <c r="BL114" s="494">
        <v>0</v>
      </c>
      <c r="BM114" s="494">
        <v>0</v>
      </c>
      <c r="BN114" s="494">
        <v>0</v>
      </c>
      <c r="BO114" s="494">
        <v>0</v>
      </c>
      <c r="BP114" s="494">
        <v>0</v>
      </c>
      <c r="BQ114" s="494">
        <v>0</v>
      </c>
      <c r="BR114" s="494">
        <v>0</v>
      </c>
      <c r="BS114" s="494">
        <v>0</v>
      </c>
      <c r="BT114" s="494">
        <v>0</v>
      </c>
      <c r="BU114" s="494">
        <v>0</v>
      </c>
      <c r="BV114" s="494">
        <v>0</v>
      </c>
      <c r="BW114" s="494">
        <v>0</v>
      </c>
      <c r="BX114" s="494">
        <v>0</v>
      </c>
      <c r="BY114" s="494">
        <v>0</v>
      </c>
      <c r="BZ114" s="494">
        <v>0</v>
      </c>
      <c r="CA114" s="494">
        <v>0</v>
      </c>
      <c r="CB114" s="494">
        <v>0</v>
      </c>
      <c r="CC114" s="494">
        <v>0</v>
      </c>
      <c r="CD114" s="494">
        <v>0</v>
      </c>
      <c r="CE114" s="494">
        <v>0</v>
      </c>
      <c r="CF114" s="494">
        <v>0</v>
      </c>
      <c r="CG114" s="494">
        <v>0</v>
      </c>
      <c r="CH114" s="494">
        <v>0</v>
      </c>
      <c r="CI114" s="494">
        <v>0</v>
      </c>
      <c r="CJ114" s="494">
        <v>0</v>
      </c>
      <c r="CK114" s="494">
        <v>0</v>
      </c>
      <c r="CL114" s="494">
        <v>0</v>
      </c>
      <c r="CM114" s="494">
        <v>0</v>
      </c>
      <c r="CN114" s="494">
        <v>0</v>
      </c>
      <c r="CO114" s="494">
        <v>0</v>
      </c>
      <c r="CP114" s="494">
        <v>0</v>
      </c>
      <c r="CQ114" s="494">
        <v>0</v>
      </c>
      <c r="CR114" s="494">
        <v>0</v>
      </c>
      <c r="CS114" s="494">
        <v>0</v>
      </c>
      <c r="CT114" s="9"/>
      <c r="CV114" s="343">
        <f>IF(COUNT(G114:INDEX(G114:CS114,RP+1))&lt;&gt;RP+1,"Error",0)</f>
        <v>0</v>
      </c>
      <c r="CX114" s="324">
        <f t="shared" si="26"/>
        <v>0</v>
      </c>
    </row>
    <row r="115" spans="3:102" ht="13" hidden="1" x14ac:dyDescent="0.3">
      <c r="C115" s="422" t="s">
        <v>334</v>
      </c>
      <c r="E115" s="492">
        <f>G115+NPV(G.Asm!$F$40,H115:INDEX(H115:CS115,RP))</f>
        <v>0</v>
      </c>
      <c r="F115" s="492">
        <f t="shared" si="25"/>
        <v>0</v>
      </c>
      <c r="G115" s="493">
        <v>0</v>
      </c>
      <c r="H115" s="494">
        <v>0</v>
      </c>
      <c r="I115" s="494">
        <v>0</v>
      </c>
      <c r="J115" s="494">
        <v>0</v>
      </c>
      <c r="K115" s="494">
        <v>0</v>
      </c>
      <c r="L115" s="494">
        <v>0</v>
      </c>
      <c r="M115" s="494">
        <v>0</v>
      </c>
      <c r="N115" s="494">
        <v>0</v>
      </c>
      <c r="O115" s="494">
        <v>0</v>
      </c>
      <c r="P115" s="494">
        <v>0</v>
      </c>
      <c r="Q115" s="494">
        <v>0</v>
      </c>
      <c r="R115" s="494">
        <v>0</v>
      </c>
      <c r="S115" s="494">
        <v>0</v>
      </c>
      <c r="T115" s="494">
        <v>0</v>
      </c>
      <c r="U115" s="494">
        <v>0</v>
      </c>
      <c r="V115" s="494">
        <v>0</v>
      </c>
      <c r="W115" s="494">
        <v>0</v>
      </c>
      <c r="X115" s="494">
        <v>0</v>
      </c>
      <c r="Y115" s="494">
        <v>0</v>
      </c>
      <c r="Z115" s="494">
        <v>0</v>
      </c>
      <c r="AA115" s="494">
        <v>0</v>
      </c>
      <c r="AB115" s="494">
        <v>0</v>
      </c>
      <c r="AC115" s="494">
        <v>0</v>
      </c>
      <c r="AD115" s="494">
        <v>0</v>
      </c>
      <c r="AE115" s="494">
        <v>0</v>
      </c>
      <c r="AF115" s="494">
        <v>0</v>
      </c>
      <c r="AG115" s="494">
        <v>0</v>
      </c>
      <c r="AH115" s="494">
        <v>0</v>
      </c>
      <c r="AI115" s="494">
        <v>0</v>
      </c>
      <c r="AJ115" s="494">
        <v>0</v>
      </c>
      <c r="AK115" s="494">
        <v>0</v>
      </c>
      <c r="AL115" s="494">
        <v>0</v>
      </c>
      <c r="AM115" s="494">
        <v>0</v>
      </c>
      <c r="AN115" s="494">
        <v>0</v>
      </c>
      <c r="AO115" s="494">
        <v>0</v>
      </c>
      <c r="AP115" s="494">
        <v>0</v>
      </c>
      <c r="AQ115" s="494">
        <v>0</v>
      </c>
      <c r="AR115" s="494">
        <v>0</v>
      </c>
      <c r="AS115" s="494">
        <v>0</v>
      </c>
      <c r="AT115" s="494">
        <v>0</v>
      </c>
      <c r="AU115" s="494">
        <v>0</v>
      </c>
      <c r="AV115" s="494">
        <v>0</v>
      </c>
      <c r="AW115" s="494">
        <v>0</v>
      </c>
      <c r="AX115" s="494">
        <v>0</v>
      </c>
      <c r="AY115" s="494">
        <v>0</v>
      </c>
      <c r="AZ115" s="494">
        <v>0</v>
      </c>
      <c r="BA115" s="494">
        <v>0</v>
      </c>
      <c r="BB115" s="494">
        <v>0</v>
      </c>
      <c r="BC115" s="494">
        <v>0</v>
      </c>
      <c r="BD115" s="494">
        <v>0</v>
      </c>
      <c r="BE115" s="494">
        <v>0</v>
      </c>
      <c r="BF115" s="494">
        <v>0</v>
      </c>
      <c r="BG115" s="494">
        <v>0</v>
      </c>
      <c r="BH115" s="494">
        <v>0</v>
      </c>
      <c r="BI115" s="494">
        <v>0</v>
      </c>
      <c r="BJ115" s="494">
        <v>0</v>
      </c>
      <c r="BK115" s="494">
        <v>0</v>
      </c>
      <c r="BL115" s="494">
        <v>0</v>
      </c>
      <c r="BM115" s="494">
        <v>0</v>
      </c>
      <c r="BN115" s="494">
        <v>0</v>
      </c>
      <c r="BO115" s="494">
        <v>0</v>
      </c>
      <c r="BP115" s="494">
        <v>0</v>
      </c>
      <c r="BQ115" s="494">
        <v>0</v>
      </c>
      <c r="BR115" s="494">
        <v>0</v>
      </c>
      <c r="BS115" s="494">
        <v>0</v>
      </c>
      <c r="BT115" s="494">
        <v>0</v>
      </c>
      <c r="BU115" s="494">
        <v>0</v>
      </c>
      <c r="BV115" s="494">
        <v>0</v>
      </c>
      <c r="BW115" s="494">
        <v>0</v>
      </c>
      <c r="BX115" s="494">
        <v>0</v>
      </c>
      <c r="BY115" s="494">
        <v>0</v>
      </c>
      <c r="BZ115" s="494">
        <v>0</v>
      </c>
      <c r="CA115" s="494">
        <v>0</v>
      </c>
      <c r="CB115" s="494">
        <v>0</v>
      </c>
      <c r="CC115" s="494">
        <v>0</v>
      </c>
      <c r="CD115" s="494">
        <v>0</v>
      </c>
      <c r="CE115" s="494">
        <v>0</v>
      </c>
      <c r="CF115" s="494">
        <v>0</v>
      </c>
      <c r="CG115" s="494">
        <v>0</v>
      </c>
      <c r="CH115" s="494">
        <v>0</v>
      </c>
      <c r="CI115" s="494">
        <v>0</v>
      </c>
      <c r="CJ115" s="494">
        <v>0</v>
      </c>
      <c r="CK115" s="494">
        <v>0</v>
      </c>
      <c r="CL115" s="494">
        <v>0</v>
      </c>
      <c r="CM115" s="494">
        <v>0</v>
      </c>
      <c r="CN115" s="494">
        <v>0</v>
      </c>
      <c r="CO115" s="494">
        <v>0</v>
      </c>
      <c r="CP115" s="494">
        <v>0</v>
      </c>
      <c r="CQ115" s="494">
        <v>0</v>
      </c>
      <c r="CR115" s="494">
        <v>0</v>
      </c>
      <c r="CS115" s="494">
        <v>0</v>
      </c>
      <c r="CT115" s="9"/>
      <c r="CV115" s="343">
        <f>IF(COUNT(G115:INDEX(G115:CS115,RP+1))&lt;&gt;RP+1,"Error",0)</f>
        <v>0</v>
      </c>
      <c r="CX115" s="324">
        <f t="shared" si="26"/>
        <v>0</v>
      </c>
    </row>
    <row r="116" spans="3:102" ht="13" hidden="1" x14ac:dyDescent="0.3">
      <c r="E116" s="495"/>
      <c r="F116" s="495"/>
      <c r="G116" s="131"/>
      <c r="H116" s="131"/>
      <c r="I116" s="131"/>
      <c r="J116" s="131"/>
      <c r="K116" s="131"/>
      <c r="L116" s="131"/>
      <c r="M116" s="131"/>
      <c r="N116" s="131"/>
      <c r="O116" s="131"/>
      <c r="P116" s="131"/>
      <c r="Q116" s="131"/>
      <c r="R116" s="131"/>
      <c r="S116" s="131"/>
      <c r="T116" s="131"/>
      <c r="U116" s="131"/>
      <c r="V116" s="131"/>
      <c r="W116" s="131"/>
      <c r="X116" s="131"/>
      <c r="Y116" s="131"/>
      <c r="Z116" s="131"/>
      <c r="AA116" s="131"/>
      <c r="AB116" s="131"/>
      <c r="AC116" s="131"/>
      <c r="AD116" s="131"/>
      <c r="AE116" s="131"/>
      <c r="AF116" s="131"/>
      <c r="AG116" s="131"/>
      <c r="AH116" s="131"/>
      <c r="AI116" s="131"/>
      <c r="AJ116" s="131"/>
      <c r="AK116" s="131"/>
      <c r="AL116" s="131"/>
      <c r="AM116" s="131"/>
      <c r="AN116" s="131"/>
      <c r="AO116" s="131"/>
      <c r="AP116" s="131"/>
      <c r="AQ116" s="131"/>
      <c r="AR116" s="131"/>
      <c r="AS116" s="131"/>
      <c r="AT116" s="131"/>
      <c r="AU116" s="131"/>
      <c r="AV116" s="131"/>
      <c r="AW116" s="131"/>
      <c r="AX116" s="131"/>
      <c r="AY116" s="131"/>
      <c r="AZ116" s="131"/>
      <c r="BA116" s="131"/>
      <c r="BB116" s="131"/>
      <c r="BC116" s="131"/>
      <c r="BD116" s="131"/>
      <c r="BE116" s="131"/>
      <c r="BF116" s="131"/>
      <c r="BG116" s="131"/>
      <c r="BH116" s="131"/>
      <c r="BI116" s="131"/>
      <c r="BJ116" s="131"/>
      <c r="BK116" s="131"/>
      <c r="BL116" s="131"/>
      <c r="BM116" s="131"/>
      <c r="BN116" s="131"/>
      <c r="BO116" s="131"/>
      <c r="BP116" s="131"/>
      <c r="BQ116" s="131"/>
      <c r="BR116" s="131"/>
      <c r="BS116" s="131"/>
      <c r="BT116" s="131"/>
      <c r="BU116" s="131"/>
      <c r="BV116" s="131"/>
      <c r="BW116" s="131"/>
      <c r="BX116" s="131"/>
      <c r="BY116" s="131"/>
      <c r="BZ116" s="131"/>
      <c r="CA116" s="131"/>
      <c r="CB116" s="131"/>
      <c r="CC116" s="131"/>
      <c r="CD116" s="131"/>
      <c r="CE116" s="131"/>
      <c r="CF116" s="131"/>
      <c r="CG116" s="131"/>
      <c r="CH116" s="131"/>
      <c r="CI116" s="131"/>
      <c r="CJ116" s="131"/>
      <c r="CK116" s="131"/>
      <c r="CL116" s="131"/>
      <c r="CM116" s="131"/>
      <c r="CN116" s="131"/>
      <c r="CO116" s="131"/>
      <c r="CP116" s="131"/>
      <c r="CQ116" s="131"/>
      <c r="CR116" s="131"/>
      <c r="CS116" s="131"/>
      <c r="CT116" s="9"/>
      <c r="CX116" s="3"/>
    </row>
    <row r="117" spans="3:102" ht="15.5" hidden="1" x14ac:dyDescent="0.35">
      <c r="C117" s="78" t="s">
        <v>22</v>
      </c>
      <c r="E117" s="502"/>
      <c r="F117" s="495"/>
      <c r="G117" s="131"/>
      <c r="H117" s="131"/>
      <c r="I117" s="131"/>
      <c r="J117" s="131"/>
      <c r="K117" s="131"/>
      <c r="L117" s="131"/>
      <c r="M117" s="131"/>
      <c r="N117" s="131"/>
      <c r="O117" s="131"/>
      <c r="P117" s="131"/>
      <c r="Q117" s="131"/>
      <c r="R117" s="131"/>
      <c r="S117" s="131"/>
      <c r="T117" s="131"/>
      <c r="U117" s="131"/>
      <c r="V117" s="131"/>
      <c r="W117" s="131"/>
      <c r="X117" s="131"/>
      <c r="Y117" s="131"/>
      <c r="Z117" s="131"/>
      <c r="AA117" s="131"/>
      <c r="AB117" s="131"/>
      <c r="AC117" s="131"/>
      <c r="AD117" s="131"/>
      <c r="AE117" s="131"/>
      <c r="AF117" s="131"/>
      <c r="AG117" s="131"/>
      <c r="AH117" s="131"/>
      <c r="AI117" s="131"/>
      <c r="AJ117" s="131"/>
      <c r="AK117" s="131"/>
      <c r="AL117" s="131"/>
      <c r="AM117" s="131"/>
      <c r="AN117" s="131"/>
      <c r="AO117" s="131"/>
      <c r="AP117" s="131"/>
      <c r="AQ117" s="131"/>
      <c r="AR117" s="131"/>
      <c r="AS117" s="131"/>
      <c r="AT117" s="131"/>
      <c r="AU117" s="131"/>
      <c r="AV117" s="131"/>
      <c r="AW117" s="131"/>
      <c r="AX117" s="131"/>
      <c r="AY117" s="131"/>
      <c r="AZ117" s="131"/>
      <c r="BA117" s="131"/>
      <c r="BB117" s="131"/>
      <c r="BC117" s="131"/>
      <c r="BD117" s="131"/>
      <c r="BE117" s="131"/>
      <c r="BF117" s="131"/>
      <c r="BG117" s="131"/>
      <c r="BH117" s="131"/>
      <c r="BI117" s="131"/>
      <c r="BJ117" s="131"/>
      <c r="BK117" s="131"/>
      <c r="BL117" s="131"/>
      <c r="BM117" s="131"/>
      <c r="BN117" s="131"/>
      <c r="BO117" s="131"/>
      <c r="BP117" s="131"/>
      <c r="BQ117" s="131"/>
      <c r="BR117" s="131"/>
      <c r="BS117" s="131"/>
      <c r="BT117" s="131"/>
      <c r="BU117" s="131"/>
      <c r="BV117" s="131"/>
      <c r="BW117" s="131"/>
      <c r="BX117" s="131"/>
      <c r="BY117" s="131"/>
      <c r="BZ117" s="131"/>
      <c r="CA117" s="131"/>
      <c r="CB117" s="131"/>
      <c r="CC117" s="131"/>
      <c r="CD117" s="131"/>
      <c r="CE117" s="131"/>
      <c r="CF117" s="131"/>
      <c r="CG117" s="131"/>
      <c r="CH117" s="131"/>
      <c r="CI117" s="131"/>
      <c r="CJ117" s="131"/>
      <c r="CK117" s="131"/>
      <c r="CL117" s="131"/>
      <c r="CM117" s="131"/>
      <c r="CN117" s="131"/>
      <c r="CO117" s="131"/>
      <c r="CP117" s="131"/>
      <c r="CQ117" s="131"/>
      <c r="CR117" s="131"/>
      <c r="CS117" s="131"/>
      <c r="CT117" s="9"/>
      <c r="CX117" s="3"/>
    </row>
    <row r="118" spans="3:102" ht="13" hidden="1" x14ac:dyDescent="0.3">
      <c r="E118" s="495"/>
      <c r="F118" s="495"/>
      <c r="G118" s="131"/>
      <c r="H118" s="131"/>
      <c r="I118" s="131"/>
      <c r="J118" s="131"/>
      <c r="K118" s="131"/>
      <c r="L118" s="131"/>
      <c r="M118" s="131"/>
      <c r="N118" s="131"/>
      <c r="O118" s="131"/>
      <c r="P118" s="131"/>
      <c r="Q118" s="131"/>
      <c r="R118" s="131"/>
      <c r="S118" s="131"/>
      <c r="T118" s="131"/>
      <c r="U118" s="131"/>
      <c r="V118" s="131"/>
      <c r="W118" s="131"/>
      <c r="X118" s="131"/>
      <c r="Y118" s="131"/>
      <c r="Z118" s="131"/>
      <c r="AA118" s="131"/>
      <c r="AB118" s="131"/>
      <c r="AC118" s="131"/>
      <c r="AD118" s="131"/>
      <c r="AE118" s="131"/>
      <c r="AF118" s="131"/>
      <c r="AG118" s="131"/>
      <c r="AH118" s="131"/>
      <c r="AI118" s="131"/>
      <c r="AJ118" s="131"/>
      <c r="AK118" s="131"/>
      <c r="AL118" s="131"/>
      <c r="AM118" s="131"/>
      <c r="AN118" s="131"/>
      <c r="AO118" s="131"/>
      <c r="AP118" s="131"/>
      <c r="AQ118" s="131"/>
      <c r="AR118" s="131"/>
      <c r="AS118" s="131"/>
      <c r="AT118" s="131"/>
      <c r="AU118" s="131"/>
      <c r="AV118" s="131"/>
      <c r="AW118" s="131"/>
      <c r="AX118" s="131"/>
      <c r="AY118" s="131"/>
      <c r="AZ118" s="131"/>
      <c r="BA118" s="131"/>
      <c r="BB118" s="131"/>
      <c r="BC118" s="131"/>
      <c r="BD118" s="131"/>
      <c r="BE118" s="131"/>
      <c r="BF118" s="131"/>
      <c r="BG118" s="131"/>
      <c r="BH118" s="131"/>
      <c r="BI118" s="131"/>
      <c r="BJ118" s="131"/>
      <c r="BK118" s="131"/>
      <c r="BL118" s="131"/>
      <c r="BM118" s="131"/>
      <c r="BN118" s="131"/>
      <c r="BO118" s="131"/>
      <c r="BP118" s="131"/>
      <c r="BQ118" s="131"/>
      <c r="BR118" s="131"/>
      <c r="BS118" s="131"/>
      <c r="BT118" s="131"/>
      <c r="BU118" s="131"/>
      <c r="BV118" s="131"/>
      <c r="BW118" s="131"/>
      <c r="BX118" s="131"/>
      <c r="BY118" s="131"/>
      <c r="BZ118" s="131"/>
      <c r="CA118" s="131"/>
      <c r="CB118" s="131"/>
      <c r="CC118" s="131"/>
      <c r="CD118" s="131"/>
      <c r="CE118" s="131"/>
      <c r="CF118" s="131"/>
      <c r="CG118" s="131"/>
      <c r="CH118" s="131"/>
      <c r="CI118" s="131"/>
      <c r="CJ118" s="131"/>
      <c r="CK118" s="131"/>
      <c r="CL118" s="131"/>
      <c r="CM118" s="131"/>
      <c r="CN118" s="131"/>
      <c r="CO118" s="131"/>
      <c r="CP118" s="131"/>
      <c r="CQ118" s="131"/>
      <c r="CR118" s="131"/>
      <c r="CS118" s="131"/>
      <c r="CT118" s="9"/>
      <c r="CX118" s="3"/>
    </row>
    <row r="119" spans="3:102" ht="13" hidden="1" x14ac:dyDescent="0.3">
      <c r="C119" s="232" t="s">
        <v>146</v>
      </c>
      <c r="E119" s="490">
        <f t="shared" ref="E119:AJ119" si="27">SUM(E120:E120)</f>
        <v>0</v>
      </c>
      <c r="F119" s="490">
        <f t="shared" si="27"/>
        <v>0</v>
      </c>
      <c r="G119" s="491">
        <f t="shared" si="27"/>
        <v>0</v>
      </c>
      <c r="H119" s="491">
        <f t="shared" si="27"/>
        <v>0</v>
      </c>
      <c r="I119" s="491">
        <f t="shared" si="27"/>
        <v>0</v>
      </c>
      <c r="J119" s="491">
        <f t="shared" si="27"/>
        <v>0</v>
      </c>
      <c r="K119" s="491">
        <f t="shared" si="27"/>
        <v>0</v>
      </c>
      <c r="L119" s="491">
        <f t="shared" si="27"/>
        <v>0</v>
      </c>
      <c r="M119" s="491">
        <f t="shared" si="27"/>
        <v>0</v>
      </c>
      <c r="N119" s="491">
        <f t="shared" si="27"/>
        <v>0</v>
      </c>
      <c r="O119" s="491">
        <f t="shared" si="27"/>
        <v>0</v>
      </c>
      <c r="P119" s="491">
        <f t="shared" si="27"/>
        <v>0</v>
      </c>
      <c r="Q119" s="491">
        <f t="shared" si="27"/>
        <v>0</v>
      </c>
      <c r="R119" s="491">
        <f t="shared" si="27"/>
        <v>0</v>
      </c>
      <c r="S119" s="491">
        <f t="shared" si="27"/>
        <v>0</v>
      </c>
      <c r="T119" s="491">
        <f t="shared" si="27"/>
        <v>0</v>
      </c>
      <c r="U119" s="491">
        <f t="shared" si="27"/>
        <v>0</v>
      </c>
      <c r="V119" s="491">
        <f t="shared" si="27"/>
        <v>0</v>
      </c>
      <c r="W119" s="491">
        <f t="shared" si="27"/>
        <v>0</v>
      </c>
      <c r="X119" s="491">
        <f t="shared" si="27"/>
        <v>0</v>
      </c>
      <c r="Y119" s="491">
        <f t="shared" si="27"/>
        <v>0</v>
      </c>
      <c r="Z119" s="491">
        <f t="shared" si="27"/>
        <v>0</v>
      </c>
      <c r="AA119" s="491">
        <f t="shared" si="27"/>
        <v>0</v>
      </c>
      <c r="AB119" s="491">
        <f t="shared" si="27"/>
        <v>0</v>
      </c>
      <c r="AC119" s="491">
        <f t="shared" si="27"/>
        <v>0</v>
      </c>
      <c r="AD119" s="491">
        <f t="shared" si="27"/>
        <v>0</v>
      </c>
      <c r="AE119" s="491">
        <f t="shared" si="27"/>
        <v>0</v>
      </c>
      <c r="AF119" s="491">
        <f t="shared" si="27"/>
        <v>0</v>
      </c>
      <c r="AG119" s="491">
        <f t="shared" si="27"/>
        <v>0</v>
      </c>
      <c r="AH119" s="491">
        <f t="shared" si="27"/>
        <v>0</v>
      </c>
      <c r="AI119" s="491">
        <f t="shared" si="27"/>
        <v>0</v>
      </c>
      <c r="AJ119" s="491">
        <f t="shared" si="27"/>
        <v>0</v>
      </c>
      <c r="AK119" s="491">
        <f t="shared" ref="AK119:CS119" si="28">SUM(AK120:AK120)</f>
        <v>0</v>
      </c>
      <c r="AL119" s="491">
        <f t="shared" si="28"/>
        <v>0</v>
      </c>
      <c r="AM119" s="491">
        <f t="shared" si="28"/>
        <v>0</v>
      </c>
      <c r="AN119" s="491">
        <f t="shared" si="28"/>
        <v>0</v>
      </c>
      <c r="AO119" s="491">
        <f t="shared" si="28"/>
        <v>0</v>
      </c>
      <c r="AP119" s="491">
        <f t="shared" si="28"/>
        <v>0</v>
      </c>
      <c r="AQ119" s="491">
        <f t="shared" si="28"/>
        <v>0</v>
      </c>
      <c r="AR119" s="491">
        <f t="shared" si="28"/>
        <v>0</v>
      </c>
      <c r="AS119" s="491">
        <f t="shared" si="28"/>
        <v>0</v>
      </c>
      <c r="AT119" s="491">
        <f t="shared" si="28"/>
        <v>0</v>
      </c>
      <c r="AU119" s="491">
        <f t="shared" si="28"/>
        <v>0</v>
      </c>
      <c r="AV119" s="491">
        <f t="shared" si="28"/>
        <v>0</v>
      </c>
      <c r="AW119" s="491">
        <f t="shared" si="28"/>
        <v>0</v>
      </c>
      <c r="AX119" s="491">
        <f t="shared" si="28"/>
        <v>0</v>
      </c>
      <c r="AY119" s="491">
        <f t="shared" si="28"/>
        <v>0</v>
      </c>
      <c r="AZ119" s="491">
        <f t="shared" si="28"/>
        <v>0</v>
      </c>
      <c r="BA119" s="491">
        <f t="shared" si="28"/>
        <v>0</v>
      </c>
      <c r="BB119" s="491">
        <f t="shared" si="28"/>
        <v>0</v>
      </c>
      <c r="BC119" s="491">
        <f t="shared" si="28"/>
        <v>0</v>
      </c>
      <c r="BD119" s="491">
        <f t="shared" si="28"/>
        <v>0</v>
      </c>
      <c r="BE119" s="491">
        <f t="shared" si="28"/>
        <v>0</v>
      </c>
      <c r="BF119" s="491">
        <f t="shared" si="28"/>
        <v>0</v>
      </c>
      <c r="BG119" s="491">
        <f t="shared" si="28"/>
        <v>0</v>
      </c>
      <c r="BH119" s="491">
        <f t="shared" si="28"/>
        <v>0</v>
      </c>
      <c r="BI119" s="491">
        <f t="shared" si="28"/>
        <v>0</v>
      </c>
      <c r="BJ119" s="491">
        <f t="shared" si="28"/>
        <v>0</v>
      </c>
      <c r="BK119" s="491">
        <f t="shared" si="28"/>
        <v>0</v>
      </c>
      <c r="BL119" s="491">
        <f t="shared" si="28"/>
        <v>0</v>
      </c>
      <c r="BM119" s="491">
        <f t="shared" si="28"/>
        <v>0</v>
      </c>
      <c r="BN119" s="491">
        <f t="shared" si="28"/>
        <v>0</v>
      </c>
      <c r="BO119" s="491">
        <f t="shared" si="28"/>
        <v>0</v>
      </c>
      <c r="BP119" s="491">
        <f t="shared" si="28"/>
        <v>0</v>
      </c>
      <c r="BQ119" s="491">
        <f t="shared" si="28"/>
        <v>0</v>
      </c>
      <c r="BR119" s="491">
        <f t="shared" si="28"/>
        <v>0</v>
      </c>
      <c r="BS119" s="491">
        <f t="shared" si="28"/>
        <v>0</v>
      </c>
      <c r="BT119" s="491">
        <f t="shared" si="28"/>
        <v>0</v>
      </c>
      <c r="BU119" s="491">
        <f t="shared" si="28"/>
        <v>0</v>
      </c>
      <c r="BV119" s="491">
        <f t="shared" si="28"/>
        <v>0</v>
      </c>
      <c r="BW119" s="491">
        <f t="shared" si="28"/>
        <v>0</v>
      </c>
      <c r="BX119" s="491">
        <f t="shared" si="28"/>
        <v>0</v>
      </c>
      <c r="BY119" s="491">
        <f t="shared" si="28"/>
        <v>0</v>
      </c>
      <c r="BZ119" s="491">
        <f t="shared" si="28"/>
        <v>0</v>
      </c>
      <c r="CA119" s="491">
        <f t="shared" si="28"/>
        <v>0</v>
      </c>
      <c r="CB119" s="491">
        <f t="shared" si="28"/>
        <v>0</v>
      </c>
      <c r="CC119" s="491">
        <f t="shared" si="28"/>
        <v>0</v>
      </c>
      <c r="CD119" s="491">
        <f t="shared" si="28"/>
        <v>0</v>
      </c>
      <c r="CE119" s="491">
        <f t="shared" si="28"/>
        <v>0</v>
      </c>
      <c r="CF119" s="491">
        <f t="shared" si="28"/>
        <v>0</v>
      </c>
      <c r="CG119" s="491">
        <f t="shared" si="28"/>
        <v>0</v>
      </c>
      <c r="CH119" s="491">
        <f t="shared" si="28"/>
        <v>0</v>
      </c>
      <c r="CI119" s="491">
        <f t="shared" si="28"/>
        <v>0</v>
      </c>
      <c r="CJ119" s="491">
        <f t="shared" si="28"/>
        <v>0</v>
      </c>
      <c r="CK119" s="491">
        <f t="shared" si="28"/>
        <v>0</v>
      </c>
      <c r="CL119" s="491">
        <f t="shared" si="28"/>
        <v>0</v>
      </c>
      <c r="CM119" s="491">
        <f t="shared" si="28"/>
        <v>0</v>
      </c>
      <c r="CN119" s="491">
        <f t="shared" si="28"/>
        <v>0</v>
      </c>
      <c r="CO119" s="491">
        <f t="shared" si="28"/>
        <v>0</v>
      </c>
      <c r="CP119" s="491">
        <f t="shared" si="28"/>
        <v>0</v>
      </c>
      <c r="CQ119" s="491">
        <f t="shared" si="28"/>
        <v>0</v>
      </c>
      <c r="CR119" s="491">
        <f t="shared" si="28"/>
        <v>0</v>
      </c>
      <c r="CS119" s="491">
        <f t="shared" si="28"/>
        <v>0</v>
      </c>
      <c r="CT119" s="56"/>
      <c r="CX119" s="3"/>
    </row>
    <row r="120" spans="3:102" ht="13" hidden="1" x14ac:dyDescent="0.3">
      <c r="C120" s="68" t="s">
        <v>105</v>
      </c>
      <c r="E120" s="492">
        <f>G120+NPV(G.Asm!$F$40,H120:INDEX(H120:CS120,RP))</f>
        <v>0</v>
      </c>
      <c r="F120" s="492">
        <f>SUMIF($G$4:$CS$4,"&lt;="&amp;RP,G120:CS120)</f>
        <v>0</v>
      </c>
      <c r="G120" s="493">
        <v>0</v>
      </c>
      <c r="H120" s="494">
        <v>0</v>
      </c>
      <c r="I120" s="494">
        <v>0</v>
      </c>
      <c r="J120" s="494">
        <v>0</v>
      </c>
      <c r="K120" s="494">
        <v>0</v>
      </c>
      <c r="L120" s="494">
        <v>0</v>
      </c>
      <c r="M120" s="494">
        <v>0</v>
      </c>
      <c r="N120" s="494">
        <v>0</v>
      </c>
      <c r="O120" s="494">
        <v>0</v>
      </c>
      <c r="P120" s="494">
        <v>0</v>
      </c>
      <c r="Q120" s="494">
        <v>0</v>
      </c>
      <c r="R120" s="494">
        <v>0</v>
      </c>
      <c r="S120" s="494">
        <v>0</v>
      </c>
      <c r="T120" s="494">
        <v>0</v>
      </c>
      <c r="U120" s="494">
        <v>0</v>
      </c>
      <c r="V120" s="494">
        <v>0</v>
      </c>
      <c r="W120" s="494">
        <v>0</v>
      </c>
      <c r="X120" s="494">
        <v>0</v>
      </c>
      <c r="Y120" s="494">
        <v>0</v>
      </c>
      <c r="Z120" s="494">
        <v>0</v>
      </c>
      <c r="AA120" s="494">
        <v>0</v>
      </c>
      <c r="AB120" s="494">
        <v>0</v>
      </c>
      <c r="AC120" s="494">
        <v>0</v>
      </c>
      <c r="AD120" s="494">
        <v>0</v>
      </c>
      <c r="AE120" s="494">
        <v>0</v>
      </c>
      <c r="AF120" s="494">
        <v>0</v>
      </c>
      <c r="AG120" s="494">
        <v>0</v>
      </c>
      <c r="AH120" s="494">
        <v>0</v>
      </c>
      <c r="AI120" s="494">
        <v>0</v>
      </c>
      <c r="AJ120" s="494">
        <v>0</v>
      </c>
      <c r="AK120" s="494">
        <v>0</v>
      </c>
      <c r="AL120" s="494">
        <v>0</v>
      </c>
      <c r="AM120" s="494">
        <v>0</v>
      </c>
      <c r="AN120" s="494">
        <v>0</v>
      </c>
      <c r="AO120" s="494">
        <v>0</v>
      </c>
      <c r="AP120" s="494">
        <v>0</v>
      </c>
      <c r="AQ120" s="494">
        <v>0</v>
      </c>
      <c r="AR120" s="494">
        <v>0</v>
      </c>
      <c r="AS120" s="494">
        <v>0</v>
      </c>
      <c r="AT120" s="494">
        <v>0</v>
      </c>
      <c r="AU120" s="494">
        <v>0</v>
      </c>
      <c r="AV120" s="494">
        <v>0</v>
      </c>
      <c r="AW120" s="494">
        <v>0</v>
      </c>
      <c r="AX120" s="494">
        <v>0</v>
      </c>
      <c r="AY120" s="494">
        <v>0</v>
      </c>
      <c r="AZ120" s="494">
        <v>0</v>
      </c>
      <c r="BA120" s="494">
        <v>0</v>
      </c>
      <c r="BB120" s="494">
        <v>0</v>
      </c>
      <c r="BC120" s="494">
        <v>0</v>
      </c>
      <c r="BD120" s="494">
        <v>0</v>
      </c>
      <c r="BE120" s="494">
        <v>0</v>
      </c>
      <c r="BF120" s="494">
        <v>0</v>
      </c>
      <c r="BG120" s="494">
        <v>0</v>
      </c>
      <c r="BH120" s="494">
        <v>0</v>
      </c>
      <c r="BI120" s="494">
        <v>0</v>
      </c>
      <c r="BJ120" s="494">
        <v>0</v>
      </c>
      <c r="BK120" s="494">
        <v>0</v>
      </c>
      <c r="BL120" s="494">
        <v>0</v>
      </c>
      <c r="BM120" s="494">
        <v>0</v>
      </c>
      <c r="BN120" s="494">
        <v>0</v>
      </c>
      <c r="BO120" s="494">
        <v>0</v>
      </c>
      <c r="BP120" s="494">
        <v>0</v>
      </c>
      <c r="BQ120" s="494">
        <v>0</v>
      </c>
      <c r="BR120" s="494">
        <v>0</v>
      </c>
      <c r="BS120" s="494">
        <v>0</v>
      </c>
      <c r="BT120" s="494">
        <v>0</v>
      </c>
      <c r="BU120" s="494">
        <v>0</v>
      </c>
      <c r="BV120" s="494">
        <v>0</v>
      </c>
      <c r="BW120" s="494">
        <v>0</v>
      </c>
      <c r="BX120" s="494">
        <v>0</v>
      </c>
      <c r="BY120" s="494">
        <v>0</v>
      </c>
      <c r="BZ120" s="494">
        <v>0</v>
      </c>
      <c r="CA120" s="494">
        <v>0</v>
      </c>
      <c r="CB120" s="494">
        <v>0</v>
      </c>
      <c r="CC120" s="494">
        <v>0</v>
      </c>
      <c r="CD120" s="494">
        <v>0</v>
      </c>
      <c r="CE120" s="494">
        <v>0</v>
      </c>
      <c r="CF120" s="494">
        <v>0</v>
      </c>
      <c r="CG120" s="494">
        <v>0</v>
      </c>
      <c r="CH120" s="494">
        <v>0</v>
      </c>
      <c r="CI120" s="494">
        <v>0</v>
      </c>
      <c r="CJ120" s="494">
        <v>0</v>
      </c>
      <c r="CK120" s="494">
        <v>0</v>
      </c>
      <c r="CL120" s="494">
        <v>0</v>
      </c>
      <c r="CM120" s="494">
        <v>0</v>
      </c>
      <c r="CN120" s="494">
        <v>0</v>
      </c>
      <c r="CO120" s="494">
        <v>0</v>
      </c>
      <c r="CP120" s="494">
        <v>0</v>
      </c>
      <c r="CQ120" s="494">
        <v>0</v>
      </c>
      <c r="CR120" s="494">
        <v>0</v>
      </c>
      <c r="CS120" s="494">
        <v>0</v>
      </c>
      <c r="CT120" s="9"/>
      <c r="CV120" s="343">
        <f>IF(COUNT(G120:INDEX(G120:CS120,RP+1))&lt;&gt;RP+1,"Error",0)</f>
        <v>0</v>
      </c>
      <c r="CX120" s="383"/>
    </row>
    <row r="121" spans="3:102" ht="13" hidden="1" x14ac:dyDescent="0.3">
      <c r="E121" s="495"/>
      <c r="F121" s="495"/>
      <c r="G121" s="131"/>
      <c r="H121" s="131"/>
      <c r="I121" s="131"/>
      <c r="J121" s="131"/>
      <c r="K121" s="131"/>
      <c r="L121" s="131"/>
      <c r="M121" s="131"/>
      <c r="N121" s="131"/>
      <c r="O121" s="131"/>
      <c r="P121" s="131"/>
      <c r="Q121" s="131"/>
      <c r="R121" s="131"/>
      <c r="S121" s="131"/>
      <c r="T121" s="131"/>
      <c r="U121" s="131"/>
      <c r="V121" s="131"/>
      <c r="W121" s="131"/>
      <c r="X121" s="131"/>
      <c r="Y121" s="131"/>
      <c r="Z121" s="131"/>
      <c r="AA121" s="131"/>
      <c r="AB121" s="131"/>
      <c r="AC121" s="131"/>
      <c r="AD121" s="131"/>
      <c r="AE121" s="131"/>
      <c r="AF121" s="131"/>
      <c r="AG121" s="131"/>
      <c r="AH121" s="131"/>
      <c r="AI121" s="131"/>
      <c r="AJ121" s="131"/>
      <c r="AK121" s="131"/>
      <c r="AL121" s="131"/>
      <c r="AM121" s="131"/>
      <c r="AN121" s="131"/>
      <c r="AO121" s="131"/>
      <c r="AP121" s="131"/>
      <c r="AQ121" s="131"/>
      <c r="AR121" s="131"/>
      <c r="AS121" s="131"/>
      <c r="AT121" s="131"/>
      <c r="AU121" s="131"/>
      <c r="AV121" s="131"/>
      <c r="AW121" s="131"/>
      <c r="AX121" s="131"/>
      <c r="AY121" s="131"/>
      <c r="AZ121" s="131"/>
      <c r="BA121" s="131"/>
      <c r="BB121" s="131"/>
      <c r="BC121" s="131"/>
      <c r="BD121" s="131"/>
      <c r="BE121" s="131"/>
      <c r="BF121" s="131"/>
      <c r="BG121" s="131"/>
      <c r="BH121" s="131"/>
      <c r="BI121" s="131"/>
      <c r="BJ121" s="131"/>
      <c r="BK121" s="131"/>
      <c r="BL121" s="131"/>
      <c r="BM121" s="131"/>
      <c r="BN121" s="131"/>
      <c r="BO121" s="131"/>
      <c r="BP121" s="131"/>
      <c r="BQ121" s="131"/>
      <c r="BR121" s="131"/>
      <c r="BS121" s="131"/>
      <c r="BT121" s="131"/>
      <c r="BU121" s="131"/>
      <c r="BV121" s="131"/>
      <c r="BW121" s="131"/>
      <c r="BX121" s="131"/>
      <c r="BY121" s="131"/>
      <c r="BZ121" s="131"/>
      <c r="CA121" s="131"/>
      <c r="CB121" s="131"/>
      <c r="CC121" s="131"/>
      <c r="CD121" s="131"/>
      <c r="CE121" s="131"/>
      <c r="CF121" s="131"/>
      <c r="CG121" s="131"/>
      <c r="CH121" s="131"/>
      <c r="CI121" s="131"/>
      <c r="CJ121" s="131"/>
      <c r="CK121" s="131"/>
      <c r="CL121" s="131"/>
      <c r="CM121" s="131"/>
      <c r="CN121" s="131"/>
      <c r="CO121" s="131"/>
      <c r="CP121" s="131"/>
      <c r="CQ121" s="131"/>
      <c r="CR121" s="131"/>
      <c r="CS121" s="131"/>
      <c r="CT121" s="9"/>
      <c r="CX121" s="3"/>
    </row>
    <row r="122" spans="3:102" ht="15.5" hidden="1" x14ac:dyDescent="0.35">
      <c r="C122" s="84" t="s">
        <v>112</v>
      </c>
      <c r="E122" s="502"/>
      <c r="F122" s="495"/>
      <c r="G122" s="131"/>
      <c r="H122" s="131"/>
      <c r="I122" s="131"/>
      <c r="J122" s="131"/>
      <c r="K122" s="131"/>
      <c r="L122" s="131"/>
      <c r="M122" s="131"/>
      <c r="N122" s="131"/>
      <c r="O122" s="131"/>
      <c r="P122" s="131"/>
      <c r="Q122" s="131"/>
      <c r="R122" s="131"/>
      <c r="S122" s="131"/>
      <c r="T122" s="131"/>
      <c r="U122" s="131"/>
      <c r="V122" s="131"/>
      <c r="W122" s="131"/>
      <c r="X122" s="131"/>
      <c r="Y122" s="131"/>
      <c r="Z122" s="131"/>
      <c r="AA122" s="131"/>
      <c r="AB122" s="131"/>
      <c r="AC122" s="131"/>
      <c r="AD122" s="131"/>
      <c r="AE122" s="131"/>
      <c r="AF122" s="131"/>
      <c r="AG122" s="131"/>
      <c r="AH122" s="131"/>
      <c r="AI122" s="131"/>
      <c r="AJ122" s="131"/>
      <c r="AK122" s="131"/>
      <c r="AL122" s="131"/>
      <c r="AM122" s="131"/>
      <c r="AN122" s="131"/>
      <c r="AO122" s="131"/>
      <c r="AP122" s="131"/>
      <c r="AQ122" s="131"/>
      <c r="AR122" s="131"/>
      <c r="AS122" s="131"/>
      <c r="AT122" s="131"/>
      <c r="AU122" s="131"/>
      <c r="AV122" s="131"/>
      <c r="AW122" s="131"/>
      <c r="AX122" s="131"/>
      <c r="AY122" s="131"/>
      <c r="AZ122" s="131"/>
      <c r="BA122" s="131"/>
      <c r="BB122" s="131"/>
      <c r="BC122" s="131"/>
      <c r="BD122" s="131"/>
      <c r="BE122" s="131"/>
      <c r="BF122" s="131"/>
      <c r="BG122" s="131"/>
      <c r="BH122" s="131"/>
      <c r="BI122" s="131"/>
      <c r="BJ122" s="131"/>
      <c r="BK122" s="131"/>
      <c r="BL122" s="131"/>
      <c r="BM122" s="131"/>
      <c r="BN122" s="131"/>
      <c r="BO122" s="131"/>
      <c r="BP122" s="131"/>
      <c r="BQ122" s="131"/>
      <c r="BR122" s="131"/>
      <c r="BS122" s="131"/>
      <c r="BT122" s="131"/>
      <c r="BU122" s="131"/>
      <c r="BV122" s="131"/>
      <c r="BW122" s="131"/>
      <c r="BX122" s="131"/>
      <c r="BY122" s="131"/>
      <c r="BZ122" s="131"/>
      <c r="CA122" s="131"/>
      <c r="CB122" s="131"/>
      <c r="CC122" s="131"/>
      <c r="CD122" s="131"/>
      <c r="CE122" s="131"/>
      <c r="CF122" s="131"/>
      <c r="CG122" s="131"/>
      <c r="CH122" s="131"/>
      <c r="CI122" s="131"/>
      <c r="CJ122" s="131"/>
      <c r="CK122" s="131"/>
      <c r="CL122" s="131"/>
      <c r="CM122" s="131"/>
      <c r="CN122" s="131"/>
      <c r="CO122" s="131"/>
      <c r="CP122" s="131"/>
      <c r="CQ122" s="131"/>
      <c r="CR122" s="131"/>
      <c r="CS122" s="131"/>
      <c r="CT122" s="9"/>
      <c r="CX122" s="3"/>
    </row>
    <row r="123" spans="3:102" ht="13" hidden="1" x14ac:dyDescent="0.3">
      <c r="E123" s="495"/>
      <c r="F123" s="495"/>
      <c r="G123" s="131"/>
      <c r="H123" s="131"/>
      <c r="I123" s="131"/>
      <c r="J123" s="131"/>
      <c r="K123" s="131"/>
      <c r="L123" s="131"/>
      <c r="M123" s="131"/>
      <c r="N123" s="131"/>
      <c r="O123" s="131"/>
      <c r="P123" s="131"/>
      <c r="Q123" s="131"/>
      <c r="R123" s="131"/>
      <c r="S123" s="131"/>
      <c r="T123" s="131"/>
      <c r="U123" s="131"/>
      <c r="V123" s="131"/>
      <c r="W123" s="131"/>
      <c r="X123" s="131"/>
      <c r="Y123" s="131"/>
      <c r="Z123" s="131"/>
      <c r="AA123" s="131"/>
      <c r="AB123" s="131"/>
      <c r="AC123" s="131"/>
      <c r="AD123" s="131"/>
      <c r="AE123" s="131"/>
      <c r="AF123" s="131"/>
      <c r="AG123" s="131"/>
      <c r="AH123" s="131"/>
      <c r="AI123" s="131"/>
      <c r="AJ123" s="131"/>
      <c r="AK123" s="131"/>
      <c r="AL123" s="131"/>
      <c r="AM123" s="131"/>
      <c r="AN123" s="131"/>
      <c r="AO123" s="131"/>
      <c r="AP123" s="131"/>
      <c r="AQ123" s="131"/>
      <c r="AR123" s="131"/>
      <c r="AS123" s="131"/>
      <c r="AT123" s="131"/>
      <c r="AU123" s="131"/>
      <c r="AV123" s="131"/>
      <c r="AW123" s="131"/>
      <c r="AX123" s="131"/>
      <c r="AY123" s="131"/>
      <c r="AZ123" s="131"/>
      <c r="BA123" s="131"/>
      <c r="BB123" s="131"/>
      <c r="BC123" s="131"/>
      <c r="BD123" s="131"/>
      <c r="BE123" s="131"/>
      <c r="BF123" s="131"/>
      <c r="BG123" s="131"/>
      <c r="BH123" s="131"/>
      <c r="BI123" s="131"/>
      <c r="BJ123" s="131"/>
      <c r="BK123" s="131"/>
      <c r="BL123" s="131"/>
      <c r="BM123" s="131"/>
      <c r="BN123" s="131"/>
      <c r="BO123" s="131"/>
      <c r="BP123" s="131"/>
      <c r="BQ123" s="131"/>
      <c r="BR123" s="131"/>
      <c r="BS123" s="131"/>
      <c r="BT123" s="131"/>
      <c r="BU123" s="131"/>
      <c r="BV123" s="131"/>
      <c r="BW123" s="131"/>
      <c r="BX123" s="131"/>
      <c r="BY123" s="131"/>
      <c r="BZ123" s="131"/>
      <c r="CA123" s="131"/>
      <c r="CB123" s="131"/>
      <c r="CC123" s="131"/>
      <c r="CD123" s="131"/>
      <c r="CE123" s="131"/>
      <c r="CF123" s="131"/>
      <c r="CG123" s="131"/>
      <c r="CH123" s="131"/>
      <c r="CI123" s="131"/>
      <c r="CJ123" s="131"/>
      <c r="CK123" s="131"/>
      <c r="CL123" s="131"/>
      <c r="CM123" s="131"/>
      <c r="CN123" s="131"/>
      <c r="CO123" s="131"/>
      <c r="CP123" s="131"/>
      <c r="CQ123" s="131"/>
      <c r="CR123" s="131"/>
      <c r="CS123" s="131"/>
      <c r="CT123" s="9"/>
      <c r="CX123" s="3"/>
    </row>
    <row r="124" spans="3:102" s="4" customFormat="1" ht="15" hidden="1" customHeight="1" x14ac:dyDescent="0.3">
      <c r="C124" s="232" t="s">
        <v>147</v>
      </c>
      <c r="D124" s="55"/>
      <c r="E124" s="490">
        <f t="shared" ref="E124:AJ124" si="29">SUM(E125:E144)</f>
        <v>0</v>
      </c>
      <c r="F124" s="490">
        <f t="shared" si="29"/>
        <v>0</v>
      </c>
      <c r="G124" s="490">
        <f t="shared" si="29"/>
        <v>0</v>
      </c>
      <c r="H124" s="490">
        <f t="shared" si="29"/>
        <v>0</v>
      </c>
      <c r="I124" s="490">
        <f t="shared" si="29"/>
        <v>0</v>
      </c>
      <c r="J124" s="490">
        <f t="shared" si="29"/>
        <v>0</v>
      </c>
      <c r="K124" s="490">
        <f t="shared" si="29"/>
        <v>0</v>
      </c>
      <c r="L124" s="490">
        <f t="shared" si="29"/>
        <v>0</v>
      </c>
      <c r="M124" s="490">
        <f t="shared" si="29"/>
        <v>0</v>
      </c>
      <c r="N124" s="490">
        <f t="shared" si="29"/>
        <v>0</v>
      </c>
      <c r="O124" s="490">
        <f t="shared" si="29"/>
        <v>0</v>
      </c>
      <c r="P124" s="490">
        <f t="shared" si="29"/>
        <v>0</v>
      </c>
      <c r="Q124" s="490">
        <f t="shared" si="29"/>
        <v>0</v>
      </c>
      <c r="R124" s="490">
        <f t="shared" si="29"/>
        <v>0</v>
      </c>
      <c r="S124" s="490">
        <f t="shared" si="29"/>
        <v>0</v>
      </c>
      <c r="T124" s="490">
        <f t="shared" si="29"/>
        <v>0</v>
      </c>
      <c r="U124" s="490">
        <f t="shared" si="29"/>
        <v>0</v>
      </c>
      <c r="V124" s="490">
        <f t="shared" si="29"/>
        <v>0</v>
      </c>
      <c r="W124" s="490">
        <f t="shared" si="29"/>
        <v>0</v>
      </c>
      <c r="X124" s="490">
        <f t="shared" si="29"/>
        <v>0</v>
      </c>
      <c r="Y124" s="490">
        <f t="shared" si="29"/>
        <v>0</v>
      </c>
      <c r="Z124" s="490">
        <f t="shared" si="29"/>
        <v>0</v>
      </c>
      <c r="AA124" s="490">
        <f t="shared" si="29"/>
        <v>0</v>
      </c>
      <c r="AB124" s="490">
        <f t="shared" si="29"/>
        <v>0</v>
      </c>
      <c r="AC124" s="490">
        <f t="shared" si="29"/>
        <v>0</v>
      </c>
      <c r="AD124" s="490">
        <f t="shared" si="29"/>
        <v>0</v>
      </c>
      <c r="AE124" s="490">
        <f t="shared" si="29"/>
        <v>0</v>
      </c>
      <c r="AF124" s="490">
        <f t="shared" si="29"/>
        <v>0</v>
      </c>
      <c r="AG124" s="490">
        <f t="shared" si="29"/>
        <v>0</v>
      </c>
      <c r="AH124" s="490">
        <f t="shared" si="29"/>
        <v>0</v>
      </c>
      <c r="AI124" s="490">
        <f t="shared" si="29"/>
        <v>0</v>
      </c>
      <c r="AJ124" s="490">
        <f t="shared" si="29"/>
        <v>0</v>
      </c>
      <c r="AK124" s="490">
        <f t="shared" ref="AK124:CS124" si="30">SUM(AK125:AK144)</f>
        <v>0</v>
      </c>
      <c r="AL124" s="490">
        <f t="shared" si="30"/>
        <v>0</v>
      </c>
      <c r="AM124" s="490">
        <f t="shared" si="30"/>
        <v>0</v>
      </c>
      <c r="AN124" s="490">
        <f t="shared" si="30"/>
        <v>0</v>
      </c>
      <c r="AO124" s="490">
        <f t="shared" si="30"/>
        <v>0</v>
      </c>
      <c r="AP124" s="490">
        <f t="shared" si="30"/>
        <v>0</v>
      </c>
      <c r="AQ124" s="490">
        <f t="shared" si="30"/>
        <v>0</v>
      </c>
      <c r="AR124" s="490">
        <f t="shared" si="30"/>
        <v>0</v>
      </c>
      <c r="AS124" s="490">
        <f t="shared" si="30"/>
        <v>0</v>
      </c>
      <c r="AT124" s="490">
        <f t="shared" si="30"/>
        <v>0</v>
      </c>
      <c r="AU124" s="490">
        <f t="shared" si="30"/>
        <v>0</v>
      </c>
      <c r="AV124" s="490">
        <f t="shared" si="30"/>
        <v>0</v>
      </c>
      <c r="AW124" s="490">
        <f t="shared" si="30"/>
        <v>0</v>
      </c>
      <c r="AX124" s="490">
        <f t="shared" si="30"/>
        <v>0</v>
      </c>
      <c r="AY124" s="490">
        <f t="shared" si="30"/>
        <v>0</v>
      </c>
      <c r="AZ124" s="490">
        <f t="shared" si="30"/>
        <v>0</v>
      </c>
      <c r="BA124" s="490">
        <f t="shared" si="30"/>
        <v>0</v>
      </c>
      <c r="BB124" s="490">
        <f t="shared" si="30"/>
        <v>0</v>
      </c>
      <c r="BC124" s="490">
        <f t="shared" si="30"/>
        <v>0</v>
      </c>
      <c r="BD124" s="490">
        <f t="shared" si="30"/>
        <v>0</v>
      </c>
      <c r="BE124" s="490">
        <f t="shared" si="30"/>
        <v>0</v>
      </c>
      <c r="BF124" s="490">
        <f t="shared" si="30"/>
        <v>0</v>
      </c>
      <c r="BG124" s="490">
        <f t="shared" si="30"/>
        <v>0</v>
      </c>
      <c r="BH124" s="490">
        <f t="shared" si="30"/>
        <v>0</v>
      </c>
      <c r="BI124" s="490">
        <f t="shared" si="30"/>
        <v>0</v>
      </c>
      <c r="BJ124" s="490">
        <f t="shared" si="30"/>
        <v>0</v>
      </c>
      <c r="BK124" s="490">
        <f t="shared" si="30"/>
        <v>0</v>
      </c>
      <c r="BL124" s="490">
        <f t="shared" si="30"/>
        <v>0</v>
      </c>
      <c r="BM124" s="490">
        <f t="shared" si="30"/>
        <v>0</v>
      </c>
      <c r="BN124" s="490">
        <f t="shared" si="30"/>
        <v>0</v>
      </c>
      <c r="BO124" s="490">
        <f t="shared" si="30"/>
        <v>0</v>
      </c>
      <c r="BP124" s="490">
        <f t="shared" si="30"/>
        <v>0</v>
      </c>
      <c r="BQ124" s="490">
        <f t="shared" si="30"/>
        <v>0</v>
      </c>
      <c r="BR124" s="490">
        <f t="shared" si="30"/>
        <v>0</v>
      </c>
      <c r="BS124" s="490">
        <f t="shared" si="30"/>
        <v>0</v>
      </c>
      <c r="BT124" s="490">
        <f t="shared" si="30"/>
        <v>0</v>
      </c>
      <c r="BU124" s="490">
        <f t="shared" si="30"/>
        <v>0</v>
      </c>
      <c r="BV124" s="490">
        <f t="shared" si="30"/>
        <v>0</v>
      </c>
      <c r="BW124" s="490">
        <f t="shared" si="30"/>
        <v>0</v>
      </c>
      <c r="BX124" s="490">
        <f t="shared" si="30"/>
        <v>0</v>
      </c>
      <c r="BY124" s="490">
        <f t="shared" si="30"/>
        <v>0</v>
      </c>
      <c r="BZ124" s="490">
        <f t="shared" si="30"/>
        <v>0</v>
      </c>
      <c r="CA124" s="490">
        <f t="shared" si="30"/>
        <v>0</v>
      </c>
      <c r="CB124" s="490">
        <f t="shared" si="30"/>
        <v>0</v>
      </c>
      <c r="CC124" s="490">
        <f t="shared" si="30"/>
        <v>0</v>
      </c>
      <c r="CD124" s="490">
        <f t="shared" si="30"/>
        <v>0</v>
      </c>
      <c r="CE124" s="490">
        <f t="shared" si="30"/>
        <v>0</v>
      </c>
      <c r="CF124" s="490">
        <f t="shared" si="30"/>
        <v>0</v>
      </c>
      <c r="CG124" s="490">
        <f t="shared" si="30"/>
        <v>0</v>
      </c>
      <c r="CH124" s="490">
        <f t="shared" si="30"/>
        <v>0</v>
      </c>
      <c r="CI124" s="490">
        <f t="shared" si="30"/>
        <v>0</v>
      </c>
      <c r="CJ124" s="490">
        <f t="shared" si="30"/>
        <v>0</v>
      </c>
      <c r="CK124" s="490">
        <f t="shared" si="30"/>
        <v>0</v>
      </c>
      <c r="CL124" s="490">
        <f t="shared" si="30"/>
        <v>0</v>
      </c>
      <c r="CM124" s="490">
        <f t="shared" si="30"/>
        <v>0</v>
      </c>
      <c r="CN124" s="490">
        <f t="shared" si="30"/>
        <v>0</v>
      </c>
      <c r="CO124" s="490">
        <f t="shared" si="30"/>
        <v>0</v>
      </c>
      <c r="CP124" s="490">
        <f t="shared" si="30"/>
        <v>0</v>
      </c>
      <c r="CQ124" s="490">
        <f t="shared" si="30"/>
        <v>0</v>
      </c>
      <c r="CR124" s="490">
        <f t="shared" si="30"/>
        <v>0</v>
      </c>
      <c r="CS124" s="490">
        <f t="shared" si="30"/>
        <v>0</v>
      </c>
      <c r="CT124" s="13"/>
    </row>
    <row r="125" spans="3:102" ht="14.25" hidden="1" customHeight="1" x14ac:dyDescent="0.3">
      <c r="C125" s="421"/>
      <c r="E125" s="492">
        <f>G125+NPV(G.Asm!$F$40,H125:INDEX(H125:CS125,RP))</f>
        <v>0</v>
      </c>
      <c r="F125" s="492">
        <f t="shared" ref="F125:F144" si="31">SUMIF($G$4:$CS$4,"&lt;="&amp;RP,G125:CS125)</f>
        <v>0</v>
      </c>
      <c r="G125" s="493">
        <v>0</v>
      </c>
      <c r="H125" s="494">
        <v>0</v>
      </c>
      <c r="I125" s="494">
        <v>0</v>
      </c>
      <c r="J125" s="494">
        <v>0</v>
      </c>
      <c r="K125" s="494">
        <v>0</v>
      </c>
      <c r="L125" s="494">
        <v>0</v>
      </c>
      <c r="M125" s="494">
        <v>0</v>
      </c>
      <c r="N125" s="494">
        <v>0</v>
      </c>
      <c r="O125" s="494">
        <v>0</v>
      </c>
      <c r="P125" s="494">
        <v>0</v>
      </c>
      <c r="Q125" s="494">
        <v>0</v>
      </c>
      <c r="R125" s="494">
        <v>0</v>
      </c>
      <c r="S125" s="494">
        <v>0</v>
      </c>
      <c r="T125" s="494">
        <v>0</v>
      </c>
      <c r="U125" s="494">
        <v>0</v>
      </c>
      <c r="V125" s="494">
        <v>0</v>
      </c>
      <c r="W125" s="494">
        <v>0</v>
      </c>
      <c r="X125" s="494">
        <v>0</v>
      </c>
      <c r="Y125" s="494">
        <v>0</v>
      </c>
      <c r="Z125" s="494">
        <v>0</v>
      </c>
      <c r="AA125" s="494">
        <v>0</v>
      </c>
      <c r="AB125" s="494">
        <v>0</v>
      </c>
      <c r="AC125" s="494">
        <v>0</v>
      </c>
      <c r="AD125" s="494">
        <v>0</v>
      </c>
      <c r="AE125" s="494">
        <v>0</v>
      </c>
      <c r="AF125" s="494">
        <v>0</v>
      </c>
      <c r="AG125" s="494">
        <v>0</v>
      </c>
      <c r="AH125" s="494">
        <v>0</v>
      </c>
      <c r="AI125" s="494">
        <v>0</v>
      </c>
      <c r="AJ125" s="494">
        <v>0</v>
      </c>
      <c r="AK125" s="494">
        <v>0</v>
      </c>
      <c r="AL125" s="494">
        <v>0</v>
      </c>
      <c r="AM125" s="494">
        <v>0</v>
      </c>
      <c r="AN125" s="494">
        <v>0</v>
      </c>
      <c r="AO125" s="494">
        <v>0</v>
      </c>
      <c r="AP125" s="494">
        <v>0</v>
      </c>
      <c r="AQ125" s="494">
        <v>0</v>
      </c>
      <c r="AR125" s="494">
        <v>0</v>
      </c>
      <c r="AS125" s="494">
        <v>0</v>
      </c>
      <c r="AT125" s="494">
        <v>0</v>
      </c>
      <c r="AU125" s="494">
        <v>0</v>
      </c>
      <c r="AV125" s="494">
        <v>0</v>
      </c>
      <c r="AW125" s="494">
        <v>0</v>
      </c>
      <c r="AX125" s="494">
        <v>0</v>
      </c>
      <c r="AY125" s="494">
        <v>0</v>
      </c>
      <c r="AZ125" s="494">
        <v>0</v>
      </c>
      <c r="BA125" s="494">
        <v>0</v>
      </c>
      <c r="BB125" s="494">
        <v>0</v>
      </c>
      <c r="BC125" s="494">
        <v>0</v>
      </c>
      <c r="BD125" s="494">
        <v>0</v>
      </c>
      <c r="BE125" s="494">
        <v>0</v>
      </c>
      <c r="BF125" s="494">
        <v>0</v>
      </c>
      <c r="BG125" s="494">
        <v>0</v>
      </c>
      <c r="BH125" s="494">
        <v>0</v>
      </c>
      <c r="BI125" s="494">
        <v>0</v>
      </c>
      <c r="BJ125" s="494">
        <v>0</v>
      </c>
      <c r="BK125" s="494">
        <v>0</v>
      </c>
      <c r="BL125" s="494">
        <v>0</v>
      </c>
      <c r="BM125" s="494">
        <v>0</v>
      </c>
      <c r="BN125" s="494">
        <v>0</v>
      </c>
      <c r="BO125" s="494">
        <v>0</v>
      </c>
      <c r="BP125" s="494">
        <v>0</v>
      </c>
      <c r="BQ125" s="494">
        <v>0</v>
      </c>
      <c r="BR125" s="494">
        <v>0</v>
      </c>
      <c r="BS125" s="494">
        <v>0</v>
      </c>
      <c r="BT125" s="494">
        <v>0</v>
      </c>
      <c r="BU125" s="494">
        <v>0</v>
      </c>
      <c r="BV125" s="494">
        <v>0</v>
      </c>
      <c r="BW125" s="494">
        <v>0</v>
      </c>
      <c r="BX125" s="494">
        <v>0</v>
      </c>
      <c r="BY125" s="494">
        <v>0</v>
      </c>
      <c r="BZ125" s="494">
        <v>0</v>
      </c>
      <c r="CA125" s="494">
        <v>0</v>
      </c>
      <c r="CB125" s="494">
        <v>0</v>
      </c>
      <c r="CC125" s="494">
        <v>0</v>
      </c>
      <c r="CD125" s="494">
        <v>0</v>
      </c>
      <c r="CE125" s="494">
        <v>0</v>
      </c>
      <c r="CF125" s="494">
        <v>0</v>
      </c>
      <c r="CG125" s="494">
        <v>0</v>
      </c>
      <c r="CH125" s="494">
        <v>0</v>
      </c>
      <c r="CI125" s="494">
        <v>0</v>
      </c>
      <c r="CJ125" s="494">
        <v>0</v>
      </c>
      <c r="CK125" s="494">
        <v>0</v>
      </c>
      <c r="CL125" s="494">
        <v>0</v>
      </c>
      <c r="CM125" s="494">
        <v>0</v>
      </c>
      <c r="CN125" s="494">
        <v>0</v>
      </c>
      <c r="CO125" s="494">
        <v>0</v>
      </c>
      <c r="CP125" s="494">
        <v>0</v>
      </c>
      <c r="CQ125" s="494">
        <v>0</v>
      </c>
      <c r="CR125" s="494">
        <v>0</v>
      </c>
      <c r="CS125" s="494">
        <v>0</v>
      </c>
      <c r="CT125" s="9"/>
      <c r="CV125" s="343">
        <f>IF(COUNT(G125:INDEX(G125:CS125,RP+1))&lt;&gt;RP+1,"Error",0)</f>
        <v>0</v>
      </c>
      <c r="CX125" s="324">
        <f t="shared" ref="CX125:CX144" si="32">IF(OR(AND(OR(ISBLANK(C125),NOT(ISBLANK(C125)),C125="Spare"),E125=0,F125=0),AND(NOT(ISBLANK(C125)),NOT(C125="Spare"),NOT(E125=0),NOT(F125=0))),0,"Error")</f>
        <v>0</v>
      </c>
    </row>
    <row r="126" spans="3:102" ht="14.25" hidden="1" customHeight="1" x14ac:dyDescent="0.3">
      <c r="C126" s="421"/>
      <c r="E126" s="492">
        <f>G126+NPV(G.Asm!$F$40,H126:INDEX(H126:CS126,RP))</f>
        <v>0</v>
      </c>
      <c r="F126" s="492">
        <f t="shared" si="31"/>
        <v>0</v>
      </c>
      <c r="G126" s="493">
        <v>0</v>
      </c>
      <c r="H126" s="494">
        <v>0</v>
      </c>
      <c r="I126" s="494">
        <v>0</v>
      </c>
      <c r="J126" s="494">
        <v>0</v>
      </c>
      <c r="K126" s="494">
        <v>0</v>
      </c>
      <c r="L126" s="494">
        <v>0</v>
      </c>
      <c r="M126" s="494">
        <v>0</v>
      </c>
      <c r="N126" s="494">
        <v>0</v>
      </c>
      <c r="O126" s="494">
        <v>0</v>
      </c>
      <c r="P126" s="494">
        <v>0</v>
      </c>
      <c r="Q126" s="494">
        <v>0</v>
      </c>
      <c r="R126" s="494">
        <v>0</v>
      </c>
      <c r="S126" s="494">
        <v>0</v>
      </c>
      <c r="T126" s="494">
        <v>0</v>
      </c>
      <c r="U126" s="494">
        <v>0</v>
      </c>
      <c r="V126" s="494">
        <v>0</v>
      </c>
      <c r="W126" s="494">
        <v>0</v>
      </c>
      <c r="X126" s="494">
        <v>0</v>
      </c>
      <c r="Y126" s="494">
        <v>0</v>
      </c>
      <c r="Z126" s="494">
        <v>0</v>
      </c>
      <c r="AA126" s="494">
        <v>0</v>
      </c>
      <c r="AB126" s="494">
        <v>0</v>
      </c>
      <c r="AC126" s="494">
        <v>0</v>
      </c>
      <c r="AD126" s="494">
        <v>0</v>
      </c>
      <c r="AE126" s="494">
        <v>0</v>
      </c>
      <c r="AF126" s="494">
        <v>0</v>
      </c>
      <c r="AG126" s="494">
        <v>0</v>
      </c>
      <c r="AH126" s="494">
        <v>0</v>
      </c>
      <c r="AI126" s="494">
        <v>0</v>
      </c>
      <c r="AJ126" s="494">
        <v>0</v>
      </c>
      <c r="AK126" s="494">
        <v>0</v>
      </c>
      <c r="AL126" s="494">
        <v>0</v>
      </c>
      <c r="AM126" s="494">
        <v>0</v>
      </c>
      <c r="AN126" s="494">
        <v>0</v>
      </c>
      <c r="AO126" s="494">
        <v>0</v>
      </c>
      <c r="AP126" s="494">
        <v>0</v>
      </c>
      <c r="AQ126" s="494">
        <v>0</v>
      </c>
      <c r="AR126" s="494">
        <v>0</v>
      </c>
      <c r="AS126" s="494">
        <v>0</v>
      </c>
      <c r="AT126" s="494">
        <v>0</v>
      </c>
      <c r="AU126" s="494">
        <v>0</v>
      </c>
      <c r="AV126" s="494">
        <v>0</v>
      </c>
      <c r="AW126" s="494">
        <v>0</v>
      </c>
      <c r="AX126" s="494">
        <v>0</v>
      </c>
      <c r="AY126" s="494">
        <v>0</v>
      </c>
      <c r="AZ126" s="494">
        <v>0</v>
      </c>
      <c r="BA126" s="494">
        <v>0</v>
      </c>
      <c r="BB126" s="494">
        <v>0</v>
      </c>
      <c r="BC126" s="494">
        <v>0</v>
      </c>
      <c r="BD126" s="494">
        <v>0</v>
      </c>
      <c r="BE126" s="494">
        <v>0</v>
      </c>
      <c r="BF126" s="494">
        <v>0</v>
      </c>
      <c r="BG126" s="494">
        <v>0</v>
      </c>
      <c r="BH126" s="494">
        <v>0</v>
      </c>
      <c r="BI126" s="494">
        <v>0</v>
      </c>
      <c r="BJ126" s="494">
        <v>0</v>
      </c>
      <c r="BK126" s="494">
        <v>0</v>
      </c>
      <c r="BL126" s="494">
        <v>0</v>
      </c>
      <c r="BM126" s="494">
        <v>0</v>
      </c>
      <c r="BN126" s="494">
        <v>0</v>
      </c>
      <c r="BO126" s="494">
        <v>0</v>
      </c>
      <c r="BP126" s="494">
        <v>0</v>
      </c>
      <c r="BQ126" s="494">
        <v>0</v>
      </c>
      <c r="BR126" s="494">
        <v>0</v>
      </c>
      <c r="BS126" s="494">
        <v>0</v>
      </c>
      <c r="BT126" s="494">
        <v>0</v>
      </c>
      <c r="BU126" s="494">
        <v>0</v>
      </c>
      <c r="BV126" s="494">
        <v>0</v>
      </c>
      <c r="BW126" s="494">
        <v>0</v>
      </c>
      <c r="BX126" s="494">
        <v>0</v>
      </c>
      <c r="BY126" s="494">
        <v>0</v>
      </c>
      <c r="BZ126" s="494">
        <v>0</v>
      </c>
      <c r="CA126" s="494">
        <v>0</v>
      </c>
      <c r="CB126" s="494">
        <v>0</v>
      </c>
      <c r="CC126" s="494">
        <v>0</v>
      </c>
      <c r="CD126" s="494">
        <v>0</v>
      </c>
      <c r="CE126" s="494">
        <v>0</v>
      </c>
      <c r="CF126" s="494">
        <v>0</v>
      </c>
      <c r="CG126" s="494">
        <v>0</v>
      </c>
      <c r="CH126" s="494">
        <v>0</v>
      </c>
      <c r="CI126" s="494">
        <v>0</v>
      </c>
      <c r="CJ126" s="494">
        <v>0</v>
      </c>
      <c r="CK126" s="494">
        <v>0</v>
      </c>
      <c r="CL126" s="494">
        <v>0</v>
      </c>
      <c r="CM126" s="494">
        <v>0</v>
      </c>
      <c r="CN126" s="494">
        <v>0</v>
      </c>
      <c r="CO126" s="494">
        <v>0</v>
      </c>
      <c r="CP126" s="494">
        <v>0</v>
      </c>
      <c r="CQ126" s="494">
        <v>0</v>
      </c>
      <c r="CR126" s="494">
        <v>0</v>
      </c>
      <c r="CS126" s="494">
        <v>0</v>
      </c>
      <c r="CT126" s="9"/>
      <c r="CV126" s="343">
        <f>IF(COUNT(G126:INDEX(G126:CS126,RP+1))&lt;&gt;RP+1,"Error",0)</f>
        <v>0</v>
      </c>
      <c r="CX126" s="324">
        <f t="shared" si="32"/>
        <v>0</v>
      </c>
    </row>
    <row r="127" spans="3:102" ht="14.25" hidden="1" customHeight="1" x14ac:dyDescent="0.3">
      <c r="C127" s="421"/>
      <c r="E127" s="492">
        <f>G127+NPV(G.Asm!$F$40,H127:INDEX(H127:CS127,RP))</f>
        <v>0</v>
      </c>
      <c r="F127" s="492">
        <f t="shared" si="31"/>
        <v>0</v>
      </c>
      <c r="G127" s="493">
        <v>0</v>
      </c>
      <c r="H127" s="494">
        <v>0</v>
      </c>
      <c r="I127" s="494">
        <v>0</v>
      </c>
      <c r="J127" s="494">
        <v>0</v>
      </c>
      <c r="K127" s="494">
        <v>0</v>
      </c>
      <c r="L127" s="494">
        <v>0</v>
      </c>
      <c r="M127" s="494">
        <v>0</v>
      </c>
      <c r="N127" s="494">
        <v>0</v>
      </c>
      <c r="O127" s="494">
        <v>0</v>
      </c>
      <c r="P127" s="494">
        <v>0</v>
      </c>
      <c r="Q127" s="494">
        <v>0</v>
      </c>
      <c r="R127" s="494">
        <v>0</v>
      </c>
      <c r="S127" s="494">
        <v>0</v>
      </c>
      <c r="T127" s="494">
        <v>0</v>
      </c>
      <c r="U127" s="494">
        <v>0</v>
      </c>
      <c r="V127" s="494">
        <v>0</v>
      </c>
      <c r="W127" s="494">
        <v>0</v>
      </c>
      <c r="X127" s="494">
        <v>0</v>
      </c>
      <c r="Y127" s="494">
        <v>0</v>
      </c>
      <c r="Z127" s="494">
        <v>0</v>
      </c>
      <c r="AA127" s="494">
        <v>0</v>
      </c>
      <c r="AB127" s="494">
        <v>0</v>
      </c>
      <c r="AC127" s="494">
        <v>0</v>
      </c>
      <c r="AD127" s="494">
        <v>0</v>
      </c>
      <c r="AE127" s="494">
        <v>0</v>
      </c>
      <c r="AF127" s="494">
        <v>0</v>
      </c>
      <c r="AG127" s="494">
        <v>0</v>
      </c>
      <c r="AH127" s="494">
        <v>0</v>
      </c>
      <c r="AI127" s="494">
        <v>0</v>
      </c>
      <c r="AJ127" s="494">
        <v>0</v>
      </c>
      <c r="AK127" s="494">
        <v>0</v>
      </c>
      <c r="AL127" s="494">
        <v>0</v>
      </c>
      <c r="AM127" s="494">
        <v>0</v>
      </c>
      <c r="AN127" s="494">
        <v>0</v>
      </c>
      <c r="AO127" s="494">
        <v>0</v>
      </c>
      <c r="AP127" s="494">
        <v>0</v>
      </c>
      <c r="AQ127" s="494">
        <v>0</v>
      </c>
      <c r="AR127" s="494">
        <v>0</v>
      </c>
      <c r="AS127" s="494">
        <v>0</v>
      </c>
      <c r="AT127" s="494">
        <v>0</v>
      </c>
      <c r="AU127" s="494">
        <v>0</v>
      </c>
      <c r="AV127" s="494">
        <v>0</v>
      </c>
      <c r="AW127" s="494">
        <v>0</v>
      </c>
      <c r="AX127" s="494">
        <v>0</v>
      </c>
      <c r="AY127" s="494">
        <v>0</v>
      </c>
      <c r="AZ127" s="494">
        <v>0</v>
      </c>
      <c r="BA127" s="494">
        <v>0</v>
      </c>
      <c r="BB127" s="494">
        <v>0</v>
      </c>
      <c r="BC127" s="494">
        <v>0</v>
      </c>
      <c r="BD127" s="494">
        <v>0</v>
      </c>
      <c r="BE127" s="494">
        <v>0</v>
      </c>
      <c r="BF127" s="494">
        <v>0</v>
      </c>
      <c r="BG127" s="494">
        <v>0</v>
      </c>
      <c r="BH127" s="494">
        <v>0</v>
      </c>
      <c r="BI127" s="494">
        <v>0</v>
      </c>
      <c r="BJ127" s="494">
        <v>0</v>
      </c>
      <c r="BK127" s="494">
        <v>0</v>
      </c>
      <c r="BL127" s="494">
        <v>0</v>
      </c>
      <c r="BM127" s="494">
        <v>0</v>
      </c>
      <c r="BN127" s="494">
        <v>0</v>
      </c>
      <c r="BO127" s="494">
        <v>0</v>
      </c>
      <c r="BP127" s="494">
        <v>0</v>
      </c>
      <c r="BQ127" s="494">
        <v>0</v>
      </c>
      <c r="BR127" s="494">
        <v>0</v>
      </c>
      <c r="BS127" s="494">
        <v>0</v>
      </c>
      <c r="BT127" s="494">
        <v>0</v>
      </c>
      <c r="BU127" s="494">
        <v>0</v>
      </c>
      <c r="BV127" s="494">
        <v>0</v>
      </c>
      <c r="BW127" s="494">
        <v>0</v>
      </c>
      <c r="BX127" s="494">
        <v>0</v>
      </c>
      <c r="BY127" s="494">
        <v>0</v>
      </c>
      <c r="BZ127" s="494">
        <v>0</v>
      </c>
      <c r="CA127" s="494">
        <v>0</v>
      </c>
      <c r="CB127" s="494">
        <v>0</v>
      </c>
      <c r="CC127" s="494">
        <v>0</v>
      </c>
      <c r="CD127" s="494">
        <v>0</v>
      </c>
      <c r="CE127" s="494">
        <v>0</v>
      </c>
      <c r="CF127" s="494">
        <v>0</v>
      </c>
      <c r="CG127" s="494">
        <v>0</v>
      </c>
      <c r="CH127" s="494">
        <v>0</v>
      </c>
      <c r="CI127" s="494">
        <v>0</v>
      </c>
      <c r="CJ127" s="494">
        <v>0</v>
      </c>
      <c r="CK127" s="494">
        <v>0</v>
      </c>
      <c r="CL127" s="494">
        <v>0</v>
      </c>
      <c r="CM127" s="494">
        <v>0</v>
      </c>
      <c r="CN127" s="494">
        <v>0</v>
      </c>
      <c r="CO127" s="494">
        <v>0</v>
      </c>
      <c r="CP127" s="494">
        <v>0</v>
      </c>
      <c r="CQ127" s="494">
        <v>0</v>
      </c>
      <c r="CR127" s="494">
        <v>0</v>
      </c>
      <c r="CS127" s="494">
        <v>0</v>
      </c>
      <c r="CT127" s="9"/>
      <c r="CV127" s="343">
        <f>IF(COUNT(G127:INDEX(G127:CS127,RP+1))&lt;&gt;RP+1,"Error",0)</f>
        <v>0</v>
      </c>
      <c r="CX127" s="324">
        <f t="shared" si="32"/>
        <v>0</v>
      </c>
    </row>
    <row r="128" spans="3:102" ht="14.25" hidden="1" customHeight="1" x14ac:dyDescent="0.3">
      <c r="C128" s="421"/>
      <c r="E128" s="492">
        <f>G128+NPV(G.Asm!$F$40,H128:INDEX(H128:CS128,RP))</f>
        <v>0</v>
      </c>
      <c r="F128" s="492">
        <f t="shared" si="31"/>
        <v>0</v>
      </c>
      <c r="G128" s="493">
        <v>0</v>
      </c>
      <c r="H128" s="494">
        <v>0</v>
      </c>
      <c r="I128" s="494">
        <v>0</v>
      </c>
      <c r="J128" s="494">
        <v>0</v>
      </c>
      <c r="K128" s="494">
        <v>0</v>
      </c>
      <c r="L128" s="494">
        <v>0</v>
      </c>
      <c r="M128" s="494">
        <v>0</v>
      </c>
      <c r="N128" s="494">
        <v>0</v>
      </c>
      <c r="O128" s="494">
        <v>0</v>
      </c>
      <c r="P128" s="494">
        <v>0</v>
      </c>
      <c r="Q128" s="494">
        <v>0</v>
      </c>
      <c r="R128" s="494">
        <v>0</v>
      </c>
      <c r="S128" s="494">
        <v>0</v>
      </c>
      <c r="T128" s="494">
        <v>0</v>
      </c>
      <c r="U128" s="494">
        <v>0</v>
      </c>
      <c r="V128" s="494">
        <v>0</v>
      </c>
      <c r="W128" s="494">
        <v>0</v>
      </c>
      <c r="X128" s="494">
        <v>0</v>
      </c>
      <c r="Y128" s="494">
        <v>0</v>
      </c>
      <c r="Z128" s="494">
        <v>0</v>
      </c>
      <c r="AA128" s="494">
        <v>0</v>
      </c>
      <c r="AB128" s="494">
        <v>0</v>
      </c>
      <c r="AC128" s="494">
        <v>0</v>
      </c>
      <c r="AD128" s="494">
        <v>0</v>
      </c>
      <c r="AE128" s="494">
        <v>0</v>
      </c>
      <c r="AF128" s="494">
        <v>0</v>
      </c>
      <c r="AG128" s="494">
        <v>0</v>
      </c>
      <c r="AH128" s="494">
        <v>0</v>
      </c>
      <c r="AI128" s="494">
        <v>0</v>
      </c>
      <c r="AJ128" s="494">
        <v>0</v>
      </c>
      <c r="AK128" s="494">
        <v>0</v>
      </c>
      <c r="AL128" s="494">
        <v>0</v>
      </c>
      <c r="AM128" s="494">
        <v>0</v>
      </c>
      <c r="AN128" s="494">
        <v>0</v>
      </c>
      <c r="AO128" s="494">
        <v>0</v>
      </c>
      <c r="AP128" s="494">
        <v>0</v>
      </c>
      <c r="AQ128" s="494">
        <v>0</v>
      </c>
      <c r="AR128" s="494">
        <v>0</v>
      </c>
      <c r="AS128" s="494">
        <v>0</v>
      </c>
      <c r="AT128" s="494">
        <v>0</v>
      </c>
      <c r="AU128" s="494">
        <v>0</v>
      </c>
      <c r="AV128" s="494">
        <v>0</v>
      </c>
      <c r="AW128" s="494">
        <v>0</v>
      </c>
      <c r="AX128" s="494">
        <v>0</v>
      </c>
      <c r="AY128" s="494">
        <v>0</v>
      </c>
      <c r="AZ128" s="494">
        <v>0</v>
      </c>
      <c r="BA128" s="494">
        <v>0</v>
      </c>
      <c r="BB128" s="494">
        <v>0</v>
      </c>
      <c r="BC128" s="494">
        <v>0</v>
      </c>
      <c r="BD128" s="494">
        <v>0</v>
      </c>
      <c r="BE128" s="494">
        <v>0</v>
      </c>
      <c r="BF128" s="494">
        <v>0</v>
      </c>
      <c r="BG128" s="494">
        <v>0</v>
      </c>
      <c r="BH128" s="494">
        <v>0</v>
      </c>
      <c r="BI128" s="494">
        <v>0</v>
      </c>
      <c r="BJ128" s="494">
        <v>0</v>
      </c>
      <c r="BK128" s="494">
        <v>0</v>
      </c>
      <c r="BL128" s="494">
        <v>0</v>
      </c>
      <c r="BM128" s="494">
        <v>0</v>
      </c>
      <c r="BN128" s="494">
        <v>0</v>
      </c>
      <c r="BO128" s="494">
        <v>0</v>
      </c>
      <c r="BP128" s="494">
        <v>0</v>
      </c>
      <c r="BQ128" s="494">
        <v>0</v>
      </c>
      <c r="BR128" s="494">
        <v>0</v>
      </c>
      <c r="BS128" s="494">
        <v>0</v>
      </c>
      <c r="BT128" s="494">
        <v>0</v>
      </c>
      <c r="BU128" s="494">
        <v>0</v>
      </c>
      <c r="BV128" s="494">
        <v>0</v>
      </c>
      <c r="BW128" s="494">
        <v>0</v>
      </c>
      <c r="BX128" s="494">
        <v>0</v>
      </c>
      <c r="BY128" s="494">
        <v>0</v>
      </c>
      <c r="BZ128" s="494">
        <v>0</v>
      </c>
      <c r="CA128" s="494">
        <v>0</v>
      </c>
      <c r="CB128" s="494">
        <v>0</v>
      </c>
      <c r="CC128" s="494">
        <v>0</v>
      </c>
      <c r="CD128" s="494">
        <v>0</v>
      </c>
      <c r="CE128" s="494">
        <v>0</v>
      </c>
      <c r="CF128" s="494">
        <v>0</v>
      </c>
      <c r="CG128" s="494">
        <v>0</v>
      </c>
      <c r="CH128" s="494">
        <v>0</v>
      </c>
      <c r="CI128" s="494">
        <v>0</v>
      </c>
      <c r="CJ128" s="494">
        <v>0</v>
      </c>
      <c r="CK128" s="494">
        <v>0</v>
      </c>
      <c r="CL128" s="494">
        <v>0</v>
      </c>
      <c r="CM128" s="494">
        <v>0</v>
      </c>
      <c r="CN128" s="494">
        <v>0</v>
      </c>
      <c r="CO128" s="494">
        <v>0</v>
      </c>
      <c r="CP128" s="494">
        <v>0</v>
      </c>
      <c r="CQ128" s="494">
        <v>0</v>
      </c>
      <c r="CR128" s="494">
        <v>0</v>
      </c>
      <c r="CS128" s="494">
        <v>0</v>
      </c>
      <c r="CT128" s="9"/>
      <c r="CV128" s="343">
        <f>IF(COUNT(G128:INDEX(G128:CS128,RP+1))&lt;&gt;RP+1,"Error",0)</f>
        <v>0</v>
      </c>
      <c r="CX128" s="324">
        <f t="shared" si="32"/>
        <v>0</v>
      </c>
    </row>
    <row r="129" spans="3:102" ht="14.25" hidden="1" customHeight="1" x14ac:dyDescent="0.3">
      <c r="C129" s="421"/>
      <c r="E129" s="492">
        <f>G129+NPV(G.Asm!$F$40,H129:INDEX(H129:CS129,RP))</f>
        <v>0</v>
      </c>
      <c r="F129" s="492">
        <f t="shared" si="31"/>
        <v>0</v>
      </c>
      <c r="G129" s="493">
        <v>0</v>
      </c>
      <c r="H129" s="494">
        <v>0</v>
      </c>
      <c r="I129" s="494">
        <v>0</v>
      </c>
      <c r="J129" s="494">
        <v>0</v>
      </c>
      <c r="K129" s="494">
        <v>0</v>
      </c>
      <c r="L129" s="494">
        <v>0</v>
      </c>
      <c r="M129" s="494">
        <v>0</v>
      </c>
      <c r="N129" s="494">
        <v>0</v>
      </c>
      <c r="O129" s="494">
        <v>0</v>
      </c>
      <c r="P129" s="494">
        <v>0</v>
      </c>
      <c r="Q129" s="494">
        <v>0</v>
      </c>
      <c r="R129" s="494">
        <v>0</v>
      </c>
      <c r="S129" s="494">
        <v>0</v>
      </c>
      <c r="T129" s="494">
        <v>0</v>
      </c>
      <c r="U129" s="494">
        <v>0</v>
      </c>
      <c r="V129" s="494">
        <v>0</v>
      </c>
      <c r="W129" s="494">
        <v>0</v>
      </c>
      <c r="X129" s="494">
        <v>0</v>
      </c>
      <c r="Y129" s="494">
        <v>0</v>
      </c>
      <c r="Z129" s="494">
        <v>0</v>
      </c>
      <c r="AA129" s="494">
        <v>0</v>
      </c>
      <c r="AB129" s="494">
        <v>0</v>
      </c>
      <c r="AC129" s="494">
        <v>0</v>
      </c>
      <c r="AD129" s="494">
        <v>0</v>
      </c>
      <c r="AE129" s="494">
        <v>0</v>
      </c>
      <c r="AF129" s="494">
        <v>0</v>
      </c>
      <c r="AG129" s="494">
        <v>0</v>
      </c>
      <c r="AH129" s="494">
        <v>0</v>
      </c>
      <c r="AI129" s="494">
        <v>0</v>
      </c>
      <c r="AJ129" s="494">
        <v>0</v>
      </c>
      <c r="AK129" s="494">
        <v>0</v>
      </c>
      <c r="AL129" s="494">
        <v>0</v>
      </c>
      <c r="AM129" s="494">
        <v>0</v>
      </c>
      <c r="AN129" s="494">
        <v>0</v>
      </c>
      <c r="AO129" s="494">
        <v>0</v>
      </c>
      <c r="AP129" s="494">
        <v>0</v>
      </c>
      <c r="AQ129" s="494">
        <v>0</v>
      </c>
      <c r="AR129" s="494">
        <v>0</v>
      </c>
      <c r="AS129" s="494">
        <v>0</v>
      </c>
      <c r="AT129" s="494">
        <v>0</v>
      </c>
      <c r="AU129" s="494">
        <v>0</v>
      </c>
      <c r="AV129" s="494">
        <v>0</v>
      </c>
      <c r="AW129" s="494">
        <v>0</v>
      </c>
      <c r="AX129" s="494">
        <v>0</v>
      </c>
      <c r="AY129" s="494">
        <v>0</v>
      </c>
      <c r="AZ129" s="494">
        <v>0</v>
      </c>
      <c r="BA129" s="494">
        <v>0</v>
      </c>
      <c r="BB129" s="494">
        <v>0</v>
      </c>
      <c r="BC129" s="494">
        <v>0</v>
      </c>
      <c r="BD129" s="494">
        <v>0</v>
      </c>
      <c r="BE129" s="494">
        <v>0</v>
      </c>
      <c r="BF129" s="494">
        <v>0</v>
      </c>
      <c r="BG129" s="494">
        <v>0</v>
      </c>
      <c r="BH129" s="494">
        <v>0</v>
      </c>
      <c r="BI129" s="494">
        <v>0</v>
      </c>
      <c r="BJ129" s="494">
        <v>0</v>
      </c>
      <c r="BK129" s="494">
        <v>0</v>
      </c>
      <c r="BL129" s="494">
        <v>0</v>
      </c>
      <c r="BM129" s="494">
        <v>0</v>
      </c>
      <c r="BN129" s="494">
        <v>0</v>
      </c>
      <c r="BO129" s="494">
        <v>0</v>
      </c>
      <c r="BP129" s="494">
        <v>0</v>
      </c>
      <c r="BQ129" s="494">
        <v>0</v>
      </c>
      <c r="BR129" s="494">
        <v>0</v>
      </c>
      <c r="BS129" s="494">
        <v>0</v>
      </c>
      <c r="BT129" s="494">
        <v>0</v>
      </c>
      <c r="BU129" s="494">
        <v>0</v>
      </c>
      <c r="BV129" s="494">
        <v>0</v>
      </c>
      <c r="BW129" s="494">
        <v>0</v>
      </c>
      <c r="BX129" s="494">
        <v>0</v>
      </c>
      <c r="BY129" s="494">
        <v>0</v>
      </c>
      <c r="BZ129" s="494">
        <v>0</v>
      </c>
      <c r="CA129" s="494">
        <v>0</v>
      </c>
      <c r="CB129" s="494">
        <v>0</v>
      </c>
      <c r="CC129" s="494">
        <v>0</v>
      </c>
      <c r="CD129" s="494">
        <v>0</v>
      </c>
      <c r="CE129" s="494">
        <v>0</v>
      </c>
      <c r="CF129" s="494">
        <v>0</v>
      </c>
      <c r="CG129" s="494">
        <v>0</v>
      </c>
      <c r="CH129" s="494">
        <v>0</v>
      </c>
      <c r="CI129" s="494">
        <v>0</v>
      </c>
      <c r="CJ129" s="494">
        <v>0</v>
      </c>
      <c r="CK129" s="494">
        <v>0</v>
      </c>
      <c r="CL129" s="494">
        <v>0</v>
      </c>
      <c r="CM129" s="494">
        <v>0</v>
      </c>
      <c r="CN129" s="494">
        <v>0</v>
      </c>
      <c r="CO129" s="494">
        <v>0</v>
      </c>
      <c r="CP129" s="494">
        <v>0</v>
      </c>
      <c r="CQ129" s="494">
        <v>0</v>
      </c>
      <c r="CR129" s="494">
        <v>0</v>
      </c>
      <c r="CS129" s="494">
        <v>0</v>
      </c>
      <c r="CT129" s="9"/>
      <c r="CV129" s="343">
        <f>IF(COUNT(G129:INDEX(G129:CS129,RP+1))&lt;&gt;RP+1,"Error",0)</f>
        <v>0</v>
      </c>
      <c r="CX129" s="324">
        <f t="shared" si="32"/>
        <v>0</v>
      </c>
    </row>
    <row r="130" spans="3:102" ht="14.25" hidden="1" customHeight="1" x14ac:dyDescent="0.3">
      <c r="C130" s="421"/>
      <c r="E130" s="492">
        <f>G130+NPV(G.Asm!$F$40,H130:INDEX(H130:CS130,RP))</f>
        <v>0</v>
      </c>
      <c r="F130" s="492">
        <f t="shared" si="31"/>
        <v>0</v>
      </c>
      <c r="G130" s="493">
        <v>0</v>
      </c>
      <c r="H130" s="494">
        <v>0</v>
      </c>
      <c r="I130" s="494">
        <v>0</v>
      </c>
      <c r="J130" s="494">
        <v>0</v>
      </c>
      <c r="K130" s="494">
        <v>0</v>
      </c>
      <c r="L130" s="494">
        <v>0</v>
      </c>
      <c r="M130" s="494">
        <v>0</v>
      </c>
      <c r="N130" s="494">
        <v>0</v>
      </c>
      <c r="O130" s="494">
        <v>0</v>
      </c>
      <c r="P130" s="494">
        <v>0</v>
      </c>
      <c r="Q130" s="494">
        <v>0</v>
      </c>
      <c r="R130" s="494">
        <v>0</v>
      </c>
      <c r="S130" s="494">
        <v>0</v>
      </c>
      <c r="T130" s="494">
        <v>0</v>
      </c>
      <c r="U130" s="494">
        <v>0</v>
      </c>
      <c r="V130" s="494">
        <v>0</v>
      </c>
      <c r="W130" s="494">
        <v>0</v>
      </c>
      <c r="X130" s="494">
        <v>0</v>
      </c>
      <c r="Y130" s="494">
        <v>0</v>
      </c>
      <c r="Z130" s="494">
        <v>0</v>
      </c>
      <c r="AA130" s="494">
        <v>0</v>
      </c>
      <c r="AB130" s="494">
        <v>0</v>
      </c>
      <c r="AC130" s="494">
        <v>0</v>
      </c>
      <c r="AD130" s="494">
        <v>0</v>
      </c>
      <c r="AE130" s="494">
        <v>0</v>
      </c>
      <c r="AF130" s="494">
        <v>0</v>
      </c>
      <c r="AG130" s="494">
        <v>0</v>
      </c>
      <c r="AH130" s="494">
        <v>0</v>
      </c>
      <c r="AI130" s="494">
        <v>0</v>
      </c>
      <c r="AJ130" s="494">
        <v>0</v>
      </c>
      <c r="AK130" s="494">
        <v>0</v>
      </c>
      <c r="AL130" s="494">
        <v>0</v>
      </c>
      <c r="AM130" s="494">
        <v>0</v>
      </c>
      <c r="AN130" s="494">
        <v>0</v>
      </c>
      <c r="AO130" s="494">
        <v>0</v>
      </c>
      <c r="AP130" s="494">
        <v>0</v>
      </c>
      <c r="AQ130" s="494">
        <v>0</v>
      </c>
      <c r="AR130" s="494">
        <v>0</v>
      </c>
      <c r="AS130" s="494">
        <v>0</v>
      </c>
      <c r="AT130" s="494">
        <v>0</v>
      </c>
      <c r="AU130" s="494">
        <v>0</v>
      </c>
      <c r="AV130" s="494">
        <v>0</v>
      </c>
      <c r="AW130" s="494">
        <v>0</v>
      </c>
      <c r="AX130" s="494">
        <v>0</v>
      </c>
      <c r="AY130" s="494">
        <v>0</v>
      </c>
      <c r="AZ130" s="494">
        <v>0</v>
      </c>
      <c r="BA130" s="494">
        <v>0</v>
      </c>
      <c r="BB130" s="494">
        <v>0</v>
      </c>
      <c r="BC130" s="494">
        <v>0</v>
      </c>
      <c r="BD130" s="494">
        <v>0</v>
      </c>
      <c r="BE130" s="494">
        <v>0</v>
      </c>
      <c r="BF130" s="494">
        <v>0</v>
      </c>
      <c r="BG130" s="494">
        <v>0</v>
      </c>
      <c r="BH130" s="494">
        <v>0</v>
      </c>
      <c r="BI130" s="494">
        <v>0</v>
      </c>
      <c r="BJ130" s="494">
        <v>0</v>
      </c>
      <c r="BK130" s="494">
        <v>0</v>
      </c>
      <c r="BL130" s="494">
        <v>0</v>
      </c>
      <c r="BM130" s="494">
        <v>0</v>
      </c>
      <c r="BN130" s="494">
        <v>0</v>
      </c>
      <c r="BO130" s="494">
        <v>0</v>
      </c>
      <c r="BP130" s="494">
        <v>0</v>
      </c>
      <c r="BQ130" s="494">
        <v>0</v>
      </c>
      <c r="BR130" s="494">
        <v>0</v>
      </c>
      <c r="BS130" s="494">
        <v>0</v>
      </c>
      <c r="BT130" s="494">
        <v>0</v>
      </c>
      <c r="BU130" s="494">
        <v>0</v>
      </c>
      <c r="BV130" s="494">
        <v>0</v>
      </c>
      <c r="BW130" s="494">
        <v>0</v>
      </c>
      <c r="BX130" s="494">
        <v>0</v>
      </c>
      <c r="BY130" s="494">
        <v>0</v>
      </c>
      <c r="BZ130" s="494">
        <v>0</v>
      </c>
      <c r="CA130" s="494">
        <v>0</v>
      </c>
      <c r="CB130" s="494">
        <v>0</v>
      </c>
      <c r="CC130" s="494">
        <v>0</v>
      </c>
      <c r="CD130" s="494">
        <v>0</v>
      </c>
      <c r="CE130" s="494">
        <v>0</v>
      </c>
      <c r="CF130" s="494">
        <v>0</v>
      </c>
      <c r="CG130" s="494">
        <v>0</v>
      </c>
      <c r="CH130" s="494">
        <v>0</v>
      </c>
      <c r="CI130" s="494">
        <v>0</v>
      </c>
      <c r="CJ130" s="494">
        <v>0</v>
      </c>
      <c r="CK130" s="494">
        <v>0</v>
      </c>
      <c r="CL130" s="494">
        <v>0</v>
      </c>
      <c r="CM130" s="494">
        <v>0</v>
      </c>
      <c r="CN130" s="494">
        <v>0</v>
      </c>
      <c r="CO130" s="494">
        <v>0</v>
      </c>
      <c r="CP130" s="494">
        <v>0</v>
      </c>
      <c r="CQ130" s="494">
        <v>0</v>
      </c>
      <c r="CR130" s="494">
        <v>0</v>
      </c>
      <c r="CS130" s="494">
        <v>0</v>
      </c>
      <c r="CT130" s="9"/>
      <c r="CV130" s="343">
        <f>IF(COUNT(G130:INDEX(G130:CS130,RP+1))&lt;&gt;RP+1,"Error",0)</f>
        <v>0</v>
      </c>
      <c r="CX130" s="324">
        <f t="shared" si="32"/>
        <v>0</v>
      </c>
    </row>
    <row r="131" spans="3:102" ht="14.25" hidden="1" customHeight="1" x14ac:dyDescent="0.3">
      <c r="C131" s="421"/>
      <c r="E131" s="492">
        <f>G131+NPV(G.Asm!$F$40,H131:INDEX(H131:CS131,RP))</f>
        <v>0</v>
      </c>
      <c r="F131" s="492">
        <f t="shared" si="31"/>
        <v>0</v>
      </c>
      <c r="G131" s="493">
        <v>0</v>
      </c>
      <c r="H131" s="494">
        <v>0</v>
      </c>
      <c r="I131" s="494">
        <v>0</v>
      </c>
      <c r="J131" s="494">
        <v>0</v>
      </c>
      <c r="K131" s="494">
        <v>0</v>
      </c>
      <c r="L131" s="494">
        <v>0</v>
      </c>
      <c r="M131" s="494">
        <v>0</v>
      </c>
      <c r="N131" s="494">
        <v>0</v>
      </c>
      <c r="O131" s="494">
        <v>0</v>
      </c>
      <c r="P131" s="494">
        <v>0</v>
      </c>
      <c r="Q131" s="494">
        <v>0</v>
      </c>
      <c r="R131" s="494">
        <v>0</v>
      </c>
      <c r="S131" s="494">
        <v>0</v>
      </c>
      <c r="T131" s="494">
        <v>0</v>
      </c>
      <c r="U131" s="494">
        <v>0</v>
      </c>
      <c r="V131" s="494">
        <v>0</v>
      </c>
      <c r="W131" s="494">
        <v>0</v>
      </c>
      <c r="X131" s="494">
        <v>0</v>
      </c>
      <c r="Y131" s="494">
        <v>0</v>
      </c>
      <c r="Z131" s="494">
        <v>0</v>
      </c>
      <c r="AA131" s="494">
        <v>0</v>
      </c>
      <c r="AB131" s="494">
        <v>0</v>
      </c>
      <c r="AC131" s="494">
        <v>0</v>
      </c>
      <c r="AD131" s="494">
        <v>0</v>
      </c>
      <c r="AE131" s="494">
        <v>0</v>
      </c>
      <c r="AF131" s="494">
        <v>0</v>
      </c>
      <c r="AG131" s="494">
        <v>0</v>
      </c>
      <c r="AH131" s="494">
        <v>0</v>
      </c>
      <c r="AI131" s="494">
        <v>0</v>
      </c>
      <c r="AJ131" s="494">
        <v>0</v>
      </c>
      <c r="AK131" s="494">
        <v>0</v>
      </c>
      <c r="AL131" s="494">
        <v>0</v>
      </c>
      <c r="AM131" s="494">
        <v>0</v>
      </c>
      <c r="AN131" s="494">
        <v>0</v>
      </c>
      <c r="AO131" s="494">
        <v>0</v>
      </c>
      <c r="AP131" s="494">
        <v>0</v>
      </c>
      <c r="AQ131" s="494">
        <v>0</v>
      </c>
      <c r="AR131" s="494">
        <v>0</v>
      </c>
      <c r="AS131" s="494">
        <v>0</v>
      </c>
      <c r="AT131" s="494">
        <v>0</v>
      </c>
      <c r="AU131" s="494">
        <v>0</v>
      </c>
      <c r="AV131" s="494">
        <v>0</v>
      </c>
      <c r="AW131" s="494">
        <v>0</v>
      </c>
      <c r="AX131" s="494">
        <v>0</v>
      </c>
      <c r="AY131" s="494">
        <v>0</v>
      </c>
      <c r="AZ131" s="494">
        <v>0</v>
      </c>
      <c r="BA131" s="494">
        <v>0</v>
      </c>
      <c r="BB131" s="494">
        <v>0</v>
      </c>
      <c r="BC131" s="494">
        <v>0</v>
      </c>
      <c r="BD131" s="494">
        <v>0</v>
      </c>
      <c r="BE131" s="494">
        <v>0</v>
      </c>
      <c r="BF131" s="494">
        <v>0</v>
      </c>
      <c r="BG131" s="494">
        <v>0</v>
      </c>
      <c r="BH131" s="494">
        <v>0</v>
      </c>
      <c r="BI131" s="494">
        <v>0</v>
      </c>
      <c r="BJ131" s="494">
        <v>0</v>
      </c>
      <c r="BK131" s="494">
        <v>0</v>
      </c>
      <c r="BL131" s="494">
        <v>0</v>
      </c>
      <c r="BM131" s="494">
        <v>0</v>
      </c>
      <c r="BN131" s="494">
        <v>0</v>
      </c>
      <c r="BO131" s="494">
        <v>0</v>
      </c>
      <c r="BP131" s="494">
        <v>0</v>
      </c>
      <c r="BQ131" s="494">
        <v>0</v>
      </c>
      <c r="BR131" s="494">
        <v>0</v>
      </c>
      <c r="BS131" s="494">
        <v>0</v>
      </c>
      <c r="BT131" s="494">
        <v>0</v>
      </c>
      <c r="BU131" s="494">
        <v>0</v>
      </c>
      <c r="BV131" s="494">
        <v>0</v>
      </c>
      <c r="BW131" s="494">
        <v>0</v>
      </c>
      <c r="BX131" s="494">
        <v>0</v>
      </c>
      <c r="BY131" s="494">
        <v>0</v>
      </c>
      <c r="BZ131" s="494">
        <v>0</v>
      </c>
      <c r="CA131" s="494">
        <v>0</v>
      </c>
      <c r="CB131" s="494">
        <v>0</v>
      </c>
      <c r="CC131" s="494">
        <v>0</v>
      </c>
      <c r="CD131" s="494">
        <v>0</v>
      </c>
      <c r="CE131" s="494">
        <v>0</v>
      </c>
      <c r="CF131" s="494">
        <v>0</v>
      </c>
      <c r="CG131" s="494">
        <v>0</v>
      </c>
      <c r="CH131" s="494">
        <v>0</v>
      </c>
      <c r="CI131" s="494">
        <v>0</v>
      </c>
      <c r="CJ131" s="494">
        <v>0</v>
      </c>
      <c r="CK131" s="494">
        <v>0</v>
      </c>
      <c r="CL131" s="494">
        <v>0</v>
      </c>
      <c r="CM131" s="494">
        <v>0</v>
      </c>
      <c r="CN131" s="494">
        <v>0</v>
      </c>
      <c r="CO131" s="494">
        <v>0</v>
      </c>
      <c r="CP131" s="494">
        <v>0</v>
      </c>
      <c r="CQ131" s="494">
        <v>0</v>
      </c>
      <c r="CR131" s="494">
        <v>0</v>
      </c>
      <c r="CS131" s="494">
        <v>0</v>
      </c>
      <c r="CT131" s="9"/>
      <c r="CV131" s="343">
        <f>IF(COUNT(G131:INDEX(G131:CS131,RP+1))&lt;&gt;RP+1,"Error",0)</f>
        <v>0</v>
      </c>
      <c r="CX131" s="324">
        <f t="shared" si="32"/>
        <v>0</v>
      </c>
    </row>
    <row r="132" spans="3:102" ht="14.25" hidden="1" customHeight="1" x14ac:dyDescent="0.3">
      <c r="C132" s="421"/>
      <c r="E132" s="492">
        <f>G132+NPV(G.Asm!$F$40,H132:INDEX(H132:CS132,RP))</f>
        <v>0</v>
      </c>
      <c r="F132" s="492">
        <f t="shared" si="31"/>
        <v>0</v>
      </c>
      <c r="G132" s="493">
        <v>0</v>
      </c>
      <c r="H132" s="494">
        <v>0</v>
      </c>
      <c r="I132" s="494">
        <v>0</v>
      </c>
      <c r="J132" s="494">
        <v>0</v>
      </c>
      <c r="K132" s="494">
        <v>0</v>
      </c>
      <c r="L132" s="494">
        <v>0</v>
      </c>
      <c r="M132" s="494">
        <v>0</v>
      </c>
      <c r="N132" s="494">
        <v>0</v>
      </c>
      <c r="O132" s="494">
        <v>0</v>
      </c>
      <c r="P132" s="494">
        <v>0</v>
      </c>
      <c r="Q132" s="494">
        <v>0</v>
      </c>
      <c r="R132" s="494">
        <v>0</v>
      </c>
      <c r="S132" s="494">
        <v>0</v>
      </c>
      <c r="T132" s="494">
        <v>0</v>
      </c>
      <c r="U132" s="494">
        <v>0</v>
      </c>
      <c r="V132" s="494">
        <v>0</v>
      </c>
      <c r="W132" s="494">
        <v>0</v>
      </c>
      <c r="X132" s="494">
        <v>0</v>
      </c>
      <c r="Y132" s="494">
        <v>0</v>
      </c>
      <c r="Z132" s="494">
        <v>0</v>
      </c>
      <c r="AA132" s="494">
        <v>0</v>
      </c>
      <c r="AB132" s="494">
        <v>0</v>
      </c>
      <c r="AC132" s="494">
        <v>0</v>
      </c>
      <c r="AD132" s="494">
        <v>0</v>
      </c>
      <c r="AE132" s="494">
        <v>0</v>
      </c>
      <c r="AF132" s="494">
        <v>0</v>
      </c>
      <c r="AG132" s="494">
        <v>0</v>
      </c>
      <c r="AH132" s="494">
        <v>0</v>
      </c>
      <c r="AI132" s="494">
        <v>0</v>
      </c>
      <c r="AJ132" s="494">
        <v>0</v>
      </c>
      <c r="AK132" s="494">
        <v>0</v>
      </c>
      <c r="AL132" s="494">
        <v>0</v>
      </c>
      <c r="AM132" s="494">
        <v>0</v>
      </c>
      <c r="AN132" s="494">
        <v>0</v>
      </c>
      <c r="AO132" s="494">
        <v>0</v>
      </c>
      <c r="AP132" s="494">
        <v>0</v>
      </c>
      <c r="AQ132" s="494">
        <v>0</v>
      </c>
      <c r="AR132" s="494">
        <v>0</v>
      </c>
      <c r="AS132" s="494">
        <v>0</v>
      </c>
      <c r="AT132" s="494">
        <v>0</v>
      </c>
      <c r="AU132" s="494">
        <v>0</v>
      </c>
      <c r="AV132" s="494">
        <v>0</v>
      </c>
      <c r="AW132" s="494">
        <v>0</v>
      </c>
      <c r="AX132" s="494">
        <v>0</v>
      </c>
      <c r="AY132" s="494">
        <v>0</v>
      </c>
      <c r="AZ132" s="494">
        <v>0</v>
      </c>
      <c r="BA132" s="494">
        <v>0</v>
      </c>
      <c r="BB132" s="494">
        <v>0</v>
      </c>
      <c r="BC132" s="494">
        <v>0</v>
      </c>
      <c r="BD132" s="494">
        <v>0</v>
      </c>
      <c r="BE132" s="494">
        <v>0</v>
      </c>
      <c r="BF132" s="494">
        <v>0</v>
      </c>
      <c r="BG132" s="494">
        <v>0</v>
      </c>
      <c r="BH132" s="494">
        <v>0</v>
      </c>
      <c r="BI132" s="494">
        <v>0</v>
      </c>
      <c r="BJ132" s="494">
        <v>0</v>
      </c>
      <c r="BK132" s="494">
        <v>0</v>
      </c>
      <c r="BL132" s="494">
        <v>0</v>
      </c>
      <c r="BM132" s="494">
        <v>0</v>
      </c>
      <c r="BN132" s="494">
        <v>0</v>
      </c>
      <c r="BO132" s="494">
        <v>0</v>
      </c>
      <c r="BP132" s="494">
        <v>0</v>
      </c>
      <c r="BQ132" s="494">
        <v>0</v>
      </c>
      <c r="BR132" s="494">
        <v>0</v>
      </c>
      <c r="BS132" s="494">
        <v>0</v>
      </c>
      <c r="BT132" s="494">
        <v>0</v>
      </c>
      <c r="BU132" s="494">
        <v>0</v>
      </c>
      <c r="BV132" s="494">
        <v>0</v>
      </c>
      <c r="BW132" s="494">
        <v>0</v>
      </c>
      <c r="BX132" s="494">
        <v>0</v>
      </c>
      <c r="BY132" s="494">
        <v>0</v>
      </c>
      <c r="BZ132" s="494">
        <v>0</v>
      </c>
      <c r="CA132" s="494">
        <v>0</v>
      </c>
      <c r="CB132" s="494">
        <v>0</v>
      </c>
      <c r="CC132" s="494">
        <v>0</v>
      </c>
      <c r="CD132" s="494">
        <v>0</v>
      </c>
      <c r="CE132" s="494">
        <v>0</v>
      </c>
      <c r="CF132" s="494">
        <v>0</v>
      </c>
      <c r="CG132" s="494">
        <v>0</v>
      </c>
      <c r="CH132" s="494">
        <v>0</v>
      </c>
      <c r="CI132" s="494">
        <v>0</v>
      </c>
      <c r="CJ132" s="494">
        <v>0</v>
      </c>
      <c r="CK132" s="494">
        <v>0</v>
      </c>
      <c r="CL132" s="494">
        <v>0</v>
      </c>
      <c r="CM132" s="494">
        <v>0</v>
      </c>
      <c r="CN132" s="494">
        <v>0</v>
      </c>
      <c r="CO132" s="494">
        <v>0</v>
      </c>
      <c r="CP132" s="494">
        <v>0</v>
      </c>
      <c r="CQ132" s="494">
        <v>0</v>
      </c>
      <c r="CR132" s="494">
        <v>0</v>
      </c>
      <c r="CS132" s="494">
        <v>0</v>
      </c>
      <c r="CT132" s="9"/>
      <c r="CV132" s="343">
        <f>IF(COUNT(G132:INDEX(G132:CS132,RP+1))&lt;&gt;RP+1,"Error",0)</f>
        <v>0</v>
      </c>
      <c r="CX132" s="324">
        <f t="shared" si="32"/>
        <v>0</v>
      </c>
    </row>
    <row r="133" spans="3:102" ht="14.25" hidden="1" customHeight="1" x14ac:dyDescent="0.3">
      <c r="C133" s="421"/>
      <c r="E133" s="492">
        <f>G133+NPV(G.Asm!$F$40,H133:INDEX(H133:CS133,RP))</f>
        <v>0</v>
      </c>
      <c r="F133" s="492">
        <f t="shared" si="31"/>
        <v>0</v>
      </c>
      <c r="G133" s="493">
        <v>0</v>
      </c>
      <c r="H133" s="494">
        <v>0</v>
      </c>
      <c r="I133" s="494">
        <v>0</v>
      </c>
      <c r="J133" s="494">
        <v>0</v>
      </c>
      <c r="K133" s="494">
        <v>0</v>
      </c>
      <c r="L133" s="494">
        <v>0</v>
      </c>
      <c r="M133" s="494">
        <v>0</v>
      </c>
      <c r="N133" s="494">
        <v>0</v>
      </c>
      <c r="O133" s="494">
        <v>0</v>
      </c>
      <c r="P133" s="494">
        <v>0</v>
      </c>
      <c r="Q133" s="494">
        <v>0</v>
      </c>
      <c r="R133" s="494">
        <v>0</v>
      </c>
      <c r="S133" s="494">
        <v>0</v>
      </c>
      <c r="T133" s="494">
        <v>0</v>
      </c>
      <c r="U133" s="494">
        <v>0</v>
      </c>
      <c r="V133" s="494">
        <v>0</v>
      </c>
      <c r="W133" s="494">
        <v>0</v>
      </c>
      <c r="X133" s="494">
        <v>0</v>
      </c>
      <c r="Y133" s="494">
        <v>0</v>
      </c>
      <c r="Z133" s="494">
        <v>0</v>
      </c>
      <c r="AA133" s="494">
        <v>0</v>
      </c>
      <c r="AB133" s="494">
        <v>0</v>
      </c>
      <c r="AC133" s="494">
        <v>0</v>
      </c>
      <c r="AD133" s="494">
        <v>0</v>
      </c>
      <c r="AE133" s="494">
        <v>0</v>
      </c>
      <c r="AF133" s="494">
        <v>0</v>
      </c>
      <c r="AG133" s="494">
        <v>0</v>
      </c>
      <c r="AH133" s="494">
        <v>0</v>
      </c>
      <c r="AI133" s="494">
        <v>0</v>
      </c>
      <c r="AJ133" s="494">
        <v>0</v>
      </c>
      <c r="AK133" s="494">
        <v>0</v>
      </c>
      <c r="AL133" s="494">
        <v>0</v>
      </c>
      <c r="AM133" s="494">
        <v>0</v>
      </c>
      <c r="AN133" s="494">
        <v>0</v>
      </c>
      <c r="AO133" s="494">
        <v>0</v>
      </c>
      <c r="AP133" s="494">
        <v>0</v>
      </c>
      <c r="AQ133" s="494">
        <v>0</v>
      </c>
      <c r="AR133" s="494">
        <v>0</v>
      </c>
      <c r="AS133" s="494">
        <v>0</v>
      </c>
      <c r="AT133" s="494">
        <v>0</v>
      </c>
      <c r="AU133" s="494">
        <v>0</v>
      </c>
      <c r="AV133" s="494">
        <v>0</v>
      </c>
      <c r="AW133" s="494">
        <v>0</v>
      </c>
      <c r="AX133" s="494">
        <v>0</v>
      </c>
      <c r="AY133" s="494">
        <v>0</v>
      </c>
      <c r="AZ133" s="494">
        <v>0</v>
      </c>
      <c r="BA133" s="494">
        <v>0</v>
      </c>
      <c r="BB133" s="494">
        <v>0</v>
      </c>
      <c r="BC133" s="494">
        <v>0</v>
      </c>
      <c r="BD133" s="494">
        <v>0</v>
      </c>
      <c r="BE133" s="494">
        <v>0</v>
      </c>
      <c r="BF133" s="494">
        <v>0</v>
      </c>
      <c r="BG133" s="494">
        <v>0</v>
      </c>
      <c r="BH133" s="494">
        <v>0</v>
      </c>
      <c r="BI133" s="494">
        <v>0</v>
      </c>
      <c r="BJ133" s="494">
        <v>0</v>
      </c>
      <c r="BK133" s="494">
        <v>0</v>
      </c>
      <c r="BL133" s="494">
        <v>0</v>
      </c>
      <c r="BM133" s="494">
        <v>0</v>
      </c>
      <c r="BN133" s="494">
        <v>0</v>
      </c>
      <c r="BO133" s="494">
        <v>0</v>
      </c>
      <c r="BP133" s="494">
        <v>0</v>
      </c>
      <c r="BQ133" s="494">
        <v>0</v>
      </c>
      <c r="BR133" s="494">
        <v>0</v>
      </c>
      <c r="BS133" s="494">
        <v>0</v>
      </c>
      <c r="BT133" s="494">
        <v>0</v>
      </c>
      <c r="BU133" s="494">
        <v>0</v>
      </c>
      <c r="BV133" s="494">
        <v>0</v>
      </c>
      <c r="BW133" s="494">
        <v>0</v>
      </c>
      <c r="BX133" s="494">
        <v>0</v>
      </c>
      <c r="BY133" s="494">
        <v>0</v>
      </c>
      <c r="BZ133" s="494">
        <v>0</v>
      </c>
      <c r="CA133" s="494">
        <v>0</v>
      </c>
      <c r="CB133" s="494">
        <v>0</v>
      </c>
      <c r="CC133" s="494">
        <v>0</v>
      </c>
      <c r="CD133" s="494">
        <v>0</v>
      </c>
      <c r="CE133" s="494">
        <v>0</v>
      </c>
      <c r="CF133" s="494">
        <v>0</v>
      </c>
      <c r="CG133" s="494">
        <v>0</v>
      </c>
      <c r="CH133" s="494">
        <v>0</v>
      </c>
      <c r="CI133" s="494">
        <v>0</v>
      </c>
      <c r="CJ133" s="494">
        <v>0</v>
      </c>
      <c r="CK133" s="494">
        <v>0</v>
      </c>
      <c r="CL133" s="494">
        <v>0</v>
      </c>
      <c r="CM133" s="494">
        <v>0</v>
      </c>
      <c r="CN133" s="494">
        <v>0</v>
      </c>
      <c r="CO133" s="494">
        <v>0</v>
      </c>
      <c r="CP133" s="494">
        <v>0</v>
      </c>
      <c r="CQ133" s="494">
        <v>0</v>
      </c>
      <c r="CR133" s="494">
        <v>0</v>
      </c>
      <c r="CS133" s="494">
        <v>0</v>
      </c>
      <c r="CT133" s="9"/>
      <c r="CV133" s="343">
        <f>IF(COUNT(G133:INDEX(G133:CS133,RP+1))&lt;&gt;RP+1,"Error",0)</f>
        <v>0</v>
      </c>
      <c r="CX133" s="324">
        <f t="shared" si="32"/>
        <v>0</v>
      </c>
    </row>
    <row r="134" spans="3:102" ht="14.25" hidden="1" customHeight="1" x14ac:dyDescent="0.3">
      <c r="C134" s="421"/>
      <c r="E134" s="492">
        <f>G134+NPV(G.Asm!$F$40,H134:INDEX(H134:CS134,RP))</f>
        <v>0</v>
      </c>
      <c r="F134" s="492">
        <f t="shared" si="31"/>
        <v>0</v>
      </c>
      <c r="G134" s="493">
        <v>0</v>
      </c>
      <c r="H134" s="494">
        <v>0</v>
      </c>
      <c r="I134" s="494">
        <v>0</v>
      </c>
      <c r="J134" s="494">
        <v>0</v>
      </c>
      <c r="K134" s="494">
        <v>0</v>
      </c>
      <c r="L134" s="494">
        <v>0</v>
      </c>
      <c r="M134" s="494">
        <v>0</v>
      </c>
      <c r="N134" s="494">
        <v>0</v>
      </c>
      <c r="O134" s="494">
        <v>0</v>
      </c>
      <c r="P134" s="494">
        <v>0</v>
      </c>
      <c r="Q134" s="494">
        <v>0</v>
      </c>
      <c r="R134" s="494">
        <v>0</v>
      </c>
      <c r="S134" s="494">
        <v>0</v>
      </c>
      <c r="T134" s="494">
        <v>0</v>
      </c>
      <c r="U134" s="494">
        <v>0</v>
      </c>
      <c r="V134" s="494">
        <v>0</v>
      </c>
      <c r="W134" s="494">
        <v>0</v>
      </c>
      <c r="X134" s="494">
        <v>0</v>
      </c>
      <c r="Y134" s="494">
        <v>0</v>
      </c>
      <c r="Z134" s="494">
        <v>0</v>
      </c>
      <c r="AA134" s="494">
        <v>0</v>
      </c>
      <c r="AB134" s="494">
        <v>0</v>
      </c>
      <c r="AC134" s="494">
        <v>0</v>
      </c>
      <c r="AD134" s="494">
        <v>0</v>
      </c>
      <c r="AE134" s="494">
        <v>0</v>
      </c>
      <c r="AF134" s="494">
        <v>0</v>
      </c>
      <c r="AG134" s="494">
        <v>0</v>
      </c>
      <c r="AH134" s="494">
        <v>0</v>
      </c>
      <c r="AI134" s="494">
        <v>0</v>
      </c>
      <c r="AJ134" s="494">
        <v>0</v>
      </c>
      <c r="AK134" s="494">
        <v>0</v>
      </c>
      <c r="AL134" s="494">
        <v>0</v>
      </c>
      <c r="AM134" s="494">
        <v>0</v>
      </c>
      <c r="AN134" s="494">
        <v>0</v>
      </c>
      <c r="AO134" s="494">
        <v>0</v>
      </c>
      <c r="AP134" s="494">
        <v>0</v>
      </c>
      <c r="AQ134" s="494">
        <v>0</v>
      </c>
      <c r="AR134" s="494">
        <v>0</v>
      </c>
      <c r="AS134" s="494">
        <v>0</v>
      </c>
      <c r="AT134" s="494">
        <v>0</v>
      </c>
      <c r="AU134" s="494">
        <v>0</v>
      </c>
      <c r="AV134" s="494">
        <v>0</v>
      </c>
      <c r="AW134" s="494">
        <v>0</v>
      </c>
      <c r="AX134" s="494">
        <v>0</v>
      </c>
      <c r="AY134" s="494">
        <v>0</v>
      </c>
      <c r="AZ134" s="494">
        <v>0</v>
      </c>
      <c r="BA134" s="494">
        <v>0</v>
      </c>
      <c r="BB134" s="494">
        <v>0</v>
      </c>
      <c r="BC134" s="494">
        <v>0</v>
      </c>
      <c r="BD134" s="494">
        <v>0</v>
      </c>
      <c r="BE134" s="494">
        <v>0</v>
      </c>
      <c r="BF134" s="494">
        <v>0</v>
      </c>
      <c r="BG134" s="494">
        <v>0</v>
      </c>
      <c r="BH134" s="494">
        <v>0</v>
      </c>
      <c r="BI134" s="494">
        <v>0</v>
      </c>
      <c r="BJ134" s="494">
        <v>0</v>
      </c>
      <c r="BK134" s="494">
        <v>0</v>
      </c>
      <c r="BL134" s="494">
        <v>0</v>
      </c>
      <c r="BM134" s="494">
        <v>0</v>
      </c>
      <c r="BN134" s="494">
        <v>0</v>
      </c>
      <c r="BO134" s="494">
        <v>0</v>
      </c>
      <c r="BP134" s="494">
        <v>0</v>
      </c>
      <c r="BQ134" s="494">
        <v>0</v>
      </c>
      <c r="BR134" s="494">
        <v>0</v>
      </c>
      <c r="BS134" s="494">
        <v>0</v>
      </c>
      <c r="BT134" s="494">
        <v>0</v>
      </c>
      <c r="BU134" s="494">
        <v>0</v>
      </c>
      <c r="BV134" s="494">
        <v>0</v>
      </c>
      <c r="BW134" s="494">
        <v>0</v>
      </c>
      <c r="BX134" s="494">
        <v>0</v>
      </c>
      <c r="BY134" s="494">
        <v>0</v>
      </c>
      <c r="BZ134" s="494">
        <v>0</v>
      </c>
      <c r="CA134" s="494">
        <v>0</v>
      </c>
      <c r="CB134" s="494">
        <v>0</v>
      </c>
      <c r="CC134" s="494">
        <v>0</v>
      </c>
      <c r="CD134" s="494">
        <v>0</v>
      </c>
      <c r="CE134" s="494">
        <v>0</v>
      </c>
      <c r="CF134" s="494">
        <v>0</v>
      </c>
      <c r="CG134" s="494">
        <v>0</v>
      </c>
      <c r="CH134" s="494">
        <v>0</v>
      </c>
      <c r="CI134" s="494">
        <v>0</v>
      </c>
      <c r="CJ134" s="494">
        <v>0</v>
      </c>
      <c r="CK134" s="494">
        <v>0</v>
      </c>
      <c r="CL134" s="494">
        <v>0</v>
      </c>
      <c r="CM134" s="494">
        <v>0</v>
      </c>
      <c r="CN134" s="494">
        <v>0</v>
      </c>
      <c r="CO134" s="494">
        <v>0</v>
      </c>
      <c r="CP134" s="494">
        <v>0</v>
      </c>
      <c r="CQ134" s="494">
        <v>0</v>
      </c>
      <c r="CR134" s="494">
        <v>0</v>
      </c>
      <c r="CS134" s="494">
        <v>0</v>
      </c>
      <c r="CT134" s="9"/>
      <c r="CV134" s="343">
        <f>IF(COUNT(G134:INDEX(G134:CS134,RP+1))&lt;&gt;RP+1,"Error",0)</f>
        <v>0</v>
      </c>
      <c r="CX134" s="324">
        <f t="shared" si="32"/>
        <v>0</v>
      </c>
    </row>
    <row r="135" spans="3:102" ht="14.25" hidden="1" customHeight="1" x14ac:dyDescent="0.3">
      <c r="C135" s="421"/>
      <c r="E135" s="492">
        <f>G135+NPV(G.Asm!$F$40,H135:INDEX(H135:CS135,RP))</f>
        <v>0</v>
      </c>
      <c r="F135" s="492">
        <f t="shared" si="31"/>
        <v>0</v>
      </c>
      <c r="G135" s="493">
        <v>0</v>
      </c>
      <c r="H135" s="494">
        <v>0</v>
      </c>
      <c r="I135" s="494">
        <v>0</v>
      </c>
      <c r="J135" s="494">
        <v>0</v>
      </c>
      <c r="K135" s="494">
        <v>0</v>
      </c>
      <c r="L135" s="494">
        <v>0</v>
      </c>
      <c r="M135" s="494">
        <v>0</v>
      </c>
      <c r="N135" s="494">
        <v>0</v>
      </c>
      <c r="O135" s="494">
        <v>0</v>
      </c>
      <c r="P135" s="494">
        <v>0</v>
      </c>
      <c r="Q135" s="494">
        <v>0</v>
      </c>
      <c r="R135" s="494">
        <v>0</v>
      </c>
      <c r="S135" s="494">
        <v>0</v>
      </c>
      <c r="T135" s="494">
        <v>0</v>
      </c>
      <c r="U135" s="494">
        <v>0</v>
      </c>
      <c r="V135" s="494">
        <v>0</v>
      </c>
      <c r="W135" s="494">
        <v>0</v>
      </c>
      <c r="X135" s="494">
        <v>0</v>
      </c>
      <c r="Y135" s="494">
        <v>0</v>
      </c>
      <c r="Z135" s="494">
        <v>0</v>
      </c>
      <c r="AA135" s="494">
        <v>0</v>
      </c>
      <c r="AB135" s="494">
        <v>0</v>
      </c>
      <c r="AC135" s="494">
        <v>0</v>
      </c>
      <c r="AD135" s="494">
        <v>0</v>
      </c>
      <c r="AE135" s="494">
        <v>0</v>
      </c>
      <c r="AF135" s="494">
        <v>0</v>
      </c>
      <c r="AG135" s="494">
        <v>0</v>
      </c>
      <c r="AH135" s="494">
        <v>0</v>
      </c>
      <c r="AI135" s="494">
        <v>0</v>
      </c>
      <c r="AJ135" s="494">
        <v>0</v>
      </c>
      <c r="AK135" s="494">
        <v>0</v>
      </c>
      <c r="AL135" s="494">
        <v>0</v>
      </c>
      <c r="AM135" s="494">
        <v>0</v>
      </c>
      <c r="AN135" s="494">
        <v>0</v>
      </c>
      <c r="AO135" s="494">
        <v>0</v>
      </c>
      <c r="AP135" s="494">
        <v>0</v>
      </c>
      <c r="AQ135" s="494">
        <v>0</v>
      </c>
      <c r="AR135" s="494">
        <v>0</v>
      </c>
      <c r="AS135" s="494">
        <v>0</v>
      </c>
      <c r="AT135" s="494">
        <v>0</v>
      </c>
      <c r="AU135" s="494">
        <v>0</v>
      </c>
      <c r="AV135" s="494">
        <v>0</v>
      </c>
      <c r="AW135" s="494">
        <v>0</v>
      </c>
      <c r="AX135" s="494">
        <v>0</v>
      </c>
      <c r="AY135" s="494">
        <v>0</v>
      </c>
      <c r="AZ135" s="494">
        <v>0</v>
      </c>
      <c r="BA135" s="494">
        <v>0</v>
      </c>
      <c r="BB135" s="494">
        <v>0</v>
      </c>
      <c r="BC135" s="494">
        <v>0</v>
      </c>
      <c r="BD135" s="494">
        <v>0</v>
      </c>
      <c r="BE135" s="494">
        <v>0</v>
      </c>
      <c r="BF135" s="494">
        <v>0</v>
      </c>
      <c r="BG135" s="494">
        <v>0</v>
      </c>
      <c r="BH135" s="494">
        <v>0</v>
      </c>
      <c r="BI135" s="494">
        <v>0</v>
      </c>
      <c r="BJ135" s="494">
        <v>0</v>
      </c>
      <c r="BK135" s="494">
        <v>0</v>
      </c>
      <c r="BL135" s="494">
        <v>0</v>
      </c>
      <c r="BM135" s="494">
        <v>0</v>
      </c>
      <c r="BN135" s="494">
        <v>0</v>
      </c>
      <c r="BO135" s="494">
        <v>0</v>
      </c>
      <c r="BP135" s="494">
        <v>0</v>
      </c>
      <c r="BQ135" s="494">
        <v>0</v>
      </c>
      <c r="BR135" s="494">
        <v>0</v>
      </c>
      <c r="BS135" s="494">
        <v>0</v>
      </c>
      <c r="BT135" s="494">
        <v>0</v>
      </c>
      <c r="BU135" s="494">
        <v>0</v>
      </c>
      <c r="BV135" s="494">
        <v>0</v>
      </c>
      <c r="BW135" s="494">
        <v>0</v>
      </c>
      <c r="BX135" s="494">
        <v>0</v>
      </c>
      <c r="BY135" s="494">
        <v>0</v>
      </c>
      <c r="BZ135" s="494">
        <v>0</v>
      </c>
      <c r="CA135" s="494">
        <v>0</v>
      </c>
      <c r="CB135" s="494">
        <v>0</v>
      </c>
      <c r="CC135" s="494">
        <v>0</v>
      </c>
      <c r="CD135" s="494">
        <v>0</v>
      </c>
      <c r="CE135" s="494">
        <v>0</v>
      </c>
      <c r="CF135" s="494">
        <v>0</v>
      </c>
      <c r="CG135" s="494">
        <v>0</v>
      </c>
      <c r="CH135" s="494">
        <v>0</v>
      </c>
      <c r="CI135" s="494">
        <v>0</v>
      </c>
      <c r="CJ135" s="494">
        <v>0</v>
      </c>
      <c r="CK135" s="494">
        <v>0</v>
      </c>
      <c r="CL135" s="494">
        <v>0</v>
      </c>
      <c r="CM135" s="494">
        <v>0</v>
      </c>
      <c r="CN135" s="494">
        <v>0</v>
      </c>
      <c r="CO135" s="494">
        <v>0</v>
      </c>
      <c r="CP135" s="494">
        <v>0</v>
      </c>
      <c r="CQ135" s="494">
        <v>0</v>
      </c>
      <c r="CR135" s="494">
        <v>0</v>
      </c>
      <c r="CS135" s="494">
        <v>0</v>
      </c>
      <c r="CT135" s="9"/>
      <c r="CV135" s="343">
        <f>IF(COUNT(G135:INDEX(G135:CS135,RP+1))&lt;&gt;RP+1,"Error",0)</f>
        <v>0</v>
      </c>
      <c r="CX135" s="324">
        <f t="shared" si="32"/>
        <v>0</v>
      </c>
    </row>
    <row r="136" spans="3:102" ht="14.25" hidden="1" customHeight="1" x14ac:dyDescent="0.3">
      <c r="C136" s="421"/>
      <c r="E136" s="492">
        <f>G136+NPV(G.Asm!$F$40,H136:INDEX(H136:CS136,RP))</f>
        <v>0</v>
      </c>
      <c r="F136" s="492">
        <f t="shared" si="31"/>
        <v>0</v>
      </c>
      <c r="G136" s="493">
        <v>0</v>
      </c>
      <c r="H136" s="494">
        <v>0</v>
      </c>
      <c r="I136" s="494">
        <v>0</v>
      </c>
      <c r="J136" s="494">
        <v>0</v>
      </c>
      <c r="K136" s="494">
        <v>0</v>
      </c>
      <c r="L136" s="494">
        <v>0</v>
      </c>
      <c r="M136" s="494">
        <v>0</v>
      </c>
      <c r="N136" s="494">
        <v>0</v>
      </c>
      <c r="O136" s="494">
        <v>0</v>
      </c>
      <c r="P136" s="494">
        <v>0</v>
      </c>
      <c r="Q136" s="494">
        <v>0</v>
      </c>
      <c r="R136" s="494">
        <v>0</v>
      </c>
      <c r="S136" s="494">
        <v>0</v>
      </c>
      <c r="T136" s="494">
        <v>0</v>
      </c>
      <c r="U136" s="494">
        <v>0</v>
      </c>
      <c r="V136" s="494">
        <v>0</v>
      </c>
      <c r="W136" s="494">
        <v>0</v>
      </c>
      <c r="X136" s="494">
        <v>0</v>
      </c>
      <c r="Y136" s="494">
        <v>0</v>
      </c>
      <c r="Z136" s="494">
        <v>0</v>
      </c>
      <c r="AA136" s="494">
        <v>0</v>
      </c>
      <c r="AB136" s="494">
        <v>0</v>
      </c>
      <c r="AC136" s="494">
        <v>0</v>
      </c>
      <c r="AD136" s="494">
        <v>0</v>
      </c>
      <c r="AE136" s="494">
        <v>0</v>
      </c>
      <c r="AF136" s="494">
        <v>0</v>
      </c>
      <c r="AG136" s="494">
        <v>0</v>
      </c>
      <c r="AH136" s="494">
        <v>0</v>
      </c>
      <c r="AI136" s="494">
        <v>0</v>
      </c>
      <c r="AJ136" s="494">
        <v>0</v>
      </c>
      <c r="AK136" s="494">
        <v>0</v>
      </c>
      <c r="AL136" s="494">
        <v>0</v>
      </c>
      <c r="AM136" s="494">
        <v>0</v>
      </c>
      <c r="AN136" s="494">
        <v>0</v>
      </c>
      <c r="AO136" s="494">
        <v>0</v>
      </c>
      <c r="AP136" s="494">
        <v>0</v>
      </c>
      <c r="AQ136" s="494">
        <v>0</v>
      </c>
      <c r="AR136" s="494">
        <v>0</v>
      </c>
      <c r="AS136" s="494">
        <v>0</v>
      </c>
      <c r="AT136" s="494">
        <v>0</v>
      </c>
      <c r="AU136" s="494">
        <v>0</v>
      </c>
      <c r="AV136" s="494">
        <v>0</v>
      </c>
      <c r="AW136" s="494">
        <v>0</v>
      </c>
      <c r="AX136" s="494">
        <v>0</v>
      </c>
      <c r="AY136" s="494">
        <v>0</v>
      </c>
      <c r="AZ136" s="494">
        <v>0</v>
      </c>
      <c r="BA136" s="494">
        <v>0</v>
      </c>
      <c r="BB136" s="494">
        <v>0</v>
      </c>
      <c r="BC136" s="494">
        <v>0</v>
      </c>
      <c r="BD136" s="494">
        <v>0</v>
      </c>
      <c r="BE136" s="494">
        <v>0</v>
      </c>
      <c r="BF136" s="494">
        <v>0</v>
      </c>
      <c r="BG136" s="494">
        <v>0</v>
      </c>
      <c r="BH136" s="494">
        <v>0</v>
      </c>
      <c r="BI136" s="494">
        <v>0</v>
      </c>
      <c r="BJ136" s="494">
        <v>0</v>
      </c>
      <c r="BK136" s="494">
        <v>0</v>
      </c>
      <c r="BL136" s="494">
        <v>0</v>
      </c>
      <c r="BM136" s="494">
        <v>0</v>
      </c>
      <c r="BN136" s="494">
        <v>0</v>
      </c>
      <c r="BO136" s="494">
        <v>0</v>
      </c>
      <c r="BP136" s="494">
        <v>0</v>
      </c>
      <c r="BQ136" s="494">
        <v>0</v>
      </c>
      <c r="BR136" s="494">
        <v>0</v>
      </c>
      <c r="BS136" s="494">
        <v>0</v>
      </c>
      <c r="BT136" s="494">
        <v>0</v>
      </c>
      <c r="BU136" s="494">
        <v>0</v>
      </c>
      <c r="BV136" s="494">
        <v>0</v>
      </c>
      <c r="BW136" s="494">
        <v>0</v>
      </c>
      <c r="BX136" s="494">
        <v>0</v>
      </c>
      <c r="BY136" s="494">
        <v>0</v>
      </c>
      <c r="BZ136" s="494">
        <v>0</v>
      </c>
      <c r="CA136" s="494">
        <v>0</v>
      </c>
      <c r="CB136" s="494">
        <v>0</v>
      </c>
      <c r="CC136" s="494">
        <v>0</v>
      </c>
      <c r="CD136" s="494">
        <v>0</v>
      </c>
      <c r="CE136" s="494">
        <v>0</v>
      </c>
      <c r="CF136" s="494">
        <v>0</v>
      </c>
      <c r="CG136" s="494">
        <v>0</v>
      </c>
      <c r="CH136" s="494">
        <v>0</v>
      </c>
      <c r="CI136" s="494">
        <v>0</v>
      </c>
      <c r="CJ136" s="494">
        <v>0</v>
      </c>
      <c r="CK136" s="494">
        <v>0</v>
      </c>
      <c r="CL136" s="494">
        <v>0</v>
      </c>
      <c r="CM136" s="494">
        <v>0</v>
      </c>
      <c r="CN136" s="494">
        <v>0</v>
      </c>
      <c r="CO136" s="494">
        <v>0</v>
      </c>
      <c r="CP136" s="494">
        <v>0</v>
      </c>
      <c r="CQ136" s="494">
        <v>0</v>
      </c>
      <c r="CR136" s="494">
        <v>0</v>
      </c>
      <c r="CS136" s="494">
        <v>0</v>
      </c>
      <c r="CT136" s="9"/>
      <c r="CV136" s="343">
        <f>IF(COUNT(G136:INDEX(G136:CS136,RP+1))&lt;&gt;RP+1,"Error",0)</f>
        <v>0</v>
      </c>
      <c r="CX136" s="324">
        <f t="shared" si="32"/>
        <v>0</v>
      </c>
    </row>
    <row r="137" spans="3:102" ht="14.25" hidden="1" customHeight="1" x14ac:dyDescent="0.3">
      <c r="C137" s="421"/>
      <c r="E137" s="492">
        <f>G137+NPV(G.Asm!$F$40,H137:INDEX(H137:CS137,RP))</f>
        <v>0</v>
      </c>
      <c r="F137" s="492">
        <f t="shared" si="31"/>
        <v>0</v>
      </c>
      <c r="G137" s="493">
        <v>0</v>
      </c>
      <c r="H137" s="494">
        <v>0</v>
      </c>
      <c r="I137" s="494">
        <v>0</v>
      </c>
      <c r="J137" s="494">
        <v>0</v>
      </c>
      <c r="K137" s="494">
        <v>0</v>
      </c>
      <c r="L137" s="494">
        <v>0</v>
      </c>
      <c r="M137" s="494">
        <v>0</v>
      </c>
      <c r="N137" s="494">
        <v>0</v>
      </c>
      <c r="O137" s="494">
        <v>0</v>
      </c>
      <c r="P137" s="494">
        <v>0</v>
      </c>
      <c r="Q137" s="494">
        <v>0</v>
      </c>
      <c r="R137" s="494">
        <v>0</v>
      </c>
      <c r="S137" s="494">
        <v>0</v>
      </c>
      <c r="T137" s="494">
        <v>0</v>
      </c>
      <c r="U137" s="494">
        <v>0</v>
      </c>
      <c r="V137" s="494">
        <v>0</v>
      </c>
      <c r="W137" s="494">
        <v>0</v>
      </c>
      <c r="X137" s="494">
        <v>0</v>
      </c>
      <c r="Y137" s="494">
        <v>0</v>
      </c>
      <c r="Z137" s="494">
        <v>0</v>
      </c>
      <c r="AA137" s="494">
        <v>0</v>
      </c>
      <c r="AB137" s="494">
        <v>0</v>
      </c>
      <c r="AC137" s="494">
        <v>0</v>
      </c>
      <c r="AD137" s="494">
        <v>0</v>
      </c>
      <c r="AE137" s="494">
        <v>0</v>
      </c>
      <c r="AF137" s="494">
        <v>0</v>
      </c>
      <c r="AG137" s="494">
        <v>0</v>
      </c>
      <c r="AH137" s="494">
        <v>0</v>
      </c>
      <c r="AI137" s="494">
        <v>0</v>
      </c>
      <c r="AJ137" s="494">
        <v>0</v>
      </c>
      <c r="AK137" s="494">
        <v>0</v>
      </c>
      <c r="AL137" s="494">
        <v>0</v>
      </c>
      <c r="AM137" s="494">
        <v>0</v>
      </c>
      <c r="AN137" s="494">
        <v>0</v>
      </c>
      <c r="AO137" s="494">
        <v>0</v>
      </c>
      <c r="AP137" s="494">
        <v>0</v>
      </c>
      <c r="AQ137" s="494">
        <v>0</v>
      </c>
      <c r="AR137" s="494">
        <v>0</v>
      </c>
      <c r="AS137" s="494">
        <v>0</v>
      </c>
      <c r="AT137" s="494">
        <v>0</v>
      </c>
      <c r="AU137" s="494">
        <v>0</v>
      </c>
      <c r="AV137" s="494">
        <v>0</v>
      </c>
      <c r="AW137" s="494">
        <v>0</v>
      </c>
      <c r="AX137" s="494">
        <v>0</v>
      </c>
      <c r="AY137" s="494">
        <v>0</v>
      </c>
      <c r="AZ137" s="494">
        <v>0</v>
      </c>
      <c r="BA137" s="494">
        <v>0</v>
      </c>
      <c r="BB137" s="494">
        <v>0</v>
      </c>
      <c r="BC137" s="494">
        <v>0</v>
      </c>
      <c r="BD137" s="494">
        <v>0</v>
      </c>
      <c r="BE137" s="494">
        <v>0</v>
      </c>
      <c r="BF137" s="494">
        <v>0</v>
      </c>
      <c r="BG137" s="494">
        <v>0</v>
      </c>
      <c r="BH137" s="494">
        <v>0</v>
      </c>
      <c r="BI137" s="494">
        <v>0</v>
      </c>
      <c r="BJ137" s="494">
        <v>0</v>
      </c>
      <c r="BK137" s="494">
        <v>0</v>
      </c>
      <c r="BL137" s="494">
        <v>0</v>
      </c>
      <c r="BM137" s="494">
        <v>0</v>
      </c>
      <c r="BN137" s="494">
        <v>0</v>
      </c>
      <c r="BO137" s="494">
        <v>0</v>
      </c>
      <c r="BP137" s="494">
        <v>0</v>
      </c>
      <c r="BQ137" s="494">
        <v>0</v>
      </c>
      <c r="BR137" s="494">
        <v>0</v>
      </c>
      <c r="BS137" s="494">
        <v>0</v>
      </c>
      <c r="BT137" s="494">
        <v>0</v>
      </c>
      <c r="BU137" s="494">
        <v>0</v>
      </c>
      <c r="BV137" s="494">
        <v>0</v>
      </c>
      <c r="BW137" s="494">
        <v>0</v>
      </c>
      <c r="BX137" s="494">
        <v>0</v>
      </c>
      <c r="BY137" s="494">
        <v>0</v>
      </c>
      <c r="BZ137" s="494">
        <v>0</v>
      </c>
      <c r="CA137" s="494">
        <v>0</v>
      </c>
      <c r="CB137" s="494">
        <v>0</v>
      </c>
      <c r="CC137" s="494">
        <v>0</v>
      </c>
      <c r="CD137" s="494">
        <v>0</v>
      </c>
      <c r="CE137" s="494">
        <v>0</v>
      </c>
      <c r="CF137" s="494">
        <v>0</v>
      </c>
      <c r="CG137" s="494">
        <v>0</v>
      </c>
      <c r="CH137" s="494">
        <v>0</v>
      </c>
      <c r="CI137" s="494">
        <v>0</v>
      </c>
      <c r="CJ137" s="494">
        <v>0</v>
      </c>
      <c r="CK137" s="494">
        <v>0</v>
      </c>
      <c r="CL137" s="494">
        <v>0</v>
      </c>
      <c r="CM137" s="494">
        <v>0</v>
      </c>
      <c r="CN137" s="494">
        <v>0</v>
      </c>
      <c r="CO137" s="494">
        <v>0</v>
      </c>
      <c r="CP137" s="494">
        <v>0</v>
      </c>
      <c r="CQ137" s="494">
        <v>0</v>
      </c>
      <c r="CR137" s="494">
        <v>0</v>
      </c>
      <c r="CS137" s="494">
        <v>0</v>
      </c>
      <c r="CT137" s="9"/>
      <c r="CV137" s="343">
        <f>IF(COUNT(G137:INDEX(G137:CS137,RP+1))&lt;&gt;RP+1,"Error",0)</f>
        <v>0</v>
      </c>
      <c r="CX137" s="324">
        <f t="shared" si="32"/>
        <v>0</v>
      </c>
    </row>
    <row r="138" spans="3:102" ht="14.25" hidden="1" customHeight="1" x14ac:dyDescent="0.3">
      <c r="C138" s="421"/>
      <c r="E138" s="492">
        <f>G138+NPV(G.Asm!$F$40,H138:INDEX(H138:CS138,RP))</f>
        <v>0</v>
      </c>
      <c r="F138" s="492">
        <f t="shared" si="31"/>
        <v>0</v>
      </c>
      <c r="G138" s="493">
        <v>0</v>
      </c>
      <c r="H138" s="494">
        <v>0</v>
      </c>
      <c r="I138" s="494">
        <v>0</v>
      </c>
      <c r="J138" s="494">
        <v>0</v>
      </c>
      <c r="K138" s="494">
        <v>0</v>
      </c>
      <c r="L138" s="494">
        <v>0</v>
      </c>
      <c r="M138" s="494">
        <v>0</v>
      </c>
      <c r="N138" s="494">
        <v>0</v>
      </c>
      <c r="O138" s="494">
        <v>0</v>
      </c>
      <c r="P138" s="494">
        <v>0</v>
      </c>
      <c r="Q138" s="494">
        <v>0</v>
      </c>
      <c r="R138" s="494">
        <v>0</v>
      </c>
      <c r="S138" s="494">
        <v>0</v>
      </c>
      <c r="T138" s="494">
        <v>0</v>
      </c>
      <c r="U138" s="494">
        <v>0</v>
      </c>
      <c r="V138" s="494">
        <v>0</v>
      </c>
      <c r="W138" s="494">
        <v>0</v>
      </c>
      <c r="X138" s="494">
        <v>0</v>
      </c>
      <c r="Y138" s="494">
        <v>0</v>
      </c>
      <c r="Z138" s="494">
        <v>0</v>
      </c>
      <c r="AA138" s="494">
        <v>0</v>
      </c>
      <c r="AB138" s="494">
        <v>0</v>
      </c>
      <c r="AC138" s="494">
        <v>0</v>
      </c>
      <c r="AD138" s="494">
        <v>0</v>
      </c>
      <c r="AE138" s="494">
        <v>0</v>
      </c>
      <c r="AF138" s="494">
        <v>0</v>
      </c>
      <c r="AG138" s="494">
        <v>0</v>
      </c>
      <c r="AH138" s="494">
        <v>0</v>
      </c>
      <c r="AI138" s="494">
        <v>0</v>
      </c>
      <c r="AJ138" s="494">
        <v>0</v>
      </c>
      <c r="AK138" s="494">
        <v>0</v>
      </c>
      <c r="AL138" s="494">
        <v>0</v>
      </c>
      <c r="AM138" s="494">
        <v>0</v>
      </c>
      <c r="AN138" s="494">
        <v>0</v>
      </c>
      <c r="AO138" s="494">
        <v>0</v>
      </c>
      <c r="AP138" s="494">
        <v>0</v>
      </c>
      <c r="AQ138" s="494">
        <v>0</v>
      </c>
      <c r="AR138" s="494">
        <v>0</v>
      </c>
      <c r="AS138" s="494">
        <v>0</v>
      </c>
      <c r="AT138" s="494">
        <v>0</v>
      </c>
      <c r="AU138" s="494">
        <v>0</v>
      </c>
      <c r="AV138" s="494">
        <v>0</v>
      </c>
      <c r="AW138" s="494">
        <v>0</v>
      </c>
      <c r="AX138" s="494">
        <v>0</v>
      </c>
      <c r="AY138" s="494">
        <v>0</v>
      </c>
      <c r="AZ138" s="494">
        <v>0</v>
      </c>
      <c r="BA138" s="494">
        <v>0</v>
      </c>
      <c r="BB138" s="494">
        <v>0</v>
      </c>
      <c r="BC138" s="494">
        <v>0</v>
      </c>
      <c r="BD138" s="494">
        <v>0</v>
      </c>
      <c r="BE138" s="494">
        <v>0</v>
      </c>
      <c r="BF138" s="494">
        <v>0</v>
      </c>
      <c r="BG138" s="494">
        <v>0</v>
      </c>
      <c r="BH138" s="494">
        <v>0</v>
      </c>
      <c r="BI138" s="494">
        <v>0</v>
      </c>
      <c r="BJ138" s="494">
        <v>0</v>
      </c>
      <c r="BK138" s="494">
        <v>0</v>
      </c>
      <c r="BL138" s="494">
        <v>0</v>
      </c>
      <c r="BM138" s="494">
        <v>0</v>
      </c>
      <c r="BN138" s="494">
        <v>0</v>
      </c>
      <c r="BO138" s="494">
        <v>0</v>
      </c>
      <c r="BP138" s="494">
        <v>0</v>
      </c>
      <c r="BQ138" s="494">
        <v>0</v>
      </c>
      <c r="BR138" s="494">
        <v>0</v>
      </c>
      <c r="BS138" s="494">
        <v>0</v>
      </c>
      <c r="BT138" s="494">
        <v>0</v>
      </c>
      <c r="BU138" s="494">
        <v>0</v>
      </c>
      <c r="BV138" s="494">
        <v>0</v>
      </c>
      <c r="BW138" s="494">
        <v>0</v>
      </c>
      <c r="BX138" s="494">
        <v>0</v>
      </c>
      <c r="BY138" s="494">
        <v>0</v>
      </c>
      <c r="BZ138" s="494">
        <v>0</v>
      </c>
      <c r="CA138" s="494">
        <v>0</v>
      </c>
      <c r="CB138" s="494">
        <v>0</v>
      </c>
      <c r="CC138" s="494">
        <v>0</v>
      </c>
      <c r="CD138" s="494">
        <v>0</v>
      </c>
      <c r="CE138" s="494">
        <v>0</v>
      </c>
      <c r="CF138" s="494">
        <v>0</v>
      </c>
      <c r="CG138" s="494">
        <v>0</v>
      </c>
      <c r="CH138" s="494">
        <v>0</v>
      </c>
      <c r="CI138" s="494">
        <v>0</v>
      </c>
      <c r="CJ138" s="494">
        <v>0</v>
      </c>
      <c r="CK138" s="494">
        <v>0</v>
      </c>
      <c r="CL138" s="494">
        <v>0</v>
      </c>
      <c r="CM138" s="494">
        <v>0</v>
      </c>
      <c r="CN138" s="494">
        <v>0</v>
      </c>
      <c r="CO138" s="494">
        <v>0</v>
      </c>
      <c r="CP138" s="494">
        <v>0</v>
      </c>
      <c r="CQ138" s="494">
        <v>0</v>
      </c>
      <c r="CR138" s="494">
        <v>0</v>
      </c>
      <c r="CS138" s="494">
        <v>0</v>
      </c>
      <c r="CT138" s="9"/>
      <c r="CV138" s="343">
        <f>IF(COUNT(G138:INDEX(G138:CS138,RP+1))&lt;&gt;RP+1,"Error",0)</f>
        <v>0</v>
      </c>
      <c r="CX138" s="324">
        <f t="shared" si="32"/>
        <v>0</v>
      </c>
    </row>
    <row r="139" spans="3:102" ht="14.25" hidden="1" customHeight="1" x14ac:dyDescent="0.3">
      <c r="C139" s="421"/>
      <c r="E139" s="492">
        <f>G139+NPV(G.Asm!$F$40,H139:INDEX(H139:CS139,RP))</f>
        <v>0</v>
      </c>
      <c r="F139" s="492">
        <f t="shared" si="31"/>
        <v>0</v>
      </c>
      <c r="G139" s="493">
        <v>0</v>
      </c>
      <c r="H139" s="494">
        <v>0</v>
      </c>
      <c r="I139" s="494">
        <v>0</v>
      </c>
      <c r="J139" s="494">
        <v>0</v>
      </c>
      <c r="K139" s="494">
        <v>0</v>
      </c>
      <c r="L139" s="494">
        <v>0</v>
      </c>
      <c r="M139" s="494">
        <v>0</v>
      </c>
      <c r="N139" s="494">
        <v>0</v>
      </c>
      <c r="O139" s="494">
        <v>0</v>
      </c>
      <c r="P139" s="494">
        <v>0</v>
      </c>
      <c r="Q139" s="494">
        <v>0</v>
      </c>
      <c r="R139" s="494">
        <v>0</v>
      </c>
      <c r="S139" s="494">
        <v>0</v>
      </c>
      <c r="T139" s="494">
        <v>0</v>
      </c>
      <c r="U139" s="494">
        <v>0</v>
      </c>
      <c r="V139" s="494">
        <v>0</v>
      </c>
      <c r="W139" s="494">
        <v>0</v>
      </c>
      <c r="X139" s="494">
        <v>0</v>
      </c>
      <c r="Y139" s="494">
        <v>0</v>
      </c>
      <c r="Z139" s="494">
        <v>0</v>
      </c>
      <c r="AA139" s="494">
        <v>0</v>
      </c>
      <c r="AB139" s="494">
        <v>0</v>
      </c>
      <c r="AC139" s="494">
        <v>0</v>
      </c>
      <c r="AD139" s="494">
        <v>0</v>
      </c>
      <c r="AE139" s="494">
        <v>0</v>
      </c>
      <c r="AF139" s="494">
        <v>0</v>
      </c>
      <c r="AG139" s="494">
        <v>0</v>
      </c>
      <c r="AH139" s="494">
        <v>0</v>
      </c>
      <c r="AI139" s="494">
        <v>0</v>
      </c>
      <c r="AJ139" s="494">
        <v>0</v>
      </c>
      <c r="AK139" s="494">
        <v>0</v>
      </c>
      <c r="AL139" s="494">
        <v>0</v>
      </c>
      <c r="AM139" s="494">
        <v>0</v>
      </c>
      <c r="AN139" s="494">
        <v>0</v>
      </c>
      <c r="AO139" s="494">
        <v>0</v>
      </c>
      <c r="AP139" s="494">
        <v>0</v>
      </c>
      <c r="AQ139" s="494">
        <v>0</v>
      </c>
      <c r="AR139" s="494">
        <v>0</v>
      </c>
      <c r="AS139" s="494">
        <v>0</v>
      </c>
      <c r="AT139" s="494">
        <v>0</v>
      </c>
      <c r="AU139" s="494">
        <v>0</v>
      </c>
      <c r="AV139" s="494">
        <v>0</v>
      </c>
      <c r="AW139" s="494">
        <v>0</v>
      </c>
      <c r="AX139" s="494">
        <v>0</v>
      </c>
      <c r="AY139" s="494">
        <v>0</v>
      </c>
      <c r="AZ139" s="494">
        <v>0</v>
      </c>
      <c r="BA139" s="494">
        <v>0</v>
      </c>
      <c r="BB139" s="494">
        <v>0</v>
      </c>
      <c r="BC139" s="494">
        <v>0</v>
      </c>
      <c r="BD139" s="494">
        <v>0</v>
      </c>
      <c r="BE139" s="494">
        <v>0</v>
      </c>
      <c r="BF139" s="494">
        <v>0</v>
      </c>
      <c r="BG139" s="494">
        <v>0</v>
      </c>
      <c r="BH139" s="494">
        <v>0</v>
      </c>
      <c r="BI139" s="494">
        <v>0</v>
      </c>
      <c r="BJ139" s="494">
        <v>0</v>
      </c>
      <c r="BK139" s="494">
        <v>0</v>
      </c>
      <c r="BL139" s="494">
        <v>0</v>
      </c>
      <c r="BM139" s="494">
        <v>0</v>
      </c>
      <c r="BN139" s="494">
        <v>0</v>
      </c>
      <c r="BO139" s="494">
        <v>0</v>
      </c>
      <c r="BP139" s="494">
        <v>0</v>
      </c>
      <c r="BQ139" s="494">
        <v>0</v>
      </c>
      <c r="BR139" s="494">
        <v>0</v>
      </c>
      <c r="BS139" s="494">
        <v>0</v>
      </c>
      <c r="BT139" s="494">
        <v>0</v>
      </c>
      <c r="BU139" s="494">
        <v>0</v>
      </c>
      <c r="BV139" s="494">
        <v>0</v>
      </c>
      <c r="BW139" s="494">
        <v>0</v>
      </c>
      <c r="BX139" s="494">
        <v>0</v>
      </c>
      <c r="BY139" s="494">
        <v>0</v>
      </c>
      <c r="BZ139" s="494">
        <v>0</v>
      </c>
      <c r="CA139" s="494">
        <v>0</v>
      </c>
      <c r="CB139" s="494">
        <v>0</v>
      </c>
      <c r="CC139" s="494">
        <v>0</v>
      </c>
      <c r="CD139" s="494">
        <v>0</v>
      </c>
      <c r="CE139" s="494">
        <v>0</v>
      </c>
      <c r="CF139" s="494">
        <v>0</v>
      </c>
      <c r="CG139" s="494">
        <v>0</v>
      </c>
      <c r="CH139" s="494">
        <v>0</v>
      </c>
      <c r="CI139" s="494">
        <v>0</v>
      </c>
      <c r="CJ139" s="494">
        <v>0</v>
      </c>
      <c r="CK139" s="494">
        <v>0</v>
      </c>
      <c r="CL139" s="494">
        <v>0</v>
      </c>
      <c r="CM139" s="494">
        <v>0</v>
      </c>
      <c r="CN139" s="494">
        <v>0</v>
      </c>
      <c r="CO139" s="494">
        <v>0</v>
      </c>
      <c r="CP139" s="494">
        <v>0</v>
      </c>
      <c r="CQ139" s="494">
        <v>0</v>
      </c>
      <c r="CR139" s="494">
        <v>0</v>
      </c>
      <c r="CS139" s="494">
        <v>0</v>
      </c>
      <c r="CT139" s="9"/>
      <c r="CV139" s="343">
        <f>IF(COUNT(G139:INDEX(G139:CS139,RP+1))&lt;&gt;RP+1,"Error",0)</f>
        <v>0</v>
      </c>
      <c r="CX139" s="324">
        <f t="shared" si="32"/>
        <v>0</v>
      </c>
    </row>
    <row r="140" spans="3:102" ht="14.25" hidden="1" customHeight="1" x14ac:dyDescent="0.3">
      <c r="C140" s="422" t="s">
        <v>334</v>
      </c>
      <c r="E140" s="492">
        <f>G140+NPV(G.Asm!$F$40,H140:INDEX(H140:CS140,RP))</f>
        <v>0</v>
      </c>
      <c r="F140" s="492">
        <f t="shared" si="31"/>
        <v>0</v>
      </c>
      <c r="G140" s="493">
        <v>0</v>
      </c>
      <c r="H140" s="494">
        <v>0</v>
      </c>
      <c r="I140" s="494">
        <v>0</v>
      </c>
      <c r="J140" s="494">
        <v>0</v>
      </c>
      <c r="K140" s="494">
        <v>0</v>
      </c>
      <c r="L140" s="494">
        <v>0</v>
      </c>
      <c r="M140" s="494">
        <v>0</v>
      </c>
      <c r="N140" s="494">
        <v>0</v>
      </c>
      <c r="O140" s="494">
        <v>0</v>
      </c>
      <c r="P140" s="494">
        <v>0</v>
      </c>
      <c r="Q140" s="494">
        <v>0</v>
      </c>
      <c r="R140" s="494">
        <v>0</v>
      </c>
      <c r="S140" s="494">
        <v>0</v>
      </c>
      <c r="T140" s="494">
        <v>0</v>
      </c>
      <c r="U140" s="494">
        <v>0</v>
      </c>
      <c r="V140" s="494">
        <v>0</v>
      </c>
      <c r="W140" s="494">
        <v>0</v>
      </c>
      <c r="X140" s="494">
        <v>0</v>
      </c>
      <c r="Y140" s="494">
        <v>0</v>
      </c>
      <c r="Z140" s="494">
        <v>0</v>
      </c>
      <c r="AA140" s="494">
        <v>0</v>
      </c>
      <c r="AB140" s="494">
        <v>0</v>
      </c>
      <c r="AC140" s="494">
        <v>0</v>
      </c>
      <c r="AD140" s="494">
        <v>0</v>
      </c>
      <c r="AE140" s="494">
        <v>0</v>
      </c>
      <c r="AF140" s="494">
        <v>0</v>
      </c>
      <c r="AG140" s="494">
        <v>0</v>
      </c>
      <c r="AH140" s="494">
        <v>0</v>
      </c>
      <c r="AI140" s="494">
        <v>0</v>
      </c>
      <c r="AJ140" s="494">
        <v>0</v>
      </c>
      <c r="AK140" s="494">
        <v>0</v>
      </c>
      <c r="AL140" s="494">
        <v>0</v>
      </c>
      <c r="AM140" s="494">
        <v>0</v>
      </c>
      <c r="AN140" s="494">
        <v>0</v>
      </c>
      <c r="AO140" s="494">
        <v>0</v>
      </c>
      <c r="AP140" s="494">
        <v>0</v>
      </c>
      <c r="AQ140" s="494">
        <v>0</v>
      </c>
      <c r="AR140" s="494">
        <v>0</v>
      </c>
      <c r="AS140" s="494">
        <v>0</v>
      </c>
      <c r="AT140" s="494">
        <v>0</v>
      </c>
      <c r="AU140" s="494">
        <v>0</v>
      </c>
      <c r="AV140" s="494">
        <v>0</v>
      </c>
      <c r="AW140" s="494">
        <v>0</v>
      </c>
      <c r="AX140" s="494">
        <v>0</v>
      </c>
      <c r="AY140" s="494">
        <v>0</v>
      </c>
      <c r="AZ140" s="494">
        <v>0</v>
      </c>
      <c r="BA140" s="494">
        <v>0</v>
      </c>
      <c r="BB140" s="494">
        <v>0</v>
      </c>
      <c r="BC140" s="494">
        <v>0</v>
      </c>
      <c r="BD140" s="494">
        <v>0</v>
      </c>
      <c r="BE140" s="494">
        <v>0</v>
      </c>
      <c r="BF140" s="494">
        <v>0</v>
      </c>
      <c r="BG140" s="494">
        <v>0</v>
      </c>
      <c r="BH140" s="494">
        <v>0</v>
      </c>
      <c r="BI140" s="494">
        <v>0</v>
      </c>
      <c r="BJ140" s="494">
        <v>0</v>
      </c>
      <c r="BK140" s="494">
        <v>0</v>
      </c>
      <c r="BL140" s="494">
        <v>0</v>
      </c>
      <c r="BM140" s="494">
        <v>0</v>
      </c>
      <c r="BN140" s="494">
        <v>0</v>
      </c>
      <c r="BO140" s="494">
        <v>0</v>
      </c>
      <c r="BP140" s="494">
        <v>0</v>
      </c>
      <c r="BQ140" s="494">
        <v>0</v>
      </c>
      <c r="BR140" s="494">
        <v>0</v>
      </c>
      <c r="BS140" s="494">
        <v>0</v>
      </c>
      <c r="BT140" s="494">
        <v>0</v>
      </c>
      <c r="BU140" s="494">
        <v>0</v>
      </c>
      <c r="BV140" s="494">
        <v>0</v>
      </c>
      <c r="BW140" s="494">
        <v>0</v>
      </c>
      <c r="BX140" s="494">
        <v>0</v>
      </c>
      <c r="BY140" s="494">
        <v>0</v>
      </c>
      <c r="BZ140" s="494">
        <v>0</v>
      </c>
      <c r="CA140" s="494">
        <v>0</v>
      </c>
      <c r="CB140" s="494">
        <v>0</v>
      </c>
      <c r="CC140" s="494">
        <v>0</v>
      </c>
      <c r="CD140" s="494">
        <v>0</v>
      </c>
      <c r="CE140" s="494">
        <v>0</v>
      </c>
      <c r="CF140" s="494">
        <v>0</v>
      </c>
      <c r="CG140" s="494">
        <v>0</v>
      </c>
      <c r="CH140" s="494">
        <v>0</v>
      </c>
      <c r="CI140" s="494">
        <v>0</v>
      </c>
      <c r="CJ140" s="494">
        <v>0</v>
      </c>
      <c r="CK140" s="494">
        <v>0</v>
      </c>
      <c r="CL140" s="494">
        <v>0</v>
      </c>
      <c r="CM140" s="494">
        <v>0</v>
      </c>
      <c r="CN140" s="494">
        <v>0</v>
      </c>
      <c r="CO140" s="494">
        <v>0</v>
      </c>
      <c r="CP140" s="494">
        <v>0</v>
      </c>
      <c r="CQ140" s="494">
        <v>0</v>
      </c>
      <c r="CR140" s="494">
        <v>0</v>
      </c>
      <c r="CS140" s="494">
        <v>0</v>
      </c>
      <c r="CT140" s="9"/>
      <c r="CV140" s="343">
        <f>IF(COUNT(G140:INDEX(G140:CS140,RP+1))&lt;&gt;RP+1,"Error",0)</f>
        <v>0</v>
      </c>
      <c r="CX140" s="324">
        <f t="shared" si="32"/>
        <v>0</v>
      </c>
    </row>
    <row r="141" spans="3:102" ht="14.25" hidden="1" customHeight="1" x14ac:dyDescent="0.3">
      <c r="C141" s="422" t="s">
        <v>334</v>
      </c>
      <c r="E141" s="492">
        <f>G141+NPV(G.Asm!$F$40,H141:INDEX(H141:CS141,RP))</f>
        <v>0</v>
      </c>
      <c r="F141" s="492">
        <f t="shared" si="31"/>
        <v>0</v>
      </c>
      <c r="G141" s="493">
        <v>0</v>
      </c>
      <c r="H141" s="494">
        <v>0</v>
      </c>
      <c r="I141" s="494">
        <v>0</v>
      </c>
      <c r="J141" s="494">
        <v>0</v>
      </c>
      <c r="K141" s="494">
        <v>0</v>
      </c>
      <c r="L141" s="494">
        <v>0</v>
      </c>
      <c r="M141" s="494">
        <v>0</v>
      </c>
      <c r="N141" s="494">
        <v>0</v>
      </c>
      <c r="O141" s="494">
        <v>0</v>
      </c>
      <c r="P141" s="494">
        <v>0</v>
      </c>
      <c r="Q141" s="494">
        <v>0</v>
      </c>
      <c r="R141" s="494">
        <v>0</v>
      </c>
      <c r="S141" s="494">
        <v>0</v>
      </c>
      <c r="T141" s="494">
        <v>0</v>
      </c>
      <c r="U141" s="494">
        <v>0</v>
      </c>
      <c r="V141" s="494">
        <v>0</v>
      </c>
      <c r="W141" s="494">
        <v>0</v>
      </c>
      <c r="X141" s="494">
        <v>0</v>
      </c>
      <c r="Y141" s="494">
        <v>0</v>
      </c>
      <c r="Z141" s="494">
        <v>0</v>
      </c>
      <c r="AA141" s="494">
        <v>0</v>
      </c>
      <c r="AB141" s="494">
        <v>0</v>
      </c>
      <c r="AC141" s="494">
        <v>0</v>
      </c>
      <c r="AD141" s="494">
        <v>0</v>
      </c>
      <c r="AE141" s="494">
        <v>0</v>
      </c>
      <c r="AF141" s="494">
        <v>0</v>
      </c>
      <c r="AG141" s="494">
        <v>0</v>
      </c>
      <c r="AH141" s="494">
        <v>0</v>
      </c>
      <c r="AI141" s="494">
        <v>0</v>
      </c>
      <c r="AJ141" s="494">
        <v>0</v>
      </c>
      <c r="AK141" s="494">
        <v>0</v>
      </c>
      <c r="AL141" s="494">
        <v>0</v>
      </c>
      <c r="AM141" s="494">
        <v>0</v>
      </c>
      <c r="AN141" s="494">
        <v>0</v>
      </c>
      <c r="AO141" s="494">
        <v>0</v>
      </c>
      <c r="AP141" s="494">
        <v>0</v>
      </c>
      <c r="AQ141" s="494">
        <v>0</v>
      </c>
      <c r="AR141" s="494">
        <v>0</v>
      </c>
      <c r="AS141" s="494">
        <v>0</v>
      </c>
      <c r="AT141" s="494">
        <v>0</v>
      </c>
      <c r="AU141" s="494">
        <v>0</v>
      </c>
      <c r="AV141" s="494">
        <v>0</v>
      </c>
      <c r="AW141" s="494">
        <v>0</v>
      </c>
      <c r="AX141" s="494">
        <v>0</v>
      </c>
      <c r="AY141" s="494">
        <v>0</v>
      </c>
      <c r="AZ141" s="494">
        <v>0</v>
      </c>
      <c r="BA141" s="494">
        <v>0</v>
      </c>
      <c r="BB141" s="494">
        <v>0</v>
      </c>
      <c r="BC141" s="494">
        <v>0</v>
      </c>
      <c r="BD141" s="494">
        <v>0</v>
      </c>
      <c r="BE141" s="494">
        <v>0</v>
      </c>
      <c r="BF141" s="494">
        <v>0</v>
      </c>
      <c r="BG141" s="494">
        <v>0</v>
      </c>
      <c r="BH141" s="494">
        <v>0</v>
      </c>
      <c r="BI141" s="494">
        <v>0</v>
      </c>
      <c r="BJ141" s="494">
        <v>0</v>
      </c>
      <c r="BK141" s="494">
        <v>0</v>
      </c>
      <c r="BL141" s="494">
        <v>0</v>
      </c>
      <c r="BM141" s="494">
        <v>0</v>
      </c>
      <c r="BN141" s="494">
        <v>0</v>
      </c>
      <c r="BO141" s="494">
        <v>0</v>
      </c>
      <c r="BP141" s="494">
        <v>0</v>
      </c>
      <c r="BQ141" s="494">
        <v>0</v>
      </c>
      <c r="BR141" s="494">
        <v>0</v>
      </c>
      <c r="BS141" s="494">
        <v>0</v>
      </c>
      <c r="BT141" s="494">
        <v>0</v>
      </c>
      <c r="BU141" s="494">
        <v>0</v>
      </c>
      <c r="BV141" s="494">
        <v>0</v>
      </c>
      <c r="BW141" s="494">
        <v>0</v>
      </c>
      <c r="BX141" s="494">
        <v>0</v>
      </c>
      <c r="BY141" s="494">
        <v>0</v>
      </c>
      <c r="BZ141" s="494">
        <v>0</v>
      </c>
      <c r="CA141" s="494">
        <v>0</v>
      </c>
      <c r="CB141" s="494">
        <v>0</v>
      </c>
      <c r="CC141" s="494">
        <v>0</v>
      </c>
      <c r="CD141" s="494">
        <v>0</v>
      </c>
      <c r="CE141" s="494">
        <v>0</v>
      </c>
      <c r="CF141" s="494">
        <v>0</v>
      </c>
      <c r="CG141" s="494">
        <v>0</v>
      </c>
      <c r="CH141" s="494">
        <v>0</v>
      </c>
      <c r="CI141" s="494">
        <v>0</v>
      </c>
      <c r="CJ141" s="494">
        <v>0</v>
      </c>
      <c r="CK141" s="494">
        <v>0</v>
      </c>
      <c r="CL141" s="494">
        <v>0</v>
      </c>
      <c r="CM141" s="494">
        <v>0</v>
      </c>
      <c r="CN141" s="494">
        <v>0</v>
      </c>
      <c r="CO141" s="494">
        <v>0</v>
      </c>
      <c r="CP141" s="494">
        <v>0</v>
      </c>
      <c r="CQ141" s="494">
        <v>0</v>
      </c>
      <c r="CR141" s="494">
        <v>0</v>
      </c>
      <c r="CS141" s="494">
        <v>0</v>
      </c>
      <c r="CT141" s="9"/>
      <c r="CV141" s="343">
        <f>IF(COUNT(G141:INDEX(G141:CS141,RP+1))&lt;&gt;RP+1,"Error",0)</f>
        <v>0</v>
      </c>
      <c r="CX141" s="324">
        <f t="shared" si="32"/>
        <v>0</v>
      </c>
    </row>
    <row r="142" spans="3:102" ht="14.25" hidden="1" customHeight="1" x14ac:dyDescent="0.3">
      <c r="C142" s="422" t="s">
        <v>334</v>
      </c>
      <c r="E142" s="492">
        <f>G142+NPV(G.Asm!$F$40,H142:INDEX(H142:CS142,RP))</f>
        <v>0</v>
      </c>
      <c r="F142" s="492">
        <f t="shared" si="31"/>
        <v>0</v>
      </c>
      <c r="G142" s="493">
        <v>0</v>
      </c>
      <c r="H142" s="494">
        <v>0</v>
      </c>
      <c r="I142" s="494">
        <v>0</v>
      </c>
      <c r="J142" s="494">
        <v>0</v>
      </c>
      <c r="K142" s="494">
        <v>0</v>
      </c>
      <c r="L142" s="494">
        <v>0</v>
      </c>
      <c r="M142" s="494">
        <v>0</v>
      </c>
      <c r="N142" s="494">
        <v>0</v>
      </c>
      <c r="O142" s="494">
        <v>0</v>
      </c>
      <c r="P142" s="494">
        <v>0</v>
      </c>
      <c r="Q142" s="494">
        <v>0</v>
      </c>
      <c r="R142" s="494">
        <v>0</v>
      </c>
      <c r="S142" s="494">
        <v>0</v>
      </c>
      <c r="T142" s="494">
        <v>0</v>
      </c>
      <c r="U142" s="494">
        <v>0</v>
      </c>
      <c r="V142" s="494">
        <v>0</v>
      </c>
      <c r="W142" s="494">
        <v>0</v>
      </c>
      <c r="X142" s="494">
        <v>0</v>
      </c>
      <c r="Y142" s="494">
        <v>0</v>
      </c>
      <c r="Z142" s="494">
        <v>0</v>
      </c>
      <c r="AA142" s="494">
        <v>0</v>
      </c>
      <c r="AB142" s="494">
        <v>0</v>
      </c>
      <c r="AC142" s="494">
        <v>0</v>
      </c>
      <c r="AD142" s="494">
        <v>0</v>
      </c>
      <c r="AE142" s="494">
        <v>0</v>
      </c>
      <c r="AF142" s="494">
        <v>0</v>
      </c>
      <c r="AG142" s="494">
        <v>0</v>
      </c>
      <c r="AH142" s="494">
        <v>0</v>
      </c>
      <c r="AI142" s="494">
        <v>0</v>
      </c>
      <c r="AJ142" s="494">
        <v>0</v>
      </c>
      <c r="AK142" s="494">
        <v>0</v>
      </c>
      <c r="AL142" s="494">
        <v>0</v>
      </c>
      <c r="AM142" s="494">
        <v>0</v>
      </c>
      <c r="AN142" s="494">
        <v>0</v>
      </c>
      <c r="AO142" s="494">
        <v>0</v>
      </c>
      <c r="AP142" s="494">
        <v>0</v>
      </c>
      <c r="AQ142" s="494">
        <v>0</v>
      </c>
      <c r="AR142" s="494">
        <v>0</v>
      </c>
      <c r="AS142" s="494">
        <v>0</v>
      </c>
      <c r="AT142" s="494">
        <v>0</v>
      </c>
      <c r="AU142" s="494">
        <v>0</v>
      </c>
      <c r="AV142" s="494">
        <v>0</v>
      </c>
      <c r="AW142" s="494">
        <v>0</v>
      </c>
      <c r="AX142" s="494">
        <v>0</v>
      </c>
      <c r="AY142" s="494">
        <v>0</v>
      </c>
      <c r="AZ142" s="494">
        <v>0</v>
      </c>
      <c r="BA142" s="494">
        <v>0</v>
      </c>
      <c r="BB142" s="494">
        <v>0</v>
      </c>
      <c r="BC142" s="494">
        <v>0</v>
      </c>
      <c r="BD142" s="494">
        <v>0</v>
      </c>
      <c r="BE142" s="494">
        <v>0</v>
      </c>
      <c r="BF142" s="494">
        <v>0</v>
      </c>
      <c r="BG142" s="494">
        <v>0</v>
      </c>
      <c r="BH142" s="494">
        <v>0</v>
      </c>
      <c r="BI142" s="494">
        <v>0</v>
      </c>
      <c r="BJ142" s="494">
        <v>0</v>
      </c>
      <c r="BK142" s="494">
        <v>0</v>
      </c>
      <c r="BL142" s="494">
        <v>0</v>
      </c>
      <c r="BM142" s="494">
        <v>0</v>
      </c>
      <c r="BN142" s="494">
        <v>0</v>
      </c>
      <c r="BO142" s="494">
        <v>0</v>
      </c>
      <c r="BP142" s="494">
        <v>0</v>
      </c>
      <c r="BQ142" s="494">
        <v>0</v>
      </c>
      <c r="BR142" s="494">
        <v>0</v>
      </c>
      <c r="BS142" s="494">
        <v>0</v>
      </c>
      <c r="BT142" s="494">
        <v>0</v>
      </c>
      <c r="BU142" s="494">
        <v>0</v>
      </c>
      <c r="BV142" s="494">
        <v>0</v>
      </c>
      <c r="BW142" s="494">
        <v>0</v>
      </c>
      <c r="BX142" s="494">
        <v>0</v>
      </c>
      <c r="BY142" s="494">
        <v>0</v>
      </c>
      <c r="BZ142" s="494">
        <v>0</v>
      </c>
      <c r="CA142" s="494">
        <v>0</v>
      </c>
      <c r="CB142" s="494">
        <v>0</v>
      </c>
      <c r="CC142" s="494">
        <v>0</v>
      </c>
      <c r="CD142" s="494">
        <v>0</v>
      </c>
      <c r="CE142" s="494">
        <v>0</v>
      </c>
      <c r="CF142" s="494">
        <v>0</v>
      </c>
      <c r="CG142" s="494">
        <v>0</v>
      </c>
      <c r="CH142" s="494">
        <v>0</v>
      </c>
      <c r="CI142" s="494">
        <v>0</v>
      </c>
      <c r="CJ142" s="494">
        <v>0</v>
      </c>
      <c r="CK142" s="494">
        <v>0</v>
      </c>
      <c r="CL142" s="494">
        <v>0</v>
      </c>
      <c r="CM142" s="494">
        <v>0</v>
      </c>
      <c r="CN142" s="494">
        <v>0</v>
      </c>
      <c r="CO142" s="494">
        <v>0</v>
      </c>
      <c r="CP142" s="494">
        <v>0</v>
      </c>
      <c r="CQ142" s="494">
        <v>0</v>
      </c>
      <c r="CR142" s="494">
        <v>0</v>
      </c>
      <c r="CS142" s="494">
        <v>0</v>
      </c>
      <c r="CT142" s="9"/>
      <c r="CV142" s="343">
        <f>IF(COUNT(G142:INDEX(G142:CS142,RP+1))&lt;&gt;RP+1,"Error",0)</f>
        <v>0</v>
      </c>
      <c r="CX142" s="324">
        <f t="shared" si="32"/>
        <v>0</v>
      </c>
    </row>
    <row r="143" spans="3:102" ht="14.25" hidden="1" customHeight="1" x14ac:dyDescent="0.3">
      <c r="C143" s="422" t="s">
        <v>334</v>
      </c>
      <c r="E143" s="492">
        <f>G143+NPV(G.Asm!$F$40,H143:INDEX(H143:CS143,RP))</f>
        <v>0</v>
      </c>
      <c r="F143" s="492">
        <f t="shared" si="31"/>
        <v>0</v>
      </c>
      <c r="G143" s="493">
        <v>0</v>
      </c>
      <c r="H143" s="494">
        <v>0</v>
      </c>
      <c r="I143" s="494">
        <v>0</v>
      </c>
      <c r="J143" s="494">
        <v>0</v>
      </c>
      <c r="K143" s="494">
        <v>0</v>
      </c>
      <c r="L143" s="494">
        <v>0</v>
      </c>
      <c r="M143" s="494">
        <v>0</v>
      </c>
      <c r="N143" s="494">
        <v>0</v>
      </c>
      <c r="O143" s="494">
        <v>0</v>
      </c>
      <c r="P143" s="494">
        <v>0</v>
      </c>
      <c r="Q143" s="494">
        <v>0</v>
      </c>
      <c r="R143" s="494">
        <v>0</v>
      </c>
      <c r="S143" s="494">
        <v>0</v>
      </c>
      <c r="T143" s="494">
        <v>0</v>
      </c>
      <c r="U143" s="494">
        <v>0</v>
      </c>
      <c r="V143" s="494">
        <v>0</v>
      </c>
      <c r="W143" s="494">
        <v>0</v>
      </c>
      <c r="X143" s="494">
        <v>0</v>
      </c>
      <c r="Y143" s="494">
        <v>0</v>
      </c>
      <c r="Z143" s="494">
        <v>0</v>
      </c>
      <c r="AA143" s="494">
        <v>0</v>
      </c>
      <c r="AB143" s="494">
        <v>0</v>
      </c>
      <c r="AC143" s="494">
        <v>0</v>
      </c>
      <c r="AD143" s="494">
        <v>0</v>
      </c>
      <c r="AE143" s="494">
        <v>0</v>
      </c>
      <c r="AF143" s="494">
        <v>0</v>
      </c>
      <c r="AG143" s="494">
        <v>0</v>
      </c>
      <c r="AH143" s="494">
        <v>0</v>
      </c>
      <c r="AI143" s="494">
        <v>0</v>
      </c>
      <c r="AJ143" s="494">
        <v>0</v>
      </c>
      <c r="AK143" s="494">
        <v>0</v>
      </c>
      <c r="AL143" s="494">
        <v>0</v>
      </c>
      <c r="AM143" s="494">
        <v>0</v>
      </c>
      <c r="AN143" s="494">
        <v>0</v>
      </c>
      <c r="AO143" s="494">
        <v>0</v>
      </c>
      <c r="AP143" s="494">
        <v>0</v>
      </c>
      <c r="AQ143" s="494">
        <v>0</v>
      </c>
      <c r="AR143" s="494">
        <v>0</v>
      </c>
      <c r="AS143" s="494">
        <v>0</v>
      </c>
      <c r="AT143" s="494">
        <v>0</v>
      </c>
      <c r="AU143" s="494">
        <v>0</v>
      </c>
      <c r="AV143" s="494">
        <v>0</v>
      </c>
      <c r="AW143" s="494">
        <v>0</v>
      </c>
      <c r="AX143" s="494">
        <v>0</v>
      </c>
      <c r="AY143" s="494">
        <v>0</v>
      </c>
      <c r="AZ143" s="494">
        <v>0</v>
      </c>
      <c r="BA143" s="494">
        <v>0</v>
      </c>
      <c r="BB143" s="494">
        <v>0</v>
      </c>
      <c r="BC143" s="494">
        <v>0</v>
      </c>
      <c r="BD143" s="494">
        <v>0</v>
      </c>
      <c r="BE143" s="494">
        <v>0</v>
      </c>
      <c r="BF143" s="494">
        <v>0</v>
      </c>
      <c r="BG143" s="494">
        <v>0</v>
      </c>
      <c r="BH143" s="494">
        <v>0</v>
      </c>
      <c r="BI143" s="494">
        <v>0</v>
      </c>
      <c r="BJ143" s="494">
        <v>0</v>
      </c>
      <c r="BK143" s="494">
        <v>0</v>
      </c>
      <c r="BL143" s="494">
        <v>0</v>
      </c>
      <c r="BM143" s="494">
        <v>0</v>
      </c>
      <c r="BN143" s="494">
        <v>0</v>
      </c>
      <c r="BO143" s="494">
        <v>0</v>
      </c>
      <c r="BP143" s="494">
        <v>0</v>
      </c>
      <c r="BQ143" s="494">
        <v>0</v>
      </c>
      <c r="BR143" s="494">
        <v>0</v>
      </c>
      <c r="BS143" s="494">
        <v>0</v>
      </c>
      <c r="BT143" s="494">
        <v>0</v>
      </c>
      <c r="BU143" s="494">
        <v>0</v>
      </c>
      <c r="BV143" s="494">
        <v>0</v>
      </c>
      <c r="BW143" s="494">
        <v>0</v>
      </c>
      <c r="BX143" s="494">
        <v>0</v>
      </c>
      <c r="BY143" s="494">
        <v>0</v>
      </c>
      <c r="BZ143" s="494">
        <v>0</v>
      </c>
      <c r="CA143" s="494">
        <v>0</v>
      </c>
      <c r="CB143" s="494">
        <v>0</v>
      </c>
      <c r="CC143" s="494">
        <v>0</v>
      </c>
      <c r="CD143" s="494">
        <v>0</v>
      </c>
      <c r="CE143" s="494">
        <v>0</v>
      </c>
      <c r="CF143" s="494">
        <v>0</v>
      </c>
      <c r="CG143" s="494">
        <v>0</v>
      </c>
      <c r="CH143" s="494">
        <v>0</v>
      </c>
      <c r="CI143" s="494">
        <v>0</v>
      </c>
      <c r="CJ143" s="494">
        <v>0</v>
      </c>
      <c r="CK143" s="494">
        <v>0</v>
      </c>
      <c r="CL143" s="494">
        <v>0</v>
      </c>
      <c r="CM143" s="494">
        <v>0</v>
      </c>
      <c r="CN143" s="494">
        <v>0</v>
      </c>
      <c r="CO143" s="494">
        <v>0</v>
      </c>
      <c r="CP143" s="494">
        <v>0</v>
      </c>
      <c r="CQ143" s="494">
        <v>0</v>
      </c>
      <c r="CR143" s="494">
        <v>0</v>
      </c>
      <c r="CS143" s="494">
        <v>0</v>
      </c>
      <c r="CT143" s="9"/>
      <c r="CV143" s="343">
        <f>IF(COUNT(G143:INDEX(G143:CS143,RP+1))&lt;&gt;RP+1,"Error",0)</f>
        <v>0</v>
      </c>
      <c r="CX143" s="324">
        <f t="shared" si="32"/>
        <v>0</v>
      </c>
    </row>
    <row r="144" spans="3:102" ht="14.25" hidden="1" customHeight="1" x14ac:dyDescent="0.3">
      <c r="C144" s="422" t="s">
        <v>334</v>
      </c>
      <c r="E144" s="492">
        <f>G144+NPV(G.Asm!$F$40,H144:INDEX(H144:CS144,RP))</f>
        <v>0</v>
      </c>
      <c r="F144" s="492">
        <f t="shared" si="31"/>
        <v>0</v>
      </c>
      <c r="G144" s="493">
        <v>0</v>
      </c>
      <c r="H144" s="494">
        <v>0</v>
      </c>
      <c r="I144" s="494">
        <v>0</v>
      </c>
      <c r="J144" s="494">
        <v>0</v>
      </c>
      <c r="K144" s="494">
        <v>0</v>
      </c>
      <c r="L144" s="494">
        <v>0</v>
      </c>
      <c r="M144" s="494">
        <v>0</v>
      </c>
      <c r="N144" s="494">
        <v>0</v>
      </c>
      <c r="O144" s="494">
        <v>0</v>
      </c>
      <c r="P144" s="494">
        <v>0</v>
      </c>
      <c r="Q144" s="494">
        <v>0</v>
      </c>
      <c r="R144" s="494">
        <v>0</v>
      </c>
      <c r="S144" s="494">
        <v>0</v>
      </c>
      <c r="T144" s="494">
        <v>0</v>
      </c>
      <c r="U144" s="494">
        <v>0</v>
      </c>
      <c r="V144" s="494">
        <v>0</v>
      </c>
      <c r="W144" s="494">
        <v>0</v>
      </c>
      <c r="X144" s="494">
        <v>0</v>
      </c>
      <c r="Y144" s="494">
        <v>0</v>
      </c>
      <c r="Z144" s="494">
        <v>0</v>
      </c>
      <c r="AA144" s="494">
        <v>0</v>
      </c>
      <c r="AB144" s="494">
        <v>0</v>
      </c>
      <c r="AC144" s="494">
        <v>0</v>
      </c>
      <c r="AD144" s="494">
        <v>0</v>
      </c>
      <c r="AE144" s="494">
        <v>0</v>
      </c>
      <c r="AF144" s="494">
        <v>0</v>
      </c>
      <c r="AG144" s="494">
        <v>0</v>
      </c>
      <c r="AH144" s="494">
        <v>0</v>
      </c>
      <c r="AI144" s="494">
        <v>0</v>
      </c>
      <c r="AJ144" s="494">
        <v>0</v>
      </c>
      <c r="AK144" s="494">
        <v>0</v>
      </c>
      <c r="AL144" s="494">
        <v>0</v>
      </c>
      <c r="AM144" s="494">
        <v>0</v>
      </c>
      <c r="AN144" s="494">
        <v>0</v>
      </c>
      <c r="AO144" s="494">
        <v>0</v>
      </c>
      <c r="AP144" s="494">
        <v>0</v>
      </c>
      <c r="AQ144" s="494">
        <v>0</v>
      </c>
      <c r="AR144" s="494">
        <v>0</v>
      </c>
      <c r="AS144" s="494">
        <v>0</v>
      </c>
      <c r="AT144" s="494">
        <v>0</v>
      </c>
      <c r="AU144" s="494">
        <v>0</v>
      </c>
      <c r="AV144" s="494">
        <v>0</v>
      </c>
      <c r="AW144" s="494">
        <v>0</v>
      </c>
      <c r="AX144" s="494">
        <v>0</v>
      </c>
      <c r="AY144" s="494">
        <v>0</v>
      </c>
      <c r="AZ144" s="494">
        <v>0</v>
      </c>
      <c r="BA144" s="494">
        <v>0</v>
      </c>
      <c r="BB144" s="494">
        <v>0</v>
      </c>
      <c r="BC144" s="494">
        <v>0</v>
      </c>
      <c r="BD144" s="494">
        <v>0</v>
      </c>
      <c r="BE144" s="494">
        <v>0</v>
      </c>
      <c r="BF144" s="494">
        <v>0</v>
      </c>
      <c r="BG144" s="494">
        <v>0</v>
      </c>
      <c r="BH144" s="494">
        <v>0</v>
      </c>
      <c r="BI144" s="494">
        <v>0</v>
      </c>
      <c r="BJ144" s="494">
        <v>0</v>
      </c>
      <c r="BK144" s="494">
        <v>0</v>
      </c>
      <c r="BL144" s="494">
        <v>0</v>
      </c>
      <c r="BM144" s="494">
        <v>0</v>
      </c>
      <c r="BN144" s="494">
        <v>0</v>
      </c>
      <c r="BO144" s="494">
        <v>0</v>
      </c>
      <c r="BP144" s="494">
        <v>0</v>
      </c>
      <c r="BQ144" s="494">
        <v>0</v>
      </c>
      <c r="BR144" s="494">
        <v>0</v>
      </c>
      <c r="BS144" s="494">
        <v>0</v>
      </c>
      <c r="BT144" s="494">
        <v>0</v>
      </c>
      <c r="BU144" s="494">
        <v>0</v>
      </c>
      <c r="BV144" s="494">
        <v>0</v>
      </c>
      <c r="BW144" s="494">
        <v>0</v>
      </c>
      <c r="BX144" s="494">
        <v>0</v>
      </c>
      <c r="BY144" s="494">
        <v>0</v>
      </c>
      <c r="BZ144" s="494">
        <v>0</v>
      </c>
      <c r="CA144" s="494">
        <v>0</v>
      </c>
      <c r="CB144" s="494">
        <v>0</v>
      </c>
      <c r="CC144" s="494">
        <v>0</v>
      </c>
      <c r="CD144" s="494">
        <v>0</v>
      </c>
      <c r="CE144" s="494">
        <v>0</v>
      </c>
      <c r="CF144" s="494">
        <v>0</v>
      </c>
      <c r="CG144" s="494">
        <v>0</v>
      </c>
      <c r="CH144" s="494">
        <v>0</v>
      </c>
      <c r="CI144" s="494">
        <v>0</v>
      </c>
      <c r="CJ144" s="494">
        <v>0</v>
      </c>
      <c r="CK144" s="494">
        <v>0</v>
      </c>
      <c r="CL144" s="494">
        <v>0</v>
      </c>
      <c r="CM144" s="494">
        <v>0</v>
      </c>
      <c r="CN144" s="494">
        <v>0</v>
      </c>
      <c r="CO144" s="494">
        <v>0</v>
      </c>
      <c r="CP144" s="494">
        <v>0</v>
      </c>
      <c r="CQ144" s="494">
        <v>0</v>
      </c>
      <c r="CR144" s="494">
        <v>0</v>
      </c>
      <c r="CS144" s="494">
        <v>0</v>
      </c>
      <c r="CT144" s="9"/>
      <c r="CV144" s="343">
        <f>IF(COUNT(G144:INDEX(G144:CS144,RP+1))&lt;&gt;RP+1,"Error",0)</f>
        <v>0</v>
      </c>
      <c r="CX144" s="324">
        <f t="shared" si="32"/>
        <v>0</v>
      </c>
    </row>
    <row r="145" spans="3:102" x14ac:dyDescent="0.35">
      <c r="E145" s="13"/>
      <c r="F145" s="13"/>
      <c r="G145" s="9"/>
      <c r="H145" s="9"/>
      <c r="I145" s="9"/>
      <c r="J145" s="9"/>
      <c r="K145" s="9"/>
      <c r="L145" s="9"/>
      <c r="M145" s="9"/>
      <c r="N145" s="9"/>
      <c r="O145" s="9"/>
      <c r="P145" s="9"/>
      <c r="Q145" s="9"/>
      <c r="R145" s="9"/>
      <c r="S145" s="9"/>
      <c r="T145" s="9"/>
      <c r="U145" s="9"/>
      <c r="V145" s="9"/>
      <c r="W145" s="9"/>
      <c r="X145" s="9"/>
      <c r="Y145" s="9"/>
      <c r="Z145" s="9"/>
      <c r="AA145" s="9"/>
      <c r="AB145" s="9"/>
      <c r="AC145" s="9"/>
      <c r="AD145" s="9"/>
      <c r="AE145" s="9"/>
      <c r="AF145" s="9"/>
      <c r="AG145" s="9"/>
      <c r="AH145" s="9"/>
      <c r="AI145" s="9"/>
      <c r="AJ145" s="9"/>
      <c r="AK145" s="9"/>
      <c r="AL145" s="9"/>
      <c r="AM145" s="9"/>
      <c r="AN145" s="9"/>
      <c r="AO145" s="9"/>
      <c r="AP145" s="9"/>
      <c r="AQ145" s="9"/>
      <c r="AR145" s="9"/>
      <c r="AS145" s="9"/>
      <c r="AT145" s="9"/>
      <c r="AU145" s="9"/>
      <c r="AV145" s="9"/>
      <c r="AW145" s="9"/>
      <c r="AX145" s="9"/>
      <c r="AY145" s="9"/>
      <c r="AZ145" s="9"/>
      <c r="BA145" s="9"/>
      <c r="BB145" s="9"/>
      <c r="BC145" s="9"/>
      <c r="BD145" s="9"/>
      <c r="BE145" s="9"/>
      <c r="BF145" s="9"/>
      <c r="BG145" s="9"/>
      <c r="BH145" s="9"/>
      <c r="BI145" s="9"/>
      <c r="BJ145" s="9"/>
      <c r="BK145" s="9"/>
      <c r="BL145" s="9"/>
      <c r="BM145" s="9"/>
      <c r="BN145" s="9"/>
      <c r="BO145" s="9"/>
      <c r="BP145" s="9"/>
      <c r="BQ145" s="9"/>
      <c r="BR145" s="9"/>
      <c r="BS145" s="9"/>
      <c r="BT145" s="9"/>
      <c r="BU145" s="9"/>
      <c r="BV145" s="9"/>
      <c r="BW145" s="9"/>
      <c r="BX145" s="9"/>
      <c r="BY145" s="9"/>
      <c r="BZ145" s="9"/>
      <c r="CA145" s="9"/>
      <c r="CB145" s="9"/>
      <c r="CC145" s="9"/>
      <c r="CD145" s="9"/>
      <c r="CE145" s="9"/>
      <c r="CF145" s="9"/>
      <c r="CG145" s="9"/>
      <c r="CH145" s="9"/>
      <c r="CI145" s="9"/>
      <c r="CJ145" s="9"/>
      <c r="CK145" s="9"/>
      <c r="CL145" s="9"/>
      <c r="CM145" s="9"/>
      <c r="CN145" s="9"/>
      <c r="CO145" s="9"/>
      <c r="CP145" s="9"/>
      <c r="CQ145" s="9"/>
      <c r="CR145" s="9"/>
      <c r="CS145" s="9"/>
      <c r="CT145" s="9"/>
    </row>
    <row r="146" spans="3:102" x14ac:dyDescent="0.35">
      <c r="E146" s="13"/>
      <c r="F146" s="13"/>
      <c r="G146" s="9"/>
      <c r="H146" s="9"/>
      <c r="I146" s="9"/>
      <c r="J146" s="9"/>
      <c r="K146" s="9"/>
      <c r="L146" s="9"/>
      <c r="M146" s="9"/>
      <c r="N146" s="9"/>
      <c r="O146" s="9"/>
      <c r="P146" s="9"/>
      <c r="Q146" s="9"/>
      <c r="R146" s="9"/>
      <c r="S146" s="9"/>
      <c r="T146" s="9"/>
      <c r="U146" s="9"/>
      <c r="V146" s="9"/>
      <c r="W146" s="9"/>
      <c r="X146" s="9"/>
      <c r="Y146" s="9"/>
      <c r="Z146" s="9"/>
      <c r="AA146" s="9"/>
      <c r="AB146" s="9"/>
      <c r="AC146" s="9"/>
      <c r="AD146" s="9"/>
      <c r="AE146" s="9"/>
      <c r="AF146" s="9"/>
      <c r="AG146" s="9"/>
      <c r="AH146" s="9"/>
      <c r="AI146" s="9"/>
      <c r="AJ146" s="9"/>
      <c r="AK146" s="9"/>
      <c r="AL146" s="9"/>
      <c r="AM146" s="9"/>
      <c r="AN146" s="9"/>
      <c r="AO146" s="9"/>
      <c r="AP146" s="9"/>
      <c r="AQ146" s="9"/>
      <c r="AR146" s="9"/>
      <c r="AS146" s="9"/>
      <c r="AT146" s="9"/>
      <c r="AU146" s="9"/>
      <c r="AV146" s="9"/>
      <c r="AW146" s="9"/>
      <c r="AX146" s="9"/>
      <c r="AY146" s="9"/>
      <c r="AZ146" s="9"/>
      <c r="BA146" s="9"/>
      <c r="BB146" s="9"/>
      <c r="BC146" s="9"/>
      <c r="BD146" s="9"/>
      <c r="BE146" s="9"/>
      <c r="BF146" s="9"/>
      <c r="BG146" s="9"/>
      <c r="BH146" s="9"/>
      <c r="BI146" s="9"/>
      <c r="BJ146" s="9"/>
      <c r="BK146" s="9"/>
      <c r="BL146" s="9"/>
      <c r="BM146" s="9"/>
      <c r="BN146" s="9"/>
      <c r="BO146" s="9"/>
      <c r="BP146" s="9"/>
      <c r="BQ146" s="9"/>
      <c r="BR146" s="9"/>
      <c r="BS146" s="9"/>
      <c r="BT146" s="9"/>
      <c r="BU146" s="9"/>
      <c r="BV146" s="9"/>
      <c r="BW146" s="9"/>
      <c r="BX146" s="9"/>
      <c r="BY146" s="9"/>
      <c r="BZ146" s="9"/>
      <c r="CA146" s="9"/>
      <c r="CB146" s="9"/>
      <c r="CC146" s="9"/>
      <c r="CD146" s="9"/>
      <c r="CE146" s="9"/>
      <c r="CF146" s="9"/>
      <c r="CG146" s="9"/>
      <c r="CH146" s="9"/>
      <c r="CI146" s="9"/>
      <c r="CJ146" s="9"/>
      <c r="CK146" s="9"/>
      <c r="CL146" s="9"/>
      <c r="CM146" s="9"/>
      <c r="CN146" s="9"/>
      <c r="CO146" s="9"/>
      <c r="CP146" s="9"/>
      <c r="CQ146" s="9"/>
      <c r="CR146" s="9"/>
      <c r="CS146" s="9"/>
      <c r="CT146" s="9"/>
    </row>
    <row r="147" spans="3:102" x14ac:dyDescent="0.35">
      <c r="E147" s="13"/>
      <c r="F147" s="13"/>
      <c r="G147" s="9"/>
      <c r="H147" s="9"/>
      <c r="I147" s="9"/>
      <c r="J147" s="9"/>
      <c r="K147" s="9"/>
      <c r="L147" s="9"/>
      <c r="M147" s="9"/>
      <c r="N147" s="9"/>
      <c r="O147" s="9"/>
      <c r="P147" s="9"/>
      <c r="Q147" s="9"/>
      <c r="R147" s="9"/>
      <c r="S147" s="9"/>
      <c r="T147" s="9"/>
      <c r="U147" s="9"/>
      <c r="V147" s="9"/>
      <c r="W147" s="9"/>
      <c r="X147" s="9"/>
      <c r="Y147" s="9"/>
      <c r="Z147" s="9"/>
      <c r="AA147" s="9"/>
      <c r="AB147" s="9"/>
      <c r="AC147" s="9"/>
      <c r="AD147" s="9"/>
      <c r="AE147" s="9"/>
      <c r="AF147" s="9"/>
      <c r="AG147" s="9"/>
      <c r="AH147" s="9"/>
      <c r="AI147" s="9"/>
      <c r="AJ147" s="9"/>
      <c r="AK147" s="9"/>
      <c r="AL147" s="9"/>
      <c r="AM147" s="9"/>
      <c r="AN147" s="9"/>
      <c r="AO147" s="9"/>
      <c r="AP147" s="9"/>
      <c r="AQ147" s="9"/>
      <c r="AR147" s="9"/>
      <c r="AS147" s="9"/>
      <c r="AT147" s="9"/>
      <c r="AU147" s="9"/>
      <c r="AV147" s="9"/>
      <c r="AW147" s="9"/>
      <c r="AX147" s="9"/>
      <c r="AY147" s="9"/>
      <c r="AZ147" s="9"/>
      <c r="BA147" s="9"/>
      <c r="BB147" s="9"/>
      <c r="BC147" s="9"/>
      <c r="BD147" s="9"/>
      <c r="BE147" s="9"/>
      <c r="BF147" s="9"/>
      <c r="BG147" s="9"/>
      <c r="BH147" s="9"/>
      <c r="BI147" s="9"/>
      <c r="BJ147" s="9"/>
      <c r="BK147" s="9"/>
      <c r="BL147" s="9"/>
      <c r="BM147" s="9"/>
      <c r="BN147" s="9"/>
      <c r="BO147" s="9"/>
      <c r="BP147" s="9"/>
      <c r="BQ147" s="9"/>
      <c r="BR147" s="9"/>
      <c r="BS147" s="9"/>
      <c r="BT147" s="9"/>
      <c r="BU147" s="9"/>
      <c r="BV147" s="9"/>
      <c r="BW147" s="9"/>
      <c r="BX147" s="9"/>
      <c r="BY147" s="9"/>
      <c r="BZ147" s="9"/>
      <c r="CA147" s="9"/>
      <c r="CB147" s="9"/>
      <c r="CC147" s="9"/>
      <c r="CD147" s="9"/>
      <c r="CE147" s="9"/>
      <c r="CF147" s="9"/>
      <c r="CG147" s="9"/>
      <c r="CH147" s="9"/>
      <c r="CI147" s="9"/>
      <c r="CJ147" s="9"/>
      <c r="CK147" s="9"/>
      <c r="CL147" s="9"/>
      <c r="CM147" s="9"/>
      <c r="CN147" s="9"/>
      <c r="CO147" s="9"/>
      <c r="CP147" s="9"/>
      <c r="CQ147" s="9"/>
      <c r="CR147" s="9"/>
      <c r="CS147" s="9"/>
      <c r="CT147" s="9"/>
    </row>
    <row r="148" spans="3:102" x14ac:dyDescent="0.35">
      <c r="E148" s="13"/>
      <c r="F148" s="13"/>
      <c r="G148" s="9"/>
      <c r="H148" s="9"/>
      <c r="I148" s="9"/>
      <c r="J148" s="9"/>
      <c r="K148" s="9"/>
      <c r="L148" s="9"/>
      <c r="M148" s="9"/>
      <c r="N148" s="9"/>
      <c r="O148" s="9"/>
      <c r="P148" s="9"/>
      <c r="Q148" s="9"/>
      <c r="R148" s="9"/>
      <c r="S148" s="9"/>
      <c r="T148" s="9"/>
      <c r="U148" s="9"/>
      <c r="V148" s="9"/>
      <c r="W148" s="9"/>
      <c r="X148" s="9"/>
      <c r="Y148" s="9"/>
      <c r="Z148" s="9"/>
      <c r="AA148" s="9"/>
      <c r="AB148" s="9"/>
      <c r="AC148" s="9"/>
      <c r="AD148" s="9"/>
      <c r="AE148" s="9"/>
      <c r="AF148" s="9"/>
      <c r="AG148" s="9"/>
      <c r="AH148" s="9"/>
      <c r="AI148" s="9"/>
      <c r="AJ148" s="9"/>
      <c r="AK148" s="9"/>
      <c r="AL148" s="9"/>
      <c r="AM148" s="9"/>
      <c r="AN148" s="9"/>
      <c r="AO148" s="9"/>
      <c r="AP148" s="9"/>
      <c r="AQ148" s="9"/>
      <c r="AR148" s="9"/>
      <c r="AS148" s="9"/>
      <c r="AT148" s="9"/>
      <c r="AU148" s="9"/>
      <c r="AV148" s="9"/>
      <c r="AW148" s="9"/>
      <c r="AX148" s="9"/>
      <c r="AY148" s="9"/>
      <c r="AZ148" s="9"/>
      <c r="BA148" s="9"/>
      <c r="BB148" s="9"/>
      <c r="BC148" s="9"/>
      <c r="BD148" s="9"/>
      <c r="BE148" s="9"/>
      <c r="BF148" s="9"/>
      <c r="BG148" s="9"/>
      <c r="BH148" s="9"/>
      <c r="BI148" s="9"/>
      <c r="BJ148" s="9"/>
      <c r="BK148" s="9"/>
      <c r="BL148" s="9"/>
      <c r="BM148" s="9"/>
      <c r="BN148" s="9"/>
      <c r="BO148" s="9"/>
      <c r="BP148" s="9"/>
      <c r="BQ148" s="9"/>
      <c r="BR148" s="9"/>
      <c r="BS148" s="9"/>
      <c r="BT148" s="9"/>
      <c r="BU148" s="9"/>
      <c r="BV148" s="9"/>
      <c r="BW148" s="9"/>
      <c r="BX148" s="9"/>
      <c r="BY148" s="9"/>
      <c r="BZ148" s="9"/>
      <c r="CA148" s="9"/>
      <c r="CB148" s="9"/>
      <c r="CC148" s="9"/>
      <c r="CD148" s="9"/>
      <c r="CE148" s="9"/>
      <c r="CF148" s="9"/>
      <c r="CG148" s="9"/>
      <c r="CH148" s="9"/>
      <c r="CI148" s="9"/>
      <c r="CJ148" s="9"/>
      <c r="CK148" s="9"/>
      <c r="CL148" s="9"/>
      <c r="CM148" s="9"/>
      <c r="CN148" s="9"/>
      <c r="CO148" s="9"/>
      <c r="CP148" s="9"/>
      <c r="CQ148" s="9"/>
      <c r="CR148" s="9"/>
      <c r="CS148" s="9"/>
      <c r="CT148" s="9"/>
    </row>
    <row r="149" spans="3:102" x14ac:dyDescent="0.35">
      <c r="E149" s="13"/>
      <c r="F149" s="13"/>
      <c r="G149" s="9"/>
      <c r="H149" s="9"/>
      <c r="I149" s="9"/>
      <c r="J149" s="9"/>
      <c r="K149" s="9"/>
      <c r="L149" s="9"/>
      <c r="M149" s="9"/>
      <c r="N149" s="9"/>
      <c r="O149" s="9"/>
      <c r="P149" s="9"/>
      <c r="Q149" s="9"/>
      <c r="R149" s="9"/>
      <c r="S149" s="9"/>
      <c r="T149" s="9"/>
      <c r="U149" s="9"/>
      <c r="V149" s="9"/>
      <c r="W149" s="9"/>
      <c r="X149" s="9"/>
      <c r="Y149" s="9"/>
      <c r="Z149" s="9"/>
      <c r="AA149" s="9"/>
      <c r="AB149" s="9"/>
      <c r="AC149" s="9"/>
      <c r="AD149" s="9"/>
      <c r="AE149" s="9"/>
      <c r="AF149" s="9"/>
      <c r="AG149" s="9"/>
      <c r="AH149" s="9"/>
      <c r="AI149" s="9"/>
      <c r="AJ149" s="9"/>
      <c r="AK149" s="9"/>
      <c r="AL149" s="9"/>
      <c r="AM149" s="9"/>
      <c r="AN149" s="9"/>
      <c r="AO149" s="9"/>
      <c r="AP149" s="9"/>
      <c r="AQ149" s="9"/>
      <c r="AR149" s="9"/>
      <c r="AS149" s="9"/>
      <c r="AT149" s="9"/>
      <c r="AU149" s="9"/>
      <c r="AV149" s="9"/>
      <c r="AW149" s="9"/>
      <c r="AX149" s="9"/>
      <c r="AY149" s="9"/>
      <c r="AZ149" s="9"/>
      <c r="BA149" s="9"/>
      <c r="BB149" s="9"/>
      <c r="BC149" s="9"/>
      <c r="BD149" s="9"/>
      <c r="BE149" s="9"/>
      <c r="BF149" s="9"/>
      <c r="BG149" s="9"/>
      <c r="BH149" s="9"/>
      <c r="BI149" s="9"/>
      <c r="BJ149" s="9"/>
      <c r="BK149" s="9"/>
      <c r="BL149" s="9"/>
      <c r="BM149" s="9"/>
      <c r="BN149" s="9"/>
      <c r="BO149" s="9"/>
      <c r="BP149" s="9"/>
      <c r="BQ149" s="9"/>
      <c r="BR149" s="9"/>
      <c r="BS149" s="9"/>
      <c r="BT149" s="9"/>
      <c r="BU149" s="9"/>
      <c r="BV149" s="9"/>
      <c r="BW149" s="9"/>
      <c r="BX149" s="9"/>
      <c r="BY149" s="9"/>
      <c r="BZ149" s="9"/>
      <c r="CA149" s="9"/>
      <c r="CB149" s="9"/>
      <c r="CC149" s="9"/>
      <c r="CD149" s="9"/>
      <c r="CE149" s="9"/>
      <c r="CF149" s="9"/>
      <c r="CG149" s="9"/>
      <c r="CH149" s="9"/>
      <c r="CI149" s="9"/>
      <c r="CJ149" s="9"/>
      <c r="CK149" s="9"/>
      <c r="CL149" s="9"/>
      <c r="CM149" s="9"/>
      <c r="CN149" s="9"/>
      <c r="CO149" s="9"/>
      <c r="CP149" s="9"/>
      <c r="CQ149" s="9"/>
      <c r="CR149" s="9"/>
      <c r="CS149" s="9"/>
      <c r="CT149" s="9"/>
    </row>
    <row r="150" spans="3:102" ht="15.5" hidden="1" x14ac:dyDescent="0.35">
      <c r="C150" s="78" t="s">
        <v>20</v>
      </c>
      <c r="E150" s="40"/>
      <c r="F150" s="13"/>
      <c r="G150" s="9"/>
      <c r="H150" s="9"/>
      <c r="I150" s="9"/>
      <c r="J150" s="9"/>
      <c r="K150" s="9"/>
      <c r="L150" s="9"/>
      <c r="M150" s="9"/>
      <c r="N150" s="9"/>
      <c r="O150" s="9"/>
      <c r="P150" s="9"/>
      <c r="Q150" s="9"/>
      <c r="R150" s="9"/>
      <c r="S150" s="9"/>
      <c r="T150" s="9"/>
      <c r="U150" s="9"/>
      <c r="V150" s="9"/>
      <c r="W150" s="9"/>
      <c r="X150" s="9"/>
      <c r="Y150" s="9"/>
      <c r="Z150" s="9"/>
      <c r="AA150" s="9"/>
      <c r="AB150" s="9"/>
      <c r="AC150" s="9"/>
      <c r="AD150" s="9"/>
      <c r="AE150" s="9"/>
      <c r="AF150" s="9"/>
      <c r="AG150" s="9"/>
      <c r="AH150" s="9"/>
      <c r="AI150" s="9"/>
      <c r="AJ150" s="9"/>
      <c r="AK150" s="9"/>
      <c r="AL150" s="9"/>
      <c r="AM150" s="9"/>
      <c r="AN150" s="9"/>
      <c r="AO150" s="9"/>
      <c r="AP150" s="9"/>
      <c r="AQ150" s="9"/>
      <c r="AR150" s="9"/>
      <c r="AS150" s="9"/>
      <c r="AT150" s="9"/>
      <c r="AU150" s="9"/>
      <c r="AV150" s="9"/>
      <c r="AW150" s="9"/>
      <c r="AX150" s="9"/>
      <c r="AY150" s="9"/>
      <c r="AZ150" s="9"/>
      <c r="BA150" s="9"/>
      <c r="BB150" s="9"/>
      <c r="BC150" s="9"/>
      <c r="BD150" s="9"/>
      <c r="BE150" s="9"/>
      <c r="BF150" s="9"/>
      <c r="BG150" s="9"/>
      <c r="BH150" s="9"/>
      <c r="BI150" s="9"/>
      <c r="BJ150" s="9"/>
      <c r="BK150" s="9"/>
      <c r="BL150" s="9"/>
      <c r="BM150" s="9"/>
      <c r="BN150" s="9"/>
      <c r="BO150" s="9"/>
      <c r="BP150" s="9"/>
      <c r="BQ150" s="9"/>
      <c r="BR150" s="9"/>
      <c r="BS150" s="9"/>
      <c r="BT150" s="9"/>
      <c r="BU150" s="9"/>
      <c r="BV150" s="9"/>
      <c r="BW150" s="9"/>
      <c r="BX150" s="9"/>
      <c r="BY150" s="9"/>
      <c r="BZ150" s="9"/>
      <c r="CA150" s="9"/>
      <c r="CB150" s="9"/>
      <c r="CC150" s="9"/>
      <c r="CD150" s="9"/>
      <c r="CE150" s="9"/>
      <c r="CF150" s="9"/>
      <c r="CG150" s="9"/>
      <c r="CH150" s="9"/>
      <c r="CI150" s="9"/>
      <c r="CJ150" s="9"/>
      <c r="CK150" s="9"/>
      <c r="CL150" s="9"/>
      <c r="CM150" s="9"/>
      <c r="CN150" s="9"/>
      <c r="CO150" s="9"/>
      <c r="CP150" s="9"/>
      <c r="CQ150" s="9"/>
      <c r="CR150" s="9"/>
      <c r="CS150" s="9"/>
      <c r="CT150" s="9"/>
    </row>
    <row r="151" spans="3:102" hidden="1" x14ac:dyDescent="0.35">
      <c r="E151" s="13"/>
      <c r="F151" s="13"/>
      <c r="G151" s="9"/>
      <c r="H151" s="9"/>
      <c r="I151" s="9"/>
      <c r="J151" s="9"/>
      <c r="K151" s="9"/>
      <c r="L151" s="9"/>
      <c r="M151" s="9"/>
      <c r="N151" s="9"/>
      <c r="O151" s="9"/>
      <c r="P151" s="9"/>
      <c r="Q151" s="9"/>
      <c r="R151" s="9"/>
      <c r="S151" s="9"/>
      <c r="T151" s="9"/>
      <c r="U151" s="9"/>
      <c r="V151" s="9"/>
      <c r="W151" s="9"/>
      <c r="X151" s="9"/>
      <c r="Y151" s="9"/>
      <c r="Z151" s="9"/>
      <c r="AA151" s="9"/>
      <c r="AB151" s="9"/>
      <c r="AC151" s="9"/>
      <c r="AD151" s="9"/>
      <c r="AE151" s="9"/>
      <c r="AF151" s="9"/>
      <c r="AG151" s="9"/>
      <c r="AH151" s="9"/>
      <c r="AI151" s="9"/>
      <c r="AJ151" s="9"/>
      <c r="AK151" s="9"/>
      <c r="AL151" s="9"/>
      <c r="AM151" s="9"/>
      <c r="AN151" s="9"/>
      <c r="AO151" s="9"/>
      <c r="AP151" s="9"/>
      <c r="AQ151" s="9"/>
      <c r="AR151" s="9"/>
      <c r="AS151" s="9"/>
      <c r="AT151" s="9"/>
      <c r="AU151" s="9"/>
      <c r="AV151" s="9"/>
      <c r="AW151" s="9"/>
      <c r="AX151" s="9"/>
      <c r="AY151" s="9"/>
      <c r="AZ151" s="9"/>
      <c r="BA151" s="9"/>
      <c r="BB151" s="9"/>
      <c r="BC151" s="9"/>
      <c r="BD151" s="9"/>
      <c r="BE151" s="9"/>
      <c r="BF151" s="9"/>
      <c r="BG151" s="9"/>
      <c r="BH151" s="9"/>
      <c r="BI151" s="9"/>
      <c r="BJ151" s="9"/>
      <c r="BK151" s="9"/>
      <c r="BL151" s="9"/>
      <c r="BM151" s="9"/>
      <c r="BN151" s="9"/>
      <c r="BO151" s="9"/>
      <c r="BP151" s="9"/>
      <c r="BQ151" s="9"/>
      <c r="BR151" s="9"/>
      <c r="BS151" s="9"/>
      <c r="BT151" s="9"/>
      <c r="BU151" s="9"/>
      <c r="BV151" s="9"/>
      <c r="BW151" s="9"/>
      <c r="BX151" s="9"/>
      <c r="BY151" s="9"/>
      <c r="BZ151" s="9"/>
      <c r="CA151" s="9"/>
      <c r="CB151" s="9"/>
      <c r="CC151" s="9"/>
      <c r="CD151" s="9"/>
      <c r="CE151" s="9"/>
      <c r="CF151" s="9"/>
      <c r="CG151" s="9"/>
      <c r="CH151" s="9"/>
      <c r="CI151" s="9"/>
      <c r="CJ151" s="9"/>
      <c r="CK151" s="9"/>
      <c r="CL151" s="9"/>
      <c r="CM151" s="9"/>
      <c r="CN151" s="9"/>
      <c r="CO151" s="9"/>
      <c r="CP151" s="9"/>
      <c r="CQ151" s="9"/>
      <c r="CR151" s="9"/>
      <c r="CS151" s="9"/>
      <c r="CT151" s="9"/>
    </row>
    <row r="152" spans="3:102" hidden="1" x14ac:dyDescent="0.35">
      <c r="C152" s="85" t="s">
        <v>269</v>
      </c>
      <c r="E152" s="40"/>
      <c r="F152" s="13"/>
      <c r="G152" s="253">
        <f>IF(G.Asm!$F$37="No",1,0)</f>
        <v>0</v>
      </c>
      <c r="H152" s="253">
        <f>IF(G.Asm!$F$37="No",1,0)</f>
        <v>0</v>
      </c>
      <c r="I152" s="253">
        <f>IF(G.Asm!$F$37="No",1,0)</f>
        <v>0</v>
      </c>
      <c r="J152" s="253">
        <f>IF(G.Asm!$F$37="No",1,0)</f>
        <v>0</v>
      </c>
      <c r="K152" s="253">
        <f>IF(G.Asm!$F$37="No",1,0)</f>
        <v>0</v>
      </c>
      <c r="L152" s="253">
        <f>IF(G.Asm!$F$37="No",1,0)</f>
        <v>0</v>
      </c>
      <c r="M152" s="253">
        <f>IF(G.Asm!$F$37="No",1,0)</f>
        <v>0</v>
      </c>
      <c r="N152" s="253">
        <f>IF(G.Asm!$F$37="No",1,0)</f>
        <v>0</v>
      </c>
      <c r="O152" s="253">
        <f>IF(G.Asm!$F$37="No",1,0)</f>
        <v>0</v>
      </c>
      <c r="P152" s="253">
        <f>IF(G.Asm!$F$37="No",1,0)</f>
        <v>0</v>
      </c>
      <c r="Q152" s="253">
        <f>IF(G.Asm!$F$37="No",1,0)</f>
        <v>0</v>
      </c>
      <c r="R152" s="253">
        <f>IF(G.Asm!$F$37="No",1,0)</f>
        <v>0</v>
      </c>
      <c r="S152" s="253">
        <f>IF(G.Asm!$F$37="No",1,0)</f>
        <v>0</v>
      </c>
      <c r="T152" s="253">
        <f>IF(G.Asm!$F$37="No",1,0)</f>
        <v>0</v>
      </c>
      <c r="U152" s="253">
        <f>IF(G.Asm!$F$37="No",1,0)</f>
        <v>0</v>
      </c>
      <c r="V152" s="253">
        <f>IF(G.Asm!$F$37="No",1,0)</f>
        <v>0</v>
      </c>
      <c r="W152" s="253">
        <f>IF(G.Asm!$F$37="No",1,0)</f>
        <v>0</v>
      </c>
      <c r="X152" s="253">
        <f>IF(G.Asm!$F$37="No",1,0)</f>
        <v>0</v>
      </c>
      <c r="Y152" s="253">
        <f>IF(G.Asm!$F$37="No",1,0)</f>
        <v>0</v>
      </c>
      <c r="Z152" s="253">
        <f>IF(G.Asm!$F$37="No",1,0)</f>
        <v>0</v>
      </c>
      <c r="AA152" s="253">
        <f>IF(G.Asm!$F$37="No",1,0)</f>
        <v>0</v>
      </c>
      <c r="AB152" s="253">
        <f>IF(G.Asm!$F$37="No",1,0)</f>
        <v>0</v>
      </c>
      <c r="AC152" s="253">
        <f>IF(G.Asm!$F$37="No",1,0)</f>
        <v>0</v>
      </c>
      <c r="AD152" s="253">
        <f>IF(G.Asm!$F$37="No",1,0)</f>
        <v>0</v>
      </c>
      <c r="AE152" s="253">
        <f>IF(G.Asm!$F$37="No",1,0)</f>
        <v>0</v>
      </c>
      <c r="AF152" s="253">
        <f>IF(G.Asm!$F$37="No",1,0)</f>
        <v>0</v>
      </c>
      <c r="AG152" s="253">
        <f>IF(G.Asm!$F$37="No",1,0)</f>
        <v>0</v>
      </c>
      <c r="AH152" s="253">
        <f>IF(G.Asm!$F$37="No",1,0)</f>
        <v>0</v>
      </c>
      <c r="AI152" s="253">
        <f>IF(G.Asm!$F$37="No",1,0)</f>
        <v>0</v>
      </c>
      <c r="AJ152" s="253">
        <f>IF(G.Asm!$F$37="No",1,0)</f>
        <v>0</v>
      </c>
      <c r="AK152" s="253">
        <f>IF(G.Asm!$F$37="No",1,0)</f>
        <v>0</v>
      </c>
      <c r="AL152" s="253">
        <f>IF(G.Asm!$F$37="No",1,0)</f>
        <v>0</v>
      </c>
      <c r="AM152" s="253">
        <f>IF(G.Asm!$F$37="No",1,0)</f>
        <v>0</v>
      </c>
      <c r="AN152" s="253">
        <f>IF(G.Asm!$F$37="No",1,0)</f>
        <v>0</v>
      </c>
      <c r="AO152" s="253">
        <f>IF(G.Asm!$F$37="No",1,0)</f>
        <v>0</v>
      </c>
      <c r="AP152" s="253">
        <f>IF(G.Asm!$F$37="No",1,0)</f>
        <v>0</v>
      </c>
      <c r="AQ152" s="253">
        <f>IF(G.Asm!$F$37="No",1,0)</f>
        <v>0</v>
      </c>
      <c r="AR152" s="253">
        <f>IF(G.Asm!$F$37="No",1,0)</f>
        <v>0</v>
      </c>
      <c r="AS152" s="253">
        <f>IF(G.Asm!$F$37="No",1,0)</f>
        <v>0</v>
      </c>
      <c r="AT152" s="253">
        <f>IF(G.Asm!$F$37="No",1,0)</f>
        <v>0</v>
      </c>
      <c r="AU152" s="253">
        <f>IF(G.Asm!$F$37="No",1,0)</f>
        <v>0</v>
      </c>
      <c r="AV152" s="253">
        <f>IF(G.Asm!$F$37="No",1,0)</f>
        <v>0</v>
      </c>
      <c r="AW152" s="253">
        <f>IF(G.Asm!$F$37="No",1,0)</f>
        <v>0</v>
      </c>
      <c r="AX152" s="253">
        <f>IF(G.Asm!$F$37="No",1,0)</f>
        <v>0</v>
      </c>
      <c r="AY152" s="253">
        <f>IF(G.Asm!$F$37="No",1,0)</f>
        <v>0</v>
      </c>
      <c r="AZ152" s="253">
        <f>IF(G.Asm!$F$37="No",1,0)</f>
        <v>0</v>
      </c>
      <c r="BA152" s="253">
        <f>IF(G.Asm!$F$37="No",1,0)</f>
        <v>0</v>
      </c>
      <c r="BB152" s="253">
        <f>IF(G.Asm!$F$37="No",1,0)</f>
        <v>0</v>
      </c>
      <c r="BC152" s="253">
        <f>IF(G.Asm!$F$37="No",1,0)</f>
        <v>0</v>
      </c>
      <c r="BD152" s="253">
        <f>IF(G.Asm!$F$37="No",1,0)</f>
        <v>0</v>
      </c>
      <c r="BE152" s="253">
        <f>IF(G.Asm!$F$37="No",1,0)</f>
        <v>0</v>
      </c>
      <c r="BF152" s="253">
        <f>IF(G.Asm!$F$37="No",1,0)</f>
        <v>0</v>
      </c>
      <c r="BG152" s="253">
        <f>IF(G.Asm!$F$37="No",1,0)</f>
        <v>0</v>
      </c>
      <c r="BH152" s="253">
        <f>IF(G.Asm!$F$37="No",1,0)</f>
        <v>0</v>
      </c>
      <c r="BI152" s="253">
        <f>IF(G.Asm!$F$37="No",1,0)</f>
        <v>0</v>
      </c>
      <c r="BJ152" s="253">
        <f>IF(G.Asm!$F$37="No",1,0)</f>
        <v>0</v>
      </c>
      <c r="BK152" s="253">
        <f>IF(G.Asm!$F$37="No",1,0)</f>
        <v>0</v>
      </c>
      <c r="BL152" s="253">
        <f>IF(G.Asm!$F$37="No",1,0)</f>
        <v>0</v>
      </c>
      <c r="BM152" s="253">
        <f>IF(G.Asm!$F$37="No",1,0)</f>
        <v>0</v>
      </c>
      <c r="BN152" s="253">
        <f>IF(G.Asm!$F$37="No",1,0)</f>
        <v>0</v>
      </c>
      <c r="BO152" s="253">
        <f>IF(G.Asm!$F$37="No",1,0)</f>
        <v>0</v>
      </c>
      <c r="BP152" s="253">
        <f>IF(G.Asm!$F$37="No",1,0)</f>
        <v>0</v>
      </c>
      <c r="BQ152" s="253">
        <f>IF(G.Asm!$F$37="No",1,0)</f>
        <v>0</v>
      </c>
      <c r="BR152" s="253">
        <f>IF(G.Asm!$F$37="No",1,0)</f>
        <v>0</v>
      </c>
      <c r="BS152" s="253">
        <f>IF(G.Asm!$F$37="No",1,0)</f>
        <v>0</v>
      </c>
      <c r="BT152" s="253">
        <f>IF(G.Asm!$F$37="No",1,0)</f>
        <v>0</v>
      </c>
      <c r="BU152" s="253">
        <f>IF(G.Asm!$F$37="No",1,0)</f>
        <v>0</v>
      </c>
      <c r="BV152" s="253">
        <f>IF(G.Asm!$F$37="No",1,0)</f>
        <v>0</v>
      </c>
      <c r="BW152" s="253">
        <f>IF(G.Asm!$F$37="No",1,0)</f>
        <v>0</v>
      </c>
      <c r="BX152" s="253">
        <f>IF(G.Asm!$F$37="No",1,0)</f>
        <v>0</v>
      </c>
      <c r="BY152" s="253">
        <f>IF(G.Asm!$F$37="No",1,0)</f>
        <v>0</v>
      </c>
      <c r="BZ152" s="253">
        <f>IF(G.Asm!$F$37="No",1,0)</f>
        <v>0</v>
      </c>
      <c r="CA152" s="253">
        <f>IF(G.Asm!$F$37="No",1,0)</f>
        <v>0</v>
      </c>
      <c r="CB152" s="253">
        <f>IF(G.Asm!$F$37="No",1,0)</f>
        <v>0</v>
      </c>
      <c r="CC152" s="253">
        <f>IF(G.Asm!$F$37="No",1,0)</f>
        <v>0</v>
      </c>
      <c r="CD152" s="253">
        <f>IF(G.Asm!$F$37="No",1,0)</f>
        <v>0</v>
      </c>
      <c r="CE152" s="253">
        <f>IF(G.Asm!$F$37="No",1,0)</f>
        <v>0</v>
      </c>
      <c r="CF152" s="253">
        <f>IF(G.Asm!$F$37="No",1,0)</f>
        <v>0</v>
      </c>
      <c r="CG152" s="253">
        <f>IF(G.Asm!$F$37="No",1,0)</f>
        <v>0</v>
      </c>
      <c r="CH152" s="253">
        <f>IF(G.Asm!$F$37="No",1,0)</f>
        <v>0</v>
      </c>
      <c r="CI152" s="253">
        <f>IF(G.Asm!$F$37="No",1,0)</f>
        <v>0</v>
      </c>
      <c r="CJ152" s="253">
        <f>IF(G.Asm!$F$37="No",1,0)</f>
        <v>0</v>
      </c>
      <c r="CK152" s="253">
        <f>IF(G.Asm!$F$37="No",1,0)</f>
        <v>0</v>
      </c>
      <c r="CL152" s="253">
        <f>IF(G.Asm!$F$37="No",1,0)</f>
        <v>0</v>
      </c>
      <c r="CM152" s="253">
        <f>IF(G.Asm!$F$37="No",1,0)</f>
        <v>0</v>
      </c>
      <c r="CN152" s="253">
        <f>IF(G.Asm!$F$37="No",1,0)</f>
        <v>0</v>
      </c>
      <c r="CO152" s="253">
        <f>IF(G.Asm!$F$37="No",1,0)</f>
        <v>0</v>
      </c>
      <c r="CP152" s="253">
        <f>IF(G.Asm!$F$37="No",1,0)</f>
        <v>0</v>
      </c>
      <c r="CQ152" s="253">
        <f>IF(G.Asm!$F$37="No",1,0)</f>
        <v>0</v>
      </c>
      <c r="CR152" s="253">
        <f>IF(G.Asm!$F$37="No",1,0)</f>
        <v>0</v>
      </c>
      <c r="CS152" s="253">
        <f>IF(G.Asm!$F$37="No",1,0)</f>
        <v>0</v>
      </c>
      <c r="CT152" s="59"/>
    </row>
    <row r="153" spans="3:102" hidden="1" x14ac:dyDescent="0.35">
      <c r="C153" s="85"/>
      <c r="E153" s="40"/>
      <c r="F153" s="13"/>
      <c r="G153" s="253"/>
      <c r="H153" s="253"/>
      <c r="I153" s="253"/>
      <c r="J153" s="253"/>
      <c r="K153" s="253"/>
      <c r="L153" s="253"/>
      <c r="M153" s="253"/>
      <c r="N153" s="253"/>
      <c r="O153" s="253"/>
      <c r="P153" s="253"/>
      <c r="Q153" s="253"/>
      <c r="R153" s="253"/>
      <c r="S153" s="253"/>
      <c r="T153" s="253"/>
      <c r="U153" s="253"/>
      <c r="V153" s="253"/>
      <c r="W153" s="253"/>
      <c r="X153" s="253"/>
      <c r="Y153" s="253"/>
      <c r="Z153" s="253"/>
      <c r="AA153" s="253"/>
      <c r="AB153" s="253"/>
      <c r="AC153" s="253"/>
      <c r="AD153" s="253"/>
      <c r="AE153" s="253"/>
      <c r="AF153" s="253"/>
      <c r="AG153" s="253"/>
      <c r="AH153" s="253"/>
      <c r="AI153" s="253"/>
      <c r="AJ153" s="253"/>
      <c r="AK153" s="253"/>
      <c r="AL153" s="253"/>
      <c r="AM153" s="253"/>
      <c r="AN153" s="253"/>
      <c r="AO153" s="253"/>
      <c r="AP153" s="253"/>
      <c r="AQ153" s="253"/>
      <c r="AR153" s="253"/>
      <c r="AS153" s="253"/>
      <c r="AT153" s="253"/>
      <c r="AU153" s="253"/>
      <c r="AV153" s="253"/>
      <c r="AW153" s="253"/>
      <c r="AX153" s="253"/>
      <c r="AY153" s="253"/>
      <c r="AZ153" s="253"/>
      <c r="BA153" s="253"/>
      <c r="BB153" s="253"/>
      <c r="BC153" s="253"/>
      <c r="BD153" s="253"/>
      <c r="BE153" s="253"/>
      <c r="BF153" s="253"/>
      <c r="BG153" s="253"/>
      <c r="BH153" s="253"/>
      <c r="BI153" s="253"/>
      <c r="BJ153" s="253"/>
      <c r="BK153" s="253"/>
      <c r="BL153" s="253"/>
      <c r="BM153" s="253"/>
      <c r="BN153" s="253"/>
      <c r="BO153" s="253"/>
      <c r="BP153" s="253"/>
      <c r="BQ153" s="253"/>
      <c r="BR153" s="253"/>
      <c r="BS153" s="253"/>
      <c r="BT153" s="253"/>
      <c r="BU153" s="253"/>
      <c r="BV153" s="253"/>
      <c r="BW153" s="253"/>
      <c r="BX153" s="253"/>
      <c r="BY153" s="253"/>
      <c r="BZ153" s="253"/>
      <c r="CA153" s="253"/>
      <c r="CB153" s="253"/>
      <c r="CC153" s="253"/>
      <c r="CD153" s="253"/>
      <c r="CE153" s="253"/>
      <c r="CF153" s="253"/>
      <c r="CG153" s="253"/>
      <c r="CH153" s="253"/>
      <c r="CI153" s="253"/>
      <c r="CJ153" s="253"/>
      <c r="CK153" s="253"/>
      <c r="CL153" s="253"/>
      <c r="CM153" s="253"/>
      <c r="CN153" s="253"/>
      <c r="CO153" s="253"/>
      <c r="CP153" s="253"/>
      <c r="CQ153" s="253"/>
      <c r="CR153" s="253"/>
      <c r="CS153" s="253"/>
      <c r="CT153" s="59"/>
    </row>
    <row r="154" spans="3:102" hidden="1" x14ac:dyDescent="0.35">
      <c r="C154" s="217" t="s">
        <v>815</v>
      </c>
      <c r="D154" s="218"/>
      <c r="E154" s="219"/>
      <c r="F154" s="219"/>
      <c r="G154" s="220"/>
      <c r="H154" s="220"/>
      <c r="I154" s="220"/>
      <c r="J154" s="220"/>
      <c r="K154" s="220"/>
      <c r="L154" s="220"/>
      <c r="M154" s="220"/>
      <c r="N154" s="220"/>
      <c r="O154" s="220"/>
      <c r="P154" s="220"/>
      <c r="Q154" s="220"/>
      <c r="R154" s="220"/>
      <c r="S154" s="220"/>
      <c r="T154" s="220"/>
      <c r="U154" s="220"/>
      <c r="V154" s="220"/>
      <c r="W154" s="220"/>
      <c r="X154" s="220"/>
      <c r="Y154" s="220"/>
      <c r="Z154" s="220"/>
      <c r="AA154" s="220"/>
      <c r="AB154" s="220"/>
      <c r="AC154" s="220"/>
      <c r="AD154" s="220"/>
      <c r="AE154" s="220"/>
      <c r="AF154" s="220"/>
      <c r="AG154" s="220"/>
      <c r="AH154" s="220"/>
      <c r="AI154" s="220"/>
      <c r="AJ154" s="220"/>
      <c r="AK154" s="220"/>
      <c r="AL154" s="220"/>
      <c r="AM154" s="220"/>
      <c r="AN154" s="220"/>
      <c r="AO154" s="220"/>
      <c r="AP154" s="220"/>
      <c r="AQ154" s="220"/>
      <c r="AR154" s="220"/>
      <c r="AS154" s="220"/>
      <c r="AT154" s="220"/>
      <c r="AU154" s="220"/>
      <c r="AV154" s="220"/>
      <c r="AW154" s="220"/>
      <c r="AX154" s="220"/>
      <c r="AY154" s="220"/>
      <c r="AZ154" s="220"/>
      <c r="BA154" s="220"/>
      <c r="BB154" s="220"/>
      <c r="BC154" s="220"/>
      <c r="BD154" s="220"/>
      <c r="BE154" s="220"/>
      <c r="BF154" s="220"/>
      <c r="BG154" s="220"/>
      <c r="BH154" s="220"/>
      <c r="BI154" s="220"/>
      <c r="BJ154" s="220"/>
      <c r="BK154" s="220"/>
      <c r="BL154" s="220"/>
      <c r="BM154" s="220"/>
      <c r="BN154" s="220"/>
      <c r="BO154" s="220"/>
      <c r="BP154" s="220"/>
      <c r="BQ154" s="220"/>
      <c r="BR154" s="220"/>
      <c r="BS154" s="220"/>
      <c r="BT154" s="220"/>
      <c r="BU154" s="220"/>
      <c r="BV154" s="220"/>
      <c r="BW154" s="220"/>
      <c r="BX154" s="220"/>
      <c r="BY154" s="220"/>
      <c r="BZ154" s="220"/>
      <c r="CA154" s="220"/>
      <c r="CB154" s="220"/>
      <c r="CC154" s="220"/>
      <c r="CD154" s="220"/>
      <c r="CE154" s="220"/>
      <c r="CF154" s="220"/>
      <c r="CG154" s="220"/>
      <c r="CH154" s="220"/>
      <c r="CI154" s="220"/>
      <c r="CJ154" s="220"/>
      <c r="CK154" s="220"/>
      <c r="CL154" s="220"/>
      <c r="CM154" s="220"/>
      <c r="CN154" s="220"/>
      <c r="CO154" s="220"/>
      <c r="CP154" s="220"/>
      <c r="CQ154" s="220"/>
      <c r="CR154" s="220"/>
      <c r="CS154" s="220"/>
      <c r="CT154" s="9"/>
    </row>
    <row r="155" spans="3:102" hidden="1" x14ac:dyDescent="0.35">
      <c r="E155" s="13"/>
      <c r="F155" s="13"/>
      <c r="G155" s="9"/>
      <c r="H155" s="9"/>
      <c r="I155" s="9"/>
      <c r="J155" s="9"/>
      <c r="K155" s="9"/>
      <c r="L155" s="9"/>
      <c r="M155" s="9"/>
      <c r="N155" s="9"/>
      <c r="O155" s="9"/>
      <c r="P155" s="9"/>
      <c r="Q155" s="9"/>
      <c r="R155" s="9"/>
      <c r="S155" s="9"/>
      <c r="T155" s="9"/>
      <c r="U155" s="9"/>
      <c r="V155" s="9"/>
      <c r="W155" s="9"/>
      <c r="X155" s="9"/>
      <c r="Y155" s="9"/>
      <c r="Z155" s="9"/>
      <c r="AA155" s="9"/>
      <c r="AB155" s="9"/>
      <c r="AC155" s="9"/>
      <c r="AD155" s="9"/>
      <c r="AE155" s="9"/>
      <c r="AF155" s="9"/>
      <c r="AG155" s="9"/>
      <c r="AH155" s="9"/>
      <c r="AI155" s="9"/>
      <c r="AJ155" s="9"/>
      <c r="AK155" s="9"/>
      <c r="AL155" s="9"/>
      <c r="AM155" s="9"/>
      <c r="AN155" s="9"/>
      <c r="AO155" s="9"/>
      <c r="AP155" s="9"/>
      <c r="AQ155" s="9"/>
      <c r="AR155" s="9"/>
      <c r="AS155" s="9"/>
      <c r="AT155" s="9"/>
      <c r="AU155" s="9"/>
      <c r="AV155" s="9"/>
      <c r="AW155" s="9"/>
      <c r="AX155" s="9"/>
      <c r="AY155" s="9"/>
      <c r="AZ155" s="9"/>
      <c r="BA155" s="9"/>
      <c r="BB155" s="9"/>
      <c r="BC155" s="9"/>
      <c r="BD155" s="9"/>
      <c r="BE155" s="9"/>
      <c r="BF155" s="9"/>
      <c r="BG155" s="9"/>
      <c r="BH155" s="9"/>
      <c r="BI155" s="9"/>
      <c r="BJ155" s="9"/>
      <c r="BK155" s="9"/>
      <c r="BL155" s="9"/>
      <c r="BM155" s="9"/>
      <c r="BN155" s="9"/>
      <c r="BO155" s="9"/>
      <c r="BP155" s="9"/>
      <c r="BQ155" s="9"/>
      <c r="BR155" s="9"/>
      <c r="BS155" s="9"/>
      <c r="BT155" s="9"/>
      <c r="BU155" s="9"/>
      <c r="BV155" s="9"/>
      <c r="BW155" s="9"/>
      <c r="BX155" s="9"/>
      <c r="BY155" s="9"/>
      <c r="BZ155" s="9"/>
      <c r="CA155" s="9"/>
      <c r="CB155" s="9"/>
      <c r="CC155" s="9"/>
      <c r="CD155" s="9"/>
      <c r="CE155" s="9"/>
      <c r="CF155" s="9"/>
      <c r="CG155" s="9"/>
      <c r="CH155" s="9"/>
      <c r="CI155" s="9"/>
      <c r="CJ155" s="9"/>
      <c r="CK155" s="9"/>
      <c r="CL155" s="9"/>
      <c r="CM155" s="9"/>
      <c r="CN155" s="9"/>
      <c r="CO155" s="9"/>
      <c r="CP155" s="9"/>
      <c r="CQ155" s="9"/>
      <c r="CR155" s="9"/>
      <c r="CS155" s="9"/>
      <c r="CT155" s="9"/>
    </row>
    <row r="156" spans="3:102" hidden="1" x14ac:dyDescent="0.35">
      <c r="C156" s="81" t="str">
        <f>C26</f>
        <v>A.2. Total replacement costs (reinvestment costs)</v>
      </c>
      <c r="E156" s="492">
        <f>G156+NPV(G.Asm!$F$40,H156:INDEX(H156:CS156,RP))</f>
        <v>0</v>
      </c>
      <c r="F156" s="492">
        <f>SUMIF($G$4:$CS$4,"&lt;="&amp;RP,G156:CS156)</f>
        <v>0</v>
      </c>
      <c r="G156" s="508">
        <f t="shared" ref="G156:BR156" si="33">G26</f>
        <v>0</v>
      </c>
      <c r="H156" s="508">
        <f t="shared" si="33"/>
        <v>0</v>
      </c>
      <c r="I156" s="508">
        <f t="shared" si="33"/>
        <v>0</v>
      </c>
      <c r="J156" s="508">
        <f t="shared" si="33"/>
        <v>0</v>
      </c>
      <c r="K156" s="508">
        <f t="shared" si="33"/>
        <v>0</v>
      </c>
      <c r="L156" s="508">
        <f t="shared" si="33"/>
        <v>0</v>
      </c>
      <c r="M156" s="508">
        <f t="shared" si="33"/>
        <v>0</v>
      </c>
      <c r="N156" s="508">
        <f t="shared" si="33"/>
        <v>0</v>
      </c>
      <c r="O156" s="508">
        <f t="shared" si="33"/>
        <v>0</v>
      </c>
      <c r="P156" s="508">
        <f t="shared" si="33"/>
        <v>0</v>
      </c>
      <c r="Q156" s="508">
        <f t="shared" si="33"/>
        <v>0</v>
      </c>
      <c r="R156" s="508">
        <f t="shared" si="33"/>
        <v>0</v>
      </c>
      <c r="S156" s="508">
        <f t="shared" si="33"/>
        <v>0</v>
      </c>
      <c r="T156" s="508">
        <f t="shared" si="33"/>
        <v>0</v>
      </c>
      <c r="U156" s="508">
        <f t="shared" si="33"/>
        <v>0</v>
      </c>
      <c r="V156" s="508">
        <f t="shared" si="33"/>
        <v>0</v>
      </c>
      <c r="W156" s="508">
        <f t="shared" si="33"/>
        <v>0</v>
      </c>
      <c r="X156" s="508">
        <f t="shared" si="33"/>
        <v>0</v>
      </c>
      <c r="Y156" s="508">
        <f t="shared" si="33"/>
        <v>0</v>
      </c>
      <c r="Z156" s="508">
        <f t="shared" si="33"/>
        <v>0</v>
      </c>
      <c r="AA156" s="508">
        <f t="shared" si="33"/>
        <v>0</v>
      </c>
      <c r="AB156" s="508">
        <f t="shared" si="33"/>
        <v>0</v>
      </c>
      <c r="AC156" s="508">
        <f t="shared" si="33"/>
        <v>0</v>
      </c>
      <c r="AD156" s="508">
        <f t="shared" si="33"/>
        <v>0</v>
      </c>
      <c r="AE156" s="508">
        <f t="shared" si="33"/>
        <v>0</v>
      </c>
      <c r="AF156" s="508">
        <f t="shared" si="33"/>
        <v>0</v>
      </c>
      <c r="AG156" s="508">
        <f t="shared" si="33"/>
        <v>0</v>
      </c>
      <c r="AH156" s="508">
        <f t="shared" si="33"/>
        <v>0</v>
      </c>
      <c r="AI156" s="508">
        <f t="shared" si="33"/>
        <v>0</v>
      </c>
      <c r="AJ156" s="508">
        <f t="shared" si="33"/>
        <v>0</v>
      </c>
      <c r="AK156" s="508">
        <f t="shared" si="33"/>
        <v>0</v>
      </c>
      <c r="AL156" s="508">
        <f t="shared" si="33"/>
        <v>0</v>
      </c>
      <c r="AM156" s="508">
        <f t="shared" si="33"/>
        <v>0</v>
      </c>
      <c r="AN156" s="508">
        <f t="shared" si="33"/>
        <v>0</v>
      </c>
      <c r="AO156" s="508">
        <f t="shared" si="33"/>
        <v>0</v>
      </c>
      <c r="AP156" s="508">
        <f t="shared" si="33"/>
        <v>0</v>
      </c>
      <c r="AQ156" s="508">
        <f t="shared" si="33"/>
        <v>0</v>
      </c>
      <c r="AR156" s="508">
        <f t="shared" si="33"/>
        <v>0</v>
      </c>
      <c r="AS156" s="508">
        <f t="shared" si="33"/>
        <v>0</v>
      </c>
      <c r="AT156" s="508">
        <f t="shared" si="33"/>
        <v>0</v>
      </c>
      <c r="AU156" s="508">
        <f t="shared" si="33"/>
        <v>0</v>
      </c>
      <c r="AV156" s="508">
        <f t="shared" si="33"/>
        <v>0</v>
      </c>
      <c r="AW156" s="508">
        <f t="shared" si="33"/>
        <v>0</v>
      </c>
      <c r="AX156" s="508">
        <f t="shared" si="33"/>
        <v>0</v>
      </c>
      <c r="AY156" s="508">
        <f t="shared" si="33"/>
        <v>0</v>
      </c>
      <c r="AZ156" s="508">
        <f t="shared" si="33"/>
        <v>0</v>
      </c>
      <c r="BA156" s="508">
        <f t="shared" si="33"/>
        <v>0</v>
      </c>
      <c r="BB156" s="508">
        <f t="shared" si="33"/>
        <v>0</v>
      </c>
      <c r="BC156" s="508">
        <f t="shared" si="33"/>
        <v>0</v>
      </c>
      <c r="BD156" s="508">
        <f t="shared" si="33"/>
        <v>0</v>
      </c>
      <c r="BE156" s="508">
        <f t="shared" si="33"/>
        <v>0</v>
      </c>
      <c r="BF156" s="508">
        <f t="shared" si="33"/>
        <v>0</v>
      </c>
      <c r="BG156" s="508">
        <f t="shared" si="33"/>
        <v>0</v>
      </c>
      <c r="BH156" s="508">
        <f t="shared" si="33"/>
        <v>0</v>
      </c>
      <c r="BI156" s="508">
        <f t="shared" si="33"/>
        <v>0</v>
      </c>
      <c r="BJ156" s="508">
        <f t="shared" si="33"/>
        <v>0</v>
      </c>
      <c r="BK156" s="508">
        <f t="shared" si="33"/>
        <v>0</v>
      </c>
      <c r="BL156" s="508">
        <f t="shared" si="33"/>
        <v>0</v>
      </c>
      <c r="BM156" s="508">
        <f t="shared" si="33"/>
        <v>0</v>
      </c>
      <c r="BN156" s="508">
        <f t="shared" si="33"/>
        <v>0</v>
      </c>
      <c r="BO156" s="508">
        <f t="shared" si="33"/>
        <v>0</v>
      </c>
      <c r="BP156" s="508">
        <f t="shared" si="33"/>
        <v>0</v>
      </c>
      <c r="BQ156" s="508">
        <f t="shared" si="33"/>
        <v>0</v>
      </c>
      <c r="BR156" s="508">
        <f t="shared" si="33"/>
        <v>0</v>
      </c>
      <c r="BS156" s="508">
        <f t="shared" ref="BS156:CS156" si="34">BS26</f>
        <v>0</v>
      </c>
      <c r="BT156" s="508">
        <f t="shared" si="34"/>
        <v>0</v>
      </c>
      <c r="BU156" s="508">
        <f t="shared" si="34"/>
        <v>0</v>
      </c>
      <c r="BV156" s="508">
        <f t="shared" si="34"/>
        <v>0</v>
      </c>
      <c r="BW156" s="508">
        <f t="shared" si="34"/>
        <v>0</v>
      </c>
      <c r="BX156" s="508">
        <f t="shared" si="34"/>
        <v>0</v>
      </c>
      <c r="BY156" s="508">
        <f t="shared" si="34"/>
        <v>0</v>
      </c>
      <c r="BZ156" s="508">
        <f t="shared" si="34"/>
        <v>0</v>
      </c>
      <c r="CA156" s="508">
        <f t="shared" si="34"/>
        <v>0</v>
      </c>
      <c r="CB156" s="508">
        <f t="shared" si="34"/>
        <v>0</v>
      </c>
      <c r="CC156" s="508">
        <f t="shared" si="34"/>
        <v>0</v>
      </c>
      <c r="CD156" s="508">
        <f t="shared" si="34"/>
        <v>0</v>
      </c>
      <c r="CE156" s="508">
        <f t="shared" si="34"/>
        <v>0</v>
      </c>
      <c r="CF156" s="508">
        <f t="shared" si="34"/>
        <v>0</v>
      </c>
      <c r="CG156" s="508">
        <f t="shared" si="34"/>
        <v>0</v>
      </c>
      <c r="CH156" s="508">
        <f t="shared" si="34"/>
        <v>0</v>
      </c>
      <c r="CI156" s="508">
        <f t="shared" si="34"/>
        <v>0</v>
      </c>
      <c r="CJ156" s="508">
        <f t="shared" si="34"/>
        <v>0</v>
      </c>
      <c r="CK156" s="508">
        <f t="shared" si="34"/>
        <v>0</v>
      </c>
      <c r="CL156" s="508">
        <f t="shared" si="34"/>
        <v>0</v>
      </c>
      <c r="CM156" s="508">
        <f t="shared" si="34"/>
        <v>0</v>
      </c>
      <c r="CN156" s="508">
        <f t="shared" si="34"/>
        <v>0</v>
      </c>
      <c r="CO156" s="508">
        <f t="shared" si="34"/>
        <v>0</v>
      </c>
      <c r="CP156" s="508">
        <f t="shared" si="34"/>
        <v>0</v>
      </c>
      <c r="CQ156" s="508">
        <f t="shared" si="34"/>
        <v>0</v>
      </c>
      <c r="CR156" s="508">
        <f t="shared" si="34"/>
        <v>0</v>
      </c>
      <c r="CS156" s="508">
        <f t="shared" si="34"/>
        <v>0</v>
      </c>
      <c r="CT156" s="9"/>
    </row>
    <row r="157" spans="3:102" ht="14.25" hidden="1" customHeight="1" x14ac:dyDescent="0.35">
      <c r="C157" s="81" t="str">
        <f>C44</f>
        <v>C. Total operating and maintenance costs</v>
      </c>
      <c r="E157" s="492">
        <f>G157+NPV(G.Asm!$F$40,H157:INDEX(H157:CS157,RP))</f>
        <v>0</v>
      </c>
      <c r="F157" s="492">
        <f>SUMIF($G$4:$CS$4,"&lt;="&amp;RP,G157:CS157)</f>
        <v>0</v>
      </c>
      <c r="G157" s="508">
        <f t="shared" ref="G157:BR157" si="35">G44</f>
        <v>0</v>
      </c>
      <c r="H157" s="508">
        <f t="shared" si="35"/>
        <v>0</v>
      </c>
      <c r="I157" s="508">
        <f t="shared" si="35"/>
        <v>0</v>
      </c>
      <c r="J157" s="508">
        <f t="shared" si="35"/>
        <v>0</v>
      </c>
      <c r="K157" s="508">
        <f t="shared" si="35"/>
        <v>0</v>
      </c>
      <c r="L157" s="508">
        <f t="shared" si="35"/>
        <v>0</v>
      </c>
      <c r="M157" s="508">
        <f t="shared" si="35"/>
        <v>0</v>
      </c>
      <c r="N157" s="508">
        <f t="shared" si="35"/>
        <v>0</v>
      </c>
      <c r="O157" s="508">
        <f t="shared" si="35"/>
        <v>0</v>
      </c>
      <c r="P157" s="508">
        <f t="shared" si="35"/>
        <v>0</v>
      </c>
      <c r="Q157" s="508">
        <f t="shared" si="35"/>
        <v>0</v>
      </c>
      <c r="R157" s="508">
        <f t="shared" si="35"/>
        <v>0</v>
      </c>
      <c r="S157" s="508">
        <f t="shared" si="35"/>
        <v>0</v>
      </c>
      <c r="T157" s="508">
        <f t="shared" si="35"/>
        <v>0</v>
      </c>
      <c r="U157" s="508">
        <f t="shared" si="35"/>
        <v>0</v>
      </c>
      <c r="V157" s="508">
        <f t="shared" si="35"/>
        <v>0</v>
      </c>
      <c r="W157" s="508">
        <f t="shared" si="35"/>
        <v>0</v>
      </c>
      <c r="X157" s="508">
        <f t="shared" si="35"/>
        <v>0</v>
      </c>
      <c r="Y157" s="508">
        <f t="shared" si="35"/>
        <v>0</v>
      </c>
      <c r="Z157" s="508">
        <f t="shared" si="35"/>
        <v>0</v>
      </c>
      <c r="AA157" s="508">
        <f t="shared" si="35"/>
        <v>0</v>
      </c>
      <c r="AB157" s="508">
        <f t="shared" si="35"/>
        <v>0</v>
      </c>
      <c r="AC157" s="508">
        <f t="shared" si="35"/>
        <v>0</v>
      </c>
      <c r="AD157" s="508">
        <f t="shared" si="35"/>
        <v>0</v>
      </c>
      <c r="AE157" s="508">
        <f t="shared" si="35"/>
        <v>0</v>
      </c>
      <c r="AF157" s="508">
        <f t="shared" si="35"/>
        <v>0</v>
      </c>
      <c r="AG157" s="508">
        <f t="shared" si="35"/>
        <v>0</v>
      </c>
      <c r="AH157" s="508">
        <f t="shared" si="35"/>
        <v>0</v>
      </c>
      <c r="AI157" s="508">
        <f t="shared" si="35"/>
        <v>0</v>
      </c>
      <c r="AJ157" s="508">
        <f t="shared" si="35"/>
        <v>0</v>
      </c>
      <c r="AK157" s="508">
        <f t="shared" si="35"/>
        <v>0</v>
      </c>
      <c r="AL157" s="508">
        <f t="shared" si="35"/>
        <v>0</v>
      </c>
      <c r="AM157" s="508">
        <f t="shared" si="35"/>
        <v>0</v>
      </c>
      <c r="AN157" s="508">
        <f t="shared" si="35"/>
        <v>0</v>
      </c>
      <c r="AO157" s="508">
        <f t="shared" si="35"/>
        <v>0</v>
      </c>
      <c r="AP157" s="508">
        <f t="shared" si="35"/>
        <v>0</v>
      </c>
      <c r="AQ157" s="508">
        <f t="shared" si="35"/>
        <v>0</v>
      </c>
      <c r="AR157" s="508">
        <f t="shared" si="35"/>
        <v>0</v>
      </c>
      <c r="AS157" s="508">
        <f t="shared" si="35"/>
        <v>0</v>
      </c>
      <c r="AT157" s="508">
        <f t="shared" si="35"/>
        <v>0</v>
      </c>
      <c r="AU157" s="508">
        <f t="shared" si="35"/>
        <v>0</v>
      </c>
      <c r="AV157" s="508">
        <f t="shared" si="35"/>
        <v>0</v>
      </c>
      <c r="AW157" s="508">
        <f t="shared" si="35"/>
        <v>0</v>
      </c>
      <c r="AX157" s="508">
        <f t="shared" si="35"/>
        <v>0</v>
      </c>
      <c r="AY157" s="508">
        <f t="shared" si="35"/>
        <v>0</v>
      </c>
      <c r="AZ157" s="508">
        <f t="shared" si="35"/>
        <v>0</v>
      </c>
      <c r="BA157" s="508">
        <f t="shared" si="35"/>
        <v>0</v>
      </c>
      <c r="BB157" s="508">
        <f t="shared" si="35"/>
        <v>0</v>
      </c>
      <c r="BC157" s="508">
        <f t="shared" si="35"/>
        <v>0</v>
      </c>
      <c r="BD157" s="508">
        <f t="shared" si="35"/>
        <v>0</v>
      </c>
      <c r="BE157" s="508">
        <f t="shared" si="35"/>
        <v>0</v>
      </c>
      <c r="BF157" s="508">
        <f t="shared" si="35"/>
        <v>0</v>
      </c>
      <c r="BG157" s="508">
        <f t="shared" si="35"/>
        <v>0</v>
      </c>
      <c r="BH157" s="508">
        <f t="shared" si="35"/>
        <v>0</v>
      </c>
      <c r="BI157" s="508">
        <f t="shared" si="35"/>
        <v>0</v>
      </c>
      <c r="BJ157" s="508">
        <f t="shared" si="35"/>
        <v>0</v>
      </c>
      <c r="BK157" s="508">
        <f t="shared" si="35"/>
        <v>0</v>
      </c>
      <c r="BL157" s="508">
        <f t="shared" si="35"/>
        <v>0</v>
      </c>
      <c r="BM157" s="508">
        <f t="shared" si="35"/>
        <v>0</v>
      </c>
      <c r="BN157" s="508">
        <f t="shared" si="35"/>
        <v>0</v>
      </c>
      <c r="BO157" s="508">
        <f t="shared" si="35"/>
        <v>0</v>
      </c>
      <c r="BP157" s="508">
        <f t="shared" si="35"/>
        <v>0</v>
      </c>
      <c r="BQ157" s="508">
        <f t="shared" si="35"/>
        <v>0</v>
      </c>
      <c r="BR157" s="508">
        <f t="shared" si="35"/>
        <v>0</v>
      </c>
      <c r="BS157" s="508">
        <f t="shared" ref="BS157:CS157" si="36">BS44</f>
        <v>0</v>
      </c>
      <c r="BT157" s="508">
        <f t="shared" si="36"/>
        <v>0</v>
      </c>
      <c r="BU157" s="508">
        <f t="shared" si="36"/>
        <v>0</v>
      </c>
      <c r="BV157" s="508">
        <f t="shared" si="36"/>
        <v>0</v>
      </c>
      <c r="BW157" s="508">
        <f t="shared" si="36"/>
        <v>0</v>
      </c>
      <c r="BX157" s="508">
        <f t="shared" si="36"/>
        <v>0</v>
      </c>
      <c r="BY157" s="508">
        <f t="shared" si="36"/>
        <v>0</v>
      </c>
      <c r="BZ157" s="508">
        <f t="shared" si="36"/>
        <v>0</v>
      </c>
      <c r="CA157" s="508">
        <f t="shared" si="36"/>
        <v>0</v>
      </c>
      <c r="CB157" s="508">
        <f t="shared" si="36"/>
        <v>0</v>
      </c>
      <c r="CC157" s="508">
        <f t="shared" si="36"/>
        <v>0</v>
      </c>
      <c r="CD157" s="508">
        <f t="shared" si="36"/>
        <v>0</v>
      </c>
      <c r="CE157" s="508">
        <f t="shared" si="36"/>
        <v>0</v>
      </c>
      <c r="CF157" s="508">
        <f t="shared" si="36"/>
        <v>0</v>
      </c>
      <c r="CG157" s="508">
        <f t="shared" si="36"/>
        <v>0</v>
      </c>
      <c r="CH157" s="508">
        <f t="shared" si="36"/>
        <v>0</v>
      </c>
      <c r="CI157" s="508">
        <f t="shared" si="36"/>
        <v>0</v>
      </c>
      <c r="CJ157" s="508">
        <f t="shared" si="36"/>
        <v>0</v>
      </c>
      <c r="CK157" s="508">
        <f t="shared" si="36"/>
        <v>0</v>
      </c>
      <c r="CL157" s="508">
        <f t="shared" si="36"/>
        <v>0</v>
      </c>
      <c r="CM157" s="508">
        <f t="shared" si="36"/>
        <v>0</v>
      </c>
      <c r="CN157" s="508">
        <f t="shared" si="36"/>
        <v>0</v>
      </c>
      <c r="CO157" s="508">
        <f t="shared" si="36"/>
        <v>0</v>
      </c>
      <c r="CP157" s="508">
        <f t="shared" si="36"/>
        <v>0</v>
      </c>
      <c r="CQ157" s="508">
        <f t="shared" si="36"/>
        <v>0</v>
      </c>
      <c r="CR157" s="508">
        <f t="shared" si="36"/>
        <v>0</v>
      </c>
      <c r="CS157" s="508">
        <f t="shared" si="36"/>
        <v>0</v>
      </c>
      <c r="CT157" s="9"/>
    </row>
    <row r="158" spans="3:102" ht="14.25" hidden="1" customHeight="1" x14ac:dyDescent="0.35">
      <c r="C158" s="81" t="str">
        <f>C71</f>
        <v>F. Total revenues</v>
      </c>
      <c r="E158" s="492">
        <f>G158+NPV(G.Asm!$F$40,H158:INDEX(H158:CS158,RP))</f>
        <v>0</v>
      </c>
      <c r="F158" s="492">
        <f>SUMIF($G$4:$CS$4,"&lt;="&amp;RP,G158:CS158)</f>
        <v>0</v>
      </c>
      <c r="G158" s="508">
        <f t="shared" ref="G158:BR158" si="37">G71</f>
        <v>0</v>
      </c>
      <c r="H158" s="508">
        <f t="shared" si="37"/>
        <v>0</v>
      </c>
      <c r="I158" s="508">
        <f t="shared" si="37"/>
        <v>0</v>
      </c>
      <c r="J158" s="508">
        <f t="shared" si="37"/>
        <v>0</v>
      </c>
      <c r="K158" s="508">
        <f t="shared" si="37"/>
        <v>0</v>
      </c>
      <c r="L158" s="508">
        <f t="shared" si="37"/>
        <v>0</v>
      </c>
      <c r="M158" s="508">
        <f t="shared" si="37"/>
        <v>0</v>
      </c>
      <c r="N158" s="508">
        <f t="shared" si="37"/>
        <v>0</v>
      </c>
      <c r="O158" s="508">
        <f t="shared" si="37"/>
        <v>0</v>
      </c>
      <c r="P158" s="508">
        <f t="shared" si="37"/>
        <v>0</v>
      </c>
      <c r="Q158" s="508">
        <f t="shared" si="37"/>
        <v>0</v>
      </c>
      <c r="R158" s="508">
        <f t="shared" si="37"/>
        <v>0</v>
      </c>
      <c r="S158" s="508">
        <f t="shared" si="37"/>
        <v>0</v>
      </c>
      <c r="T158" s="508">
        <f t="shared" si="37"/>
        <v>0</v>
      </c>
      <c r="U158" s="508">
        <f t="shared" si="37"/>
        <v>0</v>
      </c>
      <c r="V158" s="508">
        <f t="shared" si="37"/>
        <v>0</v>
      </c>
      <c r="W158" s="508">
        <f t="shared" si="37"/>
        <v>0</v>
      </c>
      <c r="X158" s="508">
        <f t="shared" si="37"/>
        <v>0</v>
      </c>
      <c r="Y158" s="508">
        <f t="shared" si="37"/>
        <v>0</v>
      </c>
      <c r="Z158" s="508">
        <f t="shared" si="37"/>
        <v>0</v>
      </c>
      <c r="AA158" s="508">
        <f t="shared" si="37"/>
        <v>0</v>
      </c>
      <c r="AB158" s="508">
        <f t="shared" si="37"/>
        <v>0</v>
      </c>
      <c r="AC158" s="508">
        <f t="shared" si="37"/>
        <v>0</v>
      </c>
      <c r="AD158" s="508">
        <f t="shared" si="37"/>
        <v>0</v>
      </c>
      <c r="AE158" s="508">
        <f t="shared" si="37"/>
        <v>0</v>
      </c>
      <c r="AF158" s="508">
        <f t="shared" si="37"/>
        <v>0</v>
      </c>
      <c r="AG158" s="508">
        <f t="shared" si="37"/>
        <v>0</v>
      </c>
      <c r="AH158" s="508">
        <f t="shared" si="37"/>
        <v>0</v>
      </c>
      <c r="AI158" s="508">
        <f t="shared" si="37"/>
        <v>0</v>
      </c>
      <c r="AJ158" s="508">
        <f t="shared" si="37"/>
        <v>0</v>
      </c>
      <c r="AK158" s="508">
        <f t="shared" si="37"/>
        <v>0</v>
      </c>
      <c r="AL158" s="508">
        <f t="shared" si="37"/>
        <v>0</v>
      </c>
      <c r="AM158" s="508">
        <f t="shared" si="37"/>
        <v>0</v>
      </c>
      <c r="AN158" s="508">
        <f t="shared" si="37"/>
        <v>0</v>
      </c>
      <c r="AO158" s="508">
        <f t="shared" si="37"/>
        <v>0</v>
      </c>
      <c r="AP158" s="508">
        <f t="shared" si="37"/>
        <v>0</v>
      </c>
      <c r="AQ158" s="508">
        <f t="shared" si="37"/>
        <v>0</v>
      </c>
      <c r="AR158" s="508">
        <f t="shared" si="37"/>
        <v>0</v>
      </c>
      <c r="AS158" s="508">
        <f t="shared" si="37"/>
        <v>0</v>
      </c>
      <c r="AT158" s="508">
        <f t="shared" si="37"/>
        <v>0</v>
      </c>
      <c r="AU158" s="508">
        <f t="shared" si="37"/>
        <v>0</v>
      </c>
      <c r="AV158" s="508">
        <f t="shared" si="37"/>
        <v>0</v>
      </c>
      <c r="AW158" s="508">
        <f t="shared" si="37"/>
        <v>0</v>
      </c>
      <c r="AX158" s="508">
        <f t="shared" si="37"/>
        <v>0</v>
      </c>
      <c r="AY158" s="508">
        <f t="shared" si="37"/>
        <v>0</v>
      </c>
      <c r="AZ158" s="508">
        <f t="shared" si="37"/>
        <v>0</v>
      </c>
      <c r="BA158" s="508">
        <f t="shared" si="37"/>
        <v>0</v>
      </c>
      <c r="BB158" s="508">
        <f t="shared" si="37"/>
        <v>0</v>
      </c>
      <c r="BC158" s="508">
        <f t="shared" si="37"/>
        <v>0</v>
      </c>
      <c r="BD158" s="508">
        <f t="shared" si="37"/>
        <v>0</v>
      </c>
      <c r="BE158" s="508">
        <f t="shared" si="37"/>
        <v>0</v>
      </c>
      <c r="BF158" s="508">
        <f t="shared" si="37"/>
        <v>0</v>
      </c>
      <c r="BG158" s="508">
        <f t="shared" si="37"/>
        <v>0</v>
      </c>
      <c r="BH158" s="508">
        <f t="shared" si="37"/>
        <v>0</v>
      </c>
      <c r="BI158" s="508">
        <f t="shared" si="37"/>
        <v>0</v>
      </c>
      <c r="BJ158" s="508">
        <f t="shared" si="37"/>
        <v>0</v>
      </c>
      <c r="BK158" s="508">
        <f t="shared" si="37"/>
        <v>0</v>
      </c>
      <c r="BL158" s="508">
        <f t="shared" si="37"/>
        <v>0</v>
      </c>
      <c r="BM158" s="508">
        <f t="shared" si="37"/>
        <v>0</v>
      </c>
      <c r="BN158" s="508">
        <f t="shared" si="37"/>
        <v>0</v>
      </c>
      <c r="BO158" s="508">
        <f t="shared" si="37"/>
        <v>0</v>
      </c>
      <c r="BP158" s="508">
        <f t="shared" si="37"/>
        <v>0</v>
      </c>
      <c r="BQ158" s="508">
        <f t="shared" si="37"/>
        <v>0</v>
      </c>
      <c r="BR158" s="508">
        <f t="shared" si="37"/>
        <v>0</v>
      </c>
      <c r="BS158" s="508">
        <f t="shared" ref="BS158:CS158" si="38">BS71</f>
        <v>0</v>
      </c>
      <c r="BT158" s="508">
        <f t="shared" si="38"/>
        <v>0</v>
      </c>
      <c r="BU158" s="508">
        <f t="shared" si="38"/>
        <v>0</v>
      </c>
      <c r="BV158" s="508">
        <f t="shared" si="38"/>
        <v>0</v>
      </c>
      <c r="BW158" s="508">
        <f t="shared" si="38"/>
        <v>0</v>
      </c>
      <c r="BX158" s="508">
        <f t="shared" si="38"/>
        <v>0</v>
      </c>
      <c r="BY158" s="508">
        <f t="shared" si="38"/>
        <v>0</v>
      </c>
      <c r="BZ158" s="508">
        <f t="shared" si="38"/>
        <v>0</v>
      </c>
      <c r="CA158" s="508">
        <f t="shared" si="38"/>
        <v>0</v>
      </c>
      <c r="CB158" s="508">
        <f t="shared" si="38"/>
        <v>0</v>
      </c>
      <c r="CC158" s="508">
        <f t="shared" si="38"/>
        <v>0</v>
      </c>
      <c r="CD158" s="508">
        <f t="shared" si="38"/>
        <v>0</v>
      </c>
      <c r="CE158" s="508">
        <f t="shared" si="38"/>
        <v>0</v>
      </c>
      <c r="CF158" s="508">
        <f t="shared" si="38"/>
        <v>0</v>
      </c>
      <c r="CG158" s="508">
        <f t="shared" si="38"/>
        <v>0</v>
      </c>
      <c r="CH158" s="508">
        <f t="shared" si="38"/>
        <v>0</v>
      </c>
      <c r="CI158" s="508">
        <f t="shared" si="38"/>
        <v>0</v>
      </c>
      <c r="CJ158" s="508">
        <f t="shared" si="38"/>
        <v>0</v>
      </c>
      <c r="CK158" s="508">
        <f t="shared" si="38"/>
        <v>0</v>
      </c>
      <c r="CL158" s="508">
        <f t="shared" si="38"/>
        <v>0</v>
      </c>
      <c r="CM158" s="508">
        <f t="shared" si="38"/>
        <v>0</v>
      </c>
      <c r="CN158" s="508">
        <f t="shared" si="38"/>
        <v>0</v>
      </c>
      <c r="CO158" s="508">
        <f t="shared" si="38"/>
        <v>0</v>
      </c>
      <c r="CP158" s="508">
        <f t="shared" si="38"/>
        <v>0</v>
      </c>
      <c r="CQ158" s="508">
        <f t="shared" si="38"/>
        <v>0</v>
      </c>
      <c r="CR158" s="508">
        <f t="shared" si="38"/>
        <v>0</v>
      </c>
      <c r="CS158" s="508">
        <f t="shared" si="38"/>
        <v>0</v>
      </c>
      <c r="CT158" s="9"/>
    </row>
    <row r="159" spans="3:102" ht="14.25" hidden="1" customHeight="1" x14ac:dyDescent="0.35">
      <c r="C159" s="81" t="str">
        <f>C60</f>
        <v>D. Total payment of debt service</v>
      </c>
      <c r="E159" s="492">
        <f>G159+NPV(G.Asm!$F$40,H159:INDEX(H159:CS159,RP))</f>
        <v>0</v>
      </c>
      <c r="F159" s="492">
        <f>SUMIF($G$4:$CS$4,"&lt;="&amp;RP,G159:CS159)</f>
        <v>0</v>
      </c>
      <c r="G159" s="508">
        <f t="shared" ref="G159:BR159" si="39">G60</f>
        <v>0</v>
      </c>
      <c r="H159" s="508">
        <f t="shared" si="39"/>
        <v>0</v>
      </c>
      <c r="I159" s="508">
        <f t="shared" si="39"/>
        <v>0</v>
      </c>
      <c r="J159" s="508">
        <f t="shared" si="39"/>
        <v>0</v>
      </c>
      <c r="K159" s="508">
        <f t="shared" si="39"/>
        <v>0</v>
      </c>
      <c r="L159" s="508">
        <f t="shared" si="39"/>
        <v>0</v>
      </c>
      <c r="M159" s="508">
        <f t="shared" si="39"/>
        <v>0</v>
      </c>
      <c r="N159" s="508">
        <f t="shared" si="39"/>
        <v>0</v>
      </c>
      <c r="O159" s="508">
        <f t="shared" si="39"/>
        <v>0</v>
      </c>
      <c r="P159" s="508">
        <f t="shared" si="39"/>
        <v>0</v>
      </c>
      <c r="Q159" s="508">
        <f t="shared" si="39"/>
        <v>0</v>
      </c>
      <c r="R159" s="508">
        <f t="shared" si="39"/>
        <v>0</v>
      </c>
      <c r="S159" s="508">
        <f t="shared" si="39"/>
        <v>0</v>
      </c>
      <c r="T159" s="508">
        <f t="shared" si="39"/>
        <v>0</v>
      </c>
      <c r="U159" s="508">
        <f t="shared" si="39"/>
        <v>0</v>
      </c>
      <c r="V159" s="508">
        <f t="shared" si="39"/>
        <v>0</v>
      </c>
      <c r="W159" s="508">
        <f t="shared" si="39"/>
        <v>0</v>
      </c>
      <c r="X159" s="508">
        <f t="shared" si="39"/>
        <v>0</v>
      </c>
      <c r="Y159" s="508">
        <f t="shared" si="39"/>
        <v>0</v>
      </c>
      <c r="Z159" s="508">
        <f t="shared" si="39"/>
        <v>0</v>
      </c>
      <c r="AA159" s="508">
        <f t="shared" si="39"/>
        <v>0</v>
      </c>
      <c r="AB159" s="508">
        <f t="shared" si="39"/>
        <v>0</v>
      </c>
      <c r="AC159" s="508">
        <f t="shared" si="39"/>
        <v>0</v>
      </c>
      <c r="AD159" s="508">
        <f t="shared" si="39"/>
        <v>0</v>
      </c>
      <c r="AE159" s="508">
        <f t="shared" si="39"/>
        <v>0</v>
      </c>
      <c r="AF159" s="508">
        <f t="shared" si="39"/>
        <v>0</v>
      </c>
      <c r="AG159" s="508">
        <f t="shared" si="39"/>
        <v>0</v>
      </c>
      <c r="AH159" s="508">
        <f t="shared" si="39"/>
        <v>0</v>
      </c>
      <c r="AI159" s="508">
        <f t="shared" si="39"/>
        <v>0</v>
      </c>
      <c r="AJ159" s="508">
        <f t="shared" si="39"/>
        <v>0</v>
      </c>
      <c r="AK159" s="508">
        <f t="shared" si="39"/>
        <v>0</v>
      </c>
      <c r="AL159" s="508">
        <f t="shared" si="39"/>
        <v>0</v>
      </c>
      <c r="AM159" s="508">
        <f t="shared" si="39"/>
        <v>0</v>
      </c>
      <c r="AN159" s="508">
        <f t="shared" si="39"/>
        <v>0</v>
      </c>
      <c r="AO159" s="508">
        <f t="shared" si="39"/>
        <v>0</v>
      </c>
      <c r="AP159" s="508">
        <f t="shared" si="39"/>
        <v>0</v>
      </c>
      <c r="AQ159" s="508">
        <f t="shared" si="39"/>
        <v>0</v>
      </c>
      <c r="AR159" s="508">
        <f t="shared" si="39"/>
        <v>0</v>
      </c>
      <c r="AS159" s="508">
        <f t="shared" si="39"/>
        <v>0</v>
      </c>
      <c r="AT159" s="508">
        <f t="shared" si="39"/>
        <v>0</v>
      </c>
      <c r="AU159" s="508">
        <f t="shared" si="39"/>
        <v>0</v>
      </c>
      <c r="AV159" s="508">
        <f t="shared" si="39"/>
        <v>0</v>
      </c>
      <c r="AW159" s="508">
        <f t="shared" si="39"/>
        <v>0</v>
      </c>
      <c r="AX159" s="508">
        <f t="shared" si="39"/>
        <v>0</v>
      </c>
      <c r="AY159" s="508">
        <f t="shared" si="39"/>
        <v>0</v>
      </c>
      <c r="AZ159" s="508">
        <f t="shared" si="39"/>
        <v>0</v>
      </c>
      <c r="BA159" s="508">
        <f t="shared" si="39"/>
        <v>0</v>
      </c>
      <c r="BB159" s="508">
        <f t="shared" si="39"/>
        <v>0</v>
      </c>
      <c r="BC159" s="508">
        <f t="shared" si="39"/>
        <v>0</v>
      </c>
      <c r="BD159" s="508">
        <f t="shared" si="39"/>
        <v>0</v>
      </c>
      <c r="BE159" s="508">
        <f t="shared" si="39"/>
        <v>0</v>
      </c>
      <c r="BF159" s="508">
        <f t="shared" si="39"/>
        <v>0</v>
      </c>
      <c r="BG159" s="508">
        <f t="shared" si="39"/>
        <v>0</v>
      </c>
      <c r="BH159" s="508">
        <f t="shared" si="39"/>
        <v>0</v>
      </c>
      <c r="BI159" s="508">
        <f t="shared" si="39"/>
        <v>0</v>
      </c>
      <c r="BJ159" s="508">
        <f t="shared" si="39"/>
        <v>0</v>
      </c>
      <c r="BK159" s="508">
        <f t="shared" si="39"/>
        <v>0</v>
      </c>
      <c r="BL159" s="508">
        <f t="shared" si="39"/>
        <v>0</v>
      </c>
      <c r="BM159" s="508">
        <f t="shared" si="39"/>
        <v>0</v>
      </c>
      <c r="BN159" s="508">
        <f t="shared" si="39"/>
        <v>0</v>
      </c>
      <c r="BO159" s="508">
        <f t="shared" si="39"/>
        <v>0</v>
      </c>
      <c r="BP159" s="508">
        <f t="shared" si="39"/>
        <v>0</v>
      </c>
      <c r="BQ159" s="508">
        <f t="shared" si="39"/>
        <v>0</v>
      </c>
      <c r="BR159" s="508">
        <f t="shared" si="39"/>
        <v>0</v>
      </c>
      <c r="BS159" s="508">
        <f t="shared" ref="BS159:CS159" si="40">BS60</f>
        <v>0</v>
      </c>
      <c r="BT159" s="508">
        <f t="shared" si="40"/>
        <v>0</v>
      </c>
      <c r="BU159" s="508">
        <f t="shared" si="40"/>
        <v>0</v>
      </c>
      <c r="BV159" s="508">
        <f t="shared" si="40"/>
        <v>0</v>
      </c>
      <c r="BW159" s="508">
        <f t="shared" si="40"/>
        <v>0</v>
      </c>
      <c r="BX159" s="508">
        <f t="shared" si="40"/>
        <v>0</v>
      </c>
      <c r="BY159" s="508">
        <f t="shared" si="40"/>
        <v>0</v>
      </c>
      <c r="BZ159" s="508">
        <f t="shared" si="40"/>
        <v>0</v>
      </c>
      <c r="CA159" s="508">
        <f t="shared" si="40"/>
        <v>0</v>
      </c>
      <c r="CB159" s="508">
        <f t="shared" si="40"/>
        <v>0</v>
      </c>
      <c r="CC159" s="508">
        <f t="shared" si="40"/>
        <v>0</v>
      </c>
      <c r="CD159" s="508">
        <f t="shared" si="40"/>
        <v>0</v>
      </c>
      <c r="CE159" s="508">
        <f t="shared" si="40"/>
        <v>0</v>
      </c>
      <c r="CF159" s="508">
        <f t="shared" si="40"/>
        <v>0</v>
      </c>
      <c r="CG159" s="508">
        <f t="shared" si="40"/>
        <v>0</v>
      </c>
      <c r="CH159" s="508">
        <f t="shared" si="40"/>
        <v>0</v>
      </c>
      <c r="CI159" s="508">
        <f t="shared" si="40"/>
        <v>0</v>
      </c>
      <c r="CJ159" s="508">
        <f t="shared" si="40"/>
        <v>0</v>
      </c>
      <c r="CK159" s="508">
        <f t="shared" si="40"/>
        <v>0</v>
      </c>
      <c r="CL159" s="508">
        <f t="shared" si="40"/>
        <v>0</v>
      </c>
      <c r="CM159" s="508">
        <f t="shared" si="40"/>
        <v>0</v>
      </c>
      <c r="CN159" s="508">
        <f t="shared" si="40"/>
        <v>0</v>
      </c>
      <c r="CO159" s="508">
        <f t="shared" si="40"/>
        <v>0</v>
      </c>
      <c r="CP159" s="508">
        <f t="shared" si="40"/>
        <v>0</v>
      </c>
      <c r="CQ159" s="508">
        <f t="shared" si="40"/>
        <v>0</v>
      </c>
      <c r="CR159" s="508">
        <f t="shared" si="40"/>
        <v>0</v>
      </c>
      <c r="CS159" s="508">
        <f t="shared" si="40"/>
        <v>0</v>
      </c>
      <c r="CT159" s="9"/>
    </row>
    <row r="160" spans="3:102" ht="14.25" hidden="1" customHeight="1" x14ac:dyDescent="0.35">
      <c r="C160" s="81" t="s">
        <v>37</v>
      </c>
      <c r="E160" s="492">
        <f>G160+NPV(G.Asm!$F$40,H160:INDEX(H160:CS160,RP))</f>
        <v>0</v>
      </c>
      <c r="F160" s="492">
        <f>SUMIF($G$4:$CS$4,"&lt;="&amp;RP,G160:CS160)</f>
        <v>0</v>
      </c>
      <c r="G160" s="508">
        <f>SUM(G156,G157-(IFERROR(VLOOKUP('D2'!$C$50,$C$45:G$51,5+G$4,0),0)))*G.Asm!$F$38*G152</f>
        <v>0</v>
      </c>
      <c r="H160" s="508">
        <f>SUM(H156,H157-(IFERROR(VLOOKUP('D2'!$C$50,$C$45:H$51,5+H$4,0),0)))*G.Asm!$F$38*H152</f>
        <v>0</v>
      </c>
      <c r="I160" s="508">
        <f>SUM(I156,I157-(IFERROR(VLOOKUP('D2'!$C$50,$C$45:I$51,5+I$4,0),0)))*G.Asm!$F$38*I152</f>
        <v>0</v>
      </c>
      <c r="J160" s="508">
        <f>SUM(J156,J157-(IFERROR(VLOOKUP('D2'!$C$50,$C$45:J$51,5+J$4,0),0)))*G.Asm!$F$38*J152</f>
        <v>0</v>
      </c>
      <c r="K160" s="508">
        <f>SUM(K156,K157-(IFERROR(VLOOKUP('D2'!$C$50,$C$45:K$51,5+K$4,0),0)))*G.Asm!$F$38*K152</f>
        <v>0</v>
      </c>
      <c r="L160" s="508">
        <f>SUM(L156,L157-(IFERROR(VLOOKUP('D2'!$C$50,$C$45:L$51,5+L$4,0),0)))*G.Asm!$F$38*L152</f>
        <v>0</v>
      </c>
      <c r="M160" s="508">
        <f>SUM(M156,M157-(IFERROR(VLOOKUP('D2'!$C$50,$C$45:M$51,5+M$4,0),0)))*G.Asm!$F$38*M152</f>
        <v>0</v>
      </c>
      <c r="N160" s="508">
        <f>SUM(N156,N157-(IFERROR(VLOOKUP('D2'!$C$50,$C$45:N$51,5+N$4,0),0)))*G.Asm!$F$38*N152</f>
        <v>0</v>
      </c>
      <c r="O160" s="508">
        <f>SUM(O156,O157-(IFERROR(VLOOKUP('D2'!$C$50,$C$45:O$51,5+O$4,0),0)))*G.Asm!$F$38*O152</f>
        <v>0</v>
      </c>
      <c r="P160" s="508">
        <f>SUM(P156,P157-(IFERROR(VLOOKUP('D2'!$C$50,$C$45:P$51,5+P$4,0),0)))*G.Asm!$F$38*P152</f>
        <v>0</v>
      </c>
      <c r="Q160" s="508">
        <f>SUM(Q156,Q157-(IFERROR(VLOOKUP('D2'!$C$50,$C$45:Q$51,5+Q$4,0),0)))*G.Asm!$F$38*Q152</f>
        <v>0</v>
      </c>
      <c r="R160" s="508">
        <f>SUM(R156,R157-(IFERROR(VLOOKUP('D2'!$C$50,$C$45:R$51,5+R$4,0),0)))*G.Asm!$F$38*R152</f>
        <v>0</v>
      </c>
      <c r="S160" s="508">
        <f>SUM(S156,S157-(IFERROR(VLOOKUP('D2'!$C$50,$C$45:S$51,5+S$4,0),0)))*G.Asm!$F$38*S152</f>
        <v>0</v>
      </c>
      <c r="T160" s="508">
        <f>SUM(T156,T157-(IFERROR(VLOOKUP('D2'!$C$50,$C$45:T$51,5+T$4,0),0)))*G.Asm!$F$38*T152</f>
        <v>0</v>
      </c>
      <c r="U160" s="508">
        <f>SUM(U156,U157-(IFERROR(VLOOKUP('D2'!$C$50,$C$45:U$51,5+U$4,0),0)))*G.Asm!$F$38*U152</f>
        <v>0</v>
      </c>
      <c r="V160" s="508">
        <f>SUM(V156,V157-(IFERROR(VLOOKUP('D2'!$C$50,$C$45:V$51,5+V$4,0),0)))*G.Asm!$F$38*V152</f>
        <v>0</v>
      </c>
      <c r="W160" s="508">
        <f>SUM(W156,W157-(IFERROR(VLOOKUP('D2'!$C$50,$C$45:W$51,5+W$4,0),0)))*G.Asm!$F$38*W152</f>
        <v>0</v>
      </c>
      <c r="X160" s="508">
        <f>SUM(X156,X157-(IFERROR(VLOOKUP('D2'!$C$50,$C$45:X$51,5+X$4,0),0)))*G.Asm!$F$38*X152</f>
        <v>0</v>
      </c>
      <c r="Y160" s="508">
        <f>SUM(Y156,Y157-(IFERROR(VLOOKUP('D2'!$C$50,$C$45:Y$51,5+Y$4,0),0)))*G.Asm!$F$38*Y152</f>
        <v>0</v>
      </c>
      <c r="Z160" s="508">
        <f>SUM(Z156,Z157-(IFERROR(VLOOKUP('D2'!$C$50,$C$45:Z$51,5+Z$4,0),0)))*G.Asm!$F$38*Z152</f>
        <v>0</v>
      </c>
      <c r="AA160" s="508">
        <f>SUM(AA156,AA157-(IFERROR(VLOOKUP('D2'!$C$50,$C$45:AA$51,5+AA$4,0),0)))*G.Asm!$F$38*AA152</f>
        <v>0</v>
      </c>
      <c r="AB160" s="508">
        <f>SUM(AB156,AB157-(IFERROR(VLOOKUP('D2'!$C$50,$C$45:AB$51,5+AB$4,0),0)))*G.Asm!$F$38*AB152</f>
        <v>0</v>
      </c>
      <c r="AC160" s="508">
        <f>SUM(AC156,AC157-(IFERROR(VLOOKUP('D2'!$C$50,$C$45:AC$51,5+AC$4,0),0)))*G.Asm!$F$38*AC152</f>
        <v>0</v>
      </c>
      <c r="AD160" s="508">
        <f>SUM(AD156,AD157-(IFERROR(VLOOKUP('D2'!$C$50,$C$45:AD$51,5+AD$4,0),0)))*G.Asm!$F$38*AD152</f>
        <v>0</v>
      </c>
      <c r="AE160" s="508">
        <f>SUM(AE156,AE157-(IFERROR(VLOOKUP('D2'!$C$50,$C$45:AE$51,5+AE$4,0),0)))*G.Asm!$F$38*AE152</f>
        <v>0</v>
      </c>
      <c r="AF160" s="508">
        <f>SUM(AF156,AF157-(IFERROR(VLOOKUP('D2'!$C$50,$C$45:AF$51,5+AF$4,0),0)))*G.Asm!$F$38*AF152</f>
        <v>0</v>
      </c>
      <c r="AG160" s="508">
        <f>SUM(AG156,AG157-(IFERROR(VLOOKUP('D2'!$C$50,$C$45:AG$51,5+AG$4,0),0)))*G.Asm!$F$38*AG152</f>
        <v>0</v>
      </c>
      <c r="AH160" s="508">
        <f>SUM(AH156,AH157-(IFERROR(VLOOKUP('D2'!$C$50,$C$45:AH$51,5+AH$4,0),0)))*G.Asm!$F$38*AH152</f>
        <v>0</v>
      </c>
      <c r="AI160" s="508">
        <f>SUM(AI156,AI157-(IFERROR(VLOOKUP('D2'!$C$50,$C$45:AI$51,5+AI$4,0),0)))*G.Asm!$F$38*AI152</f>
        <v>0</v>
      </c>
      <c r="AJ160" s="508">
        <f>SUM(AJ156,AJ157-(IFERROR(VLOOKUP('D2'!$C$50,$C$45:AJ$51,5+AJ$4,0),0)))*G.Asm!$F$38*AJ152</f>
        <v>0</v>
      </c>
      <c r="AK160" s="508">
        <f>SUM(AK156,AK157-(IFERROR(VLOOKUP('D2'!$C$50,$C$45:AK$51,5+AK$4,0),0)))*G.Asm!$F$38*AK152</f>
        <v>0</v>
      </c>
      <c r="AL160" s="508">
        <f>SUM(AL156,AL157-(IFERROR(VLOOKUP('D2'!$C$50,$C$45:AL$51,5+AL$4,0),0)))*G.Asm!$F$38*AL152</f>
        <v>0</v>
      </c>
      <c r="AM160" s="508">
        <f>SUM(AM156,AM157-(IFERROR(VLOOKUP('D2'!$C$50,$C$45:AM$51,5+AM$4,0),0)))*G.Asm!$F$38*AM152</f>
        <v>0</v>
      </c>
      <c r="AN160" s="508">
        <f>SUM(AN156,AN157-(IFERROR(VLOOKUP('D2'!$C$50,$C$45:AN$51,5+AN$4,0),0)))*G.Asm!$F$38*AN152</f>
        <v>0</v>
      </c>
      <c r="AO160" s="508">
        <f>SUM(AO156,AO157-(IFERROR(VLOOKUP('D2'!$C$50,$C$45:AO$51,5+AO$4,0),0)))*G.Asm!$F$38*AO152</f>
        <v>0</v>
      </c>
      <c r="AP160" s="508">
        <f>SUM(AP156,AP157-(IFERROR(VLOOKUP('D2'!$C$50,$C$45:AP$51,5+AP$4,0),0)))*G.Asm!$F$38*AP152</f>
        <v>0</v>
      </c>
      <c r="AQ160" s="508">
        <f>SUM(AQ156,AQ157-(IFERROR(VLOOKUP('D2'!$C$50,$C$45:AQ$51,5+AQ$4,0),0)))*G.Asm!$F$38*AQ152</f>
        <v>0</v>
      </c>
      <c r="AR160" s="508">
        <f>SUM(AR156,AR157-(IFERROR(VLOOKUP('D2'!$C$50,$C$45:AR$51,5+AR$4,0),0)))*G.Asm!$F$38*AR152</f>
        <v>0</v>
      </c>
      <c r="AS160" s="508">
        <f>SUM(AS156,AS157-(IFERROR(VLOOKUP('D2'!$C$50,$C$45:AS$51,5+AS$4,0),0)))*G.Asm!$F$38*AS152</f>
        <v>0</v>
      </c>
      <c r="AT160" s="508">
        <f>SUM(AT156,AT157-(IFERROR(VLOOKUP('D2'!$C$50,$C$45:AT$51,5+AT$4,0),0)))*G.Asm!$F$38*AT152</f>
        <v>0</v>
      </c>
      <c r="AU160" s="508">
        <f>SUM(AU156,AU157-(IFERROR(VLOOKUP('D2'!$C$50,$C$45:AU$51,5+AU$4,0),0)))*G.Asm!$F$38*AU152</f>
        <v>0</v>
      </c>
      <c r="AV160" s="508">
        <f>SUM(AV156,AV157-(IFERROR(VLOOKUP('D2'!$C$50,$C$45:AV$51,5+AV$4,0),0)))*G.Asm!$F$38*AV152</f>
        <v>0</v>
      </c>
      <c r="AW160" s="508">
        <f>SUM(AW156,AW157-(IFERROR(VLOOKUP('D2'!$C$50,$C$45:AW$51,5+AW$4,0),0)))*G.Asm!$F$38*AW152</f>
        <v>0</v>
      </c>
      <c r="AX160" s="508">
        <f>SUM(AX156,AX157-(IFERROR(VLOOKUP('D2'!$C$50,$C$45:AX$51,5+AX$4,0),0)))*G.Asm!$F$38*AX152</f>
        <v>0</v>
      </c>
      <c r="AY160" s="508">
        <f>SUM(AY156,AY157-(IFERROR(VLOOKUP('D2'!$C$50,$C$45:AY$51,5+AY$4,0),0)))*G.Asm!$F$38*AY152</f>
        <v>0</v>
      </c>
      <c r="AZ160" s="508">
        <f>SUM(AZ156,AZ157-(IFERROR(VLOOKUP('D2'!$C$50,$C$45:AZ$51,5+AZ$4,0),0)))*G.Asm!$F$38*AZ152</f>
        <v>0</v>
      </c>
      <c r="BA160" s="508">
        <f>SUM(BA156,BA157-(IFERROR(VLOOKUP('D2'!$C$50,$C$45:BA$51,5+BA$4,0),0)))*G.Asm!$F$38*BA152</f>
        <v>0</v>
      </c>
      <c r="BB160" s="508">
        <f>SUM(BB156,BB157-(IFERROR(VLOOKUP('D2'!$C$50,$C$45:BB$51,5+BB$4,0),0)))*G.Asm!$F$38*BB152</f>
        <v>0</v>
      </c>
      <c r="BC160" s="508">
        <f>SUM(BC156,BC157-(IFERROR(VLOOKUP('D2'!$C$50,$C$45:BC$51,5+BC$4,0),0)))*G.Asm!$F$38*BC152</f>
        <v>0</v>
      </c>
      <c r="BD160" s="508">
        <f>SUM(BD156,BD157-(IFERROR(VLOOKUP('D2'!$C$50,$C$45:BD$51,5+BD$4,0),0)))*G.Asm!$F$38*BD152</f>
        <v>0</v>
      </c>
      <c r="BE160" s="508">
        <f>SUM(BE156,BE157-(IFERROR(VLOOKUP('D2'!$C$50,$C$45:BE$51,5+BE$4,0),0)))*G.Asm!$F$38*BE152</f>
        <v>0</v>
      </c>
      <c r="BF160" s="508">
        <f>SUM(BF156,BF157-(IFERROR(VLOOKUP('D2'!$C$50,$C$45:BF$51,5+BF$4,0),0)))*G.Asm!$F$38*BF152</f>
        <v>0</v>
      </c>
      <c r="BG160" s="508">
        <f>SUM(BG156,BG157-(IFERROR(VLOOKUP('D2'!$C$50,$C$45:BG$51,5+BG$4,0),0)))*G.Asm!$F$38*BG152</f>
        <v>0</v>
      </c>
      <c r="BH160" s="508">
        <f>SUM(BH156,BH157-(IFERROR(VLOOKUP('D2'!$C$50,$C$45:BH$51,5+BH$4,0),0)))*G.Asm!$F$38*BH152</f>
        <v>0</v>
      </c>
      <c r="BI160" s="508">
        <f>SUM(BI156,BI157-(IFERROR(VLOOKUP('D2'!$C$50,$C$45:BI$51,5+BI$4,0),0)))*G.Asm!$F$38*BI152</f>
        <v>0</v>
      </c>
      <c r="BJ160" s="508">
        <f>SUM(BJ156,BJ157-(IFERROR(VLOOKUP('D2'!$C$50,$C$45:BJ$51,5+BJ$4,0),0)))*G.Asm!$F$38*BJ152</f>
        <v>0</v>
      </c>
      <c r="BK160" s="508">
        <f>SUM(BK156,BK157-(IFERROR(VLOOKUP('D2'!$C$50,$C$45:BK$51,5+BK$4,0),0)))*G.Asm!$F$38*BK152</f>
        <v>0</v>
      </c>
      <c r="BL160" s="508">
        <f>SUM(BL156,BL157-(IFERROR(VLOOKUP('D2'!$C$50,$C$45:BL$51,5+BL$4,0),0)))*G.Asm!$F$38*BL152</f>
        <v>0</v>
      </c>
      <c r="BM160" s="508">
        <f>SUM(BM156,BM157-(IFERROR(VLOOKUP('D2'!$C$50,$C$45:BM$51,5+BM$4,0),0)))*G.Asm!$F$38*BM152</f>
        <v>0</v>
      </c>
      <c r="BN160" s="508">
        <f>SUM(BN156,BN157-(IFERROR(VLOOKUP('D2'!$C$50,$C$45:BN$51,5+BN$4,0),0)))*G.Asm!$F$38*BN152</f>
        <v>0</v>
      </c>
      <c r="BO160" s="508">
        <f>SUM(BO156,BO157-(IFERROR(VLOOKUP('D2'!$C$50,$C$45:BO$51,5+BO$4,0),0)))*G.Asm!$F$38*BO152</f>
        <v>0</v>
      </c>
      <c r="BP160" s="508">
        <f>SUM(BP156,BP157-(IFERROR(VLOOKUP('D2'!$C$50,$C$45:BP$51,5+BP$4,0),0)))*G.Asm!$F$38*BP152</f>
        <v>0</v>
      </c>
      <c r="BQ160" s="508">
        <f>SUM(BQ156,BQ157-(IFERROR(VLOOKUP('D2'!$C$50,$C$45:BQ$51,5+BQ$4,0),0)))*G.Asm!$F$38*BQ152</f>
        <v>0</v>
      </c>
      <c r="BR160" s="508">
        <f>SUM(BR156,BR157-(IFERROR(VLOOKUP('D2'!$C$50,$C$45:BR$51,5+BR$4,0),0)))*G.Asm!$F$38*BR152</f>
        <v>0</v>
      </c>
      <c r="BS160" s="508">
        <f>SUM(BS156,BS157-(IFERROR(VLOOKUP('D2'!$C$50,$C$45:BS$51,5+BS$4,0),0)))*G.Asm!$F$38*BS152</f>
        <v>0</v>
      </c>
      <c r="BT160" s="508">
        <f>SUM(BT156,BT157-(IFERROR(VLOOKUP('D2'!$C$50,$C$45:BT$51,5+BT$4,0),0)))*G.Asm!$F$38*BT152</f>
        <v>0</v>
      </c>
      <c r="BU160" s="508">
        <f>SUM(BU156,BU157-(IFERROR(VLOOKUP('D2'!$C$50,$C$45:BU$51,5+BU$4,0),0)))*G.Asm!$F$38*BU152</f>
        <v>0</v>
      </c>
      <c r="BV160" s="508">
        <f>SUM(BV156,BV157-(IFERROR(VLOOKUP('D2'!$C$50,$C$45:BV$51,5+BV$4,0),0)))*G.Asm!$F$38*BV152</f>
        <v>0</v>
      </c>
      <c r="BW160" s="508">
        <f>SUM(BW156,BW157-(IFERROR(VLOOKUP('D2'!$C$50,$C$45:BW$51,5+BW$4,0),0)))*G.Asm!$F$38*BW152</f>
        <v>0</v>
      </c>
      <c r="BX160" s="508">
        <f>SUM(BX156,BX157-(IFERROR(VLOOKUP('D2'!$C$50,$C$45:BX$51,5+BX$4,0),0)))*G.Asm!$F$38*BX152</f>
        <v>0</v>
      </c>
      <c r="BY160" s="508">
        <f>SUM(BY156,BY157-(IFERROR(VLOOKUP('D2'!$C$50,$C$45:BY$51,5+BY$4,0),0)))*G.Asm!$F$38*BY152</f>
        <v>0</v>
      </c>
      <c r="BZ160" s="508">
        <f>SUM(BZ156,BZ157-(IFERROR(VLOOKUP('D2'!$C$50,$C$45:BZ$51,5+BZ$4,0),0)))*G.Asm!$F$38*BZ152</f>
        <v>0</v>
      </c>
      <c r="CA160" s="508">
        <f>SUM(CA156,CA157-(IFERROR(VLOOKUP('D2'!$C$50,$C$45:CA$51,5+CA$4,0),0)))*G.Asm!$F$38*CA152</f>
        <v>0</v>
      </c>
      <c r="CB160" s="508">
        <f>SUM(CB156,CB157-(IFERROR(VLOOKUP('D2'!$C$50,$C$45:CB$51,5+CB$4,0),0)))*G.Asm!$F$38*CB152</f>
        <v>0</v>
      </c>
      <c r="CC160" s="508">
        <f>SUM(CC156,CC157-(IFERROR(VLOOKUP('D2'!$C$50,$C$45:CC$51,5+CC$4,0),0)))*G.Asm!$F$38*CC152</f>
        <v>0</v>
      </c>
      <c r="CD160" s="508">
        <f>SUM(CD156,CD157-(IFERROR(VLOOKUP('D2'!$C$50,$C$45:CD$51,5+CD$4,0),0)))*G.Asm!$F$38*CD152</f>
        <v>0</v>
      </c>
      <c r="CE160" s="508">
        <f>SUM(CE156,CE157-(IFERROR(VLOOKUP('D2'!$C$50,$C$45:CE$51,5+CE$4,0),0)))*G.Asm!$F$38*CE152</f>
        <v>0</v>
      </c>
      <c r="CF160" s="508">
        <f>SUM(CF156,CF157-(IFERROR(VLOOKUP('D2'!$C$50,$C$45:CF$51,5+CF$4,0),0)))*G.Asm!$F$38*CF152</f>
        <v>0</v>
      </c>
      <c r="CG160" s="508">
        <f>SUM(CG156,CG157-(IFERROR(VLOOKUP('D2'!$C$50,$C$45:CG$51,5+CG$4,0),0)))*G.Asm!$F$38*CG152</f>
        <v>0</v>
      </c>
      <c r="CH160" s="508">
        <f>SUM(CH156,CH157-(IFERROR(VLOOKUP('D2'!$C$50,$C$45:CH$51,5+CH$4,0),0)))*G.Asm!$F$38*CH152</f>
        <v>0</v>
      </c>
      <c r="CI160" s="508">
        <f>SUM(CI156,CI157-(IFERROR(VLOOKUP('D2'!$C$50,$C$45:CI$51,5+CI$4,0),0)))*G.Asm!$F$38*CI152</f>
        <v>0</v>
      </c>
      <c r="CJ160" s="508">
        <f>SUM(CJ156,CJ157-(IFERROR(VLOOKUP('D2'!$C$50,$C$45:CJ$51,5+CJ$4,0),0)))*G.Asm!$F$38*CJ152</f>
        <v>0</v>
      </c>
      <c r="CK160" s="508">
        <f>SUM(CK156,CK157-(IFERROR(VLOOKUP('D2'!$C$50,$C$45:CK$51,5+CK$4,0),0)))*G.Asm!$F$38*CK152</f>
        <v>0</v>
      </c>
      <c r="CL160" s="508">
        <f>SUM(CL156,CL157-(IFERROR(VLOOKUP('D2'!$C$50,$C$45:CL$51,5+CL$4,0),0)))*G.Asm!$F$38*CL152</f>
        <v>0</v>
      </c>
      <c r="CM160" s="508">
        <f>SUM(CM156,CM157-(IFERROR(VLOOKUP('D2'!$C$50,$C$45:CM$51,5+CM$4,0),0)))*G.Asm!$F$38*CM152</f>
        <v>0</v>
      </c>
      <c r="CN160" s="508">
        <f>SUM(CN156,CN157-(IFERROR(VLOOKUP('D2'!$C$50,$C$45:CN$51,5+CN$4,0),0)))*G.Asm!$F$38*CN152</f>
        <v>0</v>
      </c>
      <c r="CO160" s="508">
        <f>SUM(CO156,CO157-(IFERROR(VLOOKUP('D2'!$C$50,$C$45:CO$51,5+CO$4,0),0)))*G.Asm!$F$38*CO152</f>
        <v>0</v>
      </c>
      <c r="CP160" s="508">
        <f>SUM(CP156,CP157-(IFERROR(VLOOKUP('D2'!$C$50,$C$45:CP$51,5+CP$4,0),0)))*G.Asm!$F$38*CP152</f>
        <v>0</v>
      </c>
      <c r="CQ160" s="508">
        <f>SUM(CQ156,CQ157-(IFERROR(VLOOKUP('D2'!$C$50,$C$45:CQ$51,5+CQ$4,0),0)))*G.Asm!$F$38*CQ152</f>
        <v>0</v>
      </c>
      <c r="CR160" s="508">
        <f>SUM(CR156,CR157-(IFERROR(VLOOKUP('D2'!$C$50,$C$45:CR$51,5+CR$4,0),0)))*G.Asm!$F$38*CR152</f>
        <v>0</v>
      </c>
      <c r="CS160" s="508">
        <f>SUM(CS156,CS157-(IFERROR(VLOOKUP('D2'!$C$50,$C$45:CS$51,5+CS$4,0),0)))*G.Asm!$F$38*CS152</f>
        <v>0</v>
      </c>
      <c r="CT160" s="12"/>
      <c r="CV160" s="71"/>
      <c r="CW160" s="71"/>
      <c r="CX160" s="384"/>
    </row>
    <row r="161" spans="3:98" s="3" customFormat="1" ht="14.25" hidden="1" customHeight="1" x14ac:dyDescent="0.3">
      <c r="C161" s="87"/>
      <c r="E161" s="495"/>
      <c r="F161" s="495"/>
      <c r="G161" s="510"/>
      <c r="H161" s="510"/>
      <c r="I161" s="510"/>
      <c r="J161" s="510"/>
      <c r="K161" s="510"/>
      <c r="L161" s="510"/>
      <c r="M161" s="510"/>
      <c r="N161" s="510"/>
      <c r="O161" s="510"/>
      <c r="P161" s="510"/>
      <c r="Q161" s="510"/>
      <c r="R161" s="510"/>
      <c r="S161" s="510"/>
      <c r="T161" s="510"/>
      <c r="U161" s="510"/>
      <c r="V161" s="510"/>
      <c r="W161" s="510"/>
      <c r="X161" s="510"/>
      <c r="Y161" s="510"/>
      <c r="Z161" s="510"/>
      <c r="AA161" s="510"/>
      <c r="AB161" s="510"/>
      <c r="AC161" s="510"/>
      <c r="AD161" s="510"/>
      <c r="AE161" s="510"/>
      <c r="AF161" s="510"/>
      <c r="AG161" s="510"/>
      <c r="AH161" s="510"/>
      <c r="AI161" s="510"/>
      <c r="AJ161" s="510"/>
      <c r="AK161" s="510"/>
      <c r="AL161" s="510"/>
      <c r="AM161" s="510"/>
      <c r="AN161" s="510"/>
      <c r="AO161" s="510"/>
      <c r="AP161" s="510"/>
      <c r="AQ161" s="510"/>
      <c r="AR161" s="510"/>
      <c r="AS161" s="510"/>
      <c r="AT161" s="510"/>
      <c r="AU161" s="510"/>
      <c r="AV161" s="510"/>
      <c r="AW161" s="510"/>
      <c r="AX161" s="510"/>
      <c r="AY161" s="510"/>
      <c r="AZ161" s="510"/>
      <c r="BA161" s="510"/>
      <c r="BB161" s="510"/>
      <c r="BC161" s="510"/>
      <c r="BD161" s="510"/>
      <c r="BE161" s="510"/>
      <c r="BF161" s="510"/>
      <c r="BG161" s="510"/>
      <c r="BH161" s="510"/>
      <c r="BI161" s="510"/>
      <c r="BJ161" s="510"/>
      <c r="BK161" s="510"/>
      <c r="BL161" s="510"/>
      <c r="BM161" s="510"/>
      <c r="BN161" s="510"/>
      <c r="BO161" s="510"/>
      <c r="BP161" s="510"/>
      <c r="BQ161" s="510"/>
      <c r="BR161" s="510"/>
      <c r="BS161" s="510"/>
      <c r="BT161" s="510"/>
      <c r="BU161" s="510"/>
      <c r="BV161" s="510"/>
      <c r="BW161" s="510"/>
      <c r="BX161" s="510"/>
      <c r="BY161" s="510"/>
      <c r="BZ161" s="510"/>
      <c r="CA161" s="510"/>
      <c r="CB161" s="510"/>
      <c r="CC161" s="510"/>
      <c r="CD161" s="510"/>
      <c r="CE161" s="510"/>
      <c r="CF161" s="510"/>
      <c r="CG161" s="510"/>
      <c r="CH161" s="510"/>
      <c r="CI161" s="510"/>
      <c r="CJ161" s="510"/>
      <c r="CK161" s="510"/>
      <c r="CL161" s="510"/>
      <c r="CM161" s="510"/>
      <c r="CN161" s="510"/>
      <c r="CO161" s="510"/>
      <c r="CP161" s="510"/>
      <c r="CQ161" s="510"/>
      <c r="CR161" s="510"/>
      <c r="CS161" s="510"/>
      <c r="CT161" s="12"/>
    </row>
    <row r="162" spans="3:98" hidden="1" x14ac:dyDescent="0.35">
      <c r="C162" s="77" t="s">
        <v>148</v>
      </c>
      <c r="D162" s="55"/>
      <c r="E162" s="492">
        <f>-SUM(E156,E157,E159,E160)+E158</f>
        <v>0</v>
      </c>
      <c r="F162" s="492">
        <f t="shared" ref="F162:BQ162" si="41">-SUM(F156,F157,F159,F160)+F158</f>
        <v>0</v>
      </c>
      <c r="G162" s="492">
        <f t="shared" si="41"/>
        <v>0</v>
      </c>
      <c r="H162" s="492">
        <f t="shared" si="41"/>
        <v>0</v>
      </c>
      <c r="I162" s="492">
        <f t="shared" si="41"/>
        <v>0</v>
      </c>
      <c r="J162" s="492">
        <f t="shared" si="41"/>
        <v>0</v>
      </c>
      <c r="K162" s="492">
        <f t="shared" si="41"/>
        <v>0</v>
      </c>
      <c r="L162" s="492">
        <f t="shared" si="41"/>
        <v>0</v>
      </c>
      <c r="M162" s="492">
        <f t="shared" si="41"/>
        <v>0</v>
      </c>
      <c r="N162" s="492">
        <f t="shared" si="41"/>
        <v>0</v>
      </c>
      <c r="O162" s="492">
        <f t="shared" si="41"/>
        <v>0</v>
      </c>
      <c r="P162" s="492">
        <f t="shared" si="41"/>
        <v>0</v>
      </c>
      <c r="Q162" s="492">
        <f t="shared" si="41"/>
        <v>0</v>
      </c>
      <c r="R162" s="492">
        <f t="shared" si="41"/>
        <v>0</v>
      </c>
      <c r="S162" s="492">
        <f t="shared" si="41"/>
        <v>0</v>
      </c>
      <c r="T162" s="492">
        <f t="shared" si="41"/>
        <v>0</v>
      </c>
      <c r="U162" s="492">
        <f t="shared" si="41"/>
        <v>0</v>
      </c>
      <c r="V162" s="492">
        <f t="shared" si="41"/>
        <v>0</v>
      </c>
      <c r="W162" s="492">
        <f t="shared" si="41"/>
        <v>0</v>
      </c>
      <c r="X162" s="492">
        <f t="shared" si="41"/>
        <v>0</v>
      </c>
      <c r="Y162" s="492">
        <f t="shared" si="41"/>
        <v>0</v>
      </c>
      <c r="Z162" s="492">
        <f t="shared" si="41"/>
        <v>0</v>
      </c>
      <c r="AA162" s="492">
        <f t="shared" si="41"/>
        <v>0</v>
      </c>
      <c r="AB162" s="492">
        <f t="shared" si="41"/>
        <v>0</v>
      </c>
      <c r="AC162" s="492">
        <f t="shared" si="41"/>
        <v>0</v>
      </c>
      <c r="AD162" s="492">
        <f t="shared" si="41"/>
        <v>0</v>
      </c>
      <c r="AE162" s="492">
        <f t="shared" si="41"/>
        <v>0</v>
      </c>
      <c r="AF162" s="492">
        <f t="shared" si="41"/>
        <v>0</v>
      </c>
      <c r="AG162" s="492">
        <f t="shared" si="41"/>
        <v>0</v>
      </c>
      <c r="AH162" s="492">
        <f t="shared" si="41"/>
        <v>0</v>
      </c>
      <c r="AI162" s="492">
        <f t="shared" si="41"/>
        <v>0</v>
      </c>
      <c r="AJ162" s="492">
        <f t="shared" si="41"/>
        <v>0</v>
      </c>
      <c r="AK162" s="492">
        <f t="shared" si="41"/>
        <v>0</v>
      </c>
      <c r="AL162" s="492">
        <f t="shared" si="41"/>
        <v>0</v>
      </c>
      <c r="AM162" s="492">
        <f t="shared" si="41"/>
        <v>0</v>
      </c>
      <c r="AN162" s="492">
        <f t="shared" si="41"/>
        <v>0</v>
      </c>
      <c r="AO162" s="492">
        <f t="shared" si="41"/>
        <v>0</v>
      </c>
      <c r="AP162" s="492">
        <f t="shared" si="41"/>
        <v>0</v>
      </c>
      <c r="AQ162" s="492">
        <f t="shared" si="41"/>
        <v>0</v>
      </c>
      <c r="AR162" s="492">
        <f t="shared" si="41"/>
        <v>0</v>
      </c>
      <c r="AS162" s="492">
        <f t="shared" si="41"/>
        <v>0</v>
      </c>
      <c r="AT162" s="492">
        <f t="shared" si="41"/>
        <v>0</v>
      </c>
      <c r="AU162" s="492">
        <f t="shared" si="41"/>
        <v>0</v>
      </c>
      <c r="AV162" s="492">
        <f t="shared" si="41"/>
        <v>0</v>
      </c>
      <c r="AW162" s="492">
        <f t="shared" si="41"/>
        <v>0</v>
      </c>
      <c r="AX162" s="492">
        <f t="shared" si="41"/>
        <v>0</v>
      </c>
      <c r="AY162" s="492">
        <f t="shared" si="41"/>
        <v>0</v>
      </c>
      <c r="AZ162" s="492">
        <f t="shared" si="41"/>
        <v>0</v>
      </c>
      <c r="BA162" s="492">
        <f t="shared" si="41"/>
        <v>0</v>
      </c>
      <c r="BB162" s="492">
        <f t="shared" si="41"/>
        <v>0</v>
      </c>
      <c r="BC162" s="492">
        <f t="shared" si="41"/>
        <v>0</v>
      </c>
      <c r="BD162" s="492">
        <f t="shared" si="41"/>
        <v>0</v>
      </c>
      <c r="BE162" s="492">
        <f t="shared" si="41"/>
        <v>0</v>
      </c>
      <c r="BF162" s="492">
        <f t="shared" si="41"/>
        <v>0</v>
      </c>
      <c r="BG162" s="492">
        <f t="shared" si="41"/>
        <v>0</v>
      </c>
      <c r="BH162" s="492">
        <f t="shared" si="41"/>
        <v>0</v>
      </c>
      <c r="BI162" s="492">
        <f t="shared" si="41"/>
        <v>0</v>
      </c>
      <c r="BJ162" s="492">
        <f t="shared" si="41"/>
        <v>0</v>
      </c>
      <c r="BK162" s="492">
        <f t="shared" si="41"/>
        <v>0</v>
      </c>
      <c r="BL162" s="492">
        <f t="shared" si="41"/>
        <v>0</v>
      </c>
      <c r="BM162" s="492">
        <f t="shared" si="41"/>
        <v>0</v>
      </c>
      <c r="BN162" s="492">
        <f t="shared" si="41"/>
        <v>0</v>
      </c>
      <c r="BO162" s="492">
        <f t="shared" si="41"/>
        <v>0</v>
      </c>
      <c r="BP162" s="492">
        <f t="shared" si="41"/>
        <v>0</v>
      </c>
      <c r="BQ162" s="492">
        <f t="shared" si="41"/>
        <v>0</v>
      </c>
      <c r="BR162" s="492">
        <f t="shared" ref="BR162:CS162" si="42">-SUM(BR156,BR157,BR159,BR160)+BR158</f>
        <v>0</v>
      </c>
      <c r="BS162" s="492">
        <f t="shared" si="42"/>
        <v>0</v>
      </c>
      <c r="BT162" s="492">
        <f t="shared" si="42"/>
        <v>0</v>
      </c>
      <c r="BU162" s="492">
        <f t="shared" si="42"/>
        <v>0</v>
      </c>
      <c r="BV162" s="492">
        <f t="shared" si="42"/>
        <v>0</v>
      </c>
      <c r="BW162" s="492">
        <f t="shared" si="42"/>
        <v>0</v>
      </c>
      <c r="BX162" s="492">
        <f t="shared" si="42"/>
        <v>0</v>
      </c>
      <c r="BY162" s="492">
        <f t="shared" si="42"/>
        <v>0</v>
      </c>
      <c r="BZ162" s="492">
        <f t="shared" si="42"/>
        <v>0</v>
      </c>
      <c r="CA162" s="492">
        <f t="shared" si="42"/>
        <v>0</v>
      </c>
      <c r="CB162" s="492">
        <f t="shared" si="42"/>
        <v>0</v>
      </c>
      <c r="CC162" s="492">
        <f t="shared" si="42"/>
        <v>0</v>
      </c>
      <c r="CD162" s="492">
        <f t="shared" si="42"/>
        <v>0</v>
      </c>
      <c r="CE162" s="492">
        <f t="shared" si="42"/>
        <v>0</v>
      </c>
      <c r="CF162" s="492">
        <f t="shared" si="42"/>
        <v>0</v>
      </c>
      <c r="CG162" s="492">
        <f t="shared" si="42"/>
        <v>0</v>
      </c>
      <c r="CH162" s="492">
        <f t="shared" si="42"/>
        <v>0</v>
      </c>
      <c r="CI162" s="492">
        <f t="shared" si="42"/>
        <v>0</v>
      </c>
      <c r="CJ162" s="492">
        <f t="shared" si="42"/>
        <v>0</v>
      </c>
      <c r="CK162" s="492">
        <f t="shared" si="42"/>
        <v>0</v>
      </c>
      <c r="CL162" s="492">
        <f t="shared" si="42"/>
        <v>0</v>
      </c>
      <c r="CM162" s="492">
        <f t="shared" si="42"/>
        <v>0</v>
      </c>
      <c r="CN162" s="492">
        <f t="shared" si="42"/>
        <v>0</v>
      </c>
      <c r="CO162" s="492">
        <f t="shared" si="42"/>
        <v>0</v>
      </c>
      <c r="CP162" s="492">
        <f t="shared" si="42"/>
        <v>0</v>
      </c>
      <c r="CQ162" s="492">
        <f t="shared" si="42"/>
        <v>0</v>
      </c>
      <c r="CR162" s="492">
        <f t="shared" si="42"/>
        <v>0</v>
      </c>
      <c r="CS162" s="492">
        <f t="shared" si="42"/>
        <v>0</v>
      </c>
      <c r="CT162" s="13"/>
    </row>
    <row r="163" spans="3:98" hidden="1" x14ac:dyDescent="0.35">
      <c r="C163" s="88"/>
      <c r="D163" s="55"/>
      <c r="E163" s="511"/>
      <c r="F163" s="511"/>
      <c r="G163" s="495"/>
      <c r="H163" s="495"/>
      <c r="I163" s="495"/>
      <c r="J163" s="495"/>
      <c r="K163" s="495"/>
      <c r="L163" s="495"/>
      <c r="M163" s="495"/>
      <c r="N163" s="495"/>
      <c r="O163" s="495"/>
      <c r="P163" s="495"/>
      <c r="Q163" s="495"/>
      <c r="R163" s="495"/>
      <c r="S163" s="495"/>
      <c r="T163" s="495"/>
      <c r="U163" s="495"/>
      <c r="V163" s="495"/>
      <c r="W163" s="495"/>
      <c r="X163" s="495"/>
      <c r="Y163" s="495"/>
      <c r="Z163" s="495"/>
      <c r="AA163" s="495"/>
      <c r="AB163" s="495"/>
      <c r="AC163" s="495"/>
      <c r="AD163" s="495"/>
      <c r="AE163" s="495"/>
      <c r="AF163" s="495"/>
      <c r="AG163" s="495"/>
      <c r="AH163" s="495"/>
      <c r="AI163" s="495"/>
      <c r="AJ163" s="495"/>
      <c r="AK163" s="495"/>
      <c r="AL163" s="495"/>
      <c r="AM163" s="495"/>
      <c r="AN163" s="495"/>
      <c r="AO163" s="495"/>
      <c r="AP163" s="495"/>
      <c r="AQ163" s="495"/>
      <c r="AR163" s="495"/>
      <c r="AS163" s="495"/>
      <c r="AT163" s="495"/>
      <c r="AU163" s="495"/>
      <c r="AV163" s="495"/>
      <c r="AW163" s="495"/>
      <c r="AX163" s="495"/>
      <c r="AY163" s="495"/>
      <c r="AZ163" s="495"/>
      <c r="BA163" s="495"/>
      <c r="BB163" s="495"/>
      <c r="BC163" s="495"/>
      <c r="BD163" s="495"/>
      <c r="BE163" s="495"/>
      <c r="BF163" s="495"/>
      <c r="BG163" s="495"/>
      <c r="BH163" s="495"/>
      <c r="BI163" s="495"/>
      <c r="BJ163" s="495"/>
      <c r="BK163" s="495"/>
      <c r="BL163" s="495"/>
      <c r="BM163" s="495"/>
      <c r="BN163" s="495"/>
      <c r="BO163" s="495"/>
      <c r="BP163" s="495"/>
      <c r="BQ163" s="495"/>
      <c r="BR163" s="495"/>
      <c r="BS163" s="495"/>
      <c r="BT163" s="495"/>
      <c r="BU163" s="495"/>
      <c r="BV163" s="495"/>
      <c r="BW163" s="495"/>
      <c r="BX163" s="495"/>
      <c r="BY163" s="495"/>
      <c r="BZ163" s="495"/>
      <c r="CA163" s="495"/>
      <c r="CB163" s="495"/>
      <c r="CC163" s="495"/>
      <c r="CD163" s="495"/>
      <c r="CE163" s="495"/>
      <c r="CF163" s="495"/>
      <c r="CG163" s="495"/>
      <c r="CH163" s="495"/>
      <c r="CI163" s="495"/>
      <c r="CJ163" s="495"/>
      <c r="CK163" s="495"/>
      <c r="CL163" s="495"/>
      <c r="CM163" s="495"/>
      <c r="CN163" s="495"/>
      <c r="CO163" s="495"/>
      <c r="CP163" s="495"/>
      <c r="CQ163" s="495"/>
      <c r="CR163" s="495"/>
      <c r="CS163" s="495"/>
      <c r="CT163" s="13"/>
    </row>
    <row r="164" spans="3:98" s="5" customFormat="1" ht="13" hidden="1" x14ac:dyDescent="0.3">
      <c r="C164" s="217" t="s">
        <v>40</v>
      </c>
      <c r="D164" s="218"/>
      <c r="E164" s="512"/>
      <c r="F164" s="512"/>
      <c r="G164" s="513"/>
      <c r="H164" s="512"/>
      <c r="I164" s="512"/>
      <c r="J164" s="512"/>
      <c r="K164" s="512"/>
      <c r="L164" s="512"/>
      <c r="M164" s="512"/>
      <c r="N164" s="512"/>
      <c r="O164" s="512"/>
      <c r="P164" s="512"/>
      <c r="Q164" s="512"/>
      <c r="R164" s="512"/>
      <c r="S164" s="512"/>
      <c r="T164" s="512"/>
      <c r="U164" s="512"/>
      <c r="V164" s="512"/>
      <c r="W164" s="512"/>
      <c r="X164" s="512"/>
      <c r="Y164" s="512"/>
      <c r="Z164" s="512"/>
      <c r="AA164" s="512"/>
      <c r="AB164" s="512"/>
      <c r="AC164" s="512"/>
      <c r="AD164" s="512"/>
      <c r="AE164" s="512"/>
      <c r="AF164" s="512"/>
      <c r="AG164" s="512"/>
      <c r="AH164" s="512"/>
      <c r="AI164" s="512"/>
      <c r="AJ164" s="512"/>
      <c r="AK164" s="512"/>
      <c r="AL164" s="512"/>
      <c r="AM164" s="512"/>
      <c r="AN164" s="512"/>
      <c r="AO164" s="512"/>
      <c r="AP164" s="512"/>
      <c r="AQ164" s="512"/>
      <c r="AR164" s="512"/>
      <c r="AS164" s="512"/>
      <c r="AT164" s="512"/>
      <c r="AU164" s="512"/>
      <c r="AV164" s="512"/>
      <c r="AW164" s="512"/>
      <c r="AX164" s="512"/>
      <c r="AY164" s="512"/>
      <c r="AZ164" s="512"/>
      <c r="BA164" s="512"/>
      <c r="BB164" s="512"/>
      <c r="BC164" s="512"/>
      <c r="BD164" s="512"/>
      <c r="BE164" s="512"/>
      <c r="BF164" s="512"/>
      <c r="BG164" s="512"/>
      <c r="BH164" s="512"/>
      <c r="BI164" s="512"/>
      <c r="BJ164" s="512"/>
      <c r="BK164" s="512"/>
      <c r="BL164" s="512"/>
      <c r="BM164" s="512"/>
      <c r="BN164" s="512"/>
      <c r="BO164" s="512"/>
      <c r="BP164" s="512"/>
      <c r="BQ164" s="512"/>
      <c r="BR164" s="512"/>
      <c r="BS164" s="512"/>
      <c r="BT164" s="512"/>
      <c r="BU164" s="512"/>
      <c r="BV164" s="512"/>
      <c r="BW164" s="512"/>
      <c r="BX164" s="512"/>
      <c r="BY164" s="512"/>
      <c r="BZ164" s="512"/>
      <c r="CA164" s="512"/>
      <c r="CB164" s="512"/>
      <c r="CC164" s="512"/>
      <c r="CD164" s="512"/>
      <c r="CE164" s="512"/>
      <c r="CF164" s="512"/>
      <c r="CG164" s="512"/>
      <c r="CH164" s="512"/>
      <c r="CI164" s="512"/>
      <c r="CJ164" s="512"/>
      <c r="CK164" s="512"/>
      <c r="CL164" s="512"/>
      <c r="CM164" s="512"/>
      <c r="CN164" s="512"/>
      <c r="CO164" s="512"/>
      <c r="CP164" s="512"/>
      <c r="CQ164" s="512"/>
      <c r="CR164" s="512"/>
      <c r="CS164" s="512"/>
      <c r="CT164" s="12"/>
    </row>
    <row r="165" spans="3:98" hidden="1" x14ac:dyDescent="0.35">
      <c r="E165" s="495"/>
      <c r="F165" s="495"/>
      <c r="G165" s="131"/>
      <c r="H165" s="131"/>
      <c r="I165" s="131"/>
      <c r="J165" s="131"/>
      <c r="K165" s="131"/>
      <c r="L165" s="131"/>
      <c r="M165" s="131"/>
      <c r="N165" s="131"/>
      <c r="O165" s="131"/>
      <c r="P165" s="131"/>
      <c r="Q165" s="131"/>
      <c r="R165" s="131"/>
      <c r="S165" s="131"/>
      <c r="T165" s="131"/>
      <c r="U165" s="131"/>
      <c r="V165" s="131"/>
      <c r="W165" s="131"/>
      <c r="X165" s="131"/>
      <c r="Y165" s="131"/>
      <c r="Z165" s="131"/>
      <c r="AA165" s="131"/>
      <c r="AB165" s="131"/>
      <c r="AC165" s="131"/>
      <c r="AD165" s="131"/>
      <c r="AE165" s="131"/>
      <c r="AF165" s="131"/>
      <c r="AG165" s="131"/>
      <c r="AH165" s="131"/>
      <c r="AI165" s="131"/>
      <c r="AJ165" s="131"/>
      <c r="AK165" s="131"/>
      <c r="AL165" s="131"/>
      <c r="AM165" s="131"/>
      <c r="AN165" s="131"/>
      <c r="AO165" s="131"/>
      <c r="AP165" s="131"/>
      <c r="AQ165" s="131"/>
      <c r="AR165" s="131"/>
      <c r="AS165" s="131"/>
      <c r="AT165" s="131"/>
      <c r="AU165" s="131"/>
      <c r="AV165" s="131"/>
      <c r="AW165" s="131"/>
      <c r="AX165" s="131"/>
      <c r="AY165" s="131"/>
      <c r="AZ165" s="131"/>
      <c r="BA165" s="131"/>
      <c r="BB165" s="131"/>
      <c r="BC165" s="131"/>
      <c r="BD165" s="131"/>
      <c r="BE165" s="131"/>
      <c r="BF165" s="131"/>
      <c r="BG165" s="131"/>
      <c r="BH165" s="131"/>
      <c r="BI165" s="131"/>
      <c r="BJ165" s="131"/>
      <c r="BK165" s="131"/>
      <c r="BL165" s="131"/>
      <c r="BM165" s="131"/>
      <c r="BN165" s="131"/>
      <c r="BO165" s="131"/>
      <c r="BP165" s="131"/>
      <c r="BQ165" s="131"/>
      <c r="BR165" s="131"/>
      <c r="BS165" s="131"/>
      <c r="BT165" s="131"/>
      <c r="BU165" s="131"/>
      <c r="BV165" s="131"/>
      <c r="BW165" s="131"/>
      <c r="BX165" s="131"/>
      <c r="BY165" s="131"/>
      <c r="BZ165" s="131"/>
      <c r="CA165" s="131"/>
      <c r="CB165" s="131"/>
      <c r="CC165" s="131"/>
      <c r="CD165" s="131"/>
      <c r="CE165" s="131"/>
      <c r="CF165" s="131"/>
      <c r="CG165" s="131"/>
      <c r="CH165" s="131"/>
      <c r="CI165" s="131"/>
      <c r="CJ165" s="131"/>
      <c r="CK165" s="131"/>
      <c r="CL165" s="131"/>
      <c r="CM165" s="131"/>
      <c r="CN165" s="131"/>
      <c r="CO165" s="131"/>
      <c r="CP165" s="131"/>
      <c r="CQ165" s="131"/>
      <c r="CR165" s="131"/>
      <c r="CS165" s="131"/>
      <c r="CT165" s="9"/>
    </row>
    <row r="166" spans="3:98" s="71" customFormat="1" ht="14.25" hidden="1" customHeight="1" x14ac:dyDescent="0.3">
      <c r="C166" s="68" t="str">
        <f>C9</f>
        <v>A. Total investment costs</v>
      </c>
      <c r="E166" s="509">
        <f>G166+NPV(G.Asm!$F$40,H166:INDEX(H166:CS166,RP))</f>
        <v>0</v>
      </c>
      <c r="F166" s="509">
        <f>SUMIF($G$4:$CS$4,"&lt;="&amp;RP,G166:CS166)</f>
        <v>0</v>
      </c>
      <c r="G166" s="508">
        <f t="shared" ref="G166:BR166" si="43">G9</f>
        <v>0</v>
      </c>
      <c r="H166" s="508">
        <f t="shared" si="43"/>
        <v>0</v>
      </c>
      <c r="I166" s="508">
        <f t="shared" si="43"/>
        <v>0</v>
      </c>
      <c r="J166" s="508">
        <f t="shared" si="43"/>
        <v>0</v>
      </c>
      <c r="K166" s="508">
        <f t="shared" si="43"/>
        <v>0</v>
      </c>
      <c r="L166" s="508">
        <f t="shared" si="43"/>
        <v>0</v>
      </c>
      <c r="M166" s="508">
        <f t="shared" si="43"/>
        <v>0</v>
      </c>
      <c r="N166" s="508">
        <f t="shared" si="43"/>
        <v>0</v>
      </c>
      <c r="O166" s="508">
        <f t="shared" si="43"/>
        <v>0</v>
      </c>
      <c r="P166" s="508">
        <f t="shared" si="43"/>
        <v>0</v>
      </c>
      <c r="Q166" s="508">
        <f t="shared" si="43"/>
        <v>0</v>
      </c>
      <c r="R166" s="508">
        <f t="shared" si="43"/>
        <v>0</v>
      </c>
      <c r="S166" s="508">
        <f t="shared" si="43"/>
        <v>0</v>
      </c>
      <c r="T166" s="508">
        <f t="shared" si="43"/>
        <v>0</v>
      </c>
      <c r="U166" s="508">
        <f t="shared" si="43"/>
        <v>0</v>
      </c>
      <c r="V166" s="508">
        <f t="shared" si="43"/>
        <v>0</v>
      </c>
      <c r="W166" s="508">
        <f t="shared" si="43"/>
        <v>0</v>
      </c>
      <c r="X166" s="508">
        <f t="shared" si="43"/>
        <v>0</v>
      </c>
      <c r="Y166" s="508">
        <f t="shared" si="43"/>
        <v>0</v>
      </c>
      <c r="Z166" s="508">
        <f t="shared" si="43"/>
        <v>0</v>
      </c>
      <c r="AA166" s="508">
        <f t="shared" si="43"/>
        <v>0</v>
      </c>
      <c r="AB166" s="508">
        <f t="shared" si="43"/>
        <v>0</v>
      </c>
      <c r="AC166" s="508">
        <f t="shared" si="43"/>
        <v>0</v>
      </c>
      <c r="AD166" s="508">
        <f t="shared" si="43"/>
        <v>0</v>
      </c>
      <c r="AE166" s="508">
        <f t="shared" si="43"/>
        <v>0</v>
      </c>
      <c r="AF166" s="508">
        <f t="shared" si="43"/>
        <v>0</v>
      </c>
      <c r="AG166" s="508">
        <f t="shared" si="43"/>
        <v>0</v>
      </c>
      <c r="AH166" s="508">
        <f t="shared" si="43"/>
        <v>0</v>
      </c>
      <c r="AI166" s="508">
        <f t="shared" si="43"/>
        <v>0</v>
      </c>
      <c r="AJ166" s="508">
        <f t="shared" si="43"/>
        <v>0</v>
      </c>
      <c r="AK166" s="508">
        <f t="shared" si="43"/>
        <v>0</v>
      </c>
      <c r="AL166" s="508">
        <f t="shared" si="43"/>
        <v>0</v>
      </c>
      <c r="AM166" s="508">
        <f t="shared" si="43"/>
        <v>0</v>
      </c>
      <c r="AN166" s="508">
        <f t="shared" si="43"/>
        <v>0</v>
      </c>
      <c r="AO166" s="508">
        <f t="shared" si="43"/>
        <v>0</v>
      </c>
      <c r="AP166" s="508">
        <f t="shared" si="43"/>
        <v>0</v>
      </c>
      <c r="AQ166" s="508">
        <f t="shared" si="43"/>
        <v>0</v>
      </c>
      <c r="AR166" s="508">
        <f t="shared" si="43"/>
        <v>0</v>
      </c>
      <c r="AS166" s="508">
        <f t="shared" si="43"/>
        <v>0</v>
      </c>
      <c r="AT166" s="508">
        <f t="shared" si="43"/>
        <v>0</v>
      </c>
      <c r="AU166" s="508">
        <f t="shared" si="43"/>
        <v>0</v>
      </c>
      <c r="AV166" s="508">
        <f t="shared" si="43"/>
        <v>0</v>
      </c>
      <c r="AW166" s="508">
        <f t="shared" si="43"/>
        <v>0</v>
      </c>
      <c r="AX166" s="508">
        <f t="shared" si="43"/>
        <v>0</v>
      </c>
      <c r="AY166" s="508">
        <f t="shared" si="43"/>
        <v>0</v>
      </c>
      <c r="AZ166" s="508">
        <f t="shared" si="43"/>
        <v>0</v>
      </c>
      <c r="BA166" s="508">
        <f t="shared" si="43"/>
        <v>0</v>
      </c>
      <c r="BB166" s="508">
        <f t="shared" si="43"/>
        <v>0</v>
      </c>
      <c r="BC166" s="508">
        <f t="shared" si="43"/>
        <v>0</v>
      </c>
      <c r="BD166" s="508">
        <f t="shared" si="43"/>
        <v>0</v>
      </c>
      <c r="BE166" s="508">
        <f t="shared" si="43"/>
        <v>0</v>
      </c>
      <c r="BF166" s="508">
        <f t="shared" si="43"/>
        <v>0</v>
      </c>
      <c r="BG166" s="508">
        <f t="shared" si="43"/>
        <v>0</v>
      </c>
      <c r="BH166" s="508">
        <f t="shared" si="43"/>
        <v>0</v>
      </c>
      <c r="BI166" s="508">
        <f t="shared" si="43"/>
        <v>0</v>
      </c>
      <c r="BJ166" s="508">
        <f t="shared" si="43"/>
        <v>0</v>
      </c>
      <c r="BK166" s="508">
        <f t="shared" si="43"/>
        <v>0</v>
      </c>
      <c r="BL166" s="508">
        <f t="shared" si="43"/>
        <v>0</v>
      </c>
      <c r="BM166" s="508">
        <f t="shared" si="43"/>
        <v>0</v>
      </c>
      <c r="BN166" s="508">
        <f t="shared" si="43"/>
        <v>0</v>
      </c>
      <c r="BO166" s="508">
        <f t="shared" si="43"/>
        <v>0</v>
      </c>
      <c r="BP166" s="508">
        <f t="shared" si="43"/>
        <v>0</v>
      </c>
      <c r="BQ166" s="508">
        <f t="shared" si="43"/>
        <v>0</v>
      </c>
      <c r="BR166" s="508">
        <f t="shared" si="43"/>
        <v>0</v>
      </c>
      <c r="BS166" s="508">
        <f t="shared" ref="BS166:CS166" si="44">BS9</f>
        <v>0</v>
      </c>
      <c r="BT166" s="508">
        <f t="shared" si="44"/>
        <v>0</v>
      </c>
      <c r="BU166" s="508">
        <f t="shared" si="44"/>
        <v>0</v>
      </c>
      <c r="BV166" s="508">
        <f t="shared" si="44"/>
        <v>0</v>
      </c>
      <c r="BW166" s="508">
        <f t="shared" si="44"/>
        <v>0</v>
      </c>
      <c r="BX166" s="508">
        <f t="shared" si="44"/>
        <v>0</v>
      </c>
      <c r="BY166" s="508">
        <f t="shared" si="44"/>
        <v>0</v>
      </c>
      <c r="BZ166" s="508">
        <f t="shared" si="44"/>
        <v>0</v>
      </c>
      <c r="CA166" s="508">
        <f t="shared" si="44"/>
        <v>0</v>
      </c>
      <c r="CB166" s="508">
        <f t="shared" si="44"/>
        <v>0</v>
      </c>
      <c r="CC166" s="508">
        <f t="shared" si="44"/>
        <v>0</v>
      </c>
      <c r="CD166" s="508">
        <f t="shared" si="44"/>
        <v>0</v>
      </c>
      <c r="CE166" s="508">
        <f t="shared" si="44"/>
        <v>0</v>
      </c>
      <c r="CF166" s="508">
        <f t="shared" si="44"/>
        <v>0</v>
      </c>
      <c r="CG166" s="508">
        <f t="shared" si="44"/>
        <v>0</v>
      </c>
      <c r="CH166" s="508">
        <f t="shared" si="44"/>
        <v>0</v>
      </c>
      <c r="CI166" s="508">
        <f t="shared" si="44"/>
        <v>0</v>
      </c>
      <c r="CJ166" s="508">
        <f t="shared" si="44"/>
        <v>0</v>
      </c>
      <c r="CK166" s="508">
        <f t="shared" si="44"/>
        <v>0</v>
      </c>
      <c r="CL166" s="508">
        <f t="shared" si="44"/>
        <v>0</v>
      </c>
      <c r="CM166" s="508">
        <f t="shared" si="44"/>
        <v>0</v>
      </c>
      <c r="CN166" s="508">
        <f t="shared" si="44"/>
        <v>0</v>
      </c>
      <c r="CO166" s="508">
        <f t="shared" si="44"/>
        <v>0</v>
      </c>
      <c r="CP166" s="508">
        <f t="shared" si="44"/>
        <v>0</v>
      </c>
      <c r="CQ166" s="508">
        <f t="shared" si="44"/>
        <v>0</v>
      </c>
      <c r="CR166" s="508">
        <f t="shared" si="44"/>
        <v>0</v>
      </c>
      <c r="CS166" s="508">
        <f t="shared" si="44"/>
        <v>0</v>
      </c>
      <c r="CT166" s="72"/>
    </row>
    <row r="167" spans="3:98" ht="14.25" hidden="1" customHeight="1" x14ac:dyDescent="0.35">
      <c r="C167" s="81" t="str">
        <f>C40</f>
        <v>B. Residual value</v>
      </c>
      <c r="E167" s="492">
        <f>G167+NPV(G.Asm!$F$40,H167:INDEX(H167:CS167,RP))</f>
        <v>0</v>
      </c>
      <c r="F167" s="492">
        <f>SUMIF($G$4:$CS$4,"&lt;="&amp;RP,G167:CS167)</f>
        <v>0</v>
      </c>
      <c r="G167" s="66">
        <f t="shared" ref="G167:BR167" si="45">G40</f>
        <v>0</v>
      </c>
      <c r="H167" s="66">
        <f t="shared" si="45"/>
        <v>0</v>
      </c>
      <c r="I167" s="66">
        <f t="shared" si="45"/>
        <v>0</v>
      </c>
      <c r="J167" s="66">
        <f t="shared" si="45"/>
        <v>0</v>
      </c>
      <c r="K167" s="66">
        <f t="shared" si="45"/>
        <v>0</v>
      </c>
      <c r="L167" s="66">
        <f t="shared" si="45"/>
        <v>0</v>
      </c>
      <c r="M167" s="66">
        <f t="shared" si="45"/>
        <v>0</v>
      </c>
      <c r="N167" s="66">
        <f t="shared" si="45"/>
        <v>0</v>
      </c>
      <c r="O167" s="66">
        <f t="shared" si="45"/>
        <v>0</v>
      </c>
      <c r="P167" s="66">
        <f t="shared" si="45"/>
        <v>0</v>
      </c>
      <c r="Q167" s="66">
        <f t="shared" si="45"/>
        <v>0</v>
      </c>
      <c r="R167" s="66">
        <f t="shared" si="45"/>
        <v>0</v>
      </c>
      <c r="S167" s="66">
        <f t="shared" si="45"/>
        <v>0</v>
      </c>
      <c r="T167" s="66">
        <f t="shared" si="45"/>
        <v>0</v>
      </c>
      <c r="U167" s="66">
        <f t="shared" si="45"/>
        <v>0</v>
      </c>
      <c r="V167" s="66">
        <f t="shared" si="45"/>
        <v>0</v>
      </c>
      <c r="W167" s="66">
        <f t="shared" si="45"/>
        <v>0</v>
      </c>
      <c r="X167" s="66">
        <f t="shared" si="45"/>
        <v>0</v>
      </c>
      <c r="Y167" s="66">
        <f t="shared" si="45"/>
        <v>0</v>
      </c>
      <c r="Z167" s="66">
        <f t="shared" si="45"/>
        <v>0</v>
      </c>
      <c r="AA167" s="66">
        <f t="shared" si="45"/>
        <v>0</v>
      </c>
      <c r="AB167" s="66">
        <f t="shared" si="45"/>
        <v>0</v>
      </c>
      <c r="AC167" s="66">
        <f t="shared" si="45"/>
        <v>0</v>
      </c>
      <c r="AD167" s="66">
        <f t="shared" si="45"/>
        <v>0</v>
      </c>
      <c r="AE167" s="66">
        <f t="shared" si="45"/>
        <v>0</v>
      </c>
      <c r="AF167" s="66">
        <f t="shared" si="45"/>
        <v>0</v>
      </c>
      <c r="AG167" s="66">
        <f t="shared" si="45"/>
        <v>0</v>
      </c>
      <c r="AH167" s="66">
        <f t="shared" si="45"/>
        <v>0</v>
      </c>
      <c r="AI167" s="66">
        <f t="shared" si="45"/>
        <v>0</v>
      </c>
      <c r="AJ167" s="66">
        <f t="shared" si="45"/>
        <v>0</v>
      </c>
      <c r="AK167" s="66">
        <f t="shared" si="45"/>
        <v>0</v>
      </c>
      <c r="AL167" s="66">
        <f t="shared" si="45"/>
        <v>0</v>
      </c>
      <c r="AM167" s="66">
        <f t="shared" si="45"/>
        <v>0</v>
      </c>
      <c r="AN167" s="66">
        <f t="shared" si="45"/>
        <v>0</v>
      </c>
      <c r="AO167" s="66">
        <f t="shared" si="45"/>
        <v>0</v>
      </c>
      <c r="AP167" s="66">
        <f t="shared" si="45"/>
        <v>0</v>
      </c>
      <c r="AQ167" s="66">
        <f t="shared" si="45"/>
        <v>0</v>
      </c>
      <c r="AR167" s="66">
        <f t="shared" si="45"/>
        <v>0</v>
      </c>
      <c r="AS167" s="66">
        <f t="shared" si="45"/>
        <v>0</v>
      </c>
      <c r="AT167" s="66">
        <f t="shared" si="45"/>
        <v>0</v>
      </c>
      <c r="AU167" s="66">
        <f t="shared" si="45"/>
        <v>0</v>
      </c>
      <c r="AV167" s="66">
        <f t="shared" si="45"/>
        <v>0</v>
      </c>
      <c r="AW167" s="66">
        <f t="shared" si="45"/>
        <v>0</v>
      </c>
      <c r="AX167" s="66">
        <f t="shared" si="45"/>
        <v>0</v>
      </c>
      <c r="AY167" s="66">
        <f t="shared" si="45"/>
        <v>0</v>
      </c>
      <c r="AZ167" s="66">
        <f t="shared" si="45"/>
        <v>0</v>
      </c>
      <c r="BA167" s="66">
        <f t="shared" si="45"/>
        <v>0</v>
      </c>
      <c r="BB167" s="66">
        <f t="shared" si="45"/>
        <v>0</v>
      </c>
      <c r="BC167" s="66">
        <f t="shared" si="45"/>
        <v>0</v>
      </c>
      <c r="BD167" s="66">
        <f t="shared" si="45"/>
        <v>0</v>
      </c>
      <c r="BE167" s="66">
        <f t="shared" si="45"/>
        <v>0</v>
      </c>
      <c r="BF167" s="66">
        <f t="shared" si="45"/>
        <v>0</v>
      </c>
      <c r="BG167" s="66">
        <f t="shared" si="45"/>
        <v>0</v>
      </c>
      <c r="BH167" s="66">
        <f t="shared" si="45"/>
        <v>0</v>
      </c>
      <c r="BI167" s="66">
        <f t="shared" si="45"/>
        <v>0</v>
      </c>
      <c r="BJ167" s="66">
        <f t="shared" si="45"/>
        <v>0</v>
      </c>
      <c r="BK167" s="66">
        <f t="shared" si="45"/>
        <v>0</v>
      </c>
      <c r="BL167" s="66">
        <f t="shared" si="45"/>
        <v>0</v>
      </c>
      <c r="BM167" s="66">
        <f t="shared" si="45"/>
        <v>0</v>
      </c>
      <c r="BN167" s="66">
        <f t="shared" si="45"/>
        <v>0</v>
      </c>
      <c r="BO167" s="66">
        <f t="shared" si="45"/>
        <v>0</v>
      </c>
      <c r="BP167" s="66">
        <f t="shared" si="45"/>
        <v>0</v>
      </c>
      <c r="BQ167" s="66">
        <f t="shared" si="45"/>
        <v>0</v>
      </c>
      <c r="BR167" s="66">
        <f t="shared" si="45"/>
        <v>0</v>
      </c>
      <c r="BS167" s="66">
        <f t="shared" ref="BS167:CS167" si="46">BS40</f>
        <v>0</v>
      </c>
      <c r="BT167" s="66">
        <f t="shared" si="46"/>
        <v>0</v>
      </c>
      <c r="BU167" s="66">
        <f t="shared" si="46"/>
        <v>0</v>
      </c>
      <c r="BV167" s="66">
        <f t="shared" si="46"/>
        <v>0</v>
      </c>
      <c r="BW167" s="66">
        <f t="shared" si="46"/>
        <v>0</v>
      </c>
      <c r="BX167" s="66">
        <f t="shared" si="46"/>
        <v>0</v>
      </c>
      <c r="BY167" s="66">
        <f t="shared" si="46"/>
        <v>0</v>
      </c>
      <c r="BZ167" s="66">
        <f t="shared" si="46"/>
        <v>0</v>
      </c>
      <c r="CA167" s="66">
        <f t="shared" si="46"/>
        <v>0</v>
      </c>
      <c r="CB167" s="66">
        <f t="shared" si="46"/>
        <v>0</v>
      </c>
      <c r="CC167" s="66">
        <f t="shared" si="46"/>
        <v>0</v>
      </c>
      <c r="CD167" s="66">
        <f t="shared" si="46"/>
        <v>0</v>
      </c>
      <c r="CE167" s="66">
        <f t="shared" si="46"/>
        <v>0</v>
      </c>
      <c r="CF167" s="66">
        <f t="shared" si="46"/>
        <v>0</v>
      </c>
      <c r="CG167" s="66">
        <f t="shared" si="46"/>
        <v>0</v>
      </c>
      <c r="CH167" s="66">
        <f t="shared" si="46"/>
        <v>0</v>
      </c>
      <c r="CI167" s="66">
        <f t="shared" si="46"/>
        <v>0</v>
      </c>
      <c r="CJ167" s="66">
        <f t="shared" si="46"/>
        <v>0</v>
      </c>
      <c r="CK167" s="66">
        <f t="shared" si="46"/>
        <v>0</v>
      </c>
      <c r="CL167" s="66">
        <f t="shared" si="46"/>
        <v>0</v>
      </c>
      <c r="CM167" s="66">
        <f t="shared" si="46"/>
        <v>0</v>
      </c>
      <c r="CN167" s="66">
        <f t="shared" si="46"/>
        <v>0</v>
      </c>
      <c r="CO167" s="66">
        <f t="shared" si="46"/>
        <v>0</v>
      </c>
      <c r="CP167" s="66">
        <f t="shared" si="46"/>
        <v>0</v>
      </c>
      <c r="CQ167" s="66">
        <f t="shared" si="46"/>
        <v>0</v>
      </c>
      <c r="CR167" s="66">
        <f t="shared" si="46"/>
        <v>0</v>
      </c>
      <c r="CS167" s="66">
        <f t="shared" si="46"/>
        <v>0</v>
      </c>
      <c r="CT167" s="9"/>
    </row>
    <row r="168" spans="3:98" ht="14.25" hidden="1" customHeight="1" x14ac:dyDescent="0.35">
      <c r="C168" s="81" t="str">
        <f>C44</f>
        <v>C. Total operating and maintenance costs</v>
      </c>
      <c r="E168" s="492">
        <f>G168+NPV(G.Asm!$F$40,H168:INDEX(H168:CS168,RP))</f>
        <v>0</v>
      </c>
      <c r="F168" s="492">
        <f>SUMIF($G$4:$CS$4,"&lt;="&amp;RP,G168:CS168)</f>
        <v>0</v>
      </c>
      <c r="G168" s="66">
        <f t="shared" ref="G168:BR168" si="47">G44</f>
        <v>0</v>
      </c>
      <c r="H168" s="66">
        <f t="shared" si="47"/>
        <v>0</v>
      </c>
      <c r="I168" s="66">
        <f t="shared" si="47"/>
        <v>0</v>
      </c>
      <c r="J168" s="66">
        <f t="shared" si="47"/>
        <v>0</v>
      </c>
      <c r="K168" s="66">
        <f t="shared" si="47"/>
        <v>0</v>
      </c>
      <c r="L168" s="66">
        <f t="shared" si="47"/>
        <v>0</v>
      </c>
      <c r="M168" s="66">
        <f t="shared" si="47"/>
        <v>0</v>
      </c>
      <c r="N168" s="66">
        <f t="shared" si="47"/>
        <v>0</v>
      </c>
      <c r="O168" s="66">
        <f t="shared" si="47"/>
        <v>0</v>
      </c>
      <c r="P168" s="66">
        <f t="shared" si="47"/>
        <v>0</v>
      </c>
      <c r="Q168" s="66">
        <f t="shared" si="47"/>
        <v>0</v>
      </c>
      <c r="R168" s="66">
        <f t="shared" si="47"/>
        <v>0</v>
      </c>
      <c r="S168" s="66">
        <f t="shared" si="47"/>
        <v>0</v>
      </c>
      <c r="T168" s="66">
        <f t="shared" si="47"/>
        <v>0</v>
      </c>
      <c r="U168" s="66">
        <f t="shared" si="47"/>
        <v>0</v>
      </c>
      <c r="V168" s="66">
        <f t="shared" si="47"/>
        <v>0</v>
      </c>
      <c r="W168" s="66">
        <f t="shared" si="47"/>
        <v>0</v>
      </c>
      <c r="X168" s="66">
        <f t="shared" si="47"/>
        <v>0</v>
      </c>
      <c r="Y168" s="66">
        <f t="shared" si="47"/>
        <v>0</v>
      </c>
      <c r="Z168" s="66">
        <f t="shared" si="47"/>
        <v>0</v>
      </c>
      <c r="AA168" s="66">
        <f t="shared" si="47"/>
        <v>0</v>
      </c>
      <c r="AB168" s="66">
        <f t="shared" si="47"/>
        <v>0</v>
      </c>
      <c r="AC168" s="66">
        <f t="shared" si="47"/>
        <v>0</v>
      </c>
      <c r="AD168" s="66">
        <f t="shared" si="47"/>
        <v>0</v>
      </c>
      <c r="AE168" s="66">
        <f t="shared" si="47"/>
        <v>0</v>
      </c>
      <c r="AF168" s="66">
        <f t="shared" si="47"/>
        <v>0</v>
      </c>
      <c r="AG168" s="66">
        <f t="shared" si="47"/>
        <v>0</v>
      </c>
      <c r="AH168" s="66">
        <f t="shared" si="47"/>
        <v>0</v>
      </c>
      <c r="AI168" s="66">
        <f t="shared" si="47"/>
        <v>0</v>
      </c>
      <c r="AJ168" s="66">
        <f t="shared" si="47"/>
        <v>0</v>
      </c>
      <c r="AK168" s="66">
        <f t="shared" si="47"/>
        <v>0</v>
      </c>
      <c r="AL168" s="66">
        <f t="shared" si="47"/>
        <v>0</v>
      </c>
      <c r="AM168" s="66">
        <f t="shared" si="47"/>
        <v>0</v>
      </c>
      <c r="AN168" s="66">
        <f t="shared" si="47"/>
        <v>0</v>
      </c>
      <c r="AO168" s="66">
        <f t="shared" si="47"/>
        <v>0</v>
      </c>
      <c r="AP168" s="66">
        <f t="shared" si="47"/>
        <v>0</v>
      </c>
      <c r="AQ168" s="66">
        <f t="shared" si="47"/>
        <v>0</v>
      </c>
      <c r="AR168" s="66">
        <f t="shared" si="47"/>
        <v>0</v>
      </c>
      <c r="AS168" s="66">
        <f t="shared" si="47"/>
        <v>0</v>
      </c>
      <c r="AT168" s="66">
        <f t="shared" si="47"/>
        <v>0</v>
      </c>
      <c r="AU168" s="66">
        <f t="shared" si="47"/>
        <v>0</v>
      </c>
      <c r="AV168" s="66">
        <f t="shared" si="47"/>
        <v>0</v>
      </c>
      <c r="AW168" s="66">
        <f t="shared" si="47"/>
        <v>0</v>
      </c>
      <c r="AX168" s="66">
        <f t="shared" si="47"/>
        <v>0</v>
      </c>
      <c r="AY168" s="66">
        <f t="shared" si="47"/>
        <v>0</v>
      </c>
      <c r="AZ168" s="66">
        <f t="shared" si="47"/>
        <v>0</v>
      </c>
      <c r="BA168" s="66">
        <f t="shared" si="47"/>
        <v>0</v>
      </c>
      <c r="BB168" s="66">
        <f t="shared" si="47"/>
        <v>0</v>
      </c>
      <c r="BC168" s="66">
        <f t="shared" si="47"/>
        <v>0</v>
      </c>
      <c r="BD168" s="66">
        <f t="shared" si="47"/>
        <v>0</v>
      </c>
      <c r="BE168" s="66">
        <f t="shared" si="47"/>
        <v>0</v>
      </c>
      <c r="BF168" s="66">
        <f t="shared" si="47"/>
        <v>0</v>
      </c>
      <c r="BG168" s="66">
        <f t="shared" si="47"/>
        <v>0</v>
      </c>
      <c r="BH168" s="66">
        <f t="shared" si="47"/>
        <v>0</v>
      </c>
      <c r="BI168" s="66">
        <f t="shared" si="47"/>
        <v>0</v>
      </c>
      <c r="BJ168" s="66">
        <f t="shared" si="47"/>
        <v>0</v>
      </c>
      <c r="BK168" s="66">
        <f t="shared" si="47"/>
        <v>0</v>
      </c>
      <c r="BL168" s="66">
        <f t="shared" si="47"/>
        <v>0</v>
      </c>
      <c r="BM168" s="66">
        <f t="shared" si="47"/>
        <v>0</v>
      </c>
      <c r="BN168" s="66">
        <f t="shared" si="47"/>
        <v>0</v>
      </c>
      <c r="BO168" s="66">
        <f t="shared" si="47"/>
        <v>0</v>
      </c>
      <c r="BP168" s="66">
        <f t="shared" si="47"/>
        <v>0</v>
      </c>
      <c r="BQ168" s="66">
        <f t="shared" si="47"/>
        <v>0</v>
      </c>
      <c r="BR168" s="66">
        <f t="shared" si="47"/>
        <v>0</v>
      </c>
      <c r="BS168" s="66">
        <f t="shared" ref="BS168:CS168" si="48">BS44</f>
        <v>0</v>
      </c>
      <c r="BT168" s="66">
        <f t="shared" si="48"/>
        <v>0</v>
      </c>
      <c r="BU168" s="66">
        <f t="shared" si="48"/>
        <v>0</v>
      </c>
      <c r="BV168" s="66">
        <f t="shared" si="48"/>
        <v>0</v>
      </c>
      <c r="BW168" s="66">
        <f t="shared" si="48"/>
        <v>0</v>
      </c>
      <c r="BX168" s="66">
        <f t="shared" si="48"/>
        <v>0</v>
      </c>
      <c r="BY168" s="66">
        <f t="shared" si="48"/>
        <v>0</v>
      </c>
      <c r="BZ168" s="66">
        <f t="shared" si="48"/>
        <v>0</v>
      </c>
      <c r="CA168" s="66">
        <f t="shared" si="48"/>
        <v>0</v>
      </c>
      <c r="CB168" s="66">
        <f t="shared" si="48"/>
        <v>0</v>
      </c>
      <c r="CC168" s="66">
        <f t="shared" si="48"/>
        <v>0</v>
      </c>
      <c r="CD168" s="66">
        <f t="shared" si="48"/>
        <v>0</v>
      </c>
      <c r="CE168" s="66">
        <f t="shared" si="48"/>
        <v>0</v>
      </c>
      <c r="CF168" s="66">
        <f t="shared" si="48"/>
        <v>0</v>
      </c>
      <c r="CG168" s="66">
        <f t="shared" si="48"/>
        <v>0</v>
      </c>
      <c r="CH168" s="66">
        <f t="shared" si="48"/>
        <v>0</v>
      </c>
      <c r="CI168" s="66">
        <f t="shared" si="48"/>
        <v>0</v>
      </c>
      <c r="CJ168" s="66">
        <f t="shared" si="48"/>
        <v>0</v>
      </c>
      <c r="CK168" s="66">
        <f t="shared" si="48"/>
        <v>0</v>
      </c>
      <c r="CL168" s="66">
        <f t="shared" si="48"/>
        <v>0</v>
      </c>
      <c r="CM168" s="66">
        <f t="shared" si="48"/>
        <v>0</v>
      </c>
      <c r="CN168" s="66">
        <f t="shared" si="48"/>
        <v>0</v>
      </c>
      <c r="CO168" s="66">
        <f t="shared" si="48"/>
        <v>0</v>
      </c>
      <c r="CP168" s="66">
        <f t="shared" si="48"/>
        <v>0</v>
      </c>
      <c r="CQ168" s="66">
        <f t="shared" si="48"/>
        <v>0</v>
      </c>
      <c r="CR168" s="66">
        <f t="shared" si="48"/>
        <v>0</v>
      </c>
      <c r="CS168" s="66">
        <f t="shared" si="48"/>
        <v>0</v>
      </c>
      <c r="CT168" s="9"/>
    </row>
    <row r="169" spans="3:98" ht="14.25" hidden="1" customHeight="1" x14ac:dyDescent="0.35">
      <c r="C169" s="81" t="str">
        <f>C71</f>
        <v>F. Total revenues</v>
      </c>
      <c r="E169" s="492">
        <f>G169+NPV(G.Asm!$F$40,H169:INDEX(H169:CS169,RP))</f>
        <v>0</v>
      </c>
      <c r="F169" s="492">
        <f>SUMIF($G$4:$CS$4,"&lt;="&amp;RP,G169:CS169)</f>
        <v>0</v>
      </c>
      <c r="G169" s="66">
        <f t="shared" ref="G169:BR169" si="49">G71</f>
        <v>0</v>
      </c>
      <c r="H169" s="66">
        <f t="shared" si="49"/>
        <v>0</v>
      </c>
      <c r="I169" s="66">
        <f t="shared" si="49"/>
        <v>0</v>
      </c>
      <c r="J169" s="66">
        <f t="shared" si="49"/>
        <v>0</v>
      </c>
      <c r="K169" s="66">
        <f t="shared" si="49"/>
        <v>0</v>
      </c>
      <c r="L169" s="66">
        <f t="shared" si="49"/>
        <v>0</v>
      </c>
      <c r="M169" s="66">
        <f t="shared" si="49"/>
        <v>0</v>
      </c>
      <c r="N169" s="66">
        <f t="shared" si="49"/>
        <v>0</v>
      </c>
      <c r="O169" s="66">
        <f t="shared" si="49"/>
        <v>0</v>
      </c>
      <c r="P169" s="66">
        <f t="shared" si="49"/>
        <v>0</v>
      </c>
      <c r="Q169" s="66">
        <f t="shared" si="49"/>
        <v>0</v>
      </c>
      <c r="R169" s="66">
        <f t="shared" si="49"/>
        <v>0</v>
      </c>
      <c r="S169" s="66">
        <f t="shared" si="49"/>
        <v>0</v>
      </c>
      <c r="T169" s="66">
        <f t="shared" si="49"/>
        <v>0</v>
      </c>
      <c r="U169" s="66">
        <f t="shared" si="49"/>
        <v>0</v>
      </c>
      <c r="V169" s="66">
        <f t="shared" si="49"/>
        <v>0</v>
      </c>
      <c r="W169" s="66">
        <f t="shared" si="49"/>
        <v>0</v>
      </c>
      <c r="X169" s="66">
        <f t="shared" si="49"/>
        <v>0</v>
      </c>
      <c r="Y169" s="66">
        <f t="shared" si="49"/>
        <v>0</v>
      </c>
      <c r="Z169" s="66">
        <f t="shared" si="49"/>
        <v>0</v>
      </c>
      <c r="AA169" s="66">
        <f t="shared" si="49"/>
        <v>0</v>
      </c>
      <c r="AB169" s="66">
        <f t="shared" si="49"/>
        <v>0</v>
      </c>
      <c r="AC169" s="66">
        <f t="shared" si="49"/>
        <v>0</v>
      </c>
      <c r="AD169" s="66">
        <f t="shared" si="49"/>
        <v>0</v>
      </c>
      <c r="AE169" s="66">
        <f t="shared" si="49"/>
        <v>0</v>
      </c>
      <c r="AF169" s="66">
        <f t="shared" si="49"/>
        <v>0</v>
      </c>
      <c r="AG169" s="66">
        <f t="shared" si="49"/>
        <v>0</v>
      </c>
      <c r="AH169" s="66">
        <f t="shared" si="49"/>
        <v>0</v>
      </c>
      <c r="AI169" s="66">
        <f t="shared" si="49"/>
        <v>0</v>
      </c>
      <c r="AJ169" s="66">
        <f t="shared" si="49"/>
        <v>0</v>
      </c>
      <c r="AK169" s="66">
        <f t="shared" si="49"/>
        <v>0</v>
      </c>
      <c r="AL169" s="66">
        <f t="shared" si="49"/>
        <v>0</v>
      </c>
      <c r="AM169" s="66">
        <f t="shared" si="49"/>
        <v>0</v>
      </c>
      <c r="AN169" s="66">
        <f t="shared" si="49"/>
        <v>0</v>
      </c>
      <c r="AO169" s="66">
        <f t="shared" si="49"/>
        <v>0</v>
      </c>
      <c r="AP169" s="66">
        <f t="shared" si="49"/>
        <v>0</v>
      </c>
      <c r="AQ169" s="66">
        <f t="shared" si="49"/>
        <v>0</v>
      </c>
      <c r="AR169" s="66">
        <f t="shared" si="49"/>
        <v>0</v>
      </c>
      <c r="AS169" s="66">
        <f t="shared" si="49"/>
        <v>0</v>
      </c>
      <c r="AT169" s="66">
        <f t="shared" si="49"/>
        <v>0</v>
      </c>
      <c r="AU169" s="66">
        <f t="shared" si="49"/>
        <v>0</v>
      </c>
      <c r="AV169" s="66">
        <f t="shared" si="49"/>
        <v>0</v>
      </c>
      <c r="AW169" s="66">
        <f t="shared" si="49"/>
        <v>0</v>
      </c>
      <c r="AX169" s="66">
        <f t="shared" si="49"/>
        <v>0</v>
      </c>
      <c r="AY169" s="66">
        <f t="shared" si="49"/>
        <v>0</v>
      </c>
      <c r="AZ169" s="66">
        <f t="shared" si="49"/>
        <v>0</v>
      </c>
      <c r="BA169" s="66">
        <f t="shared" si="49"/>
        <v>0</v>
      </c>
      <c r="BB169" s="66">
        <f t="shared" si="49"/>
        <v>0</v>
      </c>
      <c r="BC169" s="66">
        <f t="shared" si="49"/>
        <v>0</v>
      </c>
      <c r="BD169" s="66">
        <f t="shared" si="49"/>
        <v>0</v>
      </c>
      <c r="BE169" s="66">
        <f t="shared" si="49"/>
        <v>0</v>
      </c>
      <c r="BF169" s="66">
        <f t="shared" si="49"/>
        <v>0</v>
      </c>
      <c r="BG169" s="66">
        <f t="shared" si="49"/>
        <v>0</v>
      </c>
      <c r="BH169" s="66">
        <f t="shared" si="49"/>
        <v>0</v>
      </c>
      <c r="BI169" s="66">
        <f t="shared" si="49"/>
        <v>0</v>
      </c>
      <c r="BJ169" s="66">
        <f t="shared" si="49"/>
        <v>0</v>
      </c>
      <c r="BK169" s="66">
        <f t="shared" si="49"/>
        <v>0</v>
      </c>
      <c r="BL169" s="66">
        <f t="shared" si="49"/>
        <v>0</v>
      </c>
      <c r="BM169" s="66">
        <f t="shared" si="49"/>
        <v>0</v>
      </c>
      <c r="BN169" s="66">
        <f t="shared" si="49"/>
        <v>0</v>
      </c>
      <c r="BO169" s="66">
        <f t="shared" si="49"/>
        <v>0</v>
      </c>
      <c r="BP169" s="66">
        <f t="shared" si="49"/>
        <v>0</v>
      </c>
      <c r="BQ169" s="66">
        <f t="shared" si="49"/>
        <v>0</v>
      </c>
      <c r="BR169" s="66">
        <f t="shared" si="49"/>
        <v>0</v>
      </c>
      <c r="BS169" s="66">
        <f t="shared" ref="BS169:CS169" si="50">BS71</f>
        <v>0</v>
      </c>
      <c r="BT169" s="66">
        <f t="shared" si="50"/>
        <v>0</v>
      </c>
      <c r="BU169" s="66">
        <f t="shared" si="50"/>
        <v>0</v>
      </c>
      <c r="BV169" s="66">
        <f t="shared" si="50"/>
        <v>0</v>
      </c>
      <c r="BW169" s="66">
        <f t="shared" si="50"/>
        <v>0</v>
      </c>
      <c r="BX169" s="66">
        <f t="shared" si="50"/>
        <v>0</v>
      </c>
      <c r="BY169" s="66">
        <f t="shared" si="50"/>
        <v>0</v>
      </c>
      <c r="BZ169" s="66">
        <f t="shared" si="50"/>
        <v>0</v>
      </c>
      <c r="CA169" s="66">
        <f t="shared" si="50"/>
        <v>0</v>
      </c>
      <c r="CB169" s="66">
        <f t="shared" si="50"/>
        <v>0</v>
      </c>
      <c r="CC169" s="66">
        <f t="shared" si="50"/>
        <v>0</v>
      </c>
      <c r="CD169" s="66">
        <f t="shared" si="50"/>
        <v>0</v>
      </c>
      <c r="CE169" s="66">
        <f t="shared" si="50"/>
        <v>0</v>
      </c>
      <c r="CF169" s="66">
        <f t="shared" si="50"/>
        <v>0</v>
      </c>
      <c r="CG169" s="66">
        <f t="shared" si="50"/>
        <v>0</v>
      </c>
      <c r="CH169" s="66">
        <f t="shared" si="50"/>
        <v>0</v>
      </c>
      <c r="CI169" s="66">
        <f t="shared" si="50"/>
        <v>0</v>
      </c>
      <c r="CJ169" s="66">
        <f t="shared" si="50"/>
        <v>0</v>
      </c>
      <c r="CK169" s="66">
        <f t="shared" si="50"/>
        <v>0</v>
      </c>
      <c r="CL169" s="66">
        <f t="shared" si="50"/>
        <v>0</v>
      </c>
      <c r="CM169" s="66">
        <f t="shared" si="50"/>
        <v>0</v>
      </c>
      <c r="CN169" s="66">
        <f t="shared" si="50"/>
        <v>0</v>
      </c>
      <c r="CO169" s="66">
        <f t="shared" si="50"/>
        <v>0</v>
      </c>
      <c r="CP169" s="66">
        <f t="shared" si="50"/>
        <v>0</v>
      </c>
      <c r="CQ169" s="66">
        <f t="shared" si="50"/>
        <v>0</v>
      </c>
      <c r="CR169" s="66">
        <f t="shared" si="50"/>
        <v>0</v>
      </c>
      <c r="CS169" s="66">
        <f t="shared" si="50"/>
        <v>0</v>
      </c>
      <c r="CT169" s="9"/>
    </row>
    <row r="170" spans="3:98" s="3" customFormat="1" ht="14.25" hidden="1" customHeight="1" x14ac:dyDescent="0.3">
      <c r="C170" s="87"/>
      <c r="E170" s="495"/>
      <c r="F170" s="495"/>
      <c r="G170" s="131"/>
      <c r="H170" s="131"/>
      <c r="I170" s="131"/>
      <c r="J170" s="131"/>
      <c r="K170" s="131"/>
      <c r="L170" s="131"/>
      <c r="M170" s="131"/>
      <c r="N170" s="131"/>
      <c r="O170" s="131"/>
      <c r="P170" s="131"/>
      <c r="Q170" s="131"/>
      <c r="R170" s="131"/>
      <c r="S170" s="131"/>
      <c r="T170" s="131"/>
      <c r="U170" s="131"/>
      <c r="V170" s="131"/>
      <c r="W170" s="131"/>
      <c r="X170" s="131"/>
      <c r="Y170" s="131"/>
      <c r="Z170" s="131"/>
      <c r="AA170" s="131"/>
      <c r="AB170" s="131"/>
      <c r="AC170" s="131"/>
      <c r="AD170" s="131"/>
      <c r="AE170" s="131"/>
      <c r="AF170" s="131"/>
      <c r="AG170" s="131"/>
      <c r="AH170" s="131"/>
      <c r="AI170" s="131"/>
      <c r="AJ170" s="131"/>
      <c r="AK170" s="131"/>
      <c r="AL170" s="131"/>
      <c r="AM170" s="131"/>
      <c r="AN170" s="131"/>
      <c r="AO170" s="131"/>
      <c r="AP170" s="131"/>
      <c r="AQ170" s="131"/>
      <c r="AR170" s="131"/>
      <c r="AS170" s="131"/>
      <c r="AT170" s="131"/>
      <c r="AU170" s="131"/>
      <c r="AV170" s="131"/>
      <c r="AW170" s="131"/>
      <c r="AX170" s="131"/>
      <c r="AY170" s="131"/>
      <c r="AZ170" s="131"/>
      <c r="BA170" s="131"/>
      <c r="BB170" s="131"/>
      <c r="BC170" s="131"/>
      <c r="BD170" s="131"/>
      <c r="BE170" s="131"/>
      <c r="BF170" s="131"/>
      <c r="BG170" s="131"/>
      <c r="BH170" s="131"/>
      <c r="BI170" s="131"/>
      <c r="BJ170" s="131"/>
      <c r="BK170" s="131"/>
      <c r="BL170" s="131"/>
      <c r="BM170" s="131"/>
      <c r="BN170" s="131"/>
      <c r="BO170" s="131"/>
      <c r="BP170" s="131"/>
      <c r="BQ170" s="131"/>
      <c r="BR170" s="131"/>
      <c r="BS170" s="131"/>
      <c r="BT170" s="131"/>
      <c r="BU170" s="131"/>
      <c r="BV170" s="131"/>
      <c r="BW170" s="131"/>
      <c r="BX170" s="131"/>
      <c r="BY170" s="131"/>
      <c r="BZ170" s="131"/>
      <c r="CA170" s="131"/>
      <c r="CB170" s="131"/>
      <c r="CC170" s="131"/>
      <c r="CD170" s="131"/>
      <c r="CE170" s="131"/>
      <c r="CF170" s="131"/>
      <c r="CG170" s="131"/>
      <c r="CH170" s="131"/>
      <c r="CI170" s="131"/>
      <c r="CJ170" s="131"/>
      <c r="CK170" s="131"/>
      <c r="CL170" s="131"/>
      <c r="CM170" s="131"/>
      <c r="CN170" s="131"/>
      <c r="CO170" s="131"/>
      <c r="CP170" s="131"/>
      <c r="CQ170" s="131"/>
      <c r="CR170" s="131"/>
      <c r="CS170" s="131"/>
      <c r="CT170" s="9"/>
    </row>
    <row r="171" spans="3:98" ht="14.25" hidden="1" customHeight="1" x14ac:dyDescent="0.35">
      <c r="C171" s="81" t="str">
        <f>C67</f>
        <v>E. Text: Text/Year</v>
      </c>
      <c r="E171" s="492">
        <f>G171+NPV(G.Asm!$F$40,H171:INDEX(H171:CS171,RP))</f>
        <v>0</v>
      </c>
      <c r="F171" s="492">
        <f>SUMIF($G$4:$CS$4,"&lt;="&amp;RP,G171:CS171)</f>
        <v>0</v>
      </c>
      <c r="G171" s="66">
        <f t="shared" ref="G171:BR171" si="51">G67</f>
        <v>0</v>
      </c>
      <c r="H171" s="66">
        <f t="shared" si="51"/>
        <v>0</v>
      </c>
      <c r="I171" s="66">
        <f t="shared" si="51"/>
        <v>0</v>
      </c>
      <c r="J171" s="66">
        <f t="shared" si="51"/>
        <v>0</v>
      </c>
      <c r="K171" s="66">
        <f t="shared" si="51"/>
        <v>0</v>
      </c>
      <c r="L171" s="66">
        <f t="shared" si="51"/>
        <v>0</v>
      </c>
      <c r="M171" s="66">
        <f t="shared" si="51"/>
        <v>0</v>
      </c>
      <c r="N171" s="66">
        <f t="shared" si="51"/>
        <v>0</v>
      </c>
      <c r="O171" s="66">
        <f t="shared" si="51"/>
        <v>0</v>
      </c>
      <c r="P171" s="66">
        <f t="shared" si="51"/>
        <v>0</v>
      </c>
      <c r="Q171" s="66">
        <f t="shared" si="51"/>
        <v>0</v>
      </c>
      <c r="R171" s="66">
        <f t="shared" si="51"/>
        <v>0</v>
      </c>
      <c r="S171" s="66">
        <f t="shared" si="51"/>
        <v>0</v>
      </c>
      <c r="T171" s="66">
        <f t="shared" si="51"/>
        <v>0</v>
      </c>
      <c r="U171" s="66">
        <f t="shared" si="51"/>
        <v>0</v>
      </c>
      <c r="V171" s="66">
        <f t="shared" si="51"/>
        <v>0</v>
      </c>
      <c r="W171" s="66">
        <f t="shared" si="51"/>
        <v>0</v>
      </c>
      <c r="X171" s="66">
        <f t="shared" si="51"/>
        <v>0</v>
      </c>
      <c r="Y171" s="66">
        <f t="shared" si="51"/>
        <v>0</v>
      </c>
      <c r="Z171" s="66">
        <f t="shared" si="51"/>
        <v>0</v>
      </c>
      <c r="AA171" s="66">
        <f t="shared" si="51"/>
        <v>0</v>
      </c>
      <c r="AB171" s="66">
        <f t="shared" si="51"/>
        <v>0</v>
      </c>
      <c r="AC171" s="66">
        <f t="shared" si="51"/>
        <v>0</v>
      </c>
      <c r="AD171" s="66">
        <f t="shared" si="51"/>
        <v>0</v>
      </c>
      <c r="AE171" s="66">
        <f t="shared" si="51"/>
        <v>0</v>
      </c>
      <c r="AF171" s="66">
        <f t="shared" si="51"/>
        <v>0</v>
      </c>
      <c r="AG171" s="66">
        <f t="shared" si="51"/>
        <v>0</v>
      </c>
      <c r="AH171" s="66">
        <f t="shared" si="51"/>
        <v>0</v>
      </c>
      <c r="AI171" s="66">
        <f t="shared" si="51"/>
        <v>0</v>
      </c>
      <c r="AJ171" s="66">
        <f t="shared" si="51"/>
        <v>0</v>
      </c>
      <c r="AK171" s="66">
        <f t="shared" si="51"/>
        <v>0</v>
      </c>
      <c r="AL171" s="66">
        <f t="shared" si="51"/>
        <v>0</v>
      </c>
      <c r="AM171" s="66">
        <f t="shared" si="51"/>
        <v>0</v>
      </c>
      <c r="AN171" s="66">
        <f t="shared" si="51"/>
        <v>0</v>
      </c>
      <c r="AO171" s="66">
        <f t="shared" si="51"/>
        <v>0</v>
      </c>
      <c r="AP171" s="66">
        <f t="shared" si="51"/>
        <v>0</v>
      </c>
      <c r="AQ171" s="66">
        <f t="shared" si="51"/>
        <v>0</v>
      </c>
      <c r="AR171" s="66">
        <f t="shared" si="51"/>
        <v>0</v>
      </c>
      <c r="AS171" s="66">
        <f t="shared" si="51"/>
        <v>0</v>
      </c>
      <c r="AT171" s="66">
        <f t="shared" si="51"/>
        <v>0</v>
      </c>
      <c r="AU171" s="66">
        <f t="shared" si="51"/>
        <v>0</v>
      </c>
      <c r="AV171" s="66">
        <f t="shared" si="51"/>
        <v>0</v>
      </c>
      <c r="AW171" s="66">
        <f t="shared" si="51"/>
        <v>0</v>
      </c>
      <c r="AX171" s="66">
        <f t="shared" si="51"/>
        <v>0</v>
      </c>
      <c r="AY171" s="66">
        <f t="shared" si="51"/>
        <v>0</v>
      </c>
      <c r="AZ171" s="66">
        <f t="shared" si="51"/>
        <v>0</v>
      </c>
      <c r="BA171" s="66">
        <f t="shared" si="51"/>
        <v>0</v>
      </c>
      <c r="BB171" s="66">
        <f t="shared" si="51"/>
        <v>0</v>
      </c>
      <c r="BC171" s="66">
        <f t="shared" si="51"/>
        <v>0</v>
      </c>
      <c r="BD171" s="66">
        <f t="shared" si="51"/>
        <v>0</v>
      </c>
      <c r="BE171" s="66">
        <f t="shared" si="51"/>
        <v>0</v>
      </c>
      <c r="BF171" s="66">
        <f t="shared" si="51"/>
        <v>0</v>
      </c>
      <c r="BG171" s="66">
        <f t="shared" si="51"/>
        <v>0</v>
      </c>
      <c r="BH171" s="66">
        <f t="shared" si="51"/>
        <v>0</v>
      </c>
      <c r="BI171" s="66">
        <f t="shared" si="51"/>
        <v>0</v>
      </c>
      <c r="BJ171" s="66">
        <f t="shared" si="51"/>
        <v>0</v>
      </c>
      <c r="BK171" s="66">
        <f t="shared" si="51"/>
        <v>0</v>
      </c>
      <c r="BL171" s="66">
        <f t="shared" si="51"/>
        <v>0</v>
      </c>
      <c r="BM171" s="66">
        <f t="shared" si="51"/>
        <v>0</v>
      </c>
      <c r="BN171" s="66">
        <f t="shared" si="51"/>
        <v>0</v>
      </c>
      <c r="BO171" s="66">
        <f t="shared" si="51"/>
        <v>0</v>
      </c>
      <c r="BP171" s="66">
        <f t="shared" si="51"/>
        <v>0</v>
      </c>
      <c r="BQ171" s="66">
        <f t="shared" si="51"/>
        <v>0</v>
      </c>
      <c r="BR171" s="66">
        <f t="shared" si="51"/>
        <v>0</v>
      </c>
      <c r="BS171" s="66">
        <f t="shared" ref="BS171:CS171" si="52">BS67</f>
        <v>0</v>
      </c>
      <c r="BT171" s="66">
        <f t="shared" si="52"/>
        <v>0</v>
      </c>
      <c r="BU171" s="66">
        <f t="shared" si="52"/>
        <v>0</v>
      </c>
      <c r="BV171" s="66">
        <f t="shared" si="52"/>
        <v>0</v>
      </c>
      <c r="BW171" s="66">
        <f t="shared" si="52"/>
        <v>0</v>
      </c>
      <c r="BX171" s="66">
        <f t="shared" si="52"/>
        <v>0</v>
      </c>
      <c r="BY171" s="66">
        <f t="shared" si="52"/>
        <v>0</v>
      </c>
      <c r="BZ171" s="66">
        <f t="shared" si="52"/>
        <v>0</v>
      </c>
      <c r="CA171" s="66">
        <f t="shared" si="52"/>
        <v>0</v>
      </c>
      <c r="CB171" s="66">
        <f t="shared" si="52"/>
        <v>0</v>
      </c>
      <c r="CC171" s="66">
        <f t="shared" si="52"/>
        <v>0</v>
      </c>
      <c r="CD171" s="66">
        <f t="shared" si="52"/>
        <v>0</v>
      </c>
      <c r="CE171" s="66">
        <f t="shared" si="52"/>
        <v>0</v>
      </c>
      <c r="CF171" s="66">
        <f t="shared" si="52"/>
        <v>0</v>
      </c>
      <c r="CG171" s="66">
        <f t="shared" si="52"/>
        <v>0</v>
      </c>
      <c r="CH171" s="66">
        <f t="shared" si="52"/>
        <v>0</v>
      </c>
      <c r="CI171" s="66">
        <f t="shared" si="52"/>
        <v>0</v>
      </c>
      <c r="CJ171" s="66">
        <f t="shared" si="52"/>
        <v>0</v>
      </c>
      <c r="CK171" s="66">
        <f t="shared" si="52"/>
        <v>0</v>
      </c>
      <c r="CL171" s="66">
        <f t="shared" si="52"/>
        <v>0</v>
      </c>
      <c r="CM171" s="66">
        <f t="shared" si="52"/>
        <v>0</v>
      </c>
      <c r="CN171" s="66">
        <f t="shared" si="52"/>
        <v>0</v>
      </c>
      <c r="CO171" s="66">
        <f t="shared" si="52"/>
        <v>0</v>
      </c>
      <c r="CP171" s="66">
        <f t="shared" si="52"/>
        <v>0</v>
      </c>
      <c r="CQ171" s="66">
        <f t="shared" si="52"/>
        <v>0</v>
      </c>
      <c r="CR171" s="66">
        <f t="shared" si="52"/>
        <v>0</v>
      </c>
      <c r="CS171" s="66">
        <f t="shared" si="52"/>
        <v>0</v>
      </c>
      <c r="CT171" s="9"/>
    </row>
    <row r="172" spans="3:98" hidden="1" x14ac:dyDescent="0.35">
      <c r="E172" s="495"/>
      <c r="F172" s="495"/>
      <c r="G172" s="131"/>
      <c r="H172" s="131"/>
      <c r="I172" s="131"/>
      <c r="J172" s="131"/>
      <c r="K172" s="131"/>
      <c r="L172" s="131"/>
      <c r="M172" s="131"/>
      <c r="N172" s="131"/>
      <c r="O172" s="131"/>
      <c r="P172" s="131"/>
      <c r="Q172" s="131"/>
      <c r="R172" s="131"/>
      <c r="S172" s="131"/>
      <c r="T172" s="131"/>
      <c r="U172" s="131"/>
      <c r="V172" s="131"/>
      <c r="W172" s="131"/>
      <c r="X172" s="131"/>
      <c r="Y172" s="131"/>
      <c r="Z172" s="131"/>
      <c r="AA172" s="131"/>
      <c r="AB172" s="131"/>
      <c r="AC172" s="131"/>
      <c r="AD172" s="131"/>
      <c r="AE172" s="131"/>
      <c r="AF172" s="131"/>
      <c r="AG172" s="131"/>
      <c r="AH172" s="131"/>
      <c r="AI172" s="131"/>
      <c r="AJ172" s="131"/>
      <c r="AK172" s="131"/>
      <c r="AL172" s="131"/>
      <c r="AM172" s="131"/>
      <c r="AN172" s="131"/>
      <c r="AO172" s="131"/>
      <c r="AP172" s="131"/>
      <c r="AQ172" s="131"/>
      <c r="AR172" s="131"/>
      <c r="AS172" s="131"/>
      <c r="AT172" s="131"/>
      <c r="AU172" s="131"/>
      <c r="AV172" s="131"/>
      <c r="AW172" s="131"/>
      <c r="AX172" s="131"/>
      <c r="AY172" s="131"/>
      <c r="AZ172" s="131"/>
      <c r="BA172" s="131"/>
      <c r="BB172" s="131"/>
      <c r="BC172" s="131"/>
      <c r="BD172" s="131"/>
      <c r="BE172" s="131"/>
      <c r="BF172" s="131"/>
      <c r="BG172" s="131"/>
      <c r="BH172" s="131"/>
      <c r="BI172" s="131"/>
      <c r="BJ172" s="131"/>
      <c r="BK172" s="131"/>
      <c r="BL172" s="131"/>
      <c r="BM172" s="131"/>
      <c r="BN172" s="131"/>
      <c r="BO172" s="131"/>
      <c r="BP172" s="131"/>
      <c r="BQ172" s="131"/>
      <c r="BR172" s="131"/>
      <c r="BS172" s="131"/>
      <c r="BT172" s="131"/>
      <c r="BU172" s="131"/>
      <c r="BV172" s="131"/>
      <c r="BW172" s="131"/>
      <c r="BX172" s="131"/>
      <c r="BY172" s="131"/>
      <c r="BZ172" s="131"/>
      <c r="CA172" s="131"/>
      <c r="CB172" s="131"/>
      <c r="CC172" s="131"/>
      <c r="CD172" s="131"/>
      <c r="CE172" s="131"/>
      <c r="CF172" s="131"/>
      <c r="CG172" s="131"/>
      <c r="CH172" s="131"/>
      <c r="CI172" s="131"/>
      <c r="CJ172" s="131"/>
      <c r="CK172" s="131"/>
      <c r="CL172" s="131"/>
      <c r="CM172" s="131"/>
      <c r="CN172" s="131"/>
      <c r="CO172" s="131"/>
      <c r="CP172" s="131"/>
      <c r="CQ172" s="131"/>
      <c r="CR172" s="131"/>
      <c r="CS172" s="131"/>
      <c r="CT172" s="9"/>
    </row>
    <row r="173" spans="3:98" ht="14.25" hidden="1" customHeight="1" x14ac:dyDescent="0.35">
      <c r="C173" s="81" t="str">
        <f>C95</f>
        <v>G. Total net value of externalities</v>
      </c>
      <c r="E173" s="492">
        <f>G173+NPV(G.Asm!$F$40,H173:INDEX(H173:CS173,RP))</f>
        <v>0</v>
      </c>
      <c r="F173" s="492">
        <f>SUMIF($G$4:$CS$4,"&lt;="&amp;RP,G173:CS173)</f>
        <v>0</v>
      </c>
      <c r="G173" s="66">
        <f t="shared" ref="G173:BR173" si="53">G95</f>
        <v>0</v>
      </c>
      <c r="H173" s="66">
        <f t="shared" si="53"/>
        <v>0</v>
      </c>
      <c r="I173" s="66">
        <f t="shared" si="53"/>
        <v>0</v>
      </c>
      <c r="J173" s="66">
        <f t="shared" si="53"/>
        <v>0</v>
      </c>
      <c r="K173" s="66">
        <f t="shared" si="53"/>
        <v>0</v>
      </c>
      <c r="L173" s="66">
        <f t="shared" si="53"/>
        <v>0</v>
      </c>
      <c r="M173" s="66">
        <f t="shared" si="53"/>
        <v>0</v>
      </c>
      <c r="N173" s="66">
        <f t="shared" si="53"/>
        <v>0</v>
      </c>
      <c r="O173" s="66">
        <f t="shared" si="53"/>
        <v>0</v>
      </c>
      <c r="P173" s="66">
        <f t="shared" si="53"/>
        <v>0</v>
      </c>
      <c r="Q173" s="66">
        <f t="shared" si="53"/>
        <v>0</v>
      </c>
      <c r="R173" s="66">
        <f t="shared" si="53"/>
        <v>0</v>
      </c>
      <c r="S173" s="66">
        <f t="shared" si="53"/>
        <v>0</v>
      </c>
      <c r="T173" s="66">
        <f t="shared" si="53"/>
        <v>0</v>
      </c>
      <c r="U173" s="66">
        <f t="shared" si="53"/>
        <v>0</v>
      </c>
      <c r="V173" s="66">
        <f t="shared" si="53"/>
        <v>0</v>
      </c>
      <c r="W173" s="66">
        <f t="shared" si="53"/>
        <v>0</v>
      </c>
      <c r="X173" s="66">
        <f t="shared" si="53"/>
        <v>0</v>
      </c>
      <c r="Y173" s="66">
        <f t="shared" si="53"/>
        <v>0</v>
      </c>
      <c r="Z173" s="66">
        <f t="shared" si="53"/>
        <v>0</v>
      </c>
      <c r="AA173" s="66">
        <f t="shared" si="53"/>
        <v>0</v>
      </c>
      <c r="AB173" s="66">
        <f t="shared" si="53"/>
        <v>0</v>
      </c>
      <c r="AC173" s="66">
        <f t="shared" si="53"/>
        <v>0</v>
      </c>
      <c r="AD173" s="66">
        <f t="shared" si="53"/>
        <v>0</v>
      </c>
      <c r="AE173" s="66">
        <f t="shared" si="53"/>
        <v>0</v>
      </c>
      <c r="AF173" s="66">
        <f t="shared" si="53"/>
        <v>0</v>
      </c>
      <c r="AG173" s="66">
        <f t="shared" si="53"/>
        <v>0</v>
      </c>
      <c r="AH173" s="66">
        <f t="shared" si="53"/>
        <v>0</v>
      </c>
      <c r="AI173" s="66">
        <f t="shared" si="53"/>
        <v>0</v>
      </c>
      <c r="AJ173" s="66">
        <f t="shared" si="53"/>
        <v>0</v>
      </c>
      <c r="AK173" s="66">
        <f t="shared" si="53"/>
        <v>0</v>
      </c>
      <c r="AL173" s="66">
        <f t="shared" si="53"/>
        <v>0</v>
      </c>
      <c r="AM173" s="66">
        <f t="shared" si="53"/>
        <v>0</v>
      </c>
      <c r="AN173" s="66">
        <f t="shared" si="53"/>
        <v>0</v>
      </c>
      <c r="AO173" s="66">
        <f t="shared" si="53"/>
        <v>0</v>
      </c>
      <c r="AP173" s="66">
        <f t="shared" si="53"/>
        <v>0</v>
      </c>
      <c r="AQ173" s="66">
        <f t="shared" si="53"/>
        <v>0</v>
      </c>
      <c r="AR173" s="66">
        <f t="shared" si="53"/>
        <v>0</v>
      </c>
      <c r="AS173" s="66">
        <f t="shared" si="53"/>
        <v>0</v>
      </c>
      <c r="AT173" s="66">
        <f t="shared" si="53"/>
        <v>0</v>
      </c>
      <c r="AU173" s="66">
        <f t="shared" si="53"/>
        <v>0</v>
      </c>
      <c r="AV173" s="66">
        <f t="shared" si="53"/>
        <v>0</v>
      </c>
      <c r="AW173" s="66">
        <f t="shared" si="53"/>
        <v>0</v>
      </c>
      <c r="AX173" s="66">
        <f t="shared" si="53"/>
        <v>0</v>
      </c>
      <c r="AY173" s="66">
        <f t="shared" si="53"/>
        <v>0</v>
      </c>
      <c r="AZ173" s="66">
        <f t="shared" si="53"/>
        <v>0</v>
      </c>
      <c r="BA173" s="66">
        <f t="shared" si="53"/>
        <v>0</v>
      </c>
      <c r="BB173" s="66">
        <f t="shared" si="53"/>
        <v>0</v>
      </c>
      <c r="BC173" s="66">
        <f t="shared" si="53"/>
        <v>0</v>
      </c>
      <c r="BD173" s="66">
        <f t="shared" si="53"/>
        <v>0</v>
      </c>
      <c r="BE173" s="66">
        <f t="shared" si="53"/>
        <v>0</v>
      </c>
      <c r="BF173" s="66">
        <f t="shared" si="53"/>
        <v>0</v>
      </c>
      <c r="BG173" s="66">
        <f t="shared" si="53"/>
        <v>0</v>
      </c>
      <c r="BH173" s="66">
        <f t="shared" si="53"/>
        <v>0</v>
      </c>
      <c r="BI173" s="66">
        <f t="shared" si="53"/>
        <v>0</v>
      </c>
      <c r="BJ173" s="66">
        <f t="shared" si="53"/>
        <v>0</v>
      </c>
      <c r="BK173" s="66">
        <f t="shared" si="53"/>
        <v>0</v>
      </c>
      <c r="BL173" s="66">
        <f t="shared" si="53"/>
        <v>0</v>
      </c>
      <c r="BM173" s="66">
        <f t="shared" si="53"/>
        <v>0</v>
      </c>
      <c r="BN173" s="66">
        <f t="shared" si="53"/>
        <v>0</v>
      </c>
      <c r="BO173" s="66">
        <f t="shared" si="53"/>
        <v>0</v>
      </c>
      <c r="BP173" s="66">
        <f t="shared" si="53"/>
        <v>0</v>
      </c>
      <c r="BQ173" s="66">
        <f t="shared" si="53"/>
        <v>0</v>
      </c>
      <c r="BR173" s="66">
        <f t="shared" si="53"/>
        <v>0</v>
      </c>
      <c r="BS173" s="66">
        <f t="shared" ref="BS173:CS173" si="54">BS95</f>
        <v>0</v>
      </c>
      <c r="BT173" s="66">
        <f t="shared" si="54"/>
        <v>0</v>
      </c>
      <c r="BU173" s="66">
        <f t="shared" si="54"/>
        <v>0</v>
      </c>
      <c r="BV173" s="66">
        <f t="shared" si="54"/>
        <v>0</v>
      </c>
      <c r="BW173" s="66">
        <f t="shared" si="54"/>
        <v>0</v>
      </c>
      <c r="BX173" s="66">
        <f t="shared" si="54"/>
        <v>0</v>
      </c>
      <c r="BY173" s="66">
        <f t="shared" si="54"/>
        <v>0</v>
      </c>
      <c r="BZ173" s="66">
        <f t="shared" si="54"/>
        <v>0</v>
      </c>
      <c r="CA173" s="66">
        <f t="shared" si="54"/>
        <v>0</v>
      </c>
      <c r="CB173" s="66">
        <f t="shared" si="54"/>
        <v>0</v>
      </c>
      <c r="CC173" s="66">
        <f t="shared" si="54"/>
        <v>0</v>
      </c>
      <c r="CD173" s="66">
        <f t="shared" si="54"/>
        <v>0</v>
      </c>
      <c r="CE173" s="66">
        <f t="shared" si="54"/>
        <v>0</v>
      </c>
      <c r="CF173" s="66">
        <f t="shared" si="54"/>
        <v>0</v>
      </c>
      <c r="CG173" s="66">
        <f t="shared" si="54"/>
        <v>0</v>
      </c>
      <c r="CH173" s="66">
        <f t="shared" si="54"/>
        <v>0</v>
      </c>
      <c r="CI173" s="66">
        <f t="shared" si="54"/>
        <v>0</v>
      </c>
      <c r="CJ173" s="66">
        <f t="shared" si="54"/>
        <v>0</v>
      </c>
      <c r="CK173" s="66">
        <f t="shared" si="54"/>
        <v>0</v>
      </c>
      <c r="CL173" s="66">
        <f t="shared" si="54"/>
        <v>0</v>
      </c>
      <c r="CM173" s="66">
        <f t="shared" si="54"/>
        <v>0</v>
      </c>
      <c r="CN173" s="66">
        <f t="shared" si="54"/>
        <v>0</v>
      </c>
      <c r="CO173" s="66">
        <f t="shared" si="54"/>
        <v>0</v>
      </c>
      <c r="CP173" s="66">
        <f t="shared" si="54"/>
        <v>0</v>
      </c>
      <c r="CQ173" s="66">
        <f t="shared" si="54"/>
        <v>0</v>
      </c>
      <c r="CR173" s="66">
        <f t="shared" si="54"/>
        <v>0</v>
      </c>
      <c r="CS173" s="66">
        <f t="shared" si="54"/>
        <v>0</v>
      </c>
      <c r="CT173" s="9"/>
    </row>
    <row r="174" spans="3:98" ht="14.25" hidden="1" customHeight="1" x14ac:dyDescent="0.35">
      <c r="C174" s="81" t="str">
        <f>C119</f>
        <v>H. Total net value of climate change mitigation</v>
      </c>
      <c r="E174" s="492">
        <f>G174+NPV(G.Asm!$F$40,H174:INDEX(H174:CS174,RP))</f>
        <v>0</v>
      </c>
      <c r="F174" s="492">
        <f>SUMIF($G$4:$CS$4,"&lt;="&amp;RP,G174:CS174)</f>
        <v>0</v>
      </c>
      <c r="G174" s="66">
        <f t="shared" ref="G174:BR174" si="55">G119</f>
        <v>0</v>
      </c>
      <c r="H174" s="66">
        <f t="shared" si="55"/>
        <v>0</v>
      </c>
      <c r="I174" s="66">
        <f t="shared" si="55"/>
        <v>0</v>
      </c>
      <c r="J174" s="66">
        <f t="shared" si="55"/>
        <v>0</v>
      </c>
      <c r="K174" s="66">
        <f t="shared" si="55"/>
        <v>0</v>
      </c>
      <c r="L174" s="66">
        <f t="shared" si="55"/>
        <v>0</v>
      </c>
      <c r="M174" s="66">
        <f t="shared" si="55"/>
        <v>0</v>
      </c>
      <c r="N174" s="66">
        <f t="shared" si="55"/>
        <v>0</v>
      </c>
      <c r="O174" s="66">
        <f t="shared" si="55"/>
        <v>0</v>
      </c>
      <c r="P174" s="66">
        <f t="shared" si="55"/>
        <v>0</v>
      </c>
      <c r="Q174" s="66">
        <f t="shared" si="55"/>
        <v>0</v>
      </c>
      <c r="R174" s="66">
        <f t="shared" si="55"/>
        <v>0</v>
      </c>
      <c r="S174" s="66">
        <f t="shared" si="55"/>
        <v>0</v>
      </c>
      <c r="T174" s="66">
        <f t="shared" si="55"/>
        <v>0</v>
      </c>
      <c r="U174" s="66">
        <f t="shared" si="55"/>
        <v>0</v>
      </c>
      <c r="V174" s="66">
        <f t="shared" si="55"/>
        <v>0</v>
      </c>
      <c r="W174" s="66">
        <f t="shared" si="55"/>
        <v>0</v>
      </c>
      <c r="X174" s="66">
        <f t="shared" si="55"/>
        <v>0</v>
      </c>
      <c r="Y174" s="66">
        <f t="shared" si="55"/>
        <v>0</v>
      </c>
      <c r="Z174" s="66">
        <f t="shared" si="55"/>
        <v>0</v>
      </c>
      <c r="AA174" s="66">
        <f t="shared" si="55"/>
        <v>0</v>
      </c>
      <c r="AB174" s="66">
        <f t="shared" si="55"/>
        <v>0</v>
      </c>
      <c r="AC174" s="66">
        <f t="shared" si="55"/>
        <v>0</v>
      </c>
      <c r="AD174" s="66">
        <f t="shared" si="55"/>
        <v>0</v>
      </c>
      <c r="AE174" s="66">
        <f t="shared" si="55"/>
        <v>0</v>
      </c>
      <c r="AF174" s="66">
        <f t="shared" si="55"/>
        <v>0</v>
      </c>
      <c r="AG174" s="66">
        <f t="shared" si="55"/>
        <v>0</v>
      </c>
      <c r="AH174" s="66">
        <f t="shared" si="55"/>
        <v>0</v>
      </c>
      <c r="AI174" s="66">
        <f t="shared" si="55"/>
        <v>0</v>
      </c>
      <c r="AJ174" s="66">
        <f t="shared" si="55"/>
        <v>0</v>
      </c>
      <c r="AK174" s="66">
        <f t="shared" si="55"/>
        <v>0</v>
      </c>
      <c r="AL174" s="66">
        <f t="shared" si="55"/>
        <v>0</v>
      </c>
      <c r="AM174" s="66">
        <f t="shared" si="55"/>
        <v>0</v>
      </c>
      <c r="AN174" s="66">
        <f t="shared" si="55"/>
        <v>0</v>
      </c>
      <c r="AO174" s="66">
        <f t="shared" si="55"/>
        <v>0</v>
      </c>
      <c r="AP174" s="66">
        <f t="shared" si="55"/>
        <v>0</v>
      </c>
      <c r="AQ174" s="66">
        <f t="shared" si="55"/>
        <v>0</v>
      </c>
      <c r="AR174" s="66">
        <f t="shared" si="55"/>
        <v>0</v>
      </c>
      <c r="AS174" s="66">
        <f t="shared" si="55"/>
        <v>0</v>
      </c>
      <c r="AT174" s="66">
        <f t="shared" si="55"/>
        <v>0</v>
      </c>
      <c r="AU174" s="66">
        <f t="shared" si="55"/>
        <v>0</v>
      </c>
      <c r="AV174" s="66">
        <f t="shared" si="55"/>
        <v>0</v>
      </c>
      <c r="AW174" s="66">
        <f t="shared" si="55"/>
        <v>0</v>
      </c>
      <c r="AX174" s="66">
        <f t="shared" si="55"/>
        <v>0</v>
      </c>
      <c r="AY174" s="66">
        <f t="shared" si="55"/>
        <v>0</v>
      </c>
      <c r="AZ174" s="66">
        <f t="shared" si="55"/>
        <v>0</v>
      </c>
      <c r="BA174" s="66">
        <f t="shared" si="55"/>
        <v>0</v>
      </c>
      <c r="BB174" s="66">
        <f t="shared" si="55"/>
        <v>0</v>
      </c>
      <c r="BC174" s="66">
        <f t="shared" si="55"/>
        <v>0</v>
      </c>
      <c r="BD174" s="66">
        <f t="shared" si="55"/>
        <v>0</v>
      </c>
      <c r="BE174" s="66">
        <f t="shared" si="55"/>
        <v>0</v>
      </c>
      <c r="BF174" s="66">
        <f t="shared" si="55"/>
        <v>0</v>
      </c>
      <c r="BG174" s="66">
        <f t="shared" si="55"/>
        <v>0</v>
      </c>
      <c r="BH174" s="66">
        <f t="shared" si="55"/>
        <v>0</v>
      </c>
      <c r="BI174" s="66">
        <f t="shared" si="55"/>
        <v>0</v>
      </c>
      <c r="BJ174" s="66">
        <f t="shared" si="55"/>
        <v>0</v>
      </c>
      <c r="BK174" s="66">
        <f t="shared" si="55"/>
        <v>0</v>
      </c>
      <c r="BL174" s="66">
        <f t="shared" si="55"/>
        <v>0</v>
      </c>
      <c r="BM174" s="66">
        <f t="shared" si="55"/>
        <v>0</v>
      </c>
      <c r="BN174" s="66">
        <f t="shared" si="55"/>
        <v>0</v>
      </c>
      <c r="BO174" s="66">
        <f t="shared" si="55"/>
        <v>0</v>
      </c>
      <c r="BP174" s="66">
        <f t="shared" si="55"/>
        <v>0</v>
      </c>
      <c r="BQ174" s="66">
        <f t="shared" si="55"/>
        <v>0</v>
      </c>
      <c r="BR174" s="66">
        <f t="shared" si="55"/>
        <v>0</v>
      </c>
      <c r="BS174" s="66">
        <f t="shared" ref="BS174:CS174" si="56">BS119</f>
        <v>0</v>
      </c>
      <c r="BT174" s="66">
        <f t="shared" si="56"/>
        <v>0</v>
      </c>
      <c r="BU174" s="66">
        <f t="shared" si="56"/>
        <v>0</v>
      </c>
      <c r="BV174" s="66">
        <f t="shared" si="56"/>
        <v>0</v>
      </c>
      <c r="BW174" s="66">
        <f t="shared" si="56"/>
        <v>0</v>
      </c>
      <c r="BX174" s="66">
        <f t="shared" si="56"/>
        <v>0</v>
      </c>
      <c r="BY174" s="66">
        <f t="shared" si="56"/>
        <v>0</v>
      </c>
      <c r="BZ174" s="66">
        <f t="shared" si="56"/>
        <v>0</v>
      </c>
      <c r="CA174" s="66">
        <f t="shared" si="56"/>
        <v>0</v>
      </c>
      <c r="CB174" s="66">
        <f t="shared" si="56"/>
        <v>0</v>
      </c>
      <c r="CC174" s="66">
        <f t="shared" si="56"/>
        <v>0</v>
      </c>
      <c r="CD174" s="66">
        <f t="shared" si="56"/>
        <v>0</v>
      </c>
      <c r="CE174" s="66">
        <f t="shared" si="56"/>
        <v>0</v>
      </c>
      <c r="CF174" s="66">
        <f t="shared" si="56"/>
        <v>0</v>
      </c>
      <c r="CG174" s="66">
        <f t="shared" si="56"/>
        <v>0</v>
      </c>
      <c r="CH174" s="66">
        <f t="shared" si="56"/>
        <v>0</v>
      </c>
      <c r="CI174" s="66">
        <f t="shared" si="56"/>
        <v>0</v>
      </c>
      <c r="CJ174" s="66">
        <f t="shared" si="56"/>
        <v>0</v>
      </c>
      <c r="CK174" s="66">
        <f t="shared" si="56"/>
        <v>0</v>
      </c>
      <c r="CL174" s="66">
        <f t="shared" si="56"/>
        <v>0</v>
      </c>
      <c r="CM174" s="66">
        <f t="shared" si="56"/>
        <v>0</v>
      </c>
      <c r="CN174" s="66">
        <f t="shared" si="56"/>
        <v>0</v>
      </c>
      <c r="CO174" s="66">
        <f t="shared" si="56"/>
        <v>0</v>
      </c>
      <c r="CP174" s="66">
        <f t="shared" si="56"/>
        <v>0</v>
      </c>
      <c r="CQ174" s="66">
        <f t="shared" si="56"/>
        <v>0</v>
      </c>
      <c r="CR174" s="66">
        <f t="shared" si="56"/>
        <v>0</v>
      </c>
      <c r="CS174" s="66">
        <f t="shared" si="56"/>
        <v>0</v>
      </c>
      <c r="CT174" s="9"/>
    </row>
    <row r="175" spans="3:98" hidden="1" x14ac:dyDescent="0.35">
      <c r="E175" s="495"/>
      <c r="F175" s="495"/>
      <c r="G175" s="131"/>
      <c r="H175" s="131"/>
      <c r="I175" s="131"/>
      <c r="J175" s="131"/>
      <c r="K175" s="131"/>
      <c r="L175" s="131"/>
      <c r="M175" s="131"/>
      <c r="N175" s="131"/>
      <c r="O175" s="131"/>
      <c r="P175" s="131"/>
      <c r="Q175" s="131"/>
      <c r="R175" s="131"/>
      <c r="S175" s="131"/>
      <c r="T175" s="131"/>
      <c r="U175" s="131"/>
      <c r="V175" s="131"/>
      <c r="W175" s="131"/>
      <c r="X175" s="131"/>
      <c r="Y175" s="131"/>
      <c r="Z175" s="131"/>
      <c r="AA175" s="131"/>
      <c r="AB175" s="131"/>
      <c r="AC175" s="131"/>
      <c r="AD175" s="131"/>
      <c r="AE175" s="131"/>
      <c r="AF175" s="131"/>
      <c r="AG175" s="131"/>
      <c r="AH175" s="131"/>
      <c r="AI175" s="131"/>
      <c r="AJ175" s="131"/>
      <c r="AK175" s="131"/>
      <c r="AL175" s="131"/>
      <c r="AM175" s="131"/>
      <c r="AN175" s="131"/>
      <c r="AO175" s="131"/>
      <c r="AP175" s="131"/>
      <c r="AQ175" s="131"/>
      <c r="AR175" s="131"/>
      <c r="AS175" s="131"/>
      <c r="AT175" s="131"/>
      <c r="AU175" s="131"/>
      <c r="AV175" s="131"/>
      <c r="AW175" s="131"/>
      <c r="AX175" s="131"/>
      <c r="AY175" s="131"/>
      <c r="AZ175" s="131"/>
      <c r="BA175" s="131"/>
      <c r="BB175" s="131"/>
      <c r="BC175" s="131"/>
      <c r="BD175" s="131"/>
      <c r="BE175" s="131"/>
      <c r="BF175" s="131"/>
      <c r="BG175" s="131"/>
      <c r="BH175" s="131"/>
      <c r="BI175" s="131"/>
      <c r="BJ175" s="131"/>
      <c r="BK175" s="131"/>
      <c r="BL175" s="131"/>
      <c r="BM175" s="131"/>
      <c r="BN175" s="131"/>
      <c r="BO175" s="131"/>
      <c r="BP175" s="131"/>
      <c r="BQ175" s="131"/>
      <c r="BR175" s="131"/>
      <c r="BS175" s="131"/>
      <c r="BT175" s="131"/>
      <c r="BU175" s="131"/>
      <c r="BV175" s="131"/>
      <c r="BW175" s="131"/>
      <c r="BX175" s="131"/>
      <c r="BY175" s="131"/>
      <c r="BZ175" s="131"/>
      <c r="CA175" s="131"/>
      <c r="CB175" s="131"/>
      <c r="CC175" s="131"/>
      <c r="CD175" s="131"/>
      <c r="CE175" s="131"/>
      <c r="CF175" s="131"/>
      <c r="CG175" s="131"/>
      <c r="CH175" s="131"/>
      <c r="CI175" s="131"/>
      <c r="CJ175" s="131"/>
      <c r="CK175" s="131"/>
      <c r="CL175" s="131"/>
      <c r="CM175" s="131"/>
      <c r="CN175" s="131"/>
      <c r="CO175" s="131"/>
      <c r="CP175" s="131"/>
      <c r="CQ175" s="131"/>
      <c r="CR175" s="131"/>
      <c r="CS175" s="131"/>
      <c r="CT175" s="9"/>
    </row>
    <row r="176" spans="3:98" ht="14.25" hidden="1" customHeight="1" x14ac:dyDescent="0.35">
      <c r="C176" s="77" t="s">
        <v>27</v>
      </c>
      <c r="E176" s="692" t="str">
        <f>IF(E171&lt;=0,"No value",(E166-E167+E168-E169)/E171)</f>
        <v>No value</v>
      </c>
      <c r="F176" s="692"/>
      <c r="G176" s="131"/>
      <c r="H176" s="131"/>
      <c r="I176" s="131"/>
      <c r="J176" s="131"/>
      <c r="K176" s="131"/>
      <c r="L176" s="131"/>
      <c r="M176" s="131"/>
      <c r="N176" s="131"/>
      <c r="O176" s="131"/>
      <c r="P176" s="131"/>
      <c r="Q176" s="131"/>
      <c r="R176" s="131"/>
      <c r="S176" s="131"/>
      <c r="T176" s="131"/>
      <c r="U176" s="131"/>
      <c r="V176" s="131"/>
      <c r="W176" s="131"/>
      <c r="X176" s="131"/>
      <c r="Y176" s="131"/>
      <c r="Z176" s="131"/>
      <c r="AA176" s="131"/>
      <c r="AB176" s="131"/>
      <c r="AC176" s="131"/>
      <c r="AD176" s="131"/>
      <c r="AE176" s="131"/>
      <c r="AF176" s="131"/>
      <c r="AG176" s="131"/>
      <c r="AH176" s="131"/>
      <c r="AI176" s="131"/>
      <c r="AJ176" s="131"/>
      <c r="AK176" s="131"/>
      <c r="AL176" s="131"/>
      <c r="AM176" s="131"/>
      <c r="AN176" s="131"/>
      <c r="AO176" s="131"/>
      <c r="AP176" s="131"/>
      <c r="AQ176" s="131"/>
      <c r="AR176" s="131"/>
      <c r="AS176" s="131"/>
      <c r="AT176" s="131"/>
      <c r="AU176" s="131"/>
      <c r="AV176" s="131"/>
      <c r="AW176" s="131"/>
      <c r="AX176" s="131"/>
      <c r="AY176" s="131"/>
      <c r="AZ176" s="131"/>
      <c r="BA176" s="131"/>
      <c r="BB176" s="131"/>
      <c r="BC176" s="131"/>
      <c r="BD176" s="131"/>
      <c r="BE176" s="131"/>
      <c r="BF176" s="131"/>
      <c r="BG176" s="131"/>
      <c r="BH176" s="131"/>
      <c r="BI176" s="131"/>
      <c r="BJ176" s="131"/>
      <c r="BK176" s="131"/>
      <c r="BL176" s="131"/>
      <c r="BM176" s="131"/>
      <c r="BN176" s="131"/>
      <c r="BO176" s="131"/>
      <c r="BP176" s="131"/>
      <c r="BQ176" s="131"/>
      <c r="BR176" s="131"/>
      <c r="BS176" s="131"/>
      <c r="BT176" s="131"/>
      <c r="BU176" s="131"/>
      <c r="BV176" s="131"/>
      <c r="BW176" s="131"/>
      <c r="BX176" s="131"/>
      <c r="BY176" s="131"/>
      <c r="BZ176" s="131"/>
      <c r="CA176" s="131"/>
      <c r="CB176" s="131"/>
      <c r="CC176" s="131"/>
      <c r="CD176" s="131"/>
      <c r="CE176" s="131"/>
      <c r="CF176" s="131"/>
      <c r="CG176" s="131"/>
      <c r="CH176" s="131"/>
      <c r="CI176" s="131"/>
      <c r="CJ176" s="131"/>
      <c r="CK176" s="131"/>
      <c r="CL176" s="131"/>
      <c r="CM176" s="131"/>
      <c r="CN176" s="131"/>
      <c r="CO176" s="131"/>
      <c r="CP176" s="131"/>
      <c r="CQ176" s="131"/>
      <c r="CR176" s="131"/>
      <c r="CS176" s="131"/>
      <c r="CT176" s="9"/>
    </row>
    <row r="177" spans="3:98" ht="14.25" hidden="1" customHeight="1" x14ac:dyDescent="0.35">
      <c r="C177" s="77" t="s">
        <v>220</v>
      </c>
      <c r="E177" s="692" t="str">
        <f>IF(E171&lt;=0,"No value",(E166-E167+E168-E169-E173-E174)/E171)</f>
        <v>No value</v>
      </c>
      <c r="F177" s="692"/>
      <c r="G177" s="131"/>
      <c r="H177" s="131"/>
      <c r="I177" s="131"/>
      <c r="J177" s="131"/>
      <c r="K177" s="131"/>
      <c r="L177" s="131"/>
      <c r="M177" s="131"/>
      <c r="N177" s="131"/>
      <c r="O177" s="131"/>
      <c r="P177" s="131"/>
      <c r="Q177" s="131"/>
      <c r="R177" s="131"/>
      <c r="S177" s="131"/>
      <c r="T177" s="131"/>
      <c r="U177" s="131"/>
      <c r="V177" s="131"/>
      <c r="W177" s="131"/>
      <c r="X177" s="131"/>
      <c r="Y177" s="131"/>
      <c r="Z177" s="131"/>
      <c r="AA177" s="131"/>
      <c r="AB177" s="131"/>
      <c r="AC177" s="131"/>
      <c r="AD177" s="131"/>
      <c r="AE177" s="131"/>
      <c r="AF177" s="131"/>
      <c r="AG177" s="131"/>
      <c r="AH177" s="131"/>
      <c r="AI177" s="131"/>
      <c r="AJ177" s="131"/>
      <c r="AK177" s="131"/>
      <c r="AL177" s="131"/>
      <c r="AM177" s="131"/>
      <c r="AN177" s="131"/>
      <c r="AO177" s="131"/>
      <c r="AP177" s="131"/>
      <c r="AQ177" s="131"/>
      <c r="AR177" s="131"/>
      <c r="AS177" s="131"/>
      <c r="AT177" s="131"/>
      <c r="AU177" s="131"/>
      <c r="AV177" s="131"/>
      <c r="AW177" s="131"/>
      <c r="AX177" s="131"/>
      <c r="AY177" s="131"/>
      <c r="AZ177" s="131"/>
      <c r="BA177" s="131"/>
      <c r="BB177" s="131"/>
      <c r="BC177" s="131"/>
      <c r="BD177" s="131"/>
      <c r="BE177" s="131"/>
      <c r="BF177" s="131"/>
      <c r="BG177" s="131"/>
      <c r="BH177" s="131"/>
      <c r="BI177" s="131"/>
      <c r="BJ177" s="131"/>
      <c r="BK177" s="131"/>
      <c r="BL177" s="131"/>
      <c r="BM177" s="131"/>
      <c r="BN177" s="131"/>
      <c r="BO177" s="131"/>
      <c r="BP177" s="131"/>
      <c r="BQ177" s="131"/>
      <c r="BR177" s="131"/>
      <c r="BS177" s="131"/>
      <c r="BT177" s="131"/>
      <c r="BU177" s="131"/>
      <c r="BV177" s="131"/>
      <c r="BW177" s="131"/>
      <c r="BX177" s="131"/>
      <c r="BY177" s="131"/>
      <c r="BZ177" s="131"/>
      <c r="CA177" s="131"/>
      <c r="CB177" s="131"/>
      <c r="CC177" s="131"/>
      <c r="CD177" s="131"/>
      <c r="CE177" s="131"/>
      <c r="CF177" s="131"/>
      <c r="CG177" s="131"/>
      <c r="CH177" s="131"/>
      <c r="CI177" s="131"/>
      <c r="CJ177" s="131"/>
      <c r="CK177" s="131"/>
      <c r="CL177" s="131"/>
      <c r="CM177" s="131"/>
      <c r="CN177" s="131"/>
      <c r="CO177" s="131"/>
      <c r="CP177" s="131"/>
      <c r="CQ177" s="131"/>
      <c r="CR177" s="131"/>
      <c r="CS177" s="131"/>
      <c r="CT177" s="9"/>
    </row>
    <row r="178" spans="3:98" hidden="1" x14ac:dyDescent="0.35">
      <c r="E178" s="495"/>
      <c r="F178" s="495"/>
      <c r="G178" s="131"/>
      <c r="H178" s="131"/>
      <c r="I178" s="131"/>
      <c r="J178" s="131"/>
      <c r="K178" s="131"/>
      <c r="L178" s="131"/>
      <c r="M178" s="131"/>
      <c r="N178" s="131"/>
      <c r="O178" s="131"/>
      <c r="P178" s="131"/>
      <c r="Q178" s="131"/>
      <c r="R178" s="131"/>
      <c r="S178" s="131"/>
      <c r="T178" s="131"/>
      <c r="U178" s="131"/>
      <c r="V178" s="131"/>
      <c r="W178" s="131"/>
      <c r="X178" s="131"/>
      <c r="Y178" s="131"/>
      <c r="Z178" s="131"/>
      <c r="AA178" s="131"/>
      <c r="AB178" s="131"/>
      <c r="AC178" s="131"/>
      <c r="AD178" s="131"/>
      <c r="AE178" s="131"/>
      <c r="AF178" s="131"/>
      <c r="AG178" s="131"/>
      <c r="AH178" s="131"/>
      <c r="AI178" s="131"/>
      <c r="AJ178" s="131"/>
      <c r="AK178" s="131"/>
      <c r="AL178" s="131"/>
      <c r="AM178" s="131"/>
      <c r="AN178" s="131"/>
      <c r="AO178" s="131"/>
      <c r="AP178" s="131"/>
      <c r="AQ178" s="131"/>
      <c r="AR178" s="131"/>
      <c r="AS178" s="131"/>
      <c r="AT178" s="131"/>
      <c r="AU178" s="131"/>
      <c r="AV178" s="131"/>
      <c r="AW178" s="131"/>
      <c r="AX178" s="131"/>
      <c r="AY178" s="131"/>
      <c r="AZ178" s="131"/>
      <c r="BA178" s="131"/>
      <c r="BB178" s="131"/>
      <c r="BC178" s="131"/>
      <c r="BD178" s="131"/>
      <c r="BE178" s="131"/>
      <c r="BF178" s="131"/>
      <c r="BG178" s="131"/>
      <c r="BH178" s="131"/>
      <c r="BI178" s="131"/>
      <c r="BJ178" s="131"/>
      <c r="BK178" s="131"/>
      <c r="BL178" s="131"/>
      <c r="BM178" s="131"/>
      <c r="BN178" s="131"/>
      <c r="BO178" s="131"/>
      <c r="BP178" s="131"/>
      <c r="BQ178" s="131"/>
      <c r="BR178" s="131"/>
      <c r="BS178" s="131"/>
      <c r="BT178" s="131"/>
      <c r="BU178" s="131"/>
      <c r="BV178" s="131"/>
      <c r="BW178" s="131"/>
      <c r="BX178" s="131"/>
      <c r="BY178" s="131"/>
      <c r="BZ178" s="131"/>
      <c r="CA178" s="131"/>
      <c r="CB178" s="131"/>
      <c r="CC178" s="131"/>
      <c r="CD178" s="131"/>
      <c r="CE178" s="131"/>
      <c r="CF178" s="131"/>
      <c r="CG178" s="131"/>
      <c r="CH178" s="131"/>
      <c r="CI178" s="131"/>
      <c r="CJ178" s="131"/>
      <c r="CK178" s="131"/>
      <c r="CL178" s="131"/>
      <c r="CM178" s="131"/>
      <c r="CN178" s="131"/>
      <c r="CO178" s="131"/>
      <c r="CP178" s="131"/>
      <c r="CQ178" s="131"/>
      <c r="CR178" s="131"/>
      <c r="CS178" s="131"/>
      <c r="CT178" s="9"/>
    </row>
    <row r="179" spans="3:98" hidden="1" x14ac:dyDescent="0.35">
      <c r="C179" s="217" t="s">
        <v>42</v>
      </c>
      <c r="D179" s="218"/>
      <c r="E179" s="513"/>
      <c r="F179" s="513"/>
      <c r="G179" s="515"/>
      <c r="H179" s="515"/>
      <c r="I179" s="515"/>
      <c r="J179" s="515"/>
      <c r="K179" s="515"/>
      <c r="L179" s="515"/>
      <c r="M179" s="515"/>
      <c r="N179" s="515"/>
      <c r="O179" s="515"/>
      <c r="P179" s="515"/>
      <c r="Q179" s="515"/>
      <c r="R179" s="515"/>
      <c r="S179" s="515"/>
      <c r="T179" s="515"/>
      <c r="U179" s="515"/>
      <c r="V179" s="515"/>
      <c r="W179" s="515"/>
      <c r="X179" s="515"/>
      <c r="Y179" s="515"/>
      <c r="Z179" s="515"/>
      <c r="AA179" s="515"/>
      <c r="AB179" s="515"/>
      <c r="AC179" s="515"/>
      <c r="AD179" s="515"/>
      <c r="AE179" s="515"/>
      <c r="AF179" s="515"/>
      <c r="AG179" s="515"/>
      <c r="AH179" s="515"/>
      <c r="AI179" s="515"/>
      <c r="AJ179" s="515"/>
      <c r="AK179" s="515"/>
      <c r="AL179" s="515"/>
      <c r="AM179" s="515"/>
      <c r="AN179" s="515"/>
      <c r="AO179" s="515"/>
      <c r="AP179" s="515"/>
      <c r="AQ179" s="515"/>
      <c r="AR179" s="515"/>
      <c r="AS179" s="515"/>
      <c r="AT179" s="515"/>
      <c r="AU179" s="515"/>
      <c r="AV179" s="515"/>
      <c r="AW179" s="515"/>
      <c r="AX179" s="515"/>
      <c r="AY179" s="515"/>
      <c r="AZ179" s="515"/>
      <c r="BA179" s="515"/>
      <c r="BB179" s="515"/>
      <c r="BC179" s="515"/>
      <c r="BD179" s="515"/>
      <c r="BE179" s="515"/>
      <c r="BF179" s="515"/>
      <c r="BG179" s="515"/>
      <c r="BH179" s="515"/>
      <c r="BI179" s="515"/>
      <c r="BJ179" s="515"/>
      <c r="BK179" s="515"/>
      <c r="BL179" s="515"/>
      <c r="BM179" s="515"/>
      <c r="BN179" s="515"/>
      <c r="BO179" s="515"/>
      <c r="BP179" s="515"/>
      <c r="BQ179" s="515"/>
      <c r="BR179" s="515"/>
      <c r="BS179" s="515"/>
      <c r="BT179" s="515"/>
      <c r="BU179" s="515"/>
      <c r="BV179" s="515"/>
      <c r="BW179" s="515"/>
      <c r="BX179" s="515"/>
      <c r="BY179" s="515"/>
      <c r="BZ179" s="515"/>
      <c r="CA179" s="515"/>
      <c r="CB179" s="515"/>
      <c r="CC179" s="515"/>
      <c r="CD179" s="515"/>
      <c r="CE179" s="515"/>
      <c r="CF179" s="515"/>
      <c r="CG179" s="515"/>
      <c r="CH179" s="515"/>
      <c r="CI179" s="515"/>
      <c r="CJ179" s="515"/>
      <c r="CK179" s="515"/>
      <c r="CL179" s="515"/>
      <c r="CM179" s="515"/>
      <c r="CN179" s="515"/>
      <c r="CO179" s="515"/>
      <c r="CP179" s="515"/>
      <c r="CQ179" s="515"/>
      <c r="CR179" s="515"/>
      <c r="CS179" s="515"/>
      <c r="CT179" s="9"/>
    </row>
    <row r="180" spans="3:98" hidden="1" x14ac:dyDescent="0.35">
      <c r="E180" s="495"/>
      <c r="F180" s="495"/>
      <c r="G180" s="131"/>
      <c r="H180" s="131"/>
      <c r="I180" s="131"/>
      <c r="J180" s="131"/>
      <c r="K180" s="131"/>
      <c r="L180" s="131"/>
      <c r="M180" s="131"/>
      <c r="N180" s="131"/>
      <c r="O180" s="131"/>
      <c r="P180" s="131"/>
      <c r="Q180" s="131"/>
      <c r="R180" s="131"/>
      <c r="S180" s="131"/>
      <c r="T180" s="131"/>
      <c r="U180" s="131"/>
      <c r="V180" s="131"/>
      <c r="W180" s="131"/>
      <c r="X180" s="131"/>
      <c r="Y180" s="131"/>
      <c r="Z180" s="131"/>
      <c r="AA180" s="131"/>
      <c r="AB180" s="131"/>
      <c r="AC180" s="131"/>
      <c r="AD180" s="131"/>
      <c r="AE180" s="131"/>
      <c r="AF180" s="131"/>
      <c r="AG180" s="131"/>
      <c r="AH180" s="131"/>
      <c r="AI180" s="131"/>
      <c r="AJ180" s="131"/>
      <c r="AK180" s="131"/>
      <c r="AL180" s="131"/>
      <c r="AM180" s="131"/>
      <c r="AN180" s="131"/>
      <c r="AO180" s="131"/>
      <c r="AP180" s="131"/>
      <c r="AQ180" s="131"/>
      <c r="AR180" s="131"/>
      <c r="AS180" s="131"/>
      <c r="AT180" s="131"/>
      <c r="AU180" s="131"/>
      <c r="AV180" s="131"/>
      <c r="AW180" s="131"/>
      <c r="AX180" s="131"/>
      <c r="AY180" s="131"/>
      <c r="AZ180" s="131"/>
      <c r="BA180" s="131"/>
      <c r="BB180" s="131"/>
      <c r="BC180" s="131"/>
      <c r="BD180" s="131"/>
      <c r="BE180" s="131"/>
      <c r="BF180" s="131"/>
      <c r="BG180" s="131"/>
      <c r="BH180" s="131"/>
      <c r="BI180" s="131"/>
      <c r="BJ180" s="131"/>
      <c r="BK180" s="131"/>
      <c r="BL180" s="131"/>
      <c r="BM180" s="131"/>
      <c r="BN180" s="131"/>
      <c r="BO180" s="131"/>
      <c r="BP180" s="131"/>
      <c r="BQ180" s="131"/>
      <c r="BR180" s="131"/>
      <c r="BS180" s="131"/>
      <c r="BT180" s="131"/>
      <c r="BU180" s="131"/>
      <c r="BV180" s="131"/>
      <c r="BW180" s="131"/>
      <c r="BX180" s="131"/>
      <c r="BY180" s="131"/>
      <c r="BZ180" s="131"/>
      <c r="CA180" s="131"/>
      <c r="CB180" s="131"/>
      <c r="CC180" s="131"/>
      <c r="CD180" s="131"/>
      <c r="CE180" s="131"/>
      <c r="CF180" s="131"/>
      <c r="CG180" s="131"/>
      <c r="CH180" s="131"/>
      <c r="CI180" s="131"/>
      <c r="CJ180" s="131"/>
      <c r="CK180" s="131"/>
      <c r="CL180" s="131"/>
      <c r="CM180" s="131"/>
      <c r="CN180" s="131"/>
      <c r="CO180" s="131"/>
      <c r="CP180" s="131"/>
      <c r="CQ180" s="131"/>
      <c r="CR180" s="131"/>
      <c r="CS180" s="131"/>
      <c r="CT180" s="9"/>
    </row>
    <row r="181" spans="3:98" hidden="1" x14ac:dyDescent="0.35">
      <c r="C181" s="81" t="str">
        <f>C9</f>
        <v>A. Total investment costs</v>
      </c>
      <c r="E181" s="492">
        <f>G181+NPV(G.Asm!$F$40,H181:INDEX(H181:CS181,RP))</f>
        <v>0</v>
      </c>
      <c r="F181" s="492">
        <f>SUMIF($G$4:$CS$4,"&lt;="&amp;RP,G181:CS181)</f>
        <v>0</v>
      </c>
      <c r="G181" s="66">
        <f t="shared" ref="G181:BR181" si="57">G9</f>
        <v>0</v>
      </c>
      <c r="H181" s="66">
        <f t="shared" si="57"/>
        <v>0</v>
      </c>
      <c r="I181" s="66">
        <f t="shared" si="57"/>
        <v>0</v>
      </c>
      <c r="J181" s="66">
        <f t="shared" si="57"/>
        <v>0</v>
      </c>
      <c r="K181" s="66">
        <f t="shared" si="57"/>
        <v>0</v>
      </c>
      <c r="L181" s="66">
        <f t="shared" si="57"/>
        <v>0</v>
      </c>
      <c r="M181" s="66">
        <f t="shared" si="57"/>
        <v>0</v>
      </c>
      <c r="N181" s="66">
        <f t="shared" si="57"/>
        <v>0</v>
      </c>
      <c r="O181" s="66">
        <f t="shared" si="57"/>
        <v>0</v>
      </c>
      <c r="P181" s="66">
        <f t="shared" si="57"/>
        <v>0</v>
      </c>
      <c r="Q181" s="66">
        <f t="shared" si="57"/>
        <v>0</v>
      </c>
      <c r="R181" s="66">
        <f t="shared" si="57"/>
        <v>0</v>
      </c>
      <c r="S181" s="66">
        <f t="shared" si="57"/>
        <v>0</v>
      </c>
      <c r="T181" s="66">
        <f t="shared" si="57"/>
        <v>0</v>
      </c>
      <c r="U181" s="66">
        <f t="shared" si="57"/>
        <v>0</v>
      </c>
      <c r="V181" s="66">
        <f t="shared" si="57"/>
        <v>0</v>
      </c>
      <c r="W181" s="66">
        <f t="shared" si="57"/>
        <v>0</v>
      </c>
      <c r="X181" s="66">
        <f t="shared" si="57"/>
        <v>0</v>
      </c>
      <c r="Y181" s="66">
        <f t="shared" si="57"/>
        <v>0</v>
      </c>
      <c r="Z181" s="66">
        <f t="shared" si="57"/>
        <v>0</v>
      </c>
      <c r="AA181" s="66">
        <f t="shared" si="57"/>
        <v>0</v>
      </c>
      <c r="AB181" s="66">
        <f t="shared" si="57"/>
        <v>0</v>
      </c>
      <c r="AC181" s="66">
        <f t="shared" si="57"/>
        <v>0</v>
      </c>
      <c r="AD181" s="66">
        <f t="shared" si="57"/>
        <v>0</v>
      </c>
      <c r="AE181" s="66">
        <f t="shared" si="57"/>
        <v>0</v>
      </c>
      <c r="AF181" s="66">
        <f t="shared" si="57"/>
        <v>0</v>
      </c>
      <c r="AG181" s="66">
        <f t="shared" si="57"/>
        <v>0</v>
      </c>
      <c r="AH181" s="66">
        <f t="shared" si="57"/>
        <v>0</v>
      </c>
      <c r="AI181" s="66">
        <f t="shared" si="57"/>
        <v>0</v>
      </c>
      <c r="AJ181" s="66">
        <f t="shared" si="57"/>
        <v>0</v>
      </c>
      <c r="AK181" s="66">
        <f t="shared" si="57"/>
        <v>0</v>
      </c>
      <c r="AL181" s="66">
        <f t="shared" si="57"/>
        <v>0</v>
      </c>
      <c r="AM181" s="66">
        <f t="shared" si="57"/>
        <v>0</v>
      </c>
      <c r="AN181" s="66">
        <f t="shared" si="57"/>
        <v>0</v>
      </c>
      <c r="AO181" s="66">
        <f t="shared" si="57"/>
        <v>0</v>
      </c>
      <c r="AP181" s="66">
        <f t="shared" si="57"/>
        <v>0</v>
      </c>
      <c r="AQ181" s="66">
        <f t="shared" si="57"/>
        <v>0</v>
      </c>
      <c r="AR181" s="66">
        <f t="shared" si="57"/>
        <v>0</v>
      </c>
      <c r="AS181" s="66">
        <f t="shared" si="57"/>
        <v>0</v>
      </c>
      <c r="AT181" s="66">
        <f t="shared" si="57"/>
        <v>0</v>
      </c>
      <c r="AU181" s="66">
        <f t="shared" si="57"/>
        <v>0</v>
      </c>
      <c r="AV181" s="66">
        <f t="shared" si="57"/>
        <v>0</v>
      </c>
      <c r="AW181" s="66">
        <f t="shared" si="57"/>
        <v>0</v>
      </c>
      <c r="AX181" s="66">
        <f t="shared" si="57"/>
        <v>0</v>
      </c>
      <c r="AY181" s="66">
        <f t="shared" si="57"/>
        <v>0</v>
      </c>
      <c r="AZ181" s="66">
        <f t="shared" si="57"/>
        <v>0</v>
      </c>
      <c r="BA181" s="66">
        <f t="shared" si="57"/>
        <v>0</v>
      </c>
      <c r="BB181" s="66">
        <f t="shared" si="57"/>
        <v>0</v>
      </c>
      <c r="BC181" s="66">
        <f t="shared" si="57"/>
        <v>0</v>
      </c>
      <c r="BD181" s="66">
        <f t="shared" si="57"/>
        <v>0</v>
      </c>
      <c r="BE181" s="66">
        <f t="shared" si="57"/>
        <v>0</v>
      </c>
      <c r="BF181" s="66">
        <f t="shared" si="57"/>
        <v>0</v>
      </c>
      <c r="BG181" s="66">
        <f t="shared" si="57"/>
        <v>0</v>
      </c>
      <c r="BH181" s="66">
        <f t="shared" si="57"/>
        <v>0</v>
      </c>
      <c r="BI181" s="66">
        <f t="shared" si="57"/>
        <v>0</v>
      </c>
      <c r="BJ181" s="66">
        <f t="shared" si="57"/>
        <v>0</v>
      </c>
      <c r="BK181" s="66">
        <f t="shared" si="57"/>
        <v>0</v>
      </c>
      <c r="BL181" s="66">
        <f t="shared" si="57"/>
        <v>0</v>
      </c>
      <c r="BM181" s="66">
        <f t="shared" si="57"/>
        <v>0</v>
      </c>
      <c r="BN181" s="66">
        <f t="shared" si="57"/>
        <v>0</v>
      </c>
      <c r="BO181" s="66">
        <f t="shared" si="57"/>
        <v>0</v>
      </c>
      <c r="BP181" s="66">
        <f t="shared" si="57"/>
        <v>0</v>
      </c>
      <c r="BQ181" s="66">
        <f t="shared" si="57"/>
        <v>0</v>
      </c>
      <c r="BR181" s="66">
        <f t="shared" si="57"/>
        <v>0</v>
      </c>
      <c r="BS181" s="66">
        <f t="shared" ref="BS181:CS181" si="58">BS9</f>
        <v>0</v>
      </c>
      <c r="BT181" s="66">
        <f t="shared" si="58"/>
        <v>0</v>
      </c>
      <c r="BU181" s="66">
        <f t="shared" si="58"/>
        <v>0</v>
      </c>
      <c r="BV181" s="66">
        <f t="shared" si="58"/>
        <v>0</v>
      </c>
      <c r="BW181" s="66">
        <f t="shared" si="58"/>
        <v>0</v>
      </c>
      <c r="BX181" s="66">
        <f t="shared" si="58"/>
        <v>0</v>
      </c>
      <c r="BY181" s="66">
        <f t="shared" si="58"/>
        <v>0</v>
      </c>
      <c r="BZ181" s="66">
        <f t="shared" si="58"/>
        <v>0</v>
      </c>
      <c r="CA181" s="66">
        <f t="shared" si="58"/>
        <v>0</v>
      </c>
      <c r="CB181" s="66">
        <f t="shared" si="58"/>
        <v>0</v>
      </c>
      <c r="CC181" s="66">
        <f t="shared" si="58"/>
        <v>0</v>
      </c>
      <c r="CD181" s="66">
        <f t="shared" si="58"/>
        <v>0</v>
      </c>
      <c r="CE181" s="66">
        <f t="shared" si="58"/>
        <v>0</v>
      </c>
      <c r="CF181" s="66">
        <f t="shared" si="58"/>
        <v>0</v>
      </c>
      <c r="CG181" s="66">
        <f t="shared" si="58"/>
        <v>0</v>
      </c>
      <c r="CH181" s="66">
        <f t="shared" si="58"/>
        <v>0</v>
      </c>
      <c r="CI181" s="66">
        <f t="shared" si="58"/>
        <v>0</v>
      </c>
      <c r="CJ181" s="66">
        <f t="shared" si="58"/>
        <v>0</v>
      </c>
      <c r="CK181" s="66">
        <f t="shared" si="58"/>
        <v>0</v>
      </c>
      <c r="CL181" s="66">
        <f t="shared" si="58"/>
        <v>0</v>
      </c>
      <c r="CM181" s="66">
        <f t="shared" si="58"/>
        <v>0</v>
      </c>
      <c r="CN181" s="66">
        <f t="shared" si="58"/>
        <v>0</v>
      </c>
      <c r="CO181" s="66">
        <f t="shared" si="58"/>
        <v>0</v>
      </c>
      <c r="CP181" s="66">
        <f t="shared" si="58"/>
        <v>0</v>
      </c>
      <c r="CQ181" s="66">
        <f t="shared" si="58"/>
        <v>0</v>
      </c>
      <c r="CR181" s="66">
        <f t="shared" si="58"/>
        <v>0</v>
      </c>
      <c r="CS181" s="66">
        <f t="shared" si="58"/>
        <v>0</v>
      </c>
      <c r="CT181" s="9"/>
    </row>
    <row r="182" spans="3:98" hidden="1" x14ac:dyDescent="0.35">
      <c r="C182" s="81" t="str">
        <f>C40</f>
        <v>B. Residual value</v>
      </c>
      <c r="E182" s="492">
        <f>G182+NPV(G.Asm!$F$40,H182:INDEX(H182:CS182,RP))</f>
        <v>0</v>
      </c>
      <c r="F182" s="492">
        <f>SUMIF($G$4:$CS$4,"&lt;="&amp;RP,G182:CS182)</f>
        <v>0</v>
      </c>
      <c r="G182" s="66">
        <f t="shared" ref="G182:BR182" si="59">G40</f>
        <v>0</v>
      </c>
      <c r="H182" s="66">
        <f t="shared" si="59"/>
        <v>0</v>
      </c>
      <c r="I182" s="66">
        <f t="shared" si="59"/>
        <v>0</v>
      </c>
      <c r="J182" s="66">
        <f t="shared" si="59"/>
        <v>0</v>
      </c>
      <c r="K182" s="66">
        <f t="shared" si="59"/>
        <v>0</v>
      </c>
      <c r="L182" s="66">
        <f t="shared" si="59"/>
        <v>0</v>
      </c>
      <c r="M182" s="66">
        <f t="shared" si="59"/>
        <v>0</v>
      </c>
      <c r="N182" s="66">
        <f t="shared" si="59"/>
        <v>0</v>
      </c>
      <c r="O182" s="66">
        <f t="shared" si="59"/>
        <v>0</v>
      </c>
      <c r="P182" s="66">
        <f t="shared" si="59"/>
        <v>0</v>
      </c>
      <c r="Q182" s="66">
        <f t="shared" si="59"/>
        <v>0</v>
      </c>
      <c r="R182" s="66">
        <f t="shared" si="59"/>
        <v>0</v>
      </c>
      <c r="S182" s="66">
        <f t="shared" si="59"/>
        <v>0</v>
      </c>
      <c r="T182" s="66">
        <f t="shared" si="59"/>
        <v>0</v>
      </c>
      <c r="U182" s="66">
        <f t="shared" si="59"/>
        <v>0</v>
      </c>
      <c r="V182" s="66">
        <f t="shared" si="59"/>
        <v>0</v>
      </c>
      <c r="W182" s="66">
        <f t="shared" si="59"/>
        <v>0</v>
      </c>
      <c r="X182" s="66">
        <f t="shared" si="59"/>
        <v>0</v>
      </c>
      <c r="Y182" s="66">
        <f t="shared" si="59"/>
        <v>0</v>
      </c>
      <c r="Z182" s="66">
        <f t="shared" si="59"/>
        <v>0</v>
      </c>
      <c r="AA182" s="66">
        <f t="shared" si="59"/>
        <v>0</v>
      </c>
      <c r="AB182" s="66">
        <f t="shared" si="59"/>
        <v>0</v>
      </c>
      <c r="AC182" s="66">
        <f t="shared" si="59"/>
        <v>0</v>
      </c>
      <c r="AD182" s="66">
        <f t="shared" si="59"/>
        <v>0</v>
      </c>
      <c r="AE182" s="66">
        <f t="shared" si="59"/>
        <v>0</v>
      </c>
      <c r="AF182" s="66">
        <f t="shared" si="59"/>
        <v>0</v>
      </c>
      <c r="AG182" s="66">
        <f t="shared" si="59"/>
        <v>0</v>
      </c>
      <c r="AH182" s="66">
        <f t="shared" si="59"/>
        <v>0</v>
      </c>
      <c r="AI182" s="66">
        <f t="shared" si="59"/>
        <v>0</v>
      </c>
      <c r="AJ182" s="66">
        <f t="shared" si="59"/>
        <v>0</v>
      </c>
      <c r="AK182" s="66">
        <f t="shared" si="59"/>
        <v>0</v>
      </c>
      <c r="AL182" s="66">
        <f t="shared" si="59"/>
        <v>0</v>
      </c>
      <c r="AM182" s="66">
        <f t="shared" si="59"/>
        <v>0</v>
      </c>
      <c r="AN182" s="66">
        <f t="shared" si="59"/>
        <v>0</v>
      </c>
      <c r="AO182" s="66">
        <f t="shared" si="59"/>
        <v>0</v>
      </c>
      <c r="AP182" s="66">
        <f t="shared" si="59"/>
        <v>0</v>
      </c>
      <c r="AQ182" s="66">
        <f t="shared" si="59"/>
        <v>0</v>
      </c>
      <c r="AR182" s="66">
        <f t="shared" si="59"/>
        <v>0</v>
      </c>
      <c r="AS182" s="66">
        <f t="shared" si="59"/>
        <v>0</v>
      </c>
      <c r="AT182" s="66">
        <f t="shared" si="59"/>
        <v>0</v>
      </c>
      <c r="AU182" s="66">
        <f t="shared" si="59"/>
        <v>0</v>
      </c>
      <c r="AV182" s="66">
        <f t="shared" si="59"/>
        <v>0</v>
      </c>
      <c r="AW182" s="66">
        <f t="shared" si="59"/>
        <v>0</v>
      </c>
      <c r="AX182" s="66">
        <f t="shared" si="59"/>
        <v>0</v>
      </c>
      <c r="AY182" s="66">
        <f t="shared" si="59"/>
        <v>0</v>
      </c>
      <c r="AZ182" s="66">
        <f t="shared" si="59"/>
        <v>0</v>
      </c>
      <c r="BA182" s="66">
        <f t="shared" si="59"/>
        <v>0</v>
      </c>
      <c r="BB182" s="66">
        <f t="shared" si="59"/>
        <v>0</v>
      </c>
      <c r="BC182" s="66">
        <f t="shared" si="59"/>
        <v>0</v>
      </c>
      <c r="BD182" s="66">
        <f t="shared" si="59"/>
        <v>0</v>
      </c>
      <c r="BE182" s="66">
        <f t="shared" si="59"/>
        <v>0</v>
      </c>
      <c r="BF182" s="66">
        <f t="shared" si="59"/>
        <v>0</v>
      </c>
      <c r="BG182" s="66">
        <f t="shared" si="59"/>
        <v>0</v>
      </c>
      <c r="BH182" s="66">
        <f t="shared" si="59"/>
        <v>0</v>
      </c>
      <c r="BI182" s="66">
        <f t="shared" si="59"/>
        <v>0</v>
      </c>
      <c r="BJ182" s="66">
        <f t="shared" si="59"/>
        <v>0</v>
      </c>
      <c r="BK182" s="66">
        <f t="shared" si="59"/>
        <v>0</v>
      </c>
      <c r="BL182" s="66">
        <f t="shared" si="59"/>
        <v>0</v>
      </c>
      <c r="BM182" s="66">
        <f t="shared" si="59"/>
        <v>0</v>
      </c>
      <c r="BN182" s="66">
        <f t="shared" si="59"/>
        <v>0</v>
      </c>
      <c r="BO182" s="66">
        <f t="shared" si="59"/>
        <v>0</v>
      </c>
      <c r="BP182" s="66">
        <f t="shared" si="59"/>
        <v>0</v>
      </c>
      <c r="BQ182" s="66">
        <f t="shared" si="59"/>
        <v>0</v>
      </c>
      <c r="BR182" s="66">
        <f t="shared" si="59"/>
        <v>0</v>
      </c>
      <c r="BS182" s="66">
        <f t="shared" ref="BS182:CS182" si="60">BS40</f>
        <v>0</v>
      </c>
      <c r="BT182" s="66">
        <f t="shared" si="60"/>
        <v>0</v>
      </c>
      <c r="BU182" s="66">
        <f t="shared" si="60"/>
        <v>0</v>
      </c>
      <c r="BV182" s="66">
        <f t="shared" si="60"/>
        <v>0</v>
      </c>
      <c r="BW182" s="66">
        <f t="shared" si="60"/>
        <v>0</v>
      </c>
      <c r="BX182" s="66">
        <f t="shared" si="60"/>
        <v>0</v>
      </c>
      <c r="BY182" s="66">
        <f t="shared" si="60"/>
        <v>0</v>
      </c>
      <c r="BZ182" s="66">
        <f t="shared" si="60"/>
        <v>0</v>
      </c>
      <c r="CA182" s="66">
        <f t="shared" si="60"/>
        <v>0</v>
      </c>
      <c r="CB182" s="66">
        <f t="shared" si="60"/>
        <v>0</v>
      </c>
      <c r="CC182" s="66">
        <f t="shared" si="60"/>
        <v>0</v>
      </c>
      <c r="CD182" s="66">
        <f t="shared" si="60"/>
        <v>0</v>
      </c>
      <c r="CE182" s="66">
        <f t="shared" si="60"/>
        <v>0</v>
      </c>
      <c r="CF182" s="66">
        <f t="shared" si="60"/>
        <v>0</v>
      </c>
      <c r="CG182" s="66">
        <f t="shared" si="60"/>
        <v>0</v>
      </c>
      <c r="CH182" s="66">
        <f t="shared" si="60"/>
        <v>0</v>
      </c>
      <c r="CI182" s="66">
        <f t="shared" si="60"/>
        <v>0</v>
      </c>
      <c r="CJ182" s="66">
        <f t="shared" si="60"/>
        <v>0</v>
      </c>
      <c r="CK182" s="66">
        <f t="shared" si="60"/>
        <v>0</v>
      </c>
      <c r="CL182" s="66">
        <f t="shared" si="60"/>
        <v>0</v>
      </c>
      <c r="CM182" s="66">
        <f t="shared" si="60"/>
        <v>0</v>
      </c>
      <c r="CN182" s="66">
        <f t="shared" si="60"/>
        <v>0</v>
      </c>
      <c r="CO182" s="66">
        <f t="shared" si="60"/>
        <v>0</v>
      </c>
      <c r="CP182" s="66">
        <f t="shared" si="60"/>
        <v>0</v>
      </c>
      <c r="CQ182" s="66">
        <f t="shared" si="60"/>
        <v>0</v>
      </c>
      <c r="CR182" s="66">
        <f t="shared" si="60"/>
        <v>0</v>
      </c>
      <c r="CS182" s="66">
        <f t="shared" si="60"/>
        <v>0</v>
      </c>
      <c r="CT182" s="9"/>
    </row>
    <row r="183" spans="3:98" hidden="1" x14ac:dyDescent="0.35">
      <c r="C183" s="81" t="str">
        <f>C44</f>
        <v>C. Total operating and maintenance costs</v>
      </c>
      <c r="E183" s="492">
        <f>G183+NPV(G.Asm!$F$40,H183:INDEX(H183:CS183,RP))</f>
        <v>0</v>
      </c>
      <c r="F183" s="492">
        <f>SUMIF($G$4:$CS$4,"&lt;="&amp;RP,G183:CS183)</f>
        <v>0</v>
      </c>
      <c r="G183" s="66">
        <f t="shared" ref="G183:BR183" si="61">G44</f>
        <v>0</v>
      </c>
      <c r="H183" s="66">
        <f t="shared" si="61"/>
        <v>0</v>
      </c>
      <c r="I183" s="66">
        <f t="shared" si="61"/>
        <v>0</v>
      </c>
      <c r="J183" s="66">
        <f t="shared" si="61"/>
        <v>0</v>
      </c>
      <c r="K183" s="66">
        <f t="shared" si="61"/>
        <v>0</v>
      </c>
      <c r="L183" s="66">
        <f t="shared" si="61"/>
        <v>0</v>
      </c>
      <c r="M183" s="66">
        <f t="shared" si="61"/>
        <v>0</v>
      </c>
      <c r="N183" s="66">
        <f t="shared" si="61"/>
        <v>0</v>
      </c>
      <c r="O183" s="66">
        <f t="shared" si="61"/>
        <v>0</v>
      </c>
      <c r="P183" s="66">
        <f t="shared" si="61"/>
        <v>0</v>
      </c>
      <c r="Q183" s="66">
        <f t="shared" si="61"/>
        <v>0</v>
      </c>
      <c r="R183" s="66">
        <f t="shared" si="61"/>
        <v>0</v>
      </c>
      <c r="S183" s="66">
        <f t="shared" si="61"/>
        <v>0</v>
      </c>
      <c r="T183" s="66">
        <f t="shared" si="61"/>
        <v>0</v>
      </c>
      <c r="U183" s="66">
        <f t="shared" si="61"/>
        <v>0</v>
      </c>
      <c r="V183" s="66">
        <f t="shared" si="61"/>
        <v>0</v>
      </c>
      <c r="W183" s="66">
        <f t="shared" si="61"/>
        <v>0</v>
      </c>
      <c r="X183" s="66">
        <f t="shared" si="61"/>
        <v>0</v>
      </c>
      <c r="Y183" s="66">
        <f t="shared" si="61"/>
        <v>0</v>
      </c>
      <c r="Z183" s="66">
        <f t="shared" si="61"/>
        <v>0</v>
      </c>
      <c r="AA183" s="66">
        <f t="shared" si="61"/>
        <v>0</v>
      </c>
      <c r="AB183" s="66">
        <f t="shared" si="61"/>
        <v>0</v>
      </c>
      <c r="AC183" s="66">
        <f t="shared" si="61"/>
        <v>0</v>
      </c>
      <c r="AD183" s="66">
        <f t="shared" si="61"/>
        <v>0</v>
      </c>
      <c r="AE183" s="66">
        <f t="shared" si="61"/>
        <v>0</v>
      </c>
      <c r="AF183" s="66">
        <f t="shared" si="61"/>
        <v>0</v>
      </c>
      <c r="AG183" s="66">
        <f t="shared" si="61"/>
        <v>0</v>
      </c>
      <c r="AH183" s="66">
        <f t="shared" si="61"/>
        <v>0</v>
      </c>
      <c r="AI183" s="66">
        <f t="shared" si="61"/>
        <v>0</v>
      </c>
      <c r="AJ183" s="66">
        <f t="shared" si="61"/>
        <v>0</v>
      </c>
      <c r="AK183" s="66">
        <f t="shared" si="61"/>
        <v>0</v>
      </c>
      <c r="AL183" s="66">
        <f t="shared" si="61"/>
        <v>0</v>
      </c>
      <c r="AM183" s="66">
        <f t="shared" si="61"/>
        <v>0</v>
      </c>
      <c r="AN183" s="66">
        <f t="shared" si="61"/>
        <v>0</v>
      </c>
      <c r="AO183" s="66">
        <f t="shared" si="61"/>
        <v>0</v>
      </c>
      <c r="AP183" s="66">
        <f t="shared" si="61"/>
        <v>0</v>
      </c>
      <c r="AQ183" s="66">
        <f t="shared" si="61"/>
        <v>0</v>
      </c>
      <c r="AR183" s="66">
        <f t="shared" si="61"/>
        <v>0</v>
      </c>
      <c r="AS183" s="66">
        <f t="shared" si="61"/>
        <v>0</v>
      </c>
      <c r="AT183" s="66">
        <f t="shared" si="61"/>
        <v>0</v>
      </c>
      <c r="AU183" s="66">
        <f t="shared" si="61"/>
        <v>0</v>
      </c>
      <c r="AV183" s="66">
        <f t="shared" si="61"/>
        <v>0</v>
      </c>
      <c r="AW183" s="66">
        <f t="shared" si="61"/>
        <v>0</v>
      </c>
      <c r="AX183" s="66">
        <f t="shared" si="61"/>
        <v>0</v>
      </c>
      <c r="AY183" s="66">
        <f t="shared" si="61"/>
        <v>0</v>
      </c>
      <c r="AZ183" s="66">
        <f t="shared" si="61"/>
        <v>0</v>
      </c>
      <c r="BA183" s="66">
        <f t="shared" si="61"/>
        <v>0</v>
      </c>
      <c r="BB183" s="66">
        <f t="shared" si="61"/>
        <v>0</v>
      </c>
      <c r="BC183" s="66">
        <f t="shared" si="61"/>
        <v>0</v>
      </c>
      <c r="BD183" s="66">
        <f t="shared" si="61"/>
        <v>0</v>
      </c>
      <c r="BE183" s="66">
        <f t="shared" si="61"/>
        <v>0</v>
      </c>
      <c r="BF183" s="66">
        <f t="shared" si="61"/>
        <v>0</v>
      </c>
      <c r="BG183" s="66">
        <f t="shared" si="61"/>
        <v>0</v>
      </c>
      <c r="BH183" s="66">
        <f t="shared" si="61"/>
        <v>0</v>
      </c>
      <c r="BI183" s="66">
        <f t="shared" si="61"/>
        <v>0</v>
      </c>
      <c r="BJ183" s="66">
        <f t="shared" si="61"/>
        <v>0</v>
      </c>
      <c r="BK183" s="66">
        <f t="shared" si="61"/>
        <v>0</v>
      </c>
      <c r="BL183" s="66">
        <f t="shared" si="61"/>
        <v>0</v>
      </c>
      <c r="BM183" s="66">
        <f t="shared" si="61"/>
        <v>0</v>
      </c>
      <c r="BN183" s="66">
        <f t="shared" si="61"/>
        <v>0</v>
      </c>
      <c r="BO183" s="66">
        <f t="shared" si="61"/>
        <v>0</v>
      </c>
      <c r="BP183" s="66">
        <f t="shared" si="61"/>
        <v>0</v>
      </c>
      <c r="BQ183" s="66">
        <f t="shared" si="61"/>
        <v>0</v>
      </c>
      <c r="BR183" s="66">
        <f t="shared" si="61"/>
        <v>0</v>
      </c>
      <c r="BS183" s="66">
        <f t="shared" ref="BS183:CS183" si="62">BS44</f>
        <v>0</v>
      </c>
      <c r="BT183" s="66">
        <f t="shared" si="62"/>
        <v>0</v>
      </c>
      <c r="BU183" s="66">
        <f t="shared" si="62"/>
        <v>0</v>
      </c>
      <c r="BV183" s="66">
        <f t="shared" si="62"/>
        <v>0</v>
      </c>
      <c r="BW183" s="66">
        <f t="shared" si="62"/>
        <v>0</v>
      </c>
      <c r="BX183" s="66">
        <f t="shared" si="62"/>
        <v>0</v>
      </c>
      <c r="BY183" s="66">
        <f t="shared" si="62"/>
        <v>0</v>
      </c>
      <c r="BZ183" s="66">
        <f t="shared" si="62"/>
        <v>0</v>
      </c>
      <c r="CA183" s="66">
        <f t="shared" si="62"/>
        <v>0</v>
      </c>
      <c r="CB183" s="66">
        <f t="shared" si="62"/>
        <v>0</v>
      </c>
      <c r="CC183" s="66">
        <f t="shared" si="62"/>
        <v>0</v>
      </c>
      <c r="CD183" s="66">
        <f t="shared" si="62"/>
        <v>0</v>
      </c>
      <c r="CE183" s="66">
        <f t="shared" si="62"/>
        <v>0</v>
      </c>
      <c r="CF183" s="66">
        <f t="shared" si="62"/>
        <v>0</v>
      </c>
      <c r="CG183" s="66">
        <f t="shared" si="62"/>
        <v>0</v>
      </c>
      <c r="CH183" s="66">
        <f t="shared" si="62"/>
        <v>0</v>
      </c>
      <c r="CI183" s="66">
        <f t="shared" si="62"/>
        <v>0</v>
      </c>
      <c r="CJ183" s="66">
        <f t="shared" si="62"/>
        <v>0</v>
      </c>
      <c r="CK183" s="66">
        <f t="shared" si="62"/>
        <v>0</v>
      </c>
      <c r="CL183" s="66">
        <f t="shared" si="62"/>
        <v>0</v>
      </c>
      <c r="CM183" s="66">
        <f t="shared" si="62"/>
        <v>0</v>
      </c>
      <c r="CN183" s="66">
        <f t="shared" si="62"/>
        <v>0</v>
      </c>
      <c r="CO183" s="66">
        <f t="shared" si="62"/>
        <v>0</v>
      </c>
      <c r="CP183" s="66">
        <f t="shared" si="62"/>
        <v>0</v>
      </c>
      <c r="CQ183" s="66">
        <f t="shared" si="62"/>
        <v>0</v>
      </c>
      <c r="CR183" s="66">
        <f t="shared" si="62"/>
        <v>0</v>
      </c>
      <c r="CS183" s="66">
        <f t="shared" si="62"/>
        <v>0</v>
      </c>
      <c r="CT183" s="9"/>
    </row>
    <row r="184" spans="3:98" s="4" customFormat="1" ht="13" hidden="1" x14ac:dyDescent="0.3">
      <c r="C184" s="77" t="s">
        <v>44</v>
      </c>
      <c r="D184" s="55"/>
      <c r="E184" s="492">
        <f>G184+NPV(G.Asm!$F$40,H184:INDEX(H184:CS184,RP))</f>
        <v>0</v>
      </c>
      <c r="F184" s="492">
        <f>SUMIF($G$4:$CS$4,"&lt;="&amp;RP,G184:CS184)</f>
        <v>0</v>
      </c>
      <c r="G184" s="492">
        <f>G181-G182+G183</f>
        <v>0</v>
      </c>
      <c r="H184" s="492">
        <f t="shared" ref="H184:BS184" si="63">H181-H182+H183</f>
        <v>0</v>
      </c>
      <c r="I184" s="492">
        <f t="shared" si="63"/>
        <v>0</v>
      </c>
      <c r="J184" s="492">
        <f t="shared" si="63"/>
        <v>0</v>
      </c>
      <c r="K184" s="492">
        <f t="shared" si="63"/>
        <v>0</v>
      </c>
      <c r="L184" s="492">
        <f t="shared" si="63"/>
        <v>0</v>
      </c>
      <c r="M184" s="492">
        <f t="shared" si="63"/>
        <v>0</v>
      </c>
      <c r="N184" s="492">
        <f t="shared" si="63"/>
        <v>0</v>
      </c>
      <c r="O184" s="492">
        <f t="shared" si="63"/>
        <v>0</v>
      </c>
      <c r="P184" s="492">
        <f t="shared" si="63"/>
        <v>0</v>
      </c>
      <c r="Q184" s="492">
        <f t="shared" si="63"/>
        <v>0</v>
      </c>
      <c r="R184" s="492">
        <f t="shared" si="63"/>
        <v>0</v>
      </c>
      <c r="S184" s="492">
        <f t="shared" si="63"/>
        <v>0</v>
      </c>
      <c r="T184" s="492">
        <f t="shared" si="63"/>
        <v>0</v>
      </c>
      <c r="U184" s="492">
        <f t="shared" si="63"/>
        <v>0</v>
      </c>
      <c r="V184" s="492">
        <f t="shared" si="63"/>
        <v>0</v>
      </c>
      <c r="W184" s="492">
        <f t="shared" si="63"/>
        <v>0</v>
      </c>
      <c r="X184" s="492">
        <f t="shared" si="63"/>
        <v>0</v>
      </c>
      <c r="Y184" s="492">
        <f t="shared" si="63"/>
        <v>0</v>
      </c>
      <c r="Z184" s="492">
        <f t="shared" si="63"/>
        <v>0</v>
      </c>
      <c r="AA184" s="492">
        <f t="shared" si="63"/>
        <v>0</v>
      </c>
      <c r="AB184" s="492">
        <f t="shared" si="63"/>
        <v>0</v>
      </c>
      <c r="AC184" s="492">
        <f t="shared" si="63"/>
        <v>0</v>
      </c>
      <c r="AD184" s="492">
        <f t="shared" si="63"/>
        <v>0</v>
      </c>
      <c r="AE184" s="492">
        <f t="shared" si="63"/>
        <v>0</v>
      </c>
      <c r="AF184" s="492">
        <f t="shared" si="63"/>
        <v>0</v>
      </c>
      <c r="AG184" s="492">
        <f t="shared" si="63"/>
        <v>0</v>
      </c>
      <c r="AH184" s="492">
        <f t="shared" si="63"/>
        <v>0</v>
      </c>
      <c r="AI184" s="492">
        <f t="shared" si="63"/>
        <v>0</v>
      </c>
      <c r="AJ184" s="492">
        <f t="shared" si="63"/>
        <v>0</v>
      </c>
      <c r="AK184" s="492">
        <f t="shared" si="63"/>
        <v>0</v>
      </c>
      <c r="AL184" s="492">
        <f t="shared" si="63"/>
        <v>0</v>
      </c>
      <c r="AM184" s="492">
        <f t="shared" si="63"/>
        <v>0</v>
      </c>
      <c r="AN184" s="492">
        <f t="shared" si="63"/>
        <v>0</v>
      </c>
      <c r="AO184" s="492">
        <f t="shared" si="63"/>
        <v>0</v>
      </c>
      <c r="AP184" s="492">
        <f t="shared" si="63"/>
        <v>0</v>
      </c>
      <c r="AQ184" s="492">
        <f t="shared" si="63"/>
        <v>0</v>
      </c>
      <c r="AR184" s="492">
        <f t="shared" si="63"/>
        <v>0</v>
      </c>
      <c r="AS184" s="492">
        <f t="shared" si="63"/>
        <v>0</v>
      </c>
      <c r="AT184" s="492">
        <f t="shared" si="63"/>
        <v>0</v>
      </c>
      <c r="AU184" s="492">
        <f t="shared" si="63"/>
        <v>0</v>
      </c>
      <c r="AV184" s="492">
        <f t="shared" si="63"/>
        <v>0</v>
      </c>
      <c r="AW184" s="492">
        <f t="shared" si="63"/>
        <v>0</v>
      </c>
      <c r="AX184" s="492">
        <f t="shared" si="63"/>
        <v>0</v>
      </c>
      <c r="AY184" s="492">
        <f t="shared" si="63"/>
        <v>0</v>
      </c>
      <c r="AZ184" s="492">
        <f t="shared" si="63"/>
        <v>0</v>
      </c>
      <c r="BA184" s="492">
        <f t="shared" si="63"/>
        <v>0</v>
      </c>
      <c r="BB184" s="492">
        <f t="shared" si="63"/>
        <v>0</v>
      </c>
      <c r="BC184" s="492">
        <f t="shared" si="63"/>
        <v>0</v>
      </c>
      <c r="BD184" s="492">
        <f t="shared" si="63"/>
        <v>0</v>
      </c>
      <c r="BE184" s="492">
        <f t="shared" si="63"/>
        <v>0</v>
      </c>
      <c r="BF184" s="492">
        <f t="shared" si="63"/>
        <v>0</v>
      </c>
      <c r="BG184" s="492">
        <f t="shared" si="63"/>
        <v>0</v>
      </c>
      <c r="BH184" s="492">
        <f t="shared" si="63"/>
        <v>0</v>
      </c>
      <c r="BI184" s="492">
        <f t="shared" si="63"/>
        <v>0</v>
      </c>
      <c r="BJ184" s="492">
        <f t="shared" si="63"/>
        <v>0</v>
      </c>
      <c r="BK184" s="492">
        <f t="shared" si="63"/>
        <v>0</v>
      </c>
      <c r="BL184" s="492">
        <f t="shared" si="63"/>
        <v>0</v>
      </c>
      <c r="BM184" s="492">
        <f t="shared" si="63"/>
        <v>0</v>
      </c>
      <c r="BN184" s="492">
        <f t="shared" si="63"/>
        <v>0</v>
      </c>
      <c r="BO184" s="492">
        <f t="shared" si="63"/>
        <v>0</v>
      </c>
      <c r="BP184" s="492">
        <f t="shared" si="63"/>
        <v>0</v>
      </c>
      <c r="BQ184" s="492">
        <f t="shared" si="63"/>
        <v>0</v>
      </c>
      <c r="BR184" s="492">
        <f t="shared" si="63"/>
        <v>0</v>
      </c>
      <c r="BS184" s="492">
        <f t="shared" si="63"/>
        <v>0</v>
      </c>
      <c r="BT184" s="492">
        <f t="shared" ref="BT184:CS184" si="64">BT181-BT182+BT183</f>
        <v>0</v>
      </c>
      <c r="BU184" s="492">
        <f t="shared" si="64"/>
        <v>0</v>
      </c>
      <c r="BV184" s="492">
        <f t="shared" si="64"/>
        <v>0</v>
      </c>
      <c r="BW184" s="492">
        <f t="shared" si="64"/>
        <v>0</v>
      </c>
      <c r="BX184" s="492">
        <f t="shared" si="64"/>
        <v>0</v>
      </c>
      <c r="BY184" s="492">
        <f t="shared" si="64"/>
        <v>0</v>
      </c>
      <c r="BZ184" s="492">
        <f t="shared" si="64"/>
        <v>0</v>
      </c>
      <c r="CA184" s="492">
        <f t="shared" si="64"/>
        <v>0</v>
      </c>
      <c r="CB184" s="492">
        <f t="shared" si="64"/>
        <v>0</v>
      </c>
      <c r="CC184" s="492">
        <f t="shared" si="64"/>
        <v>0</v>
      </c>
      <c r="CD184" s="492">
        <f t="shared" si="64"/>
        <v>0</v>
      </c>
      <c r="CE184" s="492">
        <f t="shared" si="64"/>
        <v>0</v>
      </c>
      <c r="CF184" s="492">
        <f t="shared" si="64"/>
        <v>0</v>
      </c>
      <c r="CG184" s="492">
        <f t="shared" si="64"/>
        <v>0</v>
      </c>
      <c r="CH184" s="492">
        <f t="shared" si="64"/>
        <v>0</v>
      </c>
      <c r="CI184" s="492">
        <f t="shared" si="64"/>
        <v>0</v>
      </c>
      <c r="CJ184" s="492">
        <f t="shared" si="64"/>
        <v>0</v>
      </c>
      <c r="CK184" s="492">
        <f t="shared" si="64"/>
        <v>0</v>
      </c>
      <c r="CL184" s="492">
        <f t="shared" si="64"/>
        <v>0</v>
      </c>
      <c r="CM184" s="492">
        <f t="shared" si="64"/>
        <v>0</v>
      </c>
      <c r="CN184" s="492">
        <f t="shared" si="64"/>
        <v>0</v>
      </c>
      <c r="CO184" s="492">
        <f t="shared" si="64"/>
        <v>0</v>
      </c>
      <c r="CP184" s="492">
        <f t="shared" si="64"/>
        <v>0</v>
      </c>
      <c r="CQ184" s="492">
        <f t="shared" si="64"/>
        <v>0</v>
      </c>
      <c r="CR184" s="492">
        <f t="shared" si="64"/>
        <v>0</v>
      </c>
      <c r="CS184" s="492">
        <f t="shared" si="64"/>
        <v>0</v>
      </c>
      <c r="CT184" s="13"/>
    </row>
    <row r="185" spans="3:98" hidden="1" x14ac:dyDescent="0.35">
      <c r="E185" s="495"/>
      <c r="F185" s="495"/>
      <c r="G185" s="131"/>
      <c r="H185" s="131"/>
      <c r="I185" s="131"/>
      <c r="J185" s="131"/>
      <c r="K185" s="131"/>
      <c r="L185" s="131"/>
      <c r="M185" s="131"/>
      <c r="N185" s="131"/>
      <c r="O185" s="131"/>
      <c r="P185" s="131"/>
      <c r="Q185" s="131"/>
      <c r="R185" s="131"/>
      <c r="S185" s="131"/>
      <c r="T185" s="131"/>
      <c r="U185" s="131"/>
      <c r="V185" s="131"/>
      <c r="W185" s="131"/>
      <c r="X185" s="131"/>
      <c r="Y185" s="131"/>
      <c r="Z185" s="131"/>
      <c r="AA185" s="131"/>
      <c r="AB185" s="131"/>
      <c r="AC185" s="131"/>
      <c r="AD185" s="131"/>
      <c r="AE185" s="131"/>
      <c r="AF185" s="131"/>
      <c r="AG185" s="131"/>
      <c r="AH185" s="131"/>
      <c r="AI185" s="131"/>
      <c r="AJ185" s="131"/>
      <c r="AK185" s="131"/>
      <c r="AL185" s="131"/>
      <c r="AM185" s="131"/>
      <c r="AN185" s="131"/>
      <c r="AO185" s="131"/>
      <c r="AP185" s="131"/>
      <c r="AQ185" s="131"/>
      <c r="AR185" s="131"/>
      <c r="AS185" s="131"/>
      <c r="AT185" s="131"/>
      <c r="AU185" s="131"/>
      <c r="AV185" s="131"/>
      <c r="AW185" s="131"/>
      <c r="AX185" s="131"/>
      <c r="AY185" s="131"/>
      <c r="AZ185" s="131"/>
      <c r="BA185" s="131"/>
      <c r="BB185" s="131"/>
      <c r="BC185" s="131"/>
      <c r="BD185" s="131"/>
      <c r="BE185" s="131"/>
      <c r="BF185" s="131"/>
      <c r="BG185" s="131"/>
      <c r="BH185" s="131"/>
      <c r="BI185" s="131"/>
      <c r="BJ185" s="131"/>
      <c r="BK185" s="131"/>
      <c r="BL185" s="131"/>
      <c r="BM185" s="131"/>
      <c r="BN185" s="131"/>
      <c r="BO185" s="131"/>
      <c r="BP185" s="131"/>
      <c r="BQ185" s="131"/>
      <c r="BR185" s="131"/>
      <c r="BS185" s="131"/>
      <c r="BT185" s="131"/>
      <c r="BU185" s="131"/>
      <c r="BV185" s="131"/>
      <c r="BW185" s="131"/>
      <c r="BX185" s="131"/>
      <c r="BY185" s="131"/>
      <c r="BZ185" s="131"/>
      <c r="CA185" s="131"/>
      <c r="CB185" s="131"/>
      <c r="CC185" s="131"/>
      <c r="CD185" s="131"/>
      <c r="CE185" s="131"/>
      <c r="CF185" s="131"/>
      <c r="CG185" s="131"/>
      <c r="CH185" s="131"/>
      <c r="CI185" s="131"/>
      <c r="CJ185" s="131"/>
      <c r="CK185" s="131"/>
      <c r="CL185" s="131"/>
      <c r="CM185" s="131"/>
      <c r="CN185" s="131"/>
      <c r="CO185" s="131"/>
      <c r="CP185" s="131"/>
      <c r="CQ185" s="131"/>
      <c r="CR185" s="131"/>
      <c r="CS185" s="131"/>
      <c r="CT185" s="9"/>
    </row>
    <row r="186" spans="3:98" ht="14.25" hidden="1" customHeight="1" x14ac:dyDescent="0.35">
      <c r="C186" s="77" t="s">
        <v>43</v>
      </c>
      <c r="D186" s="55"/>
      <c r="E186" s="690">
        <f>G184+NPV(G.Asm!$F$40,H184:INDEX(H184:CS184,RP))</f>
        <v>0</v>
      </c>
      <c r="F186" s="690"/>
      <c r="G186" s="131"/>
      <c r="H186" s="131"/>
      <c r="I186" s="131"/>
      <c r="J186" s="131"/>
      <c r="K186" s="131"/>
      <c r="L186" s="131"/>
      <c r="M186" s="131"/>
      <c r="N186" s="131"/>
      <c r="O186" s="131"/>
      <c r="P186" s="131"/>
      <c r="Q186" s="131"/>
      <c r="R186" s="131"/>
      <c r="S186" s="131"/>
      <c r="T186" s="131"/>
      <c r="U186" s="131"/>
      <c r="V186" s="131"/>
      <c r="W186" s="131"/>
      <c r="X186" s="131"/>
      <c r="Y186" s="131"/>
      <c r="Z186" s="131"/>
      <c r="AA186" s="131"/>
      <c r="AB186" s="131"/>
      <c r="AC186" s="131"/>
      <c r="AD186" s="131"/>
      <c r="AE186" s="131"/>
      <c r="AF186" s="131"/>
      <c r="AG186" s="131"/>
      <c r="AH186" s="131"/>
      <c r="AI186" s="131"/>
      <c r="AJ186" s="131"/>
      <c r="AK186" s="131"/>
      <c r="AL186" s="131"/>
      <c r="AM186" s="131"/>
      <c r="AN186" s="131"/>
      <c r="AO186" s="131"/>
      <c r="AP186" s="131"/>
      <c r="AQ186" s="131"/>
      <c r="AR186" s="131"/>
      <c r="AS186" s="131"/>
      <c r="AT186" s="131"/>
      <c r="AU186" s="131"/>
      <c r="AV186" s="131"/>
      <c r="AW186" s="131"/>
      <c r="AX186" s="131"/>
      <c r="AY186" s="131"/>
      <c r="AZ186" s="131"/>
      <c r="BA186" s="131"/>
      <c r="BB186" s="131"/>
      <c r="BC186" s="131"/>
      <c r="BD186" s="131"/>
      <c r="BE186" s="131"/>
      <c r="BF186" s="131"/>
      <c r="BG186" s="131"/>
      <c r="BH186" s="131"/>
      <c r="BI186" s="131"/>
      <c r="BJ186" s="131"/>
      <c r="BK186" s="131"/>
      <c r="BL186" s="131"/>
      <c r="BM186" s="131"/>
      <c r="BN186" s="131"/>
      <c r="BO186" s="131"/>
      <c r="BP186" s="131"/>
      <c r="BQ186" s="131"/>
      <c r="BR186" s="131"/>
      <c r="BS186" s="131"/>
      <c r="BT186" s="131"/>
      <c r="BU186" s="131"/>
      <c r="BV186" s="131"/>
      <c r="BW186" s="131"/>
      <c r="BX186" s="131"/>
      <c r="BY186" s="131"/>
      <c r="BZ186" s="131"/>
      <c r="CA186" s="131"/>
      <c r="CB186" s="131"/>
      <c r="CC186" s="131"/>
      <c r="CD186" s="131"/>
      <c r="CE186" s="131"/>
      <c r="CF186" s="131"/>
      <c r="CG186" s="131"/>
      <c r="CH186" s="131"/>
      <c r="CI186" s="131"/>
      <c r="CJ186" s="131"/>
      <c r="CK186" s="131"/>
      <c r="CL186" s="131"/>
      <c r="CM186" s="131"/>
      <c r="CN186" s="131"/>
      <c r="CO186" s="131"/>
      <c r="CP186" s="131"/>
      <c r="CQ186" s="131"/>
      <c r="CR186" s="131"/>
      <c r="CS186" s="131"/>
      <c r="CT186" s="9"/>
    </row>
    <row r="187" spans="3:98" hidden="1" x14ac:dyDescent="0.35">
      <c r="E187" s="495"/>
      <c r="F187" s="495"/>
      <c r="G187" s="131"/>
      <c r="H187" s="131"/>
      <c r="I187" s="131"/>
      <c r="J187" s="131"/>
      <c r="K187" s="131"/>
      <c r="L187" s="131"/>
      <c r="M187" s="131"/>
      <c r="N187" s="131"/>
      <c r="O187" s="131"/>
      <c r="P187" s="131"/>
      <c r="Q187" s="131"/>
      <c r="R187" s="131"/>
      <c r="S187" s="131"/>
      <c r="T187" s="131"/>
      <c r="U187" s="131"/>
      <c r="V187" s="131"/>
      <c r="W187" s="131"/>
      <c r="X187" s="131"/>
      <c r="Y187" s="131"/>
      <c r="Z187" s="131"/>
      <c r="AA187" s="131"/>
      <c r="AB187" s="131"/>
      <c r="AC187" s="131"/>
      <c r="AD187" s="131"/>
      <c r="AE187" s="131"/>
      <c r="AF187" s="131"/>
      <c r="AG187" s="131"/>
      <c r="AH187" s="131"/>
      <c r="AI187" s="131"/>
      <c r="AJ187" s="131"/>
      <c r="AK187" s="131"/>
      <c r="AL187" s="131"/>
      <c r="AM187" s="131"/>
      <c r="AN187" s="131"/>
      <c r="AO187" s="131"/>
      <c r="AP187" s="131"/>
      <c r="AQ187" s="131"/>
      <c r="AR187" s="131"/>
      <c r="AS187" s="131"/>
      <c r="AT187" s="131"/>
      <c r="AU187" s="131"/>
      <c r="AV187" s="131"/>
      <c r="AW187" s="131"/>
      <c r="AX187" s="131"/>
      <c r="AY187" s="131"/>
      <c r="AZ187" s="131"/>
      <c r="BA187" s="131"/>
      <c r="BB187" s="131"/>
      <c r="BC187" s="131"/>
      <c r="BD187" s="131"/>
      <c r="BE187" s="131"/>
      <c r="BF187" s="131"/>
      <c r="BG187" s="131"/>
      <c r="BH187" s="131"/>
      <c r="BI187" s="131"/>
      <c r="BJ187" s="131"/>
      <c r="BK187" s="131"/>
      <c r="BL187" s="131"/>
      <c r="BM187" s="131"/>
      <c r="BN187" s="131"/>
      <c r="BO187" s="131"/>
      <c r="BP187" s="131"/>
      <c r="BQ187" s="131"/>
      <c r="BR187" s="131"/>
      <c r="BS187" s="131"/>
      <c r="BT187" s="131"/>
      <c r="BU187" s="131"/>
      <c r="BV187" s="131"/>
      <c r="BW187" s="131"/>
      <c r="BX187" s="131"/>
      <c r="BY187" s="131"/>
      <c r="BZ187" s="131"/>
      <c r="CA187" s="131"/>
      <c r="CB187" s="131"/>
      <c r="CC187" s="131"/>
      <c r="CD187" s="131"/>
      <c r="CE187" s="131"/>
      <c r="CF187" s="131"/>
      <c r="CG187" s="131"/>
      <c r="CH187" s="131"/>
      <c r="CI187" s="131"/>
      <c r="CJ187" s="131"/>
      <c r="CK187" s="131"/>
      <c r="CL187" s="131"/>
      <c r="CM187" s="131"/>
      <c r="CN187" s="131"/>
      <c r="CO187" s="131"/>
      <c r="CP187" s="131"/>
      <c r="CQ187" s="131"/>
      <c r="CR187" s="131"/>
      <c r="CS187" s="131"/>
    </row>
    <row r="188" spans="3:98" hidden="1" x14ac:dyDescent="0.35">
      <c r="C188" s="217" t="s">
        <v>45</v>
      </c>
      <c r="D188" s="218"/>
      <c r="E188" s="513"/>
      <c r="F188" s="513"/>
      <c r="G188" s="514"/>
      <c r="H188" s="515"/>
      <c r="I188" s="515"/>
      <c r="J188" s="515"/>
      <c r="K188" s="515"/>
      <c r="L188" s="515"/>
      <c r="M188" s="515"/>
      <c r="N188" s="515"/>
      <c r="O188" s="515"/>
      <c r="P188" s="515"/>
      <c r="Q188" s="515"/>
      <c r="R188" s="515"/>
      <c r="S188" s="515"/>
      <c r="T188" s="515"/>
      <c r="U188" s="515"/>
      <c r="V188" s="515"/>
      <c r="W188" s="515"/>
      <c r="X188" s="515"/>
      <c r="Y188" s="515"/>
      <c r="Z188" s="515"/>
      <c r="AA188" s="515"/>
      <c r="AB188" s="515"/>
      <c r="AC188" s="515"/>
      <c r="AD188" s="515"/>
      <c r="AE188" s="515"/>
      <c r="AF188" s="515"/>
      <c r="AG188" s="515"/>
      <c r="AH188" s="515"/>
      <c r="AI188" s="515"/>
      <c r="AJ188" s="515"/>
      <c r="AK188" s="515"/>
      <c r="AL188" s="515"/>
      <c r="AM188" s="515"/>
      <c r="AN188" s="515"/>
      <c r="AO188" s="515"/>
      <c r="AP188" s="515"/>
      <c r="AQ188" s="515"/>
      <c r="AR188" s="515"/>
      <c r="AS188" s="515"/>
      <c r="AT188" s="515"/>
      <c r="AU188" s="515"/>
      <c r="AV188" s="515"/>
      <c r="AW188" s="515"/>
      <c r="AX188" s="515"/>
      <c r="AY188" s="515"/>
      <c r="AZ188" s="515"/>
      <c r="BA188" s="515"/>
      <c r="BB188" s="515"/>
      <c r="BC188" s="515"/>
      <c r="BD188" s="515"/>
      <c r="BE188" s="515"/>
      <c r="BF188" s="515"/>
      <c r="BG188" s="515"/>
      <c r="BH188" s="515"/>
      <c r="BI188" s="515"/>
      <c r="BJ188" s="515"/>
      <c r="BK188" s="515"/>
      <c r="BL188" s="515"/>
      <c r="BM188" s="515"/>
      <c r="BN188" s="515"/>
      <c r="BO188" s="515"/>
      <c r="BP188" s="515"/>
      <c r="BQ188" s="515"/>
      <c r="BR188" s="515"/>
      <c r="BS188" s="515"/>
      <c r="BT188" s="515"/>
      <c r="BU188" s="515"/>
      <c r="BV188" s="515"/>
      <c r="BW188" s="515"/>
      <c r="BX188" s="515"/>
      <c r="BY188" s="515"/>
      <c r="BZ188" s="515"/>
      <c r="CA188" s="515"/>
      <c r="CB188" s="515"/>
      <c r="CC188" s="515"/>
      <c r="CD188" s="515"/>
      <c r="CE188" s="515"/>
      <c r="CF188" s="515"/>
      <c r="CG188" s="515"/>
      <c r="CH188" s="515"/>
      <c r="CI188" s="515"/>
      <c r="CJ188" s="515"/>
      <c r="CK188" s="515"/>
      <c r="CL188" s="515"/>
      <c r="CM188" s="515"/>
      <c r="CN188" s="515"/>
      <c r="CO188" s="515"/>
      <c r="CP188" s="515"/>
      <c r="CQ188" s="515"/>
      <c r="CR188" s="515"/>
      <c r="CS188" s="515"/>
    </row>
    <row r="189" spans="3:98" hidden="1" x14ac:dyDescent="0.35">
      <c r="C189" s="34"/>
      <c r="E189" s="495"/>
      <c r="F189" s="495"/>
      <c r="G189" s="131"/>
      <c r="H189" s="131"/>
      <c r="I189" s="131"/>
      <c r="J189" s="131"/>
      <c r="K189" s="131"/>
      <c r="L189" s="131"/>
      <c r="M189" s="131"/>
      <c r="N189" s="131"/>
      <c r="O189" s="131"/>
      <c r="P189" s="131"/>
      <c r="Q189" s="131"/>
      <c r="R189" s="131"/>
      <c r="S189" s="131"/>
      <c r="T189" s="131"/>
      <c r="U189" s="131"/>
      <c r="V189" s="131"/>
      <c r="W189" s="131"/>
      <c r="X189" s="131"/>
      <c r="Y189" s="131"/>
      <c r="Z189" s="131"/>
      <c r="AA189" s="131"/>
      <c r="AB189" s="131"/>
      <c r="AC189" s="131"/>
      <c r="AD189" s="131"/>
      <c r="AE189" s="131"/>
      <c r="AF189" s="131"/>
      <c r="AG189" s="131"/>
      <c r="AH189" s="131"/>
      <c r="AI189" s="131"/>
      <c r="AJ189" s="131"/>
      <c r="AK189" s="131"/>
      <c r="AL189" s="131"/>
      <c r="AM189" s="131"/>
      <c r="AN189" s="131"/>
      <c r="AO189" s="131"/>
      <c r="AP189" s="131"/>
      <c r="AQ189" s="131"/>
      <c r="AR189" s="131"/>
      <c r="AS189" s="131"/>
      <c r="AT189" s="131"/>
      <c r="AU189" s="131"/>
      <c r="AV189" s="131"/>
      <c r="AW189" s="131"/>
      <c r="AX189" s="131"/>
      <c r="AY189" s="131"/>
      <c r="AZ189" s="131"/>
      <c r="BA189" s="131"/>
      <c r="BB189" s="131"/>
      <c r="BC189" s="131"/>
      <c r="BD189" s="131"/>
      <c r="BE189" s="131"/>
      <c r="BF189" s="131"/>
      <c r="BG189" s="131"/>
      <c r="BH189" s="131"/>
      <c r="BI189" s="131"/>
      <c r="BJ189" s="131"/>
      <c r="BK189" s="131"/>
      <c r="BL189" s="131"/>
      <c r="BM189" s="131"/>
      <c r="BN189" s="131"/>
      <c r="BO189" s="131"/>
      <c r="BP189" s="131"/>
      <c r="BQ189" s="131"/>
      <c r="BR189" s="131"/>
      <c r="BS189" s="131"/>
      <c r="BT189" s="131"/>
      <c r="BU189" s="131"/>
      <c r="BV189" s="131"/>
      <c r="BW189" s="131"/>
      <c r="BX189" s="131"/>
      <c r="BY189" s="131"/>
      <c r="BZ189" s="131"/>
      <c r="CA189" s="131"/>
      <c r="CB189" s="131"/>
      <c r="CC189" s="131"/>
      <c r="CD189" s="131"/>
      <c r="CE189" s="131"/>
      <c r="CF189" s="131"/>
      <c r="CG189" s="131"/>
      <c r="CH189" s="131"/>
      <c r="CI189" s="131"/>
      <c r="CJ189" s="131"/>
      <c r="CK189" s="131"/>
      <c r="CL189" s="131"/>
      <c r="CM189" s="131"/>
      <c r="CN189" s="131"/>
      <c r="CO189" s="131"/>
      <c r="CP189" s="131"/>
      <c r="CQ189" s="131"/>
      <c r="CR189" s="131"/>
      <c r="CS189" s="131"/>
    </row>
    <row r="190" spans="3:98" hidden="1" x14ac:dyDescent="0.35">
      <c r="C190" s="77" t="str">
        <f>C9</f>
        <v>A. Total investment costs</v>
      </c>
      <c r="D190" s="6"/>
      <c r="E190" s="492">
        <f t="shared" ref="E190:BP190" si="65">SUM(E191,E207)</f>
        <v>0</v>
      </c>
      <c r="F190" s="492">
        <f t="shared" si="65"/>
        <v>0</v>
      </c>
      <c r="G190" s="492">
        <f t="shared" si="65"/>
        <v>0</v>
      </c>
      <c r="H190" s="492">
        <f t="shared" si="65"/>
        <v>0</v>
      </c>
      <c r="I190" s="492">
        <f t="shared" si="65"/>
        <v>0</v>
      </c>
      <c r="J190" s="492">
        <f t="shared" si="65"/>
        <v>0</v>
      </c>
      <c r="K190" s="492">
        <f t="shared" si="65"/>
        <v>0</v>
      </c>
      <c r="L190" s="492">
        <f t="shared" si="65"/>
        <v>0</v>
      </c>
      <c r="M190" s="492">
        <f t="shared" si="65"/>
        <v>0</v>
      </c>
      <c r="N190" s="492">
        <f t="shared" si="65"/>
        <v>0</v>
      </c>
      <c r="O190" s="492">
        <f t="shared" si="65"/>
        <v>0</v>
      </c>
      <c r="P190" s="492">
        <f t="shared" si="65"/>
        <v>0</v>
      </c>
      <c r="Q190" s="492">
        <f t="shared" si="65"/>
        <v>0</v>
      </c>
      <c r="R190" s="492">
        <f t="shared" si="65"/>
        <v>0</v>
      </c>
      <c r="S190" s="492">
        <f t="shared" si="65"/>
        <v>0</v>
      </c>
      <c r="T190" s="492">
        <f t="shared" si="65"/>
        <v>0</v>
      </c>
      <c r="U190" s="492">
        <f t="shared" si="65"/>
        <v>0</v>
      </c>
      <c r="V190" s="492">
        <f t="shared" si="65"/>
        <v>0</v>
      </c>
      <c r="W190" s="492">
        <f t="shared" si="65"/>
        <v>0</v>
      </c>
      <c r="X190" s="492">
        <f t="shared" si="65"/>
        <v>0</v>
      </c>
      <c r="Y190" s="492">
        <f t="shared" si="65"/>
        <v>0</v>
      </c>
      <c r="Z190" s="492">
        <f t="shared" si="65"/>
        <v>0</v>
      </c>
      <c r="AA190" s="492">
        <f t="shared" si="65"/>
        <v>0</v>
      </c>
      <c r="AB190" s="492">
        <f t="shared" si="65"/>
        <v>0</v>
      </c>
      <c r="AC190" s="492">
        <f t="shared" si="65"/>
        <v>0</v>
      </c>
      <c r="AD190" s="492">
        <f t="shared" si="65"/>
        <v>0</v>
      </c>
      <c r="AE190" s="492">
        <f t="shared" si="65"/>
        <v>0</v>
      </c>
      <c r="AF190" s="492">
        <f t="shared" si="65"/>
        <v>0</v>
      </c>
      <c r="AG190" s="492">
        <f t="shared" si="65"/>
        <v>0</v>
      </c>
      <c r="AH190" s="492">
        <f t="shared" si="65"/>
        <v>0</v>
      </c>
      <c r="AI190" s="492">
        <f t="shared" si="65"/>
        <v>0</v>
      </c>
      <c r="AJ190" s="492">
        <f t="shared" si="65"/>
        <v>0</v>
      </c>
      <c r="AK190" s="492">
        <f t="shared" si="65"/>
        <v>0</v>
      </c>
      <c r="AL190" s="492">
        <f t="shared" si="65"/>
        <v>0</v>
      </c>
      <c r="AM190" s="492">
        <f t="shared" si="65"/>
        <v>0</v>
      </c>
      <c r="AN190" s="492">
        <f t="shared" si="65"/>
        <v>0</v>
      </c>
      <c r="AO190" s="492">
        <f t="shared" si="65"/>
        <v>0</v>
      </c>
      <c r="AP190" s="492">
        <f t="shared" si="65"/>
        <v>0</v>
      </c>
      <c r="AQ190" s="492">
        <f t="shared" si="65"/>
        <v>0</v>
      </c>
      <c r="AR190" s="492">
        <f t="shared" si="65"/>
        <v>0</v>
      </c>
      <c r="AS190" s="492">
        <f t="shared" si="65"/>
        <v>0</v>
      </c>
      <c r="AT190" s="492">
        <f t="shared" si="65"/>
        <v>0</v>
      </c>
      <c r="AU190" s="492">
        <f t="shared" si="65"/>
        <v>0</v>
      </c>
      <c r="AV190" s="492">
        <f t="shared" si="65"/>
        <v>0</v>
      </c>
      <c r="AW190" s="492">
        <f t="shared" si="65"/>
        <v>0</v>
      </c>
      <c r="AX190" s="492">
        <f t="shared" si="65"/>
        <v>0</v>
      </c>
      <c r="AY190" s="492">
        <f t="shared" si="65"/>
        <v>0</v>
      </c>
      <c r="AZ190" s="492">
        <f t="shared" si="65"/>
        <v>0</v>
      </c>
      <c r="BA190" s="492">
        <f t="shared" si="65"/>
        <v>0</v>
      </c>
      <c r="BB190" s="492">
        <f t="shared" si="65"/>
        <v>0</v>
      </c>
      <c r="BC190" s="492">
        <f t="shared" si="65"/>
        <v>0</v>
      </c>
      <c r="BD190" s="492">
        <f t="shared" si="65"/>
        <v>0</v>
      </c>
      <c r="BE190" s="492">
        <f t="shared" si="65"/>
        <v>0</v>
      </c>
      <c r="BF190" s="492">
        <f t="shared" si="65"/>
        <v>0</v>
      </c>
      <c r="BG190" s="492">
        <f t="shared" si="65"/>
        <v>0</v>
      </c>
      <c r="BH190" s="492">
        <f t="shared" si="65"/>
        <v>0</v>
      </c>
      <c r="BI190" s="492">
        <f t="shared" si="65"/>
        <v>0</v>
      </c>
      <c r="BJ190" s="492">
        <f t="shared" si="65"/>
        <v>0</v>
      </c>
      <c r="BK190" s="492">
        <f t="shared" si="65"/>
        <v>0</v>
      </c>
      <c r="BL190" s="492">
        <f t="shared" si="65"/>
        <v>0</v>
      </c>
      <c r="BM190" s="492">
        <f t="shared" si="65"/>
        <v>0</v>
      </c>
      <c r="BN190" s="492">
        <f t="shared" si="65"/>
        <v>0</v>
      </c>
      <c r="BO190" s="492">
        <f t="shared" si="65"/>
        <v>0</v>
      </c>
      <c r="BP190" s="492">
        <f t="shared" si="65"/>
        <v>0</v>
      </c>
      <c r="BQ190" s="492">
        <f t="shared" ref="BQ190:CS190" si="66">SUM(BQ191,BQ207)</f>
        <v>0</v>
      </c>
      <c r="BR190" s="492">
        <f t="shared" si="66"/>
        <v>0</v>
      </c>
      <c r="BS190" s="492">
        <f t="shared" si="66"/>
        <v>0</v>
      </c>
      <c r="BT190" s="492">
        <f t="shared" si="66"/>
        <v>0</v>
      </c>
      <c r="BU190" s="492">
        <f t="shared" si="66"/>
        <v>0</v>
      </c>
      <c r="BV190" s="492">
        <f t="shared" si="66"/>
        <v>0</v>
      </c>
      <c r="BW190" s="492">
        <f t="shared" si="66"/>
        <v>0</v>
      </c>
      <c r="BX190" s="492">
        <f t="shared" si="66"/>
        <v>0</v>
      </c>
      <c r="BY190" s="492">
        <f t="shared" si="66"/>
        <v>0</v>
      </c>
      <c r="BZ190" s="492">
        <f t="shared" si="66"/>
        <v>0</v>
      </c>
      <c r="CA190" s="492">
        <f t="shared" si="66"/>
        <v>0</v>
      </c>
      <c r="CB190" s="492">
        <f t="shared" si="66"/>
        <v>0</v>
      </c>
      <c r="CC190" s="492">
        <f t="shared" si="66"/>
        <v>0</v>
      </c>
      <c r="CD190" s="492">
        <f t="shared" si="66"/>
        <v>0</v>
      </c>
      <c r="CE190" s="492">
        <f t="shared" si="66"/>
        <v>0</v>
      </c>
      <c r="CF190" s="492">
        <f t="shared" si="66"/>
        <v>0</v>
      </c>
      <c r="CG190" s="492">
        <f t="shared" si="66"/>
        <v>0</v>
      </c>
      <c r="CH190" s="492">
        <f t="shared" si="66"/>
        <v>0</v>
      </c>
      <c r="CI190" s="492">
        <f t="shared" si="66"/>
        <v>0</v>
      </c>
      <c r="CJ190" s="492">
        <f t="shared" si="66"/>
        <v>0</v>
      </c>
      <c r="CK190" s="492">
        <f t="shared" si="66"/>
        <v>0</v>
      </c>
      <c r="CL190" s="492">
        <f t="shared" si="66"/>
        <v>0</v>
      </c>
      <c r="CM190" s="492">
        <f t="shared" si="66"/>
        <v>0</v>
      </c>
      <c r="CN190" s="492">
        <f t="shared" si="66"/>
        <v>0</v>
      </c>
      <c r="CO190" s="492">
        <f t="shared" si="66"/>
        <v>0</v>
      </c>
      <c r="CP190" s="492">
        <f t="shared" si="66"/>
        <v>0</v>
      </c>
      <c r="CQ190" s="492">
        <f t="shared" si="66"/>
        <v>0</v>
      </c>
      <c r="CR190" s="492">
        <f t="shared" si="66"/>
        <v>0</v>
      </c>
      <c r="CS190" s="492">
        <f t="shared" si="66"/>
        <v>0</v>
      </c>
      <c r="CT190" s="13"/>
    </row>
    <row r="191" spans="3:98" hidden="1" x14ac:dyDescent="0.35">
      <c r="C191" s="77" t="str">
        <f>C10</f>
        <v>A.1. Total Initial investment costs</v>
      </c>
      <c r="D191" s="557" t="s">
        <v>23</v>
      </c>
      <c r="E191" s="492">
        <f t="shared" ref="E191:AJ191" si="67">SUM(E192:E205)</f>
        <v>0</v>
      </c>
      <c r="F191" s="492">
        <f t="shared" si="67"/>
        <v>0</v>
      </c>
      <c r="G191" s="492">
        <f t="shared" si="67"/>
        <v>0</v>
      </c>
      <c r="H191" s="492">
        <f t="shared" si="67"/>
        <v>0</v>
      </c>
      <c r="I191" s="492">
        <f t="shared" si="67"/>
        <v>0</v>
      </c>
      <c r="J191" s="492">
        <f t="shared" si="67"/>
        <v>0</v>
      </c>
      <c r="K191" s="492">
        <f t="shared" si="67"/>
        <v>0</v>
      </c>
      <c r="L191" s="492">
        <f t="shared" si="67"/>
        <v>0</v>
      </c>
      <c r="M191" s="492">
        <f t="shared" si="67"/>
        <v>0</v>
      </c>
      <c r="N191" s="492">
        <f t="shared" si="67"/>
        <v>0</v>
      </c>
      <c r="O191" s="492">
        <f t="shared" si="67"/>
        <v>0</v>
      </c>
      <c r="P191" s="492">
        <f t="shared" si="67"/>
        <v>0</v>
      </c>
      <c r="Q191" s="492">
        <f t="shared" si="67"/>
        <v>0</v>
      </c>
      <c r="R191" s="492">
        <f t="shared" si="67"/>
        <v>0</v>
      </c>
      <c r="S191" s="492">
        <f t="shared" si="67"/>
        <v>0</v>
      </c>
      <c r="T191" s="492">
        <f t="shared" si="67"/>
        <v>0</v>
      </c>
      <c r="U191" s="492">
        <f t="shared" si="67"/>
        <v>0</v>
      </c>
      <c r="V191" s="492">
        <f t="shared" si="67"/>
        <v>0</v>
      </c>
      <c r="W191" s="492">
        <f t="shared" si="67"/>
        <v>0</v>
      </c>
      <c r="X191" s="492">
        <f t="shared" si="67"/>
        <v>0</v>
      </c>
      <c r="Y191" s="492">
        <f t="shared" si="67"/>
        <v>0</v>
      </c>
      <c r="Z191" s="492">
        <f t="shared" si="67"/>
        <v>0</v>
      </c>
      <c r="AA191" s="492">
        <f t="shared" si="67"/>
        <v>0</v>
      </c>
      <c r="AB191" s="492">
        <f t="shared" si="67"/>
        <v>0</v>
      </c>
      <c r="AC191" s="492">
        <f t="shared" si="67"/>
        <v>0</v>
      </c>
      <c r="AD191" s="492">
        <f t="shared" si="67"/>
        <v>0</v>
      </c>
      <c r="AE191" s="492">
        <f t="shared" si="67"/>
        <v>0</v>
      </c>
      <c r="AF191" s="492">
        <f t="shared" si="67"/>
        <v>0</v>
      </c>
      <c r="AG191" s="492">
        <f t="shared" si="67"/>
        <v>0</v>
      </c>
      <c r="AH191" s="492">
        <f t="shared" si="67"/>
        <v>0</v>
      </c>
      <c r="AI191" s="492">
        <f t="shared" si="67"/>
        <v>0</v>
      </c>
      <c r="AJ191" s="492">
        <f t="shared" si="67"/>
        <v>0</v>
      </c>
      <c r="AK191" s="492">
        <f t="shared" ref="AK191:CS191" si="68">SUM(AK192:AK205)</f>
        <v>0</v>
      </c>
      <c r="AL191" s="492">
        <f t="shared" si="68"/>
        <v>0</v>
      </c>
      <c r="AM191" s="492">
        <f t="shared" si="68"/>
        <v>0</v>
      </c>
      <c r="AN191" s="492">
        <f t="shared" si="68"/>
        <v>0</v>
      </c>
      <c r="AO191" s="492">
        <f t="shared" si="68"/>
        <v>0</v>
      </c>
      <c r="AP191" s="492">
        <f t="shared" si="68"/>
        <v>0</v>
      </c>
      <c r="AQ191" s="492">
        <f t="shared" si="68"/>
        <v>0</v>
      </c>
      <c r="AR191" s="492">
        <f t="shared" si="68"/>
        <v>0</v>
      </c>
      <c r="AS191" s="492">
        <f t="shared" si="68"/>
        <v>0</v>
      </c>
      <c r="AT191" s="492">
        <f t="shared" si="68"/>
        <v>0</v>
      </c>
      <c r="AU191" s="492">
        <f t="shared" si="68"/>
        <v>0</v>
      </c>
      <c r="AV191" s="492">
        <f t="shared" si="68"/>
        <v>0</v>
      </c>
      <c r="AW191" s="492">
        <f t="shared" si="68"/>
        <v>0</v>
      </c>
      <c r="AX191" s="492">
        <f t="shared" si="68"/>
        <v>0</v>
      </c>
      <c r="AY191" s="492">
        <f t="shared" si="68"/>
        <v>0</v>
      </c>
      <c r="AZ191" s="492">
        <f t="shared" si="68"/>
        <v>0</v>
      </c>
      <c r="BA191" s="492">
        <f t="shared" si="68"/>
        <v>0</v>
      </c>
      <c r="BB191" s="492">
        <f t="shared" si="68"/>
        <v>0</v>
      </c>
      <c r="BC191" s="492">
        <f t="shared" si="68"/>
        <v>0</v>
      </c>
      <c r="BD191" s="492">
        <f t="shared" si="68"/>
        <v>0</v>
      </c>
      <c r="BE191" s="492">
        <f t="shared" si="68"/>
        <v>0</v>
      </c>
      <c r="BF191" s="492">
        <f t="shared" si="68"/>
        <v>0</v>
      </c>
      <c r="BG191" s="492">
        <f t="shared" si="68"/>
        <v>0</v>
      </c>
      <c r="BH191" s="492">
        <f t="shared" si="68"/>
        <v>0</v>
      </c>
      <c r="BI191" s="492">
        <f t="shared" si="68"/>
        <v>0</v>
      </c>
      <c r="BJ191" s="492">
        <f t="shared" si="68"/>
        <v>0</v>
      </c>
      <c r="BK191" s="492">
        <f t="shared" si="68"/>
        <v>0</v>
      </c>
      <c r="BL191" s="492">
        <f t="shared" si="68"/>
        <v>0</v>
      </c>
      <c r="BM191" s="492">
        <f t="shared" si="68"/>
        <v>0</v>
      </c>
      <c r="BN191" s="492">
        <f t="shared" si="68"/>
        <v>0</v>
      </c>
      <c r="BO191" s="492">
        <f t="shared" si="68"/>
        <v>0</v>
      </c>
      <c r="BP191" s="492">
        <f t="shared" si="68"/>
        <v>0</v>
      </c>
      <c r="BQ191" s="492">
        <f t="shared" si="68"/>
        <v>0</v>
      </c>
      <c r="BR191" s="492">
        <f t="shared" si="68"/>
        <v>0</v>
      </c>
      <c r="BS191" s="492">
        <f t="shared" si="68"/>
        <v>0</v>
      </c>
      <c r="BT191" s="492">
        <f t="shared" si="68"/>
        <v>0</v>
      </c>
      <c r="BU191" s="492">
        <f t="shared" si="68"/>
        <v>0</v>
      </c>
      <c r="BV191" s="492">
        <f t="shared" si="68"/>
        <v>0</v>
      </c>
      <c r="BW191" s="492">
        <f t="shared" si="68"/>
        <v>0</v>
      </c>
      <c r="BX191" s="492">
        <f t="shared" si="68"/>
        <v>0</v>
      </c>
      <c r="BY191" s="492">
        <f t="shared" si="68"/>
        <v>0</v>
      </c>
      <c r="BZ191" s="492">
        <f t="shared" si="68"/>
        <v>0</v>
      </c>
      <c r="CA191" s="492">
        <f t="shared" si="68"/>
        <v>0</v>
      </c>
      <c r="CB191" s="492">
        <f t="shared" si="68"/>
        <v>0</v>
      </c>
      <c r="CC191" s="492">
        <f t="shared" si="68"/>
        <v>0</v>
      </c>
      <c r="CD191" s="492">
        <f t="shared" si="68"/>
        <v>0</v>
      </c>
      <c r="CE191" s="492">
        <f t="shared" si="68"/>
        <v>0</v>
      </c>
      <c r="CF191" s="492">
        <f t="shared" si="68"/>
        <v>0</v>
      </c>
      <c r="CG191" s="492">
        <f t="shared" si="68"/>
        <v>0</v>
      </c>
      <c r="CH191" s="492">
        <f t="shared" si="68"/>
        <v>0</v>
      </c>
      <c r="CI191" s="492">
        <f t="shared" si="68"/>
        <v>0</v>
      </c>
      <c r="CJ191" s="492">
        <f t="shared" si="68"/>
        <v>0</v>
      </c>
      <c r="CK191" s="492">
        <f t="shared" si="68"/>
        <v>0</v>
      </c>
      <c r="CL191" s="492">
        <f t="shared" si="68"/>
        <v>0</v>
      </c>
      <c r="CM191" s="492">
        <f t="shared" si="68"/>
        <v>0</v>
      </c>
      <c r="CN191" s="492">
        <f t="shared" si="68"/>
        <v>0</v>
      </c>
      <c r="CO191" s="492">
        <f t="shared" si="68"/>
        <v>0</v>
      </c>
      <c r="CP191" s="492">
        <f t="shared" si="68"/>
        <v>0</v>
      </c>
      <c r="CQ191" s="492">
        <f t="shared" si="68"/>
        <v>0</v>
      </c>
      <c r="CR191" s="492">
        <f t="shared" si="68"/>
        <v>0</v>
      </c>
      <c r="CS191" s="492">
        <f t="shared" si="68"/>
        <v>0</v>
      </c>
      <c r="CT191" s="13"/>
    </row>
    <row r="192" spans="3:98" hidden="1" x14ac:dyDescent="0.35">
      <c r="C192" s="81" t="str">
        <f t="shared" ref="C192:C205" si="69">IF(OR(ISBLANK(C11),C11="Spare"),"",C11)</f>
        <v/>
      </c>
      <c r="D192" s="17" t="str">
        <f t="shared" ref="D192:D205" si="70">D11</f>
        <v/>
      </c>
      <c r="E192" s="492">
        <f>G192+NPV(G.Asm!$F$40,H192:INDEX(H192:CS192,RP))</f>
        <v>0</v>
      </c>
      <c r="F192" s="492">
        <f t="shared" ref="F192:F205" si="71">SUMIF($G$4:$CS$4,"&lt;="&amp;RP,G192:CS192)</f>
        <v>0</v>
      </c>
      <c r="G192" s="66">
        <f t="shared" ref="G192:BR195" si="72">IFERROR($D192*G11,0)</f>
        <v>0</v>
      </c>
      <c r="H192" s="66">
        <f t="shared" si="72"/>
        <v>0</v>
      </c>
      <c r="I192" s="66">
        <f t="shared" si="72"/>
        <v>0</v>
      </c>
      <c r="J192" s="66">
        <f t="shared" si="72"/>
        <v>0</v>
      </c>
      <c r="K192" s="66">
        <f t="shared" si="72"/>
        <v>0</v>
      </c>
      <c r="L192" s="66">
        <f t="shared" si="72"/>
        <v>0</v>
      </c>
      <c r="M192" s="66">
        <f t="shared" si="72"/>
        <v>0</v>
      </c>
      <c r="N192" s="66">
        <f t="shared" si="72"/>
        <v>0</v>
      </c>
      <c r="O192" s="66">
        <f t="shared" si="72"/>
        <v>0</v>
      </c>
      <c r="P192" s="66">
        <f t="shared" si="72"/>
        <v>0</v>
      </c>
      <c r="Q192" s="66">
        <f t="shared" si="72"/>
        <v>0</v>
      </c>
      <c r="R192" s="66">
        <f t="shared" si="72"/>
        <v>0</v>
      </c>
      <c r="S192" s="66">
        <f t="shared" si="72"/>
        <v>0</v>
      </c>
      <c r="T192" s="66">
        <f t="shared" si="72"/>
        <v>0</v>
      </c>
      <c r="U192" s="66">
        <f t="shared" si="72"/>
        <v>0</v>
      </c>
      <c r="V192" s="66">
        <f t="shared" si="72"/>
        <v>0</v>
      </c>
      <c r="W192" s="66">
        <f t="shared" si="72"/>
        <v>0</v>
      </c>
      <c r="X192" s="66">
        <f t="shared" si="72"/>
        <v>0</v>
      </c>
      <c r="Y192" s="66">
        <f t="shared" si="72"/>
        <v>0</v>
      </c>
      <c r="Z192" s="66">
        <f t="shared" si="72"/>
        <v>0</v>
      </c>
      <c r="AA192" s="66">
        <f t="shared" si="72"/>
        <v>0</v>
      </c>
      <c r="AB192" s="66">
        <f t="shared" si="72"/>
        <v>0</v>
      </c>
      <c r="AC192" s="66">
        <f t="shared" si="72"/>
        <v>0</v>
      </c>
      <c r="AD192" s="66">
        <f t="shared" si="72"/>
        <v>0</v>
      </c>
      <c r="AE192" s="66">
        <f t="shared" si="72"/>
        <v>0</v>
      </c>
      <c r="AF192" s="66">
        <f t="shared" si="72"/>
        <v>0</v>
      </c>
      <c r="AG192" s="66">
        <f t="shared" si="72"/>
        <v>0</v>
      </c>
      <c r="AH192" s="66">
        <f t="shared" si="72"/>
        <v>0</v>
      </c>
      <c r="AI192" s="66">
        <f t="shared" si="72"/>
        <v>0</v>
      </c>
      <c r="AJ192" s="66">
        <f t="shared" si="72"/>
        <v>0</v>
      </c>
      <c r="AK192" s="66">
        <f t="shared" si="72"/>
        <v>0</v>
      </c>
      <c r="AL192" s="66">
        <f t="shared" si="72"/>
        <v>0</v>
      </c>
      <c r="AM192" s="66">
        <f t="shared" si="72"/>
        <v>0</v>
      </c>
      <c r="AN192" s="66">
        <f t="shared" si="72"/>
        <v>0</v>
      </c>
      <c r="AO192" s="66">
        <f t="shared" si="72"/>
        <v>0</v>
      </c>
      <c r="AP192" s="66">
        <f t="shared" si="72"/>
        <v>0</v>
      </c>
      <c r="AQ192" s="66">
        <f t="shared" si="72"/>
        <v>0</v>
      </c>
      <c r="AR192" s="66">
        <f t="shared" si="72"/>
        <v>0</v>
      </c>
      <c r="AS192" s="66">
        <f t="shared" si="72"/>
        <v>0</v>
      </c>
      <c r="AT192" s="66">
        <f t="shared" si="72"/>
        <v>0</v>
      </c>
      <c r="AU192" s="66">
        <f t="shared" si="72"/>
        <v>0</v>
      </c>
      <c r="AV192" s="66">
        <f t="shared" si="72"/>
        <v>0</v>
      </c>
      <c r="AW192" s="66">
        <f t="shared" si="72"/>
        <v>0</v>
      </c>
      <c r="AX192" s="66">
        <f t="shared" si="72"/>
        <v>0</v>
      </c>
      <c r="AY192" s="66">
        <f t="shared" si="72"/>
        <v>0</v>
      </c>
      <c r="AZ192" s="66">
        <f t="shared" si="72"/>
        <v>0</v>
      </c>
      <c r="BA192" s="66">
        <f t="shared" si="72"/>
        <v>0</v>
      </c>
      <c r="BB192" s="66">
        <f t="shared" si="72"/>
        <v>0</v>
      </c>
      <c r="BC192" s="66">
        <f t="shared" si="72"/>
        <v>0</v>
      </c>
      <c r="BD192" s="66">
        <f t="shared" si="72"/>
        <v>0</v>
      </c>
      <c r="BE192" s="66">
        <f t="shared" si="72"/>
        <v>0</v>
      </c>
      <c r="BF192" s="66">
        <f t="shared" si="72"/>
        <v>0</v>
      </c>
      <c r="BG192" s="66">
        <f t="shared" si="72"/>
        <v>0</v>
      </c>
      <c r="BH192" s="66">
        <f t="shared" si="72"/>
        <v>0</v>
      </c>
      <c r="BI192" s="66">
        <f t="shared" si="72"/>
        <v>0</v>
      </c>
      <c r="BJ192" s="66">
        <f t="shared" si="72"/>
        <v>0</v>
      </c>
      <c r="BK192" s="66">
        <f t="shared" si="72"/>
        <v>0</v>
      </c>
      <c r="BL192" s="66">
        <f t="shared" si="72"/>
        <v>0</v>
      </c>
      <c r="BM192" s="66">
        <f t="shared" si="72"/>
        <v>0</v>
      </c>
      <c r="BN192" s="66">
        <f t="shared" si="72"/>
        <v>0</v>
      </c>
      <c r="BO192" s="66">
        <f t="shared" si="72"/>
        <v>0</v>
      </c>
      <c r="BP192" s="66">
        <f t="shared" si="72"/>
        <v>0</v>
      </c>
      <c r="BQ192" s="66">
        <f t="shared" si="72"/>
        <v>0</v>
      </c>
      <c r="BR192" s="66">
        <f t="shared" si="72"/>
        <v>0</v>
      </c>
      <c r="BS192" s="66">
        <f t="shared" ref="BS192:CS201" si="73">IFERROR($D192*BS11,0)</f>
        <v>0</v>
      </c>
      <c r="BT192" s="66">
        <f t="shared" si="73"/>
        <v>0</v>
      </c>
      <c r="BU192" s="66">
        <f t="shared" si="73"/>
        <v>0</v>
      </c>
      <c r="BV192" s="66">
        <f t="shared" si="73"/>
        <v>0</v>
      </c>
      <c r="BW192" s="66">
        <f t="shared" si="73"/>
        <v>0</v>
      </c>
      <c r="BX192" s="66">
        <f t="shared" si="73"/>
        <v>0</v>
      </c>
      <c r="BY192" s="66">
        <f t="shared" si="73"/>
        <v>0</v>
      </c>
      <c r="BZ192" s="66">
        <f t="shared" si="73"/>
        <v>0</v>
      </c>
      <c r="CA192" s="66">
        <f t="shared" si="73"/>
        <v>0</v>
      </c>
      <c r="CB192" s="66">
        <f t="shared" si="73"/>
        <v>0</v>
      </c>
      <c r="CC192" s="66">
        <f t="shared" si="73"/>
        <v>0</v>
      </c>
      <c r="CD192" s="66">
        <f t="shared" si="73"/>
        <v>0</v>
      </c>
      <c r="CE192" s="66">
        <f t="shared" si="73"/>
        <v>0</v>
      </c>
      <c r="CF192" s="66">
        <f t="shared" si="73"/>
        <v>0</v>
      </c>
      <c r="CG192" s="66">
        <f t="shared" si="73"/>
        <v>0</v>
      </c>
      <c r="CH192" s="66">
        <f t="shared" si="73"/>
        <v>0</v>
      </c>
      <c r="CI192" s="66">
        <f t="shared" si="73"/>
        <v>0</v>
      </c>
      <c r="CJ192" s="66">
        <f t="shared" si="73"/>
        <v>0</v>
      </c>
      <c r="CK192" s="66">
        <f t="shared" si="73"/>
        <v>0</v>
      </c>
      <c r="CL192" s="66">
        <f t="shared" si="73"/>
        <v>0</v>
      </c>
      <c r="CM192" s="66">
        <f t="shared" si="73"/>
        <v>0</v>
      </c>
      <c r="CN192" s="66">
        <f t="shared" si="73"/>
        <v>0</v>
      </c>
      <c r="CO192" s="66">
        <f t="shared" si="73"/>
        <v>0</v>
      </c>
      <c r="CP192" s="66">
        <f t="shared" si="73"/>
        <v>0</v>
      </c>
      <c r="CQ192" s="66">
        <f t="shared" si="73"/>
        <v>0</v>
      </c>
      <c r="CR192" s="66">
        <f t="shared" si="73"/>
        <v>0</v>
      </c>
      <c r="CS192" s="66">
        <f t="shared" si="73"/>
        <v>0</v>
      </c>
      <c r="CT192" s="9"/>
    </row>
    <row r="193" spans="3:98" hidden="1" x14ac:dyDescent="0.35">
      <c r="C193" s="81" t="str">
        <f t="shared" si="69"/>
        <v/>
      </c>
      <c r="D193" s="17" t="str">
        <f t="shared" si="70"/>
        <v/>
      </c>
      <c r="E193" s="492">
        <f>G193+NPV(G.Asm!$F$40,H193:INDEX(H193:CS193,RP))</f>
        <v>0</v>
      </c>
      <c r="F193" s="492">
        <f t="shared" si="71"/>
        <v>0</v>
      </c>
      <c r="G193" s="66">
        <f t="shared" si="72"/>
        <v>0</v>
      </c>
      <c r="H193" s="66">
        <f t="shared" si="72"/>
        <v>0</v>
      </c>
      <c r="I193" s="66">
        <f t="shared" si="72"/>
        <v>0</v>
      </c>
      <c r="J193" s="66">
        <f t="shared" si="72"/>
        <v>0</v>
      </c>
      <c r="K193" s="66">
        <f t="shared" si="72"/>
        <v>0</v>
      </c>
      <c r="L193" s="66">
        <f t="shared" si="72"/>
        <v>0</v>
      </c>
      <c r="M193" s="66">
        <f t="shared" si="72"/>
        <v>0</v>
      </c>
      <c r="N193" s="66">
        <f t="shared" si="72"/>
        <v>0</v>
      </c>
      <c r="O193" s="66">
        <f t="shared" si="72"/>
        <v>0</v>
      </c>
      <c r="P193" s="66">
        <f t="shared" si="72"/>
        <v>0</v>
      </c>
      <c r="Q193" s="66">
        <f t="shared" si="72"/>
        <v>0</v>
      </c>
      <c r="R193" s="66">
        <f t="shared" si="72"/>
        <v>0</v>
      </c>
      <c r="S193" s="66">
        <f t="shared" si="72"/>
        <v>0</v>
      </c>
      <c r="T193" s="66">
        <f t="shared" si="72"/>
        <v>0</v>
      </c>
      <c r="U193" s="66">
        <f t="shared" si="72"/>
        <v>0</v>
      </c>
      <c r="V193" s="66">
        <f t="shared" si="72"/>
        <v>0</v>
      </c>
      <c r="W193" s="66">
        <f t="shared" si="72"/>
        <v>0</v>
      </c>
      <c r="X193" s="66">
        <f t="shared" si="72"/>
        <v>0</v>
      </c>
      <c r="Y193" s="66">
        <f t="shared" si="72"/>
        <v>0</v>
      </c>
      <c r="Z193" s="66">
        <f t="shared" si="72"/>
        <v>0</v>
      </c>
      <c r="AA193" s="66">
        <f t="shared" si="72"/>
        <v>0</v>
      </c>
      <c r="AB193" s="66">
        <f t="shared" si="72"/>
        <v>0</v>
      </c>
      <c r="AC193" s="66">
        <f t="shared" si="72"/>
        <v>0</v>
      </c>
      <c r="AD193" s="66">
        <f t="shared" si="72"/>
        <v>0</v>
      </c>
      <c r="AE193" s="66">
        <f t="shared" si="72"/>
        <v>0</v>
      </c>
      <c r="AF193" s="66">
        <f t="shared" si="72"/>
        <v>0</v>
      </c>
      <c r="AG193" s="66">
        <f t="shared" si="72"/>
        <v>0</v>
      </c>
      <c r="AH193" s="66">
        <f t="shared" si="72"/>
        <v>0</v>
      </c>
      <c r="AI193" s="66">
        <f t="shared" si="72"/>
        <v>0</v>
      </c>
      <c r="AJ193" s="66">
        <f t="shared" si="72"/>
        <v>0</v>
      </c>
      <c r="AK193" s="66">
        <f t="shared" si="72"/>
        <v>0</v>
      </c>
      <c r="AL193" s="66">
        <f t="shared" si="72"/>
        <v>0</v>
      </c>
      <c r="AM193" s="66">
        <f t="shared" si="72"/>
        <v>0</v>
      </c>
      <c r="AN193" s="66">
        <f t="shared" si="72"/>
        <v>0</v>
      </c>
      <c r="AO193" s="66">
        <f t="shared" si="72"/>
        <v>0</v>
      </c>
      <c r="AP193" s="66">
        <f t="shared" si="72"/>
        <v>0</v>
      </c>
      <c r="AQ193" s="66">
        <f t="shared" si="72"/>
        <v>0</v>
      </c>
      <c r="AR193" s="66">
        <f t="shared" si="72"/>
        <v>0</v>
      </c>
      <c r="AS193" s="66">
        <f t="shared" si="72"/>
        <v>0</v>
      </c>
      <c r="AT193" s="66">
        <f t="shared" si="72"/>
        <v>0</v>
      </c>
      <c r="AU193" s="66">
        <f t="shared" si="72"/>
        <v>0</v>
      </c>
      <c r="AV193" s="66">
        <f t="shared" si="72"/>
        <v>0</v>
      </c>
      <c r="AW193" s="66">
        <f t="shared" si="72"/>
        <v>0</v>
      </c>
      <c r="AX193" s="66">
        <f t="shared" si="72"/>
        <v>0</v>
      </c>
      <c r="AY193" s="66">
        <f t="shared" si="72"/>
        <v>0</v>
      </c>
      <c r="AZ193" s="66">
        <f t="shared" si="72"/>
        <v>0</v>
      </c>
      <c r="BA193" s="66">
        <f t="shared" si="72"/>
        <v>0</v>
      </c>
      <c r="BB193" s="66">
        <f t="shared" si="72"/>
        <v>0</v>
      </c>
      <c r="BC193" s="66">
        <f t="shared" si="72"/>
        <v>0</v>
      </c>
      <c r="BD193" s="66">
        <f t="shared" si="72"/>
        <v>0</v>
      </c>
      <c r="BE193" s="66">
        <f t="shared" si="72"/>
        <v>0</v>
      </c>
      <c r="BF193" s="66">
        <f t="shared" si="72"/>
        <v>0</v>
      </c>
      <c r="BG193" s="66">
        <f t="shared" si="72"/>
        <v>0</v>
      </c>
      <c r="BH193" s="66">
        <f t="shared" si="72"/>
        <v>0</v>
      </c>
      <c r="BI193" s="66">
        <f t="shared" si="72"/>
        <v>0</v>
      </c>
      <c r="BJ193" s="66">
        <f t="shared" si="72"/>
        <v>0</v>
      </c>
      <c r="BK193" s="66">
        <f t="shared" si="72"/>
        <v>0</v>
      </c>
      <c r="BL193" s="66">
        <f t="shared" si="72"/>
        <v>0</v>
      </c>
      <c r="BM193" s="66">
        <f t="shared" si="72"/>
        <v>0</v>
      </c>
      <c r="BN193" s="66">
        <f t="shared" si="72"/>
        <v>0</v>
      </c>
      <c r="BO193" s="66">
        <f t="shared" si="72"/>
        <v>0</v>
      </c>
      <c r="BP193" s="66">
        <f t="shared" si="72"/>
        <v>0</v>
      </c>
      <c r="BQ193" s="66">
        <f t="shared" si="72"/>
        <v>0</v>
      </c>
      <c r="BR193" s="66">
        <f t="shared" si="72"/>
        <v>0</v>
      </c>
      <c r="BS193" s="66">
        <f t="shared" si="73"/>
        <v>0</v>
      </c>
      <c r="BT193" s="66">
        <f t="shared" si="73"/>
        <v>0</v>
      </c>
      <c r="BU193" s="66">
        <f t="shared" si="73"/>
        <v>0</v>
      </c>
      <c r="BV193" s="66">
        <f t="shared" si="73"/>
        <v>0</v>
      </c>
      <c r="BW193" s="66">
        <f t="shared" si="73"/>
        <v>0</v>
      </c>
      <c r="BX193" s="66">
        <f t="shared" si="73"/>
        <v>0</v>
      </c>
      <c r="BY193" s="66">
        <f t="shared" si="73"/>
        <v>0</v>
      </c>
      <c r="BZ193" s="66">
        <f t="shared" si="73"/>
        <v>0</v>
      </c>
      <c r="CA193" s="66">
        <f t="shared" si="73"/>
        <v>0</v>
      </c>
      <c r="CB193" s="66">
        <f t="shared" si="73"/>
        <v>0</v>
      </c>
      <c r="CC193" s="66">
        <f t="shared" si="73"/>
        <v>0</v>
      </c>
      <c r="CD193" s="66">
        <f t="shared" si="73"/>
        <v>0</v>
      </c>
      <c r="CE193" s="66">
        <f t="shared" si="73"/>
        <v>0</v>
      </c>
      <c r="CF193" s="66">
        <f t="shared" si="73"/>
        <v>0</v>
      </c>
      <c r="CG193" s="66">
        <f t="shared" si="73"/>
        <v>0</v>
      </c>
      <c r="CH193" s="66">
        <f t="shared" si="73"/>
        <v>0</v>
      </c>
      <c r="CI193" s="66">
        <f t="shared" si="73"/>
        <v>0</v>
      </c>
      <c r="CJ193" s="66">
        <f t="shared" si="73"/>
        <v>0</v>
      </c>
      <c r="CK193" s="66">
        <f t="shared" si="73"/>
        <v>0</v>
      </c>
      <c r="CL193" s="66">
        <f t="shared" si="73"/>
        <v>0</v>
      </c>
      <c r="CM193" s="66">
        <f t="shared" si="73"/>
        <v>0</v>
      </c>
      <c r="CN193" s="66">
        <f t="shared" si="73"/>
        <v>0</v>
      </c>
      <c r="CO193" s="66">
        <f t="shared" si="73"/>
        <v>0</v>
      </c>
      <c r="CP193" s="66">
        <f t="shared" si="73"/>
        <v>0</v>
      </c>
      <c r="CQ193" s="66">
        <f t="shared" si="73"/>
        <v>0</v>
      </c>
      <c r="CR193" s="66">
        <f t="shared" si="73"/>
        <v>0</v>
      </c>
      <c r="CS193" s="66">
        <f t="shared" si="73"/>
        <v>0</v>
      </c>
      <c r="CT193" s="9"/>
    </row>
    <row r="194" spans="3:98" hidden="1" x14ac:dyDescent="0.35">
      <c r="C194" s="81" t="str">
        <f t="shared" si="69"/>
        <v/>
      </c>
      <c r="D194" s="17" t="str">
        <f t="shared" si="70"/>
        <v/>
      </c>
      <c r="E194" s="492">
        <f>G194+NPV(G.Asm!$F$40,H194:INDEX(H194:CS194,RP))</f>
        <v>0</v>
      </c>
      <c r="F194" s="492">
        <f t="shared" si="71"/>
        <v>0</v>
      </c>
      <c r="G194" s="66">
        <f t="shared" si="72"/>
        <v>0</v>
      </c>
      <c r="H194" s="66">
        <f t="shared" si="72"/>
        <v>0</v>
      </c>
      <c r="I194" s="66">
        <f t="shared" si="72"/>
        <v>0</v>
      </c>
      <c r="J194" s="66">
        <f t="shared" si="72"/>
        <v>0</v>
      </c>
      <c r="K194" s="66">
        <f t="shared" si="72"/>
        <v>0</v>
      </c>
      <c r="L194" s="66">
        <f t="shared" si="72"/>
        <v>0</v>
      </c>
      <c r="M194" s="66">
        <f t="shared" si="72"/>
        <v>0</v>
      </c>
      <c r="N194" s="66">
        <f t="shared" si="72"/>
        <v>0</v>
      </c>
      <c r="O194" s="66">
        <f t="shared" si="72"/>
        <v>0</v>
      </c>
      <c r="P194" s="66">
        <f t="shared" si="72"/>
        <v>0</v>
      </c>
      <c r="Q194" s="66">
        <f t="shared" si="72"/>
        <v>0</v>
      </c>
      <c r="R194" s="66">
        <f t="shared" si="72"/>
        <v>0</v>
      </c>
      <c r="S194" s="66">
        <f t="shared" si="72"/>
        <v>0</v>
      </c>
      <c r="T194" s="66">
        <f t="shared" si="72"/>
        <v>0</v>
      </c>
      <c r="U194" s="66">
        <f t="shared" si="72"/>
        <v>0</v>
      </c>
      <c r="V194" s="66">
        <f t="shared" si="72"/>
        <v>0</v>
      </c>
      <c r="W194" s="66">
        <f t="shared" si="72"/>
        <v>0</v>
      </c>
      <c r="X194" s="66">
        <f t="shared" si="72"/>
        <v>0</v>
      </c>
      <c r="Y194" s="66">
        <f t="shared" si="72"/>
        <v>0</v>
      </c>
      <c r="Z194" s="66">
        <f t="shared" si="72"/>
        <v>0</v>
      </c>
      <c r="AA194" s="66">
        <f t="shared" si="72"/>
        <v>0</v>
      </c>
      <c r="AB194" s="66">
        <f t="shared" si="72"/>
        <v>0</v>
      </c>
      <c r="AC194" s="66">
        <f t="shared" si="72"/>
        <v>0</v>
      </c>
      <c r="AD194" s="66">
        <f t="shared" si="72"/>
        <v>0</v>
      </c>
      <c r="AE194" s="66">
        <f t="shared" si="72"/>
        <v>0</v>
      </c>
      <c r="AF194" s="66">
        <f t="shared" si="72"/>
        <v>0</v>
      </c>
      <c r="AG194" s="66">
        <f t="shared" si="72"/>
        <v>0</v>
      </c>
      <c r="AH194" s="66">
        <f t="shared" si="72"/>
        <v>0</v>
      </c>
      <c r="AI194" s="66">
        <f t="shared" si="72"/>
        <v>0</v>
      </c>
      <c r="AJ194" s="66">
        <f t="shared" si="72"/>
        <v>0</v>
      </c>
      <c r="AK194" s="66">
        <f t="shared" si="72"/>
        <v>0</v>
      </c>
      <c r="AL194" s="66">
        <f t="shared" si="72"/>
        <v>0</v>
      </c>
      <c r="AM194" s="66">
        <f t="shared" si="72"/>
        <v>0</v>
      </c>
      <c r="AN194" s="66">
        <f t="shared" si="72"/>
        <v>0</v>
      </c>
      <c r="AO194" s="66">
        <f t="shared" si="72"/>
        <v>0</v>
      </c>
      <c r="AP194" s="66">
        <f t="shared" si="72"/>
        <v>0</v>
      </c>
      <c r="AQ194" s="66">
        <f t="shared" si="72"/>
        <v>0</v>
      </c>
      <c r="AR194" s="66">
        <f t="shared" si="72"/>
        <v>0</v>
      </c>
      <c r="AS194" s="66">
        <f t="shared" si="72"/>
        <v>0</v>
      </c>
      <c r="AT194" s="66">
        <f t="shared" si="72"/>
        <v>0</v>
      </c>
      <c r="AU194" s="66">
        <f t="shared" si="72"/>
        <v>0</v>
      </c>
      <c r="AV194" s="66">
        <f t="shared" si="72"/>
        <v>0</v>
      </c>
      <c r="AW194" s="66">
        <f t="shared" si="72"/>
        <v>0</v>
      </c>
      <c r="AX194" s="66">
        <f t="shared" si="72"/>
        <v>0</v>
      </c>
      <c r="AY194" s="66">
        <f t="shared" si="72"/>
        <v>0</v>
      </c>
      <c r="AZ194" s="66">
        <f t="shared" si="72"/>
        <v>0</v>
      </c>
      <c r="BA194" s="66">
        <f t="shared" si="72"/>
        <v>0</v>
      </c>
      <c r="BB194" s="66">
        <f t="shared" si="72"/>
        <v>0</v>
      </c>
      <c r="BC194" s="66">
        <f t="shared" si="72"/>
        <v>0</v>
      </c>
      <c r="BD194" s="66">
        <f t="shared" si="72"/>
        <v>0</v>
      </c>
      <c r="BE194" s="66">
        <f t="shared" si="72"/>
        <v>0</v>
      </c>
      <c r="BF194" s="66">
        <f t="shared" si="72"/>
        <v>0</v>
      </c>
      <c r="BG194" s="66">
        <f t="shared" si="72"/>
        <v>0</v>
      </c>
      <c r="BH194" s="66">
        <f t="shared" si="72"/>
        <v>0</v>
      </c>
      <c r="BI194" s="66">
        <f t="shared" si="72"/>
        <v>0</v>
      </c>
      <c r="BJ194" s="66">
        <f t="shared" si="72"/>
        <v>0</v>
      </c>
      <c r="BK194" s="66">
        <f t="shared" si="72"/>
        <v>0</v>
      </c>
      <c r="BL194" s="66">
        <f t="shared" si="72"/>
        <v>0</v>
      </c>
      <c r="BM194" s="66">
        <f t="shared" si="72"/>
        <v>0</v>
      </c>
      <c r="BN194" s="66">
        <f t="shared" si="72"/>
        <v>0</v>
      </c>
      <c r="BO194" s="66">
        <f t="shared" si="72"/>
        <v>0</v>
      </c>
      <c r="BP194" s="66">
        <f t="shared" si="72"/>
        <v>0</v>
      </c>
      <c r="BQ194" s="66">
        <f t="shared" si="72"/>
        <v>0</v>
      </c>
      <c r="BR194" s="66">
        <f t="shared" si="72"/>
        <v>0</v>
      </c>
      <c r="BS194" s="66">
        <f t="shared" si="73"/>
        <v>0</v>
      </c>
      <c r="BT194" s="66">
        <f t="shared" si="73"/>
        <v>0</v>
      </c>
      <c r="BU194" s="66">
        <f t="shared" si="73"/>
        <v>0</v>
      </c>
      <c r="BV194" s="66">
        <f t="shared" si="73"/>
        <v>0</v>
      </c>
      <c r="BW194" s="66">
        <f t="shared" si="73"/>
        <v>0</v>
      </c>
      <c r="BX194" s="66">
        <f t="shared" si="73"/>
        <v>0</v>
      </c>
      <c r="BY194" s="66">
        <f t="shared" si="73"/>
        <v>0</v>
      </c>
      <c r="BZ194" s="66">
        <f t="shared" si="73"/>
        <v>0</v>
      </c>
      <c r="CA194" s="66">
        <f t="shared" si="73"/>
        <v>0</v>
      </c>
      <c r="CB194" s="66">
        <f t="shared" si="73"/>
        <v>0</v>
      </c>
      <c r="CC194" s="66">
        <f t="shared" si="73"/>
        <v>0</v>
      </c>
      <c r="CD194" s="66">
        <f t="shared" si="73"/>
        <v>0</v>
      </c>
      <c r="CE194" s="66">
        <f t="shared" si="73"/>
        <v>0</v>
      </c>
      <c r="CF194" s="66">
        <f t="shared" si="73"/>
        <v>0</v>
      </c>
      <c r="CG194" s="66">
        <f t="shared" si="73"/>
        <v>0</v>
      </c>
      <c r="CH194" s="66">
        <f t="shared" si="73"/>
        <v>0</v>
      </c>
      <c r="CI194" s="66">
        <f t="shared" si="73"/>
        <v>0</v>
      </c>
      <c r="CJ194" s="66">
        <f t="shared" si="73"/>
        <v>0</v>
      </c>
      <c r="CK194" s="66">
        <f t="shared" si="73"/>
        <v>0</v>
      </c>
      <c r="CL194" s="66">
        <f t="shared" si="73"/>
        <v>0</v>
      </c>
      <c r="CM194" s="66">
        <f t="shared" si="73"/>
        <v>0</v>
      </c>
      <c r="CN194" s="66">
        <f t="shared" si="73"/>
        <v>0</v>
      </c>
      <c r="CO194" s="66">
        <f t="shared" si="73"/>
        <v>0</v>
      </c>
      <c r="CP194" s="66">
        <f t="shared" si="73"/>
        <v>0</v>
      </c>
      <c r="CQ194" s="66">
        <f t="shared" si="73"/>
        <v>0</v>
      </c>
      <c r="CR194" s="66">
        <f t="shared" si="73"/>
        <v>0</v>
      </c>
      <c r="CS194" s="66">
        <f t="shared" si="73"/>
        <v>0</v>
      </c>
      <c r="CT194" s="9"/>
    </row>
    <row r="195" spans="3:98" hidden="1" x14ac:dyDescent="0.35">
      <c r="C195" s="81" t="str">
        <f t="shared" si="69"/>
        <v/>
      </c>
      <c r="D195" s="17" t="str">
        <f t="shared" si="70"/>
        <v/>
      </c>
      <c r="E195" s="492">
        <f>G195+NPV(G.Asm!$F$40,H195:INDEX(H195:CS195,RP))</f>
        <v>0</v>
      </c>
      <c r="F195" s="492">
        <f t="shared" si="71"/>
        <v>0</v>
      </c>
      <c r="G195" s="66">
        <f t="shared" si="72"/>
        <v>0</v>
      </c>
      <c r="H195" s="66">
        <f t="shared" si="72"/>
        <v>0</v>
      </c>
      <c r="I195" s="66">
        <f t="shared" si="72"/>
        <v>0</v>
      </c>
      <c r="J195" s="66">
        <f t="shared" si="72"/>
        <v>0</v>
      </c>
      <c r="K195" s="66">
        <f t="shared" si="72"/>
        <v>0</v>
      </c>
      <c r="L195" s="66">
        <f t="shared" si="72"/>
        <v>0</v>
      </c>
      <c r="M195" s="66">
        <f t="shared" si="72"/>
        <v>0</v>
      </c>
      <c r="N195" s="66">
        <f t="shared" si="72"/>
        <v>0</v>
      </c>
      <c r="O195" s="66">
        <f t="shared" si="72"/>
        <v>0</v>
      </c>
      <c r="P195" s="66">
        <f t="shared" si="72"/>
        <v>0</v>
      </c>
      <c r="Q195" s="66">
        <f t="shared" si="72"/>
        <v>0</v>
      </c>
      <c r="R195" s="66">
        <f t="shared" si="72"/>
        <v>0</v>
      </c>
      <c r="S195" s="66">
        <f t="shared" si="72"/>
        <v>0</v>
      </c>
      <c r="T195" s="66">
        <f t="shared" si="72"/>
        <v>0</v>
      </c>
      <c r="U195" s="66">
        <f t="shared" si="72"/>
        <v>0</v>
      </c>
      <c r="V195" s="66">
        <f t="shared" si="72"/>
        <v>0</v>
      </c>
      <c r="W195" s="66">
        <f t="shared" si="72"/>
        <v>0</v>
      </c>
      <c r="X195" s="66">
        <f t="shared" si="72"/>
        <v>0</v>
      </c>
      <c r="Y195" s="66">
        <f t="shared" si="72"/>
        <v>0</v>
      </c>
      <c r="Z195" s="66">
        <f t="shared" si="72"/>
        <v>0</v>
      </c>
      <c r="AA195" s="66">
        <f t="shared" si="72"/>
        <v>0</v>
      </c>
      <c r="AB195" s="66">
        <f t="shared" si="72"/>
        <v>0</v>
      </c>
      <c r="AC195" s="66">
        <f t="shared" si="72"/>
        <v>0</v>
      </c>
      <c r="AD195" s="66">
        <f t="shared" si="72"/>
        <v>0</v>
      </c>
      <c r="AE195" s="66">
        <f t="shared" si="72"/>
        <v>0</v>
      </c>
      <c r="AF195" s="66">
        <f t="shared" si="72"/>
        <v>0</v>
      </c>
      <c r="AG195" s="66">
        <f t="shared" si="72"/>
        <v>0</v>
      </c>
      <c r="AH195" s="66">
        <f t="shared" si="72"/>
        <v>0</v>
      </c>
      <c r="AI195" s="66">
        <f t="shared" si="72"/>
        <v>0</v>
      </c>
      <c r="AJ195" s="66">
        <f t="shared" si="72"/>
        <v>0</v>
      </c>
      <c r="AK195" s="66">
        <f t="shared" si="72"/>
        <v>0</v>
      </c>
      <c r="AL195" s="66">
        <f t="shared" si="72"/>
        <v>0</v>
      </c>
      <c r="AM195" s="66">
        <f t="shared" si="72"/>
        <v>0</v>
      </c>
      <c r="AN195" s="66">
        <f t="shared" si="72"/>
        <v>0</v>
      </c>
      <c r="AO195" s="66">
        <f t="shared" si="72"/>
        <v>0</v>
      </c>
      <c r="AP195" s="66">
        <f t="shared" si="72"/>
        <v>0</v>
      </c>
      <c r="AQ195" s="66">
        <f t="shared" si="72"/>
        <v>0</v>
      </c>
      <c r="AR195" s="66">
        <f t="shared" si="72"/>
        <v>0</v>
      </c>
      <c r="AS195" s="66">
        <f t="shared" si="72"/>
        <v>0</v>
      </c>
      <c r="AT195" s="66">
        <f t="shared" si="72"/>
        <v>0</v>
      </c>
      <c r="AU195" s="66">
        <f t="shared" si="72"/>
        <v>0</v>
      </c>
      <c r="AV195" s="66">
        <f t="shared" si="72"/>
        <v>0</v>
      </c>
      <c r="AW195" s="66">
        <f t="shared" si="72"/>
        <v>0</v>
      </c>
      <c r="AX195" s="66">
        <f t="shared" si="72"/>
        <v>0</v>
      </c>
      <c r="AY195" s="66">
        <f t="shared" si="72"/>
        <v>0</v>
      </c>
      <c r="AZ195" s="66">
        <f t="shared" si="72"/>
        <v>0</v>
      </c>
      <c r="BA195" s="66">
        <f t="shared" si="72"/>
        <v>0</v>
      </c>
      <c r="BB195" s="66">
        <f t="shared" si="72"/>
        <v>0</v>
      </c>
      <c r="BC195" s="66">
        <f t="shared" si="72"/>
        <v>0</v>
      </c>
      <c r="BD195" s="66">
        <f t="shared" si="72"/>
        <v>0</v>
      </c>
      <c r="BE195" s="66">
        <f t="shared" si="72"/>
        <v>0</v>
      </c>
      <c r="BF195" s="66">
        <f t="shared" si="72"/>
        <v>0</v>
      </c>
      <c r="BG195" s="66">
        <f t="shared" si="72"/>
        <v>0</v>
      </c>
      <c r="BH195" s="66">
        <f t="shared" si="72"/>
        <v>0</v>
      </c>
      <c r="BI195" s="66">
        <f t="shared" si="72"/>
        <v>0</v>
      </c>
      <c r="BJ195" s="66">
        <f t="shared" si="72"/>
        <v>0</v>
      </c>
      <c r="BK195" s="66">
        <f t="shared" si="72"/>
        <v>0</v>
      </c>
      <c r="BL195" s="66">
        <f t="shared" si="72"/>
        <v>0</v>
      </c>
      <c r="BM195" s="66">
        <f t="shared" si="72"/>
        <v>0</v>
      </c>
      <c r="BN195" s="66">
        <f t="shared" si="72"/>
        <v>0</v>
      </c>
      <c r="BO195" s="66">
        <f t="shared" si="72"/>
        <v>0</v>
      </c>
      <c r="BP195" s="66">
        <f t="shared" si="72"/>
        <v>0</v>
      </c>
      <c r="BQ195" s="66">
        <f t="shared" si="72"/>
        <v>0</v>
      </c>
      <c r="BR195" s="66">
        <f>IFERROR($D195*BR14,0)</f>
        <v>0</v>
      </c>
      <c r="BS195" s="66">
        <f t="shared" si="73"/>
        <v>0</v>
      </c>
      <c r="BT195" s="66">
        <f t="shared" si="73"/>
        <v>0</v>
      </c>
      <c r="BU195" s="66">
        <f t="shared" si="73"/>
        <v>0</v>
      </c>
      <c r="BV195" s="66">
        <f t="shared" si="73"/>
        <v>0</v>
      </c>
      <c r="BW195" s="66">
        <f t="shared" si="73"/>
        <v>0</v>
      </c>
      <c r="BX195" s="66">
        <f t="shared" si="73"/>
        <v>0</v>
      </c>
      <c r="BY195" s="66">
        <f t="shared" si="73"/>
        <v>0</v>
      </c>
      <c r="BZ195" s="66">
        <f t="shared" si="73"/>
        <v>0</v>
      </c>
      <c r="CA195" s="66">
        <f t="shared" si="73"/>
        <v>0</v>
      </c>
      <c r="CB195" s="66">
        <f t="shared" si="73"/>
        <v>0</v>
      </c>
      <c r="CC195" s="66">
        <f t="shared" si="73"/>
        <v>0</v>
      </c>
      <c r="CD195" s="66">
        <f t="shared" si="73"/>
        <v>0</v>
      </c>
      <c r="CE195" s="66">
        <f t="shared" si="73"/>
        <v>0</v>
      </c>
      <c r="CF195" s="66">
        <f t="shared" si="73"/>
        <v>0</v>
      </c>
      <c r="CG195" s="66">
        <f t="shared" si="73"/>
        <v>0</v>
      </c>
      <c r="CH195" s="66">
        <f t="shared" si="73"/>
        <v>0</v>
      </c>
      <c r="CI195" s="66">
        <f t="shared" si="73"/>
        <v>0</v>
      </c>
      <c r="CJ195" s="66">
        <f t="shared" si="73"/>
        <v>0</v>
      </c>
      <c r="CK195" s="66">
        <f t="shared" si="73"/>
        <v>0</v>
      </c>
      <c r="CL195" s="66">
        <f t="shared" si="73"/>
        <v>0</v>
      </c>
      <c r="CM195" s="66">
        <f t="shared" si="73"/>
        <v>0</v>
      </c>
      <c r="CN195" s="66">
        <f t="shared" si="73"/>
        <v>0</v>
      </c>
      <c r="CO195" s="66">
        <f t="shared" si="73"/>
        <v>0</v>
      </c>
      <c r="CP195" s="66">
        <f t="shared" si="73"/>
        <v>0</v>
      </c>
      <c r="CQ195" s="66">
        <f t="shared" si="73"/>
        <v>0</v>
      </c>
      <c r="CR195" s="66">
        <f t="shared" si="73"/>
        <v>0</v>
      </c>
      <c r="CS195" s="66">
        <f t="shared" si="73"/>
        <v>0</v>
      </c>
      <c r="CT195" s="9"/>
    </row>
    <row r="196" spans="3:98" hidden="1" x14ac:dyDescent="0.35">
      <c r="C196" s="81" t="str">
        <f t="shared" si="69"/>
        <v/>
      </c>
      <c r="D196" s="17" t="str">
        <f t="shared" si="70"/>
        <v/>
      </c>
      <c r="E196" s="492">
        <f>G196+NPV(G.Asm!$F$40,H196:INDEX(H196:CS196,RP))</f>
        <v>0</v>
      </c>
      <c r="F196" s="492">
        <f t="shared" si="71"/>
        <v>0</v>
      </c>
      <c r="G196" s="66">
        <f t="shared" ref="G196:BR199" si="74">IFERROR($D196*G15,0)</f>
        <v>0</v>
      </c>
      <c r="H196" s="66">
        <f t="shared" si="74"/>
        <v>0</v>
      </c>
      <c r="I196" s="66">
        <f t="shared" si="74"/>
        <v>0</v>
      </c>
      <c r="J196" s="66">
        <f t="shared" si="74"/>
        <v>0</v>
      </c>
      <c r="K196" s="66">
        <f t="shared" si="74"/>
        <v>0</v>
      </c>
      <c r="L196" s="66">
        <f t="shared" si="74"/>
        <v>0</v>
      </c>
      <c r="M196" s="66">
        <f t="shared" si="74"/>
        <v>0</v>
      </c>
      <c r="N196" s="66">
        <f t="shared" si="74"/>
        <v>0</v>
      </c>
      <c r="O196" s="66">
        <f t="shared" si="74"/>
        <v>0</v>
      </c>
      <c r="P196" s="66">
        <f t="shared" si="74"/>
        <v>0</v>
      </c>
      <c r="Q196" s="66">
        <f t="shared" si="74"/>
        <v>0</v>
      </c>
      <c r="R196" s="66">
        <f t="shared" si="74"/>
        <v>0</v>
      </c>
      <c r="S196" s="66">
        <f t="shared" si="74"/>
        <v>0</v>
      </c>
      <c r="T196" s="66">
        <f t="shared" si="74"/>
        <v>0</v>
      </c>
      <c r="U196" s="66">
        <f t="shared" si="74"/>
        <v>0</v>
      </c>
      <c r="V196" s="66">
        <f t="shared" si="74"/>
        <v>0</v>
      </c>
      <c r="W196" s="66">
        <f t="shared" si="74"/>
        <v>0</v>
      </c>
      <c r="X196" s="66">
        <f t="shared" si="74"/>
        <v>0</v>
      </c>
      <c r="Y196" s="66">
        <f t="shared" si="74"/>
        <v>0</v>
      </c>
      <c r="Z196" s="66">
        <f t="shared" si="74"/>
        <v>0</v>
      </c>
      <c r="AA196" s="66">
        <f t="shared" si="74"/>
        <v>0</v>
      </c>
      <c r="AB196" s="66">
        <f t="shared" si="74"/>
        <v>0</v>
      </c>
      <c r="AC196" s="66">
        <f t="shared" si="74"/>
        <v>0</v>
      </c>
      <c r="AD196" s="66">
        <f t="shared" si="74"/>
        <v>0</v>
      </c>
      <c r="AE196" s="66">
        <f t="shared" si="74"/>
        <v>0</v>
      </c>
      <c r="AF196" s="66">
        <f t="shared" si="74"/>
        <v>0</v>
      </c>
      <c r="AG196" s="66">
        <f t="shared" si="74"/>
        <v>0</v>
      </c>
      <c r="AH196" s="66">
        <f t="shared" si="74"/>
        <v>0</v>
      </c>
      <c r="AI196" s="66">
        <f t="shared" si="74"/>
        <v>0</v>
      </c>
      <c r="AJ196" s="66">
        <f t="shared" si="74"/>
        <v>0</v>
      </c>
      <c r="AK196" s="66">
        <f t="shared" si="74"/>
        <v>0</v>
      </c>
      <c r="AL196" s="66">
        <f t="shared" si="74"/>
        <v>0</v>
      </c>
      <c r="AM196" s="66">
        <f t="shared" si="74"/>
        <v>0</v>
      </c>
      <c r="AN196" s="66">
        <f t="shared" si="74"/>
        <v>0</v>
      </c>
      <c r="AO196" s="66">
        <f t="shared" si="74"/>
        <v>0</v>
      </c>
      <c r="AP196" s="66">
        <f t="shared" si="74"/>
        <v>0</v>
      </c>
      <c r="AQ196" s="66">
        <f t="shared" si="74"/>
        <v>0</v>
      </c>
      <c r="AR196" s="66">
        <f t="shared" si="74"/>
        <v>0</v>
      </c>
      <c r="AS196" s="66">
        <f t="shared" si="74"/>
        <v>0</v>
      </c>
      <c r="AT196" s="66">
        <f t="shared" si="74"/>
        <v>0</v>
      </c>
      <c r="AU196" s="66">
        <f t="shared" si="74"/>
        <v>0</v>
      </c>
      <c r="AV196" s="66">
        <f t="shared" si="74"/>
        <v>0</v>
      </c>
      <c r="AW196" s="66">
        <f t="shared" si="74"/>
        <v>0</v>
      </c>
      <c r="AX196" s="66">
        <f t="shared" si="74"/>
        <v>0</v>
      </c>
      <c r="AY196" s="66">
        <f t="shared" si="74"/>
        <v>0</v>
      </c>
      <c r="AZ196" s="66">
        <f t="shared" si="74"/>
        <v>0</v>
      </c>
      <c r="BA196" s="66">
        <f t="shared" si="74"/>
        <v>0</v>
      </c>
      <c r="BB196" s="66">
        <f t="shared" si="74"/>
        <v>0</v>
      </c>
      <c r="BC196" s="66">
        <f t="shared" si="74"/>
        <v>0</v>
      </c>
      <c r="BD196" s="66">
        <f t="shared" si="74"/>
        <v>0</v>
      </c>
      <c r="BE196" s="66">
        <f t="shared" si="74"/>
        <v>0</v>
      </c>
      <c r="BF196" s="66">
        <f t="shared" si="74"/>
        <v>0</v>
      </c>
      <c r="BG196" s="66">
        <f t="shared" si="74"/>
        <v>0</v>
      </c>
      <c r="BH196" s="66">
        <f t="shared" si="74"/>
        <v>0</v>
      </c>
      <c r="BI196" s="66">
        <f t="shared" si="74"/>
        <v>0</v>
      </c>
      <c r="BJ196" s="66">
        <f t="shared" si="74"/>
        <v>0</v>
      </c>
      <c r="BK196" s="66">
        <f t="shared" si="74"/>
        <v>0</v>
      </c>
      <c r="BL196" s="66">
        <f t="shared" si="74"/>
        <v>0</v>
      </c>
      <c r="BM196" s="66">
        <f t="shared" si="74"/>
        <v>0</v>
      </c>
      <c r="BN196" s="66">
        <f t="shared" si="74"/>
        <v>0</v>
      </c>
      <c r="BO196" s="66">
        <f t="shared" si="74"/>
        <v>0</v>
      </c>
      <c r="BP196" s="66">
        <f t="shared" si="74"/>
        <v>0</v>
      </c>
      <c r="BQ196" s="66">
        <f t="shared" si="74"/>
        <v>0</v>
      </c>
      <c r="BR196" s="66">
        <f t="shared" si="74"/>
        <v>0</v>
      </c>
      <c r="BS196" s="66">
        <f t="shared" si="73"/>
        <v>0</v>
      </c>
      <c r="BT196" s="66">
        <f t="shared" si="73"/>
        <v>0</v>
      </c>
      <c r="BU196" s="66">
        <f t="shared" si="73"/>
        <v>0</v>
      </c>
      <c r="BV196" s="66">
        <f t="shared" si="73"/>
        <v>0</v>
      </c>
      <c r="BW196" s="66">
        <f t="shared" si="73"/>
        <v>0</v>
      </c>
      <c r="BX196" s="66">
        <f t="shared" si="73"/>
        <v>0</v>
      </c>
      <c r="BY196" s="66">
        <f t="shared" si="73"/>
        <v>0</v>
      </c>
      <c r="BZ196" s="66">
        <f t="shared" si="73"/>
        <v>0</v>
      </c>
      <c r="CA196" s="66">
        <f t="shared" si="73"/>
        <v>0</v>
      </c>
      <c r="CB196" s="66">
        <f t="shared" si="73"/>
        <v>0</v>
      </c>
      <c r="CC196" s="66">
        <f t="shared" si="73"/>
        <v>0</v>
      </c>
      <c r="CD196" s="66">
        <f t="shared" si="73"/>
        <v>0</v>
      </c>
      <c r="CE196" s="66">
        <f t="shared" si="73"/>
        <v>0</v>
      </c>
      <c r="CF196" s="66">
        <f t="shared" si="73"/>
        <v>0</v>
      </c>
      <c r="CG196" s="66">
        <f t="shared" si="73"/>
        <v>0</v>
      </c>
      <c r="CH196" s="66">
        <f t="shared" si="73"/>
        <v>0</v>
      </c>
      <c r="CI196" s="66">
        <f t="shared" si="73"/>
        <v>0</v>
      </c>
      <c r="CJ196" s="66">
        <f t="shared" si="73"/>
        <v>0</v>
      </c>
      <c r="CK196" s="66">
        <f t="shared" si="73"/>
        <v>0</v>
      </c>
      <c r="CL196" s="66">
        <f t="shared" si="73"/>
        <v>0</v>
      </c>
      <c r="CM196" s="66">
        <f t="shared" si="73"/>
        <v>0</v>
      </c>
      <c r="CN196" s="66">
        <f t="shared" si="73"/>
        <v>0</v>
      </c>
      <c r="CO196" s="66">
        <f t="shared" si="73"/>
        <v>0</v>
      </c>
      <c r="CP196" s="66">
        <f t="shared" si="73"/>
        <v>0</v>
      </c>
      <c r="CQ196" s="66">
        <f t="shared" si="73"/>
        <v>0</v>
      </c>
      <c r="CR196" s="66">
        <f t="shared" si="73"/>
        <v>0</v>
      </c>
      <c r="CS196" s="66">
        <f t="shared" si="73"/>
        <v>0</v>
      </c>
      <c r="CT196" s="9"/>
    </row>
    <row r="197" spans="3:98" hidden="1" x14ac:dyDescent="0.35">
      <c r="C197" s="81" t="str">
        <f t="shared" si="69"/>
        <v/>
      </c>
      <c r="D197" s="17" t="str">
        <f t="shared" si="70"/>
        <v/>
      </c>
      <c r="E197" s="492">
        <f>G197+NPV(G.Asm!$F$40,H197:INDEX(H197:CS197,RP))</f>
        <v>0</v>
      </c>
      <c r="F197" s="492">
        <f t="shared" si="71"/>
        <v>0</v>
      </c>
      <c r="G197" s="66">
        <f t="shared" si="74"/>
        <v>0</v>
      </c>
      <c r="H197" s="66">
        <f t="shared" si="74"/>
        <v>0</v>
      </c>
      <c r="I197" s="66">
        <f t="shared" si="74"/>
        <v>0</v>
      </c>
      <c r="J197" s="66">
        <f t="shared" si="74"/>
        <v>0</v>
      </c>
      <c r="K197" s="66">
        <f t="shared" si="74"/>
        <v>0</v>
      </c>
      <c r="L197" s="66">
        <f t="shared" si="74"/>
        <v>0</v>
      </c>
      <c r="M197" s="66">
        <f t="shared" si="74"/>
        <v>0</v>
      </c>
      <c r="N197" s="66">
        <f t="shared" si="74"/>
        <v>0</v>
      </c>
      <c r="O197" s="66">
        <f t="shared" si="74"/>
        <v>0</v>
      </c>
      <c r="P197" s="66">
        <f t="shared" si="74"/>
        <v>0</v>
      </c>
      <c r="Q197" s="66">
        <f t="shared" si="74"/>
        <v>0</v>
      </c>
      <c r="R197" s="66">
        <f t="shared" si="74"/>
        <v>0</v>
      </c>
      <c r="S197" s="66">
        <f t="shared" si="74"/>
        <v>0</v>
      </c>
      <c r="T197" s="66">
        <f t="shared" si="74"/>
        <v>0</v>
      </c>
      <c r="U197" s="66">
        <f t="shared" si="74"/>
        <v>0</v>
      </c>
      <c r="V197" s="66">
        <f t="shared" si="74"/>
        <v>0</v>
      </c>
      <c r="W197" s="66">
        <f t="shared" si="74"/>
        <v>0</v>
      </c>
      <c r="X197" s="66">
        <f t="shared" si="74"/>
        <v>0</v>
      </c>
      <c r="Y197" s="66">
        <f t="shared" si="74"/>
        <v>0</v>
      </c>
      <c r="Z197" s="66">
        <f t="shared" si="74"/>
        <v>0</v>
      </c>
      <c r="AA197" s="66">
        <f t="shared" si="74"/>
        <v>0</v>
      </c>
      <c r="AB197" s="66">
        <f t="shared" si="74"/>
        <v>0</v>
      </c>
      <c r="AC197" s="66">
        <f t="shared" si="74"/>
        <v>0</v>
      </c>
      <c r="AD197" s="66">
        <f t="shared" si="74"/>
        <v>0</v>
      </c>
      <c r="AE197" s="66">
        <f t="shared" si="74"/>
        <v>0</v>
      </c>
      <c r="AF197" s="66">
        <f t="shared" si="74"/>
        <v>0</v>
      </c>
      <c r="AG197" s="66">
        <f t="shared" si="74"/>
        <v>0</v>
      </c>
      <c r="AH197" s="66">
        <f t="shared" si="74"/>
        <v>0</v>
      </c>
      <c r="AI197" s="66">
        <f t="shared" si="74"/>
        <v>0</v>
      </c>
      <c r="AJ197" s="66">
        <f t="shared" si="74"/>
        <v>0</v>
      </c>
      <c r="AK197" s="66">
        <f t="shared" si="74"/>
        <v>0</v>
      </c>
      <c r="AL197" s="66">
        <f t="shared" si="74"/>
        <v>0</v>
      </c>
      <c r="AM197" s="66">
        <f t="shared" si="74"/>
        <v>0</v>
      </c>
      <c r="AN197" s="66">
        <f t="shared" si="74"/>
        <v>0</v>
      </c>
      <c r="AO197" s="66">
        <f t="shared" si="74"/>
        <v>0</v>
      </c>
      <c r="AP197" s="66">
        <f t="shared" si="74"/>
        <v>0</v>
      </c>
      <c r="AQ197" s="66">
        <f t="shared" si="74"/>
        <v>0</v>
      </c>
      <c r="AR197" s="66">
        <f t="shared" si="74"/>
        <v>0</v>
      </c>
      <c r="AS197" s="66">
        <f t="shared" si="74"/>
        <v>0</v>
      </c>
      <c r="AT197" s="66">
        <f t="shared" si="74"/>
        <v>0</v>
      </c>
      <c r="AU197" s="66">
        <f t="shared" si="74"/>
        <v>0</v>
      </c>
      <c r="AV197" s="66">
        <f t="shared" si="74"/>
        <v>0</v>
      </c>
      <c r="AW197" s="66">
        <f t="shared" si="74"/>
        <v>0</v>
      </c>
      <c r="AX197" s="66">
        <f t="shared" si="74"/>
        <v>0</v>
      </c>
      <c r="AY197" s="66">
        <f t="shared" si="74"/>
        <v>0</v>
      </c>
      <c r="AZ197" s="66">
        <f t="shared" si="74"/>
        <v>0</v>
      </c>
      <c r="BA197" s="66">
        <f t="shared" si="74"/>
        <v>0</v>
      </c>
      <c r="BB197" s="66">
        <f t="shared" si="74"/>
        <v>0</v>
      </c>
      <c r="BC197" s="66">
        <f t="shared" si="74"/>
        <v>0</v>
      </c>
      <c r="BD197" s="66">
        <f t="shared" si="74"/>
        <v>0</v>
      </c>
      <c r="BE197" s="66">
        <f t="shared" si="74"/>
        <v>0</v>
      </c>
      <c r="BF197" s="66">
        <f t="shared" si="74"/>
        <v>0</v>
      </c>
      <c r="BG197" s="66">
        <f t="shared" si="74"/>
        <v>0</v>
      </c>
      <c r="BH197" s="66">
        <f t="shared" si="74"/>
        <v>0</v>
      </c>
      <c r="BI197" s="66">
        <f t="shared" si="74"/>
        <v>0</v>
      </c>
      <c r="BJ197" s="66">
        <f t="shared" si="74"/>
        <v>0</v>
      </c>
      <c r="BK197" s="66">
        <f t="shared" si="74"/>
        <v>0</v>
      </c>
      <c r="BL197" s="66">
        <f t="shared" si="74"/>
        <v>0</v>
      </c>
      <c r="BM197" s="66">
        <f t="shared" si="74"/>
        <v>0</v>
      </c>
      <c r="BN197" s="66">
        <f t="shared" si="74"/>
        <v>0</v>
      </c>
      <c r="BO197" s="66">
        <f t="shared" si="74"/>
        <v>0</v>
      </c>
      <c r="BP197" s="66">
        <f t="shared" si="74"/>
        <v>0</v>
      </c>
      <c r="BQ197" s="66">
        <f t="shared" si="74"/>
        <v>0</v>
      </c>
      <c r="BR197" s="66">
        <f t="shared" si="74"/>
        <v>0</v>
      </c>
      <c r="BS197" s="66">
        <f t="shared" si="73"/>
        <v>0</v>
      </c>
      <c r="BT197" s="66">
        <f t="shared" si="73"/>
        <v>0</v>
      </c>
      <c r="BU197" s="66">
        <f t="shared" si="73"/>
        <v>0</v>
      </c>
      <c r="BV197" s="66">
        <f t="shared" si="73"/>
        <v>0</v>
      </c>
      <c r="BW197" s="66">
        <f t="shared" si="73"/>
        <v>0</v>
      </c>
      <c r="BX197" s="66">
        <f t="shared" si="73"/>
        <v>0</v>
      </c>
      <c r="BY197" s="66">
        <f t="shared" si="73"/>
        <v>0</v>
      </c>
      <c r="BZ197" s="66">
        <f t="shared" si="73"/>
        <v>0</v>
      </c>
      <c r="CA197" s="66">
        <f t="shared" si="73"/>
        <v>0</v>
      </c>
      <c r="CB197" s="66">
        <f t="shared" si="73"/>
        <v>0</v>
      </c>
      <c r="CC197" s="66">
        <f t="shared" si="73"/>
        <v>0</v>
      </c>
      <c r="CD197" s="66">
        <f t="shared" si="73"/>
        <v>0</v>
      </c>
      <c r="CE197" s="66">
        <f t="shared" si="73"/>
        <v>0</v>
      </c>
      <c r="CF197" s="66">
        <f t="shared" si="73"/>
        <v>0</v>
      </c>
      <c r="CG197" s="66">
        <f t="shared" si="73"/>
        <v>0</v>
      </c>
      <c r="CH197" s="66">
        <f t="shared" si="73"/>
        <v>0</v>
      </c>
      <c r="CI197" s="66">
        <f t="shared" si="73"/>
        <v>0</v>
      </c>
      <c r="CJ197" s="66">
        <f t="shared" si="73"/>
        <v>0</v>
      </c>
      <c r="CK197" s="66">
        <f t="shared" si="73"/>
        <v>0</v>
      </c>
      <c r="CL197" s="66">
        <f t="shared" si="73"/>
        <v>0</v>
      </c>
      <c r="CM197" s="66">
        <f t="shared" si="73"/>
        <v>0</v>
      </c>
      <c r="CN197" s="66">
        <f t="shared" si="73"/>
        <v>0</v>
      </c>
      <c r="CO197" s="66">
        <f t="shared" si="73"/>
        <v>0</v>
      </c>
      <c r="CP197" s="66">
        <f t="shared" si="73"/>
        <v>0</v>
      </c>
      <c r="CQ197" s="66">
        <f t="shared" si="73"/>
        <v>0</v>
      </c>
      <c r="CR197" s="66">
        <f t="shared" si="73"/>
        <v>0</v>
      </c>
      <c r="CS197" s="66">
        <f t="shared" si="73"/>
        <v>0</v>
      </c>
      <c r="CT197" s="9"/>
    </row>
    <row r="198" spans="3:98" hidden="1" x14ac:dyDescent="0.35">
      <c r="C198" s="81" t="str">
        <f t="shared" si="69"/>
        <v/>
      </c>
      <c r="D198" s="17" t="str">
        <f t="shared" si="70"/>
        <v/>
      </c>
      <c r="E198" s="492">
        <f>G198+NPV(G.Asm!$F$40,H198:INDEX(H198:CS198,RP))</f>
        <v>0</v>
      </c>
      <c r="F198" s="492">
        <f t="shared" si="71"/>
        <v>0</v>
      </c>
      <c r="G198" s="66">
        <f t="shared" si="74"/>
        <v>0</v>
      </c>
      <c r="H198" s="66">
        <f t="shared" si="74"/>
        <v>0</v>
      </c>
      <c r="I198" s="66">
        <f t="shared" si="74"/>
        <v>0</v>
      </c>
      <c r="J198" s="66">
        <f t="shared" si="74"/>
        <v>0</v>
      </c>
      <c r="K198" s="66">
        <f t="shared" si="74"/>
        <v>0</v>
      </c>
      <c r="L198" s="66">
        <f t="shared" si="74"/>
        <v>0</v>
      </c>
      <c r="M198" s="66">
        <f t="shared" si="74"/>
        <v>0</v>
      </c>
      <c r="N198" s="66">
        <f t="shared" si="74"/>
        <v>0</v>
      </c>
      <c r="O198" s="66">
        <f t="shared" si="74"/>
        <v>0</v>
      </c>
      <c r="P198" s="66">
        <f t="shared" si="74"/>
        <v>0</v>
      </c>
      <c r="Q198" s="66">
        <f t="shared" si="74"/>
        <v>0</v>
      </c>
      <c r="R198" s="66">
        <f t="shared" si="74"/>
        <v>0</v>
      </c>
      <c r="S198" s="66">
        <f t="shared" si="74"/>
        <v>0</v>
      </c>
      <c r="T198" s="66">
        <f t="shared" si="74"/>
        <v>0</v>
      </c>
      <c r="U198" s="66">
        <f t="shared" si="74"/>
        <v>0</v>
      </c>
      <c r="V198" s="66">
        <f t="shared" si="74"/>
        <v>0</v>
      </c>
      <c r="W198" s="66">
        <f t="shared" si="74"/>
        <v>0</v>
      </c>
      <c r="X198" s="66">
        <f t="shared" si="74"/>
        <v>0</v>
      </c>
      <c r="Y198" s="66">
        <f t="shared" si="74"/>
        <v>0</v>
      </c>
      <c r="Z198" s="66">
        <f t="shared" si="74"/>
        <v>0</v>
      </c>
      <c r="AA198" s="66">
        <f t="shared" si="74"/>
        <v>0</v>
      </c>
      <c r="AB198" s="66">
        <f t="shared" si="74"/>
        <v>0</v>
      </c>
      <c r="AC198" s="66">
        <f t="shared" si="74"/>
        <v>0</v>
      </c>
      <c r="AD198" s="66">
        <f t="shared" si="74"/>
        <v>0</v>
      </c>
      <c r="AE198" s="66">
        <f t="shared" si="74"/>
        <v>0</v>
      </c>
      <c r="AF198" s="66">
        <f t="shared" si="74"/>
        <v>0</v>
      </c>
      <c r="AG198" s="66">
        <f t="shared" si="74"/>
        <v>0</v>
      </c>
      <c r="AH198" s="66">
        <f t="shared" si="74"/>
        <v>0</v>
      </c>
      <c r="AI198" s="66">
        <f t="shared" si="74"/>
        <v>0</v>
      </c>
      <c r="AJ198" s="66">
        <f t="shared" si="74"/>
        <v>0</v>
      </c>
      <c r="AK198" s="66">
        <f t="shared" si="74"/>
        <v>0</v>
      </c>
      <c r="AL198" s="66">
        <f t="shared" si="74"/>
        <v>0</v>
      </c>
      <c r="AM198" s="66">
        <f t="shared" si="74"/>
        <v>0</v>
      </c>
      <c r="AN198" s="66">
        <f t="shared" si="74"/>
        <v>0</v>
      </c>
      <c r="AO198" s="66">
        <f t="shared" si="74"/>
        <v>0</v>
      </c>
      <c r="AP198" s="66">
        <f t="shared" si="74"/>
        <v>0</v>
      </c>
      <c r="AQ198" s="66">
        <f t="shared" si="74"/>
        <v>0</v>
      </c>
      <c r="AR198" s="66">
        <f t="shared" si="74"/>
        <v>0</v>
      </c>
      <c r="AS198" s="66">
        <f t="shared" si="74"/>
        <v>0</v>
      </c>
      <c r="AT198" s="66">
        <f t="shared" si="74"/>
        <v>0</v>
      </c>
      <c r="AU198" s="66">
        <f t="shared" si="74"/>
        <v>0</v>
      </c>
      <c r="AV198" s="66">
        <f t="shared" si="74"/>
        <v>0</v>
      </c>
      <c r="AW198" s="66">
        <f t="shared" si="74"/>
        <v>0</v>
      </c>
      <c r="AX198" s="66">
        <f t="shared" si="74"/>
        <v>0</v>
      </c>
      <c r="AY198" s="66">
        <f t="shared" si="74"/>
        <v>0</v>
      </c>
      <c r="AZ198" s="66">
        <f t="shared" si="74"/>
        <v>0</v>
      </c>
      <c r="BA198" s="66">
        <f t="shared" si="74"/>
        <v>0</v>
      </c>
      <c r="BB198" s="66">
        <f t="shared" si="74"/>
        <v>0</v>
      </c>
      <c r="BC198" s="66">
        <f t="shared" si="74"/>
        <v>0</v>
      </c>
      <c r="BD198" s="66">
        <f t="shared" si="74"/>
        <v>0</v>
      </c>
      <c r="BE198" s="66">
        <f t="shared" si="74"/>
        <v>0</v>
      </c>
      <c r="BF198" s="66">
        <f t="shared" si="74"/>
        <v>0</v>
      </c>
      <c r="BG198" s="66">
        <f t="shared" si="74"/>
        <v>0</v>
      </c>
      <c r="BH198" s="66">
        <f t="shared" si="74"/>
        <v>0</v>
      </c>
      <c r="BI198" s="66">
        <f t="shared" si="74"/>
        <v>0</v>
      </c>
      <c r="BJ198" s="66">
        <f t="shared" si="74"/>
        <v>0</v>
      </c>
      <c r="BK198" s="66">
        <f t="shared" si="74"/>
        <v>0</v>
      </c>
      <c r="BL198" s="66">
        <f t="shared" si="74"/>
        <v>0</v>
      </c>
      <c r="BM198" s="66">
        <f t="shared" si="74"/>
        <v>0</v>
      </c>
      <c r="BN198" s="66">
        <f t="shared" si="74"/>
        <v>0</v>
      </c>
      <c r="BO198" s="66">
        <f t="shared" si="74"/>
        <v>0</v>
      </c>
      <c r="BP198" s="66">
        <f t="shared" si="74"/>
        <v>0</v>
      </c>
      <c r="BQ198" s="66">
        <f t="shared" si="74"/>
        <v>0</v>
      </c>
      <c r="BR198" s="66">
        <f t="shared" si="74"/>
        <v>0</v>
      </c>
      <c r="BS198" s="66">
        <f t="shared" si="73"/>
        <v>0</v>
      </c>
      <c r="BT198" s="66">
        <f t="shared" si="73"/>
        <v>0</v>
      </c>
      <c r="BU198" s="66">
        <f t="shared" si="73"/>
        <v>0</v>
      </c>
      <c r="BV198" s="66">
        <f t="shared" si="73"/>
        <v>0</v>
      </c>
      <c r="BW198" s="66">
        <f t="shared" si="73"/>
        <v>0</v>
      </c>
      <c r="BX198" s="66">
        <f t="shared" si="73"/>
        <v>0</v>
      </c>
      <c r="BY198" s="66">
        <f t="shared" si="73"/>
        <v>0</v>
      </c>
      <c r="BZ198" s="66">
        <f t="shared" si="73"/>
        <v>0</v>
      </c>
      <c r="CA198" s="66">
        <f t="shared" si="73"/>
        <v>0</v>
      </c>
      <c r="CB198" s="66">
        <f t="shared" si="73"/>
        <v>0</v>
      </c>
      <c r="CC198" s="66">
        <f t="shared" si="73"/>
        <v>0</v>
      </c>
      <c r="CD198" s="66">
        <f t="shared" si="73"/>
        <v>0</v>
      </c>
      <c r="CE198" s="66">
        <f t="shared" si="73"/>
        <v>0</v>
      </c>
      <c r="CF198" s="66">
        <f t="shared" si="73"/>
        <v>0</v>
      </c>
      <c r="CG198" s="66">
        <f t="shared" si="73"/>
        <v>0</v>
      </c>
      <c r="CH198" s="66">
        <f t="shared" si="73"/>
        <v>0</v>
      </c>
      <c r="CI198" s="66">
        <f t="shared" si="73"/>
        <v>0</v>
      </c>
      <c r="CJ198" s="66">
        <f t="shared" si="73"/>
        <v>0</v>
      </c>
      <c r="CK198" s="66">
        <f t="shared" si="73"/>
        <v>0</v>
      </c>
      <c r="CL198" s="66">
        <f t="shared" si="73"/>
        <v>0</v>
      </c>
      <c r="CM198" s="66">
        <f t="shared" si="73"/>
        <v>0</v>
      </c>
      <c r="CN198" s="66">
        <f t="shared" si="73"/>
        <v>0</v>
      </c>
      <c r="CO198" s="66">
        <f t="shared" si="73"/>
        <v>0</v>
      </c>
      <c r="CP198" s="66">
        <f t="shared" si="73"/>
        <v>0</v>
      </c>
      <c r="CQ198" s="66">
        <f t="shared" si="73"/>
        <v>0</v>
      </c>
      <c r="CR198" s="66">
        <f t="shared" si="73"/>
        <v>0</v>
      </c>
      <c r="CS198" s="66">
        <f t="shared" si="73"/>
        <v>0</v>
      </c>
      <c r="CT198" s="9"/>
    </row>
    <row r="199" spans="3:98" ht="14.25" hidden="1" customHeight="1" x14ac:dyDescent="0.35">
      <c r="C199" s="81" t="str">
        <f t="shared" si="69"/>
        <v/>
      </c>
      <c r="D199" s="17" t="str">
        <f t="shared" si="70"/>
        <v/>
      </c>
      <c r="E199" s="492">
        <f>G199+NPV(G.Asm!$F$40,H199:INDEX(H199:CS199,RP))</f>
        <v>0</v>
      </c>
      <c r="F199" s="492">
        <f t="shared" si="71"/>
        <v>0</v>
      </c>
      <c r="G199" s="66">
        <f t="shared" si="74"/>
        <v>0</v>
      </c>
      <c r="H199" s="66">
        <f t="shared" si="74"/>
        <v>0</v>
      </c>
      <c r="I199" s="66">
        <f t="shared" si="74"/>
        <v>0</v>
      </c>
      <c r="J199" s="66">
        <f t="shared" si="74"/>
        <v>0</v>
      </c>
      <c r="K199" s="66">
        <f t="shared" si="74"/>
        <v>0</v>
      </c>
      <c r="L199" s="66">
        <f t="shared" si="74"/>
        <v>0</v>
      </c>
      <c r="M199" s="66">
        <f t="shared" si="74"/>
        <v>0</v>
      </c>
      <c r="N199" s="66">
        <f t="shared" si="74"/>
        <v>0</v>
      </c>
      <c r="O199" s="66">
        <f t="shared" si="74"/>
        <v>0</v>
      </c>
      <c r="P199" s="66">
        <f t="shared" si="74"/>
        <v>0</v>
      </c>
      <c r="Q199" s="66">
        <f t="shared" si="74"/>
        <v>0</v>
      </c>
      <c r="R199" s="66">
        <f t="shared" si="74"/>
        <v>0</v>
      </c>
      <c r="S199" s="66">
        <f t="shared" si="74"/>
        <v>0</v>
      </c>
      <c r="T199" s="66">
        <f t="shared" si="74"/>
        <v>0</v>
      </c>
      <c r="U199" s="66">
        <f t="shared" si="74"/>
        <v>0</v>
      </c>
      <c r="V199" s="66">
        <f t="shared" si="74"/>
        <v>0</v>
      </c>
      <c r="W199" s="66">
        <f t="shared" si="74"/>
        <v>0</v>
      </c>
      <c r="X199" s="66">
        <f t="shared" si="74"/>
        <v>0</v>
      </c>
      <c r="Y199" s="66">
        <f t="shared" si="74"/>
        <v>0</v>
      </c>
      <c r="Z199" s="66">
        <f t="shared" si="74"/>
        <v>0</v>
      </c>
      <c r="AA199" s="66">
        <f t="shared" si="74"/>
        <v>0</v>
      </c>
      <c r="AB199" s="66">
        <f t="shared" si="74"/>
        <v>0</v>
      </c>
      <c r="AC199" s="66">
        <f t="shared" si="74"/>
        <v>0</v>
      </c>
      <c r="AD199" s="66">
        <f t="shared" si="74"/>
        <v>0</v>
      </c>
      <c r="AE199" s="66">
        <f t="shared" si="74"/>
        <v>0</v>
      </c>
      <c r="AF199" s="66">
        <f t="shared" si="74"/>
        <v>0</v>
      </c>
      <c r="AG199" s="66">
        <f t="shared" si="74"/>
        <v>0</v>
      </c>
      <c r="AH199" s="66">
        <f t="shared" si="74"/>
        <v>0</v>
      </c>
      <c r="AI199" s="66">
        <f t="shared" si="74"/>
        <v>0</v>
      </c>
      <c r="AJ199" s="66">
        <f t="shared" si="74"/>
        <v>0</v>
      </c>
      <c r="AK199" s="66">
        <f t="shared" si="74"/>
        <v>0</v>
      </c>
      <c r="AL199" s="66">
        <f t="shared" si="74"/>
        <v>0</v>
      </c>
      <c r="AM199" s="66">
        <f t="shared" si="74"/>
        <v>0</v>
      </c>
      <c r="AN199" s="66">
        <f t="shared" si="74"/>
        <v>0</v>
      </c>
      <c r="AO199" s="66">
        <f t="shared" si="74"/>
        <v>0</v>
      </c>
      <c r="AP199" s="66">
        <f t="shared" si="74"/>
        <v>0</v>
      </c>
      <c r="AQ199" s="66">
        <f t="shared" si="74"/>
        <v>0</v>
      </c>
      <c r="AR199" s="66">
        <f t="shared" si="74"/>
        <v>0</v>
      </c>
      <c r="AS199" s="66">
        <f t="shared" si="74"/>
        <v>0</v>
      </c>
      <c r="AT199" s="66">
        <f t="shared" si="74"/>
        <v>0</v>
      </c>
      <c r="AU199" s="66">
        <f t="shared" si="74"/>
        <v>0</v>
      </c>
      <c r="AV199" s="66">
        <f t="shared" si="74"/>
        <v>0</v>
      </c>
      <c r="AW199" s="66">
        <f t="shared" si="74"/>
        <v>0</v>
      </c>
      <c r="AX199" s="66">
        <f t="shared" si="74"/>
        <v>0</v>
      </c>
      <c r="AY199" s="66">
        <f t="shared" si="74"/>
        <v>0</v>
      </c>
      <c r="AZ199" s="66">
        <f t="shared" si="74"/>
        <v>0</v>
      </c>
      <c r="BA199" s="66">
        <f t="shared" si="74"/>
        <v>0</v>
      </c>
      <c r="BB199" s="66">
        <f t="shared" si="74"/>
        <v>0</v>
      </c>
      <c r="BC199" s="66">
        <f t="shared" si="74"/>
        <v>0</v>
      </c>
      <c r="BD199" s="66">
        <f t="shared" si="74"/>
        <v>0</v>
      </c>
      <c r="BE199" s="66">
        <f t="shared" si="74"/>
        <v>0</v>
      </c>
      <c r="BF199" s="66">
        <f t="shared" si="74"/>
        <v>0</v>
      </c>
      <c r="BG199" s="66">
        <f t="shared" si="74"/>
        <v>0</v>
      </c>
      <c r="BH199" s="66">
        <f t="shared" si="74"/>
        <v>0</v>
      </c>
      <c r="BI199" s="66">
        <f t="shared" si="74"/>
        <v>0</v>
      </c>
      <c r="BJ199" s="66">
        <f t="shared" si="74"/>
        <v>0</v>
      </c>
      <c r="BK199" s="66">
        <f t="shared" si="74"/>
        <v>0</v>
      </c>
      <c r="BL199" s="66">
        <f t="shared" si="74"/>
        <v>0</v>
      </c>
      <c r="BM199" s="66">
        <f t="shared" si="74"/>
        <v>0</v>
      </c>
      <c r="BN199" s="66">
        <f t="shared" si="74"/>
        <v>0</v>
      </c>
      <c r="BO199" s="66">
        <f t="shared" si="74"/>
        <v>0</v>
      </c>
      <c r="BP199" s="66">
        <f t="shared" si="74"/>
        <v>0</v>
      </c>
      <c r="BQ199" s="66">
        <f t="shared" si="74"/>
        <v>0</v>
      </c>
      <c r="BR199" s="66">
        <f>IFERROR($D199*BR18,0)</f>
        <v>0</v>
      </c>
      <c r="BS199" s="66">
        <f t="shared" si="73"/>
        <v>0</v>
      </c>
      <c r="BT199" s="66">
        <f t="shared" si="73"/>
        <v>0</v>
      </c>
      <c r="BU199" s="66">
        <f t="shared" si="73"/>
        <v>0</v>
      </c>
      <c r="BV199" s="66">
        <f t="shared" si="73"/>
        <v>0</v>
      </c>
      <c r="BW199" s="66">
        <f t="shared" si="73"/>
        <v>0</v>
      </c>
      <c r="BX199" s="66">
        <f t="shared" si="73"/>
        <v>0</v>
      </c>
      <c r="BY199" s="66">
        <f t="shared" si="73"/>
        <v>0</v>
      </c>
      <c r="BZ199" s="66">
        <f t="shared" si="73"/>
        <v>0</v>
      </c>
      <c r="CA199" s="66">
        <f t="shared" si="73"/>
        <v>0</v>
      </c>
      <c r="CB199" s="66">
        <f t="shared" si="73"/>
        <v>0</v>
      </c>
      <c r="CC199" s="66">
        <f t="shared" si="73"/>
        <v>0</v>
      </c>
      <c r="CD199" s="66">
        <f t="shared" si="73"/>
        <v>0</v>
      </c>
      <c r="CE199" s="66">
        <f t="shared" si="73"/>
        <v>0</v>
      </c>
      <c r="CF199" s="66">
        <f t="shared" si="73"/>
        <v>0</v>
      </c>
      <c r="CG199" s="66">
        <f t="shared" si="73"/>
        <v>0</v>
      </c>
      <c r="CH199" s="66">
        <f t="shared" si="73"/>
        <v>0</v>
      </c>
      <c r="CI199" s="66">
        <f t="shared" si="73"/>
        <v>0</v>
      </c>
      <c r="CJ199" s="66">
        <f t="shared" si="73"/>
        <v>0</v>
      </c>
      <c r="CK199" s="66">
        <f t="shared" si="73"/>
        <v>0</v>
      </c>
      <c r="CL199" s="66">
        <f t="shared" si="73"/>
        <v>0</v>
      </c>
      <c r="CM199" s="66">
        <f t="shared" si="73"/>
        <v>0</v>
      </c>
      <c r="CN199" s="66">
        <f t="shared" si="73"/>
        <v>0</v>
      </c>
      <c r="CO199" s="66">
        <f t="shared" si="73"/>
        <v>0</v>
      </c>
      <c r="CP199" s="66">
        <f t="shared" si="73"/>
        <v>0</v>
      </c>
      <c r="CQ199" s="66">
        <f t="shared" si="73"/>
        <v>0</v>
      </c>
      <c r="CR199" s="66">
        <f t="shared" si="73"/>
        <v>0</v>
      </c>
      <c r="CS199" s="66">
        <f t="shared" si="73"/>
        <v>0</v>
      </c>
      <c r="CT199" s="9"/>
    </row>
    <row r="200" spans="3:98" ht="14.25" hidden="1" customHeight="1" x14ac:dyDescent="0.35">
      <c r="C200" s="81" t="str">
        <f t="shared" si="69"/>
        <v/>
      </c>
      <c r="D200" s="17" t="str">
        <f t="shared" si="70"/>
        <v/>
      </c>
      <c r="E200" s="492">
        <f>G200+NPV(G.Asm!$F$40,H200:INDEX(H200:CS200,RP))</f>
        <v>0</v>
      </c>
      <c r="F200" s="492">
        <f t="shared" si="71"/>
        <v>0</v>
      </c>
      <c r="G200" s="66">
        <f t="shared" ref="G200:BR203" si="75">IFERROR($D200*G19,0)</f>
        <v>0</v>
      </c>
      <c r="H200" s="66">
        <f t="shared" si="75"/>
        <v>0</v>
      </c>
      <c r="I200" s="66">
        <f t="shared" si="75"/>
        <v>0</v>
      </c>
      <c r="J200" s="66">
        <f t="shared" si="75"/>
        <v>0</v>
      </c>
      <c r="K200" s="66">
        <f t="shared" si="75"/>
        <v>0</v>
      </c>
      <c r="L200" s="66">
        <f t="shared" si="75"/>
        <v>0</v>
      </c>
      <c r="M200" s="66">
        <f t="shared" si="75"/>
        <v>0</v>
      </c>
      <c r="N200" s="66">
        <f t="shared" si="75"/>
        <v>0</v>
      </c>
      <c r="O200" s="66">
        <f t="shared" si="75"/>
        <v>0</v>
      </c>
      <c r="P200" s="66">
        <f t="shared" si="75"/>
        <v>0</v>
      </c>
      <c r="Q200" s="66">
        <f t="shared" si="75"/>
        <v>0</v>
      </c>
      <c r="R200" s="66">
        <f t="shared" si="75"/>
        <v>0</v>
      </c>
      <c r="S200" s="66">
        <f t="shared" si="75"/>
        <v>0</v>
      </c>
      <c r="T200" s="66">
        <f t="shared" si="75"/>
        <v>0</v>
      </c>
      <c r="U200" s="66">
        <f t="shared" si="75"/>
        <v>0</v>
      </c>
      <c r="V200" s="66">
        <f t="shared" si="75"/>
        <v>0</v>
      </c>
      <c r="W200" s="66">
        <f t="shared" si="75"/>
        <v>0</v>
      </c>
      <c r="X200" s="66">
        <f t="shared" si="75"/>
        <v>0</v>
      </c>
      <c r="Y200" s="66">
        <f t="shared" si="75"/>
        <v>0</v>
      </c>
      <c r="Z200" s="66">
        <f t="shared" si="75"/>
        <v>0</v>
      </c>
      <c r="AA200" s="66">
        <f t="shared" si="75"/>
        <v>0</v>
      </c>
      <c r="AB200" s="66">
        <f t="shared" si="75"/>
        <v>0</v>
      </c>
      <c r="AC200" s="66">
        <f t="shared" si="75"/>
        <v>0</v>
      </c>
      <c r="AD200" s="66">
        <f t="shared" si="75"/>
        <v>0</v>
      </c>
      <c r="AE200" s="66">
        <f t="shared" si="75"/>
        <v>0</v>
      </c>
      <c r="AF200" s="66">
        <f t="shared" si="75"/>
        <v>0</v>
      </c>
      <c r="AG200" s="66">
        <f t="shared" si="75"/>
        <v>0</v>
      </c>
      <c r="AH200" s="66">
        <f t="shared" si="75"/>
        <v>0</v>
      </c>
      <c r="AI200" s="66">
        <f t="shared" si="75"/>
        <v>0</v>
      </c>
      <c r="AJ200" s="66">
        <f t="shared" si="75"/>
        <v>0</v>
      </c>
      <c r="AK200" s="66">
        <f t="shared" si="75"/>
        <v>0</v>
      </c>
      <c r="AL200" s="66">
        <f t="shared" si="75"/>
        <v>0</v>
      </c>
      <c r="AM200" s="66">
        <f t="shared" si="75"/>
        <v>0</v>
      </c>
      <c r="AN200" s="66">
        <f t="shared" si="75"/>
        <v>0</v>
      </c>
      <c r="AO200" s="66">
        <f t="shared" si="75"/>
        <v>0</v>
      </c>
      <c r="AP200" s="66">
        <f t="shared" si="75"/>
        <v>0</v>
      </c>
      <c r="AQ200" s="66">
        <f t="shared" si="75"/>
        <v>0</v>
      </c>
      <c r="AR200" s="66">
        <f t="shared" si="75"/>
        <v>0</v>
      </c>
      <c r="AS200" s="66">
        <f t="shared" si="75"/>
        <v>0</v>
      </c>
      <c r="AT200" s="66">
        <f t="shared" si="75"/>
        <v>0</v>
      </c>
      <c r="AU200" s="66">
        <f t="shared" si="75"/>
        <v>0</v>
      </c>
      <c r="AV200" s="66">
        <f t="shared" si="75"/>
        <v>0</v>
      </c>
      <c r="AW200" s="66">
        <f t="shared" si="75"/>
        <v>0</v>
      </c>
      <c r="AX200" s="66">
        <f t="shared" si="75"/>
        <v>0</v>
      </c>
      <c r="AY200" s="66">
        <f t="shared" si="75"/>
        <v>0</v>
      </c>
      <c r="AZ200" s="66">
        <f t="shared" si="75"/>
        <v>0</v>
      </c>
      <c r="BA200" s="66">
        <f t="shared" si="75"/>
        <v>0</v>
      </c>
      <c r="BB200" s="66">
        <f t="shared" si="75"/>
        <v>0</v>
      </c>
      <c r="BC200" s="66">
        <f t="shared" si="75"/>
        <v>0</v>
      </c>
      <c r="BD200" s="66">
        <f t="shared" si="75"/>
        <v>0</v>
      </c>
      <c r="BE200" s="66">
        <f t="shared" si="75"/>
        <v>0</v>
      </c>
      <c r="BF200" s="66">
        <f t="shared" si="75"/>
        <v>0</v>
      </c>
      <c r="BG200" s="66">
        <f t="shared" si="75"/>
        <v>0</v>
      </c>
      <c r="BH200" s="66">
        <f t="shared" si="75"/>
        <v>0</v>
      </c>
      <c r="BI200" s="66">
        <f t="shared" si="75"/>
        <v>0</v>
      </c>
      <c r="BJ200" s="66">
        <f t="shared" si="75"/>
        <v>0</v>
      </c>
      <c r="BK200" s="66">
        <f t="shared" si="75"/>
        <v>0</v>
      </c>
      <c r="BL200" s="66">
        <f t="shared" si="75"/>
        <v>0</v>
      </c>
      <c r="BM200" s="66">
        <f t="shared" si="75"/>
        <v>0</v>
      </c>
      <c r="BN200" s="66">
        <f t="shared" si="75"/>
        <v>0</v>
      </c>
      <c r="BO200" s="66">
        <f t="shared" si="75"/>
        <v>0</v>
      </c>
      <c r="BP200" s="66">
        <f t="shared" si="75"/>
        <v>0</v>
      </c>
      <c r="BQ200" s="66">
        <f t="shared" si="75"/>
        <v>0</v>
      </c>
      <c r="BR200" s="66">
        <f t="shared" si="75"/>
        <v>0</v>
      </c>
      <c r="BS200" s="66">
        <f t="shared" si="73"/>
        <v>0</v>
      </c>
      <c r="BT200" s="66">
        <f t="shared" si="73"/>
        <v>0</v>
      </c>
      <c r="BU200" s="66">
        <f t="shared" si="73"/>
        <v>0</v>
      </c>
      <c r="BV200" s="66">
        <f t="shared" si="73"/>
        <v>0</v>
      </c>
      <c r="BW200" s="66">
        <f t="shared" si="73"/>
        <v>0</v>
      </c>
      <c r="BX200" s="66">
        <f t="shared" si="73"/>
        <v>0</v>
      </c>
      <c r="BY200" s="66">
        <f t="shared" si="73"/>
        <v>0</v>
      </c>
      <c r="BZ200" s="66">
        <f t="shared" si="73"/>
        <v>0</v>
      </c>
      <c r="CA200" s="66">
        <f t="shared" si="73"/>
        <v>0</v>
      </c>
      <c r="CB200" s="66">
        <f t="shared" si="73"/>
        <v>0</v>
      </c>
      <c r="CC200" s="66">
        <f t="shared" si="73"/>
        <v>0</v>
      </c>
      <c r="CD200" s="66">
        <f t="shared" si="73"/>
        <v>0</v>
      </c>
      <c r="CE200" s="66">
        <f t="shared" si="73"/>
        <v>0</v>
      </c>
      <c r="CF200" s="66">
        <f t="shared" si="73"/>
        <v>0</v>
      </c>
      <c r="CG200" s="66">
        <f t="shared" si="73"/>
        <v>0</v>
      </c>
      <c r="CH200" s="66">
        <f t="shared" si="73"/>
        <v>0</v>
      </c>
      <c r="CI200" s="66">
        <f t="shared" si="73"/>
        <v>0</v>
      </c>
      <c r="CJ200" s="66">
        <f t="shared" si="73"/>
        <v>0</v>
      </c>
      <c r="CK200" s="66">
        <f t="shared" si="73"/>
        <v>0</v>
      </c>
      <c r="CL200" s="66">
        <f t="shared" si="73"/>
        <v>0</v>
      </c>
      <c r="CM200" s="66">
        <f t="shared" si="73"/>
        <v>0</v>
      </c>
      <c r="CN200" s="66">
        <f t="shared" si="73"/>
        <v>0</v>
      </c>
      <c r="CO200" s="66">
        <f t="shared" si="73"/>
        <v>0</v>
      </c>
      <c r="CP200" s="66">
        <f t="shared" si="73"/>
        <v>0</v>
      </c>
      <c r="CQ200" s="66">
        <f t="shared" si="73"/>
        <v>0</v>
      </c>
      <c r="CR200" s="66">
        <f t="shared" si="73"/>
        <v>0</v>
      </c>
      <c r="CS200" s="66">
        <f t="shared" si="73"/>
        <v>0</v>
      </c>
      <c r="CT200" s="9"/>
    </row>
    <row r="201" spans="3:98" ht="14.25" hidden="1" customHeight="1" x14ac:dyDescent="0.35">
      <c r="C201" s="81" t="str">
        <f t="shared" si="69"/>
        <v/>
      </c>
      <c r="D201" s="17" t="str">
        <f t="shared" si="70"/>
        <v/>
      </c>
      <c r="E201" s="492">
        <f>G201+NPV(G.Asm!$F$40,H201:INDEX(H201:CS201,RP))</f>
        <v>0</v>
      </c>
      <c r="F201" s="492">
        <f t="shared" si="71"/>
        <v>0</v>
      </c>
      <c r="G201" s="66">
        <f t="shared" si="75"/>
        <v>0</v>
      </c>
      <c r="H201" s="66">
        <f t="shared" si="75"/>
        <v>0</v>
      </c>
      <c r="I201" s="66">
        <f t="shared" si="75"/>
        <v>0</v>
      </c>
      <c r="J201" s="66">
        <f t="shared" si="75"/>
        <v>0</v>
      </c>
      <c r="K201" s="66">
        <f t="shared" si="75"/>
        <v>0</v>
      </c>
      <c r="L201" s="66">
        <f t="shared" si="75"/>
        <v>0</v>
      </c>
      <c r="M201" s="66">
        <f t="shared" si="75"/>
        <v>0</v>
      </c>
      <c r="N201" s="66">
        <f t="shared" si="75"/>
        <v>0</v>
      </c>
      <c r="O201" s="66">
        <f t="shared" si="75"/>
        <v>0</v>
      </c>
      <c r="P201" s="66">
        <f t="shared" si="75"/>
        <v>0</v>
      </c>
      <c r="Q201" s="66">
        <f t="shared" si="75"/>
        <v>0</v>
      </c>
      <c r="R201" s="66">
        <f t="shared" si="75"/>
        <v>0</v>
      </c>
      <c r="S201" s="66">
        <f t="shared" si="75"/>
        <v>0</v>
      </c>
      <c r="T201" s="66">
        <f t="shared" si="75"/>
        <v>0</v>
      </c>
      <c r="U201" s="66">
        <f t="shared" si="75"/>
        <v>0</v>
      </c>
      <c r="V201" s="66">
        <f t="shared" si="75"/>
        <v>0</v>
      </c>
      <c r="W201" s="66">
        <f t="shared" si="75"/>
        <v>0</v>
      </c>
      <c r="X201" s="66">
        <f t="shared" si="75"/>
        <v>0</v>
      </c>
      <c r="Y201" s="66">
        <f t="shared" si="75"/>
        <v>0</v>
      </c>
      <c r="Z201" s="66">
        <f t="shared" si="75"/>
        <v>0</v>
      </c>
      <c r="AA201" s="66">
        <f t="shared" si="75"/>
        <v>0</v>
      </c>
      <c r="AB201" s="66">
        <f t="shared" si="75"/>
        <v>0</v>
      </c>
      <c r="AC201" s="66">
        <f t="shared" si="75"/>
        <v>0</v>
      </c>
      <c r="AD201" s="66">
        <f t="shared" si="75"/>
        <v>0</v>
      </c>
      <c r="AE201" s="66">
        <f t="shared" si="75"/>
        <v>0</v>
      </c>
      <c r="AF201" s="66">
        <f t="shared" si="75"/>
        <v>0</v>
      </c>
      <c r="AG201" s="66">
        <f t="shared" si="75"/>
        <v>0</v>
      </c>
      <c r="AH201" s="66">
        <f t="shared" si="75"/>
        <v>0</v>
      </c>
      <c r="AI201" s="66">
        <f t="shared" si="75"/>
        <v>0</v>
      </c>
      <c r="AJ201" s="66">
        <f t="shared" si="75"/>
        <v>0</v>
      </c>
      <c r="AK201" s="66">
        <f t="shared" si="75"/>
        <v>0</v>
      </c>
      <c r="AL201" s="66">
        <f t="shared" si="75"/>
        <v>0</v>
      </c>
      <c r="AM201" s="66">
        <f t="shared" si="75"/>
        <v>0</v>
      </c>
      <c r="AN201" s="66">
        <f t="shared" si="75"/>
        <v>0</v>
      </c>
      <c r="AO201" s="66">
        <f t="shared" si="75"/>
        <v>0</v>
      </c>
      <c r="AP201" s="66">
        <f t="shared" si="75"/>
        <v>0</v>
      </c>
      <c r="AQ201" s="66">
        <f t="shared" si="75"/>
        <v>0</v>
      </c>
      <c r="AR201" s="66">
        <f t="shared" si="75"/>
        <v>0</v>
      </c>
      <c r="AS201" s="66">
        <f t="shared" si="75"/>
        <v>0</v>
      </c>
      <c r="AT201" s="66">
        <f t="shared" si="75"/>
        <v>0</v>
      </c>
      <c r="AU201" s="66">
        <f t="shared" si="75"/>
        <v>0</v>
      </c>
      <c r="AV201" s="66">
        <f t="shared" si="75"/>
        <v>0</v>
      </c>
      <c r="AW201" s="66">
        <f t="shared" si="75"/>
        <v>0</v>
      </c>
      <c r="AX201" s="66">
        <f t="shared" si="75"/>
        <v>0</v>
      </c>
      <c r="AY201" s="66">
        <f t="shared" si="75"/>
        <v>0</v>
      </c>
      <c r="AZ201" s="66">
        <f t="shared" si="75"/>
        <v>0</v>
      </c>
      <c r="BA201" s="66">
        <f t="shared" si="75"/>
        <v>0</v>
      </c>
      <c r="BB201" s="66">
        <f t="shared" si="75"/>
        <v>0</v>
      </c>
      <c r="BC201" s="66">
        <f t="shared" si="75"/>
        <v>0</v>
      </c>
      <c r="BD201" s="66">
        <f t="shared" si="75"/>
        <v>0</v>
      </c>
      <c r="BE201" s="66">
        <f t="shared" si="75"/>
        <v>0</v>
      </c>
      <c r="BF201" s="66">
        <f t="shared" si="75"/>
        <v>0</v>
      </c>
      <c r="BG201" s="66">
        <f t="shared" si="75"/>
        <v>0</v>
      </c>
      <c r="BH201" s="66">
        <f t="shared" si="75"/>
        <v>0</v>
      </c>
      <c r="BI201" s="66">
        <f t="shared" si="75"/>
        <v>0</v>
      </c>
      <c r="BJ201" s="66">
        <f t="shared" si="75"/>
        <v>0</v>
      </c>
      <c r="BK201" s="66">
        <f t="shared" si="75"/>
        <v>0</v>
      </c>
      <c r="BL201" s="66">
        <f t="shared" si="75"/>
        <v>0</v>
      </c>
      <c r="BM201" s="66">
        <f t="shared" si="75"/>
        <v>0</v>
      </c>
      <c r="BN201" s="66">
        <f t="shared" si="75"/>
        <v>0</v>
      </c>
      <c r="BO201" s="66">
        <f t="shared" si="75"/>
        <v>0</v>
      </c>
      <c r="BP201" s="66">
        <f t="shared" si="75"/>
        <v>0</v>
      </c>
      <c r="BQ201" s="66">
        <f t="shared" si="75"/>
        <v>0</v>
      </c>
      <c r="BR201" s="66">
        <f t="shared" si="75"/>
        <v>0</v>
      </c>
      <c r="BS201" s="66">
        <f t="shared" si="73"/>
        <v>0</v>
      </c>
      <c r="BT201" s="66">
        <f t="shared" si="73"/>
        <v>0</v>
      </c>
      <c r="BU201" s="66">
        <f t="shared" si="73"/>
        <v>0</v>
      </c>
      <c r="BV201" s="66">
        <f t="shared" si="73"/>
        <v>0</v>
      </c>
      <c r="BW201" s="66">
        <f t="shared" si="73"/>
        <v>0</v>
      </c>
      <c r="BX201" s="66">
        <f t="shared" si="73"/>
        <v>0</v>
      </c>
      <c r="BY201" s="66">
        <f t="shared" si="73"/>
        <v>0</v>
      </c>
      <c r="BZ201" s="66">
        <f t="shared" si="73"/>
        <v>0</v>
      </c>
      <c r="CA201" s="66">
        <f t="shared" si="73"/>
        <v>0</v>
      </c>
      <c r="CB201" s="66">
        <f t="shared" si="73"/>
        <v>0</v>
      </c>
      <c r="CC201" s="66">
        <f t="shared" si="73"/>
        <v>0</v>
      </c>
      <c r="CD201" s="66">
        <f t="shared" si="73"/>
        <v>0</v>
      </c>
      <c r="CE201" s="66">
        <f t="shared" ref="CE201:CS201" si="76">IFERROR($D201*CE20,0)</f>
        <v>0</v>
      </c>
      <c r="CF201" s="66">
        <f t="shared" si="76"/>
        <v>0</v>
      </c>
      <c r="CG201" s="66">
        <f t="shared" si="76"/>
        <v>0</v>
      </c>
      <c r="CH201" s="66">
        <f t="shared" si="76"/>
        <v>0</v>
      </c>
      <c r="CI201" s="66">
        <f t="shared" si="76"/>
        <v>0</v>
      </c>
      <c r="CJ201" s="66">
        <f t="shared" si="76"/>
        <v>0</v>
      </c>
      <c r="CK201" s="66">
        <f t="shared" si="76"/>
        <v>0</v>
      </c>
      <c r="CL201" s="66">
        <f t="shared" si="76"/>
        <v>0</v>
      </c>
      <c r="CM201" s="66">
        <f t="shared" si="76"/>
        <v>0</v>
      </c>
      <c r="CN201" s="66">
        <f t="shared" si="76"/>
        <v>0</v>
      </c>
      <c r="CO201" s="66">
        <f t="shared" si="76"/>
        <v>0</v>
      </c>
      <c r="CP201" s="66">
        <f t="shared" si="76"/>
        <v>0</v>
      </c>
      <c r="CQ201" s="66">
        <f t="shared" si="76"/>
        <v>0</v>
      </c>
      <c r="CR201" s="66">
        <f t="shared" si="76"/>
        <v>0</v>
      </c>
      <c r="CS201" s="66">
        <f t="shared" si="76"/>
        <v>0</v>
      </c>
      <c r="CT201" s="9"/>
    </row>
    <row r="202" spans="3:98" ht="14.25" hidden="1" customHeight="1" x14ac:dyDescent="0.35">
      <c r="C202" s="81" t="str">
        <f t="shared" si="69"/>
        <v/>
      </c>
      <c r="D202" s="17" t="str">
        <f t="shared" si="70"/>
        <v/>
      </c>
      <c r="E202" s="492">
        <f>G202+NPV(G.Asm!$F$40,H202:INDEX(H202:CS202,RP))</f>
        <v>0</v>
      </c>
      <c r="F202" s="492">
        <f t="shared" si="71"/>
        <v>0</v>
      </c>
      <c r="G202" s="66">
        <f t="shared" si="75"/>
        <v>0</v>
      </c>
      <c r="H202" s="66">
        <f t="shared" si="75"/>
        <v>0</v>
      </c>
      <c r="I202" s="66">
        <f t="shared" si="75"/>
        <v>0</v>
      </c>
      <c r="J202" s="66">
        <f t="shared" si="75"/>
        <v>0</v>
      </c>
      <c r="K202" s="66">
        <f t="shared" si="75"/>
        <v>0</v>
      </c>
      <c r="L202" s="66">
        <f t="shared" si="75"/>
        <v>0</v>
      </c>
      <c r="M202" s="66">
        <f t="shared" si="75"/>
        <v>0</v>
      </c>
      <c r="N202" s="66">
        <f t="shared" si="75"/>
        <v>0</v>
      </c>
      <c r="O202" s="66">
        <f t="shared" si="75"/>
        <v>0</v>
      </c>
      <c r="P202" s="66">
        <f t="shared" si="75"/>
        <v>0</v>
      </c>
      <c r="Q202" s="66">
        <f t="shared" si="75"/>
        <v>0</v>
      </c>
      <c r="R202" s="66">
        <f t="shared" si="75"/>
        <v>0</v>
      </c>
      <c r="S202" s="66">
        <f t="shared" si="75"/>
        <v>0</v>
      </c>
      <c r="T202" s="66">
        <f t="shared" si="75"/>
        <v>0</v>
      </c>
      <c r="U202" s="66">
        <f t="shared" si="75"/>
        <v>0</v>
      </c>
      <c r="V202" s="66">
        <f t="shared" si="75"/>
        <v>0</v>
      </c>
      <c r="W202" s="66">
        <f t="shared" si="75"/>
        <v>0</v>
      </c>
      <c r="X202" s="66">
        <f t="shared" si="75"/>
        <v>0</v>
      </c>
      <c r="Y202" s="66">
        <f t="shared" si="75"/>
        <v>0</v>
      </c>
      <c r="Z202" s="66">
        <f t="shared" si="75"/>
        <v>0</v>
      </c>
      <c r="AA202" s="66">
        <f t="shared" si="75"/>
        <v>0</v>
      </c>
      <c r="AB202" s="66">
        <f t="shared" si="75"/>
        <v>0</v>
      </c>
      <c r="AC202" s="66">
        <f t="shared" si="75"/>
        <v>0</v>
      </c>
      <c r="AD202" s="66">
        <f t="shared" si="75"/>
        <v>0</v>
      </c>
      <c r="AE202" s="66">
        <f t="shared" si="75"/>
        <v>0</v>
      </c>
      <c r="AF202" s="66">
        <f t="shared" si="75"/>
        <v>0</v>
      </c>
      <c r="AG202" s="66">
        <f t="shared" si="75"/>
        <v>0</v>
      </c>
      <c r="AH202" s="66">
        <f t="shared" si="75"/>
        <v>0</v>
      </c>
      <c r="AI202" s="66">
        <f t="shared" si="75"/>
        <v>0</v>
      </c>
      <c r="AJ202" s="66">
        <f t="shared" si="75"/>
        <v>0</v>
      </c>
      <c r="AK202" s="66">
        <f t="shared" si="75"/>
        <v>0</v>
      </c>
      <c r="AL202" s="66">
        <f t="shared" si="75"/>
        <v>0</v>
      </c>
      <c r="AM202" s="66">
        <f t="shared" si="75"/>
        <v>0</v>
      </c>
      <c r="AN202" s="66">
        <f t="shared" si="75"/>
        <v>0</v>
      </c>
      <c r="AO202" s="66">
        <f t="shared" si="75"/>
        <v>0</v>
      </c>
      <c r="AP202" s="66">
        <f t="shared" si="75"/>
        <v>0</v>
      </c>
      <c r="AQ202" s="66">
        <f t="shared" si="75"/>
        <v>0</v>
      </c>
      <c r="AR202" s="66">
        <f t="shared" si="75"/>
        <v>0</v>
      </c>
      <c r="AS202" s="66">
        <f t="shared" si="75"/>
        <v>0</v>
      </c>
      <c r="AT202" s="66">
        <f t="shared" si="75"/>
        <v>0</v>
      </c>
      <c r="AU202" s="66">
        <f t="shared" si="75"/>
        <v>0</v>
      </c>
      <c r="AV202" s="66">
        <f t="shared" si="75"/>
        <v>0</v>
      </c>
      <c r="AW202" s="66">
        <f t="shared" si="75"/>
        <v>0</v>
      </c>
      <c r="AX202" s="66">
        <f t="shared" si="75"/>
        <v>0</v>
      </c>
      <c r="AY202" s="66">
        <f t="shared" si="75"/>
        <v>0</v>
      </c>
      <c r="AZ202" s="66">
        <f t="shared" si="75"/>
        <v>0</v>
      </c>
      <c r="BA202" s="66">
        <f t="shared" si="75"/>
        <v>0</v>
      </c>
      <c r="BB202" s="66">
        <f t="shared" si="75"/>
        <v>0</v>
      </c>
      <c r="BC202" s="66">
        <f t="shared" si="75"/>
        <v>0</v>
      </c>
      <c r="BD202" s="66">
        <f t="shared" si="75"/>
        <v>0</v>
      </c>
      <c r="BE202" s="66">
        <f t="shared" si="75"/>
        <v>0</v>
      </c>
      <c r="BF202" s="66">
        <f t="shared" si="75"/>
        <v>0</v>
      </c>
      <c r="BG202" s="66">
        <f t="shared" si="75"/>
        <v>0</v>
      </c>
      <c r="BH202" s="66">
        <f t="shared" si="75"/>
        <v>0</v>
      </c>
      <c r="BI202" s="66">
        <f t="shared" si="75"/>
        <v>0</v>
      </c>
      <c r="BJ202" s="66">
        <f t="shared" si="75"/>
        <v>0</v>
      </c>
      <c r="BK202" s="66">
        <f t="shared" si="75"/>
        <v>0</v>
      </c>
      <c r="BL202" s="66">
        <f t="shared" si="75"/>
        <v>0</v>
      </c>
      <c r="BM202" s="66">
        <f t="shared" si="75"/>
        <v>0</v>
      </c>
      <c r="BN202" s="66">
        <f t="shared" si="75"/>
        <v>0</v>
      </c>
      <c r="BO202" s="66">
        <f t="shared" si="75"/>
        <v>0</v>
      </c>
      <c r="BP202" s="66">
        <f t="shared" si="75"/>
        <v>0</v>
      </c>
      <c r="BQ202" s="66">
        <f t="shared" si="75"/>
        <v>0</v>
      </c>
      <c r="BR202" s="66">
        <f t="shared" si="75"/>
        <v>0</v>
      </c>
      <c r="BS202" s="66">
        <f t="shared" ref="BS202:CS205" si="77">IFERROR($D202*BS21,0)</f>
        <v>0</v>
      </c>
      <c r="BT202" s="66">
        <f t="shared" si="77"/>
        <v>0</v>
      </c>
      <c r="BU202" s="66">
        <f t="shared" si="77"/>
        <v>0</v>
      </c>
      <c r="BV202" s="66">
        <f t="shared" si="77"/>
        <v>0</v>
      </c>
      <c r="BW202" s="66">
        <f t="shared" si="77"/>
        <v>0</v>
      </c>
      <c r="BX202" s="66">
        <f t="shared" si="77"/>
        <v>0</v>
      </c>
      <c r="BY202" s="66">
        <f t="shared" si="77"/>
        <v>0</v>
      </c>
      <c r="BZ202" s="66">
        <f t="shared" si="77"/>
        <v>0</v>
      </c>
      <c r="CA202" s="66">
        <f t="shared" si="77"/>
        <v>0</v>
      </c>
      <c r="CB202" s="66">
        <f t="shared" si="77"/>
        <v>0</v>
      </c>
      <c r="CC202" s="66">
        <f t="shared" si="77"/>
        <v>0</v>
      </c>
      <c r="CD202" s="66">
        <f t="shared" si="77"/>
        <v>0</v>
      </c>
      <c r="CE202" s="66">
        <f t="shared" si="77"/>
        <v>0</v>
      </c>
      <c r="CF202" s="66">
        <f t="shared" si="77"/>
        <v>0</v>
      </c>
      <c r="CG202" s="66">
        <f t="shared" si="77"/>
        <v>0</v>
      </c>
      <c r="CH202" s="66">
        <f t="shared" si="77"/>
        <v>0</v>
      </c>
      <c r="CI202" s="66">
        <f t="shared" si="77"/>
        <v>0</v>
      </c>
      <c r="CJ202" s="66">
        <f t="shared" si="77"/>
        <v>0</v>
      </c>
      <c r="CK202" s="66">
        <f t="shared" si="77"/>
        <v>0</v>
      </c>
      <c r="CL202" s="66">
        <f t="shared" si="77"/>
        <v>0</v>
      </c>
      <c r="CM202" s="66">
        <f t="shared" si="77"/>
        <v>0</v>
      </c>
      <c r="CN202" s="66">
        <f t="shared" si="77"/>
        <v>0</v>
      </c>
      <c r="CO202" s="66">
        <f t="shared" si="77"/>
        <v>0</v>
      </c>
      <c r="CP202" s="66">
        <f t="shared" si="77"/>
        <v>0</v>
      </c>
      <c r="CQ202" s="66">
        <f t="shared" si="77"/>
        <v>0</v>
      </c>
      <c r="CR202" s="66">
        <f t="shared" si="77"/>
        <v>0</v>
      </c>
      <c r="CS202" s="66">
        <f t="shared" si="77"/>
        <v>0</v>
      </c>
      <c r="CT202" s="9"/>
    </row>
    <row r="203" spans="3:98" ht="14.25" hidden="1" customHeight="1" x14ac:dyDescent="0.35">
      <c r="C203" s="81" t="str">
        <f t="shared" si="69"/>
        <v/>
      </c>
      <c r="D203" s="17" t="str">
        <f t="shared" si="70"/>
        <v/>
      </c>
      <c r="E203" s="492">
        <f>G203+NPV(G.Asm!$F$40,H203:INDEX(H203:CS203,RP))</f>
        <v>0</v>
      </c>
      <c r="F203" s="492">
        <f t="shared" si="71"/>
        <v>0</v>
      </c>
      <c r="G203" s="66">
        <f t="shared" si="75"/>
        <v>0</v>
      </c>
      <c r="H203" s="66">
        <f t="shared" si="75"/>
        <v>0</v>
      </c>
      <c r="I203" s="66">
        <f t="shared" si="75"/>
        <v>0</v>
      </c>
      <c r="J203" s="66">
        <f t="shared" si="75"/>
        <v>0</v>
      </c>
      <c r="K203" s="66">
        <f t="shared" si="75"/>
        <v>0</v>
      </c>
      <c r="L203" s="66">
        <f t="shared" si="75"/>
        <v>0</v>
      </c>
      <c r="M203" s="66">
        <f t="shared" si="75"/>
        <v>0</v>
      </c>
      <c r="N203" s="66">
        <f t="shared" si="75"/>
        <v>0</v>
      </c>
      <c r="O203" s="66">
        <f t="shared" si="75"/>
        <v>0</v>
      </c>
      <c r="P203" s="66">
        <f t="shared" si="75"/>
        <v>0</v>
      </c>
      <c r="Q203" s="66">
        <f t="shared" si="75"/>
        <v>0</v>
      </c>
      <c r="R203" s="66">
        <f t="shared" si="75"/>
        <v>0</v>
      </c>
      <c r="S203" s="66">
        <f t="shared" si="75"/>
        <v>0</v>
      </c>
      <c r="T203" s="66">
        <f t="shared" si="75"/>
        <v>0</v>
      </c>
      <c r="U203" s="66">
        <f t="shared" si="75"/>
        <v>0</v>
      </c>
      <c r="V203" s="66">
        <f t="shared" si="75"/>
        <v>0</v>
      </c>
      <c r="W203" s="66">
        <f t="shared" si="75"/>
        <v>0</v>
      </c>
      <c r="X203" s="66">
        <f t="shared" si="75"/>
        <v>0</v>
      </c>
      <c r="Y203" s="66">
        <f t="shared" si="75"/>
        <v>0</v>
      </c>
      <c r="Z203" s="66">
        <f t="shared" si="75"/>
        <v>0</v>
      </c>
      <c r="AA203" s="66">
        <f t="shared" si="75"/>
        <v>0</v>
      </c>
      <c r="AB203" s="66">
        <f t="shared" si="75"/>
        <v>0</v>
      </c>
      <c r="AC203" s="66">
        <f t="shared" si="75"/>
        <v>0</v>
      </c>
      <c r="AD203" s="66">
        <f t="shared" si="75"/>
        <v>0</v>
      </c>
      <c r="AE203" s="66">
        <f t="shared" si="75"/>
        <v>0</v>
      </c>
      <c r="AF203" s="66">
        <f t="shared" si="75"/>
        <v>0</v>
      </c>
      <c r="AG203" s="66">
        <f t="shared" si="75"/>
        <v>0</v>
      </c>
      <c r="AH203" s="66">
        <f t="shared" si="75"/>
        <v>0</v>
      </c>
      <c r="AI203" s="66">
        <f t="shared" si="75"/>
        <v>0</v>
      </c>
      <c r="AJ203" s="66">
        <f t="shared" si="75"/>
        <v>0</v>
      </c>
      <c r="AK203" s="66">
        <f t="shared" si="75"/>
        <v>0</v>
      </c>
      <c r="AL203" s="66">
        <f t="shared" si="75"/>
        <v>0</v>
      </c>
      <c r="AM203" s="66">
        <f t="shared" si="75"/>
        <v>0</v>
      </c>
      <c r="AN203" s="66">
        <f t="shared" si="75"/>
        <v>0</v>
      </c>
      <c r="AO203" s="66">
        <f t="shared" si="75"/>
        <v>0</v>
      </c>
      <c r="AP203" s="66">
        <f t="shared" si="75"/>
        <v>0</v>
      </c>
      <c r="AQ203" s="66">
        <f t="shared" si="75"/>
        <v>0</v>
      </c>
      <c r="AR203" s="66">
        <f t="shared" si="75"/>
        <v>0</v>
      </c>
      <c r="AS203" s="66">
        <f t="shared" si="75"/>
        <v>0</v>
      </c>
      <c r="AT203" s="66">
        <f t="shared" si="75"/>
        <v>0</v>
      </c>
      <c r="AU203" s="66">
        <f t="shared" si="75"/>
        <v>0</v>
      </c>
      <c r="AV203" s="66">
        <f t="shared" si="75"/>
        <v>0</v>
      </c>
      <c r="AW203" s="66">
        <f t="shared" si="75"/>
        <v>0</v>
      </c>
      <c r="AX203" s="66">
        <f t="shared" si="75"/>
        <v>0</v>
      </c>
      <c r="AY203" s="66">
        <f t="shared" si="75"/>
        <v>0</v>
      </c>
      <c r="AZ203" s="66">
        <f t="shared" si="75"/>
        <v>0</v>
      </c>
      <c r="BA203" s="66">
        <f t="shared" si="75"/>
        <v>0</v>
      </c>
      <c r="BB203" s="66">
        <f t="shared" si="75"/>
        <v>0</v>
      </c>
      <c r="BC203" s="66">
        <f t="shared" si="75"/>
        <v>0</v>
      </c>
      <c r="BD203" s="66">
        <f t="shared" si="75"/>
        <v>0</v>
      </c>
      <c r="BE203" s="66">
        <f t="shared" si="75"/>
        <v>0</v>
      </c>
      <c r="BF203" s="66">
        <f t="shared" si="75"/>
        <v>0</v>
      </c>
      <c r="BG203" s="66">
        <f t="shared" si="75"/>
        <v>0</v>
      </c>
      <c r="BH203" s="66">
        <f t="shared" si="75"/>
        <v>0</v>
      </c>
      <c r="BI203" s="66">
        <f t="shared" si="75"/>
        <v>0</v>
      </c>
      <c r="BJ203" s="66">
        <f t="shared" si="75"/>
        <v>0</v>
      </c>
      <c r="BK203" s="66">
        <f t="shared" si="75"/>
        <v>0</v>
      </c>
      <c r="BL203" s="66">
        <f t="shared" si="75"/>
        <v>0</v>
      </c>
      <c r="BM203" s="66">
        <f t="shared" si="75"/>
        <v>0</v>
      </c>
      <c r="BN203" s="66">
        <f t="shared" si="75"/>
        <v>0</v>
      </c>
      <c r="BO203" s="66">
        <f t="shared" si="75"/>
        <v>0</v>
      </c>
      <c r="BP203" s="66">
        <f t="shared" si="75"/>
        <v>0</v>
      </c>
      <c r="BQ203" s="66">
        <f t="shared" si="75"/>
        <v>0</v>
      </c>
      <c r="BR203" s="66">
        <f>IFERROR($D203*BR22,0)</f>
        <v>0</v>
      </c>
      <c r="BS203" s="66">
        <f t="shared" si="77"/>
        <v>0</v>
      </c>
      <c r="BT203" s="66">
        <f t="shared" si="77"/>
        <v>0</v>
      </c>
      <c r="BU203" s="66">
        <f t="shared" si="77"/>
        <v>0</v>
      </c>
      <c r="BV203" s="66">
        <f t="shared" si="77"/>
        <v>0</v>
      </c>
      <c r="BW203" s="66">
        <f t="shared" si="77"/>
        <v>0</v>
      </c>
      <c r="BX203" s="66">
        <f t="shared" si="77"/>
        <v>0</v>
      </c>
      <c r="BY203" s="66">
        <f t="shared" si="77"/>
        <v>0</v>
      </c>
      <c r="BZ203" s="66">
        <f t="shared" si="77"/>
        <v>0</v>
      </c>
      <c r="CA203" s="66">
        <f t="shared" si="77"/>
        <v>0</v>
      </c>
      <c r="CB203" s="66">
        <f t="shared" si="77"/>
        <v>0</v>
      </c>
      <c r="CC203" s="66">
        <f t="shared" si="77"/>
        <v>0</v>
      </c>
      <c r="CD203" s="66">
        <f t="shared" si="77"/>
        <v>0</v>
      </c>
      <c r="CE203" s="66">
        <f t="shared" si="77"/>
        <v>0</v>
      </c>
      <c r="CF203" s="66">
        <f t="shared" si="77"/>
        <v>0</v>
      </c>
      <c r="CG203" s="66">
        <f t="shared" si="77"/>
        <v>0</v>
      </c>
      <c r="CH203" s="66">
        <f t="shared" si="77"/>
        <v>0</v>
      </c>
      <c r="CI203" s="66">
        <f t="shared" si="77"/>
        <v>0</v>
      </c>
      <c r="CJ203" s="66">
        <f t="shared" si="77"/>
        <v>0</v>
      </c>
      <c r="CK203" s="66">
        <f t="shared" si="77"/>
        <v>0</v>
      </c>
      <c r="CL203" s="66">
        <f t="shared" si="77"/>
        <v>0</v>
      </c>
      <c r="CM203" s="66">
        <f t="shared" si="77"/>
        <v>0</v>
      </c>
      <c r="CN203" s="66">
        <f t="shared" si="77"/>
        <v>0</v>
      </c>
      <c r="CO203" s="66">
        <f t="shared" si="77"/>
        <v>0</v>
      </c>
      <c r="CP203" s="66">
        <f t="shared" si="77"/>
        <v>0</v>
      </c>
      <c r="CQ203" s="66">
        <f t="shared" si="77"/>
        <v>0</v>
      </c>
      <c r="CR203" s="66">
        <f t="shared" si="77"/>
        <v>0</v>
      </c>
      <c r="CS203" s="66">
        <f t="shared" si="77"/>
        <v>0</v>
      </c>
      <c r="CT203" s="9"/>
    </row>
    <row r="204" spans="3:98" ht="14.25" hidden="1" customHeight="1" x14ac:dyDescent="0.35">
      <c r="C204" s="81" t="str">
        <f t="shared" si="69"/>
        <v/>
      </c>
      <c r="D204" s="17" t="str">
        <f t="shared" si="70"/>
        <v/>
      </c>
      <c r="E204" s="492">
        <f>G204+NPV(G.Asm!$F$40,H204:INDEX(H204:CS204,RP))</f>
        <v>0</v>
      </c>
      <c r="F204" s="492">
        <f t="shared" si="71"/>
        <v>0</v>
      </c>
      <c r="G204" s="66">
        <f t="shared" ref="G204:BR205" si="78">IFERROR($D204*G23,0)</f>
        <v>0</v>
      </c>
      <c r="H204" s="66">
        <f t="shared" si="78"/>
        <v>0</v>
      </c>
      <c r="I204" s="66">
        <f t="shared" si="78"/>
        <v>0</v>
      </c>
      <c r="J204" s="66">
        <f t="shared" si="78"/>
        <v>0</v>
      </c>
      <c r="K204" s="66">
        <f t="shared" si="78"/>
        <v>0</v>
      </c>
      <c r="L204" s="66">
        <f t="shared" si="78"/>
        <v>0</v>
      </c>
      <c r="M204" s="66">
        <f t="shared" si="78"/>
        <v>0</v>
      </c>
      <c r="N204" s="66">
        <f t="shared" si="78"/>
        <v>0</v>
      </c>
      <c r="O204" s="66">
        <f t="shared" si="78"/>
        <v>0</v>
      </c>
      <c r="P204" s="66">
        <f t="shared" si="78"/>
        <v>0</v>
      </c>
      <c r="Q204" s="66">
        <f t="shared" si="78"/>
        <v>0</v>
      </c>
      <c r="R204" s="66">
        <f t="shared" si="78"/>
        <v>0</v>
      </c>
      <c r="S204" s="66">
        <f t="shared" si="78"/>
        <v>0</v>
      </c>
      <c r="T204" s="66">
        <f t="shared" si="78"/>
        <v>0</v>
      </c>
      <c r="U204" s="66">
        <f t="shared" si="78"/>
        <v>0</v>
      </c>
      <c r="V204" s="66">
        <f t="shared" si="78"/>
        <v>0</v>
      </c>
      <c r="W204" s="66">
        <f t="shared" si="78"/>
        <v>0</v>
      </c>
      <c r="X204" s="66">
        <f t="shared" si="78"/>
        <v>0</v>
      </c>
      <c r="Y204" s="66">
        <f t="shared" si="78"/>
        <v>0</v>
      </c>
      <c r="Z204" s="66">
        <f t="shared" si="78"/>
        <v>0</v>
      </c>
      <c r="AA204" s="66">
        <f t="shared" si="78"/>
        <v>0</v>
      </c>
      <c r="AB204" s="66">
        <f t="shared" si="78"/>
        <v>0</v>
      </c>
      <c r="AC204" s="66">
        <f t="shared" si="78"/>
        <v>0</v>
      </c>
      <c r="AD204" s="66">
        <f t="shared" si="78"/>
        <v>0</v>
      </c>
      <c r="AE204" s="66">
        <f t="shared" si="78"/>
        <v>0</v>
      </c>
      <c r="AF204" s="66">
        <f t="shared" si="78"/>
        <v>0</v>
      </c>
      <c r="AG204" s="66">
        <f t="shared" si="78"/>
        <v>0</v>
      </c>
      <c r="AH204" s="66">
        <f t="shared" si="78"/>
        <v>0</v>
      </c>
      <c r="AI204" s="66">
        <f t="shared" si="78"/>
        <v>0</v>
      </c>
      <c r="AJ204" s="66">
        <f t="shared" si="78"/>
        <v>0</v>
      </c>
      <c r="AK204" s="66">
        <f t="shared" si="78"/>
        <v>0</v>
      </c>
      <c r="AL204" s="66">
        <f t="shared" si="78"/>
        <v>0</v>
      </c>
      <c r="AM204" s="66">
        <f t="shared" si="78"/>
        <v>0</v>
      </c>
      <c r="AN204" s="66">
        <f t="shared" si="78"/>
        <v>0</v>
      </c>
      <c r="AO204" s="66">
        <f t="shared" si="78"/>
        <v>0</v>
      </c>
      <c r="AP204" s="66">
        <f t="shared" si="78"/>
        <v>0</v>
      </c>
      <c r="AQ204" s="66">
        <f t="shared" si="78"/>
        <v>0</v>
      </c>
      <c r="AR204" s="66">
        <f t="shared" si="78"/>
        <v>0</v>
      </c>
      <c r="AS204" s="66">
        <f t="shared" si="78"/>
        <v>0</v>
      </c>
      <c r="AT204" s="66">
        <f t="shared" si="78"/>
        <v>0</v>
      </c>
      <c r="AU204" s="66">
        <f t="shared" si="78"/>
        <v>0</v>
      </c>
      <c r="AV204" s="66">
        <f t="shared" si="78"/>
        <v>0</v>
      </c>
      <c r="AW204" s="66">
        <f t="shared" si="78"/>
        <v>0</v>
      </c>
      <c r="AX204" s="66">
        <f t="shared" si="78"/>
        <v>0</v>
      </c>
      <c r="AY204" s="66">
        <f t="shared" si="78"/>
        <v>0</v>
      </c>
      <c r="AZ204" s="66">
        <f t="shared" si="78"/>
        <v>0</v>
      </c>
      <c r="BA204" s="66">
        <f t="shared" si="78"/>
        <v>0</v>
      </c>
      <c r="BB204" s="66">
        <f t="shared" si="78"/>
        <v>0</v>
      </c>
      <c r="BC204" s="66">
        <f t="shared" si="78"/>
        <v>0</v>
      </c>
      <c r="BD204" s="66">
        <f t="shared" si="78"/>
        <v>0</v>
      </c>
      <c r="BE204" s="66">
        <f t="shared" si="78"/>
        <v>0</v>
      </c>
      <c r="BF204" s="66">
        <f t="shared" si="78"/>
        <v>0</v>
      </c>
      <c r="BG204" s="66">
        <f t="shared" si="78"/>
        <v>0</v>
      </c>
      <c r="BH204" s="66">
        <f t="shared" si="78"/>
        <v>0</v>
      </c>
      <c r="BI204" s="66">
        <f t="shared" si="78"/>
        <v>0</v>
      </c>
      <c r="BJ204" s="66">
        <f t="shared" si="78"/>
        <v>0</v>
      </c>
      <c r="BK204" s="66">
        <f t="shared" si="78"/>
        <v>0</v>
      </c>
      <c r="BL204" s="66">
        <f t="shared" si="78"/>
        <v>0</v>
      </c>
      <c r="BM204" s="66">
        <f t="shared" si="78"/>
        <v>0</v>
      </c>
      <c r="BN204" s="66">
        <f t="shared" si="78"/>
        <v>0</v>
      </c>
      <c r="BO204" s="66">
        <f t="shared" si="78"/>
        <v>0</v>
      </c>
      <c r="BP204" s="66">
        <f t="shared" si="78"/>
        <v>0</v>
      </c>
      <c r="BQ204" s="66">
        <f t="shared" si="78"/>
        <v>0</v>
      </c>
      <c r="BR204" s="66">
        <f t="shared" si="78"/>
        <v>0</v>
      </c>
      <c r="BS204" s="66">
        <f t="shared" si="77"/>
        <v>0</v>
      </c>
      <c r="BT204" s="66">
        <f t="shared" si="77"/>
        <v>0</v>
      </c>
      <c r="BU204" s="66">
        <f t="shared" si="77"/>
        <v>0</v>
      </c>
      <c r="BV204" s="66">
        <f t="shared" si="77"/>
        <v>0</v>
      </c>
      <c r="BW204" s="66">
        <f t="shared" si="77"/>
        <v>0</v>
      </c>
      <c r="BX204" s="66">
        <f t="shared" si="77"/>
        <v>0</v>
      </c>
      <c r="BY204" s="66">
        <f t="shared" si="77"/>
        <v>0</v>
      </c>
      <c r="BZ204" s="66">
        <f t="shared" si="77"/>
        <v>0</v>
      </c>
      <c r="CA204" s="66">
        <f t="shared" si="77"/>
        <v>0</v>
      </c>
      <c r="CB204" s="66">
        <f t="shared" si="77"/>
        <v>0</v>
      </c>
      <c r="CC204" s="66">
        <f t="shared" si="77"/>
        <v>0</v>
      </c>
      <c r="CD204" s="66">
        <f t="shared" si="77"/>
        <v>0</v>
      </c>
      <c r="CE204" s="66">
        <f t="shared" si="77"/>
        <v>0</v>
      </c>
      <c r="CF204" s="66">
        <f t="shared" si="77"/>
        <v>0</v>
      </c>
      <c r="CG204" s="66">
        <f t="shared" si="77"/>
        <v>0</v>
      </c>
      <c r="CH204" s="66">
        <f t="shared" si="77"/>
        <v>0</v>
      </c>
      <c r="CI204" s="66">
        <f t="shared" si="77"/>
        <v>0</v>
      </c>
      <c r="CJ204" s="66">
        <f t="shared" si="77"/>
        <v>0</v>
      </c>
      <c r="CK204" s="66">
        <f t="shared" si="77"/>
        <v>0</v>
      </c>
      <c r="CL204" s="66">
        <f t="shared" si="77"/>
        <v>0</v>
      </c>
      <c r="CM204" s="66">
        <f t="shared" si="77"/>
        <v>0</v>
      </c>
      <c r="CN204" s="66">
        <f t="shared" si="77"/>
        <v>0</v>
      </c>
      <c r="CO204" s="66">
        <f t="shared" si="77"/>
        <v>0</v>
      </c>
      <c r="CP204" s="66">
        <f t="shared" si="77"/>
        <v>0</v>
      </c>
      <c r="CQ204" s="66">
        <f t="shared" si="77"/>
        <v>0</v>
      </c>
      <c r="CR204" s="66">
        <f t="shared" si="77"/>
        <v>0</v>
      </c>
      <c r="CS204" s="66">
        <f t="shared" si="77"/>
        <v>0</v>
      </c>
      <c r="CT204" s="9"/>
    </row>
    <row r="205" spans="3:98" hidden="1" x14ac:dyDescent="0.35">
      <c r="C205" s="81" t="str">
        <f t="shared" si="69"/>
        <v/>
      </c>
      <c r="D205" s="17" t="str">
        <f t="shared" si="70"/>
        <v/>
      </c>
      <c r="E205" s="492">
        <f>G205+NPV(G.Asm!$F$40,H205:INDEX(H205:CS205,RP))</f>
        <v>0</v>
      </c>
      <c r="F205" s="492">
        <f t="shared" si="71"/>
        <v>0</v>
      </c>
      <c r="G205" s="66">
        <f t="shared" si="78"/>
        <v>0</v>
      </c>
      <c r="H205" s="66">
        <f t="shared" si="78"/>
        <v>0</v>
      </c>
      <c r="I205" s="66">
        <f t="shared" si="78"/>
        <v>0</v>
      </c>
      <c r="J205" s="66">
        <f t="shared" si="78"/>
        <v>0</v>
      </c>
      <c r="K205" s="66">
        <f t="shared" si="78"/>
        <v>0</v>
      </c>
      <c r="L205" s="66">
        <f t="shared" si="78"/>
        <v>0</v>
      </c>
      <c r="M205" s="66">
        <f t="shared" si="78"/>
        <v>0</v>
      </c>
      <c r="N205" s="66">
        <f t="shared" si="78"/>
        <v>0</v>
      </c>
      <c r="O205" s="66">
        <f t="shared" si="78"/>
        <v>0</v>
      </c>
      <c r="P205" s="66">
        <f t="shared" si="78"/>
        <v>0</v>
      </c>
      <c r="Q205" s="66">
        <f t="shared" si="78"/>
        <v>0</v>
      </c>
      <c r="R205" s="66">
        <f t="shared" si="78"/>
        <v>0</v>
      </c>
      <c r="S205" s="66">
        <f t="shared" si="78"/>
        <v>0</v>
      </c>
      <c r="T205" s="66">
        <f t="shared" si="78"/>
        <v>0</v>
      </c>
      <c r="U205" s="66">
        <f t="shared" si="78"/>
        <v>0</v>
      </c>
      <c r="V205" s="66">
        <f t="shared" si="78"/>
        <v>0</v>
      </c>
      <c r="W205" s="66">
        <f t="shared" si="78"/>
        <v>0</v>
      </c>
      <c r="X205" s="66">
        <f t="shared" si="78"/>
        <v>0</v>
      </c>
      <c r="Y205" s="66">
        <f t="shared" si="78"/>
        <v>0</v>
      </c>
      <c r="Z205" s="66">
        <f t="shared" si="78"/>
        <v>0</v>
      </c>
      <c r="AA205" s="66">
        <f t="shared" si="78"/>
        <v>0</v>
      </c>
      <c r="AB205" s="66">
        <f t="shared" si="78"/>
        <v>0</v>
      </c>
      <c r="AC205" s="66">
        <f t="shared" si="78"/>
        <v>0</v>
      </c>
      <c r="AD205" s="66">
        <f t="shared" si="78"/>
        <v>0</v>
      </c>
      <c r="AE205" s="66">
        <f t="shared" si="78"/>
        <v>0</v>
      </c>
      <c r="AF205" s="66">
        <f t="shared" si="78"/>
        <v>0</v>
      </c>
      <c r="AG205" s="66">
        <f t="shared" si="78"/>
        <v>0</v>
      </c>
      <c r="AH205" s="66">
        <f t="shared" si="78"/>
        <v>0</v>
      </c>
      <c r="AI205" s="66">
        <f t="shared" si="78"/>
        <v>0</v>
      </c>
      <c r="AJ205" s="66">
        <f t="shared" si="78"/>
        <v>0</v>
      </c>
      <c r="AK205" s="66">
        <f t="shared" si="78"/>
        <v>0</v>
      </c>
      <c r="AL205" s="66">
        <f t="shared" si="78"/>
        <v>0</v>
      </c>
      <c r="AM205" s="66">
        <f t="shared" si="78"/>
        <v>0</v>
      </c>
      <c r="AN205" s="66">
        <f t="shared" si="78"/>
        <v>0</v>
      </c>
      <c r="AO205" s="66">
        <f t="shared" si="78"/>
        <v>0</v>
      </c>
      <c r="AP205" s="66">
        <f t="shared" si="78"/>
        <v>0</v>
      </c>
      <c r="AQ205" s="66">
        <f t="shared" si="78"/>
        <v>0</v>
      </c>
      <c r="AR205" s="66">
        <f t="shared" si="78"/>
        <v>0</v>
      </c>
      <c r="AS205" s="66">
        <f t="shared" si="78"/>
        <v>0</v>
      </c>
      <c r="AT205" s="66">
        <f t="shared" si="78"/>
        <v>0</v>
      </c>
      <c r="AU205" s="66">
        <f t="shared" si="78"/>
        <v>0</v>
      </c>
      <c r="AV205" s="66">
        <f t="shared" si="78"/>
        <v>0</v>
      </c>
      <c r="AW205" s="66">
        <f t="shared" si="78"/>
        <v>0</v>
      </c>
      <c r="AX205" s="66">
        <f t="shared" si="78"/>
        <v>0</v>
      </c>
      <c r="AY205" s="66">
        <f t="shared" si="78"/>
        <v>0</v>
      </c>
      <c r="AZ205" s="66">
        <f t="shared" si="78"/>
        <v>0</v>
      </c>
      <c r="BA205" s="66">
        <f t="shared" si="78"/>
        <v>0</v>
      </c>
      <c r="BB205" s="66">
        <f t="shared" si="78"/>
        <v>0</v>
      </c>
      <c r="BC205" s="66">
        <f t="shared" si="78"/>
        <v>0</v>
      </c>
      <c r="BD205" s="66">
        <f t="shared" si="78"/>
        <v>0</v>
      </c>
      <c r="BE205" s="66">
        <f t="shared" si="78"/>
        <v>0</v>
      </c>
      <c r="BF205" s="66">
        <f t="shared" si="78"/>
        <v>0</v>
      </c>
      <c r="BG205" s="66">
        <f t="shared" si="78"/>
        <v>0</v>
      </c>
      <c r="BH205" s="66">
        <f t="shared" si="78"/>
        <v>0</v>
      </c>
      <c r="BI205" s="66">
        <f t="shared" si="78"/>
        <v>0</v>
      </c>
      <c r="BJ205" s="66">
        <f t="shared" si="78"/>
        <v>0</v>
      </c>
      <c r="BK205" s="66">
        <f t="shared" si="78"/>
        <v>0</v>
      </c>
      <c r="BL205" s="66">
        <f t="shared" si="78"/>
        <v>0</v>
      </c>
      <c r="BM205" s="66">
        <f t="shared" si="78"/>
        <v>0</v>
      </c>
      <c r="BN205" s="66">
        <f t="shared" si="78"/>
        <v>0</v>
      </c>
      <c r="BO205" s="66">
        <f t="shared" si="78"/>
        <v>0</v>
      </c>
      <c r="BP205" s="66">
        <f t="shared" si="78"/>
        <v>0</v>
      </c>
      <c r="BQ205" s="66">
        <f t="shared" si="78"/>
        <v>0</v>
      </c>
      <c r="BR205" s="66">
        <f t="shared" si="78"/>
        <v>0</v>
      </c>
      <c r="BS205" s="66">
        <f t="shared" si="77"/>
        <v>0</v>
      </c>
      <c r="BT205" s="66">
        <f t="shared" si="77"/>
        <v>0</v>
      </c>
      <c r="BU205" s="66">
        <f t="shared" si="77"/>
        <v>0</v>
      </c>
      <c r="BV205" s="66">
        <f t="shared" si="77"/>
        <v>0</v>
      </c>
      <c r="BW205" s="66">
        <f t="shared" si="77"/>
        <v>0</v>
      </c>
      <c r="BX205" s="66">
        <f t="shared" si="77"/>
        <v>0</v>
      </c>
      <c r="BY205" s="66">
        <f t="shared" si="77"/>
        <v>0</v>
      </c>
      <c r="BZ205" s="66">
        <f t="shared" si="77"/>
        <v>0</v>
      </c>
      <c r="CA205" s="66">
        <f t="shared" si="77"/>
        <v>0</v>
      </c>
      <c r="CB205" s="66">
        <f t="shared" si="77"/>
        <v>0</v>
      </c>
      <c r="CC205" s="66">
        <f t="shared" si="77"/>
        <v>0</v>
      </c>
      <c r="CD205" s="66">
        <f t="shared" si="77"/>
        <v>0</v>
      </c>
      <c r="CE205" s="66">
        <f t="shared" si="77"/>
        <v>0</v>
      </c>
      <c r="CF205" s="66">
        <f t="shared" si="77"/>
        <v>0</v>
      </c>
      <c r="CG205" s="66">
        <f t="shared" si="77"/>
        <v>0</v>
      </c>
      <c r="CH205" s="66">
        <f t="shared" si="77"/>
        <v>0</v>
      </c>
      <c r="CI205" s="66">
        <f t="shared" si="77"/>
        <v>0</v>
      </c>
      <c r="CJ205" s="66">
        <f t="shared" si="77"/>
        <v>0</v>
      </c>
      <c r="CK205" s="66">
        <f t="shared" si="77"/>
        <v>0</v>
      </c>
      <c r="CL205" s="66">
        <f t="shared" si="77"/>
        <v>0</v>
      </c>
      <c r="CM205" s="66">
        <f t="shared" si="77"/>
        <v>0</v>
      </c>
      <c r="CN205" s="66">
        <f t="shared" si="77"/>
        <v>0</v>
      </c>
      <c r="CO205" s="66">
        <f t="shared" si="77"/>
        <v>0</v>
      </c>
      <c r="CP205" s="66">
        <f t="shared" si="77"/>
        <v>0</v>
      </c>
      <c r="CQ205" s="66">
        <f t="shared" si="77"/>
        <v>0</v>
      </c>
      <c r="CR205" s="66">
        <f t="shared" si="77"/>
        <v>0</v>
      </c>
      <c r="CS205" s="66">
        <f t="shared" si="77"/>
        <v>0</v>
      </c>
      <c r="CT205" s="9"/>
    </row>
    <row r="206" spans="3:98" s="3" customFormat="1" ht="13" hidden="1" x14ac:dyDescent="0.3">
      <c r="C206" s="34"/>
      <c r="E206" s="495"/>
      <c r="F206" s="495"/>
      <c r="G206" s="131"/>
      <c r="H206" s="131"/>
      <c r="I206" s="131"/>
      <c r="J206" s="131"/>
      <c r="K206" s="131"/>
      <c r="L206" s="131"/>
      <c r="M206" s="131"/>
      <c r="N206" s="131"/>
      <c r="O206" s="131"/>
      <c r="P206" s="131"/>
      <c r="Q206" s="131"/>
      <c r="R206" s="131"/>
      <c r="S206" s="131"/>
      <c r="T206" s="131"/>
      <c r="U206" s="131"/>
      <c r="V206" s="131"/>
      <c r="W206" s="131"/>
      <c r="X206" s="131"/>
      <c r="Y206" s="131"/>
      <c r="Z206" s="131"/>
      <c r="AA206" s="131"/>
      <c r="AB206" s="131"/>
      <c r="AC206" s="131"/>
      <c r="AD206" s="131"/>
      <c r="AE206" s="131"/>
      <c r="AF206" s="131"/>
      <c r="AG206" s="131"/>
      <c r="AH206" s="131"/>
      <c r="AI206" s="131"/>
      <c r="AJ206" s="131"/>
      <c r="AK206" s="131"/>
      <c r="AL206" s="131"/>
      <c r="AM206" s="131"/>
      <c r="AN206" s="131"/>
      <c r="AO206" s="131"/>
      <c r="AP206" s="131"/>
      <c r="AQ206" s="131"/>
      <c r="AR206" s="131"/>
      <c r="AS206" s="131"/>
      <c r="AT206" s="131"/>
      <c r="AU206" s="131"/>
      <c r="AV206" s="131"/>
      <c r="AW206" s="131"/>
      <c r="AX206" s="131"/>
      <c r="AY206" s="131"/>
      <c r="AZ206" s="131"/>
      <c r="BA206" s="131"/>
      <c r="BB206" s="131"/>
      <c r="BC206" s="131"/>
      <c r="BD206" s="131"/>
      <c r="BE206" s="131"/>
      <c r="BF206" s="131"/>
      <c r="BG206" s="131"/>
      <c r="BH206" s="131"/>
      <c r="BI206" s="131"/>
      <c r="BJ206" s="131"/>
      <c r="BK206" s="131"/>
      <c r="BL206" s="131"/>
      <c r="BM206" s="131"/>
      <c r="BN206" s="131"/>
      <c r="BO206" s="131"/>
      <c r="BP206" s="131"/>
      <c r="BQ206" s="131"/>
      <c r="BR206" s="131"/>
      <c r="BS206" s="131"/>
      <c r="BT206" s="131"/>
      <c r="BU206" s="131"/>
      <c r="BV206" s="131"/>
      <c r="BW206" s="131"/>
      <c r="BX206" s="131"/>
      <c r="BY206" s="131"/>
      <c r="BZ206" s="131"/>
      <c r="CA206" s="131"/>
      <c r="CB206" s="131"/>
      <c r="CC206" s="131"/>
      <c r="CD206" s="131"/>
      <c r="CE206" s="131"/>
      <c r="CF206" s="131"/>
      <c r="CG206" s="131"/>
      <c r="CH206" s="131"/>
      <c r="CI206" s="131"/>
      <c r="CJ206" s="131"/>
      <c r="CK206" s="131"/>
      <c r="CL206" s="131"/>
      <c r="CM206" s="131"/>
      <c r="CN206" s="131"/>
      <c r="CO206" s="131"/>
      <c r="CP206" s="131"/>
      <c r="CQ206" s="131"/>
      <c r="CR206" s="131"/>
      <c r="CS206" s="131"/>
    </row>
    <row r="207" spans="3:98" hidden="1" x14ac:dyDescent="0.35">
      <c r="C207" s="77" t="str">
        <f>C26</f>
        <v>A.2. Total replacement costs (reinvestment costs)</v>
      </c>
      <c r="D207" s="557" t="s">
        <v>23</v>
      </c>
      <c r="E207" s="492">
        <f t="shared" ref="E207:AJ207" si="79">SUM(E208:E214)</f>
        <v>0</v>
      </c>
      <c r="F207" s="492">
        <f t="shared" si="79"/>
        <v>0</v>
      </c>
      <c r="G207" s="492">
        <f t="shared" si="79"/>
        <v>0</v>
      </c>
      <c r="H207" s="492">
        <f t="shared" si="79"/>
        <v>0</v>
      </c>
      <c r="I207" s="492">
        <f t="shared" si="79"/>
        <v>0</v>
      </c>
      <c r="J207" s="492">
        <f t="shared" si="79"/>
        <v>0</v>
      </c>
      <c r="K207" s="492">
        <f t="shared" si="79"/>
        <v>0</v>
      </c>
      <c r="L207" s="492">
        <f t="shared" si="79"/>
        <v>0</v>
      </c>
      <c r="M207" s="492">
        <f t="shared" si="79"/>
        <v>0</v>
      </c>
      <c r="N207" s="492">
        <f t="shared" si="79"/>
        <v>0</v>
      </c>
      <c r="O207" s="492">
        <f t="shared" si="79"/>
        <v>0</v>
      </c>
      <c r="P207" s="492">
        <f t="shared" si="79"/>
        <v>0</v>
      </c>
      <c r="Q207" s="492">
        <f t="shared" si="79"/>
        <v>0</v>
      </c>
      <c r="R207" s="492">
        <f t="shared" si="79"/>
        <v>0</v>
      </c>
      <c r="S207" s="492">
        <f t="shared" si="79"/>
        <v>0</v>
      </c>
      <c r="T207" s="492">
        <f t="shared" si="79"/>
        <v>0</v>
      </c>
      <c r="U207" s="492">
        <f t="shared" si="79"/>
        <v>0</v>
      </c>
      <c r="V207" s="492">
        <f t="shared" si="79"/>
        <v>0</v>
      </c>
      <c r="W207" s="492">
        <f t="shared" si="79"/>
        <v>0</v>
      </c>
      <c r="X207" s="492">
        <f t="shared" si="79"/>
        <v>0</v>
      </c>
      <c r="Y207" s="492">
        <f t="shared" si="79"/>
        <v>0</v>
      </c>
      <c r="Z207" s="492">
        <f t="shared" si="79"/>
        <v>0</v>
      </c>
      <c r="AA207" s="492">
        <f t="shared" si="79"/>
        <v>0</v>
      </c>
      <c r="AB207" s="492">
        <f t="shared" si="79"/>
        <v>0</v>
      </c>
      <c r="AC207" s="492">
        <f t="shared" si="79"/>
        <v>0</v>
      </c>
      <c r="AD207" s="492">
        <f t="shared" si="79"/>
        <v>0</v>
      </c>
      <c r="AE207" s="492">
        <f t="shared" si="79"/>
        <v>0</v>
      </c>
      <c r="AF207" s="492">
        <f t="shared" si="79"/>
        <v>0</v>
      </c>
      <c r="AG207" s="492">
        <f t="shared" si="79"/>
        <v>0</v>
      </c>
      <c r="AH207" s="492">
        <f t="shared" si="79"/>
        <v>0</v>
      </c>
      <c r="AI207" s="492">
        <f t="shared" si="79"/>
        <v>0</v>
      </c>
      <c r="AJ207" s="492">
        <f t="shared" si="79"/>
        <v>0</v>
      </c>
      <c r="AK207" s="492">
        <f t="shared" ref="AK207:CS207" si="80">SUM(AK208:AK214)</f>
        <v>0</v>
      </c>
      <c r="AL207" s="492">
        <f t="shared" si="80"/>
        <v>0</v>
      </c>
      <c r="AM207" s="492">
        <f t="shared" si="80"/>
        <v>0</v>
      </c>
      <c r="AN207" s="492">
        <f t="shared" si="80"/>
        <v>0</v>
      </c>
      <c r="AO207" s="492">
        <f t="shared" si="80"/>
        <v>0</v>
      </c>
      <c r="AP207" s="492">
        <f t="shared" si="80"/>
        <v>0</v>
      </c>
      <c r="AQ207" s="492">
        <f t="shared" si="80"/>
        <v>0</v>
      </c>
      <c r="AR207" s="492">
        <f t="shared" si="80"/>
        <v>0</v>
      </c>
      <c r="AS207" s="492">
        <f t="shared" si="80"/>
        <v>0</v>
      </c>
      <c r="AT207" s="492">
        <f t="shared" si="80"/>
        <v>0</v>
      </c>
      <c r="AU207" s="492">
        <f t="shared" si="80"/>
        <v>0</v>
      </c>
      <c r="AV207" s="492">
        <f t="shared" si="80"/>
        <v>0</v>
      </c>
      <c r="AW207" s="492">
        <f t="shared" si="80"/>
        <v>0</v>
      </c>
      <c r="AX207" s="492">
        <f t="shared" si="80"/>
        <v>0</v>
      </c>
      <c r="AY207" s="492">
        <f t="shared" si="80"/>
        <v>0</v>
      </c>
      <c r="AZ207" s="492">
        <f t="shared" si="80"/>
        <v>0</v>
      </c>
      <c r="BA207" s="492">
        <f t="shared" si="80"/>
        <v>0</v>
      </c>
      <c r="BB207" s="492">
        <f t="shared" si="80"/>
        <v>0</v>
      </c>
      <c r="BC207" s="492">
        <f t="shared" si="80"/>
        <v>0</v>
      </c>
      <c r="BD207" s="492">
        <f t="shared" si="80"/>
        <v>0</v>
      </c>
      <c r="BE207" s="492">
        <f t="shared" si="80"/>
        <v>0</v>
      </c>
      <c r="BF207" s="492">
        <f t="shared" si="80"/>
        <v>0</v>
      </c>
      <c r="BG207" s="492">
        <f t="shared" si="80"/>
        <v>0</v>
      </c>
      <c r="BH207" s="492">
        <f t="shared" si="80"/>
        <v>0</v>
      </c>
      <c r="BI207" s="492">
        <f t="shared" si="80"/>
        <v>0</v>
      </c>
      <c r="BJ207" s="492">
        <f t="shared" si="80"/>
        <v>0</v>
      </c>
      <c r="BK207" s="492">
        <f t="shared" si="80"/>
        <v>0</v>
      </c>
      <c r="BL207" s="492">
        <f t="shared" si="80"/>
        <v>0</v>
      </c>
      <c r="BM207" s="492">
        <f t="shared" si="80"/>
        <v>0</v>
      </c>
      <c r="BN207" s="492">
        <f t="shared" si="80"/>
        <v>0</v>
      </c>
      <c r="BO207" s="492">
        <f t="shared" si="80"/>
        <v>0</v>
      </c>
      <c r="BP207" s="492">
        <f t="shared" si="80"/>
        <v>0</v>
      </c>
      <c r="BQ207" s="492">
        <f t="shared" si="80"/>
        <v>0</v>
      </c>
      <c r="BR207" s="492">
        <f t="shared" si="80"/>
        <v>0</v>
      </c>
      <c r="BS207" s="492">
        <f t="shared" si="80"/>
        <v>0</v>
      </c>
      <c r="BT207" s="492">
        <f t="shared" si="80"/>
        <v>0</v>
      </c>
      <c r="BU207" s="492">
        <f t="shared" si="80"/>
        <v>0</v>
      </c>
      <c r="BV207" s="492">
        <f t="shared" si="80"/>
        <v>0</v>
      </c>
      <c r="BW207" s="492">
        <f t="shared" si="80"/>
        <v>0</v>
      </c>
      <c r="BX207" s="492">
        <f t="shared" si="80"/>
        <v>0</v>
      </c>
      <c r="BY207" s="492">
        <f t="shared" si="80"/>
        <v>0</v>
      </c>
      <c r="BZ207" s="492">
        <f t="shared" si="80"/>
        <v>0</v>
      </c>
      <c r="CA207" s="492">
        <f t="shared" si="80"/>
        <v>0</v>
      </c>
      <c r="CB207" s="492">
        <f t="shared" si="80"/>
        <v>0</v>
      </c>
      <c r="CC207" s="492">
        <f t="shared" si="80"/>
        <v>0</v>
      </c>
      <c r="CD207" s="492">
        <f t="shared" si="80"/>
        <v>0</v>
      </c>
      <c r="CE207" s="492">
        <f t="shared" si="80"/>
        <v>0</v>
      </c>
      <c r="CF207" s="492">
        <f t="shared" si="80"/>
        <v>0</v>
      </c>
      <c r="CG207" s="492">
        <f t="shared" si="80"/>
        <v>0</v>
      </c>
      <c r="CH207" s="492">
        <f t="shared" si="80"/>
        <v>0</v>
      </c>
      <c r="CI207" s="492">
        <f t="shared" si="80"/>
        <v>0</v>
      </c>
      <c r="CJ207" s="492">
        <f t="shared" si="80"/>
        <v>0</v>
      </c>
      <c r="CK207" s="492">
        <f t="shared" si="80"/>
        <v>0</v>
      </c>
      <c r="CL207" s="492">
        <f t="shared" si="80"/>
        <v>0</v>
      </c>
      <c r="CM207" s="492">
        <f t="shared" si="80"/>
        <v>0</v>
      </c>
      <c r="CN207" s="492">
        <f t="shared" si="80"/>
        <v>0</v>
      </c>
      <c r="CO207" s="492">
        <f t="shared" si="80"/>
        <v>0</v>
      </c>
      <c r="CP207" s="492">
        <f t="shared" si="80"/>
        <v>0</v>
      </c>
      <c r="CQ207" s="492">
        <f t="shared" si="80"/>
        <v>0</v>
      </c>
      <c r="CR207" s="492">
        <f t="shared" si="80"/>
        <v>0</v>
      </c>
      <c r="CS207" s="492">
        <f t="shared" si="80"/>
        <v>0</v>
      </c>
      <c r="CT207" s="13"/>
    </row>
    <row r="208" spans="3:98" hidden="1" x14ac:dyDescent="0.35">
      <c r="C208" s="81" t="str">
        <f t="shared" ref="C208:C214" si="81">IF(OR(ISBLANK(C27),C27="Spare"),"",C27)</f>
        <v/>
      </c>
      <c r="D208" s="17" t="str">
        <f t="shared" ref="D208:D214" si="82">D27</f>
        <v/>
      </c>
      <c r="E208" s="492">
        <f>G208+NPV(G.Asm!$F$40,H208:INDEX(H208:CS208,RP))</f>
        <v>0</v>
      </c>
      <c r="F208" s="492">
        <f t="shared" ref="F208:F214" si="83">SUMIF($G$4:$CS$4,"&lt;="&amp;RP,G208:CS208)</f>
        <v>0</v>
      </c>
      <c r="G208" s="66">
        <f t="shared" ref="G208:BR211" si="84">IFERROR($D208*G27,0)</f>
        <v>0</v>
      </c>
      <c r="H208" s="66">
        <f t="shared" si="84"/>
        <v>0</v>
      </c>
      <c r="I208" s="66">
        <f t="shared" si="84"/>
        <v>0</v>
      </c>
      <c r="J208" s="66">
        <f t="shared" si="84"/>
        <v>0</v>
      </c>
      <c r="K208" s="66">
        <f t="shared" si="84"/>
        <v>0</v>
      </c>
      <c r="L208" s="66">
        <f t="shared" si="84"/>
        <v>0</v>
      </c>
      <c r="M208" s="66">
        <f t="shared" si="84"/>
        <v>0</v>
      </c>
      <c r="N208" s="66">
        <f t="shared" si="84"/>
        <v>0</v>
      </c>
      <c r="O208" s="66">
        <f t="shared" si="84"/>
        <v>0</v>
      </c>
      <c r="P208" s="66">
        <f t="shared" si="84"/>
        <v>0</v>
      </c>
      <c r="Q208" s="66">
        <f t="shared" si="84"/>
        <v>0</v>
      </c>
      <c r="R208" s="66">
        <f t="shared" si="84"/>
        <v>0</v>
      </c>
      <c r="S208" s="66">
        <f t="shared" si="84"/>
        <v>0</v>
      </c>
      <c r="T208" s="66">
        <f t="shared" si="84"/>
        <v>0</v>
      </c>
      <c r="U208" s="66">
        <f t="shared" si="84"/>
        <v>0</v>
      </c>
      <c r="V208" s="66">
        <f t="shared" si="84"/>
        <v>0</v>
      </c>
      <c r="W208" s="66">
        <f t="shared" si="84"/>
        <v>0</v>
      </c>
      <c r="X208" s="66">
        <f t="shared" si="84"/>
        <v>0</v>
      </c>
      <c r="Y208" s="66">
        <f t="shared" si="84"/>
        <v>0</v>
      </c>
      <c r="Z208" s="66">
        <f t="shared" si="84"/>
        <v>0</v>
      </c>
      <c r="AA208" s="66">
        <f t="shared" si="84"/>
        <v>0</v>
      </c>
      <c r="AB208" s="66">
        <f t="shared" si="84"/>
        <v>0</v>
      </c>
      <c r="AC208" s="66">
        <f t="shared" si="84"/>
        <v>0</v>
      </c>
      <c r="AD208" s="66">
        <f t="shared" si="84"/>
        <v>0</v>
      </c>
      <c r="AE208" s="66">
        <f t="shared" si="84"/>
        <v>0</v>
      </c>
      <c r="AF208" s="66">
        <f t="shared" si="84"/>
        <v>0</v>
      </c>
      <c r="AG208" s="66">
        <f t="shared" si="84"/>
        <v>0</v>
      </c>
      <c r="AH208" s="66">
        <f t="shared" si="84"/>
        <v>0</v>
      </c>
      <c r="AI208" s="66">
        <f t="shared" si="84"/>
        <v>0</v>
      </c>
      <c r="AJ208" s="66">
        <f t="shared" si="84"/>
        <v>0</v>
      </c>
      <c r="AK208" s="66">
        <f t="shared" si="84"/>
        <v>0</v>
      </c>
      <c r="AL208" s="66">
        <f t="shared" si="84"/>
        <v>0</v>
      </c>
      <c r="AM208" s="66">
        <f t="shared" si="84"/>
        <v>0</v>
      </c>
      <c r="AN208" s="66">
        <f t="shared" si="84"/>
        <v>0</v>
      </c>
      <c r="AO208" s="66">
        <f t="shared" si="84"/>
        <v>0</v>
      </c>
      <c r="AP208" s="66">
        <f t="shared" si="84"/>
        <v>0</v>
      </c>
      <c r="AQ208" s="66">
        <f t="shared" si="84"/>
        <v>0</v>
      </c>
      <c r="AR208" s="66">
        <f t="shared" si="84"/>
        <v>0</v>
      </c>
      <c r="AS208" s="66">
        <f t="shared" si="84"/>
        <v>0</v>
      </c>
      <c r="AT208" s="66">
        <f t="shared" si="84"/>
        <v>0</v>
      </c>
      <c r="AU208" s="66">
        <f t="shared" si="84"/>
        <v>0</v>
      </c>
      <c r="AV208" s="66">
        <f t="shared" si="84"/>
        <v>0</v>
      </c>
      <c r="AW208" s="66">
        <f t="shared" si="84"/>
        <v>0</v>
      </c>
      <c r="AX208" s="66">
        <f t="shared" si="84"/>
        <v>0</v>
      </c>
      <c r="AY208" s="66">
        <f t="shared" si="84"/>
        <v>0</v>
      </c>
      <c r="AZ208" s="66">
        <f t="shared" si="84"/>
        <v>0</v>
      </c>
      <c r="BA208" s="66">
        <f t="shared" si="84"/>
        <v>0</v>
      </c>
      <c r="BB208" s="66">
        <f t="shared" si="84"/>
        <v>0</v>
      </c>
      <c r="BC208" s="66">
        <f t="shared" si="84"/>
        <v>0</v>
      </c>
      <c r="BD208" s="66">
        <f t="shared" si="84"/>
        <v>0</v>
      </c>
      <c r="BE208" s="66">
        <f t="shared" si="84"/>
        <v>0</v>
      </c>
      <c r="BF208" s="66">
        <f t="shared" si="84"/>
        <v>0</v>
      </c>
      <c r="BG208" s="66">
        <f t="shared" si="84"/>
        <v>0</v>
      </c>
      <c r="BH208" s="66">
        <f t="shared" si="84"/>
        <v>0</v>
      </c>
      <c r="BI208" s="66">
        <f t="shared" si="84"/>
        <v>0</v>
      </c>
      <c r="BJ208" s="66">
        <f t="shared" si="84"/>
        <v>0</v>
      </c>
      <c r="BK208" s="66">
        <f t="shared" si="84"/>
        <v>0</v>
      </c>
      <c r="BL208" s="66">
        <f t="shared" si="84"/>
        <v>0</v>
      </c>
      <c r="BM208" s="66">
        <f t="shared" si="84"/>
        <v>0</v>
      </c>
      <c r="BN208" s="66">
        <f t="shared" si="84"/>
        <v>0</v>
      </c>
      <c r="BO208" s="66">
        <f t="shared" si="84"/>
        <v>0</v>
      </c>
      <c r="BP208" s="66">
        <f t="shared" si="84"/>
        <v>0</v>
      </c>
      <c r="BQ208" s="66">
        <f t="shared" si="84"/>
        <v>0</v>
      </c>
      <c r="BR208" s="66">
        <f t="shared" si="84"/>
        <v>0</v>
      </c>
      <c r="BS208" s="66">
        <f t="shared" ref="BS208:CS214" si="85">IFERROR($D208*BS27,0)</f>
        <v>0</v>
      </c>
      <c r="BT208" s="66">
        <f t="shared" si="85"/>
        <v>0</v>
      </c>
      <c r="BU208" s="66">
        <f t="shared" si="85"/>
        <v>0</v>
      </c>
      <c r="BV208" s="66">
        <f t="shared" si="85"/>
        <v>0</v>
      </c>
      <c r="BW208" s="66">
        <f t="shared" si="85"/>
        <v>0</v>
      </c>
      <c r="BX208" s="66">
        <f t="shared" si="85"/>
        <v>0</v>
      </c>
      <c r="BY208" s="66">
        <f t="shared" si="85"/>
        <v>0</v>
      </c>
      <c r="BZ208" s="66">
        <f t="shared" si="85"/>
        <v>0</v>
      </c>
      <c r="CA208" s="66">
        <f t="shared" si="85"/>
        <v>0</v>
      </c>
      <c r="CB208" s="66">
        <f t="shared" si="85"/>
        <v>0</v>
      </c>
      <c r="CC208" s="66">
        <f t="shared" si="85"/>
        <v>0</v>
      </c>
      <c r="CD208" s="66">
        <f t="shared" si="85"/>
        <v>0</v>
      </c>
      <c r="CE208" s="66">
        <f t="shared" si="85"/>
        <v>0</v>
      </c>
      <c r="CF208" s="66">
        <f t="shared" si="85"/>
        <v>0</v>
      </c>
      <c r="CG208" s="66">
        <f t="shared" si="85"/>
        <v>0</v>
      </c>
      <c r="CH208" s="66">
        <f t="shared" si="85"/>
        <v>0</v>
      </c>
      <c r="CI208" s="66">
        <f t="shared" si="85"/>
        <v>0</v>
      </c>
      <c r="CJ208" s="66">
        <f t="shared" si="85"/>
        <v>0</v>
      </c>
      <c r="CK208" s="66">
        <f t="shared" si="85"/>
        <v>0</v>
      </c>
      <c r="CL208" s="66">
        <f t="shared" si="85"/>
        <v>0</v>
      </c>
      <c r="CM208" s="66">
        <f t="shared" si="85"/>
        <v>0</v>
      </c>
      <c r="CN208" s="66">
        <f t="shared" si="85"/>
        <v>0</v>
      </c>
      <c r="CO208" s="66">
        <f t="shared" si="85"/>
        <v>0</v>
      </c>
      <c r="CP208" s="66">
        <f t="shared" si="85"/>
        <v>0</v>
      </c>
      <c r="CQ208" s="66">
        <f t="shared" si="85"/>
        <v>0</v>
      </c>
      <c r="CR208" s="66">
        <f t="shared" si="85"/>
        <v>0</v>
      </c>
      <c r="CS208" s="66">
        <f t="shared" si="85"/>
        <v>0</v>
      </c>
    </row>
    <row r="209" spans="3:98" hidden="1" x14ac:dyDescent="0.35">
      <c r="C209" s="81" t="str">
        <f t="shared" si="81"/>
        <v/>
      </c>
      <c r="D209" s="17" t="str">
        <f t="shared" si="82"/>
        <v/>
      </c>
      <c r="E209" s="492">
        <f>G209+NPV(G.Asm!$F$40,H209:INDEX(H209:CS209,RP))</f>
        <v>0</v>
      </c>
      <c r="F209" s="492">
        <f t="shared" si="83"/>
        <v>0</v>
      </c>
      <c r="G209" s="66">
        <f t="shared" si="84"/>
        <v>0</v>
      </c>
      <c r="H209" s="66">
        <f t="shared" si="84"/>
        <v>0</v>
      </c>
      <c r="I209" s="66">
        <f t="shared" si="84"/>
        <v>0</v>
      </c>
      <c r="J209" s="66">
        <f t="shared" si="84"/>
        <v>0</v>
      </c>
      <c r="K209" s="66">
        <f t="shared" si="84"/>
        <v>0</v>
      </c>
      <c r="L209" s="66">
        <f t="shared" si="84"/>
        <v>0</v>
      </c>
      <c r="M209" s="66">
        <f t="shared" si="84"/>
        <v>0</v>
      </c>
      <c r="N209" s="66">
        <f t="shared" si="84"/>
        <v>0</v>
      </c>
      <c r="O209" s="66">
        <f t="shared" si="84"/>
        <v>0</v>
      </c>
      <c r="P209" s="66">
        <f t="shared" si="84"/>
        <v>0</v>
      </c>
      <c r="Q209" s="66">
        <f t="shared" si="84"/>
        <v>0</v>
      </c>
      <c r="R209" s="66">
        <f t="shared" si="84"/>
        <v>0</v>
      </c>
      <c r="S209" s="66">
        <f t="shared" si="84"/>
        <v>0</v>
      </c>
      <c r="T209" s="66">
        <f t="shared" si="84"/>
        <v>0</v>
      </c>
      <c r="U209" s="66">
        <f t="shared" si="84"/>
        <v>0</v>
      </c>
      <c r="V209" s="66">
        <f t="shared" si="84"/>
        <v>0</v>
      </c>
      <c r="W209" s="66">
        <f t="shared" si="84"/>
        <v>0</v>
      </c>
      <c r="X209" s="66">
        <f t="shared" si="84"/>
        <v>0</v>
      </c>
      <c r="Y209" s="66">
        <f t="shared" si="84"/>
        <v>0</v>
      </c>
      <c r="Z209" s="66">
        <f t="shared" si="84"/>
        <v>0</v>
      </c>
      <c r="AA209" s="66">
        <f t="shared" si="84"/>
        <v>0</v>
      </c>
      <c r="AB209" s="66">
        <f t="shared" si="84"/>
        <v>0</v>
      </c>
      <c r="AC209" s="66">
        <f t="shared" si="84"/>
        <v>0</v>
      </c>
      <c r="AD209" s="66">
        <f t="shared" si="84"/>
        <v>0</v>
      </c>
      <c r="AE209" s="66">
        <f t="shared" si="84"/>
        <v>0</v>
      </c>
      <c r="AF209" s="66">
        <f t="shared" si="84"/>
        <v>0</v>
      </c>
      <c r="AG209" s="66">
        <f t="shared" si="84"/>
        <v>0</v>
      </c>
      <c r="AH209" s="66">
        <f t="shared" si="84"/>
        <v>0</v>
      </c>
      <c r="AI209" s="66">
        <f t="shared" si="84"/>
        <v>0</v>
      </c>
      <c r="AJ209" s="66">
        <f t="shared" si="84"/>
        <v>0</v>
      </c>
      <c r="AK209" s="66">
        <f t="shared" si="84"/>
        <v>0</v>
      </c>
      <c r="AL209" s="66">
        <f t="shared" si="84"/>
        <v>0</v>
      </c>
      <c r="AM209" s="66">
        <f t="shared" si="84"/>
        <v>0</v>
      </c>
      <c r="AN209" s="66">
        <f t="shared" si="84"/>
        <v>0</v>
      </c>
      <c r="AO209" s="66">
        <f t="shared" si="84"/>
        <v>0</v>
      </c>
      <c r="AP209" s="66">
        <f t="shared" si="84"/>
        <v>0</v>
      </c>
      <c r="AQ209" s="66">
        <f t="shared" si="84"/>
        <v>0</v>
      </c>
      <c r="AR209" s="66">
        <f t="shared" si="84"/>
        <v>0</v>
      </c>
      <c r="AS209" s="66">
        <f t="shared" si="84"/>
        <v>0</v>
      </c>
      <c r="AT209" s="66">
        <f t="shared" si="84"/>
        <v>0</v>
      </c>
      <c r="AU209" s="66">
        <f t="shared" si="84"/>
        <v>0</v>
      </c>
      <c r="AV209" s="66">
        <f t="shared" si="84"/>
        <v>0</v>
      </c>
      <c r="AW209" s="66">
        <f t="shared" si="84"/>
        <v>0</v>
      </c>
      <c r="AX209" s="66">
        <f t="shared" si="84"/>
        <v>0</v>
      </c>
      <c r="AY209" s="66">
        <f t="shared" si="84"/>
        <v>0</v>
      </c>
      <c r="AZ209" s="66">
        <f t="shared" si="84"/>
        <v>0</v>
      </c>
      <c r="BA209" s="66">
        <f t="shared" si="84"/>
        <v>0</v>
      </c>
      <c r="BB209" s="66">
        <f t="shared" si="84"/>
        <v>0</v>
      </c>
      <c r="BC209" s="66">
        <f t="shared" si="84"/>
        <v>0</v>
      </c>
      <c r="BD209" s="66">
        <f t="shared" si="84"/>
        <v>0</v>
      </c>
      <c r="BE209" s="66">
        <f t="shared" si="84"/>
        <v>0</v>
      </c>
      <c r="BF209" s="66">
        <f t="shared" si="84"/>
        <v>0</v>
      </c>
      <c r="BG209" s="66">
        <f t="shared" si="84"/>
        <v>0</v>
      </c>
      <c r="BH209" s="66">
        <f t="shared" si="84"/>
        <v>0</v>
      </c>
      <c r="BI209" s="66">
        <f t="shared" si="84"/>
        <v>0</v>
      </c>
      <c r="BJ209" s="66">
        <f t="shared" si="84"/>
        <v>0</v>
      </c>
      <c r="BK209" s="66">
        <f t="shared" si="84"/>
        <v>0</v>
      </c>
      <c r="BL209" s="66">
        <f t="shared" si="84"/>
        <v>0</v>
      </c>
      <c r="BM209" s="66">
        <f t="shared" si="84"/>
        <v>0</v>
      </c>
      <c r="BN209" s="66">
        <f t="shared" si="84"/>
        <v>0</v>
      </c>
      <c r="BO209" s="66">
        <f t="shared" si="84"/>
        <v>0</v>
      </c>
      <c r="BP209" s="66">
        <f t="shared" si="84"/>
        <v>0</v>
      </c>
      <c r="BQ209" s="66">
        <f t="shared" si="84"/>
        <v>0</v>
      </c>
      <c r="BR209" s="66">
        <f t="shared" si="84"/>
        <v>0</v>
      </c>
      <c r="BS209" s="66">
        <f t="shared" si="85"/>
        <v>0</v>
      </c>
      <c r="BT209" s="66">
        <f t="shared" si="85"/>
        <v>0</v>
      </c>
      <c r="BU209" s="66">
        <f t="shared" si="85"/>
        <v>0</v>
      </c>
      <c r="BV209" s="66">
        <f t="shared" si="85"/>
        <v>0</v>
      </c>
      <c r="BW209" s="66">
        <f t="shared" si="85"/>
        <v>0</v>
      </c>
      <c r="BX209" s="66">
        <f t="shared" si="85"/>
        <v>0</v>
      </c>
      <c r="BY209" s="66">
        <f t="shared" si="85"/>
        <v>0</v>
      </c>
      <c r="BZ209" s="66">
        <f t="shared" si="85"/>
        <v>0</v>
      </c>
      <c r="CA209" s="66">
        <f t="shared" si="85"/>
        <v>0</v>
      </c>
      <c r="CB209" s="66">
        <f t="shared" si="85"/>
        <v>0</v>
      </c>
      <c r="CC209" s="66">
        <f t="shared" si="85"/>
        <v>0</v>
      </c>
      <c r="CD209" s="66">
        <f t="shared" si="85"/>
        <v>0</v>
      </c>
      <c r="CE209" s="66">
        <f t="shared" si="85"/>
        <v>0</v>
      </c>
      <c r="CF209" s="66">
        <f t="shared" si="85"/>
        <v>0</v>
      </c>
      <c r="CG209" s="66">
        <f t="shared" si="85"/>
        <v>0</v>
      </c>
      <c r="CH209" s="66">
        <f t="shared" si="85"/>
        <v>0</v>
      </c>
      <c r="CI209" s="66">
        <f t="shared" si="85"/>
        <v>0</v>
      </c>
      <c r="CJ209" s="66">
        <f t="shared" si="85"/>
        <v>0</v>
      </c>
      <c r="CK209" s="66">
        <f t="shared" si="85"/>
        <v>0</v>
      </c>
      <c r="CL209" s="66">
        <f t="shared" si="85"/>
        <v>0</v>
      </c>
      <c r="CM209" s="66">
        <f t="shared" si="85"/>
        <v>0</v>
      </c>
      <c r="CN209" s="66">
        <f t="shared" si="85"/>
        <v>0</v>
      </c>
      <c r="CO209" s="66">
        <f t="shared" si="85"/>
        <v>0</v>
      </c>
      <c r="CP209" s="66">
        <f t="shared" si="85"/>
        <v>0</v>
      </c>
      <c r="CQ209" s="66">
        <f t="shared" si="85"/>
        <v>0</v>
      </c>
      <c r="CR209" s="66">
        <f t="shared" si="85"/>
        <v>0</v>
      </c>
      <c r="CS209" s="66">
        <f t="shared" si="85"/>
        <v>0</v>
      </c>
    </row>
    <row r="210" spans="3:98" hidden="1" x14ac:dyDescent="0.35">
      <c r="C210" s="81" t="str">
        <f t="shared" si="81"/>
        <v/>
      </c>
      <c r="D210" s="17" t="str">
        <f t="shared" si="82"/>
        <v/>
      </c>
      <c r="E210" s="492">
        <f>G210+NPV(G.Asm!$F$40,H210:INDEX(H210:CS210,RP))</f>
        <v>0</v>
      </c>
      <c r="F210" s="492">
        <f t="shared" si="83"/>
        <v>0</v>
      </c>
      <c r="G210" s="66">
        <f t="shared" si="84"/>
        <v>0</v>
      </c>
      <c r="H210" s="66">
        <f t="shared" si="84"/>
        <v>0</v>
      </c>
      <c r="I210" s="66">
        <f t="shared" si="84"/>
        <v>0</v>
      </c>
      <c r="J210" s="66">
        <f t="shared" si="84"/>
        <v>0</v>
      </c>
      <c r="K210" s="66">
        <f t="shared" si="84"/>
        <v>0</v>
      </c>
      <c r="L210" s="66">
        <f t="shared" si="84"/>
        <v>0</v>
      </c>
      <c r="M210" s="66">
        <f t="shared" si="84"/>
        <v>0</v>
      </c>
      <c r="N210" s="66">
        <f t="shared" si="84"/>
        <v>0</v>
      </c>
      <c r="O210" s="66">
        <f t="shared" si="84"/>
        <v>0</v>
      </c>
      <c r="P210" s="66">
        <f t="shared" si="84"/>
        <v>0</v>
      </c>
      <c r="Q210" s="66">
        <f t="shared" si="84"/>
        <v>0</v>
      </c>
      <c r="R210" s="66">
        <f t="shared" si="84"/>
        <v>0</v>
      </c>
      <c r="S210" s="66">
        <f t="shared" si="84"/>
        <v>0</v>
      </c>
      <c r="T210" s="66">
        <f t="shared" si="84"/>
        <v>0</v>
      </c>
      <c r="U210" s="66">
        <f t="shared" si="84"/>
        <v>0</v>
      </c>
      <c r="V210" s="66">
        <f t="shared" si="84"/>
        <v>0</v>
      </c>
      <c r="W210" s="66">
        <f t="shared" si="84"/>
        <v>0</v>
      </c>
      <c r="X210" s="66">
        <f t="shared" si="84"/>
        <v>0</v>
      </c>
      <c r="Y210" s="66">
        <f t="shared" si="84"/>
        <v>0</v>
      </c>
      <c r="Z210" s="66">
        <f t="shared" si="84"/>
        <v>0</v>
      </c>
      <c r="AA210" s="66">
        <f t="shared" si="84"/>
        <v>0</v>
      </c>
      <c r="AB210" s="66">
        <f t="shared" si="84"/>
        <v>0</v>
      </c>
      <c r="AC210" s="66">
        <f t="shared" si="84"/>
        <v>0</v>
      </c>
      <c r="AD210" s="66">
        <f t="shared" si="84"/>
        <v>0</v>
      </c>
      <c r="AE210" s="66">
        <f t="shared" si="84"/>
        <v>0</v>
      </c>
      <c r="AF210" s="66">
        <f t="shared" si="84"/>
        <v>0</v>
      </c>
      <c r="AG210" s="66">
        <f t="shared" si="84"/>
        <v>0</v>
      </c>
      <c r="AH210" s="66">
        <f t="shared" si="84"/>
        <v>0</v>
      </c>
      <c r="AI210" s="66">
        <f t="shared" si="84"/>
        <v>0</v>
      </c>
      <c r="AJ210" s="66">
        <f t="shared" si="84"/>
        <v>0</v>
      </c>
      <c r="AK210" s="66">
        <f t="shared" si="84"/>
        <v>0</v>
      </c>
      <c r="AL210" s="66">
        <f t="shared" si="84"/>
        <v>0</v>
      </c>
      <c r="AM210" s="66">
        <f t="shared" si="84"/>
        <v>0</v>
      </c>
      <c r="AN210" s="66">
        <f t="shared" si="84"/>
        <v>0</v>
      </c>
      <c r="AO210" s="66">
        <f t="shared" si="84"/>
        <v>0</v>
      </c>
      <c r="AP210" s="66">
        <f t="shared" si="84"/>
        <v>0</v>
      </c>
      <c r="AQ210" s="66">
        <f t="shared" si="84"/>
        <v>0</v>
      </c>
      <c r="AR210" s="66">
        <f t="shared" si="84"/>
        <v>0</v>
      </c>
      <c r="AS210" s="66">
        <f t="shared" si="84"/>
        <v>0</v>
      </c>
      <c r="AT210" s="66">
        <f t="shared" si="84"/>
        <v>0</v>
      </c>
      <c r="AU210" s="66">
        <f t="shared" si="84"/>
        <v>0</v>
      </c>
      <c r="AV210" s="66">
        <f t="shared" si="84"/>
        <v>0</v>
      </c>
      <c r="AW210" s="66">
        <f t="shared" si="84"/>
        <v>0</v>
      </c>
      <c r="AX210" s="66">
        <f t="shared" si="84"/>
        <v>0</v>
      </c>
      <c r="AY210" s="66">
        <f t="shared" si="84"/>
        <v>0</v>
      </c>
      <c r="AZ210" s="66">
        <f t="shared" si="84"/>
        <v>0</v>
      </c>
      <c r="BA210" s="66">
        <f t="shared" si="84"/>
        <v>0</v>
      </c>
      <c r="BB210" s="66">
        <f t="shared" si="84"/>
        <v>0</v>
      </c>
      <c r="BC210" s="66">
        <f t="shared" si="84"/>
        <v>0</v>
      </c>
      <c r="BD210" s="66">
        <f t="shared" si="84"/>
        <v>0</v>
      </c>
      <c r="BE210" s="66">
        <f t="shared" si="84"/>
        <v>0</v>
      </c>
      <c r="BF210" s="66">
        <f t="shared" si="84"/>
        <v>0</v>
      </c>
      <c r="BG210" s="66">
        <f t="shared" si="84"/>
        <v>0</v>
      </c>
      <c r="BH210" s="66">
        <f t="shared" si="84"/>
        <v>0</v>
      </c>
      <c r="BI210" s="66">
        <f t="shared" si="84"/>
        <v>0</v>
      </c>
      <c r="BJ210" s="66">
        <f t="shared" si="84"/>
        <v>0</v>
      </c>
      <c r="BK210" s="66">
        <f t="shared" si="84"/>
        <v>0</v>
      </c>
      <c r="BL210" s="66">
        <f t="shared" si="84"/>
        <v>0</v>
      </c>
      <c r="BM210" s="66">
        <f t="shared" si="84"/>
        <v>0</v>
      </c>
      <c r="BN210" s="66">
        <f t="shared" si="84"/>
        <v>0</v>
      </c>
      <c r="BO210" s="66">
        <f t="shared" si="84"/>
        <v>0</v>
      </c>
      <c r="BP210" s="66">
        <f t="shared" si="84"/>
        <v>0</v>
      </c>
      <c r="BQ210" s="66">
        <f t="shared" si="84"/>
        <v>0</v>
      </c>
      <c r="BR210" s="66">
        <f t="shared" si="84"/>
        <v>0</v>
      </c>
      <c r="BS210" s="66">
        <f t="shared" si="85"/>
        <v>0</v>
      </c>
      <c r="BT210" s="66">
        <f t="shared" si="85"/>
        <v>0</v>
      </c>
      <c r="BU210" s="66">
        <f t="shared" si="85"/>
        <v>0</v>
      </c>
      <c r="BV210" s="66">
        <f t="shared" si="85"/>
        <v>0</v>
      </c>
      <c r="BW210" s="66">
        <f t="shared" si="85"/>
        <v>0</v>
      </c>
      <c r="BX210" s="66">
        <f t="shared" si="85"/>
        <v>0</v>
      </c>
      <c r="BY210" s="66">
        <f t="shared" si="85"/>
        <v>0</v>
      </c>
      <c r="BZ210" s="66">
        <f t="shared" si="85"/>
        <v>0</v>
      </c>
      <c r="CA210" s="66">
        <f t="shared" si="85"/>
        <v>0</v>
      </c>
      <c r="CB210" s="66">
        <f t="shared" si="85"/>
        <v>0</v>
      </c>
      <c r="CC210" s="66">
        <f t="shared" si="85"/>
        <v>0</v>
      </c>
      <c r="CD210" s="66">
        <f t="shared" si="85"/>
        <v>0</v>
      </c>
      <c r="CE210" s="66">
        <f t="shared" si="85"/>
        <v>0</v>
      </c>
      <c r="CF210" s="66">
        <f t="shared" si="85"/>
        <v>0</v>
      </c>
      <c r="CG210" s="66">
        <f t="shared" si="85"/>
        <v>0</v>
      </c>
      <c r="CH210" s="66">
        <f t="shared" si="85"/>
        <v>0</v>
      </c>
      <c r="CI210" s="66">
        <f t="shared" si="85"/>
        <v>0</v>
      </c>
      <c r="CJ210" s="66">
        <f t="shared" si="85"/>
        <v>0</v>
      </c>
      <c r="CK210" s="66">
        <f t="shared" si="85"/>
        <v>0</v>
      </c>
      <c r="CL210" s="66">
        <f t="shared" si="85"/>
        <v>0</v>
      </c>
      <c r="CM210" s="66">
        <f t="shared" si="85"/>
        <v>0</v>
      </c>
      <c r="CN210" s="66">
        <f t="shared" si="85"/>
        <v>0</v>
      </c>
      <c r="CO210" s="66">
        <f t="shared" si="85"/>
        <v>0</v>
      </c>
      <c r="CP210" s="66">
        <f t="shared" si="85"/>
        <v>0</v>
      </c>
      <c r="CQ210" s="66">
        <f t="shared" si="85"/>
        <v>0</v>
      </c>
      <c r="CR210" s="66">
        <f t="shared" si="85"/>
        <v>0</v>
      </c>
      <c r="CS210" s="66">
        <f t="shared" si="85"/>
        <v>0</v>
      </c>
    </row>
    <row r="211" spans="3:98" hidden="1" x14ac:dyDescent="0.35">
      <c r="C211" s="81" t="str">
        <f t="shared" si="81"/>
        <v/>
      </c>
      <c r="D211" s="17" t="str">
        <f t="shared" si="82"/>
        <v/>
      </c>
      <c r="E211" s="492">
        <f>G211+NPV(G.Asm!$F$40,H211:INDEX(H211:CS211,RP))</f>
        <v>0</v>
      </c>
      <c r="F211" s="492">
        <f t="shared" si="83"/>
        <v>0</v>
      </c>
      <c r="G211" s="66">
        <f t="shared" si="84"/>
        <v>0</v>
      </c>
      <c r="H211" s="66">
        <f t="shared" si="84"/>
        <v>0</v>
      </c>
      <c r="I211" s="66">
        <f t="shared" si="84"/>
        <v>0</v>
      </c>
      <c r="J211" s="66">
        <f t="shared" si="84"/>
        <v>0</v>
      </c>
      <c r="K211" s="66">
        <f t="shared" si="84"/>
        <v>0</v>
      </c>
      <c r="L211" s="66">
        <f t="shared" si="84"/>
        <v>0</v>
      </c>
      <c r="M211" s="66">
        <f t="shared" si="84"/>
        <v>0</v>
      </c>
      <c r="N211" s="66">
        <f t="shared" si="84"/>
        <v>0</v>
      </c>
      <c r="O211" s="66">
        <f t="shared" si="84"/>
        <v>0</v>
      </c>
      <c r="P211" s="66">
        <f t="shared" si="84"/>
        <v>0</v>
      </c>
      <c r="Q211" s="66">
        <f t="shared" si="84"/>
        <v>0</v>
      </c>
      <c r="R211" s="66">
        <f t="shared" si="84"/>
        <v>0</v>
      </c>
      <c r="S211" s="66">
        <f t="shared" si="84"/>
        <v>0</v>
      </c>
      <c r="T211" s="66">
        <f t="shared" si="84"/>
        <v>0</v>
      </c>
      <c r="U211" s="66">
        <f t="shared" si="84"/>
        <v>0</v>
      </c>
      <c r="V211" s="66">
        <f t="shared" si="84"/>
        <v>0</v>
      </c>
      <c r="W211" s="66">
        <f t="shared" si="84"/>
        <v>0</v>
      </c>
      <c r="X211" s="66">
        <f t="shared" si="84"/>
        <v>0</v>
      </c>
      <c r="Y211" s="66">
        <f t="shared" si="84"/>
        <v>0</v>
      </c>
      <c r="Z211" s="66">
        <f t="shared" si="84"/>
        <v>0</v>
      </c>
      <c r="AA211" s="66">
        <f t="shared" si="84"/>
        <v>0</v>
      </c>
      <c r="AB211" s="66">
        <f t="shared" si="84"/>
        <v>0</v>
      </c>
      <c r="AC211" s="66">
        <f t="shared" si="84"/>
        <v>0</v>
      </c>
      <c r="AD211" s="66">
        <f t="shared" si="84"/>
        <v>0</v>
      </c>
      <c r="AE211" s="66">
        <f t="shared" si="84"/>
        <v>0</v>
      </c>
      <c r="AF211" s="66">
        <f t="shared" si="84"/>
        <v>0</v>
      </c>
      <c r="AG211" s="66">
        <f t="shared" si="84"/>
        <v>0</v>
      </c>
      <c r="AH211" s="66">
        <f t="shared" si="84"/>
        <v>0</v>
      </c>
      <c r="AI211" s="66">
        <f t="shared" si="84"/>
        <v>0</v>
      </c>
      <c r="AJ211" s="66">
        <f t="shared" si="84"/>
        <v>0</v>
      </c>
      <c r="AK211" s="66">
        <f t="shared" si="84"/>
        <v>0</v>
      </c>
      <c r="AL211" s="66">
        <f t="shared" si="84"/>
        <v>0</v>
      </c>
      <c r="AM211" s="66">
        <f t="shared" si="84"/>
        <v>0</v>
      </c>
      <c r="AN211" s="66">
        <f t="shared" si="84"/>
        <v>0</v>
      </c>
      <c r="AO211" s="66">
        <f t="shared" si="84"/>
        <v>0</v>
      </c>
      <c r="AP211" s="66">
        <f t="shared" si="84"/>
        <v>0</v>
      </c>
      <c r="AQ211" s="66">
        <f t="shared" si="84"/>
        <v>0</v>
      </c>
      <c r="AR211" s="66">
        <f t="shared" si="84"/>
        <v>0</v>
      </c>
      <c r="AS211" s="66">
        <f t="shared" si="84"/>
        <v>0</v>
      </c>
      <c r="AT211" s="66">
        <f t="shared" si="84"/>
        <v>0</v>
      </c>
      <c r="AU211" s="66">
        <f t="shared" si="84"/>
        <v>0</v>
      </c>
      <c r="AV211" s="66">
        <f t="shared" si="84"/>
        <v>0</v>
      </c>
      <c r="AW211" s="66">
        <f t="shared" si="84"/>
        <v>0</v>
      </c>
      <c r="AX211" s="66">
        <f t="shared" si="84"/>
        <v>0</v>
      </c>
      <c r="AY211" s="66">
        <f t="shared" si="84"/>
        <v>0</v>
      </c>
      <c r="AZ211" s="66">
        <f t="shared" si="84"/>
        <v>0</v>
      </c>
      <c r="BA211" s="66">
        <f t="shared" si="84"/>
        <v>0</v>
      </c>
      <c r="BB211" s="66">
        <f t="shared" si="84"/>
        <v>0</v>
      </c>
      <c r="BC211" s="66">
        <f t="shared" si="84"/>
        <v>0</v>
      </c>
      <c r="BD211" s="66">
        <f t="shared" si="84"/>
        <v>0</v>
      </c>
      <c r="BE211" s="66">
        <f t="shared" si="84"/>
        <v>0</v>
      </c>
      <c r="BF211" s="66">
        <f t="shared" si="84"/>
        <v>0</v>
      </c>
      <c r="BG211" s="66">
        <f t="shared" si="84"/>
        <v>0</v>
      </c>
      <c r="BH211" s="66">
        <f t="shared" si="84"/>
        <v>0</v>
      </c>
      <c r="BI211" s="66">
        <f t="shared" si="84"/>
        <v>0</v>
      </c>
      <c r="BJ211" s="66">
        <f t="shared" si="84"/>
        <v>0</v>
      </c>
      <c r="BK211" s="66">
        <f t="shared" si="84"/>
        <v>0</v>
      </c>
      <c r="BL211" s="66">
        <f t="shared" si="84"/>
        <v>0</v>
      </c>
      <c r="BM211" s="66">
        <f t="shared" si="84"/>
        <v>0</v>
      </c>
      <c r="BN211" s="66">
        <f t="shared" si="84"/>
        <v>0</v>
      </c>
      <c r="BO211" s="66">
        <f t="shared" si="84"/>
        <v>0</v>
      </c>
      <c r="BP211" s="66">
        <f t="shared" si="84"/>
        <v>0</v>
      </c>
      <c r="BQ211" s="66">
        <f t="shared" si="84"/>
        <v>0</v>
      </c>
      <c r="BR211" s="66">
        <f>IFERROR($D211*BR30,0)</f>
        <v>0</v>
      </c>
      <c r="BS211" s="66">
        <f t="shared" si="85"/>
        <v>0</v>
      </c>
      <c r="BT211" s="66">
        <f t="shared" si="85"/>
        <v>0</v>
      </c>
      <c r="BU211" s="66">
        <f t="shared" si="85"/>
        <v>0</v>
      </c>
      <c r="BV211" s="66">
        <f t="shared" si="85"/>
        <v>0</v>
      </c>
      <c r="BW211" s="66">
        <f t="shared" si="85"/>
        <v>0</v>
      </c>
      <c r="BX211" s="66">
        <f t="shared" si="85"/>
        <v>0</v>
      </c>
      <c r="BY211" s="66">
        <f t="shared" si="85"/>
        <v>0</v>
      </c>
      <c r="BZ211" s="66">
        <f t="shared" si="85"/>
        <v>0</v>
      </c>
      <c r="CA211" s="66">
        <f t="shared" si="85"/>
        <v>0</v>
      </c>
      <c r="CB211" s="66">
        <f t="shared" si="85"/>
        <v>0</v>
      </c>
      <c r="CC211" s="66">
        <f t="shared" si="85"/>
        <v>0</v>
      </c>
      <c r="CD211" s="66">
        <f t="shared" si="85"/>
        <v>0</v>
      </c>
      <c r="CE211" s="66">
        <f t="shared" si="85"/>
        <v>0</v>
      </c>
      <c r="CF211" s="66">
        <f t="shared" si="85"/>
        <v>0</v>
      </c>
      <c r="CG211" s="66">
        <f t="shared" si="85"/>
        <v>0</v>
      </c>
      <c r="CH211" s="66">
        <f t="shared" si="85"/>
        <v>0</v>
      </c>
      <c r="CI211" s="66">
        <f t="shared" si="85"/>
        <v>0</v>
      </c>
      <c r="CJ211" s="66">
        <f t="shared" si="85"/>
        <v>0</v>
      </c>
      <c r="CK211" s="66">
        <f t="shared" si="85"/>
        <v>0</v>
      </c>
      <c r="CL211" s="66">
        <f t="shared" si="85"/>
        <v>0</v>
      </c>
      <c r="CM211" s="66">
        <f t="shared" si="85"/>
        <v>0</v>
      </c>
      <c r="CN211" s="66">
        <f t="shared" si="85"/>
        <v>0</v>
      </c>
      <c r="CO211" s="66">
        <f t="shared" si="85"/>
        <v>0</v>
      </c>
      <c r="CP211" s="66">
        <f t="shared" si="85"/>
        <v>0</v>
      </c>
      <c r="CQ211" s="66">
        <f t="shared" si="85"/>
        <v>0</v>
      </c>
      <c r="CR211" s="66">
        <f t="shared" si="85"/>
        <v>0</v>
      </c>
      <c r="CS211" s="66">
        <f t="shared" si="85"/>
        <v>0</v>
      </c>
    </row>
    <row r="212" spans="3:98" hidden="1" x14ac:dyDescent="0.35">
      <c r="C212" s="81" t="str">
        <f t="shared" si="81"/>
        <v/>
      </c>
      <c r="D212" s="17" t="str">
        <f t="shared" si="82"/>
        <v/>
      </c>
      <c r="E212" s="492">
        <f>G212+NPV(G.Asm!$F$40,H212:INDEX(H212:CS212,RP))</f>
        <v>0</v>
      </c>
      <c r="F212" s="492">
        <f t="shared" si="83"/>
        <v>0</v>
      </c>
      <c r="G212" s="66">
        <f t="shared" ref="G212:BR214" si="86">IFERROR($D212*G31,0)</f>
        <v>0</v>
      </c>
      <c r="H212" s="66">
        <f t="shared" si="86"/>
        <v>0</v>
      </c>
      <c r="I212" s="66">
        <f t="shared" si="86"/>
        <v>0</v>
      </c>
      <c r="J212" s="66">
        <f t="shared" si="86"/>
        <v>0</v>
      </c>
      <c r="K212" s="66">
        <f t="shared" si="86"/>
        <v>0</v>
      </c>
      <c r="L212" s="66">
        <f t="shared" si="86"/>
        <v>0</v>
      </c>
      <c r="M212" s="66">
        <f t="shared" si="86"/>
        <v>0</v>
      </c>
      <c r="N212" s="66">
        <f t="shared" si="86"/>
        <v>0</v>
      </c>
      <c r="O212" s="66">
        <f t="shared" si="86"/>
        <v>0</v>
      </c>
      <c r="P212" s="66">
        <f t="shared" si="86"/>
        <v>0</v>
      </c>
      <c r="Q212" s="66">
        <f t="shared" si="86"/>
        <v>0</v>
      </c>
      <c r="R212" s="66">
        <f t="shared" si="86"/>
        <v>0</v>
      </c>
      <c r="S212" s="66">
        <f t="shared" si="86"/>
        <v>0</v>
      </c>
      <c r="T212" s="66">
        <f t="shared" si="86"/>
        <v>0</v>
      </c>
      <c r="U212" s="66">
        <f t="shared" si="86"/>
        <v>0</v>
      </c>
      <c r="V212" s="66">
        <f t="shared" si="86"/>
        <v>0</v>
      </c>
      <c r="W212" s="66">
        <f t="shared" si="86"/>
        <v>0</v>
      </c>
      <c r="X212" s="66">
        <f t="shared" si="86"/>
        <v>0</v>
      </c>
      <c r="Y212" s="66">
        <f t="shared" si="86"/>
        <v>0</v>
      </c>
      <c r="Z212" s="66">
        <f t="shared" si="86"/>
        <v>0</v>
      </c>
      <c r="AA212" s="66">
        <f t="shared" si="86"/>
        <v>0</v>
      </c>
      <c r="AB212" s="66">
        <f t="shared" si="86"/>
        <v>0</v>
      </c>
      <c r="AC212" s="66">
        <f t="shared" si="86"/>
        <v>0</v>
      </c>
      <c r="AD212" s="66">
        <f t="shared" si="86"/>
        <v>0</v>
      </c>
      <c r="AE212" s="66">
        <f t="shared" si="86"/>
        <v>0</v>
      </c>
      <c r="AF212" s="66">
        <f t="shared" si="86"/>
        <v>0</v>
      </c>
      <c r="AG212" s="66">
        <f t="shared" si="86"/>
        <v>0</v>
      </c>
      <c r="AH212" s="66">
        <f t="shared" si="86"/>
        <v>0</v>
      </c>
      <c r="AI212" s="66">
        <f t="shared" si="86"/>
        <v>0</v>
      </c>
      <c r="AJ212" s="66">
        <f t="shared" si="86"/>
        <v>0</v>
      </c>
      <c r="AK212" s="66">
        <f t="shared" si="86"/>
        <v>0</v>
      </c>
      <c r="AL212" s="66">
        <f t="shared" si="86"/>
        <v>0</v>
      </c>
      <c r="AM212" s="66">
        <f t="shared" si="86"/>
        <v>0</v>
      </c>
      <c r="AN212" s="66">
        <f t="shared" si="86"/>
        <v>0</v>
      </c>
      <c r="AO212" s="66">
        <f t="shared" si="86"/>
        <v>0</v>
      </c>
      <c r="AP212" s="66">
        <f t="shared" si="86"/>
        <v>0</v>
      </c>
      <c r="AQ212" s="66">
        <f t="shared" si="86"/>
        <v>0</v>
      </c>
      <c r="AR212" s="66">
        <f t="shared" si="86"/>
        <v>0</v>
      </c>
      <c r="AS212" s="66">
        <f t="shared" si="86"/>
        <v>0</v>
      </c>
      <c r="AT212" s="66">
        <f t="shared" si="86"/>
        <v>0</v>
      </c>
      <c r="AU212" s="66">
        <f t="shared" si="86"/>
        <v>0</v>
      </c>
      <c r="AV212" s="66">
        <f t="shared" si="86"/>
        <v>0</v>
      </c>
      <c r="AW212" s="66">
        <f t="shared" si="86"/>
        <v>0</v>
      </c>
      <c r="AX212" s="66">
        <f t="shared" si="86"/>
        <v>0</v>
      </c>
      <c r="AY212" s="66">
        <f t="shared" si="86"/>
        <v>0</v>
      </c>
      <c r="AZ212" s="66">
        <f t="shared" si="86"/>
        <v>0</v>
      </c>
      <c r="BA212" s="66">
        <f t="shared" si="86"/>
        <v>0</v>
      </c>
      <c r="BB212" s="66">
        <f t="shared" si="86"/>
        <v>0</v>
      </c>
      <c r="BC212" s="66">
        <f t="shared" si="86"/>
        <v>0</v>
      </c>
      <c r="BD212" s="66">
        <f t="shared" si="86"/>
        <v>0</v>
      </c>
      <c r="BE212" s="66">
        <f t="shared" si="86"/>
        <v>0</v>
      </c>
      <c r="BF212" s="66">
        <f t="shared" si="86"/>
        <v>0</v>
      </c>
      <c r="BG212" s="66">
        <f t="shared" si="86"/>
        <v>0</v>
      </c>
      <c r="BH212" s="66">
        <f t="shared" si="86"/>
        <v>0</v>
      </c>
      <c r="BI212" s="66">
        <f t="shared" si="86"/>
        <v>0</v>
      </c>
      <c r="BJ212" s="66">
        <f t="shared" si="86"/>
        <v>0</v>
      </c>
      <c r="BK212" s="66">
        <f t="shared" si="86"/>
        <v>0</v>
      </c>
      <c r="BL212" s="66">
        <f t="shared" si="86"/>
        <v>0</v>
      </c>
      <c r="BM212" s="66">
        <f t="shared" si="86"/>
        <v>0</v>
      </c>
      <c r="BN212" s="66">
        <f t="shared" si="86"/>
        <v>0</v>
      </c>
      <c r="BO212" s="66">
        <f t="shared" si="86"/>
        <v>0</v>
      </c>
      <c r="BP212" s="66">
        <f t="shared" si="86"/>
        <v>0</v>
      </c>
      <c r="BQ212" s="66">
        <f t="shared" si="86"/>
        <v>0</v>
      </c>
      <c r="BR212" s="66">
        <f t="shared" si="86"/>
        <v>0</v>
      </c>
      <c r="BS212" s="66">
        <f t="shared" si="85"/>
        <v>0</v>
      </c>
      <c r="BT212" s="66">
        <f t="shared" si="85"/>
        <v>0</v>
      </c>
      <c r="BU212" s="66">
        <f t="shared" si="85"/>
        <v>0</v>
      </c>
      <c r="BV212" s="66">
        <f t="shared" si="85"/>
        <v>0</v>
      </c>
      <c r="BW212" s="66">
        <f t="shared" si="85"/>
        <v>0</v>
      </c>
      <c r="BX212" s="66">
        <f t="shared" si="85"/>
        <v>0</v>
      </c>
      <c r="BY212" s="66">
        <f t="shared" si="85"/>
        <v>0</v>
      </c>
      <c r="BZ212" s="66">
        <f t="shared" si="85"/>
        <v>0</v>
      </c>
      <c r="CA212" s="66">
        <f t="shared" si="85"/>
        <v>0</v>
      </c>
      <c r="CB212" s="66">
        <f t="shared" si="85"/>
        <v>0</v>
      </c>
      <c r="CC212" s="66">
        <f t="shared" si="85"/>
        <v>0</v>
      </c>
      <c r="CD212" s="66">
        <f t="shared" si="85"/>
        <v>0</v>
      </c>
      <c r="CE212" s="66">
        <f t="shared" si="85"/>
        <v>0</v>
      </c>
      <c r="CF212" s="66">
        <f t="shared" si="85"/>
        <v>0</v>
      </c>
      <c r="CG212" s="66">
        <f t="shared" si="85"/>
        <v>0</v>
      </c>
      <c r="CH212" s="66">
        <f t="shared" si="85"/>
        <v>0</v>
      </c>
      <c r="CI212" s="66">
        <f t="shared" si="85"/>
        <v>0</v>
      </c>
      <c r="CJ212" s="66">
        <f t="shared" si="85"/>
        <v>0</v>
      </c>
      <c r="CK212" s="66">
        <f t="shared" si="85"/>
        <v>0</v>
      </c>
      <c r="CL212" s="66">
        <f t="shared" si="85"/>
        <v>0</v>
      </c>
      <c r="CM212" s="66">
        <f t="shared" si="85"/>
        <v>0</v>
      </c>
      <c r="CN212" s="66">
        <f t="shared" si="85"/>
        <v>0</v>
      </c>
      <c r="CO212" s="66">
        <f t="shared" si="85"/>
        <v>0</v>
      </c>
      <c r="CP212" s="66">
        <f t="shared" si="85"/>
        <v>0</v>
      </c>
      <c r="CQ212" s="66">
        <f t="shared" si="85"/>
        <v>0</v>
      </c>
      <c r="CR212" s="66">
        <f t="shared" si="85"/>
        <v>0</v>
      </c>
      <c r="CS212" s="66">
        <f t="shared" si="85"/>
        <v>0</v>
      </c>
    </row>
    <row r="213" spans="3:98" hidden="1" x14ac:dyDescent="0.35">
      <c r="C213" s="81" t="str">
        <f t="shared" si="81"/>
        <v/>
      </c>
      <c r="D213" s="17" t="str">
        <f t="shared" si="82"/>
        <v/>
      </c>
      <c r="E213" s="492">
        <f>G213+NPV(G.Asm!$F$40,H213:INDEX(H213:CS213,RP))</f>
        <v>0</v>
      </c>
      <c r="F213" s="492">
        <f t="shared" si="83"/>
        <v>0</v>
      </c>
      <c r="G213" s="66">
        <f t="shared" si="86"/>
        <v>0</v>
      </c>
      <c r="H213" s="66">
        <f t="shared" si="86"/>
        <v>0</v>
      </c>
      <c r="I213" s="66">
        <f t="shared" si="86"/>
        <v>0</v>
      </c>
      <c r="J213" s="66">
        <f t="shared" si="86"/>
        <v>0</v>
      </c>
      <c r="K213" s="66">
        <f t="shared" si="86"/>
        <v>0</v>
      </c>
      <c r="L213" s="66">
        <f t="shared" si="86"/>
        <v>0</v>
      </c>
      <c r="M213" s="66">
        <f t="shared" si="86"/>
        <v>0</v>
      </c>
      <c r="N213" s="66">
        <f t="shared" si="86"/>
        <v>0</v>
      </c>
      <c r="O213" s="66">
        <f t="shared" si="86"/>
        <v>0</v>
      </c>
      <c r="P213" s="66">
        <f t="shared" si="86"/>
        <v>0</v>
      </c>
      <c r="Q213" s="66">
        <f t="shared" si="86"/>
        <v>0</v>
      </c>
      <c r="R213" s="66">
        <f t="shared" si="86"/>
        <v>0</v>
      </c>
      <c r="S213" s="66">
        <f t="shared" si="86"/>
        <v>0</v>
      </c>
      <c r="T213" s="66">
        <f t="shared" si="86"/>
        <v>0</v>
      </c>
      <c r="U213" s="66">
        <f t="shared" si="86"/>
        <v>0</v>
      </c>
      <c r="V213" s="66">
        <f t="shared" si="86"/>
        <v>0</v>
      </c>
      <c r="W213" s="66">
        <f t="shared" si="86"/>
        <v>0</v>
      </c>
      <c r="X213" s="66">
        <f t="shared" si="86"/>
        <v>0</v>
      </c>
      <c r="Y213" s="66">
        <f t="shared" si="86"/>
        <v>0</v>
      </c>
      <c r="Z213" s="66">
        <f t="shared" si="86"/>
        <v>0</v>
      </c>
      <c r="AA213" s="66">
        <f t="shared" si="86"/>
        <v>0</v>
      </c>
      <c r="AB213" s="66">
        <f t="shared" si="86"/>
        <v>0</v>
      </c>
      <c r="AC213" s="66">
        <f t="shared" si="86"/>
        <v>0</v>
      </c>
      <c r="AD213" s="66">
        <f t="shared" si="86"/>
        <v>0</v>
      </c>
      <c r="AE213" s="66">
        <f t="shared" si="86"/>
        <v>0</v>
      </c>
      <c r="AF213" s="66">
        <f t="shared" si="86"/>
        <v>0</v>
      </c>
      <c r="AG213" s="66">
        <f t="shared" si="86"/>
        <v>0</v>
      </c>
      <c r="AH213" s="66">
        <f t="shared" si="86"/>
        <v>0</v>
      </c>
      <c r="AI213" s="66">
        <f t="shared" si="86"/>
        <v>0</v>
      </c>
      <c r="AJ213" s="66">
        <f t="shared" si="86"/>
        <v>0</v>
      </c>
      <c r="AK213" s="66">
        <f t="shared" si="86"/>
        <v>0</v>
      </c>
      <c r="AL213" s="66">
        <f t="shared" si="86"/>
        <v>0</v>
      </c>
      <c r="AM213" s="66">
        <f t="shared" si="86"/>
        <v>0</v>
      </c>
      <c r="AN213" s="66">
        <f t="shared" si="86"/>
        <v>0</v>
      </c>
      <c r="AO213" s="66">
        <f t="shared" si="86"/>
        <v>0</v>
      </c>
      <c r="AP213" s="66">
        <f t="shared" si="86"/>
        <v>0</v>
      </c>
      <c r="AQ213" s="66">
        <f t="shared" si="86"/>
        <v>0</v>
      </c>
      <c r="AR213" s="66">
        <f t="shared" si="86"/>
        <v>0</v>
      </c>
      <c r="AS213" s="66">
        <f t="shared" si="86"/>
        <v>0</v>
      </c>
      <c r="AT213" s="66">
        <f t="shared" si="86"/>
        <v>0</v>
      </c>
      <c r="AU213" s="66">
        <f t="shared" si="86"/>
        <v>0</v>
      </c>
      <c r="AV213" s="66">
        <f t="shared" si="86"/>
        <v>0</v>
      </c>
      <c r="AW213" s="66">
        <f t="shared" si="86"/>
        <v>0</v>
      </c>
      <c r="AX213" s="66">
        <f t="shared" si="86"/>
        <v>0</v>
      </c>
      <c r="AY213" s="66">
        <f t="shared" si="86"/>
        <v>0</v>
      </c>
      <c r="AZ213" s="66">
        <f t="shared" si="86"/>
        <v>0</v>
      </c>
      <c r="BA213" s="66">
        <f t="shared" si="86"/>
        <v>0</v>
      </c>
      <c r="BB213" s="66">
        <f t="shared" si="86"/>
        <v>0</v>
      </c>
      <c r="BC213" s="66">
        <f t="shared" si="86"/>
        <v>0</v>
      </c>
      <c r="BD213" s="66">
        <f t="shared" si="86"/>
        <v>0</v>
      </c>
      <c r="BE213" s="66">
        <f t="shared" si="86"/>
        <v>0</v>
      </c>
      <c r="BF213" s="66">
        <f t="shared" si="86"/>
        <v>0</v>
      </c>
      <c r="BG213" s="66">
        <f t="shared" si="86"/>
        <v>0</v>
      </c>
      <c r="BH213" s="66">
        <f t="shared" si="86"/>
        <v>0</v>
      </c>
      <c r="BI213" s="66">
        <f t="shared" si="86"/>
        <v>0</v>
      </c>
      <c r="BJ213" s="66">
        <f t="shared" si="86"/>
        <v>0</v>
      </c>
      <c r="BK213" s="66">
        <f t="shared" si="86"/>
        <v>0</v>
      </c>
      <c r="BL213" s="66">
        <f t="shared" si="86"/>
        <v>0</v>
      </c>
      <c r="BM213" s="66">
        <f t="shared" si="86"/>
        <v>0</v>
      </c>
      <c r="BN213" s="66">
        <f t="shared" si="86"/>
        <v>0</v>
      </c>
      <c r="BO213" s="66">
        <f t="shared" si="86"/>
        <v>0</v>
      </c>
      <c r="BP213" s="66">
        <f t="shared" si="86"/>
        <v>0</v>
      </c>
      <c r="BQ213" s="66">
        <f t="shared" si="86"/>
        <v>0</v>
      </c>
      <c r="BR213" s="66">
        <f t="shared" si="86"/>
        <v>0</v>
      </c>
      <c r="BS213" s="66">
        <f t="shared" si="85"/>
        <v>0</v>
      </c>
      <c r="BT213" s="66">
        <f t="shared" si="85"/>
        <v>0</v>
      </c>
      <c r="BU213" s="66">
        <f t="shared" si="85"/>
        <v>0</v>
      </c>
      <c r="BV213" s="66">
        <f t="shared" si="85"/>
        <v>0</v>
      </c>
      <c r="BW213" s="66">
        <f t="shared" si="85"/>
        <v>0</v>
      </c>
      <c r="BX213" s="66">
        <f t="shared" si="85"/>
        <v>0</v>
      </c>
      <c r="BY213" s="66">
        <f t="shared" si="85"/>
        <v>0</v>
      </c>
      <c r="BZ213" s="66">
        <f t="shared" si="85"/>
        <v>0</v>
      </c>
      <c r="CA213" s="66">
        <f t="shared" si="85"/>
        <v>0</v>
      </c>
      <c r="CB213" s="66">
        <f t="shared" si="85"/>
        <v>0</v>
      </c>
      <c r="CC213" s="66">
        <f t="shared" si="85"/>
        <v>0</v>
      </c>
      <c r="CD213" s="66">
        <f t="shared" si="85"/>
        <v>0</v>
      </c>
      <c r="CE213" s="66">
        <f t="shared" si="85"/>
        <v>0</v>
      </c>
      <c r="CF213" s="66">
        <f t="shared" si="85"/>
        <v>0</v>
      </c>
      <c r="CG213" s="66">
        <f t="shared" si="85"/>
        <v>0</v>
      </c>
      <c r="CH213" s="66">
        <f t="shared" si="85"/>
        <v>0</v>
      </c>
      <c r="CI213" s="66">
        <f t="shared" si="85"/>
        <v>0</v>
      </c>
      <c r="CJ213" s="66">
        <f t="shared" si="85"/>
        <v>0</v>
      </c>
      <c r="CK213" s="66">
        <f t="shared" si="85"/>
        <v>0</v>
      </c>
      <c r="CL213" s="66">
        <f t="shared" si="85"/>
        <v>0</v>
      </c>
      <c r="CM213" s="66">
        <f t="shared" si="85"/>
        <v>0</v>
      </c>
      <c r="CN213" s="66">
        <f t="shared" si="85"/>
        <v>0</v>
      </c>
      <c r="CO213" s="66">
        <f t="shared" si="85"/>
        <v>0</v>
      </c>
      <c r="CP213" s="66">
        <f t="shared" si="85"/>
        <v>0</v>
      </c>
      <c r="CQ213" s="66">
        <f t="shared" si="85"/>
        <v>0</v>
      </c>
      <c r="CR213" s="66">
        <f t="shared" si="85"/>
        <v>0</v>
      </c>
      <c r="CS213" s="66">
        <f t="shared" si="85"/>
        <v>0</v>
      </c>
    </row>
    <row r="214" spans="3:98" hidden="1" x14ac:dyDescent="0.35">
      <c r="C214" s="81" t="str">
        <f t="shared" si="81"/>
        <v/>
      </c>
      <c r="D214" s="17" t="str">
        <f t="shared" si="82"/>
        <v/>
      </c>
      <c r="E214" s="492">
        <f>G214+NPV(G.Asm!$F$40,H214:INDEX(H214:CS214,RP))</f>
        <v>0</v>
      </c>
      <c r="F214" s="492">
        <f t="shared" si="83"/>
        <v>0</v>
      </c>
      <c r="G214" s="66">
        <f t="shared" si="86"/>
        <v>0</v>
      </c>
      <c r="H214" s="66">
        <f t="shared" si="86"/>
        <v>0</v>
      </c>
      <c r="I214" s="66">
        <f t="shared" si="86"/>
        <v>0</v>
      </c>
      <c r="J214" s="66">
        <f t="shared" si="86"/>
        <v>0</v>
      </c>
      <c r="K214" s="66">
        <f t="shared" si="86"/>
        <v>0</v>
      </c>
      <c r="L214" s="66">
        <f t="shared" si="86"/>
        <v>0</v>
      </c>
      <c r="M214" s="66">
        <f t="shared" si="86"/>
        <v>0</v>
      </c>
      <c r="N214" s="66">
        <f t="shared" si="86"/>
        <v>0</v>
      </c>
      <c r="O214" s="66">
        <f t="shared" si="86"/>
        <v>0</v>
      </c>
      <c r="P214" s="66">
        <f t="shared" si="86"/>
        <v>0</v>
      </c>
      <c r="Q214" s="66">
        <f t="shared" si="86"/>
        <v>0</v>
      </c>
      <c r="R214" s="66">
        <f t="shared" si="86"/>
        <v>0</v>
      </c>
      <c r="S214" s="66">
        <f t="shared" si="86"/>
        <v>0</v>
      </c>
      <c r="T214" s="66">
        <f t="shared" si="86"/>
        <v>0</v>
      </c>
      <c r="U214" s="66">
        <f t="shared" si="86"/>
        <v>0</v>
      </c>
      <c r="V214" s="66">
        <f t="shared" si="86"/>
        <v>0</v>
      </c>
      <c r="W214" s="66">
        <f t="shared" si="86"/>
        <v>0</v>
      </c>
      <c r="X214" s="66">
        <f t="shared" si="86"/>
        <v>0</v>
      </c>
      <c r="Y214" s="66">
        <f t="shared" si="86"/>
        <v>0</v>
      </c>
      <c r="Z214" s="66">
        <f t="shared" si="86"/>
        <v>0</v>
      </c>
      <c r="AA214" s="66">
        <f t="shared" si="86"/>
        <v>0</v>
      </c>
      <c r="AB214" s="66">
        <f t="shared" si="86"/>
        <v>0</v>
      </c>
      <c r="AC214" s="66">
        <f t="shared" si="86"/>
        <v>0</v>
      </c>
      <c r="AD214" s="66">
        <f t="shared" si="86"/>
        <v>0</v>
      </c>
      <c r="AE214" s="66">
        <f t="shared" si="86"/>
        <v>0</v>
      </c>
      <c r="AF214" s="66">
        <f t="shared" si="86"/>
        <v>0</v>
      </c>
      <c r="AG214" s="66">
        <f t="shared" si="86"/>
        <v>0</v>
      </c>
      <c r="AH214" s="66">
        <f t="shared" si="86"/>
        <v>0</v>
      </c>
      <c r="AI214" s="66">
        <f t="shared" si="86"/>
        <v>0</v>
      </c>
      <c r="AJ214" s="66">
        <f t="shared" si="86"/>
        <v>0</v>
      </c>
      <c r="AK214" s="66">
        <f t="shared" si="86"/>
        <v>0</v>
      </c>
      <c r="AL214" s="66">
        <f t="shared" si="86"/>
        <v>0</v>
      </c>
      <c r="AM214" s="66">
        <f t="shared" si="86"/>
        <v>0</v>
      </c>
      <c r="AN214" s="66">
        <f t="shared" si="86"/>
        <v>0</v>
      </c>
      <c r="AO214" s="66">
        <f t="shared" si="86"/>
        <v>0</v>
      </c>
      <c r="AP214" s="66">
        <f t="shared" si="86"/>
        <v>0</v>
      </c>
      <c r="AQ214" s="66">
        <f t="shared" si="86"/>
        <v>0</v>
      </c>
      <c r="AR214" s="66">
        <f t="shared" si="86"/>
        <v>0</v>
      </c>
      <c r="AS214" s="66">
        <f t="shared" si="86"/>
        <v>0</v>
      </c>
      <c r="AT214" s="66">
        <f t="shared" si="86"/>
        <v>0</v>
      </c>
      <c r="AU214" s="66">
        <f t="shared" si="86"/>
        <v>0</v>
      </c>
      <c r="AV214" s="66">
        <f t="shared" si="86"/>
        <v>0</v>
      </c>
      <c r="AW214" s="66">
        <f t="shared" si="86"/>
        <v>0</v>
      </c>
      <c r="AX214" s="66">
        <f t="shared" si="86"/>
        <v>0</v>
      </c>
      <c r="AY214" s="66">
        <f t="shared" si="86"/>
        <v>0</v>
      </c>
      <c r="AZ214" s="66">
        <f t="shared" si="86"/>
        <v>0</v>
      </c>
      <c r="BA214" s="66">
        <f t="shared" si="86"/>
        <v>0</v>
      </c>
      <c r="BB214" s="66">
        <f t="shared" si="86"/>
        <v>0</v>
      </c>
      <c r="BC214" s="66">
        <f t="shared" si="86"/>
        <v>0</v>
      </c>
      <c r="BD214" s="66">
        <f t="shared" si="86"/>
        <v>0</v>
      </c>
      <c r="BE214" s="66">
        <f t="shared" si="86"/>
        <v>0</v>
      </c>
      <c r="BF214" s="66">
        <f t="shared" si="86"/>
        <v>0</v>
      </c>
      <c r="BG214" s="66">
        <f t="shared" si="86"/>
        <v>0</v>
      </c>
      <c r="BH214" s="66">
        <f t="shared" si="86"/>
        <v>0</v>
      </c>
      <c r="BI214" s="66">
        <f t="shared" si="86"/>
        <v>0</v>
      </c>
      <c r="BJ214" s="66">
        <f t="shared" si="86"/>
        <v>0</v>
      </c>
      <c r="BK214" s="66">
        <f t="shared" si="86"/>
        <v>0</v>
      </c>
      <c r="BL214" s="66">
        <f t="shared" si="86"/>
        <v>0</v>
      </c>
      <c r="BM214" s="66">
        <f t="shared" si="86"/>
        <v>0</v>
      </c>
      <c r="BN214" s="66">
        <f t="shared" si="86"/>
        <v>0</v>
      </c>
      <c r="BO214" s="66">
        <f t="shared" si="86"/>
        <v>0</v>
      </c>
      <c r="BP214" s="66">
        <f t="shared" si="86"/>
        <v>0</v>
      </c>
      <c r="BQ214" s="66">
        <f t="shared" si="86"/>
        <v>0</v>
      </c>
      <c r="BR214" s="66">
        <f t="shared" si="86"/>
        <v>0</v>
      </c>
      <c r="BS214" s="66">
        <f t="shared" si="85"/>
        <v>0</v>
      </c>
      <c r="BT214" s="66">
        <f t="shared" si="85"/>
        <v>0</v>
      </c>
      <c r="BU214" s="66">
        <f t="shared" si="85"/>
        <v>0</v>
      </c>
      <c r="BV214" s="66">
        <f t="shared" si="85"/>
        <v>0</v>
      </c>
      <c r="BW214" s="66">
        <f t="shared" si="85"/>
        <v>0</v>
      </c>
      <c r="BX214" s="66">
        <f t="shared" si="85"/>
        <v>0</v>
      </c>
      <c r="BY214" s="66">
        <f t="shared" si="85"/>
        <v>0</v>
      </c>
      <c r="BZ214" s="66">
        <f t="shared" si="85"/>
        <v>0</v>
      </c>
      <c r="CA214" s="66">
        <f t="shared" si="85"/>
        <v>0</v>
      </c>
      <c r="CB214" s="66">
        <f t="shared" si="85"/>
        <v>0</v>
      </c>
      <c r="CC214" s="66">
        <f t="shared" si="85"/>
        <v>0</v>
      </c>
      <c r="CD214" s="66">
        <f t="shared" si="85"/>
        <v>0</v>
      </c>
      <c r="CE214" s="66">
        <f t="shared" si="85"/>
        <v>0</v>
      </c>
      <c r="CF214" s="66">
        <f t="shared" si="85"/>
        <v>0</v>
      </c>
      <c r="CG214" s="66">
        <f t="shared" si="85"/>
        <v>0</v>
      </c>
      <c r="CH214" s="66">
        <f t="shared" si="85"/>
        <v>0</v>
      </c>
      <c r="CI214" s="66">
        <f t="shared" si="85"/>
        <v>0</v>
      </c>
      <c r="CJ214" s="66">
        <f t="shared" si="85"/>
        <v>0</v>
      </c>
      <c r="CK214" s="66">
        <f t="shared" si="85"/>
        <v>0</v>
      </c>
      <c r="CL214" s="66">
        <f t="shared" si="85"/>
        <v>0</v>
      </c>
      <c r="CM214" s="66">
        <f t="shared" si="85"/>
        <v>0</v>
      </c>
      <c r="CN214" s="66">
        <f t="shared" si="85"/>
        <v>0</v>
      </c>
      <c r="CO214" s="66">
        <f t="shared" si="85"/>
        <v>0</v>
      </c>
      <c r="CP214" s="66">
        <f t="shared" si="85"/>
        <v>0</v>
      </c>
      <c r="CQ214" s="66">
        <f t="shared" si="85"/>
        <v>0</v>
      </c>
      <c r="CR214" s="66">
        <f t="shared" si="85"/>
        <v>0</v>
      </c>
      <c r="CS214" s="66">
        <f t="shared" si="85"/>
        <v>0</v>
      </c>
    </row>
    <row r="215" spans="3:98" hidden="1" x14ac:dyDescent="0.35">
      <c r="C215" s="87"/>
      <c r="E215" s="495"/>
      <c r="F215" s="495"/>
      <c r="G215" s="131"/>
      <c r="H215" s="131"/>
      <c r="I215" s="131"/>
      <c r="J215" s="131"/>
      <c r="K215" s="131"/>
      <c r="L215" s="131"/>
      <c r="M215" s="131"/>
      <c r="N215" s="131"/>
      <c r="O215" s="131"/>
      <c r="P215" s="131"/>
      <c r="Q215" s="131"/>
      <c r="R215" s="131"/>
      <c r="S215" s="131"/>
      <c r="T215" s="131"/>
      <c r="U215" s="131"/>
      <c r="V215" s="131"/>
      <c r="W215" s="131"/>
      <c r="X215" s="131"/>
      <c r="Y215" s="131"/>
      <c r="Z215" s="131"/>
      <c r="AA215" s="131"/>
      <c r="AB215" s="131"/>
      <c r="AC215" s="131"/>
      <c r="AD215" s="131"/>
      <c r="AE215" s="131"/>
      <c r="AF215" s="131"/>
      <c r="AG215" s="131"/>
      <c r="AH215" s="131"/>
      <c r="AI215" s="131"/>
      <c r="AJ215" s="131"/>
      <c r="AK215" s="131"/>
      <c r="AL215" s="131"/>
      <c r="AM215" s="131"/>
      <c r="AN215" s="131"/>
      <c r="AO215" s="131"/>
      <c r="AP215" s="131"/>
      <c r="AQ215" s="131"/>
      <c r="AR215" s="131"/>
      <c r="AS215" s="131"/>
      <c r="AT215" s="131"/>
      <c r="AU215" s="131"/>
      <c r="AV215" s="131"/>
      <c r="AW215" s="131"/>
      <c r="AX215" s="131"/>
      <c r="AY215" s="131"/>
      <c r="AZ215" s="131"/>
      <c r="BA215" s="131"/>
      <c r="BB215" s="131"/>
      <c r="BC215" s="131"/>
      <c r="BD215" s="131"/>
      <c r="BE215" s="131"/>
      <c r="BF215" s="131"/>
      <c r="BG215" s="131"/>
      <c r="BH215" s="131"/>
      <c r="BI215" s="131"/>
      <c r="BJ215" s="131"/>
      <c r="BK215" s="131"/>
      <c r="BL215" s="131"/>
      <c r="BM215" s="131"/>
      <c r="BN215" s="131"/>
      <c r="BO215" s="131"/>
      <c r="BP215" s="131"/>
      <c r="BQ215" s="131"/>
      <c r="BR215" s="131"/>
      <c r="BS215" s="131"/>
      <c r="BT215" s="131"/>
      <c r="BU215" s="131"/>
      <c r="BV215" s="131"/>
      <c r="BW215" s="131"/>
      <c r="BX215" s="131"/>
      <c r="BY215" s="131"/>
      <c r="BZ215" s="131"/>
      <c r="CA215" s="131"/>
      <c r="CB215" s="131"/>
      <c r="CC215" s="131"/>
      <c r="CD215" s="131"/>
      <c r="CE215" s="131"/>
      <c r="CF215" s="131"/>
      <c r="CG215" s="131"/>
      <c r="CH215" s="131"/>
      <c r="CI215" s="131"/>
      <c r="CJ215" s="131"/>
      <c r="CK215" s="131"/>
      <c r="CL215" s="131"/>
      <c r="CM215" s="131"/>
      <c r="CN215" s="131"/>
      <c r="CO215" s="131"/>
      <c r="CP215" s="131"/>
      <c r="CQ215" s="131"/>
      <c r="CR215" s="131"/>
      <c r="CS215" s="131"/>
    </row>
    <row r="216" spans="3:98" hidden="1" x14ac:dyDescent="0.35">
      <c r="C216" s="77" t="str">
        <f>C40</f>
        <v>B. Residual value</v>
      </c>
      <c r="D216" s="17">
        <f>D40</f>
        <v>1</v>
      </c>
      <c r="E216" s="492">
        <f>G216+NPV(G.Asm!$F$40,H216:INDEX(H216:CS216,RP))</f>
        <v>0</v>
      </c>
      <c r="F216" s="492">
        <f>SUMIF($G$4:$CS$4,"&lt;="&amp;RP,G216:CS216)</f>
        <v>0</v>
      </c>
      <c r="G216" s="66">
        <f t="shared" ref="G216:BR216" si="87">$D216*G40</f>
        <v>0</v>
      </c>
      <c r="H216" s="66">
        <f t="shared" si="87"/>
        <v>0</v>
      </c>
      <c r="I216" s="66">
        <f t="shared" si="87"/>
        <v>0</v>
      </c>
      <c r="J216" s="66">
        <f t="shared" si="87"/>
        <v>0</v>
      </c>
      <c r="K216" s="66">
        <f t="shared" si="87"/>
        <v>0</v>
      </c>
      <c r="L216" s="66">
        <f t="shared" si="87"/>
        <v>0</v>
      </c>
      <c r="M216" s="66">
        <f t="shared" si="87"/>
        <v>0</v>
      </c>
      <c r="N216" s="66">
        <f t="shared" si="87"/>
        <v>0</v>
      </c>
      <c r="O216" s="66">
        <f t="shared" si="87"/>
        <v>0</v>
      </c>
      <c r="P216" s="66">
        <f t="shared" si="87"/>
        <v>0</v>
      </c>
      <c r="Q216" s="66">
        <f t="shared" si="87"/>
        <v>0</v>
      </c>
      <c r="R216" s="66">
        <f t="shared" si="87"/>
        <v>0</v>
      </c>
      <c r="S216" s="66">
        <f t="shared" si="87"/>
        <v>0</v>
      </c>
      <c r="T216" s="66">
        <f t="shared" si="87"/>
        <v>0</v>
      </c>
      <c r="U216" s="66">
        <f t="shared" si="87"/>
        <v>0</v>
      </c>
      <c r="V216" s="66">
        <f t="shared" si="87"/>
        <v>0</v>
      </c>
      <c r="W216" s="66">
        <f t="shared" si="87"/>
        <v>0</v>
      </c>
      <c r="X216" s="66">
        <f t="shared" si="87"/>
        <v>0</v>
      </c>
      <c r="Y216" s="66">
        <f t="shared" si="87"/>
        <v>0</v>
      </c>
      <c r="Z216" s="66">
        <f t="shared" si="87"/>
        <v>0</v>
      </c>
      <c r="AA216" s="66">
        <f t="shared" si="87"/>
        <v>0</v>
      </c>
      <c r="AB216" s="66">
        <f t="shared" si="87"/>
        <v>0</v>
      </c>
      <c r="AC216" s="66">
        <f t="shared" si="87"/>
        <v>0</v>
      </c>
      <c r="AD216" s="66">
        <f t="shared" si="87"/>
        <v>0</v>
      </c>
      <c r="AE216" s="66">
        <f t="shared" si="87"/>
        <v>0</v>
      </c>
      <c r="AF216" s="66">
        <f t="shared" si="87"/>
        <v>0</v>
      </c>
      <c r="AG216" s="66">
        <f t="shared" si="87"/>
        <v>0</v>
      </c>
      <c r="AH216" s="66">
        <f t="shared" si="87"/>
        <v>0</v>
      </c>
      <c r="AI216" s="66">
        <f t="shared" si="87"/>
        <v>0</v>
      </c>
      <c r="AJ216" s="66">
        <f t="shared" si="87"/>
        <v>0</v>
      </c>
      <c r="AK216" s="66">
        <f t="shared" si="87"/>
        <v>0</v>
      </c>
      <c r="AL216" s="66">
        <f t="shared" si="87"/>
        <v>0</v>
      </c>
      <c r="AM216" s="66">
        <f t="shared" si="87"/>
        <v>0</v>
      </c>
      <c r="AN216" s="66">
        <f t="shared" si="87"/>
        <v>0</v>
      </c>
      <c r="AO216" s="66">
        <f t="shared" si="87"/>
        <v>0</v>
      </c>
      <c r="AP216" s="66">
        <f t="shared" si="87"/>
        <v>0</v>
      </c>
      <c r="AQ216" s="66">
        <f t="shared" si="87"/>
        <v>0</v>
      </c>
      <c r="AR216" s="66">
        <f t="shared" si="87"/>
        <v>0</v>
      </c>
      <c r="AS216" s="66">
        <f t="shared" si="87"/>
        <v>0</v>
      </c>
      <c r="AT216" s="66">
        <f t="shared" si="87"/>
        <v>0</v>
      </c>
      <c r="AU216" s="66">
        <f t="shared" si="87"/>
        <v>0</v>
      </c>
      <c r="AV216" s="66">
        <f t="shared" si="87"/>
        <v>0</v>
      </c>
      <c r="AW216" s="66">
        <f t="shared" si="87"/>
        <v>0</v>
      </c>
      <c r="AX216" s="66">
        <f t="shared" si="87"/>
        <v>0</v>
      </c>
      <c r="AY216" s="66">
        <f t="shared" si="87"/>
        <v>0</v>
      </c>
      <c r="AZ216" s="66">
        <f t="shared" si="87"/>
        <v>0</v>
      </c>
      <c r="BA216" s="66">
        <f t="shared" si="87"/>
        <v>0</v>
      </c>
      <c r="BB216" s="66">
        <f t="shared" si="87"/>
        <v>0</v>
      </c>
      <c r="BC216" s="66">
        <f t="shared" si="87"/>
        <v>0</v>
      </c>
      <c r="BD216" s="66">
        <f t="shared" si="87"/>
        <v>0</v>
      </c>
      <c r="BE216" s="66">
        <f t="shared" si="87"/>
        <v>0</v>
      </c>
      <c r="BF216" s="66">
        <f t="shared" si="87"/>
        <v>0</v>
      </c>
      <c r="BG216" s="66">
        <f t="shared" si="87"/>
        <v>0</v>
      </c>
      <c r="BH216" s="66">
        <f t="shared" si="87"/>
        <v>0</v>
      </c>
      <c r="BI216" s="66">
        <f t="shared" si="87"/>
        <v>0</v>
      </c>
      <c r="BJ216" s="66">
        <f t="shared" si="87"/>
        <v>0</v>
      </c>
      <c r="BK216" s="66">
        <f t="shared" si="87"/>
        <v>0</v>
      </c>
      <c r="BL216" s="66">
        <f t="shared" si="87"/>
        <v>0</v>
      </c>
      <c r="BM216" s="66">
        <f t="shared" si="87"/>
        <v>0</v>
      </c>
      <c r="BN216" s="66">
        <f t="shared" si="87"/>
        <v>0</v>
      </c>
      <c r="BO216" s="66">
        <f t="shared" si="87"/>
        <v>0</v>
      </c>
      <c r="BP216" s="66">
        <f t="shared" si="87"/>
        <v>0</v>
      </c>
      <c r="BQ216" s="66">
        <f t="shared" si="87"/>
        <v>0</v>
      </c>
      <c r="BR216" s="66">
        <f t="shared" si="87"/>
        <v>0</v>
      </c>
      <c r="BS216" s="66">
        <f t="shared" ref="BS216:CS216" si="88">$D216*BS40</f>
        <v>0</v>
      </c>
      <c r="BT216" s="66">
        <f t="shared" si="88"/>
        <v>0</v>
      </c>
      <c r="BU216" s="66">
        <f t="shared" si="88"/>
        <v>0</v>
      </c>
      <c r="BV216" s="66">
        <f t="shared" si="88"/>
        <v>0</v>
      </c>
      <c r="BW216" s="66">
        <f t="shared" si="88"/>
        <v>0</v>
      </c>
      <c r="BX216" s="66">
        <f t="shared" si="88"/>
        <v>0</v>
      </c>
      <c r="BY216" s="66">
        <f t="shared" si="88"/>
        <v>0</v>
      </c>
      <c r="BZ216" s="66">
        <f t="shared" si="88"/>
        <v>0</v>
      </c>
      <c r="CA216" s="66">
        <f t="shared" si="88"/>
        <v>0</v>
      </c>
      <c r="CB216" s="66">
        <f t="shared" si="88"/>
        <v>0</v>
      </c>
      <c r="CC216" s="66">
        <f t="shared" si="88"/>
        <v>0</v>
      </c>
      <c r="CD216" s="66">
        <f t="shared" si="88"/>
        <v>0</v>
      </c>
      <c r="CE216" s="66">
        <f t="shared" si="88"/>
        <v>0</v>
      </c>
      <c r="CF216" s="66">
        <f t="shared" si="88"/>
        <v>0</v>
      </c>
      <c r="CG216" s="66">
        <f t="shared" si="88"/>
        <v>0</v>
      </c>
      <c r="CH216" s="66">
        <f t="shared" si="88"/>
        <v>0</v>
      </c>
      <c r="CI216" s="66">
        <f t="shared" si="88"/>
        <v>0</v>
      </c>
      <c r="CJ216" s="66">
        <f t="shared" si="88"/>
        <v>0</v>
      </c>
      <c r="CK216" s="66">
        <f t="shared" si="88"/>
        <v>0</v>
      </c>
      <c r="CL216" s="66">
        <f t="shared" si="88"/>
        <v>0</v>
      </c>
      <c r="CM216" s="66">
        <f t="shared" si="88"/>
        <v>0</v>
      </c>
      <c r="CN216" s="66">
        <f t="shared" si="88"/>
        <v>0</v>
      </c>
      <c r="CO216" s="66">
        <f t="shared" si="88"/>
        <v>0</v>
      </c>
      <c r="CP216" s="66">
        <f t="shared" si="88"/>
        <v>0</v>
      </c>
      <c r="CQ216" s="66">
        <f t="shared" si="88"/>
        <v>0</v>
      </c>
      <c r="CR216" s="66">
        <f t="shared" si="88"/>
        <v>0</v>
      </c>
      <c r="CS216" s="66">
        <f t="shared" si="88"/>
        <v>0</v>
      </c>
    </row>
    <row r="217" spans="3:98" hidden="1" x14ac:dyDescent="0.35">
      <c r="C217" s="34"/>
      <c r="E217" s="495"/>
      <c r="F217" s="495"/>
      <c r="G217" s="131"/>
      <c r="H217" s="131"/>
      <c r="I217" s="131"/>
      <c r="J217" s="131"/>
      <c r="K217" s="131"/>
      <c r="L217" s="131"/>
      <c r="M217" s="131"/>
      <c r="N217" s="131"/>
      <c r="O217" s="131"/>
      <c r="P217" s="131"/>
      <c r="Q217" s="131"/>
      <c r="R217" s="131"/>
      <c r="S217" s="131"/>
      <c r="T217" s="131"/>
      <c r="U217" s="131"/>
      <c r="V217" s="131"/>
      <c r="W217" s="131"/>
      <c r="X217" s="131"/>
      <c r="Y217" s="131"/>
      <c r="Z217" s="131"/>
      <c r="AA217" s="131"/>
      <c r="AB217" s="131"/>
      <c r="AC217" s="131"/>
      <c r="AD217" s="131"/>
      <c r="AE217" s="131"/>
      <c r="AF217" s="131"/>
      <c r="AG217" s="131"/>
      <c r="AH217" s="131"/>
      <c r="AI217" s="131"/>
      <c r="AJ217" s="131"/>
      <c r="AK217" s="131"/>
      <c r="AL217" s="131"/>
      <c r="AM217" s="131"/>
      <c r="AN217" s="131"/>
      <c r="AO217" s="131"/>
      <c r="AP217" s="131"/>
      <c r="AQ217" s="131"/>
      <c r="AR217" s="131"/>
      <c r="AS217" s="131"/>
      <c r="AT217" s="131"/>
      <c r="AU217" s="131"/>
      <c r="AV217" s="131"/>
      <c r="AW217" s="131"/>
      <c r="AX217" s="131"/>
      <c r="AY217" s="131"/>
      <c r="AZ217" s="131"/>
      <c r="BA217" s="131"/>
      <c r="BB217" s="131"/>
      <c r="BC217" s="131"/>
      <c r="BD217" s="131"/>
      <c r="BE217" s="131"/>
      <c r="BF217" s="131"/>
      <c r="BG217" s="131"/>
      <c r="BH217" s="131"/>
      <c r="BI217" s="131"/>
      <c r="BJ217" s="131"/>
      <c r="BK217" s="131"/>
      <c r="BL217" s="131"/>
      <c r="BM217" s="131"/>
      <c r="BN217" s="131"/>
      <c r="BO217" s="131"/>
      <c r="BP217" s="131"/>
      <c r="BQ217" s="131"/>
      <c r="BR217" s="131"/>
      <c r="BS217" s="131"/>
      <c r="BT217" s="131"/>
      <c r="BU217" s="131"/>
      <c r="BV217" s="131"/>
      <c r="BW217" s="131"/>
      <c r="BX217" s="131"/>
      <c r="BY217" s="131"/>
      <c r="BZ217" s="131"/>
      <c r="CA217" s="131"/>
      <c r="CB217" s="131"/>
      <c r="CC217" s="131"/>
      <c r="CD217" s="131"/>
      <c r="CE217" s="131"/>
      <c r="CF217" s="131"/>
      <c r="CG217" s="131"/>
      <c r="CH217" s="131"/>
      <c r="CI217" s="131"/>
      <c r="CJ217" s="131"/>
      <c r="CK217" s="131"/>
      <c r="CL217" s="131"/>
      <c r="CM217" s="131"/>
      <c r="CN217" s="131"/>
      <c r="CO217" s="131"/>
      <c r="CP217" s="131"/>
      <c r="CQ217" s="131"/>
      <c r="CR217" s="131"/>
      <c r="CS217" s="131"/>
    </row>
    <row r="218" spans="3:98" customFormat="1" hidden="1" x14ac:dyDescent="0.35">
      <c r="C218" s="77" t="str">
        <f>C44</f>
        <v>C. Total operating and maintenance costs</v>
      </c>
      <c r="D218" s="557" t="s">
        <v>23</v>
      </c>
      <c r="E218" s="492">
        <f t="shared" ref="E218:BP218" si="89">SUM(E219:E230)</f>
        <v>0</v>
      </c>
      <c r="F218" s="492">
        <f t="shared" si="89"/>
        <v>0</v>
      </c>
      <c r="G218" s="492">
        <f t="shared" si="89"/>
        <v>0</v>
      </c>
      <c r="H218" s="492">
        <f t="shared" si="89"/>
        <v>0</v>
      </c>
      <c r="I218" s="492">
        <f t="shared" si="89"/>
        <v>0</v>
      </c>
      <c r="J218" s="492">
        <f t="shared" si="89"/>
        <v>0</v>
      </c>
      <c r="K218" s="492">
        <f t="shared" si="89"/>
        <v>0</v>
      </c>
      <c r="L218" s="492">
        <f t="shared" si="89"/>
        <v>0</v>
      </c>
      <c r="M218" s="492">
        <f t="shared" si="89"/>
        <v>0</v>
      </c>
      <c r="N218" s="492">
        <f t="shared" si="89"/>
        <v>0</v>
      </c>
      <c r="O218" s="492">
        <f t="shared" si="89"/>
        <v>0</v>
      </c>
      <c r="P218" s="492">
        <f t="shared" si="89"/>
        <v>0</v>
      </c>
      <c r="Q218" s="492">
        <f t="shared" si="89"/>
        <v>0</v>
      </c>
      <c r="R218" s="492">
        <f t="shared" si="89"/>
        <v>0</v>
      </c>
      <c r="S218" s="492">
        <f t="shared" si="89"/>
        <v>0</v>
      </c>
      <c r="T218" s="492">
        <f t="shared" si="89"/>
        <v>0</v>
      </c>
      <c r="U218" s="492">
        <f t="shared" si="89"/>
        <v>0</v>
      </c>
      <c r="V218" s="492">
        <f t="shared" si="89"/>
        <v>0</v>
      </c>
      <c r="W218" s="492">
        <f t="shared" si="89"/>
        <v>0</v>
      </c>
      <c r="X218" s="492">
        <f t="shared" si="89"/>
        <v>0</v>
      </c>
      <c r="Y218" s="492">
        <f t="shared" si="89"/>
        <v>0</v>
      </c>
      <c r="Z218" s="492">
        <f t="shared" si="89"/>
        <v>0</v>
      </c>
      <c r="AA218" s="492">
        <f t="shared" si="89"/>
        <v>0</v>
      </c>
      <c r="AB218" s="492">
        <f t="shared" si="89"/>
        <v>0</v>
      </c>
      <c r="AC218" s="492">
        <f t="shared" si="89"/>
        <v>0</v>
      </c>
      <c r="AD218" s="492">
        <f t="shared" si="89"/>
        <v>0</v>
      </c>
      <c r="AE218" s="492">
        <f t="shared" si="89"/>
        <v>0</v>
      </c>
      <c r="AF218" s="492">
        <f t="shared" si="89"/>
        <v>0</v>
      </c>
      <c r="AG218" s="492">
        <f t="shared" si="89"/>
        <v>0</v>
      </c>
      <c r="AH218" s="492">
        <f t="shared" si="89"/>
        <v>0</v>
      </c>
      <c r="AI218" s="492">
        <f t="shared" si="89"/>
        <v>0</v>
      </c>
      <c r="AJ218" s="492">
        <f t="shared" si="89"/>
        <v>0</v>
      </c>
      <c r="AK218" s="492">
        <f t="shared" si="89"/>
        <v>0</v>
      </c>
      <c r="AL218" s="492">
        <f t="shared" si="89"/>
        <v>0</v>
      </c>
      <c r="AM218" s="492">
        <f t="shared" si="89"/>
        <v>0</v>
      </c>
      <c r="AN218" s="492">
        <f t="shared" si="89"/>
        <v>0</v>
      </c>
      <c r="AO218" s="492">
        <f t="shared" si="89"/>
        <v>0</v>
      </c>
      <c r="AP218" s="492">
        <f t="shared" si="89"/>
        <v>0</v>
      </c>
      <c r="AQ218" s="492">
        <f t="shared" si="89"/>
        <v>0</v>
      </c>
      <c r="AR218" s="492">
        <f t="shared" si="89"/>
        <v>0</v>
      </c>
      <c r="AS218" s="492">
        <f t="shared" si="89"/>
        <v>0</v>
      </c>
      <c r="AT218" s="492">
        <f t="shared" si="89"/>
        <v>0</v>
      </c>
      <c r="AU218" s="492">
        <f t="shared" si="89"/>
        <v>0</v>
      </c>
      <c r="AV218" s="492">
        <f t="shared" si="89"/>
        <v>0</v>
      </c>
      <c r="AW218" s="492">
        <f t="shared" si="89"/>
        <v>0</v>
      </c>
      <c r="AX218" s="492">
        <f t="shared" si="89"/>
        <v>0</v>
      </c>
      <c r="AY218" s="492">
        <f t="shared" si="89"/>
        <v>0</v>
      </c>
      <c r="AZ218" s="492">
        <f t="shared" si="89"/>
        <v>0</v>
      </c>
      <c r="BA218" s="492">
        <f t="shared" si="89"/>
        <v>0</v>
      </c>
      <c r="BB218" s="492">
        <f t="shared" si="89"/>
        <v>0</v>
      </c>
      <c r="BC218" s="492">
        <f t="shared" si="89"/>
        <v>0</v>
      </c>
      <c r="BD218" s="492">
        <f t="shared" si="89"/>
        <v>0</v>
      </c>
      <c r="BE218" s="492">
        <f t="shared" si="89"/>
        <v>0</v>
      </c>
      <c r="BF218" s="492">
        <f t="shared" si="89"/>
        <v>0</v>
      </c>
      <c r="BG218" s="492">
        <f t="shared" si="89"/>
        <v>0</v>
      </c>
      <c r="BH218" s="492">
        <f t="shared" si="89"/>
        <v>0</v>
      </c>
      <c r="BI218" s="492">
        <f t="shared" si="89"/>
        <v>0</v>
      </c>
      <c r="BJ218" s="492">
        <f t="shared" si="89"/>
        <v>0</v>
      </c>
      <c r="BK218" s="492">
        <f t="shared" si="89"/>
        <v>0</v>
      </c>
      <c r="BL218" s="492">
        <f t="shared" si="89"/>
        <v>0</v>
      </c>
      <c r="BM218" s="492">
        <f t="shared" si="89"/>
        <v>0</v>
      </c>
      <c r="BN218" s="492">
        <f t="shared" si="89"/>
        <v>0</v>
      </c>
      <c r="BO218" s="492">
        <f t="shared" si="89"/>
        <v>0</v>
      </c>
      <c r="BP218" s="492">
        <f t="shared" si="89"/>
        <v>0</v>
      </c>
      <c r="BQ218" s="492">
        <f t="shared" ref="BQ218:CS218" si="90">SUM(BQ219:BQ230)</f>
        <v>0</v>
      </c>
      <c r="BR218" s="492">
        <f t="shared" si="90"/>
        <v>0</v>
      </c>
      <c r="BS218" s="492">
        <f t="shared" si="90"/>
        <v>0</v>
      </c>
      <c r="BT218" s="492">
        <f t="shared" si="90"/>
        <v>0</v>
      </c>
      <c r="BU218" s="492">
        <f t="shared" si="90"/>
        <v>0</v>
      </c>
      <c r="BV218" s="492">
        <f t="shared" si="90"/>
        <v>0</v>
      </c>
      <c r="BW218" s="492">
        <f t="shared" si="90"/>
        <v>0</v>
      </c>
      <c r="BX218" s="492">
        <f t="shared" si="90"/>
        <v>0</v>
      </c>
      <c r="BY218" s="492">
        <f t="shared" si="90"/>
        <v>0</v>
      </c>
      <c r="BZ218" s="492">
        <f t="shared" si="90"/>
        <v>0</v>
      </c>
      <c r="CA218" s="492">
        <f t="shared" si="90"/>
        <v>0</v>
      </c>
      <c r="CB218" s="492">
        <f t="shared" si="90"/>
        <v>0</v>
      </c>
      <c r="CC218" s="492">
        <f t="shared" si="90"/>
        <v>0</v>
      </c>
      <c r="CD218" s="492">
        <f t="shared" si="90"/>
        <v>0</v>
      </c>
      <c r="CE218" s="492">
        <f t="shared" si="90"/>
        <v>0</v>
      </c>
      <c r="CF218" s="492">
        <f t="shared" si="90"/>
        <v>0</v>
      </c>
      <c r="CG218" s="492">
        <f t="shared" si="90"/>
        <v>0</v>
      </c>
      <c r="CH218" s="492">
        <f t="shared" si="90"/>
        <v>0</v>
      </c>
      <c r="CI218" s="492">
        <f t="shared" si="90"/>
        <v>0</v>
      </c>
      <c r="CJ218" s="492">
        <f t="shared" si="90"/>
        <v>0</v>
      </c>
      <c r="CK218" s="492">
        <f t="shared" si="90"/>
        <v>0</v>
      </c>
      <c r="CL218" s="492">
        <f t="shared" si="90"/>
        <v>0</v>
      </c>
      <c r="CM218" s="492">
        <f t="shared" si="90"/>
        <v>0</v>
      </c>
      <c r="CN218" s="492">
        <f t="shared" si="90"/>
        <v>0</v>
      </c>
      <c r="CO218" s="492">
        <f t="shared" si="90"/>
        <v>0</v>
      </c>
      <c r="CP218" s="492">
        <f t="shared" si="90"/>
        <v>0</v>
      </c>
      <c r="CQ218" s="492">
        <f t="shared" si="90"/>
        <v>0</v>
      </c>
      <c r="CR218" s="492">
        <f t="shared" si="90"/>
        <v>0</v>
      </c>
      <c r="CS218" s="492">
        <f t="shared" si="90"/>
        <v>0</v>
      </c>
      <c r="CT218" s="13"/>
    </row>
    <row r="219" spans="3:98" customFormat="1" hidden="1" x14ac:dyDescent="0.35">
      <c r="C219" s="81" t="str">
        <f t="shared" ref="C219:C229" si="91">IF(OR(ISBLANK(C45),C45="Spare"),"",C45)</f>
        <v/>
      </c>
      <c r="D219" s="17" t="str">
        <f t="shared" ref="D219:D230" si="92">D45</f>
        <v/>
      </c>
      <c r="E219" s="492">
        <f>G219+NPV(G.Asm!$F$40,H219:INDEX(H219:CS219,RP))</f>
        <v>0</v>
      </c>
      <c r="F219" s="492">
        <f t="shared" ref="F219:F230" si="93">SUMIF($G$4:$CS$4,"&lt;="&amp;RP,G219:CS219)</f>
        <v>0</v>
      </c>
      <c r="G219" s="66">
        <f t="shared" ref="G219:BR222" si="94">IFERROR($D219*G45,0)</f>
        <v>0</v>
      </c>
      <c r="H219" s="66">
        <f t="shared" si="94"/>
        <v>0</v>
      </c>
      <c r="I219" s="66">
        <f t="shared" si="94"/>
        <v>0</v>
      </c>
      <c r="J219" s="66">
        <f t="shared" si="94"/>
        <v>0</v>
      </c>
      <c r="K219" s="66">
        <f t="shared" si="94"/>
        <v>0</v>
      </c>
      <c r="L219" s="66">
        <f t="shared" si="94"/>
        <v>0</v>
      </c>
      <c r="M219" s="66">
        <f t="shared" si="94"/>
        <v>0</v>
      </c>
      <c r="N219" s="66">
        <f t="shared" si="94"/>
        <v>0</v>
      </c>
      <c r="O219" s="66">
        <f t="shared" si="94"/>
        <v>0</v>
      </c>
      <c r="P219" s="66">
        <f t="shared" si="94"/>
        <v>0</v>
      </c>
      <c r="Q219" s="66">
        <f t="shared" si="94"/>
        <v>0</v>
      </c>
      <c r="R219" s="66">
        <f t="shared" si="94"/>
        <v>0</v>
      </c>
      <c r="S219" s="66">
        <f t="shared" si="94"/>
        <v>0</v>
      </c>
      <c r="T219" s="66">
        <f t="shared" si="94"/>
        <v>0</v>
      </c>
      <c r="U219" s="66">
        <f t="shared" si="94"/>
        <v>0</v>
      </c>
      <c r="V219" s="66">
        <f t="shared" si="94"/>
        <v>0</v>
      </c>
      <c r="W219" s="66">
        <f t="shared" si="94"/>
        <v>0</v>
      </c>
      <c r="X219" s="66">
        <f t="shared" si="94"/>
        <v>0</v>
      </c>
      <c r="Y219" s="66">
        <f t="shared" si="94"/>
        <v>0</v>
      </c>
      <c r="Z219" s="66">
        <f t="shared" si="94"/>
        <v>0</v>
      </c>
      <c r="AA219" s="66">
        <f t="shared" si="94"/>
        <v>0</v>
      </c>
      <c r="AB219" s="66">
        <f t="shared" si="94"/>
        <v>0</v>
      </c>
      <c r="AC219" s="66">
        <f t="shared" si="94"/>
        <v>0</v>
      </c>
      <c r="AD219" s="66">
        <f t="shared" si="94"/>
        <v>0</v>
      </c>
      <c r="AE219" s="66">
        <f t="shared" si="94"/>
        <v>0</v>
      </c>
      <c r="AF219" s="66">
        <f t="shared" si="94"/>
        <v>0</v>
      </c>
      <c r="AG219" s="66">
        <f t="shared" si="94"/>
        <v>0</v>
      </c>
      <c r="AH219" s="66">
        <f t="shared" si="94"/>
        <v>0</v>
      </c>
      <c r="AI219" s="66">
        <f t="shared" si="94"/>
        <v>0</v>
      </c>
      <c r="AJ219" s="66">
        <f t="shared" si="94"/>
        <v>0</v>
      </c>
      <c r="AK219" s="66">
        <f t="shared" si="94"/>
        <v>0</v>
      </c>
      <c r="AL219" s="66">
        <f t="shared" si="94"/>
        <v>0</v>
      </c>
      <c r="AM219" s="66">
        <f t="shared" si="94"/>
        <v>0</v>
      </c>
      <c r="AN219" s="66">
        <f t="shared" si="94"/>
        <v>0</v>
      </c>
      <c r="AO219" s="66">
        <f t="shared" si="94"/>
        <v>0</v>
      </c>
      <c r="AP219" s="66">
        <f t="shared" si="94"/>
        <v>0</v>
      </c>
      <c r="AQ219" s="66">
        <f t="shared" si="94"/>
        <v>0</v>
      </c>
      <c r="AR219" s="66">
        <f t="shared" si="94"/>
        <v>0</v>
      </c>
      <c r="AS219" s="66">
        <f t="shared" si="94"/>
        <v>0</v>
      </c>
      <c r="AT219" s="66">
        <f t="shared" si="94"/>
        <v>0</v>
      </c>
      <c r="AU219" s="66">
        <f t="shared" si="94"/>
        <v>0</v>
      </c>
      <c r="AV219" s="66">
        <f t="shared" si="94"/>
        <v>0</v>
      </c>
      <c r="AW219" s="66">
        <f t="shared" si="94"/>
        <v>0</v>
      </c>
      <c r="AX219" s="66">
        <f t="shared" si="94"/>
        <v>0</v>
      </c>
      <c r="AY219" s="66">
        <f t="shared" si="94"/>
        <v>0</v>
      </c>
      <c r="AZ219" s="66">
        <f t="shared" si="94"/>
        <v>0</v>
      </c>
      <c r="BA219" s="66">
        <f t="shared" si="94"/>
        <v>0</v>
      </c>
      <c r="BB219" s="66">
        <f t="shared" si="94"/>
        <v>0</v>
      </c>
      <c r="BC219" s="66">
        <f t="shared" si="94"/>
        <v>0</v>
      </c>
      <c r="BD219" s="66">
        <f t="shared" si="94"/>
        <v>0</v>
      </c>
      <c r="BE219" s="66">
        <f t="shared" si="94"/>
        <v>0</v>
      </c>
      <c r="BF219" s="66">
        <f t="shared" si="94"/>
        <v>0</v>
      </c>
      <c r="BG219" s="66">
        <f t="shared" si="94"/>
        <v>0</v>
      </c>
      <c r="BH219" s="66">
        <f t="shared" si="94"/>
        <v>0</v>
      </c>
      <c r="BI219" s="66">
        <f t="shared" si="94"/>
        <v>0</v>
      </c>
      <c r="BJ219" s="66">
        <f t="shared" si="94"/>
        <v>0</v>
      </c>
      <c r="BK219" s="66">
        <f t="shared" si="94"/>
        <v>0</v>
      </c>
      <c r="BL219" s="66">
        <f t="shared" si="94"/>
        <v>0</v>
      </c>
      <c r="BM219" s="66">
        <f t="shared" si="94"/>
        <v>0</v>
      </c>
      <c r="BN219" s="66">
        <f t="shared" si="94"/>
        <v>0</v>
      </c>
      <c r="BO219" s="66">
        <f t="shared" si="94"/>
        <v>0</v>
      </c>
      <c r="BP219" s="66">
        <f t="shared" si="94"/>
        <v>0</v>
      </c>
      <c r="BQ219" s="66">
        <f t="shared" si="94"/>
        <v>0</v>
      </c>
      <c r="BR219" s="66">
        <f t="shared" si="94"/>
        <v>0</v>
      </c>
      <c r="BS219" s="66">
        <f t="shared" ref="BS219:CS228" si="95">IFERROR($D219*BS45,0)</f>
        <v>0</v>
      </c>
      <c r="BT219" s="66">
        <f t="shared" si="95"/>
        <v>0</v>
      </c>
      <c r="BU219" s="66">
        <f t="shared" si="95"/>
        <v>0</v>
      </c>
      <c r="BV219" s="66">
        <f t="shared" si="95"/>
        <v>0</v>
      </c>
      <c r="BW219" s="66">
        <f t="shared" si="95"/>
        <v>0</v>
      </c>
      <c r="BX219" s="66">
        <f t="shared" si="95"/>
        <v>0</v>
      </c>
      <c r="BY219" s="66">
        <f t="shared" si="95"/>
        <v>0</v>
      </c>
      <c r="BZ219" s="66">
        <f t="shared" si="95"/>
        <v>0</v>
      </c>
      <c r="CA219" s="66">
        <f t="shared" si="95"/>
        <v>0</v>
      </c>
      <c r="CB219" s="66">
        <f t="shared" si="95"/>
        <v>0</v>
      </c>
      <c r="CC219" s="66">
        <f t="shared" si="95"/>
        <v>0</v>
      </c>
      <c r="CD219" s="66">
        <f t="shared" si="95"/>
        <v>0</v>
      </c>
      <c r="CE219" s="66">
        <f t="shared" si="95"/>
        <v>0</v>
      </c>
      <c r="CF219" s="66">
        <f t="shared" si="95"/>
        <v>0</v>
      </c>
      <c r="CG219" s="66">
        <f t="shared" si="95"/>
        <v>0</v>
      </c>
      <c r="CH219" s="66">
        <f t="shared" si="95"/>
        <v>0</v>
      </c>
      <c r="CI219" s="66">
        <f t="shared" si="95"/>
        <v>0</v>
      </c>
      <c r="CJ219" s="66">
        <f t="shared" si="95"/>
        <v>0</v>
      </c>
      <c r="CK219" s="66">
        <f t="shared" si="95"/>
        <v>0</v>
      </c>
      <c r="CL219" s="66">
        <f t="shared" si="95"/>
        <v>0</v>
      </c>
      <c r="CM219" s="66">
        <f t="shared" si="95"/>
        <v>0</v>
      </c>
      <c r="CN219" s="66">
        <f t="shared" si="95"/>
        <v>0</v>
      </c>
      <c r="CO219" s="66">
        <f t="shared" si="95"/>
        <v>0</v>
      </c>
      <c r="CP219" s="66">
        <f t="shared" si="95"/>
        <v>0</v>
      </c>
      <c r="CQ219" s="66">
        <f t="shared" si="95"/>
        <v>0</v>
      </c>
      <c r="CR219" s="66">
        <f t="shared" si="95"/>
        <v>0</v>
      </c>
      <c r="CS219" s="66">
        <f t="shared" si="95"/>
        <v>0</v>
      </c>
      <c r="CT219" s="3"/>
    </row>
    <row r="220" spans="3:98" customFormat="1" hidden="1" x14ac:dyDescent="0.35">
      <c r="C220" s="81" t="str">
        <f t="shared" si="91"/>
        <v/>
      </c>
      <c r="D220" s="17" t="str">
        <f t="shared" si="92"/>
        <v/>
      </c>
      <c r="E220" s="492">
        <f>G220+NPV(G.Asm!$F$40,H220:INDEX(H220:CS220,RP))</f>
        <v>0</v>
      </c>
      <c r="F220" s="492">
        <f t="shared" si="93"/>
        <v>0</v>
      </c>
      <c r="G220" s="66">
        <f t="shared" si="94"/>
        <v>0</v>
      </c>
      <c r="H220" s="66">
        <f t="shared" si="94"/>
        <v>0</v>
      </c>
      <c r="I220" s="66">
        <f t="shared" si="94"/>
        <v>0</v>
      </c>
      <c r="J220" s="66">
        <f t="shared" si="94"/>
        <v>0</v>
      </c>
      <c r="K220" s="66">
        <f t="shared" si="94"/>
        <v>0</v>
      </c>
      <c r="L220" s="66">
        <f t="shared" si="94"/>
        <v>0</v>
      </c>
      <c r="M220" s="66">
        <f t="shared" si="94"/>
        <v>0</v>
      </c>
      <c r="N220" s="66">
        <f t="shared" si="94"/>
        <v>0</v>
      </c>
      <c r="O220" s="66">
        <f t="shared" si="94"/>
        <v>0</v>
      </c>
      <c r="P220" s="66">
        <f t="shared" si="94"/>
        <v>0</v>
      </c>
      <c r="Q220" s="66">
        <f t="shared" si="94"/>
        <v>0</v>
      </c>
      <c r="R220" s="66">
        <f t="shared" si="94"/>
        <v>0</v>
      </c>
      <c r="S220" s="66">
        <f t="shared" si="94"/>
        <v>0</v>
      </c>
      <c r="T220" s="66">
        <f t="shared" si="94"/>
        <v>0</v>
      </c>
      <c r="U220" s="66">
        <f t="shared" si="94"/>
        <v>0</v>
      </c>
      <c r="V220" s="66">
        <f t="shared" si="94"/>
        <v>0</v>
      </c>
      <c r="W220" s="66">
        <f t="shared" si="94"/>
        <v>0</v>
      </c>
      <c r="X220" s="66">
        <f t="shared" si="94"/>
        <v>0</v>
      </c>
      <c r="Y220" s="66">
        <f t="shared" si="94"/>
        <v>0</v>
      </c>
      <c r="Z220" s="66">
        <f t="shared" si="94"/>
        <v>0</v>
      </c>
      <c r="AA220" s="66">
        <f t="shared" si="94"/>
        <v>0</v>
      </c>
      <c r="AB220" s="66">
        <f t="shared" si="94"/>
        <v>0</v>
      </c>
      <c r="AC220" s="66">
        <f t="shared" si="94"/>
        <v>0</v>
      </c>
      <c r="AD220" s="66">
        <f t="shared" si="94"/>
        <v>0</v>
      </c>
      <c r="AE220" s="66">
        <f t="shared" si="94"/>
        <v>0</v>
      </c>
      <c r="AF220" s="66">
        <f t="shared" si="94"/>
        <v>0</v>
      </c>
      <c r="AG220" s="66">
        <f t="shared" si="94"/>
        <v>0</v>
      </c>
      <c r="AH220" s="66">
        <f t="shared" si="94"/>
        <v>0</v>
      </c>
      <c r="AI220" s="66">
        <f t="shared" si="94"/>
        <v>0</v>
      </c>
      <c r="AJ220" s="66">
        <f t="shared" si="94"/>
        <v>0</v>
      </c>
      <c r="AK220" s="66">
        <f t="shared" si="94"/>
        <v>0</v>
      </c>
      <c r="AL220" s="66">
        <f t="shared" si="94"/>
        <v>0</v>
      </c>
      <c r="AM220" s="66">
        <f t="shared" si="94"/>
        <v>0</v>
      </c>
      <c r="AN220" s="66">
        <f t="shared" si="94"/>
        <v>0</v>
      </c>
      <c r="AO220" s="66">
        <f t="shared" si="94"/>
        <v>0</v>
      </c>
      <c r="AP220" s="66">
        <f t="shared" si="94"/>
        <v>0</v>
      </c>
      <c r="AQ220" s="66">
        <f t="shared" si="94"/>
        <v>0</v>
      </c>
      <c r="AR220" s="66">
        <f t="shared" si="94"/>
        <v>0</v>
      </c>
      <c r="AS220" s="66">
        <f t="shared" si="94"/>
        <v>0</v>
      </c>
      <c r="AT220" s="66">
        <f t="shared" si="94"/>
        <v>0</v>
      </c>
      <c r="AU220" s="66">
        <f t="shared" si="94"/>
        <v>0</v>
      </c>
      <c r="AV220" s="66">
        <f t="shared" si="94"/>
        <v>0</v>
      </c>
      <c r="AW220" s="66">
        <f t="shared" si="94"/>
        <v>0</v>
      </c>
      <c r="AX220" s="66">
        <f t="shared" si="94"/>
        <v>0</v>
      </c>
      <c r="AY220" s="66">
        <f t="shared" si="94"/>
        <v>0</v>
      </c>
      <c r="AZ220" s="66">
        <f t="shared" si="94"/>
        <v>0</v>
      </c>
      <c r="BA220" s="66">
        <f t="shared" si="94"/>
        <v>0</v>
      </c>
      <c r="BB220" s="66">
        <f t="shared" si="94"/>
        <v>0</v>
      </c>
      <c r="BC220" s="66">
        <f t="shared" si="94"/>
        <v>0</v>
      </c>
      <c r="BD220" s="66">
        <f t="shared" si="94"/>
        <v>0</v>
      </c>
      <c r="BE220" s="66">
        <f t="shared" si="94"/>
        <v>0</v>
      </c>
      <c r="BF220" s="66">
        <f t="shared" si="94"/>
        <v>0</v>
      </c>
      <c r="BG220" s="66">
        <f t="shared" si="94"/>
        <v>0</v>
      </c>
      <c r="BH220" s="66">
        <f t="shared" si="94"/>
        <v>0</v>
      </c>
      <c r="BI220" s="66">
        <f t="shared" si="94"/>
        <v>0</v>
      </c>
      <c r="BJ220" s="66">
        <f t="shared" si="94"/>
        <v>0</v>
      </c>
      <c r="BK220" s="66">
        <f t="shared" si="94"/>
        <v>0</v>
      </c>
      <c r="BL220" s="66">
        <f t="shared" si="94"/>
        <v>0</v>
      </c>
      <c r="BM220" s="66">
        <f t="shared" si="94"/>
        <v>0</v>
      </c>
      <c r="BN220" s="66">
        <f t="shared" si="94"/>
        <v>0</v>
      </c>
      <c r="BO220" s="66">
        <f t="shared" si="94"/>
        <v>0</v>
      </c>
      <c r="BP220" s="66">
        <f t="shared" si="94"/>
        <v>0</v>
      </c>
      <c r="BQ220" s="66">
        <f t="shared" si="94"/>
        <v>0</v>
      </c>
      <c r="BR220" s="66">
        <f t="shared" si="94"/>
        <v>0</v>
      </c>
      <c r="BS220" s="66">
        <f t="shared" si="95"/>
        <v>0</v>
      </c>
      <c r="BT220" s="66">
        <f t="shared" si="95"/>
        <v>0</v>
      </c>
      <c r="BU220" s="66">
        <f t="shared" si="95"/>
        <v>0</v>
      </c>
      <c r="BV220" s="66">
        <f t="shared" si="95"/>
        <v>0</v>
      </c>
      <c r="BW220" s="66">
        <f t="shared" si="95"/>
        <v>0</v>
      </c>
      <c r="BX220" s="66">
        <f t="shared" si="95"/>
        <v>0</v>
      </c>
      <c r="BY220" s="66">
        <f t="shared" si="95"/>
        <v>0</v>
      </c>
      <c r="BZ220" s="66">
        <f t="shared" si="95"/>
        <v>0</v>
      </c>
      <c r="CA220" s="66">
        <f t="shared" si="95"/>
        <v>0</v>
      </c>
      <c r="CB220" s="66">
        <f t="shared" si="95"/>
        <v>0</v>
      </c>
      <c r="CC220" s="66">
        <f t="shared" si="95"/>
        <v>0</v>
      </c>
      <c r="CD220" s="66">
        <f t="shared" si="95"/>
        <v>0</v>
      </c>
      <c r="CE220" s="66">
        <f t="shared" si="95"/>
        <v>0</v>
      </c>
      <c r="CF220" s="66">
        <f t="shared" si="95"/>
        <v>0</v>
      </c>
      <c r="CG220" s="66">
        <f t="shared" si="95"/>
        <v>0</v>
      </c>
      <c r="CH220" s="66">
        <f t="shared" si="95"/>
        <v>0</v>
      </c>
      <c r="CI220" s="66">
        <f t="shared" si="95"/>
        <v>0</v>
      </c>
      <c r="CJ220" s="66">
        <f t="shared" si="95"/>
        <v>0</v>
      </c>
      <c r="CK220" s="66">
        <f t="shared" si="95"/>
        <v>0</v>
      </c>
      <c r="CL220" s="66">
        <f t="shared" si="95"/>
        <v>0</v>
      </c>
      <c r="CM220" s="66">
        <f t="shared" si="95"/>
        <v>0</v>
      </c>
      <c r="CN220" s="66">
        <f t="shared" si="95"/>
        <v>0</v>
      </c>
      <c r="CO220" s="66">
        <f t="shared" si="95"/>
        <v>0</v>
      </c>
      <c r="CP220" s="66">
        <f t="shared" si="95"/>
        <v>0</v>
      </c>
      <c r="CQ220" s="66">
        <f t="shared" si="95"/>
        <v>0</v>
      </c>
      <c r="CR220" s="66">
        <f t="shared" si="95"/>
        <v>0</v>
      </c>
      <c r="CS220" s="66">
        <f t="shared" si="95"/>
        <v>0</v>
      </c>
      <c r="CT220" s="3"/>
    </row>
    <row r="221" spans="3:98" customFormat="1" hidden="1" x14ac:dyDescent="0.35">
      <c r="C221" s="81" t="str">
        <f t="shared" si="91"/>
        <v/>
      </c>
      <c r="D221" s="17" t="str">
        <f t="shared" si="92"/>
        <v/>
      </c>
      <c r="E221" s="492">
        <f>G221+NPV(G.Asm!$F$40,H221:INDEX(H221:CS221,RP))</f>
        <v>0</v>
      </c>
      <c r="F221" s="492">
        <f t="shared" si="93"/>
        <v>0</v>
      </c>
      <c r="G221" s="66">
        <f t="shared" si="94"/>
        <v>0</v>
      </c>
      <c r="H221" s="66">
        <f t="shared" si="94"/>
        <v>0</v>
      </c>
      <c r="I221" s="66">
        <f t="shared" si="94"/>
        <v>0</v>
      </c>
      <c r="J221" s="66">
        <f t="shared" si="94"/>
        <v>0</v>
      </c>
      <c r="K221" s="66">
        <f t="shared" si="94"/>
        <v>0</v>
      </c>
      <c r="L221" s="66">
        <f t="shared" si="94"/>
        <v>0</v>
      </c>
      <c r="M221" s="66">
        <f t="shared" si="94"/>
        <v>0</v>
      </c>
      <c r="N221" s="66">
        <f t="shared" si="94"/>
        <v>0</v>
      </c>
      <c r="O221" s="66">
        <f t="shared" si="94"/>
        <v>0</v>
      </c>
      <c r="P221" s="66">
        <f t="shared" si="94"/>
        <v>0</v>
      </c>
      <c r="Q221" s="66">
        <f t="shared" si="94"/>
        <v>0</v>
      </c>
      <c r="R221" s="66">
        <f t="shared" si="94"/>
        <v>0</v>
      </c>
      <c r="S221" s="66">
        <f t="shared" si="94"/>
        <v>0</v>
      </c>
      <c r="T221" s="66">
        <f t="shared" si="94"/>
        <v>0</v>
      </c>
      <c r="U221" s="66">
        <f t="shared" si="94"/>
        <v>0</v>
      </c>
      <c r="V221" s="66">
        <f t="shared" si="94"/>
        <v>0</v>
      </c>
      <c r="W221" s="66">
        <f t="shared" si="94"/>
        <v>0</v>
      </c>
      <c r="X221" s="66">
        <f t="shared" si="94"/>
        <v>0</v>
      </c>
      <c r="Y221" s="66">
        <f t="shared" si="94"/>
        <v>0</v>
      </c>
      <c r="Z221" s="66">
        <f t="shared" si="94"/>
        <v>0</v>
      </c>
      <c r="AA221" s="66">
        <f t="shared" si="94"/>
        <v>0</v>
      </c>
      <c r="AB221" s="66">
        <f t="shared" si="94"/>
        <v>0</v>
      </c>
      <c r="AC221" s="66">
        <f t="shared" si="94"/>
        <v>0</v>
      </c>
      <c r="AD221" s="66">
        <f t="shared" si="94"/>
        <v>0</v>
      </c>
      <c r="AE221" s="66">
        <f t="shared" si="94"/>
        <v>0</v>
      </c>
      <c r="AF221" s="66">
        <f t="shared" si="94"/>
        <v>0</v>
      </c>
      <c r="AG221" s="66">
        <f t="shared" si="94"/>
        <v>0</v>
      </c>
      <c r="AH221" s="66">
        <f t="shared" si="94"/>
        <v>0</v>
      </c>
      <c r="AI221" s="66">
        <f t="shared" si="94"/>
        <v>0</v>
      </c>
      <c r="AJ221" s="66">
        <f t="shared" si="94"/>
        <v>0</v>
      </c>
      <c r="AK221" s="66">
        <f t="shared" si="94"/>
        <v>0</v>
      </c>
      <c r="AL221" s="66">
        <f t="shared" si="94"/>
        <v>0</v>
      </c>
      <c r="AM221" s="66">
        <f t="shared" si="94"/>
        <v>0</v>
      </c>
      <c r="AN221" s="66">
        <f t="shared" si="94"/>
        <v>0</v>
      </c>
      <c r="AO221" s="66">
        <f t="shared" si="94"/>
        <v>0</v>
      </c>
      <c r="AP221" s="66">
        <f t="shared" si="94"/>
        <v>0</v>
      </c>
      <c r="AQ221" s="66">
        <f t="shared" si="94"/>
        <v>0</v>
      </c>
      <c r="AR221" s="66">
        <f t="shared" si="94"/>
        <v>0</v>
      </c>
      <c r="AS221" s="66">
        <f t="shared" si="94"/>
        <v>0</v>
      </c>
      <c r="AT221" s="66">
        <f t="shared" si="94"/>
        <v>0</v>
      </c>
      <c r="AU221" s="66">
        <f t="shared" si="94"/>
        <v>0</v>
      </c>
      <c r="AV221" s="66">
        <f t="shared" si="94"/>
        <v>0</v>
      </c>
      <c r="AW221" s="66">
        <f t="shared" si="94"/>
        <v>0</v>
      </c>
      <c r="AX221" s="66">
        <f t="shared" si="94"/>
        <v>0</v>
      </c>
      <c r="AY221" s="66">
        <f t="shared" si="94"/>
        <v>0</v>
      </c>
      <c r="AZ221" s="66">
        <f t="shared" si="94"/>
        <v>0</v>
      </c>
      <c r="BA221" s="66">
        <f t="shared" si="94"/>
        <v>0</v>
      </c>
      <c r="BB221" s="66">
        <f t="shared" si="94"/>
        <v>0</v>
      </c>
      <c r="BC221" s="66">
        <f t="shared" si="94"/>
        <v>0</v>
      </c>
      <c r="BD221" s="66">
        <f t="shared" si="94"/>
        <v>0</v>
      </c>
      <c r="BE221" s="66">
        <f t="shared" si="94"/>
        <v>0</v>
      </c>
      <c r="BF221" s="66">
        <f t="shared" si="94"/>
        <v>0</v>
      </c>
      <c r="BG221" s="66">
        <f t="shared" si="94"/>
        <v>0</v>
      </c>
      <c r="BH221" s="66">
        <f t="shared" si="94"/>
        <v>0</v>
      </c>
      <c r="BI221" s="66">
        <f t="shared" si="94"/>
        <v>0</v>
      </c>
      <c r="BJ221" s="66">
        <f t="shared" si="94"/>
        <v>0</v>
      </c>
      <c r="BK221" s="66">
        <f t="shared" si="94"/>
        <v>0</v>
      </c>
      <c r="BL221" s="66">
        <f t="shared" si="94"/>
        <v>0</v>
      </c>
      <c r="BM221" s="66">
        <f t="shared" si="94"/>
        <v>0</v>
      </c>
      <c r="BN221" s="66">
        <f t="shared" si="94"/>
        <v>0</v>
      </c>
      <c r="BO221" s="66">
        <f t="shared" si="94"/>
        <v>0</v>
      </c>
      <c r="BP221" s="66">
        <f t="shared" si="94"/>
        <v>0</v>
      </c>
      <c r="BQ221" s="66">
        <f t="shared" si="94"/>
        <v>0</v>
      </c>
      <c r="BR221" s="66">
        <f t="shared" si="94"/>
        <v>0</v>
      </c>
      <c r="BS221" s="66">
        <f t="shared" si="95"/>
        <v>0</v>
      </c>
      <c r="BT221" s="66">
        <f t="shared" si="95"/>
        <v>0</v>
      </c>
      <c r="BU221" s="66">
        <f t="shared" si="95"/>
        <v>0</v>
      </c>
      <c r="BV221" s="66">
        <f t="shared" si="95"/>
        <v>0</v>
      </c>
      <c r="BW221" s="66">
        <f t="shared" si="95"/>
        <v>0</v>
      </c>
      <c r="BX221" s="66">
        <f t="shared" si="95"/>
        <v>0</v>
      </c>
      <c r="BY221" s="66">
        <f t="shared" si="95"/>
        <v>0</v>
      </c>
      <c r="BZ221" s="66">
        <f t="shared" si="95"/>
        <v>0</v>
      </c>
      <c r="CA221" s="66">
        <f t="shared" si="95"/>
        <v>0</v>
      </c>
      <c r="CB221" s="66">
        <f t="shared" si="95"/>
        <v>0</v>
      </c>
      <c r="CC221" s="66">
        <f t="shared" si="95"/>
        <v>0</v>
      </c>
      <c r="CD221" s="66">
        <f t="shared" si="95"/>
        <v>0</v>
      </c>
      <c r="CE221" s="66">
        <f t="shared" si="95"/>
        <v>0</v>
      </c>
      <c r="CF221" s="66">
        <f t="shared" si="95"/>
        <v>0</v>
      </c>
      <c r="CG221" s="66">
        <f t="shared" si="95"/>
        <v>0</v>
      </c>
      <c r="CH221" s="66">
        <f t="shared" si="95"/>
        <v>0</v>
      </c>
      <c r="CI221" s="66">
        <f t="shared" si="95"/>
        <v>0</v>
      </c>
      <c r="CJ221" s="66">
        <f t="shared" si="95"/>
        <v>0</v>
      </c>
      <c r="CK221" s="66">
        <f t="shared" si="95"/>
        <v>0</v>
      </c>
      <c r="CL221" s="66">
        <f t="shared" si="95"/>
        <v>0</v>
      </c>
      <c r="CM221" s="66">
        <f t="shared" si="95"/>
        <v>0</v>
      </c>
      <c r="CN221" s="66">
        <f t="shared" si="95"/>
        <v>0</v>
      </c>
      <c r="CO221" s="66">
        <f t="shared" si="95"/>
        <v>0</v>
      </c>
      <c r="CP221" s="66">
        <f t="shared" si="95"/>
        <v>0</v>
      </c>
      <c r="CQ221" s="66">
        <f t="shared" si="95"/>
        <v>0</v>
      </c>
      <c r="CR221" s="66">
        <f t="shared" si="95"/>
        <v>0</v>
      </c>
      <c r="CS221" s="66">
        <f t="shared" si="95"/>
        <v>0</v>
      </c>
      <c r="CT221" s="3"/>
    </row>
    <row r="222" spans="3:98" customFormat="1" hidden="1" x14ac:dyDescent="0.35">
      <c r="C222" s="81" t="str">
        <f t="shared" si="91"/>
        <v/>
      </c>
      <c r="D222" s="17" t="str">
        <f t="shared" si="92"/>
        <v/>
      </c>
      <c r="E222" s="492">
        <f>G222+NPV(G.Asm!$F$40,H222:INDEX(H222:CS222,RP))</f>
        <v>0</v>
      </c>
      <c r="F222" s="492">
        <f t="shared" si="93"/>
        <v>0</v>
      </c>
      <c r="G222" s="66">
        <f t="shared" si="94"/>
        <v>0</v>
      </c>
      <c r="H222" s="66">
        <f t="shared" si="94"/>
        <v>0</v>
      </c>
      <c r="I222" s="66">
        <f t="shared" si="94"/>
        <v>0</v>
      </c>
      <c r="J222" s="66">
        <f t="shared" si="94"/>
        <v>0</v>
      </c>
      <c r="K222" s="66">
        <f t="shared" si="94"/>
        <v>0</v>
      </c>
      <c r="L222" s="66">
        <f t="shared" si="94"/>
        <v>0</v>
      </c>
      <c r="M222" s="66">
        <f t="shared" si="94"/>
        <v>0</v>
      </c>
      <c r="N222" s="66">
        <f t="shared" si="94"/>
        <v>0</v>
      </c>
      <c r="O222" s="66">
        <f t="shared" si="94"/>
        <v>0</v>
      </c>
      <c r="P222" s="66">
        <f t="shared" si="94"/>
        <v>0</v>
      </c>
      <c r="Q222" s="66">
        <f t="shared" si="94"/>
        <v>0</v>
      </c>
      <c r="R222" s="66">
        <f t="shared" si="94"/>
        <v>0</v>
      </c>
      <c r="S222" s="66">
        <f t="shared" si="94"/>
        <v>0</v>
      </c>
      <c r="T222" s="66">
        <f t="shared" si="94"/>
        <v>0</v>
      </c>
      <c r="U222" s="66">
        <f t="shared" si="94"/>
        <v>0</v>
      </c>
      <c r="V222" s="66">
        <f t="shared" si="94"/>
        <v>0</v>
      </c>
      <c r="W222" s="66">
        <f t="shared" si="94"/>
        <v>0</v>
      </c>
      <c r="X222" s="66">
        <f t="shared" si="94"/>
        <v>0</v>
      </c>
      <c r="Y222" s="66">
        <f t="shared" si="94"/>
        <v>0</v>
      </c>
      <c r="Z222" s="66">
        <f t="shared" si="94"/>
        <v>0</v>
      </c>
      <c r="AA222" s="66">
        <f t="shared" si="94"/>
        <v>0</v>
      </c>
      <c r="AB222" s="66">
        <f t="shared" si="94"/>
        <v>0</v>
      </c>
      <c r="AC222" s="66">
        <f t="shared" si="94"/>
        <v>0</v>
      </c>
      <c r="AD222" s="66">
        <f t="shared" si="94"/>
        <v>0</v>
      </c>
      <c r="AE222" s="66">
        <f t="shared" si="94"/>
        <v>0</v>
      </c>
      <c r="AF222" s="66">
        <f t="shared" si="94"/>
        <v>0</v>
      </c>
      <c r="AG222" s="66">
        <f t="shared" si="94"/>
        <v>0</v>
      </c>
      <c r="AH222" s="66">
        <f t="shared" si="94"/>
        <v>0</v>
      </c>
      <c r="AI222" s="66">
        <f t="shared" si="94"/>
        <v>0</v>
      </c>
      <c r="AJ222" s="66">
        <f t="shared" si="94"/>
        <v>0</v>
      </c>
      <c r="AK222" s="66">
        <f t="shared" si="94"/>
        <v>0</v>
      </c>
      <c r="AL222" s="66">
        <f t="shared" si="94"/>
        <v>0</v>
      </c>
      <c r="AM222" s="66">
        <f t="shared" si="94"/>
        <v>0</v>
      </c>
      <c r="AN222" s="66">
        <f t="shared" si="94"/>
        <v>0</v>
      </c>
      <c r="AO222" s="66">
        <f t="shared" si="94"/>
        <v>0</v>
      </c>
      <c r="AP222" s="66">
        <f t="shared" si="94"/>
        <v>0</v>
      </c>
      <c r="AQ222" s="66">
        <f t="shared" si="94"/>
        <v>0</v>
      </c>
      <c r="AR222" s="66">
        <f t="shared" si="94"/>
        <v>0</v>
      </c>
      <c r="AS222" s="66">
        <f t="shared" si="94"/>
        <v>0</v>
      </c>
      <c r="AT222" s="66">
        <f t="shared" si="94"/>
        <v>0</v>
      </c>
      <c r="AU222" s="66">
        <f t="shared" si="94"/>
        <v>0</v>
      </c>
      <c r="AV222" s="66">
        <f t="shared" si="94"/>
        <v>0</v>
      </c>
      <c r="AW222" s="66">
        <f t="shared" si="94"/>
        <v>0</v>
      </c>
      <c r="AX222" s="66">
        <f t="shared" si="94"/>
        <v>0</v>
      </c>
      <c r="AY222" s="66">
        <f t="shared" si="94"/>
        <v>0</v>
      </c>
      <c r="AZ222" s="66">
        <f t="shared" si="94"/>
        <v>0</v>
      </c>
      <c r="BA222" s="66">
        <f t="shared" si="94"/>
        <v>0</v>
      </c>
      <c r="BB222" s="66">
        <f t="shared" si="94"/>
        <v>0</v>
      </c>
      <c r="BC222" s="66">
        <f t="shared" si="94"/>
        <v>0</v>
      </c>
      <c r="BD222" s="66">
        <f t="shared" si="94"/>
        <v>0</v>
      </c>
      <c r="BE222" s="66">
        <f t="shared" si="94"/>
        <v>0</v>
      </c>
      <c r="BF222" s="66">
        <f t="shared" si="94"/>
        <v>0</v>
      </c>
      <c r="BG222" s="66">
        <f t="shared" si="94"/>
        <v>0</v>
      </c>
      <c r="BH222" s="66">
        <f t="shared" si="94"/>
        <v>0</v>
      </c>
      <c r="BI222" s="66">
        <f t="shared" si="94"/>
        <v>0</v>
      </c>
      <c r="BJ222" s="66">
        <f t="shared" si="94"/>
        <v>0</v>
      </c>
      <c r="BK222" s="66">
        <f t="shared" si="94"/>
        <v>0</v>
      </c>
      <c r="BL222" s="66">
        <f t="shared" si="94"/>
        <v>0</v>
      </c>
      <c r="BM222" s="66">
        <f t="shared" si="94"/>
        <v>0</v>
      </c>
      <c r="BN222" s="66">
        <f t="shared" si="94"/>
        <v>0</v>
      </c>
      <c r="BO222" s="66">
        <f t="shared" si="94"/>
        <v>0</v>
      </c>
      <c r="BP222" s="66">
        <f t="shared" si="94"/>
        <v>0</v>
      </c>
      <c r="BQ222" s="66">
        <f t="shared" si="94"/>
        <v>0</v>
      </c>
      <c r="BR222" s="66">
        <f>IFERROR($D222*BR48,0)</f>
        <v>0</v>
      </c>
      <c r="BS222" s="66">
        <f t="shared" si="95"/>
        <v>0</v>
      </c>
      <c r="BT222" s="66">
        <f t="shared" si="95"/>
        <v>0</v>
      </c>
      <c r="BU222" s="66">
        <f t="shared" si="95"/>
        <v>0</v>
      </c>
      <c r="BV222" s="66">
        <f t="shared" si="95"/>
        <v>0</v>
      </c>
      <c r="BW222" s="66">
        <f t="shared" si="95"/>
        <v>0</v>
      </c>
      <c r="BX222" s="66">
        <f t="shared" si="95"/>
        <v>0</v>
      </c>
      <c r="BY222" s="66">
        <f t="shared" si="95"/>
        <v>0</v>
      </c>
      <c r="BZ222" s="66">
        <f t="shared" si="95"/>
        <v>0</v>
      </c>
      <c r="CA222" s="66">
        <f t="shared" si="95"/>
        <v>0</v>
      </c>
      <c r="CB222" s="66">
        <f t="shared" si="95"/>
        <v>0</v>
      </c>
      <c r="CC222" s="66">
        <f t="shared" si="95"/>
        <v>0</v>
      </c>
      <c r="CD222" s="66">
        <f t="shared" si="95"/>
        <v>0</v>
      </c>
      <c r="CE222" s="66">
        <f t="shared" si="95"/>
        <v>0</v>
      </c>
      <c r="CF222" s="66">
        <f t="shared" si="95"/>
        <v>0</v>
      </c>
      <c r="CG222" s="66">
        <f t="shared" si="95"/>
        <v>0</v>
      </c>
      <c r="CH222" s="66">
        <f t="shared" si="95"/>
        <v>0</v>
      </c>
      <c r="CI222" s="66">
        <f t="shared" si="95"/>
        <v>0</v>
      </c>
      <c r="CJ222" s="66">
        <f t="shared" si="95"/>
        <v>0</v>
      </c>
      <c r="CK222" s="66">
        <f t="shared" si="95"/>
        <v>0</v>
      </c>
      <c r="CL222" s="66">
        <f t="shared" si="95"/>
        <v>0</v>
      </c>
      <c r="CM222" s="66">
        <f t="shared" si="95"/>
        <v>0</v>
      </c>
      <c r="CN222" s="66">
        <f t="shared" si="95"/>
        <v>0</v>
      </c>
      <c r="CO222" s="66">
        <f t="shared" si="95"/>
        <v>0</v>
      </c>
      <c r="CP222" s="66">
        <f t="shared" si="95"/>
        <v>0</v>
      </c>
      <c r="CQ222" s="66">
        <f t="shared" si="95"/>
        <v>0</v>
      </c>
      <c r="CR222" s="66">
        <f t="shared" si="95"/>
        <v>0</v>
      </c>
      <c r="CS222" s="66">
        <f t="shared" si="95"/>
        <v>0</v>
      </c>
      <c r="CT222" s="3"/>
    </row>
    <row r="223" spans="3:98" customFormat="1" hidden="1" x14ac:dyDescent="0.35">
      <c r="C223" s="81" t="str">
        <f t="shared" si="91"/>
        <v/>
      </c>
      <c r="D223" s="17" t="str">
        <f t="shared" si="92"/>
        <v/>
      </c>
      <c r="E223" s="492">
        <f>G223+NPV(G.Asm!$F$40,H223:INDEX(H223:CS223,RP))</f>
        <v>0</v>
      </c>
      <c r="F223" s="492">
        <f t="shared" si="93"/>
        <v>0</v>
      </c>
      <c r="G223" s="66">
        <f t="shared" ref="G223:BR226" si="96">IFERROR($D223*G49,0)</f>
        <v>0</v>
      </c>
      <c r="H223" s="66">
        <f t="shared" si="96"/>
        <v>0</v>
      </c>
      <c r="I223" s="66">
        <f t="shared" si="96"/>
        <v>0</v>
      </c>
      <c r="J223" s="66">
        <f t="shared" si="96"/>
        <v>0</v>
      </c>
      <c r="K223" s="66">
        <f t="shared" si="96"/>
        <v>0</v>
      </c>
      <c r="L223" s="66">
        <f t="shared" si="96"/>
        <v>0</v>
      </c>
      <c r="M223" s="66">
        <f t="shared" si="96"/>
        <v>0</v>
      </c>
      <c r="N223" s="66">
        <f t="shared" si="96"/>
        <v>0</v>
      </c>
      <c r="O223" s="66">
        <f t="shared" si="96"/>
        <v>0</v>
      </c>
      <c r="P223" s="66">
        <f t="shared" si="96"/>
        <v>0</v>
      </c>
      <c r="Q223" s="66">
        <f t="shared" si="96"/>
        <v>0</v>
      </c>
      <c r="R223" s="66">
        <f t="shared" si="96"/>
        <v>0</v>
      </c>
      <c r="S223" s="66">
        <f t="shared" si="96"/>
        <v>0</v>
      </c>
      <c r="T223" s="66">
        <f t="shared" si="96"/>
        <v>0</v>
      </c>
      <c r="U223" s="66">
        <f t="shared" si="96"/>
        <v>0</v>
      </c>
      <c r="V223" s="66">
        <f t="shared" si="96"/>
        <v>0</v>
      </c>
      <c r="W223" s="66">
        <f t="shared" si="96"/>
        <v>0</v>
      </c>
      <c r="X223" s="66">
        <f t="shared" si="96"/>
        <v>0</v>
      </c>
      <c r="Y223" s="66">
        <f t="shared" si="96"/>
        <v>0</v>
      </c>
      <c r="Z223" s="66">
        <f t="shared" si="96"/>
        <v>0</v>
      </c>
      <c r="AA223" s="66">
        <f t="shared" si="96"/>
        <v>0</v>
      </c>
      <c r="AB223" s="66">
        <f t="shared" si="96"/>
        <v>0</v>
      </c>
      <c r="AC223" s="66">
        <f t="shared" si="96"/>
        <v>0</v>
      </c>
      <c r="AD223" s="66">
        <f t="shared" si="96"/>
        <v>0</v>
      </c>
      <c r="AE223" s="66">
        <f t="shared" si="96"/>
        <v>0</v>
      </c>
      <c r="AF223" s="66">
        <f t="shared" si="96"/>
        <v>0</v>
      </c>
      <c r="AG223" s="66">
        <f t="shared" si="96"/>
        <v>0</v>
      </c>
      <c r="AH223" s="66">
        <f t="shared" si="96"/>
        <v>0</v>
      </c>
      <c r="AI223" s="66">
        <f t="shared" si="96"/>
        <v>0</v>
      </c>
      <c r="AJ223" s="66">
        <f t="shared" si="96"/>
        <v>0</v>
      </c>
      <c r="AK223" s="66">
        <f t="shared" si="96"/>
        <v>0</v>
      </c>
      <c r="AL223" s="66">
        <f t="shared" si="96"/>
        <v>0</v>
      </c>
      <c r="AM223" s="66">
        <f t="shared" si="96"/>
        <v>0</v>
      </c>
      <c r="AN223" s="66">
        <f t="shared" si="96"/>
        <v>0</v>
      </c>
      <c r="AO223" s="66">
        <f t="shared" si="96"/>
        <v>0</v>
      </c>
      <c r="AP223" s="66">
        <f t="shared" si="96"/>
        <v>0</v>
      </c>
      <c r="AQ223" s="66">
        <f t="shared" si="96"/>
        <v>0</v>
      </c>
      <c r="AR223" s="66">
        <f t="shared" si="96"/>
        <v>0</v>
      </c>
      <c r="AS223" s="66">
        <f t="shared" si="96"/>
        <v>0</v>
      </c>
      <c r="AT223" s="66">
        <f t="shared" si="96"/>
        <v>0</v>
      </c>
      <c r="AU223" s="66">
        <f t="shared" si="96"/>
        <v>0</v>
      </c>
      <c r="AV223" s="66">
        <f t="shared" si="96"/>
        <v>0</v>
      </c>
      <c r="AW223" s="66">
        <f t="shared" si="96"/>
        <v>0</v>
      </c>
      <c r="AX223" s="66">
        <f t="shared" si="96"/>
        <v>0</v>
      </c>
      <c r="AY223" s="66">
        <f t="shared" si="96"/>
        <v>0</v>
      </c>
      <c r="AZ223" s="66">
        <f t="shared" si="96"/>
        <v>0</v>
      </c>
      <c r="BA223" s="66">
        <f t="shared" si="96"/>
        <v>0</v>
      </c>
      <c r="BB223" s="66">
        <f t="shared" si="96"/>
        <v>0</v>
      </c>
      <c r="BC223" s="66">
        <f t="shared" si="96"/>
        <v>0</v>
      </c>
      <c r="BD223" s="66">
        <f t="shared" si="96"/>
        <v>0</v>
      </c>
      <c r="BE223" s="66">
        <f t="shared" si="96"/>
        <v>0</v>
      </c>
      <c r="BF223" s="66">
        <f t="shared" si="96"/>
        <v>0</v>
      </c>
      <c r="BG223" s="66">
        <f t="shared" si="96"/>
        <v>0</v>
      </c>
      <c r="BH223" s="66">
        <f t="shared" si="96"/>
        <v>0</v>
      </c>
      <c r="BI223" s="66">
        <f t="shared" si="96"/>
        <v>0</v>
      </c>
      <c r="BJ223" s="66">
        <f t="shared" si="96"/>
        <v>0</v>
      </c>
      <c r="BK223" s="66">
        <f t="shared" si="96"/>
        <v>0</v>
      </c>
      <c r="BL223" s="66">
        <f t="shared" si="96"/>
        <v>0</v>
      </c>
      <c r="BM223" s="66">
        <f t="shared" si="96"/>
        <v>0</v>
      </c>
      <c r="BN223" s="66">
        <f t="shared" si="96"/>
        <v>0</v>
      </c>
      <c r="BO223" s="66">
        <f t="shared" si="96"/>
        <v>0</v>
      </c>
      <c r="BP223" s="66">
        <f t="shared" si="96"/>
        <v>0</v>
      </c>
      <c r="BQ223" s="66">
        <f t="shared" si="96"/>
        <v>0</v>
      </c>
      <c r="BR223" s="66">
        <f t="shared" si="96"/>
        <v>0</v>
      </c>
      <c r="BS223" s="66">
        <f t="shared" si="95"/>
        <v>0</v>
      </c>
      <c r="BT223" s="66">
        <f t="shared" si="95"/>
        <v>0</v>
      </c>
      <c r="BU223" s="66">
        <f t="shared" si="95"/>
        <v>0</v>
      </c>
      <c r="BV223" s="66">
        <f t="shared" si="95"/>
        <v>0</v>
      </c>
      <c r="BW223" s="66">
        <f t="shared" si="95"/>
        <v>0</v>
      </c>
      <c r="BX223" s="66">
        <f t="shared" si="95"/>
        <v>0</v>
      </c>
      <c r="BY223" s="66">
        <f t="shared" si="95"/>
        <v>0</v>
      </c>
      <c r="BZ223" s="66">
        <f t="shared" si="95"/>
        <v>0</v>
      </c>
      <c r="CA223" s="66">
        <f t="shared" si="95"/>
        <v>0</v>
      </c>
      <c r="CB223" s="66">
        <f t="shared" si="95"/>
        <v>0</v>
      </c>
      <c r="CC223" s="66">
        <f t="shared" si="95"/>
        <v>0</v>
      </c>
      <c r="CD223" s="66">
        <f t="shared" si="95"/>
        <v>0</v>
      </c>
      <c r="CE223" s="66">
        <f t="shared" si="95"/>
        <v>0</v>
      </c>
      <c r="CF223" s="66">
        <f t="shared" si="95"/>
        <v>0</v>
      </c>
      <c r="CG223" s="66">
        <f t="shared" si="95"/>
        <v>0</v>
      </c>
      <c r="CH223" s="66">
        <f t="shared" si="95"/>
        <v>0</v>
      </c>
      <c r="CI223" s="66">
        <f t="shared" si="95"/>
        <v>0</v>
      </c>
      <c r="CJ223" s="66">
        <f t="shared" si="95"/>
        <v>0</v>
      </c>
      <c r="CK223" s="66">
        <f t="shared" si="95"/>
        <v>0</v>
      </c>
      <c r="CL223" s="66">
        <f t="shared" si="95"/>
        <v>0</v>
      </c>
      <c r="CM223" s="66">
        <f t="shared" si="95"/>
        <v>0</v>
      </c>
      <c r="CN223" s="66">
        <f t="shared" si="95"/>
        <v>0</v>
      </c>
      <c r="CO223" s="66">
        <f t="shared" si="95"/>
        <v>0</v>
      </c>
      <c r="CP223" s="66">
        <f t="shared" si="95"/>
        <v>0</v>
      </c>
      <c r="CQ223" s="66">
        <f t="shared" si="95"/>
        <v>0</v>
      </c>
      <c r="CR223" s="66">
        <f t="shared" si="95"/>
        <v>0</v>
      </c>
      <c r="CS223" s="66">
        <f t="shared" si="95"/>
        <v>0</v>
      </c>
      <c r="CT223" s="3"/>
    </row>
    <row r="224" spans="3:98" customFormat="1" hidden="1" x14ac:dyDescent="0.35">
      <c r="C224" s="81" t="str">
        <f t="shared" si="91"/>
        <v/>
      </c>
      <c r="D224" s="17" t="str">
        <f t="shared" si="92"/>
        <v/>
      </c>
      <c r="E224" s="492">
        <f>G224+NPV(G.Asm!$F$40,H224:INDEX(H224:CS224,RP))</f>
        <v>0</v>
      </c>
      <c r="F224" s="492">
        <f t="shared" si="93"/>
        <v>0</v>
      </c>
      <c r="G224" s="66">
        <f t="shared" si="96"/>
        <v>0</v>
      </c>
      <c r="H224" s="66">
        <f t="shared" si="96"/>
        <v>0</v>
      </c>
      <c r="I224" s="66">
        <f t="shared" si="96"/>
        <v>0</v>
      </c>
      <c r="J224" s="66">
        <f t="shared" si="96"/>
        <v>0</v>
      </c>
      <c r="K224" s="66">
        <f t="shared" si="96"/>
        <v>0</v>
      </c>
      <c r="L224" s="66">
        <f t="shared" si="96"/>
        <v>0</v>
      </c>
      <c r="M224" s="66">
        <f t="shared" si="96"/>
        <v>0</v>
      </c>
      <c r="N224" s="66">
        <f t="shared" si="96"/>
        <v>0</v>
      </c>
      <c r="O224" s="66">
        <f t="shared" si="96"/>
        <v>0</v>
      </c>
      <c r="P224" s="66">
        <f t="shared" si="96"/>
        <v>0</v>
      </c>
      <c r="Q224" s="66">
        <f t="shared" si="96"/>
        <v>0</v>
      </c>
      <c r="R224" s="66">
        <f t="shared" si="96"/>
        <v>0</v>
      </c>
      <c r="S224" s="66">
        <f t="shared" si="96"/>
        <v>0</v>
      </c>
      <c r="T224" s="66">
        <f t="shared" si="96"/>
        <v>0</v>
      </c>
      <c r="U224" s="66">
        <f t="shared" si="96"/>
        <v>0</v>
      </c>
      <c r="V224" s="66">
        <f t="shared" si="96"/>
        <v>0</v>
      </c>
      <c r="W224" s="66">
        <f t="shared" si="96"/>
        <v>0</v>
      </c>
      <c r="X224" s="66">
        <f t="shared" si="96"/>
        <v>0</v>
      </c>
      <c r="Y224" s="66">
        <f t="shared" si="96"/>
        <v>0</v>
      </c>
      <c r="Z224" s="66">
        <f t="shared" si="96"/>
        <v>0</v>
      </c>
      <c r="AA224" s="66">
        <f t="shared" si="96"/>
        <v>0</v>
      </c>
      <c r="AB224" s="66">
        <f t="shared" si="96"/>
        <v>0</v>
      </c>
      <c r="AC224" s="66">
        <f t="shared" si="96"/>
        <v>0</v>
      </c>
      <c r="AD224" s="66">
        <f t="shared" si="96"/>
        <v>0</v>
      </c>
      <c r="AE224" s="66">
        <f t="shared" si="96"/>
        <v>0</v>
      </c>
      <c r="AF224" s="66">
        <f t="shared" si="96"/>
        <v>0</v>
      </c>
      <c r="AG224" s="66">
        <f t="shared" si="96"/>
        <v>0</v>
      </c>
      <c r="AH224" s="66">
        <f t="shared" si="96"/>
        <v>0</v>
      </c>
      <c r="AI224" s="66">
        <f t="shared" si="96"/>
        <v>0</v>
      </c>
      <c r="AJ224" s="66">
        <f t="shared" si="96"/>
        <v>0</v>
      </c>
      <c r="AK224" s="66">
        <f t="shared" si="96"/>
        <v>0</v>
      </c>
      <c r="AL224" s="66">
        <f t="shared" si="96"/>
        <v>0</v>
      </c>
      <c r="AM224" s="66">
        <f t="shared" si="96"/>
        <v>0</v>
      </c>
      <c r="AN224" s="66">
        <f t="shared" si="96"/>
        <v>0</v>
      </c>
      <c r="AO224" s="66">
        <f t="shared" si="96"/>
        <v>0</v>
      </c>
      <c r="AP224" s="66">
        <f t="shared" si="96"/>
        <v>0</v>
      </c>
      <c r="AQ224" s="66">
        <f t="shared" si="96"/>
        <v>0</v>
      </c>
      <c r="AR224" s="66">
        <f t="shared" si="96"/>
        <v>0</v>
      </c>
      <c r="AS224" s="66">
        <f t="shared" si="96"/>
        <v>0</v>
      </c>
      <c r="AT224" s="66">
        <f t="shared" si="96"/>
        <v>0</v>
      </c>
      <c r="AU224" s="66">
        <f t="shared" si="96"/>
        <v>0</v>
      </c>
      <c r="AV224" s="66">
        <f t="shared" si="96"/>
        <v>0</v>
      </c>
      <c r="AW224" s="66">
        <f t="shared" si="96"/>
        <v>0</v>
      </c>
      <c r="AX224" s="66">
        <f t="shared" si="96"/>
        <v>0</v>
      </c>
      <c r="AY224" s="66">
        <f t="shared" si="96"/>
        <v>0</v>
      </c>
      <c r="AZ224" s="66">
        <f t="shared" si="96"/>
        <v>0</v>
      </c>
      <c r="BA224" s="66">
        <f t="shared" si="96"/>
        <v>0</v>
      </c>
      <c r="BB224" s="66">
        <f t="shared" si="96"/>
        <v>0</v>
      </c>
      <c r="BC224" s="66">
        <f t="shared" si="96"/>
        <v>0</v>
      </c>
      <c r="BD224" s="66">
        <f t="shared" si="96"/>
        <v>0</v>
      </c>
      <c r="BE224" s="66">
        <f t="shared" si="96"/>
        <v>0</v>
      </c>
      <c r="BF224" s="66">
        <f t="shared" si="96"/>
        <v>0</v>
      </c>
      <c r="BG224" s="66">
        <f t="shared" si="96"/>
        <v>0</v>
      </c>
      <c r="BH224" s="66">
        <f t="shared" si="96"/>
        <v>0</v>
      </c>
      <c r="BI224" s="66">
        <f t="shared" si="96"/>
        <v>0</v>
      </c>
      <c r="BJ224" s="66">
        <f t="shared" si="96"/>
        <v>0</v>
      </c>
      <c r="BK224" s="66">
        <f t="shared" si="96"/>
        <v>0</v>
      </c>
      <c r="BL224" s="66">
        <f t="shared" si="96"/>
        <v>0</v>
      </c>
      <c r="BM224" s="66">
        <f t="shared" si="96"/>
        <v>0</v>
      </c>
      <c r="BN224" s="66">
        <f t="shared" si="96"/>
        <v>0</v>
      </c>
      <c r="BO224" s="66">
        <f t="shared" si="96"/>
        <v>0</v>
      </c>
      <c r="BP224" s="66">
        <f t="shared" si="96"/>
        <v>0</v>
      </c>
      <c r="BQ224" s="66">
        <f t="shared" si="96"/>
        <v>0</v>
      </c>
      <c r="BR224" s="66">
        <f t="shared" si="96"/>
        <v>0</v>
      </c>
      <c r="BS224" s="66">
        <f t="shared" si="95"/>
        <v>0</v>
      </c>
      <c r="BT224" s="66">
        <f t="shared" si="95"/>
        <v>0</v>
      </c>
      <c r="BU224" s="66">
        <f t="shared" si="95"/>
        <v>0</v>
      </c>
      <c r="BV224" s="66">
        <f t="shared" si="95"/>
        <v>0</v>
      </c>
      <c r="BW224" s="66">
        <f t="shared" si="95"/>
        <v>0</v>
      </c>
      <c r="BX224" s="66">
        <f t="shared" si="95"/>
        <v>0</v>
      </c>
      <c r="BY224" s="66">
        <f t="shared" si="95"/>
        <v>0</v>
      </c>
      <c r="BZ224" s="66">
        <f t="shared" si="95"/>
        <v>0</v>
      </c>
      <c r="CA224" s="66">
        <f t="shared" si="95"/>
        <v>0</v>
      </c>
      <c r="CB224" s="66">
        <f t="shared" si="95"/>
        <v>0</v>
      </c>
      <c r="CC224" s="66">
        <f t="shared" si="95"/>
        <v>0</v>
      </c>
      <c r="CD224" s="66">
        <f t="shared" si="95"/>
        <v>0</v>
      </c>
      <c r="CE224" s="66">
        <f t="shared" si="95"/>
        <v>0</v>
      </c>
      <c r="CF224" s="66">
        <f t="shared" si="95"/>
        <v>0</v>
      </c>
      <c r="CG224" s="66">
        <f t="shared" si="95"/>
        <v>0</v>
      </c>
      <c r="CH224" s="66">
        <f t="shared" si="95"/>
        <v>0</v>
      </c>
      <c r="CI224" s="66">
        <f t="shared" si="95"/>
        <v>0</v>
      </c>
      <c r="CJ224" s="66">
        <f t="shared" si="95"/>
        <v>0</v>
      </c>
      <c r="CK224" s="66">
        <f t="shared" si="95"/>
        <v>0</v>
      </c>
      <c r="CL224" s="66">
        <f t="shared" si="95"/>
        <v>0</v>
      </c>
      <c r="CM224" s="66">
        <f t="shared" si="95"/>
        <v>0</v>
      </c>
      <c r="CN224" s="66">
        <f t="shared" si="95"/>
        <v>0</v>
      </c>
      <c r="CO224" s="66">
        <f t="shared" si="95"/>
        <v>0</v>
      </c>
      <c r="CP224" s="66">
        <f t="shared" si="95"/>
        <v>0</v>
      </c>
      <c r="CQ224" s="66">
        <f t="shared" si="95"/>
        <v>0</v>
      </c>
      <c r="CR224" s="66">
        <f t="shared" si="95"/>
        <v>0</v>
      </c>
      <c r="CS224" s="66">
        <f t="shared" si="95"/>
        <v>0</v>
      </c>
      <c r="CT224" s="3"/>
    </row>
    <row r="225" spans="3:98" customFormat="1" hidden="1" x14ac:dyDescent="0.35">
      <c r="C225" s="81" t="str">
        <f t="shared" si="91"/>
        <v/>
      </c>
      <c r="D225" s="17" t="str">
        <f t="shared" si="92"/>
        <v/>
      </c>
      <c r="E225" s="492">
        <f>G225+NPV(G.Asm!$F$40,H225:INDEX(H225:CS225,RP))</f>
        <v>0</v>
      </c>
      <c r="F225" s="492">
        <f t="shared" si="93"/>
        <v>0</v>
      </c>
      <c r="G225" s="66">
        <f t="shared" si="96"/>
        <v>0</v>
      </c>
      <c r="H225" s="66">
        <f t="shared" si="96"/>
        <v>0</v>
      </c>
      <c r="I225" s="66">
        <f t="shared" si="96"/>
        <v>0</v>
      </c>
      <c r="J225" s="66">
        <f t="shared" si="96"/>
        <v>0</v>
      </c>
      <c r="K225" s="66">
        <f t="shared" si="96"/>
        <v>0</v>
      </c>
      <c r="L225" s="66">
        <f t="shared" si="96"/>
        <v>0</v>
      </c>
      <c r="M225" s="66">
        <f t="shared" si="96"/>
        <v>0</v>
      </c>
      <c r="N225" s="66">
        <f t="shared" si="96"/>
        <v>0</v>
      </c>
      <c r="O225" s="66">
        <f t="shared" si="96"/>
        <v>0</v>
      </c>
      <c r="P225" s="66">
        <f t="shared" si="96"/>
        <v>0</v>
      </c>
      <c r="Q225" s="66">
        <f t="shared" si="96"/>
        <v>0</v>
      </c>
      <c r="R225" s="66">
        <f t="shared" si="96"/>
        <v>0</v>
      </c>
      <c r="S225" s="66">
        <f t="shared" si="96"/>
        <v>0</v>
      </c>
      <c r="T225" s="66">
        <f t="shared" si="96"/>
        <v>0</v>
      </c>
      <c r="U225" s="66">
        <f t="shared" si="96"/>
        <v>0</v>
      </c>
      <c r="V225" s="66">
        <f t="shared" si="96"/>
        <v>0</v>
      </c>
      <c r="W225" s="66">
        <f t="shared" si="96"/>
        <v>0</v>
      </c>
      <c r="X225" s="66">
        <f t="shared" si="96"/>
        <v>0</v>
      </c>
      <c r="Y225" s="66">
        <f t="shared" si="96"/>
        <v>0</v>
      </c>
      <c r="Z225" s="66">
        <f t="shared" si="96"/>
        <v>0</v>
      </c>
      <c r="AA225" s="66">
        <f t="shared" si="96"/>
        <v>0</v>
      </c>
      <c r="AB225" s="66">
        <f t="shared" si="96"/>
        <v>0</v>
      </c>
      <c r="AC225" s="66">
        <f t="shared" si="96"/>
        <v>0</v>
      </c>
      <c r="AD225" s="66">
        <f t="shared" si="96"/>
        <v>0</v>
      </c>
      <c r="AE225" s="66">
        <f t="shared" si="96"/>
        <v>0</v>
      </c>
      <c r="AF225" s="66">
        <f t="shared" si="96"/>
        <v>0</v>
      </c>
      <c r="AG225" s="66">
        <f t="shared" si="96"/>
        <v>0</v>
      </c>
      <c r="AH225" s="66">
        <f t="shared" si="96"/>
        <v>0</v>
      </c>
      <c r="AI225" s="66">
        <f t="shared" si="96"/>
        <v>0</v>
      </c>
      <c r="AJ225" s="66">
        <f t="shared" si="96"/>
        <v>0</v>
      </c>
      <c r="AK225" s="66">
        <f t="shared" si="96"/>
        <v>0</v>
      </c>
      <c r="AL225" s="66">
        <f t="shared" si="96"/>
        <v>0</v>
      </c>
      <c r="AM225" s="66">
        <f t="shared" si="96"/>
        <v>0</v>
      </c>
      <c r="AN225" s="66">
        <f t="shared" si="96"/>
        <v>0</v>
      </c>
      <c r="AO225" s="66">
        <f t="shared" si="96"/>
        <v>0</v>
      </c>
      <c r="AP225" s="66">
        <f t="shared" si="96"/>
        <v>0</v>
      </c>
      <c r="AQ225" s="66">
        <f t="shared" si="96"/>
        <v>0</v>
      </c>
      <c r="AR225" s="66">
        <f t="shared" si="96"/>
        <v>0</v>
      </c>
      <c r="AS225" s="66">
        <f t="shared" si="96"/>
        <v>0</v>
      </c>
      <c r="AT225" s="66">
        <f t="shared" si="96"/>
        <v>0</v>
      </c>
      <c r="AU225" s="66">
        <f t="shared" si="96"/>
        <v>0</v>
      </c>
      <c r="AV225" s="66">
        <f t="shared" si="96"/>
        <v>0</v>
      </c>
      <c r="AW225" s="66">
        <f t="shared" si="96"/>
        <v>0</v>
      </c>
      <c r="AX225" s="66">
        <f t="shared" si="96"/>
        <v>0</v>
      </c>
      <c r="AY225" s="66">
        <f t="shared" si="96"/>
        <v>0</v>
      </c>
      <c r="AZ225" s="66">
        <f t="shared" si="96"/>
        <v>0</v>
      </c>
      <c r="BA225" s="66">
        <f t="shared" si="96"/>
        <v>0</v>
      </c>
      <c r="BB225" s="66">
        <f t="shared" si="96"/>
        <v>0</v>
      </c>
      <c r="BC225" s="66">
        <f t="shared" si="96"/>
        <v>0</v>
      </c>
      <c r="BD225" s="66">
        <f t="shared" si="96"/>
        <v>0</v>
      </c>
      <c r="BE225" s="66">
        <f t="shared" si="96"/>
        <v>0</v>
      </c>
      <c r="BF225" s="66">
        <f t="shared" si="96"/>
        <v>0</v>
      </c>
      <c r="BG225" s="66">
        <f t="shared" si="96"/>
        <v>0</v>
      </c>
      <c r="BH225" s="66">
        <f t="shared" si="96"/>
        <v>0</v>
      </c>
      <c r="BI225" s="66">
        <f t="shared" si="96"/>
        <v>0</v>
      </c>
      <c r="BJ225" s="66">
        <f t="shared" si="96"/>
        <v>0</v>
      </c>
      <c r="BK225" s="66">
        <f t="shared" si="96"/>
        <v>0</v>
      </c>
      <c r="BL225" s="66">
        <f t="shared" si="96"/>
        <v>0</v>
      </c>
      <c r="BM225" s="66">
        <f t="shared" si="96"/>
        <v>0</v>
      </c>
      <c r="BN225" s="66">
        <f t="shared" si="96"/>
        <v>0</v>
      </c>
      <c r="BO225" s="66">
        <f t="shared" si="96"/>
        <v>0</v>
      </c>
      <c r="BP225" s="66">
        <f t="shared" si="96"/>
        <v>0</v>
      </c>
      <c r="BQ225" s="66">
        <f t="shared" si="96"/>
        <v>0</v>
      </c>
      <c r="BR225" s="66">
        <f t="shared" si="96"/>
        <v>0</v>
      </c>
      <c r="BS225" s="66">
        <f t="shared" si="95"/>
        <v>0</v>
      </c>
      <c r="BT225" s="66">
        <f t="shared" si="95"/>
        <v>0</v>
      </c>
      <c r="BU225" s="66">
        <f t="shared" si="95"/>
        <v>0</v>
      </c>
      <c r="BV225" s="66">
        <f t="shared" si="95"/>
        <v>0</v>
      </c>
      <c r="BW225" s="66">
        <f t="shared" si="95"/>
        <v>0</v>
      </c>
      <c r="BX225" s="66">
        <f t="shared" si="95"/>
        <v>0</v>
      </c>
      <c r="BY225" s="66">
        <f t="shared" si="95"/>
        <v>0</v>
      </c>
      <c r="BZ225" s="66">
        <f t="shared" si="95"/>
        <v>0</v>
      </c>
      <c r="CA225" s="66">
        <f t="shared" si="95"/>
        <v>0</v>
      </c>
      <c r="CB225" s="66">
        <f t="shared" si="95"/>
        <v>0</v>
      </c>
      <c r="CC225" s="66">
        <f t="shared" si="95"/>
        <v>0</v>
      </c>
      <c r="CD225" s="66">
        <f t="shared" si="95"/>
        <v>0</v>
      </c>
      <c r="CE225" s="66">
        <f t="shared" si="95"/>
        <v>0</v>
      </c>
      <c r="CF225" s="66">
        <f t="shared" si="95"/>
        <v>0</v>
      </c>
      <c r="CG225" s="66">
        <f t="shared" si="95"/>
        <v>0</v>
      </c>
      <c r="CH225" s="66">
        <f t="shared" si="95"/>
        <v>0</v>
      </c>
      <c r="CI225" s="66">
        <f t="shared" si="95"/>
        <v>0</v>
      </c>
      <c r="CJ225" s="66">
        <f t="shared" si="95"/>
        <v>0</v>
      </c>
      <c r="CK225" s="66">
        <f t="shared" si="95"/>
        <v>0</v>
      </c>
      <c r="CL225" s="66">
        <f t="shared" si="95"/>
        <v>0</v>
      </c>
      <c r="CM225" s="66">
        <f t="shared" si="95"/>
        <v>0</v>
      </c>
      <c r="CN225" s="66">
        <f t="shared" si="95"/>
        <v>0</v>
      </c>
      <c r="CO225" s="66">
        <f t="shared" si="95"/>
        <v>0</v>
      </c>
      <c r="CP225" s="66">
        <f t="shared" si="95"/>
        <v>0</v>
      </c>
      <c r="CQ225" s="66">
        <f t="shared" si="95"/>
        <v>0</v>
      </c>
      <c r="CR225" s="66">
        <f t="shared" si="95"/>
        <v>0</v>
      </c>
      <c r="CS225" s="66">
        <f t="shared" si="95"/>
        <v>0</v>
      </c>
      <c r="CT225" s="3"/>
    </row>
    <row r="226" spans="3:98" customFormat="1" hidden="1" x14ac:dyDescent="0.35">
      <c r="C226" s="81" t="str">
        <f t="shared" si="91"/>
        <v/>
      </c>
      <c r="D226" s="17" t="str">
        <f t="shared" si="92"/>
        <v/>
      </c>
      <c r="E226" s="492">
        <f>G226+NPV(G.Asm!$F$40,H226:INDEX(H226:CS226,RP))</f>
        <v>0</v>
      </c>
      <c r="F226" s="492">
        <f t="shared" si="93"/>
        <v>0</v>
      </c>
      <c r="G226" s="66">
        <f t="shared" si="96"/>
        <v>0</v>
      </c>
      <c r="H226" s="66">
        <f t="shared" si="96"/>
        <v>0</v>
      </c>
      <c r="I226" s="66">
        <f t="shared" si="96"/>
        <v>0</v>
      </c>
      <c r="J226" s="66">
        <f t="shared" si="96"/>
        <v>0</v>
      </c>
      <c r="K226" s="66">
        <f t="shared" si="96"/>
        <v>0</v>
      </c>
      <c r="L226" s="66">
        <f t="shared" si="96"/>
        <v>0</v>
      </c>
      <c r="M226" s="66">
        <f t="shared" si="96"/>
        <v>0</v>
      </c>
      <c r="N226" s="66">
        <f t="shared" si="96"/>
        <v>0</v>
      </c>
      <c r="O226" s="66">
        <f t="shared" si="96"/>
        <v>0</v>
      </c>
      <c r="P226" s="66">
        <f t="shared" si="96"/>
        <v>0</v>
      </c>
      <c r="Q226" s="66">
        <f t="shared" si="96"/>
        <v>0</v>
      </c>
      <c r="R226" s="66">
        <f t="shared" si="96"/>
        <v>0</v>
      </c>
      <c r="S226" s="66">
        <f t="shared" si="96"/>
        <v>0</v>
      </c>
      <c r="T226" s="66">
        <f t="shared" si="96"/>
        <v>0</v>
      </c>
      <c r="U226" s="66">
        <f t="shared" si="96"/>
        <v>0</v>
      </c>
      <c r="V226" s="66">
        <f t="shared" si="96"/>
        <v>0</v>
      </c>
      <c r="W226" s="66">
        <f t="shared" si="96"/>
        <v>0</v>
      </c>
      <c r="X226" s="66">
        <f t="shared" si="96"/>
        <v>0</v>
      </c>
      <c r="Y226" s="66">
        <f t="shared" si="96"/>
        <v>0</v>
      </c>
      <c r="Z226" s="66">
        <f t="shared" si="96"/>
        <v>0</v>
      </c>
      <c r="AA226" s="66">
        <f t="shared" si="96"/>
        <v>0</v>
      </c>
      <c r="AB226" s="66">
        <f t="shared" si="96"/>
        <v>0</v>
      </c>
      <c r="AC226" s="66">
        <f t="shared" si="96"/>
        <v>0</v>
      </c>
      <c r="AD226" s="66">
        <f t="shared" si="96"/>
        <v>0</v>
      </c>
      <c r="AE226" s="66">
        <f t="shared" si="96"/>
        <v>0</v>
      </c>
      <c r="AF226" s="66">
        <f t="shared" si="96"/>
        <v>0</v>
      </c>
      <c r="AG226" s="66">
        <f t="shared" si="96"/>
        <v>0</v>
      </c>
      <c r="AH226" s="66">
        <f t="shared" si="96"/>
        <v>0</v>
      </c>
      <c r="AI226" s="66">
        <f t="shared" si="96"/>
        <v>0</v>
      </c>
      <c r="AJ226" s="66">
        <f t="shared" si="96"/>
        <v>0</v>
      </c>
      <c r="AK226" s="66">
        <f t="shared" si="96"/>
        <v>0</v>
      </c>
      <c r="AL226" s="66">
        <f t="shared" si="96"/>
        <v>0</v>
      </c>
      <c r="AM226" s="66">
        <f t="shared" si="96"/>
        <v>0</v>
      </c>
      <c r="AN226" s="66">
        <f t="shared" si="96"/>
        <v>0</v>
      </c>
      <c r="AO226" s="66">
        <f t="shared" si="96"/>
        <v>0</v>
      </c>
      <c r="AP226" s="66">
        <f t="shared" si="96"/>
        <v>0</v>
      </c>
      <c r="AQ226" s="66">
        <f t="shared" si="96"/>
        <v>0</v>
      </c>
      <c r="AR226" s="66">
        <f t="shared" si="96"/>
        <v>0</v>
      </c>
      <c r="AS226" s="66">
        <f t="shared" si="96"/>
        <v>0</v>
      </c>
      <c r="AT226" s="66">
        <f t="shared" si="96"/>
        <v>0</v>
      </c>
      <c r="AU226" s="66">
        <f t="shared" si="96"/>
        <v>0</v>
      </c>
      <c r="AV226" s="66">
        <f t="shared" si="96"/>
        <v>0</v>
      </c>
      <c r="AW226" s="66">
        <f t="shared" si="96"/>
        <v>0</v>
      </c>
      <c r="AX226" s="66">
        <f t="shared" si="96"/>
        <v>0</v>
      </c>
      <c r="AY226" s="66">
        <f t="shared" si="96"/>
        <v>0</v>
      </c>
      <c r="AZ226" s="66">
        <f t="shared" si="96"/>
        <v>0</v>
      </c>
      <c r="BA226" s="66">
        <f t="shared" si="96"/>
        <v>0</v>
      </c>
      <c r="BB226" s="66">
        <f t="shared" si="96"/>
        <v>0</v>
      </c>
      <c r="BC226" s="66">
        <f t="shared" si="96"/>
        <v>0</v>
      </c>
      <c r="BD226" s="66">
        <f t="shared" si="96"/>
        <v>0</v>
      </c>
      <c r="BE226" s="66">
        <f t="shared" si="96"/>
        <v>0</v>
      </c>
      <c r="BF226" s="66">
        <f t="shared" si="96"/>
        <v>0</v>
      </c>
      <c r="BG226" s="66">
        <f t="shared" si="96"/>
        <v>0</v>
      </c>
      <c r="BH226" s="66">
        <f t="shared" si="96"/>
        <v>0</v>
      </c>
      <c r="BI226" s="66">
        <f t="shared" si="96"/>
        <v>0</v>
      </c>
      <c r="BJ226" s="66">
        <f t="shared" si="96"/>
        <v>0</v>
      </c>
      <c r="BK226" s="66">
        <f t="shared" si="96"/>
        <v>0</v>
      </c>
      <c r="BL226" s="66">
        <f t="shared" si="96"/>
        <v>0</v>
      </c>
      <c r="BM226" s="66">
        <f t="shared" si="96"/>
        <v>0</v>
      </c>
      <c r="BN226" s="66">
        <f t="shared" si="96"/>
        <v>0</v>
      </c>
      <c r="BO226" s="66">
        <f t="shared" si="96"/>
        <v>0</v>
      </c>
      <c r="BP226" s="66">
        <f t="shared" si="96"/>
        <v>0</v>
      </c>
      <c r="BQ226" s="66">
        <f t="shared" si="96"/>
        <v>0</v>
      </c>
      <c r="BR226" s="66">
        <f>IFERROR($D226*BR52,0)</f>
        <v>0</v>
      </c>
      <c r="BS226" s="66">
        <f t="shared" si="95"/>
        <v>0</v>
      </c>
      <c r="BT226" s="66">
        <f t="shared" si="95"/>
        <v>0</v>
      </c>
      <c r="BU226" s="66">
        <f t="shared" si="95"/>
        <v>0</v>
      </c>
      <c r="BV226" s="66">
        <f t="shared" si="95"/>
        <v>0</v>
      </c>
      <c r="BW226" s="66">
        <f t="shared" si="95"/>
        <v>0</v>
      </c>
      <c r="BX226" s="66">
        <f t="shared" si="95"/>
        <v>0</v>
      </c>
      <c r="BY226" s="66">
        <f t="shared" si="95"/>
        <v>0</v>
      </c>
      <c r="BZ226" s="66">
        <f t="shared" si="95"/>
        <v>0</v>
      </c>
      <c r="CA226" s="66">
        <f t="shared" si="95"/>
        <v>0</v>
      </c>
      <c r="CB226" s="66">
        <f t="shared" si="95"/>
        <v>0</v>
      </c>
      <c r="CC226" s="66">
        <f t="shared" si="95"/>
        <v>0</v>
      </c>
      <c r="CD226" s="66">
        <f t="shared" si="95"/>
        <v>0</v>
      </c>
      <c r="CE226" s="66">
        <f t="shared" si="95"/>
        <v>0</v>
      </c>
      <c r="CF226" s="66">
        <f t="shared" si="95"/>
        <v>0</v>
      </c>
      <c r="CG226" s="66">
        <f t="shared" si="95"/>
        <v>0</v>
      </c>
      <c r="CH226" s="66">
        <f t="shared" si="95"/>
        <v>0</v>
      </c>
      <c r="CI226" s="66">
        <f t="shared" si="95"/>
        <v>0</v>
      </c>
      <c r="CJ226" s="66">
        <f t="shared" si="95"/>
        <v>0</v>
      </c>
      <c r="CK226" s="66">
        <f t="shared" si="95"/>
        <v>0</v>
      </c>
      <c r="CL226" s="66">
        <f t="shared" si="95"/>
        <v>0</v>
      </c>
      <c r="CM226" s="66">
        <f t="shared" si="95"/>
        <v>0</v>
      </c>
      <c r="CN226" s="66">
        <f t="shared" si="95"/>
        <v>0</v>
      </c>
      <c r="CO226" s="66">
        <f t="shared" si="95"/>
        <v>0</v>
      </c>
      <c r="CP226" s="66">
        <f t="shared" si="95"/>
        <v>0</v>
      </c>
      <c r="CQ226" s="66">
        <f t="shared" si="95"/>
        <v>0</v>
      </c>
      <c r="CR226" s="66">
        <f t="shared" si="95"/>
        <v>0</v>
      </c>
      <c r="CS226" s="66">
        <f t="shared" si="95"/>
        <v>0</v>
      </c>
      <c r="CT226" s="3"/>
    </row>
    <row r="227" spans="3:98" customFormat="1" hidden="1" x14ac:dyDescent="0.35">
      <c r="C227" s="81" t="str">
        <f t="shared" si="91"/>
        <v/>
      </c>
      <c r="D227" s="17" t="str">
        <f t="shared" si="92"/>
        <v/>
      </c>
      <c r="E227" s="492">
        <f>G227+NPV(G.Asm!$F$40,H227:INDEX(H227:CS227,RP))</f>
        <v>0</v>
      </c>
      <c r="F227" s="492">
        <f t="shared" si="93"/>
        <v>0</v>
      </c>
      <c r="G227" s="66">
        <f t="shared" ref="G227:BR229" si="97">IFERROR($D227*G53,0)</f>
        <v>0</v>
      </c>
      <c r="H227" s="66">
        <f t="shared" si="97"/>
        <v>0</v>
      </c>
      <c r="I227" s="66">
        <f t="shared" si="97"/>
        <v>0</v>
      </c>
      <c r="J227" s="66">
        <f t="shared" si="97"/>
        <v>0</v>
      </c>
      <c r="K227" s="66">
        <f t="shared" si="97"/>
        <v>0</v>
      </c>
      <c r="L227" s="66">
        <f t="shared" si="97"/>
        <v>0</v>
      </c>
      <c r="M227" s="66">
        <f t="shared" si="97"/>
        <v>0</v>
      </c>
      <c r="N227" s="66">
        <f t="shared" si="97"/>
        <v>0</v>
      </c>
      <c r="O227" s="66">
        <f t="shared" si="97"/>
        <v>0</v>
      </c>
      <c r="P227" s="66">
        <f t="shared" si="97"/>
        <v>0</v>
      </c>
      <c r="Q227" s="66">
        <f t="shared" si="97"/>
        <v>0</v>
      </c>
      <c r="R227" s="66">
        <f t="shared" si="97"/>
        <v>0</v>
      </c>
      <c r="S227" s="66">
        <f t="shared" si="97"/>
        <v>0</v>
      </c>
      <c r="T227" s="66">
        <f t="shared" si="97"/>
        <v>0</v>
      </c>
      <c r="U227" s="66">
        <f t="shared" si="97"/>
        <v>0</v>
      </c>
      <c r="V227" s="66">
        <f t="shared" si="97"/>
        <v>0</v>
      </c>
      <c r="W227" s="66">
        <f t="shared" si="97"/>
        <v>0</v>
      </c>
      <c r="X227" s="66">
        <f t="shared" si="97"/>
        <v>0</v>
      </c>
      <c r="Y227" s="66">
        <f t="shared" si="97"/>
        <v>0</v>
      </c>
      <c r="Z227" s="66">
        <f t="shared" si="97"/>
        <v>0</v>
      </c>
      <c r="AA227" s="66">
        <f t="shared" si="97"/>
        <v>0</v>
      </c>
      <c r="AB227" s="66">
        <f t="shared" si="97"/>
        <v>0</v>
      </c>
      <c r="AC227" s="66">
        <f t="shared" si="97"/>
        <v>0</v>
      </c>
      <c r="AD227" s="66">
        <f t="shared" si="97"/>
        <v>0</v>
      </c>
      <c r="AE227" s="66">
        <f t="shared" si="97"/>
        <v>0</v>
      </c>
      <c r="AF227" s="66">
        <f t="shared" si="97"/>
        <v>0</v>
      </c>
      <c r="AG227" s="66">
        <f t="shared" si="97"/>
        <v>0</v>
      </c>
      <c r="AH227" s="66">
        <f t="shared" si="97"/>
        <v>0</v>
      </c>
      <c r="AI227" s="66">
        <f t="shared" si="97"/>
        <v>0</v>
      </c>
      <c r="AJ227" s="66">
        <f t="shared" si="97"/>
        <v>0</v>
      </c>
      <c r="AK227" s="66">
        <f t="shared" si="97"/>
        <v>0</v>
      </c>
      <c r="AL227" s="66">
        <f t="shared" si="97"/>
        <v>0</v>
      </c>
      <c r="AM227" s="66">
        <f t="shared" si="97"/>
        <v>0</v>
      </c>
      <c r="AN227" s="66">
        <f t="shared" si="97"/>
        <v>0</v>
      </c>
      <c r="AO227" s="66">
        <f t="shared" si="97"/>
        <v>0</v>
      </c>
      <c r="AP227" s="66">
        <f t="shared" si="97"/>
        <v>0</v>
      </c>
      <c r="AQ227" s="66">
        <f t="shared" si="97"/>
        <v>0</v>
      </c>
      <c r="AR227" s="66">
        <f t="shared" si="97"/>
        <v>0</v>
      </c>
      <c r="AS227" s="66">
        <f t="shared" si="97"/>
        <v>0</v>
      </c>
      <c r="AT227" s="66">
        <f t="shared" si="97"/>
        <v>0</v>
      </c>
      <c r="AU227" s="66">
        <f t="shared" si="97"/>
        <v>0</v>
      </c>
      <c r="AV227" s="66">
        <f t="shared" si="97"/>
        <v>0</v>
      </c>
      <c r="AW227" s="66">
        <f t="shared" si="97"/>
        <v>0</v>
      </c>
      <c r="AX227" s="66">
        <f t="shared" si="97"/>
        <v>0</v>
      </c>
      <c r="AY227" s="66">
        <f t="shared" si="97"/>
        <v>0</v>
      </c>
      <c r="AZ227" s="66">
        <f t="shared" si="97"/>
        <v>0</v>
      </c>
      <c r="BA227" s="66">
        <f t="shared" si="97"/>
        <v>0</v>
      </c>
      <c r="BB227" s="66">
        <f t="shared" si="97"/>
        <v>0</v>
      </c>
      <c r="BC227" s="66">
        <f t="shared" si="97"/>
        <v>0</v>
      </c>
      <c r="BD227" s="66">
        <f t="shared" si="97"/>
        <v>0</v>
      </c>
      <c r="BE227" s="66">
        <f t="shared" si="97"/>
        <v>0</v>
      </c>
      <c r="BF227" s="66">
        <f t="shared" si="97"/>
        <v>0</v>
      </c>
      <c r="BG227" s="66">
        <f t="shared" si="97"/>
        <v>0</v>
      </c>
      <c r="BH227" s="66">
        <f t="shared" si="97"/>
        <v>0</v>
      </c>
      <c r="BI227" s="66">
        <f t="shared" si="97"/>
        <v>0</v>
      </c>
      <c r="BJ227" s="66">
        <f t="shared" si="97"/>
        <v>0</v>
      </c>
      <c r="BK227" s="66">
        <f t="shared" si="97"/>
        <v>0</v>
      </c>
      <c r="BL227" s="66">
        <f t="shared" si="97"/>
        <v>0</v>
      </c>
      <c r="BM227" s="66">
        <f t="shared" si="97"/>
        <v>0</v>
      </c>
      <c r="BN227" s="66">
        <f t="shared" si="97"/>
        <v>0</v>
      </c>
      <c r="BO227" s="66">
        <f t="shared" si="97"/>
        <v>0</v>
      </c>
      <c r="BP227" s="66">
        <f t="shared" si="97"/>
        <v>0</v>
      </c>
      <c r="BQ227" s="66">
        <f t="shared" si="97"/>
        <v>0</v>
      </c>
      <c r="BR227" s="66">
        <f t="shared" si="97"/>
        <v>0</v>
      </c>
      <c r="BS227" s="66">
        <f t="shared" si="95"/>
        <v>0</v>
      </c>
      <c r="BT227" s="66">
        <f t="shared" si="95"/>
        <v>0</v>
      </c>
      <c r="BU227" s="66">
        <f t="shared" si="95"/>
        <v>0</v>
      </c>
      <c r="BV227" s="66">
        <f t="shared" si="95"/>
        <v>0</v>
      </c>
      <c r="BW227" s="66">
        <f t="shared" si="95"/>
        <v>0</v>
      </c>
      <c r="BX227" s="66">
        <f t="shared" si="95"/>
        <v>0</v>
      </c>
      <c r="BY227" s="66">
        <f t="shared" si="95"/>
        <v>0</v>
      </c>
      <c r="BZ227" s="66">
        <f t="shared" si="95"/>
        <v>0</v>
      </c>
      <c r="CA227" s="66">
        <f t="shared" si="95"/>
        <v>0</v>
      </c>
      <c r="CB227" s="66">
        <f t="shared" si="95"/>
        <v>0</v>
      </c>
      <c r="CC227" s="66">
        <f t="shared" si="95"/>
        <v>0</v>
      </c>
      <c r="CD227" s="66">
        <f t="shared" si="95"/>
        <v>0</v>
      </c>
      <c r="CE227" s="66">
        <f t="shared" si="95"/>
        <v>0</v>
      </c>
      <c r="CF227" s="66">
        <f t="shared" si="95"/>
        <v>0</v>
      </c>
      <c r="CG227" s="66">
        <f t="shared" si="95"/>
        <v>0</v>
      </c>
      <c r="CH227" s="66">
        <f t="shared" si="95"/>
        <v>0</v>
      </c>
      <c r="CI227" s="66">
        <f t="shared" si="95"/>
        <v>0</v>
      </c>
      <c r="CJ227" s="66">
        <f t="shared" si="95"/>
        <v>0</v>
      </c>
      <c r="CK227" s="66">
        <f t="shared" si="95"/>
        <v>0</v>
      </c>
      <c r="CL227" s="66">
        <f t="shared" si="95"/>
        <v>0</v>
      </c>
      <c r="CM227" s="66">
        <f t="shared" si="95"/>
        <v>0</v>
      </c>
      <c r="CN227" s="66">
        <f t="shared" si="95"/>
        <v>0</v>
      </c>
      <c r="CO227" s="66">
        <f t="shared" si="95"/>
        <v>0</v>
      </c>
      <c r="CP227" s="66">
        <f t="shared" si="95"/>
        <v>0</v>
      </c>
      <c r="CQ227" s="66">
        <f t="shared" si="95"/>
        <v>0</v>
      </c>
      <c r="CR227" s="66">
        <f t="shared" si="95"/>
        <v>0</v>
      </c>
      <c r="CS227" s="66">
        <f t="shared" si="95"/>
        <v>0</v>
      </c>
      <c r="CT227" s="3"/>
    </row>
    <row r="228" spans="3:98" customFormat="1" hidden="1" x14ac:dyDescent="0.35">
      <c r="C228" s="81" t="str">
        <f t="shared" si="91"/>
        <v/>
      </c>
      <c r="D228" s="17" t="str">
        <f t="shared" si="92"/>
        <v/>
      </c>
      <c r="E228" s="492">
        <f>G228+NPV(G.Asm!$F$40,H228:INDEX(H228:CS228,RP))</f>
        <v>0</v>
      </c>
      <c r="F228" s="492">
        <f t="shared" si="93"/>
        <v>0</v>
      </c>
      <c r="G228" s="66">
        <f t="shared" si="97"/>
        <v>0</v>
      </c>
      <c r="H228" s="66">
        <f t="shared" si="97"/>
        <v>0</v>
      </c>
      <c r="I228" s="66">
        <f t="shared" si="97"/>
        <v>0</v>
      </c>
      <c r="J228" s="66">
        <f t="shared" si="97"/>
        <v>0</v>
      </c>
      <c r="K228" s="66">
        <f t="shared" si="97"/>
        <v>0</v>
      </c>
      <c r="L228" s="66">
        <f t="shared" si="97"/>
        <v>0</v>
      </c>
      <c r="M228" s="66">
        <f t="shared" si="97"/>
        <v>0</v>
      </c>
      <c r="N228" s="66">
        <f t="shared" si="97"/>
        <v>0</v>
      </c>
      <c r="O228" s="66">
        <f t="shared" si="97"/>
        <v>0</v>
      </c>
      <c r="P228" s="66">
        <f t="shared" si="97"/>
        <v>0</v>
      </c>
      <c r="Q228" s="66">
        <f t="shared" si="97"/>
        <v>0</v>
      </c>
      <c r="R228" s="66">
        <f t="shared" si="97"/>
        <v>0</v>
      </c>
      <c r="S228" s="66">
        <f t="shared" si="97"/>
        <v>0</v>
      </c>
      <c r="T228" s="66">
        <f t="shared" si="97"/>
        <v>0</v>
      </c>
      <c r="U228" s="66">
        <f t="shared" si="97"/>
        <v>0</v>
      </c>
      <c r="V228" s="66">
        <f t="shared" si="97"/>
        <v>0</v>
      </c>
      <c r="W228" s="66">
        <f t="shared" si="97"/>
        <v>0</v>
      </c>
      <c r="X228" s="66">
        <f t="shared" si="97"/>
        <v>0</v>
      </c>
      <c r="Y228" s="66">
        <f t="shared" si="97"/>
        <v>0</v>
      </c>
      <c r="Z228" s="66">
        <f t="shared" si="97"/>
        <v>0</v>
      </c>
      <c r="AA228" s="66">
        <f t="shared" si="97"/>
        <v>0</v>
      </c>
      <c r="AB228" s="66">
        <f t="shared" si="97"/>
        <v>0</v>
      </c>
      <c r="AC228" s="66">
        <f t="shared" si="97"/>
        <v>0</v>
      </c>
      <c r="AD228" s="66">
        <f t="shared" si="97"/>
        <v>0</v>
      </c>
      <c r="AE228" s="66">
        <f t="shared" si="97"/>
        <v>0</v>
      </c>
      <c r="AF228" s="66">
        <f t="shared" si="97"/>
        <v>0</v>
      </c>
      <c r="AG228" s="66">
        <f t="shared" si="97"/>
        <v>0</v>
      </c>
      <c r="AH228" s="66">
        <f t="shared" si="97"/>
        <v>0</v>
      </c>
      <c r="AI228" s="66">
        <f t="shared" si="97"/>
        <v>0</v>
      </c>
      <c r="AJ228" s="66">
        <f t="shared" si="97"/>
        <v>0</v>
      </c>
      <c r="AK228" s="66">
        <f t="shared" si="97"/>
        <v>0</v>
      </c>
      <c r="AL228" s="66">
        <f t="shared" si="97"/>
        <v>0</v>
      </c>
      <c r="AM228" s="66">
        <f t="shared" si="97"/>
        <v>0</v>
      </c>
      <c r="AN228" s="66">
        <f t="shared" si="97"/>
        <v>0</v>
      </c>
      <c r="AO228" s="66">
        <f t="shared" si="97"/>
        <v>0</v>
      </c>
      <c r="AP228" s="66">
        <f t="shared" si="97"/>
        <v>0</v>
      </c>
      <c r="AQ228" s="66">
        <f t="shared" si="97"/>
        <v>0</v>
      </c>
      <c r="AR228" s="66">
        <f t="shared" si="97"/>
        <v>0</v>
      </c>
      <c r="AS228" s="66">
        <f t="shared" si="97"/>
        <v>0</v>
      </c>
      <c r="AT228" s="66">
        <f t="shared" si="97"/>
        <v>0</v>
      </c>
      <c r="AU228" s="66">
        <f t="shared" si="97"/>
        <v>0</v>
      </c>
      <c r="AV228" s="66">
        <f t="shared" si="97"/>
        <v>0</v>
      </c>
      <c r="AW228" s="66">
        <f t="shared" si="97"/>
        <v>0</v>
      </c>
      <c r="AX228" s="66">
        <f t="shared" si="97"/>
        <v>0</v>
      </c>
      <c r="AY228" s="66">
        <f t="shared" si="97"/>
        <v>0</v>
      </c>
      <c r="AZ228" s="66">
        <f t="shared" si="97"/>
        <v>0</v>
      </c>
      <c r="BA228" s="66">
        <f t="shared" si="97"/>
        <v>0</v>
      </c>
      <c r="BB228" s="66">
        <f t="shared" si="97"/>
        <v>0</v>
      </c>
      <c r="BC228" s="66">
        <f t="shared" si="97"/>
        <v>0</v>
      </c>
      <c r="BD228" s="66">
        <f t="shared" si="97"/>
        <v>0</v>
      </c>
      <c r="BE228" s="66">
        <f t="shared" si="97"/>
        <v>0</v>
      </c>
      <c r="BF228" s="66">
        <f t="shared" si="97"/>
        <v>0</v>
      </c>
      <c r="BG228" s="66">
        <f t="shared" si="97"/>
        <v>0</v>
      </c>
      <c r="BH228" s="66">
        <f t="shared" si="97"/>
        <v>0</v>
      </c>
      <c r="BI228" s="66">
        <f t="shared" si="97"/>
        <v>0</v>
      </c>
      <c r="BJ228" s="66">
        <f t="shared" si="97"/>
        <v>0</v>
      </c>
      <c r="BK228" s="66">
        <f t="shared" si="97"/>
        <v>0</v>
      </c>
      <c r="BL228" s="66">
        <f t="shared" si="97"/>
        <v>0</v>
      </c>
      <c r="BM228" s="66">
        <f t="shared" si="97"/>
        <v>0</v>
      </c>
      <c r="BN228" s="66">
        <f t="shared" si="97"/>
        <v>0</v>
      </c>
      <c r="BO228" s="66">
        <f t="shared" si="97"/>
        <v>0</v>
      </c>
      <c r="BP228" s="66">
        <f t="shared" si="97"/>
        <v>0</v>
      </c>
      <c r="BQ228" s="66">
        <f t="shared" si="97"/>
        <v>0</v>
      </c>
      <c r="BR228" s="66">
        <f t="shared" si="97"/>
        <v>0</v>
      </c>
      <c r="BS228" s="66">
        <f t="shared" si="95"/>
        <v>0</v>
      </c>
      <c r="BT228" s="66">
        <f t="shared" si="95"/>
        <v>0</v>
      </c>
      <c r="BU228" s="66">
        <f t="shared" si="95"/>
        <v>0</v>
      </c>
      <c r="BV228" s="66">
        <f t="shared" si="95"/>
        <v>0</v>
      </c>
      <c r="BW228" s="66">
        <f t="shared" si="95"/>
        <v>0</v>
      </c>
      <c r="BX228" s="66">
        <f t="shared" si="95"/>
        <v>0</v>
      </c>
      <c r="BY228" s="66">
        <f t="shared" si="95"/>
        <v>0</v>
      </c>
      <c r="BZ228" s="66">
        <f t="shared" si="95"/>
        <v>0</v>
      </c>
      <c r="CA228" s="66">
        <f t="shared" si="95"/>
        <v>0</v>
      </c>
      <c r="CB228" s="66">
        <f t="shared" si="95"/>
        <v>0</v>
      </c>
      <c r="CC228" s="66">
        <f t="shared" si="95"/>
        <v>0</v>
      </c>
      <c r="CD228" s="66">
        <f t="shared" si="95"/>
        <v>0</v>
      </c>
      <c r="CE228" s="66">
        <f t="shared" ref="CE228:CS228" si="98">IFERROR($D228*CE54,0)</f>
        <v>0</v>
      </c>
      <c r="CF228" s="66">
        <f t="shared" si="98"/>
        <v>0</v>
      </c>
      <c r="CG228" s="66">
        <f t="shared" si="98"/>
        <v>0</v>
      </c>
      <c r="CH228" s="66">
        <f t="shared" si="98"/>
        <v>0</v>
      </c>
      <c r="CI228" s="66">
        <f t="shared" si="98"/>
        <v>0</v>
      </c>
      <c r="CJ228" s="66">
        <f t="shared" si="98"/>
        <v>0</v>
      </c>
      <c r="CK228" s="66">
        <f t="shared" si="98"/>
        <v>0</v>
      </c>
      <c r="CL228" s="66">
        <f t="shared" si="98"/>
        <v>0</v>
      </c>
      <c r="CM228" s="66">
        <f t="shared" si="98"/>
        <v>0</v>
      </c>
      <c r="CN228" s="66">
        <f t="shared" si="98"/>
        <v>0</v>
      </c>
      <c r="CO228" s="66">
        <f t="shared" si="98"/>
        <v>0</v>
      </c>
      <c r="CP228" s="66">
        <f t="shared" si="98"/>
        <v>0</v>
      </c>
      <c r="CQ228" s="66">
        <f t="shared" si="98"/>
        <v>0</v>
      </c>
      <c r="CR228" s="66">
        <f t="shared" si="98"/>
        <v>0</v>
      </c>
      <c r="CS228" s="66">
        <f t="shared" si="98"/>
        <v>0</v>
      </c>
      <c r="CT228" s="3"/>
    </row>
    <row r="229" spans="3:98" customFormat="1" hidden="1" x14ac:dyDescent="0.35">
      <c r="C229" s="81" t="str">
        <f t="shared" si="91"/>
        <v/>
      </c>
      <c r="D229" s="17" t="str">
        <f t="shared" si="92"/>
        <v/>
      </c>
      <c r="E229" s="492">
        <f>G229+NPV(G.Asm!$F$40,H229:INDEX(H229:CS229,RP))</f>
        <v>0</v>
      </c>
      <c r="F229" s="492">
        <f t="shared" si="93"/>
        <v>0</v>
      </c>
      <c r="G229" s="66">
        <f t="shared" si="97"/>
        <v>0</v>
      </c>
      <c r="H229" s="66">
        <f t="shared" si="97"/>
        <v>0</v>
      </c>
      <c r="I229" s="66">
        <f t="shared" si="97"/>
        <v>0</v>
      </c>
      <c r="J229" s="66">
        <f t="shared" si="97"/>
        <v>0</v>
      </c>
      <c r="K229" s="66">
        <f t="shared" si="97"/>
        <v>0</v>
      </c>
      <c r="L229" s="66">
        <f t="shared" si="97"/>
        <v>0</v>
      </c>
      <c r="M229" s="66">
        <f t="shared" si="97"/>
        <v>0</v>
      </c>
      <c r="N229" s="66">
        <f t="shared" si="97"/>
        <v>0</v>
      </c>
      <c r="O229" s="66">
        <f t="shared" si="97"/>
        <v>0</v>
      </c>
      <c r="P229" s="66">
        <f t="shared" si="97"/>
        <v>0</v>
      </c>
      <c r="Q229" s="66">
        <f t="shared" si="97"/>
        <v>0</v>
      </c>
      <c r="R229" s="66">
        <f t="shared" si="97"/>
        <v>0</v>
      </c>
      <c r="S229" s="66">
        <f t="shared" si="97"/>
        <v>0</v>
      </c>
      <c r="T229" s="66">
        <f t="shared" si="97"/>
        <v>0</v>
      </c>
      <c r="U229" s="66">
        <f t="shared" si="97"/>
        <v>0</v>
      </c>
      <c r="V229" s="66">
        <f t="shared" si="97"/>
        <v>0</v>
      </c>
      <c r="W229" s="66">
        <f t="shared" si="97"/>
        <v>0</v>
      </c>
      <c r="X229" s="66">
        <f t="shared" si="97"/>
        <v>0</v>
      </c>
      <c r="Y229" s="66">
        <f t="shared" si="97"/>
        <v>0</v>
      </c>
      <c r="Z229" s="66">
        <f t="shared" si="97"/>
        <v>0</v>
      </c>
      <c r="AA229" s="66">
        <f t="shared" si="97"/>
        <v>0</v>
      </c>
      <c r="AB229" s="66">
        <f t="shared" si="97"/>
        <v>0</v>
      </c>
      <c r="AC229" s="66">
        <f t="shared" si="97"/>
        <v>0</v>
      </c>
      <c r="AD229" s="66">
        <f t="shared" si="97"/>
        <v>0</v>
      </c>
      <c r="AE229" s="66">
        <f t="shared" si="97"/>
        <v>0</v>
      </c>
      <c r="AF229" s="66">
        <f t="shared" si="97"/>
        <v>0</v>
      </c>
      <c r="AG229" s="66">
        <f t="shared" si="97"/>
        <v>0</v>
      </c>
      <c r="AH229" s="66">
        <f t="shared" si="97"/>
        <v>0</v>
      </c>
      <c r="AI229" s="66">
        <f t="shared" si="97"/>
        <v>0</v>
      </c>
      <c r="AJ229" s="66">
        <f t="shared" si="97"/>
        <v>0</v>
      </c>
      <c r="AK229" s="66">
        <f t="shared" si="97"/>
        <v>0</v>
      </c>
      <c r="AL229" s="66">
        <f t="shared" si="97"/>
        <v>0</v>
      </c>
      <c r="AM229" s="66">
        <f t="shared" si="97"/>
        <v>0</v>
      </c>
      <c r="AN229" s="66">
        <f t="shared" si="97"/>
        <v>0</v>
      </c>
      <c r="AO229" s="66">
        <f t="shared" si="97"/>
        <v>0</v>
      </c>
      <c r="AP229" s="66">
        <f t="shared" si="97"/>
        <v>0</v>
      </c>
      <c r="AQ229" s="66">
        <f t="shared" si="97"/>
        <v>0</v>
      </c>
      <c r="AR229" s="66">
        <f t="shared" si="97"/>
        <v>0</v>
      </c>
      <c r="AS229" s="66">
        <f t="shared" si="97"/>
        <v>0</v>
      </c>
      <c r="AT229" s="66">
        <f t="shared" si="97"/>
        <v>0</v>
      </c>
      <c r="AU229" s="66">
        <f t="shared" si="97"/>
        <v>0</v>
      </c>
      <c r="AV229" s="66">
        <f t="shared" si="97"/>
        <v>0</v>
      </c>
      <c r="AW229" s="66">
        <f t="shared" si="97"/>
        <v>0</v>
      </c>
      <c r="AX229" s="66">
        <f t="shared" si="97"/>
        <v>0</v>
      </c>
      <c r="AY229" s="66">
        <f t="shared" si="97"/>
        <v>0</v>
      </c>
      <c r="AZ229" s="66">
        <f t="shared" si="97"/>
        <v>0</v>
      </c>
      <c r="BA229" s="66">
        <f t="shared" si="97"/>
        <v>0</v>
      </c>
      <c r="BB229" s="66">
        <f t="shared" si="97"/>
        <v>0</v>
      </c>
      <c r="BC229" s="66">
        <f t="shared" si="97"/>
        <v>0</v>
      </c>
      <c r="BD229" s="66">
        <f t="shared" si="97"/>
        <v>0</v>
      </c>
      <c r="BE229" s="66">
        <f t="shared" si="97"/>
        <v>0</v>
      </c>
      <c r="BF229" s="66">
        <f t="shared" si="97"/>
        <v>0</v>
      </c>
      <c r="BG229" s="66">
        <f t="shared" si="97"/>
        <v>0</v>
      </c>
      <c r="BH229" s="66">
        <f t="shared" si="97"/>
        <v>0</v>
      </c>
      <c r="BI229" s="66">
        <f t="shared" si="97"/>
        <v>0</v>
      </c>
      <c r="BJ229" s="66">
        <f t="shared" si="97"/>
        <v>0</v>
      </c>
      <c r="BK229" s="66">
        <f t="shared" si="97"/>
        <v>0</v>
      </c>
      <c r="BL229" s="66">
        <f t="shared" si="97"/>
        <v>0</v>
      </c>
      <c r="BM229" s="66">
        <f t="shared" si="97"/>
        <v>0</v>
      </c>
      <c r="BN229" s="66">
        <f t="shared" si="97"/>
        <v>0</v>
      </c>
      <c r="BO229" s="66">
        <f t="shared" si="97"/>
        <v>0</v>
      </c>
      <c r="BP229" s="66">
        <f t="shared" si="97"/>
        <v>0</v>
      </c>
      <c r="BQ229" s="66">
        <f t="shared" si="97"/>
        <v>0</v>
      </c>
      <c r="BR229" s="66">
        <f t="shared" si="97"/>
        <v>0</v>
      </c>
      <c r="BS229" s="66">
        <f t="shared" ref="BS229:CS229" si="99">IFERROR($D229*BS55,0)</f>
        <v>0</v>
      </c>
      <c r="BT229" s="66">
        <f t="shared" si="99"/>
        <v>0</v>
      </c>
      <c r="BU229" s="66">
        <f t="shared" si="99"/>
        <v>0</v>
      </c>
      <c r="BV229" s="66">
        <f t="shared" si="99"/>
        <v>0</v>
      </c>
      <c r="BW229" s="66">
        <f t="shared" si="99"/>
        <v>0</v>
      </c>
      <c r="BX229" s="66">
        <f t="shared" si="99"/>
        <v>0</v>
      </c>
      <c r="BY229" s="66">
        <f t="shared" si="99"/>
        <v>0</v>
      </c>
      <c r="BZ229" s="66">
        <f t="shared" si="99"/>
        <v>0</v>
      </c>
      <c r="CA229" s="66">
        <f t="shared" si="99"/>
        <v>0</v>
      </c>
      <c r="CB229" s="66">
        <f t="shared" si="99"/>
        <v>0</v>
      </c>
      <c r="CC229" s="66">
        <f t="shared" si="99"/>
        <v>0</v>
      </c>
      <c r="CD229" s="66">
        <f t="shared" si="99"/>
        <v>0</v>
      </c>
      <c r="CE229" s="66">
        <f t="shared" si="99"/>
        <v>0</v>
      </c>
      <c r="CF229" s="66">
        <f t="shared" si="99"/>
        <v>0</v>
      </c>
      <c r="CG229" s="66">
        <f t="shared" si="99"/>
        <v>0</v>
      </c>
      <c r="CH229" s="66">
        <f t="shared" si="99"/>
        <v>0</v>
      </c>
      <c r="CI229" s="66">
        <f t="shared" si="99"/>
        <v>0</v>
      </c>
      <c r="CJ229" s="66">
        <f t="shared" si="99"/>
        <v>0</v>
      </c>
      <c r="CK229" s="66">
        <f t="shared" si="99"/>
        <v>0</v>
      </c>
      <c r="CL229" s="66">
        <f t="shared" si="99"/>
        <v>0</v>
      </c>
      <c r="CM229" s="66">
        <f t="shared" si="99"/>
        <v>0</v>
      </c>
      <c r="CN229" s="66">
        <f t="shared" si="99"/>
        <v>0</v>
      </c>
      <c r="CO229" s="66">
        <f t="shared" si="99"/>
        <v>0</v>
      </c>
      <c r="CP229" s="66">
        <f t="shared" si="99"/>
        <v>0</v>
      </c>
      <c r="CQ229" s="66">
        <f t="shared" si="99"/>
        <v>0</v>
      </c>
      <c r="CR229" s="66">
        <f t="shared" si="99"/>
        <v>0</v>
      </c>
      <c r="CS229" s="66">
        <f t="shared" si="99"/>
        <v>0</v>
      </c>
      <c r="CT229" s="3"/>
    </row>
    <row r="230" spans="3:98" customFormat="1" hidden="1" x14ac:dyDescent="0.35">
      <c r="C230" s="81" t="str">
        <f>IF(OR(ISBLANK(C57),C57="Spare"),"",C57)</f>
        <v/>
      </c>
      <c r="D230" s="17" t="str">
        <f t="shared" si="92"/>
        <v/>
      </c>
      <c r="E230" s="492">
        <f>G230+NPV(G.Asm!$F$40,H230:INDEX(H230:CS230,RP))</f>
        <v>0</v>
      </c>
      <c r="F230" s="492">
        <f t="shared" si="93"/>
        <v>0</v>
      </c>
      <c r="G230" s="66">
        <f t="shared" ref="G230:BR230" si="100">IFERROR($D230*G57,0)</f>
        <v>0</v>
      </c>
      <c r="H230" s="66">
        <f t="shared" si="100"/>
        <v>0</v>
      </c>
      <c r="I230" s="66">
        <f t="shared" si="100"/>
        <v>0</v>
      </c>
      <c r="J230" s="66">
        <f t="shared" si="100"/>
        <v>0</v>
      </c>
      <c r="K230" s="66">
        <f t="shared" si="100"/>
        <v>0</v>
      </c>
      <c r="L230" s="66">
        <f t="shared" si="100"/>
        <v>0</v>
      </c>
      <c r="M230" s="66">
        <f t="shared" si="100"/>
        <v>0</v>
      </c>
      <c r="N230" s="66">
        <f t="shared" si="100"/>
        <v>0</v>
      </c>
      <c r="O230" s="66">
        <f t="shared" si="100"/>
        <v>0</v>
      </c>
      <c r="P230" s="66">
        <f t="shared" si="100"/>
        <v>0</v>
      </c>
      <c r="Q230" s="66">
        <f t="shared" si="100"/>
        <v>0</v>
      </c>
      <c r="R230" s="66">
        <f t="shared" si="100"/>
        <v>0</v>
      </c>
      <c r="S230" s="66">
        <f t="shared" si="100"/>
        <v>0</v>
      </c>
      <c r="T230" s="66">
        <f t="shared" si="100"/>
        <v>0</v>
      </c>
      <c r="U230" s="66">
        <f t="shared" si="100"/>
        <v>0</v>
      </c>
      <c r="V230" s="66">
        <f t="shared" si="100"/>
        <v>0</v>
      </c>
      <c r="W230" s="66">
        <f t="shared" si="100"/>
        <v>0</v>
      </c>
      <c r="X230" s="66">
        <f t="shared" si="100"/>
        <v>0</v>
      </c>
      <c r="Y230" s="66">
        <f t="shared" si="100"/>
        <v>0</v>
      </c>
      <c r="Z230" s="66">
        <f t="shared" si="100"/>
        <v>0</v>
      </c>
      <c r="AA230" s="66">
        <f t="shared" si="100"/>
        <v>0</v>
      </c>
      <c r="AB230" s="66">
        <f t="shared" si="100"/>
        <v>0</v>
      </c>
      <c r="AC230" s="66">
        <f t="shared" si="100"/>
        <v>0</v>
      </c>
      <c r="AD230" s="66">
        <f t="shared" si="100"/>
        <v>0</v>
      </c>
      <c r="AE230" s="66">
        <f t="shared" si="100"/>
        <v>0</v>
      </c>
      <c r="AF230" s="66">
        <f t="shared" si="100"/>
        <v>0</v>
      </c>
      <c r="AG230" s="66">
        <f t="shared" si="100"/>
        <v>0</v>
      </c>
      <c r="AH230" s="66">
        <f t="shared" si="100"/>
        <v>0</v>
      </c>
      <c r="AI230" s="66">
        <f t="shared" si="100"/>
        <v>0</v>
      </c>
      <c r="AJ230" s="66">
        <f t="shared" si="100"/>
        <v>0</v>
      </c>
      <c r="AK230" s="66">
        <f t="shared" si="100"/>
        <v>0</v>
      </c>
      <c r="AL230" s="66">
        <f t="shared" si="100"/>
        <v>0</v>
      </c>
      <c r="AM230" s="66">
        <f t="shared" si="100"/>
        <v>0</v>
      </c>
      <c r="AN230" s="66">
        <f t="shared" si="100"/>
        <v>0</v>
      </c>
      <c r="AO230" s="66">
        <f t="shared" si="100"/>
        <v>0</v>
      </c>
      <c r="AP230" s="66">
        <f t="shared" si="100"/>
        <v>0</v>
      </c>
      <c r="AQ230" s="66">
        <f t="shared" si="100"/>
        <v>0</v>
      </c>
      <c r="AR230" s="66">
        <f t="shared" si="100"/>
        <v>0</v>
      </c>
      <c r="AS230" s="66">
        <f t="shared" si="100"/>
        <v>0</v>
      </c>
      <c r="AT230" s="66">
        <f t="shared" si="100"/>
        <v>0</v>
      </c>
      <c r="AU230" s="66">
        <f t="shared" si="100"/>
        <v>0</v>
      </c>
      <c r="AV230" s="66">
        <f t="shared" si="100"/>
        <v>0</v>
      </c>
      <c r="AW230" s="66">
        <f t="shared" si="100"/>
        <v>0</v>
      </c>
      <c r="AX230" s="66">
        <f t="shared" si="100"/>
        <v>0</v>
      </c>
      <c r="AY230" s="66">
        <f t="shared" si="100"/>
        <v>0</v>
      </c>
      <c r="AZ230" s="66">
        <f t="shared" si="100"/>
        <v>0</v>
      </c>
      <c r="BA230" s="66">
        <f t="shared" si="100"/>
        <v>0</v>
      </c>
      <c r="BB230" s="66">
        <f t="shared" si="100"/>
        <v>0</v>
      </c>
      <c r="BC230" s="66">
        <f t="shared" si="100"/>
        <v>0</v>
      </c>
      <c r="BD230" s="66">
        <f t="shared" si="100"/>
        <v>0</v>
      </c>
      <c r="BE230" s="66">
        <f t="shared" si="100"/>
        <v>0</v>
      </c>
      <c r="BF230" s="66">
        <f t="shared" si="100"/>
        <v>0</v>
      </c>
      <c r="BG230" s="66">
        <f t="shared" si="100"/>
        <v>0</v>
      </c>
      <c r="BH230" s="66">
        <f t="shared" si="100"/>
        <v>0</v>
      </c>
      <c r="BI230" s="66">
        <f t="shared" si="100"/>
        <v>0</v>
      </c>
      <c r="BJ230" s="66">
        <f t="shared" si="100"/>
        <v>0</v>
      </c>
      <c r="BK230" s="66">
        <f t="shared" si="100"/>
        <v>0</v>
      </c>
      <c r="BL230" s="66">
        <f t="shared" si="100"/>
        <v>0</v>
      </c>
      <c r="BM230" s="66">
        <f t="shared" si="100"/>
        <v>0</v>
      </c>
      <c r="BN230" s="66">
        <f t="shared" si="100"/>
        <v>0</v>
      </c>
      <c r="BO230" s="66">
        <f t="shared" si="100"/>
        <v>0</v>
      </c>
      <c r="BP230" s="66">
        <f t="shared" si="100"/>
        <v>0</v>
      </c>
      <c r="BQ230" s="66">
        <f t="shared" si="100"/>
        <v>0</v>
      </c>
      <c r="BR230" s="66">
        <f t="shared" si="100"/>
        <v>0</v>
      </c>
      <c r="BS230" s="66">
        <f t="shared" ref="BS230:CS230" si="101">IFERROR($D230*BS57,0)</f>
        <v>0</v>
      </c>
      <c r="BT230" s="66">
        <f t="shared" si="101"/>
        <v>0</v>
      </c>
      <c r="BU230" s="66">
        <f t="shared" si="101"/>
        <v>0</v>
      </c>
      <c r="BV230" s="66">
        <f t="shared" si="101"/>
        <v>0</v>
      </c>
      <c r="BW230" s="66">
        <f t="shared" si="101"/>
        <v>0</v>
      </c>
      <c r="BX230" s="66">
        <f t="shared" si="101"/>
        <v>0</v>
      </c>
      <c r="BY230" s="66">
        <f t="shared" si="101"/>
        <v>0</v>
      </c>
      <c r="BZ230" s="66">
        <f t="shared" si="101"/>
        <v>0</v>
      </c>
      <c r="CA230" s="66">
        <f t="shared" si="101"/>
        <v>0</v>
      </c>
      <c r="CB230" s="66">
        <f t="shared" si="101"/>
        <v>0</v>
      </c>
      <c r="CC230" s="66">
        <f t="shared" si="101"/>
        <v>0</v>
      </c>
      <c r="CD230" s="66">
        <f t="shared" si="101"/>
        <v>0</v>
      </c>
      <c r="CE230" s="66">
        <f t="shared" si="101"/>
        <v>0</v>
      </c>
      <c r="CF230" s="66">
        <f t="shared" si="101"/>
        <v>0</v>
      </c>
      <c r="CG230" s="66">
        <f t="shared" si="101"/>
        <v>0</v>
      </c>
      <c r="CH230" s="66">
        <f t="shared" si="101"/>
        <v>0</v>
      </c>
      <c r="CI230" s="66">
        <f t="shared" si="101"/>
        <v>0</v>
      </c>
      <c r="CJ230" s="66">
        <f t="shared" si="101"/>
        <v>0</v>
      </c>
      <c r="CK230" s="66">
        <f t="shared" si="101"/>
        <v>0</v>
      </c>
      <c r="CL230" s="66">
        <f t="shared" si="101"/>
        <v>0</v>
      </c>
      <c r="CM230" s="66">
        <f t="shared" si="101"/>
        <v>0</v>
      </c>
      <c r="CN230" s="66">
        <f t="shared" si="101"/>
        <v>0</v>
      </c>
      <c r="CO230" s="66">
        <f t="shared" si="101"/>
        <v>0</v>
      </c>
      <c r="CP230" s="66">
        <f t="shared" si="101"/>
        <v>0</v>
      </c>
      <c r="CQ230" s="66">
        <f t="shared" si="101"/>
        <v>0</v>
      </c>
      <c r="CR230" s="66">
        <f t="shared" si="101"/>
        <v>0</v>
      </c>
      <c r="CS230" s="66">
        <f t="shared" si="101"/>
        <v>0</v>
      </c>
      <c r="CT230" s="3"/>
    </row>
    <row r="231" spans="3:98" customFormat="1" hidden="1" x14ac:dyDescent="0.35">
      <c r="C231" s="87"/>
      <c r="D231" s="3"/>
      <c r="E231" s="495"/>
      <c r="F231" s="495"/>
      <c r="G231" s="498"/>
      <c r="H231" s="498"/>
      <c r="I231" s="498"/>
      <c r="J231" s="498"/>
      <c r="K231" s="498"/>
      <c r="L231" s="498"/>
      <c r="M231" s="498"/>
      <c r="N231" s="498"/>
      <c r="O231" s="498"/>
      <c r="P231" s="498"/>
      <c r="Q231" s="498"/>
      <c r="R231" s="498"/>
      <c r="S231" s="498"/>
      <c r="T231" s="498"/>
      <c r="U231" s="498"/>
      <c r="V231" s="498"/>
      <c r="W231" s="498"/>
      <c r="X231" s="498"/>
      <c r="Y231" s="498"/>
      <c r="Z231" s="498"/>
      <c r="AA231" s="498"/>
      <c r="AB231" s="498"/>
      <c r="AC231" s="498"/>
      <c r="AD231" s="498"/>
      <c r="AE231" s="498"/>
      <c r="AF231" s="498"/>
      <c r="AG231" s="498"/>
      <c r="AH231" s="498"/>
      <c r="AI231" s="498"/>
      <c r="AJ231" s="498"/>
      <c r="AK231" s="498"/>
      <c r="AL231" s="498"/>
      <c r="AM231" s="498"/>
      <c r="AN231" s="498"/>
      <c r="AO231" s="498"/>
      <c r="AP231" s="498"/>
      <c r="AQ231" s="498"/>
      <c r="AR231" s="498"/>
      <c r="AS231" s="498"/>
      <c r="AT231" s="498"/>
      <c r="AU231" s="498"/>
      <c r="AV231" s="498"/>
      <c r="AW231" s="498"/>
      <c r="AX231" s="498"/>
      <c r="AY231" s="498"/>
      <c r="AZ231" s="498"/>
      <c r="BA231" s="498"/>
      <c r="BB231" s="498"/>
      <c r="BC231" s="498"/>
      <c r="BD231" s="498"/>
      <c r="BE231" s="498"/>
      <c r="BF231" s="498"/>
      <c r="BG231" s="498"/>
      <c r="BH231" s="498"/>
      <c r="BI231" s="498"/>
      <c r="BJ231" s="498"/>
      <c r="BK231" s="498"/>
      <c r="BL231" s="498"/>
      <c r="BM231" s="498"/>
      <c r="BN231" s="498"/>
      <c r="BO231" s="498"/>
      <c r="BP231" s="498"/>
      <c r="BQ231" s="498"/>
      <c r="BR231" s="498"/>
      <c r="BS231" s="498"/>
      <c r="BT231" s="498"/>
      <c r="BU231" s="498"/>
      <c r="BV231" s="498"/>
      <c r="BW231" s="498"/>
      <c r="BX231" s="498"/>
      <c r="BY231" s="498"/>
      <c r="BZ231" s="498"/>
      <c r="CA231" s="498"/>
      <c r="CB231" s="498"/>
      <c r="CC231" s="498"/>
      <c r="CD231" s="498"/>
      <c r="CE231" s="498"/>
      <c r="CF231" s="498"/>
      <c r="CG231" s="498"/>
      <c r="CH231" s="498"/>
      <c r="CI231" s="498"/>
      <c r="CJ231" s="498"/>
      <c r="CK231" s="498"/>
      <c r="CL231" s="498"/>
      <c r="CM231" s="498"/>
      <c r="CN231" s="498"/>
      <c r="CO231" s="498"/>
      <c r="CP231" s="498"/>
      <c r="CQ231" s="498"/>
      <c r="CR231" s="498"/>
      <c r="CS231" s="498"/>
    </row>
    <row r="232" spans="3:98" customFormat="1" hidden="1" x14ac:dyDescent="0.35">
      <c r="C232" s="77" t="s">
        <v>47</v>
      </c>
      <c r="D232" s="3"/>
      <c r="E232" s="492">
        <f t="shared" ref="E232:AJ232" si="102">SUM(E233:E235)</f>
        <v>0</v>
      </c>
      <c r="F232" s="492">
        <f t="shared" si="102"/>
        <v>0</v>
      </c>
      <c r="G232" s="492">
        <f t="shared" si="102"/>
        <v>0</v>
      </c>
      <c r="H232" s="492">
        <f t="shared" si="102"/>
        <v>0</v>
      </c>
      <c r="I232" s="492">
        <f t="shared" si="102"/>
        <v>0</v>
      </c>
      <c r="J232" s="492">
        <f t="shared" si="102"/>
        <v>0</v>
      </c>
      <c r="K232" s="492">
        <f t="shared" si="102"/>
        <v>0</v>
      </c>
      <c r="L232" s="492">
        <f t="shared" si="102"/>
        <v>0</v>
      </c>
      <c r="M232" s="492">
        <f t="shared" si="102"/>
        <v>0</v>
      </c>
      <c r="N232" s="492">
        <f t="shared" si="102"/>
        <v>0</v>
      </c>
      <c r="O232" s="492">
        <f t="shared" si="102"/>
        <v>0</v>
      </c>
      <c r="P232" s="492">
        <f t="shared" si="102"/>
        <v>0</v>
      </c>
      <c r="Q232" s="492">
        <f t="shared" si="102"/>
        <v>0</v>
      </c>
      <c r="R232" s="492">
        <f t="shared" si="102"/>
        <v>0</v>
      </c>
      <c r="S232" s="492">
        <f t="shared" si="102"/>
        <v>0</v>
      </c>
      <c r="T232" s="492">
        <f t="shared" si="102"/>
        <v>0</v>
      </c>
      <c r="U232" s="492">
        <f t="shared" si="102"/>
        <v>0</v>
      </c>
      <c r="V232" s="492">
        <f t="shared" si="102"/>
        <v>0</v>
      </c>
      <c r="W232" s="492">
        <f t="shared" si="102"/>
        <v>0</v>
      </c>
      <c r="X232" s="492">
        <f t="shared" si="102"/>
        <v>0</v>
      </c>
      <c r="Y232" s="492">
        <f t="shared" si="102"/>
        <v>0</v>
      </c>
      <c r="Z232" s="492">
        <f t="shared" si="102"/>
        <v>0</v>
      </c>
      <c r="AA232" s="492">
        <f t="shared" si="102"/>
        <v>0</v>
      </c>
      <c r="AB232" s="492">
        <f t="shared" si="102"/>
        <v>0</v>
      </c>
      <c r="AC232" s="492">
        <f t="shared" si="102"/>
        <v>0</v>
      </c>
      <c r="AD232" s="492">
        <f t="shared" si="102"/>
        <v>0</v>
      </c>
      <c r="AE232" s="492">
        <f t="shared" si="102"/>
        <v>0</v>
      </c>
      <c r="AF232" s="492">
        <f t="shared" si="102"/>
        <v>0</v>
      </c>
      <c r="AG232" s="492">
        <f t="shared" si="102"/>
        <v>0</v>
      </c>
      <c r="AH232" s="492">
        <f t="shared" si="102"/>
        <v>0</v>
      </c>
      <c r="AI232" s="492">
        <f t="shared" si="102"/>
        <v>0</v>
      </c>
      <c r="AJ232" s="492">
        <f t="shared" si="102"/>
        <v>0</v>
      </c>
      <c r="AK232" s="492">
        <f t="shared" ref="AK232:CS232" si="103">SUM(AK233:AK235)</f>
        <v>0</v>
      </c>
      <c r="AL232" s="492">
        <f t="shared" si="103"/>
        <v>0</v>
      </c>
      <c r="AM232" s="492">
        <f t="shared" si="103"/>
        <v>0</v>
      </c>
      <c r="AN232" s="492">
        <f t="shared" si="103"/>
        <v>0</v>
      </c>
      <c r="AO232" s="492">
        <f t="shared" si="103"/>
        <v>0</v>
      </c>
      <c r="AP232" s="492">
        <f t="shared" si="103"/>
        <v>0</v>
      </c>
      <c r="AQ232" s="492">
        <f t="shared" si="103"/>
        <v>0</v>
      </c>
      <c r="AR232" s="492">
        <f t="shared" si="103"/>
        <v>0</v>
      </c>
      <c r="AS232" s="492">
        <f t="shared" si="103"/>
        <v>0</v>
      </c>
      <c r="AT232" s="492">
        <f t="shared" si="103"/>
        <v>0</v>
      </c>
      <c r="AU232" s="492">
        <f t="shared" si="103"/>
        <v>0</v>
      </c>
      <c r="AV232" s="492">
        <f t="shared" si="103"/>
        <v>0</v>
      </c>
      <c r="AW232" s="492">
        <f t="shared" si="103"/>
        <v>0</v>
      </c>
      <c r="AX232" s="492">
        <f t="shared" si="103"/>
        <v>0</v>
      </c>
      <c r="AY232" s="492">
        <f t="shared" si="103"/>
        <v>0</v>
      </c>
      <c r="AZ232" s="492">
        <f t="shared" si="103"/>
        <v>0</v>
      </c>
      <c r="BA232" s="492">
        <f t="shared" si="103"/>
        <v>0</v>
      </c>
      <c r="BB232" s="492">
        <f t="shared" si="103"/>
        <v>0</v>
      </c>
      <c r="BC232" s="492">
        <f t="shared" si="103"/>
        <v>0</v>
      </c>
      <c r="BD232" s="492">
        <f t="shared" si="103"/>
        <v>0</v>
      </c>
      <c r="BE232" s="492">
        <f t="shared" si="103"/>
        <v>0</v>
      </c>
      <c r="BF232" s="492">
        <f t="shared" si="103"/>
        <v>0</v>
      </c>
      <c r="BG232" s="492">
        <f t="shared" si="103"/>
        <v>0</v>
      </c>
      <c r="BH232" s="492">
        <f t="shared" si="103"/>
        <v>0</v>
      </c>
      <c r="BI232" s="492">
        <f t="shared" si="103"/>
        <v>0</v>
      </c>
      <c r="BJ232" s="492">
        <f t="shared" si="103"/>
        <v>0</v>
      </c>
      <c r="BK232" s="492">
        <f t="shared" si="103"/>
        <v>0</v>
      </c>
      <c r="BL232" s="492">
        <f t="shared" si="103"/>
        <v>0</v>
      </c>
      <c r="BM232" s="492">
        <f t="shared" si="103"/>
        <v>0</v>
      </c>
      <c r="BN232" s="492">
        <f t="shared" si="103"/>
        <v>0</v>
      </c>
      <c r="BO232" s="492">
        <f t="shared" si="103"/>
        <v>0</v>
      </c>
      <c r="BP232" s="492">
        <f t="shared" si="103"/>
        <v>0</v>
      </c>
      <c r="BQ232" s="492">
        <f t="shared" si="103"/>
        <v>0</v>
      </c>
      <c r="BR232" s="492">
        <f t="shared" si="103"/>
        <v>0</v>
      </c>
      <c r="BS232" s="492">
        <f t="shared" si="103"/>
        <v>0</v>
      </c>
      <c r="BT232" s="492">
        <f t="shared" si="103"/>
        <v>0</v>
      </c>
      <c r="BU232" s="492">
        <f t="shared" si="103"/>
        <v>0</v>
      </c>
      <c r="BV232" s="492">
        <f t="shared" si="103"/>
        <v>0</v>
      </c>
      <c r="BW232" s="492">
        <f t="shared" si="103"/>
        <v>0</v>
      </c>
      <c r="BX232" s="492">
        <f t="shared" si="103"/>
        <v>0</v>
      </c>
      <c r="BY232" s="492">
        <f t="shared" si="103"/>
        <v>0</v>
      </c>
      <c r="BZ232" s="492">
        <f t="shared" si="103"/>
        <v>0</v>
      </c>
      <c r="CA232" s="492">
        <f t="shared" si="103"/>
        <v>0</v>
      </c>
      <c r="CB232" s="492">
        <f t="shared" si="103"/>
        <v>0</v>
      </c>
      <c r="CC232" s="492">
        <f t="shared" si="103"/>
        <v>0</v>
      </c>
      <c r="CD232" s="492">
        <f t="shared" si="103"/>
        <v>0</v>
      </c>
      <c r="CE232" s="492">
        <f t="shared" si="103"/>
        <v>0</v>
      </c>
      <c r="CF232" s="492">
        <f t="shared" si="103"/>
        <v>0</v>
      </c>
      <c r="CG232" s="492">
        <f t="shared" si="103"/>
        <v>0</v>
      </c>
      <c r="CH232" s="492">
        <f t="shared" si="103"/>
        <v>0</v>
      </c>
      <c r="CI232" s="492">
        <f t="shared" si="103"/>
        <v>0</v>
      </c>
      <c r="CJ232" s="492">
        <f t="shared" si="103"/>
        <v>0</v>
      </c>
      <c r="CK232" s="492">
        <f t="shared" si="103"/>
        <v>0</v>
      </c>
      <c r="CL232" s="492">
        <f t="shared" si="103"/>
        <v>0</v>
      </c>
      <c r="CM232" s="492">
        <f t="shared" si="103"/>
        <v>0</v>
      </c>
      <c r="CN232" s="492">
        <f t="shared" si="103"/>
        <v>0</v>
      </c>
      <c r="CO232" s="492">
        <f t="shared" si="103"/>
        <v>0</v>
      </c>
      <c r="CP232" s="492">
        <f t="shared" si="103"/>
        <v>0</v>
      </c>
      <c r="CQ232" s="492">
        <f t="shared" si="103"/>
        <v>0</v>
      </c>
      <c r="CR232" s="492">
        <f t="shared" si="103"/>
        <v>0</v>
      </c>
      <c r="CS232" s="492">
        <f t="shared" si="103"/>
        <v>0</v>
      </c>
      <c r="CT232" s="13"/>
    </row>
    <row r="233" spans="3:98" customFormat="1" hidden="1" x14ac:dyDescent="0.35">
      <c r="C233" s="77" t="str">
        <f>C95</f>
        <v>G. Total net value of externalities</v>
      </c>
      <c r="D233" s="3"/>
      <c r="E233" s="492">
        <f>G233+NPV(G.Asm!$F$40,H233:INDEX(H233:CS233,RP))</f>
        <v>0</v>
      </c>
      <c r="F233" s="492">
        <f>SUMIF($G$4:$CS$4,"&lt;="&amp;RP,G233:CS233)</f>
        <v>0</v>
      </c>
      <c r="G233" s="516">
        <f t="shared" ref="G233:BR233" si="104">G95</f>
        <v>0</v>
      </c>
      <c r="H233" s="516">
        <f t="shared" si="104"/>
        <v>0</v>
      </c>
      <c r="I233" s="516">
        <f t="shared" si="104"/>
        <v>0</v>
      </c>
      <c r="J233" s="516">
        <f t="shared" si="104"/>
        <v>0</v>
      </c>
      <c r="K233" s="516">
        <f t="shared" si="104"/>
        <v>0</v>
      </c>
      <c r="L233" s="516">
        <f t="shared" si="104"/>
        <v>0</v>
      </c>
      <c r="M233" s="516">
        <f t="shared" si="104"/>
        <v>0</v>
      </c>
      <c r="N233" s="516">
        <f t="shared" si="104"/>
        <v>0</v>
      </c>
      <c r="O233" s="516">
        <f t="shared" si="104"/>
        <v>0</v>
      </c>
      <c r="P233" s="516">
        <f t="shared" si="104"/>
        <v>0</v>
      </c>
      <c r="Q233" s="516">
        <f t="shared" si="104"/>
        <v>0</v>
      </c>
      <c r="R233" s="516">
        <f t="shared" si="104"/>
        <v>0</v>
      </c>
      <c r="S233" s="516">
        <f t="shared" si="104"/>
        <v>0</v>
      </c>
      <c r="T233" s="516">
        <f t="shared" si="104"/>
        <v>0</v>
      </c>
      <c r="U233" s="516">
        <f t="shared" si="104"/>
        <v>0</v>
      </c>
      <c r="V233" s="516">
        <f t="shared" si="104"/>
        <v>0</v>
      </c>
      <c r="W233" s="516">
        <f t="shared" si="104"/>
        <v>0</v>
      </c>
      <c r="X233" s="516">
        <f t="shared" si="104"/>
        <v>0</v>
      </c>
      <c r="Y233" s="516">
        <f t="shared" si="104"/>
        <v>0</v>
      </c>
      <c r="Z233" s="516">
        <f t="shared" si="104"/>
        <v>0</v>
      </c>
      <c r="AA233" s="516">
        <f t="shared" si="104"/>
        <v>0</v>
      </c>
      <c r="AB233" s="516">
        <f t="shared" si="104"/>
        <v>0</v>
      </c>
      <c r="AC233" s="516">
        <f t="shared" si="104"/>
        <v>0</v>
      </c>
      <c r="AD233" s="516">
        <f t="shared" si="104"/>
        <v>0</v>
      </c>
      <c r="AE233" s="516">
        <f t="shared" si="104"/>
        <v>0</v>
      </c>
      <c r="AF233" s="516">
        <f t="shared" si="104"/>
        <v>0</v>
      </c>
      <c r="AG233" s="516">
        <f t="shared" si="104"/>
        <v>0</v>
      </c>
      <c r="AH233" s="516">
        <f t="shared" si="104"/>
        <v>0</v>
      </c>
      <c r="AI233" s="516">
        <f t="shared" si="104"/>
        <v>0</v>
      </c>
      <c r="AJ233" s="516">
        <f t="shared" si="104"/>
        <v>0</v>
      </c>
      <c r="AK233" s="516">
        <f t="shared" si="104"/>
        <v>0</v>
      </c>
      <c r="AL233" s="516">
        <f t="shared" si="104"/>
        <v>0</v>
      </c>
      <c r="AM233" s="516">
        <f t="shared" si="104"/>
        <v>0</v>
      </c>
      <c r="AN233" s="516">
        <f t="shared" si="104"/>
        <v>0</v>
      </c>
      <c r="AO233" s="516">
        <f t="shared" si="104"/>
        <v>0</v>
      </c>
      <c r="AP233" s="516">
        <f t="shared" si="104"/>
        <v>0</v>
      </c>
      <c r="AQ233" s="516">
        <f t="shared" si="104"/>
        <v>0</v>
      </c>
      <c r="AR233" s="516">
        <f t="shared" si="104"/>
        <v>0</v>
      </c>
      <c r="AS233" s="516">
        <f t="shared" si="104"/>
        <v>0</v>
      </c>
      <c r="AT233" s="516">
        <f t="shared" si="104"/>
        <v>0</v>
      </c>
      <c r="AU233" s="516">
        <f t="shared" si="104"/>
        <v>0</v>
      </c>
      <c r="AV233" s="516">
        <f t="shared" si="104"/>
        <v>0</v>
      </c>
      <c r="AW233" s="516">
        <f t="shared" si="104"/>
        <v>0</v>
      </c>
      <c r="AX233" s="516">
        <f t="shared" si="104"/>
        <v>0</v>
      </c>
      <c r="AY233" s="516">
        <f t="shared" si="104"/>
        <v>0</v>
      </c>
      <c r="AZ233" s="516">
        <f t="shared" si="104"/>
        <v>0</v>
      </c>
      <c r="BA233" s="516">
        <f t="shared" si="104"/>
        <v>0</v>
      </c>
      <c r="BB233" s="516">
        <f t="shared" si="104"/>
        <v>0</v>
      </c>
      <c r="BC233" s="516">
        <f t="shared" si="104"/>
        <v>0</v>
      </c>
      <c r="BD233" s="516">
        <f t="shared" si="104"/>
        <v>0</v>
      </c>
      <c r="BE233" s="516">
        <f t="shared" si="104"/>
        <v>0</v>
      </c>
      <c r="BF233" s="516">
        <f t="shared" si="104"/>
        <v>0</v>
      </c>
      <c r="BG233" s="516">
        <f t="shared" si="104"/>
        <v>0</v>
      </c>
      <c r="BH233" s="516">
        <f t="shared" si="104"/>
        <v>0</v>
      </c>
      <c r="BI233" s="516">
        <f t="shared" si="104"/>
        <v>0</v>
      </c>
      <c r="BJ233" s="516">
        <f t="shared" si="104"/>
        <v>0</v>
      </c>
      <c r="BK233" s="516">
        <f t="shared" si="104"/>
        <v>0</v>
      </c>
      <c r="BL233" s="516">
        <f t="shared" si="104"/>
        <v>0</v>
      </c>
      <c r="BM233" s="516">
        <f t="shared" si="104"/>
        <v>0</v>
      </c>
      <c r="BN233" s="516">
        <f t="shared" si="104"/>
        <v>0</v>
      </c>
      <c r="BO233" s="516">
        <f t="shared" si="104"/>
        <v>0</v>
      </c>
      <c r="BP233" s="516">
        <f t="shared" si="104"/>
        <v>0</v>
      </c>
      <c r="BQ233" s="516">
        <f t="shared" si="104"/>
        <v>0</v>
      </c>
      <c r="BR233" s="516">
        <f t="shared" si="104"/>
        <v>0</v>
      </c>
      <c r="BS233" s="516">
        <f t="shared" ref="BS233:CS233" si="105">BS95</f>
        <v>0</v>
      </c>
      <c r="BT233" s="516">
        <f t="shared" si="105"/>
        <v>0</v>
      </c>
      <c r="BU233" s="516">
        <f t="shared" si="105"/>
        <v>0</v>
      </c>
      <c r="BV233" s="516">
        <f t="shared" si="105"/>
        <v>0</v>
      </c>
      <c r="BW233" s="516">
        <f t="shared" si="105"/>
        <v>0</v>
      </c>
      <c r="BX233" s="516">
        <f t="shared" si="105"/>
        <v>0</v>
      </c>
      <c r="BY233" s="516">
        <f t="shared" si="105"/>
        <v>0</v>
      </c>
      <c r="BZ233" s="516">
        <f t="shared" si="105"/>
        <v>0</v>
      </c>
      <c r="CA233" s="516">
        <f t="shared" si="105"/>
        <v>0</v>
      </c>
      <c r="CB233" s="516">
        <f t="shared" si="105"/>
        <v>0</v>
      </c>
      <c r="CC233" s="516">
        <f t="shared" si="105"/>
        <v>0</v>
      </c>
      <c r="CD233" s="516">
        <f t="shared" si="105"/>
        <v>0</v>
      </c>
      <c r="CE233" s="516">
        <f t="shared" si="105"/>
        <v>0</v>
      </c>
      <c r="CF233" s="516">
        <f t="shared" si="105"/>
        <v>0</v>
      </c>
      <c r="CG233" s="516">
        <f t="shared" si="105"/>
        <v>0</v>
      </c>
      <c r="CH233" s="516">
        <f t="shared" si="105"/>
        <v>0</v>
      </c>
      <c r="CI233" s="516">
        <f t="shared" si="105"/>
        <v>0</v>
      </c>
      <c r="CJ233" s="516">
        <f t="shared" si="105"/>
        <v>0</v>
      </c>
      <c r="CK233" s="516">
        <f t="shared" si="105"/>
        <v>0</v>
      </c>
      <c r="CL233" s="516">
        <f t="shared" si="105"/>
        <v>0</v>
      </c>
      <c r="CM233" s="516">
        <f t="shared" si="105"/>
        <v>0</v>
      </c>
      <c r="CN233" s="516">
        <f t="shared" si="105"/>
        <v>0</v>
      </c>
      <c r="CO233" s="516">
        <f t="shared" si="105"/>
        <v>0</v>
      </c>
      <c r="CP233" s="516">
        <f t="shared" si="105"/>
        <v>0</v>
      </c>
      <c r="CQ233" s="516">
        <f t="shared" si="105"/>
        <v>0</v>
      </c>
      <c r="CR233" s="516">
        <f t="shared" si="105"/>
        <v>0</v>
      </c>
      <c r="CS233" s="516">
        <f t="shared" si="105"/>
        <v>0</v>
      </c>
      <c r="CT233" s="12"/>
    </row>
    <row r="234" spans="3:98" customFormat="1" hidden="1" x14ac:dyDescent="0.35">
      <c r="C234" s="77" t="str">
        <f>C119</f>
        <v>H. Total net value of climate change mitigation</v>
      </c>
      <c r="D234" s="3"/>
      <c r="E234" s="492">
        <f>G234+NPV(G.Asm!$F$40,H234:INDEX(H234:CS234,RP))</f>
        <v>0</v>
      </c>
      <c r="F234" s="492">
        <f>SUMIF($G$4:$CS$4,"&lt;="&amp;RP,G234:CS234)</f>
        <v>0</v>
      </c>
      <c r="G234" s="516">
        <f t="shared" ref="G234:BR234" si="106">G119</f>
        <v>0</v>
      </c>
      <c r="H234" s="516">
        <f t="shared" si="106"/>
        <v>0</v>
      </c>
      <c r="I234" s="516">
        <f t="shared" si="106"/>
        <v>0</v>
      </c>
      <c r="J234" s="516">
        <f t="shared" si="106"/>
        <v>0</v>
      </c>
      <c r="K234" s="516">
        <f t="shared" si="106"/>
        <v>0</v>
      </c>
      <c r="L234" s="516">
        <f t="shared" si="106"/>
        <v>0</v>
      </c>
      <c r="M234" s="516">
        <f t="shared" si="106"/>
        <v>0</v>
      </c>
      <c r="N234" s="516">
        <f t="shared" si="106"/>
        <v>0</v>
      </c>
      <c r="O234" s="516">
        <f t="shared" si="106"/>
        <v>0</v>
      </c>
      <c r="P234" s="516">
        <f t="shared" si="106"/>
        <v>0</v>
      </c>
      <c r="Q234" s="516">
        <f t="shared" si="106"/>
        <v>0</v>
      </c>
      <c r="R234" s="516">
        <f t="shared" si="106"/>
        <v>0</v>
      </c>
      <c r="S234" s="516">
        <f t="shared" si="106"/>
        <v>0</v>
      </c>
      <c r="T234" s="516">
        <f t="shared" si="106"/>
        <v>0</v>
      </c>
      <c r="U234" s="516">
        <f t="shared" si="106"/>
        <v>0</v>
      </c>
      <c r="V234" s="516">
        <f t="shared" si="106"/>
        <v>0</v>
      </c>
      <c r="W234" s="516">
        <f t="shared" si="106"/>
        <v>0</v>
      </c>
      <c r="X234" s="516">
        <f t="shared" si="106"/>
        <v>0</v>
      </c>
      <c r="Y234" s="516">
        <f t="shared" si="106"/>
        <v>0</v>
      </c>
      <c r="Z234" s="516">
        <f t="shared" si="106"/>
        <v>0</v>
      </c>
      <c r="AA234" s="516">
        <f t="shared" si="106"/>
        <v>0</v>
      </c>
      <c r="AB234" s="516">
        <f t="shared" si="106"/>
        <v>0</v>
      </c>
      <c r="AC234" s="516">
        <f t="shared" si="106"/>
        <v>0</v>
      </c>
      <c r="AD234" s="516">
        <f t="shared" si="106"/>
        <v>0</v>
      </c>
      <c r="AE234" s="516">
        <f t="shared" si="106"/>
        <v>0</v>
      </c>
      <c r="AF234" s="516">
        <f t="shared" si="106"/>
        <v>0</v>
      </c>
      <c r="AG234" s="516">
        <f t="shared" si="106"/>
        <v>0</v>
      </c>
      <c r="AH234" s="516">
        <f t="shared" si="106"/>
        <v>0</v>
      </c>
      <c r="AI234" s="516">
        <f t="shared" si="106"/>
        <v>0</v>
      </c>
      <c r="AJ234" s="516">
        <f t="shared" si="106"/>
        <v>0</v>
      </c>
      <c r="AK234" s="516">
        <f t="shared" si="106"/>
        <v>0</v>
      </c>
      <c r="AL234" s="516">
        <f t="shared" si="106"/>
        <v>0</v>
      </c>
      <c r="AM234" s="516">
        <f t="shared" si="106"/>
        <v>0</v>
      </c>
      <c r="AN234" s="516">
        <f t="shared" si="106"/>
        <v>0</v>
      </c>
      <c r="AO234" s="516">
        <f t="shared" si="106"/>
        <v>0</v>
      </c>
      <c r="AP234" s="516">
        <f t="shared" si="106"/>
        <v>0</v>
      </c>
      <c r="AQ234" s="516">
        <f t="shared" si="106"/>
        <v>0</v>
      </c>
      <c r="AR234" s="516">
        <f t="shared" si="106"/>
        <v>0</v>
      </c>
      <c r="AS234" s="516">
        <f t="shared" si="106"/>
        <v>0</v>
      </c>
      <c r="AT234" s="516">
        <f t="shared" si="106"/>
        <v>0</v>
      </c>
      <c r="AU234" s="516">
        <f t="shared" si="106"/>
        <v>0</v>
      </c>
      <c r="AV234" s="516">
        <f t="shared" si="106"/>
        <v>0</v>
      </c>
      <c r="AW234" s="516">
        <f t="shared" si="106"/>
        <v>0</v>
      </c>
      <c r="AX234" s="516">
        <f t="shared" si="106"/>
        <v>0</v>
      </c>
      <c r="AY234" s="516">
        <f t="shared" si="106"/>
        <v>0</v>
      </c>
      <c r="AZ234" s="516">
        <f t="shared" si="106"/>
        <v>0</v>
      </c>
      <c r="BA234" s="516">
        <f t="shared" si="106"/>
        <v>0</v>
      </c>
      <c r="BB234" s="516">
        <f t="shared" si="106"/>
        <v>0</v>
      </c>
      <c r="BC234" s="516">
        <f t="shared" si="106"/>
        <v>0</v>
      </c>
      <c r="BD234" s="516">
        <f t="shared" si="106"/>
        <v>0</v>
      </c>
      <c r="BE234" s="516">
        <f t="shared" si="106"/>
        <v>0</v>
      </c>
      <c r="BF234" s="516">
        <f t="shared" si="106"/>
        <v>0</v>
      </c>
      <c r="BG234" s="516">
        <f t="shared" si="106"/>
        <v>0</v>
      </c>
      <c r="BH234" s="516">
        <f t="shared" si="106"/>
        <v>0</v>
      </c>
      <c r="BI234" s="516">
        <f t="shared" si="106"/>
        <v>0</v>
      </c>
      <c r="BJ234" s="516">
        <f t="shared" si="106"/>
        <v>0</v>
      </c>
      <c r="BK234" s="516">
        <f t="shared" si="106"/>
        <v>0</v>
      </c>
      <c r="BL234" s="516">
        <f t="shared" si="106"/>
        <v>0</v>
      </c>
      <c r="BM234" s="516">
        <f t="shared" si="106"/>
        <v>0</v>
      </c>
      <c r="BN234" s="516">
        <f t="shared" si="106"/>
        <v>0</v>
      </c>
      <c r="BO234" s="516">
        <f t="shared" si="106"/>
        <v>0</v>
      </c>
      <c r="BP234" s="516">
        <f t="shared" si="106"/>
        <v>0</v>
      </c>
      <c r="BQ234" s="516">
        <f t="shared" si="106"/>
        <v>0</v>
      </c>
      <c r="BR234" s="516">
        <f t="shared" si="106"/>
        <v>0</v>
      </c>
      <c r="BS234" s="516">
        <f t="shared" ref="BS234:CS234" si="107">BS119</f>
        <v>0</v>
      </c>
      <c r="BT234" s="516">
        <f t="shared" si="107"/>
        <v>0</v>
      </c>
      <c r="BU234" s="516">
        <f t="shared" si="107"/>
        <v>0</v>
      </c>
      <c r="BV234" s="516">
        <f t="shared" si="107"/>
        <v>0</v>
      </c>
      <c r="BW234" s="516">
        <f t="shared" si="107"/>
        <v>0</v>
      </c>
      <c r="BX234" s="516">
        <f t="shared" si="107"/>
        <v>0</v>
      </c>
      <c r="BY234" s="516">
        <f t="shared" si="107"/>
        <v>0</v>
      </c>
      <c r="BZ234" s="516">
        <f t="shared" si="107"/>
        <v>0</v>
      </c>
      <c r="CA234" s="516">
        <f t="shared" si="107"/>
        <v>0</v>
      </c>
      <c r="CB234" s="516">
        <f t="shared" si="107"/>
        <v>0</v>
      </c>
      <c r="CC234" s="516">
        <f t="shared" si="107"/>
        <v>0</v>
      </c>
      <c r="CD234" s="516">
        <f t="shared" si="107"/>
        <v>0</v>
      </c>
      <c r="CE234" s="516">
        <f t="shared" si="107"/>
        <v>0</v>
      </c>
      <c r="CF234" s="516">
        <f t="shared" si="107"/>
        <v>0</v>
      </c>
      <c r="CG234" s="516">
        <f t="shared" si="107"/>
        <v>0</v>
      </c>
      <c r="CH234" s="516">
        <f t="shared" si="107"/>
        <v>0</v>
      </c>
      <c r="CI234" s="516">
        <f t="shared" si="107"/>
        <v>0</v>
      </c>
      <c r="CJ234" s="516">
        <f t="shared" si="107"/>
        <v>0</v>
      </c>
      <c r="CK234" s="516">
        <f t="shared" si="107"/>
        <v>0</v>
      </c>
      <c r="CL234" s="516">
        <f t="shared" si="107"/>
        <v>0</v>
      </c>
      <c r="CM234" s="516">
        <f t="shared" si="107"/>
        <v>0</v>
      </c>
      <c r="CN234" s="516">
        <f t="shared" si="107"/>
        <v>0</v>
      </c>
      <c r="CO234" s="516">
        <f t="shared" si="107"/>
        <v>0</v>
      </c>
      <c r="CP234" s="516">
        <f t="shared" si="107"/>
        <v>0</v>
      </c>
      <c r="CQ234" s="516">
        <f t="shared" si="107"/>
        <v>0</v>
      </c>
      <c r="CR234" s="516">
        <f t="shared" si="107"/>
        <v>0</v>
      </c>
      <c r="CS234" s="516">
        <f t="shared" si="107"/>
        <v>0</v>
      </c>
      <c r="CT234" s="12"/>
    </row>
    <row r="235" spans="3:98" customFormat="1" hidden="1" x14ac:dyDescent="0.35">
      <c r="C235" s="77" t="str">
        <f>C124</f>
        <v>I. Total direct benefit</v>
      </c>
      <c r="D235" s="3"/>
      <c r="E235" s="492">
        <f>G235+NPV(G.Asm!$F$40,H235:INDEX(H235:CS235,RP))</f>
        <v>0</v>
      </c>
      <c r="F235" s="492">
        <f>SUMIF($G$4:$CS$4,"&lt;="&amp;RP,G235:CS235)</f>
        <v>0</v>
      </c>
      <c r="G235" s="516">
        <f t="shared" ref="G235:BR235" si="108">G124</f>
        <v>0</v>
      </c>
      <c r="H235" s="516">
        <f t="shared" si="108"/>
        <v>0</v>
      </c>
      <c r="I235" s="516">
        <f t="shared" si="108"/>
        <v>0</v>
      </c>
      <c r="J235" s="516">
        <f t="shared" si="108"/>
        <v>0</v>
      </c>
      <c r="K235" s="516">
        <f t="shared" si="108"/>
        <v>0</v>
      </c>
      <c r="L235" s="516">
        <f t="shared" si="108"/>
        <v>0</v>
      </c>
      <c r="M235" s="516">
        <f t="shared" si="108"/>
        <v>0</v>
      </c>
      <c r="N235" s="516">
        <f t="shared" si="108"/>
        <v>0</v>
      </c>
      <c r="O235" s="516">
        <f t="shared" si="108"/>
        <v>0</v>
      </c>
      <c r="P235" s="516">
        <f t="shared" si="108"/>
        <v>0</v>
      </c>
      <c r="Q235" s="516">
        <f t="shared" si="108"/>
        <v>0</v>
      </c>
      <c r="R235" s="516">
        <f t="shared" si="108"/>
        <v>0</v>
      </c>
      <c r="S235" s="516">
        <f t="shared" si="108"/>
        <v>0</v>
      </c>
      <c r="T235" s="516">
        <f t="shared" si="108"/>
        <v>0</v>
      </c>
      <c r="U235" s="516">
        <f t="shared" si="108"/>
        <v>0</v>
      </c>
      <c r="V235" s="516">
        <f t="shared" si="108"/>
        <v>0</v>
      </c>
      <c r="W235" s="516">
        <f t="shared" si="108"/>
        <v>0</v>
      </c>
      <c r="X235" s="516">
        <f t="shared" si="108"/>
        <v>0</v>
      </c>
      <c r="Y235" s="516">
        <f t="shared" si="108"/>
        <v>0</v>
      </c>
      <c r="Z235" s="516">
        <f t="shared" si="108"/>
        <v>0</v>
      </c>
      <c r="AA235" s="516">
        <f t="shared" si="108"/>
        <v>0</v>
      </c>
      <c r="AB235" s="516">
        <f t="shared" si="108"/>
        <v>0</v>
      </c>
      <c r="AC235" s="516">
        <f t="shared" si="108"/>
        <v>0</v>
      </c>
      <c r="AD235" s="516">
        <f t="shared" si="108"/>
        <v>0</v>
      </c>
      <c r="AE235" s="516">
        <f t="shared" si="108"/>
        <v>0</v>
      </c>
      <c r="AF235" s="516">
        <f t="shared" si="108"/>
        <v>0</v>
      </c>
      <c r="AG235" s="516">
        <f t="shared" si="108"/>
        <v>0</v>
      </c>
      <c r="AH235" s="516">
        <f t="shared" si="108"/>
        <v>0</v>
      </c>
      <c r="AI235" s="516">
        <f t="shared" si="108"/>
        <v>0</v>
      </c>
      <c r="AJ235" s="516">
        <f t="shared" si="108"/>
        <v>0</v>
      </c>
      <c r="AK235" s="516">
        <f t="shared" si="108"/>
        <v>0</v>
      </c>
      <c r="AL235" s="516">
        <f t="shared" si="108"/>
        <v>0</v>
      </c>
      <c r="AM235" s="516">
        <f t="shared" si="108"/>
        <v>0</v>
      </c>
      <c r="AN235" s="516">
        <f t="shared" si="108"/>
        <v>0</v>
      </c>
      <c r="AO235" s="516">
        <f t="shared" si="108"/>
        <v>0</v>
      </c>
      <c r="AP235" s="516">
        <f t="shared" si="108"/>
        <v>0</v>
      </c>
      <c r="AQ235" s="516">
        <f t="shared" si="108"/>
        <v>0</v>
      </c>
      <c r="AR235" s="516">
        <f t="shared" si="108"/>
        <v>0</v>
      </c>
      <c r="AS235" s="516">
        <f t="shared" si="108"/>
        <v>0</v>
      </c>
      <c r="AT235" s="516">
        <f t="shared" si="108"/>
        <v>0</v>
      </c>
      <c r="AU235" s="516">
        <f t="shared" si="108"/>
        <v>0</v>
      </c>
      <c r="AV235" s="516">
        <f t="shared" si="108"/>
        <v>0</v>
      </c>
      <c r="AW235" s="516">
        <f t="shared" si="108"/>
        <v>0</v>
      </c>
      <c r="AX235" s="516">
        <f t="shared" si="108"/>
        <v>0</v>
      </c>
      <c r="AY235" s="516">
        <f t="shared" si="108"/>
        <v>0</v>
      </c>
      <c r="AZ235" s="516">
        <f t="shared" si="108"/>
        <v>0</v>
      </c>
      <c r="BA235" s="516">
        <f t="shared" si="108"/>
        <v>0</v>
      </c>
      <c r="BB235" s="516">
        <f t="shared" si="108"/>
        <v>0</v>
      </c>
      <c r="BC235" s="516">
        <f t="shared" si="108"/>
        <v>0</v>
      </c>
      <c r="BD235" s="516">
        <f t="shared" si="108"/>
        <v>0</v>
      </c>
      <c r="BE235" s="516">
        <f t="shared" si="108"/>
        <v>0</v>
      </c>
      <c r="BF235" s="516">
        <f t="shared" si="108"/>
        <v>0</v>
      </c>
      <c r="BG235" s="516">
        <f t="shared" si="108"/>
        <v>0</v>
      </c>
      <c r="BH235" s="516">
        <f t="shared" si="108"/>
        <v>0</v>
      </c>
      <c r="BI235" s="516">
        <f t="shared" si="108"/>
        <v>0</v>
      </c>
      <c r="BJ235" s="516">
        <f t="shared" si="108"/>
        <v>0</v>
      </c>
      <c r="BK235" s="516">
        <f t="shared" si="108"/>
        <v>0</v>
      </c>
      <c r="BL235" s="516">
        <f t="shared" si="108"/>
        <v>0</v>
      </c>
      <c r="BM235" s="516">
        <f t="shared" si="108"/>
        <v>0</v>
      </c>
      <c r="BN235" s="516">
        <f t="shared" si="108"/>
        <v>0</v>
      </c>
      <c r="BO235" s="516">
        <f t="shared" si="108"/>
        <v>0</v>
      </c>
      <c r="BP235" s="516">
        <f t="shared" si="108"/>
        <v>0</v>
      </c>
      <c r="BQ235" s="516">
        <f t="shared" si="108"/>
        <v>0</v>
      </c>
      <c r="BR235" s="516">
        <f t="shared" si="108"/>
        <v>0</v>
      </c>
      <c r="BS235" s="516">
        <f t="shared" ref="BS235:CS235" si="109">BS124</f>
        <v>0</v>
      </c>
      <c r="BT235" s="516">
        <f t="shared" si="109"/>
        <v>0</v>
      </c>
      <c r="BU235" s="516">
        <f t="shared" si="109"/>
        <v>0</v>
      </c>
      <c r="BV235" s="516">
        <f t="shared" si="109"/>
        <v>0</v>
      </c>
      <c r="BW235" s="516">
        <f t="shared" si="109"/>
        <v>0</v>
      </c>
      <c r="BX235" s="516">
        <f t="shared" si="109"/>
        <v>0</v>
      </c>
      <c r="BY235" s="516">
        <f t="shared" si="109"/>
        <v>0</v>
      </c>
      <c r="BZ235" s="516">
        <f t="shared" si="109"/>
        <v>0</v>
      </c>
      <c r="CA235" s="516">
        <f t="shared" si="109"/>
        <v>0</v>
      </c>
      <c r="CB235" s="516">
        <f t="shared" si="109"/>
        <v>0</v>
      </c>
      <c r="CC235" s="516">
        <f t="shared" si="109"/>
        <v>0</v>
      </c>
      <c r="CD235" s="516">
        <f t="shared" si="109"/>
        <v>0</v>
      </c>
      <c r="CE235" s="516">
        <f t="shared" si="109"/>
        <v>0</v>
      </c>
      <c r="CF235" s="516">
        <f t="shared" si="109"/>
        <v>0</v>
      </c>
      <c r="CG235" s="516">
        <f t="shared" si="109"/>
        <v>0</v>
      </c>
      <c r="CH235" s="516">
        <f t="shared" si="109"/>
        <v>0</v>
      </c>
      <c r="CI235" s="516">
        <f t="shared" si="109"/>
        <v>0</v>
      </c>
      <c r="CJ235" s="516">
        <f t="shared" si="109"/>
        <v>0</v>
      </c>
      <c r="CK235" s="516">
        <f t="shared" si="109"/>
        <v>0</v>
      </c>
      <c r="CL235" s="516">
        <f t="shared" si="109"/>
        <v>0</v>
      </c>
      <c r="CM235" s="516">
        <f t="shared" si="109"/>
        <v>0</v>
      </c>
      <c r="CN235" s="516">
        <f t="shared" si="109"/>
        <v>0</v>
      </c>
      <c r="CO235" s="516">
        <f t="shared" si="109"/>
        <v>0</v>
      </c>
      <c r="CP235" s="516">
        <f t="shared" si="109"/>
        <v>0</v>
      </c>
      <c r="CQ235" s="516">
        <f t="shared" si="109"/>
        <v>0</v>
      </c>
      <c r="CR235" s="516">
        <f t="shared" si="109"/>
        <v>0</v>
      </c>
      <c r="CS235" s="516">
        <f t="shared" si="109"/>
        <v>0</v>
      </c>
      <c r="CT235" s="12"/>
    </row>
    <row r="236" spans="3:98" customFormat="1" hidden="1" x14ac:dyDescent="0.35">
      <c r="C236" s="74"/>
      <c r="D236" s="3"/>
      <c r="E236" s="497"/>
      <c r="F236" s="497"/>
      <c r="G236" s="498"/>
      <c r="H236" s="498"/>
      <c r="I236" s="498"/>
      <c r="J236" s="498"/>
      <c r="K236" s="498"/>
      <c r="L236" s="498"/>
      <c r="M236" s="498"/>
      <c r="N236" s="498"/>
      <c r="O236" s="498"/>
      <c r="P236" s="498"/>
      <c r="Q236" s="498"/>
      <c r="R236" s="498"/>
      <c r="S236" s="498"/>
      <c r="T236" s="498"/>
      <c r="U236" s="498"/>
      <c r="V236" s="498"/>
      <c r="W236" s="498"/>
      <c r="X236" s="498"/>
      <c r="Y236" s="498"/>
      <c r="Z236" s="498"/>
      <c r="AA236" s="498"/>
      <c r="AB236" s="498"/>
      <c r="AC236" s="498"/>
      <c r="AD236" s="498"/>
      <c r="AE236" s="498"/>
      <c r="AF236" s="498"/>
      <c r="AG236" s="498"/>
      <c r="AH236" s="498"/>
      <c r="AI236" s="498"/>
      <c r="AJ236" s="498"/>
      <c r="AK236" s="498"/>
      <c r="AL236" s="498"/>
      <c r="AM236" s="498"/>
      <c r="AN236" s="498"/>
      <c r="AO236" s="498"/>
      <c r="AP236" s="498"/>
      <c r="AQ236" s="498"/>
      <c r="AR236" s="498"/>
      <c r="AS236" s="498"/>
      <c r="AT236" s="498"/>
      <c r="AU236" s="498"/>
      <c r="AV236" s="498"/>
      <c r="AW236" s="498"/>
      <c r="AX236" s="498"/>
      <c r="AY236" s="498"/>
      <c r="AZ236" s="498"/>
      <c r="BA236" s="498"/>
      <c r="BB236" s="498"/>
      <c r="BC236" s="498"/>
      <c r="BD236" s="498"/>
      <c r="BE236" s="498"/>
      <c r="BF236" s="498"/>
      <c r="BG236" s="498"/>
      <c r="BH236" s="498"/>
      <c r="BI236" s="498"/>
      <c r="BJ236" s="498"/>
      <c r="BK236" s="498"/>
      <c r="BL236" s="498"/>
      <c r="BM236" s="498"/>
      <c r="BN236" s="498"/>
      <c r="BO236" s="498"/>
      <c r="BP236" s="498"/>
      <c r="BQ236" s="498"/>
      <c r="BR236" s="498"/>
      <c r="BS236" s="498"/>
      <c r="BT236" s="498"/>
      <c r="BU236" s="498"/>
      <c r="BV236" s="498"/>
      <c r="BW236" s="498"/>
      <c r="BX236" s="498"/>
      <c r="BY236" s="498"/>
      <c r="BZ236" s="498"/>
      <c r="CA236" s="498"/>
      <c r="CB236" s="498"/>
      <c r="CC236" s="498"/>
      <c r="CD236" s="498"/>
      <c r="CE236" s="498"/>
      <c r="CF236" s="498"/>
      <c r="CG236" s="498"/>
      <c r="CH236" s="498"/>
      <c r="CI236" s="498"/>
      <c r="CJ236" s="498"/>
      <c r="CK236" s="498"/>
      <c r="CL236" s="498"/>
      <c r="CM236" s="498"/>
      <c r="CN236" s="498"/>
      <c r="CO236" s="498"/>
      <c r="CP236" s="498"/>
      <c r="CQ236" s="498"/>
      <c r="CR236" s="498"/>
      <c r="CS236" s="498"/>
    </row>
    <row r="237" spans="3:98" hidden="1" x14ac:dyDescent="0.35">
      <c r="C237" s="83" t="s">
        <v>46</v>
      </c>
      <c r="E237" s="505">
        <f>G237+NPV(G.Asm!$F$40,H237:INDEX(H237:CS237,RP))</f>
        <v>0</v>
      </c>
      <c r="F237" s="505">
        <f>SUMIF($G$4:$CS$4,"&lt;="&amp;RP,G237:CS237)</f>
        <v>0</v>
      </c>
      <c r="G237" s="505">
        <f>-G191-G207+G216-G218+G232</f>
        <v>0</v>
      </c>
      <c r="H237" s="505">
        <f t="shared" ref="H237:BS237" si="110">-H191-H207+H216-H218+H232</f>
        <v>0</v>
      </c>
      <c r="I237" s="505">
        <f t="shared" si="110"/>
        <v>0</v>
      </c>
      <c r="J237" s="505">
        <f t="shared" si="110"/>
        <v>0</v>
      </c>
      <c r="K237" s="505">
        <f t="shared" si="110"/>
        <v>0</v>
      </c>
      <c r="L237" s="505">
        <f t="shared" si="110"/>
        <v>0</v>
      </c>
      <c r="M237" s="505">
        <f t="shared" si="110"/>
        <v>0</v>
      </c>
      <c r="N237" s="505">
        <f t="shared" si="110"/>
        <v>0</v>
      </c>
      <c r="O237" s="505">
        <f t="shared" si="110"/>
        <v>0</v>
      </c>
      <c r="P237" s="505">
        <f t="shared" si="110"/>
        <v>0</v>
      </c>
      <c r="Q237" s="505">
        <f t="shared" si="110"/>
        <v>0</v>
      </c>
      <c r="R237" s="505">
        <f t="shared" si="110"/>
        <v>0</v>
      </c>
      <c r="S237" s="505">
        <f t="shared" si="110"/>
        <v>0</v>
      </c>
      <c r="T237" s="505">
        <f t="shared" si="110"/>
        <v>0</v>
      </c>
      <c r="U237" s="505">
        <f t="shared" si="110"/>
        <v>0</v>
      </c>
      <c r="V237" s="505">
        <f t="shared" si="110"/>
        <v>0</v>
      </c>
      <c r="W237" s="505">
        <f t="shared" si="110"/>
        <v>0</v>
      </c>
      <c r="X237" s="505">
        <f t="shared" si="110"/>
        <v>0</v>
      </c>
      <c r="Y237" s="505">
        <f t="shared" si="110"/>
        <v>0</v>
      </c>
      <c r="Z237" s="505">
        <f t="shared" si="110"/>
        <v>0</v>
      </c>
      <c r="AA237" s="505">
        <f t="shared" si="110"/>
        <v>0</v>
      </c>
      <c r="AB237" s="505">
        <f t="shared" si="110"/>
        <v>0</v>
      </c>
      <c r="AC237" s="505">
        <f t="shared" si="110"/>
        <v>0</v>
      </c>
      <c r="AD237" s="505">
        <f t="shared" si="110"/>
        <v>0</v>
      </c>
      <c r="AE237" s="505">
        <f t="shared" si="110"/>
        <v>0</v>
      </c>
      <c r="AF237" s="505">
        <f t="shared" si="110"/>
        <v>0</v>
      </c>
      <c r="AG237" s="505">
        <f t="shared" si="110"/>
        <v>0</v>
      </c>
      <c r="AH237" s="505">
        <f t="shared" si="110"/>
        <v>0</v>
      </c>
      <c r="AI237" s="505">
        <f t="shared" si="110"/>
        <v>0</v>
      </c>
      <c r="AJ237" s="505">
        <f t="shared" si="110"/>
        <v>0</v>
      </c>
      <c r="AK237" s="505">
        <f t="shared" si="110"/>
        <v>0</v>
      </c>
      <c r="AL237" s="505">
        <f t="shared" si="110"/>
        <v>0</v>
      </c>
      <c r="AM237" s="505">
        <f t="shared" si="110"/>
        <v>0</v>
      </c>
      <c r="AN237" s="505">
        <f t="shared" si="110"/>
        <v>0</v>
      </c>
      <c r="AO237" s="505">
        <f t="shared" si="110"/>
        <v>0</v>
      </c>
      <c r="AP237" s="505">
        <f t="shared" si="110"/>
        <v>0</v>
      </c>
      <c r="AQ237" s="505">
        <f t="shared" si="110"/>
        <v>0</v>
      </c>
      <c r="AR237" s="505">
        <f t="shared" si="110"/>
        <v>0</v>
      </c>
      <c r="AS237" s="505">
        <f t="shared" si="110"/>
        <v>0</v>
      </c>
      <c r="AT237" s="505">
        <f t="shared" si="110"/>
        <v>0</v>
      </c>
      <c r="AU237" s="505">
        <f t="shared" si="110"/>
        <v>0</v>
      </c>
      <c r="AV237" s="505">
        <f t="shared" si="110"/>
        <v>0</v>
      </c>
      <c r="AW237" s="505">
        <f t="shared" si="110"/>
        <v>0</v>
      </c>
      <c r="AX237" s="505">
        <f t="shared" si="110"/>
        <v>0</v>
      </c>
      <c r="AY237" s="505">
        <f t="shared" si="110"/>
        <v>0</v>
      </c>
      <c r="AZ237" s="505">
        <f t="shared" si="110"/>
        <v>0</v>
      </c>
      <c r="BA237" s="505">
        <f t="shared" si="110"/>
        <v>0</v>
      </c>
      <c r="BB237" s="505">
        <f t="shared" si="110"/>
        <v>0</v>
      </c>
      <c r="BC237" s="505">
        <f t="shared" si="110"/>
        <v>0</v>
      </c>
      <c r="BD237" s="505">
        <f t="shared" si="110"/>
        <v>0</v>
      </c>
      <c r="BE237" s="505">
        <f t="shared" si="110"/>
        <v>0</v>
      </c>
      <c r="BF237" s="505">
        <f t="shared" si="110"/>
        <v>0</v>
      </c>
      <c r="BG237" s="505">
        <f t="shared" si="110"/>
        <v>0</v>
      </c>
      <c r="BH237" s="505">
        <f t="shared" si="110"/>
        <v>0</v>
      </c>
      <c r="BI237" s="505">
        <f t="shared" si="110"/>
        <v>0</v>
      </c>
      <c r="BJ237" s="505">
        <f t="shared" si="110"/>
        <v>0</v>
      </c>
      <c r="BK237" s="505">
        <f t="shared" si="110"/>
        <v>0</v>
      </c>
      <c r="BL237" s="505">
        <f t="shared" si="110"/>
        <v>0</v>
      </c>
      <c r="BM237" s="505">
        <f t="shared" si="110"/>
        <v>0</v>
      </c>
      <c r="BN237" s="505">
        <f t="shared" si="110"/>
        <v>0</v>
      </c>
      <c r="BO237" s="505">
        <f t="shared" si="110"/>
        <v>0</v>
      </c>
      <c r="BP237" s="505">
        <f t="shared" si="110"/>
        <v>0</v>
      </c>
      <c r="BQ237" s="505">
        <f t="shared" si="110"/>
        <v>0</v>
      </c>
      <c r="BR237" s="505">
        <f t="shared" si="110"/>
        <v>0</v>
      </c>
      <c r="BS237" s="505">
        <f t="shared" si="110"/>
        <v>0</v>
      </c>
      <c r="BT237" s="505">
        <f t="shared" ref="BT237:CS237" si="111">-BT191-BT207+BT216-BT218+BT232</f>
        <v>0</v>
      </c>
      <c r="BU237" s="505">
        <f t="shared" si="111"/>
        <v>0</v>
      </c>
      <c r="BV237" s="505">
        <f t="shared" si="111"/>
        <v>0</v>
      </c>
      <c r="BW237" s="505">
        <f t="shared" si="111"/>
        <v>0</v>
      </c>
      <c r="BX237" s="505">
        <f t="shared" si="111"/>
        <v>0</v>
      </c>
      <c r="BY237" s="505">
        <f t="shared" si="111"/>
        <v>0</v>
      </c>
      <c r="BZ237" s="505">
        <f t="shared" si="111"/>
        <v>0</v>
      </c>
      <c r="CA237" s="505">
        <f t="shared" si="111"/>
        <v>0</v>
      </c>
      <c r="CB237" s="505">
        <f t="shared" si="111"/>
        <v>0</v>
      </c>
      <c r="CC237" s="505">
        <f t="shared" si="111"/>
        <v>0</v>
      </c>
      <c r="CD237" s="505">
        <f t="shared" si="111"/>
        <v>0</v>
      </c>
      <c r="CE237" s="505">
        <f t="shared" si="111"/>
        <v>0</v>
      </c>
      <c r="CF237" s="505">
        <f t="shared" si="111"/>
        <v>0</v>
      </c>
      <c r="CG237" s="505">
        <f t="shared" si="111"/>
        <v>0</v>
      </c>
      <c r="CH237" s="505">
        <f t="shared" si="111"/>
        <v>0</v>
      </c>
      <c r="CI237" s="505">
        <f t="shared" si="111"/>
        <v>0</v>
      </c>
      <c r="CJ237" s="505">
        <f t="shared" si="111"/>
        <v>0</v>
      </c>
      <c r="CK237" s="505">
        <f t="shared" si="111"/>
        <v>0</v>
      </c>
      <c r="CL237" s="505">
        <f t="shared" si="111"/>
        <v>0</v>
      </c>
      <c r="CM237" s="505">
        <f t="shared" si="111"/>
        <v>0</v>
      </c>
      <c r="CN237" s="505">
        <f t="shared" si="111"/>
        <v>0</v>
      </c>
      <c r="CO237" s="505">
        <f t="shared" si="111"/>
        <v>0</v>
      </c>
      <c r="CP237" s="505">
        <f t="shared" si="111"/>
        <v>0</v>
      </c>
      <c r="CQ237" s="505">
        <f t="shared" si="111"/>
        <v>0</v>
      </c>
      <c r="CR237" s="505">
        <f t="shared" si="111"/>
        <v>0</v>
      </c>
      <c r="CS237" s="505">
        <f t="shared" si="111"/>
        <v>0</v>
      </c>
      <c r="CT237" s="56"/>
    </row>
    <row r="238" spans="3:98" hidden="1" x14ac:dyDescent="0.35">
      <c r="C238" s="83" t="s">
        <v>48</v>
      </c>
      <c r="E238" s="684">
        <f>G237+NPV(G.Asm!$F$40,H237:INDEX(H237:CS237,RP))</f>
        <v>0</v>
      </c>
      <c r="F238" s="684"/>
      <c r="G238" s="131"/>
      <c r="H238" s="131"/>
      <c r="I238" s="131"/>
      <c r="J238" s="131"/>
      <c r="K238" s="131"/>
      <c r="L238" s="131"/>
      <c r="M238" s="131"/>
      <c r="N238" s="131"/>
      <c r="O238" s="131"/>
      <c r="P238" s="131"/>
      <c r="Q238" s="131"/>
      <c r="R238" s="131"/>
      <c r="S238" s="131"/>
      <c r="T238" s="131"/>
      <c r="U238" s="131"/>
      <c r="V238" s="131"/>
      <c r="W238" s="131"/>
      <c r="X238" s="131"/>
      <c r="Y238" s="131"/>
      <c r="Z238" s="131"/>
      <c r="AA238" s="131"/>
      <c r="AB238" s="131"/>
      <c r="AC238" s="131"/>
      <c r="AD238" s="131"/>
      <c r="AE238" s="131"/>
      <c r="AF238" s="131"/>
      <c r="AG238" s="131"/>
      <c r="AH238" s="131"/>
      <c r="AI238" s="131"/>
      <c r="AJ238" s="131"/>
      <c r="AK238" s="131"/>
      <c r="AL238" s="131"/>
      <c r="AM238" s="131"/>
      <c r="AN238" s="131"/>
      <c r="AO238" s="131"/>
      <c r="AP238" s="131"/>
      <c r="AQ238" s="131"/>
      <c r="AR238" s="131"/>
      <c r="AS238" s="131"/>
      <c r="AT238" s="131"/>
      <c r="AU238" s="131"/>
      <c r="AV238" s="131"/>
      <c r="AW238" s="131"/>
      <c r="AX238" s="131"/>
      <c r="AY238" s="131"/>
      <c r="AZ238" s="131"/>
      <c r="BA238" s="131"/>
      <c r="BB238" s="131"/>
      <c r="BC238" s="131"/>
      <c r="BD238" s="131"/>
      <c r="BE238" s="131"/>
      <c r="BF238" s="131"/>
      <c r="BG238" s="131"/>
      <c r="BH238" s="131"/>
      <c r="BI238" s="131"/>
      <c r="BJ238" s="131"/>
      <c r="BK238" s="131"/>
      <c r="BL238" s="131"/>
      <c r="BM238" s="131"/>
      <c r="BN238" s="131"/>
      <c r="BO238" s="131"/>
      <c r="BP238" s="131"/>
      <c r="BQ238" s="131"/>
      <c r="BR238" s="131"/>
      <c r="BS238" s="131"/>
      <c r="BT238" s="131"/>
      <c r="BU238" s="131"/>
      <c r="BV238" s="131"/>
      <c r="BW238" s="131"/>
      <c r="BX238" s="131"/>
      <c r="BY238" s="131"/>
      <c r="BZ238" s="131"/>
      <c r="CA238" s="131"/>
      <c r="CB238" s="131"/>
      <c r="CC238" s="131"/>
      <c r="CD238" s="131"/>
      <c r="CE238" s="131"/>
      <c r="CF238" s="131"/>
      <c r="CG238" s="131"/>
      <c r="CH238" s="131"/>
      <c r="CI238" s="131"/>
      <c r="CJ238" s="131"/>
      <c r="CK238" s="131"/>
      <c r="CL238" s="131"/>
      <c r="CM238" s="131"/>
      <c r="CN238" s="131"/>
      <c r="CO238" s="131"/>
      <c r="CP238" s="131"/>
      <c r="CQ238" s="131"/>
      <c r="CR238" s="131"/>
      <c r="CS238" s="131"/>
    </row>
    <row r="239" spans="3:98" hidden="1" x14ac:dyDescent="0.35">
      <c r="C239" s="83" t="s">
        <v>49</v>
      </c>
      <c r="E239" s="696" t="str">
        <f>IF(ISERROR(IRR(G237:INDEX(G237:CS237,RP+1))),"No value",G239)</f>
        <v>No value</v>
      </c>
      <c r="F239" s="696"/>
      <c r="G239" s="526" t="e">
        <f>IRR(G237:INDEX(G237:CS237,RP+1))</f>
        <v>#NUM!</v>
      </c>
      <c r="H239" s="131"/>
      <c r="I239" s="131"/>
      <c r="J239" s="131"/>
      <c r="K239" s="131"/>
      <c r="L239" s="131"/>
      <c r="M239" s="131"/>
      <c r="N239" s="131"/>
      <c r="O239" s="131"/>
      <c r="P239" s="131"/>
      <c r="Q239" s="131"/>
      <c r="R239" s="131"/>
      <c r="S239" s="131"/>
      <c r="T239" s="131"/>
      <c r="U239" s="131"/>
      <c r="V239" s="131"/>
      <c r="W239" s="131"/>
      <c r="X239" s="131"/>
      <c r="Y239" s="131"/>
      <c r="Z239" s="131"/>
      <c r="AA239" s="131"/>
      <c r="AB239" s="131"/>
      <c r="AC239" s="131"/>
      <c r="AD239" s="131"/>
      <c r="AE239" s="131"/>
      <c r="AF239" s="131"/>
      <c r="AG239" s="131"/>
      <c r="AH239" s="131"/>
      <c r="AI239" s="131"/>
      <c r="AJ239" s="131"/>
      <c r="AK239" s="131"/>
      <c r="AL239" s="131"/>
      <c r="AM239" s="131"/>
      <c r="AN239" s="131"/>
      <c r="AO239" s="131"/>
      <c r="AP239" s="131"/>
      <c r="AQ239" s="131"/>
      <c r="AR239" s="131"/>
      <c r="AS239" s="131"/>
      <c r="AT239" s="131"/>
      <c r="AU239" s="131"/>
      <c r="AV239" s="131"/>
      <c r="AW239" s="131"/>
      <c r="AX239" s="131"/>
      <c r="AY239" s="131"/>
      <c r="AZ239" s="131"/>
      <c r="BA239" s="131"/>
      <c r="BB239" s="131"/>
      <c r="BC239" s="131"/>
      <c r="BD239" s="131"/>
      <c r="BE239" s="131"/>
      <c r="BF239" s="131"/>
      <c r="BG239" s="131"/>
      <c r="BH239" s="131"/>
      <c r="BI239" s="131"/>
      <c r="BJ239" s="131"/>
      <c r="BK239" s="131"/>
      <c r="BL239" s="131"/>
      <c r="BM239" s="131"/>
      <c r="BN239" s="131"/>
      <c r="BO239" s="131"/>
      <c r="BP239" s="131"/>
      <c r="BQ239" s="131"/>
      <c r="BR239" s="131"/>
      <c r="BS239" s="131"/>
      <c r="BT239" s="131"/>
      <c r="BU239" s="131"/>
      <c r="BV239" s="131"/>
      <c r="BW239" s="131"/>
      <c r="BX239" s="131"/>
      <c r="BY239" s="131"/>
      <c r="BZ239" s="131"/>
      <c r="CA239" s="131"/>
      <c r="CB239" s="131"/>
      <c r="CC239" s="131"/>
      <c r="CD239" s="131"/>
      <c r="CE239" s="131"/>
      <c r="CF239" s="131"/>
      <c r="CG239" s="131"/>
      <c r="CH239" s="131"/>
      <c r="CI239" s="131"/>
      <c r="CJ239" s="131"/>
      <c r="CK239" s="131"/>
      <c r="CL239" s="131"/>
      <c r="CM239" s="131"/>
      <c r="CN239" s="131"/>
      <c r="CO239" s="131"/>
      <c r="CP239" s="131"/>
      <c r="CQ239" s="131"/>
      <c r="CR239" s="131"/>
      <c r="CS239" s="131"/>
    </row>
    <row r="240" spans="3:98" hidden="1" x14ac:dyDescent="0.35">
      <c r="C240" s="83" t="s">
        <v>50</v>
      </c>
      <c r="E240" s="697" t="str">
        <f>IF((E190+IF(E218&lt;0,0,E218))=0,"No value",(E232-IF(E218&lt;0,E218,0)+E216)/(E190+IF(E218&lt;0,0,E218)))</f>
        <v>No value</v>
      </c>
      <c r="F240" s="697"/>
      <c r="G240" s="131"/>
      <c r="H240" s="131"/>
      <c r="I240" s="131"/>
      <c r="J240" s="131"/>
      <c r="K240" s="131"/>
      <c r="L240" s="131"/>
      <c r="M240" s="131"/>
      <c r="N240" s="131"/>
      <c r="O240" s="131"/>
      <c r="P240" s="131"/>
      <c r="Q240" s="131"/>
      <c r="R240" s="131"/>
      <c r="S240" s="131"/>
      <c r="T240" s="131"/>
      <c r="U240" s="131"/>
      <c r="V240" s="131"/>
      <c r="W240" s="131"/>
      <c r="X240" s="131"/>
      <c r="Y240" s="131"/>
      <c r="Z240" s="131"/>
      <c r="AA240" s="131"/>
      <c r="AB240" s="131"/>
      <c r="AC240" s="131"/>
      <c r="AD240" s="131"/>
      <c r="AE240" s="131"/>
      <c r="AF240" s="131"/>
      <c r="AG240" s="131"/>
      <c r="AH240" s="131"/>
      <c r="AI240" s="131"/>
      <c r="AJ240" s="131"/>
      <c r="AK240" s="131"/>
      <c r="AL240" s="131"/>
      <c r="AM240" s="131"/>
      <c r="AN240" s="131"/>
      <c r="AO240" s="131"/>
      <c r="AP240" s="131"/>
      <c r="AQ240" s="131"/>
      <c r="AR240" s="131"/>
      <c r="AS240" s="131"/>
      <c r="AT240" s="131"/>
      <c r="AU240" s="131"/>
      <c r="AV240" s="131"/>
      <c r="AW240" s="131"/>
      <c r="AX240" s="131"/>
      <c r="AY240" s="131"/>
      <c r="AZ240" s="131"/>
      <c r="BA240" s="131"/>
      <c r="BB240" s="131"/>
      <c r="BC240" s="131"/>
      <c r="BD240" s="131"/>
      <c r="BE240" s="131"/>
      <c r="BF240" s="131"/>
      <c r="BG240" s="131"/>
      <c r="BH240" s="131"/>
      <c r="BI240" s="131"/>
      <c r="BJ240" s="131"/>
      <c r="BK240" s="131"/>
      <c r="BL240" s="131"/>
      <c r="BM240" s="131"/>
      <c r="BN240" s="131"/>
      <c r="BO240" s="131"/>
      <c r="BP240" s="131"/>
      <c r="BQ240" s="131"/>
      <c r="BR240" s="131"/>
      <c r="BS240" s="131"/>
      <c r="BT240" s="131"/>
      <c r="BU240" s="131"/>
      <c r="BV240" s="131"/>
      <c r="BW240" s="131"/>
      <c r="BX240" s="131"/>
      <c r="BY240" s="131"/>
      <c r="BZ240" s="131"/>
      <c r="CA240" s="131"/>
      <c r="CB240" s="131"/>
      <c r="CC240" s="131"/>
      <c r="CD240" s="131"/>
      <c r="CE240" s="131"/>
      <c r="CF240" s="131"/>
      <c r="CG240" s="131"/>
      <c r="CH240" s="131"/>
      <c r="CI240" s="131"/>
      <c r="CJ240" s="131"/>
      <c r="CK240" s="131"/>
      <c r="CL240" s="131"/>
      <c r="CM240" s="131"/>
      <c r="CN240" s="131"/>
      <c r="CO240" s="131"/>
      <c r="CP240" s="131"/>
      <c r="CQ240" s="131"/>
      <c r="CR240" s="131"/>
      <c r="CS240" s="131"/>
    </row>
    <row r="241" spans="3:98" hidden="1" x14ac:dyDescent="0.35">
      <c r="E241" s="524"/>
      <c r="F241" s="524"/>
      <c r="G241" s="131"/>
      <c r="H241" s="131"/>
      <c r="I241" s="131"/>
      <c r="J241" s="131"/>
      <c r="K241" s="131"/>
      <c r="L241" s="131"/>
      <c r="M241" s="131"/>
      <c r="N241" s="131"/>
      <c r="O241" s="131"/>
      <c r="P241" s="131"/>
      <c r="Q241" s="131"/>
      <c r="R241" s="131"/>
      <c r="S241" s="131"/>
      <c r="T241" s="131"/>
      <c r="U241" s="131"/>
      <c r="V241" s="131"/>
      <c r="W241" s="131"/>
      <c r="X241" s="131"/>
      <c r="Y241" s="131"/>
      <c r="Z241" s="131"/>
      <c r="AA241" s="131"/>
      <c r="AB241" s="131"/>
      <c r="AC241" s="131"/>
      <c r="AD241" s="131"/>
      <c r="AE241" s="131"/>
      <c r="AF241" s="131"/>
      <c r="AG241" s="131"/>
      <c r="AH241" s="131"/>
      <c r="AI241" s="131"/>
      <c r="AJ241" s="131"/>
      <c r="AK241" s="131"/>
      <c r="AL241" s="131"/>
      <c r="AM241" s="131"/>
      <c r="AN241" s="131"/>
      <c r="AO241" s="131"/>
      <c r="AP241" s="131"/>
      <c r="AQ241" s="131"/>
      <c r="AR241" s="131"/>
      <c r="AS241" s="131"/>
      <c r="AT241" s="131"/>
      <c r="AU241" s="131"/>
      <c r="AV241" s="131"/>
      <c r="AW241" s="131"/>
      <c r="AX241" s="131"/>
      <c r="AY241" s="131"/>
      <c r="AZ241" s="131"/>
      <c r="BA241" s="131"/>
      <c r="BB241" s="131"/>
      <c r="BC241" s="131"/>
      <c r="BD241" s="131"/>
      <c r="BE241" s="131"/>
      <c r="BF241" s="131"/>
      <c r="BG241" s="131"/>
      <c r="BH241" s="131"/>
      <c r="BI241" s="131"/>
      <c r="BJ241" s="131"/>
      <c r="BK241" s="131"/>
      <c r="BL241" s="131"/>
      <c r="BM241" s="131"/>
      <c r="BN241" s="131"/>
      <c r="BO241" s="131"/>
      <c r="BP241" s="131"/>
      <c r="BQ241" s="131"/>
      <c r="BR241" s="131"/>
      <c r="BS241" s="131"/>
      <c r="BT241" s="131"/>
      <c r="BU241" s="131"/>
      <c r="BV241" s="131"/>
      <c r="BW241" s="131"/>
      <c r="BX241" s="131"/>
      <c r="BY241" s="131"/>
      <c r="BZ241" s="131"/>
      <c r="CA241" s="131"/>
      <c r="CB241" s="131"/>
      <c r="CC241" s="131"/>
      <c r="CD241" s="131"/>
      <c r="CE241" s="131"/>
      <c r="CF241" s="131"/>
      <c r="CG241" s="131"/>
      <c r="CH241" s="131"/>
      <c r="CI241" s="131"/>
      <c r="CJ241" s="131"/>
      <c r="CK241" s="131"/>
      <c r="CL241" s="131"/>
      <c r="CM241" s="131"/>
      <c r="CN241" s="131"/>
      <c r="CO241" s="131"/>
      <c r="CP241" s="131"/>
      <c r="CQ241" s="131"/>
      <c r="CR241" s="131"/>
      <c r="CS241" s="131"/>
    </row>
    <row r="242" spans="3:98" hidden="1" x14ac:dyDescent="0.35">
      <c r="C242" s="221" t="s">
        <v>261</v>
      </c>
      <c r="D242" s="222"/>
      <c r="E242" s="521"/>
      <c r="F242" s="522"/>
      <c r="G242" s="523"/>
      <c r="H242" s="523"/>
      <c r="I242" s="523"/>
      <c r="J242" s="523"/>
      <c r="K242" s="523"/>
      <c r="L242" s="523"/>
      <c r="M242" s="523"/>
      <c r="N242" s="523"/>
      <c r="O242" s="523"/>
      <c r="P242" s="523"/>
      <c r="Q242" s="523"/>
      <c r="R242" s="523"/>
      <c r="S242" s="523"/>
      <c r="T242" s="523"/>
      <c r="U242" s="523"/>
      <c r="V242" s="523"/>
      <c r="W242" s="523"/>
      <c r="X242" s="523"/>
      <c r="Y242" s="523"/>
      <c r="Z242" s="523"/>
      <c r="AA242" s="523"/>
      <c r="AB242" s="523"/>
      <c r="AC242" s="523"/>
      <c r="AD242" s="523"/>
      <c r="AE242" s="523"/>
      <c r="AF242" s="523"/>
      <c r="AG242" s="523"/>
      <c r="AH242" s="523"/>
      <c r="AI242" s="523"/>
      <c r="AJ242" s="523"/>
      <c r="AK242" s="523"/>
      <c r="AL242" s="523"/>
      <c r="AM242" s="523"/>
      <c r="AN242" s="523"/>
      <c r="AO242" s="523"/>
      <c r="AP242" s="523"/>
      <c r="AQ242" s="523"/>
      <c r="AR242" s="523"/>
      <c r="AS242" s="523"/>
      <c r="AT242" s="523"/>
      <c r="AU242" s="523"/>
      <c r="AV242" s="523"/>
      <c r="AW242" s="523"/>
      <c r="AX242" s="523"/>
      <c r="AY242" s="523"/>
      <c r="AZ242" s="523"/>
      <c r="BA242" s="523"/>
      <c r="BB242" s="523"/>
      <c r="BC242" s="523"/>
      <c r="BD242" s="523"/>
      <c r="BE242" s="523"/>
      <c r="BF242" s="523"/>
      <c r="BG242" s="523"/>
      <c r="BH242" s="523"/>
      <c r="BI242" s="523"/>
      <c r="BJ242" s="523"/>
      <c r="BK242" s="523"/>
      <c r="BL242" s="523"/>
      <c r="BM242" s="523"/>
      <c r="BN242" s="523"/>
      <c r="BO242" s="523"/>
      <c r="BP242" s="523"/>
      <c r="BQ242" s="523"/>
      <c r="BR242" s="523"/>
      <c r="BS242" s="523"/>
      <c r="BT242" s="523"/>
      <c r="BU242" s="523"/>
      <c r="BV242" s="523"/>
      <c r="BW242" s="523"/>
      <c r="BX242" s="523"/>
      <c r="BY242" s="523"/>
      <c r="BZ242" s="523"/>
      <c r="CA242" s="523"/>
      <c r="CB242" s="523"/>
      <c r="CC242" s="523"/>
      <c r="CD242" s="523"/>
      <c r="CE242" s="523"/>
      <c r="CF242" s="523"/>
      <c r="CG242" s="523"/>
      <c r="CH242" s="523"/>
      <c r="CI242" s="523"/>
      <c r="CJ242" s="523"/>
      <c r="CK242" s="523"/>
      <c r="CL242" s="523"/>
      <c r="CM242" s="523"/>
      <c r="CN242" s="523"/>
      <c r="CO242" s="523"/>
      <c r="CP242" s="523"/>
      <c r="CQ242" s="523"/>
      <c r="CR242" s="523"/>
      <c r="CS242" s="523"/>
      <c r="CT242" s="56"/>
    </row>
    <row r="243" spans="3:98" hidden="1" x14ac:dyDescent="0.35">
      <c r="C243" s="87"/>
      <c r="E243" s="527"/>
      <c r="F243" s="527"/>
      <c r="G243" s="131"/>
      <c r="H243" s="131"/>
      <c r="I243" s="131"/>
      <c r="J243" s="131"/>
      <c r="K243" s="131"/>
      <c r="L243" s="131"/>
      <c r="M243" s="131"/>
      <c r="N243" s="131"/>
      <c r="O243" s="131"/>
      <c r="P243" s="131"/>
      <c r="Q243" s="131"/>
      <c r="R243" s="131"/>
      <c r="S243" s="131"/>
      <c r="T243" s="131"/>
      <c r="U243" s="131"/>
      <c r="V243" s="131"/>
      <c r="W243" s="131"/>
      <c r="X243" s="131"/>
      <c r="Y243" s="131"/>
      <c r="Z243" s="131"/>
      <c r="AA243" s="131"/>
      <c r="AB243" s="131"/>
      <c r="AC243" s="131"/>
      <c r="AD243" s="131"/>
      <c r="AE243" s="131"/>
      <c r="AF243" s="131"/>
      <c r="AG243" s="131"/>
      <c r="AH243" s="131"/>
      <c r="AI243" s="131"/>
      <c r="AJ243" s="131"/>
      <c r="AK243" s="131"/>
      <c r="AL243" s="131"/>
      <c r="AM243" s="131"/>
      <c r="AN243" s="131"/>
      <c r="AO243" s="131"/>
      <c r="AP243" s="131"/>
      <c r="AQ243" s="131"/>
      <c r="AR243" s="131"/>
      <c r="AS243" s="131"/>
      <c r="AT243" s="131"/>
      <c r="AU243" s="131"/>
      <c r="AV243" s="131"/>
      <c r="AW243" s="131"/>
      <c r="AX243" s="131"/>
      <c r="AY243" s="131"/>
      <c r="AZ243" s="131"/>
      <c r="BA243" s="131"/>
      <c r="BB243" s="131"/>
      <c r="BC243" s="131"/>
      <c r="BD243" s="131"/>
      <c r="BE243" s="131"/>
      <c r="BF243" s="131"/>
      <c r="BG243" s="131"/>
      <c r="BH243" s="131"/>
      <c r="BI243" s="131"/>
      <c r="BJ243" s="131"/>
      <c r="BK243" s="131"/>
      <c r="BL243" s="131"/>
      <c r="BM243" s="131"/>
      <c r="BN243" s="131"/>
      <c r="BO243" s="131"/>
      <c r="BP243" s="131"/>
      <c r="BQ243" s="131"/>
      <c r="BR243" s="131"/>
      <c r="BS243" s="131"/>
      <c r="BT243" s="131"/>
      <c r="BU243" s="131"/>
      <c r="BV243" s="131"/>
      <c r="BW243" s="131"/>
      <c r="BX243" s="131"/>
      <c r="BY243" s="131"/>
      <c r="BZ243" s="131"/>
      <c r="CA243" s="131"/>
      <c r="CB243" s="131"/>
      <c r="CC243" s="131"/>
      <c r="CD243" s="131"/>
      <c r="CE243" s="131"/>
      <c r="CF243" s="131"/>
      <c r="CG243" s="131"/>
      <c r="CH243" s="131"/>
      <c r="CI243" s="131"/>
      <c r="CJ243" s="131"/>
      <c r="CK243" s="131"/>
      <c r="CL243" s="131"/>
      <c r="CM243" s="131"/>
      <c r="CN243" s="131"/>
      <c r="CO243" s="131"/>
      <c r="CP243" s="131"/>
      <c r="CQ243" s="131"/>
      <c r="CR243" s="131"/>
      <c r="CS243" s="131"/>
      <c r="CT243" s="9"/>
    </row>
    <row r="244" spans="3:98" s="69" customFormat="1" ht="13" hidden="1" x14ac:dyDescent="0.3">
      <c r="C244" s="89" t="str">
        <f>C9</f>
        <v>A. Total investment costs</v>
      </c>
      <c r="D244" s="71"/>
      <c r="E244" s="517">
        <f>G244+NPV(G.Asm!$F$76,H244:INDEX(H244:CS244,RP))</f>
        <v>0</v>
      </c>
      <c r="F244" s="517">
        <f>SUMIF($G$4:$CS$4,"&lt;="&amp;RP,G244:CS244)</f>
        <v>0</v>
      </c>
      <c r="G244" s="518">
        <f t="shared" ref="G244:BR244" si="112">G9</f>
        <v>0</v>
      </c>
      <c r="H244" s="518">
        <f t="shared" si="112"/>
        <v>0</v>
      </c>
      <c r="I244" s="518">
        <f t="shared" si="112"/>
        <v>0</v>
      </c>
      <c r="J244" s="518">
        <f t="shared" si="112"/>
        <v>0</v>
      </c>
      <c r="K244" s="518">
        <f t="shared" si="112"/>
        <v>0</v>
      </c>
      <c r="L244" s="518">
        <f t="shared" si="112"/>
        <v>0</v>
      </c>
      <c r="M244" s="518">
        <f t="shared" si="112"/>
        <v>0</v>
      </c>
      <c r="N244" s="518">
        <f t="shared" si="112"/>
        <v>0</v>
      </c>
      <c r="O244" s="518">
        <f t="shared" si="112"/>
        <v>0</v>
      </c>
      <c r="P244" s="518">
        <f t="shared" si="112"/>
        <v>0</v>
      </c>
      <c r="Q244" s="518">
        <f t="shared" si="112"/>
        <v>0</v>
      </c>
      <c r="R244" s="518">
        <f t="shared" si="112"/>
        <v>0</v>
      </c>
      <c r="S244" s="518">
        <f t="shared" si="112"/>
        <v>0</v>
      </c>
      <c r="T244" s="518">
        <f t="shared" si="112"/>
        <v>0</v>
      </c>
      <c r="U244" s="518">
        <f t="shared" si="112"/>
        <v>0</v>
      </c>
      <c r="V244" s="518">
        <f t="shared" si="112"/>
        <v>0</v>
      </c>
      <c r="W244" s="518">
        <f t="shared" si="112"/>
        <v>0</v>
      </c>
      <c r="X244" s="518">
        <f t="shared" si="112"/>
        <v>0</v>
      </c>
      <c r="Y244" s="518">
        <f t="shared" si="112"/>
        <v>0</v>
      </c>
      <c r="Z244" s="518">
        <f t="shared" si="112"/>
        <v>0</v>
      </c>
      <c r="AA244" s="518">
        <f t="shared" si="112"/>
        <v>0</v>
      </c>
      <c r="AB244" s="518">
        <f t="shared" si="112"/>
        <v>0</v>
      </c>
      <c r="AC244" s="518">
        <f t="shared" si="112"/>
        <v>0</v>
      </c>
      <c r="AD244" s="518">
        <f t="shared" si="112"/>
        <v>0</v>
      </c>
      <c r="AE244" s="518">
        <f t="shared" si="112"/>
        <v>0</v>
      </c>
      <c r="AF244" s="518">
        <f t="shared" si="112"/>
        <v>0</v>
      </c>
      <c r="AG244" s="518">
        <f t="shared" si="112"/>
        <v>0</v>
      </c>
      <c r="AH244" s="518">
        <f t="shared" si="112"/>
        <v>0</v>
      </c>
      <c r="AI244" s="518">
        <f t="shared" si="112"/>
        <v>0</v>
      </c>
      <c r="AJ244" s="518">
        <f t="shared" si="112"/>
        <v>0</v>
      </c>
      <c r="AK244" s="518">
        <f t="shared" si="112"/>
        <v>0</v>
      </c>
      <c r="AL244" s="518">
        <f t="shared" si="112"/>
        <v>0</v>
      </c>
      <c r="AM244" s="518">
        <f t="shared" si="112"/>
        <v>0</v>
      </c>
      <c r="AN244" s="518">
        <f t="shared" si="112"/>
        <v>0</v>
      </c>
      <c r="AO244" s="518">
        <f t="shared" si="112"/>
        <v>0</v>
      </c>
      <c r="AP244" s="518">
        <f t="shared" si="112"/>
        <v>0</v>
      </c>
      <c r="AQ244" s="518">
        <f t="shared" si="112"/>
        <v>0</v>
      </c>
      <c r="AR244" s="518">
        <f t="shared" si="112"/>
        <v>0</v>
      </c>
      <c r="AS244" s="518">
        <f t="shared" si="112"/>
        <v>0</v>
      </c>
      <c r="AT244" s="518">
        <f t="shared" si="112"/>
        <v>0</v>
      </c>
      <c r="AU244" s="518">
        <f t="shared" si="112"/>
        <v>0</v>
      </c>
      <c r="AV244" s="518">
        <f t="shared" si="112"/>
        <v>0</v>
      </c>
      <c r="AW244" s="518">
        <f t="shared" si="112"/>
        <v>0</v>
      </c>
      <c r="AX244" s="518">
        <f t="shared" si="112"/>
        <v>0</v>
      </c>
      <c r="AY244" s="518">
        <f t="shared" si="112"/>
        <v>0</v>
      </c>
      <c r="AZ244" s="518">
        <f t="shared" si="112"/>
        <v>0</v>
      </c>
      <c r="BA244" s="518">
        <f t="shared" si="112"/>
        <v>0</v>
      </c>
      <c r="BB244" s="518">
        <f t="shared" si="112"/>
        <v>0</v>
      </c>
      <c r="BC244" s="518">
        <f t="shared" si="112"/>
        <v>0</v>
      </c>
      <c r="BD244" s="518">
        <f t="shared" si="112"/>
        <v>0</v>
      </c>
      <c r="BE244" s="518">
        <f t="shared" si="112"/>
        <v>0</v>
      </c>
      <c r="BF244" s="518">
        <f t="shared" si="112"/>
        <v>0</v>
      </c>
      <c r="BG244" s="518">
        <f t="shared" si="112"/>
        <v>0</v>
      </c>
      <c r="BH244" s="518">
        <f t="shared" si="112"/>
        <v>0</v>
      </c>
      <c r="BI244" s="518">
        <f t="shared" si="112"/>
        <v>0</v>
      </c>
      <c r="BJ244" s="518">
        <f t="shared" si="112"/>
        <v>0</v>
      </c>
      <c r="BK244" s="518">
        <f t="shared" si="112"/>
        <v>0</v>
      </c>
      <c r="BL244" s="518">
        <f t="shared" si="112"/>
        <v>0</v>
      </c>
      <c r="BM244" s="518">
        <f t="shared" si="112"/>
        <v>0</v>
      </c>
      <c r="BN244" s="518">
        <f t="shared" si="112"/>
        <v>0</v>
      </c>
      <c r="BO244" s="518">
        <f t="shared" si="112"/>
        <v>0</v>
      </c>
      <c r="BP244" s="518">
        <f t="shared" si="112"/>
        <v>0</v>
      </c>
      <c r="BQ244" s="518">
        <f t="shared" si="112"/>
        <v>0</v>
      </c>
      <c r="BR244" s="518">
        <f t="shared" si="112"/>
        <v>0</v>
      </c>
      <c r="BS244" s="518">
        <f t="shared" ref="BS244:CS244" si="113">BS9</f>
        <v>0</v>
      </c>
      <c r="BT244" s="518">
        <f t="shared" si="113"/>
        <v>0</v>
      </c>
      <c r="BU244" s="518">
        <f t="shared" si="113"/>
        <v>0</v>
      </c>
      <c r="BV244" s="518">
        <f t="shared" si="113"/>
        <v>0</v>
      </c>
      <c r="BW244" s="518">
        <f t="shared" si="113"/>
        <v>0</v>
      </c>
      <c r="BX244" s="518">
        <f t="shared" si="113"/>
        <v>0</v>
      </c>
      <c r="BY244" s="518">
        <f t="shared" si="113"/>
        <v>0</v>
      </c>
      <c r="BZ244" s="518">
        <f t="shared" si="113"/>
        <v>0</v>
      </c>
      <c r="CA244" s="518">
        <f t="shared" si="113"/>
        <v>0</v>
      </c>
      <c r="CB244" s="518">
        <f t="shared" si="113"/>
        <v>0</v>
      </c>
      <c r="CC244" s="518">
        <f t="shared" si="113"/>
        <v>0</v>
      </c>
      <c r="CD244" s="518">
        <f t="shared" si="113"/>
        <v>0</v>
      </c>
      <c r="CE244" s="518">
        <f t="shared" si="113"/>
        <v>0</v>
      </c>
      <c r="CF244" s="518">
        <f t="shared" si="113"/>
        <v>0</v>
      </c>
      <c r="CG244" s="518">
        <f t="shared" si="113"/>
        <v>0</v>
      </c>
      <c r="CH244" s="518">
        <f t="shared" si="113"/>
        <v>0</v>
      </c>
      <c r="CI244" s="518">
        <f t="shared" si="113"/>
        <v>0</v>
      </c>
      <c r="CJ244" s="518">
        <f t="shared" si="113"/>
        <v>0</v>
      </c>
      <c r="CK244" s="518">
        <f t="shared" si="113"/>
        <v>0</v>
      </c>
      <c r="CL244" s="518">
        <f t="shared" si="113"/>
        <v>0</v>
      </c>
      <c r="CM244" s="518">
        <f t="shared" si="113"/>
        <v>0</v>
      </c>
      <c r="CN244" s="518">
        <f t="shared" si="113"/>
        <v>0</v>
      </c>
      <c r="CO244" s="518">
        <f t="shared" si="113"/>
        <v>0</v>
      </c>
      <c r="CP244" s="518">
        <f t="shared" si="113"/>
        <v>0</v>
      </c>
      <c r="CQ244" s="518">
        <f t="shared" si="113"/>
        <v>0</v>
      </c>
      <c r="CR244" s="518">
        <f t="shared" si="113"/>
        <v>0</v>
      </c>
      <c r="CS244" s="518">
        <f t="shared" si="113"/>
        <v>0</v>
      </c>
      <c r="CT244" s="70"/>
    </row>
    <row r="245" spans="3:98" s="69" customFormat="1" ht="13" hidden="1" x14ac:dyDescent="0.3">
      <c r="C245" s="89" t="str">
        <f>C40</f>
        <v>B. Residual value</v>
      </c>
      <c r="D245" s="71"/>
      <c r="E245" s="517">
        <f>G245+NPV(G.Asm!$F$76,H245:INDEX(H245:CS245,RP))</f>
        <v>0</v>
      </c>
      <c r="F245" s="517">
        <f>SUMIF($G$4:$CS$4,"&lt;="&amp;RP,G245:CS245)</f>
        <v>0</v>
      </c>
      <c r="G245" s="518">
        <f t="shared" ref="G245:BR245" si="114">G40</f>
        <v>0</v>
      </c>
      <c r="H245" s="518">
        <f t="shared" si="114"/>
        <v>0</v>
      </c>
      <c r="I245" s="518">
        <f t="shared" si="114"/>
        <v>0</v>
      </c>
      <c r="J245" s="518">
        <f t="shared" si="114"/>
        <v>0</v>
      </c>
      <c r="K245" s="518">
        <f t="shared" si="114"/>
        <v>0</v>
      </c>
      <c r="L245" s="518">
        <f t="shared" si="114"/>
        <v>0</v>
      </c>
      <c r="M245" s="518">
        <f t="shared" si="114"/>
        <v>0</v>
      </c>
      <c r="N245" s="518">
        <f t="shared" si="114"/>
        <v>0</v>
      </c>
      <c r="O245" s="518">
        <f t="shared" si="114"/>
        <v>0</v>
      </c>
      <c r="P245" s="518">
        <f t="shared" si="114"/>
        <v>0</v>
      </c>
      <c r="Q245" s="518">
        <f t="shared" si="114"/>
        <v>0</v>
      </c>
      <c r="R245" s="518">
        <f t="shared" si="114"/>
        <v>0</v>
      </c>
      <c r="S245" s="518">
        <f t="shared" si="114"/>
        <v>0</v>
      </c>
      <c r="T245" s="518">
        <f t="shared" si="114"/>
        <v>0</v>
      </c>
      <c r="U245" s="518">
        <f t="shared" si="114"/>
        <v>0</v>
      </c>
      <c r="V245" s="518">
        <f t="shared" si="114"/>
        <v>0</v>
      </c>
      <c r="W245" s="518">
        <f t="shared" si="114"/>
        <v>0</v>
      </c>
      <c r="X245" s="518">
        <f t="shared" si="114"/>
        <v>0</v>
      </c>
      <c r="Y245" s="518">
        <f t="shared" si="114"/>
        <v>0</v>
      </c>
      <c r="Z245" s="518">
        <f t="shared" si="114"/>
        <v>0</v>
      </c>
      <c r="AA245" s="518">
        <f t="shared" si="114"/>
        <v>0</v>
      </c>
      <c r="AB245" s="518">
        <f t="shared" si="114"/>
        <v>0</v>
      </c>
      <c r="AC245" s="518">
        <f t="shared" si="114"/>
        <v>0</v>
      </c>
      <c r="AD245" s="518">
        <f t="shared" si="114"/>
        <v>0</v>
      </c>
      <c r="AE245" s="518">
        <f t="shared" si="114"/>
        <v>0</v>
      </c>
      <c r="AF245" s="518">
        <f t="shared" si="114"/>
        <v>0</v>
      </c>
      <c r="AG245" s="518">
        <f t="shared" si="114"/>
        <v>0</v>
      </c>
      <c r="AH245" s="518">
        <f t="shared" si="114"/>
        <v>0</v>
      </c>
      <c r="AI245" s="518">
        <f t="shared" si="114"/>
        <v>0</v>
      </c>
      <c r="AJ245" s="518">
        <f t="shared" si="114"/>
        <v>0</v>
      </c>
      <c r="AK245" s="518">
        <f t="shared" si="114"/>
        <v>0</v>
      </c>
      <c r="AL245" s="518">
        <f t="shared" si="114"/>
        <v>0</v>
      </c>
      <c r="AM245" s="518">
        <f t="shared" si="114"/>
        <v>0</v>
      </c>
      <c r="AN245" s="518">
        <f t="shared" si="114"/>
        <v>0</v>
      </c>
      <c r="AO245" s="518">
        <f t="shared" si="114"/>
        <v>0</v>
      </c>
      <c r="AP245" s="518">
        <f t="shared" si="114"/>
        <v>0</v>
      </c>
      <c r="AQ245" s="518">
        <f t="shared" si="114"/>
        <v>0</v>
      </c>
      <c r="AR245" s="518">
        <f t="shared" si="114"/>
        <v>0</v>
      </c>
      <c r="AS245" s="518">
        <f t="shared" si="114"/>
        <v>0</v>
      </c>
      <c r="AT245" s="518">
        <f t="shared" si="114"/>
        <v>0</v>
      </c>
      <c r="AU245" s="518">
        <f t="shared" si="114"/>
        <v>0</v>
      </c>
      <c r="AV245" s="518">
        <f t="shared" si="114"/>
        <v>0</v>
      </c>
      <c r="AW245" s="518">
        <f t="shared" si="114"/>
        <v>0</v>
      </c>
      <c r="AX245" s="518">
        <f t="shared" si="114"/>
        <v>0</v>
      </c>
      <c r="AY245" s="518">
        <f t="shared" si="114"/>
        <v>0</v>
      </c>
      <c r="AZ245" s="518">
        <f t="shared" si="114"/>
        <v>0</v>
      </c>
      <c r="BA245" s="518">
        <f t="shared" si="114"/>
        <v>0</v>
      </c>
      <c r="BB245" s="518">
        <f t="shared" si="114"/>
        <v>0</v>
      </c>
      <c r="BC245" s="518">
        <f t="shared" si="114"/>
        <v>0</v>
      </c>
      <c r="BD245" s="518">
        <f t="shared" si="114"/>
        <v>0</v>
      </c>
      <c r="BE245" s="518">
        <f t="shared" si="114"/>
        <v>0</v>
      </c>
      <c r="BF245" s="518">
        <f t="shared" si="114"/>
        <v>0</v>
      </c>
      <c r="BG245" s="518">
        <f t="shared" si="114"/>
        <v>0</v>
      </c>
      <c r="BH245" s="518">
        <f t="shared" si="114"/>
        <v>0</v>
      </c>
      <c r="BI245" s="518">
        <f t="shared" si="114"/>
        <v>0</v>
      </c>
      <c r="BJ245" s="518">
        <f t="shared" si="114"/>
        <v>0</v>
      </c>
      <c r="BK245" s="518">
        <f t="shared" si="114"/>
        <v>0</v>
      </c>
      <c r="BL245" s="518">
        <f t="shared" si="114"/>
        <v>0</v>
      </c>
      <c r="BM245" s="518">
        <f t="shared" si="114"/>
        <v>0</v>
      </c>
      <c r="BN245" s="518">
        <f t="shared" si="114"/>
        <v>0</v>
      </c>
      <c r="BO245" s="518">
        <f t="shared" si="114"/>
        <v>0</v>
      </c>
      <c r="BP245" s="518">
        <f t="shared" si="114"/>
        <v>0</v>
      </c>
      <c r="BQ245" s="518">
        <f t="shared" si="114"/>
        <v>0</v>
      </c>
      <c r="BR245" s="518">
        <f t="shared" si="114"/>
        <v>0</v>
      </c>
      <c r="BS245" s="518">
        <f t="shared" ref="BS245:CS245" si="115">BS40</f>
        <v>0</v>
      </c>
      <c r="BT245" s="518">
        <f t="shared" si="115"/>
        <v>0</v>
      </c>
      <c r="BU245" s="518">
        <f t="shared" si="115"/>
        <v>0</v>
      </c>
      <c r="BV245" s="518">
        <f t="shared" si="115"/>
        <v>0</v>
      </c>
      <c r="BW245" s="518">
        <f t="shared" si="115"/>
        <v>0</v>
      </c>
      <c r="BX245" s="518">
        <f t="shared" si="115"/>
        <v>0</v>
      </c>
      <c r="BY245" s="518">
        <f t="shared" si="115"/>
        <v>0</v>
      </c>
      <c r="BZ245" s="518">
        <f t="shared" si="115"/>
        <v>0</v>
      </c>
      <c r="CA245" s="518">
        <f t="shared" si="115"/>
        <v>0</v>
      </c>
      <c r="CB245" s="518">
        <f t="shared" si="115"/>
        <v>0</v>
      </c>
      <c r="CC245" s="518">
        <f t="shared" si="115"/>
        <v>0</v>
      </c>
      <c r="CD245" s="518">
        <f t="shared" si="115"/>
        <v>0</v>
      </c>
      <c r="CE245" s="518">
        <f t="shared" si="115"/>
        <v>0</v>
      </c>
      <c r="CF245" s="518">
        <f t="shared" si="115"/>
        <v>0</v>
      </c>
      <c r="CG245" s="518">
        <f t="shared" si="115"/>
        <v>0</v>
      </c>
      <c r="CH245" s="518">
        <f t="shared" si="115"/>
        <v>0</v>
      </c>
      <c r="CI245" s="518">
        <f t="shared" si="115"/>
        <v>0</v>
      </c>
      <c r="CJ245" s="518">
        <f t="shared" si="115"/>
        <v>0</v>
      </c>
      <c r="CK245" s="518">
        <f t="shared" si="115"/>
        <v>0</v>
      </c>
      <c r="CL245" s="518">
        <f t="shared" si="115"/>
        <v>0</v>
      </c>
      <c r="CM245" s="518">
        <f t="shared" si="115"/>
        <v>0</v>
      </c>
      <c r="CN245" s="518">
        <f t="shared" si="115"/>
        <v>0</v>
      </c>
      <c r="CO245" s="518">
        <f t="shared" si="115"/>
        <v>0</v>
      </c>
      <c r="CP245" s="518">
        <f t="shared" si="115"/>
        <v>0</v>
      </c>
      <c r="CQ245" s="518">
        <f t="shared" si="115"/>
        <v>0</v>
      </c>
      <c r="CR245" s="518">
        <f t="shared" si="115"/>
        <v>0</v>
      </c>
      <c r="CS245" s="518">
        <f t="shared" si="115"/>
        <v>0</v>
      </c>
      <c r="CT245" s="70"/>
    </row>
    <row r="246" spans="3:98" s="69" customFormat="1" ht="13" hidden="1" x14ac:dyDescent="0.3">
      <c r="C246" s="89" t="str">
        <f>C44</f>
        <v>C. Total operating and maintenance costs</v>
      </c>
      <c r="D246" s="71"/>
      <c r="E246" s="517">
        <f>G246+NPV(G.Asm!$F$76,H246:INDEX(H246:CS246,RP))</f>
        <v>0</v>
      </c>
      <c r="F246" s="517">
        <f>SUMIF($G$4:$CS$4,"&lt;="&amp;RP,G246:CS246)</f>
        <v>0</v>
      </c>
      <c r="G246" s="518">
        <f t="shared" ref="G246:BR246" si="116">G44</f>
        <v>0</v>
      </c>
      <c r="H246" s="518">
        <f t="shared" si="116"/>
        <v>0</v>
      </c>
      <c r="I246" s="518">
        <f t="shared" si="116"/>
        <v>0</v>
      </c>
      <c r="J246" s="518">
        <f t="shared" si="116"/>
        <v>0</v>
      </c>
      <c r="K246" s="518">
        <f t="shared" si="116"/>
        <v>0</v>
      </c>
      <c r="L246" s="518">
        <f t="shared" si="116"/>
        <v>0</v>
      </c>
      <c r="M246" s="518">
        <f t="shared" si="116"/>
        <v>0</v>
      </c>
      <c r="N246" s="518">
        <f t="shared" si="116"/>
        <v>0</v>
      </c>
      <c r="O246" s="518">
        <f t="shared" si="116"/>
        <v>0</v>
      </c>
      <c r="P246" s="518">
        <f t="shared" si="116"/>
        <v>0</v>
      </c>
      <c r="Q246" s="518">
        <f t="shared" si="116"/>
        <v>0</v>
      </c>
      <c r="R246" s="518">
        <f t="shared" si="116"/>
        <v>0</v>
      </c>
      <c r="S246" s="518">
        <f t="shared" si="116"/>
        <v>0</v>
      </c>
      <c r="T246" s="518">
        <f t="shared" si="116"/>
        <v>0</v>
      </c>
      <c r="U246" s="518">
        <f t="shared" si="116"/>
        <v>0</v>
      </c>
      <c r="V246" s="518">
        <f t="shared" si="116"/>
        <v>0</v>
      </c>
      <c r="W246" s="518">
        <f t="shared" si="116"/>
        <v>0</v>
      </c>
      <c r="X246" s="518">
        <f t="shared" si="116"/>
        <v>0</v>
      </c>
      <c r="Y246" s="518">
        <f t="shared" si="116"/>
        <v>0</v>
      </c>
      <c r="Z246" s="518">
        <f t="shared" si="116"/>
        <v>0</v>
      </c>
      <c r="AA246" s="518">
        <f t="shared" si="116"/>
        <v>0</v>
      </c>
      <c r="AB246" s="518">
        <f t="shared" si="116"/>
        <v>0</v>
      </c>
      <c r="AC246" s="518">
        <f t="shared" si="116"/>
        <v>0</v>
      </c>
      <c r="AD246" s="518">
        <f t="shared" si="116"/>
        <v>0</v>
      </c>
      <c r="AE246" s="518">
        <f t="shared" si="116"/>
        <v>0</v>
      </c>
      <c r="AF246" s="518">
        <f t="shared" si="116"/>
        <v>0</v>
      </c>
      <c r="AG246" s="518">
        <f t="shared" si="116"/>
        <v>0</v>
      </c>
      <c r="AH246" s="518">
        <f t="shared" si="116"/>
        <v>0</v>
      </c>
      <c r="AI246" s="518">
        <f t="shared" si="116"/>
        <v>0</v>
      </c>
      <c r="AJ246" s="518">
        <f t="shared" si="116"/>
        <v>0</v>
      </c>
      <c r="AK246" s="518">
        <f t="shared" si="116"/>
        <v>0</v>
      </c>
      <c r="AL246" s="518">
        <f t="shared" si="116"/>
        <v>0</v>
      </c>
      <c r="AM246" s="518">
        <f t="shared" si="116"/>
        <v>0</v>
      </c>
      <c r="AN246" s="518">
        <f t="shared" si="116"/>
        <v>0</v>
      </c>
      <c r="AO246" s="518">
        <f t="shared" si="116"/>
        <v>0</v>
      </c>
      <c r="AP246" s="518">
        <f t="shared" si="116"/>
        <v>0</v>
      </c>
      <c r="AQ246" s="518">
        <f t="shared" si="116"/>
        <v>0</v>
      </c>
      <c r="AR246" s="518">
        <f t="shared" si="116"/>
        <v>0</v>
      </c>
      <c r="AS246" s="518">
        <f t="shared" si="116"/>
        <v>0</v>
      </c>
      <c r="AT246" s="518">
        <f t="shared" si="116"/>
        <v>0</v>
      </c>
      <c r="AU246" s="518">
        <f t="shared" si="116"/>
        <v>0</v>
      </c>
      <c r="AV246" s="518">
        <f t="shared" si="116"/>
        <v>0</v>
      </c>
      <c r="AW246" s="518">
        <f t="shared" si="116"/>
        <v>0</v>
      </c>
      <c r="AX246" s="518">
        <f t="shared" si="116"/>
        <v>0</v>
      </c>
      <c r="AY246" s="518">
        <f t="shared" si="116"/>
        <v>0</v>
      </c>
      <c r="AZ246" s="518">
        <f t="shared" si="116"/>
        <v>0</v>
      </c>
      <c r="BA246" s="518">
        <f t="shared" si="116"/>
        <v>0</v>
      </c>
      <c r="BB246" s="518">
        <f t="shared" si="116"/>
        <v>0</v>
      </c>
      <c r="BC246" s="518">
        <f t="shared" si="116"/>
        <v>0</v>
      </c>
      <c r="BD246" s="518">
        <f t="shared" si="116"/>
        <v>0</v>
      </c>
      <c r="BE246" s="518">
        <f t="shared" si="116"/>
        <v>0</v>
      </c>
      <c r="BF246" s="518">
        <f t="shared" si="116"/>
        <v>0</v>
      </c>
      <c r="BG246" s="518">
        <f t="shared" si="116"/>
        <v>0</v>
      </c>
      <c r="BH246" s="518">
        <f t="shared" si="116"/>
        <v>0</v>
      </c>
      <c r="BI246" s="518">
        <f t="shared" si="116"/>
        <v>0</v>
      </c>
      <c r="BJ246" s="518">
        <f t="shared" si="116"/>
        <v>0</v>
      </c>
      <c r="BK246" s="518">
        <f t="shared" si="116"/>
        <v>0</v>
      </c>
      <c r="BL246" s="518">
        <f t="shared" si="116"/>
        <v>0</v>
      </c>
      <c r="BM246" s="518">
        <f t="shared" si="116"/>
        <v>0</v>
      </c>
      <c r="BN246" s="518">
        <f t="shared" si="116"/>
        <v>0</v>
      </c>
      <c r="BO246" s="518">
        <f t="shared" si="116"/>
        <v>0</v>
      </c>
      <c r="BP246" s="518">
        <f t="shared" si="116"/>
        <v>0</v>
      </c>
      <c r="BQ246" s="518">
        <f t="shared" si="116"/>
        <v>0</v>
      </c>
      <c r="BR246" s="518">
        <f t="shared" si="116"/>
        <v>0</v>
      </c>
      <c r="BS246" s="518">
        <f t="shared" ref="BS246:CS246" si="117">BS44</f>
        <v>0</v>
      </c>
      <c r="BT246" s="518">
        <f t="shared" si="117"/>
        <v>0</v>
      </c>
      <c r="BU246" s="518">
        <f t="shared" si="117"/>
        <v>0</v>
      </c>
      <c r="BV246" s="518">
        <f t="shared" si="117"/>
        <v>0</v>
      </c>
      <c r="BW246" s="518">
        <f t="shared" si="117"/>
        <v>0</v>
      </c>
      <c r="BX246" s="518">
        <f t="shared" si="117"/>
        <v>0</v>
      </c>
      <c r="BY246" s="518">
        <f t="shared" si="117"/>
        <v>0</v>
      </c>
      <c r="BZ246" s="518">
        <f t="shared" si="117"/>
        <v>0</v>
      </c>
      <c r="CA246" s="518">
        <f t="shared" si="117"/>
        <v>0</v>
      </c>
      <c r="CB246" s="518">
        <f t="shared" si="117"/>
        <v>0</v>
      </c>
      <c r="CC246" s="518">
        <f t="shared" si="117"/>
        <v>0</v>
      </c>
      <c r="CD246" s="518">
        <f t="shared" si="117"/>
        <v>0</v>
      </c>
      <c r="CE246" s="518">
        <f t="shared" si="117"/>
        <v>0</v>
      </c>
      <c r="CF246" s="518">
        <f t="shared" si="117"/>
        <v>0</v>
      </c>
      <c r="CG246" s="518">
        <f t="shared" si="117"/>
        <v>0</v>
      </c>
      <c r="CH246" s="518">
        <f t="shared" si="117"/>
        <v>0</v>
      </c>
      <c r="CI246" s="518">
        <f t="shared" si="117"/>
        <v>0</v>
      </c>
      <c r="CJ246" s="518">
        <f t="shared" si="117"/>
        <v>0</v>
      </c>
      <c r="CK246" s="518">
        <f t="shared" si="117"/>
        <v>0</v>
      </c>
      <c r="CL246" s="518">
        <f t="shared" si="117"/>
        <v>0</v>
      </c>
      <c r="CM246" s="518">
        <f t="shared" si="117"/>
        <v>0</v>
      </c>
      <c r="CN246" s="518">
        <f t="shared" si="117"/>
        <v>0</v>
      </c>
      <c r="CO246" s="518">
        <f t="shared" si="117"/>
        <v>0</v>
      </c>
      <c r="CP246" s="518">
        <f t="shared" si="117"/>
        <v>0</v>
      </c>
      <c r="CQ246" s="518">
        <f t="shared" si="117"/>
        <v>0</v>
      </c>
      <c r="CR246" s="518">
        <f t="shared" si="117"/>
        <v>0</v>
      </c>
      <c r="CS246" s="518">
        <f t="shared" si="117"/>
        <v>0</v>
      </c>
      <c r="CT246" s="70"/>
    </row>
    <row r="247" spans="3:98" s="69" customFormat="1" ht="13" hidden="1" x14ac:dyDescent="0.3">
      <c r="C247" s="89" t="str">
        <f>C71</f>
        <v>F. Total revenues</v>
      </c>
      <c r="D247" s="71"/>
      <c r="E247" s="517">
        <f>G247+NPV(G.Asm!$F$76,H247:INDEX(H247:CS247,RP))</f>
        <v>0</v>
      </c>
      <c r="F247" s="517">
        <f>SUMIF($G$4:$CS$4,"&lt;="&amp;RP,G247:CS247)</f>
        <v>0</v>
      </c>
      <c r="G247" s="518">
        <f t="shared" ref="G247:BR247" si="118">G71</f>
        <v>0</v>
      </c>
      <c r="H247" s="518">
        <f t="shared" si="118"/>
        <v>0</v>
      </c>
      <c r="I247" s="518">
        <f t="shared" si="118"/>
        <v>0</v>
      </c>
      <c r="J247" s="518">
        <f t="shared" si="118"/>
        <v>0</v>
      </c>
      <c r="K247" s="518">
        <f t="shared" si="118"/>
        <v>0</v>
      </c>
      <c r="L247" s="518">
        <f t="shared" si="118"/>
        <v>0</v>
      </c>
      <c r="M247" s="518">
        <f t="shared" si="118"/>
        <v>0</v>
      </c>
      <c r="N247" s="518">
        <f t="shared" si="118"/>
        <v>0</v>
      </c>
      <c r="O247" s="518">
        <f t="shared" si="118"/>
        <v>0</v>
      </c>
      <c r="P247" s="518">
        <f t="shared" si="118"/>
        <v>0</v>
      </c>
      <c r="Q247" s="518">
        <f t="shared" si="118"/>
        <v>0</v>
      </c>
      <c r="R247" s="518">
        <f t="shared" si="118"/>
        <v>0</v>
      </c>
      <c r="S247" s="518">
        <f t="shared" si="118"/>
        <v>0</v>
      </c>
      <c r="T247" s="518">
        <f t="shared" si="118"/>
        <v>0</v>
      </c>
      <c r="U247" s="518">
        <f t="shared" si="118"/>
        <v>0</v>
      </c>
      <c r="V247" s="518">
        <f t="shared" si="118"/>
        <v>0</v>
      </c>
      <c r="W247" s="518">
        <f t="shared" si="118"/>
        <v>0</v>
      </c>
      <c r="X247" s="518">
        <f t="shared" si="118"/>
        <v>0</v>
      </c>
      <c r="Y247" s="518">
        <f t="shared" si="118"/>
        <v>0</v>
      </c>
      <c r="Z247" s="518">
        <f t="shared" si="118"/>
        <v>0</v>
      </c>
      <c r="AA247" s="518">
        <f t="shared" si="118"/>
        <v>0</v>
      </c>
      <c r="AB247" s="518">
        <f t="shared" si="118"/>
        <v>0</v>
      </c>
      <c r="AC247" s="518">
        <f t="shared" si="118"/>
        <v>0</v>
      </c>
      <c r="AD247" s="518">
        <f t="shared" si="118"/>
        <v>0</v>
      </c>
      <c r="AE247" s="518">
        <f t="shared" si="118"/>
        <v>0</v>
      </c>
      <c r="AF247" s="518">
        <f t="shared" si="118"/>
        <v>0</v>
      </c>
      <c r="AG247" s="518">
        <f t="shared" si="118"/>
        <v>0</v>
      </c>
      <c r="AH247" s="518">
        <f t="shared" si="118"/>
        <v>0</v>
      </c>
      <c r="AI247" s="518">
        <f t="shared" si="118"/>
        <v>0</v>
      </c>
      <c r="AJ247" s="518">
        <f t="shared" si="118"/>
        <v>0</v>
      </c>
      <c r="AK247" s="518">
        <f t="shared" si="118"/>
        <v>0</v>
      </c>
      <c r="AL247" s="518">
        <f t="shared" si="118"/>
        <v>0</v>
      </c>
      <c r="AM247" s="518">
        <f t="shared" si="118"/>
        <v>0</v>
      </c>
      <c r="AN247" s="518">
        <f t="shared" si="118"/>
        <v>0</v>
      </c>
      <c r="AO247" s="518">
        <f t="shared" si="118"/>
        <v>0</v>
      </c>
      <c r="AP247" s="518">
        <f t="shared" si="118"/>
        <v>0</v>
      </c>
      <c r="AQ247" s="518">
        <f t="shared" si="118"/>
        <v>0</v>
      </c>
      <c r="AR247" s="518">
        <f t="shared" si="118"/>
        <v>0</v>
      </c>
      <c r="AS247" s="518">
        <f t="shared" si="118"/>
        <v>0</v>
      </c>
      <c r="AT247" s="518">
        <f t="shared" si="118"/>
        <v>0</v>
      </c>
      <c r="AU247" s="518">
        <f t="shared" si="118"/>
        <v>0</v>
      </c>
      <c r="AV247" s="518">
        <f t="shared" si="118"/>
        <v>0</v>
      </c>
      <c r="AW247" s="518">
        <f t="shared" si="118"/>
        <v>0</v>
      </c>
      <c r="AX247" s="518">
        <f t="shared" si="118"/>
        <v>0</v>
      </c>
      <c r="AY247" s="518">
        <f t="shared" si="118"/>
        <v>0</v>
      </c>
      <c r="AZ247" s="518">
        <f t="shared" si="118"/>
        <v>0</v>
      </c>
      <c r="BA247" s="518">
        <f t="shared" si="118"/>
        <v>0</v>
      </c>
      <c r="BB247" s="518">
        <f t="shared" si="118"/>
        <v>0</v>
      </c>
      <c r="BC247" s="518">
        <f t="shared" si="118"/>
        <v>0</v>
      </c>
      <c r="BD247" s="518">
        <f t="shared" si="118"/>
        <v>0</v>
      </c>
      <c r="BE247" s="518">
        <f t="shared" si="118"/>
        <v>0</v>
      </c>
      <c r="BF247" s="518">
        <f t="shared" si="118"/>
        <v>0</v>
      </c>
      <c r="BG247" s="518">
        <f t="shared" si="118"/>
        <v>0</v>
      </c>
      <c r="BH247" s="518">
        <f t="shared" si="118"/>
        <v>0</v>
      </c>
      <c r="BI247" s="518">
        <f t="shared" si="118"/>
        <v>0</v>
      </c>
      <c r="BJ247" s="518">
        <f t="shared" si="118"/>
        <v>0</v>
      </c>
      <c r="BK247" s="518">
        <f t="shared" si="118"/>
        <v>0</v>
      </c>
      <c r="BL247" s="518">
        <f t="shared" si="118"/>
        <v>0</v>
      </c>
      <c r="BM247" s="518">
        <f t="shared" si="118"/>
        <v>0</v>
      </c>
      <c r="BN247" s="518">
        <f t="shared" si="118"/>
        <v>0</v>
      </c>
      <c r="BO247" s="518">
        <f t="shared" si="118"/>
        <v>0</v>
      </c>
      <c r="BP247" s="518">
        <f t="shared" si="118"/>
        <v>0</v>
      </c>
      <c r="BQ247" s="518">
        <f t="shared" si="118"/>
        <v>0</v>
      </c>
      <c r="BR247" s="518">
        <f t="shared" si="118"/>
        <v>0</v>
      </c>
      <c r="BS247" s="518">
        <f t="shared" ref="BS247:CS247" si="119">BS71</f>
        <v>0</v>
      </c>
      <c r="BT247" s="518">
        <f t="shared" si="119"/>
        <v>0</v>
      </c>
      <c r="BU247" s="518">
        <f t="shared" si="119"/>
        <v>0</v>
      </c>
      <c r="BV247" s="518">
        <f t="shared" si="119"/>
        <v>0</v>
      </c>
      <c r="BW247" s="518">
        <f t="shared" si="119"/>
        <v>0</v>
      </c>
      <c r="BX247" s="518">
        <f t="shared" si="119"/>
        <v>0</v>
      </c>
      <c r="BY247" s="518">
        <f t="shared" si="119"/>
        <v>0</v>
      </c>
      <c r="BZ247" s="518">
        <f t="shared" si="119"/>
        <v>0</v>
      </c>
      <c r="CA247" s="518">
        <f t="shared" si="119"/>
        <v>0</v>
      </c>
      <c r="CB247" s="518">
        <f t="shared" si="119"/>
        <v>0</v>
      </c>
      <c r="CC247" s="518">
        <f t="shared" si="119"/>
        <v>0</v>
      </c>
      <c r="CD247" s="518">
        <f t="shared" si="119"/>
        <v>0</v>
      </c>
      <c r="CE247" s="518">
        <f t="shared" si="119"/>
        <v>0</v>
      </c>
      <c r="CF247" s="518">
        <f t="shared" si="119"/>
        <v>0</v>
      </c>
      <c r="CG247" s="518">
        <f t="shared" si="119"/>
        <v>0</v>
      </c>
      <c r="CH247" s="518">
        <f t="shared" si="119"/>
        <v>0</v>
      </c>
      <c r="CI247" s="518">
        <f t="shared" si="119"/>
        <v>0</v>
      </c>
      <c r="CJ247" s="518">
        <f t="shared" si="119"/>
        <v>0</v>
      </c>
      <c r="CK247" s="518">
        <f t="shared" si="119"/>
        <v>0</v>
      </c>
      <c r="CL247" s="518">
        <f t="shared" si="119"/>
        <v>0</v>
      </c>
      <c r="CM247" s="518">
        <f t="shared" si="119"/>
        <v>0</v>
      </c>
      <c r="CN247" s="518">
        <f t="shared" si="119"/>
        <v>0</v>
      </c>
      <c r="CO247" s="518">
        <f t="shared" si="119"/>
        <v>0</v>
      </c>
      <c r="CP247" s="518">
        <f t="shared" si="119"/>
        <v>0</v>
      </c>
      <c r="CQ247" s="518">
        <f t="shared" si="119"/>
        <v>0</v>
      </c>
      <c r="CR247" s="518">
        <f t="shared" si="119"/>
        <v>0</v>
      </c>
      <c r="CS247" s="518">
        <f t="shared" si="119"/>
        <v>0</v>
      </c>
      <c r="CT247" s="70"/>
    </row>
    <row r="248" spans="3:98" s="69" customFormat="1" ht="13" hidden="1" x14ac:dyDescent="0.3">
      <c r="C248" s="89" t="s">
        <v>113</v>
      </c>
      <c r="D248" s="71"/>
      <c r="E248" s="517">
        <f>G248+NPV(G.Asm!$F$76,H248:INDEX(H248:CS248,RP))</f>
        <v>0</v>
      </c>
      <c r="F248" s="517">
        <f>SUMIF($G$4:$CS$4,"&lt;="&amp;RP,G248:CS248)</f>
        <v>0</v>
      </c>
      <c r="G248" s="518">
        <f t="shared" ref="G248:BR248" si="120">G258</f>
        <v>0</v>
      </c>
      <c r="H248" s="518">
        <f t="shared" si="120"/>
        <v>0</v>
      </c>
      <c r="I248" s="518">
        <f t="shared" si="120"/>
        <v>0</v>
      </c>
      <c r="J248" s="518">
        <f t="shared" si="120"/>
        <v>0</v>
      </c>
      <c r="K248" s="518">
        <f t="shared" si="120"/>
        <v>0</v>
      </c>
      <c r="L248" s="518">
        <f t="shared" si="120"/>
        <v>0</v>
      </c>
      <c r="M248" s="518">
        <f t="shared" si="120"/>
        <v>0</v>
      </c>
      <c r="N248" s="518">
        <f t="shared" si="120"/>
        <v>0</v>
      </c>
      <c r="O248" s="518">
        <f t="shared" si="120"/>
        <v>0</v>
      </c>
      <c r="P248" s="518">
        <f t="shared" si="120"/>
        <v>0</v>
      </c>
      <c r="Q248" s="518">
        <f t="shared" si="120"/>
        <v>0</v>
      </c>
      <c r="R248" s="518">
        <f t="shared" si="120"/>
        <v>0</v>
      </c>
      <c r="S248" s="518">
        <f t="shared" si="120"/>
        <v>0</v>
      </c>
      <c r="T248" s="518">
        <f t="shared" si="120"/>
        <v>0</v>
      </c>
      <c r="U248" s="518">
        <f t="shared" si="120"/>
        <v>0</v>
      </c>
      <c r="V248" s="518">
        <f t="shared" si="120"/>
        <v>0</v>
      </c>
      <c r="W248" s="518">
        <f t="shared" si="120"/>
        <v>0</v>
      </c>
      <c r="X248" s="518">
        <f t="shared" si="120"/>
        <v>0</v>
      </c>
      <c r="Y248" s="518">
        <f t="shared" si="120"/>
        <v>0</v>
      </c>
      <c r="Z248" s="518">
        <f t="shared" si="120"/>
        <v>0</v>
      </c>
      <c r="AA248" s="518">
        <f t="shared" si="120"/>
        <v>0</v>
      </c>
      <c r="AB248" s="518">
        <f t="shared" si="120"/>
        <v>0</v>
      </c>
      <c r="AC248" s="518">
        <f t="shared" si="120"/>
        <v>0</v>
      </c>
      <c r="AD248" s="518">
        <f t="shared" si="120"/>
        <v>0</v>
      </c>
      <c r="AE248" s="518">
        <f t="shared" si="120"/>
        <v>0</v>
      </c>
      <c r="AF248" s="518">
        <f t="shared" si="120"/>
        <v>0</v>
      </c>
      <c r="AG248" s="518">
        <f t="shared" si="120"/>
        <v>0</v>
      </c>
      <c r="AH248" s="518">
        <f t="shared" si="120"/>
        <v>0</v>
      </c>
      <c r="AI248" s="518">
        <f t="shared" si="120"/>
        <v>0</v>
      </c>
      <c r="AJ248" s="518">
        <f t="shared" si="120"/>
        <v>0</v>
      </c>
      <c r="AK248" s="518">
        <f t="shared" si="120"/>
        <v>0</v>
      </c>
      <c r="AL248" s="518">
        <f t="shared" si="120"/>
        <v>0</v>
      </c>
      <c r="AM248" s="518">
        <f t="shared" si="120"/>
        <v>0</v>
      </c>
      <c r="AN248" s="518">
        <f t="shared" si="120"/>
        <v>0</v>
      </c>
      <c r="AO248" s="518">
        <f t="shared" si="120"/>
        <v>0</v>
      </c>
      <c r="AP248" s="518">
        <f t="shared" si="120"/>
        <v>0</v>
      </c>
      <c r="AQ248" s="518">
        <f t="shared" si="120"/>
        <v>0</v>
      </c>
      <c r="AR248" s="518">
        <f t="shared" si="120"/>
        <v>0</v>
      </c>
      <c r="AS248" s="518">
        <f t="shared" si="120"/>
        <v>0</v>
      </c>
      <c r="AT248" s="518">
        <f t="shared" si="120"/>
        <v>0</v>
      </c>
      <c r="AU248" s="518">
        <f t="shared" si="120"/>
        <v>0</v>
      </c>
      <c r="AV248" s="518">
        <f t="shared" si="120"/>
        <v>0</v>
      </c>
      <c r="AW248" s="518">
        <f t="shared" si="120"/>
        <v>0</v>
      </c>
      <c r="AX248" s="518">
        <f t="shared" si="120"/>
        <v>0</v>
      </c>
      <c r="AY248" s="518">
        <f t="shared" si="120"/>
        <v>0</v>
      </c>
      <c r="AZ248" s="518">
        <f t="shared" si="120"/>
        <v>0</v>
      </c>
      <c r="BA248" s="518">
        <f t="shared" si="120"/>
        <v>0</v>
      </c>
      <c r="BB248" s="518">
        <f t="shared" si="120"/>
        <v>0</v>
      </c>
      <c r="BC248" s="518">
        <f t="shared" si="120"/>
        <v>0</v>
      </c>
      <c r="BD248" s="518">
        <f t="shared" si="120"/>
        <v>0</v>
      </c>
      <c r="BE248" s="518">
        <f t="shared" si="120"/>
        <v>0</v>
      </c>
      <c r="BF248" s="518">
        <f t="shared" si="120"/>
        <v>0</v>
      </c>
      <c r="BG248" s="518">
        <f t="shared" si="120"/>
        <v>0</v>
      </c>
      <c r="BH248" s="518">
        <f t="shared" si="120"/>
        <v>0</v>
      </c>
      <c r="BI248" s="518">
        <f t="shared" si="120"/>
        <v>0</v>
      </c>
      <c r="BJ248" s="518">
        <f t="shared" si="120"/>
        <v>0</v>
      </c>
      <c r="BK248" s="518">
        <f t="shared" si="120"/>
        <v>0</v>
      </c>
      <c r="BL248" s="518">
        <f t="shared" si="120"/>
        <v>0</v>
      </c>
      <c r="BM248" s="518">
        <f t="shared" si="120"/>
        <v>0</v>
      </c>
      <c r="BN248" s="518">
        <f t="shared" si="120"/>
        <v>0</v>
      </c>
      <c r="BO248" s="518">
        <f t="shared" si="120"/>
        <v>0</v>
      </c>
      <c r="BP248" s="518">
        <f t="shared" si="120"/>
        <v>0</v>
      </c>
      <c r="BQ248" s="518">
        <f t="shared" si="120"/>
        <v>0</v>
      </c>
      <c r="BR248" s="518">
        <f t="shared" si="120"/>
        <v>0</v>
      </c>
      <c r="BS248" s="518">
        <f t="shared" ref="BS248:CS248" si="121">BS258</f>
        <v>0</v>
      </c>
      <c r="BT248" s="518">
        <f t="shared" si="121"/>
        <v>0</v>
      </c>
      <c r="BU248" s="518">
        <f t="shared" si="121"/>
        <v>0</v>
      </c>
      <c r="BV248" s="518">
        <f t="shared" si="121"/>
        <v>0</v>
      </c>
      <c r="BW248" s="518">
        <f t="shared" si="121"/>
        <v>0</v>
      </c>
      <c r="BX248" s="518">
        <f t="shared" si="121"/>
        <v>0</v>
      </c>
      <c r="BY248" s="518">
        <f t="shared" si="121"/>
        <v>0</v>
      </c>
      <c r="BZ248" s="518">
        <f t="shared" si="121"/>
        <v>0</v>
      </c>
      <c r="CA248" s="518">
        <f t="shared" si="121"/>
        <v>0</v>
      </c>
      <c r="CB248" s="518">
        <f t="shared" si="121"/>
        <v>0</v>
      </c>
      <c r="CC248" s="518">
        <f t="shared" si="121"/>
        <v>0</v>
      </c>
      <c r="CD248" s="518">
        <f t="shared" si="121"/>
        <v>0</v>
      </c>
      <c r="CE248" s="518">
        <f t="shared" si="121"/>
        <v>0</v>
      </c>
      <c r="CF248" s="518">
        <f t="shared" si="121"/>
        <v>0</v>
      </c>
      <c r="CG248" s="518">
        <f t="shared" si="121"/>
        <v>0</v>
      </c>
      <c r="CH248" s="518">
        <f t="shared" si="121"/>
        <v>0</v>
      </c>
      <c r="CI248" s="518">
        <f t="shared" si="121"/>
        <v>0</v>
      </c>
      <c r="CJ248" s="518">
        <f t="shared" si="121"/>
        <v>0</v>
      </c>
      <c r="CK248" s="518">
        <f t="shared" si="121"/>
        <v>0</v>
      </c>
      <c r="CL248" s="518">
        <f t="shared" si="121"/>
        <v>0</v>
      </c>
      <c r="CM248" s="518">
        <f t="shared" si="121"/>
        <v>0</v>
      </c>
      <c r="CN248" s="518">
        <f t="shared" si="121"/>
        <v>0</v>
      </c>
      <c r="CO248" s="518">
        <f t="shared" si="121"/>
        <v>0</v>
      </c>
      <c r="CP248" s="518">
        <f t="shared" si="121"/>
        <v>0</v>
      </c>
      <c r="CQ248" s="518">
        <f t="shared" si="121"/>
        <v>0</v>
      </c>
      <c r="CR248" s="518">
        <f t="shared" si="121"/>
        <v>0</v>
      </c>
      <c r="CS248" s="518">
        <f t="shared" si="121"/>
        <v>0</v>
      </c>
      <c r="CT248" s="70"/>
    </row>
    <row r="249" spans="3:98" s="5" customFormat="1" ht="13" hidden="1" x14ac:dyDescent="0.3">
      <c r="C249" s="51"/>
      <c r="D249" s="3"/>
      <c r="E249" s="519"/>
      <c r="F249" s="519"/>
      <c r="G249" s="510"/>
      <c r="H249" s="510"/>
      <c r="I249" s="510"/>
      <c r="J249" s="510"/>
      <c r="K249" s="510"/>
      <c r="L249" s="510"/>
      <c r="M249" s="510"/>
      <c r="N249" s="510"/>
      <c r="O249" s="510"/>
      <c r="P249" s="510"/>
      <c r="Q249" s="510"/>
      <c r="R249" s="510"/>
      <c r="S249" s="510"/>
      <c r="T249" s="510"/>
      <c r="U249" s="510"/>
      <c r="V249" s="510"/>
      <c r="W249" s="510"/>
      <c r="X249" s="510"/>
      <c r="Y249" s="510"/>
      <c r="Z249" s="510"/>
      <c r="AA249" s="510"/>
      <c r="AB249" s="510"/>
      <c r="AC249" s="510"/>
      <c r="AD249" s="510"/>
      <c r="AE249" s="510"/>
      <c r="AF249" s="510"/>
      <c r="AG249" s="510"/>
      <c r="AH249" s="510"/>
      <c r="AI249" s="510"/>
      <c r="AJ249" s="510"/>
      <c r="AK249" s="510"/>
      <c r="AL249" s="510"/>
      <c r="AM249" s="510"/>
      <c r="AN249" s="510"/>
      <c r="AO249" s="510"/>
      <c r="AP249" s="510"/>
      <c r="AQ249" s="510"/>
      <c r="AR249" s="510"/>
      <c r="AS249" s="510"/>
      <c r="AT249" s="510"/>
      <c r="AU249" s="510"/>
      <c r="AV249" s="510"/>
      <c r="AW249" s="510"/>
      <c r="AX249" s="510"/>
      <c r="AY249" s="510"/>
      <c r="AZ249" s="510"/>
      <c r="BA249" s="510"/>
      <c r="BB249" s="510"/>
      <c r="BC249" s="510"/>
      <c r="BD249" s="510"/>
      <c r="BE249" s="510"/>
      <c r="BF249" s="510"/>
      <c r="BG249" s="510"/>
      <c r="BH249" s="510"/>
      <c r="BI249" s="510"/>
      <c r="BJ249" s="510"/>
      <c r="BK249" s="510"/>
      <c r="BL249" s="510"/>
      <c r="BM249" s="510"/>
      <c r="BN249" s="510"/>
      <c r="BO249" s="510"/>
      <c r="BP249" s="510"/>
      <c r="BQ249" s="510"/>
      <c r="BR249" s="510"/>
      <c r="BS249" s="510"/>
      <c r="BT249" s="510"/>
      <c r="BU249" s="510"/>
      <c r="BV249" s="510"/>
      <c r="BW249" s="510"/>
      <c r="BX249" s="510"/>
      <c r="BY249" s="510"/>
      <c r="BZ249" s="510"/>
      <c r="CA249" s="510"/>
      <c r="CB249" s="510"/>
      <c r="CC249" s="510"/>
      <c r="CD249" s="510"/>
      <c r="CE249" s="510"/>
      <c r="CF249" s="510"/>
      <c r="CG249" s="510"/>
      <c r="CH249" s="510"/>
      <c r="CI249" s="510"/>
      <c r="CJ249" s="510"/>
      <c r="CK249" s="510"/>
      <c r="CL249" s="510"/>
      <c r="CM249" s="510"/>
      <c r="CN249" s="510"/>
      <c r="CO249" s="510"/>
      <c r="CP249" s="510"/>
      <c r="CQ249" s="510"/>
      <c r="CR249" s="510"/>
      <c r="CS249" s="510"/>
      <c r="CT249" s="12"/>
    </row>
    <row r="250" spans="3:98" s="5" customFormat="1" ht="13" hidden="1" x14ac:dyDescent="0.3">
      <c r="C250" s="77" t="s">
        <v>38</v>
      </c>
      <c r="D250" s="55"/>
      <c r="E250" s="520"/>
      <c r="F250" s="520"/>
      <c r="G250" s="492">
        <f t="shared" ref="G250:BR250" si="122">SUM(G245,G247)-SUM(G244,G246,G248)</f>
        <v>0</v>
      </c>
      <c r="H250" s="492">
        <f t="shared" si="122"/>
        <v>0</v>
      </c>
      <c r="I250" s="492">
        <f t="shared" si="122"/>
        <v>0</v>
      </c>
      <c r="J250" s="492">
        <f t="shared" si="122"/>
        <v>0</v>
      </c>
      <c r="K250" s="492">
        <f t="shared" si="122"/>
        <v>0</v>
      </c>
      <c r="L250" s="492">
        <f t="shared" si="122"/>
        <v>0</v>
      </c>
      <c r="M250" s="492">
        <f t="shared" si="122"/>
        <v>0</v>
      </c>
      <c r="N250" s="492">
        <f t="shared" si="122"/>
        <v>0</v>
      </c>
      <c r="O250" s="492">
        <f t="shared" si="122"/>
        <v>0</v>
      </c>
      <c r="P250" s="492">
        <f t="shared" si="122"/>
        <v>0</v>
      </c>
      <c r="Q250" s="492">
        <f t="shared" si="122"/>
        <v>0</v>
      </c>
      <c r="R250" s="492">
        <f t="shared" si="122"/>
        <v>0</v>
      </c>
      <c r="S250" s="492">
        <f t="shared" si="122"/>
        <v>0</v>
      </c>
      <c r="T250" s="492">
        <f t="shared" si="122"/>
        <v>0</v>
      </c>
      <c r="U250" s="492">
        <f t="shared" si="122"/>
        <v>0</v>
      </c>
      <c r="V250" s="492">
        <f t="shared" si="122"/>
        <v>0</v>
      </c>
      <c r="W250" s="492">
        <f t="shared" si="122"/>
        <v>0</v>
      </c>
      <c r="X250" s="492">
        <f t="shared" si="122"/>
        <v>0</v>
      </c>
      <c r="Y250" s="492">
        <f t="shared" si="122"/>
        <v>0</v>
      </c>
      <c r="Z250" s="492">
        <f t="shared" si="122"/>
        <v>0</v>
      </c>
      <c r="AA250" s="492">
        <f t="shared" si="122"/>
        <v>0</v>
      </c>
      <c r="AB250" s="492">
        <f t="shared" si="122"/>
        <v>0</v>
      </c>
      <c r="AC250" s="492">
        <f t="shared" si="122"/>
        <v>0</v>
      </c>
      <c r="AD250" s="492">
        <f t="shared" si="122"/>
        <v>0</v>
      </c>
      <c r="AE250" s="492">
        <f t="shared" si="122"/>
        <v>0</v>
      </c>
      <c r="AF250" s="492">
        <f t="shared" si="122"/>
        <v>0</v>
      </c>
      <c r="AG250" s="492">
        <f t="shared" si="122"/>
        <v>0</v>
      </c>
      <c r="AH250" s="492">
        <f t="shared" si="122"/>
        <v>0</v>
      </c>
      <c r="AI250" s="492">
        <f t="shared" si="122"/>
        <v>0</v>
      </c>
      <c r="AJ250" s="492">
        <f t="shared" si="122"/>
        <v>0</v>
      </c>
      <c r="AK250" s="492">
        <f t="shared" si="122"/>
        <v>0</v>
      </c>
      <c r="AL250" s="492">
        <f t="shared" si="122"/>
        <v>0</v>
      </c>
      <c r="AM250" s="492">
        <f t="shared" si="122"/>
        <v>0</v>
      </c>
      <c r="AN250" s="492">
        <f t="shared" si="122"/>
        <v>0</v>
      </c>
      <c r="AO250" s="492">
        <f t="shared" si="122"/>
        <v>0</v>
      </c>
      <c r="AP250" s="492">
        <f t="shared" si="122"/>
        <v>0</v>
      </c>
      <c r="AQ250" s="492">
        <f t="shared" si="122"/>
        <v>0</v>
      </c>
      <c r="AR250" s="492">
        <f t="shared" si="122"/>
        <v>0</v>
      </c>
      <c r="AS250" s="492">
        <f t="shared" si="122"/>
        <v>0</v>
      </c>
      <c r="AT250" s="492">
        <f t="shared" si="122"/>
        <v>0</v>
      </c>
      <c r="AU250" s="492">
        <f t="shared" si="122"/>
        <v>0</v>
      </c>
      <c r="AV250" s="492">
        <f t="shared" si="122"/>
        <v>0</v>
      </c>
      <c r="AW250" s="492">
        <f t="shared" si="122"/>
        <v>0</v>
      </c>
      <c r="AX250" s="492">
        <f t="shared" si="122"/>
        <v>0</v>
      </c>
      <c r="AY250" s="492">
        <f t="shared" si="122"/>
        <v>0</v>
      </c>
      <c r="AZ250" s="492">
        <f t="shared" si="122"/>
        <v>0</v>
      </c>
      <c r="BA250" s="492">
        <f t="shared" si="122"/>
        <v>0</v>
      </c>
      <c r="BB250" s="492">
        <f t="shared" si="122"/>
        <v>0</v>
      </c>
      <c r="BC250" s="492">
        <f t="shared" si="122"/>
        <v>0</v>
      </c>
      <c r="BD250" s="492">
        <f t="shared" si="122"/>
        <v>0</v>
      </c>
      <c r="BE250" s="492">
        <f t="shared" si="122"/>
        <v>0</v>
      </c>
      <c r="BF250" s="492">
        <f t="shared" si="122"/>
        <v>0</v>
      </c>
      <c r="BG250" s="492">
        <f t="shared" si="122"/>
        <v>0</v>
      </c>
      <c r="BH250" s="492">
        <f t="shared" si="122"/>
        <v>0</v>
      </c>
      <c r="BI250" s="492">
        <f t="shared" si="122"/>
        <v>0</v>
      </c>
      <c r="BJ250" s="492">
        <f t="shared" si="122"/>
        <v>0</v>
      </c>
      <c r="BK250" s="492">
        <f t="shared" si="122"/>
        <v>0</v>
      </c>
      <c r="BL250" s="492">
        <f t="shared" si="122"/>
        <v>0</v>
      </c>
      <c r="BM250" s="492">
        <f t="shared" si="122"/>
        <v>0</v>
      </c>
      <c r="BN250" s="492">
        <f t="shared" si="122"/>
        <v>0</v>
      </c>
      <c r="BO250" s="492">
        <f t="shared" si="122"/>
        <v>0</v>
      </c>
      <c r="BP250" s="492">
        <f t="shared" si="122"/>
        <v>0</v>
      </c>
      <c r="BQ250" s="492">
        <f t="shared" si="122"/>
        <v>0</v>
      </c>
      <c r="BR250" s="492">
        <f t="shared" si="122"/>
        <v>0</v>
      </c>
      <c r="BS250" s="492">
        <f t="shared" ref="BS250:CS250" si="123">SUM(BS245,BS247)-SUM(BS244,BS246,BS248)</f>
        <v>0</v>
      </c>
      <c r="BT250" s="492">
        <f t="shared" si="123"/>
        <v>0</v>
      </c>
      <c r="BU250" s="492">
        <f t="shared" si="123"/>
        <v>0</v>
      </c>
      <c r="BV250" s="492">
        <f t="shared" si="123"/>
        <v>0</v>
      </c>
      <c r="BW250" s="492">
        <f t="shared" si="123"/>
        <v>0</v>
      </c>
      <c r="BX250" s="492">
        <f t="shared" si="123"/>
        <v>0</v>
      </c>
      <c r="BY250" s="492">
        <f t="shared" si="123"/>
        <v>0</v>
      </c>
      <c r="BZ250" s="492">
        <f t="shared" si="123"/>
        <v>0</v>
      </c>
      <c r="CA250" s="492">
        <f t="shared" si="123"/>
        <v>0</v>
      </c>
      <c r="CB250" s="492">
        <f t="shared" si="123"/>
        <v>0</v>
      </c>
      <c r="CC250" s="492">
        <f t="shared" si="123"/>
        <v>0</v>
      </c>
      <c r="CD250" s="492">
        <f t="shared" si="123"/>
        <v>0</v>
      </c>
      <c r="CE250" s="492">
        <f t="shared" si="123"/>
        <v>0</v>
      </c>
      <c r="CF250" s="492">
        <f t="shared" si="123"/>
        <v>0</v>
      </c>
      <c r="CG250" s="492">
        <f t="shared" si="123"/>
        <v>0</v>
      </c>
      <c r="CH250" s="492">
        <f t="shared" si="123"/>
        <v>0</v>
      </c>
      <c r="CI250" s="492">
        <f t="shared" si="123"/>
        <v>0</v>
      </c>
      <c r="CJ250" s="492">
        <f t="shared" si="123"/>
        <v>0</v>
      </c>
      <c r="CK250" s="492">
        <f t="shared" si="123"/>
        <v>0</v>
      </c>
      <c r="CL250" s="492">
        <f t="shared" si="123"/>
        <v>0</v>
      </c>
      <c r="CM250" s="492">
        <f t="shared" si="123"/>
        <v>0</v>
      </c>
      <c r="CN250" s="492">
        <f t="shared" si="123"/>
        <v>0</v>
      </c>
      <c r="CO250" s="492">
        <f t="shared" si="123"/>
        <v>0</v>
      </c>
      <c r="CP250" s="492">
        <f t="shared" si="123"/>
        <v>0</v>
      </c>
      <c r="CQ250" s="492">
        <f t="shared" si="123"/>
        <v>0</v>
      </c>
      <c r="CR250" s="492">
        <f t="shared" si="123"/>
        <v>0</v>
      </c>
      <c r="CS250" s="492">
        <f t="shared" si="123"/>
        <v>0</v>
      </c>
      <c r="CT250" s="13"/>
    </row>
    <row r="251" spans="3:98" s="5" customFormat="1" ht="13" hidden="1" x14ac:dyDescent="0.3">
      <c r="C251" s="77" t="s">
        <v>378</v>
      </c>
      <c r="D251" s="55"/>
      <c r="E251" s="690">
        <f>G250+NPV(G.Asm!$F$76,H250:INDEX(H250:CS250,RP))</f>
        <v>0</v>
      </c>
      <c r="F251" s="690"/>
      <c r="G251" s="495"/>
      <c r="H251" s="495"/>
      <c r="I251" s="495"/>
      <c r="J251" s="495"/>
      <c r="K251" s="495"/>
      <c r="L251" s="495"/>
      <c r="M251" s="495"/>
      <c r="N251" s="495"/>
      <c r="O251" s="495"/>
      <c r="P251" s="495"/>
      <c r="Q251" s="495"/>
      <c r="R251" s="495"/>
      <c r="S251" s="495"/>
      <c r="T251" s="495"/>
      <c r="U251" s="495"/>
      <c r="V251" s="495"/>
      <c r="W251" s="495"/>
      <c r="X251" s="495"/>
      <c r="Y251" s="495"/>
      <c r="Z251" s="495"/>
      <c r="AA251" s="495"/>
      <c r="AB251" s="495"/>
      <c r="AC251" s="495"/>
      <c r="AD251" s="495"/>
      <c r="AE251" s="495"/>
      <c r="AF251" s="495"/>
      <c r="AG251" s="495"/>
      <c r="AH251" s="495"/>
      <c r="AI251" s="495"/>
      <c r="AJ251" s="495"/>
      <c r="AK251" s="495"/>
      <c r="AL251" s="495"/>
      <c r="AM251" s="495"/>
      <c r="AN251" s="495"/>
      <c r="AO251" s="495"/>
      <c r="AP251" s="495"/>
      <c r="AQ251" s="495"/>
      <c r="AR251" s="495"/>
      <c r="AS251" s="495"/>
      <c r="AT251" s="495"/>
      <c r="AU251" s="495"/>
      <c r="AV251" s="495"/>
      <c r="AW251" s="495"/>
      <c r="AX251" s="495"/>
      <c r="AY251" s="495"/>
      <c r="AZ251" s="495"/>
      <c r="BA251" s="495"/>
      <c r="BB251" s="495"/>
      <c r="BC251" s="495"/>
      <c r="BD251" s="495"/>
      <c r="BE251" s="495"/>
      <c r="BF251" s="495"/>
      <c r="BG251" s="495"/>
      <c r="BH251" s="495"/>
      <c r="BI251" s="495"/>
      <c r="BJ251" s="495"/>
      <c r="BK251" s="495"/>
      <c r="BL251" s="495"/>
      <c r="BM251" s="495"/>
      <c r="BN251" s="495"/>
      <c r="BO251" s="495"/>
      <c r="BP251" s="495"/>
      <c r="BQ251" s="495"/>
      <c r="BR251" s="495"/>
      <c r="BS251" s="495"/>
      <c r="BT251" s="495"/>
      <c r="BU251" s="495"/>
      <c r="BV251" s="495"/>
      <c r="BW251" s="495"/>
      <c r="BX251" s="495"/>
      <c r="BY251" s="495"/>
      <c r="BZ251" s="495"/>
      <c r="CA251" s="495"/>
      <c r="CB251" s="495"/>
      <c r="CC251" s="495"/>
      <c r="CD251" s="495"/>
      <c r="CE251" s="495"/>
      <c r="CF251" s="495"/>
      <c r="CG251" s="495"/>
      <c r="CH251" s="495"/>
      <c r="CI251" s="495"/>
      <c r="CJ251" s="495"/>
      <c r="CK251" s="495"/>
      <c r="CL251" s="495"/>
      <c r="CM251" s="495"/>
      <c r="CN251" s="495"/>
      <c r="CO251" s="495"/>
      <c r="CP251" s="495"/>
      <c r="CQ251" s="495"/>
      <c r="CR251" s="495"/>
      <c r="CS251" s="495"/>
      <c r="CT251" s="13"/>
    </row>
    <row r="252" spans="3:98" s="5" customFormat="1" ht="13" hidden="1" x14ac:dyDescent="0.3">
      <c r="C252" s="77" t="s">
        <v>39</v>
      </c>
      <c r="D252" s="55"/>
      <c r="E252" s="691" t="str">
        <f>IF(ISERROR(IRR(G250:INDEX(G250:CS250,RP+1))),"No value",IRR(G250:INDEX(G250:CS250,RP+1)))</f>
        <v>No value</v>
      </c>
      <c r="F252" s="691"/>
      <c r="G252" s="528"/>
      <c r="H252" s="510"/>
      <c r="I252" s="495"/>
      <c r="J252" s="495"/>
      <c r="K252" s="495"/>
      <c r="L252" s="495"/>
      <c r="M252" s="495"/>
      <c r="N252" s="495"/>
      <c r="O252" s="495"/>
      <c r="P252" s="495"/>
      <c r="Q252" s="495"/>
      <c r="R252" s="495"/>
      <c r="S252" s="495"/>
      <c r="T252" s="495"/>
      <c r="U252" s="495"/>
      <c r="V252" s="495"/>
      <c r="W252" s="495"/>
      <c r="X252" s="495"/>
      <c r="Y252" s="495"/>
      <c r="Z252" s="495"/>
      <c r="AA252" s="495"/>
      <c r="AB252" s="495"/>
      <c r="AC252" s="495"/>
      <c r="AD252" s="495"/>
      <c r="AE252" s="495"/>
      <c r="AF252" s="495"/>
      <c r="AG252" s="495"/>
      <c r="AH252" s="495"/>
      <c r="AI252" s="495"/>
      <c r="AJ252" s="495"/>
      <c r="AK252" s="495"/>
      <c r="AL252" s="495"/>
      <c r="AM252" s="495"/>
      <c r="AN252" s="495"/>
      <c r="AO252" s="495"/>
      <c r="AP252" s="495"/>
      <c r="AQ252" s="495"/>
      <c r="AR252" s="495"/>
      <c r="AS252" s="495"/>
      <c r="AT252" s="495"/>
      <c r="AU252" s="495"/>
      <c r="AV252" s="495"/>
      <c r="AW252" s="495"/>
      <c r="AX252" s="495"/>
      <c r="AY252" s="495"/>
      <c r="AZ252" s="495"/>
      <c r="BA252" s="495"/>
      <c r="BB252" s="495"/>
      <c r="BC252" s="495"/>
      <c r="BD252" s="495"/>
      <c r="BE252" s="495"/>
      <c r="BF252" s="495"/>
      <c r="BG252" s="495"/>
      <c r="BH252" s="495"/>
      <c r="BI252" s="495"/>
      <c r="BJ252" s="495"/>
      <c r="BK252" s="495"/>
      <c r="BL252" s="495"/>
      <c r="BM252" s="495"/>
      <c r="BN252" s="495"/>
      <c r="BO252" s="495"/>
      <c r="BP252" s="495"/>
      <c r="BQ252" s="495"/>
      <c r="BR252" s="495"/>
      <c r="BS252" s="495"/>
      <c r="BT252" s="495"/>
      <c r="BU252" s="495"/>
      <c r="BV252" s="495"/>
      <c r="BW252" s="495"/>
      <c r="BX252" s="495"/>
      <c r="BY252" s="495"/>
      <c r="BZ252" s="495"/>
      <c r="CA252" s="495"/>
      <c r="CB252" s="495"/>
      <c r="CC252" s="495"/>
      <c r="CD252" s="495"/>
      <c r="CE252" s="495"/>
      <c r="CF252" s="495"/>
      <c r="CG252" s="495"/>
      <c r="CH252" s="495"/>
      <c r="CI252" s="495"/>
      <c r="CJ252" s="495"/>
      <c r="CK252" s="495"/>
      <c r="CL252" s="495"/>
      <c r="CM252" s="495"/>
      <c r="CN252" s="495"/>
      <c r="CO252" s="495"/>
      <c r="CP252" s="495"/>
      <c r="CQ252" s="495"/>
      <c r="CR252" s="495"/>
      <c r="CS252" s="495"/>
      <c r="CT252" s="13"/>
    </row>
    <row r="253" spans="3:98" s="5" customFormat="1" ht="13" hidden="1" x14ac:dyDescent="0.3">
      <c r="C253" s="51"/>
      <c r="D253" s="3"/>
      <c r="E253" s="519"/>
      <c r="F253" s="519"/>
      <c r="G253" s="510"/>
      <c r="H253" s="510"/>
      <c r="I253" s="510"/>
      <c r="J253" s="510"/>
      <c r="K253" s="510"/>
      <c r="L253" s="510"/>
      <c r="M253" s="510"/>
      <c r="N253" s="510"/>
      <c r="O253" s="510"/>
      <c r="P253" s="510"/>
      <c r="Q253" s="510"/>
      <c r="R253" s="510"/>
      <c r="S253" s="510"/>
      <c r="T253" s="510"/>
      <c r="U253" s="510"/>
      <c r="V253" s="510"/>
      <c r="W253" s="510"/>
      <c r="X253" s="510"/>
      <c r="Y253" s="510"/>
      <c r="Z253" s="510"/>
      <c r="AA253" s="510"/>
      <c r="AB253" s="510"/>
      <c r="AC253" s="510"/>
      <c r="AD253" s="510"/>
      <c r="AE253" s="510"/>
      <c r="AF253" s="510"/>
      <c r="AG253" s="510"/>
      <c r="AH253" s="510"/>
      <c r="AI253" s="510"/>
      <c r="AJ253" s="510"/>
      <c r="AK253" s="510"/>
      <c r="AL253" s="510"/>
      <c r="AM253" s="510"/>
      <c r="AN253" s="510"/>
      <c r="AO253" s="510"/>
      <c r="AP253" s="510"/>
      <c r="AQ253" s="510"/>
      <c r="AR253" s="510"/>
      <c r="AS253" s="510"/>
      <c r="AT253" s="510"/>
      <c r="AU253" s="510"/>
      <c r="AV253" s="510"/>
      <c r="AW253" s="510"/>
      <c r="AX253" s="510"/>
      <c r="AY253" s="510"/>
      <c r="AZ253" s="510"/>
      <c r="BA253" s="510"/>
      <c r="BB253" s="510"/>
      <c r="BC253" s="510"/>
      <c r="BD253" s="510"/>
      <c r="BE253" s="510"/>
      <c r="BF253" s="510"/>
      <c r="BG253" s="510"/>
      <c r="BH253" s="510"/>
      <c r="BI253" s="510"/>
      <c r="BJ253" s="510"/>
      <c r="BK253" s="510"/>
      <c r="BL253" s="510"/>
      <c r="BM253" s="510"/>
      <c r="BN253" s="510"/>
      <c r="BO253" s="510"/>
      <c r="BP253" s="510"/>
      <c r="BQ253" s="510"/>
      <c r="BR253" s="510"/>
      <c r="BS253" s="510"/>
      <c r="BT253" s="510"/>
      <c r="BU253" s="510"/>
      <c r="BV253" s="510"/>
      <c r="BW253" s="510"/>
      <c r="BX253" s="510"/>
      <c r="BY253" s="510"/>
      <c r="BZ253" s="510"/>
      <c r="CA253" s="510"/>
      <c r="CB253" s="510"/>
      <c r="CC253" s="510"/>
      <c r="CD253" s="510"/>
      <c r="CE253" s="510"/>
      <c r="CF253" s="510"/>
      <c r="CG253" s="510"/>
      <c r="CH253" s="510"/>
      <c r="CI253" s="510"/>
      <c r="CJ253" s="510"/>
      <c r="CK253" s="510"/>
      <c r="CL253" s="510"/>
      <c r="CM253" s="510"/>
      <c r="CN253" s="510"/>
      <c r="CO253" s="510"/>
      <c r="CP253" s="510"/>
      <c r="CQ253" s="510"/>
      <c r="CR253" s="510"/>
      <c r="CS253" s="510"/>
      <c r="CT253" s="12"/>
    </row>
    <row r="254" spans="3:98" customFormat="1" hidden="1" x14ac:dyDescent="0.35">
      <c r="C254" s="92" t="s">
        <v>264</v>
      </c>
      <c r="D254" s="3"/>
      <c r="E254" s="497"/>
      <c r="F254" s="497"/>
      <c r="G254" s="498"/>
      <c r="H254" s="498"/>
      <c r="I254" s="498"/>
      <c r="J254" s="498"/>
      <c r="K254" s="498"/>
      <c r="L254" s="498"/>
      <c r="M254" s="498"/>
      <c r="N254" s="498"/>
      <c r="O254" s="498"/>
      <c r="P254" s="498"/>
      <c r="Q254" s="498"/>
      <c r="R254" s="498"/>
      <c r="S254" s="498"/>
      <c r="T254" s="498"/>
      <c r="U254" s="498"/>
      <c r="V254" s="498"/>
      <c r="W254" s="498"/>
      <c r="X254" s="498"/>
      <c r="Y254" s="498"/>
      <c r="Z254" s="498"/>
      <c r="AA254" s="498"/>
      <c r="AB254" s="498"/>
      <c r="AC254" s="498"/>
      <c r="AD254" s="498"/>
      <c r="AE254" s="498"/>
      <c r="AF254" s="498"/>
      <c r="AG254" s="498"/>
      <c r="AH254" s="498"/>
      <c r="AI254" s="498"/>
      <c r="AJ254" s="498"/>
      <c r="AK254" s="498"/>
      <c r="AL254" s="498"/>
      <c r="AM254" s="498"/>
      <c r="AN254" s="498"/>
      <c r="AO254" s="498"/>
      <c r="AP254" s="498"/>
      <c r="AQ254" s="498"/>
      <c r="AR254" s="498"/>
      <c r="AS254" s="498"/>
      <c r="AT254" s="498"/>
      <c r="AU254" s="498"/>
      <c r="AV254" s="498"/>
      <c r="AW254" s="498"/>
      <c r="AX254" s="498"/>
      <c r="AY254" s="498"/>
      <c r="AZ254" s="498"/>
      <c r="BA254" s="498"/>
      <c r="BB254" s="498"/>
      <c r="BC254" s="498"/>
      <c r="BD254" s="498"/>
      <c r="BE254" s="498"/>
      <c r="BF254" s="498"/>
      <c r="BG254" s="498"/>
      <c r="BH254" s="498"/>
      <c r="BI254" s="498"/>
      <c r="BJ254" s="498"/>
      <c r="BK254" s="498"/>
      <c r="BL254" s="498"/>
      <c r="BM254" s="498"/>
      <c r="BN254" s="498"/>
      <c r="BO254" s="498"/>
      <c r="BP254" s="498"/>
      <c r="BQ254" s="498"/>
      <c r="BR254" s="498"/>
      <c r="BS254" s="498"/>
      <c r="BT254" s="498"/>
      <c r="BU254" s="498"/>
      <c r="BV254" s="498"/>
      <c r="BW254" s="498"/>
      <c r="BX254" s="498"/>
      <c r="BY254" s="498"/>
      <c r="BZ254" s="498"/>
      <c r="CA254" s="498"/>
      <c r="CB254" s="498"/>
      <c r="CC254" s="498"/>
      <c r="CD254" s="498"/>
      <c r="CE254" s="498"/>
      <c r="CF254" s="498"/>
      <c r="CG254" s="498"/>
      <c r="CH254" s="498"/>
      <c r="CI254" s="498"/>
      <c r="CJ254" s="498"/>
      <c r="CK254" s="498"/>
      <c r="CL254" s="498"/>
      <c r="CM254" s="498"/>
      <c r="CN254" s="498"/>
      <c r="CO254" s="498"/>
      <c r="CP254" s="498"/>
      <c r="CQ254" s="498"/>
      <c r="CR254" s="498"/>
      <c r="CS254" s="498"/>
    </row>
    <row r="255" spans="3:98" hidden="1" x14ac:dyDescent="0.35">
      <c r="C255" s="68" t="str">
        <f>"VAT of "&amp;C244</f>
        <v>VAT of A. Total investment costs</v>
      </c>
      <c r="E255" s="505">
        <f>G255+NPV(G.Asm!$F$76,H255:INDEX(H255:CS255,RP))</f>
        <v>0</v>
      </c>
      <c r="F255" s="505">
        <f>SUMIF($G$4:$CS$4,"&lt;="&amp;RP,G255:CS255)</f>
        <v>0</v>
      </c>
      <c r="G255" s="508">
        <f>G244*G.Asm!$F$38*G$152</f>
        <v>0</v>
      </c>
      <c r="H255" s="66">
        <f>H244*G.Asm!$F$38*H$152</f>
        <v>0</v>
      </c>
      <c r="I255" s="66">
        <f>I244*G.Asm!$F$38*I$152</f>
        <v>0</v>
      </c>
      <c r="J255" s="66">
        <f>J244*G.Asm!$F$38*J$152</f>
        <v>0</v>
      </c>
      <c r="K255" s="66">
        <f>K244*G.Asm!$F$38*K$152</f>
        <v>0</v>
      </c>
      <c r="L255" s="66">
        <f>L244*G.Asm!$F$38*L$152</f>
        <v>0</v>
      </c>
      <c r="M255" s="66">
        <f>M244*G.Asm!$F$38*M$152</f>
        <v>0</v>
      </c>
      <c r="N255" s="66">
        <f>N244*G.Asm!$F$38*N$152</f>
        <v>0</v>
      </c>
      <c r="O255" s="66">
        <f>O244*G.Asm!$F$38*O$152</f>
        <v>0</v>
      </c>
      <c r="P255" s="66">
        <f>P244*G.Asm!$F$38*P$152</f>
        <v>0</v>
      </c>
      <c r="Q255" s="66">
        <f>Q244*G.Asm!$F$38*Q$152</f>
        <v>0</v>
      </c>
      <c r="R255" s="66">
        <f>R244*G.Asm!$F$38*R$152</f>
        <v>0</v>
      </c>
      <c r="S255" s="66">
        <f>S244*G.Asm!$F$38*S$152</f>
        <v>0</v>
      </c>
      <c r="T255" s="66">
        <f>T244*G.Asm!$F$38*T$152</f>
        <v>0</v>
      </c>
      <c r="U255" s="66">
        <f>U244*G.Asm!$F$38*U$152</f>
        <v>0</v>
      </c>
      <c r="V255" s="66">
        <f>V244*G.Asm!$F$38*V$152</f>
        <v>0</v>
      </c>
      <c r="W255" s="66">
        <f>W244*G.Asm!$F$38*W$152</f>
        <v>0</v>
      </c>
      <c r="X255" s="66">
        <f>X244*G.Asm!$F$38*X$152</f>
        <v>0</v>
      </c>
      <c r="Y255" s="66">
        <f>Y244*G.Asm!$F$38*Y$152</f>
        <v>0</v>
      </c>
      <c r="Z255" s="66">
        <f>Z244*G.Asm!$F$38*Z$152</f>
        <v>0</v>
      </c>
      <c r="AA255" s="66">
        <f>AA244*G.Asm!$F$38*AA$152</f>
        <v>0</v>
      </c>
      <c r="AB255" s="66">
        <f>AB244*G.Asm!$F$38*AB$152</f>
        <v>0</v>
      </c>
      <c r="AC255" s="66">
        <f>AC244*G.Asm!$F$38*AC$152</f>
        <v>0</v>
      </c>
      <c r="AD255" s="66">
        <f>AD244*G.Asm!$F$38*AD$152</f>
        <v>0</v>
      </c>
      <c r="AE255" s="66">
        <f>AE244*G.Asm!$F$38*AE$152</f>
        <v>0</v>
      </c>
      <c r="AF255" s="66">
        <f>AF244*G.Asm!$F$38*AF$152</f>
        <v>0</v>
      </c>
      <c r="AG255" s="66">
        <f>AG244*G.Asm!$F$38*AG$152</f>
        <v>0</v>
      </c>
      <c r="AH255" s="66">
        <f>AH244*G.Asm!$F$38*AH$152</f>
        <v>0</v>
      </c>
      <c r="AI255" s="66">
        <f>AI244*G.Asm!$F$38*AI$152</f>
        <v>0</v>
      </c>
      <c r="AJ255" s="66">
        <f>AJ244*G.Asm!$F$38*AJ$152</f>
        <v>0</v>
      </c>
      <c r="AK255" s="66">
        <f>AK244*G.Asm!$F$38*AK$152</f>
        <v>0</v>
      </c>
      <c r="AL255" s="66">
        <f>AL244*G.Asm!$F$38*AL$152</f>
        <v>0</v>
      </c>
      <c r="AM255" s="66">
        <f>AM244*G.Asm!$F$38*AM$152</f>
        <v>0</v>
      </c>
      <c r="AN255" s="66">
        <f>AN244*G.Asm!$F$38*AN$152</f>
        <v>0</v>
      </c>
      <c r="AO255" s="66">
        <f>AO244*G.Asm!$F$38*AO$152</f>
        <v>0</v>
      </c>
      <c r="AP255" s="66">
        <f>AP244*G.Asm!$F$38*AP$152</f>
        <v>0</v>
      </c>
      <c r="AQ255" s="66">
        <f>AQ244*G.Asm!$F$38*AQ$152</f>
        <v>0</v>
      </c>
      <c r="AR255" s="66">
        <f>AR244*G.Asm!$F$38*AR$152</f>
        <v>0</v>
      </c>
      <c r="AS255" s="66">
        <f>AS244*G.Asm!$F$38*AS$152</f>
        <v>0</v>
      </c>
      <c r="AT255" s="66">
        <f>AT244*G.Asm!$F$38*AT$152</f>
        <v>0</v>
      </c>
      <c r="AU255" s="66">
        <f>AU244*G.Asm!$F$38*AU$152</f>
        <v>0</v>
      </c>
      <c r="AV255" s="66">
        <f>AV244*G.Asm!$F$38*AV$152</f>
        <v>0</v>
      </c>
      <c r="AW255" s="66">
        <f>AW244*G.Asm!$F$38*AW$152</f>
        <v>0</v>
      </c>
      <c r="AX255" s="66">
        <f>AX244*G.Asm!$F$38*AX$152</f>
        <v>0</v>
      </c>
      <c r="AY255" s="66">
        <f>AY244*G.Asm!$F$38*AY$152</f>
        <v>0</v>
      </c>
      <c r="AZ255" s="66">
        <f>AZ244*G.Asm!$F$38*AZ$152</f>
        <v>0</v>
      </c>
      <c r="BA255" s="66">
        <f>BA244*G.Asm!$F$38*BA$152</f>
        <v>0</v>
      </c>
      <c r="BB255" s="66">
        <f>BB244*G.Asm!$F$38*BB$152</f>
        <v>0</v>
      </c>
      <c r="BC255" s="66">
        <f>BC244*G.Asm!$F$38*BC$152</f>
        <v>0</v>
      </c>
      <c r="BD255" s="66">
        <f>BD244*G.Asm!$F$38*BD$152</f>
        <v>0</v>
      </c>
      <c r="BE255" s="66">
        <f>BE244*G.Asm!$F$38*BE$152</f>
        <v>0</v>
      </c>
      <c r="BF255" s="66">
        <f>BF244*G.Asm!$F$38*BF$152</f>
        <v>0</v>
      </c>
      <c r="BG255" s="66">
        <f>BG244*G.Asm!$F$38*BG$152</f>
        <v>0</v>
      </c>
      <c r="BH255" s="66">
        <f>BH244*G.Asm!$F$38*BH$152</f>
        <v>0</v>
      </c>
      <c r="BI255" s="66">
        <f>BI244*G.Asm!$F$38*BI$152</f>
        <v>0</v>
      </c>
      <c r="BJ255" s="66">
        <f>BJ244*G.Asm!$F$38*BJ$152</f>
        <v>0</v>
      </c>
      <c r="BK255" s="66">
        <f>BK244*G.Asm!$F$38*BK$152</f>
        <v>0</v>
      </c>
      <c r="BL255" s="66">
        <f>BL244*G.Asm!$F$38*BL$152</f>
        <v>0</v>
      </c>
      <c r="BM255" s="66">
        <f>BM244*G.Asm!$F$38*BM$152</f>
        <v>0</v>
      </c>
      <c r="BN255" s="66">
        <f>BN244*G.Asm!$F$38*BN$152</f>
        <v>0</v>
      </c>
      <c r="BO255" s="66">
        <f>BO244*G.Asm!$F$38*BO$152</f>
        <v>0</v>
      </c>
      <c r="BP255" s="66">
        <f>BP244*G.Asm!$F$38*BP$152</f>
        <v>0</v>
      </c>
      <c r="BQ255" s="66">
        <f>BQ244*G.Asm!$F$38*BQ$152</f>
        <v>0</v>
      </c>
      <c r="BR255" s="66">
        <f>BR244*G.Asm!$F$38*BR$152</f>
        <v>0</v>
      </c>
      <c r="BS255" s="66">
        <f>BS244*G.Asm!$F$38*BS$152</f>
        <v>0</v>
      </c>
      <c r="BT255" s="66">
        <f>BT244*G.Asm!$F$38*BT$152</f>
        <v>0</v>
      </c>
      <c r="BU255" s="66">
        <f>BU244*G.Asm!$F$38*BU$152</f>
        <v>0</v>
      </c>
      <c r="BV255" s="66">
        <f>BV244*G.Asm!$F$38*BV$152</f>
        <v>0</v>
      </c>
      <c r="BW255" s="66">
        <f>BW244*G.Asm!$F$38*BW$152</f>
        <v>0</v>
      </c>
      <c r="BX255" s="66">
        <f>BX244*G.Asm!$F$38*BX$152</f>
        <v>0</v>
      </c>
      <c r="BY255" s="66">
        <f>BY244*G.Asm!$F$38*BY$152</f>
        <v>0</v>
      </c>
      <c r="BZ255" s="66">
        <f>BZ244*G.Asm!$F$38*BZ$152</f>
        <v>0</v>
      </c>
      <c r="CA255" s="66">
        <f>CA244*G.Asm!$F$38*CA$152</f>
        <v>0</v>
      </c>
      <c r="CB255" s="66">
        <f>CB244*G.Asm!$F$38*CB$152</f>
        <v>0</v>
      </c>
      <c r="CC255" s="66">
        <f>CC244*G.Asm!$F$38*CC$152</f>
        <v>0</v>
      </c>
      <c r="CD255" s="66">
        <f>CD244*G.Asm!$F$38*CD$152</f>
        <v>0</v>
      </c>
      <c r="CE255" s="66">
        <f>CE244*G.Asm!$F$38*CE$152</f>
        <v>0</v>
      </c>
      <c r="CF255" s="66">
        <f>CF244*G.Asm!$F$38*CF$152</f>
        <v>0</v>
      </c>
      <c r="CG255" s="66">
        <f>CG244*G.Asm!$F$38*CG$152</f>
        <v>0</v>
      </c>
      <c r="CH255" s="66">
        <f>CH244*G.Asm!$F$38*CH$152</f>
        <v>0</v>
      </c>
      <c r="CI255" s="66">
        <f>CI244*G.Asm!$F$38*CI$152</f>
        <v>0</v>
      </c>
      <c r="CJ255" s="66">
        <f>CJ244*G.Asm!$F$38*CJ$152</f>
        <v>0</v>
      </c>
      <c r="CK255" s="66">
        <f>CK244*G.Asm!$F$38*CK$152</f>
        <v>0</v>
      </c>
      <c r="CL255" s="66">
        <f>CL244*G.Asm!$F$38*CL$152</f>
        <v>0</v>
      </c>
      <c r="CM255" s="66">
        <f>CM244*G.Asm!$F$38*CM$152</f>
        <v>0</v>
      </c>
      <c r="CN255" s="66">
        <f>CN244*G.Asm!$F$38*CN$152</f>
        <v>0</v>
      </c>
      <c r="CO255" s="66">
        <f>CO244*G.Asm!$F$38*CO$152</f>
        <v>0</v>
      </c>
      <c r="CP255" s="66">
        <f>CP244*G.Asm!$F$38*CP$152</f>
        <v>0</v>
      </c>
      <c r="CQ255" s="66">
        <f>CQ244*G.Asm!$F$38*CQ$152</f>
        <v>0</v>
      </c>
      <c r="CR255" s="66">
        <f>CR244*G.Asm!$F$38*CR$152</f>
        <v>0</v>
      </c>
      <c r="CS255" s="66">
        <f>CS244*G.Asm!$F$38*CS$152</f>
        <v>0</v>
      </c>
    </row>
    <row r="256" spans="3:98" hidden="1" x14ac:dyDescent="0.35">
      <c r="C256" s="68" t="str">
        <f>"VAT of "&amp;C245</f>
        <v>VAT of B. Residual value</v>
      </c>
      <c r="E256" s="505">
        <f>G256+NPV(G.Asm!$F$76,H256:INDEX(H256:CS256,RP))</f>
        <v>0</v>
      </c>
      <c r="F256" s="505">
        <f>SUMIF($G$4:$CS$4,"&lt;="&amp;RP,G256:CS256)</f>
        <v>0</v>
      </c>
      <c r="G256" s="508">
        <f>IF($C$38="Depreciation",G245*G.Asm!$F$38*G$152,0)</f>
        <v>0</v>
      </c>
      <c r="H256" s="66">
        <f>IF($C$38="Depreciation",H245*G.Asm!$F$38*H$152,0)</f>
        <v>0</v>
      </c>
      <c r="I256" s="66">
        <f>IF($C$38="Depreciation",I245*G.Asm!$F$38*I$152,0)</f>
        <v>0</v>
      </c>
      <c r="J256" s="66">
        <f>IF($C$38="Depreciation",J245*G.Asm!$F$38*J$152,0)</f>
        <v>0</v>
      </c>
      <c r="K256" s="66">
        <f>IF($C$38="Depreciation",K245*G.Asm!$F$38*K$152,0)</f>
        <v>0</v>
      </c>
      <c r="L256" s="66">
        <f>IF($C$38="Depreciation",L245*G.Asm!$F$38*L$152,0)</f>
        <v>0</v>
      </c>
      <c r="M256" s="66">
        <f>IF($C$38="Depreciation",M245*G.Asm!$F$38*M$152,0)</f>
        <v>0</v>
      </c>
      <c r="N256" s="66">
        <f>IF($C$38="Depreciation",N245*G.Asm!$F$38*N$152,0)</f>
        <v>0</v>
      </c>
      <c r="O256" s="66">
        <f>IF($C$38="Depreciation",O245*G.Asm!$F$38*O$152,0)</f>
        <v>0</v>
      </c>
      <c r="P256" s="66">
        <f>IF($C$38="Depreciation",P245*G.Asm!$F$38*P$152,0)</f>
        <v>0</v>
      </c>
      <c r="Q256" s="66">
        <f>IF($C$38="Depreciation",Q245*G.Asm!$F$38*Q$152,0)</f>
        <v>0</v>
      </c>
      <c r="R256" s="66">
        <f>IF($C$38="Depreciation",R245*G.Asm!$F$38*R$152,0)</f>
        <v>0</v>
      </c>
      <c r="S256" s="66">
        <f>IF($C$38="Depreciation",S245*G.Asm!$F$38*S$152,0)</f>
        <v>0</v>
      </c>
      <c r="T256" s="66">
        <f>IF($C$38="Depreciation",T245*G.Asm!$F$38*T$152,0)</f>
        <v>0</v>
      </c>
      <c r="U256" s="66">
        <f>IF($C$38="Depreciation",U245*G.Asm!$F$38*U$152,0)</f>
        <v>0</v>
      </c>
      <c r="V256" s="66">
        <f>IF($C$38="Depreciation",V245*G.Asm!$F$38*V$152,0)</f>
        <v>0</v>
      </c>
      <c r="W256" s="66">
        <f>IF($C$38="Depreciation",W245*G.Asm!$F$38*W$152,0)</f>
        <v>0</v>
      </c>
      <c r="X256" s="66">
        <f>IF($C$38="Depreciation",X245*G.Asm!$F$38*X$152,0)</f>
        <v>0</v>
      </c>
      <c r="Y256" s="66">
        <f>IF($C$38="Depreciation",Y245*G.Asm!$F$38*Y$152,0)</f>
        <v>0</v>
      </c>
      <c r="Z256" s="66">
        <f>IF($C$38="Depreciation",Z245*G.Asm!$F$38*Z$152,0)</f>
        <v>0</v>
      </c>
      <c r="AA256" s="66">
        <f>IF($C$38="Depreciation",AA245*G.Asm!$F$38*AA$152,0)</f>
        <v>0</v>
      </c>
      <c r="AB256" s="66">
        <f>IF($C$38="Depreciation",AB245*G.Asm!$F$38*AB$152,0)</f>
        <v>0</v>
      </c>
      <c r="AC256" s="66">
        <f>IF($C$38="Depreciation",AC245*G.Asm!$F$38*AC$152,0)</f>
        <v>0</v>
      </c>
      <c r="AD256" s="66">
        <f>IF($C$38="Depreciation",AD245*G.Asm!$F$38*AD$152,0)</f>
        <v>0</v>
      </c>
      <c r="AE256" s="66">
        <f>IF($C$38="Depreciation",AE245*G.Asm!$F$38*AE$152,0)</f>
        <v>0</v>
      </c>
      <c r="AF256" s="66">
        <f>IF($C$38="Depreciation",AF245*G.Asm!$F$38*AF$152,0)</f>
        <v>0</v>
      </c>
      <c r="AG256" s="66">
        <f>IF($C$38="Depreciation",AG245*G.Asm!$F$38*AG$152,0)</f>
        <v>0</v>
      </c>
      <c r="AH256" s="66">
        <f>IF($C$38="Depreciation",AH245*G.Asm!$F$38*AH$152,0)</f>
        <v>0</v>
      </c>
      <c r="AI256" s="66">
        <f>IF($C$38="Depreciation",AI245*G.Asm!$F$38*AI$152,0)</f>
        <v>0</v>
      </c>
      <c r="AJ256" s="66">
        <f>IF($C$38="Depreciation",AJ245*G.Asm!$F$38*AJ$152,0)</f>
        <v>0</v>
      </c>
      <c r="AK256" s="66">
        <f>IF($C$38="Depreciation",AK245*G.Asm!$F$38*AK$152,0)</f>
        <v>0</v>
      </c>
      <c r="AL256" s="66">
        <f>IF($C$38="Depreciation",AL245*G.Asm!$F$38*AL$152,0)</f>
        <v>0</v>
      </c>
      <c r="AM256" s="66">
        <f>IF($C$38="Depreciation",AM245*G.Asm!$F$38*AM$152,0)</f>
        <v>0</v>
      </c>
      <c r="AN256" s="66">
        <f>IF($C$38="Depreciation",AN245*G.Asm!$F$38*AN$152,0)</f>
        <v>0</v>
      </c>
      <c r="AO256" s="66">
        <f>IF($C$38="Depreciation",AO245*G.Asm!$F$38*AO$152,0)</f>
        <v>0</v>
      </c>
      <c r="AP256" s="66">
        <f>IF($C$38="Depreciation",AP245*G.Asm!$F$38*AP$152,0)</f>
        <v>0</v>
      </c>
      <c r="AQ256" s="66">
        <f>IF($C$38="Depreciation",AQ245*G.Asm!$F$38*AQ$152,0)</f>
        <v>0</v>
      </c>
      <c r="AR256" s="66">
        <f>IF($C$38="Depreciation",AR245*G.Asm!$F$38*AR$152,0)</f>
        <v>0</v>
      </c>
      <c r="AS256" s="66">
        <f>IF($C$38="Depreciation",AS245*G.Asm!$F$38*AS$152,0)</f>
        <v>0</v>
      </c>
      <c r="AT256" s="66">
        <f>IF($C$38="Depreciation",AT245*G.Asm!$F$38*AT$152,0)</f>
        <v>0</v>
      </c>
      <c r="AU256" s="66">
        <f>IF($C$38="Depreciation",AU245*G.Asm!$F$38*AU$152,0)</f>
        <v>0</v>
      </c>
      <c r="AV256" s="66">
        <f>IF($C$38="Depreciation",AV245*G.Asm!$F$38*AV$152,0)</f>
        <v>0</v>
      </c>
      <c r="AW256" s="66">
        <f>IF($C$38="Depreciation",AW245*G.Asm!$F$38*AW$152,0)</f>
        <v>0</v>
      </c>
      <c r="AX256" s="66">
        <f>IF($C$38="Depreciation",AX245*G.Asm!$F$38*AX$152,0)</f>
        <v>0</v>
      </c>
      <c r="AY256" s="66">
        <f>IF($C$38="Depreciation",AY245*G.Asm!$F$38*AY$152,0)</f>
        <v>0</v>
      </c>
      <c r="AZ256" s="66">
        <f>IF($C$38="Depreciation",AZ245*G.Asm!$F$38*AZ$152,0)</f>
        <v>0</v>
      </c>
      <c r="BA256" s="66">
        <f>IF($C$38="Depreciation",BA245*G.Asm!$F$38*BA$152,0)</f>
        <v>0</v>
      </c>
      <c r="BB256" s="66">
        <f>IF($C$38="Depreciation",BB245*G.Asm!$F$38*BB$152,0)</f>
        <v>0</v>
      </c>
      <c r="BC256" s="66">
        <f>IF($C$38="Depreciation",BC245*G.Asm!$F$38*BC$152,0)</f>
        <v>0</v>
      </c>
      <c r="BD256" s="66">
        <f>IF($C$38="Depreciation",BD245*G.Asm!$F$38*BD$152,0)</f>
        <v>0</v>
      </c>
      <c r="BE256" s="66">
        <f>IF($C$38="Depreciation",BE245*G.Asm!$F$38*BE$152,0)</f>
        <v>0</v>
      </c>
      <c r="BF256" s="66">
        <f>IF($C$38="Depreciation",BF245*G.Asm!$F$38*BF$152,0)</f>
        <v>0</v>
      </c>
      <c r="BG256" s="66">
        <f>IF($C$38="Depreciation",BG245*G.Asm!$F$38*BG$152,0)</f>
        <v>0</v>
      </c>
      <c r="BH256" s="66">
        <f>IF($C$38="Depreciation",BH245*G.Asm!$F$38*BH$152,0)</f>
        <v>0</v>
      </c>
      <c r="BI256" s="66">
        <f>IF($C$38="Depreciation",BI245*G.Asm!$F$38*BI$152,0)</f>
        <v>0</v>
      </c>
      <c r="BJ256" s="66">
        <f>IF($C$38="Depreciation",BJ245*G.Asm!$F$38*BJ$152,0)</f>
        <v>0</v>
      </c>
      <c r="BK256" s="66">
        <f>IF($C$38="Depreciation",BK245*G.Asm!$F$38*BK$152,0)</f>
        <v>0</v>
      </c>
      <c r="BL256" s="66">
        <f>IF($C$38="Depreciation",BL245*G.Asm!$F$38*BL$152,0)</f>
        <v>0</v>
      </c>
      <c r="BM256" s="66">
        <f>IF($C$38="Depreciation",BM245*G.Asm!$F$38*BM$152,0)</f>
        <v>0</v>
      </c>
      <c r="BN256" s="66">
        <f>IF($C$38="Depreciation",BN245*G.Asm!$F$38*BN$152,0)</f>
        <v>0</v>
      </c>
      <c r="BO256" s="66">
        <f>IF($C$38="Depreciation",BO245*G.Asm!$F$38*BO$152,0)</f>
        <v>0</v>
      </c>
      <c r="BP256" s="66">
        <f>IF($C$38="Depreciation",BP245*G.Asm!$F$38*BP$152,0)</f>
        <v>0</v>
      </c>
      <c r="BQ256" s="66">
        <f>IF($C$38="Depreciation",BQ245*G.Asm!$F$38*BQ$152,0)</f>
        <v>0</v>
      </c>
      <c r="BR256" s="66">
        <f>IF($C$38="Depreciation",BR245*G.Asm!$F$38*BR$152,0)</f>
        <v>0</v>
      </c>
      <c r="BS256" s="66">
        <f>IF($C$38="Depreciation",BS245*G.Asm!$F$38*BS$152,0)</f>
        <v>0</v>
      </c>
      <c r="BT256" s="66">
        <f>IF($C$38="Depreciation",BT245*G.Asm!$F$38*BT$152,0)</f>
        <v>0</v>
      </c>
      <c r="BU256" s="66">
        <f>IF($C$38="Depreciation",BU245*G.Asm!$F$38*BU$152,0)</f>
        <v>0</v>
      </c>
      <c r="BV256" s="66">
        <f>IF($C$38="Depreciation",BV245*G.Asm!$F$38*BV$152,0)</f>
        <v>0</v>
      </c>
      <c r="BW256" s="66">
        <f>IF($C$38="Depreciation",BW245*G.Asm!$F$38*BW$152,0)</f>
        <v>0</v>
      </c>
      <c r="BX256" s="66">
        <f>IF($C$38="Depreciation",BX245*G.Asm!$F$38*BX$152,0)</f>
        <v>0</v>
      </c>
      <c r="BY256" s="66">
        <f>IF($C$38="Depreciation",BY245*G.Asm!$F$38*BY$152,0)</f>
        <v>0</v>
      </c>
      <c r="BZ256" s="66">
        <f>IF($C$38="Depreciation",BZ245*G.Asm!$F$38*BZ$152,0)</f>
        <v>0</v>
      </c>
      <c r="CA256" s="66">
        <f>IF($C$38="Depreciation",CA245*G.Asm!$F$38*CA$152,0)</f>
        <v>0</v>
      </c>
      <c r="CB256" s="66">
        <f>IF($C$38="Depreciation",CB245*G.Asm!$F$38*CB$152,0)</f>
        <v>0</v>
      </c>
      <c r="CC256" s="66">
        <f>IF($C$38="Depreciation",CC245*G.Asm!$F$38*CC$152,0)</f>
        <v>0</v>
      </c>
      <c r="CD256" s="66">
        <f>IF($C$38="Depreciation",CD245*G.Asm!$F$38*CD$152,0)</f>
        <v>0</v>
      </c>
      <c r="CE256" s="66">
        <f>IF($C$38="Depreciation",CE245*G.Asm!$F$38*CE$152,0)</f>
        <v>0</v>
      </c>
      <c r="CF256" s="66">
        <f>IF($C$38="Depreciation",CF245*G.Asm!$F$38*CF$152,0)</f>
        <v>0</v>
      </c>
      <c r="CG256" s="66">
        <f>IF($C$38="Depreciation",CG245*G.Asm!$F$38*CG$152,0)</f>
        <v>0</v>
      </c>
      <c r="CH256" s="66">
        <f>IF($C$38="Depreciation",CH245*G.Asm!$F$38*CH$152,0)</f>
        <v>0</v>
      </c>
      <c r="CI256" s="66">
        <f>IF($C$38="Depreciation",CI245*G.Asm!$F$38*CI$152,0)</f>
        <v>0</v>
      </c>
      <c r="CJ256" s="66">
        <f>IF($C$38="Depreciation",CJ245*G.Asm!$F$38*CJ$152,0)</f>
        <v>0</v>
      </c>
      <c r="CK256" s="66">
        <f>IF($C$38="Depreciation",CK245*G.Asm!$F$38*CK$152,0)</f>
        <v>0</v>
      </c>
      <c r="CL256" s="66">
        <f>IF($C$38="Depreciation",CL245*G.Asm!$F$38*CL$152,0)</f>
        <v>0</v>
      </c>
      <c r="CM256" s="66">
        <f>IF($C$38="Depreciation",CM245*G.Asm!$F$38*CM$152,0)</f>
        <v>0</v>
      </c>
      <c r="CN256" s="66">
        <f>IF($C$38="Depreciation",CN245*G.Asm!$F$38*CN$152,0)</f>
        <v>0</v>
      </c>
      <c r="CO256" s="66">
        <f>IF($C$38="Depreciation",CO245*G.Asm!$F$38*CO$152,0)</f>
        <v>0</v>
      </c>
      <c r="CP256" s="66">
        <f>IF($C$38="Depreciation",CP245*G.Asm!$F$38*CP$152,0)</f>
        <v>0</v>
      </c>
      <c r="CQ256" s="66">
        <f>IF($C$38="Depreciation",CQ245*G.Asm!$F$38*CQ$152,0)</f>
        <v>0</v>
      </c>
      <c r="CR256" s="66">
        <f>IF($C$38="Depreciation",CR245*G.Asm!$F$38*CR$152,0)</f>
        <v>0</v>
      </c>
      <c r="CS256" s="66">
        <f>IF($C$38="Depreciation",CS245*G.Asm!$F$38*CS$152,0)</f>
        <v>0</v>
      </c>
    </row>
    <row r="257" spans="3:102" hidden="1" x14ac:dyDescent="0.35">
      <c r="C257" s="68" t="str">
        <f>"VAT of "&amp;C246</f>
        <v>VAT of C. Total operating and maintenance costs</v>
      </c>
      <c r="E257" s="505">
        <f>G257+NPV(G.Asm!$F$76,H257:INDEX(H257:CS257,RP))</f>
        <v>0</v>
      </c>
      <c r="F257" s="505">
        <f>SUMIF($G$4:$CS$4,"&lt;="&amp;RP,G257:CS257)</f>
        <v>0</v>
      </c>
      <c r="G257" s="508">
        <f>(G246-(IFERROR(VLOOKUP('D2'!$C$50,$C$45:G$51,5+G$4,0),0)))*G.Asm!$F$38*G$152</f>
        <v>0</v>
      </c>
      <c r="H257" s="508">
        <f>(H246-(IFERROR(VLOOKUP('D2'!$C$50,$C$45:H$51,5+H$4,0),0)))*G.Asm!$F$38*H$152</f>
        <v>0</v>
      </c>
      <c r="I257" s="508">
        <f>(I246-(IFERROR(VLOOKUP('D2'!$C$50,$C$45:I$51,5+I$4,0),0)))*G.Asm!$F$38*I$152</f>
        <v>0</v>
      </c>
      <c r="J257" s="508">
        <f>(J246-(IFERROR(VLOOKUP('D2'!$C$50,$C$45:J$51,5+J$4,0),0)))*G.Asm!$F$38*J$152</f>
        <v>0</v>
      </c>
      <c r="K257" s="508">
        <f>(K246-(IFERROR(VLOOKUP('D2'!$C$50,$C$45:K$51,5+K$4,0),0)))*G.Asm!$F$38*K$152</f>
        <v>0</v>
      </c>
      <c r="L257" s="508">
        <f>(L246-(IFERROR(VLOOKUP('D2'!$C$50,$C$45:L$51,5+L$4,0),0)))*G.Asm!$F$38*L$152</f>
        <v>0</v>
      </c>
      <c r="M257" s="508">
        <f>(M246-(IFERROR(VLOOKUP('D2'!$C$50,$C$45:M$51,5+M$4,0),0)))*G.Asm!$F$38*M$152</f>
        <v>0</v>
      </c>
      <c r="N257" s="508">
        <f>(N246-(IFERROR(VLOOKUP('D2'!$C$50,$C$45:N$51,5+N$4,0),0)))*G.Asm!$F$38*N$152</f>
        <v>0</v>
      </c>
      <c r="O257" s="508">
        <f>(O246-(IFERROR(VLOOKUP('D2'!$C$50,$C$45:O$51,5+O$4,0),0)))*G.Asm!$F$38*O$152</f>
        <v>0</v>
      </c>
      <c r="P257" s="508">
        <f>(P246-(IFERROR(VLOOKUP('D2'!$C$50,$C$45:P$51,5+P$4,0),0)))*G.Asm!$F$38*P$152</f>
        <v>0</v>
      </c>
      <c r="Q257" s="508">
        <f>(Q246-(IFERROR(VLOOKUP('D2'!$C$50,$C$45:Q$51,5+Q$4,0),0)))*G.Asm!$F$38*Q$152</f>
        <v>0</v>
      </c>
      <c r="R257" s="508">
        <f>(R246-(IFERROR(VLOOKUP('D2'!$C$50,$C$45:R$51,5+R$4,0),0)))*G.Asm!$F$38*R$152</f>
        <v>0</v>
      </c>
      <c r="S257" s="508">
        <f>(S246-(IFERROR(VLOOKUP('D2'!$C$50,$C$45:S$51,5+S$4,0),0)))*G.Asm!$F$38*S$152</f>
        <v>0</v>
      </c>
      <c r="T257" s="508">
        <f>(T246-(IFERROR(VLOOKUP('D2'!$C$50,$C$45:T$51,5+T$4,0),0)))*G.Asm!$F$38*T$152</f>
        <v>0</v>
      </c>
      <c r="U257" s="508">
        <f>(U246-(IFERROR(VLOOKUP('D2'!$C$50,$C$45:U$51,5+U$4,0),0)))*G.Asm!$F$38*U$152</f>
        <v>0</v>
      </c>
      <c r="V257" s="508">
        <f>(V246-(IFERROR(VLOOKUP('D2'!$C$50,$C$45:V$51,5+V$4,0),0)))*G.Asm!$F$38*V$152</f>
        <v>0</v>
      </c>
      <c r="W257" s="508">
        <f>(W246-(IFERROR(VLOOKUP('D2'!$C$50,$C$45:W$51,5+W$4,0),0)))*G.Asm!$F$38*W$152</f>
        <v>0</v>
      </c>
      <c r="X257" s="508">
        <f>(X246-(IFERROR(VLOOKUP('D2'!$C$50,$C$45:X$51,5+X$4,0),0)))*G.Asm!$F$38*X$152</f>
        <v>0</v>
      </c>
      <c r="Y257" s="508">
        <f>(Y246-(IFERROR(VLOOKUP('D2'!$C$50,$C$45:Y$51,5+Y$4,0),0)))*G.Asm!$F$38*Y$152</f>
        <v>0</v>
      </c>
      <c r="Z257" s="508">
        <f>(Z246-(IFERROR(VLOOKUP('D2'!$C$50,$C$45:Z$51,5+Z$4,0),0)))*G.Asm!$F$38*Z$152</f>
        <v>0</v>
      </c>
      <c r="AA257" s="508">
        <f>(AA246-(IFERROR(VLOOKUP('D2'!$C$50,$C$45:AA$51,5+AA$4,0),0)))*G.Asm!$F$38*AA$152</f>
        <v>0</v>
      </c>
      <c r="AB257" s="508">
        <f>(AB246-(IFERROR(VLOOKUP('D2'!$C$50,$C$45:AB$51,5+AB$4,0),0)))*G.Asm!$F$38*AB$152</f>
        <v>0</v>
      </c>
      <c r="AC257" s="508">
        <f>(AC246-(IFERROR(VLOOKUP('D2'!$C$50,$C$45:AC$51,5+AC$4,0),0)))*G.Asm!$F$38*AC$152</f>
        <v>0</v>
      </c>
      <c r="AD257" s="508">
        <f>(AD246-(IFERROR(VLOOKUP('D2'!$C$50,$C$45:AD$51,5+AD$4,0),0)))*G.Asm!$F$38*AD$152</f>
        <v>0</v>
      </c>
      <c r="AE257" s="508">
        <f>(AE246-(IFERROR(VLOOKUP('D2'!$C$50,$C$45:AE$51,5+AE$4,0),0)))*G.Asm!$F$38*AE$152</f>
        <v>0</v>
      </c>
      <c r="AF257" s="508">
        <f>(AF246-(IFERROR(VLOOKUP('D2'!$C$50,$C$45:AF$51,5+AF$4,0),0)))*G.Asm!$F$38*AF$152</f>
        <v>0</v>
      </c>
      <c r="AG257" s="508">
        <f>(AG246-(IFERROR(VLOOKUP('D2'!$C$50,$C$45:AG$51,5+AG$4,0),0)))*G.Asm!$F$38*AG$152</f>
        <v>0</v>
      </c>
      <c r="AH257" s="508">
        <f>(AH246-(IFERROR(VLOOKUP('D2'!$C$50,$C$45:AH$51,5+AH$4,0),0)))*G.Asm!$F$38*AH$152</f>
        <v>0</v>
      </c>
      <c r="AI257" s="508">
        <f>(AI246-(IFERROR(VLOOKUP('D2'!$C$50,$C$45:AI$51,5+AI$4,0),0)))*G.Asm!$F$38*AI$152</f>
        <v>0</v>
      </c>
      <c r="AJ257" s="508">
        <f>(AJ246-(IFERROR(VLOOKUP('D2'!$C$50,$C$45:AJ$51,5+AJ$4,0),0)))*G.Asm!$F$38*AJ$152</f>
        <v>0</v>
      </c>
      <c r="AK257" s="508">
        <f>(AK246-(IFERROR(VLOOKUP('D2'!$C$50,$C$45:AK$51,5+AK$4,0),0)))*G.Asm!$F$38*AK$152</f>
        <v>0</v>
      </c>
      <c r="AL257" s="508">
        <f>(AL246-(IFERROR(VLOOKUP('D2'!$C$50,$C$45:AL$51,5+AL$4,0),0)))*G.Asm!$F$38*AL$152</f>
        <v>0</v>
      </c>
      <c r="AM257" s="508">
        <f>(AM246-(IFERROR(VLOOKUP('D2'!$C$50,$C$45:AM$51,5+AM$4,0),0)))*G.Asm!$F$38*AM$152</f>
        <v>0</v>
      </c>
      <c r="AN257" s="508">
        <f>(AN246-(IFERROR(VLOOKUP('D2'!$C$50,$C$45:AN$51,5+AN$4,0),0)))*G.Asm!$F$38*AN$152</f>
        <v>0</v>
      </c>
      <c r="AO257" s="508">
        <f>(AO246-(IFERROR(VLOOKUP('D2'!$C$50,$C$45:AO$51,5+AO$4,0),0)))*G.Asm!$F$38*AO$152</f>
        <v>0</v>
      </c>
      <c r="AP257" s="508">
        <f>(AP246-(IFERROR(VLOOKUP('D2'!$C$50,$C$45:AP$51,5+AP$4,0),0)))*G.Asm!$F$38*AP$152</f>
        <v>0</v>
      </c>
      <c r="AQ257" s="508">
        <f>(AQ246-(IFERROR(VLOOKUP('D2'!$C$50,$C$45:AQ$51,5+AQ$4,0),0)))*G.Asm!$F$38*AQ$152</f>
        <v>0</v>
      </c>
      <c r="AR257" s="508">
        <f>(AR246-(IFERROR(VLOOKUP('D2'!$C$50,$C$45:AR$51,5+AR$4,0),0)))*G.Asm!$F$38*AR$152</f>
        <v>0</v>
      </c>
      <c r="AS257" s="508">
        <f>(AS246-(IFERROR(VLOOKUP('D2'!$C$50,$C$45:AS$51,5+AS$4,0),0)))*G.Asm!$F$38*AS$152</f>
        <v>0</v>
      </c>
      <c r="AT257" s="508">
        <f>(AT246-(IFERROR(VLOOKUP('D2'!$C$50,$C$45:AT$51,5+AT$4,0),0)))*G.Asm!$F$38*AT$152</f>
        <v>0</v>
      </c>
      <c r="AU257" s="508">
        <f>(AU246-(IFERROR(VLOOKUP('D2'!$C$50,$C$45:AU$51,5+AU$4,0),0)))*G.Asm!$F$38*AU$152</f>
        <v>0</v>
      </c>
      <c r="AV257" s="508">
        <f>(AV246-(IFERROR(VLOOKUP('D2'!$C$50,$C$45:AV$51,5+AV$4,0),0)))*G.Asm!$F$38*AV$152</f>
        <v>0</v>
      </c>
      <c r="AW257" s="508">
        <f>(AW246-(IFERROR(VLOOKUP('D2'!$C$50,$C$45:AW$51,5+AW$4,0),0)))*G.Asm!$F$38*AW$152</f>
        <v>0</v>
      </c>
      <c r="AX257" s="508">
        <f>(AX246-(IFERROR(VLOOKUP('D2'!$C$50,$C$45:AX$51,5+AX$4,0),0)))*G.Asm!$F$38*AX$152</f>
        <v>0</v>
      </c>
      <c r="AY257" s="508">
        <f>(AY246-(IFERROR(VLOOKUP('D2'!$C$50,$C$45:AY$51,5+AY$4,0),0)))*G.Asm!$F$38*AY$152</f>
        <v>0</v>
      </c>
      <c r="AZ257" s="508">
        <f>(AZ246-(IFERROR(VLOOKUP('D2'!$C$50,$C$45:AZ$51,5+AZ$4,0),0)))*G.Asm!$F$38*AZ$152</f>
        <v>0</v>
      </c>
      <c r="BA257" s="508">
        <f>(BA246-(IFERROR(VLOOKUP('D2'!$C$50,$C$45:BA$51,5+BA$4,0),0)))*G.Asm!$F$38*BA$152</f>
        <v>0</v>
      </c>
      <c r="BB257" s="508">
        <f>(BB246-(IFERROR(VLOOKUP('D2'!$C$50,$C$45:BB$51,5+BB$4,0),0)))*G.Asm!$F$38*BB$152</f>
        <v>0</v>
      </c>
      <c r="BC257" s="508">
        <f>(BC246-(IFERROR(VLOOKUP('D2'!$C$50,$C$45:BC$51,5+BC$4,0),0)))*G.Asm!$F$38*BC$152</f>
        <v>0</v>
      </c>
      <c r="BD257" s="508">
        <f>(BD246-(IFERROR(VLOOKUP('D2'!$C$50,$C$45:BD$51,5+BD$4,0),0)))*G.Asm!$F$38*BD$152</f>
        <v>0</v>
      </c>
      <c r="BE257" s="508">
        <f>(BE246-(IFERROR(VLOOKUP('D2'!$C$50,$C$45:BE$51,5+BE$4,0),0)))*G.Asm!$F$38*BE$152</f>
        <v>0</v>
      </c>
      <c r="BF257" s="508">
        <f>(BF246-(IFERROR(VLOOKUP('D2'!$C$50,$C$45:BF$51,5+BF$4,0),0)))*G.Asm!$F$38*BF$152</f>
        <v>0</v>
      </c>
      <c r="BG257" s="508">
        <f>(BG246-(IFERROR(VLOOKUP('D2'!$C$50,$C$45:BG$51,5+BG$4,0),0)))*G.Asm!$F$38*BG$152</f>
        <v>0</v>
      </c>
      <c r="BH257" s="508">
        <f>(BH246-(IFERROR(VLOOKUP('D2'!$C$50,$C$45:BH$51,5+BH$4,0),0)))*G.Asm!$F$38*BH$152</f>
        <v>0</v>
      </c>
      <c r="BI257" s="508">
        <f>(BI246-(IFERROR(VLOOKUP('D2'!$C$50,$C$45:BI$51,5+BI$4,0),0)))*G.Asm!$F$38*BI$152</f>
        <v>0</v>
      </c>
      <c r="BJ257" s="508">
        <f>(BJ246-(IFERROR(VLOOKUP('D2'!$C$50,$C$45:BJ$51,5+BJ$4,0),0)))*G.Asm!$F$38*BJ$152</f>
        <v>0</v>
      </c>
      <c r="BK257" s="508">
        <f>(BK246-(IFERROR(VLOOKUP('D2'!$C$50,$C$45:BK$51,5+BK$4,0),0)))*G.Asm!$F$38*BK$152</f>
        <v>0</v>
      </c>
      <c r="BL257" s="508">
        <f>(BL246-(IFERROR(VLOOKUP('D2'!$C$50,$C$45:BL$51,5+BL$4,0),0)))*G.Asm!$F$38*BL$152</f>
        <v>0</v>
      </c>
      <c r="BM257" s="508">
        <f>(BM246-(IFERROR(VLOOKUP('D2'!$C$50,$C$45:BM$51,5+BM$4,0),0)))*G.Asm!$F$38*BM$152</f>
        <v>0</v>
      </c>
      <c r="BN257" s="508">
        <f>(BN246-(IFERROR(VLOOKUP('D2'!$C$50,$C$45:BN$51,5+BN$4,0),0)))*G.Asm!$F$38*BN$152</f>
        <v>0</v>
      </c>
      <c r="BO257" s="508">
        <f>(BO246-(IFERROR(VLOOKUP('D2'!$C$50,$C$45:BO$51,5+BO$4,0),0)))*G.Asm!$F$38*BO$152</f>
        <v>0</v>
      </c>
      <c r="BP257" s="508">
        <f>(BP246-(IFERROR(VLOOKUP('D2'!$C$50,$C$45:BP$51,5+BP$4,0),0)))*G.Asm!$F$38*BP$152</f>
        <v>0</v>
      </c>
      <c r="BQ257" s="508">
        <f>(BQ246-(IFERROR(VLOOKUP('D2'!$C$50,$C$45:BQ$51,5+BQ$4,0),0)))*G.Asm!$F$38*BQ$152</f>
        <v>0</v>
      </c>
      <c r="BR257" s="508">
        <f>(BR246-(IFERROR(VLOOKUP('D2'!$C$50,$C$45:BR$51,5+BR$4,0),0)))*G.Asm!$F$38*BR$152</f>
        <v>0</v>
      </c>
      <c r="BS257" s="508">
        <f>(BS246-(IFERROR(VLOOKUP('D2'!$C$50,$C$45:BS$51,5+BS$4,0),0)))*G.Asm!$F$38*BS$152</f>
        <v>0</v>
      </c>
      <c r="BT257" s="508">
        <f>(BT246-(IFERROR(VLOOKUP('D2'!$C$50,$C$45:BT$51,5+BT$4,0),0)))*G.Asm!$F$38*BT$152</f>
        <v>0</v>
      </c>
      <c r="BU257" s="508">
        <f>(BU246-(IFERROR(VLOOKUP('D2'!$C$50,$C$45:BU$51,5+BU$4,0),0)))*G.Asm!$F$38*BU$152</f>
        <v>0</v>
      </c>
      <c r="BV257" s="508">
        <f>(BV246-(IFERROR(VLOOKUP('D2'!$C$50,$C$45:BV$51,5+BV$4,0),0)))*G.Asm!$F$38*BV$152</f>
        <v>0</v>
      </c>
      <c r="BW257" s="508">
        <f>(BW246-(IFERROR(VLOOKUP('D2'!$C$50,$C$45:BW$51,5+BW$4,0),0)))*G.Asm!$F$38*BW$152</f>
        <v>0</v>
      </c>
      <c r="BX257" s="508">
        <f>(BX246-(IFERROR(VLOOKUP('D2'!$C$50,$C$45:BX$51,5+BX$4,0),0)))*G.Asm!$F$38*BX$152</f>
        <v>0</v>
      </c>
      <c r="BY257" s="508">
        <f>(BY246-(IFERROR(VLOOKUP('D2'!$C$50,$C$45:BY$51,5+BY$4,0),0)))*G.Asm!$F$38*BY$152</f>
        <v>0</v>
      </c>
      <c r="BZ257" s="508">
        <f>(BZ246-(IFERROR(VLOOKUP('D2'!$C$50,$C$45:BZ$51,5+BZ$4,0),0)))*G.Asm!$F$38*BZ$152</f>
        <v>0</v>
      </c>
      <c r="CA257" s="508">
        <f>(CA246-(IFERROR(VLOOKUP('D2'!$C$50,$C$45:CA$51,5+CA$4,0),0)))*G.Asm!$F$38*CA$152</f>
        <v>0</v>
      </c>
      <c r="CB257" s="508">
        <f>(CB246-(IFERROR(VLOOKUP('D2'!$C$50,$C$45:CB$51,5+CB$4,0),0)))*G.Asm!$F$38*CB$152</f>
        <v>0</v>
      </c>
      <c r="CC257" s="508">
        <f>(CC246-(IFERROR(VLOOKUP('D2'!$C$50,$C$45:CC$51,5+CC$4,0),0)))*G.Asm!$F$38*CC$152</f>
        <v>0</v>
      </c>
      <c r="CD257" s="508">
        <f>(CD246-(IFERROR(VLOOKUP('D2'!$C$50,$C$45:CD$51,5+CD$4,0),0)))*G.Asm!$F$38*CD$152</f>
        <v>0</v>
      </c>
      <c r="CE257" s="508">
        <f>(CE246-(IFERROR(VLOOKUP('D2'!$C$50,$C$45:CE$51,5+CE$4,0),0)))*G.Asm!$F$38*CE$152</f>
        <v>0</v>
      </c>
      <c r="CF257" s="508">
        <f>(CF246-(IFERROR(VLOOKUP('D2'!$C$50,$C$45:CF$51,5+CF$4,0),0)))*G.Asm!$F$38*CF$152</f>
        <v>0</v>
      </c>
      <c r="CG257" s="508">
        <f>(CG246-(IFERROR(VLOOKUP('D2'!$C$50,$C$45:CG$51,5+CG$4,0),0)))*G.Asm!$F$38*CG$152</f>
        <v>0</v>
      </c>
      <c r="CH257" s="508">
        <f>(CH246-(IFERROR(VLOOKUP('D2'!$C$50,$C$45:CH$51,5+CH$4,0),0)))*G.Asm!$F$38*CH$152</f>
        <v>0</v>
      </c>
      <c r="CI257" s="508">
        <f>(CI246-(IFERROR(VLOOKUP('D2'!$C$50,$C$45:CI$51,5+CI$4,0),0)))*G.Asm!$F$38*CI$152</f>
        <v>0</v>
      </c>
      <c r="CJ257" s="508">
        <f>(CJ246-(IFERROR(VLOOKUP('D2'!$C$50,$C$45:CJ$51,5+CJ$4,0),0)))*G.Asm!$F$38*CJ$152</f>
        <v>0</v>
      </c>
      <c r="CK257" s="508">
        <f>(CK246-(IFERROR(VLOOKUP('D2'!$C$50,$C$45:CK$51,5+CK$4,0),0)))*G.Asm!$F$38*CK$152</f>
        <v>0</v>
      </c>
      <c r="CL257" s="508">
        <f>(CL246-(IFERROR(VLOOKUP('D2'!$C$50,$C$45:CL$51,5+CL$4,0),0)))*G.Asm!$F$38*CL$152</f>
        <v>0</v>
      </c>
      <c r="CM257" s="508">
        <f>(CM246-(IFERROR(VLOOKUP('D2'!$C$50,$C$45:CM$51,5+CM$4,0),0)))*G.Asm!$F$38*CM$152</f>
        <v>0</v>
      </c>
      <c r="CN257" s="508">
        <f>(CN246-(IFERROR(VLOOKUP('D2'!$C$50,$C$45:CN$51,5+CN$4,0),0)))*G.Asm!$F$38*CN$152</f>
        <v>0</v>
      </c>
      <c r="CO257" s="508">
        <f>(CO246-(IFERROR(VLOOKUP('D2'!$C$50,$C$45:CO$51,5+CO$4,0),0)))*G.Asm!$F$38*CO$152</f>
        <v>0</v>
      </c>
      <c r="CP257" s="508">
        <f>(CP246-(IFERROR(VLOOKUP('D2'!$C$50,$C$45:CP$51,5+CP$4,0),0)))*G.Asm!$F$38*CP$152</f>
        <v>0</v>
      </c>
      <c r="CQ257" s="508">
        <f>(CQ246-(IFERROR(VLOOKUP('D2'!$C$50,$C$45:CQ$51,5+CQ$4,0),0)))*G.Asm!$F$38*CQ$152</f>
        <v>0</v>
      </c>
      <c r="CR257" s="508">
        <f>(CR246-(IFERROR(VLOOKUP('D2'!$C$50,$C$45:CR$51,5+CR$4,0),0)))*G.Asm!$F$38*CR$152</f>
        <v>0</v>
      </c>
      <c r="CS257" s="508">
        <f>(CS246-(IFERROR(VLOOKUP('D2'!$C$50,$C$45:CS$51,5+CS$4,0),0)))*G.Asm!$F$38*CS$152</f>
        <v>0</v>
      </c>
      <c r="CV257" s="71"/>
      <c r="CW257" s="71"/>
      <c r="CX257" s="384"/>
    </row>
    <row r="258" spans="3:102" s="55" customFormat="1" ht="13" hidden="1" x14ac:dyDescent="0.3">
      <c r="C258" s="93" t="str">
        <f>C248</f>
        <v>Total import/purchase VAT of total costs</v>
      </c>
      <c r="E258" s="505">
        <f>E255-E256+E257</f>
        <v>0</v>
      </c>
      <c r="F258" s="505">
        <f t="shared" ref="F258:BQ258" si="124">F255-F256+F257</f>
        <v>0</v>
      </c>
      <c r="G258" s="509">
        <f t="shared" si="124"/>
        <v>0</v>
      </c>
      <c r="H258" s="505">
        <f t="shared" si="124"/>
        <v>0</v>
      </c>
      <c r="I258" s="505">
        <f t="shared" si="124"/>
        <v>0</v>
      </c>
      <c r="J258" s="505">
        <f t="shared" si="124"/>
        <v>0</v>
      </c>
      <c r="K258" s="505">
        <f t="shared" si="124"/>
        <v>0</v>
      </c>
      <c r="L258" s="505">
        <f t="shared" si="124"/>
        <v>0</v>
      </c>
      <c r="M258" s="505">
        <f t="shared" si="124"/>
        <v>0</v>
      </c>
      <c r="N258" s="505">
        <f t="shared" si="124"/>
        <v>0</v>
      </c>
      <c r="O258" s="505">
        <f t="shared" si="124"/>
        <v>0</v>
      </c>
      <c r="P258" s="505">
        <f t="shared" si="124"/>
        <v>0</v>
      </c>
      <c r="Q258" s="505">
        <f t="shared" si="124"/>
        <v>0</v>
      </c>
      <c r="R258" s="505">
        <f t="shared" si="124"/>
        <v>0</v>
      </c>
      <c r="S258" s="505">
        <f t="shared" si="124"/>
        <v>0</v>
      </c>
      <c r="T258" s="505">
        <f t="shared" si="124"/>
        <v>0</v>
      </c>
      <c r="U258" s="505">
        <f t="shared" si="124"/>
        <v>0</v>
      </c>
      <c r="V258" s="505">
        <f t="shared" si="124"/>
        <v>0</v>
      </c>
      <c r="W258" s="505">
        <f t="shared" si="124"/>
        <v>0</v>
      </c>
      <c r="X258" s="505">
        <f t="shared" si="124"/>
        <v>0</v>
      </c>
      <c r="Y258" s="505">
        <f t="shared" si="124"/>
        <v>0</v>
      </c>
      <c r="Z258" s="505">
        <f t="shared" si="124"/>
        <v>0</v>
      </c>
      <c r="AA258" s="505">
        <f t="shared" si="124"/>
        <v>0</v>
      </c>
      <c r="AB258" s="505">
        <f t="shared" si="124"/>
        <v>0</v>
      </c>
      <c r="AC258" s="505">
        <f t="shared" si="124"/>
        <v>0</v>
      </c>
      <c r="AD258" s="505">
        <f t="shared" si="124"/>
        <v>0</v>
      </c>
      <c r="AE258" s="505">
        <f t="shared" si="124"/>
        <v>0</v>
      </c>
      <c r="AF258" s="505">
        <f t="shared" si="124"/>
        <v>0</v>
      </c>
      <c r="AG258" s="505">
        <f t="shared" si="124"/>
        <v>0</v>
      </c>
      <c r="AH258" s="505">
        <f t="shared" si="124"/>
        <v>0</v>
      </c>
      <c r="AI258" s="505">
        <f t="shared" si="124"/>
        <v>0</v>
      </c>
      <c r="AJ258" s="505">
        <f t="shared" si="124"/>
        <v>0</v>
      </c>
      <c r="AK258" s="505">
        <f t="shared" si="124"/>
        <v>0</v>
      </c>
      <c r="AL258" s="505">
        <f t="shared" si="124"/>
        <v>0</v>
      </c>
      <c r="AM258" s="505">
        <f t="shared" si="124"/>
        <v>0</v>
      </c>
      <c r="AN258" s="505">
        <f t="shared" si="124"/>
        <v>0</v>
      </c>
      <c r="AO258" s="505">
        <f t="shared" si="124"/>
        <v>0</v>
      </c>
      <c r="AP258" s="505">
        <f t="shared" si="124"/>
        <v>0</v>
      </c>
      <c r="AQ258" s="505">
        <f t="shared" si="124"/>
        <v>0</v>
      </c>
      <c r="AR258" s="505">
        <f t="shared" si="124"/>
        <v>0</v>
      </c>
      <c r="AS258" s="505">
        <f t="shared" si="124"/>
        <v>0</v>
      </c>
      <c r="AT258" s="505">
        <f t="shared" si="124"/>
        <v>0</v>
      </c>
      <c r="AU258" s="505">
        <f t="shared" si="124"/>
        <v>0</v>
      </c>
      <c r="AV258" s="505">
        <f t="shared" si="124"/>
        <v>0</v>
      </c>
      <c r="AW258" s="505">
        <f t="shared" si="124"/>
        <v>0</v>
      </c>
      <c r="AX258" s="505">
        <f t="shared" si="124"/>
        <v>0</v>
      </c>
      <c r="AY258" s="505">
        <f t="shared" si="124"/>
        <v>0</v>
      </c>
      <c r="AZ258" s="505">
        <f t="shared" si="124"/>
        <v>0</v>
      </c>
      <c r="BA258" s="505">
        <f t="shared" si="124"/>
        <v>0</v>
      </c>
      <c r="BB258" s="505">
        <f t="shared" si="124"/>
        <v>0</v>
      </c>
      <c r="BC258" s="505">
        <f t="shared" si="124"/>
        <v>0</v>
      </c>
      <c r="BD258" s="505">
        <f t="shared" si="124"/>
        <v>0</v>
      </c>
      <c r="BE258" s="505">
        <f t="shared" si="124"/>
        <v>0</v>
      </c>
      <c r="BF258" s="505">
        <f t="shared" si="124"/>
        <v>0</v>
      </c>
      <c r="BG258" s="505">
        <f t="shared" si="124"/>
        <v>0</v>
      </c>
      <c r="BH258" s="505">
        <f t="shared" si="124"/>
        <v>0</v>
      </c>
      <c r="BI258" s="505">
        <f t="shared" si="124"/>
        <v>0</v>
      </c>
      <c r="BJ258" s="505">
        <f t="shared" si="124"/>
        <v>0</v>
      </c>
      <c r="BK258" s="505">
        <f t="shared" si="124"/>
        <v>0</v>
      </c>
      <c r="BL258" s="505">
        <f t="shared" si="124"/>
        <v>0</v>
      </c>
      <c r="BM258" s="505">
        <f t="shared" si="124"/>
        <v>0</v>
      </c>
      <c r="BN258" s="505">
        <f t="shared" si="124"/>
        <v>0</v>
      </c>
      <c r="BO258" s="505">
        <f t="shared" si="124"/>
        <v>0</v>
      </c>
      <c r="BP258" s="505">
        <f t="shared" si="124"/>
        <v>0</v>
      </c>
      <c r="BQ258" s="505">
        <f t="shared" si="124"/>
        <v>0</v>
      </c>
      <c r="BR258" s="505">
        <f t="shared" ref="BR258:CS258" si="125">BR255-BR256+BR257</f>
        <v>0</v>
      </c>
      <c r="BS258" s="505">
        <f t="shared" si="125"/>
        <v>0</v>
      </c>
      <c r="BT258" s="505">
        <f t="shared" si="125"/>
        <v>0</v>
      </c>
      <c r="BU258" s="505">
        <f t="shared" si="125"/>
        <v>0</v>
      </c>
      <c r="BV258" s="505">
        <f t="shared" si="125"/>
        <v>0</v>
      </c>
      <c r="BW258" s="505">
        <f t="shared" si="125"/>
        <v>0</v>
      </c>
      <c r="BX258" s="505">
        <f t="shared" si="125"/>
        <v>0</v>
      </c>
      <c r="BY258" s="505">
        <f t="shared" si="125"/>
        <v>0</v>
      </c>
      <c r="BZ258" s="505">
        <f t="shared" si="125"/>
        <v>0</v>
      </c>
      <c r="CA258" s="505">
        <f t="shared" si="125"/>
        <v>0</v>
      </c>
      <c r="CB258" s="505">
        <f t="shared" si="125"/>
        <v>0</v>
      </c>
      <c r="CC258" s="505">
        <f t="shared" si="125"/>
        <v>0</v>
      </c>
      <c r="CD258" s="505">
        <f t="shared" si="125"/>
        <v>0</v>
      </c>
      <c r="CE258" s="505">
        <f t="shared" si="125"/>
        <v>0</v>
      </c>
      <c r="CF258" s="505">
        <f t="shared" si="125"/>
        <v>0</v>
      </c>
      <c r="CG258" s="505">
        <f t="shared" si="125"/>
        <v>0</v>
      </c>
      <c r="CH258" s="505">
        <f t="shared" si="125"/>
        <v>0</v>
      </c>
      <c r="CI258" s="505">
        <f t="shared" si="125"/>
        <v>0</v>
      </c>
      <c r="CJ258" s="505">
        <f t="shared" si="125"/>
        <v>0</v>
      </c>
      <c r="CK258" s="505">
        <f t="shared" si="125"/>
        <v>0</v>
      </c>
      <c r="CL258" s="505">
        <f t="shared" si="125"/>
        <v>0</v>
      </c>
      <c r="CM258" s="505">
        <f t="shared" si="125"/>
        <v>0</v>
      </c>
      <c r="CN258" s="505">
        <f t="shared" si="125"/>
        <v>0</v>
      </c>
      <c r="CO258" s="505">
        <f t="shared" si="125"/>
        <v>0</v>
      </c>
      <c r="CP258" s="505">
        <f t="shared" si="125"/>
        <v>0</v>
      </c>
      <c r="CQ258" s="505">
        <f t="shared" si="125"/>
        <v>0</v>
      </c>
      <c r="CR258" s="505">
        <f t="shared" si="125"/>
        <v>0</v>
      </c>
      <c r="CS258" s="505">
        <f t="shared" si="125"/>
        <v>0</v>
      </c>
    </row>
    <row r="259" spans="3:102" s="5" customFormat="1" ht="13" hidden="1" x14ac:dyDescent="0.3">
      <c r="C259" s="51"/>
      <c r="D259" s="3"/>
      <c r="E259" s="519"/>
      <c r="F259" s="519"/>
      <c r="G259" s="510"/>
      <c r="H259" s="510"/>
      <c r="I259" s="510"/>
      <c r="J259" s="510"/>
      <c r="K259" s="510"/>
      <c r="L259" s="510"/>
      <c r="M259" s="510"/>
      <c r="N259" s="510"/>
      <c r="O259" s="510"/>
      <c r="P259" s="510"/>
      <c r="Q259" s="510"/>
      <c r="R259" s="510"/>
      <c r="S259" s="510"/>
      <c r="T259" s="510"/>
      <c r="U259" s="510"/>
      <c r="V259" s="510"/>
      <c r="W259" s="510"/>
      <c r="X259" s="510"/>
      <c r="Y259" s="510"/>
      <c r="Z259" s="510"/>
      <c r="AA259" s="510"/>
      <c r="AB259" s="510"/>
      <c r="AC259" s="510"/>
      <c r="AD259" s="510"/>
      <c r="AE259" s="510"/>
      <c r="AF259" s="510"/>
      <c r="AG259" s="510"/>
      <c r="AH259" s="510"/>
      <c r="AI259" s="510"/>
      <c r="AJ259" s="510"/>
      <c r="AK259" s="510"/>
      <c r="AL259" s="510"/>
      <c r="AM259" s="510"/>
      <c r="AN259" s="510"/>
      <c r="AO259" s="510"/>
      <c r="AP259" s="510"/>
      <c r="AQ259" s="510"/>
      <c r="AR259" s="510"/>
      <c r="AS259" s="510"/>
      <c r="AT259" s="510"/>
      <c r="AU259" s="510"/>
      <c r="AV259" s="510"/>
      <c r="AW259" s="510"/>
      <c r="AX259" s="510"/>
      <c r="AY259" s="510"/>
      <c r="AZ259" s="510"/>
      <c r="BA259" s="510"/>
      <c r="BB259" s="510"/>
      <c r="BC259" s="510"/>
      <c r="BD259" s="510"/>
      <c r="BE259" s="510"/>
      <c r="BF259" s="510"/>
      <c r="BG259" s="510"/>
      <c r="BH259" s="510"/>
      <c r="BI259" s="510"/>
      <c r="BJ259" s="510"/>
      <c r="BK259" s="510"/>
      <c r="BL259" s="510"/>
      <c r="BM259" s="510"/>
      <c r="BN259" s="510"/>
      <c r="BO259" s="510"/>
      <c r="BP259" s="510"/>
      <c r="BQ259" s="510"/>
      <c r="BR259" s="510"/>
      <c r="BS259" s="510"/>
      <c r="BT259" s="510"/>
      <c r="BU259" s="510"/>
      <c r="BV259" s="510"/>
      <c r="BW259" s="510"/>
      <c r="BX259" s="510"/>
      <c r="BY259" s="510"/>
      <c r="BZ259" s="510"/>
      <c r="CA259" s="510"/>
      <c r="CB259" s="510"/>
      <c r="CC259" s="510"/>
      <c r="CD259" s="510"/>
      <c r="CE259" s="510"/>
      <c r="CF259" s="510"/>
      <c r="CG259" s="510"/>
      <c r="CH259" s="510"/>
      <c r="CI259" s="510"/>
      <c r="CJ259" s="510"/>
      <c r="CK259" s="510"/>
      <c r="CL259" s="510"/>
      <c r="CM259" s="510"/>
      <c r="CN259" s="510"/>
      <c r="CO259" s="510"/>
      <c r="CP259" s="510"/>
      <c r="CQ259" s="510"/>
      <c r="CR259" s="510"/>
      <c r="CS259" s="510"/>
      <c r="CT259" s="12"/>
    </row>
    <row r="260" spans="3:102" hidden="1" x14ac:dyDescent="0.35">
      <c r="C260" s="221" t="s">
        <v>262</v>
      </c>
      <c r="D260" s="222"/>
      <c r="E260" s="521"/>
      <c r="F260" s="522"/>
      <c r="G260" s="523"/>
      <c r="H260" s="523"/>
      <c r="I260" s="523"/>
      <c r="J260" s="523"/>
      <c r="K260" s="523"/>
      <c r="L260" s="523"/>
      <c r="M260" s="523"/>
      <c r="N260" s="523"/>
      <c r="O260" s="523"/>
      <c r="P260" s="523"/>
      <c r="Q260" s="523"/>
      <c r="R260" s="523"/>
      <c r="S260" s="523"/>
      <c r="T260" s="523"/>
      <c r="U260" s="523"/>
      <c r="V260" s="523"/>
      <c r="W260" s="523"/>
      <c r="X260" s="523"/>
      <c r="Y260" s="523"/>
      <c r="Z260" s="523"/>
      <c r="AA260" s="523"/>
      <c r="AB260" s="523"/>
      <c r="AC260" s="523"/>
      <c r="AD260" s="523"/>
      <c r="AE260" s="523"/>
      <c r="AF260" s="523"/>
      <c r="AG260" s="523"/>
      <c r="AH260" s="523"/>
      <c r="AI260" s="523"/>
      <c r="AJ260" s="523"/>
      <c r="AK260" s="523"/>
      <c r="AL260" s="523"/>
      <c r="AM260" s="523"/>
      <c r="AN260" s="523"/>
      <c r="AO260" s="523"/>
      <c r="AP260" s="523"/>
      <c r="AQ260" s="523"/>
      <c r="AR260" s="523"/>
      <c r="AS260" s="523"/>
      <c r="AT260" s="523"/>
      <c r="AU260" s="523"/>
      <c r="AV260" s="523"/>
      <c r="AW260" s="523"/>
      <c r="AX260" s="523"/>
      <c r="AY260" s="523"/>
      <c r="AZ260" s="523"/>
      <c r="BA260" s="523"/>
      <c r="BB260" s="523"/>
      <c r="BC260" s="523"/>
      <c r="BD260" s="523"/>
      <c r="BE260" s="523"/>
      <c r="BF260" s="523"/>
      <c r="BG260" s="523"/>
      <c r="BH260" s="523"/>
      <c r="BI260" s="523"/>
      <c r="BJ260" s="523"/>
      <c r="BK260" s="523"/>
      <c r="BL260" s="523"/>
      <c r="BM260" s="523"/>
      <c r="BN260" s="523"/>
      <c r="BO260" s="523"/>
      <c r="BP260" s="523"/>
      <c r="BQ260" s="523"/>
      <c r="BR260" s="523"/>
      <c r="BS260" s="523"/>
      <c r="BT260" s="523"/>
      <c r="BU260" s="523"/>
      <c r="BV260" s="523"/>
      <c r="BW260" s="523"/>
      <c r="BX260" s="523"/>
      <c r="BY260" s="523"/>
      <c r="BZ260" s="523"/>
      <c r="CA260" s="523"/>
      <c r="CB260" s="523"/>
      <c r="CC260" s="523"/>
      <c r="CD260" s="523"/>
      <c r="CE260" s="523"/>
      <c r="CF260" s="523"/>
      <c r="CG260" s="523"/>
      <c r="CH260" s="523"/>
      <c r="CI260" s="523"/>
      <c r="CJ260" s="523"/>
      <c r="CK260" s="523"/>
      <c r="CL260" s="523"/>
      <c r="CM260" s="523"/>
      <c r="CN260" s="523"/>
      <c r="CO260" s="523"/>
      <c r="CP260" s="523"/>
      <c r="CQ260" s="523"/>
      <c r="CR260" s="523"/>
      <c r="CS260" s="523"/>
      <c r="CT260" s="56"/>
    </row>
    <row r="261" spans="3:102" s="5" customFormat="1" ht="13" hidden="1" x14ac:dyDescent="0.3">
      <c r="C261" s="51"/>
      <c r="D261" s="3"/>
      <c r="E261" s="519"/>
      <c r="F261" s="519"/>
      <c r="G261" s="510"/>
      <c r="H261" s="510"/>
      <c r="I261" s="510"/>
      <c r="J261" s="510"/>
      <c r="K261" s="510"/>
      <c r="L261" s="510"/>
      <c r="M261" s="510"/>
      <c r="N261" s="510"/>
      <c r="O261" s="510"/>
      <c r="P261" s="510"/>
      <c r="Q261" s="510"/>
      <c r="R261" s="510"/>
      <c r="S261" s="510"/>
      <c r="T261" s="510"/>
      <c r="U261" s="510"/>
      <c r="V261" s="510"/>
      <c r="W261" s="510"/>
      <c r="X261" s="510"/>
      <c r="Y261" s="510"/>
      <c r="Z261" s="510"/>
      <c r="AA261" s="510"/>
      <c r="AB261" s="510"/>
      <c r="AC261" s="510"/>
      <c r="AD261" s="510"/>
      <c r="AE261" s="510"/>
      <c r="AF261" s="510"/>
      <c r="AG261" s="510"/>
      <c r="AH261" s="510"/>
      <c r="AI261" s="510"/>
      <c r="AJ261" s="510"/>
      <c r="AK261" s="510"/>
      <c r="AL261" s="510"/>
      <c r="AM261" s="510"/>
      <c r="AN261" s="510"/>
      <c r="AO261" s="510"/>
      <c r="AP261" s="510"/>
      <c r="AQ261" s="510"/>
      <c r="AR261" s="510"/>
      <c r="AS261" s="510"/>
      <c r="AT261" s="510"/>
      <c r="AU261" s="510"/>
      <c r="AV261" s="510"/>
      <c r="AW261" s="510"/>
      <c r="AX261" s="510"/>
      <c r="AY261" s="510"/>
      <c r="AZ261" s="510"/>
      <c r="BA261" s="510"/>
      <c r="BB261" s="510"/>
      <c r="BC261" s="510"/>
      <c r="BD261" s="510"/>
      <c r="BE261" s="510"/>
      <c r="BF261" s="510"/>
      <c r="BG261" s="510"/>
      <c r="BH261" s="510"/>
      <c r="BI261" s="510"/>
      <c r="BJ261" s="510"/>
      <c r="BK261" s="510"/>
      <c r="BL261" s="510"/>
      <c r="BM261" s="510"/>
      <c r="BN261" s="510"/>
      <c r="BO261" s="510"/>
      <c r="BP261" s="510"/>
      <c r="BQ261" s="510"/>
      <c r="BR261" s="510"/>
      <c r="BS261" s="510"/>
      <c r="BT261" s="510"/>
      <c r="BU261" s="510"/>
      <c r="BV261" s="510"/>
      <c r="BW261" s="510"/>
      <c r="BX261" s="510"/>
      <c r="BY261" s="510"/>
      <c r="BZ261" s="510"/>
      <c r="CA261" s="510"/>
      <c r="CB261" s="510"/>
      <c r="CC261" s="510"/>
      <c r="CD261" s="510"/>
      <c r="CE261" s="510"/>
      <c r="CF261" s="510"/>
      <c r="CG261" s="510"/>
      <c r="CH261" s="510"/>
      <c r="CI261" s="510"/>
      <c r="CJ261" s="510"/>
      <c r="CK261" s="510"/>
      <c r="CL261" s="510"/>
      <c r="CM261" s="510"/>
      <c r="CN261" s="510"/>
      <c r="CO261" s="510"/>
      <c r="CP261" s="510"/>
      <c r="CQ261" s="510"/>
      <c r="CR261" s="510"/>
      <c r="CS261" s="510"/>
      <c r="CT261" s="12"/>
    </row>
    <row r="262" spans="3:102" s="69" customFormat="1" ht="13" hidden="1" x14ac:dyDescent="0.3">
      <c r="C262" s="89" t="str">
        <f>C10</f>
        <v>A.1. Total Initial investment costs</v>
      </c>
      <c r="D262" s="71"/>
      <c r="E262" s="517">
        <f>G262+NPV(G.Asm!$F$76,H262:INDEX(H262:CS262,RP))</f>
        <v>0</v>
      </c>
      <c r="F262" s="517">
        <f t="shared" ref="F262:F270" si="126">SUMIF($G$4:$CS$4,"&lt;="&amp;RP,G262:CS262)</f>
        <v>0</v>
      </c>
      <c r="G262" s="518">
        <f t="shared" ref="G262:BR262" si="127">G10</f>
        <v>0</v>
      </c>
      <c r="H262" s="518">
        <f t="shared" si="127"/>
        <v>0</v>
      </c>
      <c r="I262" s="518">
        <f t="shared" si="127"/>
        <v>0</v>
      </c>
      <c r="J262" s="518">
        <f t="shared" si="127"/>
        <v>0</v>
      </c>
      <c r="K262" s="518">
        <f t="shared" si="127"/>
        <v>0</v>
      </c>
      <c r="L262" s="518">
        <f t="shared" si="127"/>
        <v>0</v>
      </c>
      <c r="M262" s="518">
        <f t="shared" si="127"/>
        <v>0</v>
      </c>
      <c r="N262" s="518">
        <f t="shared" si="127"/>
        <v>0</v>
      </c>
      <c r="O262" s="518">
        <f t="shared" si="127"/>
        <v>0</v>
      </c>
      <c r="P262" s="518">
        <f t="shared" si="127"/>
        <v>0</v>
      </c>
      <c r="Q262" s="518">
        <f t="shared" si="127"/>
        <v>0</v>
      </c>
      <c r="R262" s="518">
        <f t="shared" si="127"/>
        <v>0</v>
      </c>
      <c r="S262" s="518">
        <f t="shared" si="127"/>
        <v>0</v>
      </c>
      <c r="T262" s="518">
        <f t="shared" si="127"/>
        <v>0</v>
      </c>
      <c r="U262" s="518">
        <f t="shared" si="127"/>
        <v>0</v>
      </c>
      <c r="V262" s="518">
        <f t="shared" si="127"/>
        <v>0</v>
      </c>
      <c r="W262" s="518">
        <f t="shared" si="127"/>
        <v>0</v>
      </c>
      <c r="X262" s="518">
        <f t="shared" si="127"/>
        <v>0</v>
      </c>
      <c r="Y262" s="518">
        <f t="shared" si="127"/>
        <v>0</v>
      </c>
      <c r="Z262" s="518">
        <f t="shared" si="127"/>
        <v>0</v>
      </c>
      <c r="AA262" s="518">
        <f t="shared" si="127"/>
        <v>0</v>
      </c>
      <c r="AB262" s="518">
        <f t="shared" si="127"/>
        <v>0</v>
      </c>
      <c r="AC262" s="518">
        <f t="shared" si="127"/>
        <v>0</v>
      </c>
      <c r="AD262" s="518">
        <f t="shared" si="127"/>
        <v>0</v>
      </c>
      <c r="AE262" s="518">
        <f t="shared" si="127"/>
        <v>0</v>
      </c>
      <c r="AF262" s="518">
        <f t="shared" si="127"/>
        <v>0</v>
      </c>
      <c r="AG262" s="518">
        <f t="shared" si="127"/>
        <v>0</v>
      </c>
      <c r="AH262" s="518">
        <f t="shared" si="127"/>
        <v>0</v>
      </c>
      <c r="AI262" s="518">
        <f t="shared" si="127"/>
        <v>0</v>
      </c>
      <c r="AJ262" s="518">
        <f t="shared" si="127"/>
        <v>0</v>
      </c>
      <c r="AK262" s="518">
        <f t="shared" si="127"/>
        <v>0</v>
      </c>
      <c r="AL262" s="518">
        <f t="shared" si="127"/>
        <v>0</v>
      </c>
      <c r="AM262" s="518">
        <f t="shared" si="127"/>
        <v>0</v>
      </c>
      <c r="AN262" s="518">
        <f t="shared" si="127"/>
        <v>0</v>
      </c>
      <c r="AO262" s="518">
        <f t="shared" si="127"/>
        <v>0</v>
      </c>
      <c r="AP262" s="518">
        <f t="shared" si="127"/>
        <v>0</v>
      </c>
      <c r="AQ262" s="518">
        <f t="shared" si="127"/>
        <v>0</v>
      </c>
      <c r="AR262" s="518">
        <f t="shared" si="127"/>
        <v>0</v>
      </c>
      <c r="AS262" s="518">
        <f t="shared" si="127"/>
        <v>0</v>
      </c>
      <c r="AT262" s="518">
        <f t="shared" si="127"/>
        <v>0</v>
      </c>
      <c r="AU262" s="518">
        <f t="shared" si="127"/>
        <v>0</v>
      </c>
      <c r="AV262" s="518">
        <f t="shared" si="127"/>
        <v>0</v>
      </c>
      <c r="AW262" s="518">
        <f t="shared" si="127"/>
        <v>0</v>
      </c>
      <c r="AX262" s="518">
        <f t="shared" si="127"/>
        <v>0</v>
      </c>
      <c r="AY262" s="518">
        <f t="shared" si="127"/>
        <v>0</v>
      </c>
      <c r="AZ262" s="518">
        <f t="shared" si="127"/>
        <v>0</v>
      </c>
      <c r="BA262" s="518">
        <f t="shared" si="127"/>
        <v>0</v>
      </c>
      <c r="BB262" s="518">
        <f t="shared" si="127"/>
        <v>0</v>
      </c>
      <c r="BC262" s="518">
        <f t="shared" si="127"/>
        <v>0</v>
      </c>
      <c r="BD262" s="518">
        <f t="shared" si="127"/>
        <v>0</v>
      </c>
      <c r="BE262" s="518">
        <f t="shared" si="127"/>
        <v>0</v>
      </c>
      <c r="BF262" s="518">
        <f t="shared" si="127"/>
        <v>0</v>
      </c>
      <c r="BG262" s="518">
        <f t="shared" si="127"/>
        <v>0</v>
      </c>
      <c r="BH262" s="518">
        <f t="shared" si="127"/>
        <v>0</v>
      </c>
      <c r="BI262" s="518">
        <f t="shared" si="127"/>
        <v>0</v>
      </c>
      <c r="BJ262" s="518">
        <f t="shared" si="127"/>
        <v>0</v>
      </c>
      <c r="BK262" s="518">
        <f t="shared" si="127"/>
        <v>0</v>
      </c>
      <c r="BL262" s="518">
        <f t="shared" si="127"/>
        <v>0</v>
      </c>
      <c r="BM262" s="518">
        <f t="shared" si="127"/>
        <v>0</v>
      </c>
      <c r="BN262" s="518">
        <f t="shared" si="127"/>
        <v>0</v>
      </c>
      <c r="BO262" s="518">
        <f t="shared" si="127"/>
        <v>0</v>
      </c>
      <c r="BP262" s="518">
        <f t="shared" si="127"/>
        <v>0</v>
      </c>
      <c r="BQ262" s="518">
        <f t="shared" si="127"/>
        <v>0</v>
      </c>
      <c r="BR262" s="518">
        <f t="shared" si="127"/>
        <v>0</v>
      </c>
      <c r="BS262" s="518">
        <f t="shared" ref="BS262:CS262" si="128">BS10</f>
        <v>0</v>
      </c>
      <c r="BT262" s="518">
        <f t="shared" si="128"/>
        <v>0</v>
      </c>
      <c r="BU262" s="518">
        <f t="shared" si="128"/>
        <v>0</v>
      </c>
      <c r="BV262" s="518">
        <f t="shared" si="128"/>
        <v>0</v>
      </c>
      <c r="BW262" s="518">
        <f t="shared" si="128"/>
        <v>0</v>
      </c>
      <c r="BX262" s="518">
        <f t="shared" si="128"/>
        <v>0</v>
      </c>
      <c r="BY262" s="518">
        <f t="shared" si="128"/>
        <v>0</v>
      </c>
      <c r="BZ262" s="518">
        <f t="shared" si="128"/>
        <v>0</v>
      </c>
      <c r="CA262" s="518">
        <f t="shared" si="128"/>
        <v>0</v>
      </c>
      <c r="CB262" s="518">
        <f t="shared" si="128"/>
        <v>0</v>
      </c>
      <c r="CC262" s="518">
        <f t="shared" si="128"/>
        <v>0</v>
      </c>
      <c r="CD262" s="518">
        <f t="shared" si="128"/>
        <v>0</v>
      </c>
      <c r="CE262" s="518">
        <f t="shared" si="128"/>
        <v>0</v>
      </c>
      <c r="CF262" s="518">
        <f t="shared" si="128"/>
        <v>0</v>
      </c>
      <c r="CG262" s="518">
        <f t="shared" si="128"/>
        <v>0</v>
      </c>
      <c r="CH262" s="518">
        <f t="shared" si="128"/>
        <v>0</v>
      </c>
      <c r="CI262" s="518">
        <f t="shared" si="128"/>
        <v>0</v>
      </c>
      <c r="CJ262" s="518">
        <f t="shared" si="128"/>
        <v>0</v>
      </c>
      <c r="CK262" s="518">
        <f t="shared" si="128"/>
        <v>0</v>
      </c>
      <c r="CL262" s="518">
        <f t="shared" si="128"/>
        <v>0</v>
      </c>
      <c r="CM262" s="518">
        <f t="shared" si="128"/>
        <v>0</v>
      </c>
      <c r="CN262" s="518">
        <f t="shared" si="128"/>
        <v>0</v>
      </c>
      <c r="CO262" s="518">
        <f t="shared" si="128"/>
        <v>0</v>
      </c>
      <c r="CP262" s="518">
        <f t="shared" si="128"/>
        <v>0</v>
      </c>
      <c r="CQ262" s="518">
        <f t="shared" si="128"/>
        <v>0</v>
      </c>
      <c r="CR262" s="518">
        <f t="shared" si="128"/>
        <v>0</v>
      </c>
      <c r="CS262" s="518">
        <f t="shared" si="128"/>
        <v>0</v>
      </c>
      <c r="CT262" s="70"/>
    </row>
    <row r="263" spans="3:102" s="69" customFormat="1" ht="13" hidden="1" x14ac:dyDescent="0.3">
      <c r="C263" s="89" t="str">
        <f>C26</f>
        <v>A.2. Total replacement costs (reinvestment costs)</v>
      </c>
      <c r="D263" s="71"/>
      <c r="E263" s="517">
        <f>G263+NPV(G.Asm!$F$76,H263:INDEX(H263:CS263,RP))</f>
        <v>0</v>
      </c>
      <c r="F263" s="517">
        <f t="shared" si="126"/>
        <v>0</v>
      </c>
      <c r="G263" s="518">
        <f t="shared" ref="G263:BR263" si="129">G26</f>
        <v>0</v>
      </c>
      <c r="H263" s="518">
        <f t="shared" si="129"/>
        <v>0</v>
      </c>
      <c r="I263" s="518">
        <f t="shared" si="129"/>
        <v>0</v>
      </c>
      <c r="J263" s="518">
        <f t="shared" si="129"/>
        <v>0</v>
      </c>
      <c r="K263" s="518">
        <f t="shared" si="129"/>
        <v>0</v>
      </c>
      <c r="L263" s="518">
        <f t="shared" si="129"/>
        <v>0</v>
      </c>
      <c r="M263" s="518">
        <f t="shared" si="129"/>
        <v>0</v>
      </c>
      <c r="N263" s="518">
        <f t="shared" si="129"/>
        <v>0</v>
      </c>
      <c r="O263" s="518">
        <f t="shared" si="129"/>
        <v>0</v>
      </c>
      <c r="P263" s="518">
        <f t="shared" si="129"/>
        <v>0</v>
      </c>
      <c r="Q263" s="518">
        <f t="shared" si="129"/>
        <v>0</v>
      </c>
      <c r="R263" s="518">
        <f t="shared" si="129"/>
        <v>0</v>
      </c>
      <c r="S263" s="518">
        <f t="shared" si="129"/>
        <v>0</v>
      </c>
      <c r="T263" s="518">
        <f t="shared" si="129"/>
        <v>0</v>
      </c>
      <c r="U263" s="518">
        <f t="shared" si="129"/>
        <v>0</v>
      </c>
      <c r="V263" s="518">
        <f t="shared" si="129"/>
        <v>0</v>
      </c>
      <c r="W263" s="518">
        <f t="shared" si="129"/>
        <v>0</v>
      </c>
      <c r="X263" s="518">
        <f t="shared" si="129"/>
        <v>0</v>
      </c>
      <c r="Y263" s="518">
        <f t="shared" si="129"/>
        <v>0</v>
      </c>
      <c r="Z263" s="518">
        <f t="shared" si="129"/>
        <v>0</v>
      </c>
      <c r="AA263" s="518">
        <f t="shared" si="129"/>
        <v>0</v>
      </c>
      <c r="AB263" s="518">
        <f t="shared" si="129"/>
        <v>0</v>
      </c>
      <c r="AC263" s="518">
        <f t="shared" si="129"/>
        <v>0</v>
      </c>
      <c r="AD263" s="518">
        <f t="shared" si="129"/>
        <v>0</v>
      </c>
      <c r="AE263" s="518">
        <f t="shared" si="129"/>
        <v>0</v>
      </c>
      <c r="AF263" s="518">
        <f t="shared" si="129"/>
        <v>0</v>
      </c>
      <c r="AG263" s="518">
        <f t="shared" si="129"/>
        <v>0</v>
      </c>
      <c r="AH263" s="518">
        <f t="shared" si="129"/>
        <v>0</v>
      </c>
      <c r="AI263" s="518">
        <f t="shared" si="129"/>
        <v>0</v>
      </c>
      <c r="AJ263" s="518">
        <f t="shared" si="129"/>
        <v>0</v>
      </c>
      <c r="AK263" s="518">
        <f t="shared" si="129"/>
        <v>0</v>
      </c>
      <c r="AL263" s="518">
        <f t="shared" si="129"/>
        <v>0</v>
      </c>
      <c r="AM263" s="518">
        <f t="shared" si="129"/>
        <v>0</v>
      </c>
      <c r="AN263" s="518">
        <f t="shared" si="129"/>
        <v>0</v>
      </c>
      <c r="AO263" s="518">
        <f t="shared" si="129"/>
        <v>0</v>
      </c>
      <c r="AP263" s="518">
        <f t="shared" si="129"/>
        <v>0</v>
      </c>
      <c r="AQ263" s="518">
        <f t="shared" si="129"/>
        <v>0</v>
      </c>
      <c r="AR263" s="518">
        <f t="shared" si="129"/>
        <v>0</v>
      </c>
      <c r="AS263" s="518">
        <f t="shared" si="129"/>
        <v>0</v>
      </c>
      <c r="AT263" s="518">
        <f t="shared" si="129"/>
        <v>0</v>
      </c>
      <c r="AU263" s="518">
        <f t="shared" si="129"/>
        <v>0</v>
      </c>
      <c r="AV263" s="518">
        <f t="shared" si="129"/>
        <v>0</v>
      </c>
      <c r="AW263" s="518">
        <f t="shared" si="129"/>
        <v>0</v>
      </c>
      <c r="AX263" s="518">
        <f t="shared" si="129"/>
        <v>0</v>
      </c>
      <c r="AY263" s="518">
        <f t="shared" si="129"/>
        <v>0</v>
      </c>
      <c r="AZ263" s="518">
        <f t="shared" si="129"/>
        <v>0</v>
      </c>
      <c r="BA263" s="518">
        <f t="shared" si="129"/>
        <v>0</v>
      </c>
      <c r="BB263" s="518">
        <f t="shared" si="129"/>
        <v>0</v>
      </c>
      <c r="BC263" s="518">
        <f t="shared" si="129"/>
        <v>0</v>
      </c>
      <c r="BD263" s="518">
        <f t="shared" si="129"/>
        <v>0</v>
      </c>
      <c r="BE263" s="518">
        <f t="shared" si="129"/>
        <v>0</v>
      </c>
      <c r="BF263" s="518">
        <f t="shared" si="129"/>
        <v>0</v>
      </c>
      <c r="BG263" s="518">
        <f t="shared" si="129"/>
        <v>0</v>
      </c>
      <c r="BH263" s="518">
        <f t="shared" si="129"/>
        <v>0</v>
      </c>
      <c r="BI263" s="518">
        <f t="shared" si="129"/>
        <v>0</v>
      </c>
      <c r="BJ263" s="518">
        <f t="shared" si="129"/>
        <v>0</v>
      </c>
      <c r="BK263" s="518">
        <f t="shared" si="129"/>
        <v>0</v>
      </c>
      <c r="BL263" s="518">
        <f t="shared" si="129"/>
        <v>0</v>
      </c>
      <c r="BM263" s="518">
        <f t="shared" si="129"/>
        <v>0</v>
      </c>
      <c r="BN263" s="518">
        <f t="shared" si="129"/>
        <v>0</v>
      </c>
      <c r="BO263" s="518">
        <f t="shared" si="129"/>
        <v>0</v>
      </c>
      <c r="BP263" s="518">
        <f t="shared" si="129"/>
        <v>0</v>
      </c>
      <c r="BQ263" s="518">
        <f t="shared" si="129"/>
        <v>0</v>
      </c>
      <c r="BR263" s="518">
        <f t="shared" si="129"/>
        <v>0</v>
      </c>
      <c r="BS263" s="518">
        <f t="shared" ref="BS263:CS263" si="130">BS26</f>
        <v>0</v>
      </c>
      <c r="BT263" s="518">
        <f t="shared" si="130"/>
        <v>0</v>
      </c>
      <c r="BU263" s="518">
        <f t="shared" si="130"/>
        <v>0</v>
      </c>
      <c r="BV263" s="518">
        <f t="shared" si="130"/>
        <v>0</v>
      </c>
      <c r="BW263" s="518">
        <f t="shared" si="130"/>
        <v>0</v>
      </c>
      <c r="BX263" s="518">
        <f t="shared" si="130"/>
        <v>0</v>
      </c>
      <c r="BY263" s="518">
        <f t="shared" si="130"/>
        <v>0</v>
      </c>
      <c r="BZ263" s="518">
        <f t="shared" si="130"/>
        <v>0</v>
      </c>
      <c r="CA263" s="518">
        <f t="shared" si="130"/>
        <v>0</v>
      </c>
      <c r="CB263" s="518">
        <f t="shared" si="130"/>
        <v>0</v>
      </c>
      <c r="CC263" s="518">
        <f t="shared" si="130"/>
        <v>0</v>
      </c>
      <c r="CD263" s="518">
        <f t="shared" si="130"/>
        <v>0</v>
      </c>
      <c r="CE263" s="518">
        <f t="shared" si="130"/>
        <v>0</v>
      </c>
      <c r="CF263" s="518">
        <f t="shared" si="130"/>
        <v>0</v>
      </c>
      <c r="CG263" s="518">
        <f t="shared" si="130"/>
        <v>0</v>
      </c>
      <c r="CH263" s="518">
        <f t="shared" si="130"/>
        <v>0</v>
      </c>
      <c r="CI263" s="518">
        <f t="shared" si="130"/>
        <v>0</v>
      </c>
      <c r="CJ263" s="518">
        <f t="shared" si="130"/>
        <v>0</v>
      </c>
      <c r="CK263" s="518">
        <f t="shared" si="130"/>
        <v>0</v>
      </c>
      <c r="CL263" s="518">
        <f t="shared" si="130"/>
        <v>0</v>
      </c>
      <c r="CM263" s="518">
        <f t="shared" si="130"/>
        <v>0</v>
      </c>
      <c r="CN263" s="518">
        <f t="shared" si="130"/>
        <v>0</v>
      </c>
      <c r="CO263" s="518">
        <f t="shared" si="130"/>
        <v>0</v>
      </c>
      <c r="CP263" s="518">
        <f t="shared" si="130"/>
        <v>0</v>
      </c>
      <c r="CQ263" s="518">
        <f t="shared" si="130"/>
        <v>0</v>
      </c>
      <c r="CR263" s="518">
        <f t="shared" si="130"/>
        <v>0</v>
      </c>
      <c r="CS263" s="518">
        <f t="shared" si="130"/>
        <v>0</v>
      </c>
      <c r="CT263" s="70"/>
    </row>
    <row r="264" spans="3:102" s="69" customFormat="1" ht="13" hidden="1" x14ac:dyDescent="0.3">
      <c r="C264" s="89" t="str">
        <f>C40</f>
        <v>B. Residual value</v>
      </c>
      <c r="D264" s="71"/>
      <c r="E264" s="517">
        <f>G264+NPV(G.Asm!$F$76,H264:INDEX(H264:CS264,RP))</f>
        <v>0</v>
      </c>
      <c r="F264" s="517">
        <f t="shared" si="126"/>
        <v>0</v>
      </c>
      <c r="G264" s="518">
        <f t="shared" ref="G264:BR264" si="131">G40</f>
        <v>0</v>
      </c>
      <c r="H264" s="518">
        <f t="shared" si="131"/>
        <v>0</v>
      </c>
      <c r="I264" s="518">
        <f t="shared" si="131"/>
        <v>0</v>
      </c>
      <c r="J264" s="518">
        <f t="shared" si="131"/>
        <v>0</v>
      </c>
      <c r="K264" s="518">
        <f t="shared" si="131"/>
        <v>0</v>
      </c>
      <c r="L264" s="518">
        <f t="shared" si="131"/>
        <v>0</v>
      </c>
      <c r="M264" s="518">
        <f t="shared" si="131"/>
        <v>0</v>
      </c>
      <c r="N264" s="518">
        <f t="shared" si="131"/>
        <v>0</v>
      </c>
      <c r="O264" s="518">
        <f t="shared" si="131"/>
        <v>0</v>
      </c>
      <c r="P264" s="518">
        <f t="shared" si="131"/>
        <v>0</v>
      </c>
      <c r="Q264" s="518">
        <f t="shared" si="131"/>
        <v>0</v>
      </c>
      <c r="R264" s="518">
        <f t="shared" si="131"/>
        <v>0</v>
      </c>
      <c r="S264" s="518">
        <f t="shared" si="131"/>
        <v>0</v>
      </c>
      <c r="T264" s="518">
        <f t="shared" si="131"/>
        <v>0</v>
      </c>
      <c r="U264" s="518">
        <f t="shared" si="131"/>
        <v>0</v>
      </c>
      <c r="V264" s="518">
        <f t="shared" si="131"/>
        <v>0</v>
      </c>
      <c r="W264" s="518">
        <f t="shared" si="131"/>
        <v>0</v>
      </c>
      <c r="X264" s="518">
        <f t="shared" si="131"/>
        <v>0</v>
      </c>
      <c r="Y264" s="518">
        <f t="shared" si="131"/>
        <v>0</v>
      </c>
      <c r="Z264" s="518">
        <f t="shared" si="131"/>
        <v>0</v>
      </c>
      <c r="AA264" s="518">
        <f t="shared" si="131"/>
        <v>0</v>
      </c>
      <c r="AB264" s="518">
        <f t="shared" si="131"/>
        <v>0</v>
      </c>
      <c r="AC264" s="518">
        <f t="shared" si="131"/>
        <v>0</v>
      </c>
      <c r="AD264" s="518">
        <f t="shared" si="131"/>
        <v>0</v>
      </c>
      <c r="AE264" s="518">
        <f t="shared" si="131"/>
        <v>0</v>
      </c>
      <c r="AF264" s="518">
        <f t="shared" si="131"/>
        <v>0</v>
      </c>
      <c r="AG264" s="518">
        <f t="shared" si="131"/>
        <v>0</v>
      </c>
      <c r="AH264" s="518">
        <f t="shared" si="131"/>
        <v>0</v>
      </c>
      <c r="AI264" s="518">
        <f t="shared" si="131"/>
        <v>0</v>
      </c>
      <c r="AJ264" s="518">
        <f t="shared" si="131"/>
        <v>0</v>
      </c>
      <c r="AK264" s="518">
        <f t="shared" si="131"/>
        <v>0</v>
      </c>
      <c r="AL264" s="518">
        <f t="shared" si="131"/>
        <v>0</v>
      </c>
      <c r="AM264" s="518">
        <f t="shared" si="131"/>
        <v>0</v>
      </c>
      <c r="AN264" s="518">
        <f t="shared" si="131"/>
        <v>0</v>
      </c>
      <c r="AO264" s="518">
        <f t="shared" si="131"/>
        <v>0</v>
      </c>
      <c r="AP264" s="518">
        <f t="shared" si="131"/>
        <v>0</v>
      </c>
      <c r="AQ264" s="518">
        <f t="shared" si="131"/>
        <v>0</v>
      </c>
      <c r="AR264" s="518">
        <f t="shared" si="131"/>
        <v>0</v>
      </c>
      <c r="AS264" s="518">
        <f t="shared" si="131"/>
        <v>0</v>
      </c>
      <c r="AT264" s="518">
        <f t="shared" si="131"/>
        <v>0</v>
      </c>
      <c r="AU264" s="518">
        <f t="shared" si="131"/>
        <v>0</v>
      </c>
      <c r="AV264" s="518">
        <f t="shared" si="131"/>
        <v>0</v>
      </c>
      <c r="AW264" s="518">
        <f t="shared" si="131"/>
        <v>0</v>
      </c>
      <c r="AX264" s="518">
        <f t="shared" si="131"/>
        <v>0</v>
      </c>
      <c r="AY264" s="518">
        <f t="shared" si="131"/>
        <v>0</v>
      </c>
      <c r="AZ264" s="518">
        <f t="shared" si="131"/>
        <v>0</v>
      </c>
      <c r="BA264" s="518">
        <f t="shared" si="131"/>
        <v>0</v>
      </c>
      <c r="BB264" s="518">
        <f t="shared" si="131"/>
        <v>0</v>
      </c>
      <c r="BC264" s="518">
        <f t="shared" si="131"/>
        <v>0</v>
      </c>
      <c r="BD264" s="518">
        <f t="shared" si="131"/>
        <v>0</v>
      </c>
      <c r="BE264" s="518">
        <f t="shared" si="131"/>
        <v>0</v>
      </c>
      <c r="BF264" s="518">
        <f t="shared" si="131"/>
        <v>0</v>
      </c>
      <c r="BG264" s="518">
        <f t="shared" si="131"/>
        <v>0</v>
      </c>
      <c r="BH264" s="518">
        <f t="shared" si="131"/>
        <v>0</v>
      </c>
      <c r="BI264" s="518">
        <f t="shared" si="131"/>
        <v>0</v>
      </c>
      <c r="BJ264" s="518">
        <f t="shared" si="131"/>
        <v>0</v>
      </c>
      <c r="BK264" s="518">
        <f t="shared" si="131"/>
        <v>0</v>
      </c>
      <c r="BL264" s="518">
        <f t="shared" si="131"/>
        <v>0</v>
      </c>
      <c r="BM264" s="518">
        <f t="shared" si="131"/>
        <v>0</v>
      </c>
      <c r="BN264" s="518">
        <f t="shared" si="131"/>
        <v>0</v>
      </c>
      <c r="BO264" s="518">
        <f t="shared" si="131"/>
        <v>0</v>
      </c>
      <c r="BP264" s="518">
        <f t="shared" si="131"/>
        <v>0</v>
      </c>
      <c r="BQ264" s="518">
        <f t="shared" si="131"/>
        <v>0</v>
      </c>
      <c r="BR264" s="518">
        <f t="shared" si="131"/>
        <v>0</v>
      </c>
      <c r="BS264" s="518">
        <f t="shared" ref="BS264:CS264" si="132">BS40</f>
        <v>0</v>
      </c>
      <c r="BT264" s="518">
        <f t="shared" si="132"/>
        <v>0</v>
      </c>
      <c r="BU264" s="518">
        <f t="shared" si="132"/>
        <v>0</v>
      </c>
      <c r="BV264" s="518">
        <f t="shared" si="132"/>
        <v>0</v>
      </c>
      <c r="BW264" s="518">
        <f t="shared" si="132"/>
        <v>0</v>
      </c>
      <c r="BX264" s="518">
        <f t="shared" si="132"/>
        <v>0</v>
      </c>
      <c r="BY264" s="518">
        <f t="shared" si="132"/>
        <v>0</v>
      </c>
      <c r="BZ264" s="518">
        <f t="shared" si="132"/>
        <v>0</v>
      </c>
      <c r="CA264" s="518">
        <f t="shared" si="132"/>
        <v>0</v>
      </c>
      <c r="CB264" s="518">
        <f t="shared" si="132"/>
        <v>0</v>
      </c>
      <c r="CC264" s="518">
        <f t="shared" si="132"/>
        <v>0</v>
      </c>
      <c r="CD264" s="518">
        <f t="shared" si="132"/>
        <v>0</v>
      </c>
      <c r="CE264" s="518">
        <f t="shared" si="132"/>
        <v>0</v>
      </c>
      <c r="CF264" s="518">
        <f t="shared" si="132"/>
        <v>0</v>
      </c>
      <c r="CG264" s="518">
        <f t="shared" si="132"/>
        <v>0</v>
      </c>
      <c r="CH264" s="518">
        <f t="shared" si="132"/>
        <v>0</v>
      </c>
      <c r="CI264" s="518">
        <f t="shared" si="132"/>
        <v>0</v>
      </c>
      <c r="CJ264" s="518">
        <f t="shared" si="132"/>
        <v>0</v>
      </c>
      <c r="CK264" s="518">
        <f t="shared" si="132"/>
        <v>0</v>
      </c>
      <c r="CL264" s="518">
        <f t="shared" si="132"/>
        <v>0</v>
      </c>
      <c r="CM264" s="518">
        <f t="shared" si="132"/>
        <v>0</v>
      </c>
      <c r="CN264" s="518">
        <f t="shared" si="132"/>
        <v>0</v>
      </c>
      <c r="CO264" s="518">
        <f t="shared" si="132"/>
        <v>0</v>
      </c>
      <c r="CP264" s="518">
        <f t="shared" si="132"/>
        <v>0</v>
      </c>
      <c r="CQ264" s="518">
        <f t="shared" si="132"/>
        <v>0</v>
      </c>
      <c r="CR264" s="518">
        <f t="shared" si="132"/>
        <v>0</v>
      </c>
      <c r="CS264" s="518">
        <f t="shared" si="132"/>
        <v>0</v>
      </c>
      <c r="CT264" s="70"/>
    </row>
    <row r="265" spans="3:102" s="69" customFormat="1" ht="13" hidden="1" x14ac:dyDescent="0.3">
      <c r="C265" s="89" t="str">
        <f>C44</f>
        <v>C. Total operating and maintenance costs</v>
      </c>
      <c r="D265" s="71"/>
      <c r="E265" s="517">
        <f>G265+NPV(G.Asm!$F$76,H265:INDEX(H265:CS265,RP))</f>
        <v>0</v>
      </c>
      <c r="F265" s="517">
        <f t="shared" si="126"/>
        <v>0</v>
      </c>
      <c r="G265" s="518">
        <f t="shared" ref="G265:BR265" si="133">G44</f>
        <v>0</v>
      </c>
      <c r="H265" s="518">
        <f t="shared" si="133"/>
        <v>0</v>
      </c>
      <c r="I265" s="518">
        <f t="shared" si="133"/>
        <v>0</v>
      </c>
      <c r="J265" s="518">
        <f t="shared" si="133"/>
        <v>0</v>
      </c>
      <c r="K265" s="518">
        <f t="shared" si="133"/>
        <v>0</v>
      </c>
      <c r="L265" s="518">
        <f t="shared" si="133"/>
        <v>0</v>
      </c>
      <c r="M265" s="518">
        <f t="shared" si="133"/>
        <v>0</v>
      </c>
      <c r="N265" s="518">
        <f t="shared" si="133"/>
        <v>0</v>
      </c>
      <c r="O265" s="518">
        <f t="shared" si="133"/>
        <v>0</v>
      </c>
      <c r="P265" s="518">
        <f t="shared" si="133"/>
        <v>0</v>
      </c>
      <c r="Q265" s="518">
        <f t="shared" si="133"/>
        <v>0</v>
      </c>
      <c r="R265" s="518">
        <f t="shared" si="133"/>
        <v>0</v>
      </c>
      <c r="S265" s="518">
        <f t="shared" si="133"/>
        <v>0</v>
      </c>
      <c r="T265" s="518">
        <f t="shared" si="133"/>
        <v>0</v>
      </c>
      <c r="U265" s="518">
        <f t="shared" si="133"/>
        <v>0</v>
      </c>
      <c r="V265" s="518">
        <f t="shared" si="133"/>
        <v>0</v>
      </c>
      <c r="W265" s="518">
        <f t="shared" si="133"/>
        <v>0</v>
      </c>
      <c r="X265" s="518">
        <f t="shared" si="133"/>
        <v>0</v>
      </c>
      <c r="Y265" s="518">
        <f t="shared" si="133"/>
        <v>0</v>
      </c>
      <c r="Z265" s="518">
        <f t="shared" si="133"/>
        <v>0</v>
      </c>
      <c r="AA265" s="518">
        <f t="shared" si="133"/>
        <v>0</v>
      </c>
      <c r="AB265" s="518">
        <f t="shared" si="133"/>
        <v>0</v>
      </c>
      <c r="AC265" s="518">
        <f t="shared" si="133"/>
        <v>0</v>
      </c>
      <c r="AD265" s="518">
        <f t="shared" si="133"/>
        <v>0</v>
      </c>
      <c r="AE265" s="518">
        <f t="shared" si="133"/>
        <v>0</v>
      </c>
      <c r="AF265" s="518">
        <f t="shared" si="133"/>
        <v>0</v>
      </c>
      <c r="AG265" s="518">
        <f t="shared" si="133"/>
        <v>0</v>
      </c>
      <c r="AH265" s="518">
        <f t="shared" si="133"/>
        <v>0</v>
      </c>
      <c r="AI265" s="518">
        <f t="shared" si="133"/>
        <v>0</v>
      </c>
      <c r="AJ265" s="518">
        <f t="shared" si="133"/>
        <v>0</v>
      </c>
      <c r="AK265" s="518">
        <f t="shared" si="133"/>
        <v>0</v>
      </c>
      <c r="AL265" s="518">
        <f t="shared" si="133"/>
        <v>0</v>
      </c>
      <c r="AM265" s="518">
        <f t="shared" si="133"/>
        <v>0</v>
      </c>
      <c r="AN265" s="518">
        <f t="shared" si="133"/>
        <v>0</v>
      </c>
      <c r="AO265" s="518">
        <f t="shared" si="133"/>
        <v>0</v>
      </c>
      <c r="AP265" s="518">
        <f t="shared" si="133"/>
        <v>0</v>
      </c>
      <c r="AQ265" s="518">
        <f t="shared" si="133"/>
        <v>0</v>
      </c>
      <c r="AR265" s="518">
        <f t="shared" si="133"/>
        <v>0</v>
      </c>
      <c r="AS265" s="518">
        <f t="shared" si="133"/>
        <v>0</v>
      </c>
      <c r="AT265" s="518">
        <f t="shared" si="133"/>
        <v>0</v>
      </c>
      <c r="AU265" s="518">
        <f t="shared" si="133"/>
        <v>0</v>
      </c>
      <c r="AV265" s="518">
        <f t="shared" si="133"/>
        <v>0</v>
      </c>
      <c r="AW265" s="518">
        <f t="shared" si="133"/>
        <v>0</v>
      </c>
      <c r="AX265" s="518">
        <f t="shared" si="133"/>
        <v>0</v>
      </c>
      <c r="AY265" s="518">
        <f t="shared" si="133"/>
        <v>0</v>
      </c>
      <c r="AZ265" s="518">
        <f t="shared" si="133"/>
        <v>0</v>
      </c>
      <c r="BA265" s="518">
        <f t="shared" si="133"/>
        <v>0</v>
      </c>
      <c r="BB265" s="518">
        <f t="shared" si="133"/>
        <v>0</v>
      </c>
      <c r="BC265" s="518">
        <f t="shared" si="133"/>
        <v>0</v>
      </c>
      <c r="BD265" s="518">
        <f t="shared" si="133"/>
        <v>0</v>
      </c>
      <c r="BE265" s="518">
        <f t="shared" si="133"/>
        <v>0</v>
      </c>
      <c r="BF265" s="518">
        <f t="shared" si="133"/>
        <v>0</v>
      </c>
      <c r="BG265" s="518">
        <f t="shared" si="133"/>
        <v>0</v>
      </c>
      <c r="BH265" s="518">
        <f t="shared" si="133"/>
        <v>0</v>
      </c>
      <c r="BI265" s="518">
        <f t="shared" si="133"/>
        <v>0</v>
      </c>
      <c r="BJ265" s="518">
        <f t="shared" si="133"/>
        <v>0</v>
      </c>
      <c r="BK265" s="518">
        <f t="shared" si="133"/>
        <v>0</v>
      </c>
      <c r="BL265" s="518">
        <f t="shared" si="133"/>
        <v>0</v>
      </c>
      <c r="BM265" s="518">
        <f t="shared" si="133"/>
        <v>0</v>
      </c>
      <c r="BN265" s="518">
        <f t="shared" si="133"/>
        <v>0</v>
      </c>
      <c r="BO265" s="518">
        <f t="shared" si="133"/>
        <v>0</v>
      </c>
      <c r="BP265" s="518">
        <f t="shared" si="133"/>
        <v>0</v>
      </c>
      <c r="BQ265" s="518">
        <f t="shared" si="133"/>
        <v>0</v>
      </c>
      <c r="BR265" s="518">
        <f t="shared" si="133"/>
        <v>0</v>
      </c>
      <c r="BS265" s="518">
        <f t="shared" ref="BS265:CS265" si="134">BS44</f>
        <v>0</v>
      </c>
      <c r="BT265" s="518">
        <f t="shared" si="134"/>
        <v>0</v>
      </c>
      <c r="BU265" s="518">
        <f t="shared" si="134"/>
        <v>0</v>
      </c>
      <c r="BV265" s="518">
        <f t="shared" si="134"/>
        <v>0</v>
      </c>
      <c r="BW265" s="518">
        <f t="shared" si="134"/>
        <v>0</v>
      </c>
      <c r="BX265" s="518">
        <f t="shared" si="134"/>
        <v>0</v>
      </c>
      <c r="BY265" s="518">
        <f t="shared" si="134"/>
        <v>0</v>
      </c>
      <c r="BZ265" s="518">
        <f t="shared" si="134"/>
        <v>0</v>
      </c>
      <c r="CA265" s="518">
        <f t="shared" si="134"/>
        <v>0</v>
      </c>
      <c r="CB265" s="518">
        <f t="shared" si="134"/>
        <v>0</v>
      </c>
      <c r="CC265" s="518">
        <f t="shared" si="134"/>
        <v>0</v>
      </c>
      <c r="CD265" s="518">
        <f t="shared" si="134"/>
        <v>0</v>
      </c>
      <c r="CE265" s="518">
        <f t="shared" si="134"/>
        <v>0</v>
      </c>
      <c r="CF265" s="518">
        <f t="shared" si="134"/>
        <v>0</v>
      </c>
      <c r="CG265" s="518">
        <f t="shared" si="134"/>
        <v>0</v>
      </c>
      <c r="CH265" s="518">
        <f t="shared" si="134"/>
        <v>0</v>
      </c>
      <c r="CI265" s="518">
        <f t="shared" si="134"/>
        <v>0</v>
      </c>
      <c r="CJ265" s="518">
        <f t="shared" si="134"/>
        <v>0</v>
      </c>
      <c r="CK265" s="518">
        <f t="shared" si="134"/>
        <v>0</v>
      </c>
      <c r="CL265" s="518">
        <f t="shared" si="134"/>
        <v>0</v>
      </c>
      <c r="CM265" s="518">
        <f t="shared" si="134"/>
        <v>0</v>
      </c>
      <c r="CN265" s="518">
        <f t="shared" si="134"/>
        <v>0</v>
      </c>
      <c r="CO265" s="518">
        <f t="shared" si="134"/>
        <v>0</v>
      </c>
      <c r="CP265" s="518">
        <f t="shared" si="134"/>
        <v>0</v>
      </c>
      <c r="CQ265" s="518">
        <f t="shared" si="134"/>
        <v>0</v>
      </c>
      <c r="CR265" s="518">
        <f t="shared" si="134"/>
        <v>0</v>
      </c>
      <c r="CS265" s="518">
        <f t="shared" si="134"/>
        <v>0</v>
      </c>
      <c r="CT265" s="70"/>
    </row>
    <row r="266" spans="3:102" s="69" customFormat="1" ht="13" hidden="1" x14ac:dyDescent="0.3">
      <c r="C266" s="89" t="str">
        <f>C71</f>
        <v>F. Total revenues</v>
      </c>
      <c r="D266" s="71"/>
      <c r="E266" s="517">
        <f>G266+NPV(G.Asm!$F$76,H266:INDEX(H266:CS266,RP))</f>
        <v>0</v>
      </c>
      <c r="F266" s="517">
        <f t="shared" si="126"/>
        <v>0</v>
      </c>
      <c r="G266" s="518">
        <f t="shared" ref="G266:BR266" si="135">G71</f>
        <v>0</v>
      </c>
      <c r="H266" s="518">
        <f t="shared" si="135"/>
        <v>0</v>
      </c>
      <c r="I266" s="518">
        <f t="shared" si="135"/>
        <v>0</v>
      </c>
      <c r="J266" s="518">
        <f t="shared" si="135"/>
        <v>0</v>
      </c>
      <c r="K266" s="518">
        <f t="shared" si="135"/>
        <v>0</v>
      </c>
      <c r="L266" s="518">
        <f t="shared" si="135"/>
        <v>0</v>
      </c>
      <c r="M266" s="518">
        <f t="shared" si="135"/>
        <v>0</v>
      </c>
      <c r="N266" s="518">
        <f t="shared" si="135"/>
        <v>0</v>
      </c>
      <c r="O266" s="518">
        <f t="shared" si="135"/>
        <v>0</v>
      </c>
      <c r="P266" s="518">
        <f t="shared" si="135"/>
        <v>0</v>
      </c>
      <c r="Q266" s="518">
        <f t="shared" si="135"/>
        <v>0</v>
      </c>
      <c r="R266" s="518">
        <f t="shared" si="135"/>
        <v>0</v>
      </c>
      <c r="S266" s="518">
        <f t="shared" si="135"/>
        <v>0</v>
      </c>
      <c r="T266" s="518">
        <f t="shared" si="135"/>
        <v>0</v>
      </c>
      <c r="U266" s="518">
        <f t="shared" si="135"/>
        <v>0</v>
      </c>
      <c r="V266" s="518">
        <f t="shared" si="135"/>
        <v>0</v>
      </c>
      <c r="W266" s="518">
        <f t="shared" si="135"/>
        <v>0</v>
      </c>
      <c r="X266" s="518">
        <f t="shared" si="135"/>
        <v>0</v>
      </c>
      <c r="Y266" s="518">
        <f t="shared" si="135"/>
        <v>0</v>
      </c>
      <c r="Z266" s="518">
        <f t="shared" si="135"/>
        <v>0</v>
      </c>
      <c r="AA266" s="518">
        <f t="shared" si="135"/>
        <v>0</v>
      </c>
      <c r="AB266" s="518">
        <f t="shared" si="135"/>
        <v>0</v>
      </c>
      <c r="AC266" s="518">
        <f t="shared" si="135"/>
        <v>0</v>
      </c>
      <c r="AD266" s="518">
        <f t="shared" si="135"/>
        <v>0</v>
      </c>
      <c r="AE266" s="518">
        <f t="shared" si="135"/>
        <v>0</v>
      </c>
      <c r="AF266" s="518">
        <f t="shared" si="135"/>
        <v>0</v>
      </c>
      <c r="AG266" s="518">
        <f t="shared" si="135"/>
        <v>0</v>
      </c>
      <c r="AH266" s="518">
        <f t="shared" si="135"/>
        <v>0</v>
      </c>
      <c r="AI266" s="518">
        <f t="shared" si="135"/>
        <v>0</v>
      </c>
      <c r="AJ266" s="518">
        <f t="shared" si="135"/>
        <v>0</v>
      </c>
      <c r="AK266" s="518">
        <f t="shared" si="135"/>
        <v>0</v>
      </c>
      <c r="AL266" s="518">
        <f t="shared" si="135"/>
        <v>0</v>
      </c>
      <c r="AM266" s="518">
        <f t="shared" si="135"/>
        <v>0</v>
      </c>
      <c r="AN266" s="518">
        <f t="shared" si="135"/>
        <v>0</v>
      </c>
      <c r="AO266" s="518">
        <f t="shared" si="135"/>
        <v>0</v>
      </c>
      <c r="AP266" s="518">
        <f t="shared" si="135"/>
        <v>0</v>
      </c>
      <c r="AQ266" s="518">
        <f t="shared" si="135"/>
        <v>0</v>
      </c>
      <c r="AR266" s="518">
        <f t="shared" si="135"/>
        <v>0</v>
      </c>
      <c r="AS266" s="518">
        <f t="shared" si="135"/>
        <v>0</v>
      </c>
      <c r="AT266" s="518">
        <f t="shared" si="135"/>
        <v>0</v>
      </c>
      <c r="AU266" s="518">
        <f t="shared" si="135"/>
        <v>0</v>
      </c>
      <c r="AV266" s="518">
        <f t="shared" si="135"/>
        <v>0</v>
      </c>
      <c r="AW266" s="518">
        <f t="shared" si="135"/>
        <v>0</v>
      </c>
      <c r="AX266" s="518">
        <f t="shared" si="135"/>
        <v>0</v>
      </c>
      <c r="AY266" s="518">
        <f t="shared" si="135"/>
        <v>0</v>
      </c>
      <c r="AZ266" s="518">
        <f t="shared" si="135"/>
        <v>0</v>
      </c>
      <c r="BA266" s="518">
        <f t="shared" si="135"/>
        <v>0</v>
      </c>
      <c r="BB266" s="518">
        <f t="shared" si="135"/>
        <v>0</v>
      </c>
      <c r="BC266" s="518">
        <f t="shared" si="135"/>
        <v>0</v>
      </c>
      <c r="BD266" s="518">
        <f t="shared" si="135"/>
        <v>0</v>
      </c>
      <c r="BE266" s="518">
        <f t="shared" si="135"/>
        <v>0</v>
      </c>
      <c r="BF266" s="518">
        <f t="shared" si="135"/>
        <v>0</v>
      </c>
      <c r="BG266" s="518">
        <f t="shared" si="135"/>
        <v>0</v>
      </c>
      <c r="BH266" s="518">
        <f t="shared" si="135"/>
        <v>0</v>
      </c>
      <c r="BI266" s="518">
        <f t="shared" si="135"/>
        <v>0</v>
      </c>
      <c r="BJ266" s="518">
        <f t="shared" si="135"/>
        <v>0</v>
      </c>
      <c r="BK266" s="518">
        <f t="shared" si="135"/>
        <v>0</v>
      </c>
      <c r="BL266" s="518">
        <f t="shared" si="135"/>
        <v>0</v>
      </c>
      <c r="BM266" s="518">
        <f t="shared" si="135"/>
        <v>0</v>
      </c>
      <c r="BN266" s="518">
        <f t="shared" si="135"/>
        <v>0</v>
      </c>
      <c r="BO266" s="518">
        <f t="shared" si="135"/>
        <v>0</v>
      </c>
      <c r="BP266" s="518">
        <f t="shared" si="135"/>
        <v>0</v>
      </c>
      <c r="BQ266" s="518">
        <f t="shared" si="135"/>
        <v>0</v>
      </c>
      <c r="BR266" s="518">
        <f t="shared" si="135"/>
        <v>0</v>
      </c>
      <c r="BS266" s="518">
        <f t="shared" ref="BS266:CS266" si="136">BS71</f>
        <v>0</v>
      </c>
      <c r="BT266" s="518">
        <f t="shared" si="136"/>
        <v>0</v>
      </c>
      <c r="BU266" s="518">
        <f t="shared" si="136"/>
        <v>0</v>
      </c>
      <c r="BV266" s="518">
        <f t="shared" si="136"/>
        <v>0</v>
      </c>
      <c r="BW266" s="518">
        <f t="shared" si="136"/>
        <v>0</v>
      </c>
      <c r="BX266" s="518">
        <f t="shared" si="136"/>
        <v>0</v>
      </c>
      <c r="BY266" s="518">
        <f t="shared" si="136"/>
        <v>0</v>
      </c>
      <c r="BZ266" s="518">
        <f t="shared" si="136"/>
        <v>0</v>
      </c>
      <c r="CA266" s="518">
        <f t="shared" si="136"/>
        <v>0</v>
      </c>
      <c r="CB266" s="518">
        <f t="shared" si="136"/>
        <v>0</v>
      </c>
      <c r="CC266" s="518">
        <f t="shared" si="136"/>
        <v>0</v>
      </c>
      <c r="CD266" s="518">
        <f t="shared" si="136"/>
        <v>0</v>
      </c>
      <c r="CE266" s="518">
        <f t="shared" si="136"/>
        <v>0</v>
      </c>
      <c r="CF266" s="518">
        <f t="shared" si="136"/>
        <v>0</v>
      </c>
      <c r="CG266" s="518">
        <f t="shared" si="136"/>
        <v>0</v>
      </c>
      <c r="CH266" s="518">
        <f t="shared" si="136"/>
        <v>0</v>
      </c>
      <c r="CI266" s="518">
        <f t="shared" si="136"/>
        <v>0</v>
      </c>
      <c r="CJ266" s="518">
        <f t="shared" si="136"/>
        <v>0</v>
      </c>
      <c r="CK266" s="518">
        <f t="shared" si="136"/>
        <v>0</v>
      </c>
      <c r="CL266" s="518">
        <f t="shared" si="136"/>
        <v>0</v>
      </c>
      <c r="CM266" s="518">
        <f t="shared" si="136"/>
        <v>0</v>
      </c>
      <c r="CN266" s="518">
        <f t="shared" si="136"/>
        <v>0</v>
      </c>
      <c r="CO266" s="518">
        <f t="shared" si="136"/>
        <v>0</v>
      </c>
      <c r="CP266" s="518">
        <f t="shared" si="136"/>
        <v>0</v>
      </c>
      <c r="CQ266" s="518">
        <f t="shared" si="136"/>
        <v>0</v>
      </c>
      <c r="CR266" s="518">
        <f t="shared" si="136"/>
        <v>0</v>
      </c>
      <c r="CS266" s="518">
        <f t="shared" si="136"/>
        <v>0</v>
      </c>
      <c r="CT266" s="70"/>
    </row>
    <row r="267" spans="3:102" s="69" customFormat="1" ht="13" hidden="1" x14ac:dyDescent="0.3">
      <c r="C267" s="89" t="str">
        <f>"VAT of "&amp;C10</f>
        <v>VAT of A.1. Total Initial investment costs</v>
      </c>
      <c r="D267" s="71"/>
      <c r="E267" s="517">
        <f>G267+NPV(G.Asm!$F$76,H267:INDEX(H267:CS267,RP))</f>
        <v>0</v>
      </c>
      <c r="F267" s="517">
        <f t="shared" si="126"/>
        <v>0</v>
      </c>
      <c r="G267" s="518">
        <f>G10*G.Asm!$F$38*G$152</f>
        <v>0</v>
      </c>
      <c r="H267" s="518">
        <f>H10*G.Asm!$F$38*H$152</f>
        <v>0</v>
      </c>
      <c r="I267" s="518">
        <f>I10*G.Asm!$F$38*I$152</f>
        <v>0</v>
      </c>
      <c r="J267" s="518">
        <f>J10*G.Asm!$F$38*J$152</f>
        <v>0</v>
      </c>
      <c r="K267" s="518">
        <f>K10*G.Asm!$F$38*K$152</f>
        <v>0</v>
      </c>
      <c r="L267" s="518">
        <f>L10*G.Asm!$F$38*L$152</f>
        <v>0</v>
      </c>
      <c r="M267" s="518">
        <f>M10*G.Asm!$F$38*M$152</f>
        <v>0</v>
      </c>
      <c r="N267" s="518">
        <f>N10*G.Asm!$F$38*N$152</f>
        <v>0</v>
      </c>
      <c r="O267" s="518">
        <f>O10*G.Asm!$F$38*O$152</f>
        <v>0</v>
      </c>
      <c r="P267" s="518">
        <f>P10*G.Asm!$F$38*P$152</f>
        <v>0</v>
      </c>
      <c r="Q267" s="518">
        <f>Q10*G.Asm!$F$38*Q$152</f>
        <v>0</v>
      </c>
      <c r="R267" s="518">
        <f>R10*G.Asm!$F$38*R$152</f>
        <v>0</v>
      </c>
      <c r="S267" s="518">
        <f>S10*G.Asm!$F$38*S$152</f>
        <v>0</v>
      </c>
      <c r="T267" s="518">
        <f>T10*G.Asm!$F$38*T$152</f>
        <v>0</v>
      </c>
      <c r="U267" s="518">
        <f>U10*G.Asm!$F$38*U$152</f>
        <v>0</v>
      </c>
      <c r="V267" s="518">
        <f>V10*G.Asm!$F$38*V$152</f>
        <v>0</v>
      </c>
      <c r="W267" s="518">
        <f>W10*G.Asm!$F$38*W$152</f>
        <v>0</v>
      </c>
      <c r="X267" s="518">
        <f>X10*G.Asm!$F$38*X$152</f>
        <v>0</v>
      </c>
      <c r="Y267" s="518">
        <f>Y10*G.Asm!$F$38*Y$152</f>
        <v>0</v>
      </c>
      <c r="Z267" s="518">
        <f>Z10*G.Asm!$F$38*Z$152</f>
        <v>0</v>
      </c>
      <c r="AA267" s="518">
        <f>AA10*G.Asm!$F$38*AA$152</f>
        <v>0</v>
      </c>
      <c r="AB267" s="518">
        <f>AB10*G.Asm!$F$38*AB$152</f>
        <v>0</v>
      </c>
      <c r="AC267" s="518">
        <f>AC10*G.Asm!$F$38*AC$152</f>
        <v>0</v>
      </c>
      <c r="AD267" s="518">
        <f>AD10*G.Asm!$F$38*AD$152</f>
        <v>0</v>
      </c>
      <c r="AE267" s="518">
        <f>AE10*G.Asm!$F$38*AE$152</f>
        <v>0</v>
      </c>
      <c r="AF267" s="518">
        <f>AF10*G.Asm!$F$38*AF$152</f>
        <v>0</v>
      </c>
      <c r="AG267" s="518">
        <f>AG10*G.Asm!$F$38*AG$152</f>
        <v>0</v>
      </c>
      <c r="AH267" s="518">
        <f>AH10*G.Asm!$F$38*AH$152</f>
        <v>0</v>
      </c>
      <c r="AI267" s="518">
        <f>AI10*G.Asm!$F$38*AI$152</f>
        <v>0</v>
      </c>
      <c r="AJ267" s="518">
        <f>AJ10*G.Asm!$F$38*AJ$152</f>
        <v>0</v>
      </c>
      <c r="AK267" s="518">
        <f>AK10*G.Asm!$F$38*AK$152</f>
        <v>0</v>
      </c>
      <c r="AL267" s="518">
        <f>AL10*G.Asm!$F$38*AL$152</f>
        <v>0</v>
      </c>
      <c r="AM267" s="518">
        <f>AM10*G.Asm!$F$38*AM$152</f>
        <v>0</v>
      </c>
      <c r="AN267" s="518">
        <f>AN10*G.Asm!$F$38*AN$152</f>
        <v>0</v>
      </c>
      <c r="AO267" s="518">
        <f>AO10*G.Asm!$F$38*AO$152</f>
        <v>0</v>
      </c>
      <c r="AP267" s="518">
        <f>AP10*G.Asm!$F$38*AP$152</f>
        <v>0</v>
      </c>
      <c r="AQ267" s="518">
        <f>AQ10*G.Asm!$F$38*AQ$152</f>
        <v>0</v>
      </c>
      <c r="AR267" s="518">
        <f>AR10*G.Asm!$F$38*AR$152</f>
        <v>0</v>
      </c>
      <c r="AS267" s="518">
        <f>AS10*G.Asm!$F$38*AS$152</f>
        <v>0</v>
      </c>
      <c r="AT267" s="518">
        <f>AT10*G.Asm!$F$38*AT$152</f>
        <v>0</v>
      </c>
      <c r="AU267" s="518">
        <f>AU10*G.Asm!$F$38*AU$152</f>
        <v>0</v>
      </c>
      <c r="AV267" s="518">
        <f>AV10*G.Asm!$F$38*AV$152</f>
        <v>0</v>
      </c>
      <c r="AW267" s="518">
        <f>AW10*G.Asm!$F$38*AW$152</f>
        <v>0</v>
      </c>
      <c r="AX267" s="518">
        <f>AX10*G.Asm!$F$38*AX$152</f>
        <v>0</v>
      </c>
      <c r="AY267" s="518">
        <f>AY10*G.Asm!$F$38*AY$152</f>
        <v>0</v>
      </c>
      <c r="AZ267" s="518">
        <f>AZ10*G.Asm!$F$38*AZ$152</f>
        <v>0</v>
      </c>
      <c r="BA267" s="518">
        <f>BA10*G.Asm!$F$38*BA$152</f>
        <v>0</v>
      </c>
      <c r="BB267" s="518">
        <f>BB10*G.Asm!$F$38*BB$152</f>
        <v>0</v>
      </c>
      <c r="BC267" s="518">
        <f>BC10*G.Asm!$F$38*BC$152</f>
        <v>0</v>
      </c>
      <c r="BD267" s="518">
        <f>BD10*G.Asm!$F$38*BD$152</f>
        <v>0</v>
      </c>
      <c r="BE267" s="518">
        <f>BE10*G.Asm!$F$38*BE$152</f>
        <v>0</v>
      </c>
      <c r="BF267" s="518">
        <f>BF10*G.Asm!$F$38*BF$152</f>
        <v>0</v>
      </c>
      <c r="BG267" s="518">
        <f>BG10*G.Asm!$F$38*BG$152</f>
        <v>0</v>
      </c>
      <c r="BH267" s="518">
        <f>BH10*G.Asm!$F$38*BH$152</f>
        <v>0</v>
      </c>
      <c r="BI267" s="518">
        <f>BI10*G.Asm!$F$38*BI$152</f>
        <v>0</v>
      </c>
      <c r="BJ267" s="518">
        <f>BJ10*G.Asm!$F$38*BJ$152</f>
        <v>0</v>
      </c>
      <c r="BK267" s="518">
        <f>BK10*G.Asm!$F$38*BK$152</f>
        <v>0</v>
      </c>
      <c r="BL267" s="518">
        <f>BL10*G.Asm!$F$38*BL$152</f>
        <v>0</v>
      </c>
      <c r="BM267" s="518">
        <f>BM10*G.Asm!$F$38*BM$152</f>
        <v>0</v>
      </c>
      <c r="BN267" s="518">
        <f>BN10*G.Asm!$F$38*BN$152</f>
        <v>0</v>
      </c>
      <c r="BO267" s="518">
        <f>BO10*G.Asm!$F$38*BO$152</f>
        <v>0</v>
      </c>
      <c r="BP267" s="518">
        <f>BP10*G.Asm!$F$38*BP$152</f>
        <v>0</v>
      </c>
      <c r="BQ267" s="518">
        <f>BQ10*G.Asm!$F$38*BQ$152</f>
        <v>0</v>
      </c>
      <c r="BR267" s="518">
        <f>BR10*G.Asm!$F$38*BR$152</f>
        <v>0</v>
      </c>
      <c r="BS267" s="518">
        <f>BS10*G.Asm!$F$38*BS$152</f>
        <v>0</v>
      </c>
      <c r="BT267" s="518">
        <f>BT10*G.Asm!$F$38*BT$152</f>
        <v>0</v>
      </c>
      <c r="BU267" s="518">
        <f>BU10*G.Asm!$F$38*BU$152</f>
        <v>0</v>
      </c>
      <c r="BV267" s="518">
        <f>BV10*G.Asm!$F$38*BV$152</f>
        <v>0</v>
      </c>
      <c r="BW267" s="518">
        <f>BW10*G.Asm!$F$38*BW$152</f>
        <v>0</v>
      </c>
      <c r="BX267" s="518">
        <f>BX10*G.Asm!$F$38*BX$152</f>
        <v>0</v>
      </c>
      <c r="BY267" s="518">
        <f>BY10*G.Asm!$F$38*BY$152</f>
        <v>0</v>
      </c>
      <c r="BZ267" s="518">
        <f>BZ10*G.Asm!$F$38*BZ$152</f>
        <v>0</v>
      </c>
      <c r="CA267" s="518">
        <f>CA10*G.Asm!$F$38*CA$152</f>
        <v>0</v>
      </c>
      <c r="CB267" s="518">
        <f>CB10*G.Asm!$F$38*CB$152</f>
        <v>0</v>
      </c>
      <c r="CC267" s="518">
        <f>CC10*G.Asm!$F$38*CC$152</f>
        <v>0</v>
      </c>
      <c r="CD267" s="518">
        <f>CD10*G.Asm!$F$38*CD$152</f>
        <v>0</v>
      </c>
      <c r="CE267" s="518">
        <f>CE10*G.Asm!$F$38*CE$152</f>
        <v>0</v>
      </c>
      <c r="CF267" s="518">
        <f>CF10*G.Asm!$F$38*CF$152</f>
        <v>0</v>
      </c>
      <c r="CG267" s="518">
        <f>CG10*G.Asm!$F$38*CG$152</f>
        <v>0</v>
      </c>
      <c r="CH267" s="518">
        <f>CH10*G.Asm!$F$38*CH$152</f>
        <v>0</v>
      </c>
      <c r="CI267" s="518">
        <f>CI10*G.Asm!$F$38*CI$152</f>
        <v>0</v>
      </c>
      <c r="CJ267" s="518">
        <f>CJ10*G.Asm!$F$38*CJ$152</f>
        <v>0</v>
      </c>
      <c r="CK267" s="518">
        <f>CK10*G.Asm!$F$38*CK$152</f>
        <v>0</v>
      </c>
      <c r="CL267" s="518">
        <f>CL10*G.Asm!$F$38*CL$152</f>
        <v>0</v>
      </c>
      <c r="CM267" s="518">
        <f>CM10*G.Asm!$F$38*CM$152</f>
        <v>0</v>
      </c>
      <c r="CN267" s="518">
        <f>CN10*G.Asm!$F$38*CN$152</f>
        <v>0</v>
      </c>
      <c r="CO267" s="518">
        <f>CO10*G.Asm!$F$38*CO$152</f>
        <v>0</v>
      </c>
      <c r="CP267" s="518">
        <f>CP10*G.Asm!$F$38*CP$152</f>
        <v>0</v>
      </c>
      <c r="CQ267" s="518">
        <f>CQ10*G.Asm!$F$38*CQ$152</f>
        <v>0</v>
      </c>
      <c r="CR267" s="518">
        <f>CR10*G.Asm!$F$38*CR$152</f>
        <v>0</v>
      </c>
      <c r="CS267" s="518">
        <f>CS10*G.Asm!$F$38*CS$152</f>
        <v>0</v>
      </c>
      <c r="CT267" s="70"/>
    </row>
    <row r="268" spans="3:102" s="69" customFormat="1" ht="13" hidden="1" x14ac:dyDescent="0.3">
      <c r="C268" s="89" t="str">
        <f>"VAT of "&amp;C26</f>
        <v>VAT of A.2. Total replacement costs (reinvestment costs)</v>
      </c>
      <c r="D268" s="71"/>
      <c r="E268" s="517">
        <f>G268+NPV(G.Asm!$F$76,H268:INDEX(H268:CS268,RP))</f>
        <v>0</v>
      </c>
      <c r="F268" s="517">
        <f t="shared" si="126"/>
        <v>0</v>
      </c>
      <c r="G268" s="518">
        <f>G26*G.Asm!$F$38*G$152</f>
        <v>0</v>
      </c>
      <c r="H268" s="518">
        <f>H26*G.Asm!$F$38*H$152</f>
        <v>0</v>
      </c>
      <c r="I268" s="518">
        <f>I26*G.Asm!$F$38*I$152</f>
        <v>0</v>
      </c>
      <c r="J268" s="518">
        <f>J26*G.Asm!$F$38*J$152</f>
        <v>0</v>
      </c>
      <c r="K268" s="518">
        <f>K26*G.Asm!$F$38*K$152</f>
        <v>0</v>
      </c>
      <c r="L268" s="518">
        <f>L26*G.Asm!$F$38*L$152</f>
        <v>0</v>
      </c>
      <c r="M268" s="518">
        <f>M26*G.Asm!$F$38*M$152</f>
        <v>0</v>
      </c>
      <c r="N268" s="518">
        <f>N26*G.Asm!$F$38*N$152</f>
        <v>0</v>
      </c>
      <c r="O268" s="518">
        <f>O26*G.Asm!$F$38*O$152</f>
        <v>0</v>
      </c>
      <c r="P268" s="518">
        <f>P26*G.Asm!$F$38*P$152</f>
        <v>0</v>
      </c>
      <c r="Q268" s="518">
        <f>Q26*G.Asm!$F$38*Q$152</f>
        <v>0</v>
      </c>
      <c r="R268" s="518">
        <f>R26*G.Asm!$F$38*R$152</f>
        <v>0</v>
      </c>
      <c r="S268" s="518">
        <f>S26*G.Asm!$F$38*S$152</f>
        <v>0</v>
      </c>
      <c r="T268" s="518">
        <f>T26*G.Asm!$F$38*T$152</f>
        <v>0</v>
      </c>
      <c r="U268" s="518">
        <f>U26*G.Asm!$F$38*U$152</f>
        <v>0</v>
      </c>
      <c r="V268" s="518">
        <f>V26*G.Asm!$F$38*V$152</f>
        <v>0</v>
      </c>
      <c r="W268" s="518">
        <f>W26*G.Asm!$F$38*W$152</f>
        <v>0</v>
      </c>
      <c r="X268" s="518">
        <f>X26*G.Asm!$F$38*X$152</f>
        <v>0</v>
      </c>
      <c r="Y268" s="518">
        <f>Y26*G.Asm!$F$38*Y$152</f>
        <v>0</v>
      </c>
      <c r="Z268" s="518">
        <f>Z26*G.Asm!$F$38*Z$152</f>
        <v>0</v>
      </c>
      <c r="AA268" s="518">
        <f>AA26*G.Asm!$F$38*AA$152</f>
        <v>0</v>
      </c>
      <c r="AB268" s="518">
        <f>AB26*G.Asm!$F$38*AB$152</f>
        <v>0</v>
      </c>
      <c r="AC268" s="518">
        <f>AC26*G.Asm!$F$38*AC$152</f>
        <v>0</v>
      </c>
      <c r="AD268" s="518">
        <f>AD26*G.Asm!$F$38*AD$152</f>
        <v>0</v>
      </c>
      <c r="AE268" s="518">
        <f>AE26*G.Asm!$F$38*AE$152</f>
        <v>0</v>
      </c>
      <c r="AF268" s="518">
        <f>AF26*G.Asm!$F$38*AF$152</f>
        <v>0</v>
      </c>
      <c r="AG268" s="518">
        <f>AG26*G.Asm!$F$38*AG$152</f>
        <v>0</v>
      </c>
      <c r="AH268" s="518">
        <f>AH26*G.Asm!$F$38*AH$152</f>
        <v>0</v>
      </c>
      <c r="AI268" s="518">
        <f>AI26*G.Asm!$F$38*AI$152</f>
        <v>0</v>
      </c>
      <c r="AJ268" s="518">
        <f>AJ26*G.Asm!$F$38*AJ$152</f>
        <v>0</v>
      </c>
      <c r="AK268" s="518">
        <f>AK26*G.Asm!$F$38*AK$152</f>
        <v>0</v>
      </c>
      <c r="AL268" s="518">
        <f>AL26*G.Asm!$F$38*AL$152</f>
        <v>0</v>
      </c>
      <c r="AM268" s="518">
        <f>AM26*G.Asm!$F$38*AM$152</f>
        <v>0</v>
      </c>
      <c r="AN268" s="518">
        <f>AN26*G.Asm!$F$38*AN$152</f>
        <v>0</v>
      </c>
      <c r="AO268" s="518">
        <f>AO26*G.Asm!$F$38*AO$152</f>
        <v>0</v>
      </c>
      <c r="AP268" s="518">
        <f>AP26*G.Asm!$F$38*AP$152</f>
        <v>0</v>
      </c>
      <c r="AQ268" s="518">
        <f>AQ26*G.Asm!$F$38*AQ$152</f>
        <v>0</v>
      </c>
      <c r="AR268" s="518">
        <f>AR26*G.Asm!$F$38*AR$152</f>
        <v>0</v>
      </c>
      <c r="AS268" s="518">
        <f>AS26*G.Asm!$F$38*AS$152</f>
        <v>0</v>
      </c>
      <c r="AT268" s="518">
        <f>AT26*G.Asm!$F$38*AT$152</f>
        <v>0</v>
      </c>
      <c r="AU268" s="518">
        <f>AU26*G.Asm!$F$38*AU$152</f>
        <v>0</v>
      </c>
      <c r="AV268" s="518">
        <f>AV26*G.Asm!$F$38*AV$152</f>
        <v>0</v>
      </c>
      <c r="AW268" s="518">
        <f>AW26*G.Asm!$F$38*AW$152</f>
        <v>0</v>
      </c>
      <c r="AX268" s="518">
        <f>AX26*G.Asm!$F$38*AX$152</f>
        <v>0</v>
      </c>
      <c r="AY268" s="518">
        <f>AY26*G.Asm!$F$38*AY$152</f>
        <v>0</v>
      </c>
      <c r="AZ268" s="518">
        <f>AZ26*G.Asm!$F$38*AZ$152</f>
        <v>0</v>
      </c>
      <c r="BA268" s="518">
        <f>BA26*G.Asm!$F$38*BA$152</f>
        <v>0</v>
      </c>
      <c r="BB268" s="518">
        <f>BB26*G.Asm!$F$38*BB$152</f>
        <v>0</v>
      </c>
      <c r="BC268" s="518">
        <f>BC26*G.Asm!$F$38*BC$152</f>
        <v>0</v>
      </c>
      <c r="BD268" s="518">
        <f>BD26*G.Asm!$F$38*BD$152</f>
        <v>0</v>
      </c>
      <c r="BE268" s="518">
        <f>BE26*G.Asm!$F$38*BE$152</f>
        <v>0</v>
      </c>
      <c r="BF268" s="518">
        <f>BF26*G.Asm!$F$38*BF$152</f>
        <v>0</v>
      </c>
      <c r="BG268" s="518">
        <f>BG26*G.Asm!$F$38*BG$152</f>
        <v>0</v>
      </c>
      <c r="BH268" s="518">
        <f>BH26*G.Asm!$F$38*BH$152</f>
        <v>0</v>
      </c>
      <c r="BI268" s="518">
        <f>BI26*G.Asm!$F$38*BI$152</f>
        <v>0</v>
      </c>
      <c r="BJ268" s="518">
        <f>BJ26*G.Asm!$F$38*BJ$152</f>
        <v>0</v>
      </c>
      <c r="BK268" s="518">
        <f>BK26*G.Asm!$F$38*BK$152</f>
        <v>0</v>
      </c>
      <c r="BL268" s="518">
        <f>BL26*G.Asm!$F$38*BL$152</f>
        <v>0</v>
      </c>
      <c r="BM268" s="518">
        <f>BM26*G.Asm!$F$38*BM$152</f>
        <v>0</v>
      </c>
      <c r="BN268" s="518">
        <f>BN26*G.Asm!$F$38*BN$152</f>
        <v>0</v>
      </c>
      <c r="BO268" s="518">
        <f>BO26*G.Asm!$F$38*BO$152</f>
        <v>0</v>
      </c>
      <c r="BP268" s="518">
        <f>BP26*G.Asm!$F$38*BP$152</f>
        <v>0</v>
      </c>
      <c r="BQ268" s="518">
        <f>BQ26*G.Asm!$F$38*BQ$152</f>
        <v>0</v>
      </c>
      <c r="BR268" s="518">
        <f>BR26*G.Asm!$F$38*BR$152</f>
        <v>0</v>
      </c>
      <c r="BS268" s="518">
        <f>BS26*G.Asm!$F$38*BS$152</f>
        <v>0</v>
      </c>
      <c r="BT268" s="518">
        <f>BT26*G.Asm!$F$38*BT$152</f>
        <v>0</v>
      </c>
      <c r="BU268" s="518">
        <f>BU26*G.Asm!$F$38*BU$152</f>
        <v>0</v>
      </c>
      <c r="BV268" s="518">
        <f>BV26*G.Asm!$F$38*BV$152</f>
        <v>0</v>
      </c>
      <c r="BW268" s="518">
        <f>BW26*G.Asm!$F$38*BW$152</f>
        <v>0</v>
      </c>
      <c r="BX268" s="518">
        <f>BX26*G.Asm!$F$38*BX$152</f>
        <v>0</v>
      </c>
      <c r="BY268" s="518">
        <f>BY26*G.Asm!$F$38*BY$152</f>
        <v>0</v>
      </c>
      <c r="BZ268" s="518">
        <f>BZ26*G.Asm!$F$38*BZ$152</f>
        <v>0</v>
      </c>
      <c r="CA268" s="518">
        <f>CA26*G.Asm!$F$38*CA$152</f>
        <v>0</v>
      </c>
      <c r="CB268" s="518">
        <f>CB26*G.Asm!$F$38*CB$152</f>
        <v>0</v>
      </c>
      <c r="CC268" s="518">
        <f>CC26*G.Asm!$F$38*CC$152</f>
        <v>0</v>
      </c>
      <c r="CD268" s="518">
        <f>CD26*G.Asm!$F$38*CD$152</f>
        <v>0</v>
      </c>
      <c r="CE268" s="518">
        <f>CE26*G.Asm!$F$38*CE$152</f>
        <v>0</v>
      </c>
      <c r="CF268" s="518">
        <f>CF26*G.Asm!$F$38*CF$152</f>
        <v>0</v>
      </c>
      <c r="CG268" s="518">
        <f>CG26*G.Asm!$F$38*CG$152</f>
        <v>0</v>
      </c>
      <c r="CH268" s="518">
        <f>CH26*G.Asm!$F$38*CH$152</f>
        <v>0</v>
      </c>
      <c r="CI268" s="518">
        <f>CI26*G.Asm!$F$38*CI$152</f>
        <v>0</v>
      </c>
      <c r="CJ268" s="518">
        <f>CJ26*G.Asm!$F$38*CJ$152</f>
        <v>0</v>
      </c>
      <c r="CK268" s="518">
        <f>CK26*G.Asm!$F$38*CK$152</f>
        <v>0</v>
      </c>
      <c r="CL268" s="518">
        <f>CL26*G.Asm!$F$38*CL$152</f>
        <v>0</v>
      </c>
      <c r="CM268" s="518">
        <f>CM26*G.Asm!$F$38*CM$152</f>
        <v>0</v>
      </c>
      <c r="CN268" s="518">
        <f>CN26*G.Asm!$F$38*CN$152</f>
        <v>0</v>
      </c>
      <c r="CO268" s="518">
        <f>CO26*G.Asm!$F$38*CO$152</f>
        <v>0</v>
      </c>
      <c r="CP268" s="518">
        <f>CP26*G.Asm!$F$38*CP$152</f>
        <v>0</v>
      </c>
      <c r="CQ268" s="518">
        <f>CQ26*G.Asm!$F$38*CQ$152</f>
        <v>0</v>
      </c>
      <c r="CR268" s="518">
        <f>CR26*G.Asm!$F$38*CR$152</f>
        <v>0</v>
      </c>
      <c r="CS268" s="518">
        <f>CS26*G.Asm!$F$38*CS$152</f>
        <v>0</v>
      </c>
      <c r="CT268" s="70"/>
    </row>
    <row r="269" spans="3:102" s="5" customFormat="1" ht="13" hidden="1" x14ac:dyDescent="0.3">
      <c r="C269" s="89" t="str">
        <f>C256</f>
        <v>VAT of B. Residual value</v>
      </c>
      <c r="D269" s="3"/>
      <c r="E269" s="517">
        <f>G269+NPV(G.Asm!$F$76,H269:INDEX(H269:CS269,RP))</f>
        <v>0</v>
      </c>
      <c r="F269" s="517">
        <f t="shared" si="126"/>
        <v>0</v>
      </c>
      <c r="G269" s="518">
        <f t="shared" ref="G269:BR270" si="137">G256</f>
        <v>0</v>
      </c>
      <c r="H269" s="518">
        <f t="shared" si="137"/>
        <v>0</v>
      </c>
      <c r="I269" s="518">
        <f t="shared" si="137"/>
        <v>0</v>
      </c>
      <c r="J269" s="518">
        <f t="shared" si="137"/>
        <v>0</v>
      </c>
      <c r="K269" s="518">
        <f t="shared" si="137"/>
        <v>0</v>
      </c>
      <c r="L269" s="518">
        <f t="shared" si="137"/>
        <v>0</v>
      </c>
      <c r="M269" s="518">
        <f t="shared" si="137"/>
        <v>0</v>
      </c>
      <c r="N269" s="518">
        <f t="shared" si="137"/>
        <v>0</v>
      </c>
      <c r="O269" s="518">
        <f t="shared" si="137"/>
        <v>0</v>
      </c>
      <c r="P269" s="518">
        <f t="shared" si="137"/>
        <v>0</v>
      </c>
      <c r="Q269" s="518">
        <f t="shared" si="137"/>
        <v>0</v>
      </c>
      <c r="R269" s="518">
        <f t="shared" si="137"/>
        <v>0</v>
      </c>
      <c r="S269" s="518">
        <f t="shared" si="137"/>
        <v>0</v>
      </c>
      <c r="T269" s="518">
        <f t="shared" si="137"/>
        <v>0</v>
      </c>
      <c r="U269" s="518">
        <f t="shared" si="137"/>
        <v>0</v>
      </c>
      <c r="V269" s="518">
        <f t="shared" si="137"/>
        <v>0</v>
      </c>
      <c r="W269" s="518">
        <f t="shared" si="137"/>
        <v>0</v>
      </c>
      <c r="X269" s="518">
        <f t="shared" si="137"/>
        <v>0</v>
      </c>
      <c r="Y269" s="518">
        <f t="shared" si="137"/>
        <v>0</v>
      </c>
      <c r="Z269" s="518">
        <f t="shared" si="137"/>
        <v>0</v>
      </c>
      <c r="AA269" s="518">
        <f t="shared" si="137"/>
        <v>0</v>
      </c>
      <c r="AB269" s="518">
        <f t="shared" si="137"/>
        <v>0</v>
      </c>
      <c r="AC269" s="518">
        <f t="shared" si="137"/>
        <v>0</v>
      </c>
      <c r="AD269" s="518">
        <f t="shared" si="137"/>
        <v>0</v>
      </c>
      <c r="AE269" s="518">
        <f t="shared" si="137"/>
        <v>0</v>
      </c>
      <c r="AF269" s="518">
        <f t="shared" si="137"/>
        <v>0</v>
      </c>
      <c r="AG269" s="518">
        <f t="shared" si="137"/>
        <v>0</v>
      </c>
      <c r="AH269" s="518">
        <f t="shared" si="137"/>
        <v>0</v>
      </c>
      <c r="AI269" s="518">
        <f t="shared" si="137"/>
        <v>0</v>
      </c>
      <c r="AJ269" s="518">
        <f t="shared" si="137"/>
        <v>0</v>
      </c>
      <c r="AK269" s="518">
        <f t="shared" si="137"/>
        <v>0</v>
      </c>
      <c r="AL269" s="518">
        <f t="shared" si="137"/>
        <v>0</v>
      </c>
      <c r="AM269" s="518">
        <f t="shared" si="137"/>
        <v>0</v>
      </c>
      <c r="AN269" s="518">
        <f t="shared" si="137"/>
        <v>0</v>
      </c>
      <c r="AO269" s="518">
        <f t="shared" si="137"/>
        <v>0</v>
      </c>
      <c r="AP269" s="518">
        <f t="shared" si="137"/>
        <v>0</v>
      </c>
      <c r="AQ269" s="518">
        <f t="shared" si="137"/>
        <v>0</v>
      </c>
      <c r="AR269" s="518">
        <f t="shared" si="137"/>
        <v>0</v>
      </c>
      <c r="AS269" s="518">
        <f t="shared" si="137"/>
        <v>0</v>
      </c>
      <c r="AT269" s="518">
        <f t="shared" si="137"/>
        <v>0</v>
      </c>
      <c r="AU269" s="518">
        <f t="shared" si="137"/>
        <v>0</v>
      </c>
      <c r="AV269" s="518">
        <f t="shared" si="137"/>
        <v>0</v>
      </c>
      <c r="AW269" s="518">
        <f t="shared" si="137"/>
        <v>0</v>
      </c>
      <c r="AX269" s="518">
        <f t="shared" si="137"/>
        <v>0</v>
      </c>
      <c r="AY269" s="518">
        <f t="shared" si="137"/>
        <v>0</v>
      </c>
      <c r="AZ269" s="518">
        <f t="shared" si="137"/>
        <v>0</v>
      </c>
      <c r="BA269" s="518">
        <f t="shared" si="137"/>
        <v>0</v>
      </c>
      <c r="BB269" s="518">
        <f t="shared" si="137"/>
        <v>0</v>
      </c>
      <c r="BC269" s="518">
        <f t="shared" si="137"/>
        <v>0</v>
      </c>
      <c r="BD269" s="518">
        <f t="shared" si="137"/>
        <v>0</v>
      </c>
      <c r="BE269" s="518">
        <f t="shared" si="137"/>
        <v>0</v>
      </c>
      <c r="BF269" s="518">
        <f t="shared" si="137"/>
        <v>0</v>
      </c>
      <c r="BG269" s="518">
        <f t="shared" si="137"/>
        <v>0</v>
      </c>
      <c r="BH269" s="518">
        <f t="shared" si="137"/>
        <v>0</v>
      </c>
      <c r="BI269" s="518">
        <f t="shared" si="137"/>
        <v>0</v>
      </c>
      <c r="BJ269" s="518">
        <f t="shared" si="137"/>
        <v>0</v>
      </c>
      <c r="BK269" s="518">
        <f t="shared" si="137"/>
        <v>0</v>
      </c>
      <c r="BL269" s="518">
        <f t="shared" si="137"/>
        <v>0</v>
      </c>
      <c r="BM269" s="518">
        <f t="shared" si="137"/>
        <v>0</v>
      </c>
      <c r="BN269" s="518">
        <f t="shared" si="137"/>
        <v>0</v>
      </c>
      <c r="BO269" s="518">
        <f t="shared" si="137"/>
        <v>0</v>
      </c>
      <c r="BP269" s="518">
        <f t="shared" si="137"/>
        <v>0</v>
      </c>
      <c r="BQ269" s="518">
        <f t="shared" si="137"/>
        <v>0</v>
      </c>
      <c r="BR269" s="518">
        <f t="shared" si="137"/>
        <v>0</v>
      </c>
      <c r="BS269" s="518">
        <f t="shared" ref="BS269:CS270" si="138">BS256</f>
        <v>0</v>
      </c>
      <c r="BT269" s="518">
        <f t="shared" si="138"/>
        <v>0</v>
      </c>
      <c r="BU269" s="518">
        <f t="shared" si="138"/>
        <v>0</v>
      </c>
      <c r="BV269" s="518">
        <f t="shared" si="138"/>
        <v>0</v>
      </c>
      <c r="BW269" s="518">
        <f t="shared" si="138"/>
        <v>0</v>
      </c>
      <c r="BX269" s="518">
        <f t="shared" si="138"/>
        <v>0</v>
      </c>
      <c r="BY269" s="518">
        <f t="shared" si="138"/>
        <v>0</v>
      </c>
      <c r="BZ269" s="518">
        <f t="shared" si="138"/>
        <v>0</v>
      </c>
      <c r="CA269" s="518">
        <f t="shared" si="138"/>
        <v>0</v>
      </c>
      <c r="CB269" s="518">
        <f t="shared" si="138"/>
        <v>0</v>
      </c>
      <c r="CC269" s="518">
        <f t="shared" si="138"/>
        <v>0</v>
      </c>
      <c r="CD269" s="518">
        <f t="shared" si="138"/>
        <v>0</v>
      </c>
      <c r="CE269" s="518">
        <f t="shared" si="138"/>
        <v>0</v>
      </c>
      <c r="CF269" s="518">
        <f t="shared" si="138"/>
        <v>0</v>
      </c>
      <c r="CG269" s="518">
        <f t="shared" si="138"/>
        <v>0</v>
      </c>
      <c r="CH269" s="518">
        <f t="shared" si="138"/>
        <v>0</v>
      </c>
      <c r="CI269" s="518">
        <f t="shared" si="138"/>
        <v>0</v>
      </c>
      <c r="CJ269" s="518">
        <f t="shared" si="138"/>
        <v>0</v>
      </c>
      <c r="CK269" s="518">
        <f t="shared" si="138"/>
        <v>0</v>
      </c>
      <c r="CL269" s="518">
        <f t="shared" si="138"/>
        <v>0</v>
      </c>
      <c r="CM269" s="518">
        <f t="shared" si="138"/>
        <v>0</v>
      </c>
      <c r="CN269" s="518">
        <f t="shared" si="138"/>
        <v>0</v>
      </c>
      <c r="CO269" s="518">
        <f t="shared" si="138"/>
        <v>0</v>
      </c>
      <c r="CP269" s="518">
        <f t="shared" si="138"/>
        <v>0</v>
      </c>
      <c r="CQ269" s="518">
        <f t="shared" si="138"/>
        <v>0</v>
      </c>
      <c r="CR269" s="518">
        <f t="shared" si="138"/>
        <v>0</v>
      </c>
      <c r="CS269" s="518">
        <f t="shared" si="138"/>
        <v>0</v>
      </c>
      <c r="CT269" s="12"/>
    </row>
    <row r="270" spans="3:102" s="5" customFormat="1" ht="13" hidden="1" x14ac:dyDescent="0.3">
      <c r="C270" s="89" t="str">
        <f>C257</f>
        <v>VAT of C. Total operating and maintenance costs</v>
      </c>
      <c r="D270" s="3"/>
      <c r="E270" s="517">
        <f>G270+NPV(G.Asm!$F$76,H270:INDEX(H270:CS270,RP))</f>
        <v>0</v>
      </c>
      <c r="F270" s="517">
        <f t="shared" si="126"/>
        <v>0</v>
      </c>
      <c r="G270" s="518">
        <f t="shared" si="137"/>
        <v>0</v>
      </c>
      <c r="H270" s="518">
        <f t="shared" si="137"/>
        <v>0</v>
      </c>
      <c r="I270" s="518">
        <f t="shared" si="137"/>
        <v>0</v>
      </c>
      <c r="J270" s="518">
        <f t="shared" si="137"/>
        <v>0</v>
      </c>
      <c r="K270" s="518">
        <f t="shared" si="137"/>
        <v>0</v>
      </c>
      <c r="L270" s="518">
        <f t="shared" si="137"/>
        <v>0</v>
      </c>
      <c r="M270" s="518">
        <f t="shared" si="137"/>
        <v>0</v>
      </c>
      <c r="N270" s="518">
        <f t="shared" si="137"/>
        <v>0</v>
      </c>
      <c r="O270" s="518">
        <f t="shared" si="137"/>
        <v>0</v>
      </c>
      <c r="P270" s="518">
        <f t="shared" si="137"/>
        <v>0</v>
      </c>
      <c r="Q270" s="518">
        <f t="shared" si="137"/>
        <v>0</v>
      </c>
      <c r="R270" s="518">
        <f t="shared" si="137"/>
        <v>0</v>
      </c>
      <c r="S270" s="518">
        <f t="shared" si="137"/>
        <v>0</v>
      </c>
      <c r="T270" s="518">
        <f t="shared" si="137"/>
        <v>0</v>
      </c>
      <c r="U270" s="518">
        <f t="shared" si="137"/>
        <v>0</v>
      </c>
      <c r="V270" s="518">
        <f t="shared" si="137"/>
        <v>0</v>
      </c>
      <c r="W270" s="518">
        <f t="shared" si="137"/>
        <v>0</v>
      </c>
      <c r="X270" s="518">
        <f t="shared" si="137"/>
        <v>0</v>
      </c>
      <c r="Y270" s="518">
        <f t="shared" si="137"/>
        <v>0</v>
      </c>
      <c r="Z270" s="518">
        <f t="shared" si="137"/>
        <v>0</v>
      </c>
      <c r="AA270" s="518">
        <f t="shared" si="137"/>
        <v>0</v>
      </c>
      <c r="AB270" s="518">
        <f t="shared" si="137"/>
        <v>0</v>
      </c>
      <c r="AC270" s="518">
        <f t="shared" si="137"/>
        <v>0</v>
      </c>
      <c r="AD270" s="518">
        <f t="shared" si="137"/>
        <v>0</v>
      </c>
      <c r="AE270" s="518">
        <f t="shared" si="137"/>
        <v>0</v>
      </c>
      <c r="AF270" s="518">
        <f t="shared" si="137"/>
        <v>0</v>
      </c>
      <c r="AG270" s="518">
        <f t="shared" si="137"/>
        <v>0</v>
      </c>
      <c r="AH270" s="518">
        <f t="shared" si="137"/>
        <v>0</v>
      </c>
      <c r="AI270" s="518">
        <f t="shared" si="137"/>
        <v>0</v>
      </c>
      <c r="AJ270" s="518">
        <f t="shared" si="137"/>
        <v>0</v>
      </c>
      <c r="AK270" s="518">
        <f t="shared" si="137"/>
        <v>0</v>
      </c>
      <c r="AL270" s="518">
        <f t="shared" si="137"/>
        <v>0</v>
      </c>
      <c r="AM270" s="518">
        <f t="shared" si="137"/>
        <v>0</v>
      </c>
      <c r="AN270" s="518">
        <f t="shared" si="137"/>
        <v>0</v>
      </c>
      <c r="AO270" s="518">
        <f t="shared" si="137"/>
        <v>0</v>
      </c>
      <c r="AP270" s="518">
        <f t="shared" si="137"/>
        <v>0</v>
      </c>
      <c r="AQ270" s="518">
        <f t="shared" si="137"/>
        <v>0</v>
      </c>
      <c r="AR270" s="518">
        <f t="shared" si="137"/>
        <v>0</v>
      </c>
      <c r="AS270" s="518">
        <f t="shared" si="137"/>
        <v>0</v>
      </c>
      <c r="AT270" s="518">
        <f t="shared" si="137"/>
        <v>0</v>
      </c>
      <c r="AU270" s="518">
        <f t="shared" si="137"/>
        <v>0</v>
      </c>
      <c r="AV270" s="518">
        <f t="shared" si="137"/>
        <v>0</v>
      </c>
      <c r="AW270" s="518">
        <f t="shared" si="137"/>
        <v>0</v>
      </c>
      <c r="AX270" s="518">
        <f t="shared" si="137"/>
        <v>0</v>
      </c>
      <c r="AY270" s="518">
        <f t="shared" si="137"/>
        <v>0</v>
      </c>
      <c r="AZ270" s="518">
        <f t="shared" si="137"/>
        <v>0</v>
      </c>
      <c r="BA270" s="518">
        <f t="shared" si="137"/>
        <v>0</v>
      </c>
      <c r="BB270" s="518">
        <f t="shared" si="137"/>
        <v>0</v>
      </c>
      <c r="BC270" s="518">
        <f t="shared" si="137"/>
        <v>0</v>
      </c>
      <c r="BD270" s="518">
        <f t="shared" si="137"/>
        <v>0</v>
      </c>
      <c r="BE270" s="518">
        <f t="shared" si="137"/>
        <v>0</v>
      </c>
      <c r="BF270" s="518">
        <f t="shared" si="137"/>
        <v>0</v>
      </c>
      <c r="BG270" s="518">
        <f t="shared" si="137"/>
        <v>0</v>
      </c>
      <c r="BH270" s="518">
        <f t="shared" si="137"/>
        <v>0</v>
      </c>
      <c r="BI270" s="518">
        <f t="shared" si="137"/>
        <v>0</v>
      </c>
      <c r="BJ270" s="518">
        <f t="shared" si="137"/>
        <v>0</v>
      </c>
      <c r="BK270" s="518">
        <f t="shared" si="137"/>
        <v>0</v>
      </c>
      <c r="BL270" s="518">
        <f t="shared" si="137"/>
        <v>0</v>
      </c>
      <c r="BM270" s="518">
        <f t="shared" si="137"/>
        <v>0</v>
      </c>
      <c r="BN270" s="518">
        <f t="shared" si="137"/>
        <v>0</v>
      </c>
      <c r="BO270" s="518">
        <f t="shared" si="137"/>
        <v>0</v>
      </c>
      <c r="BP270" s="518">
        <f t="shared" si="137"/>
        <v>0</v>
      </c>
      <c r="BQ270" s="518">
        <f t="shared" si="137"/>
        <v>0</v>
      </c>
      <c r="BR270" s="518">
        <f t="shared" si="137"/>
        <v>0</v>
      </c>
      <c r="BS270" s="518">
        <f t="shared" si="138"/>
        <v>0</v>
      </c>
      <c r="BT270" s="518">
        <f t="shared" si="138"/>
        <v>0</v>
      </c>
      <c r="BU270" s="518">
        <f t="shared" si="138"/>
        <v>0</v>
      </c>
      <c r="BV270" s="518">
        <f t="shared" si="138"/>
        <v>0</v>
      </c>
      <c r="BW270" s="518">
        <f t="shared" si="138"/>
        <v>0</v>
      </c>
      <c r="BX270" s="518">
        <f t="shared" si="138"/>
        <v>0</v>
      </c>
      <c r="BY270" s="518">
        <f t="shared" si="138"/>
        <v>0</v>
      </c>
      <c r="BZ270" s="518">
        <f t="shared" si="138"/>
        <v>0</v>
      </c>
      <c r="CA270" s="518">
        <f t="shared" si="138"/>
        <v>0</v>
      </c>
      <c r="CB270" s="518">
        <f t="shared" si="138"/>
        <v>0</v>
      </c>
      <c r="CC270" s="518">
        <f t="shared" si="138"/>
        <v>0</v>
      </c>
      <c r="CD270" s="518">
        <f t="shared" si="138"/>
        <v>0</v>
      </c>
      <c r="CE270" s="518">
        <f t="shared" si="138"/>
        <v>0</v>
      </c>
      <c r="CF270" s="518">
        <f t="shared" si="138"/>
        <v>0</v>
      </c>
      <c r="CG270" s="518">
        <f t="shared" si="138"/>
        <v>0</v>
      </c>
      <c r="CH270" s="518">
        <f t="shared" si="138"/>
        <v>0</v>
      </c>
      <c r="CI270" s="518">
        <f t="shared" si="138"/>
        <v>0</v>
      </c>
      <c r="CJ270" s="518">
        <f t="shared" si="138"/>
        <v>0</v>
      </c>
      <c r="CK270" s="518">
        <f t="shared" si="138"/>
        <v>0</v>
      </c>
      <c r="CL270" s="518">
        <f t="shared" si="138"/>
        <v>0</v>
      </c>
      <c r="CM270" s="518">
        <f t="shared" si="138"/>
        <v>0</v>
      </c>
      <c r="CN270" s="518">
        <f t="shared" si="138"/>
        <v>0</v>
      </c>
      <c r="CO270" s="518">
        <f t="shared" si="138"/>
        <v>0</v>
      </c>
      <c r="CP270" s="518">
        <f t="shared" si="138"/>
        <v>0</v>
      </c>
      <c r="CQ270" s="518">
        <f t="shared" si="138"/>
        <v>0</v>
      </c>
      <c r="CR270" s="518">
        <f t="shared" si="138"/>
        <v>0</v>
      </c>
      <c r="CS270" s="518">
        <f t="shared" si="138"/>
        <v>0</v>
      </c>
      <c r="CT270" s="12"/>
    </row>
    <row r="271" spans="3:102" s="5" customFormat="1" ht="13" hidden="1" x14ac:dyDescent="0.3">
      <c r="C271" s="51"/>
      <c r="D271" s="3"/>
      <c r="E271" s="519"/>
      <c r="F271" s="519"/>
      <c r="G271" s="510"/>
      <c r="H271" s="510"/>
      <c r="I271" s="510"/>
      <c r="J271" s="510"/>
      <c r="K271" s="510"/>
      <c r="L271" s="510"/>
      <c r="M271" s="510"/>
      <c r="N271" s="510"/>
      <c r="O271" s="510"/>
      <c r="P271" s="510"/>
      <c r="Q271" s="510"/>
      <c r="R271" s="510"/>
      <c r="S271" s="510"/>
      <c r="T271" s="510"/>
      <c r="U271" s="510"/>
      <c r="V271" s="510"/>
      <c r="W271" s="510"/>
      <c r="X271" s="510"/>
      <c r="Y271" s="510"/>
      <c r="Z271" s="510"/>
      <c r="AA271" s="510"/>
      <c r="AB271" s="510"/>
      <c r="AC271" s="510"/>
      <c r="AD271" s="510"/>
      <c r="AE271" s="510"/>
      <c r="AF271" s="510"/>
      <c r="AG271" s="510"/>
      <c r="AH271" s="510"/>
      <c r="AI271" s="510"/>
      <c r="AJ271" s="510"/>
      <c r="AK271" s="510"/>
      <c r="AL271" s="510"/>
      <c r="AM271" s="510"/>
      <c r="AN271" s="510"/>
      <c r="AO271" s="510"/>
      <c r="AP271" s="510"/>
      <c r="AQ271" s="510"/>
      <c r="AR271" s="510"/>
      <c r="AS271" s="510"/>
      <c r="AT271" s="510"/>
      <c r="AU271" s="510"/>
      <c r="AV271" s="510"/>
      <c r="AW271" s="510"/>
      <c r="AX271" s="510"/>
      <c r="AY271" s="510"/>
      <c r="AZ271" s="510"/>
      <c r="BA271" s="510"/>
      <c r="BB271" s="510"/>
      <c r="BC271" s="510"/>
      <c r="BD271" s="510"/>
      <c r="BE271" s="510"/>
      <c r="BF271" s="510"/>
      <c r="BG271" s="510"/>
      <c r="BH271" s="510"/>
      <c r="BI271" s="510"/>
      <c r="BJ271" s="510"/>
      <c r="BK271" s="510"/>
      <c r="BL271" s="510"/>
      <c r="BM271" s="510"/>
      <c r="BN271" s="510"/>
      <c r="BO271" s="510"/>
      <c r="BP271" s="510"/>
      <c r="BQ271" s="510"/>
      <c r="BR271" s="510"/>
      <c r="BS271" s="510"/>
      <c r="BT271" s="510"/>
      <c r="BU271" s="510"/>
      <c r="BV271" s="510"/>
      <c r="BW271" s="510"/>
      <c r="BX271" s="510"/>
      <c r="BY271" s="510"/>
      <c r="BZ271" s="510"/>
      <c r="CA271" s="510"/>
      <c r="CB271" s="510"/>
      <c r="CC271" s="510"/>
      <c r="CD271" s="510"/>
      <c r="CE271" s="510"/>
      <c r="CF271" s="510"/>
      <c r="CG271" s="510"/>
      <c r="CH271" s="510"/>
      <c r="CI271" s="510"/>
      <c r="CJ271" s="510"/>
      <c r="CK271" s="510"/>
      <c r="CL271" s="510"/>
      <c r="CM271" s="510"/>
      <c r="CN271" s="510"/>
      <c r="CO271" s="510"/>
      <c r="CP271" s="510"/>
      <c r="CQ271" s="510"/>
      <c r="CR271" s="510"/>
      <c r="CS271" s="510"/>
      <c r="CT271" s="12"/>
    </row>
    <row r="272" spans="3:102" s="5" customFormat="1" ht="13" hidden="1" x14ac:dyDescent="0.3">
      <c r="C272" s="12"/>
      <c r="D272" s="3"/>
      <c r="E272" s="690" t="str">
        <f>IF((E266-(E263+E268)-(E265+E270))&gt;0,"Applicable","Not applicable")</f>
        <v>Not applicable</v>
      </c>
      <c r="F272" s="690"/>
      <c r="G272" s="510"/>
      <c r="H272" s="510"/>
      <c r="I272" s="510"/>
      <c r="J272" s="510"/>
      <c r="K272" s="510"/>
      <c r="L272" s="510"/>
      <c r="M272" s="510"/>
      <c r="N272" s="510"/>
      <c r="O272" s="510"/>
      <c r="P272" s="510"/>
      <c r="Q272" s="510"/>
      <c r="R272" s="510"/>
      <c r="S272" s="510"/>
      <c r="T272" s="510"/>
      <c r="U272" s="510"/>
      <c r="V272" s="510"/>
      <c r="W272" s="510"/>
      <c r="X272" s="510"/>
      <c r="Y272" s="510"/>
      <c r="Z272" s="510"/>
      <c r="AA272" s="510"/>
      <c r="AB272" s="510"/>
      <c r="AC272" s="510"/>
      <c r="AD272" s="510"/>
      <c r="AE272" s="510"/>
      <c r="AF272" s="510"/>
      <c r="AG272" s="510"/>
      <c r="AH272" s="510"/>
      <c r="AI272" s="510"/>
      <c r="AJ272" s="510"/>
      <c r="AK272" s="510"/>
      <c r="AL272" s="510"/>
      <c r="AM272" s="510"/>
      <c r="AN272" s="510"/>
      <c r="AO272" s="510"/>
      <c r="AP272" s="510"/>
      <c r="AQ272" s="510"/>
      <c r="AR272" s="510"/>
      <c r="AS272" s="510"/>
      <c r="AT272" s="510"/>
      <c r="AU272" s="510"/>
      <c r="AV272" s="510"/>
      <c r="AW272" s="510"/>
      <c r="AX272" s="510"/>
      <c r="AY272" s="510"/>
      <c r="AZ272" s="510"/>
      <c r="BA272" s="510"/>
      <c r="BB272" s="510"/>
      <c r="BC272" s="510"/>
      <c r="BD272" s="510"/>
      <c r="BE272" s="510"/>
      <c r="BF272" s="510"/>
      <c r="BG272" s="510"/>
      <c r="BH272" s="510"/>
      <c r="BI272" s="510"/>
      <c r="BJ272" s="510"/>
      <c r="BK272" s="510"/>
      <c r="BL272" s="510"/>
      <c r="BM272" s="510"/>
      <c r="BN272" s="510"/>
      <c r="BO272" s="510"/>
      <c r="BP272" s="510"/>
      <c r="BQ272" s="510"/>
      <c r="BR272" s="510"/>
      <c r="BS272" s="510"/>
      <c r="BT272" s="510"/>
      <c r="BU272" s="510"/>
      <c r="BV272" s="510"/>
      <c r="BW272" s="510"/>
      <c r="BX272" s="510"/>
      <c r="BY272" s="510"/>
      <c r="BZ272" s="510"/>
      <c r="CA272" s="510"/>
      <c r="CB272" s="510"/>
      <c r="CC272" s="510"/>
      <c r="CD272" s="510"/>
      <c r="CE272" s="510"/>
      <c r="CF272" s="510"/>
      <c r="CG272" s="510"/>
      <c r="CH272" s="510"/>
      <c r="CI272" s="510"/>
      <c r="CJ272" s="510"/>
      <c r="CK272" s="510"/>
      <c r="CL272" s="510"/>
      <c r="CM272" s="510"/>
      <c r="CN272" s="510"/>
      <c r="CO272" s="510"/>
      <c r="CP272" s="510"/>
      <c r="CQ272" s="510"/>
      <c r="CR272" s="510"/>
      <c r="CS272" s="510"/>
      <c r="CT272" s="12"/>
    </row>
    <row r="273" spans="3:98" s="5" customFormat="1" ht="27.65" hidden="1" customHeight="1" x14ac:dyDescent="0.3">
      <c r="C273" s="51"/>
      <c r="D273" s="3"/>
      <c r="E273" s="698" t="str">
        <f>IF(E272="Applicable","Net revenue generating project","Not a net revenue generating project")</f>
        <v>Not a net revenue generating project</v>
      </c>
      <c r="F273" s="699"/>
      <c r="G273" s="510"/>
      <c r="H273" s="510"/>
      <c r="I273" s="510"/>
      <c r="J273" s="510"/>
      <c r="K273" s="510"/>
      <c r="L273" s="510"/>
      <c r="M273" s="510"/>
      <c r="N273" s="510"/>
      <c r="O273" s="510"/>
      <c r="P273" s="510"/>
      <c r="Q273" s="510"/>
      <c r="R273" s="510"/>
      <c r="S273" s="510"/>
      <c r="T273" s="510"/>
      <c r="U273" s="510"/>
      <c r="V273" s="510"/>
      <c r="W273" s="510"/>
      <c r="X273" s="510"/>
      <c r="Y273" s="510"/>
      <c r="Z273" s="510"/>
      <c r="AA273" s="510"/>
      <c r="AB273" s="510"/>
      <c r="AC273" s="510"/>
      <c r="AD273" s="510"/>
      <c r="AE273" s="510"/>
      <c r="AF273" s="510"/>
      <c r="AG273" s="510"/>
      <c r="AH273" s="510"/>
      <c r="AI273" s="510"/>
      <c r="AJ273" s="510"/>
      <c r="AK273" s="510"/>
      <c r="AL273" s="510"/>
      <c r="AM273" s="510"/>
      <c r="AN273" s="510"/>
      <c r="AO273" s="510"/>
      <c r="AP273" s="510"/>
      <c r="AQ273" s="510"/>
      <c r="AR273" s="510"/>
      <c r="AS273" s="510"/>
      <c r="AT273" s="510"/>
      <c r="AU273" s="510"/>
      <c r="AV273" s="510"/>
      <c r="AW273" s="510"/>
      <c r="AX273" s="510"/>
      <c r="AY273" s="510"/>
      <c r="AZ273" s="510"/>
      <c r="BA273" s="510"/>
      <c r="BB273" s="510"/>
      <c r="BC273" s="510"/>
      <c r="BD273" s="510"/>
      <c r="BE273" s="510"/>
      <c r="BF273" s="510"/>
      <c r="BG273" s="510"/>
      <c r="BH273" s="510"/>
      <c r="BI273" s="510"/>
      <c r="BJ273" s="510"/>
      <c r="BK273" s="510"/>
      <c r="BL273" s="510"/>
      <c r="BM273" s="510"/>
      <c r="BN273" s="510"/>
      <c r="BO273" s="510"/>
      <c r="BP273" s="510"/>
      <c r="BQ273" s="510"/>
      <c r="BR273" s="510"/>
      <c r="BS273" s="510"/>
      <c r="BT273" s="510"/>
      <c r="BU273" s="510"/>
      <c r="BV273" s="510"/>
      <c r="BW273" s="510"/>
      <c r="BX273" s="510"/>
      <c r="BY273" s="510"/>
      <c r="BZ273" s="510"/>
      <c r="CA273" s="510"/>
      <c r="CB273" s="510"/>
      <c r="CC273" s="510"/>
      <c r="CD273" s="510"/>
      <c r="CE273" s="510"/>
      <c r="CF273" s="510"/>
      <c r="CG273" s="510"/>
      <c r="CH273" s="510"/>
      <c r="CI273" s="510"/>
      <c r="CJ273" s="510"/>
      <c r="CK273" s="510"/>
      <c r="CL273" s="510"/>
      <c r="CM273" s="510"/>
      <c r="CN273" s="510"/>
      <c r="CO273" s="510"/>
      <c r="CP273" s="510"/>
      <c r="CQ273" s="510"/>
      <c r="CR273" s="510"/>
      <c r="CS273" s="510"/>
      <c r="CT273" s="12"/>
    </row>
    <row r="274" spans="3:98" s="5" customFormat="1" ht="13" hidden="1" x14ac:dyDescent="0.3">
      <c r="C274" s="254" t="s">
        <v>263</v>
      </c>
      <c r="D274" s="3"/>
      <c r="E274" s="690">
        <f>E266-(E263+E268)-(E265+E270)+(E264+E269)</f>
        <v>0</v>
      </c>
      <c r="F274" s="690"/>
      <c r="G274" s="510"/>
      <c r="H274" s="510"/>
      <c r="I274" s="510"/>
      <c r="J274" s="510"/>
      <c r="K274" s="510"/>
      <c r="L274" s="510"/>
      <c r="M274" s="510"/>
      <c r="N274" s="510"/>
      <c r="O274" s="510"/>
      <c r="P274" s="510"/>
      <c r="Q274" s="510"/>
      <c r="R274" s="510"/>
      <c r="S274" s="510"/>
      <c r="T274" s="510"/>
      <c r="U274" s="510"/>
      <c r="V274" s="510"/>
      <c r="W274" s="510"/>
      <c r="X274" s="510"/>
      <c r="Y274" s="510"/>
      <c r="Z274" s="510"/>
      <c r="AA274" s="510"/>
      <c r="AB274" s="510"/>
      <c r="AC274" s="510"/>
      <c r="AD274" s="510"/>
      <c r="AE274" s="510"/>
      <c r="AF274" s="510"/>
      <c r="AG274" s="510"/>
      <c r="AH274" s="510"/>
      <c r="AI274" s="510"/>
      <c r="AJ274" s="510"/>
      <c r="AK274" s="510"/>
      <c r="AL274" s="510"/>
      <c r="AM274" s="510"/>
      <c r="AN274" s="510"/>
      <c r="AO274" s="510"/>
      <c r="AP274" s="510"/>
      <c r="AQ274" s="510"/>
      <c r="AR274" s="510"/>
      <c r="AS274" s="510"/>
      <c r="AT274" s="510"/>
      <c r="AU274" s="510"/>
      <c r="AV274" s="510"/>
      <c r="AW274" s="510"/>
      <c r="AX274" s="510"/>
      <c r="AY274" s="510"/>
      <c r="AZ274" s="510"/>
      <c r="BA274" s="510"/>
      <c r="BB274" s="510"/>
      <c r="BC274" s="510"/>
      <c r="BD274" s="510"/>
      <c r="BE274" s="510"/>
      <c r="BF274" s="510"/>
      <c r="BG274" s="510"/>
      <c r="BH274" s="510"/>
      <c r="BI274" s="510"/>
      <c r="BJ274" s="510"/>
      <c r="BK274" s="510"/>
      <c r="BL274" s="510"/>
      <c r="BM274" s="510"/>
      <c r="BN274" s="510"/>
      <c r="BO274" s="510"/>
      <c r="BP274" s="510"/>
      <c r="BQ274" s="510"/>
      <c r="BR274" s="510"/>
      <c r="BS274" s="510"/>
      <c r="BT274" s="510"/>
      <c r="BU274" s="510"/>
      <c r="BV274" s="510"/>
      <c r="BW274" s="510"/>
      <c r="BX274" s="510"/>
      <c r="BY274" s="510"/>
      <c r="BZ274" s="510"/>
      <c r="CA274" s="510"/>
      <c r="CB274" s="510"/>
      <c r="CC274" s="510"/>
      <c r="CD274" s="510"/>
      <c r="CE274" s="510"/>
      <c r="CF274" s="510"/>
      <c r="CG274" s="510"/>
      <c r="CH274" s="510"/>
      <c r="CI274" s="510"/>
      <c r="CJ274" s="510"/>
      <c r="CK274" s="510"/>
      <c r="CL274" s="510"/>
      <c r="CM274" s="510"/>
      <c r="CN274" s="510"/>
      <c r="CO274" s="510"/>
      <c r="CP274" s="510"/>
      <c r="CQ274" s="510"/>
      <c r="CR274" s="510"/>
      <c r="CS274" s="510"/>
      <c r="CT274" s="12"/>
    </row>
    <row r="275" spans="3:98" s="5" customFormat="1" ht="13" hidden="1" x14ac:dyDescent="0.3">
      <c r="C275" s="254" t="s">
        <v>265</v>
      </c>
      <c r="D275" s="3"/>
      <c r="E275" s="690">
        <f>(E262+E267)</f>
        <v>0</v>
      </c>
      <c r="F275" s="690"/>
      <c r="G275" s="510"/>
      <c r="H275" s="510"/>
      <c r="I275" s="510"/>
      <c r="J275" s="510"/>
      <c r="K275" s="510"/>
      <c r="L275" s="510"/>
      <c r="M275" s="510"/>
      <c r="N275" s="510"/>
      <c r="O275" s="510"/>
      <c r="P275" s="510"/>
      <c r="Q275" s="510"/>
      <c r="R275" s="510"/>
      <c r="S275" s="510"/>
      <c r="T275" s="510"/>
      <c r="U275" s="510"/>
      <c r="V275" s="510"/>
      <c r="W275" s="510"/>
      <c r="X275" s="510"/>
      <c r="Y275" s="510"/>
      <c r="Z275" s="510"/>
      <c r="AA275" s="510"/>
      <c r="AB275" s="510"/>
      <c r="AC275" s="510"/>
      <c r="AD275" s="510"/>
      <c r="AE275" s="510"/>
      <c r="AF275" s="510"/>
      <c r="AG275" s="510"/>
      <c r="AH275" s="510"/>
      <c r="AI275" s="510"/>
      <c r="AJ275" s="510"/>
      <c r="AK275" s="510"/>
      <c r="AL275" s="510"/>
      <c r="AM275" s="510"/>
      <c r="AN275" s="510"/>
      <c r="AO275" s="510"/>
      <c r="AP275" s="510"/>
      <c r="AQ275" s="510"/>
      <c r="AR275" s="510"/>
      <c r="AS275" s="510"/>
      <c r="AT275" s="510"/>
      <c r="AU275" s="510"/>
      <c r="AV275" s="510"/>
      <c r="AW275" s="510"/>
      <c r="AX275" s="510"/>
      <c r="AY275" s="510"/>
      <c r="AZ275" s="510"/>
      <c r="BA275" s="510"/>
      <c r="BB275" s="510"/>
      <c r="BC275" s="510"/>
      <c r="BD275" s="510"/>
      <c r="BE275" s="510"/>
      <c r="BF275" s="510"/>
      <c r="BG275" s="510"/>
      <c r="BH275" s="510"/>
      <c r="BI275" s="510"/>
      <c r="BJ275" s="510"/>
      <c r="BK275" s="510"/>
      <c r="BL275" s="510"/>
      <c r="BM275" s="510"/>
      <c r="BN275" s="510"/>
      <c r="BO275" s="510"/>
      <c r="BP275" s="510"/>
      <c r="BQ275" s="510"/>
      <c r="BR275" s="510"/>
      <c r="BS275" s="510"/>
      <c r="BT275" s="510"/>
      <c r="BU275" s="510"/>
      <c r="BV275" s="510"/>
      <c r="BW275" s="510"/>
      <c r="BX275" s="510"/>
      <c r="BY275" s="510"/>
      <c r="BZ275" s="510"/>
      <c r="CA275" s="510"/>
      <c r="CB275" s="510"/>
      <c r="CC275" s="510"/>
      <c r="CD275" s="510"/>
      <c r="CE275" s="510"/>
      <c r="CF275" s="510"/>
      <c r="CG275" s="510"/>
      <c r="CH275" s="510"/>
      <c r="CI275" s="510"/>
      <c r="CJ275" s="510"/>
      <c r="CK275" s="510"/>
      <c r="CL275" s="510"/>
      <c r="CM275" s="510"/>
      <c r="CN275" s="510"/>
      <c r="CO275" s="510"/>
      <c r="CP275" s="510"/>
      <c r="CQ275" s="510"/>
      <c r="CR275" s="510"/>
      <c r="CS275" s="510"/>
      <c r="CT275" s="12"/>
    </row>
    <row r="276" spans="3:98" s="5" customFormat="1" ht="13" hidden="1" x14ac:dyDescent="0.3">
      <c r="C276" s="51"/>
      <c r="D276" s="3"/>
      <c r="E276" s="519"/>
      <c r="F276" s="519"/>
      <c r="G276" s="510"/>
      <c r="H276" s="510"/>
      <c r="I276" s="510"/>
      <c r="J276" s="510"/>
      <c r="K276" s="510"/>
      <c r="L276" s="510"/>
      <c r="M276" s="510"/>
      <c r="N276" s="510"/>
      <c r="O276" s="510"/>
      <c r="P276" s="510"/>
      <c r="Q276" s="510"/>
      <c r="R276" s="510"/>
      <c r="S276" s="510"/>
      <c r="T276" s="510"/>
      <c r="U276" s="510"/>
      <c r="V276" s="510"/>
      <c r="W276" s="510"/>
      <c r="X276" s="510"/>
      <c r="Y276" s="510"/>
      <c r="Z276" s="510"/>
      <c r="AA276" s="510"/>
      <c r="AB276" s="510"/>
      <c r="AC276" s="510"/>
      <c r="AD276" s="510"/>
      <c r="AE276" s="510"/>
      <c r="AF276" s="510"/>
      <c r="AG276" s="510"/>
      <c r="AH276" s="510"/>
      <c r="AI276" s="510"/>
      <c r="AJ276" s="510"/>
      <c r="AK276" s="510"/>
      <c r="AL276" s="510"/>
      <c r="AM276" s="510"/>
      <c r="AN276" s="510"/>
      <c r="AO276" s="510"/>
      <c r="AP276" s="510"/>
      <c r="AQ276" s="510"/>
      <c r="AR276" s="510"/>
      <c r="AS276" s="510"/>
      <c r="AT276" s="510"/>
      <c r="AU276" s="510"/>
      <c r="AV276" s="510"/>
      <c r="AW276" s="510"/>
      <c r="AX276" s="510"/>
      <c r="AY276" s="510"/>
      <c r="AZ276" s="510"/>
      <c r="BA276" s="510"/>
      <c r="BB276" s="510"/>
      <c r="BC276" s="510"/>
      <c r="BD276" s="510"/>
      <c r="BE276" s="510"/>
      <c r="BF276" s="510"/>
      <c r="BG276" s="510"/>
      <c r="BH276" s="510"/>
      <c r="BI276" s="510"/>
      <c r="BJ276" s="510"/>
      <c r="BK276" s="510"/>
      <c r="BL276" s="510"/>
      <c r="BM276" s="510"/>
      <c r="BN276" s="510"/>
      <c r="BO276" s="510"/>
      <c r="BP276" s="510"/>
      <c r="BQ276" s="510"/>
      <c r="BR276" s="510"/>
      <c r="BS276" s="510"/>
      <c r="BT276" s="510"/>
      <c r="BU276" s="510"/>
      <c r="BV276" s="510"/>
      <c r="BW276" s="510"/>
      <c r="BX276" s="510"/>
      <c r="BY276" s="510"/>
      <c r="BZ276" s="510"/>
      <c r="CA276" s="510"/>
      <c r="CB276" s="510"/>
      <c r="CC276" s="510"/>
      <c r="CD276" s="510"/>
      <c r="CE276" s="510"/>
      <c r="CF276" s="510"/>
      <c r="CG276" s="510"/>
      <c r="CH276" s="510"/>
      <c r="CI276" s="510"/>
      <c r="CJ276" s="510"/>
      <c r="CK276" s="510"/>
      <c r="CL276" s="510"/>
      <c r="CM276" s="510"/>
      <c r="CN276" s="510"/>
      <c r="CO276" s="510"/>
      <c r="CP276" s="510"/>
      <c r="CQ276" s="510"/>
      <c r="CR276" s="510"/>
      <c r="CS276" s="510"/>
      <c r="CT276" s="12"/>
    </row>
    <row r="277" spans="3:98" s="5" customFormat="1" ht="13" hidden="1" x14ac:dyDescent="0.3">
      <c r="C277" s="77" t="s">
        <v>259</v>
      </c>
      <c r="D277" s="3"/>
      <c r="E277" s="690" t="str">
        <f>IF(E272="Applicable",E275-E274,"n.a.")</f>
        <v>n.a.</v>
      </c>
      <c r="F277" s="690"/>
      <c r="G277" s="510"/>
      <c r="H277" s="510"/>
      <c r="I277" s="510"/>
      <c r="J277" s="510"/>
      <c r="K277" s="510"/>
      <c r="L277" s="510"/>
      <c r="M277" s="510"/>
      <c r="N277" s="510"/>
      <c r="O277" s="510"/>
      <c r="P277" s="510"/>
      <c r="Q277" s="510"/>
      <c r="R277" s="510"/>
      <c r="S277" s="510"/>
      <c r="T277" s="510"/>
      <c r="U277" s="510"/>
      <c r="V277" s="510"/>
      <c r="W277" s="510"/>
      <c r="X277" s="510"/>
      <c r="Y277" s="510"/>
      <c r="Z277" s="510"/>
      <c r="AA277" s="510"/>
      <c r="AB277" s="510"/>
      <c r="AC277" s="510"/>
      <c r="AD277" s="510"/>
      <c r="AE277" s="510"/>
      <c r="AF277" s="510"/>
      <c r="AG277" s="510"/>
      <c r="AH277" s="510"/>
      <c r="AI277" s="510"/>
      <c r="AJ277" s="510"/>
      <c r="AK277" s="510"/>
      <c r="AL277" s="510"/>
      <c r="AM277" s="510"/>
      <c r="AN277" s="510"/>
      <c r="AO277" s="510"/>
      <c r="AP277" s="510"/>
      <c r="AQ277" s="510"/>
      <c r="AR277" s="510"/>
      <c r="AS277" s="510"/>
      <c r="AT277" s="510"/>
      <c r="AU277" s="510"/>
      <c r="AV277" s="510"/>
      <c r="AW277" s="510"/>
      <c r="AX277" s="510"/>
      <c r="AY277" s="510"/>
      <c r="AZ277" s="510"/>
      <c r="BA277" s="510"/>
      <c r="BB277" s="510"/>
      <c r="BC277" s="510"/>
      <c r="BD277" s="510"/>
      <c r="BE277" s="510"/>
      <c r="BF277" s="510"/>
      <c r="BG277" s="510"/>
      <c r="BH277" s="510"/>
      <c r="BI277" s="510"/>
      <c r="BJ277" s="510"/>
      <c r="BK277" s="510"/>
      <c r="BL277" s="510"/>
      <c r="BM277" s="510"/>
      <c r="BN277" s="510"/>
      <c r="BO277" s="510"/>
      <c r="BP277" s="510"/>
      <c r="BQ277" s="510"/>
      <c r="BR277" s="510"/>
      <c r="BS277" s="510"/>
      <c r="BT277" s="510"/>
      <c r="BU277" s="510"/>
      <c r="BV277" s="510"/>
      <c r="BW277" s="510"/>
      <c r="BX277" s="510"/>
      <c r="BY277" s="510"/>
      <c r="BZ277" s="510"/>
      <c r="CA277" s="510"/>
      <c r="CB277" s="510"/>
      <c r="CC277" s="510"/>
      <c r="CD277" s="510"/>
      <c r="CE277" s="510"/>
      <c r="CF277" s="510"/>
      <c r="CG277" s="510"/>
      <c r="CH277" s="510"/>
      <c r="CI277" s="510"/>
      <c r="CJ277" s="510"/>
      <c r="CK277" s="510"/>
      <c r="CL277" s="510"/>
      <c r="CM277" s="510"/>
      <c r="CN277" s="510"/>
      <c r="CO277" s="510"/>
      <c r="CP277" s="510"/>
      <c r="CQ277" s="510"/>
      <c r="CR277" s="510"/>
      <c r="CS277" s="510"/>
      <c r="CT277" s="12"/>
    </row>
    <row r="278" spans="3:98" s="5" customFormat="1" ht="13" hidden="1" x14ac:dyDescent="0.3">
      <c r="C278" s="77" t="s">
        <v>260</v>
      </c>
      <c r="D278" s="3"/>
      <c r="E278" s="693" t="str">
        <f>IF(AND(E272="Applicable",E277&gt;=0),E277/E275,"n.a.")</f>
        <v>n.a.</v>
      </c>
      <c r="F278" s="693"/>
      <c r="G278" s="510"/>
      <c r="H278" s="510"/>
      <c r="I278" s="510"/>
      <c r="J278" s="510"/>
      <c r="K278" s="510"/>
      <c r="L278" s="510"/>
      <c r="M278" s="510"/>
      <c r="N278" s="510"/>
      <c r="O278" s="510"/>
      <c r="P278" s="510"/>
      <c r="Q278" s="510"/>
      <c r="R278" s="510"/>
      <c r="S278" s="510"/>
      <c r="T278" s="510"/>
      <c r="U278" s="510"/>
      <c r="V278" s="510"/>
      <c r="W278" s="510"/>
      <c r="X278" s="510"/>
      <c r="Y278" s="510"/>
      <c r="Z278" s="510"/>
      <c r="AA278" s="510"/>
      <c r="AB278" s="510"/>
      <c r="AC278" s="510"/>
      <c r="AD278" s="510"/>
      <c r="AE278" s="510"/>
      <c r="AF278" s="510"/>
      <c r="AG278" s="510"/>
      <c r="AH278" s="510"/>
      <c r="AI278" s="510"/>
      <c r="AJ278" s="510"/>
      <c r="AK278" s="510"/>
      <c r="AL278" s="510"/>
      <c r="AM278" s="510"/>
      <c r="AN278" s="510"/>
      <c r="AO278" s="510"/>
      <c r="AP278" s="510"/>
      <c r="AQ278" s="510"/>
      <c r="AR278" s="510"/>
      <c r="AS278" s="510"/>
      <c r="AT278" s="510"/>
      <c r="AU278" s="510"/>
      <c r="AV278" s="510"/>
      <c r="AW278" s="510"/>
      <c r="AX278" s="510"/>
      <c r="AY278" s="510"/>
      <c r="AZ278" s="510"/>
      <c r="BA278" s="510"/>
      <c r="BB278" s="510"/>
      <c r="BC278" s="510"/>
      <c r="BD278" s="510"/>
      <c r="BE278" s="510"/>
      <c r="BF278" s="510"/>
      <c r="BG278" s="510"/>
      <c r="BH278" s="510"/>
      <c r="BI278" s="510"/>
      <c r="BJ278" s="510"/>
      <c r="BK278" s="510"/>
      <c r="BL278" s="510"/>
      <c r="BM278" s="510"/>
      <c r="BN278" s="510"/>
      <c r="BO278" s="510"/>
      <c r="BP278" s="510"/>
      <c r="BQ278" s="510"/>
      <c r="BR278" s="510"/>
      <c r="BS278" s="510"/>
      <c r="BT278" s="510"/>
      <c r="BU278" s="510"/>
      <c r="BV278" s="510"/>
      <c r="BW278" s="510"/>
      <c r="BX278" s="510"/>
      <c r="BY278" s="510"/>
      <c r="BZ278" s="510"/>
      <c r="CA278" s="510"/>
      <c r="CB278" s="510"/>
      <c r="CC278" s="510"/>
      <c r="CD278" s="510"/>
      <c r="CE278" s="510"/>
      <c r="CF278" s="510"/>
      <c r="CG278" s="510"/>
      <c r="CH278" s="510"/>
      <c r="CI278" s="510"/>
      <c r="CJ278" s="510"/>
      <c r="CK278" s="510"/>
      <c r="CL278" s="510"/>
      <c r="CM278" s="510"/>
      <c r="CN278" s="510"/>
      <c r="CO278" s="510"/>
      <c r="CP278" s="510"/>
      <c r="CQ278" s="510"/>
      <c r="CR278" s="510"/>
      <c r="CS278" s="510"/>
      <c r="CT278" s="12"/>
    </row>
    <row r="279" spans="3:98" s="5" customFormat="1" ht="13" hidden="1" x14ac:dyDescent="0.3">
      <c r="C279" s="256" t="s">
        <v>267</v>
      </c>
      <c r="D279" s="3"/>
      <c r="E279" s="693" t="str">
        <f>IF($E$272="Applicable",MIN($E$278,G.Asm!$F$78),"n.a.")</f>
        <v>n.a.</v>
      </c>
      <c r="F279" s="693"/>
      <c r="G279" s="510"/>
      <c r="H279" s="510"/>
      <c r="I279" s="510"/>
      <c r="J279" s="510"/>
      <c r="K279" s="510"/>
      <c r="L279" s="510"/>
      <c r="M279" s="510"/>
      <c r="N279" s="510"/>
      <c r="O279" s="510"/>
      <c r="P279" s="510"/>
      <c r="Q279" s="510"/>
      <c r="R279" s="510"/>
      <c r="S279" s="510"/>
      <c r="T279" s="510"/>
      <c r="U279" s="510"/>
      <c r="V279" s="510"/>
      <c r="W279" s="510"/>
      <c r="X279" s="510"/>
      <c r="Y279" s="510"/>
      <c r="Z279" s="510"/>
      <c r="AA279" s="510"/>
      <c r="AB279" s="510"/>
      <c r="AC279" s="510"/>
      <c r="AD279" s="510"/>
      <c r="AE279" s="510"/>
      <c r="AF279" s="510"/>
      <c r="AG279" s="510"/>
      <c r="AH279" s="510"/>
      <c r="AI279" s="510"/>
      <c r="AJ279" s="510"/>
      <c r="AK279" s="510"/>
      <c r="AL279" s="510"/>
      <c r="AM279" s="510"/>
      <c r="AN279" s="510"/>
      <c r="AO279" s="510"/>
      <c r="AP279" s="510"/>
      <c r="AQ279" s="510"/>
      <c r="AR279" s="510"/>
      <c r="AS279" s="510"/>
      <c r="AT279" s="510"/>
      <c r="AU279" s="510"/>
      <c r="AV279" s="510"/>
      <c r="AW279" s="510"/>
      <c r="AX279" s="510"/>
      <c r="AY279" s="510"/>
      <c r="AZ279" s="510"/>
      <c r="BA279" s="510"/>
      <c r="BB279" s="510"/>
      <c r="BC279" s="510"/>
      <c r="BD279" s="510"/>
      <c r="BE279" s="510"/>
      <c r="BF279" s="510"/>
      <c r="BG279" s="510"/>
      <c r="BH279" s="510"/>
      <c r="BI279" s="510"/>
      <c r="BJ279" s="510"/>
      <c r="BK279" s="510"/>
      <c r="BL279" s="510"/>
      <c r="BM279" s="510"/>
      <c r="BN279" s="510"/>
      <c r="BO279" s="510"/>
      <c r="BP279" s="510"/>
      <c r="BQ279" s="510"/>
      <c r="BR279" s="510"/>
      <c r="BS279" s="510"/>
      <c r="BT279" s="510"/>
      <c r="BU279" s="510"/>
      <c r="BV279" s="510"/>
      <c r="BW279" s="510"/>
      <c r="BX279" s="510"/>
      <c r="BY279" s="510"/>
      <c r="BZ279" s="510"/>
      <c r="CA279" s="510"/>
      <c r="CB279" s="510"/>
      <c r="CC279" s="510"/>
      <c r="CD279" s="510"/>
      <c r="CE279" s="510"/>
      <c r="CF279" s="510"/>
      <c r="CG279" s="510"/>
      <c r="CH279" s="510"/>
      <c r="CI279" s="510"/>
      <c r="CJ279" s="510"/>
      <c r="CK279" s="510"/>
      <c r="CL279" s="510"/>
      <c r="CM279" s="510"/>
      <c r="CN279" s="510"/>
      <c r="CO279" s="510"/>
      <c r="CP279" s="510"/>
      <c r="CQ279" s="510"/>
      <c r="CR279" s="510"/>
      <c r="CS279" s="510"/>
      <c r="CT279" s="12"/>
    </row>
    <row r="280" spans="3:98" s="5" customFormat="1" ht="13" x14ac:dyDescent="0.3">
      <c r="C280" s="255"/>
      <c r="D280" s="3"/>
      <c r="E280" s="529"/>
      <c r="F280" s="529"/>
      <c r="G280" s="510"/>
      <c r="H280" s="510"/>
      <c r="I280" s="510"/>
      <c r="J280" s="510"/>
      <c r="K280" s="510"/>
      <c r="L280" s="510"/>
      <c r="M280" s="510"/>
      <c r="N280" s="510"/>
      <c r="O280" s="510"/>
      <c r="P280" s="510"/>
      <c r="Q280" s="510"/>
      <c r="R280" s="510"/>
      <c r="S280" s="510"/>
      <c r="T280" s="510"/>
      <c r="U280" s="510"/>
      <c r="V280" s="510"/>
      <c r="W280" s="510"/>
      <c r="X280" s="510"/>
      <c r="Y280" s="510"/>
      <c r="Z280" s="510"/>
      <c r="AA280" s="510"/>
      <c r="AB280" s="510"/>
      <c r="AC280" s="510"/>
      <c r="AD280" s="510"/>
      <c r="AE280" s="510"/>
      <c r="AF280" s="510"/>
      <c r="AG280" s="510"/>
      <c r="AH280" s="510"/>
      <c r="AI280" s="510"/>
      <c r="AJ280" s="510"/>
      <c r="AK280" s="510"/>
      <c r="AL280" s="510"/>
      <c r="AM280" s="510"/>
      <c r="AN280" s="510"/>
      <c r="AO280" s="510"/>
      <c r="AP280" s="510"/>
      <c r="AQ280" s="510"/>
      <c r="AR280" s="510"/>
      <c r="AS280" s="510"/>
      <c r="AT280" s="510"/>
      <c r="AU280" s="510"/>
      <c r="AV280" s="510"/>
      <c r="AW280" s="510"/>
      <c r="AX280" s="510"/>
      <c r="AY280" s="510"/>
      <c r="AZ280" s="510"/>
      <c r="BA280" s="510"/>
      <c r="BB280" s="510"/>
      <c r="BC280" s="510"/>
      <c r="BD280" s="510"/>
      <c r="BE280" s="510"/>
      <c r="BF280" s="510"/>
      <c r="BG280" s="510"/>
      <c r="BH280" s="510"/>
      <c r="BI280" s="510"/>
      <c r="BJ280" s="510"/>
      <c r="BK280" s="510"/>
      <c r="BL280" s="510"/>
      <c r="BM280" s="510"/>
      <c r="BN280" s="510"/>
      <c r="BO280" s="510"/>
      <c r="BP280" s="510"/>
      <c r="BQ280" s="510"/>
      <c r="BR280" s="510"/>
      <c r="BS280" s="510"/>
      <c r="BT280" s="510"/>
      <c r="BU280" s="510"/>
      <c r="BV280" s="510"/>
      <c r="BW280" s="510"/>
      <c r="BX280" s="510"/>
      <c r="BY280" s="510"/>
      <c r="BZ280" s="510"/>
      <c r="CA280" s="510"/>
      <c r="CB280" s="510"/>
      <c r="CC280" s="510"/>
      <c r="CD280" s="510"/>
      <c r="CE280" s="510"/>
      <c r="CF280" s="510"/>
      <c r="CG280" s="510"/>
      <c r="CH280" s="510"/>
      <c r="CI280" s="510"/>
      <c r="CJ280" s="510"/>
      <c r="CK280" s="510"/>
      <c r="CL280" s="510"/>
      <c r="CM280" s="510"/>
      <c r="CN280" s="510"/>
      <c r="CO280" s="510"/>
      <c r="CP280" s="510"/>
      <c r="CQ280" s="510"/>
      <c r="CR280" s="510"/>
      <c r="CS280" s="510"/>
      <c r="CT280" s="12"/>
    </row>
    <row r="281" spans="3:98" s="5" customFormat="1" ht="13" x14ac:dyDescent="0.3">
      <c r="C281" s="255"/>
      <c r="D281" s="3"/>
      <c r="E281" s="529"/>
      <c r="F281" s="529"/>
      <c r="G281" s="510"/>
      <c r="H281" s="510"/>
      <c r="I281" s="510"/>
      <c r="J281" s="510"/>
      <c r="K281" s="510"/>
      <c r="L281" s="510"/>
      <c r="M281" s="510"/>
      <c r="N281" s="510"/>
      <c r="O281" s="510"/>
      <c r="P281" s="510"/>
      <c r="Q281" s="510"/>
      <c r="R281" s="510"/>
      <c r="S281" s="510"/>
      <c r="T281" s="510"/>
      <c r="U281" s="510"/>
      <c r="V281" s="510"/>
      <c r="W281" s="510"/>
      <c r="X281" s="510"/>
      <c r="Y281" s="510"/>
      <c r="Z281" s="510"/>
      <c r="AA281" s="510"/>
      <c r="AB281" s="510"/>
      <c r="AC281" s="510"/>
      <c r="AD281" s="510"/>
      <c r="AE281" s="510"/>
      <c r="AF281" s="510"/>
      <c r="AG281" s="510"/>
      <c r="AH281" s="510"/>
      <c r="AI281" s="510"/>
      <c r="AJ281" s="510"/>
      <c r="AK281" s="510"/>
      <c r="AL281" s="510"/>
      <c r="AM281" s="510"/>
      <c r="AN281" s="510"/>
      <c r="AO281" s="510"/>
      <c r="AP281" s="510"/>
      <c r="AQ281" s="510"/>
      <c r="AR281" s="510"/>
      <c r="AS281" s="510"/>
      <c r="AT281" s="510"/>
      <c r="AU281" s="510"/>
      <c r="AV281" s="510"/>
      <c r="AW281" s="510"/>
      <c r="AX281" s="510"/>
      <c r="AY281" s="510"/>
      <c r="AZ281" s="510"/>
      <c r="BA281" s="510"/>
      <c r="BB281" s="510"/>
      <c r="BC281" s="510"/>
      <c r="BD281" s="510"/>
      <c r="BE281" s="510"/>
      <c r="BF281" s="510"/>
      <c r="BG281" s="510"/>
      <c r="BH281" s="510"/>
      <c r="BI281" s="510"/>
      <c r="BJ281" s="510"/>
      <c r="BK281" s="510"/>
      <c r="BL281" s="510"/>
      <c r="BM281" s="510"/>
      <c r="BN281" s="510"/>
      <c r="BO281" s="510"/>
      <c r="BP281" s="510"/>
      <c r="BQ281" s="510"/>
      <c r="BR281" s="510"/>
      <c r="BS281" s="510"/>
      <c r="BT281" s="510"/>
      <c r="BU281" s="510"/>
      <c r="BV281" s="510"/>
      <c r="BW281" s="510"/>
      <c r="BX281" s="510"/>
      <c r="BY281" s="510"/>
      <c r="BZ281" s="510"/>
      <c r="CA281" s="510"/>
      <c r="CB281" s="510"/>
      <c r="CC281" s="510"/>
      <c r="CD281" s="510"/>
      <c r="CE281" s="510"/>
      <c r="CF281" s="510"/>
      <c r="CG281" s="510"/>
      <c r="CH281" s="510"/>
      <c r="CI281" s="510"/>
      <c r="CJ281" s="510"/>
      <c r="CK281" s="510"/>
      <c r="CL281" s="510"/>
      <c r="CM281" s="510"/>
      <c r="CN281" s="510"/>
      <c r="CO281" s="510"/>
      <c r="CP281" s="510"/>
      <c r="CQ281" s="510"/>
      <c r="CR281" s="510"/>
      <c r="CS281" s="510"/>
      <c r="CT281" s="12"/>
    </row>
    <row r="282" spans="3:98" s="5" customFormat="1" ht="13" x14ac:dyDescent="0.3">
      <c r="C282" s="51"/>
      <c r="D282" s="3"/>
      <c r="E282" s="519"/>
      <c r="F282" s="519"/>
      <c r="G282" s="510"/>
      <c r="H282" s="510"/>
      <c r="I282" s="510"/>
      <c r="J282" s="510"/>
      <c r="K282" s="510"/>
      <c r="L282" s="510"/>
      <c r="M282" s="510"/>
      <c r="N282" s="510"/>
      <c r="O282" s="510"/>
      <c r="P282" s="510"/>
      <c r="Q282" s="510"/>
      <c r="R282" s="510"/>
      <c r="S282" s="510"/>
      <c r="T282" s="510"/>
      <c r="U282" s="510"/>
      <c r="V282" s="510"/>
      <c r="W282" s="510"/>
      <c r="X282" s="510"/>
      <c r="Y282" s="510"/>
      <c r="Z282" s="510"/>
      <c r="AA282" s="510"/>
      <c r="AB282" s="510"/>
      <c r="AC282" s="510"/>
      <c r="AD282" s="510"/>
      <c r="AE282" s="510"/>
      <c r="AF282" s="510"/>
      <c r="AG282" s="510"/>
      <c r="AH282" s="510"/>
      <c r="AI282" s="510"/>
      <c r="AJ282" s="510"/>
      <c r="AK282" s="510"/>
      <c r="AL282" s="510"/>
      <c r="AM282" s="510"/>
      <c r="AN282" s="510"/>
      <c r="AO282" s="510"/>
      <c r="AP282" s="510"/>
      <c r="AQ282" s="510"/>
      <c r="AR282" s="510"/>
      <c r="AS282" s="510"/>
      <c r="AT282" s="510"/>
      <c r="AU282" s="510"/>
      <c r="AV282" s="510"/>
      <c r="AW282" s="510"/>
      <c r="AX282" s="510"/>
      <c r="AY282" s="510"/>
      <c r="AZ282" s="510"/>
      <c r="BA282" s="510"/>
      <c r="BB282" s="510"/>
      <c r="BC282" s="510"/>
      <c r="BD282" s="510"/>
      <c r="BE282" s="510"/>
      <c r="BF282" s="510"/>
      <c r="BG282" s="510"/>
      <c r="BH282" s="510"/>
      <c r="BI282" s="510"/>
      <c r="BJ282" s="510"/>
      <c r="BK282" s="510"/>
      <c r="BL282" s="510"/>
      <c r="BM282" s="510"/>
      <c r="BN282" s="510"/>
      <c r="BO282" s="510"/>
      <c r="BP282" s="510"/>
      <c r="BQ282" s="510"/>
      <c r="BR282" s="510"/>
      <c r="BS282" s="510"/>
      <c r="BT282" s="510"/>
      <c r="BU282" s="510"/>
      <c r="BV282" s="510"/>
      <c r="BW282" s="510"/>
      <c r="BX282" s="510"/>
      <c r="BY282" s="510"/>
      <c r="BZ282" s="510"/>
      <c r="CA282" s="510"/>
      <c r="CB282" s="510"/>
      <c r="CC282" s="510"/>
      <c r="CD282" s="510"/>
      <c r="CE282" s="510"/>
      <c r="CF282" s="510"/>
      <c r="CG282" s="510"/>
      <c r="CH282" s="510"/>
      <c r="CI282" s="510"/>
      <c r="CJ282" s="510"/>
      <c r="CK282" s="510"/>
      <c r="CL282" s="510"/>
      <c r="CM282" s="510"/>
      <c r="CN282" s="510"/>
      <c r="CO282" s="510"/>
      <c r="CP282" s="510"/>
      <c r="CQ282" s="510"/>
      <c r="CR282" s="510"/>
      <c r="CS282" s="510"/>
      <c r="CT282" s="12"/>
    </row>
    <row r="283" spans="3:98" s="5" customFormat="1" ht="13" x14ac:dyDescent="0.3">
      <c r="C283" s="51"/>
      <c r="D283" s="3"/>
      <c r="E283" s="519"/>
      <c r="F283" s="519"/>
      <c r="G283" s="510"/>
      <c r="H283" s="510"/>
      <c r="I283" s="510"/>
      <c r="J283" s="510"/>
      <c r="K283" s="510"/>
      <c r="L283" s="510"/>
      <c r="M283" s="510"/>
      <c r="N283" s="510"/>
      <c r="O283" s="510"/>
      <c r="P283" s="510"/>
      <c r="Q283" s="510"/>
      <c r="R283" s="510"/>
      <c r="S283" s="510"/>
      <c r="T283" s="510"/>
      <c r="U283" s="510"/>
      <c r="V283" s="510"/>
      <c r="W283" s="510"/>
      <c r="X283" s="510"/>
      <c r="Y283" s="510"/>
      <c r="Z283" s="510"/>
      <c r="AA283" s="510"/>
      <c r="AB283" s="510"/>
      <c r="AC283" s="510"/>
      <c r="AD283" s="510"/>
      <c r="AE283" s="510"/>
      <c r="AF283" s="510"/>
      <c r="AG283" s="510"/>
      <c r="AH283" s="510"/>
      <c r="AI283" s="510"/>
      <c r="AJ283" s="510"/>
      <c r="AK283" s="510"/>
      <c r="AL283" s="510"/>
      <c r="AM283" s="510"/>
      <c r="AN283" s="510"/>
      <c r="AO283" s="510"/>
      <c r="AP283" s="510"/>
      <c r="AQ283" s="510"/>
      <c r="AR283" s="510"/>
      <c r="AS283" s="510"/>
      <c r="AT283" s="510"/>
      <c r="AU283" s="510"/>
      <c r="AV283" s="510"/>
      <c r="AW283" s="510"/>
      <c r="AX283" s="510"/>
      <c r="AY283" s="510"/>
      <c r="AZ283" s="510"/>
      <c r="BA283" s="510"/>
      <c r="BB283" s="510"/>
      <c r="BC283" s="510"/>
      <c r="BD283" s="510"/>
      <c r="BE283" s="510"/>
      <c r="BF283" s="510"/>
      <c r="BG283" s="510"/>
      <c r="BH283" s="510"/>
      <c r="BI283" s="510"/>
      <c r="BJ283" s="510"/>
      <c r="BK283" s="510"/>
      <c r="BL283" s="510"/>
      <c r="BM283" s="510"/>
      <c r="BN283" s="510"/>
      <c r="BO283" s="510"/>
      <c r="BP283" s="510"/>
      <c r="BQ283" s="510"/>
      <c r="BR283" s="510"/>
      <c r="BS283" s="510"/>
      <c r="BT283" s="510"/>
      <c r="BU283" s="510"/>
      <c r="BV283" s="510"/>
      <c r="BW283" s="510"/>
      <c r="BX283" s="510"/>
      <c r="BY283" s="510"/>
      <c r="BZ283" s="510"/>
      <c r="CA283" s="510"/>
      <c r="CB283" s="510"/>
      <c r="CC283" s="510"/>
      <c r="CD283" s="510"/>
      <c r="CE283" s="510"/>
      <c r="CF283" s="510"/>
      <c r="CG283" s="510"/>
      <c r="CH283" s="510"/>
      <c r="CI283" s="510"/>
      <c r="CJ283" s="510"/>
      <c r="CK283" s="510"/>
      <c r="CL283" s="510"/>
      <c r="CM283" s="510"/>
      <c r="CN283" s="510"/>
      <c r="CO283" s="510"/>
      <c r="CP283" s="510"/>
      <c r="CQ283" s="510"/>
      <c r="CR283" s="510"/>
      <c r="CS283" s="510"/>
      <c r="CT283" s="12"/>
    </row>
    <row r="284" spans="3:98" customFormat="1" ht="15.5" hidden="1" x14ac:dyDescent="0.35">
      <c r="C284" s="78" t="s">
        <v>154</v>
      </c>
      <c r="D284" s="35" t="s">
        <v>155</v>
      </c>
      <c r="E284" s="497"/>
      <c r="F284" s="497"/>
      <c r="G284" s="498"/>
      <c r="H284" s="498"/>
      <c r="I284" s="498"/>
      <c r="J284" s="498"/>
      <c r="K284" s="498"/>
      <c r="L284" s="498"/>
      <c r="M284" s="498"/>
      <c r="N284" s="498"/>
      <c r="O284" s="498"/>
      <c r="P284" s="498"/>
      <c r="Q284" s="498"/>
      <c r="R284" s="498"/>
      <c r="S284" s="498"/>
      <c r="T284" s="498"/>
      <c r="U284" s="498"/>
      <c r="V284" s="498"/>
      <c r="W284" s="498"/>
      <c r="X284" s="498"/>
      <c r="Y284" s="498"/>
      <c r="Z284" s="498"/>
      <c r="AA284" s="498"/>
      <c r="AB284" s="498"/>
      <c r="AC284" s="498"/>
      <c r="AD284" s="498"/>
      <c r="AE284" s="498"/>
      <c r="AF284" s="498"/>
      <c r="AG284" s="498"/>
      <c r="AH284" s="498"/>
      <c r="AI284" s="498"/>
      <c r="AJ284" s="498"/>
      <c r="AK284" s="498"/>
      <c r="AL284" s="498"/>
      <c r="AM284" s="498"/>
      <c r="AN284" s="498"/>
      <c r="AO284" s="498"/>
      <c r="AP284" s="498"/>
      <c r="AQ284" s="498"/>
      <c r="AR284" s="498"/>
      <c r="AS284" s="498"/>
      <c r="AT284" s="498"/>
      <c r="AU284" s="498"/>
      <c r="AV284" s="498"/>
      <c r="AW284" s="498"/>
      <c r="AX284" s="498"/>
      <c r="AY284" s="498"/>
      <c r="AZ284" s="498"/>
      <c r="BA284" s="498"/>
      <c r="BB284" s="498"/>
      <c r="BC284" s="498"/>
      <c r="BD284" s="498"/>
      <c r="BE284" s="498"/>
      <c r="BF284" s="498"/>
      <c r="BG284" s="498"/>
      <c r="BH284" s="498"/>
      <c r="BI284" s="498"/>
      <c r="BJ284" s="498"/>
      <c r="BK284" s="498"/>
      <c r="BL284" s="498"/>
      <c r="BM284" s="498"/>
      <c r="BN284" s="498"/>
      <c r="BO284" s="498"/>
      <c r="BP284" s="498"/>
      <c r="BQ284" s="498"/>
      <c r="BR284" s="498"/>
      <c r="BS284" s="498"/>
      <c r="BT284" s="498"/>
      <c r="BU284" s="498"/>
      <c r="BV284" s="498"/>
      <c r="BW284" s="498"/>
      <c r="BX284" s="498"/>
      <c r="BY284" s="498"/>
      <c r="BZ284" s="498"/>
      <c r="CA284" s="498"/>
      <c r="CB284" s="498"/>
      <c r="CC284" s="498"/>
      <c r="CD284" s="498"/>
      <c r="CE284" s="498"/>
      <c r="CF284" s="498"/>
      <c r="CG284" s="498"/>
      <c r="CH284" s="498"/>
      <c r="CI284" s="498"/>
      <c r="CJ284" s="498"/>
      <c r="CK284" s="498"/>
      <c r="CL284" s="498"/>
      <c r="CM284" s="498"/>
      <c r="CN284" s="498"/>
      <c r="CO284" s="498"/>
      <c r="CP284" s="498"/>
      <c r="CQ284" s="498"/>
      <c r="CR284" s="498"/>
      <c r="CS284" s="498"/>
    </row>
    <row r="285" spans="3:98" customFormat="1" hidden="1" x14ac:dyDescent="0.35">
      <c r="C285" s="90"/>
      <c r="D285" s="3"/>
      <c r="E285" s="497"/>
      <c r="F285" s="497"/>
      <c r="G285" s="498"/>
      <c r="H285" s="498"/>
      <c r="I285" s="498"/>
      <c r="J285" s="498"/>
      <c r="K285" s="498"/>
      <c r="L285" s="498"/>
      <c r="M285" s="498"/>
      <c r="N285" s="498"/>
      <c r="O285" s="498"/>
      <c r="P285" s="498"/>
      <c r="Q285" s="498"/>
      <c r="R285" s="498"/>
      <c r="S285" s="498"/>
      <c r="T285" s="498"/>
      <c r="U285" s="498"/>
      <c r="V285" s="498"/>
      <c r="W285" s="498"/>
      <c r="X285" s="498"/>
      <c r="Y285" s="498"/>
      <c r="Z285" s="498"/>
      <c r="AA285" s="498"/>
      <c r="AB285" s="498"/>
      <c r="AC285" s="498"/>
      <c r="AD285" s="498"/>
      <c r="AE285" s="498"/>
      <c r="AF285" s="498"/>
      <c r="AG285" s="498"/>
      <c r="AH285" s="498"/>
      <c r="AI285" s="498"/>
      <c r="AJ285" s="498"/>
      <c r="AK285" s="498"/>
      <c r="AL285" s="498"/>
      <c r="AM285" s="498"/>
      <c r="AN285" s="498"/>
      <c r="AO285" s="498"/>
      <c r="AP285" s="498"/>
      <c r="AQ285" s="498"/>
      <c r="AR285" s="498"/>
      <c r="AS285" s="498"/>
      <c r="AT285" s="498"/>
      <c r="AU285" s="498"/>
      <c r="AV285" s="498"/>
      <c r="AW285" s="498"/>
      <c r="AX285" s="498"/>
      <c r="AY285" s="498"/>
      <c r="AZ285" s="498"/>
      <c r="BA285" s="498"/>
      <c r="BB285" s="498"/>
      <c r="BC285" s="498"/>
      <c r="BD285" s="498"/>
      <c r="BE285" s="498"/>
      <c r="BF285" s="498"/>
      <c r="BG285" s="498"/>
      <c r="BH285" s="498"/>
      <c r="BI285" s="498"/>
      <c r="BJ285" s="498"/>
      <c r="BK285" s="498"/>
      <c r="BL285" s="498"/>
      <c r="BM285" s="498"/>
      <c r="BN285" s="498"/>
      <c r="BO285" s="498"/>
      <c r="BP285" s="498"/>
      <c r="BQ285" s="498"/>
      <c r="BR285" s="498"/>
      <c r="BS285" s="498"/>
      <c r="BT285" s="498"/>
      <c r="BU285" s="498"/>
      <c r="BV285" s="498"/>
      <c r="BW285" s="498"/>
      <c r="BX285" s="498"/>
      <c r="BY285" s="498"/>
      <c r="BZ285" s="498"/>
      <c r="CA285" s="498"/>
      <c r="CB285" s="498"/>
      <c r="CC285" s="498"/>
      <c r="CD285" s="498"/>
      <c r="CE285" s="498"/>
      <c r="CF285" s="498"/>
      <c r="CG285" s="498"/>
      <c r="CH285" s="498"/>
      <c r="CI285" s="498"/>
      <c r="CJ285" s="498"/>
      <c r="CK285" s="498"/>
      <c r="CL285" s="498"/>
      <c r="CM285" s="498"/>
      <c r="CN285" s="498"/>
      <c r="CO285" s="498"/>
      <c r="CP285" s="498"/>
      <c r="CQ285" s="498"/>
      <c r="CR285" s="498"/>
      <c r="CS285" s="498"/>
    </row>
    <row r="286" spans="3:98" customFormat="1" hidden="1" x14ac:dyDescent="0.35">
      <c r="C286" s="91"/>
      <c r="D286" s="3"/>
      <c r="E286" s="497"/>
      <c r="F286" s="497"/>
      <c r="G286" s="498"/>
      <c r="H286" s="498"/>
      <c r="I286" s="498"/>
      <c r="J286" s="498"/>
      <c r="K286" s="498"/>
      <c r="L286" s="498"/>
      <c r="M286" s="498"/>
      <c r="N286" s="498"/>
      <c r="O286" s="498"/>
      <c r="P286" s="498"/>
      <c r="Q286" s="498"/>
      <c r="R286" s="498"/>
      <c r="S286" s="498"/>
      <c r="T286" s="498"/>
      <c r="U286" s="498"/>
      <c r="V286" s="498"/>
      <c r="W286" s="498"/>
      <c r="X286" s="498"/>
      <c r="Y286" s="498"/>
      <c r="Z286" s="498"/>
      <c r="AA286" s="498"/>
      <c r="AB286" s="498"/>
      <c r="AC286" s="498"/>
      <c r="AD286" s="498"/>
      <c r="AE286" s="498"/>
      <c r="AF286" s="498"/>
      <c r="AG286" s="498"/>
      <c r="AH286" s="498"/>
      <c r="AI286" s="498"/>
      <c r="AJ286" s="498"/>
      <c r="AK286" s="498"/>
      <c r="AL286" s="498"/>
      <c r="AM286" s="498"/>
      <c r="AN286" s="498"/>
      <c r="AO286" s="498"/>
      <c r="AP286" s="498"/>
      <c r="AQ286" s="498"/>
      <c r="AR286" s="498"/>
      <c r="AS286" s="498"/>
      <c r="AT286" s="498"/>
      <c r="AU286" s="498"/>
      <c r="AV286" s="498"/>
      <c r="AW286" s="498"/>
      <c r="AX286" s="498"/>
      <c r="AY286" s="498"/>
      <c r="AZ286" s="498"/>
      <c r="BA286" s="498"/>
      <c r="BB286" s="498"/>
      <c r="BC286" s="498"/>
      <c r="BD286" s="498"/>
      <c r="BE286" s="498"/>
      <c r="BF286" s="498"/>
      <c r="BG286" s="498"/>
      <c r="BH286" s="498"/>
      <c r="BI286" s="498"/>
      <c r="BJ286" s="498"/>
      <c r="BK286" s="498"/>
      <c r="BL286" s="498"/>
      <c r="BM286" s="498"/>
      <c r="BN286" s="498"/>
      <c r="BO286" s="498"/>
      <c r="BP286" s="498"/>
      <c r="BQ286" s="498"/>
      <c r="BR286" s="498"/>
      <c r="BS286" s="498"/>
      <c r="BT286" s="498"/>
      <c r="BU286" s="498"/>
      <c r="BV286" s="498"/>
      <c r="BW286" s="498"/>
      <c r="BX286" s="498"/>
      <c r="BY286" s="498"/>
      <c r="BZ286" s="498"/>
      <c r="CA286" s="498"/>
      <c r="CB286" s="498"/>
      <c r="CC286" s="498"/>
      <c r="CD286" s="498"/>
      <c r="CE286" s="498"/>
      <c r="CF286" s="498"/>
      <c r="CG286" s="498"/>
      <c r="CH286" s="498"/>
      <c r="CI286" s="498"/>
      <c r="CJ286" s="498"/>
      <c r="CK286" s="498"/>
      <c r="CL286" s="498"/>
      <c r="CM286" s="498"/>
      <c r="CN286" s="498"/>
      <c r="CO286" s="498"/>
      <c r="CP286" s="498"/>
      <c r="CQ286" s="498"/>
      <c r="CR286" s="498"/>
      <c r="CS286" s="498"/>
    </row>
    <row r="287" spans="3:98" customFormat="1" ht="26.5" hidden="1" x14ac:dyDescent="0.35">
      <c r="C287" s="92" t="s">
        <v>188</v>
      </c>
      <c r="D287" s="3"/>
      <c r="E287" s="497"/>
      <c r="F287" s="497"/>
      <c r="G287" s="498"/>
      <c r="H287" s="498"/>
      <c r="I287" s="498"/>
      <c r="J287" s="498"/>
      <c r="K287" s="498"/>
      <c r="L287" s="498"/>
      <c r="M287" s="498"/>
      <c r="N287" s="498"/>
      <c r="O287" s="498"/>
      <c r="P287" s="498"/>
      <c r="Q287" s="498"/>
      <c r="R287" s="498"/>
      <c r="S287" s="498"/>
      <c r="T287" s="498"/>
      <c r="U287" s="498"/>
      <c r="V287" s="498"/>
      <c r="W287" s="498"/>
      <c r="X287" s="498"/>
      <c r="Y287" s="498"/>
      <c r="Z287" s="498"/>
      <c r="AA287" s="498"/>
      <c r="AB287" s="498"/>
      <c r="AC287" s="498"/>
      <c r="AD287" s="498"/>
      <c r="AE287" s="498"/>
      <c r="AF287" s="498"/>
      <c r="AG287" s="498"/>
      <c r="AH287" s="498"/>
      <c r="AI287" s="498"/>
      <c r="AJ287" s="498"/>
      <c r="AK287" s="498"/>
      <c r="AL287" s="498"/>
      <c r="AM287" s="498"/>
      <c r="AN287" s="498"/>
      <c r="AO287" s="498"/>
      <c r="AP287" s="498"/>
      <c r="AQ287" s="498"/>
      <c r="AR287" s="498"/>
      <c r="AS287" s="498"/>
      <c r="AT287" s="498"/>
      <c r="AU287" s="498"/>
      <c r="AV287" s="498"/>
      <c r="AW287" s="498"/>
      <c r="AX287" s="498"/>
      <c r="AY287" s="498"/>
      <c r="AZ287" s="498"/>
      <c r="BA287" s="498"/>
      <c r="BB287" s="498"/>
      <c r="BC287" s="498"/>
      <c r="BD287" s="498"/>
      <c r="BE287" s="498"/>
      <c r="BF287" s="498"/>
      <c r="BG287" s="498"/>
      <c r="BH287" s="498"/>
      <c r="BI287" s="498"/>
      <c r="BJ287" s="498"/>
      <c r="BK287" s="498"/>
      <c r="BL287" s="498"/>
      <c r="BM287" s="498"/>
      <c r="BN287" s="498"/>
      <c r="BO287" s="498"/>
      <c r="BP287" s="498"/>
      <c r="BQ287" s="498"/>
      <c r="BR287" s="498"/>
      <c r="BS287" s="498"/>
      <c r="BT287" s="498"/>
      <c r="BU287" s="498"/>
      <c r="BV287" s="498"/>
      <c r="BW287" s="498"/>
      <c r="BX287" s="498"/>
      <c r="BY287" s="498"/>
      <c r="BZ287" s="498"/>
      <c r="CA287" s="498"/>
      <c r="CB287" s="498"/>
      <c r="CC287" s="498"/>
      <c r="CD287" s="498"/>
      <c r="CE287" s="498"/>
      <c r="CF287" s="498"/>
      <c r="CG287" s="498"/>
      <c r="CH287" s="498"/>
      <c r="CI287" s="498"/>
      <c r="CJ287" s="498"/>
      <c r="CK287" s="498"/>
      <c r="CL287" s="498"/>
      <c r="CM287" s="498"/>
      <c r="CN287" s="498"/>
      <c r="CO287" s="498"/>
      <c r="CP287" s="498"/>
      <c r="CQ287" s="498"/>
      <c r="CR287" s="498"/>
      <c r="CS287" s="498"/>
    </row>
    <row r="288" spans="3:98" hidden="1" x14ac:dyDescent="0.35">
      <c r="C288" s="180" t="str">
        <f>O.2!$C$244&amp;" with "&amp; 'S&amp;S'!$D$5*100 &amp; "% increase"</f>
        <v>A. Total investment costs with 1% increase</v>
      </c>
      <c r="E288" s="505">
        <f>G288+NPV(G.Asm!$F$76,H288:INDEX(H288:CS288,RP))</f>
        <v>0</v>
      </c>
      <c r="F288" s="505">
        <f t="shared" ref="F288:F293" si="139">SUMIF($G$4:$CS$4,"&lt;="&amp;RP,G288:CS288)</f>
        <v>0</v>
      </c>
      <c r="G288" s="66">
        <f>-SUM(O.2!G$244,O.2!G$255)*(1+'S&amp;S'!$F10)+SUM(O.2!G$245,O.2!G$256)*IF(O.2!$C$38="Depreciation",(1+'S&amp;S'!$F10),1)-SUM(O.2!G$246,O.2!G$257)+O.2!G$247</f>
        <v>0</v>
      </c>
      <c r="H288" s="66">
        <f>-SUM(O.2!H$244,O.2!H$255)*(1+'S&amp;S'!$F10)+SUM(O.2!H$245,O.2!H$256)*IF(O.2!$C$38="Depreciation",(1+'S&amp;S'!$F10),1)-SUM(O.2!H$246,O.2!H$257)+O.2!H$247</f>
        <v>0</v>
      </c>
      <c r="I288" s="66">
        <f>-SUM(O.2!I$244,O.2!I$255)*(1+'S&amp;S'!$F10)+SUM(O.2!I$245,O.2!I$256)*IF(O.2!$C$38="Depreciation",(1+'S&amp;S'!$F10),1)-SUM(O.2!I$246,O.2!I$257)+O.2!I$247</f>
        <v>0</v>
      </c>
      <c r="J288" s="66">
        <f>-SUM(O.2!J$244,O.2!J$255)*(1+'S&amp;S'!$F10)+SUM(O.2!J$245,O.2!J$256)*IF(O.2!$C$38="Depreciation",(1+'S&amp;S'!$F10),1)-SUM(O.2!J$246,O.2!J$257)+O.2!J$247</f>
        <v>0</v>
      </c>
      <c r="K288" s="66">
        <f>-SUM(O.2!K$244,O.2!K$255)*(1+'S&amp;S'!$F10)+SUM(O.2!K$245,O.2!K$256)*IF(O.2!$C$38="Depreciation",(1+'S&amp;S'!$F10),1)-SUM(O.2!K$246,O.2!K$257)+O.2!K$247</f>
        <v>0</v>
      </c>
      <c r="L288" s="66">
        <f>-SUM(O.2!L$244,O.2!L$255)*(1+'S&amp;S'!$F10)+SUM(O.2!L$245,O.2!L$256)*IF(O.2!$C$38="Depreciation",(1+'S&amp;S'!$F10),1)-SUM(O.2!L$246,O.2!L$257)+O.2!L$247</f>
        <v>0</v>
      </c>
      <c r="M288" s="66">
        <f>-SUM(O.2!M$244,O.2!M$255)*(1+'S&amp;S'!$F10)+SUM(O.2!M$245,O.2!M$256)*IF(O.2!$C$38="Depreciation",(1+'S&amp;S'!$F10),1)-SUM(O.2!M$246,O.2!M$257)+O.2!M$247</f>
        <v>0</v>
      </c>
      <c r="N288" s="66">
        <f>-SUM(O.2!N$244,O.2!N$255)*(1+'S&amp;S'!$F10)+SUM(O.2!N$245,O.2!N$256)*IF(O.2!$C$38="Depreciation",(1+'S&amp;S'!$F10),1)-SUM(O.2!N$246,O.2!N$257)+O.2!N$247</f>
        <v>0</v>
      </c>
      <c r="O288" s="66">
        <f>-SUM(O.2!O$244,O.2!O$255)*(1+'S&amp;S'!$F10)+SUM(O.2!O$245,O.2!O$256)*IF(O.2!$C$38="Depreciation",(1+'S&amp;S'!$F10),1)-SUM(O.2!O$246,O.2!O$257)+O.2!O$247</f>
        <v>0</v>
      </c>
      <c r="P288" s="66">
        <f>-SUM(O.2!P$244,O.2!P$255)*(1+'S&amp;S'!$F10)+SUM(O.2!P$245,O.2!P$256)*IF(O.2!$C$38="Depreciation",(1+'S&amp;S'!$F10),1)-SUM(O.2!P$246,O.2!P$257)+O.2!P$247</f>
        <v>0</v>
      </c>
      <c r="Q288" s="66">
        <f>-SUM(O.2!Q$244,O.2!Q$255)*(1+'S&amp;S'!$F10)+SUM(O.2!Q$245,O.2!Q$256)*IF(O.2!$C$38="Depreciation",(1+'S&amp;S'!$F10),1)-SUM(O.2!Q$246,O.2!Q$257)+O.2!Q$247</f>
        <v>0</v>
      </c>
      <c r="R288" s="66">
        <f>-SUM(O.2!R$244,O.2!R$255)*(1+'S&amp;S'!$F10)+SUM(O.2!R$245,O.2!R$256)*IF(O.2!$C$38="Depreciation",(1+'S&amp;S'!$F10),1)-SUM(O.2!R$246,O.2!R$257)+O.2!R$247</f>
        <v>0</v>
      </c>
      <c r="S288" s="66">
        <f>-SUM(O.2!S$244,O.2!S$255)*(1+'S&amp;S'!$F10)+SUM(O.2!S$245,O.2!S$256)*IF(O.2!$C$38="Depreciation",(1+'S&amp;S'!$F10),1)-SUM(O.2!S$246,O.2!S$257)+O.2!S$247</f>
        <v>0</v>
      </c>
      <c r="T288" s="66">
        <f>-SUM(O.2!T$244,O.2!T$255)*(1+'S&amp;S'!$F10)+SUM(O.2!T$245,O.2!T$256)*IF(O.2!$C$38="Depreciation",(1+'S&amp;S'!$F10),1)-SUM(O.2!T$246,O.2!T$257)+O.2!T$247</f>
        <v>0</v>
      </c>
      <c r="U288" s="66">
        <f>-SUM(O.2!U$244,O.2!U$255)*(1+'S&amp;S'!$F10)+SUM(O.2!U$245,O.2!U$256)*IF(O.2!$C$38="Depreciation",(1+'S&amp;S'!$F10),1)-SUM(O.2!U$246,O.2!U$257)+O.2!U$247</f>
        <v>0</v>
      </c>
      <c r="V288" s="66">
        <f>-SUM(O.2!V$244,O.2!V$255)*(1+'S&amp;S'!$F10)+SUM(O.2!V$245,O.2!V$256)*IF(O.2!$C$38="Depreciation",(1+'S&amp;S'!$F10),1)-SUM(O.2!V$246,O.2!V$257)+O.2!V$247</f>
        <v>0</v>
      </c>
      <c r="W288" s="66">
        <f>-SUM(O.2!W$244,O.2!W$255)*(1+'S&amp;S'!$F10)+SUM(O.2!W$245,O.2!W$256)*IF(O.2!$C$38="Depreciation",(1+'S&amp;S'!$F10),1)-SUM(O.2!W$246,O.2!W$257)+O.2!W$247</f>
        <v>0</v>
      </c>
      <c r="X288" s="66">
        <f>-SUM(O.2!X$244,O.2!X$255)*(1+'S&amp;S'!$F10)+SUM(O.2!X$245,O.2!X$256)*IF(O.2!$C$38="Depreciation",(1+'S&amp;S'!$F10),1)-SUM(O.2!X$246,O.2!X$257)+O.2!X$247</f>
        <v>0</v>
      </c>
      <c r="Y288" s="66">
        <f>-SUM(O.2!Y$244,O.2!Y$255)*(1+'S&amp;S'!$F10)+SUM(O.2!Y$245,O.2!Y$256)*IF(O.2!$C$38="Depreciation",(1+'S&amp;S'!$F10),1)-SUM(O.2!Y$246,O.2!Y$257)+O.2!Y$247</f>
        <v>0</v>
      </c>
      <c r="Z288" s="66">
        <f>-SUM(O.2!Z$244,O.2!Z$255)*(1+'S&amp;S'!$F10)+SUM(O.2!Z$245,O.2!Z$256)*IF(O.2!$C$38="Depreciation",(1+'S&amp;S'!$F10),1)-SUM(O.2!Z$246,O.2!Z$257)+O.2!Z$247</f>
        <v>0</v>
      </c>
      <c r="AA288" s="66">
        <f>-SUM(O.2!AA$244,O.2!AA$255)*(1+'S&amp;S'!$F10)+SUM(O.2!AA$245,O.2!AA$256)*IF(O.2!$C$38="Depreciation",(1+'S&amp;S'!$F10),1)-SUM(O.2!AA$246,O.2!AA$257)+O.2!AA$247</f>
        <v>0</v>
      </c>
      <c r="AB288" s="66">
        <f>-SUM(O.2!AB$244,O.2!AB$255)*(1+'S&amp;S'!$F10)+SUM(O.2!AB$245,O.2!AB$256)*IF(O.2!$C$38="Depreciation",(1+'S&amp;S'!$F10),1)-SUM(O.2!AB$246,O.2!AB$257)+O.2!AB$247</f>
        <v>0</v>
      </c>
      <c r="AC288" s="66">
        <f>-SUM(O.2!AC$244,O.2!AC$255)*(1+'S&amp;S'!$F10)+SUM(O.2!AC$245,O.2!AC$256)*IF(O.2!$C$38="Depreciation",(1+'S&amp;S'!$F10),1)-SUM(O.2!AC$246,O.2!AC$257)+O.2!AC$247</f>
        <v>0</v>
      </c>
      <c r="AD288" s="66">
        <f>-SUM(O.2!AD$244,O.2!AD$255)*(1+'S&amp;S'!$F10)+SUM(O.2!AD$245,O.2!AD$256)*IF(O.2!$C$38="Depreciation",(1+'S&amp;S'!$F10),1)-SUM(O.2!AD$246,O.2!AD$257)+O.2!AD$247</f>
        <v>0</v>
      </c>
      <c r="AE288" s="66">
        <f>-SUM(O.2!AE$244,O.2!AE$255)*(1+'S&amp;S'!$F10)+SUM(O.2!AE$245,O.2!AE$256)*IF(O.2!$C$38="Depreciation",(1+'S&amp;S'!$F10),1)-SUM(O.2!AE$246,O.2!AE$257)+O.2!AE$247</f>
        <v>0</v>
      </c>
      <c r="AF288" s="66">
        <f>-SUM(O.2!AF$244,O.2!AF$255)*(1+'S&amp;S'!$F10)+SUM(O.2!AF$245,O.2!AF$256)*IF(O.2!$C$38="Depreciation",(1+'S&amp;S'!$F10),1)-SUM(O.2!AF$246,O.2!AF$257)+O.2!AF$247</f>
        <v>0</v>
      </c>
      <c r="AG288" s="66">
        <f>-SUM(O.2!AG$244,O.2!AG$255)*(1+'S&amp;S'!$F10)+SUM(O.2!AG$245,O.2!AG$256)*IF(O.2!$C$38="Depreciation",(1+'S&amp;S'!$F10),1)-SUM(O.2!AG$246,O.2!AG$257)+O.2!AG$247</f>
        <v>0</v>
      </c>
      <c r="AH288" s="66">
        <f>-SUM(O.2!AH$244,O.2!AH$255)*(1+'S&amp;S'!$F10)+SUM(O.2!AH$245,O.2!AH$256)*IF(O.2!$C$38="Depreciation",(1+'S&amp;S'!$F10),1)-SUM(O.2!AH$246,O.2!AH$257)+O.2!AH$247</f>
        <v>0</v>
      </c>
      <c r="AI288" s="66">
        <f>-SUM(O.2!AI$244,O.2!AI$255)*(1+'S&amp;S'!$F10)+SUM(O.2!AI$245,O.2!AI$256)*IF(O.2!$C$38="Depreciation",(1+'S&amp;S'!$F10),1)-SUM(O.2!AI$246,O.2!AI$257)+O.2!AI$247</f>
        <v>0</v>
      </c>
      <c r="AJ288" s="66">
        <f>-SUM(O.2!AJ$244,O.2!AJ$255)*(1+'S&amp;S'!$F10)+SUM(O.2!AJ$245,O.2!AJ$256)*IF(O.2!$C$38="Depreciation",(1+'S&amp;S'!$F10),1)-SUM(O.2!AJ$246,O.2!AJ$257)+O.2!AJ$247</f>
        <v>0</v>
      </c>
      <c r="AK288" s="66">
        <f>-SUM(O.2!AK$244,O.2!AK$255)*(1+'S&amp;S'!$F10)+SUM(O.2!AK$245,O.2!AK$256)*IF(O.2!$C$38="Depreciation",(1+'S&amp;S'!$F10),1)-SUM(O.2!AK$246,O.2!AK$257)+O.2!AK$247</f>
        <v>0</v>
      </c>
      <c r="AL288" s="66">
        <f>-SUM(O.2!AL$244,O.2!AL$255)*(1+'S&amp;S'!$F10)+SUM(O.2!AL$245,O.2!AL$256)*IF(O.2!$C$38="Depreciation",(1+'S&amp;S'!$F10),1)-SUM(O.2!AL$246,O.2!AL$257)+O.2!AL$247</f>
        <v>0</v>
      </c>
      <c r="AM288" s="66">
        <f>-SUM(O.2!AM$244,O.2!AM$255)*(1+'S&amp;S'!$F10)+SUM(O.2!AM$245,O.2!AM$256)*IF(O.2!$C$38="Depreciation",(1+'S&amp;S'!$F10),1)-SUM(O.2!AM$246,O.2!AM$257)+O.2!AM$247</f>
        <v>0</v>
      </c>
      <c r="AN288" s="66">
        <f>-SUM(O.2!AN$244,O.2!AN$255)*(1+'S&amp;S'!$F10)+SUM(O.2!AN$245,O.2!AN$256)*IF(O.2!$C$38="Depreciation",(1+'S&amp;S'!$F10),1)-SUM(O.2!AN$246,O.2!AN$257)+O.2!AN$247</f>
        <v>0</v>
      </c>
      <c r="AO288" s="66">
        <f>-SUM(O.2!AO$244,O.2!AO$255)*(1+'S&amp;S'!$F10)+SUM(O.2!AO$245,O.2!AO$256)*IF(O.2!$C$38="Depreciation",(1+'S&amp;S'!$F10),1)-SUM(O.2!AO$246,O.2!AO$257)+O.2!AO$247</f>
        <v>0</v>
      </c>
      <c r="AP288" s="66">
        <f>-SUM(O.2!AP$244,O.2!AP$255)*(1+'S&amp;S'!$F10)+SUM(O.2!AP$245,O.2!AP$256)*IF(O.2!$C$38="Depreciation",(1+'S&amp;S'!$F10),1)-SUM(O.2!AP$246,O.2!AP$257)+O.2!AP$247</f>
        <v>0</v>
      </c>
      <c r="AQ288" s="66">
        <f>-SUM(O.2!AQ$244,O.2!AQ$255)*(1+'S&amp;S'!$F10)+SUM(O.2!AQ$245,O.2!AQ$256)*IF(O.2!$C$38="Depreciation",(1+'S&amp;S'!$F10),1)-SUM(O.2!AQ$246,O.2!AQ$257)+O.2!AQ$247</f>
        <v>0</v>
      </c>
      <c r="AR288" s="66">
        <f>-SUM(O.2!AR$244,O.2!AR$255)*(1+'S&amp;S'!$F10)+SUM(O.2!AR$245,O.2!AR$256)*IF(O.2!$C$38="Depreciation",(1+'S&amp;S'!$F10),1)-SUM(O.2!AR$246,O.2!AR$257)+O.2!AR$247</f>
        <v>0</v>
      </c>
      <c r="AS288" s="66">
        <f>-SUM(O.2!AS$244,O.2!AS$255)*(1+'S&amp;S'!$F10)+SUM(O.2!AS$245,O.2!AS$256)*IF(O.2!$C$38="Depreciation",(1+'S&amp;S'!$F10),1)-SUM(O.2!AS$246,O.2!AS$257)+O.2!AS$247</f>
        <v>0</v>
      </c>
      <c r="AT288" s="66">
        <f>-SUM(O.2!AT$244,O.2!AT$255)*(1+'S&amp;S'!$F10)+SUM(O.2!AT$245,O.2!AT$256)*IF(O.2!$C$38="Depreciation",(1+'S&amp;S'!$F10),1)-SUM(O.2!AT$246,O.2!AT$257)+O.2!AT$247</f>
        <v>0</v>
      </c>
      <c r="AU288" s="66">
        <f>-SUM(O.2!AU$244,O.2!AU$255)*(1+'S&amp;S'!$F10)+SUM(O.2!AU$245,O.2!AU$256)*IF(O.2!$C$38="Depreciation",(1+'S&amp;S'!$F10),1)-SUM(O.2!AU$246,O.2!AU$257)+O.2!AU$247</f>
        <v>0</v>
      </c>
      <c r="AV288" s="66">
        <f>-SUM(O.2!AV$244,O.2!AV$255)*(1+'S&amp;S'!$F10)+SUM(O.2!AV$245,O.2!AV$256)*IF(O.2!$C$38="Depreciation",(1+'S&amp;S'!$F10),1)-SUM(O.2!AV$246,O.2!AV$257)+O.2!AV$247</f>
        <v>0</v>
      </c>
      <c r="AW288" s="66">
        <f>-SUM(O.2!AW$244,O.2!AW$255)*(1+'S&amp;S'!$F10)+SUM(O.2!AW$245,O.2!AW$256)*IF(O.2!$C$38="Depreciation",(1+'S&amp;S'!$F10),1)-SUM(O.2!AW$246,O.2!AW$257)+O.2!AW$247</f>
        <v>0</v>
      </c>
      <c r="AX288" s="66">
        <f>-SUM(O.2!AX$244,O.2!AX$255)*(1+'S&amp;S'!$F10)+SUM(O.2!AX$245,O.2!AX$256)*IF(O.2!$C$38="Depreciation",(1+'S&amp;S'!$F10),1)-SUM(O.2!AX$246,O.2!AX$257)+O.2!AX$247</f>
        <v>0</v>
      </c>
      <c r="AY288" s="66">
        <f>-SUM(O.2!AY$244,O.2!AY$255)*(1+'S&amp;S'!$F10)+SUM(O.2!AY$245,O.2!AY$256)*IF(O.2!$C$38="Depreciation",(1+'S&amp;S'!$F10),1)-SUM(O.2!AY$246,O.2!AY$257)+O.2!AY$247</f>
        <v>0</v>
      </c>
      <c r="AZ288" s="66">
        <f>-SUM(O.2!AZ$244,O.2!AZ$255)*(1+'S&amp;S'!$F10)+SUM(O.2!AZ$245,O.2!AZ$256)*IF(O.2!$C$38="Depreciation",(1+'S&amp;S'!$F10),1)-SUM(O.2!AZ$246,O.2!AZ$257)+O.2!AZ$247</f>
        <v>0</v>
      </c>
      <c r="BA288" s="66">
        <f>-SUM(O.2!BA$244,O.2!BA$255)*(1+'S&amp;S'!$F10)+SUM(O.2!BA$245,O.2!BA$256)*IF(O.2!$C$38="Depreciation",(1+'S&amp;S'!$F10),1)-SUM(O.2!BA$246,O.2!BA$257)+O.2!BA$247</f>
        <v>0</v>
      </c>
      <c r="BB288" s="66">
        <f>-SUM(O.2!BB$244,O.2!BB$255)*(1+'S&amp;S'!$F10)+SUM(O.2!BB$245,O.2!BB$256)*IF(O.2!$C$38="Depreciation",(1+'S&amp;S'!$F10),1)-SUM(O.2!BB$246,O.2!BB$257)+O.2!BB$247</f>
        <v>0</v>
      </c>
      <c r="BC288" s="66">
        <f>-SUM(O.2!BC$244,O.2!BC$255)*(1+'S&amp;S'!$F10)+SUM(O.2!BC$245,O.2!BC$256)*IF(O.2!$C$38="Depreciation",(1+'S&amp;S'!$F10),1)-SUM(O.2!BC$246,O.2!BC$257)+O.2!BC$247</f>
        <v>0</v>
      </c>
      <c r="BD288" s="66">
        <f>-SUM(O.2!BD$244,O.2!BD$255)*(1+'S&amp;S'!$F10)+SUM(O.2!BD$245,O.2!BD$256)*IF(O.2!$C$38="Depreciation",(1+'S&amp;S'!$F10),1)-SUM(O.2!BD$246,O.2!BD$257)+O.2!BD$247</f>
        <v>0</v>
      </c>
      <c r="BE288" s="66">
        <f>-SUM(O.2!BE$244,O.2!BE$255)*(1+'S&amp;S'!$F10)+SUM(O.2!BE$245,O.2!BE$256)*IF(O.2!$C$38="Depreciation",(1+'S&amp;S'!$F10),1)-SUM(O.2!BE$246,O.2!BE$257)+O.2!BE$247</f>
        <v>0</v>
      </c>
      <c r="BF288" s="66">
        <f>-SUM(O.2!BF$244,O.2!BF$255)*(1+'S&amp;S'!$F10)+SUM(O.2!BF$245,O.2!BF$256)*IF(O.2!$C$38="Depreciation",(1+'S&amp;S'!$F10),1)-SUM(O.2!BF$246,O.2!BF$257)+O.2!BF$247</f>
        <v>0</v>
      </c>
      <c r="BG288" s="66">
        <f>-SUM(O.2!BG$244,O.2!BG$255)*(1+'S&amp;S'!$F10)+SUM(O.2!BG$245,O.2!BG$256)*IF(O.2!$C$38="Depreciation",(1+'S&amp;S'!$F10),1)-SUM(O.2!BG$246,O.2!BG$257)+O.2!BG$247</f>
        <v>0</v>
      </c>
      <c r="BH288" s="66">
        <f>-SUM(O.2!BH$244,O.2!BH$255)*(1+'S&amp;S'!$F10)+SUM(O.2!BH$245,O.2!BH$256)*IF(O.2!$C$38="Depreciation",(1+'S&amp;S'!$F10),1)-SUM(O.2!BH$246,O.2!BH$257)+O.2!BH$247</f>
        <v>0</v>
      </c>
      <c r="BI288" s="66">
        <f>-SUM(O.2!BI$244,O.2!BI$255)*(1+'S&amp;S'!$F10)+SUM(O.2!BI$245,O.2!BI$256)*IF(O.2!$C$38="Depreciation",(1+'S&amp;S'!$F10),1)-SUM(O.2!BI$246,O.2!BI$257)+O.2!BI$247</f>
        <v>0</v>
      </c>
      <c r="BJ288" s="66">
        <f>-SUM(O.2!BJ$244,O.2!BJ$255)*(1+'S&amp;S'!$F10)+SUM(O.2!BJ$245,O.2!BJ$256)*IF(O.2!$C$38="Depreciation",(1+'S&amp;S'!$F10),1)-SUM(O.2!BJ$246,O.2!BJ$257)+O.2!BJ$247</f>
        <v>0</v>
      </c>
      <c r="BK288" s="66">
        <f>-SUM(O.2!BK$244,O.2!BK$255)*(1+'S&amp;S'!$F10)+SUM(O.2!BK$245,O.2!BK$256)*IF(O.2!$C$38="Depreciation",(1+'S&amp;S'!$F10),1)-SUM(O.2!BK$246,O.2!BK$257)+O.2!BK$247</f>
        <v>0</v>
      </c>
      <c r="BL288" s="66">
        <f>-SUM(O.2!BL$244,O.2!BL$255)*(1+'S&amp;S'!$F10)+SUM(O.2!BL$245,O.2!BL$256)*IF(O.2!$C$38="Depreciation",(1+'S&amp;S'!$F10),1)-SUM(O.2!BL$246,O.2!BL$257)+O.2!BL$247</f>
        <v>0</v>
      </c>
      <c r="BM288" s="66">
        <f>-SUM(O.2!BM$244,O.2!BM$255)*(1+'S&amp;S'!$F10)+SUM(O.2!BM$245,O.2!BM$256)*IF(O.2!$C$38="Depreciation",(1+'S&amp;S'!$F10),1)-SUM(O.2!BM$246,O.2!BM$257)+O.2!BM$247</f>
        <v>0</v>
      </c>
      <c r="BN288" s="66">
        <f>-SUM(O.2!BN$244,O.2!BN$255)*(1+'S&amp;S'!$F10)+SUM(O.2!BN$245,O.2!BN$256)*IF(O.2!$C$38="Depreciation",(1+'S&amp;S'!$F10),1)-SUM(O.2!BN$246,O.2!BN$257)+O.2!BN$247</f>
        <v>0</v>
      </c>
      <c r="BO288" s="66">
        <f>-SUM(O.2!BO$244,O.2!BO$255)*(1+'S&amp;S'!$F10)+SUM(O.2!BO$245,O.2!BO$256)*IF(O.2!$C$38="Depreciation",(1+'S&amp;S'!$F10),1)-SUM(O.2!BO$246,O.2!BO$257)+O.2!BO$247</f>
        <v>0</v>
      </c>
      <c r="BP288" s="66">
        <f>-SUM(O.2!BP$244,O.2!BP$255)*(1+'S&amp;S'!$F10)+SUM(O.2!BP$245,O.2!BP$256)*IF(O.2!$C$38="Depreciation",(1+'S&amp;S'!$F10),1)-SUM(O.2!BP$246,O.2!BP$257)+O.2!BP$247</f>
        <v>0</v>
      </c>
      <c r="BQ288" s="66">
        <f>-SUM(O.2!BQ$244,O.2!BQ$255)*(1+'S&amp;S'!$F10)+SUM(O.2!BQ$245,O.2!BQ$256)*IF(O.2!$C$38="Depreciation",(1+'S&amp;S'!$F10),1)-SUM(O.2!BQ$246,O.2!BQ$257)+O.2!BQ$247</f>
        <v>0</v>
      </c>
      <c r="BR288" s="66">
        <f>-SUM(O.2!BR$244,O.2!BR$255)*(1+'S&amp;S'!$F10)+SUM(O.2!BR$245,O.2!BR$256)*IF(O.2!$C$38="Depreciation",(1+'S&amp;S'!$F10),1)-SUM(O.2!BR$246,O.2!BR$257)+O.2!BR$247</f>
        <v>0</v>
      </c>
      <c r="BS288" s="66">
        <f>-SUM(O.2!BS$244,O.2!BS$255)*(1+'S&amp;S'!$F10)+SUM(O.2!BS$245,O.2!BS$256)*IF(O.2!$C$38="Depreciation",(1+'S&amp;S'!$F10),1)-SUM(O.2!BS$246,O.2!BS$257)+O.2!BS$247</f>
        <v>0</v>
      </c>
      <c r="BT288" s="66">
        <f>-SUM(O.2!BT$244,O.2!BT$255)*(1+'S&amp;S'!$F10)+SUM(O.2!BT$245,O.2!BT$256)*IF(O.2!$C$38="Depreciation",(1+'S&amp;S'!$F10),1)-SUM(O.2!BT$246,O.2!BT$257)+O.2!BT$247</f>
        <v>0</v>
      </c>
      <c r="BU288" s="66">
        <f>-SUM(O.2!BU$244,O.2!BU$255)*(1+'S&amp;S'!$F10)+SUM(O.2!BU$245,O.2!BU$256)*IF(O.2!$C$38="Depreciation",(1+'S&amp;S'!$F10),1)-SUM(O.2!BU$246,O.2!BU$257)+O.2!BU$247</f>
        <v>0</v>
      </c>
      <c r="BV288" s="66">
        <f>-SUM(O.2!BV$244,O.2!BV$255)*(1+'S&amp;S'!$F10)+SUM(O.2!BV$245,O.2!BV$256)*IF(O.2!$C$38="Depreciation",(1+'S&amp;S'!$F10),1)-SUM(O.2!BV$246,O.2!BV$257)+O.2!BV$247</f>
        <v>0</v>
      </c>
      <c r="BW288" s="66">
        <f>-SUM(O.2!BW$244,O.2!BW$255)*(1+'S&amp;S'!$F10)+SUM(O.2!BW$245,O.2!BW$256)*IF(O.2!$C$38="Depreciation",(1+'S&amp;S'!$F10),1)-SUM(O.2!BW$246,O.2!BW$257)+O.2!BW$247</f>
        <v>0</v>
      </c>
      <c r="BX288" s="66">
        <f>-SUM(O.2!BX$244,O.2!BX$255)*(1+'S&amp;S'!$F10)+SUM(O.2!BX$245,O.2!BX$256)*IF(O.2!$C$38="Depreciation",(1+'S&amp;S'!$F10),1)-SUM(O.2!BX$246,O.2!BX$257)+O.2!BX$247</f>
        <v>0</v>
      </c>
      <c r="BY288" s="66">
        <f>-SUM(O.2!BY$244,O.2!BY$255)*(1+'S&amp;S'!$F10)+SUM(O.2!BY$245,O.2!BY$256)*IF(O.2!$C$38="Depreciation",(1+'S&amp;S'!$F10),1)-SUM(O.2!BY$246,O.2!BY$257)+O.2!BY$247</f>
        <v>0</v>
      </c>
      <c r="BZ288" s="66">
        <f>-SUM(O.2!BZ$244,O.2!BZ$255)*(1+'S&amp;S'!$F10)+SUM(O.2!BZ$245,O.2!BZ$256)*IF(O.2!$C$38="Depreciation",(1+'S&amp;S'!$F10),1)-SUM(O.2!BZ$246,O.2!BZ$257)+O.2!BZ$247</f>
        <v>0</v>
      </c>
      <c r="CA288" s="66">
        <f>-SUM(O.2!CA$244,O.2!CA$255)*(1+'S&amp;S'!$F10)+SUM(O.2!CA$245,O.2!CA$256)*IF(O.2!$C$38="Depreciation",(1+'S&amp;S'!$F10),1)-SUM(O.2!CA$246,O.2!CA$257)+O.2!CA$247</f>
        <v>0</v>
      </c>
      <c r="CB288" s="66">
        <f>-SUM(O.2!CB$244,O.2!CB$255)*(1+'S&amp;S'!$F10)+SUM(O.2!CB$245,O.2!CB$256)*IF(O.2!$C$38="Depreciation",(1+'S&amp;S'!$F10),1)-SUM(O.2!CB$246,O.2!CB$257)+O.2!CB$247</f>
        <v>0</v>
      </c>
      <c r="CC288" s="66">
        <f>-SUM(O.2!CC$244,O.2!CC$255)*(1+'S&amp;S'!$F10)+SUM(O.2!CC$245,O.2!CC$256)*IF(O.2!$C$38="Depreciation",(1+'S&amp;S'!$F10),1)-SUM(O.2!CC$246,O.2!CC$257)+O.2!CC$247</f>
        <v>0</v>
      </c>
      <c r="CD288" s="66">
        <f>-SUM(O.2!CD$244,O.2!CD$255)*(1+'S&amp;S'!$F10)+SUM(O.2!CD$245,O.2!CD$256)*IF(O.2!$C$38="Depreciation",(1+'S&amp;S'!$F10),1)-SUM(O.2!CD$246,O.2!CD$257)+O.2!CD$247</f>
        <v>0</v>
      </c>
      <c r="CE288" s="66">
        <f>-SUM(O.2!CE$244,O.2!CE$255)*(1+'S&amp;S'!$F10)+SUM(O.2!CE$245,O.2!CE$256)*IF(O.2!$C$38="Depreciation",(1+'S&amp;S'!$F10),1)-SUM(O.2!CE$246,O.2!CE$257)+O.2!CE$247</f>
        <v>0</v>
      </c>
      <c r="CF288" s="66">
        <f>-SUM(O.2!CF$244,O.2!CF$255)*(1+'S&amp;S'!$F10)+SUM(O.2!CF$245,O.2!CF$256)*IF(O.2!$C$38="Depreciation",(1+'S&amp;S'!$F10),1)-SUM(O.2!CF$246,O.2!CF$257)+O.2!CF$247</f>
        <v>0</v>
      </c>
      <c r="CG288" s="66">
        <f>-SUM(O.2!CG$244,O.2!CG$255)*(1+'S&amp;S'!$F10)+SUM(O.2!CG$245,O.2!CG$256)*IF(O.2!$C$38="Depreciation",(1+'S&amp;S'!$F10),1)-SUM(O.2!CG$246,O.2!CG$257)+O.2!CG$247</f>
        <v>0</v>
      </c>
      <c r="CH288" s="66">
        <f>-SUM(O.2!CH$244,O.2!CH$255)*(1+'S&amp;S'!$F10)+SUM(O.2!CH$245,O.2!CH$256)*IF(O.2!$C$38="Depreciation",(1+'S&amp;S'!$F10),1)-SUM(O.2!CH$246,O.2!CH$257)+O.2!CH$247</f>
        <v>0</v>
      </c>
      <c r="CI288" s="66">
        <f>-SUM(O.2!CI$244,O.2!CI$255)*(1+'S&amp;S'!$F10)+SUM(O.2!CI$245,O.2!CI$256)*IF(O.2!$C$38="Depreciation",(1+'S&amp;S'!$F10),1)-SUM(O.2!CI$246,O.2!CI$257)+O.2!CI$247</f>
        <v>0</v>
      </c>
      <c r="CJ288" s="66">
        <f>-SUM(O.2!CJ$244,O.2!CJ$255)*(1+'S&amp;S'!$F10)+SUM(O.2!CJ$245,O.2!CJ$256)*IF(O.2!$C$38="Depreciation",(1+'S&amp;S'!$F10),1)-SUM(O.2!CJ$246,O.2!CJ$257)+O.2!CJ$247</f>
        <v>0</v>
      </c>
      <c r="CK288" s="66">
        <f>-SUM(O.2!CK$244,O.2!CK$255)*(1+'S&amp;S'!$F10)+SUM(O.2!CK$245,O.2!CK$256)*IF(O.2!$C$38="Depreciation",(1+'S&amp;S'!$F10),1)-SUM(O.2!CK$246,O.2!CK$257)+O.2!CK$247</f>
        <v>0</v>
      </c>
      <c r="CL288" s="66">
        <f>-SUM(O.2!CL$244,O.2!CL$255)*(1+'S&amp;S'!$F10)+SUM(O.2!CL$245,O.2!CL$256)*IF(O.2!$C$38="Depreciation",(1+'S&amp;S'!$F10),1)-SUM(O.2!CL$246,O.2!CL$257)+O.2!CL$247</f>
        <v>0</v>
      </c>
      <c r="CM288" s="66">
        <f>-SUM(O.2!CM$244,O.2!CM$255)*(1+'S&amp;S'!$F10)+SUM(O.2!CM$245,O.2!CM$256)*IF(O.2!$C$38="Depreciation",(1+'S&amp;S'!$F10),1)-SUM(O.2!CM$246,O.2!CM$257)+O.2!CM$247</f>
        <v>0</v>
      </c>
      <c r="CN288" s="66">
        <f>-SUM(O.2!CN$244,O.2!CN$255)*(1+'S&amp;S'!$F10)+SUM(O.2!CN$245,O.2!CN$256)*IF(O.2!$C$38="Depreciation",(1+'S&amp;S'!$F10),1)-SUM(O.2!CN$246,O.2!CN$257)+O.2!CN$247</f>
        <v>0</v>
      </c>
      <c r="CO288" s="66">
        <f>-SUM(O.2!CO$244,O.2!CO$255)*(1+'S&amp;S'!$F10)+SUM(O.2!CO$245,O.2!CO$256)*IF(O.2!$C$38="Depreciation",(1+'S&amp;S'!$F10),1)-SUM(O.2!CO$246,O.2!CO$257)+O.2!CO$247</f>
        <v>0</v>
      </c>
      <c r="CP288" s="66">
        <f>-SUM(O.2!CP$244,O.2!CP$255)*(1+'S&amp;S'!$F10)+SUM(O.2!CP$245,O.2!CP$256)*IF(O.2!$C$38="Depreciation",(1+'S&amp;S'!$F10),1)-SUM(O.2!CP$246,O.2!CP$257)+O.2!CP$247</f>
        <v>0</v>
      </c>
      <c r="CQ288" s="66">
        <f>-SUM(O.2!CQ$244,O.2!CQ$255)*(1+'S&amp;S'!$F10)+SUM(O.2!CQ$245,O.2!CQ$256)*IF(O.2!$C$38="Depreciation",(1+'S&amp;S'!$F10),1)-SUM(O.2!CQ$246,O.2!CQ$257)+O.2!CQ$247</f>
        <v>0</v>
      </c>
      <c r="CR288" s="66">
        <f>-SUM(O.2!CR$244,O.2!CR$255)*(1+'S&amp;S'!$F10)+SUM(O.2!CR$245,O.2!CR$256)*IF(O.2!$C$38="Depreciation",(1+'S&amp;S'!$F10),1)-SUM(O.2!CR$246,O.2!CR$257)+O.2!CR$247</f>
        <v>0</v>
      </c>
      <c r="CS288" s="66">
        <f>-SUM(O.2!CS$244,O.2!CS$255)*(1+'S&amp;S'!$F10)+SUM(O.2!CS$245,O.2!CS$256)*IF(O.2!$C$38="Depreciation",(1+'S&amp;S'!$F10),1)-SUM(O.2!CS$246,O.2!CS$257)+O.2!CS$247</f>
        <v>0</v>
      </c>
    </row>
    <row r="289" spans="3:97" hidden="1" x14ac:dyDescent="0.35">
      <c r="C289" s="180" t="str">
        <f>O.2!$C$244&amp;" with "&amp; 'S&amp;S'!$D$5*100 &amp; "% decrease"</f>
        <v>A. Total investment costs with 1% decrease</v>
      </c>
      <c r="E289" s="505">
        <f>G289+NPV(G.Asm!$F$76,H289:INDEX(H289:CS289,RP))</f>
        <v>0</v>
      </c>
      <c r="F289" s="505">
        <f t="shared" si="139"/>
        <v>0</v>
      </c>
      <c r="G289" s="66">
        <f>-SUM(O.2!G$244,O.2!G$255)*(1+'S&amp;S'!$F11)+SUM(O.2!G$245,O.2!G$256)*IF(O.2!$C$38="Depreciation",(1+'S&amp;S'!$F11),1)-SUM(O.2!G$246,O.2!G$257)+O.2!G$247</f>
        <v>0</v>
      </c>
      <c r="H289" s="66">
        <f>-SUM(O.2!H$244,O.2!H$255)*(1+'S&amp;S'!$F11)+SUM(O.2!H$245,O.2!H$256)*IF(O.2!$C$38="Depreciation",(1+'S&amp;S'!$F11),1)-SUM(O.2!H$246,O.2!H$257)+O.2!H$247</f>
        <v>0</v>
      </c>
      <c r="I289" s="66">
        <f>-SUM(O.2!I$244,O.2!I$255)*(1+'S&amp;S'!$F11)+SUM(O.2!I$245,O.2!I$256)*IF(O.2!$C$38="Depreciation",(1+'S&amp;S'!$F11),1)-SUM(O.2!I$246,O.2!I$257)+O.2!I$247</f>
        <v>0</v>
      </c>
      <c r="J289" s="66">
        <f>-SUM(O.2!J$244,O.2!J$255)*(1+'S&amp;S'!$F11)+SUM(O.2!J$245,O.2!J$256)*IF(O.2!$C$38="Depreciation",(1+'S&amp;S'!$F11),1)-SUM(O.2!J$246,O.2!J$257)+O.2!J$247</f>
        <v>0</v>
      </c>
      <c r="K289" s="66">
        <f>-SUM(O.2!K$244,O.2!K$255)*(1+'S&amp;S'!$F11)+SUM(O.2!K$245,O.2!K$256)*IF(O.2!$C$38="Depreciation",(1+'S&amp;S'!$F11),1)-SUM(O.2!K$246,O.2!K$257)+O.2!K$247</f>
        <v>0</v>
      </c>
      <c r="L289" s="66">
        <f>-SUM(O.2!L$244,O.2!L$255)*(1+'S&amp;S'!$F11)+SUM(O.2!L$245,O.2!L$256)*IF(O.2!$C$38="Depreciation",(1+'S&amp;S'!$F11),1)-SUM(O.2!L$246,O.2!L$257)+O.2!L$247</f>
        <v>0</v>
      </c>
      <c r="M289" s="66">
        <f>-SUM(O.2!M$244,O.2!M$255)*(1+'S&amp;S'!$F11)+SUM(O.2!M$245,O.2!M$256)*IF(O.2!$C$38="Depreciation",(1+'S&amp;S'!$F11),1)-SUM(O.2!M$246,O.2!M$257)+O.2!M$247</f>
        <v>0</v>
      </c>
      <c r="N289" s="66">
        <f>-SUM(O.2!N$244,O.2!N$255)*(1+'S&amp;S'!$F11)+SUM(O.2!N$245,O.2!N$256)*IF(O.2!$C$38="Depreciation",(1+'S&amp;S'!$F11),1)-SUM(O.2!N$246,O.2!N$257)+O.2!N$247</f>
        <v>0</v>
      </c>
      <c r="O289" s="66">
        <f>-SUM(O.2!O$244,O.2!O$255)*(1+'S&amp;S'!$F11)+SUM(O.2!O$245,O.2!O$256)*IF(O.2!$C$38="Depreciation",(1+'S&amp;S'!$F11),1)-SUM(O.2!O$246,O.2!O$257)+O.2!O$247</f>
        <v>0</v>
      </c>
      <c r="P289" s="66">
        <f>-SUM(O.2!P$244,O.2!P$255)*(1+'S&amp;S'!$F11)+SUM(O.2!P$245,O.2!P$256)*IF(O.2!$C$38="Depreciation",(1+'S&amp;S'!$F11),1)-SUM(O.2!P$246,O.2!P$257)+O.2!P$247</f>
        <v>0</v>
      </c>
      <c r="Q289" s="66">
        <f>-SUM(O.2!Q$244,O.2!Q$255)*(1+'S&amp;S'!$F11)+SUM(O.2!Q$245,O.2!Q$256)*IF(O.2!$C$38="Depreciation",(1+'S&amp;S'!$F11),1)-SUM(O.2!Q$246,O.2!Q$257)+O.2!Q$247</f>
        <v>0</v>
      </c>
      <c r="R289" s="66">
        <f>-SUM(O.2!R$244,O.2!R$255)*(1+'S&amp;S'!$F11)+SUM(O.2!R$245,O.2!R$256)*IF(O.2!$C$38="Depreciation",(1+'S&amp;S'!$F11),1)-SUM(O.2!R$246,O.2!R$257)+O.2!R$247</f>
        <v>0</v>
      </c>
      <c r="S289" s="66">
        <f>-SUM(O.2!S$244,O.2!S$255)*(1+'S&amp;S'!$F11)+SUM(O.2!S$245,O.2!S$256)*IF(O.2!$C$38="Depreciation",(1+'S&amp;S'!$F11),1)-SUM(O.2!S$246,O.2!S$257)+O.2!S$247</f>
        <v>0</v>
      </c>
      <c r="T289" s="66">
        <f>-SUM(O.2!T$244,O.2!T$255)*(1+'S&amp;S'!$F11)+SUM(O.2!T$245,O.2!T$256)*IF(O.2!$C$38="Depreciation",(1+'S&amp;S'!$F11),1)-SUM(O.2!T$246,O.2!T$257)+O.2!T$247</f>
        <v>0</v>
      </c>
      <c r="U289" s="66">
        <f>-SUM(O.2!U$244,O.2!U$255)*(1+'S&amp;S'!$F11)+SUM(O.2!U$245,O.2!U$256)*IF(O.2!$C$38="Depreciation",(1+'S&amp;S'!$F11),1)-SUM(O.2!U$246,O.2!U$257)+O.2!U$247</f>
        <v>0</v>
      </c>
      <c r="V289" s="66">
        <f>-SUM(O.2!V$244,O.2!V$255)*(1+'S&amp;S'!$F11)+SUM(O.2!V$245,O.2!V$256)*IF(O.2!$C$38="Depreciation",(1+'S&amp;S'!$F11),1)-SUM(O.2!V$246,O.2!V$257)+O.2!V$247</f>
        <v>0</v>
      </c>
      <c r="W289" s="66">
        <f>-SUM(O.2!W$244,O.2!W$255)*(1+'S&amp;S'!$F11)+SUM(O.2!W$245,O.2!W$256)*IF(O.2!$C$38="Depreciation",(1+'S&amp;S'!$F11),1)-SUM(O.2!W$246,O.2!W$257)+O.2!W$247</f>
        <v>0</v>
      </c>
      <c r="X289" s="66">
        <f>-SUM(O.2!X$244,O.2!X$255)*(1+'S&amp;S'!$F11)+SUM(O.2!X$245,O.2!X$256)*IF(O.2!$C$38="Depreciation",(1+'S&amp;S'!$F11),1)-SUM(O.2!X$246,O.2!X$257)+O.2!X$247</f>
        <v>0</v>
      </c>
      <c r="Y289" s="66">
        <f>-SUM(O.2!Y$244,O.2!Y$255)*(1+'S&amp;S'!$F11)+SUM(O.2!Y$245,O.2!Y$256)*IF(O.2!$C$38="Depreciation",(1+'S&amp;S'!$F11),1)-SUM(O.2!Y$246,O.2!Y$257)+O.2!Y$247</f>
        <v>0</v>
      </c>
      <c r="Z289" s="66">
        <f>-SUM(O.2!Z$244,O.2!Z$255)*(1+'S&amp;S'!$F11)+SUM(O.2!Z$245,O.2!Z$256)*IF(O.2!$C$38="Depreciation",(1+'S&amp;S'!$F11),1)-SUM(O.2!Z$246,O.2!Z$257)+O.2!Z$247</f>
        <v>0</v>
      </c>
      <c r="AA289" s="66">
        <f>-SUM(O.2!AA$244,O.2!AA$255)*(1+'S&amp;S'!$F11)+SUM(O.2!AA$245,O.2!AA$256)*IF(O.2!$C$38="Depreciation",(1+'S&amp;S'!$F11),1)-SUM(O.2!AA$246,O.2!AA$257)+O.2!AA$247</f>
        <v>0</v>
      </c>
      <c r="AB289" s="66">
        <f>-SUM(O.2!AB$244,O.2!AB$255)*(1+'S&amp;S'!$F11)+SUM(O.2!AB$245,O.2!AB$256)*IF(O.2!$C$38="Depreciation",(1+'S&amp;S'!$F11),1)-SUM(O.2!AB$246,O.2!AB$257)+O.2!AB$247</f>
        <v>0</v>
      </c>
      <c r="AC289" s="66">
        <f>-SUM(O.2!AC$244,O.2!AC$255)*(1+'S&amp;S'!$F11)+SUM(O.2!AC$245,O.2!AC$256)*IF(O.2!$C$38="Depreciation",(1+'S&amp;S'!$F11),1)-SUM(O.2!AC$246,O.2!AC$257)+O.2!AC$247</f>
        <v>0</v>
      </c>
      <c r="AD289" s="66">
        <f>-SUM(O.2!AD$244,O.2!AD$255)*(1+'S&amp;S'!$F11)+SUM(O.2!AD$245,O.2!AD$256)*IF(O.2!$C$38="Depreciation",(1+'S&amp;S'!$F11),1)-SUM(O.2!AD$246,O.2!AD$257)+O.2!AD$247</f>
        <v>0</v>
      </c>
      <c r="AE289" s="66">
        <f>-SUM(O.2!AE$244,O.2!AE$255)*(1+'S&amp;S'!$F11)+SUM(O.2!AE$245,O.2!AE$256)*IF(O.2!$C$38="Depreciation",(1+'S&amp;S'!$F11),1)-SUM(O.2!AE$246,O.2!AE$257)+O.2!AE$247</f>
        <v>0</v>
      </c>
      <c r="AF289" s="66">
        <f>-SUM(O.2!AF$244,O.2!AF$255)*(1+'S&amp;S'!$F11)+SUM(O.2!AF$245,O.2!AF$256)*IF(O.2!$C$38="Depreciation",(1+'S&amp;S'!$F11),1)-SUM(O.2!AF$246,O.2!AF$257)+O.2!AF$247</f>
        <v>0</v>
      </c>
      <c r="AG289" s="66">
        <f>-SUM(O.2!AG$244,O.2!AG$255)*(1+'S&amp;S'!$F11)+SUM(O.2!AG$245,O.2!AG$256)*IF(O.2!$C$38="Depreciation",(1+'S&amp;S'!$F11),1)-SUM(O.2!AG$246,O.2!AG$257)+O.2!AG$247</f>
        <v>0</v>
      </c>
      <c r="AH289" s="66">
        <f>-SUM(O.2!AH$244,O.2!AH$255)*(1+'S&amp;S'!$F11)+SUM(O.2!AH$245,O.2!AH$256)*IF(O.2!$C$38="Depreciation",(1+'S&amp;S'!$F11),1)-SUM(O.2!AH$246,O.2!AH$257)+O.2!AH$247</f>
        <v>0</v>
      </c>
      <c r="AI289" s="66">
        <f>-SUM(O.2!AI$244,O.2!AI$255)*(1+'S&amp;S'!$F11)+SUM(O.2!AI$245,O.2!AI$256)*IF(O.2!$C$38="Depreciation",(1+'S&amp;S'!$F11),1)-SUM(O.2!AI$246,O.2!AI$257)+O.2!AI$247</f>
        <v>0</v>
      </c>
      <c r="AJ289" s="66">
        <f>-SUM(O.2!AJ$244,O.2!AJ$255)*(1+'S&amp;S'!$F11)+SUM(O.2!AJ$245,O.2!AJ$256)*IF(O.2!$C$38="Depreciation",(1+'S&amp;S'!$F11),1)-SUM(O.2!AJ$246,O.2!AJ$257)+O.2!AJ$247</f>
        <v>0</v>
      </c>
      <c r="AK289" s="66">
        <f>-SUM(O.2!AK$244,O.2!AK$255)*(1+'S&amp;S'!$F11)+SUM(O.2!AK$245,O.2!AK$256)*IF(O.2!$C$38="Depreciation",(1+'S&amp;S'!$F11),1)-SUM(O.2!AK$246,O.2!AK$257)+O.2!AK$247</f>
        <v>0</v>
      </c>
      <c r="AL289" s="66">
        <f>-SUM(O.2!AL$244,O.2!AL$255)*(1+'S&amp;S'!$F11)+SUM(O.2!AL$245,O.2!AL$256)*IF(O.2!$C$38="Depreciation",(1+'S&amp;S'!$F11),1)-SUM(O.2!AL$246,O.2!AL$257)+O.2!AL$247</f>
        <v>0</v>
      </c>
      <c r="AM289" s="66">
        <f>-SUM(O.2!AM$244,O.2!AM$255)*(1+'S&amp;S'!$F11)+SUM(O.2!AM$245,O.2!AM$256)*IF(O.2!$C$38="Depreciation",(1+'S&amp;S'!$F11),1)-SUM(O.2!AM$246,O.2!AM$257)+O.2!AM$247</f>
        <v>0</v>
      </c>
      <c r="AN289" s="66">
        <f>-SUM(O.2!AN$244,O.2!AN$255)*(1+'S&amp;S'!$F11)+SUM(O.2!AN$245,O.2!AN$256)*IF(O.2!$C$38="Depreciation",(1+'S&amp;S'!$F11),1)-SUM(O.2!AN$246,O.2!AN$257)+O.2!AN$247</f>
        <v>0</v>
      </c>
      <c r="AO289" s="66">
        <f>-SUM(O.2!AO$244,O.2!AO$255)*(1+'S&amp;S'!$F11)+SUM(O.2!AO$245,O.2!AO$256)*IF(O.2!$C$38="Depreciation",(1+'S&amp;S'!$F11),1)-SUM(O.2!AO$246,O.2!AO$257)+O.2!AO$247</f>
        <v>0</v>
      </c>
      <c r="AP289" s="66">
        <f>-SUM(O.2!AP$244,O.2!AP$255)*(1+'S&amp;S'!$F11)+SUM(O.2!AP$245,O.2!AP$256)*IF(O.2!$C$38="Depreciation",(1+'S&amp;S'!$F11),1)-SUM(O.2!AP$246,O.2!AP$257)+O.2!AP$247</f>
        <v>0</v>
      </c>
      <c r="AQ289" s="66">
        <f>-SUM(O.2!AQ$244,O.2!AQ$255)*(1+'S&amp;S'!$F11)+SUM(O.2!AQ$245,O.2!AQ$256)*IF(O.2!$C$38="Depreciation",(1+'S&amp;S'!$F11),1)-SUM(O.2!AQ$246,O.2!AQ$257)+O.2!AQ$247</f>
        <v>0</v>
      </c>
      <c r="AR289" s="66">
        <f>-SUM(O.2!AR$244,O.2!AR$255)*(1+'S&amp;S'!$F11)+SUM(O.2!AR$245,O.2!AR$256)*IF(O.2!$C$38="Depreciation",(1+'S&amp;S'!$F11),1)-SUM(O.2!AR$246,O.2!AR$257)+O.2!AR$247</f>
        <v>0</v>
      </c>
      <c r="AS289" s="66">
        <f>-SUM(O.2!AS$244,O.2!AS$255)*(1+'S&amp;S'!$F11)+SUM(O.2!AS$245,O.2!AS$256)*IF(O.2!$C$38="Depreciation",(1+'S&amp;S'!$F11),1)-SUM(O.2!AS$246,O.2!AS$257)+O.2!AS$247</f>
        <v>0</v>
      </c>
      <c r="AT289" s="66">
        <f>-SUM(O.2!AT$244,O.2!AT$255)*(1+'S&amp;S'!$F11)+SUM(O.2!AT$245,O.2!AT$256)*IF(O.2!$C$38="Depreciation",(1+'S&amp;S'!$F11),1)-SUM(O.2!AT$246,O.2!AT$257)+O.2!AT$247</f>
        <v>0</v>
      </c>
      <c r="AU289" s="66">
        <f>-SUM(O.2!AU$244,O.2!AU$255)*(1+'S&amp;S'!$F11)+SUM(O.2!AU$245,O.2!AU$256)*IF(O.2!$C$38="Depreciation",(1+'S&amp;S'!$F11),1)-SUM(O.2!AU$246,O.2!AU$257)+O.2!AU$247</f>
        <v>0</v>
      </c>
      <c r="AV289" s="66">
        <f>-SUM(O.2!AV$244,O.2!AV$255)*(1+'S&amp;S'!$F11)+SUM(O.2!AV$245,O.2!AV$256)*IF(O.2!$C$38="Depreciation",(1+'S&amp;S'!$F11),1)-SUM(O.2!AV$246,O.2!AV$257)+O.2!AV$247</f>
        <v>0</v>
      </c>
      <c r="AW289" s="66">
        <f>-SUM(O.2!AW$244,O.2!AW$255)*(1+'S&amp;S'!$F11)+SUM(O.2!AW$245,O.2!AW$256)*IF(O.2!$C$38="Depreciation",(1+'S&amp;S'!$F11),1)-SUM(O.2!AW$246,O.2!AW$257)+O.2!AW$247</f>
        <v>0</v>
      </c>
      <c r="AX289" s="66">
        <f>-SUM(O.2!AX$244,O.2!AX$255)*(1+'S&amp;S'!$F11)+SUM(O.2!AX$245,O.2!AX$256)*IF(O.2!$C$38="Depreciation",(1+'S&amp;S'!$F11),1)-SUM(O.2!AX$246,O.2!AX$257)+O.2!AX$247</f>
        <v>0</v>
      </c>
      <c r="AY289" s="66">
        <f>-SUM(O.2!AY$244,O.2!AY$255)*(1+'S&amp;S'!$F11)+SUM(O.2!AY$245,O.2!AY$256)*IF(O.2!$C$38="Depreciation",(1+'S&amp;S'!$F11),1)-SUM(O.2!AY$246,O.2!AY$257)+O.2!AY$247</f>
        <v>0</v>
      </c>
      <c r="AZ289" s="66">
        <f>-SUM(O.2!AZ$244,O.2!AZ$255)*(1+'S&amp;S'!$F11)+SUM(O.2!AZ$245,O.2!AZ$256)*IF(O.2!$C$38="Depreciation",(1+'S&amp;S'!$F11),1)-SUM(O.2!AZ$246,O.2!AZ$257)+O.2!AZ$247</f>
        <v>0</v>
      </c>
      <c r="BA289" s="66">
        <f>-SUM(O.2!BA$244,O.2!BA$255)*(1+'S&amp;S'!$F11)+SUM(O.2!BA$245,O.2!BA$256)*IF(O.2!$C$38="Depreciation",(1+'S&amp;S'!$F11),1)-SUM(O.2!BA$246,O.2!BA$257)+O.2!BA$247</f>
        <v>0</v>
      </c>
      <c r="BB289" s="66">
        <f>-SUM(O.2!BB$244,O.2!BB$255)*(1+'S&amp;S'!$F11)+SUM(O.2!BB$245,O.2!BB$256)*IF(O.2!$C$38="Depreciation",(1+'S&amp;S'!$F11),1)-SUM(O.2!BB$246,O.2!BB$257)+O.2!BB$247</f>
        <v>0</v>
      </c>
      <c r="BC289" s="66">
        <f>-SUM(O.2!BC$244,O.2!BC$255)*(1+'S&amp;S'!$F11)+SUM(O.2!BC$245,O.2!BC$256)*IF(O.2!$C$38="Depreciation",(1+'S&amp;S'!$F11),1)-SUM(O.2!BC$246,O.2!BC$257)+O.2!BC$247</f>
        <v>0</v>
      </c>
      <c r="BD289" s="66">
        <f>-SUM(O.2!BD$244,O.2!BD$255)*(1+'S&amp;S'!$F11)+SUM(O.2!BD$245,O.2!BD$256)*IF(O.2!$C$38="Depreciation",(1+'S&amp;S'!$F11),1)-SUM(O.2!BD$246,O.2!BD$257)+O.2!BD$247</f>
        <v>0</v>
      </c>
      <c r="BE289" s="66">
        <f>-SUM(O.2!BE$244,O.2!BE$255)*(1+'S&amp;S'!$F11)+SUM(O.2!BE$245,O.2!BE$256)*IF(O.2!$C$38="Depreciation",(1+'S&amp;S'!$F11),1)-SUM(O.2!BE$246,O.2!BE$257)+O.2!BE$247</f>
        <v>0</v>
      </c>
      <c r="BF289" s="66">
        <f>-SUM(O.2!BF$244,O.2!BF$255)*(1+'S&amp;S'!$F11)+SUM(O.2!BF$245,O.2!BF$256)*IF(O.2!$C$38="Depreciation",(1+'S&amp;S'!$F11),1)-SUM(O.2!BF$246,O.2!BF$257)+O.2!BF$247</f>
        <v>0</v>
      </c>
      <c r="BG289" s="66">
        <f>-SUM(O.2!BG$244,O.2!BG$255)*(1+'S&amp;S'!$F11)+SUM(O.2!BG$245,O.2!BG$256)*IF(O.2!$C$38="Depreciation",(1+'S&amp;S'!$F11),1)-SUM(O.2!BG$246,O.2!BG$257)+O.2!BG$247</f>
        <v>0</v>
      </c>
      <c r="BH289" s="66">
        <f>-SUM(O.2!BH$244,O.2!BH$255)*(1+'S&amp;S'!$F11)+SUM(O.2!BH$245,O.2!BH$256)*IF(O.2!$C$38="Depreciation",(1+'S&amp;S'!$F11),1)-SUM(O.2!BH$246,O.2!BH$257)+O.2!BH$247</f>
        <v>0</v>
      </c>
      <c r="BI289" s="66">
        <f>-SUM(O.2!BI$244,O.2!BI$255)*(1+'S&amp;S'!$F11)+SUM(O.2!BI$245,O.2!BI$256)*IF(O.2!$C$38="Depreciation",(1+'S&amp;S'!$F11),1)-SUM(O.2!BI$246,O.2!BI$257)+O.2!BI$247</f>
        <v>0</v>
      </c>
      <c r="BJ289" s="66">
        <f>-SUM(O.2!BJ$244,O.2!BJ$255)*(1+'S&amp;S'!$F11)+SUM(O.2!BJ$245,O.2!BJ$256)*IF(O.2!$C$38="Depreciation",(1+'S&amp;S'!$F11),1)-SUM(O.2!BJ$246,O.2!BJ$257)+O.2!BJ$247</f>
        <v>0</v>
      </c>
      <c r="BK289" s="66">
        <f>-SUM(O.2!BK$244,O.2!BK$255)*(1+'S&amp;S'!$F11)+SUM(O.2!BK$245,O.2!BK$256)*IF(O.2!$C$38="Depreciation",(1+'S&amp;S'!$F11),1)-SUM(O.2!BK$246,O.2!BK$257)+O.2!BK$247</f>
        <v>0</v>
      </c>
      <c r="BL289" s="66">
        <f>-SUM(O.2!BL$244,O.2!BL$255)*(1+'S&amp;S'!$F11)+SUM(O.2!BL$245,O.2!BL$256)*IF(O.2!$C$38="Depreciation",(1+'S&amp;S'!$F11),1)-SUM(O.2!BL$246,O.2!BL$257)+O.2!BL$247</f>
        <v>0</v>
      </c>
      <c r="BM289" s="66">
        <f>-SUM(O.2!BM$244,O.2!BM$255)*(1+'S&amp;S'!$F11)+SUM(O.2!BM$245,O.2!BM$256)*IF(O.2!$C$38="Depreciation",(1+'S&amp;S'!$F11),1)-SUM(O.2!BM$246,O.2!BM$257)+O.2!BM$247</f>
        <v>0</v>
      </c>
      <c r="BN289" s="66">
        <f>-SUM(O.2!BN$244,O.2!BN$255)*(1+'S&amp;S'!$F11)+SUM(O.2!BN$245,O.2!BN$256)*IF(O.2!$C$38="Depreciation",(1+'S&amp;S'!$F11),1)-SUM(O.2!BN$246,O.2!BN$257)+O.2!BN$247</f>
        <v>0</v>
      </c>
      <c r="BO289" s="66">
        <f>-SUM(O.2!BO$244,O.2!BO$255)*(1+'S&amp;S'!$F11)+SUM(O.2!BO$245,O.2!BO$256)*IF(O.2!$C$38="Depreciation",(1+'S&amp;S'!$F11),1)-SUM(O.2!BO$246,O.2!BO$257)+O.2!BO$247</f>
        <v>0</v>
      </c>
      <c r="BP289" s="66">
        <f>-SUM(O.2!BP$244,O.2!BP$255)*(1+'S&amp;S'!$F11)+SUM(O.2!BP$245,O.2!BP$256)*IF(O.2!$C$38="Depreciation",(1+'S&amp;S'!$F11),1)-SUM(O.2!BP$246,O.2!BP$257)+O.2!BP$247</f>
        <v>0</v>
      </c>
      <c r="BQ289" s="66">
        <f>-SUM(O.2!BQ$244,O.2!BQ$255)*(1+'S&amp;S'!$F11)+SUM(O.2!BQ$245,O.2!BQ$256)*IF(O.2!$C$38="Depreciation",(1+'S&amp;S'!$F11),1)-SUM(O.2!BQ$246,O.2!BQ$257)+O.2!BQ$247</f>
        <v>0</v>
      </c>
      <c r="BR289" s="66">
        <f>-SUM(O.2!BR$244,O.2!BR$255)*(1+'S&amp;S'!$F11)+SUM(O.2!BR$245,O.2!BR$256)*IF(O.2!$C$38="Depreciation",(1+'S&amp;S'!$F11),1)-SUM(O.2!BR$246,O.2!BR$257)+O.2!BR$247</f>
        <v>0</v>
      </c>
      <c r="BS289" s="66">
        <f>-SUM(O.2!BS$244,O.2!BS$255)*(1+'S&amp;S'!$F11)+SUM(O.2!BS$245,O.2!BS$256)*IF(O.2!$C$38="Depreciation",(1+'S&amp;S'!$F11),1)-SUM(O.2!BS$246,O.2!BS$257)+O.2!BS$247</f>
        <v>0</v>
      </c>
      <c r="BT289" s="66">
        <f>-SUM(O.2!BT$244,O.2!BT$255)*(1+'S&amp;S'!$F11)+SUM(O.2!BT$245,O.2!BT$256)*IF(O.2!$C$38="Depreciation",(1+'S&amp;S'!$F11),1)-SUM(O.2!BT$246,O.2!BT$257)+O.2!BT$247</f>
        <v>0</v>
      </c>
      <c r="BU289" s="66">
        <f>-SUM(O.2!BU$244,O.2!BU$255)*(1+'S&amp;S'!$F11)+SUM(O.2!BU$245,O.2!BU$256)*IF(O.2!$C$38="Depreciation",(1+'S&amp;S'!$F11),1)-SUM(O.2!BU$246,O.2!BU$257)+O.2!BU$247</f>
        <v>0</v>
      </c>
      <c r="BV289" s="66">
        <f>-SUM(O.2!BV$244,O.2!BV$255)*(1+'S&amp;S'!$F11)+SUM(O.2!BV$245,O.2!BV$256)*IF(O.2!$C$38="Depreciation",(1+'S&amp;S'!$F11),1)-SUM(O.2!BV$246,O.2!BV$257)+O.2!BV$247</f>
        <v>0</v>
      </c>
      <c r="BW289" s="66">
        <f>-SUM(O.2!BW$244,O.2!BW$255)*(1+'S&amp;S'!$F11)+SUM(O.2!BW$245,O.2!BW$256)*IF(O.2!$C$38="Depreciation",(1+'S&amp;S'!$F11),1)-SUM(O.2!BW$246,O.2!BW$257)+O.2!BW$247</f>
        <v>0</v>
      </c>
      <c r="BX289" s="66">
        <f>-SUM(O.2!BX$244,O.2!BX$255)*(1+'S&amp;S'!$F11)+SUM(O.2!BX$245,O.2!BX$256)*IF(O.2!$C$38="Depreciation",(1+'S&amp;S'!$F11),1)-SUM(O.2!BX$246,O.2!BX$257)+O.2!BX$247</f>
        <v>0</v>
      </c>
      <c r="BY289" s="66">
        <f>-SUM(O.2!BY$244,O.2!BY$255)*(1+'S&amp;S'!$F11)+SUM(O.2!BY$245,O.2!BY$256)*IF(O.2!$C$38="Depreciation",(1+'S&amp;S'!$F11),1)-SUM(O.2!BY$246,O.2!BY$257)+O.2!BY$247</f>
        <v>0</v>
      </c>
      <c r="BZ289" s="66">
        <f>-SUM(O.2!BZ$244,O.2!BZ$255)*(1+'S&amp;S'!$F11)+SUM(O.2!BZ$245,O.2!BZ$256)*IF(O.2!$C$38="Depreciation",(1+'S&amp;S'!$F11),1)-SUM(O.2!BZ$246,O.2!BZ$257)+O.2!BZ$247</f>
        <v>0</v>
      </c>
      <c r="CA289" s="66">
        <f>-SUM(O.2!CA$244,O.2!CA$255)*(1+'S&amp;S'!$F11)+SUM(O.2!CA$245,O.2!CA$256)*IF(O.2!$C$38="Depreciation",(1+'S&amp;S'!$F11),1)-SUM(O.2!CA$246,O.2!CA$257)+O.2!CA$247</f>
        <v>0</v>
      </c>
      <c r="CB289" s="66">
        <f>-SUM(O.2!CB$244,O.2!CB$255)*(1+'S&amp;S'!$F11)+SUM(O.2!CB$245,O.2!CB$256)*IF(O.2!$C$38="Depreciation",(1+'S&amp;S'!$F11),1)-SUM(O.2!CB$246,O.2!CB$257)+O.2!CB$247</f>
        <v>0</v>
      </c>
      <c r="CC289" s="66">
        <f>-SUM(O.2!CC$244,O.2!CC$255)*(1+'S&amp;S'!$F11)+SUM(O.2!CC$245,O.2!CC$256)*IF(O.2!$C$38="Depreciation",(1+'S&amp;S'!$F11),1)-SUM(O.2!CC$246,O.2!CC$257)+O.2!CC$247</f>
        <v>0</v>
      </c>
      <c r="CD289" s="66">
        <f>-SUM(O.2!CD$244,O.2!CD$255)*(1+'S&amp;S'!$F11)+SUM(O.2!CD$245,O.2!CD$256)*IF(O.2!$C$38="Depreciation",(1+'S&amp;S'!$F11),1)-SUM(O.2!CD$246,O.2!CD$257)+O.2!CD$247</f>
        <v>0</v>
      </c>
      <c r="CE289" s="66">
        <f>-SUM(O.2!CE$244,O.2!CE$255)*(1+'S&amp;S'!$F11)+SUM(O.2!CE$245,O.2!CE$256)*IF(O.2!$C$38="Depreciation",(1+'S&amp;S'!$F11),1)-SUM(O.2!CE$246,O.2!CE$257)+O.2!CE$247</f>
        <v>0</v>
      </c>
      <c r="CF289" s="66">
        <f>-SUM(O.2!CF$244,O.2!CF$255)*(1+'S&amp;S'!$F11)+SUM(O.2!CF$245,O.2!CF$256)*IF(O.2!$C$38="Depreciation",(1+'S&amp;S'!$F11),1)-SUM(O.2!CF$246,O.2!CF$257)+O.2!CF$247</f>
        <v>0</v>
      </c>
      <c r="CG289" s="66">
        <f>-SUM(O.2!CG$244,O.2!CG$255)*(1+'S&amp;S'!$F11)+SUM(O.2!CG$245,O.2!CG$256)*IF(O.2!$C$38="Depreciation",(1+'S&amp;S'!$F11),1)-SUM(O.2!CG$246,O.2!CG$257)+O.2!CG$247</f>
        <v>0</v>
      </c>
      <c r="CH289" s="66">
        <f>-SUM(O.2!CH$244,O.2!CH$255)*(1+'S&amp;S'!$F11)+SUM(O.2!CH$245,O.2!CH$256)*IF(O.2!$C$38="Depreciation",(1+'S&amp;S'!$F11),1)-SUM(O.2!CH$246,O.2!CH$257)+O.2!CH$247</f>
        <v>0</v>
      </c>
      <c r="CI289" s="66">
        <f>-SUM(O.2!CI$244,O.2!CI$255)*(1+'S&amp;S'!$F11)+SUM(O.2!CI$245,O.2!CI$256)*IF(O.2!$C$38="Depreciation",(1+'S&amp;S'!$F11),1)-SUM(O.2!CI$246,O.2!CI$257)+O.2!CI$247</f>
        <v>0</v>
      </c>
      <c r="CJ289" s="66">
        <f>-SUM(O.2!CJ$244,O.2!CJ$255)*(1+'S&amp;S'!$F11)+SUM(O.2!CJ$245,O.2!CJ$256)*IF(O.2!$C$38="Depreciation",(1+'S&amp;S'!$F11),1)-SUM(O.2!CJ$246,O.2!CJ$257)+O.2!CJ$247</f>
        <v>0</v>
      </c>
      <c r="CK289" s="66">
        <f>-SUM(O.2!CK$244,O.2!CK$255)*(1+'S&amp;S'!$F11)+SUM(O.2!CK$245,O.2!CK$256)*IF(O.2!$C$38="Depreciation",(1+'S&amp;S'!$F11),1)-SUM(O.2!CK$246,O.2!CK$257)+O.2!CK$247</f>
        <v>0</v>
      </c>
      <c r="CL289" s="66">
        <f>-SUM(O.2!CL$244,O.2!CL$255)*(1+'S&amp;S'!$F11)+SUM(O.2!CL$245,O.2!CL$256)*IF(O.2!$C$38="Depreciation",(1+'S&amp;S'!$F11),1)-SUM(O.2!CL$246,O.2!CL$257)+O.2!CL$247</f>
        <v>0</v>
      </c>
      <c r="CM289" s="66">
        <f>-SUM(O.2!CM$244,O.2!CM$255)*(1+'S&amp;S'!$F11)+SUM(O.2!CM$245,O.2!CM$256)*IF(O.2!$C$38="Depreciation",(1+'S&amp;S'!$F11),1)-SUM(O.2!CM$246,O.2!CM$257)+O.2!CM$247</f>
        <v>0</v>
      </c>
      <c r="CN289" s="66">
        <f>-SUM(O.2!CN$244,O.2!CN$255)*(1+'S&amp;S'!$F11)+SUM(O.2!CN$245,O.2!CN$256)*IF(O.2!$C$38="Depreciation",(1+'S&amp;S'!$F11),1)-SUM(O.2!CN$246,O.2!CN$257)+O.2!CN$247</f>
        <v>0</v>
      </c>
      <c r="CO289" s="66">
        <f>-SUM(O.2!CO$244,O.2!CO$255)*(1+'S&amp;S'!$F11)+SUM(O.2!CO$245,O.2!CO$256)*IF(O.2!$C$38="Depreciation",(1+'S&amp;S'!$F11),1)-SUM(O.2!CO$246,O.2!CO$257)+O.2!CO$247</f>
        <v>0</v>
      </c>
      <c r="CP289" s="66">
        <f>-SUM(O.2!CP$244,O.2!CP$255)*(1+'S&amp;S'!$F11)+SUM(O.2!CP$245,O.2!CP$256)*IF(O.2!$C$38="Depreciation",(1+'S&amp;S'!$F11),1)-SUM(O.2!CP$246,O.2!CP$257)+O.2!CP$247</f>
        <v>0</v>
      </c>
      <c r="CQ289" s="66">
        <f>-SUM(O.2!CQ$244,O.2!CQ$255)*(1+'S&amp;S'!$F11)+SUM(O.2!CQ$245,O.2!CQ$256)*IF(O.2!$C$38="Depreciation",(1+'S&amp;S'!$F11),1)-SUM(O.2!CQ$246,O.2!CQ$257)+O.2!CQ$247</f>
        <v>0</v>
      </c>
      <c r="CR289" s="66">
        <f>-SUM(O.2!CR$244,O.2!CR$255)*(1+'S&amp;S'!$F11)+SUM(O.2!CR$245,O.2!CR$256)*IF(O.2!$C$38="Depreciation",(1+'S&amp;S'!$F11),1)-SUM(O.2!CR$246,O.2!CR$257)+O.2!CR$247</f>
        <v>0</v>
      </c>
      <c r="CS289" s="66">
        <f>-SUM(O.2!CS$244,O.2!CS$255)*(1+'S&amp;S'!$F11)+SUM(O.2!CS$245,O.2!CS$256)*IF(O.2!$C$38="Depreciation",(1+'S&amp;S'!$F11),1)-SUM(O.2!CS$246,O.2!CS$257)+O.2!CS$247</f>
        <v>0</v>
      </c>
    </row>
    <row r="290" spans="3:97" hidden="1" x14ac:dyDescent="0.35">
      <c r="C290" s="180" t="str">
        <f>O.2!$C$246&amp;" with "&amp; 'S&amp;S'!$D$5*100 &amp; "% increase"</f>
        <v>C. Total operating and maintenance costs with 1% increase</v>
      </c>
      <c r="E290" s="505">
        <f>G290+NPV(G.Asm!$F$76,H290:INDEX(H290:CS290,RP))</f>
        <v>0</v>
      </c>
      <c r="F290" s="505">
        <f t="shared" si="139"/>
        <v>0</v>
      </c>
      <c r="G290" s="66">
        <f>-SUM(O.2!G$244,O.2!G$255)+SUM(O.2!G$245,O.2!G$256)-SUM(O.2!G$246,O.2!G$257)*(1+'S&amp;S'!$F12)+O.2!G$247</f>
        <v>0</v>
      </c>
      <c r="H290" s="66">
        <f>-SUM(O.2!H$244,O.2!H$255)+SUM(O.2!H$245,O.2!H$256)-SUM(O.2!H$246,O.2!H$257)*(1+'S&amp;S'!$F12)+O.2!H$247</f>
        <v>0</v>
      </c>
      <c r="I290" s="66">
        <f>-SUM(O.2!I$244,O.2!I$255)+SUM(O.2!I$245,O.2!I$256)-SUM(O.2!I$246,O.2!I$257)*(1+'S&amp;S'!$F12)+O.2!I$247</f>
        <v>0</v>
      </c>
      <c r="J290" s="66">
        <f>-SUM(O.2!J$244,O.2!J$255)+SUM(O.2!J$245,O.2!J$256)-SUM(O.2!J$246,O.2!J$257)*(1+'S&amp;S'!$F12)+O.2!J$247</f>
        <v>0</v>
      </c>
      <c r="K290" s="66">
        <f>-SUM(O.2!K$244,O.2!K$255)+SUM(O.2!K$245,O.2!K$256)-SUM(O.2!K$246,O.2!K$257)*(1+'S&amp;S'!$F12)+O.2!K$247</f>
        <v>0</v>
      </c>
      <c r="L290" s="66">
        <f>-SUM(O.2!L$244,O.2!L$255)+SUM(O.2!L$245,O.2!L$256)-SUM(O.2!L$246,O.2!L$257)*(1+'S&amp;S'!$F12)+O.2!L$247</f>
        <v>0</v>
      </c>
      <c r="M290" s="66">
        <f>-SUM(O.2!M$244,O.2!M$255)+SUM(O.2!M$245,O.2!M$256)-SUM(O.2!M$246,O.2!M$257)*(1+'S&amp;S'!$F12)+O.2!M$247</f>
        <v>0</v>
      </c>
      <c r="N290" s="66">
        <f>-SUM(O.2!N$244,O.2!N$255)+SUM(O.2!N$245,O.2!N$256)-SUM(O.2!N$246,O.2!N$257)*(1+'S&amp;S'!$F12)+O.2!N$247</f>
        <v>0</v>
      </c>
      <c r="O290" s="66">
        <f>-SUM(O.2!O$244,O.2!O$255)+SUM(O.2!O$245,O.2!O$256)-SUM(O.2!O$246,O.2!O$257)*(1+'S&amp;S'!$F12)+O.2!O$247</f>
        <v>0</v>
      </c>
      <c r="P290" s="66">
        <f>-SUM(O.2!P$244,O.2!P$255)+SUM(O.2!P$245,O.2!P$256)-SUM(O.2!P$246,O.2!P$257)*(1+'S&amp;S'!$F12)+O.2!P$247</f>
        <v>0</v>
      </c>
      <c r="Q290" s="66">
        <f>-SUM(O.2!Q$244,O.2!Q$255)+SUM(O.2!Q$245,O.2!Q$256)-SUM(O.2!Q$246,O.2!Q$257)*(1+'S&amp;S'!$F12)+O.2!Q$247</f>
        <v>0</v>
      </c>
      <c r="R290" s="66">
        <f>-SUM(O.2!R$244,O.2!R$255)+SUM(O.2!R$245,O.2!R$256)-SUM(O.2!R$246,O.2!R$257)*(1+'S&amp;S'!$F12)+O.2!R$247</f>
        <v>0</v>
      </c>
      <c r="S290" s="66">
        <f>-SUM(O.2!S$244,O.2!S$255)+SUM(O.2!S$245,O.2!S$256)-SUM(O.2!S$246,O.2!S$257)*(1+'S&amp;S'!$F12)+O.2!S$247</f>
        <v>0</v>
      </c>
      <c r="T290" s="66">
        <f>-SUM(O.2!T$244,O.2!T$255)+SUM(O.2!T$245,O.2!T$256)-SUM(O.2!T$246,O.2!T$257)*(1+'S&amp;S'!$F12)+O.2!T$247</f>
        <v>0</v>
      </c>
      <c r="U290" s="66">
        <f>-SUM(O.2!U$244,O.2!U$255)+SUM(O.2!U$245,O.2!U$256)-SUM(O.2!U$246,O.2!U$257)*(1+'S&amp;S'!$F12)+O.2!U$247</f>
        <v>0</v>
      </c>
      <c r="V290" s="66">
        <f>-SUM(O.2!V$244,O.2!V$255)+SUM(O.2!V$245,O.2!V$256)-SUM(O.2!V$246,O.2!V$257)*(1+'S&amp;S'!$F12)+O.2!V$247</f>
        <v>0</v>
      </c>
      <c r="W290" s="66">
        <f>-SUM(O.2!W$244,O.2!W$255)+SUM(O.2!W$245,O.2!W$256)-SUM(O.2!W$246,O.2!W$257)*(1+'S&amp;S'!$F12)+O.2!W$247</f>
        <v>0</v>
      </c>
      <c r="X290" s="66">
        <f>-SUM(O.2!X$244,O.2!X$255)+SUM(O.2!X$245,O.2!X$256)-SUM(O.2!X$246,O.2!X$257)*(1+'S&amp;S'!$F12)+O.2!X$247</f>
        <v>0</v>
      </c>
      <c r="Y290" s="66">
        <f>-SUM(O.2!Y$244,O.2!Y$255)+SUM(O.2!Y$245,O.2!Y$256)-SUM(O.2!Y$246,O.2!Y$257)*(1+'S&amp;S'!$F12)+O.2!Y$247</f>
        <v>0</v>
      </c>
      <c r="Z290" s="66">
        <f>-SUM(O.2!Z$244,O.2!Z$255)+SUM(O.2!Z$245,O.2!Z$256)-SUM(O.2!Z$246,O.2!Z$257)*(1+'S&amp;S'!$F12)+O.2!Z$247</f>
        <v>0</v>
      </c>
      <c r="AA290" s="66">
        <f>-SUM(O.2!AA$244,O.2!AA$255)+SUM(O.2!AA$245,O.2!AA$256)-SUM(O.2!AA$246,O.2!AA$257)*(1+'S&amp;S'!$F12)+O.2!AA$247</f>
        <v>0</v>
      </c>
      <c r="AB290" s="66">
        <f>-SUM(O.2!AB$244,O.2!AB$255)+SUM(O.2!AB$245,O.2!AB$256)-SUM(O.2!AB$246,O.2!AB$257)*(1+'S&amp;S'!$F12)+O.2!AB$247</f>
        <v>0</v>
      </c>
      <c r="AC290" s="66">
        <f>-SUM(O.2!AC$244,O.2!AC$255)+SUM(O.2!AC$245,O.2!AC$256)-SUM(O.2!AC$246,O.2!AC$257)*(1+'S&amp;S'!$F12)+O.2!AC$247</f>
        <v>0</v>
      </c>
      <c r="AD290" s="66">
        <f>-SUM(O.2!AD$244,O.2!AD$255)+SUM(O.2!AD$245,O.2!AD$256)-SUM(O.2!AD$246,O.2!AD$257)*(1+'S&amp;S'!$F12)+O.2!AD$247</f>
        <v>0</v>
      </c>
      <c r="AE290" s="66">
        <f>-SUM(O.2!AE$244,O.2!AE$255)+SUM(O.2!AE$245,O.2!AE$256)-SUM(O.2!AE$246,O.2!AE$257)*(1+'S&amp;S'!$F12)+O.2!AE$247</f>
        <v>0</v>
      </c>
      <c r="AF290" s="66">
        <f>-SUM(O.2!AF$244,O.2!AF$255)+SUM(O.2!AF$245,O.2!AF$256)-SUM(O.2!AF$246,O.2!AF$257)*(1+'S&amp;S'!$F12)+O.2!AF$247</f>
        <v>0</v>
      </c>
      <c r="AG290" s="66">
        <f>-SUM(O.2!AG$244,O.2!AG$255)+SUM(O.2!AG$245,O.2!AG$256)-SUM(O.2!AG$246,O.2!AG$257)*(1+'S&amp;S'!$F12)+O.2!AG$247</f>
        <v>0</v>
      </c>
      <c r="AH290" s="66">
        <f>-SUM(O.2!AH$244,O.2!AH$255)+SUM(O.2!AH$245,O.2!AH$256)-SUM(O.2!AH$246,O.2!AH$257)*(1+'S&amp;S'!$F12)+O.2!AH$247</f>
        <v>0</v>
      </c>
      <c r="AI290" s="66">
        <f>-SUM(O.2!AI$244,O.2!AI$255)+SUM(O.2!AI$245,O.2!AI$256)-SUM(O.2!AI$246,O.2!AI$257)*(1+'S&amp;S'!$F12)+O.2!AI$247</f>
        <v>0</v>
      </c>
      <c r="AJ290" s="66">
        <f>-SUM(O.2!AJ$244,O.2!AJ$255)+SUM(O.2!AJ$245,O.2!AJ$256)-SUM(O.2!AJ$246,O.2!AJ$257)*(1+'S&amp;S'!$F12)+O.2!AJ$247</f>
        <v>0</v>
      </c>
      <c r="AK290" s="66">
        <f>-SUM(O.2!AK$244,O.2!AK$255)+SUM(O.2!AK$245,O.2!AK$256)-SUM(O.2!AK$246,O.2!AK$257)*(1+'S&amp;S'!$F12)+O.2!AK$247</f>
        <v>0</v>
      </c>
      <c r="AL290" s="66">
        <f>-SUM(O.2!AL$244,O.2!AL$255)+SUM(O.2!AL$245,O.2!AL$256)-SUM(O.2!AL$246,O.2!AL$257)*(1+'S&amp;S'!$F12)+O.2!AL$247</f>
        <v>0</v>
      </c>
      <c r="AM290" s="66">
        <f>-SUM(O.2!AM$244,O.2!AM$255)+SUM(O.2!AM$245,O.2!AM$256)-SUM(O.2!AM$246,O.2!AM$257)*(1+'S&amp;S'!$F12)+O.2!AM$247</f>
        <v>0</v>
      </c>
      <c r="AN290" s="66">
        <f>-SUM(O.2!AN$244,O.2!AN$255)+SUM(O.2!AN$245,O.2!AN$256)-SUM(O.2!AN$246,O.2!AN$257)*(1+'S&amp;S'!$F12)+O.2!AN$247</f>
        <v>0</v>
      </c>
      <c r="AO290" s="66">
        <f>-SUM(O.2!AO$244,O.2!AO$255)+SUM(O.2!AO$245,O.2!AO$256)-SUM(O.2!AO$246,O.2!AO$257)*(1+'S&amp;S'!$F12)+O.2!AO$247</f>
        <v>0</v>
      </c>
      <c r="AP290" s="66">
        <f>-SUM(O.2!AP$244,O.2!AP$255)+SUM(O.2!AP$245,O.2!AP$256)-SUM(O.2!AP$246,O.2!AP$257)*(1+'S&amp;S'!$F12)+O.2!AP$247</f>
        <v>0</v>
      </c>
      <c r="AQ290" s="66">
        <f>-SUM(O.2!AQ$244,O.2!AQ$255)+SUM(O.2!AQ$245,O.2!AQ$256)-SUM(O.2!AQ$246,O.2!AQ$257)*(1+'S&amp;S'!$F12)+O.2!AQ$247</f>
        <v>0</v>
      </c>
      <c r="AR290" s="66">
        <f>-SUM(O.2!AR$244,O.2!AR$255)+SUM(O.2!AR$245,O.2!AR$256)-SUM(O.2!AR$246,O.2!AR$257)*(1+'S&amp;S'!$F12)+O.2!AR$247</f>
        <v>0</v>
      </c>
      <c r="AS290" s="66">
        <f>-SUM(O.2!AS$244,O.2!AS$255)+SUM(O.2!AS$245,O.2!AS$256)-SUM(O.2!AS$246,O.2!AS$257)*(1+'S&amp;S'!$F12)+O.2!AS$247</f>
        <v>0</v>
      </c>
      <c r="AT290" s="66">
        <f>-SUM(O.2!AT$244,O.2!AT$255)+SUM(O.2!AT$245,O.2!AT$256)-SUM(O.2!AT$246,O.2!AT$257)*(1+'S&amp;S'!$F12)+O.2!AT$247</f>
        <v>0</v>
      </c>
      <c r="AU290" s="66">
        <f>-SUM(O.2!AU$244,O.2!AU$255)+SUM(O.2!AU$245,O.2!AU$256)-SUM(O.2!AU$246,O.2!AU$257)*(1+'S&amp;S'!$F12)+O.2!AU$247</f>
        <v>0</v>
      </c>
      <c r="AV290" s="66">
        <f>-SUM(O.2!AV$244,O.2!AV$255)+SUM(O.2!AV$245,O.2!AV$256)-SUM(O.2!AV$246,O.2!AV$257)*(1+'S&amp;S'!$F12)+O.2!AV$247</f>
        <v>0</v>
      </c>
      <c r="AW290" s="66">
        <f>-SUM(O.2!AW$244,O.2!AW$255)+SUM(O.2!AW$245,O.2!AW$256)-SUM(O.2!AW$246,O.2!AW$257)*(1+'S&amp;S'!$F12)+O.2!AW$247</f>
        <v>0</v>
      </c>
      <c r="AX290" s="66">
        <f>-SUM(O.2!AX$244,O.2!AX$255)+SUM(O.2!AX$245,O.2!AX$256)-SUM(O.2!AX$246,O.2!AX$257)*(1+'S&amp;S'!$F12)+O.2!AX$247</f>
        <v>0</v>
      </c>
      <c r="AY290" s="66">
        <f>-SUM(O.2!AY$244,O.2!AY$255)+SUM(O.2!AY$245,O.2!AY$256)-SUM(O.2!AY$246,O.2!AY$257)*(1+'S&amp;S'!$F12)+O.2!AY$247</f>
        <v>0</v>
      </c>
      <c r="AZ290" s="66">
        <f>-SUM(O.2!AZ$244,O.2!AZ$255)+SUM(O.2!AZ$245,O.2!AZ$256)-SUM(O.2!AZ$246,O.2!AZ$257)*(1+'S&amp;S'!$F12)+O.2!AZ$247</f>
        <v>0</v>
      </c>
      <c r="BA290" s="66">
        <f>-SUM(O.2!BA$244,O.2!BA$255)+SUM(O.2!BA$245,O.2!BA$256)-SUM(O.2!BA$246,O.2!BA$257)*(1+'S&amp;S'!$F12)+O.2!BA$247</f>
        <v>0</v>
      </c>
      <c r="BB290" s="66">
        <f>-SUM(O.2!BB$244,O.2!BB$255)+SUM(O.2!BB$245,O.2!BB$256)-SUM(O.2!BB$246,O.2!BB$257)*(1+'S&amp;S'!$F12)+O.2!BB$247</f>
        <v>0</v>
      </c>
      <c r="BC290" s="66">
        <f>-SUM(O.2!BC$244,O.2!BC$255)+SUM(O.2!BC$245,O.2!BC$256)-SUM(O.2!BC$246,O.2!BC$257)*(1+'S&amp;S'!$F12)+O.2!BC$247</f>
        <v>0</v>
      </c>
      <c r="BD290" s="66">
        <f>-SUM(O.2!BD$244,O.2!BD$255)+SUM(O.2!BD$245,O.2!BD$256)-SUM(O.2!BD$246,O.2!BD$257)*(1+'S&amp;S'!$F12)+O.2!BD$247</f>
        <v>0</v>
      </c>
      <c r="BE290" s="66">
        <f>-SUM(O.2!BE$244,O.2!BE$255)+SUM(O.2!BE$245,O.2!BE$256)-SUM(O.2!BE$246,O.2!BE$257)*(1+'S&amp;S'!$F12)+O.2!BE$247</f>
        <v>0</v>
      </c>
      <c r="BF290" s="66">
        <f>-SUM(O.2!BF$244,O.2!BF$255)+SUM(O.2!BF$245,O.2!BF$256)-SUM(O.2!BF$246,O.2!BF$257)*(1+'S&amp;S'!$F12)+O.2!BF$247</f>
        <v>0</v>
      </c>
      <c r="BG290" s="66">
        <f>-SUM(O.2!BG$244,O.2!BG$255)+SUM(O.2!BG$245,O.2!BG$256)-SUM(O.2!BG$246,O.2!BG$257)*(1+'S&amp;S'!$F12)+O.2!BG$247</f>
        <v>0</v>
      </c>
      <c r="BH290" s="66">
        <f>-SUM(O.2!BH$244,O.2!BH$255)+SUM(O.2!BH$245,O.2!BH$256)-SUM(O.2!BH$246,O.2!BH$257)*(1+'S&amp;S'!$F12)+O.2!BH$247</f>
        <v>0</v>
      </c>
      <c r="BI290" s="66">
        <f>-SUM(O.2!BI$244,O.2!BI$255)+SUM(O.2!BI$245,O.2!BI$256)-SUM(O.2!BI$246,O.2!BI$257)*(1+'S&amp;S'!$F12)+O.2!BI$247</f>
        <v>0</v>
      </c>
      <c r="BJ290" s="66">
        <f>-SUM(O.2!BJ$244,O.2!BJ$255)+SUM(O.2!BJ$245,O.2!BJ$256)-SUM(O.2!BJ$246,O.2!BJ$257)*(1+'S&amp;S'!$F12)+O.2!BJ$247</f>
        <v>0</v>
      </c>
      <c r="BK290" s="66">
        <f>-SUM(O.2!BK$244,O.2!BK$255)+SUM(O.2!BK$245,O.2!BK$256)-SUM(O.2!BK$246,O.2!BK$257)*(1+'S&amp;S'!$F12)+O.2!BK$247</f>
        <v>0</v>
      </c>
      <c r="BL290" s="66">
        <f>-SUM(O.2!BL$244,O.2!BL$255)+SUM(O.2!BL$245,O.2!BL$256)-SUM(O.2!BL$246,O.2!BL$257)*(1+'S&amp;S'!$F12)+O.2!BL$247</f>
        <v>0</v>
      </c>
      <c r="BM290" s="66">
        <f>-SUM(O.2!BM$244,O.2!BM$255)+SUM(O.2!BM$245,O.2!BM$256)-SUM(O.2!BM$246,O.2!BM$257)*(1+'S&amp;S'!$F12)+O.2!BM$247</f>
        <v>0</v>
      </c>
      <c r="BN290" s="66">
        <f>-SUM(O.2!BN$244,O.2!BN$255)+SUM(O.2!BN$245,O.2!BN$256)-SUM(O.2!BN$246,O.2!BN$257)*(1+'S&amp;S'!$F12)+O.2!BN$247</f>
        <v>0</v>
      </c>
      <c r="BO290" s="66">
        <f>-SUM(O.2!BO$244,O.2!BO$255)+SUM(O.2!BO$245,O.2!BO$256)-SUM(O.2!BO$246,O.2!BO$257)*(1+'S&amp;S'!$F12)+O.2!BO$247</f>
        <v>0</v>
      </c>
      <c r="BP290" s="66">
        <f>-SUM(O.2!BP$244,O.2!BP$255)+SUM(O.2!BP$245,O.2!BP$256)-SUM(O.2!BP$246,O.2!BP$257)*(1+'S&amp;S'!$F12)+O.2!BP$247</f>
        <v>0</v>
      </c>
      <c r="BQ290" s="66">
        <f>-SUM(O.2!BQ$244,O.2!BQ$255)+SUM(O.2!BQ$245,O.2!BQ$256)-SUM(O.2!BQ$246,O.2!BQ$257)*(1+'S&amp;S'!$F12)+O.2!BQ$247</f>
        <v>0</v>
      </c>
      <c r="BR290" s="66">
        <f>-SUM(O.2!BR$244,O.2!BR$255)+SUM(O.2!BR$245,O.2!BR$256)-SUM(O.2!BR$246,O.2!BR$257)*(1+'S&amp;S'!$F12)+O.2!BR$247</f>
        <v>0</v>
      </c>
      <c r="BS290" s="66">
        <f>-SUM(O.2!BS$244,O.2!BS$255)+SUM(O.2!BS$245,O.2!BS$256)-SUM(O.2!BS$246,O.2!BS$257)*(1+'S&amp;S'!$F12)+O.2!BS$247</f>
        <v>0</v>
      </c>
      <c r="BT290" s="66">
        <f>-SUM(O.2!BT$244,O.2!BT$255)+SUM(O.2!BT$245,O.2!BT$256)-SUM(O.2!BT$246,O.2!BT$257)*(1+'S&amp;S'!$F12)+O.2!BT$247</f>
        <v>0</v>
      </c>
      <c r="BU290" s="66">
        <f>-SUM(O.2!BU$244,O.2!BU$255)+SUM(O.2!BU$245,O.2!BU$256)-SUM(O.2!BU$246,O.2!BU$257)*(1+'S&amp;S'!$F12)+O.2!BU$247</f>
        <v>0</v>
      </c>
      <c r="BV290" s="66">
        <f>-SUM(O.2!BV$244,O.2!BV$255)+SUM(O.2!BV$245,O.2!BV$256)-SUM(O.2!BV$246,O.2!BV$257)*(1+'S&amp;S'!$F12)+O.2!BV$247</f>
        <v>0</v>
      </c>
      <c r="BW290" s="66">
        <f>-SUM(O.2!BW$244,O.2!BW$255)+SUM(O.2!BW$245,O.2!BW$256)-SUM(O.2!BW$246,O.2!BW$257)*(1+'S&amp;S'!$F12)+O.2!BW$247</f>
        <v>0</v>
      </c>
      <c r="BX290" s="66">
        <f>-SUM(O.2!BX$244,O.2!BX$255)+SUM(O.2!BX$245,O.2!BX$256)-SUM(O.2!BX$246,O.2!BX$257)*(1+'S&amp;S'!$F12)+O.2!BX$247</f>
        <v>0</v>
      </c>
      <c r="BY290" s="66">
        <f>-SUM(O.2!BY$244,O.2!BY$255)+SUM(O.2!BY$245,O.2!BY$256)-SUM(O.2!BY$246,O.2!BY$257)*(1+'S&amp;S'!$F12)+O.2!BY$247</f>
        <v>0</v>
      </c>
      <c r="BZ290" s="66">
        <f>-SUM(O.2!BZ$244,O.2!BZ$255)+SUM(O.2!BZ$245,O.2!BZ$256)-SUM(O.2!BZ$246,O.2!BZ$257)*(1+'S&amp;S'!$F12)+O.2!BZ$247</f>
        <v>0</v>
      </c>
      <c r="CA290" s="66">
        <f>-SUM(O.2!CA$244,O.2!CA$255)+SUM(O.2!CA$245,O.2!CA$256)-SUM(O.2!CA$246,O.2!CA$257)*(1+'S&amp;S'!$F12)+O.2!CA$247</f>
        <v>0</v>
      </c>
      <c r="CB290" s="66">
        <f>-SUM(O.2!CB$244,O.2!CB$255)+SUM(O.2!CB$245,O.2!CB$256)-SUM(O.2!CB$246,O.2!CB$257)*(1+'S&amp;S'!$F12)+O.2!CB$247</f>
        <v>0</v>
      </c>
      <c r="CC290" s="66">
        <f>-SUM(O.2!CC$244,O.2!CC$255)+SUM(O.2!CC$245,O.2!CC$256)-SUM(O.2!CC$246,O.2!CC$257)*(1+'S&amp;S'!$F12)+O.2!CC$247</f>
        <v>0</v>
      </c>
      <c r="CD290" s="66">
        <f>-SUM(O.2!CD$244,O.2!CD$255)+SUM(O.2!CD$245,O.2!CD$256)-SUM(O.2!CD$246,O.2!CD$257)*(1+'S&amp;S'!$F12)+O.2!CD$247</f>
        <v>0</v>
      </c>
      <c r="CE290" s="66">
        <f>-SUM(O.2!CE$244,O.2!CE$255)+SUM(O.2!CE$245,O.2!CE$256)-SUM(O.2!CE$246,O.2!CE$257)*(1+'S&amp;S'!$F12)+O.2!CE$247</f>
        <v>0</v>
      </c>
      <c r="CF290" s="66">
        <f>-SUM(O.2!CF$244,O.2!CF$255)+SUM(O.2!CF$245,O.2!CF$256)-SUM(O.2!CF$246,O.2!CF$257)*(1+'S&amp;S'!$F12)+O.2!CF$247</f>
        <v>0</v>
      </c>
      <c r="CG290" s="66">
        <f>-SUM(O.2!CG$244,O.2!CG$255)+SUM(O.2!CG$245,O.2!CG$256)-SUM(O.2!CG$246,O.2!CG$257)*(1+'S&amp;S'!$F12)+O.2!CG$247</f>
        <v>0</v>
      </c>
      <c r="CH290" s="66">
        <f>-SUM(O.2!CH$244,O.2!CH$255)+SUM(O.2!CH$245,O.2!CH$256)-SUM(O.2!CH$246,O.2!CH$257)*(1+'S&amp;S'!$F12)+O.2!CH$247</f>
        <v>0</v>
      </c>
      <c r="CI290" s="66">
        <f>-SUM(O.2!CI$244,O.2!CI$255)+SUM(O.2!CI$245,O.2!CI$256)-SUM(O.2!CI$246,O.2!CI$257)*(1+'S&amp;S'!$F12)+O.2!CI$247</f>
        <v>0</v>
      </c>
      <c r="CJ290" s="66">
        <f>-SUM(O.2!CJ$244,O.2!CJ$255)+SUM(O.2!CJ$245,O.2!CJ$256)-SUM(O.2!CJ$246,O.2!CJ$257)*(1+'S&amp;S'!$F12)+O.2!CJ$247</f>
        <v>0</v>
      </c>
      <c r="CK290" s="66">
        <f>-SUM(O.2!CK$244,O.2!CK$255)+SUM(O.2!CK$245,O.2!CK$256)-SUM(O.2!CK$246,O.2!CK$257)*(1+'S&amp;S'!$F12)+O.2!CK$247</f>
        <v>0</v>
      </c>
      <c r="CL290" s="66">
        <f>-SUM(O.2!CL$244,O.2!CL$255)+SUM(O.2!CL$245,O.2!CL$256)-SUM(O.2!CL$246,O.2!CL$257)*(1+'S&amp;S'!$F12)+O.2!CL$247</f>
        <v>0</v>
      </c>
      <c r="CM290" s="66">
        <f>-SUM(O.2!CM$244,O.2!CM$255)+SUM(O.2!CM$245,O.2!CM$256)-SUM(O.2!CM$246,O.2!CM$257)*(1+'S&amp;S'!$F12)+O.2!CM$247</f>
        <v>0</v>
      </c>
      <c r="CN290" s="66">
        <f>-SUM(O.2!CN$244,O.2!CN$255)+SUM(O.2!CN$245,O.2!CN$256)-SUM(O.2!CN$246,O.2!CN$257)*(1+'S&amp;S'!$F12)+O.2!CN$247</f>
        <v>0</v>
      </c>
      <c r="CO290" s="66">
        <f>-SUM(O.2!CO$244,O.2!CO$255)+SUM(O.2!CO$245,O.2!CO$256)-SUM(O.2!CO$246,O.2!CO$257)*(1+'S&amp;S'!$F12)+O.2!CO$247</f>
        <v>0</v>
      </c>
      <c r="CP290" s="66">
        <f>-SUM(O.2!CP$244,O.2!CP$255)+SUM(O.2!CP$245,O.2!CP$256)-SUM(O.2!CP$246,O.2!CP$257)*(1+'S&amp;S'!$F12)+O.2!CP$247</f>
        <v>0</v>
      </c>
      <c r="CQ290" s="66">
        <f>-SUM(O.2!CQ$244,O.2!CQ$255)+SUM(O.2!CQ$245,O.2!CQ$256)-SUM(O.2!CQ$246,O.2!CQ$257)*(1+'S&amp;S'!$F12)+O.2!CQ$247</f>
        <v>0</v>
      </c>
      <c r="CR290" s="66">
        <f>-SUM(O.2!CR$244,O.2!CR$255)+SUM(O.2!CR$245,O.2!CR$256)-SUM(O.2!CR$246,O.2!CR$257)*(1+'S&amp;S'!$F12)+O.2!CR$247</f>
        <v>0</v>
      </c>
      <c r="CS290" s="66">
        <f>-SUM(O.2!CS$244,O.2!CS$255)+SUM(O.2!CS$245,O.2!CS$256)-SUM(O.2!CS$246,O.2!CS$257)*(1+'S&amp;S'!$F12)+O.2!CS$247</f>
        <v>0</v>
      </c>
    </row>
    <row r="291" spans="3:97" hidden="1" x14ac:dyDescent="0.35">
      <c r="C291" s="180" t="str">
        <f>O.2!$C$246&amp;" with "&amp; 'S&amp;S'!$D$5*100 &amp; "% decrease"</f>
        <v>C. Total operating and maintenance costs with 1% decrease</v>
      </c>
      <c r="E291" s="505">
        <f>G291+NPV(G.Asm!$F$76,H291:INDEX(H291:CS291,RP))</f>
        <v>0</v>
      </c>
      <c r="F291" s="505">
        <f t="shared" si="139"/>
        <v>0</v>
      </c>
      <c r="G291" s="66">
        <f>-SUM(O.2!G$244,O.2!G$255)+SUM(O.2!G$245,O.2!G$256)-SUM(O.2!G$246,O.2!G$257)*(1+'S&amp;S'!$F13)+O.2!G$247</f>
        <v>0</v>
      </c>
      <c r="H291" s="66">
        <f>-SUM(O.2!H$244,O.2!H$255)+SUM(O.2!H$245,O.2!H$256)-SUM(O.2!H$246,O.2!H$257)*(1+'S&amp;S'!$F13)+O.2!H$247</f>
        <v>0</v>
      </c>
      <c r="I291" s="66">
        <f>-SUM(O.2!I$244,O.2!I$255)+SUM(O.2!I$245,O.2!I$256)-SUM(O.2!I$246,O.2!I$257)*(1+'S&amp;S'!$F13)+O.2!I$247</f>
        <v>0</v>
      </c>
      <c r="J291" s="66">
        <f>-SUM(O.2!J$244,O.2!J$255)+SUM(O.2!J$245,O.2!J$256)-SUM(O.2!J$246,O.2!J$257)*(1+'S&amp;S'!$F13)+O.2!J$247</f>
        <v>0</v>
      </c>
      <c r="K291" s="66">
        <f>-SUM(O.2!K$244,O.2!K$255)+SUM(O.2!K$245,O.2!K$256)-SUM(O.2!K$246,O.2!K$257)*(1+'S&amp;S'!$F13)+O.2!K$247</f>
        <v>0</v>
      </c>
      <c r="L291" s="66">
        <f>-SUM(O.2!L$244,O.2!L$255)+SUM(O.2!L$245,O.2!L$256)-SUM(O.2!L$246,O.2!L$257)*(1+'S&amp;S'!$F13)+O.2!L$247</f>
        <v>0</v>
      </c>
      <c r="M291" s="66">
        <f>-SUM(O.2!M$244,O.2!M$255)+SUM(O.2!M$245,O.2!M$256)-SUM(O.2!M$246,O.2!M$257)*(1+'S&amp;S'!$F13)+O.2!M$247</f>
        <v>0</v>
      </c>
      <c r="N291" s="66">
        <f>-SUM(O.2!N$244,O.2!N$255)+SUM(O.2!N$245,O.2!N$256)-SUM(O.2!N$246,O.2!N$257)*(1+'S&amp;S'!$F13)+O.2!N$247</f>
        <v>0</v>
      </c>
      <c r="O291" s="66">
        <f>-SUM(O.2!O$244,O.2!O$255)+SUM(O.2!O$245,O.2!O$256)-SUM(O.2!O$246,O.2!O$257)*(1+'S&amp;S'!$F13)+O.2!O$247</f>
        <v>0</v>
      </c>
      <c r="P291" s="66">
        <f>-SUM(O.2!P$244,O.2!P$255)+SUM(O.2!P$245,O.2!P$256)-SUM(O.2!P$246,O.2!P$257)*(1+'S&amp;S'!$F13)+O.2!P$247</f>
        <v>0</v>
      </c>
      <c r="Q291" s="66">
        <f>-SUM(O.2!Q$244,O.2!Q$255)+SUM(O.2!Q$245,O.2!Q$256)-SUM(O.2!Q$246,O.2!Q$257)*(1+'S&amp;S'!$F13)+O.2!Q$247</f>
        <v>0</v>
      </c>
      <c r="R291" s="66">
        <f>-SUM(O.2!R$244,O.2!R$255)+SUM(O.2!R$245,O.2!R$256)-SUM(O.2!R$246,O.2!R$257)*(1+'S&amp;S'!$F13)+O.2!R$247</f>
        <v>0</v>
      </c>
      <c r="S291" s="66">
        <f>-SUM(O.2!S$244,O.2!S$255)+SUM(O.2!S$245,O.2!S$256)-SUM(O.2!S$246,O.2!S$257)*(1+'S&amp;S'!$F13)+O.2!S$247</f>
        <v>0</v>
      </c>
      <c r="T291" s="66">
        <f>-SUM(O.2!T$244,O.2!T$255)+SUM(O.2!T$245,O.2!T$256)-SUM(O.2!T$246,O.2!T$257)*(1+'S&amp;S'!$F13)+O.2!T$247</f>
        <v>0</v>
      </c>
      <c r="U291" s="66">
        <f>-SUM(O.2!U$244,O.2!U$255)+SUM(O.2!U$245,O.2!U$256)-SUM(O.2!U$246,O.2!U$257)*(1+'S&amp;S'!$F13)+O.2!U$247</f>
        <v>0</v>
      </c>
      <c r="V291" s="66">
        <f>-SUM(O.2!V$244,O.2!V$255)+SUM(O.2!V$245,O.2!V$256)-SUM(O.2!V$246,O.2!V$257)*(1+'S&amp;S'!$F13)+O.2!V$247</f>
        <v>0</v>
      </c>
      <c r="W291" s="66">
        <f>-SUM(O.2!W$244,O.2!W$255)+SUM(O.2!W$245,O.2!W$256)-SUM(O.2!W$246,O.2!W$257)*(1+'S&amp;S'!$F13)+O.2!W$247</f>
        <v>0</v>
      </c>
      <c r="X291" s="66">
        <f>-SUM(O.2!X$244,O.2!X$255)+SUM(O.2!X$245,O.2!X$256)-SUM(O.2!X$246,O.2!X$257)*(1+'S&amp;S'!$F13)+O.2!X$247</f>
        <v>0</v>
      </c>
      <c r="Y291" s="66">
        <f>-SUM(O.2!Y$244,O.2!Y$255)+SUM(O.2!Y$245,O.2!Y$256)-SUM(O.2!Y$246,O.2!Y$257)*(1+'S&amp;S'!$F13)+O.2!Y$247</f>
        <v>0</v>
      </c>
      <c r="Z291" s="66">
        <f>-SUM(O.2!Z$244,O.2!Z$255)+SUM(O.2!Z$245,O.2!Z$256)-SUM(O.2!Z$246,O.2!Z$257)*(1+'S&amp;S'!$F13)+O.2!Z$247</f>
        <v>0</v>
      </c>
      <c r="AA291" s="66">
        <f>-SUM(O.2!AA$244,O.2!AA$255)+SUM(O.2!AA$245,O.2!AA$256)-SUM(O.2!AA$246,O.2!AA$257)*(1+'S&amp;S'!$F13)+O.2!AA$247</f>
        <v>0</v>
      </c>
      <c r="AB291" s="66">
        <f>-SUM(O.2!AB$244,O.2!AB$255)+SUM(O.2!AB$245,O.2!AB$256)-SUM(O.2!AB$246,O.2!AB$257)*(1+'S&amp;S'!$F13)+O.2!AB$247</f>
        <v>0</v>
      </c>
      <c r="AC291" s="66">
        <f>-SUM(O.2!AC$244,O.2!AC$255)+SUM(O.2!AC$245,O.2!AC$256)-SUM(O.2!AC$246,O.2!AC$257)*(1+'S&amp;S'!$F13)+O.2!AC$247</f>
        <v>0</v>
      </c>
      <c r="AD291" s="66">
        <f>-SUM(O.2!AD$244,O.2!AD$255)+SUM(O.2!AD$245,O.2!AD$256)-SUM(O.2!AD$246,O.2!AD$257)*(1+'S&amp;S'!$F13)+O.2!AD$247</f>
        <v>0</v>
      </c>
      <c r="AE291" s="66">
        <f>-SUM(O.2!AE$244,O.2!AE$255)+SUM(O.2!AE$245,O.2!AE$256)-SUM(O.2!AE$246,O.2!AE$257)*(1+'S&amp;S'!$F13)+O.2!AE$247</f>
        <v>0</v>
      </c>
      <c r="AF291" s="66">
        <f>-SUM(O.2!AF$244,O.2!AF$255)+SUM(O.2!AF$245,O.2!AF$256)-SUM(O.2!AF$246,O.2!AF$257)*(1+'S&amp;S'!$F13)+O.2!AF$247</f>
        <v>0</v>
      </c>
      <c r="AG291" s="66">
        <f>-SUM(O.2!AG$244,O.2!AG$255)+SUM(O.2!AG$245,O.2!AG$256)-SUM(O.2!AG$246,O.2!AG$257)*(1+'S&amp;S'!$F13)+O.2!AG$247</f>
        <v>0</v>
      </c>
      <c r="AH291" s="66">
        <f>-SUM(O.2!AH$244,O.2!AH$255)+SUM(O.2!AH$245,O.2!AH$256)-SUM(O.2!AH$246,O.2!AH$257)*(1+'S&amp;S'!$F13)+O.2!AH$247</f>
        <v>0</v>
      </c>
      <c r="AI291" s="66">
        <f>-SUM(O.2!AI$244,O.2!AI$255)+SUM(O.2!AI$245,O.2!AI$256)-SUM(O.2!AI$246,O.2!AI$257)*(1+'S&amp;S'!$F13)+O.2!AI$247</f>
        <v>0</v>
      </c>
      <c r="AJ291" s="66">
        <f>-SUM(O.2!AJ$244,O.2!AJ$255)+SUM(O.2!AJ$245,O.2!AJ$256)-SUM(O.2!AJ$246,O.2!AJ$257)*(1+'S&amp;S'!$F13)+O.2!AJ$247</f>
        <v>0</v>
      </c>
      <c r="AK291" s="66">
        <f>-SUM(O.2!AK$244,O.2!AK$255)+SUM(O.2!AK$245,O.2!AK$256)-SUM(O.2!AK$246,O.2!AK$257)*(1+'S&amp;S'!$F13)+O.2!AK$247</f>
        <v>0</v>
      </c>
      <c r="AL291" s="66">
        <f>-SUM(O.2!AL$244,O.2!AL$255)+SUM(O.2!AL$245,O.2!AL$256)-SUM(O.2!AL$246,O.2!AL$257)*(1+'S&amp;S'!$F13)+O.2!AL$247</f>
        <v>0</v>
      </c>
      <c r="AM291" s="66">
        <f>-SUM(O.2!AM$244,O.2!AM$255)+SUM(O.2!AM$245,O.2!AM$256)-SUM(O.2!AM$246,O.2!AM$257)*(1+'S&amp;S'!$F13)+O.2!AM$247</f>
        <v>0</v>
      </c>
      <c r="AN291" s="66">
        <f>-SUM(O.2!AN$244,O.2!AN$255)+SUM(O.2!AN$245,O.2!AN$256)-SUM(O.2!AN$246,O.2!AN$257)*(1+'S&amp;S'!$F13)+O.2!AN$247</f>
        <v>0</v>
      </c>
      <c r="AO291" s="66">
        <f>-SUM(O.2!AO$244,O.2!AO$255)+SUM(O.2!AO$245,O.2!AO$256)-SUM(O.2!AO$246,O.2!AO$257)*(1+'S&amp;S'!$F13)+O.2!AO$247</f>
        <v>0</v>
      </c>
      <c r="AP291" s="66">
        <f>-SUM(O.2!AP$244,O.2!AP$255)+SUM(O.2!AP$245,O.2!AP$256)-SUM(O.2!AP$246,O.2!AP$257)*(1+'S&amp;S'!$F13)+O.2!AP$247</f>
        <v>0</v>
      </c>
      <c r="AQ291" s="66">
        <f>-SUM(O.2!AQ$244,O.2!AQ$255)+SUM(O.2!AQ$245,O.2!AQ$256)-SUM(O.2!AQ$246,O.2!AQ$257)*(1+'S&amp;S'!$F13)+O.2!AQ$247</f>
        <v>0</v>
      </c>
      <c r="AR291" s="66">
        <f>-SUM(O.2!AR$244,O.2!AR$255)+SUM(O.2!AR$245,O.2!AR$256)-SUM(O.2!AR$246,O.2!AR$257)*(1+'S&amp;S'!$F13)+O.2!AR$247</f>
        <v>0</v>
      </c>
      <c r="AS291" s="66">
        <f>-SUM(O.2!AS$244,O.2!AS$255)+SUM(O.2!AS$245,O.2!AS$256)-SUM(O.2!AS$246,O.2!AS$257)*(1+'S&amp;S'!$F13)+O.2!AS$247</f>
        <v>0</v>
      </c>
      <c r="AT291" s="66">
        <f>-SUM(O.2!AT$244,O.2!AT$255)+SUM(O.2!AT$245,O.2!AT$256)-SUM(O.2!AT$246,O.2!AT$257)*(1+'S&amp;S'!$F13)+O.2!AT$247</f>
        <v>0</v>
      </c>
      <c r="AU291" s="66">
        <f>-SUM(O.2!AU$244,O.2!AU$255)+SUM(O.2!AU$245,O.2!AU$256)-SUM(O.2!AU$246,O.2!AU$257)*(1+'S&amp;S'!$F13)+O.2!AU$247</f>
        <v>0</v>
      </c>
      <c r="AV291" s="66">
        <f>-SUM(O.2!AV$244,O.2!AV$255)+SUM(O.2!AV$245,O.2!AV$256)-SUM(O.2!AV$246,O.2!AV$257)*(1+'S&amp;S'!$F13)+O.2!AV$247</f>
        <v>0</v>
      </c>
      <c r="AW291" s="66">
        <f>-SUM(O.2!AW$244,O.2!AW$255)+SUM(O.2!AW$245,O.2!AW$256)-SUM(O.2!AW$246,O.2!AW$257)*(1+'S&amp;S'!$F13)+O.2!AW$247</f>
        <v>0</v>
      </c>
      <c r="AX291" s="66">
        <f>-SUM(O.2!AX$244,O.2!AX$255)+SUM(O.2!AX$245,O.2!AX$256)-SUM(O.2!AX$246,O.2!AX$257)*(1+'S&amp;S'!$F13)+O.2!AX$247</f>
        <v>0</v>
      </c>
      <c r="AY291" s="66">
        <f>-SUM(O.2!AY$244,O.2!AY$255)+SUM(O.2!AY$245,O.2!AY$256)-SUM(O.2!AY$246,O.2!AY$257)*(1+'S&amp;S'!$F13)+O.2!AY$247</f>
        <v>0</v>
      </c>
      <c r="AZ291" s="66">
        <f>-SUM(O.2!AZ$244,O.2!AZ$255)+SUM(O.2!AZ$245,O.2!AZ$256)-SUM(O.2!AZ$246,O.2!AZ$257)*(1+'S&amp;S'!$F13)+O.2!AZ$247</f>
        <v>0</v>
      </c>
      <c r="BA291" s="66">
        <f>-SUM(O.2!BA$244,O.2!BA$255)+SUM(O.2!BA$245,O.2!BA$256)-SUM(O.2!BA$246,O.2!BA$257)*(1+'S&amp;S'!$F13)+O.2!BA$247</f>
        <v>0</v>
      </c>
      <c r="BB291" s="66">
        <f>-SUM(O.2!BB$244,O.2!BB$255)+SUM(O.2!BB$245,O.2!BB$256)-SUM(O.2!BB$246,O.2!BB$257)*(1+'S&amp;S'!$F13)+O.2!BB$247</f>
        <v>0</v>
      </c>
      <c r="BC291" s="66">
        <f>-SUM(O.2!BC$244,O.2!BC$255)+SUM(O.2!BC$245,O.2!BC$256)-SUM(O.2!BC$246,O.2!BC$257)*(1+'S&amp;S'!$F13)+O.2!BC$247</f>
        <v>0</v>
      </c>
      <c r="BD291" s="66">
        <f>-SUM(O.2!BD$244,O.2!BD$255)+SUM(O.2!BD$245,O.2!BD$256)-SUM(O.2!BD$246,O.2!BD$257)*(1+'S&amp;S'!$F13)+O.2!BD$247</f>
        <v>0</v>
      </c>
      <c r="BE291" s="66">
        <f>-SUM(O.2!BE$244,O.2!BE$255)+SUM(O.2!BE$245,O.2!BE$256)-SUM(O.2!BE$246,O.2!BE$257)*(1+'S&amp;S'!$F13)+O.2!BE$247</f>
        <v>0</v>
      </c>
      <c r="BF291" s="66">
        <f>-SUM(O.2!BF$244,O.2!BF$255)+SUM(O.2!BF$245,O.2!BF$256)-SUM(O.2!BF$246,O.2!BF$257)*(1+'S&amp;S'!$F13)+O.2!BF$247</f>
        <v>0</v>
      </c>
      <c r="BG291" s="66">
        <f>-SUM(O.2!BG$244,O.2!BG$255)+SUM(O.2!BG$245,O.2!BG$256)-SUM(O.2!BG$246,O.2!BG$257)*(1+'S&amp;S'!$F13)+O.2!BG$247</f>
        <v>0</v>
      </c>
      <c r="BH291" s="66">
        <f>-SUM(O.2!BH$244,O.2!BH$255)+SUM(O.2!BH$245,O.2!BH$256)-SUM(O.2!BH$246,O.2!BH$257)*(1+'S&amp;S'!$F13)+O.2!BH$247</f>
        <v>0</v>
      </c>
      <c r="BI291" s="66">
        <f>-SUM(O.2!BI$244,O.2!BI$255)+SUM(O.2!BI$245,O.2!BI$256)-SUM(O.2!BI$246,O.2!BI$257)*(1+'S&amp;S'!$F13)+O.2!BI$247</f>
        <v>0</v>
      </c>
      <c r="BJ291" s="66">
        <f>-SUM(O.2!BJ$244,O.2!BJ$255)+SUM(O.2!BJ$245,O.2!BJ$256)-SUM(O.2!BJ$246,O.2!BJ$257)*(1+'S&amp;S'!$F13)+O.2!BJ$247</f>
        <v>0</v>
      </c>
      <c r="BK291" s="66">
        <f>-SUM(O.2!BK$244,O.2!BK$255)+SUM(O.2!BK$245,O.2!BK$256)-SUM(O.2!BK$246,O.2!BK$257)*(1+'S&amp;S'!$F13)+O.2!BK$247</f>
        <v>0</v>
      </c>
      <c r="BL291" s="66">
        <f>-SUM(O.2!BL$244,O.2!BL$255)+SUM(O.2!BL$245,O.2!BL$256)-SUM(O.2!BL$246,O.2!BL$257)*(1+'S&amp;S'!$F13)+O.2!BL$247</f>
        <v>0</v>
      </c>
      <c r="BM291" s="66">
        <f>-SUM(O.2!BM$244,O.2!BM$255)+SUM(O.2!BM$245,O.2!BM$256)-SUM(O.2!BM$246,O.2!BM$257)*(1+'S&amp;S'!$F13)+O.2!BM$247</f>
        <v>0</v>
      </c>
      <c r="BN291" s="66">
        <f>-SUM(O.2!BN$244,O.2!BN$255)+SUM(O.2!BN$245,O.2!BN$256)-SUM(O.2!BN$246,O.2!BN$257)*(1+'S&amp;S'!$F13)+O.2!BN$247</f>
        <v>0</v>
      </c>
      <c r="BO291" s="66">
        <f>-SUM(O.2!BO$244,O.2!BO$255)+SUM(O.2!BO$245,O.2!BO$256)-SUM(O.2!BO$246,O.2!BO$257)*(1+'S&amp;S'!$F13)+O.2!BO$247</f>
        <v>0</v>
      </c>
      <c r="BP291" s="66">
        <f>-SUM(O.2!BP$244,O.2!BP$255)+SUM(O.2!BP$245,O.2!BP$256)-SUM(O.2!BP$246,O.2!BP$257)*(1+'S&amp;S'!$F13)+O.2!BP$247</f>
        <v>0</v>
      </c>
      <c r="BQ291" s="66">
        <f>-SUM(O.2!BQ$244,O.2!BQ$255)+SUM(O.2!BQ$245,O.2!BQ$256)-SUM(O.2!BQ$246,O.2!BQ$257)*(1+'S&amp;S'!$F13)+O.2!BQ$247</f>
        <v>0</v>
      </c>
      <c r="BR291" s="66">
        <f>-SUM(O.2!BR$244,O.2!BR$255)+SUM(O.2!BR$245,O.2!BR$256)-SUM(O.2!BR$246,O.2!BR$257)*(1+'S&amp;S'!$F13)+O.2!BR$247</f>
        <v>0</v>
      </c>
      <c r="BS291" s="66">
        <f>-SUM(O.2!BS$244,O.2!BS$255)+SUM(O.2!BS$245,O.2!BS$256)-SUM(O.2!BS$246,O.2!BS$257)*(1+'S&amp;S'!$F13)+O.2!BS$247</f>
        <v>0</v>
      </c>
      <c r="BT291" s="66">
        <f>-SUM(O.2!BT$244,O.2!BT$255)+SUM(O.2!BT$245,O.2!BT$256)-SUM(O.2!BT$246,O.2!BT$257)*(1+'S&amp;S'!$F13)+O.2!BT$247</f>
        <v>0</v>
      </c>
      <c r="BU291" s="66">
        <f>-SUM(O.2!BU$244,O.2!BU$255)+SUM(O.2!BU$245,O.2!BU$256)-SUM(O.2!BU$246,O.2!BU$257)*(1+'S&amp;S'!$F13)+O.2!BU$247</f>
        <v>0</v>
      </c>
      <c r="BV291" s="66">
        <f>-SUM(O.2!BV$244,O.2!BV$255)+SUM(O.2!BV$245,O.2!BV$256)-SUM(O.2!BV$246,O.2!BV$257)*(1+'S&amp;S'!$F13)+O.2!BV$247</f>
        <v>0</v>
      </c>
      <c r="BW291" s="66">
        <f>-SUM(O.2!BW$244,O.2!BW$255)+SUM(O.2!BW$245,O.2!BW$256)-SUM(O.2!BW$246,O.2!BW$257)*(1+'S&amp;S'!$F13)+O.2!BW$247</f>
        <v>0</v>
      </c>
      <c r="BX291" s="66">
        <f>-SUM(O.2!BX$244,O.2!BX$255)+SUM(O.2!BX$245,O.2!BX$256)-SUM(O.2!BX$246,O.2!BX$257)*(1+'S&amp;S'!$F13)+O.2!BX$247</f>
        <v>0</v>
      </c>
      <c r="BY291" s="66">
        <f>-SUM(O.2!BY$244,O.2!BY$255)+SUM(O.2!BY$245,O.2!BY$256)-SUM(O.2!BY$246,O.2!BY$257)*(1+'S&amp;S'!$F13)+O.2!BY$247</f>
        <v>0</v>
      </c>
      <c r="BZ291" s="66">
        <f>-SUM(O.2!BZ$244,O.2!BZ$255)+SUM(O.2!BZ$245,O.2!BZ$256)-SUM(O.2!BZ$246,O.2!BZ$257)*(1+'S&amp;S'!$F13)+O.2!BZ$247</f>
        <v>0</v>
      </c>
      <c r="CA291" s="66">
        <f>-SUM(O.2!CA$244,O.2!CA$255)+SUM(O.2!CA$245,O.2!CA$256)-SUM(O.2!CA$246,O.2!CA$257)*(1+'S&amp;S'!$F13)+O.2!CA$247</f>
        <v>0</v>
      </c>
      <c r="CB291" s="66">
        <f>-SUM(O.2!CB$244,O.2!CB$255)+SUM(O.2!CB$245,O.2!CB$256)-SUM(O.2!CB$246,O.2!CB$257)*(1+'S&amp;S'!$F13)+O.2!CB$247</f>
        <v>0</v>
      </c>
      <c r="CC291" s="66">
        <f>-SUM(O.2!CC$244,O.2!CC$255)+SUM(O.2!CC$245,O.2!CC$256)-SUM(O.2!CC$246,O.2!CC$257)*(1+'S&amp;S'!$F13)+O.2!CC$247</f>
        <v>0</v>
      </c>
      <c r="CD291" s="66">
        <f>-SUM(O.2!CD$244,O.2!CD$255)+SUM(O.2!CD$245,O.2!CD$256)-SUM(O.2!CD$246,O.2!CD$257)*(1+'S&amp;S'!$F13)+O.2!CD$247</f>
        <v>0</v>
      </c>
      <c r="CE291" s="66">
        <f>-SUM(O.2!CE$244,O.2!CE$255)+SUM(O.2!CE$245,O.2!CE$256)-SUM(O.2!CE$246,O.2!CE$257)*(1+'S&amp;S'!$F13)+O.2!CE$247</f>
        <v>0</v>
      </c>
      <c r="CF291" s="66">
        <f>-SUM(O.2!CF$244,O.2!CF$255)+SUM(O.2!CF$245,O.2!CF$256)-SUM(O.2!CF$246,O.2!CF$257)*(1+'S&amp;S'!$F13)+O.2!CF$247</f>
        <v>0</v>
      </c>
      <c r="CG291" s="66">
        <f>-SUM(O.2!CG$244,O.2!CG$255)+SUM(O.2!CG$245,O.2!CG$256)-SUM(O.2!CG$246,O.2!CG$257)*(1+'S&amp;S'!$F13)+O.2!CG$247</f>
        <v>0</v>
      </c>
      <c r="CH291" s="66">
        <f>-SUM(O.2!CH$244,O.2!CH$255)+SUM(O.2!CH$245,O.2!CH$256)-SUM(O.2!CH$246,O.2!CH$257)*(1+'S&amp;S'!$F13)+O.2!CH$247</f>
        <v>0</v>
      </c>
      <c r="CI291" s="66">
        <f>-SUM(O.2!CI$244,O.2!CI$255)+SUM(O.2!CI$245,O.2!CI$256)-SUM(O.2!CI$246,O.2!CI$257)*(1+'S&amp;S'!$F13)+O.2!CI$247</f>
        <v>0</v>
      </c>
      <c r="CJ291" s="66">
        <f>-SUM(O.2!CJ$244,O.2!CJ$255)+SUM(O.2!CJ$245,O.2!CJ$256)-SUM(O.2!CJ$246,O.2!CJ$257)*(1+'S&amp;S'!$F13)+O.2!CJ$247</f>
        <v>0</v>
      </c>
      <c r="CK291" s="66">
        <f>-SUM(O.2!CK$244,O.2!CK$255)+SUM(O.2!CK$245,O.2!CK$256)-SUM(O.2!CK$246,O.2!CK$257)*(1+'S&amp;S'!$F13)+O.2!CK$247</f>
        <v>0</v>
      </c>
      <c r="CL291" s="66">
        <f>-SUM(O.2!CL$244,O.2!CL$255)+SUM(O.2!CL$245,O.2!CL$256)-SUM(O.2!CL$246,O.2!CL$257)*(1+'S&amp;S'!$F13)+O.2!CL$247</f>
        <v>0</v>
      </c>
      <c r="CM291" s="66">
        <f>-SUM(O.2!CM$244,O.2!CM$255)+SUM(O.2!CM$245,O.2!CM$256)-SUM(O.2!CM$246,O.2!CM$257)*(1+'S&amp;S'!$F13)+O.2!CM$247</f>
        <v>0</v>
      </c>
      <c r="CN291" s="66">
        <f>-SUM(O.2!CN$244,O.2!CN$255)+SUM(O.2!CN$245,O.2!CN$256)-SUM(O.2!CN$246,O.2!CN$257)*(1+'S&amp;S'!$F13)+O.2!CN$247</f>
        <v>0</v>
      </c>
      <c r="CO291" s="66">
        <f>-SUM(O.2!CO$244,O.2!CO$255)+SUM(O.2!CO$245,O.2!CO$256)-SUM(O.2!CO$246,O.2!CO$257)*(1+'S&amp;S'!$F13)+O.2!CO$247</f>
        <v>0</v>
      </c>
      <c r="CP291" s="66">
        <f>-SUM(O.2!CP$244,O.2!CP$255)+SUM(O.2!CP$245,O.2!CP$256)-SUM(O.2!CP$246,O.2!CP$257)*(1+'S&amp;S'!$F13)+O.2!CP$247</f>
        <v>0</v>
      </c>
      <c r="CQ291" s="66">
        <f>-SUM(O.2!CQ$244,O.2!CQ$255)+SUM(O.2!CQ$245,O.2!CQ$256)-SUM(O.2!CQ$246,O.2!CQ$257)*(1+'S&amp;S'!$F13)+O.2!CQ$247</f>
        <v>0</v>
      </c>
      <c r="CR291" s="66">
        <f>-SUM(O.2!CR$244,O.2!CR$255)+SUM(O.2!CR$245,O.2!CR$256)-SUM(O.2!CR$246,O.2!CR$257)*(1+'S&amp;S'!$F13)+O.2!CR$247</f>
        <v>0</v>
      </c>
      <c r="CS291" s="66">
        <f>-SUM(O.2!CS$244,O.2!CS$255)+SUM(O.2!CS$245,O.2!CS$256)-SUM(O.2!CS$246,O.2!CS$257)*(1+'S&amp;S'!$F13)+O.2!CS$247</f>
        <v>0</v>
      </c>
    </row>
    <row r="292" spans="3:97" hidden="1" x14ac:dyDescent="0.35">
      <c r="C292" s="180" t="str">
        <f>$C$247&amp;" with "&amp; 'S&amp;S'!$D$5*100 &amp; "% decrease"</f>
        <v>F. Total revenues with 1% decrease</v>
      </c>
      <c r="E292" s="505">
        <f>G292+NPV(G.Asm!$F$76,H292:INDEX(H292:CS292,RP))</f>
        <v>0</v>
      </c>
      <c r="F292" s="505">
        <f t="shared" si="139"/>
        <v>0</v>
      </c>
      <c r="G292" s="66">
        <f>-SUM(O.2!G$244,O.2!G$255)+SUM(O.2!G$245,O.2!G$256)-SUM(O.2!G$246,O.2!G$257)+O.2!G$247*(1+'S&amp;S'!$F14)</f>
        <v>0</v>
      </c>
      <c r="H292" s="66">
        <f>-SUM(O.2!H$244,O.2!H$255)+SUM(O.2!H$245,O.2!H$256)-SUM(O.2!H$246,O.2!H$257)+O.2!H$247*(1+'S&amp;S'!$F14)</f>
        <v>0</v>
      </c>
      <c r="I292" s="66">
        <f>-SUM(O.2!I$244,O.2!I$255)+SUM(O.2!I$245,O.2!I$256)-SUM(O.2!I$246,O.2!I$257)+O.2!I$247*(1+'S&amp;S'!$F14)</f>
        <v>0</v>
      </c>
      <c r="J292" s="66">
        <f>-SUM(O.2!J$244,O.2!J$255)+SUM(O.2!J$245,O.2!J$256)-SUM(O.2!J$246,O.2!J$257)+O.2!J$247*(1+'S&amp;S'!$F14)</f>
        <v>0</v>
      </c>
      <c r="K292" s="66">
        <f>-SUM(O.2!K$244,O.2!K$255)+SUM(O.2!K$245,O.2!K$256)-SUM(O.2!K$246,O.2!K$257)+O.2!K$247*(1+'S&amp;S'!$F14)</f>
        <v>0</v>
      </c>
      <c r="L292" s="66">
        <f>-SUM(O.2!L$244,O.2!L$255)+SUM(O.2!L$245,O.2!L$256)-SUM(O.2!L$246,O.2!L$257)+O.2!L$247*(1+'S&amp;S'!$F14)</f>
        <v>0</v>
      </c>
      <c r="M292" s="66">
        <f>-SUM(O.2!M$244,O.2!M$255)+SUM(O.2!M$245,O.2!M$256)-SUM(O.2!M$246,O.2!M$257)+O.2!M$247*(1+'S&amp;S'!$F14)</f>
        <v>0</v>
      </c>
      <c r="N292" s="66">
        <f>-SUM(O.2!N$244,O.2!N$255)+SUM(O.2!N$245,O.2!N$256)-SUM(O.2!N$246,O.2!N$257)+O.2!N$247*(1+'S&amp;S'!$F14)</f>
        <v>0</v>
      </c>
      <c r="O292" s="66">
        <f>-SUM(O.2!O$244,O.2!O$255)+SUM(O.2!O$245,O.2!O$256)-SUM(O.2!O$246,O.2!O$257)+O.2!O$247*(1+'S&amp;S'!$F14)</f>
        <v>0</v>
      </c>
      <c r="P292" s="66">
        <f>-SUM(O.2!P$244,O.2!P$255)+SUM(O.2!P$245,O.2!P$256)-SUM(O.2!P$246,O.2!P$257)+O.2!P$247*(1+'S&amp;S'!$F14)</f>
        <v>0</v>
      </c>
      <c r="Q292" s="66">
        <f>-SUM(O.2!Q$244,O.2!Q$255)+SUM(O.2!Q$245,O.2!Q$256)-SUM(O.2!Q$246,O.2!Q$257)+O.2!Q$247*(1+'S&amp;S'!$F14)</f>
        <v>0</v>
      </c>
      <c r="R292" s="66">
        <f>-SUM(O.2!R$244,O.2!R$255)+SUM(O.2!R$245,O.2!R$256)-SUM(O.2!R$246,O.2!R$257)+O.2!R$247*(1+'S&amp;S'!$F14)</f>
        <v>0</v>
      </c>
      <c r="S292" s="66">
        <f>-SUM(O.2!S$244,O.2!S$255)+SUM(O.2!S$245,O.2!S$256)-SUM(O.2!S$246,O.2!S$257)+O.2!S$247*(1+'S&amp;S'!$F14)</f>
        <v>0</v>
      </c>
      <c r="T292" s="66">
        <f>-SUM(O.2!T$244,O.2!T$255)+SUM(O.2!T$245,O.2!T$256)-SUM(O.2!T$246,O.2!T$257)+O.2!T$247*(1+'S&amp;S'!$F14)</f>
        <v>0</v>
      </c>
      <c r="U292" s="66">
        <f>-SUM(O.2!U$244,O.2!U$255)+SUM(O.2!U$245,O.2!U$256)-SUM(O.2!U$246,O.2!U$257)+O.2!U$247*(1+'S&amp;S'!$F14)</f>
        <v>0</v>
      </c>
      <c r="V292" s="66">
        <f>-SUM(O.2!V$244,O.2!V$255)+SUM(O.2!V$245,O.2!V$256)-SUM(O.2!V$246,O.2!V$257)+O.2!V$247*(1+'S&amp;S'!$F14)</f>
        <v>0</v>
      </c>
      <c r="W292" s="66">
        <f>-SUM(O.2!W$244,O.2!W$255)+SUM(O.2!W$245,O.2!W$256)-SUM(O.2!W$246,O.2!W$257)+O.2!W$247*(1+'S&amp;S'!$F14)</f>
        <v>0</v>
      </c>
      <c r="X292" s="66">
        <f>-SUM(O.2!X$244,O.2!X$255)+SUM(O.2!X$245,O.2!X$256)-SUM(O.2!X$246,O.2!X$257)+O.2!X$247*(1+'S&amp;S'!$F14)</f>
        <v>0</v>
      </c>
      <c r="Y292" s="66">
        <f>-SUM(O.2!Y$244,O.2!Y$255)+SUM(O.2!Y$245,O.2!Y$256)-SUM(O.2!Y$246,O.2!Y$257)+O.2!Y$247*(1+'S&amp;S'!$F14)</f>
        <v>0</v>
      </c>
      <c r="Z292" s="66">
        <f>-SUM(O.2!Z$244,O.2!Z$255)+SUM(O.2!Z$245,O.2!Z$256)-SUM(O.2!Z$246,O.2!Z$257)+O.2!Z$247*(1+'S&amp;S'!$F14)</f>
        <v>0</v>
      </c>
      <c r="AA292" s="66">
        <f>-SUM(O.2!AA$244,O.2!AA$255)+SUM(O.2!AA$245,O.2!AA$256)-SUM(O.2!AA$246,O.2!AA$257)+O.2!AA$247*(1+'S&amp;S'!$F14)</f>
        <v>0</v>
      </c>
      <c r="AB292" s="66">
        <f>-SUM(O.2!AB$244,O.2!AB$255)+SUM(O.2!AB$245,O.2!AB$256)-SUM(O.2!AB$246,O.2!AB$257)+O.2!AB$247*(1+'S&amp;S'!$F14)</f>
        <v>0</v>
      </c>
      <c r="AC292" s="66">
        <f>-SUM(O.2!AC$244,O.2!AC$255)+SUM(O.2!AC$245,O.2!AC$256)-SUM(O.2!AC$246,O.2!AC$257)+O.2!AC$247*(1+'S&amp;S'!$F14)</f>
        <v>0</v>
      </c>
      <c r="AD292" s="66">
        <f>-SUM(O.2!AD$244,O.2!AD$255)+SUM(O.2!AD$245,O.2!AD$256)-SUM(O.2!AD$246,O.2!AD$257)+O.2!AD$247*(1+'S&amp;S'!$F14)</f>
        <v>0</v>
      </c>
      <c r="AE292" s="66">
        <f>-SUM(O.2!AE$244,O.2!AE$255)+SUM(O.2!AE$245,O.2!AE$256)-SUM(O.2!AE$246,O.2!AE$257)+O.2!AE$247*(1+'S&amp;S'!$F14)</f>
        <v>0</v>
      </c>
      <c r="AF292" s="66">
        <f>-SUM(O.2!AF$244,O.2!AF$255)+SUM(O.2!AF$245,O.2!AF$256)-SUM(O.2!AF$246,O.2!AF$257)+O.2!AF$247*(1+'S&amp;S'!$F14)</f>
        <v>0</v>
      </c>
      <c r="AG292" s="66">
        <f>-SUM(O.2!AG$244,O.2!AG$255)+SUM(O.2!AG$245,O.2!AG$256)-SUM(O.2!AG$246,O.2!AG$257)+O.2!AG$247*(1+'S&amp;S'!$F14)</f>
        <v>0</v>
      </c>
      <c r="AH292" s="66">
        <f>-SUM(O.2!AH$244,O.2!AH$255)+SUM(O.2!AH$245,O.2!AH$256)-SUM(O.2!AH$246,O.2!AH$257)+O.2!AH$247*(1+'S&amp;S'!$F14)</f>
        <v>0</v>
      </c>
      <c r="AI292" s="66">
        <f>-SUM(O.2!AI$244,O.2!AI$255)+SUM(O.2!AI$245,O.2!AI$256)-SUM(O.2!AI$246,O.2!AI$257)+O.2!AI$247*(1+'S&amp;S'!$F14)</f>
        <v>0</v>
      </c>
      <c r="AJ292" s="66">
        <f>-SUM(O.2!AJ$244,O.2!AJ$255)+SUM(O.2!AJ$245,O.2!AJ$256)-SUM(O.2!AJ$246,O.2!AJ$257)+O.2!AJ$247*(1+'S&amp;S'!$F14)</f>
        <v>0</v>
      </c>
      <c r="AK292" s="66">
        <f>-SUM(O.2!AK$244,O.2!AK$255)+SUM(O.2!AK$245,O.2!AK$256)-SUM(O.2!AK$246,O.2!AK$257)+O.2!AK$247*(1+'S&amp;S'!$F14)</f>
        <v>0</v>
      </c>
      <c r="AL292" s="66">
        <f>-SUM(O.2!AL$244,O.2!AL$255)+SUM(O.2!AL$245,O.2!AL$256)-SUM(O.2!AL$246,O.2!AL$257)+O.2!AL$247*(1+'S&amp;S'!$F14)</f>
        <v>0</v>
      </c>
      <c r="AM292" s="66">
        <f>-SUM(O.2!AM$244,O.2!AM$255)+SUM(O.2!AM$245,O.2!AM$256)-SUM(O.2!AM$246,O.2!AM$257)+O.2!AM$247*(1+'S&amp;S'!$F14)</f>
        <v>0</v>
      </c>
      <c r="AN292" s="66">
        <f>-SUM(O.2!AN$244,O.2!AN$255)+SUM(O.2!AN$245,O.2!AN$256)-SUM(O.2!AN$246,O.2!AN$257)+O.2!AN$247*(1+'S&amp;S'!$F14)</f>
        <v>0</v>
      </c>
      <c r="AO292" s="66">
        <f>-SUM(O.2!AO$244,O.2!AO$255)+SUM(O.2!AO$245,O.2!AO$256)-SUM(O.2!AO$246,O.2!AO$257)+O.2!AO$247*(1+'S&amp;S'!$F14)</f>
        <v>0</v>
      </c>
      <c r="AP292" s="66">
        <f>-SUM(O.2!AP$244,O.2!AP$255)+SUM(O.2!AP$245,O.2!AP$256)-SUM(O.2!AP$246,O.2!AP$257)+O.2!AP$247*(1+'S&amp;S'!$F14)</f>
        <v>0</v>
      </c>
      <c r="AQ292" s="66">
        <f>-SUM(O.2!AQ$244,O.2!AQ$255)+SUM(O.2!AQ$245,O.2!AQ$256)-SUM(O.2!AQ$246,O.2!AQ$257)+O.2!AQ$247*(1+'S&amp;S'!$F14)</f>
        <v>0</v>
      </c>
      <c r="AR292" s="66">
        <f>-SUM(O.2!AR$244,O.2!AR$255)+SUM(O.2!AR$245,O.2!AR$256)-SUM(O.2!AR$246,O.2!AR$257)+O.2!AR$247*(1+'S&amp;S'!$F14)</f>
        <v>0</v>
      </c>
      <c r="AS292" s="66">
        <f>-SUM(O.2!AS$244,O.2!AS$255)+SUM(O.2!AS$245,O.2!AS$256)-SUM(O.2!AS$246,O.2!AS$257)+O.2!AS$247*(1+'S&amp;S'!$F14)</f>
        <v>0</v>
      </c>
      <c r="AT292" s="66">
        <f>-SUM(O.2!AT$244,O.2!AT$255)+SUM(O.2!AT$245,O.2!AT$256)-SUM(O.2!AT$246,O.2!AT$257)+O.2!AT$247*(1+'S&amp;S'!$F14)</f>
        <v>0</v>
      </c>
      <c r="AU292" s="66">
        <f>-SUM(O.2!AU$244,O.2!AU$255)+SUM(O.2!AU$245,O.2!AU$256)-SUM(O.2!AU$246,O.2!AU$257)+O.2!AU$247*(1+'S&amp;S'!$F14)</f>
        <v>0</v>
      </c>
      <c r="AV292" s="66">
        <f>-SUM(O.2!AV$244,O.2!AV$255)+SUM(O.2!AV$245,O.2!AV$256)-SUM(O.2!AV$246,O.2!AV$257)+O.2!AV$247*(1+'S&amp;S'!$F14)</f>
        <v>0</v>
      </c>
      <c r="AW292" s="66">
        <f>-SUM(O.2!AW$244,O.2!AW$255)+SUM(O.2!AW$245,O.2!AW$256)-SUM(O.2!AW$246,O.2!AW$257)+O.2!AW$247*(1+'S&amp;S'!$F14)</f>
        <v>0</v>
      </c>
      <c r="AX292" s="66">
        <f>-SUM(O.2!AX$244,O.2!AX$255)+SUM(O.2!AX$245,O.2!AX$256)-SUM(O.2!AX$246,O.2!AX$257)+O.2!AX$247*(1+'S&amp;S'!$F14)</f>
        <v>0</v>
      </c>
      <c r="AY292" s="66">
        <f>-SUM(O.2!AY$244,O.2!AY$255)+SUM(O.2!AY$245,O.2!AY$256)-SUM(O.2!AY$246,O.2!AY$257)+O.2!AY$247*(1+'S&amp;S'!$F14)</f>
        <v>0</v>
      </c>
      <c r="AZ292" s="66">
        <f>-SUM(O.2!AZ$244,O.2!AZ$255)+SUM(O.2!AZ$245,O.2!AZ$256)-SUM(O.2!AZ$246,O.2!AZ$257)+O.2!AZ$247*(1+'S&amp;S'!$F14)</f>
        <v>0</v>
      </c>
      <c r="BA292" s="66">
        <f>-SUM(O.2!BA$244,O.2!BA$255)+SUM(O.2!BA$245,O.2!BA$256)-SUM(O.2!BA$246,O.2!BA$257)+O.2!BA$247*(1+'S&amp;S'!$F14)</f>
        <v>0</v>
      </c>
      <c r="BB292" s="66">
        <f>-SUM(O.2!BB$244,O.2!BB$255)+SUM(O.2!BB$245,O.2!BB$256)-SUM(O.2!BB$246,O.2!BB$257)+O.2!BB$247*(1+'S&amp;S'!$F14)</f>
        <v>0</v>
      </c>
      <c r="BC292" s="66">
        <f>-SUM(O.2!BC$244,O.2!BC$255)+SUM(O.2!BC$245,O.2!BC$256)-SUM(O.2!BC$246,O.2!BC$257)+O.2!BC$247*(1+'S&amp;S'!$F14)</f>
        <v>0</v>
      </c>
      <c r="BD292" s="66">
        <f>-SUM(O.2!BD$244,O.2!BD$255)+SUM(O.2!BD$245,O.2!BD$256)-SUM(O.2!BD$246,O.2!BD$257)+O.2!BD$247*(1+'S&amp;S'!$F14)</f>
        <v>0</v>
      </c>
      <c r="BE292" s="66">
        <f>-SUM(O.2!BE$244,O.2!BE$255)+SUM(O.2!BE$245,O.2!BE$256)-SUM(O.2!BE$246,O.2!BE$257)+O.2!BE$247*(1+'S&amp;S'!$F14)</f>
        <v>0</v>
      </c>
      <c r="BF292" s="66">
        <f>-SUM(O.2!BF$244,O.2!BF$255)+SUM(O.2!BF$245,O.2!BF$256)-SUM(O.2!BF$246,O.2!BF$257)+O.2!BF$247*(1+'S&amp;S'!$F14)</f>
        <v>0</v>
      </c>
      <c r="BG292" s="66">
        <f>-SUM(O.2!BG$244,O.2!BG$255)+SUM(O.2!BG$245,O.2!BG$256)-SUM(O.2!BG$246,O.2!BG$257)+O.2!BG$247*(1+'S&amp;S'!$F14)</f>
        <v>0</v>
      </c>
      <c r="BH292" s="66">
        <f>-SUM(O.2!BH$244,O.2!BH$255)+SUM(O.2!BH$245,O.2!BH$256)-SUM(O.2!BH$246,O.2!BH$257)+O.2!BH$247*(1+'S&amp;S'!$F14)</f>
        <v>0</v>
      </c>
      <c r="BI292" s="66">
        <f>-SUM(O.2!BI$244,O.2!BI$255)+SUM(O.2!BI$245,O.2!BI$256)-SUM(O.2!BI$246,O.2!BI$257)+O.2!BI$247*(1+'S&amp;S'!$F14)</f>
        <v>0</v>
      </c>
      <c r="BJ292" s="66">
        <f>-SUM(O.2!BJ$244,O.2!BJ$255)+SUM(O.2!BJ$245,O.2!BJ$256)-SUM(O.2!BJ$246,O.2!BJ$257)+O.2!BJ$247*(1+'S&amp;S'!$F14)</f>
        <v>0</v>
      </c>
      <c r="BK292" s="66">
        <f>-SUM(O.2!BK$244,O.2!BK$255)+SUM(O.2!BK$245,O.2!BK$256)-SUM(O.2!BK$246,O.2!BK$257)+O.2!BK$247*(1+'S&amp;S'!$F14)</f>
        <v>0</v>
      </c>
      <c r="BL292" s="66">
        <f>-SUM(O.2!BL$244,O.2!BL$255)+SUM(O.2!BL$245,O.2!BL$256)-SUM(O.2!BL$246,O.2!BL$257)+O.2!BL$247*(1+'S&amp;S'!$F14)</f>
        <v>0</v>
      </c>
      <c r="BM292" s="66">
        <f>-SUM(O.2!BM$244,O.2!BM$255)+SUM(O.2!BM$245,O.2!BM$256)-SUM(O.2!BM$246,O.2!BM$257)+O.2!BM$247*(1+'S&amp;S'!$F14)</f>
        <v>0</v>
      </c>
      <c r="BN292" s="66">
        <f>-SUM(O.2!BN$244,O.2!BN$255)+SUM(O.2!BN$245,O.2!BN$256)-SUM(O.2!BN$246,O.2!BN$257)+O.2!BN$247*(1+'S&amp;S'!$F14)</f>
        <v>0</v>
      </c>
      <c r="BO292" s="66">
        <f>-SUM(O.2!BO$244,O.2!BO$255)+SUM(O.2!BO$245,O.2!BO$256)-SUM(O.2!BO$246,O.2!BO$257)+O.2!BO$247*(1+'S&amp;S'!$F14)</f>
        <v>0</v>
      </c>
      <c r="BP292" s="66">
        <f>-SUM(O.2!BP$244,O.2!BP$255)+SUM(O.2!BP$245,O.2!BP$256)-SUM(O.2!BP$246,O.2!BP$257)+O.2!BP$247*(1+'S&amp;S'!$F14)</f>
        <v>0</v>
      </c>
      <c r="BQ292" s="66">
        <f>-SUM(O.2!BQ$244,O.2!BQ$255)+SUM(O.2!BQ$245,O.2!BQ$256)-SUM(O.2!BQ$246,O.2!BQ$257)+O.2!BQ$247*(1+'S&amp;S'!$F14)</f>
        <v>0</v>
      </c>
      <c r="BR292" s="66">
        <f>-SUM(O.2!BR$244,O.2!BR$255)+SUM(O.2!BR$245,O.2!BR$256)-SUM(O.2!BR$246,O.2!BR$257)+O.2!BR$247*(1+'S&amp;S'!$F14)</f>
        <v>0</v>
      </c>
      <c r="BS292" s="66">
        <f>-SUM(O.2!BS$244,O.2!BS$255)+SUM(O.2!BS$245,O.2!BS$256)-SUM(O.2!BS$246,O.2!BS$257)+O.2!BS$247*(1+'S&amp;S'!$F14)</f>
        <v>0</v>
      </c>
      <c r="BT292" s="66">
        <f>-SUM(O.2!BT$244,O.2!BT$255)+SUM(O.2!BT$245,O.2!BT$256)-SUM(O.2!BT$246,O.2!BT$257)+O.2!BT$247*(1+'S&amp;S'!$F14)</f>
        <v>0</v>
      </c>
      <c r="BU292" s="66">
        <f>-SUM(O.2!BU$244,O.2!BU$255)+SUM(O.2!BU$245,O.2!BU$256)-SUM(O.2!BU$246,O.2!BU$257)+O.2!BU$247*(1+'S&amp;S'!$F14)</f>
        <v>0</v>
      </c>
      <c r="BV292" s="66">
        <f>-SUM(O.2!BV$244,O.2!BV$255)+SUM(O.2!BV$245,O.2!BV$256)-SUM(O.2!BV$246,O.2!BV$257)+O.2!BV$247*(1+'S&amp;S'!$F14)</f>
        <v>0</v>
      </c>
      <c r="BW292" s="66">
        <f>-SUM(O.2!BW$244,O.2!BW$255)+SUM(O.2!BW$245,O.2!BW$256)-SUM(O.2!BW$246,O.2!BW$257)+O.2!BW$247*(1+'S&amp;S'!$F14)</f>
        <v>0</v>
      </c>
      <c r="BX292" s="66">
        <f>-SUM(O.2!BX$244,O.2!BX$255)+SUM(O.2!BX$245,O.2!BX$256)-SUM(O.2!BX$246,O.2!BX$257)+O.2!BX$247*(1+'S&amp;S'!$F14)</f>
        <v>0</v>
      </c>
      <c r="BY292" s="66">
        <f>-SUM(O.2!BY$244,O.2!BY$255)+SUM(O.2!BY$245,O.2!BY$256)-SUM(O.2!BY$246,O.2!BY$257)+O.2!BY$247*(1+'S&amp;S'!$F14)</f>
        <v>0</v>
      </c>
      <c r="BZ292" s="66">
        <f>-SUM(O.2!BZ$244,O.2!BZ$255)+SUM(O.2!BZ$245,O.2!BZ$256)-SUM(O.2!BZ$246,O.2!BZ$257)+O.2!BZ$247*(1+'S&amp;S'!$F14)</f>
        <v>0</v>
      </c>
      <c r="CA292" s="66">
        <f>-SUM(O.2!CA$244,O.2!CA$255)+SUM(O.2!CA$245,O.2!CA$256)-SUM(O.2!CA$246,O.2!CA$257)+O.2!CA$247*(1+'S&amp;S'!$F14)</f>
        <v>0</v>
      </c>
      <c r="CB292" s="66">
        <f>-SUM(O.2!CB$244,O.2!CB$255)+SUM(O.2!CB$245,O.2!CB$256)-SUM(O.2!CB$246,O.2!CB$257)+O.2!CB$247*(1+'S&amp;S'!$F14)</f>
        <v>0</v>
      </c>
      <c r="CC292" s="66">
        <f>-SUM(O.2!CC$244,O.2!CC$255)+SUM(O.2!CC$245,O.2!CC$256)-SUM(O.2!CC$246,O.2!CC$257)+O.2!CC$247*(1+'S&amp;S'!$F14)</f>
        <v>0</v>
      </c>
      <c r="CD292" s="66">
        <f>-SUM(O.2!CD$244,O.2!CD$255)+SUM(O.2!CD$245,O.2!CD$256)-SUM(O.2!CD$246,O.2!CD$257)+O.2!CD$247*(1+'S&amp;S'!$F14)</f>
        <v>0</v>
      </c>
      <c r="CE292" s="66">
        <f>-SUM(O.2!CE$244,O.2!CE$255)+SUM(O.2!CE$245,O.2!CE$256)-SUM(O.2!CE$246,O.2!CE$257)+O.2!CE$247*(1+'S&amp;S'!$F14)</f>
        <v>0</v>
      </c>
      <c r="CF292" s="66">
        <f>-SUM(O.2!CF$244,O.2!CF$255)+SUM(O.2!CF$245,O.2!CF$256)-SUM(O.2!CF$246,O.2!CF$257)+O.2!CF$247*(1+'S&amp;S'!$F14)</f>
        <v>0</v>
      </c>
      <c r="CG292" s="66">
        <f>-SUM(O.2!CG$244,O.2!CG$255)+SUM(O.2!CG$245,O.2!CG$256)-SUM(O.2!CG$246,O.2!CG$257)+O.2!CG$247*(1+'S&amp;S'!$F14)</f>
        <v>0</v>
      </c>
      <c r="CH292" s="66">
        <f>-SUM(O.2!CH$244,O.2!CH$255)+SUM(O.2!CH$245,O.2!CH$256)-SUM(O.2!CH$246,O.2!CH$257)+O.2!CH$247*(1+'S&amp;S'!$F14)</f>
        <v>0</v>
      </c>
      <c r="CI292" s="66">
        <f>-SUM(O.2!CI$244,O.2!CI$255)+SUM(O.2!CI$245,O.2!CI$256)-SUM(O.2!CI$246,O.2!CI$257)+O.2!CI$247*(1+'S&amp;S'!$F14)</f>
        <v>0</v>
      </c>
      <c r="CJ292" s="66">
        <f>-SUM(O.2!CJ$244,O.2!CJ$255)+SUM(O.2!CJ$245,O.2!CJ$256)-SUM(O.2!CJ$246,O.2!CJ$257)+O.2!CJ$247*(1+'S&amp;S'!$F14)</f>
        <v>0</v>
      </c>
      <c r="CK292" s="66">
        <f>-SUM(O.2!CK$244,O.2!CK$255)+SUM(O.2!CK$245,O.2!CK$256)-SUM(O.2!CK$246,O.2!CK$257)+O.2!CK$247*(1+'S&amp;S'!$F14)</f>
        <v>0</v>
      </c>
      <c r="CL292" s="66">
        <f>-SUM(O.2!CL$244,O.2!CL$255)+SUM(O.2!CL$245,O.2!CL$256)-SUM(O.2!CL$246,O.2!CL$257)+O.2!CL$247*(1+'S&amp;S'!$F14)</f>
        <v>0</v>
      </c>
      <c r="CM292" s="66">
        <f>-SUM(O.2!CM$244,O.2!CM$255)+SUM(O.2!CM$245,O.2!CM$256)-SUM(O.2!CM$246,O.2!CM$257)+O.2!CM$247*(1+'S&amp;S'!$F14)</f>
        <v>0</v>
      </c>
      <c r="CN292" s="66">
        <f>-SUM(O.2!CN$244,O.2!CN$255)+SUM(O.2!CN$245,O.2!CN$256)-SUM(O.2!CN$246,O.2!CN$257)+O.2!CN$247*(1+'S&amp;S'!$F14)</f>
        <v>0</v>
      </c>
      <c r="CO292" s="66">
        <f>-SUM(O.2!CO$244,O.2!CO$255)+SUM(O.2!CO$245,O.2!CO$256)-SUM(O.2!CO$246,O.2!CO$257)+O.2!CO$247*(1+'S&amp;S'!$F14)</f>
        <v>0</v>
      </c>
      <c r="CP292" s="66">
        <f>-SUM(O.2!CP$244,O.2!CP$255)+SUM(O.2!CP$245,O.2!CP$256)-SUM(O.2!CP$246,O.2!CP$257)+O.2!CP$247*(1+'S&amp;S'!$F14)</f>
        <v>0</v>
      </c>
      <c r="CQ292" s="66">
        <f>-SUM(O.2!CQ$244,O.2!CQ$255)+SUM(O.2!CQ$245,O.2!CQ$256)-SUM(O.2!CQ$246,O.2!CQ$257)+O.2!CQ$247*(1+'S&amp;S'!$F14)</f>
        <v>0</v>
      </c>
      <c r="CR292" s="66">
        <f>-SUM(O.2!CR$244,O.2!CR$255)+SUM(O.2!CR$245,O.2!CR$256)-SUM(O.2!CR$246,O.2!CR$257)+O.2!CR$247*(1+'S&amp;S'!$F14)</f>
        <v>0</v>
      </c>
      <c r="CS292" s="66">
        <f>-SUM(O.2!CS$244,O.2!CS$255)+SUM(O.2!CS$245,O.2!CS$256)-SUM(O.2!CS$246,O.2!CS$257)+O.2!CS$247*(1+'S&amp;S'!$F14)</f>
        <v>0</v>
      </c>
    </row>
    <row r="293" spans="3:97" hidden="1" x14ac:dyDescent="0.35">
      <c r="C293" s="180" t="str">
        <f>$C$247&amp;" with "&amp; 'S&amp;S'!$D$5*100 &amp; "% decrease"</f>
        <v>F. Total revenues with 1% decrease</v>
      </c>
      <c r="E293" s="505">
        <f>G293+NPV(G.Asm!$F$76,H293:INDEX(H293:CS293,RP))</f>
        <v>0</v>
      </c>
      <c r="F293" s="505">
        <f t="shared" si="139"/>
        <v>0</v>
      </c>
      <c r="G293" s="66">
        <f>-SUM(O.2!G$244,O.2!G$255)+SUM(O.2!G$245,O.2!G$256)-SUM(O.2!G$246,O.2!G$257)+O.2!G$247*(1+'S&amp;S'!$F15)</f>
        <v>0</v>
      </c>
      <c r="H293" s="66">
        <f>-SUM(O.2!H$244,O.2!H$255)+SUM(O.2!H$245,O.2!H$256)-SUM(O.2!H$246,O.2!H$257)+O.2!H$247*(1+'S&amp;S'!$F15)</f>
        <v>0</v>
      </c>
      <c r="I293" s="66">
        <f>-SUM(O.2!I$244,O.2!I$255)+SUM(O.2!I$245,O.2!I$256)-SUM(O.2!I$246,O.2!I$257)+O.2!I$247*(1+'S&amp;S'!$F15)</f>
        <v>0</v>
      </c>
      <c r="J293" s="66">
        <f>-SUM(O.2!J$244,O.2!J$255)+SUM(O.2!J$245,O.2!J$256)-SUM(O.2!J$246,O.2!J$257)+O.2!J$247*(1+'S&amp;S'!$F15)</f>
        <v>0</v>
      </c>
      <c r="K293" s="66">
        <f>-SUM(O.2!K$244,O.2!K$255)+SUM(O.2!K$245,O.2!K$256)-SUM(O.2!K$246,O.2!K$257)+O.2!K$247*(1+'S&amp;S'!$F15)</f>
        <v>0</v>
      </c>
      <c r="L293" s="66">
        <f>-SUM(O.2!L$244,O.2!L$255)+SUM(O.2!L$245,O.2!L$256)-SUM(O.2!L$246,O.2!L$257)+O.2!L$247*(1+'S&amp;S'!$F15)</f>
        <v>0</v>
      </c>
      <c r="M293" s="66">
        <f>-SUM(O.2!M$244,O.2!M$255)+SUM(O.2!M$245,O.2!M$256)-SUM(O.2!M$246,O.2!M$257)+O.2!M$247*(1+'S&amp;S'!$F15)</f>
        <v>0</v>
      </c>
      <c r="N293" s="66">
        <f>-SUM(O.2!N$244,O.2!N$255)+SUM(O.2!N$245,O.2!N$256)-SUM(O.2!N$246,O.2!N$257)+O.2!N$247*(1+'S&amp;S'!$F15)</f>
        <v>0</v>
      </c>
      <c r="O293" s="66">
        <f>-SUM(O.2!O$244,O.2!O$255)+SUM(O.2!O$245,O.2!O$256)-SUM(O.2!O$246,O.2!O$257)+O.2!O$247*(1+'S&amp;S'!$F15)</f>
        <v>0</v>
      </c>
      <c r="P293" s="66">
        <f>-SUM(O.2!P$244,O.2!P$255)+SUM(O.2!P$245,O.2!P$256)-SUM(O.2!P$246,O.2!P$257)+O.2!P$247*(1+'S&amp;S'!$F15)</f>
        <v>0</v>
      </c>
      <c r="Q293" s="66">
        <f>-SUM(O.2!Q$244,O.2!Q$255)+SUM(O.2!Q$245,O.2!Q$256)-SUM(O.2!Q$246,O.2!Q$257)+O.2!Q$247*(1+'S&amp;S'!$F15)</f>
        <v>0</v>
      </c>
      <c r="R293" s="66">
        <f>-SUM(O.2!R$244,O.2!R$255)+SUM(O.2!R$245,O.2!R$256)-SUM(O.2!R$246,O.2!R$257)+O.2!R$247*(1+'S&amp;S'!$F15)</f>
        <v>0</v>
      </c>
      <c r="S293" s="66">
        <f>-SUM(O.2!S$244,O.2!S$255)+SUM(O.2!S$245,O.2!S$256)-SUM(O.2!S$246,O.2!S$257)+O.2!S$247*(1+'S&amp;S'!$F15)</f>
        <v>0</v>
      </c>
      <c r="T293" s="66">
        <f>-SUM(O.2!T$244,O.2!T$255)+SUM(O.2!T$245,O.2!T$256)-SUM(O.2!T$246,O.2!T$257)+O.2!T$247*(1+'S&amp;S'!$F15)</f>
        <v>0</v>
      </c>
      <c r="U293" s="66">
        <f>-SUM(O.2!U$244,O.2!U$255)+SUM(O.2!U$245,O.2!U$256)-SUM(O.2!U$246,O.2!U$257)+O.2!U$247*(1+'S&amp;S'!$F15)</f>
        <v>0</v>
      </c>
      <c r="V293" s="66">
        <f>-SUM(O.2!V$244,O.2!V$255)+SUM(O.2!V$245,O.2!V$256)-SUM(O.2!V$246,O.2!V$257)+O.2!V$247*(1+'S&amp;S'!$F15)</f>
        <v>0</v>
      </c>
      <c r="W293" s="66">
        <f>-SUM(O.2!W$244,O.2!W$255)+SUM(O.2!W$245,O.2!W$256)-SUM(O.2!W$246,O.2!W$257)+O.2!W$247*(1+'S&amp;S'!$F15)</f>
        <v>0</v>
      </c>
      <c r="X293" s="66">
        <f>-SUM(O.2!X$244,O.2!X$255)+SUM(O.2!X$245,O.2!X$256)-SUM(O.2!X$246,O.2!X$257)+O.2!X$247*(1+'S&amp;S'!$F15)</f>
        <v>0</v>
      </c>
      <c r="Y293" s="66">
        <f>-SUM(O.2!Y$244,O.2!Y$255)+SUM(O.2!Y$245,O.2!Y$256)-SUM(O.2!Y$246,O.2!Y$257)+O.2!Y$247*(1+'S&amp;S'!$F15)</f>
        <v>0</v>
      </c>
      <c r="Z293" s="66">
        <f>-SUM(O.2!Z$244,O.2!Z$255)+SUM(O.2!Z$245,O.2!Z$256)-SUM(O.2!Z$246,O.2!Z$257)+O.2!Z$247*(1+'S&amp;S'!$F15)</f>
        <v>0</v>
      </c>
      <c r="AA293" s="66">
        <f>-SUM(O.2!AA$244,O.2!AA$255)+SUM(O.2!AA$245,O.2!AA$256)-SUM(O.2!AA$246,O.2!AA$257)+O.2!AA$247*(1+'S&amp;S'!$F15)</f>
        <v>0</v>
      </c>
      <c r="AB293" s="66">
        <f>-SUM(O.2!AB$244,O.2!AB$255)+SUM(O.2!AB$245,O.2!AB$256)-SUM(O.2!AB$246,O.2!AB$257)+O.2!AB$247*(1+'S&amp;S'!$F15)</f>
        <v>0</v>
      </c>
      <c r="AC293" s="66">
        <f>-SUM(O.2!AC$244,O.2!AC$255)+SUM(O.2!AC$245,O.2!AC$256)-SUM(O.2!AC$246,O.2!AC$257)+O.2!AC$247*(1+'S&amp;S'!$F15)</f>
        <v>0</v>
      </c>
      <c r="AD293" s="66">
        <f>-SUM(O.2!AD$244,O.2!AD$255)+SUM(O.2!AD$245,O.2!AD$256)-SUM(O.2!AD$246,O.2!AD$257)+O.2!AD$247*(1+'S&amp;S'!$F15)</f>
        <v>0</v>
      </c>
      <c r="AE293" s="66">
        <f>-SUM(O.2!AE$244,O.2!AE$255)+SUM(O.2!AE$245,O.2!AE$256)-SUM(O.2!AE$246,O.2!AE$257)+O.2!AE$247*(1+'S&amp;S'!$F15)</f>
        <v>0</v>
      </c>
      <c r="AF293" s="66">
        <f>-SUM(O.2!AF$244,O.2!AF$255)+SUM(O.2!AF$245,O.2!AF$256)-SUM(O.2!AF$246,O.2!AF$257)+O.2!AF$247*(1+'S&amp;S'!$F15)</f>
        <v>0</v>
      </c>
      <c r="AG293" s="66">
        <f>-SUM(O.2!AG$244,O.2!AG$255)+SUM(O.2!AG$245,O.2!AG$256)-SUM(O.2!AG$246,O.2!AG$257)+O.2!AG$247*(1+'S&amp;S'!$F15)</f>
        <v>0</v>
      </c>
      <c r="AH293" s="66">
        <f>-SUM(O.2!AH$244,O.2!AH$255)+SUM(O.2!AH$245,O.2!AH$256)-SUM(O.2!AH$246,O.2!AH$257)+O.2!AH$247*(1+'S&amp;S'!$F15)</f>
        <v>0</v>
      </c>
      <c r="AI293" s="66">
        <f>-SUM(O.2!AI$244,O.2!AI$255)+SUM(O.2!AI$245,O.2!AI$256)-SUM(O.2!AI$246,O.2!AI$257)+O.2!AI$247*(1+'S&amp;S'!$F15)</f>
        <v>0</v>
      </c>
      <c r="AJ293" s="66">
        <f>-SUM(O.2!AJ$244,O.2!AJ$255)+SUM(O.2!AJ$245,O.2!AJ$256)-SUM(O.2!AJ$246,O.2!AJ$257)+O.2!AJ$247*(1+'S&amp;S'!$F15)</f>
        <v>0</v>
      </c>
      <c r="AK293" s="66">
        <f>-SUM(O.2!AK$244,O.2!AK$255)+SUM(O.2!AK$245,O.2!AK$256)-SUM(O.2!AK$246,O.2!AK$257)+O.2!AK$247*(1+'S&amp;S'!$F15)</f>
        <v>0</v>
      </c>
      <c r="AL293" s="66">
        <f>-SUM(O.2!AL$244,O.2!AL$255)+SUM(O.2!AL$245,O.2!AL$256)-SUM(O.2!AL$246,O.2!AL$257)+O.2!AL$247*(1+'S&amp;S'!$F15)</f>
        <v>0</v>
      </c>
      <c r="AM293" s="66">
        <f>-SUM(O.2!AM$244,O.2!AM$255)+SUM(O.2!AM$245,O.2!AM$256)-SUM(O.2!AM$246,O.2!AM$257)+O.2!AM$247*(1+'S&amp;S'!$F15)</f>
        <v>0</v>
      </c>
      <c r="AN293" s="66">
        <f>-SUM(O.2!AN$244,O.2!AN$255)+SUM(O.2!AN$245,O.2!AN$256)-SUM(O.2!AN$246,O.2!AN$257)+O.2!AN$247*(1+'S&amp;S'!$F15)</f>
        <v>0</v>
      </c>
      <c r="AO293" s="66">
        <f>-SUM(O.2!AO$244,O.2!AO$255)+SUM(O.2!AO$245,O.2!AO$256)-SUM(O.2!AO$246,O.2!AO$257)+O.2!AO$247*(1+'S&amp;S'!$F15)</f>
        <v>0</v>
      </c>
      <c r="AP293" s="66">
        <f>-SUM(O.2!AP$244,O.2!AP$255)+SUM(O.2!AP$245,O.2!AP$256)-SUM(O.2!AP$246,O.2!AP$257)+O.2!AP$247*(1+'S&amp;S'!$F15)</f>
        <v>0</v>
      </c>
      <c r="AQ293" s="66">
        <f>-SUM(O.2!AQ$244,O.2!AQ$255)+SUM(O.2!AQ$245,O.2!AQ$256)-SUM(O.2!AQ$246,O.2!AQ$257)+O.2!AQ$247*(1+'S&amp;S'!$F15)</f>
        <v>0</v>
      </c>
      <c r="AR293" s="66">
        <f>-SUM(O.2!AR$244,O.2!AR$255)+SUM(O.2!AR$245,O.2!AR$256)-SUM(O.2!AR$246,O.2!AR$257)+O.2!AR$247*(1+'S&amp;S'!$F15)</f>
        <v>0</v>
      </c>
      <c r="AS293" s="66">
        <f>-SUM(O.2!AS$244,O.2!AS$255)+SUM(O.2!AS$245,O.2!AS$256)-SUM(O.2!AS$246,O.2!AS$257)+O.2!AS$247*(1+'S&amp;S'!$F15)</f>
        <v>0</v>
      </c>
      <c r="AT293" s="66">
        <f>-SUM(O.2!AT$244,O.2!AT$255)+SUM(O.2!AT$245,O.2!AT$256)-SUM(O.2!AT$246,O.2!AT$257)+O.2!AT$247*(1+'S&amp;S'!$F15)</f>
        <v>0</v>
      </c>
      <c r="AU293" s="66">
        <f>-SUM(O.2!AU$244,O.2!AU$255)+SUM(O.2!AU$245,O.2!AU$256)-SUM(O.2!AU$246,O.2!AU$257)+O.2!AU$247*(1+'S&amp;S'!$F15)</f>
        <v>0</v>
      </c>
      <c r="AV293" s="66">
        <f>-SUM(O.2!AV$244,O.2!AV$255)+SUM(O.2!AV$245,O.2!AV$256)-SUM(O.2!AV$246,O.2!AV$257)+O.2!AV$247*(1+'S&amp;S'!$F15)</f>
        <v>0</v>
      </c>
      <c r="AW293" s="66">
        <f>-SUM(O.2!AW$244,O.2!AW$255)+SUM(O.2!AW$245,O.2!AW$256)-SUM(O.2!AW$246,O.2!AW$257)+O.2!AW$247*(1+'S&amp;S'!$F15)</f>
        <v>0</v>
      </c>
      <c r="AX293" s="66">
        <f>-SUM(O.2!AX$244,O.2!AX$255)+SUM(O.2!AX$245,O.2!AX$256)-SUM(O.2!AX$246,O.2!AX$257)+O.2!AX$247*(1+'S&amp;S'!$F15)</f>
        <v>0</v>
      </c>
      <c r="AY293" s="66">
        <f>-SUM(O.2!AY$244,O.2!AY$255)+SUM(O.2!AY$245,O.2!AY$256)-SUM(O.2!AY$246,O.2!AY$257)+O.2!AY$247*(1+'S&amp;S'!$F15)</f>
        <v>0</v>
      </c>
      <c r="AZ293" s="66">
        <f>-SUM(O.2!AZ$244,O.2!AZ$255)+SUM(O.2!AZ$245,O.2!AZ$256)-SUM(O.2!AZ$246,O.2!AZ$257)+O.2!AZ$247*(1+'S&amp;S'!$F15)</f>
        <v>0</v>
      </c>
      <c r="BA293" s="66">
        <f>-SUM(O.2!BA$244,O.2!BA$255)+SUM(O.2!BA$245,O.2!BA$256)-SUM(O.2!BA$246,O.2!BA$257)+O.2!BA$247*(1+'S&amp;S'!$F15)</f>
        <v>0</v>
      </c>
      <c r="BB293" s="66">
        <f>-SUM(O.2!BB$244,O.2!BB$255)+SUM(O.2!BB$245,O.2!BB$256)-SUM(O.2!BB$246,O.2!BB$257)+O.2!BB$247*(1+'S&amp;S'!$F15)</f>
        <v>0</v>
      </c>
      <c r="BC293" s="66">
        <f>-SUM(O.2!BC$244,O.2!BC$255)+SUM(O.2!BC$245,O.2!BC$256)-SUM(O.2!BC$246,O.2!BC$257)+O.2!BC$247*(1+'S&amp;S'!$F15)</f>
        <v>0</v>
      </c>
      <c r="BD293" s="66">
        <f>-SUM(O.2!BD$244,O.2!BD$255)+SUM(O.2!BD$245,O.2!BD$256)-SUM(O.2!BD$246,O.2!BD$257)+O.2!BD$247*(1+'S&amp;S'!$F15)</f>
        <v>0</v>
      </c>
      <c r="BE293" s="66">
        <f>-SUM(O.2!BE$244,O.2!BE$255)+SUM(O.2!BE$245,O.2!BE$256)-SUM(O.2!BE$246,O.2!BE$257)+O.2!BE$247*(1+'S&amp;S'!$F15)</f>
        <v>0</v>
      </c>
      <c r="BF293" s="66">
        <f>-SUM(O.2!BF$244,O.2!BF$255)+SUM(O.2!BF$245,O.2!BF$256)-SUM(O.2!BF$246,O.2!BF$257)+O.2!BF$247*(1+'S&amp;S'!$F15)</f>
        <v>0</v>
      </c>
      <c r="BG293" s="66">
        <f>-SUM(O.2!BG$244,O.2!BG$255)+SUM(O.2!BG$245,O.2!BG$256)-SUM(O.2!BG$246,O.2!BG$257)+O.2!BG$247*(1+'S&amp;S'!$F15)</f>
        <v>0</v>
      </c>
      <c r="BH293" s="66">
        <f>-SUM(O.2!BH$244,O.2!BH$255)+SUM(O.2!BH$245,O.2!BH$256)-SUM(O.2!BH$246,O.2!BH$257)+O.2!BH$247*(1+'S&amp;S'!$F15)</f>
        <v>0</v>
      </c>
      <c r="BI293" s="66">
        <f>-SUM(O.2!BI$244,O.2!BI$255)+SUM(O.2!BI$245,O.2!BI$256)-SUM(O.2!BI$246,O.2!BI$257)+O.2!BI$247*(1+'S&amp;S'!$F15)</f>
        <v>0</v>
      </c>
      <c r="BJ293" s="66">
        <f>-SUM(O.2!BJ$244,O.2!BJ$255)+SUM(O.2!BJ$245,O.2!BJ$256)-SUM(O.2!BJ$246,O.2!BJ$257)+O.2!BJ$247*(1+'S&amp;S'!$F15)</f>
        <v>0</v>
      </c>
      <c r="BK293" s="66">
        <f>-SUM(O.2!BK$244,O.2!BK$255)+SUM(O.2!BK$245,O.2!BK$256)-SUM(O.2!BK$246,O.2!BK$257)+O.2!BK$247*(1+'S&amp;S'!$F15)</f>
        <v>0</v>
      </c>
      <c r="BL293" s="66">
        <f>-SUM(O.2!BL$244,O.2!BL$255)+SUM(O.2!BL$245,O.2!BL$256)-SUM(O.2!BL$246,O.2!BL$257)+O.2!BL$247*(1+'S&amp;S'!$F15)</f>
        <v>0</v>
      </c>
      <c r="BM293" s="66">
        <f>-SUM(O.2!BM$244,O.2!BM$255)+SUM(O.2!BM$245,O.2!BM$256)-SUM(O.2!BM$246,O.2!BM$257)+O.2!BM$247*(1+'S&amp;S'!$F15)</f>
        <v>0</v>
      </c>
      <c r="BN293" s="66">
        <f>-SUM(O.2!BN$244,O.2!BN$255)+SUM(O.2!BN$245,O.2!BN$256)-SUM(O.2!BN$246,O.2!BN$257)+O.2!BN$247*(1+'S&amp;S'!$F15)</f>
        <v>0</v>
      </c>
      <c r="BO293" s="66">
        <f>-SUM(O.2!BO$244,O.2!BO$255)+SUM(O.2!BO$245,O.2!BO$256)-SUM(O.2!BO$246,O.2!BO$257)+O.2!BO$247*(1+'S&amp;S'!$F15)</f>
        <v>0</v>
      </c>
      <c r="BP293" s="66">
        <f>-SUM(O.2!BP$244,O.2!BP$255)+SUM(O.2!BP$245,O.2!BP$256)-SUM(O.2!BP$246,O.2!BP$257)+O.2!BP$247*(1+'S&amp;S'!$F15)</f>
        <v>0</v>
      </c>
      <c r="BQ293" s="66">
        <f>-SUM(O.2!BQ$244,O.2!BQ$255)+SUM(O.2!BQ$245,O.2!BQ$256)-SUM(O.2!BQ$246,O.2!BQ$257)+O.2!BQ$247*(1+'S&amp;S'!$F15)</f>
        <v>0</v>
      </c>
      <c r="BR293" s="66">
        <f>-SUM(O.2!BR$244,O.2!BR$255)+SUM(O.2!BR$245,O.2!BR$256)-SUM(O.2!BR$246,O.2!BR$257)+O.2!BR$247*(1+'S&amp;S'!$F15)</f>
        <v>0</v>
      </c>
      <c r="BS293" s="66">
        <f>-SUM(O.2!BS$244,O.2!BS$255)+SUM(O.2!BS$245,O.2!BS$256)-SUM(O.2!BS$246,O.2!BS$257)+O.2!BS$247*(1+'S&amp;S'!$F15)</f>
        <v>0</v>
      </c>
      <c r="BT293" s="66">
        <f>-SUM(O.2!BT$244,O.2!BT$255)+SUM(O.2!BT$245,O.2!BT$256)-SUM(O.2!BT$246,O.2!BT$257)+O.2!BT$247*(1+'S&amp;S'!$F15)</f>
        <v>0</v>
      </c>
      <c r="BU293" s="66">
        <f>-SUM(O.2!BU$244,O.2!BU$255)+SUM(O.2!BU$245,O.2!BU$256)-SUM(O.2!BU$246,O.2!BU$257)+O.2!BU$247*(1+'S&amp;S'!$F15)</f>
        <v>0</v>
      </c>
      <c r="BV293" s="66">
        <f>-SUM(O.2!BV$244,O.2!BV$255)+SUM(O.2!BV$245,O.2!BV$256)-SUM(O.2!BV$246,O.2!BV$257)+O.2!BV$247*(1+'S&amp;S'!$F15)</f>
        <v>0</v>
      </c>
      <c r="BW293" s="66">
        <f>-SUM(O.2!BW$244,O.2!BW$255)+SUM(O.2!BW$245,O.2!BW$256)-SUM(O.2!BW$246,O.2!BW$257)+O.2!BW$247*(1+'S&amp;S'!$F15)</f>
        <v>0</v>
      </c>
      <c r="BX293" s="66">
        <f>-SUM(O.2!BX$244,O.2!BX$255)+SUM(O.2!BX$245,O.2!BX$256)-SUM(O.2!BX$246,O.2!BX$257)+O.2!BX$247*(1+'S&amp;S'!$F15)</f>
        <v>0</v>
      </c>
      <c r="BY293" s="66">
        <f>-SUM(O.2!BY$244,O.2!BY$255)+SUM(O.2!BY$245,O.2!BY$256)-SUM(O.2!BY$246,O.2!BY$257)+O.2!BY$247*(1+'S&amp;S'!$F15)</f>
        <v>0</v>
      </c>
      <c r="BZ293" s="66">
        <f>-SUM(O.2!BZ$244,O.2!BZ$255)+SUM(O.2!BZ$245,O.2!BZ$256)-SUM(O.2!BZ$246,O.2!BZ$257)+O.2!BZ$247*(1+'S&amp;S'!$F15)</f>
        <v>0</v>
      </c>
      <c r="CA293" s="66">
        <f>-SUM(O.2!CA$244,O.2!CA$255)+SUM(O.2!CA$245,O.2!CA$256)-SUM(O.2!CA$246,O.2!CA$257)+O.2!CA$247*(1+'S&amp;S'!$F15)</f>
        <v>0</v>
      </c>
      <c r="CB293" s="66">
        <f>-SUM(O.2!CB$244,O.2!CB$255)+SUM(O.2!CB$245,O.2!CB$256)-SUM(O.2!CB$246,O.2!CB$257)+O.2!CB$247*(1+'S&amp;S'!$F15)</f>
        <v>0</v>
      </c>
      <c r="CC293" s="66">
        <f>-SUM(O.2!CC$244,O.2!CC$255)+SUM(O.2!CC$245,O.2!CC$256)-SUM(O.2!CC$246,O.2!CC$257)+O.2!CC$247*(1+'S&amp;S'!$F15)</f>
        <v>0</v>
      </c>
      <c r="CD293" s="66">
        <f>-SUM(O.2!CD$244,O.2!CD$255)+SUM(O.2!CD$245,O.2!CD$256)-SUM(O.2!CD$246,O.2!CD$257)+O.2!CD$247*(1+'S&amp;S'!$F15)</f>
        <v>0</v>
      </c>
      <c r="CE293" s="66">
        <f>-SUM(O.2!CE$244,O.2!CE$255)+SUM(O.2!CE$245,O.2!CE$256)-SUM(O.2!CE$246,O.2!CE$257)+O.2!CE$247*(1+'S&amp;S'!$F15)</f>
        <v>0</v>
      </c>
      <c r="CF293" s="66">
        <f>-SUM(O.2!CF$244,O.2!CF$255)+SUM(O.2!CF$245,O.2!CF$256)-SUM(O.2!CF$246,O.2!CF$257)+O.2!CF$247*(1+'S&amp;S'!$F15)</f>
        <v>0</v>
      </c>
      <c r="CG293" s="66">
        <f>-SUM(O.2!CG$244,O.2!CG$255)+SUM(O.2!CG$245,O.2!CG$256)-SUM(O.2!CG$246,O.2!CG$257)+O.2!CG$247*(1+'S&amp;S'!$F15)</f>
        <v>0</v>
      </c>
      <c r="CH293" s="66">
        <f>-SUM(O.2!CH$244,O.2!CH$255)+SUM(O.2!CH$245,O.2!CH$256)-SUM(O.2!CH$246,O.2!CH$257)+O.2!CH$247*(1+'S&amp;S'!$F15)</f>
        <v>0</v>
      </c>
      <c r="CI293" s="66">
        <f>-SUM(O.2!CI$244,O.2!CI$255)+SUM(O.2!CI$245,O.2!CI$256)-SUM(O.2!CI$246,O.2!CI$257)+O.2!CI$247*(1+'S&amp;S'!$F15)</f>
        <v>0</v>
      </c>
      <c r="CJ293" s="66">
        <f>-SUM(O.2!CJ$244,O.2!CJ$255)+SUM(O.2!CJ$245,O.2!CJ$256)-SUM(O.2!CJ$246,O.2!CJ$257)+O.2!CJ$247*(1+'S&amp;S'!$F15)</f>
        <v>0</v>
      </c>
      <c r="CK293" s="66">
        <f>-SUM(O.2!CK$244,O.2!CK$255)+SUM(O.2!CK$245,O.2!CK$256)-SUM(O.2!CK$246,O.2!CK$257)+O.2!CK$247*(1+'S&amp;S'!$F15)</f>
        <v>0</v>
      </c>
      <c r="CL293" s="66">
        <f>-SUM(O.2!CL$244,O.2!CL$255)+SUM(O.2!CL$245,O.2!CL$256)-SUM(O.2!CL$246,O.2!CL$257)+O.2!CL$247*(1+'S&amp;S'!$F15)</f>
        <v>0</v>
      </c>
      <c r="CM293" s="66">
        <f>-SUM(O.2!CM$244,O.2!CM$255)+SUM(O.2!CM$245,O.2!CM$256)-SUM(O.2!CM$246,O.2!CM$257)+O.2!CM$247*(1+'S&amp;S'!$F15)</f>
        <v>0</v>
      </c>
      <c r="CN293" s="66">
        <f>-SUM(O.2!CN$244,O.2!CN$255)+SUM(O.2!CN$245,O.2!CN$256)-SUM(O.2!CN$246,O.2!CN$257)+O.2!CN$247*(1+'S&amp;S'!$F15)</f>
        <v>0</v>
      </c>
      <c r="CO293" s="66">
        <f>-SUM(O.2!CO$244,O.2!CO$255)+SUM(O.2!CO$245,O.2!CO$256)-SUM(O.2!CO$246,O.2!CO$257)+O.2!CO$247*(1+'S&amp;S'!$F15)</f>
        <v>0</v>
      </c>
      <c r="CP293" s="66">
        <f>-SUM(O.2!CP$244,O.2!CP$255)+SUM(O.2!CP$245,O.2!CP$256)-SUM(O.2!CP$246,O.2!CP$257)+O.2!CP$247*(1+'S&amp;S'!$F15)</f>
        <v>0</v>
      </c>
      <c r="CQ293" s="66">
        <f>-SUM(O.2!CQ$244,O.2!CQ$255)+SUM(O.2!CQ$245,O.2!CQ$256)-SUM(O.2!CQ$246,O.2!CQ$257)+O.2!CQ$247*(1+'S&amp;S'!$F15)</f>
        <v>0</v>
      </c>
      <c r="CR293" s="66">
        <f>-SUM(O.2!CR$244,O.2!CR$255)+SUM(O.2!CR$245,O.2!CR$256)-SUM(O.2!CR$246,O.2!CR$257)+O.2!CR$247*(1+'S&amp;S'!$F15)</f>
        <v>0</v>
      </c>
      <c r="CS293" s="66">
        <f>-SUM(O.2!CS$244,O.2!CS$255)+SUM(O.2!CS$245,O.2!CS$256)-SUM(O.2!CS$246,O.2!CS$257)+O.2!CS$247*(1+'S&amp;S'!$F15)</f>
        <v>0</v>
      </c>
    </row>
    <row r="294" spans="3:97" hidden="1" x14ac:dyDescent="0.35">
      <c r="E294" s="524"/>
      <c r="F294" s="524"/>
      <c r="G294" s="131"/>
      <c r="H294" s="131"/>
      <c r="I294" s="131"/>
      <c r="J294" s="131"/>
      <c r="K294" s="131"/>
      <c r="L294" s="131"/>
      <c r="M294" s="131"/>
      <c r="N294" s="131"/>
      <c r="O294" s="131"/>
      <c r="P294" s="131"/>
      <c r="Q294" s="131"/>
      <c r="R294" s="131"/>
      <c r="S294" s="131"/>
      <c r="T294" s="131"/>
      <c r="U294" s="131"/>
      <c r="V294" s="131"/>
      <c r="W294" s="131"/>
      <c r="X294" s="131"/>
      <c r="Y294" s="131"/>
      <c r="Z294" s="131"/>
      <c r="AA294" s="131"/>
      <c r="AB294" s="131"/>
      <c r="AC294" s="131"/>
      <c r="AD294" s="131"/>
      <c r="AE294" s="131"/>
      <c r="AF294" s="131"/>
      <c r="AG294" s="131"/>
      <c r="AH294" s="131"/>
      <c r="AI294" s="131"/>
      <c r="AJ294" s="131"/>
      <c r="AK294" s="131"/>
      <c r="AL294" s="131"/>
      <c r="AM294" s="131"/>
      <c r="AN294" s="131"/>
      <c r="AO294" s="131"/>
      <c r="AP294" s="131"/>
      <c r="AQ294" s="131"/>
      <c r="AR294" s="131"/>
      <c r="AS294" s="131"/>
      <c r="AT294" s="131"/>
      <c r="AU294" s="131"/>
      <c r="AV294" s="131"/>
      <c r="AW294" s="131"/>
      <c r="AX294" s="131"/>
      <c r="AY294" s="131"/>
      <c r="AZ294" s="131"/>
      <c r="BA294" s="131"/>
      <c r="BB294" s="131"/>
      <c r="BC294" s="131"/>
      <c r="BD294" s="131"/>
      <c r="BE294" s="131"/>
      <c r="BF294" s="131"/>
      <c r="BG294" s="131"/>
      <c r="BH294" s="131"/>
      <c r="BI294" s="131"/>
      <c r="BJ294" s="131"/>
      <c r="BK294" s="131"/>
      <c r="BL294" s="131"/>
      <c r="BM294" s="131"/>
      <c r="BN294" s="131"/>
      <c r="BO294" s="131"/>
      <c r="BP294" s="131"/>
      <c r="BQ294" s="131"/>
      <c r="BR294" s="131"/>
      <c r="BS294" s="131"/>
      <c r="BT294" s="131"/>
      <c r="BU294" s="131"/>
      <c r="BV294" s="131"/>
      <c r="BW294" s="131"/>
      <c r="BX294" s="131"/>
      <c r="BY294" s="131"/>
      <c r="BZ294" s="131"/>
      <c r="CA294" s="131"/>
      <c r="CB294" s="131"/>
      <c r="CC294" s="131"/>
      <c r="CD294" s="131"/>
      <c r="CE294" s="131"/>
      <c r="CF294" s="131"/>
      <c r="CG294" s="131"/>
      <c r="CH294" s="131"/>
      <c r="CI294" s="131"/>
      <c r="CJ294" s="131"/>
      <c r="CK294" s="131"/>
      <c r="CL294" s="131"/>
      <c r="CM294" s="131"/>
      <c r="CN294" s="131"/>
      <c r="CO294" s="131"/>
      <c r="CP294" s="131"/>
      <c r="CQ294" s="131"/>
      <c r="CR294" s="131"/>
      <c r="CS294" s="131"/>
    </row>
    <row r="295" spans="3:97" hidden="1" x14ac:dyDescent="0.35">
      <c r="C295" s="86" t="s">
        <v>189</v>
      </c>
      <c r="E295" s="524"/>
      <c r="F295" s="524"/>
      <c r="G295" s="131"/>
      <c r="H295" s="131"/>
      <c r="I295" s="131"/>
      <c r="J295" s="131"/>
      <c r="K295" s="131"/>
      <c r="L295" s="131"/>
      <c r="M295" s="131"/>
      <c r="N295" s="131"/>
      <c r="O295" s="131"/>
      <c r="P295" s="131"/>
      <c r="Q295" s="131"/>
      <c r="R295" s="131"/>
      <c r="S295" s="131"/>
      <c r="T295" s="131"/>
      <c r="U295" s="131"/>
      <c r="V295" s="131"/>
      <c r="W295" s="131"/>
      <c r="X295" s="131"/>
      <c r="Y295" s="131"/>
      <c r="Z295" s="131"/>
      <c r="AA295" s="131"/>
      <c r="AB295" s="131"/>
      <c r="AC295" s="131"/>
      <c r="AD295" s="131"/>
      <c r="AE295" s="131"/>
      <c r="AF295" s="131"/>
      <c r="AG295" s="131"/>
      <c r="AH295" s="131"/>
      <c r="AI295" s="131"/>
      <c r="AJ295" s="131"/>
      <c r="AK295" s="131"/>
      <c r="AL295" s="131"/>
      <c r="AM295" s="131"/>
      <c r="AN295" s="131"/>
      <c r="AO295" s="131"/>
      <c r="AP295" s="131"/>
      <c r="AQ295" s="131"/>
      <c r="AR295" s="131"/>
      <c r="AS295" s="131"/>
      <c r="AT295" s="131"/>
      <c r="AU295" s="131"/>
      <c r="AV295" s="131"/>
      <c r="AW295" s="131"/>
      <c r="AX295" s="131"/>
      <c r="AY295" s="131"/>
      <c r="AZ295" s="131"/>
      <c r="BA295" s="131"/>
      <c r="BB295" s="131"/>
      <c r="BC295" s="131"/>
      <c r="BD295" s="131"/>
      <c r="BE295" s="131"/>
      <c r="BF295" s="131"/>
      <c r="BG295" s="131"/>
      <c r="BH295" s="131"/>
      <c r="BI295" s="131"/>
      <c r="BJ295" s="131"/>
      <c r="BK295" s="131"/>
      <c r="BL295" s="131"/>
      <c r="BM295" s="131"/>
      <c r="BN295" s="131"/>
      <c r="BO295" s="131"/>
      <c r="BP295" s="131"/>
      <c r="BQ295" s="131"/>
      <c r="BR295" s="131"/>
      <c r="BS295" s="131"/>
      <c r="BT295" s="131"/>
      <c r="BU295" s="131"/>
      <c r="BV295" s="131"/>
      <c r="BW295" s="131"/>
      <c r="BX295" s="131"/>
      <c r="BY295" s="131"/>
      <c r="BZ295" s="131"/>
      <c r="CA295" s="131"/>
      <c r="CB295" s="131"/>
      <c r="CC295" s="131"/>
      <c r="CD295" s="131"/>
      <c r="CE295" s="131"/>
      <c r="CF295" s="131"/>
      <c r="CG295" s="131"/>
      <c r="CH295" s="131"/>
      <c r="CI295" s="131"/>
      <c r="CJ295" s="131"/>
      <c r="CK295" s="131"/>
      <c r="CL295" s="131"/>
      <c r="CM295" s="131"/>
      <c r="CN295" s="131"/>
      <c r="CO295" s="131"/>
      <c r="CP295" s="131"/>
      <c r="CQ295" s="131"/>
      <c r="CR295" s="131"/>
      <c r="CS295" s="131"/>
    </row>
    <row r="296" spans="3:97" hidden="1" x14ac:dyDescent="0.35">
      <c r="E296" s="524"/>
      <c r="F296" s="524"/>
      <c r="G296" s="131"/>
      <c r="H296" s="131"/>
      <c r="I296" s="131"/>
      <c r="J296" s="131"/>
      <c r="K296" s="131"/>
      <c r="L296" s="131"/>
      <c r="M296" s="131"/>
      <c r="N296" s="131"/>
      <c r="O296" s="131"/>
      <c r="P296" s="131"/>
      <c r="Q296" s="131"/>
      <c r="R296" s="131"/>
      <c r="S296" s="131"/>
      <c r="T296" s="131"/>
      <c r="U296" s="131"/>
      <c r="V296" s="131"/>
      <c r="W296" s="131"/>
      <c r="X296" s="131"/>
      <c r="Y296" s="131"/>
      <c r="Z296" s="131"/>
      <c r="AA296" s="131"/>
      <c r="AB296" s="131"/>
      <c r="AC296" s="131"/>
      <c r="AD296" s="131"/>
      <c r="AE296" s="131"/>
      <c r="AF296" s="131"/>
      <c r="AG296" s="131"/>
      <c r="AH296" s="131"/>
      <c r="AI296" s="131"/>
      <c r="AJ296" s="131"/>
      <c r="AK296" s="131"/>
      <c r="AL296" s="131"/>
      <c r="AM296" s="131"/>
      <c r="AN296" s="131"/>
      <c r="AO296" s="131"/>
      <c r="AP296" s="131"/>
      <c r="AQ296" s="131"/>
      <c r="AR296" s="131"/>
      <c r="AS296" s="131"/>
      <c r="AT296" s="131"/>
      <c r="AU296" s="131"/>
      <c r="AV296" s="131"/>
      <c r="AW296" s="131"/>
      <c r="AX296" s="131"/>
      <c r="AY296" s="131"/>
      <c r="AZ296" s="131"/>
      <c r="BA296" s="131"/>
      <c r="BB296" s="131"/>
      <c r="BC296" s="131"/>
      <c r="BD296" s="131"/>
      <c r="BE296" s="131"/>
      <c r="BF296" s="131"/>
      <c r="BG296" s="131"/>
      <c r="BH296" s="131"/>
      <c r="BI296" s="131"/>
      <c r="BJ296" s="131"/>
      <c r="BK296" s="131"/>
      <c r="BL296" s="131"/>
      <c r="BM296" s="131"/>
      <c r="BN296" s="131"/>
      <c r="BO296" s="131"/>
      <c r="BP296" s="131"/>
      <c r="BQ296" s="131"/>
      <c r="BR296" s="131"/>
      <c r="BS296" s="131"/>
      <c r="BT296" s="131"/>
      <c r="BU296" s="131"/>
      <c r="BV296" s="131"/>
      <c r="BW296" s="131"/>
      <c r="BX296" s="131"/>
      <c r="BY296" s="131"/>
      <c r="BZ296" s="131"/>
      <c r="CA296" s="131"/>
      <c r="CB296" s="131"/>
      <c r="CC296" s="131"/>
      <c r="CD296" s="131"/>
      <c r="CE296" s="131"/>
      <c r="CF296" s="131"/>
      <c r="CG296" s="131"/>
      <c r="CH296" s="131"/>
      <c r="CI296" s="131"/>
      <c r="CJ296" s="131"/>
      <c r="CK296" s="131"/>
      <c r="CL296" s="131"/>
      <c r="CM296" s="131"/>
      <c r="CN296" s="131"/>
      <c r="CO296" s="131"/>
      <c r="CP296" s="131"/>
      <c r="CQ296" s="131"/>
      <c r="CR296" s="131"/>
      <c r="CS296" s="131"/>
    </row>
    <row r="297" spans="3:97" hidden="1" x14ac:dyDescent="0.35">
      <c r="C297" s="118" t="s">
        <v>124</v>
      </c>
      <c r="E297" s="524"/>
      <c r="F297" s="524"/>
      <c r="G297" s="131"/>
      <c r="H297" s="131"/>
      <c r="I297" s="131"/>
      <c r="J297" s="131"/>
      <c r="K297" s="131"/>
      <c r="L297" s="131"/>
      <c r="M297" s="131"/>
      <c r="N297" s="131"/>
      <c r="O297" s="131"/>
      <c r="P297" s="131"/>
      <c r="Q297" s="131"/>
      <c r="R297" s="131"/>
      <c r="S297" s="131"/>
      <c r="T297" s="131"/>
      <c r="U297" s="131"/>
      <c r="V297" s="131"/>
      <c r="W297" s="131"/>
      <c r="X297" s="131"/>
      <c r="Y297" s="131"/>
      <c r="Z297" s="131"/>
      <c r="AA297" s="131"/>
      <c r="AB297" s="131"/>
      <c r="AC297" s="131"/>
      <c r="AD297" s="131"/>
      <c r="AE297" s="131"/>
      <c r="AF297" s="131"/>
      <c r="AG297" s="131"/>
      <c r="AH297" s="131"/>
      <c r="AI297" s="131"/>
      <c r="AJ297" s="131"/>
      <c r="AK297" s="131"/>
      <c r="AL297" s="131"/>
      <c r="AM297" s="131"/>
      <c r="AN297" s="131"/>
      <c r="AO297" s="131"/>
      <c r="AP297" s="131"/>
      <c r="AQ297" s="131"/>
      <c r="AR297" s="131"/>
      <c r="AS297" s="131"/>
      <c r="AT297" s="131"/>
      <c r="AU297" s="131"/>
      <c r="AV297" s="131"/>
      <c r="AW297" s="131"/>
      <c r="AX297" s="131"/>
      <c r="AY297" s="131"/>
      <c r="AZ297" s="131"/>
      <c r="BA297" s="131"/>
      <c r="BB297" s="131"/>
      <c r="BC297" s="131"/>
      <c r="BD297" s="131"/>
      <c r="BE297" s="131"/>
      <c r="BF297" s="131"/>
      <c r="BG297" s="131"/>
      <c r="BH297" s="131"/>
      <c r="BI297" s="131"/>
      <c r="BJ297" s="131"/>
      <c r="BK297" s="131"/>
      <c r="BL297" s="131"/>
      <c r="BM297" s="131"/>
      <c r="BN297" s="131"/>
      <c r="BO297" s="131"/>
      <c r="BP297" s="131"/>
      <c r="BQ297" s="131"/>
      <c r="BR297" s="131"/>
      <c r="BS297" s="131"/>
      <c r="BT297" s="131"/>
      <c r="BU297" s="131"/>
      <c r="BV297" s="131"/>
      <c r="BW297" s="131"/>
      <c r="BX297" s="131"/>
      <c r="BY297" s="131"/>
      <c r="BZ297" s="131"/>
      <c r="CA297" s="131"/>
      <c r="CB297" s="131"/>
      <c r="CC297" s="131"/>
      <c r="CD297" s="131"/>
      <c r="CE297" s="131"/>
      <c r="CF297" s="131"/>
      <c r="CG297" s="131"/>
      <c r="CH297" s="131"/>
      <c r="CI297" s="131"/>
      <c r="CJ297" s="131"/>
      <c r="CK297" s="131"/>
      <c r="CL297" s="131"/>
      <c r="CM297" s="131"/>
      <c r="CN297" s="131"/>
      <c r="CO297" s="131"/>
      <c r="CP297" s="131"/>
      <c r="CQ297" s="131"/>
      <c r="CR297" s="131"/>
      <c r="CS297" s="131"/>
    </row>
    <row r="298" spans="3:97" hidden="1" x14ac:dyDescent="0.35">
      <c r="C298" s="94" t="s">
        <v>160</v>
      </c>
      <c r="E298" s="505">
        <f>G298+NPV(G.Asm!$F$76,H298:INDEX(H298:CS298,RP))</f>
        <v>0</v>
      </c>
      <c r="F298" s="505">
        <f>SUMIF($G$4:$CS$4,"&lt;="&amp;RP,G298:CS298)</f>
        <v>0</v>
      </c>
      <c r="G298" s="66">
        <f>-SUM(O.2!G$244,O.2!G$255)*(1+'S&amp;S'!$E$24)+SUM(O.2!G$245,O.2!G$256)*IF(O.2!$C$38="Depreciation",(1+'S&amp;S'!$E$24),1)-SUM(O.2!G$246,O.2!G$257)*(1+'S&amp;S'!$E$26)+G$247*(1+'S&amp;S'!$E$28)</f>
        <v>0</v>
      </c>
      <c r="H298" s="66">
        <f>-SUM(O.2!H$244,O.2!H$255)*(1+'S&amp;S'!$E$24)+SUM(O.2!H$245,O.2!H$256)*IF(O.2!$C$38="Depreciation",(1+'S&amp;S'!$E$24),1)-SUM(O.2!H$246,O.2!H$257)*(1+'S&amp;S'!$E$26)+H$247*(1+'S&amp;S'!$E$28)</f>
        <v>0</v>
      </c>
      <c r="I298" s="66">
        <f>-SUM(O.2!I$244,O.2!I$255)*(1+'S&amp;S'!$E$24)+SUM(O.2!I$245,O.2!I$256)*IF(O.2!$C$38="Depreciation",(1+'S&amp;S'!$E$24),1)-SUM(O.2!I$246,O.2!I$257)*(1+'S&amp;S'!$E$26)+I$247*(1+'S&amp;S'!$E$28)</f>
        <v>0</v>
      </c>
      <c r="J298" s="66">
        <f>-SUM(O.2!J$244,O.2!J$255)*(1+'S&amp;S'!$E$24)+SUM(O.2!J$245,O.2!J$256)*IF(O.2!$C$38="Depreciation",(1+'S&amp;S'!$E$24),1)-SUM(O.2!J$246,O.2!J$257)*(1+'S&amp;S'!$E$26)+J$247*(1+'S&amp;S'!$E$28)</f>
        <v>0</v>
      </c>
      <c r="K298" s="66">
        <f>-SUM(O.2!K$244,O.2!K$255)*(1+'S&amp;S'!$E$24)+SUM(O.2!K$245,O.2!K$256)*IF(O.2!$C$38="Depreciation",(1+'S&amp;S'!$E$24),1)-SUM(O.2!K$246,O.2!K$257)*(1+'S&amp;S'!$E$26)+K$247*(1+'S&amp;S'!$E$28)</f>
        <v>0</v>
      </c>
      <c r="L298" s="66">
        <f>-SUM(O.2!L$244,O.2!L$255)*(1+'S&amp;S'!$E$24)+SUM(O.2!L$245,O.2!L$256)*IF(O.2!$C$38="Depreciation",(1+'S&amp;S'!$E$24),1)-SUM(O.2!L$246,O.2!L$257)*(1+'S&amp;S'!$E$26)+L$247*(1+'S&amp;S'!$E$28)</f>
        <v>0</v>
      </c>
      <c r="M298" s="66">
        <f>-SUM(O.2!M$244,O.2!M$255)*(1+'S&amp;S'!$E$24)+SUM(O.2!M$245,O.2!M$256)*IF(O.2!$C$38="Depreciation",(1+'S&amp;S'!$E$24),1)-SUM(O.2!M$246,O.2!M$257)*(1+'S&amp;S'!$E$26)+M$247*(1+'S&amp;S'!$E$28)</f>
        <v>0</v>
      </c>
      <c r="N298" s="66">
        <f>-SUM(O.2!N$244,O.2!N$255)*(1+'S&amp;S'!$E$24)+SUM(O.2!N$245,O.2!N$256)*IF(O.2!$C$38="Depreciation",(1+'S&amp;S'!$E$24),1)-SUM(O.2!N$246,O.2!N$257)*(1+'S&amp;S'!$E$26)+N$247*(1+'S&amp;S'!$E$28)</f>
        <v>0</v>
      </c>
      <c r="O298" s="66">
        <f>-SUM(O.2!O$244,O.2!O$255)*(1+'S&amp;S'!$E$24)+SUM(O.2!O$245,O.2!O$256)*IF(O.2!$C$38="Depreciation",(1+'S&amp;S'!$E$24),1)-SUM(O.2!O$246,O.2!O$257)*(1+'S&amp;S'!$E$26)+O$247*(1+'S&amp;S'!$E$28)</f>
        <v>0</v>
      </c>
      <c r="P298" s="66">
        <f>-SUM(O.2!P$244,O.2!P$255)*(1+'S&amp;S'!$E$24)+SUM(O.2!P$245,O.2!P$256)*IF(O.2!$C$38="Depreciation",(1+'S&amp;S'!$E$24),1)-SUM(O.2!P$246,O.2!P$257)*(1+'S&amp;S'!$E$26)+P$247*(1+'S&amp;S'!$E$28)</f>
        <v>0</v>
      </c>
      <c r="Q298" s="66">
        <f>-SUM(O.2!Q$244,O.2!Q$255)*(1+'S&amp;S'!$E$24)+SUM(O.2!Q$245,O.2!Q$256)*IF(O.2!$C$38="Depreciation",(1+'S&amp;S'!$E$24),1)-SUM(O.2!Q$246,O.2!Q$257)*(1+'S&amp;S'!$E$26)+Q$247*(1+'S&amp;S'!$E$28)</f>
        <v>0</v>
      </c>
      <c r="R298" s="66">
        <f>-SUM(O.2!R$244,O.2!R$255)*(1+'S&amp;S'!$E$24)+SUM(O.2!R$245,O.2!R$256)*IF(O.2!$C$38="Depreciation",(1+'S&amp;S'!$E$24),1)-SUM(O.2!R$246,O.2!R$257)*(1+'S&amp;S'!$E$26)+R$247*(1+'S&amp;S'!$E$28)</f>
        <v>0</v>
      </c>
      <c r="S298" s="66">
        <f>-SUM(O.2!S$244,O.2!S$255)*(1+'S&amp;S'!$E$24)+SUM(O.2!S$245,O.2!S$256)*IF(O.2!$C$38="Depreciation",(1+'S&amp;S'!$E$24),1)-SUM(O.2!S$246,O.2!S$257)*(1+'S&amp;S'!$E$26)+S$247*(1+'S&amp;S'!$E$28)</f>
        <v>0</v>
      </c>
      <c r="T298" s="66">
        <f>-SUM(O.2!T$244,O.2!T$255)*(1+'S&amp;S'!$E$24)+SUM(O.2!T$245,O.2!T$256)*IF(O.2!$C$38="Depreciation",(1+'S&amp;S'!$E$24),1)-SUM(O.2!T$246,O.2!T$257)*(1+'S&amp;S'!$E$26)+T$247*(1+'S&amp;S'!$E$28)</f>
        <v>0</v>
      </c>
      <c r="U298" s="66">
        <f>-SUM(O.2!U$244,O.2!U$255)*(1+'S&amp;S'!$E$24)+SUM(O.2!U$245,O.2!U$256)*IF(O.2!$C$38="Depreciation",(1+'S&amp;S'!$E$24),1)-SUM(O.2!U$246,O.2!U$257)*(1+'S&amp;S'!$E$26)+U$247*(1+'S&amp;S'!$E$28)</f>
        <v>0</v>
      </c>
      <c r="V298" s="66">
        <f>-SUM(O.2!V$244,O.2!V$255)*(1+'S&amp;S'!$E$24)+SUM(O.2!V$245,O.2!V$256)*IF(O.2!$C$38="Depreciation",(1+'S&amp;S'!$E$24),1)-SUM(O.2!V$246,O.2!V$257)*(1+'S&amp;S'!$E$26)+V$247*(1+'S&amp;S'!$E$28)</f>
        <v>0</v>
      </c>
      <c r="W298" s="66">
        <f>-SUM(O.2!W$244,O.2!W$255)*(1+'S&amp;S'!$E$24)+SUM(O.2!W$245,O.2!W$256)*IF(O.2!$C$38="Depreciation",(1+'S&amp;S'!$E$24),1)-SUM(O.2!W$246,O.2!W$257)*(1+'S&amp;S'!$E$26)+W$247*(1+'S&amp;S'!$E$28)</f>
        <v>0</v>
      </c>
      <c r="X298" s="66">
        <f>-SUM(O.2!X$244,O.2!X$255)*(1+'S&amp;S'!$E$24)+SUM(O.2!X$245,O.2!X$256)*IF(O.2!$C$38="Depreciation",(1+'S&amp;S'!$E$24),1)-SUM(O.2!X$246,O.2!X$257)*(1+'S&amp;S'!$E$26)+X$247*(1+'S&amp;S'!$E$28)</f>
        <v>0</v>
      </c>
      <c r="Y298" s="66">
        <f>-SUM(O.2!Y$244,O.2!Y$255)*(1+'S&amp;S'!$E$24)+SUM(O.2!Y$245,O.2!Y$256)*IF(O.2!$C$38="Depreciation",(1+'S&amp;S'!$E$24),1)-SUM(O.2!Y$246,O.2!Y$257)*(1+'S&amp;S'!$E$26)+Y$247*(1+'S&amp;S'!$E$28)</f>
        <v>0</v>
      </c>
      <c r="Z298" s="66">
        <f>-SUM(O.2!Z$244,O.2!Z$255)*(1+'S&amp;S'!$E$24)+SUM(O.2!Z$245,O.2!Z$256)*IF(O.2!$C$38="Depreciation",(1+'S&amp;S'!$E$24),1)-SUM(O.2!Z$246,O.2!Z$257)*(1+'S&amp;S'!$E$26)+Z$247*(1+'S&amp;S'!$E$28)</f>
        <v>0</v>
      </c>
      <c r="AA298" s="66">
        <f>-SUM(O.2!AA$244,O.2!AA$255)*(1+'S&amp;S'!$E$24)+SUM(O.2!AA$245,O.2!AA$256)*IF(O.2!$C$38="Depreciation",(1+'S&amp;S'!$E$24),1)-SUM(O.2!AA$246,O.2!AA$257)*(1+'S&amp;S'!$E$26)+AA$247*(1+'S&amp;S'!$E$28)</f>
        <v>0</v>
      </c>
      <c r="AB298" s="66">
        <f>-SUM(O.2!AB$244,O.2!AB$255)*(1+'S&amp;S'!$E$24)+SUM(O.2!AB$245,O.2!AB$256)*IF(O.2!$C$38="Depreciation",(1+'S&amp;S'!$E$24),1)-SUM(O.2!AB$246,O.2!AB$257)*(1+'S&amp;S'!$E$26)+AB$247*(1+'S&amp;S'!$E$28)</f>
        <v>0</v>
      </c>
      <c r="AC298" s="66">
        <f>-SUM(O.2!AC$244,O.2!AC$255)*(1+'S&amp;S'!$E$24)+SUM(O.2!AC$245,O.2!AC$256)*IF(O.2!$C$38="Depreciation",(1+'S&amp;S'!$E$24),1)-SUM(O.2!AC$246,O.2!AC$257)*(1+'S&amp;S'!$E$26)+AC$247*(1+'S&amp;S'!$E$28)</f>
        <v>0</v>
      </c>
      <c r="AD298" s="66">
        <f>-SUM(O.2!AD$244,O.2!AD$255)*(1+'S&amp;S'!$E$24)+SUM(O.2!AD$245,O.2!AD$256)*IF(O.2!$C$38="Depreciation",(1+'S&amp;S'!$E$24),1)-SUM(O.2!AD$246,O.2!AD$257)*(1+'S&amp;S'!$E$26)+AD$247*(1+'S&amp;S'!$E$28)</f>
        <v>0</v>
      </c>
      <c r="AE298" s="66">
        <f>-SUM(O.2!AE$244,O.2!AE$255)*(1+'S&amp;S'!$E$24)+SUM(O.2!AE$245,O.2!AE$256)*IF(O.2!$C$38="Depreciation",(1+'S&amp;S'!$E$24),1)-SUM(O.2!AE$246,O.2!AE$257)*(1+'S&amp;S'!$E$26)+AE$247*(1+'S&amp;S'!$E$28)</f>
        <v>0</v>
      </c>
      <c r="AF298" s="66">
        <f>-SUM(O.2!AF$244,O.2!AF$255)*(1+'S&amp;S'!$E$24)+SUM(O.2!AF$245,O.2!AF$256)*IF(O.2!$C$38="Depreciation",(1+'S&amp;S'!$E$24),1)-SUM(O.2!AF$246,O.2!AF$257)*(1+'S&amp;S'!$E$26)+AF$247*(1+'S&amp;S'!$E$28)</f>
        <v>0</v>
      </c>
      <c r="AG298" s="66">
        <f>-SUM(O.2!AG$244,O.2!AG$255)*(1+'S&amp;S'!$E$24)+SUM(O.2!AG$245,O.2!AG$256)*IF(O.2!$C$38="Depreciation",(1+'S&amp;S'!$E$24),1)-SUM(O.2!AG$246,O.2!AG$257)*(1+'S&amp;S'!$E$26)+AG$247*(1+'S&amp;S'!$E$28)</f>
        <v>0</v>
      </c>
      <c r="AH298" s="66">
        <f>-SUM(O.2!AH$244,O.2!AH$255)*(1+'S&amp;S'!$E$24)+SUM(O.2!AH$245,O.2!AH$256)*IF(O.2!$C$38="Depreciation",(1+'S&amp;S'!$E$24),1)-SUM(O.2!AH$246,O.2!AH$257)*(1+'S&amp;S'!$E$26)+AH$247*(1+'S&amp;S'!$E$28)</f>
        <v>0</v>
      </c>
      <c r="AI298" s="66">
        <f>-SUM(O.2!AI$244,O.2!AI$255)*(1+'S&amp;S'!$E$24)+SUM(O.2!AI$245,O.2!AI$256)*IF(O.2!$C$38="Depreciation",(1+'S&amp;S'!$E$24),1)-SUM(O.2!AI$246,O.2!AI$257)*(1+'S&amp;S'!$E$26)+AI$247*(1+'S&amp;S'!$E$28)</f>
        <v>0</v>
      </c>
      <c r="AJ298" s="66">
        <f>-SUM(O.2!AJ$244,O.2!AJ$255)*(1+'S&amp;S'!$E$24)+SUM(O.2!AJ$245,O.2!AJ$256)*IF(O.2!$C$38="Depreciation",(1+'S&amp;S'!$E$24),1)-SUM(O.2!AJ$246,O.2!AJ$257)*(1+'S&amp;S'!$E$26)+AJ$247*(1+'S&amp;S'!$E$28)</f>
        <v>0</v>
      </c>
      <c r="AK298" s="66">
        <f>-SUM(O.2!AK$244,O.2!AK$255)*(1+'S&amp;S'!$E$24)+SUM(O.2!AK$245,O.2!AK$256)*IF(O.2!$C$38="Depreciation",(1+'S&amp;S'!$E$24),1)-SUM(O.2!AK$246,O.2!AK$257)*(1+'S&amp;S'!$E$26)+AK$247*(1+'S&amp;S'!$E$28)</f>
        <v>0</v>
      </c>
      <c r="AL298" s="66">
        <f>-SUM(O.2!AL$244,O.2!AL$255)*(1+'S&amp;S'!$E$24)+SUM(O.2!AL$245,O.2!AL$256)*IF(O.2!$C$38="Depreciation",(1+'S&amp;S'!$E$24),1)-SUM(O.2!AL$246,O.2!AL$257)*(1+'S&amp;S'!$E$26)+AL$247*(1+'S&amp;S'!$E$28)</f>
        <v>0</v>
      </c>
      <c r="AM298" s="66">
        <f>-SUM(O.2!AM$244,O.2!AM$255)*(1+'S&amp;S'!$E$24)+SUM(O.2!AM$245,O.2!AM$256)*IF(O.2!$C$38="Depreciation",(1+'S&amp;S'!$E$24),1)-SUM(O.2!AM$246,O.2!AM$257)*(1+'S&amp;S'!$E$26)+AM$247*(1+'S&amp;S'!$E$28)</f>
        <v>0</v>
      </c>
      <c r="AN298" s="66">
        <f>-SUM(O.2!AN$244,O.2!AN$255)*(1+'S&amp;S'!$E$24)+SUM(O.2!AN$245,O.2!AN$256)*IF(O.2!$C$38="Depreciation",(1+'S&amp;S'!$E$24),1)-SUM(O.2!AN$246,O.2!AN$257)*(1+'S&amp;S'!$E$26)+AN$247*(1+'S&amp;S'!$E$28)</f>
        <v>0</v>
      </c>
      <c r="AO298" s="66">
        <f>-SUM(O.2!AO$244,O.2!AO$255)*(1+'S&amp;S'!$E$24)+SUM(O.2!AO$245,O.2!AO$256)*IF(O.2!$C$38="Depreciation",(1+'S&amp;S'!$E$24),1)-SUM(O.2!AO$246,O.2!AO$257)*(1+'S&amp;S'!$E$26)+AO$247*(1+'S&amp;S'!$E$28)</f>
        <v>0</v>
      </c>
      <c r="AP298" s="66">
        <f>-SUM(O.2!AP$244,O.2!AP$255)*(1+'S&amp;S'!$E$24)+SUM(O.2!AP$245,O.2!AP$256)*IF(O.2!$C$38="Depreciation",(1+'S&amp;S'!$E$24),1)-SUM(O.2!AP$246,O.2!AP$257)*(1+'S&amp;S'!$E$26)+AP$247*(1+'S&amp;S'!$E$28)</f>
        <v>0</v>
      </c>
      <c r="AQ298" s="66">
        <f>-SUM(O.2!AQ$244,O.2!AQ$255)*(1+'S&amp;S'!$E$24)+SUM(O.2!AQ$245,O.2!AQ$256)*IF(O.2!$C$38="Depreciation",(1+'S&amp;S'!$E$24),1)-SUM(O.2!AQ$246,O.2!AQ$257)*(1+'S&amp;S'!$E$26)+AQ$247*(1+'S&amp;S'!$E$28)</f>
        <v>0</v>
      </c>
      <c r="AR298" s="66">
        <f>-SUM(O.2!AR$244,O.2!AR$255)*(1+'S&amp;S'!$E$24)+SUM(O.2!AR$245,O.2!AR$256)*IF(O.2!$C$38="Depreciation",(1+'S&amp;S'!$E$24),1)-SUM(O.2!AR$246,O.2!AR$257)*(1+'S&amp;S'!$E$26)+AR$247*(1+'S&amp;S'!$E$28)</f>
        <v>0</v>
      </c>
      <c r="AS298" s="66">
        <f>-SUM(O.2!AS$244,O.2!AS$255)*(1+'S&amp;S'!$E$24)+SUM(O.2!AS$245,O.2!AS$256)*IF(O.2!$C$38="Depreciation",(1+'S&amp;S'!$E$24),1)-SUM(O.2!AS$246,O.2!AS$257)*(1+'S&amp;S'!$E$26)+AS$247*(1+'S&amp;S'!$E$28)</f>
        <v>0</v>
      </c>
      <c r="AT298" s="66">
        <f>-SUM(O.2!AT$244,O.2!AT$255)*(1+'S&amp;S'!$E$24)+SUM(O.2!AT$245,O.2!AT$256)*IF(O.2!$C$38="Depreciation",(1+'S&amp;S'!$E$24),1)-SUM(O.2!AT$246,O.2!AT$257)*(1+'S&amp;S'!$E$26)+AT$247*(1+'S&amp;S'!$E$28)</f>
        <v>0</v>
      </c>
      <c r="AU298" s="66">
        <f>-SUM(O.2!AU$244,O.2!AU$255)*(1+'S&amp;S'!$E$24)+SUM(O.2!AU$245,O.2!AU$256)*IF(O.2!$C$38="Depreciation",(1+'S&amp;S'!$E$24),1)-SUM(O.2!AU$246,O.2!AU$257)*(1+'S&amp;S'!$E$26)+AU$247*(1+'S&amp;S'!$E$28)</f>
        <v>0</v>
      </c>
      <c r="AV298" s="66">
        <f>-SUM(O.2!AV$244,O.2!AV$255)*(1+'S&amp;S'!$E$24)+SUM(O.2!AV$245,O.2!AV$256)*IF(O.2!$C$38="Depreciation",(1+'S&amp;S'!$E$24),1)-SUM(O.2!AV$246,O.2!AV$257)*(1+'S&amp;S'!$E$26)+AV$247*(1+'S&amp;S'!$E$28)</f>
        <v>0</v>
      </c>
      <c r="AW298" s="66">
        <f>-SUM(O.2!AW$244,O.2!AW$255)*(1+'S&amp;S'!$E$24)+SUM(O.2!AW$245,O.2!AW$256)*IF(O.2!$C$38="Depreciation",(1+'S&amp;S'!$E$24),1)-SUM(O.2!AW$246,O.2!AW$257)*(1+'S&amp;S'!$E$26)+AW$247*(1+'S&amp;S'!$E$28)</f>
        <v>0</v>
      </c>
      <c r="AX298" s="66">
        <f>-SUM(O.2!AX$244,O.2!AX$255)*(1+'S&amp;S'!$E$24)+SUM(O.2!AX$245,O.2!AX$256)*IF(O.2!$C$38="Depreciation",(1+'S&amp;S'!$E$24),1)-SUM(O.2!AX$246,O.2!AX$257)*(1+'S&amp;S'!$E$26)+AX$247*(1+'S&amp;S'!$E$28)</f>
        <v>0</v>
      </c>
      <c r="AY298" s="66">
        <f>-SUM(O.2!AY$244,O.2!AY$255)*(1+'S&amp;S'!$E$24)+SUM(O.2!AY$245,O.2!AY$256)*IF(O.2!$C$38="Depreciation",(1+'S&amp;S'!$E$24),1)-SUM(O.2!AY$246,O.2!AY$257)*(1+'S&amp;S'!$E$26)+AY$247*(1+'S&amp;S'!$E$28)</f>
        <v>0</v>
      </c>
      <c r="AZ298" s="66">
        <f>-SUM(O.2!AZ$244,O.2!AZ$255)*(1+'S&amp;S'!$E$24)+SUM(O.2!AZ$245,O.2!AZ$256)*IF(O.2!$C$38="Depreciation",(1+'S&amp;S'!$E$24),1)-SUM(O.2!AZ$246,O.2!AZ$257)*(1+'S&amp;S'!$E$26)+AZ$247*(1+'S&amp;S'!$E$28)</f>
        <v>0</v>
      </c>
      <c r="BA298" s="66">
        <f>-SUM(O.2!BA$244,O.2!BA$255)*(1+'S&amp;S'!$E$24)+SUM(O.2!BA$245,O.2!BA$256)*IF(O.2!$C$38="Depreciation",(1+'S&amp;S'!$E$24),1)-SUM(O.2!BA$246,O.2!BA$257)*(1+'S&amp;S'!$E$26)+BA$247*(1+'S&amp;S'!$E$28)</f>
        <v>0</v>
      </c>
      <c r="BB298" s="66">
        <f>-SUM(O.2!BB$244,O.2!BB$255)*(1+'S&amp;S'!$E$24)+SUM(O.2!BB$245,O.2!BB$256)*IF(O.2!$C$38="Depreciation",(1+'S&amp;S'!$E$24),1)-SUM(O.2!BB$246,O.2!BB$257)*(1+'S&amp;S'!$E$26)+BB$247*(1+'S&amp;S'!$E$28)</f>
        <v>0</v>
      </c>
      <c r="BC298" s="66">
        <f>-SUM(O.2!BC$244,O.2!BC$255)*(1+'S&amp;S'!$E$24)+SUM(O.2!BC$245,O.2!BC$256)*IF(O.2!$C$38="Depreciation",(1+'S&amp;S'!$E$24),1)-SUM(O.2!BC$246,O.2!BC$257)*(1+'S&amp;S'!$E$26)+BC$247*(1+'S&amp;S'!$E$28)</f>
        <v>0</v>
      </c>
      <c r="BD298" s="66">
        <f>-SUM(O.2!BD$244,O.2!BD$255)*(1+'S&amp;S'!$E$24)+SUM(O.2!BD$245,O.2!BD$256)*IF(O.2!$C$38="Depreciation",(1+'S&amp;S'!$E$24),1)-SUM(O.2!BD$246,O.2!BD$257)*(1+'S&amp;S'!$E$26)+BD$247*(1+'S&amp;S'!$E$28)</f>
        <v>0</v>
      </c>
      <c r="BE298" s="66">
        <f>-SUM(O.2!BE$244,O.2!BE$255)*(1+'S&amp;S'!$E$24)+SUM(O.2!BE$245,O.2!BE$256)*IF(O.2!$C$38="Depreciation",(1+'S&amp;S'!$E$24),1)-SUM(O.2!BE$246,O.2!BE$257)*(1+'S&amp;S'!$E$26)+BE$247*(1+'S&amp;S'!$E$28)</f>
        <v>0</v>
      </c>
      <c r="BF298" s="66">
        <f>-SUM(O.2!BF$244,O.2!BF$255)*(1+'S&amp;S'!$E$24)+SUM(O.2!BF$245,O.2!BF$256)*IF(O.2!$C$38="Depreciation",(1+'S&amp;S'!$E$24),1)-SUM(O.2!BF$246,O.2!BF$257)*(1+'S&amp;S'!$E$26)+BF$247*(1+'S&amp;S'!$E$28)</f>
        <v>0</v>
      </c>
      <c r="BG298" s="66">
        <f>-SUM(O.2!BG$244,O.2!BG$255)*(1+'S&amp;S'!$E$24)+SUM(O.2!BG$245,O.2!BG$256)*IF(O.2!$C$38="Depreciation",(1+'S&amp;S'!$E$24),1)-SUM(O.2!BG$246,O.2!BG$257)*(1+'S&amp;S'!$E$26)+BG$247*(1+'S&amp;S'!$E$28)</f>
        <v>0</v>
      </c>
      <c r="BH298" s="66">
        <f>-SUM(O.2!BH$244,O.2!BH$255)*(1+'S&amp;S'!$E$24)+SUM(O.2!BH$245,O.2!BH$256)*IF(O.2!$C$38="Depreciation",(1+'S&amp;S'!$E$24),1)-SUM(O.2!BH$246,O.2!BH$257)*(1+'S&amp;S'!$E$26)+BH$247*(1+'S&amp;S'!$E$28)</f>
        <v>0</v>
      </c>
      <c r="BI298" s="66">
        <f>-SUM(O.2!BI$244,O.2!BI$255)*(1+'S&amp;S'!$E$24)+SUM(O.2!BI$245,O.2!BI$256)*IF(O.2!$C$38="Depreciation",(1+'S&amp;S'!$E$24),1)-SUM(O.2!BI$246,O.2!BI$257)*(1+'S&amp;S'!$E$26)+BI$247*(1+'S&amp;S'!$E$28)</f>
        <v>0</v>
      </c>
      <c r="BJ298" s="66">
        <f>-SUM(O.2!BJ$244,O.2!BJ$255)*(1+'S&amp;S'!$E$24)+SUM(O.2!BJ$245,O.2!BJ$256)*IF(O.2!$C$38="Depreciation",(1+'S&amp;S'!$E$24),1)-SUM(O.2!BJ$246,O.2!BJ$257)*(1+'S&amp;S'!$E$26)+BJ$247*(1+'S&amp;S'!$E$28)</f>
        <v>0</v>
      </c>
      <c r="BK298" s="66">
        <f>-SUM(O.2!BK$244,O.2!BK$255)*(1+'S&amp;S'!$E$24)+SUM(O.2!BK$245,O.2!BK$256)*IF(O.2!$C$38="Depreciation",(1+'S&amp;S'!$E$24),1)-SUM(O.2!BK$246,O.2!BK$257)*(1+'S&amp;S'!$E$26)+BK$247*(1+'S&amp;S'!$E$28)</f>
        <v>0</v>
      </c>
      <c r="BL298" s="66">
        <f>-SUM(O.2!BL$244,O.2!BL$255)*(1+'S&amp;S'!$E$24)+SUM(O.2!BL$245,O.2!BL$256)*IF(O.2!$C$38="Depreciation",(1+'S&amp;S'!$E$24),1)-SUM(O.2!BL$246,O.2!BL$257)*(1+'S&amp;S'!$E$26)+BL$247*(1+'S&amp;S'!$E$28)</f>
        <v>0</v>
      </c>
      <c r="BM298" s="66">
        <f>-SUM(O.2!BM$244,O.2!BM$255)*(1+'S&amp;S'!$E$24)+SUM(O.2!BM$245,O.2!BM$256)*IF(O.2!$C$38="Depreciation",(1+'S&amp;S'!$E$24),1)-SUM(O.2!BM$246,O.2!BM$257)*(1+'S&amp;S'!$E$26)+BM$247*(1+'S&amp;S'!$E$28)</f>
        <v>0</v>
      </c>
      <c r="BN298" s="66">
        <f>-SUM(O.2!BN$244,O.2!BN$255)*(1+'S&amp;S'!$E$24)+SUM(O.2!BN$245,O.2!BN$256)*IF(O.2!$C$38="Depreciation",(1+'S&amp;S'!$E$24),1)-SUM(O.2!BN$246,O.2!BN$257)*(1+'S&amp;S'!$E$26)+BN$247*(1+'S&amp;S'!$E$28)</f>
        <v>0</v>
      </c>
      <c r="BO298" s="66">
        <f>-SUM(O.2!BO$244,O.2!BO$255)*(1+'S&amp;S'!$E$24)+SUM(O.2!BO$245,O.2!BO$256)*IF(O.2!$C$38="Depreciation",(1+'S&amp;S'!$E$24),1)-SUM(O.2!BO$246,O.2!BO$257)*(1+'S&amp;S'!$E$26)+BO$247*(1+'S&amp;S'!$E$28)</f>
        <v>0</v>
      </c>
      <c r="BP298" s="66">
        <f>-SUM(O.2!BP$244,O.2!BP$255)*(1+'S&amp;S'!$E$24)+SUM(O.2!BP$245,O.2!BP$256)*IF(O.2!$C$38="Depreciation",(1+'S&amp;S'!$E$24),1)-SUM(O.2!BP$246,O.2!BP$257)*(1+'S&amp;S'!$E$26)+BP$247*(1+'S&amp;S'!$E$28)</f>
        <v>0</v>
      </c>
      <c r="BQ298" s="66">
        <f>-SUM(O.2!BQ$244,O.2!BQ$255)*(1+'S&amp;S'!$E$24)+SUM(O.2!BQ$245,O.2!BQ$256)*IF(O.2!$C$38="Depreciation",(1+'S&amp;S'!$E$24),1)-SUM(O.2!BQ$246,O.2!BQ$257)*(1+'S&amp;S'!$E$26)+BQ$247*(1+'S&amp;S'!$E$28)</f>
        <v>0</v>
      </c>
      <c r="BR298" s="66">
        <f>-SUM(O.2!BR$244,O.2!BR$255)*(1+'S&amp;S'!$E$24)+SUM(O.2!BR$245,O.2!BR$256)*IF(O.2!$C$38="Depreciation",(1+'S&amp;S'!$E$24),1)-SUM(O.2!BR$246,O.2!BR$257)*(1+'S&amp;S'!$E$26)+BR$247*(1+'S&amp;S'!$E$28)</f>
        <v>0</v>
      </c>
      <c r="BS298" s="66">
        <f>-SUM(O.2!BS$244,O.2!BS$255)*(1+'S&amp;S'!$E$24)+SUM(O.2!BS$245,O.2!BS$256)*IF(O.2!$C$38="Depreciation",(1+'S&amp;S'!$E$24),1)-SUM(O.2!BS$246,O.2!BS$257)*(1+'S&amp;S'!$E$26)+BS$247*(1+'S&amp;S'!$E$28)</f>
        <v>0</v>
      </c>
      <c r="BT298" s="66">
        <f>-SUM(O.2!BT$244,O.2!BT$255)*(1+'S&amp;S'!$E$24)+SUM(O.2!BT$245,O.2!BT$256)*IF(O.2!$C$38="Depreciation",(1+'S&amp;S'!$E$24),1)-SUM(O.2!BT$246,O.2!BT$257)*(1+'S&amp;S'!$E$26)+BT$247*(1+'S&amp;S'!$E$28)</f>
        <v>0</v>
      </c>
      <c r="BU298" s="66">
        <f>-SUM(O.2!BU$244,O.2!BU$255)*(1+'S&amp;S'!$E$24)+SUM(O.2!BU$245,O.2!BU$256)*IF(O.2!$C$38="Depreciation",(1+'S&amp;S'!$E$24),1)-SUM(O.2!BU$246,O.2!BU$257)*(1+'S&amp;S'!$E$26)+BU$247*(1+'S&amp;S'!$E$28)</f>
        <v>0</v>
      </c>
      <c r="BV298" s="66">
        <f>-SUM(O.2!BV$244,O.2!BV$255)*(1+'S&amp;S'!$E$24)+SUM(O.2!BV$245,O.2!BV$256)*IF(O.2!$C$38="Depreciation",(1+'S&amp;S'!$E$24),1)-SUM(O.2!BV$246,O.2!BV$257)*(1+'S&amp;S'!$E$26)+BV$247*(1+'S&amp;S'!$E$28)</f>
        <v>0</v>
      </c>
      <c r="BW298" s="66">
        <f>-SUM(O.2!BW$244,O.2!BW$255)*(1+'S&amp;S'!$E$24)+SUM(O.2!BW$245,O.2!BW$256)*IF(O.2!$C$38="Depreciation",(1+'S&amp;S'!$E$24),1)-SUM(O.2!BW$246,O.2!BW$257)*(1+'S&amp;S'!$E$26)+BW$247*(1+'S&amp;S'!$E$28)</f>
        <v>0</v>
      </c>
      <c r="BX298" s="66">
        <f>-SUM(O.2!BX$244,O.2!BX$255)*(1+'S&amp;S'!$E$24)+SUM(O.2!BX$245,O.2!BX$256)*IF(O.2!$C$38="Depreciation",(1+'S&amp;S'!$E$24),1)-SUM(O.2!BX$246,O.2!BX$257)*(1+'S&amp;S'!$E$26)+BX$247*(1+'S&amp;S'!$E$28)</f>
        <v>0</v>
      </c>
      <c r="BY298" s="66">
        <f>-SUM(O.2!BY$244,O.2!BY$255)*(1+'S&amp;S'!$E$24)+SUM(O.2!BY$245,O.2!BY$256)*IF(O.2!$C$38="Depreciation",(1+'S&amp;S'!$E$24),1)-SUM(O.2!BY$246,O.2!BY$257)*(1+'S&amp;S'!$E$26)+BY$247*(1+'S&amp;S'!$E$28)</f>
        <v>0</v>
      </c>
      <c r="BZ298" s="66">
        <f>-SUM(O.2!BZ$244,O.2!BZ$255)*(1+'S&amp;S'!$E$24)+SUM(O.2!BZ$245,O.2!BZ$256)*IF(O.2!$C$38="Depreciation",(1+'S&amp;S'!$E$24),1)-SUM(O.2!BZ$246,O.2!BZ$257)*(1+'S&amp;S'!$E$26)+BZ$247*(1+'S&amp;S'!$E$28)</f>
        <v>0</v>
      </c>
      <c r="CA298" s="66">
        <f>-SUM(O.2!CA$244,O.2!CA$255)*(1+'S&amp;S'!$E$24)+SUM(O.2!CA$245,O.2!CA$256)*IF(O.2!$C$38="Depreciation",(1+'S&amp;S'!$E$24),1)-SUM(O.2!CA$246,O.2!CA$257)*(1+'S&amp;S'!$E$26)+CA$247*(1+'S&amp;S'!$E$28)</f>
        <v>0</v>
      </c>
      <c r="CB298" s="66">
        <f>-SUM(O.2!CB$244,O.2!CB$255)*(1+'S&amp;S'!$E$24)+SUM(O.2!CB$245,O.2!CB$256)*IF(O.2!$C$38="Depreciation",(1+'S&amp;S'!$E$24),1)-SUM(O.2!CB$246,O.2!CB$257)*(1+'S&amp;S'!$E$26)+CB$247*(1+'S&amp;S'!$E$28)</f>
        <v>0</v>
      </c>
      <c r="CC298" s="66">
        <f>-SUM(O.2!CC$244,O.2!CC$255)*(1+'S&amp;S'!$E$24)+SUM(O.2!CC$245,O.2!CC$256)*IF(O.2!$C$38="Depreciation",(1+'S&amp;S'!$E$24),1)-SUM(O.2!CC$246,O.2!CC$257)*(1+'S&amp;S'!$E$26)+CC$247*(1+'S&amp;S'!$E$28)</f>
        <v>0</v>
      </c>
      <c r="CD298" s="66">
        <f>-SUM(O.2!CD$244,O.2!CD$255)*(1+'S&amp;S'!$E$24)+SUM(O.2!CD$245,O.2!CD$256)*IF(O.2!$C$38="Depreciation",(1+'S&amp;S'!$E$24),1)-SUM(O.2!CD$246,O.2!CD$257)*(1+'S&amp;S'!$E$26)+CD$247*(1+'S&amp;S'!$E$28)</f>
        <v>0</v>
      </c>
      <c r="CE298" s="66">
        <f>-SUM(O.2!CE$244,O.2!CE$255)*(1+'S&amp;S'!$E$24)+SUM(O.2!CE$245,O.2!CE$256)*IF(O.2!$C$38="Depreciation",(1+'S&amp;S'!$E$24),1)-SUM(O.2!CE$246,O.2!CE$257)*(1+'S&amp;S'!$E$26)+CE$247*(1+'S&amp;S'!$E$28)</f>
        <v>0</v>
      </c>
      <c r="CF298" s="66">
        <f>-SUM(O.2!CF$244,O.2!CF$255)*(1+'S&amp;S'!$E$24)+SUM(O.2!CF$245,O.2!CF$256)*IF(O.2!$C$38="Depreciation",(1+'S&amp;S'!$E$24),1)-SUM(O.2!CF$246,O.2!CF$257)*(1+'S&amp;S'!$E$26)+CF$247*(1+'S&amp;S'!$E$28)</f>
        <v>0</v>
      </c>
      <c r="CG298" s="66">
        <f>-SUM(O.2!CG$244,O.2!CG$255)*(1+'S&amp;S'!$E$24)+SUM(O.2!CG$245,O.2!CG$256)*IF(O.2!$C$38="Depreciation",(1+'S&amp;S'!$E$24),1)-SUM(O.2!CG$246,O.2!CG$257)*(1+'S&amp;S'!$E$26)+CG$247*(1+'S&amp;S'!$E$28)</f>
        <v>0</v>
      </c>
      <c r="CH298" s="66">
        <f>-SUM(O.2!CH$244,O.2!CH$255)*(1+'S&amp;S'!$E$24)+SUM(O.2!CH$245,O.2!CH$256)*IF(O.2!$C$38="Depreciation",(1+'S&amp;S'!$E$24),1)-SUM(O.2!CH$246,O.2!CH$257)*(1+'S&amp;S'!$E$26)+CH$247*(1+'S&amp;S'!$E$28)</f>
        <v>0</v>
      </c>
      <c r="CI298" s="66">
        <f>-SUM(O.2!CI$244,O.2!CI$255)*(1+'S&amp;S'!$E$24)+SUM(O.2!CI$245,O.2!CI$256)*IF(O.2!$C$38="Depreciation",(1+'S&amp;S'!$E$24),1)-SUM(O.2!CI$246,O.2!CI$257)*(1+'S&amp;S'!$E$26)+CI$247*(1+'S&amp;S'!$E$28)</f>
        <v>0</v>
      </c>
      <c r="CJ298" s="66">
        <f>-SUM(O.2!CJ$244,O.2!CJ$255)*(1+'S&amp;S'!$E$24)+SUM(O.2!CJ$245,O.2!CJ$256)*IF(O.2!$C$38="Depreciation",(1+'S&amp;S'!$E$24),1)-SUM(O.2!CJ$246,O.2!CJ$257)*(1+'S&amp;S'!$E$26)+CJ$247*(1+'S&amp;S'!$E$28)</f>
        <v>0</v>
      </c>
      <c r="CK298" s="66">
        <f>-SUM(O.2!CK$244,O.2!CK$255)*(1+'S&amp;S'!$E$24)+SUM(O.2!CK$245,O.2!CK$256)*IF(O.2!$C$38="Depreciation",(1+'S&amp;S'!$E$24),1)-SUM(O.2!CK$246,O.2!CK$257)*(1+'S&amp;S'!$E$26)+CK$247*(1+'S&amp;S'!$E$28)</f>
        <v>0</v>
      </c>
      <c r="CL298" s="66">
        <f>-SUM(O.2!CL$244,O.2!CL$255)*(1+'S&amp;S'!$E$24)+SUM(O.2!CL$245,O.2!CL$256)*IF(O.2!$C$38="Depreciation",(1+'S&amp;S'!$E$24),1)-SUM(O.2!CL$246,O.2!CL$257)*(1+'S&amp;S'!$E$26)+CL$247*(1+'S&amp;S'!$E$28)</f>
        <v>0</v>
      </c>
      <c r="CM298" s="66">
        <f>-SUM(O.2!CM$244,O.2!CM$255)*(1+'S&amp;S'!$E$24)+SUM(O.2!CM$245,O.2!CM$256)*IF(O.2!$C$38="Depreciation",(1+'S&amp;S'!$E$24),1)-SUM(O.2!CM$246,O.2!CM$257)*(1+'S&amp;S'!$E$26)+CM$247*(1+'S&amp;S'!$E$28)</f>
        <v>0</v>
      </c>
      <c r="CN298" s="66">
        <f>-SUM(O.2!CN$244,O.2!CN$255)*(1+'S&amp;S'!$E$24)+SUM(O.2!CN$245,O.2!CN$256)*IF(O.2!$C$38="Depreciation",(1+'S&amp;S'!$E$24),1)-SUM(O.2!CN$246,O.2!CN$257)*(1+'S&amp;S'!$E$26)+CN$247*(1+'S&amp;S'!$E$28)</f>
        <v>0</v>
      </c>
      <c r="CO298" s="66">
        <f>-SUM(O.2!CO$244,O.2!CO$255)*(1+'S&amp;S'!$E$24)+SUM(O.2!CO$245,O.2!CO$256)*IF(O.2!$C$38="Depreciation",(1+'S&amp;S'!$E$24),1)-SUM(O.2!CO$246,O.2!CO$257)*(1+'S&amp;S'!$E$26)+CO$247*(1+'S&amp;S'!$E$28)</f>
        <v>0</v>
      </c>
      <c r="CP298" s="66">
        <f>-SUM(O.2!CP$244,O.2!CP$255)*(1+'S&amp;S'!$E$24)+SUM(O.2!CP$245,O.2!CP$256)*IF(O.2!$C$38="Depreciation",(1+'S&amp;S'!$E$24),1)-SUM(O.2!CP$246,O.2!CP$257)*(1+'S&amp;S'!$E$26)+CP$247*(1+'S&amp;S'!$E$28)</f>
        <v>0</v>
      </c>
      <c r="CQ298" s="66">
        <f>-SUM(O.2!CQ$244,O.2!CQ$255)*(1+'S&amp;S'!$E$24)+SUM(O.2!CQ$245,O.2!CQ$256)*IF(O.2!$C$38="Depreciation",(1+'S&amp;S'!$E$24),1)-SUM(O.2!CQ$246,O.2!CQ$257)*(1+'S&amp;S'!$E$26)+CQ$247*(1+'S&amp;S'!$E$28)</f>
        <v>0</v>
      </c>
      <c r="CR298" s="66">
        <f>-SUM(O.2!CR$244,O.2!CR$255)*(1+'S&amp;S'!$E$24)+SUM(O.2!CR$245,O.2!CR$256)*IF(O.2!$C$38="Depreciation",(1+'S&amp;S'!$E$24),1)-SUM(O.2!CR$246,O.2!CR$257)*(1+'S&amp;S'!$E$26)+CR$247*(1+'S&amp;S'!$E$28)</f>
        <v>0</v>
      </c>
      <c r="CS298" s="66">
        <f>-SUM(O.2!CS$244,O.2!CS$255)*(1+'S&amp;S'!$E$24)+SUM(O.2!CS$245,O.2!CS$256)*IF(O.2!$C$38="Depreciation",(1+'S&amp;S'!$E$24),1)-SUM(O.2!CS$246,O.2!CS$257)*(1+'S&amp;S'!$E$26)+CS$247*(1+'S&amp;S'!$E$28)</f>
        <v>0</v>
      </c>
    </row>
    <row r="299" spans="3:97" hidden="1" x14ac:dyDescent="0.35">
      <c r="C299" s="94" t="s">
        <v>161</v>
      </c>
      <c r="E299" s="505">
        <f>G299+NPV(G.Asm!$F$76,H299:INDEX(H299:CS299,RP))</f>
        <v>0</v>
      </c>
      <c r="F299" s="505">
        <f>SUMIF($G$4:$CS$4,"&lt;="&amp;RP,G299:CS299)</f>
        <v>0</v>
      </c>
      <c r="G299" s="66">
        <f>-SUM(O.2!G$244,O.2!G$255)*(1+'S&amp;S'!$G$24)+SUM(O.2!G$245,O.2!G$256)*IF(O.2!$C$38="Depreciation",(1+'S&amp;S'!$G$24),1)-SUM(O.2!G$246,O.2!G$257)*(1+'S&amp;S'!$G$26)+G$247*(1+'S&amp;S'!$G$28)</f>
        <v>0</v>
      </c>
      <c r="H299" s="66">
        <f>-SUM(O.2!H$244,O.2!H$255)*(1+'S&amp;S'!$G$24)+SUM(O.2!H$245,O.2!H$256)*IF(O.2!$C$38="Depreciation",(1+'S&amp;S'!$G$24),1)-SUM(O.2!H$246,O.2!H$257)*(1+'S&amp;S'!$G$26)+H$247*(1+'S&amp;S'!$G$28)</f>
        <v>0</v>
      </c>
      <c r="I299" s="66">
        <f>-SUM(O.2!I$244,O.2!I$255)*(1+'S&amp;S'!$G$24)+SUM(O.2!I$245,O.2!I$256)*IF(O.2!$C$38="Depreciation",(1+'S&amp;S'!$G$24),1)-SUM(O.2!I$246,O.2!I$257)*(1+'S&amp;S'!$G$26)+I$247*(1+'S&amp;S'!$G$28)</f>
        <v>0</v>
      </c>
      <c r="J299" s="66">
        <f>-SUM(O.2!J$244,O.2!J$255)*(1+'S&amp;S'!$G$24)+SUM(O.2!J$245,O.2!J$256)*IF(O.2!$C$38="Depreciation",(1+'S&amp;S'!$G$24),1)-SUM(O.2!J$246,O.2!J$257)*(1+'S&amp;S'!$G$26)+J$247*(1+'S&amp;S'!$G$28)</f>
        <v>0</v>
      </c>
      <c r="K299" s="66">
        <f>-SUM(O.2!K$244,O.2!K$255)*(1+'S&amp;S'!$G$24)+SUM(O.2!K$245,O.2!K$256)*IF(O.2!$C$38="Depreciation",(1+'S&amp;S'!$G$24),1)-SUM(O.2!K$246,O.2!K$257)*(1+'S&amp;S'!$G$26)+K$247*(1+'S&amp;S'!$G$28)</f>
        <v>0</v>
      </c>
      <c r="L299" s="66">
        <f>-SUM(O.2!L$244,O.2!L$255)*(1+'S&amp;S'!$G$24)+SUM(O.2!L$245,O.2!L$256)*IF(O.2!$C$38="Depreciation",(1+'S&amp;S'!$G$24),1)-SUM(O.2!L$246,O.2!L$257)*(1+'S&amp;S'!$G$26)+L$247*(1+'S&amp;S'!$G$28)</f>
        <v>0</v>
      </c>
      <c r="M299" s="66">
        <f>-SUM(O.2!M$244,O.2!M$255)*(1+'S&amp;S'!$G$24)+SUM(O.2!M$245,O.2!M$256)*IF(O.2!$C$38="Depreciation",(1+'S&amp;S'!$G$24),1)-SUM(O.2!M$246,O.2!M$257)*(1+'S&amp;S'!$G$26)+M$247*(1+'S&amp;S'!$G$28)</f>
        <v>0</v>
      </c>
      <c r="N299" s="66">
        <f>-SUM(O.2!N$244,O.2!N$255)*(1+'S&amp;S'!$G$24)+SUM(O.2!N$245,O.2!N$256)*IF(O.2!$C$38="Depreciation",(1+'S&amp;S'!$G$24),1)-SUM(O.2!N$246,O.2!N$257)*(1+'S&amp;S'!$G$26)+N$247*(1+'S&amp;S'!$G$28)</f>
        <v>0</v>
      </c>
      <c r="O299" s="66">
        <f>-SUM(O.2!O$244,O.2!O$255)*(1+'S&amp;S'!$G$24)+SUM(O.2!O$245,O.2!O$256)*IF(O.2!$C$38="Depreciation",(1+'S&amp;S'!$G$24),1)-SUM(O.2!O$246,O.2!O$257)*(1+'S&amp;S'!$G$26)+O$247*(1+'S&amp;S'!$G$28)</f>
        <v>0</v>
      </c>
      <c r="P299" s="66">
        <f>-SUM(O.2!P$244,O.2!P$255)*(1+'S&amp;S'!$G$24)+SUM(O.2!P$245,O.2!P$256)*IF(O.2!$C$38="Depreciation",(1+'S&amp;S'!$G$24),1)-SUM(O.2!P$246,O.2!P$257)*(1+'S&amp;S'!$G$26)+P$247*(1+'S&amp;S'!$G$28)</f>
        <v>0</v>
      </c>
      <c r="Q299" s="66">
        <f>-SUM(O.2!Q$244,O.2!Q$255)*(1+'S&amp;S'!$G$24)+SUM(O.2!Q$245,O.2!Q$256)*IF(O.2!$C$38="Depreciation",(1+'S&amp;S'!$G$24),1)-SUM(O.2!Q$246,O.2!Q$257)*(1+'S&amp;S'!$G$26)+Q$247*(1+'S&amp;S'!$G$28)</f>
        <v>0</v>
      </c>
      <c r="R299" s="66">
        <f>-SUM(O.2!R$244,O.2!R$255)*(1+'S&amp;S'!$G$24)+SUM(O.2!R$245,O.2!R$256)*IF(O.2!$C$38="Depreciation",(1+'S&amp;S'!$G$24),1)-SUM(O.2!R$246,O.2!R$257)*(1+'S&amp;S'!$G$26)+R$247*(1+'S&amp;S'!$G$28)</f>
        <v>0</v>
      </c>
      <c r="S299" s="66">
        <f>-SUM(O.2!S$244,O.2!S$255)*(1+'S&amp;S'!$G$24)+SUM(O.2!S$245,O.2!S$256)*IF(O.2!$C$38="Depreciation",(1+'S&amp;S'!$G$24),1)-SUM(O.2!S$246,O.2!S$257)*(1+'S&amp;S'!$G$26)+S$247*(1+'S&amp;S'!$G$28)</f>
        <v>0</v>
      </c>
      <c r="T299" s="66">
        <f>-SUM(O.2!T$244,O.2!T$255)*(1+'S&amp;S'!$G$24)+SUM(O.2!T$245,O.2!T$256)*IF(O.2!$C$38="Depreciation",(1+'S&amp;S'!$G$24),1)-SUM(O.2!T$246,O.2!T$257)*(1+'S&amp;S'!$G$26)+T$247*(1+'S&amp;S'!$G$28)</f>
        <v>0</v>
      </c>
      <c r="U299" s="66">
        <f>-SUM(O.2!U$244,O.2!U$255)*(1+'S&amp;S'!$G$24)+SUM(O.2!U$245,O.2!U$256)*IF(O.2!$C$38="Depreciation",(1+'S&amp;S'!$G$24),1)-SUM(O.2!U$246,O.2!U$257)*(1+'S&amp;S'!$G$26)+U$247*(1+'S&amp;S'!$G$28)</f>
        <v>0</v>
      </c>
      <c r="V299" s="66">
        <f>-SUM(O.2!V$244,O.2!V$255)*(1+'S&amp;S'!$G$24)+SUM(O.2!V$245,O.2!V$256)*IF(O.2!$C$38="Depreciation",(1+'S&amp;S'!$G$24),1)-SUM(O.2!V$246,O.2!V$257)*(1+'S&amp;S'!$G$26)+V$247*(1+'S&amp;S'!$G$28)</f>
        <v>0</v>
      </c>
      <c r="W299" s="66">
        <f>-SUM(O.2!W$244,O.2!W$255)*(1+'S&amp;S'!$G$24)+SUM(O.2!W$245,O.2!W$256)*IF(O.2!$C$38="Depreciation",(1+'S&amp;S'!$G$24),1)-SUM(O.2!W$246,O.2!W$257)*(1+'S&amp;S'!$G$26)+W$247*(1+'S&amp;S'!$G$28)</f>
        <v>0</v>
      </c>
      <c r="X299" s="66">
        <f>-SUM(O.2!X$244,O.2!X$255)*(1+'S&amp;S'!$G$24)+SUM(O.2!X$245,O.2!X$256)*IF(O.2!$C$38="Depreciation",(1+'S&amp;S'!$G$24),1)-SUM(O.2!X$246,O.2!X$257)*(1+'S&amp;S'!$G$26)+X$247*(1+'S&amp;S'!$G$28)</f>
        <v>0</v>
      </c>
      <c r="Y299" s="66">
        <f>-SUM(O.2!Y$244,O.2!Y$255)*(1+'S&amp;S'!$G$24)+SUM(O.2!Y$245,O.2!Y$256)*IF(O.2!$C$38="Depreciation",(1+'S&amp;S'!$G$24),1)-SUM(O.2!Y$246,O.2!Y$257)*(1+'S&amp;S'!$G$26)+Y$247*(1+'S&amp;S'!$G$28)</f>
        <v>0</v>
      </c>
      <c r="Z299" s="66">
        <f>-SUM(O.2!Z$244,O.2!Z$255)*(1+'S&amp;S'!$G$24)+SUM(O.2!Z$245,O.2!Z$256)*IF(O.2!$C$38="Depreciation",(1+'S&amp;S'!$G$24),1)-SUM(O.2!Z$246,O.2!Z$257)*(1+'S&amp;S'!$G$26)+Z$247*(1+'S&amp;S'!$G$28)</f>
        <v>0</v>
      </c>
      <c r="AA299" s="66">
        <f>-SUM(O.2!AA$244,O.2!AA$255)*(1+'S&amp;S'!$G$24)+SUM(O.2!AA$245,O.2!AA$256)*IF(O.2!$C$38="Depreciation",(1+'S&amp;S'!$G$24),1)-SUM(O.2!AA$246,O.2!AA$257)*(1+'S&amp;S'!$G$26)+AA$247*(1+'S&amp;S'!$G$28)</f>
        <v>0</v>
      </c>
      <c r="AB299" s="66">
        <f>-SUM(O.2!AB$244,O.2!AB$255)*(1+'S&amp;S'!$G$24)+SUM(O.2!AB$245,O.2!AB$256)*IF(O.2!$C$38="Depreciation",(1+'S&amp;S'!$G$24),1)-SUM(O.2!AB$246,O.2!AB$257)*(1+'S&amp;S'!$G$26)+AB$247*(1+'S&amp;S'!$G$28)</f>
        <v>0</v>
      </c>
      <c r="AC299" s="66">
        <f>-SUM(O.2!AC$244,O.2!AC$255)*(1+'S&amp;S'!$G$24)+SUM(O.2!AC$245,O.2!AC$256)*IF(O.2!$C$38="Depreciation",(1+'S&amp;S'!$G$24),1)-SUM(O.2!AC$246,O.2!AC$257)*(1+'S&amp;S'!$G$26)+AC$247*(1+'S&amp;S'!$G$28)</f>
        <v>0</v>
      </c>
      <c r="AD299" s="66">
        <f>-SUM(O.2!AD$244,O.2!AD$255)*(1+'S&amp;S'!$G$24)+SUM(O.2!AD$245,O.2!AD$256)*IF(O.2!$C$38="Depreciation",(1+'S&amp;S'!$G$24),1)-SUM(O.2!AD$246,O.2!AD$257)*(1+'S&amp;S'!$G$26)+AD$247*(1+'S&amp;S'!$G$28)</f>
        <v>0</v>
      </c>
      <c r="AE299" s="66">
        <f>-SUM(O.2!AE$244,O.2!AE$255)*(1+'S&amp;S'!$G$24)+SUM(O.2!AE$245,O.2!AE$256)*IF(O.2!$C$38="Depreciation",(1+'S&amp;S'!$G$24),1)-SUM(O.2!AE$246,O.2!AE$257)*(1+'S&amp;S'!$G$26)+AE$247*(1+'S&amp;S'!$G$28)</f>
        <v>0</v>
      </c>
      <c r="AF299" s="66">
        <f>-SUM(O.2!AF$244,O.2!AF$255)*(1+'S&amp;S'!$G$24)+SUM(O.2!AF$245,O.2!AF$256)*IF(O.2!$C$38="Depreciation",(1+'S&amp;S'!$G$24),1)-SUM(O.2!AF$246,O.2!AF$257)*(1+'S&amp;S'!$G$26)+AF$247*(1+'S&amp;S'!$G$28)</f>
        <v>0</v>
      </c>
      <c r="AG299" s="66">
        <f>-SUM(O.2!AG$244,O.2!AG$255)*(1+'S&amp;S'!$G$24)+SUM(O.2!AG$245,O.2!AG$256)*IF(O.2!$C$38="Depreciation",(1+'S&amp;S'!$G$24),1)-SUM(O.2!AG$246,O.2!AG$257)*(1+'S&amp;S'!$G$26)+AG$247*(1+'S&amp;S'!$G$28)</f>
        <v>0</v>
      </c>
      <c r="AH299" s="66">
        <f>-SUM(O.2!AH$244,O.2!AH$255)*(1+'S&amp;S'!$G$24)+SUM(O.2!AH$245,O.2!AH$256)*IF(O.2!$C$38="Depreciation",(1+'S&amp;S'!$G$24),1)-SUM(O.2!AH$246,O.2!AH$257)*(1+'S&amp;S'!$G$26)+AH$247*(1+'S&amp;S'!$G$28)</f>
        <v>0</v>
      </c>
      <c r="AI299" s="66">
        <f>-SUM(O.2!AI$244,O.2!AI$255)*(1+'S&amp;S'!$G$24)+SUM(O.2!AI$245,O.2!AI$256)*IF(O.2!$C$38="Depreciation",(1+'S&amp;S'!$G$24),1)-SUM(O.2!AI$246,O.2!AI$257)*(1+'S&amp;S'!$G$26)+AI$247*(1+'S&amp;S'!$G$28)</f>
        <v>0</v>
      </c>
      <c r="AJ299" s="66">
        <f>-SUM(O.2!AJ$244,O.2!AJ$255)*(1+'S&amp;S'!$G$24)+SUM(O.2!AJ$245,O.2!AJ$256)*IF(O.2!$C$38="Depreciation",(1+'S&amp;S'!$G$24),1)-SUM(O.2!AJ$246,O.2!AJ$257)*(1+'S&amp;S'!$G$26)+AJ$247*(1+'S&amp;S'!$G$28)</f>
        <v>0</v>
      </c>
      <c r="AK299" s="66">
        <f>-SUM(O.2!AK$244,O.2!AK$255)*(1+'S&amp;S'!$G$24)+SUM(O.2!AK$245,O.2!AK$256)*IF(O.2!$C$38="Depreciation",(1+'S&amp;S'!$G$24),1)-SUM(O.2!AK$246,O.2!AK$257)*(1+'S&amp;S'!$G$26)+AK$247*(1+'S&amp;S'!$G$28)</f>
        <v>0</v>
      </c>
      <c r="AL299" s="66">
        <f>-SUM(O.2!AL$244,O.2!AL$255)*(1+'S&amp;S'!$G$24)+SUM(O.2!AL$245,O.2!AL$256)*IF(O.2!$C$38="Depreciation",(1+'S&amp;S'!$G$24),1)-SUM(O.2!AL$246,O.2!AL$257)*(1+'S&amp;S'!$G$26)+AL$247*(1+'S&amp;S'!$G$28)</f>
        <v>0</v>
      </c>
      <c r="AM299" s="66">
        <f>-SUM(O.2!AM$244,O.2!AM$255)*(1+'S&amp;S'!$G$24)+SUM(O.2!AM$245,O.2!AM$256)*IF(O.2!$C$38="Depreciation",(1+'S&amp;S'!$G$24),1)-SUM(O.2!AM$246,O.2!AM$257)*(1+'S&amp;S'!$G$26)+AM$247*(1+'S&amp;S'!$G$28)</f>
        <v>0</v>
      </c>
      <c r="AN299" s="66">
        <f>-SUM(O.2!AN$244,O.2!AN$255)*(1+'S&amp;S'!$G$24)+SUM(O.2!AN$245,O.2!AN$256)*IF(O.2!$C$38="Depreciation",(1+'S&amp;S'!$G$24),1)-SUM(O.2!AN$246,O.2!AN$257)*(1+'S&amp;S'!$G$26)+AN$247*(1+'S&amp;S'!$G$28)</f>
        <v>0</v>
      </c>
      <c r="AO299" s="66">
        <f>-SUM(O.2!AO$244,O.2!AO$255)*(1+'S&amp;S'!$G$24)+SUM(O.2!AO$245,O.2!AO$256)*IF(O.2!$C$38="Depreciation",(1+'S&amp;S'!$G$24),1)-SUM(O.2!AO$246,O.2!AO$257)*(1+'S&amp;S'!$G$26)+AO$247*(1+'S&amp;S'!$G$28)</f>
        <v>0</v>
      </c>
      <c r="AP299" s="66">
        <f>-SUM(O.2!AP$244,O.2!AP$255)*(1+'S&amp;S'!$G$24)+SUM(O.2!AP$245,O.2!AP$256)*IF(O.2!$C$38="Depreciation",(1+'S&amp;S'!$G$24),1)-SUM(O.2!AP$246,O.2!AP$257)*(1+'S&amp;S'!$G$26)+AP$247*(1+'S&amp;S'!$G$28)</f>
        <v>0</v>
      </c>
      <c r="AQ299" s="66">
        <f>-SUM(O.2!AQ$244,O.2!AQ$255)*(1+'S&amp;S'!$G$24)+SUM(O.2!AQ$245,O.2!AQ$256)*IF(O.2!$C$38="Depreciation",(1+'S&amp;S'!$G$24),1)-SUM(O.2!AQ$246,O.2!AQ$257)*(1+'S&amp;S'!$G$26)+AQ$247*(1+'S&amp;S'!$G$28)</f>
        <v>0</v>
      </c>
      <c r="AR299" s="66">
        <f>-SUM(O.2!AR$244,O.2!AR$255)*(1+'S&amp;S'!$G$24)+SUM(O.2!AR$245,O.2!AR$256)*IF(O.2!$C$38="Depreciation",(1+'S&amp;S'!$G$24),1)-SUM(O.2!AR$246,O.2!AR$257)*(1+'S&amp;S'!$G$26)+AR$247*(1+'S&amp;S'!$G$28)</f>
        <v>0</v>
      </c>
      <c r="AS299" s="66">
        <f>-SUM(O.2!AS$244,O.2!AS$255)*(1+'S&amp;S'!$G$24)+SUM(O.2!AS$245,O.2!AS$256)*IF(O.2!$C$38="Depreciation",(1+'S&amp;S'!$G$24),1)-SUM(O.2!AS$246,O.2!AS$257)*(1+'S&amp;S'!$G$26)+AS$247*(1+'S&amp;S'!$G$28)</f>
        <v>0</v>
      </c>
      <c r="AT299" s="66">
        <f>-SUM(O.2!AT$244,O.2!AT$255)*(1+'S&amp;S'!$G$24)+SUM(O.2!AT$245,O.2!AT$256)*IF(O.2!$C$38="Depreciation",(1+'S&amp;S'!$G$24),1)-SUM(O.2!AT$246,O.2!AT$257)*(1+'S&amp;S'!$G$26)+AT$247*(1+'S&amp;S'!$G$28)</f>
        <v>0</v>
      </c>
      <c r="AU299" s="66">
        <f>-SUM(O.2!AU$244,O.2!AU$255)*(1+'S&amp;S'!$G$24)+SUM(O.2!AU$245,O.2!AU$256)*IF(O.2!$C$38="Depreciation",(1+'S&amp;S'!$G$24),1)-SUM(O.2!AU$246,O.2!AU$257)*(1+'S&amp;S'!$G$26)+AU$247*(1+'S&amp;S'!$G$28)</f>
        <v>0</v>
      </c>
      <c r="AV299" s="66">
        <f>-SUM(O.2!AV$244,O.2!AV$255)*(1+'S&amp;S'!$G$24)+SUM(O.2!AV$245,O.2!AV$256)*IF(O.2!$C$38="Depreciation",(1+'S&amp;S'!$G$24),1)-SUM(O.2!AV$246,O.2!AV$257)*(1+'S&amp;S'!$G$26)+AV$247*(1+'S&amp;S'!$G$28)</f>
        <v>0</v>
      </c>
      <c r="AW299" s="66">
        <f>-SUM(O.2!AW$244,O.2!AW$255)*(1+'S&amp;S'!$G$24)+SUM(O.2!AW$245,O.2!AW$256)*IF(O.2!$C$38="Depreciation",(1+'S&amp;S'!$G$24),1)-SUM(O.2!AW$246,O.2!AW$257)*(1+'S&amp;S'!$G$26)+AW$247*(1+'S&amp;S'!$G$28)</f>
        <v>0</v>
      </c>
      <c r="AX299" s="66">
        <f>-SUM(O.2!AX$244,O.2!AX$255)*(1+'S&amp;S'!$G$24)+SUM(O.2!AX$245,O.2!AX$256)*IF(O.2!$C$38="Depreciation",(1+'S&amp;S'!$G$24),1)-SUM(O.2!AX$246,O.2!AX$257)*(1+'S&amp;S'!$G$26)+AX$247*(1+'S&amp;S'!$G$28)</f>
        <v>0</v>
      </c>
      <c r="AY299" s="66">
        <f>-SUM(O.2!AY$244,O.2!AY$255)*(1+'S&amp;S'!$G$24)+SUM(O.2!AY$245,O.2!AY$256)*IF(O.2!$C$38="Depreciation",(1+'S&amp;S'!$G$24),1)-SUM(O.2!AY$246,O.2!AY$257)*(1+'S&amp;S'!$G$26)+AY$247*(1+'S&amp;S'!$G$28)</f>
        <v>0</v>
      </c>
      <c r="AZ299" s="66">
        <f>-SUM(O.2!AZ$244,O.2!AZ$255)*(1+'S&amp;S'!$G$24)+SUM(O.2!AZ$245,O.2!AZ$256)*IF(O.2!$C$38="Depreciation",(1+'S&amp;S'!$G$24),1)-SUM(O.2!AZ$246,O.2!AZ$257)*(1+'S&amp;S'!$G$26)+AZ$247*(1+'S&amp;S'!$G$28)</f>
        <v>0</v>
      </c>
      <c r="BA299" s="66">
        <f>-SUM(O.2!BA$244,O.2!BA$255)*(1+'S&amp;S'!$G$24)+SUM(O.2!BA$245,O.2!BA$256)*IF(O.2!$C$38="Depreciation",(1+'S&amp;S'!$G$24),1)-SUM(O.2!BA$246,O.2!BA$257)*(1+'S&amp;S'!$G$26)+BA$247*(1+'S&amp;S'!$G$28)</f>
        <v>0</v>
      </c>
      <c r="BB299" s="66">
        <f>-SUM(O.2!BB$244,O.2!BB$255)*(1+'S&amp;S'!$G$24)+SUM(O.2!BB$245,O.2!BB$256)*IF(O.2!$C$38="Depreciation",(1+'S&amp;S'!$G$24),1)-SUM(O.2!BB$246,O.2!BB$257)*(1+'S&amp;S'!$G$26)+BB$247*(1+'S&amp;S'!$G$28)</f>
        <v>0</v>
      </c>
      <c r="BC299" s="66">
        <f>-SUM(O.2!BC$244,O.2!BC$255)*(1+'S&amp;S'!$G$24)+SUM(O.2!BC$245,O.2!BC$256)*IF(O.2!$C$38="Depreciation",(1+'S&amp;S'!$G$24),1)-SUM(O.2!BC$246,O.2!BC$257)*(1+'S&amp;S'!$G$26)+BC$247*(1+'S&amp;S'!$G$28)</f>
        <v>0</v>
      </c>
      <c r="BD299" s="66">
        <f>-SUM(O.2!BD$244,O.2!BD$255)*(1+'S&amp;S'!$G$24)+SUM(O.2!BD$245,O.2!BD$256)*IF(O.2!$C$38="Depreciation",(1+'S&amp;S'!$G$24),1)-SUM(O.2!BD$246,O.2!BD$257)*(1+'S&amp;S'!$G$26)+BD$247*(1+'S&amp;S'!$G$28)</f>
        <v>0</v>
      </c>
      <c r="BE299" s="66">
        <f>-SUM(O.2!BE$244,O.2!BE$255)*(1+'S&amp;S'!$G$24)+SUM(O.2!BE$245,O.2!BE$256)*IF(O.2!$C$38="Depreciation",(1+'S&amp;S'!$G$24),1)-SUM(O.2!BE$246,O.2!BE$257)*(1+'S&amp;S'!$G$26)+BE$247*(1+'S&amp;S'!$G$28)</f>
        <v>0</v>
      </c>
      <c r="BF299" s="66">
        <f>-SUM(O.2!BF$244,O.2!BF$255)*(1+'S&amp;S'!$G$24)+SUM(O.2!BF$245,O.2!BF$256)*IF(O.2!$C$38="Depreciation",(1+'S&amp;S'!$G$24),1)-SUM(O.2!BF$246,O.2!BF$257)*(1+'S&amp;S'!$G$26)+BF$247*(1+'S&amp;S'!$G$28)</f>
        <v>0</v>
      </c>
      <c r="BG299" s="66">
        <f>-SUM(O.2!BG$244,O.2!BG$255)*(1+'S&amp;S'!$G$24)+SUM(O.2!BG$245,O.2!BG$256)*IF(O.2!$C$38="Depreciation",(1+'S&amp;S'!$G$24),1)-SUM(O.2!BG$246,O.2!BG$257)*(1+'S&amp;S'!$G$26)+BG$247*(1+'S&amp;S'!$G$28)</f>
        <v>0</v>
      </c>
      <c r="BH299" s="66">
        <f>-SUM(O.2!BH$244,O.2!BH$255)*(1+'S&amp;S'!$G$24)+SUM(O.2!BH$245,O.2!BH$256)*IF(O.2!$C$38="Depreciation",(1+'S&amp;S'!$G$24),1)-SUM(O.2!BH$246,O.2!BH$257)*(1+'S&amp;S'!$G$26)+BH$247*(1+'S&amp;S'!$G$28)</f>
        <v>0</v>
      </c>
      <c r="BI299" s="66">
        <f>-SUM(O.2!BI$244,O.2!BI$255)*(1+'S&amp;S'!$G$24)+SUM(O.2!BI$245,O.2!BI$256)*IF(O.2!$C$38="Depreciation",(1+'S&amp;S'!$G$24),1)-SUM(O.2!BI$246,O.2!BI$257)*(1+'S&amp;S'!$G$26)+BI$247*(1+'S&amp;S'!$G$28)</f>
        <v>0</v>
      </c>
      <c r="BJ299" s="66">
        <f>-SUM(O.2!BJ$244,O.2!BJ$255)*(1+'S&amp;S'!$G$24)+SUM(O.2!BJ$245,O.2!BJ$256)*IF(O.2!$C$38="Depreciation",(1+'S&amp;S'!$G$24),1)-SUM(O.2!BJ$246,O.2!BJ$257)*(1+'S&amp;S'!$G$26)+BJ$247*(1+'S&amp;S'!$G$28)</f>
        <v>0</v>
      </c>
      <c r="BK299" s="66">
        <f>-SUM(O.2!BK$244,O.2!BK$255)*(1+'S&amp;S'!$G$24)+SUM(O.2!BK$245,O.2!BK$256)*IF(O.2!$C$38="Depreciation",(1+'S&amp;S'!$G$24),1)-SUM(O.2!BK$246,O.2!BK$257)*(1+'S&amp;S'!$G$26)+BK$247*(1+'S&amp;S'!$G$28)</f>
        <v>0</v>
      </c>
      <c r="BL299" s="66">
        <f>-SUM(O.2!BL$244,O.2!BL$255)*(1+'S&amp;S'!$G$24)+SUM(O.2!BL$245,O.2!BL$256)*IF(O.2!$C$38="Depreciation",(1+'S&amp;S'!$G$24),1)-SUM(O.2!BL$246,O.2!BL$257)*(1+'S&amp;S'!$G$26)+BL$247*(1+'S&amp;S'!$G$28)</f>
        <v>0</v>
      </c>
      <c r="BM299" s="66">
        <f>-SUM(O.2!BM$244,O.2!BM$255)*(1+'S&amp;S'!$G$24)+SUM(O.2!BM$245,O.2!BM$256)*IF(O.2!$C$38="Depreciation",(1+'S&amp;S'!$G$24),1)-SUM(O.2!BM$246,O.2!BM$257)*(1+'S&amp;S'!$G$26)+BM$247*(1+'S&amp;S'!$G$28)</f>
        <v>0</v>
      </c>
      <c r="BN299" s="66">
        <f>-SUM(O.2!BN$244,O.2!BN$255)*(1+'S&amp;S'!$G$24)+SUM(O.2!BN$245,O.2!BN$256)*IF(O.2!$C$38="Depreciation",(1+'S&amp;S'!$G$24),1)-SUM(O.2!BN$246,O.2!BN$257)*(1+'S&amp;S'!$G$26)+BN$247*(1+'S&amp;S'!$G$28)</f>
        <v>0</v>
      </c>
      <c r="BO299" s="66">
        <f>-SUM(O.2!BO$244,O.2!BO$255)*(1+'S&amp;S'!$G$24)+SUM(O.2!BO$245,O.2!BO$256)*IF(O.2!$C$38="Depreciation",(1+'S&amp;S'!$G$24),1)-SUM(O.2!BO$246,O.2!BO$257)*(1+'S&amp;S'!$G$26)+BO$247*(1+'S&amp;S'!$G$28)</f>
        <v>0</v>
      </c>
      <c r="BP299" s="66">
        <f>-SUM(O.2!BP$244,O.2!BP$255)*(1+'S&amp;S'!$G$24)+SUM(O.2!BP$245,O.2!BP$256)*IF(O.2!$C$38="Depreciation",(1+'S&amp;S'!$G$24),1)-SUM(O.2!BP$246,O.2!BP$257)*(1+'S&amp;S'!$G$26)+BP$247*(1+'S&amp;S'!$G$28)</f>
        <v>0</v>
      </c>
      <c r="BQ299" s="66">
        <f>-SUM(O.2!BQ$244,O.2!BQ$255)*(1+'S&amp;S'!$G$24)+SUM(O.2!BQ$245,O.2!BQ$256)*IF(O.2!$C$38="Depreciation",(1+'S&amp;S'!$G$24),1)-SUM(O.2!BQ$246,O.2!BQ$257)*(1+'S&amp;S'!$G$26)+BQ$247*(1+'S&amp;S'!$G$28)</f>
        <v>0</v>
      </c>
      <c r="BR299" s="66">
        <f>-SUM(O.2!BR$244,O.2!BR$255)*(1+'S&amp;S'!$G$24)+SUM(O.2!BR$245,O.2!BR$256)*IF(O.2!$C$38="Depreciation",(1+'S&amp;S'!$G$24),1)-SUM(O.2!BR$246,O.2!BR$257)*(1+'S&amp;S'!$G$26)+BR$247*(1+'S&amp;S'!$G$28)</f>
        <v>0</v>
      </c>
      <c r="BS299" s="66">
        <f>-SUM(O.2!BS$244,O.2!BS$255)*(1+'S&amp;S'!$G$24)+SUM(O.2!BS$245,O.2!BS$256)*IF(O.2!$C$38="Depreciation",(1+'S&amp;S'!$G$24),1)-SUM(O.2!BS$246,O.2!BS$257)*(1+'S&amp;S'!$G$26)+BS$247*(1+'S&amp;S'!$G$28)</f>
        <v>0</v>
      </c>
      <c r="BT299" s="66">
        <f>-SUM(O.2!BT$244,O.2!BT$255)*(1+'S&amp;S'!$G$24)+SUM(O.2!BT$245,O.2!BT$256)*IF(O.2!$C$38="Depreciation",(1+'S&amp;S'!$G$24),1)-SUM(O.2!BT$246,O.2!BT$257)*(1+'S&amp;S'!$G$26)+BT$247*(1+'S&amp;S'!$G$28)</f>
        <v>0</v>
      </c>
      <c r="BU299" s="66">
        <f>-SUM(O.2!BU$244,O.2!BU$255)*(1+'S&amp;S'!$G$24)+SUM(O.2!BU$245,O.2!BU$256)*IF(O.2!$C$38="Depreciation",(1+'S&amp;S'!$G$24),1)-SUM(O.2!BU$246,O.2!BU$257)*(1+'S&amp;S'!$G$26)+BU$247*(1+'S&amp;S'!$G$28)</f>
        <v>0</v>
      </c>
      <c r="BV299" s="66">
        <f>-SUM(O.2!BV$244,O.2!BV$255)*(1+'S&amp;S'!$G$24)+SUM(O.2!BV$245,O.2!BV$256)*IF(O.2!$C$38="Depreciation",(1+'S&amp;S'!$G$24),1)-SUM(O.2!BV$246,O.2!BV$257)*(1+'S&amp;S'!$G$26)+BV$247*(1+'S&amp;S'!$G$28)</f>
        <v>0</v>
      </c>
      <c r="BW299" s="66">
        <f>-SUM(O.2!BW$244,O.2!BW$255)*(1+'S&amp;S'!$G$24)+SUM(O.2!BW$245,O.2!BW$256)*IF(O.2!$C$38="Depreciation",(1+'S&amp;S'!$G$24),1)-SUM(O.2!BW$246,O.2!BW$257)*(1+'S&amp;S'!$G$26)+BW$247*(1+'S&amp;S'!$G$28)</f>
        <v>0</v>
      </c>
      <c r="BX299" s="66">
        <f>-SUM(O.2!BX$244,O.2!BX$255)*(1+'S&amp;S'!$G$24)+SUM(O.2!BX$245,O.2!BX$256)*IF(O.2!$C$38="Depreciation",(1+'S&amp;S'!$G$24),1)-SUM(O.2!BX$246,O.2!BX$257)*(1+'S&amp;S'!$G$26)+BX$247*(1+'S&amp;S'!$G$28)</f>
        <v>0</v>
      </c>
      <c r="BY299" s="66">
        <f>-SUM(O.2!BY$244,O.2!BY$255)*(1+'S&amp;S'!$G$24)+SUM(O.2!BY$245,O.2!BY$256)*IF(O.2!$C$38="Depreciation",(1+'S&amp;S'!$G$24),1)-SUM(O.2!BY$246,O.2!BY$257)*(1+'S&amp;S'!$G$26)+BY$247*(1+'S&amp;S'!$G$28)</f>
        <v>0</v>
      </c>
      <c r="BZ299" s="66">
        <f>-SUM(O.2!BZ$244,O.2!BZ$255)*(1+'S&amp;S'!$G$24)+SUM(O.2!BZ$245,O.2!BZ$256)*IF(O.2!$C$38="Depreciation",(1+'S&amp;S'!$G$24),1)-SUM(O.2!BZ$246,O.2!BZ$257)*(1+'S&amp;S'!$G$26)+BZ$247*(1+'S&amp;S'!$G$28)</f>
        <v>0</v>
      </c>
      <c r="CA299" s="66">
        <f>-SUM(O.2!CA$244,O.2!CA$255)*(1+'S&amp;S'!$G$24)+SUM(O.2!CA$245,O.2!CA$256)*IF(O.2!$C$38="Depreciation",(1+'S&amp;S'!$G$24),1)-SUM(O.2!CA$246,O.2!CA$257)*(1+'S&amp;S'!$G$26)+CA$247*(1+'S&amp;S'!$G$28)</f>
        <v>0</v>
      </c>
      <c r="CB299" s="66">
        <f>-SUM(O.2!CB$244,O.2!CB$255)*(1+'S&amp;S'!$G$24)+SUM(O.2!CB$245,O.2!CB$256)*IF(O.2!$C$38="Depreciation",(1+'S&amp;S'!$G$24),1)-SUM(O.2!CB$246,O.2!CB$257)*(1+'S&amp;S'!$G$26)+CB$247*(1+'S&amp;S'!$G$28)</f>
        <v>0</v>
      </c>
      <c r="CC299" s="66">
        <f>-SUM(O.2!CC$244,O.2!CC$255)*(1+'S&amp;S'!$G$24)+SUM(O.2!CC$245,O.2!CC$256)*IF(O.2!$C$38="Depreciation",(1+'S&amp;S'!$G$24),1)-SUM(O.2!CC$246,O.2!CC$257)*(1+'S&amp;S'!$G$26)+CC$247*(1+'S&amp;S'!$G$28)</f>
        <v>0</v>
      </c>
      <c r="CD299" s="66">
        <f>-SUM(O.2!CD$244,O.2!CD$255)*(1+'S&amp;S'!$G$24)+SUM(O.2!CD$245,O.2!CD$256)*IF(O.2!$C$38="Depreciation",(1+'S&amp;S'!$G$24),1)-SUM(O.2!CD$246,O.2!CD$257)*(1+'S&amp;S'!$G$26)+CD$247*(1+'S&amp;S'!$G$28)</f>
        <v>0</v>
      </c>
      <c r="CE299" s="66">
        <f>-SUM(O.2!CE$244,O.2!CE$255)*(1+'S&amp;S'!$G$24)+SUM(O.2!CE$245,O.2!CE$256)*IF(O.2!$C$38="Depreciation",(1+'S&amp;S'!$G$24),1)-SUM(O.2!CE$246,O.2!CE$257)*(1+'S&amp;S'!$G$26)+CE$247*(1+'S&amp;S'!$G$28)</f>
        <v>0</v>
      </c>
      <c r="CF299" s="66">
        <f>-SUM(O.2!CF$244,O.2!CF$255)*(1+'S&amp;S'!$G$24)+SUM(O.2!CF$245,O.2!CF$256)*IF(O.2!$C$38="Depreciation",(1+'S&amp;S'!$G$24),1)-SUM(O.2!CF$246,O.2!CF$257)*(1+'S&amp;S'!$G$26)+CF$247*(1+'S&amp;S'!$G$28)</f>
        <v>0</v>
      </c>
      <c r="CG299" s="66">
        <f>-SUM(O.2!CG$244,O.2!CG$255)*(1+'S&amp;S'!$G$24)+SUM(O.2!CG$245,O.2!CG$256)*IF(O.2!$C$38="Depreciation",(1+'S&amp;S'!$G$24),1)-SUM(O.2!CG$246,O.2!CG$257)*(1+'S&amp;S'!$G$26)+CG$247*(1+'S&amp;S'!$G$28)</f>
        <v>0</v>
      </c>
      <c r="CH299" s="66">
        <f>-SUM(O.2!CH$244,O.2!CH$255)*(1+'S&amp;S'!$G$24)+SUM(O.2!CH$245,O.2!CH$256)*IF(O.2!$C$38="Depreciation",(1+'S&amp;S'!$G$24),1)-SUM(O.2!CH$246,O.2!CH$257)*(1+'S&amp;S'!$G$26)+CH$247*(1+'S&amp;S'!$G$28)</f>
        <v>0</v>
      </c>
      <c r="CI299" s="66">
        <f>-SUM(O.2!CI$244,O.2!CI$255)*(1+'S&amp;S'!$G$24)+SUM(O.2!CI$245,O.2!CI$256)*IF(O.2!$C$38="Depreciation",(1+'S&amp;S'!$G$24),1)-SUM(O.2!CI$246,O.2!CI$257)*(1+'S&amp;S'!$G$26)+CI$247*(1+'S&amp;S'!$G$28)</f>
        <v>0</v>
      </c>
      <c r="CJ299" s="66">
        <f>-SUM(O.2!CJ$244,O.2!CJ$255)*(1+'S&amp;S'!$G$24)+SUM(O.2!CJ$245,O.2!CJ$256)*IF(O.2!$C$38="Depreciation",(1+'S&amp;S'!$G$24),1)-SUM(O.2!CJ$246,O.2!CJ$257)*(1+'S&amp;S'!$G$26)+CJ$247*(1+'S&amp;S'!$G$28)</f>
        <v>0</v>
      </c>
      <c r="CK299" s="66">
        <f>-SUM(O.2!CK$244,O.2!CK$255)*(1+'S&amp;S'!$G$24)+SUM(O.2!CK$245,O.2!CK$256)*IF(O.2!$C$38="Depreciation",(1+'S&amp;S'!$G$24),1)-SUM(O.2!CK$246,O.2!CK$257)*(1+'S&amp;S'!$G$26)+CK$247*(1+'S&amp;S'!$G$28)</f>
        <v>0</v>
      </c>
      <c r="CL299" s="66">
        <f>-SUM(O.2!CL$244,O.2!CL$255)*(1+'S&amp;S'!$G$24)+SUM(O.2!CL$245,O.2!CL$256)*IF(O.2!$C$38="Depreciation",(1+'S&amp;S'!$G$24),1)-SUM(O.2!CL$246,O.2!CL$257)*(1+'S&amp;S'!$G$26)+CL$247*(1+'S&amp;S'!$G$28)</f>
        <v>0</v>
      </c>
      <c r="CM299" s="66">
        <f>-SUM(O.2!CM$244,O.2!CM$255)*(1+'S&amp;S'!$G$24)+SUM(O.2!CM$245,O.2!CM$256)*IF(O.2!$C$38="Depreciation",(1+'S&amp;S'!$G$24),1)-SUM(O.2!CM$246,O.2!CM$257)*(1+'S&amp;S'!$G$26)+CM$247*(1+'S&amp;S'!$G$28)</f>
        <v>0</v>
      </c>
      <c r="CN299" s="66">
        <f>-SUM(O.2!CN$244,O.2!CN$255)*(1+'S&amp;S'!$G$24)+SUM(O.2!CN$245,O.2!CN$256)*IF(O.2!$C$38="Depreciation",(1+'S&amp;S'!$G$24),1)-SUM(O.2!CN$246,O.2!CN$257)*(1+'S&amp;S'!$G$26)+CN$247*(1+'S&amp;S'!$G$28)</f>
        <v>0</v>
      </c>
      <c r="CO299" s="66">
        <f>-SUM(O.2!CO$244,O.2!CO$255)*(1+'S&amp;S'!$G$24)+SUM(O.2!CO$245,O.2!CO$256)*IF(O.2!$C$38="Depreciation",(1+'S&amp;S'!$G$24),1)-SUM(O.2!CO$246,O.2!CO$257)*(1+'S&amp;S'!$G$26)+CO$247*(1+'S&amp;S'!$G$28)</f>
        <v>0</v>
      </c>
      <c r="CP299" s="66">
        <f>-SUM(O.2!CP$244,O.2!CP$255)*(1+'S&amp;S'!$G$24)+SUM(O.2!CP$245,O.2!CP$256)*IF(O.2!$C$38="Depreciation",(1+'S&amp;S'!$G$24),1)-SUM(O.2!CP$246,O.2!CP$257)*(1+'S&amp;S'!$G$26)+CP$247*(1+'S&amp;S'!$G$28)</f>
        <v>0</v>
      </c>
      <c r="CQ299" s="66">
        <f>-SUM(O.2!CQ$244,O.2!CQ$255)*(1+'S&amp;S'!$G$24)+SUM(O.2!CQ$245,O.2!CQ$256)*IF(O.2!$C$38="Depreciation",(1+'S&amp;S'!$G$24),1)-SUM(O.2!CQ$246,O.2!CQ$257)*(1+'S&amp;S'!$G$26)+CQ$247*(1+'S&amp;S'!$G$28)</f>
        <v>0</v>
      </c>
      <c r="CR299" s="66">
        <f>-SUM(O.2!CR$244,O.2!CR$255)*(1+'S&amp;S'!$G$24)+SUM(O.2!CR$245,O.2!CR$256)*IF(O.2!$C$38="Depreciation",(1+'S&amp;S'!$G$24),1)-SUM(O.2!CR$246,O.2!CR$257)*(1+'S&amp;S'!$G$26)+CR$247*(1+'S&amp;S'!$G$28)</f>
        <v>0</v>
      </c>
      <c r="CS299" s="66">
        <f>-SUM(O.2!CS$244,O.2!CS$255)*(1+'S&amp;S'!$G$24)+SUM(O.2!CS$245,O.2!CS$256)*IF(O.2!$C$38="Depreciation",(1+'S&amp;S'!$G$24),1)-SUM(O.2!CS$246,O.2!CS$257)*(1+'S&amp;S'!$G$26)+CS$247*(1+'S&amp;S'!$G$28)</f>
        <v>0</v>
      </c>
    </row>
    <row r="300" spans="3:97" hidden="1" x14ac:dyDescent="0.35">
      <c r="C300" s="120"/>
      <c r="E300" s="524"/>
      <c r="F300" s="524"/>
      <c r="G300" s="131"/>
      <c r="H300" s="131"/>
      <c r="I300" s="131"/>
      <c r="J300" s="131"/>
      <c r="K300" s="131"/>
      <c r="L300" s="131"/>
      <c r="M300" s="131"/>
      <c r="N300" s="131"/>
      <c r="O300" s="131"/>
      <c r="P300" s="131"/>
      <c r="Q300" s="131"/>
      <c r="R300" s="131"/>
      <c r="S300" s="131"/>
      <c r="T300" s="131"/>
      <c r="U300" s="131"/>
      <c r="V300" s="131"/>
      <c r="W300" s="131"/>
      <c r="X300" s="131"/>
      <c r="Y300" s="131"/>
      <c r="Z300" s="131"/>
      <c r="AA300" s="131"/>
      <c r="AB300" s="131"/>
      <c r="AC300" s="131"/>
      <c r="AD300" s="131"/>
      <c r="AE300" s="131"/>
      <c r="AF300" s="131"/>
      <c r="AG300" s="131"/>
      <c r="AH300" s="131"/>
      <c r="AI300" s="131"/>
      <c r="AJ300" s="131"/>
      <c r="AK300" s="131"/>
      <c r="AL300" s="131"/>
      <c r="AM300" s="131"/>
      <c r="AN300" s="131"/>
      <c r="AO300" s="131"/>
      <c r="AP300" s="131"/>
      <c r="AQ300" s="131"/>
      <c r="AR300" s="131"/>
      <c r="AS300" s="131"/>
      <c r="AT300" s="131"/>
      <c r="AU300" s="131"/>
      <c r="AV300" s="131"/>
      <c r="AW300" s="131"/>
      <c r="AX300" s="131"/>
      <c r="AY300" s="131"/>
      <c r="AZ300" s="131"/>
      <c r="BA300" s="131"/>
      <c r="BB300" s="131"/>
      <c r="BC300" s="131"/>
      <c r="BD300" s="131"/>
      <c r="BE300" s="131"/>
      <c r="BF300" s="131"/>
      <c r="BG300" s="131"/>
      <c r="BH300" s="131"/>
      <c r="BI300" s="131"/>
      <c r="BJ300" s="131"/>
      <c r="BK300" s="131"/>
      <c r="BL300" s="131"/>
      <c r="BM300" s="131"/>
      <c r="BN300" s="131"/>
      <c r="BO300" s="131"/>
      <c r="BP300" s="131"/>
      <c r="BQ300" s="131"/>
      <c r="BR300" s="131"/>
      <c r="BS300" s="131"/>
      <c r="BT300" s="131"/>
      <c r="BU300" s="131"/>
      <c r="BV300" s="131"/>
      <c r="BW300" s="131"/>
      <c r="BX300" s="131"/>
      <c r="BY300" s="131"/>
      <c r="BZ300" s="131"/>
      <c r="CA300" s="131"/>
      <c r="CB300" s="131"/>
      <c r="CC300" s="131"/>
      <c r="CD300" s="131"/>
      <c r="CE300" s="131"/>
      <c r="CF300" s="131"/>
      <c r="CG300" s="131"/>
      <c r="CH300" s="131"/>
      <c r="CI300" s="131"/>
      <c r="CJ300" s="131"/>
      <c r="CK300" s="131"/>
      <c r="CL300" s="131"/>
      <c r="CM300" s="131"/>
      <c r="CN300" s="131"/>
      <c r="CO300" s="131"/>
      <c r="CP300" s="131"/>
      <c r="CQ300" s="131"/>
      <c r="CR300" s="131"/>
      <c r="CS300" s="131"/>
    </row>
    <row r="301" spans="3:97" ht="26.5" hidden="1" x14ac:dyDescent="0.35">
      <c r="C301" s="118" t="s">
        <v>180</v>
      </c>
      <c r="E301" s="524"/>
      <c r="F301" s="524"/>
      <c r="G301" s="131"/>
      <c r="H301" s="131"/>
      <c r="I301" s="131"/>
      <c r="J301" s="131"/>
      <c r="K301" s="131"/>
      <c r="L301" s="131"/>
      <c r="M301" s="131"/>
      <c r="N301" s="131"/>
      <c r="O301" s="131"/>
      <c r="P301" s="131"/>
      <c r="Q301" s="131"/>
      <c r="R301" s="131"/>
      <c r="S301" s="131"/>
      <c r="T301" s="131"/>
      <c r="U301" s="131"/>
      <c r="V301" s="131"/>
      <c r="W301" s="131"/>
      <c r="X301" s="131"/>
      <c r="Y301" s="131"/>
      <c r="Z301" s="131"/>
      <c r="AA301" s="131"/>
      <c r="AB301" s="131"/>
      <c r="AC301" s="131"/>
      <c r="AD301" s="131"/>
      <c r="AE301" s="131"/>
      <c r="AF301" s="131"/>
      <c r="AG301" s="131"/>
      <c r="AH301" s="131"/>
      <c r="AI301" s="131"/>
      <c r="AJ301" s="131"/>
      <c r="AK301" s="131"/>
      <c r="AL301" s="131"/>
      <c r="AM301" s="131"/>
      <c r="AN301" s="131"/>
      <c r="AO301" s="131"/>
      <c r="AP301" s="131"/>
      <c r="AQ301" s="131"/>
      <c r="AR301" s="131"/>
      <c r="AS301" s="131"/>
      <c r="AT301" s="131"/>
      <c r="AU301" s="131"/>
      <c r="AV301" s="131"/>
      <c r="AW301" s="131"/>
      <c r="AX301" s="131"/>
      <c r="AY301" s="131"/>
      <c r="AZ301" s="131"/>
      <c r="BA301" s="131"/>
      <c r="BB301" s="131"/>
      <c r="BC301" s="131"/>
      <c r="BD301" s="131"/>
      <c r="BE301" s="131"/>
      <c r="BF301" s="131"/>
      <c r="BG301" s="131"/>
      <c r="BH301" s="131"/>
      <c r="BI301" s="131"/>
      <c r="BJ301" s="131"/>
      <c r="BK301" s="131"/>
      <c r="BL301" s="131"/>
      <c r="BM301" s="131"/>
      <c r="BN301" s="131"/>
      <c r="BO301" s="131"/>
      <c r="BP301" s="131"/>
      <c r="BQ301" s="131"/>
      <c r="BR301" s="131"/>
      <c r="BS301" s="131"/>
      <c r="BT301" s="131"/>
      <c r="BU301" s="131"/>
      <c r="BV301" s="131"/>
      <c r="BW301" s="131"/>
      <c r="BX301" s="131"/>
      <c r="BY301" s="131"/>
      <c r="BZ301" s="131"/>
      <c r="CA301" s="131"/>
      <c r="CB301" s="131"/>
      <c r="CC301" s="131"/>
      <c r="CD301" s="131"/>
      <c r="CE301" s="131"/>
      <c r="CF301" s="131"/>
      <c r="CG301" s="131"/>
      <c r="CH301" s="131"/>
      <c r="CI301" s="131"/>
      <c r="CJ301" s="131"/>
      <c r="CK301" s="131"/>
      <c r="CL301" s="131"/>
      <c r="CM301" s="131"/>
      <c r="CN301" s="131"/>
      <c r="CO301" s="131"/>
      <c r="CP301" s="131"/>
      <c r="CQ301" s="131"/>
      <c r="CR301" s="131"/>
      <c r="CS301" s="131"/>
    </row>
    <row r="302" spans="3:97" hidden="1" x14ac:dyDescent="0.35">
      <c r="C302" s="94" t="s">
        <v>160</v>
      </c>
      <c r="E302" s="505">
        <f>G302+NPV(G.Asm!$F$76,H302:INDEX(H302:CS302,RP))</f>
        <v>0</v>
      </c>
      <c r="F302" s="505">
        <f>SUMIF($G$4:$CS$4,"&lt;="&amp;RP,G302:CS302)</f>
        <v>0</v>
      </c>
      <c r="G302" s="66">
        <f>-SUM(O.2!G$244,O.2!G$255)*(1+'S&amp;S'!$E$61)+SUM(O.2!G$245,O.2!G$256)*IF(O.2!$C$38="Depreciation",(1+'S&amp;S'!$E$61),1)-SUM(O.2!G$246,O.2!G$257)*(1+'S&amp;S'!$E$63)+G$247*(1+'S&amp;S'!$E$65)</f>
        <v>0</v>
      </c>
      <c r="H302" s="66">
        <f>-SUM(O.2!H$244,O.2!H$255)*(1+'S&amp;S'!$E$61)+SUM(O.2!H$245,O.2!H$256)*IF(O.2!$C$38="Depreciation",(1+'S&amp;S'!$E$61),1)-SUM(O.2!H$246,O.2!H$257)*(1+'S&amp;S'!$E$63)+H$247*(1+'S&amp;S'!$E$65)</f>
        <v>0</v>
      </c>
      <c r="I302" s="66">
        <f>-SUM(O.2!I$244,O.2!I$255)*(1+'S&amp;S'!$E$61)+SUM(O.2!I$245,O.2!I$256)*IF(O.2!$C$38="Depreciation",(1+'S&amp;S'!$E$61),1)-SUM(O.2!I$246,O.2!I$257)*(1+'S&amp;S'!$E$63)+I$247*(1+'S&amp;S'!$E$65)</f>
        <v>0</v>
      </c>
      <c r="J302" s="66">
        <f>-SUM(O.2!J$244,O.2!J$255)*(1+'S&amp;S'!$E$61)+SUM(O.2!J$245,O.2!J$256)*IF(O.2!$C$38="Depreciation",(1+'S&amp;S'!$E$61),1)-SUM(O.2!J$246,O.2!J$257)*(1+'S&amp;S'!$E$63)+J$247*(1+'S&amp;S'!$E$65)</f>
        <v>0</v>
      </c>
      <c r="K302" s="66">
        <f>-SUM(O.2!K$244,O.2!K$255)*(1+'S&amp;S'!$E$61)+SUM(O.2!K$245,O.2!K$256)*IF(O.2!$C$38="Depreciation",(1+'S&amp;S'!$E$61),1)-SUM(O.2!K$246,O.2!K$257)*(1+'S&amp;S'!$E$63)+K$247*(1+'S&amp;S'!$E$65)</f>
        <v>0</v>
      </c>
      <c r="L302" s="66">
        <f>-SUM(O.2!L$244,O.2!L$255)*(1+'S&amp;S'!$E$61)+SUM(O.2!L$245,O.2!L$256)*IF(O.2!$C$38="Depreciation",(1+'S&amp;S'!$E$61),1)-SUM(O.2!L$246,O.2!L$257)*(1+'S&amp;S'!$E$63)+L$247*(1+'S&amp;S'!$E$65)</f>
        <v>0</v>
      </c>
      <c r="M302" s="66">
        <f>-SUM(O.2!M$244,O.2!M$255)*(1+'S&amp;S'!$E$61)+SUM(O.2!M$245,O.2!M$256)*IF(O.2!$C$38="Depreciation",(1+'S&amp;S'!$E$61),1)-SUM(O.2!M$246,O.2!M$257)*(1+'S&amp;S'!$E$63)+M$247*(1+'S&amp;S'!$E$65)</f>
        <v>0</v>
      </c>
      <c r="N302" s="66">
        <f>-SUM(O.2!N$244,O.2!N$255)*(1+'S&amp;S'!$E$61)+SUM(O.2!N$245,O.2!N$256)*IF(O.2!$C$38="Depreciation",(1+'S&amp;S'!$E$61),1)-SUM(O.2!N$246,O.2!N$257)*(1+'S&amp;S'!$E$63)+N$247*(1+'S&amp;S'!$E$65)</f>
        <v>0</v>
      </c>
      <c r="O302" s="66">
        <f>-SUM(O.2!O$244,O.2!O$255)*(1+'S&amp;S'!$E$61)+SUM(O.2!O$245,O.2!O$256)*IF(O.2!$C$38="Depreciation",(1+'S&amp;S'!$E$61),1)-SUM(O.2!O$246,O.2!O$257)*(1+'S&amp;S'!$E$63)+O$247*(1+'S&amp;S'!$E$65)</f>
        <v>0</v>
      </c>
      <c r="P302" s="66">
        <f>-SUM(O.2!P$244,O.2!P$255)*(1+'S&amp;S'!$E$61)+SUM(O.2!P$245,O.2!P$256)*IF(O.2!$C$38="Depreciation",(1+'S&amp;S'!$E$61),1)-SUM(O.2!P$246,O.2!P$257)*(1+'S&amp;S'!$E$63)+P$247*(1+'S&amp;S'!$E$65)</f>
        <v>0</v>
      </c>
      <c r="Q302" s="66">
        <f>-SUM(O.2!Q$244,O.2!Q$255)*(1+'S&amp;S'!$E$61)+SUM(O.2!Q$245,O.2!Q$256)*IF(O.2!$C$38="Depreciation",(1+'S&amp;S'!$E$61),1)-SUM(O.2!Q$246,O.2!Q$257)*(1+'S&amp;S'!$E$63)+Q$247*(1+'S&amp;S'!$E$65)</f>
        <v>0</v>
      </c>
      <c r="R302" s="66">
        <f>-SUM(O.2!R$244,O.2!R$255)*(1+'S&amp;S'!$E$61)+SUM(O.2!R$245,O.2!R$256)*IF(O.2!$C$38="Depreciation",(1+'S&amp;S'!$E$61),1)-SUM(O.2!R$246,O.2!R$257)*(1+'S&amp;S'!$E$63)+R$247*(1+'S&amp;S'!$E$65)</f>
        <v>0</v>
      </c>
      <c r="S302" s="66">
        <f>-SUM(O.2!S$244,O.2!S$255)*(1+'S&amp;S'!$E$61)+SUM(O.2!S$245,O.2!S$256)*IF(O.2!$C$38="Depreciation",(1+'S&amp;S'!$E$61),1)-SUM(O.2!S$246,O.2!S$257)*(1+'S&amp;S'!$E$63)+S$247*(1+'S&amp;S'!$E$65)</f>
        <v>0</v>
      </c>
      <c r="T302" s="66">
        <f>-SUM(O.2!T$244,O.2!T$255)*(1+'S&amp;S'!$E$61)+SUM(O.2!T$245,O.2!T$256)*IF(O.2!$C$38="Depreciation",(1+'S&amp;S'!$E$61),1)-SUM(O.2!T$246,O.2!T$257)*(1+'S&amp;S'!$E$63)+T$247*(1+'S&amp;S'!$E$65)</f>
        <v>0</v>
      </c>
      <c r="U302" s="66">
        <f>-SUM(O.2!U$244,O.2!U$255)*(1+'S&amp;S'!$E$61)+SUM(O.2!U$245,O.2!U$256)*IF(O.2!$C$38="Depreciation",(1+'S&amp;S'!$E$61),1)-SUM(O.2!U$246,O.2!U$257)*(1+'S&amp;S'!$E$63)+U$247*(1+'S&amp;S'!$E$65)</f>
        <v>0</v>
      </c>
      <c r="V302" s="66">
        <f>-SUM(O.2!V$244,O.2!V$255)*(1+'S&amp;S'!$E$61)+SUM(O.2!V$245,O.2!V$256)*IF(O.2!$C$38="Depreciation",(1+'S&amp;S'!$E$61),1)-SUM(O.2!V$246,O.2!V$257)*(1+'S&amp;S'!$E$63)+V$247*(1+'S&amp;S'!$E$65)</f>
        <v>0</v>
      </c>
      <c r="W302" s="66">
        <f>-SUM(O.2!W$244,O.2!W$255)*(1+'S&amp;S'!$E$61)+SUM(O.2!W$245,O.2!W$256)*IF(O.2!$C$38="Depreciation",(1+'S&amp;S'!$E$61),1)-SUM(O.2!W$246,O.2!W$257)*(1+'S&amp;S'!$E$63)+W$247*(1+'S&amp;S'!$E$65)</f>
        <v>0</v>
      </c>
      <c r="X302" s="66">
        <f>-SUM(O.2!X$244,O.2!X$255)*(1+'S&amp;S'!$E$61)+SUM(O.2!X$245,O.2!X$256)*IF(O.2!$C$38="Depreciation",(1+'S&amp;S'!$E$61),1)-SUM(O.2!X$246,O.2!X$257)*(1+'S&amp;S'!$E$63)+X$247*(1+'S&amp;S'!$E$65)</f>
        <v>0</v>
      </c>
      <c r="Y302" s="66">
        <f>-SUM(O.2!Y$244,O.2!Y$255)*(1+'S&amp;S'!$E$61)+SUM(O.2!Y$245,O.2!Y$256)*IF(O.2!$C$38="Depreciation",(1+'S&amp;S'!$E$61),1)-SUM(O.2!Y$246,O.2!Y$257)*(1+'S&amp;S'!$E$63)+Y$247*(1+'S&amp;S'!$E$65)</f>
        <v>0</v>
      </c>
      <c r="Z302" s="66">
        <f>-SUM(O.2!Z$244,O.2!Z$255)*(1+'S&amp;S'!$E$61)+SUM(O.2!Z$245,O.2!Z$256)*IF(O.2!$C$38="Depreciation",(1+'S&amp;S'!$E$61),1)-SUM(O.2!Z$246,O.2!Z$257)*(1+'S&amp;S'!$E$63)+Z$247*(1+'S&amp;S'!$E$65)</f>
        <v>0</v>
      </c>
      <c r="AA302" s="66">
        <f>-SUM(O.2!AA$244,O.2!AA$255)*(1+'S&amp;S'!$E$61)+SUM(O.2!AA$245,O.2!AA$256)*IF(O.2!$C$38="Depreciation",(1+'S&amp;S'!$E$61),1)-SUM(O.2!AA$246,O.2!AA$257)*(1+'S&amp;S'!$E$63)+AA$247*(1+'S&amp;S'!$E$65)</f>
        <v>0</v>
      </c>
      <c r="AB302" s="66">
        <f>-SUM(O.2!AB$244,O.2!AB$255)*(1+'S&amp;S'!$E$61)+SUM(O.2!AB$245,O.2!AB$256)*IF(O.2!$C$38="Depreciation",(1+'S&amp;S'!$E$61),1)-SUM(O.2!AB$246,O.2!AB$257)*(1+'S&amp;S'!$E$63)+AB$247*(1+'S&amp;S'!$E$65)</f>
        <v>0</v>
      </c>
      <c r="AC302" s="66">
        <f>-SUM(O.2!AC$244,O.2!AC$255)*(1+'S&amp;S'!$E$61)+SUM(O.2!AC$245,O.2!AC$256)*IF(O.2!$C$38="Depreciation",(1+'S&amp;S'!$E$61),1)-SUM(O.2!AC$246,O.2!AC$257)*(1+'S&amp;S'!$E$63)+AC$247*(1+'S&amp;S'!$E$65)</f>
        <v>0</v>
      </c>
      <c r="AD302" s="66">
        <f>-SUM(O.2!AD$244,O.2!AD$255)*(1+'S&amp;S'!$E$61)+SUM(O.2!AD$245,O.2!AD$256)*IF(O.2!$C$38="Depreciation",(1+'S&amp;S'!$E$61),1)-SUM(O.2!AD$246,O.2!AD$257)*(1+'S&amp;S'!$E$63)+AD$247*(1+'S&amp;S'!$E$65)</f>
        <v>0</v>
      </c>
      <c r="AE302" s="66">
        <f>-SUM(O.2!AE$244,O.2!AE$255)*(1+'S&amp;S'!$E$61)+SUM(O.2!AE$245,O.2!AE$256)*IF(O.2!$C$38="Depreciation",(1+'S&amp;S'!$E$61),1)-SUM(O.2!AE$246,O.2!AE$257)*(1+'S&amp;S'!$E$63)+AE$247*(1+'S&amp;S'!$E$65)</f>
        <v>0</v>
      </c>
      <c r="AF302" s="66">
        <f>-SUM(O.2!AF$244,O.2!AF$255)*(1+'S&amp;S'!$E$61)+SUM(O.2!AF$245,O.2!AF$256)*IF(O.2!$C$38="Depreciation",(1+'S&amp;S'!$E$61),1)-SUM(O.2!AF$246,O.2!AF$257)*(1+'S&amp;S'!$E$63)+AF$247*(1+'S&amp;S'!$E$65)</f>
        <v>0</v>
      </c>
      <c r="AG302" s="66">
        <f>-SUM(O.2!AG$244,O.2!AG$255)*(1+'S&amp;S'!$E$61)+SUM(O.2!AG$245,O.2!AG$256)*IF(O.2!$C$38="Depreciation",(1+'S&amp;S'!$E$61),1)-SUM(O.2!AG$246,O.2!AG$257)*(1+'S&amp;S'!$E$63)+AG$247*(1+'S&amp;S'!$E$65)</f>
        <v>0</v>
      </c>
      <c r="AH302" s="66">
        <f>-SUM(O.2!AH$244,O.2!AH$255)*(1+'S&amp;S'!$E$61)+SUM(O.2!AH$245,O.2!AH$256)*IF(O.2!$C$38="Depreciation",(1+'S&amp;S'!$E$61),1)-SUM(O.2!AH$246,O.2!AH$257)*(1+'S&amp;S'!$E$63)+AH$247*(1+'S&amp;S'!$E$65)</f>
        <v>0</v>
      </c>
      <c r="AI302" s="66">
        <f>-SUM(O.2!AI$244,O.2!AI$255)*(1+'S&amp;S'!$E$61)+SUM(O.2!AI$245,O.2!AI$256)*IF(O.2!$C$38="Depreciation",(1+'S&amp;S'!$E$61),1)-SUM(O.2!AI$246,O.2!AI$257)*(1+'S&amp;S'!$E$63)+AI$247*(1+'S&amp;S'!$E$65)</f>
        <v>0</v>
      </c>
      <c r="AJ302" s="66">
        <f>-SUM(O.2!AJ$244,O.2!AJ$255)*(1+'S&amp;S'!$E$61)+SUM(O.2!AJ$245,O.2!AJ$256)*IF(O.2!$C$38="Depreciation",(1+'S&amp;S'!$E$61),1)-SUM(O.2!AJ$246,O.2!AJ$257)*(1+'S&amp;S'!$E$63)+AJ$247*(1+'S&amp;S'!$E$65)</f>
        <v>0</v>
      </c>
      <c r="AK302" s="66">
        <f>-SUM(O.2!AK$244,O.2!AK$255)*(1+'S&amp;S'!$E$61)+SUM(O.2!AK$245,O.2!AK$256)*IF(O.2!$C$38="Depreciation",(1+'S&amp;S'!$E$61),1)-SUM(O.2!AK$246,O.2!AK$257)*(1+'S&amp;S'!$E$63)+AK$247*(1+'S&amp;S'!$E$65)</f>
        <v>0</v>
      </c>
      <c r="AL302" s="66">
        <f>-SUM(O.2!AL$244,O.2!AL$255)*(1+'S&amp;S'!$E$61)+SUM(O.2!AL$245,O.2!AL$256)*IF(O.2!$C$38="Depreciation",(1+'S&amp;S'!$E$61),1)-SUM(O.2!AL$246,O.2!AL$257)*(1+'S&amp;S'!$E$63)+AL$247*(1+'S&amp;S'!$E$65)</f>
        <v>0</v>
      </c>
      <c r="AM302" s="66">
        <f>-SUM(O.2!AM$244,O.2!AM$255)*(1+'S&amp;S'!$E$61)+SUM(O.2!AM$245,O.2!AM$256)*IF(O.2!$C$38="Depreciation",(1+'S&amp;S'!$E$61),1)-SUM(O.2!AM$246,O.2!AM$257)*(1+'S&amp;S'!$E$63)+AM$247*(1+'S&amp;S'!$E$65)</f>
        <v>0</v>
      </c>
      <c r="AN302" s="66">
        <f>-SUM(O.2!AN$244,O.2!AN$255)*(1+'S&amp;S'!$E$61)+SUM(O.2!AN$245,O.2!AN$256)*IF(O.2!$C$38="Depreciation",(1+'S&amp;S'!$E$61),1)-SUM(O.2!AN$246,O.2!AN$257)*(1+'S&amp;S'!$E$63)+AN$247*(1+'S&amp;S'!$E$65)</f>
        <v>0</v>
      </c>
      <c r="AO302" s="66">
        <f>-SUM(O.2!AO$244,O.2!AO$255)*(1+'S&amp;S'!$E$61)+SUM(O.2!AO$245,O.2!AO$256)*IF(O.2!$C$38="Depreciation",(1+'S&amp;S'!$E$61),1)-SUM(O.2!AO$246,O.2!AO$257)*(1+'S&amp;S'!$E$63)+AO$247*(1+'S&amp;S'!$E$65)</f>
        <v>0</v>
      </c>
      <c r="AP302" s="66">
        <f>-SUM(O.2!AP$244,O.2!AP$255)*(1+'S&amp;S'!$E$61)+SUM(O.2!AP$245,O.2!AP$256)*IF(O.2!$C$38="Depreciation",(1+'S&amp;S'!$E$61),1)-SUM(O.2!AP$246,O.2!AP$257)*(1+'S&amp;S'!$E$63)+AP$247*(1+'S&amp;S'!$E$65)</f>
        <v>0</v>
      </c>
      <c r="AQ302" s="66">
        <f>-SUM(O.2!AQ$244,O.2!AQ$255)*(1+'S&amp;S'!$E$61)+SUM(O.2!AQ$245,O.2!AQ$256)*IF(O.2!$C$38="Depreciation",(1+'S&amp;S'!$E$61),1)-SUM(O.2!AQ$246,O.2!AQ$257)*(1+'S&amp;S'!$E$63)+AQ$247*(1+'S&amp;S'!$E$65)</f>
        <v>0</v>
      </c>
      <c r="AR302" s="66">
        <f>-SUM(O.2!AR$244,O.2!AR$255)*(1+'S&amp;S'!$E$61)+SUM(O.2!AR$245,O.2!AR$256)*IF(O.2!$C$38="Depreciation",(1+'S&amp;S'!$E$61),1)-SUM(O.2!AR$246,O.2!AR$257)*(1+'S&amp;S'!$E$63)+AR$247*(1+'S&amp;S'!$E$65)</f>
        <v>0</v>
      </c>
      <c r="AS302" s="66">
        <f>-SUM(O.2!AS$244,O.2!AS$255)*(1+'S&amp;S'!$E$61)+SUM(O.2!AS$245,O.2!AS$256)*IF(O.2!$C$38="Depreciation",(1+'S&amp;S'!$E$61),1)-SUM(O.2!AS$246,O.2!AS$257)*(1+'S&amp;S'!$E$63)+AS$247*(1+'S&amp;S'!$E$65)</f>
        <v>0</v>
      </c>
      <c r="AT302" s="66">
        <f>-SUM(O.2!AT$244,O.2!AT$255)*(1+'S&amp;S'!$E$61)+SUM(O.2!AT$245,O.2!AT$256)*IF(O.2!$C$38="Depreciation",(1+'S&amp;S'!$E$61),1)-SUM(O.2!AT$246,O.2!AT$257)*(1+'S&amp;S'!$E$63)+AT$247*(1+'S&amp;S'!$E$65)</f>
        <v>0</v>
      </c>
      <c r="AU302" s="66">
        <f>-SUM(O.2!AU$244,O.2!AU$255)*(1+'S&amp;S'!$E$61)+SUM(O.2!AU$245,O.2!AU$256)*IF(O.2!$C$38="Depreciation",(1+'S&amp;S'!$E$61),1)-SUM(O.2!AU$246,O.2!AU$257)*(1+'S&amp;S'!$E$63)+AU$247*(1+'S&amp;S'!$E$65)</f>
        <v>0</v>
      </c>
      <c r="AV302" s="66">
        <f>-SUM(O.2!AV$244,O.2!AV$255)*(1+'S&amp;S'!$E$61)+SUM(O.2!AV$245,O.2!AV$256)*IF(O.2!$C$38="Depreciation",(1+'S&amp;S'!$E$61),1)-SUM(O.2!AV$246,O.2!AV$257)*(1+'S&amp;S'!$E$63)+AV$247*(1+'S&amp;S'!$E$65)</f>
        <v>0</v>
      </c>
      <c r="AW302" s="66">
        <f>-SUM(O.2!AW$244,O.2!AW$255)*(1+'S&amp;S'!$E$61)+SUM(O.2!AW$245,O.2!AW$256)*IF(O.2!$C$38="Depreciation",(1+'S&amp;S'!$E$61),1)-SUM(O.2!AW$246,O.2!AW$257)*(1+'S&amp;S'!$E$63)+AW$247*(1+'S&amp;S'!$E$65)</f>
        <v>0</v>
      </c>
      <c r="AX302" s="66">
        <f>-SUM(O.2!AX$244,O.2!AX$255)*(1+'S&amp;S'!$E$61)+SUM(O.2!AX$245,O.2!AX$256)*IF(O.2!$C$38="Depreciation",(1+'S&amp;S'!$E$61),1)-SUM(O.2!AX$246,O.2!AX$257)*(1+'S&amp;S'!$E$63)+AX$247*(1+'S&amp;S'!$E$65)</f>
        <v>0</v>
      </c>
      <c r="AY302" s="66">
        <f>-SUM(O.2!AY$244,O.2!AY$255)*(1+'S&amp;S'!$E$61)+SUM(O.2!AY$245,O.2!AY$256)*IF(O.2!$C$38="Depreciation",(1+'S&amp;S'!$E$61),1)-SUM(O.2!AY$246,O.2!AY$257)*(1+'S&amp;S'!$E$63)+AY$247*(1+'S&amp;S'!$E$65)</f>
        <v>0</v>
      </c>
      <c r="AZ302" s="66">
        <f>-SUM(O.2!AZ$244,O.2!AZ$255)*(1+'S&amp;S'!$E$61)+SUM(O.2!AZ$245,O.2!AZ$256)*IF(O.2!$C$38="Depreciation",(1+'S&amp;S'!$E$61),1)-SUM(O.2!AZ$246,O.2!AZ$257)*(1+'S&amp;S'!$E$63)+AZ$247*(1+'S&amp;S'!$E$65)</f>
        <v>0</v>
      </c>
      <c r="BA302" s="66">
        <f>-SUM(O.2!BA$244,O.2!BA$255)*(1+'S&amp;S'!$E$61)+SUM(O.2!BA$245,O.2!BA$256)*IF(O.2!$C$38="Depreciation",(1+'S&amp;S'!$E$61),1)-SUM(O.2!BA$246,O.2!BA$257)*(1+'S&amp;S'!$E$63)+BA$247*(1+'S&amp;S'!$E$65)</f>
        <v>0</v>
      </c>
      <c r="BB302" s="66">
        <f>-SUM(O.2!BB$244,O.2!BB$255)*(1+'S&amp;S'!$E$61)+SUM(O.2!BB$245,O.2!BB$256)*IF(O.2!$C$38="Depreciation",(1+'S&amp;S'!$E$61),1)-SUM(O.2!BB$246,O.2!BB$257)*(1+'S&amp;S'!$E$63)+BB$247*(1+'S&amp;S'!$E$65)</f>
        <v>0</v>
      </c>
      <c r="BC302" s="66">
        <f>-SUM(O.2!BC$244,O.2!BC$255)*(1+'S&amp;S'!$E$61)+SUM(O.2!BC$245,O.2!BC$256)*IF(O.2!$C$38="Depreciation",(1+'S&amp;S'!$E$61),1)-SUM(O.2!BC$246,O.2!BC$257)*(1+'S&amp;S'!$E$63)+BC$247*(1+'S&amp;S'!$E$65)</f>
        <v>0</v>
      </c>
      <c r="BD302" s="66">
        <f>-SUM(O.2!BD$244,O.2!BD$255)*(1+'S&amp;S'!$E$61)+SUM(O.2!BD$245,O.2!BD$256)*IF(O.2!$C$38="Depreciation",(1+'S&amp;S'!$E$61),1)-SUM(O.2!BD$246,O.2!BD$257)*(1+'S&amp;S'!$E$63)+BD$247*(1+'S&amp;S'!$E$65)</f>
        <v>0</v>
      </c>
      <c r="BE302" s="66">
        <f>-SUM(O.2!BE$244,O.2!BE$255)*(1+'S&amp;S'!$E$61)+SUM(O.2!BE$245,O.2!BE$256)*IF(O.2!$C$38="Depreciation",(1+'S&amp;S'!$E$61),1)-SUM(O.2!BE$246,O.2!BE$257)*(1+'S&amp;S'!$E$63)+BE$247*(1+'S&amp;S'!$E$65)</f>
        <v>0</v>
      </c>
      <c r="BF302" s="66">
        <f>-SUM(O.2!BF$244,O.2!BF$255)*(1+'S&amp;S'!$E$61)+SUM(O.2!BF$245,O.2!BF$256)*IF(O.2!$C$38="Depreciation",(1+'S&amp;S'!$E$61),1)-SUM(O.2!BF$246,O.2!BF$257)*(1+'S&amp;S'!$E$63)+BF$247*(1+'S&amp;S'!$E$65)</f>
        <v>0</v>
      </c>
      <c r="BG302" s="66">
        <f>-SUM(O.2!BG$244,O.2!BG$255)*(1+'S&amp;S'!$E$61)+SUM(O.2!BG$245,O.2!BG$256)*IF(O.2!$C$38="Depreciation",(1+'S&amp;S'!$E$61),1)-SUM(O.2!BG$246,O.2!BG$257)*(1+'S&amp;S'!$E$63)+BG$247*(1+'S&amp;S'!$E$65)</f>
        <v>0</v>
      </c>
      <c r="BH302" s="66">
        <f>-SUM(O.2!BH$244,O.2!BH$255)*(1+'S&amp;S'!$E$61)+SUM(O.2!BH$245,O.2!BH$256)*IF(O.2!$C$38="Depreciation",(1+'S&amp;S'!$E$61),1)-SUM(O.2!BH$246,O.2!BH$257)*(1+'S&amp;S'!$E$63)+BH$247*(1+'S&amp;S'!$E$65)</f>
        <v>0</v>
      </c>
      <c r="BI302" s="66">
        <f>-SUM(O.2!BI$244,O.2!BI$255)*(1+'S&amp;S'!$E$61)+SUM(O.2!BI$245,O.2!BI$256)*IF(O.2!$C$38="Depreciation",(1+'S&amp;S'!$E$61),1)-SUM(O.2!BI$246,O.2!BI$257)*(1+'S&amp;S'!$E$63)+BI$247*(1+'S&amp;S'!$E$65)</f>
        <v>0</v>
      </c>
      <c r="BJ302" s="66">
        <f>-SUM(O.2!BJ$244,O.2!BJ$255)*(1+'S&amp;S'!$E$61)+SUM(O.2!BJ$245,O.2!BJ$256)*IF(O.2!$C$38="Depreciation",(1+'S&amp;S'!$E$61),1)-SUM(O.2!BJ$246,O.2!BJ$257)*(1+'S&amp;S'!$E$63)+BJ$247*(1+'S&amp;S'!$E$65)</f>
        <v>0</v>
      </c>
      <c r="BK302" s="66">
        <f>-SUM(O.2!BK$244,O.2!BK$255)*(1+'S&amp;S'!$E$61)+SUM(O.2!BK$245,O.2!BK$256)*IF(O.2!$C$38="Depreciation",(1+'S&amp;S'!$E$61),1)-SUM(O.2!BK$246,O.2!BK$257)*(1+'S&amp;S'!$E$63)+BK$247*(1+'S&amp;S'!$E$65)</f>
        <v>0</v>
      </c>
      <c r="BL302" s="66">
        <f>-SUM(O.2!BL$244,O.2!BL$255)*(1+'S&amp;S'!$E$61)+SUM(O.2!BL$245,O.2!BL$256)*IF(O.2!$C$38="Depreciation",(1+'S&amp;S'!$E$61),1)-SUM(O.2!BL$246,O.2!BL$257)*(1+'S&amp;S'!$E$63)+BL$247*(1+'S&amp;S'!$E$65)</f>
        <v>0</v>
      </c>
      <c r="BM302" s="66">
        <f>-SUM(O.2!BM$244,O.2!BM$255)*(1+'S&amp;S'!$E$61)+SUM(O.2!BM$245,O.2!BM$256)*IF(O.2!$C$38="Depreciation",(1+'S&amp;S'!$E$61),1)-SUM(O.2!BM$246,O.2!BM$257)*(1+'S&amp;S'!$E$63)+BM$247*(1+'S&amp;S'!$E$65)</f>
        <v>0</v>
      </c>
      <c r="BN302" s="66">
        <f>-SUM(O.2!BN$244,O.2!BN$255)*(1+'S&amp;S'!$E$61)+SUM(O.2!BN$245,O.2!BN$256)*IF(O.2!$C$38="Depreciation",(1+'S&amp;S'!$E$61),1)-SUM(O.2!BN$246,O.2!BN$257)*(1+'S&amp;S'!$E$63)+BN$247*(1+'S&amp;S'!$E$65)</f>
        <v>0</v>
      </c>
      <c r="BO302" s="66">
        <f>-SUM(O.2!BO$244,O.2!BO$255)*(1+'S&amp;S'!$E$61)+SUM(O.2!BO$245,O.2!BO$256)*IF(O.2!$C$38="Depreciation",(1+'S&amp;S'!$E$61),1)-SUM(O.2!BO$246,O.2!BO$257)*(1+'S&amp;S'!$E$63)+BO$247*(1+'S&amp;S'!$E$65)</f>
        <v>0</v>
      </c>
      <c r="BP302" s="66">
        <f>-SUM(O.2!BP$244,O.2!BP$255)*(1+'S&amp;S'!$E$61)+SUM(O.2!BP$245,O.2!BP$256)*IF(O.2!$C$38="Depreciation",(1+'S&amp;S'!$E$61),1)-SUM(O.2!BP$246,O.2!BP$257)*(1+'S&amp;S'!$E$63)+BP$247*(1+'S&amp;S'!$E$65)</f>
        <v>0</v>
      </c>
      <c r="BQ302" s="66">
        <f>-SUM(O.2!BQ$244,O.2!BQ$255)*(1+'S&amp;S'!$E$61)+SUM(O.2!BQ$245,O.2!BQ$256)*IF(O.2!$C$38="Depreciation",(1+'S&amp;S'!$E$61),1)-SUM(O.2!BQ$246,O.2!BQ$257)*(1+'S&amp;S'!$E$63)+BQ$247*(1+'S&amp;S'!$E$65)</f>
        <v>0</v>
      </c>
      <c r="BR302" s="66">
        <f>-SUM(O.2!BR$244,O.2!BR$255)*(1+'S&amp;S'!$E$61)+SUM(O.2!BR$245,O.2!BR$256)*IF(O.2!$C$38="Depreciation",(1+'S&amp;S'!$E$61),1)-SUM(O.2!BR$246,O.2!BR$257)*(1+'S&amp;S'!$E$63)+BR$247*(1+'S&amp;S'!$E$65)</f>
        <v>0</v>
      </c>
      <c r="BS302" s="66">
        <f>-SUM(O.2!BS$244,O.2!BS$255)*(1+'S&amp;S'!$E$61)+SUM(O.2!BS$245,O.2!BS$256)*IF(O.2!$C$38="Depreciation",(1+'S&amp;S'!$E$61),1)-SUM(O.2!BS$246,O.2!BS$257)*(1+'S&amp;S'!$E$63)+BS$247*(1+'S&amp;S'!$E$65)</f>
        <v>0</v>
      </c>
      <c r="BT302" s="66">
        <f>-SUM(O.2!BT$244,O.2!BT$255)*(1+'S&amp;S'!$E$61)+SUM(O.2!BT$245,O.2!BT$256)*IF(O.2!$C$38="Depreciation",(1+'S&amp;S'!$E$61),1)-SUM(O.2!BT$246,O.2!BT$257)*(1+'S&amp;S'!$E$63)+BT$247*(1+'S&amp;S'!$E$65)</f>
        <v>0</v>
      </c>
      <c r="BU302" s="66">
        <f>-SUM(O.2!BU$244,O.2!BU$255)*(1+'S&amp;S'!$E$61)+SUM(O.2!BU$245,O.2!BU$256)*IF(O.2!$C$38="Depreciation",(1+'S&amp;S'!$E$61),1)-SUM(O.2!BU$246,O.2!BU$257)*(1+'S&amp;S'!$E$63)+BU$247*(1+'S&amp;S'!$E$65)</f>
        <v>0</v>
      </c>
      <c r="BV302" s="66">
        <f>-SUM(O.2!BV$244,O.2!BV$255)*(1+'S&amp;S'!$E$61)+SUM(O.2!BV$245,O.2!BV$256)*IF(O.2!$C$38="Depreciation",(1+'S&amp;S'!$E$61),1)-SUM(O.2!BV$246,O.2!BV$257)*(1+'S&amp;S'!$E$63)+BV$247*(1+'S&amp;S'!$E$65)</f>
        <v>0</v>
      </c>
      <c r="BW302" s="66">
        <f>-SUM(O.2!BW$244,O.2!BW$255)*(1+'S&amp;S'!$E$61)+SUM(O.2!BW$245,O.2!BW$256)*IF(O.2!$C$38="Depreciation",(1+'S&amp;S'!$E$61),1)-SUM(O.2!BW$246,O.2!BW$257)*(1+'S&amp;S'!$E$63)+BW$247*(1+'S&amp;S'!$E$65)</f>
        <v>0</v>
      </c>
      <c r="BX302" s="66">
        <f>-SUM(O.2!BX$244,O.2!BX$255)*(1+'S&amp;S'!$E$61)+SUM(O.2!BX$245,O.2!BX$256)*IF(O.2!$C$38="Depreciation",(1+'S&amp;S'!$E$61),1)-SUM(O.2!BX$246,O.2!BX$257)*(1+'S&amp;S'!$E$63)+BX$247*(1+'S&amp;S'!$E$65)</f>
        <v>0</v>
      </c>
      <c r="BY302" s="66">
        <f>-SUM(O.2!BY$244,O.2!BY$255)*(1+'S&amp;S'!$E$61)+SUM(O.2!BY$245,O.2!BY$256)*IF(O.2!$C$38="Depreciation",(1+'S&amp;S'!$E$61),1)-SUM(O.2!BY$246,O.2!BY$257)*(1+'S&amp;S'!$E$63)+BY$247*(1+'S&amp;S'!$E$65)</f>
        <v>0</v>
      </c>
      <c r="BZ302" s="66">
        <f>-SUM(O.2!BZ$244,O.2!BZ$255)*(1+'S&amp;S'!$E$61)+SUM(O.2!BZ$245,O.2!BZ$256)*IF(O.2!$C$38="Depreciation",(1+'S&amp;S'!$E$61),1)-SUM(O.2!BZ$246,O.2!BZ$257)*(1+'S&amp;S'!$E$63)+BZ$247*(1+'S&amp;S'!$E$65)</f>
        <v>0</v>
      </c>
      <c r="CA302" s="66">
        <f>-SUM(O.2!CA$244,O.2!CA$255)*(1+'S&amp;S'!$E$61)+SUM(O.2!CA$245,O.2!CA$256)*IF(O.2!$C$38="Depreciation",(1+'S&amp;S'!$E$61),1)-SUM(O.2!CA$246,O.2!CA$257)*(1+'S&amp;S'!$E$63)+CA$247*(1+'S&amp;S'!$E$65)</f>
        <v>0</v>
      </c>
      <c r="CB302" s="66">
        <f>-SUM(O.2!CB$244,O.2!CB$255)*(1+'S&amp;S'!$E$61)+SUM(O.2!CB$245,O.2!CB$256)*IF(O.2!$C$38="Depreciation",(1+'S&amp;S'!$E$61),1)-SUM(O.2!CB$246,O.2!CB$257)*(1+'S&amp;S'!$E$63)+CB$247*(1+'S&amp;S'!$E$65)</f>
        <v>0</v>
      </c>
      <c r="CC302" s="66">
        <f>-SUM(O.2!CC$244,O.2!CC$255)*(1+'S&amp;S'!$E$61)+SUM(O.2!CC$245,O.2!CC$256)*IF(O.2!$C$38="Depreciation",(1+'S&amp;S'!$E$61),1)-SUM(O.2!CC$246,O.2!CC$257)*(1+'S&amp;S'!$E$63)+CC$247*(1+'S&amp;S'!$E$65)</f>
        <v>0</v>
      </c>
      <c r="CD302" s="66">
        <f>-SUM(O.2!CD$244,O.2!CD$255)*(1+'S&amp;S'!$E$61)+SUM(O.2!CD$245,O.2!CD$256)*IF(O.2!$C$38="Depreciation",(1+'S&amp;S'!$E$61),1)-SUM(O.2!CD$246,O.2!CD$257)*(1+'S&amp;S'!$E$63)+CD$247*(1+'S&amp;S'!$E$65)</f>
        <v>0</v>
      </c>
      <c r="CE302" s="66">
        <f>-SUM(O.2!CE$244,O.2!CE$255)*(1+'S&amp;S'!$E$61)+SUM(O.2!CE$245,O.2!CE$256)*IF(O.2!$C$38="Depreciation",(1+'S&amp;S'!$E$61),1)-SUM(O.2!CE$246,O.2!CE$257)*(1+'S&amp;S'!$E$63)+CE$247*(1+'S&amp;S'!$E$65)</f>
        <v>0</v>
      </c>
      <c r="CF302" s="66">
        <f>-SUM(O.2!CF$244,O.2!CF$255)*(1+'S&amp;S'!$E$61)+SUM(O.2!CF$245,O.2!CF$256)*IF(O.2!$C$38="Depreciation",(1+'S&amp;S'!$E$61),1)-SUM(O.2!CF$246,O.2!CF$257)*(1+'S&amp;S'!$E$63)+CF$247*(1+'S&amp;S'!$E$65)</f>
        <v>0</v>
      </c>
      <c r="CG302" s="66">
        <f>-SUM(O.2!CG$244,O.2!CG$255)*(1+'S&amp;S'!$E$61)+SUM(O.2!CG$245,O.2!CG$256)*IF(O.2!$C$38="Depreciation",(1+'S&amp;S'!$E$61),1)-SUM(O.2!CG$246,O.2!CG$257)*(1+'S&amp;S'!$E$63)+CG$247*(1+'S&amp;S'!$E$65)</f>
        <v>0</v>
      </c>
      <c r="CH302" s="66">
        <f>-SUM(O.2!CH$244,O.2!CH$255)*(1+'S&amp;S'!$E$61)+SUM(O.2!CH$245,O.2!CH$256)*IF(O.2!$C$38="Depreciation",(1+'S&amp;S'!$E$61),1)-SUM(O.2!CH$246,O.2!CH$257)*(1+'S&amp;S'!$E$63)+CH$247*(1+'S&amp;S'!$E$65)</f>
        <v>0</v>
      </c>
      <c r="CI302" s="66">
        <f>-SUM(O.2!CI$244,O.2!CI$255)*(1+'S&amp;S'!$E$61)+SUM(O.2!CI$245,O.2!CI$256)*IF(O.2!$C$38="Depreciation",(1+'S&amp;S'!$E$61),1)-SUM(O.2!CI$246,O.2!CI$257)*(1+'S&amp;S'!$E$63)+CI$247*(1+'S&amp;S'!$E$65)</f>
        <v>0</v>
      </c>
      <c r="CJ302" s="66">
        <f>-SUM(O.2!CJ$244,O.2!CJ$255)*(1+'S&amp;S'!$E$61)+SUM(O.2!CJ$245,O.2!CJ$256)*IF(O.2!$C$38="Depreciation",(1+'S&amp;S'!$E$61),1)-SUM(O.2!CJ$246,O.2!CJ$257)*(1+'S&amp;S'!$E$63)+CJ$247*(1+'S&amp;S'!$E$65)</f>
        <v>0</v>
      </c>
      <c r="CK302" s="66">
        <f>-SUM(O.2!CK$244,O.2!CK$255)*(1+'S&amp;S'!$E$61)+SUM(O.2!CK$245,O.2!CK$256)*IF(O.2!$C$38="Depreciation",(1+'S&amp;S'!$E$61),1)-SUM(O.2!CK$246,O.2!CK$257)*(1+'S&amp;S'!$E$63)+CK$247*(1+'S&amp;S'!$E$65)</f>
        <v>0</v>
      </c>
      <c r="CL302" s="66">
        <f>-SUM(O.2!CL$244,O.2!CL$255)*(1+'S&amp;S'!$E$61)+SUM(O.2!CL$245,O.2!CL$256)*IF(O.2!$C$38="Depreciation",(1+'S&amp;S'!$E$61),1)-SUM(O.2!CL$246,O.2!CL$257)*(1+'S&amp;S'!$E$63)+CL$247*(1+'S&amp;S'!$E$65)</f>
        <v>0</v>
      </c>
      <c r="CM302" s="66">
        <f>-SUM(O.2!CM$244,O.2!CM$255)*(1+'S&amp;S'!$E$61)+SUM(O.2!CM$245,O.2!CM$256)*IF(O.2!$C$38="Depreciation",(1+'S&amp;S'!$E$61),1)-SUM(O.2!CM$246,O.2!CM$257)*(1+'S&amp;S'!$E$63)+CM$247*(1+'S&amp;S'!$E$65)</f>
        <v>0</v>
      </c>
      <c r="CN302" s="66">
        <f>-SUM(O.2!CN$244,O.2!CN$255)*(1+'S&amp;S'!$E$61)+SUM(O.2!CN$245,O.2!CN$256)*IF(O.2!$C$38="Depreciation",(1+'S&amp;S'!$E$61),1)-SUM(O.2!CN$246,O.2!CN$257)*(1+'S&amp;S'!$E$63)+CN$247*(1+'S&amp;S'!$E$65)</f>
        <v>0</v>
      </c>
      <c r="CO302" s="66">
        <f>-SUM(O.2!CO$244,O.2!CO$255)*(1+'S&amp;S'!$E$61)+SUM(O.2!CO$245,O.2!CO$256)*IF(O.2!$C$38="Depreciation",(1+'S&amp;S'!$E$61),1)-SUM(O.2!CO$246,O.2!CO$257)*(1+'S&amp;S'!$E$63)+CO$247*(1+'S&amp;S'!$E$65)</f>
        <v>0</v>
      </c>
      <c r="CP302" s="66">
        <f>-SUM(O.2!CP$244,O.2!CP$255)*(1+'S&amp;S'!$E$61)+SUM(O.2!CP$245,O.2!CP$256)*IF(O.2!$C$38="Depreciation",(1+'S&amp;S'!$E$61),1)-SUM(O.2!CP$246,O.2!CP$257)*(1+'S&amp;S'!$E$63)+CP$247*(1+'S&amp;S'!$E$65)</f>
        <v>0</v>
      </c>
      <c r="CQ302" s="66">
        <f>-SUM(O.2!CQ$244,O.2!CQ$255)*(1+'S&amp;S'!$E$61)+SUM(O.2!CQ$245,O.2!CQ$256)*IF(O.2!$C$38="Depreciation",(1+'S&amp;S'!$E$61),1)-SUM(O.2!CQ$246,O.2!CQ$257)*(1+'S&amp;S'!$E$63)+CQ$247*(1+'S&amp;S'!$E$65)</f>
        <v>0</v>
      </c>
      <c r="CR302" s="66">
        <f>-SUM(O.2!CR$244,O.2!CR$255)*(1+'S&amp;S'!$E$61)+SUM(O.2!CR$245,O.2!CR$256)*IF(O.2!$C$38="Depreciation",(1+'S&amp;S'!$E$61),1)-SUM(O.2!CR$246,O.2!CR$257)*(1+'S&amp;S'!$E$63)+CR$247*(1+'S&amp;S'!$E$65)</f>
        <v>0</v>
      </c>
      <c r="CS302" s="66">
        <f>-SUM(O.2!CS$244,O.2!CS$255)*(1+'S&amp;S'!$E$61)+SUM(O.2!CS$245,O.2!CS$256)*IF(O.2!$C$38="Depreciation",(1+'S&amp;S'!$E$61),1)-SUM(O.2!CS$246,O.2!CS$257)*(1+'S&amp;S'!$E$63)+CS$247*(1+'S&amp;S'!$E$65)</f>
        <v>0</v>
      </c>
    </row>
    <row r="303" spans="3:97" hidden="1" x14ac:dyDescent="0.35">
      <c r="C303" s="94" t="s">
        <v>161</v>
      </c>
      <c r="E303" s="505">
        <f>G303+NPV(G.Asm!$F$76,H303:INDEX(H303:CS303,RP))</f>
        <v>0</v>
      </c>
      <c r="F303" s="505">
        <f>SUMIF($G$4:$CS$4,"&lt;="&amp;RP,G303:CS303)</f>
        <v>0</v>
      </c>
      <c r="G303" s="66">
        <f>-SUM(O.2!G$244,O.2!G$255)*(1+'S&amp;S'!$G$61)+SUM(O.2!G$245,O.2!G$256)*IF(O.2!$C$38="Depreciation",(1+'S&amp;S'!$G$61),1)-SUM(O.2!G$246,O.2!G$257)*(1+'S&amp;S'!$G$63)+G$247*(1+'S&amp;S'!$G$65)</f>
        <v>0</v>
      </c>
      <c r="H303" s="66">
        <f>-SUM(O.2!H$244,O.2!H$255)*(1+'S&amp;S'!$G$61)+SUM(O.2!H$245,O.2!H$256)*IF(O.2!$C$38="Depreciation",(1+'S&amp;S'!$G$61),1)-SUM(O.2!H$246,O.2!H$257)*(1+'S&amp;S'!$G$63)+H$247*(1+'S&amp;S'!$G$65)</f>
        <v>0</v>
      </c>
      <c r="I303" s="66">
        <f>-SUM(O.2!I$244,O.2!I$255)*(1+'S&amp;S'!$G$61)+SUM(O.2!I$245,O.2!I$256)*IF(O.2!$C$38="Depreciation",(1+'S&amp;S'!$G$61),1)-SUM(O.2!I$246,O.2!I$257)*(1+'S&amp;S'!$G$63)+I$247*(1+'S&amp;S'!$G$65)</f>
        <v>0</v>
      </c>
      <c r="J303" s="66">
        <f>-SUM(O.2!J$244,O.2!J$255)*(1+'S&amp;S'!$G$61)+SUM(O.2!J$245,O.2!J$256)*IF(O.2!$C$38="Depreciation",(1+'S&amp;S'!$G$61),1)-SUM(O.2!J$246,O.2!J$257)*(1+'S&amp;S'!$G$63)+J$247*(1+'S&amp;S'!$G$65)</f>
        <v>0</v>
      </c>
      <c r="K303" s="66">
        <f>-SUM(O.2!K$244,O.2!K$255)*(1+'S&amp;S'!$G$61)+SUM(O.2!K$245,O.2!K$256)*IF(O.2!$C$38="Depreciation",(1+'S&amp;S'!$G$61),1)-SUM(O.2!K$246,O.2!K$257)*(1+'S&amp;S'!$G$63)+K$247*(1+'S&amp;S'!$G$65)</f>
        <v>0</v>
      </c>
      <c r="L303" s="66">
        <f>-SUM(O.2!L$244,O.2!L$255)*(1+'S&amp;S'!$G$61)+SUM(O.2!L$245,O.2!L$256)*IF(O.2!$C$38="Depreciation",(1+'S&amp;S'!$G$61),1)-SUM(O.2!L$246,O.2!L$257)*(1+'S&amp;S'!$G$63)+L$247*(1+'S&amp;S'!$G$65)</f>
        <v>0</v>
      </c>
      <c r="M303" s="66">
        <f>-SUM(O.2!M$244,O.2!M$255)*(1+'S&amp;S'!$G$61)+SUM(O.2!M$245,O.2!M$256)*IF(O.2!$C$38="Depreciation",(1+'S&amp;S'!$G$61),1)-SUM(O.2!M$246,O.2!M$257)*(1+'S&amp;S'!$G$63)+M$247*(1+'S&amp;S'!$G$65)</f>
        <v>0</v>
      </c>
      <c r="N303" s="66">
        <f>-SUM(O.2!N$244,O.2!N$255)*(1+'S&amp;S'!$G$61)+SUM(O.2!N$245,O.2!N$256)*IF(O.2!$C$38="Depreciation",(1+'S&amp;S'!$G$61),1)-SUM(O.2!N$246,O.2!N$257)*(1+'S&amp;S'!$G$63)+N$247*(1+'S&amp;S'!$G$65)</f>
        <v>0</v>
      </c>
      <c r="O303" s="66">
        <f>-SUM(O.2!O$244,O.2!O$255)*(1+'S&amp;S'!$G$61)+SUM(O.2!O$245,O.2!O$256)*IF(O.2!$C$38="Depreciation",(1+'S&amp;S'!$G$61),1)-SUM(O.2!O$246,O.2!O$257)*(1+'S&amp;S'!$G$63)+O$247*(1+'S&amp;S'!$G$65)</f>
        <v>0</v>
      </c>
      <c r="P303" s="66">
        <f>-SUM(O.2!P$244,O.2!P$255)*(1+'S&amp;S'!$G$61)+SUM(O.2!P$245,O.2!P$256)*IF(O.2!$C$38="Depreciation",(1+'S&amp;S'!$G$61),1)-SUM(O.2!P$246,O.2!P$257)*(1+'S&amp;S'!$G$63)+P$247*(1+'S&amp;S'!$G$65)</f>
        <v>0</v>
      </c>
      <c r="Q303" s="66">
        <f>-SUM(O.2!Q$244,O.2!Q$255)*(1+'S&amp;S'!$G$61)+SUM(O.2!Q$245,O.2!Q$256)*IF(O.2!$C$38="Depreciation",(1+'S&amp;S'!$G$61),1)-SUM(O.2!Q$246,O.2!Q$257)*(1+'S&amp;S'!$G$63)+Q$247*(1+'S&amp;S'!$G$65)</f>
        <v>0</v>
      </c>
      <c r="R303" s="66">
        <f>-SUM(O.2!R$244,O.2!R$255)*(1+'S&amp;S'!$G$61)+SUM(O.2!R$245,O.2!R$256)*IF(O.2!$C$38="Depreciation",(1+'S&amp;S'!$G$61),1)-SUM(O.2!R$246,O.2!R$257)*(1+'S&amp;S'!$G$63)+R$247*(1+'S&amp;S'!$G$65)</f>
        <v>0</v>
      </c>
      <c r="S303" s="66">
        <f>-SUM(O.2!S$244,O.2!S$255)*(1+'S&amp;S'!$G$61)+SUM(O.2!S$245,O.2!S$256)*IF(O.2!$C$38="Depreciation",(1+'S&amp;S'!$G$61),1)-SUM(O.2!S$246,O.2!S$257)*(1+'S&amp;S'!$G$63)+S$247*(1+'S&amp;S'!$G$65)</f>
        <v>0</v>
      </c>
      <c r="T303" s="66">
        <f>-SUM(O.2!T$244,O.2!T$255)*(1+'S&amp;S'!$G$61)+SUM(O.2!T$245,O.2!T$256)*IF(O.2!$C$38="Depreciation",(1+'S&amp;S'!$G$61),1)-SUM(O.2!T$246,O.2!T$257)*(1+'S&amp;S'!$G$63)+T$247*(1+'S&amp;S'!$G$65)</f>
        <v>0</v>
      </c>
      <c r="U303" s="66">
        <f>-SUM(O.2!U$244,O.2!U$255)*(1+'S&amp;S'!$G$61)+SUM(O.2!U$245,O.2!U$256)*IF(O.2!$C$38="Depreciation",(1+'S&amp;S'!$G$61),1)-SUM(O.2!U$246,O.2!U$257)*(1+'S&amp;S'!$G$63)+U$247*(1+'S&amp;S'!$G$65)</f>
        <v>0</v>
      </c>
      <c r="V303" s="66">
        <f>-SUM(O.2!V$244,O.2!V$255)*(1+'S&amp;S'!$G$61)+SUM(O.2!V$245,O.2!V$256)*IF(O.2!$C$38="Depreciation",(1+'S&amp;S'!$G$61),1)-SUM(O.2!V$246,O.2!V$257)*(1+'S&amp;S'!$G$63)+V$247*(1+'S&amp;S'!$G$65)</f>
        <v>0</v>
      </c>
      <c r="W303" s="66">
        <f>-SUM(O.2!W$244,O.2!W$255)*(1+'S&amp;S'!$G$61)+SUM(O.2!W$245,O.2!W$256)*IF(O.2!$C$38="Depreciation",(1+'S&amp;S'!$G$61),1)-SUM(O.2!W$246,O.2!W$257)*(1+'S&amp;S'!$G$63)+W$247*(1+'S&amp;S'!$G$65)</f>
        <v>0</v>
      </c>
      <c r="X303" s="66">
        <f>-SUM(O.2!X$244,O.2!X$255)*(1+'S&amp;S'!$G$61)+SUM(O.2!X$245,O.2!X$256)*IF(O.2!$C$38="Depreciation",(1+'S&amp;S'!$G$61),1)-SUM(O.2!X$246,O.2!X$257)*(1+'S&amp;S'!$G$63)+X$247*(1+'S&amp;S'!$G$65)</f>
        <v>0</v>
      </c>
      <c r="Y303" s="66">
        <f>-SUM(O.2!Y$244,O.2!Y$255)*(1+'S&amp;S'!$G$61)+SUM(O.2!Y$245,O.2!Y$256)*IF(O.2!$C$38="Depreciation",(1+'S&amp;S'!$G$61),1)-SUM(O.2!Y$246,O.2!Y$257)*(1+'S&amp;S'!$G$63)+Y$247*(1+'S&amp;S'!$G$65)</f>
        <v>0</v>
      </c>
      <c r="Z303" s="66">
        <f>-SUM(O.2!Z$244,O.2!Z$255)*(1+'S&amp;S'!$G$61)+SUM(O.2!Z$245,O.2!Z$256)*IF(O.2!$C$38="Depreciation",(1+'S&amp;S'!$G$61),1)-SUM(O.2!Z$246,O.2!Z$257)*(1+'S&amp;S'!$G$63)+Z$247*(1+'S&amp;S'!$G$65)</f>
        <v>0</v>
      </c>
      <c r="AA303" s="66">
        <f>-SUM(O.2!AA$244,O.2!AA$255)*(1+'S&amp;S'!$G$61)+SUM(O.2!AA$245,O.2!AA$256)*IF(O.2!$C$38="Depreciation",(1+'S&amp;S'!$G$61),1)-SUM(O.2!AA$246,O.2!AA$257)*(1+'S&amp;S'!$G$63)+AA$247*(1+'S&amp;S'!$G$65)</f>
        <v>0</v>
      </c>
      <c r="AB303" s="66">
        <f>-SUM(O.2!AB$244,O.2!AB$255)*(1+'S&amp;S'!$G$61)+SUM(O.2!AB$245,O.2!AB$256)*IF(O.2!$C$38="Depreciation",(1+'S&amp;S'!$G$61),1)-SUM(O.2!AB$246,O.2!AB$257)*(1+'S&amp;S'!$G$63)+AB$247*(1+'S&amp;S'!$G$65)</f>
        <v>0</v>
      </c>
      <c r="AC303" s="66">
        <f>-SUM(O.2!AC$244,O.2!AC$255)*(1+'S&amp;S'!$G$61)+SUM(O.2!AC$245,O.2!AC$256)*IF(O.2!$C$38="Depreciation",(1+'S&amp;S'!$G$61),1)-SUM(O.2!AC$246,O.2!AC$257)*(1+'S&amp;S'!$G$63)+AC$247*(1+'S&amp;S'!$G$65)</f>
        <v>0</v>
      </c>
      <c r="AD303" s="66">
        <f>-SUM(O.2!AD$244,O.2!AD$255)*(1+'S&amp;S'!$G$61)+SUM(O.2!AD$245,O.2!AD$256)*IF(O.2!$C$38="Depreciation",(1+'S&amp;S'!$G$61),1)-SUM(O.2!AD$246,O.2!AD$257)*(1+'S&amp;S'!$G$63)+AD$247*(1+'S&amp;S'!$G$65)</f>
        <v>0</v>
      </c>
      <c r="AE303" s="66">
        <f>-SUM(O.2!AE$244,O.2!AE$255)*(1+'S&amp;S'!$G$61)+SUM(O.2!AE$245,O.2!AE$256)*IF(O.2!$C$38="Depreciation",(1+'S&amp;S'!$G$61),1)-SUM(O.2!AE$246,O.2!AE$257)*(1+'S&amp;S'!$G$63)+AE$247*(1+'S&amp;S'!$G$65)</f>
        <v>0</v>
      </c>
      <c r="AF303" s="66">
        <f>-SUM(O.2!AF$244,O.2!AF$255)*(1+'S&amp;S'!$G$61)+SUM(O.2!AF$245,O.2!AF$256)*IF(O.2!$C$38="Depreciation",(1+'S&amp;S'!$G$61),1)-SUM(O.2!AF$246,O.2!AF$257)*(1+'S&amp;S'!$G$63)+AF$247*(1+'S&amp;S'!$G$65)</f>
        <v>0</v>
      </c>
      <c r="AG303" s="66">
        <f>-SUM(O.2!AG$244,O.2!AG$255)*(1+'S&amp;S'!$G$61)+SUM(O.2!AG$245,O.2!AG$256)*IF(O.2!$C$38="Depreciation",(1+'S&amp;S'!$G$61),1)-SUM(O.2!AG$246,O.2!AG$257)*(1+'S&amp;S'!$G$63)+AG$247*(1+'S&amp;S'!$G$65)</f>
        <v>0</v>
      </c>
      <c r="AH303" s="66">
        <f>-SUM(O.2!AH$244,O.2!AH$255)*(1+'S&amp;S'!$G$61)+SUM(O.2!AH$245,O.2!AH$256)*IF(O.2!$C$38="Depreciation",(1+'S&amp;S'!$G$61),1)-SUM(O.2!AH$246,O.2!AH$257)*(1+'S&amp;S'!$G$63)+AH$247*(1+'S&amp;S'!$G$65)</f>
        <v>0</v>
      </c>
      <c r="AI303" s="66">
        <f>-SUM(O.2!AI$244,O.2!AI$255)*(1+'S&amp;S'!$G$61)+SUM(O.2!AI$245,O.2!AI$256)*IF(O.2!$C$38="Depreciation",(1+'S&amp;S'!$G$61),1)-SUM(O.2!AI$246,O.2!AI$257)*(1+'S&amp;S'!$G$63)+AI$247*(1+'S&amp;S'!$G$65)</f>
        <v>0</v>
      </c>
      <c r="AJ303" s="66">
        <f>-SUM(O.2!AJ$244,O.2!AJ$255)*(1+'S&amp;S'!$G$61)+SUM(O.2!AJ$245,O.2!AJ$256)*IF(O.2!$C$38="Depreciation",(1+'S&amp;S'!$G$61),1)-SUM(O.2!AJ$246,O.2!AJ$257)*(1+'S&amp;S'!$G$63)+AJ$247*(1+'S&amp;S'!$G$65)</f>
        <v>0</v>
      </c>
      <c r="AK303" s="66">
        <f>-SUM(O.2!AK$244,O.2!AK$255)*(1+'S&amp;S'!$G$61)+SUM(O.2!AK$245,O.2!AK$256)*IF(O.2!$C$38="Depreciation",(1+'S&amp;S'!$G$61),1)-SUM(O.2!AK$246,O.2!AK$257)*(1+'S&amp;S'!$G$63)+AK$247*(1+'S&amp;S'!$G$65)</f>
        <v>0</v>
      </c>
      <c r="AL303" s="66">
        <f>-SUM(O.2!AL$244,O.2!AL$255)*(1+'S&amp;S'!$G$61)+SUM(O.2!AL$245,O.2!AL$256)*IF(O.2!$C$38="Depreciation",(1+'S&amp;S'!$G$61),1)-SUM(O.2!AL$246,O.2!AL$257)*(1+'S&amp;S'!$G$63)+AL$247*(1+'S&amp;S'!$G$65)</f>
        <v>0</v>
      </c>
      <c r="AM303" s="66">
        <f>-SUM(O.2!AM$244,O.2!AM$255)*(1+'S&amp;S'!$G$61)+SUM(O.2!AM$245,O.2!AM$256)*IF(O.2!$C$38="Depreciation",(1+'S&amp;S'!$G$61),1)-SUM(O.2!AM$246,O.2!AM$257)*(1+'S&amp;S'!$G$63)+AM$247*(1+'S&amp;S'!$G$65)</f>
        <v>0</v>
      </c>
      <c r="AN303" s="66">
        <f>-SUM(O.2!AN$244,O.2!AN$255)*(1+'S&amp;S'!$G$61)+SUM(O.2!AN$245,O.2!AN$256)*IF(O.2!$C$38="Depreciation",(1+'S&amp;S'!$G$61),1)-SUM(O.2!AN$246,O.2!AN$257)*(1+'S&amp;S'!$G$63)+AN$247*(1+'S&amp;S'!$G$65)</f>
        <v>0</v>
      </c>
      <c r="AO303" s="66">
        <f>-SUM(O.2!AO$244,O.2!AO$255)*(1+'S&amp;S'!$G$61)+SUM(O.2!AO$245,O.2!AO$256)*IF(O.2!$C$38="Depreciation",(1+'S&amp;S'!$G$61),1)-SUM(O.2!AO$246,O.2!AO$257)*(1+'S&amp;S'!$G$63)+AO$247*(1+'S&amp;S'!$G$65)</f>
        <v>0</v>
      </c>
      <c r="AP303" s="66">
        <f>-SUM(O.2!AP$244,O.2!AP$255)*(1+'S&amp;S'!$G$61)+SUM(O.2!AP$245,O.2!AP$256)*IF(O.2!$C$38="Depreciation",(1+'S&amp;S'!$G$61),1)-SUM(O.2!AP$246,O.2!AP$257)*(1+'S&amp;S'!$G$63)+AP$247*(1+'S&amp;S'!$G$65)</f>
        <v>0</v>
      </c>
      <c r="AQ303" s="66">
        <f>-SUM(O.2!AQ$244,O.2!AQ$255)*(1+'S&amp;S'!$G$61)+SUM(O.2!AQ$245,O.2!AQ$256)*IF(O.2!$C$38="Depreciation",(1+'S&amp;S'!$G$61),1)-SUM(O.2!AQ$246,O.2!AQ$257)*(1+'S&amp;S'!$G$63)+AQ$247*(1+'S&amp;S'!$G$65)</f>
        <v>0</v>
      </c>
      <c r="AR303" s="66">
        <f>-SUM(O.2!AR$244,O.2!AR$255)*(1+'S&amp;S'!$G$61)+SUM(O.2!AR$245,O.2!AR$256)*IF(O.2!$C$38="Depreciation",(1+'S&amp;S'!$G$61),1)-SUM(O.2!AR$246,O.2!AR$257)*(1+'S&amp;S'!$G$63)+AR$247*(1+'S&amp;S'!$G$65)</f>
        <v>0</v>
      </c>
      <c r="AS303" s="66">
        <f>-SUM(O.2!AS$244,O.2!AS$255)*(1+'S&amp;S'!$G$61)+SUM(O.2!AS$245,O.2!AS$256)*IF(O.2!$C$38="Depreciation",(1+'S&amp;S'!$G$61),1)-SUM(O.2!AS$246,O.2!AS$257)*(1+'S&amp;S'!$G$63)+AS$247*(1+'S&amp;S'!$G$65)</f>
        <v>0</v>
      </c>
      <c r="AT303" s="66">
        <f>-SUM(O.2!AT$244,O.2!AT$255)*(1+'S&amp;S'!$G$61)+SUM(O.2!AT$245,O.2!AT$256)*IF(O.2!$C$38="Depreciation",(1+'S&amp;S'!$G$61),1)-SUM(O.2!AT$246,O.2!AT$257)*(1+'S&amp;S'!$G$63)+AT$247*(1+'S&amp;S'!$G$65)</f>
        <v>0</v>
      </c>
      <c r="AU303" s="66">
        <f>-SUM(O.2!AU$244,O.2!AU$255)*(1+'S&amp;S'!$G$61)+SUM(O.2!AU$245,O.2!AU$256)*IF(O.2!$C$38="Depreciation",(1+'S&amp;S'!$G$61),1)-SUM(O.2!AU$246,O.2!AU$257)*(1+'S&amp;S'!$G$63)+AU$247*(1+'S&amp;S'!$G$65)</f>
        <v>0</v>
      </c>
      <c r="AV303" s="66">
        <f>-SUM(O.2!AV$244,O.2!AV$255)*(1+'S&amp;S'!$G$61)+SUM(O.2!AV$245,O.2!AV$256)*IF(O.2!$C$38="Depreciation",(1+'S&amp;S'!$G$61),1)-SUM(O.2!AV$246,O.2!AV$257)*(1+'S&amp;S'!$G$63)+AV$247*(1+'S&amp;S'!$G$65)</f>
        <v>0</v>
      </c>
      <c r="AW303" s="66">
        <f>-SUM(O.2!AW$244,O.2!AW$255)*(1+'S&amp;S'!$G$61)+SUM(O.2!AW$245,O.2!AW$256)*IF(O.2!$C$38="Depreciation",(1+'S&amp;S'!$G$61),1)-SUM(O.2!AW$246,O.2!AW$257)*(1+'S&amp;S'!$G$63)+AW$247*(1+'S&amp;S'!$G$65)</f>
        <v>0</v>
      </c>
      <c r="AX303" s="66">
        <f>-SUM(O.2!AX$244,O.2!AX$255)*(1+'S&amp;S'!$G$61)+SUM(O.2!AX$245,O.2!AX$256)*IF(O.2!$C$38="Depreciation",(1+'S&amp;S'!$G$61),1)-SUM(O.2!AX$246,O.2!AX$257)*(1+'S&amp;S'!$G$63)+AX$247*(1+'S&amp;S'!$G$65)</f>
        <v>0</v>
      </c>
      <c r="AY303" s="66">
        <f>-SUM(O.2!AY$244,O.2!AY$255)*(1+'S&amp;S'!$G$61)+SUM(O.2!AY$245,O.2!AY$256)*IF(O.2!$C$38="Depreciation",(1+'S&amp;S'!$G$61),1)-SUM(O.2!AY$246,O.2!AY$257)*(1+'S&amp;S'!$G$63)+AY$247*(1+'S&amp;S'!$G$65)</f>
        <v>0</v>
      </c>
      <c r="AZ303" s="66">
        <f>-SUM(O.2!AZ$244,O.2!AZ$255)*(1+'S&amp;S'!$G$61)+SUM(O.2!AZ$245,O.2!AZ$256)*IF(O.2!$C$38="Depreciation",(1+'S&amp;S'!$G$61),1)-SUM(O.2!AZ$246,O.2!AZ$257)*(1+'S&amp;S'!$G$63)+AZ$247*(1+'S&amp;S'!$G$65)</f>
        <v>0</v>
      </c>
      <c r="BA303" s="66">
        <f>-SUM(O.2!BA$244,O.2!BA$255)*(1+'S&amp;S'!$G$61)+SUM(O.2!BA$245,O.2!BA$256)*IF(O.2!$C$38="Depreciation",(1+'S&amp;S'!$G$61),1)-SUM(O.2!BA$246,O.2!BA$257)*(1+'S&amp;S'!$G$63)+BA$247*(1+'S&amp;S'!$G$65)</f>
        <v>0</v>
      </c>
      <c r="BB303" s="66">
        <f>-SUM(O.2!BB$244,O.2!BB$255)*(1+'S&amp;S'!$G$61)+SUM(O.2!BB$245,O.2!BB$256)*IF(O.2!$C$38="Depreciation",(1+'S&amp;S'!$G$61),1)-SUM(O.2!BB$246,O.2!BB$257)*(1+'S&amp;S'!$G$63)+BB$247*(1+'S&amp;S'!$G$65)</f>
        <v>0</v>
      </c>
      <c r="BC303" s="66">
        <f>-SUM(O.2!BC$244,O.2!BC$255)*(1+'S&amp;S'!$G$61)+SUM(O.2!BC$245,O.2!BC$256)*IF(O.2!$C$38="Depreciation",(1+'S&amp;S'!$G$61),1)-SUM(O.2!BC$246,O.2!BC$257)*(1+'S&amp;S'!$G$63)+BC$247*(1+'S&amp;S'!$G$65)</f>
        <v>0</v>
      </c>
      <c r="BD303" s="66">
        <f>-SUM(O.2!BD$244,O.2!BD$255)*(1+'S&amp;S'!$G$61)+SUM(O.2!BD$245,O.2!BD$256)*IF(O.2!$C$38="Depreciation",(1+'S&amp;S'!$G$61),1)-SUM(O.2!BD$246,O.2!BD$257)*(1+'S&amp;S'!$G$63)+BD$247*(1+'S&amp;S'!$G$65)</f>
        <v>0</v>
      </c>
      <c r="BE303" s="66">
        <f>-SUM(O.2!BE$244,O.2!BE$255)*(1+'S&amp;S'!$G$61)+SUM(O.2!BE$245,O.2!BE$256)*IF(O.2!$C$38="Depreciation",(1+'S&amp;S'!$G$61),1)-SUM(O.2!BE$246,O.2!BE$257)*(1+'S&amp;S'!$G$63)+BE$247*(1+'S&amp;S'!$G$65)</f>
        <v>0</v>
      </c>
      <c r="BF303" s="66">
        <f>-SUM(O.2!BF$244,O.2!BF$255)*(1+'S&amp;S'!$G$61)+SUM(O.2!BF$245,O.2!BF$256)*IF(O.2!$C$38="Depreciation",(1+'S&amp;S'!$G$61),1)-SUM(O.2!BF$246,O.2!BF$257)*(1+'S&amp;S'!$G$63)+BF$247*(1+'S&amp;S'!$G$65)</f>
        <v>0</v>
      </c>
      <c r="BG303" s="66">
        <f>-SUM(O.2!BG$244,O.2!BG$255)*(1+'S&amp;S'!$G$61)+SUM(O.2!BG$245,O.2!BG$256)*IF(O.2!$C$38="Depreciation",(1+'S&amp;S'!$G$61),1)-SUM(O.2!BG$246,O.2!BG$257)*(1+'S&amp;S'!$G$63)+BG$247*(1+'S&amp;S'!$G$65)</f>
        <v>0</v>
      </c>
      <c r="BH303" s="66">
        <f>-SUM(O.2!BH$244,O.2!BH$255)*(1+'S&amp;S'!$G$61)+SUM(O.2!BH$245,O.2!BH$256)*IF(O.2!$C$38="Depreciation",(1+'S&amp;S'!$G$61),1)-SUM(O.2!BH$246,O.2!BH$257)*(1+'S&amp;S'!$G$63)+BH$247*(1+'S&amp;S'!$G$65)</f>
        <v>0</v>
      </c>
      <c r="BI303" s="66">
        <f>-SUM(O.2!BI$244,O.2!BI$255)*(1+'S&amp;S'!$G$61)+SUM(O.2!BI$245,O.2!BI$256)*IF(O.2!$C$38="Depreciation",(1+'S&amp;S'!$G$61),1)-SUM(O.2!BI$246,O.2!BI$257)*(1+'S&amp;S'!$G$63)+BI$247*(1+'S&amp;S'!$G$65)</f>
        <v>0</v>
      </c>
      <c r="BJ303" s="66">
        <f>-SUM(O.2!BJ$244,O.2!BJ$255)*(1+'S&amp;S'!$G$61)+SUM(O.2!BJ$245,O.2!BJ$256)*IF(O.2!$C$38="Depreciation",(1+'S&amp;S'!$G$61),1)-SUM(O.2!BJ$246,O.2!BJ$257)*(1+'S&amp;S'!$G$63)+BJ$247*(1+'S&amp;S'!$G$65)</f>
        <v>0</v>
      </c>
      <c r="BK303" s="66">
        <f>-SUM(O.2!BK$244,O.2!BK$255)*(1+'S&amp;S'!$G$61)+SUM(O.2!BK$245,O.2!BK$256)*IF(O.2!$C$38="Depreciation",(1+'S&amp;S'!$G$61),1)-SUM(O.2!BK$246,O.2!BK$257)*(1+'S&amp;S'!$G$63)+BK$247*(1+'S&amp;S'!$G$65)</f>
        <v>0</v>
      </c>
      <c r="BL303" s="66">
        <f>-SUM(O.2!BL$244,O.2!BL$255)*(1+'S&amp;S'!$G$61)+SUM(O.2!BL$245,O.2!BL$256)*IF(O.2!$C$38="Depreciation",(1+'S&amp;S'!$G$61),1)-SUM(O.2!BL$246,O.2!BL$257)*(1+'S&amp;S'!$G$63)+BL$247*(1+'S&amp;S'!$G$65)</f>
        <v>0</v>
      </c>
      <c r="BM303" s="66">
        <f>-SUM(O.2!BM$244,O.2!BM$255)*(1+'S&amp;S'!$G$61)+SUM(O.2!BM$245,O.2!BM$256)*IF(O.2!$C$38="Depreciation",(1+'S&amp;S'!$G$61),1)-SUM(O.2!BM$246,O.2!BM$257)*(1+'S&amp;S'!$G$63)+BM$247*(1+'S&amp;S'!$G$65)</f>
        <v>0</v>
      </c>
      <c r="BN303" s="66">
        <f>-SUM(O.2!BN$244,O.2!BN$255)*(1+'S&amp;S'!$G$61)+SUM(O.2!BN$245,O.2!BN$256)*IF(O.2!$C$38="Depreciation",(1+'S&amp;S'!$G$61),1)-SUM(O.2!BN$246,O.2!BN$257)*(1+'S&amp;S'!$G$63)+BN$247*(1+'S&amp;S'!$G$65)</f>
        <v>0</v>
      </c>
      <c r="BO303" s="66">
        <f>-SUM(O.2!BO$244,O.2!BO$255)*(1+'S&amp;S'!$G$61)+SUM(O.2!BO$245,O.2!BO$256)*IF(O.2!$C$38="Depreciation",(1+'S&amp;S'!$G$61),1)-SUM(O.2!BO$246,O.2!BO$257)*(1+'S&amp;S'!$G$63)+BO$247*(1+'S&amp;S'!$G$65)</f>
        <v>0</v>
      </c>
      <c r="BP303" s="66">
        <f>-SUM(O.2!BP$244,O.2!BP$255)*(1+'S&amp;S'!$G$61)+SUM(O.2!BP$245,O.2!BP$256)*IF(O.2!$C$38="Depreciation",(1+'S&amp;S'!$G$61),1)-SUM(O.2!BP$246,O.2!BP$257)*(1+'S&amp;S'!$G$63)+BP$247*(1+'S&amp;S'!$G$65)</f>
        <v>0</v>
      </c>
      <c r="BQ303" s="66">
        <f>-SUM(O.2!BQ$244,O.2!BQ$255)*(1+'S&amp;S'!$G$61)+SUM(O.2!BQ$245,O.2!BQ$256)*IF(O.2!$C$38="Depreciation",(1+'S&amp;S'!$G$61),1)-SUM(O.2!BQ$246,O.2!BQ$257)*(1+'S&amp;S'!$G$63)+BQ$247*(1+'S&amp;S'!$G$65)</f>
        <v>0</v>
      </c>
      <c r="BR303" s="66">
        <f>-SUM(O.2!BR$244,O.2!BR$255)*(1+'S&amp;S'!$G$61)+SUM(O.2!BR$245,O.2!BR$256)*IF(O.2!$C$38="Depreciation",(1+'S&amp;S'!$G$61),1)-SUM(O.2!BR$246,O.2!BR$257)*(1+'S&amp;S'!$G$63)+BR$247*(1+'S&amp;S'!$G$65)</f>
        <v>0</v>
      </c>
      <c r="BS303" s="66">
        <f>-SUM(O.2!BS$244,O.2!BS$255)*(1+'S&amp;S'!$G$61)+SUM(O.2!BS$245,O.2!BS$256)*IF(O.2!$C$38="Depreciation",(1+'S&amp;S'!$G$61),1)-SUM(O.2!BS$246,O.2!BS$257)*(1+'S&amp;S'!$G$63)+BS$247*(1+'S&amp;S'!$G$65)</f>
        <v>0</v>
      </c>
      <c r="BT303" s="66">
        <f>-SUM(O.2!BT$244,O.2!BT$255)*(1+'S&amp;S'!$G$61)+SUM(O.2!BT$245,O.2!BT$256)*IF(O.2!$C$38="Depreciation",(1+'S&amp;S'!$G$61),1)-SUM(O.2!BT$246,O.2!BT$257)*(1+'S&amp;S'!$G$63)+BT$247*(1+'S&amp;S'!$G$65)</f>
        <v>0</v>
      </c>
      <c r="BU303" s="66">
        <f>-SUM(O.2!BU$244,O.2!BU$255)*(1+'S&amp;S'!$G$61)+SUM(O.2!BU$245,O.2!BU$256)*IF(O.2!$C$38="Depreciation",(1+'S&amp;S'!$G$61),1)-SUM(O.2!BU$246,O.2!BU$257)*(1+'S&amp;S'!$G$63)+BU$247*(1+'S&amp;S'!$G$65)</f>
        <v>0</v>
      </c>
      <c r="BV303" s="66">
        <f>-SUM(O.2!BV$244,O.2!BV$255)*(1+'S&amp;S'!$G$61)+SUM(O.2!BV$245,O.2!BV$256)*IF(O.2!$C$38="Depreciation",(1+'S&amp;S'!$G$61),1)-SUM(O.2!BV$246,O.2!BV$257)*(1+'S&amp;S'!$G$63)+BV$247*(1+'S&amp;S'!$G$65)</f>
        <v>0</v>
      </c>
      <c r="BW303" s="66">
        <f>-SUM(O.2!BW$244,O.2!BW$255)*(1+'S&amp;S'!$G$61)+SUM(O.2!BW$245,O.2!BW$256)*IF(O.2!$C$38="Depreciation",(1+'S&amp;S'!$G$61),1)-SUM(O.2!BW$246,O.2!BW$257)*(1+'S&amp;S'!$G$63)+BW$247*(1+'S&amp;S'!$G$65)</f>
        <v>0</v>
      </c>
      <c r="BX303" s="66">
        <f>-SUM(O.2!BX$244,O.2!BX$255)*(1+'S&amp;S'!$G$61)+SUM(O.2!BX$245,O.2!BX$256)*IF(O.2!$C$38="Depreciation",(1+'S&amp;S'!$G$61),1)-SUM(O.2!BX$246,O.2!BX$257)*(1+'S&amp;S'!$G$63)+BX$247*(1+'S&amp;S'!$G$65)</f>
        <v>0</v>
      </c>
      <c r="BY303" s="66">
        <f>-SUM(O.2!BY$244,O.2!BY$255)*(1+'S&amp;S'!$G$61)+SUM(O.2!BY$245,O.2!BY$256)*IF(O.2!$C$38="Depreciation",(1+'S&amp;S'!$G$61),1)-SUM(O.2!BY$246,O.2!BY$257)*(1+'S&amp;S'!$G$63)+BY$247*(1+'S&amp;S'!$G$65)</f>
        <v>0</v>
      </c>
      <c r="BZ303" s="66">
        <f>-SUM(O.2!BZ$244,O.2!BZ$255)*(1+'S&amp;S'!$G$61)+SUM(O.2!BZ$245,O.2!BZ$256)*IF(O.2!$C$38="Depreciation",(1+'S&amp;S'!$G$61),1)-SUM(O.2!BZ$246,O.2!BZ$257)*(1+'S&amp;S'!$G$63)+BZ$247*(1+'S&amp;S'!$G$65)</f>
        <v>0</v>
      </c>
      <c r="CA303" s="66">
        <f>-SUM(O.2!CA$244,O.2!CA$255)*(1+'S&amp;S'!$G$61)+SUM(O.2!CA$245,O.2!CA$256)*IF(O.2!$C$38="Depreciation",(1+'S&amp;S'!$G$61),1)-SUM(O.2!CA$246,O.2!CA$257)*(1+'S&amp;S'!$G$63)+CA$247*(1+'S&amp;S'!$G$65)</f>
        <v>0</v>
      </c>
      <c r="CB303" s="66">
        <f>-SUM(O.2!CB$244,O.2!CB$255)*(1+'S&amp;S'!$G$61)+SUM(O.2!CB$245,O.2!CB$256)*IF(O.2!$C$38="Depreciation",(1+'S&amp;S'!$G$61),1)-SUM(O.2!CB$246,O.2!CB$257)*(1+'S&amp;S'!$G$63)+CB$247*(1+'S&amp;S'!$G$65)</f>
        <v>0</v>
      </c>
      <c r="CC303" s="66">
        <f>-SUM(O.2!CC$244,O.2!CC$255)*(1+'S&amp;S'!$G$61)+SUM(O.2!CC$245,O.2!CC$256)*IF(O.2!$C$38="Depreciation",(1+'S&amp;S'!$G$61),1)-SUM(O.2!CC$246,O.2!CC$257)*(1+'S&amp;S'!$G$63)+CC$247*(1+'S&amp;S'!$G$65)</f>
        <v>0</v>
      </c>
      <c r="CD303" s="66">
        <f>-SUM(O.2!CD$244,O.2!CD$255)*(1+'S&amp;S'!$G$61)+SUM(O.2!CD$245,O.2!CD$256)*IF(O.2!$C$38="Depreciation",(1+'S&amp;S'!$G$61),1)-SUM(O.2!CD$246,O.2!CD$257)*(1+'S&amp;S'!$G$63)+CD$247*(1+'S&amp;S'!$G$65)</f>
        <v>0</v>
      </c>
      <c r="CE303" s="66">
        <f>-SUM(O.2!CE$244,O.2!CE$255)*(1+'S&amp;S'!$G$61)+SUM(O.2!CE$245,O.2!CE$256)*IF(O.2!$C$38="Depreciation",(1+'S&amp;S'!$G$61),1)-SUM(O.2!CE$246,O.2!CE$257)*(1+'S&amp;S'!$G$63)+CE$247*(1+'S&amp;S'!$G$65)</f>
        <v>0</v>
      </c>
      <c r="CF303" s="66">
        <f>-SUM(O.2!CF$244,O.2!CF$255)*(1+'S&amp;S'!$G$61)+SUM(O.2!CF$245,O.2!CF$256)*IF(O.2!$C$38="Depreciation",(1+'S&amp;S'!$G$61),1)-SUM(O.2!CF$246,O.2!CF$257)*(1+'S&amp;S'!$G$63)+CF$247*(1+'S&amp;S'!$G$65)</f>
        <v>0</v>
      </c>
      <c r="CG303" s="66">
        <f>-SUM(O.2!CG$244,O.2!CG$255)*(1+'S&amp;S'!$G$61)+SUM(O.2!CG$245,O.2!CG$256)*IF(O.2!$C$38="Depreciation",(1+'S&amp;S'!$G$61),1)-SUM(O.2!CG$246,O.2!CG$257)*(1+'S&amp;S'!$G$63)+CG$247*(1+'S&amp;S'!$G$65)</f>
        <v>0</v>
      </c>
      <c r="CH303" s="66">
        <f>-SUM(O.2!CH$244,O.2!CH$255)*(1+'S&amp;S'!$G$61)+SUM(O.2!CH$245,O.2!CH$256)*IF(O.2!$C$38="Depreciation",(1+'S&amp;S'!$G$61),1)-SUM(O.2!CH$246,O.2!CH$257)*(1+'S&amp;S'!$G$63)+CH$247*(1+'S&amp;S'!$G$65)</f>
        <v>0</v>
      </c>
      <c r="CI303" s="66">
        <f>-SUM(O.2!CI$244,O.2!CI$255)*(1+'S&amp;S'!$G$61)+SUM(O.2!CI$245,O.2!CI$256)*IF(O.2!$C$38="Depreciation",(1+'S&amp;S'!$G$61),1)-SUM(O.2!CI$246,O.2!CI$257)*(1+'S&amp;S'!$G$63)+CI$247*(1+'S&amp;S'!$G$65)</f>
        <v>0</v>
      </c>
      <c r="CJ303" s="66">
        <f>-SUM(O.2!CJ$244,O.2!CJ$255)*(1+'S&amp;S'!$G$61)+SUM(O.2!CJ$245,O.2!CJ$256)*IF(O.2!$C$38="Depreciation",(1+'S&amp;S'!$G$61),1)-SUM(O.2!CJ$246,O.2!CJ$257)*(1+'S&amp;S'!$G$63)+CJ$247*(1+'S&amp;S'!$G$65)</f>
        <v>0</v>
      </c>
      <c r="CK303" s="66">
        <f>-SUM(O.2!CK$244,O.2!CK$255)*(1+'S&amp;S'!$G$61)+SUM(O.2!CK$245,O.2!CK$256)*IF(O.2!$C$38="Depreciation",(1+'S&amp;S'!$G$61),1)-SUM(O.2!CK$246,O.2!CK$257)*(1+'S&amp;S'!$G$63)+CK$247*(1+'S&amp;S'!$G$65)</f>
        <v>0</v>
      </c>
      <c r="CL303" s="66">
        <f>-SUM(O.2!CL$244,O.2!CL$255)*(1+'S&amp;S'!$G$61)+SUM(O.2!CL$245,O.2!CL$256)*IF(O.2!$C$38="Depreciation",(1+'S&amp;S'!$G$61),1)-SUM(O.2!CL$246,O.2!CL$257)*(1+'S&amp;S'!$G$63)+CL$247*(1+'S&amp;S'!$G$65)</f>
        <v>0</v>
      </c>
      <c r="CM303" s="66">
        <f>-SUM(O.2!CM$244,O.2!CM$255)*(1+'S&amp;S'!$G$61)+SUM(O.2!CM$245,O.2!CM$256)*IF(O.2!$C$38="Depreciation",(1+'S&amp;S'!$G$61),1)-SUM(O.2!CM$246,O.2!CM$257)*(1+'S&amp;S'!$G$63)+CM$247*(1+'S&amp;S'!$G$65)</f>
        <v>0</v>
      </c>
      <c r="CN303" s="66">
        <f>-SUM(O.2!CN$244,O.2!CN$255)*(1+'S&amp;S'!$G$61)+SUM(O.2!CN$245,O.2!CN$256)*IF(O.2!$C$38="Depreciation",(1+'S&amp;S'!$G$61),1)-SUM(O.2!CN$246,O.2!CN$257)*(1+'S&amp;S'!$G$63)+CN$247*(1+'S&amp;S'!$G$65)</f>
        <v>0</v>
      </c>
      <c r="CO303" s="66">
        <f>-SUM(O.2!CO$244,O.2!CO$255)*(1+'S&amp;S'!$G$61)+SUM(O.2!CO$245,O.2!CO$256)*IF(O.2!$C$38="Depreciation",(1+'S&amp;S'!$G$61),1)-SUM(O.2!CO$246,O.2!CO$257)*(1+'S&amp;S'!$G$63)+CO$247*(1+'S&amp;S'!$G$65)</f>
        <v>0</v>
      </c>
      <c r="CP303" s="66">
        <f>-SUM(O.2!CP$244,O.2!CP$255)*(1+'S&amp;S'!$G$61)+SUM(O.2!CP$245,O.2!CP$256)*IF(O.2!$C$38="Depreciation",(1+'S&amp;S'!$G$61),1)-SUM(O.2!CP$246,O.2!CP$257)*(1+'S&amp;S'!$G$63)+CP$247*(1+'S&amp;S'!$G$65)</f>
        <v>0</v>
      </c>
      <c r="CQ303" s="66">
        <f>-SUM(O.2!CQ$244,O.2!CQ$255)*(1+'S&amp;S'!$G$61)+SUM(O.2!CQ$245,O.2!CQ$256)*IF(O.2!$C$38="Depreciation",(1+'S&amp;S'!$G$61),1)-SUM(O.2!CQ$246,O.2!CQ$257)*(1+'S&amp;S'!$G$63)+CQ$247*(1+'S&amp;S'!$G$65)</f>
        <v>0</v>
      </c>
      <c r="CR303" s="66">
        <f>-SUM(O.2!CR$244,O.2!CR$255)*(1+'S&amp;S'!$G$61)+SUM(O.2!CR$245,O.2!CR$256)*IF(O.2!$C$38="Depreciation",(1+'S&amp;S'!$G$61),1)-SUM(O.2!CR$246,O.2!CR$257)*(1+'S&amp;S'!$G$63)+CR$247*(1+'S&amp;S'!$G$65)</f>
        <v>0</v>
      </c>
      <c r="CS303" s="66">
        <f>-SUM(O.2!CS$244,O.2!CS$255)*(1+'S&amp;S'!$G$61)+SUM(O.2!CS$245,O.2!CS$256)*IF(O.2!$C$38="Depreciation",(1+'S&amp;S'!$G$61),1)-SUM(O.2!CS$246,O.2!CS$257)*(1+'S&amp;S'!$G$63)+CS$247*(1+'S&amp;S'!$G$65)</f>
        <v>0</v>
      </c>
    </row>
    <row r="304" spans="3:97" hidden="1" x14ac:dyDescent="0.35">
      <c r="E304" s="524"/>
      <c r="F304" s="524"/>
      <c r="G304" s="131"/>
      <c r="H304" s="131"/>
      <c r="I304" s="131"/>
      <c r="J304" s="131"/>
      <c r="K304" s="131"/>
      <c r="L304" s="131"/>
      <c r="M304" s="131"/>
      <c r="N304" s="131"/>
      <c r="O304" s="131"/>
      <c r="P304" s="131"/>
      <c r="Q304" s="131"/>
      <c r="R304" s="131"/>
      <c r="S304" s="131"/>
      <c r="T304" s="131"/>
      <c r="U304" s="131"/>
      <c r="V304" s="131"/>
      <c r="W304" s="131"/>
      <c r="X304" s="131"/>
      <c r="Y304" s="131"/>
      <c r="Z304" s="131"/>
      <c r="AA304" s="131"/>
      <c r="AB304" s="131"/>
      <c r="AC304" s="131"/>
      <c r="AD304" s="131"/>
      <c r="AE304" s="131"/>
      <c r="AF304" s="131"/>
      <c r="AG304" s="131"/>
      <c r="AH304" s="131"/>
      <c r="AI304" s="131"/>
      <c r="AJ304" s="131"/>
      <c r="AK304" s="131"/>
      <c r="AL304" s="131"/>
      <c r="AM304" s="131"/>
      <c r="AN304" s="131"/>
      <c r="AO304" s="131"/>
      <c r="AP304" s="131"/>
      <c r="AQ304" s="131"/>
      <c r="AR304" s="131"/>
      <c r="AS304" s="131"/>
      <c r="AT304" s="131"/>
      <c r="AU304" s="131"/>
      <c r="AV304" s="131"/>
      <c r="AW304" s="131"/>
      <c r="AX304" s="131"/>
      <c r="AY304" s="131"/>
      <c r="AZ304" s="131"/>
      <c r="BA304" s="131"/>
      <c r="BB304" s="131"/>
      <c r="BC304" s="131"/>
      <c r="BD304" s="131"/>
      <c r="BE304" s="131"/>
      <c r="BF304" s="131"/>
      <c r="BG304" s="131"/>
      <c r="BH304" s="131"/>
      <c r="BI304" s="131"/>
      <c r="BJ304" s="131"/>
      <c r="BK304" s="131"/>
      <c r="BL304" s="131"/>
      <c r="BM304" s="131"/>
      <c r="BN304" s="131"/>
      <c r="BO304" s="131"/>
      <c r="BP304" s="131"/>
      <c r="BQ304" s="131"/>
      <c r="BR304" s="131"/>
      <c r="BS304" s="131"/>
      <c r="BT304" s="131"/>
      <c r="BU304" s="131"/>
      <c r="BV304" s="131"/>
      <c r="BW304" s="131"/>
      <c r="BX304" s="131"/>
      <c r="BY304" s="131"/>
      <c r="BZ304" s="131"/>
      <c r="CA304" s="131"/>
      <c r="CB304" s="131"/>
      <c r="CC304" s="131"/>
      <c r="CD304" s="131"/>
      <c r="CE304" s="131"/>
      <c r="CF304" s="131"/>
      <c r="CG304" s="131"/>
      <c r="CH304" s="131"/>
      <c r="CI304" s="131"/>
      <c r="CJ304" s="131"/>
      <c r="CK304" s="131"/>
      <c r="CL304" s="131"/>
      <c r="CM304" s="131"/>
      <c r="CN304" s="131"/>
      <c r="CO304" s="131"/>
      <c r="CP304" s="131"/>
      <c r="CQ304" s="131"/>
      <c r="CR304" s="131"/>
      <c r="CS304" s="131"/>
    </row>
    <row r="305" spans="3:97" hidden="1" x14ac:dyDescent="0.35">
      <c r="C305" s="118" t="s">
        <v>29</v>
      </c>
      <c r="E305" s="524"/>
      <c r="F305" s="524"/>
      <c r="G305" s="131"/>
      <c r="H305" s="131"/>
      <c r="I305" s="131"/>
      <c r="J305" s="131"/>
      <c r="K305" s="131"/>
      <c r="L305" s="131"/>
      <c r="M305" s="131"/>
      <c r="N305" s="131"/>
      <c r="O305" s="131"/>
      <c r="P305" s="131"/>
      <c r="Q305" s="131"/>
      <c r="R305" s="131"/>
      <c r="S305" s="131"/>
      <c r="T305" s="131"/>
      <c r="U305" s="131"/>
      <c r="V305" s="131"/>
      <c r="W305" s="131"/>
      <c r="X305" s="131"/>
      <c r="Y305" s="131"/>
      <c r="Z305" s="131"/>
      <c r="AA305" s="131"/>
      <c r="AB305" s="131"/>
      <c r="AC305" s="131"/>
      <c r="AD305" s="131"/>
      <c r="AE305" s="131"/>
      <c r="AF305" s="131"/>
      <c r="AG305" s="131"/>
      <c r="AH305" s="131"/>
      <c r="AI305" s="131"/>
      <c r="AJ305" s="131"/>
      <c r="AK305" s="131"/>
      <c r="AL305" s="131"/>
      <c r="AM305" s="131"/>
      <c r="AN305" s="131"/>
      <c r="AO305" s="131"/>
      <c r="AP305" s="131"/>
      <c r="AQ305" s="131"/>
      <c r="AR305" s="131"/>
      <c r="AS305" s="131"/>
      <c r="AT305" s="131"/>
      <c r="AU305" s="131"/>
      <c r="AV305" s="131"/>
      <c r="AW305" s="131"/>
      <c r="AX305" s="131"/>
      <c r="AY305" s="131"/>
      <c r="AZ305" s="131"/>
      <c r="BA305" s="131"/>
      <c r="BB305" s="131"/>
      <c r="BC305" s="131"/>
      <c r="BD305" s="131"/>
      <c r="BE305" s="131"/>
      <c r="BF305" s="131"/>
      <c r="BG305" s="131"/>
      <c r="BH305" s="131"/>
      <c r="BI305" s="131"/>
      <c r="BJ305" s="131"/>
      <c r="BK305" s="131"/>
      <c r="BL305" s="131"/>
      <c r="BM305" s="131"/>
      <c r="BN305" s="131"/>
      <c r="BO305" s="131"/>
      <c r="BP305" s="131"/>
      <c r="BQ305" s="131"/>
      <c r="BR305" s="131"/>
      <c r="BS305" s="131"/>
      <c r="BT305" s="131"/>
      <c r="BU305" s="131"/>
      <c r="BV305" s="131"/>
      <c r="BW305" s="131"/>
      <c r="BX305" s="131"/>
      <c r="BY305" s="131"/>
      <c r="BZ305" s="131"/>
      <c r="CA305" s="131"/>
      <c r="CB305" s="131"/>
      <c r="CC305" s="131"/>
      <c r="CD305" s="131"/>
      <c r="CE305" s="131"/>
      <c r="CF305" s="131"/>
      <c r="CG305" s="131"/>
      <c r="CH305" s="131"/>
      <c r="CI305" s="131"/>
      <c r="CJ305" s="131"/>
      <c r="CK305" s="131"/>
      <c r="CL305" s="131"/>
      <c r="CM305" s="131"/>
      <c r="CN305" s="131"/>
      <c r="CO305" s="131"/>
      <c r="CP305" s="131"/>
      <c r="CQ305" s="131"/>
      <c r="CR305" s="131"/>
      <c r="CS305" s="131"/>
    </row>
    <row r="306" spans="3:97" hidden="1" x14ac:dyDescent="0.35">
      <c r="C306" s="94" t="s">
        <v>160</v>
      </c>
      <c r="E306" s="505">
        <f>G306+NPV(G.Asm!$F$76,H306:INDEX(H306:CS306,RP))</f>
        <v>0</v>
      </c>
      <c r="F306" s="505">
        <f>SUMIF($G$4:$CS$4,"&lt;="&amp;RP,G306:CS306)</f>
        <v>0</v>
      </c>
      <c r="G306" s="66">
        <f>-SUM(O.2!G$244,O.2!G$255)*(1+'S&amp;S'!$E164)+SUM(O.2!G$245,O.2!G$256)*IF(O.2!$C$38="Depreciation",(1+'S&amp;S'!$E164),1)-SUM(O.2!G$246,O.2!G$257)*(1+'S&amp;S'!$E$166)+G$247*(1+'S&amp;S'!$E$212)</f>
        <v>0</v>
      </c>
      <c r="H306" s="66">
        <f>-SUM(O.2!H$244,O.2!H$255)*(1+'S&amp;S'!$E164)+SUM(O.2!H$245,O.2!H$256)*IF(O.2!$C$38="Depreciation",(1+'S&amp;S'!$E164),1)-SUM(O.2!H$246,O.2!H$257)*(1+'S&amp;S'!$E$166)+H$247*(1+'S&amp;S'!$E$212)</f>
        <v>0</v>
      </c>
      <c r="I306" s="66">
        <f>-SUM(O.2!I$244,O.2!I$255)*(1+'S&amp;S'!$E164)+SUM(O.2!I$245,O.2!I$256)*IF(O.2!$C$38="Depreciation",(1+'S&amp;S'!$E164),1)-SUM(O.2!I$246,O.2!I$257)*(1+'S&amp;S'!$E$166)+I$247*(1+'S&amp;S'!$E$212)</f>
        <v>0</v>
      </c>
      <c r="J306" s="66">
        <f>-SUM(O.2!J$244,O.2!J$255)*(1+'S&amp;S'!$E164)+SUM(O.2!J$245,O.2!J$256)*IF(O.2!$C$38="Depreciation",(1+'S&amp;S'!$E164),1)-SUM(O.2!J$246,O.2!J$257)*(1+'S&amp;S'!$E$166)+J$247*(1+'S&amp;S'!$E$212)</f>
        <v>0</v>
      </c>
      <c r="K306" s="66">
        <f>-SUM(O.2!K$244,O.2!K$255)*(1+'S&amp;S'!$E164)+SUM(O.2!K$245,O.2!K$256)*IF(O.2!$C$38="Depreciation",(1+'S&amp;S'!$E164),1)-SUM(O.2!K$246,O.2!K$257)*(1+'S&amp;S'!$E$166)+K$247*(1+'S&amp;S'!$E$212)</f>
        <v>0</v>
      </c>
      <c r="L306" s="66">
        <f>-SUM(O.2!L$244,O.2!L$255)*(1+'S&amp;S'!$E164)+SUM(O.2!L$245,O.2!L$256)*IF(O.2!$C$38="Depreciation",(1+'S&amp;S'!$E164),1)-SUM(O.2!L$246,O.2!L$257)*(1+'S&amp;S'!$E$166)+L$247*(1+'S&amp;S'!$E$212)</f>
        <v>0</v>
      </c>
      <c r="M306" s="66">
        <f>-SUM(O.2!M$244,O.2!M$255)*(1+'S&amp;S'!$E164)+SUM(O.2!M$245,O.2!M$256)*IF(O.2!$C$38="Depreciation",(1+'S&amp;S'!$E164),1)-SUM(O.2!M$246,O.2!M$257)*(1+'S&amp;S'!$E$166)+M$247*(1+'S&amp;S'!$E$212)</f>
        <v>0</v>
      </c>
      <c r="N306" s="66">
        <f>-SUM(O.2!N$244,O.2!N$255)*(1+'S&amp;S'!$E164)+SUM(O.2!N$245,O.2!N$256)*IF(O.2!$C$38="Depreciation",(1+'S&amp;S'!$E164),1)-SUM(O.2!N$246,O.2!N$257)*(1+'S&amp;S'!$E$166)+N$247*(1+'S&amp;S'!$E$212)</f>
        <v>0</v>
      </c>
      <c r="O306" s="66">
        <f>-SUM(O.2!O$244,O.2!O$255)*(1+'S&amp;S'!$E164)+SUM(O.2!O$245,O.2!O$256)*IF(O.2!$C$38="Depreciation",(1+'S&amp;S'!$E164),1)-SUM(O.2!O$246,O.2!O$257)*(1+'S&amp;S'!$E$166)+O$247*(1+'S&amp;S'!$E$212)</f>
        <v>0</v>
      </c>
      <c r="P306" s="66">
        <f>-SUM(O.2!P$244,O.2!P$255)*(1+'S&amp;S'!$E164)+SUM(O.2!P$245,O.2!P$256)*IF(O.2!$C$38="Depreciation",(1+'S&amp;S'!$E164),1)-SUM(O.2!P$246,O.2!P$257)*(1+'S&amp;S'!$E$166)+P$247*(1+'S&amp;S'!$E$212)</f>
        <v>0</v>
      </c>
      <c r="Q306" s="66">
        <f>-SUM(O.2!Q$244,O.2!Q$255)*(1+'S&amp;S'!$E164)+SUM(O.2!Q$245,O.2!Q$256)*IF(O.2!$C$38="Depreciation",(1+'S&amp;S'!$E164),1)-SUM(O.2!Q$246,O.2!Q$257)*(1+'S&amp;S'!$E$166)+Q$247*(1+'S&amp;S'!$E$212)</f>
        <v>0</v>
      </c>
      <c r="R306" s="66">
        <f>-SUM(O.2!R$244,O.2!R$255)*(1+'S&amp;S'!$E164)+SUM(O.2!R$245,O.2!R$256)*IF(O.2!$C$38="Depreciation",(1+'S&amp;S'!$E164),1)-SUM(O.2!R$246,O.2!R$257)*(1+'S&amp;S'!$E$166)+R$247*(1+'S&amp;S'!$E$212)</f>
        <v>0</v>
      </c>
      <c r="S306" s="66">
        <f>-SUM(O.2!S$244,O.2!S$255)*(1+'S&amp;S'!$E164)+SUM(O.2!S$245,O.2!S$256)*IF(O.2!$C$38="Depreciation",(1+'S&amp;S'!$E164),1)-SUM(O.2!S$246,O.2!S$257)*(1+'S&amp;S'!$E$166)+S$247*(1+'S&amp;S'!$E$212)</f>
        <v>0</v>
      </c>
      <c r="T306" s="66">
        <f>-SUM(O.2!T$244,O.2!T$255)*(1+'S&amp;S'!$E164)+SUM(O.2!T$245,O.2!T$256)*IF(O.2!$C$38="Depreciation",(1+'S&amp;S'!$E164),1)-SUM(O.2!T$246,O.2!T$257)*(1+'S&amp;S'!$E$166)+T$247*(1+'S&amp;S'!$E$212)</f>
        <v>0</v>
      </c>
      <c r="U306" s="66">
        <f>-SUM(O.2!U$244,O.2!U$255)*(1+'S&amp;S'!$E164)+SUM(O.2!U$245,O.2!U$256)*IF(O.2!$C$38="Depreciation",(1+'S&amp;S'!$E164),1)-SUM(O.2!U$246,O.2!U$257)*(1+'S&amp;S'!$E$166)+U$247*(1+'S&amp;S'!$E$212)</f>
        <v>0</v>
      </c>
      <c r="V306" s="66">
        <f>-SUM(O.2!V$244,O.2!V$255)*(1+'S&amp;S'!$E164)+SUM(O.2!V$245,O.2!V$256)*IF(O.2!$C$38="Depreciation",(1+'S&amp;S'!$E164),1)-SUM(O.2!V$246,O.2!V$257)*(1+'S&amp;S'!$E$166)+V$247*(1+'S&amp;S'!$E$212)</f>
        <v>0</v>
      </c>
      <c r="W306" s="66">
        <f>-SUM(O.2!W$244,O.2!W$255)*(1+'S&amp;S'!$E164)+SUM(O.2!W$245,O.2!W$256)*IF(O.2!$C$38="Depreciation",(1+'S&amp;S'!$E164),1)-SUM(O.2!W$246,O.2!W$257)*(1+'S&amp;S'!$E$166)+W$247*(1+'S&amp;S'!$E$212)</f>
        <v>0</v>
      </c>
      <c r="X306" s="66">
        <f>-SUM(O.2!X$244,O.2!X$255)*(1+'S&amp;S'!$E164)+SUM(O.2!X$245,O.2!X$256)*IF(O.2!$C$38="Depreciation",(1+'S&amp;S'!$E164),1)-SUM(O.2!X$246,O.2!X$257)*(1+'S&amp;S'!$E$166)+X$247*(1+'S&amp;S'!$E$212)</f>
        <v>0</v>
      </c>
      <c r="Y306" s="66">
        <f>-SUM(O.2!Y$244,O.2!Y$255)*(1+'S&amp;S'!$E164)+SUM(O.2!Y$245,O.2!Y$256)*IF(O.2!$C$38="Depreciation",(1+'S&amp;S'!$E164),1)-SUM(O.2!Y$246,O.2!Y$257)*(1+'S&amp;S'!$E$166)+Y$247*(1+'S&amp;S'!$E$212)</f>
        <v>0</v>
      </c>
      <c r="Z306" s="66">
        <f>-SUM(O.2!Z$244,O.2!Z$255)*(1+'S&amp;S'!$E164)+SUM(O.2!Z$245,O.2!Z$256)*IF(O.2!$C$38="Depreciation",(1+'S&amp;S'!$E164),1)-SUM(O.2!Z$246,O.2!Z$257)*(1+'S&amp;S'!$E$166)+Z$247*(1+'S&amp;S'!$E$212)</f>
        <v>0</v>
      </c>
      <c r="AA306" s="66">
        <f>-SUM(O.2!AA$244,O.2!AA$255)*(1+'S&amp;S'!$E164)+SUM(O.2!AA$245,O.2!AA$256)*IF(O.2!$C$38="Depreciation",(1+'S&amp;S'!$E164),1)-SUM(O.2!AA$246,O.2!AA$257)*(1+'S&amp;S'!$E$166)+AA$247*(1+'S&amp;S'!$E$212)</f>
        <v>0</v>
      </c>
      <c r="AB306" s="66">
        <f>-SUM(O.2!AB$244,O.2!AB$255)*(1+'S&amp;S'!$E164)+SUM(O.2!AB$245,O.2!AB$256)*IF(O.2!$C$38="Depreciation",(1+'S&amp;S'!$E164),1)-SUM(O.2!AB$246,O.2!AB$257)*(1+'S&amp;S'!$E$166)+AB$247*(1+'S&amp;S'!$E$212)</f>
        <v>0</v>
      </c>
      <c r="AC306" s="66">
        <f>-SUM(O.2!AC$244,O.2!AC$255)*(1+'S&amp;S'!$E164)+SUM(O.2!AC$245,O.2!AC$256)*IF(O.2!$C$38="Depreciation",(1+'S&amp;S'!$E164),1)-SUM(O.2!AC$246,O.2!AC$257)*(1+'S&amp;S'!$E$166)+AC$247*(1+'S&amp;S'!$E$212)</f>
        <v>0</v>
      </c>
      <c r="AD306" s="66">
        <f>-SUM(O.2!AD$244,O.2!AD$255)*(1+'S&amp;S'!$E164)+SUM(O.2!AD$245,O.2!AD$256)*IF(O.2!$C$38="Depreciation",(1+'S&amp;S'!$E164),1)-SUM(O.2!AD$246,O.2!AD$257)*(1+'S&amp;S'!$E$166)+AD$247*(1+'S&amp;S'!$E$212)</f>
        <v>0</v>
      </c>
      <c r="AE306" s="66">
        <f>-SUM(O.2!AE$244,O.2!AE$255)*(1+'S&amp;S'!$E164)+SUM(O.2!AE$245,O.2!AE$256)*IF(O.2!$C$38="Depreciation",(1+'S&amp;S'!$E164),1)-SUM(O.2!AE$246,O.2!AE$257)*(1+'S&amp;S'!$E$166)+AE$247*(1+'S&amp;S'!$E$212)</f>
        <v>0</v>
      </c>
      <c r="AF306" s="66">
        <f>-SUM(O.2!AF$244,O.2!AF$255)*(1+'S&amp;S'!$E164)+SUM(O.2!AF$245,O.2!AF$256)*IF(O.2!$C$38="Depreciation",(1+'S&amp;S'!$E164),1)-SUM(O.2!AF$246,O.2!AF$257)*(1+'S&amp;S'!$E$166)+AF$247*(1+'S&amp;S'!$E$212)</f>
        <v>0</v>
      </c>
      <c r="AG306" s="66">
        <f>-SUM(O.2!AG$244,O.2!AG$255)*(1+'S&amp;S'!$E164)+SUM(O.2!AG$245,O.2!AG$256)*IF(O.2!$C$38="Depreciation",(1+'S&amp;S'!$E164),1)-SUM(O.2!AG$246,O.2!AG$257)*(1+'S&amp;S'!$E$166)+AG$247*(1+'S&amp;S'!$E$212)</f>
        <v>0</v>
      </c>
      <c r="AH306" s="66">
        <f>-SUM(O.2!AH$244,O.2!AH$255)*(1+'S&amp;S'!$E164)+SUM(O.2!AH$245,O.2!AH$256)*IF(O.2!$C$38="Depreciation",(1+'S&amp;S'!$E164),1)-SUM(O.2!AH$246,O.2!AH$257)*(1+'S&amp;S'!$E$166)+AH$247*(1+'S&amp;S'!$E$212)</f>
        <v>0</v>
      </c>
      <c r="AI306" s="66">
        <f>-SUM(O.2!AI$244,O.2!AI$255)*(1+'S&amp;S'!$E164)+SUM(O.2!AI$245,O.2!AI$256)*IF(O.2!$C$38="Depreciation",(1+'S&amp;S'!$E164),1)-SUM(O.2!AI$246,O.2!AI$257)*(1+'S&amp;S'!$E$166)+AI$247*(1+'S&amp;S'!$E$212)</f>
        <v>0</v>
      </c>
      <c r="AJ306" s="66">
        <f>-SUM(O.2!AJ$244,O.2!AJ$255)*(1+'S&amp;S'!$E164)+SUM(O.2!AJ$245,O.2!AJ$256)*IF(O.2!$C$38="Depreciation",(1+'S&amp;S'!$E164),1)-SUM(O.2!AJ$246,O.2!AJ$257)*(1+'S&amp;S'!$E$166)+AJ$247*(1+'S&amp;S'!$E$212)</f>
        <v>0</v>
      </c>
      <c r="AK306" s="66">
        <f>-SUM(O.2!AK$244,O.2!AK$255)*(1+'S&amp;S'!$E164)+SUM(O.2!AK$245,O.2!AK$256)*IF(O.2!$C$38="Depreciation",(1+'S&amp;S'!$E164),1)-SUM(O.2!AK$246,O.2!AK$257)*(1+'S&amp;S'!$E$166)+AK$247*(1+'S&amp;S'!$E$212)</f>
        <v>0</v>
      </c>
      <c r="AL306" s="66">
        <f>-SUM(O.2!AL$244,O.2!AL$255)*(1+'S&amp;S'!$E164)+SUM(O.2!AL$245,O.2!AL$256)*IF(O.2!$C$38="Depreciation",(1+'S&amp;S'!$E164),1)-SUM(O.2!AL$246,O.2!AL$257)*(1+'S&amp;S'!$E$166)+AL$247*(1+'S&amp;S'!$E$212)</f>
        <v>0</v>
      </c>
      <c r="AM306" s="66">
        <f>-SUM(O.2!AM$244,O.2!AM$255)*(1+'S&amp;S'!$E164)+SUM(O.2!AM$245,O.2!AM$256)*IF(O.2!$C$38="Depreciation",(1+'S&amp;S'!$E164),1)-SUM(O.2!AM$246,O.2!AM$257)*(1+'S&amp;S'!$E$166)+AM$247*(1+'S&amp;S'!$E$212)</f>
        <v>0</v>
      </c>
      <c r="AN306" s="66">
        <f>-SUM(O.2!AN$244,O.2!AN$255)*(1+'S&amp;S'!$E164)+SUM(O.2!AN$245,O.2!AN$256)*IF(O.2!$C$38="Depreciation",(1+'S&amp;S'!$E164),1)-SUM(O.2!AN$246,O.2!AN$257)*(1+'S&amp;S'!$E$166)+AN$247*(1+'S&amp;S'!$E$212)</f>
        <v>0</v>
      </c>
      <c r="AO306" s="66">
        <f>-SUM(O.2!AO$244,O.2!AO$255)*(1+'S&amp;S'!$E164)+SUM(O.2!AO$245,O.2!AO$256)*IF(O.2!$C$38="Depreciation",(1+'S&amp;S'!$E164),1)-SUM(O.2!AO$246,O.2!AO$257)*(1+'S&amp;S'!$E$166)+AO$247*(1+'S&amp;S'!$E$212)</f>
        <v>0</v>
      </c>
      <c r="AP306" s="66">
        <f>-SUM(O.2!AP$244,O.2!AP$255)*(1+'S&amp;S'!$E164)+SUM(O.2!AP$245,O.2!AP$256)*IF(O.2!$C$38="Depreciation",(1+'S&amp;S'!$E164),1)-SUM(O.2!AP$246,O.2!AP$257)*(1+'S&amp;S'!$E$166)+AP$247*(1+'S&amp;S'!$E$212)</f>
        <v>0</v>
      </c>
      <c r="AQ306" s="66">
        <f>-SUM(O.2!AQ$244,O.2!AQ$255)*(1+'S&amp;S'!$E164)+SUM(O.2!AQ$245,O.2!AQ$256)*IF(O.2!$C$38="Depreciation",(1+'S&amp;S'!$E164),1)-SUM(O.2!AQ$246,O.2!AQ$257)*(1+'S&amp;S'!$E$166)+AQ$247*(1+'S&amp;S'!$E$212)</f>
        <v>0</v>
      </c>
      <c r="AR306" s="66">
        <f>-SUM(O.2!AR$244,O.2!AR$255)*(1+'S&amp;S'!$E164)+SUM(O.2!AR$245,O.2!AR$256)*IF(O.2!$C$38="Depreciation",(1+'S&amp;S'!$E164),1)-SUM(O.2!AR$246,O.2!AR$257)*(1+'S&amp;S'!$E$166)+AR$247*(1+'S&amp;S'!$E$212)</f>
        <v>0</v>
      </c>
      <c r="AS306" s="66">
        <f>-SUM(O.2!AS$244,O.2!AS$255)*(1+'S&amp;S'!$E164)+SUM(O.2!AS$245,O.2!AS$256)*IF(O.2!$C$38="Depreciation",(1+'S&amp;S'!$E164),1)-SUM(O.2!AS$246,O.2!AS$257)*(1+'S&amp;S'!$E$166)+AS$247*(1+'S&amp;S'!$E$212)</f>
        <v>0</v>
      </c>
      <c r="AT306" s="66">
        <f>-SUM(O.2!AT$244,O.2!AT$255)*(1+'S&amp;S'!$E164)+SUM(O.2!AT$245,O.2!AT$256)*IF(O.2!$C$38="Depreciation",(1+'S&amp;S'!$E164),1)-SUM(O.2!AT$246,O.2!AT$257)*(1+'S&amp;S'!$E$166)+AT$247*(1+'S&amp;S'!$E$212)</f>
        <v>0</v>
      </c>
      <c r="AU306" s="66">
        <f>-SUM(O.2!AU$244,O.2!AU$255)*(1+'S&amp;S'!$E164)+SUM(O.2!AU$245,O.2!AU$256)*IF(O.2!$C$38="Depreciation",(1+'S&amp;S'!$E164),1)-SUM(O.2!AU$246,O.2!AU$257)*(1+'S&amp;S'!$E$166)+AU$247*(1+'S&amp;S'!$E$212)</f>
        <v>0</v>
      </c>
      <c r="AV306" s="66">
        <f>-SUM(O.2!AV$244,O.2!AV$255)*(1+'S&amp;S'!$E164)+SUM(O.2!AV$245,O.2!AV$256)*IF(O.2!$C$38="Depreciation",(1+'S&amp;S'!$E164),1)-SUM(O.2!AV$246,O.2!AV$257)*(1+'S&amp;S'!$E$166)+AV$247*(1+'S&amp;S'!$E$212)</f>
        <v>0</v>
      </c>
      <c r="AW306" s="66">
        <f>-SUM(O.2!AW$244,O.2!AW$255)*(1+'S&amp;S'!$E164)+SUM(O.2!AW$245,O.2!AW$256)*IF(O.2!$C$38="Depreciation",(1+'S&amp;S'!$E164),1)-SUM(O.2!AW$246,O.2!AW$257)*(1+'S&amp;S'!$E$166)+AW$247*(1+'S&amp;S'!$E$212)</f>
        <v>0</v>
      </c>
      <c r="AX306" s="66">
        <f>-SUM(O.2!AX$244,O.2!AX$255)*(1+'S&amp;S'!$E164)+SUM(O.2!AX$245,O.2!AX$256)*IF(O.2!$C$38="Depreciation",(1+'S&amp;S'!$E164),1)-SUM(O.2!AX$246,O.2!AX$257)*(1+'S&amp;S'!$E$166)+AX$247*(1+'S&amp;S'!$E$212)</f>
        <v>0</v>
      </c>
      <c r="AY306" s="66">
        <f>-SUM(O.2!AY$244,O.2!AY$255)*(1+'S&amp;S'!$E164)+SUM(O.2!AY$245,O.2!AY$256)*IF(O.2!$C$38="Depreciation",(1+'S&amp;S'!$E164),1)-SUM(O.2!AY$246,O.2!AY$257)*(1+'S&amp;S'!$E$166)+AY$247*(1+'S&amp;S'!$E$212)</f>
        <v>0</v>
      </c>
      <c r="AZ306" s="66">
        <f>-SUM(O.2!AZ$244,O.2!AZ$255)*(1+'S&amp;S'!$E164)+SUM(O.2!AZ$245,O.2!AZ$256)*IF(O.2!$C$38="Depreciation",(1+'S&amp;S'!$E164),1)-SUM(O.2!AZ$246,O.2!AZ$257)*(1+'S&amp;S'!$E$166)+AZ$247*(1+'S&amp;S'!$E$212)</f>
        <v>0</v>
      </c>
      <c r="BA306" s="66">
        <f>-SUM(O.2!BA$244,O.2!BA$255)*(1+'S&amp;S'!$E164)+SUM(O.2!BA$245,O.2!BA$256)*IF(O.2!$C$38="Depreciation",(1+'S&amp;S'!$E164),1)-SUM(O.2!BA$246,O.2!BA$257)*(1+'S&amp;S'!$E$166)+BA$247*(1+'S&amp;S'!$E$212)</f>
        <v>0</v>
      </c>
      <c r="BB306" s="66">
        <f>-SUM(O.2!BB$244,O.2!BB$255)*(1+'S&amp;S'!$E164)+SUM(O.2!BB$245,O.2!BB$256)*IF(O.2!$C$38="Depreciation",(1+'S&amp;S'!$E164),1)-SUM(O.2!BB$246,O.2!BB$257)*(1+'S&amp;S'!$E$166)+BB$247*(1+'S&amp;S'!$E$212)</f>
        <v>0</v>
      </c>
      <c r="BC306" s="66">
        <f>-SUM(O.2!BC$244,O.2!BC$255)*(1+'S&amp;S'!$E164)+SUM(O.2!BC$245,O.2!BC$256)*IF(O.2!$C$38="Depreciation",(1+'S&amp;S'!$E164),1)-SUM(O.2!BC$246,O.2!BC$257)*(1+'S&amp;S'!$E$166)+BC$247*(1+'S&amp;S'!$E$212)</f>
        <v>0</v>
      </c>
      <c r="BD306" s="66">
        <f>-SUM(O.2!BD$244,O.2!BD$255)*(1+'S&amp;S'!$E164)+SUM(O.2!BD$245,O.2!BD$256)*IF(O.2!$C$38="Depreciation",(1+'S&amp;S'!$E164),1)-SUM(O.2!BD$246,O.2!BD$257)*(1+'S&amp;S'!$E$166)+BD$247*(1+'S&amp;S'!$E$212)</f>
        <v>0</v>
      </c>
      <c r="BE306" s="66">
        <f>-SUM(O.2!BE$244,O.2!BE$255)*(1+'S&amp;S'!$E164)+SUM(O.2!BE$245,O.2!BE$256)*IF(O.2!$C$38="Depreciation",(1+'S&amp;S'!$E164),1)-SUM(O.2!BE$246,O.2!BE$257)*(1+'S&amp;S'!$E$166)+BE$247*(1+'S&amp;S'!$E$212)</f>
        <v>0</v>
      </c>
      <c r="BF306" s="66">
        <f>-SUM(O.2!BF$244,O.2!BF$255)*(1+'S&amp;S'!$E164)+SUM(O.2!BF$245,O.2!BF$256)*IF(O.2!$C$38="Depreciation",(1+'S&amp;S'!$E164),1)-SUM(O.2!BF$246,O.2!BF$257)*(1+'S&amp;S'!$E$166)+BF$247*(1+'S&amp;S'!$E$212)</f>
        <v>0</v>
      </c>
      <c r="BG306" s="66">
        <f>-SUM(O.2!BG$244,O.2!BG$255)*(1+'S&amp;S'!$E164)+SUM(O.2!BG$245,O.2!BG$256)*IF(O.2!$C$38="Depreciation",(1+'S&amp;S'!$E164),1)-SUM(O.2!BG$246,O.2!BG$257)*(1+'S&amp;S'!$E$166)+BG$247*(1+'S&amp;S'!$E$212)</f>
        <v>0</v>
      </c>
      <c r="BH306" s="66">
        <f>-SUM(O.2!BH$244,O.2!BH$255)*(1+'S&amp;S'!$E164)+SUM(O.2!BH$245,O.2!BH$256)*IF(O.2!$C$38="Depreciation",(1+'S&amp;S'!$E164),1)-SUM(O.2!BH$246,O.2!BH$257)*(1+'S&amp;S'!$E$166)+BH$247*(1+'S&amp;S'!$E$212)</f>
        <v>0</v>
      </c>
      <c r="BI306" s="66">
        <f>-SUM(O.2!BI$244,O.2!BI$255)*(1+'S&amp;S'!$E164)+SUM(O.2!BI$245,O.2!BI$256)*IF(O.2!$C$38="Depreciation",(1+'S&amp;S'!$E164),1)-SUM(O.2!BI$246,O.2!BI$257)*(1+'S&amp;S'!$E$166)+BI$247*(1+'S&amp;S'!$E$212)</f>
        <v>0</v>
      </c>
      <c r="BJ306" s="66">
        <f>-SUM(O.2!BJ$244,O.2!BJ$255)*(1+'S&amp;S'!$E164)+SUM(O.2!BJ$245,O.2!BJ$256)*IF(O.2!$C$38="Depreciation",(1+'S&amp;S'!$E164),1)-SUM(O.2!BJ$246,O.2!BJ$257)*(1+'S&amp;S'!$E$166)+BJ$247*(1+'S&amp;S'!$E$212)</f>
        <v>0</v>
      </c>
      <c r="BK306" s="66">
        <f>-SUM(O.2!BK$244,O.2!BK$255)*(1+'S&amp;S'!$E164)+SUM(O.2!BK$245,O.2!BK$256)*IF(O.2!$C$38="Depreciation",(1+'S&amp;S'!$E164),1)-SUM(O.2!BK$246,O.2!BK$257)*(1+'S&amp;S'!$E$166)+BK$247*(1+'S&amp;S'!$E$212)</f>
        <v>0</v>
      </c>
      <c r="BL306" s="66">
        <f>-SUM(O.2!BL$244,O.2!BL$255)*(1+'S&amp;S'!$E164)+SUM(O.2!BL$245,O.2!BL$256)*IF(O.2!$C$38="Depreciation",(1+'S&amp;S'!$E164),1)-SUM(O.2!BL$246,O.2!BL$257)*(1+'S&amp;S'!$E$166)+BL$247*(1+'S&amp;S'!$E$212)</f>
        <v>0</v>
      </c>
      <c r="BM306" s="66">
        <f>-SUM(O.2!BM$244,O.2!BM$255)*(1+'S&amp;S'!$E164)+SUM(O.2!BM$245,O.2!BM$256)*IF(O.2!$C$38="Depreciation",(1+'S&amp;S'!$E164),1)-SUM(O.2!BM$246,O.2!BM$257)*(1+'S&amp;S'!$E$166)+BM$247*(1+'S&amp;S'!$E$212)</f>
        <v>0</v>
      </c>
      <c r="BN306" s="66">
        <f>-SUM(O.2!BN$244,O.2!BN$255)*(1+'S&amp;S'!$E164)+SUM(O.2!BN$245,O.2!BN$256)*IF(O.2!$C$38="Depreciation",(1+'S&amp;S'!$E164),1)-SUM(O.2!BN$246,O.2!BN$257)*(1+'S&amp;S'!$E$166)+BN$247*(1+'S&amp;S'!$E$212)</f>
        <v>0</v>
      </c>
      <c r="BO306" s="66">
        <f>-SUM(O.2!BO$244,O.2!BO$255)*(1+'S&amp;S'!$E164)+SUM(O.2!BO$245,O.2!BO$256)*IF(O.2!$C$38="Depreciation",(1+'S&amp;S'!$E164),1)-SUM(O.2!BO$246,O.2!BO$257)*(1+'S&amp;S'!$E$166)+BO$247*(1+'S&amp;S'!$E$212)</f>
        <v>0</v>
      </c>
      <c r="BP306" s="66">
        <f>-SUM(O.2!BP$244,O.2!BP$255)*(1+'S&amp;S'!$E164)+SUM(O.2!BP$245,O.2!BP$256)*IF(O.2!$C$38="Depreciation",(1+'S&amp;S'!$E164),1)-SUM(O.2!BP$246,O.2!BP$257)*(1+'S&amp;S'!$E$166)+BP$247*(1+'S&amp;S'!$E$212)</f>
        <v>0</v>
      </c>
      <c r="BQ306" s="66">
        <f>-SUM(O.2!BQ$244,O.2!BQ$255)*(1+'S&amp;S'!$E164)+SUM(O.2!BQ$245,O.2!BQ$256)*IF(O.2!$C$38="Depreciation",(1+'S&amp;S'!$E164),1)-SUM(O.2!BQ$246,O.2!BQ$257)*(1+'S&amp;S'!$E$166)+BQ$247*(1+'S&amp;S'!$E$212)</f>
        <v>0</v>
      </c>
      <c r="BR306" s="66">
        <f>-SUM(O.2!BR$244,O.2!BR$255)*(1+'S&amp;S'!$E164)+SUM(O.2!BR$245,O.2!BR$256)*IF(O.2!$C$38="Depreciation",(1+'S&amp;S'!$E164),1)-SUM(O.2!BR$246,O.2!BR$257)*(1+'S&amp;S'!$E$166)+BR$247*(1+'S&amp;S'!$E$212)</f>
        <v>0</v>
      </c>
      <c r="BS306" s="66">
        <f>-SUM(O.2!BS$244,O.2!BS$255)*(1+'S&amp;S'!$E164)+SUM(O.2!BS$245,O.2!BS$256)*IF(O.2!$C$38="Depreciation",(1+'S&amp;S'!$E164),1)-SUM(O.2!BS$246,O.2!BS$257)*(1+'S&amp;S'!$E$166)+BS$247*(1+'S&amp;S'!$E$212)</f>
        <v>0</v>
      </c>
      <c r="BT306" s="66">
        <f>-SUM(O.2!BT$244,O.2!BT$255)*(1+'S&amp;S'!$E164)+SUM(O.2!BT$245,O.2!BT$256)*IF(O.2!$C$38="Depreciation",(1+'S&amp;S'!$E164),1)-SUM(O.2!BT$246,O.2!BT$257)*(1+'S&amp;S'!$E$166)+BT$247*(1+'S&amp;S'!$E$212)</f>
        <v>0</v>
      </c>
      <c r="BU306" s="66">
        <f>-SUM(O.2!BU$244,O.2!BU$255)*(1+'S&amp;S'!$E164)+SUM(O.2!BU$245,O.2!BU$256)*IF(O.2!$C$38="Depreciation",(1+'S&amp;S'!$E164),1)-SUM(O.2!BU$246,O.2!BU$257)*(1+'S&amp;S'!$E$166)+BU$247*(1+'S&amp;S'!$E$212)</f>
        <v>0</v>
      </c>
      <c r="BV306" s="66">
        <f>-SUM(O.2!BV$244,O.2!BV$255)*(1+'S&amp;S'!$E164)+SUM(O.2!BV$245,O.2!BV$256)*IF(O.2!$C$38="Depreciation",(1+'S&amp;S'!$E164),1)-SUM(O.2!BV$246,O.2!BV$257)*(1+'S&amp;S'!$E$166)+BV$247*(1+'S&amp;S'!$E$212)</f>
        <v>0</v>
      </c>
      <c r="BW306" s="66">
        <f>-SUM(O.2!BW$244,O.2!BW$255)*(1+'S&amp;S'!$E164)+SUM(O.2!BW$245,O.2!BW$256)*IF(O.2!$C$38="Depreciation",(1+'S&amp;S'!$E164),1)-SUM(O.2!BW$246,O.2!BW$257)*(1+'S&amp;S'!$E$166)+BW$247*(1+'S&amp;S'!$E$212)</f>
        <v>0</v>
      </c>
      <c r="BX306" s="66">
        <f>-SUM(O.2!BX$244,O.2!BX$255)*(1+'S&amp;S'!$E164)+SUM(O.2!BX$245,O.2!BX$256)*IF(O.2!$C$38="Depreciation",(1+'S&amp;S'!$E164),1)-SUM(O.2!BX$246,O.2!BX$257)*(1+'S&amp;S'!$E$166)+BX$247*(1+'S&amp;S'!$E$212)</f>
        <v>0</v>
      </c>
      <c r="BY306" s="66">
        <f>-SUM(O.2!BY$244,O.2!BY$255)*(1+'S&amp;S'!$E164)+SUM(O.2!BY$245,O.2!BY$256)*IF(O.2!$C$38="Depreciation",(1+'S&amp;S'!$E164),1)-SUM(O.2!BY$246,O.2!BY$257)*(1+'S&amp;S'!$E$166)+BY$247*(1+'S&amp;S'!$E$212)</f>
        <v>0</v>
      </c>
      <c r="BZ306" s="66">
        <f>-SUM(O.2!BZ$244,O.2!BZ$255)*(1+'S&amp;S'!$E164)+SUM(O.2!BZ$245,O.2!BZ$256)*IF(O.2!$C$38="Depreciation",(1+'S&amp;S'!$E164),1)-SUM(O.2!BZ$246,O.2!BZ$257)*(1+'S&amp;S'!$E$166)+BZ$247*(1+'S&amp;S'!$E$212)</f>
        <v>0</v>
      </c>
      <c r="CA306" s="66">
        <f>-SUM(O.2!CA$244,O.2!CA$255)*(1+'S&amp;S'!$E164)+SUM(O.2!CA$245,O.2!CA$256)*IF(O.2!$C$38="Depreciation",(1+'S&amp;S'!$E164),1)-SUM(O.2!CA$246,O.2!CA$257)*(1+'S&amp;S'!$E$166)+CA$247*(1+'S&amp;S'!$E$212)</f>
        <v>0</v>
      </c>
      <c r="CB306" s="66">
        <f>-SUM(O.2!CB$244,O.2!CB$255)*(1+'S&amp;S'!$E164)+SUM(O.2!CB$245,O.2!CB$256)*IF(O.2!$C$38="Depreciation",(1+'S&amp;S'!$E164),1)-SUM(O.2!CB$246,O.2!CB$257)*(1+'S&amp;S'!$E$166)+CB$247*(1+'S&amp;S'!$E$212)</f>
        <v>0</v>
      </c>
      <c r="CC306" s="66">
        <f>-SUM(O.2!CC$244,O.2!CC$255)*(1+'S&amp;S'!$E164)+SUM(O.2!CC$245,O.2!CC$256)*IF(O.2!$C$38="Depreciation",(1+'S&amp;S'!$E164),1)-SUM(O.2!CC$246,O.2!CC$257)*(1+'S&amp;S'!$E$166)+CC$247*(1+'S&amp;S'!$E$212)</f>
        <v>0</v>
      </c>
      <c r="CD306" s="66">
        <f>-SUM(O.2!CD$244,O.2!CD$255)*(1+'S&amp;S'!$E164)+SUM(O.2!CD$245,O.2!CD$256)*IF(O.2!$C$38="Depreciation",(1+'S&amp;S'!$E164),1)-SUM(O.2!CD$246,O.2!CD$257)*(1+'S&amp;S'!$E$166)+CD$247*(1+'S&amp;S'!$E$212)</f>
        <v>0</v>
      </c>
      <c r="CE306" s="66">
        <f>-SUM(O.2!CE$244,O.2!CE$255)*(1+'S&amp;S'!$E164)+SUM(O.2!CE$245,O.2!CE$256)*IF(O.2!$C$38="Depreciation",(1+'S&amp;S'!$E164),1)-SUM(O.2!CE$246,O.2!CE$257)*(1+'S&amp;S'!$E$166)+CE$247*(1+'S&amp;S'!$E$212)</f>
        <v>0</v>
      </c>
      <c r="CF306" s="66">
        <f>-SUM(O.2!CF$244,O.2!CF$255)*(1+'S&amp;S'!$E164)+SUM(O.2!CF$245,O.2!CF$256)*IF(O.2!$C$38="Depreciation",(1+'S&amp;S'!$E164),1)-SUM(O.2!CF$246,O.2!CF$257)*(1+'S&amp;S'!$E$166)+CF$247*(1+'S&amp;S'!$E$212)</f>
        <v>0</v>
      </c>
      <c r="CG306" s="66">
        <f>-SUM(O.2!CG$244,O.2!CG$255)*(1+'S&amp;S'!$E164)+SUM(O.2!CG$245,O.2!CG$256)*IF(O.2!$C$38="Depreciation",(1+'S&amp;S'!$E164),1)-SUM(O.2!CG$246,O.2!CG$257)*(1+'S&amp;S'!$E$166)+CG$247*(1+'S&amp;S'!$E$212)</f>
        <v>0</v>
      </c>
      <c r="CH306" s="66">
        <f>-SUM(O.2!CH$244,O.2!CH$255)*(1+'S&amp;S'!$E164)+SUM(O.2!CH$245,O.2!CH$256)*IF(O.2!$C$38="Depreciation",(1+'S&amp;S'!$E164),1)-SUM(O.2!CH$246,O.2!CH$257)*(1+'S&amp;S'!$E$166)+CH$247*(1+'S&amp;S'!$E$212)</f>
        <v>0</v>
      </c>
      <c r="CI306" s="66">
        <f>-SUM(O.2!CI$244,O.2!CI$255)*(1+'S&amp;S'!$E164)+SUM(O.2!CI$245,O.2!CI$256)*IF(O.2!$C$38="Depreciation",(1+'S&amp;S'!$E164),1)-SUM(O.2!CI$246,O.2!CI$257)*(1+'S&amp;S'!$E$166)+CI$247*(1+'S&amp;S'!$E$212)</f>
        <v>0</v>
      </c>
      <c r="CJ306" s="66">
        <f>-SUM(O.2!CJ$244,O.2!CJ$255)*(1+'S&amp;S'!$E164)+SUM(O.2!CJ$245,O.2!CJ$256)*IF(O.2!$C$38="Depreciation",(1+'S&amp;S'!$E164),1)-SUM(O.2!CJ$246,O.2!CJ$257)*(1+'S&amp;S'!$E$166)+CJ$247*(1+'S&amp;S'!$E$212)</f>
        <v>0</v>
      </c>
      <c r="CK306" s="66">
        <f>-SUM(O.2!CK$244,O.2!CK$255)*(1+'S&amp;S'!$E164)+SUM(O.2!CK$245,O.2!CK$256)*IF(O.2!$C$38="Depreciation",(1+'S&amp;S'!$E164),1)-SUM(O.2!CK$246,O.2!CK$257)*(1+'S&amp;S'!$E$166)+CK$247*(1+'S&amp;S'!$E$212)</f>
        <v>0</v>
      </c>
      <c r="CL306" s="66">
        <f>-SUM(O.2!CL$244,O.2!CL$255)*(1+'S&amp;S'!$E164)+SUM(O.2!CL$245,O.2!CL$256)*IF(O.2!$C$38="Depreciation",(1+'S&amp;S'!$E164),1)-SUM(O.2!CL$246,O.2!CL$257)*(1+'S&amp;S'!$E$166)+CL$247*(1+'S&amp;S'!$E$212)</f>
        <v>0</v>
      </c>
      <c r="CM306" s="66">
        <f>-SUM(O.2!CM$244,O.2!CM$255)*(1+'S&amp;S'!$E164)+SUM(O.2!CM$245,O.2!CM$256)*IF(O.2!$C$38="Depreciation",(1+'S&amp;S'!$E164),1)-SUM(O.2!CM$246,O.2!CM$257)*(1+'S&amp;S'!$E$166)+CM$247*(1+'S&amp;S'!$E$212)</f>
        <v>0</v>
      </c>
      <c r="CN306" s="66">
        <f>-SUM(O.2!CN$244,O.2!CN$255)*(1+'S&amp;S'!$E164)+SUM(O.2!CN$245,O.2!CN$256)*IF(O.2!$C$38="Depreciation",(1+'S&amp;S'!$E164),1)-SUM(O.2!CN$246,O.2!CN$257)*(1+'S&amp;S'!$E$166)+CN$247*(1+'S&amp;S'!$E$212)</f>
        <v>0</v>
      </c>
      <c r="CO306" s="66">
        <f>-SUM(O.2!CO$244,O.2!CO$255)*(1+'S&amp;S'!$E164)+SUM(O.2!CO$245,O.2!CO$256)*IF(O.2!$C$38="Depreciation",(1+'S&amp;S'!$E164),1)-SUM(O.2!CO$246,O.2!CO$257)*(1+'S&amp;S'!$E$166)+CO$247*(1+'S&amp;S'!$E$212)</f>
        <v>0</v>
      </c>
      <c r="CP306" s="66">
        <f>-SUM(O.2!CP$244,O.2!CP$255)*(1+'S&amp;S'!$E164)+SUM(O.2!CP$245,O.2!CP$256)*IF(O.2!$C$38="Depreciation",(1+'S&amp;S'!$E164),1)-SUM(O.2!CP$246,O.2!CP$257)*(1+'S&amp;S'!$E$166)+CP$247*(1+'S&amp;S'!$E$212)</f>
        <v>0</v>
      </c>
      <c r="CQ306" s="66">
        <f>-SUM(O.2!CQ$244,O.2!CQ$255)*(1+'S&amp;S'!$E164)+SUM(O.2!CQ$245,O.2!CQ$256)*IF(O.2!$C$38="Depreciation",(1+'S&amp;S'!$E164),1)-SUM(O.2!CQ$246,O.2!CQ$257)*(1+'S&amp;S'!$E$166)+CQ$247*(1+'S&amp;S'!$E$212)</f>
        <v>0</v>
      </c>
      <c r="CR306" s="66">
        <f>-SUM(O.2!CR$244,O.2!CR$255)*(1+'S&amp;S'!$E164)+SUM(O.2!CR$245,O.2!CR$256)*IF(O.2!$C$38="Depreciation",(1+'S&amp;S'!$E164),1)-SUM(O.2!CR$246,O.2!CR$257)*(1+'S&amp;S'!$E$166)+CR$247*(1+'S&amp;S'!$E$212)</f>
        <v>0</v>
      </c>
      <c r="CS306" s="66">
        <f>-SUM(O.2!CS$244,O.2!CS$255)*(1+'S&amp;S'!$E164)+SUM(O.2!CS$245,O.2!CS$256)*IF(O.2!$C$38="Depreciation",(1+'S&amp;S'!$E164),1)-SUM(O.2!CS$246,O.2!CS$257)*(1+'S&amp;S'!$E$166)+CS$247*(1+'S&amp;S'!$E$212)</f>
        <v>0</v>
      </c>
    </row>
    <row r="307" spans="3:97" hidden="1" x14ac:dyDescent="0.35">
      <c r="C307" s="94" t="s">
        <v>161</v>
      </c>
      <c r="E307" s="505">
        <f>G307+NPV(G.Asm!$F$76,H307:INDEX(H307:CS307,RP))</f>
        <v>0</v>
      </c>
      <c r="F307" s="505">
        <f>SUMIF($G$4:$CS$4,"&lt;="&amp;RP,G307:CS307)</f>
        <v>0</v>
      </c>
      <c r="G307" s="66">
        <f>-SUM(O.2!G$244,O.2!G$255)*(1+'S&amp;S'!$G164)+SUM(O.2!G$245,O.2!G$256)*IF(O.2!$C$38="Depreciation",(1+'S&amp;S'!$G164),1)-SUM(O.2!G$246,O.2!G$257)*(1+'S&amp;S'!$G$166)+G$247*(1+'S&amp;S'!$G$212)</f>
        <v>0</v>
      </c>
      <c r="H307" s="66">
        <f>-SUM(O.2!H$244,O.2!H$255)*(1+'S&amp;S'!$G164)+SUM(O.2!H$245,O.2!H$256)*IF(O.2!$C$38="Depreciation",(1+'S&amp;S'!$G164),1)-SUM(O.2!H$246,O.2!H$257)*(1+'S&amp;S'!$G$166)+H$247*(1+'S&amp;S'!$G$212)</f>
        <v>0</v>
      </c>
      <c r="I307" s="66">
        <f>-SUM(O.2!I$244,O.2!I$255)*(1+'S&amp;S'!$G164)+SUM(O.2!I$245,O.2!I$256)*IF(O.2!$C$38="Depreciation",(1+'S&amp;S'!$G164),1)-SUM(O.2!I$246,O.2!I$257)*(1+'S&amp;S'!$G$166)+I$247*(1+'S&amp;S'!$G$212)</f>
        <v>0</v>
      </c>
      <c r="J307" s="66">
        <f>-SUM(O.2!J$244,O.2!J$255)*(1+'S&amp;S'!$G164)+SUM(O.2!J$245,O.2!J$256)*IF(O.2!$C$38="Depreciation",(1+'S&amp;S'!$G164),1)-SUM(O.2!J$246,O.2!J$257)*(1+'S&amp;S'!$G$166)+J$247*(1+'S&amp;S'!$G$212)</f>
        <v>0</v>
      </c>
      <c r="K307" s="66">
        <f>-SUM(O.2!K$244,O.2!K$255)*(1+'S&amp;S'!$G164)+SUM(O.2!K$245,O.2!K$256)*IF(O.2!$C$38="Depreciation",(1+'S&amp;S'!$G164),1)-SUM(O.2!K$246,O.2!K$257)*(1+'S&amp;S'!$G$166)+K$247*(1+'S&amp;S'!$G$212)</f>
        <v>0</v>
      </c>
      <c r="L307" s="66">
        <f>-SUM(O.2!L$244,O.2!L$255)*(1+'S&amp;S'!$G164)+SUM(O.2!L$245,O.2!L$256)*IF(O.2!$C$38="Depreciation",(1+'S&amp;S'!$G164),1)-SUM(O.2!L$246,O.2!L$257)*(1+'S&amp;S'!$G$166)+L$247*(1+'S&amp;S'!$G$212)</f>
        <v>0</v>
      </c>
      <c r="M307" s="66">
        <f>-SUM(O.2!M$244,O.2!M$255)*(1+'S&amp;S'!$G164)+SUM(O.2!M$245,O.2!M$256)*IF(O.2!$C$38="Depreciation",(1+'S&amp;S'!$G164),1)-SUM(O.2!M$246,O.2!M$257)*(1+'S&amp;S'!$G$166)+M$247*(1+'S&amp;S'!$G$212)</f>
        <v>0</v>
      </c>
      <c r="N307" s="66">
        <f>-SUM(O.2!N$244,O.2!N$255)*(1+'S&amp;S'!$G164)+SUM(O.2!N$245,O.2!N$256)*IF(O.2!$C$38="Depreciation",(1+'S&amp;S'!$G164),1)-SUM(O.2!N$246,O.2!N$257)*(1+'S&amp;S'!$G$166)+N$247*(1+'S&amp;S'!$G$212)</f>
        <v>0</v>
      </c>
      <c r="O307" s="66">
        <f>-SUM(O.2!O$244,O.2!O$255)*(1+'S&amp;S'!$G164)+SUM(O.2!O$245,O.2!O$256)*IF(O.2!$C$38="Depreciation",(1+'S&amp;S'!$G164),1)-SUM(O.2!O$246,O.2!O$257)*(1+'S&amp;S'!$G$166)+O$247*(1+'S&amp;S'!$G$212)</f>
        <v>0</v>
      </c>
      <c r="P307" s="66">
        <f>-SUM(O.2!P$244,O.2!P$255)*(1+'S&amp;S'!$G164)+SUM(O.2!P$245,O.2!P$256)*IF(O.2!$C$38="Depreciation",(1+'S&amp;S'!$G164),1)-SUM(O.2!P$246,O.2!P$257)*(1+'S&amp;S'!$G$166)+P$247*(1+'S&amp;S'!$G$212)</f>
        <v>0</v>
      </c>
      <c r="Q307" s="66">
        <f>-SUM(O.2!Q$244,O.2!Q$255)*(1+'S&amp;S'!$G164)+SUM(O.2!Q$245,O.2!Q$256)*IF(O.2!$C$38="Depreciation",(1+'S&amp;S'!$G164),1)-SUM(O.2!Q$246,O.2!Q$257)*(1+'S&amp;S'!$G$166)+Q$247*(1+'S&amp;S'!$G$212)</f>
        <v>0</v>
      </c>
      <c r="R307" s="66">
        <f>-SUM(O.2!R$244,O.2!R$255)*(1+'S&amp;S'!$G164)+SUM(O.2!R$245,O.2!R$256)*IF(O.2!$C$38="Depreciation",(1+'S&amp;S'!$G164),1)-SUM(O.2!R$246,O.2!R$257)*(1+'S&amp;S'!$G$166)+R$247*(1+'S&amp;S'!$G$212)</f>
        <v>0</v>
      </c>
      <c r="S307" s="66">
        <f>-SUM(O.2!S$244,O.2!S$255)*(1+'S&amp;S'!$G164)+SUM(O.2!S$245,O.2!S$256)*IF(O.2!$C$38="Depreciation",(1+'S&amp;S'!$G164),1)-SUM(O.2!S$246,O.2!S$257)*(1+'S&amp;S'!$G$166)+S$247*(1+'S&amp;S'!$G$212)</f>
        <v>0</v>
      </c>
      <c r="T307" s="66">
        <f>-SUM(O.2!T$244,O.2!T$255)*(1+'S&amp;S'!$G164)+SUM(O.2!T$245,O.2!T$256)*IF(O.2!$C$38="Depreciation",(1+'S&amp;S'!$G164),1)-SUM(O.2!T$246,O.2!T$257)*(1+'S&amp;S'!$G$166)+T$247*(1+'S&amp;S'!$G$212)</f>
        <v>0</v>
      </c>
      <c r="U307" s="66">
        <f>-SUM(O.2!U$244,O.2!U$255)*(1+'S&amp;S'!$G164)+SUM(O.2!U$245,O.2!U$256)*IF(O.2!$C$38="Depreciation",(1+'S&amp;S'!$G164),1)-SUM(O.2!U$246,O.2!U$257)*(1+'S&amp;S'!$G$166)+U$247*(1+'S&amp;S'!$G$212)</f>
        <v>0</v>
      </c>
      <c r="V307" s="66">
        <f>-SUM(O.2!V$244,O.2!V$255)*(1+'S&amp;S'!$G164)+SUM(O.2!V$245,O.2!V$256)*IF(O.2!$C$38="Depreciation",(1+'S&amp;S'!$G164),1)-SUM(O.2!V$246,O.2!V$257)*(1+'S&amp;S'!$G$166)+V$247*(1+'S&amp;S'!$G$212)</f>
        <v>0</v>
      </c>
      <c r="W307" s="66">
        <f>-SUM(O.2!W$244,O.2!W$255)*(1+'S&amp;S'!$G164)+SUM(O.2!W$245,O.2!W$256)*IF(O.2!$C$38="Depreciation",(1+'S&amp;S'!$G164),1)-SUM(O.2!W$246,O.2!W$257)*(1+'S&amp;S'!$G$166)+W$247*(1+'S&amp;S'!$G$212)</f>
        <v>0</v>
      </c>
      <c r="X307" s="66">
        <f>-SUM(O.2!X$244,O.2!X$255)*(1+'S&amp;S'!$G164)+SUM(O.2!X$245,O.2!X$256)*IF(O.2!$C$38="Depreciation",(1+'S&amp;S'!$G164),1)-SUM(O.2!X$246,O.2!X$257)*(1+'S&amp;S'!$G$166)+X$247*(1+'S&amp;S'!$G$212)</f>
        <v>0</v>
      </c>
      <c r="Y307" s="66">
        <f>-SUM(O.2!Y$244,O.2!Y$255)*(1+'S&amp;S'!$G164)+SUM(O.2!Y$245,O.2!Y$256)*IF(O.2!$C$38="Depreciation",(1+'S&amp;S'!$G164),1)-SUM(O.2!Y$246,O.2!Y$257)*(1+'S&amp;S'!$G$166)+Y$247*(1+'S&amp;S'!$G$212)</f>
        <v>0</v>
      </c>
      <c r="Z307" s="66">
        <f>-SUM(O.2!Z$244,O.2!Z$255)*(1+'S&amp;S'!$G164)+SUM(O.2!Z$245,O.2!Z$256)*IF(O.2!$C$38="Depreciation",(1+'S&amp;S'!$G164),1)-SUM(O.2!Z$246,O.2!Z$257)*(1+'S&amp;S'!$G$166)+Z$247*(1+'S&amp;S'!$G$212)</f>
        <v>0</v>
      </c>
      <c r="AA307" s="66">
        <f>-SUM(O.2!AA$244,O.2!AA$255)*(1+'S&amp;S'!$G164)+SUM(O.2!AA$245,O.2!AA$256)*IF(O.2!$C$38="Depreciation",(1+'S&amp;S'!$G164),1)-SUM(O.2!AA$246,O.2!AA$257)*(1+'S&amp;S'!$G$166)+AA$247*(1+'S&amp;S'!$G$212)</f>
        <v>0</v>
      </c>
      <c r="AB307" s="66">
        <f>-SUM(O.2!AB$244,O.2!AB$255)*(1+'S&amp;S'!$G164)+SUM(O.2!AB$245,O.2!AB$256)*IF(O.2!$C$38="Depreciation",(1+'S&amp;S'!$G164),1)-SUM(O.2!AB$246,O.2!AB$257)*(1+'S&amp;S'!$G$166)+AB$247*(1+'S&amp;S'!$G$212)</f>
        <v>0</v>
      </c>
      <c r="AC307" s="66">
        <f>-SUM(O.2!AC$244,O.2!AC$255)*(1+'S&amp;S'!$G164)+SUM(O.2!AC$245,O.2!AC$256)*IF(O.2!$C$38="Depreciation",(1+'S&amp;S'!$G164),1)-SUM(O.2!AC$246,O.2!AC$257)*(1+'S&amp;S'!$G$166)+AC$247*(1+'S&amp;S'!$G$212)</f>
        <v>0</v>
      </c>
      <c r="AD307" s="66">
        <f>-SUM(O.2!AD$244,O.2!AD$255)*(1+'S&amp;S'!$G164)+SUM(O.2!AD$245,O.2!AD$256)*IF(O.2!$C$38="Depreciation",(1+'S&amp;S'!$G164),1)-SUM(O.2!AD$246,O.2!AD$257)*(1+'S&amp;S'!$G$166)+AD$247*(1+'S&amp;S'!$G$212)</f>
        <v>0</v>
      </c>
      <c r="AE307" s="66">
        <f>-SUM(O.2!AE$244,O.2!AE$255)*(1+'S&amp;S'!$G164)+SUM(O.2!AE$245,O.2!AE$256)*IF(O.2!$C$38="Depreciation",(1+'S&amp;S'!$G164),1)-SUM(O.2!AE$246,O.2!AE$257)*(1+'S&amp;S'!$G$166)+AE$247*(1+'S&amp;S'!$G$212)</f>
        <v>0</v>
      </c>
      <c r="AF307" s="66">
        <f>-SUM(O.2!AF$244,O.2!AF$255)*(1+'S&amp;S'!$G164)+SUM(O.2!AF$245,O.2!AF$256)*IF(O.2!$C$38="Depreciation",(1+'S&amp;S'!$G164),1)-SUM(O.2!AF$246,O.2!AF$257)*(1+'S&amp;S'!$G$166)+AF$247*(1+'S&amp;S'!$G$212)</f>
        <v>0</v>
      </c>
      <c r="AG307" s="66">
        <f>-SUM(O.2!AG$244,O.2!AG$255)*(1+'S&amp;S'!$G164)+SUM(O.2!AG$245,O.2!AG$256)*IF(O.2!$C$38="Depreciation",(1+'S&amp;S'!$G164),1)-SUM(O.2!AG$246,O.2!AG$257)*(1+'S&amp;S'!$G$166)+AG$247*(1+'S&amp;S'!$G$212)</f>
        <v>0</v>
      </c>
      <c r="AH307" s="66">
        <f>-SUM(O.2!AH$244,O.2!AH$255)*(1+'S&amp;S'!$G164)+SUM(O.2!AH$245,O.2!AH$256)*IF(O.2!$C$38="Depreciation",(1+'S&amp;S'!$G164),1)-SUM(O.2!AH$246,O.2!AH$257)*(1+'S&amp;S'!$G$166)+AH$247*(1+'S&amp;S'!$G$212)</f>
        <v>0</v>
      </c>
      <c r="AI307" s="66">
        <f>-SUM(O.2!AI$244,O.2!AI$255)*(1+'S&amp;S'!$G164)+SUM(O.2!AI$245,O.2!AI$256)*IF(O.2!$C$38="Depreciation",(1+'S&amp;S'!$G164),1)-SUM(O.2!AI$246,O.2!AI$257)*(1+'S&amp;S'!$G$166)+AI$247*(1+'S&amp;S'!$G$212)</f>
        <v>0</v>
      </c>
      <c r="AJ307" s="66">
        <f>-SUM(O.2!AJ$244,O.2!AJ$255)*(1+'S&amp;S'!$G164)+SUM(O.2!AJ$245,O.2!AJ$256)*IF(O.2!$C$38="Depreciation",(1+'S&amp;S'!$G164),1)-SUM(O.2!AJ$246,O.2!AJ$257)*(1+'S&amp;S'!$G$166)+AJ$247*(1+'S&amp;S'!$G$212)</f>
        <v>0</v>
      </c>
      <c r="AK307" s="66">
        <f>-SUM(O.2!AK$244,O.2!AK$255)*(1+'S&amp;S'!$G164)+SUM(O.2!AK$245,O.2!AK$256)*IF(O.2!$C$38="Depreciation",(1+'S&amp;S'!$G164),1)-SUM(O.2!AK$246,O.2!AK$257)*(1+'S&amp;S'!$G$166)+AK$247*(1+'S&amp;S'!$G$212)</f>
        <v>0</v>
      </c>
      <c r="AL307" s="66">
        <f>-SUM(O.2!AL$244,O.2!AL$255)*(1+'S&amp;S'!$G164)+SUM(O.2!AL$245,O.2!AL$256)*IF(O.2!$C$38="Depreciation",(1+'S&amp;S'!$G164),1)-SUM(O.2!AL$246,O.2!AL$257)*(1+'S&amp;S'!$G$166)+AL$247*(1+'S&amp;S'!$G$212)</f>
        <v>0</v>
      </c>
      <c r="AM307" s="66">
        <f>-SUM(O.2!AM$244,O.2!AM$255)*(1+'S&amp;S'!$G164)+SUM(O.2!AM$245,O.2!AM$256)*IF(O.2!$C$38="Depreciation",(1+'S&amp;S'!$G164),1)-SUM(O.2!AM$246,O.2!AM$257)*(1+'S&amp;S'!$G$166)+AM$247*(1+'S&amp;S'!$G$212)</f>
        <v>0</v>
      </c>
      <c r="AN307" s="66">
        <f>-SUM(O.2!AN$244,O.2!AN$255)*(1+'S&amp;S'!$G164)+SUM(O.2!AN$245,O.2!AN$256)*IF(O.2!$C$38="Depreciation",(1+'S&amp;S'!$G164),1)-SUM(O.2!AN$246,O.2!AN$257)*(1+'S&amp;S'!$G$166)+AN$247*(1+'S&amp;S'!$G$212)</f>
        <v>0</v>
      </c>
      <c r="AO307" s="66">
        <f>-SUM(O.2!AO$244,O.2!AO$255)*(1+'S&amp;S'!$G164)+SUM(O.2!AO$245,O.2!AO$256)*IF(O.2!$C$38="Depreciation",(1+'S&amp;S'!$G164),1)-SUM(O.2!AO$246,O.2!AO$257)*(1+'S&amp;S'!$G$166)+AO$247*(1+'S&amp;S'!$G$212)</f>
        <v>0</v>
      </c>
      <c r="AP307" s="66">
        <f>-SUM(O.2!AP$244,O.2!AP$255)*(1+'S&amp;S'!$G164)+SUM(O.2!AP$245,O.2!AP$256)*IF(O.2!$C$38="Depreciation",(1+'S&amp;S'!$G164),1)-SUM(O.2!AP$246,O.2!AP$257)*(1+'S&amp;S'!$G$166)+AP$247*(1+'S&amp;S'!$G$212)</f>
        <v>0</v>
      </c>
      <c r="AQ307" s="66">
        <f>-SUM(O.2!AQ$244,O.2!AQ$255)*(1+'S&amp;S'!$G164)+SUM(O.2!AQ$245,O.2!AQ$256)*IF(O.2!$C$38="Depreciation",(1+'S&amp;S'!$G164),1)-SUM(O.2!AQ$246,O.2!AQ$257)*(1+'S&amp;S'!$G$166)+AQ$247*(1+'S&amp;S'!$G$212)</f>
        <v>0</v>
      </c>
      <c r="AR307" s="66">
        <f>-SUM(O.2!AR$244,O.2!AR$255)*(1+'S&amp;S'!$G164)+SUM(O.2!AR$245,O.2!AR$256)*IF(O.2!$C$38="Depreciation",(1+'S&amp;S'!$G164),1)-SUM(O.2!AR$246,O.2!AR$257)*(1+'S&amp;S'!$G$166)+AR$247*(1+'S&amp;S'!$G$212)</f>
        <v>0</v>
      </c>
      <c r="AS307" s="66">
        <f>-SUM(O.2!AS$244,O.2!AS$255)*(1+'S&amp;S'!$G164)+SUM(O.2!AS$245,O.2!AS$256)*IF(O.2!$C$38="Depreciation",(1+'S&amp;S'!$G164),1)-SUM(O.2!AS$246,O.2!AS$257)*(1+'S&amp;S'!$G$166)+AS$247*(1+'S&amp;S'!$G$212)</f>
        <v>0</v>
      </c>
      <c r="AT307" s="66">
        <f>-SUM(O.2!AT$244,O.2!AT$255)*(1+'S&amp;S'!$G164)+SUM(O.2!AT$245,O.2!AT$256)*IF(O.2!$C$38="Depreciation",(1+'S&amp;S'!$G164),1)-SUM(O.2!AT$246,O.2!AT$257)*(1+'S&amp;S'!$G$166)+AT$247*(1+'S&amp;S'!$G$212)</f>
        <v>0</v>
      </c>
      <c r="AU307" s="66">
        <f>-SUM(O.2!AU$244,O.2!AU$255)*(1+'S&amp;S'!$G164)+SUM(O.2!AU$245,O.2!AU$256)*IF(O.2!$C$38="Depreciation",(1+'S&amp;S'!$G164),1)-SUM(O.2!AU$246,O.2!AU$257)*(1+'S&amp;S'!$G$166)+AU$247*(1+'S&amp;S'!$G$212)</f>
        <v>0</v>
      </c>
      <c r="AV307" s="66">
        <f>-SUM(O.2!AV$244,O.2!AV$255)*(1+'S&amp;S'!$G164)+SUM(O.2!AV$245,O.2!AV$256)*IF(O.2!$C$38="Depreciation",(1+'S&amp;S'!$G164),1)-SUM(O.2!AV$246,O.2!AV$257)*(1+'S&amp;S'!$G$166)+AV$247*(1+'S&amp;S'!$G$212)</f>
        <v>0</v>
      </c>
      <c r="AW307" s="66">
        <f>-SUM(O.2!AW$244,O.2!AW$255)*(1+'S&amp;S'!$G164)+SUM(O.2!AW$245,O.2!AW$256)*IF(O.2!$C$38="Depreciation",(1+'S&amp;S'!$G164),1)-SUM(O.2!AW$246,O.2!AW$257)*(1+'S&amp;S'!$G$166)+AW$247*(1+'S&amp;S'!$G$212)</f>
        <v>0</v>
      </c>
      <c r="AX307" s="66">
        <f>-SUM(O.2!AX$244,O.2!AX$255)*(1+'S&amp;S'!$G164)+SUM(O.2!AX$245,O.2!AX$256)*IF(O.2!$C$38="Depreciation",(1+'S&amp;S'!$G164),1)-SUM(O.2!AX$246,O.2!AX$257)*(1+'S&amp;S'!$G$166)+AX$247*(1+'S&amp;S'!$G$212)</f>
        <v>0</v>
      </c>
      <c r="AY307" s="66">
        <f>-SUM(O.2!AY$244,O.2!AY$255)*(1+'S&amp;S'!$G164)+SUM(O.2!AY$245,O.2!AY$256)*IF(O.2!$C$38="Depreciation",(1+'S&amp;S'!$G164),1)-SUM(O.2!AY$246,O.2!AY$257)*(1+'S&amp;S'!$G$166)+AY$247*(1+'S&amp;S'!$G$212)</f>
        <v>0</v>
      </c>
      <c r="AZ307" s="66">
        <f>-SUM(O.2!AZ$244,O.2!AZ$255)*(1+'S&amp;S'!$G164)+SUM(O.2!AZ$245,O.2!AZ$256)*IF(O.2!$C$38="Depreciation",(1+'S&amp;S'!$G164),1)-SUM(O.2!AZ$246,O.2!AZ$257)*(1+'S&amp;S'!$G$166)+AZ$247*(1+'S&amp;S'!$G$212)</f>
        <v>0</v>
      </c>
      <c r="BA307" s="66">
        <f>-SUM(O.2!BA$244,O.2!BA$255)*(1+'S&amp;S'!$G164)+SUM(O.2!BA$245,O.2!BA$256)*IF(O.2!$C$38="Depreciation",(1+'S&amp;S'!$G164),1)-SUM(O.2!BA$246,O.2!BA$257)*(1+'S&amp;S'!$G$166)+BA$247*(1+'S&amp;S'!$G$212)</f>
        <v>0</v>
      </c>
      <c r="BB307" s="66">
        <f>-SUM(O.2!BB$244,O.2!BB$255)*(1+'S&amp;S'!$G164)+SUM(O.2!BB$245,O.2!BB$256)*IF(O.2!$C$38="Depreciation",(1+'S&amp;S'!$G164),1)-SUM(O.2!BB$246,O.2!BB$257)*(1+'S&amp;S'!$G$166)+BB$247*(1+'S&amp;S'!$G$212)</f>
        <v>0</v>
      </c>
      <c r="BC307" s="66">
        <f>-SUM(O.2!BC$244,O.2!BC$255)*(1+'S&amp;S'!$G164)+SUM(O.2!BC$245,O.2!BC$256)*IF(O.2!$C$38="Depreciation",(1+'S&amp;S'!$G164),1)-SUM(O.2!BC$246,O.2!BC$257)*(1+'S&amp;S'!$G$166)+BC$247*(1+'S&amp;S'!$G$212)</f>
        <v>0</v>
      </c>
      <c r="BD307" s="66">
        <f>-SUM(O.2!BD$244,O.2!BD$255)*(1+'S&amp;S'!$G164)+SUM(O.2!BD$245,O.2!BD$256)*IF(O.2!$C$38="Depreciation",(1+'S&amp;S'!$G164),1)-SUM(O.2!BD$246,O.2!BD$257)*(1+'S&amp;S'!$G$166)+BD$247*(1+'S&amp;S'!$G$212)</f>
        <v>0</v>
      </c>
      <c r="BE307" s="66">
        <f>-SUM(O.2!BE$244,O.2!BE$255)*(1+'S&amp;S'!$G164)+SUM(O.2!BE$245,O.2!BE$256)*IF(O.2!$C$38="Depreciation",(1+'S&amp;S'!$G164),1)-SUM(O.2!BE$246,O.2!BE$257)*(1+'S&amp;S'!$G$166)+BE$247*(1+'S&amp;S'!$G$212)</f>
        <v>0</v>
      </c>
      <c r="BF307" s="66">
        <f>-SUM(O.2!BF$244,O.2!BF$255)*(1+'S&amp;S'!$G164)+SUM(O.2!BF$245,O.2!BF$256)*IF(O.2!$C$38="Depreciation",(1+'S&amp;S'!$G164),1)-SUM(O.2!BF$246,O.2!BF$257)*(1+'S&amp;S'!$G$166)+BF$247*(1+'S&amp;S'!$G$212)</f>
        <v>0</v>
      </c>
      <c r="BG307" s="66">
        <f>-SUM(O.2!BG$244,O.2!BG$255)*(1+'S&amp;S'!$G164)+SUM(O.2!BG$245,O.2!BG$256)*IF(O.2!$C$38="Depreciation",(1+'S&amp;S'!$G164),1)-SUM(O.2!BG$246,O.2!BG$257)*(1+'S&amp;S'!$G$166)+BG$247*(1+'S&amp;S'!$G$212)</f>
        <v>0</v>
      </c>
      <c r="BH307" s="66">
        <f>-SUM(O.2!BH$244,O.2!BH$255)*(1+'S&amp;S'!$G164)+SUM(O.2!BH$245,O.2!BH$256)*IF(O.2!$C$38="Depreciation",(1+'S&amp;S'!$G164),1)-SUM(O.2!BH$246,O.2!BH$257)*(1+'S&amp;S'!$G$166)+BH$247*(1+'S&amp;S'!$G$212)</f>
        <v>0</v>
      </c>
      <c r="BI307" s="66">
        <f>-SUM(O.2!BI$244,O.2!BI$255)*(1+'S&amp;S'!$G164)+SUM(O.2!BI$245,O.2!BI$256)*IF(O.2!$C$38="Depreciation",(1+'S&amp;S'!$G164),1)-SUM(O.2!BI$246,O.2!BI$257)*(1+'S&amp;S'!$G$166)+BI$247*(1+'S&amp;S'!$G$212)</f>
        <v>0</v>
      </c>
      <c r="BJ307" s="66">
        <f>-SUM(O.2!BJ$244,O.2!BJ$255)*(1+'S&amp;S'!$G164)+SUM(O.2!BJ$245,O.2!BJ$256)*IF(O.2!$C$38="Depreciation",(1+'S&amp;S'!$G164),1)-SUM(O.2!BJ$246,O.2!BJ$257)*(1+'S&amp;S'!$G$166)+BJ$247*(1+'S&amp;S'!$G$212)</f>
        <v>0</v>
      </c>
      <c r="BK307" s="66">
        <f>-SUM(O.2!BK$244,O.2!BK$255)*(1+'S&amp;S'!$G164)+SUM(O.2!BK$245,O.2!BK$256)*IF(O.2!$C$38="Depreciation",(1+'S&amp;S'!$G164),1)-SUM(O.2!BK$246,O.2!BK$257)*(1+'S&amp;S'!$G$166)+BK$247*(1+'S&amp;S'!$G$212)</f>
        <v>0</v>
      </c>
      <c r="BL307" s="66">
        <f>-SUM(O.2!BL$244,O.2!BL$255)*(1+'S&amp;S'!$G164)+SUM(O.2!BL$245,O.2!BL$256)*IF(O.2!$C$38="Depreciation",(1+'S&amp;S'!$G164),1)-SUM(O.2!BL$246,O.2!BL$257)*(1+'S&amp;S'!$G$166)+BL$247*(1+'S&amp;S'!$G$212)</f>
        <v>0</v>
      </c>
      <c r="BM307" s="66">
        <f>-SUM(O.2!BM$244,O.2!BM$255)*(1+'S&amp;S'!$G164)+SUM(O.2!BM$245,O.2!BM$256)*IF(O.2!$C$38="Depreciation",(1+'S&amp;S'!$G164),1)-SUM(O.2!BM$246,O.2!BM$257)*(1+'S&amp;S'!$G$166)+BM$247*(1+'S&amp;S'!$G$212)</f>
        <v>0</v>
      </c>
      <c r="BN307" s="66">
        <f>-SUM(O.2!BN$244,O.2!BN$255)*(1+'S&amp;S'!$G164)+SUM(O.2!BN$245,O.2!BN$256)*IF(O.2!$C$38="Depreciation",(1+'S&amp;S'!$G164),1)-SUM(O.2!BN$246,O.2!BN$257)*(1+'S&amp;S'!$G$166)+BN$247*(1+'S&amp;S'!$G$212)</f>
        <v>0</v>
      </c>
      <c r="BO307" s="66">
        <f>-SUM(O.2!BO$244,O.2!BO$255)*(1+'S&amp;S'!$G164)+SUM(O.2!BO$245,O.2!BO$256)*IF(O.2!$C$38="Depreciation",(1+'S&amp;S'!$G164),1)-SUM(O.2!BO$246,O.2!BO$257)*(1+'S&amp;S'!$G$166)+BO$247*(1+'S&amp;S'!$G$212)</f>
        <v>0</v>
      </c>
      <c r="BP307" s="66">
        <f>-SUM(O.2!BP$244,O.2!BP$255)*(1+'S&amp;S'!$G164)+SUM(O.2!BP$245,O.2!BP$256)*IF(O.2!$C$38="Depreciation",(1+'S&amp;S'!$G164),1)-SUM(O.2!BP$246,O.2!BP$257)*(1+'S&amp;S'!$G$166)+BP$247*(1+'S&amp;S'!$G$212)</f>
        <v>0</v>
      </c>
      <c r="BQ307" s="66">
        <f>-SUM(O.2!BQ$244,O.2!BQ$255)*(1+'S&amp;S'!$G164)+SUM(O.2!BQ$245,O.2!BQ$256)*IF(O.2!$C$38="Depreciation",(1+'S&amp;S'!$G164),1)-SUM(O.2!BQ$246,O.2!BQ$257)*(1+'S&amp;S'!$G$166)+BQ$247*(1+'S&amp;S'!$G$212)</f>
        <v>0</v>
      </c>
      <c r="BR307" s="66">
        <f>-SUM(O.2!BR$244,O.2!BR$255)*(1+'S&amp;S'!$G164)+SUM(O.2!BR$245,O.2!BR$256)*IF(O.2!$C$38="Depreciation",(1+'S&amp;S'!$G164),1)-SUM(O.2!BR$246,O.2!BR$257)*(1+'S&amp;S'!$G$166)+BR$247*(1+'S&amp;S'!$G$212)</f>
        <v>0</v>
      </c>
      <c r="BS307" s="66">
        <f>-SUM(O.2!BS$244,O.2!BS$255)*(1+'S&amp;S'!$G164)+SUM(O.2!BS$245,O.2!BS$256)*IF(O.2!$C$38="Depreciation",(1+'S&amp;S'!$G164),1)-SUM(O.2!BS$246,O.2!BS$257)*(1+'S&amp;S'!$G$166)+BS$247*(1+'S&amp;S'!$G$212)</f>
        <v>0</v>
      </c>
      <c r="BT307" s="66">
        <f>-SUM(O.2!BT$244,O.2!BT$255)*(1+'S&amp;S'!$G164)+SUM(O.2!BT$245,O.2!BT$256)*IF(O.2!$C$38="Depreciation",(1+'S&amp;S'!$G164),1)-SUM(O.2!BT$246,O.2!BT$257)*(1+'S&amp;S'!$G$166)+BT$247*(1+'S&amp;S'!$G$212)</f>
        <v>0</v>
      </c>
      <c r="BU307" s="66">
        <f>-SUM(O.2!BU$244,O.2!BU$255)*(1+'S&amp;S'!$G164)+SUM(O.2!BU$245,O.2!BU$256)*IF(O.2!$C$38="Depreciation",(1+'S&amp;S'!$G164),1)-SUM(O.2!BU$246,O.2!BU$257)*(1+'S&amp;S'!$G$166)+BU$247*(1+'S&amp;S'!$G$212)</f>
        <v>0</v>
      </c>
      <c r="BV307" s="66">
        <f>-SUM(O.2!BV$244,O.2!BV$255)*(1+'S&amp;S'!$G164)+SUM(O.2!BV$245,O.2!BV$256)*IF(O.2!$C$38="Depreciation",(1+'S&amp;S'!$G164),1)-SUM(O.2!BV$246,O.2!BV$257)*(1+'S&amp;S'!$G$166)+BV$247*(1+'S&amp;S'!$G$212)</f>
        <v>0</v>
      </c>
      <c r="BW307" s="66">
        <f>-SUM(O.2!BW$244,O.2!BW$255)*(1+'S&amp;S'!$G164)+SUM(O.2!BW$245,O.2!BW$256)*IF(O.2!$C$38="Depreciation",(1+'S&amp;S'!$G164),1)-SUM(O.2!BW$246,O.2!BW$257)*(1+'S&amp;S'!$G$166)+BW$247*(1+'S&amp;S'!$G$212)</f>
        <v>0</v>
      </c>
      <c r="BX307" s="66">
        <f>-SUM(O.2!BX$244,O.2!BX$255)*(1+'S&amp;S'!$G164)+SUM(O.2!BX$245,O.2!BX$256)*IF(O.2!$C$38="Depreciation",(1+'S&amp;S'!$G164),1)-SUM(O.2!BX$246,O.2!BX$257)*(1+'S&amp;S'!$G$166)+BX$247*(1+'S&amp;S'!$G$212)</f>
        <v>0</v>
      </c>
      <c r="BY307" s="66">
        <f>-SUM(O.2!BY$244,O.2!BY$255)*(1+'S&amp;S'!$G164)+SUM(O.2!BY$245,O.2!BY$256)*IF(O.2!$C$38="Depreciation",(1+'S&amp;S'!$G164),1)-SUM(O.2!BY$246,O.2!BY$257)*(1+'S&amp;S'!$G$166)+BY$247*(1+'S&amp;S'!$G$212)</f>
        <v>0</v>
      </c>
      <c r="BZ307" s="66">
        <f>-SUM(O.2!BZ$244,O.2!BZ$255)*(1+'S&amp;S'!$G164)+SUM(O.2!BZ$245,O.2!BZ$256)*IF(O.2!$C$38="Depreciation",(1+'S&amp;S'!$G164),1)-SUM(O.2!BZ$246,O.2!BZ$257)*(1+'S&amp;S'!$G$166)+BZ$247*(1+'S&amp;S'!$G$212)</f>
        <v>0</v>
      </c>
      <c r="CA307" s="66">
        <f>-SUM(O.2!CA$244,O.2!CA$255)*(1+'S&amp;S'!$G164)+SUM(O.2!CA$245,O.2!CA$256)*IF(O.2!$C$38="Depreciation",(1+'S&amp;S'!$G164),1)-SUM(O.2!CA$246,O.2!CA$257)*(1+'S&amp;S'!$G$166)+CA$247*(1+'S&amp;S'!$G$212)</f>
        <v>0</v>
      </c>
      <c r="CB307" s="66">
        <f>-SUM(O.2!CB$244,O.2!CB$255)*(1+'S&amp;S'!$G164)+SUM(O.2!CB$245,O.2!CB$256)*IF(O.2!$C$38="Depreciation",(1+'S&amp;S'!$G164),1)-SUM(O.2!CB$246,O.2!CB$257)*(1+'S&amp;S'!$G$166)+CB$247*(1+'S&amp;S'!$G$212)</f>
        <v>0</v>
      </c>
      <c r="CC307" s="66">
        <f>-SUM(O.2!CC$244,O.2!CC$255)*(1+'S&amp;S'!$G164)+SUM(O.2!CC$245,O.2!CC$256)*IF(O.2!$C$38="Depreciation",(1+'S&amp;S'!$G164),1)-SUM(O.2!CC$246,O.2!CC$257)*(1+'S&amp;S'!$G$166)+CC$247*(1+'S&amp;S'!$G$212)</f>
        <v>0</v>
      </c>
      <c r="CD307" s="66">
        <f>-SUM(O.2!CD$244,O.2!CD$255)*(1+'S&amp;S'!$G164)+SUM(O.2!CD$245,O.2!CD$256)*IF(O.2!$C$38="Depreciation",(1+'S&amp;S'!$G164),1)-SUM(O.2!CD$246,O.2!CD$257)*(1+'S&amp;S'!$G$166)+CD$247*(1+'S&amp;S'!$G$212)</f>
        <v>0</v>
      </c>
      <c r="CE307" s="66">
        <f>-SUM(O.2!CE$244,O.2!CE$255)*(1+'S&amp;S'!$G164)+SUM(O.2!CE$245,O.2!CE$256)*IF(O.2!$C$38="Depreciation",(1+'S&amp;S'!$G164),1)-SUM(O.2!CE$246,O.2!CE$257)*(1+'S&amp;S'!$G$166)+CE$247*(1+'S&amp;S'!$G$212)</f>
        <v>0</v>
      </c>
      <c r="CF307" s="66">
        <f>-SUM(O.2!CF$244,O.2!CF$255)*(1+'S&amp;S'!$G164)+SUM(O.2!CF$245,O.2!CF$256)*IF(O.2!$C$38="Depreciation",(1+'S&amp;S'!$G164),1)-SUM(O.2!CF$246,O.2!CF$257)*(1+'S&amp;S'!$G$166)+CF$247*(1+'S&amp;S'!$G$212)</f>
        <v>0</v>
      </c>
      <c r="CG307" s="66">
        <f>-SUM(O.2!CG$244,O.2!CG$255)*(1+'S&amp;S'!$G164)+SUM(O.2!CG$245,O.2!CG$256)*IF(O.2!$C$38="Depreciation",(1+'S&amp;S'!$G164),1)-SUM(O.2!CG$246,O.2!CG$257)*(1+'S&amp;S'!$G$166)+CG$247*(1+'S&amp;S'!$G$212)</f>
        <v>0</v>
      </c>
      <c r="CH307" s="66">
        <f>-SUM(O.2!CH$244,O.2!CH$255)*(1+'S&amp;S'!$G164)+SUM(O.2!CH$245,O.2!CH$256)*IF(O.2!$C$38="Depreciation",(1+'S&amp;S'!$G164),1)-SUM(O.2!CH$246,O.2!CH$257)*(1+'S&amp;S'!$G$166)+CH$247*(1+'S&amp;S'!$G$212)</f>
        <v>0</v>
      </c>
      <c r="CI307" s="66">
        <f>-SUM(O.2!CI$244,O.2!CI$255)*(1+'S&amp;S'!$G164)+SUM(O.2!CI$245,O.2!CI$256)*IF(O.2!$C$38="Depreciation",(1+'S&amp;S'!$G164),1)-SUM(O.2!CI$246,O.2!CI$257)*(1+'S&amp;S'!$G$166)+CI$247*(1+'S&amp;S'!$G$212)</f>
        <v>0</v>
      </c>
      <c r="CJ307" s="66">
        <f>-SUM(O.2!CJ$244,O.2!CJ$255)*(1+'S&amp;S'!$G164)+SUM(O.2!CJ$245,O.2!CJ$256)*IF(O.2!$C$38="Depreciation",(1+'S&amp;S'!$G164),1)-SUM(O.2!CJ$246,O.2!CJ$257)*(1+'S&amp;S'!$G$166)+CJ$247*(1+'S&amp;S'!$G$212)</f>
        <v>0</v>
      </c>
      <c r="CK307" s="66">
        <f>-SUM(O.2!CK$244,O.2!CK$255)*(1+'S&amp;S'!$G164)+SUM(O.2!CK$245,O.2!CK$256)*IF(O.2!$C$38="Depreciation",(1+'S&amp;S'!$G164),1)-SUM(O.2!CK$246,O.2!CK$257)*(1+'S&amp;S'!$G$166)+CK$247*(1+'S&amp;S'!$G$212)</f>
        <v>0</v>
      </c>
      <c r="CL307" s="66">
        <f>-SUM(O.2!CL$244,O.2!CL$255)*(1+'S&amp;S'!$G164)+SUM(O.2!CL$245,O.2!CL$256)*IF(O.2!$C$38="Depreciation",(1+'S&amp;S'!$G164),1)-SUM(O.2!CL$246,O.2!CL$257)*(1+'S&amp;S'!$G$166)+CL$247*(1+'S&amp;S'!$G$212)</f>
        <v>0</v>
      </c>
      <c r="CM307" s="66">
        <f>-SUM(O.2!CM$244,O.2!CM$255)*(1+'S&amp;S'!$G164)+SUM(O.2!CM$245,O.2!CM$256)*IF(O.2!$C$38="Depreciation",(1+'S&amp;S'!$G164),1)-SUM(O.2!CM$246,O.2!CM$257)*(1+'S&amp;S'!$G$166)+CM$247*(1+'S&amp;S'!$G$212)</f>
        <v>0</v>
      </c>
      <c r="CN307" s="66">
        <f>-SUM(O.2!CN$244,O.2!CN$255)*(1+'S&amp;S'!$G164)+SUM(O.2!CN$245,O.2!CN$256)*IF(O.2!$C$38="Depreciation",(1+'S&amp;S'!$G164),1)-SUM(O.2!CN$246,O.2!CN$257)*(1+'S&amp;S'!$G$166)+CN$247*(1+'S&amp;S'!$G$212)</f>
        <v>0</v>
      </c>
      <c r="CO307" s="66">
        <f>-SUM(O.2!CO$244,O.2!CO$255)*(1+'S&amp;S'!$G164)+SUM(O.2!CO$245,O.2!CO$256)*IF(O.2!$C$38="Depreciation",(1+'S&amp;S'!$G164),1)-SUM(O.2!CO$246,O.2!CO$257)*(1+'S&amp;S'!$G$166)+CO$247*(1+'S&amp;S'!$G$212)</f>
        <v>0</v>
      </c>
      <c r="CP307" s="66">
        <f>-SUM(O.2!CP$244,O.2!CP$255)*(1+'S&amp;S'!$G164)+SUM(O.2!CP$245,O.2!CP$256)*IF(O.2!$C$38="Depreciation",(1+'S&amp;S'!$G164),1)-SUM(O.2!CP$246,O.2!CP$257)*(1+'S&amp;S'!$G$166)+CP$247*(1+'S&amp;S'!$G$212)</f>
        <v>0</v>
      </c>
      <c r="CQ307" s="66">
        <f>-SUM(O.2!CQ$244,O.2!CQ$255)*(1+'S&amp;S'!$G164)+SUM(O.2!CQ$245,O.2!CQ$256)*IF(O.2!$C$38="Depreciation",(1+'S&amp;S'!$G164),1)-SUM(O.2!CQ$246,O.2!CQ$257)*(1+'S&amp;S'!$G$166)+CQ$247*(1+'S&amp;S'!$G$212)</f>
        <v>0</v>
      </c>
      <c r="CR307" s="66">
        <f>-SUM(O.2!CR$244,O.2!CR$255)*(1+'S&amp;S'!$G164)+SUM(O.2!CR$245,O.2!CR$256)*IF(O.2!$C$38="Depreciation",(1+'S&amp;S'!$G164),1)-SUM(O.2!CR$246,O.2!CR$257)*(1+'S&amp;S'!$G$166)+CR$247*(1+'S&amp;S'!$G$212)</f>
        <v>0</v>
      </c>
      <c r="CS307" s="66">
        <f>-SUM(O.2!CS$244,O.2!CS$255)*(1+'S&amp;S'!$G164)+SUM(O.2!CS$245,O.2!CS$256)*IF(O.2!$C$38="Depreciation",(1+'S&amp;S'!$G164),1)-SUM(O.2!CS$246,O.2!CS$257)*(1+'S&amp;S'!$G$166)+CS$247*(1+'S&amp;S'!$G$212)</f>
        <v>0</v>
      </c>
    </row>
    <row r="308" spans="3:97" hidden="1" x14ac:dyDescent="0.35">
      <c r="E308" s="524"/>
      <c r="F308" s="524"/>
      <c r="G308" s="131"/>
      <c r="H308" s="131"/>
      <c r="I308" s="131"/>
      <c r="J308" s="131"/>
      <c r="K308" s="131"/>
      <c r="L308" s="131"/>
      <c r="M308" s="131"/>
      <c r="N308" s="131"/>
      <c r="O308" s="131"/>
      <c r="P308" s="131"/>
      <c r="Q308" s="131"/>
      <c r="R308" s="131"/>
      <c r="S308" s="131"/>
      <c r="T308" s="131"/>
      <c r="U308" s="131"/>
      <c r="V308" s="131"/>
      <c r="W308" s="131"/>
      <c r="X308" s="131"/>
      <c r="Y308" s="131"/>
      <c r="Z308" s="131"/>
      <c r="AA308" s="131"/>
      <c r="AB308" s="131"/>
      <c r="AC308" s="131"/>
      <c r="AD308" s="131"/>
      <c r="AE308" s="131"/>
      <c r="AF308" s="131"/>
      <c r="AG308" s="131"/>
      <c r="AH308" s="131"/>
      <c r="AI308" s="131"/>
      <c r="AJ308" s="131"/>
      <c r="AK308" s="131"/>
      <c r="AL308" s="131"/>
      <c r="AM308" s="131"/>
      <c r="AN308" s="131"/>
      <c r="AO308" s="131"/>
      <c r="AP308" s="131"/>
      <c r="AQ308" s="131"/>
      <c r="AR308" s="131"/>
      <c r="AS308" s="131"/>
      <c r="AT308" s="131"/>
      <c r="AU308" s="131"/>
      <c r="AV308" s="131"/>
      <c r="AW308" s="131"/>
      <c r="AX308" s="131"/>
      <c r="AY308" s="131"/>
      <c r="AZ308" s="131"/>
      <c r="BA308" s="131"/>
      <c r="BB308" s="131"/>
      <c r="BC308" s="131"/>
      <c r="BD308" s="131"/>
      <c r="BE308" s="131"/>
      <c r="BF308" s="131"/>
      <c r="BG308" s="131"/>
      <c r="BH308" s="131"/>
      <c r="BI308" s="131"/>
      <c r="BJ308" s="131"/>
      <c r="BK308" s="131"/>
      <c r="BL308" s="131"/>
      <c r="BM308" s="131"/>
      <c r="BN308" s="131"/>
      <c r="BO308" s="131"/>
      <c r="BP308" s="131"/>
      <c r="BQ308" s="131"/>
      <c r="BR308" s="131"/>
      <c r="BS308" s="131"/>
      <c r="BT308" s="131"/>
      <c r="BU308" s="131"/>
      <c r="BV308" s="131"/>
      <c r="BW308" s="131"/>
      <c r="BX308" s="131"/>
      <c r="BY308" s="131"/>
      <c r="BZ308" s="131"/>
      <c r="CA308" s="131"/>
      <c r="CB308" s="131"/>
      <c r="CC308" s="131"/>
      <c r="CD308" s="131"/>
      <c r="CE308" s="131"/>
      <c r="CF308" s="131"/>
      <c r="CG308" s="131"/>
      <c r="CH308" s="131"/>
      <c r="CI308" s="131"/>
      <c r="CJ308" s="131"/>
      <c r="CK308" s="131"/>
      <c r="CL308" s="131"/>
      <c r="CM308" s="131"/>
      <c r="CN308" s="131"/>
      <c r="CO308" s="131"/>
      <c r="CP308" s="131"/>
      <c r="CQ308" s="131"/>
      <c r="CR308" s="131"/>
      <c r="CS308" s="131"/>
    </row>
    <row r="309" spans="3:97" ht="14.25" hidden="1" customHeight="1" x14ac:dyDescent="0.35">
      <c r="C309" s="92" t="s">
        <v>190</v>
      </c>
      <c r="E309" s="524"/>
      <c r="F309" s="524"/>
      <c r="G309" s="131"/>
      <c r="H309" s="131"/>
      <c r="I309" s="131"/>
      <c r="J309" s="131"/>
      <c r="K309" s="131"/>
      <c r="L309" s="131"/>
      <c r="M309" s="131"/>
      <c r="N309" s="131"/>
      <c r="O309" s="131"/>
      <c r="P309" s="131"/>
      <c r="Q309" s="131"/>
      <c r="R309" s="131"/>
      <c r="S309" s="131"/>
      <c r="T309" s="131"/>
      <c r="U309" s="131"/>
      <c r="V309" s="131"/>
      <c r="W309" s="131"/>
      <c r="X309" s="131"/>
      <c r="Y309" s="131"/>
      <c r="Z309" s="131"/>
      <c r="AA309" s="131"/>
      <c r="AB309" s="131"/>
      <c r="AC309" s="131"/>
      <c r="AD309" s="131"/>
      <c r="AE309" s="131"/>
      <c r="AF309" s="131"/>
      <c r="AG309" s="131"/>
      <c r="AH309" s="131"/>
      <c r="AI309" s="131"/>
      <c r="AJ309" s="131"/>
      <c r="AK309" s="131"/>
      <c r="AL309" s="131"/>
      <c r="AM309" s="131"/>
      <c r="AN309" s="131"/>
      <c r="AO309" s="131"/>
      <c r="AP309" s="131"/>
      <c r="AQ309" s="131"/>
      <c r="AR309" s="131"/>
      <c r="AS309" s="131"/>
      <c r="AT309" s="131"/>
      <c r="AU309" s="131"/>
      <c r="AV309" s="131"/>
      <c r="AW309" s="131"/>
      <c r="AX309" s="131"/>
      <c r="AY309" s="131"/>
      <c r="AZ309" s="131"/>
      <c r="BA309" s="131"/>
      <c r="BB309" s="131"/>
      <c r="BC309" s="131"/>
      <c r="BD309" s="131"/>
      <c r="BE309" s="131"/>
      <c r="BF309" s="131"/>
      <c r="BG309" s="131"/>
      <c r="BH309" s="131"/>
      <c r="BI309" s="131"/>
      <c r="BJ309" s="131"/>
      <c r="BK309" s="131"/>
      <c r="BL309" s="131"/>
      <c r="BM309" s="131"/>
      <c r="BN309" s="131"/>
      <c r="BO309" s="131"/>
      <c r="BP309" s="131"/>
      <c r="BQ309" s="131"/>
      <c r="BR309" s="131"/>
      <c r="BS309" s="131"/>
      <c r="BT309" s="131"/>
      <c r="BU309" s="131"/>
      <c r="BV309" s="131"/>
      <c r="BW309" s="131"/>
      <c r="BX309" s="131"/>
      <c r="BY309" s="131"/>
      <c r="BZ309" s="131"/>
      <c r="CA309" s="131"/>
      <c r="CB309" s="131"/>
      <c r="CC309" s="131"/>
      <c r="CD309" s="131"/>
      <c r="CE309" s="131"/>
      <c r="CF309" s="131"/>
      <c r="CG309" s="131"/>
      <c r="CH309" s="131"/>
      <c r="CI309" s="131"/>
      <c r="CJ309" s="131"/>
      <c r="CK309" s="131"/>
      <c r="CL309" s="131"/>
      <c r="CM309" s="131"/>
      <c r="CN309" s="131"/>
      <c r="CO309" s="131"/>
      <c r="CP309" s="131"/>
      <c r="CQ309" s="131"/>
      <c r="CR309" s="131"/>
      <c r="CS309" s="131"/>
    </row>
    <row r="310" spans="3:97" hidden="1" x14ac:dyDescent="0.35">
      <c r="C310" s="81" t="str">
        <f>O.2!$C$244&amp;" with "&amp; 'S&amp;S'!$D$5*100 &amp; "% increase"</f>
        <v>A. Total investment costs with 1% increase</v>
      </c>
      <c r="E310" s="492">
        <f>G310+NPV(G.Asm!$F$40,H310:INDEX(H310:CS310,RP))</f>
        <v>0</v>
      </c>
      <c r="F310" s="492">
        <f t="shared" ref="F310:F357" si="140">SUMIF($G$4:$CS$4,"&lt;="&amp;RP,G310:CS310)</f>
        <v>0</v>
      </c>
      <c r="G310" s="66">
        <f>-G$190*(1+'S&amp;S'!$F108)+G$216*IF(O.2!$C$38="Depreciation",(1+'S&amp;S'!$F108),1)-G$218+G$232</f>
        <v>0</v>
      </c>
      <c r="H310" s="66">
        <f>-H$190*(1+'S&amp;S'!$F108)+H$216*IF(O.2!$C$38="Depreciation",(1+'S&amp;S'!$F108),1)-H$218+H$232</f>
        <v>0</v>
      </c>
      <c r="I310" s="66">
        <f>-I$190*(1+'S&amp;S'!$F108)+I$216*IF(O.2!$C$38="Depreciation",(1+'S&amp;S'!$F108),1)-I$218+I$232</f>
        <v>0</v>
      </c>
      <c r="J310" s="66">
        <f>-J$190*(1+'S&amp;S'!$F108)+J$216*IF(O.2!$C$38="Depreciation",(1+'S&amp;S'!$F108),1)-J$218+J$232</f>
        <v>0</v>
      </c>
      <c r="K310" s="66">
        <f>-K$190*(1+'S&amp;S'!$F108)+K$216*IF(O.2!$C$38="Depreciation",(1+'S&amp;S'!$F108),1)-K$218+K$232</f>
        <v>0</v>
      </c>
      <c r="L310" s="66">
        <f>-L$190*(1+'S&amp;S'!$F108)+L$216*IF(O.2!$C$38="Depreciation",(1+'S&amp;S'!$F108),1)-L$218+L$232</f>
        <v>0</v>
      </c>
      <c r="M310" s="66">
        <f>-M$190*(1+'S&amp;S'!$F108)+M$216*IF(O.2!$C$38="Depreciation",(1+'S&amp;S'!$F108),1)-M$218+M$232</f>
        <v>0</v>
      </c>
      <c r="N310" s="66">
        <f>-N$190*(1+'S&amp;S'!$F108)+N$216*IF(O.2!$C$38="Depreciation",(1+'S&amp;S'!$F108),1)-N$218+N$232</f>
        <v>0</v>
      </c>
      <c r="O310" s="66">
        <f>-O$190*(1+'S&amp;S'!$F108)+O$216*IF(O.2!$C$38="Depreciation",(1+'S&amp;S'!$F108),1)-O$218+O$232</f>
        <v>0</v>
      </c>
      <c r="P310" s="66">
        <f>-P$190*(1+'S&amp;S'!$F108)+P$216*IF(O.2!$C$38="Depreciation",(1+'S&amp;S'!$F108),1)-P$218+P$232</f>
        <v>0</v>
      </c>
      <c r="Q310" s="66">
        <f>-Q$190*(1+'S&amp;S'!$F108)+Q$216*IF(O.2!$C$38="Depreciation",(1+'S&amp;S'!$F108),1)-Q$218+Q$232</f>
        <v>0</v>
      </c>
      <c r="R310" s="66">
        <f>-R$190*(1+'S&amp;S'!$F108)+R$216*IF(O.2!$C$38="Depreciation",(1+'S&amp;S'!$F108),1)-R$218+R$232</f>
        <v>0</v>
      </c>
      <c r="S310" s="66">
        <f>-S$190*(1+'S&amp;S'!$F108)+S$216*IF(O.2!$C$38="Depreciation",(1+'S&amp;S'!$F108),1)-S$218+S$232</f>
        <v>0</v>
      </c>
      <c r="T310" s="66">
        <f>-T$190*(1+'S&amp;S'!$F108)+T$216*IF(O.2!$C$38="Depreciation",(1+'S&amp;S'!$F108),1)-T$218+T$232</f>
        <v>0</v>
      </c>
      <c r="U310" s="66">
        <f>-U$190*(1+'S&amp;S'!$F108)+U$216*IF(O.2!$C$38="Depreciation",(1+'S&amp;S'!$F108),1)-U$218+U$232</f>
        <v>0</v>
      </c>
      <c r="V310" s="66">
        <f>-V$190*(1+'S&amp;S'!$F108)+V$216*IF(O.2!$C$38="Depreciation",(1+'S&amp;S'!$F108),1)-V$218+V$232</f>
        <v>0</v>
      </c>
      <c r="W310" s="66">
        <f>-W$190*(1+'S&amp;S'!$F108)+W$216*IF(O.2!$C$38="Depreciation",(1+'S&amp;S'!$F108),1)-W$218+W$232</f>
        <v>0</v>
      </c>
      <c r="X310" s="66">
        <f>-X$190*(1+'S&amp;S'!$F108)+X$216*IF(O.2!$C$38="Depreciation",(1+'S&amp;S'!$F108),1)-X$218+X$232</f>
        <v>0</v>
      </c>
      <c r="Y310" s="66">
        <f>-Y$190*(1+'S&amp;S'!$F108)+Y$216*IF(O.2!$C$38="Depreciation",(1+'S&amp;S'!$F108),1)-Y$218+Y$232</f>
        <v>0</v>
      </c>
      <c r="Z310" s="66">
        <f>-Z$190*(1+'S&amp;S'!$F108)+Z$216*IF(O.2!$C$38="Depreciation",(1+'S&amp;S'!$F108),1)-Z$218+Z$232</f>
        <v>0</v>
      </c>
      <c r="AA310" s="66">
        <f>-AA$190*(1+'S&amp;S'!$F108)+AA$216*IF(O.2!$C$38="Depreciation",(1+'S&amp;S'!$F108),1)-AA$218+AA$232</f>
        <v>0</v>
      </c>
      <c r="AB310" s="66">
        <f>-AB$190*(1+'S&amp;S'!$F108)+AB$216*IF(O.2!$C$38="Depreciation",(1+'S&amp;S'!$F108),1)-AB$218+AB$232</f>
        <v>0</v>
      </c>
      <c r="AC310" s="66">
        <f>-AC$190*(1+'S&amp;S'!$F108)+AC$216*IF(O.2!$C$38="Depreciation",(1+'S&amp;S'!$F108),1)-AC$218+AC$232</f>
        <v>0</v>
      </c>
      <c r="AD310" s="66">
        <f>-AD$190*(1+'S&amp;S'!$F108)+AD$216*IF(O.2!$C$38="Depreciation",(1+'S&amp;S'!$F108),1)-AD$218+AD$232</f>
        <v>0</v>
      </c>
      <c r="AE310" s="66">
        <f>-AE$190*(1+'S&amp;S'!$F108)+AE$216*IF(O.2!$C$38="Depreciation",(1+'S&amp;S'!$F108),1)-AE$218+AE$232</f>
        <v>0</v>
      </c>
      <c r="AF310" s="66">
        <f>-AF$190*(1+'S&amp;S'!$F108)+AF$216*IF(O.2!$C$38="Depreciation",(1+'S&amp;S'!$F108),1)-AF$218+AF$232</f>
        <v>0</v>
      </c>
      <c r="AG310" s="66">
        <f>-AG$190*(1+'S&amp;S'!$F108)+AG$216*IF(O.2!$C$38="Depreciation",(1+'S&amp;S'!$F108),1)-AG$218+AG$232</f>
        <v>0</v>
      </c>
      <c r="AH310" s="66">
        <f>-AH$190*(1+'S&amp;S'!$F108)+AH$216*IF(O.2!$C$38="Depreciation",(1+'S&amp;S'!$F108),1)-AH$218+AH$232</f>
        <v>0</v>
      </c>
      <c r="AI310" s="66">
        <f>-AI$190*(1+'S&amp;S'!$F108)+AI$216*IF(O.2!$C$38="Depreciation",(1+'S&amp;S'!$F108),1)-AI$218+AI$232</f>
        <v>0</v>
      </c>
      <c r="AJ310" s="66">
        <f>-AJ$190*(1+'S&amp;S'!$F108)+AJ$216*IF(O.2!$C$38="Depreciation",(1+'S&amp;S'!$F108),1)-AJ$218+AJ$232</f>
        <v>0</v>
      </c>
      <c r="AK310" s="66">
        <f>-AK$190*(1+'S&amp;S'!$F108)+AK$216*IF(O.2!$C$38="Depreciation",(1+'S&amp;S'!$F108),1)-AK$218+AK$232</f>
        <v>0</v>
      </c>
      <c r="AL310" s="66">
        <f>-AL$190*(1+'S&amp;S'!$F108)+AL$216*IF(O.2!$C$38="Depreciation",(1+'S&amp;S'!$F108),1)-AL$218+AL$232</f>
        <v>0</v>
      </c>
      <c r="AM310" s="66">
        <f>-AM$190*(1+'S&amp;S'!$F108)+AM$216*IF(O.2!$C$38="Depreciation",(1+'S&amp;S'!$F108),1)-AM$218+AM$232</f>
        <v>0</v>
      </c>
      <c r="AN310" s="66">
        <f>-AN$190*(1+'S&amp;S'!$F108)+AN$216*IF(O.2!$C$38="Depreciation",(1+'S&amp;S'!$F108),1)-AN$218+AN$232</f>
        <v>0</v>
      </c>
      <c r="AO310" s="66">
        <f>-AO$190*(1+'S&amp;S'!$F108)+AO$216*IF(O.2!$C$38="Depreciation",(1+'S&amp;S'!$F108),1)-AO$218+AO$232</f>
        <v>0</v>
      </c>
      <c r="AP310" s="66">
        <f>-AP$190*(1+'S&amp;S'!$F108)+AP$216*IF(O.2!$C$38="Depreciation",(1+'S&amp;S'!$F108),1)-AP$218+AP$232</f>
        <v>0</v>
      </c>
      <c r="AQ310" s="66">
        <f>-AQ$190*(1+'S&amp;S'!$F108)+AQ$216*IF(O.2!$C$38="Depreciation",(1+'S&amp;S'!$F108),1)-AQ$218+AQ$232</f>
        <v>0</v>
      </c>
      <c r="AR310" s="66">
        <f>-AR$190*(1+'S&amp;S'!$F108)+AR$216*IF(O.2!$C$38="Depreciation",(1+'S&amp;S'!$F108),1)-AR$218+AR$232</f>
        <v>0</v>
      </c>
      <c r="AS310" s="66">
        <f>-AS$190*(1+'S&amp;S'!$F108)+AS$216*IF(O.2!$C$38="Depreciation",(1+'S&amp;S'!$F108),1)-AS$218+AS$232</f>
        <v>0</v>
      </c>
      <c r="AT310" s="66">
        <f>-AT$190*(1+'S&amp;S'!$F108)+AT$216*IF(O.2!$C$38="Depreciation",(1+'S&amp;S'!$F108),1)-AT$218+AT$232</f>
        <v>0</v>
      </c>
      <c r="AU310" s="66">
        <f>-AU$190*(1+'S&amp;S'!$F108)+AU$216*IF(O.2!$C$38="Depreciation",(1+'S&amp;S'!$F108),1)-AU$218+AU$232</f>
        <v>0</v>
      </c>
      <c r="AV310" s="66">
        <f>-AV$190*(1+'S&amp;S'!$F108)+AV$216*IF(O.2!$C$38="Depreciation",(1+'S&amp;S'!$F108),1)-AV$218+AV$232</f>
        <v>0</v>
      </c>
      <c r="AW310" s="66">
        <f>-AW$190*(1+'S&amp;S'!$F108)+AW$216*IF(O.2!$C$38="Depreciation",(1+'S&amp;S'!$F108),1)-AW$218+AW$232</f>
        <v>0</v>
      </c>
      <c r="AX310" s="66">
        <f>-AX$190*(1+'S&amp;S'!$F108)+AX$216*IF(O.2!$C$38="Depreciation",(1+'S&amp;S'!$F108),1)-AX$218+AX$232</f>
        <v>0</v>
      </c>
      <c r="AY310" s="66">
        <f>-AY$190*(1+'S&amp;S'!$F108)+AY$216*IF(O.2!$C$38="Depreciation",(1+'S&amp;S'!$F108),1)-AY$218+AY$232</f>
        <v>0</v>
      </c>
      <c r="AZ310" s="66">
        <f>-AZ$190*(1+'S&amp;S'!$F108)+AZ$216*IF(O.2!$C$38="Depreciation",(1+'S&amp;S'!$F108),1)-AZ$218+AZ$232</f>
        <v>0</v>
      </c>
      <c r="BA310" s="66">
        <f>-BA$190*(1+'S&amp;S'!$F108)+BA$216*IF(O.2!$C$38="Depreciation",(1+'S&amp;S'!$F108),1)-BA$218+BA$232</f>
        <v>0</v>
      </c>
      <c r="BB310" s="66">
        <f>-BB$190*(1+'S&amp;S'!$F108)+BB$216*IF(O.2!$C$38="Depreciation",(1+'S&amp;S'!$F108),1)-BB$218+BB$232</f>
        <v>0</v>
      </c>
      <c r="BC310" s="66">
        <f>-BC$190*(1+'S&amp;S'!$F108)+BC$216*IF(O.2!$C$38="Depreciation",(1+'S&amp;S'!$F108),1)-BC$218+BC$232</f>
        <v>0</v>
      </c>
      <c r="BD310" s="66">
        <f>-BD$190*(1+'S&amp;S'!$F108)+BD$216*IF(O.2!$C$38="Depreciation",(1+'S&amp;S'!$F108),1)-BD$218+BD$232</f>
        <v>0</v>
      </c>
      <c r="BE310" s="66">
        <f>-BE$190*(1+'S&amp;S'!$F108)+BE$216*IF(O.2!$C$38="Depreciation",(1+'S&amp;S'!$F108),1)-BE$218+BE$232</f>
        <v>0</v>
      </c>
      <c r="BF310" s="66">
        <f>-BF$190*(1+'S&amp;S'!$F108)+BF$216*IF(O.2!$C$38="Depreciation",(1+'S&amp;S'!$F108),1)-BF$218+BF$232</f>
        <v>0</v>
      </c>
      <c r="BG310" s="66">
        <f>-BG$190*(1+'S&amp;S'!$F108)+BG$216*IF(O.2!$C$38="Depreciation",(1+'S&amp;S'!$F108),1)-BG$218+BG$232</f>
        <v>0</v>
      </c>
      <c r="BH310" s="66">
        <f>-BH$190*(1+'S&amp;S'!$F108)+BH$216*IF(O.2!$C$38="Depreciation",(1+'S&amp;S'!$F108),1)-BH$218+BH$232</f>
        <v>0</v>
      </c>
      <c r="BI310" s="66">
        <f>-BI$190*(1+'S&amp;S'!$F108)+BI$216*IF(O.2!$C$38="Depreciation",(1+'S&amp;S'!$F108),1)-BI$218+BI$232</f>
        <v>0</v>
      </c>
      <c r="BJ310" s="66">
        <f>-BJ$190*(1+'S&amp;S'!$F108)+BJ$216*IF(O.2!$C$38="Depreciation",(1+'S&amp;S'!$F108),1)-BJ$218+BJ$232</f>
        <v>0</v>
      </c>
      <c r="BK310" s="66">
        <f>-BK$190*(1+'S&amp;S'!$F108)+BK$216*IF(O.2!$C$38="Depreciation",(1+'S&amp;S'!$F108),1)-BK$218+BK$232</f>
        <v>0</v>
      </c>
      <c r="BL310" s="66">
        <f>-BL$190*(1+'S&amp;S'!$F108)+BL$216*IF(O.2!$C$38="Depreciation",(1+'S&amp;S'!$F108),1)-BL$218+BL$232</f>
        <v>0</v>
      </c>
      <c r="BM310" s="66">
        <f>-BM$190*(1+'S&amp;S'!$F108)+BM$216*IF(O.2!$C$38="Depreciation",(1+'S&amp;S'!$F108),1)-BM$218+BM$232</f>
        <v>0</v>
      </c>
      <c r="BN310" s="66">
        <f>-BN$190*(1+'S&amp;S'!$F108)+BN$216*IF(O.2!$C$38="Depreciation",(1+'S&amp;S'!$F108),1)-BN$218+BN$232</f>
        <v>0</v>
      </c>
      <c r="BO310" s="66">
        <f>-BO$190*(1+'S&amp;S'!$F108)+BO$216*IF(O.2!$C$38="Depreciation",(1+'S&amp;S'!$F108),1)-BO$218+BO$232</f>
        <v>0</v>
      </c>
      <c r="BP310" s="66">
        <f>-BP$190*(1+'S&amp;S'!$F108)+BP$216*IF(O.2!$C$38="Depreciation",(1+'S&amp;S'!$F108),1)-BP$218+BP$232</f>
        <v>0</v>
      </c>
      <c r="BQ310" s="66">
        <f>-BQ$190*(1+'S&amp;S'!$F108)+BQ$216*IF(O.2!$C$38="Depreciation",(1+'S&amp;S'!$F108),1)-BQ$218+BQ$232</f>
        <v>0</v>
      </c>
      <c r="BR310" s="66">
        <f>-BR$190*(1+'S&amp;S'!$F108)+BR$216*IF(O.2!$C$38="Depreciation",(1+'S&amp;S'!$F108),1)-BR$218+BR$232</f>
        <v>0</v>
      </c>
      <c r="BS310" s="66">
        <f>-BS$190*(1+'S&amp;S'!$F108)+BS$216*IF(O.2!$C$38="Depreciation",(1+'S&amp;S'!$F108),1)-BS$218+BS$232</f>
        <v>0</v>
      </c>
      <c r="BT310" s="66">
        <f>-BT$190*(1+'S&amp;S'!$F108)+BT$216*IF(O.2!$C$38="Depreciation",(1+'S&amp;S'!$F108),1)-BT$218+BT$232</f>
        <v>0</v>
      </c>
      <c r="BU310" s="66">
        <f>-BU$190*(1+'S&amp;S'!$F108)+BU$216*IF(O.2!$C$38="Depreciation",(1+'S&amp;S'!$F108),1)-BU$218+BU$232</f>
        <v>0</v>
      </c>
      <c r="BV310" s="66">
        <f>-BV$190*(1+'S&amp;S'!$F108)+BV$216*IF(O.2!$C$38="Depreciation",(1+'S&amp;S'!$F108),1)-BV$218+BV$232</f>
        <v>0</v>
      </c>
      <c r="BW310" s="66">
        <f>-BW$190*(1+'S&amp;S'!$F108)+BW$216*IF(O.2!$C$38="Depreciation",(1+'S&amp;S'!$F108),1)-BW$218+BW$232</f>
        <v>0</v>
      </c>
      <c r="BX310" s="66">
        <f>-BX$190*(1+'S&amp;S'!$F108)+BX$216*IF(O.2!$C$38="Depreciation",(1+'S&amp;S'!$F108),1)-BX$218+BX$232</f>
        <v>0</v>
      </c>
      <c r="BY310" s="66">
        <f>-BY$190*(1+'S&amp;S'!$F108)+BY$216*IF(O.2!$C$38="Depreciation",(1+'S&amp;S'!$F108),1)-BY$218+BY$232</f>
        <v>0</v>
      </c>
      <c r="BZ310" s="66">
        <f>-BZ$190*(1+'S&amp;S'!$F108)+BZ$216*IF(O.2!$C$38="Depreciation",(1+'S&amp;S'!$F108),1)-BZ$218+BZ$232</f>
        <v>0</v>
      </c>
      <c r="CA310" s="66">
        <f>-CA$190*(1+'S&amp;S'!$F108)+CA$216*IF(O.2!$C$38="Depreciation",(1+'S&amp;S'!$F108),1)-CA$218+CA$232</f>
        <v>0</v>
      </c>
      <c r="CB310" s="66">
        <f>-CB$190*(1+'S&amp;S'!$F108)+CB$216*IF(O.2!$C$38="Depreciation",(1+'S&amp;S'!$F108),1)-CB$218+CB$232</f>
        <v>0</v>
      </c>
      <c r="CC310" s="66">
        <f>-CC$190*(1+'S&amp;S'!$F108)+CC$216*IF(O.2!$C$38="Depreciation",(1+'S&amp;S'!$F108),1)-CC$218+CC$232</f>
        <v>0</v>
      </c>
      <c r="CD310" s="66">
        <f>-CD$190*(1+'S&amp;S'!$F108)+CD$216*IF(O.2!$C$38="Depreciation",(1+'S&amp;S'!$F108),1)-CD$218+CD$232</f>
        <v>0</v>
      </c>
      <c r="CE310" s="66">
        <f>-CE$190*(1+'S&amp;S'!$F108)+CE$216*IF(O.2!$C$38="Depreciation",(1+'S&amp;S'!$F108),1)-CE$218+CE$232</f>
        <v>0</v>
      </c>
      <c r="CF310" s="66">
        <f>-CF$190*(1+'S&amp;S'!$F108)+CF$216*IF(O.2!$C$38="Depreciation",(1+'S&amp;S'!$F108),1)-CF$218+CF$232</f>
        <v>0</v>
      </c>
      <c r="CG310" s="66">
        <f>-CG$190*(1+'S&amp;S'!$F108)+CG$216*IF(O.2!$C$38="Depreciation",(1+'S&amp;S'!$F108),1)-CG$218+CG$232</f>
        <v>0</v>
      </c>
      <c r="CH310" s="66">
        <f>-CH$190*(1+'S&amp;S'!$F108)+CH$216*IF(O.2!$C$38="Depreciation",(1+'S&amp;S'!$F108),1)-CH$218+CH$232</f>
        <v>0</v>
      </c>
      <c r="CI310" s="66">
        <f>-CI$190*(1+'S&amp;S'!$F108)+CI$216*IF(O.2!$C$38="Depreciation",(1+'S&amp;S'!$F108),1)-CI$218+CI$232</f>
        <v>0</v>
      </c>
      <c r="CJ310" s="66">
        <f>-CJ$190*(1+'S&amp;S'!$F108)+CJ$216*IF(O.2!$C$38="Depreciation",(1+'S&amp;S'!$F108),1)-CJ$218+CJ$232</f>
        <v>0</v>
      </c>
      <c r="CK310" s="66">
        <f>-CK$190*(1+'S&amp;S'!$F108)+CK$216*IF(O.2!$C$38="Depreciation",(1+'S&amp;S'!$F108),1)-CK$218+CK$232</f>
        <v>0</v>
      </c>
      <c r="CL310" s="66">
        <f>-CL$190*(1+'S&amp;S'!$F108)+CL$216*IF(O.2!$C$38="Depreciation",(1+'S&amp;S'!$F108),1)-CL$218+CL$232</f>
        <v>0</v>
      </c>
      <c r="CM310" s="66">
        <f>-CM$190*(1+'S&amp;S'!$F108)+CM$216*IF(O.2!$C$38="Depreciation",(1+'S&amp;S'!$F108),1)-CM$218+CM$232</f>
        <v>0</v>
      </c>
      <c r="CN310" s="66">
        <f>-CN$190*(1+'S&amp;S'!$F108)+CN$216*IF(O.2!$C$38="Depreciation",(1+'S&amp;S'!$F108),1)-CN$218+CN$232</f>
        <v>0</v>
      </c>
      <c r="CO310" s="66">
        <f>-CO$190*(1+'S&amp;S'!$F108)+CO$216*IF(O.2!$C$38="Depreciation",(1+'S&amp;S'!$F108),1)-CO$218+CO$232</f>
        <v>0</v>
      </c>
      <c r="CP310" s="66">
        <f>-CP$190*(1+'S&amp;S'!$F108)+CP$216*IF(O.2!$C$38="Depreciation",(1+'S&amp;S'!$F108),1)-CP$218+CP$232</f>
        <v>0</v>
      </c>
      <c r="CQ310" s="66">
        <f>-CQ$190*(1+'S&amp;S'!$F108)+CQ$216*IF(O.2!$C$38="Depreciation",(1+'S&amp;S'!$F108),1)-CQ$218+CQ$232</f>
        <v>0</v>
      </c>
      <c r="CR310" s="66">
        <f>-CR$190*(1+'S&amp;S'!$F108)+CR$216*IF(O.2!$C$38="Depreciation",(1+'S&amp;S'!$F108),1)-CR$218+CR$232</f>
        <v>0</v>
      </c>
      <c r="CS310" s="66">
        <f>-CS$190*(1+'S&amp;S'!$F108)+CS$216*IF(O.2!$C$38="Depreciation",(1+'S&amp;S'!$F108),1)-CS$218+CS$232</f>
        <v>0</v>
      </c>
    </row>
    <row r="311" spans="3:97" hidden="1" x14ac:dyDescent="0.35">
      <c r="C311" s="81" t="str">
        <f>O.2!$C$244&amp;" with "&amp; 'S&amp;S'!$D$5*100 &amp; "% decrease"</f>
        <v>A. Total investment costs with 1% decrease</v>
      </c>
      <c r="E311" s="492">
        <f>G311+NPV(G.Asm!$F$40,H311:INDEX(H311:CS311,RP))</f>
        <v>0</v>
      </c>
      <c r="F311" s="492">
        <f t="shared" si="140"/>
        <v>0</v>
      </c>
      <c r="G311" s="66">
        <f>-G$190*(1+'S&amp;S'!$F109)+G$216*IF(O.2!$C$38="Depreciation",(1+'S&amp;S'!$F109),1)-G$218+G$232</f>
        <v>0</v>
      </c>
      <c r="H311" s="66">
        <f>-H$190*(1+'S&amp;S'!$F109)+H$216*IF(O.2!$C$38="Depreciation",(1+'S&amp;S'!$F109),1)-H$218+H$232</f>
        <v>0</v>
      </c>
      <c r="I311" s="66">
        <f>-I$190*(1+'S&amp;S'!$F109)+I$216*IF(O.2!$C$38="Depreciation",(1+'S&amp;S'!$F109),1)-I$218+I$232</f>
        <v>0</v>
      </c>
      <c r="J311" s="66">
        <f>-J$190*(1+'S&amp;S'!$F109)+J$216*IF(O.2!$C$38="Depreciation",(1+'S&amp;S'!$F109),1)-J$218+J$232</f>
        <v>0</v>
      </c>
      <c r="K311" s="66">
        <f>-K$190*(1+'S&amp;S'!$F109)+K$216*IF(O.2!$C$38="Depreciation",(1+'S&amp;S'!$F109),1)-K$218+K$232</f>
        <v>0</v>
      </c>
      <c r="L311" s="66">
        <f>-L$190*(1+'S&amp;S'!$F109)+L$216*IF(O.2!$C$38="Depreciation",(1+'S&amp;S'!$F109),1)-L$218+L$232</f>
        <v>0</v>
      </c>
      <c r="M311" s="66">
        <f>-M$190*(1+'S&amp;S'!$F109)+M$216*IF(O.2!$C$38="Depreciation",(1+'S&amp;S'!$F109),1)-M$218+M$232</f>
        <v>0</v>
      </c>
      <c r="N311" s="66">
        <f>-N$190*(1+'S&amp;S'!$F109)+N$216*IF(O.2!$C$38="Depreciation",(1+'S&amp;S'!$F109),1)-N$218+N$232</f>
        <v>0</v>
      </c>
      <c r="O311" s="66">
        <f>-O$190*(1+'S&amp;S'!$F109)+O$216*IF(O.2!$C$38="Depreciation",(1+'S&amp;S'!$F109),1)-O$218+O$232</f>
        <v>0</v>
      </c>
      <c r="P311" s="66">
        <f>-P$190*(1+'S&amp;S'!$F109)+P$216*IF(O.2!$C$38="Depreciation",(1+'S&amp;S'!$F109),1)-P$218+P$232</f>
        <v>0</v>
      </c>
      <c r="Q311" s="66">
        <f>-Q$190*(1+'S&amp;S'!$F109)+Q$216*IF(O.2!$C$38="Depreciation",(1+'S&amp;S'!$F109),1)-Q$218+Q$232</f>
        <v>0</v>
      </c>
      <c r="R311" s="66">
        <f>-R$190*(1+'S&amp;S'!$F109)+R$216*IF(O.2!$C$38="Depreciation",(1+'S&amp;S'!$F109),1)-R$218+R$232</f>
        <v>0</v>
      </c>
      <c r="S311" s="66">
        <f>-S$190*(1+'S&amp;S'!$F109)+S$216*IF(O.2!$C$38="Depreciation",(1+'S&amp;S'!$F109),1)-S$218+S$232</f>
        <v>0</v>
      </c>
      <c r="T311" s="66">
        <f>-T$190*(1+'S&amp;S'!$F109)+T$216*IF(O.2!$C$38="Depreciation",(1+'S&amp;S'!$F109),1)-T$218+T$232</f>
        <v>0</v>
      </c>
      <c r="U311" s="66">
        <f>-U$190*(1+'S&amp;S'!$F109)+U$216*IF(O.2!$C$38="Depreciation",(1+'S&amp;S'!$F109),1)-U$218+U$232</f>
        <v>0</v>
      </c>
      <c r="V311" s="66">
        <f>-V$190*(1+'S&amp;S'!$F109)+V$216*IF(O.2!$C$38="Depreciation",(1+'S&amp;S'!$F109),1)-V$218+V$232</f>
        <v>0</v>
      </c>
      <c r="W311" s="66">
        <f>-W$190*(1+'S&amp;S'!$F109)+W$216*IF(O.2!$C$38="Depreciation",(1+'S&amp;S'!$F109),1)-W$218+W$232</f>
        <v>0</v>
      </c>
      <c r="X311" s="66">
        <f>-X$190*(1+'S&amp;S'!$F109)+X$216*IF(O.2!$C$38="Depreciation",(1+'S&amp;S'!$F109),1)-X$218+X$232</f>
        <v>0</v>
      </c>
      <c r="Y311" s="66">
        <f>-Y$190*(1+'S&amp;S'!$F109)+Y$216*IF(O.2!$C$38="Depreciation",(1+'S&amp;S'!$F109),1)-Y$218+Y$232</f>
        <v>0</v>
      </c>
      <c r="Z311" s="66">
        <f>-Z$190*(1+'S&amp;S'!$F109)+Z$216*IF(O.2!$C$38="Depreciation",(1+'S&amp;S'!$F109),1)-Z$218+Z$232</f>
        <v>0</v>
      </c>
      <c r="AA311" s="66">
        <f>-AA$190*(1+'S&amp;S'!$F109)+AA$216*IF(O.2!$C$38="Depreciation",(1+'S&amp;S'!$F109),1)-AA$218+AA$232</f>
        <v>0</v>
      </c>
      <c r="AB311" s="66">
        <f>-AB$190*(1+'S&amp;S'!$F109)+AB$216*IF(O.2!$C$38="Depreciation",(1+'S&amp;S'!$F109),1)-AB$218+AB$232</f>
        <v>0</v>
      </c>
      <c r="AC311" s="66">
        <f>-AC$190*(1+'S&amp;S'!$F109)+AC$216*IF(O.2!$C$38="Depreciation",(1+'S&amp;S'!$F109),1)-AC$218+AC$232</f>
        <v>0</v>
      </c>
      <c r="AD311" s="66">
        <f>-AD$190*(1+'S&amp;S'!$F109)+AD$216*IF(O.2!$C$38="Depreciation",(1+'S&amp;S'!$F109),1)-AD$218+AD$232</f>
        <v>0</v>
      </c>
      <c r="AE311" s="66">
        <f>-AE$190*(1+'S&amp;S'!$F109)+AE$216*IF(O.2!$C$38="Depreciation",(1+'S&amp;S'!$F109),1)-AE$218+AE$232</f>
        <v>0</v>
      </c>
      <c r="AF311" s="66">
        <f>-AF$190*(1+'S&amp;S'!$F109)+AF$216*IF(O.2!$C$38="Depreciation",(1+'S&amp;S'!$F109),1)-AF$218+AF$232</f>
        <v>0</v>
      </c>
      <c r="AG311" s="66">
        <f>-AG$190*(1+'S&amp;S'!$F109)+AG$216*IF(O.2!$C$38="Depreciation",(1+'S&amp;S'!$F109),1)-AG$218+AG$232</f>
        <v>0</v>
      </c>
      <c r="AH311" s="66">
        <f>-AH$190*(1+'S&amp;S'!$F109)+AH$216*IF(O.2!$C$38="Depreciation",(1+'S&amp;S'!$F109),1)-AH$218+AH$232</f>
        <v>0</v>
      </c>
      <c r="AI311" s="66">
        <f>-AI$190*(1+'S&amp;S'!$F109)+AI$216*IF(O.2!$C$38="Depreciation",(1+'S&amp;S'!$F109),1)-AI$218+AI$232</f>
        <v>0</v>
      </c>
      <c r="AJ311" s="66">
        <f>-AJ$190*(1+'S&amp;S'!$F109)+AJ$216*IF(O.2!$C$38="Depreciation",(1+'S&amp;S'!$F109),1)-AJ$218+AJ$232</f>
        <v>0</v>
      </c>
      <c r="AK311" s="66">
        <f>-AK$190*(1+'S&amp;S'!$F109)+AK$216*IF(O.2!$C$38="Depreciation",(1+'S&amp;S'!$F109),1)-AK$218+AK$232</f>
        <v>0</v>
      </c>
      <c r="AL311" s="66">
        <f>-AL$190*(1+'S&amp;S'!$F109)+AL$216*IF(O.2!$C$38="Depreciation",(1+'S&amp;S'!$F109),1)-AL$218+AL$232</f>
        <v>0</v>
      </c>
      <c r="AM311" s="66">
        <f>-AM$190*(1+'S&amp;S'!$F109)+AM$216*IF(O.2!$C$38="Depreciation",(1+'S&amp;S'!$F109),1)-AM$218+AM$232</f>
        <v>0</v>
      </c>
      <c r="AN311" s="66">
        <f>-AN$190*(1+'S&amp;S'!$F109)+AN$216*IF(O.2!$C$38="Depreciation",(1+'S&amp;S'!$F109),1)-AN$218+AN$232</f>
        <v>0</v>
      </c>
      <c r="AO311" s="66">
        <f>-AO$190*(1+'S&amp;S'!$F109)+AO$216*IF(O.2!$C$38="Depreciation",(1+'S&amp;S'!$F109),1)-AO$218+AO$232</f>
        <v>0</v>
      </c>
      <c r="AP311" s="66">
        <f>-AP$190*(1+'S&amp;S'!$F109)+AP$216*IF(O.2!$C$38="Depreciation",(1+'S&amp;S'!$F109),1)-AP$218+AP$232</f>
        <v>0</v>
      </c>
      <c r="AQ311" s="66">
        <f>-AQ$190*(1+'S&amp;S'!$F109)+AQ$216*IF(O.2!$C$38="Depreciation",(1+'S&amp;S'!$F109),1)-AQ$218+AQ$232</f>
        <v>0</v>
      </c>
      <c r="AR311" s="66">
        <f>-AR$190*(1+'S&amp;S'!$F109)+AR$216*IF(O.2!$C$38="Depreciation",(1+'S&amp;S'!$F109),1)-AR$218+AR$232</f>
        <v>0</v>
      </c>
      <c r="AS311" s="66">
        <f>-AS$190*(1+'S&amp;S'!$F109)+AS$216*IF(O.2!$C$38="Depreciation",(1+'S&amp;S'!$F109),1)-AS$218+AS$232</f>
        <v>0</v>
      </c>
      <c r="AT311" s="66">
        <f>-AT$190*(1+'S&amp;S'!$F109)+AT$216*IF(O.2!$C$38="Depreciation",(1+'S&amp;S'!$F109),1)-AT$218+AT$232</f>
        <v>0</v>
      </c>
      <c r="AU311" s="66">
        <f>-AU$190*(1+'S&amp;S'!$F109)+AU$216*IF(O.2!$C$38="Depreciation",(1+'S&amp;S'!$F109),1)-AU$218+AU$232</f>
        <v>0</v>
      </c>
      <c r="AV311" s="66">
        <f>-AV$190*(1+'S&amp;S'!$F109)+AV$216*IF(O.2!$C$38="Depreciation",(1+'S&amp;S'!$F109),1)-AV$218+AV$232</f>
        <v>0</v>
      </c>
      <c r="AW311" s="66">
        <f>-AW$190*(1+'S&amp;S'!$F109)+AW$216*IF(O.2!$C$38="Depreciation",(1+'S&amp;S'!$F109),1)-AW$218+AW$232</f>
        <v>0</v>
      </c>
      <c r="AX311" s="66">
        <f>-AX$190*(1+'S&amp;S'!$F109)+AX$216*IF(O.2!$C$38="Depreciation",(1+'S&amp;S'!$F109),1)-AX$218+AX$232</f>
        <v>0</v>
      </c>
      <c r="AY311" s="66">
        <f>-AY$190*(1+'S&amp;S'!$F109)+AY$216*IF(O.2!$C$38="Depreciation",(1+'S&amp;S'!$F109),1)-AY$218+AY$232</f>
        <v>0</v>
      </c>
      <c r="AZ311" s="66">
        <f>-AZ$190*(1+'S&amp;S'!$F109)+AZ$216*IF(O.2!$C$38="Depreciation",(1+'S&amp;S'!$F109),1)-AZ$218+AZ$232</f>
        <v>0</v>
      </c>
      <c r="BA311" s="66">
        <f>-BA$190*(1+'S&amp;S'!$F109)+BA$216*IF(O.2!$C$38="Depreciation",(1+'S&amp;S'!$F109),1)-BA$218+BA$232</f>
        <v>0</v>
      </c>
      <c r="BB311" s="66">
        <f>-BB$190*(1+'S&amp;S'!$F109)+BB$216*IF(O.2!$C$38="Depreciation",(1+'S&amp;S'!$F109),1)-BB$218+BB$232</f>
        <v>0</v>
      </c>
      <c r="BC311" s="66">
        <f>-BC$190*(1+'S&amp;S'!$F109)+BC$216*IF(O.2!$C$38="Depreciation",(1+'S&amp;S'!$F109),1)-BC$218+BC$232</f>
        <v>0</v>
      </c>
      <c r="BD311" s="66">
        <f>-BD$190*(1+'S&amp;S'!$F109)+BD$216*IF(O.2!$C$38="Depreciation",(1+'S&amp;S'!$F109),1)-BD$218+BD$232</f>
        <v>0</v>
      </c>
      <c r="BE311" s="66">
        <f>-BE$190*(1+'S&amp;S'!$F109)+BE$216*IF(O.2!$C$38="Depreciation",(1+'S&amp;S'!$F109),1)-BE$218+BE$232</f>
        <v>0</v>
      </c>
      <c r="BF311" s="66">
        <f>-BF$190*(1+'S&amp;S'!$F109)+BF$216*IF(O.2!$C$38="Depreciation",(1+'S&amp;S'!$F109),1)-BF$218+BF$232</f>
        <v>0</v>
      </c>
      <c r="BG311" s="66">
        <f>-BG$190*(1+'S&amp;S'!$F109)+BG$216*IF(O.2!$C$38="Depreciation",(1+'S&amp;S'!$F109),1)-BG$218+BG$232</f>
        <v>0</v>
      </c>
      <c r="BH311" s="66">
        <f>-BH$190*(1+'S&amp;S'!$F109)+BH$216*IF(O.2!$C$38="Depreciation",(1+'S&amp;S'!$F109),1)-BH$218+BH$232</f>
        <v>0</v>
      </c>
      <c r="BI311" s="66">
        <f>-BI$190*(1+'S&amp;S'!$F109)+BI$216*IF(O.2!$C$38="Depreciation",(1+'S&amp;S'!$F109),1)-BI$218+BI$232</f>
        <v>0</v>
      </c>
      <c r="BJ311" s="66">
        <f>-BJ$190*(1+'S&amp;S'!$F109)+BJ$216*IF(O.2!$C$38="Depreciation",(1+'S&amp;S'!$F109),1)-BJ$218+BJ$232</f>
        <v>0</v>
      </c>
      <c r="BK311" s="66">
        <f>-BK$190*(1+'S&amp;S'!$F109)+BK$216*IF(O.2!$C$38="Depreciation",(1+'S&amp;S'!$F109),1)-BK$218+BK$232</f>
        <v>0</v>
      </c>
      <c r="BL311" s="66">
        <f>-BL$190*(1+'S&amp;S'!$F109)+BL$216*IF(O.2!$C$38="Depreciation",(1+'S&amp;S'!$F109),1)-BL$218+BL$232</f>
        <v>0</v>
      </c>
      <c r="BM311" s="66">
        <f>-BM$190*(1+'S&amp;S'!$F109)+BM$216*IF(O.2!$C$38="Depreciation",(1+'S&amp;S'!$F109),1)-BM$218+BM$232</f>
        <v>0</v>
      </c>
      <c r="BN311" s="66">
        <f>-BN$190*(1+'S&amp;S'!$F109)+BN$216*IF(O.2!$C$38="Depreciation",(1+'S&amp;S'!$F109),1)-BN$218+BN$232</f>
        <v>0</v>
      </c>
      <c r="BO311" s="66">
        <f>-BO$190*(1+'S&amp;S'!$F109)+BO$216*IF(O.2!$C$38="Depreciation",(1+'S&amp;S'!$F109),1)-BO$218+BO$232</f>
        <v>0</v>
      </c>
      <c r="BP311" s="66">
        <f>-BP$190*(1+'S&amp;S'!$F109)+BP$216*IF(O.2!$C$38="Depreciation",(1+'S&amp;S'!$F109),1)-BP$218+BP$232</f>
        <v>0</v>
      </c>
      <c r="BQ311" s="66">
        <f>-BQ$190*(1+'S&amp;S'!$F109)+BQ$216*IF(O.2!$C$38="Depreciation",(1+'S&amp;S'!$F109),1)-BQ$218+BQ$232</f>
        <v>0</v>
      </c>
      <c r="BR311" s="66">
        <f>-BR$190*(1+'S&amp;S'!$F109)+BR$216*IF(O.2!$C$38="Depreciation",(1+'S&amp;S'!$F109),1)-BR$218+BR$232</f>
        <v>0</v>
      </c>
      <c r="BS311" s="66">
        <f>-BS$190*(1+'S&amp;S'!$F109)+BS$216*IF(O.2!$C$38="Depreciation",(1+'S&amp;S'!$F109),1)-BS$218+BS$232</f>
        <v>0</v>
      </c>
      <c r="BT311" s="66">
        <f>-BT$190*(1+'S&amp;S'!$F109)+BT$216*IF(O.2!$C$38="Depreciation",(1+'S&amp;S'!$F109),1)-BT$218+BT$232</f>
        <v>0</v>
      </c>
      <c r="BU311" s="66">
        <f>-BU$190*(1+'S&amp;S'!$F109)+BU$216*IF(O.2!$C$38="Depreciation",(1+'S&amp;S'!$F109),1)-BU$218+BU$232</f>
        <v>0</v>
      </c>
      <c r="BV311" s="66">
        <f>-BV$190*(1+'S&amp;S'!$F109)+BV$216*IF(O.2!$C$38="Depreciation",(1+'S&amp;S'!$F109),1)-BV$218+BV$232</f>
        <v>0</v>
      </c>
      <c r="BW311" s="66">
        <f>-BW$190*(1+'S&amp;S'!$F109)+BW$216*IF(O.2!$C$38="Depreciation",(1+'S&amp;S'!$F109),1)-BW$218+BW$232</f>
        <v>0</v>
      </c>
      <c r="BX311" s="66">
        <f>-BX$190*(1+'S&amp;S'!$F109)+BX$216*IF(O.2!$C$38="Depreciation",(1+'S&amp;S'!$F109),1)-BX$218+BX$232</f>
        <v>0</v>
      </c>
      <c r="BY311" s="66">
        <f>-BY$190*(1+'S&amp;S'!$F109)+BY$216*IF(O.2!$C$38="Depreciation",(1+'S&amp;S'!$F109),1)-BY$218+BY$232</f>
        <v>0</v>
      </c>
      <c r="BZ311" s="66">
        <f>-BZ$190*(1+'S&amp;S'!$F109)+BZ$216*IF(O.2!$C$38="Depreciation",(1+'S&amp;S'!$F109),1)-BZ$218+BZ$232</f>
        <v>0</v>
      </c>
      <c r="CA311" s="66">
        <f>-CA$190*(1+'S&amp;S'!$F109)+CA$216*IF(O.2!$C$38="Depreciation",(1+'S&amp;S'!$F109),1)-CA$218+CA$232</f>
        <v>0</v>
      </c>
      <c r="CB311" s="66">
        <f>-CB$190*(1+'S&amp;S'!$F109)+CB$216*IF(O.2!$C$38="Depreciation",(1+'S&amp;S'!$F109),1)-CB$218+CB$232</f>
        <v>0</v>
      </c>
      <c r="CC311" s="66">
        <f>-CC$190*(1+'S&amp;S'!$F109)+CC$216*IF(O.2!$C$38="Depreciation",(1+'S&amp;S'!$F109),1)-CC$218+CC$232</f>
        <v>0</v>
      </c>
      <c r="CD311" s="66">
        <f>-CD$190*(1+'S&amp;S'!$F109)+CD$216*IF(O.2!$C$38="Depreciation",(1+'S&amp;S'!$F109),1)-CD$218+CD$232</f>
        <v>0</v>
      </c>
      <c r="CE311" s="66">
        <f>-CE$190*(1+'S&amp;S'!$F109)+CE$216*IF(O.2!$C$38="Depreciation",(1+'S&amp;S'!$F109),1)-CE$218+CE$232</f>
        <v>0</v>
      </c>
      <c r="CF311" s="66">
        <f>-CF$190*(1+'S&amp;S'!$F109)+CF$216*IF(O.2!$C$38="Depreciation",(1+'S&amp;S'!$F109),1)-CF$218+CF$232</f>
        <v>0</v>
      </c>
      <c r="CG311" s="66">
        <f>-CG$190*(1+'S&amp;S'!$F109)+CG$216*IF(O.2!$C$38="Depreciation",(1+'S&amp;S'!$F109),1)-CG$218+CG$232</f>
        <v>0</v>
      </c>
      <c r="CH311" s="66">
        <f>-CH$190*(1+'S&amp;S'!$F109)+CH$216*IF(O.2!$C$38="Depreciation",(1+'S&amp;S'!$F109),1)-CH$218+CH$232</f>
        <v>0</v>
      </c>
      <c r="CI311" s="66">
        <f>-CI$190*(1+'S&amp;S'!$F109)+CI$216*IF(O.2!$C$38="Depreciation",(1+'S&amp;S'!$F109),1)-CI$218+CI$232</f>
        <v>0</v>
      </c>
      <c r="CJ311" s="66">
        <f>-CJ$190*(1+'S&amp;S'!$F109)+CJ$216*IF(O.2!$C$38="Depreciation",(1+'S&amp;S'!$F109),1)-CJ$218+CJ$232</f>
        <v>0</v>
      </c>
      <c r="CK311" s="66">
        <f>-CK$190*(1+'S&amp;S'!$F109)+CK$216*IF(O.2!$C$38="Depreciation",(1+'S&amp;S'!$F109),1)-CK$218+CK$232</f>
        <v>0</v>
      </c>
      <c r="CL311" s="66">
        <f>-CL$190*(1+'S&amp;S'!$F109)+CL$216*IF(O.2!$C$38="Depreciation",(1+'S&amp;S'!$F109),1)-CL$218+CL$232</f>
        <v>0</v>
      </c>
      <c r="CM311" s="66">
        <f>-CM$190*(1+'S&amp;S'!$F109)+CM$216*IF(O.2!$C$38="Depreciation",(1+'S&amp;S'!$F109),1)-CM$218+CM$232</f>
        <v>0</v>
      </c>
      <c r="CN311" s="66">
        <f>-CN$190*(1+'S&amp;S'!$F109)+CN$216*IF(O.2!$C$38="Depreciation",(1+'S&amp;S'!$F109),1)-CN$218+CN$232</f>
        <v>0</v>
      </c>
      <c r="CO311" s="66">
        <f>-CO$190*(1+'S&amp;S'!$F109)+CO$216*IF(O.2!$C$38="Depreciation",(1+'S&amp;S'!$F109),1)-CO$218+CO$232</f>
        <v>0</v>
      </c>
      <c r="CP311" s="66">
        <f>-CP$190*(1+'S&amp;S'!$F109)+CP$216*IF(O.2!$C$38="Depreciation",(1+'S&amp;S'!$F109),1)-CP$218+CP$232</f>
        <v>0</v>
      </c>
      <c r="CQ311" s="66">
        <f>-CQ$190*(1+'S&amp;S'!$F109)+CQ$216*IF(O.2!$C$38="Depreciation",(1+'S&amp;S'!$F109),1)-CQ$218+CQ$232</f>
        <v>0</v>
      </c>
      <c r="CR311" s="66">
        <f>-CR$190*(1+'S&amp;S'!$F109)+CR$216*IF(O.2!$C$38="Depreciation",(1+'S&amp;S'!$F109),1)-CR$218+CR$232</f>
        <v>0</v>
      </c>
      <c r="CS311" s="66">
        <f>-CS$190*(1+'S&amp;S'!$F109)+CS$216*IF(O.2!$C$38="Depreciation",(1+'S&amp;S'!$F109),1)-CS$218+CS$232</f>
        <v>0</v>
      </c>
    </row>
    <row r="312" spans="3:97" hidden="1" x14ac:dyDescent="0.35">
      <c r="C312" s="81" t="str">
        <f>O.2!$C$246&amp;" with "&amp; 'S&amp;S'!$D$5*100 &amp; "% increase"</f>
        <v>C. Total operating and maintenance costs with 1% increase</v>
      </c>
      <c r="E312" s="492">
        <f>G312+NPV(G.Asm!$F$40,H312:INDEX(H312:CS312,RP))</f>
        <v>0</v>
      </c>
      <c r="F312" s="492">
        <f t="shared" si="140"/>
        <v>0</v>
      </c>
      <c r="G312" s="66">
        <f>-G$190+G$216-G$218*(1+'S&amp;S'!$F110)+G$232</f>
        <v>0</v>
      </c>
      <c r="H312" s="66">
        <f>-H$190+H$216-H$218*(1+'S&amp;S'!$F110)+H$232</f>
        <v>0</v>
      </c>
      <c r="I312" s="66">
        <f>-I$190+I$216-I$218*(1+'S&amp;S'!$F110)+I$232</f>
        <v>0</v>
      </c>
      <c r="J312" s="66">
        <f>-J$190+J$216-J$218*(1+'S&amp;S'!$F110)+J$232</f>
        <v>0</v>
      </c>
      <c r="K312" s="66">
        <f>-K$190+K$216-K$218*(1+'S&amp;S'!$F110)+K$232</f>
        <v>0</v>
      </c>
      <c r="L312" s="66">
        <f>-L$190+L$216-L$218*(1+'S&amp;S'!$F110)+L$232</f>
        <v>0</v>
      </c>
      <c r="M312" s="66">
        <f>-M$190+M$216-M$218*(1+'S&amp;S'!$F110)+M$232</f>
        <v>0</v>
      </c>
      <c r="N312" s="66">
        <f>-N$190+N$216-N$218*(1+'S&amp;S'!$F110)+N$232</f>
        <v>0</v>
      </c>
      <c r="O312" s="66">
        <f>-O$190+O$216-O$218*(1+'S&amp;S'!$F110)+O$232</f>
        <v>0</v>
      </c>
      <c r="P312" s="66">
        <f>-P$190+P$216-P$218*(1+'S&amp;S'!$F110)+P$232</f>
        <v>0</v>
      </c>
      <c r="Q312" s="66">
        <f>-Q$190+Q$216-Q$218*(1+'S&amp;S'!$F110)+Q$232</f>
        <v>0</v>
      </c>
      <c r="R312" s="66">
        <f>-R$190+R$216-R$218*(1+'S&amp;S'!$F110)+R$232</f>
        <v>0</v>
      </c>
      <c r="S312" s="66">
        <f>-S$190+S$216-S$218*(1+'S&amp;S'!$F110)+S$232</f>
        <v>0</v>
      </c>
      <c r="T312" s="66">
        <f>-T$190+T$216-T$218*(1+'S&amp;S'!$F110)+T$232</f>
        <v>0</v>
      </c>
      <c r="U312" s="66">
        <f>-U$190+U$216-U$218*(1+'S&amp;S'!$F110)+U$232</f>
        <v>0</v>
      </c>
      <c r="V312" s="66">
        <f>-V$190+V$216-V$218*(1+'S&amp;S'!$F110)+V$232</f>
        <v>0</v>
      </c>
      <c r="W312" s="66">
        <f>-W$190+W$216-W$218*(1+'S&amp;S'!$F110)+W$232</f>
        <v>0</v>
      </c>
      <c r="X312" s="66">
        <f>-X$190+X$216-X$218*(1+'S&amp;S'!$F110)+X$232</f>
        <v>0</v>
      </c>
      <c r="Y312" s="66">
        <f>-Y$190+Y$216-Y$218*(1+'S&amp;S'!$F110)+Y$232</f>
        <v>0</v>
      </c>
      <c r="Z312" s="66">
        <f>-Z$190+Z$216-Z$218*(1+'S&amp;S'!$F110)+Z$232</f>
        <v>0</v>
      </c>
      <c r="AA312" s="66">
        <f>-AA$190+AA$216-AA$218*(1+'S&amp;S'!$F110)+AA$232</f>
        <v>0</v>
      </c>
      <c r="AB312" s="66">
        <f>-AB$190+AB$216-AB$218*(1+'S&amp;S'!$F110)+AB$232</f>
        <v>0</v>
      </c>
      <c r="AC312" s="66">
        <f>-AC$190+AC$216-AC$218*(1+'S&amp;S'!$F110)+AC$232</f>
        <v>0</v>
      </c>
      <c r="AD312" s="66">
        <f>-AD$190+AD$216-AD$218*(1+'S&amp;S'!$F110)+AD$232</f>
        <v>0</v>
      </c>
      <c r="AE312" s="66">
        <f>-AE$190+AE$216-AE$218*(1+'S&amp;S'!$F110)+AE$232</f>
        <v>0</v>
      </c>
      <c r="AF312" s="66">
        <f>-AF$190+AF$216-AF$218*(1+'S&amp;S'!$F110)+AF$232</f>
        <v>0</v>
      </c>
      <c r="AG312" s="66">
        <f>-AG$190+AG$216-AG$218*(1+'S&amp;S'!$F110)+AG$232</f>
        <v>0</v>
      </c>
      <c r="AH312" s="66">
        <f>-AH$190+AH$216-AH$218*(1+'S&amp;S'!$F110)+AH$232</f>
        <v>0</v>
      </c>
      <c r="AI312" s="66">
        <f>-AI$190+AI$216-AI$218*(1+'S&amp;S'!$F110)+AI$232</f>
        <v>0</v>
      </c>
      <c r="AJ312" s="66">
        <f>-AJ$190+AJ$216-AJ$218*(1+'S&amp;S'!$F110)+AJ$232</f>
        <v>0</v>
      </c>
      <c r="AK312" s="66">
        <f>-AK$190+AK$216-AK$218*(1+'S&amp;S'!$F110)+AK$232</f>
        <v>0</v>
      </c>
      <c r="AL312" s="66">
        <f>-AL$190+AL$216-AL$218*(1+'S&amp;S'!$F110)+AL$232</f>
        <v>0</v>
      </c>
      <c r="AM312" s="66">
        <f>-AM$190+AM$216-AM$218*(1+'S&amp;S'!$F110)+AM$232</f>
        <v>0</v>
      </c>
      <c r="AN312" s="66">
        <f>-AN$190+AN$216-AN$218*(1+'S&amp;S'!$F110)+AN$232</f>
        <v>0</v>
      </c>
      <c r="AO312" s="66">
        <f>-AO$190+AO$216-AO$218*(1+'S&amp;S'!$F110)+AO$232</f>
        <v>0</v>
      </c>
      <c r="AP312" s="66">
        <f>-AP$190+AP$216-AP$218*(1+'S&amp;S'!$F110)+AP$232</f>
        <v>0</v>
      </c>
      <c r="AQ312" s="66">
        <f>-AQ$190+AQ$216-AQ$218*(1+'S&amp;S'!$F110)+AQ$232</f>
        <v>0</v>
      </c>
      <c r="AR312" s="66">
        <f>-AR$190+AR$216-AR$218*(1+'S&amp;S'!$F110)+AR$232</f>
        <v>0</v>
      </c>
      <c r="AS312" s="66">
        <f>-AS$190+AS$216-AS$218*(1+'S&amp;S'!$F110)+AS$232</f>
        <v>0</v>
      </c>
      <c r="AT312" s="66">
        <f>-AT$190+AT$216-AT$218*(1+'S&amp;S'!$F110)+AT$232</f>
        <v>0</v>
      </c>
      <c r="AU312" s="66">
        <f>-AU$190+AU$216-AU$218*(1+'S&amp;S'!$F110)+AU$232</f>
        <v>0</v>
      </c>
      <c r="AV312" s="66">
        <f>-AV$190+AV$216-AV$218*(1+'S&amp;S'!$F110)+AV$232</f>
        <v>0</v>
      </c>
      <c r="AW312" s="66">
        <f>-AW$190+AW$216-AW$218*(1+'S&amp;S'!$F110)+AW$232</f>
        <v>0</v>
      </c>
      <c r="AX312" s="66">
        <f>-AX$190+AX$216-AX$218*(1+'S&amp;S'!$F110)+AX$232</f>
        <v>0</v>
      </c>
      <c r="AY312" s="66">
        <f>-AY$190+AY$216-AY$218*(1+'S&amp;S'!$F110)+AY$232</f>
        <v>0</v>
      </c>
      <c r="AZ312" s="66">
        <f>-AZ$190+AZ$216-AZ$218*(1+'S&amp;S'!$F110)+AZ$232</f>
        <v>0</v>
      </c>
      <c r="BA312" s="66">
        <f>-BA$190+BA$216-BA$218*(1+'S&amp;S'!$F110)+BA$232</f>
        <v>0</v>
      </c>
      <c r="BB312" s="66">
        <f>-BB$190+BB$216-BB$218*(1+'S&amp;S'!$F110)+BB$232</f>
        <v>0</v>
      </c>
      <c r="BC312" s="66">
        <f>-BC$190+BC$216-BC$218*(1+'S&amp;S'!$F110)+BC$232</f>
        <v>0</v>
      </c>
      <c r="BD312" s="66">
        <f>-BD$190+BD$216-BD$218*(1+'S&amp;S'!$F110)+BD$232</f>
        <v>0</v>
      </c>
      <c r="BE312" s="66">
        <f>-BE$190+BE$216-BE$218*(1+'S&amp;S'!$F110)+BE$232</f>
        <v>0</v>
      </c>
      <c r="BF312" s="66">
        <f>-BF$190+BF$216-BF$218*(1+'S&amp;S'!$F110)+BF$232</f>
        <v>0</v>
      </c>
      <c r="BG312" s="66">
        <f>-BG$190+BG$216-BG$218*(1+'S&amp;S'!$F110)+BG$232</f>
        <v>0</v>
      </c>
      <c r="BH312" s="66">
        <f>-BH$190+BH$216-BH$218*(1+'S&amp;S'!$F110)+BH$232</f>
        <v>0</v>
      </c>
      <c r="BI312" s="66">
        <f>-BI$190+BI$216-BI$218*(1+'S&amp;S'!$F110)+BI$232</f>
        <v>0</v>
      </c>
      <c r="BJ312" s="66">
        <f>-BJ$190+BJ$216-BJ$218*(1+'S&amp;S'!$F110)+BJ$232</f>
        <v>0</v>
      </c>
      <c r="BK312" s="66">
        <f>-BK$190+BK$216-BK$218*(1+'S&amp;S'!$F110)+BK$232</f>
        <v>0</v>
      </c>
      <c r="BL312" s="66">
        <f>-BL$190+BL$216-BL$218*(1+'S&amp;S'!$F110)+BL$232</f>
        <v>0</v>
      </c>
      <c r="BM312" s="66">
        <f>-BM$190+BM$216-BM$218*(1+'S&amp;S'!$F110)+BM$232</f>
        <v>0</v>
      </c>
      <c r="BN312" s="66">
        <f>-BN$190+BN$216-BN$218*(1+'S&amp;S'!$F110)+BN$232</f>
        <v>0</v>
      </c>
      <c r="BO312" s="66">
        <f>-BO$190+BO$216-BO$218*(1+'S&amp;S'!$F110)+BO$232</f>
        <v>0</v>
      </c>
      <c r="BP312" s="66">
        <f>-BP$190+BP$216-BP$218*(1+'S&amp;S'!$F110)+BP$232</f>
        <v>0</v>
      </c>
      <c r="BQ312" s="66">
        <f>-BQ$190+BQ$216-BQ$218*(1+'S&amp;S'!$F110)+BQ$232</f>
        <v>0</v>
      </c>
      <c r="BR312" s="66">
        <f>-BR$190+BR$216-BR$218*(1+'S&amp;S'!$F110)+BR$232</f>
        <v>0</v>
      </c>
      <c r="BS312" s="66">
        <f>-BS$190+BS$216-BS$218*(1+'S&amp;S'!$F110)+BS$232</f>
        <v>0</v>
      </c>
      <c r="BT312" s="66">
        <f>-BT$190+BT$216-BT$218*(1+'S&amp;S'!$F110)+BT$232</f>
        <v>0</v>
      </c>
      <c r="BU312" s="66">
        <f>-BU$190+BU$216-BU$218*(1+'S&amp;S'!$F110)+BU$232</f>
        <v>0</v>
      </c>
      <c r="BV312" s="66">
        <f>-BV$190+BV$216-BV$218*(1+'S&amp;S'!$F110)+BV$232</f>
        <v>0</v>
      </c>
      <c r="BW312" s="66">
        <f>-BW$190+BW$216-BW$218*(1+'S&amp;S'!$F110)+BW$232</f>
        <v>0</v>
      </c>
      <c r="BX312" s="66">
        <f>-BX$190+BX$216-BX$218*(1+'S&amp;S'!$F110)+BX$232</f>
        <v>0</v>
      </c>
      <c r="BY312" s="66">
        <f>-BY$190+BY$216-BY$218*(1+'S&amp;S'!$F110)+BY$232</f>
        <v>0</v>
      </c>
      <c r="BZ312" s="66">
        <f>-BZ$190+BZ$216-BZ$218*(1+'S&amp;S'!$F110)+BZ$232</f>
        <v>0</v>
      </c>
      <c r="CA312" s="66">
        <f>-CA$190+CA$216-CA$218*(1+'S&amp;S'!$F110)+CA$232</f>
        <v>0</v>
      </c>
      <c r="CB312" s="66">
        <f>-CB$190+CB$216-CB$218*(1+'S&amp;S'!$F110)+CB$232</f>
        <v>0</v>
      </c>
      <c r="CC312" s="66">
        <f>-CC$190+CC$216-CC$218*(1+'S&amp;S'!$F110)+CC$232</f>
        <v>0</v>
      </c>
      <c r="CD312" s="66">
        <f>-CD$190+CD$216-CD$218*(1+'S&amp;S'!$F110)+CD$232</f>
        <v>0</v>
      </c>
      <c r="CE312" s="66">
        <f>-CE$190+CE$216-CE$218*(1+'S&amp;S'!$F110)+CE$232</f>
        <v>0</v>
      </c>
      <c r="CF312" s="66">
        <f>-CF$190+CF$216-CF$218*(1+'S&amp;S'!$F110)+CF$232</f>
        <v>0</v>
      </c>
      <c r="CG312" s="66">
        <f>-CG$190+CG$216-CG$218*(1+'S&amp;S'!$F110)+CG$232</f>
        <v>0</v>
      </c>
      <c r="CH312" s="66">
        <f>-CH$190+CH$216-CH$218*(1+'S&amp;S'!$F110)+CH$232</f>
        <v>0</v>
      </c>
      <c r="CI312" s="66">
        <f>-CI$190+CI$216-CI$218*(1+'S&amp;S'!$F110)+CI$232</f>
        <v>0</v>
      </c>
      <c r="CJ312" s="66">
        <f>-CJ$190+CJ$216-CJ$218*(1+'S&amp;S'!$F110)+CJ$232</f>
        <v>0</v>
      </c>
      <c r="CK312" s="66">
        <f>-CK$190+CK$216-CK$218*(1+'S&amp;S'!$F110)+CK$232</f>
        <v>0</v>
      </c>
      <c r="CL312" s="66">
        <f>-CL$190+CL$216-CL$218*(1+'S&amp;S'!$F110)+CL$232</f>
        <v>0</v>
      </c>
      <c r="CM312" s="66">
        <f>-CM$190+CM$216-CM$218*(1+'S&amp;S'!$F110)+CM$232</f>
        <v>0</v>
      </c>
      <c r="CN312" s="66">
        <f>-CN$190+CN$216-CN$218*(1+'S&amp;S'!$F110)+CN$232</f>
        <v>0</v>
      </c>
      <c r="CO312" s="66">
        <f>-CO$190+CO$216-CO$218*(1+'S&amp;S'!$F110)+CO$232</f>
        <v>0</v>
      </c>
      <c r="CP312" s="66">
        <f>-CP$190+CP$216-CP$218*(1+'S&amp;S'!$F110)+CP$232</f>
        <v>0</v>
      </c>
      <c r="CQ312" s="66">
        <f>-CQ$190+CQ$216-CQ$218*(1+'S&amp;S'!$F110)+CQ$232</f>
        <v>0</v>
      </c>
      <c r="CR312" s="66">
        <f>-CR$190+CR$216-CR$218*(1+'S&amp;S'!$F110)+CR$232</f>
        <v>0</v>
      </c>
      <c r="CS312" s="66">
        <f>-CS$190+CS$216-CS$218*(1+'S&amp;S'!$F110)+CS$232</f>
        <v>0</v>
      </c>
    </row>
    <row r="313" spans="3:97" hidden="1" x14ac:dyDescent="0.35">
      <c r="C313" s="81" t="str">
        <f>O.2!$C$246&amp;" with "&amp; 'S&amp;S'!$D$5*100 &amp; "% decrease"</f>
        <v>C. Total operating and maintenance costs with 1% decrease</v>
      </c>
      <c r="E313" s="492">
        <f>G313+NPV(G.Asm!$F$40,H313:INDEX(H313:CS313,RP))</f>
        <v>0</v>
      </c>
      <c r="F313" s="492">
        <f t="shared" si="140"/>
        <v>0</v>
      </c>
      <c r="G313" s="66">
        <f>-G$190+G$216-G$218*(1+'S&amp;S'!$F111)+G$232</f>
        <v>0</v>
      </c>
      <c r="H313" s="66">
        <f>-H$190+H$216-H$218*(1+'S&amp;S'!$F111)+H$232</f>
        <v>0</v>
      </c>
      <c r="I313" s="66">
        <f>-I$190+I$216-I$218*(1+'S&amp;S'!$F111)+I$232</f>
        <v>0</v>
      </c>
      <c r="J313" s="66">
        <f>-J$190+J$216-J$218*(1+'S&amp;S'!$F111)+J$232</f>
        <v>0</v>
      </c>
      <c r="K313" s="66">
        <f>-K$190+K$216-K$218*(1+'S&amp;S'!$F111)+K$232</f>
        <v>0</v>
      </c>
      <c r="L313" s="66">
        <f>-L$190+L$216-L$218*(1+'S&amp;S'!$F111)+L$232</f>
        <v>0</v>
      </c>
      <c r="M313" s="66">
        <f>-M$190+M$216-M$218*(1+'S&amp;S'!$F111)+M$232</f>
        <v>0</v>
      </c>
      <c r="N313" s="66">
        <f>-N$190+N$216-N$218*(1+'S&amp;S'!$F111)+N$232</f>
        <v>0</v>
      </c>
      <c r="O313" s="66">
        <f>-O$190+O$216-O$218*(1+'S&amp;S'!$F111)+O$232</f>
        <v>0</v>
      </c>
      <c r="P313" s="66">
        <f>-P$190+P$216-P$218*(1+'S&amp;S'!$F111)+P$232</f>
        <v>0</v>
      </c>
      <c r="Q313" s="66">
        <f>-Q$190+Q$216-Q$218*(1+'S&amp;S'!$F111)+Q$232</f>
        <v>0</v>
      </c>
      <c r="R313" s="66">
        <f>-R$190+R$216-R$218*(1+'S&amp;S'!$F111)+R$232</f>
        <v>0</v>
      </c>
      <c r="S313" s="66">
        <f>-S$190+S$216-S$218*(1+'S&amp;S'!$F111)+S$232</f>
        <v>0</v>
      </c>
      <c r="T313" s="66">
        <f>-T$190+T$216-T$218*(1+'S&amp;S'!$F111)+T$232</f>
        <v>0</v>
      </c>
      <c r="U313" s="66">
        <f>-U$190+U$216-U$218*(1+'S&amp;S'!$F111)+U$232</f>
        <v>0</v>
      </c>
      <c r="V313" s="66">
        <f>-V$190+V$216-V$218*(1+'S&amp;S'!$F111)+V$232</f>
        <v>0</v>
      </c>
      <c r="W313" s="66">
        <f>-W$190+W$216-W$218*(1+'S&amp;S'!$F111)+W$232</f>
        <v>0</v>
      </c>
      <c r="X313" s="66">
        <f>-X$190+X$216-X$218*(1+'S&amp;S'!$F111)+X$232</f>
        <v>0</v>
      </c>
      <c r="Y313" s="66">
        <f>-Y$190+Y$216-Y$218*(1+'S&amp;S'!$F111)+Y$232</f>
        <v>0</v>
      </c>
      <c r="Z313" s="66">
        <f>-Z$190+Z$216-Z$218*(1+'S&amp;S'!$F111)+Z$232</f>
        <v>0</v>
      </c>
      <c r="AA313" s="66">
        <f>-AA$190+AA$216-AA$218*(1+'S&amp;S'!$F111)+AA$232</f>
        <v>0</v>
      </c>
      <c r="AB313" s="66">
        <f>-AB$190+AB$216-AB$218*(1+'S&amp;S'!$F111)+AB$232</f>
        <v>0</v>
      </c>
      <c r="AC313" s="66">
        <f>-AC$190+AC$216-AC$218*(1+'S&amp;S'!$F111)+AC$232</f>
        <v>0</v>
      </c>
      <c r="AD313" s="66">
        <f>-AD$190+AD$216-AD$218*(1+'S&amp;S'!$F111)+AD$232</f>
        <v>0</v>
      </c>
      <c r="AE313" s="66">
        <f>-AE$190+AE$216-AE$218*(1+'S&amp;S'!$F111)+AE$232</f>
        <v>0</v>
      </c>
      <c r="AF313" s="66">
        <f>-AF$190+AF$216-AF$218*(1+'S&amp;S'!$F111)+AF$232</f>
        <v>0</v>
      </c>
      <c r="AG313" s="66">
        <f>-AG$190+AG$216-AG$218*(1+'S&amp;S'!$F111)+AG$232</f>
        <v>0</v>
      </c>
      <c r="AH313" s="66">
        <f>-AH$190+AH$216-AH$218*(1+'S&amp;S'!$F111)+AH$232</f>
        <v>0</v>
      </c>
      <c r="AI313" s="66">
        <f>-AI$190+AI$216-AI$218*(1+'S&amp;S'!$F111)+AI$232</f>
        <v>0</v>
      </c>
      <c r="AJ313" s="66">
        <f>-AJ$190+AJ$216-AJ$218*(1+'S&amp;S'!$F111)+AJ$232</f>
        <v>0</v>
      </c>
      <c r="AK313" s="66">
        <f>-AK$190+AK$216-AK$218*(1+'S&amp;S'!$F111)+AK$232</f>
        <v>0</v>
      </c>
      <c r="AL313" s="66">
        <f>-AL$190+AL$216-AL$218*(1+'S&amp;S'!$F111)+AL$232</f>
        <v>0</v>
      </c>
      <c r="AM313" s="66">
        <f>-AM$190+AM$216-AM$218*(1+'S&amp;S'!$F111)+AM$232</f>
        <v>0</v>
      </c>
      <c r="AN313" s="66">
        <f>-AN$190+AN$216-AN$218*(1+'S&amp;S'!$F111)+AN$232</f>
        <v>0</v>
      </c>
      <c r="AO313" s="66">
        <f>-AO$190+AO$216-AO$218*(1+'S&amp;S'!$F111)+AO$232</f>
        <v>0</v>
      </c>
      <c r="AP313" s="66">
        <f>-AP$190+AP$216-AP$218*(1+'S&amp;S'!$F111)+AP$232</f>
        <v>0</v>
      </c>
      <c r="AQ313" s="66">
        <f>-AQ$190+AQ$216-AQ$218*(1+'S&amp;S'!$F111)+AQ$232</f>
        <v>0</v>
      </c>
      <c r="AR313" s="66">
        <f>-AR$190+AR$216-AR$218*(1+'S&amp;S'!$F111)+AR$232</f>
        <v>0</v>
      </c>
      <c r="AS313" s="66">
        <f>-AS$190+AS$216-AS$218*(1+'S&amp;S'!$F111)+AS$232</f>
        <v>0</v>
      </c>
      <c r="AT313" s="66">
        <f>-AT$190+AT$216-AT$218*(1+'S&amp;S'!$F111)+AT$232</f>
        <v>0</v>
      </c>
      <c r="AU313" s="66">
        <f>-AU$190+AU$216-AU$218*(1+'S&amp;S'!$F111)+AU$232</f>
        <v>0</v>
      </c>
      <c r="AV313" s="66">
        <f>-AV$190+AV$216-AV$218*(1+'S&amp;S'!$F111)+AV$232</f>
        <v>0</v>
      </c>
      <c r="AW313" s="66">
        <f>-AW$190+AW$216-AW$218*(1+'S&amp;S'!$F111)+AW$232</f>
        <v>0</v>
      </c>
      <c r="AX313" s="66">
        <f>-AX$190+AX$216-AX$218*(1+'S&amp;S'!$F111)+AX$232</f>
        <v>0</v>
      </c>
      <c r="AY313" s="66">
        <f>-AY$190+AY$216-AY$218*(1+'S&amp;S'!$F111)+AY$232</f>
        <v>0</v>
      </c>
      <c r="AZ313" s="66">
        <f>-AZ$190+AZ$216-AZ$218*(1+'S&amp;S'!$F111)+AZ$232</f>
        <v>0</v>
      </c>
      <c r="BA313" s="66">
        <f>-BA$190+BA$216-BA$218*(1+'S&amp;S'!$F111)+BA$232</f>
        <v>0</v>
      </c>
      <c r="BB313" s="66">
        <f>-BB$190+BB$216-BB$218*(1+'S&amp;S'!$F111)+BB$232</f>
        <v>0</v>
      </c>
      <c r="BC313" s="66">
        <f>-BC$190+BC$216-BC$218*(1+'S&amp;S'!$F111)+BC$232</f>
        <v>0</v>
      </c>
      <c r="BD313" s="66">
        <f>-BD$190+BD$216-BD$218*(1+'S&amp;S'!$F111)+BD$232</f>
        <v>0</v>
      </c>
      <c r="BE313" s="66">
        <f>-BE$190+BE$216-BE$218*(1+'S&amp;S'!$F111)+BE$232</f>
        <v>0</v>
      </c>
      <c r="BF313" s="66">
        <f>-BF$190+BF$216-BF$218*(1+'S&amp;S'!$F111)+BF$232</f>
        <v>0</v>
      </c>
      <c r="BG313" s="66">
        <f>-BG$190+BG$216-BG$218*(1+'S&amp;S'!$F111)+BG$232</f>
        <v>0</v>
      </c>
      <c r="BH313" s="66">
        <f>-BH$190+BH$216-BH$218*(1+'S&amp;S'!$F111)+BH$232</f>
        <v>0</v>
      </c>
      <c r="BI313" s="66">
        <f>-BI$190+BI$216-BI$218*(1+'S&amp;S'!$F111)+BI$232</f>
        <v>0</v>
      </c>
      <c r="BJ313" s="66">
        <f>-BJ$190+BJ$216-BJ$218*(1+'S&amp;S'!$F111)+BJ$232</f>
        <v>0</v>
      </c>
      <c r="BK313" s="66">
        <f>-BK$190+BK$216-BK$218*(1+'S&amp;S'!$F111)+BK$232</f>
        <v>0</v>
      </c>
      <c r="BL313" s="66">
        <f>-BL$190+BL$216-BL$218*(1+'S&amp;S'!$F111)+BL$232</f>
        <v>0</v>
      </c>
      <c r="BM313" s="66">
        <f>-BM$190+BM$216-BM$218*(1+'S&amp;S'!$F111)+BM$232</f>
        <v>0</v>
      </c>
      <c r="BN313" s="66">
        <f>-BN$190+BN$216-BN$218*(1+'S&amp;S'!$F111)+BN$232</f>
        <v>0</v>
      </c>
      <c r="BO313" s="66">
        <f>-BO$190+BO$216-BO$218*(1+'S&amp;S'!$F111)+BO$232</f>
        <v>0</v>
      </c>
      <c r="BP313" s="66">
        <f>-BP$190+BP$216-BP$218*(1+'S&amp;S'!$F111)+BP$232</f>
        <v>0</v>
      </c>
      <c r="BQ313" s="66">
        <f>-BQ$190+BQ$216-BQ$218*(1+'S&amp;S'!$F111)+BQ$232</f>
        <v>0</v>
      </c>
      <c r="BR313" s="66">
        <f>-BR$190+BR$216-BR$218*(1+'S&amp;S'!$F111)+BR$232</f>
        <v>0</v>
      </c>
      <c r="BS313" s="66">
        <f>-BS$190+BS$216-BS$218*(1+'S&amp;S'!$F111)+BS$232</f>
        <v>0</v>
      </c>
      <c r="BT313" s="66">
        <f>-BT$190+BT$216-BT$218*(1+'S&amp;S'!$F111)+BT$232</f>
        <v>0</v>
      </c>
      <c r="BU313" s="66">
        <f>-BU$190+BU$216-BU$218*(1+'S&amp;S'!$F111)+BU$232</f>
        <v>0</v>
      </c>
      <c r="BV313" s="66">
        <f>-BV$190+BV$216-BV$218*(1+'S&amp;S'!$F111)+BV$232</f>
        <v>0</v>
      </c>
      <c r="BW313" s="66">
        <f>-BW$190+BW$216-BW$218*(1+'S&amp;S'!$F111)+BW$232</f>
        <v>0</v>
      </c>
      <c r="BX313" s="66">
        <f>-BX$190+BX$216-BX$218*(1+'S&amp;S'!$F111)+BX$232</f>
        <v>0</v>
      </c>
      <c r="BY313" s="66">
        <f>-BY$190+BY$216-BY$218*(1+'S&amp;S'!$F111)+BY$232</f>
        <v>0</v>
      </c>
      <c r="BZ313" s="66">
        <f>-BZ$190+BZ$216-BZ$218*(1+'S&amp;S'!$F111)+BZ$232</f>
        <v>0</v>
      </c>
      <c r="CA313" s="66">
        <f>-CA$190+CA$216-CA$218*(1+'S&amp;S'!$F111)+CA$232</f>
        <v>0</v>
      </c>
      <c r="CB313" s="66">
        <f>-CB$190+CB$216-CB$218*(1+'S&amp;S'!$F111)+CB$232</f>
        <v>0</v>
      </c>
      <c r="CC313" s="66">
        <f>-CC$190+CC$216-CC$218*(1+'S&amp;S'!$F111)+CC$232</f>
        <v>0</v>
      </c>
      <c r="CD313" s="66">
        <f>-CD$190+CD$216-CD$218*(1+'S&amp;S'!$F111)+CD$232</f>
        <v>0</v>
      </c>
      <c r="CE313" s="66">
        <f>-CE$190+CE$216-CE$218*(1+'S&amp;S'!$F111)+CE$232</f>
        <v>0</v>
      </c>
      <c r="CF313" s="66">
        <f>-CF$190+CF$216-CF$218*(1+'S&amp;S'!$F111)+CF$232</f>
        <v>0</v>
      </c>
      <c r="CG313" s="66">
        <f>-CG$190+CG$216-CG$218*(1+'S&amp;S'!$F111)+CG$232</f>
        <v>0</v>
      </c>
      <c r="CH313" s="66">
        <f>-CH$190+CH$216-CH$218*(1+'S&amp;S'!$F111)+CH$232</f>
        <v>0</v>
      </c>
      <c r="CI313" s="66">
        <f>-CI$190+CI$216-CI$218*(1+'S&amp;S'!$F111)+CI$232</f>
        <v>0</v>
      </c>
      <c r="CJ313" s="66">
        <f>-CJ$190+CJ$216-CJ$218*(1+'S&amp;S'!$F111)+CJ$232</f>
        <v>0</v>
      </c>
      <c r="CK313" s="66">
        <f>-CK$190+CK$216-CK$218*(1+'S&amp;S'!$F111)+CK$232</f>
        <v>0</v>
      </c>
      <c r="CL313" s="66">
        <f>-CL$190+CL$216-CL$218*(1+'S&amp;S'!$F111)+CL$232</f>
        <v>0</v>
      </c>
      <c r="CM313" s="66">
        <f>-CM$190+CM$216-CM$218*(1+'S&amp;S'!$F111)+CM$232</f>
        <v>0</v>
      </c>
      <c r="CN313" s="66">
        <f>-CN$190+CN$216-CN$218*(1+'S&amp;S'!$F111)+CN$232</f>
        <v>0</v>
      </c>
      <c r="CO313" s="66">
        <f>-CO$190+CO$216-CO$218*(1+'S&amp;S'!$F111)+CO$232</f>
        <v>0</v>
      </c>
      <c r="CP313" s="66">
        <f>-CP$190+CP$216-CP$218*(1+'S&amp;S'!$F111)+CP$232</f>
        <v>0</v>
      </c>
      <c r="CQ313" s="66">
        <f>-CQ$190+CQ$216-CQ$218*(1+'S&amp;S'!$F111)+CQ$232</f>
        <v>0</v>
      </c>
      <c r="CR313" s="66">
        <f>-CR$190+CR$216-CR$218*(1+'S&amp;S'!$F111)+CR$232</f>
        <v>0</v>
      </c>
      <c r="CS313" s="66">
        <f>-CS$190+CS$216-CS$218*(1+'S&amp;S'!$F111)+CS$232</f>
        <v>0</v>
      </c>
    </row>
    <row r="314" spans="3:97" hidden="1" x14ac:dyDescent="0.35">
      <c r="C314" s="81" t="str">
        <f>O.2!C125&amp;" with "&amp; 'S&amp;S'!$D$5*100 &amp; "% increase"</f>
        <v xml:space="preserve"> with 1% increase</v>
      </c>
      <c r="E314" s="492">
        <f>G314+NPV(G.Asm!$F$40,H314:INDEX(H314:CS314,RP))</f>
        <v>0</v>
      </c>
      <c r="F314" s="492">
        <f t="shared" si="140"/>
        <v>0</v>
      </c>
      <c r="G314" s="66">
        <f>-G$190+G$216-G$218+G$233+G$234+SUM(G$125*(1+'S&amp;S'!$F112),G$126,G$127,G$128,G$129,G$130,G$131,G$132,G$133,G$134,G$135,G$136,G$137,G$138,G$139,G$140,G$141,G$142,G$143,G$144)</f>
        <v>0</v>
      </c>
      <c r="H314" s="66">
        <f>-H$190+H$216-H$218+H$233+H$234+SUM(H$125*(1+'S&amp;S'!$F112),H$126,H$127,H$128,H$129,H$130,H$131,H$132,H$133,H$134,H$135,H$136,H$137,H$138,H$139,H$140,H$141,H$142,H$143,H$144)</f>
        <v>0</v>
      </c>
      <c r="I314" s="66">
        <f>-I$190+I$216-I$218+I$233+I$234+SUM(I$125*(1+'S&amp;S'!$F112),I$126,I$127,I$128,I$129,I$130,I$131,I$132,I$133,I$134,I$135,I$136,I$137,I$138,I$139,I$140,I$141,I$142,I$143,I$144)</f>
        <v>0</v>
      </c>
      <c r="J314" s="66">
        <f>-J$190+J$216-J$218+J$233+J$234+SUM(J$125*(1+'S&amp;S'!$F112),J$126,J$127,J$128,J$129,J$130,J$131,J$132,J$133,J$134,J$135,J$136,J$137,J$138,J$139,J$140,J$141,J$142,J$143,J$144)</f>
        <v>0</v>
      </c>
      <c r="K314" s="66">
        <f>-K$190+K$216-K$218+K$233+K$234+SUM(K$125*(1+'S&amp;S'!$F112),K$126,K$127,K$128,K$129,K$130,K$131,K$132,K$133,K$134,K$135,K$136,K$137,K$138,K$139,K$140,K$141,K$142,K$143,K$144)</f>
        <v>0</v>
      </c>
      <c r="L314" s="66">
        <f>-L$190+L$216-L$218+L$233+L$234+SUM(L$125*(1+'S&amp;S'!$F112),L$126,L$127,L$128,L$129,L$130,L$131,L$132,L$133,L$134,L$135,L$136,L$137,L$138,L$139,L$140,L$141,L$142,L$143,L$144)</f>
        <v>0</v>
      </c>
      <c r="M314" s="66">
        <f>-M$190+M$216-M$218+M$233+M$234+SUM(M$125*(1+'S&amp;S'!$F112),M$126,M$127,M$128,M$129,M$130,M$131,M$132,M$133,M$134,M$135,M$136,M$137,M$138,M$139,M$140,M$141,M$142,M$143,M$144)</f>
        <v>0</v>
      </c>
      <c r="N314" s="66">
        <f>-N$190+N$216-N$218+N$233+N$234+SUM(N$125*(1+'S&amp;S'!$F112),N$126,N$127,N$128,N$129,N$130,N$131,N$132,N$133,N$134,N$135,N$136,N$137,N$138,N$139,N$140,N$141,N$142,N$143,N$144)</f>
        <v>0</v>
      </c>
      <c r="O314" s="66">
        <f>-O$190+O$216-O$218+O$233+O$234+SUM(O$125*(1+'S&amp;S'!$F112),O$126,O$127,O$128,O$129,O$130,O$131,O$132,O$133,O$134,O$135,O$136,O$137,O$138,O$139,O$140,O$141,O$142,O$143,O$144)</f>
        <v>0</v>
      </c>
      <c r="P314" s="66">
        <f>-P$190+P$216-P$218+P$233+P$234+SUM(P$125*(1+'S&amp;S'!$F112),P$126,P$127,P$128,P$129,P$130,P$131,P$132,P$133,P$134,P$135,P$136,P$137,P$138,P$139,P$140,P$141,P$142,P$143,P$144)</f>
        <v>0</v>
      </c>
      <c r="Q314" s="66">
        <f>-Q$190+Q$216-Q$218+Q$233+Q$234+SUM(Q$125*(1+'S&amp;S'!$F112),Q$126,Q$127,Q$128,Q$129,Q$130,Q$131,Q$132,Q$133,Q$134,Q$135,Q$136,Q$137,Q$138,Q$139,Q$140,Q$141,Q$142,Q$143,Q$144)</f>
        <v>0</v>
      </c>
      <c r="R314" s="66">
        <f>-R$190+R$216-R$218+R$233+R$234+SUM(R$125*(1+'S&amp;S'!$F112),R$126,R$127,R$128,R$129,R$130,R$131,R$132,R$133,R$134,R$135,R$136,R$137,R$138,R$139,R$140,R$141,R$142,R$143,R$144)</f>
        <v>0</v>
      </c>
      <c r="S314" s="66">
        <f>-S$190+S$216-S$218+S$233+S$234+SUM(S$125*(1+'S&amp;S'!$F112),S$126,S$127,S$128,S$129,S$130,S$131,S$132,S$133,S$134,S$135,S$136,S$137,S$138,S$139,S$140,S$141,S$142,S$143,S$144)</f>
        <v>0</v>
      </c>
      <c r="T314" s="66">
        <f>-T$190+T$216-T$218+T$233+T$234+SUM(T$125*(1+'S&amp;S'!$F112),T$126,T$127,T$128,T$129,T$130,T$131,T$132,T$133,T$134,T$135,T$136,T$137,T$138,T$139,T$140,T$141,T$142,T$143,T$144)</f>
        <v>0</v>
      </c>
      <c r="U314" s="66">
        <f>-U$190+U$216-U$218+U$233+U$234+SUM(U$125*(1+'S&amp;S'!$F112),U$126,U$127,U$128,U$129,U$130,U$131,U$132,U$133,U$134,U$135,U$136,U$137,U$138,U$139,U$140,U$141,U$142,U$143,U$144)</f>
        <v>0</v>
      </c>
      <c r="V314" s="66">
        <f>-V$190+V$216-V$218+V$233+V$234+SUM(V$125*(1+'S&amp;S'!$F112),V$126,V$127,V$128,V$129,V$130,V$131,V$132,V$133,V$134,V$135,V$136,V$137,V$138,V$139,V$140,V$141,V$142,V$143,V$144)</f>
        <v>0</v>
      </c>
      <c r="W314" s="66">
        <f>-W$190+W$216-W$218+W$233+W$234+SUM(W$125*(1+'S&amp;S'!$F112),W$126,W$127,W$128,W$129,W$130,W$131,W$132,W$133,W$134,W$135,W$136,W$137,W$138,W$139,W$140,W$141,W$142,W$143,W$144)</f>
        <v>0</v>
      </c>
      <c r="X314" s="66">
        <f>-X$190+X$216-X$218+X$233+X$234+SUM(X$125*(1+'S&amp;S'!$F112),X$126,X$127,X$128,X$129,X$130,X$131,X$132,X$133,X$134,X$135,X$136,X$137,X$138,X$139,X$140,X$141,X$142,X$143,X$144)</f>
        <v>0</v>
      </c>
      <c r="Y314" s="66">
        <f>-Y$190+Y$216-Y$218+Y$233+Y$234+SUM(Y$125*(1+'S&amp;S'!$F112),Y$126,Y$127,Y$128,Y$129,Y$130,Y$131,Y$132,Y$133,Y$134,Y$135,Y$136,Y$137,Y$138,Y$139,Y$140,Y$141,Y$142,Y$143,Y$144)</f>
        <v>0</v>
      </c>
      <c r="Z314" s="66">
        <f>-Z$190+Z$216-Z$218+Z$233+Z$234+SUM(Z$125*(1+'S&amp;S'!$F112),Z$126,Z$127,Z$128,Z$129,Z$130,Z$131,Z$132,Z$133,Z$134,Z$135,Z$136,Z$137,Z$138,Z$139,Z$140,Z$141,Z$142,Z$143,Z$144)</f>
        <v>0</v>
      </c>
      <c r="AA314" s="66">
        <f>-AA$190+AA$216-AA$218+AA$233+AA$234+SUM(AA$125*(1+'S&amp;S'!$F112),AA$126,AA$127,AA$128,AA$129,AA$130,AA$131,AA$132,AA$133,AA$134,AA$135,AA$136,AA$137,AA$138,AA$139,AA$140,AA$141,AA$142,AA$143,AA$144)</f>
        <v>0</v>
      </c>
      <c r="AB314" s="66">
        <f>-AB$190+AB$216-AB$218+AB$233+AB$234+SUM(AB$125*(1+'S&amp;S'!$F112),AB$126,AB$127,AB$128,AB$129,AB$130,AB$131,AB$132,AB$133,AB$134,AB$135,AB$136,AB$137,AB$138,AB$139,AB$140,AB$141,AB$142,AB$143,AB$144)</f>
        <v>0</v>
      </c>
      <c r="AC314" s="66">
        <f>-AC$190+AC$216-AC$218+AC$233+AC$234+SUM(AC$125*(1+'S&amp;S'!$F112),AC$126,AC$127,AC$128,AC$129,AC$130,AC$131,AC$132,AC$133,AC$134,AC$135,AC$136,AC$137,AC$138,AC$139,AC$140,AC$141,AC$142,AC$143,AC$144)</f>
        <v>0</v>
      </c>
      <c r="AD314" s="66">
        <f>-AD$190+AD$216-AD$218+AD$233+AD$234+SUM(AD$125*(1+'S&amp;S'!$F112),AD$126,AD$127,AD$128,AD$129,AD$130,AD$131,AD$132,AD$133,AD$134,AD$135,AD$136,AD$137,AD$138,AD$139,AD$140,AD$141,AD$142,AD$143,AD$144)</f>
        <v>0</v>
      </c>
      <c r="AE314" s="66">
        <f>-AE$190+AE$216-AE$218+AE$233+AE$234+SUM(AE$125*(1+'S&amp;S'!$F112),AE$126,AE$127,AE$128,AE$129,AE$130,AE$131,AE$132,AE$133,AE$134,AE$135,AE$136,AE$137,AE$138,AE$139,AE$140,AE$141,AE$142,AE$143,AE$144)</f>
        <v>0</v>
      </c>
      <c r="AF314" s="66">
        <f>-AF$190+AF$216-AF$218+AF$233+AF$234+SUM(AF$125*(1+'S&amp;S'!$F112),AF$126,AF$127,AF$128,AF$129,AF$130,AF$131,AF$132,AF$133,AF$134,AF$135,AF$136,AF$137,AF$138,AF$139,AF$140,AF$141,AF$142,AF$143,AF$144)</f>
        <v>0</v>
      </c>
      <c r="AG314" s="66">
        <f>-AG$190+AG$216-AG$218+AG$233+AG$234+SUM(AG$125*(1+'S&amp;S'!$F112),AG$126,AG$127,AG$128,AG$129,AG$130,AG$131,AG$132,AG$133,AG$134,AG$135,AG$136,AG$137,AG$138,AG$139,AG$140,AG$141,AG$142,AG$143,AG$144)</f>
        <v>0</v>
      </c>
      <c r="AH314" s="66">
        <f>-AH$190+AH$216-AH$218+AH$233+AH$234+SUM(AH$125*(1+'S&amp;S'!$F112),AH$126,AH$127,AH$128,AH$129,AH$130,AH$131,AH$132,AH$133,AH$134,AH$135,AH$136,AH$137,AH$138,AH$139,AH$140,AH$141,AH$142,AH$143,AH$144)</f>
        <v>0</v>
      </c>
      <c r="AI314" s="66">
        <f>-AI$190+AI$216-AI$218+AI$233+AI$234+SUM(AI$125*(1+'S&amp;S'!$F112),AI$126,AI$127,AI$128,AI$129,AI$130,AI$131,AI$132,AI$133,AI$134,AI$135,AI$136,AI$137,AI$138,AI$139,AI$140,AI$141,AI$142,AI$143,AI$144)</f>
        <v>0</v>
      </c>
      <c r="AJ314" s="66">
        <f>-AJ$190+AJ$216-AJ$218+AJ$233+AJ$234+SUM(AJ$125*(1+'S&amp;S'!$F112),AJ$126,AJ$127,AJ$128,AJ$129,AJ$130,AJ$131,AJ$132,AJ$133,AJ$134,AJ$135,AJ$136,AJ$137,AJ$138,AJ$139,AJ$140,AJ$141,AJ$142,AJ$143,AJ$144)</f>
        <v>0</v>
      </c>
      <c r="AK314" s="66">
        <f>-AK$190+AK$216-AK$218+AK$233+AK$234+SUM(AK$125*(1+'S&amp;S'!$F112),AK$126,AK$127,AK$128,AK$129,AK$130,AK$131,AK$132,AK$133,AK$134,AK$135,AK$136,AK$137,AK$138,AK$139,AK$140,AK$141,AK$142,AK$143,AK$144)</f>
        <v>0</v>
      </c>
      <c r="AL314" s="66">
        <f>-AL$190+AL$216-AL$218+AL$233+AL$234+SUM(AL$125*(1+'S&amp;S'!$F112),AL$126,AL$127,AL$128,AL$129,AL$130,AL$131,AL$132,AL$133,AL$134,AL$135,AL$136,AL$137,AL$138,AL$139,AL$140,AL$141,AL$142,AL$143,AL$144)</f>
        <v>0</v>
      </c>
      <c r="AM314" s="66">
        <f>-AM$190+AM$216-AM$218+AM$233+AM$234+SUM(AM$125*(1+'S&amp;S'!$F112),AM$126,AM$127,AM$128,AM$129,AM$130,AM$131,AM$132,AM$133,AM$134,AM$135,AM$136,AM$137,AM$138,AM$139,AM$140,AM$141,AM$142,AM$143,AM$144)</f>
        <v>0</v>
      </c>
      <c r="AN314" s="66">
        <f>-AN$190+AN$216-AN$218+AN$233+AN$234+SUM(AN$125*(1+'S&amp;S'!$F112),AN$126,AN$127,AN$128,AN$129,AN$130,AN$131,AN$132,AN$133,AN$134,AN$135,AN$136,AN$137,AN$138,AN$139,AN$140,AN$141,AN$142,AN$143,AN$144)</f>
        <v>0</v>
      </c>
      <c r="AO314" s="66">
        <f>-AO$190+AO$216-AO$218+AO$233+AO$234+SUM(AO$125*(1+'S&amp;S'!$F112),AO$126,AO$127,AO$128,AO$129,AO$130,AO$131,AO$132,AO$133,AO$134,AO$135,AO$136,AO$137,AO$138,AO$139,AO$140,AO$141,AO$142,AO$143,AO$144)</f>
        <v>0</v>
      </c>
      <c r="AP314" s="66">
        <f>-AP$190+AP$216-AP$218+AP$233+AP$234+SUM(AP$125*(1+'S&amp;S'!$F112),AP$126,AP$127,AP$128,AP$129,AP$130,AP$131,AP$132,AP$133,AP$134,AP$135,AP$136,AP$137,AP$138,AP$139,AP$140,AP$141,AP$142,AP$143,AP$144)</f>
        <v>0</v>
      </c>
      <c r="AQ314" s="66">
        <f>-AQ$190+AQ$216-AQ$218+AQ$233+AQ$234+SUM(AQ$125*(1+'S&amp;S'!$F112),AQ$126,AQ$127,AQ$128,AQ$129,AQ$130,AQ$131,AQ$132,AQ$133,AQ$134,AQ$135,AQ$136,AQ$137,AQ$138,AQ$139,AQ$140,AQ$141,AQ$142,AQ$143,AQ$144)</f>
        <v>0</v>
      </c>
      <c r="AR314" s="66">
        <f>-AR$190+AR$216-AR$218+AR$233+AR$234+SUM(AR$125*(1+'S&amp;S'!$F112),AR$126,AR$127,AR$128,AR$129,AR$130,AR$131,AR$132,AR$133,AR$134,AR$135,AR$136,AR$137,AR$138,AR$139,AR$140,AR$141,AR$142,AR$143,AR$144)</f>
        <v>0</v>
      </c>
      <c r="AS314" s="66">
        <f>-AS$190+AS$216-AS$218+AS$233+AS$234+SUM(AS$125*(1+'S&amp;S'!$F112),AS$126,AS$127,AS$128,AS$129,AS$130,AS$131,AS$132,AS$133,AS$134,AS$135,AS$136,AS$137,AS$138,AS$139,AS$140,AS$141,AS$142,AS$143,AS$144)</f>
        <v>0</v>
      </c>
      <c r="AT314" s="66">
        <f>-AT$190+AT$216-AT$218+AT$233+AT$234+SUM(AT$125*(1+'S&amp;S'!$F112),AT$126,AT$127,AT$128,AT$129,AT$130,AT$131,AT$132,AT$133,AT$134,AT$135,AT$136,AT$137,AT$138,AT$139,AT$140,AT$141,AT$142,AT$143,AT$144)</f>
        <v>0</v>
      </c>
      <c r="AU314" s="66">
        <f>-AU$190+AU$216-AU$218+AU$233+AU$234+SUM(AU$125*(1+'S&amp;S'!$F112),AU$126,AU$127,AU$128,AU$129,AU$130,AU$131,AU$132,AU$133,AU$134,AU$135,AU$136,AU$137,AU$138,AU$139,AU$140,AU$141,AU$142,AU$143,AU$144)</f>
        <v>0</v>
      </c>
      <c r="AV314" s="66">
        <f>-AV$190+AV$216-AV$218+AV$233+AV$234+SUM(AV$125*(1+'S&amp;S'!$F112),AV$126,AV$127,AV$128,AV$129,AV$130,AV$131,AV$132,AV$133,AV$134,AV$135,AV$136,AV$137,AV$138,AV$139,AV$140,AV$141,AV$142,AV$143,AV$144)</f>
        <v>0</v>
      </c>
      <c r="AW314" s="66">
        <f>-AW$190+AW$216-AW$218+AW$233+AW$234+SUM(AW$125*(1+'S&amp;S'!$F112),AW$126,AW$127,AW$128,AW$129,AW$130,AW$131,AW$132,AW$133,AW$134,AW$135,AW$136,AW$137,AW$138,AW$139,AW$140,AW$141,AW$142,AW$143,AW$144)</f>
        <v>0</v>
      </c>
      <c r="AX314" s="66">
        <f>-AX$190+AX$216-AX$218+AX$233+AX$234+SUM(AX$125*(1+'S&amp;S'!$F112),AX$126,AX$127,AX$128,AX$129,AX$130,AX$131,AX$132,AX$133,AX$134,AX$135,AX$136,AX$137,AX$138,AX$139,AX$140,AX$141,AX$142,AX$143,AX$144)</f>
        <v>0</v>
      </c>
      <c r="AY314" s="66">
        <f>-AY$190+AY$216-AY$218+AY$233+AY$234+SUM(AY$125*(1+'S&amp;S'!$F112),AY$126,AY$127,AY$128,AY$129,AY$130,AY$131,AY$132,AY$133,AY$134,AY$135,AY$136,AY$137,AY$138,AY$139,AY$140,AY$141,AY$142,AY$143,AY$144)</f>
        <v>0</v>
      </c>
      <c r="AZ314" s="66">
        <f>-AZ$190+AZ$216-AZ$218+AZ$233+AZ$234+SUM(AZ$125*(1+'S&amp;S'!$F112),AZ$126,AZ$127,AZ$128,AZ$129,AZ$130,AZ$131,AZ$132,AZ$133,AZ$134,AZ$135,AZ$136,AZ$137,AZ$138,AZ$139,AZ$140,AZ$141,AZ$142,AZ$143,AZ$144)</f>
        <v>0</v>
      </c>
      <c r="BA314" s="66">
        <f>-BA$190+BA$216-BA$218+BA$233+BA$234+SUM(BA$125*(1+'S&amp;S'!$F112),BA$126,BA$127,BA$128,BA$129,BA$130,BA$131,BA$132,BA$133,BA$134,BA$135,BA$136,BA$137,BA$138,BA$139,BA$140,BA$141,BA$142,BA$143,BA$144)</f>
        <v>0</v>
      </c>
      <c r="BB314" s="66">
        <f>-BB$190+BB$216-BB$218+BB$233+BB$234+SUM(BB$125*(1+'S&amp;S'!$F112),BB$126,BB$127,BB$128,BB$129,BB$130,BB$131,BB$132,BB$133,BB$134,BB$135,BB$136,BB$137,BB$138,BB$139,BB$140,BB$141,BB$142,BB$143,BB$144)</f>
        <v>0</v>
      </c>
      <c r="BC314" s="66">
        <f>-BC$190+BC$216-BC$218+BC$233+BC$234+SUM(BC$125*(1+'S&amp;S'!$F112),BC$126,BC$127,BC$128,BC$129,BC$130,BC$131,BC$132,BC$133,BC$134,BC$135,BC$136,BC$137,BC$138,BC$139,BC$140,BC$141,BC$142,BC$143,BC$144)</f>
        <v>0</v>
      </c>
      <c r="BD314" s="66">
        <f>-BD$190+BD$216-BD$218+BD$233+BD$234+SUM(BD$125*(1+'S&amp;S'!$F112),BD$126,BD$127,BD$128,BD$129,BD$130,BD$131,BD$132,BD$133,BD$134,BD$135,BD$136,BD$137,BD$138,BD$139,BD$140,BD$141,BD$142,BD$143,BD$144)</f>
        <v>0</v>
      </c>
      <c r="BE314" s="66">
        <f>-BE$190+BE$216-BE$218+BE$233+BE$234+SUM(BE$125*(1+'S&amp;S'!$F112),BE$126,BE$127,BE$128,BE$129,BE$130,BE$131,BE$132,BE$133,BE$134,BE$135,BE$136,BE$137,BE$138,BE$139,BE$140,BE$141,BE$142,BE$143,BE$144)</f>
        <v>0</v>
      </c>
      <c r="BF314" s="66">
        <f>-BF$190+BF$216-BF$218+BF$233+BF$234+SUM(BF$125*(1+'S&amp;S'!$F112),BF$126,BF$127,BF$128,BF$129,BF$130,BF$131,BF$132,BF$133,BF$134,BF$135,BF$136,BF$137,BF$138,BF$139,BF$140,BF$141,BF$142,BF$143,BF$144)</f>
        <v>0</v>
      </c>
      <c r="BG314" s="66">
        <f>-BG$190+BG$216-BG$218+BG$233+BG$234+SUM(BG$125*(1+'S&amp;S'!$F112),BG$126,BG$127,BG$128,BG$129,BG$130,BG$131,BG$132,BG$133,BG$134,BG$135,BG$136,BG$137,BG$138,BG$139,BG$140,BG$141,BG$142,BG$143,BG$144)</f>
        <v>0</v>
      </c>
      <c r="BH314" s="66">
        <f>-BH$190+BH$216-BH$218+BH$233+BH$234+SUM(BH$125*(1+'S&amp;S'!$F112),BH$126,BH$127,BH$128,BH$129,BH$130,BH$131,BH$132,BH$133,BH$134,BH$135,BH$136,BH$137,BH$138,BH$139,BH$140,BH$141,BH$142,BH$143,BH$144)</f>
        <v>0</v>
      </c>
      <c r="BI314" s="66">
        <f>-BI$190+BI$216-BI$218+BI$233+BI$234+SUM(BI$125*(1+'S&amp;S'!$F112),BI$126,BI$127,BI$128,BI$129,BI$130,BI$131,BI$132,BI$133,BI$134,BI$135,BI$136,BI$137,BI$138,BI$139,BI$140,BI$141,BI$142,BI$143,BI$144)</f>
        <v>0</v>
      </c>
      <c r="BJ314" s="66">
        <f>-BJ$190+BJ$216-BJ$218+BJ$233+BJ$234+SUM(BJ$125*(1+'S&amp;S'!$F112),BJ$126,BJ$127,BJ$128,BJ$129,BJ$130,BJ$131,BJ$132,BJ$133,BJ$134,BJ$135,BJ$136,BJ$137,BJ$138,BJ$139,BJ$140,BJ$141,BJ$142,BJ$143,BJ$144)</f>
        <v>0</v>
      </c>
      <c r="BK314" s="66">
        <f>-BK$190+BK$216-BK$218+BK$233+BK$234+SUM(BK$125*(1+'S&amp;S'!$F112),BK$126,BK$127,BK$128,BK$129,BK$130,BK$131,BK$132,BK$133,BK$134,BK$135,BK$136,BK$137,BK$138,BK$139,BK$140,BK$141,BK$142,BK$143,BK$144)</f>
        <v>0</v>
      </c>
      <c r="BL314" s="66">
        <f>-BL$190+BL$216-BL$218+BL$233+BL$234+SUM(BL$125*(1+'S&amp;S'!$F112),BL$126,BL$127,BL$128,BL$129,BL$130,BL$131,BL$132,BL$133,BL$134,BL$135,BL$136,BL$137,BL$138,BL$139,BL$140,BL$141,BL$142,BL$143,BL$144)</f>
        <v>0</v>
      </c>
      <c r="BM314" s="66">
        <f>-BM$190+BM$216-BM$218+BM$233+BM$234+SUM(BM$125*(1+'S&amp;S'!$F112),BM$126,BM$127,BM$128,BM$129,BM$130,BM$131,BM$132,BM$133,BM$134,BM$135,BM$136,BM$137,BM$138,BM$139,BM$140,BM$141,BM$142,BM$143,BM$144)</f>
        <v>0</v>
      </c>
      <c r="BN314" s="66">
        <f>-BN$190+BN$216-BN$218+BN$233+BN$234+SUM(BN$125*(1+'S&amp;S'!$F112),BN$126,BN$127,BN$128,BN$129,BN$130,BN$131,BN$132,BN$133,BN$134,BN$135,BN$136,BN$137,BN$138,BN$139,BN$140,BN$141,BN$142,BN$143,BN$144)</f>
        <v>0</v>
      </c>
      <c r="BO314" s="66">
        <f>-BO$190+BO$216-BO$218+BO$233+BO$234+SUM(BO$125*(1+'S&amp;S'!$F112),BO$126,BO$127,BO$128,BO$129,BO$130,BO$131,BO$132,BO$133,BO$134,BO$135,BO$136,BO$137,BO$138,BO$139,BO$140,BO$141,BO$142,BO$143,BO$144)</f>
        <v>0</v>
      </c>
      <c r="BP314" s="66">
        <f>-BP$190+BP$216-BP$218+BP$233+BP$234+SUM(BP$125*(1+'S&amp;S'!$F112),BP$126,BP$127,BP$128,BP$129,BP$130,BP$131,BP$132,BP$133,BP$134,BP$135,BP$136,BP$137,BP$138,BP$139,BP$140,BP$141,BP$142,BP$143,BP$144)</f>
        <v>0</v>
      </c>
      <c r="BQ314" s="66">
        <f>-BQ$190+BQ$216-BQ$218+BQ$233+BQ$234+SUM(BQ$125*(1+'S&amp;S'!$F112),BQ$126,BQ$127,BQ$128,BQ$129,BQ$130,BQ$131,BQ$132,BQ$133,BQ$134,BQ$135,BQ$136,BQ$137,BQ$138,BQ$139,BQ$140,BQ$141,BQ$142,BQ$143,BQ$144)</f>
        <v>0</v>
      </c>
      <c r="BR314" s="66">
        <f>-BR$190+BR$216-BR$218+BR$233+BR$234+SUM(BR$125*(1+'S&amp;S'!$F112),BR$126,BR$127,BR$128,BR$129,BR$130,BR$131,BR$132,BR$133,BR$134,BR$135,BR$136,BR$137,BR$138,BR$139,BR$140,BR$141,BR$142,BR$143,BR$144)</f>
        <v>0</v>
      </c>
      <c r="BS314" s="66">
        <f>-BS$190+BS$216-BS$218+BS$233+BS$234+SUM(BS$125*(1+'S&amp;S'!$F112),BS$126,BS$127,BS$128,BS$129,BS$130,BS$131,BS$132,BS$133,BS$134,BS$135,BS$136,BS$137,BS$138,BS$139,BS$140,BS$141,BS$142,BS$143,BS$144)</f>
        <v>0</v>
      </c>
      <c r="BT314" s="66">
        <f>-BT$190+BT$216-BT$218+BT$233+BT$234+SUM(BT$125*(1+'S&amp;S'!$F112),BT$126,BT$127,BT$128,BT$129,BT$130,BT$131,BT$132,BT$133,BT$134,BT$135,BT$136,BT$137,BT$138,BT$139,BT$140,BT$141,BT$142,BT$143,BT$144)</f>
        <v>0</v>
      </c>
      <c r="BU314" s="66">
        <f>-BU$190+BU$216-BU$218+BU$233+BU$234+SUM(BU$125*(1+'S&amp;S'!$F112),BU$126,BU$127,BU$128,BU$129,BU$130,BU$131,BU$132,BU$133,BU$134,BU$135,BU$136,BU$137,BU$138,BU$139,BU$140,BU$141,BU$142,BU$143,BU$144)</f>
        <v>0</v>
      </c>
      <c r="BV314" s="66">
        <f>-BV$190+BV$216-BV$218+BV$233+BV$234+SUM(BV$125*(1+'S&amp;S'!$F112),BV$126,BV$127,BV$128,BV$129,BV$130,BV$131,BV$132,BV$133,BV$134,BV$135,BV$136,BV$137,BV$138,BV$139,BV$140,BV$141,BV$142,BV$143,BV$144)</f>
        <v>0</v>
      </c>
      <c r="BW314" s="66">
        <f>-BW$190+BW$216-BW$218+BW$233+BW$234+SUM(BW$125*(1+'S&amp;S'!$F112),BW$126,BW$127,BW$128,BW$129,BW$130,BW$131,BW$132,BW$133,BW$134,BW$135,BW$136,BW$137,BW$138,BW$139,BW$140,BW$141,BW$142,BW$143,BW$144)</f>
        <v>0</v>
      </c>
      <c r="BX314" s="66">
        <f>-BX$190+BX$216-BX$218+BX$233+BX$234+SUM(BX$125*(1+'S&amp;S'!$F112),BX$126,BX$127,BX$128,BX$129,BX$130,BX$131,BX$132,BX$133,BX$134,BX$135,BX$136,BX$137,BX$138,BX$139,BX$140,BX$141,BX$142,BX$143,BX$144)</f>
        <v>0</v>
      </c>
      <c r="BY314" s="66">
        <f>-BY$190+BY$216-BY$218+BY$233+BY$234+SUM(BY$125*(1+'S&amp;S'!$F112),BY$126,BY$127,BY$128,BY$129,BY$130,BY$131,BY$132,BY$133,BY$134,BY$135,BY$136,BY$137,BY$138,BY$139,BY$140,BY$141,BY$142,BY$143,BY$144)</f>
        <v>0</v>
      </c>
      <c r="BZ314" s="66">
        <f>-BZ$190+BZ$216-BZ$218+BZ$233+BZ$234+SUM(BZ$125*(1+'S&amp;S'!$F112),BZ$126,BZ$127,BZ$128,BZ$129,BZ$130,BZ$131,BZ$132,BZ$133,BZ$134,BZ$135,BZ$136,BZ$137,BZ$138,BZ$139,BZ$140,BZ$141,BZ$142,BZ$143,BZ$144)</f>
        <v>0</v>
      </c>
      <c r="CA314" s="66">
        <f>-CA$190+CA$216-CA$218+CA$233+CA$234+SUM(CA$125*(1+'S&amp;S'!$F112),CA$126,CA$127,CA$128,CA$129,CA$130,CA$131,CA$132,CA$133,CA$134,CA$135,CA$136,CA$137,CA$138,CA$139,CA$140,CA$141,CA$142,CA$143,CA$144)</f>
        <v>0</v>
      </c>
      <c r="CB314" s="66">
        <f>-CB$190+CB$216-CB$218+CB$233+CB$234+SUM(CB$125*(1+'S&amp;S'!$F112),CB$126,CB$127,CB$128,CB$129,CB$130,CB$131,CB$132,CB$133,CB$134,CB$135,CB$136,CB$137,CB$138,CB$139,CB$140,CB$141,CB$142,CB$143,CB$144)</f>
        <v>0</v>
      </c>
      <c r="CC314" s="66">
        <f>-CC$190+CC$216-CC$218+CC$233+CC$234+SUM(CC$125*(1+'S&amp;S'!$F112),CC$126,CC$127,CC$128,CC$129,CC$130,CC$131,CC$132,CC$133,CC$134,CC$135,CC$136,CC$137,CC$138,CC$139,CC$140,CC$141,CC$142,CC$143,CC$144)</f>
        <v>0</v>
      </c>
      <c r="CD314" s="66">
        <f>-CD$190+CD$216-CD$218+CD$233+CD$234+SUM(CD$125*(1+'S&amp;S'!$F112),CD$126,CD$127,CD$128,CD$129,CD$130,CD$131,CD$132,CD$133,CD$134,CD$135,CD$136,CD$137,CD$138,CD$139,CD$140,CD$141,CD$142,CD$143,CD$144)</f>
        <v>0</v>
      </c>
      <c r="CE314" s="66">
        <f>-CE$190+CE$216-CE$218+CE$233+CE$234+SUM(CE$125*(1+'S&amp;S'!$F112),CE$126,CE$127,CE$128,CE$129,CE$130,CE$131,CE$132,CE$133,CE$134,CE$135,CE$136,CE$137,CE$138,CE$139,CE$140,CE$141,CE$142,CE$143,CE$144)</f>
        <v>0</v>
      </c>
      <c r="CF314" s="66">
        <f>-CF$190+CF$216-CF$218+CF$233+CF$234+SUM(CF$125*(1+'S&amp;S'!$F112),CF$126,CF$127,CF$128,CF$129,CF$130,CF$131,CF$132,CF$133,CF$134,CF$135,CF$136,CF$137,CF$138,CF$139,CF$140,CF$141,CF$142,CF$143,CF$144)</f>
        <v>0</v>
      </c>
      <c r="CG314" s="66">
        <f>-CG$190+CG$216-CG$218+CG$233+CG$234+SUM(CG$125*(1+'S&amp;S'!$F112),CG$126,CG$127,CG$128,CG$129,CG$130,CG$131,CG$132,CG$133,CG$134,CG$135,CG$136,CG$137,CG$138,CG$139,CG$140,CG$141,CG$142,CG$143,CG$144)</f>
        <v>0</v>
      </c>
      <c r="CH314" s="66">
        <f>-CH$190+CH$216-CH$218+CH$233+CH$234+SUM(CH$125*(1+'S&amp;S'!$F112),CH$126,CH$127,CH$128,CH$129,CH$130,CH$131,CH$132,CH$133,CH$134,CH$135,CH$136,CH$137,CH$138,CH$139,CH$140,CH$141,CH$142,CH$143,CH$144)</f>
        <v>0</v>
      </c>
      <c r="CI314" s="66">
        <f>-CI$190+CI$216-CI$218+CI$233+CI$234+SUM(CI$125*(1+'S&amp;S'!$F112),CI$126,CI$127,CI$128,CI$129,CI$130,CI$131,CI$132,CI$133,CI$134,CI$135,CI$136,CI$137,CI$138,CI$139,CI$140,CI$141,CI$142,CI$143,CI$144)</f>
        <v>0</v>
      </c>
      <c r="CJ314" s="66">
        <f>-CJ$190+CJ$216-CJ$218+CJ$233+CJ$234+SUM(CJ$125*(1+'S&amp;S'!$F112),CJ$126,CJ$127,CJ$128,CJ$129,CJ$130,CJ$131,CJ$132,CJ$133,CJ$134,CJ$135,CJ$136,CJ$137,CJ$138,CJ$139,CJ$140,CJ$141,CJ$142,CJ$143,CJ$144)</f>
        <v>0</v>
      </c>
      <c r="CK314" s="66">
        <f>-CK$190+CK$216-CK$218+CK$233+CK$234+SUM(CK$125*(1+'S&amp;S'!$F112),CK$126,CK$127,CK$128,CK$129,CK$130,CK$131,CK$132,CK$133,CK$134,CK$135,CK$136,CK$137,CK$138,CK$139,CK$140,CK$141,CK$142,CK$143,CK$144)</f>
        <v>0</v>
      </c>
      <c r="CL314" s="66">
        <f>-CL$190+CL$216-CL$218+CL$233+CL$234+SUM(CL$125*(1+'S&amp;S'!$F112),CL$126,CL$127,CL$128,CL$129,CL$130,CL$131,CL$132,CL$133,CL$134,CL$135,CL$136,CL$137,CL$138,CL$139,CL$140,CL$141,CL$142,CL$143,CL$144)</f>
        <v>0</v>
      </c>
      <c r="CM314" s="66">
        <f>-CM$190+CM$216-CM$218+CM$233+CM$234+SUM(CM$125*(1+'S&amp;S'!$F112),CM$126,CM$127,CM$128,CM$129,CM$130,CM$131,CM$132,CM$133,CM$134,CM$135,CM$136,CM$137,CM$138,CM$139,CM$140,CM$141,CM$142,CM$143,CM$144)</f>
        <v>0</v>
      </c>
      <c r="CN314" s="66">
        <f>-CN$190+CN$216-CN$218+CN$233+CN$234+SUM(CN$125*(1+'S&amp;S'!$F112),CN$126,CN$127,CN$128,CN$129,CN$130,CN$131,CN$132,CN$133,CN$134,CN$135,CN$136,CN$137,CN$138,CN$139,CN$140,CN$141,CN$142,CN$143,CN$144)</f>
        <v>0</v>
      </c>
      <c r="CO314" s="66">
        <f>-CO$190+CO$216-CO$218+CO$233+CO$234+SUM(CO$125*(1+'S&amp;S'!$F112),CO$126,CO$127,CO$128,CO$129,CO$130,CO$131,CO$132,CO$133,CO$134,CO$135,CO$136,CO$137,CO$138,CO$139,CO$140,CO$141,CO$142,CO$143,CO$144)</f>
        <v>0</v>
      </c>
      <c r="CP314" s="66">
        <f>-CP$190+CP$216-CP$218+CP$233+CP$234+SUM(CP$125*(1+'S&amp;S'!$F112),CP$126,CP$127,CP$128,CP$129,CP$130,CP$131,CP$132,CP$133,CP$134,CP$135,CP$136,CP$137,CP$138,CP$139,CP$140,CP$141,CP$142,CP$143,CP$144)</f>
        <v>0</v>
      </c>
      <c r="CQ314" s="66">
        <f>-CQ$190+CQ$216-CQ$218+CQ$233+CQ$234+SUM(CQ$125*(1+'S&amp;S'!$F112),CQ$126,CQ$127,CQ$128,CQ$129,CQ$130,CQ$131,CQ$132,CQ$133,CQ$134,CQ$135,CQ$136,CQ$137,CQ$138,CQ$139,CQ$140,CQ$141,CQ$142,CQ$143,CQ$144)</f>
        <v>0</v>
      </c>
      <c r="CR314" s="66">
        <f>-CR$190+CR$216-CR$218+CR$233+CR$234+SUM(CR$125*(1+'S&amp;S'!$F112),CR$126,CR$127,CR$128,CR$129,CR$130,CR$131,CR$132,CR$133,CR$134,CR$135,CR$136,CR$137,CR$138,CR$139,CR$140,CR$141,CR$142,CR$143,CR$144)</f>
        <v>0</v>
      </c>
      <c r="CS314" s="66">
        <f>-CS$190+CS$216-CS$218+CS$233+CS$234+SUM(CS$125*(1+'S&amp;S'!$F112),CS$126,CS$127,CS$128,CS$129,CS$130,CS$131,CS$132,CS$133,CS$134,CS$135,CS$136,CS$137,CS$138,CS$139,CS$140,CS$141,CS$142,CS$143,CS$144)</f>
        <v>0</v>
      </c>
    </row>
    <row r="315" spans="3:97" hidden="1" x14ac:dyDescent="0.35">
      <c r="C315" s="81" t="str">
        <f>O.2!C125&amp;" with "&amp; 'S&amp;S'!$D$5*100 &amp; "% decrease"</f>
        <v xml:space="preserve"> with 1% decrease</v>
      </c>
      <c r="E315" s="492">
        <f>G315+NPV(G.Asm!$F$40,H315:INDEX(H315:CS315,RP))</f>
        <v>0</v>
      </c>
      <c r="F315" s="492">
        <f t="shared" si="140"/>
        <v>0</v>
      </c>
      <c r="G315" s="66">
        <f>-G$190+G$216-G$218+G$233+G$234+SUM(G$125*(1+'S&amp;S'!$F113),G$126,G$127,G$128,G$129,G$130,G$131,G$132,G$133,G$134,G$135,G$136,G$137,G$138,G$139,G$140,G$141,G$142,G$143,G$144)</f>
        <v>0</v>
      </c>
      <c r="H315" s="66">
        <f>-H$190+H$216-H$218+H$233+H$234+SUM(H$125*(1+'S&amp;S'!$F113),H$126,H$127,H$128,H$129,H$130,H$131,H$132,H$133,H$134,H$135,H$136,H$137,H$138,H$139,H$140,H$141,H$142,H$143,H$144)</f>
        <v>0</v>
      </c>
      <c r="I315" s="66">
        <f>-I$190+I$216-I$218+I$233+I$234+SUM(I$125*(1+'S&amp;S'!$F113),I$126,I$127,I$128,I$129,I$130,I$131,I$132,I$133,I$134,I$135,I$136,I$137,I$138,I$139,I$140,I$141,I$142,I$143,I$144)</f>
        <v>0</v>
      </c>
      <c r="J315" s="66">
        <f>-J$190+J$216-J$218+J$233+J$234+SUM(J$125*(1+'S&amp;S'!$F113),J$126,J$127,J$128,J$129,J$130,J$131,J$132,J$133,J$134,J$135,J$136,J$137,J$138,J$139,J$140,J$141,J$142,J$143,J$144)</f>
        <v>0</v>
      </c>
      <c r="K315" s="66">
        <f>-K$190+K$216-K$218+K$233+K$234+SUM(K$125*(1+'S&amp;S'!$F113),K$126,K$127,K$128,K$129,K$130,K$131,K$132,K$133,K$134,K$135,K$136,K$137,K$138,K$139,K$140,K$141,K$142,K$143,K$144)</f>
        <v>0</v>
      </c>
      <c r="L315" s="66">
        <f>-L$190+L$216-L$218+L$233+L$234+SUM(L$125*(1+'S&amp;S'!$F113),L$126,L$127,L$128,L$129,L$130,L$131,L$132,L$133,L$134,L$135,L$136,L$137,L$138,L$139,L$140,L$141,L$142,L$143,L$144)</f>
        <v>0</v>
      </c>
      <c r="M315" s="66">
        <f>-M$190+M$216-M$218+M$233+M$234+SUM(M$125*(1+'S&amp;S'!$F113),M$126,M$127,M$128,M$129,M$130,M$131,M$132,M$133,M$134,M$135,M$136,M$137,M$138,M$139,M$140,M$141,M$142,M$143,M$144)</f>
        <v>0</v>
      </c>
      <c r="N315" s="66">
        <f>-N$190+N$216-N$218+N$233+N$234+SUM(N$125*(1+'S&amp;S'!$F113),N$126,N$127,N$128,N$129,N$130,N$131,N$132,N$133,N$134,N$135,N$136,N$137,N$138,N$139,N$140,N$141,N$142,N$143,N$144)</f>
        <v>0</v>
      </c>
      <c r="O315" s="66">
        <f>-O$190+O$216-O$218+O$233+O$234+SUM(O$125*(1+'S&amp;S'!$F113),O$126,O$127,O$128,O$129,O$130,O$131,O$132,O$133,O$134,O$135,O$136,O$137,O$138,O$139,O$140,O$141,O$142,O$143,O$144)</f>
        <v>0</v>
      </c>
      <c r="P315" s="66">
        <f>-P$190+P$216-P$218+P$233+P$234+SUM(P$125*(1+'S&amp;S'!$F113),P$126,P$127,P$128,P$129,P$130,P$131,P$132,P$133,P$134,P$135,P$136,P$137,P$138,P$139,P$140,P$141,P$142,P$143,P$144)</f>
        <v>0</v>
      </c>
      <c r="Q315" s="66">
        <f>-Q$190+Q$216-Q$218+Q$233+Q$234+SUM(Q$125*(1+'S&amp;S'!$F113),Q$126,Q$127,Q$128,Q$129,Q$130,Q$131,Q$132,Q$133,Q$134,Q$135,Q$136,Q$137,Q$138,Q$139,Q$140,Q$141,Q$142,Q$143,Q$144)</f>
        <v>0</v>
      </c>
      <c r="R315" s="66">
        <f>-R$190+R$216-R$218+R$233+R$234+SUM(R$125*(1+'S&amp;S'!$F113),R$126,R$127,R$128,R$129,R$130,R$131,R$132,R$133,R$134,R$135,R$136,R$137,R$138,R$139,R$140,R$141,R$142,R$143,R$144)</f>
        <v>0</v>
      </c>
      <c r="S315" s="66">
        <f>-S$190+S$216-S$218+S$233+S$234+SUM(S$125*(1+'S&amp;S'!$F113),S$126,S$127,S$128,S$129,S$130,S$131,S$132,S$133,S$134,S$135,S$136,S$137,S$138,S$139,S$140,S$141,S$142,S$143,S$144)</f>
        <v>0</v>
      </c>
      <c r="T315" s="66">
        <f>-T$190+T$216-T$218+T$233+T$234+SUM(T$125*(1+'S&amp;S'!$F113),T$126,T$127,T$128,T$129,T$130,T$131,T$132,T$133,T$134,T$135,T$136,T$137,T$138,T$139,T$140,T$141,T$142,T$143,T$144)</f>
        <v>0</v>
      </c>
      <c r="U315" s="66">
        <f>-U$190+U$216-U$218+U$233+U$234+SUM(U$125*(1+'S&amp;S'!$F113),U$126,U$127,U$128,U$129,U$130,U$131,U$132,U$133,U$134,U$135,U$136,U$137,U$138,U$139,U$140,U$141,U$142,U$143,U$144)</f>
        <v>0</v>
      </c>
      <c r="V315" s="66">
        <f>-V$190+V$216-V$218+V$233+V$234+SUM(V$125*(1+'S&amp;S'!$F113),V$126,V$127,V$128,V$129,V$130,V$131,V$132,V$133,V$134,V$135,V$136,V$137,V$138,V$139,V$140,V$141,V$142,V$143,V$144)</f>
        <v>0</v>
      </c>
      <c r="W315" s="66">
        <f>-W$190+W$216-W$218+W$233+W$234+SUM(W$125*(1+'S&amp;S'!$F113),W$126,W$127,W$128,W$129,W$130,W$131,W$132,W$133,W$134,W$135,W$136,W$137,W$138,W$139,W$140,W$141,W$142,W$143,W$144)</f>
        <v>0</v>
      </c>
      <c r="X315" s="66">
        <f>-X$190+X$216-X$218+X$233+X$234+SUM(X$125*(1+'S&amp;S'!$F113),X$126,X$127,X$128,X$129,X$130,X$131,X$132,X$133,X$134,X$135,X$136,X$137,X$138,X$139,X$140,X$141,X$142,X$143,X$144)</f>
        <v>0</v>
      </c>
      <c r="Y315" s="66">
        <f>-Y$190+Y$216-Y$218+Y$233+Y$234+SUM(Y$125*(1+'S&amp;S'!$F113),Y$126,Y$127,Y$128,Y$129,Y$130,Y$131,Y$132,Y$133,Y$134,Y$135,Y$136,Y$137,Y$138,Y$139,Y$140,Y$141,Y$142,Y$143,Y$144)</f>
        <v>0</v>
      </c>
      <c r="Z315" s="66">
        <f>-Z$190+Z$216-Z$218+Z$233+Z$234+SUM(Z$125*(1+'S&amp;S'!$F113),Z$126,Z$127,Z$128,Z$129,Z$130,Z$131,Z$132,Z$133,Z$134,Z$135,Z$136,Z$137,Z$138,Z$139,Z$140,Z$141,Z$142,Z$143,Z$144)</f>
        <v>0</v>
      </c>
      <c r="AA315" s="66">
        <f>-AA$190+AA$216-AA$218+AA$233+AA$234+SUM(AA$125*(1+'S&amp;S'!$F113),AA$126,AA$127,AA$128,AA$129,AA$130,AA$131,AA$132,AA$133,AA$134,AA$135,AA$136,AA$137,AA$138,AA$139,AA$140,AA$141,AA$142,AA$143,AA$144)</f>
        <v>0</v>
      </c>
      <c r="AB315" s="66">
        <f>-AB$190+AB$216-AB$218+AB$233+AB$234+SUM(AB$125*(1+'S&amp;S'!$F113),AB$126,AB$127,AB$128,AB$129,AB$130,AB$131,AB$132,AB$133,AB$134,AB$135,AB$136,AB$137,AB$138,AB$139,AB$140,AB$141,AB$142,AB$143,AB$144)</f>
        <v>0</v>
      </c>
      <c r="AC315" s="66">
        <f>-AC$190+AC$216-AC$218+AC$233+AC$234+SUM(AC$125*(1+'S&amp;S'!$F113),AC$126,AC$127,AC$128,AC$129,AC$130,AC$131,AC$132,AC$133,AC$134,AC$135,AC$136,AC$137,AC$138,AC$139,AC$140,AC$141,AC$142,AC$143,AC$144)</f>
        <v>0</v>
      </c>
      <c r="AD315" s="66">
        <f>-AD$190+AD$216-AD$218+AD$233+AD$234+SUM(AD$125*(1+'S&amp;S'!$F113),AD$126,AD$127,AD$128,AD$129,AD$130,AD$131,AD$132,AD$133,AD$134,AD$135,AD$136,AD$137,AD$138,AD$139,AD$140,AD$141,AD$142,AD$143,AD$144)</f>
        <v>0</v>
      </c>
      <c r="AE315" s="66">
        <f>-AE$190+AE$216-AE$218+AE$233+AE$234+SUM(AE$125*(1+'S&amp;S'!$F113),AE$126,AE$127,AE$128,AE$129,AE$130,AE$131,AE$132,AE$133,AE$134,AE$135,AE$136,AE$137,AE$138,AE$139,AE$140,AE$141,AE$142,AE$143,AE$144)</f>
        <v>0</v>
      </c>
      <c r="AF315" s="66">
        <f>-AF$190+AF$216-AF$218+AF$233+AF$234+SUM(AF$125*(1+'S&amp;S'!$F113),AF$126,AF$127,AF$128,AF$129,AF$130,AF$131,AF$132,AF$133,AF$134,AF$135,AF$136,AF$137,AF$138,AF$139,AF$140,AF$141,AF$142,AF$143,AF$144)</f>
        <v>0</v>
      </c>
      <c r="AG315" s="66">
        <f>-AG$190+AG$216-AG$218+AG$233+AG$234+SUM(AG$125*(1+'S&amp;S'!$F113),AG$126,AG$127,AG$128,AG$129,AG$130,AG$131,AG$132,AG$133,AG$134,AG$135,AG$136,AG$137,AG$138,AG$139,AG$140,AG$141,AG$142,AG$143,AG$144)</f>
        <v>0</v>
      </c>
      <c r="AH315" s="66">
        <f>-AH$190+AH$216-AH$218+AH$233+AH$234+SUM(AH$125*(1+'S&amp;S'!$F113),AH$126,AH$127,AH$128,AH$129,AH$130,AH$131,AH$132,AH$133,AH$134,AH$135,AH$136,AH$137,AH$138,AH$139,AH$140,AH$141,AH$142,AH$143,AH$144)</f>
        <v>0</v>
      </c>
      <c r="AI315" s="66">
        <f>-AI$190+AI$216-AI$218+AI$233+AI$234+SUM(AI$125*(1+'S&amp;S'!$F113),AI$126,AI$127,AI$128,AI$129,AI$130,AI$131,AI$132,AI$133,AI$134,AI$135,AI$136,AI$137,AI$138,AI$139,AI$140,AI$141,AI$142,AI$143,AI$144)</f>
        <v>0</v>
      </c>
      <c r="AJ315" s="66">
        <f>-AJ$190+AJ$216-AJ$218+AJ$233+AJ$234+SUM(AJ$125*(1+'S&amp;S'!$F113),AJ$126,AJ$127,AJ$128,AJ$129,AJ$130,AJ$131,AJ$132,AJ$133,AJ$134,AJ$135,AJ$136,AJ$137,AJ$138,AJ$139,AJ$140,AJ$141,AJ$142,AJ$143,AJ$144)</f>
        <v>0</v>
      </c>
      <c r="AK315" s="66">
        <f>-AK$190+AK$216-AK$218+AK$233+AK$234+SUM(AK$125*(1+'S&amp;S'!$F113),AK$126,AK$127,AK$128,AK$129,AK$130,AK$131,AK$132,AK$133,AK$134,AK$135,AK$136,AK$137,AK$138,AK$139,AK$140,AK$141,AK$142,AK$143,AK$144)</f>
        <v>0</v>
      </c>
      <c r="AL315" s="66">
        <f>-AL$190+AL$216-AL$218+AL$233+AL$234+SUM(AL$125*(1+'S&amp;S'!$F113),AL$126,AL$127,AL$128,AL$129,AL$130,AL$131,AL$132,AL$133,AL$134,AL$135,AL$136,AL$137,AL$138,AL$139,AL$140,AL$141,AL$142,AL$143,AL$144)</f>
        <v>0</v>
      </c>
      <c r="AM315" s="66">
        <f>-AM$190+AM$216-AM$218+AM$233+AM$234+SUM(AM$125*(1+'S&amp;S'!$F113),AM$126,AM$127,AM$128,AM$129,AM$130,AM$131,AM$132,AM$133,AM$134,AM$135,AM$136,AM$137,AM$138,AM$139,AM$140,AM$141,AM$142,AM$143,AM$144)</f>
        <v>0</v>
      </c>
      <c r="AN315" s="66">
        <f>-AN$190+AN$216-AN$218+AN$233+AN$234+SUM(AN$125*(1+'S&amp;S'!$F113),AN$126,AN$127,AN$128,AN$129,AN$130,AN$131,AN$132,AN$133,AN$134,AN$135,AN$136,AN$137,AN$138,AN$139,AN$140,AN$141,AN$142,AN$143,AN$144)</f>
        <v>0</v>
      </c>
      <c r="AO315" s="66">
        <f>-AO$190+AO$216-AO$218+AO$233+AO$234+SUM(AO$125*(1+'S&amp;S'!$F113),AO$126,AO$127,AO$128,AO$129,AO$130,AO$131,AO$132,AO$133,AO$134,AO$135,AO$136,AO$137,AO$138,AO$139,AO$140,AO$141,AO$142,AO$143,AO$144)</f>
        <v>0</v>
      </c>
      <c r="AP315" s="66">
        <f>-AP$190+AP$216-AP$218+AP$233+AP$234+SUM(AP$125*(1+'S&amp;S'!$F113),AP$126,AP$127,AP$128,AP$129,AP$130,AP$131,AP$132,AP$133,AP$134,AP$135,AP$136,AP$137,AP$138,AP$139,AP$140,AP$141,AP$142,AP$143,AP$144)</f>
        <v>0</v>
      </c>
      <c r="AQ315" s="66">
        <f>-AQ$190+AQ$216-AQ$218+AQ$233+AQ$234+SUM(AQ$125*(1+'S&amp;S'!$F113),AQ$126,AQ$127,AQ$128,AQ$129,AQ$130,AQ$131,AQ$132,AQ$133,AQ$134,AQ$135,AQ$136,AQ$137,AQ$138,AQ$139,AQ$140,AQ$141,AQ$142,AQ$143,AQ$144)</f>
        <v>0</v>
      </c>
      <c r="AR315" s="66">
        <f>-AR$190+AR$216-AR$218+AR$233+AR$234+SUM(AR$125*(1+'S&amp;S'!$F113),AR$126,AR$127,AR$128,AR$129,AR$130,AR$131,AR$132,AR$133,AR$134,AR$135,AR$136,AR$137,AR$138,AR$139,AR$140,AR$141,AR$142,AR$143,AR$144)</f>
        <v>0</v>
      </c>
      <c r="AS315" s="66">
        <f>-AS$190+AS$216-AS$218+AS$233+AS$234+SUM(AS$125*(1+'S&amp;S'!$F113),AS$126,AS$127,AS$128,AS$129,AS$130,AS$131,AS$132,AS$133,AS$134,AS$135,AS$136,AS$137,AS$138,AS$139,AS$140,AS$141,AS$142,AS$143,AS$144)</f>
        <v>0</v>
      </c>
      <c r="AT315" s="66">
        <f>-AT$190+AT$216-AT$218+AT$233+AT$234+SUM(AT$125*(1+'S&amp;S'!$F113),AT$126,AT$127,AT$128,AT$129,AT$130,AT$131,AT$132,AT$133,AT$134,AT$135,AT$136,AT$137,AT$138,AT$139,AT$140,AT$141,AT$142,AT$143,AT$144)</f>
        <v>0</v>
      </c>
      <c r="AU315" s="66">
        <f>-AU$190+AU$216-AU$218+AU$233+AU$234+SUM(AU$125*(1+'S&amp;S'!$F113),AU$126,AU$127,AU$128,AU$129,AU$130,AU$131,AU$132,AU$133,AU$134,AU$135,AU$136,AU$137,AU$138,AU$139,AU$140,AU$141,AU$142,AU$143,AU$144)</f>
        <v>0</v>
      </c>
      <c r="AV315" s="66">
        <f>-AV$190+AV$216-AV$218+AV$233+AV$234+SUM(AV$125*(1+'S&amp;S'!$F113),AV$126,AV$127,AV$128,AV$129,AV$130,AV$131,AV$132,AV$133,AV$134,AV$135,AV$136,AV$137,AV$138,AV$139,AV$140,AV$141,AV$142,AV$143,AV$144)</f>
        <v>0</v>
      </c>
      <c r="AW315" s="66">
        <f>-AW$190+AW$216-AW$218+AW$233+AW$234+SUM(AW$125*(1+'S&amp;S'!$F113),AW$126,AW$127,AW$128,AW$129,AW$130,AW$131,AW$132,AW$133,AW$134,AW$135,AW$136,AW$137,AW$138,AW$139,AW$140,AW$141,AW$142,AW$143,AW$144)</f>
        <v>0</v>
      </c>
      <c r="AX315" s="66">
        <f>-AX$190+AX$216-AX$218+AX$233+AX$234+SUM(AX$125*(1+'S&amp;S'!$F113),AX$126,AX$127,AX$128,AX$129,AX$130,AX$131,AX$132,AX$133,AX$134,AX$135,AX$136,AX$137,AX$138,AX$139,AX$140,AX$141,AX$142,AX$143,AX$144)</f>
        <v>0</v>
      </c>
      <c r="AY315" s="66">
        <f>-AY$190+AY$216-AY$218+AY$233+AY$234+SUM(AY$125*(1+'S&amp;S'!$F113),AY$126,AY$127,AY$128,AY$129,AY$130,AY$131,AY$132,AY$133,AY$134,AY$135,AY$136,AY$137,AY$138,AY$139,AY$140,AY$141,AY$142,AY$143,AY$144)</f>
        <v>0</v>
      </c>
      <c r="AZ315" s="66">
        <f>-AZ$190+AZ$216-AZ$218+AZ$233+AZ$234+SUM(AZ$125*(1+'S&amp;S'!$F113),AZ$126,AZ$127,AZ$128,AZ$129,AZ$130,AZ$131,AZ$132,AZ$133,AZ$134,AZ$135,AZ$136,AZ$137,AZ$138,AZ$139,AZ$140,AZ$141,AZ$142,AZ$143,AZ$144)</f>
        <v>0</v>
      </c>
      <c r="BA315" s="66">
        <f>-BA$190+BA$216-BA$218+BA$233+BA$234+SUM(BA$125*(1+'S&amp;S'!$F113),BA$126,BA$127,BA$128,BA$129,BA$130,BA$131,BA$132,BA$133,BA$134,BA$135,BA$136,BA$137,BA$138,BA$139,BA$140,BA$141,BA$142,BA$143,BA$144)</f>
        <v>0</v>
      </c>
      <c r="BB315" s="66">
        <f>-BB$190+BB$216-BB$218+BB$233+BB$234+SUM(BB$125*(1+'S&amp;S'!$F113),BB$126,BB$127,BB$128,BB$129,BB$130,BB$131,BB$132,BB$133,BB$134,BB$135,BB$136,BB$137,BB$138,BB$139,BB$140,BB$141,BB$142,BB$143,BB$144)</f>
        <v>0</v>
      </c>
      <c r="BC315" s="66">
        <f>-BC$190+BC$216-BC$218+BC$233+BC$234+SUM(BC$125*(1+'S&amp;S'!$F113),BC$126,BC$127,BC$128,BC$129,BC$130,BC$131,BC$132,BC$133,BC$134,BC$135,BC$136,BC$137,BC$138,BC$139,BC$140,BC$141,BC$142,BC$143,BC$144)</f>
        <v>0</v>
      </c>
      <c r="BD315" s="66">
        <f>-BD$190+BD$216-BD$218+BD$233+BD$234+SUM(BD$125*(1+'S&amp;S'!$F113),BD$126,BD$127,BD$128,BD$129,BD$130,BD$131,BD$132,BD$133,BD$134,BD$135,BD$136,BD$137,BD$138,BD$139,BD$140,BD$141,BD$142,BD$143,BD$144)</f>
        <v>0</v>
      </c>
      <c r="BE315" s="66">
        <f>-BE$190+BE$216-BE$218+BE$233+BE$234+SUM(BE$125*(1+'S&amp;S'!$F113),BE$126,BE$127,BE$128,BE$129,BE$130,BE$131,BE$132,BE$133,BE$134,BE$135,BE$136,BE$137,BE$138,BE$139,BE$140,BE$141,BE$142,BE$143,BE$144)</f>
        <v>0</v>
      </c>
      <c r="BF315" s="66">
        <f>-BF$190+BF$216-BF$218+BF$233+BF$234+SUM(BF$125*(1+'S&amp;S'!$F113),BF$126,BF$127,BF$128,BF$129,BF$130,BF$131,BF$132,BF$133,BF$134,BF$135,BF$136,BF$137,BF$138,BF$139,BF$140,BF$141,BF$142,BF$143,BF$144)</f>
        <v>0</v>
      </c>
      <c r="BG315" s="66">
        <f>-BG$190+BG$216-BG$218+BG$233+BG$234+SUM(BG$125*(1+'S&amp;S'!$F113),BG$126,BG$127,BG$128,BG$129,BG$130,BG$131,BG$132,BG$133,BG$134,BG$135,BG$136,BG$137,BG$138,BG$139,BG$140,BG$141,BG$142,BG$143,BG$144)</f>
        <v>0</v>
      </c>
      <c r="BH315" s="66">
        <f>-BH$190+BH$216-BH$218+BH$233+BH$234+SUM(BH$125*(1+'S&amp;S'!$F113),BH$126,BH$127,BH$128,BH$129,BH$130,BH$131,BH$132,BH$133,BH$134,BH$135,BH$136,BH$137,BH$138,BH$139,BH$140,BH$141,BH$142,BH$143,BH$144)</f>
        <v>0</v>
      </c>
      <c r="BI315" s="66">
        <f>-BI$190+BI$216-BI$218+BI$233+BI$234+SUM(BI$125*(1+'S&amp;S'!$F113),BI$126,BI$127,BI$128,BI$129,BI$130,BI$131,BI$132,BI$133,BI$134,BI$135,BI$136,BI$137,BI$138,BI$139,BI$140,BI$141,BI$142,BI$143,BI$144)</f>
        <v>0</v>
      </c>
      <c r="BJ315" s="66">
        <f>-BJ$190+BJ$216-BJ$218+BJ$233+BJ$234+SUM(BJ$125*(1+'S&amp;S'!$F113),BJ$126,BJ$127,BJ$128,BJ$129,BJ$130,BJ$131,BJ$132,BJ$133,BJ$134,BJ$135,BJ$136,BJ$137,BJ$138,BJ$139,BJ$140,BJ$141,BJ$142,BJ$143,BJ$144)</f>
        <v>0</v>
      </c>
      <c r="BK315" s="66">
        <f>-BK$190+BK$216-BK$218+BK$233+BK$234+SUM(BK$125*(1+'S&amp;S'!$F113),BK$126,BK$127,BK$128,BK$129,BK$130,BK$131,BK$132,BK$133,BK$134,BK$135,BK$136,BK$137,BK$138,BK$139,BK$140,BK$141,BK$142,BK$143,BK$144)</f>
        <v>0</v>
      </c>
      <c r="BL315" s="66">
        <f>-BL$190+BL$216-BL$218+BL$233+BL$234+SUM(BL$125*(1+'S&amp;S'!$F113),BL$126,BL$127,BL$128,BL$129,BL$130,BL$131,BL$132,BL$133,BL$134,BL$135,BL$136,BL$137,BL$138,BL$139,BL$140,BL$141,BL$142,BL$143,BL$144)</f>
        <v>0</v>
      </c>
      <c r="BM315" s="66">
        <f>-BM$190+BM$216-BM$218+BM$233+BM$234+SUM(BM$125*(1+'S&amp;S'!$F113),BM$126,BM$127,BM$128,BM$129,BM$130,BM$131,BM$132,BM$133,BM$134,BM$135,BM$136,BM$137,BM$138,BM$139,BM$140,BM$141,BM$142,BM$143,BM$144)</f>
        <v>0</v>
      </c>
      <c r="BN315" s="66">
        <f>-BN$190+BN$216-BN$218+BN$233+BN$234+SUM(BN$125*(1+'S&amp;S'!$F113),BN$126,BN$127,BN$128,BN$129,BN$130,BN$131,BN$132,BN$133,BN$134,BN$135,BN$136,BN$137,BN$138,BN$139,BN$140,BN$141,BN$142,BN$143,BN$144)</f>
        <v>0</v>
      </c>
      <c r="BO315" s="66">
        <f>-BO$190+BO$216-BO$218+BO$233+BO$234+SUM(BO$125*(1+'S&amp;S'!$F113),BO$126,BO$127,BO$128,BO$129,BO$130,BO$131,BO$132,BO$133,BO$134,BO$135,BO$136,BO$137,BO$138,BO$139,BO$140,BO$141,BO$142,BO$143,BO$144)</f>
        <v>0</v>
      </c>
      <c r="BP315" s="66">
        <f>-BP$190+BP$216-BP$218+BP$233+BP$234+SUM(BP$125*(1+'S&amp;S'!$F113),BP$126,BP$127,BP$128,BP$129,BP$130,BP$131,BP$132,BP$133,BP$134,BP$135,BP$136,BP$137,BP$138,BP$139,BP$140,BP$141,BP$142,BP$143,BP$144)</f>
        <v>0</v>
      </c>
      <c r="BQ315" s="66">
        <f>-BQ$190+BQ$216-BQ$218+BQ$233+BQ$234+SUM(BQ$125*(1+'S&amp;S'!$F113),BQ$126,BQ$127,BQ$128,BQ$129,BQ$130,BQ$131,BQ$132,BQ$133,BQ$134,BQ$135,BQ$136,BQ$137,BQ$138,BQ$139,BQ$140,BQ$141,BQ$142,BQ$143,BQ$144)</f>
        <v>0</v>
      </c>
      <c r="BR315" s="66">
        <f>-BR$190+BR$216-BR$218+BR$233+BR$234+SUM(BR$125*(1+'S&amp;S'!$F113),BR$126,BR$127,BR$128,BR$129,BR$130,BR$131,BR$132,BR$133,BR$134,BR$135,BR$136,BR$137,BR$138,BR$139,BR$140,BR$141,BR$142,BR$143,BR$144)</f>
        <v>0</v>
      </c>
      <c r="BS315" s="66">
        <f>-BS$190+BS$216-BS$218+BS$233+BS$234+SUM(BS$125*(1+'S&amp;S'!$F113),BS$126,BS$127,BS$128,BS$129,BS$130,BS$131,BS$132,BS$133,BS$134,BS$135,BS$136,BS$137,BS$138,BS$139,BS$140,BS$141,BS$142,BS$143,BS$144)</f>
        <v>0</v>
      </c>
      <c r="BT315" s="66">
        <f>-BT$190+BT$216-BT$218+BT$233+BT$234+SUM(BT$125*(1+'S&amp;S'!$F113),BT$126,BT$127,BT$128,BT$129,BT$130,BT$131,BT$132,BT$133,BT$134,BT$135,BT$136,BT$137,BT$138,BT$139,BT$140,BT$141,BT$142,BT$143,BT$144)</f>
        <v>0</v>
      </c>
      <c r="BU315" s="66">
        <f>-BU$190+BU$216-BU$218+BU$233+BU$234+SUM(BU$125*(1+'S&amp;S'!$F113),BU$126,BU$127,BU$128,BU$129,BU$130,BU$131,BU$132,BU$133,BU$134,BU$135,BU$136,BU$137,BU$138,BU$139,BU$140,BU$141,BU$142,BU$143,BU$144)</f>
        <v>0</v>
      </c>
      <c r="BV315" s="66">
        <f>-BV$190+BV$216-BV$218+BV$233+BV$234+SUM(BV$125*(1+'S&amp;S'!$F113),BV$126,BV$127,BV$128,BV$129,BV$130,BV$131,BV$132,BV$133,BV$134,BV$135,BV$136,BV$137,BV$138,BV$139,BV$140,BV$141,BV$142,BV$143,BV$144)</f>
        <v>0</v>
      </c>
      <c r="BW315" s="66">
        <f>-BW$190+BW$216-BW$218+BW$233+BW$234+SUM(BW$125*(1+'S&amp;S'!$F113),BW$126,BW$127,BW$128,BW$129,BW$130,BW$131,BW$132,BW$133,BW$134,BW$135,BW$136,BW$137,BW$138,BW$139,BW$140,BW$141,BW$142,BW$143,BW$144)</f>
        <v>0</v>
      </c>
      <c r="BX315" s="66">
        <f>-BX$190+BX$216-BX$218+BX$233+BX$234+SUM(BX$125*(1+'S&amp;S'!$F113),BX$126,BX$127,BX$128,BX$129,BX$130,BX$131,BX$132,BX$133,BX$134,BX$135,BX$136,BX$137,BX$138,BX$139,BX$140,BX$141,BX$142,BX$143,BX$144)</f>
        <v>0</v>
      </c>
      <c r="BY315" s="66">
        <f>-BY$190+BY$216-BY$218+BY$233+BY$234+SUM(BY$125*(1+'S&amp;S'!$F113),BY$126,BY$127,BY$128,BY$129,BY$130,BY$131,BY$132,BY$133,BY$134,BY$135,BY$136,BY$137,BY$138,BY$139,BY$140,BY$141,BY$142,BY$143,BY$144)</f>
        <v>0</v>
      </c>
      <c r="BZ315" s="66">
        <f>-BZ$190+BZ$216-BZ$218+BZ$233+BZ$234+SUM(BZ$125*(1+'S&amp;S'!$F113),BZ$126,BZ$127,BZ$128,BZ$129,BZ$130,BZ$131,BZ$132,BZ$133,BZ$134,BZ$135,BZ$136,BZ$137,BZ$138,BZ$139,BZ$140,BZ$141,BZ$142,BZ$143,BZ$144)</f>
        <v>0</v>
      </c>
      <c r="CA315" s="66">
        <f>-CA$190+CA$216-CA$218+CA$233+CA$234+SUM(CA$125*(1+'S&amp;S'!$F113),CA$126,CA$127,CA$128,CA$129,CA$130,CA$131,CA$132,CA$133,CA$134,CA$135,CA$136,CA$137,CA$138,CA$139,CA$140,CA$141,CA$142,CA$143,CA$144)</f>
        <v>0</v>
      </c>
      <c r="CB315" s="66">
        <f>-CB$190+CB$216-CB$218+CB$233+CB$234+SUM(CB$125*(1+'S&amp;S'!$F113),CB$126,CB$127,CB$128,CB$129,CB$130,CB$131,CB$132,CB$133,CB$134,CB$135,CB$136,CB$137,CB$138,CB$139,CB$140,CB$141,CB$142,CB$143,CB$144)</f>
        <v>0</v>
      </c>
      <c r="CC315" s="66">
        <f>-CC$190+CC$216-CC$218+CC$233+CC$234+SUM(CC$125*(1+'S&amp;S'!$F113),CC$126,CC$127,CC$128,CC$129,CC$130,CC$131,CC$132,CC$133,CC$134,CC$135,CC$136,CC$137,CC$138,CC$139,CC$140,CC$141,CC$142,CC$143,CC$144)</f>
        <v>0</v>
      </c>
      <c r="CD315" s="66">
        <f>-CD$190+CD$216-CD$218+CD$233+CD$234+SUM(CD$125*(1+'S&amp;S'!$F113),CD$126,CD$127,CD$128,CD$129,CD$130,CD$131,CD$132,CD$133,CD$134,CD$135,CD$136,CD$137,CD$138,CD$139,CD$140,CD$141,CD$142,CD$143,CD$144)</f>
        <v>0</v>
      </c>
      <c r="CE315" s="66">
        <f>-CE$190+CE$216-CE$218+CE$233+CE$234+SUM(CE$125*(1+'S&amp;S'!$F113),CE$126,CE$127,CE$128,CE$129,CE$130,CE$131,CE$132,CE$133,CE$134,CE$135,CE$136,CE$137,CE$138,CE$139,CE$140,CE$141,CE$142,CE$143,CE$144)</f>
        <v>0</v>
      </c>
      <c r="CF315" s="66">
        <f>-CF$190+CF$216-CF$218+CF$233+CF$234+SUM(CF$125*(1+'S&amp;S'!$F113),CF$126,CF$127,CF$128,CF$129,CF$130,CF$131,CF$132,CF$133,CF$134,CF$135,CF$136,CF$137,CF$138,CF$139,CF$140,CF$141,CF$142,CF$143,CF$144)</f>
        <v>0</v>
      </c>
      <c r="CG315" s="66">
        <f>-CG$190+CG$216-CG$218+CG$233+CG$234+SUM(CG$125*(1+'S&amp;S'!$F113),CG$126,CG$127,CG$128,CG$129,CG$130,CG$131,CG$132,CG$133,CG$134,CG$135,CG$136,CG$137,CG$138,CG$139,CG$140,CG$141,CG$142,CG$143,CG$144)</f>
        <v>0</v>
      </c>
      <c r="CH315" s="66">
        <f>-CH$190+CH$216-CH$218+CH$233+CH$234+SUM(CH$125*(1+'S&amp;S'!$F113),CH$126,CH$127,CH$128,CH$129,CH$130,CH$131,CH$132,CH$133,CH$134,CH$135,CH$136,CH$137,CH$138,CH$139,CH$140,CH$141,CH$142,CH$143,CH$144)</f>
        <v>0</v>
      </c>
      <c r="CI315" s="66">
        <f>-CI$190+CI$216-CI$218+CI$233+CI$234+SUM(CI$125*(1+'S&amp;S'!$F113),CI$126,CI$127,CI$128,CI$129,CI$130,CI$131,CI$132,CI$133,CI$134,CI$135,CI$136,CI$137,CI$138,CI$139,CI$140,CI$141,CI$142,CI$143,CI$144)</f>
        <v>0</v>
      </c>
      <c r="CJ315" s="66">
        <f>-CJ$190+CJ$216-CJ$218+CJ$233+CJ$234+SUM(CJ$125*(1+'S&amp;S'!$F113),CJ$126,CJ$127,CJ$128,CJ$129,CJ$130,CJ$131,CJ$132,CJ$133,CJ$134,CJ$135,CJ$136,CJ$137,CJ$138,CJ$139,CJ$140,CJ$141,CJ$142,CJ$143,CJ$144)</f>
        <v>0</v>
      </c>
      <c r="CK315" s="66">
        <f>-CK$190+CK$216-CK$218+CK$233+CK$234+SUM(CK$125*(1+'S&amp;S'!$F113),CK$126,CK$127,CK$128,CK$129,CK$130,CK$131,CK$132,CK$133,CK$134,CK$135,CK$136,CK$137,CK$138,CK$139,CK$140,CK$141,CK$142,CK$143,CK$144)</f>
        <v>0</v>
      </c>
      <c r="CL315" s="66">
        <f>-CL$190+CL$216-CL$218+CL$233+CL$234+SUM(CL$125*(1+'S&amp;S'!$F113),CL$126,CL$127,CL$128,CL$129,CL$130,CL$131,CL$132,CL$133,CL$134,CL$135,CL$136,CL$137,CL$138,CL$139,CL$140,CL$141,CL$142,CL$143,CL$144)</f>
        <v>0</v>
      </c>
      <c r="CM315" s="66">
        <f>-CM$190+CM$216-CM$218+CM$233+CM$234+SUM(CM$125*(1+'S&amp;S'!$F113),CM$126,CM$127,CM$128,CM$129,CM$130,CM$131,CM$132,CM$133,CM$134,CM$135,CM$136,CM$137,CM$138,CM$139,CM$140,CM$141,CM$142,CM$143,CM$144)</f>
        <v>0</v>
      </c>
      <c r="CN315" s="66">
        <f>-CN$190+CN$216-CN$218+CN$233+CN$234+SUM(CN$125*(1+'S&amp;S'!$F113),CN$126,CN$127,CN$128,CN$129,CN$130,CN$131,CN$132,CN$133,CN$134,CN$135,CN$136,CN$137,CN$138,CN$139,CN$140,CN$141,CN$142,CN$143,CN$144)</f>
        <v>0</v>
      </c>
      <c r="CO315" s="66">
        <f>-CO$190+CO$216-CO$218+CO$233+CO$234+SUM(CO$125*(1+'S&amp;S'!$F113),CO$126,CO$127,CO$128,CO$129,CO$130,CO$131,CO$132,CO$133,CO$134,CO$135,CO$136,CO$137,CO$138,CO$139,CO$140,CO$141,CO$142,CO$143,CO$144)</f>
        <v>0</v>
      </c>
      <c r="CP315" s="66">
        <f>-CP$190+CP$216-CP$218+CP$233+CP$234+SUM(CP$125*(1+'S&amp;S'!$F113),CP$126,CP$127,CP$128,CP$129,CP$130,CP$131,CP$132,CP$133,CP$134,CP$135,CP$136,CP$137,CP$138,CP$139,CP$140,CP$141,CP$142,CP$143,CP$144)</f>
        <v>0</v>
      </c>
      <c r="CQ315" s="66">
        <f>-CQ$190+CQ$216-CQ$218+CQ$233+CQ$234+SUM(CQ$125*(1+'S&amp;S'!$F113),CQ$126,CQ$127,CQ$128,CQ$129,CQ$130,CQ$131,CQ$132,CQ$133,CQ$134,CQ$135,CQ$136,CQ$137,CQ$138,CQ$139,CQ$140,CQ$141,CQ$142,CQ$143,CQ$144)</f>
        <v>0</v>
      </c>
      <c r="CR315" s="66">
        <f>-CR$190+CR$216-CR$218+CR$233+CR$234+SUM(CR$125*(1+'S&amp;S'!$F113),CR$126,CR$127,CR$128,CR$129,CR$130,CR$131,CR$132,CR$133,CR$134,CR$135,CR$136,CR$137,CR$138,CR$139,CR$140,CR$141,CR$142,CR$143,CR$144)</f>
        <v>0</v>
      </c>
      <c r="CS315" s="66">
        <f>-CS$190+CS$216-CS$218+CS$233+CS$234+SUM(CS$125*(1+'S&amp;S'!$F113),CS$126,CS$127,CS$128,CS$129,CS$130,CS$131,CS$132,CS$133,CS$134,CS$135,CS$136,CS$137,CS$138,CS$139,CS$140,CS$141,CS$142,CS$143,CS$144)</f>
        <v>0</v>
      </c>
    </row>
    <row r="316" spans="3:97" hidden="1" x14ac:dyDescent="0.35">
      <c r="C316" s="81" t="str">
        <f>O.2!C126&amp;" with "&amp; 'S&amp;S'!$D$5*100 &amp; "% increase"</f>
        <v xml:space="preserve"> with 1% increase</v>
      </c>
      <c r="E316" s="492">
        <f>G316+NPV(G.Asm!$F$40,H316:INDEX(H316:CS316,RP))</f>
        <v>0</v>
      </c>
      <c r="F316" s="492">
        <f t="shared" si="140"/>
        <v>0</v>
      </c>
      <c r="G316" s="66">
        <f>-G$190+G$216-G$218+G$233+G$234+SUM(G$125,G$126*(1+'S&amp;S'!$F114),G$127,G$128,G$129,G$130,G$131,G$132,G$133,G$134,G$135,G$136,G$137,G$138,G$139,G$140,G$141,G$142,G$143,G$144)</f>
        <v>0</v>
      </c>
      <c r="H316" s="66">
        <f>-H$190+H$216-H$218+H$233+H$234+SUM(H$125,H$126*(1+'S&amp;S'!$F114),H$127,H$128,H$129,H$130,H$131,H$132,H$133,H$134,H$135,H$136,H$137,H$138,H$139,H$140,H$141,H$142,H$143,H$144)</f>
        <v>0</v>
      </c>
      <c r="I316" s="66">
        <f>-I$190+I$216-I$218+I$233+I$234+SUM(I$125,I$126*(1+'S&amp;S'!$F114),I$127,I$128,I$129,I$130,I$131,I$132,I$133,I$134,I$135,I$136,I$137,I$138,I$139,I$140,I$141,I$142,I$143,I$144)</f>
        <v>0</v>
      </c>
      <c r="J316" s="66">
        <f>-J$190+J$216-J$218+J$233+J$234+SUM(J$125,J$126*(1+'S&amp;S'!$F114),J$127,J$128,J$129,J$130,J$131,J$132,J$133,J$134,J$135,J$136,J$137,J$138,J$139,J$140,J$141,J$142,J$143,J$144)</f>
        <v>0</v>
      </c>
      <c r="K316" s="66">
        <f>-K$190+K$216-K$218+K$233+K$234+SUM(K$125,K$126*(1+'S&amp;S'!$F114),K$127,K$128,K$129,K$130,K$131,K$132,K$133,K$134,K$135,K$136,K$137,K$138,K$139,K$140,K$141,K$142,K$143,K$144)</f>
        <v>0</v>
      </c>
      <c r="L316" s="66">
        <f>-L$190+L$216-L$218+L$233+L$234+SUM(L$125,L$126*(1+'S&amp;S'!$F114),L$127,L$128,L$129,L$130,L$131,L$132,L$133,L$134,L$135,L$136,L$137,L$138,L$139,L$140,L$141,L$142,L$143,L$144)</f>
        <v>0</v>
      </c>
      <c r="M316" s="66">
        <f>-M$190+M$216-M$218+M$233+M$234+SUM(M$125,M$126*(1+'S&amp;S'!$F114),M$127,M$128,M$129,M$130,M$131,M$132,M$133,M$134,M$135,M$136,M$137,M$138,M$139,M$140,M$141,M$142,M$143,M$144)</f>
        <v>0</v>
      </c>
      <c r="N316" s="66">
        <f>-N$190+N$216-N$218+N$233+N$234+SUM(N$125,N$126*(1+'S&amp;S'!$F114),N$127,N$128,N$129,N$130,N$131,N$132,N$133,N$134,N$135,N$136,N$137,N$138,N$139,N$140,N$141,N$142,N$143,N$144)</f>
        <v>0</v>
      </c>
      <c r="O316" s="66">
        <f>-O$190+O$216-O$218+O$233+O$234+SUM(O$125,O$126*(1+'S&amp;S'!$F114),O$127,O$128,O$129,O$130,O$131,O$132,O$133,O$134,O$135,O$136,O$137,O$138,O$139,O$140,O$141,O$142,O$143,O$144)</f>
        <v>0</v>
      </c>
      <c r="P316" s="66">
        <f>-P$190+P$216-P$218+P$233+P$234+SUM(P$125,P$126*(1+'S&amp;S'!$F114),P$127,P$128,P$129,P$130,P$131,P$132,P$133,P$134,P$135,P$136,P$137,P$138,P$139,P$140,P$141,P$142,P$143,P$144)</f>
        <v>0</v>
      </c>
      <c r="Q316" s="66">
        <f>-Q$190+Q$216-Q$218+Q$233+Q$234+SUM(Q$125,Q$126*(1+'S&amp;S'!$F114),Q$127,Q$128,Q$129,Q$130,Q$131,Q$132,Q$133,Q$134,Q$135,Q$136,Q$137,Q$138,Q$139,Q$140,Q$141,Q$142,Q$143,Q$144)</f>
        <v>0</v>
      </c>
      <c r="R316" s="66">
        <f>-R$190+R$216-R$218+R$233+R$234+SUM(R$125,R$126*(1+'S&amp;S'!$F114),R$127,R$128,R$129,R$130,R$131,R$132,R$133,R$134,R$135,R$136,R$137,R$138,R$139,R$140,R$141,R$142,R$143,R$144)</f>
        <v>0</v>
      </c>
      <c r="S316" s="66">
        <f>-S$190+S$216-S$218+S$233+S$234+SUM(S$125,S$126*(1+'S&amp;S'!$F114),S$127,S$128,S$129,S$130,S$131,S$132,S$133,S$134,S$135,S$136,S$137,S$138,S$139,S$140,S$141,S$142,S$143,S$144)</f>
        <v>0</v>
      </c>
      <c r="T316" s="66">
        <f>-T$190+T$216-T$218+T$233+T$234+SUM(T$125,T$126*(1+'S&amp;S'!$F114),T$127,T$128,T$129,T$130,T$131,T$132,T$133,T$134,T$135,T$136,T$137,T$138,T$139,T$140,T$141,T$142,T$143,T$144)</f>
        <v>0</v>
      </c>
      <c r="U316" s="66">
        <f>-U$190+U$216-U$218+U$233+U$234+SUM(U$125,U$126*(1+'S&amp;S'!$F114),U$127,U$128,U$129,U$130,U$131,U$132,U$133,U$134,U$135,U$136,U$137,U$138,U$139,U$140,U$141,U$142,U$143,U$144)</f>
        <v>0</v>
      </c>
      <c r="V316" s="66">
        <f>-V$190+V$216-V$218+V$233+V$234+SUM(V$125,V$126*(1+'S&amp;S'!$F114),V$127,V$128,V$129,V$130,V$131,V$132,V$133,V$134,V$135,V$136,V$137,V$138,V$139,V$140,V$141,V$142,V$143,V$144)</f>
        <v>0</v>
      </c>
      <c r="W316" s="66">
        <f>-W$190+W$216-W$218+W$233+W$234+SUM(W$125,W$126*(1+'S&amp;S'!$F114),W$127,W$128,W$129,W$130,W$131,W$132,W$133,W$134,W$135,W$136,W$137,W$138,W$139,W$140,W$141,W$142,W$143,W$144)</f>
        <v>0</v>
      </c>
      <c r="X316" s="66">
        <f>-X$190+X$216-X$218+X$233+X$234+SUM(X$125,X$126*(1+'S&amp;S'!$F114),X$127,X$128,X$129,X$130,X$131,X$132,X$133,X$134,X$135,X$136,X$137,X$138,X$139,X$140,X$141,X$142,X$143,X$144)</f>
        <v>0</v>
      </c>
      <c r="Y316" s="66">
        <f>-Y$190+Y$216-Y$218+Y$233+Y$234+SUM(Y$125,Y$126*(1+'S&amp;S'!$F114),Y$127,Y$128,Y$129,Y$130,Y$131,Y$132,Y$133,Y$134,Y$135,Y$136,Y$137,Y$138,Y$139,Y$140,Y$141,Y$142,Y$143,Y$144)</f>
        <v>0</v>
      </c>
      <c r="Z316" s="66">
        <f>-Z$190+Z$216-Z$218+Z$233+Z$234+SUM(Z$125,Z$126*(1+'S&amp;S'!$F114),Z$127,Z$128,Z$129,Z$130,Z$131,Z$132,Z$133,Z$134,Z$135,Z$136,Z$137,Z$138,Z$139,Z$140,Z$141,Z$142,Z$143,Z$144)</f>
        <v>0</v>
      </c>
      <c r="AA316" s="66">
        <f>-AA$190+AA$216-AA$218+AA$233+AA$234+SUM(AA$125,AA$126*(1+'S&amp;S'!$F114),AA$127,AA$128,AA$129,AA$130,AA$131,AA$132,AA$133,AA$134,AA$135,AA$136,AA$137,AA$138,AA$139,AA$140,AA$141,AA$142,AA$143,AA$144)</f>
        <v>0</v>
      </c>
      <c r="AB316" s="66">
        <f>-AB$190+AB$216-AB$218+AB$233+AB$234+SUM(AB$125,AB$126*(1+'S&amp;S'!$F114),AB$127,AB$128,AB$129,AB$130,AB$131,AB$132,AB$133,AB$134,AB$135,AB$136,AB$137,AB$138,AB$139,AB$140,AB$141,AB$142,AB$143,AB$144)</f>
        <v>0</v>
      </c>
      <c r="AC316" s="66">
        <f>-AC$190+AC$216-AC$218+AC$233+AC$234+SUM(AC$125,AC$126*(1+'S&amp;S'!$F114),AC$127,AC$128,AC$129,AC$130,AC$131,AC$132,AC$133,AC$134,AC$135,AC$136,AC$137,AC$138,AC$139,AC$140,AC$141,AC$142,AC$143,AC$144)</f>
        <v>0</v>
      </c>
      <c r="AD316" s="66">
        <f>-AD$190+AD$216-AD$218+AD$233+AD$234+SUM(AD$125,AD$126*(1+'S&amp;S'!$F114),AD$127,AD$128,AD$129,AD$130,AD$131,AD$132,AD$133,AD$134,AD$135,AD$136,AD$137,AD$138,AD$139,AD$140,AD$141,AD$142,AD$143,AD$144)</f>
        <v>0</v>
      </c>
      <c r="AE316" s="66">
        <f>-AE$190+AE$216-AE$218+AE$233+AE$234+SUM(AE$125,AE$126*(1+'S&amp;S'!$F114),AE$127,AE$128,AE$129,AE$130,AE$131,AE$132,AE$133,AE$134,AE$135,AE$136,AE$137,AE$138,AE$139,AE$140,AE$141,AE$142,AE$143,AE$144)</f>
        <v>0</v>
      </c>
      <c r="AF316" s="66">
        <f>-AF$190+AF$216-AF$218+AF$233+AF$234+SUM(AF$125,AF$126*(1+'S&amp;S'!$F114),AF$127,AF$128,AF$129,AF$130,AF$131,AF$132,AF$133,AF$134,AF$135,AF$136,AF$137,AF$138,AF$139,AF$140,AF$141,AF$142,AF$143,AF$144)</f>
        <v>0</v>
      </c>
      <c r="AG316" s="66">
        <f>-AG$190+AG$216-AG$218+AG$233+AG$234+SUM(AG$125,AG$126*(1+'S&amp;S'!$F114),AG$127,AG$128,AG$129,AG$130,AG$131,AG$132,AG$133,AG$134,AG$135,AG$136,AG$137,AG$138,AG$139,AG$140,AG$141,AG$142,AG$143,AG$144)</f>
        <v>0</v>
      </c>
      <c r="AH316" s="66">
        <f>-AH$190+AH$216-AH$218+AH$233+AH$234+SUM(AH$125,AH$126*(1+'S&amp;S'!$F114),AH$127,AH$128,AH$129,AH$130,AH$131,AH$132,AH$133,AH$134,AH$135,AH$136,AH$137,AH$138,AH$139,AH$140,AH$141,AH$142,AH$143,AH$144)</f>
        <v>0</v>
      </c>
      <c r="AI316" s="66">
        <f>-AI$190+AI$216-AI$218+AI$233+AI$234+SUM(AI$125,AI$126*(1+'S&amp;S'!$F114),AI$127,AI$128,AI$129,AI$130,AI$131,AI$132,AI$133,AI$134,AI$135,AI$136,AI$137,AI$138,AI$139,AI$140,AI$141,AI$142,AI$143,AI$144)</f>
        <v>0</v>
      </c>
      <c r="AJ316" s="66">
        <f>-AJ$190+AJ$216-AJ$218+AJ$233+AJ$234+SUM(AJ$125,AJ$126*(1+'S&amp;S'!$F114),AJ$127,AJ$128,AJ$129,AJ$130,AJ$131,AJ$132,AJ$133,AJ$134,AJ$135,AJ$136,AJ$137,AJ$138,AJ$139,AJ$140,AJ$141,AJ$142,AJ$143,AJ$144)</f>
        <v>0</v>
      </c>
      <c r="AK316" s="66">
        <f>-AK$190+AK$216-AK$218+AK$233+AK$234+SUM(AK$125,AK$126*(1+'S&amp;S'!$F114),AK$127,AK$128,AK$129,AK$130,AK$131,AK$132,AK$133,AK$134,AK$135,AK$136,AK$137,AK$138,AK$139,AK$140,AK$141,AK$142,AK$143,AK$144)</f>
        <v>0</v>
      </c>
      <c r="AL316" s="66">
        <f>-AL$190+AL$216-AL$218+AL$233+AL$234+SUM(AL$125,AL$126*(1+'S&amp;S'!$F114),AL$127,AL$128,AL$129,AL$130,AL$131,AL$132,AL$133,AL$134,AL$135,AL$136,AL$137,AL$138,AL$139,AL$140,AL$141,AL$142,AL$143,AL$144)</f>
        <v>0</v>
      </c>
      <c r="AM316" s="66">
        <f>-AM$190+AM$216-AM$218+AM$233+AM$234+SUM(AM$125,AM$126*(1+'S&amp;S'!$F114),AM$127,AM$128,AM$129,AM$130,AM$131,AM$132,AM$133,AM$134,AM$135,AM$136,AM$137,AM$138,AM$139,AM$140,AM$141,AM$142,AM$143,AM$144)</f>
        <v>0</v>
      </c>
      <c r="AN316" s="66">
        <f>-AN$190+AN$216-AN$218+AN$233+AN$234+SUM(AN$125,AN$126*(1+'S&amp;S'!$F114),AN$127,AN$128,AN$129,AN$130,AN$131,AN$132,AN$133,AN$134,AN$135,AN$136,AN$137,AN$138,AN$139,AN$140,AN$141,AN$142,AN$143,AN$144)</f>
        <v>0</v>
      </c>
      <c r="AO316" s="66">
        <f>-AO$190+AO$216-AO$218+AO$233+AO$234+SUM(AO$125,AO$126*(1+'S&amp;S'!$F114),AO$127,AO$128,AO$129,AO$130,AO$131,AO$132,AO$133,AO$134,AO$135,AO$136,AO$137,AO$138,AO$139,AO$140,AO$141,AO$142,AO$143,AO$144)</f>
        <v>0</v>
      </c>
      <c r="AP316" s="66">
        <f>-AP$190+AP$216-AP$218+AP$233+AP$234+SUM(AP$125,AP$126*(1+'S&amp;S'!$F114),AP$127,AP$128,AP$129,AP$130,AP$131,AP$132,AP$133,AP$134,AP$135,AP$136,AP$137,AP$138,AP$139,AP$140,AP$141,AP$142,AP$143,AP$144)</f>
        <v>0</v>
      </c>
      <c r="AQ316" s="66">
        <f>-AQ$190+AQ$216-AQ$218+AQ$233+AQ$234+SUM(AQ$125,AQ$126*(1+'S&amp;S'!$F114),AQ$127,AQ$128,AQ$129,AQ$130,AQ$131,AQ$132,AQ$133,AQ$134,AQ$135,AQ$136,AQ$137,AQ$138,AQ$139,AQ$140,AQ$141,AQ$142,AQ$143,AQ$144)</f>
        <v>0</v>
      </c>
      <c r="AR316" s="66">
        <f>-AR$190+AR$216-AR$218+AR$233+AR$234+SUM(AR$125,AR$126*(1+'S&amp;S'!$F114),AR$127,AR$128,AR$129,AR$130,AR$131,AR$132,AR$133,AR$134,AR$135,AR$136,AR$137,AR$138,AR$139,AR$140,AR$141,AR$142,AR$143,AR$144)</f>
        <v>0</v>
      </c>
      <c r="AS316" s="66">
        <f>-AS$190+AS$216-AS$218+AS$233+AS$234+SUM(AS$125,AS$126*(1+'S&amp;S'!$F114),AS$127,AS$128,AS$129,AS$130,AS$131,AS$132,AS$133,AS$134,AS$135,AS$136,AS$137,AS$138,AS$139,AS$140,AS$141,AS$142,AS$143,AS$144)</f>
        <v>0</v>
      </c>
      <c r="AT316" s="66">
        <f>-AT$190+AT$216-AT$218+AT$233+AT$234+SUM(AT$125,AT$126*(1+'S&amp;S'!$F114),AT$127,AT$128,AT$129,AT$130,AT$131,AT$132,AT$133,AT$134,AT$135,AT$136,AT$137,AT$138,AT$139,AT$140,AT$141,AT$142,AT$143,AT$144)</f>
        <v>0</v>
      </c>
      <c r="AU316" s="66">
        <f>-AU$190+AU$216-AU$218+AU$233+AU$234+SUM(AU$125,AU$126*(1+'S&amp;S'!$F114),AU$127,AU$128,AU$129,AU$130,AU$131,AU$132,AU$133,AU$134,AU$135,AU$136,AU$137,AU$138,AU$139,AU$140,AU$141,AU$142,AU$143,AU$144)</f>
        <v>0</v>
      </c>
      <c r="AV316" s="66">
        <f>-AV$190+AV$216-AV$218+AV$233+AV$234+SUM(AV$125,AV$126*(1+'S&amp;S'!$F114),AV$127,AV$128,AV$129,AV$130,AV$131,AV$132,AV$133,AV$134,AV$135,AV$136,AV$137,AV$138,AV$139,AV$140,AV$141,AV$142,AV$143,AV$144)</f>
        <v>0</v>
      </c>
      <c r="AW316" s="66">
        <f>-AW$190+AW$216-AW$218+AW$233+AW$234+SUM(AW$125,AW$126*(1+'S&amp;S'!$F114),AW$127,AW$128,AW$129,AW$130,AW$131,AW$132,AW$133,AW$134,AW$135,AW$136,AW$137,AW$138,AW$139,AW$140,AW$141,AW$142,AW$143,AW$144)</f>
        <v>0</v>
      </c>
      <c r="AX316" s="66">
        <f>-AX$190+AX$216-AX$218+AX$233+AX$234+SUM(AX$125,AX$126*(1+'S&amp;S'!$F114),AX$127,AX$128,AX$129,AX$130,AX$131,AX$132,AX$133,AX$134,AX$135,AX$136,AX$137,AX$138,AX$139,AX$140,AX$141,AX$142,AX$143,AX$144)</f>
        <v>0</v>
      </c>
      <c r="AY316" s="66">
        <f>-AY$190+AY$216-AY$218+AY$233+AY$234+SUM(AY$125,AY$126*(1+'S&amp;S'!$F114),AY$127,AY$128,AY$129,AY$130,AY$131,AY$132,AY$133,AY$134,AY$135,AY$136,AY$137,AY$138,AY$139,AY$140,AY$141,AY$142,AY$143,AY$144)</f>
        <v>0</v>
      </c>
      <c r="AZ316" s="66">
        <f>-AZ$190+AZ$216-AZ$218+AZ$233+AZ$234+SUM(AZ$125,AZ$126*(1+'S&amp;S'!$F114),AZ$127,AZ$128,AZ$129,AZ$130,AZ$131,AZ$132,AZ$133,AZ$134,AZ$135,AZ$136,AZ$137,AZ$138,AZ$139,AZ$140,AZ$141,AZ$142,AZ$143,AZ$144)</f>
        <v>0</v>
      </c>
      <c r="BA316" s="66">
        <f>-BA$190+BA$216-BA$218+BA$233+BA$234+SUM(BA$125,BA$126*(1+'S&amp;S'!$F114),BA$127,BA$128,BA$129,BA$130,BA$131,BA$132,BA$133,BA$134,BA$135,BA$136,BA$137,BA$138,BA$139,BA$140,BA$141,BA$142,BA$143,BA$144)</f>
        <v>0</v>
      </c>
      <c r="BB316" s="66">
        <f>-BB$190+BB$216-BB$218+BB$233+BB$234+SUM(BB$125,BB$126*(1+'S&amp;S'!$F114),BB$127,BB$128,BB$129,BB$130,BB$131,BB$132,BB$133,BB$134,BB$135,BB$136,BB$137,BB$138,BB$139,BB$140,BB$141,BB$142,BB$143,BB$144)</f>
        <v>0</v>
      </c>
      <c r="BC316" s="66">
        <f>-BC$190+BC$216-BC$218+BC$233+BC$234+SUM(BC$125,BC$126*(1+'S&amp;S'!$F114),BC$127,BC$128,BC$129,BC$130,BC$131,BC$132,BC$133,BC$134,BC$135,BC$136,BC$137,BC$138,BC$139,BC$140,BC$141,BC$142,BC$143,BC$144)</f>
        <v>0</v>
      </c>
      <c r="BD316" s="66">
        <f>-BD$190+BD$216-BD$218+BD$233+BD$234+SUM(BD$125,BD$126*(1+'S&amp;S'!$F114),BD$127,BD$128,BD$129,BD$130,BD$131,BD$132,BD$133,BD$134,BD$135,BD$136,BD$137,BD$138,BD$139,BD$140,BD$141,BD$142,BD$143,BD$144)</f>
        <v>0</v>
      </c>
      <c r="BE316" s="66">
        <f>-BE$190+BE$216-BE$218+BE$233+BE$234+SUM(BE$125,BE$126*(1+'S&amp;S'!$F114),BE$127,BE$128,BE$129,BE$130,BE$131,BE$132,BE$133,BE$134,BE$135,BE$136,BE$137,BE$138,BE$139,BE$140,BE$141,BE$142,BE$143,BE$144)</f>
        <v>0</v>
      </c>
      <c r="BF316" s="66">
        <f>-BF$190+BF$216-BF$218+BF$233+BF$234+SUM(BF$125,BF$126*(1+'S&amp;S'!$F114),BF$127,BF$128,BF$129,BF$130,BF$131,BF$132,BF$133,BF$134,BF$135,BF$136,BF$137,BF$138,BF$139,BF$140,BF$141,BF$142,BF$143,BF$144)</f>
        <v>0</v>
      </c>
      <c r="BG316" s="66">
        <f>-BG$190+BG$216-BG$218+BG$233+BG$234+SUM(BG$125,BG$126*(1+'S&amp;S'!$F114),BG$127,BG$128,BG$129,BG$130,BG$131,BG$132,BG$133,BG$134,BG$135,BG$136,BG$137,BG$138,BG$139,BG$140,BG$141,BG$142,BG$143,BG$144)</f>
        <v>0</v>
      </c>
      <c r="BH316" s="66">
        <f>-BH$190+BH$216-BH$218+BH$233+BH$234+SUM(BH$125,BH$126*(1+'S&amp;S'!$F114),BH$127,BH$128,BH$129,BH$130,BH$131,BH$132,BH$133,BH$134,BH$135,BH$136,BH$137,BH$138,BH$139,BH$140,BH$141,BH$142,BH$143,BH$144)</f>
        <v>0</v>
      </c>
      <c r="BI316" s="66">
        <f>-BI$190+BI$216-BI$218+BI$233+BI$234+SUM(BI$125,BI$126*(1+'S&amp;S'!$F114),BI$127,BI$128,BI$129,BI$130,BI$131,BI$132,BI$133,BI$134,BI$135,BI$136,BI$137,BI$138,BI$139,BI$140,BI$141,BI$142,BI$143,BI$144)</f>
        <v>0</v>
      </c>
      <c r="BJ316" s="66">
        <f>-BJ$190+BJ$216-BJ$218+BJ$233+BJ$234+SUM(BJ$125,BJ$126*(1+'S&amp;S'!$F114),BJ$127,BJ$128,BJ$129,BJ$130,BJ$131,BJ$132,BJ$133,BJ$134,BJ$135,BJ$136,BJ$137,BJ$138,BJ$139,BJ$140,BJ$141,BJ$142,BJ$143,BJ$144)</f>
        <v>0</v>
      </c>
      <c r="BK316" s="66">
        <f>-BK$190+BK$216-BK$218+BK$233+BK$234+SUM(BK$125,BK$126*(1+'S&amp;S'!$F114),BK$127,BK$128,BK$129,BK$130,BK$131,BK$132,BK$133,BK$134,BK$135,BK$136,BK$137,BK$138,BK$139,BK$140,BK$141,BK$142,BK$143,BK$144)</f>
        <v>0</v>
      </c>
      <c r="BL316" s="66">
        <f>-BL$190+BL$216-BL$218+BL$233+BL$234+SUM(BL$125,BL$126*(1+'S&amp;S'!$F114),BL$127,BL$128,BL$129,BL$130,BL$131,BL$132,BL$133,BL$134,BL$135,BL$136,BL$137,BL$138,BL$139,BL$140,BL$141,BL$142,BL$143,BL$144)</f>
        <v>0</v>
      </c>
      <c r="BM316" s="66">
        <f>-BM$190+BM$216-BM$218+BM$233+BM$234+SUM(BM$125,BM$126*(1+'S&amp;S'!$F114),BM$127,BM$128,BM$129,BM$130,BM$131,BM$132,BM$133,BM$134,BM$135,BM$136,BM$137,BM$138,BM$139,BM$140,BM$141,BM$142,BM$143,BM$144)</f>
        <v>0</v>
      </c>
      <c r="BN316" s="66">
        <f>-BN$190+BN$216-BN$218+BN$233+BN$234+SUM(BN$125,BN$126*(1+'S&amp;S'!$F114),BN$127,BN$128,BN$129,BN$130,BN$131,BN$132,BN$133,BN$134,BN$135,BN$136,BN$137,BN$138,BN$139,BN$140,BN$141,BN$142,BN$143,BN$144)</f>
        <v>0</v>
      </c>
      <c r="BO316" s="66">
        <f>-BO$190+BO$216-BO$218+BO$233+BO$234+SUM(BO$125,BO$126*(1+'S&amp;S'!$F114),BO$127,BO$128,BO$129,BO$130,BO$131,BO$132,BO$133,BO$134,BO$135,BO$136,BO$137,BO$138,BO$139,BO$140,BO$141,BO$142,BO$143,BO$144)</f>
        <v>0</v>
      </c>
      <c r="BP316" s="66">
        <f>-BP$190+BP$216-BP$218+BP$233+BP$234+SUM(BP$125,BP$126*(1+'S&amp;S'!$F114),BP$127,BP$128,BP$129,BP$130,BP$131,BP$132,BP$133,BP$134,BP$135,BP$136,BP$137,BP$138,BP$139,BP$140,BP$141,BP$142,BP$143,BP$144)</f>
        <v>0</v>
      </c>
      <c r="BQ316" s="66">
        <f>-BQ$190+BQ$216-BQ$218+BQ$233+BQ$234+SUM(BQ$125,BQ$126*(1+'S&amp;S'!$F114),BQ$127,BQ$128,BQ$129,BQ$130,BQ$131,BQ$132,BQ$133,BQ$134,BQ$135,BQ$136,BQ$137,BQ$138,BQ$139,BQ$140,BQ$141,BQ$142,BQ$143,BQ$144)</f>
        <v>0</v>
      </c>
      <c r="BR316" s="66">
        <f>-BR$190+BR$216-BR$218+BR$233+BR$234+SUM(BR$125,BR$126*(1+'S&amp;S'!$F114),BR$127,BR$128,BR$129,BR$130,BR$131,BR$132,BR$133,BR$134,BR$135,BR$136,BR$137,BR$138,BR$139,BR$140,BR$141,BR$142,BR$143,BR$144)</f>
        <v>0</v>
      </c>
      <c r="BS316" s="66">
        <f>-BS$190+BS$216-BS$218+BS$233+BS$234+SUM(BS$125,BS$126*(1+'S&amp;S'!$F114),BS$127,BS$128,BS$129,BS$130,BS$131,BS$132,BS$133,BS$134,BS$135,BS$136,BS$137,BS$138,BS$139,BS$140,BS$141,BS$142,BS$143,BS$144)</f>
        <v>0</v>
      </c>
      <c r="BT316" s="66">
        <f>-BT$190+BT$216-BT$218+BT$233+BT$234+SUM(BT$125,BT$126*(1+'S&amp;S'!$F114),BT$127,BT$128,BT$129,BT$130,BT$131,BT$132,BT$133,BT$134,BT$135,BT$136,BT$137,BT$138,BT$139,BT$140,BT$141,BT$142,BT$143,BT$144)</f>
        <v>0</v>
      </c>
      <c r="BU316" s="66">
        <f>-BU$190+BU$216-BU$218+BU$233+BU$234+SUM(BU$125,BU$126*(1+'S&amp;S'!$F114),BU$127,BU$128,BU$129,BU$130,BU$131,BU$132,BU$133,BU$134,BU$135,BU$136,BU$137,BU$138,BU$139,BU$140,BU$141,BU$142,BU$143,BU$144)</f>
        <v>0</v>
      </c>
      <c r="BV316" s="66">
        <f>-BV$190+BV$216-BV$218+BV$233+BV$234+SUM(BV$125,BV$126*(1+'S&amp;S'!$F114),BV$127,BV$128,BV$129,BV$130,BV$131,BV$132,BV$133,BV$134,BV$135,BV$136,BV$137,BV$138,BV$139,BV$140,BV$141,BV$142,BV$143,BV$144)</f>
        <v>0</v>
      </c>
      <c r="BW316" s="66">
        <f>-BW$190+BW$216-BW$218+BW$233+BW$234+SUM(BW$125,BW$126*(1+'S&amp;S'!$F114),BW$127,BW$128,BW$129,BW$130,BW$131,BW$132,BW$133,BW$134,BW$135,BW$136,BW$137,BW$138,BW$139,BW$140,BW$141,BW$142,BW$143,BW$144)</f>
        <v>0</v>
      </c>
      <c r="BX316" s="66">
        <f>-BX$190+BX$216-BX$218+BX$233+BX$234+SUM(BX$125,BX$126*(1+'S&amp;S'!$F114),BX$127,BX$128,BX$129,BX$130,BX$131,BX$132,BX$133,BX$134,BX$135,BX$136,BX$137,BX$138,BX$139,BX$140,BX$141,BX$142,BX$143,BX$144)</f>
        <v>0</v>
      </c>
      <c r="BY316" s="66">
        <f>-BY$190+BY$216-BY$218+BY$233+BY$234+SUM(BY$125,BY$126*(1+'S&amp;S'!$F114),BY$127,BY$128,BY$129,BY$130,BY$131,BY$132,BY$133,BY$134,BY$135,BY$136,BY$137,BY$138,BY$139,BY$140,BY$141,BY$142,BY$143,BY$144)</f>
        <v>0</v>
      </c>
      <c r="BZ316" s="66">
        <f>-BZ$190+BZ$216-BZ$218+BZ$233+BZ$234+SUM(BZ$125,BZ$126*(1+'S&amp;S'!$F114),BZ$127,BZ$128,BZ$129,BZ$130,BZ$131,BZ$132,BZ$133,BZ$134,BZ$135,BZ$136,BZ$137,BZ$138,BZ$139,BZ$140,BZ$141,BZ$142,BZ$143,BZ$144)</f>
        <v>0</v>
      </c>
      <c r="CA316" s="66">
        <f>-CA$190+CA$216-CA$218+CA$233+CA$234+SUM(CA$125,CA$126*(1+'S&amp;S'!$F114),CA$127,CA$128,CA$129,CA$130,CA$131,CA$132,CA$133,CA$134,CA$135,CA$136,CA$137,CA$138,CA$139,CA$140,CA$141,CA$142,CA$143,CA$144)</f>
        <v>0</v>
      </c>
      <c r="CB316" s="66">
        <f>-CB$190+CB$216-CB$218+CB$233+CB$234+SUM(CB$125,CB$126*(1+'S&amp;S'!$F114),CB$127,CB$128,CB$129,CB$130,CB$131,CB$132,CB$133,CB$134,CB$135,CB$136,CB$137,CB$138,CB$139,CB$140,CB$141,CB$142,CB$143,CB$144)</f>
        <v>0</v>
      </c>
      <c r="CC316" s="66">
        <f>-CC$190+CC$216-CC$218+CC$233+CC$234+SUM(CC$125,CC$126*(1+'S&amp;S'!$F114),CC$127,CC$128,CC$129,CC$130,CC$131,CC$132,CC$133,CC$134,CC$135,CC$136,CC$137,CC$138,CC$139,CC$140,CC$141,CC$142,CC$143,CC$144)</f>
        <v>0</v>
      </c>
      <c r="CD316" s="66">
        <f>-CD$190+CD$216-CD$218+CD$233+CD$234+SUM(CD$125,CD$126*(1+'S&amp;S'!$F114),CD$127,CD$128,CD$129,CD$130,CD$131,CD$132,CD$133,CD$134,CD$135,CD$136,CD$137,CD$138,CD$139,CD$140,CD$141,CD$142,CD$143,CD$144)</f>
        <v>0</v>
      </c>
      <c r="CE316" s="66">
        <f>-CE$190+CE$216-CE$218+CE$233+CE$234+SUM(CE$125,CE$126*(1+'S&amp;S'!$F114),CE$127,CE$128,CE$129,CE$130,CE$131,CE$132,CE$133,CE$134,CE$135,CE$136,CE$137,CE$138,CE$139,CE$140,CE$141,CE$142,CE$143,CE$144)</f>
        <v>0</v>
      </c>
      <c r="CF316" s="66">
        <f>-CF$190+CF$216-CF$218+CF$233+CF$234+SUM(CF$125,CF$126*(1+'S&amp;S'!$F114),CF$127,CF$128,CF$129,CF$130,CF$131,CF$132,CF$133,CF$134,CF$135,CF$136,CF$137,CF$138,CF$139,CF$140,CF$141,CF$142,CF$143,CF$144)</f>
        <v>0</v>
      </c>
      <c r="CG316" s="66">
        <f>-CG$190+CG$216-CG$218+CG$233+CG$234+SUM(CG$125,CG$126*(1+'S&amp;S'!$F114),CG$127,CG$128,CG$129,CG$130,CG$131,CG$132,CG$133,CG$134,CG$135,CG$136,CG$137,CG$138,CG$139,CG$140,CG$141,CG$142,CG$143,CG$144)</f>
        <v>0</v>
      </c>
      <c r="CH316" s="66">
        <f>-CH$190+CH$216-CH$218+CH$233+CH$234+SUM(CH$125,CH$126*(1+'S&amp;S'!$F114),CH$127,CH$128,CH$129,CH$130,CH$131,CH$132,CH$133,CH$134,CH$135,CH$136,CH$137,CH$138,CH$139,CH$140,CH$141,CH$142,CH$143,CH$144)</f>
        <v>0</v>
      </c>
      <c r="CI316" s="66">
        <f>-CI$190+CI$216-CI$218+CI$233+CI$234+SUM(CI$125,CI$126*(1+'S&amp;S'!$F114),CI$127,CI$128,CI$129,CI$130,CI$131,CI$132,CI$133,CI$134,CI$135,CI$136,CI$137,CI$138,CI$139,CI$140,CI$141,CI$142,CI$143,CI$144)</f>
        <v>0</v>
      </c>
      <c r="CJ316" s="66">
        <f>-CJ$190+CJ$216-CJ$218+CJ$233+CJ$234+SUM(CJ$125,CJ$126*(1+'S&amp;S'!$F114),CJ$127,CJ$128,CJ$129,CJ$130,CJ$131,CJ$132,CJ$133,CJ$134,CJ$135,CJ$136,CJ$137,CJ$138,CJ$139,CJ$140,CJ$141,CJ$142,CJ$143,CJ$144)</f>
        <v>0</v>
      </c>
      <c r="CK316" s="66">
        <f>-CK$190+CK$216-CK$218+CK$233+CK$234+SUM(CK$125,CK$126*(1+'S&amp;S'!$F114),CK$127,CK$128,CK$129,CK$130,CK$131,CK$132,CK$133,CK$134,CK$135,CK$136,CK$137,CK$138,CK$139,CK$140,CK$141,CK$142,CK$143,CK$144)</f>
        <v>0</v>
      </c>
      <c r="CL316" s="66">
        <f>-CL$190+CL$216-CL$218+CL$233+CL$234+SUM(CL$125,CL$126*(1+'S&amp;S'!$F114),CL$127,CL$128,CL$129,CL$130,CL$131,CL$132,CL$133,CL$134,CL$135,CL$136,CL$137,CL$138,CL$139,CL$140,CL$141,CL$142,CL$143,CL$144)</f>
        <v>0</v>
      </c>
      <c r="CM316" s="66">
        <f>-CM$190+CM$216-CM$218+CM$233+CM$234+SUM(CM$125,CM$126*(1+'S&amp;S'!$F114),CM$127,CM$128,CM$129,CM$130,CM$131,CM$132,CM$133,CM$134,CM$135,CM$136,CM$137,CM$138,CM$139,CM$140,CM$141,CM$142,CM$143,CM$144)</f>
        <v>0</v>
      </c>
      <c r="CN316" s="66">
        <f>-CN$190+CN$216-CN$218+CN$233+CN$234+SUM(CN$125,CN$126*(1+'S&amp;S'!$F114),CN$127,CN$128,CN$129,CN$130,CN$131,CN$132,CN$133,CN$134,CN$135,CN$136,CN$137,CN$138,CN$139,CN$140,CN$141,CN$142,CN$143,CN$144)</f>
        <v>0</v>
      </c>
      <c r="CO316" s="66">
        <f>-CO$190+CO$216-CO$218+CO$233+CO$234+SUM(CO$125,CO$126*(1+'S&amp;S'!$F114),CO$127,CO$128,CO$129,CO$130,CO$131,CO$132,CO$133,CO$134,CO$135,CO$136,CO$137,CO$138,CO$139,CO$140,CO$141,CO$142,CO$143,CO$144)</f>
        <v>0</v>
      </c>
      <c r="CP316" s="66">
        <f>-CP$190+CP$216-CP$218+CP$233+CP$234+SUM(CP$125,CP$126*(1+'S&amp;S'!$F114),CP$127,CP$128,CP$129,CP$130,CP$131,CP$132,CP$133,CP$134,CP$135,CP$136,CP$137,CP$138,CP$139,CP$140,CP$141,CP$142,CP$143,CP$144)</f>
        <v>0</v>
      </c>
      <c r="CQ316" s="66">
        <f>-CQ$190+CQ$216-CQ$218+CQ$233+CQ$234+SUM(CQ$125,CQ$126*(1+'S&amp;S'!$F114),CQ$127,CQ$128,CQ$129,CQ$130,CQ$131,CQ$132,CQ$133,CQ$134,CQ$135,CQ$136,CQ$137,CQ$138,CQ$139,CQ$140,CQ$141,CQ$142,CQ$143,CQ$144)</f>
        <v>0</v>
      </c>
      <c r="CR316" s="66">
        <f>-CR$190+CR$216-CR$218+CR$233+CR$234+SUM(CR$125,CR$126*(1+'S&amp;S'!$F114),CR$127,CR$128,CR$129,CR$130,CR$131,CR$132,CR$133,CR$134,CR$135,CR$136,CR$137,CR$138,CR$139,CR$140,CR$141,CR$142,CR$143,CR$144)</f>
        <v>0</v>
      </c>
      <c r="CS316" s="66">
        <f>-CS$190+CS$216-CS$218+CS$233+CS$234+SUM(CS$125,CS$126*(1+'S&amp;S'!$F114),CS$127,CS$128,CS$129,CS$130,CS$131,CS$132,CS$133,CS$134,CS$135,CS$136,CS$137,CS$138,CS$139,CS$140,CS$141,CS$142,CS$143,CS$144)</f>
        <v>0</v>
      </c>
    </row>
    <row r="317" spans="3:97" hidden="1" x14ac:dyDescent="0.35">
      <c r="C317" s="81" t="str">
        <f>O.2!C126&amp;" with "&amp; 'S&amp;S'!$D$5*100 &amp; "% decrease"</f>
        <v xml:space="preserve"> with 1% decrease</v>
      </c>
      <c r="E317" s="492">
        <f>G317+NPV(G.Asm!$F$40,H317:INDEX(H317:CS317,RP))</f>
        <v>0</v>
      </c>
      <c r="F317" s="492">
        <f t="shared" si="140"/>
        <v>0</v>
      </c>
      <c r="G317" s="66">
        <f>-G$190+G$216-G$218+G$233+G$234+SUM(G$125,G$126*(1+'S&amp;S'!$F115),G$127,G$128,G$129,G$130,G$131,G$132,G$133,G$134,G$135,G$136,G$137,G$138,G$139,G$140,G$141,G$142,G$143,G$144)</f>
        <v>0</v>
      </c>
      <c r="H317" s="66">
        <f>-H$190+H$216-H$218+H$233+H$234+SUM(H$125,H$126*(1+'S&amp;S'!$F115),H$127,H$128,H$129,H$130,H$131,H$132,H$133,H$134,H$135,H$136,H$137,H$138,H$139,H$140,H$141,H$142,H$143,H$144)</f>
        <v>0</v>
      </c>
      <c r="I317" s="66">
        <f>-I$190+I$216-I$218+I$233+I$234+SUM(I$125,I$126*(1+'S&amp;S'!$F115),I$127,I$128,I$129,I$130,I$131,I$132,I$133,I$134,I$135,I$136,I$137,I$138,I$139,I$140,I$141,I$142,I$143,I$144)</f>
        <v>0</v>
      </c>
      <c r="J317" s="66">
        <f>-J$190+J$216-J$218+J$233+J$234+SUM(J$125,J$126*(1+'S&amp;S'!$F115),J$127,J$128,J$129,J$130,J$131,J$132,J$133,J$134,J$135,J$136,J$137,J$138,J$139,J$140,J$141,J$142,J$143,J$144)</f>
        <v>0</v>
      </c>
      <c r="K317" s="66">
        <f>-K$190+K$216-K$218+K$233+K$234+SUM(K$125,K$126*(1+'S&amp;S'!$F115),K$127,K$128,K$129,K$130,K$131,K$132,K$133,K$134,K$135,K$136,K$137,K$138,K$139,K$140,K$141,K$142,K$143,K$144)</f>
        <v>0</v>
      </c>
      <c r="L317" s="66">
        <f>-L$190+L$216-L$218+L$233+L$234+SUM(L$125,L$126*(1+'S&amp;S'!$F115),L$127,L$128,L$129,L$130,L$131,L$132,L$133,L$134,L$135,L$136,L$137,L$138,L$139,L$140,L$141,L$142,L$143,L$144)</f>
        <v>0</v>
      </c>
      <c r="M317" s="66">
        <f>-M$190+M$216-M$218+M$233+M$234+SUM(M$125,M$126*(1+'S&amp;S'!$F115),M$127,M$128,M$129,M$130,M$131,M$132,M$133,M$134,M$135,M$136,M$137,M$138,M$139,M$140,M$141,M$142,M$143,M$144)</f>
        <v>0</v>
      </c>
      <c r="N317" s="66">
        <f>-N$190+N$216-N$218+N$233+N$234+SUM(N$125,N$126*(1+'S&amp;S'!$F115),N$127,N$128,N$129,N$130,N$131,N$132,N$133,N$134,N$135,N$136,N$137,N$138,N$139,N$140,N$141,N$142,N$143,N$144)</f>
        <v>0</v>
      </c>
      <c r="O317" s="66">
        <f>-O$190+O$216-O$218+O$233+O$234+SUM(O$125,O$126*(1+'S&amp;S'!$F115),O$127,O$128,O$129,O$130,O$131,O$132,O$133,O$134,O$135,O$136,O$137,O$138,O$139,O$140,O$141,O$142,O$143,O$144)</f>
        <v>0</v>
      </c>
      <c r="P317" s="66">
        <f>-P$190+P$216-P$218+P$233+P$234+SUM(P$125,P$126*(1+'S&amp;S'!$F115),P$127,P$128,P$129,P$130,P$131,P$132,P$133,P$134,P$135,P$136,P$137,P$138,P$139,P$140,P$141,P$142,P$143,P$144)</f>
        <v>0</v>
      </c>
      <c r="Q317" s="66">
        <f>-Q$190+Q$216-Q$218+Q$233+Q$234+SUM(Q$125,Q$126*(1+'S&amp;S'!$F115),Q$127,Q$128,Q$129,Q$130,Q$131,Q$132,Q$133,Q$134,Q$135,Q$136,Q$137,Q$138,Q$139,Q$140,Q$141,Q$142,Q$143,Q$144)</f>
        <v>0</v>
      </c>
      <c r="R317" s="66">
        <f>-R$190+R$216-R$218+R$233+R$234+SUM(R$125,R$126*(1+'S&amp;S'!$F115),R$127,R$128,R$129,R$130,R$131,R$132,R$133,R$134,R$135,R$136,R$137,R$138,R$139,R$140,R$141,R$142,R$143,R$144)</f>
        <v>0</v>
      </c>
      <c r="S317" s="66">
        <f>-S$190+S$216-S$218+S$233+S$234+SUM(S$125,S$126*(1+'S&amp;S'!$F115),S$127,S$128,S$129,S$130,S$131,S$132,S$133,S$134,S$135,S$136,S$137,S$138,S$139,S$140,S$141,S$142,S$143,S$144)</f>
        <v>0</v>
      </c>
      <c r="T317" s="66">
        <f>-T$190+T$216-T$218+T$233+T$234+SUM(T$125,T$126*(1+'S&amp;S'!$F115),T$127,T$128,T$129,T$130,T$131,T$132,T$133,T$134,T$135,T$136,T$137,T$138,T$139,T$140,T$141,T$142,T$143,T$144)</f>
        <v>0</v>
      </c>
      <c r="U317" s="66">
        <f>-U$190+U$216-U$218+U$233+U$234+SUM(U$125,U$126*(1+'S&amp;S'!$F115),U$127,U$128,U$129,U$130,U$131,U$132,U$133,U$134,U$135,U$136,U$137,U$138,U$139,U$140,U$141,U$142,U$143,U$144)</f>
        <v>0</v>
      </c>
      <c r="V317" s="66">
        <f>-V$190+V$216-V$218+V$233+V$234+SUM(V$125,V$126*(1+'S&amp;S'!$F115),V$127,V$128,V$129,V$130,V$131,V$132,V$133,V$134,V$135,V$136,V$137,V$138,V$139,V$140,V$141,V$142,V$143,V$144)</f>
        <v>0</v>
      </c>
      <c r="W317" s="66">
        <f>-W$190+W$216-W$218+W$233+W$234+SUM(W$125,W$126*(1+'S&amp;S'!$F115),W$127,W$128,W$129,W$130,W$131,W$132,W$133,W$134,W$135,W$136,W$137,W$138,W$139,W$140,W$141,W$142,W$143,W$144)</f>
        <v>0</v>
      </c>
      <c r="X317" s="66">
        <f>-X$190+X$216-X$218+X$233+X$234+SUM(X$125,X$126*(1+'S&amp;S'!$F115),X$127,X$128,X$129,X$130,X$131,X$132,X$133,X$134,X$135,X$136,X$137,X$138,X$139,X$140,X$141,X$142,X$143,X$144)</f>
        <v>0</v>
      </c>
      <c r="Y317" s="66">
        <f>-Y$190+Y$216-Y$218+Y$233+Y$234+SUM(Y$125,Y$126*(1+'S&amp;S'!$F115),Y$127,Y$128,Y$129,Y$130,Y$131,Y$132,Y$133,Y$134,Y$135,Y$136,Y$137,Y$138,Y$139,Y$140,Y$141,Y$142,Y$143,Y$144)</f>
        <v>0</v>
      </c>
      <c r="Z317" s="66">
        <f>-Z$190+Z$216-Z$218+Z$233+Z$234+SUM(Z$125,Z$126*(1+'S&amp;S'!$F115),Z$127,Z$128,Z$129,Z$130,Z$131,Z$132,Z$133,Z$134,Z$135,Z$136,Z$137,Z$138,Z$139,Z$140,Z$141,Z$142,Z$143,Z$144)</f>
        <v>0</v>
      </c>
      <c r="AA317" s="66">
        <f>-AA$190+AA$216-AA$218+AA$233+AA$234+SUM(AA$125,AA$126*(1+'S&amp;S'!$F115),AA$127,AA$128,AA$129,AA$130,AA$131,AA$132,AA$133,AA$134,AA$135,AA$136,AA$137,AA$138,AA$139,AA$140,AA$141,AA$142,AA$143,AA$144)</f>
        <v>0</v>
      </c>
      <c r="AB317" s="66">
        <f>-AB$190+AB$216-AB$218+AB$233+AB$234+SUM(AB$125,AB$126*(1+'S&amp;S'!$F115),AB$127,AB$128,AB$129,AB$130,AB$131,AB$132,AB$133,AB$134,AB$135,AB$136,AB$137,AB$138,AB$139,AB$140,AB$141,AB$142,AB$143,AB$144)</f>
        <v>0</v>
      </c>
      <c r="AC317" s="66">
        <f>-AC$190+AC$216-AC$218+AC$233+AC$234+SUM(AC$125,AC$126*(1+'S&amp;S'!$F115),AC$127,AC$128,AC$129,AC$130,AC$131,AC$132,AC$133,AC$134,AC$135,AC$136,AC$137,AC$138,AC$139,AC$140,AC$141,AC$142,AC$143,AC$144)</f>
        <v>0</v>
      </c>
      <c r="AD317" s="66">
        <f>-AD$190+AD$216-AD$218+AD$233+AD$234+SUM(AD$125,AD$126*(1+'S&amp;S'!$F115),AD$127,AD$128,AD$129,AD$130,AD$131,AD$132,AD$133,AD$134,AD$135,AD$136,AD$137,AD$138,AD$139,AD$140,AD$141,AD$142,AD$143,AD$144)</f>
        <v>0</v>
      </c>
      <c r="AE317" s="66">
        <f>-AE$190+AE$216-AE$218+AE$233+AE$234+SUM(AE$125,AE$126*(1+'S&amp;S'!$F115),AE$127,AE$128,AE$129,AE$130,AE$131,AE$132,AE$133,AE$134,AE$135,AE$136,AE$137,AE$138,AE$139,AE$140,AE$141,AE$142,AE$143,AE$144)</f>
        <v>0</v>
      </c>
      <c r="AF317" s="66">
        <f>-AF$190+AF$216-AF$218+AF$233+AF$234+SUM(AF$125,AF$126*(1+'S&amp;S'!$F115),AF$127,AF$128,AF$129,AF$130,AF$131,AF$132,AF$133,AF$134,AF$135,AF$136,AF$137,AF$138,AF$139,AF$140,AF$141,AF$142,AF$143,AF$144)</f>
        <v>0</v>
      </c>
      <c r="AG317" s="66">
        <f>-AG$190+AG$216-AG$218+AG$233+AG$234+SUM(AG$125,AG$126*(1+'S&amp;S'!$F115),AG$127,AG$128,AG$129,AG$130,AG$131,AG$132,AG$133,AG$134,AG$135,AG$136,AG$137,AG$138,AG$139,AG$140,AG$141,AG$142,AG$143,AG$144)</f>
        <v>0</v>
      </c>
      <c r="AH317" s="66">
        <f>-AH$190+AH$216-AH$218+AH$233+AH$234+SUM(AH$125,AH$126*(1+'S&amp;S'!$F115),AH$127,AH$128,AH$129,AH$130,AH$131,AH$132,AH$133,AH$134,AH$135,AH$136,AH$137,AH$138,AH$139,AH$140,AH$141,AH$142,AH$143,AH$144)</f>
        <v>0</v>
      </c>
      <c r="AI317" s="66">
        <f>-AI$190+AI$216-AI$218+AI$233+AI$234+SUM(AI$125,AI$126*(1+'S&amp;S'!$F115),AI$127,AI$128,AI$129,AI$130,AI$131,AI$132,AI$133,AI$134,AI$135,AI$136,AI$137,AI$138,AI$139,AI$140,AI$141,AI$142,AI$143,AI$144)</f>
        <v>0</v>
      </c>
      <c r="AJ317" s="66">
        <f>-AJ$190+AJ$216-AJ$218+AJ$233+AJ$234+SUM(AJ$125,AJ$126*(1+'S&amp;S'!$F115),AJ$127,AJ$128,AJ$129,AJ$130,AJ$131,AJ$132,AJ$133,AJ$134,AJ$135,AJ$136,AJ$137,AJ$138,AJ$139,AJ$140,AJ$141,AJ$142,AJ$143,AJ$144)</f>
        <v>0</v>
      </c>
      <c r="AK317" s="66">
        <f>-AK$190+AK$216-AK$218+AK$233+AK$234+SUM(AK$125,AK$126*(1+'S&amp;S'!$F115),AK$127,AK$128,AK$129,AK$130,AK$131,AK$132,AK$133,AK$134,AK$135,AK$136,AK$137,AK$138,AK$139,AK$140,AK$141,AK$142,AK$143,AK$144)</f>
        <v>0</v>
      </c>
      <c r="AL317" s="66">
        <f>-AL$190+AL$216-AL$218+AL$233+AL$234+SUM(AL$125,AL$126*(1+'S&amp;S'!$F115),AL$127,AL$128,AL$129,AL$130,AL$131,AL$132,AL$133,AL$134,AL$135,AL$136,AL$137,AL$138,AL$139,AL$140,AL$141,AL$142,AL$143,AL$144)</f>
        <v>0</v>
      </c>
      <c r="AM317" s="66">
        <f>-AM$190+AM$216-AM$218+AM$233+AM$234+SUM(AM$125,AM$126*(1+'S&amp;S'!$F115),AM$127,AM$128,AM$129,AM$130,AM$131,AM$132,AM$133,AM$134,AM$135,AM$136,AM$137,AM$138,AM$139,AM$140,AM$141,AM$142,AM$143,AM$144)</f>
        <v>0</v>
      </c>
      <c r="AN317" s="66">
        <f>-AN$190+AN$216-AN$218+AN$233+AN$234+SUM(AN$125,AN$126*(1+'S&amp;S'!$F115),AN$127,AN$128,AN$129,AN$130,AN$131,AN$132,AN$133,AN$134,AN$135,AN$136,AN$137,AN$138,AN$139,AN$140,AN$141,AN$142,AN$143,AN$144)</f>
        <v>0</v>
      </c>
      <c r="AO317" s="66">
        <f>-AO$190+AO$216-AO$218+AO$233+AO$234+SUM(AO$125,AO$126*(1+'S&amp;S'!$F115),AO$127,AO$128,AO$129,AO$130,AO$131,AO$132,AO$133,AO$134,AO$135,AO$136,AO$137,AO$138,AO$139,AO$140,AO$141,AO$142,AO$143,AO$144)</f>
        <v>0</v>
      </c>
      <c r="AP317" s="66">
        <f>-AP$190+AP$216-AP$218+AP$233+AP$234+SUM(AP$125,AP$126*(1+'S&amp;S'!$F115),AP$127,AP$128,AP$129,AP$130,AP$131,AP$132,AP$133,AP$134,AP$135,AP$136,AP$137,AP$138,AP$139,AP$140,AP$141,AP$142,AP$143,AP$144)</f>
        <v>0</v>
      </c>
      <c r="AQ317" s="66">
        <f>-AQ$190+AQ$216-AQ$218+AQ$233+AQ$234+SUM(AQ$125,AQ$126*(1+'S&amp;S'!$F115),AQ$127,AQ$128,AQ$129,AQ$130,AQ$131,AQ$132,AQ$133,AQ$134,AQ$135,AQ$136,AQ$137,AQ$138,AQ$139,AQ$140,AQ$141,AQ$142,AQ$143,AQ$144)</f>
        <v>0</v>
      </c>
      <c r="AR317" s="66">
        <f>-AR$190+AR$216-AR$218+AR$233+AR$234+SUM(AR$125,AR$126*(1+'S&amp;S'!$F115),AR$127,AR$128,AR$129,AR$130,AR$131,AR$132,AR$133,AR$134,AR$135,AR$136,AR$137,AR$138,AR$139,AR$140,AR$141,AR$142,AR$143,AR$144)</f>
        <v>0</v>
      </c>
      <c r="AS317" s="66">
        <f>-AS$190+AS$216-AS$218+AS$233+AS$234+SUM(AS$125,AS$126*(1+'S&amp;S'!$F115),AS$127,AS$128,AS$129,AS$130,AS$131,AS$132,AS$133,AS$134,AS$135,AS$136,AS$137,AS$138,AS$139,AS$140,AS$141,AS$142,AS$143,AS$144)</f>
        <v>0</v>
      </c>
      <c r="AT317" s="66">
        <f>-AT$190+AT$216-AT$218+AT$233+AT$234+SUM(AT$125,AT$126*(1+'S&amp;S'!$F115),AT$127,AT$128,AT$129,AT$130,AT$131,AT$132,AT$133,AT$134,AT$135,AT$136,AT$137,AT$138,AT$139,AT$140,AT$141,AT$142,AT$143,AT$144)</f>
        <v>0</v>
      </c>
      <c r="AU317" s="66">
        <f>-AU$190+AU$216-AU$218+AU$233+AU$234+SUM(AU$125,AU$126*(1+'S&amp;S'!$F115),AU$127,AU$128,AU$129,AU$130,AU$131,AU$132,AU$133,AU$134,AU$135,AU$136,AU$137,AU$138,AU$139,AU$140,AU$141,AU$142,AU$143,AU$144)</f>
        <v>0</v>
      </c>
      <c r="AV317" s="66">
        <f>-AV$190+AV$216-AV$218+AV$233+AV$234+SUM(AV$125,AV$126*(1+'S&amp;S'!$F115),AV$127,AV$128,AV$129,AV$130,AV$131,AV$132,AV$133,AV$134,AV$135,AV$136,AV$137,AV$138,AV$139,AV$140,AV$141,AV$142,AV$143,AV$144)</f>
        <v>0</v>
      </c>
      <c r="AW317" s="66">
        <f>-AW$190+AW$216-AW$218+AW$233+AW$234+SUM(AW$125,AW$126*(1+'S&amp;S'!$F115),AW$127,AW$128,AW$129,AW$130,AW$131,AW$132,AW$133,AW$134,AW$135,AW$136,AW$137,AW$138,AW$139,AW$140,AW$141,AW$142,AW$143,AW$144)</f>
        <v>0</v>
      </c>
      <c r="AX317" s="66">
        <f>-AX$190+AX$216-AX$218+AX$233+AX$234+SUM(AX$125,AX$126*(1+'S&amp;S'!$F115),AX$127,AX$128,AX$129,AX$130,AX$131,AX$132,AX$133,AX$134,AX$135,AX$136,AX$137,AX$138,AX$139,AX$140,AX$141,AX$142,AX$143,AX$144)</f>
        <v>0</v>
      </c>
      <c r="AY317" s="66">
        <f>-AY$190+AY$216-AY$218+AY$233+AY$234+SUM(AY$125,AY$126*(1+'S&amp;S'!$F115),AY$127,AY$128,AY$129,AY$130,AY$131,AY$132,AY$133,AY$134,AY$135,AY$136,AY$137,AY$138,AY$139,AY$140,AY$141,AY$142,AY$143,AY$144)</f>
        <v>0</v>
      </c>
      <c r="AZ317" s="66">
        <f>-AZ$190+AZ$216-AZ$218+AZ$233+AZ$234+SUM(AZ$125,AZ$126*(1+'S&amp;S'!$F115),AZ$127,AZ$128,AZ$129,AZ$130,AZ$131,AZ$132,AZ$133,AZ$134,AZ$135,AZ$136,AZ$137,AZ$138,AZ$139,AZ$140,AZ$141,AZ$142,AZ$143,AZ$144)</f>
        <v>0</v>
      </c>
      <c r="BA317" s="66">
        <f>-BA$190+BA$216-BA$218+BA$233+BA$234+SUM(BA$125,BA$126*(1+'S&amp;S'!$F115),BA$127,BA$128,BA$129,BA$130,BA$131,BA$132,BA$133,BA$134,BA$135,BA$136,BA$137,BA$138,BA$139,BA$140,BA$141,BA$142,BA$143,BA$144)</f>
        <v>0</v>
      </c>
      <c r="BB317" s="66">
        <f>-BB$190+BB$216-BB$218+BB$233+BB$234+SUM(BB$125,BB$126*(1+'S&amp;S'!$F115),BB$127,BB$128,BB$129,BB$130,BB$131,BB$132,BB$133,BB$134,BB$135,BB$136,BB$137,BB$138,BB$139,BB$140,BB$141,BB$142,BB$143,BB$144)</f>
        <v>0</v>
      </c>
      <c r="BC317" s="66">
        <f>-BC$190+BC$216-BC$218+BC$233+BC$234+SUM(BC$125,BC$126*(1+'S&amp;S'!$F115),BC$127,BC$128,BC$129,BC$130,BC$131,BC$132,BC$133,BC$134,BC$135,BC$136,BC$137,BC$138,BC$139,BC$140,BC$141,BC$142,BC$143,BC$144)</f>
        <v>0</v>
      </c>
      <c r="BD317" s="66">
        <f>-BD$190+BD$216-BD$218+BD$233+BD$234+SUM(BD$125,BD$126*(1+'S&amp;S'!$F115),BD$127,BD$128,BD$129,BD$130,BD$131,BD$132,BD$133,BD$134,BD$135,BD$136,BD$137,BD$138,BD$139,BD$140,BD$141,BD$142,BD$143,BD$144)</f>
        <v>0</v>
      </c>
      <c r="BE317" s="66">
        <f>-BE$190+BE$216-BE$218+BE$233+BE$234+SUM(BE$125,BE$126*(1+'S&amp;S'!$F115),BE$127,BE$128,BE$129,BE$130,BE$131,BE$132,BE$133,BE$134,BE$135,BE$136,BE$137,BE$138,BE$139,BE$140,BE$141,BE$142,BE$143,BE$144)</f>
        <v>0</v>
      </c>
      <c r="BF317" s="66">
        <f>-BF$190+BF$216-BF$218+BF$233+BF$234+SUM(BF$125,BF$126*(1+'S&amp;S'!$F115),BF$127,BF$128,BF$129,BF$130,BF$131,BF$132,BF$133,BF$134,BF$135,BF$136,BF$137,BF$138,BF$139,BF$140,BF$141,BF$142,BF$143,BF$144)</f>
        <v>0</v>
      </c>
      <c r="BG317" s="66">
        <f>-BG$190+BG$216-BG$218+BG$233+BG$234+SUM(BG$125,BG$126*(1+'S&amp;S'!$F115),BG$127,BG$128,BG$129,BG$130,BG$131,BG$132,BG$133,BG$134,BG$135,BG$136,BG$137,BG$138,BG$139,BG$140,BG$141,BG$142,BG$143,BG$144)</f>
        <v>0</v>
      </c>
      <c r="BH317" s="66">
        <f>-BH$190+BH$216-BH$218+BH$233+BH$234+SUM(BH$125,BH$126*(1+'S&amp;S'!$F115),BH$127,BH$128,BH$129,BH$130,BH$131,BH$132,BH$133,BH$134,BH$135,BH$136,BH$137,BH$138,BH$139,BH$140,BH$141,BH$142,BH$143,BH$144)</f>
        <v>0</v>
      </c>
      <c r="BI317" s="66">
        <f>-BI$190+BI$216-BI$218+BI$233+BI$234+SUM(BI$125,BI$126*(1+'S&amp;S'!$F115),BI$127,BI$128,BI$129,BI$130,BI$131,BI$132,BI$133,BI$134,BI$135,BI$136,BI$137,BI$138,BI$139,BI$140,BI$141,BI$142,BI$143,BI$144)</f>
        <v>0</v>
      </c>
      <c r="BJ317" s="66">
        <f>-BJ$190+BJ$216-BJ$218+BJ$233+BJ$234+SUM(BJ$125,BJ$126*(1+'S&amp;S'!$F115),BJ$127,BJ$128,BJ$129,BJ$130,BJ$131,BJ$132,BJ$133,BJ$134,BJ$135,BJ$136,BJ$137,BJ$138,BJ$139,BJ$140,BJ$141,BJ$142,BJ$143,BJ$144)</f>
        <v>0</v>
      </c>
      <c r="BK317" s="66">
        <f>-BK$190+BK$216-BK$218+BK$233+BK$234+SUM(BK$125,BK$126*(1+'S&amp;S'!$F115),BK$127,BK$128,BK$129,BK$130,BK$131,BK$132,BK$133,BK$134,BK$135,BK$136,BK$137,BK$138,BK$139,BK$140,BK$141,BK$142,BK$143,BK$144)</f>
        <v>0</v>
      </c>
      <c r="BL317" s="66">
        <f>-BL$190+BL$216-BL$218+BL$233+BL$234+SUM(BL$125,BL$126*(1+'S&amp;S'!$F115),BL$127,BL$128,BL$129,BL$130,BL$131,BL$132,BL$133,BL$134,BL$135,BL$136,BL$137,BL$138,BL$139,BL$140,BL$141,BL$142,BL$143,BL$144)</f>
        <v>0</v>
      </c>
      <c r="BM317" s="66">
        <f>-BM$190+BM$216-BM$218+BM$233+BM$234+SUM(BM$125,BM$126*(1+'S&amp;S'!$F115),BM$127,BM$128,BM$129,BM$130,BM$131,BM$132,BM$133,BM$134,BM$135,BM$136,BM$137,BM$138,BM$139,BM$140,BM$141,BM$142,BM$143,BM$144)</f>
        <v>0</v>
      </c>
      <c r="BN317" s="66">
        <f>-BN$190+BN$216-BN$218+BN$233+BN$234+SUM(BN$125,BN$126*(1+'S&amp;S'!$F115),BN$127,BN$128,BN$129,BN$130,BN$131,BN$132,BN$133,BN$134,BN$135,BN$136,BN$137,BN$138,BN$139,BN$140,BN$141,BN$142,BN$143,BN$144)</f>
        <v>0</v>
      </c>
      <c r="BO317" s="66">
        <f>-BO$190+BO$216-BO$218+BO$233+BO$234+SUM(BO$125,BO$126*(1+'S&amp;S'!$F115),BO$127,BO$128,BO$129,BO$130,BO$131,BO$132,BO$133,BO$134,BO$135,BO$136,BO$137,BO$138,BO$139,BO$140,BO$141,BO$142,BO$143,BO$144)</f>
        <v>0</v>
      </c>
      <c r="BP317" s="66">
        <f>-BP$190+BP$216-BP$218+BP$233+BP$234+SUM(BP$125,BP$126*(1+'S&amp;S'!$F115),BP$127,BP$128,BP$129,BP$130,BP$131,BP$132,BP$133,BP$134,BP$135,BP$136,BP$137,BP$138,BP$139,BP$140,BP$141,BP$142,BP$143,BP$144)</f>
        <v>0</v>
      </c>
      <c r="BQ317" s="66">
        <f>-BQ$190+BQ$216-BQ$218+BQ$233+BQ$234+SUM(BQ$125,BQ$126*(1+'S&amp;S'!$F115),BQ$127,BQ$128,BQ$129,BQ$130,BQ$131,BQ$132,BQ$133,BQ$134,BQ$135,BQ$136,BQ$137,BQ$138,BQ$139,BQ$140,BQ$141,BQ$142,BQ$143,BQ$144)</f>
        <v>0</v>
      </c>
      <c r="BR317" s="66">
        <f>-BR$190+BR$216-BR$218+BR$233+BR$234+SUM(BR$125,BR$126*(1+'S&amp;S'!$F115),BR$127,BR$128,BR$129,BR$130,BR$131,BR$132,BR$133,BR$134,BR$135,BR$136,BR$137,BR$138,BR$139,BR$140,BR$141,BR$142,BR$143,BR$144)</f>
        <v>0</v>
      </c>
      <c r="BS317" s="66">
        <f>-BS$190+BS$216-BS$218+BS$233+BS$234+SUM(BS$125,BS$126*(1+'S&amp;S'!$F115),BS$127,BS$128,BS$129,BS$130,BS$131,BS$132,BS$133,BS$134,BS$135,BS$136,BS$137,BS$138,BS$139,BS$140,BS$141,BS$142,BS$143,BS$144)</f>
        <v>0</v>
      </c>
      <c r="BT317" s="66">
        <f>-BT$190+BT$216-BT$218+BT$233+BT$234+SUM(BT$125,BT$126*(1+'S&amp;S'!$F115),BT$127,BT$128,BT$129,BT$130,BT$131,BT$132,BT$133,BT$134,BT$135,BT$136,BT$137,BT$138,BT$139,BT$140,BT$141,BT$142,BT$143,BT$144)</f>
        <v>0</v>
      </c>
      <c r="BU317" s="66">
        <f>-BU$190+BU$216-BU$218+BU$233+BU$234+SUM(BU$125,BU$126*(1+'S&amp;S'!$F115),BU$127,BU$128,BU$129,BU$130,BU$131,BU$132,BU$133,BU$134,BU$135,BU$136,BU$137,BU$138,BU$139,BU$140,BU$141,BU$142,BU$143,BU$144)</f>
        <v>0</v>
      </c>
      <c r="BV317" s="66">
        <f>-BV$190+BV$216-BV$218+BV$233+BV$234+SUM(BV$125,BV$126*(1+'S&amp;S'!$F115),BV$127,BV$128,BV$129,BV$130,BV$131,BV$132,BV$133,BV$134,BV$135,BV$136,BV$137,BV$138,BV$139,BV$140,BV$141,BV$142,BV$143,BV$144)</f>
        <v>0</v>
      </c>
      <c r="BW317" s="66">
        <f>-BW$190+BW$216-BW$218+BW$233+BW$234+SUM(BW$125,BW$126*(1+'S&amp;S'!$F115),BW$127,BW$128,BW$129,BW$130,BW$131,BW$132,BW$133,BW$134,BW$135,BW$136,BW$137,BW$138,BW$139,BW$140,BW$141,BW$142,BW$143,BW$144)</f>
        <v>0</v>
      </c>
      <c r="BX317" s="66">
        <f>-BX$190+BX$216-BX$218+BX$233+BX$234+SUM(BX$125,BX$126*(1+'S&amp;S'!$F115),BX$127,BX$128,BX$129,BX$130,BX$131,BX$132,BX$133,BX$134,BX$135,BX$136,BX$137,BX$138,BX$139,BX$140,BX$141,BX$142,BX$143,BX$144)</f>
        <v>0</v>
      </c>
      <c r="BY317" s="66">
        <f>-BY$190+BY$216-BY$218+BY$233+BY$234+SUM(BY$125,BY$126*(1+'S&amp;S'!$F115),BY$127,BY$128,BY$129,BY$130,BY$131,BY$132,BY$133,BY$134,BY$135,BY$136,BY$137,BY$138,BY$139,BY$140,BY$141,BY$142,BY$143,BY$144)</f>
        <v>0</v>
      </c>
      <c r="BZ317" s="66">
        <f>-BZ$190+BZ$216-BZ$218+BZ$233+BZ$234+SUM(BZ$125,BZ$126*(1+'S&amp;S'!$F115),BZ$127,BZ$128,BZ$129,BZ$130,BZ$131,BZ$132,BZ$133,BZ$134,BZ$135,BZ$136,BZ$137,BZ$138,BZ$139,BZ$140,BZ$141,BZ$142,BZ$143,BZ$144)</f>
        <v>0</v>
      </c>
      <c r="CA317" s="66">
        <f>-CA$190+CA$216-CA$218+CA$233+CA$234+SUM(CA$125,CA$126*(1+'S&amp;S'!$F115),CA$127,CA$128,CA$129,CA$130,CA$131,CA$132,CA$133,CA$134,CA$135,CA$136,CA$137,CA$138,CA$139,CA$140,CA$141,CA$142,CA$143,CA$144)</f>
        <v>0</v>
      </c>
      <c r="CB317" s="66">
        <f>-CB$190+CB$216-CB$218+CB$233+CB$234+SUM(CB$125,CB$126*(1+'S&amp;S'!$F115),CB$127,CB$128,CB$129,CB$130,CB$131,CB$132,CB$133,CB$134,CB$135,CB$136,CB$137,CB$138,CB$139,CB$140,CB$141,CB$142,CB$143,CB$144)</f>
        <v>0</v>
      </c>
      <c r="CC317" s="66">
        <f>-CC$190+CC$216-CC$218+CC$233+CC$234+SUM(CC$125,CC$126*(1+'S&amp;S'!$F115),CC$127,CC$128,CC$129,CC$130,CC$131,CC$132,CC$133,CC$134,CC$135,CC$136,CC$137,CC$138,CC$139,CC$140,CC$141,CC$142,CC$143,CC$144)</f>
        <v>0</v>
      </c>
      <c r="CD317" s="66">
        <f>-CD$190+CD$216-CD$218+CD$233+CD$234+SUM(CD$125,CD$126*(1+'S&amp;S'!$F115),CD$127,CD$128,CD$129,CD$130,CD$131,CD$132,CD$133,CD$134,CD$135,CD$136,CD$137,CD$138,CD$139,CD$140,CD$141,CD$142,CD$143,CD$144)</f>
        <v>0</v>
      </c>
      <c r="CE317" s="66">
        <f>-CE$190+CE$216-CE$218+CE$233+CE$234+SUM(CE$125,CE$126*(1+'S&amp;S'!$F115),CE$127,CE$128,CE$129,CE$130,CE$131,CE$132,CE$133,CE$134,CE$135,CE$136,CE$137,CE$138,CE$139,CE$140,CE$141,CE$142,CE$143,CE$144)</f>
        <v>0</v>
      </c>
      <c r="CF317" s="66">
        <f>-CF$190+CF$216-CF$218+CF$233+CF$234+SUM(CF$125,CF$126*(1+'S&amp;S'!$F115),CF$127,CF$128,CF$129,CF$130,CF$131,CF$132,CF$133,CF$134,CF$135,CF$136,CF$137,CF$138,CF$139,CF$140,CF$141,CF$142,CF$143,CF$144)</f>
        <v>0</v>
      </c>
      <c r="CG317" s="66">
        <f>-CG$190+CG$216-CG$218+CG$233+CG$234+SUM(CG$125,CG$126*(1+'S&amp;S'!$F115),CG$127,CG$128,CG$129,CG$130,CG$131,CG$132,CG$133,CG$134,CG$135,CG$136,CG$137,CG$138,CG$139,CG$140,CG$141,CG$142,CG$143,CG$144)</f>
        <v>0</v>
      </c>
      <c r="CH317" s="66">
        <f>-CH$190+CH$216-CH$218+CH$233+CH$234+SUM(CH$125,CH$126*(1+'S&amp;S'!$F115),CH$127,CH$128,CH$129,CH$130,CH$131,CH$132,CH$133,CH$134,CH$135,CH$136,CH$137,CH$138,CH$139,CH$140,CH$141,CH$142,CH$143,CH$144)</f>
        <v>0</v>
      </c>
      <c r="CI317" s="66">
        <f>-CI$190+CI$216-CI$218+CI$233+CI$234+SUM(CI$125,CI$126*(1+'S&amp;S'!$F115),CI$127,CI$128,CI$129,CI$130,CI$131,CI$132,CI$133,CI$134,CI$135,CI$136,CI$137,CI$138,CI$139,CI$140,CI$141,CI$142,CI$143,CI$144)</f>
        <v>0</v>
      </c>
      <c r="CJ317" s="66">
        <f>-CJ$190+CJ$216-CJ$218+CJ$233+CJ$234+SUM(CJ$125,CJ$126*(1+'S&amp;S'!$F115),CJ$127,CJ$128,CJ$129,CJ$130,CJ$131,CJ$132,CJ$133,CJ$134,CJ$135,CJ$136,CJ$137,CJ$138,CJ$139,CJ$140,CJ$141,CJ$142,CJ$143,CJ$144)</f>
        <v>0</v>
      </c>
      <c r="CK317" s="66">
        <f>-CK$190+CK$216-CK$218+CK$233+CK$234+SUM(CK$125,CK$126*(1+'S&amp;S'!$F115),CK$127,CK$128,CK$129,CK$130,CK$131,CK$132,CK$133,CK$134,CK$135,CK$136,CK$137,CK$138,CK$139,CK$140,CK$141,CK$142,CK$143,CK$144)</f>
        <v>0</v>
      </c>
      <c r="CL317" s="66">
        <f>-CL$190+CL$216-CL$218+CL$233+CL$234+SUM(CL$125,CL$126*(1+'S&amp;S'!$F115),CL$127,CL$128,CL$129,CL$130,CL$131,CL$132,CL$133,CL$134,CL$135,CL$136,CL$137,CL$138,CL$139,CL$140,CL$141,CL$142,CL$143,CL$144)</f>
        <v>0</v>
      </c>
      <c r="CM317" s="66">
        <f>-CM$190+CM$216-CM$218+CM$233+CM$234+SUM(CM$125,CM$126*(1+'S&amp;S'!$F115),CM$127,CM$128,CM$129,CM$130,CM$131,CM$132,CM$133,CM$134,CM$135,CM$136,CM$137,CM$138,CM$139,CM$140,CM$141,CM$142,CM$143,CM$144)</f>
        <v>0</v>
      </c>
      <c r="CN317" s="66">
        <f>-CN$190+CN$216-CN$218+CN$233+CN$234+SUM(CN$125,CN$126*(1+'S&amp;S'!$F115),CN$127,CN$128,CN$129,CN$130,CN$131,CN$132,CN$133,CN$134,CN$135,CN$136,CN$137,CN$138,CN$139,CN$140,CN$141,CN$142,CN$143,CN$144)</f>
        <v>0</v>
      </c>
      <c r="CO317" s="66">
        <f>-CO$190+CO$216-CO$218+CO$233+CO$234+SUM(CO$125,CO$126*(1+'S&amp;S'!$F115),CO$127,CO$128,CO$129,CO$130,CO$131,CO$132,CO$133,CO$134,CO$135,CO$136,CO$137,CO$138,CO$139,CO$140,CO$141,CO$142,CO$143,CO$144)</f>
        <v>0</v>
      </c>
      <c r="CP317" s="66">
        <f>-CP$190+CP$216-CP$218+CP$233+CP$234+SUM(CP$125,CP$126*(1+'S&amp;S'!$F115),CP$127,CP$128,CP$129,CP$130,CP$131,CP$132,CP$133,CP$134,CP$135,CP$136,CP$137,CP$138,CP$139,CP$140,CP$141,CP$142,CP$143,CP$144)</f>
        <v>0</v>
      </c>
      <c r="CQ317" s="66">
        <f>-CQ$190+CQ$216-CQ$218+CQ$233+CQ$234+SUM(CQ$125,CQ$126*(1+'S&amp;S'!$F115),CQ$127,CQ$128,CQ$129,CQ$130,CQ$131,CQ$132,CQ$133,CQ$134,CQ$135,CQ$136,CQ$137,CQ$138,CQ$139,CQ$140,CQ$141,CQ$142,CQ$143,CQ$144)</f>
        <v>0</v>
      </c>
      <c r="CR317" s="66">
        <f>-CR$190+CR$216-CR$218+CR$233+CR$234+SUM(CR$125,CR$126*(1+'S&amp;S'!$F115),CR$127,CR$128,CR$129,CR$130,CR$131,CR$132,CR$133,CR$134,CR$135,CR$136,CR$137,CR$138,CR$139,CR$140,CR$141,CR$142,CR$143,CR$144)</f>
        <v>0</v>
      </c>
      <c r="CS317" s="66">
        <f>-CS$190+CS$216-CS$218+CS$233+CS$234+SUM(CS$125,CS$126*(1+'S&amp;S'!$F115),CS$127,CS$128,CS$129,CS$130,CS$131,CS$132,CS$133,CS$134,CS$135,CS$136,CS$137,CS$138,CS$139,CS$140,CS$141,CS$142,CS$143,CS$144)</f>
        <v>0</v>
      </c>
    </row>
    <row r="318" spans="3:97" hidden="1" x14ac:dyDescent="0.35">
      <c r="C318" s="81" t="str">
        <f>O.2!C127&amp;" with "&amp; 'S&amp;S'!$D$5*100 &amp; "% increase"</f>
        <v xml:space="preserve"> with 1% increase</v>
      </c>
      <c r="E318" s="492">
        <f>G318+NPV(G.Asm!$F$40,H318:INDEX(H318:CS318,RP))</f>
        <v>0</v>
      </c>
      <c r="F318" s="492">
        <f t="shared" si="140"/>
        <v>0</v>
      </c>
      <c r="G318" s="66">
        <f>-G$190+G$216-G$218+G$233+G$234+SUM(G$125,G$126,G$127*(1+'S&amp;S'!$F116),G$128,G$129,G$130,G$131,G$132,G$133,G$134,G$135,G$136,G$137,G$138,G$139,G$140,G$141,G$142,G$143,G$144)</f>
        <v>0</v>
      </c>
      <c r="H318" s="66">
        <f>-H$190+H$216-H$218+H$233+H$234+SUM(H$125,H$126,H$127*(1+'S&amp;S'!$F116),H$128,H$129,H$130,H$131,H$132,H$133,H$134,H$135,H$136,H$137,H$138,H$139,H$140,H$141,H$142,H$143,H$144)</f>
        <v>0</v>
      </c>
      <c r="I318" s="66">
        <f>-I$190+I$216-I$218+I$233+I$234+SUM(I$125,I$126,I$127*(1+'S&amp;S'!$F116),I$128,I$129,I$130,I$131,I$132,I$133,I$134,I$135,I$136,I$137,I$138,I$139,I$140,I$141,I$142,I$143,I$144)</f>
        <v>0</v>
      </c>
      <c r="J318" s="66">
        <f>-J$190+J$216-J$218+J$233+J$234+SUM(J$125,J$126,J$127*(1+'S&amp;S'!$F116),J$128,J$129,J$130,J$131,J$132,J$133,J$134,J$135,J$136,J$137,J$138,J$139,J$140,J$141,J$142,J$143,J$144)</f>
        <v>0</v>
      </c>
      <c r="K318" s="66">
        <f>-K$190+K$216-K$218+K$233+K$234+SUM(K$125,K$126,K$127*(1+'S&amp;S'!$F116),K$128,K$129,K$130,K$131,K$132,K$133,K$134,K$135,K$136,K$137,K$138,K$139,K$140,K$141,K$142,K$143,K$144)</f>
        <v>0</v>
      </c>
      <c r="L318" s="66">
        <f>-L$190+L$216-L$218+L$233+L$234+SUM(L$125,L$126,L$127*(1+'S&amp;S'!$F116),L$128,L$129,L$130,L$131,L$132,L$133,L$134,L$135,L$136,L$137,L$138,L$139,L$140,L$141,L$142,L$143,L$144)</f>
        <v>0</v>
      </c>
      <c r="M318" s="66">
        <f>-M$190+M$216-M$218+M$233+M$234+SUM(M$125,M$126,M$127*(1+'S&amp;S'!$F116),M$128,M$129,M$130,M$131,M$132,M$133,M$134,M$135,M$136,M$137,M$138,M$139,M$140,M$141,M$142,M$143,M$144)</f>
        <v>0</v>
      </c>
      <c r="N318" s="66">
        <f>-N$190+N$216-N$218+N$233+N$234+SUM(N$125,N$126,N$127*(1+'S&amp;S'!$F116),N$128,N$129,N$130,N$131,N$132,N$133,N$134,N$135,N$136,N$137,N$138,N$139,N$140,N$141,N$142,N$143,N$144)</f>
        <v>0</v>
      </c>
      <c r="O318" s="66">
        <f>-O$190+O$216-O$218+O$233+O$234+SUM(O$125,O$126,O$127*(1+'S&amp;S'!$F116),O$128,O$129,O$130,O$131,O$132,O$133,O$134,O$135,O$136,O$137,O$138,O$139,O$140,O$141,O$142,O$143,O$144)</f>
        <v>0</v>
      </c>
      <c r="P318" s="66">
        <f>-P$190+P$216-P$218+P$233+P$234+SUM(P$125,P$126,P$127*(1+'S&amp;S'!$F116),P$128,P$129,P$130,P$131,P$132,P$133,P$134,P$135,P$136,P$137,P$138,P$139,P$140,P$141,P$142,P$143,P$144)</f>
        <v>0</v>
      </c>
      <c r="Q318" s="66">
        <f>-Q$190+Q$216-Q$218+Q$233+Q$234+SUM(Q$125,Q$126,Q$127*(1+'S&amp;S'!$F116),Q$128,Q$129,Q$130,Q$131,Q$132,Q$133,Q$134,Q$135,Q$136,Q$137,Q$138,Q$139,Q$140,Q$141,Q$142,Q$143,Q$144)</f>
        <v>0</v>
      </c>
      <c r="R318" s="66">
        <f>-R$190+R$216-R$218+R$233+R$234+SUM(R$125,R$126,R$127*(1+'S&amp;S'!$F116),R$128,R$129,R$130,R$131,R$132,R$133,R$134,R$135,R$136,R$137,R$138,R$139,R$140,R$141,R$142,R$143,R$144)</f>
        <v>0</v>
      </c>
      <c r="S318" s="66">
        <f>-S$190+S$216-S$218+S$233+S$234+SUM(S$125,S$126,S$127*(1+'S&amp;S'!$F116),S$128,S$129,S$130,S$131,S$132,S$133,S$134,S$135,S$136,S$137,S$138,S$139,S$140,S$141,S$142,S$143,S$144)</f>
        <v>0</v>
      </c>
      <c r="T318" s="66">
        <f>-T$190+T$216-T$218+T$233+T$234+SUM(T$125,T$126,T$127*(1+'S&amp;S'!$F116),T$128,T$129,T$130,T$131,T$132,T$133,T$134,T$135,T$136,T$137,T$138,T$139,T$140,T$141,T$142,T$143,T$144)</f>
        <v>0</v>
      </c>
      <c r="U318" s="66">
        <f>-U$190+U$216-U$218+U$233+U$234+SUM(U$125,U$126,U$127*(1+'S&amp;S'!$F116),U$128,U$129,U$130,U$131,U$132,U$133,U$134,U$135,U$136,U$137,U$138,U$139,U$140,U$141,U$142,U$143,U$144)</f>
        <v>0</v>
      </c>
      <c r="V318" s="66">
        <f>-V$190+V$216-V$218+V$233+V$234+SUM(V$125,V$126,V$127*(1+'S&amp;S'!$F116),V$128,V$129,V$130,V$131,V$132,V$133,V$134,V$135,V$136,V$137,V$138,V$139,V$140,V$141,V$142,V$143,V$144)</f>
        <v>0</v>
      </c>
      <c r="W318" s="66">
        <f>-W$190+W$216-W$218+W$233+W$234+SUM(W$125,W$126,W$127*(1+'S&amp;S'!$F116),W$128,W$129,W$130,W$131,W$132,W$133,W$134,W$135,W$136,W$137,W$138,W$139,W$140,W$141,W$142,W$143,W$144)</f>
        <v>0</v>
      </c>
      <c r="X318" s="66">
        <f>-X$190+X$216-X$218+X$233+X$234+SUM(X$125,X$126,X$127*(1+'S&amp;S'!$F116),X$128,X$129,X$130,X$131,X$132,X$133,X$134,X$135,X$136,X$137,X$138,X$139,X$140,X$141,X$142,X$143,X$144)</f>
        <v>0</v>
      </c>
      <c r="Y318" s="66">
        <f>-Y$190+Y$216-Y$218+Y$233+Y$234+SUM(Y$125,Y$126,Y$127*(1+'S&amp;S'!$F116),Y$128,Y$129,Y$130,Y$131,Y$132,Y$133,Y$134,Y$135,Y$136,Y$137,Y$138,Y$139,Y$140,Y$141,Y$142,Y$143,Y$144)</f>
        <v>0</v>
      </c>
      <c r="Z318" s="66">
        <f>-Z$190+Z$216-Z$218+Z$233+Z$234+SUM(Z$125,Z$126,Z$127*(1+'S&amp;S'!$F116),Z$128,Z$129,Z$130,Z$131,Z$132,Z$133,Z$134,Z$135,Z$136,Z$137,Z$138,Z$139,Z$140,Z$141,Z$142,Z$143,Z$144)</f>
        <v>0</v>
      </c>
      <c r="AA318" s="66">
        <f>-AA$190+AA$216-AA$218+AA$233+AA$234+SUM(AA$125,AA$126,AA$127*(1+'S&amp;S'!$F116),AA$128,AA$129,AA$130,AA$131,AA$132,AA$133,AA$134,AA$135,AA$136,AA$137,AA$138,AA$139,AA$140,AA$141,AA$142,AA$143,AA$144)</f>
        <v>0</v>
      </c>
      <c r="AB318" s="66">
        <f>-AB$190+AB$216-AB$218+AB$233+AB$234+SUM(AB$125,AB$126,AB$127*(1+'S&amp;S'!$F116),AB$128,AB$129,AB$130,AB$131,AB$132,AB$133,AB$134,AB$135,AB$136,AB$137,AB$138,AB$139,AB$140,AB$141,AB$142,AB$143,AB$144)</f>
        <v>0</v>
      </c>
      <c r="AC318" s="66">
        <f>-AC$190+AC$216-AC$218+AC$233+AC$234+SUM(AC$125,AC$126,AC$127*(1+'S&amp;S'!$F116),AC$128,AC$129,AC$130,AC$131,AC$132,AC$133,AC$134,AC$135,AC$136,AC$137,AC$138,AC$139,AC$140,AC$141,AC$142,AC$143,AC$144)</f>
        <v>0</v>
      </c>
      <c r="AD318" s="66">
        <f>-AD$190+AD$216-AD$218+AD$233+AD$234+SUM(AD$125,AD$126,AD$127*(1+'S&amp;S'!$F116),AD$128,AD$129,AD$130,AD$131,AD$132,AD$133,AD$134,AD$135,AD$136,AD$137,AD$138,AD$139,AD$140,AD$141,AD$142,AD$143,AD$144)</f>
        <v>0</v>
      </c>
      <c r="AE318" s="66">
        <f>-AE$190+AE$216-AE$218+AE$233+AE$234+SUM(AE$125,AE$126,AE$127*(1+'S&amp;S'!$F116),AE$128,AE$129,AE$130,AE$131,AE$132,AE$133,AE$134,AE$135,AE$136,AE$137,AE$138,AE$139,AE$140,AE$141,AE$142,AE$143,AE$144)</f>
        <v>0</v>
      </c>
      <c r="AF318" s="66">
        <f>-AF$190+AF$216-AF$218+AF$233+AF$234+SUM(AF$125,AF$126,AF$127*(1+'S&amp;S'!$F116),AF$128,AF$129,AF$130,AF$131,AF$132,AF$133,AF$134,AF$135,AF$136,AF$137,AF$138,AF$139,AF$140,AF$141,AF$142,AF$143,AF$144)</f>
        <v>0</v>
      </c>
      <c r="AG318" s="66">
        <f>-AG$190+AG$216-AG$218+AG$233+AG$234+SUM(AG$125,AG$126,AG$127*(1+'S&amp;S'!$F116),AG$128,AG$129,AG$130,AG$131,AG$132,AG$133,AG$134,AG$135,AG$136,AG$137,AG$138,AG$139,AG$140,AG$141,AG$142,AG$143,AG$144)</f>
        <v>0</v>
      </c>
      <c r="AH318" s="66">
        <f>-AH$190+AH$216-AH$218+AH$233+AH$234+SUM(AH$125,AH$126,AH$127*(1+'S&amp;S'!$F116),AH$128,AH$129,AH$130,AH$131,AH$132,AH$133,AH$134,AH$135,AH$136,AH$137,AH$138,AH$139,AH$140,AH$141,AH$142,AH$143,AH$144)</f>
        <v>0</v>
      </c>
      <c r="AI318" s="66">
        <f>-AI$190+AI$216-AI$218+AI$233+AI$234+SUM(AI$125,AI$126,AI$127*(1+'S&amp;S'!$F116),AI$128,AI$129,AI$130,AI$131,AI$132,AI$133,AI$134,AI$135,AI$136,AI$137,AI$138,AI$139,AI$140,AI$141,AI$142,AI$143,AI$144)</f>
        <v>0</v>
      </c>
      <c r="AJ318" s="66">
        <f>-AJ$190+AJ$216-AJ$218+AJ$233+AJ$234+SUM(AJ$125,AJ$126,AJ$127*(1+'S&amp;S'!$F116),AJ$128,AJ$129,AJ$130,AJ$131,AJ$132,AJ$133,AJ$134,AJ$135,AJ$136,AJ$137,AJ$138,AJ$139,AJ$140,AJ$141,AJ$142,AJ$143,AJ$144)</f>
        <v>0</v>
      </c>
      <c r="AK318" s="66">
        <f>-AK$190+AK$216-AK$218+AK$233+AK$234+SUM(AK$125,AK$126,AK$127*(1+'S&amp;S'!$F116),AK$128,AK$129,AK$130,AK$131,AK$132,AK$133,AK$134,AK$135,AK$136,AK$137,AK$138,AK$139,AK$140,AK$141,AK$142,AK$143,AK$144)</f>
        <v>0</v>
      </c>
      <c r="AL318" s="66">
        <f>-AL$190+AL$216-AL$218+AL$233+AL$234+SUM(AL$125,AL$126,AL$127*(1+'S&amp;S'!$F116),AL$128,AL$129,AL$130,AL$131,AL$132,AL$133,AL$134,AL$135,AL$136,AL$137,AL$138,AL$139,AL$140,AL$141,AL$142,AL$143,AL$144)</f>
        <v>0</v>
      </c>
      <c r="AM318" s="66">
        <f>-AM$190+AM$216-AM$218+AM$233+AM$234+SUM(AM$125,AM$126,AM$127*(1+'S&amp;S'!$F116),AM$128,AM$129,AM$130,AM$131,AM$132,AM$133,AM$134,AM$135,AM$136,AM$137,AM$138,AM$139,AM$140,AM$141,AM$142,AM$143,AM$144)</f>
        <v>0</v>
      </c>
      <c r="AN318" s="66">
        <f>-AN$190+AN$216-AN$218+AN$233+AN$234+SUM(AN$125,AN$126,AN$127*(1+'S&amp;S'!$F116),AN$128,AN$129,AN$130,AN$131,AN$132,AN$133,AN$134,AN$135,AN$136,AN$137,AN$138,AN$139,AN$140,AN$141,AN$142,AN$143,AN$144)</f>
        <v>0</v>
      </c>
      <c r="AO318" s="66">
        <f>-AO$190+AO$216-AO$218+AO$233+AO$234+SUM(AO$125,AO$126,AO$127*(1+'S&amp;S'!$F116),AO$128,AO$129,AO$130,AO$131,AO$132,AO$133,AO$134,AO$135,AO$136,AO$137,AO$138,AO$139,AO$140,AO$141,AO$142,AO$143,AO$144)</f>
        <v>0</v>
      </c>
      <c r="AP318" s="66">
        <f>-AP$190+AP$216-AP$218+AP$233+AP$234+SUM(AP$125,AP$126,AP$127*(1+'S&amp;S'!$F116),AP$128,AP$129,AP$130,AP$131,AP$132,AP$133,AP$134,AP$135,AP$136,AP$137,AP$138,AP$139,AP$140,AP$141,AP$142,AP$143,AP$144)</f>
        <v>0</v>
      </c>
      <c r="AQ318" s="66">
        <f>-AQ$190+AQ$216-AQ$218+AQ$233+AQ$234+SUM(AQ$125,AQ$126,AQ$127*(1+'S&amp;S'!$F116),AQ$128,AQ$129,AQ$130,AQ$131,AQ$132,AQ$133,AQ$134,AQ$135,AQ$136,AQ$137,AQ$138,AQ$139,AQ$140,AQ$141,AQ$142,AQ$143,AQ$144)</f>
        <v>0</v>
      </c>
      <c r="AR318" s="66">
        <f>-AR$190+AR$216-AR$218+AR$233+AR$234+SUM(AR$125,AR$126,AR$127*(1+'S&amp;S'!$F116),AR$128,AR$129,AR$130,AR$131,AR$132,AR$133,AR$134,AR$135,AR$136,AR$137,AR$138,AR$139,AR$140,AR$141,AR$142,AR$143,AR$144)</f>
        <v>0</v>
      </c>
      <c r="AS318" s="66">
        <f>-AS$190+AS$216-AS$218+AS$233+AS$234+SUM(AS$125,AS$126,AS$127*(1+'S&amp;S'!$F116),AS$128,AS$129,AS$130,AS$131,AS$132,AS$133,AS$134,AS$135,AS$136,AS$137,AS$138,AS$139,AS$140,AS$141,AS$142,AS$143,AS$144)</f>
        <v>0</v>
      </c>
      <c r="AT318" s="66">
        <f>-AT$190+AT$216-AT$218+AT$233+AT$234+SUM(AT$125,AT$126,AT$127*(1+'S&amp;S'!$F116),AT$128,AT$129,AT$130,AT$131,AT$132,AT$133,AT$134,AT$135,AT$136,AT$137,AT$138,AT$139,AT$140,AT$141,AT$142,AT$143,AT$144)</f>
        <v>0</v>
      </c>
      <c r="AU318" s="66">
        <f>-AU$190+AU$216-AU$218+AU$233+AU$234+SUM(AU$125,AU$126,AU$127*(1+'S&amp;S'!$F116),AU$128,AU$129,AU$130,AU$131,AU$132,AU$133,AU$134,AU$135,AU$136,AU$137,AU$138,AU$139,AU$140,AU$141,AU$142,AU$143,AU$144)</f>
        <v>0</v>
      </c>
      <c r="AV318" s="66">
        <f>-AV$190+AV$216-AV$218+AV$233+AV$234+SUM(AV$125,AV$126,AV$127*(1+'S&amp;S'!$F116),AV$128,AV$129,AV$130,AV$131,AV$132,AV$133,AV$134,AV$135,AV$136,AV$137,AV$138,AV$139,AV$140,AV$141,AV$142,AV$143,AV$144)</f>
        <v>0</v>
      </c>
      <c r="AW318" s="66">
        <f>-AW$190+AW$216-AW$218+AW$233+AW$234+SUM(AW$125,AW$126,AW$127*(1+'S&amp;S'!$F116),AW$128,AW$129,AW$130,AW$131,AW$132,AW$133,AW$134,AW$135,AW$136,AW$137,AW$138,AW$139,AW$140,AW$141,AW$142,AW$143,AW$144)</f>
        <v>0</v>
      </c>
      <c r="AX318" s="66">
        <f>-AX$190+AX$216-AX$218+AX$233+AX$234+SUM(AX$125,AX$126,AX$127*(1+'S&amp;S'!$F116),AX$128,AX$129,AX$130,AX$131,AX$132,AX$133,AX$134,AX$135,AX$136,AX$137,AX$138,AX$139,AX$140,AX$141,AX$142,AX$143,AX$144)</f>
        <v>0</v>
      </c>
      <c r="AY318" s="66">
        <f>-AY$190+AY$216-AY$218+AY$233+AY$234+SUM(AY$125,AY$126,AY$127*(1+'S&amp;S'!$F116),AY$128,AY$129,AY$130,AY$131,AY$132,AY$133,AY$134,AY$135,AY$136,AY$137,AY$138,AY$139,AY$140,AY$141,AY$142,AY$143,AY$144)</f>
        <v>0</v>
      </c>
      <c r="AZ318" s="66">
        <f>-AZ$190+AZ$216-AZ$218+AZ$233+AZ$234+SUM(AZ$125,AZ$126,AZ$127*(1+'S&amp;S'!$F116),AZ$128,AZ$129,AZ$130,AZ$131,AZ$132,AZ$133,AZ$134,AZ$135,AZ$136,AZ$137,AZ$138,AZ$139,AZ$140,AZ$141,AZ$142,AZ$143,AZ$144)</f>
        <v>0</v>
      </c>
      <c r="BA318" s="66">
        <f>-BA$190+BA$216-BA$218+BA$233+BA$234+SUM(BA$125,BA$126,BA$127*(1+'S&amp;S'!$F116),BA$128,BA$129,BA$130,BA$131,BA$132,BA$133,BA$134,BA$135,BA$136,BA$137,BA$138,BA$139,BA$140,BA$141,BA$142,BA$143,BA$144)</f>
        <v>0</v>
      </c>
      <c r="BB318" s="66">
        <f>-BB$190+BB$216-BB$218+BB$233+BB$234+SUM(BB$125,BB$126,BB$127*(1+'S&amp;S'!$F116),BB$128,BB$129,BB$130,BB$131,BB$132,BB$133,BB$134,BB$135,BB$136,BB$137,BB$138,BB$139,BB$140,BB$141,BB$142,BB$143,BB$144)</f>
        <v>0</v>
      </c>
      <c r="BC318" s="66">
        <f>-BC$190+BC$216-BC$218+BC$233+BC$234+SUM(BC$125,BC$126,BC$127*(1+'S&amp;S'!$F116),BC$128,BC$129,BC$130,BC$131,BC$132,BC$133,BC$134,BC$135,BC$136,BC$137,BC$138,BC$139,BC$140,BC$141,BC$142,BC$143,BC$144)</f>
        <v>0</v>
      </c>
      <c r="BD318" s="66">
        <f>-BD$190+BD$216-BD$218+BD$233+BD$234+SUM(BD$125,BD$126,BD$127*(1+'S&amp;S'!$F116),BD$128,BD$129,BD$130,BD$131,BD$132,BD$133,BD$134,BD$135,BD$136,BD$137,BD$138,BD$139,BD$140,BD$141,BD$142,BD$143,BD$144)</f>
        <v>0</v>
      </c>
      <c r="BE318" s="66">
        <f>-BE$190+BE$216-BE$218+BE$233+BE$234+SUM(BE$125,BE$126,BE$127*(1+'S&amp;S'!$F116),BE$128,BE$129,BE$130,BE$131,BE$132,BE$133,BE$134,BE$135,BE$136,BE$137,BE$138,BE$139,BE$140,BE$141,BE$142,BE$143,BE$144)</f>
        <v>0</v>
      </c>
      <c r="BF318" s="66">
        <f>-BF$190+BF$216-BF$218+BF$233+BF$234+SUM(BF$125,BF$126,BF$127*(1+'S&amp;S'!$F116),BF$128,BF$129,BF$130,BF$131,BF$132,BF$133,BF$134,BF$135,BF$136,BF$137,BF$138,BF$139,BF$140,BF$141,BF$142,BF$143,BF$144)</f>
        <v>0</v>
      </c>
      <c r="BG318" s="66">
        <f>-BG$190+BG$216-BG$218+BG$233+BG$234+SUM(BG$125,BG$126,BG$127*(1+'S&amp;S'!$F116),BG$128,BG$129,BG$130,BG$131,BG$132,BG$133,BG$134,BG$135,BG$136,BG$137,BG$138,BG$139,BG$140,BG$141,BG$142,BG$143,BG$144)</f>
        <v>0</v>
      </c>
      <c r="BH318" s="66">
        <f>-BH$190+BH$216-BH$218+BH$233+BH$234+SUM(BH$125,BH$126,BH$127*(1+'S&amp;S'!$F116),BH$128,BH$129,BH$130,BH$131,BH$132,BH$133,BH$134,BH$135,BH$136,BH$137,BH$138,BH$139,BH$140,BH$141,BH$142,BH$143,BH$144)</f>
        <v>0</v>
      </c>
      <c r="BI318" s="66">
        <f>-BI$190+BI$216-BI$218+BI$233+BI$234+SUM(BI$125,BI$126,BI$127*(1+'S&amp;S'!$F116),BI$128,BI$129,BI$130,BI$131,BI$132,BI$133,BI$134,BI$135,BI$136,BI$137,BI$138,BI$139,BI$140,BI$141,BI$142,BI$143,BI$144)</f>
        <v>0</v>
      </c>
      <c r="BJ318" s="66">
        <f>-BJ$190+BJ$216-BJ$218+BJ$233+BJ$234+SUM(BJ$125,BJ$126,BJ$127*(1+'S&amp;S'!$F116),BJ$128,BJ$129,BJ$130,BJ$131,BJ$132,BJ$133,BJ$134,BJ$135,BJ$136,BJ$137,BJ$138,BJ$139,BJ$140,BJ$141,BJ$142,BJ$143,BJ$144)</f>
        <v>0</v>
      </c>
      <c r="BK318" s="66">
        <f>-BK$190+BK$216-BK$218+BK$233+BK$234+SUM(BK$125,BK$126,BK$127*(1+'S&amp;S'!$F116),BK$128,BK$129,BK$130,BK$131,BK$132,BK$133,BK$134,BK$135,BK$136,BK$137,BK$138,BK$139,BK$140,BK$141,BK$142,BK$143,BK$144)</f>
        <v>0</v>
      </c>
      <c r="BL318" s="66">
        <f>-BL$190+BL$216-BL$218+BL$233+BL$234+SUM(BL$125,BL$126,BL$127*(1+'S&amp;S'!$F116),BL$128,BL$129,BL$130,BL$131,BL$132,BL$133,BL$134,BL$135,BL$136,BL$137,BL$138,BL$139,BL$140,BL$141,BL$142,BL$143,BL$144)</f>
        <v>0</v>
      </c>
      <c r="BM318" s="66">
        <f>-BM$190+BM$216-BM$218+BM$233+BM$234+SUM(BM$125,BM$126,BM$127*(1+'S&amp;S'!$F116),BM$128,BM$129,BM$130,BM$131,BM$132,BM$133,BM$134,BM$135,BM$136,BM$137,BM$138,BM$139,BM$140,BM$141,BM$142,BM$143,BM$144)</f>
        <v>0</v>
      </c>
      <c r="BN318" s="66">
        <f>-BN$190+BN$216-BN$218+BN$233+BN$234+SUM(BN$125,BN$126,BN$127*(1+'S&amp;S'!$F116),BN$128,BN$129,BN$130,BN$131,BN$132,BN$133,BN$134,BN$135,BN$136,BN$137,BN$138,BN$139,BN$140,BN$141,BN$142,BN$143,BN$144)</f>
        <v>0</v>
      </c>
      <c r="BO318" s="66">
        <f>-BO$190+BO$216-BO$218+BO$233+BO$234+SUM(BO$125,BO$126,BO$127*(1+'S&amp;S'!$F116),BO$128,BO$129,BO$130,BO$131,BO$132,BO$133,BO$134,BO$135,BO$136,BO$137,BO$138,BO$139,BO$140,BO$141,BO$142,BO$143,BO$144)</f>
        <v>0</v>
      </c>
      <c r="BP318" s="66">
        <f>-BP$190+BP$216-BP$218+BP$233+BP$234+SUM(BP$125,BP$126,BP$127*(1+'S&amp;S'!$F116),BP$128,BP$129,BP$130,BP$131,BP$132,BP$133,BP$134,BP$135,BP$136,BP$137,BP$138,BP$139,BP$140,BP$141,BP$142,BP$143,BP$144)</f>
        <v>0</v>
      </c>
      <c r="BQ318" s="66">
        <f>-BQ$190+BQ$216-BQ$218+BQ$233+BQ$234+SUM(BQ$125,BQ$126,BQ$127*(1+'S&amp;S'!$F116),BQ$128,BQ$129,BQ$130,BQ$131,BQ$132,BQ$133,BQ$134,BQ$135,BQ$136,BQ$137,BQ$138,BQ$139,BQ$140,BQ$141,BQ$142,BQ$143,BQ$144)</f>
        <v>0</v>
      </c>
      <c r="BR318" s="66">
        <f>-BR$190+BR$216-BR$218+BR$233+BR$234+SUM(BR$125,BR$126,BR$127*(1+'S&amp;S'!$F116),BR$128,BR$129,BR$130,BR$131,BR$132,BR$133,BR$134,BR$135,BR$136,BR$137,BR$138,BR$139,BR$140,BR$141,BR$142,BR$143,BR$144)</f>
        <v>0</v>
      </c>
      <c r="BS318" s="66">
        <f>-BS$190+BS$216-BS$218+BS$233+BS$234+SUM(BS$125,BS$126,BS$127*(1+'S&amp;S'!$F116),BS$128,BS$129,BS$130,BS$131,BS$132,BS$133,BS$134,BS$135,BS$136,BS$137,BS$138,BS$139,BS$140,BS$141,BS$142,BS$143,BS$144)</f>
        <v>0</v>
      </c>
      <c r="BT318" s="66">
        <f>-BT$190+BT$216-BT$218+BT$233+BT$234+SUM(BT$125,BT$126,BT$127*(1+'S&amp;S'!$F116),BT$128,BT$129,BT$130,BT$131,BT$132,BT$133,BT$134,BT$135,BT$136,BT$137,BT$138,BT$139,BT$140,BT$141,BT$142,BT$143,BT$144)</f>
        <v>0</v>
      </c>
      <c r="BU318" s="66">
        <f>-BU$190+BU$216-BU$218+BU$233+BU$234+SUM(BU$125,BU$126,BU$127*(1+'S&amp;S'!$F116),BU$128,BU$129,BU$130,BU$131,BU$132,BU$133,BU$134,BU$135,BU$136,BU$137,BU$138,BU$139,BU$140,BU$141,BU$142,BU$143,BU$144)</f>
        <v>0</v>
      </c>
      <c r="BV318" s="66">
        <f>-BV$190+BV$216-BV$218+BV$233+BV$234+SUM(BV$125,BV$126,BV$127*(1+'S&amp;S'!$F116),BV$128,BV$129,BV$130,BV$131,BV$132,BV$133,BV$134,BV$135,BV$136,BV$137,BV$138,BV$139,BV$140,BV$141,BV$142,BV$143,BV$144)</f>
        <v>0</v>
      </c>
      <c r="BW318" s="66">
        <f>-BW$190+BW$216-BW$218+BW$233+BW$234+SUM(BW$125,BW$126,BW$127*(1+'S&amp;S'!$F116),BW$128,BW$129,BW$130,BW$131,BW$132,BW$133,BW$134,BW$135,BW$136,BW$137,BW$138,BW$139,BW$140,BW$141,BW$142,BW$143,BW$144)</f>
        <v>0</v>
      </c>
      <c r="BX318" s="66">
        <f>-BX$190+BX$216-BX$218+BX$233+BX$234+SUM(BX$125,BX$126,BX$127*(1+'S&amp;S'!$F116),BX$128,BX$129,BX$130,BX$131,BX$132,BX$133,BX$134,BX$135,BX$136,BX$137,BX$138,BX$139,BX$140,BX$141,BX$142,BX$143,BX$144)</f>
        <v>0</v>
      </c>
      <c r="BY318" s="66">
        <f>-BY$190+BY$216-BY$218+BY$233+BY$234+SUM(BY$125,BY$126,BY$127*(1+'S&amp;S'!$F116),BY$128,BY$129,BY$130,BY$131,BY$132,BY$133,BY$134,BY$135,BY$136,BY$137,BY$138,BY$139,BY$140,BY$141,BY$142,BY$143,BY$144)</f>
        <v>0</v>
      </c>
      <c r="BZ318" s="66">
        <f>-BZ$190+BZ$216-BZ$218+BZ$233+BZ$234+SUM(BZ$125,BZ$126,BZ$127*(1+'S&amp;S'!$F116),BZ$128,BZ$129,BZ$130,BZ$131,BZ$132,BZ$133,BZ$134,BZ$135,BZ$136,BZ$137,BZ$138,BZ$139,BZ$140,BZ$141,BZ$142,BZ$143,BZ$144)</f>
        <v>0</v>
      </c>
      <c r="CA318" s="66">
        <f>-CA$190+CA$216-CA$218+CA$233+CA$234+SUM(CA$125,CA$126,CA$127*(1+'S&amp;S'!$F116),CA$128,CA$129,CA$130,CA$131,CA$132,CA$133,CA$134,CA$135,CA$136,CA$137,CA$138,CA$139,CA$140,CA$141,CA$142,CA$143,CA$144)</f>
        <v>0</v>
      </c>
      <c r="CB318" s="66">
        <f>-CB$190+CB$216-CB$218+CB$233+CB$234+SUM(CB$125,CB$126,CB$127*(1+'S&amp;S'!$F116),CB$128,CB$129,CB$130,CB$131,CB$132,CB$133,CB$134,CB$135,CB$136,CB$137,CB$138,CB$139,CB$140,CB$141,CB$142,CB$143,CB$144)</f>
        <v>0</v>
      </c>
      <c r="CC318" s="66">
        <f>-CC$190+CC$216-CC$218+CC$233+CC$234+SUM(CC$125,CC$126,CC$127*(1+'S&amp;S'!$F116),CC$128,CC$129,CC$130,CC$131,CC$132,CC$133,CC$134,CC$135,CC$136,CC$137,CC$138,CC$139,CC$140,CC$141,CC$142,CC$143,CC$144)</f>
        <v>0</v>
      </c>
      <c r="CD318" s="66">
        <f>-CD$190+CD$216-CD$218+CD$233+CD$234+SUM(CD$125,CD$126,CD$127*(1+'S&amp;S'!$F116),CD$128,CD$129,CD$130,CD$131,CD$132,CD$133,CD$134,CD$135,CD$136,CD$137,CD$138,CD$139,CD$140,CD$141,CD$142,CD$143,CD$144)</f>
        <v>0</v>
      </c>
      <c r="CE318" s="66">
        <f>-CE$190+CE$216-CE$218+CE$233+CE$234+SUM(CE$125,CE$126,CE$127*(1+'S&amp;S'!$F116),CE$128,CE$129,CE$130,CE$131,CE$132,CE$133,CE$134,CE$135,CE$136,CE$137,CE$138,CE$139,CE$140,CE$141,CE$142,CE$143,CE$144)</f>
        <v>0</v>
      </c>
      <c r="CF318" s="66">
        <f>-CF$190+CF$216-CF$218+CF$233+CF$234+SUM(CF$125,CF$126,CF$127*(1+'S&amp;S'!$F116),CF$128,CF$129,CF$130,CF$131,CF$132,CF$133,CF$134,CF$135,CF$136,CF$137,CF$138,CF$139,CF$140,CF$141,CF$142,CF$143,CF$144)</f>
        <v>0</v>
      </c>
      <c r="CG318" s="66">
        <f>-CG$190+CG$216-CG$218+CG$233+CG$234+SUM(CG$125,CG$126,CG$127*(1+'S&amp;S'!$F116),CG$128,CG$129,CG$130,CG$131,CG$132,CG$133,CG$134,CG$135,CG$136,CG$137,CG$138,CG$139,CG$140,CG$141,CG$142,CG$143,CG$144)</f>
        <v>0</v>
      </c>
      <c r="CH318" s="66">
        <f>-CH$190+CH$216-CH$218+CH$233+CH$234+SUM(CH$125,CH$126,CH$127*(1+'S&amp;S'!$F116),CH$128,CH$129,CH$130,CH$131,CH$132,CH$133,CH$134,CH$135,CH$136,CH$137,CH$138,CH$139,CH$140,CH$141,CH$142,CH$143,CH$144)</f>
        <v>0</v>
      </c>
      <c r="CI318" s="66">
        <f>-CI$190+CI$216-CI$218+CI$233+CI$234+SUM(CI$125,CI$126,CI$127*(1+'S&amp;S'!$F116),CI$128,CI$129,CI$130,CI$131,CI$132,CI$133,CI$134,CI$135,CI$136,CI$137,CI$138,CI$139,CI$140,CI$141,CI$142,CI$143,CI$144)</f>
        <v>0</v>
      </c>
      <c r="CJ318" s="66">
        <f>-CJ$190+CJ$216-CJ$218+CJ$233+CJ$234+SUM(CJ$125,CJ$126,CJ$127*(1+'S&amp;S'!$F116),CJ$128,CJ$129,CJ$130,CJ$131,CJ$132,CJ$133,CJ$134,CJ$135,CJ$136,CJ$137,CJ$138,CJ$139,CJ$140,CJ$141,CJ$142,CJ$143,CJ$144)</f>
        <v>0</v>
      </c>
      <c r="CK318" s="66">
        <f>-CK$190+CK$216-CK$218+CK$233+CK$234+SUM(CK$125,CK$126,CK$127*(1+'S&amp;S'!$F116),CK$128,CK$129,CK$130,CK$131,CK$132,CK$133,CK$134,CK$135,CK$136,CK$137,CK$138,CK$139,CK$140,CK$141,CK$142,CK$143,CK$144)</f>
        <v>0</v>
      </c>
      <c r="CL318" s="66">
        <f>-CL$190+CL$216-CL$218+CL$233+CL$234+SUM(CL$125,CL$126,CL$127*(1+'S&amp;S'!$F116),CL$128,CL$129,CL$130,CL$131,CL$132,CL$133,CL$134,CL$135,CL$136,CL$137,CL$138,CL$139,CL$140,CL$141,CL$142,CL$143,CL$144)</f>
        <v>0</v>
      </c>
      <c r="CM318" s="66">
        <f>-CM$190+CM$216-CM$218+CM$233+CM$234+SUM(CM$125,CM$126,CM$127*(1+'S&amp;S'!$F116),CM$128,CM$129,CM$130,CM$131,CM$132,CM$133,CM$134,CM$135,CM$136,CM$137,CM$138,CM$139,CM$140,CM$141,CM$142,CM$143,CM$144)</f>
        <v>0</v>
      </c>
      <c r="CN318" s="66">
        <f>-CN$190+CN$216-CN$218+CN$233+CN$234+SUM(CN$125,CN$126,CN$127*(1+'S&amp;S'!$F116),CN$128,CN$129,CN$130,CN$131,CN$132,CN$133,CN$134,CN$135,CN$136,CN$137,CN$138,CN$139,CN$140,CN$141,CN$142,CN$143,CN$144)</f>
        <v>0</v>
      </c>
      <c r="CO318" s="66">
        <f>-CO$190+CO$216-CO$218+CO$233+CO$234+SUM(CO$125,CO$126,CO$127*(1+'S&amp;S'!$F116),CO$128,CO$129,CO$130,CO$131,CO$132,CO$133,CO$134,CO$135,CO$136,CO$137,CO$138,CO$139,CO$140,CO$141,CO$142,CO$143,CO$144)</f>
        <v>0</v>
      </c>
      <c r="CP318" s="66">
        <f>-CP$190+CP$216-CP$218+CP$233+CP$234+SUM(CP$125,CP$126,CP$127*(1+'S&amp;S'!$F116),CP$128,CP$129,CP$130,CP$131,CP$132,CP$133,CP$134,CP$135,CP$136,CP$137,CP$138,CP$139,CP$140,CP$141,CP$142,CP$143,CP$144)</f>
        <v>0</v>
      </c>
      <c r="CQ318" s="66">
        <f>-CQ$190+CQ$216-CQ$218+CQ$233+CQ$234+SUM(CQ$125,CQ$126,CQ$127*(1+'S&amp;S'!$F116),CQ$128,CQ$129,CQ$130,CQ$131,CQ$132,CQ$133,CQ$134,CQ$135,CQ$136,CQ$137,CQ$138,CQ$139,CQ$140,CQ$141,CQ$142,CQ$143,CQ$144)</f>
        <v>0</v>
      </c>
      <c r="CR318" s="66">
        <f>-CR$190+CR$216-CR$218+CR$233+CR$234+SUM(CR$125,CR$126,CR$127*(1+'S&amp;S'!$F116),CR$128,CR$129,CR$130,CR$131,CR$132,CR$133,CR$134,CR$135,CR$136,CR$137,CR$138,CR$139,CR$140,CR$141,CR$142,CR$143,CR$144)</f>
        <v>0</v>
      </c>
      <c r="CS318" s="66">
        <f>-CS$190+CS$216-CS$218+CS$233+CS$234+SUM(CS$125,CS$126,CS$127*(1+'S&amp;S'!$F116),CS$128,CS$129,CS$130,CS$131,CS$132,CS$133,CS$134,CS$135,CS$136,CS$137,CS$138,CS$139,CS$140,CS$141,CS$142,CS$143,CS$144)</f>
        <v>0</v>
      </c>
    </row>
    <row r="319" spans="3:97" hidden="1" x14ac:dyDescent="0.35">
      <c r="C319" s="81" t="str">
        <f>O.2!C127&amp;" with "&amp; 'S&amp;S'!$D$5*100 &amp; "% decrease"</f>
        <v xml:space="preserve"> with 1% decrease</v>
      </c>
      <c r="E319" s="492">
        <f>G319+NPV(G.Asm!$F$40,H319:INDEX(H319:CS319,RP))</f>
        <v>0</v>
      </c>
      <c r="F319" s="492">
        <f t="shared" si="140"/>
        <v>0</v>
      </c>
      <c r="G319" s="66">
        <f>-G$190+G$216-G$218+G$233+G$234+SUM(G$125,G$126,G$127*(1+'S&amp;S'!$F117),G$128,G$129,G$130,G$131,G$132,G$133,G$134,G$135,G$136,G$137,G$138,G$139,G$140,G$141,G$142,G$143,G$144)</f>
        <v>0</v>
      </c>
      <c r="H319" s="66">
        <f>-H$190+H$216-H$218+H$233+H$234+SUM(H$125,H$126,H$127*(1+'S&amp;S'!$F117),H$128,H$129,H$130,H$131,H$132,H$133,H$134,H$135,H$136,H$137,H$138,H$139,H$140,H$141,H$142,H$143,H$144)</f>
        <v>0</v>
      </c>
      <c r="I319" s="66">
        <f>-I$190+I$216-I$218+I$233+I$234+SUM(I$125,I$126,I$127*(1+'S&amp;S'!$F117),I$128,I$129,I$130,I$131,I$132,I$133,I$134,I$135,I$136,I$137,I$138,I$139,I$140,I$141,I$142,I$143,I$144)</f>
        <v>0</v>
      </c>
      <c r="J319" s="66">
        <f>-J$190+J$216-J$218+J$233+J$234+SUM(J$125,J$126,J$127*(1+'S&amp;S'!$F117),J$128,J$129,J$130,J$131,J$132,J$133,J$134,J$135,J$136,J$137,J$138,J$139,J$140,J$141,J$142,J$143,J$144)</f>
        <v>0</v>
      </c>
      <c r="K319" s="66">
        <f>-K$190+K$216-K$218+K$233+K$234+SUM(K$125,K$126,K$127*(1+'S&amp;S'!$F117),K$128,K$129,K$130,K$131,K$132,K$133,K$134,K$135,K$136,K$137,K$138,K$139,K$140,K$141,K$142,K$143,K$144)</f>
        <v>0</v>
      </c>
      <c r="L319" s="66">
        <f>-L$190+L$216-L$218+L$233+L$234+SUM(L$125,L$126,L$127*(1+'S&amp;S'!$F117),L$128,L$129,L$130,L$131,L$132,L$133,L$134,L$135,L$136,L$137,L$138,L$139,L$140,L$141,L$142,L$143,L$144)</f>
        <v>0</v>
      </c>
      <c r="M319" s="66">
        <f>-M$190+M$216-M$218+M$233+M$234+SUM(M$125,M$126,M$127*(1+'S&amp;S'!$F117),M$128,M$129,M$130,M$131,M$132,M$133,M$134,M$135,M$136,M$137,M$138,M$139,M$140,M$141,M$142,M$143,M$144)</f>
        <v>0</v>
      </c>
      <c r="N319" s="66">
        <f>-N$190+N$216-N$218+N$233+N$234+SUM(N$125,N$126,N$127*(1+'S&amp;S'!$F117),N$128,N$129,N$130,N$131,N$132,N$133,N$134,N$135,N$136,N$137,N$138,N$139,N$140,N$141,N$142,N$143,N$144)</f>
        <v>0</v>
      </c>
      <c r="O319" s="66">
        <f>-O$190+O$216-O$218+O$233+O$234+SUM(O$125,O$126,O$127*(1+'S&amp;S'!$F117),O$128,O$129,O$130,O$131,O$132,O$133,O$134,O$135,O$136,O$137,O$138,O$139,O$140,O$141,O$142,O$143,O$144)</f>
        <v>0</v>
      </c>
      <c r="P319" s="66">
        <f>-P$190+P$216-P$218+P$233+P$234+SUM(P$125,P$126,P$127*(1+'S&amp;S'!$F117),P$128,P$129,P$130,P$131,P$132,P$133,P$134,P$135,P$136,P$137,P$138,P$139,P$140,P$141,P$142,P$143,P$144)</f>
        <v>0</v>
      </c>
      <c r="Q319" s="66">
        <f>-Q$190+Q$216-Q$218+Q$233+Q$234+SUM(Q$125,Q$126,Q$127*(1+'S&amp;S'!$F117),Q$128,Q$129,Q$130,Q$131,Q$132,Q$133,Q$134,Q$135,Q$136,Q$137,Q$138,Q$139,Q$140,Q$141,Q$142,Q$143,Q$144)</f>
        <v>0</v>
      </c>
      <c r="R319" s="66">
        <f>-R$190+R$216-R$218+R$233+R$234+SUM(R$125,R$126,R$127*(1+'S&amp;S'!$F117),R$128,R$129,R$130,R$131,R$132,R$133,R$134,R$135,R$136,R$137,R$138,R$139,R$140,R$141,R$142,R$143,R$144)</f>
        <v>0</v>
      </c>
      <c r="S319" s="66">
        <f>-S$190+S$216-S$218+S$233+S$234+SUM(S$125,S$126,S$127*(1+'S&amp;S'!$F117),S$128,S$129,S$130,S$131,S$132,S$133,S$134,S$135,S$136,S$137,S$138,S$139,S$140,S$141,S$142,S$143,S$144)</f>
        <v>0</v>
      </c>
      <c r="T319" s="66">
        <f>-T$190+T$216-T$218+T$233+T$234+SUM(T$125,T$126,T$127*(1+'S&amp;S'!$F117),T$128,T$129,T$130,T$131,T$132,T$133,T$134,T$135,T$136,T$137,T$138,T$139,T$140,T$141,T$142,T$143,T$144)</f>
        <v>0</v>
      </c>
      <c r="U319" s="66">
        <f>-U$190+U$216-U$218+U$233+U$234+SUM(U$125,U$126,U$127*(1+'S&amp;S'!$F117),U$128,U$129,U$130,U$131,U$132,U$133,U$134,U$135,U$136,U$137,U$138,U$139,U$140,U$141,U$142,U$143,U$144)</f>
        <v>0</v>
      </c>
      <c r="V319" s="66">
        <f>-V$190+V$216-V$218+V$233+V$234+SUM(V$125,V$126,V$127*(1+'S&amp;S'!$F117),V$128,V$129,V$130,V$131,V$132,V$133,V$134,V$135,V$136,V$137,V$138,V$139,V$140,V$141,V$142,V$143,V$144)</f>
        <v>0</v>
      </c>
      <c r="W319" s="66">
        <f>-W$190+W$216-W$218+W$233+W$234+SUM(W$125,W$126,W$127*(1+'S&amp;S'!$F117),W$128,W$129,W$130,W$131,W$132,W$133,W$134,W$135,W$136,W$137,W$138,W$139,W$140,W$141,W$142,W$143,W$144)</f>
        <v>0</v>
      </c>
      <c r="X319" s="66">
        <f>-X$190+X$216-X$218+X$233+X$234+SUM(X$125,X$126,X$127*(1+'S&amp;S'!$F117),X$128,X$129,X$130,X$131,X$132,X$133,X$134,X$135,X$136,X$137,X$138,X$139,X$140,X$141,X$142,X$143,X$144)</f>
        <v>0</v>
      </c>
      <c r="Y319" s="66">
        <f>-Y$190+Y$216-Y$218+Y$233+Y$234+SUM(Y$125,Y$126,Y$127*(1+'S&amp;S'!$F117),Y$128,Y$129,Y$130,Y$131,Y$132,Y$133,Y$134,Y$135,Y$136,Y$137,Y$138,Y$139,Y$140,Y$141,Y$142,Y$143,Y$144)</f>
        <v>0</v>
      </c>
      <c r="Z319" s="66">
        <f>-Z$190+Z$216-Z$218+Z$233+Z$234+SUM(Z$125,Z$126,Z$127*(1+'S&amp;S'!$F117),Z$128,Z$129,Z$130,Z$131,Z$132,Z$133,Z$134,Z$135,Z$136,Z$137,Z$138,Z$139,Z$140,Z$141,Z$142,Z$143,Z$144)</f>
        <v>0</v>
      </c>
      <c r="AA319" s="66">
        <f>-AA$190+AA$216-AA$218+AA$233+AA$234+SUM(AA$125,AA$126,AA$127*(1+'S&amp;S'!$F117),AA$128,AA$129,AA$130,AA$131,AA$132,AA$133,AA$134,AA$135,AA$136,AA$137,AA$138,AA$139,AA$140,AA$141,AA$142,AA$143,AA$144)</f>
        <v>0</v>
      </c>
      <c r="AB319" s="66">
        <f>-AB$190+AB$216-AB$218+AB$233+AB$234+SUM(AB$125,AB$126,AB$127*(1+'S&amp;S'!$F117),AB$128,AB$129,AB$130,AB$131,AB$132,AB$133,AB$134,AB$135,AB$136,AB$137,AB$138,AB$139,AB$140,AB$141,AB$142,AB$143,AB$144)</f>
        <v>0</v>
      </c>
      <c r="AC319" s="66">
        <f>-AC$190+AC$216-AC$218+AC$233+AC$234+SUM(AC$125,AC$126,AC$127*(1+'S&amp;S'!$F117),AC$128,AC$129,AC$130,AC$131,AC$132,AC$133,AC$134,AC$135,AC$136,AC$137,AC$138,AC$139,AC$140,AC$141,AC$142,AC$143,AC$144)</f>
        <v>0</v>
      </c>
      <c r="AD319" s="66">
        <f>-AD$190+AD$216-AD$218+AD$233+AD$234+SUM(AD$125,AD$126,AD$127*(1+'S&amp;S'!$F117),AD$128,AD$129,AD$130,AD$131,AD$132,AD$133,AD$134,AD$135,AD$136,AD$137,AD$138,AD$139,AD$140,AD$141,AD$142,AD$143,AD$144)</f>
        <v>0</v>
      </c>
      <c r="AE319" s="66">
        <f>-AE$190+AE$216-AE$218+AE$233+AE$234+SUM(AE$125,AE$126,AE$127*(1+'S&amp;S'!$F117),AE$128,AE$129,AE$130,AE$131,AE$132,AE$133,AE$134,AE$135,AE$136,AE$137,AE$138,AE$139,AE$140,AE$141,AE$142,AE$143,AE$144)</f>
        <v>0</v>
      </c>
      <c r="AF319" s="66">
        <f>-AF$190+AF$216-AF$218+AF$233+AF$234+SUM(AF$125,AF$126,AF$127*(1+'S&amp;S'!$F117),AF$128,AF$129,AF$130,AF$131,AF$132,AF$133,AF$134,AF$135,AF$136,AF$137,AF$138,AF$139,AF$140,AF$141,AF$142,AF$143,AF$144)</f>
        <v>0</v>
      </c>
      <c r="AG319" s="66">
        <f>-AG$190+AG$216-AG$218+AG$233+AG$234+SUM(AG$125,AG$126,AG$127*(1+'S&amp;S'!$F117),AG$128,AG$129,AG$130,AG$131,AG$132,AG$133,AG$134,AG$135,AG$136,AG$137,AG$138,AG$139,AG$140,AG$141,AG$142,AG$143,AG$144)</f>
        <v>0</v>
      </c>
      <c r="AH319" s="66">
        <f>-AH$190+AH$216-AH$218+AH$233+AH$234+SUM(AH$125,AH$126,AH$127*(1+'S&amp;S'!$F117),AH$128,AH$129,AH$130,AH$131,AH$132,AH$133,AH$134,AH$135,AH$136,AH$137,AH$138,AH$139,AH$140,AH$141,AH$142,AH$143,AH$144)</f>
        <v>0</v>
      </c>
      <c r="AI319" s="66">
        <f>-AI$190+AI$216-AI$218+AI$233+AI$234+SUM(AI$125,AI$126,AI$127*(1+'S&amp;S'!$F117),AI$128,AI$129,AI$130,AI$131,AI$132,AI$133,AI$134,AI$135,AI$136,AI$137,AI$138,AI$139,AI$140,AI$141,AI$142,AI$143,AI$144)</f>
        <v>0</v>
      </c>
      <c r="AJ319" s="66">
        <f>-AJ$190+AJ$216-AJ$218+AJ$233+AJ$234+SUM(AJ$125,AJ$126,AJ$127*(1+'S&amp;S'!$F117),AJ$128,AJ$129,AJ$130,AJ$131,AJ$132,AJ$133,AJ$134,AJ$135,AJ$136,AJ$137,AJ$138,AJ$139,AJ$140,AJ$141,AJ$142,AJ$143,AJ$144)</f>
        <v>0</v>
      </c>
      <c r="AK319" s="66">
        <f>-AK$190+AK$216-AK$218+AK$233+AK$234+SUM(AK$125,AK$126,AK$127*(1+'S&amp;S'!$F117),AK$128,AK$129,AK$130,AK$131,AK$132,AK$133,AK$134,AK$135,AK$136,AK$137,AK$138,AK$139,AK$140,AK$141,AK$142,AK$143,AK$144)</f>
        <v>0</v>
      </c>
      <c r="AL319" s="66">
        <f>-AL$190+AL$216-AL$218+AL$233+AL$234+SUM(AL$125,AL$126,AL$127*(1+'S&amp;S'!$F117),AL$128,AL$129,AL$130,AL$131,AL$132,AL$133,AL$134,AL$135,AL$136,AL$137,AL$138,AL$139,AL$140,AL$141,AL$142,AL$143,AL$144)</f>
        <v>0</v>
      </c>
      <c r="AM319" s="66">
        <f>-AM$190+AM$216-AM$218+AM$233+AM$234+SUM(AM$125,AM$126,AM$127*(1+'S&amp;S'!$F117),AM$128,AM$129,AM$130,AM$131,AM$132,AM$133,AM$134,AM$135,AM$136,AM$137,AM$138,AM$139,AM$140,AM$141,AM$142,AM$143,AM$144)</f>
        <v>0</v>
      </c>
      <c r="AN319" s="66">
        <f>-AN$190+AN$216-AN$218+AN$233+AN$234+SUM(AN$125,AN$126,AN$127*(1+'S&amp;S'!$F117),AN$128,AN$129,AN$130,AN$131,AN$132,AN$133,AN$134,AN$135,AN$136,AN$137,AN$138,AN$139,AN$140,AN$141,AN$142,AN$143,AN$144)</f>
        <v>0</v>
      </c>
      <c r="AO319" s="66">
        <f>-AO$190+AO$216-AO$218+AO$233+AO$234+SUM(AO$125,AO$126,AO$127*(1+'S&amp;S'!$F117),AO$128,AO$129,AO$130,AO$131,AO$132,AO$133,AO$134,AO$135,AO$136,AO$137,AO$138,AO$139,AO$140,AO$141,AO$142,AO$143,AO$144)</f>
        <v>0</v>
      </c>
      <c r="AP319" s="66">
        <f>-AP$190+AP$216-AP$218+AP$233+AP$234+SUM(AP$125,AP$126,AP$127*(1+'S&amp;S'!$F117),AP$128,AP$129,AP$130,AP$131,AP$132,AP$133,AP$134,AP$135,AP$136,AP$137,AP$138,AP$139,AP$140,AP$141,AP$142,AP$143,AP$144)</f>
        <v>0</v>
      </c>
      <c r="AQ319" s="66">
        <f>-AQ$190+AQ$216-AQ$218+AQ$233+AQ$234+SUM(AQ$125,AQ$126,AQ$127*(1+'S&amp;S'!$F117),AQ$128,AQ$129,AQ$130,AQ$131,AQ$132,AQ$133,AQ$134,AQ$135,AQ$136,AQ$137,AQ$138,AQ$139,AQ$140,AQ$141,AQ$142,AQ$143,AQ$144)</f>
        <v>0</v>
      </c>
      <c r="AR319" s="66">
        <f>-AR$190+AR$216-AR$218+AR$233+AR$234+SUM(AR$125,AR$126,AR$127*(1+'S&amp;S'!$F117),AR$128,AR$129,AR$130,AR$131,AR$132,AR$133,AR$134,AR$135,AR$136,AR$137,AR$138,AR$139,AR$140,AR$141,AR$142,AR$143,AR$144)</f>
        <v>0</v>
      </c>
      <c r="AS319" s="66">
        <f>-AS$190+AS$216-AS$218+AS$233+AS$234+SUM(AS$125,AS$126,AS$127*(1+'S&amp;S'!$F117),AS$128,AS$129,AS$130,AS$131,AS$132,AS$133,AS$134,AS$135,AS$136,AS$137,AS$138,AS$139,AS$140,AS$141,AS$142,AS$143,AS$144)</f>
        <v>0</v>
      </c>
      <c r="AT319" s="66">
        <f>-AT$190+AT$216-AT$218+AT$233+AT$234+SUM(AT$125,AT$126,AT$127*(1+'S&amp;S'!$F117),AT$128,AT$129,AT$130,AT$131,AT$132,AT$133,AT$134,AT$135,AT$136,AT$137,AT$138,AT$139,AT$140,AT$141,AT$142,AT$143,AT$144)</f>
        <v>0</v>
      </c>
      <c r="AU319" s="66">
        <f>-AU$190+AU$216-AU$218+AU$233+AU$234+SUM(AU$125,AU$126,AU$127*(1+'S&amp;S'!$F117),AU$128,AU$129,AU$130,AU$131,AU$132,AU$133,AU$134,AU$135,AU$136,AU$137,AU$138,AU$139,AU$140,AU$141,AU$142,AU$143,AU$144)</f>
        <v>0</v>
      </c>
      <c r="AV319" s="66">
        <f>-AV$190+AV$216-AV$218+AV$233+AV$234+SUM(AV$125,AV$126,AV$127*(1+'S&amp;S'!$F117),AV$128,AV$129,AV$130,AV$131,AV$132,AV$133,AV$134,AV$135,AV$136,AV$137,AV$138,AV$139,AV$140,AV$141,AV$142,AV$143,AV$144)</f>
        <v>0</v>
      </c>
      <c r="AW319" s="66">
        <f>-AW$190+AW$216-AW$218+AW$233+AW$234+SUM(AW$125,AW$126,AW$127*(1+'S&amp;S'!$F117),AW$128,AW$129,AW$130,AW$131,AW$132,AW$133,AW$134,AW$135,AW$136,AW$137,AW$138,AW$139,AW$140,AW$141,AW$142,AW$143,AW$144)</f>
        <v>0</v>
      </c>
      <c r="AX319" s="66">
        <f>-AX$190+AX$216-AX$218+AX$233+AX$234+SUM(AX$125,AX$126,AX$127*(1+'S&amp;S'!$F117),AX$128,AX$129,AX$130,AX$131,AX$132,AX$133,AX$134,AX$135,AX$136,AX$137,AX$138,AX$139,AX$140,AX$141,AX$142,AX$143,AX$144)</f>
        <v>0</v>
      </c>
      <c r="AY319" s="66">
        <f>-AY$190+AY$216-AY$218+AY$233+AY$234+SUM(AY$125,AY$126,AY$127*(1+'S&amp;S'!$F117),AY$128,AY$129,AY$130,AY$131,AY$132,AY$133,AY$134,AY$135,AY$136,AY$137,AY$138,AY$139,AY$140,AY$141,AY$142,AY$143,AY$144)</f>
        <v>0</v>
      </c>
      <c r="AZ319" s="66">
        <f>-AZ$190+AZ$216-AZ$218+AZ$233+AZ$234+SUM(AZ$125,AZ$126,AZ$127*(1+'S&amp;S'!$F117),AZ$128,AZ$129,AZ$130,AZ$131,AZ$132,AZ$133,AZ$134,AZ$135,AZ$136,AZ$137,AZ$138,AZ$139,AZ$140,AZ$141,AZ$142,AZ$143,AZ$144)</f>
        <v>0</v>
      </c>
      <c r="BA319" s="66">
        <f>-BA$190+BA$216-BA$218+BA$233+BA$234+SUM(BA$125,BA$126,BA$127*(1+'S&amp;S'!$F117),BA$128,BA$129,BA$130,BA$131,BA$132,BA$133,BA$134,BA$135,BA$136,BA$137,BA$138,BA$139,BA$140,BA$141,BA$142,BA$143,BA$144)</f>
        <v>0</v>
      </c>
      <c r="BB319" s="66">
        <f>-BB$190+BB$216-BB$218+BB$233+BB$234+SUM(BB$125,BB$126,BB$127*(1+'S&amp;S'!$F117),BB$128,BB$129,BB$130,BB$131,BB$132,BB$133,BB$134,BB$135,BB$136,BB$137,BB$138,BB$139,BB$140,BB$141,BB$142,BB$143,BB$144)</f>
        <v>0</v>
      </c>
      <c r="BC319" s="66">
        <f>-BC$190+BC$216-BC$218+BC$233+BC$234+SUM(BC$125,BC$126,BC$127*(1+'S&amp;S'!$F117),BC$128,BC$129,BC$130,BC$131,BC$132,BC$133,BC$134,BC$135,BC$136,BC$137,BC$138,BC$139,BC$140,BC$141,BC$142,BC$143,BC$144)</f>
        <v>0</v>
      </c>
      <c r="BD319" s="66">
        <f>-BD$190+BD$216-BD$218+BD$233+BD$234+SUM(BD$125,BD$126,BD$127*(1+'S&amp;S'!$F117),BD$128,BD$129,BD$130,BD$131,BD$132,BD$133,BD$134,BD$135,BD$136,BD$137,BD$138,BD$139,BD$140,BD$141,BD$142,BD$143,BD$144)</f>
        <v>0</v>
      </c>
      <c r="BE319" s="66">
        <f>-BE$190+BE$216-BE$218+BE$233+BE$234+SUM(BE$125,BE$126,BE$127*(1+'S&amp;S'!$F117),BE$128,BE$129,BE$130,BE$131,BE$132,BE$133,BE$134,BE$135,BE$136,BE$137,BE$138,BE$139,BE$140,BE$141,BE$142,BE$143,BE$144)</f>
        <v>0</v>
      </c>
      <c r="BF319" s="66">
        <f>-BF$190+BF$216-BF$218+BF$233+BF$234+SUM(BF$125,BF$126,BF$127*(1+'S&amp;S'!$F117),BF$128,BF$129,BF$130,BF$131,BF$132,BF$133,BF$134,BF$135,BF$136,BF$137,BF$138,BF$139,BF$140,BF$141,BF$142,BF$143,BF$144)</f>
        <v>0</v>
      </c>
      <c r="BG319" s="66">
        <f>-BG$190+BG$216-BG$218+BG$233+BG$234+SUM(BG$125,BG$126,BG$127*(1+'S&amp;S'!$F117),BG$128,BG$129,BG$130,BG$131,BG$132,BG$133,BG$134,BG$135,BG$136,BG$137,BG$138,BG$139,BG$140,BG$141,BG$142,BG$143,BG$144)</f>
        <v>0</v>
      </c>
      <c r="BH319" s="66">
        <f>-BH$190+BH$216-BH$218+BH$233+BH$234+SUM(BH$125,BH$126,BH$127*(1+'S&amp;S'!$F117),BH$128,BH$129,BH$130,BH$131,BH$132,BH$133,BH$134,BH$135,BH$136,BH$137,BH$138,BH$139,BH$140,BH$141,BH$142,BH$143,BH$144)</f>
        <v>0</v>
      </c>
      <c r="BI319" s="66">
        <f>-BI$190+BI$216-BI$218+BI$233+BI$234+SUM(BI$125,BI$126,BI$127*(1+'S&amp;S'!$F117),BI$128,BI$129,BI$130,BI$131,BI$132,BI$133,BI$134,BI$135,BI$136,BI$137,BI$138,BI$139,BI$140,BI$141,BI$142,BI$143,BI$144)</f>
        <v>0</v>
      </c>
      <c r="BJ319" s="66">
        <f>-BJ$190+BJ$216-BJ$218+BJ$233+BJ$234+SUM(BJ$125,BJ$126,BJ$127*(1+'S&amp;S'!$F117),BJ$128,BJ$129,BJ$130,BJ$131,BJ$132,BJ$133,BJ$134,BJ$135,BJ$136,BJ$137,BJ$138,BJ$139,BJ$140,BJ$141,BJ$142,BJ$143,BJ$144)</f>
        <v>0</v>
      </c>
      <c r="BK319" s="66">
        <f>-BK$190+BK$216-BK$218+BK$233+BK$234+SUM(BK$125,BK$126,BK$127*(1+'S&amp;S'!$F117),BK$128,BK$129,BK$130,BK$131,BK$132,BK$133,BK$134,BK$135,BK$136,BK$137,BK$138,BK$139,BK$140,BK$141,BK$142,BK$143,BK$144)</f>
        <v>0</v>
      </c>
      <c r="BL319" s="66">
        <f>-BL$190+BL$216-BL$218+BL$233+BL$234+SUM(BL$125,BL$126,BL$127*(1+'S&amp;S'!$F117),BL$128,BL$129,BL$130,BL$131,BL$132,BL$133,BL$134,BL$135,BL$136,BL$137,BL$138,BL$139,BL$140,BL$141,BL$142,BL$143,BL$144)</f>
        <v>0</v>
      </c>
      <c r="BM319" s="66">
        <f>-BM$190+BM$216-BM$218+BM$233+BM$234+SUM(BM$125,BM$126,BM$127*(1+'S&amp;S'!$F117),BM$128,BM$129,BM$130,BM$131,BM$132,BM$133,BM$134,BM$135,BM$136,BM$137,BM$138,BM$139,BM$140,BM$141,BM$142,BM$143,BM$144)</f>
        <v>0</v>
      </c>
      <c r="BN319" s="66">
        <f>-BN$190+BN$216-BN$218+BN$233+BN$234+SUM(BN$125,BN$126,BN$127*(1+'S&amp;S'!$F117),BN$128,BN$129,BN$130,BN$131,BN$132,BN$133,BN$134,BN$135,BN$136,BN$137,BN$138,BN$139,BN$140,BN$141,BN$142,BN$143,BN$144)</f>
        <v>0</v>
      </c>
      <c r="BO319" s="66">
        <f>-BO$190+BO$216-BO$218+BO$233+BO$234+SUM(BO$125,BO$126,BO$127*(1+'S&amp;S'!$F117),BO$128,BO$129,BO$130,BO$131,BO$132,BO$133,BO$134,BO$135,BO$136,BO$137,BO$138,BO$139,BO$140,BO$141,BO$142,BO$143,BO$144)</f>
        <v>0</v>
      </c>
      <c r="BP319" s="66">
        <f>-BP$190+BP$216-BP$218+BP$233+BP$234+SUM(BP$125,BP$126,BP$127*(1+'S&amp;S'!$F117),BP$128,BP$129,BP$130,BP$131,BP$132,BP$133,BP$134,BP$135,BP$136,BP$137,BP$138,BP$139,BP$140,BP$141,BP$142,BP$143,BP$144)</f>
        <v>0</v>
      </c>
      <c r="BQ319" s="66">
        <f>-BQ$190+BQ$216-BQ$218+BQ$233+BQ$234+SUM(BQ$125,BQ$126,BQ$127*(1+'S&amp;S'!$F117),BQ$128,BQ$129,BQ$130,BQ$131,BQ$132,BQ$133,BQ$134,BQ$135,BQ$136,BQ$137,BQ$138,BQ$139,BQ$140,BQ$141,BQ$142,BQ$143,BQ$144)</f>
        <v>0</v>
      </c>
      <c r="BR319" s="66">
        <f>-BR$190+BR$216-BR$218+BR$233+BR$234+SUM(BR$125,BR$126,BR$127*(1+'S&amp;S'!$F117),BR$128,BR$129,BR$130,BR$131,BR$132,BR$133,BR$134,BR$135,BR$136,BR$137,BR$138,BR$139,BR$140,BR$141,BR$142,BR$143,BR$144)</f>
        <v>0</v>
      </c>
      <c r="BS319" s="66">
        <f>-BS$190+BS$216-BS$218+BS$233+BS$234+SUM(BS$125,BS$126,BS$127*(1+'S&amp;S'!$F117),BS$128,BS$129,BS$130,BS$131,BS$132,BS$133,BS$134,BS$135,BS$136,BS$137,BS$138,BS$139,BS$140,BS$141,BS$142,BS$143,BS$144)</f>
        <v>0</v>
      </c>
      <c r="BT319" s="66">
        <f>-BT$190+BT$216-BT$218+BT$233+BT$234+SUM(BT$125,BT$126,BT$127*(1+'S&amp;S'!$F117),BT$128,BT$129,BT$130,BT$131,BT$132,BT$133,BT$134,BT$135,BT$136,BT$137,BT$138,BT$139,BT$140,BT$141,BT$142,BT$143,BT$144)</f>
        <v>0</v>
      </c>
      <c r="BU319" s="66">
        <f>-BU$190+BU$216-BU$218+BU$233+BU$234+SUM(BU$125,BU$126,BU$127*(1+'S&amp;S'!$F117),BU$128,BU$129,BU$130,BU$131,BU$132,BU$133,BU$134,BU$135,BU$136,BU$137,BU$138,BU$139,BU$140,BU$141,BU$142,BU$143,BU$144)</f>
        <v>0</v>
      </c>
      <c r="BV319" s="66">
        <f>-BV$190+BV$216-BV$218+BV$233+BV$234+SUM(BV$125,BV$126,BV$127*(1+'S&amp;S'!$F117),BV$128,BV$129,BV$130,BV$131,BV$132,BV$133,BV$134,BV$135,BV$136,BV$137,BV$138,BV$139,BV$140,BV$141,BV$142,BV$143,BV$144)</f>
        <v>0</v>
      </c>
      <c r="BW319" s="66">
        <f>-BW$190+BW$216-BW$218+BW$233+BW$234+SUM(BW$125,BW$126,BW$127*(1+'S&amp;S'!$F117),BW$128,BW$129,BW$130,BW$131,BW$132,BW$133,BW$134,BW$135,BW$136,BW$137,BW$138,BW$139,BW$140,BW$141,BW$142,BW$143,BW$144)</f>
        <v>0</v>
      </c>
      <c r="BX319" s="66">
        <f>-BX$190+BX$216-BX$218+BX$233+BX$234+SUM(BX$125,BX$126,BX$127*(1+'S&amp;S'!$F117),BX$128,BX$129,BX$130,BX$131,BX$132,BX$133,BX$134,BX$135,BX$136,BX$137,BX$138,BX$139,BX$140,BX$141,BX$142,BX$143,BX$144)</f>
        <v>0</v>
      </c>
      <c r="BY319" s="66">
        <f>-BY$190+BY$216-BY$218+BY$233+BY$234+SUM(BY$125,BY$126,BY$127*(1+'S&amp;S'!$F117),BY$128,BY$129,BY$130,BY$131,BY$132,BY$133,BY$134,BY$135,BY$136,BY$137,BY$138,BY$139,BY$140,BY$141,BY$142,BY$143,BY$144)</f>
        <v>0</v>
      </c>
      <c r="BZ319" s="66">
        <f>-BZ$190+BZ$216-BZ$218+BZ$233+BZ$234+SUM(BZ$125,BZ$126,BZ$127*(1+'S&amp;S'!$F117),BZ$128,BZ$129,BZ$130,BZ$131,BZ$132,BZ$133,BZ$134,BZ$135,BZ$136,BZ$137,BZ$138,BZ$139,BZ$140,BZ$141,BZ$142,BZ$143,BZ$144)</f>
        <v>0</v>
      </c>
      <c r="CA319" s="66">
        <f>-CA$190+CA$216-CA$218+CA$233+CA$234+SUM(CA$125,CA$126,CA$127*(1+'S&amp;S'!$F117),CA$128,CA$129,CA$130,CA$131,CA$132,CA$133,CA$134,CA$135,CA$136,CA$137,CA$138,CA$139,CA$140,CA$141,CA$142,CA$143,CA$144)</f>
        <v>0</v>
      </c>
      <c r="CB319" s="66">
        <f>-CB$190+CB$216-CB$218+CB$233+CB$234+SUM(CB$125,CB$126,CB$127*(1+'S&amp;S'!$F117),CB$128,CB$129,CB$130,CB$131,CB$132,CB$133,CB$134,CB$135,CB$136,CB$137,CB$138,CB$139,CB$140,CB$141,CB$142,CB$143,CB$144)</f>
        <v>0</v>
      </c>
      <c r="CC319" s="66">
        <f>-CC$190+CC$216-CC$218+CC$233+CC$234+SUM(CC$125,CC$126,CC$127*(1+'S&amp;S'!$F117),CC$128,CC$129,CC$130,CC$131,CC$132,CC$133,CC$134,CC$135,CC$136,CC$137,CC$138,CC$139,CC$140,CC$141,CC$142,CC$143,CC$144)</f>
        <v>0</v>
      </c>
      <c r="CD319" s="66">
        <f>-CD$190+CD$216-CD$218+CD$233+CD$234+SUM(CD$125,CD$126,CD$127*(1+'S&amp;S'!$F117),CD$128,CD$129,CD$130,CD$131,CD$132,CD$133,CD$134,CD$135,CD$136,CD$137,CD$138,CD$139,CD$140,CD$141,CD$142,CD$143,CD$144)</f>
        <v>0</v>
      </c>
      <c r="CE319" s="66">
        <f>-CE$190+CE$216-CE$218+CE$233+CE$234+SUM(CE$125,CE$126,CE$127*(1+'S&amp;S'!$F117),CE$128,CE$129,CE$130,CE$131,CE$132,CE$133,CE$134,CE$135,CE$136,CE$137,CE$138,CE$139,CE$140,CE$141,CE$142,CE$143,CE$144)</f>
        <v>0</v>
      </c>
      <c r="CF319" s="66">
        <f>-CF$190+CF$216-CF$218+CF$233+CF$234+SUM(CF$125,CF$126,CF$127*(1+'S&amp;S'!$F117),CF$128,CF$129,CF$130,CF$131,CF$132,CF$133,CF$134,CF$135,CF$136,CF$137,CF$138,CF$139,CF$140,CF$141,CF$142,CF$143,CF$144)</f>
        <v>0</v>
      </c>
      <c r="CG319" s="66">
        <f>-CG$190+CG$216-CG$218+CG$233+CG$234+SUM(CG$125,CG$126,CG$127*(1+'S&amp;S'!$F117),CG$128,CG$129,CG$130,CG$131,CG$132,CG$133,CG$134,CG$135,CG$136,CG$137,CG$138,CG$139,CG$140,CG$141,CG$142,CG$143,CG$144)</f>
        <v>0</v>
      </c>
      <c r="CH319" s="66">
        <f>-CH$190+CH$216-CH$218+CH$233+CH$234+SUM(CH$125,CH$126,CH$127*(1+'S&amp;S'!$F117),CH$128,CH$129,CH$130,CH$131,CH$132,CH$133,CH$134,CH$135,CH$136,CH$137,CH$138,CH$139,CH$140,CH$141,CH$142,CH$143,CH$144)</f>
        <v>0</v>
      </c>
      <c r="CI319" s="66">
        <f>-CI$190+CI$216-CI$218+CI$233+CI$234+SUM(CI$125,CI$126,CI$127*(1+'S&amp;S'!$F117),CI$128,CI$129,CI$130,CI$131,CI$132,CI$133,CI$134,CI$135,CI$136,CI$137,CI$138,CI$139,CI$140,CI$141,CI$142,CI$143,CI$144)</f>
        <v>0</v>
      </c>
      <c r="CJ319" s="66">
        <f>-CJ$190+CJ$216-CJ$218+CJ$233+CJ$234+SUM(CJ$125,CJ$126,CJ$127*(1+'S&amp;S'!$F117),CJ$128,CJ$129,CJ$130,CJ$131,CJ$132,CJ$133,CJ$134,CJ$135,CJ$136,CJ$137,CJ$138,CJ$139,CJ$140,CJ$141,CJ$142,CJ$143,CJ$144)</f>
        <v>0</v>
      </c>
      <c r="CK319" s="66">
        <f>-CK$190+CK$216-CK$218+CK$233+CK$234+SUM(CK$125,CK$126,CK$127*(1+'S&amp;S'!$F117),CK$128,CK$129,CK$130,CK$131,CK$132,CK$133,CK$134,CK$135,CK$136,CK$137,CK$138,CK$139,CK$140,CK$141,CK$142,CK$143,CK$144)</f>
        <v>0</v>
      </c>
      <c r="CL319" s="66">
        <f>-CL$190+CL$216-CL$218+CL$233+CL$234+SUM(CL$125,CL$126,CL$127*(1+'S&amp;S'!$F117),CL$128,CL$129,CL$130,CL$131,CL$132,CL$133,CL$134,CL$135,CL$136,CL$137,CL$138,CL$139,CL$140,CL$141,CL$142,CL$143,CL$144)</f>
        <v>0</v>
      </c>
      <c r="CM319" s="66">
        <f>-CM$190+CM$216-CM$218+CM$233+CM$234+SUM(CM$125,CM$126,CM$127*(1+'S&amp;S'!$F117),CM$128,CM$129,CM$130,CM$131,CM$132,CM$133,CM$134,CM$135,CM$136,CM$137,CM$138,CM$139,CM$140,CM$141,CM$142,CM$143,CM$144)</f>
        <v>0</v>
      </c>
      <c r="CN319" s="66">
        <f>-CN$190+CN$216-CN$218+CN$233+CN$234+SUM(CN$125,CN$126,CN$127*(1+'S&amp;S'!$F117),CN$128,CN$129,CN$130,CN$131,CN$132,CN$133,CN$134,CN$135,CN$136,CN$137,CN$138,CN$139,CN$140,CN$141,CN$142,CN$143,CN$144)</f>
        <v>0</v>
      </c>
      <c r="CO319" s="66">
        <f>-CO$190+CO$216-CO$218+CO$233+CO$234+SUM(CO$125,CO$126,CO$127*(1+'S&amp;S'!$F117),CO$128,CO$129,CO$130,CO$131,CO$132,CO$133,CO$134,CO$135,CO$136,CO$137,CO$138,CO$139,CO$140,CO$141,CO$142,CO$143,CO$144)</f>
        <v>0</v>
      </c>
      <c r="CP319" s="66">
        <f>-CP$190+CP$216-CP$218+CP$233+CP$234+SUM(CP$125,CP$126,CP$127*(1+'S&amp;S'!$F117),CP$128,CP$129,CP$130,CP$131,CP$132,CP$133,CP$134,CP$135,CP$136,CP$137,CP$138,CP$139,CP$140,CP$141,CP$142,CP$143,CP$144)</f>
        <v>0</v>
      </c>
      <c r="CQ319" s="66">
        <f>-CQ$190+CQ$216-CQ$218+CQ$233+CQ$234+SUM(CQ$125,CQ$126,CQ$127*(1+'S&amp;S'!$F117),CQ$128,CQ$129,CQ$130,CQ$131,CQ$132,CQ$133,CQ$134,CQ$135,CQ$136,CQ$137,CQ$138,CQ$139,CQ$140,CQ$141,CQ$142,CQ$143,CQ$144)</f>
        <v>0</v>
      </c>
      <c r="CR319" s="66">
        <f>-CR$190+CR$216-CR$218+CR$233+CR$234+SUM(CR$125,CR$126,CR$127*(1+'S&amp;S'!$F117),CR$128,CR$129,CR$130,CR$131,CR$132,CR$133,CR$134,CR$135,CR$136,CR$137,CR$138,CR$139,CR$140,CR$141,CR$142,CR$143,CR$144)</f>
        <v>0</v>
      </c>
      <c r="CS319" s="66">
        <f>-CS$190+CS$216-CS$218+CS$233+CS$234+SUM(CS$125,CS$126,CS$127*(1+'S&amp;S'!$F117),CS$128,CS$129,CS$130,CS$131,CS$132,CS$133,CS$134,CS$135,CS$136,CS$137,CS$138,CS$139,CS$140,CS$141,CS$142,CS$143,CS$144)</f>
        <v>0</v>
      </c>
    </row>
    <row r="320" spans="3:97" hidden="1" x14ac:dyDescent="0.35">
      <c r="C320" s="81" t="str">
        <f>O.2!C128&amp;" with "&amp; 'S&amp;S'!$D$5*100 &amp; "% increase"</f>
        <v xml:space="preserve"> with 1% increase</v>
      </c>
      <c r="E320" s="492">
        <f>G320+NPV(G.Asm!$F$40,H320:INDEX(H320:CS320,RP))</f>
        <v>0</v>
      </c>
      <c r="F320" s="492">
        <f t="shared" si="140"/>
        <v>0</v>
      </c>
      <c r="G320" s="66">
        <f>-G$190+G$216-G$218+G$233+G$234+SUM(G$125,G$126,G$127,G$128*(1+'S&amp;S'!$F118),G$129,G$130,G$131,G$132,G$133,G$134,G$135,G$136,G$137,G$138,G$139,G$140,G$141,G$142,G$143,G$144)</f>
        <v>0</v>
      </c>
      <c r="H320" s="66">
        <f>-H$190+H$216-H$218+H$233+H$234+SUM(H$125,H$126,H$127,H$128*(1+'S&amp;S'!$F118),H$129,H$130,H$131,H$132,H$133,H$134,H$135,H$136,H$137,H$138,H$139,H$140,H$141,H$142,H$143,H$144)</f>
        <v>0</v>
      </c>
      <c r="I320" s="66">
        <f>-I$190+I$216-I$218+I$233+I$234+SUM(I$125,I$126,I$127,I$128*(1+'S&amp;S'!$F118),I$129,I$130,I$131,I$132,I$133,I$134,I$135,I$136,I$137,I$138,I$139,I$140,I$141,I$142,I$143,I$144)</f>
        <v>0</v>
      </c>
      <c r="J320" s="66">
        <f>-J$190+J$216-J$218+J$233+J$234+SUM(J$125,J$126,J$127,J$128*(1+'S&amp;S'!$F118),J$129,J$130,J$131,J$132,J$133,J$134,J$135,J$136,J$137,J$138,J$139,J$140,J$141,J$142,J$143,J$144)</f>
        <v>0</v>
      </c>
      <c r="K320" s="66">
        <f>-K$190+K$216-K$218+K$233+K$234+SUM(K$125,K$126,K$127,K$128*(1+'S&amp;S'!$F118),K$129,K$130,K$131,K$132,K$133,K$134,K$135,K$136,K$137,K$138,K$139,K$140,K$141,K$142,K$143,K$144)</f>
        <v>0</v>
      </c>
      <c r="L320" s="66">
        <f>-L$190+L$216-L$218+L$233+L$234+SUM(L$125,L$126,L$127,L$128*(1+'S&amp;S'!$F118),L$129,L$130,L$131,L$132,L$133,L$134,L$135,L$136,L$137,L$138,L$139,L$140,L$141,L$142,L$143,L$144)</f>
        <v>0</v>
      </c>
      <c r="M320" s="66">
        <f>-M$190+M$216-M$218+M$233+M$234+SUM(M$125,M$126,M$127,M$128*(1+'S&amp;S'!$F118),M$129,M$130,M$131,M$132,M$133,M$134,M$135,M$136,M$137,M$138,M$139,M$140,M$141,M$142,M$143,M$144)</f>
        <v>0</v>
      </c>
      <c r="N320" s="66">
        <f>-N$190+N$216-N$218+N$233+N$234+SUM(N$125,N$126,N$127,N$128*(1+'S&amp;S'!$F118),N$129,N$130,N$131,N$132,N$133,N$134,N$135,N$136,N$137,N$138,N$139,N$140,N$141,N$142,N$143,N$144)</f>
        <v>0</v>
      </c>
      <c r="O320" s="66">
        <f>-O$190+O$216-O$218+O$233+O$234+SUM(O$125,O$126,O$127,O$128*(1+'S&amp;S'!$F118),O$129,O$130,O$131,O$132,O$133,O$134,O$135,O$136,O$137,O$138,O$139,O$140,O$141,O$142,O$143,O$144)</f>
        <v>0</v>
      </c>
      <c r="P320" s="66">
        <f>-P$190+P$216-P$218+P$233+P$234+SUM(P$125,P$126,P$127,P$128*(1+'S&amp;S'!$F118),P$129,P$130,P$131,P$132,P$133,P$134,P$135,P$136,P$137,P$138,P$139,P$140,P$141,P$142,P$143,P$144)</f>
        <v>0</v>
      </c>
      <c r="Q320" s="66">
        <f>-Q$190+Q$216-Q$218+Q$233+Q$234+SUM(Q$125,Q$126,Q$127,Q$128*(1+'S&amp;S'!$F118),Q$129,Q$130,Q$131,Q$132,Q$133,Q$134,Q$135,Q$136,Q$137,Q$138,Q$139,Q$140,Q$141,Q$142,Q$143,Q$144)</f>
        <v>0</v>
      </c>
      <c r="R320" s="66">
        <f>-R$190+R$216-R$218+R$233+R$234+SUM(R$125,R$126,R$127,R$128*(1+'S&amp;S'!$F118),R$129,R$130,R$131,R$132,R$133,R$134,R$135,R$136,R$137,R$138,R$139,R$140,R$141,R$142,R$143,R$144)</f>
        <v>0</v>
      </c>
      <c r="S320" s="66">
        <f>-S$190+S$216-S$218+S$233+S$234+SUM(S$125,S$126,S$127,S$128*(1+'S&amp;S'!$F118),S$129,S$130,S$131,S$132,S$133,S$134,S$135,S$136,S$137,S$138,S$139,S$140,S$141,S$142,S$143,S$144)</f>
        <v>0</v>
      </c>
      <c r="T320" s="66">
        <f>-T$190+T$216-T$218+T$233+T$234+SUM(T$125,T$126,T$127,T$128*(1+'S&amp;S'!$F118),T$129,T$130,T$131,T$132,T$133,T$134,T$135,T$136,T$137,T$138,T$139,T$140,T$141,T$142,T$143,T$144)</f>
        <v>0</v>
      </c>
      <c r="U320" s="66">
        <f>-U$190+U$216-U$218+U$233+U$234+SUM(U$125,U$126,U$127,U$128*(1+'S&amp;S'!$F118),U$129,U$130,U$131,U$132,U$133,U$134,U$135,U$136,U$137,U$138,U$139,U$140,U$141,U$142,U$143,U$144)</f>
        <v>0</v>
      </c>
      <c r="V320" s="66">
        <f>-V$190+V$216-V$218+V$233+V$234+SUM(V$125,V$126,V$127,V$128*(1+'S&amp;S'!$F118),V$129,V$130,V$131,V$132,V$133,V$134,V$135,V$136,V$137,V$138,V$139,V$140,V$141,V$142,V$143,V$144)</f>
        <v>0</v>
      </c>
      <c r="W320" s="66">
        <f>-W$190+W$216-W$218+W$233+W$234+SUM(W$125,W$126,W$127,W$128*(1+'S&amp;S'!$F118),W$129,W$130,W$131,W$132,W$133,W$134,W$135,W$136,W$137,W$138,W$139,W$140,W$141,W$142,W$143,W$144)</f>
        <v>0</v>
      </c>
      <c r="X320" s="66">
        <f>-X$190+X$216-X$218+X$233+X$234+SUM(X$125,X$126,X$127,X$128*(1+'S&amp;S'!$F118),X$129,X$130,X$131,X$132,X$133,X$134,X$135,X$136,X$137,X$138,X$139,X$140,X$141,X$142,X$143,X$144)</f>
        <v>0</v>
      </c>
      <c r="Y320" s="66">
        <f>-Y$190+Y$216-Y$218+Y$233+Y$234+SUM(Y$125,Y$126,Y$127,Y$128*(1+'S&amp;S'!$F118),Y$129,Y$130,Y$131,Y$132,Y$133,Y$134,Y$135,Y$136,Y$137,Y$138,Y$139,Y$140,Y$141,Y$142,Y$143,Y$144)</f>
        <v>0</v>
      </c>
      <c r="Z320" s="66">
        <f>-Z$190+Z$216-Z$218+Z$233+Z$234+SUM(Z$125,Z$126,Z$127,Z$128*(1+'S&amp;S'!$F118),Z$129,Z$130,Z$131,Z$132,Z$133,Z$134,Z$135,Z$136,Z$137,Z$138,Z$139,Z$140,Z$141,Z$142,Z$143,Z$144)</f>
        <v>0</v>
      </c>
      <c r="AA320" s="66">
        <f>-AA$190+AA$216-AA$218+AA$233+AA$234+SUM(AA$125,AA$126,AA$127,AA$128*(1+'S&amp;S'!$F118),AA$129,AA$130,AA$131,AA$132,AA$133,AA$134,AA$135,AA$136,AA$137,AA$138,AA$139,AA$140,AA$141,AA$142,AA$143,AA$144)</f>
        <v>0</v>
      </c>
      <c r="AB320" s="66">
        <f>-AB$190+AB$216-AB$218+AB$233+AB$234+SUM(AB$125,AB$126,AB$127,AB$128*(1+'S&amp;S'!$F118),AB$129,AB$130,AB$131,AB$132,AB$133,AB$134,AB$135,AB$136,AB$137,AB$138,AB$139,AB$140,AB$141,AB$142,AB$143,AB$144)</f>
        <v>0</v>
      </c>
      <c r="AC320" s="66">
        <f>-AC$190+AC$216-AC$218+AC$233+AC$234+SUM(AC$125,AC$126,AC$127,AC$128*(1+'S&amp;S'!$F118),AC$129,AC$130,AC$131,AC$132,AC$133,AC$134,AC$135,AC$136,AC$137,AC$138,AC$139,AC$140,AC$141,AC$142,AC$143,AC$144)</f>
        <v>0</v>
      </c>
      <c r="AD320" s="66">
        <f>-AD$190+AD$216-AD$218+AD$233+AD$234+SUM(AD$125,AD$126,AD$127,AD$128*(1+'S&amp;S'!$F118),AD$129,AD$130,AD$131,AD$132,AD$133,AD$134,AD$135,AD$136,AD$137,AD$138,AD$139,AD$140,AD$141,AD$142,AD$143,AD$144)</f>
        <v>0</v>
      </c>
      <c r="AE320" s="66">
        <f>-AE$190+AE$216-AE$218+AE$233+AE$234+SUM(AE$125,AE$126,AE$127,AE$128*(1+'S&amp;S'!$F118),AE$129,AE$130,AE$131,AE$132,AE$133,AE$134,AE$135,AE$136,AE$137,AE$138,AE$139,AE$140,AE$141,AE$142,AE$143,AE$144)</f>
        <v>0</v>
      </c>
      <c r="AF320" s="66">
        <f>-AF$190+AF$216-AF$218+AF$233+AF$234+SUM(AF$125,AF$126,AF$127,AF$128*(1+'S&amp;S'!$F118),AF$129,AF$130,AF$131,AF$132,AF$133,AF$134,AF$135,AF$136,AF$137,AF$138,AF$139,AF$140,AF$141,AF$142,AF$143,AF$144)</f>
        <v>0</v>
      </c>
      <c r="AG320" s="66">
        <f>-AG$190+AG$216-AG$218+AG$233+AG$234+SUM(AG$125,AG$126,AG$127,AG$128*(1+'S&amp;S'!$F118),AG$129,AG$130,AG$131,AG$132,AG$133,AG$134,AG$135,AG$136,AG$137,AG$138,AG$139,AG$140,AG$141,AG$142,AG$143,AG$144)</f>
        <v>0</v>
      </c>
      <c r="AH320" s="66">
        <f>-AH$190+AH$216-AH$218+AH$233+AH$234+SUM(AH$125,AH$126,AH$127,AH$128*(1+'S&amp;S'!$F118),AH$129,AH$130,AH$131,AH$132,AH$133,AH$134,AH$135,AH$136,AH$137,AH$138,AH$139,AH$140,AH$141,AH$142,AH$143,AH$144)</f>
        <v>0</v>
      </c>
      <c r="AI320" s="66">
        <f>-AI$190+AI$216-AI$218+AI$233+AI$234+SUM(AI$125,AI$126,AI$127,AI$128*(1+'S&amp;S'!$F118),AI$129,AI$130,AI$131,AI$132,AI$133,AI$134,AI$135,AI$136,AI$137,AI$138,AI$139,AI$140,AI$141,AI$142,AI$143,AI$144)</f>
        <v>0</v>
      </c>
      <c r="AJ320" s="66">
        <f>-AJ$190+AJ$216-AJ$218+AJ$233+AJ$234+SUM(AJ$125,AJ$126,AJ$127,AJ$128*(1+'S&amp;S'!$F118),AJ$129,AJ$130,AJ$131,AJ$132,AJ$133,AJ$134,AJ$135,AJ$136,AJ$137,AJ$138,AJ$139,AJ$140,AJ$141,AJ$142,AJ$143,AJ$144)</f>
        <v>0</v>
      </c>
      <c r="AK320" s="66">
        <f>-AK$190+AK$216-AK$218+AK$233+AK$234+SUM(AK$125,AK$126,AK$127,AK$128*(1+'S&amp;S'!$F118),AK$129,AK$130,AK$131,AK$132,AK$133,AK$134,AK$135,AK$136,AK$137,AK$138,AK$139,AK$140,AK$141,AK$142,AK$143,AK$144)</f>
        <v>0</v>
      </c>
      <c r="AL320" s="66">
        <f>-AL$190+AL$216-AL$218+AL$233+AL$234+SUM(AL$125,AL$126,AL$127,AL$128*(1+'S&amp;S'!$F118),AL$129,AL$130,AL$131,AL$132,AL$133,AL$134,AL$135,AL$136,AL$137,AL$138,AL$139,AL$140,AL$141,AL$142,AL$143,AL$144)</f>
        <v>0</v>
      </c>
      <c r="AM320" s="66">
        <f>-AM$190+AM$216-AM$218+AM$233+AM$234+SUM(AM$125,AM$126,AM$127,AM$128*(1+'S&amp;S'!$F118),AM$129,AM$130,AM$131,AM$132,AM$133,AM$134,AM$135,AM$136,AM$137,AM$138,AM$139,AM$140,AM$141,AM$142,AM$143,AM$144)</f>
        <v>0</v>
      </c>
      <c r="AN320" s="66">
        <f>-AN$190+AN$216-AN$218+AN$233+AN$234+SUM(AN$125,AN$126,AN$127,AN$128*(1+'S&amp;S'!$F118),AN$129,AN$130,AN$131,AN$132,AN$133,AN$134,AN$135,AN$136,AN$137,AN$138,AN$139,AN$140,AN$141,AN$142,AN$143,AN$144)</f>
        <v>0</v>
      </c>
      <c r="AO320" s="66">
        <f>-AO$190+AO$216-AO$218+AO$233+AO$234+SUM(AO$125,AO$126,AO$127,AO$128*(1+'S&amp;S'!$F118),AO$129,AO$130,AO$131,AO$132,AO$133,AO$134,AO$135,AO$136,AO$137,AO$138,AO$139,AO$140,AO$141,AO$142,AO$143,AO$144)</f>
        <v>0</v>
      </c>
      <c r="AP320" s="66">
        <f>-AP$190+AP$216-AP$218+AP$233+AP$234+SUM(AP$125,AP$126,AP$127,AP$128*(1+'S&amp;S'!$F118),AP$129,AP$130,AP$131,AP$132,AP$133,AP$134,AP$135,AP$136,AP$137,AP$138,AP$139,AP$140,AP$141,AP$142,AP$143,AP$144)</f>
        <v>0</v>
      </c>
      <c r="AQ320" s="66">
        <f>-AQ$190+AQ$216-AQ$218+AQ$233+AQ$234+SUM(AQ$125,AQ$126,AQ$127,AQ$128*(1+'S&amp;S'!$F118),AQ$129,AQ$130,AQ$131,AQ$132,AQ$133,AQ$134,AQ$135,AQ$136,AQ$137,AQ$138,AQ$139,AQ$140,AQ$141,AQ$142,AQ$143,AQ$144)</f>
        <v>0</v>
      </c>
      <c r="AR320" s="66">
        <f>-AR$190+AR$216-AR$218+AR$233+AR$234+SUM(AR$125,AR$126,AR$127,AR$128*(1+'S&amp;S'!$F118),AR$129,AR$130,AR$131,AR$132,AR$133,AR$134,AR$135,AR$136,AR$137,AR$138,AR$139,AR$140,AR$141,AR$142,AR$143,AR$144)</f>
        <v>0</v>
      </c>
      <c r="AS320" s="66">
        <f>-AS$190+AS$216-AS$218+AS$233+AS$234+SUM(AS$125,AS$126,AS$127,AS$128*(1+'S&amp;S'!$F118),AS$129,AS$130,AS$131,AS$132,AS$133,AS$134,AS$135,AS$136,AS$137,AS$138,AS$139,AS$140,AS$141,AS$142,AS$143,AS$144)</f>
        <v>0</v>
      </c>
      <c r="AT320" s="66">
        <f>-AT$190+AT$216-AT$218+AT$233+AT$234+SUM(AT$125,AT$126,AT$127,AT$128*(1+'S&amp;S'!$F118),AT$129,AT$130,AT$131,AT$132,AT$133,AT$134,AT$135,AT$136,AT$137,AT$138,AT$139,AT$140,AT$141,AT$142,AT$143,AT$144)</f>
        <v>0</v>
      </c>
      <c r="AU320" s="66">
        <f>-AU$190+AU$216-AU$218+AU$233+AU$234+SUM(AU$125,AU$126,AU$127,AU$128*(1+'S&amp;S'!$F118),AU$129,AU$130,AU$131,AU$132,AU$133,AU$134,AU$135,AU$136,AU$137,AU$138,AU$139,AU$140,AU$141,AU$142,AU$143,AU$144)</f>
        <v>0</v>
      </c>
      <c r="AV320" s="66">
        <f>-AV$190+AV$216-AV$218+AV$233+AV$234+SUM(AV$125,AV$126,AV$127,AV$128*(1+'S&amp;S'!$F118),AV$129,AV$130,AV$131,AV$132,AV$133,AV$134,AV$135,AV$136,AV$137,AV$138,AV$139,AV$140,AV$141,AV$142,AV$143,AV$144)</f>
        <v>0</v>
      </c>
      <c r="AW320" s="66">
        <f>-AW$190+AW$216-AW$218+AW$233+AW$234+SUM(AW$125,AW$126,AW$127,AW$128*(1+'S&amp;S'!$F118),AW$129,AW$130,AW$131,AW$132,AW$133,AW$134,AW$135,AW$136,AW$137,AW$138,AW$139,AW$140,AW$141,AW$142,AW$143,AW$144)</f>
        <v>0</v>
      </c>
      <c r="AX320" s="66">
        <f>-AX$190+AX$216-AX$218+AX$233+AX$234+SUM(AX$125,AX$126,AX$127,AX$128*(1+'S&amp;S'!$F118),AX$129,AX$130,AX$131,AX$132,AX$133,AX$134,AX$135,AX$136,AX$137,AX$138,AX$139,AX$140,AX$141,AX$142,AX$143,AX$144)</f>
        <v>0</v>
      </c>
      <c r="AY320" s="66">
        <f>-AY$190+AY$216-AY$218+AY$233+AY$234+SUM(AY$125,AY$126,AY$127,AY$128*(1+'S&amp;S'!$F118),AY$129,AY$130,AY$131,AY$132,AY$133,AY$134,AY$135,AY$136,AY$137,AY$138,AY$139,AY$140,AY$141,AY$142,AY$143,AY$144)</f>
        <v>0</v>
      </c>
      <c r="AZ320" s="66">
        <f>-AZ$190+AZ$216-AZ$218+AZ$233+AZ$234+SUM(AZ$125,AZ$126,AZ$127,AZ$128*(1+'S&amp;S'!$F118),AZ$129,AZ$130,AZ$131,AZ$132,AZ$133,AZ$134,AZ$135,AZ$136,AZ$137,AZ$138,AZ$139,AZ$140,AZ$141,AZ$142,AZ$143,AZ$144)</f>
        <v>0</v>
      </c>
      <c r="BA320" s="66">
        <f>-BA$190+BA$216-BA$218+BA$233+BA$234+SUM(BA$125,BA$126,BA$127,BA$128*(1+'S&amp;S'!$F118),BA$129,BA$130,BA$131,BA$132,BA$133,BA$134,BA$135,BA$136,BA$137,BA$138,BA$139,BA$140,BA$141,BA$142,BA$143,BA$144)</f>
        <v>0</v>
      </c>
      <c r="BB320" s="66">
        <f>-BB$190+BB$216-BB$218+BB$233+BB$234+SUM(BB$125,BB$126,BB$127,BB$128*(1+'S&amp;S'!$F118),BB$129,BB$130,BB$131,BB$132,BB$133,BB$134,BB$135,BB$136,BB$137,BB$138,BB$139,BB$140,BB$141,BB$142,BB$143,BB$144)</f>
        <v>0</v>
      </c>
      <c r="BC320" s="66">
        <f>-BC$190+BC$216-BC$218+BC$233+BC$234+SUM(BC$125,BC$126,BC$127,BC$128*(1+'S&amp;S'!$F118),BC$129,BC$130,BC$131,BC$132,BC$133,BC$134,BC$135,BC$136,BC$137,BC$138,BC$139,BC$140,BC$141,BC$142,BC$143,BC$144)</f>
        <v>0</v>
      </c>
      <c r="BD320" s="66">
        <f>-BD$190+BD$216-BD$218+BD$233+BD$234+SUM(BD$125,BD$126,BD$127,BD$128*(1+'S&amp;S'!$F118),BD$129,BD$130,BD$131,BD$132,BD$133,BD$134,BD$135,BD$136,BD$137,BD$138,BD$139,BD$140,BD$141,BD$142,BD$143,BD$144)</f>
        <v>0</v>
      </c>
      <c r="BE320" s="66">
        <f>-BE$190+BE$216-BE$218+BE$233+BE$234+SUM(BE$125,BE$126,BE$127,BE$128*(1+'S&amp;S'!$F118),BE$129,BE$130,BE$131,BE$132,BE$133,BE$134,BE$135,BE$136,BE$137,BE$138,BE$139,BE$140,BE$141,BE$142,BE$143,BE$144)</f>
        <v>0</v>
      </c>
      <c r="BF320" s="66">
        <f>-BF$190+BF$216-BF$218+BF$233+BF$234+SUM(BF$125,BF$126,BF$127,BF$128*(1+'S&amp;S'!$F118),BF$129,BF$130,BF$131,BF$132,BF$133,BF$134,BF$135,BF$136,BF$137,BF$138,BF$139,BF$140,BF$141,BF$142,BF$143,BF$144)</f>
        <v>0</v>
      </c>
      <c r="BG320" s="66">
        <f>-BG$190+BG$216-BG$218+BG$233+BG$234+SUM(BG$125,BG$126,BG$127,BG$128*(1+'S&amp;S'!$F118),BG$129,BG$130,BG$131,BG$132,BG$133,BG$134,BG$135,BG$136,BG$137,BG$138,BG$139,BG$140,BG$141,BG$142,BG$143,BG$144)</f>
        <v>0</v>
      </c>
      <c r="BH320" s="66">
        <f>-BH$190+BH$216-BH$218+BH$233+BH$234+SUM(BH$125,BH$126,BH$127,BH$128*(1+'S&amp;S'!$F118),BH$129,BH$130,BH$131,BH$132,BH$133,BH$134,BH$135,BH$136,BH$137,BH$138,BH$139,BH$140,BH$141,BH$142,BH$143,BH$144)</f>
        <v>0</v>
      </c>
      <c r="BI320" s="66">
        <f>-BI$190+BI$216-BI$218+BI$233+BI$234+SUM(BI$125,BI$126,BI$127,BI$128*(1+'S&amp;S'!$F118),BI$129,BI$130,BI$131,BI$132,BI$133,BI$134,BI$135,BI$136,BI$137,BI$138,BI$139,BI$140,BI$141,BI$142,BI$143,BI$144)</f>
        <v>0</v>
      </c>
      <c r="BJ320" s="66">
        <f>-BJ$190+BJ$216-BJ$218+BJ$233+BJ$234+SUM(BJ$125,BJ$126,BJ$127,BJ$128*(1+'S&amp;S'!$F118),BJ$129,BJ$130,BJ$131,BJ$132,BJ$133,BJ$134,BJ$135,BJ$136,BJ$137,BJ$138,BJ$139,BJ$140,BJ$141,BJ$142,BJ$143,BJ$144)</f>
        <v>0</v>
      </c>
      <c r="BK320" s="66">
        <f>-BK$190+BK$216-BK$218+BK$233+BK$234+SUM(BK$125,BK$126,BK$127,BK$128*(1+'S&amp;S'!$F118),BK$129,BK$130,BK$131,BK$132,BK$133,BK$134,BK$135,BK$136,BK$137,BK$138,BK$139,BK$140,BK$141,BK$142,BK$143,BK$144)</f>
        <v>0</v>
      </c>
      <c r="BL320" s="66">
        <f>-BL$190+BL$216-BL$218+BL$233+BL$234+SUM(BL$125,BL$126,BL$127,BL$128*(1+'S&amp;S'!$F118),BL$129,BL$130,BL$131,BL$132,BL$133,BL$134,BL$135,BL$136,BL$137,BL$138,BL$139,BL$140,BL$141,BL$142,BL$143,BL$144)</f>
        <v>0</v>
      </c>
      <c r="BM320" s="66">
        <f>-BM$190+BM$216-BM$218+BM$233+BM$234+SUM(BM$125,BM$126,BM$127,BM$128*(1+'S&amp;S'!$F118),BM$129,BM$130,BM$131,BM$132,BM$133,BM$134,BM$135,BM$136,BM$137,BM$138,BM$139,BM$140,BM$141,BM$142,BM$143,BM$144)</f>
        <v>0</v>
      </c>
      <c r="BN320" s="66">
        <f>-BN$190+BN$216-BN$218+BN$233+BN$234+SUM(BN$125,BN$126,BN$127,BN$128*(1+'S&amp;S'!$F118),BN$129,BN$130,BN$131,BN$132,BN$133,BN$134,BN$135,BN$136,BN$137,BN$138,BN$139,BN$140,BN$141,BN$142,BN$143,BN$144)</f>
        <v>0</v>
      </c>
      <c r="BO320" s="66">
        <f>-BO$190+BO$216-BO$218+BO$233+BO$234+SUM(BO$125,BO$126,BO$127,BO$128*(1+'S&amp;S'!$F118),BO$129,BO$130,BO$131,BO$132,BO$133,BO$134,BO$135,BO$136,BO$137,BO$138,BO$139,BO$140,BO$141,BO$142,BO$143,BO$144)</f>
        <v>0</v>
      </c>
      <c r="BP320" s="66">
        <f>-BP$190+BP$216-BP$218+BP$233+BP$234+SUM(BP$125,BP$126,BP$127,BP$128*(1+'S&amp;S'!$F118),BP$129,BP$130,BP$131,BP$132,BP$133,BP$134,BP$135,BP$136,BP$137,BP$138,BP$139,BP$140,BP$141,BP$142,BP$143,BP$144)</f>
        <v>0</v>
      </c>
      <c r="BQ320" s="66">
        <f>-BQ$190+BQ$216-BQ$218+BQ$233+BQ$234+SUM(BQ$125,BQ$126,BQ$127,BQ$128*(1+'S&amp;S'!$F118),BQ$129,BQ$130,BQ$131,BQ$132,BQ$133,BQ$134,BQ$135,BQ$136,BQ$137,BQ$138,BQ$139,BQ$140,BQ$141,BQ$142,BQ$143,BQ$144)</f>
        <v>0</v>
      </c>
      <c r="BR320" s="66">
        <f>-BR$190+BR$216-BR$218+BR$233+BR$234+SUM(BR$125,BR$126,BR$127,BR$128*(1+'S&amp;S'!$F118),BR$129,BR$130,BR$131,BR$132,BR$133,BR$134,BR$135,BR$136,BR$137,BR$138,BR$139,BR$140,BR$141,BR$142,BR$143,BR$144)</f>
        <v>0</v>
      </c>
      <c r="BS320" s="66">
        <f>-BS$190+BS$216-BS$218+BS$233+BS$234+SUM(BS$125,BS$126,BS$127,BS$128*(1+'S&amp;S'!$F118),BS$129,BS$130,BS$131,BS$132,BS$133,BS$134,BS$135,BS$136,BS$137,BS$138,BS$139,BS$140,BS$141,BS$142,BS$143,BS$144)</f>
        <v>0</v>
      </c>
      <c r="BT320" s="66">
        <f>-BT$190+BT$216-BT$218+BT$233+BT$234+SUM(BT$125,BT$126,BT$127,BT$128*(1+'S&amp;S'!$F118),BT$129,BT$130,BT$131,BT$132,BT$133,BT$134,BT$135,BT$136,BT$137,BT$138,BT$139,BT$140,BT$141,BT$142,BT$143,BT$144)</f>
        <v>0</v>
      </c>
      <c r="BU320" s="66">
        <f>-BU$190+BU$216-BU$218+BU$233+BU$234+SUM(BU$125,BU$126,BU$127,BU$128*(1+'S&amp;S'!$F118),BU$129,BU$130,BU$131,BU$132,BU$133,BU$134,BU$135,BU$136,BU$137,BU$138,BU$139,BU$140,BU$141,BU$142,BU$143,BU$144)</f>
        <v>0</v>
      </c>
      <c r="BV320" s="66">
        <f>-BV$190+BV$216-BV$218+BV$233+BV$234+SUM(BV$125,BV$126,BV$127,BV$128*(1+'S&amp;S'!$F118),BV$129,BV$130,BV$131,BV$132,BV$133,BV$134,BV$135,BV$136,BV$137,BV$138,BV$139,BV$140,BV$141,BV$142,BV$143,BV$144)</f>
        <v>0</v>
      </c>
      <c r="BW320" s="66">
        <f>-BW$190+BW$216-BW$218+BW$233+BW$234+SUM(BW$125,BW$126,BW$127,BW$128*(1+'S&amp;S'!$F118),BW$129,BW$130,BW$131,BW$132,BW$133,BW$134,BW$135,BW$136,BW$137,BW$138,BW$139,BW$140,BW$141,BW$142,BW$143,BW$144)</f>
        <v>0</v>
      </c>
      <c r="BX320" s="66">
        <f>-BX$190+BX$216-BX$218+BX$233+BX$234+SUM(BX$125,BX$126,BX$127,BX$128*(1+'S&amp;S'!$F118),BX$129,BX$130,BX$131,BX$132,BX$133,BX$134,BX$135,BX$136,BX$137,BX$138,BX$139,BX$140,BX$141,BX$142,BX$143,BX$144)</f>
        <v>0</v>
      </c>
      <c r="BY320" s="66">
        <f>-BY$190+BY$216-BY$218+BY$233+BY$234+SUM(BY$125,BY$126,BY$127,BY$128*(1+'S&amp;S'!$F118),BY$129,BY$130,BY$131,BY$132,BY$133,BY$134,BY$135,BY$136,BY$137,BY$138,BY$139,BY$140,BY$141,BY$142,BY$143,BY$144)</f>
        <v>0</v>
      </c>
      <c r="BZ320" s="66">
        <f>-BZ$190+BZ$216-BZ$218+BZ$233+BZ$234+SUM(BZ$125,BZ$126,BZ$127,BZ$128*(1+'S&amp;S'!$F118),BZ$129,BZ$130,BZ$131,BZ$132,BZ$133,BZ$134,BZ$135,BZ$136,BZ$137,BZ$138,BZ$139,BZ$140,BZ$141,BZ$142,BZ$143,BZ$144)</f>
        <v>0</v>
      </c>
      <c r="CA320" s="66">
        <f>-CA$190+CA$216-CA$218+CA$233+CA$234+SUM(CA$125,CA$126,CA$127,CA$128*(1+'S&amp;S'!$F118),CA$129,CA$130,CA$131,CA$132,CA$133,CA$134,CA$135,CA$136,CA$137,CA$138,CA$139,CA$140,CA$141,CA$142,CA$143,CA$144)</f>
        <v>0</v>
      </c>
      <c r="CB320" s="66">
        <f>-CB$190+CB$216-CB$218+CB$233+CB$234+SUM(CB$125,CB$126,CB$127,CB$128*(1+'S&amp;S'!$F118),CB$129,CB$130,CB$131,CB$132,CB$133,CB$134,CB$135,CB$136,CB$137,CB$138,CB$139,CB$140,CB$141,CB$142,CB$143,CB$144)</f>
        <v>0</v>
      </c>
      <c r="CC320" s="66">
        <f>-CC$190+CC$216-CC$218+CC$233+CC$234+SUM(CC$125,CC$126,CC$127,CC$128*(1+'S&amp;S'!$F118),CC$129,CC$130,CC$131,CC$132,CC$133,CC$134,CC$135,CC$136,CC$137,CC$138,CC$139,CC$140,CC$141,CC$142,CC$143,CC$144)</f>
        <v>0</v>
      </c>
      <c r="CD320" s="66">
        <f>-CD$190+CD$216-CD$218+CD$233+CD$234+SUM(CD$125,CD$126,CD$127,CD$128*(1+'S&amp;S'!$F118),CD$129,CD$130,CD$131,CD$132,CD$133,CD$134,CD$135,CD$136,CD$137,CD$138,CD$139,CD$140,CD$141,CD$142,CD$143,CD$144)</f>
        <v>0</v>
      </c>
      <c r="CE320" s="66">
        <f>-CE$190+CE$216-CE$218+CE$233+CE$234+SUM(CE$125,CE$126,CE$127,CE$128*(1+'S&amp;S'!$F118),CE$129,CE$130,CE$131,CE$132,CE$133,CE$134,CE$135,CE$136,CE$137,CE$138,CE$139,CE$140,CE$141,CE$142,CE$143,CE$144)</f>
        <v>0</v>
      </c>
      <c r="CF320" s="66">
        <f>-CF$190+CF$216-CF$218+CF$233+CF$234+SUM(CF$125,CF$126,CF$127,CF$128*(1+'S&amp;S'!$F118),CF$129,CF$130,CF$131,CF$132,CF$133,CF$134,CF$135,CF$136,CF$137,CF$138,CF$139,CF$140,CF$141,CF$142,CF$143,CF$144)</f>
        <v>0</v>
      </c>
      <c r="CG320" s="66">
        <f>-CG$190+CG$216-CG$218+CG$233+CG$234+SUM(CG$125,CG$126,CG$127,CG$128*(1+'S&amp;S'!$F118),CG$129,CG$130,CG$131,CG$132,CG$133,CG$134,CG$135,CG$136,CG$137,CG$138,CG$139,CG$140,CG$141,CG$142,CG$143,CG$144)</f>
        <v>0</v>
      </c>
      <c r="CH320" s="66">
        <f>-CH$190+CH$216-CH$218+CH$233+CH$234+SUM(CH$125,CH$126,CH$127,CH$128*(1+'S&amp;S'!$F118),CH$129,CH$130,CH$131,CH$132,CH$133,CH$134,CH$135,CH$136,CH$137,CH$138,CH$139,CH$140,CH$141,CH$142,CH$143,CH$144)</f>
        <v>0</v>
      </c>
      <c r="CI320" s="66">
        <f>-CI$190+CI$216-CI$218+CI$233+CI$234+SUM(CI$125,CI$126,CI$127,CI$128*(1+'S&amp;S'!$F118),CI$129,CI$130,CI$131,CI$132,CI$133,CI$134,CI$135,CI$136,CI$137,CI$138,CI$139,CI$140,CI$141,CI$142,CI$143,CI$144)</f>
        <v>0</v>
      </c>
      <c r="CJ320" s="66">
        <f>-CJ$190+CJ$216-CJ$218+CJ$233+CJ$234+SUM(CJ$125,CJ$126,CJ$127,CJ$128*(1+'S&amp;S'!$F118),CJ$129,CJ$130,CJ$131,CJ$132,CJ$133,CJ$134,CJ$135,CJ$136,CJ$137,CJ$138,CJ$139,CJ$140,CJ$141,CJ$142,CJ$143,CJ$144)</f>
        <v>0</v>
      </c>
      <c r="CK320" s="66">
        <f>-CK$190+CK$216-CK$218+CK$233+CK$234+SUM(CK$125,CK$126,CK$127,CK$128*(1+'S&amp;S'!$F118),CK$129,CK$130,CK$131,CK$132,CK$133,CK$134,CK$135,CK$136,CK$137,CK$138,CK$139,CK$140,CK$141,CK$142,CK$143,CK$144)</f>
        <v>0</v>
      </c>
      <c r="CL320" s="66">
        <f>-CL$190+CL$216-CL$218+CL$233+CL$234+SUM(CL$125,CL$126,CL$127,CL$128*(1+'S&amp;S'!$F118),CL$129,CL$130,CL$131,CL$132,CL$133,CL$134,CL$135,CL$136,CL$137,CL$138,CL$139,CL$140,CL$141,CL$142,CL$143,CL$144)</f>
        <v>0</v>
      </c>
      <c r="CM320" s="66">
        <f>-CM$190+CM$216-CM$218+CM$233+CM$234+SUM(CM$125,CM$126,CM$127,CM$128*(1+'S&amp;S'!$F118),CM$129,CM$130,CM$131,CM$132,CM$133,CM$134,CM$135,CM$136,CM$137,CM$138,CM$139,CM$140,CM$141,CM$142,CM$143,CM$144)</f>
        <v>0</v>
      </c>
      <c r="CN320" s="66">
        <f>-CN$190+CN$216-CN$218+CN$233+CN$234+SUM(CN$125,CN$126,CN$127,CN$128*(1+'S&amp;S'!$F118),CN$129,CN$130,CN$131,CN$132,CN$133,CN$134,CN$135,CN$136,CN$137,CN$138,CN$139,CN$140,CN$141,CN$142,CN$143,CN$144)</f>
        <v>0</v>
      </c>
      <c r="CO320" s="66">
        <f>-CO$190+CO$216-CO$218+CO$233+CO$234+SUM(CO$125,CO$126,CO$127,CO$128*(1+'S&amp;S'!$F118),CO$129,CO$130,CO$131,CO$132,CO$133,CO$134,CO$135,CO$136,CO$137,CO$138,CO$139,CO$140,CO$141,CO$142,CO$143,CO$144)</f>
        <v>0</v>
      </c>
      <c r="CP320" s="66">
        <f>-CP$190+CP$216-CP$218+CP$233+CP$234+SUM(CP$125,CP$126,CP$127,CP$128*(1+'S&amp;S'!$F118),CP$129,CP$130,CP$131,CP$132,CP$133,CP$134,CP$135,CP$136,CP$137,CP$138,CP$139,CP$140,CP$141,CP$142,CP$143,CP$144)</f>
        <v>0</v>
      </c>
      <c r="CQ320" s="66">
        <f>-CQ$190+CQ$216-CQ$218+CQ$233+CQ$234+SUM(CQ$125,CQ$126,CQ$127,CQ$128*(1+'S&amp;S'!$F118),CQ$129,CQ$130,CQ$131,CQ$132,CQ$133,CQ$134,CQ$135,CQ$136,CQ$137,CQ$138,CQ$139,CQ$140,CQ$141,CQ$142,CQ$143,CQ$144)</f>
        <v>0</v>
      </c>
      <c r="CR320" s="66">
        <f>-CR$190+CR$216-CR$218+CR$233+CR$234+SUM(CR$125,CR$126,CR$127,CR$128*(1+'S&amp;S'!$F118),CR$129,CR$130,CR$131,CR$132,CR$133,CR$134,CR$135,CR$136,CR$137,CR$138,CR$139,CR$140,CR$141,CR$142,CR$143,CR$144)</f>
        <v>0</v>
      </c>
      <c r="CS320" s="66">
        <f>-CS$190+CS$216-CS$218+CS$233+CS$234+SUM(CS$125,CS$126,CS$127,CS$128*(1+'S&amp;S'!$F118),CS$129,CS$130,CS$131,CS$132,CS$133,CS$134,CS$135,CS$136,CS$137,CS$138,CS$139,CS$140,CS$141,CS$142,CS$143,CS$144)</f>
        <v>0</v>
      </c>
    </row>
    <row r="321" spans="3:97" hidden="1" x14ac:dyDescent="0.35">
      <c r="C321" s="81" t="str">
        <f>O.2!C128&amp;" with "&amp; 'S&amp;S'!$D$5*100 &amp; "% decrease"</f>
        <v xml:space="preserve"> with 1% decrease</v>
      </c>
      <c r="E321" s="492">
        <f>G321+NPV(G.Asm!$F$40,H321:INDEX(H321:CS321,RP))</f>
        <v>0</v>
      </c>
      <c r="F321" s="492">
        <f t="shared" si="140"/>
        <v>0</v>
      </c>
      <c r="G321" s="66">
        <f>-G$190+G$216-G$218+G$233+G$234+SUM(G$125,G$126,G$127,G$128*(1+'S&amp;S'!$F119),G$129,G$130,G$131,G$132,G$133,G$134,G$135,G$136,G$137,G$138,G$139,G$140,G$141,G$142,G$143,G$144)</f>
        <v>0</v>
      </c>
      <c r="H321" s="66">
        <f>-H$190+H$216-H$218+H$233+H$234+SUM(H$125,H$126,H$127,H$128*(1+'S&amp;S'!$F119),H$129,H$130,H$131,H$132,H$133,H$134,H$135,H$136,H$137,H$138,H$139,H$140,H$141,H$142,H$143,H$144)</f>
        <v>0</v>
      </c>
      <c r="I321" s="66">
        <f>-I$190+I$216-I$218+I$233+I$234+SUM(I$125,I$126,I$127,I$128*(1+'S&amp;S'!$F119),I$129,I$130,I$131,I$132,I$133,I$134,I$135,I$136,I$137,I$138,I$139,I$140,I$141,I$142,I$143,I$144)</f>
        <v>0</v>
      </c>
      <c r="J321" s="66">
        <f>-J$190+J$216-J$218+J$233+J$234+SUM(J$125,J$126,J$127,J$128*(1+'S&amp;S'!$F119),J$129,J$130,J$131,J$132,J$133,J$134,J$135,J$136,J$137,J$138,J$139,J$140,J$141,J$142,J$143,J$144)</f>
        <v>0</v>
      </c>
      <c r="K321" s="66">
        <f>-K$190+K$216-K$218+K$233+K$234+SUM(K$125,K$126,K$127,K$128*(1+'S&amp;S'!$F119),K$129,K$130,K$131,K$132,K$133,K$134,K$135,K$136,K$137,K$138,K$139,K$140,K$141,K$142,K$143,K$144)</f>
        <v>0</v>
      </c>
      <c r="L321" s="66">
        <f>-L$190+L$216-L$218+L$233+L$234+SUM(L$125,L$126,L$127,L$128*(1+'S&amp;S'!$F119),L$129,L$130,L$131,L$132,L$133,L$134,L$135,L$136,L$137,L$138,L$139,L$140,L$141,L$142,L$143,L$144)</f>
        <v>0</v>
      </c>
      <c r="M321" s="66">
        <f>-M$190+M$216-M$218+M$233+M$234+SUM(M$125,M$126,M$127,M$128*(1+'S&amp;S'!$F119),M$129,M$130,M$131,M$132,M$133,M$134,M$135,M$136,M$137,M$138,M$139,M$140,M$141,M$142,M$143,M$144)</f>
        <v>0</v>
      </c>
      <c r="N321" s="66">
        <f>-N$190+N$216-N$218+N$233+N$234+SUM(N$125,N$126,N$127,N$128*(1+'S&amp;S'!$F119),N$129,N$130,N$131,N$132,N$133,N$134,N$135,N$136,N$137,N$138,N$139,N$140,N$141,N$142,N$143,N$144)</f>
        <v>0</v>
      </c>
      <c r="O321" s="66">
        <f>-O$190+O$216-O$218+O$233+O$234+SUM(O$125,O$126,O$127,O$128*(1+'S&amp;S'!$F119),O$129,O$130,O$131,O$132,O$133,O$134,O$135,O$136,O$137,O$138,O$139,O$140,O$141,O$142,O$143,O$144)</f>
        <v>0</v>
      </c>
      <c r="P321" s="66">
        <f>-P$190+P$216-P$218+P$233+P$234+SUM(P$125,P$126,P$127,P$128*(1+'S&amp;S'!$F119),P$129,P$130,P$131,P$132,P$133,P$134,P$135,P$136,P$137,P$138,P$139,P$140,P$141,P$142,P$143,P$144)</f>
        <v>0</v>
      </c>
      <c r="Q321" s="66">
        <f>-Q$190+Q$216-Q$218+Q$233+Q$234+SUM(Q$125,Q$126,Q$127,Q$128*(1+'S&amp;S'!$F119),Q$129,Q$130,Q$131,Q$132,Q$133,Q$134,Q$135,Q$136,Q$137,Q$138,Q$139,Q$140,Q$141,Q$142,Q$143,Q$144)</f>
        <v>0</v>
      </c>
      <c r="R321" s="66">
        <f>-R$190+R$216-R$218+R$233+R$234+SUM(R$125,R$126,R$127,R$128*(1+'S&amp;S'!$F119),R$129,R$130,R$131,R$132,R$133,R$134,R$135,R$136,R$137,R$138,R$139,R$140,R$141,R$142,R$143,R$144)</f>
        <v>0</v>
      </c>
      <c r="S321" s="66">
        <f>-S$190+S$216-S$218+S$233+S$234+SUM(S$125,S$126,S$127,S$128*(1+'S&amp;S'!$F119),S$129,S$130,S$131,S$132,S$133,S$134,S$135,S$136,S$137,S$138,S$139,S$140,S$141,S$142,S$143,S$144)</f>
        <v>0</v>
      </c>
      <c r="T321" s="66">
        <f>-T$190+T$216-T$218+T$233+T$234+SUM(T$125,T$126,T$127,T$128*(1+'S&amp;S'!$F119),T$129,T$130,T$131,T$132,T$133,T$134,T$135,T$136,T$137,T$138,T$139,T$140,T$141,T$142,T$143,T$144)</f>
        <v>0</v>
      </c>
      <c r="U321" s="66">
        <f>-U$190+U$216-U$218+U$233+U$234+SUM(U$125,U$126,U$127,U$128*(1+'S&amp;S'!$F119),U$129,U$130,U$131,U$132,U$133,U$134,U$135,U$136,U$137,U$138,U$139,U$140,U$141,U$142,U$143,U$144)</f>
        <v>0</v>
      </c>
      <c r="V321" s="66">
        <f>-V$190+V$216-V$218+V$233+V$234+SUM(V$125,V$126,V$127,V$128*(1+'S&amp;S'!$F119),V$129,V$130,V$131,V$132,V$133,V$134,V$135,V$136,V$137,V$138,V$139,V$140,V$141,V$142,V$143,V$144)</f>
        <v>0</v>
      </c>
      <c r="W321" s="66">
        <f>-W$190+W$216-W$218+W$233+W$234+SUM(W$125,W$126,W$127,W$128*(1+'S&amp;S'!$F119),W$129,W$130,W$131,W$132,W$133,W$134,W$135,W$136,W$137,W$138,W$139,W$140,W$141,W$142,W$143,W$144)</f>
        <v>0</v>
      </c>
      <c r="X321" s="66">
        <f>-X$190+X$216-X$218+X$233+X$234+SUM(X$125,X$126,X$127,X$128*(1+'S&amp;S'!$F119),X$129,X$130,X$131,X$132,X$133,X$134,X$135,X$136,X$137,X$138,X$139,X$140,X$141,X$142,X$143,X$144)</f>
        <v>0</v>
      </c>
      <c r="Y321" s="66">
        <f>-Y$190+Y$216-Y$218+Y$233+Y$234+SUM(Y$125,Y$126,Y$127,Y$128*(1+'S&amp;S'!$F119),Y$129,Y$130,Y$131,Y$132,Y$133,Y$134,Y$135,Y$136,Y$137,Y$138,Y$139,Y$140,Y$141,Y$142,Y$143,Y$144)</f>
        <v>0</v>
      </c>
      <c r="Z321" s="66">
        <f>-Z$190+Z$216-Z$218+Z$233+Z$234+SUM(Z$125,Z$126,Z$127,Z$128*(1+'S&amp;S'!$F119),Z$129,Z$130,Z$131,Z$132,Z$133,Z$134,Z$135,Z$136,Z$137,Z$138,Z$139,Z$140,Z$141,Z$142,Z$143,Z$144)</f>
        <v>0</v>
      </c>
      <c r="AA321" s="66">
        <f>-AA$190+AA$216-AA$218+AA$233+AA$234+SUM(AA$125,AA$126,AA$127,AA$128*(1+'S&amp;S'!$F119),AA$129,AA$130,AA$131,AA$132,AA$133,AA$134,AA$135,AA$136,AA$137,AA$138,AA$139,AA$140,AA$141,AA$142,AA$143,AA$144)</f>
        <v>0</v>
      </c>
      <c r="AB321" s="66">
        <f>-AB$190+AB$216-AB$218+AB$233+AB$234+SUM(AB$125,AB$126,AB$127,AB$128*(1+'S&amp;S'!$F119),AB$129,AB$130,AB$131,AB$132,AB$133,AB$134,AB$135,AB$136,AB$137,AB$138,AB$139,AB$140,AB$141,AB$142,AB$143,AB$144)</f>
        <v>0</v>
      </c>
      <c r="AC321" s="66">
        <f>-AC$190+AC$216-AC$218+AC$233+AC$234+SUM(AC$125,AC$126,AC$127,AC$128*(1+'S&amp;S'!$F119),AC$129,AC$130,AC$131,AC$132,AC$133,AC$134,AC$135,AC$136,AC$137,AC$138,AC$139,AC$140,AC$141,AC$142,AC$143,AC$144)</f>
        <v>0</v>
      </c>
      <c r="AD321" s="66">
        <f>-AD$190+AD$216-AD$218+AD$233+AD$234+SUM(AD$125,AD$126,AD$127,AD$128*(1+'S&amp;S'!$F119),AD$129,AD$130,AD$131,AD$132,AD$133,AD$134,AD$135,AD$136,AD$137,AD$138,AD$139,AD$140,AD$141,AD$142,AD$143,AD$144)</f>
        <v>0</v>
      </c>
      <c r="AE321" s="66">
        <f>-AE$190+AE$216-AE$218+AE$233+AE$234+SUM(AE$125,AE$126,AE$127,AE$128*(1+'S&amp;S'!$F119),AE$129,AE$130,AE$131,AE$132,AE$133,AE$134,AE$135,AE$136,AE$137,AE$138,AE$139,AE$140,AE$141,AE$142,AE$143,AE$144)</f>
        <v>0</v>
      </c>
      <c r="AF321" s="66">
        <f>-AF$190+AF$216-AF$218+AF$233+AF$234+SUM(AF$125,AF$126,AF$127,AF$128*(1+'S&amp;S'!$F119),AF$129,AF$130,AF$131,AF$132,AF$133,AF$134,AF$135,AF$136,AF$137,AF$138,AF$139,AF$140,AF$141,AF$142,AF$143,AF$144)</f>
        <v>0</v>
      </c>
      <c r="AG321" s="66">
        <f>-AG$190+AG$216-AG$218+AG$233+AG$234+SUM(AG$125,AG$126,AG$127,AG$128*(1+'S&amp;S'!$F119),AG$129,AG$130,AG$131,AG$132,AG$133,AG$134,AG$135,AG$136,AG$137,AG$138,AG$139,AG$140,AG$141,AG$142,AG$143,AG$144)</f>
        <v>0</v>
      </c>
      <c r="AH321" s="66">
        <f>-AH$190+AH$216-AH$218+AH$233+AH$234+SUM(AH$125,AH$126,AH$127,AH$128*(1+'S&amp;S'!$F119),AH$129,AH$130,AH$131,AH$132,AH$133,AH$134,AH$135,AH$136,AH$137,AH$138,AH$139,AH$140,AH$141,AH$142,AH$143,AH$144)</f>
        <v>0</v>
      </c>
      <c r="AI321" s="66">
        <f>-AI$190+AI$216-AI$218+AI$233+AI$234+SUM(AI$125,AI$126,AI$127,AI$128*(1+'S&amp;S'!$F119),AI$129,AI$130,AI$131,AI$132,AI$133,AI$134,AI$135,AI$136,AI$137,AI$138,AI$139,AI$140,AI$141,AI$142,AI$143,AI$144)</f>
        <v>0</v>
      </c>
      <c r="AJ321" s="66">
        <f>-AJ$190+AJ$216-AJ$218+AJ$233+AJ$234+SUM(AJ$125,AJ$126,AJ$127,AJ$128*(1+'S&amp;S'!$F119),AJ$129,AJ$130,AJ$131,AJ$132,AJ$133,AJ$134,AJ$135,AJ$136,AJ$137,AJ$138,AJ$139,AJ$140,AJ$141,AJ$142,AJ$143,AJ$144)</f>
        <v>0</v>
      </c>
      <c r="AK321" s="66">
        <f>-AK$190+AK$216-AK$218+AK$233+AK$234+SUM(AK$125,AK$126,AK$127,AK$128*(1+'S&amp;S'!$F119),AK$129,AK$130,AK$131,AK$132,AK$133,AK$134,AK$135,AK$136,AK$137,AK$138,AK$139,AK$140,AK$141,AK$142,AK$143,AK$144)</f>
        <v>0</v>
      </c>
      <c r="AL321" s="66">
        <f>-AL$190+AL$216-AL$218+AL$233+AL$234+SUM(AL$125,AL$126,AL$127,AL$128*(1+'S&amp;S'!$F119),AL$129,AL$130,AL$131,AL$132,AL$133,AL$134,AL$135,AL$136,AL$137,AL$138,AL$139,AL$140,AL$141,AL$142,AL$143,AL$144)</f>
        <v>0</v>
      </c>
      <c r="AM321" s="66">
        <f>-AM$190+AM$216-AM$218+AM$233+AM$234+SUM(AM$125,AM$126,AM$127,AM$128*(1+'S&amp;S'!$F119),AM$129,AM$130,AM$131,AM$132,AM$133,AM$134,AM$135,AM$136,AM$137,AM$138,AM$139,AM$140,AM$141,AM$142,AM$143,AM$144)</f>
        <v>0</v>
      </c>
      <c r="AN321" s="66">
        <f>-AN$190+AN$216-AN$218+AN$233+AN$234+SUM(AN$125,AN$126,AN$127,AN$128*(1+'S&amp;S'!$F119),AN$129,AN$130,AN$131,AN$132,AN$133,AN$134,AN$135,AN$136,AN$137,AN$138,AN$139,AN$140,AN$141,AN$142,AN$143,AN$144)</f>
        <v>0</v>
      </c>
      <c r="AO321" s="66">
        <f>-AO$190+AO$216-AO$218+AO$233+AO$234+SUM(AO$125,AO$126,AO$127,AO$128*(1+'S&amp;S'!$F119),AO$129,AO$130,AO$131,AO$132,AO$133,AO$134,AO$135,AO$136,AO$137,AO$138,AO$139,AO$140,AO$141,AO$142,AO$143,AO$144)</f>
        <v>0</v>
      </c>
      <c r="AP321" s="66">
        <f>-AP$190+AP$216-AP$218+AP$233+AP$234+SUM(AP$125,AP$126,AP$127,AP$128*(1+'S&amp;S'!$F119),AP$129,AP$130,AP$131,AP$132,AP$133,AP$134,AP$135,AP$136,AP$137,AP$138,AP$139,AP$140,AP$141,AP$142,AP$143,AP$144)</f>
        <v>0</v>
      </c>
      <c r="AQ321" s="66">
        <f>-AQ$190+AQ$216-AQ$218+AQ$233+AQ$234+SUM(AQ$125,AQ$126,AQ$127,AQ$128*(1+'S&amp;S'!$F119),AQ$129,AQ$130,AQ$131,AQ$132,AQ$133,AQ$134,AQ$135,AQ$136,AQ$137,AQ$138,AQ$139,AQ$140,AQ$141,AQ$142,AQ$143,AQ$144)</f>
        <v>0</v>
      </c>
      <c r="AR321" s="66">
        <f>-AR$190+AR$216-AR$218+AR$233+AR$234+SUM(AR$125,AR$126,AR$127,AR$128*(1+'S&amp;S'!$F119),AR$129,AR$130,AR$131,AR$132,AR$133,AR$134,AR$135,AR$136,AR$137,AR$138,AR$139,AR$140,AR$141,AR$142,AR$143,AR$144)</f>
        <v>0</v>
      </c>
      <c r="AS321" s="66">
        <f>-AS$190+AS$216-AS$218+AS$233+AS$234+SUM(AS$125,AS$126,AS$127,AS$128*(1+'S&amp;S'!$F119),AS$129,AS$130,AS$131,AS$132,AS$133,AS$134,AS$135,AS$136,AS$137,AS$138,AS$139,AS$140,AS$141,AS$142,AS$143,AS$144)</f>
        <v>0</v>
      </c>
      <c r="AT321" s="66">
        <f>-AT$190+AT$216-AT$218+AT$233+AT$234+SUM(AT$125,AT$126,AT$127,AT$128*(1+'S&amp;S'!$F119),AT$129,AT$130,AT$131,AT$132,AT$133,AT$134,AT$135,AT$136,AT$137,AT$138,AT$139,AT$140,AT$141,AT$142,AT$143,AT$144)</f>
        <v>0</v>
      </c>
      <c r="AU321" s="66">
        <f>-AU$190+AU$216-AU$218+AU$233+AU$234+SUM(AU$125,AU$126,AU$127,AU$128*(1+'S&amp;S'!$F119),AU$129,AU$130,AU$131,AU$132,AU$133,AU$134,AU$135,AU$136,AU$137,AU$138,AU$139,AU$140,AU$141,AU$142,AU$143,AU$144)</f>
        <v>0</v>
      </c>
      <c r="AV321" s="66">
        <f>-AV$190+AV$216-AV$218+AV$233+AV$234+SUM(AV$125,AV$126,AV$127,AV$128*(1+'S&amp;S'!$F119),AV$129,AV$130,AV$131,AV$132,AV$133,AV$134,AV$135,AV$136,AV$137,AV$138,AV$139,AV$140,AV$141,AV$142,AV$143,AV$144)</f>
        <v>0</v>
      </c>
      <c r="AW321" s="66">
        <f>-AW$190+AW$216-AW$218+AW$233+AW$234+SUM(AW$125,AW$126,AW$127,AW$128*(1+'S&amp;S'!$F119),AW$129,AW$130,AW$131,AW$132,AW$133,AW$134,AW$135,AW$136,AW$137,AW$138,AW$139,AW$140,AW$141,AW$142,AW$143,AW$144)</f>
        <v>0</v>
      </c>
      <c r="AX321" s="66">
        <f>-AX$190+AX$216-AX$218+AX$233+AX$234+SUM(AX$125,AX$126,AX$127,AX$128*(1+'S&amp;S'!$F119),AX$129,AX$130,AX$131,AX$132,AX$133,AX$134,AX$135,AX$136,AX$137,AX$138,AX$139,AX$140,AX$141,AX$142,AX$143,AX$144)</f>
        <v>0</v>
      </c>
      <c r="AY321" s="66">
        <f>-AY$190+AY$216-AY$218+AY$233+AY$234+SUM(AY$125,AY$126,AY$127,AY$128*(1+'S&amp;S'!$F119),AY$129,AY$130,AY$131,AY$132,AY$133,AY$134,AY$135,AY$136,AY$137,AY$138,AY$139,AY$140,AY$141,AY$142,AY$143,AY$144)</f>
        <v>0</v>
      </c>
      <c r="AZ321" s="66">
        <f>-AZ$190+AZ$216-AZ$218+AZ$233+AZ$234+SUM(AZ$125,AZ$126,AZ$127,AZ$128*(1+'S&amp;S'!$F119),AZ$129,AZ$130,AZ$131,AZ$132,AZ$133,AZ$134,AZ$135,AZ$136,AZ$137,AZ$138,AZ$139,AZ$140,AZ$141,AZ$142,AZ$143,AZ$144)</f>
        <v>0</v>
      </c>
      <c r="BA321" s="66">
        <f>-BA$190+BA$216-BA$218+BA$233+BA$234+SUM(BA$125,BA$126,BA$127,BA$128*(1+'S&amp;S'!$F119),BA$129,BA$130,BA$131,BA$132,BA$133,BA$134,BA$135,BA$136,BA$137,BA$138,BA$139,BA$140,BA$141,BA$142,BA$143,BA$144)</f>
        <v>0</v>
      </c>
      <c r="BB321" s="66">
        <f>-BB$190+BB$216-BB$218+BB$233+BB$234+SUM(BB$125,BB$126,BB$127,BB$128*(1+'S&amp;S'!$F119),BB$129,BB$130,BB$131,BB$132,BB$133,BB$134,BB$135,BB$136,BB$137,BB$138,BB$139,BB$140,BB$141,BB$142,BB$143,BB$144)</f>
        <v>0</v>
      </c>
      <c r="BC321" s="66">
        <f>-BC$190+BC$216-BC$218+BC$233+BC$234+SUM(BC$125,BC$126,BC$127,BC$128*(1+'S&amp;S'!$F119),BC$129,BC$130,BC$131,BC$132,BC$133,BC$134,BC$135,BC$136,BC$137,BC$138,BC$139,BC$140,BC$141,BC$142,BC$143,BC$144)</f>
        <v>0</v>
      </c>
      <c r="BD321" s="66">
        <f>-BD$190+BD$216-BD$218+BD$233+BD$234+SUM(BD$125,BD$126,BD$127,BD$128*(1+'S&amp;S'!$F119),BD$129,BD$130,BD$131,BD$132,BD$133,BD$134,BD$135,BD$136,BD$137,BD$138,BD$139,BD$140,BD$141,BD$142,BD$143,BD$144)</f>
        <v>0</v>
      </c>
      <c r="BE321" s="66">
        <f>-BE$190+BE$216-BE$218+BE$233+BE$234+SUM(BE$125,BE$126,BE$127,BE$128*(1+'S&amp;S'!$F119),BE$129,BE$130,BE$131,BE$132,BE$133,BE$134,BE$135,BE$136,BE$137,BE$138,BE$139,BE$140,BE$141,BE$142,BE$143,BE$144)</f>
        <v>0</v>
      </c>
      <c r="BF321" s="66">
        <f>-BF$190+BF$216-BF$218+BF$233+BF$234+SUM(BF$125,BF$126,BF$127,BF$128*(1+'S&amp;S'!$F119),BF$129,BF$130,BF$131,BF$132,BF$133,BF$134,BF$135,BF$136,BF$137,BF$138,BF$139,BF$140,BF$141,BF$142,BF$143,BF$144)</f>
        <v>0</v>
      </c>
      <c r="BG321" s="66">
        <f>-BG$190+BG$216-BG$218+BG$233+BG$234+SUM(BG$125,BG$126,BG$127,BG$128*(1+'S&amp;S'!$F119),BG$129,BG$130,BG$131,BG$132,BG$133,BG$134,BG$135,BG$136,BG$137,BG$138,BG$139,BG$140,BG$141,BG$142,BG$143,BG$144)</f>
        <v>0</v>
      </c>
      <c r="BH321" s="66">
        <f>-BH$190+BH$216-BH$218+BH$233+BH$234+SUM(BH$125,BH$126,BH$127,BH$128*(1+'S&amp;S'!$F119),BH$129,BH$130,BH$131,BH$132,BH$133,BH$134,BH$135,BH$136,BH$137,BH$138,BH$139,BH$140,BH$141,BH$142,BH$143,BH$144)</f>
        <v>0</v>
      </c>
      <c r="BI321" s="66">
        <f>-BI$190+BI$216-BI$218+BI$233+BI$234+SUM(BI$125,BI$126,BI$127,BI$128*(1+'S&amp;S'!$F119),BI$129,BI$130,BI$131,BI$132,BI$133,BI$134,BI$135,BI$136,BI$137,BI$138,BI$139,BI$140,BI$141,BI$142,BI$143,BI$144)</f>
        <v>0</v>
      </c>
      <c r="BJ321" s="66">
        <f>-BJ$190+BJ$216-BJ$218+BJ$233+BJ$234+SUM(BJ$125,BJ$126,BJ$127,BJ$128*(1+'S&amp;S'!$F119),BJ$129,BJ$130,BJ$131,BJ$132,BJ$133,BJ$134,BJ$135,BJ$136,BJ$137,BJ$138,BJ$139,BJ$140,BJ$141,BJ$142,BJ$143,BJ$144)</f>
        <v>0</v>
      </c>
      <c r="BK321" s="66">
        <f>-BK$190+BK$216-BK$218+BK$233+BK$234+SUM(BK$125,BK$126,BK$127,BK$128*(1+'S&amp;S'!$F119),BK$129,BK$130,BK$131,BK$132,BK$133,BK$134,BK$135,BK$136,BK$137,BK$138,BK$139,BK$140,BK$141,BK$142,BK$143,BK$144)</f>
        <v>0</v>
      </c>
      <c r="BL321" s="66">
        <f>-BL$190+BL$216-BL$218+BL$233+BL$234+SUM(BL$125,BL$126,BL$127,BL$128*(1+'S&amp;S'!$F119),BL$129,BL$130,BL$131,BL$132,BL$133,BL$134,BL$135,BL$136,BL$137,BL$138,BL$139,BL$140,BL$141,BL$142,BL$143,BL$144)</f>
        <v>0</v>
      </c>
      <c r="BM321" s="66">
        <f>-BM$190+BM$216-BM$218+BM$233+BM$234+SUM(BM$125,BM$126,BM$127,BM$128*(1+'S&amp;S'!$F119),BM$129,BM$130,BM$131,BM$132,BM$133,BM$134,BM$135,BM$136,BM$137,BM$138,BM$139,BM$140,BM$141,BM$142,BM$143,BM$144)</f>
        <v>0</v>
      </c>
      <c r="BN321" s="66">
        <f>-BN$190+BN$216-BN$218+BN$233+BN$234+SUM(BN$125,BN$126,BN$127,BN$128*(1+'S&amp;S'!$F119),BN$129,BN$130,BN$131,BN$132,BN$133,BN$134,BN$135,BN$136,BN$137,BN$138,BN$139,BN$140,BN$141,BN$142,BN$143,BN$144)</f>
        <v>0</v>
      </c>
      <c r="BO321" s="66">
        <f>-BO$190+BO$216-BO$218+BO$233+BO$234+SUM(BO$125,BO$126,BO$127,BO$128*(1+'S&amp;S'!$F119),BO$129,BO$130,BO$131,BO$132,BO$133,BO$134,BO$135,BO$136,BO$137,BO$138,BO$139,BO$140,BO$141,BO$142,BO$143,BO$144)</f>
        <v>0</v>
      </c>
      <c r="BP321" s="66">
        <f>-BP$190+BP$216-BP$218+BP$233+BP$234+SUM(BP$125,BP$126,BP$127,BP$128*(1+'S&amp;S'!$F119),BP$129,BP$130,BP$131,BP$132,BP$133,BP$134,BP$135,BP$136,BP$137,BP$138,BP$139,BP$140,BP$141,BP$142,BP$143,BP$144)</f>
        <v>0</v>
      </c>
      <c r="BQ321" s="66">
        <f>-BQ$190+BQ$216-BQ$218+BQ$233+BQ$234+SUM(BQ$125,BQ$126,BQ$127,BQ$128*(1+'S&amp;S'!$F119),BQ$129,BQ$130,BQ$131,BQ$132,BQ$133,BQ$134,BQ$135,BQ$136,BQ$137,BQ$138,BQ$139,BQ$140,BQ$141,BQ$142,BQ$143,BQ$144)</f>
        <v>0</v>
      </c>
      <c r="BR321" s="66">
        <f>-BR$190+BR$216-BR$218+BR$233+BR$234+SUM(BR$125,BR$126,BR$127,BR$128*(1+'S&amp;S'!$F119),BR$129,BR$130,BR$131,BR$132,BR$133,BR$134,BR$135,BR$136,BR$137,BR$138,BR$139,BR$140,BR$141,BR$142,BR$143,BR$144)</f>
        <v>0</v>
      </c>
      <c r="BS321" s="66">
        <f>-BS$190+BS$216-BS$218+BS$233+BS$234+SUM(BS$125,BS$126,BS$127,BS$128*(1+'S&amp;S'!$F119),BS$129,BS$130,BS$131,BS$132,BS$133,BS$134,BS$135,BS$136,BS$137,BS$138,BS$139,BS$140,BS$141,BS$142,BS$143,BS$144)</f>
        <v>0</v>
      </c>
      <c r="BT321" s="66">
        <f>-BT$190+BT$216-BT$218+BT$233+BT$234+SUM(BT$125,BT$126,BT$127,BT$128*(1+'S&amp;S'!$F119),BT$129,BT$130,BT$131,BT$132,BT$133,BT$134,BT$135,BT$136,BT$137,BT$138,BT$139,BT$140,BT$141,BT$142,BT$143,BT$144)</f>
        <v>0</v>
      </c>
      <c r="BU321" s="66">
        <f>-BU$190+BU$216-BU$218+BU$233+BU$234+SUM(BU$125,BU$126,BU$127,BU$128*(1+'S&amp;S'!$F119),BU$129,BU$130,BU$131,BU$132,BU$133,BU$134,BU$135,BU$136,BU$137,BU$138,BU$139,BU$140,BU$141,BU$142,BU$143,BU$144)</f>
        <v>0</v>
      </c>
      <c r="BV321" s="66">
        <f>-BV$190+BV$216-BV$218+BV$233+BV$234+SUM(BV$125,BV$126,BV$127,BV$128*(1+'S&amp;S'!$F119),BV$129,BV$130,BV$131,BV$132,BV$133,BV$134,BV$135,BV$136,BV$137,BV$138,BV$139,BV$140,BV$141,BV$142,BV$143,BV$144)</f>
        <v>0</v>
      </c>
      <c r="BW321" s="66">
        <f>-BW$190+BW$216-BW$218+BW$233+BW$234+SUM(BW$125,BW$126,BW$127,BW$128*(1+'S&amp;S'!$F119),BW$129,BW$130,BW$131,BW$132,BW$133,BW$134,BW$135,BW$136,BW$137,BW$138,BW$139,BW$140,BW$141,BW$142,BW$143,BW$144)</f>
        <v>0</v>
      </c>
      <c r="BX321" s="66">
        <f>-BX$190+BX$216-BX$218+BX$233+BX$234+SUM(BX$125,BX$126,BX$127,BX$128*(1+'S&amp;S'!$F119),BX$129,BX$130,BX$131,BX$132,BX$133,BX$134,BX$135,BX$136,BX$137,BX$138,BX$139,BX$140,BX$141,BX$142,BX$143,BX$144)</f>
        <v>0</v>
      </c>
      <c r="BY321" s="66">
        <f>-BY$190+BY$216-BY$218+BY$233+BY$234+SUM(BY$125,BY$126,BY$127,BY$128*(1+'S&amp;S'!$F119),BY$129,BY$130,BY$131,BY$132,BY$133,BY$134,BY$135,BY$136,BY$137,BY$138,BY$139,BY$140,BY$141,BY$142,BY$143,BY$144)</f>
        <v>0</v>
      </c>
      <c r="BZ321" s="66">
        <f>-BZ$190+BZ$216-BZ$218+BZ$233+BZ$234+SUM(BZ$125,BZ$126,BZ$127,BZ$128*(1+'S&amp;S'!$F119),BZ$129,BZ$130,BZ$131,BZ$132,BZ$133,BZ$134,BZ$135,BZ$136,BZ$137,BZ$138,BZ$139,BZ$140,BZ$141,BZ$142,BZ$143,BZ$144)</f>
        <v>0</v>
      </c>
      <c r="CA321" s="66">
        <f>-CA$190+CA$216-CA$218+CA$233+CA$234+SUM(CA$125,CA$126,CA$127,CA$128*(1+'S&amp;S'!$F119),CA$129,CA$130,CA$131,CA$132,CA$133,CA$134,CA$135,CA$136,CA$137,CA$138,CA$139,CA$140,CA$141,CA$142,CA$143,CA$144)</f>
        <v>0</v>
      </c>
      <c r="CB321" s="66">
        <f>-CB$190+CB$216-CB$218+CB$233+CB$234+SUM(CB$125,CB$126,CB$127,CB$128*(1+'S&amp;S'!$F119),CB$129,CB$130,CB$131,CB$132,CB$133,CB$134,CB$135,CB$136,CB$137,CB$138,CB$139,CB$140,CB$141,CB$142,CB$143,CB$144)</f>
        <v>0</v>
      </c>
      <c r="CC321" s="66">
        <f>-CC$190+CC$216-CC$218+CC$233+CC$234+SUM(CC$125,CC$126,CC$127,CC$128*(1+'S&amp;S'!$F119),CC$129,CC$130,CC$131,CC$132,CC$133,CC$134,CC$135,CC$136,CC$137,CC$138,CC$139,CC$140,CC$141,CC$142,CC$143,CC$144)</f>
        <v>0</v>
      </c>
      <c r="CD321" s="66">
        <f>-CD$190+CD$216-CD$218+CD$233+CD$234+SUM(CD$125,CD$126,CD$127,CD$128*(1+'S&amp;S'!$F119),CD$129,CD$130,CD$131,CD$132,CD$133,CD$134,CD$135,CD$136,CD$137,CD$138,CD$139,CD$140,CD$141,CD$142,CD$143,CD$144)</f>
        <v>0</v>
      </c>
      <c r="CE321" s="66">
        <f>-CE$190+CE$216-CE$218+CE$233+CE$234+SUM(CE$125,CE$126,CE$127,CE$128*(1+'S&amp;S'!$F119),CE$129,CE$130,CE$131,CE$132,CE$133,CE$134,CE$135,CE$136,CE$137,CE$138,CE$139,CE$140,CE$141,CE$142,CE$143,CE$144)</f>
        <v>0</v>
      </c>
      <c r="CF321" s="66">
        <f>-CF$190+CF$216-CF$218+CF$233+CF$234+SUM(CF$125,CF$126,CF$127,CF$128*(1+'S&amp;S'!$F119),CF$129,CF$130,CF$131,CF$132,CF$133,CF$134,CF$135,CF$136,CF$137,CF$138,CF$139,CF$140,CF$141,CF$142,CF$143,CF$144)</f>
        <v>0</v>
      </c>
      <c r="CG321" s="66">
        <f>-CG$190+CG$216-CG$218+CG$233+CG$234+SUM(CG$125,CG$126,CG$127,CG$128*(1+'S&amp;S'!$F119),CG$129,CG$130,CG$131,CG$132,CG$133,CG$134,CG$135,CG$136,CG$137,CG$138,CG$139,CG$140,CG$141,CG$142,CG$143,CG$144)</f>
        <v>0</v>
      </c>
      <c r="CH321" s="66">
        <f>-CH$190+CH$216-CH$218+CH$233+CH$234+SUM(CH$125,CH$126,CH$127,CH$128*(1+'S&amp;S'!$F119),CH$129,CH$130,CH$131,CH$132,CH$133,CH$134,CH$135,CH$136,CH$137,CH$138,CH$139,CH$140,CH$141,CH$142,CH$143,CH$144)</f>
        <v>0</v>
      </c>
      <c r="CI321" s="66">
        <f>-CI$190+CI$216-CI$218+CI$233+CI$234+SUM(CI$125,CI$126,CI$127,CI$128*(1+'S&amp;S'!$F119),CI$129,CI$130,CI$131,CI$132,CI$133,CI$134,CI$135,CI$136,CI$137,CI$138,CI$139,CI$140,CI$141,CI$142,CI$143,CI$144)</f>
        <v>0</v>
      </c>
      <c r="CJ321" s="66">
        <f>-CJ$190+CJ$216-CJ$218+CJ$233+CJ$234+SUM(CJ$125,CJ$126,CJ$127,CJ$128*(1+'S&amp;S'!$F119),CJ$129,CJ$130,CJ$131,CJ$132,CJ$133,CJ$134,CJ$135,CJ$136,CJ$137,CJ$138,CJ$139,CJ$140,CJ$141,CJ$142,CJ$143,CJ$144)</f>
        <v>0</v>
      </c>
      <c r="CK321" s="66">
        <f>-CK$190+CK$216-CK$218+CK$233+CK$234+SUM(CK$125,CK$126,CK$127,CK$128*(1+'S&amp;S'!$F119),CK$129,CK$130,CK$131,CK$132,CK$133,CK$134,CK$135,CK$136,CK$137,CK$138,CK$139,CK$140,CK$141,CK$142,CK$143,CK$144)</f>
        <v>0</v>
      </c>
      <c r="CL321" s="66">
        <f>-CL$190+CL$216-CL$218+CL$233+CL$234+SUM(CL$125,CL$126,CL$127,CL$128*(1+'S&amp;S'!$F119),CL$129,CL$130,CL$131,CL$132,CL$133,CL$134,CL$135,CL$136,CL$137,CL$138,CL$139,CL$140,CL$141,CL$142,CL$143,CL$144)</f>
        <v>0</v>
      </c>
      <c r="CM321" s="66">
        <f>-CM$190+CM$216-CM$218+CM$233+CM$234+SUM(CM$125,CM$126,CM$127,CM$128*(1+'S&amp;S'!$F119),CM$129,CM$130,CM$131,CM$132,CM$133,CM$134,CM$135,CM$136,CM$137,CM$138,CM$139,CM$140,CM$141,CM$142,CM$143,CM$144)</f>
        <v>0</v>
      </c>
      <c r="CN321" s="66">
        <f>-CN$190+CN$216-CN$218+CN$233+CN$234+SUM(CN$125,CN$126,CN$127,CN$128*(1+'S&amp;S'!$F119),CN$129,CN$130,CN$131,CN$132,CN$133,CN$134,CN$135,CN$136,CN$137,CN$138,CN$139,CN$140,CN$141,CN$142,CN$143,CN$144)</f>
        <v>0</v>
      </c>
      <c r="CO321" s="66">
        <f>-CO$190+CO$216-CO$218+CO$233+CO$234+SUM(CO$125,CO$126,CO$127,CO$128*(1+'S&amp;S'!$F119),CO$129,CO$130,CO$131,CO$132,CO$133,CO$134,CO$135,CO$136,CO$137,CO$138,CO$139,CO$140,CO$141,CO$142,CO$143,CO$144)</f>
        <v>0</v>
      </c>
      <c r="CP321" s="66">
        <f>-CP$190+CP$216-CP$218+CP$233+CP$234+SUM(CP$125,CP$126,CP$127,CP$128*(1+'S&amp;S'!$F119),CP$129,CP$130,CP$131,CP$132,CP$133,CP$134,CP$135,CP$136,CP$137,CP$138,CP$139,CP$140,CP$141,CP$142,CP$143,CP$144)</f>
        <v>0</v>
      </c>
      <c r="CQ321" s="66">
        <f>-CQ$190+CQ$216-CQ$218+CQ$233+CQ$234+SUM(CQ$125,CQ$126,CQ$127,CQ$128*(1+'S&amp;S'!$F119),CQ$129,CQ$130,CQ$131,CQ$132,CQ$133,CQ$134,CQ$135,CQ$136,CQ$137,CQ$138,CQ$139,CQ$140,CQ$141,CQ$142,CQ$143,CQ$144)</f>
        <v>0</v>
      </c>
      <c r="CR321" s="66">
        <f>-CR$190+CR$216-CR$218+CR$233+CR$234+SUM(CR$125,CR$126,CR$127,CR$128*(1+'S&amp;S'!$F119),CR$129,CR$130,CR$131,CR$132,CR$133,CR$134,CR$135,CR$136,CR$137,CR$138,CR$139,CR$140,CR$141,CR$142,CR$143,CR$144)</f>
        <v>0</v>
      </c>
      <c r="CS321" s="66">
        <f>-CS$190+CS$216-CS$218+CS$233+CS$234+SUM(CS$125,CS$126,CS$127,CS$128*(1+'S&amp;S'!$F119),CS$129,CS$130,CS$131,CS$132,CS$133,CS$134,CS$135,CS$136,CS$137,CS$138,CS$139,CS$140,CS$141,CS$142,CS$143,CS$144)</f>
        <v>0</v>
      </c>
    </row>
    <row r="322" spans="3:97" hidden="1" x14ac:dyDescent="0.35">
      <c r="C322" s="81" t="str">
        <f>O.2!C129&amp;" with "&amp; 'S&amp;S'!$D$5*100 &amp; "% increase"</f>
        <v xml:space="preserve"> with 1% increase</v>
      </c>
      <c r="E322" s="492">
        <f>G322+NPV(G.Asm!$F$40,H322:INDEX(H322:CS322,RP))</f>
        <v>0</v>
      </c>
      <c r="F322" s="492">
        <f t="shared" si="140"/>
        <v>0</v>
      </c>
      <c r="G322" s="66">
        <f>-G$190+G$216-G$218+G$233+G$234+SUM(G$125,G$126,G$127,G$128,G$129*(1+'S&amp;S'!$F120),G$130,G$131,G$132,G$133,G$134,G$135,G$136,G$137,G$138,G$139,G$140,G$141,G$142,G$143,G$144)</f>
        <v>0</v>
      </c>
      <c r="H322" s="66">
        <f>-H$190+H$216-H$218+H$233+H$234+SUM(H$125,H$126,H$127,H$128,H$129*(1+'S&amp;S'!$F120),H$130,H$131,H$132,H$133,H$134,H$135,H$136,H$137,H$138,H$139,H$140,H$141,H$142,H$143,H$144)</f>
        <v>0</v>
      </c>
      <c r="I322" s="66">
        <f>-I$190+I$216-I$218+I$233+I$234+SUM(I$125,I$126,I$127,I$128,I$129*(1+'S&amp;S'!$F120),I$130,I$131,I$132,I$133,I$134,I$135,I$136,I$137,I$138,I$139,I$140,I$141,I$142,I$143,I$144)</f>
        <v>0</v>
      </c>
      <c r="J322" s="66">
        <f>-J$190+J$216-J$218+J$233+J$234+SUM(J$125,J$126,J$127,J$128,J$129*(1+'S&amp;S'!$F120),J$130,J$131,J$132,J$133,J$134,J$135,J$136,J$137,J$138,J$139,J$140,J$141,J$142,J$143,J$144)</f>
        <v>0</v>
      </c>
      <c r="K322" s="66">
        <f>-K$190+K$216-K$218+K$233+K$234+SUM(K$125,K$126,K$127,K$128,K$129*(1+'S&amp;S'!$F120),K$130,K$131,K$132,K$133,K$134,K$135,K$136,K$137,K$138,K$139,K$140,K$141,K$142,K$143,K$144)</f>
        <v>0</v>
      </c>
      <c r="L322" s="66">
        <f>-L$190+L$216-L$218+L$233+L$234+SUM(L$125,L$126,L$127,L$128,L$129*(1+'S&amp;S'!$F120),L$130,L$131,L$132,L$133,L$134,L$135,L$136,L$137,L$138,L$139,L$140,L$141,L$142,L$143,L$144)</f>
        <v>0</v>
      </c>
      <c r="M322" s="66">
        <f>-M$190+M$216-M$218+M$233+M$234+SUM(M$125,M$126,M$127,M$128,M$129*(1+'S&amp;S'!$F120),M$130,M$131,M$132,M$133,M$134,M$135,M$136,M$137,M$138,M$139,M$140,M$141,M$142,M$143,M$144)</f>
        <v>0</v>
      </c>
      <c r="N322" s="66">
        <f>-N$190+N$216-N$218+N$233+N$234+SUM(N$125,N$126,N$127,N$128,N$129*(1+'S&amp;S'!$F120),N$130,N$131,N$132,N$133,N$134,N$135,N$136,N$137,N$138,N$139,N$140,N$141,N$142,N$143,N$144)</f>
        <v>0</v>
      </c>
      <c r="O322" s="66">
        <f>-O$190+O$216-O$218+O$233+O$234+SUM(O$125,O$126,O$127,O$128,O$129*(1+'S&amp;S'!$F120),O$130,O$131,O$132,O$133,O$134,O$135,O$136,O$137,O$138,O$139,O$140,O$141,O$142,O$143,O$144)</f>
        <v>0</v>
      </c>
      <c r="P322" s="66">
        <f>-P$190+P$216-P$218+P$233+P$234+SUM(P$125,P$126,P$127,P$128,P$129*(1+'S&amp;S'!$F120),P$130,P$131,P$132,P$133,P$134,P$135,P$136,P$137,P$138,P$139,P$140,P$141,P$142,P$143,P$144)</f>
        <v>0</v>
      </c>
      <c r="Q322" s="66">
        <f>-Q$190+Q$216-Q$218+Q$233+Q$234+SUM(Q$125,Q$126,Q$127,Q$128,Q$129*(1+'S&amp;S'!$F120),Q$130,Q$131,Q$132,Q$133,Q$134,Q$135,Q$136,Q$137,Q$138,Q$139,Q$140,Q$141,Q$142,Q$143,Q$144)</f>
        <v>0</v>
      </c>
      <c r="R322" s="66">
        <f>-R$190+R$216-R$218+R$233+R$234+SUM(R$125,R$126,R$127,R$128,R$129*(1+'S&amp;S'!$F120),R$130,R$131,R$132,R$133,R$134,R$135,R$136,R$137,R$138,R$139,R$140,R$141,R$142,R$143,R$144)</f>
        <v>0</v>
      </c>
      <c r="S322" s="66">
        <f>-S$190+S$216-S$218+S$233+S$234+SUM(S$125,S$126,S$127,S$128,S$129*(1+'S&amp;S'!$F120),S$130,S$131,S$132,S$133,S$134,S$135,S$136,S$137,S$138,S$139,S$140,S$141,S$142,S$143,S$144)</f>
        <v>0</v>
      </c>
      <c r="T322" s="66">
        <f>-T$190+T$216-T$218+T$233+T$234+SUM(T$125,T$126,T$127,T$128,T$129*(1+'S&amp;S'!$F120),T$130,T$131,T$132,T$133,T$134,T$135,T$136,T$137,T$138,T$139,T$140,T$141,T$142,T$143,T$144)</f>
        <v>0</v>
      </c>
      <c r="U322" s="66">
        <f>-U$190+U$216-U$218+U$233+U$234+SUM(U$125,U$126,U$127,U$128,U$129*(1+'S&amp;S'!$F120),U$130,U$131,U$132,U$133,U$134,U$135,U$136,U$137,U$138,U$139,U$140,U$141,U$142,U$143,U$144)</f>
        <v>0</v>
      </c>
      <c r="V322" s="66">
        <f>-V$190+V$216-V$218+V$233+V$234+SUM(V$125,V$126,V$127,V$128,V$129*(1+'S&amp;S'!$F120),V$130,V$131,V$132,V$133,V$134,V$135,V$136,V$137,V$138,V$139,V$140,V$141,V$142,V$143,V$144)</f>
        <v>0</v>
      </c>
      <c r="W322" s="66">
        <f>-W$190+W$216-W$218+W$233+W$234+SUM(W$125,W$126,W$127,W$128,W$129*(1+'S&amp;S'!$F120),W$130,W$131,W$132,W$133,W$134,W$135,W$136,W$137,W$138,W$139,W$140,W$141,W$142,W$143,W$144)</f>
        <v>0</v>
      </c>
      <c r="X322" s="66">
        <f>-X$190+X$216-X$218+X$233+X$234+SUM(X$125,X$126,X$127,X$128,X$129*(1+'S&amp;S'!$F120),X$130,X$131,X$132,X$133,X$134,X$135,X$136,X$137,X$138,X$139,X$140,X$141,X$142,X$143,X$144)</f>
        <v>0</v>
      </c>
      <c r="Y322" s="66">
        <f>-Y$190+Y$216-Y$218+Y$233+Y$234+SUM(Y$125,Y$126,Y$127,Y$128,Y$129*(1+'S&amp;S'!$F120),Y$130,Y$131,Y$132,Y$133,Y$134,Y$135,Y$136,Y$137,Y$138,Y$139,Y$140,Y$141,Y$142,Y$143,Y$144)</f>
        <v>0</v>
      </c>
      <c r="Z322" s="66">
        <f>-Z$190+Z$216-Z$218+Z$233+Z$234+SUM(Z$125,Z$126,Z$127,Z$128,Z$129*(1+'S&amp;S'!$F120),Z$130,Z$131,Z$132,Z$133,Z$134,Z$135,Z$136,Z$137,Z$138,Z$139,Z$140,Z$141,Z$142,Z$143,Z$144)</f>
        <v>0</v>
      </c>
      <c r="AA322" s="66">
        <f>-AA$190+AA$216-AA$218+AA$233+AA$234+SUM(AA$125,AA$126,AA$127,AA$128,AA$129*(1+'S&amp;S'!$F120),AA$130,AA$131,AA$132,AA$133,AA$134,AA$135,AA$136,AA$137,AA$138,AA$139,AA$140,AA$141,AA$142,AA$143,AA$144)</f>
        <v>0</v>
      </c>
      <c r="AB322" s="66">
        <f>-AB$190+AB$216-AB$218+AB$233+AB$234+SUM(AB$125,AB$126,AB$127,AB$128,AB$129*(1+'S&amp;S'!$F120),AB$130,AB$131,AB$132,AB$133,AB$134,AB$135,AB$136,AB$137,AB$138,AB$139,AB$140,AB$141,AB$142,AB$143,AB$144)</f>
        <v>0</v>
      </c>
      <c r="AC322" s="66">
        <f>-AC$190+AC$216-AC$218+AC$233+AC$234+SUM(AC$125,AC$126,AC$127,AC$128,AC$129*(1+'S&amp;S'!$F120),AC$130,AC$131,AC$132,AC$133,AC$134,AC$135,AC$136,AC$137,AC$138,AC$139,AC$140,AC$141,AC$142,AC$143,AC$144)</f>
        <v>0</v>
      </c>
      <c r="AD322" s="66">
        <f>-AD$190+AD$216-AD$218+AD$233+AD$234+SUM(AD$125,AD$126,AD$127,AD$128,AD$129*(1+'S&amp;S'!$F120),AD$130,AD$131,AD$132,AD$133,AD$134,AD$135,AD$136,AD$137,AD$138,AD$139,AD$140,AD$141,AD$142,AD$143,AD$144)</f>
        <v>0</v>
      </c>
      <c r="AE322" s="66">
        <f>-AE$190+AE$216-AE$218+AE$233+AE$234+SUM(AE$125,AE$126,AE$127,AE$128,AE$129*(1+'S&amp;S'!$F120),AE$130,AE$131,AE$132,AE$133,AE$134,AE$135,AE$136,AE$137,AE$138,AE$139,AE$140,AE$141,AE$142,AE$143,AE$144)</f>
        <v>0</v>
      </c>
      <c r="AF322" s="66">
        <f>-AF$190+AF$216-AF$218+AF$233+AF$234+SUM(AF$125,AF$126,AF$127,AF$128,AF$129*(1+'S&amp;S'!$F120),AF$130,AF$131,AF$132,AF$133,AF$134,AF$135,AF$136,AF$137,AF$138,AF$139,AF$140,AF$141,AF$142,AF$143,AF$144)</f>
        <v>0</v>
      </c>
      <c r="AG322" s="66">
        <f>-AG$190+AG$216-AG$218+AG$233+AG$234+SUM(AG$125,AG$126,AG$127,AG$128,AG$129*(1+'S&amp;S'!$F120),AG$130,AG$131,AG$132,AG$133,AG$134,AG$135,AG$136,AG$137,AG$138,AG$139,AG$140,AG$141,AG$142,AG$143,AG$144)</f>
        <v>0</v>
      </c>
      <c r="AH322" s="66">
        <f>-AH$190+AH$216-AH$218+AH$233+AH$234+SUM(AH$125,AH$126,AH$127,AH$128,AH$129*(1+'S&amp;S'!$F120),AH$130,AH$131,AH$132,AH$133,AH$134,AH$135,AH$136,AH$137,AH$138,AH$139,AH$140,AH$141,AH$142,AH$143,AH$144)</f>
        <v>0</v>
      </c>
      <c r="AI322" s="66">
        <f>-AI$190+AI$216-AI$218+AI$233+AI$234+SUM(AI$125,AI$126,AI$127,AI$128,AI$129*(1+'S&amp;S'!$F120),AI$130,AI$131,AI$132,AI$133,AI$134,AI$135,AI$136,AI$137,AI$138,AI$139,AI$140,AI$141,AI$142,AI$143,AI$144)</f>
        <v>0</v>
      </c>
      <c r="AJ322" s="66">
        <f>-AJ$190+AJ$216-AJ$218+AJ$233+AJ$234+SUM(AJ$125,AJ$126,AJ$127,AJ$128,AJ$129*(1+'S&amp;S'!$F120),AJ$130,AJ$131,AJ$132,AJ$133,AJ$134,AJ$135,AJ$136,AJ$137,AJ$138,AJ$139,AJ$140,AJ$141,AJ$142,AJ$143,AJ$144)</f>
        <v>0</v>
      </c>
      <c r="AK322" s="66">
        <f>-AK$190+AK$216-AK$218+AK$233+AK$234+SUM(AK$125,AK$126,AK$127,AK$128,AK$129*(1+'S&amp;S'!$F120),AK$130,AK$131,AK$132,AK$133,AK$134,AK$135,AK$136,AK$137,AK$138,AK$139,AK$140,AK$141,AK$142,AK$143,AK$144)</f>
        <v>0</v>
      </c>
      <c r="AL322" s="66">
        <f>-AL$190+AL$216-AL$218+AL$233+AL$234+SUM(AL$125,AL$126,AL$127,AL$128,AL$129*(1+'S&amp;S'!$F120),AL$130,AL$131,AL$132,AL$133,AL$134,AL$135,AL$136,AL$137,AL$138,AL$139,AL$140,AL$141,AL$142,AL$143,AL$144)</f>
        <v>0</v>
      </c>
      <c r="AM322" s="66">
        <f>-AM$190+AM$216-AM$218+AM$233+AM$234+SUM(AM$125,AM$126,AM$127,AM$128,AM$129*(1+'S&amp;S'!$F120),AM$130,AM$131,AM$132,AM$133,AM$134,AM$135,AM$136,AM$137,AM$138,AM$139,AM$140,AM$141,AM$142,AM$143,AM$144)</f>
        <v>0</v>
      </c>
      <c r="AN322" s="66">
        <f>-AN$190+AN$216-AN$218+AN$233+AN$234+SUM(AN$125,AN$126,AN$127,AN$128,AN$129*(1+'S&amp;S'!$F120),AN$130,AN$131,AN$132,AN$133,AN$134,AN$135,AN$136,AN$137,AN$138,AN$139,AN$140,AN$141,AN$142,AN$143,AN$144)</f>
        <v>0</v>
      </c>
      <c r="AO322" s="66">
        <f>-AO$190+AO$216-AO$218+AO$233+AO$234+SUM(AO$125,AO$126,AO$127,AO$128,AO$129*(1+'S&amp;S'!$F120),AO$130,AO$131,AO$132,AO$133,AO$134,AO$135,AO$136,AO$137,AO$138,AO$139,AO$140,AO$141,AO$142,AO$143,AO$144)</f>
        <v>0</v>
      </c>
      <c r="AP322" s="66">
        <f>-AP$190+AP$216-AP$218+AP$233+AP$234+SUM(AP$125,AP$126,AP$127,AP$128,AP$129*(1+'S&amp;S'!$F120),AP$130,AP$131,AP$132,AP$133,AP$134,AP$135,AP$136,AP$137,AP$138,AP$139,AP$140,AP$141,AP$142,AP$143,AP$144)</f>
        <v>0</v>
      </c>
      <c r="AQ322" s="66">
        <f>-AQ$190+AQ$216-AQ$218+AQ$233+AQ$234+SUM(AQ$125,AQ$126,AQ$127,AQ$128,AQ$129*(1+'S&amp;S'!$F120),AQ$130,AQ$131,AQ$132,AQ$133,AQ$134,AQ$135,AQ$136,AQ$137,AQ$138,AQ$139,AQ$140,AQ$141,AQ$142,AQ$143,AQ$144)</f>
        <v>0</v>
      </c>
      <c r="AR322" s="66">
        <f>-AR$190+AR$216-AR$218+AR$233+AR$234+SUM(AR$125,AR$126,AR$127,AR$128,AR$129*(1+'S&amp;S'!$F120),AR$130,AR$131,AR$132,AR$133,AR$134,AR$135,AR$136,AR$137,AR$138,AR$139,AR$140,AR$141,AR$142,AR$143,AR$144)</f>
        <v>0</v>
      </c>
      <c r="AS322" s="66">
        <f>-AS$190+AS$216-AS$218+AS$233+AS$234+SUM(AS$125,AS$126,AS$127,AS$128,AS$129*(1+'S&amp;S'!$F120),AS$130,AS$131,AS$132,AS$133,AS$134,AS$135,AS$136,AS$137,AS$138,AS$139,AS$140,AS$141,AS$142,AS$143,AS$144)</f>
        <v>0</v>
      </c>
      <c r="AT322" s="66">
        <f>-AT$190+AT$216-AT$218+AT$233+AT$234+SUM(AT$125,AT$126,AT$127,AT$128,AT$129*(1+'S&amp;S'!$F120),AT$130,AT$131,AT$132,AT$133,AT$134,AT$135,AT$136,AT$137,AT$138,AT$139,AT$140,AT$141,AT$142,AT$143,AT$144)</f>
        <v>0</v>
      </c>
      <c r="AU322" s="66">
        <f>-AU$190+AU$216-AU$218+AU$233+AU$234+SUM(AU$125,AU$126,AU$127,AU$128,AU$129*(1+'S&amp;S'!$F120),AU$130,AU$131,AU$132,AU$133,AU$134,AU$135,AU$136,AU$137,AU$138,AU$139,AU$140,AU$141,AU$142,AU$143,AU$144)</f>
        <v>0</v>
      </c>
      <c r="AV322" s="66">
        <f>-AV$190+AV$216-AV$218+AV$233+AV$234+SUM(AV$125,AV$126,AV$127,AV$128,AV$129*(1+'S&amp;S'!$F120),AV$130,AV$131,AV$132,AV$133,AV$134,AV$135,AV$136,AV$137,AV$138,AV$139,AV$140,AV$141,AV$142,AV$143,AV$144)</f>
        <v>0</v>
      </c>
      <c r="AW322" s="66">
        <f>-AW$190+AW$216-AW$218+AW$233+AW$234+SUM(AW$125,AW$126,AW$127,AW$128,AW$129*(1+'S&amp;S'!$F120),AW$130,AW$131,AW$132,AW$133,AW$134,AW$135,AW$136,AW$137,AW$138,AW$139,AW$140,AW$141,AW$142,AW$143,AW$144)</f>
        <v>0</v>
      </c>
      <c r="AX322" s="66">
        <f>-AX$190+AX$216-AX$218+AX$233+AX$234+SUM(AX$125,AX$126,AX$127,AX$128,AX$129*(1+'S&amp;S'!$F120),AX$130,AX$131,AX$132,AX$133,AX$134,AX$135,AX$136,AX$137,AX$138,AX$139,AX$140,AX$141,AX$142,AX$143,AX$144)</f>
        <v>0</v>
      </c>
      <c r="AY322" s="66">
        <f>-AY$190+AY$216-AY$218+AY$233+AY$234+SUM(AY$125,AY$126,AY$127,AY$128,AY$129*(1+'S&amp;S'!$F120),AY$130,AY$131,AY$132,AY$133,AY$134,AY$135,AY$136,AY$137,AY$138,AY$139,AY$140,AY$141,AY$142,AY$143,AY$144)</f>
        <v>0</v>
      </c>
      <c r="AZ322" s="66">
        <f>-AZ$190+AZ$216-AZ$218+AZ$233+AZ$234+SUM(AZ$125,AZ$126,AZ$127,AZ$128,AZ$129*(1+'S&amp;S'!$F120),AZ$130,AZ$131,AZ$132,AZ$133,AZ$134,AZ$135,AZ$136,AZ$137,AZ$138,AZ$139,AZ$140,AZ$141,AZ$142,AZ$143,AZ$144)</f>
        <v>0</v>
      </c>
      <c r="BA322" s="66">
        <f>-BA$190+BA$216-BA$218+BA$233+BA$234+SUM(BA$125,BA$126,BA$127,BA$128,BA$129*(1+'S&amp;S'!$F120),BA$130,BA$131,BA$132,BA$133,BA$134,BA$135,BA$136,BA$137,BA$138,BA$139,BA$140,BA$141,BA$142,BA$143,BA$144)</f>
        <v>0</v>
      </c>
      <c r="BB322" s="66">
        <f>-BB$190+BB$216-BB$218+BB$233+BB$234+SUM(BB$125,BB$126,BB$127,BB$128,BB$129*(1+'S&amp;S'!$F120),BB$130,BB$131,BB$132,BB$133,BB$134,BB$135,BB$136,BB$137,BB$138,BB$139,BB$140,BB$141,BB$142,BB$143,BB$144)</f>
        <v>0</v>
      </c>
      <c r="BC322" s="66">
        <f>-BC$190+BC$216-BC$218+BC$233+BC$234+SUM(BC$125,BC$126,BC$127,BC$128,BC$129*(1+'S&amp;S'!$F120),BC$130,BC$131,BC$132,BC$133,BC$134,BC$135,BC$136,BC$137,BC$138,BC$139,BC$140,BC$141,BC$142,BC$143,BC$144)</f>
        <v>0</v>
      </c>
      <c r="BD322" s="66">
        <f>-BD$190+BD$216-BD$218+BD$233+BD$234+SUM(BD$125,BD$126,BD$127,BD$128,BD$129*(1+'S&amp;S'!$F120),BD$130,BD$131,BD$132,BD$133,BD$134,BD$135,BD$136,BD$137,BD$138,BD$139,BD$140,BD$141,BD$142,BD$143,BD$144)</f>
        <v>0</v>
      </c>
      <c r="BE322" s="66">
        <f>-BE$190+BE$216-BE$218+BE$233+BE$234+SUM(BE$125,BE$126,BE$127,BE$128,BE$129*(1+'S&amp;S'!$F120),BE$130,BE$131,BE$132,BE$133,BE$134,BE$135,BE$136,BE$137,BE$138,BE$139,BE$140,BE$141,BE$142,BE$143,BE$144)</f>
        <v>0</v>
      </c>
      <c r="BF322" s="66">
        <f>-BF$190+BF$216-BF$218+BF$233+BF$234+SUM(BF$125,BF$126,BF$127,BF$128,BF$129*(1+'S&amp;S'!$F120),BF$130,BF$131,BF$132,BF$133,BF$134,BF$135,BF$136,BF$137,BF$138,BF$139,BF$140,BF$141,BF$142,BF$143,BF$144)</f>
        <v>0</v>
      </c>
      <c r="BG322" s="66">
        <f>-BG$190+BG$216-BG$218+BG$233+BG$234+SUM(BG$125,BG$126,BG$127,BG$128,BG$129*(1+'S&amp;S'!$F120),BG$130,BG$131,BG$132,BG$133,BG$134,BG$135,BG$136,BG$137,BG$138,BG$139,BG$140,BG$141,BG$142,BG$143,BG$144)</f>
        <v>0</v>
      </c>
      <c r="BH322" s="66">
        <f>-BH$190+BH$216-BH$218+BH$233+BH$234+SUM(BH$125,BH$126,BH$127,BH$128,BH$129*(1+'S&amp;S'!$F120),BH$130,BH$131,BH$132,BH$133,BH$134,BH$135,BH$136,BH$137,BH$138,BH$139,BH$140,BH$141,BH$142,BH$143,BH$144)</f>
        <v>0</v>
      </c>
      <c r="BI322" s="66">
        <f>-BI$190+BI$216-BI$218+BI$233+BI$234+SUM(BI$125,BI$126,BI$127,BI$128,BI$129*(1+'S&amp;S'!$F120),BI$130,BI$131,BI$132,BI$133,BI$134,BI$135,BI$136,BI$137,BI$138,BI$139,BI$140,BI$141,BI$142,BI$143,BI$144)</f>
        <v>0</v>
      </c>
      <c r="BJ322" s="66">
        <f>-BJ$190+BJ$216-BJ$218+BJ$233+BJ$234+SUM(BJ$125,BJ$126,BJ$127,BJ$128,BJ$129*(1+'S&amp;S'!$F120),BJ$130,BJ$131,BJ$132,BJ$133,BJ$134,BJ$135,BJ$136,BJ$137,BJ$138,BJ$139,BJ$140,BJ$141,BJ$142,BJ$143,BJ$144)</f>
        <v>0</v>
      </c>
      <c r="BK322" s="66">
        <f>-BK$190+BK$216-BK$218+BK$233+BK$234+SUM(BK$125,BK$126,BK$127,BK$128,BK$129*(1+'S&amp;S'!$F120),BK$130,BK$131,BK$132,BK$133,BK$134,BK$135,BK$136,BK$137,BK$138,BK$139,BK$140,BK$141,BK$142,BK$143,BK$144)</f>
        <v>0</v>
      </c>
      <c r="BL322" s="66">
        <f>-BL$190+BL$216-BL$218+BL$233+BL$234+SUM(BL$125,BL$126,BL$127,BL$128,BL$129*(1+'S&amp;S'!$F120),BL$130,BL$131,BL$132,BL$133,BL$134,BL$135,BL$136,BL$137,BL$138,BL$139,BL$140,BL$141,BL$142,BL$143,BL$144)</f>
        <v>0</v>
      </c>
      <c r="BM322" s="66">
        <f>-BM$190+BM$216-BM$218+BM$233+BM$234+SUM(BM$125,BM$126,BM$127,BM$128,BM$129*(1+'S&amp;S'!$F120),BM$130,BM$131,BM$132,BM$133,BM$134,BM$135,BM$136,BM$137,BM$138,BM$139,BM$140,BM$141,BM$142,BM$143,BM$144)</f>
        <v>0</v>
      </c>
      <c r="BN322" s="66">
        <f>-BN$190+BN$216-BN$218+BN$233+BN$234+SUM(BN$125,BN$126,BN$127,BN$128,BN$129*(1+'S&amp;S'!$F120),BN$130,BN$131,BN$132,BN$133,BN$134,BN$135,BN$136,BN$137,BN$138,BN$139,BN$140,BN$141,BN$142,BN$143,BN$144)</f>
        <v>0</v>
      </c>
      <c r="BO322" s="66">
        <f>-BO$190+BO$216-BO$218+BO$233+BO$234+SUM(BO$125,BO$126,BO$127,BO$128,BO$129*(1+'S&amp;S'!$F120),BO$130,BO$131,BO$132,BO$133,BO$134,BO$135,BO$136,BO$137,BO$138,BO$139,BO$140,BO$141,BO$142,BO$143,BO$144)</f>
        <v>0</v>
      </c>
      <c r="BP322" s="66">
        <f>-BP$190+BP$216-BP$218+BP$233+BP$234+SUM(BP$125,BP$126,BP$127,BP$128,BP$129*(1+'S&amp;S'!$F120),BP$130,BP$131,BP$132,BP$133,BP$134,BP$135,BP$136,BP$137,BP$138,BP$139,BP$140,BP$141,BP$142,BP$143,BP$144)</f>
        <v>0</v>
      </c>
      <c r="BQ322" s="66">
        <f>-BQ$190+BQ$216-BQ$218+BQ$233+BQ$234+SUM(BQ$125,BQ$126,BQ$127,BQ$128,BQ$129*(1+'S&amp;S'!$F120),BQ$130,BQ$131,BQ$132,BQ$133,BQ$134,BQ$135,BQ$136,BQ$137,BQ$138,BQ$139,BQ$140,BQ$141,BQ$142,BQ$143,BQ$144)</f>
        <v>0</v>
      </c>
      <c r="BR322" s="66">
        <f>-BR$190+BR$216-BR$218+BR$233+BR$234+SUM(BR$125,BR$126,BR$127,BR$128,BR$129*(1+'S&amp;S'!$F120),BR$130,BR$131,BR$132,BR$133,BR$134,BR$135,BR$136,BR$137,BR$138,BR$139,BR$140,BR$141,BR$142,BR$143,BR$144)</f>
        <v>0</v>
      </c>
      <c r="BS322" s="66">
        <f>-BS$190+BS$216-BS$218+BS$233+BS$234+SUM(BS$125,BS$126,BS$127,BS$128,BS$129*(1+'S&amp;S'!$F120),BS$130,BS$131,BS$132,BS$133,BS$134,BS$135,BS$136,BS$137,BS$138,BS$139,BS$140,BS$141,BS$142,BS$143,BS$144)</f>
        <v>0</v>
      </c>
      <c r="BT322" s="66">
        <f>-BT$190+BT$216-BT$218+BT$233+BT$234+SUM(BT$125,BT$126,BT$127,BT$128,BT$129*(1+'S&amp;S'!$F120),BT$130,BT$131,BT$132,BT$133,BT$134,BT$135,BT$136,BT$137,BT$138,BT$139,BT$140,BT$141,BT$142,BT$143,BT$144)</f>
        <v>0</v>
      </c>
      <c r="BU322" s="66">
        <f>-BU$190+BU$216-BU$218+BU$233+BU$234+SUM(BU$125,BU$126,BU$127,BU$128,BU$129*(1+'S&amp;S'!$F120),BU$130,BU$131,BU$132,BU$133,BU$134,BU$135,BU$136,BU$137,BU$138,BU$139,BU$140,BU$141,BU$142,BU$143,BU$144)</f>
        <v>0</v>
      </c>
      <c r="BV322" s="66">
        <f>-BV$190+BV$216-BV$218+BV$233+BV$234+SUM(BV$125,BV$126,BV$127,BV$128,BV$129*(1+'S&amp;S'!$F120),BV$130,BV$131,BV$132,BV$133,BV$134,BV$135,BV$136,BV$137,BV$138,BV$139,BV$140,BV$141,BV$142,BV$143,BV$144)</f>
        <v>0</v>
      </c>
      <c r="BW322" s="66">
        <f>-BW$190+BW$216-BW$218+BW$233+BW$234+SUM(BW$125,BW$126,BW$127,BW$128,BW$129*(1+'S&amp;S'!$F120),BW$130,BW$131,BW$132,BW$133,BW$134,BW$135,BW$136,BW$137,BW$138,BW$139,BW$140,BW$141,BW$142,BW$143,BW$144)</f>
        <v>0</v>
      </c>
      <c r="BX322" s="66">
        <f>-BX$190+BX$216-BX$218+BX$233+BX$234+SUM(BX$125,BX$126,BX$127,BX$128,BX$129*(1+'S&amp;S'!$F120),BX$130,BX$131,BX$132,BX$133,BX$134,BX$135,BX$136,BX$137,BX$138,BX$139,BX$140,BX$141,BX$142,BX$143,BX$144)</f>
        <v>0</v>
      </c>
      <c r="BY322" s="66">
        <f>-BY$190+BY$216-BY$218+BY$233+BY$234+SUM(BY$125,BY$126,BY$127,BY$128,BY$129*(1+'S&amp;S'!$F120),BY$130,BY$131,BY$132,BY$133,BY$134,BY$135,BY$136,BY$137,BY$138,BY$139,BY$140,BY$141,BY$142,BY$143,BY$144)</f>
        <v>0</v>
      </c>
      <c r="BZ322" s="66">
        <f>-BZ$190+BZ$216-BZ$218+BZ$233+BZ$234+SUM(BZ$125,BZ$126,BZ$127,BZ$128,BZ$129*(1+'S&amp;S'!$F120),BZ$130,BZ$131,BZ$132,BZ$133,BZ$134,BZ$135,BZ$136,BZ$137,BZ$138,BZ$139,BZ$140,BZ$141,BZ$142,BZ$143,BZ$144)</f>
        <v>0</v>
      </c>
      <c r="CA322" s="66">
        <f>-CA$190+CA$216-CA$218+CA$233+CA$234+SUM(CA$125,CA$126,CA$127,CA$128,CA$129*(1+'S&amp;S'!$F120),CA$130,CA$131,CA$132,CA$133,CA$134,CA$135,CA$136,CA$137,CA$138,CA$139,CA$140,CA$141,CA$142,CA$143,CA$144)</f>
        <v>0</v>
      </c>
      <c r="CB322" s="66">
        <f>-CB$190+CB$216-CB$218+CB$233+CB$234+SUM(CB$125,CB$126,CB$127,CB$128,CB$129*(1+'S&amp;S'!$F120),CB$130,CB$131,CB$132,CB$133,CB$134,CB$135,CB$136,CB$137,CB$138,CB$139,CB$140,CB$141,CB$142,CB$143,CB$144)</f>
        <v>0</v>
      </c>
      <c r="CC322" s="66">
        <f>-CC$190+CC$216-CC$218+CC$233+CC$234+SUM(CC$125,CC$126,CC$127,CC$128,CC$129*(1+'S&amp;S'!$F120),CC$130,CC$131,CC$132,CC$133,CC$134,CC$135,CC$136,CC$137,CC$138,CC$139,CC$140,CC$141,CC$142,CC$143,CC$144)</f>
        <v>0</v>
      </c>
      <c r="CD322" s="66">
        <f>-CD$190+CD$216-CD$218+CD$233+CD$234+SUM(CD$125,CD$126,CD$127,CD$128,CD$129*(1+'S&amp;S'!$F120),CD$130,CD$131,CD$132,CD$133,CD$134,CD$135,CD$136,CD$137,CD$138,CD$139,CD$140,CD$141,CD$142,CD$143,CD$144)</f>
        <v>0</v>
      </c>
      <c r="CE322" s="66">
        <f>-CE$190+CE$216-CE$218+CE$233+CE$234+SUM(CE$125,CE$126,CE$127,CE$128,CE$129*(1+'S&amp;S'!$F120),CE$130,CE$131,CE$132,CE$133,CE$134,CE$135,CE$136,CE$137,CE$138,CE$139,CE$140,CE$141,CE$142,CE$143,CE$144)</f>
        <v>0</v>
      </c>
      <c r="CF322" s="66">
        <f>-CF$190+CF$216-CF$218+CF$233+CF$234+SUM(CF$125,CF$126,CF$127,CF$128,CF$129*(1+'S&amp;S'!$F120),CF$130,CF$131,CF$132,CF$133,CF$134,CF$135,CF$136,CF$137,CF$138,CF$139,CF$140,CF$141,CF$142,CF$143,CF$144)</f>
        <v>0</v>
      </c>
      <c r="CG322" s="66">
        <f>-CG$190+CG$216-CG$218+CG$233+CG$234+SUM(CG$125,CG$126,CG$127,CG$128,CG$129*(1+'S&amp;S'!$F120),CG$130,CG$131,CG$132,CG$133,CG$134,CG$135,CG$136,CG$137,CG$138,CG$139,CG$140,CG$141,CG$142,CG$143,CG$144)</f>
        <v>0</v>
      </c>
      <c r="CH322" s="66">
        <f>-CH$190+CH$216-CH$218+CH$233+CH$234+SUM(CH$125,CH$126,CH$127,CH$128,CH$129*(1+'S&amp;S'!$F120),CH$130,CH$131,CH$132,CH$133,CH$134,CH$135,CH$136,CH$137,CH$138,CH$139,CH$140,CH$141,CH$142,CH$143,CH$144)</f>
        <v>0</v>
      </c>
      <c r="CI322" s="66">
        <f>-CI$190+CI$216-CI$218+CI$233+CI$234+SUM(CI$125,CI$126,CI$127,CI$128,CI$129*(1+'S&amp;S'!$F120),CI$130,CI$131,CI$132,CI$133,CI$134,CI$135,CI$136,CI$137,CI$138,CI$139,CI$140,CI$141,CI$142,CI$143,CI$144)</f>
        <v>0</v>
      </c>
      <c r="CJ322" s="66">
        <f>-CJ$190+CJ$216-CJ$218+CJ$233+CJ$234+SUM(CJ$125,CJ$126,CJ$127,CJ$128,CJ$129*(1+'S&amp;S'!$F120),CJ$130,CJ$131,CJ$132,CJ$133,CJ$134,CJ$135,CJ$136,CJ$137,CJ$138,CJ$139,CJ$140,CJ$141,CJ$142,CJ$143,CJ$144)</f>
        <v>0</v>
      </c>
      <c r="CK322" s="66">
        <f>-CK$190+CK$216-CK$218+CK$233+CK$234+SUM(CK$125,CK$126,CK$127,CK$128,CK$129*(1+'S&amp;S'!$F120),CK$130,CK$131,CK$132,CK$133,CK$134,CK$135,CK$136,CK$137,CK$138,CK$139,CK$140,CK$141,CK$142,CK$143,CK$144)</f>
        <v>0</v>
      </c>
      <c r="CL322" s="66">
        <f>-CL$190+CL$216-CL$218+CL$233+CL$234+SUM(CL$125,CL$126,CL$127,CL$128,CL$129*(1+'S&amp;S'!$F120),CL$130,CL$131,CL$132,CL$133,CL$134,CL$135,CL$136,CL$137,CL$138,CL$139,CL$140,CL$141,CL$142,CL$143,CL$144)</f>
        <v>0</v>
      </c>
      <c r="CM322" s="66">
        <f>-CM$190+CM$216-CM$218+CM$233+CM$234+SUM(CM$125,CM$126,CM$127,CM$128,CM$129*(1+'S&amp;S'!$F120),CM$130,CM$131,CM$132,CM$133,CM$134,CM$135,CM$136,CM$137,CM$138,CM$139,CM$140,CM$141,CM$142,CM$143,CM$144)</f>
        <v>0</v>
      </c>
      <c r="CN322" s="66">
        <f>-CN$190+CN$216-CN$218+CN$233+CN$234+SUM(CN$125,CN$126,CN$127,CN$128,CN$129*(1+'S&amp;S'!$F120),CN$130,CN$131,CN$132,CN$133,CN$134,CN$135,CN$136,CN$137,CN$138,CN$139,CN$140,CN$141,CN$142,CN$143,CN$144)</f>
        <v>0</v>
      </c>
      <c r="CO322" s="66">
        <f>-CO$190+CO$216-CO$218+CO$233+CO$234+SUM(CO$125,CO$126,CO$127,CO$128,CO$129*(1+'S&amp;S'!$F120),CO$130,CO$131,CO$132,CO$133,CO$134,CO$135,CO$136,CO$137,CO$138,CO$139,CO$140,CO$141,CO$142,CO$143,CO$144)</f>
        <v>0</v>
      </c>
      <c r="CP322" s="66">
        <f>-CP$190+CP$216-CP$218+CP$233+CP$234+SUM(CP$125,CP$126,CP$127,CP$128,CP$129*(1+'S&amp;S'!$F120),CP$130,CP$131,CP$132,CP$133,CP$134,CP$135,CP$136,CP$137,CP$138,CP$139,CP$140,CP$141,CP$142,CP$143,CP$144)</f>
        <v>0</v>
      </c>
      <c r="CQ322" s="66">
        <f>-CQ$190+CQ$216-CQ$218+CQ$233+CQ$234+SUM(CQ$125,CQ$126,CQ$127,CQ$128,CQ$129*(1+'S&amp;S'!$F120),CQ$130,CQ$131,CQ$132,CQ$133,CQ$134,CQ$135,CQ$136,CQ$137,CQ$138,CQ$139,CQ$140,CQ$141,CQ$142,CQ$143,CQ$144)</f>
        <v>0</v>
      </c>
      <c r="CR322" s="66">
        <f>-CR$190+CR$216-CR$218+CR$233+CR$234+SUM(CR$125,CR$126,CR$127,CR$128,CR$129*(1+'S&amp;S'!$F120),CR$130,CR$131,CR$132,CR$133,CR$134,CR$135,CR$136,CR$137,CR$138,CR$139,CR$140,CR$141,CR$142,CR$143,CR$144)</f>
        <v>0</v>
      </c>
      <c r="CS322" s="66">
        <f>-CS$190+CS$216-CS$218+CS$233+CS$234+SUM(CS$125,CS$126,CS$127,CS$128,CS$129*(1+'S&amp;S'!$F120),CS$130,CS$131,CS$132,CS$133,CS$134,CS$135,CS$136,CS$137,CS$138,CS$139,CS$140,CS$141,CS$142,CS$143,CS$144)</f>
        <v>0</v>
      </c>
    </row>
    <row r="323" spans="3:97" hidden="1" x14ac:dyDescent="0.35">
      <c r="C323" s="81" t="str">
        <f>O.2!C129&amp;" with "&amp; 'S&amp;S'!$D$5*100 &amp; "% decrease"</f>
        <v xml:space="preserve"> with 1% decrease</v>
      </c>
      <c r="E323" s="492">
        <f>G323+NPV(G.Asm!$F$40,H323:INDEX(H323:CS323,RP))</f>
        <v>0</v>
      </c>
      <c r="F323" s="492">
        <f t="shared" si="140"/>
        <v>0</v>
      </c>
      <c r="G323" s="66">
        <f>-G$190+G$216-G$218+G$233+G$234+SUM(G$125,G$126,G$127,G$128,G$129*(1+'S&amp;S'!$F121),G$130,G$131,G$132,G$133,G$134,G$135,G$136,G$137,G$138,G$139,G$140,G$141,G$142,G$143,G$144)</f>
        <v>0</v>
      </c>
      <c r="H323" s="66">
        <f>-H$190+H$216-H$218+H$233+H$234+SUM(H$125,H$126,H$127,H$128,H$129*(1+'S&amp;S'!$F121),H$130,H$131,H$132,H$133,H$134,H$135,H$136,H$137,H$138,H$139,H$140,H$141,H$142,H$143,H$144)</f>
        <v>0</v>
      </c>
      <c r="I323" s="66">
        <f>-I$190+I$216-I$218+I$233+I$234+SUM(I$125,I$126,I$127,I$128,I$129*(1+'S&amp;S'!$F121),I$130,I$131,I$132,I$133,I$134,I$135,I$136,I$137,I$138,I$139,I$140,I$141,I$142,I$143,I$144)</f>
        <v>0</v>
      </c>
      <c r="J323" s="66">
        <f>-J$190+J$216-J$218+J$233+J$234+SUM(J$125,J$126,J$127,J$128,J$129*(1+'S&amp;S'!$F121),J$130,J$131,J$132,J$133,J$134,J$135,J$136,J$137,J$138,J$139,J$140,J$141,J$142,J$143,J$144)</f>
        <v>0</v>
      </c>
      <c r="K323" s="66">
        <f>-K$190+K$216-K$218+K$233+K$234+SUM(K$125,K$126,K$127,K$128,K$129*(1+'S&amp;S'!$F121),K$130,K$131,K$132,K$133,K$134,K$135,K$136,K$137,K$138,K$139,K$140,K$141,K$142,K$143,K$144)</f>
        <v>0</v>
      </c>
      <c r="L323" s="66">
        <f>-L$190+L$216-L$218+L$233+L$234+SUM(L$125,L$126,L$127,L$128,L$129*(1+'S&amp;S'!$F121),L$130,L$131,L$132,L$133,L$134,L$135,L$136,L$137,L$138,L$139,L$140,L$141,L$142,L$143,L$144)</f>
        <v>0</v>
      </c>
      <c r="M323" s="66">
        <f>-M$190+M$216-M$218+M$233+M$234+SUM(M$125,M$126,M$127,M$128,M$129*(1+'S&amp;S'!$F121),M$130,M$131,M$132,M$133,M$134,M$135,M$136,M$137,M$138,M$139,M$140,M$141,M$142,M$143,M$144)</f>
        <v>0</v>
      </c>
      <c r="N323" s="66">
        <f>-N$190+N$216-N$218+N$233+N$234+SUM(N$125,N$126,N$127,N$128,N$129*(1+'S&amp;S'!$F121),N$130,N$131,N$132,N$133,N$134,N$135,N$136,N$137,N$138,N$139,N$140,N$141,N$142,N$143,N$144)</f>
        <v>0</v>
      </c>
      <c r="O323" s="66">
        <f>-O$190+O$216-O$218+O$233+O$234+SUM(O$125,O$126,O$127,O$128,O$129*(1+'S&amp;S'!$F121),O$130,O$131,O$132,O$133,O$134,O$135,O$136,O$137,O$138,O$139,O$140,O$141,O$142,O$143,O$144)</f>
        <v>0</v>
      </c>
      <c r="P323" s="66">
        <f>-P$190+P$216-P$218+P$233+P$234+SUM(P$125,P$126,P$127,P$128,P$129*(1+'S&amp;S'!$F121),P$130,P$131,P$132,P$133,P$134,P$135,P$136,P$137,P$138,P$139,P$140,P$141,P$142,P$143,P$144)</f>
        <v>0</v>
      </c>
      <c r="Q323" s="66">
        <f>-Q$190+Q$216-Q$218+Q$233+Q$234+SUM(Q$125,Q$126,Q$127,Q$128,Q$129*(1+'S&amp;S'!$F121),Q$130,Q$131,Q$132,Q$133,Q$134,Q$135,Q$136,Q$137,Q$138,Q$139,Q$140,Q$141,Q$142,Q$143,Q$144)</f>
        <v>0</v>
      </c>
      <c r="R323" s="66">
        <f>-R$190+R$216-R$218+R$233+R$234+SUM(R$125,R$126,R$127,R$128,R$129*(1+'S&amp;S'!$F121),R$130,R$131,R$132,R$133,R$134,R$135,R$136,R$137,R$138,R$139,R$140,R$141,R$142,R$143,R$144)</f>
        <v>0</v>
      </c>
      <c r="S323" s="66">
        <f>-S$190+S$216-S$218+S$233+S$234+SUM(S$125,S$126,S$127,S$128,S$129*(1+'S&amp;S'!$F121),S$130,S$131,S$132,S$133,S$134,S$135,S$136,S$137,S$138,S$139,S$140,S$141,S$142,S$143,S$144)</f>
        <v>0</v>
      </c>
      <c r="T323" s="66">
        <f>-T$190+T$216-T$218+T$233+T$234+SUM(T$125,T$126,T$127,T$128,T$129*(1+'S&amp;S'!$F121),T$130,T$131,T$132,T$133,T$134,T$135,T$136,T$137,T$138,T$139,T$140,T$141,T$142,T$143,T$144)</f>
        <v>0</v>
      </c>
      <c r="U323" s="66">
        <f>-U$190+U$216-U$218+U$233+U$234+SUM(U$125,U$126,U$127,U$128,U$129*(1+'S&amp;S'!$F121),U$130,U$131,U$132,U$133,U$134,U$135,U$136,U$137,U$138,U$139,U$140,U$141,U$142,U$143,U$144)</f>
        <v>0</v>
      </c>
      <c r="V323" s="66">
        <f>-V$190+V$216-V$218+V$233+V$234+SUM(V$125,V$126,V$127,V$128,V$129*(1+'S&amp;S'!$F121),V$130,V$131,V$132,V$133,V$134,V$135,V$136,V$137,V$138,V$139,V$140,V$141,V$142,V$143,V$144)</f>
        <v>0</v>
      </c>
      <c r="W323" s="66">
        <f>-W$190+W$216-W$218+W$233+W$234+SUM(W$125,W$126,W$127,W$128,W$129*(1+'S&amp;S'!$F121),W$130,W$131,W$132,W$133,W$134,W$135,W$136,W$137,W$138,W$139,W$140,W$141,W$142,W$143,W$144)</f>
        <v>0</v>
      </c>
      <c r="X323" s="66">
        <f>-X$190+X$216-X$218+X$233+X$234+SUM(X$125,X$126,X$127,X$128,X$129*(1+'S&amp;S'!$F121),X$130,X$131,X$132,X$133,X$134,X$135,X$136,X$137,X$138,X$139,X$140,X$141,X$142,X$143,X$144)</f>
        <v>0</v>
      </c>
      <c r="Y323" s="66">
        <f>-Y$190+Y$216-Y$218+Y$233+Y$234+SUM(Y$125,Y$126,Y$127,Y$128,Y$129*(1+'S&amp;S'!$F121),Y$130,Y$131,Y$132,Y$133,Y$134,Y$135,Y$136,Y$137,Y$138,Y$139,Y$140,Y$141,Y$142,Y$143,Y$144)</f>
        <v>0</v>
      </c>
      <c r="Z323" s="66">
        <f>-Z$190+Z$216-Z$218+Z$233+Z$234+SUM(Z$125,Z$126,Z$127,Z$128,Z$129*(1+'S&amp;S'!$F121),Z$130,Z$131,Z$132,Z$133,Z$134,Z$135,Z$136,Z$137,Z$138,Z$139,Z$140,Z$141,Z$142,Z$143,Z$144)</f>
        <v>0</v>
      </c>
      <c r="AA323" s="66">
        <f>-AA$190+AA$216-AA$218+AA$233+AA$234+SUM(AA$125,AA$126,AA$127,AA$128,AA$129*(1+'S&amp;S'!$F121),AA$130,AA$131,AA$132,AA$133,AA$134,AA$135,AA$136,AA$137,AA$138,AA$139,AA$140,AA$141,AA$142,AA$143,AA$144)</f>
        <v>0</v>
      </c>
      <c r="AB323" s="66">
        <f>-AB$190+AB$216-AB$218+AB$233+AB$234+SUM(AB$125,AB$126,AB$127,AB$128,AB$129*(1+'S&amp;S'!$F121),AB$130,AB$131,AB$132,AB$133,AB$134,AB$135,AB$136,AB$137,AB$138,AB$139,AB$140,AB$141,AB$142,AB$143,AB$144)</f>
        <v>0</v>
      </c>
      <c r="AC323" s="66">
        <f>-AC$190+AC$216-AC$218+AC$233+AC$234+SUM(AC$125,AC$126,AC$127,AC$128,AC$129*(1+'S&amp;S'!$F121),AC$130,AC$131,AC$132,AC$133,AC$134,AC$135,AC$136,AC$137,AC$138,AC$139,AC$140,AC$141,AC$142,AC$143,AC$144)</f>
        <v>0</v>
      </c>
      <c r="AD323" s="66">
        <f>-AD$190+AD$216-AD$218+AD$233+AD$234+SUM(AD$125,AD$126,AD$127,AD$128,AD$129*(1+'S&amp;S'!$F121),AD$130,AD$131,AD$132,AD$133,AD$134,AD$135,AD$136,AD$137,AD$138,AD$139,AD$140,AD$141,AD$142,AD$143,AD$144)</f>
        <v>0</v>
      </c>
      <c r="AE323" s="66">
        <f>-AE$190+AE$216-AE$218+AE$233+AE$234+SUM(AE$125,AE$126,AE$127,AE$128,AE$129*(1+'S&amp;S'!$F121),AE$130,AE$131,AE$132,AE$133,AE$134,AE$135,AE$136,AE$137,AE$138,AE$139,AE$140,AE$141,AE$142,AE$143,AE$144)</f>
        <v>0</v>
      </c>
      <c r="AF323" s="66">
        <f>-AF$190+AF$216-AF$218+AF$233+AF$234+SUM(AF$125,AF$126,AF$127,AF$128,AF$129*(1+'S&amp;S'!$F121),AF$130,AF$131,AF$132,AF$133,AF$134,AF$135,AF$136,AF$137,AF$138,AF$139,AF$140,AF$141,AF$142,AF$143,AF$144)</f>
        <v>0</v>
      </c>
      <c r="AG323" s="66">
        <f>-AG$190+AG$216-AG$218+AG$233+AG$234+SUM(AG$125,AG$126,AG$127,AG$128,AG$129*(1+'S&amp;S'!$F121),AG$130,AG$131,AG$132,AG$133,AG$134,AG$135,AG$136,AG$137,AG$138,AG$139,AG$140,AG$141,AG$142,AG$143,AG$144)</f>
        <v>0</v>
      </c>
      <c r="AH323" s="66">
        <f>-AH$190+AH$216-AH$218+AH$233+AH$234+SUM(AH$125,AH$126,AH$127,AH$128,AH$129*(1+'S&amp;S'!$F121),AH$130,AH$131,AH$132,AH$133,AH$134,AH$135,AH$136,AH$137,AH$138,AH$139,AH$140,AH$141,AH$142,AH$143,AH$144)</f>
        <v>0</v>
      </c>
      <c r="AI323" s="66">
        <f>-AI$190+AI$216-AI$218+AI$233+AI$234+SUM(AI$125,AI$126,AI$127,AI$128,AI$129*(1+'S&amp;S'!$F121),AI$130,AI$131,AI$132,AI$133,AI$134,AI$135,AI$136,AI$137,AI$138,AI$139,AI$140,AI$141,AI$142,AI$143,AI$144)</f>
        <v>0</v>
      </c>
      <c r="AJ323" s="66">
        <f>-AJ$190+AJ$216-AJ$218+AJ$233+AJ$234+SUM(AJ$125,AJ$126,AJ$127,AJ$128,AJ$129*(1+'S&amp;S'!$F121),AJ$130,AJ$131,AJ$132,AJ$133,AJ$134,AJ$135,AJ$136,AJ$137,AJ$138,AJ$139,AJ$140,AJ$141,AJ$142,AJ$143,AJ$144)</f>
        <v>0</v>
      </c>
      <c r="AK323" s="66">
        <f>-AK$190+AK$216-AK$218+AK$233+AK$234+SUM(AK$125,AK$126,AK$127,AK$128,AK$129*(1+'S&amp;S'!$F121),AK$130,AK$131,AK$132,AK$133,AK$134,AK$135,AK$136,AK$137,AK$138,AK$139,AK$140,AK$141,AK$142,AK$143,AK$144)</f>
        <v>0</v>
      </c>
      <c r="AL323" s="66">
        <f>-AL$190+AL$216-AL$218+AL$233+AL$234+SUM(AL$125,AL$126,AL$127,AL$128,AL$129*(1+'S&amp;S'!$F121),AL$130,AL$131,AL$132,AL$133,AL$134,AL$135,AL$136,AL$137,AL$138,AL$139,AL$140,AL$141,AL$142,AL$143,AL$144)</f>
        <v>0</v>
      </c>
      <c r="AM323" s="66">
        <f>-AM$190+AM$216-AM$218+AM$233+AM$234+SUM(AM$125,AM$126,AM$127,AM$128,AM$129*(1+'S&amp;S'!$F121),AM$130,AM$131,AM$132,AM$133,AM$134,AM$135,AM$136,AM$137,AM$138,AM$139,AM$140,AM$141,AM$142,AM$143,AM$144)</f>
        <v>0</v>
      </c>
      <c r="AN323" s="66">
        <f>-AN$190+AN$216-AN$218+AN$233+AN$234+SUM(AN$125,AN$126,AN$127,AN$128,AN$129*(1+'S&amp;S'!$F121),AN$130,AN$131,AN$132,AN$133,AN$134,AN$135,AN$136,AN$137,AN$138,AN$139,AN$140,AN$141,AN$142,AN$143,AN$144)</f>
        <v>0</v>
      </c>
      <c r="AO323" s="66">
        <f>-AO$190+AO$216-AO$218+AO$233+AO$234+SUM(AO$125,AO$126,AO$127,AO$128,AO$129*(1+'S&amp;S'!$F121),AO$130,AO$131,AO$132,AO$133,AO$134,AO$135,AO$136,AO$137,AO$138,AO$139,AO$140,AO$141,AO$142,AO$143,AO$144)</f>
        <v>0</v>
      </c>
      <c r="AP323" s="66">
        <f>-AP$190+AP$216-AP$218+AP$233+AP$234+SUM(AP$125,AP$126,AP$127,AP$128,AP$129*(1+'S&amp;S'!$F121),AP$130,AP$131,AP$132,AP$133,AP$134,AP$135,AP$136,AP$137,AP$138,AP$139,AP$140,AP$141,AP$142,AP$143,AP$144)</f>
        <v>0</v>
      </c>
      <c r="AQ323" s="66">
        <f>-AQ$190+AQ$216-AQ$218+AQ$233+AQ$234+SUM(AQ$125,AQ$126,AQ$127,AQ$128,AQ$129*(1+'S&amp;S'!$F121),AQ$130,AQ$131,AQ$132,AQ$133,AQ$134,AQ$135,AQ$136,AQ$137,AQ$138,AQ$139,AQ$140,AQ$141,AQ$142,AQ$143,AQ$144)</f>
        <v>0</v>
      </c>
      <c r="AR323" s="66">
        <f>-AR$190+AR$216-AR$218+AR$233+AR$234+SUM(AR$125,AR$126,AR$127,AR$128,AR$129*(1+'S&amp;S'!$F121),AR$130,AR$131,AR$132,AR$133,AR$134,AR$135,AR$136,AR$137,AR$138,AR$139,AR$140,AR$141,AR$142,AR$143,AR$144)</f>
        <v>0</v>
      </c>
      <c r="AS323" s="66">
        <f>-AS$190+AS$216-AS$218+AS$233+AS$234+SUM(AS$125,AS$126,AS$127,AS$128,AS$129*(1+'S&amp;S'!$F121),AS$130,AS$131,AS$132,AS$133,AS$134,AS$135,AS$136,AS$137,AS$138,AS$139,AS$140,AS$141,AS$142,AS$143,AS$144)</f>
        <v>0</v>
      </c>
      <c r="AT323" s="66">
        <f>-AT$190+AT$216-AT$218+AT$233+AT$234+SUM(AT$125,AT$126,AT$127,AT$128,AT$129*(1+'S&amp;S'!$F121),AT$130,AT$131,AT$132,AT$133,AT$134,AT$135,AT$136,AT$137,AT$138,AT$139,AT$140,AT$141,AT$142,AT$143,AT$144)</f>
        <v>0</v>
      </c>
      <c r="AU323" s="66">
        <f>-AU$190+AU$216-AU$218+AU$233+AU$234+SUM(AU$125,AU$126,AU$127,AU$128,AU$129*(1+'S&amp;S'!$F121),AU$130,AU$131,AU$132,AU$133,AU$134,AU$135,AU$136,AU$137,AU$138,AU$139,AU$140,AU$141,AU$142,AU$143,AU$144)</f>
        <v>0</v>
      </c>
      <c r="AV323" s="66">
        <f>-AV$190+AV$216-AV$218+AV$233+AV$234+SUM(AV$125,AV$126,AV$127,AV$128,AV$129*(1+'S&amp;S'!$F121),AV$130,AV$131,AV$132,AV$133,AV$134,AV$135,AV$136,AV$137,AV$138,AV$139,AV$140,AV$141,AV$142,AV$143,AV$144)</f>
        <v>0</v>
      </c>
      <c r="AW323" s="66">
        <f>-AW$190+AW$216-AW$218+AW$233+AW$234+SUM(AW$125,AW$126,AW$127,AW$128,AW$129*(1+'S&amp;S'!$F121),AW$130,AW$131,AW$132,AW$133,AW$134,AW$135,AW$136,AW$137,AW$138,AW$139,AW$140,AW$141,AW$142,AW$143,AW$144)</f>
        <v>0</v>
      </c>
      <c r="AX323" s="66">
        <f>-AX$190+AX$216-AX$218+AX$233+AX$234+SUM(AX$125,AX$126,AX$127,AX$128,AX$129*(1+'S&amp;S'!$F121),AX$130,AX$131,AX$132,AX$133,AX$134,AX$135,AX$136,AX$137,AX$138,AX$139,AX$140,AX$141,AX$142,AX$143,AX$144)</f>
        <v>0</v>
      </c>
      <c r="AY323" s="66">
        <f>-AY$190+AY$216-AY$218+AY$233+AY$234+SUM(AY$125,AY$126,AY$127,AY$128,AY$129*(1+'S&amp;S'!$F121),AY$130,AY$131,AY$132,AY$133,AY$134,AY$135,AY$136,AY$137,AY$138,AY$139,AY$140,AY$141,AY$142,AY$143,AY$144)</f>
        <v>0</v>
      </c>
      <c r="AZ323" s="66">
        <f>-AZ$190+AZ$216-AZ$218+AZ$233+AZ$234+SUM(AZ$125,AZ$126,AZ$127,AZ$128,AZ$129*(1+'S&amp;S'!$F121),AZ$130,AZ$131,AZ$132,AZ$133,AZ$134,AZ$135,AZ$136,AZ$137,AZ$138,AZ$139,AZ$140,AZ$141,AZ$142,AZ$143,AZ$144)</f>
        <v>0</v>
      </c>
      <c r="BA323" s="66">
        <f>-BA$190+BA$216-BA$218+BA$233+BA$234+SUM(BA$125,BA$126,BA$127,BA$128,BA$129*(1+'S&amp;S'!$F121),BA$130,BA$131,BA$132,BA$133,BA$134,BA$135,BA$136,BA$137,BA$138,BA$139,BA$140,BA$141,BA$142,BA$143,BA$144)</f>
        <v>0</v>
      </c>
      <c r="BB323" s="66">
        <f>-BB$190+BB$216-BB$218+BB$233+BB$234+SUM(BB$125,BB$126,BB$127,BB$128,BB$129*(1+'S&amp;S'!$F121),BB$130,BB$131,BB$132,BB$133,BB$134,BB$135,BB$136,BB$137,BB$138,BB$139,BB$140,BB$141,BB$142,BB$143,BB$144)</f>
        <v>0</v>
      </c>
      <c r="BC323" s="66">
        <f>-BC$190+BC$216-BC$218+BC$233+BC$234+SUM(BC$125,BC$126,BC$127,BC$128,BC$129*(1+'S&amp;S'!$F121),BC$130,BC$131,BC$132,BC$133,BC$134,BC$135,BC$136,BC$137,BC$138,BC$139,BC$140,BC$141,BC$142,BC$143,BC$144)</f>
        <v>0</v>
      </c>
      <c r="BD323" s="66">
        <f>-BD$190+BD$216-BD$218+BD$233+BD$234+SUM(BD$125,BD$126,BD$127,BD$128,BD$129*(1+'S&amp;S'!$F121),BD$130,BD$131,BD$132,BD$133,BD$134,BD$135,BD$136,BD$137,BD$138,BD$139,BD$140,BD$141,BD$142,BD$143,BD$144)</f>
        <v>0</v>
      </c>
      <c r="BE323" s="66">
        <f>-BE$190+BE$216-BE$218+BE$233+BE$234+SUM(BE$125,BE$126,BE$127,BE$128,BE$129*(1+'S&amp;S'!$F121),BE$130,BE$131,BE$132,BE$133,BE$134,BE$135,BE$136,BE$137,BE$138,BE$139,BE$140,BE$141,BE$142,BE$143,BE$144)</f>
        <v>0</v>
      </c>
      <c r="BF323" s="66">
        <f>-BF$190+BF$216-BF$218+BF$233+BF$234+SUM(BF$125,BF$126,BF$127,BF$128,BF$129*(1+'S&amp;S'!$F121),BF$130,BF$131,BF$132,BF$133,BF$134,BF$135,BF$136,BF$137,BF$138,BF$139,BF$140,BF$141,BF$142,BF$143,BF$144)</f>
        <v>0</v>
      </c>
      <c r="BG323" s="66">
        <f>-BG$190+BG$216-BG$218+BG$233+BG$234+SUM(BG$125,BG$126,BG$127,BG$128,BG$129*(1+'S&amp;S'!$F121),BG$130,BG$131,BG$132,BG$133,BG$134,BG$135,BG$136,BG$137,BG$138,BG$139,BG$140,BG$141,BG$142,BG$143,BG$144)</f>
        <v>0</v>
      </c>
      <c r="BH323" s="66">
        <f>-BH$190+BH$216-BH$218+BH$233+BH$234+SUM(BH$125,BH$126,BH$127,BH$128,BH$129*(1+'S&amp;S'!$F121),BH$130,BH$131,BH$132,BH$133,BH$134,BH$135,BH$136,BH$137,BH$138,BH$139,BH$140,BH$141,BH$142,BH$143,BH$144)</f>
        <v>0</v>
      </c>
      <c r="BI323" s="66">
        <f>-BI$190+BI$216-BI$218+BI$233+BI$234+SUM(BI$125,BI$126,BI$127,BI$128,BI$129*(1+'S&amp;S'!$F121),BI$130,BI$131,BI$132,BI$133,BI$134,BI$135,BI$136,BI$137,BI$138,BI$139,BI$140,BI$141,BI$142,BI$143,BI$144)</f>
        <v>0</v>
      </c>
      <c r="BJ323" s="66">
        <f>-BJ$190+BJ$216-BJ$218+BJ$233+BJ$234+SUM(BJ$125,BJ$126,BJ$127,BJ$128,BJ$129*(1+'S&amp;S'!$F121),BJ$130,BJ$131,BJ$132,BJ$133,BJ$134,BJ$135,BJ$136,BJ$137,BJ$138,BJ$139,BJ$140,BJ$141,BJ$142,BJ$143,BJ$144)</f>
        <v>0</v>
      </c>
      <c r="BK323" s="66">
        <f>-BK$190+BK$216-BK$218+BK$233+BK$234+SUM(BK$125,BK$126,BK$127,BK$128,BK$129*(1+'S&amp;S'!$F121),BK$130,BK$131,BK$132,BK$133,BK$134,BK$135,BK$136,BK$137,BK$138,BK$139,BK$140,BK$141,BK$142,BK$143,BK$144)</f>
        <v>0</v>
      </c>
      <c r="BL323" s="66">
        <f>-BL$190+BL$216-BL$218+BL$233+BL$234+SUM(BL$125,BL$126,BL$127,BL$128,BL$129*(1+'S&amp;S'!$F121),BL$130,BL$131,BL$132,BL$133,BL$134,BL$135,BL$136,BL$137,BL$138,BL$139,BL$140,BL$141,BL$142,BL$143,BL$144)</f>
        <v>0</v>
      </c>
      <c r="BM323" s="66">
        <f>-BM$190+BM$216-BM$218+BM$233+BM$234+SUM(BM$125,BM$126,BM$127,BM$128,BM$129*(1+'S&amp;S'!$F121),BM$130,BM$131,BM$132,BM$133,BM$134,BM$135,BM$136,BM$137,BM$138,BM$139,BM$140,BM$141,BM$142,BM$143,BM$144)</f>
        <v>0</v>
      </c>
      <c r="BN323" s="66">
        <f>-BN$190+BN$216-BN$218+BN$233+BN$234+SUM(BN$125,BN$126,BN$127,BN$128,BN$129*(1+'S&amp;S'!$F121),BN$130,BN$131,BN$132,BN$133,BN$134,BN$135,BN$136,BN$137,BN$138,BN$139,BN$140,BN$141,BN$142,BN$143,BN$144)</f>
        <v>0</v>
      </c>
      <c r="BO323" s="66">
        <f>-BO$190+BO$216-BO$218+BO$233+BO$234+SUM(BO$125,BO$126,BO$127,BO$128,BO$129*(1+'S&amp;S'!$F121),BO$130,BO$131,BO$132,BO$133,BO$134,BO$135,BO$136,BO$137,BO$138,BO$139,BO$140,BO$141,BO$142,BO$143,BO$144)</f>
        <v>0</v>
      </c>
      <c r="BP323" s="66">
        <f>-BP$190+BP$216-BP$218+BP$233+BP$234+SUM(BP$125,BP$126,BP$127,BP$128,BP$129*(1+'S&amp;S'!$F121),BP$130,BP$131,BP$132,BP$133,BP$134,BP$135,BP$136,BP$137,BP$138,BP$139,BP$140,BP$141,BP$142,BP$143,BP$144)</f>
        <v>0</v>
      </c>
      <c r="BQ323" s="66">
        <f>-BQ$190+BQ$216-BQ$218+BQ$233+BQ$234+SUM(BQ$125,BQ$126,BQ$127,BQ$128,BQ$129*(1+'S&amp;S'!$F121),BQ$130,BQ$131,BQ$132,BQ$133,BQ$134,BQ$135,BQ$136,BQ$137,BQ$138,BQ$139,BQ$140,BQ$141,BQ$142,BQ$143,BQ$144)</f>
        <v>0</v>
      </c>
      <c r="BR323" s="66">
        <f>-BR$190+BR$216-BR$218+BR$233+BR$234+SUM(BR$125,BR$126,BR$127,BR$128,BR$129*(1+'S&amp;S'!$F121),BR$130,BR$131,BR$132,BR$133,BR$134,BR$135,BR$136,BR$137,BR$138,BR$139,BR$140,BR$141,BR$142,BR$143,BR$144)</f>
        <v>0</v>
      </c>
      <c r="BS323" s="66">
        <f>-BS$190+BS$216-BS$218+BS$233+BS$234+SUM(BS$125,BS$126,BS$127,BS$128,BS$129*(1+'S&amp;S'!$F121),BS$130,BS$131,BS$132,BS$133,BS$134,BS$135,BS$136,BS$137,BS$138,BS$139,BS$140,BS$141,BS$142,BS$143,BS$144)</f>
        <v>0</v>
      </c>
      <c r="BT323" s="66">
        <f>-BT$190+BT$216-BT$218+BT$233+BT$234+SUM(BT$125,BT$126,BT$127,BT$128,BT$129*(1+'S&amp;S'!$F121),BT$130,BT$131,BT$132,BT$133,BT$134,BT$135,BT$136,BT$137,BT$138,BT$139,BT$140,BT$141,BT$142,BT$143,BT$144)</f>
        <v>0</v>
      </c>
      <c r="BU323" s="66">
        <f>-BU$190+BU$216-BU$218+BU$233+BU$234+SUM(BU$125,BU$126,BU$127,BU$128,BU$129*(1+'S&amp;S'!$F121),BU$130,BU$131,BU$132,BU$133,BU$134,BU$135,BU$136,BU$137,BU$138,BU$139,BU$140,BU$141,BU$142,BU$143,BU$144)</f>
        <v>0</v>
      </c>
      <c r="BV323" s="66">
        <f>-BV$190+BV$216-BV$218+BV$233+BV$234+SUM(BV$125,BV$126,BV$127,BV$128,BV$129*(1+'S&amp;S'!$F121),BV$130,BV$131,BV$132,BV$133,BV$134,BV$135,BV$136,BV$137,BV$138,BV$139,BV$140,BV$141,BV$142,BV$143,BV$144)</f>
        <v>0</v>
      </c>
      <c r="BW323" s="66">
        <f>-BW$190+BW$216-BW$218+BW$233+BW$234+SUM(BW$125,BW$126,BW$127,BW$128,BW$129*(1+'S&amp;S'!$F121),BW$130,BW$131,BW$132,BW$133,BW$134,BW$135,BW$136,BW$137,BW$138,BW$139,BW$140,BW$141,BW$142,BW$143,BW$144)</f>
        <v>0</v>
      </c>
      <c r="BX323" s="66">
        <f>-BX$190+BX$216-BX$218+BX$233+BX$234+SUM(BX$125,BX$126,BX$127,BX$128,BX$129*(1+'S&amp;S'!$F121),BX$130,BX$131,BX$132,BX$133,BX$134,BX$135,BX$136,BX$137,BX$138,BX$139,BX$140,BX$141,BX$142,BX$143,BX$144)</f>
        <v>0</v>
      </c>
      <c r="BY323" s="66">
        <f>-BY$190+BY$216-BY$218+BY$233+BY$234+SUM(BY$125,BY$126,BY$127,BY$128,BY$129*(1+'S&amp;S'!$F121),BY$130,BY$131,BY$132,BY$133,BY$134,BY$135,BY$136,BY$137,BY$138,BY$139,BY$140,BY$141,BY$142,BY$143,BY$144)</f>
        <v>0</v>
      </c>
      <c r="BZ323" s="66">
        <f>-BZ$190+BZ$216-BZ$218+BZ$233+BZ$234+SUM(BZ$125,BZ$126,BZ$127,BZ$128,BZ$129*(1+'S&amp;S'!$F121),BZ$130,BZ$131,BZ$132,BZ$133,BZ$134,BZ$135,BZ$136,BZ$137,BZ$138,BZ$139,BZ$140,BZ$141,BZ$142,BZ$143,BZ$144)</f>
        <v>0</v>
      </c>
      <c r="CA323" s="66">
        <f>-CA$190+CA$216-CA$218+CA$233+CA$234+SUM(CA$125,CA$126,CA$127,CA$128,CA$129*(1+'S&amp;S'!$F121),CA$130,CA$131,CA$132,CA$133,CA$134,CA$135,CA$136,CA$137,CA$138,CA$139,CA$140,CA$141,CA$142,CA$143,CA$144)</f>
        <v>0</v>
      </c>
      <c r="CB323" s="66">
        <f>-CB$190+CB$216-CB$218+CB$233+CB$234+SUM(CB$125,CB$126,CB$127,CB$128,CB$129*(1+'S&amp;S'!$F121),CB$130,CB$131,CB$132,CB$133,CB$134,CB$135,CB$136,CB$137,CB$138,CB$139,CB$140,CB$141,CB$142,CB$143,CB$144)</f>
        <v>0</v>
      </c>
      <c r="CC323" s="66">
        <f>-CC$190+CC$216-CC$218+CC$233+CC$234+SUM(CC$125,CC$126,CC$127,CC$128,CC$129*(1+'S&amp;S'!$F121),CC$130,CC$131,CC$132,CC$133,CC$134,CC$135,CC$136,CC$137,CC$138,CC$139,CC$140,CC$141,CC$142,CC$143,CC$144)</f>
        <v>0</v>
      </c>
      <c r="CD323" s="66">
        <f>-CD$190+CD$216-CD$218+CD$233+CD$234+SUM(CD$125,CD$126,CD$127,CD$128,CD$129*(1+'S&amp;S'!$F121),CD$130,CD$131,CD$132,CD$133,CD$134,CD$135,CD$136,CD$137,CD$138,CD$139,CD$140,CD$141,CD$142,CD$143,CD$144)</f>
        <v>0</v>
      </c>
      <c r="CE323" s="66">
        <f>-CE$190+CE$216-CE$218+CE$233+CE$234+SUM(CE$125,CE$126,CE$127,CE$128,CE$129*(1+'S&amp;S'!$F121),CE$130,CE$131,CE$132,CE$133,CE$134,CE$135,CE$136,CE$137,CE$138,CE$139,CE$140,CE$141,CE$142,CE$143,CE$144)</f>
        <v>0</v>
      </c>
      <c r="CF323" s="66">
        <f>-CF$190+CF$216-CF$218+CF$233+CF$234+SUM(CF$125,CF$126,CF$127,CF$128,CF$129*(1+'S&amp;S'!$F121),CF$130,CF$131,CF$132,CF$133,CF$134,CF$135,CF$136,CF$137,CF$138,CF$139,CF$140,CF$141,CF$142,CF$143,CF$144)</f>
        <v>0</v>
      </c>
      <c r="CG323" s="66">
        <f>-CG$190+CG$216-CG$218+CG$233+CG$234+SUM(CG$125,CG$126,CG$127,CG$128,CG$129*(1+'S&amp;S'!$F121),CG$130,CG$131,CG$132,CG$133,CG$134,CG$135,CG$136,CG$137,CG$138,CG$139,CG$140,CG$141,CG$142,CG$143,CG$144)</f>
        <v>0</v>
      </c>
      <c r="CH323" s="66">
        <f>-CH$190+CH$216-CH$218+CH$233+CH$234+SUM(CH$125,CH$126,CH$127,CH$128,CH$129*(1+'S&amp;S'!$F121),CH$130,CH$131,CH$132,CH$133,CH$134,CH$135,CH$136,CH$137,CH$138,CH$139,CH$140,CH$141,CH$142,CH$143,CH$144)</f>
        <v>0</v>
      </c>
      <c r="CI323" s="66">
        <f>-CI$190+CI$216-CI$218+CI$233+CI$234+SUM(CI$125,CI$126,CI$127,CI$128,CI$129*(1+'S&amp;S'!$F121),CI$130,CI$131,CI$132,CI$133,CI$134,CI$135,CI$136,CI$137,CI$138,CI$139,CI$140,CI$141,CI$142,CI$143,CI$144)</f>
        <v>0</v>
      </c>
      <c r="CJ323" s="66">
        <f>-CJ$190+CJ$216-CJ$218+CJ$233+CJ$234+SUM(CJ$125,CJ$126,CJ$127,CJ$128,CJ$129*(1+'S&amp;S'!$F121),CJ$130,CJ$131,CJ$132,CJ$133,CJ$134,CJ$135,CJ$136,CJ$137,CJ$138,CJ$139,CJ$140,CJ$141,CJ$142,CJ$143,CJ$144)</f>
        <v>0</v>
      </c>
      <c r="CK323" s="66">
        <f>-CK$190+CK$216-CK$218+CK$233+CK$234+SUM(CK$125,CK$126,CK$127,CK$128,CK$129*(1+'S&amp;S'!$F121),CK$130,CK$131,CK$132,CK$133,CK$134,CK$135,CK$136,CK$137,CK$138,CK$139,CK$140,CK$141,CK$142,CK$143,CK$144)</f>
        <v>0</v>
      </c>
      <c r="CL323" s="66">
        <f>-CL$190+CL$216-CL$218+CL$233+CL$234+SUM(CL$125,CL$126,CL$127,CL$128,CL$129*(1+'S&amp;S'!$F121),CL$130,CL$131,CL$132,CL$133,CL$134,CL$135,CL$136,CL$137,CL$138,CL$139,CL$140,CL$141,CL$142,CL$143,CL$144)</f>
        <v>0</v>
      </c>
      <c r="CM323" s="66">
        <f>-CM$190+CM$216-CM$218+CM$233+CM$234+SUM(CM$125,CM$126,CM$127,CM$128,CM$129*(1+'S&amp;S'!$F121),CM$130,CM$131,CM$132,CM$133,CM$134,CM$135,CM$136,CM$137,CM$138,CM$139,CM$140,CM$141,CM$142,CM$143,CM$144)</f>
        <v>0</v>
      </c>
      <c r="CN323" s="66">
        <f>-CN$190+CN$216-CN$218+CN$233+CN$234+SUM(CN$125,CN$126,CN$127,CN$128,CN$129*(1+'S&amp;S'!$F121),CN$130,CN$131,CN$132,CN$133,CN$134,CN$135,CN$136,CN$137,CN$138,CN$139,CN$140,CN$141,CN$142,CN$143,CN$144)</f>
        <v>0</v>
      </c>
      <c r="CO323" s="66">
        <f>-CO$190+CO$216-CO$218+CO$233+CO$234+SUM(CO$125,CO$126,CO$127,CO$128,CO$129*(1+'S&amp;S'!$F121),CO$130,CO$131,CO$132,CO$133,CO$134,CO$135,CO$136,CO$137,CO$138,CO$139,CO$140,CO$141,CO$142,CO$143,CO$144)</f>
        <v>0</v>
      </c>
      <c r="CP323" s="66">
        <f>-CP$190+CP$216-CP$218+CP$233+CP$234+SUM(CP$125,CP$126,CP$127,CP$128,CP$129*(1+'S&amp;S'!$F121),CP$130,CP$131,CP$132,CP$133,CP$134,CP$135,CP$136,CP$137,CP$138,CP$139,CP$140,CP$141,CP$142,CP$143,CP$144)</f>
        <v>0</v>
      </c>
      <c r="CQ323" s="66">
        <f>-CQ$190+CQ$216-CQ$218+CQ$233+CQ$234+SUM(CQ$125,CQ$126,CQ$127,CQ$128,CQ$129*(1+'S&amp;S'!$F121),CQ$130,CQ$131,CQ$132,CQ$133,CQ$134,CQ$135,CQ$136,CQ$137,CQ$138,CQ$139,CQ$140,CQ$141,CQ$142,CQ$143,CQ$144)</f>
        <v>0</v>
      </c>
      <c r="CR323" s="66">
        <f>-CR$190+CR$216-CR$218+CR$233+CR$234+SUM(CR$125,CR$126,CR$127,CR$128,CR$129*(1+'S&amp;S'!$F121),CR$130,CR$131,CR$132,CR$133,CR$134,CR$135,CR$136,CR$137,CR$138,CR$139,CR$140,CR$141,CR$142,CR$143,CR$144)</f>
        <v>0</v>
      </c>
      <c r="CS323" s="66">
        <f>-CS$190+CS$216-CS$218+CS$233+CS$234+SUM(CS$125,CS$126,CS$127,CS$128,CS$129*(1+'S&amp;S'!$F121),CS$130,CS$131,CS$132,CS$133,CS$134,CS$135,CS$136,CS$137,CS$138,CS$139,CS$140,CS$141,CS$142,CS$143,CS$144)</f>
        <v>0</v>
      </c>
    </row>
    <row r="324" spans="3:97" hidden="1" x14ac:dyDescent="0.35">
      <c r="C324" s="81" t="str">
        <f>O.2!C130&amp;" with "&amp; 'S&amp;S'!$D$5*100 &amp; "% increase"</f>
        <v xml:space="preserve"> with 1% increase</v>
      </c>
      <c r="E324" s="492">
        <f>G324+NPV(G.Asm!$F$40,H324:INDEX(H324:CS324,RP))</f>
        <v>0</v>
      </c>
      <c r="F324" s="492">
        <f t="shared" si="140"/>
        <v>0</v>
      </c>
      <c r="G324" s="66">
        <f>-G$190+G$216-G$218+G$233+G$234+SUM(G$125,G$126,G$127,G$128,G$129,G$130*(1+'S&amp;S'!$F122),G$131,G$132,G$133,G$134,G$135,G$136,G$137,G$138,G$139,G$140,G$141,G$142,G$143,G$144)</f>
        <v>0</v>
      </c>
      <c r="H324" s="66">
        <f>-H$190+H$216-H$218+H$233+H$234+SUM(H$125,H$126,H$127,H$128,H$129,H$130*(1+'S&amp;S'!$F122),H$131,H$132,H$133,H$134,H$135,H$136,H$137,H$138,H$139,H$140,H$141,H$142,H$143,H$144)</f>
        <v>0</v>
      </c>
      <c r="I324" s="66">
        <f>-I$190+I$216-I$218+I$233+I$234+SUM(I$125,I$126,I$127,I$128,I$129,I$130*(1+'S&amp;S'!$F122),I$131,I$132,I$133,I$134,I$135,I$136,I$137,I$138,I$139,I$140,I$141,I$142,I$143,I$144)</f>
        <v>0</v>
      </c>
      <c r="J324" s="66">
        <f>-J$190+J$216-J$218+J$233+J$234+SUM(J$125,J$126,J$127,J$128,J$129,J$130*(1+'S&amp;S'!$F122),J$131,J$132,J$133,J$134,J$135,J$136,J$137,J$138,J$139,J$140,J$141,J$142,J$143,J$144)</f>
        <v>0</v>
      </c>
      <c r="K324" s="66">
        <f>-K$190+K$216-K$218+K$233+K$234+SUM(K$125,K$126,K$127,K$128,K$129,K$130*(1+'S&amp;S'!$F122),K$131,K$132,K$133,K$134,K$135,K$136,K$137,K$138,K$139,K$140,K$141,K$142,K$143,K$144)</f>
        <v>0</v>
      </c>
      <c r="L324" s="66">
        <f>-L$190+L$216-L$218+L$233+L$234+SUM(L$125,L$126,L$127,L$128,L$129,L$130*(1+'S&amp;S'!$F122),L$131,L$132,L$133,L$134,L$135,L$136,L$137,L$138,L$139,L$140,L$141,L$142,L$143,L$144)</f>
        <v>0</v>
      </c>
      <c r="M324" s="66">
        <f>-M$190+M$216-M$218+M$233+M$234+SUM(M$125,M$126,M$127,M$128,M$129,M$130*(1+'S&amp;S'!$F122),M$131,M$132,M$133,M$134,M$135,M$136,M$137,M$138,M$139,M$140,M$141,M$142,M$143,M$144)</f>
        <v>0</v>
      </c>
      <c r="N324" s="66">
        <f>-N$190+N$216-N$218+N$233+N$234+SUM(N$125,N$126,N$127,N$128,N$129,N$130*(1+'S&amp;S'!$F122),N$131,N$132,N$133,N$134,N$135,N$136,N$137,N$138,N$139,N$140,N$141,N$142,N$143,N$144)</f>
        <v>0</v>
      </c>
      <c r="O324" s="66">
        <f>-O$190+O$216-O$218+O$233+O$234+SUM(O$125,O$126,O$127,O$128,O$129,O$130*(1+'S&amp;S'!$F122),O$131,O$132,O$133,O$134,O$135,O$136,O$137,O$138,O$139,O$140,O$141,O$142,O$143,O$144)</f>
        <v>0</v>
      </c>
      <c r="P324" s="66">
        <f>-P$190+P$216-P$218+P$233+P$234+SUM(P$125,P$126,P$127,P$128,P$129,P$130*(1+'S&amp;S'!$F122),P$131,P$132,P$133,P$134,P$135,P$136,P$137,P$138,P$139,P$140,P$141,P$142,P$143,P$144)</f>
        <v>0</v>
      </c>
      <c r="Q324" s="66">
        <f>-Q$190+Q$216-Q$218+Q$233+Q$234+SUM(Q$125,Q$126,Q$127,Q$128,Q$129,Q$130*(1+'S&amp;S'!$F122),Q$131,Q$132,Q$133,Q$134,Q$135,Q$136,Q$137,Q$138,Q$139,Q$140,Q$141,Q$142,Q$143,Q$144)</f>
        <v>0</v>
      </c>
      <c r="R324" s="66">
        <f>-R$190+R$216-R$218+R$233+R$234+SUM(R$125,R$126,R$127,R$128,R$129,R$130*(1+'S&amp;S'!$F122),R$131,R$132,R$133,R$134,R$135,R$136,R$137,R$138,R$139,R$140,R$141,R$142,R$143,R$144)</f>
        <v>0</v>
      </c>
      <c r="S324" s="66">
        <f>-S$190+S$216-S$218+S$233+S$234+SUM(S$125,S$126,S$127,S$128,S$129,S$130*(1+'S&amp;S'!$F122),S$131,S$132,S$133,S$134,S$135,S$136,S$137,S$138,S$139,S$140,S$141,S$142,S$143,S$144)</f>
        <v>0</v>
      </c>
      <c r="T324" s="66">
        <f>-T$190+T$216-T$218+T$233+T$234+SUM(T$125,T$126,T$127,T$128,T$129,T$130*(1+'S&amp;S'!$F122),T$131,T$132,T$133,T$134,T$135,T$136,T$137,T$138,T$139,T$140,T$141,T$142,T$143,T$144)</f>
        <v>0</v>
      </c>
      <c r="U324" s="66">
        <f>-U$190+U$216-U$218+U$233+U$234+SUM(U$125,U$126,U$127,U$128,U$129,U$130*(1+'S&amp;S'!$F122),U$131,U$132,U$133,U$134,U$135,U$136,U$137,U$138,U$139,U$140,U$141,U$142,U$143,U$144)</f>
        <v>0</v>
      </c>
      <c r="V324" s="66">
        <f>-V$190+V$216-V$218+V$233+V$234+SUM(V$125,V$126,V$127,V$128,V$129,V$130*(1+'S&amp;S'!$F122),V$131,V$132,V$133,V$134,V$135,V$136,V$137,V$138,V$139,V$140,V$141,V$142,V$143,V$144)</f>
        <v>0</v>
      </c>
      <c r="W324" s="66">
        <f>-W$190+W$216-W$218+W$233+W$234+SUM(W$125,W$126,W$127,W$128,W$129,W$130*(1+'S&amp;S'!$F122),W$131,W$132,W$133,W$134,W$135,W$136,W$137,W$138,W$139,W$140,W$141,W$142,W$143,W$144)</f>
        <v>0</v>
      </c>
      <c r="X324" s="66">
        <f>-X$190+X$216-X$218+X$233+X$234+SUM(X$125,X$126,X$127,X$128,X$129,X$130*(1+'S&amp;S'!$F122),X$131,X$132,X$133,X$134,X$135,X$136,X$137,X$138,X$139,X$140,X$141,X$142,X$143,X$144)</f>
        <v>0</v>
      </c>
      <c r="Y324" s="66">
        <f>-Y$190+Y$216-Y$218+Y$233+Y$234+SUM(Y$125,Y$126,Y$127,Y$128,Y$129,Y$130*(1+'S&amp;S'!$F122),Y$131,Y$132,Y$133,Y$134,Y$135,Y$136,Y$137,Y$138,Y$139,Y$140,Y$141,Y$142,Y$143,Y$144)</f>
        <v>0</v>
      </c>
      <c r="Z324" s="66">
        <f>-Z$190+Z$216-Z$218+Z$233+Z$234+SUM(Z$125,Z$126,Z$127,Z$128,Z$129,Z$130*(1+'S&amp;S'!$F122),Z$131,Z$132,Z$133,Z$134,Z$135,Z$136,Z$137,Z$138,Z$139,Z$140,Z$141,Z$142,Z$143,Z$144)</f>
        <v>0</v>
      </c>
      <c r="AA324" s="66">
        <f>-AA$190+AA$216-AA$218+AA$233+AA$234+SUM(AA$125,AA$126,AA$127,AA$128,AA$129,AA$130*(1+'S&amp;S'!$F122),AA$131,AA$132,AA$133,AA$134,AA$135,AA$136,AA$137,AA$138,AA$139,AA$140,AA$141,AA$142,AA$143,AA$144)</f>
        <v>0</v>
      </c>
      <c r="AB324" s="66">
        <f>-AB$190+AB$216-AB$218+AB$233+AB$234+SUM(AB$125,AB$126,AB$127,AB$128,AB$129,AB$130*(1+'S&amp;S'!$F122),AB$131,AB$132,AB$133,AB$134,AB$135,AB$136,AB$137,AB$138,AB$139,AB$140,AB$141,AB$142,AB$143,AB$144)</f>
        <v>0</v>
      </c>
      <c r="AC324" s="66">
        <f>-AC$190+AC$216-AC$218+AC$233+AC$234+SUM(AC$125,AC$126,AC$127,AC$128,AC$129,AC$130*(1+'S&amp;S'!$F122),AC$131,AC$132,AC$133,AC$134,AC$135,AC$136,AC$137,AC$138,AC$139,AC$140,AC$141,AC$142,AC$143,AC$144)</f>
        <v>0</v>
      </c>
      <c r="AD324" s="66">
        <f>-AD$190+AD$216-AD$218+AD$233+AD$234+SUM(AD$125,AD$126,AD$127,AD$128,AD$129,AD$130*(1+'S&amp;S'!$F122),AD$131,AD$132,AD$133,AD$134,AD$135,AD$136,AD$137,AD$138,AD$139,AD$140,AD$141,AD$142,AD$143,AD$144)</f>
        <v>0</v>
      </c>
      <c r="AE324" s="66">
        <f>-AE$190+AE$216-AE$218+AE$233+AE$234+SUM(AE$125,AE$126,AE$127,AE$128,AE$129,AE$130*(1+'S&amp;S'!$F122),AE$131,AE$132,AE$133,AE$134,AE$135,AE$136,AE$137,AE$138,AE$139,AE$140,AE$141,AE$142,AE$143,AE$144)</f>
        <v>0</v>
      </c>
      <c r="AF324" s="66">
        <f>-AF$190+AF$216-AF$218+AF$233+AF$234+SUM(AF$125,AF$126,AF$127,AF$128,AF$129,AF$130*(1+'S&amp;S'!$F122),AF$131,AF$132,AF$133,AF$134,AF$135,AF$136,AF$137,AF$138,AF$139,AF$140,AF$141,AF$142,AF$143,AF$144)</f>
        <v>0</v>
      </c>
      <c r="AG324" s="66">
        <f>-AG$190+AG$216-AG$218+AG$233+AG$234+SUM(AG$125,AG$126,AG$127,AG$128,AG$129,AG$130*(1+'S&amp;S'!$F122),AG$131,AG$132,AG$133,AG$134,AG$135,AG$136,AG$137,AG$138,AG$139,AG$140,AG$141,AG$142,AG$143,AG$144)</f>
        <v>0</v>
      </c>
      <c r="AH324" s="66">
        <f>-AH$190+AH$216-AH$218+AH$233+AH$234+SUM(AH$125,AH$126,AH$127,AH$128,AH$129,AH$130*(1+'S&amp;S'!$F122),AH$131,AH$132,AH$133,AH$134,AH$135,AH$136,AH$137,AH$138,AH$139,AH$140,AH$141,AH$142,AH$143,AH$144)</f>
        <v>0</v>
      </c>
      <c r="AI324" s="66">
        <f>-AI$190+AI$216-AI$218+AI$233+AI$234+SUM(AI$125,AI$126,AI$127,AI$128,AI$129,AI$130*(1+'S&amp;S'!$F122),AI$131,AI$132,AI$133,AI$134,AI$135,AI$136,AI$137,AI$138,AI$139,AI$140,AI$141,AI$142,AI$143,AI$144)</f>
        <v>0</v>
      </c>
      <c r="AJ324" s="66">
        <f>-AJ$190+AJ$216-AJ$218+AJ$233+AJ$234+SUM(AJ$125,AJ$126,AJ$127,AJ$128,AJ$129,AJ$130*(1+'S&amp;S'!$F122),AJ$131,AJ$132,AJ$133,AJ$134,AJ$135,AJ$136,AJ$137,AJ$138,AJ$139,AJ$140,AJ$141,AJ$142,AJ$143,AJ$144)</f>
        <v>0</v>
      </c>
      <c r="AK324" s="66">
        <f>-AK$190+AK$216-AK$218+AK$233+AK$234+SUM(AK$125,AK$126,AK$127,AK$128,AK$129,AK$130*(1+'S&amp;S'!$F122),AK$131,AK$132,AK$133,AK$134,AK$135,AK$136,AK$137,AK$138,AK$139,AK$140,AK$141,AK$142,AK$143,AK$144)</f>
        <v>0</v>
      </c>
      <c r="AL324" s="66">
        <f>-AL$190+AL$216-AL$218+AL$233+AL$234+SUM(AL$125,AL$126,AL$127,AL$128,AL$129,AL$130*(1+'S&amp;S'!$F122),AL$131,AL$132,AL$133,AL$134,AL$135,AL$136,AL$137,AL$138,AL$139,AL$140,AL$141,AL$142,AL$143,AL$144)</f>
        <v>0</v>
      </c>
      <c r="AM324" s="66">
        <f>-AM$190+AM$216-AM$218+AM$233+AM$234+SUM(AM$125,AM$126,AM$127,AM$128,AM$129,AM$130*(1+'S&amp;S'!$F122),AM$131,AM$132,AM$133,AM$134,AM$135,AM$136,AM$137,AM$138,AM$139,AM$140,AM$141,AM$142,AM$143,AM$144)</f>
        <v>0</v>
      </c>
      <c r="AN324" s="66">
        <f>-AN$190+AN$216-AN$218+AN$233+AN$234+SUM(AN$125,AN$126,AN$127,AN$128,AN$129,AN$130*(1+'S&amp;S'!$F122),AN$131,AN$132,AN$133,AN$134,AN$135,AN$136,AN$137,AN$138,AN$139,AN$140,AN$141,AN$142,AN$143,AN$144)</f>
        <v>0</v>
      </c>
      <c r="AO324" s="66">
        <f>-AO$190+AO$216-AO$218+AO$233+AO$234+SUM(AO$125,AO$126,AO$127,AO$128,AO$129,AO$130*(1+'S&amp;S'!$F122),AO$131,AO$132,AO$133,AO$134,AO$135,AO$136,AO$137,AO$138,AO$139,AO$140,AO$141,AO$142,AO$143,AO$144)</f>
        <v>0</v>
      </c>
      <c r="AP324" s="66">
        <f>-AP$190+AP$216-AP$218+AP$233+AP$234+SUM(AP$125,AP$126,AP$127,AP$128,AP$129,AP$130*(1+'S&amp;S'!$F122),AP$131,AP$132,AP$133,AP$134,AP$135,AP$136,AP$137,AP$138,AP$139,AP$140,AP$141,AP$142,AP$143,AP$144)</f>
        <v>0</v>
      </c>
      <c r="AQ324" s="66">
        <f>-AQ$190+AQ$216-AQ$218+AQ$233+AQ$234+SUM(AQ$125,AQ$126,AQ$127,AQ$128,AQ$129,AQ$130*(1+'S&amp;S'!$F122),AQ$131,AQ$132,AQ$133,AQ$134,AQ$135,AQ$136,AQ$137,AQ$138,AQ$139,AQ$140,AQ$141,AQ$142,AQ$143,AQ$144)</f>
        <v>0</v>
      </c>
      <c r="AR324" s="66">
        <f>-AR$190+AR$216-AR$218+AR$233+AR$234+SUM(AR$125,AR$126,AR$127,AR$128,AR$129,AR$130*(1+'S&amp;S'!$F122),AR$131,AR$132,AR$133,AR$134,AR$135,AR$136,AR$137,AR$138,AR$139,AR$140,AR$141,AR$142,AR$143,AR$144)</f>
        <v>0</v>
      </c>
      <c r="AS324" s="66">
        <f>-AS$190+AS$216-AS$218+AS$233+AS$234+SUM(AS$125,AS$126,AS$127,AS$128,AS$129,AS$130*(1+'S&amp;S'!$F122),AS$131,AS$132,AS$133,AS$134,AS$135,AS$136,AS$137,AS$138,AS$139,AS$140,AS$141,AS$142,AS$143,AS$144)</f>
        <v>0</v>
      </c>
      <c r="AT324" s="66">
        <f>-AT$190+AT$216-AT$218+AT$233+AT$234+SUM(AT$125,AT$126,AT$127,AT$128,AT$129,AT$130*(1+'S&amp;S'!$F122),AT$131,AT$132,AT$133,AT$134,AT$135,AT$136,AT$137,AT$138,AT$139,AT$140,AT$141,AT$142,AT$143,AT$144)</f>
        <v>0</v>
      </c>
      <c r="AU324" s="66">
        <f>-AU$190+AU$216-AU$218+AU$233+AU$234+SUM(AU$125,AU$126,AU$127,AU$128,AU$129,AU$130*(1+'S&amp;S'!$F122),AU$131,AU$132,AU$133,AU$134,AU$135,AU$136,AU$137,AU$138,AU$139,AU$140,AU$141,AU$142,AU$143,AU$144)</f>
        <v>0</v>
      </c>
      <c r="AV324" s="66">
        <f>-AV$190+AV$216-AV$218+AV$233+AV$234+SUM(AV$125,AV$126,AV$127,AV$128,AV$129,AV$130*(1+'S&amp;S'!$F122),AV$131,AV$132,AV$133,AV$134,AV$135,AV$136,AV$137,AV$138,AV$139,AV$140,AV$141,AV$142,AV$143,AV$144)</f>
        <v>0</v>
      </c>
      <c r="AW324" s="66">
        <f>-AW$190+AW$216-AW$218+AW$233+AW$234+SUM(AW$125,AW$126,AW$127,AW$128,AW$129,AW$130*(1+'S&amp;S'!$F122),AW$131,AW$132,AW$133,AW$134,AW$135,AW$136,AW$137,AW$138,AW$139,AW$140,AW$141,AW$142,AW$143,AW$144)</f>
        <v>0</v>
      </c>
      <c r="AX324" s="66">
        <f>-AX$190+AX$216-AX$218+AX$233+AX$234+SUM(AX$125,AX$126,AX$127,AX$128,AX$129,AX$130*(1+'S&amp;S'!$F122),AX$131,AX$132,AX$133,AX$134,AX$135,AX$136,AX$137,AX$138,AX$139,AX$140,AX$141,AX$142,AX$143,AX$144)</f>
        <v>0</v>
      </c>
      <c r="AY324" s="66">
        <f>-AY$190+AY$216-AY$218+AY$233+AY$234+SUM(AY$125,AY$126,AY$127,AY$128,AY$129,AY$130*(1+'S&amp;S'!$F122),AY$131,AY$132,AY$133,AY$134,AY$135,AY$136,AY$137,AY$138,AY$139,AY$140,AY$141,AY$142,AY$143,AY$144)</f>
        <v>0</v>
      </c>
      <c r="AZ324" s="66">
        <f>-AZ$190+AZ$216-AZ$218+AZ$233+AZ$234+SUM(AZ$125,AZ$126,AZ$127,AZ$128,AZ$129,AZ$130*(1+'S&amp;S'!$F122),AZ$131,AZ$132,AZ$133,AZ$134,AZ$135,AZ$136,AZ$137,AZ$138,AZ$139,AZ$140,AZ$141,AZ$142,AZ$143,AZ$144)</f>
        <v>0</v>
      </c>
      <c r="BA324" s="66">
        <f>-BA$190+BA$216-BA$218+BA$233+BA$234+SUM(BA$125,BA$126,BA$127,BA$128,BA$129,BA$130*(1+'S&amp;S'!$F122),BA$131,BA$132,BA$133,BA$134,BA$135,BA$136,BA$137,BA$138,BA$139,BA$140,BA$141,BA$142,BA$143,BA$144)</f>
        <v>0</v>
      </c>
      <c r="BB324" s="66">
        <f>-BB$190+BB$216-BB$218+BB$233+BB$234+SUM(BB$125,BB$126,BB$127,BB$128,BB$129,BB$130*(1+'S&amp;S'!$F122),BB$131,BB$132,BB$133,BB$134,BB$135,BB$136,BB$137,BB$138,BB$139,BB$140,BB$141,BB$142,BB$143,BB$144)</f>
        <v>0</v>
      </c>
      <c r="BC324" s="66">
        <f>-BC$190+BC$216-BC$218+BC$233+BC$234+SUM(BC$125,BC$126,BC$127,BC$128,BC$129,BC$130*(1+'S&amp;S'!$F122),BC$131,BC$132,BC$133,BC$134,BC$135,BC$136,BC$137,BC$138,BC$139,BC$140,BC$141,BC$142,BC$143,BC$144)</f>
        <v>0</v>
      </c>
      <c r="BD324" s="66">
        <f>-BD$190+BD$216-BD$218+BD$233+BD$234+SUM(BD$125,BD$126,BD$127,BD$128,BD$129,BD$130*(1+'S&amp;S'!$F122),BD$131,BD$132,BD$133,BD$134,BD$135,BD$136,BD$137,BD$138,BD$139,BD$140,BD$141,BD$142,BD$143,BD$144)</f>
        <v>0</v>
      </c>
      <c r="BE324" s="66">
        <f>-BE$190+BE$216-BE$218+BE$233+BE$234+SUM(BE$125,BE$126,BE$127,BE$128,BE$129,BE$130*(1+'S&amp;S'!$F122),BE$131,BE$132,BE$133,BE$134,BE$135,BE$136,BE$137,BE$138,BE$139,BE$140,BE$141,BE$142,BE$143,BE$144)</f>
        <v>0</v>
      </c>
      <c r="BF324" s="66">
        <f>-BF$190+BF$216-BF$218+BF$233+BF$234+SUM(BF$125,BF$126,BF$127,BF$128,BF$129,BF$130*(1+'S&amp;S'!$F122),BF$131,BF$132,BF$133,BF$134,BF$135,BF$136,BF$137,BF$138,BF$139,BF$140,BF$141,BF$142,BF$143,BF$144)</f>
        <v>0</v>
      </c>
      <c r="BG324" s="66">
        <f>-BG$190+BG$216-BG$218+BG$233+BG$234+SUM(BG$125,BG$126,BG$127,BG$128,BG$129,BG$130*(1+'S&amp;S'!$F122),BG$131,BG$132,BG$133,BG$134,BG$135,BG$136,BG$137,BG$138,BG$139,BG$140,BG$141,BG$142,BG$143,BG$144)</f>
        <v>0</v>
      </c>
      <c r="BH324" s="66">
        <f>-BH$190+BH$216-BH$218+BH$233+BH$234+SUM(BH$125,BH$126,BH$127,BH$128,BH$129,BH$130*(1+'S&amp;S'!$F122),BH$131,BH$132,BH$133,BH$134,BH$135,BH$136,BH$137,BH$138,BH$139,BH$140,BH$141,BH$142,BH$143,BH$144)</f>
        <v>0</v>
      </c>
      <c r="BI324" s="66">
        <f>-BI$190+BI$216-BI$218+BI$233+BI$234+SUM(BI$125,BI$126,BI$127,BI$128,BI$129,BI$130*(1+'S&amp;S'!$F122),BI$131,BI$132,BI$133,BI$134,BI$135,BI$136,BI$137,BI$138,BI$139,BI$140,BI$141,BI$142,BI$143,BI$144)</f>
        <v>0</v>
      </c>
      <c r="BJ324" s="66">
        <f>-BJ$190+BJ$216-BJ$218+BJ$233+BJ$234+SUM(BJ$125,BJ$126,BJ$127,BJ$128,BJ$129,BJ$130*(1+'S&amp;S'!$F122),BJ$131,BJ$132,BJ$133,BJ$134,BJ$135,BJ$136,BJ$137,BJ$138,BJ$139,BJ$140,BJ$141,BJ$142,BJ$143,BJ$144)</f>
        <v>0</v>
      </c>
      <c r="BK324" s="66">
        <f>-BK$190+BK$216-BK$218+BK$233+BK$234+SUM(BK$125,BK$126,BK$127,BK$128,BK$129,BK$130*(1+'S&amp;S'!$F122),BK$131,BK$132,BK$133,BK$134,BK$135,BK$136,BK$137,BK$138,BK$139,BK$140,BK$141,BK$142,BK$143,BK$144)</f>
        <v>0</v>
      </c>
      <c r="BL324" s="66">
        <f>-BL$190+BL$216-BL$218+BL$233+BL$234+SUM(BL$125,BL$126,BL$127,BL$128,BL$129,BL$130*(1+'S&amp;S'!$F122),BL$131,BL$132,BL$133,BL$134,BL$135,BL$136,BL$137,BL$138,BL$139,BL$140,BL$141,BL$142,BL$143,BL$144)</f>
        <v>0</v>
      </c>
      <c r="BM324" s="66">
        <f>-BM$190+BM$216-BM$218+BM$233+BM$234+SUM(BM$125,BM$126,BM$127,BM$128,BM$129,BM$130*(1+'S&amp;S'!$F122),BM$131,BM$132,BM$133,BM$134,BM$135,BM$136,BM$137,BM$138,BM$139,BM$140,BM$141,BM$142,BM$143,BM$144)</f>
        <v>0</v>
      </c>
      <c r="BN324" s="66">
        <f>-BN$190+BN$216-BN$218+BN$233+BN$234+SUM(BN$125,BN$126,BN$127,BN$128,BN$129,BN$130*(1+'S&amp;S'!$F122),BN$131,BN$132,BN$133,BN$134,BN$135,BN$136,BN$137,BN$138,BN$139,BN$140,BN$141,BN$142,BN$143,BN$144)</f>
        <v>0</v>
      </c>
      <c r="BO324" s="66">
        <f>-BO$190+BO$216-BO$218+BO$233+BO$234+SUM(BO$125,BO$126,BO$127,BO$128,BO$129,BO$130*(1+'S&amp;S'!$F122),BO$131,BO$132,BO$133,BO$134,BO$135,BO$136,BO$137,BO$138,BO$139,BO$140,BO$141,BO$142,BO$143,BO$144)</f>
        <v>0</v>
      </c>
      <c r="BP324" s="66">
        <f>-BP$190+BP$216-BP$218+BP$233+BP$234+SUM(BP$125,BP$126,BP$127,BP$128,BP$129,BP$130*(1+'S&amp;S'!$F122),BP$131,BP$132,BP$133,BP$134,BP$135,BP$136,BP$137,BP$138,BP$139,BP$140,BP$141,BP$142,BP$143,BP$144)</f>
        <v>0</v>
      </c>
      <c r="BQ324" s="66">
        <f>-BQ$190+BQ$216-BQ$218+BQ$233+BQ$234+SUM(BQ$125,BQ$126,BQ$127,BQ$128,BQ$129,BQ$130*(1+'S&amp;S'!$F122),BQ$131,BQ$132,BQ$133,BQ$134,BQ$135,BQ$136,BQ$137,BQ$138,BQ$139,BQ$140,BQ$141,BQ$142,BQ$143,BQ$144)</f>
        <v>0</v>
      </c>
      <c r="BR324" s="66">
        <f>-BR$190+BR$216-BR$218+BR$233+BR$234+SUM(BR$125,BR$126,BR$127,BR$128,BR$129,BR$130*(1+'S&amp;S'!$F122),BR$131,BR$132,BR$133,BR$134,BR$135,BR$136,BR$137,BR$138,BR$139,BR$140,BR$141,BR$142,BR$143,BR$144)</f>
        <v>0</v>
      </c>
      <c r="BS324" s="66">
        <f>-BS$190+BS$216-BS$218+BS$233+BS$234+SUM(BS$125,BS$126,BS$127,BS$128,BS$129,BS$130*(1+'S&amp;S'!$F122),BS$131,BS$132,BS$133,BS$134,BS$135,BS$136,BS$137,BS$138,BS$139,BS$140,BS$141,BS$142,BS$143,BS$144)</f>
        <v>0</v>
      </c>
      <c r="BT324" s="66">
        <f>-BT$190+BT$216-BT$218+BT$233+BT$234+SUM(BT$125,BT$126,BT$127,BT$128,BT$129,BT$130*(1+'S&amp;S'!$F122),BT$131,BT$132,BT$133,BT$134,BT$135,BT$136,BT$137,BT$138,BT$139,BT$140,BT$141,BT$142,BT$143,BT$144)</f>
        <v>0</v>
      </c>
      <c r="BU324" s="66">
        <f>-BU$190+BU$216-BU$218+BU$233+BU$234+SUM(BU$125,BU$126,BU$127,BU$128,BU$129,BU$130*(1+'S&amp;S'!$F122),BU$131,BU$132,BU$133,BU$134,BU$135,BU$136,BU$137,BU$138,BU$139,BU$140,BU$141,BU$142,BU$143,BU$144)</f>
        <v>0</v>
      </c>
      <c r="BV324" s="66">
        <f>-BV$190+BV$216-BV$218+BV$233+BV$234+SUM(BV$125,BV$126,BV$127,BV$128,BV$129,BV$130*(1+'S&amp;S'!$F122),BV$131,BV$132,BV$133,BV$134,BV$135,BV$136,BV$137,BV$138,BV$139,BV$140,BV$141,BV$142,BV$143,BV$144)</f>
        <v>0</v>
      </c>
      <c r="BW324" s="66">
        <f>-BW$190+BW$216-BW$218+BW$233+BW$234+SUM(BW$125,BW$126,BW$127,BW$128,BW$129,BW$130*(1+'S&amp;S'!$F122),BW$131,BW$132,BW$133,BW$134,BW$135,BW$136,BW$137,BW$138,BW$139,BW$140,BW$141,BW$142,BW$143,BW$144)</f>
        <v>0</v>
      </c>
      <c r="BX324" s="66">
        <f>-BX$190+BX$216-BX$218+BX$233+BX$234+SUM(BX$125,BX$126,BX$127,BX$128,BX$129,BX$130*(1+'S&amp;S'!$F122),BX$131,BX$132,BX$133,BX$134,BX$135,BX$136,BX$137,BX$138,BX$139,BX$140,BX$141,BX$142,BX$143,BX$144)</f>
        <v>0</v>
      </c>
      <c r="BY324" s="66">
        <f>-BY$190+BY$216-BY$218+BY$233+BY$234+SUM(BY$125,BY$126,BY$127,BY$128,BY$129,BY$130*(1+'S&amp;S'!$F122),BY$131,BY$132,BY$133,BY$134,BY$135,BY$136,BY$137,BY$138,BY$139,BY$140,BY$141,BY$142,BY$143,BY$144)</f>
        <v>0</v>
      </c>
      <c r="BZ324" s="66">
        <f>-BZ$190+BZ$216-BZ$218+BZ$233+BZ$234+SUM(BZ$125,BZ$126,BZ$127,BZ$128,BZ$129,BZ$130*(1+'S&amp;S'!$F122),BZ$131,BZ$132,BZ$133,BZ$134,BZ$135,BZ$136,BZ$137,BZ$138,BZ$139,BZ$140,BZ$141,BZ$142,BZ$143,BZ$144)</f>
        <v>0</v>
      </c>
      <c r="CA324" s="66">
        <f>-CA$190+CA$216-CA$218+CA$233+CA$234+SUM(CA$125,CA$126,CA$127,CA$128,CA$129,CA$130*(1+'S&amp;S'!$F122),CA$131,CA$132,CA$133,CA$134,CA$135,CA$136,CA$137,CA$138,CA$139,CA$140,CA$141,CA$142,CA$143,CA$144)</f>
        <v>0</v>
      </c>
      <c r="CB324" s="66">
        <f>-CB$190+CB$216-CB$218+CB$233+CB$234+SUM(CB$125,CB$126,CB$127,CB$128,CB$129,CB$130*(1+'S&amp;S'!$F122),CB$131,CB$132,CB$133,CB$134,CB$135,CB$136,CB$137,CB$138,CB$139,CB$140,CB$141,CB$142,CB$143,CB$144)</f>
        <v>0</v>
      </c>
      <c r="CC324" s="66">
        <f>-CC$190+CC$216-CC$218+CC$233+CC$234+SUM(CC$125,CC$126,CC$127,CC$128,CC$129,CC$130*(1+'S&amp;S'!$F122),CC$131,CC$132,CC$133,CC$134,CC$135,CC$136,CC$137,CC$138,CC$139,CC$140,CC$141,CC$142,CC$143,CC$144)</f>
        <v>0</v>
      </c>
      <c r="CD324" s="66">
        <f>-CD$190+CD$216-CD$218+CD$233+CD$234+SUM(CD$125,CD$126,CD$127,CD$128,CD$129,CD$130*(1+'S&amp;S'!$F122),CD$131,CD$132,CD$133,CD$134,CD$135,CD$136,CD$137,CD$138,CD$139,CD$140,CD$141,CD$142,CD$143,CD$144)</f>
        <v>0</v>
      </c>
      <c r="CE324" s="66">
        <f>-CE$190+CE$216-CE$218+CE$233+CE$234+SUM(CE$125,CE$126,CE$127,CE$128,CE$129,CE$130*(1+'S&amp;S'!$F122),CE$131,CE$132,CE$133,CE$134,CE$135,CE$136,CE$137,CE$138,CE$139,CE$140,CE$141,CE$142,CE$143,CE$144)</f>
        <v>0</v>
      </c>
      <c r="CF324" s="66">
        <f>-CF$190+CF$216-CF$218+CF$233+CF$234+SUM(CF$125,CF$126,CF$127,CF$128,CF$129,CF$130*(1+'S&amp;S'!$F122),CF$131,CF$132,CF$133,CF$134,CF$135,CF$136,CF$137,CF$138,CF$139,CF$140,CF$141,CF$142,CF$143,CF$144)</f>
        <v>0</v>
      </c>
      <c r="CG324" s="66">
        <f>-CG$190+CG$216-CG$218+CG$233+CG$234+SUM(CG$125,CG$126,CG$127,CG$128,CG$129,CG$130*(1+'S&amp;S'!$F122),CG$131,CG$132,CG$133,CG$134,CG$135,CG$136,CG$137,CG$138,CG$139,CG$140,CG$141,CG$142,CG$143,CG$144)</f>
        <v>0</v>
      </c>
      <c r="CH324" s="66">
        <f>-CH$190+CH$216-CH$218+CH$233+CH$234+SUM(CH$125,CH$126,CH$127,CH$128,CH$129,CH$130*(1+'S&amp;S'!$F122),CH$131,CH$132,CH$133,CH$134,CH$135,CH$136,CH$137,CH$138,CH$139,CH$140,CH$141,CH$142,CH$143,CH$144)</f>
        <v>0</v>
      </c>
      <c r="CI324" s="66">
        <f>-CI$190+CI$216-CI$218+CI$233+CI$234+SUM(CI$125,CI$126,CI$127,CI$128,CI$129,CI$130*(1+'S&amp;S'!$F122),CI$131,CI$132,CI$133,CI$134,CI$135,CI$136,CI$137,CI$138,CI$139,CI$140,CI$141,CI$142,CI$143,CI$144)</f>
        <v>0</v>
      </c>
      <c r="CJ324" s="66">
        <f>-CJ$190+CJ$216-CJ$218+CJ$233+CJ$234+SUM(CJ$125,CJ$126,CJ$127,CJ$128,CJ$129,CJ$130*(1+'S&amp;S'!$F122),CJ$131,CJ$132,CJ$133,CJ$134,CJ$135,CJ$136,CJ$137,CJ$138,CJ$139,CJ$140,CJ$141,CJ$142,CJ$143,CJ$144)</f>
        <v>0</v>
      </c>
      <c r="CK324" s="66">
        <f>-CK$190+CK$216-CK$218+CK$233+CK$234+SUM(CK$125,CK$126,CK$127,CK$128,CK$129,CK$130*(1+'S&amp;S'!$F122),CK$131,CK$132,CK$133,CK$134,CK$135,CK$136,CK$137,CK$138,CK$139,CK$140,CK$141,CK$142,CK$143,CK$144)</f>
        <v>0</v>
      </c>
      <c r="CL324" s="66">
        <f>-CL$190+CL$216-CL$218+CL$233+CL$234+SUM(CL$125,CL$126,CL$127,CL$128,CL$129,CL$130*(1+'S&amp;S'!$F122),CL$131,CL$132,CL$133,CL$134,CL$135,CL$136,CL$137,CL$138,CL$139,CL$140,CL$141,CL$142,CL$143,CL$144)</f>
        <v>0</v>
      </c>
      <c r="CM324" s="66">
        <f>-CM$190+CM$216-CM$218+CM$233+CM$234+SUM(CM$125,CM$126,CM$127,CM$128,CM$129,CM$130*(1+'S&amp;S'!$F122),CM$131,CM$132,CM$133,CM$134,CM$135,CM$136,CM$137,CM$138,CM$139,CM$140,CM$141,CM$142,CM$143,CM$144)</f>
        <v>0</v>
      </c>
      <c r="CN324" s="66">
        <f>-CN$190+CN$216-CN$218+CN$233+CN$234+SUM(CN$125,CN$126,CN$127,CN$128,CN$129,CN$130*(1+'S&amp;S'!$F122),CN$131,CN$132,CN$133,CN$134,CN$135,CN$136,CN$137,CN$138,CN$139,CN$140,CN$141,CN$142,CN$143,CN$144)</f>
        <v>0</v>
      </c>
      <c r="CO324" s="66">
        <f>-CO$190+CO$216-CO$218+CO$233+CO$234+SUM(CO$125,CO$126,CO$127,CO$128,CO$129,CO$130*(1+'S&amp;S'!$F122),CO$131,CO$132,CO$133,CO$134,CO$135,CO$136,CO$137,CO$138,CO$139,CO$140,CO$141,CO$142,CO$143,CO$144)</f>
        <v>0</v>
      </c>
      <c r="CP324" s="66">
        <f>-CP$190+CP$216-CP$218+CP$233+CP$234+SUM(CP$125,CP$126,CP$127,CP$128,CP$129,CP$130*(1+'S&amp;S'!$F122),CP$131,CP$132,CP$133,CP$134,CP$135,CP$136,CP$137,CP$138,CP$139,CP$140,CP$141,CP$142,CP$143,CP$144)</f>
        <v>0</v>
      </c>
      <c r="CQ324" s="66">
        <f>-CQ$190+CQ$216-CQ$218+CQ$233+CQ$234+SUM(CQ$125,CQ$126,CQ$127,CQ$128,CQ$129,CQ$130*(1+'S&amp;S'!$F122),CQ$131,CQ$132,CQ$133,CQ$134,CQ$135,CQ$136,CQ$137,CQ$138,CQ$139,CQ$140,CQ$141,CQ$142,CQ$143,CQ$144)</f>
        <v>0</v>
      </c>
      <c r="CR324" s="66">
        <f>-CR$190+CR$216-CR$218+CR$233+CR$234+SUM(CR$125,CR$126,CR$127,CR$128,CR$129,CR$130*(1+'S&amp;S'!$F122),CR$131,CR$132,CR$133,CR$134,CR$135,CR$136,CR$137,CR$138,CR$139,CR$140,CR$141,CR$142,CR$143,CR$144)</f>
        <v>0</v>
      </c>
      <c r="CS324" s="66">
        <f>-CS$190+CS$216-CS$218+CS$233+CS$234+SUM(CS$125,CS$126,CS$127,CS$128,CS$129,CS$130*(1+'S&amp;S'!$F122),CS$131,CS$132,CS$133,CS$134,CS$135,CS$136,CS$137,CS$138,CS$139,CS$140,CS$141,CS$142,CS$143,CS$144)</f>
        <v>0</v>
      </c>
    </row>
    <row r="325" spans="3:97" hidden="1" x14ac:dyDescent="0.35">
      <c r="C325" s="81" t="str">
        <f>O.2!C130&amp;" with "&amp; 'S&amp;S'!$D$5*100 &amp; "% decrease"</f>
        <v xml:space="preserve"> with 1% decrease</v>
      </c>
      <c r="E325" s="492">
        <f>G325+NPV(G.Asm!$F$40,H325:INDEX(H325:CS325,RP))</f>
        <v>0</v>
      </c>
      <c r="F325" s="492">
        <f t="shared" si="140"/>
        <v>0</v>
      </c>
      <c r="G325" s="66">
        <f>-G$190+G$216-G$218+G$233+G$234+SUM(G$125,G$126,G$127,G$128,G$129,G$130*(1+'S&amp;S'!$F123),G$131,G$132,G$133,G$134,G$135,G$136,G$137,G$138,G$139,G$140,G$141,G$142,G$143,G$144)</f>
        <v>0</v>
      </c>
      <c r="H325" s="66">
        <f>-H$190+H$216-H$218+H$233+H$234+SUM(H$125,H$126,H$127,H$128,H$129,H$130*(1+'S&amp;S'!$F123),H$131,H$132,H$133,H$134,H$135,H$136,H$137,H$138,H$139,H$140,H$141,H$142,H$143,H$144)</f>
        <v>0</v>
      </c>
      <c r="I325" s="66">
        <f>-I$190+I$216-I$218+I$233+I$234+SUM(I$125,I$126,I$127,I$128,I$129,I$130*(1+'S&amp;S'!$F123),I$131,I$132,I$133,I$134,I$135,I$136,I$137,I$138,I$139,I$140,I$141,I$142,I$143,I$144)</f>
        <v>0</v>
      </c>
      <c r="J325" s="66">
        <f>-J$190+J$216-J$218+J$233+J$234+SUM(J$125,J$126,J$127,J$128,J$129,J$130*(1+'S&amp;S'!$F123),J$131,J$132,J$133,J$134,J$135,J$136,J$137,J$138,J$139,J$140,J$141,J$142,J$143,J$144)</f>
        <v>0</v>
      </c>
      <c r="K325" s="66">
        <f>-K$190+K$216-K$218+K$233+K$234+SUM(K$125,K$126,K$127,K$128,K$129,K$130*(1+'S&amp;S'!$F123),K$131,K$132,K$133,K$134,K$135,K$136,K$137,K$138,K$139,K$140,K$141,K$142,K$143,K$144)</f>
        <v>0</v>
      </c>
      <c r="L325" s="66">
        <f>-L$190+L$216-L$218+L$233+L$234+SUM(L$125,L$126,L$127,L$128,L$129,L$130*(1+'S&amp;S'!$F123),L$131,L$132,L$133,L$134,L$135,L$136,L$137,L$138,L$139,L$140,L$141,L$142,L$143,L$144)</f>
        <v>0</v>
      </c>
      <c r="M325" s="66">
        <f>-M$190+M$216-M$218+M$233+M$234+SUM(M$125,M$126,M$127,M$128,M$129,M$130*(1+'S&amp;S'!$F123),M$131,M$132,M$133,M$134,M$135,M$136,M$137,M$138,M$139,M$140,M$141,M$142,M$143,M$144)</f>
        <v>0</v>
      </c>
      <c r="N325" s="66">
        <f>-N$190+N$216-N$218+N$233+N$234+SUM(N$125,N$126,N$127,N$128,N$129,N$130*(1+'S&amp;S'!$F123),N$131,N$132,N$133,N$134,N$135,N$136,N$137,N$138,N$139,N$140,N$141,N$142,N$143,N$144)</f>
        <v>0</v>
      </c>
      <c r="O325" s="66">
        <f>-O$190+O$216-O$218+O$233+O$234+SUM(O$125,O$126,O$127,O$128,O$129,O$130*(1+'S&amp;S'!$F123),O$131,O$132,O$133,O$134,O$135,O$136,O$137,O$138,O$139,O$140,O$141,O$142,O$143,O$144)</f>
        <v>0</v>
      </c>
      <c r="P325" s="66">
        <f>-P$190+P$216-P$218+P$233+P$234+SUM(P$125,P$126,P$127,P$128,P$129,P$130*(1+'S&amp;S'!$F123),P$131,P$132,P$133,P$134,P$135,P$136,P$137,P$138,P$139,P$140,P$141,P$142,P$143,P$144)</f>
        <v>0</v>
      </c>
      <c r="Q325" s="66">
        <f>-Q$190+Q$216-Q$218+Q$233+Q$234+SUM(Q$125,Q$126,Q$127,Q$128,Q$129,Q$130*(1+'S&amp;S'!$F123),Q$131,Q$132,Q$133,Q$134,Q$135,Q$136,Q$137,Q$138,Q$139,Q$140,Q$141,Q$142,Q$143,Q$144)</f>
        <v>0</v>
      </c>
      <c r="R325" s="66">
        <f>-R$190+R$216-R$218+R$233+R$234+SUM(R$125,R$126,R$127,R$128,R$129,R$130*(1+'S&amp;S'!$F123),R$131,R$132,R$133,R$134,R$135,R$136,R$137,R$138,R$139,R$140,R$141,R$142,R$143,R$144)</f>
        <v>0</v>
      </c>
      <c r="S325" s="66">
        <f>-S$190+S$216-S$218+S$233+S$234+SUM(S$125,S$126,S$127,S$128,S$129,S$130*(1+'S&amp;S'!$F123),S$131,S$132,S$133,S$134,S$135,S$136,S$137,S$138,S$139,S$140,S$141,S$142,S$143,S$144)</f>
        <v>0</v>
      </c>
      <c r="T325" s="66">
        <f>-T$190+T$216-T$218+T$233+T$234+SUM(T$125,T$126,T$127,T$128,T$129,T$130*(1+'S&amp;S'!$F123),T$131,T$132,T$133,T$134,T$135,T$136,T$137,T$138,T$139,T$140,T$141,T$142,T$143,T$144)</f>
        <v>0</v>
      </c>
      <c r="U325" s="66">
        <f>-U$190+U$216-U$218+U$233+U$234+SUM(U$125,U$126,U$127,U$128,U$129,U$130*(1+'S&amp;S'!$F123),U$131,U$132,U$133,U$134,U$135,U$136,U$137,U$138,U$139,U$140,U$141,U$142,U$143,U$144)</f>
        <v>0</v>
      </c>
      <c r="V325" s="66">
        <f>-V$190+V$216-V$218+V$233+V$234+SUM(V$125,V$126,V$127,V$128,V$129,V$130*(1+'S&amp;S'!$F123),V$131,V$132,V$133,V$134,V$135,V$136,V$137,V$138,V$139,V$140,V$141,V$142,V$143,V$144)</f>
        <v>0</v>
      </c>
      <c r="W325" s="66">
        <f>-W$190+W$216-W$218+W$233+W$234+SUM(W$125,W$126,W$127,W$128,W$129,W$130*(1+'S&amp;S'!$F123),W$131,W$132,W$133,W$134,W$135,W$136,W$137,W$138,W$139,W$140,W$141,W$142,W$143,W$144)</f>
        <v>0</v>
      </c>
      <c r="X325" s="66">
        <f>-X$190+X$216-X$218+X$233+X$234+SUM(X$125,X$126,X$127,X$128,X$129,X$130*(1+'S&amp;S'!$F123),X$131,X$132,X$133,X$134,X$135,X$136,X$137,X$138,X$139,X$140,X$141,X$142,X$143,X$144)</f>
        <v>0</v>
      </c>
      <c r="Y325" s="66">
        <f>-Y$190+Y$216-Y$218+Y$233+Y$234+SUM(Y$125,Y$126,Y$127,Y$128,Y$129,Y$130*(1+'S&amp;S'!$F123),Y$131,Y$132,Y$133,Y$134,Y$135,Y$136,Y$137,Y$138,Y$139,Y$140,Y$141,Y$142,Y$143,Y$144)</f>
        <v>0</v>
      </c>
      <c r="Z325" s="66">
        <f>-Z$190+Z$216-Z$218+Z$233+Z$234+SUM(Z$125,Z$126,Z$127,Z$128,Z$129,Z$130*(1+'S&amp;S'!$F123),Z$131,Z$132,Z$133,Z$134,Z$135,Z$136,Z$137,Z$138,Z$139,Z$140,Z$141,Z$142,Z$143,Z$144)</f>
        <v>0</v>
      </c>
      <c r="AA325" s="66">
        <f>-AA$190+AA$216-AA$218+AA$233+AA$234+SUM(AA$125,AA$126,AA$127,AA$128,AA$129,AA$130*(1+'S&amp;S'!$F123),AA$131,AA$132,AA$133,AA$134,AA$135,AA$136,AA$137,AA$138,AA$139,AA$140,AA$141,AA$142,AA$143,AA$144)</f>
        <v>0</v>
      </c>
      <c r="AB325" s="66">
        <f>-AB$190+AB$216-AB$218+AB$233+AB$234+SUM(AB$125,AB$126,AB$127,AB$128,AB$129,AB$130*(1+'S&amp;S'!$F123),AB$131,AB$132,AB$133,AB$134,AB$135,AB$136,AB$137,AB$138,AB$139,AB$140,AB$141,AB$142,AB$143,AB$144)</f>
        <v>0</v>
      </c>
      <c r="AC325" s="66">
        <f>-AC$190+AC$216-AC$218+AC$233+AC$234+SUM(AC$125,AC$126,AC$127,AC$128,AC$129,AC$130*(1+'S&amp;S'!$F123),AC$131,AC$132,AC$133,AC$134,AC$135,AC$136,AC$137,AC$138,AC$139,AC$140,AC$141,AC$142,AC$143,AC$144)</f>
        <v>0</v>
      </c>
      <c r="AD325" s="66">
        <f>-AD$190+AD$216-AD$218+AD$233+AD$234+SUM(AD$125,AD$126,AD$127,AD$128,AD$129,AD$130*(1+'S&amp;S'!$F123),AD$131,AD$132,AD$133,AD$134,AD$135,AD$136,AD$137,AD$138,AD$139,AD$140,AD$141,AD$142,AD$143,AD$144)</f>
        <v>0</v>
      </c>
      <c r="AE325" s="66">
        <f>-AE$190+AE$216-AE$218+AE$233+AE$234+SUM(AE$125,AE$126,AE$127,AE$128,AE$129,AE$130*(1+'S&amp;S'!$F123),AE$131,AE$132,AE$133,AE$134,AE$135,AE$136,AE$137,AE$138,AE$139,AE$140,AE$141,AE$142,AE$143,AE$144)</f>
        <v>0</v>
      </c>
      <c r="AF325" s="66">
        <f>-AF$190+AF$216-AF$218+AF$233+AF$234+SUM(AF$125,AF$126,AF$127,AF$128,AF$129,AF$130*(1+'S&amp;S'!$F123),AF$131,AF$132,AF$133,AF$134,AF$135,AF$136,AF$137,AF$138,AF$139,AF$140,AF$141,AF$142,AF$143,AF$144)</f>
        <v>0</v>
      </c>
      <c r="AG325" s="66">
        <f>-AG$190+AG$216-AG$218+AG$233+AG$234+SUM(AG$125,AG$126,AG$127,AG$128,AG$129,AG$130*(1+'S&amp;S'!$F123),AG$131,AG$132,AG$133,AG$134,AG$135,AG$136,AG$137,AG$138,AG$139,AG$140,AG$141,AG$142,AG$143,AG$144)</f>
        <v>0</v>
      </c>
      <c r="AH325" s="66">
        <f>-AH$190+AH$216-AH$218+AH$233+AH$234+SUM(AH$125,AH$126,AH$127,AH$128,AH$129,AH$130*(1+'S&amp;S'!$F123),AH$131,AH$132,AH$133,AH$134,AH$135,AH$136,AH$137,AH$138,AH$139,AH$140,AH$141,AH$142,AH$143,AH$144)</f>
        <v>0</v>
      </c>
      <c r="AI325" s="66">
        <f>-AI$190+AI$216-AI$218+AI$233+AI$234+SUM(AI$125,AI$126,AI$127,AI$128,AI$129,AI$130*(1+'S&amp;S'!$F123),AI$131,AI$132,AI$133,AI$134,AI$135,AI$136,AI$137,AI$138,AI$139,AI$140,AI$141,AI$142,AI$143,AI$144)</f>
        <v>0</v>
      </c>
      <c r="AJ325" s="66">
        <f>-AJ$190+AJ$216-AJ$218+AJ$233+AJ$234+SUM(AJ$125,AJ$126,AJ$127,AJ$128,AJ$129,AJ$130*(1+'S&amp;S'!$F123),AJ$131,AJ$132,AJ$133,AJ$134,AJ$135,AJ$136,AJ$137,AJ$138,AJ$139,AJ$140,AJ$141,AJ$142,AJ$143,AJ$144)</f>
        <v>0</v>
      </c>
      <c r="AK325" s="66">
        <f>-AK$190+AK$216-AK$218+AK$233+AK$234+SUM(AK$125,AK$126,AK$127,AK$128,AK$129,AK$130*(1+'S&amp;S'!$F123),AK$131,AK$132,AK$133,AK$134,AK$135,AK$136,AK$137,AK$138,AK$139,AK$140,AK$141,AK$142,AK$143,AK$144)</f>
        <v>0</v>
      </c>
      <c r="AL325" s="66">
        <f>-AL$190+AL$216-AL$218+AL$233+AL$234+SUM(AL$125,AL$126,AL$127,AL$128,AL$129,AL$130*(1+'S&amp;S'!$F123),AL$131,AL$132,AL$133,AL$134,AL$135,AL$136,AL$137,AL$138,AL$139,AL$140,AL$141,AL$142,AL$143,AL$144)</f>
        <v>0</v>
      </c>
      <c r="AM325" s="66">
        <f>-AM$190+AM$216-AM$218+AM$233+AM$234+SUM(AM$125,AM$126,AM$127,AM$128,AM$129,AM$130*(1+'S&amp;S'!$F123),AM$131,AM$132,AM$133,AM$134,AM$135,AM$136,AM$137,AM$138,AM$139,AM$140,AM$141,AM$142,AM$143,AM$144)</f>
        <v>0</v>
      </c>
      <c r="AN325" s="66">
        <f>-AN$190+AN$216-AN$218+AN$233+AN$234+SUM(AN$125,AN$126,AN$127,AN$128,AN$129,AN$130*(1+'S&amp;S'!$F123),AN$131,AN$132,AN$133,AN$134,AN$135,AN$136,AN$137,AN$138,AN$139,AN$140,AN$141,AN$142,AN$143,AN$144)</f>
        <v>0</v>
      </c>
      <c r="AO325" s="66">
        <f>-AO$190+AO$216-AO$218+AO$233+AO$234+SUM(AO$125,AO$126,AO$127,AO$128,AO$129,AO$130*(1+'S&amp;S'!$F123),AO$131,AO$132,AO$133,AO$134,AO$135,AO$136,AO$137,AO$138,AO$139,AO$140,AO$141,AO$142,AO$143,AO$144)</f>
        <v>0</v>
      </c>
      <c r="AP325" s="66">
        <f>-AP$190+AP$216-AP$218+AP$233+AP$234+SUM(AP$125,AP$126,AP$127,AP$128,AP$129,AP$130*(1+'S&amp;S'!$F123),AP$131,AP$132,AP$133,AP$134,AP$135,AP$136,AP$137,AP$138,AP$139,AP$140,AP$141,AP$142,AP$143,AP$144)</f>
        <v>0</v>
      </c>
      <c r="AQ325" s="66">
        <f>-AQ$190+AQ$216-AQ$218+AQ$233+AQ$234+SUM(AQ$125,AQ$126,AQ$127,AQ$128,AQ$129,AQ$130*(1+'S&amp;S'!$F123),AQ$131,AQ$132,AQ$133,AQ$134,AQ$135,AQ$136,AQ$137,AQ$138,AQ$139,AQ$140,AQ$141,AQ$142,AQ$143,AQ$144)</f>
        <v>0</v>
      </c>
      <c r="AR325" s="66">
        <f>-AR$190+AR$216-AR$218+AR$233+AR$234+SUM(AR$125,AR$126,AR$127,AR$128,AR$129,AR$130*(1+'S&amp;S'!$F123),AR$131,AR$132,AR$133,AR$134,AR$135,AR$136,AR$137,AR$138,AR$139,AR$140,AR$141,AR$142,AR$143,AR$144)</f>
        <v>0</v>
      </c>
      <c r="AS325" s="66">
        <f>-AS$190+AS$216-AS$218+AS$233+AS$234+SUM(AS$125,AS$126,AS$127,AS$128,AS$129,AS$130*(1+'S&amp;S'!$F123),AS$131,AS$132,AS$133,AS$134,AS$135,AS$136,AS$137,AS$138,AS$139,AS$140,AS$141,AS$142,AS$143,AS$144)</f>
        <v>0</v>
      </c>
      <c r="AT325" s="66">
        <f>-AT$190+AT$216-AT$218+AT$233+AT$234+SUM(AT$125,AT$126,AT$127,AT$128,AT$129,AT$130*(1+'S&amp;S'!$F123),AT$131,AT$132,AT$133,AT$134,AT$135,AT$136,AT$137,AT$138,AT$139,AT$140,AT$141,AT$142,AT$143,AT$144)</f>
        <v>0</v>
      </c>
      <c r="AU325" s="66">
        <f>-AU$190+AU$216-AU$218+AU$233+AU$234+SUM(AU$125,AU$126,AU$127,AU$128,AU$129,AU$130*(1+'S&amp;S'!$F123),AU$131,AU$132,AU$133,AU$134,AU$135,AU$136,AU$137,AU$138,AU$139,AU$140,AU$141,AU$142,AU$143,AU$144)</f>
        <v>0</v>
      </c>
      <c r="AV325" s="66">
        <f>-AV$190+AV$216-AV$218+AV$233+AV$234+SUM(AV$125,AV$126,AV$127,AV$128,AV$129,AV$130*(1+'S&amp;S'!$F123),AV$131,AV$132,AV$133,AV$134,AV$135,AV$136,AV$137,AV$138,AV$139,AV$140,AV$141,AV$142,AV$143,AV$144)</f>
        <v>0</v>
      </c>
      <c r="AW325" s="66">
        <f>-AW$190+AW$216-AW$218+AW$233+AW$234+SUM(AW$125,AW$126,AW$127,AW$128,AW$129,AW$130*(1+'S&amp;S'!$F123),AW$131,AW$132,AW$133,AW$134,AW$135,AW$136,AW$137,AW$138,AW$139,AW$140,AW$141,AW$142,AW$143,AW$144)</f>
        <v>0</v>
      </c>
      <c r="AX325" s="66">
        <f>-AX$190+AX$216-AX$218+AX$233+AX$234+SUM(AX$125,AX$126,AX$127,AX$128,AX$129,AX$130*(1+'S&amp;S'!$F123),AX$131,AX$132,AX$133,AX$134,AX$135,AX$136,AX$137,AX$138,AX$139,AX$140,AX$141,AX$142,AX$143,AX$144)</f>
        <v>0</v>
      </c>
      <c r="AY325" s="66">
        <f>-AY$190+AY$216-AY$218+AY$233+AY$234+SUM(AY$125,AY$126,AY$127,AY$128,AY$129,AY$130*(1+'S&amp;S'!$F123),AY$131,AY$132,AY$133,AY$134,AY$135,AY$136,AY$137,AY$138,AY$139,AY$140,AY$141,AY$142,AY$143,AY$144)</f>
        <v>0</v>
      </c>
      <c r="AZ325" s="66">
        <f>-AZ$190+AZ$216-AZ$218+AZ$233+AZ$234+SUM(AZ$125,AZ$126,AZ$127,AZ$128,AZ$129,AZ$130*(1+'S&amp;S'!$F123),AZ$131,AZ$132,AZ$133,AZ$134,AZ$135,AZ$136,AZ$137,AZ$138,AZ$139,AZ$140,AZ$141,AZ$142,AZ$143,AZ$144)</f>
        <v>0</v>
      </c>
      <c r="BA325" s="66">
        <f>-BA$190+BA$216-BA$218+BA$233+BA$234+SUM(BA$125,BA$126,BA$127,BA$128,BA$129,BA$130*(1+'S&amp;S'!$F123),BA$131,BA$132,BA$133,BA$134,BA$135,BA$136,BA$137,BA$138,BA$139,BA$140,BA$141,BA$142,BA$143,BA$144)</f>
        <v>0</v>
      </c>
      <c r="BB325" s="66">
        <f>-BB$190+BB$216-BB$218+BB$233+BB$234+SUM(BB$125,BB$126,BB$127,BB$128,BB$129,BB$130*(1+'S&amp;S'!$F123),BB$131,BB$132,BB$133,BB$134,BB$135,BB$136,BB$137,BB$138,BB$139,BB$140,BB$141,BB$142,BB$143,BB$144)</f>
        <v>0</v>
      </c>
      <c r="BC325" s="66">
        <f>-BC$190+BC$216-BC$218+BC$233+BC$234+SUM(BC$125,BC$126,BC$127,BC$128,BC$129,BC$130*(1+'S&amp;S'!$F123),BC$131,BC$132,BC$133,BC$134,BC$135,BC$136,BC$137,BC$138,BC$139,BC$140,BC$141,BC$142,BC$143,BC$144)</f>
        <v>0</v>
      </c>
      <c r="BD325" s="66">
        <f>-BD$190+BD$216-BD$218+BD$233+BD$234+SUM(BD$125,BD$126,BD$127,BD$128,BD$129,BD$130*(1+'S&amp;S'!$F123),BD$131,BD$132,BD$133,BD$134,BD$135,BD$136,BD$137,BD$138,BD$139,BD$140,BD$141,BD$142,BD$143,BD$144)</f>
        <v>0</v>
      </c>
      <c r="BE325" s="66">
        <f>-BE$190+BE$216-BE$218+BE$233+BE$234+SUM(BE$125,BE$126,BE$127,BE$128,BE$129,BE$130*(1+'S&amp;S'!$F123),BE$131,BE$132,BE$133,BE$134,BE$135,BE$136,BE$137,BE$138,BE$139,BE$140,BE$141,BE$142,BE$143,BE$144)</f>
        <v>0</v>
      </c>
      <c r="BF325" s="66">
        <f>-BF$190+BF$216-BF$218+BF$233+BF$234+SUM(BF$125,BF$126,BF$127,BF$128,BF$129,BF$130*(1+'S&amp;S'!$F123),BF$131,BF$132,BF$133,BF$134,BF$135,BF$136,BF$137,BF$138,BF$139,BF$140,BF$141,BF$142,BF$143,BF$144)</f>
        <v>0</v>
      </c>
      <c r="BG325" s="66">
        <f>-BG$190+BG$216-BG$218+BG$233+BG$234+SUM(BG$125,BG$126,BG$127,BG$128,BG$129,BG$130*(1+'S&amp;S'!$F123),BG$131,BG$132,BG$133,BG$134,BG$135,BG$136,BG$137,BG$138,BG$139,BG$140,BG$141,BG$142,BG$143,BG$144)</f>
        <v>0</v>
      </c>
      <c r="BH325" s="66">
        <f>-BH$190+BH$216-BH$218+BH$233+BH$234+SUM(BH$125,BH$126,BH$127,BH$128,BH$129,BH$130*(1+'S&amp;S'!$F123),BH$131,BH$132,BH$133,BH$134,BH$135,BH$136,BH$137,BH$138,BH$139,BH$140,BH$141,BH$142,BH$143,BH$144)</f>
        <v>0</v>
      </c>
      <c r="BI325" s="66">
        <f>-BI$190+BI$216-BI$218+BI$233+BI$234+SUM(BI$125,BI$126,BI$127,BI$128,BI$129,BI$130*(1+'S&amp;S'!$F123),BI$131,BI$132,BI$133,BI$134,BI$135,BI$136,BI$137,BI$138,BI$139,BI$140,BI$141,BI$142,BI$143,BI$144)</f>
        <v>0</v>
      </c>
      <c r="BJ325" s="66">
        <f>-BJ$190+BJ$216-BJ$218+BJ$233+BJ$234+SUM(BJ$125,BJ$126,BJ$127,BJ$128,BJ$129,BJ$130*(1+'S&amp;S'!$F123),BJ$131,BJ$132,BJ$133,BJ$134,BJ$135,BJ$136,BJ$137,BJ$138,BJ$139,BJ$140,BJ$141,BJ$142,BJ$143,BJ$144)</f>
        <v>0</v>
      </c>
      <c r="BK325" s="66">
        <f>-BK$190+BK$216-BK$218+BK$233+BK$234+SUM(BK$125,BK$126,BK$127,BK$128,BK$129,BK$130*(1+'S&amp;S'!$F123),BK$131,BK$132,BK$133,BK$134,BK$135,BK$136,BK$137,BK$138,BK$139,BK$140,BK$141,BK$142,BK$143,BK$144)</f>
        <v>0</v>
      </c>
      <c r="BL325" s="66">
        <f>-BL$190+BL$216-BL$218+BL$233+BL$234+SUM(BL$125,BL$126,BL$127,BL$128,BL$129,BL$130*(1+'S&amp;S'!$F123),BL$131,BL$132,BL$133,BL$134,BL$135,BL$136,BL$137,BL$138,BL$139,BL$140,BL$141,BL$142,BL$143,BL$144)</f>
        <v>0</v>
      </c>
      <c r="BM325" s="66">
        <f>-BM$190+BM$216-BM$218+BM$233+BM$234+SUM(BM$125,BM$126,BM$127,BM$128,BM$129,BM$130*(1+'S&amp;S'!$F123),BM$131,BM$132,BM$133,BM$134,BM$135,BM$136,BM$137,BM$138,BM$139,BM$140,BM$141,BM$142,BM$143,BM$144)</f>
        <v>0</v>
      </c>
      <c r="BN325" s="66">
        <f>-BN$190+BN$216-BN$218+BN$233+BN$234+SUM(BN$125,BN$126,BN$127,BN$128,BN$129,BN$130*(1+'S&amp;S'!$F123),BN$131,BN$132,BN$133,BN$134,BN$135,BN$136,BN$137,BN$138,BN$139,BN$140,BN$141,BN$142,BN$143,BN$144)</f>
        <v>0</v>
      </c>
      <c r="BO325" s="66">
        <f>-BO$190+BO$216-BO$218+BO$233+BO$234+SUM(BO$125,BO$126,BO$127,BO$128,BO$129,BO$130*(1+'S&amp;S'!$F123),BO$131,BO$132,BO$133,BO$134,BO$135,BO$136,BO$137,BO$138,BO$139,BO$140,BO$141,BO$142,BO$143,BO$144)</f>
        <v>0</v>
      </c>
      <c r="BP325" s="66">
        <f>-BP$190+BP$216-BP$218+BP$233+BP$234+SUM(BP$125,BP$126,BP$127,BP$128,BP$129,BP$130*(1+'S&amp;S'!$F123),BP$131,BP$132,BP$133,BP$134,BP$135,BP$136,BP$137,BP$138,BP$139,BP$140,BP$141,BP$142,BP$143,BP$144)</f>
        <v>0</v>
      </c>
      <c r="BQ325" s="66">
        <f>-BQ$190+BQ$216-BQ$218+BQ$233+BQ$234+SUM(BQ$125,BQ$126,BQ$127,BQ$128,BQ$129,BQ$130*(1+'S&amp;S'!$F123),BQ$131,BQ$132,BQ$133,BQ$134,BQ$135,BQ$136,BQ$137,BQ$138,BQ$139,BQ$140,BQ$141,BQ$142,BQ$143,BQ$144)</f>
        <v>0</v>
      </c>
      <c r="BR325" s="66">
        <f>-BR$190+BR$216-BR$218+BR$233+BR$234+SUM(BR$125,BR$126,BR$127,BR$128,BR$129,BR$130*(1+'S&amp;S'!$F123),BR$131,BR$132,BR$133,BR$134,BR$135,BR$136,BR$137,BR$138,BR$139,BR$140,BR$141,BR$142,BR$143,BR$144)</f>
        <v>0</v>
      </c>
      <c r="BS325" s="66">
        <f>-BS$190+BS$216-BS$218+BS$233+BS$234+SUM(BS$125,BS$126,BS$127,BS$128,BS$129,BS$130*(1+'S&amp;S'!$F123),BS$131,BS$132,BS$133,BS$134,BS$135,BS$136,BS$137,BS$138,BS$139,BS$140,BS$141,BS$142,BS$143,BS$144)</f>
        <v>0</v>
      </c>
      <c r="BT325" s="66">
        <f>-BT$190+BT$216-BT$218+BT$233+BT$234+SUM(BT$125,BT$126,BT$127,BT$128,BT$129,BT$130*(1+'S&amp;S'!$F123),BT$131,BT$132,BT$133,BT$134,BT$135,BT$136,BT$137,BT$138,BT$139,BT$140,BT$141,BT$142,BT$143,BT$144)</f>
        <v>0</v>
      </c>
      <c r="BU325" s="66">
        <f>-BU$190+BU$216-BU$218+BU$233+BU$234+SUM(BU$125,BU$126,BU$127,BU$128,BU$129,BU$130*(1+'S&amp;S'!$F123),BU$131,BU$132,BU$133,BU$134,BU$135,BU$136,BU$137,BU$138,BU$139,BU$140,BU$141,BU$142,BU$143,BU$144)</f>
        <v>0</v>
      </c>
      <c r="BV325" s="66">
        <f>-BV$190+BV$216-BV$218+BV$233+BV$234+SUM(BV$125,BV$126,BV$127,BV$128,BV$129,BV$130*(1+'S&amp;S'!$F123),BV$131,BV$132,BV$133,BV$134,BV$135,BV$136,BV$137,BV$138,BV$139,BV$140,BV$141,BV$142,BV$143,BV$144)</f>
        <v>0</v>
      </c>
      <c r="BW325" s="66">
        <f>-BW$190+BW$216-BW$218+BW$233+BW$234+SUM(BW$125,BW$126,BW$127,BW$128,BW$129,BW$130*(1+'S&amp;S'!$F123),BW$131,BW$132,BW$133,BW$134,BW$135,BW$136,BW$137,BW$138,BW$139,BW$140,BW$141,BW$142,BW$143,BW$144)</f>
        <v>0</v>
      </c>
      <c r="BX325" s="66">
        <f>-BX$190+BX$216-BX$218+BX$233+BX$234+SUM(BX$125,BX$126,BX$127,BX$128,BX$129,BX$130*(1+'S&amp;S'!$F123),BX$131,BX$132,BX$133,BX$134,BX$135,BX$136,BX$137,BX$138,BX$139,BX$140,BX$141,BX$142,BX$143,BX$144)</f>
        <v>0</v>
      </c>
      <c r="BY325" s="66">
        <f>-BY$190+BY$216-BY$218+BY$233+BY$234+SUM(BY$125,BY$126,BY$127,BY$128,BY$129,BY$130*(1+'S&amp;S'!$F123),BY$131,BY$132,BY$133,BY$134,BY$135,BY$136,BY$137,BY$138,BY$139,BY$140,BY$141,BY$142,BY$143,BY$144)</f>
        <v>0</v>
      </c>
      <c r="BZ325" s="66">
        <f>-BZ$190+BZ$216-BZ$218+BZ$233+BZ$234+SUM(BZ$125,BZ$126,BZ$127,BZ$128,BZ$129,BZ$130*(1+'S&amp;S'!$F123),BZ$131,BZ$132,BZ$133,BZ$134,BZ$135,BZ$136,BZ$137,BZ$138,BZ$139,BZ$140,BZ$141,BZ$142,BZ$143,BZ$144)</f>
        <v>0</v>
      </c>
      <c r="CA325" s="66">
        <f>-CA$190+CA$216-CA$218+CA$233+CA$234+SUM(CA$125,CA$126,CA$127,CA$128,CA$129,CA$130*(1+'S&amp;S'!$F123),CA$131,CA$132,CA$133,CA$134,CA$135,CA$136,CA$137,CA$138,CA$139,CA$140,CA$141,CA$142,CA$143,CA$144)</f>
        <v>0</v>
      </c>
      <c r="CB325" s="66">
        <f>-CB$190+CB$216-CB$218+CB$233+CB$234+SUM(CB$125,CB$126,CB$127,CB$128,CB$129,CB$130*(1+'S&amp;S'!$F123),CB$131,CB$132,CB$133,CB$134,CB$135,CB$136,CB$137,CB$138,CB$139,CB$140,CB$141,CB$142,CB$143,CB$144)</f>
        <v>0</v>
      </c>
      <c r="CC325" s="66">
        <f>-CC$190+CC$216-CC$218+CC$233+CC$234+SUM(CC$125,CC$126,CC$127,CC$128,CC$129,CC$130*(1+'S&amp;S'!$F123),CC$131,CC$132,CC$133,CC$134,CC$135,CC$136,CC$137,CC$138,CC$139,CC$140,CC$141,CC$142,CC$143,CC$144)</f>
        <v>0</v>
      </c>
      <c r="CD325" s="66">
        <f>-CD$190+CD$216-CD$218+CD$233+CD$234+SUM(CD$125,CD$126,CD$127,CD$128,CD$129,CD$130*(1+'S&amp;S'!$F123),CD$131,CD$132,CD$133,CD$134,CD$135,CD$136,CD$137,CD$138,CD$139,CD$140,CD$141,CD$142,CD$143,CD$144)</f>
        <v>0</v>
      </c>
      <c r="CE325" s="66">
        <f>-CE$190+CE$216-CE$218+CE$233+CE$234+SUM(CE$125,CE$126,CE$127,CE$128,CE$129,CE$130*(1+'S&amp;S'!$F123),CE$131,CE$132,CE$133,CE$134,CE$135,CE$136,CE$137,CE$138,CE$139,CE$140,CE$141,CE$142,CE$143,CE$144)</f>
        <v>0</v>
      </c>
      <c r="CF325" s="66">
        <f>-CF$190+CF$216-CF$218+CF$233+CF$234+SUM(CF$125,CF$126,CF$127,CF$128,CF$129,CF$130*(1+'S&amp;S'!$F123),CF$131,CF$132,CF$133,CF$134,CF$135,CF$136,CF$137,CF$138,CF$139,CF$140,CF$141,CF$142,CF$143,CF$144)</f>
        <v>0</v>
      </c>
      <c r="CG325" s="66">
        <f>-CG$190+CG$216-CG$218+CG$233+CG$234+SUM(CG$125,CG$126,CG$127,CG$128,CG$129,CG$130*(1+'S&amp;S'!$F123),CG$131,CG$132,CG$133,CG$134,CG$135,CG$136,CG$137,CG$138,CG$139,CG$140,CG$141,CG$142,CG$143,CG$144)</f>
        <v>0</v>
      </c>
      <c r="CH325" s="66">
        <f>-CH$190+CH$216-CH$218+CH$233+CH$234+SUM(CH$125,CH$126,CH$127,CH$128,CH$129,CH$130*(1+'S&amp;S'!$F123),CH$131,CH$132,CH$133,CH$134,CH$135,CH$136,CH$137,CH$138,CH$139,CH$140,CH$141,CH$142,CH$143,CH$144)</f>
        <v>0</v>
      </c>
      <c r="CI325" s="66">
        <f>-CI$190+CI$216-CI$218+CI$233+CI$234+SUM(CI$125,CI$126,CI$127,CI$128,CI$129,CI$130*(1+'S&amp;S'!$F123),CI$131,CI$132,CI$133,CI$134,CI$135,CI$136,CI$137,CI$138,CI$139,CI$140,CI$141,CI$142,CI$143,CI$144)</f>
        <v>0</v>
      </c>
      <c r="CJ325" s="66">
        <f>-CJ$190+CJ$216-CJ$218+CJ$233+CJ$234+SUM(CJ$125,CJ$126,CJ$127,CJ$128,CJ$129,CJ$130*(1+'S&amp;S'!$F123),CJ$131,CJ$132,CJ$133,CJ$134,CJ$135,CJ$136,CJ$137,CJ$138,CJ$139,CJ$140,CJ$141,CJ$142,CJ$143,CJ$144)</f>
        <v>0</v>
      </c>
      <c r="CK325" s="66">
        <f>-CK$190+CK$216-CK$218+CK$233+CK$234+SUM(CK$125,CK$126,CK$127,CK$128,CK$129,CK$130*(1+'S&amp;S'!$F123),CK$131,CK$132,CK$133,CK$134,CK$135,CK$136,CK$137,CK$138,CK$139,CK$140,CK$141,CK$142,CK$143,CK$144)</f>
        <v>0</v>
      </c>
      <c r="CL325" s="66">
        <f>-CL$190+CL$216-CL$218+CL$233+CL$234+SUM(CL$125,CL$126,CL$127,CL$128,CL$129,CL$130*(1+'S&amp;S'!$F123),CL$131,CL$132,CL$133,CL$134,CL$135,CL$136,CL$137,CL$138,CL$139,CL$140,CL$141,CL$142,CL$143,CL$144)</f>
        <v>0</v>
      </c>
      <c r="CM325" s="66">
        <f>-CM$190+CM$216-CM$218+CM$233+CM$234+SUM(CM$125,CM$126,CM$127,CM$128,CM$129,CM$130*(1+'S&amp;S'!$F123),CM$131,CM$132,CM$133,CM$134,CM$135,CM$136,CM$137,CM$138,CM$139,CM$140,CM$141,CM$142,CM$143,CM$144)</f>
        <v>0</v>
      </c>
      <c r="CN325" s="66">
        <f>-CN$190+CN$216-CN$218+CN$233+CN$234+SUM(CN$125,CN$126,CN$127,CN$128,CN$129,CN$130*(1+'S&amp;S'!$F123),CN$131,CN$132,CN$133,CN$134,CN$135,CN$136,CN$137,CN$138,CN$139,CN$140,CN$141,CN$142,CN$143,CN$144)</f>
        <v>0</v>
      </c>
      <c r="CO325" s="66">
        <f>-CO$190+CO$216-CO$218+CO$233+CO$234+SUM(CO$125,CO$126,CO$127,CO$128,CO$129,CO$130*(1+'S&amp;S'!$F123),CO$131,CO$132,CO$133,CO$134,CO$135,CO$136,CO$137,CO$138,CO$139,CO$140,CO$141,CO$142,CO$143,CO$144)</f>
        <v>0</v>
      </c>
      <c r="CP325" s="66">
        <f>-CP$190+CP$216-CP$218+CP$233+CP$234+SUM(CP$125,CP$126,CP$127,CP$128,CP$129,CP$130*(1+'S&amp;S'!$F123),CP$131,CP$132,CP$133,CP$134,CP$135,CP$136,CP$137,CP$138,CP$139,CP$140,CP$141,CP$142,CP$143,CP$144)</f>
        <v>0</v>
      </c>
      <c r="CQ325" s="66">
        <f>-CQ$190+CQ$216-CQ$218+CQ$233+CQ$234+SUM(CQ$125,CQ$126,CQ$127,CQ$128,CQ$129,CQ$130*(1+'S&amp;S'!$F123),CQ$131,CQ$132,CQ$133,CQ$134,CQ$135,CQ$136,CQ$137,CQ$138,CQ$139,CQ$140,CQ$141,CQ$142,CQ$143,CQ$144)</f>
        <v>0</v>
      </c>
      <c r="CR325" s="66">
        <f>-CR$190+CR$216-CR$218+CR$233+CR$234+SUM(CR$125,CR$126,CR$127,CR$128,CR$129,CR$130*(1+'S&amp;S'!$F123),CR$131,CR$132,CR$133,CR$134,CR$135,CR$136,CR$137,CR$138,CR$139,CR$140,CR$141,CR$142,CR$143,CR$144)</f>
        <v>0</v>
      </c>
      <c r="CS325" s="66">
        <f>-CS$190+CS$216-CS$218+CS$233+CS$234+SUM(CS$125,CS$126,CS$127,CS$128,CS$129,CS$130*(1+'S&amp;S'!$F123),CS$131,CS$132,CS$133,CS$134,CS$135,CS$136,CS$137,CS$138,CS$139,CS$140,CS$141,CS$142,CS$143,CS$144)</f>
        <v>0</v>
      </c>
    </row>
    <row r="326" spans="3:97" hidden="1" x14ac:dyDescent="0.35">
      <c r="C326" s="81" t="str">
        <f>O.2!C131&amp;" with "&amp; 'S&amp;S'!$D$5*100 &amp; "% increase"</f>
        <v xml:space="preserve"> with 1% increase</v>
      </c>
      <c r="E326" s="492">
        <f>G326+NPV(G.Asm!$F$40,H326:INDEX(H326:CS326,RP))</f>
        <v>0</v>
      </c>
      <c r="F326" s="492">
        <f t="shared" si="140"/>
        <v>0</v>
      </c>
      <c r="G326" s="66">
        <f>-G$190+G$216-G$218+G$233+G$234+SUM(G$125,G$126,G$127,G$128,G$129,G$130,G$131*(1+'S&amp;S'!$F124),G$132,G$133,G$134,G$135,G$136,G$137,G$138,G$139,G$140,G$141,G$142,G$143,G$144)</f>
        <v>0</v>
      </c>
      <c r="H326" s="66">
        <f>-H$190+H$216-H$218+H$233+H$234+SUM(H$125,H$126,H$127,H$128,H$129,H$130,H$131*(1+'S&amp;S'!$F124),H$132,H$133,H$134,H$135,H$136,H$137,H$138,H$139,H$140,H$141,H$142,H$143,H$144)</f>
        <v>0</v>
      </c>
      <c r="I326" s="66">
        <f>-I$190+I$216-I$218+I$233+I$234+SUM(I$125,I$126,I$127,I$128,I$129,I$130,I$131*(1+'S&amp;S'!$F124),I$132,I$133,I$134,I$135,I$136,I$137,I$138,I$139,I$140,I$141,I$142,I$143,I$144)</f>
        <v>0</v>
      </c>
      <c r="J326" s="66">
        <f>-J$190+J$216-J$218+J$233+J$234+SUM(J$125,J$126,J$127,J$128,J$129,J$130,J$131*(1+'S&amp;S'!$F124),J$132,J$133,J$134,J$135,J$136,J$137,J$138,J$139,J$140,J$141,J$142,J$143,J$144)</f>
        <v>0</v>
      </c>
      <c r="K326" s="66">
        <f>-K$190+K$216-K$218+K$233+K$234+SUM(K$125,K$126,K$127,K$128,K$129,K$130,K$131*(1+'S&amp;S'!$F124),K$132,K$133,K$134,K$135,K$136,K$137,K$138,K$139,K$140,K$141,K$142,K$143,K$144)</f>
        <v>0</v>
      </c>
      <c r="L326" s="66">
        <f>-L$190+L$216-L$218+L$233+L$234+SUM(L$125,L$126,L$127,L$128,L$129,L$130,L$131*(1+'S&amp;S'!$F124),L$132,L$133,L$134,L$135,L$136,L$137,L$138,L$139,L$140,L$141,L$142,L$143,L$144)</f>
        <v>0</v>
      </c>
      <c r="M326" s="66">
        <f>-M$190+M$216-M$218+M$233+M$234+SUM(M$125,M$126,M$127,M$128,M$129,M$130,M$131*(1+'S&amp;S'!$F124),M$132,M$133,M$134,M$135,M$136,M$137,M$138,M$139,M$140,M$141,M$142,M$143,M$144)</f>
        <v>0</v>
      </c>
      <c r="N326" s="66">
        <f>-N$190+N$216-N$218+N$233+N$234+SUM(N$125,N$126,N$127,N$128,N$129,N$130,N$131*(1+'S&amp;S'!$F124),N$132,N$133,N$134,N$135,N$136,N$137,N$138,N$139,N$140,N$141,N$142,N$143,N$144)</f>
        <v>0</v>
      </c>
      <c r="O326" s="66">
        <f>-O$190+O$216-O$218+O$233+O$234+SUM(O$125,O$126,O$127,O$128,O$129,O$130,O$131*(1+'S&amp;S'!$F124),O$132,O$133,O$134,O$135,O$136,O$137,O$138,O$139,O$140,O$141,O$142,O$143,O$144)</f>
        <v>0</v>
      </c>
      <c r="P326" s="66">
        <f>-P$190+P$216-P$218+P$233+P$234+SUM(P$125,P$126,P$127,P$128,P$129,P$130,P$131*(1+'S&amp;S'!$F124),P$132,P$133,P$134,P$135,P$136,P$137,P$138,P$139,P$140,P$141,P$142,P$143,P$144)</f>
        <v>0</v>
      </c>
      <c r="Q326" s="66">
        <f>-Q$190+Q$216-Q$218+Q$233+Q$234+SUM(Q$125,Q$126,Q$127,Q$128,Q$129,Q$130,Q$131*(1+'S&amp;S'!$F124),Q$132,Q$133,Q$134,Q$135,Q$136,Q$137,Q$138,Q$139,Q$140,Q$141,Q$142,Q$143,Q$144)</f>
        <v>0</v>
      </c>
      <c r="R326" s="66">
        <f>-R$190+R$216-R$218+R$233+R$234+SUM(R$125,R$126,R$127,R$128,R$129,R$130,R$131*(1+'S&amp;S'!$F124),R$132,R$133,R$134,R$135,R$136,R$137,R$138,R$139,R$140,R$141,R$142,R$143,R$144)</f>
        <v>0</v>
      </c>
      <c r="S326" s="66">
        <f>-S$190+S$216-S$218+S$233+S$234+SUM(S$125,S$126,S$127,S$128,S$129,S$130,S$131*(1+'S&amp;S'!$F124),S$132,S$133,S$134,S$135,S$136,S$137,S$138,S$139,S$140,S$141,S$142,S$143,S$144)</f>
        <v>0</v>
      </c>
      <c r="T326" s="66">
        <f>-T$190+T$216-T$218+T$233+T$234+SUM(T$125,T$126,T$127,T$128,T$129,T$130,T$131*(1+'S&amp;S'!$F124),T$132,T$133,T$134,T$135,T$136,T$137,T$138,T$139,T$140,T$141,T$142,T$143,T$144)</f>
        <v>0</v>
      </c>
      <c r="U326" s="66">
        <f>-U$190+U$216-U$218+U$233+U$234+SUM(U$125,U$126,U$127,U$128,U$129,U$130,U$131*(1+'S&amp;S'!$F124),U$132,U$133,U$134,U$135,U$136,U$137,U$138,U$139,U$140,U$141,U$142,U$143,U$144)</f>
        <v>0</v>
      </c>
      <c r="V326" s="66">
        <f>-V$190+V$216-V$218+V$233+V$234+SUM(V$125,V$126,V$127,V$128,V$129,V$130,V$131*(1+'S&amp;S'!$F124),V$132,V$133,V$134,V$135,V$136,V$137,V$138,V$139,V$140,V$141,V$142,V$143,V$144)</f>
        <v>0</v>
      </c>
      <c r="W326" s="66">
        <f>-W$190+W$216-W$218+W$233+W$234+SUM(W$125,W$126,W$127,W$128,W$129,W$130,W$131*(1+'S&amp;S'!$F124),W$132,W$133,W$134,W$135,W$136,W$137,W$138,W$139,W$140,W$141,W$142,W$143,W$144)</f>
        <v>0</v>
      </c>
      <c r="X326" s="66">
        <f>-X$190+X$216-X$218+X$233+X$234+SUM(X$125,X$126,X$127,X$128,X$129,X$130,X$131*(1+'S&amp;S'!$F124),X$132,X$133,X$134,X$135,X$136,X$137,X$138,X$139,X$140,X$141,X$142,X$143,X$144)</f>
        <v>0</v>
      </c>
      <c r="Y326" s="66">
        <f>-Y$190+Y$216-Y$218+Y$233+Y$234+SUM(Y$125,Y$126,Y$127,Y$128,Y$129,Y$130,Y$131*(1+'S&amp;S'!$F124),Y$132,Y$133,Y$134,Y$135,Y$136,Y$137,Y$138,Y$139,Y$140,Y$141,Y$142,Y$143,Y$144)</f>
        <v>0</v>
      </c>
      <c r="Z326" s="66">
        <f>-Z$190+Z$216-Z$218+Z$233+Z$234+SUM(Z$125,Z$126,Z$127,Z$128,Z$129,Z$130,Z$131*(1+'S&amp;S'!$F124),Z$132,Z$133,Z$134,Z$135,Z$136,Z$137,Z$138,Z$139,Z$140,Z$141,Z$142,Z$143,Z$144)</f>
        <v>0</v>
      </c>
      <c r="AA326" s="66">
        <f>-AA$190+AA$216-AA$218+AA$233+AA$234+SUM(AA$125,AA$126,AA$127,AA$128,AA$129,AA$130,AA$131*(1+'S&amp;S'!$F124),AA$132,AA$133,AA$134,AA$135,AA$136,AA$137,AA$138,AA$139,AA$140,AA$141,AA$142,AA$143,AA$144)</f>
        <v>0</v>
      </c>
      <c r="AB326" s="66">
        <f>-AB$190+AB$216-AB$218+AB$233+AB$234+SUM(AB$125,AB$126,AB$127,AB$128,AB$129,AB$130,AB$131*(1+'S&amp;S'!$F124),AB$132,AB$133,AB$134,AB$135,AB$136,AB$137,AB$138,AB$139,AB$140,AB$141,AB$142,AB$143,AB$144)</f>
        <v>0</v>
      </c>
      <c r="AC326" s="66">
        <f>-AC$190+AC$216-AC$218+AC$233+AC$234+SUM(AC$125,AC$126,AC$127,AC$128,AC$129,AC$130,AC$131*(1+'S&amp;S'!$F124),AC$132,AC$133,AC$134,AC$135,AC$136,AC$137,AC$138,AC$139,AC$140,AC$141,AC$142,AC$143,AC$144)</f>
        <v>0</v>
      </c>
      <c r="AD326" s="66">
        <f>-AD$190+AD$216-AD$218+AD$233+AD$234+SUM(AD$125,AD$126,AD$127,AD$128,AD$129,AD$130,AD$131*(1+'S&amp;S'!$F124),AD$132,AD$133,AD$134,AD$135,AD$136,AD$137,AD$138,AD$139,AD$140,AD$141,AD$142,AD$143,AD$144)</f>
        <v>0</v>
      </c>
      <c r="AE326" s="66">
        <f>-AE$190+AE$216-AE$218+AE$233+AE$234+SUM(AE$125,AE$126,AE$127,AE$128,AE$129,AE$130,AE$131*(1+'S&amp;S'!$F124),AE$132,AE$133,AE$134,AE$135,AE$136,AE$137,AE$138,AE$139,AE$140,AE$141,AE$142,AE$143,AE$144)</f>
        <v>0</v>
      </c>
      <c r="AF326" s="66">
        <f>-AF$190+AF$216-AF$218+AF$233+AF$234+SUM(AF$125,AF$126,AF$127,AF$128,AF$129,AF$130,AF$131*(1+'S&amp;S'!$F124),AF$132,AF$133,AF$134,AF$135,AF$136,AF$137,AF$138,AF$139,AF$140,AF$141,AF$142,AF$143,AF$144)</f>
        <v>0</v>
      </c>
      <c r="AG326" s="66">
        <f>-AG$190+AG$216-AG$218+AG$233+AG$234+SUM(AG$125,AG$126,AG$127,AG$128,AG$129,AG$130,AG$131*(1+'S&amp;S'!$F124),AG$132,AG$133,AG$134,AG$135,AG$136,AG$137,AG$138,AG$139,AG$140,AG$141,AG$142,AG$143,AG$144)</f>
        <v>0</v>
      </c>
      <c r="AH326" s="66">
        <f>-AH$190+AH$216-AH$218+AH$233+AH$234+SUM(AH$125,AH$126,AH$127,AH$128,AH$129,AH$130,AH$131*(1+'S&amp;S'!$F124),AH$132,AH$133,AH$134,AH$135,AH$136,AH$137,AH$138,AH$139,AH$140,AH$141,AH$142,AH$143,AH$144)</f>
        <v>0</v>
      </c>
      <c r="AI326" s="66">
        <f>-AI$190+AI$216-AI$218+AI$233+AI$234+SUM(AI$125,AI$126,AI$127,AI$128,AI$129,AI$130,AI$131*(1+'S&amp;S'!$F124),AI$132,AI$133,AI$134,AI$135,AI$136,AI$137,AI$138,AI$139,AI$140,AI$141,AI$142,AI$143,AI$144)</f>
        <v>0</v>
      </c>
      <c r="AJ326" s="66">
        <f>-AJ$190+AJ$216-AJ$218+AJ$233+AJ$234+SUM(AJ$125,AJ$126,AJ$127,AJ$128,AJ$129,AJ$130,AJ$131*(1+'S&amp;S'!$F124),AJ$132,AJ$133,AJ$134,AJ$135,AJ$136,AJ$137,AJ$138,AJ$139,AJ$140,AJ$141,AJ$142,AJ$143,AJ$144)</f>
        <v>0</v>
      </c>
      <c r="AK326" s="66">
        <f>-AK$190+AK$216-AK$218+AK$233+AK$234+SUM(AK$125,AK$126,AK$127,AK$128,AK$129,AK$130,AK$131*(1+'S&amp;S'!$F124),AK$132,AK$133,AK$134,AK$135,AK$136,AK$137,AK$138,AK$139,AK$140,AK$141,AK$142,AK$143,AK$144)</f>
        <v>0</v>
      </c>
      <c r="AL326" s="66">
        <f>-AL$190+AL$216-AL$218+AL$233+AL$234+SUM(AL$125,AL$126,AL$127,AL$128,AL$129,AL$130,AL$131*(1+'S&amp;S'!$F124),AL$132,AL$133,AL$134,AL$135,AL$136,AL$137,AL$138,AL$139,AL$140,AL$141,AL$142,AL$143,AL$144)</f>
        <v>0</v>
      </c>
      <c r="AM326" s="66">
        <f>-AM$190+AM$216-AM$218+AM$233+AM$234+SUM(AM$125,AM$126,AM$127,AM$128,AM$129,AM$130,AM$131*(1+'S&amp;S'!$F124),AM$132,AM$133,AM$134,AM$135,AM$136,AM$137,AM$138,AM$139,AM$140,AM$141,AM$142,AM$143,AM$144)</f>
        <v>0</v>
      </c>
      <c r="AN326" s="66">
        <f>-AN$190+AN$216-AN$218+AN$233+AN$234+SUM(AN$125,AN$126,AN$127,AN$128,AN$129,AN$130,AN$131*(1+'S&amp;S'!$F124),AN$132,AN$133,AN$134,AN$135,AN$136,AN$137,AN$138,AN$139,AN$140,AN$141,AN$142,AN$143,AN$144)</f>
        <v>0</v>
      </c>
      <c r="AO326" s="66">
        <f>-AO$190+AO$216-AO$218+AO$233+AO$234+SUM(AO$125,AO$126,AO$127,AO$128,AO$129,AO$130,AO$131*(1+'S&amp;S'!$F124),AO$132,AO$133,AO$134,AO$135,AO$136,AO$137,AO$138,AO$139,AO$140,AO$141,AO$142,AO$143,AO$144)</f>
        <v>0</v>
      </c>
      <c r="AP326" s="66">
        <f>-AP$190+AP$216-AP$218+AP$233+AP$234+SUM(AP$125,AP$126,AP$127,AP$128,AP$129,AP$130,AP$131*(1+'S&amp;S'!$F124),AP$132,AP$133,AP$134,AP$135,AP$136,AP$137,AP$138,AP$139,AP$140,AP$141,AP$142,AP$143,AP$144)</f>
        <v>0</v>
      </c>
      <c r="AQ326" s="66">
        <f>-AQ$190+AQ$216-AQ$218+AQ$233+AQ$234+SUM(AQ$125,AQ$126,AQ$127,AQ$128,AQ$129,AQ$130,AQ$131*(1+'S&amp;S'!$F124),AQ$132,AQ$133,AQ$134,AQ$135,AQ$136,AQ$137,AQ$138,AQ$139,AQ$140,AQ$141,AQ$142,AQ$143,AQ$144)</f>
        <v>0</v>
      </c>
      <c r="AR326" s="66">
        <f>-AR$190+AR$216-AR$218+AR$233+AR$234+SUM(AR$125,AR$126,AR$127,AR$128,AR$129,AR$130,AR$131*(1+'S&amp;S'!$F124),AR$132,AR$133,AR$134,AR$135,AR$136,AR$137,AR$138,AR$139,AR$140,AR$141,AR$142,AR$143,AR$144)</f>
        <v>0</v>
      </c>
      <c r="AS326" s="66">
        <f>-AS$190+AS$216-AS$218+AS$233+AS$234+SUM(AS$125,AS$126,AS$127,AS$128,AS$129,AS$130,AS$131*(1+'S&amp;S'!$F124),AS$132,AS$133,AS$134,AS$135,AS$136,AS$137,AS$138,AS$139,AS$140,AS$141,AS$142,AS$143,AS$144)</f>
        <v>0</v>
      </c>
      <c r="AT326" s="66">
        <f>-AT$190+AT$216-AT$218+AT$233+AT$234+SUM(AT$125,AT$126,AT$127,AT$128,AT$129,AT$130,AT$131*(1+'S&amp;S'!$F124),AT$132,AT$133,AT$134,AT$135,AT$136,AT$137,AT$138,AT$139,AT$140,AT$141,AT$142,AT$143,AT$144)</f>
        <v>0</v>
      </c>
      <c r="AU326" s="66">
        <f>-AU$190+AU$216-AU$218+AU$233+AU$234+SUM(AU$125,AU$126,AU$127,AU$128,AU$129,AU$130,AU$131*(1+'S&amp;S'!$F124),AU$132,AU$133,AU$134,AU$135,AU$136,AU$137,AU$138,AU$139,AU$140,AU$141,AU$142,AU$143,AU$144)</f>
        <v>0</v>
      </c>
      <c r="AV326" s="66">
        <f>-AV$190+AV$216-AV$218+AV$233+AV$234+SUM(AV$125,AV$126,AV$127,AV$128,AV$129,AV$130,AV$131*(1+'S&amp;S'!$F124),AV$132,AV$133,AV$134,AV$135,AV$136,AV$137,AV$138,AV$139,AV$140,AV$141,AV$142,AV$143,AV$144)</f>
        <v>0</v>
      </c>
      <c r="AW326" s="66">
        <f>-AW$190+AW$216-AW$218+AW$233+AW$234+SUM(AW$125,AW$126,AW$127,AW$128,AW$129,AW$130,AW$131*(1+'S&amp;S'!$F124),AW$132,AW$133,AW$134,AW$135,AW$136,AW$137,AW$138,AW$139,AW$140,AW$141,AW$142,AW$143,AW$144)</f>
        <v>0</v>
      </c>
      <c r="AX326" s="66">
        <f>-AX$190+AX$216-AX$218+AX$233+AX$234+SUM(AX$125,AX$126,AX$127,AX$128,AX$129,AX$130,AX$131*(1+'S&amp;S'!$F124),AX$132,AX$133,AX$134,AX$135,AX$136,AX$137,AX$138,AX$139,AX$140,AX$141,AX$142,AX$143,AX$144)</f>
        <v>0</v>
      </c>
      <c r="AY326" s="66">
        <f>-AY$190+AY$216-AY$218+AY$233+AY$234+SUM(AY$125,AY$126,AY$127,AY$128,AY$129,AY$130,AY$131*(1+'S&amp;S'!$F124),AY$132,AY$133,AY$134,AY$135,AY$136,AY$137,AY$138,AY$139,AY$140,AY$141,AY$142,AY$143,AY$144)</f>
        <v>0</v>
      </c>
      <c r="AZ326" s="66">
        <f>-AZ$190+AZ$216-AZ$218+AZ$233+AZ$234+SUM(AZ$125,AZ$126,AZ$127,AZ$128,AZ$129,AZ$130,AZ$131*(1+'S&amp;S'!$F124),AZ$132,AZ$133,AZ$134,AZ$135,AZ$136,AZ$137,AZ$138,AZ$139,AZ$140,AZ$141,AZ$142,AZ$143,AZ$144)</f>
        <v>0</v>
      </c>
      <c r="BA326" s="66">
        <f>-BA$190+BA$216-BA$218+BA$233+BA$234+SUM(BA$125,BA$126,BA$127,BA$128,BA$129,BA$130,BA$131*(1+'S&amp;S'!$F124),BA$132,BA$133,BA$134,BA$135,BA$136,BA$137,BA$138,BA$139,BA$140,BA$141,BA$142,BA$143,BA$144)</f>
        <v>0</v>
      </c>
      <c r="BB326" s="66">
        <f>-BB$190+BB$216-BB$218+BB$233+BB$234+SUM(BB$125,BB$126,BB$127,BB$128,BB$129,BB$130,BB$131*(1+'S&amp;S'!$F124),BB$132,BB$133,BB$134,BB$135,BB$136,BB$137,BB$138,BB$139,BB$140,BB$141,BB$142,BB$143,BB$144)</f>
        <v>0</v>
      </c>
      <c r="BC326" s="66">
        <f>-BC$190+BC$216-BC$218+BC$233+BC$234+SUM(BC$125,BC$126,BC$127,BC$128,BC$129,BC$130,BC$131*(1+'S&amp;S'!$F124),BC$132,BC$133,BC$134,BC$135,BC$136,BC$137,BC$138,BC$139,BC$140,BC$141,BC$142,BC$143,BC$144)</f>
        <v>0</v>
      </c>
      <c r="BD326" s="66">
        <f>-BD$190+BD$216-BD$218+BD$233+BD$234+SUM(BD$125,BD$126,BD$127,BD$128,BD$129,BD$130,BD$131*(1+'S&amp;S'!$F124),BD$132,BD$133,BD$134,BD$135,BD$136,BD$137,BD$138,BD$139,BD$140,BD$141,BD$142,BD$143,BD$144)</f>
        <v>0</v>
      </c>
      <c r="BE326" s="66">
        <f>-BE$190+BE$216-BE$218+BE$233+BE$234+SUM(BE$125,BE$126,BE$127,BE$128,BE$129,BE$130,BE$131*(1+'S&amp;S'!$F124),BE$132,BE$133,BE$134,BE$135,BE$136,BE$137,BE$138,BE$139,BE$140,BE$141,BE$142,BE$143,BE$144)</f>
        <v>0</v>
      </c>
      <c r="BF326" s="66">
        <f>-BF$190+BF$216-BF$218+BF$233+BF$234+SUM(BF$125,BF$126,BF$127,BF$128,BF$129,BF$130,BF$131*(1+'S&amp;S'!$F124),BF$132,BF$133,BF$134,BF$135,BF$136,BF$137,BF$138,BF$139,BF$140,BF$141,BF$142,BF$143,BF$144)</f>
        <v>0</v>
      </c>
      <c r="BG326" s="66">
        <f>-BG$190+BG$216-BG$218+BG$233+BG$234+SUM(BG$125,BG$126,BG$127,BG$128,BG$129,BG$130,BG$131*(1+'S&amp;S'!$F124),BG$132,BG$133,BG$134,BG$135,BG$136,BG$137,BG$138,BG$139,BG$140,BG$141,BG$142,BG$143,BG$144)</f>
        <v>0</v>
      </c>
      <c r="BH326" s="66">
        <f>-BH$190+BH$216-BH$218+BH$233+BH$234+SUM(BH$125,BH$126,BH$127,BH$128,BH$129,BH$130,BH$131*(1+'S&amp;S'!$F124),BH$132,BH$133,BH$134,BH$135,BH$136,BH$137,BH$138,BH$139,BH$140,BH$141,BH$142,BH$143,BH$144)</f>
        <v>0</v>
      </c>
      <c r="BI326" s="66">
        <f>-BI$190+BI$216-BI$218+BI$233+BI$234+SUM(BI$125,BI$126,BI$127,BI$128,BI$129,BI$130,BI$131*(1+'S&amp;S'!$F124),BI$132,BI$133,BI$134,BI$135,BI$136,BI$137,BI$138,BI$139,BI$140,BI$141,BI$142,BI$143,BI$144)</f>
        <v>0</v>
      </c>
      <c r="BJ326" s="66">
        <f>-BJ$190+BJ$216-BJ$218+BJ$233+BJ$234+SUM(BJ$125,BJ$126,BJ$127,BJ$128,BJ$129,BJ$130,BJ$131*(1+'S&amp;S'!$F124),BJ$132,BJ$133,BJ$134,BJ$135,BJ$136,BJ$137,BJ$138,BJ$139,BJ$140,BJ$141,BJ$142,BJ$143,BJ$144)</f>
        <v>0</v>
      </c>
      <c r="BK326" s="66">
        <f>-BK$190+BK$216-BK$218+BK$233+BK$234+SUM(BK$125,BK$126,BK$127,BK$128,BK$129,BK$130,BK$131*(1+'S&amp;S'!$F124),BK$132,BK$133,BK$134,BK$135,BK$136,BK$137,BK$138,BK$139,BK$140,BK$141,BK$142,BK$143,BK$144)</f>
        <v>0</v>
      </c>
      <c r="BL326" s="66">
        <f>-BL$190+BL$216-BL$218+BL$233+BL$234+SUM(BL$125,BL$126,BL$127,BL$128,BL$129,BL$130,BL$131*(1+'S&amp;S'!$F124),BL$132,BL$133,BL$134,BL$135,BL$136,BL$137,BL$138,BL$139,BL$140,BL$141,BL$142,BL$143,BL$144)</f>
        <v>0</v>
      </c>
      <c r="BM326" s="66">
        <f>-BM$190+BM$216-BM$218+BM$233+BM$234+SUM(BM$125,BM$126,BM$127,BM$128,BM$129,BM$130,BM$131*(1+'S&amp;S'!$F124),BM$132,BM$133,BM$134,BM$135,BM$136,BM$137,BM$138,BM$139,BM$140,BM$141,BM$142,BM$143,BM$144)</f>
        <v>0</v>
      </c>
      <c r="BN326" s="66">
        <f>-BN$190+BN$216-BN$218+BN$233+BN$234+SUM(BN$125,BN$126,BN$127,BN$128,BN$129,BN$130,BN$131*(1+'S&amp;S'!$F124),BN$132,BN$133,BN$134,BN$135,BN$136,BN$137,BN$138,BN$139,BN$140,BN$141,BN$142,BN$143,BN$144)</f>
        <v>0</v>
      </c>
      <c r="BO326" s="66">
        <f>-BO$190+BO$216-BO$218+BO$233+BO$234+SUM(BO$125,BO$126,BO$127,BO$128,BO$129,BO$130,BO$131*(1+'S&amp;S'!$F124),BO$132,BO$133,BO$134,BO$135,BO$136,BO$137,BO$138,BO$139,BO$140,BO$141,BO$142,BO$143,BO$144)</f>
        <v>0</v>
      </c>
      <c r="BP326" s="66">
        <f>-BP$190+BP$216-BP$218+BP$233+BP$234+SUM(BP$125,BP$126,BP$127,BP$128,BP$129,BP$130,BP$131*(1+'S&amp;S'!$F124),BP$132,BP$133,BP$134,BP$135,BP$136,BP$137,BP$138,BP$139,BP$140,BP$141,BP$142,BP$143,BP$144)</f>
        <v>0</v>
      </c>
      <c r="BQ326" s="66">
        <f>-BQ$190+BQ$216-BQ$218+BQ$233+BQ$234+SUM(BQ$125,BQ$126,BQ$127,BQ$128,BQ$129,BQ$130,BQ$131*(1+'S&amp;S'!$F124),BQ$132,BQ$133,BQ$134,BQ$135,BQ$136,BQ$137,BQ$138,BQ$139,BQ$140,BQ$141,BQ$142,BQ$143,BQ$144)</f>
        <v>0</v>
      </c>
      <c r="BR326" s="66">
        <f>-BR$190+BR$216-BR$218+BR$233+BR$234+SUM(BR$125,BR$126,BR$127,BR$128,BR$129,BR$130,BR$131*(1+'S&amp;S'!$F124),BR$132,BR$133,BR$134,BR$135,BR$136,BR$137,BR$138,BR$139,BR$140,BR$141,BR$142,BR$143,BR$144)</f>
        <v>0</v>
      </c>
      <c r="BS326" s="66">
        <f>-BS$190+BS$216-BS$218+BS$233+BS$234+SUM(BS$125,BS$126,BS$127,BS$128,BS$129,BS$130,BS$131*(1+'S&amp;S'!$F124),BS$132,BS$133,BS$134,BS$135,BS$136,BS$137,BS$138,BS$139,BS$140,BS$141,BS$142,BS$143,BS$144)</f>
        <v>0</v>
      </c>
      <c r="BT326" s="66">
        <f>-BT$190+BT$216-BT$218+BT$233+BT$234+SUM(BT$125,BT$126,BT$127,BT$128,BT$129,BT$130,BT$131*(1+'S&amp;S'!$F124),BT$132,BT$133,BT$134,BT$135,BT$136,BT$137,BT$138,BT$139,BT$140,BT$141,BT$142,BT$143,BT$144)</f>
        <v>0</v>
      </c>
      <c r="BU326" s="66">
        <f>-BU$190+BU$216-BU$218+BU$233+BU$234+SUM(BU$125,BU$126,BU$127,BU$128,BU$129,BU$130,BU$131*(1+'S&amp;S'!$F124),BU$132,BU$133,BU$134,BU$135,BU$136,BU$137,BU$138,BU$139,BU$140,BU$141,BU$142,BU$143,BU$144)</f>
        <v>0</v>
      </c>
      <c r="BV326" s="66">
        <f>-BV$190+BV$216-BV$218+BV$233+BV$234+SUM(BV$125,BV$126,BV$127,BV$128,BV$129,BV$130,BV$131*(1+'S&amp;S'!$F124),BV$132,BV$133,BV$134,BV$135,BV$136,BV$137,BV$138,BV$139,BV$140,BV$141,BV$142,BV$143,BV$144)</f>
        <v>0</v>
      </c>
      <c r="BW326" s="66">
        <f>-BW$190+BW$216-BW$218+BW$233+BW$234+SUM(BW$125,BW$126,BW$127,BW$128,BW$129,BW$130,BW$131*(1+'S&amp;S'!$F124),BW$132,BW$133,BW$134,BW$135,BW$136,BW$137,BW$138,BW$139,BW$140,BW$141,BW$142,BW$143,BW$144)</f>
        <v>0</v>
      </c>
      <c r="BX326" s="66">
        <f>-BX$190+BX$216-BX$218+BX$233+BX$234+SUM(BX$125,BX$126,BX$127,BX$128,BX$129,BX$130,BX$131*(1+'S&amp;S'!$F124),BX$132,BX$133,BX$134,BX$135,BX$136,BX$137,BX$138,BX$139,BX$140,BX$141,BX$142,BX$143,BX$144)</f>
        <v>0</v>
      </c>
      <c r="BY326" s="66">
        <f>-BY$190+BY$216-BY$218+BY$233+BY$234+SUM(BY$125,BY$126,BY$127,BY$128,BY$129,BY$130,BY$131*(1+'S&amp;S'!$F124),BY$132,BY$133,BY$134,BY$135,BY$136,BY$137,BY$138,BY$139,BY$140,BY$141,BY$142,BY$143,BY$144)</f>
        <v>0</v>
      </c>
      <c r="BZ326" s="66">
        <f>-BZ$190+BZ$216-BZ$218+BZ$233+BZ$234+SUM(BZ$125,BZ$126,BZ$127,BZ$128,BZ$129,BZ$130,BZ$131*(1+'S&amp;S'!$F124),BZ$132,BZ$133,BZ$134,BZ$135,BZ$136,BZ$137,BZ$138,BZ$139,BZ$140,BZ$141,BZ$142,BZ$143,BZ$144)</f>
        <v>0</v>
      </c>
      <c r="CA326" s="66">
        <f>-CA$190+CA$216-CA$218+CA$233+CA$234+SUM(CA$125,CA$126,CA$127,CA$128,CA$129,CA$130,CA$131*(1+'S&amp;S'!$F124),CA$132,CA$133,CA$134,CA$135,CA$136,CA$137,CA$138,CA$139,CA$140,CA$141,CA$142,CA$143,CA$144)</f>
        <v>0</v>
      </c>
      <c r="CB326" s="66">
        <f>-CB$190+CB$216-CB$218+CB$233+CB$234+SUM(CB$125,CB$126,CB$127,CB$128,CB$129,CB$130,CB$131*(1+'S&amp;S'!$F124),CB$132,CB$133,CB$134,CB$135,CB$136,CB$137,CB$138,CB$139,CB$140,CB$141,CB$142,CB$143,CB$144)</f>
        <v>0</v>
      </c>
      <c r="CC326" s="66">
        <f>-CC$190+CC$216-CC$218+CC$233+CC$234+SUM(CC$125,CC$126,CC$127,CC$128,CC$129,CC$130,CC$131*(1+'S&amp;S'!$F124),CC$132,CC$133,CC$134,CC$135,CC$136,CC$137,CC$138,CC$139,CC$140,CC$141,CC$142,CC$143,CC$144)</f>
        <v>0</v>
      </c>
      <c r="CD326" s="66">
        <f>-CD$190+CD$216-CD$218+CD$233+CD$234+SUM(CD$125,CD$126,CD$127,CD$128,CD$129,CD$130,CD$131*(1+'S&amp;S'!$F124),CD$132,CD$133,CD$134,CD$135,CD$136,CD$137,CD$138,CD$139,CD$140,CD$141,CD$142,CD$143,CD$144)</f>
        <v>0</v>
      </c>
      <c r="CE326" s="66">
        <f>-CE$190+CE$216-CE$218+CE$233+CE$234+SUM(CE$125,CE$126,CE$127,CE$128,CE$129,CE$130,CE$131*(1+'S&amp;S'!$F124),CE$132,CE$133,CE$134,CE$135,CE$136,CE$137,CE$138,CE$139,CE$140,CE$141,CE$142,CE$143,CE$144)</f>
        <v>0</v>
      </c>
      <c r="CF326" s="66">
        <f>-CF$190+CF$216-CF$218+CF$233+CF$234+SUM(CF$125,CF$126,CF$127,CF$128,CF$129,CF$130,CF$131*(1+'S&amp;S'!$F124),CF$132,CF$133,CF$134,CF$135,CF$136,CF$137,CF$138,CF$139,CF$140,CF$141,CF$142,CF$143,CF$144)</f>
        <v>0</v>
      </c>
      <c r="CG326" s="66">
        <f>-CG$190+CG$216-CG$218+CG$233+CG$234+SUM(CG$125,CG$126,CG$127,CG$128,CG$129,CG$130,CG$131*(1+'S&amp;S'!$F124),CG$132,CG$133,CG$134,CG$135,CG$136,CG$137,CG$138,CG$139,CG$140,CG$141,CG$142,CG$143,CG$144)</f>
        <v>0</v>
      </c>
      <c r="CH326" s="66">
        <f>-CH$190+CH$216-CH$218+CH$233+CH$234+SUM(CH$125,CH$126,CH$127,CH$128,CH$129,CH$130,CH$131*(1+'S&amp;S'!$F124),CH$132,CH$133,CH$134,CH$135,CH$136,CH$137,CH$138,CH$139,CH$140,CH$141,CH$142,CH$143,CH$144)</f>
        <v>0</v>
      </c>
      <c r="CI326" s="66">
        <f>-CI$190+CI$216-CI$218+CI$233+CI$234+SUM(CI$125,CI$126,CI$127,CI$128,CI$129,CI$130,CI$131*(1+'S&amp;S'!$F124),CI$132,CI$133,CI$134,CI$135,CI$136,CI$137,CI$138,CI$139,CI$140,CI$141,CI$142,CI$143,CI$144)</f>
        <v>0</v>
      </c>
      <c r="CJ326" s="66">
        <f>-CJ$190+CJ$216-CJ$218+CJ$233+CJ$234+SUM(CJ$125,CJ$126,CJ$127,CJ$128,CJ$129,CJ$130,CJ$131*(1+'S&amp;S'!$F124),CJ$132,CJ$133,CJ$134,CJ$135,CJ$136,CJ$137,CJ$138,CJ$139,CJ$140,CJ$141,CJ$142,CJ$143,CJ$144)</f>
        <v>0</v>
      </c>
      <c r="CK326" s="66">
        <f>-CK$190+CK$216-CK$218+CK$233+CK$234+SUM(CK$125,CK$126,CK$127,CK$128,CK$129,CK$130,CK$131*(1+'S&amp;S'!$F124),CK$132,CK$133,CK$134,CK$135,CK$136,CK$137,CK$138,CK$139,CK$140,CK$141,CK$142,CK$143,CK$144)</f>
        <v>0</v>
      </c>
      <c r="CL326" s="66">
        <f>-CL$190+CL$216-CL$218+CL$233+CL$234+SUM(CL$125,CL$126,CL$127,CL$128,CL$129,CL$130,CL$131*(1+'S&amp;S'!$F124),CL$132,CL$133,CL$134,CL$135,CL$136,CL$137,CL$138,CL$139,CL$140,CL$141,CL$142,CL$143,CL$144)</f>
        <v>0</v>
      </c>
      <c r="CM326" s="66">
        <f>-CM$190+CM$216-CM$218+CM$233+CM$234+SUM(CM$125,CM$126,CM$127,CM$128,CM$129,CM$130,CM$131*(1+'S&amp;S'!$F124),CM$132,CM$133,CM$134,CM$135,CM$136,CM$137,CM$138,CM$139,CM$140,CM$141,CM$142,CM$143,CM$144)</f>
        <v>0</v>
      </c>
      <c r="CN326" s="66">
        <f>-CN$190+CN$216-CN$218+CN$233+CN$234+SUM(CN$125,CN$126,CN$127,CN$128,CN$129,CN$130,CN$131*(1+'S&amp;S'!$F124),CN$132,CN$133,CN$134,CN$135,CN$136,CN$137,CN$138,CN$139,CN$140,CN$141,CN$142,CN$143,CN$144)</f>
        <v>0</v>
      </c>
      <c r="CO326" s="66">
        <f>-CO$190+CO$216-CO$218+CO$233+CO$234+SUM(CO$125,CO$126,CO$127,CO$128,CO$129,CO$130,CO$131*(1+'S&amp;S'!$F124),CO$132,CO$133,CO$134,CO$135,CO$136,CO$137,CO$138,CO$139,CO$140,CO$141,CO$142,CO$143,CO$144)</f>
        <v>0</v>
      </c>
      <c r="CP326" s="66">
        <f>-CP$190+CP$216-CP$218+CP$233+CP$234+SUM(CP$125,CP$126,CP$127,CP$128,CP$129,CP$130,CP$131*(1+'S&amp;S'!$F124),CP$132,CP$133,CP$134,CP$135,CP$136,CP$137,CP$138,CP$139,CP$140,CP$141,CP$142,CP$143,CP$144)</f>
        <v>0</v>
      </c>
      <c r="CQ326" s="66">
        <f>-CQ$190+CQ$216-CQ$218+CQ$233+CQ$234+SUM(CQ$125,CQ$126,CQ$127,CQ$128,CQ$129,CQ$130,CQ$131*(1+'S&amp;S'!$F124),CQ$132,CQ$133,CQ$134,CQ$135,CQ$136,CQ$137,CQ$138,CQ$139,CQ$140,CQ$141,CQ$142,CQ$143,CQ$144)</f>
        <v>0</v>
      </c>
      <c r="CR326" s="66">
        <f>-CR$190+CR$216-CR$218+CR$233+CR$234+SUM(CR$125,CR$126,CR$127,CR$128,CR$129,CR$130,CR$131*(1+'S&amp;S'!$F124),CR$132,CR$133,CR$134,CR$135,CR$136,CR$137,CR$138,CR$139,CR$140,CR$141,CR$142,CR$143,CR$144)</f>
        <v>0</v>
      </c>
      <c r="CS326" s="66">
        <f>-CS$190+CS$216-CS$218+CS$233+CS$234+SUM(CS$125,CS$126,CS$127,CS$128,CS$129,CS$130,CS$131*(1+'S&amp;S'!$F124),CS$132,CS$133,CS$134,CS$135,CS$136,CS$137,CS$138,CS$139,CS$140,CS$141,CS$142,CS$143,CS$144)</f>
        <v>0</v>
      </c>
    </row>
    <row r="327" spans="3:97" hidden="1" x14ac:dyDescent="0.35">
      <c r="C327" s="81" t="str">
        <f>O.2!C131&amp;" with "&amp; 'S&amp;S'!$D$5*100 &amp; "% decrease"</f>
        <v xml:space="preserve"> with 1% decrease</v>
      </c>
      <c r="E327" s="492">
        <f>G327+NPV(G.Asm!$F$40,H327:INDEX(H327:CS327,RP))</f>
        <v>0</v>
      </c>
      <c r="F327" s="492">
        <f t="shared" si="140"/>
        <v>0</v>
      </c>
      <c r="G327" s="66">
        <f>-G$190+G$216-G$218+G$233+G$234+SUM(G$125,G$126,G$127,G$128,G$129,G$130,G$131*(1+'S&amp;S'!$F125),G$132,G$133,G$134,G$135,G$136,G$137,G$138,G$139,G$140,G$141,G$142,G$143,G$144)</f>
        <v>0</v>
      </c>
      <c r="H327" s="66">
        <f>-H$190+H$216-H$218+H$233+H$234+SUM(H$125,H$126,H$127,H$128,H$129,H$130,H$131*(1+'S&amp;S'!$F125),H$132,H$133,H$134,H$135,H$136,H$137,H$138,H$139,H$140,H$141,H$142,H$143,H$144)</f>
        <v>0</v>
      </c>
      <c r="I327" s="66">
        <f>-I$190+I$216-I$218+I$233+I$234+SUM(I$125,I$126,I$127,I$128,I$129,I$130,I$131*(1+'S&amp;S'!$F125),I$132,I$133,I$134,I$135,I$136,I$137,I$138,I$139,I$140,I$141,I$142,I$143,I$144)</f>
        <v>0</v>
      </c>
      <c r="J327" s="66">
        <f>-J$190+J$216-J$218+J$233+J$234+SUM(J$125,J$126,J$127,J$128,J$129,J$130,J$131*(1+'S&amp;S'!$F125),J$132,J$133,J$134,J$135,J$136,J$137,J$138,J$139,J$140,J$141,J$142,J$143,J$144)</f>
        <v>0</v>
      </c>
      <c r="K327" s="66">
        <f>-K$190+K$216-K$218+K$233+K$234+SUM(K$125,K$126,K$127,K$128,K$129,K$130,K$131*(1+'S&amp;S'!$F125),K$132,K$133,K$134,K$135,K$136,K$137,K$138,K$139,K$140,K$141,K$142,K$143,K$144)</f>
        <v>0</v>
      </c>
      <c r="L327" s="66">
        <f>-L$190+L$216-L$218+L$233+L$234+SUM(L$125,L$126,L$127,L$128,L$129,L$130,L$131*(1+'S&amp;S'!$F125),L$132,L$133,L$134,L$135,L$136,L$137,L$138,L$139,L$140,L$141,L$142,L$143,L$144)</f>
        <v>0</v>
      </c>
      <c r="M327" s="66">
        <f>-M$190+M$216-M$218+M$233+M$234+SUM(M$125,M$126,M$127,M$128,M$129,M$130,M$131*(1+'S&amp;S'!$F125),M$132,M$133,M$134,M$135,M$136,M$137,M$138,M$139,M$140,M$141,M$142,M$143,M$144)</f>
        <v>0</v>
      </c>
      <c r="N327" s="66">
        <f>-N$190+N$216-N$218+N$233+N$234+SUM(N$125,N$126,N$127,N$128,N$129,N$130,N$131*(1+'S&amp;S'!$F125),N$132,N$133,N$134,N$135,N$136,N$137,N$138,N$139,N$140,N$141,N$142,N$143,N$144)</f>
        <v>0</v>
      </c>
      <c r="O327" s="66">
        <f>-O$190+O$216-O$218+O$233+O$234+SUM(O$125,O$126,O$127,O$128,O$129,O$130,O$131*(1+'S&amp;S'!$F125),O$132,O$133,O$134,O$135,O$136,O$137,O$138,O$139,O$140,O$141,O$142,O$143,O$144)</f>
        <v>0</v>
      </c>
      <c r="P327" s="66">
        <f>-P$190+P$216-P$218+P$233+P$234+SUM(P$125,P$126,P$127,P$128,P$129,P$130,P$131*(1+'S&amp;S'!$F125),P$132,P$133,P$134,P$135,P$136,P$137,P$138,P$139,P$140,P$141,P$142,P$143,P$144)</f>
        <v>0</v>
      </c>
      <c r="Q327" s="66">
        <f>-Q$190+Q$216-Q$218+Q$233+Q$234+SUM(Q$125,Q$126,Q$127,Q$128,Q$129,Q$130,Q$131*(1+'S&amp;S'!$F125),Q$132,Q$133,Q$134,Q$135,Q$136,Q$137,Q$138,Q$139,Q$140,Q$141,Q$142,Q$143,Q$144)</f>
        <v>0</v>
      </c>
      <c r="R327" s="66">
        <f>-R$190+R$216-R$218+R$233+R$234+SUM(R$125,R$126,R$127,R$128,R$129,R$130,R$131*(1+'S&amp;S'!$F125),R$132,R$133,R$134,R$135,R$136,R$137,R$138,R$139,R$140,R$141,R$142,R$143,R$144)</f>
        <v>0</v>
      </c>
      <c r="S327" s="66">
        <f>-S$190+S$216-S$218+S$233+S$234+SUM(S$125,S$126,S$127,S$128,S$129,S$130,S$131*(1+'S&amp;S'!$F125),S$132,S$133,S$134,S$135,S$136,S$137,S$138,S$139,S$140,S$141,S$142,S$143,S$144)</f>
        <v>0</v>
      </c>
      <c r="T327" s="66">
        <f>-T$190+T$216-T$218+T$233+T$234+SUM(T$125,T$126,T$127,T$128,T$129,T$130,T$131*(1+'S&amp;S'!$F125),T$132,T$133,T$134,T$135,T$136,T$137,T$138,T$139,T$140,T$141,T$142,T$143,T$144)</f>
        <v>0</v>
      </c>
      <c r="U327" s="66">
        <f>-U$190+U$216-U$218+U$233+U$234+SUM(U$125,U$126,U$127,U$128,U$129,U$130,U$131*(1+'S&amp;S'!$F125),U$132,U$133,U$134,U$135,U$136,U$137,U$138,U$139,U$140,U$141,U$142,U$143,U$144)</f>
        <v>0</v>
      </c>
      <c r="V327" s="66">
        <f>-V$190+V$216-V$218+V$233+V$234+SUM(V$125,V$126,V$127,V$128,V$129,V$130,V$131*(1+'S&amp;S'!$F125),V$132,V$133,V$134,V$135,V$136,V$137,V$138,V$139,V$140,V$141,V$142,V$143,V$144)</f>
        <v>0</v>
      </c>
      <c r="W327" s="66">
        <f>-W$190+W$216-W$218+W$233+W$234+SUM(W$125,W$126,W$127,W$128,W$129,W$130,W$131*(1+'S&amp;S'!$F125),W$132,W$133,W$134,W$135,W$136,W$137,W$138,W$139,W$140,W$141,W$142,W$143,W$144)</f>
        <v>0</v>
      </c>
      <c r="X327" s="66">
        <f>-X$190+X$216-X$218+X$233+X$234+SUM(X$125,X$126,X$127,X$128,X$129,X$130,X$131*(1+'S&amp;S'!$F125),X$132,X$133,X$134,X$135,X$136,X$137,X$138,X$139,X$140,X$141,X$142,X$143,X$144)</f>
        <v>0</v>
      </c>
      <c r="Y327" s="66">
        <f>-Y$190+Y$216-Y$218+Y$233+Y$234+SUM(Y$125,Y$126,Y$127,Y$128,Y$129,Y$130,Y$131*(1+'S&amp;S'!$F125),Y$132,Y$133,Y$134,Y$135,Y$136,Y$137,Y$138,Y$139,Y$140,Y$141,Y$142,Y$143,Y$144)</f>
        <v>0</v>
      </c>
      <c r="Z327" s="66">
        <f>-Z$190+Z$216-Z$218+Z$233+Z$234+SUM(Z$125,Z$126,Z$127,Z$128,Z$129,Z$130,Z$131*(1+'S&amp;S'!$F125),Z$132,Z$133,Z$134,Z$135,Z$136,Z$137,Z$138,Z$139,Z$140,Z$141,Z$142,Z$143,Z$144)</f>
        <v>0</v>
      </c>
      <c r="AA327" s="66">
        <f>-AA$190+AA$216-AA$218+AA$233+AA$234+SUM(AA$125,AA$126,AA$127,AA$128,AA$129,AA$130,AA$131*(1+'S&amp;S'!$F125),AA$132,AA$133,AA$134,AA$135,AA$136,AA$137,AA$138,AA$139,AA$140,AA$141,AA$142,AA$143,AA$144)</f>
        <v>0</v>
      </c>
      <c r="AB327" s="66">
        <f>-AB$190+AB$216-AB$218+AB$233+AB$234+SUM(AB$125,AB$126,AB$127,AB$128,AB$129,AB$130,AB$131*(1+'S&amp;S'!$F125),AB$132,AB$133,AB$134,AB$135,AB$136,AB$137,AB$138,AB$139,AB$140,AB$141,AB$142,AB$143,AB$144)</f>
        <v>0</v>
      </c>
      <c r="AC327" s="66">
        <f>-AC$190+AC$216-AC$218+AC$233+AC$234+SUM(AC$125,AC$126,AC$127,AC$128,AC$129,AC$130,AC$131*(1+'S&amp;S'!$F125),AC$132,AC$133,AC$134,AC$135,AC$136,AC$137,AC$138,AC$139,AC$140,AC$141,AC$142,AC$143,AC$144)</f>
        <v>0</v>
      </c>
      <c r="AD327" s="66">
        <f>-AD$190+AD$216-AD$218+AD$233+AD$234+SUM(AD$125,AD$126,AD$127,AD$128,AD$129,AD$130,AD$131*(1+'S&amp;S'!$F125),AD$132,AD$133,AD$134,AD$135,AD$136,AD$137,AD$138,AD$139,AD$140,AD$141,AD$142,AD$143,AD$144)</f>
        <v>0</v>
      </c>
      <c r="AE327" s="66">
        <f>-AE$190+AE$216-AE$218+AE$233+AE$234+SUM(AE$125,AE$126,AE$127,AE$128,AE$129,AE$130,AE$131*(1+'S&amp;S'!$F125),AE$132,AE$133,AE$134,AE$135,AE$136,AE$137,AE$138,AE$139,AE$140,AE$141,AE$142,AE$143,AE$144)</f>
        <v>0</v>
      </c>
      <c r="AF327" s="66">
        <f>-AF$190+AF$216-AF$218+AF$233+AF$234+SUM(AF$125,AF$126,AF$127,AF$128,AF$129,AF$130,AF$131*(1+'S&amp;S'!$F125),AF$132,AF$133,AF$134,AF$135,AF$136,AF$137,AF$138,AF$139,AF$140,AF$141,AF$142,AF$143,AF$144)</f>
        <v>0</v>
      </c>
      <c r="AG327" s="66">
        <f>-AG$190+AG$216-AG$218+AG$233+AG$234+SUM(AG$125,AG$126,AG$127,AG$128,AG$129,AG$130,AG$131*(1+'S&amp;S'!$F125),AG$132,AG$133,AG$134,AG$135,AG$136,AG$137,AG$138,AG$139,AG$140,AG$141,AG$142,AG$143,AG$144)</f>
        <v>0</v>
      </c>
      <c r="AH327" s="66">
        <f>-AH$190+AH$216-AH$218+AH$233+AH$234+SUM(AH$125,AH$126,AH$127,AH$128,AH$129,AH$130,AH$131*(1+'S&amp;S'!$F125),AH$132,AH$133,AH$134,AH$135,AH$136,AH$137,AH$138,AH$139,AH$140,AH$141,AH$142,AH$143,AH$144)</f>
        <v>0</v>
      </c>
      <c r="AI327" s="66">
        <f>-AI$190+AI$216-AI$218+AI$233+AI$234+SUM(AI$125,AI$126,AI$127,AI$128,AI$129,AI$130,AI$131*(1+'S&amp;S'!$F125),AI$132,AI$133,AI$134,AI$135,AI$136,AI$137,AI$138,AI$139,AI$140,AI$141,AI$142,AI$143,AI$144)</f>
        <v>0</v>
      </c>
      <c r="AJ327" s="66">
        <f>-AJ$190+AJ$216-AJ$218+AJ$233+AJ$234+SUM(AJ$125,AJ$126,AJ$127,AJ$128,AJ$129,AJ$130,AJ$131*(1+'S&amp;S'!$F125),AJ$132,AJ$133,AJ$134,AJ$135,AJ$136,AJ$137,AJ$138,AJ$139,AJ$140,AJ$141,AJ$142,AJ$143,AJ$144)</f>
        <v>0</v>
      </c>
      <c r="AK327" s="66">
        <f>-AK$190+AK$216-AK$218+AK$233+AK$234+SUM(AK$125,AK$126,AK$127,AK$128,AK$129,AK$130,AK$131*(1+'S&amp;S'!$F125),AK$132,AK$133,AK$134,AK$135,AK$136,AK$137,AK$138,AK$139,AK$140,AK$141,AK$142,AK$143,AK$144)</f>
        <v>0</v>
      </c>
      <c r="AL327" s="66">
        <f>-AL$190+AL$216-AL$218+AL$233+AL$234+SUM(AL$125,AL$126,AL$127,AL$128,AL$129,AL$130,AL$131*(1+'S&amp;S'!$F125),AL$132,AL$133,AL$134,AL$135,AL$136,AL$137,AL$138,AL$139,AL$140,AL$141,AL$142,AL$143,AL$144)</f>
        <v>0</v>
      </c>
      <c r="AM327" s="66">
        <f>-AM$190+AM$216-AM$218+AM$233+AM$234+SUM(AM$125,AM$126,AM$127,AM$128,AM$129,AM$130,AM$131*(1+'S&amp;S'!$F125),AM$132,AM$133,AM$134,AM$135,AM$136,AM$137,AM$138,AM$139,AM$140,AM$141,AM$142,AM$143,AM$144)</f>
        <v>0</v>
      </c>
      <c r="AN327" s="66">
        <f>-AN$190+AN$216-AN$218+AN$233+AN$234+SUM(AN$125,AN$126,AN$127,AN$128,AN$129,AN$130,AN$131*(1+'S&amp;S'!$F125),AN$132,AN$133,AN$134,AN$135,AN$136,AN$137,AN$138,AN$139,AN$140,AN$141,AN$142,AN$143,AN$144)</f>
        <v>0</v>
      </c>
      <c r="AO327" s="66">
        <f>-AO$190+AO$216-AO$218+AO$233+AO$234+SUM(AO$125,AO$126,AO$127,AO$128,AO$129,AO$130,AO$131*(1+'S&amp;S'!$F125),AO$132,AO$133,AO$134,AO$135,AO$136,AO$137,AO$138,AO$139,AO$140,AO$141,AO$142,AO$143,AO$144)</f>
        <v>0</v>
      </c>
      <c r="AP327" s="66">
        <f>-AP$190+AP$216-AP$218+AP$233+AP$234+SUM(AP$125,AP$126,AP$127,AP$128,AP$129,AP$130,AP$131*(1+'S&amp;S'!$F125),AP$132,AP$133,AP$134,AP$135,AP$136,AP$137,AP$138,AP$139,AP$140,AP$141,AP$142,AP$143,AP$144)</f>
        <v>0</v>
      </c>
      <c r="AQ327" s="66">
        <f>-AQ$190+AQ$216-AQ$218+AQ$233+AQ$234+SUM(AQ$125,AQ$126,AQ$127,AQ$128,AQ$129,AQ$130,AQ$131*(1+'S&amp;S'!$F125),AQ$132,AQ$133,AQ$134,AQ$135,AQ$136,AQ$137,AQ$138,AQ$139,AQ$140,AQ$141,AQ$142,AQ$143,AQ$144)</f>
        <v>0</v>
      </c>
      <c r="AR327" s="66">
        <f>-AR$190+AR$216-AR$218+AR$233+AR$234+SUM(AR$125,AR$126,AR$127,AR$128,AR$129,AR$130,AR$131*(1+'S&amp;S'!$F125),AR$132,AR$133,AR$134,AR$135,AR$136,AR$137,AR$138,AR$139,AR$140,AR$141,AR$142,AR$143,AR$144)</f>
        <v>0</v>
      </c>
      <c r="AS327" s="66">
        <f>-AS$190+AS$216-AS$218+AS$233+AS$234+SUM(AS$125,AS$126,AS$127,AS$128,AS$129,AS$130,AS$131*(1+'S&amp;S'!$F125),AS$132,AS$133,AS$134,AS$135,AS$136,AS$137,AS$138,AS$139,AS$140,AS$141,AS$142,AS$143,AS$144)</f>
        <v>0</v>
      </c>
      <c r="AT327" s="66">
        <f>-AT$190+AT$216-AT$218+AT$233+AT$234+SUM(AT$125,AT$126,AT$127,AT$128,AT$129,AT$130,AT$131*(1+'S&amp;S'!$F125),AT$132,AT$133,AT$134,AT$135,AT$136,AT$137,AT$138,AT$139,AT$140,AT$141,AT$142,AT$143,AT$144)</f>
        <v>0</v>
      </c>
      <c r="AU327" s="66">
        <f>-AU$190+AU$216-AU$218+AU$233+AU$234+SUM(AU$125,AU$126,AU$127,AU$128,AU$129,AU$130,AU$131*(1+'S&amp;S'!$F125),AU$132,AU$133,AU$134,AU$135,AU$136,AU$137,AU$138,AU$139,AU$140,AU$141,AU$142,AU$143,AU$144)</f>
        <v>0</v>
      </c>
      <c r="AV327" s="66">
        <f>-AV$190+AV$216-AV$218+AV$233+AV$234+SUM(AV$125,AV$126,AV$127,AV$128,AV$129,AV$130,AV$131*(1+'S&amp;S'!$F125),AV$132,AV$133,AV$134,AV$135,AV$136,AV$137,AV$138,AV$139,AV$140,AV$141,AV$142,AV$143,AV$144)</f>
        <v>0</v>
      </c>
      <c r="AW327" s="66">
        <f>-AW$190+AW$216-AW$218+AW$233+AW$234+SUM(AW$125,AW$126,AW$127,AW$128,AW$129,AW$130,AW$131*(1+'S&amp;S'!$F125),AW$132,AW$133,AW$134,AW$135,AW$136,AW$137,AW$138,AW$139,AW$140,AW$141,AW$142,AW$143,AW$144)</f>
        <v>0</v>
      </c>
      <c r="AX327" s="66">
        <f>-AX$190+AX$216-AX$218+AX$233+AX$234+SUM(AX$125,AX$126,AX$127,AX$128,AX$129,AX$130,AX$131*(1+'S&amp;S'!$F125),AX$132,AX$133,AX$134,AX$135,AX$136,AX$137,AX$138,AX$139,AX$140,AX$141,AX$142,AX$143,AX$144)</f>
        <v>0</v>
      </c>
      <c r="AY327" s="66">
        <f>-AY$190+AY$216-AY$218+AY$233+AY$234+SUM(AY$125,AY$126,AY$127,AY$128,AY$129,AY$130,AY$131*(1+'S&amp;S'!$F125),AY$132,AY$133,AY$134,AY$135,AY$136,AY$137,AY$138,AY$139,AY$140,AY$141,AY$142,AY$143,AY$144)</f>
        <v>0</v>
      </c>
      <c r="AZ327" s="66">
        <f>-AZ$190+AZ$216-AZ$218+AZ$233+AZ$234+SUM(AZ$125,AZ$126,AZ$127,AZ$128,AZ$129,AZ$130,AZ$131*(1+'S&amp;S'!$F125),AZ$132,AZ$133,AZ$134,AZ$135,AZ$136,AZ$137,AZ$138,AZ$139,AZ$140,AZ$141,AZ$142,AZ$143,AZ$144)</f>
        <v>0</v>
      </c>
      <c r="BA327" s="66">
        <f>-BA$190+BA$216-BA$218+BA$233+BA$234+SUM(BA$125,BA$126,BA$127,BA$128,BA$129,BA$130,BA$131*(1+'S&amp;S'!$F125),BA$132,BA$133,BA$134,BA$135,BA$136,BA$137,BA$138,BA$139,BA$140,BA$141,BA$142,BA$143,BA$144)</f>
        <v>0</v>
      </c>
      <c r="BB327" s="66">
        <f>-BB$190+BB$216-BB$218+BB$233+BB$234+SUM(BB$125,BB$126,BB$127,BB$128,BB$129,BB$130,BB$131*(1+'S&amp;S'!$F125),BB$132,BB$133,BB$134,BB$135,BB$136,BB$137,BB$138,BB$139,BB$140,BB$141,BB$142,BB$143,BB$144)</f>
        <v>0</v>
      </c>
      <c r="BC327" s="66">
        <f>-BC$190+BC$216-BC$218+BC$233+BC$234+SUM(BC$125,BC$126,BC$127,BC$128,BC$129,BC$130,BC$131*(1+'S&amp;S'!$F125),BC$132,BC$133,BC$134,BC$135,BC$136,BC$137,BC$138,BC$139,BC$140,BC$141,BC$142,BC$143,BC$144)</f>
        <v>0</v>
      </c>
      <c r="BD327" s="66">
        <f>-BD$190+BD$216-BD$218+BD$233+BD$234+SUM(BD$125,BD$126,BD$127,BD$128,BD$129,BD$130,BD$131*(1+'S&amp;S'!$F125),BD$132,BD$133,BD$134,BD$135,BD$136,BD$137,BD$138,BD$139,BD$140,BD$141,BD$142,BD$143,BD$144)</f>
        <v>0</v>
      </c>
      <c r="BE327" s="66">
        <f>-BE$190+BE$216-BE$218+BE$233+BE$234+SUM(BE$125,BE$126,BE$127,BE$128,BE$129,BE$130,BE$131*(1+'S&amp;S'!$F125),BE$132,BE$133,BE$134,BE$135,BE$136,BE$137,BE$138,BE$139,BE$140,BE$141,BE$142,BE$143,BE$144)</f>
        <v>0</v>
      </c>
      <c r="BF327" s="66">
        <f>-BF$190+BF$216-BF$218+BF$233+BF$234+SUM(BF$125,BF$126,BF$127,BF$128,BF$129,BF$130,BF$131*(1+'S&amp;S'!$F125),BF$132,BF$133,BF$134,BF$135,BF$136,BF$137,BF$138,BF$139,BF$140,BF$141,BF$142,BF$143,BF$144)</f>
        <v>0</v>
      </c>
      <c r="BG327" s="66">
        <f>-BG$190+BG$216-BG$218+BG$233+BG$234+SUM(BG$125,BG$126,BG$127,BG$128,BG$129,BG$130,BG$131*(1+'S&amp;S'!$F125),BG$132,BG$133,BG$134,BG$135,BG$136,BG$137,BG$138,BG$139,BG$140,BG$141,BG$142,BG$143,BG$144)</f>
        <v>0</v>
      </c>
      <c r="BH327" s="66">
        <f>-BH$190+BH$216-BH$218+BH$233+BH$234+SUM(BH$125,BH$126,BH$127,BH$128,BH$129,BH$130,BH$131*(1+'S&amp;S'!$F125),BH$132,BH$133,BH$134,BH$135,BH$136,BH$137,BH$138,BH$139,BH$140,BH$141,BH$142,BH$143,BH$144)</f>
        <v>0</v>
      </c>
      <c r="BI327" s="66">
        <f>-BI$190+BI$216-BI$218+BI$233+BI$234+SUM(BI$125,BI$126,BI$127,BI$128,BI$129,BI$130,BI$131*(1+'S&amp;S'!$F125),BI$132,BI$133,BI$134,BI$135,BI$136,BI$137,BI$138,BI$139,BI$140,BI$141,BI$142,BI$143,BI$144)</f>
        <v>0</v>
      </c>
      <c r="BJ327" s="66">
        <f>-BJ$190+BJ$216-BJ$218+BJ$233+BJ$234+SUM(BJ$125,BJ$126,BJ$127,BJ$128,BJ$129,BJ$130,BJ$131*(1+'S&amp;S'!$F125),BJ$132,BJ$133,BJ$134,BJ$135,BJ$136,BJ$137,BJ$138,BJ$139,BJ$140,BJ$141,BJ$142,BJ$143,BJ$144)</f>
        <v>0</v>
      </c>
      <c r="BK327" s="66">
        <f>-BK$190+BK$216-BK$218+BK$233+BK$234+SUM(BK$125,BK$126,BK$127,BK$128,BK$129,BK$130,BK$131*(1+'S&amp;S'!$F125),BK$132,BK$133,BK$134,BK$135,BK$136,BK$137,BK$138,BK$139,BK$140,BK$141,BK$142,BK$143,BK$144)</f>
        <v>0</v>
      </c>
      <c r="BL327" s="66">
        <f>-BL$190+BL$216-BL$218+BL$233+BL$234+SUM(BL$125,BL$126,BL$127,BL$128,BL$129,BL$130,BL$131*(1+'S&amp;S'!$F125),BL$132,BL$133,BL$134,BL$135,BL$136,BL$137,BL$138,BL$139,BL$140,BL$141,BL$142,BL$143,BL$144)</f>
        <v>0</v>
      </c>
      <c r="BM327" s="66">
        <f>-BM$190+BM$216-BM$218+BM$233+BM$234+SUM(BM$125,BM$126,BM$127,BM$128,BM$129,BM$130,BM$131*(1+'S&amp;S'!$F125),BM$132,BM$133,BM$134,BM$135,BM$136,BM$137,BM$138,BM$139,BM$140,BM$141,BM$142,BM$143,BM$144)</f>
        <v>0</v>
      </c>
      <c r="BN327" s="66">
        <f>-BN$190+BN$216-BN$218+BN$233+BN$234+SUM(BN$125,BN$126,BN$127,BN$128,BN$129,BN$130,BN$131*(1+'S&amp;S'!$F125),BN$132,BN$133,BN$134,BN$135,BN$136,BN$137,BN$138,BN$139,BN$140,BN$141,BN$142,BN$143,BN$144)</f>
        <v>0</v>
      </c>
      <c r="BO327" s="66">
        <f>-BO$190+BO$216-BO$218+BO$233+BO$234+SUM(BO$125,BO$126,BO$127,BO$128,BO$129,BO$130,BO$131*(1+'S&amp;S'!$F125),BO$132,BO$133,BO$134,BO$135,BO$136,BO$137,BO$138,BO$139,BO$140,BO$141,BO$142,BO$143,BO$144)</f>
        <v>0</v>
      </c>
      <c r="BP327" s="66">
        <f>-BP$190+BP$216-BP$218+BP$233+BP$234+SUM(BP$125,BP$126,BP$127,BP$128,BP$129,BP$130,BP$131*(1+'S&amp;S'!$F125),BP$132,BP$133,BP$134,BP$135,BP$136,BP$137,BP$138,BP$139,BP$140,BP$141,BP$142,BP$143,BP$144)</f>
        <v>0</v>
      </c>
      <c r="BQ327" s="66">
        <f>-BQ$190+BQ$216-BQ$218+BQ$233+BQ$234+SUM(BQ$125,BQ$126,BQ$127,BQ$128,BQ$129,BQ$130,BQ$131*(1+'S&amp;S'!$F125),BQ$132,BQ$133,BQ$134,BQ$135,BQ$136,BQ$137,BQ$138,BQ$139,BQ$140,BQ$141,BQ$142,BQ$143,BQ$144)</f>
        <v>0</v>
      </c>
      <c r="BR327" s="66">
        <f>-BR$190+BR$216-BR$218+BR$233+BR$234+SUM(BR$125,BR$126,BR$127,BR$128,BR$129,BR$130,BR$131*(1+'S&amp;S'!$F125),BR$132,BR$133,BR$134,BR$135,BR$136,BR$137,BR$138,BR$139,BR$140,BR$141,BR$142,BR$143,BR$144)</f>
        <v>0</v>
      </c>
      <c r="BS327" s="66">
        <f>-BS$190+BS$216-BS$218+BS$233+BS$234+SUM(BS$125,BS$126,BS$127,BS$128,BS$129,BS$130,BS$131*(1+'S&amp;S'!$F125),BS$132,BS$133,BS$134,BS$135,BS$136,BS$137,BS$138,BS$139,BS$140,BS$141,BS$142,BS$143,BS$144)</f>
        <v>0</v>
      </c>
      <c r="BT327" s="66">
        <f>-BT$190+BT$216-BT$218+BT$233+BT$234+SUM(BT$125,BT$126,BT$127,BT$128,BT$129,BT$130,BT$131*(1+'S&amp;S'!$F125),BT$132,BT$133,BT$134,BT$135,BT$136,BT$137,BT$138,BT$139,BT$140,BT$141,BT$142,BT$143,BT$144)</f>
        <v>0</v>
      </c>
      <c r="BU327" s="66">
        <f>-BU$190+BU$216-BU$218+BU$233+BU$234+SUM(BU$125,BU$126,BU$127,BU$128,BU$129,BU$130,BU$131*(1+'S&amp;S'!$F125),BU$132,BU$133,BU$134,BU$135,BU$136,BU$137,BU$138,BU$139,BU$140,BU$141,BU$142,BU$143,BU$144)</f>
        <v>0</v>
      </c>
      <c r="BV327" s="66">
        <f>-BV$190+BV$216-BV$218+BV$233+BV$234+SUM(BV$125,BV$126,BV$127,BV$128,BV$129,BV$130,BV$131*(1+'S&amp;S'!$F125),BV$132,BV$133,BV$134,BV$135,BV$136,BV$137,BV$138,BV$139,BV$140,BV$141,BV$142,BV$143,BV$144)</f>
        <v>0</v>
      </c>
      <c r="BW327" s="66">
        <f>-BW$190+BW$216-BW$218+BW$233+BW$234+SUM(BW$125,BW$126,BW$127,BW$128,BW$129,BW$130,BW$131*(1+'S&amp;S'!$F125),BW$132,BW$133,BW$134,BW$135,BW$136,BW$137,BW$138,BW$139,BW$140,BW$141,BW$142,BW$143,BW$144)</f>
        <v>0</v>
      </c>
      <c r="BX327" s="66">
        <f>-BX$190+BX$216-BX$218+BX$233+BX$234+SUM(BX$125,BX$126,BX$127,BX$128,BX$129,BX$130,BX$131*(1+'S&amp;S'!$F125),BX$132,BX$133,BX$134,BX$135,BX$136,BX$137,BX$138,BX$139,BX$140,BX$141,BX$142,BX$143,BX$144)</f>
        <v>0</v>
      </c>
      <c r="BY327" s="66">
        <f>-BY$190+BY$216-BY$218+BY$233+BY$234+SUM(BY$125,BY$126,BY$127,BY$128,BY$129,BY$130,BY$131*(1+'S&amp;S'!$F125),BY$132,BY$133,BY$134,BY$135,BY$136,BY$137,BY$138,BY$139,BY$140,BY$141,BY$142,BY$143,BY$144)</f>
        <v>0</v>
      </c>
      <c r="BZ327" s="66">
        <f>-BZ$190+BZ$216-BZ$218+BZ$233+BZ$234+SUM(BZ$125,BZ$126,BZ$127,BZ$128,BZ$129,BZ$130,BZ$131*(1+'S&amp;S'!$F125),BZ$132,BZ$133,BZ$134,BZ$135,BZ$136,BZ$137,BZ$138,BZ$139,BZ$140,BZ$141,BZ$142,BZ$143,BZ$144)</f>
        <v>0</v>
      </c>
      <c r="CA327" s="66">
        <f>-CA$190+CA$216-CA$218+CA$233+CA$234+SUM(CA$125,CA$126,CA$127,CA$128,CA$129,CA$130,CA$131*(1+'S&amp;S'!$F125),CA$132,CA$133,CA$134,CA$135,CA$136,CA$137,CA$138,CA$139,CA$140,CA$141,CA$142,CA$143,CA$144)</f>
        <v>0</v>
      </c>
      <c r="CB327" s="66">
        <f>-CB$190+CB$216-CB$218+CB$233+CB$234+SUM(CB$125,CB$126,CB$127,CB$128,CB$129,CB$130,CB$131*(1+'S&amp;S'!$F125),CB$132,CB$133,CB$134,CB$135,CB$136,CB$137,CB$138,CB$139,CB$140,CB$141,CB$142,CB$143,CB$144)</f>
        <v>0</v>
      </c>
      <c r="CC327" s="66">
        <f>-CC$190+CC$216-CC$218+CC$233+CC$234+SUM(CC$125,CC$126,CC$127,CC$128,CC$129,CC$130,CC$131*(1+'S&amp;S'!$F125),CC$132,CC$133,CC$134,CC$135,CC$136,CC$137,CC$138,CC$139,CC$140,CC$141,CC$142,CC$143,CC$144)</f>
        <v>0</v>
      </c>
      <c r="CD327" s="66">
        <f>-CD$190+CD$216-CD$218+CD$233+CD$234+SUM(CD$125,CD$126,CD$127,CD$128,CD$129,CD$130,CD$131*(1+'S&amp;S'!$F125),CD$132,CD$133,CD$134,CD$135,CD$136,CD$137,CD$138,CD$139,CD$140,CD$141,CD$142,CD$143,CD$144)</f>
        <v>0</v>
      </c>
      <c r="CE327" s="66">
        <f>-CE$190+CE$216-CE$218+CE$233+CE$234+SUM(CE$125,CE$126,CE$127,CE$128,CE$129,CE$130,CE$131*(1+'S&amp;S'!$F125),CE$132,CE$133,CE$134,CE$135,CE$136,CE$137,CE$138,CE$139,CE$140,CE$141,CE$142,CE$143,CE$144)</f>
        <v>0</v>
      </c>
      <c r="CF327" s="66">
        <f>-CF$190+CF$216-CF$218+CF$233+CF$234+SUM(CF$125,CF$126,CF$127,CF$128,CF$129,CF$130,CF$131*(1+'S&amp;S'!$F125),CF$132,CF$133,CF$134,CF$135,CF$136,CF$137,CF$138,CF$139,CF$140,CF$141,CF$142,CF$143,CF$144)</f>
        <v>0</v>
      </c>
      <c r="CG327" s="66">
        <f>-CG$190+CG$216-CG$218+CG$233+CG$234+SUM(CG$125,CG$126,CG$127,CG$128,CG$129,CG$130,CG$131*(1+'S&amp;S'!$F125),CG$132,CG$133,CG$134,CG$135,CG$136,CG$137,CG$138,CG$139,CG$140,CG$141,CG$142,CG$143,CG$144)</f>
        <v>0</v>
      </c>
      <c r="CH327" s="66">
        <f>-CH$190+CH$216-CH$218+CH$233+CH$234+SUM(CH$125,CH$126,CH$127,CH$128,CH$129,CH$130,CH$131*(1+'S&amp;S'!$F125),CH$132,CH$133,CH$134,CH$135,CH$136,CH$137,CH$138,CH$139,CH$140,CH$141,CH$142,CH$143,CH$144)</f>
        <v>0</v>
      </c>
      <c r="CI327" s="66">
        <f>-CI$190+CI$216-CI$218+CI$233+CI$234+SUM(CI$125,CI$126,CI$127,CI$128,CI$129,CI$130,CI$131*(1+'S&amp;S'!$F125),CI$132,CI$133,CI$134,CI$135,CI$136,CI$137,CI$138,CI$139,CI$140,CI$141,CI$142,CI$143,CI$144)</f>
        <v>0</v>
      </c>
      <c r="CJ327" s="66">
        <f>-CJ$190+CJ$216-CJ$218+CJ$233+CJ$234+SUM(CJ$125,CJ$126,CJ$127,CJ$128,CJ$129,CJ$130,CJ$131*(1+'S&amp;S'!$F125),CJ$132,CJ$133,CJ$134,CJ$135,CJ$136,CJ$137,CJ$138,CJ$139,CJ$140,CJ$141,CJ$142,CJ$143,CJ$144)</f>
        <v>0</v>
      </c>
      <c r="CK327" s="66">
        <f>-CK$190+CK$216-CK$218+CK$233+CK$234+SUM(CK$125,CK$126,CK$127,CK$128,CK$129,CK$130,CK$131*(1+'S&amp;S'!$F125),CK$132,CK$133,CK$134,CK$135,CK$136,CK$137,CK$138,CK$139,CK$140,CK$141,CK$142,CK$143,CK$144)</f>
        <v>0</v>
      </c>
      <c r="CL327" s="66">
        <f>-CL$190+CL$216-CL$218+CL$233+CL$234+SUM(CL$125,CL$126,CL$127,CL$128,CL$129,CL$130,CL$131*(1+'S&amp;S'!$F125),CL$132,CL$133,CL$134,CL$135,CL$136,CL$137,CL$138,CL$139,CL$140,CL$141,CL$142,CL$143,CL$144)</f>
        <v>0</v>
      </c>
      <c r="CM327" s="66">
        <f>-CM$190+CM$216-CM$218+CM$233+CM$234+SUM(CM$125,CM$126,CM$127,CM$128,CM$129,CM$130,CM$131*(1+'S&amp;S'!$F125),CM$132,CM$133,CM$134,CM$135,CM$136,CM$137,CM$138,CM$139,CM$140,CM$141,CM$142,CM$143,CM$144)</f>
        <v>0</v>
      </c>
      <c r="CN327" s="66">
        <f>-CN$190+CN$216-CN$218+CN$233+CN$234+SUM(CN$125,CN$126,CN$127,CN$128,CN$129,CN$130,CN$131*(1+'S&amp;S'!$F125),CN$132,CN$133,CN$134,CN$135,CN$136,CN$137,CN$138,CN$139,CN$140,CN$141,CN$142,CN$143,CN$144)</f>
        <v>0</v>
      </c>
      <c r="CO327" s="66">
        <f>-CO$190+CO$216-CO$218+CO$233+CO$234+SUM(CO$125,CO$126,CO$127,CO$128,CO$129,CO$130,CO$131*(1+'S&amp;S'!$F125),CO$132,CO$133,CO$134,CO$135,CO$136,CO$137,CO$138,CO$139,CO$140,CO$141,CO$142,CO$143,CO$144)</f>
        <v>0</v>
      </c>
      <c r="CP327" s="66">
        <f>-CP$190+CP$216-CP$218+CP$233+CP$234+SUM(CP$125,CP$126,CP$127,CP$128,CP$129,CP$130,CP$131*(1+'S&amp;S'!$F125),CP$132,CP$133,CP$134,CP$135,CP$136,CP$137,CP$138,CP$139,CP$140,CP$141,CP$142,CP$143,CP$144)</f>
        <v>0</v>
      </c>
      <c r="CQ327" s="66">
        <f>-CQ$190+CQ$216-CQ$218+CQ$233+CQ$234+SUM(CQ$125,CQ$126,CQ$127,CQ$128,CQ$129,CQ$130,CQ$131*(1+'S&amp;S'!$F125),CQ$132,CQ$133,CQ$134,CQ$135,CQ$136,CQ$137,CQ$138,CQ$139,CQ$140,CQ$141,CQ$142,CQ$143,CQ$144)</f>
        <v>0</v>
      </c>
      <c r="CR327" s="66">
        <f>-CR$190+CR$216-CR$218+CR$233+CR$234+SUM(CR$125,CR$126,CR$127,CR$128,CR$129,CR$130,CR$131*(1+'S&amp;S'!$F125),CR$132,CR$133,CR$134,CR$135,CR$136,CR$137,CR$138,CR$139,CR$140,CR$141,CR$142,CR$143,CR$144)</f>
        <v>0</v>
      </c>
      <c r="CS327" s="66">
        <f>-CS$190+CS$216-CS$218+CS$233+CS$234+SUM(CS$125,CS$126,CS$127,CS$128,CS$129,CS$130,CS$131*(1+'S&amp;S'!$F125),CS$132,CS$133,CS$134,CS$135,CS$136,CS$137,CS$138,CS$139,CS$140,CS$141,CS$142,CS$143,CS$144)</f>
        <v>0</v>
      </c>
    </row>
    <row r="328" spans="3:97" hidden="1" x14ac:dyDescent="0.35">
      <c r="C328" s="81" t="str">
        <f>O.2!C132&amp;" with "&amp; 'S&amp;S'!$D$5*100 &amp; "% increase"</f>
        <v xml:space="preserve"> with 1% increase</v>
      </c>
      <c r="E328" s="492">
        <f>G328+NPV(G.Asm!$F$40,H328:INDEX(H328:CS328,RP))</f>
        <v>0</v>
      </c>
      <c r="F328" s="492">
        <f t="shared" si="140"/>
        <v>0</v>
      </c>
      <c r="G328" s="66">
        <f>-G$190+G$216-G$218+G$233+G$234+SUM(G$125,G$126,G$127,G$128,G$129,G$130,G$131,G$132*(1+'S&amp;S'!$F126),G$133,G$134,G$135,G$136,G$137,G$138,G$139,G$140,G$141,G$142,G$143,G$144)</f>
        <v>0</v>
      </c>
      <c r="H328" s="66">
        <f>-H$190+H$216-H$218+H$233+H$234+SUM(H$125,H$126,H$127,H$128,H$129,H$130,H$131,H$132*(1+'S&amp;S'!$F126),H$133,H$134,H$135,H$136,H$137,H$138,H$139,H$140,H$141,H$142,H$143,H$144)</f>
        <v>0</v>
      </c>
      <c r="I328" s="66">
        <f>-I$190+I$216-I$218+I$233+I$234+SUM(I$125,I$126,I$127,I$128,I$129,I$130,I$131,I$132*(1+'S&amp;S'!$F126),I$133,I$134,I$135,I$136,I$137,I$138,I$139,I$140,I$141,I$142,I$143,I$144)</f>
        <v>0</v>
      </c>
      <c r="J328" s="66">
        <f>-J$190+J$216-J$218+J$233+J$234+SUM(J$125,J$126,J$127,J$128,J$129,J$130,J$131,J$132*(1+'S&amp;S'!$F126),J$133,J$134,J$135,J$136,J$137,J$138,J$139,J$140,J$141,J$142,J$143,J$144)</f>
        <v>0</v>
      </c>
      <c r="K328" s="66">
        <f>-K$190+K$216-K$218+K$233+K$234+SUM(K$125,K$126,K$127,K$128,K$129,K$130,K$131,K$132*(1+'S&amp;S'!$F126),K$133,K$134,K$135,K$136,K$137,K$138,K$139,K$140,K$141,K$142,K$143,K$144)</f>
        <v>0</v>
      </c>
      <c r="L328" s="66">
        <f>-L$190+L$216-L$218+L$233+L$234+SUM(L$125,L$126,L$127,L$128,L$129,L$130,L$131,L$132*(1+'S&amp;S'!$F126),L$133,L$134,L$135,L$136,L$137,L$138,L$139,L$140,L$141,L$142,L$143,L$144)</f>
        <v>0</v>
      </c>
      <c r="M328" s="66">
        <f>-M$190+M$216-M$218+M$233+M$234+SUM(M$125,M$126,M$127,M$128,M$129,M$130,M$131,M$132*(1+'S&amp;S'!$F126),M$133,M$134,M$135,M$136,M$137,M$138,M$139,M$140,M$141,M$142,M$143,M$144)</f>
        <v>0</v>
      </c>
      <c r="N328" s="66">
        <f>-N$190+N$216-N$218+N$233+N$234+SUM(N$125,N$126,N$127,N$128,N$129,N$130,N$131,N$132*(1+'S&amp;S'!$F126),N$133,N$134,N$135,N$136,N$137,N$138,N$139,N$140,N$141,N$142,N$143,N$144)</f>
        <v>0</v>
      </c>
      <c r="O328" s="66">
        <f>-O$190+O$216-O$218+O$233+O$234+SUM(O$125,O$126,O$127,O$128,O$129,O$130,O$131,O$132*(1+'S&amp;S'!$F126),O$133,O$134,O$135,O$136,O$137,O$138,O$139,O$140,O$141,O$142,O$143,O$144)</f>
        <v>0</v>
      </c>
      <c r="P328" s="66">
        <f>-P$190+P$216-P$218+P$233+P$234+SUM(P$125,P$126,P$127,P$128,P$129,P$130,P$131,P$132*(1+'S&amp;S'!$F126),P$133,P$134,P$135,P$136,P$137,P$138,P$139,P$140,P$141,P$142,P$143,P$144)</f>
        <v>0</v>
      </c>
      <c r="Q328" s="66">
        <f>-Q$190+Q$216-Q$218+Q$233+Q$234+SUM(Q$125,Q$126,Q$127,Q$128,Q$129,Q$130,Q$131,Q$132*(1+'S&amp;S'!$F126),Q$133,Q$134,Q$135,Q$136,Q$137,Q$138,Q$139,Q$140,Q$141,Q$142,Q$143,Q$144)</f>
        <v>0</v>
      </c>
      <c r="R328" s="66">
        <f>-R$190+R$216-R$218+R$233+R$234+SUM(R$125,R$126,R$127,R$128,R$129,R$130,R$131,R$132*(1+'S&amp;S'!$F126),R$133,R$134,R$135,R$136,R$137,R$138,R$139,R$140,R$141,R$142,R$143,R$144)</f>
        <v>0</v>
      </c>
      <c r="S328" s="66">
        <f>-S$190+S$216-S$218+S$233+S$234+SUM(S$125,S$126,S$127,S$128,S$129,S$130,S$131,S$132*(1+'S&amp;S'!$F126),S$133,S$134,S$135,S$136,S$137,S$138,S$139,S$140,S$141,S$142,S$143,S$144)</f>
        <v>0</v>
      </c>
      <c r="T328" s="66">
        <f>-T$190+T$216-T$218+T$233+T$234+SUM(T$125,T$126,T$127,T$128,T$129,T$130,T$131,T$132*(1+'S&amp;S'!$F126),T$133,T$134,T$135,T$136,T$137,T$138,T$139,T$140,T$141,T$142,T$143,T$144)</f>
        <v>0</v>
      </c>
      <c r="U328" s="66">
        <f>-U$190+U$216-U$218+U$233+U$234+SUM(U$125,U$126,U$127,U$128,U$129,U$130,U$131,U$132*(1+'S&amp;S'!$F126),U$133,U$134,U$135,U$136,U$137,U$138,U$139,U$140,U$141,U$142,U$143,U$144)</f>
        <v>0</v>
      </c>
      <c r="V328" s="66">
        <f>-V$190+V$216-V$218+V$233+V$234+SUM(V$125,V$126,V$127,V$128,V$129,V$130,V$131,V$132*(1+'S&amp;S'!$F126),V$133,V$134,V$135,V$136,V$137,V$138,V$139,V$140,V$141,V$142,V$143,V$144)</f>
        <v>0</v>
      </c>
      <c r="W328" s="66">
        <f>-W$190+W$216-W$218+W$233+W$234+SUM(W$125,W$126,W$127,W$128,W$129,W$130,W$131,W$132*(1+'S&amp;S'!$F126),W$133,W$134,W$135,W$136,W$137,W$138,W$139,W$140,W$141,W$142,W$143,W$144)</f>
        <v>0</v>
      </c>
      <c r="X328" s="66">
        <f>-X$190+X$216-X$218+X$233+X$234+SUM(X$125,X$126,X$127,X$128,X$129,X$130,X$131,X$132*(1+'S&amp;S'!$F126),X$133,X$134,X$135,X$136,X$137,X$138,X$139,X$140,X$141,X$142,X$143,X$144)</f>
        <v>0</v>
      </c>
      <c r="Y328" s="66">
        <f>-Y$190+Y$216-Y$218+Y$233+Y$234+SUM(Y$125,Y$126,Y$127,Y$128,Y$129,Y$130,Y$131,Y$132*(1+'S&amp;S'!$F126),Y$133,Y$134,Y$135,Y$136,Y$137,Y$138,Y$139,Y$140,Y$141,Y$142,Y$143,Y$144)</f>
        <v>0</v>
      </c>
      <c r="Z328" s="66">
        <f>-Z$190+Z$216-Z$218+Z$233+Z$234+SUM(Z$125,Z$126,Z$127,Z$128,Z$129,Z$130,Z$131,Z$132*(1+'S&amp;S'!$F126),Z$133,Z$134,Z$135,Z$136,Z$137,Z$138,Z$139,Z$140,Z$141,Z$142,Z$143,Z$144)</f>
        <v>0</v>
      </c>
      <c r="AA328" s="66">
        <f>-AA$190+AA$216-AA$218+AA$233+AA$234+SUM(AA$125,AA$126,AA$127,AA$128,AA$129,AA$130,AA$131,AA$132*(1+'S&amp;S'!$F126),AA$133,AA$134,AA$135,AA$136,AA$137,AA$138,AA$139,AA$140,AA$141,AA$142,AA$143,AA$144)</f>
        <v>0</v>
      </c>
      <c r="AB328" s="66">
        <f>-AB$190+AB$216-AB$218+AB$233+AB$234+SUM(AB$125,AB$126,AB$127,AB$128,AB$129,AB$130,AB$131,AB$132*(1+'S&amp;S'!$F126),AB$133,AB$134,AB$135,AB$136,AB$137,AB$138,AB$139,AB$140,AB$141,AB$142,AB$143,AB$144)</f>
        <v>0</v>
      </c>
      <c r="AC328" s="66">
        <f>-AC$190+AC$216-AC$218+AC$233+AC$234+SUM(AC$125,AC$126,AC$127,AC$128,AC$129,AC$130,AC$131,AC$132*(1+'S&amp;S'!$F126),AC$133,AC$134,AC$135,AC$136,AC$137,AC$138,AC$139,AC$140,AC$141,AC$142,AC$143,AC$144)</f>
        <v>0</v>
      </c>
      <c r="AD328" s="66">
        <f>-AD$190+AD$216-AD$218+AD$233+AD$234+SUM(AD$125,AD$126,AD$127,AD$128,AD$129,AD$130,AD$131,AD$132*(1+'S&amp;S'!$F126),AD$133,AD$134,AD$135,AD$136,AD$137,AD$138,AD$139,AD$140,AD$141,AD$142,AD$143,AD$144)</f>
        <v>0</v>
      </c>
      <c r="AE328" s="66">
        <f>-AE$190+AE$216-AE$218+AE$233+AE$234+SUM(AE$125,AE$126,AE$127,AE$128,AE$129,AE$130,AE$131,AE$132*(1+'S&amp;S'!$F126),AE$133,AE$134,AE$135,AE$136,AE$137,AE$138,AE$139,AE$140,AE$141,AE$142,AE$143,AE$144)</f>
        <v>0</v>
      </c>
      <c r="AF328" s="66">
        <f>-AF$190+AF$216-AF$218+AF$233+AF$234+SUM(AF$125,AF$126,AF$127,AF$128,AF$129,AF$130,AF$131,AF$132*(1+'S&amp;S'!$F126),AF$133,AF$134,AF$135,AF$136,AF$137,AF$138,AF$139,AF$140,AF$141,AF$142,AF$143,AF$144)</f>
        <v>0</v>
      </c>
      <c r="AG328" s="66">
        <f>-AG$190+AG$216-AG$218+AG$233+AG$234+SUM(AG$125,AG$126,AG$127,AG$128,AG$129,AG$130,AG$131,AG$132*(1+'S&amp;S'!$F126),AG$133,AG$134,AG$135,AG$136,AG$137,AG$138,AG$139,AG$140,AG$141,AG$142,AG$143,AG$144)</f>
        <v>0</v>
      </c>
      <c r="AH328" s="66">
        <f>-AH$190+AH$216-AH$218+AH$233+AH$234+SUM(AH$125,AH$126,AH$127,AH$128,AH$129,AH$130,AH$131,AH$132*(1+'S&amp;S'!$F126),AH$133,AH$134,AH$135,AH$136,AH$137,AH$138,AH$139,AH$140,AH$141,AH$142,AH$143,AH$144)</f>
        <v>0</v>
      </c>
      <c r="AI328" s="66">
        <f>-AI$190+AI$216-AI$218+AI$233+AI$234+SUM(AI$125,AI$126,AI$127,AI$128,AI$129,AI$130,AI$131,AI$132*(1+'S&amp;S'!$F126),AI$133,AI$134,AI$135,AI$136,AI$137,AI$138,AI$139,AI$140,AI$141,AI$142,AI$143,AI$144)</f>
        <v>0</v>
      </c>
      <c r="AJ328" s="66">
        <f>-AJ$190+AJ$216-AJ$218+AJ$233+AJ$234+SUM(AJ$125,AJ$126,AJ$127,AJ$128,AJ$129,AJ$130,AJ$131,AJ$132*(1+'S&amp;S'!$F126),AJ$133,AJ$134,AJ$135,AJ$136,AJ$137,AJ$138,AJ$139,AJ$140,AJ$141,AJ$142,AJ$143,AJ$144)</f>
        <v>0</v>
      </c>
      <c r="AK328" s="66">
        <f>-AK$190+AK$216-AK$218+AK$233+AK$234+SUM(AK$125,AK$126,AK$127,AK$128,AK$129,AK$130,AK$131,AK$132*(1+'S&amp;S'!$F126),AK$133,AK$134,AK$135,AK$136,AK$137,AK$138,AK$139,AK$140,AK$141,AK$142,AK$143,AK$144)</f>
        <v>0</v>
      </c>
      <c r="AL328" s="66">
        <f>-AL$190+AL$216-AL$218+AL$233+AL$234+SUM(AL$125,AL$126,AL$127,AL$128,AL$129,AL$130,AL$131,AL$132*(1+'S&amp;S'!$F126),AL$133,AL$134,AL$135,AL$136,AL$137,AL$138,AL$139,AL$140,AL$141,AL$142,AL$143,AL$144)</f>
        <v>0</v>
      </c>
      <c r="AM328" s="66">
        <f>-AM$190+AM$216-AM$218+AM$233+AM$234+SUM(AM$125,AM$126,AM$127,AM$128,AM$129,AM$130,AM$131,AM$132*(1+'S&amp;S'!$F126),AM$133,AM$134,AM$135,AM$136,AM$137,AM$138,AM$139,AM$140,AM$141,AM$142,AM$143,AM$144)</f>
        <v>0</v>
      </c>
      <c r="AN328" s="66">
        <f>-AN$190+AN$216-AN$218+AN$233+AN$234+SUM(AN$125,AN$126,AN$127,AN$128,AN$129,AN$130,AN$131,AN$132*(1+'S&amp;S'!$F126),AN$133,AN$134,AN$135,AN$136,AN$137,AN$138,AN$139,AN$140,AN$141,AN$142,AN$143,AN$144)</f>
        <v>0</v>
      </c>
      <c r="AO328" s="66">
        <f>-AO$190+AO$216-AO$218+AO$233+AO$234+SUM(AO$125,AO$126,AO$127,AO$128,AO$129,AO$130,AO$131,AO$132*(1+'S&amp;S'!$F126),AO$133,AO$134,AO$135,AO$136,AO$137,AO$138,AO$139,AO$140,AO$141,AO$142,AO$143,AO$144)</f>
        <v>0</v>
      </c>
      <c r="AP328" s="66">
        <f>-AP$190+AP$216-AP$218+AP$233+AP$234+SUM(AP$125,AP$126,AP$127,AP$128,AP$129,AP$130,AP$131,AP$132*(1+'S&amp;S'!$F126),AP$133,AP$134,AP$135,AP$136,AP$137,AP$138,AP$139,AP$140,AP$141,AP$142,AP$143,AP$144)</f>
        <v>0</v>
      </c>
      <c r="AQ328" s="66">
        <f>-AQ$190+AQ$216-AQ$218+AQ$233+AQ$234+SUM(AQ$125,AQ$126,AQ$127,AQ$128,AQ$129,AQ$130,AQ$131,AQ$132*(1+'S&amp;S'!$F126),AQ$133,AQ$134,AQ$135,AQ$136,AQ$137,AQ$138,AQ$139,AQ$140,AQ$141,AQ$142,AQ$143,AQ$144)</f>
        <v>0</v>
      </c>
      <c r="AR328" s="66">
        <f>-AR$190+AR$216-AR$218+AR$233+AR$234+SUM(AR$125,AR$126,AR$127,AR$128,AR$129,AR$130,AR$131,AR$132*(1+'S&amp;S'!$F126),AR$133,AR$134,AR$135,AR$136,AR$137,AR$138,AR$139,AR$140,AR$141,AR$142,AR$143,AR$144)</f>
        <v>0</v>
      </c>
      <c r="AS328" s="66">
        <f>-AS$190+AS$216-AS$218+AS$233+AS$234+SUM(AS$125,AS$126,AS$127,AS$128,AS$129,AS$130,AS$131,AS$132*(1+'S&amp;S'!$F126),AS$133,AS$134,AS$135,AS$136,AS$137,AS$138,AS$139,AS$140,AS$141,AS$142,AS$143,AS$144)</f>
        <v>0</v>
      </c>
      <c r="AT328" s="66">
        <f>-AT$190+AT$216-AT$218+AT$233+AT$234+SUM(AT$125,AT$126,AT$127,AT$128,AT$129,AT$130,AT$131,AT$132*(1+'S&amp;S'!$F126),AT$133,AT$134,AT$135,AT$136,AT$137,AT$138,AT$139,AT$140,AT$141,AT$142,AT$143,AT$144)</f>
        <v>0</v>
      </c>
      <c r="AU328" s="66">
        <f>-AU$190+AU$216-AU$218+AU$233+AU$234+SUM(AU$125,AU$126,AU$127,AU$128,AU$129,AU$130,AU$131,AU$132*(1+'S&amp;S'!$F126),AU$133,AU$134,AU$135,AU$136,AU$137,AU$138,AU$139,AU$140,AU$141,AU$142,AU$143,AU$144)</f>
        <v>0</v>
      </c>
      <c r="AV328" s="66">
        <f>-AV$190+AV$216-AV$218+AV$233+AV$234+SUM(AV$125,AV$126,AV$127,AV$128,AV$129,AV$130,AV$131,AV$132*(1+'S&amp;S'!$F126),AV$133,AV$134,AV$135,AV$136,AV$137,AV$138,AV$139,AV$140,AV$141,AV$142,AV$143,AV$144)</f>
        <v>0</v>
      </c>
      <c r="AW328" s="66">
        <f>-AW$190+AW$216-AW$218+AW$233+AW$234+SUM(AW$125,AW$126,AW$127,AW$128,AW$129,AW$130,AW$131,AW$132*(1+'S&amp;S'!$F126),AW$133,AW$134,AW$135,AW$136,AW$137,AW$138,AW$139,AW$140,AW$141,AW$142,AW$143,AW$144)</f>
        <v>0</v>
      </c>
      <c r="AX328" s="66">
        <f>-AX$190+AX$216-AX$218+AX$233+AX$234+SUM(AX$125,AX$126,AX$127,AX$128,AX$129,AX$130,AX$131,AX$132*(1+'S&amp;S'!$F126),AX$133,AX$134,AX$135,AX$136,AX$137,AX$138,AX$139,AX$140,AX$141,AX$142,AX$143,AX$144)</f>
        <v>0</v>
      </c>
      <c r="AY328" s="66">
        <f>-AY$190+AY$216-AY$218+AY$233+AY$234+SUM(AY$125,AY$126,AY$127,AY$128,AY$129,AY$130,AY$131,AY$132*(1+'S&amp;S'!$F126),AY$133,AY$134,AY$135,AY$136,AY$137,AY$138,AY$139,AY$140,AY$141,AY$142,AY$143,AY$144)</f>
        <v>0</v>
      </c>
      <c r="AZ328" s="66">
        <f>-AZ$190+AZ$216-AZ$218+AZ$233+AZ$234+SUM(AZ$125,AZ$126,AZ$127,AZ$128,AZ$129,AZ$130,AZ$131,AZ$132*(1+'S&amp;S'!$F126),AZ$133,AZ$134,AZ$135,AZ$136,AZ$137,AZ$138,AZ$139,AZ$140,AZ$141,AZ$142,AZ$143,AZ$144)</f>
        <v>0</v>
      </c>
      <c r="BA328" s="66">
        <f>-BA$190+BA$216-BA$218+BA$233+BA$234+SUM(BA$125,BA$126,BA$127,BA$128,BA$129,BA$130,BA$131,BA$132*(1+'S&amp;S'!$F126),BA$133,BA$134,BA$135,BA$136,BA$137,BA$138,BA$139,BA$140,BA$141,BA$142,BA$143,BA$144)</f>
        <v>0</v>
      </c>
      <c r="BB328" s="66">
        <f>-BB$190+BB$216-BB$218+BB$233+BB$234+SUM(BB$125,BB$126,BB$127,BB$128,BB$129,BB$130,BB$131,BB$132*(1+'S&amp;S'!$F126),BB$133,BB$134,BB$135,BB$136,BB$137,BB$138,BB$139,BB$140,BB$141,BB$142,BB$143,BB$144)</f>
        <v>0</v>
      </c>
      <c r="BC328" s="66">
        <f>-BC$190+BC$216-BC$218+BC$233+BC$234+SUM(BC$125,BC$126,BC$127,BC$128,BC$129,BC$130,BC$131,BC$132*(1+'S&amp;S'!$F126),BC$133,BC$134,BC$135,BC$136,BC$137,BC$138,BC$139,BC$140,BC$141,BC$142,BC$143,BC$144)</f>
        <v>0</v>
      </c>
      <c r="BD328" s="66">
        <f>-BD$190+BD$216-BD$218+BD$233+BD$234+SUM(BD$125,BD$126,BD$127,BD$128,BD$129,BD$130,BD$131,BD$132*(1+'S&amp;S'!$F126),BD$133,BD$134,BD$135,BD$136,BD$137,BD$138,BD$139,BD$140,BD$141,BD$142,BD$143,BD$144)</f>
        <v>0</v>
      </c>
      <c r="BE328" s="66">
        <f>-BE$190+BE$216-BE$218+BE$233+BE$234+SUM(BE$125,BE$126,BE$127,BE$128,BE$129,BE$130,BE$131,BE$132*(1+'S&amp;S'!$F126),BE$133,BE$134,BE$135,BE$136,BE$137,BE$138,BE$139,BE$140,BE$141,BE$142,BE$143,BE$144)</f>
        <v>0</v>
      </c>
      <c r="BF328" s="66">
        <f>-BF$190+BF$216-BF$218+BF$233+BF$234+SUM(BF$125,BF$126,BF$127,BF$128,BF$129,BF$130,BF$131,BF$132*(1+'S&amp;S'!$F126),BF$133,BF$134,BF$135,BF$136,BF$137,BF$138,BF$139,BF$140,BF$141,BF$142,BF$143,BF$144)</f>
        <v>0</v>
      </c>
      <c r="BG328" s="66">
        <f>-BG$190+BG$216-BG$218+BG$233+BG$234+SUM(BG$125,BG$126,BG$127,BG$128,BG$129,BG$130,BG$131,BG$132*(1+'S&amp;S'!$F126),BG$133,BG$134,BG$135,BG$136,BG$137,BG$138,BG$139,BG$140,BG$141,BG$142,BG$143,BG$144)</f>
        <v>0</v>
      </c>
      <c r="BH328" s="66">
        <f>-BH$190+BH$216-BH$218+BH$233+BH$234+SUM(BH$125,BH$126,BH$127,BH$128,BH$129,BH$130,BH$131,BH$132*(1+'S&amp;S'!$F126),BH$133,BH$134,BH$135,BH$136,BH$137,BH$138,BH$139,BH$140,BH$141,BH$142,BH$143,BH$144)</f>
        <v>0</v>
      </c>
      <c r="BI328" s="66">
        <f>-BI$190+BI$216-BI$218+BI$233+BI$234+SUM(BI$125,BI$126,BI$127,BI$128,BI$129,BI$130,BI$131,BI$132*(1+'S&amp;S'!$F126),BI$133,BI$134,BI$135,BI$136,BI$137,BI$138,BI$139,BI$140,BI$141,BI$142,BI$143,BI$144)</f>
        <v>0</v>
      </c>
      <c r="BJ328" s="66">
        <f>-BJ$190+BJ$216-BJ$218+BJ$233+BJ$234+SUM(BJ$125,BJ$126,BJ$127,BJ$128,BJ$129,BJ$130,BJ$131,BJ$132*(1+'S&amp;S'!$F126),BJ$133,BJ$134,BJ$135,BJ$136,BJ$137,BJ$138,BJ$139,BJ$140,BJ$141,BJ$142,BJ$143,BJ$144)</f>
        <v>0</v>
      </c>
      <c r="BK328" s="66">
        <f>-BK$190+BK$216-BK$218+BK$233+BK$234+SUM(BK$125,BK$126,BK$127,BK$128,BK$129,BK$130,BK$131,BK$132*(1+'S&amp;S'!$F126),BK$133,BK$134,BK$135,BK$136,BK$137,BK$138,BK$139,BK$140,BK$141,BK$142,BK$143,BK$144)</f>
        <v>0</v>
      </c>
      <c r="BL328" s="66">
        <f>-BL$190+BL$216-BL$218+BL$233+BL$234+SUM(BL$125,BL$126,BL$127,BL$128,BL$129,BL$130,BL$131,BL$132*(1+'S&amp;S'!$F126),BL$133,BL$134,BL$135,BL$136,BL$137,BL$138,BL$139,BL$140,BL$141,BL$142,BL$143,BL$144)</f>
        <v>0</v>
      </c>
      <c r="BM328" s="66">
        <f>-BM$190+BM$216-BM$218+BM$233+BM$234+SUM(BM$125,BM$126,BM$127,BM$128,BM$129,BM$130,BM$131,BM$132*(1+'S&amp;S'!$F126),BM$133,BM$134,BM$135,BM$136,BM$137,BM$138,BM$139,BM$140,BM$141,BM$142,BM$143,BM$144)</f>
        <v>0</v>
      </c>
      <c r="BN328" s="66">
        <f>-BN$190+BN$216-BN$218+BN$233+BN$234+SUM(BN$125,BN$126,BN$127,BN$128,BN$129,BN$130,BN$131,BN$132*(1+'S&amp;S'!$F126),BN$133,BN$134,BN$135,BN$136,BN$137,BN$138,BN$139,BN$140,BN$141,BN$142,BN$143,BN$144)</f>
        <v>0</v>
      </c>
      <c r="BO328" s="66">
        <f>-BO$190+BO$216-BO$218+BO$233+BO$234+SUM(BO$125,BO$126,BO$127,BO$128,BO$129,BO$130,BO$131,BO$132*(1+'S&amp;S'!$F126),BO$133,BO$134,BO$135,BO$136,BO$137,BO$138,BO$139,BO$140,BO$141,BO$142,BO$143,BO$144)</f>
        <v>0</v>
      </c>
      <c r="BP328" s="66">
        <f>-BP$190+BP$216-BP$218+BP$233+BP$234+SUM(BP$125,BP$126,BP$127,BP$128,BP$129,BP$130,BP$131,BP$132*(1+'S&amp;S'!$F126),BP$133,BP$134,BP$135,BP$136,BP$137,BP$138,BP$139,BP$140,BP$141,BP$142,BP$143,BP$144)</f>
        <v>0</v>
      </c>
      <c r="BQ328" s="66">
        <f>-BQ$190+BQ$216-BQ$218+BQ$233+BQ$234+SUM(BQ$125,BQ$126,BQ$127,BQ$128,BQ$129,BQ$130,BQ$131,BQ$132*(1+'S&amp;S'!$F126),BQ$133,BQ$134,BQ$135,BQ$136,BQ$137,BQ$138,BQ$139,BQ$140,BQ$141,BQ$142,BQ$143,BQ$144)</f>
        <v>0</v>
      </c>
      <c r="BR328" s="66">
        <f>-BR$190+BR$216-BR$218+BR$233+BR$234+SUM(BR$125,BR$126,BR$127,BR$128,BR$129,BR$130,BR$131,BR$132*(1+'S&amp;S'!$F126),BR$133,BR$134,BR$135,BR$136,BR$137,BR$138,BR$139,BR$140,BR$141,BR$142,BR$143,BR$144)</f>
        <v>0</v>
      </c>
      <c r="BS328" s="66">
        <f>-BS$190+BS$216-BS$218+BS$233+BS$234+SUM(BS$125,BS$126,BS$127,BS$128,BS$129,BS$130,BS$131,BS$132*(1+'S&amp;S'!$F126),BS$133,BS$134,BS$135,BS$136,BS$137,BS$138,BS$139,BS$140,BS$141,BS$142,BS$143,BS$144)</f>
        <v>0</v>
      </c>
      <c r="BT328" s="66">
        <f>-BT$190+BT$216-BT$218+BT$233+BT$234+SUM(BT$125,BT$126,BT$127,BT$128,BT$129,BT$130,BT$131,BT$132*(1+'S&amp;S'!$F126),BT$133,BT$134,BT$135,BT$136,BT$137,BT$138,BT$139,BT$140,BT$141,BT$142,BT$143,BT$144)</f>
        <v>0</v>
      </c>
      <c r="BU328" s="66">
        <f>-BU$190+BU$216-BU$218+BU$233+BU$234+SUM(BU$125,BU$126,BU$127,BU$128,BU$129,BU$130,BU$131,BU$132*(1+'S&amp;S'!$F126),BU$133,BU$134,BU$135,BU$136,BU$137,BU$138,BU$139,BU$140,BU$141,BU$142,BU$143,BU$144)</f>
        <v>0</v>
      </c>
      <c r="BV328" s="66">
        <f>-BV$190+BV$216-BV$218+BV$233+BV$234+SUM(BV$125,BV$126,BV$127,BV$128,BV$129,BV$130,BV$131,BV$132*(1+'S&amp;S'!$F126),BV$133,BV$134,BV$135,BV$136,BV$137,BV$138,BV$139,BV$140,BV$141,BV$142,BV$143,BV$144)</f>
        <v>0</v>
      </c>
      <c r="BW328" s="66">
        <f>-BW$190+BW$216-BW$218+BW$233+BW$234+SUM(BW$125,BW$126,BW$127,BW$128,BW$129,BW$130,BW$131,BW$132*(1+'S&amp;S'!$F126),BW$133,BW$134,BW$135,BW$136,BW$137,BW$138,BW$139,BW$140,BW$141,BW$142,BW$143,BW$144)</f>
        <v>0</v>
      </c>
      <c r="BX328" s="66">
        <f>-BX$190+BX$216-BX$218+BX$233+BX$234+SUM(BX$125,BX$126,BX$127,BX$128,BX$129,BX$130,BX$131,BX$132*(1+'S&amp;S'!$F126),BX$133,BX$134,BX$135,BX$136,BX$137,BX$138,BX$139,BX$140,BX$141,BX$142,BX$143,BX$144)</f>
        <v>0</v>
      </c>
      <c r="BY328" s="66">
        <f>-BY$190+BY$216-BY$218+BY$233+BY$234+SUM(BY$125,BY$126,BY$127,BY$128,BY$129,BY$130,BY$131,BY$132*(1+'S&amp;S'!$F126),BY$133,BY$134,BY$135,BY$136,BY$137,BY$138,BY$139,BY$140,BY$141,BY$142,BY$143,BY$144)</f>
        <v>0</v>
      </c>
      <c r="BZ328" s="66">
        <f>-BZ$190+BZ$216-BZ$218+BZ$233+BZ$234+SUM(BZ$125,BZ$126,BZ$127,BZ$128,BZ$129,BZ$130,BZ$131,BZ$132*(1+'S&amp;S'!$F126),BZ$133,BZ$134,BZ$135,BZ$136,BZ$137,BZ$138,BZ$139,BZ$140,BZ$141,BZ$142,BZ$143,BZ$144)</f>
        <v>0</v>
      </c>
      <c r="CA328" s="66">
        <f>-CA$190+CA$216-CA$218+CA$233+CA$234+SUM(CA$125,CA$126,CA$127,CA$128,CA$129,CA$130,CA$131,CA$132*(1+'S&amp;S'!$F126),CA$133,CA$134,CA$135,CA$136,CA$137,CA$138,CA$139,CA$140,CA$141,CA$142,CA$143,CA$144)</f>
        <v>0</v>
      </c>
      <c r="CB328" s="66">
        <f>-CB$190+CB$216-CB$218+CB$233+CB$234+SUM(CB$125,CB$126,CB$127,CB$128,CB$129,CB$130,CB$131,CB$132*(1+'S&amp;S'!$F126),CB$133,CB$134,CB$135,CB$136,CB$137,CB$138,CB$139,CB$140,CB$141,CB$142,CB$143,CB$144)</f>
        <v>0</v>
      </c>
      <c r="CC328" s="66">
        <f>-CC$190+CC$216-CC$218+CC$233+CC$234+SUM(CC$125,CC$126,CC$127,CC$128,CC$129,CC$130,CC$131,CC$132*(1+'S&amp;S'!$F126),CC$133,CC$134,CC$135,CC$136,CC$137,CC$138,CC$139,CC$140,CC$141,CC$142,CC$143,CC$144)</f>
        <v>0</v>
      </c>
      <c r="CD328" s="66">
        <f>-CD$190+CD$216-CD$218+CD$233+CD$234+SUM(CD$125,CD$126,CD$127,CD$128,CD$129,CD$130,CD$131,CD$132*(1+'S&amp;S'!$F126),CD$133,CD$134,CD$135,CD$136,CD$137,CD$138,CD$139,CD$140,CD$141,CD$142,CD$143,CD$144)</f>
        <v>0</v>
      </c>
      <c r="CE328" s="66">
        <f>-CE$190+CE$216-CE$218+CE$233+CE$234+SUM(CE$125,CE$126,CE$127,CE$128,CE$129,CE$130,CE$131,CE$132*(1+'S&amp;S'!$F126),CE$133,CE$134,CE$135,CE$136,CE$137,CE$138,CE$139,CE$140,CE$141,CE$142,CE$143,CE$144)</f>
        <v>0</v>
      </c>
      <c r="CF328" s="66">
        <f>-CF$190+CF$216-CF$218+CF$233+CF$234+SUM(CF$125,CF$126,CF$127,CF$128,CF$129,CF$130,CF$131,CF$132*(1+'S&amp;S'!$F126),CF$133,CF$134,CF$135,CF$136,CF$137,CF$138,CF$139,CF$140,CF$141,CF$142,CF$143,CF$144)</f>
        <v>0</v>
      </c>
      <c r="CG328" s="66">
        <f>-CG$190+CG$216-CG$218+CG$233+CG$234+SUM(CG$125,CG$126,CG$127,CG$128,CG$129,CG$130,CG$131,CG$132*(1+'S&amp;S'!$F126),CG$133,CG$134,CG$135,CG$136,CG$137,CG$138,CG$139,CG$140,CG$141,CG$142,CG$143,CG$144)</f>
        <v>0</v>
      </c>
      <c r="CH328" s="66">
        <f>-CH$190+CH$216-CH$218+CH$233+CH$234+SUM(CH$125,CH$126,CH$127,CH$128,CH$129,CH$130,CH$131,CH$132*(1+'S&amp;S'!$F126),CH$133,CH$134,CH$135,CH$136,CH$137,CH$138,CH$139,CH$140,CH$141,CH$142,CH$143,CH$144)</f>
        <v>0</v>
      </c>
      <c r="CI328" s="66">
        <f>-CI$190+CI$216-CI$218+CI$233+CI$234+SUM(CI$125,CI$126,CI$127,CI$128,CI$129,CI$130,CI$131,CI$132*(1+'S&amp;S'!$F126),CI$133,CI$134,CI$135,CI$136,CI$137,CI$138,CI$139,CI$140,CI$141,CI$142,CI$143,CI$144)</f>
        <v>0</v>
      </c>
      <c r="CJ328" s="66">
        <f>-CJ$190+CJ$216-CJ$218+CJ$233+CJ$234+SUM(CJ$125,CJ$126,CJ$127,CJ$128,CJ$129,CJ$130,CJ$131,CJ$132*(1+'S&amp;S'!$F126),CJ$133,CJ$134,CJ$135,CJ$136,CJ$137,CJ$138,CJ$139,CJ$140,CJ$141,CJ$142,CJ$143,CJ$144)</f>
        <v>0</v>
      </c>
      <c r="CK328" s="66">
        <f>-CK$190+CK$216-CK$218+CK$233+CK$234+SUM(CK$125,CK$126,CK$127,CK$128,CK$129,CK$130,CK$131,CK$132*(1+'S&amp;S'!$F126),CK$133,CK$134,CK$135,CK$136,CK$137,CK$138,CK$139,CK$140,CK$141,CK$142,CK$143,CK$144)</f>
        <v>0</v>
      </c>
      <c r="CL328" s="66">
        <f>-CL$190+CL$216-CL$218+CL$233+CL$234+SUM(CL$125,CL$126,CL$127,CL$128,CL$129,CL$130,CL$131,CL$132*(1+'S&amp;S'!$F126),CL$133,CL$134,CL$135,CL$136,CL$137,CL$138,CL$139,CL$140,CL$141,CL$142,CL$143,CL$144)</f>
        <v>0</v>
      </c>
      <c r="CM328" s="66">
        <f>-CM$190+CM$216-CM$218+CM$233+CM$234+SUM(CM$125,CM$126,CM$127,CM$128,CM$129,CM$130,CM$131,CM$132*(1+'S&amp;S'!$F126),CM$133,CM$134,CM$135,CM$136,CM$137,CM$138,CM$139,CM$140,CM$141,CM$142,CM$143,CM$144)</f>
        <v>0</v>
      </c>
      <c r="CN328" s="66">
        <f>-CN$190+CN$216-CN$218+CN$233+CN$234+SUM(CN$125,CN$126,CN$127,CN$128,CN$129,CN$130,CN$131,CN$132*(1+'S&amp;S'!$F126),CN$133,CN$134,CN$135,CN$136,CN$137,CN$138,CN$139,CN$140,CN$141,CN$142,CN$143,CN$144)</f>
        <v>0</v>
      </c>
      <c r="CO328" s="66">
        <f>-CO$190+CO$216-CO$218+CO$233+CO$234+SUM(CO$125,CO$126,CO$127,CO$128,CO$129,CO$130,CO$131,CO$132*(1+'S&amp;S'!$F126),CO$133,CO$134,CO$135,CO$136,CO$137,CO$138,CO$139,CO$140,CO$141,CO$142,CO$143,CO$144)</f>
        <v>0</v>
      </c>
      <c r="CP328" s="66">
        <f>-CP$190+CP$216-CP$218+CP$233+CP$234+SUM(CP$125,CP$126,CP$127,CP$128,CP$129,CP$130,CP$131,CP$132*(1+'S&amp;S'!$F126),CP$133,CP$134,CP$135,CP$136,CP$137,CP$138,CP$139,CP$140,CP$141,CP$142,CP$143,CP$144)</f>
        <v>0</v>
      </c>
      <c r="CQ328" s="66">
        <f>-CQ$190+CQ$216-CQ$218+CQ$233+CQ$234+SUM(CQ$125,CQ$126,CQ$127,CQ$128,CQ$129,CQ$130,CQ$131,CQ$132*(1+'S&amp;S'!$F126),CQ$133,CQ$134,CQ$135,CQ$136,CQ$137,CQ$138,CQ$139,CQ$140,CQ$141,CQ$142,CQ$143,CQ$144)</f>
        <v>0</v>
      </c>
      <c r="CR328" s="66">
        <f>-CR$190+CR$216-CR$218+CR$233+CR$234+SUM(CR$125,CR$126,CR$127,CR$128,CR$129,CR$130,CR$131,CR$132*(1+'S&amp;S'!$F126),CR$133,CR$134,CR$135,CR$136,CR$137,CR$138,CR$139,CR$140,CR$141,CR$142,CR$143,CR$144)</f>
        <v>0</v>
      </c>
      <c r="CS328" s="66">
        <f>-CS$190+CS$216-CS$218+CS$233+CS$234+SUM(CS$125,CS$126,CS$127,CS$128,CS$129,CS$130,CS$131,CS$132*(1+'S&amp;S'!$F126),CS$133,CS$134,CS$135,CS$136,CS$137,CS$138,CS$139,CS$140,CS$141,CS$142,CS$143,CS$144)</f>
        <v>0</v>
      </c>
    </row>
    <row r="329" spans="3:97" hidden="1" x14ac:dyDescent="0.35">
      <c r="C329" s="81" t="str">
        <f>O.2!C132&amp;" with "&amp; 'S&amp;S'!$D$5*100 &amp; "% decrease"</f>
        <v xml:space="preserve"> with 1% decrease</v>
      </c>
      <c r="E329" s="492">
        <f>G329+NPV(G.Asm!$F$40,H329:INDEX(H329:CS329,RP))</f>
        <v>0</v>
      </c>
      <c r="F329" s="492">
        <f t="shared" si="140"/>
        <v>0</v>
      </c>
      <c r="G329" s="66">
        <f>-G$190+G$216-G$218+G$233+G$234+SUM(G$125,G$126,G$127,G$128,G$129,G$130,G$131,G$132*(1+'S&amp;S'!$F127),G$133,G$134,G$135,G$136,G$137,G$138,G$139,G$140,G$141,G$142,G$143,G$144)</f>
        <v>0</v>
      </c>
      <c r="H329" s="66">
        <f>-H$190+H$216-H$218+H$233+H$234+SUM(H$125,H$126,H$127,H$128,H$129,H$130,H$131,H$132*(1+'S&amp;S'!$F127),H$133,H$134,H$135,H$136,H$137,H$138,H$139,H$140,H$141,H$142,H$143,H$144)</f>
        <v>0</v>
      </c>
      <c r="I329" s="66">
        <f>-I$190+I$216-I$218+I$233+I$234+SUM(I$125,I$126,I$127,I$128,I$129,I$130,I$131,I$132*(1+'S&amp;S'!$F127),I$133,I$134,I$135,I$136,I$137,I$138,I$139,I$140,I$141,I$142,I$143,I$144)</f>
        <v>0</v>
      </c>
      <c r="J329" s="66">
        <f>-J$190+J$216-J$218+J$233+J$234+SUM(J$125,J$126,J$127,J$128,J$129,J$130,J$131,J$132*(1+'S&amp;S'!$F127),J$133,J$134,J$135,J$136,J$137,J$138,J$139,J$140,J$141,J$142,J$143,J$144)</f>
        <v>0</v>
      </c>
      <c r="K329" s="66">
        <f>-K$190+K$216-K$218+K$233+K$234+SUM(K$125,K$126,K$127,K$128,K$129,K$130,K$131,K$132*(1+'S&amp;S'!$F127),K$133,K$134,K$135,K$136,K$137,K$138,K$139,K$140,K$141,K$142,K$143,K$144)</f>
        <v>0</v>
      </c>
      <c r="L329" s="66">
        <f>-L$190+L$216-L$218+L$233+L$234+SUM(L$125,L$126,L$127,L$128,L$129,L$130,L$131,L$132*(1+'S&amp;S'!$F127),L$133,L$134,L$135,L$136,L$137,L$138,L$139,L$140,L$141,L$142,L$143,L$144)</f>
        <v>0</v>
      </c>
      <c r="M329" s="66">
        <f>-M$190+M$216-M$218+M$233+M$234+SUM(M$125,M$126,M$127,M$128,M$129,M$130,M$131,M$132*(1+'S&amp;S'!$F127),M$133,M$134,M$135,M$136,M$137,M$138,M$139,M$140,M$141,M$142,M$143,M$144)</f>
        <v>0</v>
      </c>
      <c r="N329" s="66">
        <f>-N$190+N$216-N$218+N$233+N$234+SUM(N$125,N$126,N$127,N$128,N$129,N$130,N$131,N$132*(1+'S&amp;S'!$F127),N$133,N$134,N$135,N$136,N$137,N$138,N$139,N$140,N$141,N$142,N$143,N$144)</f>
        <v>0</v>
      </c>
      <c r="O329" s="66">
        <f>-O$190+O$216-O$218+O$233+O$234+SUM(O$125,O$126,O$127,O$128,O$129,O$130,O$131,O$132*(1+'S&amp;S'!$F127),O$133,O$134,O$135,O$136,O$137,O$138,O$139,O$140,O$141,O$142,O$143,O$144)</f>
        <v>0</v>
      </c>
      <c r="P329" s="66">
        <f>-P$190+P$216-P$218+P$233+P$234+SUM(P$125,P$126,P$127,P$128,P$129,P$130,P$131,P$132*(1+'S&amp;S'!$F127),P$133,P$134,P$135,P$136,P$137,P$138,P$139,P$140,P$141,P$142,P$143,P$144)</f>
        <v>0</v>
      </c>
      <c r="Q329" s="66">
        <f>-Q$190+Q$216-Q$218+Q$233+Q$234+SUM(Q$125,Q$126,Q$127,Q$128,Q$129,Q$130,Q$131,Q$132*(1+'S&amp;S'!$F127),Q$133,Q$134,Q$135,Q$136,Q$137,Q$138,Q$139,Q$140,Q$141,Q$142,Q$143,Q$144)</f>
        <v>0</v>
      </c>
      <c r="R329" s="66">
        <f>-R$190+R$216-R$218+R$233+R$234+SUM(R$125,R$126,R$127,R$128,R$129,R$130,R$131,R$132*(1+'S&amp;S'!$F127),R$133,R$134,R$135,R$136,R$137,R$138,R$139,R$140,R$141,R$142,R$143,R$144)</f>
        <v>0</v>
      </c>
      <c r="S329" s="66">
        <f>-S$190+S$216-S$218+S$233+S$234+SUM(S$125,S$126,S$127,S$128,S$129,S$130,S$131,S$132*(1+'S&amp;S'!$F127),S$133,S$134,S$135,S$136,S$137,S$138,S$139,S$140,S$141,S$142,S$143,S$144)</f>
        <v>0</v>
      </c>
      <c r="T329" s="66">
        <f>-T$190+T$216-T$218+T$233+T$234+SUM(T$125,T$126,T$127,T$128,T$129,T$130,T$131,T$132*(1+'S&amp;S'!$F127),T$133,T$134,T$135,T$136,T$137,T$138,T$139,T$140,T$141,T$142,T$143,T$144)</f>
        <v>0</v>
      </c>
      <c r="U329" s="66">
        <f>-U$190+U$216-U$218+U$233+U$234+SUM(U$125,U$126,U$127,U$128,U$129,U$130,U$131,U$132*(1+'S&amp;S'!$F127),U$133,U$134,U$135,U$136,U$137,U$138,U$139,U$140,U$141,U$142,U$143,U$144)</f>
        <v>0</v>
      </c>
      <c r="V329" s="66">
        <f>-V$190+V$216-V$218+V$233+V$234+SUM(V$125,V$126,V$127,V$128,V$129,V$130,V$131,V$132*(1+'S&amp;S'!$F127),V$133,V$134,V$135,V$136,V$137,V$138,V$139,V$140,V$141,V$142,V$143,V$144)</f>
        <v>0</v>
      </c>
      <c r="W329" s="66">
        <f>-W$190+W$216-W$218+W$233+W$234+SUM(W$125,W$126,W$127,W$128,W$129,W$130,W$131,W$132*(1+'S&amp;S'!$F127),W$133,W$134,W$135,W$136,W$137,W$138,W$139,W$140,W$141,W$142,W$143,W$144)</f>
        <v>0</v>
      </c>
      <c r="X329" s="66">
        <f>-X$190+X$216-X$218+X$233+X$234+SUM(X$125,X$126,X$127,X$128,X$129,X$130,X$131,X$132*(1+'S&amp;S'!$F127),X$133,X$134,X$135,X$136,X$137,X$138,X$139,X$140,X$141,X$142,X$143,X$144)</f>
        <v>0</v>
      </c>
      <c r="Y329" s="66">
        <f>-Y$190+Y$216-Y$218+Y$233+Y$234+SUM(Y$125,Y$126,Y$127,Y$128,Y$129,Y$130,Y$131,Y$132*(1+'S&amp;S'!$F127),Y$133,Y$134,Y$135,Y$136,Y$137,Y$138,Y$139,Y$140,Y$141,Y$142,Y$143,Y$144)</f>
        <v>0</v>
      </c>
      <c r="Z329" s="66">
        <f>-Z$190+Z$216-Z$218+Z$233+Z$234+SUM(Z$125,Z$126,Z$127,Z$128,Z$129,Z$130,Z$131,Z$132*(1+'S&amp;S'!$F127),Z$133,Z$134,Z$135,Z$136,Z$137,Z$138,Z$139,Z$140,Z$141,Z$142,Z$143,Z$144)</f>
        <v>0</v>
      </c>
      <c r="AA329" s="66">
        <f>-AA$190+AA$216-AA$218+AA$233+AA$234+SUM(AA$125,AA$126,AA$127,AA$128,AA$129,AA$130,AA$131,AA$132*(1+'S&amp;S'!$F127),AA$133,AA$134,AA$135,AA$136,AA$137,AA$138,AA$139,AA$140,AA$141,AA$142,AA$143,AA$144)</f>
        <v>0</v>
      </c>
      <c r="AB329" s="66">
        <f>-AB$190+AB$216-AB$218+AB$233+AB$234+SUM(AB$125,AB$126,AB$127,AB$128,AB$129,AB$130,AB$131,AB$132*(1+'S&amp;S'!$F127),AB$133,AB$134,AB$135,AB$136,AB$137,AB$138,AB$139,AB$140,AB$141,AB$142,AB$143,AB$144)</f>
        <v>0</v>
      </c>
      <c r="AC329" s="66">
        <f>-AC$190+AC$216-AC$218+AC$233+AC$234+SUM(AC$125,AC$126,AC$127,AC$128,AC$129,AC$130,AC$131,AC$132*(1+'S&amp;S'!$F127),AC$133,AC$134,AC$135,AC$136,AC$137,AC$138,AC$139,AC$140,AC$141,AC$142,AC$143,AC$144)</f>
        <v>0</v>
      </c>
      <c r="AD329" s="66">
        <f>-AD$190+AD$216-AD$218+AD$233+AD$234+SUM(AD$125,AD$126,AD$127,AD$128,AD$129,AD$130,AD$131,AD$132*(1+'S&amp;S'!$F127),AD$133,AD$134,AD$135,AD$136,AD$137,AD$138,AD$139,AD$140,AD$141,AD$142,AD$143,AD$144)</f>
        <v>0</v>
      </c>
      <c r="AE329" s="66">
        <f>-AE$190+AE$216-AE$218+AE$233+AE$234+SUM(AE$125,AE$126,AE$127,AE$128,AE$129,AE$130,AE$131,AE$132*(1+'S&amp;S'!$F127),AE$133,AE$134,AE$135,AE$136,AE$137,AE$138,AE$139,AE$140,AE$141,AE$142,AE$143,AE$144)</f>
        <v>0</v>
      </c>
      <c r="AF329" s="66">
        <f>-AF$190+AF$216-AF$218+AF$233+AF$234+SUM(AF$125,AF$126,AF$127,AF$128,AF$129,AF$130,AF$131,AF$132*(1+'S&amp;S'!$F127),AF$133,AF$134,AF$135,AF$136,AF$137,AF$138,AF$139,AF$140,AF$141,AF$142,AF$143,AF$144)</f>
        <v>0</v>
      </c>
      <c r="AG329" s="66">
        <f>-AG$190+AG$216-AG$218+AG$233+AG$234+SUM(AG$125,AG$126,AG$127,AG$128,AG$129,AG$130,AG$131,AG$132*(1+'S&amp;S'!$F127),AG$133,AG$134,AG$135,AG$136,AG$137,AG$138,AG$139,AG$140,AG$141,AG$142,AG$143,AG$144)</f>
        <v>0</v>
      </c>
      <c r="AH329" s="66">
        <f>-AH$190+AH$216-AH$218+AH$233+AH$234+SUM(AH$125,AH$126,AH$127,AH$128,AH$129,AH$130,AH$131,AH$132*(1+'S&amp;S'!$F127),AH$133,AH$134,AH$135,AH$136,AH$137,AH$138,AH$139,AH$140,AH$141,AH$142,AH$143,AH$144)</f>
        <v>0</v>
      </c>
      <c r="AI329" s="66">
        <f>-AI$190+AI$216-AI$218+AI$233+AI$234+SUM(AI$125,AI$126,AI$127,AI$128,AI$129,AI$130,AI$131,AI$132*(1+'S&amp;S'!$F127),AI$133,AI$134,AI$135,AI$136,AI$137,AI$138,AI$139,AI$140,AI$141,AI$142,AI$143,AI$144)</f>
        <v>0</v>
      </c>
      <c r="AJ329" s="66">
        <f>-AJ$190+AJ$216-AJ$218+AJ$233+AJ$234+SUM(AJ$125,AJ$126,AJ$127,AJ$128,AJ$129,AJ$130,AJ$131,AJ$132*(1+'S&amp;S'!$F127),AJ$133,AJ$134,AJ$135,AJ$136,AJ$137,AJ$138,AJ$139,AJ$140,AJ$141,AJ$142,AJ$143,AJ$144)</f>
        <v>0</v>
      </c>
      <c r="AK329" s="66">
        <f>-AK$190+AK$216-AK$218+AK$233+AK$234+SUM(AK$125,AK$126,AK$127,AK$128,AK$129,AK$130,AK$131,AK$132*(1+'S&amp;S'!$F127),AK$133,AK$134,AK$135,AK$136,AK$137,AK$138,AK$139,AK$140,AK$141,AK$142,AK$143,AK$144)</f>
        <v>0</v>
      </c>
      <c r="AL329" s="66">
        <f>-AL$190+AL$216-AL$218+AL$233+AL$234+SUM(AL$125,AL$126,AL$127,AL$128,AL$129,AL$130,AL$131,AL$132*(1+'S&amp;S'!$F127),AL$133,AL$134,AL$135,AL$136,AL$137,AL$138,AL$139,AL$140,AL$141,AL$142,AL$143,AL$144)</f>
        <v>0</v>
      </c>
      <c r="AM329" s="66">
        <f>-AM$190+AM$216-AM$218+AM$233+AM$234+SUM(AM$125,AM$126,AM$127,AM$128,AM$129,AM$130,AM$131,AM$132*(1+'S&amp;S'!$F127),AM$133,AM$134,AM$135,AM$136,AM$137,AM$138,AM$139,AM$140,AM$141,AM$142,AM$143,AM$144)</f>
        <v>0</v>
      </c>
      <c r="AN329" s="66">
        <f>-AN$190+AN$216-AN$218+AN$233+AN$234+SUM(AN$125,AN$126,AN$127,AN$128,AN$129,AN$130,AN$131,AN$132*(1+'S&amp;S'!$F127),AN$133,AN$134,AN$135,AN$136,AN$137,AN$138,AN$139,AN$140,AN$141,AN$142,AN$143,AN$144)</f>
        <v>0</v>
      </c>
      <c r="AO329" s="66">
        <f>-AO$190+AO$216-AO$218+AO$233+AO$234+SUM(AO$125,AO$126,AO$127,AO$128,AO$129,AO$130,AO$131,AO$132*(1+'S&amp;S'!$F127),AO$133,AO$134,AO$135,AO$136,AO$137,AO$138,AO$139,AO$140,AO$141,AO$142,AO$143,AO$144)</f>
        <v>0</v>
      </c>
      <c r="AP329" s="66">
        <f>-AP$190+AP$216-AP$218+AP$233+AP$234+SUM(AP$125,AP$126,AP$127,AP$128,AP$129,AP$130,AP$131,AP$132*(1+'S&amp;S'!$F127),AP$133,AP$134,AP$135,AP$136,AP$137,AP$138,AP$139,AP$140,AP$141,AP$142,AP$143,AP$144)</f>
        <v>0</v>
      </c>
      <c r="AQ329" s="66">
        <f>-AQ$190+AQ$216-AQ$218+AQ$233+AQ$234+SUM(AQ$125,AQ$126,AQ$127,AQ$128,AQ$129,AQ$130,AQ$131,AQ$132*(1+'S&amp;S'!$F127),AQ$133,AQ$134,AQ$135,AQ$136,AQ$137,AQ$138,AQ$139,AQ$140,AQ$141,AQ$142,AQ$143,AQ$144)</f>
        <v>0</v>
      </c>
      <c r="AR329" s="66">
        <f>-AR$190+AR$216-AR$218+AR$233+AR$234+SUM(AR$125,AR$126,AR$127,AR$128,AR$129,AR$130,AR$131,AR$132*(1+'S&amp;S'!$F127),AR$133,AR$134,AR$135,AR$136,AR$137,AR$138,AR$139,AR$140,AR$141,AR$142,AR$143,AR$144)</f>
        <v>0</v>
      </c>
      <c r="AS329" s="66">
        <f>-AS$190+AS$216-AS$218+AS$233+AS$234+SUM(AS$125,AS$126,AS$127,AS$128,AS$129,AS$130,AS$131,AS$132*(1+'S&amp;S'!$F127),AS$133,AS$134,AS$135,AS$136,AS$137,AS$138,AS$139,AS$140,AS$141,AS$142,AS$143,AS$144)</f>
        <v>0</v>
      </c>
      <c r="AT329" s="66">
        <f>-AT$190+AT$216-AT$218+AT$233+AT$234+SUM(AT$125,AT$126,AT$127,AT$128,AT$129,AT$130,AT$131,AT$132*(1+'S&amp;S'!$F127),AT$133,AT$134,AT$135,AT$136,AT$137,AT$138,AT$139,AT$140,AT$141,AT$142,AT$143,AT$144)</f>
        <v>0</v>
      </c>
      <c r="AU329" s="66">
        <f>-AU$190+AU$216-AU$218+AU$233+AU$234+SUM(AU$125,AU$126,AU$127,AU$128,AU$129,AU$130,AU$131,AU$132*(1+'S&amp;S'!$F127),AU$133,AU$134,AU$135,AU$136,AU$137,AU$138,AU$139,AU$140,AU$141,AU$142,AU$143,AU$144)</f>
        <v>0</v>
      </c>
      <c r="AV329" s="66">
        <f>-AV$190+AV$216-AV$218+AV$233+AV$234+SUM(AV$125,AV$126,AV$127,AV$128,AV$129,AV$130,AV$131,AV$132*(1+'S&amp;S'!$F127),AV$133,AV$134,AV$135,AV$136,AV$137,AV$138,AV$139,AV$140,AV$141,AV$142,AV$143,AV$144)</f>
        <v>0</v>
      </c>
      <c r="AW329" s="66">
        <f>-AW$190+AW$216-AW$218+AW$233+AW$234+SUM(AW$125,AW$126,AW$127,AW$128,AW$129,AW$130,AW$131,AW$132*(1+'S&amp;S'!$F127),AW$133,AW$134,AW$135,AW$136,AW$137,AW$138,AW$139,AW$140,AW$141,AW$142,AW$143,AW$144)</f>
        <v>0</v>
      </c>
      <c r="AX329" s="66">
        <f>-AX$190+AX$216-AX$218+AX$233+AX$234+SUM(AX$125,AX$126,AX$127,AX$128,AX$129,AX$130,AX$131,AX$132*(1+'S&amp;S'!$F127),AX$133,AX$134,AX$135,AX$136,AX$137,AX$138,AX$139,AX$140,AX$141,AX$142,AX$143,AX$144)</f>
        <v>0</v>
      </c>
      <c r="AY329" s="66">
        <f>-AY$190+AY$216-AY$218+AY$233+AY$234+SUM(AY$125,AY$126,AY$127,AY$128,AY$129,AY$130,AY$131,AY$132*(1+'S&amp;S'!$F127),AY$133,AY$134,AY$135,AY$136,AY$137,AY$138,AY$139,AY$140,AY$141,AY$142,AY$143,AY$144)</f>
        <v>0</v>
      </c>
      <c r="AZ329" s="66">
        <f>-AZ$190+AZ$216-AZ$218+AZ$233+AZ$234+SUM(AZ$125,AZ$126,AZ$127,AZ$128,AZ$129,AZ$130,AZ$131,AZ$132*(1+'S&amp;S'!$F127),AZ$133,AZ$134,AZ$135,AZ$136,AZ$137,AZ$138,AZ$139,AZ$140,AZ$141,AZ$142,AZ$143,AZ$144)</f>
        <v>0</v>
      </c>
      <c r="BA329" s="66">
        <f>-BA$190+BA$216-BA$218+BA$233+BA$234+SUM(BA$125,BA$126,BA$127,BA$128,BA$129,BA$130,BA$131,BA$132*(1+'S&amp;S'!$F127),BA$133,BA$134,BA$135,BA$136,BA$137,BA$138,BA$139,BA$140,BA$141,BA$142,BA$143,BA$144)</f>
        <v>0</v>
      </c>
      <c r="BB329" s="66">
        <f>-BB$190+BB$216-BB$218+BB$233+BB$234+SUM(BB$125,BB$126,BB$127,BB$128,BB$129,BB$130,BB$131,BB$132*(1+'S&amp;S'!$F127),BB$133,BB$134,BB$135,BB$136,BB$137,BB$138,BB$139,BB$140,BB$141,BB$142,BB$143,BB$144)</f>
        <v>0</v>
      </c>
      <c r="BC329" s="66">
        <f>-BC$190+BC$216-BC$218+BC$233+BC$234+SUM(BC$125,BC$126,BC$127,BC$128,BC$129,BC$130,BC$131,BC$132*(1+'S&amp;S'!$F127),BC$133,BC$134,BC$135,BC$136,BC$137,BC$138,BC$139,BC$140,BC$141,BC$142,BC$143,BC$144)</f>
        <v>0</v>
      </c>
      <c r="BD329" s="66">
        <f>-BD$190+BD$216-BD$218+BD$233+BD$234+SUM(BD$125,BD$126,BD$127,BD$128,BD$129,BD$130,BD$131,BD$132*(1+'S&amp;S'!$F127),BD$133,BD$134,BD$135,BD$136,BD$137,BD$138,BD$139,BD$140,BD$141,BD$142,BD$143,BD$144)</f>
        <v>0</v>
      </c>
      <c r="BE329" s="66">
        <f>-BE$190+BE$216-BE$218+BE$233+BE$234+SUM(BE$125,BE$126,BE$127,BE$128,BE$129,BE$130,BE$131,BE$132*(1+'S&amp;S'!$F127),BE$133,BE$134,BE$135,BE$136,BE$137,BE$138,BE$139,BE$140,BE$141,BE$142,BE$143,BE$144)</f>
        <v>0</v>
      </c>
      <c r="BF329" s="66">
        <f>-BF$190+BF$216-BF$218+BF$233+BF$234+SUM(BF$125,BF$126,BF$127,BF$128,BF$129,BF$130,BF$131,BF$132*(1+'S&amp;S'!$F127),BF$133,BF$134,BF$135,BF$136,BF$137,BF$138,BF$139,BF$140,BF$141,BF$142,BF$143,BF$144)</f>
        <v>0</v>
      </c>
      <c r="BG329" s="66">
        <f>-BG$190+BG$216-BG$218+BG$233+BG$234+SUM(BG$125,BG$126,BG$127,BG$128,BG$129,BG$130,BG$131,BG$132*(1+'S&amp;S'!$F127),BG$133,BG$134,BG$135,BG$136,BG$137,BG$138,BG$139,BG$140,BG$141,BG$142,BG$143,BG$144)</f>
        <v>0</v>
      </c>
      <c r="BH329" s="66">
        <f>-BH$190+BH$216-BH$218+BH$233+BH$234+SUM(BH$125,BH$126,BH$127,BH$128,BH$129,BH$130,BH$131,BH$132*(1+'S&amp;S'!$F127),BH$133,BH$134,BH$135,BH$136,BH$137,BH$138,BH$139,BH$140,BH$141,BH$142,BH$143,BH$144)</f>
        <v>0</v>
      </c>
      <c r="BI329" s="66">
        <f>-BI$190+BI$216-BI$218+BI$233+BI$234+SUM(BI$125,BI$126,BI$127,BI$128,BI$129,BI$130,BI$131,BI$132*(1+'S&amp;S'!$F127),BI$133,BI$134,BI$135,BI$136,BI$137,BI$138,BI$139,BI$140,BI$141,BI$142,BI$143,BI$144)</f>
        <v>0</v>
      </c>
      <c r="BJ329" s="66">
        <f>-BJ$190+BJ$216-BJ$218+BJ$233+BJ$234+SUM(BJ$125,BJ$126,BJ$127,BJ$128,BJ$129,BJ$130,BJ$131,BJ$132*(1+'S&amp;S'!$F127),BJ$133,BJ$134,BJ$135,BJ$136,BJ$137,BJ$138,BJ$139,BJ$140,BJ$141,BJ$142,BJ$143,BJ$144)</f>
        <v>0</v>
      </c>
      <c r="BK329" s="66">
        <f>-BK$190+BK$216-BK$218+BK$233+BK$234+SUM(BK$125,BK$126,BK$127,BK$128,BK$129,BK$130,BK$131,BK$132*(1+'S&amp;S'!$F127),BK$133,BK$134,BK$135,BK$136,BK$137,BK$138,BK$139,BK$140,BK$141,BK$142,BK$143,BK$144)</f>
        <v>0</v>
      </c>
      <c r="BL329" s="66">
        <f>-BL$190+BL$216-BL$218+BL$233+BL$234+SUM(BL$125,BL$126,BL$127,BL$128,BL$129,BL$130,BL$131,BL$132*(1+'S&amp;S'!$F127),BL$133,BL$134,BL$135,BL$136,BL$137,BL$138,BL$139,BL$140,BL$141,BL$142,BL$143,BL$144)</f>
        <v>0</v>
      </c>
      <c r="BM329" s="66">
        <f>-BM$190+BM$216-BM$218+BM$233+BM$234+SUM(BM$125,BM$126,BM$127,BM$128,BM$129,BM$130,BM$131,BM$132*(1+'S&amp;S'!$F127),BM$133,BM$134,BM$135,BM$136,BM$137,BM$138,BM$139,BM$140,BM$141,BM$142,BM$143,BM$144)</f>
        <v>0</v>
      </c>
      <c r="BN329" s="66">
        <f>-BN$190+BN$216-BN$218+BN$233+BN$234+SUM(BN$125,BN$126,BN$127,BN$128,BN$129,BN$130,BN$131,BN$132*(1+'S&amp;S'!$F127),BN$133,BN$134,BN$135,BN$136,BN$137,BN$138,BN$139,BN$140,BN$141,BN$142,BN$143,BN$144)</f>
        <v>0</v>
      </c>
      <c r="BO329" s="66">
        <f>-BO$190+BO$216-BO$218+BO$233+BO$234+SUM(BO$125,BO$126,BO$127,BO$128,BO$129,BO$130,BO$131,BO$132*(1+'S&amp;S'!$F127),BO$133,BO$134,BO$135,BO$136,BO$137,BO$138,BO$139,BO$140,BO$141,BO$142,BO$143,BO$144)</f>
        <v>0</v>
      </c>
      <c r="BP329" s="66">
        <f>-BP$190+BP$216-BP$218+BP$233+BP$234+SUM(BP$125,BP$126,BP$127,BP$128,BP$129,BP$130,BP$131,BP$132*(1+'S&amp;S'!$F127),BP$133,BP$134,BP$135,BP$136,BP$137,BP$138,BP$139,BP$140,BP$141,BP$142,BP$143,BP$144)</f>
        <v>0</v>
      </c>
      <c r="BQ329" s="66">
        <f>-BQ$190+BQ$216-BQ$218+BQ$233+BQ$234+SUM(BQ$125,BQ$126,BQ$127,BQ$128,BQ$129,BQ$130,BQ$131,BQ$132*(1+'S&amp;S'!$F127),BQ$133,BQ$134,BQ$135,BQ$136,BQ$137,BQ$138,BQ$139,BQ$140,BQ$141,BQ$142,BQ$143,BQ$144)</f>
        <v>0</v>
      </c>
      <c r="BR329" s="66">
        <f>-BR$190+BR$216-BR$218+BR$233+BR$234+SUM(BR$125,BR$126,BR$127,BR$128,BR$129,BR$130,BR$131,BR$132*(1+'S&amp;S'!$F127),BR$133,BR$134,BR$135,BR$136,BR$137,BR$138,BR$139,BR$140,BR$141,BR$142,BR$143,BR$144)</f>
        <v>0</v>
      </c>
      <c r="BS329" s="66">
        <f>-BS$190+BS$216-BS$218+BS$233+BS$234+SUM(BS$125,BS$126,BS$127,BS$128,BS$129,BS$130,BS$131,BS$132*(1+'S&amp;S'!$F127),BS$133,BS$134,BS$135,BS$136,BS$137,BS$138,BS$139,BS$140,BS$141,BS$142,BS$143,BS$144)</f>
        <v>0</v>
      </c>
      <c r="BT329" s="66">
        <f>-BT$190+BT$216-BT$218+BT$233+BT$234+SUM(BT$125,BT$126,BT$127,BT$128,BT$129,BT$130,BT$131,BT$132*(1+'S&amp;S'!$F127),BT$133,BT$134,BT$135,BT$136,BT$137,BT$138,BT$139,BT$140,BT$141,BT$142,BT$143,BT$144)</f>
        <v>0</v>
      </c>
      <c r="BU329" s="66">
        <f>-BU$190+BU$216-BU$218+BU$233+BU$234+SUM(BU$125,BU$126,BU$127,BU$128,BU$129,BU$130,BU$131,BU$132*(1+'S&amp;S'!$F127),BU$133,BU$134,BU$135,BU$136,BU$137,BU$138,BU$139,BU$140,BU$141,BU$142,BU$143,BU$144)</f>
        <v>0</v>
      </c>
      <c r="BV329" s="66">
        <f>-BV$190+BV$216-BV$218+BV$233+BV$234+SUM(BV$125,BV$126,BV$127,BV$128,BV$129,BV$130,BV$131,BV$132*(1+'S&amp;S'!$F127),BV$133,BV$134,BV$135,BV$136,BV$137,BV$138,BV$139,BV$140,BV$141,BV$142,BV$143,BV$144)</f>
        <v>0</v>
      </c>
      <c r="BW329" s="66">
        <f>-BW$190+BW$216-BW$218+BW$233+BW$234+SUM(BW$125,BW$126,BW$127,BW$128,BW$129,BW$130,BW$131,BW$132*(1+'S&amp;S'!$F127),BW$133,BW$134,BW$135,BW$136,BW$137,BW$138,BW$139,BW$140,BW$141,BW$142,BW$143,BW$144)</f>
        <v>0</v>
      </c>
      <c r="BX329" s="66">
        <f>-BX$190+BX$216-BX$218+BX$233+BX$234+SUM(BX$125,BX$126,BX$127,BX$128,BX$129,BX$130,BX$131,BX$132*(1+'S&amp;S'!$F127),BX$133,BX$134,BX$135,BX$136,BX$137,BX$138,BX$139,BX$140,BX$141,BX$142,BX$143,BX$144)</f>
        <v>0</v>
      </c>
      <c r="BY329" s="66">
        <f>-BY$190+BY$216-BY$218+BY$233+BY$234+SUM(BY$125,BY$126,BY$127,BY$128,BY$129,BY$130,BY$131,BY$132*(1+'S&amp;S'!$F127),BY$133,BY$134,BY$135,BY$136,BY$137,BY$138,BY$139,BY$140,BY$141,BY$142,BY$143,BY$144)</f>
        <v>0</v>
      </c>
      <c r="BZ329" s="66">
        <f>-BZ$190+BZ$216-BZ$218+BZ$233+BZ$234+SUM(BZ$125,BZ$126,BZ$127,BZ$128,BZ$129,BZ$130,BZ$131,BZ$132*(1+'S&amp;S'!$F127),BZ$133,BZ$134,BZ$135,BZ$136,BZ$137,BZ$138,BZ$139,BZ$140,BZ$141,BZ$142,BZ$143,BZ$144)</f>
        <v>0</v>
      </c>
      <c r="CA329" s="66">
        <f>-CA$190+CA$216-CA$218+CA$233+CA$234+SUM(CA$125,CA$126,CA$127,CA$128,CA$129,CA$130,CA$131,CA$132*(1+'S&amp;S'!$F127),CA$133,CA$134,CA$135,CA$136,CA$137,CA$138,CA$139,CA$140,CA$141,CA$142,CA$143,CA$144)</f>
        <v>0</v>
      </c>
      <c r="CB329" s="66">
        <f>-CB$190+CB$216-CB$218+CB$233+CB$234+SUM(CB$125,CB$126,CB$127,CB$128,CB$129,CB$130,CB$131,CB$132*(1+'S&amp;S'!$F127),CB$133,CB$134,CB$135,CB$136,CB$137,CB$138,CB$139,CB$140,CB$141,CB$142,CB$143,CB$144)</f>
        <v>0</v>
      </c>
      <c r="CC329" s="66">
        <f>-CC$190+CC$216-CC$218+CC$233+CC$234+SUM(CC$125,CC$126,CC$127,CC$128,CC$129,CC$130,CC$131,CC$132*(1+'S&amp;S'!$F127),CC$133,CC$134,CC$135,CC$136,CC$137,CC$138,CC$139,CC$140,CC$141,CC$142,CC$143,CC$144)</f>
        <v>0</v>
      </c>
      <c r="CD329" s="66">
        <f>-CD$190+CD$216-CD$218+CD$233+CD$234+SUM(CD$125,CD$126,CD$127,CD$128,CD$129,CD$130,CD$131,CD$132*(1+'S&amp;S'!$F127),CD$133,CD$134,CD$135,CD$136,CD$137,CD$138,CD$139,CD$140,CD$141,CD$142,CD$143,CD$144)</f>
        <v>0</v>
      </c>
      <c r="CE329" s="66">
        <f>-CE$190+CE$216-CE$218+CE$233+CE$234+SUM(CE$125,CE$126,CE$127,CE$128,CE$129,CE$130,CE$131,CE$132*(1+'S&amp;S'!$F127),CE$133,CE$134,CE$135,CE$136,CE$137,CE$138,CE$139,CE$140,CE$141,CE$142,CE$143,CE$144)</f>
        <v>0</v>
      </c>
      <c r="CF329" s="66">
        <f>-CF$190+CF$216-CF$218+CF$233+CF$234+SUM(CF$125,CF$126,CF$127,CF$128,CF$129,CF$130,CF$131,CF$132*(1+'S&amp;S'!$F127),CF$133,CF$134,CF$135,CF$136,CF$137,CF$138,CF$139,CF$140,CF$141,CF$142,CF$143,CF$144)</f>
        <v>0</v>
      </c>
      <c r="CG329" s="66">
        <f>-CG$190+CG$216-CG$218+CG$233+CG$234+SUM(CG$125,CG$126,CG$127,CG$128,CG$129,CG$130,CG$131,CG$132*(1+'S&amp;S'!$F127),CG$133,CG$134,CG$135,CG$136,CG$137,CG$138,CG$139,CG$140,CG$141,CG$142,CG$143,CG$144)</f>
        <v>0</v>
      </c>
      <c r="CH329" s="66">
        <f>-CH$190+CH$216-CH$218+CH$233+CH$234+SUM(CH$125,CH$126,CH$127,CH$128,CH$129,CH$130,CH$131,CH$132*(1+'S&amp;S'!$F127),CH$133,CH$134,CH$135,CH$136,CH$137,CH$138,CH$139,CH$140,CH$141,CH$142,CH$143,CH$144)</f>
        <v>0</v>
      </c>
      <c r="CI329" s="66">
        <f>-CI$190+CI$216-CI$218+CI$233+CI$234+SUM(CI$125,CI$126,CI$127,CI$128,CI$129,CI$130,CI$131,CI$132*(1+'S&amp;S'!$F127),CI$133,CI$134,CI$135,CI$136,CI$137,CI$138,CI$139,CI$140,CI$141,CI$142,CI$143,CI$144)</f>
        <v>0</v>
      </c>
      <c r="CJ329" s="66">
        <f>-CJ$190+CJ$216-CJ$218+CJ$233+CJ$234+SUM(CJ$125,CJ$126,CJ$127,CJ$128,CJ$129,CJ$130,CJ$131,CJ$132*(1+'S&amp;S'!$F127),CJ$133,CJ$134,CJ$135,CJ$136,CJ$137,CJ$138,CJ$139,CJ$140,CJ$141,CJ$142,CJ$143,CJ$144)</f>
        <v>0</v>
      </c>
      <c r="CK329" s="66">
        <f>-CK$190+CK$216-CK$218+CK$233+CK$234+SUM(CK$125,CK$126,CK$127,CK$128,CK$129,CK$130,CK$131,CK$132*(1+'S&amp;S'!$F127),CK$133,CK$134,CK$135,CK$136,CK$137,CK$138,CK$139,CK$140,CK$141,CK$142,CK$143,CK$144)</f>
        <v>0</v>
      </c>
      <c r="CL329" s="66">
        <f>-CL$190+CL$216-CL$218+CL$233+CL$234+SUM(CL$125,CL$126,CL$127,CL$128,CL$129,CL$130,CL$131,CL$132*(1+'S&amp;S'!$F127),CL$133,CL$134,CL$135,CL$136,CL$137,CL$138,CL$139,CL$140,CL$141,CL$142,CL$143,CL$144)</f>
        <v>0</v>
      </c>
      <c r="CM329" s="66">
        <f>-CM$190+CM$216-CM$218+CM$233+CM$234+SUM(CM$125,CM$126,CM$127,CM$128,CM$129,CM$130,CM$131,CM$132*(1+'S&amp;S'!$F127),CM$133,CM$134,CM$135,CM$136,CM$137,CM$138,CM$139,CM$140,CM$141,CM$142,CM$143,CM$144)</f>
        <v>0</v>
      </c>
      <c r="CN329" s="66">
        <f>-CN$190+CN$216-CN$218+CN$233+CN$234+SUM(CN$125,CN$126,CN$127,CN$128,CN$129,CN$130,CN$131,CN$132*(1+'S&amp;S'!$F127),CN$133,CN$134,CN$135,CN$136,CN$137,CN$138,CN$139,CN$140,CN$141,CN$142,CN$143,CN$144)</f>
        <v>0</v>
      </c>
      <c r="CO329" s="66">
        <f>-CO$190+CO$216-CO$218+CO$233+CO$234+SUM(CO$125,CO$126,CO$127,CO$128,CO$129,CO$130,CO$131,CO$132*(1+'S&amp;S'!$F127),CO$133,CO$134,CO$135,CO$136,CO$137,CO$138,CO$139,CO$140,CO$141,CO$142,CO$143,CO$144)</f>
        <v>0</v>
      </c>
      <c r="CP329" s="66">
        <f>-CP$190+CP$216-CP$218+CP$233+CP$234+SUM(CP$125,CP$126,CP$127,CP$128,CP$129,CP$130,CP$131,CP$132*(1+'S&amp;S'!$F127),CP$133,CP$134,CP$135,CP$136,CP$137,CP$138,CP$139,CP$140,CP$141,CP$142,CP$143,CP$144)</f>
        <v>0</v>
      </c>
      <c r="CQ329" s="66">
        <f>-CQ$190+CQ$216-CQ$218+CQ$233+CQ$234+SUM(CQ$125,CQ$126,CQ$127,CQ$128,CQ$129,CQ$130,CQ$131,CQ$132*(1+'S&amp;S'!$F127),CQ$133,CQ$134,CQ$135,CQ$136,CQ$137,CQ$138,CQ$139,CQ$140,CQ$141,CQ$142,CQ$143,CQ$144)</f>
        <v>0</v>
      </c>
      <c r="CR329" s="66">
        <f>-CR$190+CR$216-CR$218+CR$233+CR$234+SUM(CR$125,CR$126,CR$127,CR$128,CR$129,CR$130,CR$131,CR$132*(1+'S&amp;S'!$F127),CR$133,CR$134,CR$135,CR$136,CR$137,CR$138,CR$139,CR$140,CR$141,CR$142,CR$143,CR$144)</f>
        <v>0</v>
      </c>
      <c r="CS329" s="66">
        <f>-CS$190+CS$216-CS$218+CS$233+CS$234+SUM(CS$125,CS$126,CS$127,CS$128,CS$129,CS$130,CS$131,CS$132*(1+'S&amp;S'!$F127),CS$133,CS$134,CS$135,CS$136,CS$137,CS$138,CS$139,CS$140,CS$141,CS$142,CS$143,CS$144)</f>
        <v>0</v>
      </c>
    </row>
    <row r="330" spans="3:97" hidden="1" x14ac:dyDescent="0.35">
      <c r="C330" s="81" t="str">
        <f>O.2!C133&amp;" with "&amp; 'S&amp;S'!$D$5*100 &amp; "% increase"</f>
        <v xml:space="preserve"> with 1% increase</v>
      </c>
      <c r="E330" s="492">
        <f>G330+NPV(G.Asm!$F$40,H330:INDEX(H330:CS330,RP))</f>
        <v>0</v>
      </c>
      <c r="F330" s="492">
        <f t="shared" si="140"/>
        <v>0</v>
      </c>
      <c r="G330" s="66">
        <f>-G$190+G$216-G$218+G$233+G$234+SUM(G$125,G$126,G$127,G$128,G$129,G$130,G$131,G$132,G$133*(1+'S&amp;S'!$F128),G$134,G$135,G$136,G$137,G$138,G$139,G$140,G$141,G$142,G$143,G$144)</f>
        <v>0</v>
      </c>
      <c r="H330" s="66">
        <f>-H$190+H$216-H$218+H$233+H$234+SUM(H$125,H$126,H$127,H$128,H$129,H$130,H$131,H$132,H$133*(1+'S&amp;S'!$F128),H$134,H$135,H$136,H$137,H$138,H$139,H$140,H$141,H$142,H$143,H$144)</f>
        <v>0</v>
      </c>
      <c r="I330" s="66">
        <f>-I$190+I$216-I$218+I$233+I$234+SUM(I$125,I$126,I$127,I$128,I$129,I$130,I$131,I$132,I$133*(1+'S&amp;S'!$F128),I$134,I$135,I$136,I$137,I$138,I$139,I$140,I$141,I$142,I$143,I$144)</f>
        <v>0</v>
      </c>
      <c r="J330" s="66">
        <f>-J$190+J$216-J$218+J$233+J$234+SUM(J$125,J$126,J$127,J$128,J$129,J$130,J$131,J$132,J$133*(1+'S&amp;S'!$F128),J$134,J$135,J$136,J$137,J$138,J$139,J$140,J$141,J$142,J$143,J$144)</f>
        <v>0</v>
      </c>
      <c r="K330" s="66">
        <f>-K$190+K$216-K$218+K$233+K$234+SUM(K$125,K$126,K$127,K$128,K$129,K$130,K$131,K$132,K$133*(1+'S&amp;S'!$F128),K$134,K$135,K$136,K$137,K$138,K$139,K$140,K$141,K$142,K$143,K$144)</f>
        <v>0</v>
      </c>
      <c r="L330" s="66">
        <f>-L$190+L$216-L$218+L$233+L$234+SUM(L$125,L$126,L$127,L$128,L$129,L$130,L$131,L$132,L$133*(1+'S&amp;S'!$F128),L$134,L$135,L$136,L$137,L$138,L$139,L$140,L$141,L$142,L$143,L$144)</f>
        <v>0</v>
      </c>
      <c r="M330" s="66">
        <f>-M$190+M$216-M$218+M$233+M$234+SUM(M$125,M$126,M$127,M$128,M$129,M$130,M$131,M$132,M$133*(1+'S&amp;S'!$F128),M$134,M$135,M$136,M$137,M$138,M$139,M$140,M$141,M$142,M$143,M$144)</f>
        <v>0</v>
      </c>
      <c r="N330" s="66">
        <f>-N$190+N$216-N$218+N$233+N$234+SUM(N$125,N$126,N$127,N$128,N$129,N$130,N$131,N$132,N$133*(1+'S&amp;S'!$F128),N$134,N$135,N$136,N$137,N$138,N$139,N$140,N$141,N$142,N$143,N$144)</f>
        <v>0</v>
      </c>
      <c r="O330" s="66">
        <f>-O$190+O$216-O$218+O$233+O$234+SUM(O$125,O$126,O$127,O$128,O$129,O$130,O$131,O$132,O$133*(1+'S&amp;S'!$F128),O$134,O$135,O$136,O$137,O$138,O$139,O$140,O$141,O$142,O$143,O$144)</f>
        <v>0</v>
      </c>
      <c r="P330" s="66">
        <f>-P$190+P$216-P$218+P$233+P$234+SUM(P$125,P$126,P$127,P$128,P$129,P$130,P$131,P$132,P$133*(1+'S&amp;S'!$F128),P$134,P$135,P$136,P$137,P$138,P$139,P$140,P$141,P$142,P$143,P$144)</f>
        <v>0</v>
      </c>
      <c r="Q330" s="66">
        <f>-Q$190+Q$216-Q$218+Q$233+Q$234+SUM(Q$125,Q$126,Q$127,Q$128,Q$129,Q$130,Q$131,Q$132,Q$133*(1+'S&amp;S'!$F128),Q$134,Q$135,Q$136,Q$137,Q$138,Q$139,Q$140,Q$141,Q$142,Q$143,Q$144)</f>
        <v>0</v>
      </c>
      <c r="R330" s="66">
        <f>-R$190+R$216-R$218+R$233+R$234+SUM(R$125,R$126,R$127,R$128,R$129,R$130,R$131,R$132,R$133*(1+'S&amp;S'!$F128),R$134,R$135,R$136,R$137,R$138,R$139,R$140,R$141,R$142,R$143,R$144)</f>
        <v>0</v>
      </c>
      <c r="S330" s="66">
        <f>-S$190+S$216-S$218+S$233+S$234+SUM(S$125,S$126,S$127,S$128,S$129,S$130,S$131,S$132,S$133*(1+'S&amp;S'!$F128),S$134,S$135,S$136,S$137,S$138,S$139,S$140,S$141,S$142,S$143,S$144)</f>
        <v>0</v>
      </c>
      <c r="T330" s="66">
        <f>-T$190+T$216-T$218+T$233+T$234+SUM(T$125,T$126,T$127,T$128,T$129,T$130,T$131,T$132,T$133*(1+'S&amp;S'!$F128),T$134,T$135,T$136,T$137,T$138,T$139,T$140,T$141,T$142,T$143,T$144)</f>
        <v>0</v>
      </c>
      <c r="U330" s="66">
        <f>-U$190+U$216-U$218+U$233+U$234+SUM(U$125,U$126,U$127,U$128,U$129,U$130,U$131,U$132,U$133*(1+'S&amp;S'!$F128),U$134,U$135,U$136,U$137,U$138,U$139,U$140,U$141,U$142,U$143,U$144)</f>
        <v>0</v>
      </c>
      <c r="V330" s="66">
        <f>-V$190+V$216-V$218+V$233+V$234+SUM(V$125,V$126,V$127,V$128,V$129,V$130,V$131,V$132,V$133*(1+'S&amp;S'!$F128),V$134,V$135,V$136,V$137,V$138,V$139,V$140,V$141,V$142,V$143,V$144)</f>
        <v>0</v>
      </c>
      <c r="W330" s="66">
        <f>-W$190+W$216-W$218+W$233+W$234+SUM(W$125,W$126,W$127,W$128,W$129,W$130,W$131,W$132,W$133*(1+'S&amp;S'!$F128),W$134,W$135,W$136,W$137,W$138,W$139,W$140,W$141,W$142,W$143,W$144)</f>
        <v>0</v>
      </c>
      <c r="X330" s="66">
        <f>-X$190+X$216-X$218+X$233+X$234+SUM(X$125,X$126,X$127,X$128,X$129,X$130,X$131,X$132,X$133*(1+'S&amp;S'!$F128),X$134,X$135,X$136,X$137,X$138,X$139,X$140,X$141,X$142,X$143,X$144)</f>
        <v>0</v>
      </c>
      <c r="Y330" s="66">
        <f>-Y$190+Y$216-Y$218+Y$233+Y$234+SUM(Y$125,Y$126,Y$127,Y$128,Y$129,Y$130,Y$131,Y$132,Y$133*(1+'S&amp;S'!$F128),Y$134,Y$135,Y$136,Y$137,Y$138,Y$139,Y$140,Y$141,Y$142,Y$143,Y$144)</f>
        <v>0</v>
      </c>
      <c r="Z330" s="66">
        <f>-Z$190+Z$216-Z$218+Z$233+Z$234+SUM(Z$125,Z$126,Z$127,Z$128,Z$129,Z$130,Z$131,Z$132,Z$133*(1+'S&amp;S'!$F128),Z$134,Z$135,Z$136,Z$137,Z$138,Z$139,Z$140,Z$141,Z$142,Z$143,Z$144)</f>
        <v>0</v>
      </c>
      <c r="AA330" s="66">
        <f>-AA$190+AA$216-AA$218+AA$233+AA$234+SUM(AA$125,AA$126,AA$127,AA$128,AA$129,AA$130,AA$131,AA$132,AA$133*(1+'S&amp;S'!$F128),AA$134,AA$135,AA$136,AA$137,AA$138,AA$139,AA$140,AA$141,AA$142,AA$143,AA$144)</f>
        <v>0</v>
      </c>
      <c r="AB330" s="66">
        <f>-AB$190+AB$216-AB$218+AB$233+AB$234+SUM(AB$125,AB$126,AB$127,AB$128,AB$129,AB$130,AB$131,AB$132,AB$133*(1+'S&amp;S'!$F128),AB$134,AB$135,AB$136,AB$137,AB$138,AB$139,AB$140,AB$141,AB$142,AB$143,AB$144)</f>
        <v>0</v>
      </c>
      <c r="AC330" s="66">
        <f>-AC$190+AC$216-AC$218+AC$233+AC$234+SUM(AC$125,AC$126,AC$127,AC$128,AC$129,AC$130,AC$131,AC$132,AC$133*(1+'S&amp;S'!$F128),AC$134,AC$135,AC$136,AC$137,AC$138,AC$139,AC$140,AC$141,AC$142,AC$143,AC$144)</f>
        <v>0</v>
      </c>
      <c r="AD330" s="66">
        <f>-AD$190+AD$216-AD$218+AD$233+AD$234+SUM(AD$125,AD$126,AD$127,AD$128,AD$129,AD$130,AD$131,AD$132,AD$133*(1+'S&amp;S'!$F128),AD$134,AD$135,AD$136,AD$137,AD$138,AD$139,AD$140,AD$141,AD$142,AD$143,AD$144)</f>
        <v>0</v>
      </c>
      <c r="AE330" s="66">
        <f>-AE$190+AE$216-AE$218+AE$233+AE$234+SUM(AE$125,AE$126,AE$127,AE$128,AE$129,AE$130,AE$131,AE$132,AE$133*(1+'S&amp;S'!$F128),AE$134,AE$135,AE$136,AE$137,AE$138,AE$139,AE$140,AE$141,AE$142,AE$143,AE$144)</f>
        <v>0</v>
      </c>
      <c r="AF330" s="66">
        <f>-AF$190+AF$216-AF$218+AF$233+AF$234+SUM(AF$125,AF$126,AF$127,AF$128,AF$129,AF$130,AF$131,AF$132,AF$133*(1+'S&amp;S'!$F128),AF$134,AF$135,AF$136,AF$137,AF$138,AF$139,AF$140,AF$141,AF$142,AF$143,AF$144)</f>
        <v>0</v>
      </c>
      <c r="AG330" s="66">
        <f>-AG$190+AG$216-AG$218+AG$233+AG$234+SUM(AG$125,AG$126,AG$127,AG$128,AG$129,AG$130,AG$131,AG$132,AG$133*(1+'S&amp;S'!$F128),AG$134,AG$135,AG$136,AG$137,AG$138,AG$139,AG$140,AG$141,AG$142,AG$143,AG$144)</f>
        <v>0</v>
      </c>
      <c r="AH330" s="66">
        <f>-AH$190+AH$216-AH$218+AH$233+AH$234+SUM(AH$125,AH$126,AH$127,AH$128,AH$129,AH$130,AH$131,AH$132,AH$133*(1+'S&amp;S'!$F128),AH$134,AH$135,AH$136,AH$137,AH$138,AH$139,AH$140,AH$141,AH$142,AH$143,AH$144)</f>
        <v>0</v>
      </c>
      <c r="AI330" s="66">
        <f>-AI$190+AI$216-AI$218+AI$233+AI$234+SUM(AI$125,AI$126,AI$127,AI$128,AI$129,AI$130,AI$131,AI$132,AI$133*(1+'S&amp;S'!$F128),AI$134,AI$135,AI$136,AI$137,AI$138,AI$139,AI$140,AI$141,AI$142,AI$143,AI$144)</f>
        <v>0</v>
      </c>
      <c r="AJ330" s="66">
        <f>-AJ$190+AJ$216-AJ$218+AJ$233+AJ$234+SUM(AJ$125,AJ$126,AJ$127,AJ$128,AJ$129,AJ$130,AJ$131,AJ$132,AJ$133*(1+'S&amp;S'!$F128),AJ$134,AJ$135,AJ$136,AJ$137,AJ$138,AJ$139,AJ$140,AJ$141,AJ$142,AJ$143,AJ$144)</f>
        <v>0</v>
      </c>
      <c r="AK330" s="66">
        <f>-AK$190+AK$216-AK$218+AK$233+AK$234+SUM(AK$125,AK$126,AK$127,AK$128,AK$129,AK$130,AK$131,AK$132,AK$133*(1+'S&amp;S'!$F128),AK$134,AK$135,AK$136,AK$137,AK$138,AK$139,AK$140,AK$141,AK$142,AK$143,AK$144)</f>
        <v>0</v>
      </c>
      <c r="AL330" s="66">
        <f>-AL$190+AL$216-AL$218+AL$233+AL$234+SUM(AL$125,AL$126,AL$127,AL$128,AL$129,AL$130,AL$131,AL$132,AL$133*(1+'S&amp;S'!$F128),AL$134,AL$135,AL$136,AL$137,AL$138,AL$139,AL$140,AL$141,AL$142,AL$143,AL$144)</f>
        <v>0</v>
      </c>
      <c r="AM330" s="66">
        <f>-AM$190+AM$216-AM$218+AM$233+AM$234+SUM(AM$125,AM$126,AM$127,AM$128,AM$129,AM$130,AM$131,AM$132,AM$133*(1+'S&amp;S'!$F128),AM$134,AM$135,AM$136,AM$137,AM$138,AM$139,AM$140,AM$141,AM$142,AM$143,AM$144)</f>
        <v>0</v>
      </c>
      <c r="AN330" s="66">
        <f>-AN$190+AN$216-AN$218+AN$233+AN$234+SUM(AN$125,AN$126,AN$127,AN$128,AN$129,AN$130,AN$131,AN$132,AN$133*(1+'S&amp;S'!$F128),AN$134,AN$135,AN$136,AN$137,AN$138,AN$139,AN$140,AN$141,AN$142,AN$143,AN$144)</f>
        <v>0</v>
      </c>
      <c r="AO330" s="66">
        <f>-AO$190+AO$216-AO$218+AO$233+AO$234+SUM(AO$125,AO$126,AO$127,AO$128,AO$129,AO$130,AO$131,AO$132,AO$133*(1+'S&amp;S'!$F128),AO$134,AO$135,AO$136,AO$137,AO$138,AO$139,AO$140,AO$141,AO$142,AO$143,AO$144)</f>
        <v>0</v>
      </c>
      <c r="AP330" s="66">
        <f>-AP$190+AP$216-AP$218+AP$233+AP$234+SUM(AP$125,AP$126,AP$127,AP$128,AP$129,AP$130,AP$131,AP$132,AP$133*(1+'S&amp;S'!$F128),AP$134,AP$135,AP$136,AP$137,AP$138,AP$139,AP$140,AP$141,AP$142,AP$143,AP$144)</f>
        <v>0</v>
      </c>
      <c r="AQ330" s="66">
        <f>-AQ$190+AQ$216-AQ$218+AQ$233+AQ$234+SUM(AQ$125,AQ$126,AQ$127,AQ$128,AQ$129,AQ$130,AQ$131,AQ$132,AQ$133*(1+'S&amp;S'!$F128),AQ$134,AQ$135,AQ$136,AQ$137,AQ$138,AQ$139,AQ$140,AQ$141,AQ$142,AQ$143,AQ$144)</f>
        <v>0</v>
      </c>
      <c r="AR330" s="66">
        <f>-AR$190+AR$216-AR$218+AR$233+AR$234+SUM(AR$125,AR$126,AR$127,AR$128,AR$129,AR$130,AR$131,AR$132,AR$133*(1+'S&amp;S'!$F128),AR$134,AR$135,AR$136,AR$137,AR$138,AR$139,AR$140,AR$141,AR$142,AR$143,AR$144)</f>
        <v>0</v>
      </c>
      <c r="AS330" s="66">
        <f>-AS$190+AS$216-AS$218+AS$233+AS$234+SUM(AS$125,AS$126,AS$127,AS$128,AS$129,AS$130,AS$131,AS$132,AS$133*(1+'S&amp;S'!$F128),AS$134,AS$135,AS$136,AS$137,AS$138,AS$139,AS$140,AS$141,AS$142,AS$143,AS$144)</f>
        <v>0</v>
      </c>
      <c r="AT330" s="66">
        <f>-AT$190+AT$216-AT$218+AT$233+AT$234+SUM(AT$125,AT$126,AT$127,AT$128,AT$129,AT$130,AT$131,AT$132,AT$133*(1+'S&amp;S'!$F128),AT$134,AT$135,AT$136,AT$137,AT$138,AT$139,AT$140,AT$141,AT$142,AT$143,AT$144)</f>
        <v>0</v>
      </c>
      <c r="AU330" s="66">
        <f>-AU$190+AU$216-AU$218+AU$233+AU$234+SUM(AU$125,AU$126,AU$127,AU$128,AU$129,AU$130,AU$131,AU$132,AU$133*(1+'S&amp;S'!$F128),AU$134,AU$135,AU$136,AU$137,AU$138,AU$139,AU$140,AU$141,AU$142,AU$143,AU$144)</f>
        <v>0</v>
      </c>
      <c r="AV330" s="66">
        <f>-AV$190+AV$216-AV$218+AV$233+AV$234+SUM(AV$125,AV$126,AV$127,AV$128,AV$129,AV$130,AV$131,AV$132,AV$133*(1+'S&amp;S'!$F128),AV$134,AV$135,AV$136,AV$137,AV$138,AV$139,AV$140,AV$141,AV$142,AV$143,AV$144)</f>
        <v>0</v>
      </c>
      <c r="AW330" s="66">
        <f>-AW$190+AW$216-AW$218+AW$233+AW$234+SUM(AW$125,AW$126,AW$127,AW$128,AW$129,AW$130,AW$131,AW$132,AW$133*(1+'S&amp;S'!$F128),AW$134,AW$135,AW$136,AW$137,AW$138,AW$139,AW$140,AW$141,AW$142,AW$143,AW$144)</f>
        <v>0</v>
      </c>
      <c r="AX330" s="66">
        <f>-AX$190+AX$216-AX$218+AX$233+AX$234+SUM(AX$125,AX$126,AX$127,AX$128,AX$129,AX$130,AX$131,AX$132,AX$133*(1+'S&amp;S'!$F128),AX$134,AX$135,AX$136,AX$137,AX$138,AX$139,AX$140,AX$141,AX$142,AX$143,AX$144)</f>
        <v>0</v>
      </c>
      <c r="AY330" s="66">
        <f>-AY$190+AY$216-AY$218+AY$233+AY$234+SUM(AY$125,AY$126,AY$127,AY$128,AY$129,AY$130,AY$131,AY$132,AY$133*(1+'S&amp;S'!$F128),AY$134,AY$135,AY$136,AY$137,AY$138,AY$139,AY$140,AY$141,AY$142,AY$143,AY$144)</f>
        <v>0</v>
      </c>
      <c r="AZ330" s="66">
        <f>-AZ$190+AZ$216-AZ$218+AZ$233+AZ$234+SUM(AZ$125,AZ$126,AZ$127,AZ$128,AZ$129,AZ$130,AZ$131,AZ$132,AZ$133*(1+'S&amp;S'!$F128),AZ$134,AZ$135,AZ$136,AZ$137,AZ$138,AZ$139,AZ$140,AZ$141,AZ$142,AZ$143,AZ$144)</f>
        <v>0</v>
      </c>
      <c r="BA330" s="66">
        <f>-BA$190+BA$216-BA$218+BA$233+BA$234+SUM(BA$125,BA$126,BA$127,BA$128,BA$129,BA$130,BA$131,BA$132,BA$133*(1+'S&amp;S'!$F128),BA$134,BA$135,BA$136,BA$137,BA$138,BA$139,BA$140,BA$141,BA$142,BA$143,BA$144)</f>
        <v>0</v>
      </c>
      <c r="BB330" s="66">
        <f>-BB$190+BB$216-BB$218+BB$233+BB$234+SUM(BB$125,BB$126,BB$127,BB$128,BB$129,BB$130,BB$131,BB$132,BB$133*(1+'S&amp;S'!$F128),BB$134,BB$135,BB$136,BB$137,BB$138,BB$139,BB$140,BB$141,BB$142,BB$143,BB$144)</f>
        <v>0</v>
      </c>
      <c r="BC330" s="66">
        <f>-BC$190+BC$216-BC$218+BC$233+BC$234+SUM(BC$125,BC$126,BC$127,BC$128,BC$129,BC$130,BC$131,BC$132,BC$133*(1+'S&amp;S'!$F128),BC$134,BC$135,BC$136,BC$137,BC$138,BC$139,BC$140,BC$141,BC$142,BC$143,BC$144)</f>
        <v>0</v>
      </c>
      <c r="BD330" s="66">
        <f>-BD$190+BD$216-BD$218+BD$233+BD$234+SUM(BD$125,BD$126,BD$127,BD$128,BD$129,BD$130,BD$131,BD$132,BD$133*(1+'S&amp;S'!$F128),BD$134,BD$135,BD$136,BD$137,BD$138,BD$139,BD$140,BD$141,BD$142,BD$143,BD$144)</f>
        <v>0</v>
      </c>
      <c r="BE330" s="66">
        <f>-BE$190+BE$216-BE$218+BE$233+BE$234+SUM(BE$125,BE$126,BE$127,BE$128,BE$129,BE$130,BE$131,BE$132,BE$133*(1+'S&amp;S'!$F128),BE$134,BE$135,BE$136,BE$137,BE$138,BE$139,BE$140,BE$141,BE$142,BE$143,BE$144)</f>
        <v>0</v>
      </c>
      <c r="BF330" s="66">
        <f>-BF$190+BF$216-BF$218+BF$233+BF$234+SUM(BF$125,BF$126,BF$127,BF$128,BF$129,BF$130,BF$131,BF$132,BF$133*(1+'S&amp;S'!$F128),BF$134,BF$135,BF$136,BF$137,BF$138,BF$139,BF$140,BF$141,BF$142,BF$143,BF$144)</f>
        <v>0</v>
      </c>
      <c r="BG330" s="66">
        <f>-BG$190+BG$216-BG$218+BG$233+BG$234+SUM(BG$125,BG$126,BG$127,BG$128,BG$129,BG$130,BG$131,BG$132,BG$133*(1+'S&amp;S'!$F128),BG$134,BG$135,BG$136,BG$137,BG$138,BG$139,BG$140,BG$141,BG$142,BG$143,BG$144)</f>
        <v>0</v>
      </c>
      <c r="BH330" s="66">
        <f>-BH$190+BH$216-BH$218+BH$233+BH$234+SUM(BH$125,BH$126,BH$127,BH$128,BH$129,BH$130,BH$131,BH$132,BH$133*(1+'S&amp;S'!$F128),BH$134,BH$135,BH$136,BH$137,BH$138,BH$139,BH$140,BH$141,BH$142,BH$143,BH$144)</f>
        <v>0</v>
      </c>
      <c r="BI330" s="66">
        <f>-BI$190+BI$216-BI$218+BI$233+BI$234+SUM(BI$125,BI$126,BI$127,BI$128,BI$129,BI$130,BI$131,BI$132,BI$133*(1+'S&amp;S'!$F128),BI$134,BI$135,BI$136,BI$137,BI$138,BI$139,BI$140,BI$141,BI$142,BI$143,BI$144)</f>
        <v>0</v>
      </c>
      <c r="BJ330" s="66">
        <f>-BJ$190+BJ$216-BJ$218+BJ$233+BJ$234+SUM(BJ$125,BJ$126,BJ$127,BJ$128,BJ$129,BJ$130,BJ$131,BJ$132,BJ$133*(1+'S&amp;S'!$F128),BJ$134,BJ$135,BJ$136,BJ$137,BJ$138,BJ$139,BJ$140,BJ$141,BJ$142,BJ$143,BJ$144)</f>
        <v>0</v>
      </c>
      <c r="BK330" s="66">
        <f>-BK$190+BK$216-BK$218+BK$233+BK$234+SUM(BK$125,BK$126,BK$127,BK$128,BK$129,BK$130,BK$131,BK$132,BK$133*(1+'S&amp;S'!$F128),BK$134,BK$135,BK$136,BK$137,BK$138,BK$139,BK$140,BK$141,BK$142,BK$143,BK$144)</f>
        <v>0</v>
      </c>
      <c r="BL330" s="66">
        <f>-BL$190+BL$216-BL$218+BL$233+BL$234+SUM(BL$125,BL$126,BL$127,BL$128,BL$129,BL$130,BL$131,BL$132,BL$133*(1+'S&amp;S'!$F128),BL$134,BL$135,BL$136,BL$137,BL$138,BL$139,BL$140,BL$141,BL$142,BL$143,BL$144)</f>
        <v>0</v>
      </c>
      <c r="BM330" s="66">
        <f>-BM$190+BM$216-BM$218+BM$233+BM$234+SUM(BM$125,BM$126,BM$127,BM$128,BM$129,BM$130,BM$131,BM$132,BM$133*(1+'S&amp;S'!$F128),BM$134,BM$135,BM$136,BM$137,BM$138,BM$139,BM$140,BM$141,BM$142,BM$143,BM$144)</f>
        <v>0</v>
      </c>
      <c r="BN330" s="66">
        <f>-BN$190+BN$216-BN$218+BN$233+BN$234+SUM(BN$125,BN$126,BN$127,BN$128,BN$129,BN$130,BN$131,BN$132,BN$133*(1+'S&amp;S'!$F128),BN$134,BN$135,BN$136,BN$137,BN$138,BN$139,BN$140,BN$141,BN$142,BN$143,BN$144)</f>
        <v>0</v>
      </c>
      <c r="BO330" s="66">
        <f>-BO$190+BO$216-BO$218+BO$233+BO$234+SUM(BO$125,BO$126,BO$127,BO$128,BO$129,BO$130,BO$131,BO$132,BO$133*(1+'S&amp;S'!$F128),BO$134,BO$135,BO$136,BO$137,BO$138,BO$139,BO$140,BO$141,BO$142,BO$143,BO$144)</f>
        <v>0</v>
      </c>
      <c r="BP330" s="66">
        <f>-BP$190+BP$216-BP$218+BP$233+BP$234+SUM(BP$125,BP$126,BP$127,BP$128,BP$129,BP$130,BP$131,BP$132,BP$133*(1+'S&amp;S'!$F128),BP$134,BP$135,BP$136,BP$137,BP$138,BP$139,BP$140,BP$141,BP$142,BP$143,BP$144)</f>
        <v>0</v>
      </c>
      <c r="BQ330" s="66">
        <f>-BQ$190+BQ$216-BQ$218+BQ$233+BQ$234+SUM(BQ$125,BQ$126,BQ$127,BQ$128,BQ$129,BQ$130,BQ$131,BQ$132,BQ$133*(1+'S&amp;S'!$F128),BQ$134,BQ$135,BQ$136,BQ$137,BQ$138,BQ$139,BQ$140,BQ$141,BQ$142,BQ$143,BQ$144)</f>
        <v>0</v>
      </c>
      <c r="BR330" s="66">
        <f>-BR$190+BR$216-BR$218+BR$233+BR$234+SUM(BR$125,BR$126,BR$127,BR$128,BR$129,BR$130,BR$131,BR$132,BR$133*(1+'S&amp;S'!$F128),BR$134,BR$135,BR$136,BR$137,BR$138,BR$139,BR$140,BR$141,BR$142,BR$143,BR$144)</f>
        <v>0</v>
      </c>
      <c r="BS330" s="66">
        <f>-BS$190+BS$216-BS$218+BS$233+BS$234+SUM(BS$125,BS$126,BS$127,BS$128,BS$129,BS$130,BS$131,BS$132,BS$133*(1+'S&amp;S'!$F128),BS$134,BS$135,BS$136,BS$137,BS$138,BS$139,BS$140,BS$141,BS$142,BS$143,BS$144)</f>
        <v>0</v>
      </c>
      <c r="BT330" s="66">
        <f>-BT$190+BT$216-BT$218+BT$233+BT$234+SUM(BT$125,BT$126,BT$127,BT$128,BT$129,BT$130,BT$131,BT$132,BT$133*(1+'S&amp;S'!$F128),BT$134,BT$135,BT$136,BT$137,BT$138,BT$139,BT$140,BT$141,BT$142,BT$143,BT$144)</f>
        <v>0</v>
      </c>
      <c r="BU330" s="66">
        <f>-BU$190+BU$216-BU$218+BU$233+BU$234+SUM(BU$125,BU$126,BU$127,BU$128,BU$129,BU$130,BU$131,BU$132,BU$133*(1+'S&amp;S'!$F128),BU$134,BU$135,BU$136,BU$137,BU$138,BU$139,BU$140,BU$141,BU$142,BU$143,BU$144)</f>
        <v>0</v>
      </c>
      <c r="BV330" s="66">
        <f>-BV$190+BV$216-BV$218+BV$233+BV$234+SUM(BV$125,BV$126,BV$127,BV$128,BV$129,BV$130,BV$131,BV$132,BV$133*(1+'S&amp;S'!$F128),BV$134,BV$135,BV$136,BV$137,BV$138,BV$139,BV$140,BV$141,BV$142,BV$143,BV$144)</f>
        <v>0</v>
      </c>
      <c r="BW330" s="66">
        <f>-BW$190+BW$216-BW$218+BW$233+BW$234+SUM(BW$125,BW$126,BW$127,BW$128,BW$129,BW$130,BW$131,BW$132,BW$133*(1+'S&amp;S'!$F128),BW$134,BW$135,BW$136,BW$137,BW$138,BW$139,BW$140,BW$141,BW$142,BW$143,BW$144)</f>
        <v>0</v>
      </c>
      <c r="BX330" s="66">
        <f>-BX$190+BX$216-BX$218+BX$233+BX$234+SUM(BX$125,BX$126,BX$127,BX$128,BX$129,BX$130,BX$131,BX$132,BX$133*(1+'S&amp;S'!$F128),BX$134,BX$135,BX$136,BX$137,BX$138,BX$139,BX$140,BX$141,BX$142,BX$143,BX$144)</f>
        <v>0</v>
      </c>
      <c r="BY330" s="66">
        <f>-BY$190+BY$216-BY$218+BY$233+BY$234+SUM(BY$125,BY$126,BY$127,BY$128,BY$129,BY$130,BY$131,BY$132,BY$133*(1+'S&amp;S'!$F128),BY$134,BY$135,BY$136,BY$137,BY$138,BY$139,BY$140,BY$141,BY$142,BY$143,BY$144)</f>
        <v>0</v>
      </c>
      <c r="BZ330" s="66">
        <f>-BZ$190+BZ$216-BZ$218+BZ$233+BZ$234+SUM(BZ$125,BZ$126,BZ$127,BZ$128,BZ$129,BZ$130,BZ$131,BZ$132,BZ$133*(1+'S&amp;S'!$F128),BZ$134,BZ$135,BZ$136,BZ$137,BZ$138,BZ$139,BZ$140,BZ$141,BZ$142,BZ$143,BZ$144)</f>
        <v>0</v>
      </c>
      <c r="CA330" s="66">
        <f>-CA$190+CA$216-CA$218+CA$233+CA$234+SUM(CA$125,CA$126,CA$127,CA$128,CA$129,CA$130,CA$131,CA$132,CA$133*(1+'S&amp;S'!$F128),CA$134,CA$135,CA$136,CA$137,CA$138,CA$139,CA$140,CA$141,CA$142,CA$143,CA$144)</f>
        <v>0</v>
      </c>
      <c r="CB330" s="66">
        <f>-CB$190+CB$216-CB$218+CB$233+CB$234+SUM(CB$125,CB$126,CB$127,CB$128,CB$129,CB$130,CB$131,CB$132,CB$133*(1+'S&amp;S'!$F128),CB$134,CB$135,CB$136,CB$137,CB$138,CB$139,CB$140,CB$141,CB$142,CB$143,CB$144)</f>
        <v>0</v>
      </c>
      <c r="CC330" s="66">
        <f>-CC$190+CC$216-CC$218+CC$233+CC$234+SUM(CC$125,CC$126,CC$127,CC$128,CC$129,CC$130,CC$131,CC$132,CC$133*(1+'S&amp;S'!$F128),CC$134,CC$135,CC$136,CC$137,CC$138,CC$139,CC$140,CC$141,CC$142,CC$143,CC$144)</f>
        <v>0</v>
      </c>
      <c r="CD330" s="66">
        <f>-CD$190+CD$216-CD$218+CD$233+CD$234+SUM(CD$125,CD$126,CD$127,CD$128,CD$129,CD$130,CD$131,CD$132,CD$133*(1+'S&amp;S'!$F128),CD$134,CD$135,CD$136,CD$137,CD$138,CD$139,CD$140,CD$141,CD$142,CD$143,CD$144)</f>
        <v>0</v>
      </c>
      <c r="CE330" s="66">
        <f>-CE$190+CE$216-CE$218+CE$233+CE$234+SUM(CE$125,CE$126,CE$127,CE$128,CE$129,CE$130,CE$131,CE$132,CE$133*(1+'S&amp;S'!$F128),CE$134,CE$135,CE$136,CE$137,CE$138,CE$139,CE$140,CE$141,CE$142,CE$143,CE$144)</f>
        <v>0</v>
      </c>
      <c r="CF330" s="66">
        <f>-CF$190+CF$216-CF$218+CF$233+CF$234+SUM(CF$125,CF$126,CF$127,CF$128,CF$129,CF$130,CF$131,CF$132,CF$133*(1+'S&amp;S'!$F128),CF$134,CF$135,CF$136,CF$137,CF$138,CF$139,CF$140,CF$141,CF$142,CF$143,CF$144)</f>
        <v>0</v>
      </c>
      <c r="CG330" s="66">
        <f>-CG$190+CG$216-CG$218+CG$233+CG$234+SUM(CG$125,CG$126,CG$127,CG$128,CG$129,CG$130,CG$131,CG$132,CG$133*(1+'S&amp;S'!$F128),CG$134,CG$135,CG$136,CG$137,CG$138,CG$139,CG$140,CG$141,CG$142,CG$143,CG$144)</f>
        <v>0</v>
      </c>
      <c r="CH330" s="66">
        <f>-CH$190+CH$216-CH$218+CH$233+CH$234+SUM(CH$125,CH$126,CH$127,CH$128,CH$129,CH$130,CH$131,CH$132,CH$133*(1+'S&amp;S'!$F128),CH$134,CH$135,CH$136,CH$137,CH$138,CH$139,CH$140,CH$141,CH$142,CH$143,CH$144)</f>
        <v>0</v>
      </c>
      <c r="CI330" s="66">
        <f>-CI$190+CI$216-CI$218+CI$233+CI$234+SUM(CI$125,CI$126,CI$127,CI$128,CI$129,CI$130,CI$131,CI$132,CI$133*(1+'S&amp;S'!$F128),CI$134,CI$135,CI$136,CI$137,CI$138,CI$139,CI$140,CI$141,CI$142,CI$143,CI$144)</f>
        <v>0</v>
      </c>
      <c r="CJ330" s="66">
        <f>-CJ$190+CJ$216-CJ$218+CJ$233+CJ$234+SUM(CJ$125,CJ$126,CJ$127,CJ$128,CJ$129,CJ$130,CJ$131,CJ$132,CJ$133*(1+'S&amp;S'!$F128),CJ$134,CJ$135,CJ$136,CJ$137,CJ$138,CJ$139,CJ$140,CJ$141,CJ$142,CJ$143,CJ$144)</f>
        <v>0</v>
      </c>
      <c r="CK330" s="66">
        <f>-CK$190+CK$216-CK$218+CK$233+CK$234+SUM(CK$125,CK$126,CK$127,CK$128,CK$129,CK$130,CK$131,CK$132,CK$133*(1+'S&amp;S'!$F128),CK$134,CK$135,CK$136,CK$137,CK$138,CK$139,CK$140,CK$141,CK$142,CK$143,CK$144)</f>
        <v>0</v>
      </c>
      <c r="CL330" s="66">
        <f>-CL$190+CL$216-CL$218+CL$233+CL$234+SUM(CL$125,CL$126,CL$127,CL$128,CL$129,CL$130,CL$131,CL$132,CL$133*(1+'S&amp;S'!$F128),CL$134,CL$135,CL$136,CL$137,CL$138,CL$139,CL$140,CL$141,CL$142,CL$143,CL$144)</f>
        <v>0</v>
      </c>
      <c r="CM330" s="66">
        <f>-CM$190+CM$216-CM$218+CM$233+CM$234+SUM(CM$125,CM$126,CM$127,CM$128,CM$129,CM$130,CM$131,CM$132,CM$133*(1+'S&amp;S'!$F128),CM$134,CM$135,CM$136,CM$137,CM$138,CM$139,CM$140,CM$141,CM$142,CM$143,CM$144)</f>
        <v>0</v>
      </c>
      <c r="CN330" s="66">
        <f>-CN$190+CN$216-CN$218+CN$233+CN$234+SUM(CN$125,CN$126,CN$127,CN$128,CN$129,CN$130,CN$131,CN$132,CN$133*(1+'S&amp;S'!$F128),CN$134,CN$135,CN$136,CN$137,CN$138,CN$139,CN$140,CN$141,CN$142,CN$143,CN$144)</f>
        <v>0</v>
      </c>
      <c r="CO330" s="66">
        <f>-CO$190+CO$216-CO$218+CO$233+CO$234+SUM(CO$125,CO$126,CO$127,CO$128,CO$129,CO$130,CO$131,CO$132,CO$133*(1+'S&amp;S'!$F128),CO$134,CO$135,CO$136,CO$137,CO$138,CO$139,CO$140,CO$141,CO$142,CO$143,CO$144)</f>
        <v>0</v>
      </c>
      <c r="CP330" s="66">
        <f>-CP$190+CP$216-CP$218+CP$233+CP$234+SUM(CP$125,CP$126,CP$127,CP$128,CP$129,CP$130,CP$131,CP$132,CP$133*(1+'S&amp;S'!$F128),CP$134,CP$135,CP$136,CP$137,CP$138,CP$139,CP$140,CP$141,CP$142,CP$143,CP$144)</f>
        <v>0</v>
      </c>
      <c r="CQ330" s="66">
        <f>-CQ$190+CQ$216-CQ$218+CQ$233+CQ$234+SUM(CQ$125,CQ$126,CQ$127,CQ$128,CQ$129,CQ$130,CQ$131,CQ$132,CQ$133*(1+'S&amp;S'!$F128),CQ$134,CQ$135,CQ$136,CQ$137,CQ$138,CQ$139,CQ$140,CQ$141,CQ$142,CQ$143,CQ$144)</f>
        <v>0</v>
      </c>
      <c r="CR330" s="66">
        <f>-CR$190+CR$216-CR$218+CR$233+CR$234+SUM(CR$125,CR$126,CR$127,CR$128,CR$129,CR$130,CR$131,CR$132,CR$133*(1+'S&amp;S'!$F128),CR$134,CR$135,CR$136,CR$137,CR$138,CR$139,CR$140,CR$141,CR$142,CR$143,CR$144)</f>
        <v>0</v>
      </c>
      <c r="CS330" s="66">
        <f>-CS$190+CS$216-CS$218+CS$233+CS$234+SUM(CS$125,CS$126,CS$127,CS$128,CS$129,CS$130,CS$131,CS$132,CS$133*(1+'S&amp;S'!$F128),CS$134,CS$135,CS$136,CS$137,CS$138,CS$139,CS$140,CS$141,CS$142,CS$143,CS$144)</f>
        <v>0</v>
      </c>
    </row>
    <row r="331" spans="3:97" hidden="1" x14ac:dyDescent="0.35">
      <c r="C331" s="81" t="str">
        <f>O.2!C133&amp;" with "&amp; 'S&amp;S'!$D$5*100 &amp; "% decrease"</f>
        <v xml:space="preserve"> with 1% decrease</v>
      </c>
      <c r="E331" s="492">
        <f>G331+NPV(G.Asm!$F$40,H331:INDEX(H331:CS331,RP))</f>
        <v>0</v>
      </c>
      <c r="F331" s="492">
        <f t="shared" si="140"/>
        <v>0</v>
      </c>
      <c r="G331" s="66">
        <f>-G$190+G$216-G$218+G$233+G$234+SUM(G$125,G$126,G$127,G$128,G$129,G$130,G$131,G$132,G$133*(1+'S&amp;S'!$F129),G$134,G$135,G$136,G$137,G$138,G$139,G$140,G$141,G$142,G$143,G$144)</f>
        <v>0</v>
      </c>
      <c r="H331" s="66">
        <f>-H$190+H$216-H$218+H$233+H$234+SUM(H$125,H$126,H$127,H$128,H$129,H$130,H$131,H$132,H$133*(1+'S&amp;S'!$F129),H$134,H$135,H$136,H$137,H$138,H$139,H$140,H$141,H$142,H$143,H$144)</f>
        <v>0</v>
      </c>
      <c r="I331" s="66">
        <f>-I$190+I$216-I$218+I$233+I$234+SUM(I$125,I$126,I$127,I$128,I$129,I$130,I$131,I$132,I$133*(1+'S&amp;S'!$F129),I$134,I$135,I$136,I$137,I$138,I$139,I$140,I$141,I$142,I$143,I$144)</f>
        <v>0</v>
      </c>
      <c r="J331" s="66">
        <f>-J$190+J$216-J$218+J$233+J$234+SUM(J$125,J$126,J$127,J$128,J$129,J$130,J$131,J$132,J$133*(1+'S&amp;S'!$F129),J$134,J$135,J$136,J$137,J$138,J$139,J$140,J$141,J$142,J$143,J$144)</f>
        <v>0</v>
      </c>
      <c r="K331" s="66">
        <f>-K$190+K$216-K$218+K$233+K$234+SUM(K$125,K$126,K$127,K$128,K$129,K$130,K$131,K$132,K$133*(1+'S&amp;S'!$F129),K$134,K$135,K$136,K$137,K$138,K$139,K$140,K$141,K$142,K$143,K$144)</f>
        <v>0</v>
      </c>
      <c r="L331" s="66">
        <f>-L$190+L$216-L$218+L$233+L$234+SUM(L$125,L$126,L$127,L$128,L$129,L$130,L$131,L$132,L$133*(1+'S&amp;S'!$F129),L$134,L$135,L$136,L$137,L$138,L$139,L$140,L$141,L$142,L$143,L$144)</f>
        <v>0</v>
      </c>
      <c r="M331" s="66">
        <f>-M$190+M$216-M$218+M$233+M$234+SUM(M$125,M$126,M$127,M$128,M$129,M$130,M$131,M$132,M$133*(1+'S&amp;S'!$F129),M$134,M$135,M$136,M$137,M$138,M$139,M$140,M$141,M$142,M$143,M$144)</f>
        <v>0</v>
      </c>
      <c r="N331" s="66">
        <f>-N$190+N$216-N$218+N$233+N$234+SUM(N$125,N$126,N$127,N$128,N$129,N$130,N$131,N$132,N$133*(1+'S&amp;S'!$F129),N$134,N$135,N$136,N$137,N$138,N$139,N$140,N$141,N$142,N$143,N$144)</f>
        <v>0</v>
      </c>
      <c r="O331" s="66">
        <f>-O$190+O$216-O$218+O$233+O$234+SUM(O$125,O$126,O$127,O$128,O$129,O$130,O$131,O$132,O$133*(1+'S&amp;S'!$F129),O$134,O$135,O$136,O$137,O$138,O$139,O$140,O$141,O$142,O$143,O$144)</f>
        <v>0</v>
      </c>
      <c r="P331" s="66">
        <f>-P$190+P$216-P$218+P$233+P$234+SUM(P$125,P$126,P$127,P$128,P$129,P$130,P$131,P$132,P$133*(1+'S&amp;S'!$F129),P$134,P$135,P$136,P$137,P$138,P$139,P$140,P$141,P$142,P$143,P$144)</f>
        <v>0</v>
      </c>
      <c r="Q331" s="66">
        <f>-Q$190+Q$216-Q$218+Q$233+Q$234+SUM(Q$125,Q$126,Q$127,Q$128,Q$129,Q$130,Q$131,Q$132,Q$133*(1+'S&amp;S'!$F129),Q$134,Q$135,Q$136,Q$137,Q$138,Q$139,Q$140,Q$141,Q$142,Q$143,Q$144)</f>
        <v>0</v>
      </c>
      <c r="R331" s="66">
        <f>-R$190+R$216-R$218+R$233+R$234+SUM(R$125,R$126,R$127,R$128,R$129,R$130,R$131,R$132,R$133*(1+'S&amp;S'!$F129),R$134,R$135,R$136,R$137,R$138,R$139,R$140,R$141,R$142,R$143,R$144)</f>
        <v>0</v>
      </c>
      <c r="S331" s="66">
        <f>-S$190+S$216-S$218+S$233+S$234+SUM(S$125,S$126,S$127,S$128,S$129,S$130,S$131,S$132,S$133*(1+'S&amp;S'!$F129),S$134,S$135,S$136,S$137,S$138,S$139,S$140,S$141,S$142,S$143,S$144)</f>
        <v>0</v>
      </c>
      <c r="T331" s="66">
        <f>-T$190+T$216-T$218+T$233+T$234+SUM(T$125,T$126,T$127,T$128,T$129,T$130,T$131,T$132,T$133*(1+'S&amp;S'!$F129),T$134,T$135,T$136,T$137,T$138,T$139,T$140,T$141,T$142,T$143,T$144)</f>
        <v>0</v>
      </c>
      <c r="U331" s="66">
        <f>-U$190+U$216-U$218+U$233+U$234+SUM(U$125,U$126,U$127,U$128,U$129,U$130,U$131,U$132,U$133*(1+'S&amp;S'!$F129),U$134,U$135,U$136,U$137,U$138,U$139,U$140,U$141,U$142,U$143,U$144)</f>
        <v>0</v>
      </c>
      <c r="V331" s="66">
        <f>-V$190+V$216-V$218+V$233+V$234+SUM(V$125,V$126,V$127,V$128,V$129,V$130,V$131,V$132,V$133*(1+'S&amp;S'!$F129),V$134,V$135,V$136,V$137,V$138,V$139,V$140,V$141,V$142,V$143,V$144)</f>
        <v>0</v>
      </c>
      <c r="W331" s="66">
        <f>-W$190+W$216-W$218+W$233+W$234+SUM(W$125,W$126,W$127,W$128,W$129,W$130,W$131,W$132,W$133*(1+'S&amp;S'!$F129),W$134,W$135,W$136,W$137,W$138,W$139,W$140,W$141,W$142,W$143,W$144)</f>
        <v>0</v>
      </c>
      <c r="X331" s="66">
        <f>-X$190+X$216-X$218+X$233+X$234+SUM(X$125,X$126,X$127,X$128,X$129,X$130,X$131,X$132,X$133*(1+'S&amp;S'!$F129),X$134,X$135,X$136,X$137,X$138,X$139,X$140,X$141,X$142,X$143,X$144)</f>
        <v>0</v>
      </c>
      <c r="Y331" s="66">
        <f>-Y$190+Y$216-Y$218+Y$233+Y$234+SUM(Y$125,Y$126,Y$127,Y$128,Y$129,Y$130,Y$131,Y$132,Y$133*(1+'S&amp;S'!$F129),Y$134,Y$135,Y$136,Y$137,Y$138,Y$139,Y$140,Y$141,Y$142,Y$143,Y$144)</f>
        <v>0</v>
      </c>
      <c r="Z331" s="66">
        <f>-Z$190+Z$216-Z$218+Z$233+Z$234+SUM(Z$125,Z$126,Z$127,Z$128,Z$129,Z$130,Z$131,Z$132,Z$133*(1+'S&amp;S'!$F129),Z$134,Z$135,Z$136,Z$137,Z$138,Z$139,Z$140,Z$141,Z$142,Z$143,Z$144)</f>
        <v>0</v>
      </c>
      <c r="AA331" s="66">
        <f>-AA$190+AA$216-AA$218+AA$233+AA$234+SUM(AA$125,AA$126,AA$127,AA$128,AA$129,AA$130,AA$131,AA$132,AA$133*(1+'S&amp;S'!$F129),AA$134,AA$135,AA$136,AA$137,AA$138,AA$139,AA$140,AA$141,AA$142,AA$143,AA$144)</f>
        <v>0</v>
      </c>
      <c r="AB331" s="66">
        <f>-AB$190+AB$216-AB$218+AB$233+AB$234+SUM(AB$125,AB$126,AB$127,AB$128,AB$129,AB$130,AB$131,AB$132,AB$133*(1+'S&amp;S'!$F129),AB$134,AB$135,AB$136,AB$137,AB$138,AB$139,AB$140,AB$141,AB$142,AB$143,AB$144)</f>
        <v>0</v>
      </c>
      <c r="AC331" s="66">
        <f>-AC$190+AC$216-AC$218+AC$233+AC$234+SUM(AC$125,AC$126,AC$127,AC$128,AC$129,AC$130,AC$131,AC$132,AC$133*(1+'S&amp;S'!$F129),AC$134,AC$135,AC$136,AC$137,AC$138,AC$139,AC$140,AC$141,AC$142,AC$143,AC$144)</f>
        <v>0</v>
      </c>
      <c r="AD331" s="66">
        <f>-AD$190+AD$216-AD$218+AD$233+AD$234+SUM(AD$125,AD$126,AD$127,AD$128,AD$129,AD$130,AD$131,AD$132,AD$133*(1+'S&amp;S'!$F129),AD$134,AD$135,AD$136,AD$137,AD$138,AD$139,AD$140,AD$141,AD$142,AD$143,AD$144)</f>
        <v>0</v>
      </c>
      <c r="AE331" s="66">
        <f>-AE$190+AE$216-AE$218+AE$233+AE$234+SUM(AE$125,AE$126,AE$127,AE$128,AE$129,AE$130,AE$131,AE$132,AE$133*(1+'S&amp;S'!$F129),AE$134,AE$135,AE$136,AE$137,AE$138,AE$139,AE$140,AE$141,AE$142,AE$143,AE$144)</f>
        <v>0</v>
      </c>
      <c r="AF331" s="66">
        <f>-AF$190+AF$216-AF$218+AF$233+AF$234+SUM(AF$125,AF$126,AF$127,AF$128,AF$129,AF$130,AF$131,AF$132,AF$133*(1+'S&amp;S'!$F129),AF$134,AF$135,AF$136,AF$137,AF$138,AF$139,AF$140,AF$141,AF$142,AF$143,AF$144)</f>
        <v>0</v>
      </c>
      <c r="AG331" s="66">
        <f>-AG$190+AG$216-AG$218+AG$233+AG$234+SUM(AG$125,AG$126,AG$127,AG$128,AG$129,AG$130,AG$131,AG$132,AG$133*(1+'S&amp;S'!$F129),AG$134,AG$135,AG$136,AG$137,AG$138,AG$139,AG$140,AG$141,AG$142,AG$143,AG$144)</f>
        <v>0</v>
      </c>
      <c r="AH331" s="66">
        <f>-AH$190+AH$216-AH$218+AH$233+AH$234+SUM(AH$125,AH$126,AH$127,AH$128,AH$129,AH$130,AH$131,AH$132,AH$133*(1+'S&amp;S'!$F129),AH$134,AH$135,AH$136,AH$137,AH$138,AH$139,AH$140,AH$141,AH$142,AH$143,AH$144)</f>
        <v>0</v>
      </c>
      <c r="AI331" s="66">
        <f>-AI$190+AI$216-AI$218+AI$233+AI$234+SUM(AI$125,AI$126,AI$127,AI$128,AI$129,AI$130,AI$131,AI$132,AI$133*(1+'S&amp;S'!$F129),AI$134,AI$135,AI$136,AI$137,AI$138,AI$139,AI$140,AI$141,AI$142,AI$143,AI$144)</f>
        <v>0</v>
      </c>
      <c r="AJ331" s="66">
        <f>-AJ$190+AJ$216-AJ$218+AJ$233+AJ$234+SUM(AJ$125,AJ$126,AJ$127,AJ$128,AJ$129,AJ$130,AJ$131,AJ$132,AJ$133*(1+'S&amp;S'!$F129),AJ$134,AJ$135,AJ$136,AJ$137,AJ$138,AJ$139,AJ$140,AJ$141,AJ$142,AJ$143,AJ$144)</f>
        <v>0</v>
      </c>
      <c r="AK331" s="66">
        <f>-AK$190+AK$216-AK$218+AK$233+AK$234+SUM(AK$125,AK$126,AK$127,AK$128,AK$129,AK$130,AK$131,AK$132,AK$133*(1+'S&amp;S'!$F129),AK$134,AK$135,AK$136,AK$137,AK$138,AK$139,AK$140,AK$141,AK$142,AK$143,AK$144)</f>
        <v>0</v>
      </c>
      <c r="AL331" s="66">
        <f>-AL$190+AL$216-AL$218+AL$233+AL$234+SUM(AL$125,AL$126,AL$127,AL$128,AL$129,AL$130,AL$131,AL$132,AL$133*(1+'S&amp;S'!$F129),AL$134,AL$135,AL$136,AL$137,AL$138,AL$139,AL$140,AL$141,AL$142,AL$143,AL$144)</f>
        <v>0</v>
      </c>
      <c r="AM331" s="66">
        <f>-AM$190+AM$216-AM$218+AM$233+AM$234+SUM(AM$125,AM$126,AM$127,AM$128,AM$129,AM$130,AM$131,AM$132,AM$133*(1+'S&amp;S'!$F129),AM$134,AM$135,AM$136,AM$137,AM$138,AM$139,AM$140,AM$141,AM$142,AM$143,AM$144)</f>
        <v>0</v>
      </c>
      <c r="AN331" s="66">
        <f>-AN$190+AN$216-AN$218+AN$233+AN$234+SUM(AN$125,AN$126,AN$127,AN$128,AN$129,AN$130,AN$131,AN$132,AN$133*(1+'S&amp;S'!$F129),AN$134,AN$135,AN$136,AN$137,AN$138,AN$139,AN$140,AN$141,AN$142,AN$143,AN$144)</f>
        <v>0</v>
      </c>
      <c r="AO331" s="66">
        <f>-AO$190+AO$216-AO$218+AO$233+AO$234+SUM(AO$125,AO$126,AO$127,AO$128,AO$129,AO$130,AO$131,AO$132,AO$133*(1+'S&amp;S'!$F129),AO$134,AO$135,AO$136,AO$137,AO$138,AO$139,AO$140,AO$141,AO$142,AO$143,AO$144)</f>
        <v>0</v>
      </c>
      <c r="AP331" s="66">
        <f>-AP$190+AP$216-AP$218+AP$233+AP$234+SUM(AP$125,AP$126,AP$127,AP$128,AP$129,AP$130,AP$131,AP$132,AP$133*(1+'S&amp;S'!$F129),AP$134,AP$135,AP$136,AP$137,AP$138,AP$139,AP$140,AP$141,AP$142,AP$143,AP$144)</f>
        <v>0</v>
      </c>
      <c r="AQ331" s="66">
        <f>-AQ$190+AQ$216-AQ$218+AQ$233+AQ$234+SUM(AQ$125,AQ$126,AQ$127,AQ$128,AQ$129,AQ$130,AQ$131,AQ$132,AQ$133*(1+'S&amp;S'!$F129),AQ$134,AQ$135,AQ$136,AQ$137,AQ$138,AQ$139,AQ$140,AQ$141,AQ$142,AQ$143,AQ$144)</f>
        <v>0</v>
      </c>
      <c r="AR331" s="66">
        <f>-AR$190+AR$216-AR$218+AR$233+AR$234+SUM(AR$125,AR$126,AR$127,AR$128,AR$129,AR$130,AR$131,AR$132,AR$133*(1+'S&amp;S'!$F129),AR$134,AR$135,AR$136,AR$137,AR$138,AR$139,AR$140,AR$141,AR$142,AR$143,AR$144)</f>
        <v>0</v>
      </c>
      <c r="AS331" s="66">
        <f>-AS$190+AS$216-AS$218+AS$233+AS$234+SUM(AS$125,AS$126,AS$127,AS$128,AS$129,AS$130,AS$131,AS$132,AS$133*(1+'S&amp;S'!$F129),AS$134,AS$135,AS$136,AS$137,AS$138,AS$139,AS$140,AS$141,AS$142,AS$143,AS$144)</f>
        <v>0</v>
      </c>
      <c r="AT331" s="66">
        <f>-AT$190+AT$216-AT$218+AT$233+AT$234+SUM(AT$125,AT$126,AT$127,AT$128,AT$129,AT$130,AT$131,AT$132,AT$133*(1+'S&amp;S'!$F129),AT$134,AT$135,AT$136,AT$137,AT$138,AT$139,AT$140,AT$141,AT$142,AT$143,AT$144)</f>
        <v>0</v>
      </c>
      <c r="AU331" s="66">
        <f>-AU$190+AU$216-AU$218+AU$233+AU$234+SUM(AU$125,AU$126,AU$127,AU$128,AU$129,AU$130,AU$131,AU$132,AU$133*(1+'S&amp;S'!$F129),AU$134,AU$135,AU$136,AU$137,AU$138,AU$139,AU$140,AU$141,AU$142,AU$143,AU$144)</f>
        <v>0</v>
      </c>
      <c r="AV331" s="66">
        <f>-AV$190+AV$216-AV$218+AV$233+AV$234+SUM(AV$125,AV$126,AV$127,AV$128,AV$129,AV$130,AV$131,AV$132,AV$133*(1+'S&amp;S'!$F129),AV$134,AV$135,AV$136,AV$137,AV$138,AV$139,AV$140,AV$141,AV$142,AV$143,AV$144)</f>
        <v>0</v>
      </c>
      <c r="AW331" s="66">
        <f>-AW$190+AW$216-AW$218+AW$233+AW$234+SUM(AW$125,AW$126,AW$127,AW$128,AW$129,AW$130,AW$131,AW$132,AW$133*(1+'S&amp;S'!$F129),AW$134,AW$135,AW$136,AW$137,AW$138,AW$139,AW$140,AW$141,AW$142,AW$143,AW$144)</f>
        <v>0</v>
      </c>
      <c r="AX331" s="66">
        <f>-AX$190+AX$216-AX$218+AX$233+AX$234+SUM(AX$125,AX$126,AX$127,AX$128,AX$129,AX$130,AX$131,AX$132,AX$133*(1+'S&amp;S'!$F129),AX$134,AX$135,AX$136,AX$137,AX$138,AX$139,AX$140,AX$141,AX$142,AX$143,AX$144)</f>
        <v>0</v>
      </c>
      <c r="AY331" s="66">
        <f>-AY$190+AY$216-AY$218+AY$233+AY$234+SUM(AY$125,AY$126,AY$127,AY$128,AY$129,AY$130,AY$131,AY$132,AY$133*(1+'S&amp;S'!$F129),AY$134,AY$135,AY$136,AY$137,AY$138,AY$139,AY$140,AY$141,AY$142,AY$143,AY$144)</f>
        <v>0</v>
      </c>
      <c r="AZ331" s="66">
        <f>-AZ$190+AZ$216-AZ$218+AZ$233+AZ$234+SUM(AZ$125,AZ$126,AZ$127,AZ$128,AZ$129,AZ$130,AZ$131,AZ$132,AZ$133*(1+'S&amp;S'!$F129),AZ$134,AZ$135,AZ$136,AZ$137,AZ$138,AZ$139,AZ$140,AZ$141,AZ$142,AZ$143,AZ$144)</f>
        <v>0</v>
      </c>
      <c r="BA331" s="66">
        <f>-BA$190+BA$216-BA$218+BA$233+BA$234+SUM(BA$125,BA$126,BA$127,BA$128,BA$129,BA$130,BA$131,BA$132,BA$133*(1+'S&amp;S'!$F129),BA$134,BA$135,BA$136,BA$137,BA$138,BA$139,BA$140,BA$141,BA$142,BA$143,BA$144)</f>
        <v>0</v>
      </c>
      <c r="BB331" s="66">
        <f>-BB$190+BB$216-BB$218+BB$233+BB$234+SUM(BB$125,BB$126,BB$127,BB$128,BB$129,BB$130,BB$131,BB$132,BB$133*(1+'S&amp;S'!$F129),BB$134,BB$135,BB$136,BB$137,BB$138,BB$139,BB$140,BB$141,BB$142,BB$143,BB$144)</f>
        <v>0</v>
      </c>
      <c r="BC331" s="66">
        <f>-BC$190+BC$216-BC$218+BC$233+BC$234+SUM(BC$125,BC$126,BC$127,BC$128,BC$129,BC$130,BC$131,BC$132,BC$133*(1+'S&amp;S'!$F129),BC$134,BC$135,BC$136,BC$137,BC$138,BC$139,BC$140,BC$141,BC$142,BC$143,BC$144)</f>
        <v>0</v>
      </c>
      <c r="BD331" s="66">
        <f>-BD$190+BD$216-BD$218+BD$233+BD$234+SUM(BD$125,BD$126,BD$127,BD$128,BD$129,BD$130,BD$131,BD$132,BD$133*(1+'S&amp;S'!$F129),BD$134,BD$135,BD$136,BD$137,BD$138,BD$139,BD$140,BD$141,BD$142,BD$143,BD$144)</f>
        <v>0</v>
      </c>
      <c r="BE331" s="66">
        <f>-BE$190+BE$216-BE$218+BE$233+BE$234+SUM(BE$125,BE$126,BE$127,BE$128,BE$129,BE$130,BE$131,BE$132,BE$133*(1+'S&amp;S'!$F129),BE$134,BE$135,BE$136,BE$137,BE$138,BE$139,BE$140,BE$141,BE$142,BE$143,BE$144)</f>
        <v>0</v>
      </c>
      <c r="BF331" s="66">
        <f>-BF$190+BF$216-BF$218+BF$233+BF$234+SUM(BF$125,BF$126,BF$127,BF$128,BF$129,BF$130,BF$131,BF$132,BF$133*(1+'S&amp;S'!$F129),BF$134,BF$135,BF$136,BF$137,BF$138,BF$139,BF$140,BF$141,BF$142,BF$143,BF$144)</f>
        <v>0</v>
      </c>
      <c r="BG331" s="66">
        <f>-BG$190+BG$216-BG$218+BG$233+BG$234+SUM(BG$125,BG$126,BG$127,BG$128,BG$129,BG$130,BG$131,BG$132,BG$133*(1+'S&amp;S'!$F129),BG$134,BG$135,BG$136,BG$137,BG$138,BG$139,BG$140,BG$141,BG$142,BG$143,BG$144)</f>
        <v>0</v>
      </c>
      <c r="BH331" s="66">
        <f>-BH$190+BH$216-BH$218+BH$233+BH$234+SUM(BH$125,BH$126,BH$127,BH$128,BH$129,BH$130,BH$131,BH$132,BH$133*(1+'S&amp;S'!$F129),BH$134,BH$135,BH$136,BH$137,BH$138,BH$139,BH$140,BH$141,BH$142,BH$143,BH$144)</f>
        <v>0</v>
      </c>
      <c r="BI331" s="66">
        <f>-BI$190+BI$216-BI$218+BI$233+BI$234+SUM(BI$125,BI$126,BI$127,BI$128,BI$129,BI$130,BI$131,BI$132,BI$133*(1+'S&amp;S'!$F129),BI$134,BI$135,BI$136,BI$137,BI$138,BI$139,BI$140,BI$141,BI$142,BI$143,BI$144)</f>
        <v>0</v>
      </c>
      <c r="BJ331" s="66">
        <f>-BJ$190+BJ$216-BJ$218+BJ$233+BJ$234+SUM(BJ$125,BJ$126,BJ$127,BJ$128,BJ$129,BJ$130,BJ$131,BJ$132,BJ$133*(1+'S&amp;S'!$F129),BJ$134,BJ$135,BJ$136,BJ$137,BJ$138,BJ$139,BJ$140,BJ$141,BJ$142,BJ$143,BJ$144)</f>
        <v>0</v>
      </c>
      <c r="BK331" s="66">
        <f>-BK$190+BK$216-BK$218+BK$233+BK$234+SUM(BK$125,BK$126,BK$127,BK$128,BK$129,BK$130,BK$131,BK$132,BK$133*(1+'S&amp;S'!$F129),BK$134,BK$135,BK$136,BK$137,BK$138,BK$139,BK$140,BK$141,BK$142,BK$143,BK$144)</f>
        <v>0</v>
      </c>
      <c r="BL331" s="66">
        <f>-BL$190+BL$216-BL$218+BL$233+BL$234+SUM(BL$125,BL$126,BL$127,BL$128,BL$129,BL$130,BL$131,BL$132,BL$133*(1+'S&amp;S'!$F129),BL$134,BL$135,BL$136,BL$137,BL$138,BL$139,BL$140,BL$141,BL$142,BL$143,BL$144)</f>
        <v>0</v>
      </c>
      <c r="BM331" s="66">
        <f>-BM$190+BM$216-BM$218+BM$233+BM$234+SUM(BM$125,BM$126,BM$127,BM$128,BM$129,BM$130,BM$131,BM$132,BM$133*(1+'S&amp;S'!$F129),BM$134,BM$135,BM$136,BM$137,BM$138,BM$139,BM$140,BM$141,BM$142,BM$143,BM$144)</f>
        <v>0</v>
      </c>
      <c r="BN331" s="66">
        <f>-BN$190+BN$216-BN$218+BN$233+BN$234+SUM(BN$125,BN$126,BN$127,BN$128,BN$129,BN$130,BN$131,BN$132,BN$133*(1+'S&amp;S'!$F129),BN$134,BN$135,BN$136,BN$137,BN$138,BN$139,BN$140,BN$141,BN$142,BN$143,BN$144)</f>
        <v>0</v>
      </c>
      <c r="BO331" s="66">
        <f>-BO$190+BO$216-BO$218+BO$233+BO$234+SUM(BO$125,BO$126,BO$127,BO$128,BO$129,BO$130,BO$131,BO$132,BO$133*(1+'S&amp;S'!$F129),BO$134,BO$135,BO$136,BO$137,BO$138,BO$139,BO$140,BO$141,BO$142,BO$143,BO$144)</f>
        <v>0</v>
      </c>
      <c r="BP331" s="66">
        <f>-BP$190+BP$216-BP$218+BP$233+BP$234+SUM(BP$125,BP$126,BP$127,BP$128,BP$129,BP$130,BP$131,BP$132,BP$133*(1+'S&amp;S'!$F129),BP$134,BP$135,BP$136,BP$137,BP$138,BP$139,BP$140,BP$141,BP$142,BP$143,BP$144)</f>
        <v>0</v>
      </c>
      <c r="BQ331" s="66">
        <f>-BQ$190+BQ$216-BQ$218+BQ$233+BQ$234+SUM(BQ$125,BQ$126,BQ$127,BQ$128,BQ$129,BQ$130,BQ$131,BQ$132,BQ$133*(1+'S&amp;S'!$F129),BQ$134,BQ$135,BQ$136,BQ$137,BQ$138,BQ$139,BQ$140,BQ$141,BQ$142,BQ$143,BQ$144)</f>
        <v>0</v>
      </c>
      <c r="BR331" s="66">
        <f>-BR$190+BR$216-BR$218+BR$233+BR$234+SUM(BR$125,BR$126,BR$127,BR$128,BR$129,BR$130,BR$131,BR$132,BR$133*(1+'S&amp;S'!$F129),BR$134,BR$135,BR$136,BR$137,BR$138,BR$139,BR$140,BR$141,BR$142,BR$143,BR$144)</f>
        <v>0</v>
      </c>
      <c r="BS331" s="66">
        <f>-BS$190+BS$216-BS$218+BS$233+BS$234+SUM(BS$125,BS$126,BS$127,BS$128,BS$129,BS$130,BS$131,BS$132,BS$133*(1+'S&amp;S'!$F129),BS$134,BS$135,BS$136,BS$137,BS$138,BS$139,BS$140,BS$141,BS$142,BS$143,BS$144)</f>
        <v>0</v>
      </c>
      <c r="BT331" s="66">
        <f>-BT$190+BT$216-BT$218+BT$233+BT$234+SUM(BT$125,BT$126,BT$127,BT$128,BT$129,BT$130,BT$131,BT$132,BT$133*(1+'S&amp;S'!$F129),BT$134,BT$135,BT$136,BT$137,BT$138,BT$139,BT$140,BT$141,BT$142,BT$143,BT$144)</f>
        <v>0</v>
      </c>
      <c r="BU331" s="66">
        <f>-BU$190+BU$216-BU$218+BU$233+BU$234+SUM(BU$125,BU$126,BU$127,BU$128,BU$129,BU$130,BU$131,BU$132,BU$133*(1+'S&amp;S'!$F129),BU$134,BU$135,BU$136,BU$137,BU$138,BU$139,BU$140,BU$141,BU$142,BU$143,BU$144)</f>
        <v>0</v>
      </c>
      <c r="BV331" s="66">
        <f>-BV$190+BV$216-BV$218+BV$233+BV$234+SUM(BV$125,BV$126,BV$127,BV$128,BV$129,BV$130,BV$131,BV$132,BV$133*(1+'S&amp;S'!$F129),BV$134,BV$135,BV$136,BV$137,BV$138,BV$139,BV$140,BV$141,BV$142,BV$143,BV$144)</f>
        <v>0</v>
      </c>
      <c r="BW331" s="66">
        <f>-BW$190+BW$216-BW$218+BW$233+BW$234+SUM(BW$125,BW$126,BW$127,BW$128,BW$129,BW$130,BW$131,BW$132,BW$133*(1+'S&amp;S'!$F129),BW$134,BW$135,BW$136,BW$137,BW$138,BW$139,BW$140,BW$141,BW$142,BW$143,BW$144)</f>
        <v>0</v>
      </c>
      <c r="BX331" s="66">
        <f>-BX$190+BX$216-BX$218+BX$233+BX$234+SUM(BX$125,BX$126,BX$127,BX$128,BX$129,BX$130,BX$131,BX$132,BX$133*(1+'S&amp;S'!$F129),BX$134,BX$135,BX$136,BX$137,BX$138,BX$139,BX$140,BX$141,BX$142,BX$143,BX$144)</f>
        <v>0</v>
      </c>
      <c r="BY331" s="66">
        <f>-BY$190+BY$216-BY$218+BY$233+BY$234+SUM(BY$125,BY$126,BY$127,BY$128,BY$129,BY$130,BY$131,BY$132,BY$133*(1+'S&amp;S'!$F129),BY$134,BY$135,BY$136,BY$137,BY$138,BY$139,BY$140,BY$141,BY$142,BY$143,BY$144)</f>
        <v>0</v>
      </c>
      <c r="BZ331" s="66">
        <f>-BZ$190+BZ$216-BZ$218+BZ$233+BZ$234+SUM(BZ$125,BZ$126,BZ$127,BZ$128,BZ$129,BZ$130,BZ$131,BZ$132,BZ$133*(1+'S&amp;S'!$F129),BZ$134,BZ$135,BZ$136,BZ$137,BZ$138,BZ$139,BZ$140,BZ$141,BZ$142,BZ$143,BZ$144)</f>
        <v>0</v>
      </c>
      <c r="CA331" s="66">
        <f>-CA$190+CA$216-CA$218+CA$233+CA$234+SUM(CA$125,CA$126,CA$127,CA$128,CA$129,CA$130,CA$131,CA$132,CA$133*(1+'S&amp;S'!$F129),CA$134,CA$135,CA$136,CA$137,CA$138,CA$139,CA$140,CA$141,CA$142,CA$143,CA$144)</f>
        <v>0</v>
      </c>
      <c r="CB331" s="66">
        <f>-CB$190+CB$216-CB$218+CB$233+CB$234+SUM(CB$125,CB$126,CB$127,CB$128,CB$129,CB$130,CB$131,CB$132,CB$133*(1+'S&amp;S'!$F129),CB$134,CB$135,CB$136,CB$137,CB$138,CB$139,CB$140,CB$141,CB$142,CB$143,CB$144)</f>
        <v>0</v>
      </c>
      <c r="CC331" s="66">
        <f>-CC$190+CC$216-CC$218+CC$233+CC$234+SUM(CC$125,CC$126,CC$127,CC$128,CC$129,CC$130,CC$131,CC$132,CC$133*(1+'S&amp;S'!$F129),CC$134,CC$135,CC$136,CC$137,CC$138,CC$139,CC$140,CC$141,CC$142,CC$143,CC$144)</f>
        <v>0</v>
      </c>
      <c r="CD331" s="66">
        <f>-CD$190+CD$216-CD$218+CD$233+CD$234+SUM(CD$125,CD$126,CD$127,CD$128,CD$129,CD$130,CD$131,CD$132,CD$133*(1+'S&amp;S'!$F129),CD$134,CD$135,CD$136,CD$137,CD$138,CD$139,CD$140,CD$141,CD$142,CD$143,CD$144)</f>
        <v>0</v>
      </c>
      <c r="CE331" s="66">
        <f>-CE$190+CE$216-CE$218+CE$233+CE$234+SUM(CE$125,CE$126,CE$127,CE$128,CE$129,CE$130,CE$131,CE$132,CE$133*(1+'S&amp;S'!$F129),CE$134,CE$135,CE$136,CE$137,CE$138,CE$139,CE$140,CE$141,CE$142,CE$143,CE$144)</f>
        <v>0</v>
      </c>
      <c r="CF331" s="66">
        <f>-CF$190+CF$216-CF$218+CF$233+CF$234+SUM(CF$125,CF$126,CF$127,CF$128,CF$129,CF$130,CF$131,CF$132,CF$133*(1+'S&amp;S'!$F129),CF$134,CF$135,CF$136,CF$137,CF$138,CF$139,CF$140,CF$141,CF$142,CF$143,CF$144)</f>
        <v>0</v>
      </c>
      <c r="CG331" s="66">
        <f>-CG$190+CG$216-CG$218+CG$233+CG$234+SUM(CG$125,CG$126,CG$127,CG$128,CG$129,CG$130,CG$131,CG$132,CG$133*(1+'S&amp;S'!$F129),CG$134,CG$135,CG$136,CG$137,CG$138,CG$139,CG$140,CG$141,CG$142,CG$143,CG$144)</f>
        <v>0</v>
      </c>
      <c r="CH331" s="66">
        <f>-CH$190+CH$216-CH$218+CH$233+CH$234+SUM(CH$125,CH$126,CH$127,CH$128,CH$129,CH$130,CH$131,CH$132,CH$133*(1+'S&amp;S'!$F129),CH$134,CH$135,CH$136,CH$137,CH$138,CH$139,CH$140,CH$141,CH$142,CH$143,CH$144)</f>
        <v>0</v>
      </c>
      <c r="CI331" s="66">
        <f>-CI$190+CI$216-CI$218+CI$233+CI$234+SUM(CI$125,CI$126,CI$127,CI$128,CI$129,CI$130,CI$131,CI$132,CI$133*(1+'S&amp;S'!$F129),CI$134,CI$135,CI$136,CI$137,CI$138,CI$139,CI$140,CI$141,CI$142,CI$143,CI$144)</f>
        <v>0</v>
      </c>
      <c r="CJ331" s="66">
        <f>-CJ$190+CJ$216-CJ$218+CJ$233+CJ$234+SUM(CJ$125,CJ$126,CJ$127,CJ$128,CJ$129,CJ$130,CJ$131,CJ$132,CJ$133*(1+'S&amp;S'!$F129),CJ$134,CJ$135,CJ$136,CJ$137,CJ$138,CJ$139,CJ$140,CJ$141,CJ$142,CJ$143,CJ$144)</f>
        <v>0</v>
      </c>
      <c r="CK331" s="66">
        <f>-CK$190+CK$216-CK$218+CK$233+CK$234+SUM(CK$125,CK$126,CK$127,CK$128,CK$129,CK$130,CK$131,CK$132,CK$133*(1+'S&amp;S'!$F129),CK$134,CK$135,CK$136,CK$137,CK$138,CK$139,CK$140,CK$141,CK$142,CK$143,CK$144)</f>
        <v>0</v>
      </c>
      <c r="CL331" s="66">
        <f>-CL$190+CL$216-CL$218+CL$233+CL$234+SUM(CL$125,CL$126,CL$127,CL$128,CL$129,CL$130,CL$131,CL$132,CL$133*(1+'S&amp;S'!$F129),CL$134,CL$135,CL$136,CL$137,CL$138,CL$139,CL$140,CL$141,CL$142,CL$143,CL$144)</f>
        <v>0</v>
      </c>
      <c r="CM331" s="66">
        <f>-CM$190+CM$216-CM$218+CM$233+CM$234+SUM(CM$125,CM$126,CM$127,CM$128,CM$129,CM$130,CM$131,CM$132,CM$133*(1+'S&amp;S'!$F129),CM$134,CM$135,CM$136,CM$137,CM$138,CM$139,CM$140,CM$141,CM$142,CM$143,CM$144)</f>
        <v>0</v>
      </c>
      <c r="CN331" s="66">
        <f>-CN$190+CN$216-CN$218+CN$233+CN$234+SUM(CN$125,CN$126,CN$127,CN$128,CN$129,CN$130,CN$131,CN$132,CN$133*(1+'S&amp;S'!$F129),CN$134,CN$135,CN$136,CN$137,CN$138,CN$139,CN$140,CN$141,CN$142,CN$143,CN$144)</f>
        <v>0</v>
      </c>
      <c r="CO331" s="66">
        <f>-CO$190+CO$216-CO$218+CO$233+CO$234+SUM(CO$125,CO$126,CO$127,CO$128,CO$129,CO$130,CO$131,CO$132,CO$133*(1+'S&amp;S'!$F129),CO$134,CO$135,CO$136,CO$137,CO$138,CO$139,CO$140,CO$141,CO$142,CO$143,CO$144)</f>
        <v>0</v>
      </c>
      <c r="CP331" s="66">
        <f>-CP$190+CP$216-CP$218+CP$233+CP$234+SUM(CP$125,CP$126,CP$127,CP$128,CP$129,CP$130,CP$131,CP$132,CP$133*(1+'S&amp;S'!$F129),CP$134,CP$135,CP$136,CP$137,CP$138,CP$139,CP$140,CP$141,CP$142,CP$143,CP$144)</f>
        <v>0</v>
      </c>
      <c r="CQ331" s="66">
        <f>-CQ$190+CQ$216-CQ$218+CQ$233+CQ$234+SUM(CQ$125,CQ$126,CQ$127,CQ$128,CQ$129,CQ$130,CQ$131,CQ$132,CQ$133*(1+'S&amp;S'!$F129),CQ$134,CQ$135,CQ$136,CQ$137,CQ$138,CQ$139,CQ$140,CQ$141,CQ$142,CQ$143,CQ$144)</f>
        <v>0</v>
      </c>
      <c r="CR331" s="66">
        <f>-CR$190+CR$216-CR$218+CR$233+CR$234+SUM(CR$125,CR$126,CR$127,CR$128,CR$129,CR$130,CR$131,CR$132,CR$133*(1+'S&amp;S'!$F129),CR$134,CR$135,CR$136,CR$137,CR$138,CR$139,CR$140,CR$141,CR$142,CR$143,CR$144)</f>
        <v>0</v>
      </c>
      <c r="CS331" s="66">
        <f>-CS$190+CS$216-CS$218+CS$233+CS$234+SUM(CS$125,CS$126,CS$127,CS$128,CS$129,CS$130,CS$131,CS$132,CS$133*(1+'S&amp;S'!$F129),CS$134,CS$135,CS$136,CS$137,CS$138,CS$139,CS$140,CS$141,CS$142,CS$143,CS$144)</f>
        <v>0</v>
      </c>
    </row>
    <row r="332" spans="3:97" hidden="1" x14ac:dyDescent="0.35">
      <c r="C332" s="81" t="str">
        <f>O.2!C134&amp;" with "&amp; 'S&amp;S'!$D$5*100 &amp; "% increase"</f>
        <v xml:space="preserve"> with 1% increase</v>
      </c>
      <c r="E332" s="492">
        <f>G332+NPV(G.Asm!$F$40,H332:INDEX(H332:CS332,RP))</f>
        <v>0</v>
      </c>
      <c r="F332" s="492">
        <f t="shared" si="140"/>
        <v>0</v>
      </c>
      <c r="G332" s="66">
        <f>-G$190+G$216-G$218+G$233+G$234+SUM(G$125,G$126,G$127,G$128,G$129,G$130,G$131,G$132,G$133,G$134*(1+'S&amp;S'!$F130),G$135,G$136,G$137,G$138,G$139,G$140,G$141,G$142,G$143,G$144)</f>
        <v>0</v>
      </c>
      <c r="H332" s="66">
        <f>-H$190+H$216-H$218+H$233+H$234+SUM(H$125,H$126,H$127,H$128,H$129,H$130,H$131,H$132,H$133,H$134*(1+'S&amp;S'!$F130),H$135,H$136,H$137,H$138,H$139,H$140,H$141,H$142,H$143,H$144)</f>
        <v>0</v>
      </c>
      <c r="I332" s="66">
        <f>-I$190+I$216-I$218+I$233+I$234+SUM(I$125,I$126,I$127,I$128,I$129,I$130,I$131,I$132,I$133,I$134*(1+'S&amp;S'!$F130),I$135,I$136,I$137,I$138,I$139,I$140,I$141,I$142,I$143,I$144)</f>
        <v>0</v>
      </c>
      <c r="J332" s="66">
        <f>-J$190+J$216-J$218+J$233+J$234+SUM(J$125,J$126,J$127,J$128,J$129,J$130,J$131,J$132,J$133,J$134*(1+'S&amp;S'!$F130),J$135,J$136,J$137,J$138,J$139,J$140,J$141,J$142,J$143,J$144)</f>
        <v>0</v>
      </c>
      <c r="K332" s="66">
        <f>-K$190+K$216-K$218+K$233+K$234+SUM(K$125,K$126,K$127,K$128,K$129,K$130,K$131,K$132,K$133,K$134*(1+'S&amp;S'!$F130),K$135,K$136,K$137,K$138,K$139,K$140,K$141,K$142,K$143,K$144)</f>
        <v>0</v>
      </c>
      <c r="L332" s="66">
        <f>-L$190+L$216-L$218+L$233+L$234+SUM(L$125,L$126,L$127,L$128,L$129,L$130,L$131,L$132,L$133,L$134*(1+'S&amp;S'!$F130),L$135,L$136,L$137,L$138,L$139,L$140,L$141,L$142,L$143,L$144)</f>
        <v>0</v>
      </c>
      <c r="M332" s="66">
        <f>-M$190+M$216-M$218+M$233+M$234+SUM(M$125,M$126,M$127,M$128,M$129,M$130,M$131,M$132,M$133,M$134*(1+'S&amp;S'!$F130),M$135,M$136,M$137,M$138,M$139,M$140,M$141,M$142,M$143,M$144)</f>
        <v>0</v>
      </c>
      <c r="N332" s="66">
        <f>-N$190+N$216-N$218+N$233+N$234+SUM(N$125,N$126,N$127,N$128,N$129,N$130,N$131,N$132,N$133,N$134*(1+'S&amp;S'!$F130),N$135,N$136,N$137,N$138,N$139,N$140,N$141,N$142,N$143,N$144)</f>
        <v>0</v>
      </c>
      <c r="O332" s="66">
        <f>-O$190+O$216-O$218+O$233+O$234+SUM(O$125,O$126,O$127,O$128,O$129,O$130,O$131,O$132,O$133,O$134*(1+'S&amp;S'!$F130),O$135,O$136,O$137,O$138,O$139,O$140,O$141,O$142,O$143,O$144)</f>
        <v>0</v>
      </c>
      <c r="P332" s="66">
        <f>-P$190+P$216-P$218+P$233+P$234+SUM(P$125,P$126,P$127,P$128,P$129,P$130,P$131,P$132,P$133,P$134*(1+'S&amp;S'!$F130),P$135,P$136,P$137,P$138,P$139,P$140,P$141,P$142,P$143,P$144)</f>
        <v>0</v>
      </c>
      <c r="Q332" s="66">
        <f>-Q$190+Q$216-Q$218+Q$233+Q$234+SUM(Q$125,Q$126,Q$127,Q$128,Q$129,Q$130,Q$131,Q$132,Q$133,Q$134*(1+'S&amp;S'!$F130),Q$135,Q$136,Q$137,Q$138,Q$139,Q$140,Q$141,Q$142,Q$143,Q$144)</f>
        <v>0</v>
      </c>
      <c r="R332" s="66">
        <f>-R$190+R$216-R$218+R$233+R$234+SUM(R$125,R$126,R$127,R$128,R$129,R$130,R$131,R$132,R$133,R$134*(1+'S&amp;S'!$F130),R$135,R$136,R$137,R$138,R$139,R$140,R$141,R$142,R$143,R$144)</f>
        <v>0</v>
      </c>
      <c r="S332" s="66">
        <f>-S$190+S$216-S$218+S$233+S$234+SUM(S$125,S$126,S$127,S$128,S$129,S$130,S$131,S$132,S$133,S$134*(1+'S&amp;S'!$F130),S$135,S$136,S$137,S$138,S$139,S$140,S$141,S$142,S$143,S$144)</f>
        <v>0</v>
      </c>
      <c r="T332" s="66">
        <f>-T$190+T$216-T$218+T$233+T$234+SUM(T$125,T$126,T$127,T$128,T$129,T$130,T$131,T$132,T$133,T$134*(1+'S&amp;S'!$F130),T$135,T$136,T$137,T$138,T$139,T$140,T$141,T$142,T$143,T$144)</f>
        <v>0</v>
      </c>
      <c r="U332" s="66">
        <f>-U$190+U$216-U$218+U$233+U$234+SUM(U$125,U$126,U$127,U$128,U$129,U$130,U$131,U$132,U$133,U$134*(1+'S&amp;S'!$F130),U$135,U$136,U$137,U$138,U$139,U$140,U$141,U$142,U$143,U$144)</f>
        <v>0</v>
      </c>
      <c r="V332" s="66">
        <f>-V$190+V$216-V$218+V$233+V$234+SUM(V$125,V$126,V$127,V$128,V$129,V$130,V$131,V$132,V$133,V$134*(1+'S&amp;S'!$F130),V$135,V$136,V$137,V$138,V$139,V$140,V$141,V$142,V$143,V$144)</f>
        <v>0</v>
      </c>
      <c r="W332" s="66">
        <f>-W$190+W$216-W$218+W$233+W$234+SUM(W$125,W$126,W$127,W$128,W$129,W$130,W$131,W$132,W$133,W$134*(1+'S&amp;S'!$F130),W$135,W$136,W$137,W$138,W$139,W$140,W$141,W$142,W$143,W$144)</f>
        <v>0</v>
      </c>
      <c r="X332" s="66">
        <f>-X$190+X$216-X$218+X$233+X$234+SUM(X$125,X$126,X$127,X$128,X$129,X$130,X$131,X$132,X$133,X$134*(1+'S&amp;S'!$F130),X$135,X$136,X$137,X$138,X$139,X$140,X$141,X$142,X$143,X$144)</f>
        <v>0</v>
      </c>
      <c r="Y332" s="66">
        <f>-Y$190+Y$216-Y$218+Y$233+Y$234+SUM(Y$125,Y$126,Y$127,Y$128,Y$129,Y$130,Y$131,Y$132,Y$133,Y$134*(1+'S&amp;S'!$F130),Y$135,Y$136,Y$137,Y$138,Y$139,Y$140,Y$141,Y$142,Y$143,Y$144)</f>
        <v>0</v>
      </c>
      <c r="Z332" s="66">
        <f>-Z$190+Z$216-Z$218+Z$233+Z$234+SUM(Z$125,Z$126,Z$127,Z$128,Z$129,Z$130,Z$131,Z$132,Z$133,Z$134*(1+'S&amp;S'!$F130),Z$135,Z$136,Z$137,Z$138,Z$139,Z$140,Z$141,Z$142,Z$143,Z$144)</f>
        <v>0</v>
      </c>
      <c r="AA332" s="66">
        <f>-AA$190+AA$216-AA$218+AA$233+AA$234+SUM(AA$125,AA$126,AA$127,AA$128,AA$129,AA$130,AA$131,AA$132,AA$133,AA$134*(1+'S&amp;S'!$F130),AA$135,AA$136,AA$137,AA$138,AA$139,AA$140,AA$141,AA$142,AA$143,AA$144)</f>
        <v>0</v>
      </c>
      <c r="AB332" s="66">
        <f>-AB$190+AB$216-AB$218+AB$233+AB$234+SUM(AB$125,AB$126,AB$127,AB$128,AB$129,AB$130,AB$131,AB$132,AB$133,AB$134*(1+'S&amp;S'!$F130),AB$135,AB$136,AB$137,AB$138,AB$139,AB$140,AB$141,AB$142,AB$143,AB$144)</f>
        <v>0</v>
      </c>
      <c r="AC332" s="66">
        <f>-AC$190+AC$216-AC$218+AC$233+AC$234+SUM(AC$125,AC$126,AC$127,AC$128,AC$129,AC$130,AC$131,AC$132,AC$133,AC$134*(1+'S&amp;S'!$F130),AC$135,AC$136,AC$137,AC$138,AC$139,AC$140,AC$141,AC$142,AC$143,AC$144)</f>
        <v>0</v>
      </c>
      <c r="AD332" s="66">
        <f>-AD$190+AD$216-AD$218+AD$233+AD$234+SUM(AD$125,AD$126,AD$127,AD$128,AD$129,AD$130,AD$131,AD$132,AD$133,AD$134*(1+'S&amp;S'!$F130),AD$135,AD$136,AD$137,AD$138,AD$139,AD$140,AD$141,AD$142,AD$143,AD$144)</f>
        <v>0</v>
      </c>
      <c r="AE332" s="66">
        <f>-AE$190+AE$216-AE$218+AE$233+AE$234+SUM(AE$125,AE$126,AE$127,AE$128,AE$129,AE$130,AE$131,AE$132,AE$133,AE$134*(1+'S&amp;S'!$F130),AE$135,AE$136,AE$137,AE$138,AE$139,AE$140,AE$141,AE$142,AE$143,AE$144)</f>
        <v>0</v>
      </c>
      <c r="AF332" s="66">
        <f>-AF$190+AF$216-AF$218+AF$233+AF$234+SUM(AF$125,AF$126,AF$127,AF$128,AF$129,AF$130,AF$131,AF$132,AF$133,AF$134*(1+'S&amp;S'!$F130),AF$135,AF$136,AF$137,AF$138,AF$139,AF$140,AF$141,AF$142,AF$143,AF$144)</f>
        <v>0</v>
      </c>
      <c r="AG332" s="66">
        <f>-AG$190+AG$216-AG$218+AG$233+AG$234+SUM(AG$125,AG$126,AG$127,AG$128,AG$129,AG$130,AG$131,AG$132,AG$133,AG$134*(1+'S&amp;S'!$F130),AG$135,AG$136,AG$137,AG$138,AG$139,AG$140,AG$141,AG$142,AG$143,AG$144)</f>
        <v>0</v>
      </c>
      <c r="AH332" s="66">
        <f>-AH$190+AH$216-AH$218+AH$233+AH$234+SUM(AH$125,AH$126,AH$127,AH$128,AH$129,AH$130,AH$131,AH$132,AH$133,AH$134*(1+'S&amp;S'!$F130),AH$135,AH$136,AH$137,AH$138,AH$139,AH$140,AH$141,AH$142,AH$143,AH$144)</f>
        <v>0</v>
      </c>
      <c r="AI332" s="66">
        <f>-AI$190+AI$216-AI$218+AI$233+AI$234+SUM(AI$125,AI$126,AI$127,AI$128,AI$129,AI$130,AI$131,AI$132,AI$133,AI$134*(1+'S&amp;S'!$F130),AI$135,AI$136,AI$137,AI$138,AI$139,AI$140,AI$141,AI$142,AI$143,AI$144)</f>
        <v>0</v>
      </c>
      <c r="AJ332" s="66">
        <f>-AJ$190+AJ$216-AJ$218+AJ$233+AJ$234+SUM(AJ$125,AJ$126,AJ$127,AJ$128,AJ$129,AJ$130,AJ$131,AJ$132,AJ$133,AJ$134*(1+'S&amp;S'!$F130),AJ$135,AJ$136,AJ$137,AJ$138,AJ$139,AJ$140,AJ$141,AJ$142,AJ$143,AJ$144)</f>
        <v>0</v>
      </c>
      <c r="AK332" s="66">
        <f>-AK$190+AK$216-AK$218+AK$233+AK$234+SUM(AK$125,AK$126,AK$127,AK$128,AK$129,AK$130,AK$131,AK$132,AK$133,AK$134*(1+'S&amp;S'!$F130),AK$135,AK$136,AK$137,AK$138,AK$139,AK$140,AK$141,AK$142,AK$143,AK$144)</f>
        <v>0</v>
      </c>
      <c r="AL332" s="66">
        <f>-AL$190+AL$216-AL$218+AL$233+AL$234+SUM(AL$125,AL$126,AL$127,AL$128,AL$129,AL$130,AL$131,AL$132,AL$133,AL$134*(1+'S&amp;S'!$F130),AL$135,AL$136,AL$137,AL$138,AL$139,AL$140,AL$141,AL$142,AL$143,AL$144)</f>
        <v>0</v>
      </c>
      <c r="AM332" s="66">
        <f>-AM$190+AM$216-AM$218+AM$233+AM$234+SUM(AM$125,AM$126,AM$127,AM$128,AM$129,AM$130,AM$131,AM$132,AM$133,AM$134*(1+'S&amp;S'!$F130),AM$135,AM$136,AM$137,AM$138,AM$139,AM$140,AM$141,AM$142,AM$143,AM$144)</f>
        <v>0</v>
      </c>
      <c r="AN332" s="66">
        <f>-AN$190+AN$216-AN$218+AN$233+AN$234+SUM(AN$125,AN$126,AN$127,AN$128,AN$129,AN$130,AN$131,AN$132,AN$133,AN$134*(1+'S&amp;S'!$F130),AN$135,AN$136,AN$137,AN$138,AN$139,AN$140,AN$141,AN$142,AN$143,AN$144)</f>
        <v>0</v>
      </c>
      <c r="AO332" s="66">
        <f>-AO$190+AO$216-AO$218+AO$233+AO$234+SUM(AO$125,AO$126,AO$127,AO$128,AO$129,AO$130,AO$131,AO$132,AO$133,AO$134*(1+'S&amp;S'!$F130),AO$135,AO$136,AO$137,AO$138,AO$139,AO$140,AO$141,AO$142,AO$143,AO$144)</f>
        <v>0</v>
      </c>
      <c r="AP332" s="66">
        <f>-AP$190+AP$216-AP$218+AP$233+AP$234+SUM(AP$125,AP$126,AP$127,AP$128,AP$129,AP$130,AP$131,AP$132,AP$133,AP$134*(1+'S&amp;S'!$F130),AP$135,AP$136,AP$137,AP$138,AP$139,AP$140,AP$141,AP$142,AP$143,AP$144)</f>
        <v>0</v>
      </c>
      <c r="AQ332" s="66">
        <f>-AQ$190+AQ$216-AQ$218+AQ$233+AQ$234+SUM(AQ$125,AQ$126,AQ$127,AQ$128,AQ$129,AQ$130,AQ$131,AQ$132,AQ$133,AQ$134*(1+'S&amp;S'!$F130),AQ$135,AQ$136,AQ$137,AQ$138,AQ$139,AQ$140,AQ$141,AQ$142,AQ$143,AQ$144)</f>
        <v>0</v>
      </c>
      <c r="AR332" s="66">
        <f>-AR$190+AR$216-AR$218+AR$233+AR$234+SUM(AR$125,AR$126,AR$127,AR$128,AR$129,AR$130,AR$131,AR$132,AR$133,AR$134*(1+'S&amp;S'!$F130),AR$135,AR$136,AR$137,AR$138,AR$139,AR$140,AR$141,AR$142,AR$143,AR$144)</f>
        <v>0</v>
      </c>
      <c r="AS332" s="66">
        <f>-AS$190+AS$216-AS$218+AS$233+AS$234+SUM(AS$125,AS$126,AS$127,AS$128,AS$129,AS$130,AS$131,AS$132,AS$133,AS$134*(1+'S&amp;S'!$F130),AS$135,AS$136,AS$137,AS$138,AS$139,AS$140,AS$141,AS$142,AS$143,AS$144)</f>
        <v>0</v>
      </c>
      <c r="AT332" s="66">
        <f>-AT$190+AT$216-AT$218+AT$233+AT$234+SUM(AT$125,AT$126,AT$127,AT$128,AT$129,AT$130,AT$131,AT$132,AT$133,AT$134*(1+'S&amp;S'!$F130),AT$135,AT$136,AT$137,AT$138,AT$139,AT$140,AT$141,AT$142,AT$143,AT$144)</f>
        <v>0</v>
      </c>
      <c r="AU332" s="66">
        <f>-AU$190+AU$216-AU$218+AU$233+AU$234+SUM(AU$125,AU$126,AU$127,AU$128,AU$129,AU$130,AU$131,AU$132,AU$133,AU$134*(1+'S&amp;S'!$F130),AU$135,AU$136,AU$137,AU$138,AU$139,AU$140,AU$141,AU$142,AU$143,AU$144)</f>
        <v>0</v>
      </c>
      <c r="AV332" s="66">
        <f>-AV$190+AV$216-AV$218+AV$233+AV$234+SUM(AV$125,AV$126,AV$127,AV$128,AV$129,AV$130,AV$131,AV$132,AV$133,AV$134*(1+'S&amp;S'!$F130),AV$135,AV$136,AV$137,AV$138,AV$139,AV$140,AV$141,AV$142,AV$143,AV$144)</f>
        <v>0</v>
      </c>
      <c r="AW332" s="66">
        <f>-AW$190+AW$216-AW$218+AW$233+AW$234+SUM(AW$125,AW$126,AW$127,AW$128,AW$129,AW$130,AW$131,AW$132,AW$133,AW$134*(1+'S&amp;S'!$F130),AW$135,AW$136,AW$137,AW$138,AW$139,AW$140,AW$141,AW$142,AW$143,AW$144)</f>
        <v>0</v>
      </c>
      <c r="AX332" s="66">
        <f>-AX$190+AX$216-AX$218+AX$233+AX$234+SUM(AX$125,AX$126,AX$127,AX$128,AX$129,AX$130,AX$131,AX$132,AX$133,AX$134*(1+'S&amp;S'!$F130),AX$135,AX$136,AX$137,AX$138,AX$139,AX$140,AX$141,AX$142,AX$143,AX$144)</f>
        <v>0</v>
      </c>
      <c r="AY332" s="66">
        <f>-AY$190+AY$216-AY$218+AY$233+AY$234+SUM(AY$125,AY$126,AY$127,AY$128,AY$129,AY$130,AY$131,AY$132,AY$133,AY$134*(1+'S&amp;S'!$F130),AY$135,AY$136,AY$137,AY$138,AY$139,AY$140,AY$141,AY$142,AY$143,AY$144)</f>
        <v>0</v>
      </c>
      <c r="AZ332" s="66">
        <f>-AZ$190+AZ$216-AZ$218+AZ$233+AZ$234+SUM(AZ$125,AZ$126,AZ$127,AZ$128,AZ$129,AZ$130,AZ$131,AZ$132,AZ$133,AZ$134*(1+'S&amp;S'!$F130),AZ$135,AZ$136,AZ$137,AZ$138,AZ$139,AZ$140,AZ$141,AZ$142,AZ$143,AZ$144)</f>
        <v>0</v>
      </c>
      <c r="BA332" s="66">
        <f>-BA$190+BA$216-BA$218+BA$233+BA$234+SUM(BA$125,BA$126,BA$127,BA$128,BA$129,BA$130,BA$131,BA$132,BA$133,BA$134*(1+'S&amp;S'!$F130),BA$135,BA$136,BA$137,BA$138,BA$139,BA$140,BA$141,BA$142,BA$143,BA$144)</f>
        <v>0</v>
      </c>
      <c r="BB332" s="66">
        <f>-BB$190+BB$216-BB$218+BB$233+BB$234+SUM(BB$125,BB$126,BB$127,BB$128,BB$129,BB$130,BB$131,BB$132,BB$133,BB$134*(1+'S&amp;S'!$F130),BB$135,BB$136,BB$137,BB$138,BB$139,BB$140,BB$141,BB$142,BB$143,BB$144)</f>
        <v>0</v>
      </c>
      <c r="BC332" s="66">
        <f>-BC$190+BC$216-BC$218+BC$233+BC$234+SUM(BC$125,BC$126,BC$127,BC$128,BC$129,BC$130,BC$131,BC$132,BC$133,BC$134*(1+'S&amp;S'!$F130),BC$135,BC$136,BC$137,BC$138,BC$139,BC$140,BC$141,BC$142,BC$143,BC$144)</f>
        <v>0</v>
      </c>
      <c r="BD332" s="66">
        <f>-BD$190+BD$216-BD$218+BD$233+BD$234+SUM(BD$125,BD$126,BD$127,BD$128,BD$129,BD$130,BD$131,BD$132,BD$133,BD$134*(1+'S&amp;S'!$F130),BD$135,BD$136,BD$137,BD$138,BD$139,BD$140,BD$141,BD$142,BD$143,BD$144)</f>
        <v>0</v>
      </c>
      <c r="BE332" s="66">
        <f>-BE$190+BE$216-BE$218+BE$233+BE$234+SUM(BE$125,BE$126,BE$127,BE$128,BE$129,BE$130,BE$131,BE$132,BE$133,BE$134*(1+'S&amp;S'!$F130),BE$135,BE$136,BE$137,BE$138,BE$139,BE$140,BE$141,BE$142,BE$143,BE$144)</f>
        <v>0</v>
      </c>
      <c r="BF332" s="66">
        <f>-BF$190+BF$216-BF$218+BF$233+BF$234+SUM(BF$125,BF$126,BF$127,BF$128,BF$129,BF$130,BF$131,BF$132,BF$133,BF$134*(1+'S&amp;S'!$F130),BF$135,BF$136,BF$137,BF$138,BF$139,BF$140,BF$141,BF$142,BF$143,BF$144)</f>
        <v>0</v>
      </c>
      <c r="BG332" s="66">
        <f>-BG$190+BG$216-BG$218+BG$233+BG$234+SUM(BG$125,BG$126,BG$127,BG$128,BG$129,BG$130,BG$131,BG$132,BG$133,BG$134*(1+'S&amp;S'!$F130),BG$135,BG$136,BG$137,BG$138,BG$139,BG$140,BG$141,BG$142,BG$143,BG$144)</f>
        <v>0</v>
      </c>
      <c r="BH332" s="66">
        <f>-BH$190+BH$216-BH$218+BH$233+BH$234+SUM(BH$125,BH$126,BH$127,BH$128,BH$129,BH$130,BH$131,BH$132,BH$133,BH$134*(1+'S&amp;S'!$F130),BH$135,BH$136,BH$137,BH$138,BH$139,BH$140,BH$141,BH$142,BH$143,BH$144)</f>
        <v>0</v>
      </c>
      <c r="BI332" s="66">
        <f>-BI$190+BI$216-BI$218+BI$233+BI$234+SUM(BI$125,BI$126,BI$127,BI$128,BI$129,BI$130,BI$131,BI$132,BI$133,BI$134*(1+'S&amp;S'!$F130),BI$135,BI$136,BI$137,BI$138,BI$139,BI$140,BI$141,BI$142,BI$143,BI$144)</f>
        <v>0</v>
      </c>
      <c r="BJ332" s="66">
        <f>-BJ$190+BJ$216-BJ$218+BJ$233+BJ$234+SUM(BJ$125,BJ$126,BJ$127,BJ$128,BJ$129,BJ$130,BJ$131,BJ$132,BJ$133,BJ$134*(1+'S&amp;S'!$F130),BJ$135,BJ$136,BJ$137,BJ$138,BJ$139,BJ$140,BJ$141,BJ$142,BJ$143,BJ$144)</f>
        <v>0</v>
      </c>
      <c r="BK332" s="66">
        <f>-BK$190+BK$216-BK$218+BK$233+BK$234+SUM(BK$125,BK$126,BK$127,BK$128,BK$129,BK$130,BK$131,BK$132,BK$133,BK$134*(1+'S&amp;S'!$F130),BK$135,BK$136,BK$137,BK$138,BK$139,BK$140,BK$141,BK$142,BK$143,BK$144)</f>
        <v>0</v>
      </c>
      <c r="BL332" s="66">
        <f>-BL$190+BL$216-BL$218+BL$233+BL$234+SUM(BL$125,BL$126,BL$127,BL$128,BL$129,BL$130,BL$131,BL$132,BL$133,BL$134*(1+'S&amp;S'!$F130),BL$135,BL$136,BL$137,BL$138,BL$139,BL$140,BL$141,BL$142,BL$143,BL$144)</f>
        <v>0</v>
      </c>
      <c r="BM332" s="66">
        <f>-BM$190+BM$216-BM$218+BM$233+BM$234+SUM(BM$125,BM$126,BM$127,BM$128,BM$129,BM$130,BM$131,BM$132,BM$133,BM$134*(1+'S&amp;S'!$F130),BM$135,BM$136,BM$137,BM$138,BM$139,BM$140,BM$141,BM$142,BM$143,BM$144)</f>
        <v>0</v>
      </c>
      <c r="BN332" s="66">
        <f>-BN$190+BN$216-BN$218+BN$233+BN$234+SUM(BN$125,BN$126,BN$127,BN$128,BN$129,BN$130,BN$131,BN$132,BN$133,BN$134*(1+'S&amp;S'!$F130),BN$135,BN$136,BN$137,BN$138,BN$139,BN$140,BN$141,BN$142,BN$143,BN$144)</f>
        <v>0</v>
      </c>
      <c r="BO332" s="66">
        <f>-BO$190+BO$216-BO$218+BO$233+BO$234+SUM(BO$125,BO$126,BO$127,BO$128,BO$129,BO$130,BO$131,BO$132,BO$133,BO$134*(1+'S&amp;S'!$F130),BO$135,BO$136,BO$137,BO$138,BO$139,BO$140,BO$141,BO$142,BO$143,BO$144)</f>
        <v>0</v>
      </c>
      <c r="BP332" s="66">
        <f>-BP$190+BP$216-BP$218+BP$233+BP$234+SUM(BP$125,BP$126,BP$127,BP$128,BP$129,BP$130,BP$131,BP$132,BP$133,BP$134*(1+'S&amp;S'!$F130),BP$135,BP$136,BP$137,BP$138,BP$139,BP$140,BP$141,BP$142,BP$143,BP$144)</f>
        <v>0</v>
      </c>
      <c r="BQ332" s="66">
        <f>-BQ$190+BQ$216-BQ$218+BQ$233+BQ$234+SUM(BQ$125,BQ$126,BQ$127,BQ$128,BQ$129,BQ$130,BQ$131,BQ$132,BQ$133,BQ$134*(1+'S&amp;S'!$F130),BQ$135,BQ$136,BQ$137,BQ$138,BQ$139,BQ$140,BQ$141,BQ$142,BQ$143,BQ$144)</f>
        <v>0</v>
      </c>
      <c r="BR332" s="66">
        <f>-BR$190+BR$216-BR$218+BR$233+BR$234+SUM(BR$125,BR$126,BR$127,BR$128,BR$129,BR$130,BR$131,BR$132,BR$133,BR$134*(1+'S&amp;S'!$F130),BR$135,BR$136,BR$137,BR$138,BR$139,BR$140,BR$141,BR$142,BR$143,BR$144)</f>
        <v>0</v>
      </c>
      <c r="BS332" s="66">
        <f>-BS$190+BS$216-BS$218+BS$233+BS$234+SUM(BS$125,BS$126,BS$127,BS$128,BS$129,BS$130,BS$131,BS$132,BS$133,BS$134*(1+'S&amp;S'!$F130),BS$135,BS$136,BS$137,BS$138,BS$139,BS$140,BS$141,BS$142,BS$143,BS$144)</f>
        <v>0</v>
      </c>
      <c r="BT332" s="66">
        <f>-BT$190+BT$216-BT$218+BT$233+BT$234+SUM(BT$125,BT$126,BT$127,BT$128,BT$129,BT$130,BT$131,BT$132,BT$133,BT$134*(1+'S&amp;S'!$F130),BT$135,BT$136,BT$137,BT$138,BT$139,BT$140,BT$141,BT$142,BT$143,BT$144)</f>
        <v>0</v>
      </c>
      <c r="BU332" s="66">
        <f>-BU$190+BU$216-BU$218+BU$233+BU$234+SUM(BU$125,BU$126,BU$127,BU$128,BU$129,BU$130,BU$131,BU$132,BU$133,BU$134*(1+'S&amp;S'!$F130),BU$135,BU$136,BU$137,BU$138,BU$139,BU$140,BU$141,BU$142,BU$143,BU$144)</f>
        <v>0</v>
      </c>
      <c r="BV332" s="66">
        <f>-BV$190+BV$216-BV$218+BV$233+BV$234+SUM(BV$125,BV$126,BV$127,BV$128,BV$129,BV$130,BV$131,BV$132,BV$133,BV$134*(1+'S&amp;S'!$F130),BV$135,BV$136,BV$137,BV$138,BV$139,BV$140,BV$141,BV$142,BV$143,BV$144)</f>
        <v>0</v>
      </c>
      <c r="BW332" s="66">
        <f>-BW$190+BW$216-BW$218+BW$233+BW$234+SUM(BW$125,BW$126,BW$127,BW$128,BW$129,BW$130,BW$131,BW$132,BW$133,BW$134*(1+'S&amp;S'!$F130),BW$135,BW$136,BW$137,BW$138,BW$139,BW$140,BW$141,BW$142,BW$143,BW$144)</f>
        <v>0</v>
      </c>
      <c r="BX332" s="66">
        <f>-BX$190+BX$216-BX$218+BX$233+BX$234+SUM(BX$125,BX$126,BX$127,BX$128,BX$129,BX$130,BX$131,BX$132,BX$133,BX$134*(1+'S&amp;S'!$F130),BX$135,BX$136,BX$137,BX$138,BX$139,BX$140,BX$141,BX$142,BX$143,BX$144)</f>
        <v>0</v>
      </c>
      <c r="BY332" s="66">
        <f>-BY$190+BY$216-BY$218+BY$233+BY$234+SUM(BY$125,BY$126,BY$127,BY$128,BY$129,BY$130,BY$131,BY$132,BY$133,BY$134*(1+'S&amp;S'!$F130),BY$135,BY$136,BY$137,BY$138,BY$139,BY$140,BY$141,BY$142,BY$143,BY$144)</f>
        <v>0</v>
      </c>
      <c r="BZ332" s="66">
        <f>-BZ$190+BZ$216-BZ$218+BZ$233+BZ$234+SUM(BZ$125,BZ$126,BZ$127,BZ$128,BZ$129,BZ$130,BZ$131,BZ$132,BZ$133,BZ$134*(1+'S&amp;S'!$F130),BZ$135,BZ$136,BZ$137,BZ$138,BZ$139,BZ$140,BZ$141,BZ$142,BZ$143,BZ$144)</f>
        <v>0</v>
      </c>
      <c r="CA332" s="66">
        <f>-CA$190+CA$216-CA$218+CA$233+CA$234+SUM(CA$125,CA$126,CA$127,CA$128,CA$129,CA$130,CA$131,CA$132,CA$133,CA$134*(1+'S&amp;S'!$F130),CA$135,CA$136,CA$137,CA$138,CA$139,CA$140,CA$141,CA$142,CA$143,CA$144)</f>
        <v>0</v>
      </c>
      <c r="CB332" s="66">
        <f>-CB$190+CB$216-CB$218+CB$233+CB$234+SUM(CB$125,CB$126,CB$127,CB$128,CB$129,CB$130,CB$131,CB$132,CB$133,CB$134*(1+'S&amp;S'!$F130),CB$135,CB$136,CB$137,CB$138,CB$139,CB$140,CB$141,CB$142,CB$143,CB$144)</f>
        <v>0</v>
      </c>
      <c r="CC332" s="66">
        <f>-CC$190+CC$216-CC$218+CC$233+CC$234+SUM(CC$125,CC$126,CC$127,CC$128,CC$129,CC$130,CC$131,CC$132,CC$133,CC$134*(1+'S&amp;S'!$F130),CC$135,CC$136,CC$137,CC$138,CC$139,CC$140,CC$141,CC$142,CC$143,CC$144)</f>
        <v>0</v>
      </c>
      <c r="CD332" s="66">
        <f>-CD$190+CD$216-CD$218+CD$233+CD$234+SUM(CD$125,CD$126,CD$127,CD$128,CD$129,CD$130,CD$131,CD$132,CD$133,CD$134*(1+'S&amp;S'!$F130),CD$135,CD$136,CD$137,CD$138,CD$139,CD$140,CD$141,CD$142,CD$143,CD$144)</f>
        <v>0</v>
      </c>
      <c r="CE332" s="66">
        <f>-CE$190+CE$216-CE$218+CE$233+CE$234+SUM(CE$125,CE$126,CE$127,CE$128,CE$129,CE$130,CE$131,CE$132,CE$133,CE$134*(1+'S&amp;S'!$F130),CE$135,CE$136,CE$137,CE$138,CE$139,CE$140,CE$141,CE$142,CE$143,CE$144)</f>
        <v>0</v>
      </c>
      <c r="CF332" s="66">
        <f>-CF$190+CF$216-CF$218+CF$233+CF$234+SUM(CF$125,CF$126,CF$127,CF$128,CF$129,CF$130,CF$131,CF$132,CF$133,CF$134*(1+'S&amp;S'!$F130),CF$135,CF$136,CF$137,CF$138,CF$139,CF$140,CF$141,CF$142,CF$143,CF$144)</f>
        <v>0</v>
      </c>
      <c r="CG332" s="66">
        <f>-CG$190+CG$216-CG$218+CG$233+CG$234+SUM(CG$125,CG$126,CG$127,CG$128,CG$129,CG$130,CG$131,CG$132,CG$133,CG$134*(1+'S&amp;S'!$F130),CG$135,CG$136,CG$137,CG$138,CG$139,CG$140,CG$141,CG$142,CG$143,CG$144)</f>
        <v>0</v>
      </c>
      <c r="CH332" s="66">
        <f>-CH$190+CH$216-CH$218+CH$233+CH$234+SUM(CH$125,CH$126,CH$127,CH$128,CH$129,CH$130,CH$131,CH$132,CH$133,CH$134*(1+'S&amp;S'!$F130),CH$135,CH$136,CH$137,CH$138,CH$139,CH$140,CH$141,CH$142,CH$143,CH$144)</f>
        <v>0</v>
      </c>
      <c r="CI332" s="66">
        <f>-CI$190+CI$216-CI$218+CI$233+CI$234+SUM(CI$125,CI$126,CI$127,CI$128,CI$129,CI$130,CI$131,CI$132,CI$133,CI$134*(1+'S&amp;S'!$F130),CI$135,CI$136,CI$137,CI$138,CI$139,CI$140,CI$141,CI$142,CI$143,CI$144)</f>
        <v>0</v>
      </c>
      <c r="CJ332" s="66">
        <f>-CJ$190+CJ$216-CJ$218+CJ$233+CJ$234+SUM(CJ$125,CJ$126,CJ$127,CJ$128,CJ$129,CJ$130,CJ$131,CJ$132,CJ$133,CJ$134*(1+'S&amp;S'!$F130),CJ$135,CJ$136,CJ$137,CJ$138,CJ$139,CJ$140,CJ$141,CJ$142,CJ$143,CJ$144)</f>
        <v>0</v>
      </c>
      <c r="CK332" s="66">
        <f>-CK$190+CK$216-CK$218+CK$233+CK$234+SUM(CK$125,CK$126,CK$127,CK$128,CK$129,CK$130,CK$131,CK$132,CK$133,CK$134*(1+'S&amp;S'!$F130),CK$135,CK$136,CK$137,CK$138,CK$139,CK$140,CK$141,CK$142,CK$143,CK$144)</f>
        <v>0</v>
      </c>
      <c r="CL332" s="66">
        <f>-CL$190+CL$216-CL$218+CL$233+CL$234+SUM(CL$125,CL$126,CL$127,CL$128,CL$129,CL$130,CL$131,CL$132,CL$133,CL$134*(1+'S&amp;S'!$F130),CL$135,CL$136,CL$137,CL$138,CL$139,CL$140,CL$141,CL$142,CL$143,CL$144)</f>
        <v>0</v>
      </c>
      <c r="CM332" s="66">
        <f>-CM$190+CM$216-CM$218+CM$233+CM$234+SUM(CM$125,CM$126,CM$127,CM$128,CM$129,CM$130,CM$131,CM$132,CM$133,CM$134*(1+'S&amp;S'!$F130),CM$135,CM$136,CM$137,CM$138,CM$139,CM$140,CM$141,CM$142,CM$143,CM$144)</f>
        <v>0</v>
      </c>
      <c r="CN332" s="66">
        <f>-CN$190+CN$216-CN$218+CN$233+CN$234+SUM(CN$125,CN$126,CN$127,CN$128,CN$129,CN$130,CN$131,CN$132,CN$133,CN$134*(1+'S&amp;S'!$F130),CN$135,CN$136,CN$137,CN$138,CN$139,CN$140,CN$141,CN$142,CN$143,CN$144)</f>
        <v>0</v>
      </c>
      <c r="CO332" s="66">
        <f>-CO$190+CO$216-CO$218+CO$233+CO$234+SUM(CO$125,CO$126,CO$127,CO$128,CO$129,CO$130,CO$131,CO$132,CO$133,CO$134*(1+'S&amp;S'!$F130),CO$135,CO$136,CO$137,CO$138,CO$139,CO$140,CO$141,CO$142,CO$143,CO$144)</f>
        <v>0</v>
      </c>
      <c r="CP332" s="66">
        <f>-CP$190+CP$216-CP$218+CP$233+CP$234+SUM(CP$125,CP$126,CP$127,CP$128,CP$129,CP$130,CP$131,CP$132,CP$133,CP$134*(1+'S&amp;S'!$F130),CP$135,CP$136,CP$137,CP$138,CP$139,CP$140,CP$141,CP$142,CP$143,CP$144)</f>
        <v>0</v>
      </c>
      <c r="CQ332" s="66">
        <f>-CQ$190+CQ$216-CQ$218+CQ$233+CQ$234+SUM(CQ$125,CQ$126,CQ$127,CQ$128,CQ$129,CQ$130,CQ$131,CQ$132,CQ$133,CQ$134*(1+'S&amp;S'!$F130),CQ$135,CQ$136,CQ$137,CQ$138,CQ$139,CQ$140,CQ$141,CQ$142,CQ$143,CQ$144)</f>
        <v>0</v>
      </c>
      <c r="CR332" s="66">
        <f>-CR$190+CR$216-CR$218+CR$233+CR$234+SUM(CR$125,CR$126,CR$127,CR$128,CR$129,CR$130,CR$131,CR$132,CR$133,CR$134*(1+'S&amp;S'!$F130),CR$135,CR$136,CR$137,CR$138,CR$139,CR$140,CR$141,CR$142,CR$143,CR$144)</f>
        <v>0</v>
      </c>
      <c r="CS332" s="66">
        <f>-CS$190+CS$216-CS$218+CS$233+CS$234+SUM(CS$125,CS$126,CS$127,CS$128,CS$129,CS$130,CS$131,CS$132,CS$133,CS$134*(1+'S&amp;S'!$F130),CS$135,CS$136,CS$137,CS$138,CS$139,CS$140,CS$141,CS$142,CS$143,CS$144)</f>
        <v>0</v>
      </c>
    </row>
    <row r="333" spans="3:97" hidden="1" x14ac:dyDescent="0.35">
      <c r="C333" s="81" t="str">
        <f>O.2!C134&amp;" with "&amp; 'S&amp;S'!$D$5*100 &amp; "% decrease"</f>
        <v xml:space="preserve"> with 1% decrease</v>
      </c>
      <c r="E333" s="492">
        <f>G333+NPV(G.Asm!$F$40,H333:INDEX(H333:CS333,RP))</f>
        <v>0</v>
      </c>
      <c r="F333" s="492">
        <f t="shared" si="140"/>
        <v>0</v>
      </c>
      <c r="G333" s="66">
        <f>-G$190+G$216-G$218+G$233+G$234+SUM(G$125,G$126,G$127,G$128,G$129,G$130,G$131,G$132,G$133,G$134*(1+'S&amp;S'!$F131),G$135,G$136,G$137,G$138,G$139,G$140,G$141,G$142,G$143,G$144)</f>
        <v>0</v>
      </c>
      <c r="H333" s="66">
        <f>-H$190+H$216-H$218+H$233+H$234+SUM(H$125,H$126,H$127,H$128,H$129,H$130,H$131,H$132,H$133,H$134*(1+'S&amp;S'!$F131),H$135,H$136,H$137,H$138,H$139,H$140,H$141,H$142,H$143,H$144)</f>
        <v>0</v>
      </c>
      <c r="I333" s="66">
        <f>-I$190+I$216-I$218+I$233+I$234+SUM(I$125,I$126,I$127,I$128,I$129,I$130,I$131,I$132,I$133,I$134*(1+'S&amp;S'!$F131),I$135,I$136,I$137,I$138,I$139,I$140,I$141,I$142,I$143,I$144)</f>
        <v>0</v>
      </c>
      <c r="J333" s="66">
        <f>-J$190+J$216-J$218+J$233+J$234+SUM(J$125,J$126,J$127,J$128,J$129,J$130,J$131,J$132,J$133,J$134*(1+'S&amp;S'!$F131),J$135,J$136,J$137,J$138,J$139,J$140,J$141,J$142,J$143,J$144)</f>
        <v>0</v>
      </c>
      <c r="K333" s="66">
        <f>-K$190+K$216-K$218+K$233+K$234+SUM(K$125,K$126,K$127,K$128,K$129,K$130,K$131,K$132,K$133,K$134*(1+'S&amp;S'!$F131),K$135,K$136,K$137,K$138,K$139,K$140,K$141,K$142,K$143,K$144)</f>
        <v>0</v>
      </c>
      <c r="L333" s="66">
        <f>-L$190+L$216-L$218+L$233+L$234+SUM(L$125,L$126,L$127,L$128,L$129,L$130,L$131,L$132,L$133,L$134*(1+'S&amp;S'!$F131),L$135,L$136,L$137,L$138,L$139,L$140,L$141,L$142,L$143,L$144)</f>
        <v>0</v>
      </c>
      <c r="M333" s="66">
        <f>-M$190+M$216-M$218+M$233+M$234+SUM(M$125,M$126,M$127,M$128,M$129,M$130,M$131,M$132,M$133,M$134*(1+'S&amp;S'!$F131),M$135,M$136,M$137,M$138,M$139,M$140,M$141,M$142,M$143,M$144)</f>
        <v>0</v>
      </c>
      <c r="N333" s="66">
        <f>-N$190+N$216-N$218+N$233+N$234+SUM(N$125,N$126,N$127,N$128,N$129,N$130,N$131,N$132,N$133,N$134*(1+'S&amp;S'!$F131),N$135,N$136,N$137,N$138,N$139,N$140,N$141,N$142,N$143,N$144)</f>
        <v>0</v>
      </c>
      <c r="O333" s="66">
        <f>-O$190+O$216-O$218+O$233+O$234+SUM(O$125,O$126,O$127,O$128,O$129,O$130,O$131,O$132,O$133,O$134*(1+'S&amp;S'!$F131),O$135,O$136,O$137,O$138,O$139,O$140,O$141,O$142,O$143,O$144)</f>
        <v>0</v>
      </c>
      <c r="P333" s="66">
        <f>-P$190+P$216-P$218+P$233+P$234+SUM(P$125,P$126,P$127,P$128,P$129,P$130,P$131,P$132,P$133,P$134*(1+'S&amp;S'!$F131),P$135,P$136,P$137,P$138,P$139,P$140,P$141,P$142,P$143,P$144)</f>
        <v>0</v>
      </c>
      <c r="Q333" s="66">
        <f>-Q$190+Q$216-Q$218+Q$233+Q$234+SUM(Q$125,Q$126,Q$127,Q$128,Q$129,Q$130,Q$131,Q$132,Q$133,Q$134*(1+'S&amp;S'!$F131),Q$135,Q$136,Q$137,Q$138,Q$139,Q$140,Q$141,Q$142,Q$143,Q$144)</f>
        <v>0</v>
      </c>
      <c r="R333" s="66">
        <f>-R$190+R$216-R$218+R$233+R$234+SUM(R$125,R$126,R$127,R$128,R$129,R$130,R$131,R$132,R$133,R$134*(1+'S&amp;S'!$F131),R$135,R$136,R$137,R$138,R$139,R$140,R$141,R$142,R$143,R$144)</f>
        <v>0</v>
      </c>
      <c r="S333" s="66">
        <f>-S$190+S$216-S$218+S$233+S$234+SUM(S$125,S$126,S$127,S$128,S$129,S$130,S$131,S$132,S$133,S$134*(1+'S&amp;S'!$F131),S$135,S$136,S$137,S$138,S$139,S$140,S$141,S$142,S$143,S$144)</f>
        <v>0</v>
      </c>
      <c r="T333" s="66">
        <f>-T$190+T$216-T$218+T$233+T$234+SUM(T$125,T$126,T$127,T$128,T$129,T$130,T$131,T$132,T$133,T$134*(1+'S&amp;S'!$F131),T$135,T$136,T$137,T$138,T$139,T$140,T$141,T$142,T$143,T$144)</f>
        <v>0</v>
      </c>
      <c r="U333" s="66">
        <f>-U$190+U$216-U$218+U$233+U$234+SUM(U$125,U$126,U$127,U$128,U$129,U$130,U$131,U$132,U$133,U$134*(1+'S&amp;S'!$F131),U$135,U$136,U$137,U$138,U$139,U$140,U$141,U$142,U$143,U$144)</f>
        <v>0</v>
      </c>
      <c r="V333" s="66">
        <f>-V$190+V$216-V$218+V$233+V$234+SUM(V$125,V$126,V$127,V$128,V$129,V$130,V$131,V$132,V$133,V$134*(1+'S&amp;S'!$F131),V$135,V$136,V$137,V$138,V$139,V$140,V$141,V$142,V$143,V$144)</f>
        <v>0</v>
      </c>
      <c r="W333" s="66">
        <f>-W$190+W$216-W$218+W$233+W$234+SUM(W$125,W$126,W$127,W$128,W$129,W$130,W$131,W$132,W$133,W$134*(1+'S&amp;S'!$F131),W$135,W$136,W$137,W$138,W$139,W$140,W$141,W$142,W$143,W$144)</f>
        <v>0</v>
      </c>
      <c r="X333" s="66">
        <f>-X$190+X$216-X$218+X$233+X$234+SUM(X$125,X$126,X$127,X$128,X$129,X$130,X$131,X$132,X$133,X$134*(1+'S&amp;S'!$F131),X$135,X$136,X$137,X$138,X$139,X$140,X$141,X$142,X$143,X$144)</f>
        <v>0</v>
      </c>
      <c r="Y333" s="66">
        <f>-Y$190+Y$216-Y$218+Y$233+Y$234+SUM(Y$125,Y$126,Y$127,Y$128,Y$129,Y$130,Y$131,Y$132,Y$133,Y$134*(1+'S&amp;S'!$F131),Y$135,Y$136,Y$137,Y$138,Y$139,Y$140,Y$141,Y$142,Y$143,Y$144)</f>
        <v>0</v>
      </c>
      <c r="Z333" s="66">
        <f>-Z$190+Z$216-Z$218+Z$233+Z$234+SUM(Z$125,Z$126,Z$127,Z$128,Z$129,Z$130,Z$131,Z$132,Z$133,Z$134*(1+'S&amp;S'!$F131),Z$135,Z$136,Z$137,Z$138,Z$139,Z$140,Z$141,Z$142,Z$143,Z$144)</f>
        <v>0</v>
      </c>
      <c r="AA333" s="66">
        <f>-AA$190+AA$216-AA$218+AA$233+AA$234+SUM(AA$125,AA$126,AA$127,AA$128,AA$129,AA$130,AA$131,AA$132,AA$133,AA$134*(1+'S&amp;S'!$F131),AA$135,AA$136,AA$137,AA$138,AA$139,AA$140,AA$141,AA$142,AA$143,AA$144)</f>
        <v>0</v>
      </c>
      <c r="AB333" s="66">
        <f>-AB$190+AB$216-AB$218+AB$233+AB$234+SUM(AB$125,AB$126,AB$127,AB$128,AB$129,AB$130,AB$131,AB$132,AB$133,AB$134*(1+'S&amp;S'!$F131),AB$135,AB$136,AB$137,AB$138,AB$139,AB$140,AB$141,AB$142,AB$143,AB$144)</f>
        <v>0</v>
      </c>
      <c r="AC333" s="66">
        <f>-AC$190+AC$216-AC$218+AC$233+AC$234+SUM(AC$125,AC$126,AC$127,AC$128,AC$129,AC$130,AC$131,AC$132,AC$133,AC$134*(1+'S&amp;S'!$F131),AC$135,AC$136,AC$137,AC$138,AC$139,AC$140,AC$141,AC$142,AC$143,AC$144)</f>
        <v>0</v>
      </c>
      <c r="AD333" s="66">
        <f>-AD$190+AD$216-AD$218+AD$233+AD$234+SUM(AD$125,AD$126,AD$127,AD$128,AD$129,AD$130,AD$131,AD$132,AD$133,AD$134*(1+'S&amp;S'!$F131),AD$135,AD$136,AD$137,AD$138,AD$139,AD$140,AD$141,AD$142,AD$143,AD$144)</f>
        <v>0</v>
      </c>
      <c r="AE333" s="66">
        <f>-AE$190+AE$216-AE$218+AE$233+AE$234+SUM(AE$125,AE$126,AE$127,AE$128,AE$129,AE$130,AE$131,AE$132,AE$133,AE$134*(1+'S&amp;S'!$F131),AE$135,AE$136,AE$137,AE$138,AE$139,AE$140,AE$141,AE$142,AE$143,AE$144)</f>
        <v>0</v>
      </c>
      <c r="AF333" s="66">
        <f>-AF$190+AF$216-AF$218+AF$233+AF$234+SUM(AF$125,AF$126,AF$127,AF$128,AF$129,AF$130,AF$131,AF$132,AF$133,AF$134*(1+'S&amp;S'!$F131),AF$135,AF$136,AF$137,AF$138,AF$139,AF$140,AF$141,AF$142,AF$143,AF$144)</f>
        <v>0</v>
      </c>
      <c r="AG333" s="66">
        <f>-AG$190+AG$216-AG$218+AG$233+AG$234+SUM(AG$125,AG$126,AG$127,AG$128,AG$129,AG$130,AG$131,AG$132,AG$133,AG$134*(1+'S&amp;S'!$F131),AG$135,AG$136,AG$137,AG$138,AG$139,AG$140,AG$141,AG$142,AG$143,AG$144)</f>
        <v>0</v>
      </c>
      <c r="AH333" s="66">
        <f>-AH$190+AH$216-AH$218+AH$233+AH$234+SUM(AH$125,AH$126,AH$127,AH$128,AH$129,AH$130,AH$131,AH$132,AH$133,AH$134*(1+'S&amp;S'!$F131),AH$135,AH$136,AH$137,AH$138,AH$139,AH$140,AH$141,AH$142,AH$143,AH$144)</f>
        <v>0</v>
      </c>
      <c r="AI333" s="66">
        <f>-AI$190+AI$216-AI$218+AI$233+AI$234+SUM(AI$125,AI$126,AI$127,AI$128,AI$129,AI$130,AI$131,AI$132,AI$133,AI$134*(1+'S&amp;S'!$F131),AI$135,AI$136,AI$137,AI$138,AI$139,AI$140,AI$141,AI$142,AI$143,AI$144)</f>
        <v>0</v>
      </c>
      <c r="AJ333" s="66">
        <f>-AJ$190+AJ$216-AJ$218+AJ$233+AJ$234+SUM(AJ$125,AJ$126,AJ$127,AJ$128,AJ$129,AJ$130,AJ$131,AJ$132,AJ$133,AJ$134*(1+'S&amp;S'!$F131),AJ$135,AJ$136,AJ$137,AJ$138,AJ$139,AJ$140,AJ$141,AJ$142,AJ$143,AJ$144)</f>
        <v>0</v>
      </c>
      <c r="AK333" s="66">
        <f>-AK$190+AK$216-AK$218+AK$233+AK$234+SUM(AK$125,AK$126,AK$127,AK$128,AK$129,AK$130,AK$131,AK$132,AK$133,AK$134*(1+'S&amp;S'!$F131),AK$135,AK$136,AK$137,AK$138,AK$139,AK$140,AK$141,AK$142,AK$143,AK$144)</f>
        <v>0</v>
      </c>
      <c r="AL333" s="66">
        <f>-AL$190+AL$216-AL$218+AL$233+AL$234+SUM(AL$125,AL$126,AL$127,AL$128,AL$129,AL$130,AL$131,AL$132,AL$133,AL$134*(1+'S&amp;S'!$F131),AL$135,AL$136,AL$137,AL$138,AL$139,AL$140,AL$141,AL$142,AL$143,AL$144)</f>
        <v>0</v>
      </c>
      <c r="AM333" s="66">
        <f>-AM$190+AM$216-AM$218+AM$233+AM$234+SUM(AM$125,AM$126,AM$127,AM$128,AM$129,AM$130,AM$131,AM$132,AM$133,AM$134*(1+'S&amp;S'!$F131),AM$135,AM$136,AM$137,AM$138,AM$139,AM$140,AM$141,AM$142,AM$143,AM$144)</f>
        <v>0</v>
      </c>
      <c r="AN333" s="66">
        <f>-AN$190+AN$216-AN$218+AN$233+AN$234+SUM(AN$125,AN$126,AN$127,AN$128,AN$129,AN$130,AN$131,AN$132,AN$133,AN$134*(1+'S&amp;S'!$F131),AN$135,AN$136,AN$137,AN$138,AN$139,AN$140,AN$141,AN$142,AN$143,AN$144)</f>
        <v>0</v>
      </c>
      <c r="AO333" s="66">
        <f>-AO$190+AO$216-AO$218+AO$233+AO$234+SUM(AO$125,AO$126,AO$127,AO$128,AO$129,AO$130,AO$131,AO$132,AO$133,AO$134*(1+'S&amp;S'!$F131),AO$135,AO$136,AO$137,AO$138,AO$139,AO$140,AO$141,AO$142,AO$143,AO$144)</f>
        <v>0</v>
      </c>
      <c r="AP333" s="66">
        <f>-AP$190+AP$216-AP$218+AP$233+AP$234+SUM(AP$125,AP$126,AP$127,AP$128,AP$129,AP$130,AP$131,AP$132,AP$133,AP$134*(1+'S&amp;S'!$F131),AP$135,AP$136,AP$137,AP$138,AP$139,AP$140,AP$141,AP$142,AP$143,AP$144)</f>
        <v>0</v>
      </c>
      <c r="AQ333" s="66">
        <f>-AQ$190+AQ$216-AQ$218+AQ$233+AQ$234+SUM(AQ$125,AQ$126,AQ$127,AQ$128,AQ$129,AQ$130,AQ$131,AQ$132,AQ$133,AQ$134*(1+'S&amp;S'!$F131),AQ$135,AQ$136,AQ$137,AQ$138,AQ$139,AQ$140,AQ$141,AQ$142,AQ$143,AQ$144)</f>
        <v>0</v>
      </c>
      <c r="AR333" s="66">
        <f>-AR$190+AR$216-AR$218+AR$233+AR$234+SUM(AR$125,AR$126,AR$127,AR$128,AR$129,AR$130,AR$131,AR$132,AR$133,AR$134*(1+'S&amp;S'!$F131),AR$135,AR$136,AR$137,AR$138,AR$139,AR$140,AR$141,AR$142,AR$143,AR$144)</f>
        <v>0</v>
      </c>
      <c r="AS333" s="66">
        <f>-AS$190+AS$216-AS$218+AS$233+AS$234+SUM(AS$125,AS$126,AS$127,AS$128,AS$129,AS$130,AS$131,AS$132,AS$133,AS$134*(1+'S&amp;S'!$F131),AS$135,AS$136,AS$137,AS$138,AS$139,AS$140,AS$141,AS$142,AS$143,AS$144)</f>
        <v>0</v>
      </c>
      <c r="AT333" s="66">
        <f>-AT$190+AT$216-AT$218+AT$233+AT$234+SUM(AT$125,AT$126,AT$127,AT$128,AT$129,AT$130,AT$131,AT$132,AT$133,AT$134*(1+'S&amp;S'!$F131),AT$135,AT$136,AT$137,AT$138,AT$139,AT$140,AT$141,AT$142,AT$143,AT$144)</f>
        <v>0</v>
      </c>
      <c r="AU333" s="66">
        <f>-AU$190+AU$216-AU$218+AU$233+AU$234+SUM(AU$125,AU$126,AU$127,AU$128,AU$129,AU$130,AU$131,AU$132,AU$133,AU$134*(1+'S&amp;S'!$F131),AU$135,AU$136,AU$137,AU$138,AU$139,AU$140,AU$141,AU$142,AU$143,AU$144)</f>
        <v>0</v>
      </c>
      <c r="AV333" s="66">
        <f>-AV$190+AV$216-AV$218+AV$233+AV$234+SUM(AV$125,AV$126,AV$127,AV$128,AV$129,AV$130,AV$131,AV$132,AV$133,AV$134*(1+'S&amp;S'!$F131),AV$135,AV$136,AV$137,AV$138,AV$139,AV$140,AV$141,AV$142,AV$143,AV$144)</f>
        <v>0</v>
      </c>
      <c r="AW333" s="66">
        <f>-AW$190+AW$216-AW$218+AW$233+AW$234+SUM(AW$125,AW$126,AW$127,AW$128,AW$129,AW$130,AW$131,AW$132,AW$133,AW$134*(1+'S&amp;S'!$F131),AW$135,AW$136,AW$137,AW$138,AW$139,AW$140,AW$141,AW$142,AW$143,AW$144)</f>
        <v>0</v>
      </c>
      <c r="AX333" s="66">
        <f>-AX$190+AX$216-AX$218+AX$233+AX$234+SUM(AX$125,AX$126,AX$127,AX$128,AX$129,AX$130,AX$131,AX$132,AX$133,AX$134*(1+'S&amp;S'!$F131),AX$135,AX$136,AX$137,AX$138,AX$139,AX$140,AX$141,AX$142,AX$143,AX$144)</f>
        <v>0</v>
      </c>
      <c r="AY333" s="66">
        <f>-AY$190+AY$216-AY$218+AY$233+AY$234+SUM(AY$125,AY$126,AY$127,AY$128,AY$129,AY$130,AY$131,AY$132,AY$133,AY$134*(1+'S&amp;S'!$F131),AY$135,AY$136,AY$137,AY$138,AY$139,AY$140,AY$141,AY$142,AY$143,AY$144)</f>
        <v>0</v>
      </c>
      <c r="AZ333" s="66">
        <f>-AZ$190+AZ$216-AZ$218+AZ$233+AZ$234+SUM(AZ$125,AZ$126,AZ$127,AZ$128,AZ$129,AZ$130,AZ$131,AZ$132,AZ$133,AZ$134*(1+'S&amp;S'!$F131),AZ$135,AZ$136,AZ$137,AZ$138,AZ$139,AZ$140,AZ$141,AZ$142,AZ$143,AZ$144)</f>
        <v>0</v>
      </c>
      <c r="BA333" s="66">
        <f>-BA$190+BA$216-BA$218+BA$233+BA$234+SUM(BA$125,BA$126,BA$127,BA$128,BA$129,BA$130,BA$131,BA$132,BA$133,BA$134*(1+'S&amp;S'!$F131),BA$135,BA$136,BA$137,BA$138,BA$139,BA$140,BA$141,BA$142,BA$143,BA$144)</f>
        <v>0</v>
      </c>
      <c r="BB333" s="66">
        <f>-BB$190+BB$216-BB$218+BB$233+BB$234+SUM(BB$125,BB$126,BB$127,BB$128,BB$129,BB$130,BB$131,BB$132,BB$133,BB$134*(1+'S&amp;S'!$F131),BB$135,BB$136,BB$137,BB$138,BB$139,BB$140,BB$141,BB$142,BB$143,BB$144)</f>
        <v>0</v>
      </c>
      <c r="BC333" s="66">
        <f>-BC$190+BC$216-BC$218+BC$233+BC$234+SUM(BC$125,BC$126,BC$127,BC$128,BC$129,BC$130,BC$131,BC$132,BC$133,BC$134*(1+'S&amp;S'!$F131),BC$135,BC$136,BC$137,BC$138,BC$139,BC$140,BC$141,BC$142,BC$143,BC$144)</f>
        <v>0</v>
      </c>
      <c r="BD333" s="66">
        <f>-BD$190+BD$216-BD$218+BD$233+BD$234+SUM(BD$125,BD$126,BD$127,BD$128,BD$129,BD$130,BD$131,BD$132,BD$133,BD$134*(1+'S&amp;S'!$F131),BD$135,BD$136,BD$137,BD$138,BD$139,BD$140,BD$141,BD$142,BD$143,BD$144)</f>
        <v>0</v>
      </c>
      <c r="BE333" s="66">
        <f>-BE$190+BE$216-BE$218+BE$233+BE$234+SUM(BE$125,BE$126,BE$127,BE$128,BE$129,BE$130,BE$131,BE$132,BE$133,BE$134*(1+'S&amp;S'!$F131),BE$135,BE$136,BE$137,BE$138,BE$139,BE$140,BE$141,BE$142,BE$143,BE$144)</f>
        <v>0</v>
      </c>
      <c r="BF333" s="66">
        <f>-BF$190+BF$216-BF$218+BF$233+BF$234+SUM(BF$125,BF$126,BF$127,BF$128,BF$129,BF$130,BF$131,BF$132,BF$133,BF$134*(1+'S&amp;S'!$F131),BF$135,BF$136,BF$137,BF$138,BF$139,BF$140,BF$141,BF$142,BF$143,BF$144)</f>
        <v>0</v>
      </c>
      <c r="BG333" s="66">
        <f>-BG$190+BG$216-BG$218+BG$233+BG$234+SUM(BG$125,BG$126,BG$127,BG$128,BG$129,BG$130,BG$131,BG$132,BG$133,BG$134*(1+'S&amp;S'!$F131),BG$135,BG$136,BG$137,BG$138,BG$139,BG$140,BG$141,BG$142,BG$143,BG$144)</f>
        <v>0</v>
      </c>
      <c r="BH333" s="66">
        <f>-BH$190+BH$216-BH$218+BH$233+BH$234+SUM(BH$125,BH$126,BH$127,BH$128,BH$129,BH$130,BH$131,BH$132,BH$133,BH$134*(1+'S&amp;S'!$F131),BH$135,BH$136,BH$137,BH$138,BH$139,BH$140,BH$141,BH$142,BH$143,BH$144)</f>
        <v>0</v>
      </c>
      <c r="BI333" s="66">
        <f>-BI$190+BI$216-BI$218+BI$233+BI$234+SUM(BI$125,BI$126,BI$127,BI$128,BI$129,BI$130,BI$131,BI$132,BI$133,BI$134*(1+'S&amp;S'!$F131),BI$135,BI$136,BI$137,BI$138,BI$139,BI$140,BI$141,BI$142,BI$143,BI$144)</f>
        <v>0</v>
      </c>
      <c r="BJ333" s="66">
        <f>-BJ$190+BJ$216-BJ$218+BJ$233+BJ$234+SUM(BJ$125,BJ$126,BJ$127,BJ$128,BJ$129,BJ$130,BJ$131,BJ$132,BJ$133,BJ$134*(1+'S&amp;S'!$F131),BJ$135,BJ$136,BJ$137,BJ$138,BJ$139,BJ$140,BJ$141,BJ$142,BJ$143,BJ$144)</f>
        <v>0</v>
      </c>
      <c r="BK333" s="66">
        <f>-BK$190+BK$216-BK$218+BK$233+BK$234+SUM(BK$125,BK$126,BK$127,BK$128,BK$129,BK$130,BK$131,BK$132,BK$133,BK$134*(1+'S&amp;S'!$F131),BK$135,BK$136,BK$137,BK$138,BK$139,BK$140,BK$141,BK$142,BK$143,BK$144)</f>
        <v>0</v>
      </c>
      <c r="BL333" s="66">
        <f>-BL$190+BL$216-BL$218+BL$233+BL$234+SUM(BL$125,BL$126,BL$127,BL$128,BL$129,BL$130,BL$131,BL$132,BL$133,BL$134*(1+'S&amp;S'!$F131),BL$135,BL$136,BL$137,BL$138,BL$139,BL$140,BL$141,BL$142,BL$143,BL$144)</f>
        <v>0</v>
      </c>
      <c r="BM333" s="66">
        <f>-BM$190+BM$216-BM$218+BM$233+BM$234+SUM(BM$125,BM$126,BM$127,BM$128,BM$129,BM$130,BM$131,BM$132,BM$133,BM$134*(1+'S&amp;S'!$F131),BM$135,BM$136,BM$137,BM$138,BM$139,BM$140,BM$141,BM$142,BM$143,BM$144)</f>
        <v>0</v>
      </c>
      <c r="BN333" s="66">
        <f>-BN$190+BN$216-BN$218+BN$233+BN$234+SUM(BN$125,BN$126,BN$127,BN$128,BN$129,BN$130,BN$131,BN$132,BN$133,BN$134*(1+'S&amp;S'!$F131),BN$135,BN$136,BN$137,BN$138,BN$139,BN$140,BN$141,BN$142,BN$143,BN$144)</f>
        <v>0</v>
      </c>
      <c r="BO333" s="66">
        <f>-BO$190+BO$216-BO$218+BO$233+BO$234+SUM(BO$125,BO$126,BO$127,BO$128,BO$129,BO$130,BO$131,BO$132,BO$133,BO$134*(1+'S&amp;S'!$F131),BO$135,BO$136,BO$137,BO$138,BO$139,BO$140,BO$141,BO$142,BO$143,BO$144)</f>
        <v>0</v>
      </c>
      <c r="BP333" s="66">
        <f>-BP$190+BP$216-BP$218+BP$233+BP$234+SUM(BP$125,BP$126,BP$127,BP$128,BP$129,BP$130,BP$131,BP$132,BP$133,BP$134*(1+'S&amp;S'!$F131),BP$135,BP$136,BP$137,BP$138,BP$139,BP$140,BP$141,BP$142,BP$143,BP$144)</f>
        <v>0</v>
      </c>
      <c r="BQ333" s="66">
        <f>-BQ$190+BQ$216-BQ$218+BQ$233+BQ$234+SUM(BQ$125,BQ$126,BQ$127,BQ$128,BQ$129,BQ$130,BQ$131,BQ$132,BQ$133,BQ$134*(1+'S&amp;S'!$F131),BQ$135,BQ$136,BQ$137,BQ$138,BQ$139,BQ$140,BQ$141,BQ$142,BQ$143,BQ$144)</f>
        <v>0</v>
      </c>
      <c r="BR333" s="66">
        <f>-BR$190+BR$216-BR$218+BR$233+BR$234+SUM(BR$125,BR$126,BR$127,BR$128,BR$129,BR$130,BR$131,BR$132,BR$133,BR$134*(1+'S&amp;S'!$F131),BR$135,BR$136,BR$137,BR$138,BR$139,BR$140,BR$141,BR$142,BR$143,BR$144)</f>
        <v>0</v>
      </c>
      <c r="BS333" s="66">
        <f>-BS$190+BS$216-BS$218+BS$233+BS$234+SUM(BS$125,BS$126,BS$127,BS$128,BS$129,BS$130,BS$131,BS$132,BS$133,BS$134*(1+'S&amp;S'!$F131),BS$135,BS$136,BS$137,BS$138,BS$139,BS$140,BS$141,BS$142,BS$143,BS$144)</f>
        <v>0</v>
      </c>
      <c r="BT333" s="66">
        <f>-BT$190+BT$216-BT$218+BT$233+BT$234+SUM(BT$125,BT$126,BT$127,BT$128,BT$129,BT$130,BT$131,BT$132,BT$133,BT$134*(1+'S&amp;S'!$F131),BT$135,BT$136,BT$137,BT$138,BT$139,BT$140,BT$141,BT$142,BT$143,BT$144)</f>
        <v>0</v>
      </c>
      <c r="BU333" s="66">
        <f>-BU$190+BU$216-BU$218+BU$233+BU$234+SUM(BU$125,BU$126,BU$127,BU$128,BU$129,BU$130,BU$131,BU$132,BU$133,BU$134*(1+'S&amp;S'!$F131),BU$135,BU$136,BU$137,BU$138,BU$139,BU$140,BU$141,BU$142,BU$143,BU$144)</f>
        <v>0</v>
      </c>
      <c r="BV333" s="66">
        <f>-BV$190+BV$216-BV$218+BV$233+BV$234+SUM(BV$125,BV$126,BV$127,BV$128,BV$129,BV$130,BV$131,BV$132,BV$133,BV$134*(1+'S&amp;S'!$F131),BV$135,BV$136,BV$137,BV$138,BV$139,BV$140,BV$141,BV$142,BV$143,BV$144)</f>
        <v>0</v>
      </c>
      <c r="BW333" s="66">
        <f>-BW$190+BW$216-BW$218+BW$233+BW$234+SUM(BW$125,BW$126,BW$127,BW$128,BW$129,BW$130,BW$131,BW$132,BW$133,BW$134*(1+'S&amp;S'!$F131),BW$135,BW$136,BW$137,BW$138,BW$139,BW$140,BW$141,BW$142,BW$143,BW$144)</f>
        <v>0</v>
      </c>
      <c r="BX333" s="66">
        <f>-BX$190+BX$216-BX$218+BX$233+BX$234+SUM(BX$125,BX$126,BX$127,BX$128,BX$129,BX$130,BX$131,BX$132,BX$133,BX$134*(1+'S&amp;S'!$F131),BX$135,BX$136,BX$137,BX$138,BX$139,BX$140,BX$141,BX$142,BX$143,BX$144)</f>
        <v>0</v>
      </c>
      <c r="BY333" s="66">
        <f>-BY$190+BY$216-BY$218+BY$233+BY$234+SUM(BY$125,BY$126,BY$127,BY$128,BY$129,BY$130,BY$131,BY$132,BY$133,BY$134*(1+'S&amp;S'!$F131),BY$135,BY$136,BY$137,BY$138,BY$139,BY$140,BY$141,BY$142,BY$143,BY$144)</f>
        <v>0</v>
      </c>
      <c r="BZ333" s="66">
        <f>-BZ$190+BZ$216-BZ$218+BZ$233+BZ$234+SUM(BZ$125,BZ$126,BZ$127,BZ$128,BZ$129,BZ$130,BZ$131,BZ$132,BZ$133,BZ$134*(1+'S&amp;S'!$F131),BZ$135,BZ$136,BZ$137,BZ$138,BZ$139,BZ$140,BZ$141,BZ$142,BZ$143,BZ$144)</f>
        <v>0</v>
      </c>
      <c r="CA333" s="66">
        <f>-CA$190+CA$216-CA$218+CA$233+CA$234+SUM(CA$125,CA$126,CA$127,CA$128,CA$129,CA$130,CA$131,CA$132,CA$133,CA$134*(1+'S&amp;S'!$F131),CA$135,CA$136,CA$137,CA$138,CA$139,CA$140,CA$141,CA$142,CA$143,CA$144)</f>
        <v>0</v>
      </c>
      <c r="CB333" s="66">
        <f>-CB$190+CB$216-CB$218+CB$233+CB$234+SUM(CB$125,CB$126,CB$127,CB$128,CB$129,CB$130,CB$131,CB$132,CB$133,CB$134*(1+'S&amp;S'!$F131),CB$135,CB$136,CB$137,CB$138,CB$139,CB$140,CB$141,CB$142,CB$143,CB$144)</f>
        <v>0</v>
      </c>
      <c r="CC333" s="66">
        <f>-CC$190+CC$216-CC$218+CC$233+CC$234+SUM(CC$125,CC$126,CC$127,CC$128,CC$129,CC$130,CC$131,CC$132,CC$133,CC$134*(1+'S&amp;S'!$F131),CC$135,CC$136,CC$137,CC$138,CC$139,CC$140,CC$141,CC$142,CC$143,CC$144)</f>
        <v>0</v>
      </c>
      <c r="CD333" s="66">
        <f>-CD$190+CD$216-CD$218+CD$233+CD$234+SUM(CD$125,CD$126,CD$127,CD$128,CD$129,CD$130,CD$131,CD$132,CD$133,CD$134*(1+'S&amp;S'!$F131),CD$135,CD$136,CD$137,CD$138,CD$139,CD$140,CD$141,CD$142,CD$143,CD$144)</f>
        <v>0</v>
      </c>
      <c r="CE333" s="66">
        <f>-CE$190+CE$216-CE$218+CE$233+CE$234+SUM(CE$125,CE$126,CE$127,CE$128,CE$129,CE$130,CE$131,CE$132,CE$133,CE$134*(1+'S&amp;S'!$F131),CE$135,CE$136,CE$137,CE$138,CE$139,CE$140,CE$141,CE$142,CE$143,CE$144)</f>
        <v>0</v>
      </c>
      <c r="CF333" s="66">
        <f>-CF$190+CF$216-CF$218+CF$233+CF$234+SUM(CF$125,CF$126,CF$127,CF$128,CF$129,CF$130,CF$131,CF$132,CF$133,CF$134*(1+'S&amp;S'!$F131),CF$135,CF$136,CF$137,CF$138,CF$139,CF$140,CF$141,CF$142,CF$143,CF$144)</f>
        <v>0</v>
      </c>
      <c r="CG333" s="66">
        <f>-CG$190+CG$216-CG$218+CG$233+CG$234+SUM(CG$125,CG$126,CG$127,CG$128,CG$129,CG$130,CG$131,CG$132,CG$133,CG$134*(1+'S&amp;S'!$F131),CG$135,CG$136,CG$137,CG$138,CG$139,CG$140,CG$141,CG$142,CG$143,CG$144)</f>
        <v>0</v>
      </c>
      <c r="CH333" s="66">
        <f>-CH$190+CH$216-CH$218+CH$233+CH$234+SUM(CH$125,CH$126,CH$127,CH$128,CH$129,CH$130,CH$131,CH$132,CH$133,CH$134*(1+'S&amp;S'!$F131),CH$135,CH$136,CH$137,CH$138,CH$139,CH$140,CH$141,CH$142,CH$143,CH$144)</f>
        <v>0</v>
      </c>
      <c r="CI333" s="66">
        <f>-CI$190+CI$216-CI$218+CI$233+CI$234+SUM(CI$125,CI$126,CI$127,CI$128,CI$129,CI$130,CI$131,CI$132,CI$133,CI$134*(1+'S&amp;S'!$F131),CI$135,CI$136,CI$137,CI$138,CI$139,CI$140,CI$141,CI$142,CI$143,CI$144)</f>
        <v>0</v>
      </c>
      <c r="CJ333" s="66">
        <f>-CJ$190+CJ$216-CJ$218+CJ$233+CJ$234+SUM(CJ$125,CJ$126,CJ$127,CJ$128,CJ$129,CJ$130,CJ$131,CJ$132,CJ$133,CJ$134*(1+'S&amp;S'!$F131),CJ$135,CJ$136,CJ$137,CJ$138,CJ$139,CJ$140,CJ$141,CJ$142,CJ$143,CJ$144)</f>
        <v>0</v>
      </c>
      <c r="CK333" s="66">
        <f>-CK$190+CK$216-CK$218+CK$233+CK$234+SUM(CK$125,CK$126,CK$127,CK$128,CK$129,CK$130,CK$131,CK$132,CK$133,CK$134*(1+'S&amp;S'!$F131),CK$135,CK$136,CK$137,CK$138,CK$139,CK$140,CK$141,CK$142,CK$143,CK$144)</f>
        <v>0</v>
      </c>
      <c r="CL333" s="66">
        <f>-CL$190+CL$216-CL$218+CL$233+CL$234+SUM(CL$125,CL$126,CL$127,CL$128,CL$129,CL$130,CL$131,CL$132,CL$133,CL$134*(1+'S&amp;S'!$F131),CL$135,CL$136,CL$137,CL$138,CL$139,CL$140,CL$141,CL$142,CL$143,CL$144)</f>
        <v>0</v>
      </c>
      <c r="CM333" s="66">
        <f>-CM$190+CM$216-CM$218+CM$233+CM$234+SUM(CM$125,CM$126,CM$127,CM$128,CM$129,CM$130,CM$131,CM$132,CM$133,CM$134*(1+'S&amp;S'!$F131),CM$135,CM$136,CM$137,CM$138,CM$139,CM$140,CM$141,CM$142,CM$143,CM$144)</f>
        <v>0</v>
      </c>
      <c r="CN333" s="66">
        <f>-CN$190+CN$216-CN$218+CN$233+CN$234+SUM(CN$125,CN$126,CN$127,CN$128,CN$129,CN$130,CN$131,CN$132,CN$133,CN$134*(1+'S&amp;S'!$F131),CN$135,CN$136,CN$137,CN$138,CN$139,CN$140,CN$141,CN$142,CN$143,CN$144)</f>
        <v>0</v>
      </c>
      <c r="CO333" s="66">
        <f>-CO$190+CO$216-CO$218+CO$233+CO$234+SUM(CO$125,CO$126,CO$127,CO$128,CO$129,CO$130,CO$131,CO$132,CO$133,CO$134*(1+'S&amp;S'!$F131),CO$135,CO$136,CO$137,CO$138,CO$139,CO$140,CO$141,CO$142,CO$143,CO$144)</f>
        <v>0</v>
      </c>
      <c r="CP333" s="66">
        <f>-CP$190+CP$216-CP$218+CP$233+CP$234+SUM(CP$125,CP$126,CP$127,CP$128,CP$129,CP$130,CP$131,CP$132,CP$133,CP$134*(1+'S&amp;S'!$F131),CP$135,CP$136,CP$137,CP$138,CP$139,CP$140,CP$141,CP$142,CP$143,CP$144)</f>
        <v>0</v>
      </c>
      <c r="CQ333" s="66">
        <f>-CQ$190+CQ$216-CQ$218+CQ$233+CQ$234+SUM(CQ$125,CQ$126,CQ$127,CQ$128,CQ$129,CQ$130,CQ$131,CQ$132,CQ$133,CQ$134*(1+'S&amp;S'!$F131),CQ$135,CQ$136,CQ$137,CQ$138,CQ$139,CQ$140,CQ$141,CQ$142,CQ$143,CQ$144)</f>
        <v>0</v>
      </c>
      <c r="CR333" s="66">
        <f>-CR$190+CR$216-CR$218+CR$233+CR$234+SUM(CR$125,CR$126,CR$127,CR$128,CR$129,CR$130,CR$131,CR$132,CR$133,CR$134*(1+'S&amp;S'!$F131),CR$135,CR$136,CR$137,CR$138,CR$139,CR$140,CR$141,CR$142,CR$143,CR$144)</f>
        <v>0</v>
      </c>
      <c r="CS333" s="66">
        <f>-CS$190+CS$216-CS$218+CS$233+CS$234+SUM(CS$125,CS$126,CS$127,CS$128,CS$129,CS$130,CS$131,CS$132,CS$133,CS$134*(1+'S&amp;S'!$F131),CS$135,CS$136,CS$137,CS$138,CS$139,CS$140,CS$141,CS$142,CS$143,CS$144)</f>
        <v>0</v>
      </c>
    </row>
    <row r="334" spans="3:97" hidden="1" x14ac:dyDescent="0.35">
      <c r="C334" s="81" t="str">
        <f>O.2!C135&amp;" with "&amp; 'S&amp;S'!$D$5*100 &amp; "% increase"</f>
        <v xml:space="preserve"> with 1% increase</v>
      </c>
      <c r="E334" s="492">
        <f>G334+NPV(G.Asm!$F$40,H334:INDEX(H334:CS334,RP))</f>
        <v>0</v>
      </c>
      <c r="F334" s="492">
        <f t="shared" si="140"/>
        <v>0</v>
      </c>
      <c r="G334" s="66">
        <f>-G$190+G$216-G$218+G$233+G$234+SUM(G$125,G$126,G$127,G$128,G$129,G$130,G$131,G$132,G$133,G$134,G$135*(1+'S&amp;S'!$F132),G$136,G$137,G$138,G$139,G$140,G$141,G$142,G$143,G$144)</f>
        <v>0</v>
      </c>
      <c r="H334" s="66">
        <f>-H$190+H$216-H$218+H$233+H$234+SUM(H$125,H$126,H$127,H$128,H$129,H$130,H$131,H$132,H$133,H$134,H$135*(1+'S&amp;S'!$F132),H$136,H$137,H$138,H$139,H$140,H$141,H$142,H$143,H$144)</f>
        <v>0</v>
      </c>
      <c r="I334" s="66">
        <f>-I$190+I$216-I$218+I$233+I$234+SUM(I$125,I$126,I$127,I$128,I$129,I$130,I$131,I$132,I$133,I$134,I$135*(1+'S&amp;S'!$F132),I$136,I$137,I$138,I$139,I$140,I$141,I$142,I$143,I$144)</f>
        <v>0</v>
      </c>
      <c r="J334" s="66">
        <f>-J$190+J$216-J$218+J$233+J$234+SUM(J$125,J$126,J$127,J$128,J$129,J$130,J$131,J$132,J$133,J$134,J$135*(1+'S&amp;S'!$F132),J$136,J$137,J$138,J$139,J$140,J$141,J$142,J$143,J$144)</f>
        <v>0</v>
      </c>
      <c r="K334" s="66">
        <f>-K$190+K$216-K$218+K$233+K$234+SUM(K$125,K$126,K$127,K$128,K$129,K$130,K$131,K$132,K$133,K$134,K$135*(1+'S&amp;S'!$F132),K$136,K$137,K$138,K$139,K$140,K$141,K$142,K$143,K$144)</f>
        <v>0</v>
      </c>
      <c r="L334" s="66">
        <f>-L$190+L$216-L$218+L$233+L$234+SUM(L$125,L$126,L$127,L$128,L$129,L$130,L$131,L$132,L$133,L$134,L$135*(1+'S&amp;S'!$F132),L$136,L$137,L$138,L$139,L$140,L$141,L$142,L$143,L$144)</f>
        <v>0</v>
      </c>
      <c r="M334" s="66">
        <f>-M$190+M$216-M$218+M$233+M$234+SUM(M$125,M$126,M$127,M$128,M$129,M$130,M$131,M$132,M$133,M$134,M$135*(1+'S&amp;S'!$F132),M$136,M$137,M$138,M$139,M$140,M$141,M$142,M$143,M$144)</f>
        <v>0</v>
      </c>
      <c r="N334" s="66">
        <f>-N$190+N$216-N$218+N$233+N$234+SUM(N$125,N$126,N$127,N$128,N$129,N$130,N$131,N$132,N$133,N$134,N$135*(1+'S&amp;S'!$F132),N$136,N$137,N$138,N$139,N$140,N$141,N$142,N$143,N$144)</f>
        <v>0</v>
      </c>
      <c r="O334" s="66">
        <f>-O$190+O$216-O$218+O$233+O$234+SUM(O$125,O$126,O$127,O$128,O$129,O$130,O$131,O$132,O$133,O$134,O$135*(1+'S&amp;S'!$F132),O$136,O$137,O$138,O$139,O$140,O$141,O$142,O$143,O$144)</f>
        <v>0</v>
      </c>
      <c r="P334" s="66">
        <f>-P$190+P$216-P$218+P$233+P$234+SUM(P$125,P$126,P$127,P$128,P$129,P$130,P$131,P$132,P$133,P$134,P$135*(1+'S&amp;S'!$F132),P$136,P$137,P$138,P$139,P$140,P$141,P$142,P$143,P$144)</f>
        <v>0</v>
      </c>
      <c r="Q334" s="66">
        <f>-Q$190+Q$216-Q$218+Q$233+Q$234+SUM(Q$125,Q$126,Q$127,Q$128,Q$129,Q$130,Q$131,Q$132,Q$133,Q$134,Q$135*(1+'S&amp;S'!$F132),Q$136,Q$137,Q$138,Q$139,Q$140,Q$141,Q$142,Q$143,Q$144)</f>
        <v>0</v>
      </c>
      <c r="R334" s="66">
        <f>-R$190+R$216-R$218+R$233+R$234+SUM(R$125,R$126,R$127,R$128,R$129,R$130,R$131,R$132,R$133,R$134,R$135*(1+'S&amp;S'!$F132),R$136,R$137,R$138,R$139,R$140,R$141,R$142,R$143,R$144)</f>
        <v>0</v>
      </c>
      <c r="S334" s="66">
        <f>-S$190+S$216-S$218+S$233+S$234+SUM(S$125,S$126,S$127,S$128,S$129,S$130,S$131,S$132,S$133,S$134,S$135*(1+'S&amp;S'!$F132),S$136,S$137,S$138,S$139,S$140,S$141,S$142,S$143,S$144)</f>
        <v>0</v>
      </c>
      <c r="T334" s="66">
        <f>-T$190+T$216-T$218+T$233+T$234+SUM(T$125,T$126,T$127,T$128,T$129,T$130,T$131,T$132,T$133,T$134,T$135*(1+'S&amp;S'!$F132),T$136,T$137,T$138,T$139,T$140,T$141,T$142,T$143,T$144)</f>
        <v>0</v>
      </c>
      <c r="U334" s="66">
        <f>-U$190+U$216-U$218+U$233+U$234+SUM(U$125,U$126,U$127,U$128,U$129,U$130,U$131,U$132,U$133,U$134,U$135*(1+'S&amp;S'!$F132),U$136,U$137,U$138,U$139,U$140,U$141,U$142,U$143,U$144)</f>
        <v>0</v>
      </c>
      <c r="V334" s="66">
        <f>-V$190+V$216-V$218+V$233+V$234+SUM(V$125,V$126,V$127,V$128,V$129,V$130,V$131,V$132,V$133,V$134,V$135*(1+'S&amp;S'!$F132),V$136,V$137,V$138,V$139,V$140,V$141,V$142,V$143,V$144)</f>
        <v>0</v>
      </c>
      <c r="W334" s="66">
        <f>-W$190+W$216-W$218+W$233+W$234+SUM(W$125,W$126,W$127,W$128,W$129,W$130,W$131,W$132,W$133,W$134,W$135*(1+'S&amp;S'!$F132),W$136,W$137,W$138,W$139,W$140,W$141,W$142,W$143,W$144)</f>
        <v>0</v>
      </c>
      <c r="X334" s="66">
        <f>-X$190+X$216-X$218+X$233+X$234+SUM(X$125,X$126,X$127,X$128,X$129,X$130,X$131,X$132,X$133,X$134,X$135*(1+'S&amp;S'!$F132),X$136,X$137,X$138,X$139,X$140,X$141,X$142,X$143,X$144)</f>
        <v>0</v>
      </c>
      <c r="Y334" s="66">
        <f>-Y$190+Y$216-Y$218+Y$233+Y$234+SUM(Y$125,Y$126,Y$127,Y$128,Y$129,Y$130,Y$131,Y$132,Y$133,Y$134,Y$135*(1+'S&amp;S'!$F132),Y$136,Y$137,Y$138,Y$139,Y$140,Y$141,Y$142,Y$143,Y$144)</f>
        <v>0</v>
      </c>
      <c r="Z334" s="66">
        <f>-Z$190+Z$216-Z$218+Z$233+Z$234+SUM(Z$125,Z$126,Z$127,Z$128,Z$129,Z$130,Z$131,Z$132,Z$133,Z$134,Z$135*(1+'S&amp;S'!$F132),Z$136,Z$137,Z$138,Z$139,Z$140,Z$141,Z$142,Z$143,Z$144)</f>
        <v>0</v>
      </c>
      <c r="AA334" s="66">
        <f>-AA$190+AA$216-AA$218+AA$233+AA$234+SUM(AA$125,AA$126,AA$127,AA$128,AA$129,AA$130,AA$131,AA$132,AA$133,AA$134,AA$135*(1+'S&amp;S'!$F132),AA$136,AA$137,AA$138,AA$139,AA$140,AA$141,AA$142,AA$143,AA$144)</f>
        <v>0</v>
      </c>
      <c r="AB334" s="66">
        <f>-AB$190+AB$216-AB$218+AB$233+AB$234+SUM(AB$125,AB$126,AB$127,AB$128,AB$129,AB$130,AB$131,AB$132,AB$133,AB$134,AB$135*(1+'S&amp;S'!$F132),AB$136,AB$137,AB$138,AB$139,AB$140,AB$141,AB$142,AB$143,AB$144)</f>
        <v>0</v>
      </c>
      <c r="AC334" s="66">
        <f>-AC$190+AC$216-AC$218+AC$233+AC$234+SUM(AC$125,AC$126,AC$127,AC$128,AC$129,AC$130,AC$131,AC$132,AC$133,AC$134,AC$135*(1+'S&amp;S'!$F132),AC$136,AC$137,AC$138,AC$139,AC$140,AC$141,AC$142,AC$143,AC$144)</f>
        <v>0</v>
      </c>
      <c r="AD334" s="66">
        <f>-AD$190+AD$216-AD$218+AD$233+AD$234+SUM(AD$125,AD$126,AD$127,AD$128,AD$129,AD$130,AD$131,AD$132,AD$133,AD$134,AD$135*(1+'S&amp;S'!$F132),AD$136,AD$137,AD$138,AD$139,AD$140,AD$141,AD$142,AD$143,AD$144)</f>
        <v>0</v>
      </c>
      <c r="AE334" s="66">
        <f>-AE$190+AE$216-AE$218+AE$233+AE$234+SUM(AE$125,AE$126,AE$127,AE$128,AE$129,AE$130,AE$131,AE$132,AE$133,AE$134,AE$135*(1+'S&amp;S'!$F132),AE$136,AE$137,AE$138,AE$139,AE$140,AE$141,AE$142,AE$143,AE$144)</f>
        <v>0</v>
      </c>
      <c r="AF334" s="66">
        <f>-AF$190+AF$216-AF$218+AF$233+AF$234+SUM(AF$125,AF$126,AF$127,AF$128,AF$129,AF$130,AF$131,AF$132,AF$133,AF$134,AF$135*(1+'S&amp;S'!$F132),AF$136,AF$137,AF$138,AF$139,AF$140,AF$141,AF$142,AF$143,AF$144)</f>
        <v>0</v>
      </c>
      <c r="AG334" s="66">
        <f>-AG$190+AG$216-AG$218+AG$233+AG$234+SUM(AG$125,AG$126,AG$127,AG$128,AG$129,AG$130,AG$131,AG$132,AG$133,AG$134,AG$135*(1+'S&amp;S'!$F132),AG$136,AG$137,AG$138,AG$139,AG$140,AG$141,AG$142,AG$143,AG$144)</f>
        <v>0</v>
      </c>
      <c r="AH334" s="66">
        <f>-AH$190+AH$216-AH$218+AH$233+AH$234+SUM(AH$125,AH$126,AH$127,AH$128,AH$129,AH$130,AH$131,AH$132,AH$133,AH$134,AH$135*(1+'S&amp;S'!$F132),AH$136,AH$137,AH$138,AH$139,AH$140,AH$141,AH$142,AH$143,AH$144)</f>
        <v>0</v>
      </c>
      <c r="AI334" s="66">
        <f>-AI$190+AI$216-AI$218+AI$233+AI$234+SUM(AI$125,AI$126,AI$127,AI$128,AI$129,AI$130,AI$131,AI$132,AI$133,AI$134,AI$135*(1+'S&amp;S'!$F132),AI$136,AI$137,AI$138,AI$139,AI$140,AI$141,AI$142,AI$143,AI$144)</f>
        <v>0</v>
      </c>
      <c r="AJ334" s="66">
        <f>-AJ$190+AJ$216-AJ$218+AJ$233+AJ$234+SUM(AJ$125,AJ$126,AJ$127,AJ$128,AJ$129,AJ$130,AJ$131,AJ$132,AJ$133,AJ$134,AJ$135*(1+'S&amp;S'!$F132),AJ$136,AJ$137,AJ$138,AJ$139,AJ$140,AJ$141,AJ$142,AJ$143,AJ$144)</f>
        <v>0</v>
      </c>
      <c r="AK334" s="66">
        <f>-AK$190+AK$216-AK$218+AK$233+AK$234+SUM(AK$125,AK$126,AK$127,AK$128,AK$129,AK$130,AK$131,AK$132,AK$133,AK$134,AK$135*(1+'S&amp;S'!$F132),AK$136,AK$137,AK$138,AK$139,AK$140,AK$141,AK$142,AK$143,AK$144)</f>
        <v>0</v>
      </c>
      <c r="AL334" s="66">
        <f>-AL$190+AL$216-AL$218+AL$233+AL$234+SUM(AL$125,AL$126,AL$127,AL$128,AL$129,AL$130,AL$131,AL$132,AL$133,AL$134,AL$135*(1+'S&amp;S'!$F132),AL$136,AL$137,AL$138,AL$139,AL$140,AL$141,AL$142,AL$143,AL$144)</f>
        <v>0</v>
      </c>
      <c r="AM334" s="66">
        <f>-AM$190+AM$216-AM$218+AM$233+AM$234+SUM(AM$125,AM$126,AM$127,AM$128,AM$129,AM$130,AM$131,AM$132,AM$133,AM$134,AM$135*(1+'S&amp;S'!$F132),AM$136,AM$137,AM$138,AM$139,AM$140,AM$141,AM$142,AM$143,AM$144)</f>
        <v>0</v>
      </c>
      <c r="AN334" s="66">
        <f>-AN$190+AN$216-AN$218+AN$233+AN$234+SUM(AN$125,AN$126,AN$127,AN$128,AN$129,AN$130,AN$131,AN$132,AN$133,AN$134,AN$135*(1+'S&amp;S'!$F132),AN$136,AN$137,AN$138,AN$139,AN$140,AN$141,AN$142,AN$143,AN$144)</f>
        <v>0</v>
      </c>
      <c r="AO334" s="66">
        <f>-AO$190+AO$216-AO$218+AO$233+AO$234+SUM(AO$125,AO$126,AO$127,AO$128,AO$129,AO$130,AO$131,AO$132,AO$133,AO$134,AO$135*(1+'S&amp;S'!$F132),AO$136,AO$137,AO$138,AO$139,AO$140,AO$141,AO$142,AO$143,AO$144)</f>
        <v>0</v>
      </c>
      <c r="AP334" s="66">
        <f>-AP$190+AP$216-AP$218+AP$233+AP$234+SUM(AP$125,AP$126,AP$127,AP$128,AP$129,AP$130,AP$131,AP$132,AP$133,AP$134,AP$135*(1+'S&amp;S'!$F132),AP$136,AP$137,AP$138,AP$139,AP$140,AP$141,AP$142,AP$143,AP$144)</f>
        <v>0</v>
      </c>
      <c r="AQ334" s="66">
        <f>-AQ$190+AQ$216-AQ$218+AQ$233+AQ$234+SUM(AQ$125,AQ$126,AQ$127,AQ$128,AQ$129,AQ$130,AQ$131,AQ$132,AQ$133,AQ$134,AQ$135*(1+'S&amp;S'!$F132),AQ$136,AQ$137,AQ$138,AQ$139,AQ$140,AQ$141,AQ$142,AQ$143,AQ$144)</f>
        <v>0</v>
      </c>
      <c r="AR334" s="66">
        <f>-AR$190+AR$216-AR$218+AR$233+AR$234+SUM(AR$125,AR$126,AR$127,AR$128,AR$129,AR$130,AR$131,AR$132,AR$133,AR$134,AR$135*(1+'S&amp;S'!$F132),AR$136,AR$137,AR$138,AR$139,AR$140,AR$141,AR$142,AR$143,AR$144)</f>
        <v>0</v>
      </c>
      <c r="AS334" s="66">
        <f>-AS$190+AS$216-AS$218+AS$233+AS$234+SUM(AS$125,AS$126,AS$127,AS$128,AS$129,AS$130,AS$131,AS$132,AS$133,AS$134,AS$135*(1+'S&amp;S'!$F132),AS$136,AS$137,AS$138,AS$139,AS$140,AS$141,AS$142,AS$143,AS$144)</f>
        <v>0</v>
      </c>
      <c r="AT334" s="66">
        <f>-AT$190+AT$216-AT$218+AT$233+AT$234+SUM(AT$125,AT$126,AT$127,AT$128,AT$129,AT$130,AT$131,AT$132,AT$133,AT$134,AT$135*(1+'S&amp;S'!$F132),AT$136,AT$137,AT$138,AT$139,AT$140,AT$141,AT$142,AT$143,AT$144)</f>
        <v>0</v>
      </c>
      <c r="AU334" s="66">
        <f>-AU$190+AU$216-AU$218+AU$233+AU$234+SUM(AU$125,AU$126,AU$127,AU$128,AU$129,AU$130,AU$131,AU$132,AU$133,AU$134,AU$135*(1+'S&amp;S'!$F132),AU$136,AU$137,AU$138,AU$139,AU$140,AU$141,AU$142,AU$143,AU$144)</f>
        <v>0</v>
      </c>
      <c r="AV334" s="66">
        <f>-AV$190+AV$216-AV$218+AV$233+AV$234+SUM(AV$125,AV$126,AV$127,AV$128,AV$129,AV$130,AV$131,AV$132,AV$133,AV$134,AV$135*(1+'S&amp;S'!$F132),AV$136,AV$137,AV$138,AV$139,AV$140,AV$141,AV$142,AV$143,AV$144)</f>
        <v>0</v>
      </c>
      <c r="AW334" s="66">
        <f>-AW$190+AW$216-AW$218+AW$233+AW$234+SUM(AW$125,AW$126,AW$127,AW$128,AW$129,AW$130,AW$131,AW$132,AW$133,AW$134,AW$135*(1+'S&amp;S'!$F132),AW$136,AW$137,AW$138,AW$139,AW$140,AW$141,AW$142,AW$143,AW$144)</f>
        <v>0</v>
      </c>
      <c r="AX334" s="66">
        <f>-AX$190+AX$216-AX$218+AX$233+AX$234+SUM(AX$125,AX$126,AX$127,AX$128,AX$129,AX$130,AX$131,AX$132,AX$133,AX$134,AX$135*(1+'S&amp;S'!$F132),AX$136,AX$137,AX$138,AX$139,AX$140,AX$141,AX$142,AX$143,AX$144)</f>
        <v>0</v>
      </c>
      <c r="AY334" s="66">
        <f>-AY$190+AY$216-AY$218+AY$233+AY$234+SUM(AY$125,AY$126,AY$127,AY$128,AY$129,AY$130,AY$131,AY$132,AY$133,AY$134,AY$135*(1+'S&amp;S'!$F132),AY$136,AY$137,AY$138,AY$139,AY$140,AY$141,AY$142,AY$143,AY$144)</f>
        <v>0</v>
      </c>
      <c r="AZ334" s="66">
        <f>-AZ$190+AZ$216-AZ$218+AZ$233+AZ$234+SUM(AZ$125,AZ$126,AZ$127,AZ$128,AZ$129,AZ$130,AZ$131,AZ$132,AZ$133,AZ$134,AZ$135*(1+'S&amp;S'!$F132),AZ$136,AZ$137,AZ$138,AZ$139,AZ$140,AZ$141,AZ$142,AZ$143,AZ$144)</f>
        <v>0</v>
      </c>
      <c r="BA334" s="66">
        <f>-BA$190+BA$216-BA$218+BA$233+BA$234+SUM(BA$125,BA$126,BA$127,BA$128,BA$129,BA$130,BA$131,BA$132,BA$133,BA$134,BA$135*(1+'S&amp;S'!$F132),BA$136,BA$137,BA$138,BA$139,BA$140,BA$141,BA$142,BA$143,BA$144)</f>
        <v>0</v>
      </c>
      <c r="BB334" s="66">
        <f>-BB$190+BB$216-BB$218+BB$233+BB$234+SUM(BB$125,BB$126,BB$127,BB$128,BB$129,BB$130,BB$131,BB$132,BB$133,BB$134,BB$135*(1+'S&amp;S'!$F132),BB$136,BB$137,BB$138,BB$139,BB$140,BB$141,BB$142,BB$143,BB$144)</f>
        <v>0</v>
      </c>
      <c r="BC334" s="66">
        <f>-BC$190+BC$216-BC$218+BC$233+BC$234+SUM(BC$125,BC$126,BC$127,BC$128,BC$129,BC$130,BC$131,BC$132,BC$133,BC$134,BC$135*(1+'S&amp;S'!$F132),BC$136,BC$137,BC$138,BC$139,BC$140,BC$141,BC$142,BC$143,BC$144)</f>
        <v>0</v>
      </c>
      <c r="BD334" s="66">
        <f>-BD$190+BD$216-BD$218+BD$233+BD$234+SUM(BD$125,BD$126,BD$127,BD$128,BD$129,BD$130,BD$131,BD$132,BD$133,BD$134,BD$135*(1+'S&amp;S'!$F132),BD$136,BD$137,BD$138,BD$139,BD$140,BD$141,BD$142,BD$143,BD$144)</f>
        <v>0</v>
      </c>
      <c r="BE334" s="66">
        <f>-BE$190+BE$216-BE$218+BE$233+BE$234+SUM(BE$125,BE$126,BE$127,BE$128,BE$129,BE$130,BE$131,BE$132,BE$133,BE$134,BE$135*(1+'S&amp;S'!$F132),BE$136,BE$137,BE$138,BE$139,BE$140,BE$141,BE$142,BE$143,BE$144)</f>
        <v>0</v>
      </c>
      <c r="BF334" s="66">
        <f>-BF$190+BF$216-BF$218+BF$233+BF$234+SUM(BF$125,BF$126,BF$127,BF$128,BF$129,BF$130,BF$131,BF$132,BF$133,BF$134,BF$135*(1+'S&amp;S'!$F132),BF$136,BF$137,BF$138,BF$139,BF$140,BF$141,BF$142,BF$143,BF$144)</f>
        <v>0</v>
      </c>
      <c r="BG334" s="66">
        <f>-BG$190+BG$216-BG$218+BG$233+BG$234+SUM(BG$125,BG$126,BG$127,BG$128,BG$129,BG$130,BG$131,BG$132,BG$133,BG$134,BG$135*(1+'S&amp;S'!$F132),BG$136,BG$137,BG$138,BG$139,BG$140,BG$141,BG$142,BG$143,BG$144)</f>
        <v>0</v>
      </c>
      <c r="BH334" s="66">
        <f>-BH$190+BH$216-BH$218+BH$233+BH$234+SUM(BH$125,BH$126,BH$127,BH$128,BH$129,BH$130,BH$131,BH$132,BH$133,BH$134,BH$135*(1+'S&amp;S'!$F132),BH$136,BH$137,BH$138,BH$139,BH$140,BH$141,BH$142,BH$143,BH$144)</f>
        <v>0</v>
      </c>
      <c r="BI334" s="66">
        <f>-BI$190+BI$216-BI$218+BI$233+BI$234+SUM(BI$125,BI$126,BI$127,BI$128,BI$129,BI$130,BI$131,BI$132,BI$133,BI$134,BI$135*(1+'S&amp;S'!$F132),BI$136,BI$137,BI$138,BI$139,BI$140,BI$141,BI$142,BI$143,BI$144)</f>
        <v>0</v>
      </c>
      <c r="BJ334" s="66">
        <f>-BJ$190+BJ$216-BJ$218+BJ$233+BJ$234+SUM(BJ$125,BJ$126,BJ$127,BJ$128,BJ$129,BJ$130,BJ$131,BJ$132,BJ$133,BJ$134,BJ$135*(1+'S&amp;S'!$F132),BJ$136,BJ$137,BJ$138,BJ$139,BJ$140,BJ$141,BJ$142,BJ$143,BJ$144)</f>
        <v>0</v>
      </c>
      <c r="BK334" s="66">
        <f>-BK$190+BK$216-BK$218+BK$233+BK$234+SUM(BK$125,BK$126,BK$127,BK$128,BK$129,BK$130,BK$131,BK$132,BK$133,BK$134,BK$135*(1+'S&amp;S'!$F132),BK$136,BK$137,BK$138,BK$139,BK$140,BK$141,BK$142,BK$143,BK$144)</f>
        <v>0</v>
      </c>
      <c r="BL334" s="66">
        <f>-BL$190+BL$216-BL$218+BL$233+BL$234+SUM(BL$125,BL$126,BL$127,BL$128,BL$129,BL$130,BL$131,BL$132,BL$133,BL$134,BL$135*(1+'S&amp;S'!$F132),BL$136,BL$137,BL$138,BL$139,BL$140,BL$141,BL$142,BL$143,BL$144)</f>
        <v>0</v>
      </c>
      <c r="BM334" s="66">
        <f>-BM$190+BM$216-BM$218+BM$233+BM$234+SUM(BM$125,BM$126,BM$127,BM$128,BM$129,BM$130,BM$131,BM$132,BM$133,BM$134,BM$135*(1+'S&amp;S'!$F132),BM$136,BM$137,BM$138,BM$139,BM$140,BM$141,BM$142,BM$143,BM$144)</f>
        <v>0</v>
      </c>
      <c r="BN334" s="66">
        <f>-BN$190+BN$216-BN$218+BN$233+BN$234+SUM(BN$125,BN$126,BN$127,BN$128,BN$129,BN$130,BN$131,BN$132,BN$133,BN$134,BN$135*(1+'S&amp;S'!$F132),BN$136,BN$137,BN$138,BN$139,BN$140,BN$141,BN$142,BN$143,BN$144)</f>
        <v>0</v>
      </c>
      <c r="BO334" s="66">
        <f>-BO$190+BO$216-BO$218+BO$233+BO$234+SUM(BO$125,BO$126,BO$127,BO$128,BO$129,BO$130,BO$131,BO$132,BO$133,BO$134,BO$135*(1+'S&amp;S'!$F132),BO$136,BO$137,BO$138,BO$139,BO$140,BO$141,BO$142,BO$143,BO$144)</f>
        <v>0</v>
      </c>
      <c r="BP334" s="66">
        <f>-BP$190+BP$216-BP$218+BP$233+BP$234+SUM(BP$125,BP$126,BP$127,BP$128,BP$129,BP$130,BP$131,BP$132,BP$133,BP$134,BP$135*(1+'S&amp;S'!$F132),BP$136,BP$137,BP$138,BP$139,BP$140,BP$141,BP$142,BP$143,BP$144)</f>
        <v>0</v>
      </c>
      <c r="BQ334" s="66">
        <f>-BQ$190+BQ$216-BQ$218+BQ$233+BQ$234+SUM(BQ$125,BQ$126,BQ$127,BQ$128,BQ$129,BQ$130,BQ$131,BQ$132,BQ$133,BQ$134,BQ$135*(1+'S&amp;S'!$F132),BQ$136,BQ$137,BQ$138,BQ$139,BQ$140,BQ$141,BQ$142,BQ$143,BQ$144)</f>
        <v>0</v>
      </c>
      <c r="BR334" s="66">
        <f>-BR$190+BR$216-BR$218+BR$233+BR$234+SUM(BR$125,BR$126,BR$127,BR$128,BR$129,BR$130,BR$131,BR$132,BR$133,BR$134,BR$135*(1+'S&amp;S'!$F132),BR$136,BR$137,BR$138,BR$139,BR$140,BR$141,BR$142,BR$143,BR$144)</f>
        <v>0</v>
      </c>
      <c r="BS334" s="66">
        <f>-BS$190+BS$216-BS$218+BS$233+BS$234+SUM(BS$125,BS$126,BS$127,BS$128,BS$129,BS$130,BS$131,BS$132,BS$133,BS$134,BS$135*(1+'S&amp;S'!$F132),BS$136,BS$137,BS$138,BS$139,BS$140,BS$141,BS$142,BS$143,BS$144)</f>
        <v>0</v>
      </c>
      <c r="BT334" s="66">
        <f>-BT$190+BT$216-BT$218+BT$233+BT$234+SUM(BT$125,BT$126,BT$127,BT$128,BT$129,BT$130,BT$131,BT$132,BT$133,BT$134,BT$135*(1+'S&amp;S'!$F132),BT$136,BT$137,BT$138,BT$139,BT$140,BT$141,BT$142,BT$143,BT$144)</f>
        <v>0</v>
      </c>
      <c r="BU334" s="66">
        <f>-BU$190+BU$216-BU$218+BU$233+BU$234+SUM(BU$125,BU$126,BU$127,BU$128,BU$129,BU$130,BU$131,BU$132,BU$133,BU$134,BU$135*(1+'S&amp;S'!$F132),BU$136,BU$137,BU$138,BU$139,BU$140,BU$141,BU$142,BU$143,BU$144)</f>
        <v>0</v>
      </c>
      <c r="BV334" s="66">
        <f>-BV$190+BV$216-BV$218+BV$233+BV$234+SUM(BV$125,BV$126,BV$127,BV$128,BV$129,BV$130,BV$131,BV$132,BV$133,BV$134,BV$135*(1+'S&amp;S'!$F132),BV$136,BV$137,BV$138,BV$139,BV$140,BV$141,BV$142,BV$143,BV$144)</f>
        <v>0</v>
      </c>
      <c r="BW334" s="66">
        <f>-BW$190+BW$216-BW$218+BW$233+BW$234+SUM(BW$125,BW$126,BW$127,BW$128,BW$129,BW$130,BW$131,BW$132,BW$133,BW$134,BW$135*(1+'S&amp;S'!$F132),BW$136,BW$137,BW$138,BW$139,BW$140,BW$141,BW$142,BW$143,BW$144)</f>
        <v>0</v>
      </c>
      <c r="BX334" s="66">
        <f>-BX$190+BX$216-BX$218+BX$233+BX$234+SUM(BX$125,BX$126,BX$127,BX$128,BX$129,BX$130,BX$131,BX$132,BX$133,BX$134,BX$135*(1+'S&amp;S'!$F132),BX$136,BX$137,BX$138,BX$139,BX$140,BX$141,BX$142,BX$143,BX$144)</f>
        <v>0</v>
      </c>
      <c r="BY334" s="66">
        <f>-BY$190+BY$216-BY$218+BY$233+BY$234+SUM(BY$125,BY$126,BY$127,BY$128,BY$129,BY$130,BY$131,BY$132,BY$133,BY$134,BY$135*(1+'S&amp;S'!$F132),BY$136,BY$137,BY$138,BY$139,BY$140,BY$141,BY$142,BY$143,BY$144)</f>
        <v>0</v>
      </c>
      <c r="BZ334" s="66">
        <f>-BZ$190+BZ$216-BZ$218+BZ$233+BZ$234+SUM(BZ$125,BZ$126,BZ$127,BZ$128,BZ$129,BZ$130,BZ$131,BZ$132,BZ$133,BZ$134,BZ$135*(1+'S&amp;S'!$F132),BZ$136,BZ$137,BZ$138,BZ$139,BZ$140,BZ$141,BZ$142,BZ$143,BZ$144)</f>
        <v>0</v>
      </c>
      <c r="CA334" s="66">
        <f>-CA$190+CA$216-CA$218+CA$233+CA$234+SUM(CA$125,CA$126,CA$127,CA$128,CA$129,CA$130,CA$131,CA$132,CA$133,CA$134,CA$135*(1+'S&amp;S'!$F132),CA$136,CA$137,CA$138,CA$139,CA$140,CA$141,CA$142,CA$143,CA$144)</f>
        <v>0</v>
      </c>
      <c r="CB334" s="66">
        <f>-CB$190+CB$216-CB$218+CB$233+CB$234+SUM(CB$125,CB$126,CB$127,CB$128,CB$129,CB$130,CB$131,CB$132,CB$133,CB$134,CB$135*(1+'S&amp;S'!$F132),CB$136,CB$137,CB$138,CB$139,CB$140,CB$141,CB$142,CB$143,CB$144)</f>
        <v>0</v>
      </c>
      <c r="CC334" s="66">
        <f>-CC$190+CC$216-CC$218+CC$233+CC$234+SUM(CC$125,CC$126,CC$127,CC$128,CC$129,CC$130,CC$131,CC$132,CC$133,CC$134,CC$135*(1+'S&amp;S'!$F132),CC$136,CC$137,CC$138,CC$139,CC$140,CC$141,CC$142,CC$143,CC$144)</f>
        <v>0</v>
      </c>
      <c r="CD334" s="66">
        <f>-CD$190+CD$216-CD$218+CD$233+CD$234+SUM(CD$125,CD$126,CD$127,CD$128,CD$129,CD$130,CD$131,CD$132,CD$133,CD$134,CD$135*(1+'S&amp;S'!$F132),CD$136,CD$137,CD$138,CD$139,CD$140,CD$141,CD$142,CD$143,CD$144)</f>
        <v>0</v>
      </c>
      <c r="CE334" s="66">
        <f>-CE$190+CE$216-CE$218+CE$233+CE$234+SUM(CE$125,CE$126,CE$127,CE$128,CE$129,CE$130,CE$131,CE$132,CE$133,CE$134,CE$135*(1+'S&amp;S'!$F132),CE$136,CE$137,CE$138,CE$139,CE$140,CE$141,CE$142,CE$143,CE$144)</f>
        <v>0</v>
      </c>
      <c r="CF334" s="66">
        <f>-CF$190+CF$216-CF$218+CF$233+CF$234+SUM(CF$125,CF$126,CF$127,CF$128,CF$129,CF$130,CF$131,CF$132,CF$133,CF$134,CF$135*(1+'S&amp;S'!$F132),CF$136,CF$137,CF$138,CF$139,CF$140,CF$141,CF$142,CF$143,CF$144)</f>
        <v>0</v>
      </c>
      <c r="CG334" s="66">
        <f>-CG$190+CG$216-CG$218+CG$233+CG$234+SUM(CG$125,CG$126,CG$127,CG$128,CG$129,CG$130,CG$131,CG$132,CG$133,CG$134,CG$135*(1+'S&amp;S'!$F132),CG$136,CG$137,CG$138,CG$139,CG$140,CG$141,CG$142,CG$143,CG$144)</f>
        <v>0</v>
      </c>
      <c r="CH334" s="66">
        <f>-CH$190+CH$216-CH$218+CH$233+CH$234+SUM(CH$125,CH$126,CH$127,CH$128,CH$129,CH$130,CH$131,CH$132,CH$133,CH$134,CH$135*(1+'S&amp;S'!$F132),CH$136,CH$137,CH$138,CH$139,CH$140,CH$141,CH$142,CH$143,CH$144)</f>
        <v>0</v>
      </c>
      <c r="CI334" s="66">
        <f>-CI$190+CI$216-CI$218+CI$233+CI$234+SUM(CI$125,CI$126,CI$127,CI$128,CI$129,CI$130,CI$131,CI$132,CI$133,CI$134,CI$135*(1+'S&amp;S'!$F132),CI$136,CI$137,CI$138,CI$139,CI$140,CI$141,CI$142,CI$143,CI$144)</f>
        <v>0</v>
      </c>
      <c r="CJ334" s="66">
        <f>-CJ$190+CJ$216-CJ$218+CJ$233+CJ$234+SUM(CJ$125,CJ$126,CJ$127,CJ$128,CJ$129,CJ$130,CJ$131,CJ$132,CJ$133,CJ$134,CJ$135*(1+'S&amp;S'!$F132),CJ$136,CJ$137,CJ$138,CJ$139,CJ$140,CJ$141,CJ$142,CJ$143,CJ$144)</f>
        <v>0</v>
      </c>
      <c r="CK334" s="66">
        <f>-CK$190+CK$216-CK$218+CK$233+CK$234+SUM(CK$125,CK$126,CK$127,CK$128,CK$129,CK$130,CK$131,CK$132,CK$133,CK$134,CK$135*(1+'S&amp;S'!$F132),CK$136,CK$137,CK$138,CK$139,CK$140,CK$141,CK$142,CK$143,CK$144)</f>
        <v>0</v>
      </c>
      <c r="CL334" s="66">
        <f>-CL$190+CL$216-CL$218+CL$233+CL$234+SUM(CL$125,CL$126,CL$127,CL$128,CL$129,CL$130,CL$131,CL$132,CL$133,CL$134,CL$135*(1+'S&amp;S'!$F132),CL$136,CL$137,CL$138,CL$139,CL$140,CL$141,CL$142,CL$143,CL$144)</f>
        <v>0</v>
      </c>
      <c r="CM334" s="66">
        <f>-CM$190+CM$216-CM$218+CM$233+CM$234+SUM(CM$125,CM$126,CM$127,CM$128,CM$129,CM$130,CM$131,CM$132,CM$133,CM$134,CM$135*(1+'S&amp;S'!$F132),CM$136,CM$137,CM$138,CM$139,CM$140,CM$141,CM$142,CM$143,CM$144)</f>
        <v>0</v>
      </c>
      <c r="CN334" s="66">
        <f>-CN$190+CN$216-CN$218+CN$233+CN$234+SUM(CN$125,CN$126,CN$127,CN$128,CN$129,CN$130,CN$131,CN$132,CN$133,CN$134,CN$135*(1+'S&amp;S'!$F132),CN$136,CN$137,CN$138,CN$139,CN$140,CN$141,CN$142,CN$143,CN$144)</f>
        <v>0</v>
      </c>
      <c r="CO334" s="66">
        <f>-CO$190+CO$216-CO$218+CO$233+CO$234+SUM(CO$125,CO$126,CO$127,CO$128,CO$129,CO$130,CO$131,CO$132,CO$133,CO$134,CO$135*(1+'S&amp;S'!$F132),CO$136,CO$137,CO$138,CO$139,CO$140,CO$141,CO$142,CO$143,CO$144)</f>
        <v>0</v>
      </c>
      <c r="CP334" s="66">
        <f>-CP$190+CP$216-CP$218+CP$233+CP$234+SUM(CP$125,CP$126,CP$127,CP$128,CP$129,CP$130,CP$131,CP$132,CP$133,CP$134,CP$135*(1+'S&amp;S'!$F132),CP$136,CP$137,CP$138,CP$139,CP$140,CP$141,CP$142,CP$143,CP$144)</f>
        <v>0</v>
      </c>
      <c r="CQ334" s="66">
        <f>-CQ$190+CQ$216-CQ$218+CQ$233+CQ$234+SUM(CQ$125,CQ$126,CQ$127,CQ$128,CQ$129,CQ$130,CQ$131,CQ$132,CQ$133,CQ$134,CQ$135*(1+'S&amp;S'!$F132),CQ$136,CQ$137,CQ$138,CQ$139,CQ$140,CQ$141,CQ$142,CQ$143,CQ$144)</f>
        <v>0</v>
      </c>
      <c r="CR334" s="66">
        <f>-CR$190+CR$216-CR$218+CR$233+CR$234+SUM(CR$125,CR$126,CR$127,CR$128,CR$129,CR$130,CR$131,CR$132,CR$133,CR$134,CR$135*(1+'S&amp;S'!$F132),CR$136,CR$137,CR$138,CR$139,CR$140,CR$141,CR$142,CR$143,CR$144)</f>
        <v>0</v>
      </c>
      <c r="CS334" s="66">
        <f>-CS$190+CS$216-CS$218+CS$233+CS$234+SUM(CS$125,CS$126,CS$127,CS$128,CS$129,CS$130,CS$131,CS$132,CS$133,CS$134,CS$135*(1+'S&amp;S'!$F132),CS$136,CS$137,CS$138,CS$139,CS$140,CS$141,CS$142,CS$143,CS$144)</f>
        <v>0</v>
      </c>
    </row>
    <row r="335" spans="3:97" hidden="1" x14ac:dyDescent="0.35">
      <c r="C335" s="81" t="str">
        <f>O.2!C135&amp;" with "&amp; 'S&amp;S'!$D$5*100 &amp; "% decrease"</f>
        <v xml:space="preserve"> with 1% decrease</v>
      </c>
      <c r="E335" s="492">
        <f>G335+NPV(G.Asm!$F$40,H335:INDEX(H335:CS335,RP))</f>
        <v>0</v>
      </c>
      <c r="F335" s="492">
        <f t="shared" si="140"/>
        <v>0</v>
      </c>
      <c r="G335" s="66">
        <f>-G$190+G$216-G$218+G$233+G$234+SUM(G$125,G$126,G$127,G$128,G$129,G$130,G$131,G$132,G$133,G$134,G$135*(1+'S&amp;S'!$F133),G$136,G$137,G$138,G$139,G$140,G$141,G$142,G$143,G$144)</f>
        <v>0</v>
      </c>
      <c r="H335" s="66">
        <f>-H$190+H$216-H$218+H$233+H$234+SUM(H$125,H$126,H$127,H$128,H$129,H$130,H$131,H$132,H$133,H$134,H$135*(1+'S&amp;S'!$F133),H$136,H$137,H$138,H$139,H$140,H$141,H$142,H$143,H$144)</f>
        <v>0</v>
      </c>
      <c r="I335" s="66">
        <f>-I$190+I$216-I$218+I$233+I$234+SUM(I$125,I$126,I$127,I$128,I$129,I$130,I$131,I$132,I$133,I$134,I$135*(1+'S&amp;S'!$F133),I$136,I$137,I$138,I$139,I$140,I$141,I$142,I$143,I$144)</f>
        <v>0</v>
      </c>
      <c r="J335" s="66">
        <f>-J$190+J$216-J$218+J$233+J$234+SUM(J$125,J$126,J$127,J$128,J$129,J$130,J$131,J$132,J$133,J$134,J$135*(1+'S&amp;S'!$F133),J$136,J$137,J$138,J$139,J$140,J$141,J$142,J$143,J$144)</f>
        <v>0</v>
      </c>
      <c r="K335" s="66">
        <f>-K$190+K$216-K$218+K$233+K$234+SUM(K$125,K$126,K$127,K$128,K$129,K$130,K$131,K$132,K$133,K$134,K$135*(1+'S&amp;S'!$F133),K$136,K$137,K$138,K$139,K$140,K$141,K$142,K$143,K$144)</f>
        <v>0</v>
      </c>
      <c r="L335" s="66">
        <f>-L$190+L$216-L$218+L$233+L$234+SUM(L$125,L$126,L$127,L$128,L$129,L$130,L$131,L$132,L$133,L$134,L$135*(1+'S&amp;S'!$F133),L$136,L$137,L$138,L$139,L$140,L$141,L$142,L$143,L$144)</f>
        <v>0</v>
      </c>
      <c r="M335" s="66">
        <f>-M$190+M$216-M$218+M$233+M$234+SUM(M$125,M$126,M$127,M$128,M$129,M$130,M$131,M$132,M$133,M$134,M$135*(1+'S&amp;S'!$F133),M$136,M$137,M$138,M$139,M$140,M$141,M$142,M$143,M$144)</f>
        <v>0</v>
      </c>
      <c r="N335" s="66">
        <f>-N$190+N$216-N$218+N$233+N$234+SUM(N$125,N$126,N$127,N$128,N$129,N$130,N$131,N$132,N$133,N$134,N$135*(1+'S&amp;S'!$F133),N$136,N$137,N$138,N$139,N$140,N$141,N$142,N$143,N$144)</f>
        <v>0</v>
      </c>
      <c r="O335" s="66">
        <f>-O$190+O$216-O$218+O$233+O$234+SUM(O$125,O$126,O$127,O$128,O$129,O$130,O$131,O$132,O$133,O$134,O$135*(1+'S&amp;S'!$F133),O$136,O$137,O$138,O$139,O$140,O$141,O$142,O$143,O$144)</f>
        <v>0</v>
      </c>
      <c r="P335" s="66">
        <f>-P$190+P$216-P$218+P$233+P$234+SUM(P$125,P$126,P$127,P$128,P$129,P$130,P$131,P$132,P$133,P$134,P$135*(1+'S&amp;S'!$F133),P$136,P$137,P$138,P$139,P$140,P$141,P$142,P$143,P$144)</f>
        <v>0</v>
      </c>
      <c r="Q335" s="66">
        <f>-Q$190+Q$216-Q$218+Q$233+Q$234+SUM(Q$125,Q$126,Q$127,Q$128,Q$129,Q$130,Q$131,Q$132,Q$133,Q$134,Q$135*(1+'S&amp;S'!$F133),Q$136,Q$137,Q$138,Q$139,Q$140,Q$141,Q$142,Q$143,Q$144)</f>
        <v>0</v>
      </c>
      <c r="R335" s="66">
        <f>-R$190+R$216-R$218+R$233+R$234+SUM(R$125,R$126,R$127,R$128,R$129,R$130,R$131,R$132,R$133,R$134,R$135*(1+'S&amp;S'!$F133),R$136,R$137,R$138,R$139,R$140,R$141,R$142,R$143,R$144)</f>
        <v>0</v>
      </c>
      <c r="S335" s="66">
        <f>-S$190+S$216-S$218+S$233+S$234+SUM(S$125,S$126,S$127,S$128,S$129,S$130,S$131,S$132,S$133,S$134,S$135*(1+'S&amp;S'!$F133),S$136,S$137,S$138,S$139,S$140,S$141,S$142,S$143,S$144)</f>
        <v>0</v>
      </c>
      <c r="T335" s="66">
        <f>-T$190+T$216-T$218+T$233+T$234+SUM(T$125,T$126,T$127,T$128,T$129,T$130,T$131,T$132,T$133,T$134,T$135*(1+'S&amp;S'!$F133),T$136,T$137,T$138,T$139,T$140,T$141,T$142,T$143,T$144)</f>
        <v>0</v>
      </c>
      <c r="U335" s="66">
        <f>-U$190+U$216-U$218+U$233+U$234+SUM(U$125,U$126,U$127,U$128,U$129,U$130,U$131,U$132,U$133,U$134,U$135*(1+'S&amp;S'!$F133),U$136,U$137,U$138,U$139,U$140,U$141,U$142,U$143,U$144)</f>
        <v>0</v>
      </c>
      <c r="V335" s="66">
        <f>-V$190+V$216-V$218+V$233+V$234+SUM(V$125,V$126,V$127,V$128,V$129,V$130,V$131,V$132,V$133,V$134,V$135*(1+'S&amp;S'!$F133),V$136,V$137,V$138,V$139,V$140,V$141,V$142,V$143,V$144)</f>
        <v>0</v>
      </c>
      <c r="W335" s="66">
        <f>-W$190+W$216-W$218+W$233+W$234+SUM(W$125,W$126,W$127,W$128,W$129,W$130,W$131,W$132,W$133,W$134,W$135*(1+'S&amp;S'!$F133),W$136,W$137,W$138,W$139,W$140,W$141,W$142,W$143,W$144)</f>
        <v>0</v>
      </c>
      <c r="X335" s="66">
        <f>-X$190+X$216-X$218+X$233+X$234+SUM(X$125,X$126,X$127,X$128,X$129,X$130,X$131,X$132,X$133,X$134,X$135*(1+'S&amp;S'!$F133),X$136,X$137,X$138,X$139,X$140,X$141,X$142,X$143,X$144)</f>
        <v>0</v>
      </c>
      <c r="Y335" s="66">
        <f>-Y$190+Y$216-Y$218+Y$233+Y$234+SUM(Y$125,Y$126,Y$127,Y$128,Y$129,Y$130,Y$131,Y$132,Y$133,Y$134,Y$135*(1+'S&amp;S'!$F133),Y$136,Y$137,Y$138,Y$139,Y$140,Y$141,Y$142,Y$143,Y$144)</f>
        <v>0</v>
      </c>
      <c r="Z335" s="66">
        <f>-Z$190+Z$216-Z$218+Z$233+Z$234+SUM(Z$125,Z$126,Z$127,Z$128,Z$129,Z$130,Z$131,Z$132,Z$133,Z$134,Z$135*(1+'S&amp;S'!$F133),Z$136,Z$137,Z$138,Z$139,Z$140,Z$141,Z$142,Z$143,Z$144)</f>
        <v>0</v>
      </c>
      <c r="AA335" s="66">
        <f>-AA$190+AA$216-AA$218+AA$233+AA$234+SUM(AA$125,AA$126,AA$127,AA$128,AA$129,AA$130,AA$131,AA$132,AA$133,AA$134,AA$135*(1+'S&amp;S'!$F133),AA$136,AA$137,AA$138,AA$139,AA$140,AA$141,AA$142,AA$143,AA$144)</f>
        <v>0</v>
      </c>
      <c r="AB335" s="66">
        <f>-AB$190+AB$216-AB$218+AB$233+AB$234+SUM(AB$125,AB$126,AB$127,AB$128,AB$129,AB$130,AB$131,AB$132,AB$133,AB$134,AB$135*(1+'S&amp;S'!$F133),AB$136,AB$137,AB$138,AB$139,AB$140,AB$141,AB$142,AB$143,AB$144)</f>
        <v>0</v>
      </c>
      <c r="AC335" s="66">
        <f>-AC$190+AC$216-AC$218+AC$233+AC$234+SUM(AC$125,AC$126,AC$127,AC$128,AC$129,AC$130,AC$131,AC$132,AC$133,AC$134,AC$135*(1+'S&amp;S'!$F133),AC$136,AC$137,AC$138,AC$139,AC$140,AC$141,AC$142,AC$143,AC$144)</f>
        <v>0</v>
      </c>
      <c r="AD335" s="66">
        <f>-AD$190+AD$216-AD$218+AD$233+AD$234+SUM(AD$125,AD$126,AD$127,AD$128,AD$129,AD$130,AD$131,AD$132,AD$133,AD$134,AD$135*(1+'S&amp;S'!$F133),AD$136,AD$137,AD$138,AD$139,AD$140,AD$141,AD$142,AD$143,AD$144)</f>
        <v>0</v>
      </c>
      <c r="AE335" s="66">
        <f>-AE$190+AE$216-AE$218+AE$233+AE$234+SUM(AE$125,AE$126,AE$127,AE$128,AE$129,AE$130,AE$131,AE$132,AE$133,AE$134,AE$135*(1+'S&amp;S'!$F133),AE$136,AE$137,AE$138,AE$139,AE$140,AE$141,AE$142,AE$143,AE$144)</f>
        <v>0</v>
      </c>
      <c r="AF335" s="66">
        <f>-AF$190+AF$216-AF$218+AF$233+AF$234+SUM(AF$125,AF$126,AF$127,AF$128,AF$129,AF$130,AF$131,AF$132,AF$133,AF$134,AF$135*(1+'S&amp;S'!$F133),AF$136,AF$137,AF$138,AF$139,AF$140,AF$141,AF$142,AF$143,AF$144)</f>
        <v>0</v>
      </c>
      <c r="AG335" s="66">
        <f>-AG$190+AG$216-AG$218+AG$233+AG$234+SUM(AG$125,AG$126,AG$127,AG$128,AG$129,AG$130,AG$131,AG$132,AG$133,AG$134,AG$135*(1+'S&amp;S'!$F133),AG$136,AG$137,AG$138,AG$139,AG$140,AG$141,AG$142,AG$143,AG$144)</f>
        <v>0</v>
      </c>
      <c r="AH335" s="66">
        <f>-AH$190+AH$216-AH$218+AH$233+AH$234+SUM(AH$125,AH$126,AH$127,AH$128,AH$129,AH$130,AH$131,AH$132,AH$133,AH$134,AH$135*(1+'S&amp;S'!$F133),AH$136,AH$137,AH$138,AH$139,AH$140,AH$141,AH$142,AH$143,AH$144)</f>
        <v>0</v>
      </c>
      <c r="AI335" s="66">
        <f>-AI$190+AI$216-AI$218+AI$233+AI$234+SUM(AI$125,AI$126,AI$127,AI$128,AI$129,AI$130,AI$131,AI$132,AI$133,AI$134,AI$135*(1+'S&amp;S'!$F133),AI$136,AI$137,AI$138,AI$139,AI$140,AI$141,AI$142,AI$143,AI$144)</f>
        <v>0</v>
      </c>
      <c r="AJ335" s="66">
        <f>-AJ$190+AJ$216-AJ$218+AJ$233+AJ$234+SUM(AJ$125,AJ$126,AJ$127,AJ$128,AJ$129,AJ$130,AJ$131,AJ$132,AJ$133,AJ$134,AJ$135*(1+'S&amp;S'!$F133),AJ$136,AJ$137,AJ$138,AJ$139,AJ$140,AJ$141,AJ$142,AJ$143,AJ$144)</f>
        <v>0</v>
      </c>
      <c r="AK335" s="66">
        <f>-AK$190+AK$216-AK$218+AK$233+AK$234+SUM(AK$125,AK$126,AK$127,AK$128,AK$129,AK$130,AK$131,AK$132,AK$133,AK$134,AK$135*(1+'S&amp;S'!$F133),AK$136,AK$137,AK$138,AK$139,AK$140,AK$141,AK$142,AK$143,AK$144)</f>
        <v>0</v>
      </c>
      <c r="AL335" s="66">
        <f>-AL$190+AL$216-AL$218+AL$233+AL$234+SUM(AL$125,AL$126,AL$127,AL$128,AL$129,AL$130,AL$131,AL$132,AL$133,AL$134,AL$135*(1+'S&amp;S'!$F133),AL$136,AL$137,AL$138,AL$139,AL$140,AL$141,AL$142,AL$143,AL$144)</f>
        <v>0</v>
      </c>
      <c r="AM335" s="66">
        <f>-AM$190+AM$216-AM$218+AM$233+AM$234+SUM(AM$125,AM$126,AM$127,AM$128,AM$129,AM$130,AM$131,AM$132,AM$133,AM$134,AM$135*(1+'S&amp;S'!$F133),AM$136,AM$137,AM$138,AM$139,AM$140,AM$141,AM$142,AM$143,AM$144)</f>
        <v>0</v>
      </c>
      <c r="AN335" s="66">
        <f>-AN$190+AN$216-AN$218+AN$233+AN$234+SUM(AN$125,AN$126,AN$127,AN$128,AN$129,AN$130,AN$131,AN$132,AN$133,AN$134,AN$135*(1+'S&amp;S'!$F133),AN$136,AN$137,AN$138,AN$139,AN$140,AN$141,AN$142,AN$143,AN$144)</f>
        <v>0</v>
      </c>
      <c r="AO335" s="66">
        <f>-AO$190+AO$216-AO$218+AO$233+AO$234+SUM(AO$125,AO$126,AO$127,AO$128,AO$129,AO$130,AO$131,AO$132,AO$133,AO$134,AO$135*(1+'S&amp;S'!$F133),AO$136,AO$137,AO$138,AO$139,AO$140,AO$141,AO$142,AO$143,AO$144)</f>
        <v>0</v>
      </c>
      <c r="AP335" s="66">
        <f>-AP$190+AP$216-AP$218+AP$233+AP$234+SUM(AP$125,AP$126,AP$127,AP$128,AP$129,AP$130,AP$131,AP$132,AP$133,AP$134,AP$135*(1+'S&amp;S'!$F133),AP$136,AP$137,AP$138,AP$139,AP$140,AP$141,AP$142,AP$143,AP$144)</f>
        <v>0</v>
      </c>
      <c r="AQ335" s="66">
        <f>-AQ$190+AQ$216-AQ$218+AQ$233+AQ$234+SUM(AQ$125,AQ$126,AQ$127,AQ$128,AQ$129,AQ$130,AQ$131,AQ$132,AQ$133,AQ$134,AQ$135*(1+'S&amp;S'!$F133),AQ$136,AQ$137,AQ$138,AQ$139,AQ$140,AQ$141,AQ$142,AQ$143,AQ$144)</f>
        <v>0</v>
      </c>
      <c r="AR335" s="66">
        <f>-AR$190+AR$216-AR$218+AR$233+AR$234+SUM(AR$125,AR$126,AR$127,AR$128,AR$129,AR$130,AR$131,AR$132,AR$133,AR$134,AR$135*(1+'S&amp;S'!$F133),AR$136,AR$137,AR$138,AR$139,AR$140,AR$141,AR$142,AR$143,AR$144)</f>
        <v>0</v>
      </c>
      <c r="AS335" s="66">
        <f>-AS$190+AS$216-AS$218+AS$233+AS$234+SUM(AS$125,AS$126,AS$127,AS$128,AS$129,AS$130,AS$131,AS$132,AS$133,AS$134,AS$135*(1+'S&amp;S'!$F133),AS$136,AS$137,AS$138,AS$139,AS$140,AS$141,AS$142,AS$143,AS$144)</f>
        <v>0</v>
      </c>
      <c r="AT335" s="66">
        <f>-AT$190+AT$216-AT$218+AT$233+AT$234+SUM(AT$125,AT$126,AT$127,AT$128,AT$129,AT$130,AT$131,AT$132,AT$133,AT$134,AT$135*(1+'S&amp;S'!$F133),AT$136,AT$137,AT$138,AT$139,AT$140,AT$141,AT$142,AT$143,AT$144)</f>
        <v>0</v>
      </c>
      <c r="AU335" s="66">
        <f>-AU$190+AU$216-AU$218+AU$233+AU$234+SUM(AU$125,AU$126,AU$127,AU$128,AU$129,AU$130,AU$131,AU$132,AU$133,AU$134,AU$135*(1+'S&amp;S'!$F133),AU$136,AU$137,AU$138,AU$139,AU$140,AU$141,AU$142,AU$143,AU$144)</f>
        <v>0</v>
      </c>
      <c r="AV335" s="66">
        <f>-AV$190+AV$216-AV$218+AV$233+AV$234+SUM(AV$125,AV$126,AV$127,AV$128,AV$129,AV$130,AV$131,AV$132,AV$133,AV$134,AV$135*(1+'S&amp;S'!$F133),AV$136,AV$137,AV$138,AV$139,AV$140,AV$141,AV$142,AV$143,AV$144)</f>
        <v>0</v>
      </c>
      <c r="AW335" s="66">
        <f>-AW$190+AW$216-AW$218+AW$233+AW$234+SUM(AW$125,AW$126,AW$127,AW$128,AW$129,AW$130,AW$131,AW$132,AW$133,AW$134,AW$135*(1+'S&amp;S'!$F133),AW$136,AW$137,AW$138,AW$139,AW$140,AW$141,AW$142,AW$143,AW$144)</f>
        <v>0</v>
      </c>
      <c r="AX335" s="66">
        <f>-AX$190+AX$216-AX$218+AX$233+AX$234+SUM(AX$125,AX$126,AX$127,AX$128,AX$129,AX$130,AX$131,AX$132,AX$133,AX$134,AX$135*(1+'S&amp;S'!$F133),AX$136,AX$137,AX$138,AX$139,AX$140,AX$141,AX$142,AX$143,AX$144)</f>
        <v>0</v>
      </c>
      <c r="AY335" s="66">
        <f>-AY$190+AY$216-AY$218+AY$233+AY$234+SUM(AY$125,AY$126,AY$127,AY$128,AY$129,AY$130,AY$131,AY$132,AY$133,AY$134,AY$135*(1+'S&amp;S'!$F133),AY$136,AY$137,AY$138,AY$139,AY$140,AY$141,AY$142,AY$143,AY$144)</f>
        <v>0</v>
      </c>
      <c r="AZ335" s="66">
        <f>-AZ$190+AZ$216-AZ$218+AZ$233+AZ$234+SUM(AZ$125,AZ$126,AZ$127,AZ$128,AZ$129,AZ$130,AZ$131,AZ$132,AZ$133,AZ$134,AZ$135*(1+'S&amp;S'!$F133),AZ$136,AZ$137,AZ$138,AZ$139,AZ$140,AZ$141,AZ$142,AZ$143,AZ$144)</f>
        <v>0</v>
      </c>
      <c r="BA335" s="66">
        <f>-BA$190+BA$216-BA$218+BA$233+BA$234+SUM(BA$125,BA$126,BA$127,BA$128,BA$129,BA$130,BA$131,BA$132,BA$133,BA$134,BA$135*(1+'S&amp;S'!$F133),BA$136,BA$137,BA$138,BA$139,BA$140,BA$141,BA$142,BA$143,BA$144)</f>
        <v>0</v>
      </c>
      <c r="BB335" s="66">
        <f>-BB$190+BB$216-BB$218+BB$233+BB$234+SUM(BB$125,BB$126,BB$127,BB$128,BB$129,BB$130,BB$131,BB$132,BB$133,BB$134,BB$135*(1+'S&amp;S'!$F133),BB$136,BB$137,BB$138,BB$139,BB$140,BB$141,BB$142,BB$143,BB$144)</f>
        <v>0</v>
      </c>
      <c r="BC335" s="66">
        <f>-BC$190+BC$216-BC$218+BC$233+BC$234+SUM(BC$125,BC$126,BC$127,BC$128,BC$129,BC$130,BC$131,BC$132,BC$133,BC$134,BC$135*(1+'S&amp;S'!$F133),BC$136,BC$137,BC$138,BC$139,BC$140,BC$141,BC$142,BC$143,BC$144)</f>
        <v>0</v>
      </c>
      <c r="BD335" s="66">
        <f>-BD$190+BD$216-BD$218+BD$233+BD$234+SUM(BD$125,BD$126,BD$127,BD$128,BD$129,BD$130,BD$131,BD$132,BD$133,BD$134,BD$135*(1+'S&amp;S'!$F133),BD$136,BD$137,BD$138,BD$139,BD$140,BD$141,BD$142,BD$143,BD$144)</f>
        <v>0</v>
      </c>
      <c r="BE335" s="66">
        <f>-BE$190+BE$216-BE$218+BE$233+BE$234+SUM(BE$125,BE$126,BE$127,BE$128,BE$129,BE$130,BE$131,BE$132,BE$133,BE$134,BE$135*(1+'S&amp;S'!$F133),BE$136,BE$137,BE$138,BE$139,BE$140,BE$141,BE$142,BE$143,BE$144)</f>
        <v>0</v>
      </c>
      <c r="BF335" s="66">
        <f>-BF$190+BF$216-BF$218+BF$233+BF$234+SUM(BF$125,BF$126,BF$127,BF$128,BF$129,BF$130,BF$131,BF$132,BF$133,BF$134,BF$135*(1+'S&amp;S'!$F133),BF$136,BF$137,BF$138,BF$139,BF$140,BF$141,BF$142,BF$143,BF$144)</f>
        <v>0</v>
      </c>
      <c r="BG335" s="66">
        <f>-BG$190+BG$216-BG$218+BG$233+BG$234+SUM(BG$125,BG$126,BG$127,BG$128,BG$129,BG$130,BG$131,BG$132,BG$133,BG$134,BG$135*(1+'S&amp;S'!$F133),BG$136,BG$137,BG$138,BG$139,BG$140,BG$141,BG$142,BG$143,BG$144)</f>
        <v>0</v>
      </c>
      <c r="BH335" s="66">
        <f>-BH$190+BH$216-BH$218+BH$233+BH$234+SUM(BH$125,BH$126,BH$127,BH$128,BH$129,BH$130,BH$131,BH$132,BH$133,BH$134,BH$135*(1+'S&amp;S'!$F133),BH$136,BH$137,BH$138,BH$139,BH$140,BH$141,BH$142,BH$143,BH$144)</f>
        <v>0</v>
      </c>
      <c r="BI335" s="66">
        <f>-BI$190+BI$216-BI$218+BI$233+BI$234+SUM(BI$125,BI$126,BI$127,BI$128,BI$129,BI$130,BI$131,BI$132,BI$133,BI$134,BI$135*(1+'S&amp;S'!$F133),BI$136,BI$137,BI$138,BI$139,BI$140,BI$141,BI$142,BI$143,BI$144)</f>
        <v>0</v>
      </c>
      <c r="BJ335" s="66">
        <f>-BJ$190+BJ$216-BJ$218+BJ$233+BJ$234+SUM(BJ$125,BJ$126,BJ$127,BJ$128,BJ$129,BJ$130,BJ$131,BJ$132,BJ$133,BJ$134,BJ$135*(1+'S&amp;S'!$F133),BJ$136,BJ$137,BJ$138,BJ$139,BJ$140,BJ$141,BJ$142,BJ$143,BJ$144)</f>
        <v>0</v>
      </c>
      <c r="BK335" s="66">
        <f>-BK$190+BK$216-BK$218+BK$233+BK$234+SUM(BK$125,BK$126,BK$127,BK$128,BK$129,BK$130,BK$131,BK$132,BK$133,BK$134,BK$135*(1+'S&amp;S'!$F133),BK$136,BK$137,BK$138,BK$139,BK$140,BK$141,BK$142,BK$143,BK$144)</f>
        <v>0</v>
      </c>
      <c r="BL335" s="66">
        <f>-BL$190+BL$216-BL$218+BL$233+BL$234+SUM(BL$125,BL$126,BL$127,BL$128,BL$129,BL$130,BL$131,BL$132,BL$133,BL$134,BL$135*(1+'S&amp;S'!$F133),BL$136,BL$137,BL$138,BL$139,BL$140,BL$141,BL$142,BL$143,BL$144)</f>
        <v>0</v>
      </c>
      <c r="BM335" s="66">
        <f>-BM$190+BM$216-BM$218+BM$233+BM$234+SUM(BM$125,BM$126,BM$127,BM$128,BM$129,BM$130,BM$131,BM$132,BM$133,BM$134,BM$135*(1+'S&amp;S'!$F133),BM$136,BM$137,BM$138,BM$139,BM$140,BM$141,BM$142,BM$143,BM$144)</f>
        <v>0</v>
      </c>
      <c r="BN335" s="66">
        <f>-BN$190+BN$216-BN$218+BN$233+BN$234+SUM(BN$125,BN$126,BN$127,BN$128,BN$129,BN$130,BN$131,BN$132,BN$133,BN$134,BN$135*(1+'S&amp;S'!$F133),BN$136,BN$137,BN$138,BN$139,BN$140,BN$141,BN$142,BN$143,BN$144)</f>
        <v>0</v>
      </c>
      <c r="BO335" s="66">
        <f>-BO$190+BO$216-BO$218+BO$233+BO$234+SUM(BO$125,BO$126,BO$127,BO$128,BO$129,BO$130,BO$131,BO$132,BO$133,BO$134,BO$135*(1+'S&amp;S'!$F133),BO$136,BO$137,BO$138,BO$139,BO$140,BO$141,BO$142,BO$143,BO$144)</f>
        <v>0</v>
      </c>
      <c r="BP335" s="66">
        <f>-BP$190+BP$216-BP$218+BP$233+BP$234+SUM(BP$125,BP$126,BP$127,BP$128,BP$129,BP$130,BP$131,BP$132,BP$133,BP$134,BP$135*(1+'S&amp;S'!$F133),BP$136,BP$137,BP$138,BP$139,BP$140,BP$141,BP$142,BP$143,BP$144)</f>
        <v>0</v>
      </c>
      <c r="BQ335" s="66">
        <f>-BQ$190+BQ$216-BQ$218+BQ$233+BQ$234+SUM(BQ$125,BQ$126,BQ$127,BQ$128,BQ$129,BQ$130,BQ$131,BQ$132,BQ$133,BQ$134,BQ$135*(1+'S&amp;S'!$F133),BQ$136,BQ$137,BQ$138,BQ$139,BQ$140,BQ$141,BQ$142,BQ$143,BQ$144)</f>
        <v>0</v>
      </c>
      <c r="BR335" s="66">
        <f>-BR$190+BR$216-BR$218+BR$233+BR$234+SUM(BR$125,BR$126,BR$127,BR$128,BR$129,BR$130,BR$131,BR$132,BR$133,BR$134,BR$135*(1+'S&amp;S'!$F133),BR$136,BR$137,BR$138,BR$139,BR$140,BR$141,BR$142,BR$143,BR$144)</f>
        <v>0</v>
      </c>
      <c r="BS335" s="66">
        <f>-BS$190+BS$216-BS$218+BS$233+BS$234+SUM(BS$125,BS$126,BS$127,BS$128,BS$129,BS$130,BS$131,BS$132,BS$133,BS$134,BS$135*(1+'S&amp;S'!$F133),BS$136,BS$137,BS$138,BS$139,BS$140,BS$141,BS$142,BS$143,BS$144)</f>
        <v>0</v>
      </c>
      <c r="BT335" s="66">
        <f>-BT$190+BT$216-BT$218+BT$233+BT$234+SUM(BT$125,BT$126,BT$127,BT$128,BT$129,BT$130,BT$131,BT$132,BT$133,BT$134,BT$135*(1+'S&amp;S'!$F133),BT$136,BT$137,BT$138,BT$139,BT$140,BT$141,BT$142,BT$143,BT$144)</f>
        <v>0</v>
      </c>
      <c r="BU335" s="66">
        <f>-BU$190+BU$216-BU$218+BU$233+BU$234+SUM(BU$125,BU$126,BU$127,BU$128,BU$129,BU$130,BU$131,BU$132,BU$133,BU$134,BU$135*(1+'S&amp;S'!$F133),BU$136,BU$137,BU$138,BU$139,BU$140,BU$141,BU$142,BU$143,BU$144)</f>
        <v>0</v>
      </c>
      <c r="BV335" s="66">
        <f>-BV$190+BV$216-BV$218+BV$233+BV$234+SUM(BV$125,BV$126,BV$127,BV$128,BV$129,BV$130,BV$131,BV$132,BV$133,BV$134,BV$135*(1+'S&amp;S'!$F133),BV$136,BV$137,BV$138,BV$139,BV$140,BV$141,BV$142,BV$143,BV$144)</f>
        <v>0</v>
      </c>
      <c r="BW335" s="66">
        <f>-BW$190+BW$216-BW$218+BW$233+BW$234+SUM(BW$125,BW$126,BW$127,BW$128,BW$129,BW$130,BW$131,BW$132,BW$133,BW$134,BW$135*(1+'S&amp;S'!$F133),BW$136,BW$137,BW$138,BW$139,BW$140,BW$141,BW$142,BW$143,BW$144)</f>
        <v>0</v>
      </c>
      <c r="BX335" s="66">
        <f>-BX$190+BX$216-BX$218+BX$233+BX$234+SUM(BX$125,BX$126,BX$127,BX$128,BX$129,BX$130,BX$131,BX$132,BX$133,BX$134,BX$135*(1+'S&amp;S'!$F133),BX$136,BX$137,BX$138,BX$139,BX$140,BX$141,BX$142,BX$143,BX$144)</f>
        <v>0</v>
      </c>
      <c r="BY335" s="66">
        <f>-BY$190+BY$216-BY$218+BY$233+BY$234+SUM(BY$125,BY$126,BY$127,BY$128,BY$129,BY$130,BY$131,BY$132,BY$133,BY$134,BY$135*(1+'S&amp;S'!$F133),BY$136,BY$137,BY$138,BY$139,BY$140,BY$141,BY$142,BY$143,BY$144)</f>
        <v>0</v>
      </c>
      <c r="BZ335" s="66">
        <f>-BZ$190+BZ$216-BZ$218+BZ$233+BZ$234+SUM(BZ$125,BZ$126,BZ$127,BZ$128,BZ$129,BZ$130,BZ$131,BZ$132,BZ$133,BZ$134,BZ$135*(1+'S&amp;S'!$F133),BZ$136,BZ$137,BZ$138,BZ$139,BZ$140,BZ$141,BZ$142,BZ$143,BZ$144)</f>
        <v>0</v>
      </c>
      <c r="CA335" s="66">
        <f>-CA$190+CA$216-CA$218+CA$233+CA$234+SUM(CA$125,CA$126,CA$127,CA$128,CA$129,CA$130,CA$131,CA$132,CA$133,CA$134,CA$135*(1+'S&amp;S'!$F133),CA$136,CA$137,CA$138,CA$139,CA$140,CA$141,CA$142,CA$143,CA$144)</f>
        <v>0</v>
      </c>
      <c r="CB335" s="66">
        <f>-CB$190+CB$216-CB$218+CB$233+CB$234+SUM(CB$125,CB$126,CB$127,CB$128,CB$129,CB$130,CB$131,CB$132,CB$133,CB$134,CB$135*(1+'S&amp;S'!$F133),CB$136,CB$137,CB$138,CB$139,CB$140,CB$141,CB$142,CB$143,CB$144)</f>
        <v>0</v>
      </c>
      <c r="CC335" s="66">
        <f>-CC$190+CC$216-CC$218+CC$233+CC$234+SUM(CC$125,CC$126,CC$127,CC$128,CC$129,CC$130,CC$131,CC$132,CC$133,CC$134,CC$135*(1+'S&amp;S'!$F133),CC$136,CC$137,CC$138,CC$139,CC$140,CC$141,CC$142,CC$143,CC$144)</f>
        <v>0</v>
      </c>
      <c r="CD335" s="66">
        <f>-CD$190+CD$216-CD$218+CD$233+CD$234+SUM(CD$125,CD$126,CD$127,CD$128,CD$129,CD$130,CD$131,CD$132,CD$133,CD$134,CD$135*(1+'S&amp;S'!$F133),CD$136,CD$137,CD$138,CD$139,CD$140,CD$141,CD$142,CD$143,CD$144)</f>
        <v>0</v>
      </c>
      <c r="CE335" s="66">
        <f>-CE$190+CE$216-CE$218+CE$233+CE$234+SUM(CE$125,CE$126,CE$127,CE$128,CE$129,CE$130,CE$131,CE$132,CE$133,CE$134,CE$135*(1+'S&amp;S'!$F133),CE$136,CE$137,CE$138,CE$139,CE$140,CE$141,CE$142,CE$143,CE$144)</f>
        <v>0</v>
      </c>
      <c r="CF335" s="66">
        <f>-CF$190+CF$216-CF$218+CF$233+CF$234+SUM(CF$125,CF$126,CF$127,CF$128,CF$129,CF$130,CF$131,CF$132,CF$133,CF$134,CF$135*(1+'S&amp;S'!$F133),CF$136,CF$137,CF$138,CF$139,CF$140,CF$141,CF$142,CF$143,CF$144)</f>
        <v>0</v>
      </c>
      <c r="CG335" s="66">
        <f>-CG$190+CG$216-CG$218+CG$233+CG$234+SUM(CG$125,CG$126,CG$127,CG$128,CG$129,CG$130,CG$131,CG$132,CG$133,CG$134,CG$135*(1+'S&amp;S'!$F133),CG$136,CG$137,CG$138,CG$139,CG$140,CG$141,CG$142,CG$143,CG$144)</f>
        <v>0</v>
      </c>
      <c r="CH335" s="66">
        <f>-CH$190+CH$216-CH$218+CH$233+CH$234+SUM(CH$125,CH$126,CH$127,CH$128,CH$129,CH$130,CH$131,CH$132,CH$133,CH$134,CH$135*(1+'S&amp;S'!$F133),CH$136,CH$137,CH$138,CH$139,CH$140,CH$141,CH$142,CH$143,CH$144)</f>
        <v>0</v>
      </c>
      <c r="CI335" s="66">
        <f>-CI$190+CI$216-CI$218+CI$233+CI$234+SUM(CI$125,CI$126,CI$127,CI$128,CI$129,CI$130,CI$131,CI$132,CI$133,CI$134,CI$135*(1+'S&amp;S'!$F133),CI$136,CI$137,CI$138,CI$139,CI$140,CI$141,CI$142,CI$143,CI$144)</f>
        <v>0</v>
      </c>
      <c r="CJ335" s="66">
        <f>-CJ$190+CJ$216-CJ$218+CJ$233+CJ$234+SUM(CJ$125,CJ$126,CJ$127,CJ$128,CJ$129,CJ$130,CJ$131,CJ$132,CJ$133,CJ$134,CJ$135*(1+'S&amp;S'!$F133),CJ$136,CJ$137,CJ$138,CJ$139,CJ$140,CJ$141,CJ$142,CJ$143,CJ$144)</f>
        <v>0</v>
      </c>
      <c r="CK335" s="66">
        <f>-CK$190+CK$216-CK$218+CK$233+CK$234+SUM(CK$125,CK$126,CK$127,CK$128,CK$129,CK$130,CK$131,CK$132,CK$133,CK$134,CK$135*(1+'S&amp;S'!$F133),CK$136,CK$137,CK$138,CK$139,CK$140,CK$141,CK$142,CK$143,CK$144)</f>
        <v>0</v>
      </c>
      <c r="CL335" s="66">
        <f>-CL$190+CL$216-CL$218+CL$233+CL$234+SUM(CL$125,CL$126,CL$127,CL$128,CL$129,CL$130,CL$131,CL$132,CL$133,CL$134,CL$135*(1+'S&amp;S'!$F133),CL$136,CL$137,CL$138,CL$139,CL$140,CL$141,CL$142,CL$143,CL$144)</f>
        <v>0</v>
      </c>
      <c r="CM335" s="66">
        <f>-CM$190+CM$216-CM$218+CM$233+CM$234+SUM(CM$125,CM$126,CM$127,CM$128,CM$129,CM$130,CM$131,CM$132,CM$133,CM$134,CM$135*(1+'S&amp;S'!$F133),CM$136,CM$137,CM$138,CM$139,CM$140,CM$141,CM$142,CM$143,CM$144)</f>
        <v>0</v>
      </c>
      <c r="CN335" s="66">
        <f>-CN$190+CN$216-CN$218+CN$233+CN$234+SUM(CN$125,CN$126,CN$127,CN$128,CN$129,CN$130,CN$131,CN$132,CN$133,CN$134,CN$135*(1+'S&amp;S'!$F133),CN$136,CN$137,CN$138,CN$139,CN$140,CN$141,CN$142,CN$143,CN$144)</f>
        <v>0</v>
      </c>
      <c r="CO335" s="66">
        <f>-CO$190+CO$216-CO$218+CO$233+CO$234+SUM(CO$125,CO$126,CO$127,CO$128,CO$129,CO$130,CO$131,CO$132,CO$133,CO$134,CO$135*(1+'S&amp;S'!$F133),CO$136,CO$137,CO$138,CO$139,CO$140,CO$141,CO$142,CO$143,CO$144)</f>
        <v>0</v>
      </c>
      <c r="CP335" s="66">
        <f>-CP$190+CP$216-CP$218+CP$233+CP$234+SUM(CP$125,CP$126,CP$127,CP$128,CP$129,CP$130,CP$131,CP$132,CP$133,CP$134,CP$135*(1+'S&amp;S'!$F133),CP$136,CP$137,CP$138,CP$139,CP$140,CP$141,CP$142,CP$143,CP$144)</f>
        <v>0</v>
      </c>
      <c r="CQ335" s="66">
        <f>-CQ$190+CQ$216-CQ$218+CQ$233+CQ$234+SUM(CQ$125,CQ$126,CQ$127,CQ$128,CQ$129,CQ$130,CQ$131,CQ$132,CQ$133,CQ$134,CQ$135*(1+'S&amp;S'!$F133),CQ$136,CQ$137,CQ$138,CQ$139,CQ$140,CQ$141,CQ$142,CQ$143,CQ$144)</f>
        <v>0</v>
      </c>
      <c r="CR335" s="66">
        <f>-CR$190+CR$216-CR$218+CR$233+CR$234+SUM(CR$125,CR$126,CR$127,CR$128,CR$129,CR$130,CR$131,CR$132,CR$133,CR$134,CR$135*(1+'S&amp;S'!$F133),CR$136,CR$137,CR$138,CR$139,CR$140,CR$141,CR$142,CR$143,CR$144)</f>
        <v>0</v>
      </c>
      <c r="CS335" s="66">
        <f>-CS$190+CS$216-CS$218+CS$233+CS$234+SUM(CS$125,CS$126,CS$127,CS$128,CS$129,CS$130,CS$131,CS$132,CS$133,CS$134,CS$135*(1+'S&amp;S'!$F133),CS$136,CS$137,CS$138,CS$139,CS$140,CS$141,CS$142,CS$143,CS$144)</f>
        <v>0</v>
      </c>
    </row>
    <row r="336" spans="3:97" hidden="1" x14ac:dyDescent="0.35">
      <c r="C336" s="81" t="str">
        <f>O.2!C136&amp;" with "&amp; 'S&amp;S'!$D$5*100 &amp; "% increase"</f>
        <v xml:space="preserve"> with 1% increase</v>
      </c>
      <c r="E336" s="492">
        <f>G336+NPV(G.Asm!$F$40,H336:INDEX(H336:CS336,RP))</f>
        <v>0</v>
      </c>
      <c r="F336" s="492">
        <f t="shared" si="140"/>
        <v>0</v>
      </c>
      <c r="G336" s="66">
        <f>-G$190+G$216-G$218+G$233+G$234+SUM(G$125,G$126,G$127,G$128,G$129,G$130,G$131,G$132,G$133,G$134,G$135,G$136*(1+'S&amp;S'!$F134),G$137,G$138,G$139,G$140,G$141,G$142,G$143,G$144)</f>
        <v>0</v>
      </c>
      <c r="H336" s="66">
        <f>-H$190+H$216-H$218+H$233+H$234+SUM(H$125,H$126,H$127,H$128,H$129,H$130,H$131,H$132,H$133,H$134,H$135,H$136*(1+'S&amp;S'!$F134),H$137,H$138,H$139,H$140,H$141,H$142,H$143,H$144)</f>
        <v>0</v>
      </c>
      <c r="I336" s="66">
        <f>-I$190+I$216-I$218+I$233+I$234+SUM(I$125,I$126,I$127,I$128,I$129,I$130,I$131,I$132,I$133,I$134,I$135,I$136*(1+'S&amp;S'!$F134),I$137,I$138,I$139,I$140,I$141,I$142,I$143,I$144)</f>
        <v>0</v>
      </c>
      <c r="J336" s="66">
        <f>-J$190+J$216-J$218+J$233+J$234+SUM(J$125,J$126,J$127,J$128,J$129,J$130,J$131,J$132,J$133,J$134,J$135,J$136*(1+'S&amp;S'!$F134),J$137,J$138,J$139,J$140,J$141,J$142,J$143,J$144)</f>
        <v>0</v>
      </c>
      <c r="K336" s="66">
        <f>-K$190+K$216-K$218+K$233+K$234+SUM(K$125,K$126,K$127,K$128,K$129,K$130,K$131,K$132,K$133,K$134,K$135,K$136*(1+'S&amp;S'!$F134),K$137,K$138,K$139,K$140,K$141,K$142,K$143,K$144)</f>
        <v>0</v>
      </c>
      <c r="L336" s="66">
        <f>-L$190+L$216-L$218+L$233+L$234+SUM(L$125,L$126,L$127,L$128,L$129,L$130,L$131,L$132,L$133,L$134,L$135,L$136*(1+'S&amp;S'!$F134),L$137,L$138,L$139,L$140,L$141,L$142,L$143,L$144)</f>
        <v>0</v>
      </c>
      <c r="M336" s="66">
        <f>-M$190+M$216-M$218+M$233+M$234+SUM(M$125,M$126,M$127,M$128,M$129,M$130,M$131,M$132,M$133,M$134,M$135,M$136*(1+'S&amp;S'!$F134),M$137,M$138,M$139,M$140,M$141,M$142,M$143,M$144)</f>
        <v>0</v>
      </c>
      <c r="N336" s="66">
        <f>-N$190+N$216-N$218+N$233+N$234+SUM(N$125,N$126,N$127,N$128,N$129,N$130,N$131,N$132,N$133,N$134,N$135,N$136*(1+'S&amp;S'!$F134),N$137,N$138,N$139,N$140,N$141,N$142,N$143,N$144)</f>
        <v>0</v>
      </c>
      <c r="O336" s="66">
        <f>-O$190+O$216-O$218+O$233+O$234+SUM(O$125,O$126,O$127,O$128,O$129,O$130,O$131,O$132,O$133,O$134,O$135,O$136*(1+'S&amp;S'!$F134),O$137,O$138,O$139,O$140,O$141,O$142,O$143,O$144)</f>
        <v>0</v>
      </c>
      <c r="P336" s="66">
        <f>-P$190+P$216-P$218+P$233+P$234+SUM(P$125,P$126,P$127,P$128,P$129,P$130,P$131,P$132,P$133,P$134,P$135,P$136*(1+'S&amp;S'!$F134),P$137,P$138,P$139,P$140,P$141,P$142,P$143,P$144)</f>
        <v>0</v>
      </c>
      <c r="Q336" s="66">
        <f>-Q$190+Q$216-Q$218+Q$233+Q$234+SUM(Q$125,Q$126,Q$127,Q$128,Q$129,Q$130,Q$131,Q$132,Q$133,Q$134,Q$135,Q$136*(1+'S&amp;S'!$F134),Q$137,Q$138,Q$139,Q$140,Q$141,Q$142,Q$143,Q$144)</f>
        <v>0</v>
      </c>
      <c r="R336" s="66">
        <f>-R$190+R$216-R$218+R$233+R$234+SUM(R$125,R$126,R$127,R$128,R$129,R$130,R$131,R$132,R$133,R$134,R$135,R$136*(1+'S&amp;S'!$F134),R$137,R$138,R$139,R$140,R$141,R$142,R$143,R$144)</f>
        <v>0</v>
      </c>
      <c r="S336" s="66">
        <f>-S$190+S$216-S$218+S$233+S$234+SUM(S$125,S$126,S$127,S$128,S$129,S$130,S$131,S$132,S$133,S$134,S$135,S$136*(1+'S&amp;S'!$F134),S$137,S$138,S$139,S$140,S$141,S$142,S$143,S$144)</f>
        <v>0</v>
      </c>
      <c r="T336" s="66">
        <f>-T$190+T$216-T$218+T$233+T$234+SUM(T$125,T$126,T$127,T$128,T$129,T$130,T$131,T$132,T$133,T$134,T$135,T$136*(1+'S&amp;S'!$F134),T$137,T$138,T$139,T$140,T$141,T$142,T$143,T$144)</f>
        <v>0</v>
      </c>
      <c r="U336" s="66">
        <f>-U$190+U$216-U$218+U$233+U$234+SUM(U$125,U$126,U$127,U$128,U$129,U$130,U$131,U$132,U$133,U$134,U$135,U$136*(1+'S&amp;S'!$F134),U$137,U$138,U$139,U$140,U$141,U$142,U$143,U$144)</f>
        <v>0</v>
      </c>
      <c r="V336" s="66">
        <f>-V$190+V$216-V$218+V$233+V$234+SUM(V$125,V$126,V$127,V$128,V$129,V$130,V$131,V$132,V$133,V$134,V$135,V$136*(1+'S&amp;S'!$F134),V$137,V$138,V$139,V$140,V$141,V$142,V$143,V$144)</f>
        <v>0</v>
      </c>
      <c r="W336" s="66">
        <f>-W$190+W$216-W$218+W$233+W$234+SUM(W$125,W$126,W$127,W$128,W$129,W$130,W$131,W$132,W$133,W$134,W$135,W$136*(1+'S&amp;S'!$F134),W$137,W$138,W$139,W$140,W$141,W$142,W$143,W$144)</f>
        <v>0</v>
      </c>
      <c r="X336" s="66">
        <f>-X$190+X$216-X$218+X$233+X$234+SUM(X$125,X$126,X$127,X$128,X$129,X$130,X$131,X$132,X$133,X$134,X$135,X$136*(1+'S&amp;S'!$F134),X$137,X$138,X$139,X$140,X$141,X$142,X$143,X$144)</f>
        <v>0</v>
      </c>
      <c r="Y336" s="66">
        <f>-Y$190+Y$216-Y$218+Y$233+Y$234+SUM(Y$125,Y$126,Y$127,Y$128,Y$129,Y$130,Y$131,Y$132,Y$133,Y$134,Y$135,Y$136*(1+'S&amp;S'!$F134),Y$137,Y$138,Y$139,Y$140,Y$141,Y$142,Y$143,Y$144)</f>
        <v>0</v>
      </c>
      <c r="Z336" s="66">
        <f>-Z$190+Z$216-Z$218+Z$233+Z$234+SUM(Z$125,Z$126,Z$127,Z$128,Z$129,Z$130,Z$131,Z$132,Z$133,Z$134,Z$135,Z$136*(1+'S&amp;S'!$F134),Z$137,Z$138,Z$139,Z$140,Z$141,Z$142,Z$143,Z$144)</f>
        <v>0</v>
      </c>
      <c r="AA336" s="66">
        <f>-AA$190+AA$216-AA$218+AA$233+AA$234+SUM(AA$125,AA$126,AA$127,AA$128,AA$129,AA$130,AA$131,AA$132,AA$133,AA$134,AA$135,AA$136*(1+'S&amp;S'!$F134),AA$137,AA$138,AA$139,AA$140,AA$141,AA$142,AA$143,AA$144)</f>
        <v>0</v>
      </c>
      <c r="AB336" s="66">
        <f>-AB$190+AB$216-AB$218+AB$233+AB$234+SUM(AB$125,AB$126,AB$127,AB$128,AB$129,AB$130,AB$131,AB$132,AB$133,AB$134,AB$135,AB$136*(1+'S&amp;S'!$F134),AB$137,AB$138,AB$139,AB$140,AB$141,AB$142,AB$143,AB$144)</f>
        <v>0</v>
      </c>
      <c r="AC336" s="66">
        <f>-AC$190+AC$216-AC$218+AC$233+AC$234+SUM(AC$125,AC$126,AC$127,AC$128,AC$129,AC$130,AC$131,AC$132,AC$133,AC$134,AC$135,AC$136*(1+'S&amp;S'!$F134),AC$137,AC$138,AC$139,AC$140,AC$141,AC$142,AC$143,AC$144)</f>
        <v>0</v>
      </c>
      <c r="AD336" s="66">
        <f>-AD$190+AD$216-AD$218+AD$233+AD$234+SUM(AD$125,AD$126,AD$127,AD$128,AD$129,AD$130,AD$131,AD$132,AD$133,AD$134,AD$135,AD$136*(1+'S&amp;S'!$F134),AD$137,AD$138,AD$139,AD$140,AD$141,AD$142,AD$143,AD$144)</f>
        <v>0</v>
      </c>
      <c r="AE336" s="66">
        <f>-AE$190+AE$216-AE$218+AE$233+AE$234+SUM(AE$125,AE$126,AE$127,AE$128,AE$129,AE$130,AE$131,AE$132,AE$133,AE$134,AE$135,AE$136*(1+'S&amp;S'!$F134),AE$137,AE$138,AE$139,AE$140,AE$141,AE$142,AE$143,AE$144)</f>
        <v>0</v>
      </c>
      <c r="AF336" s="66">
        <f>-AF$190+AF$216-AF$218+AF$233+AF$234+SUM(AF$125,AF$126,AF$127,AF$128,AF$129,AF$130,AF$131,AF$132,AF$133,AF$134,AF$135,AF$136*(1+'S&amp;S'!$F134),AF$137,AF$138,AF$139,AF$140,AF$141,AF$142,AF$143,AF$144)</f>
        <v>0</v>
      </c>
      <c r="AG336" s="66">
        <f>-AG$190+AG$216-AG$218+AG$233+AG$234+SUM(AG$125,AG$126,AG$127,AG$128,AG$129,AG$130,AG$131,AG$132,AG$133,AG$134,AG$135,AG$136*(1+'S&amp;S'!$F134),AG$137,AG$138,AG$139,AG$140,AG$141,AG$142,AG$143,AG$144)</f>
        <v>0</v>
      </c>
      <c r="AH336" s="66">
        <f>-AH$190+AH$216-AH$218+AH$233+AH$234+SUM(AH$125,AH$126,AH$127,AH$128,AH$129,AH$130,AH$131,AH$132,AH$133,AH$134,AH$135,AH$136*(1+'S&amp;S'!$F134),AH$137,AH$138,AH$139,AH$140,AH$141,AH$142,AH$143,AH$144)</f>
        <v>0</v>
      </c>
      <c r="AI336" s="66">
        <f>-AI$190+AI$216-AI$218+AI$233+AI$234+SUM(AI$125,AI$126,AI$127,AI$128,AI$129,AI$130,AI$131,AI$132,AI$133,AI$134,AI$135,AI$136*(1+'S&amp;S'!$F134),AI$137,AI$138,AI$139,AI$140,AI$141,AI$142,AI$143,AI$144)</f>
        <v>0</v>
      </c>
      <c r="AJ336" s="66">
        <f>-AJ$190+AJ$216-AJ$218+AJ$233+AJ$234+SUM(AJ$125,AJ$126,AJ$127,AJ$128,AJ$129,AJ$130,AJ$131,AJ$132,AJ$133,AJ$134,AJ$135,AJ$136*(1+'S&amp;S'!$F134),AJ$137,AJ$138,AJ$139,AJ$140,AJ$141,AJ$142,AJ$143,AJ$144)</f>
        <v>0</v>
      </c>
      <c r="AK336" s="66">
        <f>-AK$190+AK$216-AK$218+AK$233+AK$234+SUM(AK$125,AK$126,AK$127,AK$128,AK$129,AK$130,AK$131,AK$132,AK$133,AK$134,AK$135,AK$136*(1+'S&amp;S'!$F134),AK$137,AK$138,AK$139,AK$140,AK$141,AK$142,AK$143,AK$144)</f>
        <v>0</v>
      </c>
      <c r="AL336" s="66">
        <f>-AL$190+AL$216-AL$218+AL$233+AL$234+SUM(AL$125,AL$126,AL$127,AL$128,AL$129,AL$130,AL$131,AL$132,AL$133,AL$134,AL$135,AL$136*(1+'S&amp;S'!$F134),AL$137,AL$138,AL$139,AL$140,AL$141,AL$142,AL$143,AL$144)</f>
        <v>0</v>
      </c>
      <c r="AM336" s="66">
        <f>-AM$190+AM$216-AM$218+AM$233+AM$234+SUM(AM$125,AM$126,AM$127,AM$128,AM$129,AM$130,AM$131,AM$132,AM$133,AM$134,AM$135,AM$136*(1+'S&amp;S'!$F134),AM$137,AM$138,AM$139,AM$140,AM$141,AM$142,AM$143,AM$144)</f>
        <v>0</v>
      </c>
      <c r="AN336" s="66">
        <f>-AN$190+AN$216-AN$218+AN$233+AN$234+SUM(AN$125,AN$126,AN$127,AN$128,AN$129,AN$130,AN$131,AN$132,AN$133,AN$134,AN$135,AN$136*(1+'S&amp;S'!$F134),AN$137,AN$138,AN$139,AN$140,AN$141,AN$142,AN$143,AN$144)</f>
        <v>0</v>
      </c>
      <c r="AO336" s="66">
        <f>-AO$190+AO$216-AO$218+AO$233+AO$234+SUM(AO$125,AO$126,AO$127,AO$128,AO$129,AO$130,AO$131,AO$132,AO$133,AO$134,AO$135,AO$136*(1+'S&amp;S'!$F134),AO$137,AO$138,AO$139,AO$140,AO$141,AO$142,AO$143,AO$144)</f>
        <v>0</v>
      </c>
      <c r="AP336" s="66">
        <f>-AP$190+AP$216-AP$218+AP$233+AP$234+SUM(AP$125,AP$126,AP$127,AP$128,AP$129,AP$130,AP$131,AP$132,AP$133,AP$134,AP$135,AP$136*(1+'S&amp;S'!$F134),AP$137,AP$138,AP$139,AP$140,AP$141,AP$142,AP$143,AP$144)</f>
        <v>0</v>
      </c>
      <c r="AQ336" s="66">
        <f>-AQ$190+AQ$216-AQ$218+AQ$233+AQ$234+SUM(AQ$125,AQ$126,AQ$127,AQ$128,AQ$129,AQ$130,AQ$131,AQ$132,AQ$133,AQ$134,AQ$135,AQ$136*(1+'S&amp;S'!$F134),AQ$137,AQ$138,AQ$139,AQ$140,AQ$141,AQ$142,AQ$143,AQ$144)</f>
        <v>0</v>
      </c>
      <c r="AR336" s="66">
        <f>-AR$190+AR$216-AR$218+AR$233+AR$234+SUM(AR$125,AR$126,AR$127,AR$128,AR$129,AR$130,AR$131,AR$132,AR$133,AR$134,AR$135,AR$136*(1+'S&amp;S'!$F134),AR$137,AR$138,AR$139,AR$140,AR$141,AR$142,AR$143,AR$144)</f>
        <v>0</v>
      </c>
      <c r="AS336" s="66">
        <f>-AS$190+AS$216-AS$218+AS$233+AS$234+SUM(AS$125,AS$126,AS$127,AS$128,AS$129,AS$130,AS$131,AS$132,AS$133,AS$134,AS$135,AS$136*(1+'S&amp;S'!$F134),AS$137,AS$138,AS$139,AS$140,AS$141,AS$142,AS$143,AS$144)</f>
        <v>0</v>
      </c>
      <c r="AT336" s="66">
        <f>-AT$190+AT$216-AT$218+AT$233+AT$234+SUM(AT$125,AT$126,AT$127,AT$128,AT$129,AT$130,AT$131,AT$132,AT$133,AT$134,AT$135,AT$136*(1+'S&amp;S'!$F134),AT$137,AT$138,AT$139,AT$140,AT$141,AT$142,AT$143,AT$144)</f>
        <v>0</v>
      </c>
      <c r="AU336" s="66">
        <f>-AU$190+AU$216-AU$218+AU$233+AU$234+SUM(AU$125,AU$126,AU$127,AU$128,AU$129,AU$130,AU$131,AU$132,AU$133,AU$134,AU$135,AU$136*(1+'S&amp;S'!$F134),AU$137,AU$138,AU$139,AU$140,AU$141,AU$142,AU$143,AU$144)</f>
        <v>0</v>
      </c>
      <c r="AV336" s="66">
        <f>-AV$190+AV$216-AV$218+AV$233+AV$234+SUM(AV$125,AV$126,AV$127,AV$128,AV$129,AV$130,AV$131,AV$132,AV$133,AV$134,AV$135,AV$136*(1+'S&amp;S'!$F134),AV$137,AV$138,AV$139,AV$140,AV$141,AV$142,AV$143,AV$144)</f>
        <v>0</v>
      </c>
      <c r="AW336" s="66">
        <f>-AW$190+AW$216-AW$218+AW$233+AW$234+SUM(AW$125,AW$126,AW$127,AW$128,AW$129,AW$130,AW$131,AW$132,AW$133,AW$134,AW$135,AW$136*(1+'S&amp;S'!$F134),AW$137,AW$138,AW$139,AW$140,AW$141,AW$142,AW$143,AW$144)</f>
        <v>0</v>
      </c>
      <c r="AX336" s="66">
        <f>-AX$190+AX$216-AX$218+AX$233+AX$234+SUM(AX$125,AX$126,AX$127,AX$128,AX$129,AX$130,AX$131,AX$132,AX$133,AX$134,AX$135,AX$136*(1+'S&amp;S'!$F134),AX$137,AX$138,AX$139,AX$140,AX$141,AX$142,AX$143,AX$144)</f>
        <v>0</v>
      </c>
      <c r="AY336" s="66">
        <f>-AY$190+AY$216-AY$218+AY$233+AY$234+SUM(AY$125,AY$126,AY$127,AY$128,AY$129,AY$130,AY$131,AY$132,AY$133,AY$134,AY$135,AY$136*(1+'S&amp;S'!$F134),AY$137,AY$138,AY$139,AY$140,AY$141,AY$142,AY$143,AY$144)</f>
        <v>0</v>
      </c>
      <c r="AZ336" s="66">
        <f>-AZ$190+AZ$216-AZ$218+AZ$233+AZ$234+SUM(AZ$125,AZ$126,AZ$127,AZ$128,AZ$129,AZ$130,AZ$131,AZ$132,AZ$133,AZ$134,AZ$135,AZ$136*(1+'S&amp;S'!$F134),AZ$137,AZ$138,AZ$139,AZ$140,AZ$141,AZ$142,AZ$143,AZ$144)</f>
        <v>0</v>
      </c>
      <c r="BA336" s="66">
        <f>-BA$190+BA$216-BA$218+BA$233+BA$234+SUM(BA$125,BA$126,BA$127,BA$128,BA$129,BA$130,BA$131,BA$132,BA$133,BA$134,BA$135,BA$136*(1+'S&amp;S'!$F134),BA$137,BA$138,BA$139,BA$140,BA$141,BA$142,BA$143,BA$144)</f>
        <v>0</v>
      </c>
      <c r="BB336" s="66">
        <f>-BB$190+BB$216-BB$218+BB$233+BB$234+SUM(BB$125,BB$126,BB$127,BB$128,BB$129,BB$130,BB$131,BB$132,BB$133,BB$134,BB$135,BB$136*(1+'S&amp;S'!$F134),BB$137,BB$138,BB$139,BB$140,BB$141,BB$142,BB$143,BB$144)</f>
        <v>0</v>
      </c>
      <c r="BC336" s="66">
        <f>-BC$190+BC$216-BC$218+BC$233+BC$234+SUM(BC$125,BC$126,BC$127,BC$128,BC$129,BC$130,BC$131,BC$132,BC$133,BC$134,BC$135,BC$136*(1+'S&amp;S'!$F134),BC$137,BC$138,BC$139,BC$140,BC$141,BC$142,BC$143,BC$144)</f>
        <v>0</v>
      </c>
      <c r="BD336" s="66">
        <f>-BD$190+BD$216-BD$218+BD$233+BD$234+SUM(BD$125,BD$126,BD$127,BD$128,BD$129,BD$130,BD$131,BD$132,BD$133,BD$134,BD$135,BD$136*(1+'S&amp;S'!$F134),BD$137,BD$138,BD$139,BD$140,BD$141,BD$142,BD$143,BD$144)</f>
        <v>0</v>
      </c>
      <c r="BE336" s="66">
        <f>-BE$190+BE$216-BE$218+BE$233+BE$234+SUM(BE$125,BE$126,BE$127,BE$128,BE$129,BE$130,BE$131,BE$132,BE$133,BE$134,BE$135,BE$136*(1+'S&amp;S'!$F134),BE$137,BE$138,BE$139,BE$140,BE$141,BE$142,BE$143,BE$144)</f>
        <v>0</v>
      </c>
      <c r="BF336" s="66">
        <f>-BF$190+BF$216-BF$218+BF$233+BF$234+SUM(BF$125,BF$126,BF$127,BF$128,BF$129,BF$130,BF$131,BF$132,BF$133,BF$134,BF$135,BF$136*(1+'S&amp;S'!$F134),BF$137,BF$138,BF$139,BF$140,BF$141,BF$142,BF$143,BF$144)</f>
        <v>0</v>
      </c>
      <c r="BG336" s="66">
        <f>-BG$190+BG$216-BG$218+BG$233+BG$234+SUM(BG$125,BG$126,BG$127,BG$128,BG$129,BG$130,BG$131,BG$132,BG$133,BG$134,BG$135,BG$136*(1+'S&amp;S'!$F134),BG$137,BG$138,BG$139,BG$140,BG$141,BG$142,BG$143,BG$144)</f>
        <v>0</v>
      </c>
      <c r="BH336" s="66">
        <f>-BH$190+BH$216-BH$218+BH$233+BH$234+SUM(BH$125,BH$126,BH$127,BH$128,BH$129,BH$130,BH$131,BH$132,BH$133,BH$134,BH$135,BH$136*(1+'S&amp;S'!$F134),BH$137,BH$138,BH$139,BH$140,BH$141,BH$142,BH$143,BH$144)</f>
        <v>0</v>
      </c>
      <c r="BI336" s="66">
        <f>-BI$190+BI$216-BI$218+BI$233+BI$234+SUM(BI$125,BI$126,BI$127,BI$128,BI$129,BI$130,BI$131,BI$132,BI$133,BI$134,BI$135,BI$136*(1+'S&amp;S'!$F134),BI$137,BI$138,BI$139,BI$140,BI$141,BI$142,BI$143,BI$144)</f>
        <v>0</v>
      </c>
      <c r="BJ336" s="66">
        <f>-BJ$190+BJ$216-BJ$218+BJ$233+BJ$234+SUM(BJ$125,BJ$126,BJ$127,BJ$128,BJ$129,BJ$130,BJ$131,BJ$132,BJ$133,BJ$134,BJ$135,BJ$136*(1+'S&amp;S'!$F134),BJ$137,BJ$138,BJ$139,BJ$140,BJ$141,BJ$142,BJ$143,BJ$144)</f>
        <v>0</v>
      </c>
      <c r="BK336" s="66">
        <f>-BK$190+BK$216-BK$218+BK$233+BK$234+SUM(BK$125,BK$126,BK$127,BK$128,BK$129,BK$130,BK$131,BK$132,BK$133,BK$134,BK$135,BK$136*(1+'S&amp;S'!$F134),BK$137,BK$138,BK$139,BK$140,BK$141,BK$142,BK$143,BK$144)</f>
        <v>0</v>
      </c>
      <c r="BL336" s="66">
        <f>-BL$190+BL$216-BL$218+BL$233+BL$234+SUM(BL$125,BL$126,BL$127,BL$128,BL$129,BL$130,BL$131,BL$132,BL$133,BL$134,BL$135,BL$136*(1+'S&amp;S'!$F134),BL$137,BL$138,BL$139,BL$140,BL$141,BL$142,BL$143,BL$144)</f>
        <v>0</v>
      </c>
      <c r="BM336" s="66">
        <f>-BM$190+BM$216-BM$218+BM$233+BM$234+SUM(BM$125,BM$126,BM$127,BM$128,BM$129,BM$130,BM$131,BM$132,BM$133,BM$134,BM$135,BM$136*(1+'S&amp;S'!$F134),BM$137,BM$138,BM$139,BM$140,BM$141,BM$142,BM$143,BM$144)</f>
        <v>0</v>
      </c>
      <c r="BN336" s="66">
        <f>-BN$190+BN$216-BN$218+BN$233+BN$234+SUM(BN$125,BN$126,BN$127,BN$128,BN$129,BN$130,BN$131,BN$132,BN$133,BN$134,BN$135,BN$136*(1+'S&amp;S'!$F134),BN$137,BN$138,BN$139,BN$140,BN$141,BN$142,BN$143,BN$144)</f>
        <v>0</v>
      </c>
      <c r="BO336" s="66">
        <f>-BO$190+BO$216-BO$218+BO$233+BO$234+SUM(BO$125,BO$126,BO$127,BO$128,BO$129,BO$130,BO$131,BO$132,BO$133,BO$134,BO$135,BO$136*(1+'S&amp;S'!$F134),BO$137,BO$138,BO$139,BO$140,BO$141,BO$142,BO$143,BO$144)</f>
        <v>0</v>
      </c>
      <c r="BP336" s="66">
        <f>-BP$190+BP$216-BP$218+BP$233+BP$234+SUM(BP$125,BP$126,BP$127,BP$128,BP$129,BP$130,BP$131,BP$132,BP$133,BP$134,BP$135,BP$136*(1+'S&amp;S'!$F134),BP$137,BP$138,BP$139,BP$140,BP$141,BP$142,BP$143,BP$144)</f>
        <v>0</v>
      </c>
      <c r="BQ336" s="66">
        <f>-BQ$190+BQ$216-BQ$218+BQ$233+BQ$234+SUM(BQ$125,BQ$126,BQ$127,BQ$128,BQ$129,BQ$130,BQ$131,BQ$132,BQ$133,BQ$134,BQ$135,BQ$136*(1+'S&amp;S'!$F134),BQ$137,BQ$138,BQ$139,BQ$140,BQ$141,BQ$142,BQ$143,BQ$144)</f>
        <v>0</v>
      </c>
      <c r="BR336" s="66">
        <f>-BR$190+BR$216-BR$218+BR$233+BR$234+SUM(BR$125,BR$126,BR$127,BR$128,BR$129,BR$130,BR$131,BR$132,BR$133,BR$134,BR$135,BR$136*(1+'S&amp;S'!$F134),BR$137,BR$138,BR$139,BR$140,BR$141,BR$142,BR$143,BR$144)</f>
        <v>0</v>
      </c>
      <c r="BS336" s="66">
        <f>-BS$190+BS$216-BS$218+BS$233+BS$234+SUM(BS$125,BS$126,BS$127,BS$128,BS$129,BS$130,BS$131,BS$132,BS$133,BS$134,BS$135,BS$136*(1+'S&amp;S'!$F134),BS$137,BS$138,BS$139,BS$140,BS$141,BS$142,BS$143,BS$144)</f>
        <v>0</v>
      </c>
      <c r="BT336" s="66">
        <f>-BT$190+BT$216-BT$218+BT$233+BT$234+SUM(BT$125,BT$126,BT$127,BT$128,BT$129,BT$130,BT$131,BT$132,BT$133,BT$134,BT$135,BT$136*(1+'S&amp;S'!$F134),BT$137,BT$138,BT$139,BT$140,BT$141,BT$142,BT$143,BT$144)</f>
        <v>0</v>
      </c>
      <c r="BU336" s="66">
        <f>-BU$190+BU$216-BU$218+BU$233+BU$234+SUM(BU$125,BU$126,BU$127,BU$128,BU$129,BU$130,BU$131,BU$132,BU$133,BU$134,BU$135,BU$136*(1+'S&amp;S'!$F134),BU$137,BU$138,BU$139,BU$140,BU$141,BU$142,BU$143,BU$144)</f>
        <v>0</v>
      </c>
      <c r="BV336" s="66">
        <f>-BV$190+BV$216-BV$218+BV$233+BV$234+SUM(BV$125,BV$126,BV$127,BV$128,BV$129,BV$130,BV$131,BV$132,BV$133,BV$134,BV$135,BV$136*(1+'S&amp;S'!$F134),BV$137,BV$138,BV$139,BV$140,BV$141,BV$142,BV$143,BV$144)</f>
        <v>0</v>
      </c>
      <c r="BW336" s="66">
        <f>-BW$190+BW$216-BW$218+BW$233+BW$234+SUM(BW$125,BW$126,BW$127,BW$128,BW$129,BW$130,BW$131,BW$132,BW$133,BW$134,BW$135,BW$136*(1+'S&amp;S'!$F134),BW$137,BW$138,BW$139,BW$140,BW$141,BW$142,BW$143,BW$144)</f>
        <v>0</v>
      </c>
      <c r="BX336" s="66">
        <f>-BX$190+BX$216-BX$218+BX$233+BX$234+SUM(BX$125,BX$126,BX$127,BX$128,BX$129,BX$130,BX$131,BX$132,BX$133,BX$134,BX$135,BX$136*(1+'S&amp;S'!$F134),BX$137,BX$138,BX$139,BX$140,BX$141,BX$142,BX$143,BX$144)</f>
        <v>0</v>
      </c>
      <c r="BY336" s="66">
        <f>-BY$190+BY$216-BY$218+BY$233+BY$234+SUM(BY$125,BY$126,BY$127,BY$128,BY$129,BY$130,BY$131,BY$132,BY$133,BY$134,BY$135,BY$136*(1+'S&amp;S'!$F134),BY$137,BY$138,BY$139,BY$140,BY$141,BY$142,BY$143,BY$144)</f>
        <v>0</v>
      </c>
      <c r="BZ336" s="66">
        <f>-BZ$190+BZ$216-BZ$218+BZ$233+BZ$234+SUM(BZ$125,BZ$126,BZ$127,BZ$128,BZ$129,BZ$130,BZ$131,BZ$132,BZ$133,BZ$134,BZ$135,BZ$136*(1+'S&amp;S'!$F134),BZ$137,BZ$138,BZ$139,BZ$140,BZ$141,BZ$142,BZ$143,BZ$144)</f>
        <v>0</v>
      </c>
      <c r="CA336" s="66">
        <f>-CA$190+CA$216-CA$218+CA$233+CA$234+SUM(CA$125,CA$126,CA$127,CA$128,CA$129,CA$130,CA$131,CA$132,CA$133,CA$134,CA$135,CA$136*(1+'S&amp;S'!$F134),CA$137,CA$138,CA$139,CA$140,CA$141,CA$142,CA$143,CA$144)</f>
        <v>0</v>
      </c>
      <c r="CB336" s="66">
        <f>-CB$190+CB$216-CB$218+CB$233+CB$234+SUM(CB$125,CB$126,CB$127,CB$128,CB$129,CB$130,CB$131,CB$132,CB$133,CB$134,CB$135,CB$136*(1+'S&amp;S'!$F134),CB$137,CB$138,CB$139,CB$140,CB$141,CB$142,CB$143,CB$144)</f>
        <v>0</v>
      </c>
      <c r="CC336" s="66">
        <f>-CC$190+CC$216-CC$218+CC$233+CC$234+SUM(CC$125,CC$126,CC$127,CC$128,CC$129,CC$130,CC$131,CC$132,CC$133,CC$134,CC$135,CC$136*(1+'S&amp;S'!$F134),CC$137,CC$138,CC$139,CC$140,CC$141,CC$142,CC$143,CC$144)</f>
        <v>0</v>
      </c>
      <c r="CD336" s="66">
        <f>-CD$190+CD$216-CD$218+CD$233+CD$234+SUM(CD$125,CD$126,CD$127,CD$128,CD$129,CD$130,CD$131,CD$132,CD$133,CD$134,CD$135,CD$136*(1+'S&amp;S'!$F134),CD$137,CD$138,CD$139,CD$140,CD$141,CD$142,CD$143,CD$144)</f>
        <v>0</v>
      </c>
      <c r="CE336" s="66">
        <f>-CE$190+CE$216-CE$218+CE$233+CE$234+SUM(CE$125,CE$126,CE$127,CE$128,CE$129,CE$130,CE$131,CE$132,CE$133,CE$134,CE$135,CE$136*(1+'S&amp;S'!$F134),CE$137,CE$138,CE$139,CE$140,CE$141,CE$142,CE$143,CE$144)</f>
        <v>0</v>
      </c>
      <c r="CF336" s="66">
        <f>-CF$190+CF$216-CF$218+CF$233+CF$234+SUM(CF$125,CF$126,CF$127,CF$128,CF$129,CF$130,CF$131,CF$132,CF$133,CF$134,CF$135,CF$136*(1+'S&amp;S'!$F134),CF$137,CF$138,CF$139,CF$140,CF$141,CF$142,CF$143,CF$144)</f>
        <v>0</v>
      </c>
      <c r="CG336" s="66">
        <f>-CG$190+CG$216-CG$218+CG$233+CG$234+SUM(CG$125,CG$126,CG$127,CG$128,CG$129,CG$130,CG$131,CG$132,CG$133,CG$134,CG$135,CG$136*(1+'S&amp;S'!$F134),CG$137,CG$138,CG$139,CG$140,CG$141,CG$142,CG$143,CG$144)</f>
        <v>0</v>
      </c>
      <c r="CH336" s="66">
        <f>-CH$190+CH$216-CH$218+CH$233+CH$234+SUM(CH$125,CH$126,CH$127,CH$128,CH$129,CH$130,CH$131,CH$132,CH$133,CH$134,CH$135,CH$136*(1+'S&amp;S'!$F134),CH$137,CH$138,CH$139,CH$140,CH$141,CH$142,CH$143,CH$144)</f>
        <v>0</v>
      </c>
      <c r="CI336" s="66">
        <f>-CI$190+CI$216-CI$218+CI$233+CI$234+SUM(CI$125,CI$126,CI$127,CI$128,CI$129,CI$130,CI$131,CI$132,CI$133,CI$134,CI$135,CI$136*(1+'S&amp;S'!$F134),CI$137,CI$138,CI$139,CI$140,CI$141,CI$142,CI$143,CI$144)</f>
        <v>0</v>
      </c>
      <c r="CJ336" s="66">
        <f>-CJ$190+CJ$216-CJ$218+CJ$233+CJ$234+SUM(CJ$125,CJ$126,CJ$127,CJ$128,CJ$129,CJ$130,CJ$131,CJ$132,CJ$133,CJ$134,CJ$135,CJ$136*(1+'S&amp;S'!$F134),CJ$137,CJ$138,CJ$139,CJ$140,CJ$141,CJ$142,CJ$143,CJ$144)</f>
        <v>0</v>
      </c>
      <c r="CK336" s="66">
        <f>-CK$190+CK$216-CK$218+CK$233+CK$234+SUM(CK$125,CK$126,CK$127,CK$128,CK$129,CK$130,CK$131,CK$132,CK$133,CK$134,CK$135,CK$136*(1+'S&amp;S'!$F134),CK$137,CK$138,CK$139,CK$140,CK$141,CK$142,CK$143,CK$144)</f>
        <v>0</v>
      </c>
      <c r="CL336" s="66">
        <f>-CL$190+CL$216-CL$218+CL$233+CL$234+SUM(CL$125,CL$126,CL$127,CL$128,CL$129,CL$130,CL$131,CL$132,CL$133,CL$134,CL$135,CL$136*(1+'S&amp;S'!$F134),CL$137,CL$138,CL$139,CL$140,CL$141,CL$142,CL$143,CL$144)</f>
        <v>0</v>
      </c>
      <c r="CM336" s="66">
        <f>-CM$190+CM$216-CM$218+CM$233+CM$234+SUM(CM$125,CM$126,CM$127,CM$128,CM$129,CM$130,CM$131,CM$132,CM$133,CM$134,CM$135,CM$136*(1+'S&amp;S'!$F134),CM$137,CM$138,CM$139,CM$140,CM$141,CM$142,CM$143,CM$144)</f>
        <v>0</v>
      </c>
      <c r="CN336" s="66">
        <f>-CN$190+CN$216-CN$218+CN$233+CN$234+SUM(CN$125,CN$126,CN$127,CN$128,CN$129,CN$130,CN$131,CN$132,CN$133,CN$134,CN$135,CN$136*(1+'S&amp;S'!$F134),CN$137,CN$138,CN$139,CN$140,CN$141,CN$142,CN$143,CN$144)</f>
        <v>0</v>
      </c>
      <c r="CO336" s="66">
        <f>-CO$190+CO$216-CO$218+CO$233+CO$234+SUM(CO$125,CO$126,CO$127,CO$128,CO$129,CO$130,CO$131,CO$132,CO$133,CO$134,CO$135,CO$136*(1+'S&amp;S'!$F134),CO$137,CO$138,CO$139,CO$140,CO$141,CO$142,CO$143,CO$144)</f>
        <v>0</v>
      </c>
      <c r="CP336" s="66">
        <f>-CP$190+CP$216-CP$218+CP$233+CP$234+SUM(CP$125,CP$126,CP$127,CP$128,CP$129,CP$130,CP$131,CP$132,CP$133,CP$134,CP$135,CP$136*(1+'S&amp;S'!$F134),CP$137,CP$138,CP$139,CP$140,CP$141,CP$142,CP$143,CP$144)</f>
        <v>0</v>
      </c>
      <c r="CQ336" s="66">
        <f>-CQ$190+CQ$216-CQ$218+CQ$233+CQ$234+SUM(CQ$125,CQ$126,CQ$127,CQ$128,CQ$129,CQ$130,CQ$131,CQ$132,CQ$133,CQ$134,CQ$135,CQ$136*(1+'S&amp;S'!$F134),CQ$137,CQ$138,CQ$139,CQ$140,CQ$141,CQ$142,CQ$143,CQ$144)</f>
        <v>0</v>
      </c>
      <c r="CR336" s="66">
        <f>-CR$190+CR$216-CR$218+CR$233+CR$234+SUM(CR$125,CR$126,CR$127,CR$128,CR$129,CR$130,CR$131,CR$132,CR$133,CR$134,CR$135,CR$136*(1+'S&amp;S'!$F134),CR$137,CR$138,CR$139,CR$140,CR$141,CR$142,CR$143,CR$144)</f>
        <v>0</v>
      </c>
      <c r="CS336" s="66">
        <f>-CS$190+CS$216-CS$218+CS$233+CS$234+SUM(CS$125,CS$126,CS$127,CS$128,CS$129,CS$130,CS$131,CS$132,CS$133,CS$134,CS$135,CS$136*(1+'S&amp;S'!$F134),CS$137,CS$138,CS$139,CS$140,CS$141,CS$142,CS$143,CS$144)</f>
        <v>0</v>
      </c>
    </row>
    <row r="337" spans="3:97" hidden="1" x14ac:dyDescent="0.35">
      <c r="C337" s="81" t="str">
        <f>O.2!C136&amp;" with "&amp; 'S&amp;S'!$D$5*100 &amp; "% decrease"</f>
        <v xml:space="preserve"> with 1% decrease</v>
      </c>
      <c r="E337" s="492">
        <f>G337+NPV(G.Asm!$F$40,H337:INDEX(H337:CS337,RP))</f>
        <v>0</v>
      </c>
      <c r="F337" s="492">
        <f t="shared" si="140"/>
        <v>0</v>
      </c>
      <c r="G337" s="66">
        <f>-G$190+G$216-G$218+G$233+G$234+SUM(G$125,G$126,G$127,G$128,G$129,G$130,G$131,G$132,G$133,G$134,G$135,G$136*(1+'S&amp;S'!$F135),G$137,G$138,G$139,G$140,G$141,G$142,G$143,G$144)</f>
        <v>0</v>
      </c>
      <c r="H337" s="66">
        <f>-H$190+H$216-H$218+H$233+H$234+SUM(H$125,H$126,H$127,H$128,H$129,H$130,H$131,H$132,H$133,H$134,H$135,H$136*(1+'S&amp;S'!$F135),H$137,H$138,H$139,H$140,H$141,H$142,H$143,H$144)</f>
        <v>0</v>
      </c>
      <c r="I337" s="66">
        <f>-I$190+I$216-I$218+I$233+I$234+SUM(I$125,I$126,I$127,I$128,I$129,I$130,I$131,I$132,I$133,I$134,I$135,I$136*(1+'S&amp;S'!$F135),I$137,I$138,I$139,I$140,I$141,I$142,I$143,I$144)</f>
        <v>0</v>
      </c>
      <c r="J337" s="66">
        <f>-J$190+J$216-J$218+J$233+J$234+SUM(J$125,J$126,J$127,J$128,J$129,J$130,J$131,J$132,J$133,J$134,J$135,J$136*(1+'S&amp;S'!$F135),J$137,J$138,J$139,J$140,J$141,J$142,J$143,J$144)</f>
        <v>0</v>
      </c>
      <c r="K337" s="66">
        <f>-K$190+K$216-K$218+K$233+K$234+SUM(K$125,K$126,K$127,K$128,K$129,K$130,K$131,K$132,K$133,K$134,K$135,K$136*(1+'S&amp;S'!$F135),K$137,K$138,K$139,K$140,K$141,K$142,K$143,K$144)</f>
        <v>0</v>
      </c>
      <c r="L337" s="66">
        <f>-L$190+L$216-L$218+L$233+L$234+SUM(L$125,L$126,L$127,L$128,L$129,L$130,L$131,L$132,L$133,L$134,L$135,L$136*(1+'S&amp;S'!$F135),L$137,L$138,L$139,L$140,L$141,L$142,L$143,L$144)</f>
        <v>0</v>
      </c>
      <c r="M337" s="66">
        <f>-M$190+M$216-M$218+M$233+M$234+SUM(M$125,M$126,M$127,M$128,M$129,M$130,M$131,M$132,M$133,M$134,M$135,M$136*(1+'S&amp;S'!$F135),M$137,M$138,M$139,M$140,M$141,M$142,M$143,M$144)</f>
        <v>0</v>
      </c>
      <c r="N337" s="66">
        <f>-N$190+N$216-N$218+N$233+N$234+SUM(N$125,N$126,N$127,N$128,N$129,N$130,N$131,N$132,N$133,N$134,N$135,N$136*(1+'S&amp;S'!$F135),N$137,N$138,N$139,N$140,N$141,N$142,N$143,N$144)</f>
        <v>0</v>
      </c>
      <c r="O337" s="66">
        <f>-O$190+O$216-O$218+O$233+O$234+SUM(O$125,O$126,O$127,O$128,O$129,O$130,O$131,O$132,O$133,O$134,O$135,O$136*(1+'S&amp;S'!$F135),O$137,O$138,O$139,O$140,O$141,O$142,O$143,O$144)</f>
        <v>0</v>
      </c>
      <c r="P337" s="66">
        <f>-P$190+P$216-P$218+P$233+P$234+SUM(P$125,P$126,P$127,P$128,P$129,P$130,P$131,P$132,P$133,P$134,P$135,P$136*(1+'S&amp;S'!$F135),P$137,P$138,P$139,P$140,P$141,P$142,P$143,P$144)</f>
        <v>0</v>
      </c>
      <c r="Q337" s="66">
        <f>-Q$190+Q$216-Q$218+Q$233+Q$234+SUM(Q$125,Q$126,Q$127,Q$128,Q$129,Q$130,Q$131,Q$132,Q$133,Q$134,Q$135,Q$136*(1+'S&amp;S'!$F135),Q$137,Q$138,Q$139,Q$140,Q$141,Q$142,Q$143,Q$144)</f>
        <v>0</v>
      </c>
      <c r="R337" s="66">
        <f>-R$190+R$216-R$218+R$233+R$234+SUM(R$125,R$126,R$127,R$128,R$129,R$130,R$131,R$132,R$133,R$134,R$135,R$136*(1+'S&amp;S'!$F135),R$137,R$138,R$139,R$140,R$141,R$142,R$143,R$144)</f>
        <v>0</v>
      </c>
      <c r="S337" s="66">
        <f>-S$190+S$216-S$218+S$233+S$234+SUM(S$125,S$126,S$127,S$128,S$129,S$130,S$131,S$132,S$133,S$134,S$135,S$136*(1+'S&amp;S'!$F135),S$137,S$138,S$139,S$140,S$141,S$142,S$143,S$144)</f>
        <v>0</v>
      </c>
      <c r="T337" s="66">
        <f>-T$190+T$216-T$218+T$233+T$234+SUM(T$125,T$126,T$127,T$128,T$129,T$130,T$131,T$132,T$133,T$134,T$135,T$136*(1+'S&amp;S'!$F135),T$137,T$138,T$139,T$140,T$141,T$142,T$143,T$144)</f>
        <v>0</v>
      </c>
      <c r="U337" s="66">
        <f>-U$190+U$216-U$218+U$233+U$234+SUM(U$125,U$126,U$127,U$128,U$129,U$130,U$131,U$132,U$133,U$134,U$135,U$136*(1+'S&amp;S'!$F135),U$137,U$138,U$139,U$140,U$141,U$142,U$143,U$144)</f>
        <v>0</v>
      </c>
      <c r="V337" s="66">
        <f>-V$190+V$216-V$218+V$233+V$234+SUM(V$125,V$126,V$127,V$128,V$129,V$130,V$131,V$132,V$133,V$134,V$135,V$136*(1+'S&amp;S'!$F135),V$137,V$138,V$139,V$140,V$141,V$142,V$143,V$144)</f>
        <v>0</v>
      </c>
      <c r="W337" s="66">
        <f>-W$190+W$216-W$218+W$233+W$234+SUM(W$125,W$126,W$127,W$128,W$129,W$130,W$131,W$132,W$133,W$134,W$135,W$136*(1+'S&amp;S'!$F135),W$137,W$138,W$139,W$140,W$141,W$142,W$143,W$144)</f>
        <v>0</v>
      </c>
      <c r="X337" s="66">
        <f>-X$190+X$216-X$218+X$233+X$234+SUM(X$125,X$126,X$127,X$128,X$129,X$130,X$131,X$132,X$133,X$134,X$135,X$136*(1+'S&amp;S'!$F135),X$137,X$138,X$139,X$140,X$141,X$142,X$143,X$144)</f>
        <v>0</v>
      </c>
      <c r="Y337" s="66">
        <f>-Y$190+Y$216-Y$218+Y$233+Y$234+SUM(Y$125,Y$126,Y$127,Y$128,Y$129,Y$130,Y$131,Y$132,Y$133,Y$134,Y$135,Y$136*(1+'S&amp;S'!$F135),Y$137,Y$138,Y$139,Y$140,Y$141,Y$142,Y$143,Y$144)</f>
        <v>0</v>
      </c>
      <c r="Z337" s="66">
        <f>-Z$190+Z$216-Z$218+Z$233+Z$234+SUM(Z$125,Z$126,Z$127,Z$128,Z$129,Z$130,Z$131,Z$132,Z$133,Z$134,Z$135,Z$136*(1+'S&amp;S'!$F135),Z$137,Z$138,Z$139,Z$140,Z$141,Z$142,Z$143,Z$144)</f>
        <v>0</v>
      </c>
      <c r="AA337" s="66">
        <f>-AA$190+AA$216-AA$218+AA$233+AA$234+SUM(AA$125,AA$126,AA$127,AA$128,AA$129,AA$130,AA$131,AA$132,AA$133,AA$134,AA$135,AA$136*(1+'S&amp;S'!$F135),AA$137,AA$138,AA$139,AA$140,AA$141,AA$142,AA$143,AA$144)</f>
        <v>0</v>
      </c>
      <c r="AB337" s="66">
        <f>-AB$190+AB$216-AB$218+AB$233+AB$234+SUM(AB$125,AB$126,AB$127,AB$128,AB$129,AB$130,AB$131,AB$132,AB$133,AB$134,AB$135,AB$136*(1+'S&amp;S'!$F135),AB$137,AB$138,AB$139,AB$140,AB$141,AB$142,AB$143,AB$144)</f>
        <v>0</v>
      </c>
      <c r="AC337" s="66">
        <f>-AC$190+AC$216-AC$218+AC$233+AC$234+SUM(AC$125,AC$126,AC$127,AC$128,AC$129,AC$130,AC$131,AC$132,AC$133,AC$134,AC$135,AC$136*(1+'S&amp;S'!$F135),AC$137,AC$138,AC$139,AC$140,AC$141,AC$142,AC$143,AC$144)</f>
        <v>0</v>
      </c>
      <c r="AD337" s="66">
        <f>-AD$190+AD$216-AD$218+AD$233+AD$234+SUM(AD$125,AD$126,AD$127,AD$128,AD$129,AD$130,AD$131,AD$132,AD$133,AD$134,AD$135,AD$136*(1+'S&amp;S'!$F135),AD$137,AD$138,AD$139,AD$140,AD$141,AD$142,AD$143,AD$144)</f>
        <v>0</v>
      </c>
      <c r="AE337" s="66">
        <f>-AE$190+AE$216-AE$218+AE$233+AE$234+SUM(AE$125,AE$126,AE$127,AE$128,AE$129,AE$130,AE$131,AE$132,AE$133,AE$134,AE$135,AE$136*(1+'S&amp;S'!$F135),AE$137,AE$138,AE$139,AE$140,AE$141,AE$142,AE$143,AE$144)</f>
        <v>0</v>
      </c>
      <c r="AF337" s="66">
        <f>-AF$190+AF$216-AF$218+AF$233+AF$234+SUM(AF$125,AF$126,AF$127,AF$128,AF$129,AF$130,AF$131,AF$132,AF$133,AF$134,AF$135,AF$136*(1+'S&amp;S'!$F135),AF$137,AF$138,AF$139,AF$140,AF$141,AF$142,AF$143,AF$144)</f>
        <v>0</v>
      </c>
      <c r="AG337" s="66">
        <f>-AG$190+AG$216-AG$218+AG$233+AG$234+SUM(AG$125,AG$126,AG$127,AG$128,AG$129,AG$130,AG$131,AG$132,AG$133,AG$134,AG$135,AG$136*(1+'S&amp;S'!$F135),AG$137,AG$138,AG$139,AG$140,AG$141,AG$142,AG$143,AG$144)</f>
        <v>0</v>
      </c>
      <c r="AH337" s="66">
        <f>-AH$190+AH$216-AH$218+AH$233+AH$234+SUM(AH$125,AH$126,AH$127,AH$128,AH$129,AH$130,AH$131,AH$132,AH$133,AH$134,AH$135,AH$136*(1+'S&amp;S'!$F135),AH$137,AH$138,AH$139,AH$140,AH$141,AH$142,AH$143,AH$144)</f>
        <v>0</v>
      </c>
      <c r="AI337" s="66">
        <f>-AI$190+AI$216-AI$218+AI$233+AI$234+SUM(AI$125,AI$126,AI$127,AI$128,AI$129,AI$130,AI$131,AI$132,AI$133,AI$134,AI$135,AI$136*(1+'S&amp;S'!$F135),AI$137,AI$138,AI$139,AI$140,AI$141,AI$142,AI$143,AI$144)</f>
        <v>0</v>
      </c>
      <c r="AJ337" s="66">
        <f>-AJ$190+AJ$216-AJ$218+AJ$233+AJ$234+SUM(AJ$125,AJ$126,AJ$127,AJ$128,AJ$129,AJ$130,AJ$131,AJ$132,AJ$133,AJ$134,AJ$135,AJ$136*(1+'S&amp;S'!$F135),AJ$137,AJ$138,AJ$139,AJ$140,AJ$141,AJ$142,AJ$143,AJ$144)</f>
        <v>0</v>
      </c>
      <c r="AK337" s="66">
        <f>-AK$190+AK$216-AK$218+AK$233+AK$234+SUM(AK$125,AK$126,AK$127,AK$128,AK$129,AK$130,AK$131,AK$132,AK$133,AK$134,AK$135,AK$136*(1+'S&amp;S'!$F135),AK$137,AK$138,AK$139,AK$140,AK$141,AK$142,AK$143,AK$144)</f>
        <v>0</v>
      </c>
      <c r="AL337" s="66">
        <f>-AL$190+AL$216-AL$218+AL$233+AL$234+SUM(AL$125,AL$126,AL$127,AL$128,AL$129,AL$130,AL$131,AL$132,AL$133,AL$134,AL$135,AL$136*(1+'S&amp;S'!$F135),AL$137,AL$138,AL$139,AL$140,AL$141,AL$142,AL$143,AL$144)</f>
        <v>0</v>
      </c>
      <c r="AM337" s="66">
        <f>-AM$190+AM$216-AM$218+AM$233+AM$234+SUM(AM$125,AM$126,AM$127,AM$128,AM$129,AM$130,AM$131,AM$132,AM$133,AM$134,AM$135,AM$136*(1+'S&amp;S'!$F135),AM$137,AM$138,AM$139,AM$140,AM$141,AM$142,AM$143,AM$144)</f>
        <v>0</v>
      </c>
      <c r="AN337" s="66">
        <f>-AN$190+AN$216-AN$218+AN$233+AN$234+SUM(AN$125,AN$126,AN$127,AN$128,AN$129,AN$130,AN$131,AN$132,AN$133,AN$134,AN$135,AN$136*(1+'S&amp;S'!$F135),AN$137,AN$138,AN$139,AN$140,AN$141,AN$142,AN$143,AN$144)</f>
        <v>0</v>
      </c>
      <c r="AO337" s="66">
        <f>-AO$190+AO$216-AO$218+AO$233+AO$234+SUM(AO$125,AO$126,AO$127,AO$128,AO$129,AO$130,AO$131,AO$132,AO$133,AO$134,AO$135,AO$136*(1+'S&amp;S'!$F135),AO$137,AO$138,AO$139,AO$140,AO$141,AO$142,AO$143,AO$144)</f>
        <v>0</v>
      </c>
      <c r="AP337" s="66">
        <f>-AP$190+AP$216-AP$218+AP$233+AP$234+SUM(AP$125,AP$126,AP$127,AP$128,AP$129,AP$130,AP$131,AP$132,AP$133,AP$134,AP$135,AP$136*(1+'S&amp;S'!$F135),AP$137,AP$138,AP$139,AP$140,AP$141,AP$142,AP$143,AP$144)</f>
        <v>0</v>
      </c>
      <c r="AQ337" s="66">
        <f>-AQ$190+AQ$216-AQ$218+AQ$233+AQ$234+SUM(AQ$125,AQ$126,AQ$127,AQ$128,AQ$129,AQ$130,AQ$131,AQ$132,AQ$133,AQ$134,AQ$135,AQ$136*(1+'S&amp;S'!$F135),AQ$137,AQ$138,AQ$139,AQ$140,AQ$141,AQ$142,AQ$143,AQ$144)</f>
        <v>0</v>
      </c>
      <c r="AR337" s="66">
        <f>-AR$190+AR$216-AR$218+AR$233+AR$234+SUM(AR$125,AR$126,AR$127,AR$128,AR$129,AR$130,AR$131,AR$132,AR$133,AR$134,AR$135,AR$136*(1+'S&amp;S'!$F135),AR$137,AR$138,AR$139,AR$140,AR$141,AR$142,AR$143,AR$144)</f>
        <v>0</v>
      </c>
      <c r="AS337" s="66">
        <f>-AS$190+AS$216-AS$218+AS$233+AS$234+SUM(AS$125,AS$126,AS$127,AS$128,AS$129,AS$130,AS$131,AS$132,AS$133,AS$134,AS$135,AS$136*(1+'S&amp;S'!$F135),AS$137,AS$138,AS$139,AS$140,AS$141,AS$142,AS$143,AS$144)</f>
        <v>0</v>
      </c>
      <c r="AT337" s="66">
        <f>-AT$190+AT$216-AT$218+AT$233+AT$234+SUM(AT$125,AT$126,AT$127,AT$128,AT$129,AT$130,AT$131,AT$132,AT$133,AT$134,AT$135,AT$136*(1+'S&amp;S'!$F135),AT$137,AT$138,AT$139,AT$140,AT$141,AT$142,AT$143,AT$144)</f>
        <v>0</v>
      </c>
      <c r="AU337" s="66">
        <f>-AU$190+AU$216-AU$218+AU$233+AU$234+SUM(AU$125,AU$126,AU$127,AU$128,AU$129,AU$130,AU$131,AU$132,AU$133,AU$134,AU$135,AU$136*(1+'S&amp;S'!$F135),AU$137,AU$138,AU$139,AU$140,AU$141,AU$142,AU$143,AU$144)</f>
        <v>0</v>
      </c>
      <c r="AV337" s="66">
        <f>-AV$190+AV$216-AV$218+AV$233+AV$234+SUM(AV$125,AV$126,AV$127,AV$128,AV$129,AV$130,AV$131,AV$132,AV$133,AV$134,AV$135,AV$136*(1+'S&amp;S'!$F135),AV$137,AV$138,AV$139,AV$140,AV$141,AV$142,AV$143,AV$144)</f>
        <v>0</v>
      </c>
      <c r="AW337" s="66">
        <f>-AW$190+AW$216-AW$218+AW$233+AW$234+SUM(AW$125,AW$126,AW$127,AW$128,AW$129,AW$130,AW$131,AW$132,AW$133,AW$134,AW$135,AW$136*(1+'S&amp;S'!$F135),AW$137,AW$138,AW$139,AW$140,AW$141,AW$142,AW$143,AW$144)</f>
        <v>0</v>
      </c>
      <c r="AX337" s="66">
        <f>-AX$190+AX$216-AX$218+AX$233+AX$234+SUM(AX$125,AX$126,AX$127,AX$128,AX$129,AX$130,AX$131,AX$132,AX$133,AX$134,AX$135,AX$136*(1+'S&amp;S'!$F135),AX$137,AX$138,AX$139,AX$140,AX$141,AX$142,AX$143,AX$144)</f>
        <v>0</v>
      </c>
      <c r="AY337" s="66">
        <f>-AY$190+AY$216-AY$218+AY$233+AY$234+SUM(AY$125,AY$126,AY$127,AY$128,AY$129,AY$130,AY$131,AY$132,AY$133,AY$134,AY$135,AY$136*(1+'S&amp;S'!$F135),AY$137,AY$138,AY$139,AY$140,AY$141,AY$142,AY$143,AY$144)</f>
        <v>0</v>
      </c>
      <c r="AZ337" s="66">
        <f>-AZ$190+AZ$216-AZ$218+AZ$233+AZ$234+SUM(AZ$125,AZ$126,AZ$127,AZ$128,AZ$129,AZ$130,AZ$131,AZ$132,AZ$133,AZ$134,AZ$135,AZ$136*(1+'S&amp;S'!$F135),AZ$137,AZ$138,AZ$139,AZ$140,AZ$141,AZ$142,AZ$143,AZ$144)</f>
        <v>0</v>
      </c>
      <c r="BA337" s="66">
        <f>-BA$190+BA$216-BA$218+BA$233+BA$234+SUM(BA$125,BA$126,BA$127,BA$128,BA$129,BA$130,BA$131,BA$132,BA$133,BA$134,BA$135,BA$136*(1+'S&amp;S'!$F135),BA$137,BA$138,BA$139,BA$140,BA$141,BA$142,BA$143,BA$144)</f>
        <v>0</v>
      </c>
      <c r="BB337" s="66">
        <f>-BB$190+BB$216-BB$218+BB$233+BB$234+SUM(BB$125,BB$126,BB$127,BB$128,BB$129,BB$130,BB$131,BB$132,BB$133,BB$134,BB$135,BB$136*(1+'S&amp;S'!$F135),BB$137,BB$138,BB$139,BB$140,BB$141,BB$142,BB$143,BB$144)</f>
        <v>0</v>
      </c>
      <c r="BC337" s="66">
        <f>-BC$190+BC$216-BC$218+BC$233+BC$234+SUM(BC$125,BC$126,BC$127,BC$128,BC$129,BC$130,BC$131,BC$132,BC$133,BC$134,BC$135,BC$136*(1+'S&amp;S'!$F135),BC$137,BC$138,BC$139,BC$140,BC$141,BC$142,BC$143,BC$144)</f>
        <v>0</v>
      </c>
      <c r="BD337" s="66">
        <f>-BD$190+BD$216-BD$218+BD$233+BD$234+SUM(BD$125,BD$126,BD$127,BD$128,BD$129,BD$130,BD$131,BD$132,BD$133,BD$134,BD$135,BD$136*(1+'S&amp;S'!$F135),BD$137,BD$138,BD$139,BD$140,BD$141,BD$142,BD$143,BD$144)</f>
        <v>0</v>
      </c>
      <c r="BE337" s="66">
        <f>-BE$190+BE$216-BE$218+BE$233+BE$234+SUM(BE$125,BE$126,BE$127,BE$128,BE$129,BE$130,BE$131,BE$132,BE$133,BE$134,BE$135,BE$136*(1+'S&amp;S'!$F135),BE$137,BE$138,BE$139,BE$140,BE$141,BE$142,BE$143,BE$144)</f>
        <v>0</v>
      </c>
      <c r="BF337" s="66">
        <f>-BF$190+BF$216-BF$218+BF$233+BF$234+SUM(BF$125,BF$126,BF$127,BF$128,BF$129,BF$130,BF$131,BF$132,BF$133,BF$134,BF$135,BF$136*(1+'S&amp;S'!$F135),BF$137,BF$138,BF$139,BF$140,BF$141,BF$142,BF$143,BF$144)</f>
        <v>0</v>
      </c>
      <c r="BG337" s="66">
        <f>-BG$190+BG$216-BG$218+BG$233+BG$234+SUM(BG$125,BG$126,BG$127,BG$128,BG$129,BG$130,BG$131,BG$132,BG$133,BG$134,BG$135,BG$136*(1+'S&amp;S'!$F135),BG$137,BG$138,BG$139,BG$140,BG$141,BG$142,BG$143,BG$144)</f>
        <v>0</v>
      </c>
      <c r="BH337" s="66">
        <f>-BH$190+BH$216-BH$218+BH$233+BH$234+SUM(BH$125,BH$126,BH$127,BH$128,BH$129,BH$130,BH$131,BH$132,BH$133,BH$134,BH$135,BH$136*(1+'S&amp;S'!$F135),BH$137,BH$138,BH$139,BH$140,BH$141,BH$142,BH$143,BH$144)</f>
        <v>0</v>
      </c>
      <c r="BI337" s="66">
        <f>-BI$190+BI$216-BI$218+BI$233+BI$234+SUM(BI$125,BI$126,BI$127,BI$128,BI$129,BI$130,BI$131,BI$132,BI$133,BI$134,BI$135,BI$136*(1+'S&amp;S'!$F135),BI$137,BI$138,BI$139,BI$140,BI$141,BI$142,BI$143,BI$144)</f>
        <v>0</v>
      </c>
      <c r="BJ337" s="66">
        <f>-BJ$190+BJ$216-BJ$218+BJ$233+BJ$234+SUM(BJ$125,BJ$126,BJ$127,BJ$128,BJ$129,BJ$130,BJ$131,BJ$132,BJ$133,BJ$134,BJ$135,BJ$136*(1+'S&amp;S'!$F135),BJ$137,BJ$138,BJ$139,BJ$140,BJ$141,BJ$142,BJ$143,BJ$144)</f>
        <v>0</v>
      </c>
      <c r="BK337" s="66">
        <f>-BK$190+BK$216-BK$218+BK$233+BK$234+SUM(BK$125,BK$126,BK$127,BK$128,BK$129,BK$130,BK$131,BK$132,BK$133,BK$134,BK$135,BK$136*(1+'S&amp;S'!$F135),BK$137,BK$138,BK$139,BK$140,BK$141,BK$142,BK$143,BK$144)</f>
        <v>0</v>
      </c>
      <c r="BL337" s="66">
        <f>-BL$190+BL$216-BL$218+BL$233+BL$234+SUM(BL$125,BL$126,BL$127,BL$128,BL$129,BL$130,BL$131,BL$132,BL$133,BL$134,BL$135,BL$136*(1+'S&amp;S'!$F135),BL$137,BL$138,BL$139,BL$140,BL$141,BL$142,BL$143,BL$144)</f>
        <v>0</v>
      </c>
      <c r="BM337" s="66">
        <f>-BM$190+BM$216-BM$218+BM$233+BM$234+SUM(BM$125,BM$126,BM$127,BM$128,BM$129,BM$130,BM$131,BM$132,BM$133,BM$134,BM$135,BM$136*(1+'S&amp;S'!$F135),BM$137,BM$138,BM$139,BM$140,BM$141,BM$142,BM$143,BM$144)</f>
        <v>0</v>
      </c>
      <c r="BN337" s="66">
        <f>-BN$190+BN$216-BN$218+BN$233+BN$234+SUM(BN$125,BN$126,BN$127,BN$128,BN$129,BN$130,BN$131,BN$132,BN$133,BN$134,BN$135,BN$136*(1+'S&amp;S'!$F135),BN$137,BN$138,BN$139,BN$140,BN$141,BN$142,BN$143,BN$144)</f>
        <v>0</v>
      </c>
      <c r="BO337" s="66">
        <f>-BO$190+BO$216-BO$218+BO$233+BO$234+SUM(BO$125,BO$126,BO$127,BO$128,BO$129,BO$130,BO$131,BO$132,BO$133,BO$134,BO$135,BO$136*(1+'S&amp;S'!$F135),BO$137,BO$138,BO$139,BO$140,BO$141,BO$142,BO$143,BO$144)</f>
        <v>0</v>
      </c>
      <c r="BP337" s="66">
        <f>-BP$190+BP$216-BP$218+BP$233+BP$234+SUM(BP$125,BP$126,BP$127,BP$128,BP$129,BP$130,BP$131,BP$132,BP$133,BP$134,BP$135,BP$136*(1+'S&amp;S'!$F135),BP$137,BP$138,BP$139,BP$140,BP$141,BP$142,BP$143,BP$144)</f>
        <v>0</v>
      </c>
      <c r="BQ337" s="66">
        <f>-BQ$190+BQ$216-BQ$218+BQ$233+BQ$234+SUM(BQ$125,BQ$126,BQ$127,BQ$128,BQ$129,BQ$130,BQ$131,BQ$132,BQ$133,BQ$134,BQ$135,BQ$136*(1+'S&amp;S'!$F135),BQ$137,BQ$138,BQ$139,BQ$140,BQ$141,BQ$142,BQ$143,BQ$144)</f>
        <v>0</v>
      </c>
      <c r="BR337" s="66">
        <f>-BR$190+BR$216-BR$218+BR$233+BR$234+SUM(BR$125,BR$126,BR$127,BR$128,BR$129,BR$130,BR$131,BR$132,BR$133,BR$134,BR$135,BR$136*(1+'S&amp;S'!$F135),BR$137,BR$138,BR$139,BR$140,BR$141,BR$142,BR$143,BR$144)</f>
        <v>0</v>
      </c>
      <c r="BS337" s="66">
        <f>-BS$190+BS$216-BS$218+BS$233+BS$234+SUM(BS$125,BS$126,BS$127,BS$128,BS$129,BS$130,BS$131,BS$132,BS$133,BS$134,BS$135,BS$136*(1+'S&amp;S'!$F135),BS$137,BS$138,BS$139,BS$140,BS$141,BS$142,BS$143,BS$144)</f>
        <v>0</v>
      </c>
      <c r="BT337" s="66">
        <f>-BT$190+BT$216-BT$218+BT$233+BT$234+SUM(BT$125,BT$126,BT$127,BT$128,BT$129,BT$130,BT$131,BT$132,BT$133,BT$134,BT$135,BT$136*(1+'S&amp;S'!$F135),BT$137,BT$138,BT$139,BT$140,BT$141,BT$142,BT$143,BT$144)</f>
        <v>0</v>
      </c>
      <c r="BU337" s="66">
        <f>-BU$190+BU$216-BU$218+BU$233+BU$234+SUM(BU$125,BU$126,BU$127,BU$128,BU$129,BU$130,BU$131,BU$132,BU$133,BU$134,BU$135,BU$136*(1+'S&amp;S'!$F135),BU$137,BU$138,BU$139,BU$140,BU$141,BU$142,BU$143,BU$144)</f>
        <v>0</v>
      </c>
      <c r="BV337" s="66">
        <f>-BV$190+BV$216-BV$218+BV$233+BV$234+SUM(BV$125,BV$126,BV$127,BV$128,BV$129,BV$130,BV$131,BV$132,BV$133,BV$134,BV$135,BV$136*(1+'S&amp;S'!$F135),BV$137,BV$138,BV$139,BV$140,BV$141,BV$142,BV$143,BV$144)</f>
        <v>0</v>
      </c>
      <c r="BW337" s="66">
        <f>-BW$190+BW$216-BW$218+BW$233+BW$234+SUM(BW$125,BW$126,BW$127,BW$128,BW$129,BW$130,BW$131,BW$132,BW$133,BW$134,BW$135,BW$136*(1+'S&amp;S'!$F135),BW$137,BW$138,BW$139,BW$140,BW$141,BW$142,BW$143,BW$144)</f>
        <v>0</v>
      </c>
      <c r="BX337" s="66">
        <f>-BX$190+BX$216-BX$218+BX$233+BX$234+SUM(BX$125,BX$126,BX$127,BX$128,BX$129,BX$130,BX$131,BX$132,BX$133,BX$134,BX$135,BX$136*(1+'S&amp;S'!$F135),BX$137,BX$138,BX$139,BX$140,BX$141,BX$142,BX$143,BX$144)</f>
        <v>0</v>
      </c>
      <c r="BY337" s="66">
        <f>-BY$190+BY$216-BY$218+BY$233+BY$234+SUM(BY$125,BY$126,BY$127,BY$128,BY$129,BY$130,BY$131,BY$132,BY$133,BY$134,BY$135,BY$136*(1+'S&amp;S'!$F135),BY$137,BY$138,BY$139,BY$140,BY$141,BY$142,BY$143,BY$144)</f>
        <v>0</v>
      </c>
      <c r="BZ337" s="66">
        <f>-BZ$190+BZ$216-BZ$218+BZ$233+BZ$234+SUM(BZ$125,BZ$126,BZ$127,BZ$128,BZ$129,BZ$130,BZ$131,BZ$132,BZ$133,BZ$134,BZ$135,BZ$136*(1+'S&amp;S'!$F135),BZ$137,BZ$138,BZ$139,BZ$140,BZ$141,BZ$142,BZ$143,BZ$144)</f>
        <v>0</v>
      </c>
      <c r="CA337" s="66">
        <f>-CA$190+CA$216-CA$218+CA$233+CA$234+SUM(CA$125,CA$126,CA$127,CA$128,CA$129,CA$130,CA$131,CA$132,CA$133,CA$134,CA$135,CA$136*(1+'S&amp;S'!$F135),CA$137,CA$138,CA$139,CA$140,CA$141,CA$142,CA$143,CA$144)</f>
        <v>0</v>
      </c>
      <c r="CB337" s="66">
        <f>-CB$190+CB$216-CB$218+CB$233+CB$234+SUM(CB$125,CB$126,CB$127,CB$128,CB$129,CB$130,CB$131,CB$132,CB$133,CB$134,CB$135,CB$136*(1+'S&amp;S'!$F135),CB$137,CB$138,CB$139,CB$140,CB$141,CB$142,CB$143,CB$144)</f>
        <v>0</v>
      </c>
      <c r="CC337" s="66">
        <f>-CC$190+CC$216-CC$218+CC$233+CC$234+SUM(CC$125,CC$126,CC$127,CC$128,CC$129,CC$130,CC$131,CC$132,CC$133,CC$134,CC$135,CC$136*(1+'S&amp;S'!$F135),CC$137,CC$138,CC$139,CC$140,CC$141,CC$142,CC$143,CC$144)</f>
        <v>0</v>
      </c>
      <c r="CD337" s="66">
        <f>-CD$190+CD$216-CD$218+CD$233+CD$234+SUM(CD$125,CD$126,CD$127,CD$128,CD$129,CD$130,CD$131,CD$132,CD$133,CD$134,CD$135,CD$136*(1+'S&amp;S'!$F135),CD$137,CD$138,CD$139,CD$140,CD$141,CD$142,CD$143,CD$144)</f>
        <v>0</v>
      </c>
      <c r="CE337" s="66">
        <f>-CE$190+CE$216-CE$218+CE$233+CE$234+SUM(CE$125,CE$126,CE$127,CE$128,CE$129,CE$130,CE$131,CE$132,CE$133,CE$134,CE$135,CE$136*(1+'S&amp;S'!$F135),CE$137,CE$138,CE$139,CE$140,CE$141,CE$142,CE$143,CE$144)</f>
        <v>0</v>
      </c>
      <c r="CF337" s="66">
        <f>-CF$190+CF$216-CF$218+CF$233+CF$234+SUM(CF$125,CF$126,CF$127,CF$128,CF$129,CF$130,CF$131,CF$132,CF$133,CF$134,CF$135,CF$136*(1+'S&amp;S'!$F135),CF$137,CF$138,CF$139,CF$140,CF$141,CF$142,CF$143,CF$144)</f>
        <v>0</v>
      </c>
      <c r="CG337" s="66">
        <f>-CG$190+CG$216-CG$218+CG$233+CG$234+SUM(CG$125,CG$126,CG$127,CG$128,CG$129,CG$130,CG$131,CG$132,CG$133,CG$134,CG$135,CG$136*(1+'S&amp;S'!$F135),CG$137,CG$138,CG$139,CG$140,CG$141,CG$142,CG$143,CG$144)</f>
        <v>0</v>
      </c>
      <c r="CH337" s="66">
        <f>-CH$190+CH$216-CH$218+CH$233+CH$234+SUM(CH$125,CH$126,CH$127,CH$128,CH$129,CH$130,CH$131,CH$132,CH$133,CH$134,CH$135,CH$136*(1+'S&amp;S'!$F135),CH$137,CH$138,CH$139,CH$140,CH$141,CH$142,CH$143,CH$144)</f>
        <v>0</v>
      </c>
      <c r="CI337" s="66">
        <f>-CI$190+CI$216-CI$218+CI$233+CI$234+SUM(CI$125,CI$126,CI$127,CI$128,CI$129,CI$130,CI$131,CI$132,CI$133,CI$134,CI$135,CI$136*(1+'S&amp;S'!$F135),CI$137,CI$138,CI$139,CI$140,CI$141,CI$142,CI$143,CI$144)</f>
        <v>0</v>
      </c>
      <c r="CJ337" s="66">
        <f>-CJ$190+CJ$216-CJ$218+CJ$233+CJ$234+SUM(CJ$125,CJ$126,CJ$127,CJ$128,CJ$129,CJ$130,CJ$131,CJ$132,CJ$133,CJ$134,CJ$135,CJ$136*(1+'S&amp;S'!$F135),CJ$137,CJ$138,CJ$139,CJ$140,CJ$141,CJ$142,CJ$143,CJ$144)</f>
        <v>0</v>
      </c>
      <c r="CK337" s="66">
        <f>-CK$190+CK$216-CK$218+CK$233+CK$234+SUM(CK$125,CK$126,CK$127,CK$128,CK$129,CK$130,CK$131,CK$132,CK$133,CK$134,CK$135,CK$136*(1+'S&amp;S'!$F135),CK$137,CK$138,CK$139,CK$140,CK$141,CK$142,CK$143,CK$144)</f>
        <v>0</v>
      </c>
      <c r="CL337" s="66">
        <f>-CL$190+CL$216-CL$218+CL$233+CL$234+SUM(CL$125,CL$126,CL$127,CL$128,CL$129,CL$130,CL$131,CL$132,CL$133,CL$134,CL$135,CL$136*(1+'S&amp;S'!$F135),CL$137,CL$138,CL$139,CL$140,CL$141,CL$142,CL$143,CL$144)</f>
        <v>0</v>
      </c>
      <c r="CM337" s="66">
        <f>-CM$190+CM$216-CM$218+CM$233+CM$234+SUM(CM$125,CM$126,CM$127,CM$128,CM$129,CM$130,CM$131,CM$132,CM$133,CM$134,CM$135,CM$136*(1+'S&amp;S'!$F135),CM$137,CM$138,CM$139,CM$140,CM$141,CM$142,CM$143,CM$144)</f>
        <v>0</v>
      </c>
      <c r="CN337" s="66">
        <f>-CN$190+CN$216-CN$218+CN$233+CN$234+SUM(CN$125,CN$126,CN$127,CN$128,CN$129,CN$130,CN$131,CN$132,CN$133,CN$134,CN$135,CN$136*(1+'S&amp;S'!$F135),CN$137,CN$138,CN$139,CN$140,CN$141,CN$142,CN$143,CN$144)</f>
        <v>0</v>
      </c>
      <c r="CO337" s="66">
        <f>-CO$190+CO$216-CO$218+CO$233+CO$234+SUM(CO$125,CO$126,CO$127,CO$128,CO$129,CO$130,CO$131,CO$132,CO$133,CO$134,CO$135,CO$136*(1+'S&amp;S'!$F135),CO$137,CO$138,CO$139,CO$140,CO$141,CO$142,CO$143,CO$144)</f>
        <v>0</v>
      </c>
      <c r="CP337" s="66">
        <f>-CP$190+CP$216-CP$218+CP$233+CP$234+SUM(CP$125,CP$126,CP$127,CP$128,CP$129,CP$130,CP$131,CP$132,CP$133,CP$134,CP$135,CP$136*(1+'S&amp;S'!$F135),CP$137,CP$138,CP$139,CP$140,CP$141,CP$142,CP$143,CP$144)</f>
        <v>0</v>
      </c>
      <c r="CQ337" s="66">
        <f>-CQ$190+CQ$216-CQ$218+CQ$233+CQ$234+SUM(CQ$125,CQ$126,CQ$127,CQ$128,CQ$129,CQ$130,CQ$131,CQ$132,CQ$133,CQ$134,CQ$135,CQ$136*(1+'S&amp;S'!$F135),CQ$137,CQ$138,CQ$139,CQ$140,CQ$141,CQ$142,CQ$143,CQ$144)</f>
        <v>0</v>
      </c>
      <c r="CR337" s="66">
        <f>-CR$190+CR$216-CR$218+CR$233+CR$234+SUM(CR$125,CR$126,CR$127,CR$128,CR$129,CR$130,CR$131,CR$132,CR$133,CR$134,CR$135,CR$136*(1+'S&amp;S'!$F135),CR$137,CR$138,CR$139,CR$140,CR$141,CR$142,CR$143,CR$144)</f>
        <v>0</v>
      </c>
      <c r="CS337" s="66">
        <f>-CS$190+CS$216-CS$218+CS$233+CS$234+SUM(CS$125,CS$126,CS$127,CS$128,CS$129,CS$130,CS$131,CS$132,CS$133,CS$134,CS$135,CS$136*(1+'S&amp;S'!$F135),CS$137,CS$138,CS$139,CS$140,CS$141,CS$142,CS$143,CS$144)</f>
        <v>0</v>
      </c>
    </row>
    <row r="338" spans="3:97" hidden="1" x14ac:dyDescent="0.35">
      <c r="C338" s="81" t="str">
        <f>O.2!C137&amp;" with "&amp; 'S&amp;S'!$D$5*100 &amp; "% increase"</f>
        <v xml:space="preserve"> with 1% increase</v>
      </c>
      <c r="E338" s="492">
        <f>G338+NPV(G.Asm!$F$40,H338:INDEX(H338:CS338,RP))</f>
        <v>0</v>
      </c>
      <c r="F338" s="492">
        <f t="shared" si="140"/>
        <v>0</v>
      </c>
      <c r="G338" s="66">
        <f>-G$190+G$216-G$218+G$233+G$234+SUM(G$125,G$126,G$127,G$128,G$129,G$130,G$131,G$132,G$133,G$134,G$135,G$136,G$137*(1+'S&amp;S'!$F136),G$138,G$139,G$140,G$141,G$142,G$143,G$144)</f>
        <v>0</v>
      </c>
      <c r="H338" s="66">
        <f>-H$190+H$216-H$218+H$233+H$234+SUM(H$125,H$126,H$127,H$128,H$129,H$130,H$131,H$132,H$133,H$134,H$135,H$136,H$137*(1+'S&amp;S'!$F136),H$138,H$139,H$140,H$141,H$142,H$143,H$144)</f>
        <v>0</v>
      </c>
      <c r="I338" s="66">
        <f>-I$190+I$216-I$218+I$233+I$234+SUM(I$125,I$126,I$127,I$128,I$129,I$130,I$131,I$132,I$133,I$134,I$135,I$136,I$137*(1+'S&amp;S'!$F136),I$138,I$139,I$140,I$141,I$142,I$143,I$144)</f>
        <v>0</v>
      </c>
      <c r="J338" s="66">
        <f>-J$190+J$216-J$218+J$233+J$234+SUM(J$125,J$126,J$127,J$128,J$129,J$130,J$131,J$132,J$133,J$134,J$135,J$136,J$137*(1+'S&amp;S'!$F136),J$138,J$139,J$140,J$141,J$142,J$143,J$144)</f>
        <v>0</v>
      </c>
      <c r="K338" s="66">
        <f>-K$190+K$216-K$218+K$233+K$234+SUM(K$125,K$126,K$127,K$128,K$129,K$130,K$131,K$132,K$133,K$134,K$135,K$136,K$137*(1+'S&amp;S'!$F136),K$138,K$139,K$140,K$141,K$142,K$143,K$144)</f>
        <v>0</v>
      </c>
      <c r="L338" s="66">
        <f>-L$190+L$216-L$218+L$233+L$234+SUM(L$125,L$126,L$127,L$128,L$129,L$130,L$131,L$132,L$133,L$134,L$135,L$136,L$137*(1+'S&amp;S'!$F136),L$138,L$139,L$140,L$141,L$142,L$143,L$144)</f>
        <v>0</v>
      </c>
      <c r="M338" s="66">
        <f>-M$190+M$216-M$218+M$233+M$234+SUM(M$125,M$126,M$127,M$128,M$129,M$130,M$131,M$132,M$133,M$134,M$135,M$136,M$137*(1+'S&amp;S'!$F136),M$138,M$139,M$140,M$141,M$142,M$143,M$144)</f>
        <v>0</v>
      </c>
      <c r="N338" s="66">
        <f>-N$190+N$216-N$218+N$233+N$234+SUM(N$125,N$126,N$127,N$128,N$129,N$130,N$131,N$132,N$133,N$134,N$135,N$136,N$137*(1+'S&amp;S'!$F136),N$138,N$139,N$140,N$141,N$142,N$143,N$144)</f>
        <v>0</v>
      </c>
      <c r="O338" s="66">
        <f>-O$190+O$216-O$218+O$233+O$234+SUM(O$125,O$126,O$127,O$128,O$129,O$130,O$131,O$132,O$133,O$134,O$135,O$136,O$137*(1+'S&amp;S'!$F136),O$138,O$139,O$140,O$141,O$142,O$143,O$144)</f>
        <v>0</v>
      </c>
      <c r="P338" s="66">
        <f>-P$190+P$216-P$218+P$233+P$234+SUM(P$125,P$126,P$127,P$128,P$129,P$130,P$131,P$132,P$133,P$134,P$135,P$136,P$137*(1+'S&amp;S'!$F136),P$138,P$139,P$140,P$141,P$142,P$143,P$144)</f>
        <v>0</v>
      </c>
      <c r="Q338" s="66">
        <f>-Q$190+Q$216-Q$218+Q$233+Q$234+SUM(Q$125,Q$126,Q$127,Q$128,Q$129,Q$130,Q$131,Q$132,Q$133,Q$134,Q$135,Q$136,Q$137*(1+'S&amp;S'!$F136),Q$138,Q$139,Q$140,Q$141,Q$142,Q$143,Q$144)</f>
        <v>0</v>
      </c>
      <c r="R338" s="66">
        <f>-R$190+R$216-R$218+R$233+R$234+SUM(R$125,R$126,R$127,R$128,R$129,R$130,R$131,R$132,R$133,R$134,R$135,R$136,R$137*(1+'S&amp;S'!$F136),R$138,R$139,R$140,R$141,R$142,R$143,R$144)</f>
        <v>0</v>
      </c>
      <c r="S338" s="66">
        <f>-S$190+S$216-S$218+S$233+S$234+SUM(S$125,S$126,S$127,S$128,S$129,S$130,S$131,S$132,S$133,S$134,S$135,S$136,S$137*(1+'S&amp;S'!$F136),S$138,S$139,S$140,S$141,S$142,S$143,S$144)</f>
        <v>0</v>
      </c>
      <c r="T338" s="66">
        <f>-T$190+T$216-T$218+T$233+T$234+SUM(T$125,T$126,T$127,T$128,T$129,T$130,T$131,T$132,T$133,T$134,T$135,T$136,T$137*(1+'S&amp;S'!$F136),T$138,T$139,T$140,T$141,T$142,T$143,T$144)</f>
        <v>0</v>
      </c>
      <c r="U338" s="66">
        <f>-U$190+U$216-U$218+U$233+U$234+SUM(U$125,U$126,U$127,U$128,U$129,U$130,U$131,U$132,U$133,U$134,U$135,U$136,U$137*(1+'S&amp;S'!$F136),U$138,U$139,U$140,U$141,U$142,U$143,U$144)</f>
        <v>0</v>
      </c>
      <c r="V338" s="66">
        <f>-V$190+V$216-V$218+V$233+V$234+SUM(V$125,V$126,V$127,V$128,V$129,V$130,V$131,V$132,V$133,V$134,V$135,V$136,V$137*(1+'S&amp;S'!$F136),V$138,V$139,V$140,V$141,V$142,V$143,V$144)</f>
        <v>0</v>
      </c>
      <c r="W338" s="66">
        <f>-W$190+W$216-W$218+W$233+W$234+SUM(W$125,W$126,W$127,W$128,W$129,W$130,W$131,W$132,W$133,W$134,W$135,W$136,W$137*(1+'S&amp;S'!$F136),W$138,W$139,W$140,W$141,W$142,W$143,W$144)</f>
        <v>0</v>
      </c>
      <c r="X338" s="66">
        <f>-X$190+X$216-X$218+X$233+X$234+SUM(X$125,X$126,X$127,X$128,X$129,X$130,X$131,X$132,X$133,X$134,X$135,X$136,X$137*(1+'S&amp;S'!$F136),X$138,X$139,X$140,X$141,X$142,X$143,X$144)</f>
        <v>0</v>
      </c>
      <c r="Y338" s="66">
        <f>-Y$190+Y$216-Y$218+Y$233+Y$234+SUM(Y$125,Y$126,Y$127,Y$128,Y$129,Y$130,Y$131,Y$132,Y$133,Y$134,Y$135,Y$136,Y$137*(1+'S&amp;S'!$F136),Y$138,Y$139,Y$140,Y$141,Y$142,Y$143,Y$144)</f>
        <v>0</v>
      </c>
      <c r="Z338" s="66">
        <f>-Z$190+Z$216-Z$218+Z$233+Z$234+SUM(Z$125,Z$126,Z$127,Z$128,Z$129,Z$130,Z$131,Z$132,Z$133,Z$134,Z$135,Z$136,Z$137*(1+'S&amp;S'!$F136),Z$138,Z$139,Z$140,Z$141,Z$142,Z$143,Z$144)</f>
        <v>0</v>
      </c>
      <c r="AA338" s="66">
        <f>-AA$190+AA$216-AA$218+AA$233+AA$234+SUM(AA$125,AA$126,AA$127,AA$128,AA$129,AA$130,AA$131,AA$132,AA$133,AA$134,AA$135,AA$136,AA$137*(1+'S&amp;S'!$F136),AA$138,AA$139,AA$140,AA$141,AA$142,AA$143,AA$144)</f>
        <v>0</v>
      </c>
      <c r="AB338" s="66">
        <f>-AB$190+AB$216-AB$218+AB$233+AB$234+SUM(AB$125,AB$126,AB$127,AB$128,AB$129,AB$130,AB$131,AB$132,AB$133,AB$134,AB$135,AB$136,AB$137*(1+'S&amp;S'!$F136),AB$138,AB$139,AB$140,AB$141,AB$142,AB$143,AB$144)</f>
        <v>0</v>
      </c>
      <c r="AC338" s="66">
        <f>-AC$190+AC$216-AC$218+AC$233+AC$234+SUM(AC$125,AC$126,AC$127,AC$128,AC$129,AC$130,AC$131,AC$132,AC$133,AC$134,AC$135,AC$136,AC$137*(1+'S&amp;S'!$F136),AC$138,AC$139,AC$140,AC$141,AC$142,AC$143,AC$144)</f>
        <v>0</v>
      </c>
      <c r="AD338" s="66">
        <f>-AD$190+AD$216-AD$218+AD$233+AD$234+SUM(AD$125,AD$126,AD$127,AD$128,AD$129,AD$130,AD$131,AD$132,AD$133,AD$134,AD$135,AD$136,AD$137*(1+'S&amp;S'!$F136),AD$138,AD$139,AD$140,AD$141,AD$142,AD$143,AD$144)</f>
        <v>0</v>
      </c>
      <c r="AE338" s="66">
        <f>-AE$190+AE$216-AE$218+AE$233+AE$234+SUM(AE$125,AE$126,AE$127,AE$128,AE$129,AE$130,AE$131,AE$132,AE$133,AE$134,AE$135,AE$136,AE$137*(1+'S&amp;S'!$F136),AE$138,AE$139,AE$140,AE$141,AE$142,AE$143,AE$144)</f>
        <v>0</v>
      </c>
      <c r="AF338" s="66">
        <f>-AF$190+AF$216-AF$218+AF$233+AF$234+SUM(AF$125,AF$126,AF$127,AF$128,AF$129,AF$130,AF$131,AF$132,AF$133,AF$134,AF$135,AF$136,AF$137*(1+'S&amp;S'!$F136),AF$138,AF$139,AF$140,AF$141,AF$142,AF$143,AF$144)</f>
        <v>0</v>
      </c>
      <c r="AG338" s="66">
        <f>-AG$190+AG$216-AG$218+AG$233+AG$234+SUM(AG$125,AG$126,AG$127,AG$128,AG$129,AG$130,AG$131,AG$132,AG$133,AG$134,AG$135,AG$136,AG$137*(1+'S&amp;S'!$F136),AG$138,AG$139,AG$140,AG$141,AG$142,AG$143,AG$144)</f>
        <v>0</v>
      </c>
      <c r="AH338" s="66">
        <f>-AH$190+AH$216-AH$218+AH$233+AH$234+SUM(AH$125,AH$126,AH$127,AH$128,AH$129,AH$130,AH$131,AH$132,AH$133,AH$134,AH$135,AH$136,AH$137*(1+'S&amp;S'!$F136),AH$138,AH$139,AH$140,AH$141,AH$142,AH$143,AH$144)</f>
        <v>0</v>
      </c>
      <c r="AI338" s="66">
        <f>-AI$190+AI$216-AI$218+AI$233+AI$234+SUM(AI$125,AI$126,AI$127,AI$128,AI$129,AI$130,AI$131,AI$132,AI$133,AI$134,AI$135,AI$136,AI$137*(1+'S&amp;S'!$F136),AI$138,AI$139,AI$140,AI$141,AI$142,AI$143,AI$144)</f>
        <v>0</v>
      </c>
      <c r="AJ338" s="66">
        <f>-AJ$190+AJ$216-AJ$218+AJ$233+AJ$234+SUM(AJ$125,AJ$126,AJ$127,AJ$128,AJ$129,AJ$130,AJ$131,AJ$132,AJ$133,AJ$134,AJ$135,AJ$136,AJ$137*(1+'S&amp;S'!$F136),AJ$138,AJ$139,AJ$140,AJ$141,AJ$142,AJ$143,AJ$144)</f>
        <v>0</v>
      </c>
      <c r="AK338" s="66">
        <f>-AK$190+AK$216-AK$218+AK$233+AK$234+SUM(AK$125,AK$126,AK$127,AK$128,AK$129,AK$130,AK$131,AK$132,AK$133,AK$134,AK$135,AK$136,AK$137*(1+'S&amp;S'!$F136),AK$138,AK$139,AK$140,AK$141,AK$142,AK$143,AK$144)</f>
        <v>0</v>
      </c>
      <c r="AL338" s="66">
        <f>-AL$190+AL$216-AL$218+AL$233+AL$234+SUM(AL$125,AL$126,AL$127,AL$128,AL$129,AL$130,AL$131,AL$132,AL$133,AL$134,AL$135,AL$136,AL$137*(1+'S&amp;S'!$F136),AL$138,AL$139,AL$140,AL$141,AL$142,AL$143,AL$144)</f>
        <v>0</v>
      </c>
      <c r="AM338" s="66">
        <f>-AM$190+AM$216-AM$218+AM$233+AM$234+SUM(AM$125,AM$126,AM$127,AM$128,AM$129,AM$130,AM$131,AM$132,AM$133,AM$134,AM$135,AM$136,AM$137*(1+'S&amp;S'!$F136),AM$138,AM$139,AM$140,AM$141,AM$142,AM$143,AM$144)</f>
        <v>0</v>
      </c>
      <c r="AN338" s="66">
        <f>-AN$190+AN$216-AN$218+AN$233+AN$234+SUM(AN$125,AN$126,AN$127,AN$128,AN$129,AN$130,AN$131,AN$132,AN$133,AN$134,AN$135,AN$136,AN$137*(1+'S&amp;S'!$F136),AN$138,AN$139,AN$140,AN$141,AN$142,AN$143,AN$144)</f>
        <v>0</v>
      </c>
      <c r="AO338" s="66">
        <f>-AO$190+AO$216-AO$218+AO$233+AO$234+SUM(AO$125,AO$126,AO$127,AO$128,AO$129,AO$130,AO$131,AO$132,AO$133,AO$134,AO$135,AO$136,AO$137*(1+'S&amp;S'!$F136),AO$138,AO$139,AO$140,AO$141,AO$142,AO$143,AO$144)</f>
        <v>0</v>
      </c>
      <c r="AP338" s="66">
        <f>-AP$190+AP$216-AP$218+AP$233+AP$234+SUM(AP$125,AP$126,AP$127,AP$128,AP$129,AP$130,AP$131,AP$132,AP$133,AP$134,AP$135,AP$136,AP$137*(1+'S&amp;S'!$F136),AP$138,AP$139,AP$140,AP$141,AP$142,AP$143,AP$144)</f>
        <v>0</v>
      </c>
      <c r="AQ338" s="66">
        <f>-AQ$190+AQ$216-AQ$218+AQ$233+AQ$234+SUM(AQ$125,AQ$126,AQ$127,AQ$128,AQ$129,AQ$130,AQ$131,AQ$132,AQ$133,AQ$134,AQ$135,AQ$136,AQ$137*(1+'S&amp;S'!$F136),AQ$138,AQ$139,AQ$140,AQ$141,AQ$142,AQ$143,AQ$144)</f>
        <v>0</v>
      </c>
      <c r="AR338" s="66">
        <f>-AR$190+AR$216-AR$218+AR$233+AR$234+SUM(AR$125,AR$126,AR$127,AR$128,AR$129,AR$130,AR$131,AR$132,AR$133,AR$134,AR$135,AR$136,AR$137*(1+'S&amp;S'!$F136),AR$138,AR$139,AR$140,AR$141,AR$142,AR$143,AR$144)</f>
        <v>0</v>
      </c>
      <c r="AS338" s="66">
        <f>-AS$190+AS$216-AS$218+AS$233+AS$234+SUM(AS$125,AS$126,AS$127,AS$128,AS$129,AS$130,AS$131,AS$132,AS$133,AS$134,AS$135,AS$136,AS$137*(1+'S&amp;S'!$F136),AS$138,AS$139,AS$140,AS$141,AS$142,AS$143,AS$144)</f>
        <v>0</v>
      </c>
      <c r="AT338" s="66">
        <f>-AT$190+AT$216-AT$218+AT$233+AT$234+SUM(AT$125,AT$126,AT$127,AT$128,AT$129,AT$130,AT$131,AT$132,AT$133,AT$134,AT$135,AT$136,AT$137*(1+'S&amp;S'!$F136),AT$138,AT$139,AT$140,AT$141,AT$142,AT$143,AT$144)</f>
        <v>0</v>
      </c>
      <c r="AU338" s="66">
        <f>-AU$190+AU$216-AU$218+AU$233+AU$234+SUM(AU$125,AU$126,AU$127,AU$128,AU$129,AU$130,AU$131,AU$132,AU$133,AU$134,AU$135,AU$136,AU$137*(1+'S&amp;S'!$F136),AU$138,AU$139,AU$140,AU$141,AU$142,AU$143,AU$144)</f>
        <v>0</v>
      </c>
      <c r="AV338" s="66">
        <f>-AV$190+AV$216-AV$218+AV$233+AV$234+SUM(AV$125,AV$126,AV$127,AV$128,AV$129,AV$130,AV$131,AV$132,AV$133,AV$134,AV$135,AV$136,AV$137*(1+'S&amp;S'!$F136),AV$138,AV$139,AV$140,AV$141,AV$142,AV$143,AV$144)</f>
        <v>0</v>
      </c>
      <c r="AW338" s="66">
        <f>-AW$190+AW$216-AW$218+AW$233+AW$234+SUM(AW$125,AW$126,AW$127,AW$128,AW$129,AW$130,AW$131,AW$132,AW$133,AW$134,AW$135,AW$136,AW$137*(1+'S&amp;S'!$F136),AW$138,AW$139,AW$140,AW$141,AW$142,AW$143,AW$144)</f>
        <v>0</v>
      </c>
      <c r="AX338" s="66">
        <f>-AX$190+AX$216-AX$218+AX$233+AX$234+SUM(AX$125,AX$126,AX$127,AX$128,AX$129,AX$130,AX$131,AX$132,AX$133,AX$134,AX$135,AX$136,AX$137*(1+'S&amp;S'!$F136),AX$138,AX$139,AX$140,AX$141,AX$142,AX$143,AX$144)</f>
        <v>0</v>
      </c>
      <c r="AY338" s="66">
        <f>-AY$190+AY$216-AY$218+AY$233+AY$234+SUM(AY$125,AY$126,AY$127,AY$128,AY$129,AY$130,AY$131,AY$132,AY$133,AY$134,AY$135,AY$136,AY$137*(1+'S&amp;S'!$F136),AY$138,AY$139,AY$140,AY$141,AY$142,AY$143,AY$144)</f>
        <v>0</v>
      </c>
      <c r="AZ338" s="66">
        <f>-AZ$190+AZ$216-AZ$218+AZ$233+AZ$234+SUM(AZ$125,AZ$126,AZ$127,AZ$128,AZ$129,AZ$130,AZ$131,AZ$132,AZ$133,AZ$134,AZ$135,AZ$136,AZ$137*(1+'S&amp;S'!$F136),AZ$138,AZ$139,AZ$140,AZ$141,AZ$142,AZ$143,AZ$144)</f>
        <v>0</v>
      </c>
      <c r="BA338" s="66">
        <f>-BA$190+BA$216-BA$218+BA$233+BA$234+SUM(BA$125,BA$126,BA$127,BA$128,BA$129,BA$130,BA$131,BA$132,BA$133,BA$134,BA$135,BA$136,BA$137*(1+'S&amp;S'!$F136),BA$138,BA$139,BA$140,BA$141,BA$142,BA$143,BA$144)</f>
        <v>0</v>
      </c>
      <c r="BB338" s="66">
        <f>-BB$190+BB$216-BB$218+BB$233+BB$234+SUM(BB$125,BB$126,BB$127,BB$128,BB$129,BB$130,BB$131,BB$132,BB$133,BB$134,BB$135,BB$136,BB$137*(1+'S&amp;S'!$F136),BB$138,BB$139,BB$140,BB$141,BB$142,BB$143,BB$144)</f>
        <v>0</v>
      </c>
      <c r="BC338" s="66">
        <f>-BC$190+BC$216-BC$218+BC$233+BC$234+SUM(BC$125,BC$126,BC$127,BC$128,BC$129,BC$130,BC$131,BC$132,BC$133,BC$134,BC$135,BC$136,BC$137*(1+'S&amp;S'!$F136),BC$138,BC$139,BC$140,BC$141,BC$142,BC$143,BC$144)</f>
        <v>0</v>
      </c>
      <c r="BD338" s="66">
        <f>-BD$190+BD$216-BD$218+BD$233+BD$234+SUM(BD$125,BD$126,BD$127,BD$128,BD$129,BD$130,BD$131,BD$132,BD$133,BD$134,BD$135,BD$136,BD$137*(1+'S&amp;S'!$F136),BD$138,BD$139,BD$140,BD$141,BD$142,BD$143,BD$144)</f>
        <v>0</v>
      </c>
      <c r="BE338" s="66">
        <f>-BE$190+BE$216-BE$218+BE$233+BE$234+SUM(BE$125,BE$126,BE$127,BE$128,BE$129,BE$130,BE$131,BE$132,BE$133,BE$134,BE$135,BE$136,BE$137*(1+'S&amp;S'!$F136),BE$138,BE$139,BE$140,BE$141,BE$142,BE$143,BE$144)</f>
        <v>0</v>
      </c>
      <c r="BF338" s="66">
        <f>-BF$190+BF$216-BF$218+BF$233+BF$234+SUM(BF$125,BF$126,BF$127,BF$128,BF$129,BF$130,BF$131,BF$132,BF$133,BF$134,BF$135,BF$136,BF$137*(1+'S&amp;S'!$F136),BF$138,BF$139,BF$140,BF$141,BF$142,BF$143,BF$144)</f>
        <v>0</v>
      </c>
      <c r="BG338" s="66">
        <f>-BG$190+BG$216-BG$218+BG$233+BG$234+SUM(BG$125,BG$126,BG$127,BG$128,BG$129,BG$130,BG$131,BG$132,BG$133,BG$134,BG$135,BG$136,BG$137*(1+'S&amp;S'!$F136),BG$138,BG$139,BG$140,BG$141,BG$142,BG$143,BG$144)</f>
        <v>0</v>
      </c>
      <c r="BH338" s="66">
        <f>-BH$190+BH$216-BH$218+BH$233+BH$234+SUM(BH$125,BH$126,BH$127,BH$128,BH$129,BH$130,BH$131,BH$132,BH$133,BH$134,BH$135,BH$136,BH$137*(1+'S&amp;S'!$F136),BH$138,BH$139,BH$140,BH$141,BH$142,BH$143,BH$144)</f>
        <v>0</v>
      </c>
      <c r="BI338" s="66">
        <f>-BI$190+BI$216-BI$218+BI$233+BI$234+SUM(BI$125,BI$126,BI$127,BI$128,BI$129,BI$130,BI$131,BI$132,BI$133,BI$134,BI$135,BI$136,BI$137*(1+'S&amp;S'!$F136),BI$138,BI$139,BI$140,BI$141,BI$142,BI$143,BI$144)</f>
        <v>0</v>
      </c>
      <c r="BJ338" s="66">
        <f>-BJ$190+BJ$216-BJ$218+BJ$233+BJ$234+SUM(BJ$125,BJ$126,BJ$127,BJ$128,BJ$129,BJ$130,BJ$131,BJ$132,BJ$133,BJ$134,BJ$135,BJ$136,BJ$137*(1+'S&amp;S'!$F136),BJ$138,BJ$139,BJ$140,BJ$141,BJ$142,BJ$143,BJ$144)</f>
        <v>0</v>
      </c>
      <c r="BK338" s="66">
        <f>-BK$190+BK$216-BK$218+BK$233+BK$234+SUM(BK$125,BK$126,BK$127,BK$128,BK$129,BK$130,BK$131,BK$132,BK$133,BK$134,BK$135,BK$136,BK$137*(1+'S&amp;S'!$F136),BK$138,BK$139,BK$140,BK$141,BK$142,BK$143,BK$144)</f>
        <v>0</v>
      </c>
      <c r="BL338" s="66">
        <f>-BL$190+BL$216-BL$218+BL$233+BL$234+SUM(BL$125,BL$126,BL$127,BL$128,BL$129,BL$130,BL$131,BL$132,BL$133,BL$134,BL$135,BL$136,BL$137*(1+'S&amp;S'!$F136),BL$138,BL$139,BL$140,BL$141,BL$142,BL$143,BL$144)</f>
        <v>0</v>
      </c>
      <c r="BM338" s="66">
        <f>-BM$190+BM$216-BM$218+BM$233+BM$234+SUM(BM$125,BM$126,BM$127,BM$128,BM$129,BM$130,BM$131,BM$132,BM$133,BM$134,BM$135,BM$136,BM$137*(1+'S&amp;S'!$F136),BM$138,BM$139,BM$140,BM$141,BM$142,BM$143,BM$144)</f>
        <v>0</v>
      </c>
      <c r="BN338" s="66">
        <f>-BN$190+BN$216-BN$218+BN$233+BN$234+SUM(BN$125,BN$126,BN$127,BN$128,BN$129,BN$130,BN$131,BN$132,BN$133,BN$134,BN$135,BN$136,BN$137*(1+'S&amp;S'!$F136),BN$138,BN$139,BN$140,BN$141,BN$142,BN$143,BN$144)</f>
        <v>0</v>
      </c>
      <c r="BO338" s="66">
        <f>-BO$190+BO$216-BO$218+BO$233+BO$234+SUM(BO$125,BO$126,BO$127,BO$128,BO$129,BO$130,BO$131,BO$132,BO$133,BO$134,BO$135,BO$136,BO$137*(1+'S&amp;S'!$F136),BO$138,BO$139,BO$140,BO$141,BO$142,BO$143,BO$144)</f>
        <v>0</v>
      </c>
      <c r="BP338" s="66">
        <f>-BP$190+BP$216-BP$218+BP$233+BP$234+SUM(BP$125,BP$126,BP$127,BP$128,BP$129,BP$130,BP$131,BP$132,BP$133,BP$134,BP$135,BP$136,BP$137*(1+'S&amp;S'!$F136),BP$138,BP$139,BP$140,BP$141,BP$142,BP$143,BP$144)</f>
        <v>0</v>
      </c>
      <c r="BQ338" s="66">
        <f>-BQ$190+BQ$216-BQ$218+BQ$233+BQ$234+SUM(BQ$125,BQ$126,BQ$127,BQ$128,BQ$129,BQ$130,BQ$131,BQ$132,BQ$133,BQ$134,BQ$135,BQ$136,BQ$137*(1+'S&amp;S'!$F136),BQ$138,BQ$139,BQ$140,BQ$141,BQ$142,BQ$143,BQ$144)</f>
        <v>0</v>
      </c>
      <c r="BR338" s="66">
        <f>-BR$190+BR$216-BR$218+BR$233+BR$234+SUM(BR$125,BR$126,BR$127,BR$128,BR$129,BR$130,BR$131,BR$132,BR$133,BR$134,BR$135,BR$136,BR$137*(1+'S&amp;S'!$F136),BR$138,BR$139,BR$140,BR$141,BR$142,BR$143,BR$144)</f>
        <v>0</v>
      </c>
      <c r="BS338" s="66">
        <f>-BS$190+BS$216-BS$218+BS$233+BS$234+SUM(BS$125,BS$126,BS$127,BS$128,BS$129,BS$130,BS$131,BS$132,BS$133,BS$134,BS$135,BS$136,BS$137*(1+'S&amp;S'!$F136),BS$138,BS$139,BS$140,BS$141,BS$142,BS$143,BS$144)</f>
        <v>0</v>
      </c>
      <c r="BT338" s="66">
        <f>-BT$190+BT$216-BT$218+BT$233+BT$234+SUM(BT$125,BT$126,BT$127,BT$128,BT$129,BT$130,BT$131,BT$132,BT$133,BT$134,BT$135,BT$136,BT$137*(1+'S&amp;S'!$F136),BT$138,BT$139,BT$140,BT$141,BT$142,BT$143,BT$144)</f>
        <v>0</v>
      </c>
      <c r="BU338" s="66">
        <f>-BU$190+BU$216-BU$218+BU$233+BU$234+SUM(BU$125,BU$126,BU$127,BU$128,BU$129,BU$130,BU$131,BU$132,BU$133,BU$134,BU$135,BU$136,BU$137*(1+'S&amp;S'!$F136),BU$138,BU$139,BU$140,BU$141,BU$142,BU$143,BU$144)</f>
        <v>0</v>
      </c>
      <c r="BV338" s="66">
        <f>-BV$190+BV$216-BV$218+BV$233+BV$234+SUM(BV$125,BV$126,BV$127,BV$128,BV$129,BV$130,BV$131,BV$132,BV$133,BV$134,BV$135,BV$136,BV$137*(1+'S&amp;S'!$F136),BV$138,BV$139,BV$140,BV$141,BV$142,BV$143,BV$144)</f>
        <v>0</v>
      </c>
      <c r="BW338" s="66">
        <f>-BW$190+BW$216-BW$218+BW$233+BW$234+SUM(BW$125,BW$126,BW$127,BW$128,BW$129,BW$130,BW$131,BW$132,BW$133,BW$134,BW$135,BW$136,BW$137*(1+'S&amp;S'!$F136),BW$138,BW$139,BW$140,BW$141,BW$142,BW$143,BW$144)</f>
        <v>0</v>
      </c>
      <c r="BX338" s="66">
        <f>-BX$190+BX$216-BX$218+BX$233+BX$234+SUM(BX$125,BX$126,BX$127,BX$128,BX$129,BX$130,BX$131,BX$132,BX$133,BX$134,BX$135,BX$136,BX$137*(1+'S&amp;S'!$F136),BX$138,BX$139,BX$140,BX$141,BX$142,BX$143,BX$144)</f>
        <v>0</v>
      </c>
      <c r="BY338" s="66">
        <f>-BY$190+BY$216-BY$218+BY$233+BY$234+SUM(BY$125,BY$126,BY$127,BY$128,BY$129,BY$130,BY$131,BY$132,BY$133,BY$134,BY$135,BY$136,BY$137*(1+'S&amp;S'!$F136),BY$138,BY$139,BY$140,BY$141,BY$142,BY$143,BY$144)</f>
        <v>0</v>
      </c>
      <c r="BZ338" s="66">
        <f>-BZ$190+BZ$216-BZ$218+BZ$233+BZ$234+SUM(BZ$125,BZ$126,BZ$127,BZ$128,BZ$129,BZ$130,BZ$131,BZ$132,BZ$133,BZ$134,BZ$135,BZ$136,BZ$137*(1+'S&amp;S'!$F136),BZ$138,BZ$139,BZ$140,BZ$141,BZ$142,BZ$143,BZ$144)</f>
        <v>0</v>
      </c>
      <c r="CA338" s="66">
        <f>-CA$190+CA$216-CA$218+CA$233+CA$234+SUM(CA$125,CA$126,CA$127,CA$128,CA$129,CA$130,CA$131,CA$132,CA$133,CA$134,CA$135,CA$136,CA$137*(1+'S&amp;S'!$F136),CA$138,CA$139,CA$140,CA$141,CA$142,CA$143,CA$144)</f>
        <v>0</v>
      </c>
      <c r="CB338" s="66">
        <f>-CB$190+CB$216-CB$218+CB$233+CB$234+SUM(CB$125,CB$126,CB$127,CB$128,CB$129,CB$130,CB$131,CB$132,CB$133,CB$134,CB$135,CB$136,CB$137*(1+'S&amp;S'!$F136),CB$138,CB$139,CB$140,CB$141,CB$142,CB$143,CB$144)</f>
        <v>0</v>
      </c>
      <c r="CC338" s="66">
        <f>-CC$190+CC$216-CC$218+CC$233+CC$234+SUM(CC$125,CC$126,CC$127,CC$128,CC$129,CC$130,CC$131,CC$132,CC$133,CC$134,CC$135,CC$136,CC$137*(1+'S&amp;S'!$F136),CC$138,CC$139,CC$140,CC$141,CC$142,CC$143,CC$144)</f>
        <v>0</v>
      </c>
      <c r="CD338" s="66">
        <f>-CD$190+CD$216-CD$218+CD$233+CD$234+SUM(CD$125,CD$126,CD$127,CD$128,CD$129,CD$130,CD$131,CD$132,CD$133,CD$134,CD$135,CD$136,CD$137*(1+'S&amp;S'!$F136),CD$138,CD$139,CD$140,CD$141,CD$142,CD$143,CD$144)</f>
        <v>0</v>
      </c>
      <c r="CE338" s="66">
        <f>-CE$190+CE$216-CE$218+CE$233+CE$234+SUM(CE$125,CE$126,CE$127,CE$128,CE$129,CE$130,CE$131,CE$132,CE$133,CE$134,CE$135,CE$136,CE$137*(1+'S&amp;S'!$F136),CE$138,CE$139,CE$140,CE$141,CE$142,CE$143,CE$144)</f>
        <v>0</v>
      </c>
      <c r="CF338" s="66">
        <f>-CF$190+CF$216-CF$218+CF$233+CF$234+SUM(CF$125,CF$126,CF$127,CF$128,CF$129,CF$130,CF$131,CF$132,CF$133,CF$134,CF$135,CF$136,CF$137*(1+'S&amp;S'!$F136),CF$138,CF$139,CF$140,CF$141,CF$142,CF$143,CF$144)</f>
        <v>0</v>
      </c>
      <c r="CG338" s="66">
        <f>-CG$190+CG$216-CG$218+CG$233+CG$234+SUM(CG$125,CG$126,CG$127,CG$128,CG$129,CG$130,CG$131,CG$132,CG$133,CG$134,CG$135,CG$136,CG$137*(1+'S&amp;S'!$F136),CG$138,CG$139,CG$140,CG$141,CG$142,CG$143,CG$144)</f>
        <v>0</v>
      </c>
      <c r="CH338" s="66">
        <f>-CH$190+CH$216-CH$218+CH$233+CH$234+SUM(CH$125,CH$126,CH$127,CH$128,CH$129,CH$130,CH$131,CH$132,CH$133,CH$134,CH$135,CH$136,CH$137*(1+'S&amp;S'!$F136),CH$138,CH$139,CH$140,CH$141,CH$142,CH$143,CH$144)</f>
        <v>0</v>
      </c>
      <c r="CI338" s="66">
        <f>-CI$190+CI$216-CI$218+CI$233+CI$234+SUM(CI$125,CI$126,CI$127,CI$128,CI$129,CI$130,CI$131,CI$132,CI$133,CI$134,CI$135,CI$136,CI$137*(1+'S&amp;S'!$F136),CI$138,CI$139,CI$140,CI$141,CI$142,CI$143,CI$144)</f>
        <v>0</v>
      </c>
      <c r="CJ338" s="66">
        <f>-CJ$190+CJ$216-CJ$218+CJ$233+CJ$234+SUM(CJ$125,CJ$126,CJ$127,CJ$128,CJ$129,CJ$130,CJ$131,CJ$132,CJ$133,CJ$134,CJ$135,CJ$136,CJ$137*(1+'S&amp;S'!$F136),CJ$138,CJ$139,CJ$140,CJ$141,CJ$142,CJ$143,CJ$144)</f>
        <v>0</v>
      </c>
      <c r="CK338" s="66">
        <f>-CK$190+CK$216-CK$218+CK$233+CK$234+SUM(CK$125,CK$126,CK$127,CK$128,CK$129,CK$130,CK$131,CK$132,CK$133,CK$134,CK$135,CK$136,CK$137*(1+'S&amp;S'!$F136),CK$138,CK$139,CK$140,CK$141,CK$142,CK$143,CK$144)</f>
        <v>0</v>
      </c>
      <c r="CL338" s="66">
        <f>-CL$190+CL$216-CL$218+CL$233+CL$234+SUM(CL$125,CL$126,CL$127,CL$128,CL$129,CL$130,CL$131,CL$132,CL$133,CL$134,CL$135,CL$136,CL$137*(1+'S&amp;S'!$F136),CL$138,CL$139,CL$140,CL$141,CL$142,CL$143,CL$144)</f>
        <v>0</v>
      </c>
      <c r="CM338" s="66">
        <f>-CM$190+CM$216-CM$218+CM$233+CM$234+SUM(CM$125,CM$126,CM$127,CM$128,CM$129,CM$130,CM$131,CM$132,CM$133,CM$134,CM$135,CM$136,CM$137*(1+'S&amp;S'!$F136),CM$138,CM$139,CM$140,CM$141,CM$142,CM$143,CM$144)</f>
        <v>0</v>
      </c>
      <c r="CN338" s="66">
        <f>-CN$190+CN$216-CN$218+CN$233+CN$234+SUM(CN$125,CN$126,CN$127,CN$128,CN$129,CN$130,CN$131,CN$132,CN$133,CN$134,CN$135,CN$136,CN$137*(1+'S&amp;S'!$F136),CN$138,CN$139,CN$140,CN$141,CN$142,CN$143,CN$144)</f>
        <v>0</v>
      </c>
      <c r="CO338" s="66">
        <f>-CO$190+CO$216-CO$218+CO$233+CO$234+SUM(CO$125,CO$126,CO$127,CO$128,CO$129,CO$130,CO$131,CO$132,CO$133,CO$134,CO$135,CO$136,CO$137*(1+'S&amp;S'!$F136),CO$138,CO$139,CO$140,CO$141,CO$142,CO$143,CO$144)</f>
        <v>0</v>
      </c>
      <c r="CP338" s="66">
        <f>-CP$190+CP$216-CP$218+CP$233+CP$234+SUM(CP$125,CP$126,CP$127,CP$128,CP$129,CP$130,CP$131,CP$132,CP$133,CP$134,CP$135,CP$136,CP$137*(1+'S&amp;S'!$F136),CP$138,CP$139,CP$140,CP$141,CP$142,CP$143,CP$144)</f>
        <v>0</v>
      </c>
      <c r="CQ338" s="66">
        <f>-CQ$190+CQ$216-CQ$218+CQ$233+CQ$234+SUM(CQ$125,CQ$126,CQ$127,CQ$128,CQ$129,CQ$130,CQ$131,CQ$132,CQ$133,CQ$134,CQ$135,CQ$136,CQ$137*(1+'S&amp;S'!$F136),CQ$138,CQ$139,CQ$140,CQ$141,CQ$142,CQ$143,CQ$144)</f>
        <v>0</v>
      </c>
      <c r="CR338" s="66">
        <f>-CR$190+CR$216-CR$218+CR$233+CR$234+SUM(CR$125,CR$126,CR$127,CR$128,CR$129,CR$130,CR$131,CR$132,CR$133,CR$134,CR$135,CR$136,CR$137*(1+'S&amp;S'!$F136),CR$138,CR$139,CR$140,CR$141,CR$142,CR$143,CR$144)</f>
        <v>0</v>
      </c>
      <c r="CS338" s="66">
        <f>-CS$190+CS$216-CS$218+CS$233+CS$234+SUM(CS$125,CS$126,CS$127,CS$128,CS$129,CS$130,CS$131,CS$132,CS$133,CS$134,CS$135,CS$136,CS$137*(1+'S&amp;S'!$F136),CS$138,CS$139,CS$140,CS$141,CS$142,CS$143,CS$144)</f>
        <v>0</v>
      </c>
    </row>
    <row r="339" spans="3:97" hidden="1" x14ac:dyDescent="0.35">
      <c r="C339" s="81" t="str">
        <f>O.2!C137&amp;" with "&amp; 'S&amp;S'!$D$5*100 &amp; "% decrease"</f>
        <v xml:space="preserve"> with 1% decrease</v>
      </c>
      <c r="E339" s="492">
        <f>G339+NPV(G.Asm!$F$40,H339:INDEX(H339:CS339,RP))</f>
        <v>0</v>
      </c>
      <c r="F339" s="492">
        <f t="shared" si="140"/>
        <v>0</v>
      </c>
      <c r="G339" s="66">
        <f>-G$190+G$216-G$218+G$233+G$234+SUM(G$125,G$126,G$127,G$128,G$129,G$130,G$131,G$132,G$133,G$134,G$135,G$136,G$137*(1+'S&amp;S'!$F137),G$138,G$139,G$140,G$141,G$142,G$143,G$144)</f>
        <v>0</v>
      </c>
      <c r="H339" s="66">
        <f>-H$190+H$216-H$218+H$233+H$234+SUM(H$125,H$126,H$127,H$128,H$129,H$130,H$131,H$132,H$133,H$134,H$135,H$136,H$137*(1+'S&amp;S'!$F137),H$138,H$139,H$140,H$141,H$142,H$143,H$144)</f>
        <v>0</v>
      </c>
      <c r="I339" s="66">
        <f>-I$190+I$216-I$218+I$233+I$234+SUM(I$125,I$126,I$127,I$128,I$129,I$130,I$131,I$132,I$133,I$134,I$135,I$136,I$137*(1+'S&amp;S'!$F137),I$138,I$139,I$140,I$141,I$142,I$143,I$144)</f>
        <v>0</v>
      </c>
      <c r="J339" s="66">
        <f>-J$190+J$216-J$218+J$233+J$234+SUM(J$125,J$126,J$127,J$128,J$129,J$130,J$131,J$132,J$133,J$134,J$135,J$136,J$137*(1+'S&amp;S'!$F137),J$138,J$139,J$140,J$141,J$142,J$143,J$144)</f>
        <v>0</v>
      </c>
      <c r="K339" s="66">
        <f>-K$190+K$216-K$218+K$233+K$234+SUM(K$125,K$126,K$127,K$128,K$129,K$130,K$131,K$132,K$133,K$134,K$135,K$136,K$137*(1+'S&amp;S'!$F137),K$138,K$139,K$140,K$141,K$142,K$143,K$144)</f>
        <v>0</v>
      </c>
      <c r="L339" s="66">
        <f>-L$190+L$216-L$218+L$233+L$234+SUM(L$125,L$126,L$127,L$128,L$129,L$130,L$131,L$132,L$133,L$134,L$135,L$136,L$137*(1+'S&amp;S'!$F137),L$138,L$139,L$140,L$141,L$142,L$143,L$144)</f>
        <v>0</v>
      </c>
      <c r="M339" s="66">
        <f>-M$190+M$216-M$218+M$233+M$234+SUM(M$125,M$126,M$127,M$128,M$129,M$130,M$131,M$132,M$133,M$134,M$135,M$136,M$137*(1+'S&amp;S'!$F137),M$138,M$139,M$140,M$141,M$142,M$143,M$144)</f>
        <v>0</v>
      </c>
      <c r="N339" s="66">
        <f>-N$190+N$216-N$218+N$233+N$234+SUM(N$125,N$126,N$127,N$128,N$129,N$130,N$131,N$132,N$133,N$134,N$135,N$136,N$137*(1+'S&amp;S'!$F137),N$138,N$139,N$140,N$141,N$142,N$143,N$144)</f>
        <v>0</v>
      </c>
      <c r="O339" s="66">
        <f>-O$190+O$216-O$218+O$233+O$234+SUM(O$125,O$126,O$127,O$128,O$129,O$130,O$131,O$132,O$133,O$134,O$135,O$136,O$137*(1+'S&amp;S'!$F137),O$138,O$139,O$140,O$141,O$142,O$143,O$144)</f>
        <v>0</v>
      </c>
      <c r="P339" s="66">
        <f>-P$190+P$216-P$218+P$233+P$234+SUM(P$125,P$126,P$127,P$128,P$129,P$130,P$131,P$132,P$133,P$134,P$135,P$136,P$137*(1+'S&amp;S'!$F137),P$138,P$139,P$140,P$141,P$142,P$143,P$144)</f>
        <v>0</v>
      </c>
      <c r="Q339" s="66">
        <f>-Q$190+Q$216-Q$218+Q$233+Q$234+SUM(Q$125,Q$126,Q$127,Q$128,Q$129,Q$130,Q$131,Q$132,Q$133,Q$134,Q$135,Q$136,Q$137*(1+'S&amp;S'!$F137),Q$138,Q$139,Q$140,Q$141,Q$142,Q$143,Q$144)</f>
        <v>0</v>
      </c>
      <c r="R339" s="66">
        <f>-R$190+R$216-R$218+R$233+R$234+SUM(R$125,R$126,R$127,R$128,R$129,R$130,R$131,R$132,R$133,R$134,R$135,R$136,R$137*(1+'S&amp;S'!$F137),R$138,R$139,R$140,R$141,R$142,R$143,R$144)</f>
        <v>0</v>
      </c>
      <c r="S339" s="66">
        <f>-S$190+S$216-S$218+S$233+S$234+SUM(S$125,S$126,S$127,S$128,S$129,S$130,S$131,S$132,S$133,S$134,S$135,S$136,S$137*(1+'S&amp;S'!$F137),S$138,S$139,S$140,S$141,S$142,S$143,S$144)</f>
        <v>0</v>
      </c>
      <c r="T339" s="66">
        <f>-T$190+T$216-T$218+T$233+T$234+SUM(T$125,T$126,T$127,T$128,T$129,T$130,T$131,T$132,T$133,T$134,T$135,T$136,T$137*(1+'S&amp;S'!$F137),T$138,T$139,T$140,T$141,T$142,T$143,T$144)</f>
        <v>0</v>
      </c>
      <c r="U339" s="66">
        <f>-U$190+U$216-U$218+U$233+U$234+SUM(U$125,U$126,U$127,U$128,U$129,U$130,U$131,U$132,U$133,U$134,U$135,U$136,U$137*(1+'S&amp;S'!$F137),U$138,U$139,U$140,U$141,U$142,U$143,U$144)</f>
        <v>0</v>
      </c>
      <c r="V339" s="66">
        <f>-V$190+V$216-V$218+V$233+V$234+SUM(V$125,V$126,V$127,V$128,V$129,V$130,V$131,V$132,V$133,V$134,V$135,V$136,V$137*(1+'S&amp;S'!$F137),V$138,V$139,V$140,V$141,V$142,V$143,V$144)</f>
        <v>0</v>
      </c>
      <c r="W339" s="66">
        <f>-W$190+W$216-W$218+W$233+W$234+SUM(W$125,W$126,W$127,W$128,W$129,W$130,W$131,W$132,W$133,W$134,W$135,W$136,W$137*(1+'S&amp;S'!$F137),W$138,W$139,W$140,W$141,W$142,W$143,W$144)</f>
        <v>0</v>
      </c>
      <c r="X339" s="66">
        <f>-X$190+X$216-X$218+X$233+X$234+SUM(X$125,X$126,X$127,X$128,X$129,X$130,X$131,X$132,X$133,X$134,X$135,X$136,X$137*(1+'S&amp;S'!$F137),X$138,X$139,X$140,X$141,X$142,X$143,X$144)</f>
        <v>0</v>
      </c>
      <c r="Y339" s="66">
        <f>-Y$190+Y$216-Y$218+Y$233+Y$234+SUM(Y$125,Y$126,Y$127,Y$128,Y$129,Y$130,Y$131,Y$132,Y$133,Y$134,Y$135,Y$136,Y$137*(1+'S&amp;S'!$F137),Y$138,Y$139,Y$140,Y$141,Y$142,Y$143,Y$144)</f>
        <v>0</v>
      </c>
      <c r="Z339" s="66">
        <f>-Z$190+Z$216-Z$218+Z$233+Z$234+SUM(Z$125,Z$126,Z$127,Z$128,Z$129,Z$130,Z$131,Z$132,Z$133,Z$134,Z$135,Z$136,Z$137*(1+'S&amp;S'!$F137),Z$138,Z$139,Z$140,Z$141,Z$142,Z$143,Z$144)</f>
        <v>0</v>
      </c>
      <c r="AA339" s="66">
        <f>-AA$190+AA$216-AA$218+AA$233+AA$234+SUM(AA$125,AA$126,AA$127,AA$128,AA$129,AA$130,AA$131,AA$132,AA$133,AA$134,AA$135,AA$136,AA$137*(1+'S&amp;S'!$F137),AA$138,AA$139,AA$140,AA$141,AA$142,AA$143,AA$144)</f>
        <v>0</v>
      </c>
      <c r="AB339" s="66">
        <f>-AB$190+AB$216-AB$218+AB$233+AB$234+SUM(AB$125,AB$126,AB$127,AB$128,AB$129,AB$130,AB$131,AB$132,AB$133,AB$134,AB$135,AB$136,AB$137*(1+'S&amp;S'!$F137),AB$138,AB$139,AB$140,AB$141,AB$142,AB$143,AB$144)</f>
        <v>0</v>
      </c>
      <c r="AC339" s="66">
        <f>-AC$190+AC$216-AC$218+AC$233+AC$234+SUM(AC$125,AC$126,AC$127,AC$128,AC$129,AC$130,AC$131,AC$132,AC$133,AC$134,AC$135,AC$136,AC$137*(1+'S&amp;S'!$F137),AC$138,AC$139,AC$140,AC$141,AC$142,AC$143,AC$144)</f>
        <v>0</v>
      </c>
      <c r="AD339" s="66">
        <f>-AD$190+AD$216-AD$218+AD$233+AD$234+SUM(AD$125,AD$126,AD$127,AD$128,AD$129,AD$130,AD$131,AD$132,AD$133,AD$134,AD$135,AD$136,AD$137*(1+'S&amp;S'!$F137),AD$138,AD$139,AD$140,AD$141,AD$142,AD$143,AD$144)</f>
        <v>0</v>
      </c>
      <c r="AE339" s="66">
        <f>-AE$190+AE$216-AE$218+AE$233+AE$234+SUM(AE$125,AE$126,AE$127,AE$128,AE$129,AE$130,AE$131,AE$132,AE$133,AE$134,AE$135,AE$136,AE$137*(1+'S&amp;S'!$F137),AE$138,AE$139,AE$140,AE$141,AE$142,AE$143,AE$144)</f>
        <v>0</v>
      </c>
      <c r="AF339" s="66">
        <f>-AF$190+AF$216-AF$218+AF$233+AF$234+SUM(AF$125,AF$126,AF$127,AF$128,AF$129,AF$130,AF$131,AF$132,AF$133,AF$134,AF$135,AF$136,AF$137*(1+'S&amp;S'!$F137),AF$138,AF$139,AF$140,AF$141,AF$142,AF$143,AF$144)</f>
        <v>0</v>
      </c>
      <c r="AG339" s="66">
        <f>-AG$190+AG$216-AG$218+AG$233+AG$234+SUM(AG$125,AG$126,AG$127,AG$128,AG$129,AG$130,AG$131,AG$132,AG$133,AG$134,AG$135,AG$136,AG$137*(1+'S&amp;S'!$F137),AG$138,AG$139,AG$140,AG$141,AG$142,AG$143,AG$144)</f>
        <v>0</v>
      </c>
      <c r="AH339" s="66">
        <f>-AH$190+AH$216-AH$218+AH$233+AH$234+SUM(AH$125,AH$126,AH$127,AH$128,AH$129,AH$130,AH$131,AH$132,AH$133,AH$134,AH$135,AH$136,AH$137*(1+'S&amp;S'!$F137),AH$138,AH$139,AH$140,AH$141,AH$142,AH$143,AH$144)</f>
        <v>0</v>
      </c>
      <c r="AI339" s="66">
        <f>-AI$190+AI$216-AI$218+AI$233+AI$234+SUM(AI$125,AI$126,AI$127,AI$128,AI$129,AI$130,AI$131,AI$132,AI$133,AI$134,AI$135,AI$136,AI$137*(1+'S&amp;S'!$F137),AI$138,AI$139,AI$140,AI$141,AI$142,AI$143,AI$144)</f>
        <v>0</v>
      </c>
      <c r="AJ339" s="66">
        <f>-AJ$190+AJ$216-AJ$218+AJ$233+AJ$234+SUM(AJ$125,AJ$126,AJ$127,AJ$128,AJ$129,AJ$130,AJ$131,AJ$132,AJ$133,AJ$134,AJ$135,AJ$136,AJ$137*(1+'S&amp;S'!$F137),AJ$138,AJ$139,AJ$140,AJ$141,AJ$142,AJ$143,AJ$144)</f>
        <v>0</v>
      </c>
      <c r="AK339" s="66">
        <f>-AK$190+AK$216-AK$218+AK$233+AK$234+SUM(AK$125,AK$126,AK$127,AK$128,AK$129,AK$130,AK$131,AK$132,AK$133,AK$134,AK$135,AK$136,AK$137*(1+'S&amp;S'!$F137),AK$138,AK$139,AK$140,AK$141,AK$142,AK$143,AK$144)</f>
        <v>0</v>
      </c>
      <c r="AL339" s="66">
        <f>-AL$190+AL$216-AL$218+AL$233+AL$234+SUM(AL$125,AL$126,AL$127,AL$128,AL$129,AL$130,AL$131,AL$132,AL$133,AL$134,AL$135,AL$136,AL$137*(1+'S&amp;S'!$F137),AL$138,AL$139,AL$140,AL$141,AL$142,AL$143,AL$144)</f>
        <v>0</v>
      </c>
      <c r="AM339" s="66">
        <f>-AM$190+AM$216-AM$218+AM$233+AM$234+SUM(AM$125,AM$126,AM$127,AM$128,AM$129,AM$130,AM$131,AM$132,AM$133,AM$134,AM$135,AM$136,AM$137*(1+'S&amp;S'!$F137),AM$138,AM$139,AM$140,AM$141,AM$142,AM$143,AM$144)</f>
        <v>0</v>
      </c>
      <c r="AN339" s="66">
        <f>-AN$190+AN$216-AN$218+AN$233+AN$234+SUM(AN$125,AN$126,AN$127,AN$128,AN$129,AN$130,AN$131,AN$132,AN$133,AN$134,AN$135,AN$136,AN$137*(1+'S&amp;S'!$F137),AN$138,AN$139,AN$140,AN$141,AN$142,AN$143,AN$144)</f>
        <v>0</v>
      </c>
      <c r="AO339" s="66">
        <f>-AO$190+AO$216-AO$218+AO$233+AO$234+SUM(AO$125,AO$126,AO$127,AO$128,AO$129,AO$130,AO$131,AO$132,AO$133,AO$134,AO$135,AO$136,AO$137*(1+'S&amp;S'!$F137),AO$138,AO$139,AO$140,AO$141,AO$142,AO$143,AO$144)</f>
        <v>0</v>
      </c>
      <c r="AP339" s="66">
        <f>-AP$190+AP$216-AP$218+AP$233+AP$234+SUM(AP$125,AP$126,AP$127,AP$128,AP$129,AP$130,AP$131,AP$132,AP$133,AP$134,AP$135,AP$136,AP$137*(1+'S&amp;S'!$F137),AP$138,AP$139,AP$140,AP$141,AP$142,AP$143,AP$144)</f>
        <v>0</v>
      </c>
      <c r="AQ339" s="66">
        <f>-AQ$190+AQ$216-AQ$218+AQ$233+AQ$234+SUM(AQ$125,AQ$126,AQ$127,AQ$128,AQ$129,AQ$130,AQ$131,AQ$132,AQ$133,AQ$134,AQ$135,AQ$136,AQ$137*(1+'S&amp;S'!$F137),AQ$138,AQ$139,AQ$140,AQ$141,AQ$142,AQ$143,AQ$144)</f>
        <v>0</v>
      </c>
      <c r="AR339" s="66">
        <f>-AR$190+AR$216-AR$218+AR$233+AR$234+SUM(AR$125,AR$126,AR$127,AR$128,AR$129,AR$130,AR$131,AR$132,AR$133,AR$134,AR$135,AR$136,AR$137*(1+'S&amp;S'!$F137),AR$138,AR$139,AR$140,AR$141,AR$142,AR$143,AR$144)</f>
        <v>0</v>
      </c>
      <c r="AS339" s="66">
        <f>-AS$190+AS$216-AS$218+AS$233+AS$234+SUM(AS$125,AS$126,AS$127,AS$128,AS$129,AS$130,AS$131,AS$132,AS$133,AS$134,AS$135,AS$136,AS$137*(1+'S&amp;S'!$F137),AS$138,AS$139,AS$140,AS$141,AS$142,AS$143,AS$144)</f>
        <v>0</v>
      </c>
      <c r="AT339" s="66">
        <f>-AT$190+AT$216-AT$218+AT$233+AT$234+SUM(AT$125,AT$126,AT$127,AT$128,AT$129,AT$130,AT$131,AT$132,AT$133,AT$134,AT$135,AT$136,AT$137*(1+'S&amp;S'!$F137),AT$138,AT$139,AT$140,AT$141,AT$142,AT$143,AT$144)</f>
        <v>0</v>
      </c>
      <c r="AU339" s="66">
        <f>-AU$190+AU$216-AU$218+AU$233+AU$234+SUM(AU$125,AU$126,AU$127,AU$128,AU$129,AU$130,AU$131,AU$132,AU$133,AU$134,AU$135,AU$136,AU$137*(1+'S&amp;S'!$F137),AU$138,AU$139,AU$140,AU$141,AU$142,AU$143,AU$144)</f>
        <v>0</v>
      </c>
      <c r="AV339" s="66">
        <f>-AV$190+AV$216-AV$218+AV$233+AV$234+SUM(AV$125,AV$126,AV$127,AV$128,AV$129,AV$130,AV$131,AV$132,AV$133,AV$134,AV$135,AV$136,AV$137*(1+'S&amp;S'!$F137),AV$138,AV$139,AV$140,AV$141,AV$142,AV$143,AV$144)</f>
        <v>0</v>
      </c>
      <c r="AW339" s="66">
        <f>-AW$190+AW$216-AW$218+AW$233+AW$234+SUM(AW$125,AW$126,AW$127,AW$128,AW$129,AW$130,AW$131,AW$132,AW$133,AW$134,AW$135,AW$136,AW$137*(1+'S&amp;S'!$F137),AW$138,AW$139,AW$140,AW$141,AW$142,AW$143,AW$144)</f>
        <v>0</v>
      </c>
      <c r="AX339" s="66">
        <f>-AX$190+AX$216-AX$218+AX$233+AX$234+SUM(AX$125,AX$126,AX$127,AX$128,AX$129,AX$130,AX$131,AX$132,AX$133,AX$134,AX$135,AX$136,AX$137*(1+'S&amp;S'!$F137),AX$138,AX$139,AX$140,AX$141,AX$142,AX$143,AX$144)</f>
        <v>0</v>
      </c>
      <c r="AY339" s="66">
        <f>-AY$190+AY$216-AY$218+AY$233+AY$234+SUM(AY$125,AY$126,AY$127,AY$128,AY$129,AY$130,AY$131,AY$132,AY$133,AY$134,AY$135,AY$136,AY$137*(1+'S&amp;S'!$F137),AY$138,AY$139,AY$140,AY$141,AY$142,AY$143,AY$144)</f>
        <v>0</v>
      </c>
      <c r="AZ339" s="66">
        <f>-AZ$190+AZ$216-AZ$218+AZ$233+AZ$234+SUM(AZ$125,AZ$126,AZ$127,AZ$128,AZ$129,AZ$130,AZ$131,AZ$132,AZ$133,AZ$134,AZ$135,AZ$136,AZ$137*(1+'S&amp;S'!$F137),AZ$138,AZ$139,AZ$140,AZ$141,AZ$142,AZ$143,AZ$144)</f>
        <v>0</v>
      </c>
      <c r="BA339" s="66">
        <f>-BA$190+BA$216-BA$218+BA$233+BA$234+SUM(BA$125,BA$126,BA$127,BA$128,BA$129,BA$130,BA$131,BA$132,BA$133,BA$134,BA$135,BA$136,BA$137*(1+'S&amp;S'!$F137),BA$138,BA$139,BA$140,BA$141,BA$142,BA$143,BA$144)</f>
        <v>0</v>
      </c>
      <c r="BB339" s="66">
        <f>-BB$190+BB$216-BB$218+BB$233+BB$234+SUM(BB$125,BB$126,BB$127,BB$128,BB$129,BB$130,BB$131,BB$132,BB$133,BB$134,BB$135,BB$136,BB$137*(1+'S&amp;S'!$F137),BB$138,BB$139,BB$140,BB$141,BB$142,BB$143,BB$144)</f>
        <v>0</v>
      </c>
      <c r="BC339" s="66">
        <f>-BC$190+BC$216-BC$218+BC$233+BC$234+SUM(BC$125,BC$126,BC$127,BC$128,BC$129,BC$130,BC$131,BC$132,BC$133,BC$134,BC$135,BC$136,BC$137*(1+'S&amp;S'!$F137),BC$138,BC$139,BC$140,BC$141,BC$142,BC$143,BC$144)</f>
        <v>0</v>
      </c>
      <c r="BD339" s="66">
        <f>-BD$190+BD$216-BD$218+BD$233+BD$234+SUM(BD$125,BD$126,BD$127,BD$128,BD$129,BD$130,BD$131,BD$132,BD$133,BD$134,BD$135,BD$136,BD$137*(1+'S&amp;S'!$F137),BD$138,BD$139,BD$140,BD$141,BD$142,BD$143,BD$144)</f>
        <v>0</v>
      </c>
      <c r="BE339" s="66">
        <f>-BE$190+BE$216-BE$218+BE$233+BE$234+SUM(BE$125,BE$126,BE$127,BE$128,BE$129,BE$130,BE$131,BE$132,BE$133,BE$134,BE$135,BE$136,BE$137*(1+'S&amp;S'!$F137),BE$138,BE$139,BE$140,BE$141,BE$142,BE$143,BE$144)</f>
        <v>0</v>
      </c>
      <c r="BF339" s="66">
        <f>-BF$190+BF$216-BF$218+BF$233+BF$234+SUM(BF$125,BF$126,BF$127,BF$128,BF$129,BF$130,BF$131,BF$132,BF$133,BF$134,BF$135,BF$136,BF$137*(1+'S&amp;S'!$F137),BF$138,BF$139,BF$140,BF$141,BF$142,BF$143,BF$144)</f>
        <v>0</v>
      </c>
      <c r="BG339" s="66">
        <f>-BG$190+BG$216-BG$218+BG$233+BG$234+SUM(BG$125,BG$126,BG$127,BG$128,BG$129,BG$130,BG$131,BG$132,BG$133,BG$134,BG$135,BG$136,BG$137*(1+'S&amp;S'!$F137),BG$138,BG$139,BG$140,BG$141,BG$142,BG$143,BG$144)</f>
        <v>0</v>
      </c>
      <c r="BH339" s="66">
        <f>-BH$190+BH$216-BH$218+BH$233+BH$234+SUM(BH$125,BH$126,BH$127,BH$128,BH$129,BH$130,BH$131,BH$132,BH$133,BH$134,BH$135,BH$136,BH$137*(1+'S&amp;S'!$F137),BH$138,BH$139,BH$140,BH$141,BH$142,BH$143,BH$144)</f>
        <v>0</v>
      </c>
      <c r="BI339" s="66">
        <f>-BI$190+BI$216-BI$218+BI$233+BI$234+SUM(BI$125,BI$126,BI$127,BI$128,BI$129,BI$130,BI$131,BI$132,BI$133,BI$134,BI$135,BI$136,BI$137*(1+'S&amp;S'!$F137),BI$138,BI$139,BI$140,BI$141,BI$142,BI$143,BI$144)</f>
        <v>0</v>
      </c>
      <c r="BJ339" s="66">
        <f>-BJ$190+BJ$216-BJ$218+BJ$233+BJ$234+SUM(BJ$125,BJ$126,BJ$127,BJ$128,BJ$129,BJ$130,BJ$131,BJ$132,BJ$133,BJ$134,BJ$135,BJ$136,BJ$137*(1+'S&amp;S'!$F137),BJ$138,BJ$139,BJ$140,BJ$141,BJ$142,BJ$143,BJ$144)</f>
        <v>0</v>
      </c>
      <c r="BK339" s="66">
        <f>-BK$190+BK$216-BK$218+BK$233+BK$234+SUM(BK$125,BK$126,BK$127,BK$128,BK$129,BK$130,BK$131,BK$132,BK$133,BK$134,BK$135,BK$136,BK$137*(1+'S&amp;S'!$F137),BK$138,BK$139,BK$140,BK$141,BK$142,BK$143,BK$144)</f>
        <v>0</v>
      </c>
      <c r="BL339" s="66">
        <f>-BL$190+BL$216-BL$218+BL$233+BL$234+SUM(BL$125,BL$126,BL$127,BL$128,BL$129,BL$130,BL$131,BL$132,BL$133,BL$134,BL$135,BL$136,BL$137*(1+'S&amp;S'!$F137),BL$138,BL$139,BL$140,BL$141,BL$142,BL$143,BL$144)</f>
        <v>0</v>
      </c>
      <c r="BM339" s="66">
        <f>-BM$190+BM$216-BM$218+BM$233+BM$234+SUM(BM$125,BM$126,BM$127,BM$128,BM$129,BM$130,BM$131,BM$132,BM$133,BM$134,BM$135,BM$136,BM$137*(1+'S&amp;S'!$F137),BM$138,BM$139,BM$140,BM$141,BM$142,BM$143,BM$144)</f>
        <v>0</v>
      </c>
      <c r="BN339" s="66">
        <f>-BN$190+BN$216-BN$218+BN$233+BN$234+SUM(BN$125,BN$126,BN$127,BN$128,BN$129,BN$130,BN$131,BN$132,BN$133,BN$134,BN$135,BN$136,BN$137*(1+'S&amp;S'!$F137),BN$138,BN$139,BN$140,BN$141,BN$142,BN$143,BN$144)</f>
        <v>0</v>
      </c>
      <c r="BO339" s="66">
        <f>-BO$190+BO$216-BO$218+BO$233+BO$234+SUM(BO$125,BO$126,BO$127,BO$128,BO$129,BO$130,BO$131,BO$132,BO$133,BO$134,BO$135,BO$136,BO$137*(1+'S&amp;S'!$F137),BO$138,BO$139,BO$140,BO$141,BO$142,BO$143,BO$144)</f>
        <v>0</v>
      </c>
      <c r="BP339" s="66">
        <f>-BP$190+BP$216-BP$218+BP$233+BP$234+SUM(BP$125,BP$126,BP$127,BP$128,BP$129,BP$130,BP$131,BP$132,BP$133,BP$134,BP$135,BP$136,BP$137*(1+'S&amp;S'!$F137),BP$138,BP$139,BP$140,BP$141,BP$142,BP$143,BP$144)</f>
        <v>0</v>
      </c>
      <c r="BQ339" s="66">
        <f>-BQ$190+BQ$216-BQ$218+BQ$233+BQ$234+SUM(BQ$125,BQ$126,BQ$127,BQ$128,BQ$129,BQ$130,BQ$131,BQ$132,BQ$133,BQ$134,BQ$135,BQ$136,BQ$137*(1+'S&amp;S'!$F137),BQ$138,BQ$139,BQ$140,BQ$141,BQ$142,BQ$143,BQ$144)</f>
        <v>0</v>
      </c>
      <c r="BR339" s="66">
        <f>-BR$190+BR$216-BR$218+BR$233+BR$234+SUM(BR$125,BR$126,BR$127,BR$128,BR$129,BR$130,BR$131,BR$132,BR$133,BR$134,BR$135,BR$136,BR$137*(1+'S&amp;S'!$F137),BR$138,BR$139,BR$140,BR$141,BR$142,BR$143,BR$144)</f>
        <v>0</v>
      </c>
      <c r="BS339" s="66">
        <f>-BS$190+BS$216-BS$218+BS$233+BS$234+SUM(BS$125,BS$126,BS$127,BS$128,BS$129,BS$130,BS$131,BS$132,BS$133,BS$134,BS$135,BS$136,BS$137*(1+'S&amp;S'!$F137),BS$138,BS$139,BS$140,BS$141,BS$142,BS$143,BS$144)</f>
        <v>0</v>
      </c>
      <c r="BT339" s="66">
        <f>-BT$190+BT$216-BT$218+BT$233+BT$234+SUM(BT$125,BT$126,BT$127,BT$128,BT$129,BT$130,BT$131,BT$132,BT$133,BT$134,BT$135,BT$136,BT$137*(1+'S&amp;S'!$F137),BT$138,BT$139,BT$140,BT$141,BT$142,BT$143,BT$144)</f>
        <v>0</v>
      </c>
      <c r="BU339" s="66">
        <f>-BU$190+BU$216-BU$218+BU$233+BU$234+SUM(BU$125,BU$126,BU$127,BU$128,BU$129,BU$130,BU$131,BU$132,BU$133,BU$134,BU$135,BU$136,BU$137*(1+'S&amp;S'!$F137),BU$138,BU$139,BU$140,BU$141,BU$142,BU$143,BU$144)</f>
        <v>0</v>
      </c>
      <c r="BV339" s="66">
        <f>-BV$190+BV$216-BV$218+BV$233+BV$234+SUM(BV$125,BV$126,BV$127,BV$128,BV$129,BV$130,BV$131,BV$132,BV$133,BV$134,BV$135,BV$136,BV$137*(1+'S&amp;S'!$F137),BV$138,BV$139,BV$140,BV$141,BV$142,BV$143,BV$144)</f>
        <v>0</v>
      </c>
      <c r="BW339" s="66">
        <f>-BW$190+BW$216-BW$218+BW$233+BW$234+SUM(BW$125,BW$126,BW$127,BW$128,BW$129,BW$130,BW$131,BW$132,BW$133,BW$134,BW$135,BW$136,BW$137*(1+'S&amp;S'!$F137),BW$138,BW$139,BW$140,BW$141,BW$142,BW$143,BW$144)</f>
        <v>0</v>
      </c>
      <c r="BX339" s="66">
        <f>-BX$190+BX$216-BX$218+BX$233+BX$234+SUM(BX$125,BX$126,BX$127,BX$128,BX$129,BX$130,BX$131,BX$132,BX$133,BX$134,BX$135,BX$136,BX$137*(1+'S&amp;S'!$F137),BX$138,BX$139,BX$140,BX$141,BX$142,BX$143,BX$144)</f>
        <v>0</v>
      </c>
      <c r="BY339" s="66">
        <f>-BY$190+BY$216-BY$218+BY$233+BY$234+SUM(BY$125,BY$126,BY$127,BY$128,BY$129,BY$130,BY$131,BY$132,BY$133,BY$134,BY$135,BY$136,BY$137*(1+'S&amp;S'!$F137),BY$138,BY$139,BY$140,BY$141,BY$142,BY$143,BY$144)</f>
        <v>0</v>
      </c>
      <c r="BZ339" s="66">
        <f>-BZ$190+BZ$216-BZ$218+BZ$233+BZ$234+SUM(BZ$125,BZ$126,BZ$127,BZ$128,BZ$129,BZ$130,BZ$131,BZ$132,BZ$133,BZ$134,BZ$135,BZ$136,BZ$137*(1+'S&amp;S'!$F137),BZ$138,BZ$139,BZ$140,BZ$141,BZ$142,BZ$143,BZ$144)</f>
        <v>0</v>
      </c>
      <c r="CA339" s="66">
        <f>-CA$190+CA$216-CA$218+CA$233+CA$234+SUM(CA$125,CA$126,CA$127,CA$128,CA$129,CA$130,CA$131,CA$132,CA$133,CA$134,CA$135,CA$136,CA$137*(1+'S&amp;S'!$F137),CA$138,CA$139,CA$140,CA$141,CA$142,CA$143,CA$144)</f>
        <v>0</v>
      </c>
      <c r="CB339" s="66">
        <f>-CB$190+CB$216-CB$218+CB$233+CB$234+SUM(CB$125,CB$126,CB$127,CB$128,CB$129,CB$130,CB$131,CB$132,CB$133,CB$134,CB$135,CB$136,CB$137*(1+'S&amp;S'!$F137),CB$138,CB$139,CB$140,CB$141,CB$142,CB$143,CB$144)</f>
        <v>0</v>
      </c>
      <c r="CC339" s="66">
        <f>-CC$190+CC$216-CC$218+CC$233+CC$234+SUM(CC$125,CC$126,CC$127,CC$128,CC$129,CC$130,CC$131,CC$132,CC$133,CC$134,CC$135,CC$136,CC$137*(1+'S&amp;S'!$F137),CC$138,CC$139,CC$140,CC$141,CC$142,CC$143,CC$144)</f>
        <v>0</v>
      </c>
      <c r="CD339" s="66">
        <f>-CD$190+CD$216-CD$218+CD$233+CD$234+SUM(CD$125,CD$126,CD$127,CD$128,CD$129,CD$130,CD$131,CD$132,CD$133,CD$134,CD$135,CD$136,CD$137*(1+'S&amp;S'!$F137),CD$138,CD$139,CD$140,CD$141,CD$142,CD$143,CD$144)</f>
        <v>0</v>
      </c>
      <c r="CE339" s="66">
        <f>-CE$190+CE$216-CE$218+CE$233+CE$234+SUM(CE$125,CE$126,CE$127,CE$128,CE$129,CE$130,CE$131,CE$132,CE$133,CE$134,CE$135,CE$136,CE$137*(1+'S&amp;S'!$F137),CE$138,CE$139,CE$140,CE$141,CE$142,CE$143,CE$144)</f>
        <v>0</v>
      </c>
      <c r="CF339" s="66">
        <f>-CF$190+CF$216-CF$218+CF$233+CF$234+SUM(CF$125,CF$126,CF$127,CF$128,CF$129,CF$130,CF$131,CF$132,CF$133,CF$134,CF$135,CF$136,CF$137*(1+'S&amp;S'!$F137),CF$138,CF$139,CF$140,CF$141,CF$142,CF$143,CF$144)</f>
        <v>0</v>
      </c>
      <c r="CG339" s="66">
        <f>-CG$190+CG$216-CG$218+CG$233+CG$234+SUM(CG$125,CG$126,CG$127,CG$128,CG$129,CG$130,CG$131,CG$132,CG$133,CG$134,CG$135,CG$136,CG$137*(1+'S&amp;S'!$F137),CG$138,CG$139,CG$140,CG$141,CG$142,CG$143,CG$144)</f>
        <v>0</v>
      </c>
      <c r="CH339" s="66">
        <f>-CH$190+CH$216-CH$218+CH$233+CH$234+SUM(CH$125,CH$126,CH$127,CH$128,CH$129,CH$130,CH$131,CH$132,CH$133,CH$134,CH$135,CH$136,CH$137*(1+'S&amp;S'!$F137),CH$138,CH$139,CH$140,CH$141,CH$142,CH$143,CH$144)</f>
        <v>0</v>
      </c>
      <c r="CI339" s="66">
        <f>-CI$190+CI$216-CI$218+CI$233+CI$234+SUM(CI$125,CI$126,CI$127,CI$128,CI$129,CI$130,CI$131,CI$132,CI$133,CI$134,CI$135,CI$136,CI$137*(1+'S&amp;S'!$F137),CI$138,CI$139,CI$140,CI$141,CI$142,CI$143,CI$144)</f>
        <v>0</v>
      </c>
      <c r="CJ339" s="66">
        <f>-CJ$190+CJ$216-CJ$218+CJ$233+CJ$234+SUM(CJ$125,CJ$126,CJ$127,CJ$128,CJ$129,CJ$130,CJ$131,CJ$132,CJ$133,CJ$134,CJ$135,CJ$136,CJ$137*(1+'S&amp;S'!$F137),CJ$138,CJ$139,CJ$140,CJ$141,CJ$142,CJ$143,CJ$144)</f>
        <v>0</v>
      </c>
      <c r="CK339" s="66">
        <f>-CK$190+CK$216-CK$218+CK$233+CK$234+SUM(CK$125,CK$126,CK$127,CK$128,CK$129,CK$130,CK$131,CK$132,CK$133,CK$134,CK$135,CK$136,CK$137*(1+'S&amp;S'!$F137),CK$138,CK$139,CK$140,CK$141,CK$142,CK$143,CK$144)</f>
        <v>0</v>
      </c>
      <c r="CL339" s="66">
        <f>-CL$190+CL$216-CL$218+CL$233+CL$234+SUM(CL$125,CL$126,CL$127,CL$128,CL$129,CL$130,CL$131,CL$132,CL$133,CL$134,CL$135,CL$136,CL$137*(1+'S&amp;S'!$F137),CL$138,CL$139,CL$140,CL$141,CL$142,CL$143,CL$144)</f>
        <v>0</v>
      </c>
      <c r="CM339" s="66">
        <f>-CM$190+CM$216-CM$218+CM$233+CM$234+SUM(CM$125,CM$126,CM$127,CM$128,CM$129,CM$130,CM$131,CM$132,CM$133,CM$134,CM$135,CM$136,CM$137*(1+'S&amp;S'!$F137),CM$138,CM$139,CM$140,CM$141,CM$142,CM$143,CM$144)</f>
        <v>0</v>
      </c>
      <c r="CN339" s="66">
        <f>-CN$190+CN$216-CN$218+CN$233+CN$234+SUM(CN$125,CN$126,CN$127,CN$128,CN$129,CN$130,CN$131,CN$132,CN$133,CN$134,CN$135,CN$136,CN$137*(1+'S&amp;S'!$F137),CN$138,CN$139,CN$140,CN$141,CN$142,CN$143,CN$144)</f>
        <v>0</v>
      </c>
      <c r="CO339" s="66">
        <f>-CO$190+CO$216-CO$218+CO$233+CO$234+SUM(CO$125,CO$126,CO$127,CO$128,CO$129,CO$130,CO$131,CO$132,CO$133,CO$134,CO$135,CO$136,CO$137*(1+'S&amp;S'!$F137),CO$138,CO$139,CO$140,CO$141,CO$142,CO$143,CO$144)</f>
        <v>0</v>
      </c>
      <c r="CP339" s="66">
        <f>-CP$190+CP$216-CP$218+CP$233+CP$234+SUM(CP$125,CP$126,CP$127,CP$128,CP$129,CP$130,CP$131,CP$132,CP$133,CP$134,CP$135,CP$136,CP$137*(1+'S&amp;S'!$F137),CP$138,CP$139,CP$140,CP$141,CP$142,CP$143,CP$144)</f>
        <v>0</v>
      </c>
      <c r="CQ339" s="66">
        <f>-CQ$190+CQ$216-CQ$218+CQ$233+CQ$234+SUM(CQ$125,CQ$126,CQ$127,CQ$128,CQ$129,CQ$130,CQ$131,CQ$132,CQ$133,CQ$134,CQ$135,CQ$136,CQ$137*(1+'S&amp;S'!$F137),CQ$138,CQ$139,CQ$140,CQ$141,CQ$142,CQ$143,CQ$144)</f>
        <v>0</v>
      </c>
      <c r="CR339" s="66">
        <f>-CR$190+CR$216-CR$218+CR$233+CR$234+SUM(CR$125,CR$126,CR$127,CR$128,CR$129,CR$130,CR$131,CR$132,CR$133,CR$134,CR$135,CR$136,CR$137*(1+'S&amp;S'!$F137),CR$138,CR$139,CR$140,CR$141,CR$142,CR$143,CR$144)</f>
        <v>0</v>
      </c>
      <c r="CS339" s="66">
        <f>-CS$190+CS$216-CS$218+CS$233+CS$234+SUM(CS$125,CS$126,CS$127,CS$128,CS$129,CS$130,CS$131,CS$132,CS$133,CS$134,CS$135,CS$136,CS$137*(1+'S&amp;S'!$F137),CS$138,CS$139,CS$140,CS$141,CS$142,CS$143,CS$144)</f>
        <v>0</v>
      </c>
    </row>
    <row r="340" spans="3:97" hidden="1" x14ac:dyDescent="0.35">
      <c r="C340" s="81" t="str">
        <f>O.2!C138&amp;" with "&amp; 'S&amp;S'!$D$5*100 &amp; "% increase"</f>
        <v xml:space="preserve"> with 1% increase</v>
      </c>
      <c r="E340" s="492">
        <f>G340+NPV(G.Asm!$F$40,H340:INDEX(H340:CS340,RP))</f>
        <v>0</v>
      </c>
      <c r="F340" s="492">
        <f t="shared" si="140"/>
        <v>0</v>
      </c>
      <c r="G340" s="66">
        <f>-G$190+G$216-G$218+G$233+G$234+SUM(G$125,G$126,G$127,G$128,G$129,G$130,G$131,G$132,G$133,G$134,G$135,G$136,G$137,G$138*(1+'S&amp;S'!$F138),G$139,G$140,G$141,G$142,G$143,G$144)</f>
        <v>0</v>
      </c>
      <c r="H340" s="66">
        <f>-H$190+H$216-H$218+H$233+H$234+SUM(H$125,H$126,H$127,H$128,H$129,H$130,H$131,H$132,H$133,H$134,H$135,H$136,H$137,H$138*(1+'S&amp;S'!$F138),H$139,H$140,H$141,H$142,H$143,H$144)</f>
        <v>0</v>
      </c>
      <c r="I340" s="66">
        <f>-I$190+I$216-I$218+I$233+I$234+SUM(I$125,I$126,I$127,I$128,I$129,I$130,I$131,I$132,I$133,I$134,I$135,I$136,I$137,I$138*(1+'S&amp;S'!$F138),I$139,I$140,I$141,I$142,I$143,I$144)</f>
        <v>0</v>
      </c>
      <c r="J340" s="66">
        <f>-J$190+J$216-J$218+J$233+J$234+SUM(J$125,J$126,J$127,J$128,J$129,J$130,J$131,J$132,J$133,J$134,J$135,J$136,J$137,J$138*(1+'S&amp;S'!$F138),J$139,J$140,J$141,J$142,J$143,J$144)</f>
        <v>0</v>
      </c>
      <c r="K340" s="66">
        <f>-K$190+K$216-K$218+K$233+K$234+SUM(K$125,K$126,K$127,K$128,K$129,K$130,K$131,K$132,K$133,K$134,K$135,K$136,K$137,K$138*(1+'S&amp;S'!$F138),K$139,K$140,K$141,K$142,K$143,K$144)</f>
        <v>0</v>
      </c>
      <c r="L340" s="66">
        <f>-L$190+L$216-L$218+L$233+L$234+SUM(L$125,L$126,L$127,L$128,L$129,L$130,L$131,L$132,L$133,L$134,L$135,L$136,L$137,L$138*(1+'S&amp;S'!$F138),L$139,L$140,L$141,L$142,L$143,L$144)</f>
        <v>0</v>
      </c>
      <c r="M340" s="66">
        <f>-M$190+M$216-M$218+M$233+M$234+SUM(M$125,M$126,M$127,M$128,M$129,M$130,M$131,M$132,M$133,M$134,M$135,M$136,M$137,M$138*(1+'S&amp;S'!$F138),M$139,M$140,M$141,M$142,M$143,M$144)</f>
        <v>0</v>
      </c>
      <c r="N340" s="66">
        <f>-N$190+N$216-N$218+N$233+N$234+SUM(N$125,N$126,N$127,N$128,N$129,N$130,N$131,N$132,N$133,N$134,N$135,N$136,N$137,N$138*(1+'S&amp;S'!$F138),N$139,N$140,N$141,N$142,N$143,N$144)</f>
        <v>0</v>
      </c>
      <c r="O340" s="66">
        <f>-O$190+O$216-O$218+O$233+O$234+SUM(O$125,O$126,O$127,O$128,O$129,O$130,O$131,O$132,O$133,O$134,O$135,O$136,O$137,O$138*(1+'S&amp;S'!$F138),O$139,O$140,O$141,O$142,O$143,O$144)</f>
        <v>0</v>
      </c>
      <c r="P340" s="66">
        <f>-P$190+P$216-P$218+P$233+P$234+SUM(P$125,P$126,P$127,P$128,P$129,P$130,P$131,P$132,P$133,P$134,P$135,P$136,P$137,P$138*(1+'S&amp;S'!$F138),P$139,P$140,P$141,P$142,P$143,P$144)</f>
        <v>0</v>
      </c>
      <c r="Q340" s="66">
        <f>-Q$190+Q$216-Q$218+Q$233+Q$234+SUM(Q$125,Q$126,Q$127,Q$128,Q$129,Q$130,Q$131,Q$132,Q$133,Q$134,Q$135,Q$136,Q$137,Q$138*(1+'S&amp;S'!$F138),Q$139,Q$140,Q$141,Q$142,Q$143,Q$144)</f>
        <v>0</v>
      </c>
      <c r="R340" s="66">
        <f>-R$190+R$216-R$218+R$233+R$234+SUM(R$125,R$126,R$127,R$128,R$129,R$130,R$131,R$132,R$133,R$134,R$135,R$136,R$137,R$138*(1+'S&amp;S'!$F138),R$139,R$140,R$141,R$142,R$143,R$144)</f>
        <v>0</v>
      </c>
      <c r="S340" s="66">
        <f>-S$190+S$216-S$218+S$233+S$234+SUM(S$125,S$126,S$127,S$128,S$129,S$130,S$131,S$132,S$133,S$134,S$135,S$136,S$137,S$138*(1+'S&amp;S'!$F138),S$139,S$140,S$141,S$142,S$143,S$144)</f>
        <v>0</v>
      </c>
      <c r="T340" s="66">
        <f>-T$190+T$216-T$218+T$233+T$234+SUM(T$125,T$126,T$127,T$128,T$129,T$130,T$131,T$132,T$133,T$134,T$135,T$136,T$137,T$138*(1+'S&amp;S'!$F138),T$139,T$140,T$141,T$142,T$143,T$144)</f>
        <v>0</v>
      </c>
      <c r="U340" s="66">
        <f>-U$190+U$216-U$218+U$233+U$234+SUM(U$125,U$126,U$127,U$128,U$129,U$130,U$131,U$132,U$133,U$134,U$135,U$136,U$137,U$138*(1+'S&amp;S'!$F138),U$139,U$140,U$141,U$142,U$143,U$144)</f>
        <v>0</v>
      </c>
      <c r="V340" s="66">
        <f>-V$190+V$216-V$218+V$233+V$234+SUM(V$125,V$126,V$127,V$128,V$129,V$130,V$131,V$132,V$133,V$134,V$135,V$136,V$137,V$138*(1+'S&amp;S'!$F138),V$139,V$140,V$141,V$142,V$143,V$144)</f>
        <v>0</v>
      </c>
      <c r="W340" s="66">
        <f>-W$190+W$216-W$218+W$233+W$234+SUM(W$125,W$126,W$127,W$128,W$129,W$130,W$131,W$132,W$133,W$134,W$135,W$136,W$137,W$138*(1+'S&amp;S'!$F138),W$139,W$140,W$141,W$142,W$143,W$144)</f>
        <v>0</v>
      </c>
      <c r="X340" s="66">
        <f>-X$190+X$216-X$218+X$233+X$234+SUM(X$125,X$126,X$127,X$128,X$129,X$130,X$131,X$132,X$133,X$134,X$135,X$136,X$137,X$138*(1+'S&amp;S'!$F138),X$139,X$140,X$141,X$142,X$143,X$144)</f>
        <v>0</v>
      </c>
      <c r="Y340" s="66">
        <f>-Y$190+Y$216-Y$218+Y$233+Y$234+SUM(Y$125,Y$126,Y$127,Y$128,Y$129,Y$130,Y$131,Y$132,Y$133,Y$134,Y$135,Y$136,Y$137,Y$138*(1+'S&amp;S'!$F138),Y$139,Y$140,Y$141,Y$142,Y$143,Y$144)</f>
        <v>0</v>
      </c>
      <c r="Z340" s="66">
        <f>-Z$190+Z$216-Z$218+Z$233+Z$234+SUM(Z$125,Z$126,Z$127,Z$128,Z$129,Z$130,Z$131,Z$132,Z$133,Z$134,Z$135,Z$136,Z$137,Z$138*(1+'S&amp;S'!$F138),Z$139,Z$140,Z$141,Z$142,Z$143,Z$144)</f>
        <v>0</v>
      </c>
      <c r="AA340" s="66">
        <f>-AA$190+AA$216-AA$218+AA$233+AA$234+SUM(AA$125,AA$126,AA$127,AA$128,AA$129,AA$130,AA$131,AA$132,AA$133,AA$134,AA$135,AA$136,AA$137,AA$138*(1+'S&amp;S'!$F138),AA$139,AA$140,AA$141,AA$142,AA$143,AA$144)</f>
        <v>0</v>
      </c>
      <c r="AB340" s="66">
        <f>-AB$190+AB$216-AB$218+AB$233+AB$234+SUM(AB$125,AB$126,AB$127,AB$128,AB$129,AB$130,AB$131,AB$132,AB$133,AB$134,AB$135,AB$136,AB$137,AB$138*(1+'S&amp;S'!$F138),AB$139,AB$140,AB$141,AB$142,AB$143,AB$144)</f>
        <v>0</v>
      </c>
      <c r="AC340" s="66">
        <f>-AC$190+AC$216-AC$218+AC$233+AC$234+SUM(AC$125,AC$126,AC$127,AC$128,AC$129,AC$130,AC$131,AC$132,AC$133,AC$134,AC$135,AC$136,AC$137,AC$138*(1+'S&amp;S'!$F138),AC$139,AC$140,AC$141,AC$142,AC$143,AC$144)</f>
        <v>0</v>
      </c>
      <c r="AD340" s="66">
        <f>-AD$190+AD$216-AD$218+AD$233+AD$234+SUM(AD$125,AD$126,AD$127,AD$128,AD$129,AD$130,AD$131,AD$132,AD$133,AD$134,AD$135,AD$136,AD$137,AD$138*(1+'S&amp;S'!$F138),AD$139,AD$140,AD$141,AD$142,AD$143,AD$144)</f>
        <v>0</v>
      </c>
      <c r="AE340" s="66">
        <f>-AE$190+AE$216-AE$218+AE$233+AE$234+SUM(AE$125,AE$126,AE$127,AE$128,AE$129,AE$130,AE$131,AE$132,AE$133,AE$134,AE$135,AE$136,AE$137,AE$138*(1+'S&amp;S'!$F138),AE$139,AE$140,AE$141,AE$142,AE$143,AE$144)</f>
        <v>0</v>
      </c>
      <c r="AF340" s="66">
        <f>-AF$190+AF$216-AF$218+AF$233+AF$234+SUM(AF$125,AF$126,AF$127,AF$128,AF$129,AF$130,AF$131,AF$132,AF$133,AF$134,AF$135,AF$136,AF$137,AF$138*(1+'S&amp;S'!$F138),AF$139,AF$140,AF$141,AF$142,AF$143,AF$144)</f>
        <v>0</v>
      </c>
      <c r="AG340" s="66">
        <f>-AG$190+AG$216-AG$218+AG$233+AG$234+SUM(AG$125,AG$126,AG$127,AG$128,AG$129,AG$130,AG$131,AG$132,AG$133,AG$134,AG$135,AG$136,AG$137,AG$138*(1+'S&amp;S'!$F138),AG$139,AG$140,AG$141,AG$142,AG$143,AG$144)</f>
        <v>0</v>
      </c>
      <c r="AH340" s="66">
        <f>-AH$190+AH$216-AH$218+AH$233+AH$234+SUM(AH$125,AH$126,AH$127,AH$128,AH$129,AH$130,AH$131,AH$132,AH$133,AH$134,AH$135,AH$136,AH$137,AH$138*(1+'S&amp;S'!$F138),AH$139,AH$140,AH$141,AH$142,AH$143,AH$144)</f>
        <v>0</v>
      </c>
      <c r="AI340" s="66">
        <f>-AI$190+AI$216-AI$218+AI$233+AI$234+SUM(AI$125,AI$126,AI$127,AI$128,AI$129,AI$130,AI$131,AI$132,AI$133,AI$134,AI$135,AI$136,AI$137,AI$138*(1+'S&amp;S'!$F138),AI$139,AI$140,AI$141,AI$142,AI$143,AI$144)</f>
        <v>0</v>
      </c>
      <c r="AJ340" s="66">
        <f>-AJ$190+AJ$216-AJ$218+AJ$233+AJ$234+SUM(AJ$125,AJ$126,AJ$127,AJ$128,AJ$129,AJ$130,AJ$131,AJ$132,AJ$133,AJ$134,AJ$135,AJ$136,AJ$137,AJ$138*(1+'S&amp;S'!$F138),AJ$139,AJ$140,AJ$141,AJ$142,AJ$143,AJ$144)</f>
        <v>0</v>
      </c>
      <c r="AK340" s="66">
        <f>-AK$190+AK$216-AK$218+AK$233+AK$234+SUM(AK$125,AK$126,AK$127,AK$128,AK$129,AK$130,AK$131,AK$132,AK$133,AK$134,AK$135,AK$136,AK$137,AK$138*(1+'S&amp;S'!$F138),AK$139,AK$140,AK$141,AK$142,AK$143,AK$144)</f>
        <v>0</v>
      </c>
      <c r="AL340" s="66">
        <f>-AL$190+AL$216-AL$218+AL$233+AL$234+SUM(AL$125,AL$126,AL$127,AL$128,AL$129,AL$130,AL$131,AL$132,AL$133,AL$134,AL$135,AL$136,AL$137,AL$138*(1+'S&amp;S'!$F138),AL$139,AL$140,AL$141,AL$142,AL$143,AL$144)</f>
        <v>0</v>
      </c>
      <c r="AM340" s="66">
        <f>-AM$190+AM$216-AM$218+AM$233+AM$234+SUM(AM$125,AM$126,AM$127,AM$128,AM$129,AM$130,AM$131,AM$132,AM$133,AM$134,AM$135,AM$136,AM$137,AM$138*(1+'S&amp;S'!$F138),AM$139,AM$140,AM$141,AM$142,AM$143,AM$144)</f>
        <v>0</v>
      </c>
      <c r="AN340" s="66">
        <f>-AN$190+AN$216-AN$218+AN$233+AN$234+SUM(AN$125,AN$126,AN$127,AN$128,AN$129,AN$130,AN$131,AN$132,AN$133,AN$134,AN$135,AN$136,AN$137,AN$138*(1+'S&amp;S'!$F138),AN$139,AN$140,AN$141,AN$142,AN$143,AN$144)</f>
        <v>0</v>
      </c>
      <c r="AO340" s="66">
        <f>-AO$190+AO$216-AO$218+AO$233+AO$234+SUM(AO$125,AO$126,AO$127,AO$128,AO$129,AO$130,AO$131,AO$132,AO$133,AO$134,AO$135,AO$136,AO$137,AO$138*(1+'S&amp;S'!$F138),AO$139,AO$140,AO$141,AO$142,AO$143,AO$144)</f>
        <v>0</v>
      </c>
      <c r="AP340" s="66">
        <f>-AP$190+AP$216-AP$218+AP$233+AP$234+SUM(AP$125,AP$126,AP$127,AP$128,AP$129,AP$130,AP$131,AP$132,AP$133,AP$134,AP$135,AP$136,AP$137,AP$138*(1+'S&amp;S'!$F138),AP$139,AP$140,AP$141,AP$142,AP$143,AP$144)</f>
        <v>0</v>
      </c>
      <c r="AQ340" s="66">
        <f>-AQ$190+AQ$216-AQ$218+AQ$233+AQ$234+SUM(AQ$125,AQ$126,AQ$127,AQ$128,AQ$129,AQ$130,AQ$131,AQ$132,AQ$133,AQ$134,AQ$135,AQ$136,AQ$137,AQ$138*(1+'S&amp;S'!$F138),AQ$139,AQ$140,AQ$141,AQ$142,AQ$143,AQ$144)</f>
        <v>0</v>
      </c>
      <c r="AR340" s="66">
        <f>-AR$190+AR$216-AR$218+AR$233+AR$234+SUM(AR$125,AR$126,AR$127,AR$128,AR$129,AR$130,AR$131,AR$132,AR$133,AR$134,AR$135,AR$136,AR$137,AR$138*(1+'S&amp;S'!$F138),AR$139,AR$140,AR$141,AR$142,AR$143,AR$144)</f>
        <v>0</v>
      </c>
      <c r="AS340" s="66">
        <f>-AS$190+AS$216-AS$218+AS$233+AS$234+SUM(AS$125,AS$126,AS$127,AS$128,AS$129,AS$130,AS$131,AS$132,AS$133,AS$134,AS$135,AS$136,AS$137,AS$138*(1+'S&amp;S'!$F138),AS$139,AS$140,AS$141,AS$142,AS$143,AS$144)</f>
        <v>0</v>
      </c>
      <c r="AT340" s="66">
        <f>-AT$190+AT$216-AT$218+AT$233+AT$234+SUM(AT$125,AT$126,AT$127,AT$128,AT$129,AT$130,AT$131,AT$132,AT$133,AT$134,AT$135,AT$136,AT$137,AT$138*(1+'S&amp;S'!$F138),AT$139,AT$140,AT$141,AT$142,AT$143,AT$144)</f>
        <v>0</v>
      </c>
      <c r="AU340" s="66">
        <f>-AU$190+AU$216-AU$218+AU$233+AU$234+SUM(AU$125,AU$126,AU$127,AU$128,AU$129,AU$130,AU$131,AU$132,AU$133,AU$134,AU$135,AU$136,AU$137,AU$138*(1+'S&amp;S'!$F138),AU$139,AU$140,AU$141,AU$142,AU$143,AU$144)</f>
        <v>0</v>
      </c>
      <c r="AV340" s="66">
        <f>-AV$190+AV$216-AV$218+AV$233+AV$234+SUM(AV$125,AV$126,AV$127,AV$128,AV$129,AV$130,AV$131,AV$132,AV$133,AV$134,AV$135,AV$136,AV$137,AV$138*(1+'S&amp;S'!$F138),AV$139,AV$140,AV$141,AV$142,AV$143,AV$144)</f>
        <v>0</v>
      </c>
      <c r="AW340" s="66">
        <f>-AW$190+AW$216-AW$218+AW$233+AW$234+SUM(AW$125,AW$126,AW$127,AW$128,AW$129,AW$130,AW$131,AW$132,AW$133,AW$134,AW$135,AW$136,AW$137,AW$138*(1+'S&amp;S'!$F138),AW$139,AW$140,AW$141,AW$142,AW$143,AW$144)</f>
        <v>0</v>
      </c>
      <c r="AX340" s="66">
        <f>-AX$190+AX$216-AX$218+AX$233+AX$234+SUM(AX$125,AX$126,AX$127,AX$128,AX$129,AX$130,AX$131,AX$132,AX$133,AX$134,AX$135,AX$136,AX$137,AX$138*(1+'S&amp;S'!$F138),AX$139,AX$140,AX$141,AX$142,AX$143,AX$144)</f>
        <v>0</v>
      </c>
      <c r="AY340" s="66">
        <f>-AY$190+AY$216-AY$218+AY$233+AY$234+SUM(AY$125,AY$126,AY$127,AY$128,AY$129,AY$130,AY$131,AY$132,AY$133,AY$134,AY$135,AY$136,AY$137,AY$138*(1+'S&amp;S'!$F138),AY$139,AY$140,AY$141,AY$142,AY$143,AY$144)</f>
        <v>0</v>
      </c>
      <c r="AZ340" s="66">
        <f>-AZ$190+AZ$216-AZ$218+AZ$233+AZ$234+SUM(AZ$125,AZ$126,AZ$127,AZ$128,AZ$129,AZ$130,AZ$131,AZ$132,AZ$133,AZ$134,AZ$135,AZ$136,AZ$137,AZ$138*(1+'S&amp;S'!$F138),AZ$139,AZ$140,AZ$141,AZ$142,AZ$143,AZ$144)</f>
        <v>0</v>
      </c>
      <c r="BA340" s="66">
        <f>-BA$190+BA$216-BA$218+BA$233+BA$234+SUM(BA$125,BA$126,BA$127,BA$128,BA$129,BA$130,BA$131,BA$132,BA$133,BA$134,BA$135,BA$136,BA$137,BA$138*(1+'S&amp;S'!$F138),BA$139,BA$140,BA$141,BA$142,BA$143,BA$144)</f>
        <v>0</v>
      </c>
      <c r="BB340" s="66">
        <f>-BB$190+BB$216-BB$218+BB$233+BB$234+SUM(BB$125,BB$126,BB$127,BB$128,BB$129,BB$130,BB$131,BB$132,BB$133,BB$134,BB$135,BB$136,BB$137,BB$138*(1+'S&amp;S'!$F138),BB$139,BB$140,BB$141,BB$142,BB$143,BB$144)</f>
        <v>0</v>
      </c>
      <c r="BC340" s="66">
        <f>-BC$190+BC$216-BC$218+BC$233+BC$234+SUM(BC$125,BC$126,BC$127,BC$128,BC$129,BC$130,BC$131,BC$132,BC$133,BC$134,BC$135,BC$136,BC$137,BC$138*(1+'S&amp;S'!$F138),BC$139,BC$140,BC$141,BC$142,BC$143,BC$144)</f>
        <v>0</v>
      </c>
      <c r="BD340" s="66">
        <f>-BD$190+BD$216-BD$218+BD$233+BD$234+SUM(BD$125,BD$126,BD$127,BD$128,BD$129,BD$130,BD$131,BD$132,BD$133,BD$134,BD$135,BD$136,BD$137,BD$138*(1+'S&amp;S'!$F138),BD$139,BD$140,BD$141,BD$142,BD$143,BD$144)</f>
        <v>0</v>
      </c>
      <c r="BE340" s="66">
        <f>-BE$190+BE$216-BE$218+BE$233+BE$234+SUM(BE$125,BE$126,BE$127,BE$128,BE$129,BE$130,BE$131,BE$132,BE$133,BE$134,BE$135,BE$136,BE$137,BE$138*(1+'S&amp;S'!$F138),BE$139,BE$140,BE$141,BE$142,BE$143,BE$144)</f>
        <v>0</v>
      </c>
      <c r="BF340" s="66">
        <f>-BF$190+BF$216-BF$218+BF$233+BF$234+SUM(BF$125,BF$126,BF$127,BF$128,BF$129,BF$130,BF$131,BF$132,BF$133,BF$134,BF$135,BF$136,BF$137,BF$138*(1+'S&amp;S'!$F138),BF$139,BF$140,BF$141,BF$142,BF$143,BF$144)</f>
        <v>0</v>
      </c>
      <c r="BG340" s="66">
        <f>-BG$190+BG$216-BG$218+BG$233+BG$234+SUM(BG$125,BG$126,BG$127,BG$128,BG$129,BG$130,BG$131,BG$132,BG$133,BG$134,BG$135,BG$136,BG$137,BG$138*(1+'S&amp;S'!$F138),BG$139,BG$140,BG$141,BG$142,BG$143,BG$144)</f>
        <v>0</v>
      </c>
      <c r="BH340" s="66">
        <f>-BH$190+BH$216-BH$218+BH$233+BH$234+SUM(BH$125,BH$126,BH$127,BH$128,BH$129,BH$130,BH$131,BH$132,BH$133,BH$134,BH$135,BH$136,BH$137,BH$138*(1+'S&amp;S'!$F138),BH$139,BH$140,BH$141,BH$142,BH$143,BH$144)</f>
        <v>0</v>
      </c>
      <c r="BI340" s="66">
        <f>-BI$190+BI$216-BI$218+BI$233+BI$234+SUM(BI$125,BI$126,BI$127,BI$128,BI$129,BI$130,BI$131,BI$132,BI$133,BI$134,BI$135,BI$136,BI$137,BI$138*(1+'S&amp;S'!$F138),BI$139,BI$140,BI$141,BI$142,BI$143,BI$144)</f>
        <v>0</v>
      </c>
      <c r="BJ340" s="66">
        <f>-BJ$190+BJ$216-BJ$218+BJ$233+BJ$234+SUM(BJ$125,BJ$126,BJ$127,BJ$128,BJ$129,BJ$130,BJ$131,BJ$132,BJ$133,BJ$134,BJ$135,BJ$136,BJ$137,BJ$138*(1+'S&amp;S'!$F138),BJ$139,BJ$140,BJ$141,BJ$142,BJ$143,BJ$144)</f>
        <v>0</v>
      </c>
      <c r="BK340" s="66">
        <f>-BK$190+BK$216-BK$218+BK$233+BK$234+SUM(BK$125,BK$126,BK$127,BK$128,BK$129,BK$130,BK$131,BK$132,BK$133,BK$134,BK$135,BK$136,BK$137,BK$138*(1+'S&amp;S'!$F138),BK$139,BK$140,BK$141,BK$142,BK$143,BK$144)</f>
        <v>0</v>
      </c>
      <c r="BL340" s="66">
        <f>-BL$190+BL$216-BL$218+BL$233+BL$234+SUM(BL$125,BL$126,BL$127,BL$128,BL$129,BL$130,BL$131,BL$132,BL$133,BL$134,BL$135,BL$136,BL$137,BL$138*(1+'S&amp;S'!$F138),BL$139,BL$140,BL$141,BL$142,BL$143,BL$144)</f>
        <v>0</v>
      </c>
      <c r="BM340" s="66">
        <f>-BM$190+BM$216-BM$218+BM$233+BM$234+SUM(BM$125,BM$126,BM$127,BM$128,BM$129,BM$130,BM$131,BM$132,BM$133,BM$134,BM$135,BM$136,BM$137,BM$138*(1+'S&amp;S'!$F138),BM$139,BM$140,BM$141,BM$142,BM$143,BM$144)</f>
        <v>0</v>
      </c>
      <c r="BN340" s="66">
        <f>-BN$190+BN$216-BN$218+BN$233+BN$234+SUM(BN$125,BN$126,BN$127,BN$128,BN$129,BN$130,BN$131,BN$132,BN$133,BN$134,BN$135,BN$136,BN$137,BN$138*(1+'S&amp;S'!$F138),BN$139,BN$140,BN$141,BN$142,BN$143,BN$144)</f>
        <v>0</v>
      </c>
      <c r="BO340" s="66">
        <f>-BO$190+BO$216-BO$218+BO$233+BO$234+SUM(BO$125,BO$126,BO$127,BO$128,BO$129,BO$130,BO$131,BO$132,BO$133,BO$134,BO$135,BO$136,BO$137,BO$138*(1+'S&amp;S'!$F138),BO$139,BO$140,BO$141,BO$142,BO$143,BO$144)</f>
        <v>0</v>
      </c>
      <c r="BP340" s="66">
        <f>-BP$190+BP$216-BP$218+BP$233+BP$234+SUM(BP$125,BP$126,BP$127,BP$128,BP$129,BP$130,BP$131,BP$132,BP$133,BP$134,BP$135,BP$136,BP$137,BP$138*(1+'S&amp;S'!$F138),BP$139,BP$140,BP$141,BP$142,BP$143,BP$144)</f>
        <v>0</v>
      </c>
      <c r="BQ340" s="66">
        <f>-BQ$190+BQ$216-BQ$218+BQ$233+BQ$234+SUM(BQ$125,BQ$126,BQ$127,BQ$128,BQ$129,BQ$130,BQ$131,BQ$132,BQ$133,BQ$134,BQ$135,BQ$136,BQ$137,BQ$138*(1+'S&amp;S'!$F138),BQ$139,BQ$140,BQ$141,BQ$142,BQ$143,BQ$144)</f>
        <v>0</v>
      </c>
      <c r="BR340" s="66">
        <f>-BR$190+BR$216-BR$218+BR$233+BR$234+SUM(BR$125,BR$126,BR$127,BR$128,BR$129,BR$130,BR$131,BR$132,BR$133,BR$134,BR$135,BR$136,BR$137,BR$138*(1+'S&amp;S'!$F138),BR$139,BR$140,BR$141,BR$142,BR$143,BR$144)</f>
        <v>0</v>
      </c>
      <c r="BS340" s="66">
        <f>-BS$190+BS$216-BS$218+BS$233+BS$234+SUM(BS$125,BS$126,BS$127,BS$128,BS$129,BS$130,BS$131,BS$132,BS$133,BS$134,BS$135,BS$136,BS$137,BS$138*(1+'S&amp;S'!$F138),BS$139,BS$140,BS$141,BS$142,BS$143,BS$144)</f>
        <v>0</v>
      </c>
      <c r="BT340" s="66">
        <f>-BT$190+BT$216-BT$218+BT$233+BT$234+SUM(BT$125,BT$126,BT$127,BT$128,BT$129,BT$130,BT$131,BT$132,BT$133,BT$134,BT$135,BT$136,BT$137,BT$138*(1+'S&amp;S'!$F138),BT$139,BT$140,BT$141,BT$142,BT$143,BT$144)</f>
        <v>0</v>
      </c>
      <c r="BU340" s="66">
        <f>-BU$190+BU$216-BU$218+BU$233+BU$234+SUM(BU$125,BU$126,BU$127,BU$128,BU$129,BU$130,BU$131,BU$132,BU$133,BU$134,BU$135,BU$136,BU$137,BU$138*(1+'S&amp;S'!$F138),BU$139,BU$140,BU$141,BU$142,BU$143,BU$144)</f>
        <v>0</v>
      </c>
      <c r="BV340" s="66">
        <f>-BV$190+BV$216-BV$218+BV$233+BV$234+SUM(BV$125,BV$126,BV$127,BV$128,BV$129,BV$130,BV$131,BV$132,BV$133,BV$134,BV$135,BV$136,BV$137,BV$138*(1+'S&amp;S'!$F138),BV$139,BV$140,BV$141,BV$142,BV$143,BV$144)</f>
        <v>0</v>
      </c>
      <c r="BW340" s="66">
        <f>-BW$190+BW$216-BW$218+BW$233+BW$234+SUM(BW$125,BW$126,BW$127,BW$128,BW$129,BW$130,BW$131,BW$132,BW$133,BW$134,BW$135,BW$136,BW$137,BW$138*(1+'S&amp;S'!$F138),BW$139,BW$140,BW$141,BW$142,BW$143,BW$144)</f>
        <v>0</v>
      </c>
      <c r="BX340" s="66">
        <f>-BX$190+BX$216-BX$218+BX$233+BX$234+SUM(BX$125,BX$126,BX$127,BX$128,BX$129,BX$130,BX$131,BX$132,BX$133,BX$134,BX$135,BX$136,BX$137,BX$138*(1+'S&amp;S'!$F138),BX$139,BX$140,BX$141,BX$142,BX$143,BX$144)</f>
        <v>0</v>
      </c>
      <c r="BY340" s="66">
        <f>-BY$190+BY$216-BY$218+BY$233+BY$234+SUM(BY$125,BY$126,BY$127,BY$128,BY$129,BY$130,BY$131,BY$132,BY$133,BY$134,BY$135,BY$136,BY$137,BY$138*(1+'S&amp;S'!$F138),BY$139,BY$140,BY$141,BY$142,BY$143,BY$144)</f>
        <v>0</v>
      </c>
      <c r="BZ340" s="66">
        <f>-BZ$190+BZ$216-BZ$218+BZ$233+BZ$234+SUM(BZ$125,BZ$126,BZ$127,BZ$128,BZ$129,BZ$130,BZ$131,BZ$132,BZ$133,BZ$134,BZ$135,BZ$136,BZ$137,BZ$138*(1+'S&amp;S'!$F138),BZ$139,BZ$140,BZ$141,BZ$142,BZ$143,BZ$144)</f>
        <v>0</v>
      </c>
      <c r="CA340" s="66">
        <f>-CA$190+CA$216-CA$218+CA$233+CA$234+SUM(CA$125,CA$126,CA$127,CA$128,CA$129,CA$130,CA$131,CA$132,CA$133,CA$134,CA$135,CA$136,CA$137,CA$138*(1+'S&amp;S'!$F138),CA$139,CA$140,CA$141,CA$142,CA$143,CA$144)</f>
        <v>0</v>
      </c>
      <c r="CB340" s="66">
        <f>-CB$190+CB$216-CB$218+CB$233+CB$234+SUM(CB$125,CB$126,CB$127,CB$128,CB$129,CB$130,CB$131,CB$132,CB$133,CB$134,CB$135,CB$136,CB$137,CB$138*(1+'S&amp;S'!$F138),CB$139,CB$140,CB$141,CB$142,CB$143,CB$144)</f>
        <v>0</v>
      </c>
      <c r="CC340" s="66">
        <f>-CC$190+CC$216-CC$218+CC$233+CC$234+SUM(CC$125,CC$126,CC$127,CC$128,CC$129,CC$130,CC$131,CC$132,CC$133,CC$134,CC$135,CC$136,CC$137,CC$138*(1+'S&amp;S'!$F138),CC$139,CC$140,CC$141,CC$142,CC$143,CC$144)</f>
        <v>0</v>
      </c>
      <c r="CD340" s="66">
        <f>-CD$190+CD$216-CD$218+CD$233+CD$234+SUM(CD$125,CD$126,CD$127,CD$128,CD$129,CD$130,CD$131,CD$132,CD$133,CD$134,CD$135,CD$136,CD$137,CD$138*(1+'S&amp;S'!$F138),CD$139,CD$140,CD$141,CD$142,CD$143,CD$144)</f>
        <v>0</v>
      </c>
      <c r="CE340" s="66">
        <f>-CE$190+CE$216-CE$218+CE$233+CE$234+SUM(CE$125,CE$126,CE$127,CE$128,CE$129,CE$130,CE$131,CE$132,CE$133,CE$134,CE$135,CE$136,CE$137,CE$138*(1+'S&amp;S'!$F138),CE$139,CE$140,CE$141,CE$142,CE$143,CE$144)</f>
        <v>0</v>
      </c>
      <c r="CF340" s="66">
        <f>-CF$190+CF$216-CF$218+CF$233+CF$234+SUM(CF$125,CF$126,CF$127,CF$128,CF$129,CF$130,CF$131,CF$132,CF$133,CF$134,CF$135,CF$136,CF$137,CF$138*(1+'S&amp;S'!$F138),CF$139,CF$140,CF$141,CF$142,CF$143,CF$144)</f>
        <v>0</v>
      </c>
      <c r="CG340" s="66">
        <f>-CG$190+CG$216-CG$218+CG$233+CG$234+SUM(CG$125,CG$126,CG$127,CG$128,CG$129,CG$130,CG$131,CG$132,CG$133,CG$134,CG$135,CG$136,CG$137,CG$138*(1+'S&amp;S'!$F138),CG$139,CG$140,CG$141,CG$142,CG$143,CG$144)</f>
        <v>0</v>
      </c>
      <c r="CH340" s="66">
        <f>-CH$190+CH$216-CH$218+CH$233+CH$234+SUM(CH$125,CH$126,CH$127,CH$128,CH$129,CH$130,CH$131,CH$132,CH$133,CH$134,CH$135,CH$136,CH$137,CH$138*(1+'S&amp;S'!$F138),CH$139,CH$140,CH$141,CH$142,CH$143,CH$144)</f>
        <v>0</v>
      </c>
      <c r="CI340" s="66">
        <f>-CI$190+CI$216-CI$218+CI$233+CI$234+SUM(CI$125,CI$126,CI$127,CI$128,CI$129,CI$130,CI$131,CI$132,CI$133,CI$134,CI$135,CI$136,CI$137,CI$138*(1+'S&amp;S'!$F138),CI$139,CI$140,CI$141,CI$142,CI$143,CI$144)</f>
        <v>0</v>
      </c>
      <c r="CJ340" s="66">
        <f>-CJ$190+CJ$216-CJ$218+CJ$233+CJ$234+SUM(CJ$125,CJ$126,CJ$127,CJ$128,CJ$129,CJ$130,CJ$131,CJ$132,CJ$133,CJ$134,CJ$135,CJ$136,CJ$137,CJ$138*(1+'S&amp;S'!$F138),CJ$139,CJ$140,CJ$141,CJ$142,CJ$143,CJ$144)</f>
        <v>0</v>
      </c>
      <c r="CK340" s="66">
        <f>-CK$190+CK$216-CK$218+CK$233+CK$234+SUM(CK$125,CK$126,CK$127,CK$128,CK$129,CK$130,CK$131,CK$132,CK$133,CK$134,CK$135,CK$136,CK$137,CK$138*(1+'S&amp;S'!$F138),CK$139,CK$140,CK$141,CK$142,CK$143,CK$144)</f>
        <v>0</v>
      </c>
      <c r="CL340" s="66">
        <f>-CL$190+CL$216-CL$218+CL$233+CL$234+SUM(CL$125,CL$126,CL$127,CL$128,CL$129,CL$130,CL$131,CL$132,CL$133,CL$134,CL$135,CL$136,CL$137,CL$138*(1+'S&amp;S'!$F138),CL$139,CL$140,CL$141,CL$142,CL$143,CL$144)</f>
        <v>0</v>
      </c>
      <c r="CM340" s="66">
        <f>-CM$190+CM$216-CM$218+CM$233+CM$234+SUM(CM$125,CM$126,CM$127,CM$128,CM$129,CM$130,CM$131,CM$132,CM$133,CM$134,CM$135,CM$136,CM$137,CM$138*(1+'S&amp;S'!$F138),CM$139,CM$140,CM$141,CM$142,CM$143,CM$144)</f>
        <v>0</v>
      </c>
      <c r="CN340" s="66">
        <f>-CN$190+CN$216-CN$218+CN$233+CN$234+SUM(CN$125,CN$126,CN$127,CN$128,CN$129,CN$130,CN$131,CN$132,CN$133,CN$134,CN$135,CN$136,CN$137,CN$138*(1+'S&amp;S'!$F138),CN$139,CN$140,CN$141,CN$142,CN$143,CN$144)</f>
        <v>0</v>
      </c>
      <c r="CO340" s="66">
        <f>-CO$190+CO$216-CO$218+CO$233+CO$234+SUM(CO$125,CO$126,CO$127,CO$128,CO$129,CO$130,CO$131,CO$132,CO$133,CO$134,CO$135,CO$136,CO$137,CO$138*(1+'S&amp;S'!$F138),CO$139,CO$140,CO$141,CO$142,CO$143,CO$144)</f>
        <v>0</v>
      </c>
      <c r="CP340" s="66">
        <f>-CP$190+CP$216-CP$218+CP$233+CP$234+SUM(CP$125,CP$126,CP$127,CP$128,CP$129,CP$130,CP$131,CP$132,CP$133,CP$134,CP$135,CP$136,CP$137,CP$138*(1+'S&amp;S'!$F138),CP$139,CP$140,CP$141,CP$142,CP$143,CP$144)</f>
        <v>0</v>
      </c>
      <c r="CQ340" s="66">
        <f>-CQ$190+CQ$216-CQ$218+CQ$233+CQ$234+SUM(CQ$125,CQ$126,CQ$127,CQ$128,CQ$129,CQ$130,CQ$131,CQ$132,CQ$133,CQ$134,CQ$135,CQ$136,CQ$137,CQ$138*(1+'S&amp;S'!$F138),CQ$139,CQ$140,CQ$141,CQ$142,CQ$143,CQ$144)</f>
        <v>0</v>
      </c>
      <c r="CR340" s="66">
        <f>-CR$190+CR$216-CR$218+CR$233+CR$234+SUM(CR$125,CR$126,CR$127,CR$128,CR$129,CR$130,CR$131,CR$132,CR$133,CR$134,CR$135,CR$136,CR$137,CR$138*(1+'S&amp;S'!$F138),CR$139,CR$140,CR$141,CR$142,CR$143,CR$144)</f>
        <v>0</v>
      </c>
      <c r="CS340" s="66">
        <f>-CS$190+CS$216-CS$218+CS$233+CS$234+SUM(CS$125,CS$126,CS$127,CS$128,CS$129,CS$130,CS$131,CS$132,CS$133,CS$134,CS$135,CS$136,CS$137,CS$138*(1+'S&amp;S'!$F138),CS$139,CS$140,CS$141,CS$142,CS$143,CS$144)</f>
        <v>0</v>
      </c>
    </row>
    <row r="341" spans="3:97" hidden="1" x14ac:dyDescent="0.35">
      <c r="C341" s="81" t="str">
        <f>O.2!C138&amp;" with "&amp; 'S&amp;S'!$D$5*100 &amp; "% decrease"</f>
        <v xml:space="preserve"> with 1% decrease</v>
      </c>
      <c r="E341" s="492">
        <f>G341+NPV(G.Asm!$F$40,H341:INDEX(H341:CS341,RP))</f>
        <v>0</v>
      </c>
      <c r="F341" s="492">
        <f t="shared" si="140"/>
        <v>0</v>
      </c>
      <c r="G341" s="66">
        <f>-G$190+G$216-G$218+G$233+G$234+SUM(G$125,G$126,G$127,G$128,G$129,G$130,G$131,G$132,G$133,G$134,G$135,G$136,G$137,G$138*(1+'S&amp;S'!$F139),G$139,G$140,G$141,G$142,G$143,G$144)</f>
        <v>0</v>
      </c>
      <c r="H341" s="66">
        <f>-H$190+H$216-H$218+H$233+H$234+SUM(H$125,H$126,H$127,H$128,H$129,H$130,H$131,H$132,H$133,H$134,H$135,H$136,H$137,H$138*(1+'S&amp;S'!$F139),H$139,H$140,H$141,H$142,H$143,H$144)</f>
        <v>0</v>
      </c>
      <c r="I341" s="66">
        <f>-I$190+I$216-I$218+I$233+I$234+SUM(I$125,I$126,I$127,I$128,I$129,I$130,I$131,I$132,I$133,I$134,I$135,I$136,I$137,I$138*(1+'S&amp;S'!$F139),I$139,I$140,I$141,I$142,I$143,I$144)</f>
        <v>0</v>
      </c>
      <c r="J341" s="66">
        <f>-J$190+J$216-J$218+J$233+J$234+SUM(J$125,J$126,J$127,J$128,J$129,J$130,J$131,J$132,J$133,J$134,J$135,J$136,J$137,J$138*(1+'S&amp;S'!$F139),J$139,J$140,J$141,J$142,J$143,J$144)</f>
        <v>0</v>
      </c>
      <c r="K341" s="66">
        <f>-K$190+K$216-K$218+K$233+K$234+SUM(K$125,K$126,K$127,K$128,K$129,K$130,K$131,K$132,K$133,K$134,K$135,K$136,K$137,K$138*(1+'S&amp;S'!$F139),K$139,K$140,K$141,K$142,K$143,K$144)</f>
        <v>0</v>
      </c>
      <c r="L341" s="66">
        <f>-L$190+L$216-L$218+L$233+L$234+SUM(L$125,L$126,L$127,L$128,L$129,L$130,L$131,L$132,L$133,L$134,L$135,L$136,L$137,L$138*(1+'S&amp;S'!$F139),L$139,L$140,L$141,L$142,L$143,L$144)</f>
        <v>0</v>
      </c>
      <c r="M341" s="66">
        <f>-M$190+M$216-M$218+M$233+M$234+SUM(M$125,M$126,M$127,M$128,M$129,M$130,M$131,M$132,M$133,M$134,M$135,M$136,M$137,M$138*(1+'S&amp;S'!$F139),M$139,M$140,M$141,M$142,M$143,M$144)</f>
        <v>0</v>
      </c>
      <c r="N341" s="66">
        <f>-N$190+N$216-N$218+N$233+N$234+SUM(N$125,N$126,N$127,N$128,N$129,N$130,N$131,N$132,N$133,N$134,N$135,N$136,N$137,N$138*(1+'S&amp;S'!$F139),N$139,N$140,N$141,N$142,N$143,N$144)</f>
        <v>0</v>
      </c>
      <c r="O341" s="66">
        <f>-O$190+O$216-O$218+O$233+O$234+SUM(O$125,O$126,O$127,O$128,O$129,O$130,O$131,O$132,O$133,O$134,O$135,O$136,O$137,O$138*(1+'S&amp;S'!$F139),O$139,O$140,O$141,O$142,O$143,O$144)</f>
        <v>0</v>
      </c>
      <c r="P341" s="66">
        <f>-P$190+P$216-P$218+P$233+P$234+SUM(P$125,P$126,P$127,P$128,P$129,P$130,P$131,P$132,P$133,P$134,P$135,P$136,P$137,P$138*(1+'S&amp;S'!$F139),P$139,P$140,P$141,P$142,P$143,P$144)</f>
        <v>0</v>
      </c>
      <c r="Q341" s="66">
        <f>-Q$190+Q$216-Q$218+Q$233+Q$234+SUM(Q$125,Q$126,Q$127,Q$128,Q$129,Q$130,Q$131,Q$132,Q$133,Q$134,Q$135,Q$136,Q$137,Q$138*(1+'S&amp;S'!$F139),Q$139,Q$140,Q$141,Q$142,Q$143,Q$144)</f>
        <v>0</v>
      </c>
      <c r="R341" s="66">
        <f>-R$190+R$216-R$218+R$233+R$234+SUM(R$125,R$126,R$127,R$128,R$129,R$130,R$131,R$132,R$133,R$134,R$135,R$136,R$137,R$138*(1+'S&amp;S'!$F139),R$139,R$140,R$141,R$142,R$143,R$144)</f>
        <v>0</v>
      </c>
      <c r="S341" s="66">
        <f>-S$190+S$216-S$218+S$233+S$234+SUM(S$125,S$126,S$127,S$128,S$129,S$130,S$131,S$132,S$133,S$134,S$135,S$136,S$137,S$138*(1+'S&amp;S'!$F139),S$139,S$140,S$141,S$142,S$143,S$144)</f>
        <v>0</v>
      </c>
      <c r="T341" s="66">
        <f>-T$190+T$216-T$218+T$233+T$234+SUM(T$125,T$126,T$127,T$128,T$129,T$130,T$131,T$132,T$133,T$134,T$135,T$136,T$137,T$138*(1+'S&amp;S'!$F139),T$139,T$140,T$141,T$142,T$143,T$144)</f>
        <v>0</v>
      </c>
      <c r="U341" s="66">
        <f>-U$190+U$216-U$218+U$233+U$234+SUM(U$125,U$126,U$127,U$128,U$129,U$130,U$131,U$132,U$133,U$134,U$135,U$136,U$137,U$138*(1+'S&amp;S'!$F139),U$139,U$140,U$141,U$142,U$143,U$144)</f>
        <v>0</v>
      </c>
      <c r="V341" s="66">
        <f>-V$190+V$216-V$218+V$233+V$234+SUM(V$125,V$126,V$127,V$128,V$129,V$130,V$131,V$132,V$133,V$134,V$135,V$136,V$137,V$138*(1+'S&amp;S'!$F139),V$139,V$140,V$141,V$142,V$143,V$144)</f>
        <v>0</v>
      </c>
      <c r="W341" s="66">
        <f>-W$190+W$216-W$218+W$233+W$234+SUM(W$125,W$126,W$127,W$128,W$129,W$130,W$131,W$132,W$133,W$134,W$135,W$136,W$137,W$138*(1+'S&amp;S'!$F139),W$139,W$140,W$141,W$142,W$143,W$144)</f>
        <v>0</v>
      </c>
      <c r="X341" s="66">
        <f>-X$190+X$216-X$218+X$233+X$234+SUM(X$125,X$126,X$127,X$128,X$129,X$130,X$131,X$132,X$133,X$134,X$135,X$136,X$137,X$138*(1+'S&amp;S'!$F139),X$139,X$140,X$141,X$142,X$143,X$144)</f>
        <v>0</v>
      </c>
      <c r="Y341" s="66">
        <f>-Y$190+Y$216-Y$218+Y$233+Y$234+SUM(Y$125,Y$126,Y$127,Y$128,Y$129,Y$130,Y$131,Y$132,Y$133,Y$134,Y$135,Y$136,Y$137,Y$138*(1+'S&amp;S'!$F139),Y$139,Y$140,Y$141,Y$142,Y$143,Y$144)</f>
        <v>0</v>
      </c>
      <c r="Z341" s="66">
        <f>-Z$190+Z$216-Z$218+Z$233+Z$234+SUM(Z$125,Z$126,Z$127,Z$128,Z$129,Z$130,Z$131,Z$132,Z$133,Z$134,Z$135,Z$136,Z$137,Z$138*(1+'S&amp;S'!$F139),Z$139,Z$140,Z$141,Z$142,Z$143,Z$144)</f>
        <v>0</v>
      </c>
      <c r="AA341" s="66">
        <f>-AA$190+AA$216-AA$218+AA$233+AA$234+SUM(AA$125,AA$126,AA$127,AA$128,AA$129,AA$130,AA$131,AA$132,AA$133,AA$134,AA$135,AA$136,AA$137,AA$138*(1+'S&amp;S'!$F139),AA$139,AA$140,AA$141,AA$142,AA$143,AA$144)</f>
        <v>0</v>
      </c>
      <c r="AB341" s="66">
        <f>-AB$190+AB$216-AB$218+AB$233+AB$234+SUM(AB$125,AB$126,AB$127,AB$128,AB$129,AB$130,AB$131,AB$132,AB$133,AB$134,AB$135,AB$136,AB$137,AB$138*(1+'S&amp;S'!$F139),AB$139,AB$140,AB$141,AB$142,AB$143,AB$144)</f>
        <v>0</v>
      </c>
      <c r="AC341" s="66">
        <f>-AC$190+AC$216-AC$218+AC$233+AC$234+SUM(AC$125,AC$126,AC$127,AC$128,AC$129,AC$130,AC$131,AC$132,AC$133,AC$134,AC$135,AC$136,AC$137,AC$138*(1+'S&amp;S'!$F139),AC$139,AC$140,AC$141,AC$142,AC$143,AC$144)</f>
        <v>0</v>
      </c>
      <c r="AD341" s="66">
        <f>-AD$190+AD$216-AD$218+AD$233+AD$234+SUM(AD$125,AD$126,AD$127,AD$128,AD$129,AD$130,AD$131,AD$132,AD$133,AD$134,AD$135,AD$136,AD$137,AD$138*(1+'S&amp;S'!$F139),AD$139,AD$140,AD$141,AD$142,AD$143,AD$144)</f>
        <v>0</v>
      </c>
      <c r="AE341" s="66">
        <f>-AE$190+AE$216-AE$218+AE$233+AE$234+SUM(AE$125,AE$126,AE$127,AE$128,AE$129,AE$130,AE$131,AE$132,AE$133,AE$134,AE$135,AE$136,AE$137,AE$138*(1+'S&amp;S'!$F139),AE$139,AE$140,AE$141,AE$142,AE$143,AE$144)</f>
        <v>0</v>
      </c>
      <c r="AF341" s="66">
        <f>-AF$190+AF$216-AF$218+AF$233+AF$234+SUM(AF$125,AF$126,AF$127,AF$128,AF$129,AF$130,AF$131,AF$132,AF$133,AF$134,AF$135,AF$136,AF$137,AF$138*(1+'S&amp;S'!$F139),AF$139,AF$140,AF$141,AF$142,AF$143,AF$144)</f>
        <v>0</v>
      </c>
      <c r="AG341" s="66">
        <f>-AG$190+AG$216-AG$218+AG$233+AG$234+SUM(AG$125,AG$126,AG$127,AG$128,AG$129,AG$130,AG$131,AG$132,AG$133,AG$134,AG$135,AG$136,AG$137,AG$138*(1+'S&amp;S'!$F139),AG$139,AG$140,AG$141,AG$142,AG$143,AG$144)</f>
        <v>0</v>
      </c>
      <c r="AH341" s="66">
        <f>-AH$190+AH$216-AH$218+AH$233+AH$234+SUM(AH$125,AH$126,AH$127,AH$128,AH$129,AH$130,AH$131,AH$132,AH$133,AH$134,AH$135,AH$136,AH$137,AH$138*(1+'S&amp;S'!$F139),AH$139,AH$140,AH$141,AH$142,AH$143,AH$144)</f>
        <v>0</v>
      </c>
      <c r="AI341" s="66">
        <f>-AI$190+AI$216-AI$218+AI$233+AI$234+SUM(AI$125,AI$126,AI$127,AI$128,AI$129,AI$130,AI$131,AI$132,AI$133,AI$134,AI$135,AI$136,AI$137,AI$138*(1+'S&amp;S'!$F139),AI$139,AI$140,AI$141,AI$142,AI$143,AI$144)</f>
        <v>0</v>
      </c>
      <c r="AJ341" s="66">
        <f>-AJ$190+AJ$216-AJ$218+AJ$233+AJ$234+SUM(AJ$125,AJ$126,AJ$127,AJ$128,AJ$129,AJ$130,AJ$131,AJ$132,AJ$133,AJ$134,AJ$135,AJ$136,AJ$137,AJ$138*(1+'S&amp;S'!$F139),AJ$139,AJ$140,AJ$141,AJ$142,AJ$143,AJ$144)</f>
        <v>0</v>
      </c>
      <c r="AK341" s="66">
        <f>-AK$190+AK$216-AK$218+AK$233+AK$234+SUM(AK$125,AK$126,AK$127,AK$128,AK$129,AK$130,AK$131,AK$132,AK$133,AK$134,AK$135,AK$136,AK$137,AK$138*(1+'S&amp;S'!$F139),AK$139,AK$140,AK$141,AK$142,AK$143,AK$144)</f>
        <v>0</v>
      </c>
      <c r="AL341" s="66">
        <f>-AL$190+AL$216-AL$218+AL$233+AL$234+SUM(AL$125,AL$126,AL$127,AL$128,AL$129,AL$130,AL$131,AL$132,AL$133,AL$134,AL$135,AL$136,AL$137,AL$138*(1+'S&amp;S'!$F139),AL$139,AL$140,AL$141,AL$142,AL$143,AL$144)</f>
        <v>0</v>
      </c>
      <c r="AM341" s="66">
        <f>-AM$190+AM$216-AM$218+AM$233+AM$234+SUM(AM$125,AM$126,AM$127,AM$128,AM$129,AM$130,AM$131,AM$132,AM$133,AM$134,AM$135,AM$136,AM$137,AM$138*(1+'S&amp;S'!$F139),AM$139,AM$140,AM$141,AM$142,AM$143,AM$144)</f>
        <v>0</v>
      </c>
      <c r="AN341" s="66">
        <f>-AN$190+AN$216-AN$218+AN$233+AN$234+SUM(AN$125,AN$126,AN$127,AN$128,AN$129,AN$130,AN$131,AN$132,AN$133,AN$134,AN$135,AN$136,AN$137,AN$138*(1+'S&amp;S'!$F139),AN$139,AN$140,AN$141,AN$142,AN$143,AN$144)</f>
        <v>0</v>
      </c>
      <c r="AO341" s="66">
        <f>-AO$190+AO$216-AO$218+AO$233+AO$234+SUM(AO$125,AO$126,AO$127,AO$128,AO$129,AO$130,AO$131,AO$132,AO$133,AO$134,AO$135,AO$136,AO$137,AO$138*(1+'S&amp;S'!$F139),AO$139,AO$140,AO$141,AO$142,AO$143,AO$144)</f>
        <v>0</v>
      </c>
      <c r="AP341" s="66">
        <f>-AP$190+AP$216-AP$218+AP$233+AP$234+SUM(AP$125,AP$126,AP$127,AP$128,AP$129,AP$130,AP$131,AP$132,AP$133,AP$134,AP$135,AP$136,AP$137,AP$138*(1+'S&amp;S'!$F139),AP$139,AP$140,AP$141,AP$142,AP$143,AP$144)</f>
        <v>0</v>
      </c>
      <c r="AQ341" s="66">
        <f>-AQ$190+AQ$216-AQ$218+AQ$233+AQ$234+SUM(AQ$125,AQ$126,AQ$127,AQ$128,AQ$129,AQ$130,AQ$131,AQ$132,AQ$133,AQ$134,AQ$135,AQ$136,AQ$137,AQ$138*(1+'S&amp;S'!$F139),AQ$139,AQ$140,AQ$141,AQ$142,AQ$143,AQ$144)</f>
        <v>0</v>
      </c>
      <c r="AR341" s="66">
        <f>-AR$190+AR$216-AR$218+AR$233+AR$234+SUM(AR$125,AR$126,AR$127,AR$128,AR$129,AR$130,AR$131,AR$132,AR$133,AR$134,AR$135,AR$136,AR$137,AR$138*(1+'S&amp;S'!$F139),AR$139,AR$140,AR$141,AR$142,AR$143,AR$144)</f>
        <v>0</v>
      </c>
      <c r="AS341" s="66">
        <f>-AS$190+AS$216-AS$218+AS$233+AS$234+SUM(AS$125,AS$126,AS$127,AS$128,AS$129,AS$130,AS$131,AS$132,AS$133,AS$134,AS$135,AS$136,AS$137,AS$138*(1+'S&amp;S'!$F139),AS$139,AS$140,AS$141,AS$142,AS$143,AS$144)</f>
        <v>0</v>
      </c>
      <c r="AT341" s="66">
        <f>-AT$190+AT$216-AT$218+AT$233+AT$234+SUM(AT$125,AT$126,AT$127,AT$128,AT$129,AT$130,AT$131,AT$132,AT$133,AT$134,AT$135,AT$136,AT$137,AT$138*(1+'S&amp;S'!$F139),AT$139,AT$140,AT$141,AT$142,AT$143,AT$144)</f>
        <v>0</v>
      </c>
      <c r="AU341" s="66">
        <f>-AU$190+AU$216-AU$218+AU$233+AU$234+SUM(AU$125,AU$126,AU$127,AU$128,AU$129,AU$130,AU$131,AU$132,AU$133,AU$134,AU$135,AU$136,AU$137,AU$138*(1+'S&amp;S'!$F139),AU$139,AU$140,AU$141,AU$142,AU$143,AU$144)</f>
        <v>0</v>
      </c>
      <c r="AV341" s="66">
        <f>-AV$190+AV$216-AV$218+AV$233+AV$234+SUM(AV$125,AV$126,AV$127,AV$128,AV$129,AV$130,AV$131,AV$132,AV$133,AV$134,AV$135,AV$136,AV$137,AV$138*(1+'S&amp;S'!$F139),AV$139,AV$140,AV$141,AV$142,AV$143,AV$144)</f>
        <v>0</v>
      </c>
      <c r="AW341" s="66">
        <f>-AW$190+AW$216-AW$218+AW$233+AW$234+SUM(AW$125,AW$126,AW$127,AW$128,AW$129,AW$130,AW$131,AW$132,AW$133,AW$134,AW$135,AW$136,AW$137,AW$138*(1+'S&amp;S'!$F139),AW$139,AW$140,AW$141,AW$142,AW$143,AW$144)</f>
        <v>0</v>
      </c>
      <c r="AX341" s="66">
        <f>-AX$190+AX$216-AX$218+AX$233+AX$234+SUM(AX$125,AX$126,AX$127,AX$128,AX$129,AX$130,AX$131,AX$132,AX$133,AX$134,AX$135,AX$136,AX$137,AX$138*(1+'S&amp;S'!$F139),AX$139,AX$140,AX$141,AX$142,AX$143,AX$144)</f>
        <v>0</v>
      </c>
      <c r="AY341" s="66">
        <f>-AY$190+AY$216-AY$218+AY$233+AY$234+SUM(AY$125,AY$126,AY$127,AY$128,AY$129,AY$130,AY$131,AY$132,AY$133,AY$134,AY$135,AY$136,AY$137,AY$138*(1+'S&amp;S'!$F139),AY$139,AY$140,AY$141,AY$142,AY$143,AY$144)</f>
        <v>0</v>
      </c>
      <c r="AZ341" s="66">
        <f>-AZ$190+AZ$216-AZ$218+AZ$233+AZ$234+SUM(AZ$125,AZ$126,AZ$127,AZ$128,AZ$129,AZ$130,AZ$131,AZ$132,AZ$133,AZ$134,AZ$135,AZ$136,AZ$137,AZ$138*(1+'S&amp;S'!$F139),AZ$139,AZ$140,AZ$141,AZ$142,AZ$143,AZ$144)</f>
        <v>0</v>
      </c>
      <c r="BA341" s="66">
        <f>-BA$190+BA$216-BA$218+BA$233+BA$234+SUM(BA$125,BA$126,BA$127,BA$128,BA$129,BA$130,BA$131,BA$132,BA$133,BA$134,BA$135,BA$136,BA$137,BA$138*(1+'S&amp;S'!$F139),BA$139,BA$140,BA$141,BA$142,BA$143,BA$144)</f>
        <v>0</v>
      </c>
      <c r="BB341" s="66">
        <f>-BB$190+BB$216-BB$218+BB$233+BB$234+SUM(BB$125,BB$126,BB$127,BB$128,BB$129,BB$130,BB$131,BB$132,BB$133,BB$134,BB$135,BB$136,BB$137,BB$138*(1+'S&amp;S'!$F139),BB$139,BB$140,BB$141,BB$142,BB$143,BB$144)</f>
        <v>0</v>
      </c>
      <c r="BC341" s="66">
        <f>-BC$190+BC$216-BC$218+BC$233+BC$234+SUM(BC$125,BC$126,BC$127,BC$128,BC$129,BC$130,BC$131,BC$132,BC$133,BC$134,BC$135,BC$136,BC$137,BC$138*(1+'S&amp;S'!$F139),BC$139,BC$140,BC$141,BC$142,BC$143,BC$144)</f>
        <v>0</v>
      </c>
      <c r="BD341" s="66">
        <f>-BD$190+BD$216-BD$218+BD$233+BD$234+SUM(BD$125,BD$126,BD$127,BD$128,BD$129,BD$130,BD$131,BD$132,BD$133,BD$134,BD$135,BD$136,BD$137,BD$138*(1+'S&amp;S'!$F139),BD$139,BD$140,BD$141,BD$142,BD$143,BD$144)</f>
        <v>0</v>
      </c>
      <c r="BE341" s="66">
        <f>-BE$190+BE$216-BE$218+BE$233+BE$234+SUM(BE$125,BE$126,BE$127,BE$128,BE$129,BE$130,BE$131,BE$132,BE$133,BE$134,BE$135,BE$136,BE$137,BE$138*(1+'S&amp;S'!$F139),BE$139,BE$140,BE$141,BE$142,BE$143,BE$144)</f>
        <v>0</v>
      </c>
      <c r="BF341" s="66">
        <f>-BF$190+BF$216-BF$218+BF$233+BF$234+SUM(BF$125,BF$126,BF$127,BF$128,BF$129,BF$130,BF$131,BF$132,BF$133,BF$134,BF$135,BF$136,BF$137,BF$138*(1+'S&amp;S'!$F139),BF$139,BF$140,BF$141,BF$142,BF$143,BF$144)</f>
        <v>0</v>
      </c>
      <c r="BG341" s="66">
        <f>-BG$190+BG$216-BG$218+BG$233+BG$234+SUM(BG$125,BG$126,BG$127,BG$128,BG$129,BG$130,BG$131,BG$132,BG$133,BG$134,BG$135,BG$136,BG$137,BG$138*(1+'S&amp;S'!$F139),BG$139,BG$140,BG$141,BG$142,BG$143,BG$144)</f>
        <v>0</v>
      </c>
      <c r="BH341" s="66">
        <f>-BH$190+BH$216-BH$218+BH$233+BH$234+SUM(BH$125,BH$126,BH$127,BH$128,BH$129,BH$130,BH$131,BH$132,BH$133,BH$134,BH$135,BH$136,BH$137,BH$138*(1+'S&amp;S'!$F139),BH$139,BH$140,BH$141,BH$142,BH$143,BH$144)</f>
        <v>0</v>
      </c>
      <c r="BI341" s="66">
        <f>-BI$190+BI$216-BI$218+BI$233+BI$234+SUM(BI$125,BI$126,BI$127,BI$128,BI$129,BI$130,BI$131,BI$132,BI$133,BI$134,BI$135,BI$136,BI$137,BI$138*(1+'S&amp;S'!$F139),BI$139,BI$140,BI$141,BI$142,BI$143,BI$144)</f>
        <v>0</v>
      </c>
      <c r="BJ341" s="66">
        <f>-BJ$190+BJ$216-BJ$218+BJ$233+BJ$234+SUM(BJ$125,BJ$126,BJ$127,BJ$128,BJ$129,BJ$130,BJ$131,BJ$132,BJ$133,BJ$134,BJ$135,BJ$136,BJ$137,BJ$138*(1+'S&amp;S'!$F139),BJ$139,BJ$140,BJ$141,BJ$142,BJ$143,BJ$144)</f>
        <v>0</v>
      </c>
      <c r="BK341" s="66">
        <f>-BK$190+BK$216-BK$218+BK$233+BK$234+SUM(BK$125,BK$126,BK$127,BK$128,BK$129,BK$130,BK$131,BK$132,BK$133,BK$134,BK$135,BK$136,BK$137,BK$138*(1+'S&amp;S'!$F139),BK$139,BK$140,BK$141,BK$142,BK$143,BK$144)</f>
        <v>0</v>
      </c>
      <c r="BL341" s="66">
        <f>-BL$190+BL$216-BL$218+BL$233+BL$234+SUM(BL$125,BL$126,BL$127,BL$128,BL$129,BL$130,BL$131,BL$132,BL$133,BL$134,BL$135,BL$136,BL$137,BL$138*(1+'S&amp;S'!$F139),BL$139,BL$140,BL$141,BL$142,BL$143,BL$144)</f>
        <v>0</v>
      </c>
      <c r="BM341" s="66">
        <f>-BM$190+BM$216-BM$218+BM$233+BM$234+SUM(BM$125,BM$126,BM$127,BM$128,BM$129,BM$130,BM$131,BM$132,BM$133,BM$134,BM$135,BM$136,BM$137,BM$138*(1+'S&amp;S'!$F139),BM$139,BM$140,BM$141,BM$142,BM$143,BM$144)</f>
        <v>0</v>
      </c>
      <c r="BN341" s="66">
        <f>-BN$190+BN$216-BN$218+BN$233+BN$234+SUM(BN$125,BN$126,BN$127,BN$128,BN$129,BN$130,BN$131,BN$132,BN$133,BN$134,BN$135,BN$136,BN$137,BN$138*(1+'S&amp;S'!$F139),BN$139,BN$140,BN$141,BN$142,BN$143,BN$144)</f>
        <v>0</v>
      </c>
      <c r="BO341" s="66">
        <f>-BO$190+BO$216-BO$218+BO$233+BO$234+SUM(BO$125,BO$126,BO$127,BO$128,BO$129,BO$130,BO$131,BO$132,BO$133,BO$134,BO$135,BO$136,BO$137,BO$138*(1+'S&amp;S'!$F139),BO$139,BO$140,BO$141,BO$142,BO$143,BO$144)</f>
        <v>0</v>
      </c>
      <c r="BP341" s="66">
        <f>-BP$190+BP$216-BP$218+BP$233+BP$234+SUM(BP$125,BP$126,BP$127,BP$128,BP$129,BP$130,BP$131,BP$132,BP$133,BP$134,BP$135,BP$136,BP$137,BP$138*(1+'S&amp;S'!$F139),BP$139,BP$140,BP$141,BP$142,BP$143,BP$144)</f>
        <v>0</v>
      </c>
      <c r="BQ341" s="66">
        <f>-BQ$190+BQ$216-BQ$218+BQ$233+BQ$234+SUM(BQ$125,BQ$126,BQ$127,BQ$128,BQ$129,BQ$130,BQ$131,BQ$132,BQ$133,BQ$134,BQ$135,BQ$136,BQ$137,BQ$138*(1+'S&amp;S'!$F139),BQ$139,BQ$140,BQ$141,BQ$142,BQ$143,BQ$144)</f>
        <v>0</v>
      </c>
      <c r="BR341" s="66">
        <f>-BR$190+BR$216-BR$218+BR$233+BR$234+SUM(BR$125,BR$126,BR$127,BR$128,BR$129,BR$130,BR$131,BR$132,BR$133,BR$134,BR$135,BR$136,BR$137,BR$138*(1+'S&amp;S'!$F139),BR$139,BR$140,BR$141,BR$142,BR$143,BR$144)</f>
        <v>0</v>
      </c>
      <c r="BS341" s="66">
        <f>-BS$190+BS$216-BS$218+BS$233+BS$234+SUM(BS$125,BS$126,BS$127,BS$128,BS$129,BS$130,BS$131,BS$132,BS$133,BS$134,BS$135,BS$136,BS$137,BS$138*(1+'S&amp;S'!$F139),BS$139,BS$140,BS$141,BS$142,BS$143,BS$144)</f>
        <v>0</v>
      </c>
      <c r="BT341" s="66">
        <f>-BT$190+BT$216-BT$218+BT$233+BT$234+SUM(BT$125,BT$126,BT$127,BT$128,BT$129,BT$130,BT$131,BT$132,BT$133,BT$134,BT$135,BT$136,BT$137,BT$138*(1+'S&amp;S'!$F139),BT$139,BT$140,BT$141,BT$142,BT$143,BT$144)</f>
        <v>0</v>
      </c>
      <c r="BU341" s="66">
        <f>-BU$190+BU$216-BU$218+BU$233+BU$234+SUM(BU$125,BU$126,BU$127,BU$128,BU$129,BU$130,BU$131,BU$132,BU$133,BU$134,BU$135,BU$136,BU$137,BU$138*(1+'S&amp;S'!$F139),BU$139,BU$140,BU$141,BU$142,BU$143,BU$144)</f>
        <v>0</v>
      </c>
      <c r="BV341" s="66">
        <f>-BV$190+BV$216-BV$218+BV$233+BV$234+SUM(BV$125,BV$126,BV$127,BV$128,BV$129,BV$130,BV$131,BV$132,BV$133,BV$134,BV$135,BV$136,BV$137,BV$138*(1+'S&amp;S'!$F139),BV$139,BV$140,BV$141,BV$142,BV$143,BV$144)</f>
        <v>0</v>
      </c>
      <c r="BW341" s="66">
        <f>-BW$190+BW$216-BW$218+BW$233+BW$234+SUM(BW$125,BW$126,BW$127,BW$128,BW$129,BW$130,BW$131,BW$132,BW$133,BW$134,BW$135,BW$136,BW$137,BW$138*(1+'S&amp;S'!$F139),BW$139,BW$140,BW$141,BW$142,BW$143,BW$144)</f>
        <v>0</v>
      </c>
      <c r="BX341" s="66">
        <f>-BX$190+BX$216-BX$218+BX$233+BX$234+SUM(BX$125,BX$126,BX$127,BX$128,BX$129,BX$130,BX$131,BX$132,BX$133,BX$134,BX$135,BX$136,BX$137,BX$138*(1+'S&amp;S'!$F139),BX$139,BX$140,BX$141,BX$142,BX$143,BX$144)</f>
        <v>0</v>
      </c>
      <c r="BY341" s="66">
        <f>-BY$190+BY$216-BY$218+BY$233+BY$234+SUM(BY$125,BY$126,BY$127,BY$128,BY$129,BY$130,BY$131,BY$132,BY$133,BY$134,BY$135,BY$136,BY$137,BY$138*(1+'S&amp;S'!$F139),BY$139,BY$140,BY$141,BY$142,BY$143,BY$144)</f>
        <v>0</v>
      </c>
      <c r="BZ341" s="66">
        <f>-BZ$190+BZ$216-BZ$218+BZ$233+BZ$234+SUM(BZ$125,BZ$126,BZ$127,BZ$128,BZ$129,BZ$130,BZ$131,BZ$132,BZ$133,BZ$134,BZ$135,BZ$136,BZ$137,BZ$138*(1+'S&amp;S'!$F139),BZ$139,BZ$140,BZ$141,BZ$142,BZ$143,BZ$144)</f>
        <v>0</v>
      </c>
      <c r="CA341" s="66">
        <f>-CA$190+CA$216-CA$218+CA$233+CA$234+SUM(CA$125,CA$126,CA$127,CA$128,CA$129,CA$130,CA$131,CA$132,CA$133,CA$134,CA$135,CA$136,CA$137,CA$138*(1+'S&amp;S'!$F139),CA$139,CA$140,CA$141,CA$142,CA$143,CA$144)</f>
        <v>0</v>
      </c>
      <c r="CB341" s="66">
        <f>-CB$190+CB$216-CB$218+CB$233+CB$234+SUM(CB$125,CB$126,CB$127,CB$128,CB$129,CB$130,CB$131,CB$132,CB$133,CB$134,CB$135,CB$136,CB$137,CB$138*(1+'S&amp;S'!$F139),CB$139,CB$140,CB$141,CB$142,CB$143,CB$144)</f>
        <v>0</v>
      </c>
      <c r="CC341" s="66">
        <f>-CC$190+CC$216-CC$218+CC$233+CC$234+SUM(CC$125,CC$126,CC$127,CC$128,CC$129,CC$130,CC$131,CC$132,CC$133,CC$134,CC$135,CC$136,CC$137,CC$138*(1+'S&amp;S'!$F139),CC$139,CC$140,CC$141,CC$142,CC$143,CC$144)</f>
        <v>0</v>
      </c>
      <c r="CD341" s="66">
        <f>-CD$190+CD$216-CD$218+CD$233+CD$234+SUM(CD$125,CD$126,CD$127,CD$128,CD$129,CD$130,CD$131,CD$132,CD$133,CD$134,CD$135,CD$136,CD$137,CD$138*(1+'S&amp;S'!$F139),CD$139,CD$140,CD$141,CD$142,CD$143,CD$144)</f>
        <v>0</v>
      </c>
      <c r="CE341" s="66">
        <f>-CE$190+CE$216-CE$218+CE$233+CE$234+SUM(CE$125,CE$126,CE$127,CE$128,CE$129,CE$130,CE$131,CE$132,CE$133,CE$134,CE$135,CE$136,CE$137,CE$138*(1+'S&amp;S'!$F139),CE$139,CE$140,CE$141,CE$142,CE$143,CE$144)</f>
        <v>0</v>
      </c>
      <c r="CF341" s="66">
        <f>-CF$190+CF$216-CF$218+CF$233+CF$234+SUM(CF$125,CF$126,CF$127,CF$128,CF$129,CF$130,CF$131,CF$132,CF$133,CF$134,CF$135,CF$136,CF$137,CF$138*(1+'S&amp;S'!$F139),CF$139,CF$140,CF$141,CF$142,CF$143,CF$144)</f>
        <v>0</v>
      </c>
      <c r="CG341" s="66">
        <f>-CG$190+CG$216-CG$218+CG$233+CG$234+SUM(CG$125,CG$126,CG$127,CG$128,CG$129,CG$130,CG$131,CG$132,CG$133,CG$134,CG$135,CG$136,CG$137,CG$138*(1+'S&amp;S'!$F139),CG$139,CG$140,CG$141,CG$142,CG$143,CG$144)</f>
        <v>0</v>
      </c>
      <c r="CH341" s="66">
        <f>-CH$190+CH$216-CH$218+CH$233+CH$234+SUM(CH$125,CH$126,CH$127,CH$128,CH$129,CH$130,CH$131,CH$132,CH$133,CH$134,CH$135,CH$136,CH$137,CH$138*(1+'S&amp;S'!$F139),CH$139,CH$140,CH$141,CH$142,CH$143,CH$144)</f>
        <v>0</v>
      </c>
      <c r="CI341" s="66">
        <f>-CI$190+CI$216-CI$218+CI$233+CI$234+SUM(CI$125,CI$126,CI$127,CI$128,CI$129,CI$130,CI$131,CI$132,CI$133,CI$134,CI$135,CI$136,CI$137,CI$138*(1+'S&amp;S'!$F139),CI$139,CI$140,CI$141,CI$142,CI$143,CI$144)</f>
        <v>0</v>
      </c>
      <c r="CJ341" s="66">
        <f>-CJ$190+CJ$216-CJ$218+CJ$233+CJ$234+SUM(CJ$125,CJ$126,CJ$127,CJ$128,CJ$129,CJ$130,CJ$131,CJ$132,CJ$133,CJ$134,CJ$135,CJ$136,CJ$137,CJ$138*(1+'S&amp;S'!$F139),CJ$139,CJ$140,CJ$141,CJ$142,CJ$143,CJ$144)</f>
        <v>0</v>
      </c>
      <c r="CK341" s="66">
        <f>-CK$190+CK$216-CK$218+CK$233+CK$234+SUM(CK$125,CK$126,CK$127,CK$128,CK$129,CK$130,CK$131,CK$132,CK$133,CK$134,CK$135,CK$136,CK$137,CK$138*(1+'S&amp;S'!$F139),CK$139,CK$140,CK$141,CK$142,CK$143,CK$144)</f>
        <v>0</v>
      </c>
      <c r="CL341" s="66">
        <f>-CL$190+CL$216-CL$218+CL$233+CL$234+SUM(CL$125,CL$126,CL$127,CL$128,CL$129,CL$130,CL$131,CL$132,CL$133,CL$134,CL$135,CL$136,CL$137,CL$138*(1+'S&amp;S'!$F139),CL$139,CL$140,CL$141,CL$142,CL$143,CL$144)</f>
        <v>0</v>
      </c>
      <c r="CM341" s="66">
        <f>-CM$190+CM$216-CM$218+CM$233+CM$234+SUM(CM$125,CM$126,CM$127,CM$128,CM$129,CM$130,CM$131,CM$132,CM$133,CM$134,CM$135,CM$136,CM$137,CM$138*(1+'S&amp;S'!$F139),CM$139,CM$140,CM$141,CM$142,CM$143,CM$144)</f>
        <v>0</v>
      </c>
      <c r="CN341" s="66">
        <f>-CN$190+CN$216-CN$218+CN$233+CN$234+SUM(CN$125,CN$126,CN$127,CN$128,CN$129,CN$130,CN$131,CN$132,CN$133,CN$134,CN$135,CN$136,CN$137,CN$138*(1+'S&amp;S'!$F139),CN$139,CN$140,CN$141,CN$142,CN$143,CN$144)</f>
        <v>0</v>
      </c>
      <c r="CO341" s="66">
        <f>-CO$190+CO$216-CO$218+CO$233+CO$234+SUM(CO$125,CO$126,CO$127,CO$128,CO$129,CO$130,CO$131,CO$132,CO$133,CO$134,CO$135,CO$136,CO$137,CO$138*(1+'S&amp;S'!$F139),CO$139,CO$140,CO$141,CO$142,CO$143,CO$144)</f>
        <v>0</v>
      </c>
      <c r="CP341" s="66">
        <f>-CP$190+CP$216-CP$218+CP$233+CP$234+SUM(CP$125,CP$126,CP$127,CP$128,CP$129,CP$130,CP$131,CP$132,CP$133,CP$134,CP$135,CP$136,CP$137,CP$138*(1+'S&amp;S'!$F139),CP$139,CP$140,CP$141,CP$142,CP$143,CP$144)</f>
        <v>0</v>
      </c>
      <c r="CQ341" s="66">
        <f>-CQ$190+CQ$216-CQ$218+CQ$233+CQ$234+SUM(CQ$125,CQ$126,CQ$127,CQ$128,CQ$129,CQ$130,CQ$131,CQ$132,CQ$133,CQ$134,CQ$135,CQ$136,CQ$137,CQ$138*(1+'S&amp;S'!$F139),CQ$139,CQ$140,CQ$141,CQ$142,CQ$143,CQ$144)</f>
        <v>0</v>
      </c>
      <c r="CR341" s="66">
        <f>-CR$190+CR$216-CR$218+CR$233+CR$234+SUM(CR$125,CR$126,CR$127,CR$128,CR$129,CR$130,CR$131,CR$132,CR$133,CR$134,CR$135,CR$136,CR$137,CR$138*(1+'S&amp;S'!$F139),CR$139,CR$140,CR$141,CR$142,CR$143,CR$144)</f>
        <v>0</v>
      </c>
      <c r="CS341" s="66">
        <f>-CS$190+CS$216-CS$218+CS$233+CS$234+SUM(CS$125,CS$126,CS$127,CS$128,CS$129,CS$130,CS$131,CS$132,CS$133,CS$134,CS$135,CS$136,CS$137,CS$138*(1+'S&amp;S'!$F139),CS$139,CS$140,CS$141,CS$142,CS$143,CS$144)</f>
        <v>0</v>
      </c>
    </row>
    <row r="342" spans="3:97" hidden="1" x14ac:dyDescent="0.35">
      <c r="C342" s="81" t="str">
        <f>O.2!C139&amp;" with "&amp; 'S&amp;S'!$D$5*100 &amp; "% increase"</f>
        <v xml:space="preserve"> with 1% increase</v>
      </c>
      <c r="E342" s="492">
        <f>G342+NPV(G.Asm!$F$40,H342:INDEX(H342:CS342,RP))</f>
        <v>0</v>
      </c>
      <c r="F342" s="492">
        <f t="shared" si="140"/>
        <v>0</v>
      </c>
      <c r="G342" s="66">
        <f>-G$190+G$216-G$218+G$233+G$234+SUM(G$125,G$126,G$127,G$128,G$129,G$130,G$131,G$132,G$133,G$134,G$135,G$136,G$137,G$138,G$139*(1+'S&amp;S'!$F140),G$140,G$141,G$142,G$143,G$144)</f>
        <v>0</v>
      </c>
      <c r="H342" s="66">
        <f>-H$190+H$216-H$218+H$233+H$234+SUM(H$125,H$126,H$127,H$128,H$129,H$130,H$131,H$132,H$133,H$134,H$135,H$136,H$137,H$138,H$139*(1+'S&amp;S'!$F140),H$140,H$141,H$142,H$143,H$144)</f>
        <v>0</v>
      </c>
      <c r="I342" s="66">
        <f>-I$190+I$216-I$218+I$233+I$234+SUM(I$125,I$126,I$127,I$128,I$129,I$130,I$131,I$132,I$133,I$134,I$135,I$136,I$137,I$138,I$139*(1+'S&amp;S'!$F140),I$140,I$141,I$142,I$143,I$144)</f>
        <v>0</v>
      </c>
      <c r="J342" s="66">
        <f>-J$190+J$216-J$218+J$233+J$234+SUM(J$125,J$126,J$127,J$128,J$129,J$130,J$131,J$132,J$133,J$134,J$135,J$136,J$137,J$138,J$139*(1+'S&amp;S'!$F140),J$140,J$141,J$142,J$143,J$144)</f>
        <v>0</v>
      </c>
      <c r="K342" s="66">
        <f>-K$190+K$216-K$218+K$233+K$234+SUM(K$125,K$126,K$127,K$128,K$129,K$130,K$131,K$132,K$133,K$134,K$135,K$136,K$137,K$138,K$139*(1+'S&amp;S'!$F140),K$140,K$141,K$142,K$143,K$144)</f>
        <v>0</v>
      </c>
      <c r="L342" s="66">
        <f>-L$190+L$216-L$218+L$233+L$234+SUM(L$125,L$126,L$127,L$128,L$129,L$130,L$131,L$132,L$133,L$134,L$135,L$136,L$137,L$138,L$139*(1+'S&amp;S'!$F140),L$140,L$141,L$142,L$143,L$144)</f>
        <v>0</v>
      </c>
      <c r="M342" s="66">
        <f>-M$190+M$216-M$218+M$233+M$234+SUM(M$125,M$126,M$127,M$128,M$129,M$130,M$131,M$132,M$133,M$134,M$135,M$136,M$137,M$138,M$139*(1+'S&amp;S'!$F140),M$140,M$141,M$142,M$143,M$144)</f>
        <v>0</v>
      </c>
      <c r="N342" s="66">
        <f>-N$190+N$216-N$218+N$233+N$234+SUM(N$125,N$126,N$127,N$128,N$129,N$130,N$131,N$132,N$133,N$134,N$135,N$136,N$137,N$138,N$139*(1+'S&amp;S'!$F140),N$140,N$141,N$142,N$143,N$144)</f>
        <v>0</v>
      </c>
      <c r="O342" s="66">
        <f>-O$190+O$216-O$218+O$233+O$234+SUM(O$125,O$126,O$127,O$128,O$129,O$130,O$131,O$132,O$133,O$134,O$135,O$136,O$137,O$138,O$139*(1+'S&amp;S'!$F140),O$140,O$141,O$142,O$143,O$144)</f>
        <v>0</v>
      </c>
      <c r="P342" s="66">
        <f>-P$190+P$216-P$218+P$233+P$234+SUM(P$125,P$126,P$127,P$128,P$129,P$130,P$131,P$132,P$133,P$134,P$135,P$136,P$137,P$138,P$139*(1+'S&amp;S'!$F140),P$140,P$141,P$142,P$143,P$144)</f>
        <v>0</v>
      </c>
      <c r="Q342" s="66">
        <f>-Q$190+Q$216-Q$218+Q$233+Q$234+SUM(Q$125,Q$126,Q$127,Q$128,Q$129,Q$130,Q$131,Q$132,Q$133,Q$134,Q$135,Q$136,Q$137,Q$138,Q$139*(1+'S&amp;S'!$F140),Q$140,Q$141,Q$142,Q$143,Q$144)</f>
        <v>0</v>
      </c>
      <c r="R342" s="66">
        <f>-R$190+R$216-R$218+R$233+R$234+SUM(R$125,R$126,R$127,R$128,R$129,R$130,R$131,R$132,R$133,R$134,R$135,R$136,R$137,R$138,R$139*(1+'S&amp;S'!$F140),R$140,R$141,R$142,R$143,R$144)</f>
        <v>0</v>
      </c>
      <c r="S342" s="66">
        <f>-S$190+S$216-S$218+S$233+S$234+SUM(S$125,S$126,S$127,S$128,S$129,S$130,S$131,S$132,S$133,S$134,S$135,S$136,S$137,S$138,S$139*(1+'S&amp;S'!$F140),S$140,S$141,S$142,S$143,S$144)</f>
        <v>0</v>
      </c>
      <c r="T342" s="66">
        <f>-T$190+T$216-T$218+T$233+T$234+SUM(T$125,T$126,T$127,T$128,T$129,T$130,T$131,T$132,T$133,T$134,T$135,T$136,T$137,T$138,T$139*(1+'S&amp;S'!$F140),T$140,T$141,T$142,T$143,T$144)</f>
        <v>0</v>
      </c>
      <c r="U342" s="66">
        <f>-U$190+U$216-U$218+U$233+U$234+SUM(U$125,U$126,U$127,U$128,U$129,U$130,U$131,U$132,U$133,U$134,U$135,U$136,U$137,U$138,U$139*(1+'S&amp;S'!$F140),U$140,U$141,U$142,U$143,U$144)</f>
        <v>0</v>
      </c>
      <c r="V342" s="66">
        <f>-V$190+V$216-V$218+V$233+V$234+SUM(V$125,V$126,V$127,V$128,V$129,V$130,V$131,V$132,V$133,V$134,V$135,V$136,V$137,V$138,V$139*(1+'S&amp;S'!$F140),V$140,V$141,V$142,V$143,V$144)</f>
        <v>0</v>
      </c>
      <c r="W342" s="66">
        <f>-W$190+W$216-W$218+W$233+W$234+SUM(W$125,W$126,W$127,W$128,W$129,W$130,W$131,W$132,W$133,W$134,W$135,W$136,W$137,W$138,W$139*(1+'S&amp;S'!$F140),W$140,W$141,W$142,W$143,W$144)</f>
        <v>0</v>
      </c>
      <c r="X342" s="66">
        <f>-X$190+X$216-X$218+X$233+X$234+SUM(X$125,X$126,X$127,X$128,X$129,X$130,X$131,X$132,X$133,X$134,X$135,X$136,X$137,X$138,X$139*(1+'S&amp;S'!$F140),X$140,X$141,X$142,X$143,X$144)</f>
        <v>0</v>
      </c>
      <c r="Y342" s="66">
        <f>-Y$190+Y$216-Y$218+Y$233+Y$234+SUM(Y$125,Y$126,Y$127,Y$128,Y$129,Y$130,Y$131,Y$132,Y$133,Y$134,Y$135,Y$136,Y$137,Y$138,Y$139*(1+'S&amp;S'!$F140),Y$140,Y$141,Y$142,Y$143,Y$144)</f>
        <v>0</v>
      </c>
      <c r="Z342" s="66">
        <f>-Z$190+Z$216-Z$218+Z$233+Z$234+SUM(Z$125,Z$126,Z$127,Z$128,Z$129,Z$130,Z$131,Z$132,Z$133,Z$134,Z$135,Z$136,Z$137,Z$138,Z$139*(1+'S&amp;S'!$F140),Z$140,Z$141,Z$142,Z$143,Z$144)</f>
        <v>0</v>
      </c>
      <c r="AA342" s="66">
        <f>-AA$190+AA$216-AA$218+AA$233+AA$234+SUM(AA$125,AA$126,AA$127,AA$128,AA$129,AA$130,AA$131,AA$132,AA$133,AA$134,AA$135,AA$136,AA$137,AA$138,AA$139*(1+'S&amp;S'!$F140),AA$140,AA$141,AA$142,AA$143,AA$144)</f>
        <v>0</v>
      </c>
      <c r="AB342" s="66">
        <f>-AB$190+AB$216-AB$218+AB$233+AB$234+SUM(AB$125,AB$126,AB$127,AB$128,AB$129,AB$130,AB$131,AB$132,AB$133,AB$134,AB$135,AB$136,AB$137,AB$138,AB$139*(1+'S&amp;S'!$F140),AB$140,AB$141,AB$142,AB$143,AB$144)</f>
        <v>0</v>
      </c>
      <c r="AC342" s="66">
        <f>-AC$190+AC$216-AC$218+AC$233+AC$234+SUM(AC$125,AC$126,AC$127,AC$128,AC$129,AC$130,AC$131,AC$132,AC$133,AC$134,AC$135,AC$136,AC$137,AC$138,AC$139*(1+'S&amp;S'!$F140),AC$140,AC$141,AC$142,AC$143,AC$144)</f>
        <v>0</v>
      </c>
      <c r="AD342" s="66">
        <f>-AD$190+AD$216-AD$218+AD$233+AD$234+SUM(AD$125,AD$126,AD$127,AD$128,AD$129,AD$130,AD$131,AD$132,AD$133,AD$134,AD$135,AD$136,AD$137,AD$138,AD$139*(1+'S&amp;S'!$F140),AD$140,AD$141,AD$142,AD$143,AD$144)</f>
        <v>0</v>
      </c>
      <c r="AE342" s="66">
        <f>-AE$190+AE$216-AE$218+AE$233+AE$234+SUM(AE$125,AE$126,AE$127,AE$128,AE$129,AE$130,AE$131,AE$132,AE$133,AE$134,AE$135,AE$136,AE$137,AE$138,AE$139*(1+'S&amp;S'!$F140),AE$140,AE$141,AE$142,AE$143,AE$144)</f>
        <v>0</v>
      </c>
      <c r="AF342" s="66">
        <f>-AF$190+AF$216-AF$218+AF$233+AF$234+SUM(AF$125,AF$126,AF$127,AF$128,AF$129,AF$130,AF$131,AF$132,AF$133,AF$134,AF$135,AF$136,AF$137,AF$138,AF$139*(1+'S&amp;S'!$F140),AF$140,AF$141,AF$142,AF$143,AF$144)</f>
        <v>0</v>
      </c>
      <c r="AG342" s="66">
        <f>-AG$190+AG$216-AG$218+AG$233+AG$234+SUM(AG$125,AG$126,AG$127,AG$128,AG$129,AG$130,AG$131,AG$132,AG$133,AG$134,AG$135,AG$136,AG$137,AG$138,AG$139*(1+'S&amp;S'!$F140),AG$140,AG$141,AG$142,AG$143,AG$144)</f>
        <v>0</v>
      </c>
      <c r="AH342" s="66">
        <f>-AH$190+AH$216-AH$218+AH$233+AH$234+SUM(AH$125,AH$126,AH$127,AH$128,AH$129,AH$130,AH$131,AH$132,AH$133,AH$134,AH$135,AH$136,AH$137,AH$138,AH$139*(1+'S&amp;S'!$F140),AH$140,AH$141,AH$142,AH$143,AH$144)</f>
        <v>0</v>
      </c>
      <c r="AI342" s="66">
        <f>-AI$190+AI$216-AI$218+AI$233+AI$234+SUM(AI$125,AI$126,AI$127,AI$128,AI$129,AI$130,AI$131,AI$132,AI$133,AI$134,AI$135,AI$136,AI$137,AI$138,AI$139*(1+'S&amp;S'!$F140),AI$140,AI$141,AI$142,AI$143,AI$144)</f>
        <v>0</v>
      </c>
      <c r="AJ342" s="66">
        <f>-AJ$190+AJ$216-AJ$218+AJ$233+AJ$234+SUM(AJ$125,AJ$126,AJ$127,AJ$128,AJ$129,AJ$130,AJ$131,AJ$132,AJ$133,AJ$134,AJ$135,AJ$136,AJ$137,AJ$138,AJ$139*(1+'S&amp;S'!$F140),AJ$140,AJ$141,AJ$142,AJ$143,AJ$144)</f>
        <v>0</v>
      </c>
      <c r="AK342" s="66">
        <f>-AK$190+AK$216-AK$218+AK$233+AK$234+SUM(AK$125,AK$126,AK$127,AK$128,AK$129,AK$130,AK$131,AK$132,AK$133,AK$134,AK$135,AK$136,AK$137,AK$138,AK$139*(1+'S&amp;S'!$F140),AK$140,AK$141,AK$142,AK$143,AK$144)</f>
        <v>0</v>
      </c>
      <c r="AL342" s="66">
        <f>-AL$190+AL$216-AL$218+AL$233+AL$234+SUM(AL$125,AL$126,AL$127,AL$128,AL$129,AL$130,AL$131,AL$132,AL$133,AL$134,AL$135,AL$136,AL$137,AL$138,AL$139*(1+'S&amp;S'!$F140),AL$140,AL$141,AL$142,AL$143,AL$144)</f>
        <v>0</v>
      </c>
      <c r="AM342" s="66">
        <f>-AM$190+AM$216-AM$218+AM$233+AM$234+SUM(AM$125,AM$126,AM$127,AM$128,AM$129,AM$130,AM$131,AM$132,AM$133,AM$134,AM$135,AM$136,AM$137,AM$138,AM$139*(1+'S&amp;S'!$F140),AM$140,AM$141,AM$142,AM$143,AM$144)</f>
        <v>0</v>
      </c>
      <c r="AN342" s="66">
        <f>-AN$190+AN$216-AN$218+AN$233+AN$234+SUM(AN$125,AN$126,AN$127,AN$128,AN$129,AN$130,AN$131,AN$132,AN$133,AN$134,AN$135,AN$136,AN$137,AN$138,AN$139*(1+'S&amp;S'!$F140),AN$140,AN$141,AN$142,AN$143,AN$144)</f>
        <v>0</v>
      </c>
      <c r="AO342" s="66">
        <f>-AO$190+AO$216-AO$218+AO$233+AO$234+SUM(AO$125,AO$126,AO$127,AO$128,AO$129,AO$130,AO$131,AO$132,AO$133,AO$134,AO$135,AO$136,AO$137,AO$138,AO$139*(1+'S&amp;S'!$F140),AO$140,AO$141,AO$142,AO$143,AO$144)</f>
        <v>0</v>
      </c>
      <c r="AP342" s="66">
        <f>-AP$190+AP$216-AP$218+AP$233+AP$234+SUM(AP$125,AP$126,AP$127,AP$128,AP$129,AP$130,AP$131,AP$132,AP$133,AP$134,AP$135,AP$136,AP$137,AP$138,AP$139*(1+'S&amp;S'!$F140),AP$140,AP$141,AP$142,AP$143,AP$144)</f>
        <v>0</v>
      </c>
      <c r="AQ342" s="66">
        <f>-AQ$190+AQ$216-AQ$218+AQ$233+AQ$234+SUM(AQ$125,AQ$126,AQ$127,AQ$128,AQ$129,AQ$130,AQ$131,AQ$132,AQ$133,AQ$134,AQ$135,AQ$136,AQ$137,AQ$138,AQ$139*(1+'S&amp;S'!$F140),AQ$140,AQ$141,AQ$142,AQ$143,AQ$144)</f>
        <v>0</v>
      </c>
      <c r="AR342" s="66">
        <f>-AR$190+AR$216-AR$218+AR$233+AR$234+SUM(AR$125,AR$126,AR$127,AR$128,AR$129,AR$130,AR$131,AR$132,AR$133,AR$134,AR$135,AR$136,AR$137,AR$138,AR$139*(1+'S&amp;S'!$F140),AR$140,AR$141,AR$142,AR$143,AR$144)</f>
        <v>0</v>
      </c>
      <c r="AS342" s="66">
        <f>-AS$190+AS$216-AS$218+AS$233+AS$234+SUM(AS$125,AS$126,AS$127,AS$128,AS$129,AS$130,AS$131,AS$132,AS$133,AS$134,AS$135,AS$136,AS$137,AS$138,AS$139*(1+'S&amp;S'!$F140),AS$140,AS$141,AS$142,AS$143,AS$144)</f>
        <v>0</v>
      </c>
      <c r="AT342" s="66">
        <f>-AT$190+AT$216-AT$218+AT$233+AT$234+SUM(AT$125,AT$126,AT$127,AT$128,AT$129,AT$130,AT$131,AT$132,AT$133,AT$134,AT$135,AT$136,AT$137,AT$138,AT$139*(1+'S&amp;S'!$F140),AT$140,AT$141,AT$142,AT$143,AT$144)</f>
        <v>0</v>
      </c>
      <c r="AU342" s="66">
        <f>-AU$190+AU$216-AU$218+AU$233+AU$234+SUM(AU$125,AU$126,AU$127,AU$128,AU$129,AU$130,AU$131,AU$132,AU$133,AU$134,AU$135,AU$136,AU$137,AU$138,AU$139*(1+'S&amp;S'!$F140),AU$140,AU$141,AU$142,AU$143,AU$144)</f>
        <v>0</v>
      </c>
      <c r="AV342" s="66">
        <f>-AV$190+AV$216-AV$218+AV$233+AV$234+SUM(AV$125,AV$126,AV$127,AV$128,AV$129,AV$130,AV$131,AV$132,AV$133,AV$134,AV$135,AV$136,AV$137,AV$138,AV$139*(1+'S&amp;S'!$F140),AV$140,AV$141,AV$142,AV$143,AV$144)</f>
        <v>0</v>
      </c>
      <c r="AW342" s="66">
        <f>-AW$190+AW$216-AW$218+AW$233+AW$234+SUM(AW$125,AW$126,AW$127,AW$128,AW$129,AW$130,AW$131,AW$132,AW$133,AW$134,AW$135,AW$136,AW$137,AW$138,AW$139*(1+'S&amp;S'!$F140),AW$140,AW$141,AW$142,AW$143,AW$144)</f>
        <v>0</v>
      </c>
      <c r="AX342" s="66">
        <f>-AX$190+AX$216-AX$218+AX$233+AX$234+SUM(AX$125,AX$126,AX$127,AX$128,AX$129,AX$130,AX$131,AX$132,AX$133,AX$134,AX$135,AX$136,AX$137,AX$138,AX$139*(1+'S&amp;S'!$F140),AX$140,AX$141,AX$142,AX$143,AX$144)</f>
        <v>0</v>
      </c>
      <c r="AY342" s="66">
        <f>-AY$190+AY$216-AY$218+AY$233+AY$234+SUM(AY$125,AY$126,AY$127,AY$128,AY$129,AY$130,AY$131,AY$132,AY$133,AY$134,AY$135,AY$136,AY$137,AY$138,AY$139*(1+'S&amp;S'!$F140),AY$140,AY$141,AY$142,AY$143,AY$144)</f>
        <v>0</v>
      </c>
      <c r="AZ342" s="66">
        <f>-AZ$190+AZ$216-AZ$218+AZ$233+AZ$234+SUM(AZ$125,AZ$126,AZ$127,AZ$128,AZ$129,AZ$130,AZ$131,AZ$132,AZ$133,AZ$134,AZ$135,AZ$136,AZ$137,AZ$138,AZ$139*(1+'S&amp;S'!$F140),AZ$140,AZ$141,AZ$142,AZ$143,AZ$144)</f>
        <v>0</v>
      </c>
      <c r="BA342" s="66">
        <f>-BA$190+BA$216-BA$218+BA$233+BA$234+SUM(BA$125,BA$126,BA$127,BA$128,BA$129,BA$130,BA$131,BA$132,BA$133,BA$134,BA$135,BA$136,BA$137,BA$138,BA$139*(1+'S&amp;S'!$F140),BA$140,BA$141,BA$142,BA$143,BA$144)</f>
        <v>0</v>
      </c>
      <c r="BB342" s="66">
        <f>-BB$190+BB$216-BB$218+BB$233+BB$234+SUM(BB$125,BB$126,BB$127,BB$128,BB$129,BB$130,BB$131,BB$132,BB$133,BB$134,BB$135,BB$136,BB$137,BB$138,BB$139*(1+'S&amp;S'!$F140),BB$140,BB$141,BB$142,BB$143,BB$144)</f>
        <v>0</v>
      </c>
      <c r="BC342" s="66">
        <f>-BC$190+BC$216-BC$218+BC$233+BC$234+SUM(BC$125,BC$126,BC$127,BC$128,BC$129,BC$130,BC$131,BC$132,BC$133,BC$134,BC$135,BC$136,BC$137,BC$138,BC$139*(1+'S&amp;S'!$F140),BC$140,BC$141,BC$142,BC$143,BC$144)</f>
        <v>0</v>
      </c>
      <c r="BD342" s="66">
        <f>-BD$190+BD$216-BD$218+BD$233+BD$234+SUM(BD$125,BD$126,BD$127,BD$128,BD$129,BD$130,BD$131,BD$132,BD$133,BD$134,BD$135,BD$136,BD$137,BD$138,BD$139*(1+'S&amp;S'!$F140),BD$140,BD$141,BD$142,BD$143,BD$144)</f>
        <v>0</v>
      </c>
      <c r="BE342" s="66">
        <f>-BE$190+BE$216-BE$218+BE$233+BE$234+SUM(BE$125,BE$126,BE$127,BE$128,BE$129,BE$130,BE$131,BE$132,BE$133,BE$134,BE$135,BE$136,BE$137,BE$138,BE$139*(1+'S&amp;S'!$F140),BE$140,BE$141,BE$142,BE$143,BE$144)</f>
        <v>0</v>
      </c>
      <c r="BF342" s="66">
        <f>-BF$190+BF$216-BF$218+BF$233+BF$234+SUM(BF$125,BF$126,BF$127,BF$128,BF$129,BF$130,BF$131,BF$132,BF$133,BF$134,BF$135,BF$136,BF$137,BF$138,BF$139*(1+'S&amp;S'!$F140),BF$140,BF$141,BF$142,BF$143,BF$144)</f>
        <v>0</v>
      </c>
      <c r="BG342" s="66">
        <f>-BG$190+BG$216-BG$218+BG$233+BG$234+SUM(BG$125,BG$126,BG$127,BG$128,BG$129,BG$130,BG$131,BG$132,BG$133,BG$134,BG$135,BG$136,BG$137,BG$138,BG$139*(1+'S&amp;S'!$F140),BG$140,BG$141,BG$142,BG$143,BG$144)</f>
        <v>0</v>
      </c>
      <c r="BH342" s="66">
        <f>-BH$190+BH$216-BH$218+BH$233+BH$234+SUM(BH$125,BH$126,BH$127,BH$128,BH$129,BH$130,BH$131,BH$132,BH$133,BH$134,BH$135,BH$136,BH$137,BH$138,BH$139*(1+'S&amp;S'!$F140),BH$140,BH$141,BH$142,BH$143,BH$144)</f>
        <v>0</v>
      </c>
      <c r="BI342" s="66">
        <f>-BI$190+BI$216-BI$218+BI$233+BI$234+SUM(BI$125,BI$126,BI$127,BI$128,BI$129,BI$130,BI$131,BI$132,BI$133,BI$134,BI$135,BI$136,BI$137,BI$138,BI$139*(1+'S&amp;S'!$F140),BI$140,BI$141,BI$142,BI$143,BI$144)</f>
        <v>0</v>
      </c>
      <c r="BJ342" s="66">
        <f>-BJ$190+BJ$216-BJ$218+BJ$233+BJ$234+SUM(BJ$125,BJ$126,BJ$127,BJ$128,BJ$129,BJ$130,BJ$131,BJ$132,BJ$133,BJ$134,BJ$135,BJ$136,BJ$137,BJ$138,BJ$139*(1+'S&amp;S'!$F140),BJ$140,BJ$141,BJ$142,BJ$143,BJ$144)</f>
        <v>0</v>
      </c>
      <c r="BK342" s="66">
        <f>-BK$190+BK$216-BK$218+BK$233+BK$234+SUM(BK$125,BK$126,BK$127,BK$128,BK$129,BK$130,BK$131,BK$132,BK$133,BK$134,BK$135,BK$136,BK$137,BK$138,BK$139*(1+'S&amp;S'!$F140),BK$140,BK$141,BK$142,BK$143,BK$144)</f>
        <v>0</v>
      </c>
      <c r="BL342" s="66">
        <f>-BL$190+BL$216-BL$218+BL$233+BL$234+SUM(BL$125,BL$126,BL$127,BL$128,BL$129,BL$130,BL$131,BL$132,BL$133,BL$134,BL$135,BL$136,BL$137,BL$138,BL$139*(1+'S&amp;S'!$F140),BL$140,BL$141,BL$142,BL$143,BL$144)</f>
        <v>0</v>
      </c>
      <c r="BM342" s="66">
        <f>-BM$190+BM$216-BM$218+BM$233+BM$234+SUM(BM$125,BM$126,BM$127,BM$128,BM$129,BM$130,BM$131,BM$132,BM$133,BM$134,BM$135,BM$136,BM$137,BM$138,BM$139*(1+'S&amp;S'!$F140),BM$140,BM$141,BM$142,BM$143,BM$144)</f>
        <v>0</v>
      </c>
      <c r="BN342" s="66">
        <f>-BN$190+BN$216-BN$218+BN$233+BN$234+SUM(BN$125,BN$126,BN$127,BN$128,BN$129,BN$130,BN$131,BN$132,BN$133,BN$134,BN$135,BN$136,BN$137,BN$138,BN$139*(1+'S&amp;S'!$F140),BN$140,BN$141,BN$142,BN$143,BN$144)</f>
        <v>0</v>
      </c>
      <c r="BO342" s="66">
        <f>-BO$190+BO$216-BO$218+BO$233+BO$234+SUM(BO$125,BO$126,BO$127,BO$128,BO$129,BO$130,BO$131,BO$132,BO$133,BO$134,BO$135,BO$136,BO$137,BO$138,BO$139*(1+'S&amp;S'!$F140),BO$140,BO$141,BO$142,BO$143,BO$144)</f>
        <v>0</v>
      </c>
      <c r="BP342" s="66">
        <f>-BP$190+BP$216-BP$218+BP$233+BP$234+SUM(BP$125,BP$126,BP$127,BP$128,BP$129,BP$130,BP$131,BP$132,BP$133,BP$134,BP$135,BP$136,BP$137,BP$138,BP$139*(1+'S&amp;S'!$F140),BP$140,BP$141,BP$142,BP$143,BP$144)</f>
        <v>0</v>
      </c>
      <c r="BQ342" s="66">
        <f>-BQ$190+BQ$216-BQ$218+BQ$233+BQ$234+SUM(BQ$125,BQ$126,BQ$127,BQ$128,BQ$129,BQ$130,BQ$131,BQ$132,BQ$133,BQ$134,BQ$135,BQ$136,BQ$137,BQ$138,BQ$139*(1+'S&amp;S'!$F140),BQ$140,BQ$141,BQ$142,BQ$143,BQ$144)</f>
        <v>0</v>
      </c>
      <c r="BR342" s="66">
        <f>-BR$190+BR$216-BR$218+BR$233+BR$234+SUM(BR$125,BR$126,BR$127,BR$128,BR$129,BR$130,BR$131,BR$132,BR$133,BR$134,BR$135,BR$136,BR$137,BR$138,BR$139*(1+'S&amp;S'!$F140),BR$140,BR$141,BR$142,BR$143,BR$144)</f>
        <v>0</v>
      </c>
      <c r="BS342" s="66">
        <f>-BS$190+BS$216-BS$218+BS$233+BS$234+SUM(BS$125,BS$126,BS$127,BS$128,BS$129,BS$130,BS$131,BS$132,BS$133,BS$134,BS$135,BS$136,BS$137,BS$138,BS$139*(1+'S&amp;S'!$F140),BS$140,BS$141,BS$142,BS$143,BS$144)</f>
        <v>0</v>
      </c>
      <c r="BT342" s="66">
        <f>-BT$190+BT$216-BT$218+BT$233+BT$234+SUM(BT$125,BT$126,BT$127,BT$128,BT$129,BT$130,BT$131,BT$132,BT$133,BT$134,BT$135,BT$136,BT$137,BT$138,BT$139*(1+'S&amp;S'!$F140),BT$140,BT$141,BT$142,BT$143,BT$144)</f>
        <v>0</v>
      </c>
      <c r="BU342" s="66">
        <f>-BU$190+BU$216-BU$218+BU$233+BU$234+SUM(BU$125,BU$126,BU$127,BU$128,BU$129,BU$130,BU$131,BU$132,BU$133,BU$134,BU$135,BU$136,BU$137,BU$138,BU$139*(1+'S&amp;S'!$F140),BU$140,BU$141,BU$142,BU$143,BU$144)</f>
        <v>0</v>
      </c>
      <c r="BV342" s="66">
        <f>-BV$190+BV$216-BV$218+BV$233+BV$234+SUM(BV$125,BV$126,BV$127,BV$128,BV$129,BV$130,BV$131,BV$132,BV$133,BV$134,BV$135,BV$136,BV$137,BV$138,BV$139*(1+'S&amp;S'!$F140),BV$140,BV$141,BV$142,BV$143,BV$144)</f>
        <v>0</v>
      </c>
      <c r="BW342" s="66">
        <f>-BW$190+BW$216-BW$218+BW$233+BW$234+SUM(BW$125,BW$126,BW$127,BW$128,BW$129,BW$130,BW$131,BW$132,BW$133,BW$134,BW$135,BW$136,BW$137,BW$138,BW$139*(1+'S&amp;S'!$F140),BW$140,BW$141,BW$142,BW$143,BW$144)</f>
        <v>0</v>
      </c>
      <c r="BX342" s="66">
        <f>-BX$190+BX$216-BX$218+BX$233+BX$234+SUM(BX$125,BX$126,BX$127,BX$128,BX$129,BX$130,BX$131,BX$132,BX$133,BX$134,BX$135,BX$136,BX$137,BX$138,BX$139*(1+'S&amp;S'!$F140),BX$140,BX$141,BX$142,BX$143,BX$144)</f>
        <v>0</v>
      </c>
      <c r="BY342" s="66">
        <f>-BY$190+BY$216-BY$218+BY$233+BY$234+SUM(BY$125,BY$126,BY$127,BY$128,BY$129,BY$130,BY$131,BY$132,BY$133,BY$134,BY$135,BY$136,BY$137,BY$138,BY$139*(1+'S&amp;S'!$F140),BY$140,BY$141,BY$142,BY$143,BY$144)</f>
        <v>0</v>
      </c>
      <c r="BZ342" s="66">
        <f>-BZ$190+BZ$216-BZ$218+BZ$233+BZ$234+SUM(BZ$125,BZ$126,BZ$127,BZ$128,BZ$129,BZ$130,BZ$131,BZ$132,BZ$133,BZ$134,BZ$135,BZ$136,BZ$137,BZ$138,BZ$139*(1+'S&amp;S'!$F140),BZ$140,BZ$141,BZ$142,BZ$143,BZ$144)</f>
        <v>0</v>
      </c>
      <c r="CA342" s="66">
        <f>-CA$190+CA$216-CA$218+CA$233+CA$234+SUM(CA$125,CA$126,CA$127,CA$128,CA$129,CA$130,CA$131,CA$132,CA$133,CA$134,CA$135,CA$136,CA$137,CA$138,CA$139*(1+'S&amp;S'!$F140),CA$140,CA$141,CA$142,CA$143,CA$144)</f>
        <v>0</v>
      </c>
      <c r="CB342" s="66">
        <f>-CB$190+CB$216-CB$218+CB$233+CB$234+SUM(CB$125,CB$126,CB$127,CB$128,CB$129,CB$130,CB$131,CB$132,CB$133,CB$134,CB$135,CB$136,CB$137,CB$138,CB$139*(1+'S&amp;S'!$F140),CB$140,CB$141,CB$142,CB$143,CB$144)</f>
        <v>0</v>
      </c>
      <c r="CC342" s="66">
        <f>-CC$190+CC$216-CC$218+CC$233+CC$234+SUM(CC$125,CC$126,CC$127,CC$128,CC$129,CC$130,CC$131,CC$132,CC$133,CC$134,CC$135,CC$136,CC$137,CC$138,CC$139*(1+'S&amp;S'!$F140),CC$140,CC$141,CC$142,CC$143,CC$144)</f>
        <v>0</v>
      </c>
      <c r="CD342" s="66">
        <f>-CD$190+CD$216-CD$218+CD$233+CD$234+SUM(CD$125,CD$126,CD$127,CD$128,CD$129,CD$130,CD$131,CD$132,CD$133,CD$134,CD$135,CD$136,CD$137,CD$138,CD$139*(1+'S&amp;S'!$F140),CD$140,CD$141,CD$142,CD$143,CD$144)</f>
        <v>0</v>
      </c>
      <c r="CE342" s="66">
        <f>-CE$190+CE$216-CE$218+CE$233+CE$234+SUM(CE$125,CE$126,CE$127,CE$128,CE$129,CE$130,CE$131,CE$132,CE$133,CE$134,CE$135,CE$136,CE$137,CE$138,CE$139*(1+'S&amp;S'!$F140),CE$140,CE$141,CE$142,CE$143,CE$144)</f>
        <v>0</v>
      </c>
      <c r="CF342" s="66">
        <f>-CF$190+CF$216-CF$218+CF$233+CF$234+SUM(CF$125,CF$126,CF$127,CF$128,CF$129,CF$130,CF$131,CF$132,CF$133,CF$134,CF$135,CF$136,CF$137,CF$138,CF$139*(1+'S&amp;S'!$F140),CF$140,CF$141,CF$142,CF$143,CF$144)</f>
        <v>0</v>
      </c>
      <c r="CG342" s="66">
        <f>-CG$190+CG$216-CG$218+CG$233+CG$234+SUM(CG$125,CG$126,CG$127,CG$128,CG$129,CG$130,CG$131,CG$132,CG$133,CG$134,CG$135,CG$136,CG$137,CG$138,CG$139*(1+'S&amp;S'!$F140),CG$140,CG$141,CG$142,CG$143,CG$144)</f>
        <v>0</v>
      </c>
      <c r="CH342" s="66">
        <f>-CH$190+CH$216-CH$218+CH$233+CH$234+SUM(CH$125,CH$126,CH$127,CH$128,CH$129,CH$130,CH$131,CH$132,CH$133,CH$134,CH$135,CH$136,CH$137,CH$138,CH$139*(1+'S&amp;S'!$F140),CH$140,CH$141,CH$142,CH$143,CH$144)</f>
        <v>0</v>
      </c>
      <c r="CI342" s="66">
        <f>-CI$190+CI$216-CI$218+CI$233+CI$234+SUM(CI$125,CI$126,CI$127,CI$128,CI$129,CI$130,CI$131,CI$132,CI$133,CI$134,CI$135,CI$136,CI$137,CI$138,CI$139*(1+'S&amp;S'!$F140),CI$140,CI$141,CI$142,CI$143,CI$144)</f>
        <v>0</v>
      </c>
      <c r="CJ342" s="66">
        <f>-CJ$190+CJ$216-CJ$218+CJ$233+CJ$234+SUM(CJ$125,CJ$126,CJ$127,CJ$128,CJ$129,CJ$130,CJ$131,CJ$132,CJ$133,CJ$134,CJ$135,CJ$136,CJ$137,CJ$138,CJ$139*(1+'S&amp;S'!$F140),CJ$140,CJ$141,CJ$142,CJ$143,CJ$144)</f>
        <v>0</v>
      </c>
      <c r="CK342" s="66">
        <f>-CK$190+CK$216-CK$218+CK$233+CK$234+SUM(CK$125,CK$126,CK$127,CK$128,CK$129,CK$130,CK$131,CK$132,CK$133,CK$134,CK$135,CK$136,CK$137,CK$138,CK$139*(1+'S&amp;S'!$F140),CK$140,CK$141,CK$142,CK$143,CK$144)</f>
        <v>0</v>
      </c>
      <c r="CL342" s="66">
        <f>-CL$190+CL$216-CL$218+CL$233+CL$234+SUM(CL$125,CL$126,CL$127,CL$128,CL$129,CL$130,CL$131,CL$132,CL$133,CL$134,CL$135,CL$136,CL$137,CL$138,CL$139*(1+'S&amp;S'!$F140),CL$140,CL$141,CL$142,CL$143,CL$144)</f>
        <v>0</v>
      </c>
      <c r="CM342" s="66">
        <f>-CM$190+CM$216-CM$218+CM$233+CM$234+SUM(CM$125,CM$126,CM$127,CM$128,CM$129,CM$130,CM$131,CM$132,CM$133,CM$134,CM$135,CM$136,CM$137,CM$138,CM$139*(1+'S&amp;S'!$F140),CM$140,CM$141,CM$142,CM$143,CM$144)</f>
        <v>0</v>
      </c>
      <c r="CN342" s="66">
        <f>-CN$190+CN$216-CN$218+CN$233+CN$234+SUM(CN$125,CN$126,CN$127,CN$128,CN$129,CN$130,CN$131,CN$132,CN$133,CN$134,CN$135,CN$136,CN$137,CN$138,CN$139*(1+'S&amp;S'!$F140),CN$140,CN$141,CN$142,CN$143,CN$144)</f>
        <v>0</v>
      </c>
      <c r="CO342" s="66">
        <f>-CO$190+CO$216-CO$218+CO$233+CO$234+SUM(CO$125,CO$126,CO$127,CO$128,CO$129,CO$130,CO$131,CO$132,CO$133,CO$134,CO$135,CO$136,CO$137,CO$138,CO$139*(1+'S&amp;S'!$F140),CO$140,CO$141,CO$142,CO$143,CO$144)</f>
        <v>0</v>
      </c>
      <c r="CP342" s="66">
        <f>-CP$190+CP$216-CP$218+CP$233+CP$234+SUM(CP$125,CP$126,CP$127,CP$128,CP$129,CP$130,CP$131,CP$132,CP$133,CP$134,CP$135,CP$136,CP$137,CP$138,CP$139*(1+'S&amp;S'!$F140),CP$140,CP$141,CP$142,CP$143,CP$144)</f>
        <v>0</v>
      </c>
      <c r="CQ342" s="66">
        <f>-CQ$190+CQ$216-CQ$218+CQ$233+CQ$234+SUM(CQ$125,CQ$126,CQ$127,CQ$128,CQ$129,CQ$130,CQ$131,CQ$132,CQ$133,CQ$134,CQ$135,CQ$136,CQ$137,CQ$138,CQ$139*(1+'S&amp;S'!$F140),CQ$140,CQ$141,CQ$142,CQ$143,CQ$144)</f>
        <v>0</v>
      </c>
      <c r="CR342" s="66">
        <f>-CR$190+CR$216-CR$218+CR$233+CR$234+SUM(CR$125,CR$126,CR$127,CR$128,CR$129,CR$130,CR$131,CR$132,CR$133,CR$134,CR$135,CR$136,CR$137,CR$138,CR$139*(1+'S&amp;S'!$F140),CR$140,CR$141,CR$142,CR$143,CR$144)</f>
        <v>0</v>
      </c>
      <c r="CS342" s="66">
        <f>-CS$190+CS$216-CS$218+CS$233+CS$234+SUM(CS$125,CS$126,CS$127,CS$128,CS$129,CS$130,CS$131,CS$132,CS$133,CS$134,CS$135,CS$136,CS$137,CS$138,CS$139*(1+'S&amp;S'!$F140),CS$140,CS$141,CS$142,CS$143,CS$144)</f>
        <v>0</v>
      </c>
    </row>
    <row r="343" spans="3:97" hidden="1" x14ac:dyDescent="0.35">
      <c r="C343" s="81" t="str">
        <f>O.2!C139&amp;" with "&amp; 'S&amp;S'!$D$5*100 &amp; "% decrease"</f>
        <v xml:space="preserve"> with 1% decrease</v>
      </c>
      <c r="E343" s="492">
        <f>G343+NPV(G.Asm!$F$40,H343:INDEX(H343:CS343,RP))</f>
        <v>0</v>
      </c>
      <c r="F343" s="492">
        <f t="shared" si="140"/>
        <v>0</v>
      </c>
      <c r="G343" s="66">
        <f>-G$190+G$216-G$218+G$233+G$234+SUM(G$125,G$126,G$127,G$128,G$129,G$130,G$131,G$132,G$133,G$134,G$135,G$136,G$137,G$138,G$139*(1+'S&amp;S'!$F141),G$140,G$141,G$142,G$143,G$144)</f>
        <v>0</v>
      </c>
      <c r="H343" s="66">
        <f>-H$190+H$216-H$218+H$233+H$234+SUM(H$125,H$126,H$127,H$128,H$129,H$130,H$131,H$132,H$133,H$134,H$135,H$136,H$137,H$138,H$139*(1+'S&amp;S'!$F141),H$140,H$141,H$142,H$143,H$144)</f>
        <v>0</v>
      </c>
      <c r="I343" s="66">
        <f>-I$190+I$216-I$218+I$233+I$234+SUM(I$125,I$126,I$127,I$128,I$129,I$130,I$131,I$132,I$133,I$134,I$135,I$136,I$137,I$138,I$139*(1+'S&amp;S'!$F141),I$140,I$141,I$142,I$143,I$144)</f>
        <v>0</v>
      </c>
      <c r="J343" s="66">
        <f>-J$190+J$216-J$218+J$233+J$234+SUM(J$125,J$126,J$127,J$128,J$129,J$130,J$131,J$132,J$133,J$134,J$135,J$136,J$137,J$138,J$139*(1+'S&amp;S'!$F141),J$140,J$141,J$142,J$143,J$144)</f>
        <v>0</v>
      </c>
      <c r="K343" s="66">
        <f>-K$190+K$216-K$218+K$233+K$234+SUM(K$125,K$126,K$127,K$128,K$129,K$130,K$131,K$132,K$133,K$134,K$135,K$136,K$137,K$138,K$139*(1+'S&amp;S'!$F141),K$140,K$141,K$142,K$143,K$144)</f>
        <v>0</v>
      </c>
      <c r="L343" s="66">
        <f>-L$190+L$216-L$218+L$233+L$234+SUM(L$125,L$126,L$127,L$128,L$129,L$130,L$131,L$132,L$133,L$134,L$135,L$136,L$137,L$138,L$139*(1+'S&amp;S'!$F141),L$140,L$141,L$142,L$143,L$144)</f>
        <v>0</v>
      </c>
      <c r="M343" s="66">
        <f>-M$190+M$216-M$218+M$233+M$234+SUM(M$125,M$126,M$127,M$128,M$129,M$130,M$131,M$132,M$133,M$134,M$135,M$136,M$137,M$138,M$139*(1+'S&amp;S'!$F141),M$140,M$141,M$142,M$143,M$144)</f>
        <v>0</v>
      </c>
      <c r="N343" s="66">
        <f>-N$190+N$216-N$218+N$233+N$234+SUM(N$125,N$126,N$127,N$128,N$129,N$130,N$131,N$132,N$133,N$134,N$135,N$136,N$137,N$138,N$139*(1+'S&amp;S'!$F141),N$140,N$141,N$142,N$143,N$144)</f>
        <v>0</v>
      </c>
      <c r="O343" s="66">
        <f>-O$190+O$216-O$218+O$233+O$234+SUM(O$125,O$126,O$127,O$128,O$129,O$130,O$131,O$132,O$133,O$134,O$135,O$136,O$137,O$138,O$139*(1+'S&amp;S'!$F141),O$140,O$141,O$142,O$143,O$144)</f>
        <v>0</v>
      </c>
      <c r="P343" s="66">
        <f>-P$190+P$216-P$218+P$233+P$234+SUM(P$125,P$126,P$127,P$128,P$129,P$130,P$131,P$132,P$133,P$134,P$135,P$136,P$137,P$138,P$139*(1+'S&amp;S'!$F141),P$140,P$141,P$142,P$143,P$144)</f>
        <v>0</v>
      </c>
      <c r="Q343" s="66">
        <f>-Q$190+Q$216-Q$218+Q$233+Q$234+SUM(Q$125,Q$126,Q$127,Q$128,Q$129,Q$130,Q$131,Q$132,Q$133,Q$134,Q$135,Q$136,Q$137,Q$138,Q$139*(1+'S&amp;S'!$F141),Q$140,Q$141,Q$142,Q$143,Q$144)</f>
        <v>0</v>
      </c>
      <c r="R343" s="66">
        <f>-R$190+R$216-R$218+R$233+R$234+SUM(R$125,R$126,R$127,R$128,R$129,R$130,R$131,R$132,R$133,R$134,R$135,R$136,R$137,R$138,R$139*(1+'S&amp;S'!$F141),R$140,R$141,R$142,R$143,R$144)</f>
        <v>0</v>
      </c>
      <c r="S343" s="66">
        <f>-S$190+S$216-S$218+S$233+S$234+SUM(S$125,S$126,S$127,S$128,S$129,S$130,S$131,S$132,S$133,S$134,S$135,S$136,S$137,S$138,S$139*(1+'S&amp;S'!$F141),S$140,S$141,S$142,S$143,S$144)</f>
        <v>0</v>
      </c>
      <c r="T343" s="66">
        <f>-T$190+T$216-T$218+T$233+T$234+SUM(T$125,T$126,T$127,T$128,T$129,T$130,T$131,T$132,T$133,T$134,T$135,T$136,T$137,T$138,T$139*(1+'S&amp;S'!$F141),T$140,T$141,T$142,T$143,T$144)</f>
        <v>0</v>
      </c>
      <c r="U343" s="66">
        <f>-U$190+U$216-U$218+U$233+U$234+SUM(U$125,U$126,U$127,U$128,U$129,U$130,U$131,U$132,U$133,U$134,U$135,U$136,U$137,U$138,U$139*(1+'S&amp;S'!$F141),U$140,U$141,U$142,U$143,U$144)</f>
        <v>0</v>
      </c>
      <c r="V343" s="66">
        <f>-V$190+V$216-V$218+V$233+V$234+SUM(V$125,V$126,V$127,V$128,V$129,V$130,V$131,V$132,V$133,V$134,V$135,V$136,V$137,V$138,V$139*(1+'S&amp;S'!$F141),V$140,V$141,V$142,V$143,V$144)</f>
        <v>0</v>
      </c>
      <c r="W343" s="66">
        <f>-W$190+W$216-W$218+W$233+W$234+SUM(W$125,W$126,W$127,W$128,W$129,W$130,W$131,W$132,W$133,W$134,W$135,W$136,W$137,W$138,W$139*(1+'S&amp;S'!$F141),W$140,W$141,W$142,W$143,W$144)</f>
        <v>0</v>
      </c>
      <c r="X343" s="66">
        <f>-X$190+X$216-X$218+X$233+X$234+SUM(X$125,X$126,X$127,X$128,X$129,X$130,X$131,X$132,X$133,X$134,X$135,X$136,X$137,X$138,X$139*(1+'S&amp;S'!$F141),X$140,X$141,X$142,X$143,X$144)</f>
        <v>0</v>
      </c>
      <c r="Y343" s="66">
        <f>-Y$190+Y$216-Y$218+Y$233+Y$234+SUM(Y$125,Y$126,Y$127,Y$128,Y$129,Y$130,Y$131,Y$132,Y$133,Y$134,Y$135,Y$136,Y$137,Y$138,Y$139*(1+'S&amp;S'!$F141),Y$140,Y$141,Y$142,Y$143,Y$144)</f>
        <v>0</v>
      </c>
      <c r="Z343" s="66">
        <f>-Z$190+Z$216-Z$218+Z$233+Z$234+SUM(Z$125,Z$126,Z$127,Z$128,Z$129,Z$130,Z$131,Z$132,Z$133,Z$134,Z$135,Z$136,Z$137,Z$138,Z$139*(1+'S&amp;S'!$F141),Z$140,Z$141,Z$142,Z$143,Z$144)</f>
        <v>0</v>
      </c>
      <c r="AA343" s="66">
        <f>-AA$190+AA$216-AA$218+AA$233+AA$234+SUM(AA$125,AA$126,AA$127,AA$128,AA$129,AA$130,AA$131,AA$132,AA$133,AA$134,AA$135,AA$136,AA$137,AA$138,AA$139*(1+'S&amp;S'!$F141),AA$140,AA$141,AA$142,AA$143,AA$144)</f>
        <v>0</v>
      </c>
      <c r="AB343" s="66">
        <f>-AB$190+AB$216-AB$218+AB$233+AB$234+SUM(AB$125,AB$126,AB$127,AB$128,AB$129,AB$130,AB$131,AB$132,AB$133,AB$134,AB$135,AB$136,AB$137,AB$138,AB$139*(1+'S&amp;S'!$F141),AB$140,AB$141,AB$142,AB$143,AB$144)</f>
        <v>0</v>
      </c>
      <c r="AC343" s="66">
        <f>-AC$190+AC$216-AC$218+AC$233+AC$234+SUM(AC$125,AC$126,AC$127,AC$128,AC$129,AC$130,AC$131,AC$132,AC$133,AC$134,AC$135,AC$136,AC$137,AC$138,AC$139*(1+'S&amp;S'!$F141),AC$140,AC$141,AC$142,AC$143,AC$144)</f>
        <v>0</v>
      </c>
      <c r="AD343" s="66">
        <f>-AD$190+AD$216-AD$218+AD$233+AD$234+SUM(AD$125,AD$126,AD$127,AD$128,AD$129,AD$130,AD$131,AD$132,AD$133,AD$134,AD$135,AD$136,AD$137,AD$138,AD$139*(1+'S&amp;S'!$F141),AD$140,AD$141,AD$142,AD$143,AD$144)</f>
        <v>0</v>
      </c>
      <c r="AE343" s="66">
        <f>-AE$190+AE$216-AE$218+AE$233+AE$234+SUM(AE$125,AE$126,AE$127,AE$128,AE$129,AE$130,AE$131,AE$132,AE$133,AE$134,AE$135,AE$136,AE$137,AE$138,AE$139*(1+'S&amp;S'!$F141),AE$140,AE$141,AE$142,AE$143,AE$144)</f>
        <v>0</v>
      </c>
      <c r="AF343" s="66">
        <f>-AF$190+AF$216-AF$218+AF$233+AF$234+SUM(AF$125,AF$126,AF$127,AF$128,AF$129,AF$130,AF$131,AF$132,AF$133,AF$134,AF$135,AF$136,AF$137,AF$138,AF$139*(1+'S&amp;S'!$F141),AF$140,AF$141,AF$142,AF$143,AF$144)</f>
        <v>0</v>
      </c>
      <c r="AG343" s="66">
        <f>-AG$190+AG$216-AG$218+AG$233+AG$234+SUM(AG$125,AG$126,AG$127,AG$128,AG$129,AG$130,AG$131,AG$132,AG$133,AG$134,AG$135,AG$136,AG$137,AG$138,AG$139*(1+'S&amp;S'!$F141),AG$140,AG$141,AG$142,AG$143,AG$144)</f>
        <v>0</v>
      </c>
      <c r="AH343" s="66">
        <f>-AH$190+AH$216-AH$218+AH$233+AH$234+SUM(AH$125,AH$126,AH$127,AH$128,AH$129,AH$130,AH$131,AH$132,AH$133,AH$134,AH$135,AH$136,AH$137,AH$138,AH$139*(1+'S&amp;S'!$F141),AH$140,AH$141,AH$142,AH$143,AH$144)</f>
        <v>0</v>
      </c>
      <c r="AI343" s="66">
        <f>-AI$190+AI$216-AI$218+AI$233+AI$234+SUM(AI$125,AI$126,AI$127,AI$128,AI$129,AI$130,AI$131,AI$132,AI$133,AI$134,AI$135,AI$136,AI$137,AI$138,AI$139*(1+'S&amp;S'!$F141),AI$140,AI$141,AI$142,AI$143,AI$144)</f>
        <v>0</v>
      </c>
      <c r="AJ343" s="66">
        <f>-AJ$190+AJ$216-AJ$218+AJ$233+AJ$234+SUM(AJ$125,AJ$126,AJ$127,AJ$128,AJ$129,AJ$130,AJ$131,AJ$132,AJ$133,AJ$134,AJ$135,AJ$136,AJ$137,AJ$138,AJ$139*(1+'S&amp;S'!$F141),AJ$140,AJ$141,AJ$142,AJ$143,AJ$144)</f>
        <v>0</v>
      </c>
      <c r="AK343" s="66">
        <f>-AK$190+AK$216-AK$218+AK$233+AK$234+SUM(AK$125,AK$126,AK$127,AK$128,AK$129,AK$130,AK$131,AK$132,AK$133,AK$134,AK$135,AK$136,AK$137,AK$138,AK$139*(1+'S&amp;S'!$F141),AK$140,AK$141,AK$142,AK$143,AK$144)</f>
        <v>0</v>
      </c>
      <c r="AL343" s="66">
        <f>-AL$190+AL$216-AL$218+AL$233+AL$234+SUM(AL$125,AL$126,AL$127,AL$128,AL$129,AL$130,AL$131,AL$132,AL$133,AL$134,AL$135,AL$136,AL$137,AL$138,AL$139*(1+'S&amp;S'!$F141),AL$140,AL$141,AL$142,AL$143,AL$144)</f>
        <v>0</v>
      </c>
      <c r="AM343" s="66">
        <f>-AM$190+AM$216-AM$218+AM$233+AM$234+SUM(AM$125,AM$126,AM$127,AM$128,AM$129,AM$130,AM$131,AM$132,AM$133,AM$134,AM$135,AM$136,AM$137,AM$138,AM$139*(1+'S&amp;S'!$F141),AM$140,AM$141,AM$142,AM$143,AM$144)</f>
        <v>0</v>
      </c>
      <c r="AN343" s="66">
        <f>-AN$190+AN$216-AN$218+AN$233+AN$234+SUM(AN$125,AN$126,AN$127,AN$128,AN$129,AN$130,AN$131,AN$132,AN$133,AN$134,AN$135,AN$136,AN$137,AN$138,AN$139*(1+'S&amp;S'!$F141),AN$140,AN$141,AN$142,AN$143,AN$144)</f>
        <v>0</v>
      </c>
      <c r="AO343" s="66">
        <f>-AO$190+AO$216-AO$218+AO$233+AO$234+SUM(AO$125,AO$126,AO$127,AO$128,AO$129,AO$130,AO$131,AO$132,AO$133,AO$134,AO$135,AO$136,AO$137,AO$138,AO$139*(1+'S&amp;S'!$F141),AO$140,AO$141,AO$142,AO$143,AO$144)</f>
        <v>0</v>
      </c>
      <c r="AP343" s="66">
        <f>-AP$190+AP$216-AP$218+AP$233+AP$234+SUM(AP$125,AP$126,AP$127,AP$128,AP$129,AP$130,AP$131,AP$132,AP$133,AP$134,AP$135,AP$136,AP$137,AP$138,AP$139*(1+'S&amp;S'!$F141),AP$140,AP$141,AP$142,AP$143,AP$144)</f>
        <v>0</v>
      </c>
      <c r="AQ343" s="66">
        <f>-AQ$190+AQ$216-AQ$218+AQ$233+AQ$234+SUM(AQ$125,AQ$126,AQ$127,AQ$128,AQ$129,AQ$130,AQ$131,AQ$132,AQ$133,AQ$134,AQ$135,AQ$136,AQ$137,AQ$138,AQ$139*(1+'S&amp;S'!$F141),AQ$140,AQ$141,AQ$142,AQ$143,AQ$144)</f>
        <v>0</v>
      </c>
      <c r="AR343" s="66">
        <f>-AR$190+AR$216-AR$218+AR$233+AR$234+SUM(AR$125,AR$126,AR$127,AR$128,AR$129,AR$130,AR$131,AR$132,AR$133,AR$134,AR$135,AR$136,AR$137,AR$138,AR$139*(1+'S&amp;S'!$F141),AR$140,AR$141,AR$142,AR$143,AR$144)</f>
        <v>0</v>
      </c>
      <c r="AS343" s="66">
        <f>-AS$190+AS$216-AS$218+AS$233+AS$234+SUM(AS$125,AS$126,AS$127,AS$128,AS$129,AS$130,AS$131,AS$132,AS$133,AS$134,AS$135,AS$136,AS$137,AS$138,AS$139*(1+'S&amp;S'!$F141),AS$140,AS$141,AS$142,AS$143,AS$144)</f>
        <v>0</v>
      </c>
      <c r="AT343" s="66">
        <f>-AT$190+AT$216-AT$218+AT$233+AT$234+SUM(AT$125,AT$126,AT$127,AT$128,AT$129,AT$130,AT$131,AT$132,AT$133,AT$134,AT$135,AT$136,AT$137,AT$138,AT$139*(1+'S&amp;S'!$F141),AT$140,AT$141,AT$142,AT$143,AT$144)</f>
        <v>0</v>
      </c>
      <c r="AU343" s="66">
        <f>-AU$190+AU$216-AU$218+AU$233+AU$234+SUM(AU$125,AU$126,AU$127,AU$128,AU$129,AU$130,AU$131,AU$132,AU$133,AU$134,AU$135,AU$136,AU$137,AU$138,AU$139*(1+'S&amp;S'!$F141),AU$140,AU$141,AU$142,AU$143,AU$144)</f>
        <v>0</v>
      </c>
      <c r="AV343" s="66">
        <f>-AV$190+AV$216-AV$218+AV$233+AV$234+SUM(AV$125,AV$126,AV$127,AV$128,AV$129,AV$130,AV$131,AV$132,AV$133,AV$134,AV$135,AV$136,AV$137,AV$138,AV$139*(1+'S&amp;S'!$F141),AV$140,AV$141,AV$142,AV$143,AV$144)</f>
        <v>0</v>
      </c>
      <c r="AW343" s="66">
        <f>-AW$190+AW$216-AW$218+AW$233+AW$234+SUM(AW$125,AW$126,AW$127,AW$128,AW$129,AW$130,AW$131,AW$132,AW$133,AW$134,AW$135,AW$136,AW$137,AW$138,AW$139*(1+'S&amp;S'!$F141),AW$140,AW$141,AW$142,AW$143,AW$144)</f>
        <v>0</v>
      </c>
      <c r="AX343" s="66">
        <f>-AX$190+AX$216-AX$218+AX$233+AX$234+SUM(AX$125,AX$126,AX$127,AX$128,AX$129,AX$130,AX$131,AX$132,AX$133,AX$134,AX$135,AX$136,AX$137,AX$138,AX$139*(1+'S&amp;S'!$F141),AX$140,AX$141,AX$142,AX$143,AX$144)</f>
        <v>0</v>
      </c>
      <c r="AY343" s="66">
        <f>-AY$190+AY$216-AY$218+AY$233+AY$234+SUM(AY$125,AY$126,AY$127,AY$128,AY$129,AY$130,AY$131,AY$132,AY$133,AY$134,AY$135,AY$136,AY$137,AY$138,AY$139*(1+'S&amp;S'!$F141),AY$140,AY$141,AY$142,AY$143,AY$144)</f>
        <v>0</v>
      </c>
      <c r="AZ343" s="66">
        <f>-AZ$190+AZ$216-AZ$218+AZ$233+AZ$234+SUM(AZ$125,AZ$126,AZ$127,AZ$128,AZ$129,AZ$130,AZ$131,AZ$132,AZ$133,AZ$134,AZ$135,AZ$136,AZ$137,AZ$138,AZ$139*(1+'S&amp;S'!$F141),AZ$140,AZ$141,AZ$142,AZ$143,AZ$144)</f>
        <v>0</v>
      </c>
      <c r="BA343" s="66">
        <f>-BA$190+BA$216-BA$218+BA$233+BA$234+SUM(BA$125,BA$126,BA$127,BA$128,BA$129,BA$130,BA$131,BA$132,BA$133,BA$134,BA$135,BA$136,BA$137,BA$138,BA$139*(1+'S&amp;S'!$F141),BA$140,BA$141,BA$142,BA$143,BA$144)</f>
        <v>0</v>
      </c>
      <c r="BB343" s="66">
        <f>-BB$190+BB$216-BB$218+BB$233+BB$234+SUM(BB$125,BB$126,BB$127,BB$128,BB$129,BB$130,BB$131,BB$132,BB$133,BB$134,BB$135,BB$136,BB$137,BB$138,BB$139*(1+'S&amp;S'!$F141),BB$140,BB$141,BB$142,BB$143,BB$144)</f>
        <v>0</v>
      </c>
      <c r="BC343" s="66">
        <f>-BC$190+BC$216-BC$218+BC$233+BC$234+SUM(BC$125,BC$126,BC$127,BC$128,BC$129,BC$130,BC$131,BC$132,BC$133,BC$134,BC$135,BC$136,BC$137,BC$138,BC$139*(1+'S&amp;S'!$F141),BC$140,BC$141,BC$142,BC$143,BC$144)</f>
        <v>0</v>
      </c>
      <c r="BD343" s="66">
        <f>-BD$190+BD$216-BD$218+BD$233+BD$234+SUM(BD$125,BD$126,BD$127,BD$128,BD$129,BD$130,BD$131,BD$132,BD$133,BD$134,BD$135,BD$136,BD$137,BD$138,BD$139*(1+'S&amp;S'!$F141),BD$140,BD$141,BD$142,BD$143,BD$144)</f>
        <v>0</v>
      </c>
      <c r="BE343" s="66">
        <f>-BE$190+BE$216-BE$218+BE$233+BE$234+SUM(BE$125,BE$126,BE$127,BE$128,BE$129,BE$130,BE$131,BE$132,BE$133,BE$134,BE$135,BE$136,BE$137,BE$138,BE$139*(1+'S&amp;S'!$F141),BE$140,BE$141,BE$142,BE$143,BE$144)</f>
        <v>0</v>
      </c>
      <c r="BF343" s="66">
        <f>-BF$190+BF$216-BF$218+BF$233+BF$234+SUM(BF$125,BF$126,BF$127,BF$128,BF$129,BF$130,BF$131,BF$132,BF$133,BF$134,BF$135,BF$136,BF$137,BF$138,BF$139*(1+'S&amp;S'!$F141),BF$140,BF$141,BF$142,BF$143,BF$144)</f>
        <v>0</v>
      </c>
      <c r="BG343" s="66">
        <f>-BG$190+BG$216-BG$218+BG$233+BG$234+SUM(BG$125,BG$126,BG$127,BG$128,BG$129,BG$130,BG$131,BG$132,BG$133,BG$134,BG$135,BG$136,BG$137,BG$138,BG$139*(1+'S&amp;S'!$F141),BG$140,BG$141,BG$142,BG$143,BG$144)</f>
        <v>0</v>
      </c>
      <c r="BH343" s="66">
        <f>-BH$190+BH$216-BH$218+BH$233+BH$234+SUM(BH$125,BH$126,BH$127,BH$128,BH$129,BH$130,BH$131,BH$132,BH$133,BH$134,BH$135,BH$136,BH$137,BH$138,BH$139*(1+'S&amp;S'!$F141),BH$140,BH$141,BH$142,BH$143,BH$144)</f>
        <v>0</v>
      </c>
      <c r="BI343" s="66">
        <f>-BI$190+BI$216-BI$218+BI$233+BI$234+SUM(BI$125,BI$126,BI$127,BI$128,BI$129,BI$130,BI$131,BI$132,BI$133,BI$134,BI$135,BI$136,BI$137,BI$138,BI$139*(1+'S&amp;S'!$F141),BI$140,BI$141,BI$142,BI$143,BI$144)</f>
        <v>0</v>
      </c>
      <c r="BJ343" s="66">
        <f>-BJ$190+BJ$216-BJ$218+BJ$233+BJ$234+SUM(BJ$125,BJ$126,BJ$127,BJ$128,BJ$129,BJ$130,BJ$131,BJ$132,BJ$133,BJ$134,BJ$135,BJ$136,BJ$137,BJ$138,BJ$139*(1+'S&amp;S'!$F141),BJ$140,BJ$141,BJ$142,BJ$143,BJ$144)</f>
        <v>0</v>
      </c>
      <c r="BK343" s="66">
        <f>-BK$190+BK$216-BK$218+BK$233+BK$234+SUM(BK$125,BK$126,BK$127,BK$128,BK$129,BK$130,BK$131,BK$132,BK$133,BK$134,BK$135,BK$136,BK$137,BK$138,BK$139*(1+'S&amp;S'!$F141),BK$140,BK$141,BK$142,BK$143,BK$144)</f>
        <v>0</v>
      </c>
      <c r="BL343" s="66">
        <f>-BL$190+BL$216-BL$218+BL$233+BL$234+SUM(BL$125,BL$126,BL$127,BL$128,BL$129,BL$130,BL$131,BL$132,BL$133,BL$134,BL$135,BL$136,BL$137,BL$138,BL$139*(1+'S&amp;S'!$F141),BL$140,BL$141,BL$142,BL$143,BL$144)</f>
        <v>0</v>
      </c>
      <c r="BM343" s="66">
        <f>-BM$190+BM$216-BM$218+BM$233+BM$234+SUM(BM$125,BM$126,BM$127,BM$128,BM$129,BM$130,BM$131,BM$132,BM$133,BM$134,BM$135,BM$136,BM$137,BM$138,BM$139*(1+'S&amp;S'!$F141),BM$140,BM$141,BM$142,BM$143,BM$144)</f>
        <v>0</v>
      </c>
      <c r="BN343" s="66">
        <f>-BN$190+BN$216-BN$218+BN$233+BN$234+SUM(BN$125,BN$126,BN$127,BN$128,BN$129,BN$130,BN$131,BN$132,BN$133,BN$134,BN$135,BN$136,BN$137,BN$138,BN$139*(1+'S&amp;S'!$F141),BN$140,BN$141,BN$142,BN$143,BN$144)</f>
        <v>0</v>
      </c>
      <c r="BO343" s="66">
        <f>-BO$190+BO$216-BO$218+BO$233+BO$234+SUM(BO$125,BO$126,BO$127,BO$128,BO$129,BO$130,BO$131,BO$132,BO$133,BO$134,BO$135,BO$136,BO$137,BO$138,BO$139*(1+'S&amp;S'!$F141),BO$140,BO$141,BO$142,BO$143,BO$144)</f>
        <v>0</v>
      </c>
      <c r="BP343" s="66">
        <f>-BP$190+BP$216-BP$218+BP$233+BP$234+SUM(BP$125,BP$126,BP$127,BP$128,BP$129,BP$130,BP$131,BP$132,BP$133,BP$134,BP$135,BP$136,BP$137,BP$138,BP$139*(1+'S&amp;S'!$F141),BP$140,BP$141,BP$142,BP$143,BP$144)</f>
        <v>0</v>
      </c>
      <c r="BQ343" s="66">
        <f>-BQ$190+BQ$216-BQ$218+BQ$233+BQ$234+SUM(BQ$125,BQ$126,BQ$127,BQ$128,BQ$129,BQ$130,BQ$131,BQ$132,BQ$133,BQ$134,BQ$135,BQ$136,BQ$137,BQ$138,BQ$139*(1+'S&amp;S'!$F141),BQ$140,BQ$141,BQ$142,BQ$143,BQ$144)</f>
        <v>0</v>
      </c>
      <c r="BR343" s="66">
        <f>-BR$190+BR$216-BR$218+BR$233+BR$234+SUM(BR$125,BR$126,BR$127,BR$128,BR$129,BR$130,BR$131,BR$132,BR$133,BR$134,BR$135,BR$136,BR$137,BR$138,BR$139*(1+'S&amp;S'!$F141),BR$140,BR$141,BR$142,BR$143,BR$144)</f>
        <v>0</v>
      </c>
      <c r="BS343" s="66">
        <f>-BS$190+BS$216-BS$218+BS$233+BS$234+SUM(BS$125,BS$126,BS$127,BS$128,BS$129,BS$130,BS$131,BS$132,BS$133,BS$134,BS$135,BS$136,BS$137,BS$138,BS$139*(1+'S&amp;S'!$F141),BS$140,BS$141,BS$142,BS$143,BS$144)</f>
        <v>0</v>
      </c>
      <c r="BT343" s="66">
        <f>-BT$190+BT$216-BT$218+BT$233+BT$234+SUM(BT$125,BT$126,BT$127,BT$128,BT$129,BT$130,BT$131,BT$132,BT$133,BT$134,BT$135,BT$136,BT$137,BT$138,BT$139*(1+'S&amp;S'!$F141),BT$140,BT$141,BT$142,BT$143,BT$144)</f>
        <v>0</v>
      </c>
      <c r="BU343" s="66">
        <f>-BU$190+BU$216-BU$218+BU$233+BU$234+SUM(BU$125,BU$126,BU$127,BU$128,BU$129,BU$130,BU$131,BU$132,BU$133,BU$134,BU$135,BU$136,BU$137,BU$138,BU$139*(1+'S&amp;S'!$F141),BU$140,BU$141,BU$142,BU$143,BU$144)</f>
        <v>0</v>
      </c>
      <c r="BV343" s="66">
        <f>-BV$190+BV$216-BV$218+BV$233+BV$234+SUM(BV$125,BV$126,BV$127,BV$128,BV$129,BV$130,BV$131,BV$132,BV$133,BV$134,BV$135,BV$136,BV$137,BV$138,BV$139*(1+'S&amp;S'!$F141),BV$140,BV$141,BV$142,BV$143,BV$144)</f>
        <v>0</v>
      </c>
      <c r="BW343" s="66">
        <f>-BW$190+BW$216-BW$218+BW$233+BW$234+SUM(BW$125,BW$126,BW$127,BW$128,BW$129,BW$130,BW$131,BW$132,BW$133,BW$134,BW$135,BW$136,BW$137,BW$138,BW$139*(1+'S&amp;S'!$F141),BW$140,BW$141,BW$142,BW$143,BW$144)</f>
        <v>0</v>
      </c>
      <c r="BX343" s="66">
        <f>-BX$190+BX$216-BX$218+BX$233+BX$234+SUM(BX$125,BX$126,BX$127,BX$128,BX$129,BX$130,BX$131,BX$132,BX$133,BX$134,BX$135,BX$136,BX$137,BX$138,BX$139*(1+'S&amp;S'!$F141),BX$140,BX$141,BX$142,BX$143,BX$144)</f>
        <v>0</v>
      </c>
      <c r="BY343" s="66">
        <f>-BY$190+BY$216-BY$218+BY$233+BY$234+SUM(BY$125,BY$126,BY$127,BY$128,BY$129,BY$130,BY$131,BY$132,BY$133,BY$134,BY$135,BY$136,BY$137,BY$138,BY$139*(1+'S&amp;S'!$F141),BY$140,BY$141,BY$142,BY$143,BY$144)</f>
        <v>0</v>
      </c>
      <c r="BZ343" s="66">
        <f>-BZ$190+BZ$216-BZ$218+BZ$233+BZ$234+SUM(BZ$125,BZ$126,BZ$127,BZ$128,BZ$129,BZ$130,BZ$131,BZ$132,BZ$133,BZ$134,BZ$135,BZ$136,BZ$137,BZ$138,BZ$139*(1+'S&amp;S'!$F141),BZ$140,BZ$141,BZ$142,BZ$143,BZ$144)</f>
        <v>0</v>
      </c>
      <c r="CA343" s="66">
        <f>-CA$190+CA$216-CA$218+CA$233+CA$234+SUM(CA$125,CA$126,CA$127,CA$128,CA$129,CA$130,CA$131,CA$132,CA$133,CA$134,CA$135,CA$136,CA$137,CA$138,CA$139*(1+'S&amp;S'!$F141),CA$140,CA$141,CA$142,CA$143,CA$144)</f>
        <v>0</v>
      </c>
      <c r="CB343" s="66">
        <f>-CB$190+CB$216-CB$218+CB$233+CB$234+SUM(CB$125,CB$126,CB$127,CB$128,CB$129,CB$130,CB$131,CB$132,CB$133,CB$134,CB$135,CB$136,CB$137,CB$138,CB$139*(1+'S&amp;S'!$F141),CB$140,CB$141,CB$142,CB$143,CB$144)</f>
        <v>0</v>
      </c>
      <c r="CC343" s="66">
        <f>-CC$190+CC$216-CC$218+CC$233+CC$234+SUM(CC$125,CC$126,CC$127,CC$128,CC$129,CC$130,CC$131,CC$132,CC$133,CC$134,CC$135,CC$136,CC$137,CC$138,CC$139*(1+'S&amp;S'!$F141),CC$140,CC$141,CC$142,CC$143,CC$144)</f>
        <v>0</v>
      </c>
      <c r="CD343" s="66">
        <f>-CD$190+CD$216-CD$218+CD$233+CD$234+SUM(CD$125,CD$126,CD$127,CD$128,CD$129,CD$130,CD$131,CD$132,CD$133,CD$134,CD$135,CD$136,CD$137,CD$138,CD$139*(1+'S&amp;S'!$F141),CD$140,CD$141,CD$142,CD$143,CD$144)</f>
        <v>0</v>
      </c>
      <c r="CE343" s="66">
        <f>-CE$190+CE$216-CE$218+CE$233+CE$234+SUM(CE$125,CE$126,CE$127,CE$128,CE$129,CE$130,CE$131,CE$132,CE$133,CE$134,CE$135,CE$136,CE$137,CE$138,CE$139*(1+'S&amp;S'!$F141),CE$140,CE$141,CE$142,CE$143,CE$144)</f>
        <v>0</v>
      </c>
      <c r="CF343" s="66">
        <f>-CF$190+CF$216-CF$218+CF$233+CF$234+SUM(CF$125,CF$126,CF$127,CF$128,CF$129,CF$130,CF$131,CF$132,CF$133,CF$134,CF$135,CF$136,CF$137,CF$138,CF$139*(1+'S&amp;S'!$F141),CF$140,CF$141,CF$142,CF$143,CF$144)</f>
        <v>0</v>
      </c>
      <c r="CG343" s="66">
        <f>-CG$190+CG$216-CG$218+CG$233+CG$234+SUM(CG$125,CG$126,CG$127,CG$128,CG$129,CG$130,CG$131,CG$132,CG$133,CG$134,CG$135,CG$136,CG$137,CG$138,CG$139*(1+'S&amp;S'!$F141),CG$140,CG$141,CG$142,CG$143,CG$144)</f>
        <v>0</v>
      </c>
      <c r="CH343" s="66">
        <f>-CH$190+CH$216-CH$218+CH$233+CH$234+SUM(CH$125,CH$126,CH$127,CH$128,CH$129,CH$130,CH$131,CH$132,CH$133,CH$134,CH$135,CH$136,CH$137,CH$138,CH$139*(1+'S&amp;S'!$F141),CH$140,CH$141,CH$142,CH$143,CH$144)</f>
        <v>0</v>
      </c>
      <c r="CI343" s="66">
        <f>-CI$190+CI$216-CI$218+CI$233+CI$234+SUM(CI$125,CI$126,CI$127,CI$128,CI$129,CI$130,CI$131,CI$132,CI$133,CI$134,CI$135,CI$136,CI$137,CI$138,CI$139*(1+'S&amp;S'!$F141),CI$140,CI$141,CI$142,CI$143,CI$144)</f>
        <v>0</v>
      </c>
      <c r="CJ343" s="66">
        <f>-CJ$190+CJ$216-CJ$218+CJ$233+CJ$234+SUM(CJ$125,CJ$126,CJ$127,CJ$128,CJ$129,CJ$130,CJ$131,CJ$132,CJ$133,CJ$134,CJ$135,CJ$136,CJ$137,CJ$138,CJ$139*(1+'S&amp;S'!$F141),CJ$140,CJ$141,CJ$142,CJ$143,CJ$144)</f>
        <v>0</v>
      </c>
      <c r="CK343" s="66">
        <f>-CK$190+CK$216-CK$218+CK$233+CK$234+SUM(CK$125,CK$126,CK$127,CK$128,CK$129,CK$130,CK$131,CK$132,CK$133,CK$134,CK$135,CK$136,CK$137,CK$138,CK$139*(1+'S&amp;S'!$F141),CK$140,CK$141,CK$142,CK$143,CK$144)</f>
        <v>0</v>
      </c>
      <c r="CL343" s="66">
        <f>-CL$190+CL$216-CL$218+CL$233+CL$234+SUM(CL$125,CL$126,CL$127,CL$128,CL$129,CL$130,CL$131,CL$132,CL$133,CL$134,CL$135,CL$136,CL$137,CL$138,CL$139*(1+'S&amp;S'!$F141),CL$140,CL$141,CL$142,CL$143,CL$144)</f>
        <v>0</v>
      </c>
      <c r="CM343" s="66">
        <f>-CM$190+CM$216-CM$218+CM$233+CM$234+SUM(CM$125,CM$126,CM$127,CM$128,CM$129,CM$130,CM$131,CM$132,CM$133,CM$134,CM$135,CM$136,CM$137,CM$138,CM$139*(1+'S&amp;S'!$F141),CM$140,CM$141,CM$142,CM$143,CM$144)</f>
        <v>0</v>
      </c>
      <c r="CN343" s="66">
        <f>-CN$190+CN$216-CN$218+CN$233+CN$234+SUM(CN$125,CN$126,CN$127,CN$128,CN$129,CN$130,CN$131,CN$132,CN$133,CN$134,CN$135,CN$136,CN$137,CN$138,CN$139*(1+'S&amp;S'!$F141),CN$140,CN$141,CN$142,CN$143,CN$144)</f>
        <v>0</v>
      </c>
      <c r="CO343" s="66">
        <f>-CO$190+CO$216-CO$218+CO$233+CO$234+SUM(CO$125,CO$126,CO$127,CO$128,CO$129,CO$130,CO$131,CO$132,CO$133,CO$134,CO$135,CO$136,CO$137,CO$138,CO$139*(1+'S&amp;S'!$F141),CO$140,CO$141,CO$142,CO$143,CO$144)</f>
        <v>0</v>
      </c>
      <c r="CP343" s="66">
        <f>-CP$190+CP$216-CP$218+CP$233+CP$234+SUM(CP$125,CP$126,CP$127,CP$128,CP$129,CP$130,CP$131,CP$132,CP$133,CP$134,CP$135,CP$136,CP$137,CP$138,CP$139*(1+'S&amp;S'!$F141),CP$140,CP$141,CP$142,CP$143,CP$144)</f>
        <v>0</v>
      </c>
      <c r="CQ343" s="66">
        <f>-CQ$190+CQ$216-CQ$218+CQ$233+CQ$234+SUM(CQ$125,CQ$126,CQ$127,CQ$128,CQ$129,CQ$130,CQ$131,CQ$132,CQ$133,CQ$134,CQ$135,CQ$136,CQ$137,CQ$138,CQ$139*(1+'S&amp;S'!$F141),CQ$140,CQ$141,CQ$142,CQ$143,CQ$144)</f>
        <v>0</v>
      </c>
      <c r="CR343" s="66">
        <f>-CR$190+CR$216-CR$218+CR$233+CR$234+SUM(CR$125,CR$126,CR$127,CR$128,CR$129,CR$130,CR$131,CR$132,CR$133,CR$134,CR$135,CR$136,CR$137,CR$138,CR$139*(1+'S&amp;S'!$F141),CR$140,CR$141,CR$142,CR$143,CR$144)</f>
        <v>0</v>
      </c>
      <c r="CS343" s="66">
        <f>-CS$190+CS$216-CS$218+CS$233+CS$234+SUM(CS$125,CS$126,CS$127,CS$128,CS$129,CS$130,CS$131,CS$132,CS$133,CS$134,CS$135,CS$136,CS$137,CS$138,CS$139*(1+'S&amp;S'!$F141),CS$140,CS$141,CS$142,CS$143,CS$144)</f>
        <v>0</v>
      </c>
    </row>
    <row r="344" spans="3:97" hidden="1" x14ac:dyDescent="0.35">
      <c r="C344" s="81" t="str">
        <f>O.2!C140&amp;" with "&amp; 'S&amp;S'!$D$5*100 &amp; "% increase"</f>
        <v>Spare with 1% increase</v>
      </c>
      <c r="E344" s="492">
        <f>G344+NPV(G.Asm!$F$40,H344:INDEX(H344:CS344,RP))</f>
        <v>0</v>
      </c>
      <c r="F344" s="492">
        <f t="shared" si="140"/>
        <v>0</v>
      </c>
      <c r="G344" s="66">
        <f>-G$190+G$216-G$218+G$233+G$234+SUM(G$125,G$126,G$127,G$128,G$129,G$130,G$131,G$132,G$133,G$134,G$135,G$136,G$137,G$138,G$139,G$140*(1+'S&amp;S'!$F142),G$141,G$142,G$143,G$144)</f>
        <v>0</v>
      </c>
      <c r="H344" s="66">
        <f>-H$190+H$216-H$218+H$233+H$234+SUM(H$125,H$126,H$127,H$128,H$129,H$130,H$131,H$132,H$133,H$134,H$135,H$136,H$137,H$138,H$139,H$140*(1+'S&amp;S'!$F142),H$141,H$142,H$143,H$144)</f>
        <v>0</v>
      </c>
      <c r="I344" s="66">
        <f>-I$190+I$216-I$218+I$233+I$234+SUM(I$125,I$126,I$127,I$128,I$129,I$130,I$131,I$132,I$133,I$134,I$135,I$136,I$137,I$138,I$139,I$140*(1+'S&amp;S'!$F142),I$141,I$142,I$143,I$144)</f>
        <v>0</v>
      </c>
      <c r="J344" s="66">
        <f>-J$190+J$216-J$218+J$233+J$234+SUM(J$125,J$126,J$127,J$128,J$129,J$130,J$131,J$132,J$133,J$134,J$135,J$136,J$137,J$138,J$139,J$140*(1+'S&amp;S'!$F142),J$141,J$142,J$143,J$144)</f>
        <v>0</v>
      </c>
      <c r="K344" s="66">
        <f>-K$190+K$216-K$218+K$233+K$234+SUM(K$125,K$126,K$127,K$128,K$129,K$130,K$131,K$132,K$133,K$134,K$135,K$136,K$137,K$138,K$139,K$140*(1+'S&amp;S'!$F142),K$141,K$142,K$143,K$144)</f>
        <v>0</v>
      </c>
      <c r="L344" s="66">
        <f>-L$190+L$216-L$218+L$233+L$234+SUM(L$125,L$126,L$127,L$128,L$129,L$130,L$131,L$132,L$133,L$134,L$135,L$136,L$137,L$138,L$139,L$140*(1+'S&amp;S'!$F142),L$141,L$142,L$143,L$144)</f>
        <v>0</v>
      </c>
      <c r="M344" s="66">
        <f>-M$190+M$216-M$218+M$233+M$234+SUM(M$125,M$126,M$127,M$128,M$129,M$130,M$131,M$132,M$133,M$134,M$135,M$136,M$137,M$138,M$139,M$140*(1+'S&amp;S'!$F142),M$141,M$142,M$143,M$144)</f>
        <v>0</v>
      </c>
      <c r="N344" s="66">
        <f>-N$190+N$216-N$218+N$233+N$234+SUM(N$125,N$126,N$127,N$128,N$129,N$130,N$131,N$132,N$133,N$134,N$135,N$136,N$137,N$138,N$139,N$140*(1+'S&amp;S'!$F142),N$141,N$142,N$143,N$144)</f>
        <v>0</v>
      </c>
      <c r="O344" s="66">
        <f>-O$190+O$216-O$218+O$233+O$234+SUM(O$125,O$126,O$127,O$128,O$129,O$130,O$131,O$132,O$133,O$134,O$135,O$136,O$137,O$138,O$139,O$140*(1+'S&amp;S'!$F142),O$141,O$142,O$143,O$144)</f>
        <v>0</v>
      </c>
      <c r="P344" s="66">
        <f>-P$190+P$216-P$218+P$233+P$234+SUM(P$125,P$126,P$127,P$128,P$129,P$130,P$131,P$132,P$133,P$134,P$135,P$136,P$137,P$138,P$139,P$140*(1+'S&amp;S'!$F142),P$141,P$142,P$143,P$144)</f>
        <v>0</v>
      </c>
      <c r="Q344" s="66">
        <f>-Q$190+Q$216-Q$218+Q$233+Q$234+SUM(Q$125,Q$126,Q$127,Q$128,Q$129,Q$130,Q$131,Q$132,Q$133,Q$134,Q$135,Q$136,Q$137,Q$138,Q$139,Q$140*(1+'S&amp;S'!$F142),Q$141,Q$142,Q$143,Q$144)</f>
        <v>0</v>
      </c>
      <c r="R344" s="66">
        <f>-R$190+R$216-R$218+R$233+R$234+SUM(R$125,R$126,R$127,R$128,R$129,R$130,R$131,R$132,R$133,R$134,R$135,R$136,R$137,R$138,R$139,R$140*(1+'S&amp;S'!$F142),R$141,R$142,R$143,R$144)</f>
        <v>0</v>
      </c>
      <c r="S344" s="66">
        <f>-S$190+S$216-S$218+S$233+S$234+SUM(S$125,S$126,S$127,S$128,S$129,S$130,S$131,S$132,S$133,S$134,S$135,S$136,S$137,S$138,S$139,S$140*(1+'S&amp;S'!$F142),S$141,S$142,S$143,S$144)</f>
        <v>0</v>
      </c>
      <c r="T344" s="66">
        <f>-T$190+T$216-T$218+T$233+T$234+SUM(T$125,T$126,T$127,T$128,T$129,T$130,T$131,T$132,T$133,T$134,T$135,T$136,T$137,T$138,T$139,T$140*(1+'S&amp;S'!$F142),T$141,T$142,T$143,T$144)</f>
        <v>0</v>
      </c>
      <c r="U344" s="66">
        <f>-U$190+U$216-U$218+U$233+U$234+SUM(U$125,U$126,U$127,U$128,U$129,U$130,U$131,U$132,U$133,U$134,U$135,U$136,U$137,U$138,U$139,U$140*(1+'S&amp;S'!$F142),U$141,U$142,U$143,U$144)</f>
        <v>0</v>
      </c>
      <c r="V344" s="66">
        <f>-V$190+V$216-V$218+V$233+V$234+SUM(V$125,V$126,V$127,V$128,V$129,V$130,V$131,V$132,V$133,V$134,V$135,V$136,V$137,V$138,V$139,V$140*(1+'S&amp;S'!$F142),V$141,V$142,V$143,V$144)</f>
        <v>0</v>
      </c>
      <c r="W344" s="66">
        <f>-W$190+W$216-W$218+W$233+W$234+SUM(W$125,W$126,W$127,W$128,W$129,W$130,W$131,W$132,W$133,W$134,W$135,W$136,W$137,W$138,W$139,W$140*(1+'S&amp;S'!$F142),W$141,W$142,W$143,W$144)</f>
        <v>0</v>
      </c>
      <c r="X344" s="66">
        <f>-X$190+X$216-X$218+X$233+X$234+SUM(X$125,X$126,X$127,X$128,X$129,X$130,X$131,X$132,X$133,X$134,X$135,X$136,X$137,X$138,X$139,X$140*(1+'S&amp;S'!$F142),X$141,X$142,X$143,X$144)</f>
        <v>0</v>
      </c>
      <c r="Y344" s="66">
        <f>-Y$190+Y$216-Y$218+Y$233+Y$234+SUM(Y$125,Y$126,Y$127,Y$128,Y$129,Y$130,Y$131,Y$132,Y$133,Y$134,Y$135,Y$136,Y$137,Y$138,Y$139,Y$140*(1+'S&amp;S'!$F142),Y$141,Y$142,Y$143,Y$144)</f>
        <v>0</v>
      </c>
      <c r="Z344" s="66">
        <f>-Z$190+Z$216-Z$218+Z$233+Z$234+SUM(Z$125,Z$126,Z$127,Z$128,Z$129,Z$130,Z$131,Z$132,Z$133,Z$134,Z$135,Z$136,Z$137,Z$138,Z$139,Z$140*(1+'S&amp;S'!$F142),Z$141,Z$142,Z$143,Z$144)</f>
        <v>0</v>
      </c>
      <c r="AA344" s="66">
        <f>-AA$190+AA$216-AA$218+AA$233+AA$234+SUM(AA$125,AA$126,AA$127,AA$128,AA$129,AA$130,AA$131,AA$132,AA$133,AA$134,AA$135,AA$136,AA$137,AA$138,AA$139,AA$140*(1+'S&amp;S'!$F142),AA$141,AA$142,AA$143,AA$144)</f>
        <v>0</v>
      </c>
      <c r="AB344" s="66">
        <f>-AB$190+AB$216-AB$218+AB$233+AB$234+SUM(AB$125,AB$126,AB$127,AB$128,AB$129,AB$130,AB$131,AB$132,AB$133,AB$134,AB$135,AB$136,AB$137,AB$138,AB$139,AB$140*(1+'S&amp;S'!$F142),AB$141,AB$142,AB$143,AB$144)</f>
        <v>0</v>
      </c>
      <c r="AC344" s="66">
        <f>-AC$190+AC$216-AC$218+AC$233+AC$234+SUM(AC$125,AC$126,AC$127,AC$128,AC$129,AC$130,AC$131,AC$132,AC$133,AC$134,AC$135,AC$136,AC$137,AC$138,AC$139,AC$140*(1+'S&amp;S'!$F142),AC$141,AC$142,AC$143,AC$144)</f>
        <v>0</v>
      </c>
      <c r="AD344" s="66">
        <f>-AD$190+AD$216-AD$218+AD$233+AD$234+SUM(AD$125,AD$126,AD$127,AD$128,AD$129,AD$130,AD$131,AD$132,AD$133,AD$134,AD$135,AD$136,AD$137,AD$138,AD$139,AD$140*(1+'S&amp;S'!$F142),AD$141,AD$142,AD$143,AD$144)</f>
        <v>0</v>
      </c>
      <c r="AE344" s="66">
        <f>-AE$190+AE$216-AE$218+AE$233+AE$234+SUM(AE$125,AE$126,AE$127,AE$128,AE$129,AE$130,AE$131,AE$132,AE$133,AE$134,AE$135,AE$136,AE$137,AE$138,AE$139,AE$140*(1+'S&amp;S'!$F142),AE$141,AE$142,AE$143,AE$144)</f>
        <v>0</v>
      </c>
      <c r="AF344" s="66">
        <f>-AF$190+AF$216-AF$218+AF$233+AF$234+SUM(AF$125,AF$126,AF$127,AF$128,AF$129,AF$130,AF$131,AF$132,AF$133,AF$134,AF$135,AF$136,AF$137,AF$138,AF$139,AF$140*(1+'S&amp;S'!$F142),AF$141,AF$142,AF$143,AF$144)</f>
        <v>0</v>
      </c>
      <c r="AG344" s="66">
        <f>-AG$190+AG$216-AG$218+AG$233+AG$234+SUM(AG$125,AG$126,AG$127,AG$128,AG$129,AG$130,AG$131,AG$132,AG$133,AG$134,AG$135,AG$136,AG$137,AG$138,AG$139,AG$140*(1+'S&amp;S'!$F142),AG$141,AG$142,AG$143,AG$144)</f>
        <v>0</v>
      </c>
      <c r="AH344" s="66">
        <f>-AH$190+AH$216-AH$218+AH$233+AH$234+SUM(AH$125,AH$126,AH$127,AH$128,AH$129,AH$130,AH$131,AH$132,AH$133,AH$134,AH$135,AH$136,AH$137,AH$138,AH$139,AH$140*(1+'S&amp;S'!$F142),AH$141,AH$142,AH$143,AH$144)</f>
        <v>0</v>
      </c>
      <c r="AI344" s="66">
        <f>-AI$190+AI$216-AI$218+AI$233+AI$234+SUM(AI$125,AI$126,AI$127,AI$128,AI$129,AI$130,AI$131,AI$132,AI$133,AI$134,AI$135,AI$136,AI$137,AI$138,AI$139,AI$140*(1+'S&amp;S'!$F142),AI$141,AI$142,AI$143,AI$144)</f>
        <v>0</v>
      </c>
      <c r="AJ344" s="66">
        <f>-AJ$190+AJ$216-AJ$218+AJ$233+AJ$234+SUM(AJ$125,AJ$126,AJ$127,AJ$128,AJ$129,AJ$130,AJ$131,AJ$132,AJ$133,AJ$134,AJ$135,AJ$136,AJ$137,AJ$138,AJ$139,AJ$140*(1+'S&amp;S'!$F142),AJ$141,AJ$142,AJ$143,AJ$144)</f>
        <v>0</v>
      </c>
      <c r="AK344" s="66">
        <f>-AK$190+AK$216-AK$218+AK$233+AK$234+SUM(AK$125,AK$126,AK$127,AK$128,AK$129,AK$130,AK$131,AK$132,AK$133,AK$134,AK$135,AK$136,AK$137,AK$138,AK$139,AK$140*(1+'S&amp;S'!$F142),AK$141,AK$142,AK$143,AK$144)</f>
        <v>0</v>
      </c>
      <c r="AL344" s="66">
        <f>-AL$190+AL$216-AL$218+AL$233+AL$234+SUM(AL$125,AL$126,AL$127,AL$128,AL$129,AL$130,AL$131,AL$132,AL$133,AL$134,AL$135,AL$136,AL$137,AL$138,AL$139,AL$140*(1+'S&amp;S'!$F142),AL$141,AL$142,AL$143,AL$144)</f>
        <v>0</v>
      </c>
      <c r="AM344" s="66">
        <f>-AM$190+AM$216-AM$218+AM$233+AM$234+SUM(AM$125,AM$126,AM$127,AM$128,AM$129,AM$130,AM$131,AM$132,AM$133,AM$134,AM$135,AM$136,AM$137,AM$138,AM$139,AM$140*(1+'S&amp;S'!$F142),AM$141,AM$142,AM$143,AM$144)</f>
        <v>0</v>
      </c>
      <c r="AN344" s="66">
        <f>-AN$190+AN$216-AN$218+AN$233+AN$234+SUM(AN$125,AN$126,AN$127,AN$128,AN$129,AN$130,AN$131,AN$132,AN$133,AN$134,AN$135,AN$136,AN$137,AN$138,AN$139,AN$140*(1+'S&amp;S'!$F142),AN$141,AN$142,AN$143,AN$144)</f>
        <v>0</v>
      </c>
      <c r="AO344" s="66">
        <f>-AO$190+AO$216-AO$218+AO$233+AO$234+SUM(AO$125,AO$126,AO$127,AO$128,AO$129,AO$130,AO$131,AO$132,AO$133,AO$134,AO$135,AO$136,AO$137,AO$138,AO$139,AO$140*(1+'S&amp;S'!$F142),AO$141,AO$142,AO$143,AO$144)</f>
        <v>0</v>
      </c>
      <c r="AP344" s="66">
        <f>-AP$190+AP$216-AP$218+AP$233+AP$234+SUM(AP$125,AP$126,AP$127,AP$128,AP$129,AP$130,AP$131,AP$132,AP$133,AP$134,AP$135,AP$136,AP$137,AP$138,AP$139,AP$140*(1+'S&amp;S'!$F142),AP$141,AP$142,AP$143,AP$144)</f>
        <v>0</v>
      </c>
      <c r="AQ344" s="66">
        <f>-AQ$190+AQ$216-AQ$218+AQ$233+AQ$234+SUM(AQ$125,AQ$126,AQ$127,AQ$128,AQ$129,AQ$130,AQ$131,AQ$132,AQ$133,AQ$134,AQ$135,AQ$136,AQ$137,AQ$138,AQ$139,AQ$140*(1+'S&amp;S'!$F142),AQ$141,AQ$142,AQ$143,AQ$144)</f>
        <v>0</v>
      </c>
      <c r="AR344" s="66">
        <f>-AR$190+AR$216-AR$218+AR$233+AR$234+SUM(AR$125,AR$126,AR$127,AR$128,AR$129,AR$130,AR$131,AR$132,AR$133,AR$134,AR$135,AR$136,AR$137,AR$138,AR$139,AR$140*(1+'S&amp;S'!$F142),AR$141,AR$142,AR$143,AR$144)</f>
        <v>0</v>
      </c>
      <c r="AS344" s="66">
        <f>-AS$190+AS$216-AS$218+AS$233+AS$234+SUM(AS$125,AS$126,AS$127,AS$128,AS$129,AS$130,AS$131,AS$132,AS$133,AS$134,AS$135,AS$136,AS$137,AS$138,AS$139,AS$140*(1+'S&amp;S'!$F142),AS$141,AS$142,AS$143,AS$144)</f>
        <v>0</v>
      </c>
      <c r="AT344" s="66">
        <f>-AT$190+AT$216-AT$218+AT$233+AT$234+SUM(AT$125,AT$126,AT$127,AT$128,AT$129,AT$130,AT$131,AT$132,AT$133,AT$134,AT$135,AT$136,AT$137,AT$138,AT$139,AT$140*(1+'S&amp;S'!$F142),AT$141,AT$142,AT$143,AT$144)</f>
        <v>0</v>
      </c>
      <c r="AU344" s="66">
        <f>-AU$190+AU$216-AU$218+AU$233+AU$234+SUM(AU$125,AU$126,AU$127,AU$128,AU$129,AU$130,AU$131,AU$132,AU$133,AU$134,AU$135,AU$136,AU$137,AU$138,AU$139,AU$140*(1+'S&amp;S'!$F142),AU$141,AU$142,AU$143,AU$144)</f>
        <v>0</v>
      </c>
      <c r="AV344" s="66">
        <f>-AV$190+AV$216-AV$218+AV$233+AV$234+SUM(AV$125,AV$126,AV$127,AV$128,AV$129,AV$130,AV$131,AV$132,AV$133,AV$134,AV$135,AV$136,AV$137,AV$138,AV$139,AV$140*(1+'S&amp;S'!$F142),AV$141,AV$142,AV$143,AV$144)</f>
        <v>0</v>
      </c>
      <c r="AW344" s="66">
        <f>-AW$190+AW$216-AW$218+AW$233+AW$234+SUM(AW$125,AW$126,AW$127,AW$128,AW$129,AW$130,AW$131,AW$132,AW$133,AW$134,AW$135,AW$136,AW$137,AW$138,AW$139,AW$140*(1+'S&amp;S'!$F142),AW$141,AW$142,AW$143,AW$144)</f>
        <v>0</v>
      </c>
      <c r="AX344" s="66">
        <f>-AX$190+AX$216-AX$218+AX$233+AX$234+SUM(AX$125,AX$126,AX$127,AX$128,AX$129,AX$130,AX$131,AX$132,AX$133,AX$134,AX$135,AX$136,AX$137,AX$138,AX$139,AX$140*(1+'S&amp;S'!$F142),AX$141,AX$142,AX$143,AX$144)</f>
        <v>0</v>
      </c>
      <c r="AY344" s="66">
        <f>-AY$190+AY$216-AY$218+AY$233+AY$234+SUM(AY$125,AY$126,AY$127,AY$128,AY$129,AY$130,AY$131,AY$132,AY$133,AY$134,AY$135,AY$136,AY$137,AY$138,AY$139,AY$140*(1+'S&amp;S'!$F142),AY$141,AY$142,AY$143,AY$144)</f>
        <v>0</v>
      </c>
      <c r="AZ344" s="66">
        <f>-AZ$190+AZ$216-AZ$218+AZ$233+AZ$234+SUM(AZ$125,AZ$126,AZ$127,AZ$128,AZ$129,AZ$130,AZ$131,AZ$132,AZ$133,AZ$134,AZ$135,AZ$136,AZ$137,AZ$138,AZ$139,AZ$140*(1+'S&amp;S'!$F142),AZ$141,AZ$142,AZ$143,AZ$144)</f>
        <v>0</v>
      </c>
      <c r="BA344" s="66">
        <f>-BA$190+BA$216-BA$218+BA$233+BA$234+SUM(BA$125,BA$126,BA$127,BA$128,BA$129,BA$130,BA$131,BA$132,BA$133,BA$134,BA$135,BA$136,BA$137,BA$138,BA$139,BA$140*(1+'S&amp;S'!$F142),BA$141,BA$142,BA$143,BA$144)</f>
        <v>0</v>
      </c>
      <c r="BB344" s="66">
        <f>-BB$190+BB$216-BB$218+BB$233+BB$234+SUM(BB$125,BB$126,BB$127,BB$128,BB$129,BB$130,BB$131,BB$132,BB$133,BB$134,BB$135,BB$136,BB$137,BB$138,BB$139,BB$140*(1+'S&amp;S'!$F142),BB$141,BB$142,BB$143,BB$144)</f>
        <v>0</v>
      </c>
      <c r="BC344" s="66">
        <f>-BC$190+BC$216-BC$218+BC$233+BC$234+SUM(BC$125,BC$126,BC$127,BC$128,BC$129,BC$130,BC$131,BC$132,BC$133,BC$134,BC$135,BC$136,BC$137,BC$138,BC$139,BC$140*(1+'S&amp;S'!$F142),BC$141,BC$142,BC$143,BC$144)</f>
        <v>0</v>
      </c>
      <c r="BD344" s="66">
        <f>-BD$190+BD$216-BD$218+BD$233+BD$234+SUM(BD$125,BD$126,BD$127,BD$128,BD$129,BD$130,BD$131,BD$132,BD$133,BD$134,BD$135,BD$136,BD$137,BD$138,BD$139,BD$140*(1+'S&amp;S'!$F142),BD$141,BD$142,BD$143,BD$144)</f>
        <v>0</v>
      </c>
      <c r="BE344" s="66">
        <f>-BE$190+BE$216-BE$218+BE$233+BE$234+SUM(BE$125,BE$126,BE$127,BE$128,BE$129,BE$130,BE$131,BE$132,BE$133,BE$134,BE$135,BE$136,BE$137,BE$138,BE$139,BE$140*(1+'S&amp;S'!$F142),BE$141,BE$142,BE$143,BE$144)</f>
        <v>0</v>
      </c>
      <c r="BF344" s="66">
        <f>-BF$190+BF$216-BF$218+BF$233+BF$234+SUM(BF$125,BF$126,BF$127,BF$128,BF$129,BF$130,BF$131,BF$132,BF$133,BF$134,BF$135,BF$136,BF$137,BF$138,BF$139,BF$140*(1+'S&amp;S'!$F142),BF$141,BF$142,BF$143,BF$144)</f>
        <v>0</v>
      </c>
      <c r="BG344" s="66">
        <f>-BG$190+BG$216-BG$218+BG$233+BG$234+SUM(BG$125,BG$126,BG$127,BG$128,BG$129,BG$130,BG$131,BG$132,BG$133,BG$134,BG$135,BG$136,BG$137,BG$138,BG$139,BG$140*(1+'S&amp;S'!$F142),BG$141,BG$142,BG$143,BG$144)</f>
        <v>0</v>
      </c>
      <c r="BH344" s="66">
        <f>-BH$190+BH$216-BH$218+BH$233+BH$234+SUM(BH$125,BH$126,BH$127,BH$128,BH$129,BH$130,BH$131,BH$132,BH$133,BH$134,BH$135,BH$136,BH$137,BH$138,BH$139,BH$140*(1+'S&amp;S'!$F142),BH$141,BH$142,BH$143,BH$144)</f>
        <v>0</v>
      </c>
      <c r="BI344" s="66">
        <f>-BI$190+BI$216-BI$218+BI$233+BI$234+SUM(BI$125,BI$126,BI$127,BI$128,BI$129,BI$130,BI$131,BI$132,BI$133,BI$134,BI$135,BI$136,BI$137,BI$138,BI$139,BI$140*(1+'S&amp;S'!$F142),BI$141,BI$142,BI$143,BI$144)</f>
        <v>0</v>
      </c>
      <c r="BJ344" s="66">
        <f>-BJ$190+BJ$216-BJ$218+BJ$233+BJ$234+SUM(BJ$125,BJ$126,BJ$127,BJ$128,BJ$129,BJ$130,BJ$131,BJ$132,BJ$133,BJ$134,BJ$135,BJ$136,BJ$137,BJ$138,BJ$139,BJ$140*(1+'S&amp;S'!$F142),BJ$141,BJ$142,BJ$143,BJ$144)</f>
        <v>0</v>
      </c>
      <c r="BK344" s="66">
        <f>-BK$190+BK$216-BK$218+BK$233+BK$234+SUM(BK$125,BK$126,BK$127,BK$128,BK$129,BK$130,BK$131,BK$132,BK$133,BK$134,BK$135,BK$136,BK$137,BK$138,BK$139,BK$140*(1+'S&amp;S'!$F142),BK$141,BK$142,BK$143,BK$144)</f>
        <v>0</v>
      </c>
      <c r="BL344" s="66">
        <f>-BL$190+BL$216-BL$218+BL$233+BL$234+SUM(BL$125,BL$126,BL$127,BL$128,BL$129,BL$130,BL$131,BL$132,BL$133,BL$134,BL$135,BL$136,BL$137,BL$138,BL$139,BL$140*(1+'S&amp;S'!$F142),BL$141,BL$142,BL$143,BL$144)</f>
        <v>0</v>
      </c>
      <c r="BM344" s="66">
        <f>-BM$190+BM$216-BM$218+BM$233+BM$234+SUM(BM$125,BM$126,BM$127,BM$128,BM$129,BM$130,BM$131,BM$132,BM$133,BM$134,BM$135,BM$136,BM$137,BM$138,BM$139,BM$140*(1+'S&amp;S'!$F142),BM$141,BM$142,BM$143,BM$144)</f>
        <v>0</v>
      </c>
      <c r="BN344" s="66">
        <f>-BN$190+BN$216-BN$218+BN$233+BN$234+SUM(BN$125,BN$126,BN$127,BN$128,BN$129,BN$130,BN$131,BN$132,BN$133,BN$134,BN$135,BN$136,BN$137,BN$138,BN$139,BN$140*(1+'S&amp;S'!$F142),BN$141,BN$142,BN$143,BN$144)</f>
        <v>0</v>
      </c>
      <c r="BO344" s="66">
        <f>-BO$190+BO$216-BO$218+BO$233+BO$234+SUM(BO$125,BO$126,BO$127,BO$128,BO$129,BO$130,BO$131,BO$132,BO$133,BO$134,BO$135,BO$136,BO$137,BO$138,BO$139,BO$140*(1+'S&amp;S'!$F142),BO$141,BO$142,BO$143,BO$144)</f>
        <v>0</v>
      </c>
      <c r="BP344" s="66">
        <f>-BP$190+BP$216-BP$218+BP$233+BP$234+SUM(BP$125,BP$126,BP$127,BP$128,BP$129,BP$130,BP$131,BP$132,BP$133,BP$134,BP$135,BP$136,BP$137,BP$138,BP$139,BP$140*(1+'S&amp;S'!$F142),BP$141,BP$142,BP$143,BP$144)</f>
        <v>0</v>
      </c>
      <c r="BQ344" s="66">
        <f>-BQ$190+BQ$216-BQ$218+BQ$233+BQ$234+SUM(BQ$125,BQ$126,BQ$127,BQ$128,BQ$129,BQ$130,BQ$131,BQ$132,BQ$133,BQ$134,BQ$135,BQ$136,BQ$137,BQ$138,BQ$139,BQ$140*(1+'S&amp;S'!$F142),BQ$141,BQ$142,BQ$143,BQ$144)</f>
        <v>0</v>
      </c>
      <c r="BR344" s="66">
        <f>-BR$190+BR$216-BR$218+BR$233+BR$234+SUM(BR$125,BR$126,BR$127,BR$128,BR$129,BR$130,BR$131,BR$132,BR$133,BR$134,BR$135,BR$136,BR$137,BR$138,BR$139,BR$140*(1+'S&amp;S'!$F142),BR$141,BR$142,BR$143,BR$144)</f>
        <v>0</v>
      </c>
      <c r="BS344" s="66">
        <f>-BS$190+BS$216-BS$218+BS$233+BS$234+SUM(BS$125,BS$126,BS$127,BS$128,BS$129,BS$130,BS$131,BS$132,BS$133,BS$134,BS$135,BS$136,BS$137,BS$138,BS$139,BS$140*(1+'S&amp;S'!$F142),BS$141,BS$142,BS$143,BS$144)</f>
        <v>0</v>
      </c>
      <c r="BT344" s="66">
        <f>-BT$190+BT$216-BT$218+BT$233+BT$234+SUM(BT$125,BT$126,BT$127,BT$128,BT$129,BT$130,BT$131,BT$132,BT$133,BT$134,BT$135,BT$136,BT$137,BT$138,BT$139,BT$140*(1+'S&amp;S'!$F142),BT$141,BT$142,BT$143,BT$144)</f>
        <v>0</v>
      </c>
      <c r="BU344" s="66">
        <f>-BU$190+BU$216-BU$218+BU$233+BU$234+SUM(BU$125,BU$126,BU$127,BU$128,BU$129,BU$130,BU$131,BU$132,BU$133,BU$134,BU$135,BU$136,BU$137,BU$138,BU$139,BU$140*(1+'S&amp;S'!$F142),BU$141,BU$142,BU$143,BU$144)</f>
        <v>0</v>
      </c>
      <c r="BV344" s="66">
        <f>-BV$190+BV$216-BV$218+BV$233+BV$234+SUM(BV$125,BV$126,BV$127,BV$128,BV$129,BV$130,BV$131,BV$132,BV$133,BV$134,BV$135,BV$136,BV$137,BV$138,BV$139,BV$140*(1+'S&amp;S'!$F142),BV$141,BV$142,BV$143,BV$144)</f>
        <v>0</v>
      </c>
      <c r="BW344" s="66">
        <f>-BW$190+BW$216-BW$218+BW$233+BW$234+SUM(BW$125,BW$126,BW$127,BW$128,BW$129,BW$130,BW$131,BW$132,BW$133,BW$134,BW$135,BW$136,BW$137,BW$138,BW$139,BW$140*(1+'S&amp;S'!$F142),BW$141,BW$142,BW$143,BW$144)</f>
        <v>0</v>
      </c>
      <c r="BX344" s="66">
        <f>-BX$190+BX$216-BX$218+BX$233+BX$234+SUM(BX$125,BX$126,BX$127,BX$128,BX$129,BX$130,BX$131,BX$132,BX$133,BX$134,BX$135,BX$136,BX$137,BX$138,BX$139,BX$140*(1+'S&amp;S'!$F142),BX$141,BX$142,BX$143,BX$144)</f>
        <v>0</v>
      </c>
      <c r="BY344" s="66">
        <f>-BY$190+BY$216-BY$218+BY$233+BY$234+SUM(BY$125,BY$126,BY$127,BY$128,BY$129,BY$130,BY$131,BY$132,BY$133,BY$134,BY$135,BY$136,BY$137,BY$138,BY$139,BY$140*(1+'S&amp;S'!$F142),BY$141,BY$142,BY$143,BY$144)</f>
        <v>0</v>
      </c>
      <c r="BZ344" s="66">
        <f>-BZ$190+BZ$216-BZ$218+BZ$233+BZ$234+SUM(BZ$125,BZ$126,BZ$127,BZ$128,BZ$129,BZ$130,BZ$131,BZ$132,BZ$133,BZ$134,BZ$135,BZ$136,BZ$137,BZ$138,BZ$139,BZ$140*(1+'S&amp;S'!$F142),BZ$141,BZ$142,BZ$143,BZ$144)</f>
        <v>0</v>
      </c>
      <c r="CA344" s="66">
        <f>-CA$190+CA$216-CA$218+CA$233+CA$234+SUM(CA$125,CA$126,CA$127,CA$128,CA$129,CA$130,CA$131,CA$132,CA$133,CA$134,CA$135,CA$136,CA$137,CA$138,CA$139,CA$140*(1+'S&amp;S'!$F142),CA$141,CA$142,CA$143,CA$144)</f>
        <v>0</v>
      </c>
      <c r="CB344" s="66">
        <f>-CB$190+CB$216-CB$218+CB$233+CB$234+SUM(CB$125,CB$126,CB$127,CB$128,CB$129,CB$130,CB$131,CB$132,CB$133,CB$134,CB$135,CB$136,CB$137,CB$138,CB$139,CB$140*(1+'S&amp;S'!$F142),CB$141,CB$142,CB$143,CB$144)</f>
        <v>0</v>
      </c>
      <c r="CC344" s="66">
        <f>-CC$190+CC$216-CC$218+CC$233+CC$234+SUM(CC$125,CC$126,CC$127,CC$128,CC$129,CC$130,CC$131,CC$132,CC$133,CC$134,CC$135,CC$136,CC$137,CC$138,CC$139,CC$140*(1+'S&amp;S'!$F142),CC$141,CC$142,CC$143,CC$144)</f>
        <v>0</v>
      </c>
      <c r="CD344" s="66">
        <f>-CD$190+CD$216-CD$218+CD$233+CD$234+SUM(CD$125,CD$126,CD$127,CD$128,CD$129,CD$130,CD$131,CD$132,CD$133,CD$134,CD$135,CD$136,CD$137,CD$138,CD$139,CD$140*(1+'S&amp;S'!$F142),CD$141,CD$142,CD$143,CD$144)</f>
        <v>0</v>
      </c>
      <c r="CE344" s="66">
        <f>-CE$190+CE$216-CE$218+CE$233+CE$234+SUM(CE$125,CE$126,CE$127,CE$128,CE$129,CE$130,CE$131,CE$132,CE$133,CE$134,CE$135,CE$136,CE$137,CE$138,CE$139,CE$140*(1+'S&amp;S'!$F142),CE$141,CE$142,CE$143,CE$144)</f>
        <v>0</v>
      </c>
      <c r="CF344" s="66">
        <f>-CF$190+CF$216-CF$218+CF$233+CF$234+SUM(CF$125,CF$126,CF$127,CF$128,CF$129,CF$130,CF$131,CF$132,CF$133,CF$134,CF$135,CF$136,CF$137,CF$138,CF$139,CF$140*(1+'S&amp;S'!$F142),CF$141,CF$142,CF$143,CF$144)</f>
        <v>0</v>
      </c>
      <c r="CG344" s="66">
        <f>-CG$190+CG$216-CG$218+CG$233+CG$234+SUM(CG$125,CG$126,CG$127,CG$128,CG$129,CG$130,CG$131,CG$132,CG$133,CG$134,CG$135,CG$136,CG$137,CG$138,CG$139,CG$140*(1+'S&amp;S'!$F142),CG$141,CG$142,CG$143,CG$144)</f>
        <v>0</v>
      </c>
      <c r="CH344" s="66">
        <f>-CH$190+CH$216-CH$218+CH$233+CH$234+SUM(CH$125,CH$126,CH$127,CH$128,CH$129,CH$130,CH$131,CH$132,CH$133,CH$134,CH$135,CH$136,CH$137,CH$138,CH$139,CH$140*(1+'S&amp;S'!$F142),CH$141,CH$142,CH$143,CH$144)</f>
        <v>0</v>
      </c>
      <c r="CI344" s="66">
        <f>-CI$190+CI$216-CI$218+CI$233+CI$234+SUM(CI$125,CI$126,CI$127,CI$128,CI$129,CI$130,CI$131,CI$132,CI$133,CI$134,CI$135,CI$136,CI$137,CI$138,CI$139,CI$140*(1+'S&amp;S'!$F142),CI$141,CI$142,CI$143,CI$144)</f>
        <v>0</v>
      </c>
      <c r="CJ344" s="66">
        <f>-CJ$190+CJ$216-CJ$218+CJ$233+CJ$234+SUM(CJ$125,CJ$126,CJ$127,CJ$128,CJ$129,CJ$130,CJ$131,CJ$132,CJ$133,CJ$134,CJ$135,CJ$136,CJ$137,CJ$138,CJ$139,CJ$140*(1+'S&amp;S'!$F142),CJ$141,CJ$142,CJ$143,CJ$144)</f>
        <v>0</v>
      </c>
      <c r="CK344" s="66">
        <f>-CK$190+CK$216-CK$218+CK$233+CK$234+SUM(CK$125,CK$126,CK$127,CK$128,CK$129,CK$130,CK$131,CK$132,CK$133,CK$134,CK$135,CK$136,CK$137,CK$138,CK$139,CK$140*(1+'S&amp;S'!$F142),CK$141,CK$142,CK$143,CK$144)</f>
        <v>0</v>
      </c>
      <c r="CL344" s="66">
        <f>-CL$190+CL$216-CL$218+CL$233+CL$234+SUM(CL$125,CL$126,CL$127,CL$128,CL$129,CL$130,CL$131,CL$132,CL$133,CL$134,CL$135,CL$136,CL$137,CL$138,CL$139,CL$140*(1+'S&amp;S'!$F142),CL$141,CL$142,CL$143,CL$144)</f>
        <v>0</v>
      </c>
      <c r="CM344" s="66">
        <f>-CM$190+CM$216-CM$218+CM$233+CM$234+SUM(CM$125,CM$126,CM$127,CM$128,CM$129,CM$130,CM$131,CM$132,CM$133,CM$134,CM$135,CM$136,CM$137,CM$138,CM$139,CM$140*(1+'S&amp;S'!$F142),CM$141,CM$142,CM$143,CM$144)</f>
        <v>0</v>
      </c>
      <c r="CN344" s="66">
        <f>-CN$190+CN$216-CN$218+CN$233+CN$234+SUM(CN$125,CN$126,CN$127,CN$128,CN$129,CN$130,CN$131,CN$132,CN$133,CN$134,CN$135,CN$136,CN$137,CN$138,CN$139,CN$140*(1+'S&amp;S'!$F142),CN$141,CN$142,CN$143,CN$144)</f>
        <v>0</v>
      </c>
      <c r="CO344" s="66">
        <f>-CO$190+CO$216-CO$218+CO$233+CO$234+SUM(CO$125,CO$126,CO$127,CO$128,CO$129,CO$130,CO$131,CO$132,CO$133,CO$134,CO$135,CO$136,CO$137,CO$138,CO$139,CO$140*(1+'S&amp;S'!$F142),CO$141,CO$142,CO$143,CO$144)</f>
        <v>0</v>
      </c>
      <c r="CP344" s="66">
        <f>-CP$190+CP$216-CP$218+CP$233+CP$234+SUM(CP$125,CP$126,CP$127,CP$128,CP$129,CP$130,CP$131,CP$132,CP$133,CP$134,CP$135,CP$136,CP$137,CP$138,CP$139,CP$140*(1+'S&amp;S'!$F142),CP$141,CP$142,CP$143,CP$144)</f>
        <v>0</v>
      </c>
      <c r="CQ344" s="66">
        <f>-CQ$190+CQ$216-CQ$218+CQ$233+CQ$234+SUM(CQ$125,CQ$126,CQ$127,CQ$128,CQ$129,CQ$130,CQ$131,CQ$132,CQ$133,CQ$134,CQ$135,CQ$136,CQ$137,CQ$138,CQ$139,CQ$140*(1+'S&amp;S'!$F142),CQ$141,CQ$142,CQ$143,CQ$144)</f>
        <v>0</v>
      </c>
      <c r="CR344" s="66">
        <f>-CR$190+CR$216-CR$218+CR$233+CR$234+SUM(CR$125,CR$126,CR$127,CR$128,CR$129,CR$130,CR$131,CR$132,CR$133,CR$134,CR$135,CR$136,CR$137,CR$138,CR$139,CR$140*(1+'S&amp;S'!$F142),CR$141,CR$142,CR$143,CR$144)</f>
        <v>0</v>
      </c>
      <c r="CS344" s="66">
        <f>-CS$190+CS$216-CS$218+CS$233+CS$234+SUM(CS$125,CS$126,CS$127,CS$128,CS$129,CS$130,CS$131,CS$132,CS$133,CS$134,CS$135,CS$136,CS$137,CS$138,CS$139,CS$140*(1+'S&amp;S'!$F142),CS$141,CS$142,CS$143,CS$144)</f>
        <v>0</v>
      </c>
    </row>
    <row r="345" spans="3:97" hidden="1" x14ac:dyDescent="0.35">
      <c r="C345" s="81" t="str">
        <f>O.2!C140&amp;" with "&amp; 'S&amp;S'!$D$5*100 &amp; "% decrease"</f>
        <v>Spare with 1% decrease</v>
      </c>
      <c r="E345" s="492">
        <f>G345+NPV(G.Asm!$F$40,H345:INDEX(H345:CS345,RP))</f>
        <v>0</v>
      </c>
      <c r="F345" s="492">
        <f t="shared" si="140"/>
        <v>0</v>
      </c>
      <c r="G345" s="66">
        <f>-G$190+G$216-G$218+G$233+G$234+SUM(G$125,G$126,G$127,G$128,G$129,G$130,G$131,G$132,G$133,G$134,G$135,G$136,G$137,G$138,G$139,G$140*(1+'S&amp;S'!$F143),G$141,G$142,G$143,G$144)</f>
        <v>0</v>
      </c>
      <c r="H345" s="66">
        <f>-H$190+H$216-H$218+H$233+H$234+SUM(H$125,H$126,H$127,H$128,H$129,H$130,H$131,H$132,H$133,H$134,H$135,H$136,H$137,H$138,H$139,H$140*(1+'S&amp;S'!$F143),H$141,H$142,H$143,H$144)</f>
        <v>0</v>
      </c>
      <c r="I345" s="66">
        <f>-I$190+I$216-I$218+I$233+I$234+SUM(I$125,I$126,I$127,I$128,I$129,I$130,I$131,I$132,I$133,I$134,I$135,I$136,I$137,I$138,I$139,I$140*(1+'S&amp;S'!$F143),I$141,I$142,I$143,I$144)</f>
        <v>0</v>
      </c>
      <c r="J345" s="66">
        <f>-J$190+J$216-J$218+J$233+J$234+SUM(J$125,J$126,J$127,J$128,J$129,J$130,J$131,J$132,J$133,J$134,J$135,J$136,J$137,J$138,J$139,J$140*(1+'S&amp;S'!$F143),J$141,J$142,J$143,J$144)</f>
        <v>0</v>
      </c>
      <c r="K345" s="66">
        <f>-K$190+K$216-K$218+K$233+K$234+SUM(K$125,K$126,K$127,K$128,K$129,K$130,K$131,K$132,K$133,K$134,K$135,K$136,K$137,K$138,K$139,K$140*(1+'S&amp;S'!$F143),K$141,K$142,K$143,K$144)</f>
        <v>0</v>
      </c>
      <c r="L345" s="66">
        <f>-L$190+L$216-L$218+L$233+L$234+SUM(L$125,L$126,L$127,L$128,L$129,L$130,L$131,L$132,L$133,L$134,L$135,L$136,L$137,L$138,L$139,L$140*(1+'S&amp;S'!$F143),L$141,L$142,L$143,L$144)</f>
        <v>0</v>
      </c>
      <c r="M345" s="66">
        <f>-M$190+M$216-M$218+M$233+M$234+SUM(M$125,M$126,M$127,M$128,M$129,M$130,M$131,M$132,M$133,M$134,M$135,M$136,M$137,M$138,M$139,M$140*(1+'S&amp;S'!$F143),M$141,M$142,M$143,M$144)</f>
        <v>0</v>
      </c>
      <c r="N345" s="66">
        <f>-N$190+N$216-N$218+N$233+N$234+SUM(N$125,N$126,N$127,N$128,N$129,N$130,N$131,N$132,N$133,N$134,N$135,N$136,N$137,N$138,N$139,N$140*(1+'S&amp;S'!$F143),N$141,N$142,N$143,N$144)</f>
        <v>0</v>
      </c>
      <c r="O345" s="66">
        <f>-O$190+O$216-O$218+O$233+O$234+SUM(O$125,O$126,O$127,O$128,O$129,O$130,O$131,O$132,O$133,O$134,O$135,O$136,O$137,O$138,O$139,O$140*(1+'S&amp;S'!$F143),O$141,O$142,O$143,O$144)</f>
        <v>0</v>
      </c>
      <c r="P345" s="66">
        <f>-P$190+P$216-P$218+P$233+P$234+SUM(P$125,P$126,P$127,P$128,P$129,P$130,P$131,P$132,P$133,P$134,P$135,P$136,P$137,P$138,P$139,P$140*(1+'S&amp;S'!$F143),P$141,P$142,P$143,P$144)</f>
        <v>0</v>
      </c>
      <c r="Q345" s="66">
        <f>-Q$190+Q$216-Q$218+Q$233+Q$234+SUM(Q$125,Q$126,Q$127,Q$128,Q$129,Q$130,Q$131,Q$132,Q$133,Q$134,Q$135,Q$136,Q$137,Q$138,Q$139,Q$140*(1+'S&amp;S'!$F143),Q$141,Q$142,Q$143,Q$144)</f>
        <v>0</v>
      </c>
      <c r="R345" s="66">
        <f>-R$190+R$216-R$218+R$233+R$234+SUM(R$125,R$126,R$127,R$128,R$129,R$130,R$131,R$132,R$133,R$134,R$135,R$136,R$137,R$138,R$139,R$140*(1+'S&amp;S'!$F143),R$141,R$142,R$143,R$144)</f>
        <v>0</v>
      </c>
      <c r="S345" s="66">
        <f>-S$190+S$216-S$218+S$233+S$234+SUM(S$125,S$126,S$127,S$128,S$129,S$130,S$131,S$132,S$133,S$134,S$135,S$136,S$137,S$138,S$139,S$140*(1+'S&amp;S'!$F143),S$141,S$142,S$143,S$144)</f>
        <v>0</v>
      </c>
      <c r="T345" s="66">
        <f>-T$190+T$216-T$218+T$233+T$234+SUM(T$125,T$126,T$127,T$128,T$129,T$130,T$131,T$132,T$133,T$134,T$135,T$136,T$137,T$138,T$139,T$140*(1+'S&amp;S'!$F143),T$141,T$142,T$143,T$144)</f>
        <v>0</v>
      </c>
      <c r="U345" s="66">
        <f>-U$190+U$216-U$218+U$233+U$234+SUM(U$125,U$126,U$127,U$128,U$129,U$130,U$131,U$132,U$133,U$134,U$135,U$136,U$137,U$138,U$139,U$140*(1+'S&amp;S'!$F143),U$141,U$142,U$143,U$144)</f>
        <v>0</v>
      </c>
      <c r="V345" s="66">
        <f>-V$190+V$216-V$218+V$233+V$234+SUM(V$125,V$126,V$127,V$128,V$129,V$130,V$131,V$132,V$133,V$134,V$135,V$136,V$137,V$138,V$139,V$140*(1+'S&amp;S'!$F143),V$141,V$142,V$143,V$144)</f>
        <v>0</v>
      </c>
      <c r="W345" s="66">
        <f>-W$190+W$216-W$218+W$233+W$234+SUM(W$125,W$126,W$127,W$128,W$129,W$130,W$131,W$132,W$133,W$134,W$135,W$136,W$137,W$138,W$139,W$140*(1+'S&amp;S'!$F143),W$141,W$142,W$143,W$144)</f>
        <v>0</v>
      </c>
      <c r="X345" s="66">
        <f>-X$190+X$216-X$218+X$233+X$234+SUM(X$125,X$126,X$127,X$128,X$129,X$130,X$131,X$132,X$133,X$134,X$135,X$136,X$137,X$138,X$139,X$140*(1+'S&amp;S'!$F143),X$141,X$142,X$143,X$144)</f>
        <v>0</v>
      </c>
      <c r="Y345" s="66">
        <f>-Y$190+Y$216-Y$218+Y$233+Y$234+SUM(Y$125,Y$126,Y$127,Y$128,Y$129,Y$130,Y$131,Y$132,Y$133,Y$134,Y$135,Y$136,Y$137,Y$138,Y$139,Y$140*(1+'S&amp;S'!$F143),Y$141,Y$142,Y$143,Y$144)</f>
        <v>0</v>
      </c>
      <c r="Z345" s="66">
        <f>-Z$190+Z$216-Z$218+Z$233+Z$234+SUM(Z$125,Z$126,Z$127,Z$128,Z$129,Z$130,Z$131,Z$132,Z$133,Z$134,Z$135,Z$136,Z$137,Z$138,Z$139,Z$140*(1+'S&amp;S'!$F143),Z$141,Z$142,Z$143,Z$144)</f>
        <v>0</v>
      </c>
      <c r="AA345" s="66">
        <f>-AA$190+AA$216-AA$218+AA$233+AA$234+SUM(AA$125,AA$126,AA$127,AA$128,AA$129,AA$130,AA$131,AA$132,AA$133,AA$134,AA$135,AA$136,AA$137,AA$138,AA$139,AA$140*(1+'S&amp;S'!$F143),AA$141,AA$142,AA$143,AA$144)</f>
        <v>0</v>
      </c>
      <c r="AB345" s="66">
        <f>-AB$190+AB$216-AB$218+AB$233+AB$234+SUM(AB$125,AB$126,AB$127,AB$128,AB$129,AB$130,AB$131,AB$132,AB$133,AB$134,AB$135,AB$136,AB$137,AB$138,AB$139,AB$140*(1+'S&amp;S'!$F143),AB$141,AB$142,AB$143,AB$144)</f>
        <v>0</v>
      </c>
      <c r="AC345" s="66">
        <f>-AC$190+AC$216-AC$218+AC$233+AC$234+SUM(AC$125,AC$126,AC$127,AC$128,AC$129,AC$130,AC$131,AC$132,AC$133,AC$134,AC$135,AC$136,AC$137,AC$138,AC$139,AC$140*(1+'S&amp;S'!$F143),AC$141,AC$142,AC$143,AC$144)</f>
        <v>0</v>
      </c>
      <c r="AD345" s="66">
        <f>-AD$190+AD$216-AD$218+AD$233+AD$234+SUM(AD$125,AD$126,AD$127,AD$128,AD$129,AD$130,AD$131,AD$132,AD$133,AD$134,AD$135,AD$136,AD$137,AD$138,AD$139,AD$140*(1+'S&amp;S'!$F143),AD$141,AD$142,AD$143,AD$144)</f>
        <v>0</v>
      </c>
      <c r="AE345" s="66">
        <f>-AE$190+AE$216-AE$218+AE$233+AE$234+SUM(AE$125,AE$126,AE$127,AE$128,AE$129,AE$130,AE$131,AE$132,AE$133,AE$134,AE$135,AE$136,AE$137,AE$138,AE$139,AE$140*(1+'S&amp;S'!$F143),AE$141,AE$142,AE$143,AE$144)</f>
        <v>0</v>
      </c>
      <c r="AF345" s="66">
        <f>-AF$190+AF$216-AF$218+AF$233+AF$234+SUM(AF$125,AF$126,AF$127,AF$128,AF$129,AF$130,AF$131,AF$132,AF$133,AF$134,AF$135,AF$136,AF$137,AF$138,AF$139,AF$140*(1+'S&amp;S'!$F143),AF$141,AF$142,AF$143,AF$144)</f>
        <v>0</v>
      </c>
      <c r="AG345" s="66">
        <f>-AG$190+AG$216-AG$218+AG$233+AG$234+SUM(AG$125,AG$126,AG$127,AG$128,AG$129,AG$130,AG$131,AG$132,AG$133,AG$134,AG$135,AG$136,AG$137,AG$138,AG$139,AG$140*(1+'S&amp;S'!$F143),AG$141,AG$142,AG$143,AG$144)</f>
        <v>0</v>
      </c>
      <c r="AH345" s="66">
        <f>-AH$190+AH$216-AH$218+AH$233+AH$234+SUM(AH$125,AH$126,AH$127,AH$128,AH$129,AH$130,AH$131,AH$132,AH$133,AH$134,AH$135,AH$136,AH$137,AH$138,AH$139,AH$140*(1+'S&amp;S'!$F143),AH$141,AH$142,AH$143,AH$144)</f>
        <v>0</v>
      </c>
      <c r="AI345" s="66">
        <f>-AI$190+AI$216-AI$218+AI$233+AI$234+SUM(AI$125,AI$126,AI$127,AI$128,AI$129,AI$130,AI$131,AI$132,AI$133,AI$134,AI$135,AI$136,AI$137,AI$138,AI$139,AI$140*(1+'S&amp;S'!$F143),AI$141,AI$142,AI$143,AI$144)</f>
        <v>0</v>
      </c>
      <c r="AJ345" s="66">
        <f>-AJ$190+AJ$216-AJ$218+AJ$233+AJ$234+SUM(AJ$125,AJ$126,AJ$127,AJ$128,AJ$129,AJ$130,AJ$131,AJ$132,AJ$133,AJ$134,AJ$135,AJ$136,AJ$137,AJ$138,AJ$139,AJ$140*(1+'S&amp;S'!$F143),AJ$141,AJ$142,AJ$143,AJ$144)</f>
        <v>0</v>
      </c>
      <c r="AK345" s="66">
        <f>-AK$190+AK$216-AK$218+AK$233+AK$234+SUM(AK$125,AK$126,AK$127,AK$128,AK$129,AK$130,AK$131,AK$132,AK$133,AK$134,AK$135,AK$136,AK$137,AK$138,AK$139,AK$140*(1+'S&amp;S'!$F143),AK$141,AK$142,AK$143,AK$144)</f>
        <v>0</v>
      </c>
      <c r="AL345" s="66">
        <f>-AL$190+AL$216-AL$218+AL$233+AL$234+SUM(AL$125,AL$126,AL$127,AL$128,AL$129,AL$130,AL$131,AL$132,AL$133,AL$134,AL$135,AL$136,AL$137,AL$138,AL$139,AL$140*(1+'S&amp;S'!$F143),AL$141,AL$142,AL$143,AL$144)</f>
        <v>0</v>
      </c>
      <c r="AM345" s="66">
        <f>-AM$190+AM$216-AM$218+AM$233+AM$234+SUM(AM$125,AM$126,AM$127,AM$128,AM$129,AM$130,AM$131,AM$132,AM$133,AM$134,AM$135,AM$136,AM$137,AM$138,AM$139,AM$140*(1+'S&amp;S'!$F143),AM$141,AM$142,AM$143,AM$144)</f>
        <v>0</v>
      </c>
      <c r="AN345" s="66">
        <f>-AN$190+AN$216-AN$218+AN$233+AN$234+SUM(AN$125,AN$126,AN$127,AN$128,AN$129,AN$130,AN$131,AN$132,AN$133,AN$134,AN$135,AN$136,AN$137,AN$138,AN$139,AN$140*(1+'S&amp;S'!$F143),AN$141,AN$142,AN$143,AN$144)</f>
        <v>0</v>
      </c>
      <c r="AO345" s="66">
        <f>-AO$190+AO$216-AO$218+AO$233+AO$234+SUM(AO$125,AO$126,AO$127,AO$128,AO$129,AO$130,AO$131,AO$132,AO$133,AO$134,AO$135,AO$136,AO$137,AO$138,AO$139,AO$140*(1+'S&amp;S'!$F143),AO$141,AO$142,AO$143,AO$144)</f>
        <v>0</v>
      </c>
      <c r="AP345" s="66">
        <f>-AP$190+AP$216-AP$218+AP$233+AP$234+SUM(AP$125,AP$126,AP$127,AP$128,AP$129,AP$130,AP$131,AP$132,AP$133,AP$134,AP$135,AP$136,AP$137,AP$138,AP$139,AP$140*(1+'S&amp;S'!$F143),AP$141,AP$142,AP$143,AP$144)</f>
        <v>0</v>
      </c>
      <c r="AQ345" s="66">
        <f>-AQ$190+AQ$216-AQ$218+AQ$233+AQ$234+SUM(AQ$125,AQ$126,AQ$127,AQ$128,AQ$129,AQ$130,AQ$131,AQ$132,AQ$133,AQ$134,AQ$135,AQ$136,AQ$137,AQ$138,AQ$139,AQ$140*(1+'S&amp;S'!$F143),AQ$141,AQ$142,AQ$143,AQ$144)</f>
        <v>0</v>
      </c>
      <c r="AR345" s="66">
        <f>-AR$190+AR$216-AR$218+AR$233+AR$234+SUM(AR$125,AR$126,AR$127,AR$128,AR$129,AR$130,AR$131,AR$132,AR$133,AR$134,AR$135,AR$136,AR$137,AR$138,AR$139,AR$140*(1+'S&amp;S'!$F143),AR$141,AR$142,AR$143,AR$144)</f>
        <v>0</v>
      </c>
      <c r="AS345" s="66">
        <f>-AS$190+AS$216-AS$218+AS$233+AS$234+SUM(AS$125,AS$126,AS$127,AS$128,AS$129,AS$130,AS$131,AS$132,AS$133,AS$134,AS$135,AS$136,AS$137,AS$138,AS$139,AS$140*(1+'S&amp;S'!$F143),AS$141,AS$142,AS$143,AS$144)</f>
        <v>0</v>
      </c>
      <c r="AT345" s="66">
        <f>-AT$190+AT$216-AT$218+AT$233+AT$234+SUM(AT$125,AT$126,AT$127,AT$128,AT$129,AT$130,AT$131,AT$132,AT$133,AT$134,AT$135,AT$136,AT$137,AT$138,AT$139,AT$140*(1+'S&amp;S'!$F143),AT$141,AT$142,AT$143,AT$144)</f>
        <v>0</v>
      </c>
      <c r="AU345" s="66">
        <f>-AU$190+AU$216-AU$218+AU$233+AU$234+SUM(AU$125,AU$126,AU$127,AU$128,AU$129,AU$130,AU$131,AU$132,AU$133,AU$134,AU$135,AU$136,AU$137,AU$138,AU$139,AU$140*(1+'S&amp;S'!$F143),AU$141,AU$142,AU$143,AU$144)</f>
        <v>0</v>
      </c>
      <c r="AV345" s="66">
        <f>-AV$190+AV$216-AV$218+AV$233+AV$234+SUM(AV$125,AV$126,AV$127,AV$128,AV$129,AV$130,AV$131,AV$132,AV$133,AV$134,AV$135,AV$136,AV$137,AV$138,AV$139,AV$140*(1+'S&amp;S'!$F143),AV$141,AV$142,AV$143,AV$144)</f>
        <v>0</v>
      </c>
      <c r="AW345" s="66">
        <f>-AW$190+AW$216-AW$218+AW$233+AW$234+SUM(AW$125,AW$126,AW$127,AW$128,AW$129,AW$130,AW$131,AW$132,AW$133,AW$134,AW$135,AW$136,AW$137,AW$138,AW$139,AW$140*(1+'S&amp;S'!$F143),AW$141,AW$142,AW$143,AW$144)</f>
        <v>0</v>
      </c>
      <c r="AX345" s="66">
        <f>-AX$190+AX$216-AX$218+AX$233+AX$234+SUM(AX$125,AX$126,AX$127,AX$128,AX$129,AX$130,AX$131,AX$132,AX$133,AX$134,AX$135,AX$136,AX$137,AX$138,AX$139,AX$140*(1+'S&amp;S'!$F143),AX$141,AX$142,AX$143,AX$144)</f>
        <v>0</v>
      </c>
      <c r="AY345" s="66">
        <f>-AY$190+AY$216-AY$218+AY$233+AY$234+SUM(AY$125,AY$126,AY$127,AY$128,AY$129,AY$130,AY$131,AY$132,AY$133,AY$134,AY$135,AY$136,AY$137,AY$138,AY$139,AY$140*(1+'S&amp;S'!$F143),AY$141,AY$142,AY$143,AY$144)</f>
        <v>0</v>
      </c>
      <c r="AZ345" s="66">
        <f>-AZ$190+AZ$216-AZ$218+AZ$233+AZ$234+SUM(AZ$125,AZ$126,AZ$127,AZ$128,AZ$129,AZ$130,AZ$131,AZ$132,AZ$133,AZ$134,AZ$135,AZ$136,AZ$137,AZ$138,AZ$139,AZ$140*(1+'S&amp;S'!$F143),AZ$141,AZ$142,AZ$143,AZ$144)</f>
        <v>0</v>
      </c>
      <c r="BA345" s="66">
        <f>-BA$190+BA$216-BA$218+BA$233+BA$234+SUM(BA$125,BA$126,BA$127,BA$128,BA$129,BA$130,BA$131,BA$132,BA$133,BA$134,BA$135,BA$136,BA$137,BA$138,BA$139,BA$140*(1+'S&amp;S'!$F143),BA$141,BA$142,BA$143,BA$144)</f>
        <v>0</v>
      </c>
      <c r="BB345" s="66">
        <f>-BB$190+BB$216-BB$218+BB$233+BB$234+SUM(BB$125,BB$126,BB$127,BB$128,BB$129,BB$130,BB$131,BB$132,BB$133,BB$134,BB$135,BB$136,BB$137,BB$138,BB$139,BB$140*(1+'S&amp;S'!$F143),BB$141,BB$142,BB$143,BB$144)</f>
        <v>0</v>
      </c>
      <c r="BC345" s="66">
        <f>-BC$190+BC$216-BC$218+BC$233+BC$234+SUM(BC$125,BC$126,BC$127,BC$128,BC$129,BC$130,BC$131,BC$132,BC$133,BC$134,BC$135,BC$136,BC$137,BC$138,BC$139,BC$140*(1+'S&amp;S'!$F143),BC$141,BC$142,BC$143,BC$144)</f>
        <v>0</v>
      </c>
      <c r="BD345" s="66">
        <f>-BD$190+BD$216-BD$218+BD$233+BD$234+SUM(BD$125,BD$126,BD$127,BD$128,BD$129,BD$130,BD$131,BD$132,BD$133,BD$134,BD$135,BD$136,BD$137,BD$138,BD$139,BD$140*(1+'S&amp;S'!$F143),BD$141,BD$142,BD$143,BD$144)</f>
        <v>0</v>
      </c>
      <c r="BE345" s="66">
        <f>-BE$190+BE$216-BE$218+BE$233+BE$234+SUM(BE$125,BE$126,BE$127,BE$128,BE$129,BE$130,BE$131,BE$132,BE$133,BE$134,BE$135,BE$136,BE$137,BE$138,BE$139,BE$140*(1+'S&amp;S'!$F143),BE$141,BE$142,BE$143,BE$144)</f>
        <v>0</v>
      </c>
      <c r="BF345" s="66">
        <f>-BF$190+BF$216-BF$218+BF$233+BF$234+SUM(BF$125,BF$126,BF$127,BF$128,BF$129,BF$130,BF$131,BF$132,BF$133,BF$134,BF$135,BF$136,BF$137,BF$138,BF$139,BF$140*(1+'S&amp;S'!$F143),BF$141,BF$142,BF$143,BF$144)</f>
        <v>0</v>
      </c>
      <c r="BG345" s="66">
        <f>-BG$190+BG$216-BG$218+BG$233+BG$234+SUM(BG$125,BG$126,BG$127,BG$128,BG$129,BG$130,BG$131,BG$132,BG$133,BG$134,BG$135,BG$136,BG$137,BG$138,BG$139,BG$140*(1+'S&amp;S'!$F143),BG$141,BG$142,BG$143,BG$144)</f>
        <v>0</v>
      </c>
      <c r="BH345" s="66">
        <f>-BH$190+BH$216-BH$218+BH$233+BH$234+SUM(BH$125,BH$126,BH$127,BH$128,BH$129,BH$130,BH$131,BH$132,BH$133,BH$134,BH$135,BH$136,BH$137,BH$138,BH$139,BH$140*(1+'S&amp;S'!$F143),BH$141,BH$142,BH$143,BH$144)</f>
        <v>0</v>
      </c>
      <c r="BI345" s="66">
        <f>-BI$190+BI$216-BI$218+BI$233+BI$234+SUM(BI$125,BI$126,BI$127,BI$128,BI$129,BI$130,BI$131,BI$132,BI$133,BI$134,BI$135,BI$136,BI$137,BI$138,BI$139,BI$140*(1+'S&amp;S'!$F143),BI$141,BI$142,BI$143,BI$144)</f>
        <v>0</v>
      </c>
      <c r="BJ345" s="66">
        <f>-BJ$190+BJ$216-BJ$218+BJ$233+BJ$234+SUM(BJ$125,BJ$126,BJ$127,BJ$128,BJ$129,BJ$130,BJ$131,BJ$132,BJ$133,BJ$134,BJ$135,BJ$136,BJ$137,BJ$138,BJ$139,BJ$140*(1+'S&amp;S'!$F143),BJ$141,BJ$142,BJ$143,BJ$144)</f>
        <v>0</v>
      </c>
      <c r="BK345" s="66">
        <f>-BK$190+BK$216-BK$218+BK$233+BK$234+SUM(BK$125,BK$126,BK$127,BK$128,BK$129,BK$130,BK$131,BK$132,BK$133,BK$134,BK$135,BK$136,BK$137,BK$138,BK$139,BK$140*(1+'S&amp;S'!$F143),BK$141,BK$142,BK$143,BK$144)</f>
        <v>0</v>
      </c>
      <c r="BL345" s="66">
        <f>-BL$190+BL$216-BL$218+BL$233+BL$234+SUM(BL$125,BL$126,BL$127,BL$128,BL$129,BL$130,BL$131,BL$132,BL$133,BL$134,BL$135,BL$136,BL$137,BL$138,BL$139,BL$140*(1+'S&amp;S'!$F143),BL$141,BL$142,BL$143,BL$144)</f>
        <v>0</v>
      </c>
      <c r="BM345" s="66">
        <f>-BM$190+BM$216-BM$218+BM$233+BM$234+SUM(BM$125,BM$126,BM$127,BM$128,BM$129,BM$130,BM$131,BM$132,BM$133,BM$134,BM$135,BM$136,BM$137,BM$138,BM$139,BM$140*(1+'S&amp;S'!$F143),BM$141,BM$142,BM$143,BM$144)</f>
        <v>0</v>
      </c>
      <c r="BN345" s="66">
        <f>-BN$190+BN$216-BN$218+BN$233+BN$234+SUM(BN$125,BN$126,BN$127,BN$128,BN$129,BN$130,BN$131,BN$132,BN$133,BN$134,BN$135,BN$136,BN$137,BN$138,BN$139,BN$140*(1+'S&amp;S'!$F143),BN$141,BN$142,BN$143,BN$144)</f>
        <v>0</v>
      </c>
      <c r="BO345" s="66">
        <f>-BO$190+BO$216-BO$218+BO$233+BO$234+SUM(BO$125,BO$126,BO$127,BO$128,BO$129,BO$130,BO$131,BO$132,BO$133,BO$134,BO$135,BO$136,BO$137,BO$138,BO$139,BO$140*(1+'S&amp;S'!$F143),BO$141,BO$142,BO$143,BO$144)</f>
        <v>0</v>
      </c>
      <c r="BP345" s="66">
        <f>-BP$190+BP$216-BP$218+BP$233+BP$234+SUM(BP$125,BP$126,BP$127,BP$128,BP$129,BP$130,BP$131,BP$132,BP$133,BP$134,BP$135,BP$136,BP$137,BP$138,BP$139,BP$140*(1+'S&amp;S'!$F143),BP$141,BP$142,BP$143,BP$144)</f>
        <v>0</v>
      </c>
      <c r="BQ345" s="66">
        <f>-BQ$190+BQ$216-BQ$218+BQ$233+BQ$234+SUM(BQ$125,BQ$126,BQ$127,BQ$128,BQ$129,BQ$130,BQ$131,BQ$132,BQ$133,BQ$134,BQ$135,BQ$136,BQ$137,BQ$138,BQ$139,BQ$140*(1+'S&amp;S'!$F143),BQ$141,BQ$142,BQ$143,BQ$144)</f>
        <v>0</v>
      </c>
      <c r="BR345" s="66">
        <f>-BR$190+BR$216-BR$218+BR$233+BR$234+SUM(BR$125,BR$126,BR$127,BR$128,BR$129,BR$130,BR$131,BR$132,BR$133,BR$134,BR$135,BR$136,BR$137,BR$138,BR$139,BR$140*(1+'S&amp;S'!$F143),BR$141,BR$142,BR$143,BR$144)</f>
        <v>0</v>
      </c>
      <c r="BS345" s="66">
        <f>-BS$190+BS$216-BS$218+BS$233+BS$234+SUM(BS$125,BS$126,BS$127,BS$128,BS$129,BS$130,BS$131,BS$132,BS$133,BS$134,BS$135,BS$136,BS$137,BS$138,BS$139,BS$140*(1+'S&amp;S'!$F143),BS$141,BS$142,BS$143,BS$144)</f>
        <v>0</v>
      </c>
      <c r="BT345" s="66">
        <f>-BT$190+BT$216-BT$218+BT$233+BT$234+SUM(BT$125,BT$126,BT$127,BT$128,BT$129,BT$130,BT$131,BT$132,BT$133,BT$134,BT$135,BT$136,BT$137,BT$138,BT$139,BT$140*(1+'S&amp;S'!$F143),BT$141,BT$142,BT$143,BT$144)</f>
        <v>0</v>
      </c>
      <c r="BU345" s="66">
        <f>-BU$190+BU$216-BU$218+BU$233+BU$234+SUM(BU$125,BU$126,BU$127,BU$128,BU$129,BU$130,BU$131,BU$132,BU$133,BU$134,BU$135,BU$136,BU$137,BU$138,BU$139,BU$140*(1+'S&amp;S'!$F143),BU$141,BU$142,BU$143,BU$144)</f>
        <v>0</v>
      </c>
      <c r="BV345" s="66">
        <f>-BV$190+BV$216-BV$218+BV$233+BV$234+SUM(BV$125,BV$126,BV$127,BV$128,BV$129,BV$130,BV$131,BV$132,BV$133,BV$134,BV$135,BV$136,BV$137,BV$138,BV$139,BV$140*(1+'S&amp;S'!$F143),BV$141,BV$142,BV$143,BV$144)</f>
        <v>0</v>
      </c>
      <c r="BW345" s="66">
        <f>-BW$190+BW$216-BW$218+BW$233+BW$234+SUM(BW$125,BW$126,BW$127,BW$128,BW$129,BW$130,BW$131,BW$132,BW$133,BW$134,BW$135,BW$136,BW$137,BW$138,BW$139,BW$140*(1+'S&amp;S'!$F143),BW$141,BW$142,BW$143,BW$144)</f>
        <v>0</v>
      </c>
      <c r="BX345" s="66">
        <f>-BX$190+BX$216-BX$218+BX$233+BX$234+SUM(BX$125,BX$126,BX$127,BX$128,BX$129,BX$130,BX$131,BX$132,BX$133,BX$134,BX$135,BX$136,BX$137,BX$138,BX$139,BX$140*(1+'S&amp;S'!$F143),BX$141,BX$142,BX$143,BX$144)</f>
        <v>0</v>
      </c>
      <c r="BY345" s="66">
        <f>-BY$190+BY$216-BY$218+BY$233+BY$234+SUM(BY$125,BY$126,BY$127,BY$128,BY$129,BY$130,BY$131,BY$132,BY$133,BY$134,BY$135,BY$136,BY$137,BY$138,BY$139,BY$140*(1+'S&amp;S'!$F143),BY$141,BY$142,BY$143,BY$144)</f>
        <v>0</v>
      </c>
      <c r="BZ345" s="66">
        <f>-BZ$190+BZ$216-BZ$218+BZ$233+BZ$234+SUM(BZ$125,BZ$126,BZ$127,BZ$128,BZ$129,BZ$130,BZ$131,BZ$132,BZ$133,BZ$134,BZ$135,BZ$136,BZ$137,BZ$138,BZ$139,BZ$140*(1+'S&amp;S'!$F143),BZ$141,BZ$142,BZ$143,BZ$144)</f>
        <v>0</v>
      </c>
      <c r="CA345" s="66">
        <f>-CA$190+CA$216-CA$218+CA$233+CA$234+SUM(CA$125,CA$126,CA$127,CA$128,CA$129,CA$130,CA$131,CA$132,CA$133,CA$134,CA$135,CA$136,CA$137,CA$138,CA$139,CA$140*(1+'S&amp;S'!$F143),CA$141,CA$142,CA$143,CA$144)</f>
        <v>0</v>
      </c>
      <c r="CB345" s="66">
        <f>-CB$190+CB$216-CB$218+CB$233+CB$234+SUM(CB$125,CB$126,CB$127,CB$128,CB$129,CB$130,CB$131,CB$132,CB$133,CB$134,CB$135,CB$136,CB$137,CB$138,CB$139,CB$140*(1+'S&amp;S'!$F143),CB$141,CB$142,CB$143,CB$144)</f>
        <v>0</v>
      </c>
      <c r="CC345" s="66">
        <f>-CC$190+CC$216-CC$218+CC$233+CC$234+SUM(CC$125,CC$126,CC$127,CC$128,CC$129,CC$130,CC$131,CC$132,CC$133,CC$134,CC$135,CC$136,CC$137,CC$138,CC$139,CC$140*(1+'S&amp;S'!$F143),CC$141,CC$142,CC$143,CC$144)</f>
        <v>0</v>
      </c>
      <c r="CD345" s="66">
        <f>-CD$190+CD$216-CD$218+CD$233+CD$234+SUM(CD$125,CD$126,CD$127,CD$128,CD$129,CD$130,CD$131,CD$132,CD$133,CD$134,CD$135,CD$136,CD$137,CD$138,CD$139,CD$140*(1+'S&amp;S'!$F143),CD$141,CD$142,CD$143,CD$144)</f>
        <v>0</v>
      </c>
      <c r="CE345" s="66">
        <f>-CE$190+CE$216-CE$218+CE$233+CE$234+SUM(CE$125,CE$126,CE$127,CE$128,CE$129,CE$130,CE$131,CE$132,CE$133,CE$134,CE$135,CE$136,CE$137,CE$138,CE$139,CE$140*(1+'S&amp;S'!$F143),CE$141,CE$142,CE$143,CE$144)</f>
        <v>0</v>
      </c>
      <c r="CF345" s="66">
        <f>-CF$190+CF$216-CF$218+CF$233+CF$234+SUM(CF$125,CF$126,CF$127,CF$128,CF$129,CF$130,CF$131,CF$132,CF$133,CF$134,CF$135,CF$136,CF$137,CF$138,CF$139,CF$140*(1+'S&amp;S'!$F143),CF$141,CF$142,CF$143,CF$144)</f>
        <v>0</v>
      </c>
      <c r="CG345" s="66">
        <f>-CG$190+CG$216-CG$218+CG$233+CG$234+SUM(CG$125,CG$126,CG$127,CG$128,CG$129,CG$130,CG$131,CG$132,CG$133,CG$134,CG$135,CG$136,CG$137,CG$138,CG$139,CG$140*(1+'S&amp;S'!$F143),CG$141,CG$142,CG$143,CG$144)</f>
        <v>0</v>
      </c>
      <c r="CH345" s="66">
        <f>-CH$190+CH$216-CH$218+CH$233+CH$234+SUM(CH$125,CH$126,CH$127,CH$128,CH$129,CH$130,CH$131,CH$132,CH$133,CH$134,CH$135,CH$136,CH$137,CH$138,CH$139,CH$140*(1+'S&amp;S'!$F143),CH$141,CH$142,CH$143,CH$144)</f>
        <v>0</v>
      </c>
      <c r="CI345" s="66">
        <f>-CI$190+CI$216-CI$218+CI$233+CI$234+SUM(CI$125,CI$126,CI$127,CI$128,CI$129,CI$130,CI$131,CI$132,CI$133,CI$134,CI$135,CI$136,CI$137,CI$138,CI$139,CI$140*(1+'S&amp;S'!$F143),CI$141,CI$142,CI$143,CI$144)</f>
        <v>0</v>
      </c>
      <c r="CJ345" s="66">
        <f>-CJ$190+CJ$216-CJ$218+CJ$233+CJ$234+SUM(CJ$125,CJ$126,CJ$127,CJ$128,CJ$129,CJ$130,CJ$131,CJ$132,CJ$133,CJ$134,CJ$135,CJ$136,CJ$137,CJ$138,CJ$139,CJ$140*(1+'S&amp;S'!$F143),CJ$141,CJ$142,CJ$143,CJ$144)</f>
        <v>0</v>
      </c>
      <c r="CK345" s="66">
        <f>-CK$190+CK$216-CK$218+CK$233+CK$234+SUM(CK$125,CK$126,CK$127,CK$128,CK$129,CK$130,CK$131,CK$132,CK$133,CK$134,CK$135,CK$136,CK$137,CK$138,CK$139,CK$140*(1+'S&amp;S'!$F143),CK$141,CK$142,CK$143,CK$144)</f>
        <v>0</v>
      </c>
      <c r="CL345" s="66">
        <f>-CL$190+CL$216-CL$218+CL$233+CL$234+SUM(CL$125,CL$126,CL$127,CL$128,CL$129,CL$130,CL$131,CL$132,CL$133,CL$134,CL$135,CL$136,CL$137,CL$138,CL$139,CL$140*(1+'S&amp;S'!$F143),CL$141,CL$142,CL$143,CL$144)</f>
        <v>0</v>
      </c>
      <c r="CM345" s="66">
        <f>-CM$190+CM$216-CM$218+CM$233+CM$234+SUM(CM$125,CM$126,CM$127,CM$128,CM$129,CM$130,CM$131,CM$132,CM$133,CM$134,CM$135,CM$136,CM$137,CM$138,CM$139,CM$140*(1+'S&amp;S'!$F143),CM$141,CM$142,CM$143,CM$144)</f>
        <v>0</v>
      </c>
      <c r="CN345" s="66">
        <f>-CN$190+CN$216-CN$218+CN$233+CN$234+SUM(CN$125,CN$126,CN$127,CN$128,CN$129,CN$130,CN$131,CN$132,CN$133,CN$134,CN$135,CN$136,CN$137,CN$138,CN$139,CN$140*(1+'S&amp;S'!$F143),CN$141,CN$142,CN$143,CN$144)</f>
        <v>0</v>
      </c>
      <c r="CO345" s="66">
        <f>-CO$190+CO$216-CO$218+CO$233+CO$234+SUM(CO$125,CO$126,CO$127,CO$128,CO$129,CO$130,CO$131,CO$132,CO$133,CO$134,CO$135,CO$136,CO$137,CO$138,CO$139,CO$140*(1+'S&amp;S'!$F143),CO$141,CO$142,CO$143,CO$144)</f>
        <v>0</v>
      </c>
      <c r="CP345" s="66">
        <f>-CP$190+CP$216-CP$218+CP$233+CP$234+SUM(CP$125,CP$126,CP$127,CP$128,CP$129,CP$130,CP$131,CP$132,CP$133,CP$134,CP$135,CP$136,CP$137,CP$138,CP$139,CP$140*(1+'S&amp;S'!$F143),CP$141,CP$142,CP$143,CP$144)</f>
        <v>0</v>
      </c>
      <c r="CQ345" s="66">
        <f>-CQ$190+CQ$216-CQ$218+CQ$233+CQ$234+SUM(CQ$125,CQ$126,CQ$127,CQ$128,CQ$129,CQ$130,CQ$131,CQ$132,CQ$133,CQ$134,CQ$135,CQ$136,CQ$137,CQ$138,CQ$139,CQ$140*(1+'S&amp;S'!$F143),CQ$141,CQ$142,CQ$143,CQ$144)</f>
        <v>0</v>
      </c>
      <c r="CR345" s="66">
        <f>-CR$190+CR$216-CR$218+CR$233+CR$234+SUM(CR$125,CR$126,CR$127,CR$128,CR$129,CR$130,CR$131,CR$132,CR$133,CR$134,CR$135,CR$136,CR$137,CR$138,CR$139,CR$140*(1+'S&amp;S'!$F143),CR$141,CR$142,CR$143,CR$144)</f>
        <v>0</v>
      </c>
      <c r="CS345" s="66">
        <f>-CS$190+CS$216-CS$218+CS$233+CS$234+SUM(CS$125,CS$126,CS$127,CS$128,CS$129,CS$130,CS$131,CS$132,CS$133,CS$134,CS$135,CS$136,CS$137,CS$138,CS$139,CS$140*(1+'S&amp;S'!$F143),CS$141,CS$142,CS$143,CS$144)</f>
        <v>0</v>
      </c>
    </row>
    <row r="346" spans="3:97" hidden="1" x14ac:dyDescent="0.35">
      <c r="C346" s="81" t="str">
        <f>O.2!C141&amp;" with "&amp; 'S&amp;S'!$D$5*100 &amp; "% increase"</f>
        <v>Spare with 1% increase</v>
      </c>
      <c r="E346" s="492">
        <f>G346+NPV(G.Asm!$F$40,H346:INDEX(H346:CS346,RP))</f>
        <v>0</v>
      </c>
      <c r="F346" s="492">
        <f t="shared" si="140"/>
        <v>0</v>
      </c>
      <c r="G346" s="66">
        <f>-G$190+G$216-G$218+G$233+G$234+SUM(G$125,G$126,G$127,G$128,G$129,G$130,G$131,G$132,G$133,G$134,G$135,G$136,G$137,G$138,G$139,G$140,G$141*(1+'S&amp;S'!$F144),G$142,G$143,G$144)</f>
        <v>0</v>
      </c>
      <c r="H346" s="66">
        <f>-H$190+H$216-H$218+H$233+H$234+SUM(H$125,H$126,H$127,H$128,H$129,H$130,H$131,H$132,H$133,H$134,H$135,H$136,H$137,H$138,H$139,H$140,H$141*(1+'S&amp;S'!$F144),H$142,H$143,H$144)</f>
        <v>0</v>
      </c>
      <c r="I346" s="66">
        <f>-I$190+I$216-I$218+I$233+I$234+SUM(I$125,I$126,I$127,I$128,I$129,I$130,I$131,I$132,I$133,I$134,I$135,I$136,I$137,I$138,I$139,I$140,I$141*(1+'S&amp;S'!$F144),I$142,I$143,I$144)</f>
        <v>0</v>
      </c>
      <c r="J346" s="66">
        <f>-J$190+J$216-J$218+J$233+J$234+SUM(J$125,J$126,J$127,J$128,J$129,J$130,J$131,J$132,J$133,J$134,J$135,J$136,J$137,J$138,J$139,J$140,J$141*(1+'S&amp;S'!$F144),J$142,J$143,J$144)</f>
        <v>0</v>
      </c>
      <c r="K346" s="66">
        <f>-K$190+K$216-K$218+K$233+K$234+SUM(K$125,K$126,K$127,K$128,K$129,K$130,K$131,K$132,K$133,K$134,K$135,K$136,K$137,K$138,K$139,K$140,K$141*(1+'S&amp;S'!$F144),K$142,K$143,K$144)</f>
        <v>0</v>
      </c>
      <c r="L346" s="66">
        <f>-L$190+L$216-L$218+L$233+L$234+SUM(L$125,L$126,L$127,L$128,L$129,L$130,L$131,L$132,L$133,L$134,L$135,L$136,L$137,L$138,L$139,L$140,L$141*(1+'S&amp;S'!$F144),L$142,L$143,L$144)</f>
        <v>0</v>
      </c>
      <c r="M346" s="66">
        <f>-M$190+M$216-M$218+M$233+M$234+SUM(M$125,M$126,M$127,M$128,M$129,M$130,M$131,M$132,M$133,M$134,M$135,M$136,M$137,M$138,M$139,M$140,M$141*(1+'S&amp;S'!$F144),M$142,M$143,M$144)</f>
        <v>0</v>
      </c>
      <c r="N346" s="66">
        <f>-N$190+N$216-N$218+N$233+N$234+SUM(N$125,N$126,N$127,N$128,N$129,N$130,N$131,N$132,N$133,N$134,N$135,N$136,N$137,N$138,N$139,N$140,N$141*(1+'S&amp;S'!$F144),N$142,N$143,N$144)</f>
        <v>0</v>
      </c>
      <c r="O346" s="66">
        <f>-O$190+O$216-O$218+O$233+O$234+SUM(O$125,O$126,O$127,O$128,O$129,O$130,O$131,O$132,O$133,O$134,O$135,O$136,O$137,O$138,O$139,O$140,O$141*(1+'S&amp;S'!$F144),O$142,O$143,O$144)</f>
        <v>0</v>
      </c>
      <c r="P346" s="66">
        <f>-P$190+P$216-P$218+P$233+P$234+SUM(P$125,P$126,P$127,P$128,P$129,P$130,P$131,P$132,P$133,P$134,P$135,P$136,P$137,P$138,P$139,P$140,P$141*(1+'S&amp;S'!$F144),P$142,P$143,P$144)</f>
        <v>0</v>
      </c>
      <c r="Q346" s="66">
        <f>-Q$190+Q$216-Q$218+Q$233+Q$234+SUM(Q$125,Q$126,Q$127,Q$128,Q$129,Q$130,Q$131,Q$132,Q$133,Q$134,Q$135,Q$136,Q$137,Q$138,Q$139,Q$140,Q$141*(1+'S&amp;S'!$F144),Q$142,Q$143,Q$144)</f>
        <v>0</v>
      </c>
      <c r="R346" s="66">
        <f>-R$190+R$216-R$218+R$233+R$234+SUM(R$125,R$126,R$127,R$128,R$129,R$130,R$131,R$132,R$133,R$134,R$135,R$136,R$137,R$138,R$139,R$140,R$141*(1+'S&amp;S'!$F144),R$142,R$143,R$144)</f>
        <v>0</v>
      </c>
      <c r="S346" s="66">
        <f>-S$190+S$216-S$218+S$233+S$234+SUM(S$125,S$126,S$127,S$128,S$129,S$130,S$131,S$132,S$133,S$134,S$135,S$136,S$137,S$138,S$139,S$140,S$141*(1+'S&amp;S'!$F144),S$142,S$143,S$144)</f>
        <v>0</v>
      </c>
      <c r="T346" s="66">
        <f>-T$190+T$216-T$218+T$233+T$234+SUM(T$125,T$126,T$127,T$128,T$129,T$130,T$131,T$132,T$133,T$134,T$135,T$136,T$137,T$138,T$139,T$140,T$141*(1+'S&amp;S'!$F144),T$142,T$143,T$144)</f>
        <v>0</v>
      </c>
      <c r="U346" s="66">
        <f>-U$190+U$216-U$218+U$233+U$234+SUM(U$125,U$126,U$127,U$128,U$129,U$130,U$131,U$132,U$133,U$134,U$135,U$136,U$137,U$138,U$139,U$140,U$141*(1+'S&amp;S'!$F144),U$142,U$143,U$144)</f>
        <v>0</v>
      </c>
      <c r="V346" s="66">
        <f>-V$190+V$216-V$218+V$233+V$234+SUM(V$125,V$126,V$127,V$128,V$129,V$130,V$131,V$132,V$133,V$134,V$135,V$136,V$137,V$138,V$139,V$140,V$141*(1+'S&amp;S'!$F144),V$142,V$143,V$144)</f>
        <v>0</v>
      </c>
      <c r="W346" s="66">
        <f>-W$190+W$216-W$218+W$233+W$234+SUM(W$125,W$126,W$127,W$128,W$129,W$130,W$131,W$132,W$133,W$134,W$135,W$136,W$137,W$138,W$139,W$140,W$141*(1+'S&amp;S'!$F144),W$142,W$143,W$144)</f>
        <v>0</v>
      </c>
      <c r="X346" s="66">
        <f>-X$190+X$216-X$218+X$233+X$234+SUM(X$125,X$126,X$127,X$128,X$129,X$130,X$131,X$132,X$133,X$134,X$135,X$136,X$137,X$138,X$139,X$140,X$141*(1+'S&amp;S'!$F144),X$142,X$143,X$144)</f>
        <v>0</v>
      </c>
      <c r="Y346" s="66">
        <f>-Y$190+Y$216-Y$218+Y$233+Y$234+SUM(Y$125,Y$126,Y$127,Y$128,Y$129,Y$130,Y$131,Y$132,Y$133,Y$134,Y$135,Y$136,Y$137,Y$138,Y$139,Y$140,Y$141*(1+'S&amp;S'!$F144),Y$142,Y$143,Y$144)</f>
        <v>0</v>
      </c>
      <c r="Z346" s="66">
        <f>-Z$190+Z$216-Z$218+Z$233+Z$234+SUM(Z$125,Z$126,Z$127,Z$128,Z$129,Z$130,Z$131,Z$132,Z$133,Z$134,Z$135,Z$136,Z$137,Z$138,Z$139,Z$140,Z$141*(1+'S&amp;S'!$F144),Z$142,Z$143,Z$144)</f>
        <v>0</v>
      </c>
      <c r="AA346" s="66">
        <f>-AA$190+AA$216-AA$218+AA$233+AA$234+SUM(AA$125,AA$126,AA$127,AA$128,AA$129,AA$130,AA$131,AA$132,AA$133,AA$134,AA$135,AA$136,AA$137,AA$138,AA$139,AA$140,AA$141*(1+'S&amp;S'!$F144),AA$142,AA$143,AA$144)</f>
        <v>0</v>
      </c>
      <c r="AB346" s="66">
        <f>-AB$190+AB$216-AB$218+AB$233+AB$234+SUM(AB$125,AB$126,AB$127,AB$128,AB$129,AB$130,AB$131,AB$132,AB$133,AB$134,AB$135,AB$136,AB$137,AB$138,AB$139,AB$140,AB$141*(1+'S&amp;S'!$F144),AB$142,AB$143,AB$144)</f>
        <v>0</v>
      </c>
      <c r="AC346" s="66">
        <f>-AC$190+AC$216-AC$218+AC$233+AC$234+SUM(AC$125,AC$126,AC$127,AC$128,AC$129,AC$130,AC$131,AC$132,AC$133,AC$134,AC$135,AC$136,AC$137,AC$138,AC$139,AC$140,AC$141*(1+'S&amp;S'!$F144),AC$142,AC$143,AC$144)</f>
        <v>0</v>
      </c>
      <c r="AD346" s="66">
        <f>-AD$190+AD$216-AD$218+AD$233+AD$234+SUM(AD$125,AD$126,AD$127,AD$128,AD$129,AD$130,AD$131,AD$132,AD$133,AD$134,AD$135,AD$136,AD$137,AD$138,AD$139,AD$140,AD$141*(1+'S&amp;S'!$F144),AD$142,AD$143,AD$144)</f>
        <v>0</v>
      </c>
      <c r="AE346" s="66">
        <f>-AE$190+AE$216-AE$218+AE$233+AE$234+SUM(AE$125,AE$126,AE$127,AE$128,AE$129,AE$130,AE$131,AE$132,AE$133,AE$134,AE$135,AE$136,AE$137,AE$138,AE$139,AE$140,AE$141*(1+'S&amp;S'!$F144),AE$142,AE$143,AE$144)</f>
        <v>0</v>
      </c>
      <c r="AF346" s="66">
        <f>-AF$190+AF$216-AF$218+AF$233+AF$234+SUM(AF$125,AF$126,AF$127,AF$128,AF$129,AF$130,AF$131,AF$132,AF$133,AF$134,AF$135,AF$136,AF$137,AF$138,AF$139,AF$140,AF$141*(1+'S&amp;S'!$F144),AF$142,AF$143,AF$144)</f>
        <v>0</v>
      </c>
      <c r="AG346" s="66">
        <f>-AG$190+AG$216-AG$218+AG$233+AG$234+SUM(AG$125,AG$126,AG$127,AG$128,AG$129,AG$130,AG$131,AG$132,AG$133,AG$134,AG$135,AG$136,AG$137,AG$138,AG$139,AG$140,AG$141*(1+'S&amp;S'!$F144),AG$142,AG$143,AG$144)</f>
        <v>0</v>
      </c>
      <c r="AH346" s="66">
        <f>-AH$190+AH$216-AH$218+AH$233+AH$234+SUM(AH$125,AH$126,AH$127,AH$128,AH$129,AH$130,AH$131,AH$132,AH$133,AH$134,AH$135,AH$136,AH$137,AH$138,AH$139,AH$140,AH$141*(1+'S&amp;S'!$F144),AH$142,AH$143,AH$144)</f>
        <v>0</v>
      </c>
      <c r="AI346" s="66">
        <f>-AI$190+AI$216-AI$218+AI$233+AI$234+SUM(AI$125,AI$126,AI$127,AI$128,AI$129,AI$130,AI$131,AI$132,AI$133,AI$134,AI$135,AI$136,AI$137,AI$138,AI$139,AI$140,AI$141*(1+'S&amp;S'!$F144),AI$142,AI$143,AI$144)</f>
        <v>0</v>
      </c>
      <c r="AJ346" s="66">
        <f>-AJ$190+AJ$216-AJ$218+AJ$233+AJ$234+SUM(AJ$125,AJ$126,AJ$127,AJ$128,AJ$129,AJ$130,AJ$131,AJ$132,AJ$133,AJ$134,AJ$135,AJ$136,AJ$137,AJ$138,AJ$139,AJ$140,AJ$141*(1+'S&amp;S'!$F144),AJ$142,AJ$143,AJ$144)</f>
        <v>0</v>
      </c>
      <c r="AK346" s="66">
        <f>-AK$190+AK$216-AK$218+AK$233+AK$234+SUM(AK$125,AK$126,AK$127,AK$128,AK$129,AK$130,AK$131,AK$132,AK$133,AK$134,AK$135,AK$136,AK$137,AK$138,AK$139,AK$140,AK$141*(1+'S&amp;S'!$F144),AK$142,AK$143,AK$144)</f>
        <v>0</v>
      </c>
      <c r="AL346" s="66">
        <f>-AL$190+AL$216-AL$218+AL$233+AL$234+SUM(AL$125,AL$126,AL$127,AL$128,AL$129,AL$130,AL$131,AL$132,AL$133,AL$134,AL$135,AL$136,AL$137,AL$138,AL$139,AL$140,AL$141*(1+'S&amp;S'!$F144),AL$142,AL$143,AL$144)</f>
        <v>0</v>
      </c>
      <c r="AM346" s="66">
        <f>-AM$190+AM$216-AM$218+AM$233+AM$234+SUM(AM$125,AM$126,AM$127,AM$128,AM$129,AM$130,AM$131,AM$132,AM$133,AM$134,AM$135,AM$136,AM$137,AM$138,AM$139,AM$140,AM$141*(1+'S&amp;S'!$F144),AM$142,AM$143,AM$144)</f>
        <v>0</v>
      </c>
      <c r="AN346" s="66">
        <f>-AN$190+AN$216-AN$218+AN$233+AN$234+SUM(AN$125,AN$126,AN$127,AN$128,AN$129,AN$130,AN$131,AN$132,AN$133,AN$134,AN$135,AN$136,AN$137,AN$138,AN$139,AN$140,AN$141*(1+'S&amp;S'!$F144),AN$142,AN$143,AN$144)</f>
        <v>0</v>
      </c>
      <c r="AO346" s="66">
        <f>-AO$190+AO$216-AO$218+AO$233+AO$234+SUM(AO$125,AO$126,AO$127,AO$128,AO$129,AO$130,AO$131,AO$132,AO$133,AO$134,AO$135,AO$136,AO$137,AO$138,AO$139,AO$140,AO$141*(1+'S&amp;S'!$F144),AO$142,AO$143,AO$144)</f>
        <v>0</v>
      </c>
      <c r="AP346" s="66">
        <f>-AP$190+AP$216-AP$218+AP$233+AP$234+SUM(AP$125,AP$126,AP$127,AP$128,AP$129,AP$130,AP$131,AP$132,AP$133,AP$134,AP$135,AP$136,AP$137,AP$138,AP$139,AP$140,AP$141*(1+'S&amp;S'!$F144),AP$142,AP$143,AP$144)</f>
        <v>0</v>
      </c>
      <c r="AQ346" s="66">
        <f>-AQ$190+AQ$216-AQ$218+AQ$233+AQ$234+SUM(AQ$125,AQ$126,AQ$127,AQ$128,AQ$129,AQ$130,AQ$131,AQ$132,AQ$133,AQ$134,AQ$135,AQ$136,AQ$137,AQ$138,AQ$139,AQ$140,AQ$141*(1+'S&amp;S'!$F144),AQ$142,AQ$143,AQ$144)</f>
        <v>0</v>
      </c>
      <c r="AR346" s="66">
        <f>-AR$190+AR$216-AR$218+AR$233+AR$234+SUM(AR$125,AR$126,AR$127,AR$128,AR$129,AR$130,AR$131,AR$132,AR$133,AR$134,AR$135,AR$136,AR$137,AR$138,AR$139,AR$140,AR$141*(1+'S&amp;S'!$F144),AR$142,AR$143,AR$144)</f>
        <v>0</v>
      </c>
      <c r="AS346" s="66">
        <f>-AS$190+AS$216-AS$218+AS$233+AS$234+SUM(AS$125,AS$126,AS$127,AS$128,AS$129,AS$130,AS$131,AS$132,AS$133,AS$134,AS$135,AS$136,AS$137,AS$138,AS$139,AS$140,AS$141*(1+'S&amp;S'!$F144),AS$142,AS$143,AS$144)</f>
        <v>0</v>
      </c>
      <c r="AT346" s="66">
        <f>-AT$190+AT$216-AT$218+AT$233+AT$234+SUM(AT$125,AT$126,AT$127,AT$128,AT$129,AT$130,AT$131,AT$132,AT$133,AT$134,AT$135,AT$136,AT$137,AT$138,AT$139,AT$140,AT$141*(1+'S&amp;S'!$F144),AT$142,AT$143,AT$144)</f>
        <v>0</v>
      </c>
      <c r="AU346" s="66">
        <f>-AU$190+AU$216-AU$218+AU$233+AU$234+SUM(AU$125,AU$126,AU$127,AU$128,AU$129,AU$130,AU$131,AU$132,AU$133,AU$134,AU$135,AU$136,AU$137,AU$138,AU$139,AU$140,AU$141*(1+'S&amp;S'!$F144),AU$142,AU$143,AU$144)</f>
        <v>0</v>
      </c>
      <c r="AV346" s="66">
        <f>-AV$190+AV$216-AV$218+AV$233+AV$234+SUM(AV$125,AV$126,AV$127,AV$128,AV$129,AV$130,AV$131,AV$132,AV$133,AV$134,AV$135,AV$136,AV$137,AV$138,AV$139,AV$140,AV$141*(1+'S&amp;S'!$F144),AV$142,AV$143,AV$144)</f>
        <v>0</v>
      </c>
      <c r="AW346" s="66">
        <f>-AW$190+AW$216-AW$218+AW$233+AW$234+SUM(AW$125,AW$126,AW$127,AW$128,AW$129,AW$130,AW$131,AW$132,AW$133,AW$134,AW$135,AW$136,AW$137,AW$138,AW$139,AW$140,AW$141*(1+'S&amp;S'!$F144),AW$142,AW$143,AW$144)</f>
        <v>0</v>
      </c>
      <c r="AX346" s="66">
        <f>-AX$190+AX$216-AX$218+AX$233+AX$234+SUM(AX$125,AX$126,AX$127,AX$128,AX$129,AX$130,AX$131,AX$132,AX$133,AX$134,AX$135,AX$136,AX$137,AX$138,AX$139,AX$140,AX$141*(1+'S&amp;S'!$F144),AX$142,AX$143,AX$144)</f>
        <v>0</v>
      </c>
      <c r="AY346" s="66">
        <f>-AY$190+AY$216-AY$218+AY$233+AY$234+SUM(AY$125,AY$126,AY$127,AY$128,AY$129,AY$130,AY$131,AY$132,AY$133,AY$134,AY$135,AY$136,AY$137,AY$138,AY$139,AY$140,AY$141*(1+'S&amp;S'!$F144),AY$142,AY$143,AY$144)</f>
        <v>0</v>
      </c>
      <c r="AZ346" s="66">
        <f>-AZ$190+AZ$216-AZ$218+AZ$233+AZ$234+SUM(AZ$125,AZ$126,AZ$127,AZ$128,AZ$129,AZ$130,AZ$131,AZ$132,AZ$133,AZ$134,AZ$135,AZ$136,AZ$137,AZ$138,AZ$139,AZ$140,AZ$141*(1+'S&amp;S'!$F144),AZ$142,AZ$143,AZ$144)</f>
        <v>0</v>
      </c>
      <c r="BA346" s="66">
        <f>-BA$190+BA$216-BA$218+BA$233+BA$234+SUM(BA$125,BA$126,BA$127,BA$128,BA$129,BA$130,BA$131,BA$132,BA$133,BA$134,BA$135,BA$136,BA$137,BA$138,BA$139,BA$140,BA$141*(1+'S&amp;S'!$F144),BA$142,BA$143,BA$144)</f>
        <v>0</v>
      </c>
      <c r="BB346" s="66">
        <f>-BB$190+BB$216-BB$218+BB$233+BB$234+SUM(BB$125,BB$126,BB$127,BB$128,BB$129,BB$130,BB$131,BB$132,BB$133,BB$134,BB$135,BB$136,BB$137,BB$138,BB$139,BB$140,BB$141*(1+'S&amp;S'!$F144),BB$142,BB$143,BB$144)</f>
        <v>0</v>
      </c>
      <c r="BC346" s="66">
        <f>-BC$190+BC$216-BC$218+BC$233+BC$234+SUM(BC$125,BC$126,BC$127,BC$128,BC$129,BC$130,BC$131,BC$132,BC$133,BC$134,BC$135,BC$136,BC$137,BC$138,BC$139,BC$140,BC$141*(1+'S&amp;S'!$F144),BC$142,BC$143,BC$144)</f>
        <v>0</v>
      </c>
      <c r="BD346" s="66">
        <f>-BD$190+BD$216-BD$218+BD$233+BD$234+SUM(BD$125,BD$126,BD$127,BD$128,BD$129,BD$130,BD$131,BD$132,BD$133,BD$134,BD$135,BD$136,BD$137,BD$138,BD$139,BD$140,BD$141*(1+'S&amp;S'!$F144),BD$142,BD$143,BD$144)</f>
        <v>0</v>
      </c>
      <c r="BE346" s="66">
        <f>-BE$190+BE$216-BE$218+BE$233+BE$234+SUM(BE$125,BE$126,BE$127,BE$128,BE$129,BE$130,BE$131,BE$132,BE$133,BE$134,BE$135,BE$136,BE$137,BE$138,BE$139,BE$140,BE$141*(1+'S&amp;S'!$F144),BE$142,BE$143,BE$144)</f>
        <v>0</v>
      </c>
      <c r="BF346" s="66">
        <f>-BF$190+BF$216-BF$218+BF$233+BF$234+SUM(BF$125,BF$126,BF$127,BF$128,BF$129,BF$130,BF$131,BF$132,BF$133,BF$134,BF$135,BF$136,BF$137,BF$138,BF$139,BF$140,BF$141*(1+'S&amp;S'!$F144),BF$142,BF$143,BF$144)</f>
        <v>0</v>
      </c>
      <c r="BG346" s="66">
        <f>-BG$190+BG$216-BG$218+BG$233+BG$234+SUM(BG$125,BG$126,BG$127,BG$128,BG$129,BG$130,BG$131,BG$132,BG$133,BG$134,BG$135,BG$136,BG$137,BG$138,BG$139,BG$140,BG$141*(1+'S&amp;S'!$F144),BG$142,BG$143,BG$144)</f>
        <v>0</v>
      </c>
      <c r="BH346" s="66">
        <f>-BH$190+BH$216-BH$218+BH$233+BH$234+SUM(BH$125,BH$126,BH$127,BH$128,BH$129,BH$130,BH$131,BH$132,BH$133,BH$134,BH$135,BH$136,BH$137,BH$138,BH$139,BH$140,BH$141*(1+'S&amp;S'!$F144),BH$142,BH$143,BH$144)</f>
        <v>0</v>
      </c>
      <c r="BI346" s="66">
        <f>-BI$190+BI$216-BI$218+BI$233+BI$234+SUM(BI$125,BI$126,BI$127,BI$128,BI$129,BI$130,BI$131,BI$132,BI$133,BI$134,BI$135,BI$136,BI$137,BI$138,BI$139,BI$140,BI$141*(1+'S&amp;S'!$F144),BI$142,BI$143,BI$144)</f>
        <v>0</v>
      </c>
      <c r="BJ346" s="66">
        <f>-BJ$190+BJ$216-BJ$218+BJ$233+BJ$234+SUM(BJ$125,BJ$126,BJ$127,BJ$128,BJ$129,BJ$130,BJ$131,BJ$132,BJ$133,BJ$134,BJ$135,BJ$136,BJ$137,BJ$138,BJ$139,BJ$140,BJ$141*(1+'S&amp;S'!$F144),BJ$142,BJ$143,BJ$144)</f>
        <v>0</v>
      </c>
      <c r="BK346" s="66">
        <f>-BK$190+BK$216-BK$218+BK$233+BK$234+SUM(BK$125,BK$126,BK$127,BK$128,BK$129,BK$130,BK$131,BK$132,BK$133,BK$134,BK$135,BK$136,BK$137,BK$138,BK$139,BK$140,BK$141*(1+'S&amp;S'!$F144),BK$142,BK$143,BK$144)</f>
        <v>0</v>
      </c>
      <c r="BL346" s="66">
        <f>-BL$190+BL$216-BL$218+BL$233+BL$234+SUM(BL$125,BL$126,BL$127,BL$128,BL$129,BL$130,BL$131,BL$132,BL$133,BL$134,BL$135,BL$136,BL$137,BL$138,BL$139,BL$140,BL$141*(1+'S&amp;S'!$F144),BL$142,BL$143,BL$144)</f>
        <v>0</v>
      </c>
      <c r="BM346" s="66">
        <f>-BM$190+BM$216-BM$218+BM$233+BM$234+SUM(BM$125,BM$126,BM$127,BM$128,BM$129,BM$130,BM$131,BM$132,BM$133,BM$134,BM$135,BM$136,BM$137,BM$138,BM$139,BM$140,BM$141*(1+'S&amp;S'!$F144),BM$142,BM$143,BM$144)</f>
        <v>0</v>
      </c>
      <c r="BN346" s="66">
        <f>-BN$190+BN$216-BN$218+BN$233+BN$234+SUM(BN$125,BN$126,BN$127,BN$128,BN$129,BN$130,BN$131,BN$132,BN$133,BN$134,BN$135,BN$136,BN$137,BN$138,BN$139,BN$140,BN$141*(1+'S&amp;S'!$F144),BN$142,BN$143,BN$144)</f>
        <v>0</v>
      </c>
      <c r="BO346" s="66">
        <f>-BO$190+BO$216-BO$218+BO$233+BO$234+SUM(BO$125,BO$126,BO$127,BO$128,BO$129,BO$130,BO$131,BO$132,BO$133,BO$134,BO$135,BO$136,BO$137,BO$138,BO$139,BO$140,BO$141*(1+'S&amp;S'!$F144),BO$142,BO$143,BO$144)</f>
        <v>0</v>
      </c>
      <c r="BP346" s="66">
        <f>-BP$190+BP$216-BP$218+BP$233+BP$234+SUM(BP$125,BP$126,BP$127,BP$128,BP$129,BP$130,BP$131,BP$132,BP$133,BP$134,BP$135,BP$136,BP$137,BP$138,BP$139,BP$140,BP$141*(1+'S&amp;S'!$F144),BP$142,BP$143,BP$144)</f>
        <v>0</v>
      </c>
      <c r="BQ346" s="66">
        <f>-BQ$190+BQ$216-BQ$218+BQ$233+BQ$234+SUM(BQ$125,BQ$126,BQ$127,BQ$128,BQ$129,BQ$130,BQ$131,BQ$132,BQ$133,BQ$134,BQ$135,BQ$136,BQ$137,BQ$138,BQ$139,BQ$140,BQ$141*(1+'S&amp;S'!$F144),BQ$142,BQ$143,BQ$144)</f>
        <v>0</v>
      </c>
      <c r="BR346" s="66">
        <f>-BR$190+BR$216-BR$218+BR$233+BR$234+SUM(BR$125,BR$126,BR$127,BR$128,BR$129,BR$130,BR$131,BR$132,BR$133,BR$134,BR$135,BR$136,BR$137,BR$138,BR$139,BR$140,BR$141*(1+'S&amp;S'!$F144),BR$142,BR$143,BR$144)</f>
        <v>0</v>
      </c>
      <c r="BS346" s="66">
        <f>-BS$190+BS$216-BS$218+BS$233+BS$234+SUM(BS$125,BS$126,BS$127,BS$128,BS$129,BS$130,BS$131,BS$132,BS$133,BS$134,BS$135,BS$136,BS$137,BS$138,BS$139,BS$140,BS$141*(1+'S&amp;S'!$F144),BS$142,BS$143,BS$144)</f>
        <v>0</v>
      </c>
      <c r="BT346" s="66">
        <f>-BT$190+BT$216-BT$218+BT$233+BT$234+SUM(BT$125,BT$126,BT$127,BT$128,BT$129,BT$130,BT$131,BT$132,BT$133,BT$134,BT$135,BT$136,BT$137,BT$138,BT$139,BT$140,BT$141*(1+'S&amp;S'!$F144),BT$142,BT$143,BT$144)</f>
        <v>0</v>
      </c>
      <c r="BU346" s="66">
        <f>-BU$190+BU$216-BU$218+BU$233+BU$234+SUM(BU$125,BU$126,BU$127,BU$128,BU$129,BU$130,BU$131,BU$132,BU$133,BU$134,BU$135,BU$136,BU$137,BU$138,BU$139,BU$140,BU$141*(1+'S&amp;S'!$F144),BU$142,BU$143,BU$144)</f>
        <v>0</v>
      </c>
      <c r="BV346" s="66">
        <f>-BV$190+BV$216-BV$218+BV$233+BV$234+SUM(BV$125,BV$126,BV$127,BV$128,BV$129,BV$130,BV$131,BV$132,BV$133,BV$134,BV$135,BV$136,BV$137,BV$138,BV$139,BV$140,BV$141*(1+'S&amp;S'!$F144),BV$142,BV$143,BV$144)</f>
        <v>0</v>
      </c>
      <c r="BW346" s="66">
        <f>-BW$190+BW$216-BW$218+BW$233+BW$234+SUM(BW$125,BW$126,BW$127,BW$128,BW$129,BW$130,BW$131,BW$132,BW$133,BW$134,BW$135,BW$136,BW$137,BW$138,BW$139,BW$140,BW$141*(1+'S&amp;S'!$F144),BW$142,BW$143,BW$144)</f>
        <v>0</v>
      </c>
      <c r="BX346" s="66">
        <f>-BX$190+BX$216-BX$218+BX$233+BX$234+SUM(BX$125,BX$126,BX$127,BX$128,BX$129,BX$130,BX$131,BX$132,BX$133,BX$134,BX$135,BX$136,BX$137,BX$138,BX$139,BX$140,BX$141*(1+'S&amp;S'!$F144),BX$142,BX$143,BX$144)</f>
        <v>0</v>
      </c>
      <c r="BY346" s="66">
        <f>-BY$190+BY$216-BY$218+BY$233+BY$234+SUM(BY$125,BY$126,BY$127,BY$128,BY$129,BY$130,BY$131,BY$132,BY$133,BY$134,BY$135,BY$136,BY$137,BY$138,BY$139,BY$140,BY$141*(1+'S&amp;S'!$F144),BY$142,BY$143,BY$144)</f>
        <v>0</v>
      </c>
      <c r="BZ346" s="66">
        <f>-BZ$190+BZ$216-BZ$218+BZ$233+BZ$234+SUM(BZ$125,BZ$126,BZ$127,BZ$128,BZ$129,BZ$130,BZ$131,BZ$132,BZ$133,BZ$134,BZ$135,BZ$136,BZ$137,BZ$138,BZ$139,BZ$140,BZ$141*(1+'S&amp;S'!$F144),BZ$142,BZ$143,BZ$144)</f>
        <v>0</v>
      </c>
      <c r="CA346" s="66">
        <f>-CA$190+CA$216-CA$218+CA$233+CA$234+SUM(CA$125,CA$126,CA$127,CA$128,CA$129,CA$130,CA$131,CA$132,CA$133,CA$134,CA$135,CA$136,CA$137,CA$138,CA$139,CA$140,CA$141*(1+'S&amp;S'!$F144),CA$142,CA$143,CA$144)</f>
        <v>0</v>
      </c>
      <c r="CB346" s="66">
        <f>-CB$190+CB$216-CB$218+CB$233+CB$234+SUM(CB$125,CB$126,CB$127,CB$128,CB$129,CB$130,CB$131,CB$132,CB$133,CB$134,CB$135,CB$136,CB$137,CB$138,CB$139,CB$140,CB$141*(1+'S&amp;S'!$F144),CB$142,CB$143,CB$144)</f>
        <v>0</v>
      </c>
      <c r="CC346" s="66">
        <f>-CC$190+CC$216-CC$218+CC$233+CC$234+SUM(CC$125,CC$126,CC$127,CC$128,CC$129,CC$130,CC$131,CC$132,CC$133,CC$134,CC$135,CC$136,CC$137,CC$138,CC$139,CC$140,CC$141*(1+'S&amp;S'!$F144),CC$142,CC$143,CC$144)</f>
        <v>0</v>
      </c>
      <c r="CD346" s="66">
        <f>-CD$190+CD$216-CD$218+CD$233+CD$234+SUM(CD$125,CD$126,CD$127,CD$128,CD$129,CD$130,CD$131,CD$132,CD$133,CD$134,CD$135,CD$136,CD$137,CD$138,CD$139,CD$140,CD$141*(1+'S&amp;S'!$F144),CD$142,CD$143,CD$144)</f>
        <v>0</v>
      </c>
      <c r="CE346" s="66">
        <f>-CE$190+CE$216-CE$218+CE$233+CE$234+SUM(CE$125,CE$126,CE$127,CE$128,CE$129,CE$130,CE$131,CE$132,CE$133,CE$134,CE$135,CE$136,CE$137,CE$138,CE$139,CE$140,CE$141*(1+'S&amp;S'!$F144),CE$142,CE$143,CE$144)</f>
        <v>0</v>
      </c>
      <c r="CF346" s="66">
        <f>-CF$190+CF$216-CF$218+CF$233+CF$234+SUM(CF$125,CF$126,CF$127,CF$128,CF$129,CF$130,CF$131,CF$132,CF$133,CF$134,CF$135,CF$136,CF$137,CF$138,CF$139,CF$140,CF$141*(1+'S&amp;S'!$F144),CF$142,CF$143,CF$144)</f>
        <v>0</v>
      </c>
      <c r="CG346" s="66">
        <f>-CG$190+CG$216-CG$218+CG$233+CG$234+SUM(CG$125,CG$126,CG$127,CG$128,CG$129,CG$130,CG$131,CG$132,CG$133,CG$134,CG$135,CG$136,CG$137,CG$138,CG$139,CG$140,CG$141*(1+'S&amp;S'!$F144),CG$142,CG$143,CG$144)</f>
        <v>0</v>
      </c>
      <c r="CH346" s="66">
        <f>-CH$190+CH$216-CH$218+CH$233+CH$234+SUM(CH$125,CH$126,CH$127,CH$128,CH$129,CH$130,CH$131,CH$132,CH$133,CH$134,CH$135,CH$136,CH$137,CH$138,CH$139,CH$140,CH$141*(1+'S&amp;S'!$F144),CH$142,CH$143,CH$144)</f>
        <v>0</v>
      </c>
      <c r="CI346" s="66">
        <f>-CI$190+CI$216-CI$218+CI$233+CI$234+SUM(CI$125,CI$126,CI$127,CI$128,CI$129,CI$130,CI$131,CI$132,CI$133,CI$134,CI$135,CI$136,CI$137,CI$138,CI$139,CI$140,CI$141*(1+'S&amp;S'!$F144),CI$142,CI$143,CI$144)</f>
        <v>0</v>
      </c>
      <c r="CJ346" s="66">
        <f>-CJ$190+CJ$216-CJ$218+CJ$233+CJ$234+SUM(CJ$125,CJ$126,CJ$127,CJ$128,CJ$129,CJ$130,CJ$131,CJ$132,CJ$133,CJ$134,CJ$135,CJ$136,CJ$137,CJ$138,CJ$139,CJ$140,CJ$141*(1+'S&amp;S'!$F144),CJ$142,CJ$143,CJ$144)</f>
        <v>0</v>
      </c>
      <c r="CK346" s="66">
        <f>-CK$190+CK$216-CK$218+CK$233+CK$234+SUM(CK$125,CK$126,CK$127,CK$128,CK$129,CK$130,CK$131,CK$132,CK$133,CK$134,CK$135,CK$136,CK$137,CK$138,CK$139,CK$140,CK$141*(1+'S&amp;S'!$F144),CK$142,CK$143,CK$144)</f>
        <v>0</v>
      </c>
      <c r="CL346" s="66">
        <f>-CL$190+CL$216-CL$218+CL$233+CL$234+SUM(CL$125,CL$126,CL$127,CL$128,CL$129,CL$130,CL$131,CL$132,CL$133,CL$134,CL$135,CL$136,CL$137,CL$138,CL$139,CL$140,CL$141*(1+'S&amp;S'!$F144),CL$142,CL$143,CL$144)</f>
        <v>0</v>
      </c>
      <c r="CM346" s="66">
        <f>-CM$190+CM$216-CM$218+CM$233+CM$234+SUM(CM$125,CM$126,CM$127,CM$128,CM$129,CM$130,CM$131,CM$132,CM$133,CM$134,CM$135,CM$136,CM$137,CM$138,CM$139,CM$140,CM$141*(1+'S&amp;S'!$F144),CM$142,CM$143,CM$144)</f>
        <v>0</v>
      </c>
      <c r="CN346" s="66">
        <f>-CN$190+CN$216-CN$218+CN$233+CN$234+SUM(CN$125,CN$126,CN$127,CN$128,CN$129,CN$130,CN$131,CN$132,CN$133,CN$134,CN$135,CN$136,CN$137,CN$138,CN$139,CN$140,CN$141*(1+'S&amp;S'!$F144),CN$142,CN$143,CN$144)</f>
        <v>0</v>
      </c>
      <c r="CO346" s="66">
        <f>-CO$190+CO$216-CO$218+CO$233+CO$234+SUM(CO$125,CO$126,CO$127,CO$128,CO$129,CO$130,CO$131,CO$132,CO$133,CO$134,CO$135,CO$136,CO$137,CO$138,CO$139,CO$140,CO$141*(1+'S&amp;S'!$F144),CO$142,CO$143,CO$144)</f>
        <v>0</v>
      </c>
      <c r="CP346" s="66">
        <f>-CP$190+CP$216-CP$218+CP$233+CP$234+SUM(CP$125,CP$126,CP$127,CP$128,CP$129,CP$130,CP$131,CP$132,CP$133,CP$134,CP$135,CP$136,CP$137,CP$138,CP$139,CP$140,CP$141*(1+'S&amp;S'!$F144),CP$142,CP$143,CP$144)</f>
        <v>0</v>
      </c>
      <c r="CQ346" s="66">
        <f>-CQ$190+CQ$216-CQ$218+CQ$233+CQ$234+SUM(CQ$125,CQ$126,CQ$127,CQ$128,CQ$129,CQ$130,CQ$131,CQ$132,CQ$133,CQ$134,CQ$135,CQ$136,CQ$137,CQ$138,CQ$139,CQ$140,CQ$141*(1+'S&amp;S'!$F144),CQ$142,CQ$143,CQ$144)</f>
        <v>0</v>
      </c>
      <c r="CR346" s="66">
        <f>-CR$190+CR$216-CR$218+CR$233+CR$234+SUM(CR$125,CR$126,CR$127,CR$128,CR$129,CR$130,CR$131,CR$132,CR$133,CR$134,CR$135,CR$136,CR$137,CR$138,CR$139,CR$140,CR$141*(1+'S&amp;S'!$F144),CR$142,CR$143,CR$144)</f>
        <v>0</v>
      </c>
      <c r="CS346" s="66">
        <f>-CS$190+CS$216-CS$218+CS$233+CS$234+SUM(CS$125,CS$126,CS$127,CS$128,CS$129,CS$130,CS$131,CS$132,CS$133,CS$134,CS$135,CS$136,CS$137,CS$138,CS$139,CS$140,CS$141*(1+'S&amp;S'!$F144),CS$142,CS$143,CS$144)</f>
        <v>0</v>
      </c>
    </row>
    <row r="347" spans="3:97" hidden="1" x14ac:dyDescent="0.35">
      <c r="C347" s="81" t="str">
        <f>O.2!C141&amp;" with "&amp; 'S&amp;S'!$D$5*100 &amp; "% decrease"</f>
        <v>Spare with 1% decrease</v>
      </c>
      <c r="E347" s="492">
        <f>G347+NPV(G.Asm!$F$40,H347:INDEX(H347:CS347,RP))</f>
        <v>0</v>
      </c>
      <c r="F347" s="492">
        <f t="shared" si="140"/>
        <v>0</v>
      </c>
      <c r="G347" s="66">
        <f>-G$190+G$216-G$218+G$233+G$234+SUM(G$125,G$126,G$127,G$128,G$129,G$130,G$131,G$132,G$133,G$134,G$135,G$136,G$137,G$138,G$139,G$140,G$141*(1+'S&amp;S'!$F145),G$142,G$143,G$144)</f>
        <v>0</v>
      </c>
      <c r="H347" s="66">
        <f>-H$190+H$216-H$218+H$233+H$234+SUM(H$125,H$126,H$127,H$128,H$129,H$130,H$131,H$132,H$133,H$134,H$135,H$136,H$137,H$138,H$139,H$140,H$141*(1+'S&amp;S'!$F145),H$142,H$143,H$144)</f>
        <v>0</v>
      </c>
      <c r="I347" s="66">
        <f>-I$190+I$216-I$218+I$233+I$234+SUM(I$125,I$126,I$127,I$128,I$129,I$130,I$131,I$132,I$133,I$134,I$135,I$136,I$137,I$138,I$139,I$140,I$141*(1+'S&amp;S'!$F145),I$142,I$143,I$144)</f>
        <v>0</v>
      </c>
      <c r="J347" s="66">
        <f>-J$190+J$216-J$218+J$233+J$234+SUM(J$125,J$126,J$127,J$128,J$129,J$130,J$131,J$132,J$133,J$134,J$135,J$136,J$137,J$138,J$139,J$140,J$141*(1+'S&amp;S'!$F145),J$142,J$143,J$144)</f>
        <v>0</v>
      </c>
      <c r="K347" s="66">
        <f>-K$190+K$216-K$218+K$233+K$234+SUM(K$125,K$126,K$127,K$128,K$129,K$130,K$131,K$132,K$133,K$134,K$135,K$136,K$137,K$138,K$139,K$140,K$141*(1+'S&amp;S'!$F145),K$142,K$143,K$144)</f>
        <v>0</v>
      </c>
      <c r="L347" s="66">
        <f>-L$190+L$216-L$218+L$233+L$234+SUM(L$125,L$126,L$127,L$128,L$129,L$130,L$131,L$132,L$133,L$134,L$135,L$136,L$137,L$138,L$139,L$140,L$141*(1+'S&amp;S'!$F145),L$142,L$143,L$144)</f>
        <v>0</v>
      </c>
      <c r="M347" s="66">
        <f>-M$190+M$216-M$218+M$233+M$234+SUM(M$125,M$126,M$127,M$128,M$129,M$130,M$131,M$132,M$133,M$134,M$135,M$136,M$137,M$138,M$139,M$140,M$141*(1+'S&amp;S'!$F145),M$142,M$143,M$144)</f>
        <v>0</v>
      </c>
      <c r="N347" s="66">
        <f>-N$190+N$216-N$218+N$233+N$234+SUM(N$125,N$126,N$127,N$128,N$129,N$130,N$131,N$132,N$133,N$134,N$135,N$136,N$137,N$138,N$139,N$140,N$141*(1+'S&amp;S'!$F145),N$142,N$143,N$144)</f>
        <v>0</v>
      </c>
      <c r="O347" s="66">
        <f>-O$190+O$216-O$218+O$233+O$234+SUM(O$125,O$126,O$127,O$128,O$129,O$130,O$131,O$132,O$133,O$134,O$135,O$136,O$137,O$138,O$139,O$140,O$141*(1+'S&amp;S'!$F145),O$142,O$143,O$144)</f>
        <v>0</v>
      </c>
      <c r="P347" s="66">
        <f>-P$190+P$216-P$218+P$233+P$234+SUM(P$125,P$126,P$127,P$128,P$129,P$130,P$131,P$132,P$133,P$134,P$135,P$136,P$137,P$138,P$139,P$140,P$141*(1+'S&amp;S'!$F145),P$142,P$143,P$144)</f>
        <v>0</v>
      </c>
      <c r="Q347" s="66">
        <f>-Q$190+Q$216-Q$218+Q$233+Q$234+SUM(Q$125,Q$126,Q$127,Q$128,Q$129,Q$130,Q$131,Q$132,Q$133,Q$134,Q$135,Q$136,Q$137,Q$138,Q$139,Q$140,Q$141*(1+'S&amp;S'!$F145),Q$142,Q$143,Q$144)</f>
        <v>0</v>
      </c>
      <c r="R347" s="66">
        <f>-R$190+R$216-R$218+R$233+R$234+SUM(R$125,R$126,R$127,R$128,R$129,R$130,R$131,R$132,R$133,R$134,R$135,R$136,R$137,R$138,R$139,R$140,R$141*(1+'S&amp;S'!$F145),R$142,R$143,R$144)</f>
        <v>0</v>
      </c>
      <c r="S347" s="66">
        <f>-S$190+S$216-S$218+S$233+S$234+SUM(S$125,S$126,S$127,S$128,S$129,S$130,S$131,S$132,S$133,S$134,S$135,S$136,S$137,S$138,S$139,S$140,S$141*(1+'S&amp;S'!$F145),S$142,S$143,S$144)</f>
        <v>0</v>
      </c>
      <c r="T347" s="66">
        <f>-T$190+T$216-T$218+T$233+T$234+SUM(T$125,T$126,T$127,T$128,T$129,T$130,T$131,T$132,T$133,T$134,T$135,T$136,T$137,T$138,T$139,T$140,T$141*(1+'S&amp;S'!$F145),T$142,T$143,T$144)</f>
        <v>0</v>
      </c>
      <c r="U347" s="66">
        <f>-U$190+U$216-U$218+U$233+U$234+SUM(U$125,U$126,U$127,U$128,U$129,U$130,U$131,U$132,U$133,U$134,U$135,U$136,U$137,U$138,U$139,U$140,U$141*(1+'S&amp;S'!$F145),U$142,U$143,U$144)</f>
        <v>0</v>
      </c>
      <c r="V347" s="66">
        <f>-V$190+V$216-V$218+V$233+V$234+SUM(V$125,V$126,V$127,V$128,V$129,V$130,V$131,V$132,V$133,V$134,V$135,V$136,V$137,V$138,V$139,V$140,V$141*(1+'S&amp;S'!$F145),V$142,V$143,V$144)</f>
        <v>0</v>
      </c>
      <c r="W347" s="66">
        <f>-W$190+W$216-W$218+W$233+W$234+SUM(W$125,W$126,W$127,W$128,W$129,W$130,W$131,W$132,W$133,W$134,W$135,W$136,W$137,W$138,W$139,W$140,W$141*(1+'S&amp;S'!$F145),W$142,W$143,W$144)</f>
        <v>0</v>
      </c>
      <c r="X347" s="66">
        <f>-X$190+X$216-X$218+X$233+X$234+SUM(X$125,X$126,X$127,X$128,X$129,X$130,X$131,X$132,X$133,X$134,X$135,X$136,X$137,X$138,X$139,X$140,X$141*(1+'S&amp;S'!$F145),X$142,X$143,X$144)</f>
        <v>0</v>
      </c>
      <c r="Y347" s="66">
        <f>-Y$190+Y$216-Y$218+Y$233+Y$234+SUM(Y$125,Y$126,Y$127,Y$128,Y$129,Y$130,Y$131,Y$132,Y$133,Y$134,Y$135,Y$136,Y$137,Y$138,Y$139,Y$140,Y$141*(1+'S&amp;S'!$F145),Y$142,Y$143,Y$144)</f>
        <v>0</v>
      </c>
      <c r="Z347" s="66">
        <f>-Z$190+Z$216-Z$218+Z$233+Z$234+SUM(Z$125,Z$126,Z$127,Z$128,Z$129,Z$130,Z$131,Z$132,Z$133,Z$134,Z$135,Z$136,Z$137,Z$138,Z$139,Z$140,Z$141*(1+'S&amp;S'!$F145),Z$142,Z$143,Z$144)</f>
        <v>0</v>
      </c>
      <c r="AA347" s="66">
        <f>-AA$190+AA$216-AA$218+AA$233+AA$234+SUM(AA$125,AA$126,AA$127,AA$128,AA$129,AA$130,AA$131,AA$132,AA$133,AA$134,AA$135,AA$136,AA$137,AA$138,AA$139,AA$140,AA$141*(1+'S&amp;S'!$F145),AA$142,AA$143,AA$144)</f>
        <v>0</v>
      </c>
      <c r="AB347" s="66">
        <f>-AB$190+AB$216-AB$218+AB$233+AB$234+SUM(AB$125,AB$126,AB$127,AB$128,AB$129,AB$130,AB$131,AB$132,AB$133,AB$134,AB$135,AB$136,AB$137,AB$138,AB$139,AB$140,AB$141*(1+'S&amp;S'!$F145),AB$142,AB$143,AB$144)</f>
        <v>0</v>
      </c>
      <c r="AC347" s="66">
        <f>-AC$190+AC$216-AC$218+AC$233+AC$234+SUM(AC$125,AC$126,AC$127,AC$128,AC$129,AC$130,AC$131,AC$132,AC$133,AC$134,AC$135,AC$136,AC$137,AC$138,AC$139,AC$140,AC$141*(1+'S&amp;S'!$F145),AC$142,AC$143,AC$144)</f>
        <v>0</v>
      </c>
      <c r="AD347" s="66">
        <f>-AD$190+AD$216-AD$218+AD$233+AD$234+SUM(AD$125,AD$126,AD$127,AD$128,AD$129,AD$130,AD$131,AD$132,AD$133,AD$134,AD$135,AD$136,AD$137,AD$138,AD$139,AD$140,AD$141*(1+'S&amp;S'!$F145),AD$142,AD$143,AD$144)</f>
        <v>0</v>
      </c>
      <c r="AE347" s="66">
        <f>-AE$190+AE$216-AE$218+AE$233+AE$234+SUM(AE$125,AE$126,AE$127,AE$128,AE$129,AE$130,AE$131,AE$132,AE$133,AE$134,AE$135,AE$136,AE$137,AE$138,AE$139,AE$140,AE$141*(1+'S&amp;S'!$F145),AE$142,AE$143,AE$144)</f>
        <v>0</v>
      </c>
      <c r="AF347" s="66">
        <f>-AF$190+AF$216-AF$218+AF$233+AF$234+SUM(AF$125,AF$126,AF$127,AF$128,AF$129,AF$130,AF$131,AF$132,AF$133,AF$134,AF$135,AF$136,AF$137,AF$138,AF$139,AF$140,AF$141*(1+'S&amp;S'!$F145),AF$142,AF$143,AF$144)</f>
        <v>0</v>
      </c>
      <c r="AG347" s="66">
        <f>-AG$190+AG$216-AG$218+AG$233+AG$234+SUM(AG$125,AG$126,AG$127,AG$128,AG$129,AG$130,AG$131,AG$132,AG$133,AG$134,AG$135,AG$136,AG$137,AG$138,AG$139,AG$140,AG$141*(1+'S&amp;S'!$F145),AG$142,AG$143,AG$144)</f>
        <v>0</v>
      </c>
      <c r="AH347" s="66">
        <f>-AH$190+AH$216-AH$218+AH$233+AH$234+SUM(AH$125,AH$126,AH$127,AH$128,AH$129,AH$130,AH$131,AH$132,AH$133,AH$134,AH$135,AH$136,AH$137,AH$138,AH$139,AH$140,AH$141*(1+'S&amp;S'!$F145),AH$142,AH$143,AH$144)</f>
        <v>0</v>
      </c>
      <c r="AI347" s="66">
        <f>-AI$190+AI$216-AI$218+AI$233+AI$234+SUM(AI$125,AI$126,AI$127,AI$128,AI$129,AI$130,AI$131,AI$132,AI$133,AI$134,AI$135,AI$136,AI$137,AI$138,AI$139,AI$140,AI$141*(1+'S&amp;S'!$F145),AI$142,AI$143,AI$144)</f>
        <v>0</v>
      </c>
      <c r="AJ347" s="66">
        <f>-AJ$190+AJ$216-AJ$218+AJ$233+AJ$234+SUM(AJ$125,AJ$126,AJ$127,AJ$128,AJ$129,AJ$130,AJ$131,AJ$132,AJ$133,AJ$134,AJ$135,AJ$136,AJ$137,AJ$138,AJ$139,AJ$140,AJ$141*(1+'S&amp;S'!$F145),AJ$142,AJ$143,AJ$144)</f>
        <v>0</v>
      </c>
      <c r="AK347" s="66">
        <f>-AK$190+AK$216-AK$218+AK$233+AK$234+SUM(AK$125,AK$126,AK$127,AK$128,AK$129,AK$130,AK$131,AK$132,AK$133,AK$134,AK$135,AK$136,AK$137,AK$138,AK$139,AK$140,AK$141*(1+'S&amp;S'!$F145),AK$142,AK$143,AK$144)</f>
        <v>0</v>
      </c>
      <c r="AL347" s="66">
        <f>-AL$190+AL$216-AL$218+AL$233+AL$234+SUM(AL$125,AL$126,AL$127,AL$128,AL$129,AL$130,AL$131,AL$132,AL$133,AL$134,AL$135,AL$136,AL$137,AL$138,AL$139,AL$140,AL$141*(1+'S&amp;S'!$F145),AL$142,AL$143,AL$144)</f>
        <v>0</v>
      </c>
      <c r="AM347" s="66">
        <f>-AM$190+AM$216-AM$218+AM$233+AM$234+SUM(AM$125,AM$126,AM$127,AM$128,AM$129,AM$130,AM$131,AM$132,AM$133,AM$134,AM$135,AM$136,AM$137,AM$138,AM$139,AM$140,AM$141*(1+'S&amp;S'!$F145),AM$142,AM$143,AM$144)</f>
        <v>0</v>
      </c>
      <c r="AN347" s="66">
        <f>-AN$190+AN$216-AN$218+AN$233+AN$234+SUM(AN$125,AN$126,AN$127,AN$128,AN$129,AN$130,AN$131,AN$132,AN$133,AN$134,AN$135,AN$136,AN$137,AN$138,AN$139,AN$140,AN$141*(1+'S&amp;S'!$F145),AN$142,AN$143,AN$144)</f>
        <v>0</v>
      </c>
      <c r="AO347" s="66">
        <f>-AO$190+AO$216-AO$218+AO$233+AO$234+SUM(AO$125,AO$126,AO$127,AO$128,AO$129,AO$130,AO$131,AO$132,AO$133,AO$134,AO$135,AO$136,AO$137,AO$138,AO$139,AO$140,AO$141*(1+'S&amp;S'!$F145),AO$142,AO$143,AO$144)</f>
        <v>0</v>
      </c>
      <c r="AP347" s="66">
        <f>-AP$190+AP$216-AP$218+AP$233+AP$234+SUM(AP$125,AP$126,AP$127,AP$128,AP$129,AP$130,AP$131,AP$132,AP$133,AP$134,AP$135,AP$136,AP$137,AP$138,AP$139,AP$140,AP$141*(1+'S&amp;S'!$F145),AP$142,AP$143,AP$144)</f>
        <v>0</v>
      </c>
      <c r="AQ347" s="66">
        <f>-AQ$190+AQ$216-AQ$218+AQ$233+AQ$234+SUM(AQ$125,AQ$126,AQ$127,AQ$128,AQ$129,AQ$130,AQ$131,AQ$132,AQ$133,AQ$134,AQ$135,AQ$136,AQ$137,AQ$138,AQ$139,AQ$140,AQ$141*(1+'S&amp;S'!$F145),AQ$142,AQ$143,AQ$144)</f>
        <v>0</v>
      </c>
      <c r="AR347" s="66">
        <f>-AR$190+AR$216-AR$218+AR$233+AR$234+SUM(AR$125,AR$126,AR$127,AR$128,AR$129,AR$130,AR$131,AR$132,AR$133,AR$134,AR$135,AR$136,AR$137,AR$138,AR$139,AR$140,AR$141*(1+'S&amp;S'!$F145),AR$142,AR$143,AR$144)</f>
        <v>0</v>
      </c>
      <c r="AS347" s="66">
        <f>-AS$190+AS$216-AS$218+AS$233+AS$234+SUM(AS$125,AS$126,AS$127,AS$128,AS$129,AS$130,AS$131,AS$132,AS$133,AS$134,AS$135,AS$136,AS$137,AS$138,AS$139,AS$140,AS$141*(1+'S&amp;S'!$F145),AS$142,AS$143,AS$144)</f>
        <v>0</v>
      </c>
      <c r="AT347" s="66">
        <f>-AT$190+AT$216-AT$218+AT$233+AT$234+SUM(AT$125,AT$126,AT$127,AT$128,AT$129,AT$130,AT$131,AT$132,AT$133,AT$134,AT$135,AT$136,AT$137,AT$138,AT$139,AT$140,AT$141*(1+'S&amp;S'!$F145),AT$142,AT$143,AT$144)</f>
        <v>0</v>
      </c>
      <c r="AU347" s="66">
        <f>-AU$190+AU$216-AU$218+AU$233+AU$234+SUM(AU$125,AU$126,AU$127,AU$128,AU$129,AU$130,AU$131,AU$132,AU$133,AU$134,AU$135,AU$136,AU$137,AU$138,AU$139,AU$140,AU$141*(1+'S&amp;S'!$F145),AU$142,AU$143,AU$144)</f>
        <v>0</v>
      </c>
      <c r="AV347" s="66">
        <f>-AV$190+AV$216-AV$218+AV$233+AV$234+SUM(AV$125,AV$126,AV$127,AV$128,AV$129,AV$130,AV$131,AV$132,AV$133,AV$134,AV$135,AV$136,AV$137,AV$138,AV$139,AV$140,AV$141*(1+'S&amp;S'!$F145),AV$142,AV$143,AV$144)</f>
        <v>0</v>
      </c>
      <c r="AW347" s="66">
        <f>-AW$190+AW$216-AW$218+AW$233+AW$234+SUM(AW$125,AW$126,AW$127,AW$128,AW$129,AW$130,AW$131,AW$132,AW$133,AW$134,AW$135,AW$136,AW$137,AW$138,AW$139,AW$140,AW$141*(1+'S&amp;S'!$F145),AW$142,AW$143,AW$144)</f>
        <v>0</v>
      </c>
      <c r="AX347" s="66">
        <f>-AX$190+AX$216-AX$218+AX$233+AX$234+SUM(AX$125,AX$126,AX$127,AX$128,AX$129,AX$130,AX$131,AX$132,AX$133,AX$134,AX$135,AX$136,AX$137,AX$138,AX$139,AX$140,AX$141*(1+'S&amp;S'!$F145),AX$142,AX$143,AX$144)</f>
        <v>0</v>
      </c>
      <c r="AY347" s="66">
        <f>-AY$190+AY$216-AY$218+AY$233+AY$234+SUM(AY$125,AY$126,AY$127,AY$128,AY$129,AY$130,AY$131,AY$132,AY$133,AY$134,AY$135,AY$136,AY$137,AY$138,AY$139,AY$140,AY$141*(1+'S&amp;S'!$F145),AY$142,AY$143,AY$144)</f>
        <v>0</v>
      </c>
      <c r="AZ347" s="66">
        <f>-AZ$190+AZ$216-AZ$218+AZ$233+AZ$234+SUM(AZ$125,AZ$126,AZ$127,AZ$128,AZ$129,AZ$130,AZ$131,AZ$132,AZ$133,AZ$134,AZ$135,AZ$136,AZ$137,AZ$138,AZ$139,AZ$140,AZ$141*(1+'S&amp;S'!$F145),AZ$142,AZ$143,AZ$144)</f>
        <v>0</v>
      </c>
      <c r="BA347" s="66">
        <f>-BA$190+BA$216-BA$218+BA$233+BA$234+SUM(BA$125,BA$126,BA$127,BA$128,BA$129,BA$130,BA$131,BA$132,BA$133,BA$134,BA$135,BA$136,BA$137,BA$138,BA$139,BA$140,BA$141*(1+'S&amp;S'!$F145),BA$142,BA$143,BA$144)</f>
        <v>0</v>
      </c>
      <c r="BB347" s="66">
        <f>-BB$190+BB$216-BB$218+BB$233+BB$234+SUM(BB$125,BB$126,BB$127,BB$128,BB$129,BB$130,BB$131,BB$132,BB$133,BB$134,BB$135,BB$136,BB$137,BB$138,BB$139,BB$140,BB$141*(1+'S&amp;S'!$F145),BB$142,BB$143,BB$144)</f>
        <v>0</v>
      </c>
      <c r="BC347" s="66">
        <f>-BC$190+BC$216-BC$218+BC$233+BC$234+SUM(BC$125,BC$126,BC$127,BC$128,BC$129,BC$130,BC$131,BC$132,BC$133,BC$134,BC$135,BC$136,BC$137,BC$138,BC$139,BC$140,BC$141*(1+'S&amp;S'!$F145),BC$142,BC$143,BC$144)</f>
        <v>0</v>
      </c>
      <c r="BD347" s="66">
        <f>-BD$190+BD$216-BD$218+BD$233+BD$234+SUM(BD$125,BD$126,BD$127,BD$128,BD$129,BD$130,BD$131,BD$132,BD$133,BD$134,BD$135,BD$136,BD$137,BD$138,BD$139,BD$140,BD$141*(1+'S&amp;S'!$F145),BD$142,BD$143,BD$144)</f>
        <v>0</v>
      </c>
      <c r="BE347" s="66">
        <f>-BE$190+BE$216-BE$218+BE$233+BE$234+SUM(BE$125,BE$126,BE$127,BE$128,BE$129,BE$130,BE$131,BE$132,BE$133,BE$134,BE$135,BE$136,BE$137,BE$138,BE$139,BE$140,BE$141*(1+'S&amp;S'!$F145),BE$142,BE$143,BE$144)</f>
        <v>0</v>
      </c>
      <c r="BF347" s="66">
        <f>-BF$190+BF$216-BF$218+BF$233+BF$234+SUM(BF$125,BF$126,BF$127,BF$128,BF$129,BF$130,BF$131,BF$132,BF$133,BF$134,BF$135,BF$136,BF$137,BF$138,BF$139,BF$140,BF$141*(1+'S&amp;S'!$F145),BF$142,BF$143,BF$144)</f>
        <v>0</v>
      </c>
      <c r="BG347" s="66">
        <f>-BG$190+BG$216-BG$218+BG$233+BG$234+SUM(BG$125,BG$126,BG$127,BG$128,BG$129,BG$130,BG$131,BG$132,BG$133,BG$134,BG$135,BG$136,BG$137,BG$138,BG$139,BG$140,BG$141*(1+'S&amp;S'!$F145),BG$142,BG$143,BG$144)</f>
        <v>0</v>
      </c>
      <c r="BH347" s="66">
        <f>-BH$190+BH$216-BH$218+BH$233+BH$234+SUM(BH$125,BH$126,BH$127,BH$128,BH$129,BH$130,BH$131,BH$132,BH$133,BH$134,BH$135,BH$136,BH$137,BH$138,BH$139,BH$140,BH$141*(1+'S&amp;S'!$F145),BH$142,BH$143,BH$144)</f>
        <v>0</v>
      </c>
      <c r="BI347" s="66">
        <f>-BI$190+BI$216-BI$218+BI$233+BI$234+SUM(BI$125,BI$126,BI$127,BI$128,BI$129,BI$130,BI$131,BI$132,BI$133,BI$134,BI$135,BI$136,BI$137,BI$138,BI$139,BI$140,BI$141*(1+'S&amp;S'!$F145),BI$142,BI$143,BI$144)</f>
        <v>0</v>
      </c>
      <c r="BJ347" s="66">
        <f>-BJ$190+BJ$216-BJ$218+BJ$233+BJ$234+SUM(BJ$125,BJ$126,BJ$127,BJ$128,BJ$129,BJ$130,BJ$131,BJ$132,BJ$133,BJ$134,BJ$135,BJ$136,BJ$137,BJ$138,BJ$139,BJ$140,BJ$141*(1+'S&amp;S'!$F145),BJ$142,BJ$143,BJ$144)</f>
        <v>0</v>
      </c>
      <c r="BK347" s="66">
        <f>-BK$190+BK$216-BK$218+BK$233+BK$234+SUM(BK$125,BK$126,BK$127,BK$128,BK$129,BK$130,BK$131,BK$132,BK$133,BK$134,BK$135,BK$136,BK$137,BK$138,BK$139,BK$140,BK$141*(1+'S&amp;S'!$F145),BK$142,BK$143,BK$144)</f>
        <v>0</v>
      </c>
      <c r="BL347" s="66">
        <f>-BL$190+BL$216-BL$218+BL$233+BL$234+SUM(BL$125,BL$126,BL$127,BL$128,BL$129,BL$130,BL$131,BL$132,BL$133,BL$134,BL$135,BL$136,BL$137,BL$138,BL$139,BL$140,BL$141*(1+'S&amp;S'!$F145),BL$142,BL$143,BL$144)</f>
        <v>0</v>
      </c>
      <c r="BM347" s="66">
        <f>-BM$190+BM$216-BM$218+BM$233+BM$234+SUM(BM$125,BM$126,BM$127,BM$128,BM$129,BM$130,BM$131,BM$132,BM$133,BM$134,BM$135,BM$136,BM$137,BM$138,BM$139,BM$140,BM$141*(1+'S&amp;S'!$F145),BM$142,BM$143,BM$144)</f>
        <v>0</v>
      </c>
      <c r="BN347" s="66">
        <f>-BN$190+BN$216-BN$218+BN$233+BN$234+SUM(BN$125,BN$126,BN$127,BN$128,BN$129,BN$130,BN$131,BN$132,BN$133,BN$134,BN$135,BN$136,BN$137,BN$138,BN$139,BN$140,BN$141*(1+'S&amp;S'!$F145),BN$142,BN$143,BN$144)</f>
        <v>0</v>
      </c>
      <c r="BO347" s="66">
        <f>-BO$190+BO$216-BO$218+BO$233+BO$234+SUM(BO$125,BO$126,BO$127,BO$128,BO$129,BO$130,BO$131,BO$132,BO$133,BO$134,BO$135,BO$136,BO$137,BO$138,BO$139,BO$140,BO$141*(1+'S&amp;S'!$F145),BO$142,BO$143,BO$144)</f>
        <v>0</v>
      </c>
      <c r="BP347" s="66">
        <f>-BP$190+BP$216-BP$218+BP$233+BP$234+SUM(BP$125,BP$126,BP$127,BP$128,BP$129,BP$130,BP$131,BP$132,BP$133,BP$134,BP$135,BP$136,BP$137,BP$138,BP$139,BP$140,BP$141*(1+'S&amp;S'!$F145),BP$142,BP$143,BP$144)</f>
        <v>0</v>
      </c>
      <c r="BQ347" s="66">
        <f>-BQ$190+BQ$216-BQ$218+BQ$233+BQ$234+SUM(BQ$125,BQ$126,BQ$127,BQ$128,BQ$129,BQ$130,BQ$131,BQ$132,BQ$133,BQ$134,BQ$135,BQ$136,BQ$137,BQ$138,BQ$139,BQ$140,BQ$141*(1+'S&amp;S'!$F145),BQ$142,BQ$143,BQ$144)</f>
        <v>0</v>
      </c>
      <c r="BR347" s="66">
        <f>-BR$190+BR$216-BR$218+BR$233+BR$234+SUM(BR$125,BR$126,BR$127,BR$128,BR$129,BR$130,BR$131,BR$132,BR$133,BR$134,BR$135,BR$136,BR$137,BR$138,BR$139,BR$140,BR$141*(1+'S&amp;S'!$F145),BR$142,BR$143,BR$144)</f>
        <v>0</v>
      </c>
      <c r="BS347" s="66">
        <f>-BS$190+BS$216-BS$218+BS$233+BS$234+SUM(BS$125,BS$126,BS$127,BS$128,BS$129,BS$130,BS$131,BS$132,BS$133,BS$134,BS$135,BS$136,BS$137,BS$138,BS$139,BS$140,BS$141*(1+'S&amp;S'!$F145),BS$142,BS$143,BS$144)</f>
        <v>0</v>
      </c>
      <c r="BT347" s="66">
        <f>-BT$190+BT$216-BT$218+BT$233+BT$234+SUM(BT$125,BT$126,BT$127,BT$128,BT$129,BT$130,BT$131,BT$132,BT$133,BT$134,BT$135,BT$136,BT$137,BT$138,BT$139,BT$140,BT$141*(1+'S&amp;S'!$F145),BT$142,BT$143,BT$144)</f>
        <v>0</v>
      </c>
      <c r="BU347" s="66">
        <f>-BU$190+BU$216-BU$218+BU$233+BU$234+SUM(BU$125,BU$126,BU$127,BU$128,BU$129,BU$130,BU$131,BU$132,BU$133,BU$134,BU$135,BU$136,BU$137,BU$138,BU$139,BU$140,BU$141*(1+'S&amp;S'!$F145),BU$142,BU$143,BU$144)</f>
        <v>0</v>
      </c>
      <c r="BV347" s="66">
        <f>-BV$190+BV$216-BV$218+BV$233+BV$234+SUM(BV$125,BV$126,BV$127,BV$128,BV$129,BV$130,BV$131,BV$132,BV$133,BV$134,BV$135,BV$136,BV$137,BV$138,BV$139,BV$140,BV$141*(1+'S&amp;S'!$F145),BV$142,BV$143,BV$144)</f>
        <v>0</v>
      </c>
      <c r="BW347" s="66">
        <f>-BW$190+BW$216-BW$218+BW$233+BW$234+SUM(BW$125,BW$126,BW$127,BW$128,BW$129,BW$130,BW$131,BW$132,BW$133,BW$134,BW$135,BW$136,BW$137,BW$138,BW$139,BW$140,BW$141*(1+'S&amp;S'!$F145),BW$142,BW$143,BW$144)</f>
        <v>0</v>
      </c>
      <c r="BX347" s="66">
        <f>-BX$190+BX$216-BX$218+BX$233+BX$234+SUM(BX$125,BX$126,BX$127,BX$128,BX$129,BX$130,BX$131,BX$132,BX$133,BX$134,BX$135,BX$136,BX$137,BX$138,BX$139,BX$140,BX$141*(1+'S&amp;S'!$F145),BX$142,BX$143,BX$144)</f>
        <v>0</v>
      </c>
      <c r="BY347" s="66">
        <f>-BY$190+BY$216-BY$218+BY$233+BY$234+SUM(BY$125,BY$126,BY$127,BY$128,BY$129,BY$130,BY$131,BY$132,BY$133,BY$134,BY$135,BY$136,BY$137,BY$138,BY$139,BY$140,BY$141*(1+'S&amp;S'!$F145),BY$142,BY$143,BY$144)</f>
        <v>0</v>
      </c>
      <c r="BZ347" s="66">
        <f>-BZ$190+BZ$216-BZ$218+BZ$233+BZ$234+SUM(BZ$125,BZ$126,BZ$127,BZ$128,BZ$129,BZ$130,BZ$131,BZ$132,BZ$133,BZ$134,BZ$135,BZ$136,BZ$137,BZ$138,BZ$139,BZ$140,BZ$141*(1+'S&amp;S'!$F145),BZ$142,BZ$143,BZ$144)</f>
        <v>0</v>
      </c>
      <c r="CA347" s="66">
        <f>-CA$190+CA$216-CA$218+CA$233+CA$234+SUM(CA$125,CA$126,CA$127,CA$128,CA$129,CA$130,CA$131,CA$132,CA$133,CA$134,CA$135,CA$136,CA$137,CA$138,CA$139,CA$140,CA$141*(1+'S&amp;S'!$F145),CA$142,CA$143,CA$144)</f>
        <v>0</v>
      </c>
      <c r="CB347" s="66">
        <f>-CB$190+CB$216-CB$218+CB$233+CB$234+SUM(CB$125,CB$126,CB$127,CB$128,CB$129,CB$130,CB$131,CB$132,CB$133,CB$134,CB$135,CB$136,CB$137,CB$138,CB$139,CB$140,CB$141*(1+'S&amp;S'!$F145),CB$142,CB$143,CB$144)</f>
        <v>0</v>
      </c>
      <c r="CC347" s="66">
        <f>-CC$190+CC$216-CC$218+CC$233+CC$234+SUM(CC$125,CC$126,CC$127,CC$128,CC$129,CC$130,CC$131,CC$132,CC$133,CC$134,CC$135,CC$136,CC$137,CC$138,CC$139,CC$140,CC$141*(1+'S&amp;S'!$F145),CC$142,CC$143,CC$144)</f>
        <v>0</v>
      </c>
      <c r="CD347" s="66">
        <f>-CD$190+CD$216-CD$218+CD$233+CD$234+SUM(CD$125,CD$126,CD$127,CD$128,CD$129,CD$130,CD$131,CD$132,CD$133,CD$134,CD$135,CD$136,CD$137,CD$138,CD$139,CD$140,CD$141*(1+'S&amp;S'!$F145),CD$142,CD$143,CD$144)</f>
        <v>0</v>
      </c>
      <c r="CE347" s="66">
        <f>-CE$190+CE$216-CE$218+CE$233+CE$234+SUM(CE$125,CE$126,CE$127,CE$128,CE$129,CE$130,CE$131,CE$132,CE$133,CE$134,CE$135,CE$136,CE$137,CE$138,CE$139,CE$140,CE$141*(1+'S&amp;S'!$F145),CE$142,CE$143,CE$144)</f>
        <v>0</v>
      </c>
      <c r="CF347" s="66">
        <f>-CF$190+CF$216-CF$218+CF$233+CF$234+SUM(CF$125,CF$126,CF$127,CF$128,CF$129,CF$130,CF$131,CF$132,CF$133,CF$134,CF$135,CF$136,CF$137,CF$138,CF$139,CF$140,CF$141*(1+'S&amp;S'!$F145),CF$142,CF$143,CF$144)</f>
        <v>0</v>
      </c>
      <c r="CG347" s="66">
        <f>-CG$190+CG$216-CG$218+CG$233+CG$234+SUM(CG$125,CG$126,CG$127,CG$128,CG$129,CG$130,CG$131,CG$132,CG$133,CG$134,CG$135,CG$136,CG$137,CG$138,CG$139,CG$140,CG$141*(1+'S&amp;S'!$F145),CG$142,CG$143,CG$144)</f>
        <v>0</v>
      </c>
      <c r="CH347" s="66">
        <f>-CH$190+CH$216-CH$218+CH$233+CH$234+SUM(CH$125,CH$126,CH$127,CH$128,CH$129,CH$130,CH$131,CH$132,CH$133,CH$134,CH$135,CH$136,CH$137,CH$138,CH$139,CH$140,CH$141*(1+'S&amp;S'!$F145),CH$142,CH$143,CH$144)</f>
        <v>0</v>
      </c>
      <c r="CI347" s="66">
        <f>-CI$190+CI$216-CI$218+CI$233+CI$234+SUM(CI$125,CI$126,CI$127,CI$128,CI$129,CI$130,CI$131,CI$132,CI$133,CI$134,CI$135,CI$136,CI$137,CI$138,CI$139,CI$140,CI$141*(1+'S&amp;S'!$F145),CI$142,CI$143,CI$144)</f>
        <v>0</v>
      </c>
      <c r="CJ347" s="66">
        <f>-CJ$190+CJ$216-CJ$218+CJ$233+CJ$234+SUM(CJ$125,CJ$126,CJ$127,CJ$128,CJ$129,CJ$130,CJ$131,CJ$132,CJ$133,CJ$134,CJ$135,CJ$136,CJ$137,CJ$138,CJ$139,CJ$140,CJ$141*(1+'S&amp;S'!$F145),CJ$142,CJ$143,CJ$144)</f>
        <v>0</v>
      </c>
      <c r="CK347" s="66">
        <f>-CK$190+CK$216-CK$218+CK$233+CK$234+SUM(CK$125,CK$126,CK$127,CK$128,CK$129,CK$130,CK$131,CK$132,CK$133,CK$134,CK$135,CK$136,CK$137,CK$138,CK$139,CK$140,CK$141*(1+'S&amp;S'!$F145),CK$142,CK$143,CK$144)</f>
        <v>0</v>
      </c>
      <c r="CL347" s="66">
        <f>-CL$190+CL$216-CL$218+CL$233+CL$234+SUM(CL$125,CL$126,CL$127,CL$128,CL$129,CL$130,CL$131,CL$132,CL$133,CL$134,CL$135,CL$136,CL$137,CL$138,CL$139,CL$140,CL$141*(1+'S&amp;S'!$F145),CL$142,CL$143,CL$144)</f>
        <v>0</v>
      </c>
      <c r="CM347" s="66">
        <f>-CM$190+CM$216-CM$218+CM$233+CM$234+SUM(CM$125,CM$126,CM$127,CM$128,CM$129,CM$130,CM$131,CM$132,CM$133,CM$134,CM$135,CM$136,CM$137,CM$138,CM$139,CM$140,CM$141*(1+'S&amp;S'!$F145),CM$142,CM$143,CM$144)</f>
        <v>0</v>
      </c>
      <c r="CN347" s="66">
        <f>-CN$190+CN$216-CN$218+CN$233+CN$234+SUM(CN$125,CN$126,CN$127,CN$128,CN$129,CN$130,CN$131,CN$132,CN$133,CN$134,CN$135,CN$136,CN$137,CN$138,CN$139,CN$140,CN$141*(1+'S&amp;S'!$F145),CN$142,CN$143,CN$144)</f>
        <v>0</v>
      </c>
      <c r="CO347" s="66">
        <f>-CO$190+CO$216-CO$218+CO$233+CO$234+SUM(CO$125,CO$126,CO$127,CO$128,CO$129,CO$130,CO$131,CO$132,CO$133,CO$134,CO$135,CO$136,CO$137,CO$138,CO$139,CO$140,CO$141*(1+'S&amp;S'!$F145),CO$142,CO$143,CO$144)</f>
        <v>0</v>
      </c>
      <c r="CP347" s="66">
        <f>-CP$190+CP$216-CP$218+CP$233+CP$234+SUM(CP$125,CP$126,CP$127,CP$128,CP$129,CP$130,CP$131,CP$132,CP$133,CP$134,CP$135,CP$136,CP$137,CP$138,CP$139,CP$140,CP$141*(1+'S&amp;S'!$F145),CP$142,CP$143,CP$144)</f>
        <v>0</v>
      </c>
      <c r="CQ347" s="66">
        <f>-CQ$190+CQ$216-CQ$218+CQ$233+CQ$234+SUM(CQ$125,CQ$126,CQ$127,CQ$128,CQ$129,CQ$130,CQ$131,CQ$132,CQ$133,CQ$134,CQ$135,CQ$136,CQ$137,CQ$138,CQ$139,CQ$140,CQ$141*(1+'S&amp;S'!$F145),CQ$142,CQ$143,CQ$144)</f>
        <v>0</v>
      </c>
      <c r="CR347" s="66">
        <f>-CR$190+CR$216-CR$218+CR$233+CR$234+SUM(CR$125,CR$126,CR$127,CR$128,CR$129,CR$130,CR$131,CR$132,CR$133,CR$134,CR$135,CR$136,CR$137,CR$138,CR$139,CR$140,CR$141*(1+'S&amp;S'!$F145),CR$142,CR$143,CR$144)</f>
        <v>0</v>
      </c>
      <c r="CS347" s="66">
        <f>-CS$190+CS$216-CS$218+CS$233+CS$234+SUM(CS$125,CS$126,CS$127,CS$128,CS$129,CS$130,CS$131,CS$132,CS$133,CS$134,CS$135,CS$136,CS$137,CS$138,CS$139,CS$140,CS$141*(1+'S&amp;S'!$F145),CS$142,CS$143,CS$144)</f>
        <v>0</v>
      </c>
    </row>
    <row r="348" spans="3:97" hidden="1" x14ac:dyDescent="0.35">
      <c r="C348" s="81" t="str">
        <f>O.2!C142&amp;" with "&amp; 'S&amp;S'!$D$5*100 &amp; "% increase"</f>
        <v>Spare with 1% increase</v>
      </c>
      <c r="E348" s="492">
        <f>G348+NPV(G.Asm!$F$40,H348:INDEX(H348:CS348,RP))</f>
        <v>0</v>
      </c>
      <c r="F348" s="492">
        <f t="shared" si="140"/>
        <v>0</v>
      </c>
      <c r="G348" s="66">
        <f>-G$190+G$216-G$218+G$233+G$234+SUM(G$125,G$126,G$127,G$128,G$129,G$130,G$131,G$132,G$133,G$134,G$135,G$136,G$137,G$138,G$139,G$140,G$141,G$142*(1+'S&amp;S'!$F146),G$143,G$144)</f>
        <v>0</v>
      </c>
      <c r="H348" s="66">
        <f>-H$190+H$216-H$218+H$233+H$234+SUM(H$125,H$126,H$127,H$128,H$129,H$130,H$131,H$132,H$133,H$134,H$135,H$136,H$137,H$138,H$139,H$140,H$141,H$142*(1+'S&amp;S'!$F146),H$143,H$144)</f>
        <v>0</v>
      </c>
      <c r="I348" s="66">
        <f>-I$190+I$216-I$218+I$233+I$234+SUM(I$125,I$126,I$127,I$128,I$129,I$130,I$131,I$132,I$133,I$134,I$135,I$136,I$137,I$138,I$139,I$140,I$141,I$142*(1+'S&amp;S'!$F146),I$143,I$144)</f>
        <v>0</v>
      </c>
      <c r="J348" s="66">
        <f>-J$190+J$216-J$218+J$233+J$234+SUM(J$125,J$126,J$127,J$128,J$129,J$130,J$131,J$132,J$133,J$134,J$135,J$136,J$137,J$138,J$139,J$140,J$141,J$142*(1+'S&amp;S'!$F146),J$143,J$144)</f>
        <v>0</v>
      </c>
      <c r="K348" s="66">
        <f>-K$190+K$216-K$218+K$233+K$234+SUM(K$125,K$126,K$127,K$128,K$129,K$130,K$131,K$132,K$133,K$134,K$135,K$136,K$137,K$138,K$139,K$140,K$141,K$142*(1+'S&amp;S'!$F146),K$143,K$144)</f>
        <v>0</v>
      </c>
      <c r="L348" s="66">
        <f>-L$190+L$216-L$218+L$233+L$234+SUM(L$125,L$126,L$127,L$128,L$129,L$130,L$131,L$132,L$133,L$134,L$135,L$136,L$137,L$138,L$139,L$140,L$141,L$142*(1+'S&amp;S'!$F146),L$143,L$144)</f>
        <v>0</v>
      </c>
      <c r="M348" s="66">
        <f>-M$190+M$216-M$218+M$233+M$234+SUM(M$125,M$126,M$127,M$128,M$129,M$130,M$131,M$132,M$133,M$134,M$135,M$136,M$137,M$138,M$139,M$140,M$141,M$142*(1+'S&amp;S'!$F146),M$143,M$144)</f>
        <v>0</v>
      </c>
      <c r="N348" s="66">
        <f>-N$190+N$216-N$218+N$233+N$234+SUM(N$125,N$126,N$127,N$128,N$129,N$130,N$131,N$132,N$133,N$134,N$135,N$136,N$137,N$138,N$139,N$140,N$141,N$142*(1+'S&amp;S'!$F146),N$143,N$144)</f>
        <v>0</v>
      </c>
      <c r="O348" s="66">
        <f>-O$190+O$216-O$218+O$233+O$234+SUM(O$125,O$126,O$127,O$128,O$129,O$130,O$131,O$132,O$133,O$134,O$135,O$136,O$137,O$138,O$139,O$140,O$141,O$142*(1+'S&amp;S'!$F146),O$143,O$144)</f>
        <v>0</v>
      </c>
      <c r="P348" s="66">
        <f>-P$190+P$216-P$218+P$233+P$234+SUM(P$125,P$126,P$127,P$128,P$129,P$130,P$131,P$132,P$133,P$134,P$135,P$136,P$137,P$138,P$139,P$140,P$141,P$142*(1+'S&amp;S'!$F146),P$143,P$144)</f>
        <v>0</v>
      </c>
      <c r="Q348" s="66">
        <f>-Q$190+Q$216-Q$218+Q$233+Q$234+SUM(Q$125,Q$126,Q$127,Q$128,Q$129,Q$130,Q$131,Q$132,Q$133,Q$134,Q$135,Q$136,Q$137,Q$138,Q$139,Q$140,Q$141,Q$142*(1+'S&amp;S'!$F146),Q$143,Q$144)</f>
        <v>0</v>
      </c>
      <c r="R348" s="66">
        <f>-R$190+R$216-R$218+R$233+R$234+SUM(R$125,R$126,R$127,R$128,R$129,R$130,R$131,R$132,R$133,R$134,R$135,R$136,R$137,R$138,R$139,R$140,R$141,R$142*(1+'S&amp;S'!$F146),R$143,R$144)</f>
        <v>0</v>
      </c>
      <c r="S348" s="66">
        <f>-S$190+S$216-S$218+S$233+S$234+SUM(S$125,S$126,S$127,S$128,S$129,S$130,S$131,S$132,S$133,S$134,S$135,S$136,S$137,S$138,S$139,S$140,S$141,S$142*(1+'S&amp;S'!$F146),S$143,S$144)</f>
        <v>0</v>
      </c>
      <c r="T348" s="66">
        <f>-T$190+T$216-T$218+T$233+T$234+SUM(T$125,T$126,T$127,T$128,T$129,T$130,T$131,T$132,T$133,T$134,T$135,T$136,T$137,T$138,T$139,T$140,T$141,T$142*(1+'S&amp;S'!$F146),T$143,T$144)</f>
        <v>0</v>
      </c>
      <c r="U348" s="66">
        <f>-U$190+U$216-U$218+U$233+U$234+SUM(U$125,U$126,U$127,U$128,U$129,U$130,U$131,U$132,U$133,U$134,U$135,U$136,U$137,U$138,U$139,U$140,U$141,U$142*(1+'S&amp;S'!$F146),U$143,U$144)</f>
        <v>0</v>
      </c>
      <c r="V348" s="66">
        <f>-V$190+V$216-V$218+V$233+V$234+SUM(V$125,V$126,V$127,V$128,V$129,V$130,V$131,V$132,V$133,V$134,V$135,V$136,V$137,V$138,V$139,V$140,V$141,V$142*(1+'S&amp;S'!$F146),V$143,V$144)</f>
        <v>0</v>
      </c>
      <c r="W348" s="66">
        <f>-W$190+W$216-W$218+W$233+W$234+SUM(W$125,W$126,W$127,W$128,W$129,W$130,W$131,W$132,W$133,W$134,W$135,W$136,W$137,W$138,W$139,W$140,W$141,W$142*(1+'S&amp;S'!$F146),W$143,W$144)</f>
        <v>0</v>
      </c>
      <c r="X348" s="66">
        <f>-X$190+X$216-X$218+X$233+X$234+SUM(X$125,X$126,X$127,X$128,X$129,X$130,X$131,X$132,X$133,X$134,X$135,X$136,X$137,X$138,X$139,X$140,X$141,X$142*(1+'S&amp;S'!$F146),X$143,X$144)</f>
        <v>0</v>
      </c>
      <c r="Y348" s="66">
        <f>-Y$190+Y$216-Y$218+Y$233+Y$234+SUM(Y$125,Y$126,Y$127,Y$128,Y$129,Y$130,Y$131,Y$132,Y$133,Y$134,Y$135,Y$136,Y$137,Y$138,Y$139,Y$140,Y$141,Y$142*(1+'S&amp;S'!$F146),Y$143,Y$144)</f>
        <v>0</v>
      </c>
      <c r="Z348" s="66">
        <f>-Z$190+Z$216-Z$218+Z$233+Z$234+SUM(Z$125,Z$126,Z$127,Z$128,Z$129,Z$130,Z$131,Z$132,Z$133,Z$134,Z$135,Z$136,Z$137,Z$138,Z$139,Z$140,Z$141,Z$142*(1+'S&amp;S'!$F146),Z$143,Z$144)</f>
        <v>0</v>
      </c>
      <c r="AA348" s="66">
        <f>-AA$190+AA$216-AA$218+AA$233+AA$234+SUM(AA$125,AA$126,AA$127,AA$128,AA$129,AA$130,AA$131,AA$132,AA$133,AA$134,AA$135,AA$136,AA$137,AA$138,AA$139,AA$140,AA$141,AA$142*(1+'S&amp;S'!$F146),AA$143,AA$144)</f>
        <v>0</v>
      </c>
      <c r="AB348" s="66">
        <f>-AB$190+AB$216-AB$218+AB$233+AB$234+SUM(AB$125,AB$126,AB$127,AB$128,AB$129,AB$130,AB$131,AB$132,AB$133,AB$134,AB$135,AB$136,AB$137,AB$138,AB$139,AB$140,AB$141,AB$142*(1+'S&amp;S'!$F146),AB$143,AB$144)</f>
        <v>0</v>
      </c>
      <c r="AC348" s="66">
        <f>-AC$190+AC$216-AC$218+AC$233+AC$234+SUM(AC$125,AC$126,AC$127,AC$128,AC$129,AC$130,AC$131,AC$132,AC$133,AC$134,AC$135,AC$136,AC$137,AC$138,AC$139,AC$140,AC$141,AC$142*(1+'S&amp;S'!$F146),AC$143,AC$144)</f>
        <v>0</v>
      </c>
      <c r="AD348" s="66">
        <f>-AD$190+AD$216-AD$218+AD$233+AD$234+SUM(AD$125,AD$126,AD$127,AD$128,AD$129,AD$130,AD$131,AD$132,AD$133,AD$134,AD$135,AD$136,AD$137,AD$138,AD$139,AD$140,AD$141,AD$142*(1+'S&amp;S'!$F146),AD$143,AD$144)</f>
        <v>0</v>
      </c>
      <c r="AE348" s="66">
        <f>-AE$190+AE$216-AE$218+AE$233+AE$234+SUM(AE$125,AE$126,AE$127,AE$128,AE$129,AE$130,AE$131,AE$132,AE$133,AE$134,AE$135,AE$136,AE$137,AE$138,AE$139,AE$140,AE$141,AE$142*(1+'S&amp;S'!$F146),AE$143,AE$144)</f>
        <v>0</v>
      </c>
      <c r="AF348" s="66">
        <f>-AF$190+AF$216-AF$218+AF$233+AF$234+SUM(AF$125,AF$126,AF$127,AF$128,AF$129,AF$130,AF$131,AF$132,AF$133,AF$134,AF$135,AF$136,AF$137,AF$138,AF$139,AF$140,AF$141,AF$142*(1+'S&amp;S'!$F146),AF$143,AF$144)</f>
        <v>0</v>
      </c>
      <c r="AG348" s="66">
        <f>-AG$190+AG$216-AG$218+AG$233+AG$234+SUM(AG$125,AG$126,AG$127,AG$128,AG$129,AG$130,AG$131,AG$132,AG$133,AG$134,AG$135,AG$136,AG$137,AG$138,AG$139,AG$140,AG$141,AG$142*(1+'S&amp;S'!$F146),AG$143,AG$144)</f>
        <v>0</v>
      </c>
      <c r="AH348" s="66">
        <f>-AH$190+AH$216-AH$218+AH$233+AH$234+SUM(AH$125,AH$126,AH$127,AH$128,AH$129,AH$130,AH$131,AH$132,AH$133,AH$134,AH$135,AH$136,AH$137,AH$138,AH$139,AH$140,AH$141,AH$142*(1+'S&amp;S'!$F146),AH$143,AH$144)</f>
        <v>0</v>
      </c>
      <c r="AI348" s="66">
        <f>-AI$190+AI$216-AI$218+AI$233+AI$234+SUM(AI$125,AI$126,AI$127,AI$128,AI$129,AI$130,AI$131,AI$132,AI$133,AI$134,AI$135,AI$136,AI$137,AI$138,AI$139,AI$140,AI$141,AI$142*(1+'S&amp;S'!$F146),AI$143,AI$144)</f>
        <v>0</v>
      </c>
      <c r="AJ348" s="66">
        <f>-AJ$190+AJ$216-AJ$218+AJ$233+AJ$234+SUM(AJ$125,AJ$126,AJ$127,AJ$128,AJ$129,AJ$130,AJ$131,AJ$132,AJ$133,AJ$134,AJ$135,AJ$136,AJ$137,AJ$138,AJ$139,AJ$140,AJ$141,AJ$142*(1+'S&amp;S'!$F146),AJ$143,AJ$144)</f>
        <v>0</v>
      </c>
      <c r="AK348" s="66">
        <f>-AK$190+AK$216-AK$218+AK$233+AK$234+SUM(AK$125,AK$126,AK$127,AK$128,AK$129,AK$130,AK$131,AK$132,AK$133,AK$134,AK$135,AK$136,AK$137,AK$138,AK$139,AK$140,AK$141,AK$142*(1+'S&amp;S'!$F146),AK$143,AK$144)</f>
        <v>0</v>
      </c>
      <c r="AL348" s="66">
        <f>-AL$190+AL$216-AL$218+AL$233+AL$234+SUM(AL$125,AL$126,AL$127,AL$128,AL$129,AL$130,AL$131,AL$132,AL$133,AL$134,AL$135,AL$136,AL$137,AL$138,AL$139,AL$140,AL$141,AL$142*(1+'S&amp;S'!$F146),AL$143,AL$144)</f>
        <v>0</v>
      </c>
      <c r="AM348" s="66">
        <f>-AM$190+AM$216-AM$218+AM$233+AM$234+SUM(AM$125,AM$126,AM$127,AM$128,AM$129,AM$130,AM$131,AM$132,AM$133,AM$134,AM$135,AM$136,AM$137,AM$138,AM$139,AM$140,AM$141,AM$142*(1+'S&amp;S'!$F146),AM$143,AM$144)</f>
        <v>0</v>
      </c>
      <c r="AN348" s="66">
        <f>-AN$190+AN$216-AN$218+AN$233+AN$234+SUM(AN$125,AN$126,AN$127,AN$128,AN$129,AN$130,AN$131,AN$132,AN$133,AN$134,AN$135,AN$136,AN$137,AN$138,AN$139,AN$140,AN$141,AN$142*(1+'S&amp;S'!$F146),AN$143,AN$144)</f>
        <v>0</v>
      </c>
      <c r="AO348" s="66">
        <f>-AO$190+AO$216-AO$218+AO$233+AO$234+SUM(AO$125,AO$126,AO$127,AO$128,AO$129,AO$130,AO$131,AO$132,AO$133,AO$134,AO$135,AO$136,AO$137,AO$138,AO$139,AO$140,AO$141,AO$142*(1+'S&amp;S'!$F146),AO$143,AO$144)</f>
        <v>0</v>
      </c>
      <c r="AP348" s="66">
        <f>-AP$190+AP$216-AP$218+AP$233+AP$234+SUM(AP$125,AP$126,AP$127,AP$128,AP$129,AP$130,AP$131,AP$132,AP$133,AP$134,AP$135,AP$136,AP$137,AP$138,AP$139,AP$140,AP$141,AP$142*(1+'S&amp;S'!$F146),AP$143,AP$144)</f>
        <v>0</v>
      </c>
      <c r="AQ348" s="66">
        <f>-AQ$190+AQ$216-AQ$218+AQ$233+AQ$234+SUM(AQ$125,AQ$126,AQ$127,AQ$128,AQ$129,AQ$130,AQ$131,AQ$132,AQ$133,AQ$134,AQ$135,AQ$136,AQ$137,AQ$138,AQ$139,AQ$140,AQ$141,AQ$142*(1+'S&amp;S'!$F146),AQ$143,AQ$144)</f>
        <v>0</v>
      </c>
      <c r="AR348" s="66">
        <f>-AR$190+AR$216-AR$218+AR$233+AR$234+SUM(AR$125,AR$126,AR$127,AR$128,AR$129,AR$130,AR$131,AR$132,AR$133,AR$134,AR$135,AR$136,AR$137,AR$138,AR$139,AR$140,AR$141,AR$142*(1+'S&amp;S'!$F146),AR$143,AR$144)</f>
        <v>0</v>
      </c>
      <c r="AS348" s="66">
        <f>-AS$190+AS$216-AS$218+AS$233+AS$234+SUM(AS$125,AS$126,AS$127,AS$128,AS$129,AS$130,AS$131,AS$132,AS$133,AS$134,AS$135,AS$136,AS$137,AS$138,AS$139,AS$140,AS$141,AS$142*(1+'S&amp;S'!$F146),AS$143,AS$144)</f>
        <v>0</v>
      </c>
      <c r="AT348" s="66">
        <f>-AT$190+AT$216-AT$218+AT$233+AT$234+SUM(AT$125,AT$126,AT$127,AT$128,AT$129,AT$130,AT$131,AT$132,AT$133,AT$134,AT$135,AT$136,AT$137,AT$138,AT$139,AT$140,AT$141,AT$142*(1+'S&amp;S'!$F146),AT$143,AT$144)</f>
        <v>0</v>
      </c>
      <c r="AU348" s="66">
        <f>-AU$190+AU$216-AU$218+AU$233+AU$234+SUM(AU$125,AU$126,AU$127,AU$128,AU$129,AU$130,AU$131,AU$132,AU$133,AU$134,AU$135,AU$136,AU$137,AU$138,AU$139,AU$140,AU$141,AU$142*(1+'S&amp;S'!$F146),AU$143,AU$144)</f>
        <v>0</v>
      </c>
      <c r="AV348" s="66">
        <f>-AV$190+AV$216-AV$218+AV$233+AV$234+SUM(AV$125,AV$126,AV$127,AV$128,AV$129,AV$130,AV$131,AV$132,AV$133,AV$134,AV$135,AV$136,AV$137,AV$138,AV$139,AV$140,AV$141,AV$142*(1+'S&amp;S'!$F146),AV$143,AV$144)</f>
        <v>0</v>
      </c>
      <c r="AW348" s="66">
        <f>-AW$190+AW$216-AW$218+AW$233+AW$234+SUM(AW$125,AW$126,AW$127,AW$128,AW$129,AW$130,AW$131,AW$132,AW$133,AW$134,AW$135,AW$136,AW$137,AW$138,AW$139,AW$140,AW$141,AW$142*(1+'S&amp;S'!$F146),AW$143,AW$144)</f>
        <v>0</v>
      </c>
      <c r="AX348" s="66">
        <f>-AX$190+AX$216-AX$218+AX$233+AX$234+SUM(AX$125,AX$126,AX$127,AX$128,AX$129,AX$130,AX$131,AX$132,AX$133,AX$134,AX$135,AX$136,AX$137,AX$138,AX$139,AX$140,AX$141,AX$142*(1+'S&amp;S'!$F146),AX$143,AX$144)</f>
        <v>0</v>
      </c>
      <c r="AY348" s="66">
        <f>-AY$190+AY$216-AY$218+AY$233+AY$234+SUM(AY$125,AY$126,AY$127,AY$128,AY$129,AY$130,AY$131,AY$132,AY$133,AY$134,AY$135,AY$136,AY$137,AY$138,AY$139,AY$140,AY$141,AY$142*(1+'S&amp;S'!$F146),AY$143,AY$144)</f>
        <v>0</v>
      </c>
      <c r="AZ348" s="66">
        <f>-AZ$190+AZ$216-AZ$218+AZ$233+AZ$234+SUM(AZ$125,AZ$126,AZ$127,AZ$128,AZ$129,AZ$130,AZ$131,AZ$132,AZ$133,AZ$134,AZ$135,AZ$136,AZ$137,AZ$138,AZ$139,AZ$140,AZ$141,AZ$142*(1+'S&amp;S'!$F146),AZ$143,AZ$144)</f>
        <v>0</v>
      </c>
      <c r="BA348" s="66">
        <f>-BA$190+BA$216-BA$218+BA$233+BA$234+SUM(BA$125,BA$126,BA$127,BA$128,BA$129,BA$130,BA$131,BA$132,BA$133,BA$134,BA$135,BA$136,BA$137,BA$138,BA$139,BA$140,BA$141,BA$142*(1+'S&amp;S'!$F146),BA$143,BA$144)</f>
        <v>0</v>
      </c>
      <c r="BB348" s="66">
        <f>-BB$190+BB$216-BB$218+BB$233+BB$234+SUM(BB$125,BB$126,BB$127,BB$128,BB$129,BB$130,BB$131,BB$132,BB$133,BB$134,BB$135,BB$136,BB$137,BB$138,BB$139,BB$140,BB$141,BB$142*(1+'S&amp;S'!$F146),BB$143,BB$144)</f>
        <v>0</v>
      </c>
      <c r="BC348" s="66">
        <f>-BC$190+BC$216-BC$218+BC$233+BC$234+SUM(BC$125,BC$126,BC$127,BC$128,BC$129,BC$130,BC$131,BC$132,BC$133,BC$134,BC$135,BC$136,BC$137,BC$138,BC$139,BC$140,BC$141,BC$142*(1+'S&amp;S'!$F146),BC$143,BC$144)</f>
        <v>0</v>
      </c>
      <c r="BD348" s="66">
        <f>-BD$190+BD$216-BD$218+BD$233+BD$234+SUM(BD$125,BD$126,BD$127,BD$128,BD$129,BD$130,BD$131,BD$132,BD$133,BD$134,BD$135,BD$136,BD$137,BD$138,BD$139,BD$140,BD$141,BD$142*(1+'S&amp;S'!$F146),BD$143,BD$144)</f>
        <v>0</v>
      </c>
      <c r="BE348" s="66">
        <f>-BE$190+BE$216-BE$218+BE$233+BE$234+SUM(BE$125,BE$126,BE$127,BE$128,BE$129,BE$130,BE$131,BE$132,BE$133,BE$134,BE$135,BE$136,BE$137,BE$138,BE$139,BE$140,BE$141,BE$142*(1+'S&amp;S'!$F146),BE$143,BE$144)</f>
        <v>0</v>
      </c>
      <c r="BF348" s="66">
        <f>-BF$190+BF$216-BF$218+BF$233+BF$234+SUM(BF$125,BF$126,BF$127,BF$128,BF$129,BF$130,BF$131,BF$132,BF$133,BF$134,BF$135,BF$136,BF$137,BF$138,BF$139,BF$140,BF$141,BF$142*(1+'S&amp;S'!$F146),BF$143,BF$144)</f>
        <v>0</v>
      </c>
      <c r="BG348" s="66">
        <f>-BG$190+BG$216-BG$218+BG$233+BG$234+SUM(BG$125,BG$126,BG$127,BG$128,BG$129,BG$130,BG$131,BG$132,BG$133,BG$134,BG$135,BG$136,BG$137,BG$138,BG$139,BG$140,BG$141,BG$142*(1+'S&amp;S'!$F146),BG$143,BG$144)</f>
        <v>0</v>
      </c>
      <c r="BH348" s="66">
        <f>-BH$190+BH$216-BH$218+BH$233+BH$234+SUM(BH$125,BH$126,BH$127,BH$128,BH$129,BH$130,BH$131,BH$132,BH$133,BH$134,BH$135,BH$136,BH$137,BH$138,BH$139,BH$140,BH$141,BH$142*(1+'S&amp;S'!$F146),BH$143,BH$144)</f>
        <v>0</v>
      </c>
      <c r="BI348" s="66">
        <f>-BI$190+BI$216-BI$218+BI$233+BI$234+SUM(BI$125,BI$126,BI$127,BI$128,BI$129,BI$130,BI$131,BI$132,BI$133,BI$134,BI$135,BI$136,BI$137,BI$138,BI$139,BI$140,BI$141,BI$142*(1+'S&amp;S'!$F146),BI$143,BI$144)</f>
        <v>0</v>
      </c>
      <c r="BJ348" s="66">
        <f>-BJ$190+BJ$216-BJ$218+BJ$233+BJ$234+SUM(BJ$125,BJ$126,BJ$127,BJ$128,BJ$129,BJ$130,BJ$131,BJ$132,BJ$133,BJ$134,BJ$135,BJ$136,BJ$137,BJ$138,BJ$139,BJ$140,BJ$141,BJ$142*(1+'S&amp;S'!$F146),BJ$143,BJ$144)</f>
        <v>0</v>
      </c>
      <c r="BK348" s="66">
        <f>-BK$190+BK$216-BK$218+BK$233+BK$234+SUM(BK$125,BK$126,BK$127,BK$128,BK$129,BK$130,BK$131,BK$132,BK$133,BK$134,BK$135,BK$136,BK$137,BK$138,BK$139,BK$140,BK$141,BK$142*(1+'S&amp;S'!$F146),BK$143,BK$144)</f>
        <v>0</v>
      </c>
      <c r="BL348" s="66">
        <f>-BL$190+BL$216-BL$218+BL$233+BL$234+SUM(BL$125,BL$126,BL$127,BL$128,BL$129,BL$130,BL$131,BL$132,BL$133,BL$134,BL$135,BL$136,BL$137,BL$138,BL$139,BL$140,BL$141,BL$142*(1+'S&amp;S'!$F146),BL$143,BL$144)</f>
        <v>0</v>
      </c>
      <c r="BM348" s="66">
        <f>-BM$190+BM$216-BM$218+BM$233+BM$234+SUM(BM$125,BM$126,BM$127,BM$128,BM$129,BM$130,BM$131,BM$132,BM$133,BM$134,BM$135,BM$136,BM$137,BM$138,BM$139,BM$140,BM$141,BM$142*(1+'S&amp;S'!$F146),BM$143,BM$144)</f>
        <v>0</v>
      </c>
      <c r="BN348" s="66">
        <f>-BN$190+BN$216-BN$218+BN$233+BN$234+SUM(BN$125,BN$126,BN$127,BN$128,BN$129,BN$130,BN$131,BN$132,BN$133,BN$134,BN$135,BN$136,BN$137,BN$138,BN$139,BN$140,BN$141,BN$142*(1+'S&amp;S'!$F146),BN$143,BN$144)</f>
        <v>0</v>
      </c>
      <c r="BO348" s="66">
        <f>-BO$190+BO$216-BO$218+BO$233+BO$234+SUM(BO$125,BO$126,BO$127,BO$128,BO$129,BO$130,BO$131,BO$132,BO$133,BO$134,BO$135,BO$136,BO$137,BO$138,BO$139,BO$140,BO$141,BO$142*(1+'S&amp;S'!$F146),BO$143,BO$144)</f>
        <v>0</v>
      </c>
      <c r="BP348" s="66">
        <f>-BP$190+BP$216-BP$218+BP$233+BP$234+SUM(BP$125,BP$126,BP$127,BP$128,BP$129,BP$130,BP$131,BP$132,BP$133,BP$134,BP$135,BP$136,BP$137,BP$138,BP$139,BP$140,BP$141,BP$142*(1+'S&amp;S'!$F146),BP$143,BP$144)</f>
        <v>0</v>
      </c>
      <c r="BQ348" s="66">
        <f>-BQ$190+BQ$216-BQ$218+BQ$233+BQ$234+SUM(BQ$125,BQ$126,BQ$127,BQ$128,BQ$129,BQ$130,BQ$131,BQ$132,BQ$133,BQ$134,BQ$135,BQ$136,BQ$137,BQ$138,BQ$139,BQ$140,BQ$141,BQ$142*(1+'S&amp;S'!$F146),BQ$143,BQ$144)</f>
        <v>0</v>
      </c>
      <c r="BR348" s="66">
        <f>-BR$190+BR$216-BR$218+BR$233+BR$234+SUM(BR$125,BR$126,BR$127,BR$128,BR$129,BR$130,BR$131,BR$132,BR$133,BR$134,BR$135,BR$136,BR$137,BR$138,BR$139,BR$140,BR$141,BR$142*(1+'S&amp;S'!$F146),BR$143,BR$144)</f>
        <v>0</v>
      </c>
      <c r="BS348" s="66">
        <f>-BS$190+BS$216-BS$218+BS$233+BS$234+SUM(BS$125,BS$126,BS$127,BS$128,BS$129,BS$130,BS$131,BS$132,BS$133,BS$134,BS$135,BS$136,BS$137,BS$138,BS$139,BS$140,BS$141,BS$142*(1+'S&amp;S'!$F146),BS$143,BS$144)</f>
        <v>0</v>
      </c>
      <c r="BT348" s="66">
        <f>-BT$190+BT$216-BT$218+BT$233+BT$234+SUM(BT$125,BT$126,BT$127,BT$128,BT$129,BT$130,BT$131,BT$132,BT$133,BT$134,BT$135,BT$136,BT$137,BT$138,BT$139,BT$140,BT$141,BT$142*(1+'S&amp;S'!$F146),BT$143,BT$144)</f>
        <v>0</v>
      </c>
      <c r="BU348" s="66">
        <f>-BU$190+BU$216-BU$218+BU$233+BU$234+SUM(BU$125,BU$126,BU$127,BU$128,BU$129,BU$130,BU$131,BU$132,BU$133,BU$134,BU$135,BU$136,BU$137,BU$138,BU$139,BU$140,BU$141,BU$142*(1+'S&amp;S'!$F146),BU$143,BU$144)</f>
        <v>0</v>
      </c>
      <c r="BV348" s="66">
        <f>-BV$190+BV$216-BV$218+BV$233+BV$234+SUM(BV$125,BV$126,BV$127,BV$128,BV$129,BV$130,BV$131,BV$132,BV$133,BV$134,BV$135,BV$136,BV$137,BV$138,BV$139,BV$140,BV$141,BV$142*(1+'S&amp;S'!$F146),BV$143,BV$144)</f>
        <v>0</v>
      </c>
      <c r="BW348" s="66">
        <f>-BW$190+BW$216-BW$218+BW$233+BW$234+SUM(BW$125,BW$126,BW$127,BW$128,BW$129,BW$130,BW$131,BW$132,BW$133,BW$134,BW$135,BW$136,BW$137,BW$138,BW$139,BW$140,BW$141,BW$142*(1+'S&amp;S'!$F146),BW$143,BW$144)</f>
        <v>0</v>
      </c>
      <c r="BX348" s="66">
        <f>-BX$190+BX$216-BX$218+BX$233+BX$234+SUM(BX$125,BX$126,BX$127,BX$128,BX$129,BX$130,BX$131,BX$132,BX$133,BX$134,BX$135,BX$136,BX$137,BX$138,BX$139,BX$140,BX$141,BX$142*(1+'S&amp;S'!$F146),BX$143,BX$144)</f>
        <v>0</v>
      </c>
      <c r="BY348" s="66">
        <f>-BY$190+BY$216-BY$218+BY$233+BY$234+SUM(BY$125,BY$126,BY$127,BY$128,BY$129,BY$130,BY$131,BY$132,BY$133,BY$134,BY$135,BY$136,BY$137,BY$138,BY$139,BY$140,BY$141,BY$142*(1+'S&amp;S'!$F146),BY$143,BY$144)</f>
        <v>0</v>
      </c>
      <c r="BZ348" s="66">
        <f>-BZ$190+BZ$216-BZ$218+BZ$233+BZ$234+SUM(BZ$125,BZ$126,BZ$127,BZ$128,BZ$129,BZ$130,BZ$131,BZ$132,BZ$133,BZ$134,BZ$135,BZ$136,BZ$137,BZ$138,BZ$139,BZ$140,BZ$141,BZ$142*(1+'S&amp;S'!$F146),BZ$143,BZ$144)</f>
        <v>0</v>
      </c>
      <c r="CA348" s="66">
        <f>-CA$190+CA$216-CA$218+CA$233+CA$234+SUM(CA$125,CA$126,CA$127,CA$128,CA$129,CA$130,CA$131,CA$132,CA$133,CA$134,CA$135,CA$136,CA$137,CA$138,CA$139,CA$140,CA$141,CA$142*(1+'S&amp;S'!$F146),CA$143,CA$144)</f>
        <v>0</v>
      </c>
      <c r="CB348" s="66">
        <f>-CB$190+CB$216-CB$218+CB$233+CB$234+SUM(CB$125,CB$126,CB$127,CB$128,CB$129,CB$130,CB$131,CB$132,CB$133,CB$134,CB$135,CB$136,CB$137,CB$138,CB$139,CB$140,CB$141,CB$142*(1+'S&amp;S'!$F146),CB$143,CB$144)</f>
        <v>0</v>
      </c>
      <c r="CC348" s="66">
        <f>-CC$190+CC$216-CC$218+CC$233+CC$234+SUM(CC$125,CC$126,CC$127,CC$128,CC$129,CC$130,CC$131,CC$132,CC$133,CC$134,CC$135,CC$136,CC$137,CC$138,CC$139,CC$140,CC$141,CC$142*(1+'S&amp;S'!$F146),CC$143,CC$144)</f>
        <v>0</v>
      </c>
      <c r="CD348" s="66">
        <f>-CD$190+CD$216-CD$218+CD$233+CD$234+SUM(CD$125,CD$126,CD$127,CD$128,CD$129,CD$130,CD$131,CD$132,CD$133,CD$134,CD$135,CD$136,CD$137,CD$138,CD$139,CD$140,CD$141,CD$142*(1+'S&amp;S'!$F146),CD$143,CD$144)</f>
        <v>0</v>
      </c>
      <c r="CE348" s="66">
        <f>-CE$190+CE$216-CE$218+CE$233+CE$234+SUM(CE$125,CE$126,CE$127,CE$128,CE$129,CE$130,CE$131,CE$132,CE$133,CE$134,CE$135,CE$136,CE$137,CE$138,CE$139,CE$140,CE$141,CE$142*(1+'S&amp;S'!$F146),CE$143,CE$144)</f>
        <v>0</v>
      </c>
      <c r="CF348" s="66">
        <f>-CF$190+CF$216-CF$218+CF$233+CF$234+SUM(CF$125,CF$126,CF$127,CF$128,CF$129,CF$130,CF$131,CF$132,CF$133,CF$134,CF$135,CF$136,CF$137,CF$138,CF$139,CF$140,CF$141,CF$142*(1+'S&amp;S'!$F146),CF$143,CF$144)</f>
        <v>0</v>
      </c>
      <c r="CG348" s="66">
        <f>-CG$190+CG$216-CG$218+CG$233+CG$234+SUM(CG$125,CG$126,CG$127,CG$128,CG$129,CG$130,CG$131,CG$132,CG$133,CG$134,CG$135,CG$136,CG$137,CG$138,CG$139,CG$140,CG$141,CG$142*(1+'S&amp;S'!$F146),CG$143,CG$144)</f>
        <v>0</v>
      </c>
      <c r="CH348" s="66">
        <f>-CH$190+CH$216-CH$218+CH$233+CH$234+SUM(CH$125,CH$126,CH$127,CH$128,CH$129,CH$130,CH$131,CH$132,CH$133,CH$134,CH$135,CH$136,CH$137,CH$138,CH$139,CH$140,CH$141,CH$142*(1+'S&amp;S'!$F146),CH$143,CH$144)</f>
        <v>0</v>
      </c>
      <c r="CI348" s="66">
        <f>-CI$190+CI$216-CI$218+CI$233+CI$234+SUM(CI$125,CI$126,CI$127,CI$128,CI$129,CI$130,CI$131,CI$132,CI$133,CI$134,CI$135,CI$136,CI$137,CI$138,CI$139,CI$140,CI$141,CI$142*(1+'S&amp;S'!$F146),CI$143,CI$144)</f>
        <v>0</v>
      </c>
      <c r="CJ348" s="66">
        <f>-CJ$190+CJ$216-CJ$218+CJ$233+CJ$234+SUM(CJ$125,CJ$126,CJ$127,CJ$128,CJ$129,CJ$130,CJ$131,CJ$132,CJ$133,CJ$134,CJ$135,CJ$136,CJ$137,CJ$138,CJ$139,CJ$140,CJ$141,CJ$142*(1+'S&amp;S'!$F146),CJ$143,CJ$144)</f>
        <v>0</v>
      </c>
      <c r="CK348" s="66">
        <f>-CK$190+CK$216-CK$218+CK$233+CK$234+SUM(CK$125,CK$126,CK$127,CK$128,CK$129,CK$130,CK$131,CK$132,CK$133,CK$134,CK$135,CK$136,CK$137,CK$138,CK$139,CK$140,CK$141,CK$142*(1+'S&amp;S'!$F146),CK$143,CK$144)</f>
        <v>0</v>
      </c>
      <c r="CL348" s="66">
        <f>-CL$190+CL$216-CL$218+CL$233+CL$234+SUM(CL$125,CL$126,CL$127,CL$128,CL$129,CL$130,CL$131,CL$132,CL$133,CL$134,CL$135,CL$136,CL$137,CL$138,CL$139,CL$140,CL$141,CL$142*(1+'S&amp;S'!$F146),CL$143,CL$144)</f>
        <v>0</v>
      </c>
      <c r="CM348" s="66">
        <f>-CM$190+CM$216-CM$218+CM$233+CM$234+SUM(CM$125,CM$126,CM$127,CM$128,CM$129,CM$130,CM$131,CM$132,CM$133,CM$134,CM$135,CM$136,CM$137,CM$138,CM$139,CM$140,CM$141,CM$142*(1+'S&amp;S'!$F146),CM$143,CM$144)</f>
        <v>0</v>
      </c>
      <c r="CN348" s="66">
        <f>-CN$190+CN$216-CN$218+CN$233+CN$234+SUM(CN$125,CN$126,CN$127,CN$128,CN$129,CN$130,CN$131,CN$132,CN$133,CN$134,CN$135,CN$136,CN$137,CN$138,CN$139,CN$140,CN$141,CN$142*(1+'S&amp;S'!$F146),CN$143,CN$144)</f>
        <v>0</v>
      </c>
      <c r="CO348" s="66">
        <f>-CO$190+CO$216-CO$218+CO$233+CO$234+SUM(CO$125,CO$126,CO$127,CO$128,CO$129,CO$130,CO$131,CO$132,CO$133,CO$134,CO$135,CO$136,CO$137,CO$138,CO$139,CO$140,CO$141,CO$142*(1+'S&amp;S'!$F146),CO$143,CO$144)</f>
        <v>0</v>
      </c>
      <c r="CP348" s="66">
        <f>-CP$190+CP$216-CP$218+CP$233+CP$234+SUM(CP$125,CP$126,CP$127,CP$128,CP$129,CP$130,CP$131,CP$132,CP$133,CP$134,CP$135,CP$136,CP$137,CP$138,CP$139,CP$140,CP$141,CP$142*(1+'S&amp;S'!$F146),CP$143,CP$144)</f>
        <v>0</v>
      </c>
      <c r="CQ348" s="66">
        <f>-CQ$190+CQ$216-CQ$218+CQ$233+CQ$234+SUM(CQ$125,CQ$126,CQ$127,CQ$128,CQ$129,CQ$130,CQ$131,CQ$132,CQ$133,CQ$134,CQ$135,CQ$136,CQ$137,CQ$138,CQ$139,CQ$140,CQ$141,CQ$142*(1+'S&amp;S'!$F146),CQ$143,CQ$144)</f>
        <v>0</v>
      </c>
      <c r="CR348" s="66">
        <f>-CR$190+CR$216-CR$218+CR$233+CR$234+SUM(CR$125,CR$126,CR$127,CR$128,CR$129,CR$130,CR$131,CR$132,CR$133,CR$134,CR$135,CR$136,CR$137,CR$138,CR$139,CR$140,CR$141,CR$142*(1+'S&amp;S'!$F146),CR$143,CR$144)</f>
        <v>0</v>
      </c>
      <c r="CS348" s="66">
        <f>-CS$190+CS$216-CS$218+CS$233+CS$234+SUM(CS$125,CS$126,CS$127,CS$128,CS$129,CS$130,CS$131,CS$132,CS$133,CS$134,CS$135,CS$136,CS$137,CS$138,CS$139,CS$140,CS$141,CS$142*(1+'S&amp;S'!$F146),CS$143,CS$144)</f>
        <v>0</v>
      </c>
    </row>
    <row r="349" spans="3:97" hidden="1" x14ac:dyDescent="0.35">
      <c r="C349" s="81" t="str">
        <f>O.2!C142&amp;" with "&amp; 'S&amp;S'!$D$5*100 &amp; "% decrease"</f>
        <v>Spare with 1% decrease</v>
      </c>
      <c r="E349" s="492">
        <f>G349+NPV(G.Asm!$F$40,H349:INDEX(H349:CS349,RP))</f>
        <v>0</v>
      </c>
      <c r="F349" s="492">
        <f t="shared" si="140"/>
        <v>0</v>
      </c>
      <c r="G349" s="66">
        <f>-G$190+G$216-G$218+G$233+G$234+SUM(G$125,G$126,G$127,G$128,G$129,G$130,G$131,G$132,G$133,G$134,G$135,G$136,G$137,G$138,G$139,G$140,G$141,G$142*(1+'S&amp;S'!$F147),G$143,G$144)</f>
        <v>0</v>
      </c>
      <c r="H349" s="66">
        <f>-H$190+H$216-H$218+H$233+H$234+SUM(H$125,H$126,H$127,H$128,H$129,H$130,H$131,H$132,H$133,H$134,H$135,H$136,H$137,H$138,H$139,H$140,H$141,H$142*(1+'S&amp;S'!$F147),H$143,H$144)</f>
        <v>0</v>
      </c>
      <c r="I349" s="66">
        <f>-I$190+I$216-I$218+I$233+I$234+SUM(I$125,I$126,I$127,I$128,I$129,I$130,I$131,I$132,I$133,I$134,I$135,I$136,I$137,I$138,I$139,I$140,I$141,I$142*(1+'S&amp;S'!$F147),I$143,I$144)</f>
        <v>0</v>
      </c>
      <c r="J349" s="66">
        <f>-J$190+J$216-J$218+J$233+J$234+SUM(J$125,J$126,J$127,J$128,J$129,J$130,J$131,J$132,J$133,J$134,J$135,J$136,J$137,J$138,J$139,J$140,J$141,J$142*(1+'S&amp;S'!$F147),J$143,J$144)</f>
        <v>0</v>
      </c>
      <c r="K349" s="66">
        <f>-K$190+K$216-K$218+K$233+K$234+SUM(K$125,K$126,K$127,K$128,K$129,K$130,K$131,K$132,K$133,K$134,K$135,K$136,K$137,K$138,K$139,K$140,K$141,K$142*(1+'S&amp;S'!$F147),K$143,K$144)</f>
        <v>0</v>
      </c>
      <c r="L349" s="66">
        <f>-L$190+L$216-L$218+L$233+L$234+SUM(L$125,L$126,L$127,L$128,L$129,L$130,L$131,L$132,L$133,L$134,L$135,L$136,L$137,L$138,L$139,L$140,L$141,L$142*(1+'S&amp;S'!$F147),L$143,L$144)</f>
        <v>0</v>
      </c>
      <c r="M349" s="66">
        <f>-M$190+M$216-M$218+M$233+M$234+SUM(M$125,M$126,M$127,M$128,M$129,M$130,M$131,M$132,M$133,M$134,M$135,M$136,M$137,M$138,M$139,M$140,M$141,M$142*(1+'S&amp;S'!$F147),M$143,M$144)</f>
        <v>0</v>
      </c>
      <c r="N349" s="66">
        <f>-N$190+N$216-N$218+N$233+N$234+SUM(N$125,N$126,N$127,N$128,N$129,N$130,N$131,N$132,N$133,N$134,N$135,N$136,N$137,N$138,N$139,N$140,N$141,N$142*(1+'S&amp;S'!$F147),N$143,N$144)</f>
        <v>0</v>
      </c>
      <c r="O349" s="66">
        <f>-O$190+O$216-O$218+O$233+O$234+SUM(O$125,O$126,O$127,O$128,O$129,O$130,O$131,O$132,O$133,O$134,O$135,O$136,O$137,O$138,O$139,O$140,O$141,O$142*(1+'S&amp;S'!$F147),O$143,O$144)</f>
        <v>0</v>
      </c>
      <c r="P349" s="66">
        <f>-P$190+P$216-P$218+P$233+P$234+SUM(P$125,P$126,P$127,P$128,P$129,P$130,P$131,P$132,P$133,P$134,P$135,P$136,P$137,P$138,P$139,P$140,P$141,P$142*(1+'S&amp;S'!$F147),P$143,P$144)</f>
        <v>0</v>
      </c>
      <c r="Q349" s="66">
        <f>-Q$190+Q$216-Q$218+Q$233+Q$234+SUM(Q$125,Q$126,Q$127,Q$128,Q$129,Q$130,Q$131,Q$132,Q$133,Q$134,Q$135,Q$136,Q$137,Q$138,Q$139,Q$140,Q$141,Q$142*(1+'S&amp;S'!$F147),Q$143,Q$144)</f>
        <v>0</v>
      </c>
      <c r="R349" s="66">
        <f>-R$190+R$216-R$218+R$233+R$234+SUM(R$125,R$126,R$127,R$128,R$129,R$130,R$131,R$132,R$133,R$134,R$135,R$136,R$137,R$138,R$139,R$140,R$141,R$142*(1+'S&amp;S'!$F147),R$143,R$144)</f>
        <v>0</v>
      </c>
      <c r="S349" s="66">
        <f>-S$190+S$216-S$218+S$233+S$234+SUM(S$125,S$126,S$127,S$128,S$129,S$130,S$131,S$132,S$133,S$134,S$135,S$136,S$137,S$138,S$139,S$140,S$141,S$142*(1+'S&amp;S'!$F147),S$143,S$144)</f>
        <v>0</v>
      </c>
      <c r="T349" s="66">
        <f>-T$190+T$216-T$218+T$233+T$234+SUM(T$125,T$126,T$127,T$128,T$129,T$130,T$131,T$132,T$133,T$134,T$135,T$136,T$137,T$138,T$139,T$140,T$141,T$142*(1+'S&amp;S'!$F147),T$143,T$144)</f>
        <v>0</v>
      </c>
      <c r="U349" s="66">
        <f>-U$190+U$216-U$218+U$233+U$234+SUM(U$125,U$126,U$127,U$128,U$129,U$130,U$131,U$132,U$133,U$134,U$135,U$136,U$137,U$138,U$139,U$140,U$141,U$142*(1+'S&amp;S'!$F147),U$143,U$144)</f>
        <v>0</v>
      </c>
      <c r="V349" s="66">
        <f>-V$190+V$216-V$218+V$233+V$234+SUM(V$125,V$126,V$127,V$128,V$129,V$130,V$131,V$132,V$133,V$134,V$135,V$136,V$137,V$138,V$139,V$140,V$141,V$142*(1+'S&amp;S'!$F147),V$143,V$144)</f>
        <v>0</v>
      </c>
      <c r="W349" s="66">
        <f>-W$190+W$216-W$218+W$233+W$234+SUM(W$125,W$126,W$127,W$128,W$129,W$130,W$131,W$132,W$133,W$134,W$135,W$136,W$137,W$138,W$139,W$140,W$141,W$142*(1+'S&amp;S'!$F147),W$143,W$144)</f>
        <v>0</v>
      </c>
      <c r="X349" s="66">
        <f>-X$190+X$216-X$218+X$233+X$234+SUM(X$125,X$126,X$127,X$128,X$129,X$130,X$131,X$132,X$133,X$134,X$135,X$136,X$137,X$138,X$139,X$140,X$141,X$142*(1+'S&amp;S'!$F147),X$143,X$144)</f>
        <v>0</v>
      </c>
      <c r="Y349" s="66">
        <f>-Y$190+Y$216-Y$218+Y$233+Y$234+SUM(Y$125,Y$126,Y$127,Y$128,Y$129,Y$130,Y$131,Y$132,Y$133,Y$134,Y$135,Y$136,Y$137,Y$138,Y$139,Y$140,Y$141,Y$142*(1+'S&amp;S'!$F147),Y$143,Y$144)</f>
        <v>0</v>
      </c>
      <c r="Z349" s="66">
        <f>-Z$190+Z$216-Z$218+Z$233+Z$234+SUM(Z$125,Z$126,Z$127,Z$128,Z$129,Z$130,Z$131,Z$132,Z$133,Z$134,Z$135,Z$136,Z$137,Z$138,Z$139,Z$140,Z$141,Z$142*(1+'S&amp;S'!$F147),Z$143,Z$144)</f>
        <v>0</v>
      </c>
      <c r="AA349" s="66">
        <f>-AA$190+AA$216-AA$218+AA$233+AA$234+SUM(AA$125,AA$126,AA$127,AA$128,AA$129,AA$130,AA$131,AA$132,AA$133,AA$134,AA$135,AA$136,AA$137,AA$138,AA$139,AA$140,AA$141,AA$142*(1+'S&amp;S'!$F147),AA$143,AA$144)</f>
        <v>0</v>
      </c>
      <c r="AB349" s="66">
        <f>-AB$190+AB$216-AB$218+AB$233+AB$234+SUM(AB$125,AB$126,AB$127,AB$128,AB$129,AB$130,AB$131,AB$132,AB$133,AB$134,AB$135,AB$136,AB$137,AB$138,AB$139,AB$140,AB$141,AB$142*(1+'S&amp;S'!$F147),AB$143,AB$144)</f>
        <v>0</v>
      </c>
      <c r="AC349" s="66">
        <f>-AC$190+AC$216-AC$218+AC$233+AC$234+SUM(AC$125,AC$126,AC$127,AC$128,AC$129,AC$130,AC$131,AC$132,AC$133,AC$134,AC$135,AC$136,AC$137,AC$138,AC$139,AC$140,AC$141,AC$142*(1+'S&amp;S'!$F147),AC$143,AC$144)</f>
        <v>0</v>
      </c>
      <c r="AD349" s="66">
        <f>-AD$190+AD$216-AD$218+AD$233+AD$234+SUM(AD$125,AD$126,AD$127,AD$128,AD$129,AD$130,AD$131,AD$132,AD$133,AD$134,AD$135,AD$136,AD$137,AD$138,AD$139,AD$140,AD$141,AD$142*(1+'S&amp;S'!$F147),AD$143,AD$144)</f>
        <v>0</v>
      </c>
      <c r="AE349" s="66">
        <f>-AE$190+AE$216-AE$218+AE$233+AE$234+SUM(AE$125,AE$126,AE$127,AE$128,AE$129,AE$130,AE$131,AE$132,AE$133,AE$134,AE$135,AE$136,AE$137,AE$138,AE$139,AE$140,AE$141,AE$142*(1+'S&amp;S'!$F147),AE$143,AE$144)</f>
        <v>0</v>
      </c>
      <c r="AF349" s="66">
        <f>-AF$190+AF$216-AF$218+AF$233+AF$234+SUM(AF$125,AF$126,AF$127,AF$128,AF$129,AF$130,AF$131,AF$132,AF$133,AF$134,AF$135,AF$136,AF$137,AF$138,AF$139,AF$140,AF$141,AF$142*(1+'S&amp;S'!$F147),AF$143,AF$144)</f>
        <v>0</v>
      </c>
      <c r="AG349" s="66">
        <f>-AG$190+AG$216-AG$218+AG$233+AG$234+SUM(AG$125,AG$126,AG$127,AG$128,AG$129,AG$130,AG$131,AG$132,AG$133,AG$134,AG$135,AG$136,AG$137,AG$138,AG$139,AG$140,AG$141,AG$142*(1+'S&amp;S'!$F147),AG$143,AG$144)</f>
        <v>0</v>
      </c>
      <c r="AH349" s="66">
        <f>-AH$190+AH$216-AH$218+AH$233+AH$234+SUM(AH$125,AH$126,AH$127,AH$128,AH$129,AH$130,AH$131,AH$132,AH$133,AH$134,AH$135,AH$136,AH$137,AH$138,AH$139,AH$140,AH$141,AH$142*(1+'S&amp;S'!$F147),AH$143,AH$144)</f>
        <v>0</v>
      </c>
      <c r="AI349" s="66">
        <f>-AI$190+AI$216-AI$218+AI$233+AI$234+SUM(AI$125,AI$126,AI$127,AI$128,AI$129,AI$130,AI$131,AI$132,AI$133,AI$134,AI$135,AI$136,AI$137,AI$138,AI$139,AI$140,AI$141,AI$142*(1+'S&amp;S'!$F147),AI$143,AI$144)</f>
        <v>0</v>
      </c>
      <c r="AJ349" s="66">
        <f>-AJ$190+AJ$216-AJ$218+AJ$233+AJ$234+SUM(AJ$125,AJ$126,AJ$127,AJ$128,AJ$129,AJ$130,AJ$131,AJ$132,AJ$133,AJ$134,AJ$135,AJ$136,AJ$137,AJ$138,AJ$139,AJ$140,AJ$141,AJ$142*(1+'S&amp;S'!$F147),AJ$143,AJ$144)</f>
        <v>0</v>
      </c>
      <c r="AK349" s="66">
        <f>-AK$190+AK$216-AK$218+AK$233+AK$234+SUM(AK$125,AK$126,AK$127,AK$128,AK$129,AK$130,AK$131,AK$132,AK$133,AK$134,AK$135,AK$136,AK$137,AK$138,AK$139,AK$140,AK$141,AK$142*(1+'S&amp;S'!$F147),AK$143,AK$144)</f>
        <v>0</v>
      </c>
      <c r="AL349" s="66">
        <f>-AL$190+AL$216-AL$218+AL$233+AL$234+SUM(AL$125,AL$126,AL$127,AL$128,AL$129,AL$130,AL$131,AL$132,AL$133,AL$134,AL$135,AL$136,AL$137,AL$138,AL$139,AL$140,AL$141,AL$142*(1+'S&amp;S'!$F147),AL$143,AL$144)</f>
        <v>0</v>
      </c>
      <c r="AM349" s="66">
        <f>-AM$190+AM$216-AM$218+AM$233+AM$234+SUM(AM$125,AM$126,AM$127,AM$128,AM$129,AM$130,AM$131,AM$132,AM$133,AM$134,AM$135,AM$136,AM$137,AM$138,AM$139,AM$140,AM$141,AM$142*(1+'S&amp;S'!$F147),AM$143,AM$144)</f>
        <v>0</v>
      </c>
      <c r="AN349" s="66">
        <f>-AN$190+AN$216-AN$218+AN$233+AN$234+SUM(AN$125,AN$126,AN$127,AN$128,AN$129,AN$130,AN$131,AN$132,AN$133,AN$134,AN$135,AN$136,AN$137,AN$138,AN$139,AN$140,AN$141,AN$142*(1+'S&amp;S'!$F147),AN$143,AN$144)</f>
        <v>0</v>
      </c>
      <c r="AO349" s="66">
        <f>-AO$190+AO$216-AO$218+AO$233+AO$234+SUM(AO$125,AO$126,AO$127,AO$128,AO$129,AO$130,AO$131,AO$132,AO$133,AO$134,AO$135,AO$136,AO$137,AO$138,AO$139,AO$140,AO$141,AO$142*(1+'S&amp;S'!$F147),AO$143,AO$144)</f>
        <v>0</v>
      </c>
      <c r="AP349" s="66">
        <f>-AP$190+AP$216-AP$218+AP$233+AP$234+SUM(AP$125,AP$126,AP$127,AP$128,AP$129,AP$130,AP$131,AP$132,AP$133,AP$134,AP$135,AP$136,AP$137,AP$138,AP$139,AP$140,AP$141,AP$142*(1+'S&amp;S'!$F147),AP$143,AP$144)</f>
        <v>0</v>
      </c>
      <c r="AQ349" s="66">
        <f>-AQ$190+AQ$216-AQ$218+AQ$233+AQ$234+SUM(AQ$125,AQ$126,AQ$127,AQ$128,AQ$129,AQ$130,AQ$131,AQ$132,AQ$133,AQ$134,AQ$135,AQ$136,AQ$137,AQ$138,AQ$139,AQ$140,AQ$141,AQ$142*(1+'S&amp;S'!$F147),AQ$143,AQ$144)</f>
        <v>0</v>
      </c>
      <c r="AR349" s="66">
        <f>-AR$190+AR$216-AR$218+AR$233+AR$234+SUM(AR$125,AR$126,AR$127,AR$128,AR$129,AR$130,AR$131,AR$132,AR$133,AR$134,AR$135,AR$136,AR$137,AR$138,AR$139,AR$140,AR$141,AR$142*(1+'S&amp;S'!$F147),AR$143,AR$144)</f>
        <v>0</v>
      </c>
      <c r="AS349" s="66">
        <f>-AS$190+AS$216-AS$218+AS$233+AS$234+SUM(AS$125,AS$126,AS$127,AS$128,AS$129,AS$130,AS$131,AS$132,AS$133,AS$134,AS$135,AS$136,AS$137,AS$138,AS$139,AS$140,AS$141,AS$142*(1+'S&amp;S'!$F147),AS$143,AS$144)</f>
        <v>0</v>
      </c>
      <c r="AT349" s="66">
        <f>-AT$190+AT$216-AT$218+AT$233+AT$234+SUM(AT$125,AT$126,AT$127,AT$128,AT$129,AT$130,AT$131,AT$132,AT$133,AT$134,AT$135,AT$136,AT$137,AT$138,AT$139,AT$140,AT$141,AT$142*(1+'S&amp;S'!$F147),AT$143,AT$144)</f>
        <v>0</v>
      </c>
      <c r="AU349" s="66">
        <f>-AU$190+AU$216-AU$218+AU$233+AU$234+SUM(AU$125,AU$126,AU$127,AU$128,AU$129,AU$130,AU$131,AU$132,AU$133,AU$134,AU$135,AU$136,AU$137,AU$138,AU$139,AU$140,AU$141,AU$142*(1+'S&amp;S'!$F147),AU$143,AU$144)</f>
        <v>0</v>
      </c>
      <c r="AV349" s="66">
        <f>-AV$190+AV$216-AV$218+AV$233+AV$234+SUM(AV$125,AV$126,AV$127,AV$128,AV$129,AV$130,AV$131,AV$132,AV$133,AV$134,AV$135,AV$136,AV$137,AV$138,AV$139,AV$140,AV$141,AV$142*(1+'S&amp;S'!$F147),AV$143,AV$144)</f>
        <v>0</v>
      </c>
      <c r="AW349" s="66">
        <f>-AW$190+AW$216-AW$218+AW$233+AW$234+SUM(AW$125,AW$126,AW$127,AW$128,AW$129,AW$130,AW$131,AW$132,AW$133,AW$134,AW$135,AW$136,AW$137,AW$138,AW$139,AW$140,AW$141,AW$142*(1+'S&amp;S'!$F147),AW$143,AW$144)</f>
        <v>0</v>
      </c>
      <c r="AX349" s="66">
        <f>-AX$190+AX$216-AX$218+AX$233+AX$234+SUM(AX$125,AX$126,AX$127,AX$128,AX$129,AX$130,AX$131,AX$132,AX$133,AX$134,AX$135,AX$136,AX$137,AX$138,AX$139,AX$140,AX$141,AX$142*(1+'S&amp;S'!$F147),AX$143,AX$144)</f>
        <v>0</v>
      </c>
      <c r="AY349" s="66">
        <f>-AY$190+AY$216-AY$218+AY$233+AY$234+SUM(AY$125,AY$126,AY$127,AY$128,AY$129,AY$130,AY$131,AY$132,AY$133,AY$134,AY$135,AY$136,AY$137,AY$138,AY$139,AY$140,AY$141,AY$142*(1+'S&amp;S'!$F147),AY$143,AY$144)</f>
        <v>0</v>
      </c>
      <c r="AZ349" s="66">
        <f>-AZ$190+AZ$216-AZ$218+AZ$233+AZ$234+SUM(AZ$125,AZ$126,AZ$127,AZ$128,AZ$129,AZ$130,AZ$131,AZ$132,AZ$133,AZ$134,AZ$135,AZ$136,AZ$137,AZ$138,AZ$139,AZ$140,AZ$141,AZ$142*(1+'S&amp;S'!$F147),AZ$143,AZ$144)</f>
        <v>0</v>
      </c>
      <c r="BA349" s="66">
        <f>-BA$190+BA$216-BA$218+BA$233+BA$234+SUM(BA$125,BA$126,BA$127,BA$128,BA$129,BA$130,BA$131,BA$132,BA$133,BA$134,BA$135,BA$136,BA$137,BA$138,BA$139,BA$140,BA$141,BA$142*(1+'S&amp;S'!$F147),BA$143,BA$144)</f>
        <v>0</v>
      </c>
      <c r="BB349" s="66">
        <f>-BB$190+BB$216-BB$218+BB$233+BB$234+SUM(BB$125,BB$126,BB$127,BB$128,BB$129,BB$130,BB$131,BB$132,BB$133,BB$134,BB$135,BB$136,BB$137,BB$138,BB$139,BB$140,BB$141,BB$142*(1+'S&amp;S'!$F147),BB$143,BB$144)</f>
        <v>0</v>
      </c>
      <c r="BC349" s="66">
        <f>-BC$190+BC$216-BC$218+BC$233+BC$234+SUM(BC$125,BC$126,BC$127,BC$128,BC$129,BC$130,BC$131,BC$132,BC$133,BC$134,BC$135,BC$136,BC$137,BC$138,BC$139,BC$140,BC$141,BC$142*(1+'S&amp;S'!$F147),BC$143,BC$144)</f>
        <v>0</v>
      </c>
      <c r="BD349" s="66">
        <f>-BD$190+BD$216-BD$218+BD$233+BD$234+SUM(BD$125,BD$126,BD$127,BD$128,BD$129,BD$130,BD$131,BD$132,BD$133,BD$134,BD$135,BD$136,BD$137,BD$138,BD$139,BD$140,BD$141,BD$142*(1+'S&amp;S'!$F147),BD$143,BD$144)</f>
        <v>0</v>
      </c>
      <c r="BE349" s="66">
        <f>-BE$190+BE$216-BE$218+BE$233+BE$234+SUM(BE$125,BE$126,BE$127,BE$128,BE$129,BE$130,BE$131,BE$132,BE$133,BE$134,BE$135,BE$136,BE$137,BE$138,BE$139,BE$140,BE$141,BE$142*(1+'S&amp;S'!$F147),BE$143,BE$144)</f>
        <v>0</v>
      </c>
      <c r="BF349" s="66">
        <f>-BF$190+BF$216-BF$218+BF$233+BF$234+SUM(BF$125,BF$126,BF$127,BF$128,BF$129,BF$130,BF$131,BF$132,BF$133,BF$134,BF$135,BF$136,BF$137,BF$138,BF$139,BF$140,BF$141,BF$142*(1+'S&amp;S'!$F147),BF$143,BF$144)</f>
        <v>0</v>
      </c>
      <c r="BG349" s="66">
        <f>-BG$190+BG$216-BG$218+BG$233+BG$234+SUM(BG$125,BG$126,BG$127,BG$128,BG$129,BG$130,BG$131,BG$132,BG$133,BG$134,BG$135,BG$136,BG$137,BG$138,BG$139,BG$140,BG$141,BG$142*(1+'S&amp;S'!$F147),BG$143,BG$144)</f>
        <v>0</v>
      </c>
      <c r="BH349" s="66">
        <f>-BH$190+BH$216-BH$218+BH$233+BH$234+SUM(BH$125,BH$126,BH$127,BH$128,BH$129,BH$130,BH$131,BH$132,BH$133,BH$134,BH$135,BH$136,BH$137,BH$138,BH$139,BH$140,BH$141,BH$142*(1+'S&amp;S'!$F147),BH$143,BH$144)</f>
        <v>0</v>
      </c>
      <c r="BI349" s="66">
        <f>-BI$190+BI$216-BI$218+BI$233+BI$234+SUM(BI$125,BI$126,BI$127,BI$128,BI$129,BI$130,BI$131,BI$132,BI$133,BI$134,BI$135,BI$136,BI$137,BI$138,BI$139,BI$140,BI$141,BI$142*(1+'S&amp;S'!$F147),BI$143,BI$144)</f>
        <v>0</v>
      </c>
      <c r="BJ349" s="66">
        <f>-BJ$190+BJ$216-BJ$218+BJ$233+BJ$234+SUM(BJ$125,BJ$126,BJ$127,BJ$128,BJ$129,BJ$130,BJ$131,BJ$132,BJ$133,BJ$134,BJ$135,BJ$136,BJ$137,BJ$138,BJ$139,BJ$140,BJ$141,BJ$142*(1+'S&amp;S'!$F147),BJ$143,BJ$144)</f>
        <v>0</v>
      </c>
      <c r="BK349" s="66">
        <f>-BK$190+BK$216-BK$218+BK$233+BK$234+SUM(BK$125,BK$126,BK$127,BK$128,BK$129,BK$130,BK$131,BK$132,BK$133,BK$134,BK$135,BK$136,BK$137,BK$138,BK$139,BK$140,BK$141,BK$142*(1+'S&amp;S'!$F147),BK$143,BK$144)</f>
        <v>0</v>
      </c>
      <c r="BL349" s="66">
        <f>-BL$190+BL$216-BL$218+BL$233+BL$234+SUM(BL$125,BL$126,BL$127,BL$128,BL$129,BL$130,BL$131,BL$132,BL$133,BL$134,BL$135,BL$136,BL$137,BL$138,BL$139,BL$140,BL$141,BL$142*(1+'S&amp;S'!$F147),BL$143,BL$144)</f>
        <v>0</v>
      </c>
      <c r="BM349" s="66">
        <f>-BM$190+BM$216-BM$218+BM$233+BM$234+SUM(BM$125,BM$126,BM$127,BM$128,BM$129,BM$130,BM$131,BM$132,BM$133,BM$134,BM$135,BM$136,BM$137,BM$138,BM$139,BM$140,BM$141,BM$142*(1+'S&amp;S'!$F147),BM$143,BM$144)</f>
        <v>0</v>
      </c>
      <c r="BN349" s="66">
        <f>-BN$190+BN$216-BN$218+BN$233+BN$234+SUM(BN$125,BN$126,BN$127,BN$128,BN$129,BN$130,BN$131,BN$132,BN$133,BN$134,BN$135,BN$136,BN$137,BN$138,BN$139,BN$140,BN$141,BN$142*(1+'S&amp;S'!$F147),BN$143,BN$144)</f>
        <v>0</v>
      </c>
      <c r="BO349" s="66">
        <f>-BO$190+BO$216-BO$218+BO$233+BO$234+SUM(BO$125,BO$126,BO$127,BO$128,BO$129,BO$130,BO$131,BO$132,BO$133,BO$134,BO$135,BO$136,BO$137,BO$138,BO$139,BO$140,BO$141,BO$142*(1+'S&amp;S'!$F147),BO$143,BO$144)</f>
        <v>0</v>
      </c>
      <c r="BP349" s="66">
        <f>-BP$190+BP$216-BP$218+BP$233+BP$234+SUM(BP$125,BP$126,BP$127,BP$128,BP$129,BP$130,BP$131,BP$132,BP$133,BP$134,BP$135,BP$136,BP$137,BP$138,BP$139,BP$140,BP$141,BP$142*(1+'S&amp;S'!$F147),BP$143,BP$144)</f>
        <v>0</v>
      </c>
      <c r="BQ349" s="66">
        <f>-BQ$190+BQ$216-BQ$218+BQ$233+BQ$234+SUM(BQ$125,BQ$126,BQ$127,BQ$128,BQ$129,BQ$130,BQ$131,BQ$132,BQ$133,BQ$134,BQ$135,BQ$136,BQ$137,BQ$138,BQ$139,BQ$140,BQ$141,BQ$142*(1+'S&amp;S'!$F147),BQ$143,BQ$144)</f>
        <v>0</v>
      </c>
      <c r="BR349" s="66">
        <f>-BR$190+BR$216-BR$218+BR$233+BR$234+SUM(BR$125,BR$126,BR$127,BR$128,BR$129,BR$130,BR$131,BR$132,BR$133,BR$134,BR$135,BR$136,BR$137,BR$138,BR$139,BR$140,BR$141,BR$142*(1+'S&amp;S'!$F147),BR$143,BR$144)</f>
        <v>0</v>
      </c>
      <c r="BS349" s="66">
        <f>-BS$190+BS$216-BS$218+BS$233+BS$234+SUM(BS$125,BS$126,BS$127,BS$128,BS$129,BS$130,BS$131,BS$132,BS$133,BS$134,BS$135,BS$136,BS$137,BS$138,BS$139,BS$140,BS$141,BS$142*(1+'S&amp;S'!$F147),BS$143,BS$144)</f>
        <v>0</v>
      </c>
      <c r="BT349" s="66">
        <f>-BT$190+BT$216-BT$218+BT$233+BT$234+SUM(BT$125,BT$126,BT$127,BT$128,BT$129,BT$130,BT$131,BT$132,BT$133,BT$134,BT$135,BT$136,BT$137,BT$138,BT$139,BT$140,BT$141,BT$142*(1+'S&amp;S'!$F147),BT$143,BT$144)</f>
        <v>0</v>
      </c>
      <c r="BU349" s="66">
        <f>-BU$190+BU$216-BU$218+BU$233+BU$234+SUM(BU$125,BU$126,BU$127,BU$128,BU$129,BU$130,BU$131,BU$132,BU$133,BU$134,BU$135,BU$136,BU$137,BU$138,BU$139,BU$140,BU$141,BU$142*(1+'S&amp;S'!$F147),BU$143,BU$144)</f>
        <v>0</v>
      </c>
      <c r="BV349" s="66">
        <f>-BV$190+BV$216-BV$218+BV$233+BV$234+SUM(BV$125,BV$126,BV$127,BV$128,BV$129,BV$130,BV$131,BV$132,BV$133,BV$134,BV$135,BV$136,BV$137,BV$138,BV$139,BV$140,BV$141,BV$142*(1+'S&amp;S'!$F147),BV$143,BV$144)</f>
        <v>0</v>
      </c>
      <c r="BW349" s="66">
        <f>-BW$190+BW$216-BW$218+BW$233+BW$234+SUM(BW$125,BW$126,BW$127,BW$128,BW$129,BW$130,BW$131,BW$132,BW$133,BW$134,BW$135,BW$136,BW$137,BW$138,BW$139,BW$140,BW$141,BW$142*(1+'S&amp;S'!$F147),BW$143,BW$144)</f>
        <v>0</v>
      </c>
      <c r="BX349" s="66">
        <f>-BX$190+BX$216-BX$218+BX$233+BX$234+SUM(BX$125,BX$126,BX$127,BX$128,BX$129,BX$130,BX$131,BX$132,BX$133,BX$134,BX$135,BX$136,BX$137,BX$138,BX$139,BX$140,BX$141,BX$142*(1+'S&amp;S'!$F147),BX$143,BX$144)</f>
        <v>0</v>
      </c>
      <c r="BY349" s="66">
        <f>-BY$190+BY$216-BY$218+BY$233+BY$234+SUM(BY$125,BY$126,BY$127,BY$128,BY$129,BY$130,BY$131,BY$132,BY$133,BY$134,BY$135,BY$136,BY$137,BY$138,BY$139,BY$140,BY$141,BY$142*(1+'S&amp;S'!$F147),BY$143,BY$144)</f>
        <v>0</v>
      </c>
      <c r="BZ349" s="66">
        <f>-BZ$190+BZ$216-BZ$218+BZ$233+BZ$234+SUM(BZ$125,BZ$126,BZ$127,BZ$128,BZ$129,BZ$130,BZ$131,BZ$132,BZ$133,BZ$134,BZ$135,BZ$136,BZ$137,BZ$138,BZ$139,BZ$140,BZ$141,BZ$142*(1+'S&amp;S'!$F147),BZ$143,BZ$144)</f>
        <v>0</v>
      </c>
      <c r="CA349" s="66">
        <f>-CA$190+CA$216-CA$218+CA$233+CA$234+SUM(CA$125,CA$126,CA$127,CA$128,CA$129,CA$130,CA$131,CA$132,CA$133,CA$134,CA$135,CA$136,CA$137,CA$138,CA$139,CA$140,CA$141,CA$142*(1+'S&amp;S'!$F147),CA$143,CA$144)</f>
        <v>0</v>
      </c>
      <c r="CB349" s="66">
        <f>-CB$190+CB$216-CB$218+CB$233+CB$234+SUM(CB$125,CB$126,CB$127,CB$128,CB$129,CB$130,CB$131,CB$132,CB$133,CB$134,CB$135,CB$136,CB$137,CB$138,CB$139,CB$140,CB$141,CB$142*(1+'S&amp;S'!$F147),CB$143,CB$144)</f>
        <v>0</v>
      </c>
      <c r="CC349" s="66">
        <f>-CC$190+CC$216-CC$218+CC$233+CC$234+SUM(CC$125,CC$126,CC$127,CC$128,CC$129,CC$130,CC$131,CC$132,CC$133,CC$134,CC$135,CC$136,CC$137,CC$138,CC$139,CC$140,CC$141,CC$142*(1+'S&amp;S'!$F147),CC$143,CC$144)</f>
        <v>0</v>
      </c>
      <c r="CD349" s="66">
        <f>-CD$190+CD$216-CD$218+CD$233+CD$234+SUM(CD$125,CD$126,CD$127,CD$128,CD$129,CD$130,CD$131,CD$132,CD$133,CD$134,CD$135,CD$136,CD$137,CD$138,CD$139,CD$140,CD$141,CD$142*(1+'S&amp;S'!$F147),CD$143,CD$144)</f>
        <v>0</v>
      </c>
      <c r="CE349" s="66">
        <f>-CE$190+CE$216-CE$218+CE$233+CE$234+SUM(CE$125,CE$126,CE$127,CE$128,CE$129,CE$130,CE$131,CE$132,CE$133,CE$134,CE$135,CE$136,CE$137,CE$138,CE$139,CE$140,CE$141,CE$142*(1+'S&amp;S'!$F147),CE$143,CE$144)</f>
        <v>0</v>
      </c>
      <c r="CF349" s="66">
        <f>-CF$190+CF$216-CF$218+CF$233+CF$234+SUM(CF$125,CF$126,CF$127,CF$128,CF$129,CF$130,CF$131,CF$132,CF$133,CF$134,CF$135,CF$136,CF$137,CF$138,CF$139,CF$140,CF$141,CF$142*(1+'S&amp;S'!$F147),CF$143,CF$144)</f>
        <v>0</v>
      </c>
      <c r="CG349" s="66">
        <f>-CG$190+CG$216-CG$218+CG$233+CG$234+SUM(CG$125,CG$126,CG$127,CG$128,CG$129,CG$130,CG$131,CG$132,CG$133,CG$134,CG$135,CG$136,CG$137,CG$138,CG$139,CG$140,CG$141,CG$142*(1+'S&amp;S'!$F147),CG$143,CG$144)</f>
        <v>0</v>
      </c>
      <c r="CH349" s="66">
        <f>-CH$190+CH$216-CH$218+CH$233+CH$234+SUM(CH$125,CH$126,CH$127,CH$128,CH$129,CH$130,CH$131,CH$132,CH$133,CH$134,CH$135,CH$136,CH$137,CH$138,CH$139,CH$140,CH$141,CH$142*(1+'S&amp;S'!$F147),CH$143,CH$144)</f>
        <v>0</v>
      </c>
      <c r="CI349" s="66">
        <f>-CI$190+CI$216-CI$218+CI$233+CI$234+SUM(CI$125,CI$126,CI$127,CI$128,CI$129,CI$130,CI$131,CI$132,CI$133,CI$134,CI$135,CI$136,CI$137,CI$138,CI$139,CI$140,CI$141,CI$142*(1+'S&amp;S'!$F147),CI$143,CI$144)</f>
        <v>0</v>
      </c>
      <c r="CJ349" s="66">
        <f>-CJ$190+CJ$216-CJ$218+CJ$233+CJ$234+SUM(CJ$125,CJ$126,CJ$127,CJ$128,CJ$129,CJ$130,CJ$131,CJ$132,CJ$133,CJ$134,CJ$135,CJ$136,CJ$137,CJ$138,CJ$139,CJ$140,CJ$141,CJ$142*(1+'S&amp;S'!$F147),CJ$143,CJ$144)</f>
        <v>0</v>
      </c>
      <c r="CK349" s="66">
        <f>-CK$190+CK$216-CK$218+CK$233+CK$234+SUM(CK$125,CK$126,CK$127,CK$128,CK$129,CK$130,CK$131,CK$132,CK$133,CK$134,CK$135,CK$136,CK$137,CK$138,CK$139,CK$140,CK$141,CK$142*(1+'S&amp;S'!$F147),CK$143,CK$144)</f>
        <v>0</v>
      </c>
      <c r="CL349" s="66">
        <f>-CL$190+CL$216-CL$218+CL$233+CL$234+SUM(CL$125,CL$126,CL$127,CL$128,CL$129,CL$130,CL$131,CL$132,CL$133,CL$134,CL$135,CL$136,CL$137,CL$138,CL$139,CL$140,CL$141,CL$142*(1+'S&amp;S'!$F147),CL$143,CL$144)</f>
        <v>0</v>
      </c>
      <c r="CM349" s="66">
        <f>-CM$190+CM$216-CM$218+CM$233+CM$234+SUM(CM$125,CM$126,CM$127,CM$128,CM$129,CM$130,CM$131,CM$132,CM$133,CM$134,CM$135,CM$136,CM$137,CM$138,CM$139,CM$140,CM$141,CM$142*(1+'S&amp;S'!$F147),CM$143,CM$144)</f>
        <v>0</v>
      </c>
      <c r="CN349" s="66">
        <f>-CN$190+CN$216-CN$218+CN$233+CN$234+SUM(CN$125,CN$126,CN$127,CN$128,CN$129,CN$130,CN$131,CN$132,CN$133,CN$134,CN$135,CN$136,CN$137,CN$138,CN$139,CN$140,CN$141,CN$142*(1+'S&amp;S'!$F147),CN$143,CN$144)</f>
        <v>0</v>
      </c>
      <c r="CO349" s="66">
        <f>-CO$190+CO$216-CO$218+CO$233+CO$234+SUM(CO$125,CO$126,CO$127,CO$128,CO$129,CO$130,CO$131,CO$132,CO$133,CO$134,CO$135,CO$136,CO$137,CO$138,CO$139,CO$140,CO$141,CO$142*(1+'S&amp;S'!$F147),CO$143,CO$144)</f>
        <v>0</v>
      </c>
      <c r="CP349" s="66">
        <f>-CP$190+CP$216-CP$218+CP$233+CP$234+SUM(CP$125,CP$126,CP$127,CP$128,CP$129,CP$130,CP$131,CP$132,CP$133,CP$134,CP$135,CP$136,CP$137,CP$138,CP$139,CP$140,CP$141,CP$142*(1+'S&amp;S'!$F147),CP$143,CP$144)</f>
        <v>0</v>
      </c>
      <c r="CQ349" s="66">
        <f>-CQ$190+CQ$216-CQ$218+CQ$233+CQ$234+SUM(CQ$125,CQ$126,CQ$127,CQ$128,CQ$129,CQ$130,CQ$131,CQ$132,CQ$133,CQ$134,CQ$135,CQ$136,CQ$137,CQ$138,CQ$139,CQ$140,CQ$141,CQ$142*(1+'S&amp;S'!$F147),CQ$143,CQ$144)</f>
        <v>0</v>
      </c>
      <c r="CR349" s="66">
        <f>-CR$190+CR$216-CR$218+CR$233+CR$234+SUM(CR$125,CR$126,CR$127,CR$128,CR$129,CR$130,CR$131,CR$132,CR$133,CR$134,CR$135,CR$136,CR$137,CR$138,CR$139,CR$140,CR$141,CR$142*(1+'S&amp;S'!$F147),CR$143,CR$144)</f>
        <v>0</v>
      </c>
      <c r="CS349" s="66">
        <f>-CS$190+CS$216-CS$218+CS$233+CS$234+SUM(CS$125,CS$126,CS$127,CS$128,CS$129,CS$130,CS$131,CS$132,CS$133,CS$134,CS$135,CS$136,CS$137,CS$138,CS$139,CS$140,CS$141,CS$142*(1+'S&amp;S'!$F147),CS$143,CS$144)</f>
        <v>0</v>
      </c>
    </row>
    <row r="350" spans="3:97" hidden="1" x14ac:dyDescent="0.35">
      <c r="C350" s="81" t="str">
        <f>O.2!C143&amp;" with "&amp; 'S&amp;S'!$D$5*100 &amp; "% increase"</f>
        <v>Spare with 1% increase</v>
      </c>
      <c r="E350" s="492">
        <f>G350+NPV(G.Asm!$F$40,H350:INDEX(H350:CS350,RP))</f>
        <v>0</v>
      </c>
      <c r="F350" s="492">
        <f t="shared" si="140"/>
        <v>0</v>
      </c>
      <c r="G350" s="66">
        <f>-G$190+G$216-G$218+G$233+G$234+SUM(G$125,G$126,G$127,G$128,G$129,G$130,G$131,G$132,G$133,G$134,G$135,G$136,G$137,G$138,G$139,G$140,G$141,G$142,G$143*(1+'S&amp;S'!$F148),G$144)</f>
        <v>0</v>
      </c>
      <c r="H350" s="66">
        <f>-H$190+H$216-H$218+H$233+H$234+SUM(H$125,H$126,H$127,H$128,H$129,H$130,H$131,H$132,H$133,H$134,H$135,H$136,H$137,H$138,H$139,H$140,H$141,H$142,H$143*(1+'S&amp;S'!$F148),H$144)</f>
        <v>0</v>
      </c>
      <c r="I350" s="66">
        <f>-I$190+I$216-I$218+I$233+I$234+SUM(I$125,I$126,I$127,I$128,I$129,I$130,I$131,I$132,I$133,I$134,I$135,I$136,I$137,I$138,I$139,I$140,I$141,I$142,I$143*(1+'S&amp;S'!$F148),I$144)</f>
        <v>0</v>
      </c>
      <c r="J350" s="66">
        <f>-J$190+J$216-J$218+J$233+J$234+SUM(J$125,J$126,J$127,J$128,J$129,J$130,J$131,J$132,J$133,J$134,J$135,J$136,J$137,J$138,J$139,J$140,J$141,J$142,J$143*(1+'S&amp;S'!$F148),J$144)</f>
        <v>0</v>
      </c>
      <c r="K350" s="66">
        <f>-K$190+K$216-K$218+K$233+K$234+SUM(K$125,K$126,K$127,K$128,K$129,K$130,K$131,K$132,K$133,K$134,K$135,K$136,K$137,K$138,K$139,K$140,K$141,K$142,K$143*(1+'S&amp;S'!$F148),K$144)</f>
        <v>0</v>
      </c>
      <c r="L350" s="66">
        <f>-L$190+L$216-L$218+L$233+L$234+SUM(L$125,L$126,L$127,L$128,L$129,L$130,L$131,L$132,L$133,L$134,L$135,L$136,L$137,L$138,L$139,L$140,L$141,L$142,L$143*(1+'S&amp;S'!$F148),L$144)</f>
        <v>0</v>
      </c>
      <c r="M350" s="66">
        <f>-M$190+M$216-M$218+M$233+M$234+SUM(M$125,M$126,M$127,M$128,M$129,M$130,M$131,M$132,M$133,M$134,M$135,M$136,M$137,M$138,M$139,M$140,M$141,M$142,M$143*(1+'S&amp;S'!$F148),M$144)</f>
        <v>0</v>
      </c>
      <c r="N350" s="66">
        <f>-N$190+N$216-N$218+N$233+N$234+SUM(N$125,N$126,N$127,N$128,N$129,N$130,N$131,N$132,N$133,N$134,N$135,N$136,N$137,N$138,N$139,N$140,N$141,N$142,N$143*(1+'S&amp;S'!$F148),N$144)</f>
        <v>0</v>
      </c>
      <c r="O350" s="66">
        <f>-O$190+O$216-O$218+O$233+O$234+SUM(O$125,O$126,O$127,O$128,O$129,O$130,O$131,O$132,O$133,O$134,O$135,O$136,O$137,O$138,O$139,O$140,O$141,O$142,O$143*(1+'S&amp;S'!$F148),O$144)</f>
        <v>0</v>
      </c>
      <c r="P350" s="66">
        <f>-P$190+P$216-P$218+P$233+P$234+SUM(P$125,P$126,P$127,P$128,P$129,P$130,P$131,P$132,P$133,P$134,P$135,P$136,P$137,P$138,P$139,P$140,P$141,P$142,P$143*(1+'S&amp;S'!$F148),P$144)</f>
        <v>0</v>
      </c>
      <c r="Q350" s="66">
        <f>-Q$190+Q$216-Q$218+Q$233+Q$234+SUM(Q$125,Q$126,Q$127,Q$128,Q$129,Q$130,Q$131,Q$132,Q$133,Q$134,Q$135,Q$136,Q$137,Q$138,Q$139,Q$140,Q$141,Q$142,Q$143*(1+'S&amp;S'!$F148),Q$144)</f>
        <v>0</v>
      </c>
      <c r="R350" s="66">
        <f>-R$190+R$216-R$218+R$233+R$234+SUM(R$125,R$126,R$127,R$128,R$129,R$130,R$131,R$132,R$133,R$134,R$135,R$136,R$137,R$138,R$139,R$140,R$141,R$142,R$143*(1+'S&amp;S'!$F148),R$144)</f>
        <v>0</v>
      </c>
      <c r="S350" s="66">
        <f>-S$190+S$216-S$218+S$233+S$234+SUM(S$125,S$126,S$127,S$128,S$129,S$130,S$131,S$132,S$133,S$134,S$135,S$136,S$137,S$138,S$139,S$140,S$141,S$142,S$143*(1+'S&amp;S'!$F148),S$144)</f>
        <v>0</v>
      </c>
      <c r="T350" s="66">
        <f>-T$190+T$216-T$218+T$233+T$234+SUM(T$125,T$126,T$127,T$128,T$129,T$130,T$131,T$132,T$133,T$134,T$135,T$136,T$137,T$138,T$139,T$140,T$141,T$142,T$143*(1+'S&amp;S'!$F148),T$144)</f>
        <v>0</v>
      </c>
      <c r="U350" s="66">
        <f>-U$190+U$216-U$218+U$233+U$234+SUM(U$125,U$126,U$127,U$128,U$129,U$130,U$131,U$132,U$133,U$134,U$135,U$136,U$137,U$138,U$139,U$140,U$141,U$142,U$143*(1+'S&amp;S'!$F148),U$144)</f>
        <v>0</v>
      </c>
      <c r="V350" s="66">
        <f>-V$190+V$216-V$218+V$233+V$234+SUM(V$125,V$126,V$127,V$128,V$129,V$130,V$131,V$132,V$133,V$134,V$135,V$136,V$137,V$138,V$139,V$140,V$141,V$142,V$143*(1+'S&amp;S'!$F148),V$144)</f>
        <v>0</v>
      </c>
      <c r="W350" s="66">
        <f>-W$190+W$216-W$218+W$233+W$234+SUM(W$125,W$126,W$127,W$128,W$129,W$130,W$131,W$132,W$133,W$134,W$135,W$136,W$137,W$138,W$139,W$140,W$141,W$142,W$143*(1+'S&amp;S'!$F148),W$144)</f>
        <v>0</v>
      </c>
      <c r="X350" s="66">
        <f>-X$190+X$216-X$218+X$233+X$234+SUM(X$125,X$126,X$127,X$128,X$129,X$130,X$131,X$132,X$133,X$134,X$135,X$136,X$137,X$138,X$139,X$140,X$141,X$142,X$143*(1+'S&amp;S'!$F148),X$144)</f>
        <v>0</v>
      </c>
      <c r="Y350" s="66">
        <f>-Y$190+Y$216-Y$218+Y$233+Y$234+SUM(Y$125,Y$126,Y$127,Y$128,Y$129,Y$130,Y$131,Y$132,Y$133,Y$134,Y$135,Y$136,Y$137,Y$138,Y$139,Y$140,Y$141,Y$142,Y$143*(1+'S&amp;S'!$F148),Y$144)</f>
        <v>0</v>
      </c>
      <c r="Z350" s="66">
        <f>-Z$190+Z$216-Z$218+Z$233+Z$234+SUM(Z$125,Z$126,Z$127,Z$128,Z$129,Z$130,Z$131,Z$132,Z$133,Z$134,Z$135,Z$136,Z$137,Z$138,Z$139,Z$140,Z$141,Z$142,Z$143*(1+'S&amp;S'!$F148),Z$144)</f>
        <v>0</v>
      </c>
      <c r="AA350" s="66">
        <f>-AA$190+AA$216-AA$218+AA$233+AA$234+SUM(AA$125,AA$126,AA$127,AA$128,AA$129,AA$130,AA$131,AA$132,AA$133,AA$134,AA$135,AA$136,AA$137,AA$138,AA$139,AA$140,AA$141,AA$142,AA$143*(1+'S&amp;S'!$F148),AA$144)</f>
        <v>0</v>
      </c>
      <c r="AB350" s="66">
        <f>-AB$190+AB$216-AB$218+AB$233+AB$234+SUM(AB$125,AB$126,AB$127,AB$128,AB$129,AB$130,AB$131,AB$132,AB$133,AB$134,AB$135,AB$136,AB$137,AB$138,AB$139,AB$140,AB$141,AB$142,AB$143*(1+'S&amp;S'!$F148),AB$144)</f>
        <v>0</v>
      </c>
      <c r="AC350" s="66">
        <f>-AC$190+AC$216-AC$218+AC$233+AC$234+SUM(AC$125,AC$126,AC$127,AC$128,AC$129,AC$130,AC$131,AC$132,AC$133,AC$134,AC$135,AC$136,AC$137,AC$138,AC$139,AC$140,AC$141,AC$142,AC$143*(1+'S&amp;S'!$F148),AC$144)</f>
        <v>0</v>
      </c>
      <c r="AD350" s="66">
        <f>-AD$190+AD$216-AD$218+AD$233+AD$234+SUM(AD$125,AD$126,AD$127,AD$128,AD$129,AD$130,AD$131,AD$132,AD$133,AD$134,AD$135,AD$136,AD$137,AD$138,AD$139,AD$140,AD$141,AD$142,AD$143*(1+'S&amp;S'!$F148),AD$144)</f>
        <v>0</v>
      </c>
      <c r="AE350" s="66">
        <f>-AE$190+AE$216-AE$218+AE$233+AE$234+SUM(AE$125,AE$126,AE$127,AE$128,AE$129,AE$130,AE$131,AE$132,AE$133,AE$134,AE$135,AE$136,AE$137,AE$138,AE$139,AE$140,AE$141,AE$142,AE$143*(1+'S&amp;S'!$F148),AE$144)</f>
        <v>0</v>
      </c>
      <c r="AF350" s="66">
        <f>-AF$190+AF$216-AF$218+AF$233+AF$234+SUM(AF$125,AF$126,AF$127,AF$128,AF$129,AF$130,AF$131,AF$132,AF$133,AF$134,AF$135,AF$136,AF$137,AF$138,AF$139,AF$140,AF$141,AF$142,AF$143*(1+'S&amp;S'!$F148),AF$144)</f>
        <v>0</v>
      </c>
      <c r="AG350" s="66">
        <f>-AG$190+AG$216-AG$218+AG$233+AG$234+SUM(AG$125,AG$126,AG$127,AG$128,AG$129,AG$130,AG$131,AG$132,AG$133,AG$134,AG$135,AG$136,AG$137,AG$138,AG$139,AG$140,AG$141,AG$142,AG$143*(1+'S&amp;S'!$F148),AG$144)</f>
        <v>0</v>
      </c>
      <c r="AH350" s="66">
        <f>-AH$190+AH$216-AH$218+AH$233+AH$234+SUM(AH$125,AH$126,AH$127,AH$128,AH$129,AH$130,AH$131,AH$132,AH$133,AH$134,AH$135,AH$136,AH$137,AH$138,AH$139,AH$140,AH$141,AH$142,AH$143*(1+'S&amp;S'!$F148),AH$144)</f>
        <v>0</v>
      </c>
      <c r="AI350" s="66">
        <f>-AI$190+AI$216-AI$218+AI$233+AI$234+SUM(AI$125,AI$126,AI$127,AI$128,AI$129,AI$130,AI$131,AI$132,AI$133,AI$134,AI$135,AI$136,AI$137,AI$138,AI$139,AI$140,AI$141,AI$142,AI$143*(1+'S&amp;S'!$F148),AI$144)</f>
        <v>0</v>
      </c>
      <c r="AJ350" s="66">
        <f>-AJ$190+AJ$216-AJ$218+AJ$233+AJ$234+SUM(AJ$125,AJ$126,AJ$127,AJ$128,AJ$129,AJ$130,AJ$131,AJ$132,AJ$133,AJ$134,AJ$135,AJ$136,AJ$137,AJ$138,AJ$139,AJ$140,AJ$141,AJ$142,AJ$143*(1+'S&amp;S'!$F148),AJ$144)</f>
        <v>0</v>
      </c>
      <c r="AK350" s="66">
        <f>-AK$190+AK$216-AK$218+AK$233+AK$234+SUM(AK$125,AK$126,AK$127,AK$128,AK$129,AK$130,AK$131,AK$132,AK$133,AK$134,AK$135,AK$136,AK$137,AK$138,AK$139,AK$140,AK$141,AK$142,AK$143*(1+'S&amp;S'!$F148),AK$144)</f>
        <v>0</v>
      </c>
      <c r="AL350" s="66">
        <f>-AL$190+AL$216-AL$218+AL$233+AL$234+SUM(AL$125,AL$126,AL$127,AL$128,AL$129,AL$130,AL$131,AL$132,AL$133,AL$134,AL$135,AL$136,AL$137,AL$138,AL$139,AL$140,AL$141,AL$142,AL$143*(1+'S&amp;S'!$F148),AL$144)</f>
        <v>0</v>
      </c>
      <c r="AM350" s="66">
        <f>-AM$190+AM$216-AM$218+AM$233+AM$234+SUM(AM$125,AM$126,AM$127,AM$128,AM$129,AM$130,AM$131,AM$132,AM$133,AM$134,AM$135,AM$136,AM$137,AM$138,AM$139,AM$140,AM$141,AM$142,AM$143*(1+'S&amp;S'!$F148),AM$144)</f>
        <v>0</v>
      </c>
      <c r="AN350" s="66">
        <f>-AN$190+AN$216-AN$218+AN$233+AN$234+SUM(AN$125,AN$126,AN$127,AN$128,AN$129,AN$130,AN$131,AN$132,AN$133,AN$134,AN$135,AN$136,AN$137,AN$138,AN$139,AN$140,AN$141,AN$142,AN$143*(1+'S&amp;S'!$F148),AN$144)</f>
        <v>0</v>
      </c>
      <c r="AO350" s="66">
        <f>-AO$190+AO$216-AO$218+AO$233+AO$234+SUM(AO$125,AO$126,AO$127,AO$128,AO$129,AO$130,AO$131,AO$132,AO$133,AO$134,AO$135,AO$136,AO$137,AO$138,AO$139,AO$140,AO$141,AO$142,AO$143*(1+'S&amp;S'!$F148),AO$144)</f>
        <v>0</v>
      </c>
      <c r="AP350" s="66">
        <f>-AP$190+AP$216-AP$218+AP$233+AP$234+SUM(AP$125,AP$126,AP$127,AP$128,AP$129,AP$130,AP$131,AP$132,AP$133,AP$134,AP$135,AP$136,AP$137,AP$138,AP$139,AP$140,AP$141,AP$142,AP$143*(1+'S&amp;S'!$F148),AP$144)</f>
        <v>0</v>
      </c>
      <c r="AQ350" s="66">
        <f>-AQ$190+AQ$216-AQ$218+AQ$233+AQ$234+SUM(AQ$125,AQ$126,AQ$127,AQ$128,AQ$129,AQ$130,AQ$131,AQ$132,AQ$133,AQ$134,AQ$135,AQ$136,AQ$137,AQ$138,AQ$139,AQ$140,AQ$141,AQ$142,AQ$143*(1+'S&amp;S'!$F148),AQ$144)</f>
        <v>0</v>
      </c>
      <c r="AR350" s="66">
        <f>-AR$190+AR$216-AR$218+AR$233+AR$234+SUM(AR$125,AR$126,AR$127,AR$128,AR$129,AR$130,AR$131,AR$132,AR$133,AR$134,AR$135,AR$136,AR$137,AR$138,AR$139,AR$140,AR$141,AR$142,AR$143*(1+'S&amp;S'!$F148),AR$144)</f>
        <v>0</v>
      </c>
      <c r="AS350" s="66">
        <f>-AS$190+AS$216-AS$218+AS$233+AS$234+SUM(AS$125,AS$126,AS$127,AS$128,AS$129,AS$130,AS$131,AS$132,AS$133,AS$134,AS$135,AS$136,AS$137,AS$138,AS$139,AS$140,AS$141,AS$142,AS$143*(1+'S&amp;S'!$F148),AS$144)</f>
        <v>0</v>
      </c>
      <c r="AT350" s="66">
        <f>-AT$190+AT$216-AT$218+AT$233+AT$234+SUM(AT$125,AT$126,AT$127,AT$128,AT$129,AT$130,AT$131,AT$132,AT$133,AT$134,AT$135,AT$136,AT$137,AT$138,AT$139,AT$140,AT$141,AT$142,AT$143*(1+'S&amp;S'!$F148),AT$144)</f>
        <v>0</v>
      </c>
      <c r="AU350" s="66">
        <f>-AU$190+AU$216-AU$218+AU$233+AU$234+SUM(AU$125,AU$126,AU$127,AU$128,AU$129,AU$130,AU$131,AU$132,AU$133,AU$134,AU$135,AU$136,AU$137,AU$138,AU$139,AU$140,AU$141,AU$142,AU$143*(1+'S&amp;S'!$F148),AU$144)</f>
        <v>0</v>
      </c>
      <c r="AV350" s="66">
        <f>-AV$190+AV$216-AV$218+AV$233+AV$234+SUM(AV$125,AV$126,AV$127,AV$128,AV$129,AV$130,AV$131,AV$132,AV$133,AV$134,AV$135,AV$136,AV$137,AV$138,AV$139,AV$140,AV$141,AV$142,AV$143*(1+'S&amp;S'!$F148),AV$144)</f>
        <v>0</v>
      </c>
      <c r="AW350" s="66">
        <f>-AW$190+AW$216-AW$218+AW$233+AW$234+SUM(AW$125,AW$126,AW$127,AW$128,AW$129,AW$130,AW$131,AW$132,AW$133,AW$134,AW$135,AW$136,AW$137,AW$138,AW$139,AW$140,AW$141,AW$142,AW$143*(1+'S&amp;S'!$F148),AW$144)</f>
        <v>0</v>
      </c>
      <c r="AX350" s="66">
        <f>-AX$190+AX$216-AX$218+AX$233+AX$234+SUM(AX$125,AX$126,AX$127,AX$128,AX$129,AX$130,AX$131,AX$132,AX$133,AX$134,AX$135,AX$136,AX$137,AX$138,AX$139,AX$140,AX$141,AX$142,AX$143*(1+'S&amp;S'!$F148),AX$144)</f>
        <v>0</v>
      </c>
      <c r="AY350" s="66">
        <f>-AY$190+AY$216-AY$218+AY$233+AY$234+SUM(AY$125,AY$126,AY$127,AY$128,AY$129,AY$130,AY$131,AY$132,AY$133,AY$134,AY$135,AY$136,AY$137,AY$138,AY$139,AY$140,AY$141,AY$142,AY$143*(1+'S&amp;S'!$F148),AY$144)</f>
        <v>0</v>
      </c>
      <c r="AZ350" s="66">
        <f>-AZ$190+AZ$216-AZ$218+AZ$233+AZ$234+SUM(AZ$125,AZ$126,AZ$127,AZ$128,AZ$129,AZ$130,AZ$131,AZ$132,AZ$133,AZ$134,AZ$135,AZ$136,AZ$137,AZ$138,AZ$139,AZ$140,AZ$141,AZ$142,AZ$143*(1+'S&amp;S'!$F148),AZ$144)</f>
        <v>0</v>
      </c>
      <c r="BA350" s="66">
        <f>-BA$190+BA$216-BA$218+BA$233+BA$234+SUM(BA$125,BA$126,BA$127,BA$128,BA$129,BA$130,BA$131,BA$132,BA$133,BA$134,BA$135,BA$136,BA$137,BA$138,BA$139,BA$140,BA$141,BA$142,BA$143*(1+'S&amp;S'!$F148),BA$144)</f>
        <v>0</v>
      </c>
      <c r="BB350" s="66">
        <f>-BB$190+BB$216-BB$218+BB$233+BB$234+SUM(BB$125,BB$126,BB$127,BB$128,BB$129,BB$130,BB$131,BB$132,BB$133,BB$134,BB$135,BB$136,BB$137,BB$138,BB$139,BB$140,BB$141,BB$142,BB$143*(1+'S&amp;S'!$F148),BB$144)</f>
        <v>0</v>
      </c>
      <c r="BC350" s="66">
        <f>-BC$190+BC$216-BC$218+BC$233+BC$234+SUM(BC$125,BC$126,BC$127,BC$128,BC$129,BC$130,BC$131,BC$132,BC$133,BC$134,BC$135,BC$136,BC$137,BC$138,BC$139,BC$140,BC$141,BC$142,BC$143*(1+'S&amp;S'!$F148),BC$144)</f>
        <v>0</v>
      </c>
      <c r="BD350" s="66">
        <f>-BD$190+BD$216-BD$218+BD$233+BD$234+SUM(BD$125,BD$126,BD$127,BD$128,BD$129,BD$130,BD$131,BD$132,BD$133,BD$134,BD$135,BD$136,BD$137,BD$138,BD$139,BD$140,BD$141,BD$142,BD$143*(1+'S&amp;S'!$F148),BD$144)</f>
        <v>0</v>
      </c>
      <c r="BE350" s="66">
        <f>-BE$190+BE$216-BE$218+BE$233+BE$234+SUM(BE$125,BE$126,BE$127,BE$128,BE$129,BE$130,BE$131,BE$132,BE$133,BE$134,BE$135,BE$136,BE$137,BE$138,BE$139,BE$140,BE$141,BE$142,BE$143*(1+'S&amp;S'!$F148),BE$144)</f>
        <v>0</v>
      </c>
      <c r="BF350" s="66">
        <f>-BF$190+BF$216-BF$218+BF$233+BF$234+SUM(BF$125,BF$126,BF$127,BF$128,BF$129,BF$130,BF$131,BF$132,BF$133,BF$134,BF$135,BF$136,BF$137,BF$138,BF$139,BF$140,BF$141,BF$142,BF$143*(1+'S&amp;S'!$F148),BF$144)</f>
        <v>0</v>
      </c>
      <c r="BG350" s="66">
        <f>-BG$190+BG$216-BG$218+BG$233+BG$234+SUM(BG$125,BG$126,BG$127,BG$128,BG$129,BG$130,BG$131,BG$132,BG$133,BG$134,BG$135,BG$136,BG$137,BG$138,BG$139,BG$140,BG$141,BG$142,BG$143*(1+'S&amp;S'!$F148),BG$144)</f>
        <v>0</v>
      </c>
      <c r="BH350" s="66">
        <f>-BH$190+BH$216-BH$218+BH$233+BH$234+SUM(BH$125,BH$126,BH$127,BH$128,BH$129,BH$130,BH$131,BH$132,BH$133,BH$134,BH$135,BH$136,BH$137,BH$138,BH$139,BH$140,BH$141,BH$142,BH$143*(1+'S&amp;S'!$F148),BH$144)</f>
        <v>0</v>
      </c>
      <c r="BI350" s="66">
        <f>-BI$190+BI$216-BI$218+BI$233+BI$234+SUM(BI$125,BI$126,BI$127,BI$128,BI$129,BI$130,BI$131,BI$132,BI$133,BI$134,BI$135,BI$136,BI$137,BI$138,BI$139,BI$140,BI$141,BI$142,BI$143*(1+'S&amp;S'!$F148),BI$144)</f>
        <v>0</v>
      </c>
      <c r="BJ350" s="66">
        <f>-BJ$190+BJ$216-BJ$218+BJ$233+BJ$234+SUM(BJ$125,BJ$126,BJ$127,BJ$128,BJ$129,BJ$130,BJ$131,BJ$132,BJ$133,BJ$134,BJ$135,BJ$136,BJ$137,BJ$138,BJ$139,BJ$140,BJ$141,BJ$142,BJ$143*(1+'S&amp;S'!$F148),BJ$144)</f>
        <v>0</v>
      </c>
      <c r="BK350" s="66">
        <f>-BK$190+BK$216-BK$218+BK$233+BK$234+SUM(BK$125,BK$126,BK$127,BK$128,BK$129,BK$130,BK$131,BK$132,BK$133,BK$134,BK$135,BK$136,BK$137,BK$138,BK$139,BK$140,BK$141,BK$142,BK$143*(1+'S&amp;S'!$F148),BK$144)</f>
        <v>0</v>
      </c>
      <c r="BL350" s="66">
        <f>-BL$190+BL$216-BL$218+BL$233+BL$234+SUM(BL$125,BL$126,BL$127,BL$128,BL$129,BL$130,BL$131,BL$132,BL$133,BL$134,BL$135,BL$136,BL$137,BL$138,BL$139,BL$140,BL$141,BL$142,BL$143*(1+'S&amp;S'!$F148),BL$144)</f>
        <v>0</v>
      </c>
      <c r="BM350" s="66">
        <f>-BM$190+BM$216-BM$218+BM$233+BM$234+SUM(BM$125,BM$126,BM$127,BM$128,BM$129,BM$130,BM$131,BM$132,BM$133,BM$134,BM$135,BM$136,BM$137,BM$138,BM$139,BM$140,BM$141,BM$142,BM$143*(1+'S&amp;S'!$F148),BM$144)</f>
        <v>0</v>
      </c>
      <c r="BN350" s="66">
        <f>-BN$190+BN$216-BN$218+BN$233+BN$234+SUM(BN$125,BN$126,BN$127,BN$128,BN$129,BN$130,BN$131,BN$132,BN$133,BN$134,BN$135,BN$136,BN$137,BN$138,BN$139,BN$140,BN$141,BN$142,BN$143*(1+'S&amp;S'!$F148),BN$144)</f>
        <v>0</v>
      </c>
      <c r="BO350" s="66">
        <f>-BO$190+BO$216-BO$218+BO$233+BO$234+SUM(BO$125,BO$126,BO$127,BO$128,BO$129,BO$130,BO$131,BO$132,BO$133,BO$134,BO$135,BO$136,BO$137,BO$138,BO$139,BO$140,BO$141,BO$142,BO$143*(1+'S&amp;S'!$F148),BO$144)</f>
        <v>0</v>
      </c>
      <c r="BP350" s="66">
        <f>-BP$190+BP$216-BP$218+BP$233+BP$234+SUM(BP$125,BP$126,BP$127,BP$128,BP$129,BP$130,BP$131,BP$132,BP$133,BP$134,BP$135,BP$136,BP$137,BP$138,BP$139,BP$140,BP$141,BP$142,BP$143*(1+'S&amp;S'!$F148),BP$144)</f>
        <v>0</v>
      </c>
      <c r="BQ350" s="66">
        <f>-BQ$190+BQ$216-BQ$218+BQ$233+BQ$234+SUM(BQ$125,BQ$126,BQ$127,BQ$128,BQ$129,BQ$130,BQ$131,BQ$132,BQ$133,BQ$134,BQ$135,BQ$136,BQ$137,BQ$138,BQ$139,BQ$140,BQ$141,BQ$142,BQ$143*(1+'S&amp;S'!$F148),BQ$144)</f>
        <v>0</v>
      </c>
      <c r="BR350" s="66">
        <f>-BR$190+BR$216-BR$218+BR$233+BR$234+SUM(BR$125,BR$126,BR$127,BR$128,BR$129,BR$130,BR$131,BR$132,BR$133,BR$134,BR$135,BR$136,BR$137,BR$138,BR$139,BR$140,BR$141,BR$142,BR$143*(1+'S&amp;S'!$F148),BR$144)</f>
        <v>0</v>
      </c>
      <c r="BS350" s="66">
        <f>-BS$190+BS$216-BS$218+BS$233+BS$234+SUM(BS$125,BS$126,BS$127,BS$128,BS$129,BS$130,BS$131,BS$132,BS$133,BS$134,BS$135,BS$136,BS$137,BS$138,BS$139,BS$140,BS$141,BS$142,BS$143*(1+'S&amp;S'!$F148),BS$144)</f>
        <v>0</v>
      </c>
      <c r="BT350" s="66">
        <f>-BT$190+BT$216-BT$218+BT$233+BT$234+SUM(BT$125,BT$126,BT$127,BT$128,BT$129,BT$130,BT$131,BT$132,BT$133,BT$134,BT$135,BT$136,BT$137,BT$138,BT$139,BT$140,BT$141,BT$142,BT$143*(1+'S&amp;S'!$F148),BT$144)</f>
        <v>0</v>
      </c>
      <c r="BU350" s="66">
        <f>-BU$190+BU$216-BU$218+BU$233+BU$234+SUM(BU$125,BU$126,BU$127,BU$128,BU$129,BU$130,BU$131,BU$132,BU$133,BU$134,BU$135,BU$136,BU$137,BU$138,BU$139,BU$140,BU$141,BU$142,BU$143*(1+'S&amp;S'!$F148),BU$144)</f>
        <v>0</v>
      </c>
      <c r="BV350" s="66">
        <f>-BV$190+BV$216-BV$218+BV$233+BV$234+SUM(BV$125,BV$126,BV$127,BV$128,BV$129,BV$130,BV$131,BV$132,BV$133,BV$134,BV$135,BV$136,BV$137,BV$138,BV$139,BV$140,BV$141,BV$142,BV$143*(1+'S&amp;S'!$F148),BV$144)</f>
        <v>0</v>
      </c>
      <c r="BW350" s="66">
        <f>-BW$190+BW$216-BW$218+BW$233+BW$234+SUM(BW$125,BW$126,BW$127,BW$128,BW$129,BW$130,BW$131,BW$132,BW$133,BW$134,BW$135,BW$136,BW$137,BW$138,BW$139,BW$140,BW$141,BW$142,BW$143*(1+'S&amp;S'!$F148),BW$144)</f>
        <v>0</v>
      </c>
      <c r="BX350" s="66">
        <f>-BX$190+BX$216-BX$218+BX$233+BX$234+SUM(BX$125,BX$126,BX$127,BX$128,BX$129,BX$130,BX$131,BX$132,BX$133,BX$134,BX$135,BX$136,BX$137,BX$138,BX$139,BX$140,BX$141,BX$142,BX$143*(1+'S&amp;S'!$F148),BX$144)</f>
        <v>0</v>
      </c>
      <c r="BY350" s="66">
        <f>-BY$190+BY$216-BY$218+BY$233+BY$234+SUM(BY$125,BY$126,BY$127,BY$128,BY$129,BY$130,BY$131,BY$132,BY$133,BY$134,BY$135,BY$136,BY$137,BY$138,BY$139,BY$140,BY$141,BY$142,BY$143*(1+'S&amp;S'!$F148),BY$144)</f>
        <v>0</v>
      </c>
      <c r="BZ350" s="66">
        <f>-BZ$190+BZ$216-BZ$218+BZ$233+BZ$234+SUM(BZ$125,BZ$126,BZ$127,BZ$128,BZ$129,BZ$130,BZ$131,BZ$132,BZ$133,BZ$134,BZ$135,BZ$136,BZ$137,BZ$138,BZ$139,BZ$140,BZ$141,BZ$142,BZ$143*(1+'S&amp;S'!$F148),BZ$144)</f>
        <v>0</v>
      </c>
      <c r="CA350" s="66">
        <f>-CA$190+CA$216-CA$218+CA$233+CA$234+SUM(CA$125,CA$126,CA$127,CA$128,CA$129,CA$130,CA$131,CA$132,CA$133,CA$134,CA$135,CA$136,CA$137,CA$138,CA$139,CA$140,CA$141,CA$142,CA$143*(1+'S&amp;S'!$F148),CA$144)</f>
        <v>0</v>
      </c>
      <c r="CB350" s="66">
        <f>-CB$190+CB$216-CB$218+CB$233+CB$234+SUM(CB$125,CB$126,CB$127,CB$128,CB$129,CB$130,CB$131,CB$132,CB$133,CB$134,CB$135,CB$136,CB$137,CB$138,CB$139,CB$140,CB$141,CB$142,CB$143*(1+'S&amp;S'!$F148),CB$144)</f>
        <v>0</v>
      </c>
      <c r="CC350" s="66">
        <f>-CC$190+CC$216-CC$218+CC$233+CC$234+SUM(CC$125,CC$126,CC$127,CC$128,CC$129,CC$130,CC$131,CC$132,CC$133,CC$134,CC$135,CC$136,CC$137,CC$138,CC$139,CC$140,CC$141,CC$142,CC$143*(1+'S&amp;S'!$F148),CC$144)</f>
        <v>0</v>
      </c>
      <c r="CD350" s="66">
        <f>-CD$190+CD$216-CD$218+CD$233+CD$234+SUM(CD$125,CD$126,CD$127,CD$128,CD$129,CD$130,CD$131,CD$132,CD$133,CD$134,CD$135,CD$136,CD$137,CD$138,CD$139,CD$140,CD$141,CD$142,CD$143*(1+'S&amp;S'!$F148),CD$144)</f>
        <v>0</v>
      </c>
      <c r="CE350" s="66">
        <f>-CE$190+CE$216-CE$218+CE$233+CE$234+SUM(CE$125,CE$126,CE$127,CE$128,CE$129,CE$130,CE$131,CE$132,CE$133,CE$134,CE$135,CE$136,CE$137,CE$138,CE$139,CE$140,CE$141,CE$142,CE$143*(1+'S&amp;S'!$F148),CE$144)</f>
        <v>0</v>
      </c>
      <c r="CF350" s="66">
        <f>-CF$190+CF$216-CF$218+CF$233+CF$234+SUM(CF$125,CF$126,CF$127,CF$128,CF$129,CF$130,CF$131,CF$132,CF$133,CF$134,CF$135,CF$136,CF$137,CF$138,CF$139,CF$140,CF$141,CF$142,CF$143*(1+'S&amp;S'!$F148),CF$144)</f>
        <v>0</v>
      </c>
      <c r="CG350" s="66">
        <f>-CG$190+CG$216-CG$218+CG$233+CG$234+SUM(CG$125,CG$126,CG$127,CG$128,CG$129,CG$130,CG$131,CG$132,CG$133,CG$134,CG$135,CG$136,CG$137,CG$138,CG$139,CG$140,CG$141,CG$142,CG$143*(1+'S&amp;S'!$F148),CG$144)</f>
        <v>0</v>
      </c>
      <c r="CH350" s="66">
        <f>-CH$190+CH$216-CH$218+CH$233+CH$234+SUM(CH$125,CH$126,CH$127,CH$128,CH$129,CH$130,CH$131,CH$132,CH$133,CH$134,CH$135,CH$136,CH$137,CH$138,CH$139,CH$140,CH$141,CH$142,CH$143*(1+'S&amp;S'!$F148),CH$144)</f>
        <v>0</v>
      </c>
      <c r="CI350" s="66">
        <f>-CI$190+CI$216-CI$218+CI$233+CI$234+SUM(CI$125,CI$126,CI$127,CI$128,CI$129,CI$130,CI$131,CI$132,CI$133,CI$134,CI$135,CI$136,CI$137,CI$138,CI$139,CI$140,CI$141,CI$142,CI$143*(1+'S&amp;S'!$F148),CI$144)</f>
        <v>0</v>
      </c>
      <c r="CJ350" s="66">
        <f>-CJ$190+CJ$216-CJ$218+CJ$233+CJ$234+SUM(CJ$125,CJ$126,CJ$127,CJ$128,CJ$129,CJ$130,CJ$131,CJ$132,CJ$133,CJ$134,CJ$135,CJ$136,CJ$137,CJ$138,CJ$139,CJ$140,CJ$141,CJ$142,CJ$143*(1+'S&amp;S'!$F148),CJ$144)</f>
        <v>0</v>
      </c>
      <c r="CK350" s="66">
        <f>-CK$190+CK$216-CK$218+CK$233+CK$234+SUM(CK$125,CK$126,CK$127,CK$128,CK$129,CK$130,CK$131,CK$132,CK$133,CK$134,CK$135,CK$136,CK$137,CK$138,CK$139,CK$140,CK$141,CK$142,CK$143*(1+'S&amp;S'!$F148),CK$144)</f>
        <v>0</v>
      </c>
      <c r="CL350" s="66">
        <f>-CL$190+CL$216-CL$218+CL$233+CL$234+SUM(CL$125,CL$126,CL$127,CL$128,CL$129,CL$130,CL$131,CL$132,CL$133,CL$134,CL$135,CL$136,CL$137,CL$138,CL$139,CL$140,CL$141,CL$142,CL$143*(1+'S&amp;S'!$F148),CL$144)</f>
        <v>0</v>
      </c>
      <c r="CM350" s="66">
        <f>-CM$190+CM$216-CM$218+CM$233+CM$234+SUM(CM$125,CM$126,CM$127,CM$128,CM$129,CM$130,CM$131,CM$132,CM$133,CM$134,CM$135,CM$136,CM$137,CM$138,CM$139,CM$140,CM$141,CM$142,CM$143*(1+'S&amp;S'!$F148),CM$144)</f>
        <v>0</v>
      </c>
      <c r="CN350" s="66">
        <f>-CN$190+CN$216-CN$218+CN$233+CN$234+SUM(CN$125,CN$126,CN$127,CN$128,CN$129,CN$130,CN$131,CN$132,CN$133,CN$134,CN$135,CN$136,CN$137,CN$138,CN$139,CN$140,CN$141,CN$142,CN$143*(1+'S&amp;S'!$F148),CN$144)</f>
        <v>0</v>
      </c>
      <c r="CO350" s="66">
        <f>-CO$190+CO$216-CO$218+CO$233+CO$234+SUM(CO$125,CO$126,CO$127,CO$128,CO$129,CO$130,CO$131,CO$132,CO$133,CO$134,CO$135,CO$136,CO$137,CO$138,CO$139,CO$140,CO$141,CO$142,CO$143*(1+'S&amp;S'!$F148),CO$144)</f>
        <v>0</v>
      </c>
      <c r="CP350" s="66">
        <f>-CP$190+CP$216-CP$218+CP$233+CP$234+SUM(CP$125,CP$126,CP$127,CP$128,CP$129,CP$130,CP$131,CP$132,CP$133,CP$134,CP$135,CP$136,CP$137,CP$138,CP$139,CP$140,CP$141,CP$142,CP$143*(1+'S&amp;S'!$F148),CP$144)</f>
        <v>0</v>
      </c>
      <c r="CQ350" s="66">
        <f>-CQ$190+CQ$216-CQ$218+CQ$233+CQ$234+SUM(CQ$125,CQ$126,CQ$127,CQ$128,CQ$129,CQ$130,CQ$131,CQ$132,CQ$133,CQ$134,CQ$135,CQ$136,CQ$137,CQ$138,CQ$139,CQ$140,CQ$141,CQ$142,CQ$143*(1+'S&amp;S'!$F148),CQ$144)</f>
        <v>0</v>
      </c>
      <c r="CR350" s="66">
        <f>-CR$190+CR$216-CR$218+CR$233+CR$234+SUM(CR$125,CR$126,CR$127,CR$128,CR$129,CR$130,CR$131,CR$132,CR$133,CR$134,CR$135,CR$136,CR$137,CR$138,CR$139,CR$140,CR$141,CR$142,CR$143*(1+'S&amp;S'!$F148),CR$144)</f>
        <v>0</v>
      </c>
      <c r="CS350" s="66">
        <f>-CS$190+CS$216-CS$218+CS$233+CS$234+SUM(CS$125,CS$126,CS$127,CS$128,CS$129,CS$130,CS$131,CS$132,CS$133,CS$134,CS$135,CS$136,CS$137,CS$138,CS$139,CS$140,CS$141,CS$142,CS$143*(1+'S&amp;S'!$F148),CS$144)</f>
        <v>0</v>
      </c>
    </row>
    <row r="351" spans="3:97" hidden="1" x14ac:dyDescent="0.35">
      <c r="C351" s="81" t="str">
        <f>O.2!C143&amp;" with "&amp; 'S&amp;S'!$D$5*100 &amp; "% decrease"</f>
        <v>Spare with 1% decrease</v>
      </c>
      <c r="E351" s="492">
        <f>G351+NPV(G.Asm!$F$40,H351:INDEX(H351:CS351,RP))</f>
        <v>0</v>
      </c>
      <c r="F351" s="492">
        <f t="shared" si="140"/>
        <v>0</v>
      </c>
      <c r="G351" s="66">
        <f>-G$190+G$216-G$218+G$233+G$234+SUM(G$125,G$126,G$127,G$128,G$129,G$130,G$131,G$132,G$133,G$134,G$135,G$136,G$137,G$138,G$139,G$140,G$141,G$142,G$143*(1+'S&amp;S'!$F149),G$144)</f>
        <v>0</v>
      </c>
      <c r="H351" s="66">
        <f>-H$190+H$216-H$218+H$233+H$234+SUM(H$125,H$126,H$127,H$128,H$129,H$130,H$131,H$132,H$133,H$134,H$135,H$136,H$137,H$138,H$139,H$140,H$141,H$142,H$143*(1+'S&amp;S'!$F149),H$144)</f>
        <v>0</v>
      </c>
      <c r="I351" s="66">
        <f>-I$190+I$216-I$218+I$233+I$234+SUM(I$125,I$126,I$127,I$128,I$129,I$130,I$131,I$132,I$133,I$134,I$135,I$136,I$137,I$138,I$139,I$140,I$141,I$142,I$143*(1+'S&amp;S'!$F149),I$144)</f>
        <v>0</v>
      </c>
      <c r="J351" s="66">
        <f>-J$190+J$216-J$218+J$233+J$234+SUM(J$125,J$126,J$127,J$128,J$129,J$130,J$131,J$132,J$133,J$134,J$135,J$136,J$137,J$138,J$139,J$140,J$141,J$142,J$143*(1+'S&amp;S'!$F149),J$144)</f>
        <v>0</v>
      </c>
      <c r="K351" s="66">
        <f>-K$190+K$216-K$218+K$233+K$234+SUM(K$125,K$126,K$127,K$128,K$129,K$130,K$131,K$132,K$133,K$134,K$135,K$136,K$137,K$138,K$139,K$140,K$141,K$142,K$143*(1+'S&amp;S'!$F149),K$144)</f>
        <v>0</v>
      </c>
      <c r="L351" s="66">
        <f>-L$190+L$216-L$218+L$233+L$234+SUM(L$125,L$126,L$127,L$128,L$129,L$130,L$131,L$132,L$133,L$134,L$135,L$136,L$137,L$138,L$139,L$140,L$141,L$142,L$143*(1+'S&amp;S'!$F149),L$144)</f>
        <v>0</v>
      </c>
      <c r="M351" s="66">
        <f>-M$190+M$216-M$218+M$233+M$234+SUM(M$125,M$126,M$127,M$128,M$129,M$130,M$131,M$132,M$133,M$134,M$135,M$136,M$137,M$138,M$139,M$140,M$141,M$142,M$143*(1+'S&amp;S'!$F149),M$144)</f>
        <v>0</v>
      </c>
      <c r="N351" s="66">
        <f>-N$190+N$216-N$218+N$233+N$234+SUM(N$125,N$126,N$127,N$128,N$129,N$130,N$131,N$132,N$133,N$134,N$135,N$136,N$137,N$138,N$139,N$140,N$141,N$142,N$143*(1+'S&amp;S'!$F149),N$144)</f>
        <v>0</v>
      </c>
      <c r="O351" s="66">
        <f>-O$190+O$216-O$218+O$233+O$234+SUM(O$125,O$126,O$127,O$128,O$129,O$130,O$131,O$132,O$133,O$134,O$135,O$136,O$137,O$138,O$139,O$140,O$141,O$142,O$143*(1+'S&amp;S'!$F149),O$144)</f>
        <v>0</v>
      </c>
      <c r="P351" s="66">
        <f>-P$190+P$216-P$218+P$233+P$234+SUM(P$125,P$126,P$127,P$128,P$129,P$130,P$131,P$132,P$133,P$134,P$135,P$136,P$137,P$138,P$139,P$140,P$141,P$142,P$143*(1+'S&amp;S'!$F149),P$144)</f>
        <v>0</v>
      </c>
      <c r="Q351" s="66">
        <f>-Q$190+Q$216-Q$218+Q$233+Q$234+SUM(Q$125,Q$126,Q$127,Q$128,Q$129,Q$130,Q$131,Q$132,Q$133,Q$134,Q$135,Q$136,Q$137,Q$138,Q$139,Q$140,Q$141,Q$142,Q$143*(1+'S&amp;S'!$F149),Q$144)</f>
        <v>0</v>
      </c>
      <c r="R351" s="66">
        <f>-R$190+R$216-R$218+R$233+R$234+SUM(R$125,R$126,R$127,R$128,R$129,R$130,R$131,R$132,R$133,R$134,R$135,R$136,R$137,R$138,R$139,R$140,R$141,R$142,R$143*(1+'S&amp;S'!$F149),R$144)</f>
        <v>0</v>
      </c>
      <c r="S351" s="66">
        <f>-S$190+S$216-S$218+S$233+S$234+SUM(S$125,S$126,S$127,S$128,S$129,S$130,S$131,S$132,S$133,S$134,S$135,S$136,S$137,S$138,S$139,S$140,S$141,S$142,S$143*(1+'S&amp;S'!$F149),S$144)</f>
        <v>0</v>
      </c>
      <c r="T351" s="66">
        <f>-T$190+T$216-T$218+T$233+T$234+SUM(T$125,T$126,T$127,T$128,T$129,T$130,T$131,T$132,T$133,T$134,T$135,T$136,T$137,T$138,T$139,T$140,T$141,T$142,T$143*(1+'S&amp;S'!$F149),T$144)</f>
        <v>0</v>
      </c>
      <c r="U351" s="66">
        <f>-U$190+U$216-U$218+U$233+U$234+SUM(U$125,U$126,U$127,U$128,U$129,U$130,U$131,U$132,U$133,U$134,U$135,U$136,U$137,U$138,U$139,U$140,U$141,U$142,U$143*(1+'S&amp;S'!$F149),U$144)</f>
        <v>0</v>
      </c>
      <c r="V351" s="66">
        <f>-V$190+V$216-V$218+V$233+V$234+SUM(V$125,V$126,V$127,V$128,V$129,V$130,V$131,V$132,V$133,V$134,V$135,V$136,V$137,V$138,V$139,V$140,V$141,V$142,V$143*(1+'S&amp;S'!$F149),V$144)</f>
        <v>0</v>
      </c>
      <c r="W351" s="66">
        <f>-W$190+W$216-W$218+W$233+W$234+SUM(W$125,W$126,W$127,W$128,W$129,W$130,W$131,W$132,W$133,W$134,W$135,W$136,W$137,W$138,W$139,W$140,W$141,W$142,W$143*(1+'S&amp;S'!$F149),W$144)</f>
        <v>0</v>
      </c>
      <c r="X351" s="66">
        <f>-X$190+X$216-X$218+X$233+X$234+SUM(X$125,X$126,X$127,X$128,X$129,X$130,X$131,X$132,X$133,X$134,X$135,X$136,X$137,X$138,X$139,X$140,X$141,X$142,X$143*(1+'S&amp;S'!$F149),X$144)</f>
        <v>0</v>
      </c>
      <c r="Y351" s="66">
        <f>-Y$190+Y$216-Y$218+Y$233+Y$234+SUM(Y$125,Y$126,Y$127,Y$128,Y$129,Y$130,Y$131,Y$132,Y$133,Y$134,Y$135,Y$136,Y$137,Y$138,Y$139,Y$140,Y$141,Y$142,Y$143*(1+'S&amp;S'!$F149),Y$144)</f>
        <v>0</v>
      </c>
      <c r="Z351" s="66">
        <f>-Z$190+Z$216-Z$218+Z$233+Z$234+SUM(Z$125,Z$126,Z$127,Z$128,Z$129,Z$130,Z$131,Z$132,Z$133,Z$134,Z$135,Z$136,Z$137,Z$138,Z$139,Z$140,Z$141,Z$142,Z$143*(1+'S&amp;S'!$F149),Z$144)</f>
        <v>0</v>
      </c>
      <c r="AA351" s="66">
        <f>-AA$190+AA$216-AA$218+AA$233+AA$234+SUM(AA$125,AA$126,AA$127,AA$128,AA$129,AA$130,AA$131,AA$132,AA$133,AA$134,AA$135,AA$136,AA$137,AA$138,AA$139,AA$140,AA$141,AA$142,AA$143*(1+'S&amp;S'!$F149),AA$144)</f>
        <v>0</v>
      </c>
      <c r="AB351" s="66">
        <f>-AB$190+AB$216-AB$218+AB$233+AB$234+SUM(AB$125,AB$126,AB$127,AB$128,AB$129,AB$130,AB$131,AB$132,AB$133,AB$134,AB$135,AB$136,AB$137,AB$138,AB$139,AB$140,AB$141,AB$142,AB$143*(1+'S&amp;S'!$F149),AB$144)</f>
        <v>0</v>
      </c>
      <c r="AC351" s="66">
        <f>-AC$190+AC$216-AC$218+AC$233+AC$234+SUM(AC$125,AC$126,AC$127,AC$128,AC$129,AC$130,AC$131,AC$132,AC$133,AC$134,AC$135,AC$136,AC$137,AC$138,AC$139,AC$140,AC$141,AC$142,AC$143*(1+'S&amp;S'!$F149),AC$144)</f>
        <v>0</v>
      </c>
      <c r="AD351" s="66">
        <f>-AD$190+AD$216-AD$218+AD$233+AD$234+SUM(AD$125,AD$126,AD$127,AD$128,AD$129,AD$130,AD$131,AD$132,AD$133,AD$134,AD$135,AD$136,AD$137,AD$138,AD$139,AD$140,AD$141,AD$142,AD$143*(1+'S&amp;S'!$F149),AD$144)</f>
        <v>0</v>
      </c>
      <c r="AE351" s="66">
        <f>-AE$190+AE$216-AE$218+AE$233+AE$234+SUM(AE$125,AE$126,AE$127,AE$128,AE$129,AE$130,AE$131,AE$132,AE$133,AE$134,AE$135,AE$136,AE$137,AE$138,AE$139,AE$140,AE$141,AE$142,AE$143*(1+'S&amp;S'!$F149),AE$144)</f>
        <v>0</v>
      </c>
      <c r="AF351" s="66">
        <f>-AF$190+AF$216-AF$218+AF$233+AF$234+SUM(AF$125,AF$126,AF$127,AF$128,AF$129,AF$130,AF$131,AF$132,AF$133,AF$134,AF$135,AF$136,AF$137,AF$138,AF$139,AF$140,AF$141,AF$142,AF$143*(1+'S&amp;S'!$F149),AF$144)</f>
        <v>0</v>
      </c>
      <c r="AG351" s="66">
        <f>-AG$190+AG$216-AG$218+AG$233+AG$234+SUM(AG$125,AG$126,AG$127,AG$128,AG$129,AG$130,AG$131,AG$132,AG$133,AG$134,AG$135,AG$136,AG$137,AG$138,AG$139,AG$140,AG$141,AG$142,AG$143*(1+'S&amp;S'!$F149),AG$144)</f>
        <v>0</v>
      </c>
      <c r="AH351" s="66">
        <f>-AH$190+AH$216-AH$218+AH$233+AH$234+SUM(AH$125,AH$126,AH$127,AH$128,AH$129,AH$130,AH$131,AH$132,AH$133,AH$134,AH$135,AH$136,AH$137,AH$138,AH$139,AH$140,AH$141,AH$142,AH$143*(1+'S&amp;S'!$F149),AH$144)</f>
        <v>0</v>
      </c>
      <c r="AI351" s="66">
        <f>-AI$190+AI$216-AI$218+AI$233+AI$234+SUM(AI$125,AI$126,AI$127,AI$128,AI$129,AI$130,AI$131,AI$132,AI$133,AI$134,AI$135,AI$136,AI$137,AI$138,AI$139,AI$140,AI$141,AI$142,AI$143*(1+'S&amp;S'!$F149),AI$144)</f>
        <v>0</v>
      </c>
      <c r="AJ351" s="66">
        <f>-AJ$190+AJ$216-AJ$218+AJ$233+AJ$234+SUM(AJ$125,AJ$126,AJ$127,AJ$128,AJ$129,AJ$130,AJ$131,AJ$132,AJ$133,AJ$134,AJ$135,AJ$136,AJ$137,AJ$138,AJ$139,AJ$140,AJ$141,AJ$142,AJ$143*(1+'S&amp;S'!$F149),AJ$144)</f>
        <v>0</v>
      </c>
      <c r="AK351" s="66">
        <f>-AK$190+AK$216-AK$218+AK$233+AK$234+SUM(AK$125,AK$126,AK$127,AK$128,AK$129,AK$130,AK$131,AK$132,AK$133,AK$134,AK$135,AK$136,AK$137,AK$138,AK$139,AK$140,AK$141,AK$142,AK$143*(1+'S&amp;S'!$F149),AK$144)</f>
        <v>0</v>
      </c>
      <c r="AL351" s="66">
        <f>-AL$190+AL$216-AL$218+AL$233+AL$234+SUM(AL$125,AL$126,AL$127,AL$128,AL$129,AL$130,AL$131,AL$132,AL$133,AL$134,AL$135,AL$136,AL$137,AL$138,AL$139,AL$140,AL$141,AL$142,AL$143*(1+'S&amp;S'!$F149),AL$144)</f>
        <v>0</v>
      </c>
      <c r="AM351" s="66">
        <f>-AM$190+AM$216-AM$218+AM$233+AM$234+SUM(AM$125,AM$126,AM$127,AM$128,AM$129,AM$130,AM$131,AM$132,AM$133,AM$134,AM$135,AM$136,AM$137,AM$138,AM$139,AM$140,AM$141,AM$142,AM$143*(1+'S&amp;S'!$F149),AM$144)</f>
        <v>0</v>
      </c>
      <c r="AN351" s="66">
        <f>-AN$190+AN$216-AN$218+AN$233+AN$234+SUM(AN$125,AN$126,AN$127,AN$128,AN$129,AN$130,AN$131,AN$132,AN$133,AN$134,AN$135,AN$136,AN$137,AN$138,AN$139,AN$140,AN$141,AN$142,AN$143*(1+'S&amp;S'!$F149),AN$144)</f>
        <v>0</v>
      </c>
      <c r="AO351" s="66">
        <f>-AO$190+AO$216-AO$218+AO$233+AO$234+SUM(AO$125,AO$126,AO$127,AO$128,AO$129,AO$130,AO$131,AO$132,AO$133,AO$134,AO$135,AO$136,AO$137,AO$138,AO$139,AO$140,AO$141,AO$142,AO$143*(1+'S&amp;S'!$F149),AO$144)</f>
        <v>0</v>
      </c>
      <c r="AP351" s="66">
        <f>-AP$190+AP$216-AP$218+AP$233+AP$234+SUM(AP$125,AP$126,AP$127,AP$128,AP$129,AP$130,AP$131,AP$132,AP$133,AP$134,AP$135,AP$136,AP$137,AP$138,AP$139,AP$140,AP$141,AP$142,AP$143*(1+'S&amp;S'!$F149),AP$144)</f>
        <v>0</v>
      </c>
      <c r="AQ351" s="66">
        <f>-AQ$190+AQ$216-AQ$218+AQ$233+AQ$234+SUM(AQ$125,AQ$126,AQ$127,AQ$128,AQ$129,AQ$130,AQ$131,AQ$132,AQ$133,AQ$134,AQ$135,AQ$136,AQ$137,AQ$138,AQ$139,AQ$140,AQ$141,AQ$142,AQ$143*(1+'S&amp;S'!$F149),AQ$144)</f>
        <v>0</v>
      </c>
      <c r="AR351" s="66">
        <f>-AR$190+AR$216-AR$218+AR$233+AR$234+SUM(AR$125,AR$126,AR$127,AR$128,AR$129,AR$130,AR$131,AR$132,AR$133,AR$134,AR$135,AR$136,AR$137,AR$138,AR$139,AR$140,AR$141,AR$142,AR$143*(1+'S&amp;S'!$F149),AR$144)</f>
        <v>0</v>
      </c>
      <c r="AS351" s="66">
        <f>-AS$190+AS$216-AS$218+AS$233+AS$234+SUM(AS$125,AS$126,AS$127,AS$128,AS$129,AS$130,AS$131,AS$132,AS$133,AS$134,AS$135,AS$136,AS$137,AS$138,AS$139,AS$140,AS$141,AS$142,AS$143*(1+'S&amp;S'!$F149),AS$144)</f>
        <v>0</v>
      </c>
      <c r="AT351" s="66">
        <f>-AT$190+AT$216-AT$218+AT$233+AT$234+SUM(AT$125,AT$126,AT$127,AT$128,AT$129,AT$130,AT$131,AT$132,AT$133,AT$134,AT$135,AT$136,AT$137,AT$138,AT$139,AT$140,AT$141,AT$142,AT$143*(1+'S&amp;S'!$F149),AT$144)</f>
        <v>0</v>
      </c>
      <c r="AU351" s="66">
        <f>-AU$190+AU$216-AU$218+AU$233+AU$234+SUM(AU$125,AU$126,AU$127,AU$128,AU$129,AU$130,AU$131,AU$132,AU$133,AU$134,AU$135,AU$136,AU$137,AU$138,AU$139,AU$140,AU$141,AU$142,AU$143*(1+'S&amp;S'!$F149),AU$144)</f>
        <v>0</v>
      </c>
      <c r="AV351" s="66">
        <f>-AV$190+AV$216-AV$218+AV$233+AV$234+SUM(AV$125,AV$126,AV$127,AV$128,AV$129,AV$130,AV$131,AV$132,AV$133,AV$134,AV$135,AV$136,AV$137,AV$138,AV$139,AV$140,AV$141,AV$142,AV$143*(1+'S&amp;S'!$F149),AV$144)</f>
        <v>0</v>
      </c>
      <c r="AW351" s="66">
        <f>-AW$190+AW$216-AW$218+AW$233+AW$234+SUM(AW$125,AW$126,AW$127,AW$128,AW$129,AW$130,AW$131,AW$132,AW$133,AW$134,AW$135,AW$136,AW$137,AW$138,AW$139,AW$140,AW$141,AW$142,AW$143*(1+'S&amp;S'!$F149),AW$144)</f>
        <v>0</v>
      </c>
      <c r="AX351" s="66">
        <f>-AX$190+AX$216-AX$218+AX$233+AX$234+SUM(AX$125,AX$126,AX$127,AX$128,AX$129,AX$130,AX$131,AX$132,AX$133,AX$134,AX$135,AX$136,AX$137,AX$138,AX$139,AX$140,AX$141,AX$142,AX$143*(1+'S&amp;S'!$F149),AX$144)</f>
        <v>0</v>
      </c>
      <c r="AY351" s="66">
        <f>-AY$190+AY$216-AY$218+AY$233+AY$234+SUM(AY$125,AY$126,AY$127,AY$128,AY$129,AY$130,AY$131,AY$132,AY$133,AY$134,AY$135,AY$136,AY$137,AY$138,AY$139,AY$140,AY$141,AY$142,AY$143*(1+'S&amp;S'!$F149),AY$144)</f>
        <v>0</v>
      </c>
      <c r="AZ351" s="66">
        <f>-AZ$190+AZ$216-AZ$218+AZ$233+AZ$234+SUM(AZ$125,AZ$126,AZ$127,AZ$128,AZ$129,AZ$130,AZ$131,AZ$132,AZ$133,AZ$134,AZ$135,AZ$136,AZ$137,AZ$138,AZ$139,AZ$140,AZ$141,AZ$142,AZ$143*(1+'S&amp;S'!$F149),AZ$144)</f>
        <v>0</v>
      </c>
      <c r="BA351" s="66">
        <f>-BA$190+BA$216-BA$218+BA$233+BA$234+SUM(BA$125,BA$126,BA$127,BA$128,BA$129,BA$130,BA$131,BA$132,BA$133,BA$134,BA$135,BA$136,BA$137,BA$138,BA$139,BA$140,BA$141,BA$142,BA$143*(1+'S&amp;S'!$F149),BA$144)</f>
        <v>0</v>
      </c>
      <c r="BB351" s="66">
        <f>-BB$190+BB$216-BB$218+BB$233+BB$234+SUM(BB$125,BB$126,BB$127,BB$128,BB$129,BB$130,BB$131,BB$132,BB$133,BB$134,BB$135,BB$136,BB$137,BB$138,BB$139,BB$140,BB$141,BB$142,BB$143*(1+'S&amp;S'!$F149),BB$144)</f>
        <v>0</v>
      </c>
      <c r="BC351" s="66">
        <f>-BC$190+BC$216-BC$218+BC$233+BC$234+SUM(BC$125,BC$126,BC$127,BC$128,BC$129,BC$130,BC$131,BC$132,BC$133,BC$134,BC$135,BC$136,BC$137,BC$138,BC$139,BC$140,BC$141,BC$142,BC$143*(1+'S&amp;S'!$F149),BC$144)</f>
        <v>0</v>
      </c>
      <c r="BD351" s="66">
        <f>-BD$190+BD$216-BD$218+BD$233+BD$234+SUM(BD$125,BD$126,BD$127,BD$128,BD$129,BD$130,BD$131,BD$132,BD$133,BD$134,BD$135,BD$136,BD$137,BD$138,BD$139,BD$140,BD$141,BD$142,BD$143*(1+'S&amp;S'!$F149),BD$144)</f>
        <v>0</v>
      </c>
      <c r="BE351" s="66">
        <f>-BE$190+BE$216-BE$218+BE$233+BE$234+SUM(BE$125,BE$126,BE$127,BE$128,BE$129,BE$130,BE$131,BE$132,BE$133,BE$134,BE$135,BE$136,BE$137,BE$138,BE$139,BE$140,BE$141,BE$142,BE$143*(1+'S&amp;S'!$F149),BE$144)</f>
        <v>0</v>
      </c>
      <c r="BF351" s="66">
        <f>-BF$190+BF$216-BF$218+BF$233+BF$234+SUM(BF$125,BF$126,BF$127,BF$128,BF$129,BF$130,BF$131,BF$132,BF$133,BF$134,BF$135,BF$136,BF$137,BF$138,BF$139,BF$140,BF$141,BF$142,BF$143*(1+'S&amp;S'!$F149),BF$144)</f>
        <v>0</v>
      </c>
      <c r="BG351" s="66">
        <f>-BG$190+BG$216-BG$218+BG$233+BG$234+SUM(BG$125,BG$126,BG$127,BG$128,BG$129,BG$130,BG$131,BG$132,BG$133,BG$134,BG$135,BG$136,BG$137,BG$138,BG$139,BG$140,BG$141,BG$142,BG$143*(1+'S&amp;S'!$F149),BG$144)</f>
        <v>0</v>
      </c>
      <c r="BH351" s="66">
        <f>-BH$190+BH$216-BH$218+BH$233+BH$234+SUM(BH$125,BH$126,BH$127,BH$128,BH$129,BH$130,BH$131,BH$132,BH$133,BH$134,BH$135,BH$136,BH$137,BH$138,BH$139,BH$140,BH$141,BH$142,BH$143*(1+'S&amp;S'!$F149),BH$144)</f>
        <v>0</v>
      </c>
      <c r="BI351" s="66">
        <f>-BI$190+BI$216-BI$218+BI$233+BI$234+SUM(BI$125,BI$126,BI$127,BI$128,BI$129,BI$130,BI$131,BI$132,BI$133,BI$134,BI$135,BI$136,BI$137,BI$138,BI$139,BI$140,BI$141,BI$142,BI$143*(1+'S&amp;S'!$F149),BI$144)</f>
        <v>0</v>
      </c>
      <c r="BJ351" s="66">
        <f>-BJ$190+BJ$216-BJ$218+BJ$233+BJ$234+SUM(BJ$125,BJ$126,BJ$127,BJ$128,BJ$129,BJ$130,BJ$131,BJ$132,BJ$133,BJ$134,BJ$135,BJ$136,BJ$137,BJ$138,BJ$139,BJ$140,BJ$141,BJ$142,BJ$143*(1+'S&amp;S'!$F149),BJ$144)</f>
        <v>0</v>
      </c>
      <c r="BK351" s="66">
        <f>-BK$190+BK$216-BK$218+BK$233+BK$234+SUM(BK$125,BK$126,BK$127,BK$128,BK$129,BK$130,BK$131,BK$132,BK$133,BK$134,BK$135,BK$136,BK$137,BK$138,BK$139,BK$140,BK$141,BK$142,BK$143*(1+'S&amp;S'!$F149),BK$144)</f>
        <v>0</v>
      </c>
      <c r="BL351" s="66">
        <f>-BL$190+BL$216-BL$218+BL$233+BL$234+SUM(BL$125,BL$126,BL$127,BL$128,BL$129,BL$130,BL$131,BL$132,BL$133,BL$134,BL$135,BL$136,BL$137,BL$138,BL$139,BL$140,BL$141,BL$142,BL$143*(1+'S&amp;S'!$F149),BL$144)</f>
        <v>0</v>
      </c>
      <c r="BM351" s="66">
        <f>-BM$190+BM$216-BM$218+BM$233+BM$234+SUM(BM$125,BM$126,BM$127,BM$128,BM$129,BM$130,BM$131,BM$132,BM$133,BM$134,BM$135,BM$136,BM$137,BM$138,BM$139,BM$140,BM$141,BM$142,BM$143*(1+'S&amp;S'!$F149),BM$144)</f>
        <v>0</v>
      </c>
      <c r="BN351" s="66">
        <f>-BN$190+BN$216-BN$218+BN$233+BN$234+SUM(BN$125,BN$126,BN$127,BN$128,BN$129,BN$130,BN$131,BN$132,BN$133,BN$134,BN$135,BN$136,BN$137,BN$138,BN$139,BN$140,BN$141,BN$142,BN$143*(1+'S&amp;S'!$F149),BN$144)</f>
        <v>0</v>
      </c>
      <c r="BO351" s="66">
        <f>-BO$190+BO$216-BO$218+BO$233+BO$234+SUM(BO$125,BO$126,BO$127,BO$128,BO$129,BO$130,BO$131,BO$132,BO$133,BO$134,BO$135,BO$136,BO$137,BO$138,BO$139,BO$140,BO$141,BO$142,BO$143*(1+'S&amp;S'!$F149),BO$144)</f>
        <v>0</v>
      </c>
      <c r="BP351" s="66">
        <f>-BP$190+BP$216-BP$218+BP$233+BP$234+SUM(BP$125,BP$126,BP$127,BP$128,BP$129,BP$130,BP$131,BP$132,BP$133,BP$134,BP$135,BP$136,BP$137,BP$138,BP$139,BP$140,BP$141,BP$142,BP$143*(1+'S&amp;S'!$F149),BP$144)</f>
        <v>0</v>
      </c>
      <c r="BQ351" s="66">
        <f>-BQ$190+BQ$216-BQ$218+BQ$233+BQ$234+SUM(BQ$125,BQ$126,BQ$127,BQ$128,BQ$129,BQ$130,BQ$131,BQ$132,BQ$133,BQ$134,BQ$135,BQ$136,BQ$137,BQ$138,BQ$139,BQ$140,BQ$141,BQ$142,BQ$143*(1+'S&amp;S'!$F149),BQ$144)</f>
        <v>0</v>
      </c>
      <c r="BR351" s="66">
        <f>-BR$190+BR$216-BR$218+BR$233+BR$234+SUM(BR$125,BR$126,BR$127,BR$128,BR$129,BR$130,BR$131,BR$132,BR$133,BR$134,BR$135,BR$136,BR$137,BR$138,BR$139,BR$140,BR$141,BR$142,BR$143*(1+'S&amp;S'!$F149),BR$144)</f>
        <v>0</v>
      </c>
      <c r="BS351" s="66">
        <f>-BS$190+BS$216-BS$218+BS$233+BS$234+SUM(BS$125,BS$126,BS$127,BS$128,BS$129,BS$130,BS$131,BS$132,BS$133,BS$134,BS$135,BS$136,BS$137,BS$138,BS$139,BS$140,BS$141,BS$142,BS$143*(1+'S&amp;S'!$F149),BS$144)</f>
        <v>0</v>
      </c>
      <c r="BT351" s="66">
        <f>-BT$190+BT$216-BT$218+BT$233+BT$234+SUM(BT$125,BT$126,BT$127,BT$128,BT$129,BT$130,BT$131,BT$132,BT$133,BT$134,BT$135,BT$136,BT$137,BT$138,BT$139,BT$140,BT$141,BT$142,BT$143*(1+'S&amp;S'!$F149),BT$144)</f>
        <v>0</v>
      </c>
      <c r="BU351" s="66">
        <f>-BU$190+BU$216-BU$218+BU$233+BU$234+SUM(BU$125,BU$126,BU$127,BU$128,BU$129,BU$130,BU$131,BU$132,BU$133,BU$134,BU$135,BU$136,BU$137,BU$138,BU$139,BU$140,BU$141,BU$142,BU$143*(1+'S&amp;S'!$F149),BU$144)</f>
        <v>0</v>
      </c>
      <c r="BV351" s="66">
        <f>-BV$190+BV$216-BV$218+BV$233+BV$234+SUM(BV$125,BV$126,BV$127,BV$128,BV$129,BV$130,BV$131,BV$132,BV$133,BV$134,BV$135,BV$136,BV$137,BV$138,BV$139,BV$140,BV$141,BV$142,BV$143*(1+'S&amp;S'!$F149),BV$144)</f>
        <v>0</v>
      </c>
      <c r="BW351" s="66">
        <f>-BW$190+BW$216-BW$218+BW$233+BW$234+SUM(BW$125,BW$126,BW$127,BW$128,BW$129,BW$130,BW$131,BW$132,BW$133,BW$134,BW$135,BW$136,BW$137,BW$138,BW$139,BW$140,BW$141,BW$142,BW$143*(1+'S&amp;S'!$F149),BW$144)</f>
        <v>0</v>
      </c>
      <c r="BX351" s="66">
        <f>-BX$190+BX$216-BX$218+BX$233+BX$234+SUM(BX$125,BX$126,BX$127,BX$128,BX$129,BX$130,BX$131,BX$132,BX$133,BX$134,BX$135,BX$136,BX$137,BX$138,BX$139,BX$140,BX$141,BX$142,BX$143*(1+'S&amp;S'!$F149),BX$144)</f>
        <v>0</v>
      </c>
      <c r="BY351" s="66">
        <f>-BY$190+BY$216-BY$218+BY$233+BY$234+SUM(BY$125,BY$126,BY$127,BY$128,BY$129,BY$130,BY$131,BY$132,BY$133,BY$134,BY$135,BY$136,BY$137,BY$138,BY$139,BY$140,BY$141,BY$142,BY$143*(1+'S&amp;S'!$F149),BY$144)</f>
        <v>0</v>
      </c>
      <c r="BZ351" s="66">
        <f>-BZ$190+BZ$216-BZ$218+BZ$233+BZ$234+SUM(BZ$125,BZ$126,BZ$127,BZ$128,BZ$129,BZ$130,BZ$131,BZ$132,BZ$133,BZ$134,BZ$135,BZ$136,BZ$137,BZ$138,BZ$139,BZ$140,BZ$141,BZ$142,BZ$143*(1+'S&amp;S'!$F149),BZ$144)</f>
        <v>0</v>
      </c>
      <c r="CA351" s="66">
        <f>-CA$190+CA$216-CA$218+CA$233+CA$234+SUM(CA$125,CA$126,CA$127,CA$128,CA$129,CA$130,CA$131,CA$132,CA$133,CA$134,CA$135,CA$136,CA$137,CA$138,CA$139,CA$140,CA$141,CA$142,CA$143*(1+'S&amp;S'!$F149),CA$144)</f>
        <v>0</v>
      </c>
      <c r="CB351" s="66">
        <f>-CB$190+CB$216-CB$218+CB$233+CB$234+SUM(CB$125,CB$126,CB$127,CB$128,CB$129,CB$130,CB$131,CB$132,CB$133,CB$134,CB$135,CB$136,CB$137,CB$138,CB$139,CB$140,CB$141,CB$142,CB$143*(1+'S&amp;S'!$F149),CB$144)</f>
        <v>0</v>
      </c>
      <c r="CC351" s="66">
        <f>-CC$190+CC$216-CC$218+CC$233+CC$234+SUM(CC$125,CC$126,CC$127,CC$128,CC$129,CC$130,CC$131,CC$132,CC$133,CC$134,CC$135,CC$136,CC$137,CC$138,CC$139,CC$140,CC$141,CC$142,CC$143*(1+'S&amp;S'!$F149),CC$144)</f>
        <v>0</v>
      </c>
      <c r="CD351" s="66">
        <f>-CD$190+CD$216-CD$218+CD$233+CD$234+SUM(CD$125,CD$126,CD$127,CD$128,CD$129,CD$130,CD$131,CD$132,CD$133,CD$134,CD$135,CD$136,CD$137,CD$138,CD$139,CD$140,CD$141,CD$142,CD$143*(1+'S&amp;S'!$F149),CD$144)</f>
        <v>0</v>
      </c>
      <c r="CE351" s="66">
        <f>-CE$190+CE$216-CE$218+CE$233+CE$234+SUM(CE$125,CE$126,CE$127,CE$128,CE$129,CE$130,CE$131,CE$132,CE$133,CE$134,CE$135,CE$136,CE$137,CE$138,CE$139,CE$140,CE$141,CE$142,CE$143*(1+'S&amp;S'!$F149),CE$144)</f>
        <v>0</v>
      </c>
      <c r="CF351" s="66">
        <f>-CF$190+CF$216-CF$218+CF$233+CF$234+SUM(CF$125,CF$126,CF$127,CF$128,CF$129,CF$130,CF$131,CF$132,CF$133,CF$134,CF$135,CF$136,CF$137,CF$138,CF$139,CF$140,CF$141,CF$142,CF$143*(1+'S&amp;S'!$F149),CF$144)</f>
        <v>0</v>
      </c>
      <c r="CG351" s="66">
        <f>-CG$190+CG$216-CG$218+CG$233+CG$234+SUM(CG$125,CG$126,CG$127,CG$128,CG$129,CG$130,CG$131,CG$132,CG$133,CG$134,CG$135,CG$136,CG$137,CG$138,CG$139,CG$140,CG$141,CG$142,CG$143*(1+'S&amp;S'!$F149),CG$144)</f>
        <v>0</v>
      </c>
      <c r="CH351" s="66">
        <f>-CH$190+CH$216-CH$218+CH$233+CH$234+SUM(CH$125,CH$126,CH$127,CH$128,CH$129,CH$130,CH$131,CH$132,CH$133,CH$134,CH$135,CH$136,CH$137,CH$138,CH$139,CH$140,CH$141,CH$142,CH$143*(1+'S&amp;S'!$F149),CH$144)</f>
        <v>0</v>
      </c>
      <c r="CI351" s="66">
        <f>-CI$190+CI$216-CI$218+CI$233+CI$234+SUM(CI$125,CI$126,CI$127,CI$128,CI$129,CI$130,CI$131,CI$132,CI$133,CI$134,CI$135,CI$136,CI$137,CI$138,CI$139,CI$140,CI$141,CI$142,CI$143*(1+'S&amp;S'!$F149),CI$144)</f>
        <v>0</v>
      </c>
      <c r="CJ351" s="66">
        <f>-CJ$190+CJ$216-CJ$218+CJ$233+CJ$234+SUM(CJ$125,CJ$126,CJ$127,CJ$128,CJ$129,CJ$130,CJ$131,CJ$132,CJ$133,CJ$134,CJ$135,CJ$136,CJ$137,CJ$138,CJ$139,CJ$140,CJ$141,CJ$142,CJ$143*(1+'S&amp;S'!$F149),CJ$144)</f>
        <v>0</v>
      </c>
      <c r="CK351" s="66">
        <f>-CK$190+CK$216-CK$218+CK$233+CK$234+SUM(CK$125,CK$126,CK$127,CK$128,CK$129,CK$130,CK$131,CK$132,CK$133,CK$134,CK$135,CK$136,CK$137,CK$138,CK$139,CK$140,CK$141,CK$142,CK$143*(1+'S&amp;S'!$F149),CK$144)</f>
        <v>0</v>
      </c>
      <c r="CL351" s="66">
        <f>-CL$190+CL$216-CL$218+CL$233+CL$234+SUM(CL$125,CL$126,CL$127,CL$128,CL$129,CL$130,CL$131,CL$132,CL$133,CL$134,CL$135,CL$136,CL$137,CL$138,CL$139,CL$140,CL$141,CL$142,CL$143*(1+'S&amp;S'!$F149),CL$144)</f>
        <v>0</v>
      </c>
      <c r="CM351" s="66">
        <f>-CM$190+CM$216-CM$218+CM$233+CM$234+SUM(CM$125,CM$126,CM$127,CM$128,CM$129,CM$130,CM$131,CM$132,CM$133,CM$134,CM$135,CM$136,CM$137,CM$138,CM$139,CM$140,CM$141,CM$142,CM$143*(1+'S&amp;S'!$F149),CM$144)</f>
        <v>0</v>
      </c>
      <c r="CN351" s="66">
        <f>-CN$190+CN$216-CN$218+CN$233+CN$234+SUM(CN$125,CN$126,CN$127,CN$128,CN$129,CN$130,CN$131,CN$132,CN$133,CN$134,CN$135,CN$136,CN$137,CN$138,CN$139,CN$140,CN$141,CN$142,CN$143*(1+'S&amp;S'!$F149),CN$144)</f>
        <v>0</v>
      </c>
      <c r="CO351" s="66">
        <f>-CO$190+CO$216-CO$218+CO$233+CO$234+SUM(CO$125,CO$126,CO$127,CO$128,CO$129,CO$130,CO$131,CO$132,CO$133,CO$134,CO$135,CO$136,CO$137,CO$138,CO$139,CO$140,CO$141,CO$142,CO$143*(1+'S&amp;S'!$F149),CO$144)</f>
        <v>0</v>
      </c>
      <c r="CP351" s="66">
        <f>-CP$190+CP$216-CP$218+CP$233+CP$234+SUM(CP$125,CP$126,CP$127,CP$128,CP$129,CP$130,CP$131,CP$132,CP$133,CP$134,CP$135,CP$136,CP$137,CP$138,CP$139,CP$140,CP$141,CP$142,CP$143*(1+'S&amp;S'!$F149),CP$144)</f>
        <v>0</v>
      </c>
      <c r="CQ351" s="66">
        <f>-CQ$190+CQ$216-CQ$218+CQ$233+CQ$234+SUM(CQ$125,CQ$126,CQ$127,CQ$128,CQ$129,CQ$130,CQ$131,CQ$132,CQ$133,CQ$134,CQ$135,CQ$136,CQ$137,CQ$138,CQ$139,CQ$140,CQ$141,CQ$142,CQ$143*(1+'S&amp;S'!$F149),CQ$144)</f>
        <v>0</v>
      </c>
      <c r="CR351" s="66">
        <f>-CR$190+CR$216-CR$218+CR$233+CR$234+SUM(CR$125,CR$126,CR$127,CR$128,CR$129,CR$130,CR$131,CR$132,CR$133,CR$134,CR$135,CR$136,CR$137,CR$138,CR$139,CR$140,CR$141,CR$142,CR$143*(1+'S&amp;S'!$F149),CR$144)</f>
        <v>0</v>
      </c>
      <c r="CS351" s="66">
        <f>-CS$190+CS$216-CS$218+CS$233+CS$234+SUM(CS$125,CS$126,CS$127,CS$128,CS$129,CS$130,CS$131,CS$132,CS$133,CS$134,CS$135,CS$136,CS$137,CS$138,CS$139,CS$140,CS$141,CS$142,CS$143*(1+'S&amp;S'!$F149),CS$144)</f>
        <v>0</v>
      </c>
    </row>
    <row r="352" spans="3:97" hidden="1" x14ac:dyDescent="0.35">
      <c r="C352" s="81" t="str">
        <f>O.2!C144&amp;" with "&amp; 'S&amp;S'!$D$5*100 &amp; "% increase"</f>
        <v>Spare with 1% increase</v>
      </c>
      <c r="E352" s="492">
        <f>G352+NPV(G.Asm!$F$40,H352:INDEX(H352:CS352,RP))</f>
        <v>0</v>
      </c>
      <c r="F352" s="492">
        <f t="shared" si="140"/>
        <v>0</v>
      </c>
      <c r="G352" s="66">
        <f>-G$190+G$216-G$218+G$233+G$234+SUM(G$125,G$126,G$127,G$128,G$129,G$130,G$131,G$132,G$133,G$134,G$135,G$136,G$137,G$138,G$139,G$140,G$141,G$142,G$143,G$144*(1+'S&amp;S'!$F150))</f>
        <v>0</v>
      </c>
      <c r="H352" s="66">
        <f>-H$190+H$216-H$218+H$233+H$234+SUM(H$125,H$126,H$127,H$128,H$129,H$130,H$131,H$132,H$133,H$134,H$135,H$136,H$137,H$138,H$139,H$140,H$141,H$142,H$143,H$144*(1+'S&amp;S'!$F150))</f>
        <v>0</v>
      </c>
      <c r="I352" s="66">
        <f>-I$190+I$216-I$218+I$233+I$234+SUM(I$125,I$126,I$127,I$128,I$129,I$130,I$131,I$132,I$133,I$134,I$135,I$136,I$137,I$138,I$139,I$140,I$141,I$142,I$143,I$144*(1+'S&amp;S'!$F150))</f>
        <v>0</v>
      </c>
      <c r="J352" s="66">
        <f>-J$190+J$216-J$218+J$233+J$234+SUM(J$125,J$126,J$127,J$128,J$129,J$130,J$131,J$132,J$133,J$134,J$135,J$136,J$137,J$138,J$139,J$140,J$141,J$142,J$143,J$144*(1+'S&amp;S'!$F150))</f>
        <v>0</v>
      </c>
      <c r="K352" s="66">
        <f>-K$190+K$216-K$218+K$233+K$234+SUM(K$125,K$126,K$127,K$128,K$129,K$130,K$131,K$132,K$133,K$134,K$135,K$136,K$137,K$138,K$139,K$140,K$141,K$142,K$143,K$144*(1+'S&amp;S'!$F150))</f>
        <v>0</v>
      </c>
      <c r="L352" s="66">
        <f>-L$190+L$216-L$218+L$233+L$234+SUM(L$125,L$126,L$127,L$128,L$129,L$130,L$131,L$132,L$133,L$134,L$135,L$136,L$137,L$138,L$139,L$140,L$141,L$142,L$143,L$144*(1+'S&amp;S'!$F150))</f>
        <v>0</v>
      </c>
      <c r="M352" s="66">
        <f>-M$190+M$216-M$218+M$233+M$234+SUM(M$125,M$126,M$127,M$128,M$129,M$130,M$131,M$132,M$133,M$134,M$135,M$136,M$137,M$138,M$139,M$140,M$141,M$142,M$143,M$144*(1+'S&amp;S'!$F150))</f>
        <v>0</v>
      </c>
      <c r="N352" s="66">
        <f>-N$190+N$216-N$218+N$233+N$234+SUM(N$125,N$126,N$127,N$128,N$129,N$130,N$131,N$132,N$133,N$134,N$135,N$136,N$137,N$138,N$139,N$140,N$141,N$142,N$143,N$144*(1+'S&amp;S'!$F150))</f>
        <v>0</v>
      </c>
      <c r="O352" s="66">
        <f>-O$190+O$216-O$218+O$233+O$234+SUM(O$125,O$126,O$127,O$128,O$129,O$130,O$131,O$132,O$133,O$134,O$135,O$136,O$137,O$138,O$139,O$140,O$141,O$142,O$143,O$144*(1+'S&amp;S'!$F150))</f>
        <v>0</v>
      </c>
      <c r="P352" s="66">
        <f>-P$190+P$216-P$218+P$233+P$234+SUM(P$125,P$126,P$127,P$128,P$129,P$130,P$131,P$132,P$133,P$134,P$135,P$136,P$137,P$138,P$139,P$140,P$141,P$142,P$143,P$144*(1+'S&amp;S'!$F150))</f>
        <v>0</v>
      </c>
      <c r="Q352" s="66">
        <f>-Q$190+Q$216-Q$218+Q$233+Q$234+SUM(Q$125,Q$126,Q$127,Q$128,Q$129,Q$130,Q$131,Q$132,Q$133,Q$134,Q$135,Q$136,Q$137,Q$138,Q$139,Q$140,Q$141,Q$142,Q$143,Q$144*(1+'S&amp;S'!$F150))</f>
        <v>0</v>
      </c>
      <c r="R352" s="66">
        <f>-R$190+R$216-R$218+R$233+R$234+SUM(R$125,R$126,R$127,R$128,R$129,R$130,R$131,R$132,R$133,R$134,R$135,R$136,R$137,R$138,R$139,R$140,R$141,R$142,R$143,R$144*(1+'S&amp;S'!$F150))</f>
        <v>0</v>
      </c>
      <c r="S352" s="66">
        <f>-S$190+S$216-S$218+S$233+S$234+SUM(S$125,S$126,S$127,S$128,S$129,S$130,S$131,S$132,S$133,S$134,S$135,S$136,S$137,S$138,S$139,S$140,S$141,S$142,S$143,S$144*(1+'S&amp;S'!$F150))</f>
        <v>0</v>
      </c>
      <c r="T352" s="66">
        <f>-T$190+T$216-T$218+T$233+T$234+SUM(T$125,T$126,T$127,T$128,T$129,T$130,T$131,T$132,T$133,T$134,T$135,T$136,T$137,T$138,T$139,T$140,T$141,T$142,T$143,T$144*(1+'S&amp;S'!$F150))</f>
        <v>0</v>
      </c>
      <c r="U352" s="66">
        <f>-U$190+U$216-U$218+U$233+U$234+SUM(U$125,U$126,U$127,U$128,U$129,U$130,U$131,U$132,U$133,U$134,U$135,U$136,U$137,U$138,U$139,U$140,U$141,U$142,U$143,U$144*(1+'S&amp;S'!$F150))</f>
        <v>0</v>
      </c>
      <c r="V352" s="66">
        <f>-V$190+V$216-V$218+V$233+V$234+SUM(V$125,V$126,V$127,V$128,V$129,V$130,V$131,V$132,V$133,V$134,V$135,V$136,V$137,V$138,V$139,V$140,V$141,V$142,V$143,V$144*(1+'S&amp;S'!$F150))</f>
        <v>0</v>
      </c>
      <c r="W352" s="66">
        <f>-W$190+W$216-W$218+W$233+W$234+SUM(W$125,W$126,W$127,W$128,W$129,W$130,W$131,W$132,W$133,W$134,W$135,W$136,W$137,W$138,W$139,W$140,W$141,W$142,W$143,W$144*(1+'S&amp;S'!$F150))</f>
        <v>0</v>
      </c>
      <c r="X352" s="66">
        <f>-X$190+X$216-X$218+X$233+X$234+SUM(X$125,X$126,X$127,X$128,X$129,X$130,X$131,X$132,X$133,X$134,X$135,X$136,X$137,X$138,X$139,X$140,X$141,X$142,X$143,X$144*(1+'S&amp;S'!$F150))</f>
        <v>0</v>
      </c>
      <c r="Y352" s="66">
        <f>-Y$190+Y$216-Y$218+Y$233+Y$234+SUM(Y$125,Y$126,Y$127,Y$128,Y$129,Y$130,Y$131,Y$132,Y$133,Y$134,Y$135,Y$136,Y$137,Y$138,Y$139,Y$140,Y$141,Y$142,Y$143,Y$144*(1+'S&amp;S'!$F150))</f>
        <v>0</v>
      </c>
      <c r="Z352" s="66">
        <f>-Z$190+Z$216-Z$218+Z$233+Z$234+SUM(Z$125,Z$126,Z$127,Z$128,Z$129,Z$130,Z$131,Z$132,Z$133,Z$134,Z$135,Z$136,Z$137,Z$138,Z$139,Z$140,Z$141,Z$142,Z$143,Z$144*(1+'S&amp;S'!$F150))</f>
        <v>0</v>
      </c>
      <c r="AA352" s="66">
        <f>-AA$190+AA$216-AA$218+AA$233+AA$234+SUM(AA$125,AA$126,AA$127,AA$128,AA$129,AA$130,AA$131,AA$132,AA$133,AA$134,AA$135,AA$136,AA$137,AA$138,AA$139,AA$140,AA$141,AA$142,AA$143,AA$144*(1+'S&amp;S'!$F150))</f>
        <v>0</v>
      </c>
      <c r="AB352" s="66">
        <f>-AB$190+AB$216-AB$218+AB$233+AB$234+SUM(AB$125,AB$126,AB$127,AB$128,AB$129,AB$130,AB$131,AB$132,AB$133,AB$134,AB$135,AB$136,AB$137,AB$138,AB$139,AB$140,AB$141,AB$142,AB$143,AB$144*(1+'S&amp;S'!$F150))</f>
        <v>0</v>
      </c>
      <c r="AC352" s="66">
        <f>-AC$190+AC$216-AC$218+AC$233+AC$234+SUM(AC$125,AC$126,AC$127,AC$128,AC$129,AC$130,AC$131,AC$132,AC$133,AC$134,AC$135,AC$136,AC$137,AC$138,AC$139,AC$140,AC$141,AC$142,AC$143,AC$144*(1+'S&amp;S'!$F150))</f>
        <v>0</v>
      </c>
      <c r="AD352" s="66">
        <f>-AD$190+AD$216-AD$218+AD$233+AD$234+SUM(AD$125,AD$126,AD$127,AD$128,AD$129,AD$130,AD$131,AD$132,AD$133,AD$134,AD$135,AD$136,AD$137,AD$138,AD$139,AD$140,AD$141,AD$142,AD$143,AD$144*(1+'S&amp;S'!$F150))</f>
        <v>0</v>
      </c>
      <c r="AE352" s="66">
        <f>-AE$190+AE$216-AE$218+AE$233+AE$234+SUM(AE$125,AE$126,AE$127,AE$128,AE$129,AE$130,AE$131,AE$132,AE$133,AE$134,AE$135,AE$136,AE$137,AE$138,AE$139,AE$140,AE$141,AE$142,AE$143,AE$144*(1+'S&amp;S'!$F150))</f>
        <v>0</v>
      </c>
      <c r="AF352" s="66">
        <f>-AF$190+AF$216-AF$218+AF$233+AF$234+SUM(AF$125,AF$126,AF$127,AF$128,AF$129,AF$130,AF$131,AF$132,AF$133,AF$134,AF$135,AF$136,AF$137,AF$138,AF$139,AF$140,AF$141,AF$142,AF$143,AF$144*(1+'S&amp;S'!$F150))</f>
        <v>0</v>
      </c>
      <c r="AG352" s="66">
        <f>-AG$190+AG$216-AG$218+AG$233+AG$234+SUM(AG$125,AG$126,AG$127,AG$128,AG$129,AG$130,AG$131,AG$132,AG$133,AG$134,AG$135,AG$136,AG$137,AG$138,AG$139,AG$140,AG$141,AG$142,AG$143,AG$144*(1+'S&amp;S'!$F150))</f>
        <v>0</v>
      </c>
      <c r="AH352" s="66">
        <f>-AH$190+AH$216-AH$218+AH$233+AH$234+SUM(AH$125,AH$126,AH$127,AH$128,AH$129,AH$130,AH$131,AH$132,AH$133,AH$134,AH$135,AH$136,AH$137,AH$138,AH$139,AH$140,AH$141,AH$142,AH$143,AH$144*(1+'S&amp;S'!$F150))</f>
        <v>0</v>
      </c>
      <c r="AI352" s="66">
        <f>-AI$190+AI$216-AI$218+AI$233+AI$234+SUM(AI$125,AI$126,AI$127,AI$128,AI$129,AI$130,AI$131,AI$132,AI$133,AI$134,AI$135,AI$136,AI$137,AI$138,AI$139,AI$140,AI$141,AI$142,AI$143,AI$144*(1+'S&amp;S'!$F150))</f>
        <v>0</v>
      </c>
      <c r="AJ352" s="66">
        <f>-AJ$190+AJ$216-AJ$218+AJ$233+AJ$234+SUM(AJ$125,AJ$126,AJ$127,AJ$128,AJ$129,AJ$130,AJ$131,AJ$132,AJ$133,AJ$134,AJ$135,AJ$136,AJ$137,AJ$138,AJ$139,AJ$140,AJ$141,AJ$142,AJ$143,AJ$144*(1+'S&amp;S'!$F150))</f>
        <v>0</v>
      </c>
      <c r="AK352" s="66">
        <f>-AK$190+AK$216-AK$218+AK$233+AK$234+SUM(AK$125,AK$126,AK$127,AK$128,AK$129,AK$130,AK$131,AK$132,AK$133,AK$134,AK$135,AK$136,AK$137,AK$138,AK$139,AK$140,AK$141,AK$142,AK$143,AK$144*(1+'S&amp;S'!$F150))</f>
        <v>0</v>
      </c>
      <c r="AL352" s="66">
        <f>-AL$190+AL$216-AL$218+AL$233+AL$234+SUM(AL$125,AL$126,AL$127,AL$128,AL$129,AL$130,AL$131,AL$132,AL$133,AL$134,AL$135,AL$136,AL$137,AL$138,AL$139,AL$140,AL$141,AL$142,AL$143,AL$144*(1+'S&amp;S'!$F150))</f>
        <v>0</v>
      </c>
      <c r="AM352" s="66">
        <f>-AM$190+AM$216-AM$218+AM$233+AM$234+SUM(AM$125,AM$126,AM$127,AM$128,AM$129,AM$130,AM$131,AM$132,AM$133,AM$134,AM$135,AM$136,AM$137,AM$138,AM$139,AM$140,AM$141,AM$142,AM$143,AM$144*(1+'S&amp;S'!$F150))</f>
        <v>0</v>
      </c>
      <c r="AN352" s="66">
        <f>-AN$190+AN$216-AN$218+AN$233+AN$234+SUM(AN$125,AN$126,AN$127,AN$128,AN$129,AN$130,AN$131,AN$132,AN$133,AN$134,AN$135,AN$136,AN$137,AN$138,AN$139,AN$140,AN$141,AN$142,AN$143,AN$144*(1+'S&amp;S'!$F150))</f>
        <v>0</v>
      </c>
      <c r="AO352" s="66">
        <f>-AO$190+AO$216-AO$218+AO$233+AO$234+SUM(AO$125,AO$126,AO$127,AO$128,AO$129,AO$130,AO$131,AO$132,AO$133,AO$134,AO$135,AO$136,AO$137,AO$138,AO$139,AO$140,AO$141,AO$142,AO$143,AO$144*(1+'S&amp;S'!$F150))</f>
        <v>0</v>
      </c>
      <c r="AP352" s="66">
        <f>-AP$190+AP$216-AP$218+AP$233+AP$234+SUM(AP$125,AP$126,AP$127,AP$128,AP$129,AP$130,AP$131,AP$132,AP$133,AP$134,AP$135,AP$136,AP$137,AP$138,AP$139,AP$140,AP$141,AP$142,AP$143,AP$144*(1+'S&amp;S'!$F150))</f>
        <v>0</v>
      </c>
      <c r="AQ352" s="66">
        <f>-AQ$190+AQ$216-AQ$218+AQ$233+AQ$234+SUM(AQ$125,AQ$126,AQ$127,AQ$128,AQ$129,AQ$130,AQ$131,AQ$132,AQ$133,AQ$134,AQ$135,AQ$136,AQ$137,AQ$138,AQ$139,AQ$140,AQ$141,AQ$142,AQ$143,AQ$144*(1+'S&amp;S'!$F150))</f>
        <v>0</v>
      </c>
      <c r="AR352" s="66">
        <f>-AR$190+AR$216-AR$218+AR$233+AR$234+SUM(AR$125,AR$126,AR$127,AR$128,AR$129,AR$130,AR$131,AR$132,AR$133,AR$134,AR$135,AR$136,AR$137,AR$138,AR$139,AR$140,AR$141,AR$142,AR$143,AR$144*(1+'S&amp;S'!$F150))</f>
        <v>0</v>
      </c>
      <c r="AS352" s="66">
        <f>-AS$190+AS$216-AS$218+AS$233+AS$234+SUM(AS$125,AS$126,AS$127,AS$128,AS$129,AS$130,AS$131,AS$132,AS$133,AS$134,AS$135,AS$136,AS$137,AS$138,AS$139,AS$140,AS$141,AS$142,AS$143,AS$144*(1+'S&amp;S'!$F150))</f>
        <v>0</v>
      </c>
      <c r="AT352" s="66">
        <f>-AT$190+AT$216-AT$218+AT$233+AT$234+SUM(AT$125,AT$126,AT$127,AT$128,AT$129,AT$130,AT$131,AT$132,AT$133,AT$134,AT$135,AT$136,AT$137,AT$138,AT$139,AT$140,AT$141,AT$142,AT$143,AT$144*(1+'S&amp;S'!$F150))</f>
        <v>0</v>
      </c>
      <c r="AU352" s="66">
        <f>-AU$190+AU$216-AU$218+AU$233+AU$234+SUM(AU$125,AU$126,AU$127,AU$128,AU$129,AU$130,AU$131,AU$132,AU$133,AU$134,AU$135,AU$136,AU$137,AU$138,AU$139,AU$140,AU$141,AU$142,AU$143,AU$144*(1+'S&amp;S'!$F150))</f>
        <v>0</v>
      </c>
      <c r="AV352" s="66">
        <f>-AV$190+AV$216-AV$218+AV$233+AV$234+SUM(AV$125,AV$126,AV$127,AV$128,AV$129,AV$130,AV$131,AV$132,AV$133,AV$134,AV$135,AV$136,AV$137,AV$138,AV$139,AV$140,AV$141,AV$142,AV$143,AV$144*(1+'S&amp;S'!$F150))</f>
        <v>0</v>
      </c>
      <c r="AW352" s="66">
        <f>-AW$190+AW$216-AW$218+AW$233+AW$234+SUM(AW$125,AW$126,AW$127,AW$128,AW$129,AW$130,AW$131,AW$132,AW$133,AW$134,AW$135,AW$136,AW$137,AW$138,AW$139,AW$140,AW$141,AW$142,AW$143,AW$144*(1+'S&amp;S'!$F150))</f>
        <v>0</v>
      </c>
      <c r="AX352" s="66">
        <f>-AX$190+AX$216-AX$218+AX$233+AX$234+SUM(AX$125,AX$126,AX$127,AX$128,AX$129,AX$130,AX$131,AX$132,AX$133,AX$134,AX$135,AX$136,AX$137,AX$138,AX$139,AX$140,AX$141,AX$142,AX$143,AX$144*(1+'S&amp;S'!$F150))</f>
        <v>0</v>
      </c>
      <c r="AY352" s="66">
        <f>-AY$190+AY$216-AY$218+AY$233+AY$234+SUM(AY$125,AY$126,AY$127,AY$128,AY$129,AY$130,AY$131,AY$132,AY$133,AY$134,AY$135,AY$136,AY$137,AY$138,AY$139,AY$140,AY$141,AY$142,AY$143,AY$144*(1+'S&amp;S'!$F150))</f>
        <v>0</v>
      </c>
      <c r="AZ352" s="66">
        <f>-AZ$190+AZ$216-AZ$218+AZ$233+AZ$234+SUM(AZ$125,AZ$126,AZ$127,AZ$128,AZ$129,AZ$130,AZ$131,AZ$132,AZ$133,AZ$134,AZ$135,AZ$136,AZ$137,AZ$138,AZ$139,AZ$140,AZ$141,AZ$142,AZ$143,AZ$144*(1+'S&amp;S'!$F150))</f>
        <v>0</v>
      </c>
      <c r="BA352" s="66">
        <f>-BA$190+BA$216-BA$218+BA$233+BA$234+SUM(BA$125,BA$126,BA$127,BA$128,BA$129,BA$130,BA$131,BA$132,BA$133,BA$134,BA$135,BA$136,BA$137,BA$138,BA$139,BA$140,BA$141,BA$142,BA$143,BA$144*(1+'S&amp;S'!$F150))</f>
        <v>0</v>
      </c>
      <c r="BB352" s="66">
        <f>-BB$190+BB$216-BB$218+BB$233+BB$234+SUM(BB$125,BB$126,BB$127,BB$128,BB$129,BB$130,BB$131,BB$132,BB$133,BB$134,BB$135,BB$136,BB$137,BB$138,BB$139,BB$140,BB$141,BB$142,BB$143,BB$144*(1+'S&amp;S'!$F150))</f>
        <v>0</v>
      </c>
      <c r="BC352" s="66">
        <f>-BC$190+BC$216-BC$218+BC$233+BC$234+SUM(BC$125,BC$126,BC$127,BC$128,BC$129,BC$130,BC$131,BC$132,BC$133,BC$134,BC$135,BC$136,BC$137,BC$138,BC$139,BC$140,BC$141,BC$142,BC$143,BC$144*(1+'S&amp;S'!$F150))</f>
        <v>0</v>
      </c>
      <c r="BD352" s="66">
        <f>-BD$190+BD$216-BD$218+BD$233+BD$234+SUM(BD$125,BD$126,BD$127,BD$128,BD$129,BD$130,BD$131,BD$132,BD$133,BD$134,BD$135,BD$136,BD$137,BD$138,BD$139,BD$140,BD$141,BD$142,BD$143,BD$144*(1+'S&amp;S'!$F150))</f>
        <v>0</v>
      </c>
      <c r="BE352" s="66">
        <f>-BE$190+BE$216-BE$218+BE$233+BE$234+SUM(BE$125,BE$126,BE$127,BE$128,BE$129,BE$130,BE$131,BE$132,BE$133,BE$134,BE$135,BE$136,BE$137,BE$138,BE$139,BE$140,BE$141,BE$142,BE$143,BE$144*(1+'S&amp;S'!$F150))</f>
        <v>0</v>
      </c>
      <c r="BF352" s="66">
        <f>-BF$190+BF$216-BF$218+BF$233+BF$234+SUM(BF$125,BF$126,BF$127,BF$128,BF$129,BF$130,BF$131,BF$132,BF$133,BF$134,BF$135,BF$136,BF$137,BF$138,BF$139,BF$140,BF$141,BF$142,BF$143,BF$144*(1+'S&amp;S'!$F150))</f>
        <v>0</v>
      </c>
      <c r="BG352" s="66">
        <f>-BG$190+BG$216-BG$218+BG$233+BG$234+SUM(BG$125,BG$126,BG$127,BG$128,BG$129,BG$130,BG$131,BG$132,BG$133,BG$134,BG$135,BG$136,BG$137,BG$138,BG$139,BG$140,BG$141,BG$142,BG$143,BG$144*(1+'S&amp;S'!$F150))</f>
        <v>0</v>
      </c>
      <c r="BH352" s="66">
        <f>-BH$190+BH$216-BH$218+BH$233+BH$234+SUM(BH$125,BH$126,BH$127,BH$128,BH$129,BH$130,BH$131,BH$132,BH$133,BH$134,BH$135,BH$136,BH$137,BH$138,BH$139,BH$140,BH$141,BH$142,BH$143,BH$144*(1+'S&amp;S'!$F150))</f>
        <v>0</v>
      </c>
      <c r="BI352" s="66">
        <f>-BI$190+BI$216-BI$218+BI$233+BI$234+SUM(BI$125,BI$126,BI$127,BI$128,BI$129,BI$130,BI$131,BI$132,BI$133,BI$134,BI$135,BI$136,BI$137,BI$138,BI$139,BI$140,BI$141,BI$142,BI$143,BI$144*(1+'S&amp;S'!$F150))</f>
        <v>0</v>
      </c>
      <c r="BJ352" s="66">
        <f>-BJ$190+BJ$216-BJ$218+BJ$233+BJ$234+SUM(BJ$125,BJ$126,BJ$127,BJ$128,BJ$129,BJ$130,BJ$131,BJ$132,BJ$133,BJ$134,BJ$135,BJ$136,BJ$137,BJ$138,BJ$139,BJ$140,BJ$141,BJ$142,BJ$143,BJ$144*(1+'S&amp;S'!$F150))</f>
        <v>0</v>
      </c>
      <c r="BK352" s="66">
        <f>-BK$190+BK$216-BK$218+BK$233+BK$234+SUM(BK$125,BK$126,BK$127,BK$128,BK$129,BK$130,BK$131,BK$132,BK$133,BK$134,BK$135,BK$136,BK$137,BK$138,BK$139,BK$140,BK$141,BK$142,BK$143,BK$144*(1+'S&amp;S'!$F150))</f>
        <v>0</v>
      </c>
      <c r="BL352" s="66">
        <f>-BL$190+BL$216-BL$218+BL$233+BL$234+SUM(BL$125,BL$126,BL$127,BL$128,BL$129,BL$130,BL$131,BL$132,BL$133,BL$134,BL$135,BL$136,BL$137,BL$138,BL$139,BL$140,BL$141,BL$142,BL$143,BL$144*(1+'S&amp;S'!$F150))</f>
        <v>0</v>
      </c>
      <c r="BM352" s="66">
        <f>-BM$190+BM$216-BM$218+BM$233+BM$234+SUM(BM$125,BM$126,BM$127,BM$128,BM$129,BM$130,BM$131,BM$132,BM$133,BM$134,BM$135,BM$136,BM$137,BM$138,BM$139,BM$140,BM$141,BM$142,BM$143,BM$144*(1+'S&amp;S'!$F150))</f>
        <v>0</v>
      </c>
      <c r="BN352" s="66">
        <f>-BN$190+BN$216-BN$218+BN$233+BN$234+SUM(BN$125,BN$126,BN$127,BN$128,BN$129,BN$130,BN$131,BN$132,BN$133,BN$134,BN$135,BN$136,BN$137,BN$138,BN$139,BN$140,BN$141,BN$142,BN$143,BN$144*(1+'S&amp;S'!$F150))</f>
        <v>0</v>
      </c>
      <c r="BO352" s="66">
        <f>-BO$190+BO$216-BO$218+BO$233+BO$234+SUM(BO$125,BO$126,BO$127,BO$128,BO$129,BO$130,BO$131,BO$132,BO$133,BO$134,BO$135,BO$136,BO$137,BO$138,BO$139,BO$140,BO$141,BO$142,BO$143,BO$144*(1+'S&amp;S'!$F150))</f>
        <v>0</v>
      </c>
      <c r="BP352" s="66">
        <f>-BP$190+BP$216-BP$218+BP$233+BP$234+SUM(BP$125,BP$126,BP$127,BP$128,BP$129,BP$130,BP$131,BP$132,BP$133,BP$134,BP$135,BP$136,BP$137,BP$138,BP$139,BP$140,BP$141,BP$142,BP$143,BP$144*(1+'S&amp;S'!$F150))</f>
        <v>0</v>
      </c>
      <c r="BQ352" s="66">
        <f>-BQ$190+BQ$216-BQ$218+BQ$233+BQ$234+SUM(BQ$125,BQ$126,BQ$127,BQ$128,BQ$129,BQ$130,BQ$131,BQ$132,BQ$133,BQ$134,BQ$135,BQ$136,BQ$137,BQ$138,BQ$139,BQ$140,BQ$141,BQ$142,BQ$143,BQ$144*(1+'S&amp;S'!$F150))</f>
        <v>0</v>
      </c>
      <c r="BR352" s="66">
        <f>-BR$190+BR$216-BR$218+BR$233+BR$234+SUM(BR$125,BR$126,BR$127,BR$128,BR$129,BR$130,BR$131,BR$132,BR$133,BR$134,BR$135,BR$136,BR$137,BR$138,BR$139,BR$140,BR$141,BR$142,BR$143,BR$144*(1+'S&amp;S'!$F150))</f>
        <v>0</v>
      </c>
      <c r="BS352" s="66">
        <f>-BS$190+BS$216-BS$218+BS$233+BS$234+SUM(BS$125,BS$126,BS$127,BS$128,BS$129,BS$130,BS$131,BS$132,BS$133,BS$134,BS$135,BS$136,BS$137,BS$138,BS$139,BS$140,BS$141,BS$142,BS$143,BS$144*(1+'S&amp;S'!$F150))</f>
        <v>0</v>
      </c>
      <c r="BT352" s="66">
        <f>-BT$190+BT$216-BT$218+BT$233+BT$234+SUM(BT$125,BT$126,BT$127,BT$128,BT$129,BT$130,BT$131,BT$132,BT$133,BT$134,BT$135,BT$136,BT$137,BT$138,BT$139,BT$140,BT$141,BT$142,BT$143,BT$144*(1+'S&amp;S'!$F150))</f>
        <v>0</v>
      </c>
      <c r="BU352" s="66">
        <f>-BU$190+BU$216-BU$218+BU$233+BU$234+SUM(BU$125,BU$126,BU$127,BU$128,BU$129,BU$130,BU$131,BU$132,BU$133,BU$134,BU$135,BU$136,BU$137,BU$138,BU$139,BU$140,BU$141,BU$142,BU$143,BU$144*(1+'S&amp;S'!$F150))</f>
        <v>0</v>
      </c>
      <c r="BV352" s="66">
        <f>-BV$190+BV$216-BV$218+BV$233+BV$234+SUM(BV$125,BV$126,BV$127,BV$128,BV$129,BV$130,BV$131,BV$132,BV$133,BV$134,BV$135,BV$136,BV$137,BV$138,BV$139,BV$140,BV$141,BV$142,BV$143,BV$144*(1+'S&amp;S'!$F150))</f>
        <v>0</v>
      </c>
      <c r="BW352" s="66">
        <f>-BW$190+BW$216-BW$218+BW$233+BW$234+SUM(BW$125,BW$126,BW$127,BW$128,BW$129,BW$130,BW$131,BW$132,BW$133,BW$134,BW$135,BW$136,BW$137,BW$138,BW$139,BW$140,BW$141,BW$142,BW$143,BW$144*(1+'S&amp;S'!$F150))</f>
        <v>0</v>
      </c>
      <c r="BX352" s="66">
        <f>-BX$190+BX$216-BX$218+BX$233+BX$234+SUM(BX$125,BX$126,BX$127,BX$128,BX$129,BX$130,BX$131,BX$132,BX$133,BX$134,BX$135,BX$136,BX$137,BX$138,BX$139,BX$140,BX$141,BX$142,BX$143,BX$144*(1+'S&amp;S'!$F150))</f>
        <v>0</v>
      </c>
      <c r="BY352" s="66">
        <f>-BY$190+BY$216-BY$218+BY$233+BY$234+SUM(BY$125,BY$126,BY$127,BY$128,BY$129,BY$130,BY$131,BY$132,BY$133,BY$134,BY$135,BY$136,BY$137,BY$138,BY$139,BY$140,BY$141,BY$142,BY$143,BY$144*(1+'S&amp;S'!$F150))</f>
        <v>0</v>
      </c>
      <c r="BZ352" s="66">
        <f>-BZ$190+BZ$216-BZ$218+BZ$233+BZ$234+SUM(BZ$125,BZ$126,BZ$127,BZ$128,BZ$129,BZ$130,BZ$131,BZ$132,BZ$133,BZ$134,BZ$135,BZ$136,BZ$137,BZ$138,BZ$139,BZ$140,BZ$141,BZ$142,BZ$143,BZ$144*(1+'S&amp;S'!$F150))</f>
        <v>0</v>
      </c>
      <c r="CA352" s="66">
        <f>-CA$190+CA$216-CA$218+CA$233+CA$234+SUM(CA$125,CA$126,CA$127,CA$128,CA$129,CA$130,CA$131,CA$132,CA$133,CA$134,CA$135,CA$136,CA$137,CA$138,CA$139,CA$140,CA$141,CA$142,CA$143,CA$144*(1+'S&amp;S'!$F150))</f>
        <v>0</v>
      </c>
      <c r="CB352" s="66">
        <f>-CB$190+CB$216-CB$218+CB$233+CB$234+SUM(CB$125,CB$126,CB$127,CB$128,CB$129,CB$130,CB$131,CB$132,CB$133,CB$134,CB$135,CB$136,CB$137,CB$138,CB$139,CB$140,CB$141,CB$142,CB$143,CB$144*(1+'S&amp;S'!$F150))</f>
        <v>0</v>
      </c>
      <c r="CC352" s="66">
        <f>-CC$190+CC$216-CC$218+CC$233+CC$234+SUM(CC$125,CC$126,CC$127,CC$128,CC$129,CC$130,CC$131,CC$132,CC$133,CC$134,CC$135,CC$136,CC$137,CC$138,CC$139,CC$140,CC$141,CC$142,CC$143,CC$144*(1+'S&amp;S'!$F150))</f>
        <v>0</v>
      </c>
      <c r="CD352" s="66">
        <f>-CD$190+CD$216-CD$218+CD$233+CD$234+SUM(CD$125,CD$126,CD$127,CD$128,CD$129,CD$130,CD$131,CD$132,CD$133,CD$134,CD$135,CD$136,CD$137,CD$138,CD$139,CD$140,CD$141,CD$142,CD$143,CD$144*(1+'S&amp;S'!$F150))</f>
        <v>0</v>
      </c>
      <c r="CE352" s="66">
        <f>-CE$190+CE$216-CE$218+CE$233+CE$234+SUM(CE$125,CE$126,CE$127,CE$128,CE$129,CE$130,CE$131,CE$132,CE$133,CE$134,CE$135,CE$136,CE$137,CE$138,CE$139,CE$140,CE$141,CE$142,CE$143,CE$144*(1+'S&amp;S'!$F150))</f>
        <v>0</v>
      </c>
      <c r="CF352" s="66">
        <f>-CF$190+CF$216-CF$218+CF$233+CF$234+SUM(CF$125,CF$126,CF$127,CF$128,CF$129,CF$130,CF$131,CF$132,CF$133,CF$134,CF$135,CF$136,CF$137,CF$138,CF$139,CF$140,CF$141,CF$142,CF$143,CF$144*(1+'S&amp;S'!$F150))</f>
        <v>0</v>
      </c>
      <c r="CG352" s="66">
        <f>-CG$190+CG$216-CG$218+CG$233+CG$234+SUM(CG$125,CG$126,CG$127,CG$128,CG$129,CG$130,CG$131,CG$132,CG$133,CG$134,CG$135,CG$136,CG$137,CG$138,CG$139,CG$140,CG$141,CG$142,CG$143,CG$144*(1+'S&amp;S'!$F150))</f>
        <v>0</v>
      </c>
      <c r="CH352" s="66">
        <f>-CH$190+CH$216-CH$218+CH$233+CH$234+SUM(CH$125,CH$126,CH$127,CH$128,CH$129,CH$130,CH$131,CH$132,CH$133,CH$134,CH$135,CH$136,CH$137,CH$138,CH$139,CH$140,CH$141,CH$142,CH$143,CH$144*(1+'S&amp;S'!$F150))</f>
        <v>0</v>
      </c>
      <c r="CI352" s="66">
        <f>-CI$190+CI$216-CI$218+CI$233+CI$234+SUM(CI$125,CI$126,CI$127,CI$128,CI$129,CI$130,CI$131,CI$132,CI$133,CI$134,CI$135,CI$136,CI$137,CI$138,CI$139,CI$140,CI$141,CI$142,CI$143,CI$144*(1+'S&amp;S'!$F150))</f>
        <v>0</v>
      </c>
      <c r="CJ352" s="66">
        <f>-CJ$190+CJ$216-CJ$218+CJ$233+CJ$234+SUM(CJ$125,CJ$126,CJ$127,CJ$128,CJ$129,CJ$130,CJ$131,CJ$132,CJ$133,CJ$134,CJ$135,CJ$136,CJ$137,CJ$138,CJ$139,CJ$140,CJ$141,CJ$142,CJ$143,CJ$144*(1+'S&amp;S'!$F150))</f>
        <v>0</v>
      </c>
      <c r="CK352" s="66">
        <f>-CK$190+CK$216-CK$218+CK$233+CK$234+SUM(CK$125,CK$126,CK$127,CK$128,CK$129,CK$130,CK$131,CK$132,CK$133,CK$134,CK$135,CK$136,CK$137,CK$138,CK$139,CK$140,CK$141,CK$142,CK$143,CK$144*(1+'S&amp;S'!$F150))</f>
        <v>0</v>
      </c>
      <c r="CL352" s="66">
        <f>-CL$190+CL$216-CL$218+CL$233+CL$234+SUM(CL$125,CL$126,CL$127,CL$128,CL$129,CL$130,CL$131,CL$132,CL$133,CL$134,CL$135,CL$136,CL$137,CL$138,CL$139,CL$140,CL$141,CL$142,CL$143,CL$144*(1+'S&amp;S'!$F150))</f>
        <v>0</v>
      </c>
      <c r="CM352" s="66">
        <f>-CM$190+CM$216-CM$218+CM$233+CM$234+SUM(CM$125,CM$126,CM$127,CM$128,CM$129,CM$130,CM$131,CM$132,CM$133,CM$134,CM$135,CM$136,CM$137,CM$138,CM$139,CM$140,CM$141,CM$142,CM$143,CM$144*(1+'S&amp;S'!$F150))</f>
        <v>0</v>
      </c>
      <c r="CN352" s="66">
        <f>-CN$190+CN$216-CN$218+CN$233+CN$234+SUM(CN$125,CN$126,CN$127,CN$128,CN$129,CN$130,CN$131,CN$132,CN$133,CN$134,CN$135,CN$136,CN$137,CN$138,CN$139,CN$140,CN$141,CN$142,CN$143,CN$144*(1+'S&amp;S'!$F150))</f>
        <v>0</v>
      </c>
      <c r="CO352" s="66">
        <f>-CO$190+CO$216-CO$218+CO$233+CO$234+SUM(CO$125,CO$126,CO$127,CO$128,CO$129,CO$130,CO$131,CO$132,CO$133,CO$134,CO$135,CO$136,CO$137,CO$138,CO$139,CO$140,CO$141,CO$142,CO$143,CO$144*(1+'S&amp;S'!$F150))</f>
        <v>0</v>
      </c>
      <c r="CP352" s="66">
        <f>-CP$190+CP$216-CP$218+CP$233+CP$234+SUM(CP$125,CP$126,CP$127,CP$128,CP$129,CP$130,CP$131,CP$132,CP$133,CP$134,CP$135,CP$136,CP$137,CP$138,CP$139,CP$140,CP$141,CP$142,CP$143,CP$144*(1+'S&amp;S'!$F150))</f>
        <v>0</v>
      </c>
      <c r="CQ352" s="66">
        <f>-CQ$190+CQ$216-CQ$218+CQ$233+CQ$234+SUM(CQ$125,CQ$126,CQ$127,CQ$128,CQ$129,CQ$130,CQ$131,CQ$132,CQ$133,CQ$134,CQ$135,CQ$136,CQ$137,CQ$138,CQ$139,CQ$140,CQ$141,CQ$142,CQ$143,CQ$144*(1+'S&amp;S'!$F150))</f>
        <v>0</v>
      </c>
      <c r="CR352" s="66">
        <f>-CR$190+CR$216-CR$218+CR$233+CR$234+SUM(CR$125,CR$126,CR$127,CR$128,CR$129,CR$130,CR$131,CR$132,CR$133,CR$134,CR$135,CR$136,CR$137,CR$138,CR$139,CR$140,CR$141,CR$142,CR$143,CR$144*(1+'S&amp;S'!$F150))</f>
        <v>0</v>
      </c>
      <c r="CS352" s="66">
        <f>-CS$190+CS$216-CS$218+CS$233+CS$234+SUM(CS$125,CS$126,CS$127,CS$128,CS$129,CS$130,CS$131,CS$132,CS$133,CS$134,CS$135,CS$136,CS$137,CS$138,CS$139,CS$140,CS$141,CS$142,CS$143,CS$144*(1+'S&amp;S'!$F150))</f>
        <v>0</v>
      </c>
    </row>
    <row r="353" spans="3:97" hidden="1" x14ac:dyDescent="0.35">
      <c r="C353" s="81" t="str">
        <f>O.2!C144&amp;" with "&amp; 'S&amp;S'!$D$5*100 &amp; "% decrease"</f>
        <v>Spare with 1% decrease</v>
      </c>
      <c r="E353" s="492">
        <f>G353+NPV(G.Asm!$F$40,H353:INDEX(H353:CS353,RP))</f>
        <v>0</v>
      </c>
      <c r="F353" s="492">
        <f t="shared" si="140"/>
        <v>0</v>
      </c>
      <c r="G353" s="66">
        <f>-G$190+G$216-G$218+G$233+G$234+SUM(G$125,G$126,G$127,G$128,G$129,G$130,G$131,G$132,G$133,G$134,G$135,G$136,G$137,G$138,G$139,G$140,G$141,G$142,G$143,G$144*(1+'S&amp;S'!$F151))</f>
        <v>0</v>
      </c>
      <c r="H353" s="66">
        <f>-H$190+H$216-H$218+H$233+H$234+SUM(H$125,H$126,H$127,H$128,H$129,H$130,H$131,H$132,H$133,H$134,H$135,H$136,H$137,H$138,H$139,H$140,H$141,H$142,H$143,H$144*(1+'S&amp;S'!$F151))</f>
        <v>0</v>
      </c>
      <c r="I353" s="66">
        <f>-I$190+I$216-I$218+I$233+I$234+SUM(I$125,I$126,I$127,I$128,I$129,I$130,I$131,I$132,I$133,I$134,I$135,I$136,I$137,I$138,I$139,I$140,I$141,I$142,I$143,I$144*(1+'S&amp;S'!$F151))</f>
        <v>0</v>
      </c>
      <c r="J353" s="66">
        <f>-J$190+J$216-J$218+J$233+J$234+SUM(J$125,J$126,J$127,J$128,J$129,J$130,J$131,J$132,J$133,J$134,J$135,J$136,J$137,J$138,J$139,J$140,J$141,J$142,J$143,J$144*(1+'S&amp;S'!$F151))</f>
        <v>0</v>
      </c>
      <c r="K353" s="66">
        <f>-K$190+K$216-K$218+K$233+K$234+SUM(K$125,K$126,K$127,K$128,K$129,K$130,K$131,K$132,K$133,K$134,K$135,K$136,K$137,K$138,K$139,K$140,K$141,K$142,K$143,K$144*(1+'S&amp;S'!$F151))</f>
        <v>0</v>
      </c>
      <c r="L353" s="66">
        <f>-L$190+L$216-L$218+L$233+L$234+SUM(L$125,L$126,L$127,L$128,L$129,L$130,L$131,L$132,L$133,L$134,L$135,L$136,L$137,L$138,L$139,L$140,L$141,L$142,L$143,L$144*(1+'S&amp;S'!$F151))</f>
        <v>0</v>
      </c>
      <c r="M353" s="66">
        <f>-M$190+M$216-M$218+M$233+M$234+SUM(M$125,M$126,M$127,M$128,M$129,M$130,M$131,M$132,M$133,M$134,M$135,M$136,M$137,M$138,M$139,M$140,M$141,M$142,M$143,M$144*(1+'S&amp;S'!$F151))</f>
        <v>0</v>
      </c>
      <c r="N353" s="66">
        <f>-N$190+N$216-N$218+N$233+N$234+SUM(N$125,N$126,N$127,N$128,N$129,N$130,N$131,N$132,N$133,N$134,N$135,N$136,N$137,N$138,N$139,N$140,N$141,N$142,N$143,N$144*(1+'S&amp;S'!$F151))</f>
        <v>0</v>
      </c>
      <c r="O353" s="66">
        <f>-O$190+O$216-O$218+O$233+O$234+SUM(O$125,O$126,O$127,O$128,O$129,O$130,O$131,O$132,O$133,O$134,O$135,O$136,O$137,O$138,O$139,O$140,O$141,O$142,O$143,O$144*(1+'S&amp;S'!$F151))</f>
        <v>0</v>
      </c>
      <c r="P353" s="66">
        <f>-P$190+P$216-P$218+P$233+P$234+SUM(P$125,P$126,P$127,P$128,P$129,P$130,P$131,P$132,P$133,P$134,P$135,P$136,P$137,P$138,P$139,P$140,P$141,P$142,P$143,P$144*(1+'S&amp;S'!$F151))</f>
        <v>0</v>
      </c>
      <c r="Q353" s="66">
        <f>-Q$190+Q$216-Q$218+Q$233+Q$234+SUM(Q$125,Q$126,Q$127,Q$128,Q$129,Q$130,Q$131,Q$132,Q$133,Q$134,Q$135,Q$136,Q$137,Q$138,Q$139,Q$140,Q$141,Q$142,Q$143,Q$144*(1+'S&amp;S'!$F151))</f>
        <v>0</v>
      </c>
      <c r="R353" s="66">
        <f>-R$190+R$216-R$218+R$233+R$234+SUM(R$125,R$126,R$127,R$128,R$129,R$130,R$131,R$132,R$133,R$134,R$135,R$136,R$137,R$138,R$139,R$140,R$141,R$142,R$143,R$144*(1+'S&amp;S'!$F151))</f>
        <v>0</v>
      </c>
      <c r="S353" s="66">
        <f>-S$190+S$216-S$218+S$233+S$234+SUM(S$125,S$126,S$127,S$128,S$129,S$130,S$131,S$132,S$133,S$134,S$135,S$136,S$137,S$138,S$139,S$140,S$141,S$142,S$143,S$144*(1+'S&amp;S'!$F151))</f>
        <v>0</v>
      </c>
      <c r="T353" s="66">
        <f>-T$190+T$216-T$218+T$233+T$234+SUM(T$125,T$126,T$127,T$128,T$129,T$130,T$131,T$132,T$133,T$134,T$135,T$136,T$137,T$138,T$139,T$140,T$141,T$142,T$143,T$144*(1+'S&amp;S'!$F151))</f>
        <v>0</v>
      </c>
      <c r="U353" s="66">
        <f>-U$190+U$216-U$218+U$233+U$234+SUM(U$125,U$126,U$127,U$128,U$129,U$130,U$131,U$132,U$133,U$134,U$135,U$136,U$137,U$138,U$139,U$140,U$141,U$142,U$143,U$144*(1+'S&amp;S'!$F151))</f>
        <v>0</v>
      </c>
      <c r="V353" s="66">
        <f>-V$190+V$216-V$218+V$233+V$234+SUM(V$125,V$126,V$127,V$128,V$129,V$130,V$131,V$132,V$133,V$134,V$135,V$136,V$137,V$138,V$139,V$140,V$141,V$142,V$143,V$144*(1+'S&amp;S'!$F151))</f>
        <v>0</v>
      </c>
      <c r="W353" s="66">
        <f>-W$190+W$216-W$218+W$233+W$234+SUM(W$125,W$126,W$127,W$128,W$129,W$130,W$131,W$132,W$133,W$134,W$135,W$136,W$137,W$138,W$139,W$140,W$141,W$142,W$143,W$144*(1+'S&amp;S'!$F151))</f>
        <v>0</v>
      </c>
      <c r="X353" s="66">
        <f>-X$190+X$216-X$218+X$233+X$234+SUM(X$125,X$126,X$127,X$128,X$129,X$130,X$131,X$132,X$133,X$134,X$135,X$136,X$137,X$138,X$139,X$140,X$141,X$142,X$143,X$144*(1+'S&amp;S'!$F151))</f>
        <v>0</v>
      </c>
      <c r="Y353" s="66">
        <f>-Y$190+Y$216-Y$218+Y$233+Y$234+SUM(Y$125,Y$126,Y$127,Y$128,Y$129,Y$130,Y$131,Y$132,Y$133,Y$134,Y$135,Y$136,Y$137,Y$138,Y$139,Y$140,Y$141,Y$142,Y$143,Y$144*(1+'S&amp;S'!$F151))</f>
        <v>0</v>
      </c>
      <c r="Z353" s="66">
        <f>-Z$190+Z$216-Z$218+Z$233+Z$234+SUM(Z$125,Z$126,Z$127,Z$128,Z$129,Z$130,Z$131,Z$132,Z$133,Z$134,Z$135,Z$136,Z$137,Z$138,Z$139,Z$140,Z$141,Z$142,Z$143,Z$144*(1+'S&amp;S'!$F151))</f>
        <v>0</v>
      </c>
      <c r="AA353" s="66">
        <f>-AA$190+AA$216-AA$218+AA$233+AA$234+SUM(AA$125,AA$126,AA$127,AA$128,AA$129,AA$130,AA$131,AA$132,AA$133,AA$134,AA$135,AA$136,AA$137,AA$138,AA$139,AA$140,AA$141,AA$142,AA$143,AA$144*(1+'S&amp;S'!$F151))</f>
        <v>0</v>
      </c>
      <c r="AB353" s="66">
        <f>-AB$190+AB$216-AB$218+AB$233+AB$234+SUM(AB$125,AB$126,AB$127,AB$128,AB$129,AB$130,AB$131,AB$132,AB$133,AB$134,AB$135,AB$136,AB$137,AB$138,AB$139,AB$140,AB$141,AB$142,AB$143,AB$144*(1+'S&amp;S'!$F151))</f>
        <v>0</v>
      </c>
      <c r="AC353" s="66">
        <f>-AC$190+AC$216-AC$218+AC$233+AC$234+SUM(AC$125,AC$126,AC$127,AC$128,AC$129,AC$130,AC$131,AC$132,AC$133,AC$134,AC$135,AC$136,AC$137,AC$138,AC$139,AC$140,AC$141,AC$142,AC$143,AC$144*(1+'S&amp;S'!$F151))</f>
        <v>0</v>
      </c>
      <c r="AD353" s="66">
        <f>-AD$190+AD$216-AD$218+AD$233+AD$234+SUM(AD$125,AD$126,AD$127,AD$128,AD$129,AD$130,AD$131,AD$132,AD$133,AD$134,AD$135,AD$136,AD$137,AD$138,AD$139,AD$140,AD$141,AD$142,AD$143,AD$144*(1+'S&amp;S'!$F151))</f>
        <v>0</v>
      </c>
      <c r="AE353" s="66">
        <f>-AE$190+AE$216-AE$218+AE$233+AE$234+SUM(AE$125,AE$126,AE$127,AE$128,AE$129,AE$130,AE$131,AE$132,AE$133,AE$134,AE$135,AE$136,AE$137,AE$138,AE$139,AE$140,AE$141,AE$142,AE$143,AE$144*(1+'S&amp;S'!$F151))</f>
        <v>0</v>
      </c>
      <c r="AF353" s="66">
        <f>-AF$190+AF$216-AF$218+AF$233+AF$234+SUM(AF$125,AF$126,AF$127,AF$128,AF$129,AF$130,AF$131,AF$132,AF$133,AF$134,AF$135,AF$136,AF$137,AF$138,AF$139,AF$140,AF$141,AF$142,AF$143,AF$144*(1+'S&amp;S'!$F151))</f>
        <v>0</v>
      </c>
      <c r="AG353" s="66">
        <f>-AG$190+AG$216-AG$218+AG$233+AG$234+SUM(AG$125,AG$126,AG$127,AG$128,AG$129,AG$130,AG$131,AG$132,AG$133,AG$134,AG$135,AG$136,AG$137,AG$138,AG$139,AG$140,AG$141,AG$142,AG$143,AG$144*(1+'S&amp;S'!$F151))</f>
        <v>0</v>
      </c>
      <c r="AH353" s="66">
        <f>-AH$190+AH$216-AH$218+AH$233+AH$234+SUM(AH$125,AH$126,AH$127,AH$128,AH$129,AH$130,AH$131,AH$132,AH$133,AH$134,AH$135,AH$136,AH$137,AH$138,AH$139,AH$140,AH$141,AH$142,AH$143,AH$144*(1+'S&amp;S'!$F151))</f>
        <v>0</v>
      </c>
      <c r="AI353" s="66">
        <f>-AI$190+AI$216-AI$218+AI$233+AI$234+SUM(AI$125,AI$126,AI$127,AI$128,AI$129,AI$130,AI$131,AI$132,AI$133,AI$134,AI$135,AI$136,AI$137,AI$138,AI$139,AI$140,AI$141,AI$142,AI$143,AI$144*(1+'S&amp;S'!$F151))</f>
        <v>0</v>
      </c>
      <c r="AJ353" s="66">
        <f>-AJ$190+AJ$216-AJ$218+AJ$233+AJ$234+SUM(AJ$125,AJ$126,AJ$127,AJ$128,AJ$129,AJ$130,AJ$131,AJ$132,AJ$133,AJ$134,AJ$135,AJ$136,AJ$137,AJ$138,AJ$139,AJ$140,AJ$141,AJ$142,AJ$143,AJ$144*(1+'S&amp;S'!$F151))</f>
        <v>0</v>
      </c>
      <c r="AK353" s="66">
        <f>-AK$190+AK$216-AK$218+AK$233+AK$234+SUM(AK$125,AK$126,AK$127,AK$128,AK$129,AK$130,AK$131,AK$132,AK$133,AK$134,AK$135,AK$136,AK$137,AK$138,AK$139,AK$140,AK$141,AK$142,AK$143,AK$144*(1+'S&amp;S'!$F151))</f>
        <v>0</v>
      </c>
      <c r="AL353" s="66">
        <f>-AL$190+AL$216-AL$218+AL$233+AL$234+SUM(AL$125,AL$126,AL$127,AL$128,AL$129,AL$130,AL$131,AL$132,AL$133,AL$134,AL$135,AL$136,AL$137,AL$138,AL$139,AL$140,AL$141,AL$142,AL$143,AL$144*(1+'S&amp;S'!$F151))</f>
        <v>0</v>
      </c>
      <c r="AM353" s="66">
        <f>-AM$190+AM$216-AM$218+AM$233+AM$234+SUM(AM$125,AM$126,AM$127,AM$128,AM$129,AM$130,AM$131,AM$132,AM$133,AM$134,AM$135,AM$136,AM$137,AM$138,AM$139,AM$140,AM$141,AM$142,AM$143,AM$144*(1+'S&amp;S'!$F151))</f>
        <v>0</v>
      </c>
      <c r="AN353" s="66">
        <f>-AN$190+AN$216-AN$218+AN$233+AN$234+SUM(AN$125,AN$126,AN$127,AN$128,AN$129,AN$130,AN$131,AN$132,AN$133,AN$134,AN$135,AN$136,AN$137,AN$138,AN$139,AN$140,AN$141,AN$142,AN$143,AN$144*(1+'S&amp;S'!$F151))</f>
        <v>0</v>
      </c>
      <c r="AO353" s="66">
        <f>-AO$190+AO$216-AO$218+AO$233+AO$234+SUM(AO$125,AO$126,AO$127,AO$128,AO$129,AO$130,AO$131,AO$132,AO$133,AO$134,AO$135,AO$136,AO$137,AO$138,AO$139,AO$140,AO$141,AO$142,AO$143,AO$144*(1+'S&amp;S'!$F151))</f>
        <v>0</v>
      </c>
      <c r="AP353" s="66">
        <f>-AP$190+AP$216-AP$218+AP$233+AP$234+SUM(AP$125,AP$126,AP$127,AP$128,AP$129,AP$130,AP$131,AP$132,AP$133,AP$134,AP$135,AP$136,AP$137,AP$138,AP$139,AP$140,AP$141,AP$142,AP$143,AP$144*(1+'S&amp;S'!$F151))</f>
        <v>0</v>
      </c>
      <c r="AQ353" s="66">
        <f>-AQ$190+AQ$216-AQ$218+AQ$233+AQ$234+SUM(AQ$125,AQ$126,AQ$127,AQ$128,AQ$129,AQ$130,AQ$131,AQ$132,AQ$133,AQ$134,AQ$135,AQ$136,AQ$137,AQ$138,AQ$139,AQ$140,AQ$141,AQ$142,AQ$143,AQ$144*(1+'S&amp;S'!$F151))</f>
        <v>0</v>
      </c>
      <c r="AR353" s="66">
        <f>-AR$190+AR$216-AR$218+AR$233+AR$234+SUM(AR$125,AR$126,AR$127,AR$128,AR$129,AR$130,AR$131,AR$132,AR$133,AR$134,AR$135,AR$136,AR$137,AR$138,AR$139,AR$140,AR$141,AR$142,AR$143,AR$144*(1+'S&amp;S'!$F151))</f>
        <v>0</v>
      </c>
      <c r="AS353" s="66">
        <f>-AS$190+AS$216-AS$218+AS$233+AS$234+SUM(AS$125,AS$126,AS$127,AS$128,AS$129,AS$130,AS$131,AS$132,AS$133,AS$134,AS$135,AS$136,AS$137,AS$138,AS$139,AS$140,AS$141,AS$142,AS$143,AS$144*(1+'S&amp;S'!$F151))</f>
        <v>0</v>
      </c>
      <c r="AT353" s="66">
        <f>-AT$190+AT$216-AT$218+AT$233+AT$234+SUM(AT$125,AT$126,AT$127,AT$128,AT$129,AT$130,AT$131,AT$132,AT$133,AT$134,AT$135,AT$136,AT$137,AT$138,AT$139,AT$140,AT$141,AT$142,AT$143,AT$144*(1+'S&amp;S'!$F151))</f>
        <v>0</v>
      </c>
      <c r="AU353" s="66">
        <f>-AU$190+AU$216-AU$218+AU$233+AU$234+SUM(AU$125,AU$126,AU$127,AU$128,AU$129,AU$130,AU$131,AU$132,AU$133,AU$134,AU$135,AU$136,AU$137,AU$138,AU$139,AU$140,AU$141,AU$142,AU$143,AU$144*(1+'S&amp;S'!$F151))</f>
        <v>0</v>
      </c>
      <c r="AV353" s="66">
        <f>-AV$190+AV$216-AV$218+AV$233+AV$234+SUM(AV$125,AV$126,AV$127,AV$128,AV$129,AV$130,AV$131,AV$132,AV$133,AV$134,AV$135,AV$136,AV$137,AV$138,AV$139,AV$140,AV$141,AV$142,AV$143,AV$144*(1+'S&amp;S'!$F151))</f>
        <v>0</v>
      </c>
      <c r="AW353" s="66">
        <f>-AW$190+AW$216-AW$218+AW$233+AW$234+SUM(AW$125,AW$126,AW$127,AW$128,AW$129,AW$130,AW$131,AW$132,AW$133,AW$134,AW$135,AW$136,AW$137,AW$138,AW$139,AW$140,AW$141,AW$142,AW$143,AW$144*(1+'S&amp;S'!$F151))</f>
        <v>0</v>
      </c>
      <c r="AX353" s="66">
        <f>-AX$190+AX$216-AX$218+AX$233+AX$234+SUM(AX$125,AX$126,AX$127,AX$128,AX$129,AX$130,AX$131,AX$132,AX$133,AX$134,AX$135,AX$136,AX$137,AX$138,AX$139,AX$140,AX$141,AX$142,AX$143,AX$144*(1+'S&amp;S'!$F151))</f>
        <v>0</v>
      </c>
      <c r="AY353" s="66">
        <f>-AY$190+AY$216-AY$218+AY$233+AY$234+SUM(AY$125,AY$126,AY$127,AY$128,AY$129,AY$130,AY$131,AY$132,AY$133,AY$134,AY$135,AY$136,AY$137,AY$138,AY$139,AY$140,AY$141,AY$142,AY$143,AY$144*(1+'S&amp;S'!$F151))</f>
        <v>0</v>
      </c>
      <c r="AZ353" s="66">
        <f>-AZ$190+AZ$216-AZ$218+AZ$233+AZ$234+SUM(AZ$125,AZ$126,AZ$127,AZ$128,AZ$129,AZ$130,AZ$131,AZ$132,AZ$133,AZ$134,AZ$135,AZ$136,AZ$137,AZ$138,AZ$139,AZ$140,AZ$141,AZ$142,AZ$143,AZ$144*(1+'S&amp;S'!$F151))</f>
        <v>0</v>
      </c>
      <c r="BA353" s="66">
        <f>-BA$190+BA$216-BA$218+BA$233+BA$234+SUM(BA$125,BA$126,BA$127,BA$128,BA$129,BA$130,BA$131,BA$132,BA$133,BA$134,BA$135,BA$136,BA$137,BA$138,BA$139,BA$140,BA$141,BA$142,BA$143,BA$144*(1+'S&amp;S'!$F151))</f>
        <v>0</v>
      </c>
      <c r="BB353" s="66">
        <f>-BB$190+BB$216-BB$218+BB$233+BB$234+SUM(BB$125,BB$126,BB$127,BB$128,BB$129,BB$130,BB$131,BB$132,BB$133,BB$134,BB$135,BB$136,BB$137,BB$138,BB$139,BB$140,BB$141,BB$142,BB$143,BB$144*(1+'S&amp;S'!$F151))</f>
        <v>0</v>
      </c>
      <c r="BC353" s="66">
        <f>-BC$190+BC$216-BC$218+BC$233+BC$234+SUM(BC$125,BC$126,BC$127,BC$128,BC$129,BC$130,BC$131,BC$132,BC$133,BC$134,BC$135,BC$136,BC$137,BC$138,BC$139,BC$140,BC$141,BC$142,BC$143,BC$144*(1+'S&amp;S'!$F151))</f>
        <v>0</v>
      </c>
      <c r="BD353" s="66">
        <f>-BD$190+BD$216-BD$218+BD$233+BD$234+SUM(BD$125,BD$126,BD$127,BD$128,BD$129,BD$130,BD$131,BD$132,BD$133,BD$134,BD$135,BD$136,BD$137,BD$138,BD$139,BD$140,BD$141,BD$142,BD$143,BD$144*(1+'S&amp;S'!$F151))</f>
        <v>0</v>
      </c>
      <c r="BE353" s="66">
        <f>-BE$190+BE$216-BE$218+BE$233+BE$234+SUM(BE$125,BE$126,BE$127,BE$128,BE$129,BE$130,BE$131,BE$132,BE$133,BE$134,BE$135,BE$136,BE$137,BE$138,BE$139,BE$140,BE$141,BE$142,BE$143,BE$144*(1+'S&amp;S'!$F151))</f>
        <v>0</v>
      </c>
      <c r="BF353" s="66">
        <f>-BF$190+BF$216-BF$218+BF$233+BF$234+SUM(BF$125,BF$126,BF$127,BF$128,BF$129,BF$130,BF$131,BF$132,BF$133,BF$134,BF$135,BF$136,BF$137,BF$138,BF$139,BF$140,BF$141,BF$142,BF$143,BF$144*(1+'S&amp;S'!$F151))</f>
        <v>0</v>
      </c>
      <c r="BG353" s="66">
        <f>-BG$190+BG$216-BG$218+BG$233+BG$234+SUM(BG$125,BG$126,BG$127,BG$128,BG$129,BG$130,BG$131,BG$132,BG$133,BG$134,BG$135,BG$136,BG$137,BG$138,BG$139,BG$140,BG$141,BG$142,BG$143,BG$144*(1+'S&amp;S'!$F151))</f>
        <v>0</v>
      </c>
      <c r="BH353" s="66">
        <f>-BH$190+BH$216-BH$218+BH$233+BH$234+SUM(BH$125,BH$126,BH$127,BH$128,BH$129,BH$130,BH$131,BH$132,BH$133,BH$134,BH$135,BH$136,BH$137,BH$138,BH$139,BH$140,BH$141,BH$142,BH$143,BH$144*(1+'S&amp;S'!$F151))</f>
        <v>0</v>
      </c>
      <c r="BI353" s="66">
        <f>-BI$190+BI$216-BI$218+BI$233+BI$234+SUM(BI$125,BI$126,BI$127,BI$128,BI$129,BI$130,BI$131,BI$132,BI$133,BI$134,BI$135,BI$136,BI$137,BI$138,BI$139,BI$140,BI$141,BI$142,BI$143,BI$144*(1+'S&amp;S'!$F151))</f>
        <v>0</v>
      </c>
      <c r="BJ353" s="66">
        <f>-BJ$190+BJ$216-BJ$218+BJ$233+BJ$234+SUM(BJ$125,BJ$126,BJ$127,BJ$128,BJ$129,BJ$130,BJ$131,BJ$132,BJ$133,BJ$134,BJ$135,BJ$136,BJ$137,BJ$138,BJ$139,BJ$140,BJ$141,BJ$142,BJ$143,BJ$144*(1+'S&amp;S'!$F151))</f>
        <v>0</v>
      </c>
      <c r="BK353" s="66">
        <f>-BK$190+BK$216-BK$218+BK$233+BK$234+SUM(BK$125,BK$126,BK$127,BK$128,BK$129,BK$130,BK$131,BK$132,BK$133,BK$134,BK$135,BK$136,BK$137,BK$138,BK$139,BK$140,BK$141,BK$142,BK$143,BK$144*(1+'S&amp;S'!$F151))</f>
        <v>0</v>
      </c>
      <c r="BL353" s="66">
        <f>-BL$190+BL$216-BL$218+BL$233+BL$234+SUM(BL$125,BL$126,BL$127,BL$128,BL$129,BL$130,BL$131,BL$132,BL$133,BL$134,BL$135,BL$136,BL$137,BL$138,BL$139,BL$140,BL$141,BL$142,BL$143,BL$144*(1+'S&amp;S'!$F151))</f>
        <v>0</v>
      </c>
      <c r="BM353" s="66">
        <f>-BM$190+BM$216-BM$218+BM$233+BM$234+SUM(BM$125,BM$126,BM$127,BM$128,BM$129,BM$130,BM$131,BM$132,BM$133,BM$134,BM$135,BM$136,BM$137,BM$138,BM$139,BM$140,BM$141,BM$142,BM$143,BM$144*(1+'S&amp;S'!$F151))</f>
        <v>0</v>
      </c>
      <c r="BN353" s="66">
        <f>-BN$190+BN$216-BN$218+BN$233+BN$234+SUM(BN$125,BN$126,BN$127,BN$128,BN$129,BN$130,BN$131,BN$132,BN$133,BN$134,BN$135,BN$136,BN$137,BN$138,BN$139,BN$140,BN$141,BN$142,BN$143,BN$144*(1+'S&amp;S'!$F151))</f>
        <v>0</v>
      </c>
      <c r="BO353" s="66">
        <f>-BO$190+BO$216-BO$218+BO$233+BO$234+SUM(BO$125,BO$126,BO$127,BO$128,BO$129,BO$130,BO$131,BO$132,BO$133,BO$134,BO$135,BO$136,BO$137,BO$138,BO$139,BO$140,BO$141,BO$142,BO$143,BO$144*(1+'S&amp;S'!$F151))</f>
        <v>0</v>
      </c>
      <c r="BP353" s="66">
        <f>-BP$190+BP$216-BP$218+BP$233+BP$234+SUM(BP$125,BP$126,BP$127,BP$128,BP$129,BP$130,BP$131,BP$132,BP$133,BP$134,BP$135,BP$136,BP$137,BP$138,BP$139,BP$140,BP$141,BP$142,BP$143,BP$144*(1+'S&amp;S'!$F151))</f>
        <v>0</v>
      </c>
      <c r="BQ353" s="66">
        <f>-BQ$190+BQ$216-BQ$218+BQ$233+BQ$234+SUM(BQ$125,BQ$126,BQ$127,BQ$128,BQ$129,BQ$130,BQ$131,BQ$132,BQ$133,BQ$134,BQ$135,BQ$136,BQ$137,BQ$138,BQ$139,BQ$140,BQ$141,BQ$142,BQ$143,BQ$144*(1+'S&amp;S'!$F151))</f>
        <v>0</v>
      </c>
      <c r="BR353" s="66">
        <f>-BR$190+BR$216-BR$218+BR$233+BR$234+SUM(BR$125,BR$126,BR$127,BR$128,BR$129,BR$130,BR$131,BR$132,BR$133,BR$134,BR$135,BR$136,BR$137,BR$138,BR$139,BR$140,BR$141,BR$142,BR$143,BR$144*(1+'S&amp;S'!$F151))</f>
        <v>0</v>
      </c>
      <c r="BS353" s="66">
        <f>-BS$190+BS$216-BS$218+BS$233+BS$234+SUM(BS$125,BS$126,BS$127,BS$128,BS$129,BS$130,BS$131,BS$132,BS$133,BS$134,BS$135,BS$136,BS$137,BS$138,BS$139,BS$140,BS$141,BS$142,BS$143,BS$144*(1+'S&amp;S'!$F151))</f>
        <v>0</v>
      </c>
      <c r="BT353" s="66">
        <f>-BT$190+BT$216-BT$218+BT$233+BT$234+SUM(BT$125,BT$126,BT$127,BT$128,BT$129,BT$130,BT$131,BT$132,BT$133,BT$134,BT$135,BT$136,BT$137,BT$138,BT$139,BT$140,BT$141,BT$142,BT$143,BT$144*(1+'S&amp;S'!$F151))</f>
        <v>0</v>
      </c>
      <c r="BU353" s="66">
        <f>-BU$190+BU$216-BU$218+BU$233+BU$234+SUM(BU$125,BU$126,BU$127,BU$128,BU$129,BU$130,BU$131,BU$132,BU$133,BU$134,BU$135,BU$136,BU$137,BU$138,BU$139,BU$140,BU$141,BU$142,BU$143,BU$144*(1+'S&amp;S'!$F151))</f>
        <v>0</v>
      </c>
      <c r="BV353" s="66">
        <f>-BV$190+BV$216-BV$218+BV$233+BV$234+SUM(BV$125,BV$126,BV$127,BV$128,BV$129,BV$130,BV$131,BV$132,BV$133,BV$134,BV$135,BV$136,BV$137,BV$138,BV$139,BV$140,BV$141,BV$142,BV$143,BV$144*(1+'S&amp;S'!$F151))</f>
        <v>0</v>
      </c>
      <c r="BW353" s="66">
        <f>-BW$190+BW$216-BW$218+BW$233+BW$234+SUM(BW$125,BW$126,BW$127,BW$128,BW$129,BW$130,BW$131,BW$132,BW$133,BW$134,BW$135,BW$136,BW$137,BW$138,BW$139,BW$140,BW$141,BW$142,BW$143,BW$144*(1+'S&amp;S'!$F151))</f>
        <v>0</v>
      </c>
      <c r="BX353" s="66">
        <f>-BX$190+BX$216-BX$218+BX$233+BX$234+SUM(BX$125,BX$126,BX$127,BX$128,BX$129,BX$130,BX$131,BX$132,BX$133,BX$134,BX$135,BX$136,BX$137,BX$138,BX$139,BX$140,BX$141,BX$142,BX$143,BX$144*(1+'S&amp;S'!$F151))</f>
        <v>0</v>
      </c>
      <c r="BY353" s="66">
        <f>-BY$190+BY$216-BY$218+BY$233+BY$234+SUM(BY$125,BY$126,BY$127,BY$128,BY$129,BY$130,BY$131,BY$132,BY$133,BY$134,BY$135,BY$136,BY$137,BY$138,BY$139,BY$140,BY$141,BY$142,BY$143,BY$144*(1+'S&amp;S'!$F151))</f>
        <v>0</v>
      </c>
      <c r="BZ353" s="66">
        <f>-BZ$190+BZ$216-BZ$218+BZ$233+BZ$234+SUM(BZ$125,BZ$126,BZ$127,BZ$128,BZ$129,BZ$130,BZ$131,BZ$132,BZ$133,BZ$134,BZ$135,BZ$136,BZ$137,BZ$138,BZ$139,BZ$140,BZ$141,BZ$142,BZ$143,BZ$144*(1+'S&amp;S'!$F151))</f>
        <v>0</v>
      </c>
      <c r="CA353" s="66">
        <f>-CA$190+CA$216-CA$218+CA$233+CA$234+SUM(CA$125,CA$126,CA$127,CA$128,CA$129,CA$130,CA$131,CA$132,CA$133,CA$134,CA$135,CA$136,CA$137,CA$138,CA$139,CA$140,CA$141,CA$142,CA$143,CA$144*(1+'S&amp;S'!$F151))</f>
        <v>0</v>
      </c>
      <c r="CB353" s="66">
        <f>-CB$190+CB$216-CB$218+CB$233+CB$234+SUM(CB$125,CB$126,CB$127,CB$128,CB$129,CB$130,CB$131,CB$132,CB$133,CB$134,CB$135,CB$136,CB$137,CB$138,CB$139,CB$140,CB$141,CB$142,CB$143,CB$144*(1+'S&amp;S'!$F151))</f>
        <v>0</v>
      </c>
      <c r="CC353" s="66">
        <f>-CC$190+CC$216-CC$218+CC$233+CC$234+SUM(CC$125,CC$126,CC$127,CC$128,CC$129,CC$130,CC$131,CC$132,CC$133,CC$134,CC$135,CC$136,CC$137,CC$138,CC$139,CC$140,CC$141,CC$142,CC$143,CC$144*(1+'S&amp;S'!$F151))</f>
        <v>0</v>
      </c>
      <c r="CD353" s="66">
        <f>-CD$190+CD$216-CD$218+CD$233+CD$234+SUM(CD$125,CD$126,CD$127,CD$128,CD$129,CD$130,CD$131,CD$132,CD$133,CD$134,CD$135,CD$136,CD$137,CD$138,CD$139,CD$140,CD$141,CD$142,CD$143,CD$144*(1+'S&amp;S'!$F151))</f>
        <v>0</v>
      </c>
      <c r="CE353" s="66">
        <f>-CE$190+CE$216-CE$218+CE$233+CE$234+SUM(CE$125,CE$126,CE$127,CE$128,CE$129,CE$130,CE$131,CE$132,CE$133,CE$134,CE$135,CE$136,CE$137,CE$138,CE$139,CE$140,CE$141,CE$142,CE$143,CE$144*(1+'S&amp;S'!$F151))</f>
        <v>0</v>
      </c>
      <c r="CF353" s="66">
        <f>-CF$190+CF$216-CF$218+CF$233+CF$234+SUM(CF$125,CF$126,CF$127,CF$128,CF$129,CF$130,CF$131,CF$132,CF$133,CF$134,CF$135,CF$136,CF$137,CF$138,CF$139,CF$140,CF$141,CF$142,CF$143,CF$144*(1+'S&amp;S'!$F151))</f>
        <v>0</v>
      </c>
      <c r="CG353" s="66">
        <f>-CG$190+CG$216-CG$218+CG$233+CG$234+SUM(CG$125,CG$126,CG$127,CG$128,CG$129,CG$130,CG$131,CG$132,CG$133,CG$134,CG$135,CG$136,CG$137,CG$138,CG$139,CG$140,CG$141,CG$142,CG$143,CG$144*(1+'S&amp;S'!$F151))</f>
        <v>0</v>
      </c>
      <c r="CH353" s="66">
        <f>-CH$190+CH$216-CH$218+CH$233+CH$234+SUM(CH$125,CH$126,CH$127,CH$128,CH$129,CH$130,CH$131,CH$132,CH$133,CH$134,CH$135,CH$136,CH$137,CH$138,CH$139,CH$140,CH$141,CH$142,CH$143,CH$144*(1+'S&amp;S'!$F151))</f>
        <v>0</v>
      </c>
      <c r="CI353" s="66">
        <f>-CI$190+CI$216-CI$218+CI$233+CI$234+SUM(CI$125,CI$126,CI$127,CI$128,CI$129,CI$130,CI$131,CI$132,CI$133,CI$134,CI$135,CI$136,CI$137,CI$138,CI$139,CI$140,CI$141,CI$142,CI$143,CI$144*(1+'S&amp;S'!$F151))</f>
        <v>0</v>
      </c>
      <c r="CJ353" s="66">
        <f>-CJ$190+CJ$216-CJ$218+CJ$233+CJ$234+SUM(CJ$125,CJ$126,CJ$127,CJ$128,CJ$129,CJ$130,CJ$131,CJ$132,CJ$133,CJ$134,CJ$135,CJ$136,CJ$137,CJ$138,CJ$139,CJ$140,CJ$141,CJ$142,CJ$143,CJ$144*(1+'S&amp;S'!$F151))</f>
        <v>0</v>
      </c>
      <c r="CK353" s="66">
        <f>-CK$190+CK$216-CK$218+CK$233+CK$234+SUM(CK$125,CK$126,CK$127,CK$128,CK$129,CK$130,CK$131,CK$132,CK$133,CK$134,CK$135,CK$136,CK$137,CK$138,CK$139,CK$140,CK$141,CK$142,CK$143,CK$144*(1+'S&amp;S'!$F151))</f>
        <v>0</v>
      </c>
      <c r="CL353" s="66">
        <f>-CL$190+CL$216-CL$218+CL$233+CL$234+SUM(CL$125,CL$126,CL$127,CL$128,CL$129,CL$130,CL$131,CL$132,CL$133,CL$134,CL$135,CL$136,CL$137,CL$138,CL$139,CL$140,CL$141,CL$142,CL$143,CL$144*(1+'S&amp;S'!$F151))</f>
        <v>0</v>
      </c>
      <c r="CM353" s="66">
        <f>-CM$190+CM$216-CM$218+CM$233+CM$234+SUM(CM$125,CM$126,CM$127,CM$128,CM$129,CM$130,CM$131,CM$132,CM$133,CM$134,CM$135,CM$136,CM$137,CM$138,CM$139,CM$140,CM$141,CM$142,CM$143,CM$144*(1+'S&amp;S'!$F151))</f>
        <v>0</v>
      </c>
      <c r="CN353" s="66">
        <f>-CN$190+CN$216-CN$218+CN$233+CN$234+SUM(CN$125,CN$126,CN$127,CN$128,CN$129,CN$130,CN$131,CN$132,CN$133,CN$134,CN$135,CN$136,CN$137,CN$138,CN$139,CN$140,CN$141,CN$142,CN$143,CN$144*(1+'S&amp;S'!$F151))</f>
        <v>0</v>
      </c>
      <c r="CO353" s="66">
        <f>-CO$190+CO$216-CO$218+CO$233+CO$234+SUM(CO$125,CO$126,CO$127,CO$128,CO$129,CO$130,CO$131,CO$132,CO$133,CO$134,CO$135,CO$136,CO$137,CO$138,CO$139,CO$140,CO$141,CO$142,CO$143,CO$144*(1+'S&amp;S'!$F151))</f>
        <v>0</v>
      </c>
      <c r="CP353" s="66">
        <f>-CP$190+CP$216-CP$218+CP$233+CP$234+SUM(CP$125,CP$126,CP$127,CP$128,CP$129,CP$130,CP$131,CP$132,CP$133,CP$134,CP$135,CP$136,CP$137,CP$138,CP$139,CP$140,CP$141,CP$142,CP$143,CP$144*(1+'S&amp;S'!$F151))</f>
        <v>0</v>
      </c>
      <c r="CQ353" s="66">
        <f>-CQ$190+CQ$216-CQ$218+CQ$233+CQ$234+SUM(CQ$125,CQ$126,CQ$127,CQ$128,CQ$129,CQ$130,CQ$131,CQ$132,CQ$133,CQ$134,CQ$135,CQ$136,CQ$137,CQ$138,CQ$139,CQ$140,CQ$141,CQ$142,CQ$143,CQ$144*(1+'S&amp;S'!$F151))</f>
        <v>0</v>
      </c>
      <c r="CR353" s="66">
        <f>-CR$190+CR$216-CR$218+CR$233+CR$234+SUM(CR$125,CR$126,CR$127,CR$128,CR$129,CR$130,CR$131,CR$132,CR$133,CR$134,CR$135,CR$136,CR$137,CR$138,CR$139,CR$140,CR$141,CR$142,CR$143,CR$144*(1+'S&amp;S'!$F151))</f>
        <v>0</v>
      </c>
      <c r="CS353" s="66">
        <f>-CS$190+CS$216-CS$218+CS$233+CS$234+SUM(CS$125,CS$126,CS$127,CS$128,CS$129,CS$130,CS$131,CS$132,CS$133,CS$134,CS$135,CS$136,CS$137,CS$138,CS$139,CS$140,CS$141,CS$142,CS$143,CS$144*(1+'S&amp;S'!$F151))</f>
        <v>0</v>
      </c>
    </row>
    <row r="354" spans="3:97" hidden="1" x14ac:dyDescent="0.35">
      <c r="C354" s="81" t="str">
        <f>O.2!C95&amp;" with "&amp; 'S&amp;S'!$D$5*100 &amp; "% increase"</f>
        <v>G. Total net value of externalities with 1% increase</v>
      </c>
      <c r="E354" s="492">
        <f>G354+NPV(G.Asm!$F$40,H354:INDEX(H354:CS354,RP))</f>
        <v>0</v>
      </c>
      <c r="F354" s="492">
        <f t="shared" si="140"/>
        <v>0</v>
      </c>
      <c r="G354" s="66">
        <f>-G$190+G$216-G$218+G$233*(1+'S&amp;S'!$F152)+G$234+G$235</f>
        <v>0</v>
      </c>
      <c r="H354" s="66">
        <f>-H$190+H$216-H$218+H$233*(1+'S&amp;S'!$F152)+H$234+H$235</f>
        <v>0</v>
      </c>
      <c r="I354" s="66">
        <f>-I$190+I$216-I$218+I$233*(1+'S&amp;S'!$F152)+I$234+I$235</f>
        <v>0</v>
      </c>
      <c r="J354" s="66">
        <f>-J$190+J$216-J$218+J$233*(1+'S&amp;S'!$F152)+J$234+J$235</f>
        <v>0</v>
      </c>
      <c r="K354" s="66">
        <f>-K$190+K$216-K$218+K$233*(1+'S&amp;S'!$F152)+K$234+K$235</f>
        <v>0</v>
      </c>
      <c r="L354" s="66">
        <f>-L$190+L$216-L$218+L$233*(1+'S&amp;S'!$F152)+L$234+L$235</f>
        <v>0</v>
      </c>
      <c r="M354" s="66">
        <f>-M$190+M$216-M$218+M$233*(1+'S&amp;S'!$F152)+M$234+M$235</f>
        <v>0</v>
      </c>
      <c r="N354" s="66">
        <f>-N$190+N$216-N$218+N$233*(1+'S&amp;S'!$F152)+N$234+N$235</f>
        <v>0</v>
      </c>
      <c r="O354" s="66">
        <f>-O$190+O$216-O$218+O$233*(1+'S&amp;S'!$F152)+O$234+O$235</f>
        <v>0</v>
      </c>
      <c r="P354" s="66">
        <f>-P$190+P$216-P$218+P$233*(1+'S&amp;S'!$F152)+P$234+P$235</f>
        <v>0</v>
      </c>
      <c r="Q354" s="66">
        <f>-Q$190+Q$216-Q$218+Q$233*(1+'S&amp;S'!$F152)+Q$234+Q$235</f>
        <v>0</v>
      </c>
      <c r="R354" s="66">
        <f>-R$190+R$216-R$218+R$233*(1+'S&amp;S'!$F152)+R$234+R$235</f>
        <v>0</v>
      </c>
      <c r="S354" s="66">
        <f>-S$190+S$216-S$218+S$233*(1+'S&amp;S'!$F152)+S$234+S$235</f>
        <v>0</v>
      </c>
      <c r="T354" s="66">
        <f>-T$190+T$216-T$218+T$233*(1+'S&amp;S'!$F152)+T$234+T$235</f>
        <v>0</v>
      </c>
      <c r="U354" s="66">
        <f>-U$190+U$216-U$218+U$233*(1+'S&amp;S'!$F152)+U$234+U$235</f>
        <v>0</v>
      </c>
      <c r="V354" s="66">
        <f>-V$190+V$216-V$218+V$233*(1+'S&amp;S'!$F152)+V$234+V$235</f>
        <v>0</v>
      </c>
      <c r="W354" s="66">
        <f>-W$190+W$216-W$218+W$233*(1+'S&amp;S'!$F152)+W$234+W$235</f>
        <v>0</v>
      </c>
      <c r="X354" s="66">
        <f>-X$190+X$216-X$218+X$233*(1+'S&amp;S'!$F152)+X$234+X$235</f>
        <v>0</v>
      </c>
      <c r="Y354" s="66">
        <f>-Y$190+Y$216-Y$218+Y$233*(1+'S&amp;S'!$F152)+Y$234+Y$235</f>
        <v>0</v>
      </c>
      <c r="Z354" s="66">
        <f>-Z$190+Z$216-Z$218+Z$233*(1+'S&amp;S'!$F152)+Z$234+Z$235</f>
        <v>0</v>
      </c>
      <c r="AA354" s="66">
        <f>-AA$190+AA$216-AA$218+AA$233*(1+'S&amp;S'!$F152)+AA$234+AA$235</f>
        <v>0</v>
      </c>
      <c r="AB354" s="66">
        <f>-AB$190+AB$216-AB$218+AB$233*(1+'S&amp;S'!$F152)+AB$234+AB$235</f>
        <v>0</v>
      </c>
      <c r="AC354" s="66">
        <f>-AC$190+AC$216-AC$218+AC$233*(1+'S&amp;S'!$F152)+AC$234+AC$235</f>
        <v>0</v>
      </c>
      <c r="AD354" s="66">
        <f>-AD$190+AD$216-AD$218+AD$233*(1+'S&amp;S'!$F152)+AD$234+AD$235</f>
        <v>0</v>
      </c>
      <c r="AE354" s="66">
        <f>-AE$190+AE$216-AE$218+AE$233*(1+'S&amp;S'!$F152)+AE$234+AE$235</f>
        <v>0</v>
      </c>
      <c r="AF354" s="66">
        <f>-AF$190+AF$216-AF$218+AF$233*(1+'S&amp;S'!$F152)+AF$234+AF$235</f>
        <v>0</v>
      </c>
      <c r="AG354" s="66">
        <f>-AG$190+AG$216-AG$218+AG$233*(1+'S&amp;S'!$F152)+AG$234+AG$235</f>
        <v>0</v>
      </c>
      <c r="AH354" s="66">
        <f>-AH$190+AH$216-AH$218+AH$233*(1+'S&amp;S'!$F152)+AH$234+AH$235</f>
        <v>0</v>
      </c>
      <c r="AI354" s="66">
        <f>-AI$190+AI$216-AI$218+AI$233*(1+'S&amp;S'!$F152)+AI$234+AI$235</f>
        <v>0</v>
      </c>
      <c r="AJ354" s="66">
        <f>-AJ$190+AJ$216-AJ$218+AJ$233*(1+'S&amp;S'!$F152)+AJ$234+AJ$235</f>
        <v>0</v>
      </c>
      <c r="AK354" s="66">
        <f>-AK$190+AK$216-AK$218+AK$233*(1+'S&amp;S'!$F152)+AK$234+AK$235</f>
        <v>0</v>
      </c>
      <c r="AL354" s="66">
        <f>-AL$190+AL$216-AL$218+AL$233*(1+'S&amp;S'!$F152)+AL$234+AL$235</f>
        <v>0</v>
      </c>
      <c r="AM354" s="66">
        <f>-AM$190+AM$216-AM$218+AM$233*(1+'S&amp;S'!$F152)+AM$234+AM$235</f>
        <v>0</v>
      </c>
      <c r="AN354" s="66">
        <f>-AN$190+AN$216-AN$218+AN$233*(1+'S&amp;S'!$F152)+AN$234+AN$235</f>
        <v>0</v>
      </c>
      <c r="AO354" s="66">
        <f>-AO$190+AO$216-AO$218+AO$233*(1+'S&amp;S'!$F152)+AO$234+AO$235</f>
        <v>0</v>
      </c>
      <c r="AP354" s="66">
        <f>-AP$190+AP$216-AP$218+AP$233*(1+'S&amp;S'!$F152)+AP$234+AP$235</f>
        <v>0</v>
      </c>
      <c r="AQ354" s="66">
        <f>-AQ$190+AQ$216-AQ$218+AQ$233*(1+'S&amp;S'!$F152)+AQ$234+AQ$235</f>
        <v>0</v>
      </c>
      <c r="AR354" s="66">
        <f>-AR$190+AR$216-AR$218+AR$233*(1+'S&amp;S'!$F152)+AR$234+AR$235</f>
        <v>0</v>
      </c>
      <c r="AS354" s="66">
        <f>-AS$190+AS$216-AS$218+AS$233*(1+'S&amp;S'!$F152)+AS$234+AS$235</f>
        <v>0</v>
      </c>
      <c r="AT354" s="66">
        <f>-AT$190+AT$216-AT$218+AT$233*(1+'S&amp;S'!$F152)+AT$234+AT$235</f>
        <v>0</v>
      </c>
      <c r="AU354" s="66">
        <f>-AU$190+AU$216-AU$218+AU$233*(1+'S&amp;S'!$F152)+AU$234+AU$235</f>
        <v>0</v>
      </c>
      <c r="AV354" s="66">
        <f>-AV$190+AV$216-AV$218+AV$233*(1+'S&amp;S'!$F152)+AV$234+AV$235</f>
        <v>0</v>
      </c>
      <c r="AW354" s="66">
        <f>-AW$190+AW$216-AW$218+AW$233*(1+'S&amp;S'!$F152)+AW$234+AW$235</f>
        <v>0</v>
      </c>
      <c r="AX354" s="66">
        <f>-AX$190+AX$216-AX$218+AX$233*(1+'S&amp;S'!$F152)+AX$234+AX$235</f>
        <v>0</v>
      </c>
      <c r="AY354" s="66">
        <f>-AY$190+AY$216-AY$218+AY$233*(1+'S&amp;S'!$F152)+AY$234+AY$235</f>
        <v>0</v>
      </c>
      <c r="AZ354" s="66">
        <f>-AZ$190+AZ$216-AZ$218+AZ$233*(1+'S&amp;S'!$F152)+AZ$234+AZ$235</f>
        <v>0</v>
      </c>
      <c r="BA354" s="66">
        <f>-BA$190+BA$216-BA$218+BA$233*(1+'S&amp;S'!$F152)+BA$234+BA$235</f>
        <v>0</v>
      </c>
      <c r="BB354" s="66">
        <f>-BB$190+BB$216-BB$218+BB$233*(1+'S&amp;S'!$F152)+BB$234+BB$235</f>
        <v>0</v>
      </c>
      <c r="BC354" s="66">
        <f>-BC$190+BC$216-BC$218+BC$233*(1+'S&amp;S'!$F152)+BC$234+BC$235</f>
        <v>0</v>
      </c>
      <c r="BD354" s="66">
        <f>-BD$190+BD$216-BD$218+BD$233*(1+'S&amp;S'!$F152)+BD$234+BD$235</f>
        <v>0</v>
      </c>
      <c r="BE354" s="66">
        <f>-BE$190+BE$216-BE$218+BE$233*(1+'S&amp;S'!$F152)+BE$234+BE$235</f>
        <v>0</v>
      </c>
      <c r="BF354" s="66">
        <f>-BF$190+BF$216-BF$218+BF$233*(1+'S&amp;S'!$F152)+BF$234+BF$235</f>
        <v>0</v>
      </c>
      <c r="BG354" s="66">
        <f>-BG$190+BG$216-BG$218+BG$233*(1+'S&amp;S'!$F152)+BG$234+BG$235</f>
        <v>0</v>
      </c>
      <c r="BH354" s="66">
        <f>-BH$190+BH$216-BH$218+BH$233*(1+'S&amp;S'!$F152)+BH$234+BH$235</f>
        <v>0</v>
      </c>
      <c r="BI354" s="66">
        <f>-BI$190+BI$216-BI$218+BI$233*(1+'S&amp;S'!$F152)+BI$234+BI$235</f>
        <v>0</v>
      </c>
      <c r="BJ354" s="66">
        <f>-BJ$190+BJ$216-BJ$218+BJ$233*(1+'S&amp;S'!$F152)+BJ$234+BJ$235</f>
        <v>0</v>
      </c>
      <c r="BK354" s="66">
        <f>-BK$190+BK$216-BK$218+BK$233*(1+'S&amp;S'!$F152)+BK$234+BK$235</f>
        <v>0</v>
      </c>
      <c r="BL354" s="66">
        <f>-BL$190+BL$216-BL$218+BL$233*(1+'S&amp;S'!$F152)+BL$234+BL$235</f>
        <v>0</v>
      </c>
      <c r="BM354" s="66">
        <f>-BM$190+BM$216-BM$218+BM$233*(1+'S&amp;S'!$F152)+BM$234+BM$235</f>
        <v>0</v>
      </c>
      <c r="BN354" s="66">
        <f>-BN$190+BN$216-BN$218+BN$233*(1+'S&amp;S'!$F152)+BN$234+BN$235</f>
        <v>0</v>
      </c>
      <c r="BO354" s="66">
        <f>-BO$190+BO$216-BO$218+BO$233*(1+'S&amp;S'!$F152)+BO$234+BO$235</f>
        <v>0</v>
      </c>
      <c r="BP354" s="66">
        <f>-BP$190+BP$216-BP$218+BP$233*(1+'S&amp;S'!$F152)+BP$234+BP$235</f>
        <v>0</v>
      </c>
      <c r="BQ354" s="66">
        <f>-BQ$190+BQ$216-BQ$218+BQ$233*(1+'S&amp;S'!$F152)+BQ$234+BQ$235</f>
        <v>0</v>
      </c>
      <c r="BR354" s="66">
        <f>-BR$190+BR$216-BR$218+BR$233*(1+'S&amp;S'!$F152)+BR$234+BR$235</f>
        <v>0</v>
      </c>
      <c r="BS354" s="66">
        <f>-BS$190+BS$216-BS$218+BS$233*(1+'S&amp;S'!$F152)+BS$234+BS$235</f>
        <v>0</v>
      </c>
      <c r="BT354" s="66">
        <f>-BT$190+BT$216-BT$218+BT$233*(1+'S&amp;S'!$F152)+BT$234+BT$235</f>
        <v>0</v>
      </c>
      <c r="BU354" s="66">
        <f>-BU$190+BU$216-BU$218+BU$233*(1+'S&amp;S'!$F152)+BU$234+BU$235</f>
        <v>0</v>
      </c>
      <c r="BV354" s="66">
        <f>-BV$190+BV$216-BV$218+BV$233*(1+'S&amp;S'!$F152)+BV$234+BV$235</f>
        <v>0</v>
      </c>
      <c r="BW354" s="66">
        <f>-BW$190+BW$216-BW$218+BW$233*(1+'S&amp;S'!$F152)+BW$234+BW$235</f>
        <v>0</v>
      </c>
      <c r="BX354" s="66">
        <f>-BX$190+BX$216-BX$218+BX$233*(1+'S&amp;S'!$F152)+BX$234+BX$235</f>
        <v>0</v>
      </c>
      <c r="BY354" s="66">
        <f>-BY$190+BY$216-BY$218+BY$233*(1+'S&amp;S'!$F152)+BY$234+BY$235</f>
        <v>0</v>
      </c>
      <c r="BZ354" s="66">
        <f>-BZ$190+BZ$216-BZ$218+BZ$233*(1+'S&amp;S'!$F152)+BZ$234+BZ$235</f>
        <v>0</v>
      </c>
      <c r="CA354" s="66">
        <f>-CA$190+CA$216-CA$218+CA$233*(1+'S&amp;S'!$F152)+CA$234+CA$235</f>
        <v>0</v>
      </c>
      <c r="CB354" s="66">
        <f>-CB$190+CB$216-CB$218+CB$233*(1+'S&amp;S'!$F152)+CB$234+CB$235</f>
        <v>0</v>
      </c>
      <c r="CC354" s="66">
        <f>-CC$190+CC$216-CC$218+CC$233*(1+'S&amp;S'!$F152)+CC$234+CC$235</f>
        <v>0</v>
      </c>
      <c r="CD354" s="66">
        <f>-CD$190+CD$216-CD$218+CD$233*(1+'S&amp;S'!$F152)+CD$234+CD$235</f>
        <v>0</v>
      </c>
      <c r="CE354" s="66">
        <f>-CE$190+CE$216-CE$218+CE$233*(1+'S&amp;S'!$F152)+CE$234+CE$235</f>
        <v>0</v>
      </c>
      <c r="CF354" s="66">
        <f>-CF$190+CF$216-CF$218+CF$233*(1+'S&amp;S'!$F152)+CF$234+CF$235</f>
        <v>0</v>
      </c>
      <c r="CG354" s="66">
        <f>-CG$190+CG$216-CG$218+CG$233*(1+'S&amp;S'!$F152)+CG$234+CG$235</f>
        <v>0</v>
      </c>
      <c r="CH354" s="66">
        <f>-CH$190+CH$216-CH$218+CH$233*(1+'S&amp;S'!$F152)+CH$234+CH$235</f>
        <v>0</v>
      </c>
      <c r="CI354" s="66">
        <f>-CI$190+CI$216-CI$218+CI$233*(1+'S&amp;S'!$F152)+CI$234+CI$235</f>
        <v>0</v>
      </c>
      <c r="CJ354" s="66">
        <f>-CJ$190+CJ$216-CJ$218+CJ$233*(1+'S&amp;S'!$F152)+CJ$234+CJ$235</f>
        <v>0</v>
      </c>
      <c r="CK354" s="66">
        <f>-CK$190+CK$216-CK$218+CK$233*(1+'S&amp;S'!$F152)+CK$234+CK$235</f>
        <v>0</v>
      </c>
      <c r="CL354" s="66">
        <f>-CL$190+CL$216-CL$218+CL$233*(1+'S&amp;S'!$F152)+CL$234+CL$235</f>
        <v>0</v>
      </c>
      <c r="CM354" s="66">
        <f>-CM$190+CM$216-CM$218+CM$233*(1+'S&amp;S'!$F152)+CM$234+CM$235</f>
        <v>0</v>
      </c>
      <c r="CN354" s="66">
        <f>-CN$190+CN$216-CN$218+CN$233*(1+'S&amp;S'!$F152)+CN$234+CN$235</f>
        <v>0</v>
      </c>
      <c r="CO354" s="66">
        <f>-CO$190+CO$216-CO$218+CO$233*(1+'S&amp;S'!$F152)+CO$234+CO$235</f>
        <v>0</v>
      </c>
      <c r="CP354" s="66">
        <f>-CP$190+CP$216-CP$218+CP$233*(1+'S&amp;S'!$F152)+CP$234+CP$235</f>
        <v>0</v>
      </c>
      <c r="CQ354" s="66">
        <f>-CQ$190+CQ$216-CQ$218+CQ$233*(1+'S&amp;S'!$F152)+CQ$234+CQ$235</f>
        <v>0</v>
      </c>
      <c r="CR354" s="66">
        <f>-CR$190+CR$216-CR$218+CR$233*(1+'S&amp;S'!$F152)+CR$234+CR$235</f>
        <v>0</v>
      </c>
      <c r="CS354" s="66">
        <f>-CS$190+CS$216-CS$218+CS$233*(1+'S&amp;S'!$F152)+CS$234+CS$235</f>
        <v>0</v>
      </c>
    </row>
    <row r="355" spans="3:97" hidden="1" x14ac:dyDescent="0.35">
      <c r="C355" s="81" t="str">
        <f>O.2!C95&amp;" with "&amp; 'S&amp;S'!$D$5*100 &amp; "% decrease"</f>
        <v>G. Total net value of externalities with 1% decrease</v>
      </c>
      <c r="E355" s="492">
        <f>G355+NPV(G.Asm!$F$40,H355:INDEX(H355:CS355,RP))</f>
        <v>0</v>
      </c>
      <c r="F355" s="492">
        <f t="shared" si="140"/>
        <v>0</v>
      </c>
      <c r="G355" s="66">
        <f>-G$190+G$216-G$218+G$233*(1+'S&amp;S'!$F153)+G$234+G$235</f>
        <v>0</v>
      </c>
      <c r="H355" s="66">
        <f>-H$190+H$216-H$218+H$233*(1+'S&amp;S'!$F153)+H$234+H$235</f>
        <v>0</v>
      </c>
      <c r="I355" s="66">
        <f>-I$190+I$216-I$218+I$233*(1+'S&amp;S'!$F153)+I$234+I$235</f>
        <v>0</v>
      </c>
      <c r="J355" s="66">
        <f>-J$190+J$216-J$218+J$233*(1+'S&amp;S'!$F153)+J$234+J$235</f>
        <v>0</v>
      </c>
      <c r="K355" s="66">
        <f>-K$190+K$216-K$218+K$233*(1+'S&amp;S'!$F153)+K$234+K$235</f>
        <v>0</v>
      </c>
      <c r="L355" s="66">
        <f>-L$190+L$216-L$218+L$233*(1+'S&amp;S'!$F153)+L$234+L$235</f>
        <v>0</v>
      </c>
      <c r="M355" s="66">
        <f>-M$190+M$216-M$218+M$233*(1+'S&amp;S'!$F153)+M$234+M$235</f>
        <v>0</v>
      </c>
      <c r="N355" s="66">
        <f>-N$190+N$216-N$218+N$233*(1+'S&amp;S'!$F153)+N$234+N$235</f>
        <v>0</v>
      </c>
      <c r="O355" s="66">
        <f>-O$190+O$216-O$218+O$233*(1+'S&amp;S'!$F153)+O$234+O$235</f>
        <v>0</v>
      </c>
      <c r="P355" s="66">
        <f>-P$190+P$216-P$218+P$233*(1+'S&amp;S'!$F153)+P$234+P$235</f>
        <v>0</v>
      </c>
      <c r="Q355" s="66">
        <f>-Q$190+Q$216-Q$218+Q$233*(1+'S&amp;S'!$F153)+Q$234+Q$235</f>
        <v>0</v>
      </c>
      <c r="R355" s="66">
        <f>-R$190+R$216-R$218+R$233*(1+'S&amp;S'!$F153)+R$234+R$235</f>
        <v>0</v>
      </c>
      <c r="S355" s="66">
        <f>-S$190+S$216-S$218+S$233*(1+'S&amp;S'!$F153)+S$234+S$235</f>
        <v>0</v>
      </c>
      <c r="T355" s="66">
        <f>-T$190+T$216-T$218+T$233*(1+'S&amp;S'!$F153)+T$234+T$235</f>
        <v>0</v>
      </c>
      <c r="U355" s="66">
        <f>-U$190+U$216-U$218+U$233*(1+'S&amp;S'!$F153)+U$234+U$235</f>
        <v>0</v>
      </c>
      <c r="V355" s="66">
        <f>-V$190+V$216-V$218+V$233*(1+'S&amp;S'!$F153)+V$234+V$235</f>
        <v>0</v>
      </c>
      <c r="W355" s="66">
        <f>-W$190+W$216-W$218+W$233*(1+'S&amp;S'!$F153)+W$234+W$235</f>
        <v>0</v>
      </c>
      <c r="X355" s="66">
        <f>-X$190+X$216-X$218+X$233*(1+'S&amp;S'!$F153)+X$234+X$235</f>
        <v>0</v>
      </c>
      <c r="Y355" s="66">
        <f>-Y$190+Y$216-Y$218+Y$233*(1+'S&amp;S'!$F153)+Y$234+Y$235</f>
        <v>0</v>
      </c>
      <c r="Z355" s="66">
        <f>-Z$190+Z$216-Z$218+Z$233*(1+'S&amp;S'!$F153)+Z$234+Z$235</f>
        <v>0</v>
      </c>
      <c r="AA355" s="66">
        <f>-AA$190+AA$216-AA$218+AA$233*(1+'S&amp;S'!$F153)+AA$234+AA$235</f>
        <v>0</v>
      </c>
      <c r="AB355" s="66">
        <f>-AB$190+AB$216-AB$218+AB$233*(1+'S&amp;S'!$F153)+AB$234+AB$235</f>
        <v>0</v>
      </c>
      <c r="AC355" s="66">
        <f>-AC$190+AC$216-AC$218+AC$233*(1+'S&amp;S'!$F153)+AC$234+AC$235</f>
        <v>0</v>
      </c>
      <c r="AD355" s="66">
        <f>-AD$190+AD$216-AD$218+AD$233*(1+'S&amp;S'!$F153)+AD$234+AD$235</f>
        <v>0</v>
      </c>
      <c r="AE355" s="66">
        <f>-AE$190+AE$216-AE$218+AE$233*(1+'S&amp;S'!$F153)+AE$234+AE$235</f>
        <v>0</v>
      </c>
      <c r="AF355" s="66">
        <f>-AF$190+AF$216-AF$218+AF$233*(1+'S&amp;S'!$F153)+AF$234+AF$235</f>
        <v>0</v>
      </c>
      <c r="AG355" s="66">
        <f>-AG$190+AG$216-AG$218+AG$233*(1+'S&amp;S'!$F153)+AG$234+AG$235</f>
        <v>0</v>
      </c>
      <c r="AH355" s="66">
        <f>-AH$190+AH$216-AH$218+AH$233*(1+'S&amp;S'!$F153)+AH$234+AH$235</f>
        <v>0</v>
      </c>
      <c r="AI355" s="66">
        <f>-AI$190+AI$216-AI$218+AI$233*(1+'S&amp;S'!$F153)+AI$234+AI$235</f>
        <v>0</v>
      </c>
      <c r="AJ355" s="66">
        <f>-AJ$190+AJ$216-AJ$218+AJ$233*(1+'S&amp;S'!$F153)+AJ$234+AJ$235</f>
        <v>0</v>
      </c>
      <c r="AK355" s="66">
        <f>-AK$190+AK$216-AK$218+AK$233*(1+'S&amp;S'!$F153)+AK$234+AK$235</f>
        <v>0</v>
      </c>
      <c r="AL355" s="66">
        <f>-AL$190+AL$216-AL$218+AL$233*(1+'S&amp;S'!$F153)+AL$234+AL$235</f>
        <v>0</v>
      </c>
      <c r="AM355" s="66">
        <f>-AM$190+AM$216-AM$218+AM$233*(1+'S&amp;S'!$F153)+AM$234+AM$235</f>
        <v>0</v>
      </c>
      <c r="AN355" s="66">
        <f>-AN$190+AN$216-AN$218+AN$233*(1+'S&amp;S'!$F153)+AN$234+AN$235</f>
        <v>0</v>
      </c>
      <c r="AO355" s="66">
        <f>-AO$190+AO$216-AO$218+AO$233*(1+'S&amp;S'!$F153)+AO$234+AO$235</f>
        <v>0</v>
      </c>
      <c r="AP355" s="66">
        <f>-AP$190+AP$216-AP$218+AP$233*(1+'S&amp;S'!$F153)+AP$234+AP$235</f>
        <v>0</v>
      </c>
      <c r="AQ355" s="66">
        <f>-AQ$190+AQ$216-AQ$218+AQ$233*(1+'S&amp;S'!$F153)+AQ$234+AQ$235</f>
        <v>0</v>
      </c>
      <c r="AR355" s="66">
        <f>-AR$190+AR$216-AR$218+AR$233*(1+'S&amp;S'!$F153)+AR$234+AR$235</f>
        <v>0</v>
      </c>
      <c r="AS355" s="66">
        <f>-AS$190+AS$216-AS$218+AS$233*(1+'S&amp;S'!$F153)+AS$234+AS$235</f>
        <v>0</v>
      </c>
      <c r="AT355" s="66">
        <f>-AT$190+AT$216-AT$218+AT$233*(1+'S&amp;S'!$F153)+AT$234+AT$235</f>
        <v>0</v>
      </c>
      <c r="AU355" s="66">
        <f>-AU$190+AU$216-AU$218+AU$233*(1+'S&amp;S'!$F153)+AU$234+AU$235</f>
        <v>0</v>
      </c>
      <c r="AV355" s="66">
        <f>-AV$190+AV$216-AV$218+AV$233*(1+'S&amp;S'!$F153)+AV$234+AV$235</f>
        <v>0</v>
      </c>
      <c r="AW355" s="66">
        <f>-AW$190+AW$216-AW$218+AW$233*(1+'S&amp;S'!$F153)+AW$234+AW$235</f>
        <v>0</v>
      </c>
      <c r="AX355" s="66">
        <f>-AX$190+AX$216-AX$218+AX$233*(1+'S&amp;S'!$F153)+AX$234+AX$235</f>
        <v>0</v>
      </c>
      <c r="AY355" s="66">
        <f>-AY$190+AY$216-AY$218+AY$233*(1+'S&amp;S'!$F153)+AY$234+AY$235</f>
        <v>0</v>
      </c>
      <c r="AZ355" s="66">
        <f>-AZ$190+AZ$216-AZ$218+AZ$233*(1+'S&amp;S'!$F153)+AZ$234+AZ$235</f>
        <v>0</v>
      </c>
      <c r="BA355" s="66">
        <f>-BA$190+BA$216-BA$218+BA$233*(1+'S&amp;S'!$F153)+BA$234+BA$235</f>
        <v>0</v>
      </c>
      <c r="BB355" s="66">
        <f>-BB$190+BB$216-BB$218+BB$233*(1+'S&amp;S'!$F153)+BB$234+BB$235</f>
        <v>0</v>
      </c>
      <c r="BC355" s="66">
        <f>-BC$190+BC$216-BC$218+BC$233*(1+'S&amp;S'!$F153)+BC$234+BC$235</f>
        <v>0</v>
      </c>
      <c r="BD355" s="66">
        <f>-BD$190+BD$216-BD$218+BD$233*(1+'S&amp;S'!$F153)+BD$234+BD$235</f>
        <v>0</v>
      </c>
      <c r="BE355" s="66">
        <f>-BE$190+BE$216-BE$218+BE$233*(1+'S&amp;S'!$F153)+BE$234+BE$235</f>
        <v>0</v>
      </c>
      <c r="BF355" s="66">
        <f>-BF$190+BF$216-BF$218+BF$233*(1+'S&amp;S'!$F153)+BF$234+BF$235</f>
        <v>0</v>
      </c>
      <c r="BG355" s="66">
        <f>-BG$190+BG$216-BG$218+BG$233*(1+'S&amp;S'!$F153)+BG$234+BG$235</f>
        <v>0</v>
      </c>
      <c r="BH355" s="66">
        <f>-BH$190+BH$216-BH$218+BH$233*(1+'S&amp;S'!$F153)+BH$234+BH$235</f>
        <v>0</v>
      </c>
      <c r="BI355" s="66">
        <f>-BI$190+BI$216-BI$218+BI$233*(1+'S&amp;S'!$F153)+BI$234+BI$235</f>
        <v>0</v>
      </c>
      <c r="BJ355" s="66">
        <f>-BJ$190+BJ$216-BJ$218+BJ$233*(1+'S&amp;S'!$F153)+BJ$234+BJ$235</f>
        <v>0</v>
      </c>
      <c r="BK355" s="66">
        <f>-BK$190+BK$216-BK$218+BK$233*(1+'S&amp;S'!$F153)+BK$234+BK$235</f>
        <v>0</v>
      </c>
      <c r="BL355" s="66">
        <f>-BL$190+BL$216-BL$218+BL$233*(1+'S&amp;S'!$F153)+BL$234+BL$235</f>
        <v>0</v>
      </c>
      <c r="BM355" s="66">
        <f>-BM$190+BM$216-BM$218+BM$233*(1+'S&amp;S'!$F153)+BM$234+BM$235</f>
        <v>0</v>
      </c>
      <c r="BN355" s="66">
        <f>-BN$190+BN$216-BN$218+BN$233*(1+'S&amp;S'!$F153)+BN$234+BN$235</f>
        <v>0</v>
      </c>
      <c r="BO355" s="66">
        <f>-BO$190+BO$216-BO$218+BO$233*(1+'S&amp;S'!$F153)+BO$234+BO$235</f>
        <v>0</v>
      </c>
      <c r="BP355" s="66">
        <f>-BP$190+BP$216-BP$218+BP$233*(1+'S&amp;S'!$F153)+BP$234+BP$235</f>
        <v>0</v>
      </c>
      <c r="BQ355" s="66">
        <f>-BQ$190+BQ$216-BQ$218+BQ$233*(1+'S&amp;S'!$F153)+BQ$234+BQ$235</f>
        <v>0</v>
      </c>
      <c r="BR355" s="66">
        <f>-BR$190+BR$216-BR$218+BR$233*(1+'S&amp;S'!$F153)+BR$234+BR$235</f>
        <v>0</v>
      </c>
      <c r="BS355" s="66">
        <f>-BS$190+BS$216-BS$218+BS$233*(1+'S&amp;S'!$F153)+BS$234+BS$235</f>
        <v>0</v>
      </c>
      <c r="BT355" s="66">
        <f>-BT$190+BT$216-BT$218+BT$233*(1+'S&amp;S'!$F153)+BT$234+BT$235</f>
        <v>0</v>
      </c>
      <c r="BU355" s="66">
        <f>-BU$190+BU$216-BU$218+BU$233*(1+'S&amp;S'!$F153)+BU$234+BU$235</f>
        <v>0</v>
      </c>
      <c r="BV355" s="66">
        <f>-BV$190+BV$216-BV$218+BV$233*(1+'S&amp;S'!$F153)+BV$234+BV$235</f>
        <v>0</v>
      </c>
      <c r="BW355" s="66">
        <f>-BW$190+BW$216-BW$218+BW$233*(1+'S&amp;S'!$F153)+BW$234+BW$235</f>
        <v>0</v>
      </c>
      <c r="BX355" s="66">
        <f>-BX$190+BX$216-BX$218+BX$233*(1+'S&amp;S'!$F153)+BX$234+BX$235</f>
        <v>0</v>
      </c>
      <c r="BY355" s="66">
        <f>-BY$190+BY$216-BY$218+BY$233*(1+'S&amp;S'!$F153)+BY$234+BY$235</f>
        <v>0</v>
      </c>
      <c r="BZ355" s="66">
        <f>-BZ$190+BZ$216-BZ$218+BZ$233*(1+'S&amp;S'!$F153)+BZ$234+BZ$235</f>
        <v>0</v>
      </c>
      <c r="CA355" s="66">
        <f>-CA$190+CA$216-CA$218+CA$233*(1+'S&amp;S'!$F153)+CA$234+CA$235</f>
        <v>0</v>
      </c>
      <c r="CB355" s="66">
        <f>-CB$190+CB$216-CB$218+CB$233*(1+'S&amp;S'!$F153)+CB$234+CB$235</f>
        <v>0</v>
      </c>
      <c r="CC355" s="66">
        <f>-CC$190+CC$216-CC$218+CC$233*(1+'S&amp;S'!$F153)+CC$234+CC$235</f>
        <v>0</v>
      </c>
      <c r="CD355" s="66">
        <f>-CD$190+CD$216-CD$218+CD$233*(1+'S&amp;S'!$F153)+CD$234+CD$235</f>
        <v>0</v>
      </c>
      <c r="CE355" s="66">
        <f>-CE$190+CE$216-CE$218+CE$233*(1+'S&amp;S'!$F153)+CE$234+CE$235</f>
        <v>0</v>
      </c>
      <c r="CF355" s="66">
        <f>-CF$190+CF$216-CF$218+CF$233*(1+'S&amp;S'!$F153)+CF$234+CF$235</f>
        <v>0</v>
      </c>
      <c r="CG355" s="66">
        <f>-CG$190+CG$216-CG$218+CG$233*(1+'S&amp;S'!$F153)+CG$234+CG$235</f>
        <v>0</v>
      </c>
      <c r="CH355" s="66">
        <f>-CH$190+CH$216-CH$218+CH$233*(1+'S&amp;S'!$F153)+CH$234+CH$235</f>
        <v>0</v>
      </c>
      <c r="CI355" s="66">
        <f>-CI$190+CI$216-CI$218+CI$233*(1+'S&amp;S'!$F153)+CI$234+CI$235</f>
        <v>0</v>
      </c>
      <c r="CJ355" s="66">
        <f>-CJ$190+CJ$216-CJ$218+CJ$233*(1+'S&amp;S'!$F153)+CJ$234+CJ$235</f>
        <v>0</v>
      </c>
      <c r="CK355" s="66">
        <f>-CK$190+CK$216-CK$218+CK$233*(1+'S&amp;S'!$F153)+CK$234+CK$235</f>
        <v>0</v>
      </c>
      <c r="CL355" s="66">
        <f>-CL$190+CL$216-CL$218+CL$233*(1+'S&amp;S'!$F153)+CL$234+CL$235</f>
        <v>0</v>
      </c>
      <c r="CM355" s="66">
        <f>-CM$190+CM$216-CM$218+CM$233*(1+'S&amp;S'!$F153)+CM$234+CM$235</f>
        <v>0</v>
      </c>
      <c r="CN355" s="66">
        <f>-CN$190+CN$216-CN$218+CN$233*(1+'S&amp;S'!$F153)+CN$234+CN$235</f>
        <v>0</v>
      </c>
      <c r="CO355" s="66">
        <f>-CO$190+CO$216-CO$218+CO$233*(1+'S&amp;S'!$F153)+CO$234+CO$235</f>
        <v>0</v>
      </c>
      <c r="CP355" s="66">
        <f>-CP$190+CP$216-CP$218+CP$233*(1+'S&amp;S'!$F153)+CP$234+CP$235</f>
        <v>0</v>
      </c>
      <c r="CQ355" s="66">
        <f>-CQ$190+CQ$216-CQ$218+CQ$233*(1+'S&amp;S'!$F153)+CQ$234+CQ$235</f>
        <v>0</v>
      </c>
      <c r="CR355" s="66">
        <f>-CR$190+CR$216-CR$218+CR$233*(1+'S&amp;S'!$F153)+CR$234+CR$235</f>
        <v>0</v>
      </c>
      <c r="CS355" s="66">
        <f>-CS$190+CS$216-CS$218+CS$233*(1+'S&amp;S'!$F153)+CS$234+CS$235</f>
        <v>0</v>
      </c>
    </row>
    <row r="356" spans="3:97" hidden="1" x14ac:dyDescent="0.35">
      <c r="C356" s="81" t="str">
        <f>O.2!C119&amp;" with "&amp; 'S&amp;S'!$D$5*100 &amp; "% increase"</f>
        <v>H. Total net value of climate change mitigation with 1% increase</v>
      </c>
      <c r="E356" s="492">
        <f>G356+NPV(G.Asm!$F$40,H356:INDEX(H356:CS356,RP))</f>
        <v>0</v>
      </c>
      <c r="F356" s="492">
        <f t="shared" si="140"/>
        <v>0</v>
      </c>
      <c r="G356" s="66">
        <f>-G$190+G$216-G$218+G$233+G$234*(1+'S&amp;S'!$F154)+G$235</f>
        <v>0</v>
      </c>
      <c r="H356" s="66">
        <f>-H$190+H$216-H$218+H$233+H$234*(1+'S&amp;S'!$F154)+H$235</f>
        <v>0</v>
      </c>
      <c r="I356" s="66">
        <f>-I$190+I$216-I$218+I$233+I$234*(1+'S&amp;S'!$F154)+I$235</f>
        <v>0</v>
      </c>
      <c r="J356" s="66">
        <f>-J$190+J$216-J$218+J$233+J$234*(1+'S&amp;S'!$F154)+J$235</f>
        <v>0</v>
      </c>
      <c r="K356" s="66">
        <f>-K$190+K$216-K$218+K$233+K$234*(1+'S&amp;S'!$F154)+K$235</f>
        <v>0</v>
      </c>
      <c r="L356" s="66">
        <f>-L$190+L$216-L$218+L$233+L$234*(1+'S&amp;S'!$F154)+L$235</f>
        <v>0</v>
      </c>
      <c r="M356" s="66">
        <f>-M$190+M$216-M$218+M$233+M$234*(1+'S&amp;S'!$F154)+M$235</f>
        <v>0</v>
      </c>
      <c r="N356" s="66">
        <f>-N$190+N$216-N$218+N$233+N$234*(1+'S&amp;S'!$F154)+N$235</f>
        <v>0</v>
      </c>
      <c r="O356" s="66">
        <f>-O$190+O$216-O$218+O$233+O$234*(1+'S&amp;S'!$F154)+O$235</f>
        <v>0</v>
      </c>
      <c r="P356" s="66">
        <f>-P$190+P$216-P$218+P$233+P$234*(1+'S&amp;S'!$F154)+P$235</f>
        <v>0</v>
      </c>
      <c r="Q356" s="66">
        <f>-Q$190+Q$216-Q$218+Q$233+Q$234*(1+'S&amp;S'!$F154)+Q$235</f>
        <v>0</v>
      </c>
      <c r="R356" s="66">
        <f>-R$190+R$216-R$218+R$233+R$234*(1+'S&amp;S'!$F154)+R$235</f>
        <v>0</v>
      </c>
      <c r="S356" s="66">
        <f>-S$190+S$216-S$218+S$233+S$234*(1+'S&amp;S'!$F154)+S$235</f>
        <v>0</v>
      </c>
      <c r="T356" s="66">
        <f>-T$190+T$216-T$218+T$233+T$234*(1+'S&amp;S'!$F154)+T$235</f>
        <v>0</v>
      </c>
      <c r="U356" s="66">
        <f>-U$190+U$216-U$218+U$233+U$234*(1+'S&amp;S'!$F154)+U$235</f>
        <v>0</v>
      </c>
      <c r="V356" s="66">
        <f>-V$190+V$216-V$218+V$233+V$234*(1+'S&amp;S'!$F154)+V$235</f>
        <v>0</v>
      </c>
      <c r="W356" s="66">
        <f>-W$190+W$216-W$218+W$233+W$234*(1+'S&amp;S'!$F154)+W$235</f>
        <v>0</v>
      </c>
      <c r="X356" s="66">
        <f>-X$190+X$216-X$218+X$233+X$234*(1+'S&amp;S'!$F154)+X$235</f>
        <v>0</v>
      </c>
      <c r="Y356" s="66">
        <f>-Y$190+Y$216-Y$218+Y$233+Y$234*(1+'S&amp;S'!$F154)+Y$235</f>
        <v>0</v>
      </c>
      <c r="Z356" s="66">
        <f>-Z$190+Z$216-Z$218+Z$233+Z$234*(1+'S&amp;S'!$F154)+Z$235</f>
        <v>0</v>
      </c>
      <c r="AA356" s="66">
        <f>-AA$190+AA$216-AA$218+AA$233+AA$234*(1+'S&amp;S'!$F154)+AA$235</f>
        <v>0</v>
      </c>
      <c r="AB356" s="66">
        <f>-AB$190+AB$216-AB$218+AB$233+AB$234*(1+'S&amp;S'!$F154)+AB$235</f>
        <v>0</v>
      </c>
      <c r="AC356" s="66">
        <f>-AC$190+AC$216-AC$218+AC$233+AC$234*(1+'S&amp;S'!$F154)+AC$235</f>
        <v>0</v>
      </c>
      <c r="AD356" s="66">
        <f>-AD$190+AD$216-AD$218+AD$233+AD$234*(1+'S&amp;S'!$F154)+AD$235</f>
        <v>0</v>
      </c>
      <c r="AE356" s="66">
        <f>-AE$190+AE$216-AE$218+AE$233+AE$234*(1+'S&amp;S'!$F154)+AE$235</f>
        <v>0</v>
      </c>
      <c r="AF356" s="66">
        <f>-AF$190+AF$216-AF$218+AF$233+AF$234*(1+'S&amp;S'!$F154)+AF$235</f>
        <v>0</v>
      </c>
      <c r="AG356" s="66">
        <f>-AG$190+AG$216-AG$218+AG$233+AG$234*(1+'S&amp;S'!$F154)+AG$235</f>
        <v>0</v>
      </c>
      <c r="AH356" s="66">
        <f>-AH$190+AH$216-AH$218+AH$233+AH$234*(1+'S&amp;S'!$F154)+AH$235</f>
        <v>0</v>
      </c>
      <c r="AI356" s="66">
        <f>-AI$190+AI$216-AI$218+AI$233+AI$234*(1+'S&amp;S'!$F154)+AI$235</f>
        <v>0</v>
      </c>
      <c r="AJ356" s="66">
        <f>-AJ$190+AJ$216-AJ$218+AJ$233+AJ$234*(1+'S&amp;S'!$F154)+AJ$235</f>
        <v>0</v>
      </c>
      <c r="AK356" s="66">
        <f>-AK$190+AK$216-AK$218+AK$233+AK$234*(1+'S&amp;S'!$F154)+AK$235</f>
        <v>0</v>
      </c>
      <c r="AL356" s="66">
        <f>-AL$190+AL$216-AL$218+AL$233+AL$234*(1+'S&amp;S'!$F154)+AL$235</f>
        <v>0</v>
      </c>
      <c r="AM356" s="66">
        <f>-AM$190+AM$216-AM$218+AM$233+AM$234*(1+'S&amp;S'!$F154)+AM$235</f>
        <v>0</v>
      </c>
      <c r="AN356" s="66">
        <f>-AN$190+AN$216-AN$218+AN$233+AN$234*(1+'S&amp;S'!$F154)+AN$235</f>
        <v>0</v>
      </c>
      <c r="AO356" s="66">
        <f>-AO$190+AO$216-AO$218+AO$233+AO$234*(1+'S&amp;S'!$F154)+AO$235</f>
        <v>0</v>
      </c>
      <c r="AP356" s="66">
        <f>-AP$190+AP$216-AP$218+AP$233+AP$234*(1+'S&amp;S'!$F154)+AP$235</f>
        <v>0</v>
      </c>
      <c r="AQ356" s="66">
        <f>-AQ$190+AQ$216-AQ$218+AQ$233+AQ$234*(1+'S&amp;S'!$F154)+AQ$235</f>
        <v>0</v>
      </c>
      <c r="AR356" s="66">
        <f>-AR$190+AR$216-AR$218+AR$233+AR$234*(1+'S&amp;S'!$F154)+AR$235</f>
        <v>0</v>
      </c>
      <c r="AS356" s="66">
        <f>-AS$190+AS$216-AS$218+AS$233+AS$234*(1+'S&amp;S'!$F154)+AS$235</f>
        <v>0</v>
      </c>
      <c r="AT356" s="66">
        <f>-AT$190+AT$216-AT$218+AT$233+AT$234*(1+'S&amp;S'!$F154)+AT$235</f>
        <v>0</v>
      </c>
      <c r="AU356" s="66">
        <f>-AU$190+AU$216-AU$218+AU$233+AU$234*(1+'S&amp;S'!$F154)+AU$235</f>
        <v>0</v>
      </c>
      <c r="AV356" s="66">
        <f>-AV$190+AV$216-AV$218+AV$233+AV$234*(1+'S&amp;S'!$F154)+AV$235</f>
        <v>0</v>
      </c>
      <c r="AW356" s="66">
        <f>-AW$190+AW$216-AW$218+AW$233+AW$234*(1+'S&amp;S'!$F154)+AW$235</f>
        <v>0</v>
      </c>
      <c r="AX356" s="66">
        <f>-AX$190+AX$216-AX$218+AX$233+AX$234*(1+'S&amp;S'!$F154)+AX$235</f>
        <v>0</v>
      </c>
      <c r="AY356" s="66">
        <f>-AY$190+AY$216-AY$218+AY$233+AY$234*(1+'S&amp;S'!$F154)+AY$235</f>
        <v>0</v>
      </c>
      <c r="AZ356" s="66">
        <f>-AZ$190+AZ$216-AZ$218+AZ$233+AZ$234*(1+'S&amp;S'!$F154)+AZ$235</f>
        <v>0</v>
      </c>
      <c r="BA356" s="66">
        <f>-BA$190+BA$216-BA$218+BA$233+BA$234*(1+'S&amp;S'!$F154)+BA$235</f>
        <v>0</v>
      </c>
      <c r="BB356" s="66">
        <f>-BB$190+BB$216-BB$218+BB$233+BB$234*(1+'S&amp;S'!$F154)+BB$235</f>
        <v>0</v>
      </c>
      <c r="BC356" s="66">
        <f>-BC$190+BC$216-BC$218+BC$233+BC$234*(1+'S&amp;S'!$F154)+BC$235</f>
        <v>0</v>
      </c>
      <c r="BD356" s="66">
        <f>-BD$190+BD$216-BD$218+BD$233+BD$234*(1+'S&amp;S'!$F154)+BD$235</f>
        <v>0</v>
      </c>
      <c r="BE356" s="66">
        <f>-BE$190+BE$216-BE$218+BE$233+BE$234*(1+'S&amp;S'!$F154)+BE$235</f>
        <v>0</v>
      </c>
      <c r="BF356" s="66">
        <f>-BF$190+BF$216-BF$218+BF$233+BF$234*(1+'S&amp;S'!$F154)+BF$235</f>
        <v>0</v>
      </c>
      <c r="BG356" s="66">
        <f>-BG$190+BG$216-BG$218+BG$233+BG$234*(1+'S&amp;S'!$F154)+BG$235</f>
        <v>0</v>
      </c>
      <c r="BH356" s="66">
        <f>-BH$190+BH$216-BH$218+BH$233+BH$234*(1+'S&amp;S'!$F154)+BH$235</f>
        <v>0</v>
      </c>
      <c r="BI356" s="66">
        <f>-BI$190+BI$216-BI$218+BI$233+BI$234*(1+'S&amp;S'!$F154)+BI$235</f>
        <v>0</v>
      </c>
      <c r="BJ356" s="66">
        <f>-BJ$190+BJ$216-BJ$218+BJ$233+BJ$234*(1+'S&amp;S'!$F154)+BJ$235</f>
        <v>0</v>
      </c>
      <c r="BK356" s="66">
        <f>-BK$190+BK$216-BK$218+BK$233+BK$234*(1+'S&amp;S'!$F154)+BK$235</f>
        <v>0</v>
      </c>
      <c r="BL356" s="66">
        <f>-BL$190+BL$216-BL$218+BL$233+BL$234*(1+'S&amp;S'!$F154)+BL$235</f>
        <v>0</v>
      </c>
      <c r="BM356" s="66">
        <f>-BM$190+BM$216-BM$218+BM$233+BM$234*(1+'S&amp;S'!$F154)+BM$235</f>
        <v>0</v>
      </c>
      <c r="BN356" s="66">
        <f>-BN$190+BN$216-BN$218+BN$233+BN$234*(1+'S&amp;S'!$F154)+BN$235</f>
        <v>0</v>
      </c>
      <c r="BO356" s="66">
        <f>-BO$190+BO$216-BO$218+BO$233+BO$234*(1+'S&amp;S'!$F154)+BO$235</f>
        <v>0</v>
      </c>
      <c r="BP356" s="66">
        <f>-BP$190+BP$216-BP$218+BP$233+BP$234*(1+'S&amp;S'!$F154)+BP$235</f>
        <v>0</v>
      </c>
      <c r="BQ356" s="66">
        <f>-BQ$190+BQ$216-BQ$218+BQ$233+BQ$234*(1+'S&amp;S'!$F154)+BQ$235</f>
        <v>0</v>
      </c>
      <c r="BR356" s="66">
        <f>-BR$190+BR$216-BR$218+BR$233+BR$234*(1+'S&amp;S'!$F154)+BR$235</f>
        <v>0</v>
      </c>
      <c r="BS356" s="66">
        <f>-BS$190+BS$216-BS$218+BS$233+BS$234*(1+'S&amp;S'!$F154)+BS$235</f>
        <v>0</v>
      </c>
      <c r="BT356" s="66">
        <f>-BT$190+BT$216-BT$218+BT$233+BT$234*(1+'S&amp;S'!$F154)+BT$235</f>
        <v>0</v>
      </c>
      <c r="BU356" s="66">
        <f>-BU$190+BU$216-BU$218+BU$233+BU$234*(1+'S&amp;S'!$F154)+BU$235</f>
        <v>0</v>
      </c>
      <c r="BV356" s="66">
        <f>-BV$190+BV$216-BV$218+BV$233+BV$234*(1+'S&amp;S'!$F154)+BV$235</f>
        <v>0</v>
      </c>
      <c r="BW356" s="66">
        <f>-BW$190+BW$216-BW$218+BW$233+BW$234*(1+'S&amp;S'!$F154)+BW$235</f>
        <v>0</v>
      </c>
      <c r="BX356" s="66">
        <f>-BX$190+BX$216-BX$218+BX$233+BX$234*(1+'S&amp;S'!$F154)+BX$235</f>
        <v>0</v>
      </c>
      <c r="BY356" s="66">
        <f>-BY$190+BY$216-BY$218+BY$233+BY$234*(1+'S&amp;S'!$F154)+BY$235</f>
        <v>0</v>
      </c>
      <c r="BZ356" s="66">
        <f>-BZ$190+BZ$216-BZ$218+BZ$233+BZ$234*(1+'S&amp;S'!$F154)+BZ$235</f>
        <v>0</v>
      </c>
      <c r="CA356" s="66">
        <f>-CA$190+CA$216-CA$218+CA$233+CA$234*(1+'S&amp;S'!$F154)+CA$235</f>
        <v>0</v>
      </c>
      <c r="CB356" s="66">
        <f>-CB$190+CB$216-CB$218+CB$233+CB$234*(1+'S&amp;S'!$F154)+CB$235</f>
        <v>0</v>
      </c>
      <c r="CC356" s="66">
        <f>-CC$190+CC$216-CC$218+CC$233+CC$234*(1+'S&amp;S'!$F154)+CC$235</f>
        <v>0</v>
      </c>
      <c r="CD356" s="66">
        <f>-CD$190+CD$216-CD$218+CD$233+CD$234*(1+'S&amp;S'!$F154)+CD$235</f>
        <v>0</v>
      </c>
      <c r="CE356" s="66">
        <f>-CE$190+CE$216-CE$218+CE$233+CE$234*(1+'S&amp;S'!$F154)+CE$235</f>
        <v>0</v>
      </c>
      <c r="CF356" s="66">
        <f>-CF$190+CF$216-CF$218+CF$233+CF$234*(1+'S&amp;S'!$F154)+CF$235</f>
        <v>0</v>
      </c>
      <c r="CG356" s="66">
        <f>-CG$190+CG$216-CG$218+CG$233+CG$234*(1+'S&amp;S'!$F154)+CG$235</f>
        <v>0</v>
      </c>
      <c r="CH356" s="66">
        <f>-CH$190+CH$216-CH$218+CH$233+CH$234*(1+'S&amp;S'!$F154)+CH$235</f>
        <v>0</v>
      </c>
      <c r="CI356" s="66">
        <f>-CI$190+CI$216-CI$218+CI$233+CI$234*(1+'S&amp;S'!$F154)+CI$235</f>
        <v>0</v>
      </c>
      <c r="CJ356" s="66">
        <f>-CJ$190+CJ$216-CJ$218+CJ$233+CJ$234*(1+'S&amp;S'!$F154)+CJ$235</f>
        <v>0</v>
      </c>
      <c r="CK356" s="66">
        <f>-CK$190+CK$216-CK$218+CK$233+CK$234*(1+'S&amp;S'!$F154)+CK$235</f>
        <v>0</v>
      </c>
      <c r="CL356" s="66">
        <f>-CL$190+CL$216-CL$218+CL$233+CL$234*(1+'S&amp;S'!$F154)+CL$235</f>
        <v>0</v>
      </c>
      <c r="CM356" s="66">
        <f>-CM$190+CM$216-CM$218+CM$233+CM$234*(1+'S&amp;S'!$F154)+CM$235</f>
        <v>0</v>
      </c>
      <c r="CN356" s="66">
        <f>-CN$190+CN$216-CN$218+CN$233+CN$234*(1+'S&amp;S'!$F154)+CN$235</f>
        <v>0</v>
      </c>
      <c r="CO356" s="66">
        <f>-CO$190+CO$216-CO$218+CO$233+CO$234*(1+'S&amp;S'!$F154)+CO$235</f>
        <v>0</v>
      </c>
      <c r="CP356" s="66">
        <f>-CP$190+CP$216-CP$218+CP$233+CP$234*(1+'S&amp;S'!$F154)+CP$235</f>
        <v>0</v>
      </c>
      <c r="CQ356" s="66">
        <f>-CQ$190+CQ$216-CQ$218+CQ$233+CQ$234*(1+'S&amp;S'!$F154)+CQ$235</f>
        <v>0</v>
      </c>
      <c r="CR356" s="66">
        <f>-CR$190+CR$216-CR$218+CR$233+CR$234*(1+'S&amp;S'!$F154)+CR$235</f>
        <v>0</v>
      </c>
      <c r="CS356" s="66">
        <f>-CS$190+CS$216-CS$218+CS$233+CS$234*(1+'S&amp;S'!$F154)+CS$235</f>
        <v>0</v>
      </c>
    </row>
    <row r="357" spans="3:97" hidden="1" x14ac:dyDescent="0.35">
      <c r="C357" s="81" t="str">
        <f>O.2!C119&amp;" with "&amp; 'S&amp;S'!$D$5*100 &amp; "% decrease"</f>
        <v>H. Total net value of climate change mitigation with 1% decrease</v>
      </c>
      <c r="E357" s="492">
        <f>G357+NPV(G.Asm!$F$40,H357:INDEX(H357:CS357,RP))</f>
        <v>0</v>
      </c>
      <c r="F357" s="492">
        <f t="shared" si="140"/>
        <v>0</v>
      </c>
      <c r="G357" s="66">
        <f>-G$190+G$216-G$218+G$233+G$234*(1+'S&amp;S'!$F155)+G$235</f>
        <v>0</v>
      </c>
      <c r="H357" s="66">
        <f>-H$190+H$216-H$218+H$233+H$234*(1+'S&amp;S'!$F155)+H$235</f>
        <v>0</v>
      </c>
      <c r="I357" s="66">
        <f>-I$190+I$216-I$218+I$233+I$234*(1+'S&amp;S'!$F155)+I$235</f>
        <v>0</v>
      </c>
      <c r="J357" s="66">
        <f>-J$190+J$216-J$218+J$233+J$234*(1+'S&amp;S'!$F155)+J$235</f>
        <v>0</v>
      </c>
      <c r="K357" s="66">
        <f>-K$190+K$216-K$218+K$233+K$234*(1+'S&amp;S'!$F155)+K$235</f>
        <v>0</v>
      </c>
      <c r="L357" s="66">
        <f>-L$190+L$216-L$218+L$233+L$234*(1+'S&amp;S'!$F155)+L$235</f>
        <v>0</v>
      </c>
      <c r="M357" s="66">
        <f>-M$190+M$216-M$218+M$233+M$234*(1+'S&amp;S'!$F155)+M$235</f>
        <v>0</v>
      </c>
      <c r="N357" s="66">
        <f>-N$190+N$216-N$218+N$233+N$234*(1+'S&amp;S'!$F155)+N$235</f>
        <v>0</v>
      </c>
      <c r="O357" s="66">
        <f>-O$190+O$216-O$218+O$233+O$234*(1+'S&amp;S'!$F155)+O$235</f>
        <v>0</v>
      </c>
      <c r="P357" s="66">
        <f>-P$190+P$216-P$218+P$233+P$234*(1+'S&amp;S'!$F155)+P$235</f>
        <v>0</v>
      </c>
      <c r="Q357" s="66">
        <f>-Q$190+Q$216-Q$218+Q$233+Q$234*(1+'S&amp;S'!$F155)+Q$235</f>
        <v>0</v>
      </c>
      <c r="R357" s="66">
        <f>-R$190+R$216-R$218+R$233+R$234*(1+'S&amp;S'!$F155)+R$235</f>
        <v>0</v>
      </c>
      <c r="S357" s="66">
        <f>-S$190+S$216-S$218+S$233+S$234*(1+'S&amp;S'!$F155)+S$235</f>
        <v>0</v>
      </c>
      <c r="T357" s="66">
        <f>-T$190+T$216-T$218+T$233+T$234*(1+'S&amp;S'!$F155)+T$235</f>
        <v>0</v>
      </c>
      <c r="U357" s="66">
        <f>-U$190+U$216-U$218+U$233+U$234*(1+'S&amp;S'!$F155)+U$235</f>
        <v>0</v>
      </c>
      <c r="V357" s="66">
        <f>-V$190+V$216-V$218+V$233+V$234*(1+'S&amp;S'!$F155)+V$235</f>
        <v>0</v>
      </c>
      <c r="W357" s="66">
        <f>-W$190+W$216-W$218+W$233+W$234*(1+'S&amp;S'!$F155)+W$235</f>
        <v>0</v>
      </c>
      <c r="X357" s="66">
        <f>-X$190+X$216-X$218+X$233+X$234*(1+'S&amp;S'!$F155)+X$235</f>
        <v>0</v>
      </c>
      <c r="Y357" s="66">
        <f>-Y$190+Y$216-Y$218+Y$233+Y$234*(1+'S&amp;S'!$F155)+Y$235</f>
        <v>0</v>
      </c>
      <c r="Z357" s="66">
        <f>-Z$190+Z$216-Z$218+Z$233+Z$234*(1+'S&amp;S'!$F155)+Z$235</f>
        <v>0</v>
      </c>
      <c r="AA357" s="66">
        <f>-AA$190+AA$216-AA$218+AA$233+AA$234*(1+'S&amp;S'!$F155)+AA$235</f>
        <v>0</v>
      </c>
      <c r="AB357" s="66">
        <f>-AB$190+AB$216-AB$218+AB$233+AB$234*(1+'S&amp;S'!$F155)+AB$235</f>
        <v>0</v>
      </c>
      <c r="AC357" s="66">
        <f>-AC$190+AC$216-AC$218+AC$233+AC$234*(1+'S&amp;S'!$F155)+AC$235</f>
        <v>0</v>
      </c>
      <c r="AD357" s="66">
        <f>-AD$190+AD$216-AD$218+AD$233+AD$234*(1+'S&amp;S'!$F155)+AD$235</f>
        <v>0</v>
      </c>
      <c r="AE357" s="66">
        <f>-AE$190+AE$216-AE$218+AE$233+AE$234*(1+'S&amp;S'!$F155)+AE$235</f>
        <v>0</v>
      </c>
      <c r="AF357" s="66">
        <f>-AF$190+AF$216-AF$218+AF$233+AF$234*(1+'S&amp;S'!$F155)+AF$235</f>
        <v>0</v>
      </c>
      <c r="AG357" s="66">
        <f>-AG$190+AG$216-AG$218+AG$233+AG$234*(1+'S&amp;S'!$F155)+AG$235</f>
        <v>0</v>
      </c>
      <c r="AH357" s="66">
        <f>-AH$190+AH$216-AH$218+AH$233+AH$234*(1+'S&amp;S'!$F155)+AH$235</f>
        <v>0</v>
      </c>
      <c r="AI357" s="66">
        <f>-AI$190+AI$216-AI$218+AI$233+AI$234*(1+'S&amp;S'!$F155)+AI$235</f>
        <v>0</v>
      </c>
      <c r="AJ357" s="66">
        <f>-AJ$190+AJ$216-AJ$218+AJ$233+AJ$234*(1+'S&amp;S'!$F155)+AJ$235</f>
        <v>0</v>
      </c>
      <c r="AK357" s="66">
        <f>-AK$190+AK$216-AK$218+AK$233+AK$234*(1+'S&amp;S'!$F155)+AK$235</f>
        <v>0</v>
      </c>
      <c r="AL357" s="66">
        <f>-AL$190+AL$216-AL$218+AL$233+AL$234*(1+'S&amp;S'!$F155)+AL$235</f>
        <v>0</v>
      </c>
      <c r="AM357" s="66">
        <f>-AM$190+AM$216-AM$218+AM$233+AM$234*(1+'S&amp;S'!$F155)+AM$235</f>
        <v>0</v>
      </c>
      <c r="AN357" s="66">
        <f>-AN$190+AN$216-AN$218+AN$233+AN$234*(1+'S&amp;S'!$F155)+AN$235</f>
        <v>0</v>
      </c>
      <c r="AO357" s="66">
        <f>-AO$190+AO$216-AO$218+AO$233+AO$234*(1+'S&amp;S'!$F155)+AO$235</f>
        <v>0</v>
      </c>
      <c r="AP357" s="66">
        <f>-AP$190+AP$216-AP$218+AP$233+AP$234*(1+'S&amp;S'!$F155)+AP$235</f>
        <v>0</v>
      </c>
      <c r="AQ357" s="66">
        <f>-AQ$190+AQ$216-AQ$218+AQ$233+AQ$234*(1+'S&amp;S'!$F155)+AQ$235</f>
        <v>0</v>
      </c>
      <c r="AR357" s="66">
        <f>-AR$190+AR$216-AR$218+AR$233+AR$234*(1+'S&amp;S'!$F155)+AR$235</f>
        <v>0</v>
      </c>
      <c r="AS357" s="66">
        <f>-AS$190+AS$216-AS$218+AS$233+AS$234*(1+'S&amp;S'!$F155)+AS$235</f>
        <v>0</v>
      </c>
      <c r="AT357" s="66">
        <f>-AT$190+AT$216-AT$218+AT$233+AT$234*(1+'S&amp;S'!$F155)+AT$235</f>
        <v>0</v>
      </c>
      <c r="AU357" s="66">
        <f>-AU$190+AU$216-AU$218+AU$233+AU$234*(1+'S&amp;S'!$F155)+AU$235</f>
        <v>0</v>
      </c>
      <c r="AV357" s="66">
        <f>-AV$190+AV$216-AV$218+AV$233+AV$234*(1+'S&amp;S'!$F155)+AV$235</f>
        <v>0</v>
      </c>
      <c r="AW357" s="66">
        <f>-AW$190+AW$216-AW$218+AW$233+AW$234*(1+'S&amp;S'!$F155)+AW$235</f>
        <v>0</v>
      </c>
      <c r="AX357" s="66">
        <f>-AX$190+AX$216-AX$218+AX$233+AX$234*(1+'S&amp;S'!$F155)+AX$235</f>
        <v>0</v>
      </c>
      <c r="AY357" s="66">
        <f>-AY$190+AY$216-AY$218+AY$233+AY$234*(1+'S&amp;S'!$F155)+AY$235</f>
        <v>0</v>
      </c>
      <c r="AZ357" s="66">
        <f>-AZ$190+AZ$216-AZ$218+AZ$233+AZ$234*(1+'S&amp;S'!$F155)+AZ$235</f>
        <v>0</v>
      </c>
      <c r="BA357" s="66">
        <f>-BA$190+BA$216-BA$218+BA$233+BA$234*(1+'S&amp;S'!$F155)+BA$235</f>
        <v>0</v>
      </c>
      <c r="BB357" s="66">
        <f>-BB$190+BB$216-BB$218+BB$233+BB$234*(1+'S&amp;S'!$F155)+BB$235</f>
        <v>0</v>
      </c>
      <c r="BC357" s="66">
        <f>-BC$190+BC$216-BC$218+BC$233+BC$234*(1+'S&amp;S'!$F155)+BC$235</f>
        <v>0</v>
      </c>
      <c r="BD357" s="66">
        <f>-BD$190+BD$216-BD$218+BD$233+BD$234*(1+'S&amp;S'!$F155)+BD$235</f>
        <v>0</v>
      </c>
      <c r="BE357" s="66">
        <f>-BE$190+BE$216-BE$218+BE$233+BE$234*(1+'S&amp;S'!$F155)+BE$235</f>
        <v>0</v>
      </c>
      <c r="BF357" s="66">
        <f>-BF$190+BF$216-BF$218+BF$233+BF$234*(1+'S&amp;S'!$F155)+BF$235</f>
        <v>0</v>
      </c>
      <c r="BG357" s="66">
        <f>-BG$190+BG$216-BG$218+BG$233+BG$234*(1+'S&amp;S'!$F155)+BG$235</f>
        <v>0</v>
      </c>
      <c r="BH357" s="66">
        <f>-BH$190+BH$216-BH$218+BH$233+BH$234*(1+'S&amp;S'!$F155)+BH$235</f>
        <v>0</v>
      </c>
      <c r="BI357" s="66">
        <f>-BI$190+BI$216-BI$218+BI$233+BI$234*(1+'S&amp;S'!$F155)+BI$235</f>
        <v>0</v>
      </c>
      <c r="BJ357" s="66">
        <f>-BJ$190+BJ$216-BJ$218+BJ$233+BJ$234*(1+'S&amp;S'!$F155)+BJ$235</f>
        <v>0</v>
      </c>
      <c r="BK357" s="66">
        <f>-BK$190+BK$216-BK$218+BK$233+BK$234*(1+'S&amp;S'!$F155)+BK$235</f>
        <v>0</v>
      </c>
      <c r="BL357" s="66">
        <f>-BL$190+BL$216-BL$218+BL$233+BL$234*(1+'S&amp;S'!$F155)+BL$235</f>
        <v>0</v>
      </c>
      <c r="BM357" s="66">
        <f>-BM$190+BM$216-BM$218+BM$233+BM$234*(1+'S&amp;S'!$F155)+BM$235</f>
        <v>0</v>
      </c>
      <c r="BN357" s="66">
        <f>-BN$190+BN$216-BN$218+BN$233+BN$234*(1+'S&amp;S'!$F155)+BN$235</f>
        <v>0</v>
      </c>
      <c r="BO357" s="66">
        <f>-BO$190+BO$216-BO$218+BO$233+BO$234*(1+'S&amp;S'!$F155)+BO$235</f>
        <v>0</v>
      </c>
      <c r="BP357" s="66">
        <f>-BP$190+BP$216-BP$218+BP$233+BP$234*(1+'S&amp;S'!$F155)+BP$235</f>
        <v>0</v>
      </c>
      <c r="BQ357" s="66">
        <f>-BQ$190+BQ$216-BQ$218+BQ$233+BQ$234*(1+'S&amp;S'!$F155)+BQ$235</f>
        <v>0</v>
      </c>
      <c r="BR357" s="66">
        <f>-BR$190+BR$216-BR$218+BR$233+BR$234*(1+'S&amp;S'!$F155)+BR$235</f>
        <v>0</v>
      </c>
      <c r="BS357" s="66">
        <f>-BS$190+BS$216-BS$218+BS$233+BS$234*(1+'S&amp;S'!$F155)+BS$235</f>
        <v>0</v>
      </c>
      <c r="BT357" s="66">
        <f>-BT$190+BT$216-BT$218+BT$233+BT$234*(1+'S&amp;S'!$F155)+BT$235</f>
        <v>0</v>
      </c>
      <c r="BU357" s="66">
        <f>-BU$190+BU$216-BU$218+BU$233+BU$234*(1+'S&amp;S'!$F155)+BU$235</f>
        <v>0</v>
      </c>
      <c r="BV357" s="66">
        <f>-BV$190+BV$216-BV$218+BV$233+BV$234*(1+'S&amp;S'!$F155)+BV$235</f>
        <v>0</v>
      </c>
      <c r="BW357" s="66">
        <f>-BW$190+BW$216-BW$218+BW$233+BW$234*(1+'S&amp;S'!$F155)+BW$235</f>
        <v>0</v>
      </c>
      <c r="BX357" s="66">
        <f>-BX$190+BX$216-BX$218+BX$233+BX$234*(1+'S&amp;S'!$F155)+BX$235</f>
        <v>0</v>
      </c>
      <c r="BY357" s="66">
        <f>-BY$190+BY$216-BY$218+BY$233+BY$234*(1+'S&amp;S'!$F155)+BY$235</f>
        <v>0</v>
      </c>
      <c r="BZ357" s="66">
        <f>-BZ$190+BZ$216-BZ$218+BZ$233+BZ$234*(1+'S&amp;S'!$F155)+BZ$235</f>
        <v>0</v>
      </c>
      <c r="CA357" s="66">
        <f>-CA$190+CA$216-CA$218+CA$233+CA$234*(1+'S&amp;S'!$F155)+CA$235</f>
        <v>0</v>
      </c>
      <c r="CB357" s="66">
        <f>-CB$190+CB$216-CB$218+CB$233+CB$234*(1+'S&amp;S'!$F155)+CB$235</f>
        <v>0</v>
      </c>
      <c r="CC357" s="66">
        <f>-CC$190+CC$216-CC$218+CC$233+CC$234*(1+'S&amp;S'!$F155)+CC$235</f>
        <v>0</v>
      </c>
      <c r="CD357" s="66">
        <f>-CD$190+CD$216-CD$218+CD$233+CD$234*(1+'S&amp;S'!$F155)+CD$235</f>
        <v>0</v>
      </c>
      <c r="CE357" s="66">
        <f>-CE$190+CE$216-CE$218+CE$233+CE$234*(1+'S&amp;S'!$F155)+CE$235</f>
        <v>0</v>
      </c>
      <c r="CF357" s="66">
        <f>-CF$190+CF$216-CF$218+CF$233+CF$234*(1+'S&amp;S'!$F155)+CF$235</f>
        <v>0</v>
      </c>
      <c r="CG357" s="66">
        <f>-CG$190+CG$216-CG$218+CG$233+CG$234*(1+'S&amp;S'!$F155)+CG$235</f>
        <v>0</v>
      </c>
      <c r="CH357" s="66">
        <f>-CH$190+CH$216-CH$218+CH$233+CH$234*(1+'S&amp;S'!$F155)+CH$235</f>
        <v>0</v>
      </c>
      <c r="CI357" s="66">
        <f>-CI$190+CI$216-CI$218+CI$233+CI$234*(1+'S&amp;S'!$F155)+CI$235</f>
        <v>0</v>
      </c>
      <c r="CJ357" s="66">
        <f>-CJ$190+CJ$216-CJ$218+CJ$233+CJ$234*(1+'S&amp;S'!$F155)+CJ$235</f>
        <v>0</v>
      </c>
      <c r="CK357" s="66">
        <f>-CK$190+CK$216-CK$218+CK$233+CK$234*(1+'S&amp;S'!$F155)+CK$235</f>
        <v>0</v>
      </c>
      <c r="CL357" s="66">
        <f>-CL$190+CL$216-CL$218+CL$233+CL$234*(1+'S&amp;S'!$F155)+CL$235</f>
        <v>0</v>
      </c>
      <c r="CM357" s="66">
        <f>-CM$190+CM$216-CM$218+CM$233+CM$234*(1+'S&amp;S'!$F155)+CM$235</f>
        <v>0</v>
      </c>
      <c r="CN357" s="66">
        <f>-CN$190+CN$216-CN$218+CN$233+CN$234*(1+'S&amp;S'!$F155)+CN$235</f>
        <v>0</v>
      </c>
      <c r="CO357" s="66">
        <f>-CO$190+CO$216-CO$218+CO$233+CO$234*(1+'S&amp;S'!$F155)+CO$235</f>
        <v>0</v>
      </c>
      <c r="CP357" s="66">
        <f>-CP$190+CP$216-CP$218+CP$233+CP$234*(1+'S&amp;S'!$F155)+CP$235</f>
        <v>0</v>
      </c>
      <c r="CQ357" s="66">
        <f>-CQ$190+CQ$216-CQ$218+CQ$233+CQ$234*(1+'S&amp;S'!$F155)+CQ$235</f>
        <v>0</v>
      </c>
      <c r="CR357" s="66">
        <f>-CR$190+CR$216-CR$218+CR$233+CR$234*(1+'S&amp;S'!$F155)+CR$235</f>
        <v>0</v>
      </c>
      <c r="CS357" s="66">
        <f>-CS$190+CS$216-CS$218+CS$233+CS$234*(1+'S&amp;S'!$F155)+CS$235</f>
        <v>0</v>
      </c>
    </row>
    <row r="358" spans="3:97" hidden="1" x14ac:dyDescent="0.35">
      <c r="E358" s="524"/>
      <c r="F358" s="524"/>
      <c r="G358" s="131"/>
      <c r="H358" s="131"/>
      <c r="I358" s="131"/>
      <c r="J358" s="131"/>
      <c r="K358" s="131"/>
      <c r="L358" s="131"/>
      <c r="M358" s="131"/>
      <c r="N358" s="131"/>
      <c r="O358" s="131"/>
      <c r="P358" s="131"/>
      <c r="Q358" s="131"/>
      <c r="R358" s="131"/>
      <c r="S358" s="131"/>
      <c r="T358" s="131"/>
      <c r="U358" s="131"/>
      <c r="V358" s="131"/>
      <c r="W358" s="131"/>
      <c r="X358" s="131"/>
      <c r="Y358" s="131"/>
      <c r="Z358" s="131"/>
      <c r="AA358" s="131"/>
      <c r="AB358" s="131"/>
      <c r="AC358" s="131"/>
      <c r="AD358" s="131"/>
      <c r="AE358" s="131"/>
      <c r="AF358" s="131"/>
      <c r="AG358" s="131"/>
      <c r="AH358" s="131"/>
      <c r="AI358" s="131"/>
      <c r="AJ358" s="131"/>
      <c r="AK358" s="131"/>
      <c r="AL358" s="131"/>
      <c r="AM358" s="131"/>
      <c r="AN358" s="131"/>
      <c r="AO358" s="131"/>
      <c r="AP358" s="131"/>
      <c r="AQ358" s="131"/>
      <c r="AR358" s="131"/>
      <c r="AS358" s="131"/>
      <c r="AT358" s="131"/>
      <c r="AU358" s="131"/>
      <c r="AV358" s="131"/>
      <c r="AW358" s="131"/>
      <c r="AX358" s="131"/>
      <c r="AY358" s="131"/>
      <c r="AZ358" s="131"/>
      <c r="BA358" s="131"/>
      <c r="BB358" s="131"/>
      <c r="BC358" s="131"/>
      <c r="BD358" s="131"/>
      <c r="BE358" s="131"/>
      <c r="BF358" s="131"/>
      <c r="BG358" s="131"/>
      <c r="BH358" s="131"/>
      <c r="BI358" s="131"/>
      <c r="BJ358" s="131"/>
      <c r="BK358" s="131"/>
      <c r="BL358" s="131"/>
      <c r="BM358" s="131"/>
      <c r="BN358" s="131"/>
      <c r="BO358" s="131"/>
      <c r="BP358" s="131"/>
      <c r="BQ358" s="131"/>
      <c r="BR358" s="131"/>
      <c r="BS358" s="131"/>
      <c r="BT358" s="131"/>
      <c r="BU358" s="131"/>
      <c r="BV358" s="131"/>
      <c r="BW358" s="131"/>
      <c r="BX358" s="131"/>
      <c r="BY358" s="131"/>
      <c r="BZ358" s="131"/>
      <c r="CA358" s="131"/>
      <c r="CB358" s="131"/>
      <c r="CC358" s="131"/>
      <c r="CD358" s="131"/>
      <c r="CE358" s="131"/>
      <c r="CF358" s="131"/>
      <c r="CG358" s="131"/>
      <c r="CH358" s="131"/>
      <c r="CI358" s="131"/>
      <c r="CJ358" s="131"/>
      <c r="CK358" s="131"/>
      <c r="CL358" s="131"/>
      <c r="CM358" s="131"/>
      <c r="CN358" s="131"/>
      <c r="CO358" s="131"/>
      <c r="CP358" s="131"/>
      <c r="CQ358" s="131"/>
      <c r="CR358" s="131"/>
      <c r="CS358" s="131"/>
    </row>
    <row r="359" spans="3:97" hidden="1" x14ac:dyDescent="0.35">
      <c r="C359" s="86" t="s">
        <v>191</v>
      </c>
      <c r="E359" s="524"/>
      <c r="F359" s="524"/>
      <c r="G359" s="131"/>
      <c r="H359" s="131"/>
      <c r="I359" s="131"/>
      <c r="J359" s="131"/>
      <c r="K359" s="131"/>
      <c r="L359" s="131"/>
      <c r="M359" s="131"/>
      <c r="N359" s="131"/>
      <c r="O359" s="131"/>
      <c r="P359" s="131"/>
      <c r="Q359" s="131"/>
      <c r="R359" s="131"/>
      <c r="S359" s="131"/>
      <c r="T359" s="131"/>
      <c r="U359" s="131"/>
      <c r="V359" s="131"/>
      <c r="W359" s="131"/>
      <c r="X359" s="131"/>
      <c r="Y359" s="131"/>
      <c r="Z359" s="131"/>
      <c r="AA359" s="131"/>
      <c r="AB359" s="131"/>
      <c r="AC359" s="131"/>
      <c r="AD359" s="131"/>
      <c r="AE359" s="131"/>
      <c r="AF359" s="131"/>
      <c r="AG359" s="131"/>
      <c r="AH359" s="131"/>
      <c r="AI359" s="131"/>
      <c r="AJ359" s="131"/>
      <c r="AK359" s="131"/>
      <c r="AL359" s="131"/>
      <c r="AM359" s="131"/>
      <c r="AN359" s="131"/>
      <c r="AO359" s="131"/>
      <c r="AP359" s="131"/>
      <c r="AQ359" s="131"/>
      <c r="AR359" s="131"/>
      <c r="AS359" s="131"/>
      <c r="AT359" s="131"/>
      <c r="AU359" s="131"/>
      <c r="AV359" s="131"/>
      <c r="AW359" s="131"/>
      <c r="AX359" s="131"/>
      <c r="AY359" s="131"/>
      <c r="AZ359" s="131"/>
      <c r="BA359" s="131"/>
      <c r="BB359" s="131"/>
      <c r="BC359" s="131"/>
      <c r="BD359" s="131"/>
      <c r="BE359" s="131"/>
      <c r="BF359" s="131"/>
      <c r="BG359" s="131"/>
      <c r="BH359" s="131"/>
      <c r="BI359" s="131"/>
      <c r="BJ359" s="131"/>
      <c r="BK359" s="131"/>
      <c r="BL359" s="131"/>
      <c r="BM359" s="131"/>
      <c r="BN359" s="131"/>
      <c r="BO359" s="131"/>
      <c r="BP359" s="131"/>
      <c r="BQ359" s="131"/>
      <c r="BR359" s="131"/>
      <c r="BS359" s="131"/>
      <c r="BT359" s="131"/>
      <c r="BU359" s="131"/>
      <c r="BV359" s="131"/>
      <c r="BW359" s="131"/>
      <c r="BX359" s="131"/>
      <c r="BY359" s="131"/>
      <c r="BZ359" s="131"/>
      <c r="CA359" s="131"/>
      <c r="CB359" s="131"/>
      <c r="CC359" s="131"/>
      <c r="CD359" s="131"/>
      <c r="CE359" s="131"/>
      <c r="CF359" s="131"/>
      <c r="CG359" s="131"/>
      <c r="CH359" s="131"/>
      <c r="CI359" s="131"/>
      <c r="CJ359" s="131"/>
      <c r="CK359" s="131"/>
      <c r="CL359" s="131"/>
      <c r="CM359" s="131"/>
      <c r="CN359" s="131"/>
      <c r="CO359" s="131"/>
      <c r="CP359" s="131"/>
      <c r="CQ359" s="131"/>
      <c r="CR359" s="131"/>
      <c r="CS359" s="131"/>
    </row>
    <row r="360" spans="3:97" hidden="1" x14ac:dyDescent="0.35">
      <c r="C360" s="86"/>
      <c r="E360" s="524"/>
      <c r="F360" s="524"/>
      <c r="G360" s="131"/>
      <c r="H360" s="131"/>
      <c r="I360" s="131"/>
      <c r="J360" s="131"/>
      <c r="K360" s="131"/>
      <c r="L360" s="131"/>
      <c r="M360" s="131"/>
      <c r="N360" s="131"/>
      <c r="O360" s="131"/>
      <c r="P360" s="131"/>
      <c r="Q360" s="131"/>
      <c r="R360" s="131"/>
      <c r="S360" s="131"/>
      <c r="T360" s="131"/>
      <c r="U360" s="131"/>
      <c r="V360" s="131"/>
      <c r="W360" s="131"/>
      <c r="X360" s="131"/>
      <c r="Y360" s="131"/>
      <c r="Z360" s="131"/>
      <c r="AA360" s="131"/>
      <c r="AB360" s="131"/>
      <c r="AC360" s="131"/>
      <c r="AD360" s="131"/>
      <c r="AE360" s="131"/>
      <c r="AF360" s="131"/>
      <c r="AG360" s="131"/>
      <c r="AH360" s="131"/>
      <c r="AI360" s="131"/>
      <c r="AJ360" s="131"/>
      <c r="AK360" s="131"/>
      <c r="AL360" s="131"/>
      <c r="AM360" s="131"/>
      <c r="AN360" s="131"/>
      <c r="AO360" s="131"/>
      <c r="AP360" s="131"/>
      <c r="AQ360" s="131"/>
      <c r="AR360" s="131"/>
      <c r="AS360" s="131"/>
      <c r="AT360" s="131"/>
      <c r="AU360" s="131"/>
      <c r="AV360" s="131"/>
      <c r="AW360" s="131"/>
      <c r="AX360" s="131"/>
      <c r="AY360" s="131"/>
      <c r="AZ360" s="131"/>
      <c r="BA360" s="131"/>
      <c r="BB360" s="131"/>
      <c r="BC360" s="131"/>
      <c r="BD360" s="131"/>
      <c r="BE360" s="131"/>
      <c r="BF360" s="131"/>
      <c r="BG360" s="131"/>
      <c r="BH360" s="131"/>
      <c r="BI360" s="131"/>
      <c r="BJ360" s="131"/>
      <c r="BK360" s="131"/>
      <c r="BL360" s="131"/>
      <c r="BM360" s="131"/>
      <c r="BN360" s="131"/>
      <c r="BO360" s="131"/>
      <c r="BP360" s="131"/>
      <c r="BQ360" s="131"/>
      <c r="BR360" s="131"/>
      <c r="BS360" s="131"/>
      <c r="BT360" s="131"/>
      <c r="BU360" s="131"/>
      <c r="BV360" s="131"/>
      <c r="BW360" s="131"/>
      <c r="BX360" s="131"/>
      <c r="BY360" s="131"/>
      <c r="BZ360" s="131"/>
      <c r="CA360" s="131"/>
      <c r="CB360" s="131"/>
      <c r="CC360" s="131"/>
      <c r="CD360" s="131"/>
      <c r="CE360" s="131"/>
      <c r="CF360" s="131"/>
      <c r="CG360" s="131"/>
      <c r="CH360" s="131"/>
      <c r="CI360" s="131"/>
      <c r="CJ360" s="131"/>
      <c r="CK360" s="131"/>
      <c r="CL360" s="131"/>
      <c r="CM360" s="131"/>
      <c r="CN360" s="131"/>
      <c r="CO360" s="131"/>
      <c r="CP360" s="131"/>
      <c r="CQ360" s="131"/>
      <c r="CR360" s="131"/>
      <c r="CS360" s="131"/>
    </row>
    <row r="361" spans="3:97" hidden="1" x14ac:dyDescent="0.35">
      <c r="C361" s="94" t="s">
        <v>160</v>
      </c>
      <c r="E361" s="492">
        <f>G361+NPV(G.Asm!$F$40,H361:INDEX(H361:CS361,RP))</f>
        <v>0</v>
      </c>
      <c r="F361" s="492">
        <f>SUMIF($G$4:$CS$4,"&lt;="&amp;RP,G361:CS361)</f>
        <v>0</v>
      </c>
      <c r="G361" s="66">
        <f>-G$190*(1+'S&amp;S'!$E$164)+G$216*IF(O.2!$C$38="Depreciation",(1+'S&amp;S'!$E$164),1)-G$218*(1+'S&amp;S'!$E$166)+G233*(1+'S&amp;S'!$E$208)+G234*(1+'S&amp;S'!$E$210)+SUM(G125*(1+'S&amp;S'!$E$168),G126*(1+'S&amp;S'!$E$170),G127*(1+'S&amp;S'!$E$172),G128*(1+'S&amp;S'!$E$174),G129*(1+'S&amp;S'!$E$176),G130*(1+'S&amp;S'!$E$178),G131*(1+'S&amp;S'!$E$180),G132*(1+'S&amp;S'!$E$182),G133*(1+'S&amp;S'!$E$184),G134*(1+'S&amp;S'!$E$186),G135*(1+'S&amp;S'!$E$188),G136*(1+'S&amp;S'!$E$190),G137*(1+'S&amp;S'!$E$192),G138*(1+'S&amp;S'!$E$194),G139*(1+'S&amp;S'!$E$196),G140*(1+'S&amp;S'!$E$198),G141*(1+'S&amp;S'!$E$200),G142*(1+'S&amp;S'!$E$202),G143*(1+'S&amp;S'!$E$204),G144*(1+'S&amp;S'!$E$206))</f>
        <v>0</v>
      </c>
      <c r="H361" s="66">
        <f>-H$190*(1+'S&amp;S'!$E$164)+H$216*IF(O.2!$C$38="Depreciation",(1+'S&amp;S'!$E$164),1)-H$218*(1+'S&amp;S'!$E$166)+H233*(1+'S&amp;S'!$E$208)+H234*(1+'S&amp;S'!$E$210)+SUM(H125*(1+'S&amp;S'!$E$168),H126*(1+'S&amp;S'!$E$170),H127*(1+'S&amp;S'!$E$172),H128*(1+'S&amp;S'!$E$174),H129*(1+'S&amp;S'!$E$176),H130*(1+'S&amp;S'!$E$178),H131*(1+'S&amp;S'!$E$180),H132*(1+'S&amp;S'!$E$182),H133*(1+'S&amp;S'!$E$184),H134*(1+'S&amp;S'!$E$186),H135*(1+'S&amp;S'!$E$188),H136*(1+'S&amp;S'!$E$190),H137*(1+'S&amp;S'!$E$192),H138*(1+'S&amp;S'!$E$194),H139*(1+'S&amp;S'!$E$196),H140*(1+'S&amp;S'!$E$198),H141*(1+'S&amp;S'!$E$200),H142*(1+'S&amp;S'!$E$202),H143*(1+'S&amp;S'!$E$204),H144*(1+'S&amp;S'!$E$206))</f>
        <v>0</v>
      </c>
      <c r="I361" s="66">
        <f>-I$190*(1+'S&amp;S'!$E$164)+I$216*IF(O.2!$C$38="Depreciation",(1+'S&amp;S'!$E$164),1)-I$218*(1+'S&amp;S'!$E$166)+I233*(1+'S&amp;S'!$E$208)+I234*(1+'S&amp;S'!$E$210)+SUM(I125*(1+'S&amp;S'!$E$168),I126*(1+'S&amp;S'!$E$170),I127*(1+'S&amp;S'!$E$172),I128*(1+'S&amp;S'!$E$174),I129*(1+'S&amp;S'!$E$176),I130*(1+'S&amp;S'!$E$178),I131*(1+'S&amp;S'!$E$180),I132*(1+'S&amp;S'!$E$182),I133*(1+'S&amp;S'!$E$184),I134*(1+'S&amp;S'!$E$186),I135*(1+'S&amp;S'!$E$188),I136*(1+'S&amp;S'!$E$190),I137*(1+'S&amp;S'!$E$192),I138*(1+'S&amp;S'!$E$194),I139*(1+'S&amp;S'!$E$196),I140*(1+'S&amp;S'!$E$198),I141*(1+'S&amp;S'!$E$200),I142*(1+'S&amp;S'!$E$202),I143*(1+'S&amp;S'!$E$204),I144*(1+'S&amp;S'!$E$206))</f>
        <v>0</v>
      </c>
      <c r="J361" s="66">
        <f>-J$190*(1+'S&amp;S'!$E$164)+J$216*IF(O.2!$C$38="Depreciation",(1+'S&amp;S'!$E$164),1)-J$218*(1+'S&amp;S'!$E$166)+J233*(1+'S&amp;S'!$E$208)+J234*(1+'S&amp;S'!$E$210)+SUM(J125*(1+'S&amp;S'!$E$168),J126*(1+'S&amp;S'!$E$170),J127*(1+'S&amp;S'!$E$172),J128*(1+'S&amp;S'!$E$174),J129*(1+'S&amp;S'!$E$176),J130*(1+'S&amp;S'!$E$178),J131*(1+'S&amp;S'!$E$180),J132*(1+'S&amp;S'!$E$182),J133*(1+'S&amp;S'!$E$184),J134*(1+'S&amp;S'!$E$186),J135*(1+'S&amp;S'!$E$188),J136*(1+'S&amp;S'!$E$190),J137*(1+'S&amp;S'!$E$192),J138*(1+'S&amp;S'!$E$194),J139*(1+'S&amp;S'!$E$196),J140*(1+'S&amp;S'!$E$198),J141*(1+'S&amp;S'!$E$200),J142*(1+'S&amp;S'!$E$202),J143*(1+'S&amp;S'!$E$204),J144*(1+'S&amp;S'!$E$206))</f>
        <v>0</v>
      </c>
      <c r="K361" s="66">
        <f>-K$190*(1+'S&amp;S'!$E$164)+K$216*IF(O.2!$C$38="Depreciation",(1+'S&amp;S'!$E$164),1)-K$218*(1+'S&amp;S'!$E$166)+K233*(1+'S&amp;S'!$E$208)+K234*(1+'S&amp;S'!$E$210)+SUM(K125*(1+'S&amp;S'!$E$168),K126*(1+'S&amp;S'!$E$170),K127*(1+'S&amp;S'!$E$172),K128*(1+'S&amp;S'!$E$174),K129*(1+'S&amp;S'!$E$176),K130*(1+'S&amp;S'!$E$178),K131*(1+'S&amp;S'!$E$180),K132*(1+'S&amp;S'!$E$182),K133*(1+'S&amp;S'!$E$184),K134*(1+'S&amp;S'!$E$186),K135*(1+'S&amp;S'!$E$188),K136*(1+'S&amp;S'!$E$190),K137*(1+'S&amp;S'!$E$192),K138*(1+'S&amp;S'!$E$194),K139*(1+'S&amp;S'!$E$196),K140*(1+'S&amp;S'!$E$198),K141*(1+'S&amp;S'!$E$200),K142*(1+'S&amp;S'!$E$202),K143*(1+'S&amp;S'!$E$204),K144*(1+'S&amp;S'!$E$206))</f>
        <v>0</v>
      </c>
      <c r="L361" s="66">
        <f>-L$190*(1+'S&amp;S'!$E$164)+L$216*IF(O.2!$C$38="Depreciation",(1+'S&amp;S'!$E$164),1)-L$218*(1+'S&amp;S'!$E$166)+L233*(1+'S&amp;S'!$E$208)+L234*(1+'S&amp;S'!$E$210)+SUM(L125*(1+'S&amp;S'!$E$168),L126*(1+'S&amp;S'!$E$170),L127*(1+'S&amp;S'!$E$172),L128*(1+'S&amp;S'!$E$174),L129*(1+'S&amp;S'!$E$176),L130*(1+'S&amp;S'!$E$178),L131*(1+'S&amp;S'!$E$180),L132*(1+'S&amp;S'!$E$182),L133*(1+'S&amp;S'!$E$184),L134*(1+'S&amp;S'!$E$186),L135*(1+'S&amp;S'!$E$188),L136*(1+'S&amp;S'!$E$190),L137*(1+'S&amp;S'!$E$192),L138*(1+'S&amp;S'!$E$194),L139*(1+'S&amp;S'!$E$196),L140*(1+'S&amp;S'!$E$198),L141*(1+'S&amp;S'!$E$200),L142*(1+'S&amp;S'!$E$202),L143*(1+'S&amp;S'!$E$204),L144*(1+'S&amp;S'!$E$206))</f>
        <v>0</v>
      </c>
      <c r="M361" s="66">
        <f>-M$190*(1+'S&amp;S'!$E$164)+M$216*IF(O.2!$C$38="Depreciation",(1+'S&amp;S'!$E$164),1)-M$218*(1+'S&amp;S'!$E$166)+M233*(1+'S&amp;S'!$E$208)+M234*(1+'S&amp;S'!$E$210)+SUM(M125*(1+'S&amp;S'!$E$168),M126*(1+'S&amp;S'!$E$170),M127*(1+'S&amp;S'!$E$172),M128*(1+'S&amp;S'!$E$174),M129*(1+'S&amp;S'!$E$176),M130*(1+'S&amp;S'!$E$178),M131*(1+'S&amp;S'!$E$180),M132*(1+'S&amp;S'!$E$182),M133*(1+'S&amp;S'!$E$184),M134*(1+'S&amp;S'!$E$186),M135*(1+'S&amp;S'!$E$188),M136*(1+'S&amp;S'!$E$190),M137*(1+'S&amp;S'!$E$192),M138*(1+'S&amp;S'!$E$194),M139*(1+'S&amp;S'!$E$196),M140*(1+'S&amp;S'!$E$198),M141*(1+'S&amp;S'!$E$200),M142*(1+'S&amp;S'!$E$202),M143*(1+'S&amp;S'!$E$204),M144*(1+'S&amp;S'!$E$206))</f>
        <v>0</v>
      </c>
      <c r="N361" s="66">
        <f>-N$190*(1+'S&amp;S'!$E$164)+N$216*IF(O.2!$C$38="Depreciation",(1+'S&amp;S'!$E$164),1)-N$218*(1+'S&amp;S'!$E$166)+N233*(1+'S&amp;S'!$E$208)+N234*(1+'S&amp;S'!$E$210)+SUM(N125*(1+'S&amp;S'!$E$168),N126*(1+'S&amp;S'!$E$170),N127*(1+'S&amp;S'!$E$172),N128*(1+'S&amp;S'!$E$174),N129*(1+'S&amp;S'!$E$176),N130*(1+'S&amp;S'!$E$178),N131*(1+'S&amp;S'!$E$180),N132*(1+'S&amp;S'!$E$182),N133*(1+'S&amp;S'!$E$184),N134*(1+'S&amp;S'!$E$186),N135*(1+'S&amp;S'!$E$188),N136*(1+'S&amp;S'!$E$190),N137*(1+'S&amp;S'!$E$192),N138*(1+'S&amp;S'!$E$194),N139*(1+'S&amp;S'!$E$196),N140*(1+'S&amp;S'!$E$198),N141*(1+'S&amp;S'!$E$200),N142*(1+'S&amp;S'!$E$202),N143*(1+'S&amp;S'!$E$204),N144*(1+'S&amp;S'!$E$206))</f>
        <v>0</v>
      </c>
      <c r="O361" s="66">
        <f>-O$190*(1+'S&amp;S'!$E$164)+O$216*IF(O.2!$C$38="Depreciation",(1+'S&amp;S'!$E$164),1)-O$218*(1+'S&amp;S'!$E$166)+O233*(1+'S&amp;S'!$E$208)+O234*(1+'S&amp;S'!$E$210)+SUM(O125*(1+'S&amp;S'!$E$168),O126*(1+'S&amp;S'!$E$170),O127*(1+'S&amp;S'!$E$172),O128*(1+'S&amp;S'!$E$174),O129*(1+'S&amp;S'!$E$176),O130*(1+'S&amp;S'!$E$178),O131*(1+'S&amp;S'!$E$180),O132*(1+'S&amp;S'!$E$182),O133*(1+'S&amp;S'!$E$184),O134*(1+'S&amp;S'!$E$186),O135*(1+'S&amp;S'!$E$188),O136*(1+'S&amp;S'!$E$190),O137*(1+'S&amp;S'!$E$192),O138*(1+'S&amp;S'!$E$194),O139*(1+'S&amp;S'!$E$196),O140*(1+'S&amp;S'!$E$198),O141*(1+'S&amp;S'!$E$200),O142*(1+'S&amp;S'!$E$202),O143*(1+'S&amp;S'!$E$204),O144*(1+'S&amp;S'!$E$206))</f>
        <v>0</v>
      </c>
      <c r="P361" s="66">
        <f>-P$190*(1+'S&amp;S'!$E$164)+P$216*IF(O.2!$C$38="Depreciation",(1+'S&amp;S'!$E$164),1)-P$218*(1+'S&amp;S'!$E$166)+P233*(1+'S&amp;S'!$E$208)+P234*(1+'S&amp;S'!$E$210)+SUM(P125*(1+'S&amp;S'!$E$168),P126*(1+'S&amp;S'!$E$170),P127*(1+'S&amp;S'!$E$172),P128*(1+'S&amp;S'!$E$174),P129*(1+'S&amp;S'!$E$176),P130*(1+'S&amp;S'!$E$178),P131*(1+'S&amp;S'!$E$180),P132*(1+'S&amp;S'!$E$182),P133*(1+'S&amp;S'!$E$184),P134*(1+'S&amp;S'!$E$186),P135*(1+'S&amp;S'!$E$188),P136*(1+'S&amp;S'!$E$190),P137*(1+'S&amp;S'!$E$192),P138*(1+'S&amp;S'!$E$194),P139*(1+'S&amp;S'!$E$196),P140*(1+'S&amp;S'!$E$198),P141*(1+'S&amp;S'!$E$200),P142*(1+'S&amp;S'!$E$202),P143*(1+'S&amp;S'!$E$204),P144*(1+'S&amp;S'!$E$206))</f>
        <v>0</v>
      </c>
      <c r="Q361" s="66">
        <f>-Q$190*(1+'S&amp;S'!$E$164)+Q$216*IF(O.2!$C$38="Depreciation",(1+'S&amp;S'!$E$164),1)-Q$218*(1+'S&amp;S'!$E$166)+Q233*(1+'S&amp;S'!$E$208)+Q234*(1+'S&amp;S'!$E$210)+SUM(Q125*(1+'S&amp;S'!$E$168),Q126*(1+'S&amp;S'!$E$170),Q127*(1+'S&amp;S'!$E$172),Q128*(1+'S&amp;S'!$E$174),Q129*(1+'S&amp;S'!$E$176),Q130*(1+'S&amp;S'!$E$178),Q131*(1+'S&amp;S'!$E$180),Q132*(1+'S&amp;S'!$E$182),Q133*(1+'S&amp;S'!$E$184),Q134*(1+'S&amp;S'!$E$186),Q135*(1+'S&amp;S'!$E$188),Q136*(1+'S&amp;S'!$E$190),Q137*(1+'S&amp;S'!$E$192),Q138*(1+'S&amp;S'!$E$194),Q139*(1+'S&amp;S'!$E$196),Q140*(1+'S&amp;S'!$E$198),Q141*(1+'S&amp;S'!$E$200),Q142*(1+'S&amp;S'!$E$202),Q143*(1+'S&amp;S'!$E$204),Q144*(1+'S&amp;S'!$E$206))</f>
        <v>0</v>
      </c>
      <c r="R361" s="66">
        <f>-R$190*(1+'S&amp;S'!$E$164)+R$216*IF(O.2!$C$38="Depreciation",(1+'S&amp;S'!$E$164),1)-R$218*(1+'S&amp;S'!$E$166)+R233*(1+'S&amp;S'!$E$208)+R234*(1+'S&amp;S'!$E$210)+SUM(R125*(1+'S&amp;S'!$E$168),R126*(1+'S&amp;S'!$E$170),R127*(1+'S&amp;S'!$E$172),R128*(1+'S&amp;S'!$E$174),R129*(1+'S&amp;S'!$E$176),R130*(1+'S&amp;S'!$E$178),R131*(1+'S&amp;S'!$E$180),R132*(1+'S&amp;S'!$E$182),R133*(1+'S&amp;S'!$E$184),R134*(1+'S&amp;S'!$E$186),R135*(1+'S&amp;S'!$E$188),R136*(1+'S&amp;S'!$E$190),R137*(1+'S&amp;S'!$E$192),R138*(1+'S&amp;S'!$E$194),R139*(1+'S&amp;S'!$E$196),R140*(1+'S&amp;S'!$E$198),R141*(1+'S&amp;S'!$E$200),R142*(1+'S&amp;S'!$E$202),R143*(1+'S&amp;S'!$E$204),R144*(1+'S&amp;S'!$E$206))</f>
        <v>0</v>
      </c>
      <c r="S361" s="66">
        <f>-S$190*(1+'S&amp;S'!$E$164)+S$216*IF(O.2!$C$38="Depreciation",(1+'S&amp;S'!$E$164),1)-S$218*(1+'S&amp;S'!$E$166)+S233*(1+'S&amp;S'!$E$208)+S234*(1+'S&amp;S'!$E$210)+SUM(S125*(1+'S&amp;S'!$E$168),S126*(1+'S&amp;S'!$E$170),S127*(1+'S&amp;S'!$E$172),S128*(1+'S&amp;S'!$E$174),S129*(1+'S&amp;S'!$E$176),S130*(1+'S&amp;S'!$E$178),S131*(1+'S&amp;S'!$E$180),S132*(1+'S&amp;S'!$E$182),S133*(1+'S&amp;S'!$E$184),S134*(1+'S&amp;S'!$E$186),S135*(1+'S&amp;S'!$E$188),S136*(1+'S&amp;S'!$E$190),S137*(1+'S&amp;S'!$E$192),S138*(1+'S&amp;S'!$E$194),S139*(1+'S&amp;S'!$E$196),S140*(1+'S&amp;S'!$E$198),S141*(1+'S&amp;S'!$E$200),S142*(1+'S&amp;S'!$E$202),S143*(1+'S&amp;S'!$E$204),S144*(1+'S&amp;S'!$E$206))</f>
        <v>0</v>
      </c>
      <c r="T361" s="66">
        <f>-T$190*(1+'S&amp;S'!$E$164)+T$216*IF(O.2!$C$38="Depreciation",(1+'S&amp;S'!$E$164),1)-T$218*(1+'S&amp;S'!$E$166)+T233*(1+'S&amp;S'!$E$208)+T234*(1+'S&amp;S'!$E$210)+SUM(T125*(1+'S&amp;S'!$E$168),T126*(1+'S&amp;S'!$E$170),T127*(1+'S&amp;S'!$E$172),T128*(1+'S&amp;S'!$E$174),T129*(1+'S&amp;S'!$E$176),T130*(1+'S&amp;S'!$E$178),T131*(1+'S&amp;S'!$E$180),T132*(1+'S&amp;S'!$E$182),T133*(1+'S&amp;S'!$E$184),T134*(1+'S&amp;S'!$E$186),T135*(1+'S&amp;S'!$E$188),T136*(1+'S&amp;S'!$E$190),T137*(1+'S&amp;S'!$E$192),T138*(1+'S&amp;S'!$E$194),T139*(1+'S&amp;S'!$E$196),T140*(1+'S&amp;S'!$E$198),T141*(1+'S&amp;S'!$E$200),T142*(1+'S&amp;S'!$E$202),T143*(1+'S&amp;S'!$E$204),T144*(1+'S&amp;S'!$E$206))</f>
        <v>0</v>
      </c>
      <c r="U361" s="66">
        <f>-U$190*(1+'S&amp;S'!$E$164)+U$216*IF(O.2!$C$38="Depreciation",(1+'S&amp;S'!$E$164),1)-U$218*(1+'S&amp;S'!$E$166)+U233*(1+'S&amp;S'!$E$208)+U234*(1+'S&amp;S'!$E$210)+SUM(U125*(1+'S&amp;S'!$E$168),U126*(1+'S&amp;S'!$E$170),U127*(1+'S&amp;S'!$E$172),U128*(1+'S&amp;S'!$E$174),U129*(1+'S&amp;S'!$E$176),U130*(1+'S&amp;S'!$E$178),U131*(1+'S&amp;S'!$E$180),U132*(1+'S&amp;S'!$E$182),U133*(1+'S&amp;S'!$E$184),U134*(1+'S&amp;S'!$E$186),U135*(1+'S&amp;S'!$E$188),U136*(1+'S&amp;S'!$E$190),U137*(1+'S&amp;S'!$E$192),U138*(1+'S&amp;S'!$E$194),U139*(1+'S&amp;S'!$E$196),U140*(1+'S&amp;S'!$E$198),U141*(1+'S&amp;S'!$E$200),U142*(1+'S&amp;S'!$E$202),U143*(1+'S&amp;S'!$E$204),U144*(1+'S&amp;S'!$E$206))</f>
        <v>0</v>
      </c>
      <c r="V361" s="66">
        <f>-V$190*(1+'S&amp;S'!$E$164)+V$216*IF(O.2!$C$38="Depreciation",(1+'S&amp;S'!$E$164),1)-V$218*(1+'S&amp;S'!$E$166)+V233*(1+'S&amp;S'!$E$208)+V234*(1+'S&amp;S'!$E$210)+SUM(V125*(1+'S&amp;S'!$E$168),V126*(1+'S&amp;S'!$E$170),V127*(1+'S&amp;S'!$E$172),V128*(1+'S&amp;S'!$E$174),V129*(1+'S&amp;S'!$E$176),V130*(1+'S&amp;S'!$E$178),V131*(1+'S&amp;S'!$E$180),V132*(1+'S&amp;S'!$E$182),V133*(1+'S&amp;S'!$E$184),V134*(1+'S&amp;S'!$E$186),V135*(1+'S&amp;S'!$E$188),V136*(1+'S&amp;S'!$E$190),V137*(1+'S&amp;S'!$E$192),V138*(1+'S&amp;S'!$E$194),V139*(1+'S&amp;S'!$E$196),V140*(1+'S&amp;S'!$E$198),V141*(1+'S&amp;S'!$E$200),V142*(1+'S&amp;S'!$E$202),V143*(1+'S&amp;S'!$E$204),V144*(1+'S&amp;S'!$E$206))</f>
        <v>0</v>
      </c>
      <c r="W361" s="66">
        <f>-W$190*(1+'S&amp;S'!$E$164)+W$216*IF(O.2!$C$38="Depreciation",(1+'S&amp;S'!$E$164),1)-W$218*(1+'S&amp;S'!$E$166)+W233*(1+'S&amp;S'!$E$208)+W234*(1+'S&amp;S'!$E$210)+SUM(W125*(1+'S&amp;S'!$E$168),W126*(1+'S&amp;S'!$E$170),W127*(1+'S&amp;S'!$E$172),W128*(1+'S&amp;S'!$E$174),W129*(1+'S&amp;S'!$E$176),W130*(1+'S&amp;S'!$E$178),W131*(1+'S&amp;S'!$E$180),W132*(1+'S&amp;S'!$E$182),W133*(1+'S&amp;S'!$E$184),W134*(1+'S&amp;S'!$E$186),W135*(1+'S&amp;S'!$E$188),W136*(1+'S&amp;S'!$E$190),W137*(1+'S&amp;S'!$E$192),W138*(1+'S&amp;S'!$E$194),W139*(1+'S&amp;S'!$E$196),W140*(1+'S&amp;S'!$E$198),W141*(1+'S&amp;S'!$E$200),W142*(1+'S&amp;S'!$E$202),W143*(1+'S&amp;S'!$E$204),W144*(1+'S&amp;S'!$E$206))</f>
        <v>0</v>
      </c>
      <c r="X361" s="66">
        <f>-X$190*(1+'S&amp;S'!$E$164)+X$216*IF(O.2!$C$38="Depreciation",(1+'S&amp;S'!$E$164),1)-X$218*(1+'S&amp;S'!$E$166)+X233*(1+'S&amp;S'!$E$208)+X234*(1+'S&amp;S'!$E$210)+SUM(X125*(1+'S&amp;S'!$E$168),X126*(1+'S&amp;S'!$E$170),X127*(1+'S&amp;S'!$E$172),X128*(1+'S&amp;S'!$E$174),X129*(1+'S&amp;S'!$E$176),X130*(1+'S&amp;S'!$E$178),X131*(1+'S&amp;S'!$E$180),X132*(1+'S&amp;S'!$E$182),X133*(1+'S&amp;S'!$E$184),X134*(1+'S&amp;S'!$E$186),X135*(1+'S&amp;S'!$E$188),X136*(1+'S&amp;S'!$E$190),X137*(1+'S&amp;S'!$E$192),X138*(1+'S&amp;S'!$E$194),X139*(1+'S&amp;S'!$E$196),X140*(1+'S&amp;S'!$E$198),X141*(1+'S&amp;S'!$E$200),X142*(1+'S&amp;S'!$E$202),X143*(1+'S&amp;S'!$E$204),X144*(1+'S&amp;S'!$E$206))</f>
        <v>0</v>
      </c>
      <c r="Y361" s="66">
        <f>-Y$190*(1+'S&amp;S'!$E$164)+Y$216*IF(O.2!$C$38="Depreciation",(1+'S&amp;S'!$E$164),1)-Y$218*(1+'S&amp;S'!$E$166)+Y233*(1+'S&amp;S'!$E$208)+Y234*(1+'S&amp;S'!$E$210)+SUM(Y125*(1+'S&amp;S'!$E$168),Y126*(1+'S&amp;S'!$E$170),Y127*(1+'S&amp;S'!$E$172),Y128*(1+'S&amp;S'!$E$174),Y129*(1+'S&amp;S'!$E$176),Y130*(1+'S&amp;S'!$E$178),Y131*(1+'S&amp;S'!$E$180),Y132*(1+'S&amp;S'!$E$182),Y133*(1+'S&amp;S'!$E$184),Y134*(1+'S&amp;S'!$E$186),Y135*(1+'S&amp;S'!$E$188),Y136*(1+'S&amp;S'!$E$190),Y137*(1+'S&amp;S'!$E$192),Y138*(1+'S&amp;S'!$E$194),Y139*(1+'S&amp;S'!$E$196),Y140*(1+'S&amp;S'!$E$198),Y141*(1+'S&amp;S'!$E$200),Y142*(1+'S&amp;S'!$E$202),Y143*(1+'S&amp;S'!$E$204),Y144*(1+'S&amp;S'!$E$206))</f>
        <v>0</v>
      </c>
      <c r="Z361" s="66">
        <f>-Z$190*(1+'S&amp;S'!$E$164)+Z$216*IF(O.2!$C$38="Depreciation",(1+'S&amp;S'!$E$164),1)-Z$218*(1+'S&amp;S'!$E$166)+Z233*(1+'S&amp;S'!$E$208)+Z234*(1+'S&amp;S'!$E$210)+SUM(Z125*(1+'S&amp;S'!$E$168),Z126*(1+'S&amp;S'!$E$170),Z127*(1+'S&amp;S'!$E$172),Z128*(1+'S&amp;S'!$E$174),Z129*(1+'S&amp;S'!$E$176),Z130*(1+'S&amp;S'!$E$178),Z131*(1+'S&amp;S'!$E$180),Z132*(1+'S&amp;S'!$E$182),Z133*(1+'S&amp;S'!$E$184),Z134*(1+'S&amp;S'!$E$186),Z135*(1+'S&amp;S'!$E$188),Z136*(1+'S&amp;S'!$E$190),Z137*(1+'S&amp;S'!$E$192),Z138*(1+'S&amp;S'!$E$194),Z139*(1+'S&amp;S'!$E$196),Z140*(1+'S&amp;S'!$E$198),Z141*(1+'S&amp;S'!$E$200),Z142*(1+'S&amp;S'!$E$202),Z143*(1+'S&amp;S'!$E$204),Z144*(1+'S&amp;S'!$E$206))</f>
        <v>0</v>
      </c>
      <c r="AA361" s="66">
        <f>-AA$190*(1+'S&amp;S'!$E$164)+AA$216*IF(O.2!$C$38="Depreciation",(1+'S&amp;S'!$E$164),1)-AA$218*(1+'S&amp;S'!$E$166)+AA233*(1+'S&amp;S'!$E$208)+AA234*(1+'S&amp;S'!$E$210)+SUM(AA125*(1+'S&amp;S'!$E$168),AA126*(1+'S&amp;S'!$E$170),AA127*(1+'S&amp;S'!$E$172),AA128*(1+'S&amp;S'!$E$174),AA129*(1+'S&amp;S'!$E$176),AA130*(1+'S&amp;S'!$E$178),AA131*(1+'S&amp;S'!$E$180),AA132*(1+'S&amp;S'!$E$182),AA133*(1+'S&amp;S'!$E$184),AA134*(1+'S&amp;S'!$E$186),AA135*(1+'S&amp;S'!$E$188),AA136*(1+'S&amp;S'!$E$190),AA137*(1+'S&amp;S'!$E$192),AA138*(1+'S&amp;S'!$E$194),AA139*(1+'S&amp;S'!$E$196),AA140*(1+'S&amp;S'!$E$198),AA141*(1+'S&amp;S'!$E$200),AA142*(1+'S&amp;S'!$E$202),AA143*(1+'S&amp;S'!$E$204),AA144*(1+'S&amp;S'!$E$206))</f>
        <v>0</v>
      </c>
      <c r="AB361" s="66">
        <f>-AB$190*(1+'S&amp;S'!$E$164)+AB$216*IF(O.2!$C$38="Depreciation",(1+'S&amp;S'!$E$164),1)-AB$218*(1+'S&amp;S'!$E$166)+AB233*(1+'S&amp;S'!$E$208)+AB234*(1+'S&amp;S'!$E$210)+SUM(AB125*(1+'S&amp;S'!$E$168),AB126*(1+'S&amp;S'!$E$170),AB127*(1+'S&amp;S'!$E$172),AB128*(1+'S&amp;S'!$E$174),AB129*(1+'S&amp;S'!$E$176),AB130*(1+'S&amp;S'!$E$178),AB131*(1+'S&amp;S'!$E$180),AB132*(1+'S&amp;S'!$E$182),AB133*(1+'S&amp;S'!$E$184),AB134*(1+'S&amp;S'!$E$186),AB135*(1+'S&amp;S'!$E$188),AB136*(1+'S&amp;S'!$E$190),AB137*(1+'S&amp;S'!$E$192),AB138*(1+'S&amp;S'!$E$194),AB139*(1+'S&amp;S'!$E$196),AB140*(1+'S&amp;S'!$E$198),AB141*(1+'S&amp;S'!$E$200),AB142*(1+'S&amp;S'!$E$202),AB143*(1+'S&amp;S'!$E$204),AB144*(1+'S&amp;S'!$E$206))</f>
        <v>0</v>
      </c>
      <c r="AC361" s="66">
        <f>-AC$190*(1+'S&amp;S'!$E$164)+AC$216*IF(O.2!$C$38="Depreciation",(1+'S&amp;S'!$E$164),1)-AC$218*(1+'S&amp;S'!$E$166)+AC233*(1+'S&amp;S'!$E$208)+AC234*(1+'S&amp;S'!$E$210)+SUM(AC125*(1+'S&amp;S'!$E$168),AC126*(1+'S&amp;S'!$E$170),AC127*(1+'S&amp;S'!$E$172),AC128*(1+'S&amp;S'!$E$174),AC129*(1+'S&amp;S'!$E$176),AC130*(1+'S&amp;S'!$E$178),AC131*(1+'S&amp;S'!$E$180),AC132*(1+'S&amp;S'!$E$182),AC133*(1+'S&amp;S'!$E$184),AC134*(1+'S&amp;S'!$E$186),AC135*(1+'S&amp;S'!$E$188),AC136*(1+'S&amp;S'!$E$190),AC137*(1+'S&amp;S'!$E$192),AC138*(1+'S&amp;S'!$E$194),AC139*(1+'S&amp;S'!$E$196),AC140*(1+'S&amp;S'!$E$198),AC141*(1+'S&amp;S'!$E$200),AC142*(1+'S&amp;S'!$E$202),AC143*(1+'S&amp;S'!$E$204),AC144*(1+'S&amp;S'!$E$206))</f>
        <v>0</v>
      </c>
      <c r="AD361" s="66">
        <f>-AD$190*(1+'S&amp;S'!$E$164)+AD$216*IF(O.2!$C$38="Depreciation",(1+'S&amp;S'!$E$164),1)-AD$218*(1+'S&amp;S'!$E$166)+AD233*(1+'S&amp;S'!$E$208)+AD234*(1+'S&amp;S'!$E$210)+SUM(AD125*(1+'S&amp;S'!$E$168),AD126*(1+'S&amp;S'!$E$170),AD127*(1+'S&amp;S'!$E$172),AD128*(1+'S&amp;S'!$E$174),AD129*(1+'S&amp;S'!$E$176),AD130*(1+'S&amp;S'!$E$178),AD131*(1+'S&amp;S'!$E$180),AD132*(1+'S&amp;S'!$E$182),AD133*(1+'S&amp;S'!$E$184),AD134*(1+'S&amp;S'!$E$186),AD135*(1+'S&amp;S'!$E$188),AD136*(1+'S&amp;S'!$E$190),AD137*(1+'S&amp;S'!$E$192),AD138*(1+'S&amp;S'!$E$194),AD139*(1+'S&amp;S'!$E$196),AD140*(1+'S&amp;S'!$E$198),AD141*(1+'S&amp;S'!$E$200),AD142*(1+'S&amp;S'!$E$202),AD143*(1+'S&amp;S'!$E$204),AD144*(1+'S&amp;S'!$E$206))</f>
        <v>0</v>
      </c>
      <c r="AE361" s="66">
        <f>-AE$190*(1+'S&amp;S'!$E$164)+AE$216*IF(O.2!$C$38="Depreciation",(1+'S&amp;S'!$E$164),1)-AE$218*(1+'S&amp;S'!$E$166)+AE233*(1+'S&amp;S'!$E$208)+AE234*(1+'S&amp;S'!$E$210)+SUM(AE125*(1+'S&amp;S'!$E$168),AE126*(1+'S&amp;S'!$E$170),AE127*(1+'S&amp;S'!$E$172),AE128*(1+'S&amp;S'!$E$174),AE129*(1+'S&amp;S'!$E$176),AE130*(1+'S&amp;S'!$E$178),AE131*(1+'S&amp;S'!$E$180),AE132*(1+'S&amp;S'!$E$182),AE133*(1+'S&amp;S'!$E$184),AE134*(1+'S&amp;S'!$E$186),AE135*(1+'S&amp;S'!$E$188),AE136*(1+'S&amp;S'!$E$190),AE137*(1+'S&amp;S'!$E$192),AE138*(1+'S&amp;S'!$E$194),AE139*(1+'S&amp;S'!$E$196),AE140*(1+'S&amp;S'!$E$198),AE141*(1+'S&amp;S'!$E$200),AE142*(1+'S&amp;S'!$E$202),AE143*(1+'S&amp;S'!$E$204),AE144*(1+'S&amp;S'!$E$206))</f>
        <v>0</v>
      </c>
      <c r="AF361" s="66">
        <f>-AF$190*(1+'S&amp;S'!$E$164)+AF$216*IF(O.2!$C$38="Depreciation",(1+'S&amp;S'!$E$164),1)-AF$218*(1+'S&amp;S'!$E$166)+AF233*(1+'S&amp;S'!$E$208)+AF234*(1+'S&amp;S'!$E$210)+SUM(AF125*(1+'S&amp;S'!$E$168),AF126*(1+'S&amp;S'!$E$170),AF127*(1+'S&amp;S'!$E$172),AF128*(1+'S&amp;S'!$E$174),AF129*(1+'S&amp;S'!$E$176),AF130*(1+'S&amp;S'!$E$178),AF131*(1+'S&amp;S'!$E$180),AF132*(1+'S&amp;S'!$E$182),AF133*(1+'S&amp;S'!$E$184),AF134*(1+'S&amp;S'!$E$186),AF135*(1+'S&amp;S'!$E$188),AF136*(1+'S&amp;S'!$E$190),AF137*(1+'S&amp;S'!$E$192),AF138*(1+'S&amp;S'!$E$194),AF139*(1+'S&amp;S'!$E$196),AF140*(1+'S&amp;S'!$E$198),AF141*(1+'S&amp;S'!$E$200),AF142*(1+'S&amp;S'!$E$202),AF143*(1+'S&amp;S'!$E$204),AF144*(1+'S&amp;S'!$E$206))</f>
        <v>0</v>
      </c>
      <c r="AG361" s="66">
        <f>-AG$190*(1+'S&amp;S'!$E$164)+AG$216*IF(O.2!$C$38="Depreciation",(1+'S&amp;S'!$E$164),1)-AG$218*(1+'S&amp;S'!$E$166)+AG233*(1+'S&amp;S'!$E$208)+AG234*(1+'S&amp;S'!$E$210)+SUM(AG125*(1+'S&amp;S'!$E$168),AG126*(1+'S&amp;S'!$E$170),AG127*(1+'S&amp;S'!$E$172),AG128*(1+'S&amp;S'!$E$174),AG129*(1+'S&amp;S'!$E$176),AG130*(1+'S&amp;S'!$E$178),AG131*(1+'S&amp;S'!$E$180),AG132*(1+'S&amp;S'!$E$182),AG133*(1+'S&amp;S'!$E$184),AG134*(1+'S&amp;S'!$E$186),AG135*(1+'S&amp;S'!$E$188),AG136*(1+'S&amp;S'!$E$190),AG137*(1+'S&amp;S'!$E$192),AG138*(1+'S&amp;S'!$E$194),AG139*(1+'S&amp;S'!$E$196),AG140*(1+'S&amp;S'!$E$198),AG141*(1+'S&amp;S'!$E$200),AG142*(1+'S&amp;S'!$E$202),AG143*(1+'S&amp;S'!$E$204),AG144*(1+'S&amp;S'!$E$206))</f>
        <v>0</v>
      </c>
      <c r="AH361" s="66">
        <f>-AH$190*(1+'S&amp;S'!$E$164)+AH$216*IF(O.2!$C$38="Depreciation",(1+'S&amp;S'!$E$164),1)-AH$218*(1+'S&amp;S'!$E$166)+AH233*(1+'S&amp;S'!$E$208)+AH234*(1+'S&amp;S'!$E$210)+SUM(AH125*(1+'S&amp;S'!$E$168),AH126*(1+'S&amp;S'!$E$170),AH127*(1+'S&amp;S'!$E$172),AH128*(1+'S&amp;S'!$E$174),AH129*(1+'S&amp;S'!$E$176),AH130*(1+'S&amp;S'!$E$178),AH131*(1+'S&amp;S'!$E$180),AH132*(1+'S&amp;S'!$E$182),AH133*(1+'S&amp;S'!$E$184),AH134*(1+'S&amp;S'!$E$186),AH135*(1+'S&amp;S'!$E$188),AH136*(1+'S&amp;S'!$E$190),AH137*(1+'S&amp;S'!$E$192),AH138*(1+'S&amp;S'!$E$194),AH139*(1+'S&amp;S'!$E$196),AH140*(1+'S&amp;S'!$E$198),AH141*(1+'S&amp;S'!$E$200),AH142*(1+'S&amp;S'!$E$202),AH143*(1+'S&amp;S'!$E$204),AH144*(1+'S&amp;S'!$E$206))</f>
        <v>0</v>
      </c>
      <c r="AI361" s="66">
        <f>-AI$190*(1+'S&amp;S'!$E$164)+AI$216*IF(O.2!$C$38="Depreciation",(1+'S&amp;S'!$E$164),1)-AI$218*(1+'S&amp;S'!$E$166)+AI233*(1+'S&amp;S'!$E$208)+AI234*(1+'S&amp;S'!$E$210)+SUM(AI125*(1+'S&amp;S'!$E$168),AI126*(1+'S&amp;S'!$E$170),AI127*(1+'S&amp;S'!$E$172),AI128*(1+'S&amp;S'!$E$174),AI129*(1+'S&amp;S'!$E$176),AI130*(1+'S&amp;S'!$E$178),AI131*(1+'S&amp;S'!$E$180),AI132*(1+'S&amp;S'!$E$182),AI133*(1+'S&amp;S'!$E$184),AI134*(1+'S&amp;S'!$E$186),AI135*(1+'S&amp;S'!$E$188),AI136*(1+'S&amp;S'!$E$190),AI137*(1+'S&amp;S'!$E$192),AI138*(1+'S&amp;S'!$E$194),AI139*(1+'S&amp;S'!$E$196),AI140*(1+'S&amp;S'!$E$198),AI141*(1+'S&amp;S'!$E$200),AI142*(1+'S&amp;S'!$E$202),AI143*(1+'S&amp;S'!$E$204),AI144*(1+'S&amp;S'!$E$206))</f>
        <v>0</v>
      </c>
      <c r="AJ361" s="66">
        <f>-AJ$190*(1+'S&amp;S'!$E$164)+AJ$216*IF(O.2!$C$38="Depreciation",(1+'S&amp;S'!$E$164),1)-AJ$218*(1+'S&amp;S'!$E$166)+AJ233*(1+'S&amp;S'!$E$208)+AJ234*(1+'S&amp;S'!$E$210)+SUM(AJ125*(1+'S&amp;S'!$E$168),AJ126*(1+'S&amp;S'!$E$170),AJ127*(1+'S&amp;S'!$E$172),AJ128*(1+'S&amp;S'!$E$174),AJ129*(1+'S&amp;S'!$E$176),AJ130*(1+'S&amp;S'!$E$178),AJ131*(1+'S&amp;S'!$E$180),AJ132*(1+'S&amp;S'!$E$182),AJ133*(1+'S&amp;S'!$E$184),AJ134*(1+'S&amp;S'!$E$186),AJ135*(1+'S&amp;S'!$E$188),AJ136*(1+'S&amp;S'!$E$190),AJ137*(1+'S&amp;S'!$E$192),AJ138*(1+'S&amp;S'!$E$194),AJ139*(1+'S&amp;S'!$E$196),AJ140*(1+'S&amp;S'!$E$198),AJ141*(1+'S&amp;S'!$E$200),AJ142*(1+'S&amp;S'!$E$202),AJ143*(1+'S&amp;S'!$E$204),AJ144*(1+'S&amp;S'!$E$206))</f>
        <v>0</v>
      </c>
      <c r="AK361" s="66">
        <f>-AK$190*(1+'S&amp;S'!$E$164)+AK$216*IF(O.2!$C$38="Depreciation",(1+'S&amp;S'!$E$164),1)-AK$218*(1+'S&amp;S'!$E$166)+AK233*(1+'S&amp;S'!$E$208)+AK234*(1+'S&amp;S'!$E$210)+SUM(AK125*(1+'S&amp;S'!$E$168),AK126*(1+'S&amp;S'!$E$170),AK127*(1+'S&amp;S'!$E$172),AK128*(1+'S&amp;S'!$E$174),AK129*(1+'S&amp;S'!$E$176),AK130*(1+'S&amp;S'!$E$178),AK131*(1+'S&amp;S'!$E$180),AK132*(1+'S&amp;S'!$E$182),AK133*(1+'S&amp;S'!$E$184),AK134*(1+'S&amp;S'!$E$186),AK135*(1+'S&amp;S'!$E$188),AK136*(1+'S&amp;S'!$E$190),AK137*(1+'S&amp;S'!$E$192),AK138*(1+'S&amp;S'!$E$194),AK139*(1+'S&amp;S'!$E$196),AK140*(1+'S&amp;S'!$E$198),AK141*(1+'S&amp;S'!$E$200),AK142*(1+'S&amp;S'!$E$202),AK143*(1+'S&amp;S'!$E$204),AK144*(1+'S&amp;S'!$E$206))</f>
        <v>0</v>
      </c>
      <c r="AL361" s="66">
        <f>-AL$190*(1+'S&amp;S'!$E$164)+AL$216*IF(O.2!$C$38="Depreciation",(1+'S&amp;S'!$E$164),1)-AL$218*(1+'S&amp;S'!$E$166)+AL233*(1+'S&amp;S'!$E$208)+AL234*(1+'S&amp;S'!$E$210)+SUM(AL125*(1+'S&amp;S'!$E$168),AL126*(1+'S&amp;S'!$E$170),AL127*(1+'S&amp;S'!$E$172),AL128*(1+'S&amp;S'!$E$174),AL129*(1+'S&amp;S'!$E$176),AL130*(1+'S&amp;S'!$E$178),AL131*(1+'S&amp;S'!$E$180),AL132*(1+'S&amp;S'!$E$182),AL133*(1+'S&amp;S'!$E$184),AL134*(1+'S&amp;S'!$E$186),AL135*(1+'S&amp;S'!$E$188),AL136*(1+'S&amp;S'!$E$190),AL137*(1+'S&amp;S'!$E$192),AL138*(1+'S&amp;S'!$E$194),AL139*(1+'S&amp;S'!$E$196),AL140*(1+'S&amp;S'!$E$198),AL141*(1+'S&amp;S'!$E$200),AL142*(1+'S&amp;S'!$E$202),AL143*(1+'S&amp;S'!$E$204),AL144*(1+'S&amp;S'!$E$206))</f>
        <v>0</v>
      </c>
      <c r="AM361" s="66">
        <f>-AM$190*(1+'S&amp;S'!$E$164)+AM$216*IF(O.2!$C$38="Depreciation",(1+'S&amp;S'!$E$164),1)-AM$218*(1+'S&amp;S'!$E$166)+AM233*(1+'S&amp;S'!$E$208)+AM234*(1+'S&amp;S'!$E$210)+SUM(AM125*(1+'S&amp;S'!$E$168),AM126*(1+'S&amp;S'!$E$170),AM127*(1+'S&amp;S'!$E$172),AM128*(1+'S&amp;S'!$E$174),AM129*(1+'S&amp;S'!$E$176),AM130*(1+'S&amp;S'!$E$178),AM131*(1+'S&amp;S'!$E$180),AM132*(1+'S&amp;S'!$E$182),AM133*(1+'S&amp;S'!$E$184),AM134*(1+'S&amp;S'!$E$186),AM135*(1+'S&amp;S'!$E$188),AM136*(1+'S&amp;S'!$E$190),AM137*(1+'S&amp;S'!$E$192),AM138*(1+'S&amp;S'!$E$194),AM139*(1+'S&amp;S'!$E$196),AM140*(1+'S&amp;S'!$E$198),AM141*(1+'S&amp;S'!$E$200),AM142*(1+'S&amp;S'!$E$202),AM143*(1+'S&amp;S'!$E$204),AM144*(1+'S&amp;S'!$E$206))</f>
        <v>0</v>
      </c>
      <c r="AN361" s="66">
        <f>-AN$190*(1+'S&amp;S'!$E$164)+AN$216*IF(O.2!$C$38="Depreciation",(1+'S&amp;S'!$E$164),1)-AN$218*(1+'S&amp;S'!$E$166)+AN233*(1+'S&amp;S'!$E$208)+AN234*(1+'S&amp;S'!$E$210)+SUM(AN125*(1+'S&amp;S'!$E$168),AN126*(1+'S&amp;S'!$E$170),AN127*(1+'S&amp;S'!$E$172),AN128*(1+'S&amp;S'!$E$174),AN129*(1+'S&amp;S'!$E$176),AN130*(1+'S&amp;S'!$E$178),AN131*(1+'S&amp;S'!$E$180),AN132*(1+'S&amp;S'!$E$182),AN133*(1+'S&amp;S'!$E$184),AN134*(1+'S&amp;S'!$E$186),AN135*(1+'S&amp;S'!$E$188),AN136*(1+'S&amp;S'!$E$190),AN137*(1+'S&amp;S'!$E$192),AN138*(1+'S&amp;S'!$E$194),AN139*(1+'S&amp;S'!$E$196),AN140*(1+'S&amp;S'!$E$198),AN141*(1+'S&amp;S'!$E$200),AN142*(1+'S&amp;S'!$E$202),AN143*(1+'S&amp;S'!$E$204),AN144*(1+'S&amp;S'!$E$206))</f>
        <v>0</v>
      </c>
      <c r="AO361" s="66">
        <f>-AO$190*(1+'S&amp;S'!$E$164)+AO$216*IF(O.2!$C$38="Depreciation",(1+'S&amp;S'!$E$164),1)-AO$218*(1+'S&amp;S'!$E$166)+AO233*(1+'S&amp;S'!$E$208)+AO234*(1+'S&amp;S'!$E$210)+SUM(AO125*(1+'S&amp;S'!$E$168),AO126*(1+'S&amp;S'!$E$170),AO127*(1+'S&amp;S'!$E$172),AO128*(1+'S&amp;S'!$E$174),AO129*(1+'S&amp;S'!$E$176),AO130*(1+'S&amp;S'!$E$178),AO131*(1+'S&amp;S'!$E$180),AO132*(1+'S&amp;S'!$E$182),AO133*(1+'S&amp;S'!$E$184),AO134*(1+'S&amp;S'!$E$186),AO135*(1+'S&amp;S'!$E$188),AO136*(1+'S&amp;S'!$E$190),AO137*(1+'S&amp;S'!$E$192),AO138*(1+'S&amp;S'!$E$194),AO139*(1+'S&amp;S'!$E$196),AO140*(1+'S&amp;S'!$E$198),AO141*(1+'S&amp;S'!$E$200),AO142*(1+'S&amp;S'!$E$202),AO143*(1+'S&amp;S'!$E$204),AO144*(1+'S&amp;S'!$E$206))</f>
        <v>0</v>
      </c>
      <c r="AP361" s="66">
        <f>-AP$190*(1+'S&amp;S'!$E$164)+AP$216*IF(O.2!$C$38="Depreciation",(1+'S&amp;S'!$E$164),1)-AP$218*(1+'S&amp;S'!$E$166)+AP233*(1+'S&amp;S'!$E$208)+AP234*(1+'S&amp;S'!$E$210)+SUM(AP125*(1+'S&amp;S'!$E$168),AP126*(1+'S&amp;S'!$E$170),AP127*(1+'S&amp;S'!$E$172),AP128*(1+'S&amp;S'!$E$174),AP129*(1+'S&amp;S'!$E$176),AP130*(1+'S&amp;S'!$E$178),AP131*(1+'S&amp;S'!$E$180),AP132*(1+'S&amp;S'!$E$182),AP133*(1+'S&amp;S'!$E$184),AP134*(1+'S&amp;S'!$E$186),AP135*(1+'S&amp;S'!$E$188),AP136*(1+'S&amp;S'!$E$190),AP137*(1+'S&amp;S'!$E$192),AP138*(1+'S&amp;S'!$E$194),AP139*(1+'S&amp;S'!$E$196),AP140*(1+'S&amp;S'!$E$198),AP141*(1+'S&amp;S'!$E$200),AP142*(1+'S&amp;S'!$E$202),AP143*(1+'S&amp;S'!$E$204),AP144*(1+'S&amp;S'!$E$206))</f>
        <v>0</v>
      </c>
      <c r="AQ361" s="66">
        <f>-AQ$190*(1+'S&amp;S'!$E$164)+AQ$216*IF(O.2!$C$38="Depreciation",(1+'S&amp;S'!$E$164),1)-AQ$218*(1+'S&amp;S'!$E$166)+AQ233*(1+'S&amp;S'!$E$208)+AQ234*(1+'S&amp;S'!$E$210)+SUM(AQ125*(1+'S&amp;S'!$E$168),AQ126*(1+'S&amp;S'!$E$170),AQ127*(1+'S&amp;S'!$E$172),AQ128*(1+'S&amp;S'!$E$174),AQ129*(1+'S&amp;S'!$E$176),AQ130*(1+'S&amp;S'!$E$178),AQ131*(1+'S&amp;S'!$E$180),AQ132*(1+'S&amp;S'!$E$182),AQ133*(1+'S&amp;S'!$E$184),AQ134*(1+'S&amp;S'!$E$186),AQ135*(1+'S&amp;S'!$E$188),AQ136*(1+'S&amp;S'!$E$190),AQ137*(1+'S&amp;S'!$E$192),AQ138*(1+'S&amp;S'!$E$194),AQ139*(1+'S&amp;S'!$E$196),AQ140*(1+'S&amp;S'!$E$198),AQ141*(1+'S&amp;S'!$E$200),AQ142*(1+'S&amp;S'!$E$202),AQ143*(1+'S&amp;S'!$E$204),AQ144*(1+'S&amp;S'!$E$206))</f>
        <v>0</v>
      </c>
      <c r="AR361" s="66">
        <f>-AR$190*(1+'S&amp;S'!$E$164)+AR$216*IF(O.2!$C$38="Depreciation",(1+'S&amp;S'!$E$164),1)-AR$218*(1+'S&amp;S'!$E$166)+AR233*(1+'S&amp;S'!$E$208)+AR234*(1+'S&amp;S'!$E$210)+SUM(AR125*(1+'S&amp;S'!$E$168),AR126*(1+'S&amp;S'!$E$170),AR127*(1+'S&amp;S'!$E$172),AR128*(1+'S&amp;S'!$E$174),AR129*(1+'S&amp;S'!$E$176),AR130*(1+'S&amp;S'!$E$178),AR131*(1+'S&amp;S'!$E$180),AR132*(1+'S&amp;S'!$E$182),AR133*(1+'S&amp;S'!$E$184),AR134*(1+'S&amp;S'!$E$186),AR135*(1+'S&amp;S'!$E$188),AR136*(1+'S&amp;S'!$E$190),AR137*(1+'S&amp;S'!$E$192),AR138*(1+'S&amp;S'!$E$194),AR139*(1+'S&amp;S'!$E$196),AR140*(1+'S&amp;S'!$E$198),AR141*(1+'S&amp;S'!$E$200),AR142*(1+'S&amp;S'!$E$202),AR143*(1+'S&amp;S'!$E$204),AR144*(1+'S&amp;S'!$E$206))</f>
        <v>0</v>
      </c>
      <c r="AS361" s="66">
        <f>-AS$190*(1+'S&amp;S'!$E$164)+AS$216*IF(O.2!$C$38="Depreciation",(1+'S&amp;S'!$E$164),1)-AS$218*(1+'S&amp;S'!$E$166)+AS233*(1+'S&amp;S'!$E$208)+AS234*(1+'S&amp;S'!$E$210)+SUM(AS125*(1+'S&amp;S'!$E$168),AS126*(1+'S&amp;S'!$E$170),AS127*(1+'S&amp;S'!$E$172),AS128*(1+'S&amp;S'!$E$174),AS129*(1+'S&amp;S'!$E$176),AS130*(1+'S&amp;S'!$E$178),AS131*(1+'S&amp;S'!$E$180),AS132*(1+'S&amp;S'!$E$182),AS133*(1+'S&amp;S'!$E$184),AS134*(1+'S&amp;S'!$E$186),AS135*(1+'S&amp;S'!$E$188),AS136*(1+'S&amp;S'!$E$190),AS137*(1+'S&amp;S'!$E$192),AS138*(1+'S&amp;S'!$E$194),AS139*(1+'S&amp;S'!$E$196),AS140*(1+'S&amp;S'!$E$198),AS141*(1+'S&amp;S'!$E$200),AS142*(1+'S&amp;S'!$E$202),AS143*(1+'S&amp;S'!$E$204),AS144*(1+'S&amp;S'!$E$206))</f>
        <v>0</v>
      </c>
      <c r="AT361" s="66">
        <f>-AT$190*(1+'S&amp;S'!$E$164)+AT$216*IF(O.2!$C$38="Depreciation",(1+'S&amp;S'!$E$164),1)-AT$218*(1+'S&amp;S'!$E$166)+AT233*(1+'S&amp;S'!$E$208)+AT234*(1+'S&amp;S'!$E$210)+SUM(AT125*(1+'S&amp;S'!$E$168),AT126*(1+'S&amp;S'!$E$170),AT127*(1+'S&amp;S'!$E$172),AT128*(1+'S&amp;S'!$E$174),AT129*(1+'S&amp;S'!$E$176),AT130*(1+'S&amp;S'!$E$178),AT131*(1+'S&amp;S'!$E$180),AT132*(1+'S&amp;S'!$E$182),AT133*(1+'S&amp;S'!$E$184),AT134*(1+'S&amp;S'!$E$186),AT135*(1+'S&amp;S'!$E$188),AT136*(1+'S&amp;S'!$E$190),AT137*(1+'S&amp;S'!$E$192),AT138*(1+'S&amp;S'!$E$194),AT139*(1+'S&amp;S'!$E$196),AT140*(1+'S&amp;S'!$E$198),AT141*(1+'S&amp;S'!$E$200),AT142*(1+'S&amp;S'!$E$202),AT143*(1+'S&amp;S'!$E$204),AT144*(1+'S&amp;S'!$E$206))</f>
        <v>0</v>
      </c>
      <c r="AU361" s="66">
        <f>-AU$190*(1+'S&amp;S'!$E$164)+AU$216*IF(O.2!$C$38="Depreciation",(1+'S&amp;S'!$E$164),1)-AU$218*(1+'S&amp;S'!$E$166)+AU233*(1+'S&amp;S'!$E$208)+AU234*(1+'S&amp;S'!$E$210)+SUM(AU125*(1+'S&amp;S'!$E$168),AU126*(1+'S&amp;S'!$E$170),AU127*(1+'S&amp;S'!$E$172),AU128*(1+'S&amp;S'!$E$174),AU129*(1+'S&amp;S'!$E$176),AU130*(1+'S&amp;S'!$E$178),AU131*(1+'S&amp;S'!$E$180),AU132*(1+'S&amp;S'!$E$182),AU133*(1+'S&amp;S'!$E$184),AU134*(1+'S&amp;S'!$E$186),AU135*(1+'S&amp;S'!$E$188),AU136*(1+'S&amp;S'!$E$190),AU137*(1+'S&amp;S'!$E$192),AU138*(1+'S&amp;S'!$E$194),AU139*(1+'S&amp;S'!$E$196),AU140*(1+'S&amp;S'!$E$198),AU141*(1+'S&amp;S'!$E$200),AU142*(1+'S&amp;S'!$E$202),AU143*(1+'S&amp;S'!$E$204),AU144*(1+'S&amp;S'!$E$206))</f>
        <v>0</v>
      </c>
      <c r="AV361" s="66">
        <f>-AV$190*(1+'S&amp;S'!$E$164)+AV$216*IF(O.2!$C$38="Depreciation",(1+'S&amp;S'!$E$164),1)-AV$218*(1+'S&amp;S'!$E$166)+AV233*(1+'S&amp;S'!$E$208)+AV234*(1+'S&amp;S'!$E$210)+SUM(AV125*(1+'S&amp;S'!$E$168),AV126*(1+'S&amp;S'!$E$170),AV127*(1+'S&amp;S'!$E$172),AV128*(1+'S&amp;S'!$E$174),AV129*(1+'S&amp;S'!$E$176),AV130*(1+'S&amp;S'!$E$178),AV131*(1+'S&amp;S'!$E$180),AV132*(1+'S&amp;S'!$E$182),AV133*(1+'S&amp;S'!$E$184),AV134*(1+'S&amp;S'!$E$186),AV135*(1+'S&amp;S'!$E$188),AV136*(1+'S&amp;S'!$E$190),AV137*(1+'S&amp;S'!$E$192),AV138*(1+'S&amp;S'!$E$194),AV139*(1+'S&amp;S'!$E$196),AV140*(1+'S&amp;S'!$E$198),AV141*(1+'S&amp;S'!$E$200),AV142*(1+'S&amp;S'!$E$202),AV143*(1+'S&amp;S'!$E$204),AV144*(1+'S&amp;S'!$E$206))</f>
        <v>0</v>
      </c>
      <c r="AW361" s="66">
        <f>-AW$190*(1+'S&amp;S'!$E$164)+AW$216*IF(O.2!$C$38="Depreciation",(1+'S&amp;S'!$E$164),1)-AW$218*(1+'S&amp;S'!$E$166)+AW233*(1+'S&amp;S'!$E$208)+AW234*(1+'S&amp;S'!$E$210)+SUM(AW125*(1+'S&amp;S'!$E$168),AW126*(1+'S&amp;S'!$E$170),AW127*(1+'S&amp;S'!$E$172),AW128*(1+'S&amp;S'!$E$174),AW129*(1+'S&amp;S'!$E$176),AW130*(1+'S&amp;S'!$E$178),AW131*(1+'S&amp;S'!$E$180),AW132*(1+'S&amp;S'!$E$182),AW133*(1+'S&amp;S'!$E$184),AW134*(1+'S&amp;S'!$E$186),AW135*(1+'S&amp;S'!$E$188),AW136*(1+'S&amp;S'!$E$190),AW137*(1+'S&amp;S'!$E$192),AW138*(1+'S&amp;S'!$E$194),AW139*(1+'S&amp;S'!$E$196),AW140*(1+'S&amp;S'!$E$198),AW141*(1+'S&amp;S'!$E$200),AW142*(1+'S&amp;S'!$E$202),AW143*(1+'S&amp;S'!$E$204),AW144*(1+'S&amp;S'!$E$206))</f>
        <v>0</v>
      </c>
      <c r="AX361" s="66">
        <f>-AX$190*(1+'S&amp;S'!$E$164)+AX$216*IF(O.2!$C$38="Depreciation",(1+'S&amp;S'!$E$164),1)-AX$218*(1+'S&amp;S'!$E$166)+AX233*(1+'S&amp;S'!$E$208)+AX234*(1+'S&amp;S'!$E$210)+SUM(AX125*(1+'S&amp;S'!$E$168),AX126*(1+'S&amp;S'!$E$170),AX127*(1+'S&amp;S'!$E$172),AX128*(1+'S&amp;S'!$E$174),AX129*(1+'S&amp;S'!$E$176),AX130*(1+'S&amp;S'!$E$178),AX131*(1+'S&amp;S'!$E$180),AX132*(1+'S&amp;S'!$E$182),AX133*(1+'S&amp;S'!$E$184),AX134*(1+'S&amp;S'!$E$186),AX135*(1+'S&amp;S'!$E$188),AX136*(1+'S&amp;S'!$E$190),AX137*(1+'S&amp;S'!$E$192),AX138*(1+'S&amp;S'!$E$194),AX139*(1+'S&amp;S'!$E$196),AX140*(1+'S&amp;S'!$E$198),AX141*(1+'S&amp;S'!$E$200),AX142*(1+'S&amp;S'!$E$202),AX143*(1+'S&amp;S'!$E$204),AX144*(1+'S&amp;S'!$E$206))</f>
        <v>0</v>
      </c>
      <c r="AY361" s="66">
        <f>-AY$190*(1+'S&amp;S'!$E$164)+AY$216*IF(O.2!$C$38="Depreciation",(1+'S&amp;S'!$E$164),1)-AY$218*(1+'S&amp;S'!$E$166)+AY233*(1+'S&amp;S'!$E$208)+AY234*(1+'S&amp;S'!$E$210)+SUM(AY125*(1+'S&amp;S'!$E$168),AY126*(1+'S&amp;S'!$E$170),AY127*(1+'S&amp;S'!$E$172),AY128*(1+'S&amp;S'!$E$174),AY129*(1+'S&amp;S'!$E$176),AY130*(1+'S&amp;S'!$E$178),AY131*(1+'S&amp;S'!$E$180),AY132*(1+'S&amp;S'!$E$182),AY133*(1+'S&amp;S'!$E$184),AY134*(1+'S&amp;S'!$E$186),AY135*(1+'S&amp;S'!$E$188),AY136*(1+'S&amp;S'!$E$190),AY137*(1+'S&amp;S'!$E$192),AY138*(1+'S&amp;S'!$E$194),AY139*(1+'S&amp;S'!$E$196),AY140*(1+'S&amp;S'!$E$198),AY141*(1+'S&amp;S'!$E$200),AY142*(1+'S&amp;S'!$E$202),AY143*(1+'S&amp;S'!$E$204),AY144*(1+'S&amp;S'!$E$206))</f>
        <v>0</v>
      </c>
      <c r="AZ361" s="66">
        <f>-AZ$190*(1+'S&amp;S'!$E$164)+AZ$216*IF(O.2!$C$38="Depreciation",(1+'S&amp;S'!$E$164),1)-AZ$218*(1+'S&amp;S'!$E$166)+AZ233*(1+'S&amp;S'!$E$208)+AZ234*(1+'S&amp;S'!$E$210)+SUM(AZ125*(1+'S&amp;S'!$E$168),AZ126*(1+'S&amp;S'!$E$170),AZ127*(1+'S&amp;S'!$E$172),AZ128*(1+'S&amp;S'!$E$174),AZ129*(1+'S&amp;S'!$E$176),AZ130*(1+'S&amp;S'!$E$178),AZ131*(1+'S&amp;S'!$E$180),AZ132*(1+'S&amp;S'!$E$182),AZ133*(1+'S&amp;S'!$E$184),AZ134*(1+'S&amp;S'!$E$186),AZ135*(1+'S&amp;S'!$E$188),AZ136*(1+'S&amp;S'!$E$190),AZ137*(1+'S&amp;S'!$E$192),AZ138*(1+'S&amp;S'!$E$194),AZ139*(1+'S&amp;S'!$E$196),AZ140*(1+'S&amp;S'!$E$198),AZ141*(1+'S&amp;S'!$E$200),AZ142*(1+'S&amp;S'!$E$202),AZ143*(1+'S&amp;S'!$E$204),AZ144*(1+'S&amp;S'!$E$206))</f>
        <v>0</v>
      </c>
      <c r="BA361" s="66">
        <f>-BA$190*(1+'S&amp;S'!$E$164)+BA$216*IF(O.2!$C$38="Depreciation",(1+'S&amp;S'!$E$164),1)-BA$218*(1+'S&amp;S'!$E$166)+BA233*(1+'S&amp;S'!$E$208)+BA234*(1+'S&amp;S'!$E$210)+SUM(BA125*(1+'S&amp;S'!$E$168),BA126*(1+'S&amp;S'!$E$170),BA127*(1+'S&amp;S'!$E$172),BA128*(1+'S&amp;S'!$E$174),BA129*(1+'S&amp;S'!$E$176),BA130*(1+'S&amp;S'!$E$178),BA131*(1+'S&amp;S'!$E$180),BA132*(1+'S&amp;S'!$E$182),BA133*(1+'S&amp;S'!$E$184),BA134*(1+'S&amp;S'!$E$186),BA135*(1+'S&amp;S'!$E$188),BA136*(1+'S&amp;S'!$E$190),BA137*(1+'S&amp;S'!$E$192),BA138*(1+'S&amp;S'!$E$194),BA139*(1+'S&amp;S'!$E$196),BA140*(1+'S&amp;S'!$E$198),BA141*(1+'S&amp;S'!$E$200),BA142*(1+'S&amp;S'!$E$202),BA143*(1+'S&amp;S'!$E$204),BA144*(1+'S&amp;S'!$E$206))</f>
        <v>0</v>
      </c>
      <c r="BB361" s="66">
        <f>-BB$190*(1+'S&amp;S'!$E$164)+BB$216*IF(O.2!$C$38="Depreciation",(1+'S&amp;S'!$E$164),1)-BB$218*(1+'S&amp;S'!$E$166)+BB233*(1+'S&amp;S'!$E$208)+BB234*(1+'S&amp;S'!$E$210)+SUM(BB125*(1+'S&amp;S'!$E$168),BB126*(1+'S&amp;S'!$E$170),BB127*(1+'S&amp;S'!$E$172),BB128*(1+'S&amp;S'!$E$174),BB129*(1+'S&amp;S'!$E$176),BB130*(1+'S&amp;S'!$E$178),BB131*(1+'S&amp;S'!$E$180),BB132*(1+'S&amp;S'!$E$182),BB133*(1+'S&amp;S'!$E$184),BB134*(1+'S&amp;S'!$E$186),BB135*(1+'S&amp;S'!$E$188),BB136*(1+'S&amp;S'!$E$190),BB137*(1+'S&amp;S'!$E$192),BB138*(1+'S&amp;S'!$E$194),BB139*(1+'S&amp;S'!$E$196),BB140*(1+'S&amp;S'!$E$198),BB141*(1+'S&amp;S'!$E$200),BB142*(1+'S&amp;S'!$E$202),BB143*(1+'S&amp;S'!$E$204),BB144*(1+'S&amp;S'!$E$206))</f>
        <v>0</v>
      </c>
      <c r="BC361" s="66">
        <f>-BC$190*(1+'S&amp;S'!$E$164)+BC$216*IF(O.2!$C$38="Depreciation",(1+'S&amp;S'!$E$164),1)-BC$218*(1+'S&amp;S'!$E$166)+BC233*(1+'S&amp;S'!$E$208)+BC234*(1+'S&amp;S'!$E$210)+SUM(BC125*(1+'S&amp;S'!$E$168),BC126*(1+'S&amp;S'!$E$170),BC127*(1+'S&amp;S'!$E$172),BC128*(1+'S&amp;S'!$E$174),BC129*(1+'S&amp;S'!$E$176),BC130*(1+'S&amp;S'!$E$178),BC131*(1+'S&amp;S'!$E$180),BC132*(1+'S&amp;S'!$E$182),BC133*(1+'S&amp;S'!$E$184),BC134*(1+'S&amp;S'!$E$186),BC135*(1+'S&amp;S'!$E$188),BC136*(1+'S&amp;S'!$E$190),BC137*(1+'S&amp;S'!$E$192),BC138*(1+'S&amp;S'!$E$194),BC139*(1+'S&amp;S'!$E$196),BC140*(1+'S&amp;S'!$E$198),BC141*(1+'S&amp;S'!$E$200),BC142*(1+'S&amp;S'!$E$202),BC143*(1+'S&amp;S'!$E$204),BC144*(1+'S&amp;S'!$E$206))</f>
        <v>0</v>
      </c>
      <c r="BD361" s="66">
        <f>-BD$190*(1+'S&amp;S'!$E$164)+BD$216*IF(O.2!$C$38="Depreciation",(1+'S&amp;S'!$E$164),1)-BD$218*(1+'S&amp;S'!$E$166)+BD233*(1+'S&amp;S'!$E$208)+BD234*(1+'S&amp;S'!$E$210)+SUM(BD125*(1+'S&amp;S'!$E$168),BD126*(1+'S&amp;S'!$E$170),BD127*(1+'S&amp;S'!$E$172),BD128*(1+'S&amp;S'!$E$174),BD129*(1+'S&amp;S'!$E$176),BD130*(1+'S&amp;S'!$E$178),BD131*(1+'S&amp;S'!$E$180),BD132*(1+'S&amp;S'!$E$182),BD133*(1+'S&amp;S'!$E$184),BD134*(1+'S&amp;S'!$E$186),BD135*(1+'S&amp;S'!$E$188),BD136*(1+'S&amp;S'!$E$190),BD137*(1+'S&amp;S'!$E$192),BD138*(1+'S&amp;S'!$E$194),BD139*(1+'S&amp;S'!$E$196),BD140*(1+'S&amp;S'!$E$198),BD141*(1+'S&amp;S'!$E$200),BD142*(1+'S&amp;S'!$E$202),BD143*(1+'S&amp;S'!$E$204),BD144*(1+'S&amp;S'!$E$206))</f>
        <v>0</v>
      </c>
      <c r="BE361" s="66">
        <f>-BE$190*(1+'S&amp;S'!$E$164)+BE$216*IF(O.2!$C$38="Depreciation",(1+'S&amp;S'!$E$164),1)-BE$218*(1+'S&amp;S'!$E$166)+BE233*(1+'S&amp;S'!$E$208)+BE234*(1+'S&amp;S'!$E$210)+SUM(BE125*(1+'S&amp;S'!$E$168),BE126*(1+'S&amp;S'!$E$170),BE127*(1+'S&amp;S'!$E$172),BE128*(1+'S&amp;S'!$E$174),BE129*(1+'S&amp;S'!$E$176),BE130*(1+'S&amp;S'!$E$178),BE131*(1+'S&amp;S'!$E$180),BE132*(1+'S&amp;S'!$E$182),BE133*(1+'S&amp;S'!$E$184),BE134*(1+'S&amp;S'!$E$186),BE135*(1+'S&amp;S'!$E$188),BE136*(1+'S&amp;S'!$E$190),BE137*(1+'S&amp;S'!$E$192),BE138*(1+'S&amp;S'!$E$194),BE139*(1+'S&amp;S'!$E$196),BE140*(1+'S&amp;S'!$E$198),BE141*(1+'S&amp;S'!$E$200),BE142*(1+'S&amp;S'!$E$202),BE143*(1+'S&amp;S'!$E$204),BE144*(1+'S&amp;S'!$E$206))</f>
        <v>0</v>
      </c>
      <c r="BF361" s="66">
        <f>-BF$190*(1+'S&amp;S'!$E$164)+BF$216*IF(O.2!$C$38="Depreciation",(1+'S&amp;S'!$E$164),1)-BF$218*(1+'S&amp;S'!$E$166)+BF233*(1+'S&amp;S'!$E$208)+BF234*(1+'S&amp;S'!$E$210)+SUM(BF125*(1+'S&amp;S'!$E$168),BF126*(1+'S&amp;S'!$E$170),BF127*(1+'S&amp;S'!$E$172),BF128*(1+'S&amp;S'!$E$174),BF129*(1+'S&amp;S'!$E$176),BF130*(1+'S&amp;S'!$E$178),BF131*(1+'S&amp;S'!$E$180),BF132*(1+'S&amp;S'!$E$182),BF133*(1+'S&amp;S'!$E$184),BF134*(1+'S&amp;S'!$E$186),BF135*(1+'S&amp;S'!$E$188),BF136*(1+'S&amp;S'!$E$190),BF137*(1+'S&amp;S'!$E$192),BF138*(1+'S&amp;S'!$E$194),BF139*(1+'S&amp;S'!$E$196),BF140*(1+'S&amp;S'!$E$198),BF141*(1+'S&amp;S'!$E$200),BF142*(1+'S&amp;S'!$E$202),BF143*(1+'S&amp;S'!$E$204),BF144*(1+'S&amp;S'!$E$206))</f>
        <v>0</v>
      </c>
      <c r="BG361" s="66">
        <f>-BG$190*(1+'S&amp;S'!$E$164)+BG$216*IF(O.2!$C$38="Depreciation",(1+'S&amp;S'!$E$164),1)-BG$218*(1+'S&amp;S'!$E$166)+BG233*(1+'S&amp;S'!$E$208)+BG234*(1+'S&amp;S'!$E$210)+SUM(BG125*(1+'S&amp;S'!$E$168),BG126*(1+'S&amp;S'!$E$170),BG127*(1+'S&amp;S'!$E$172),BG128*(1+'S&amp;S'!$E$174),BG129*(1+'S&amp;S'!$E$176),BG130*(1+'S&amp;S'!$E$178),BG131*(1+'S&amp;S'!$E$180),BG132*(1+'S&amp;S'!$E$182),BG133*(1+'S&amp;S'!$E$184),BG134*(1+'S&amp;S'!$E$186),BG135*(1+'S&amp;S'!$E$188),BG136*(1+'S&amp;S'!$E$190),BG137*(1+'S&amp;S'!$E$192),BG138*(1+'S&amp;S'!$E$194),BG139*(1+'S&amp;S'!$E$196),BG140*(1+'S&amp;S'!$E$198),BG141*(1+'S&amp;S'!$E$200),BG142*(1+'S&amp;S'!$E$202),BG143*(1+'S&amp;S'!$E$204),BG144*(1+'S&amp;S'!$E$206))</f>
        <v>0</v>
      </c>
      <c r="BH361" s="66">
        <f>-BH$190*(1+'S&amp;S'!$E$164)+BH$216*IF(O.2!$C$38="Depreciation",(1+'S&amp;S'!$E$164),1)-BH$218*(1+'S&amp;S'!$E$166)+BH233*(1+'S&amp;S'!$E$208)+BH234*(1+'S&amp;S'!$E$210)+SUM(BH125*(1+'S&amp;S'!$E$168),BH126*(1+'S&amp;S'!$E$170),BH127*(1+'S&amp;S'!$E$172),BH128*(1+'S&amp;S'!$E$174),BH129*(1+'S&amp;S'!$E$176),BH130*(1+'S&amp;S'!$E$178),BH131*(1+'S&amp;S'!$E$180),BH132*(1+'S&amp;S'!$E$182),BH133*(1+'S&amp;S'!$E$184),BH134*(1+'S&amp;S'!$E$186),BH135*(1+'S&amp;S'!$E$188),BH136*(1+'S&amp;S'!$E$190),BH137*(1+'S&amp;S'!$E$192),BH138*(1+'S&amp;S'!$E$194),BH139*(1+'S&amp;S'!$E$196),BH140*(1+'S&amp;S'!$E$198),BH141*(1+'S&amp;S'!$E$200),BH142*(1+'S&amp;S'!$E$202),BH143*(1+'S&amp;S'!$E$204),BH144*(1+'S&amp;S'!$E$206))</f>
        <v>0</v>
      </c>
      <c r="BI361" s="66">
        <f>-BI$190*(1+'S&amp;S'!$E$164)+BI$216*IF(O.2!$C$38="Depreciation",(1+'S&amp;S'!$E$164),1)-BI$218*(1+'S&amp;S'!$E$166)+BI233*(1+'S&amp;S'!$E$208)+BI234*(1+'S&amp;S'!$E$210)+SUM(BI125*(1+'S&amp;S'!$E$168),BI126*(1+'S&amp;S'!$E$170),BI127*(1+'S&amp;S'!$E$172),BI128*(1+'S&amp;S'!$E$174),BI129*(1+'S&amp;S'!$E$176),BI130*(1+'S&amp;S'!$E$178),BI131*(1+'S&amp;S'!$E$180),BI132*(1+'S&amp;S'!$E$182),BI133*(1+'S&amp;S'!$E$184),BI134*(1+'S&amp;S'!$E$186),BI135*(1+'S&amp;S'!$E$188),BI136*(1+'S&amp;S'!$E$190),BI137*(1+'S&amp;S'!$E$192),BI138*(1+'S&amp;S'!$E$194),BI139*(1+'S&amp;S'!$E$196),BI140*(1+'S&amp;S'!$E$198),BI141*(1+'S&amp;S'!$E$200),BI142*(1+'S&amp;S'!$E$202),BI143*(1+'S&amp;S'!$E$204),BI144*(1+'S&amp;S'!$E$206))</f>
        <v>0</v>
      </c>
      <c r="BJ361" s="66">
        <f>-BJ$190*(1+'S&amp;S'!$E$164)+BJ$216*IF(O.2!$C$38="Depreciation",(1+'S&amp;S'!$E$164),1)-BJ$218*(1+'S&amp;S'!$E$166)+BJ233*(1+'S&amp;S'!$E$208)+BJ234*(1+'S&amp;S'!$E$210)+SUM(BJ125*(1+'S&amp;S'!$E$168),BJ126*(1+'S&amp;S'!$E$170),BJ127*(1+'S&amp;S'!$E$172),BJ128*(1+'S&amp;S'!$E$174),BJ129*(1+'S&amp;S'!$E$176),BJ130*(1+'S&amp;S'!$E$178),BJ131*(1+'S&amp;S'!$E$180),BJ132*(1+'S&amp;S'!$E$182),BJ133*(1+'S&amp;S'!$E$184),BJ134*(1+'S&amp;S'!$E$186),BJ135*(1+'S&amp;S'!$E$188),BJ136*(1+'S&amp;S'!$E$190),BJ137*(1+'S&amp;S'!$E$192),BJ138*(1+'S&amp;S'!$E$194),BJ139*(1+'S&amp;S'!$E$196),BJ140*(1+'S&amp;S'!$E$198),BJ141*(1+'S&amp;S'!$E$200),BJ142*(1+'S&amp;S'!$E$202),BJ143*(1+'S&amp;S'!$E$204),BJ144*(1+'S&amp;S'!$E$206))</f>
        <v>0</v>
      </c>
      <c r="BK361" s="66">
        <f>-BK$190*(1+'S&amp;S'!$E$164)+BK$216*IF(O.2!$C$38="Depreciation",(1+'S&amp;S'!$E$164),1)-BK$218*(1+'S&amp;S'!$E$166)+BK233*(1+'S&amp;S'!$E$208)+BK234*(1+'S&amp;S'!$E$210)+SUM(BK125*(1+'S&amp;S'!$E$168),BK126*(1+'S&amp;S'!$E$170),BK127*(1+'S&amp;S'!$E$172),BK128*(1+'S&amp;S'!$E$174),BK129*(1+'S&amp;S'!$E$176),BK130*(1+'S&amp;S'!$E$178),BK131*(1+'S&amp;S'!$E$180),BK132*(1+'S&amp;S'!$E$182),BK133*(1+'S&amp;S'!$E$184),BK134*(1+'S&amp;S'!$E$186),BK135*(1+'S&amp;S'!$E$188),BK136*(1+'S&amp;S'!$E$190),BK137*(1+'S&amp;S'!$E$192),BK138*(1+'S&amp;S'!$E$194),BK139*(1+'S&amp;S'!$E$196),BK140*(1+'S&amp;S'!$E$198),BK141*(1+'S&amp;S'!$E$200),BK142*(1+'S&amp;S'!$E$202),BK143*(1+'S&amp;S'!$E$204),BK144*(1+'S&amp;S'!$E$206))</f>
        <v>0</v>
      </c>
      <c r="BL361" s="66">
        <f>-BL$190*(1+'S&amp;S'!$E$164)+BL$216*IF(O.2!$C$38="Depreciation",(1+'S&amp;S'!$E$164),1)-BL$218*(1+'S&amp;S'!$E$166)+BL233*(1+'S&amp;S'!$E$208)+BL234*(1+'S&amp;S'!$E$210)+SUM(BL125*(1+'S&amp;S'!$E$168),BL126*(1+'S&amp;S'!$E$170),BL127*(1+'S&amp;S'!$E$172),BL128*(1+'S&amp;S'!$E$174),BL129*(1+'S&amp;S'!$E$176),BL130*(1+'S&amp;S'!$E$178),BL131*(1+'S&amp;S'!$E$180),BL132*(1+'S&amp;S'!$E$182),BL133*(1+'S&amp;S'!$E$184),BL134*(1+'S&amp;S'!$E$186),BL135*(1+'S&amp;S'!$E$188),BL136*(1+'S&amp;S'!$E$190),BL137*(1+'S&amp;S'!$E$192),BL138*(1+'S&amp;S'!$E$194),BL139*(1+'S&amp;S'!$E$196),BL140*(1+'S&amp;S'!$E$198),BL141*(1+'S&amp;S'!$E$200),BL142*(1+'S&amp;S'!$E$202),BL143*(1+'S&amp;S'!$E$204),BL144*(1+'S&amp;S'!$E$206))</f>
        <v>0</v>
      </c>
      <c r="BM361" s="66">
        <f>-BM$190*(1+'S&amp;S'!$E$164)+BM$216*IF(O.2!$C$38="Depreciation",(1+'S&amp;S'!$E$164),1)-BM$218*(1+'S&amp;S'!$E$166)+BM233*(1+'S&amp;S'!$E$208)+BM234*(1+'S&amp;S'!$E$210)+SUM(BM125*(1+'S&amp;S'!$E$168),BM126*(1+'S&amp;S'!$E$170),BM127*(1+'S&amp;S'!$E$172),BM128*(1+'S&amp;S'!$E$174),BM129*(1+'S&amp;S'!$E$176),BM130*(1+'S&amp;S'!$E$178),BM131*(1+'S&amp;S'!$E$180),BM132*(1+'S&amp;S'!$E$182),BM133*(1+'S&amp;S'!$E$184),BM134*(1+'S&amp;S'!$E$186),BM135*(1+'S&amp;S'!$E$188),BM136*(1+'S&amp;S'!$E$190),BM137*(1+'S&amp;S'!$E$192),BM138*(1+'S&amp;S'!$E$194),BM139*(1+'S&amp;S'!$E$196),BM140*(1+'S&amp;S'!$E$198),BM141*(1+'S&amp;S'!$E$200),BM142*(1+'S&amp;S'!$E$202),BM143*(1+'S&amp;S'!$E$204),BM144*(1+'S&amp;S'!$E$206))</f>
        <v>0</v>
      </c>
      <c r="BN361" s="66">
        <f>-BN$190*(1+'S&amp;S'!$E$164)+BN$216*IF(O.2!$C$38="Depreciation",(1+'S&amp;S'!$E$164),1)-BN$218*(1+'S&amp;S'!$E$166)+BN233*(1+'S&amp;S'!$E$208)+BN234*(1+'S&amp;S'!$E$210)+SUM(BN125*(1+'S&amp;S'!$E$168),BN126*(1+'S&amp;S'!$E$170),BN127*(1+'S&amp;S'!$E$172),BN128*(1+'S&amp;S'!$E$174),BN129*(1+'S&amp;S'!$E$176),BN130*(1+'S&amp;S'!$E$178),BN131*(1+'S&amp;S'!$E$180),BN132*(1+'S&amp;S'!$E$182),BN133*(1+'S&amp;S'!$E$184),BN134*(1+'S&amp;S'!$E$186),BN135*(1+'S&amp;S'!$E$188),BN136*(1+'S&amp;S'!$E$190),BN137*(1+'S&amp;S'!$E$192),BN138*(1+'S&amp;S'!$E$194),BN139*(1+'S&amp;S'!$E$196),BN140*(1+'S&amp;S'!$E$198),BN141*(1+'S&amp;S'!$E$200),BN142*(1+'S&amp;S'!$E$202),BN143*(1+'S&amp;S'!$E$204),BN144*(1+'S&amp;S'!$E$206))</f>
        <v>0</v>
      </c>
      <c r="BO361" s="66">
        <f>-BO$190*(1+'S&amp;S'!$E$164)+BO$216*IF(O.2!$C$38="Depreciation",(1+'S&amp;S'!$E$164),1)-BO$218*(1+'S&amp;S'!$E$166)+BO233*(1+'S&amp;S'!$E$208)+BO234*(1+'S&amp;S'!$E$210)+SUM(BO125*(1+'S&amp;S'!$E$168),BO126*(1+'S&amp;S'!$E$170),BO127*(1+'S&amp;S'!$E$172),BO128*(1+'S&amp;S'!$E$174),BO129*(1+'S&amp;S'!$E$176),BO130*(1+'S&amp;S'!$E$178),BO131*(1+'S&amp;S'!$E$180),BO132*(1+'S&amp;S'!$E$182),BO133*(1+'S&amp;S'!$E$184),BO134*(1+'S&amp;S'!$E$186),BO135*(1+'S&amp;S'!$E$188),BO136*(1+'S&amp;S'!$E$190),BO137*(1+'S&amp;S'!$E$192),BO138*(1+'S&amp;S'!$E$194),BO139*(1+'S&amp;S'!$E$196),BO140*(1+'S&amp;S'!$E$198),BO141*(1+'S&amp;S'!$E$200),BO142*(1+'S&amp;S'!$E$202),BO143*(1+'S&amp;S'!$E$204),BO144*(1+'S&amp;S'!$E$206))</f>
        <v>0</v>
      </c>
      <c r="BP361" s="66">
        <f>-BP$190*(1+'S&amp;S'!$E$164)+BP$216*IF(O.2!$C$38="Depreciation",(1+'S&amp;S'!$E$164),1)-BP$218*(1+'S&amp;S'!$E$166)+BP233*(1+'S&amp;S'!$E$208)+BP234*(1+'S&amp;S'!$E$210)+SUM(BP125*(1+'S&amp;S'!$E$168),BP126*(1+'S&amp;S'!$E$170),BP127*(1+'S&amp;S'!$E$172),BP128*(1+'S&amp;S'!$E$174),BP129*(1+'S&amp;S'!$E$176),BP130*(1+'S&amp;S'!$E$178),BP131*(1+'S&amp;S'!$E$180),BP132*(1+'S&amp;S'!$E$182),BP133*(1+'S&amp;S'!$E$184),BP134*(1+'S&amp;S'!$E$186),BP135*(1+'S&amp;S'!$E$188),BP136*(1+'S&amp;S'!$E$190),BP137*(1+'S&amp;S'!$E$192),BP138*(1+'S&amp;S'!$E$194),BP139*(1+'S&amp;S'!$E$196),BP140*(1+'S&amp;S'!$E$198),BP141*(1+'S&amp;S'!$E$200),BP142*(1+'S&amp;S'!$E$202),BP143*(1+'S&amp;S'!$E$204),BP144*(1+'S&amp;S'!$E$206))</f>
        <v>0</v>
      </c>
      <c r="BQ361" s="66">
        <f>-BQ$190*(1+'S&amp;S'!$E$164)+BQ$216*IF(O.2!$C$38="Depreciation",(1+'S&amp;S'!$E$164),1)-BQ$218*(1+'S&amp;S'!$E$166)+BQ233*(1+'S&amp;S'!$E$208)+BQ234*(1+'S&amp;S'!$E$210)+SUM(BQ125*(1+'S&amp;S'!$E$168),BQ126*(1+'S&amp;S'!$E$170),BQ127*(1+'S&amp;S'!$E$172),BQ128*(1+'S&amp;S'!$E$174),BQ129*(1+'S&amp;S'!$E$176),BQ130*(1+'S&amp;S'!$E$178),BQ131*(1+'S&amp;S'!$E$180),BQ132*(1+'S&amp;S'!$E$182),BQ133*(1+'S&amp;S'!$E$184),BQ134*(1+'S&amp;S'!$E$186),BQ135*(1+'S&amp;S'!$E$188),BQ136*(1+'S&amp;S'!$E$190),BQ137*(1+'S&amp;S'!$E$192),BQ138*(1+'S&amp;S'!$E$194),BQ139*(1+'S&amp;S'!$E$196),BQ140*(1+'S&amp;S'!$E$198),BQ141*(1+'S&amp;S'!$E$200),BQ142*(1+'S&amp;S'!$E$202),BQ143*(1+'S&amp;S'!$E$204),BQ144*(1+'S&amp;S'!$E$206))</f>
        <v>0</v>
      </c>
      <c r="BR361" s="66">
        <f>-BR$190*(1+'S&amp;S'!$E$164)+BR$216*IF(O.2!$C$38="Depreciation",(1+'S&amp;S'!$E$164),1)-BR$218*(1+'S&amp;S'!$E$166)+BR233*(1+'S&amp;S'!$E$208)+BR234*(1+'S&amp;S'!$E$210)+SUM(BR125*(1+'S&amp;S'!$E$168),BR126*(1+'S&amp;S'!$E$170),BR127*(1+'S&amp;S'!$E$172),BR128*(1+'S&amp;S'!$E$174),BR129*(1+'S&amp;S'!$E$176),BR130*(1+'S&amp;S'!$E$178),BR131*(1+'S&amp;S'!$E$180),BR132*(1+'S&amp;S'!$E$182),BR133*(1+'S&amp;S'!$E$184),BR134*(1+'S&amp;S'!$E$186),BR135*(1+'S&amp;S'!$E$188),BR136*(1+'S&amp;S'!$E$190),BR137*(1+'S&amp;S'!$E$192),BR138*(1+'S&amp;S'!$E$194),BR139*(1+'S&amp;S'!$E$196),BR140*(1+'S&amp;S'!$E$198),BR141*(1+'S&amp;S'!$E$200),BR142*(1+'S&amp;S'!$E$202),BR143*(1+'S&amp;S'!$E$204),BR144*(1+'S&amp;S'!$E$206))</f>
        <v>0</v>
      </c>
      <c r="BS361" s="66">
        <f>-BS$190*(1+'S&amp;S'!$E$164)+BS$216*IF(O.2!$C$38="Depreciation",(1+'S&amp;S'!$E$164),1)-BS$218*(1+'S&amp;S'!$E$166)+BS233*(1+'S&amp;S'!$E$208)+BS234*(1+'S&amp;S'!$E$210)+SUM(BS125*(1+'S&amp;S'!$E$168),BS126*(1+'S&amp;S'!$E$170),BS127*(1+'S&amp;S'!$E$172),BS128*(1+'S&amp;S'!$E$174),BS129*(1+'S&amp;S'!$E$176),BS130*(1+'S&amp;S'!$E$178),BS131*(1+'S&amp;S'!$E$180),BS132*(1+'S&amp;S'!$E$182),BS133*(1+'S&amp;S'!$E$184),BS134*(1+'S&amp;S'!$E$186),BS135*(1+'S&amp;S'!$E$188),BS136*(1+'S&amp;S'!$E$190),BS137*(1+'S&amp;S'!$E$192),BS138*(1+'S&amp;S'!$E$194),BS139*(1+'S&amp;S'!$E$196),BS140*(1+'S&amp;S'!$E$198),BS141*(1+'S&amp;S'!$E$200),BS142*(1+'S&amp;S'!$E$202),BS143*(1+'S&amp;S'!$E$204),BS144*(1+'S&amp;S'!$E$206))</f>
        <v>0</v>
      </c>
      <c r="BT361" s="66">
        <f>-BT$190*(1+'S&amp;S'!$E$164)+BT$216*IF(O.2!$C$38="Depreciation",(1+'S&amp;S'!$E$164),1)-BT$218*(1+'S&amp;S'!$E$166)+BT233*(1+'S&amp;S'!$E$208)+BT234*(1+'S&amp;S'!$E$210)+SUM(BT125*(1+'S&amp;S'!$E$168),BT126*(1+'S&amp;S'!$E$170),BT127*(1+'S&amp;S'!$E$172),BT128*(1+'S&amp;S'!$E$174),BT129*(1+'S&amp;S'!$E$176),BT130*(1+'S&amp;S'!$E$178),BT131*(1+'S&amp;S'!$E$180),BT132*(1+'S&amp;S'!$E$182),BT133*(1+'S&amp;S'!$E$184),BT134*(1+'S&amp;S'!$E$186),BT135*(1+'S&amp;S'!$E$188),BT136*(1+'S&amp;S'!$E$190),BT137*(1+'S&amp;S'!$E$192),BT138*(1+'S&amp;S'!$E$194),BT139*(1+'S&amp;S'!$E$196),BT140*(1+'S&amp;S'!$E$198),BT141*(1+'S&amp;S'!$E$200),BT142*(1+'S&amp;S'!$E$202),BT143*(1+'S&amp;S'!$E$204),BT144*(1+'S&amp;S'!$E$206))</f>
        <v>0</v>
      </c>
      <c r="BU361" s="66">
        <f>-BU$190*(1+'S&amp;S'!$E$164)+BU$216*IF(O.2!$C$38="Depreciation",(1+'S&amp;S'!$E$164),1)-BU$218*(1+'S&amp;S'!$E$166)+BU233*(1+'S&amp;S'!$E$208)+BU234*(1+'S&amp;S'!$E$210)+SUM(BU125*(1+'S&amp;S'!$E$168),BU126*(1+'S&amp;S'!$E$170),BU127*(1+'S&amp;S'!$E$172),BU128*(1+'S&amp;S'!$E$174),BU129*(1+'S&amp;S'!$E$176),BU130*(1+'S&amp;S'!$E$178),BU131*(1+'S&amp;S'!$E$180),BU132*(1+'S&amp;S'!$E$182),BU133*(1+'S&amp;S'!$E$184),BU134*(1+'S&amp;S'!$E$186),BU135*(1+'S&amp;S'!$E$188),BU136*(1+'S&amp;S'!$E$190),BU137*(1+'S&amp;S'!$E$192),BU138*(1+'S&amp;S'!$E$194),BU139*(1+'S&amp;S'!$E$196),BU140*(1+'S&amp;S'!$E$198),BU141*(1+'S&amp;S'!$E$200),BU142*(1+'S&amp;S'!$E$202),BU143*(1+'S&amp;S'!$E$204),BU144*(1+'S&amp;S'!$E$206))</f>
        <v>0</v>
      </c>
      <c r="BV361" s="66">
        <f>-BV$190*(1+'S&amp;S'!$E$164)+BV$216*IF(O.2!$C$38="Depreciation",(1+'S&amp;S'!$E$164),1)-BV$218*(1+'S&amp;S'!$E$166)+BV233*(1+'S&amp;S'!$E$208)+BV234*(1+'S&amp;S'!$E$210)+SUM(BV125*(1+'S&amp;S'!$E$168),BV126*(1+'S&amp;S'!$E$170),BV127*(1+'S&amp;S'!$E$172),BV128*(1+'S&amp;S'!$E$174),BV129*(1+'S&amp;S'!$E$176),BV130*(1+'S&amp;S'!$E$178),BV131*(1+'S&amp;S'!$E$180),BV132*(1+'S&amp;S'!$E$182),BV133*(1+'S&amp;S'!$E$184),BV134*(1+'S&amp;S'!$E$186),BV135*(1+'S&amp;S'!$E$188),BV136*(1+'S&amp;S'!$E$190),BV137*(1+'S&amp;S'!$E$192),BV138*(1+'S&amp;S'!$E$194),BV139*(1+'S&amp;S'!$E$196),BV140*(1+'S&amp;S'!$E$198),BV141*(1+'S&amp;S'!$E$200),BV142*(1+'S&amp;S'!$E$202),BV143*(1+'S&amp;S'!$E$204),BV144*(1+'S&amp;S'!$E$206))</f>
        <v>0</v>
      </c>
      <c r="BW361" s="66">
        <f>-BW$190*(1+'S&amp;S'!$E$164)+BW$216*IF(O.2!$C$38="Depreciation",(1+'S&amp;S'!$E$164),1)-BW$218*(1+'S&amp;S'!$E$166)+BW233*(1+'S&amp;S'!$E$208)+BW234*(1+'S&amp;S'!$E$210)+SUM(BW125*(1+'S&amp;S'!$E$168),BW126*(1+'S&amp;S'!$E$170),BW127*(1+'S&amp;S'!$E$172),BW128*(1+'S&amp;S'!$E$174),BW129*(1+'S&amp;S'!$E$176),BW130*(1+'S&amp;S'!$E$178),BW131*(1+'S&amp;S'!$E$180),BW132*(1+'S&amp;S'!$E$182),BW133*(1+'S&amp;S'!$E$184),BW134*(1+'S&amp;S'!$E$186),BW135*(1+'S&amp;S'!$E$188),BW136*(1+'S&amp;S'!$E$190),BW137*(1+'S&amp;S'!$E$192),BW138*(1+'S&amp;S'!$E$194),BW139*(1+'S&amp;S'!$E$196),BW140*(1+'S&amp;S'!$E$198),BW141*(1+'S&amp;S'!$E$200),BW142*(1+'S&amp;S'!$E$202),BW143*(1+'S&amp;S'!$E$204),BW144*(1+'S&amp;S'!$E$206))</f>
        <v>0</v>
      </c>
      <c r="BX361" s="66">
        <f>-BX$190*(1+'S&amp;S'!$E$164)+BX$216*IF(O.2!$C$38="Depreciation",(1+'S&amp;S'!$E$164),1)-BX$218*(1+'S&amp;S'!$E$166)+BX233*(1+'S&amp;S'!$E$208)+BX234*(1+'S&amp;S'!$E$210)+SUM(BX125*(1+'S&amp;S'!$E$168),BX126*(1+'S&amp;S'!$E$170),BX127*(1+'S&amp;S'!$E$172),BX128*(1+'S&amp;S'!$E$174),BX129*(1+'S&amp;S'!$E$176),BX130*(1+'S&amp;S'!$E$178),BX131*(1+'S&amp;S'!$E$180),BX132*(1+'S&amp;S'!$E$182),BX133*(1+'S&amp;S'!$E$184),BX134*(1+'S&amp;S'!$E$186),BX135*(1+'S&amp;S'!$E$188),BX136*(1+'S&amp;S'!$E$190),BX137*(1+'S&amp;S'!$E$192),BX138*(1+'S&amp;S'!$E$194),BX139*(1+'S&amp;S'!$E$196),BX140*(1+'S&amp;S'!$E$198),BX141*(1+'S&amp;S'!$E$200),BX142*(1+'S&amp;S'!$E$202),BX143*(1+'S&amp;S'!$E$204),BX144*(1+'S&amp;S'!$E$206))</f>
        <v>0</v>
      </c>
      <c r="BY361" s="66">
        <f>-BY$190*(1+'S&amp;S'!$E$164)+BY$216*IF(O.2!$C$38="Depreciation",(1+'S&amp;S'!$E$164),1)-BY$218*(1+'S&amp;S'!$E$166)+BY233*(1+'S&amp;S'!$E$208)+BY234*(1+'S&amp;S'!$E$210)+SUM(BY125*(1+'S&amp;S'!$E$168),BY126*(1+'S&amp;S'!$E$170),BY127*(1+'S&amp;S'!$E$172),BY128*(1+'S&amp;S'!$E$174),BY129*(1+'S&amp;S'!$E$176),BY130*(1+'S&amp;S'!$E$178),BY131*(1+'S&amp;S'!$E$180),BY132*(1+'S&amp;S'!$E$182),BY133*(1+'S&amp;S'!$E$184),BY134*(1+'S&amp;S'!$E$186),BY135*(1+'S&amp;S'!$E$188),BY136*(1+'S&amp;S'!$E$190),BY137*(1+'S&amp;S'!$E$192),BY138*(1+'S&amp;S'!$E$194),BY139*(1+'S&amp;S'!$E$196),BY140*(1+'S&amp;S'!$E$198),BY141*(1+'S&amp;S'!$E$200),BY142*(1+'S&amp;S'!$E$202),BY143*(1+'S&amp;S'!$E$204),BY144*(1+'S&amp;S'!$E$206))</f>
        <v>0</v>
      </c>
      <c r="BZ361" s="66">
        <f>-BZ$190*(1+'S&amp;S'!$E$164)+BZ$216*IF(O.2!$C$38="Depreciation",(1+'S&amp;S'!$E$164),1)-BZ$218*(1+'S&amp;S'!$E$166)+BZ233*(1+'S&amp;S'!$E$208)+BZ234*(1+'S&amp;S'!$E$210)+SUM(BZ125*(1+'S&amp;S'!$E$168),BZ126*(1+'S&amp;S'!$E$170),BZ127*(1+'S&amp;S'!$E$172),BZ128*(1+'S&amp;S'!$E$174),BZ129*(1+'S&amp;S'!$E$176),BZ130*(1+'S&amp;S'!$E$178),BZ131*(1+'S&amp;S'!$E$180),BZ132*(1+'S&amp;S'!$E$182),BZ133*(1+'S&amp;S'!$E$184),BZ134*(1+'S&amp;S'!$E$186),BZ135*(1+'S&amp;S'!$E$188),BZ136*(1+'S&amp;S'!$E$190),BZ137*(1+'S&amp;S'!$E$192),BZ138*(1+'S&amp;S'!$E$194),BZ139*(1+'S&amp;S'!$E$196),BZ140*(1+'S&amp;S'!$E$198),BZ141*(1+'S&amp;S'!$E$200),BZ142*(1+'S&amp;S'!$E$202),BZ143*(1+'S&amp;S'!$E$204),BZ144*(1+'S&amp;S'!$E$206))</f>
        <v>0</v>
      </c>
      <c r="CA361" s="66">
        <f>-CA$190*(1+'S&amp;S'!$E$164)+CA$216*IF(O.2!$C$38="Depreciation",(1+'S&amp;S'!$E$164),1)-CA$218*(1+'S&amp;S'!$E$166)+CA233*(1+'S&amp;S'!$E$208)+CA234*(1+'S&amp;S'!$E$210)+SUM(CA125*(1+'S&amp;S'!$E$168),CA126*(1+'S&amp;S'!$E$170),CA127*(1+'S&amp;S'!$E$172),CA128*(1+'S&amp;S'!$E$174),CA129*(1+'S&amp;S'!$E$176),CA130*(1+'S&amp;S'!$E$178),CA131*(1+'S&amp;S'!$E$180),CA132*(1+'S&amp;S'!$E$182),CA133*(1+'S&amp;S'!$E$184),CA134*(1+'S&amp;S'!$E$186),CA135*(1+'S&amp;S'!$E$188),CA136*(1+'S&amp;S'!$E$190),CA137*(1+'S&amp;S'!$E$192),CA138*(1+'S&amp;S'!$E$194),CA139*(1+'S&amp;S'!$E$196),CA140*(1+'S&amp;S'!$E$198),CA141*(1+'S&amp;S'!$E$200),CA142*(1+'S&amp;S'!$E$202),CA143*(1+'S&amp;S'!$E$204),CA144*(1+'S&amp;S'!$E$206))</f>
        <v>0</v>
      </c>
      <c r="CB361" s="66">
        <f>-CB$190*(1+'S&amp;S'!$E$164)+CB$216*IF(O.2!$C$38="Depreciation",(1+'S&amp;S'!$E$164),1)-CB$218*(1+'S&amp;S'!$E$166)+CB233*(1+'S&amp;S'!$E$208)+CB234*(1+'S&amp;S'!$E$210)+SUM(CB125*(1+'S&amp;S'!$E$168),CB126*(1+'S&amp;S'!$E$170),CB127*(1+'S&amp;S'!$E$172),CB128*(1+'S&amp;S'!$E$174),CB129*(1+'S&amp;S'!$E$176),CB130*(1+'S&amp;S'!$E$178),CB131*(1+'S&amp;S'!$E$180),CB132*(1+'S&amp;S'!$E$182),CB133*(1+'S&amp;S'!$E$184),CB134*(1+'S&amp;S'!$E$186),CB135*(1+'S&amp;S'!$E$188),CB136*(1+'S&amp;S'!$E$190),CB137*(1+'S&amp;S'!$E$192),CB138*(1+'S&amp;S'!$E$194),CB139*(1+'S&amp;S'!$E$196),CB140*(1+'S&amp;S'!$E$198),CB141*(1+'S&amp;S'!$E$200),CB142*(1+'S&amp;S'!$E$202),CB143*(1+'S&amp;S'!$E$204),CB144*(1+'S&amp;S'!$E$206))</f>
        <v>0</v>
      </c>
      <c r="CC361" s="66">
        <f>-CC$190*(1+'S&amp;S'!$E$164)+CC$216*IF(O.2!$C$38="Depreciation",(1+'S&amp;S'!$E$164),1)-CC$218*(1+'S&amp;S'!$E$166)+CC233*(1+'S&amp;S'!$E$208)+CC234*(1+'S&amp;S'!$E$210)+SUM(CC125*(1+'S&amp;S'!$E$168),CC126*(1+'S&amp;S'!$E$170),CC127*(1+'S&amp;S'!$E$172),CC128*(1+'S&amp;S'!$E$174),CC129*(1+'S&amp;S'!$E$176),CC130*(1+'S&amp;S'!$E$178),CC131*(1+'S&amp;S'!$E$180),CC132*(1+'S&amp;S'!$E$182),CC133*(1+'S&amp;S'!$E$184),CC134*(1+'S&amp;S'!$E$186),CC135*(1+'S&amp;S'!$E$188),CC136*(1+'S&amp;S'!$E$190),CC137*(1+'S&amp;S'!$E$192),CC138*(1+'S&amp;S'!$E$194),CC139*(1+'S&amp;S'!$E$196),CC140*(1+'S&amp;S'!$E$198),CC141*(1+'S&amp;S'!$E$200),CC142*(1+'S&amp;S'!$E$202),CC143*(1+'S&amp;S'!$E$204),CC144*(1+'S&amp;S'!$E$206))</f>
        <v>0</v>
      </c>
      <c r="CD361" s="66">
        <f>-CD$190*(1+'S&amp;S'!$E$164)+CD$216*IF(O.2!$C$38="Depreciation",(1+'S&amp;S'!$E$164),1)-CD$218*(1+'S&amp;S'!$E$166)+CD233*(1+'S&amp;S'!$E$208)+CD234*(1+'S&amp;S'!$E$210)+SUM(CD125*(1+'S&amp;S'!$E$168),CD126*(1+'S&amp;S'!$E$170),CD127*(1+'S&amp;S'!$E$172),CD128*(1+'S&amp;S'!$E$174),CD129*(1+'S&amp;S'!$E$176),CD130*(1+'S&amp;S'!$E$178),CD131*(1+'S&amp;S'!$E$180),CD132*(1+'S&amp;S'!$E$182),CD133*(1+'S&amp;S'!$E$184),CD134*(1+'S&amp;S'!$E$186),CD135*(1+'S&amp;S'!$E$188),CD136*(1+'S&amp;S'!$E$190),CD137*(1+'S&amp;S'!$E$192),CD138*(1+'S&amp;S'!$E$194),CD139*(1+'S&amp;S'!$E$196),CD140*(1+'S&amp;S'!$E$198),CD141*(1+'S&amp;S'!$E$200),CD142*(1+'S&amp;S'!$E$202),CD143*(1+'S&amp;S'!$E$204),CD144*(1+'S&amp;S'!$E$206))</f>
        <v>0</v>
      </c>
      <c r="CE361" s="66">
        <f>-CE$190*(1+'S&amp;S'!$E$164)+CE$216*IF(O.2!$C$38="Depreciation",(1+'S&amp;S'!$E$164),1)-CE$218*(1+'S&amp;S'!$E$166)+CE233*(1+'S&amp;S'!$E$208)+CE234*(1+'S&amp;S'!$E$210)+SUM(CE125*(1+'S&amp;S'!$E$168),CE126*(1+'S&amp;S'!$E$170),CE127*(1+'S&amp;S'!$E$172),CE128*(1+'S&amp;S'!$E$174),CE129*(1+'S&amp;S'!$E$176),CE130*(1+'S&amp;S'!$E$178),CE131*(1+'S&amp;S'!$E$180),CE132*(1+'S&amp;S'!$E$182),CE133*(1+'S&amp;S'!$E$184),CE134*(1+'S&amp;S'!$E$186),CE135*(1+'S&amp;S'!$E$188),CE136*(1+'S&amp;S'!$E$190),CE137*(1+'S&amp;S'!$E$192),CE138*(1+'S&amp;S'!$E$194),CE139*(1+'S&amp;S'!$E$196),CE140*(1+'S&amp;S'!$E$198),CE141*(1+'S&amp;S'!$E$200),CE142*(1+'S&amp;S'!$E$202),CE143*(1+'S&amp;S'!$E$204),CE144*(1+'S&amp;S'!$E$206))</f>
        <v>0</v>
      </c>
      <c r="CF361" s="66">
        <f>-CF$190*(1+'S&amp;S'!$E$164)+CF$216*IF(O.2!$C$38="Depreciation",(1+'S&amp;S'!$E$164),1)-CF$218*(1+'S&amp;S'!$E$166)+CF233*(1+'S&amp;S'!$E$208)+CF234*(1+'S&amp;S'!$E$210)+SUM(CF125*(1+'S&amp;S'!$E$168),CF126*(1+'S&amp;S'!$E$170),CF127*(1+'S&amp;S'!$E$172),CF128*(1+'S&amp;S'!$E$174),CF129*(1+'S&amp;S'!$E$176),CF130*(1+'S&amp;S'!$E$178),CF131*(1+'S&amp;S'!$E$180),CF132*(1+'S&amp;S'!$E$182),CF133*(1+'S&amp;S'!$E$184),CF134*(1+'S&amp;S'!$E$186),CF135*(1+'S&amp;S'!$E$188),CF136*(1+'S&amp;S'!$E$190),CF137*(1+'S&amp;S'!$E$192),CF138*(1+'S&amp;S'!$E$194),CF139*(1+'S&amp;S'!$E$196),CF140*(1+'S&amp;S'!$E$198),CF141*(1+'S&amp;S'!$E$200),CF142*(1+'S&amp;S'!$E$202),CF143*(1+'S&amp;S'!$E$204),CF144*(1+'S&amp;S'!$E$206))</f>
        <v>0</v>
      </c>
      <c r="CG361" s="66">
        <f>-CG$190*(1+'S&amp;S'!$E$164)+CG$216*IF(O.2!$C$38="Depreciation",(1+'S&amp;S'!$E$164),1)-CG$218*(1+'S&amp;S'!$E$166)+CG233*(1+'S&amp;S'!$E$208)+CG234*(1+'S&amp;S'!$E$210)+SUM(CG125*(1+'S&amp;S'!$E$168),CG126*(1+'S&amp;S'!$E$170),CG127*(1+'S&amp;S'!$E$172),CG128*(1+'S&amp;S'!$E$174),CG129*(1+'S&amp;S'!$E$176),CG130*(1+'S&amp;S'!$E$178),CG131*(1+'S&amp;S'!$E$180),CG132*(1+'S&amp;S'!$E$182),CG133*(1+'S&amp;S'!$E$184),CG134*(1+'S&amp;S'!$E$186),CG135*(1+'S&amp;S'!$E$188),CG136*(1+'S&amp;S'!$E$190),CG137*(1+'S&amp;S'!$E$192),CG138*(1+'S&amp;S'!$E$194),CG139*(1+'S&amp;S'!$E$196),CG140*(1+'S&amp;S'!$E$198),CG141*(1+'S&amp;S'!$E$200),CG142*(1+'S&amp;S'!$E$202),CG143*(1+'S&amp;S'!$E$204),CG144*(1+'S&amp;S'!$E$206))</f>
        <v>0</v>
      </c>
      <c r="CH361" s="66">
        <f>-CH$190*(1+'S&amp;S'!$E$164)+CH$216*IF(O.2!$C$38="Depreciation",(1+'S&amp;S'!$E$164),1)-CH$218*(1+'S&amp;S'!$E$166)+CH233*(1+'S&amp;S'!$E$208)+CH234*(1+'S&amp;S'!$E$210)+SUM(CH125*(1+'S&amp;S'!$E$168),CH126*(1+'S&amp;S'!$E$170),CH127*(1+'S&amp;S'!$E$172),CH128*(1+'S&amp;S'!$E$174),CH129*(1+'S&amp;S'!$E$176),CH130*(1+'S&amp;S'!$E$178),CH131*(1+'S&amp;S'!$E$180),CH132*(1+'S&amp;S'!$E$182),CH133*(1+'S&amp;S'!$E$184),CH134*(1+'S&amp;S'!$E$186),CH135*(1+'S&amp;S'!$E$188),CH136*(1+'S&amp;S'!$E$190),CH137*(1+'S&amp;S'!$E$192),CH138*(1+'S&amp;S'!$E$194),CH139*(1+'S&amp;S'!$E$196),CH140*(1+'S&amp;S'!$E$198),CH141*(1+'S&amp;S'!$E$200),CH142*(1+'S&amp;S'!$E$202),CH143*(1+'S&amp;S'!$E$204),CH144*(1+'S&amp;S'!$E$206))</f>
        <v>0</v>
      </c>
      <c r="CI361" s="66">
        <f>-CI$190*(1+'S&amp;S'!$E$164)+CI$216*IF(O.2!$C$38="Depreciation",(1+'S&amp;S'!$E$164),1)-CI$218*(1+'S&amp;S'!$E$166)+CI233*(1+'S&amp;S'!$E$208)+CI234*(1+'S&amp;S'!$E$210)+SUM(CI125*(1+'S&amp;S'!$E$168),CI126*(1+'S&amp;S'!$E$170),CI127*(1+'S&amp;S'!$E$172),CI128*(1+'S&amp;S'!$E$174),CI129*(1+'S&amp;S'!$E$176),CI130*(1+'S&amp;S'!$E$178),CI131*(1+'S&amp;S'!$E$180),CI132*(1+'S&amp;S'!$E$182),CI133*(1+'S&amp;S'!$E$184),CI134*(1+'S&amp;S'!$E$186),CI135*(1+'S&amp;S'!$E$188),CI136*(1+'S&amp;S'!$E$190),CI137*(1+'S&amp;S'!$E$192),CI138*(1+'S&amp;S'!$E$194),CI139*(1+'S&amp;S'!$E$196),CI140*(1+'S&amp;S'!$E$198),CI141*(1+'S&amp;S'!$E$200),CI142*(1+'S&amp;S'!$E$202),CI143*(1+'S&amp;S'!$E$204),CI144*(1+'S&amp;S'!$E$206))</f>
        <v>0</v>
      </c>
      <c r="CJ361" s="66">
        <f>-CJ$190*(1+'S&amp;S'!$E$164)+CJ$216*IF(O.2!$C$38="Depreciation",(1+'S&amp;S'!$E$164),1)-CJ$218*(1+'S&amp;S'!$E$166)+CJ233*(1+'S&amp;S'!$E$208)+CJ234*(1+'S&amp;S'!$E$210)+SUM(CJ125*(1+'S&amp;S'!$E$168),CJ126*(1+'S&amp;S'!$E$170),CJ127*(1+'S&amp;S'!$E$172),CJ128*(1+'S&amp;S'!$E$174),CJ129*(1+'S&amp;S'!$E$176),CJ130*(1+'S&amp;S'!$E$178),CJ131*(1+'S&amp;S'!$E$180),CJ132*(1+'S&amp;S'!$E$182),CJ133*(1+'S&amp;S'!$E$184),CJ134*(1+'S&amp;S'!$E$186),CJ135*(1+'S&amp;S'!$E$188),CJ136*(1+'S&amp;S'!$E$190),CJ137*(1+'S&amp;S'!$E$192),CJ138*(1+'S&amp;S'!$E$194),CJ139*(1+'S&amp;S'!$E$196),CJ140*(1+'S&amp;S'!$E$198),CJ141*(1+'S&amp;S'!$E$200),CJ142*(1+'S&amp;S'!$E$202),CJ143*(1+'S&amp;S'!$E$204),CJ144*(1+'S&amp;S'!$E$206))</f>
        <v>0</v>
      </c>
      <c r="CK361" s="66">
        <f>-CK$190*(1+'S&amp;S'!$E$164)+CK$216*IF(O.2!$C$38="Depreciation",(1+'S&amp;S'!$E$164),1)-CK$218*(1+'S&amp;S'!$E$166)+CK233*(1+'S&amp;S'!$E$208)+CK234*(1+'S&amp;S'!$E$210)+SUM(CK125*(1+'S&amp;S'!$E$168),CK126*(1+'S&amp;S'!$E$170),CK127*(1+'S&amp;S'!$E$172),CK128*(1+'S&amp;S'!$E$174),CK129*(1+'S&amp;S'!$E$176),CK130*(1+'S&amp;S'!$E$178),CK131*(1+'S&amp;S'!$E$180),CK132*(1+'S&amp;S'!$E$182),CK133*(1+'S&amp;S'!$E$184),CK134*(1+'S&amp;S'!$E$186),CK135*(1+'S&amp;S'!$E$188),CK136*(1+'S&amp;S'!$E$190),CK137*(1+'S&amp;S'!$E$192),CK138*(1+'S&amp;S'!$E$194),CK139*(1+'S&amp;S'!$E$196),CK140*(1+'S&amp;S'!$E$198),CK141*(1+'S&amp;S'!$E$200),CK142*(1+'S&amp;S'!$E$202),CK143*(1+'S&amp;S'!$E$204),CK144*(1+'S&amp;S'!$E$206))</f>
        <v>0</v>
      </c>
      <c r="CL361" s="66">
        <f>-CL$190*(1+'S&amp;S'!$E$164)+CL$216*IF(O.2!$C$38="Depreciation",(1+'S&amp;S'!$E$164),1)-CL$218*(1+'S&amp;S'!$E$166)+CL233*(1+'S&amp;S'!$E$208)+CL234*(1+'S&amp;S'!$E$210)+SUM(CL125*(1+'S&amp;S'!$E$168),CL126*(1+'S&amp;S'!$E$170),CL127*(1+'S&amp;S'!$E$172),CL128*(1+'S&amp;S'!$E$174),CL129*(1+'S&amp;S'!$E$176),CL130*(1+'S&amp;S'!$E$178),CL131*(1+'S&amp;S'!$E$180),CL132*(1+'S&amp;S'!$E$182),CL133*(1+'S&amp;S'!$E$184),CL134*(1+'S&amp;S'!$E$186),CL135*(1+'S&amp;S'!$E$188),CL136*(1+'S&amp;S'!$E$190),CL137*(1+'S&amp;S'!$E$192),CL138*(1+'S&amp;S'!$E$194),CL139*(1+'S&amp;S'!$E$196),CL140*(1+'S&amp;S'!$E$198),CL141*(1+'S&amp;S'!$E$200),CL142*(1+'S&amp;S'!$E$202),CL143*(1+'S&amp;S'!$E$204),CL144*(1+'S&amp;S'!$E$206))</f>
        <v>0</v>
      </c>
      <c r="CM361" s="66">
        <f>-CM$190*(1+'S&amp;S'!$E$164)+CM$216*IF(O.2!$C$38="Depreciation",(1+'S&amp;S'!$E$164),1)-CM$218*(1+'S&amp;S'!$E$166)+CM233*(1+'S&amp;S'!$E$208)+CM234*(1+'S&amp;S'!$E$210)+SUM(CM125*(1+'S&amp;S'!$E$168),CM126*(1+'S&amp;S'!$E$170),CM127*(1+'S&amp;S'!$E$172),CM128*(1+'S&amp;S'!$E$174),CM129*(1+'S&amp;S'!$E$176),CM130*(1+'S&amp;S'!$E$178),CM131*(1+'S&amp;S'!$E$180),CM132*(1+'S&amp;S'!$E$182),CM133*(1+'S&amp;S'!$E$184),CM134*(1+'S&amp;S'!$E$186),CM135*(1+'S&amp;S'!$E$188),CM136*(1+'S&amp;S'!$E$190),CM137*(1+'S&amp;S'!$E$192),CM138*(1+'S&amp;S'!$E$194),CM139*(1+'S&amp;S'!$E$196),CM140*(1+'S&amp;S'!$E$198),CM141*(1+'S&amp;S'!$E$200),CM142*(1+'S&amp;S'!$E$202),CM143*(1+'S&amp;S'!$E$204),CM144*(1+'S&amp;S'!$E$206))</f>
        <v>0</v>
      </c>
      <c r="CN361" s="66">
        <f>-CN$190*(1+'S&amp;S'!$E$164)+CN$216*IF(O.2!$C$38="Depreciation",(1+'S&amp;S'!$E$164),1)-CN$218*(1+'S&amp;S'!$E$166)+CN233*(1+'S&amp;S'!$E$208)+CN234*(1+'S&amp;S'!$E$210)+SUM(CN125*(1+'S&amp;S'!$E$168),CN126*(1+'S&amp;S'!$E$170),CN127*(1+'S&amp;S'!$E$172),CN128*(1+'S&amp;S'!$E$174),CN129*(1+'S&amp;S'!$E$176),CN130*(1+'S&amp;S'!$E$178),CN131*(1+'S&amp;S'!$E$180),CN132*(1+'S&amp;S'!$E$182),CN133*(1+'S&amp;S'!$E$184),CN134*(1+'S&amp;S'!$E$186),CN135*(1+'S&amp;S'!$E$188),CN136*(1+'S&amp;S'!$E$190),CN137*(1+'S&amp;S'!$E$192),CN138*(1+'S&amp;S'!$E$194),CN139*(1+'S&amp;S'!$E$196),CN140*(1+'S&amp;S'!$E$198),CN141*(1+'S&amp;S'!$E$200),CN142*(1+'S&amp;S'!$E$202),CN143*(1+'S&amp;S'!$E$204),CN144*(1+'S&amp;S'!$E$206))</f>
        <v>0</v>
      </c>
      <c r="CO361" s="66">
        <f>-CO$190*(1+'S&amp;S'!$E$164)+CO$216*IF(O.2!$C$38="Depreciation",(1+'S&amp;S'!$E$164),1)-CO$218*(1+'S&amp;S'!$E$166)+CO233*(1+'S&amp;S'!$E$208)+CO234*(1+'S&amp;S'!$E$210)+SUM(CO125*(1+'S&amp;S'!$E$168),CO126*(1+'S&amp;S'!$E$170),CO127*(1+'S&amp;S'!$E$172),CO128*(1+'S&amp;S'!$E$174),CO129*(1+'S&amp;S'!$E$176),CO130*(1+'S&amp;S'!$E$178),CO131*(1+'S&amp;S'!$E$180),CO132*(1+'S&amp;S'!$E$182),CO133*(1+'S&amp;S'!$E$184),CO134*(1+'S&amp;S'!$E$186),CO135*(1+'S&amp;S'!$E$188),CO136*(1+'S&amp;S'!$E$190),CO137*(1+'S&amp;S'!$E$192),CO138*(1+'S&amp;S'!$E$194),CO139*(1+'S&amp;S'!$E$196),CO140*(1+'S&amp;S'!$E$198),CO141*(1+'S&amp;S'!$E$200),CO142*(1+'S&amp;S'!$E$202),CO143*(1+'S&amp;S'!$E$204),CO144*(1+'S&amp;S'!$E$206))</f>
        <v>0</v>
      </c>
      <c r="CP361" s="66">
        <f>-CP$190*(1+'S&amp;S'!$E$164)+CP$216*IF(O.2!$C$38="Depreciation",(1+'S&amp;S'!$E$164),1)-CP$218*(1+'S&amp;S'!$E$166)+CP233*(1+'S&amp;S'!$E$208)+CP234*(1+'S&amp;S'!$E$210)+SUM(CP125*(1+'S&amp;S'!$E$168),CP126*(1+'S&amp;S'!$E$170),CP127*(1+'S&amp;S'!$E$172),CP128*(1+'S&amp;S'!$E$174),CP129*(1+'S&amp;S'!$E$176),CP130*(1+'S&amp;S'!$E$178),CP131*(1+'S&amp;S'!$E$180),CP132*(1+'S&amp;S'!$E$182),CP133*(1+'S&amp;S'!$E$184),CP134*(1+'S&amp;S'!$E$186),CP135*(1+'S&amp;S'!$E$188),CP136*(1+'S&amp;S'!$E$190),CP137*(1+'S&amp;S'!$E$192),CP138*(1+'S&amp;S'!$E$194),CP139*(1+'S&amp;S'!$E$196),CP140*(1+'S&amp;S'!$E$198),CP141*(1+'S&amp;S'!$E$200),CP142*(1+'S&amp;S'!$E$202),CP143*(1+'S&amp;S'!$E$204),CP144*(1+'S&amp;S'!$E$206))</f>
        <v>0</v>
      </c>
      <c r="CQ361" s="66">
        <f>-CQ$190*(1+'S&amp;S'!$E$164)+CQ$216*IF(O.2!$C$38="Depreciation",(1+'S&amp;S'!$E$164),1)-CQ$218*(1+'S&amp;S'!$E$166)+CQ233*(1+'S&amp;S'!$E$208)+CQ234*(1+'S&amp;S'!$E$210)+SUM(CQ125*(1+'S&amp;S'!$E$168),CQ126*(1+'S&amp;S'!$E$170),CQ127*(1+'S&amp;S'!$E$172),CQ128*(1+'S&amp;S'!$E$174),CQ129*(1+'S&amp;S'!$E$176),CQ130*(1+'S&amp;S'!$E$178),CQ131*(1+'S&amp;S'!$E$180),CQ132*(1+'S&amp;S'!$E$182),CQ133*(1+'S&amp;S'!$E$184),CQ134*(1+'S&amp;S'!$E$186),CQ135*(1+'S&amp;S'!$E$188),CQ136*(1+'S&amp;S'!$E$190),CQ137*(1+'S&amp;S'!$E$192),CQ138*(1+'S&amp;S'!$E$194),CQ139*(1+'S&amp;S'!$E$196),CQ140*(1+'S&amp;S'!$E$198),CQ141*(1+'S&amp;S'!$E$200),CQ142*(1+'S&amp;S'!$E$202),CQ143*(1+'S&amp;S'!$E$204),CQ144*(1+'S&amp;S'!$E$206))</f>
        <v>0</v>
      </c>
      <c r="CR361" s="66">
        <f>-CR$190*(1+'S&amp;S'!$E$164)+CR$216*IF(O.2!$C$38="Depreciation",(1+'S&amp;S'!$E$164),1)-CR$218*(1+'S&amp;S'!$E$166)+CR233*(1+'S&amp;S'!$E$208)+CR234*(1+'S&amp;S'!$E$210)+SUM(CR125*(1+'S&amp;S'!$E$168),CR126*(1+'S&amp;S'!$E$170),CR127*(1+'S&amp;S'!$E$172),CR128*(1+'S&amp;S'!$E$174),CR129*(1+'S&amp;S'!$E$176),CR130*(1+'S&amp;S'!$E$178),CR131*(1+'S&amp;S'!$E$180),CR132*(1+'S&amp;S'!$E$182),CR133*(1+'S&amp;S'!$E$184),CR134*(1+'S&amp;S'!$E$186),CR135*(1+'S&amp;S'!$E$188),CR136*(1+'S&amp;S'!$E$190),CR137*(1+'S&amp;S'!$E$192),CR138*(1+'S&amp;S'!$E$194),CR139*(1+'S&amp;S'!$E$196),CR140*(1+'S&amp;S'!$E$198),CR141*(1+'S&amp;S'!$E$200),CR142*(1+'S&amp;S'!$E$202),CR143*(1+'S&amp;S'!$E$204),CR144*(1+'S&amp;S'!$E$206))</f>
        <v>0</v>
      </c>
      <c r="CS361" s="66">
        <f>-CS$190*(1+'S&amp;S'!$E$164)+CS$216*IF(O.2!$C$38="Depreciation",(1+'S&amp;S'!$E$164),1)-CS$218*(1+'S&amp;S'!$E$166)+CS233*(1+'S&amp;S'!$E$208)+CS234*(1+'S&amp;S'!$E$210)+SUM(CS125*(1+'S&amp;S'!$E$168),CS126*(1+'S&amp;S'!$E$170),CS127*(1+'S&amp;S'!$E$172),CS128*(1+'S&amp;S'!$E$174),CS129*(1+'S&amp;S'!$E$176),CS130*(1+'S&amp;S'!$E$178),CS131*(1+'S&amp;S'!$E$180),CS132*(1+'S&amp;S'!$E$182),CS133*(1+'S&amp;S'!$E$184),CS134*(1+'S&amp;S'!$E$186),CS135*(1+'S&amp;S'!$E$188),CS136*(1+'S&amp;S'!$E$190),CS137*(1+'S&amp;S'!$E$192),CS138*(1+'S&amp;S'!$E$194),CS139*(1+'S&amp;S'!$E$196),CS140*(1+'S&amp;S'!$E$198),CS141*(1+'S&amp;S'!$E$200),CS142*(1+'S&amp;S'!$E$202),CS143*(1+'S&amp;S'!$E$204),CS144*(1+'S&amp;S'!$E$206))</f>
        <v>0</v>
      </c>
    </row>
    <row r="362" spans="3:97" hidden="1" x14ac:dyDescent="0.35">
      <c r="C362" s="94" t="s">
        <v>161</v>
      </c>
      <c r="E362" s="492">
        <f>G362+NPV(G.Asm!$F$40,H362:INDEX(H362:CS362,RP))</f>
        <v>0</v>
      </c>
      <c r="F362" s="492">
        <f>SUMIF($G$4:$CS$4,"&lt;="&amp;RP,G362:CS362)</f>
        <v>0</v>
      </c>
      <c r="G362" s="66">
        <f>-G$190*(1+'S&amp;S'!$G$164)+G$216*IF(O.2!$C$38="Depreciation",(1+'S&amp;S'!$G$164),1)-G$218*(1+'S&amp;S'!$G$166)+G233*(1+'S&amp;S'!$G$208)+G234*(1+'S&amp;S'!$G$210)+SUM(G125*(1+'S&amp;S'!$G$168),G126*(1+'S&amp;S'!$G$170),G127*(1+'S&amp;S'!$G$172),G128*(1+'S&amp;S'!$G$174),G129*(1+'S&amp;S'!$G$176),G130*(1+'S&amp;S'!$G$178),G131*(1+'S&amp;S'!$G$180),G132*(1+'S&amp;S'!$G$182),G133*(1+'S&amp;S'!$G$184),G134*(1+'S&amp;S'!$G$186),G135*(1+'S&amp;S'!$G$188),G136*(1+'S&amp;S'!$G$190),G137*(1+'S&amp;S'!$G$192),G138*(1+'S&amp;S'!$G$194),G139*(1+'S&amp;S'!$G$196),G140*(1+'S&amp;S'!$G$198),G141*(1+'S&amp;S'!$G$200),G142*(1+'S&amp;S'!$G$202),G143*(1+'S&amp;S'!$G$204),G144*(1+'S&amp;S'!$G$206))</f>
        <v>0</v>
      </c>
      <c r="H362" s="66">
        <f>-H$190*(1+'S&amp;S'!$G$164)+H$216*IF(O.2!$C$38="Depreciation",(1+'S&amp;S'!$G$164),1)-H$218*(1+'S&amp;S'!$G$166)+H233*(1+'S&amp;S'!$G$208)+H234*(1+'S&amp;S'!$G$210)+SUM(H125*(1+'S&amp;S'!$G$168),H126*(1+'S&amp;S'!$G$170),H127*(1+'S&amp;S'!$G$172),H128*(1+'S&amp;S'!$G$174),H129*(1+'S&amp;S'!$G$176),H130*(1+'S&amp;S'!$G$178),H131*(1+'S&amp;S'!$G$180),H132*(1+'S&amp;S'!$G$182),H133*(1+'S&amp;S'!$G$184),H134*(1+'S&amp;S'!$G$186),H135*(1+'S&amp;S'!$G$188),H136*(1+'S&amp;S'!$G$190),H137*(1+'S&amp;S'!$G$192),H138*(1+'S&amp;S'!$G$194),H139*(1+'S&amp;S'!$G$196),H140*(1+'S&amp;S'!$G$198),H141*(1+'S&amp;S'!$G$200),H142*(1+'S&amp;S'!$G$202),H143*(1+'S&amp;S'!$G$204),H144*(1+'S&amp;S'!$G$206))</f>
        <v>0</v>
      </c>
      <c r="I362" s="66">
        <f>-I$190*(1+'S&amp;S'!$G$164)+I$216*IF(O.2!$C$38="Depreciation",(1+'S&amp;S'!$G$164),1)-I$218*(1+'S&amp;S'!$G$166)+I233*(1+'S&amp;S'!$G$208)+I234*(1+'S&amp;S'!$G$210)+SUM(I125*(1+'S&amp;S'!$G$168),I126*(1+'S&amp;S'!$G$170),I127*(1+'S&amp;S'!$G$172),I128*(1+'S&amp;S'!$G$174),I129*(1+'S&amp;S'!$G$176),I130*(1+'S&amp;S'!$G$178),I131*(1+'S&amp;S'!$G$180),I132*(1+'S&amp;S'!$G$182),I133*(1+'S&amp;S'!$G$184),I134*(1+'S&amp;S'!$G$186),I135*(1+'S&amp;S'!$G$188),I136*(1+'S&amp;S'!$G$190),I137*(1+'S&amp;S'!$G$192),I138*(1+'S&amp;S'!$G$194),I139*(1+'S&amp;S'!$G$196),I140*(1+'S&amp;S'!$G$198),I141*(1+'S&amp;S'!$G$200),I142*(1+'S&amp;S'!$G$202),I143*(1+'S&amp;S'!$G$204),I144*(1+'S&amp;S'!$G$206))</f>
        <v>0</v>
      </c>
      <c r="J362" s="66">
        <f>-J$190*(1+'S&amp;S'!$G$164)+J$216*IF(O.2!$C$38="Depreciation",(1+'S&amp;S'!$G$164),1)-J$218*(1+'S&amp;S'!$G$166)+J233*(1+'S&amp;S'!$G$208)+J234*(1+'S&amp;S'!$G$210)+SUM(J125*(1+'S&amp;S'!$G$168),J126*(1+'S&amp;S'!$G$170),J127*(1+'S&amp;S'!$G$172),J128*(1+'S&amp;S'!$G$174),J129*(1+'S&amp;S'!$G$176),J130*(1+'S&amp;S'!$G$178),J131*(1+'S&amp;S'!$G$180),J132*(1+'S&amp;S'!$G$182),J133*(1+'S&amp;S'!$G$184),J134*(1+'S&amp;S'!$G$186),J135*(1+'S&amp;S'!$G$188),J136*(1+'S&amp;S'!$G$190),J137*(1+'S&amp;S'!$G$192),J138*(1+'S&amp;S'!$G$194),J139*(1+'S&amp;S'!$G$196),J140*(1+'S&amp;S'!$G$198),J141*(1+'S&amp;S'!$G$200),J142*(1+'S&amp;S'!$G$202),J143*(1+'S&amp;S'!$G$204),J144*(1+'S&amp;S'!$G$206))</f>
        <v>0</v>
      </c>
      <c r="K362" s="66">
        <f>-K$190*(1+'S&amp;S'!$G$164)+K$216*IF(O.2!$C$38="Depreciation",(1+'S&amp;S'!$G$164),1)-K$218*(1+'S&amp;S'!$G$166)+K233*(1+'S&amp;S'!$G$208)+K234*(1+'S&amp;S'!$G$210)+SUM(K125*(1+'S&amp;S'!$G$168),K126*(1+'S&amp;S'!$G$170),K127*(1+'S&amp;S'!$G$172),K128*(1+'S&amp;S'!$G$174),K129*(1+'S&amp;S'!$G$176),K130*(1+'S&amp;S'!$G$178),K131*(1+'S&amp;S'!$G$180),K132*(1+'S&amp;S'!$G$182),K133*(1+'S&amp;S'!$G$184),K134*(1+'S&amp;S'!$G$186),K135*(1+'S&amp;S'!$G$188),K136*(1+'S&amp;S'!$G$190),K137*(1+'S&amp;S'!$G$192),K138*(1+'S&amp;S'!$G$194),K139*(1+'S&amp;S'!$G$196),K140*(1+'S&amp;S'!$G$198),K141*(1+'S&amp;S'!$G$200),K142*(1+'S&amp;S'!$G$202),K143*(1+'S&amp;S'!$G$204),K144*(1+'S&amp;S'!$G$206))</f>
        <v>0</v>
      </c>
      <c r="L362" s="66">
        <f>-L$190*(1+'S&amp;S'!$G$164)+L$216*IF(O.2!$C$38="Depreciation",(1+'S&amp;S'!$G$164),1)-L$218*(1+'S&amp;S'!$G$166)+L233*(1+'S&amp;S'!$G$208)+L234*(1+'S&amp;S'!$G$210)+SUM(L125*(1+'S&amp;S'!$G$168),L126*(1+'S&amp;S'!$G$170),L127*(1+'S&amp;S'!$G$172),L128*(1+'S&amp;S'!$G$174),L129*(1+'S&amp;S'!$G$176),L130*(1+'S&amp;S'!$G$178),L131*(1+'S&amp;S'!$G$180),L132*(1+'S&amp;S'!$G$182),L133*(1+'S&amp;S'!$G$184),L134*(1+'S&amp;S'!$G$186),L135*(1+'S&amp;S'!$G$188),L136*(1+'S&amp;S'!$G$190),L137*(1+'S&amp;S'!$G$192),L138*(1+'S&amp;S'!$G$194),L139*(1+'S&amp;S'!$G$196),L140*(1+'S&amp;S'!$G$198),L141*(1+'S&amp;S'!$G$200),L142*(1+'S&amp;S'!$G$202),L143*(1+'S&amp;S'!$G$204),L144*(1+'S&amp;S'!$G$206))</f>
        <v>0</v>
      </c>
      <c r="M362" s="66">
        <f>-M$190*(1+'S&amp;S'!$G$164)+M$216*IF(O.2!$C$38="Depreciation",(1+'S&amp;S'!$G$164),1)-M$218*(1+'S&amp;S'!$G$166)+M233*(1+'S&amp;S'!$G$208)+M234*(1+'S&amp;S'!$G$210)+SUM(M125*(1+'S&amp;S'!$G$168),M126*(1+'S&amp;S'!$G$170),M127*(1+'S&amp;S'!$G$172),M128*(1+'S&amp;S'!$G$174),M129*(1+'S&amp;S'!$G$176),M130*(1+'S&amp;S'!$G$178),M131*(1+'S&amp;S'!$G$180),M132*(1+'S&amp;S'!$G$182),M133*(1+'S&amp;S'!$G$184),M134*(1+'S&amp;S'!$G$186),M135*(1+'S&amp;S'!$G$188),M136*(1+'S&amp;S'!$G$190),M137*(1+'S&amp;S'!$G$192),M138*(1+'S&amp;S'!$G$194),M139*(1+'S&amp;S'!$G$196),M140*(1+'S&amp;S'!$G$198),M141*(1+'S&amp;S'!$G$200),M142*(1+'S&amp;S'!$G$202),M143*(1+'S&amp;S'!$G$204),M144*(1+'S&amp;S'!$G$206))</f>
        <v>0</v>
      </c>
      <c r="N362" s="66">
        <f>-N$190*(1+'S&amp;S'!$G$164)+N$216*IF(O.2!$C$38="Depreciation",(1+'S&amp;S'!$G$164),1)-N$218*(1+'S&amp;S'!$G$166)+N233*(1+'S&amp;S'!$G$208)+N234*(1+'S&amp;S'!$G$210)+SUM(N125*(1+'S&amp;S'!$G$168),N126*(1+'S&amp;S'!$G$170),N127*(1+'S&amp;S'!$G$172),N128*(1+'S&amp;S'!$G$174),N129*(1+'S&amp;S'!$G$176),N130*(1+'S&amp;S'!$G$178),N131*(1+'S&amp;S'!$G$180),N132*(1+'S&amp;S'!$G$182),N133*(1+'S&amp;S'!$G$184),N134*(1+'S&amp;S'!$G$186),N135*(1+'S&amp;S'!$G$188),N136*(1+'S&amp;S'!$G$190),N137*(1+'S&amp;S'!$G$192),N138*(1+'S&amp;S'!$G$194),N139*(1+'S&amp;S'!$G$196),N140*(1+'S&amp;S'!$G$198),N141*(1+'S&amp;S'!$G$200),N142*(1+'S&amp;S'!$G$202),N143*(1+'S&amp;S'!$G$204),N144*(1+'S&amp;S'!$G$206))</f>
        <v>0</v>
      </c>
      <c r="O362" s="66">
        <f>-O$190*(1+'S&amp;S'!$G$164)+O$216*IF(O.2!$C$38="Depreciation",(1+'S&amp;S'!$G$164),1)-O$218*(1+'S&amp;S'!$G$166)+O233*(1+'S&amp;S'!$G$208)+O234*(1+'S&amp;S'!$G$210)+SUM(O125*(1+'S&amp;S'!$G$168),O126*(1+'S&amp;S'!$G$170),O127*(1+'S&amp;S'!$G$172),O128*(1+'S&amp;S'!$G$174),O129*(1+'S&amp;S'!$G$176),O130*(1+'S&amp;S'!$G$178),O131*(1+'S&amp;S'!$G$180),O132*(1+'S&amp;S'!$G$182),O133*(1+'S&amp;S'!$G$184),O134*(1+'S&amp;S'!$G$186),O135*(1+'S&amp;S'!$G$188),O136*(1+'S&amp;S'!$G$190),O137*(1+'S&amp;S'!$G$192),O138*(1+'S&amp;S'!$G$194),O139*(1+'S&amp;S'!$G$196),O140*(1+'S&amp;S'!$G$198),O141*(1+'S&amp;S'!$G$200),O142*(1+'S&amp;S'!$G$202),O143*(1+'S&amp;S'!$G$204),O144*(1+'S&amp;S'!$G$206))</f>
        <v>0</v>
      </c>
      <c r="P362" s="66">
        <f>-P$190*(1+'S&amp;S'!$G$164)+P$216*IF(O.2!$C$38="Depreciation",(1+'S&amp;S'!$G$164),1)-P$218*(1+'S&amp;S'!$G$166)+P233*(1+'S&amp;S'!$G$208)+P234*(1+'S&amp;S'!$G$210)+SUM(P125*(1+'S&amp;S'!$G$168),P126*(1+'S&amp;S'!$G$170),P127*(1+'S&amp;S'!$G$172),P128*(1+'S&amp;S'!$G$174),P129*(1+'S&amp;S'!$G$176),P130*(1+'S&amp;S'!$G$178),P131*(1+'S&amp;S'!$G$180),P132*(1+'S&amp;S'!$G$182),P133*(1+'S&amp;S'!$G$184),P134*(1+'S&amp;S'!$G$186),P135*(1+'S&amp;S'!$G$188),P136*(1+'S&amp;S'!$G$190),P137*(1+'S&amp;S'!$G$192),P138*(1+'S&amp;S'!$G$194),P139*(1+'S&amp;S'!$G$196),P140*(1+'S&amp;S'!$G$198),P141*(1+'S&amp;S'!$G$200),P142*(1+'S&amp;S'!$G$202),P143*(1+'S&amp;S'!$G$204),P144*(1+'S&amp;S'!$G$206))</f>
        <v>0</v>
      </c>
      <c r="Q362" s="66">
        <f>-Q$190*(1+'S&amp;S'!$G$164)+Q$216*IF(O.2!$C$38="Depreciation",(1+'S&amp;S'!$G$164),1)-Q$218*(1+'S&amp;S'!$G$166)+Q233*(1+'S&amp;S'!$G$208)+Q234*(1+'S&amp;S'!$G$210)+SUM(Q125*(1+'S&amp;S'!$G$168),Q126*(1+'S&amp;S'!$G$170),Q127*(1+'S&amp;S'!$G$172),Q128*(1+'S&amp;S'!$G$174),Q129*(1+'S&amp;S'!$G$176),Q130*(1+'S&amp;S'!$G$178),Q131*(1+'S&amp;S'!$G$180),Q132*(1+'S&amp;S'!$G$182),Q133*(1+'S&amp;S'!$G$184),Q134*(1+'S&amp;S'!$G$186),Q135*(1+'S&amp;S'!$G$188),Q136*(1+'S&amp;S'!$G$190),Q137*(1+'S&amp;S'!$G$192),Q138*(1+'S&amp;S'!$G$194),Q139*(1+'S&amp;S'!$G$196),Q140*(1+'S&amp;S'!$G$198),Q141*(1+'S&amp;S'!$G$200),Q142*(1+'S&amp;S'!$G$202),Q143*(1+'S&amp;S'!$G$204),Q144*(1+'S&amp;S'!$G$206))</f>
        <v>0</v>
      </c>
      <c r="R362" s="66">
        <f>-R$190*(1+'S&amp;S'!$G$164)+R$216*IF(O.2!$C$38="Depreciation",(1+'S&amp;S'!$G$164),1)-R$218*(1+'S&amp;S'!$G$166)+R233*(1+'S&amp;S'!$G$208)+R234*(1+'S&amp;S'!$G$210)+SUM(R125*(1+'S&amp;S'!$G$168),R126*(1+'S&amp;S'!$G$170),R127*(1+'S&amp;S'!$G$172),R128*(1+'S&amp;S'!$G$174),R129*(1+'S&amp;S'!$G$176),R130*(1+'S&amp;S'!$G$178),R131*(1+'S&amp;S'!$G$180),R132*(1+'S&amp;S'!$G$182),R133*(1+'S&amp;S'!$G$184),R134*(1+'S&amp;S'!$G$186),R135*(1+'S&amp;S'!$G$188),R136*(1+'S&amp;S'!$G$190),R137*(1+'S&amp;S'!$G$192),R138*(1+'S&amp;S'!$G$194),R139*(1+'S&amp;S'!$G$196),R140*(1+'S&amp;S'!$G$198),R141*(1+'S&amp;S'!$G$200),R142*(1+'S&amp;S'!$G$202),R143*(1+'S&amp;S'!$G$204),R144*(1+'S&amp;S'!$G$206))</f>
        <v>0</v>
      </c>
      <c r="S362" s="66">
        <f>-S$190*(1+'S&amp;S'!$G$164)+S$216*IF(O.2!$C$38="Depreciation",(1+'S&amp;S'!$G$164),1)-S$218*(1+'S&amp;S'!$G$166)+S233*(1+'S&amp;S'!$G$208)+S234*(1+'S&amp;S'!$G$210)+SUM(S125*(1+'S&amp;S'!$G$168),S126*(1+'S&amp;S'!$G$170),S127*(1+'S&amp;S'!$G$172),S128*(1+'S&amp;S'!$G$174),S129*(1+'S&amp;S'!$G$176),S130*(1+'S&amp;S'!$G$178),S131*(1+'S&amp;S'!$G$180),S132*(1+'S&amp;S'!$G$182),S133*(1+'S&amp;S'!$G$184),S134*(1+'S&amp;S'!$G$186),S135*(1+'S&amp;S'!$G$188),S136*(1+'S&amp;S'!$G$190),S137*(1+'S&amp;S'!$G$192),S138*(1+'S&amp;S'!$G$194),S139*(1+'S&amp;S'!$G$196),S140*(1+'S&amp;S'!$G$198),S141*(1+'S&amp;S'!$G$200),S142*(1+'S&amp;S'!$G$202),S143*(1+'S&amp;S'!$G$204),S144*(1+'S&amp;S'!$G$206))</f>
        <v>0</v>
      </c>
      <c r="T362" s="66">
        <f>-T$190*(1+'S&amp;S'!$G$164)+T$216*IF(O.2!$C$38="Depreciation",(1+'S&amp;S'!$G$164),1)-T$218*(1+'S&amp;S'!$G$166)+T233*(1+'S&amp;S'!$G$208)+T234*(1+'S&amp;S'!$G$210)+SUM(T125*(1+'S&amp;S'!$G$168),T126*(1+'S&amp;S'!$G$170),T127*(1+'S&amp;S'!$G$172),T128*(1+'S&amp;S'!$G$174),T129*(1+'S&amp;S'!$G$176),T130*(1+'S&amp;S'!$G$178),T131*(1+'S&amp;S'!$G$180),T132*(1+'S&amp;S'!$G$182),T133*(1+'S&amp;S'!$G$184),T134*(1+'S&amp;S'!$G$186),T135*(1+'S&amp;S'!$G$188),T136*(1+'S&amp;S'!$G$190),T137*(1+'S&amp;S'!$G$192),T138*(1+'S&amp;S'!$G$194),T139*(1+'S&amp;S'!$G$196),T140*(1+'S&amp;S'!$G$198),T141*(1+'S&amp;S'!$G$200),T142*(1+'S&amp;S'!$G$202),T143*(1+'S&amp;S'!$G$204),T144*(1+'S&amp;S'!$G$206))</f>
        <v>0</v>
      </c>
      <c r="U362" s="66">
        <f>-U$190*(1+'S&amp;S'!$G$164)+U$216*IF(O.2!$C$38="Depreciation",(1+'S&amp;S'!$G$164),1)-U$218*(1+'S&amp;S'!$G$166)+U233*(1+'S&amp;S'!$G$208)+U234*(1+'S&amp;S'!$G$210)+SUM(U125*(1+'S&amp;S'!$G$168),U126*(1+'S&amp;S'!$G$170),U127*(1+'S&amp;S'!$G$172),U128*(1+'S&amp;S'!$G$174),U129*(1+'S&amp;S'!$G$176),U130*(1+'S&amp;S'!$G$178),U131*(1+'S&amp;S'!$G$180),U132*(1+'S&amp;S'!$G$182),U133*(1+'S&amp;S'!$G$184),U134*(1+'S&amp;S'!$G$186),U135*(1+'S&amp;S'!$G$188),U136*(1+'S&amp;S'!$G$190),U137*(1+'S&amp;S'!$G$192),U138*(1+'S&amp;S'!$G$194),U139*(1+'S&amp;S'!$G$196),U140*(1+'S&amp;S'!$G$198),U141*(1+'S&amp;S'!$G$200),U142*(1+'S&amp;S'!$G$202),U143*(1+'S&amp;S'!$G$204),U144*(1+'S&amp;S'!$G$206))</f>
        <v>0</v>
      </c>
      <c r="V362" s="66">
        <f>-V$190*(1+'S&amp;S'!$G$164)+V$216*IF(O.2!$C$38="Depreciation",(1+'S&amp;S'!$G$164),1)-V$218*(1+'S&amp;S'!$G$166)+V233*(1+'S&amp;S'!$G$208)+V234*(1+'S&amp;S'!$G$210)+SUM(V125*(1+'S&amp;S'!$G$168),V126*(1+'S&amp;S'!$G$170),V127*(1+'S&amp;S'!$G$172),V128*(1+'S&amp;S'!$G$174),V129*(1+'S&amp;S'!$G$176),V130*(1+'S&amp;S'!$G$178),V131*(1+'S&amp;S'!$G$180),V132*(1+'S&amp;S'!$G$182),V133*(1+'S&amp;S'!$G$184),V134*(1+'S&amp;S'!$G$186),V135*(1+'S&amp;S'!$G$188),V136*(1+'S&amp;S'!$G$190),V137*(1+'S&amp;S'!$G$192),V138*(1+'S&amp;S'!$G$194),V139*(1+'S&amp;S'!$G$196),V140*(1+'S&amp;S'!$G$198),V141*(1+'S&amp;S'!$G$200),V142*(1+'S&amp;S'!$G$202),V143*(1+'S&amp;S'!$G$204),V144*(1+'S&amp;S'!$G$206))</f>
        <v>0</v>
      </c>
      <c r="W362" s="66">
        <f>-W$190*(1+'S&amp;S'!$G$164)+W$216*IF(O.2!$C$38="Depreciation",(1+'S&amp;S'!$G$164),1)-W$218*(1+'S&amp;S'!$G$166)+W233*(1+'S&amp;S'!$G$208)+W234*(1+'S&amp;S'!$G$210)+SUM(W125*(1+'S&amp;S'!$G$168),W126*(1+'S&amp;S'!$G$170),W127*(1+'S&amp;S'!$G$172),W128*(1+'S&amp;S'!$G$174),W129*(1+'S&amp;S'!$G$176),W130*(1+'S&amp;S'!$G$178),W131*(1+'S&amp;S'!$G$180),W132*(1+'S&amp;S'!$G$182),W133*(1+'S&amp;S'!$G$184),W134*(1+'S&amp;S'!$G$186),W135*(1+'S&amp;S'!$G$188),W136*(1+'S&amp;S'!$G$190),W137*(1+'S&amp;S'!$G$192),W138*(1+'S&amp;S'!$G$194),W139*(1+'S&amp;S'!$G$196),W140*(1+'S&amp;S'!$G$198),W141*(1+'S&amp;S'!$G$200),W142*(1+'S&amp;S'!$G$202),W143*(1+'S&amp;S'!$G$204),W144*(1+'S&amp;S'!$G$206))</f>
        <v>0</v>
      </c>
      <c r="X362" s="66">
        <f>-X$190*(1+'S&amp;S'!$G$164)+X$216*IF(O.2!$C$38="Depreciation",(1+'S&amp;S'!$G$164),1)-X$218*(1+'S&amp;S'!$G$166)+X233*(1+'S&amp;S'!$G$208)+X234*(1+'S&amp;S'!$G$210)+SUM(X125*(1+'S&amp;S'!$G$168),X126*(1+'S&amp;S'!$G$170),X127*(1+'S&amp;S'!$G$172),X128*(1+'S&amp;S'!$G$174),X129*(1+'S&amp;S'!$G$176),X130*(1+'S&amp;S'!$G$178),X131*(1+'S&amp;S'!$G$180),X132*(1+'S&amp;S'!$G$182),X133*(1+'S&amp;S'!$G$184),X134*(1+'S&amp;S'!$G$186),X135*(1+'S&amp;S'!$G$188),X136*(1+'S&amp;S'!$G$190),X137*(1+'S&amp;S'!$G$192),X138*(1+'S&amp;S'!$G$194),X139*(1+'S&amp;S'!$G$196),X140*(1+'S&amp;S'!$G$198),X141*(1+'S&amp;S'!$G$200),X142*(1+'S&amp;S'!$G$202),X143*(1+'S&amp;S'!$G$204),X144*(1+'S&amp;S'!$G$206))</f>
        <v>0</v>
      </c>
      <c r="Y362" s="66">
        <f>-Y$190*(1+'S&amp;S'!$G$164)+Y$216*IF(O.2!$C$38="Depreciation",(1+'S&amp;S'!$G$164),1)-Y$218*(1+'S&amp;S'!$G$166)+Y233*(1+'S&amp;S'!$G$208)+Y234*(1+'S&amp;S'!$G$210)+SUM(Y125*(1+'S&amp;S'!$G$168),Y126*(1+'S&amp;S'!$G$170),Y127*(1+'S&amp;S'!$G$172),Y128*(1+'S&amp;S'!$G$174),Y129*(1+'S&amp;S'!$G$176),Y130*(1+'S&amp;S'!$G$178),Y131*(1+'S&amp;S'!$G$180),Y132*(1+'S&amp;S'!$G$182),Y133*(1+'S&amp;S'!$G$184),Y134*(1+'S&amp;S'!$G$186),Y135*(1+'S&amp;S'!$G$188),Y136*(1+'S&amp;S'!$G$190),Y137*(1+'S&amp;S'!$G$192),Y138*(1+'S&amp;S'!$G$194),Y139*(1+'S&amp;S'!$G$196),Y140*(1+'S&amp;S'!$G$198),Y141*(1+'S&amp;S'!$G$200),Y142*(1+'S&amp;S'!$G$202),Y143*(1+'S&amp;S'!$G$204),Y144*(1+'S&amp;S'!$G$206))</f>
        <v>0</v>
      </c>
      <c r="Z362" s="66">
        <f>-Z$190*(1+'S&amp;S'!$G$164)+Z$216*IF(O.2!$C$38="Depreciation",(1+'S&amp;S'!$G$164),1)-Z$218*(1+'S&amp;S'!$G$166)+Z233*(1+'S&amp;S'!$G$208)+Z234*(1+'S&amp;S'!$G$210)+SUM(Z125*(1+'S&amp;S'!$G$168),Z126*(1+'S&amp;S'!$G$170),Z127*(1+'S&amp;S'!$G$172),Z128*(1+'S&amp;S'!$G$174),Z129*(1+'S&amp;S'!$G$176),Z130*(1+'S&amp;S'!$G$178),Z131*(1+'S&amp;S'!$G$180),Z132*(1+'S&amp;S'!$G$182),Z133*(1+'S&amp;S'!$G$184),Z134*(1+'S&amp;S'!$G$186),Z135*(1+'S&amp;S'!$G$188),Z136*(1+'S&amp;S'!$G$190),Z137*(1+'S&amp;S'!$G$192),Z138*(1+'S&amp;S'!$G$194),Z139*(1+'S&amp;S'!$G$196),Z140*(1+'S&amp;S'!$G$198),Z141*(1+'S&amp;S'!$G$200),Z142*(1+'S&amp;S'!$G$202),Z143*(1+'S&amp;S'!$G$204),Z144*(1+'S&amp;S'!$G$206))</f>
        <v>0</v>
      </c>
      <c r="AA362" s="66">
        <f>-AA$190*(1+'S&amp;S'!$G$164)+AA$216*IF(O.2!$C$38="Depreciation",(1+'S&amp;S'!$G$164),1)-AA$218*(1+'S&amp;S'!$G$166)+AA233*(1+'S&amp;S'!$G$208)+AA234*(1+'S&amp;S'!$G$210)+SUM(AA125*(1+'S&amp;S'!$G$168),AA126*(1+'S&amp;S'!$G$170),AA127*(1+'S&amp;S'!$G$172),AA128*(1+'S&amp;S'!$G$174),AA129*(1+'S&amp;S'!$G$176),AA130*(1+'S&amp;S'!$G$178),AA131*(1+'S&amp;S'!$G$180),AA132*(1+'S&amp;S'!$G$182),AA133*(1+'S&amp;S'!$G$184),AA134*(1+'S&amp;S'!$G$186),AA135*(1+'S&amp;S'!$G$188),AA136*(1+'S&amp;S'!$G$190),AA137*(1+'S&amp;S'!$G$192),AA138*(1+'S&amp;S'!$G$194),AA139*(1+'S&amp;S'!$G$196),AA140*(1+'S&amp;S'!$G$198),AA141*(1+'S&amp;S'!$G$200),AA142*(1+'S&amp;S'!$G$202),AA143*(1+'S&amp;S'!$G$204),AA144*(1+'S&amp;S'!$G$206))</f>
        <v>0</v>
      </c>
      <c r="AB362" s="66">
        <f>-AB$190*(1+'S&amp;S'!$G$164)+AB$216*IF(O.2!$C$38="Depreciation",(1+'S&amp;S'!$G$164),1)-AB$218*(1+'S&amp;S'!$G$166)+AB233*(1+'S&amp;S'!$G$208)+AB234*(1+'S&amp;S'!$G$210)+SUM(AB125*(1+'S&amp;S'!$G$168),AB126*(1+'S&amp;S'!$G$170),AB127*(1+'S&amp;S'!$G$172),AB128*(1+'S&amp;S'!$G$174),AB129*(1+'S&amp;S'!$G$176),AB130*(1+'S&amp;S'!$G$178),AB131*(1+'S&amp;S'!$G$180),AB132*(1+'S&amp;S'!$G$182),AB133*(1+'S&amp;S'!$G$184),AB134*(1+'S&amp;S'!$G$186),AB135*(1+'S&amp;S'!$G$188),AB136*(1+'S&amp;S'!$G$190),AB137*(1+'S&amp;S'!$G$192),AB138*(1+'S&amp;S'!$G$194),AB139*(1+'S&amp;S'!$G$196),AB140*(1+'S&amp;S'!$G$198),AB141*(1+'S&amp;S'!$G$200),AB142*(1+'S&amp;S'!$G$202),AB143*(1+'S&amp;S'!$G$204),AB144*(1+'S&amp;S'!$G$206))</f>
        <v>0</v>
      </c>
      <c r="AC362" s="66">
        <f>-AC$190*(1+'S&amp;S'!$G$164)+AC$216*IF(O.2!$C$38="Depreciation",(1+'S&amp;S'!$G$164),1)-AC$218*(1+'S&amp;S'!$G$166)+AC233*(1+'S&amp;S'!$G$208)+AC234*(1+'S&amp;S'!$G$210)+SUM(AC125*(1+'S&amp;S'!$G$168),AC126*(1+'S&amp;S'!$G$170),AC127*(1+'S&amp;S'!$G$172),AC128*(1+'S&amp;S'!$G$174),AC129*(1+'S&amp;S'!$G$176),AC130*(1+'S&amp;S'!$G$178),AC131*(1+'S&amp;S'!$G$180),AC132*(1+'S&amp;S'!$G$182),AC133*(1+'S&amp;S'!$G$184),AC134*(1+'S&amp;S'!$G$186),AC135*(1+'S&amp;S'!$G$188),AC136*(1+'S&amp;S'!$G$190),AC137*(1+'S&amp;S'!$G$192),AC138*(1+'S&amp;S'!$G$194),AC139*(1+'S&amp;S'!$G$196),AC140*(1+'S&amp;S'!$G$198),AC141*(1+'S&amp;S'!$G$200),AC142*(1+'S&amp;S'!$G$202),AC143*(1+'S&amp;S'!$G$204),AC144*(1+'S&amp;S'!$G$206))</f>
        <v>0</v>
      </c>
      <c r="AD362" s="66">
        <f>-AD$190*(1+'S&amp;S'!$G$164)+AD$216*IF(O.2!$C$38="Depreciation",(1+'S&amp;S'!$G$164),1)-AD$218*(1+'S&amp;S'!$G$166)+AD233*(1+'S&amp;S'!$G$208)+AD234*(1+'S&amp;S'!$G$210)+SUM(AD125*(1+'S&amp;S'!$G$168),AD126*(1+'S&amp;S'!$G$170),AD127*(1+'S&amp;S'!$G$172),AD128*(1+'S&amp;S'!$G$174),AD129*(1+'S&amp;S'!$G$176),AD130*(1+'S&amp;S'!$G$178),AD131*(1+'S&amp;S'!$G$180),AD132*(1+'S&amp;S'!$G$182),AD133*(1+'S&amp;S'!$G$184),AD134*(1+'S&amp;S'!$G$186),AD135*(1+'S&amp;S'!$G$188),AD136*(1+'S&amp;S'!$G$190),AD137*(1+'S&amp;S'!$G$192),AD138*(1+'S&amp;S'!$G$194),AD139*(1+'S&amp;S'!$G$196),AD140*(1+'S&amp;S'!$G$198),AD141*(1+'S&amp;S'!$G$200),AD142*(1+'S&amp;S'!$G$202),AD143*(1+'S&amp;S'!$G$204),AD144*(1+'S&amp;S'!$G$206))</f>
        <v>0</v>
      </c>
      <c r="AE362" s="66">
        <f>-AE$190*(1+'S&amp;S'!$G$164)+AE$216*IF(O.2!$C$38="Depreciation",(1+'S&amp;S'!$G$164),1)-AE$218*(1+'S&amp;S'!$G$166)+AE233*(1+'S&amp;S'!$G$208)+AE234*(1+'S&amp;S'!$G$210)+SUM(AE125*(1+'S&amp;S'!$G$168),AE126*(1+'S&amp;S'!$G$170),AE127*(1+'S&amp;S'!$G$172),AE128*(1+'S&amp;S'!$G$174),AE129*(1+'S&amp;S'!$G$176),AE130*(1+'S&amp;S'!$G$178),AE131*(1+'S&amp;S'!$G$180),AE132*(1+'S&amp;S'!$G$182),AE133*(1+'S&amp;S'!$G$184),AE134*(1+'S&amp;S'!$G$186),AE135*(1+'S&amp;S'!$G$188),AE136*(1+'S&amp;S'!$G$190),AE137*(1+'S&amp;S'!$G$192),AE138*(1+'S&amp;S'!$G$194),AE139*(1+'S&amp;S'!$G$196),AE140*(1+'S&amp;S'!$G$198),AE141*(1+'S&amp;S'!$G$200),AE142*(1+'S&amp;S'!$G$202),AE143*(1+'S&amp;S'!$G$204),AE144*(1+'S&amp;S'!$G$206))</f>
        <v>0</v>
      </c>
      <c r="AF362" s="66">
        <f>-AF$190*(1+'S&amp;S'!$G$164)+AF$216*IF(O.2!$C$38="Depreciation",(1+'S&amp;S'!$G$164),1)-AF$218*(1+'S&amp;S'!$G$166)+AF233*(1+'S&amp;S'!$G$208)+AF234*(1+'S&amp;S'!$G$210)+SUM(AF125*(1+'S&amp;S'!$G$168),AF126*(1+'S&amp;S'!$G$170),AF127*(1+'S&amp;S'!$G$172),AF128*(1+'S&amp;S'!$G$174),AF129*(1+'S&amp;S'!$G$176),AF130*(1+'S&amp;S'!$G$178),AF131*(1+'S&amp;S'!$G$180),AF132*(1+'S&amp;S'!$G$182),AF133*(1+'S&amp;S'!$G$184),AF134*(1+'S&amp;S'!$G$186),AF135*(1+'S&amp;S'!$G$188),AF136*(1+'S&amp;S'!$G$190),AF137*(1+'S&amp;S'!$G$192),AF138*(1+'S&amp;S'!$G$194),AF139*(1+'S&amp;S'!$G$196),AF140*(1+'S&amp;S'!$G$198),AF141*(1+'S&amp;S'!$G$200),AF142*(1+'S&amp;S'!$G$202),AF143*(1+'S&amp;S'!$G$204),AF144*(1+'S&amp;S'!$G$206))</f>
        <v>0</v>
      </c>
      <c r="AG362" s="66">
        <f>-AG$190*(1+'S&amp;S'!$G$164)+AG$216*IF(O.2!$C$38="Depreciation",(1+'S&amp;S'!$G$164),1)-AG$218*(1+'S&amp;S'!$G$166)+AG233*(1+'S&amp;S'!$G$208)+AG234*(1+'S&amp;S'!$G$210)+SUM(AG125*(1+'S&amp;S'!$G$168),AG126*(1+'S&amp;S'!$G$170),AG127*(1+'S&amp;S'!$G$172),AG128*(1+'S&amp;S'!$G$174),AG129*(1+'S&amp;S'!$G$176),AG130*(1+'S&amp;S'!$G$178),AG131*(1+'S&amp;S'!$G$180),AG132*(1+'S&amp;S'!$G$182),AG133*(1+'S&amp;S'!$G$184),AG134*(1+'S&amp;S'!$G$186),AG135*(1+'S&amp;S'!$G$188),AG136*(1+'S&amp;S'!$G$190),AG137*(1+'S&amp;S'!$G$192),AG138*(1+'S&amp;S'!$G$194),AG139*(1+'S&amp;S'!$G$196),AG140*(1+'S&amp;S'!$G$198),AG141*(1+'S&amp;S'!$G$200),AG142*(1+'S&amp;S'!$G$202),AG143*(1+'S&amp;S'!$G$204),AG144*(1+'S&amp;S'!$G$206))</f>
        <v>0</v>
      </c>
      <c r="AH362" s="66">
        <f>-AH$190*(1+'S&amp;S'!$G$164)+AH$216*IF(O.2!$C$38="Depreciation",(1+'S&amp;S'!$G$164),1)-AH$218*(1+'S&amp;S'!$G$166)+AH233*(1+'S&amp;S'!$G$208)+AH234*(1+'S&amp;S'!$G$210)+SUM(AH125*(1+'S&amp;S'!$G$168),AH126*(1+'S&amp;S'!$G$170),AH127*(1+'S&amp;S'!$G$172),AH128*(1+'S&amp;S'!$G$174),AH129*(1+'S&amp;S'!$G$176),AH130*(1+'S&amp;S'!$G$178),AH131*(1+'S&amp;S'!$G$180),AH132*(1+'S&amp;S'!$G$182),AH133*(1+'S&amp;S'!$G$184),AH134*(1+'S&amp;S'!$G$186),AH135*(1+'S&amp;S'!$G$188),AH136*(1+'S&amp;S'!$G$190),AH137*(1+'S&amp;S'!$G$192),AH138*(1+'S&amp;S'!$G$194),AH139*(1+'S&amp;S'!$G$196),AH140*(1+'S&amp;S'!$G$198),AH141*(1+'S&amp;S'!$G$200),AH142*(1+'S&amp;S'!$G$202),AH143*(1+'S&amp;S'!$G$204),AH144*(1+'S&amp;S'!$G$206))</f>
        <v>0</v>
      </c>
      <c r="AI362" s="66">
        <f>-AI$190*(1+'S&amp;S'!$G$164)+AI$216*IF(O.2!$C$38="Depreciation",(1+'S&amp;S'!$G$164),1)-AI$218*(1+'S&amp;S'!$G$166)+AI233*(1+'S&amp;S'!$G$208)+AI234*(1+'S&amp;S'!$G$210)+SUM(AI125*(1+'S&amp;S'!$G$168),AI126*(1+'S&amp;S'!$G$170),AI127*(1+'S&amp;S'!$G$172),AI128*(1+'S&amp;S'!$G$174),AI129*(1+'S&amp;S'!$G$176),AI130*(1+'S&amp;S'!$G$178),AI131*(1+'S&amp;S'!$G$180),AI132*(1+'S&amp;S'!$G$182),AI133*(1+'S&amp;S'!$G$184),AI134*(1+'S&amp;S'!$G$186),AI135*(1+'S&amp;S'!$G$188),AI136*(1+'S&amp;S'!$G$190),AI137*(1+'S&amp;S'!$G$192),AI138*(1+'S&amp;S'!$G$194),AI139*(1+'S&amp;S'!$G$196),AI140*(1+'S&amp;S'!$G$198),AI141*(1+'S&amp;S'!$G$200),AI142*(1+'S&amp;S'!$G$202),AI143*(1+'S&amp;S'!$G$204),AI144*(1+'S&amp;S'!$G$206))</f>
        <v>0</v>
      </c>
      <c r="AJ362" s="66">
        <f>-AJ$190*(1+'S&amp;S'!$G$164)+AJ$216*IF(O.2!$C$38="Depreciation",(1+'S&amp;S'!$G$164),1)-AJ$218*(1+'S&amp;S'!$G$166)+AJ233*(1+'S&amp;S'!$G$208)+AJ234*(1+'S&amp;S'!$G$210)+SUM(AJ125*(1+'S&amp;S'!$G$168),AJ126*(1+'S&amp;S'!$G$170),AJ127*(1+'S&amp;S'!$G$172),AJ128*(1+'S&amp;S'!$G$174),AJ129*(1+'S&amp;S'!$G$176),AJ130*(1+'S&amp;S'!$G$178),AJ131*(1+'S&amp;S'!$G$180),AJ132*(1+'S&amp;S'!$G$182),AJ133*(1+'S&amp;S'!$G$184),AJ134*(1+'S&amp;S'!$G$186),AJ135*(1+'S&amp;S'!$G$188),AJ136*(1+'S&amp;S'!$G$190),AJ137*(1+'S&amp;S'!$G$192),AJ138*(1+'S&amp;S'!$G$194),AJ139*(1+'S&amp;S'!$G$196),AJ140*(1+'S&amp;S'!$G$198),AJ141*(1+'S&amp;S'!$G$200),AJ142*(1+'S&amp;S'!$G$202),AJ143*(1+'S&amp;S'!$G$204),AJ144*(1+'S&amp;S'!$G$206))</f>
        <v>0</v>
      </c>
      <c r="AK362" s="66">
        <f>-AK$190*(1+'S&amp;S'!$G$164)+AK$216*IF(O.2!$C$38="Depreciation",(1+'S&amp;S'!$G$164),1)-AK$218*(1+'S&amp;S'!$G$166)+AK233*(1+'S&amp;S'!$G$208)+AK234*(1+'S&amp;S'!$G$210)+SUM(AK125*(1+'S&amp;S'!$G$168),AK126*(1+'S&amp;S'!$G$170),AK127*(1+'S&amp;S'!$G$172),AK128*(1+'S&amp;S'!$G$174),AK129*(1+'S&amp;S'!$G$176),AK130*(1+'S&amp;S'!$G$178),AK131*(1+'S&amp;S'!$G$180),AK132*(1+'S&amp;S'!$G$182),AK133*(1+'S&amp;S'!$G$184),AK134*(1+'S&amp;S'!$G$186),AK135*(1+'S&amp;S'!$G$188),AK136*(1+'S&amp;S'!$G$190),AK137*(1+'S&amp;S'!$G$192),AK138*(1+'S&amp;S'!$G$194),AK139*(1+'S&amp;S'!$G$196),AK140*(1+'S&amp;S'!$G$198),AK141*(1+'S&amp;S'!$G$200),AK142*(1+'S&amp;S'!$G$202),AK143*(1+'S&amp;S'!$G$204),AK144*(1+'S&amp;S'!$G$206))</f>
        <v>0</v>
      </c>
      <c r="AL362" s="66">
        <f>-AL$190*(1+'S&amp;S'!$G$164)+AL$216*IF(O.2!$C$38="Depreciation",(1+'S&amp;S'!$G$164),1)-AL$218*(1+'S&amp;S'!$G$166)+AL233*(1+'S&amp;S'!$G$208)+AL234*(1+'S&amp;S'!$G$210)+SUM(AL125*(1+'S&amp;S'!$G$168),AL126*(1+'S&amp;S'!$G$170),AL127*(1+'S&amp;S'!$G$172),AL128*(1+'S&amp;S'!$G$174),AL129*(1+'S&amp;S'!$G$176),AL130*(1+'S&amp;S'!$G$178),AL131*(1+'S&amp;S'!$G$180),AL132*(1+'S&amp;S'!$G$182),AL133*(1+'S&amp;S'!$G$184),AL134*(1+'S&amp;S'!$G$186),AL135*(1+'S&amp;S'!$G$188),AL136*(1+'S&amp;S'!$G$190),AL137*(1+'S&amp;S'!$G$192),AL138*(1+'S&amp;S'!$G$194),AL139*(1+'S&amp;S'!$G$196),AL140*(1+'S&amp;S'!$G$198),AL141*(1+'S&amp;S'!$G$200),AL142*(1+'S&amp;S'!$G$202),AL143*(1+'S&amp;S'!$G$204),AL144*(1+'S&amp;S'!$G$206))</f>
        <v>0</v>
      </c>
      <c r="AM362" s="66">
        <f>-AM$190*(1+'S&amp;S'!$G$164)+AM$216*IF(O.2!$C$38="Depreciation",(1+'S&amp;S'!$G$164),1)-AM$218*(1+'S&amp;S'!$G$166)+AM233*(1+'S&amp;S'!$G$208)+AM234*(1+'S&amp;S'!$G$210)+SUM(AM125*(1+'S&amp;S'!$G$168),AM126*(1+'S&amp;S'!$G$170),AM127*(1+'S&amp;S'!$G$172),AM128*(1+'S&amp;S'!$G$174),AM129*(1+'S&amp;S'!$G$176),AM130*(1+'S&amp;S'!$G$178),AM131*(1+'S&amp;S'!$G$180),AM132*(1+'S&amp;S'!$G$182),AM133*(1+'S&amp;S'!$G$184),AM134*(1+'S&amp;S'!$G$186),AM135*(1+'S&amp;S'!$G$188),AM136*(1+'S&amp;S'!$G$190),AM137*(1+'S&amp;S'!$G$192),AM138*(1+'S&amp;S'!$G$194),AM139*(1+'S&amp;S'!$G$196),AM140*(1+'S&amp;S'!$G$198),AM141*(1+'S&amp;S'!$G$200),AM142*(1+'S&amp;S'!$G$202),AM143*(1+'S&amp;S'!$G$204),AM144*(1+'S&amp;S'!$G$206))</f>
        <v>0</v>
      </c>
      <c r="AN362" s="66">
        <f>-AN$190*(1+'S&amp;S'!$G$164)+AN$216*IF(O.2!$C$38="Depreciation",(1+'S&amp;S'!$G$164),1)-AN$218*(1+'S&amp;S'!$G$166)+AN233*(1+'S&amp;S'!$G$208)+AN234*(1+'S&amp;S'!$G$210)+SUM(AN125*(1+'S&amp;S'!$G$168),AN126*(1+'S&amp;S'!$G$170),AN127*(1+'S&amp;S'!$G$172),AN128*(1+'S&amp;S'!$G$174),AN129*(1+'S&amp;S'!$G$176),AN130*(1+'S&amp;S'!$G$178),AN131*(1+'S&amp;S'!$G$180),AN132*(1+'S&amp;S'!$G$182),AN133*(1+'S&amp;S'!$G$184),AN134*(1+'S&amp;S'!$G$186),AN135*(1+'S&amp;S'!$G$188),AN136*(1+'S&amp;S'!$G$190),AN137*(1+'S&amp;S'!$G$192),AN138*(1+'S&amp;S'!$G$194),AN139*(1+'S&amp;S'!$G$196),AN140*(1+'S&amp;S'!$G$198),AN141*(1+'S&amp;S'!$G$200),AN142*(1+'S&amp;S'!$G$202),AN143*(1+'S&amp;S'!$G$204),AN144*(1+'S&amp;S'!$G$206))</f>
        <v>0</v>
      </c>
      <c r="AO362" s="66">
        <f>-AO$190*(1+'S&amp;S'!$G$164)+AO$216*IF(O.2!$C$38="Depreciation",(1+'S&amp;S'!$G$164),1)-AO$218*(1+'S&amp;S'!$G$166)+AO233*(1+'S&amp;S'!$G$208)+AO234*(1+'S&amp;S'!$G$210)+SUM(AO125*(1+'S&amp;S'!$G$168),AO126*(1+'S&amp;S'!$G$170),AO127*(1+'S&amp;S'!$G$172),AO128*(1+'S&amp;S'!$G$174),AO129*(1+'S&amp;S'!$G$176),AO130*(1+'S&amp;S'!$G$178),AO131*(1+'S&amp;S'!$G$180),AO132*(1+'S&amp;S'!$G$182),AO133*(1+'S&amp;S'!$G$184),AO134*(1+'S&amp;S'!$G$186),AO135*(1+'S&amp;S'!$G$188),AO136*(1+'S&amp;S'!$G$190),AO137*(1+'S&amp;S'!$G$192),AO138*(1+'S&amp;S'!$G$194),AO139*(1+'S&amp;S'!$G$196),AO140*(1+'S&amp;S'!$G$198),AO141*(1+'S&amp;S'!$G$200),AO142*(1+'S&amp;S'!$G$202),AO143*(1+'S&amp;S'!$G$204),AO144*(1+'S&amp;S'!$G$206))</f>
        <v>0</v>
      </c>
      <c r="AP362" s="66">
        <f>-AP$190*(1+'S&amp;S'!$G$164)+AP$216*IF(O.2!$C$38="Depreciation",(1+'S&amp;S'!$G$164),1)-AP$218*(1+'S&amp;S'!$G$166)+AP233*(1+'S&amp;S'!$G$208)+AP234*(1+'S&amp;S'!$G$210)+SUM(AP125*(1+'S&amp;S'!$G$168),AP126*(1+'S&amp;S'!$G$170),AP127*(1+'S&amp;S'!$G$172),AP128*(1+'S&amp;S'!$G$174),AP129*(1+'S&amp;S'!$G$176),AP130*(1+'S&amp;S'!$G$178),AP131*(1+'S&amp;S'!$G$180),AP132*(1+'S&amp;S'!$G$182),AP133*(1+'S&amp;S'!$G$184),AP134*(1+'S&amp;S'!$G$186),AP135*(1+'S&amp;S'!$G$188),AP136*(1+'S&amp;S'!$G$190),AP137*(1+'S&amp;S'!$G$192),AP138*(1+'S&amp;S'!$G$194),AP139*(1+'S&amp;S'!$G$196),AP140*(1+'S&amp;S'!$G$198),AP141*(1+'S&amp;S'!$G$200),AP142*(1+'S&amp;S'!$G$202),AP143*(1+'S&amp;S'!$G$204),AP144*(1+'S&amp;S'!$G$206))</f>
        <v>0</v>
      </c>
      <c r="AQ362" s="66">
        <f>-AQ$190*(1+'S&amp;S'!$G$164)+AQ$216*IF(O.2!$C$38="Depreciation",(1+'S&amp;S'!$G$164),1)-AQ$218*(1+'S&amp;S'!$G$166)+AQ233*(1+'S&amp;S'!$G$208)+AQ234*(1+'S&amp;S'!$G$210)+SUM(AQ125*(1+'S&amp;S'!$G$168),AQ126*(1+'S&amp;S'!$G$170),AQ127*(1+'S&amp;S'!$G$172),AQ128*(1+'S&amp;S'!$G$174),AQ129*(1+'S&amp;S'!$G$176),AQ130*(1+'S&amp;S'!$G$178),AQ131*(1+'S&amp;S'!$G$180),AQ132*(1+'S&amp;S'!$G$182),AQ133*(1+'S&amp;S'!$G$184),AQ134*(1+'S&amp;S'!$G$186),AQ135*(1+'S&amp;S'!$G$188),AQ136*(1+'S&amp;S'!$G$190),AQ137*(1+'S&amp;S'!$G$192),AQ138*(1+'S&amp;S'!$G$194),AQ139*(1+'S&amp;S'!$G$196),AQ140*(1+'S&amp;S'!$G$198),AQ141*(1+'S&amp;S'!$G$200),AQ142*(1+'S&amp;S'!$G$202),AQ143*(1+'S&amp;S'!$G$204),AQ144*(1+'S&amp;S'!$G$206))</f>
        <v>0</v>
      </c>
      <c r="AR362" s="66">
        <f>-AR$190*(1+'S&amp;S'!$G$164)+AR$216*IF(O.2!$C$38="Depreciation",(1+'S&amp;S'!$G$164),1)-AR$218*(1+'S&amp;S'!$G$166)+AR233*(1+'S&amp;S'!$G$208)+AR234*(1+'S&amp;S'!$G$210)+SUM(AR125*(1+'S&amp;S'!$G$168),AR126*(1+'S&amp;S'!$G$170),AR127*(1+'S&amp;S'!$G$172),AR128*(1+'S&amp;S'!$G$174),AR129*(1+'S&amp;S'!$G$176),AR130*(1+'S&amp;S'!$G$178),AR131*(1+'S&amp;S'!$G$180),AR132*(1+'S&amp;S'!$G$182),AR133*(1+'S&amp;S'!$G$184),AR134*(1+'S&amp;S'!$G$186),AR135*(1+'S&amp;S'!$G$188),AR136*(1+'S&amp;S'!$G$190),AR137*(1+'S&amp;S'!$G$192),AR138*(1+'S&amp;S'!$G$194),AR139*(1+'S&amp;S'!$G$196),AR140*(1+'S&amp;S'!$G$198),AR141*(1+'S&amp;S'!$G$200),AR142*(1+'S&amp;S'!$G$202),AR143*(1+'S&amp;S'!$G$204),AR144*(1+'S&amp;S'!$G$206))</f>
        <v>0</v>
      </c>
      <c r="AS362" s="66">
        <f>-AS$190*(1+'S&amp;S'!$G$164)+AS$216*IF(O.2!$C$38="Depreciation",(1+'S&amp;S'!$G$164),1)-AS$218*(1+'S&amp;S'!$G$166)+AS233*(1+'S&amp;S'!$G$208)+AS234*(1+'S&amp;S'!$G$210)+SUM(AS125*(1+'S&amp;S'!$G$168),AS126*(1+'S&amp;S'!$G$170),AS127*(1+'S&amp;S'!$G$172),AS128*(1+'S&amp;S'!$G$174),AS129*(1+'S&amp;S'!$G$176),AS130*(1+'S&amp;S'!$G$178),AS131*(1+'S&amp;S'!$G$180),AS132*(1+'S&amp;S'!$G$182),AS133*(1+'S&amp;S'!$G$184),AS134*(1+'S&amp;S'!$G$186),AS135*(1+'S&amp;S'!$G$188),AS136*(1+'S&amp;S'!$G$190),AS137*(1+'S&amp;S'!$G$192),AS138*(1+'S&amp;S'!$G$194),AS139*(1+'S&amp;S'!$G$196),AS140*(1+'S&amp;S'!$G$198),AS141*(1+'S&amp;S'!$G$200),AS142*(1+'S&amp;S'!$G$202),AS143*(1+'S&amp;S'!$G$204),AS144*(1+'S&amp;S'!$G$206))</f>
        <v>0</v>
      </c>
      <c r="AT362" s="66">
        <f>-AT$190*(1+'S&amp;S'!$G$164)+AT$216*IF(O.2!$C$38="Depreciation",(1+'S&amp;S'!$G$164),1)-AT$218*(1+'S&amp;S'!$G$166)+AT233*(1+'S&amp;S'!$G$208)+AT234*(1+'S&amp;S'!$G$210)+SUM(AT125*(1+'S&amp;S'!$G$168),AT126*(1+'S&amp;S'!$G$170),AT127*(1+'S&amp;S'!$G$172),AT128*(1+'S&amp;S'!$G$174),AT129*(1+'S&amp;S'!$G$176),AT130*(1+'S&amp;S'!$G$178),AT131*(1+'S&amp;S'!$G$180),AT132*(1+'S&amp;S'!$G$182),AT133*(1+'S&amp;S'!$G$184),AT134*(1+'S&amp;S'!$G$186),AT135*(1+'S&amp;S'!$G$188),AT136*(1+'S&amp;S'!$G$190),AT137*(1+'S&amp;S'!$G$192),AT138*(1+'S&amp;S'!$G$194),AT139*(1+'S&amp;S'!$G$196),AT140*(1+'S&amp;S'!$G$198),AT141*(1+'S&amp;S'!$G$200),AT142*(1+'S&amp;S'!$G$202),AT143*(1+'S&amp;S'!$G$204),AT144*(1+'S&amp;S'!$G$206))</f>
        <v>0</v>
      </c>
      <c r="AU362" s="66">
        <f>-AU$190*(1+'S&amp;S'!$G$164)+AU$216*IF(O.2!$C$38="Depreciation",(1+'S&amp;S'!$G$164),1)-AU$218*(1+'S&amp;S'!$G$166)+AU233*(1+'S&amp;S'!$G$208)+AU234*(1+'S&amp;S'!$G$210)+SUM(AU125*(1+'S&amp;S'!$G$168),AU126*(1+'S&amp;S'!$G$170),AU127*(1+'S&amp;S'!$G$172),AU128*(1+'S&amp;S'!$G$174),AU129*(1+'S&amp;S'!$G$176),AU130*(1+'S&amp;S'!$G$178),AU131*(1+'S&amp;S'!$G$180),AU132*(1+'S&amp;S'!$G$182),AU133*(1+'S&amp;S'!$G$184),AU134*(1+'S&amp;S'!$G$186),AU135*(1+'S&amp;S'!$G$188),AU136*(1+'S&amp;S'!$G$190),AU137*(1+'S&amp;S'!$G$192),AU138*(1+'S&amp;S'!$G$194),AU139*(1+'S&amp;S'!$G$196),AU140*(1+'S&amp;S'!$G$198),AU141*(1+'S&amp;S'!$G$200),AU142*(1+'S&amp;S'!$G$202),AU143*(1+'S&amp;S'!$G$204),AU144*(1+'S&amp;S'!$G$206))</f>
        <v>0</v>
      </c>
      <c r="AV362" s="66">
        <f>-AV$190*(1+'S&amp;S'!$G$164)+AV$216*IF(O.2!$C$38="Depreciation",(1+'S&amp;S'!$G$164),1)-AV$218*(1+'S&amp;S'!$G$166)+AV233*(1+'S&amp;S'!$G$208)+AV234*(1+'S&amp;S'!$G$210)+SUM(AV125*(1+'S&amp;S'!$G$168),AV126*(1+'S&amp;S'!$G$170),AV127*(1+'S&amp;S'!$G$172),AV128*(1+'S&amp;S'!$G$174),AV129*(1+'S&amp;S'!$G$176),AV130*(1+'S&amp;S'!$G$178),AV131*(1+'S&amp;S'!$G$180),AV132*(1+'S&amp;S'!$G$182),AV133*(1+'S&amp;S'!$G$184),AV134*(1+'S&amp;S'!$G$186),AV135*(1+'S&amp;S'!$G$188),AV136*(1+'S&amp;S'!$G$190),AV137*(1+'S&amp;S'!$G$192),AV138*(1+'S&amp;S'!$G$194),AV139*(1+'S&amp;S'!$G$196),AV140*(1+'S&amp;S'!$G$198),AV141*(1+'S&amp;S'!$G$200),AV142*(1+'S&amp;S'!$G$202),AV143*(1+'S&amp;S'!$G$204),AV144*(1+'S&amp;S'!$G$206))</f>
        <v>0</v>
      </c>
      <c r="AW362" s="66">
        <f>-AW$190*(1+'S&amp;S'!$G$164)+AW$216*IF(O.2!$C$38="Depreciation",(1+'S&amp;S'!$G$164),1)-AW$218*(1+'S&amp;S'!$G$166)+AW233*(1+'S&amp;S'!$G$208)+AW234*(1+'S&amp;S'!$G$210)+SUM(AW125*(1+'S&amp;S'!$G$168),AW126*(1+'S&amp;S'!$G$170),AW127*(1+'S&amp;S'!$G$172),AW128*(1+'S&amp;S'!$G$174),AW129*(1+'S&amp;S'!$G$176),AW130*(1+'S&amp;S'!$G$178),AW131*(1+'S&amp;S'!$G$180),AW132*(1+'S&amp;S'!$G$182),AW133*(1+'S&amp;S'!$G$184),AW134*(1+'S&amp;S'!$G$186),AW135*(1+'S&amp;S'!$G$188),AW136*(1+'S&amp;S'!$G$190),AW137*(1+'S&amp;S'!$G$192),AW138*(1+'S&amp;S'!$G$194),AW139*(1+'S&amp;S'!$G$196),AW140*(1+'S&amp;S'!$G$198),AW141*(1+'S&amp;S'!$G$200),AW142*(1+'S&amp;S'!$G$202),AW143*(1+'S&amp;S'!$G$204),AW144*(1+'S&amp;S'!$G$206))</f>
        <v>0</v>
      </c>
      <c r="AX362" s="66">
        <f>-AX$190*(1+'S&amp;S'!$G$164)+AX$216*IF(O.2!$C$38="Depreciation",(1+'S&amp;S'!$G$164),1)-AX$218*(1+'S&amp;S'!$G$166)+AX233*(1+'S&amp;S'!$G$208)+AX234*(1+'S&amp;S'!$G$210)+SUM(AX125*(1+'S&amp;S'!$G$168),AX126*(1+'S&amp;S'!$G$170),AX127*(1+'S&amp;S'!$G$172),AX128*(1+'S&amp;S'!$G$174),AX129*(1+'S&amp;S'!$G$176),AX130*(1+'S&amp;S'!$G$178),AX131*(1+'S&amp;S'!$G$180),AX132*(1+'S&amp;S'!$G$182),AX133*(1+'S&amp;S'!$G$184),AX134*(1+'S&amp;S'!$G$186),AX135*(1+'S&amp;S'!$G$188),AX136*(1+'S&amp;S'!$G$190),AX137*(1+'S&amp;S'!$G$192),AX138*(1+'S&amp;S'!$G$194),AX139*(1+'S&amp;S'!$G$196),AX140*(1+'S&amp;S'!$G$198),AX141*(1+'S&amp;S'!$G$200),AX142*(1+'S&amp;S'!$G$202),AX143*(1+'S&amp;S'!$G$204),AX144*(1+'S&amp;S'!$G$206))</f>
        <v>0</v>
      </c>
      <c r="AY362" s="66">
        <f>-AY$190*(1+'S&amp;S'!$G$164)+AY$216*IF(O.2!$C$38="Depreciation",(1+'S&amp;S'!$G$164),1)-AY$218*(1+'S&amp;S'!$G$166)+AY233*(1+'S&amp;S'!$G$208)+AY234*(1+'S&amp;S'!$G$210)+SUM(AY125*(1+'S&amp;S'!$G$168),AY126*(1+'S&amp;S'!$G$170),AY127*(1+'S&amp;S'!$G$172),AY128*(1+'S&amp;S'!$G$174),AY129*(1+'S&amp;S'!$G$176),AY130*(1+'S&amp;S'!$G$178),AY131*(1+'S&amp;S'!$G$180),AY132*(1+'S&amp;S'!$G$182),AY133*(1+'S&amp;S'!$G$184),AY134*(1+'S&amp;S'!$G$186),AY135*(1+'S&amp;S'!$G$188),AY136*(1+'S&amp;S'!$G$190),AY137*(1+'S&amp;S'!$G$192),AY138*(1+'S&amp;S'!$G$194),AY139*(1+'S&amp;S'!$G$196),AY140*(1+'S&amp;S'!$G$198),AY141*(1+'S&amp;S'!$G$200),AY142*(1+'S&amp;S'!$G$202),AY143*(1+'S&amp;S'!$G$204),AY144*(1+'S&amp;S'!$G$206))</f>
        <v>0</v>
      </c>
      <c r="AZ362" s="66">
        <f>-AZ$190*(1+'S&amp;S'!$G$164)+AZ$216*IF(O.2!$C$38="Depreciation",(1+'S&amp;S'!$G$164),1)-AZ$218*(1+'S&amp;S'!$G$166)+AZ233*(1+'S&amp;S'!$G$208)+AZ234*(1+'S&amp;S'!$G$210)+SUM(AZ125*(1+'S&amp;S'!$G$168),AZ126*(1+'S&amp;S'!$G$170),AZ127*(1+'S&amp;S'!$G$172),AZ128*(1+'S&amp;S'!$G$174),AZ129*(1+'S&amp;S'!$G$176),AZ130*(1+'S&amp;S'!$G$178),AZ131*(1+'S&amp;S'!$G$180),AZ132*(1+'S&amp;S'!$G$182),AZ133*(1+'S&amp;S'!$G$184),AZ134*(1+'S&amp;S'!$G$186),AZ135*(1+'S&amp;S'!$G$188),AZ136*(1+'S&amp;S'!$G$190),AZ137*(1+'S&amp;S'!$G$192),AZ138*(1+'S&amp;S'!$G$194),AZ139*(1+'S&amp;S'!$G$196),AZ140*(1+'S&amp;S'!$G$198),AZ141*(1+'S&amp;S'!$G$200),AZ142*(1+'S&amp;S'!$G$202),AZ143*(1+'S&amp;S'!$G$204),AZ144*(1+'S&amp;S'!$G$206))</f>
        <v>0</v>
      </c>
      <c r="BA362" s="66">
        <f>-BA$190*(1+'S&amp;S'!$G$164)+BA$216*IF(O.2!$C$38="Depreciation",(1+'S&amp;S'!$G$164),1)-BA$218*(1+'S&amp;S'!$G$166)+BA233*(1+'S&amp;S'!$G$208)+BA234*(1+'S&amp;S'!$G$210)+SUM(BA125*(1+'S&amp;S'!$G$168),BA126*(1+'S&amp;S'!$G$170),BA127*(1+'S&amp;S'!$G$172),BA128*(1+'S&amp;S'!$G$174),BA129*(1+'S&amp;S'!$G$176),BA130*(1+'S&amp;S'!$G$178),BA131*(1+'S&amp;S'!$G$180),BA132*(1+'S&amp;S'!$G$182),BA133*(1+'S&amp;S'!$G$184),BA134*(1+'S&amp;S'!$G$186),BA135*(1+'S&amp;S'!$G$188),BA136*(1+'S&amp;S'!$G$190),BA137*(1+'S&amp;S'!$G$192),BA138*(1+'S&amp;S'!$G$194),BA139*(1+'S&amp;S'!$G$196),BA140*(1+'S&amp;S'!$G$198),BA141*(1+'S&amp;S'!$G$200),BA142*(1+'S&amp;S'!$G$202),BA143*(1+'S&amp;S'!$G$204),BA144*(1+'S&amp;S'!$G$206))</f>
        <v>0</v>
      </c>
      <c r="BB362" s="66">
        <f>-BB$190*(1+'S&amp;S'!$G$164)+BB$216*IF(O.2!$C$38="Depreciation",(1+'S&amp;S'!$G$164),1)-BB$218*(1+'S&amp;S'!$G$166)+BB233*(1+'S&amp;S'!$G$208)+BB234*(1+'S&amp;S'!$G$210)+SUM(BB125*(1+'S&amp;S'!$G$168),BB126*(1+'S&amp;S'!$G$170),BB127*(1+'S&amp;S'!$G$172),BB128*(1+'S&amp;S'!$G$174),BB129*(1+'S&amp;S'!$G$176),BB130*(1+'S&amp;S'!$G$178),BB131*(1+'S&amp;S'!$G$180),BB132*(1+'S&amp;S'!$G$182),BB133*(1+'S&amp;S'!$G$184),BB134*(1+'S&amp;S'!$G$186),BB135*(1+'S&amp;S'!$G$188),BB136*(1+'S&amp;S'!$G$190),BB137*(1+'S&amp;S'!$G$192),BB138*(1+'S&amp;S'!$G$194),BB139*(1+'S&amp;S'!$G$196),BB140*(1+'S&amp;S'!$G$198),BB141*(1+'S&amp;S'!$G$200),BB142*(1+'S&amp;S'!$G$202),BB143*(1+'S&amp;S'!$G$204),BB144*(1+'S&amp;S'!$G$206))</f>
        <v>0</v>
      </c>
      <c r="BC362" s="66">
        <f>-BC$190*(1+'S&amp;S'!$G$164)+BC$216*IF(O.2!$C$38="Depreciation",(1+'S&amp;S'!$G$164),1)-BC$218*(1+'S&amp;S'!$G$166)+BC233*(1+'S&amp;S'!$G$208)+BC234*(1+'S&amp;S'!$G$210)+SUM(BC125*(1+'S&amp;S'!$G$168),BC126*(1+'S&amp;S'!$G$170),BC127*(1+'S&amp;S'!$G$172),BC128*(1+'S&amp;S'!$G$174),BC129*(1+'S&amp;S'!$G$176),BC130*(1+'S&amp;S'!$G$178),BC131*(1+'S&amp;S'!$G$180),BC132*(1+'S&amp;S'!$G$182),BC133*(1+'S&amp;S'!$G$184),BC134*(1+'S&amp;S'!$G$186),BC135*(1+'S&amp;S'!$G$188),BC136*(1+'S&amp;S'!$G$190),BC137*(1+'S&amp;S'!$G$192),BC138*(1+'S&amp;S'!$G$194),BC139*(1+'S&amp;S'!$G$196),BC140*(1+'S&amp;S'!$G$198),BC141*(1+'S&amp;S'!$G$200),BC142*(1+'S&amp;S'!$G$202),BC143*(1+'S&amp;S'!$G$204),BC144*(1+'S&amp;S'!$G$206))</f>
        <v>0</v>
      </c>
      <c r="BD362" s="66">
        <f>-BD$190*(1+'S&amp;S'!$G$164)+BD$216*IF(O.2!$C$38="Depreciation",(1+'S&amp;S'!$G$164),1)-BD$218*(1+'S&amp;S'!$G$166)+BD233*(1+'S&amp;S'!$G$208)+BD234*(1+'S&amp;S'!$G$210)+SUM(BD125*(1+'S&amp;S'!$G$168),BD126*(1+'S&amp;S'!$G$170),BD127*(1+'S&amp;S'!$G$172),BD128*(1+'S&amp;S'!$G$174),BD129*(1+'S&amp;S'!$G$176),BD130*(1+'S&amp;S'!$G$178),BD131*(1+'S&amp;S'!$G$180),BD132*(1+'S&amp;S'!$G$182),BD133*(1+'S&amp;S'!$G$184),BD134*(1+'S&amp;S'!$G$186),BD135*(1+'S&amp;S'!$G$188),BD136*(1+'S&amp;S'!$G$190),BD137*(1+'S&amp;S'!$G$192),BD138*(1+'S&amp;S'!$G$194),BD139*(1+'S&amp;S'!$G$196),BD140*(1+'S&amp;S'!$G$198),BD141*(1+'S&amp;S'!$G$200),BD142*(1+'S&amp;S'!$G$202),BD143*(1+'S&amp;S'!$G$204),BD144*(1+'S&amp;S'!$G$206))</f>
        <v>0</v>
      </c>
      <c r="BE362" s="66">
        <f>-BE$190*(1+'S&amp;S'!$G$164)+BE$216*IF(O.2!$C$38="Depreciation",(1+'S&amp;S'!$G$164),1)-BE$218*(1+'S&amp;S'!$G$166)+BE233*(1+'S&amp;S'!$G$208)+BE234*(1+'S&amp;S'!$G$210)+SUM(BE125*(1+'S&amp;S'!$G$168),BE126*(1+'S&amp;S'!$G$170),BE127*(1+'S&amp;S'!$G$172),BE128*(1+'S&amp;S'!$G$174),BE129*(1+'S&amp;S'!$G$176),BE130*(1+'S&amp;S'!$G$178),BE131*(1+'S&amp;S'!$G$180),BE132*(1+'S&amp;S'!$G$182),BE133*(1+'S&amp;S'!$G$184),BE134*(1+'S&amp;S'!$G$186),BE135*(1+'S&amp;S'!$G$188),BE136*(1+'S&amp;S'!$G$190),BE137*(1+'S&amp;S'!$G$192),BE138*(1+'S&amp;S'!$G$194),BE139*(1+'S&amp;S'!$G$196),BE140*(1+'S&amp;S'!$G$198),BE141*(1+'S&amp;S'!$G$200),BE142*(1+'S&amp;S'!$G$202),BE143*(1+'S&amp;S'!$G$204),BE144*(1+'S&amp;S'!$G$206))</f>
        <v>0</v>
      </c>
      <c r="BF362" s="66">
        <f>-BF$190*(1+'S&amp;S'!$G$164)+BF$216*IF(O.2!$C$38="Depreciation",(1+'S&amp;S'!$G$164),1)-BF$218*(1+'S&amp;S'!$G$166)+BF233*(1+'S&amp;S'!$G$208)+BF234*(1+'S&amp;S'!$G$210)+SUM(BF125*(1+'S&amp;S'!$G$168),BF126*(1+'S&amp;S'!$G$170),BF127*(1+'S&amp;S'!$G$172),BF128*(1+'S&amp;S'!$G$174),BF129*(1+'S&amp;S'!$G$176),BF130*(1+'S&amp;S'!$G$178),BF131*(1+'S&amp;S'!$G$180),BF132*(1+'S&amp;S'!$G$182),BF133*(1+'S&amp;S'!$G$184),BF134*(1+'S&amp;S'!$G$186),BF135*(1+'S&amp;S'!$G$188),BF136*(1+'S&amp;S'!$G$190),BF137*(1+'S&amp;S'!$G$192),BF138*(1+'S&amp;S'!$G$194),BF139*(1+'S&amp;S'!$G$196),BF140*(1+'S&amp;S'!$G$198),BF141*(1+'S&amp;S'!$G$200),BF142*(1+'S&amp;S'!$G$202),BF143*(1+'S&amp;S'!$G$204),BF144*(1+'S&amp;S'!$G$206))</f>
        <v>0</v>
      </c>
      <c r="BG362" s="66">
        <f>-BG$190*(1+'S&amp;S'!$G$164)+BG$216*IF(O.2!$C$38="Depreciation",(1+'S&amp;S'!$G$164),1)-BG$218*(1+'S&amp;S'!$G$166)+BG233*(1+'S&amp;S'!$G$208)+BG234*(1+'S&amp;S'!$G$210)+SUM(BG125*(1+'S&amp;S'!$G$168),BG126*(1+'S&amp;S'!$G$170),BG127*(1+'S&amp;S'!$G$172),BG128*(1+'S&amp;S'!$G$174),BG129*(1+'S&amp;S'!$G$176),BG130*(1+'S&amp;S'!$G$178),BG131*(1+'S&amp;S'!$G$180),BG132*(1+'S&amp;S'!$G$182),BG133*(1+'S&amp;S'!$G$184),BG134*(1+'S&amp;S'!$G$186),BG135*(1+'S&amp;S'!$G$188),BG136*(1+'S&amp;S'!$G$190),BG137*(1+'S&amp;S'!$G$192),BG138*(1+'S&amp;S'!$G$194),BG139*(1+'S&amp;S'!$G$196),BG140*(1+'S&amp;S'!$G$198),BG141*(1+'S&amp;S'!$G$200),BG142*(1+'S&amp;S'!$G$202),BG143*(1+'S&amp;S'!$G$204),BG144*(1+'S&amp;S'!$G$206))</f>
        <v>0</v>
      </c>
      <c r="BH362" s="66">
        <f>-BH$190*(1+'S&amp;S'!$G$164)+BH$216*IF(O.2!$C$38="Depreciation",(1+'S&amp;S'!$G$164),1)-BH$218*(1+'S&amp;S'!$G$166)+BH233*(1+'S&amp;S'!$G$208)+BH234*(1+'S&amp;S'!$G$210)+SUM(BH125*(1+'S&amp;S'!$G$168),BH126*(1+'S&amp;S'!$G$170),BH127*(1+'S&amp;S'!$G$172),BH128*(1+'S&amp;S'!$G$174),BH129*(1+'S&amp;S'!$G$176),BH130*(1+'S&amp;S'!$G$178),BH131*(1+'S&amp;S'!$G$180),BH132*(1+'S&amp;S'!$G$182),BH133*(1+'S&amp;S'!$G$184),BH134*(1+'S&amp;S'!$G$186),BH135*(1+'S&amp;S'!$G$188),BH136*(1+'S&amp;S'!$G$190),BH137*(1+'S&amp;S'!$G$192),BH138*(1+'S&amp;S'!$G$194),BH139*(1+'S&amp;S'!$G$196),BH140*(1+'S&amp;S'!$G$198),BH141*(1+'S&amp;S'!$G$200),BH142*(1+'S&amp;S'!$G$202),BH143*(1+'S&amp;S'!$G$204),BH144*(1+'S&amp;S'!$G$206))</f>
        <v>0</v>
      </c>
      <c r="BI362" s="66">
        <f>-BI$190*(1+'S&amp;S'!$G$164)+BI$216*IF(O.2!$C$38="Depreciation",(1+'S&amp;S'!$G$164),1)-BI$218*(1+'S&amp;S'!$G$166)+BI233*(1+'S&amp;S'!$G$208)+BI234*(1+'S&amp;S'!$G$210)+SUM(BI125*(1+'S&amp;S'!$G$168),BI126*(1+'S&amp;S'!$G$170),BI127*(1+'S&amp;S'!$G$172),BI128*(1+'S&amp;S'!$G$174),BI129*(1+'S&amp;S'!$G$176),BI130*(1+'S&amp;S'!$G$178),BI131*(1+'S&amp;S'!$G$180),BI132*(1+'S&amp;S'!$G$182),BI133*(1+'S&amp;S'!$G$184),BI134*(1+'S&amp;S'!$G$186),BI135*(1+'S&amp;S'!$G$188),BI136*(1+'S&amp;S'!$G$190),BI137*(1+'S&amp;S'!$G$192),BI138*(1+'S&amp;S'!$G$194),BI139*(1+'S&amp;S'!$G$196),BI140*(1+'S&amp;S'!$G$198),BI141*(1+'S&amp;S'!$G$200),BI142*(1+'S&amp;S'!$G$202),BI143*(1+'S&amp;S'!$G$204),BI144*(1+'S&amp;S'!$G$206))</f>
        <v>0</v>
      </c>
      <c r="BJ362" s="66">
        <f>-BJ$190*(1+'S&amp;S'!$G$164)+BJ$216*IF(O.2!$C$38="Depreciation",(1+'S&amp;S'!$G$164),1)-BJ$218*(1+'S&amp;S'!$G$166)+BJ233*(1+'S&amp;S'!$G$208)+BJ234*(1+'S&amp;S'!$G$210)+SUM(BJ125*(1+'S&amp;S'!$G$168),BJ126*(1+'S&amp;S'!$G$170),BJ127*(1+'S&amp;S'!$G$172),BJ128*(1+'S&amp;S'!$G$174),BJ129*(1+'S&amp;S'!$G$176),BJ130*(1+'S&amp;S'!$G$178),BJ131*(1+'S&amp;S'!$G$180),BJ132*(1+'S&amp;S'!$G$182),BJ133*(1+'S&amp;S'!$G$184),BJ134*(1+'S&amp;S'!$G$186),BJ135*(1+'S&amp;S'!$G$188),BJ136*(1+'S&amp;S'!$G$190),BJ137*(1+'S&amp;S'!$G$192),BJ138*(1+'S&amp;S'!$G$194),BJ139*(1+'S&amp;S'!$G$196),BJ140*(1+'S&amp;S'!$G$198),BJ141*(1+'S&amp;S'!$G$200),BJ142*(1+'S&amp;S'!$G$202),BJ143*(1+'S&amp;S'!$G$204),BJ144*(1+'S&amp;S'!$G$206))</f>
        <v>0</v>
      </c>
      <c r="BK362" s="66">
        <f>-BK$190*(1+'S&amp;S'!$G$164)+BK$216*IF(O.2!$C$38="Depreciation",(1+'S&amp;S'!$G$164),1)-BK$218*(1+'S&amp;S'!$G$166)+BK233*(1+'S&amp;S'!$G$208)+BK234*(1+'S&amp;S'!$G$210)+SUM(BK125*(1+'S&amp;S'!$G$168),BK126*(1+'S&amp;S'!$G$170),BK127*(1+'S&amp;S'!$G$172),BK128*(1+'S&amp;S'!$G$174),BK129*(1+'S&amp;S'!$G$176),BK130*(1+'S&amp;S'!$G$178),BK131*(1+'S&amp;S'!$G$180),BK132*(1+'S&amp;S'!$G$182),BK133*(1+'S&amp;S'!$G$184),BK134*(1+'S&amp;S'!$G$186),BK135*(1+'S&amp;S'!$G$188),BK136*(1+'S&amp;S'!$G$190),BK137*(1+'S&amp;S'!$G$192),BK138*(1+'S&amp;S'!$G$194),BK139*(1+'S&amp;S'!$G$196),BK140*(1+'S&amp;S'!$G$198),BK141*(1+'S&amp;S'!$G$200),BK142*(1+'S&amp;S'!$G$202),BK143*(1+'S&amp;S'!$G$204),BK144*(1+'S&amp;S'!$G$206))</f>
        <v>0</v>
      </c>
      <c r="BL362" s="66">
        <f>-BL$190*(1+'S&amp;S'!$G$164)+BL$216*IF(O.2!$C$38="Depreciation",(1+'S&amp;S'!$G$164),1)-BL$218*(1+'S&amp;S'!$G$166)+BL233*(1+'S&amp;S'!$G$208)+BL234*(1+'S&amp;S'!$G$210)+SUM(BL125*(1+'S&amp;S'!$G$168),BL126*(1+'S&amp;S'!$G$170),BL127*(1+'S&amp;S'!$G$172),BL128*(1+'S&amp;S'!$G$174),BL129*(1+'S&amp;S'!$G$176),BL130*(1+'S&amp;S'!$G$178),BL131*(1+'S&amp;S'!$G$180),BL132*(1+'S&amp;S'!$G$182),BL133*(1+'S&amp;S'!$G$184),BL134*(1+'S&amp;S'!$G$186),BL135*(1+'S&amp;S'!$G$188),BL136*(1+'S&amp;S'!$G$190),BL137*(1+'S&amp;S'!$G$192),BL138*(1+'S&amp;S'!$G$194),BL139*(1+'S&amp;S'!$G$196),BL140*(1+'S&amp;S'!$G$198),BL141*(1+'S&amp;S'!$G$200),BL142*(1+'S&amp;S'!$G$202),BL143*(1+'S&amp;S'!$G$204),BL144*(1+'S&amp;S'!$G$206))</f>
        <v>0</v>
      </c>
      <c r="BM362" s="66">
        <f>-BM$190*(1+'S&amp;S'!$G$164)+BM$216*IF(O.2!$C$38="Depreciation",(1+'S&amp;S'!$G$164),1)-BM$218*(1+'S&amp;S'!$G$166)+BM233*(1+'S&amp;S'!$G$208)+BM234*(1+'S&amp;S'!$G$210)+SUM(BM125*(1+'S&amp;S'!$G$168),BM126*(1+'S&amp;S'!$G$170),BM127*(1+'S&amp;S'!$G$172),BM128*(1+'S&amp;S'!$G$174),BM129*(1+'S&amp;S'!$G$176),BM130*(1+'S&amp;S'!$G$178),BM131*(1+'S&amp;S'!$G$180),BM132*(1+'S&amp;S'!$G$182),BM133*(1+'S&amp;S'!$G$184),BM134*(1+'S&amp;S'!$G$186),BM135*(1+'S&amp;S'!$G$188),BM136*(1+'S&amp;S'!$G$190),BM137*(1+'S&amp;S'!$G$192),BM138*(1+'S&amp;S'!$G$194),BM139*(1+'S&amp;S'!$G$196),BM140*(1+'S&amp;S'!$G$198),BM141*(1+'S&amp;S'!$G$200),BM142*(1+'S&amp;S'!$G$202),BM143*(1+'S&amp;S'!$G$204),BM144*(1+'S&amp;S'!$G$206))</f>
        <v>0</v>
      </c>
      <c r="BN362" s="66">
        <f>-BN$190*(1+'S&amp;S'!$G$164)+BN$216*IF(O.2!$C$38="Depreciation",(1+'S&amp;S'!$G$164),1)-BN$218*(1+'S&amp;S'!$G$166)+BN233*(1+'S&amp;S'!$G$208)+BN234*(1+'S&amp;S'!$G$210)+SUM(BN125*(1+'S&amp;S'!$G$168),BN126*(1+'S&amp;S'!$G$170),BN127*(1+'S&amp;S'!$G$172),BN128*(1+'S&amp;S'!$G$174),BN129*(1+'S&amp;S'!$G$176),BN130*(1+'S&amp;S'!$G$178),BN131*(1+'S&amp;S'!$G$180),BN132*(1+'S&amp;S'!$G$182),BN133*(1+'S&amp;S'!$G$184),BN134*(1+'S&amp;S'!$G$186),BN135*(1+'S&amp;S'!$G$188),BN136*(1+'S&amp;S'!$G$190),BN137*(1+'S&amp;S'!$G$192),BN138*(1+'S&amp;S'!$G$194),BN139*(1+'S&amp;S'!$G$196),BN140*(1+'S&amp;S'!$G$198),BN141*(1+'S&amp;S'!$G$200),BN142*(1+'S&amp;S'!$G$202),BN143*(1+'S&amp;S'!$G$204),BN144*(1+'S&amp;S'!$G$206))</f>
        <v>0</v>
      </c>
      <c r="BO362" s="66">
        <f>-BO$190*(1+'S&amp;S'!$G$164)+BO$216*IF(O.2!$C$38="Depreciation",(1+'S&amp;S'!$G$164),1)-BO$218*(1+'S&amp;S'!$G$166)+BO233*(1+'S&amp;S'!$G$208)+BO234*(1+'S&amp;S'!$G$210)+SUM(BO125*(1+'S&amp;S'!$G$168),BO126*(1+'S&amp;S'!$G$170),BO127*(1+'S&amp;S'!$G$172),BO128*(1+'S&amp;S'!$G$174),BO129*(1+'S&amp;S'!$G$176),BO130*(1+'S&amp;S'!$G$178),BO131*(1+'S&amp;S'!$G$180),BO132*(1+'S&amp;S'!$G$182),BO133*(1+'S&amp;S'!$G$184),BO134*(1+'S&amp;S'!$G$186),BO135*(1+'S&amp;S'!$G$188),BO136*(1+'S&amp;S'!$G$190),BO137*(1+'S&amp;S'!$G$192),BO138*(1+'S&amp;S'!$G$194),BO139*(1+'S&amp;S'!$G$196),BO140*(1+'S&amp;S'!$G$198),BO141*(1+'S&amp;S'!$G$200),BO142*(1+'S&amp;S'!$G$202),BO143*(1+'S&amp;S'!$G$204),BO144*(1+'S&amp;S'!$G$206))</f>
        <v>0</v>
      </c>
      <c r="BP362" s="66">
        <f>-BP$190*(1+'S&amp;S'!$G$164)+BP$216*IF(O.2!$C$38="Depreciation",(1+'S&amp;S'!$G$164),1)-BP$218*(1+'S&amp;S'!$G$166)+BP233*(1+'S&amp;S'!$G$208)+BP234*(1+'S&amp;S'!$G$210)+SUM(BP125*(1+'S&amp;S'!$G$168),BP126*(1+'S&amp;S'!$G$170),BP127*(1+'S&amp;S'!$G$172),BP128*(1+'S&amp;S'!$G$174),BP129*(1+'S&amp;S'!$G$176),BP130*(1+'S&amp;S'!$G$178),BP131*(1+'S&amp;S'!$G$180),BP132*(1+'S&amp;S'!$G$182),BP133*(1+'S&amp;S'!$G$184),BP134*(1+'S&amp;S'!$G$186),BP135*(1+'S&amp;S'!$G$188),BP136*(1+'S&amp;S'!$G$190),BP137*(1+'S&amp;S'!$G$192),BP138*(1+'S&amp;S'!$G$194),BP139*(1+'S&amp;S'!$G$196),BP140*(1+'S&amp;S'!$G$198),BP141*(1+'S&amp;S'!$G$200),BP142*(1+'S&amp;S'!$G$202),BP143*(1+'S&amp;S'!$G$204),BP144*(1+'S&amp;S'!$G$206))</f>
        <v>0</v>
      </c>
      <c r="BQ362" s="66">
        <f>-BQ$190*(1+'S&amp;S'!$G$164)+BQ$216*IF(O.2!$C$38="Depreciation",(1+'S&amp;S'!$G$164),1)-BQ$218*(1+'S&amp;S'!$G$166)+BQ233*(1+'S&amp;S'!$G$208)+BQ234*(1+'S&amp;S'!$G$210)+SUM(BQ125*(1+'S&amp;S'!$G$168),BQ126*(1+'S&amp;S'!$G$170),BQ127*(1+'S&amp;S'!$G$172),BQ128*(1+'S&amp;S'!$G$174),BQ129*(1+'S&amp;S'!$G$176),BQ130*(1+'S&amp;S'!$G$178),BQ131*(1+'S&amp;S'!$G$180),BQ132*(1+'S&amp;S'!$G$182),BQ133*(1+'S&amp;S'!$G$184),BQ134*(1+'S&amp;S'!$G$186),BQ135*(1+'S&amp;S'!$G$188),BQ136*(1+'S&amp;S'!$G$190),BQ137*(1+'S&amp;S'!$G$192),BQ138*(1+'S&amp;S'!$G$194),BQ139*(1+'S&amp;S'!$G$196),BQ140*(1+'S&amp;S'!$G$198),BQ141*(1+'S&amp;S'!$G$200),BQ142*(1+'S&amp;S'!$G$202),BQ143*(1+'S&amp;S'!$G$204),BQ144*(1+'S&amp;S'!$G$206))</f>
        <v>0</v>
      </c>
      <c r="BR362" s="66">
        <f>-BR$190*(1+'S&amp;S'!$G$164)+BR$216*IF(O.2!$C$38="Depreciation",(1+'S&amp;S'!$G$164),1)-BR$218*(1+'S&amp;S'!$G$166)+BR233*(1+'S&amp;S'!$G$208)+BR234*(1+'S&amp;S'!$G$210)+SUM(BR125*(1+'S&amp;S'!$G$168),BR126*(1+'S&amp;S'!$G$170),BR127*(1+'S&amp;S'!$G$172),BR128*(1+'S&amp;S'!$G$174),BR129*(1+'S&amp;S'!$G$176),BR130*(1+'S&amp;S'!$G$178),BR131*(1+'S&amp;S'!$G$180),BR132*(1+'S&amp;S'!$G$182),BR133*(1+'S&amp;S'!$G$184),BR134*(1+'S&amp;S'!$G$186),BR135*(1+'S&amp;S'!$G$188),BR136*(1+'S&amp;S'!$G$190),BR137*(1+'S&amp;S'!$G$192),BR138*(1+'S&amp;S'!$G$194),BR139*(1+'S&amp;S'!$G$196),BR140*(1+'S&amp;S'!$G$198),BR141*(1+'S&amp;S'!$G$200),BR142*(1+'S&amp;S'!$G$202),BR143*(1+'S&amp;S'!$G$204),BR144*(1+'S&amp;S'!$G$206))</f>
        <v>0</v>
      </c>
      <c r="BS362" s="66">
        <f>-BS$190*(1+'S&amp;S'!$G$164)+BS$216*IF(O.2!$C$38="Depreciation",(1+'S&amp;S'!$G$164),1)-BS$218*(1+'S&amp;S'!$G$166)+BS233*(1+'S&amp;S'!$G$208)+BS234*(1+'S&amp;S'!$G$210)+SUM(BS125*(1+'S&amp;S'!$G$168),BS126*(1+'S&amp;S'!$G$170),BS127*(1+'S&amp;S'!$G$172),BS128*(1+'S&amp;S'!$G$174),BS129*(1+'S&amp;S'!$G$176),BS130*(1+'S&amp;S'!$G$178),BS131*(1+'S&amp;S'!$G$180),BS132*(1+'S&amp;S'!$G$182),BS133*(1+'S&amp;S'!$G$184),BS134*(1+'S&amp;S'!$G$186),BS135*(1+'S&amp;S'!$G$188),BS136*(1+'S&amp;S'!$G$190),BS137*(1+'S&amp;S'!$G$192),BS138*(1+'S&amp;S'!$G$194),BS139*(1+'S&amp;S'!$G$196),BS140*(1+'S&amp;S'!$G$198),BS141*(1+'S&amp;S'!$G$200),BS142*(1+'S&amp;S'!$G$202),BS143*(1+'S&amp;S'!$G$204),BS144*(1+'S&amp;S'!$G$206))</f>
        <v>0</v>
      </c>
      <c r="BT362" s="66">
        <f>-BT$190*(1+'S&amp;S'!$G$164)+BT$216*IF(O.2!$C$38="Depreciation",(1+'S&amp;S'!$G$164),1)-BT$218*(1+'S&amp;S'!$G$166)+BT233*(1+'S&amp;S'!$G$208)+BT234*(1+'S&amp;S'!$G$210)+SUM(BT125*(1+'S&amp;S'!$G$168),BT126*(1+'S&amp;S'!$G$170),BT127*(1+'S&amp;S'!$G$172),BT128*(1+'S&amp;S'!$G$174),BT129*(1+'S&amp;S'!$G$176),BT130*(1+'S&amp;S'!$G$178),BT131*(1+'S&amp;S'!$G$180),BT132*(1+'S&amp;S'!$G$182),BT133*(1+'S&amp;S'!$G$184),BT134*(1+'S&amp;S'!$G$186),BT135*(1+'S&amp;S'!$G$188),BT136*(1+'S&amp;S'!$G$190),BT137*(1+'S&amp;S'!$G$192),BT138*(1+'S&amp;S'!$G$194),BT139*(1+'S&amp;S'!$G$196),BT140*(1+'S&amp;S'!$G$198),BT141*(1+'S&amp;S'!$G$200),BT142*(1+'S&amp;S'!$G$202),BT143*(1+'S&amp;S'!$G$204),BT144*(1+'S&amp;S'!$G$206))</f>
        <v>0</v>
      </c>
      <c r="BU362" s="66">
        <f>-BU$190*(1+'S&amp;S'!$G$164)+BU$216*IF(O.2!$C$38="Depreciation",(1+'S&amp;S'!$G$164),1)-BU$218*(1+'S&amp;S'!$G$166)+BU233*(1+'S&amp;S'!$G$208)+BU234*(1+'S&amp;S'!$G$210)+SUM(BU125*(1+'S&amp;S'!$G$168),BU126*(1+'S&amp;S'!$G$170),BU127*(1+'S&amp;S'!$G$172),BU128*(1+'S&amp;S'!$G$174),BU129*(1+'S&amp;S'!$G$176),BU130*(1+'S&amp;S'!$G$178),BU131*(1+'S&amp;S'!$G$180),BU132*(1+'S&amp;S'!$G$182),BU133*(1+'S&amp;S'!$G$184),BU134*(1+'S&amp;S'!$G$186),BU135*(1+'S&amp;S'!$G$188),BU136*(1+'S&amp;S'!$G$190),BU137*(1+'S&amp;S'!$G$192),BU138*(1+'S&amp;S'!$G$194),BU139*(1+'S&amp;S'!$G$196),BU140*(1+'S&amp;S'!$G$198),BU141*(1+'S&amp;S'!$G$200),BU142*(1+'S&amp;S'!$G$202),BU143*(1+'S&amp;S'!$G$204),BU144*(1+'S&amp;S'!$G$206))</f>
        <v>0</v>
      </c>
      <c r="BV362" s="66">
        <f>-BV$190*(1+'S&amp;S'!$G$164)+BV$216*IF(O.2!$C$38="Depreciation",(1+'S&amp;S'!$G$164),1)-BV$218*(1+'S&amp;S'!$G$166)+BV233*(1+'S&amp;S'!$G$208)+BV234*(1+'S&amp;S'!$G$210)+SUM(BV125*(1+'S&amp;S'!$G$168),BV126*(1+'S&amp;S'!$G$170),BV127*(1+'S&amp;S'!$G$172),BV128*(1+'S&amp;S'!$G$174),BV129*(1+'S&amp;S'!$G$176),BV130*(1+'S&amp;S'!$G$178),BV131*(1+'S&amp;S'!$G$180),BV132*(1+'S&amp;S'!$G$182),BV133*(1+'S&amp;S'!$G$184),BV134*(1+'S&amp;S'!$G$186),BV135*(1+'S&amp;S'!$G$188),BV136*(1+'S&amp;S'!$G$190),BV137*(1+'S&amp;S'!$G$192),BV138*(1+'S&amp;S'!$G$194),BV139*(1+'S&amp;S'!$G$196),BV140*(1+'S&amp;S'!$G$198),BV141*(1+'S&amp;S'!$G$200),BV142*(1+'S&amp;S'!$G$202),BV143*(1+'S&amp;S'!$G$204),BV144*(1+'S&amp;S'!$G$206))</f>
        <v>0</v>
      </c>
      <c r="BW362" s="66">
        <f>-BW$190*(1+'S&amp;S'!$G$164)+BW$216*IF(O.2!$C$38="Depreciation",(1+'S&amp;S'!$G$164),1)-BW$218*(1+'S&amp;S'!$G$166)+BW233*(1+'S&amp;S'!$G$208)+BW234*(1+'S&amp;S'!$G$210)+SUM(BW125*(1+'S&amp;S'!$G$168),BW126*(1+'S&amp;S'!$G$170),BW127*(1+'S&amp;S'!$G$172),BW128*(1+'S&amp;S'!$G$174),BW129*(1+'S&amp;S'!$G$176),BW130*(1+'S&amp;S'!$G$178),BW131*(1+'S&amp;S'!$G$180),BW132*(1+'S&amp;S'!$G$182),BW133*(1+'S&amp;S'!$G$184),BW134*(1+'S&amp;S'!$G$186),BW135*(1+'S&amp;S'!$G$188),BW136*(1+'S&amp;S'!$G$190),BW137*(1+'S&amp;S'!$G$192),BW138*(1+'S&amp;S'!$G$194),BW139*(1+'S&amp;S'!$G$196),BW140*(1+'S&amp;S'!$G$198),BW141*(1+'S&amp;S'!$G$200),BW142*(1+'S&amp;S'!$G$202),BW143*(1+'S&amp;S'!$G$204),BW144*(1+'S&amp;S'!$G$206))</f>
        <v>0</v>
      </c>
      <c r="BX362" s="66">
        <f>-BX$190*(1+'S&amp;S'!$G$164)+BX$216*IF(O.2!$C$38="Depreciation",(1+'S&amp;S'!$G$164),1)-BX$218*(1+'S&amp;S'!$G$166)+BX233*(1+'S&amp;S'!$G$208)+BX234*(1+'S&amp;S'!$G$210)+SUM(BX125*(1+'S&amp;S'!$G$168),BX126*(1+'S&amp;S'!$G$170),BX127*(1+'S&amp;S'!$G$172),BX128*(1+'S&amp;S'!$G$174),BX129*(1+'S&amp;S'!$G$176),BX130*(1+'S&amp;S'!$G$178),BX131*(1+'S&amp;S'!$G$180),BX132*(1+'S&amp;S'!$G$182),BX133*(1+'S&amp;S'!$G$184),BX134*(1+'S&amp;S'!$G$186),BX135*(1+'S&amp;S'!$G$188),BX136*(1+'S&amp;S'!$G$190),BX137*(1+'S&amp;S'!$G$192),BX138*(1+'S&amp;S'!$G$194),BX139*(1+'S&amp;S'!$G$196),BX140*(1+'S&amp;S'!$G$198),BX141*(1+'S&amp;S'!$G$200),BX142*(1+'S&amp;S'!$G$202),BX143*(1+'S&amp;S'!$G$204),BX144*(1+'S&amp;S'!$G$206))</f>
        <v>0</v>
      </c>
      <c r="BY362" s="66">
        <f>-BY$190*(1+'S&amp;S'!$G$164)+BY$216*IF(O.2!$C$38="Depreciation",(1+'S&amp;S'!$G$164),1)-BY$218*(1+'S&amp;S'!$G$166)+BY233*(1+'S&amp;S'!$G$208)+BY234*(1+'S&amp;S'!$G$210)+SUM(BY125*(1+'S&amp;S'!$G$168),BY126*(1+'S&amp;S'!$G$170),BY127*(1+'S&amp;S'!$G$172),BY128*(1+'S&amp;S'!$G$174),BY129*(1+'S&amp;S'!$G$176),BY130*(1+'S&amp;S'!$G$178),BY131*(1+'S&amp;S'!$G$180),BY132*(1+'S&amp;S'!$G$182),BY133*(1+'S&amp;S'!$G$184),BY134*(1+'S&amp;S'!$G$186),BY135*(1+'S&amp;S'!$G$188),BY136*(1+'S&amp;S'!$G$190),BY137*(1+'S&amp;S'!$G$192),BY138*(1+'S&amp;S'!$G$194),BY139*(1+'S&amp;S'!$G$196),BY140*(1+'S&amp;S'!$G$198),BY141*(1+'S&amp;S'!$G$200),BY142*(1+'S&amp;S'!$G$202),BY143*(1+'S&amp;S'!$G$204),BY144*(1+'S&amp;S'!$G$206))</f>
        <v>0</v>
      </c>
      <c r="BZ362" s="66">
        <f>-BZ$190*(1+'S&amp;S'!$G$164)+BZ$216*IF(O.2!$C$38="Depreciation",(1+'S&amp;S'!$G$164),1)-BZ$218*(1+'S&amp;S'!$G$166)+BZ233*(1+'S&amp;S'!$G$208)+BZ234*(1+'S&amp;S'!$G$210)+SUM(BZ125*(1+'S&amp;S'!$G$168),BZ126*(1+'S&amp;S'!$G$170),BZ127*(1+'S&amp;S'!$G$172),BZ128*(1+'S&amp;S'!$G$174),BZ129*(1+'S&amp;S'!$G$176),BZ130*(1+'S&amp;S'!$G$178),BZ131*(1+'S&amp;S'!$G$180),BZ132*(1+'S&amp;S'!$G$182),BZ133*(1+'S&amp;S'!$G$184),BZ134*(1+'S&amp;S'!$G$186),BZ135*(1+'S&amp;S'!$G$188),BZ136*(1+'S&amp;S'!$G$190),BZ137*(1+'S&amp;S'!$G$192),BZ138*(1+'S&amp;S'!$G$194),BZ139*(1+'S&amp;S'!$G$196),BZ140*(1+'S&amp;S'!$G$198),BZ141*(1+'S&amp;S'!$G$200),BZ142*(1+'S&amp;S'!$G$202),BZ143*(1+'S&amp;S'!$G$204),BZ144*(1+'S&amp;S'!$G$206))</f>
        <v>0</v>
      </c>
      <c r="CA362" s="66">
        <f>-CA$190*(1+'S&amp;S'!$G$164)+CA$216*IF(O.2!$C$38="Depreciation",(1+'S&amp;S'!$G$164),1)-CA$218*(1+'S&amp;S'!$G$166)+CA233*(1+'S&amp;S'!$G$208)+CA234*(1+'S&amp;S'!$G$210)+SUM(CA125*(1+'S&amp;S'!$G$168),CA126*(1+'S&amp;S'!$G$170),CA127*(1+'S&amp;S'!$G$172),CA128*(1+'S&amp;S'!$G$174),CA129*(1+'S&amp;S'!$G$176),CA130*(1+'S&amp;S'!$G$178),CA131*(1+'S&amp;S'!$G$180),CA132*(1+'S&amp;S'!$G$182),CA133*(1+'S&amp;S'!$G$184),CA134*(1+'S&amp;S'!$G$186),CA135*(1+'S&amp;S'!$G$188),CA136*(1+'S&amp;S'!$G$190),CA137*(1+'S&amp;S'!$G$192),CA138*(1+'S&amp;S'!$G$194),CA139*(1+'S&amp;S'!$G$196),CA140*(1+'S&amp;S'!$G$198),CA141*(1+'S&amp;S'!$G$200),CA142*(1+'S&amp;S'!$G$202),CA143*(1+'S&amp;S'!$G$204),CA144*(1+'S&amp;S'!$G$206))</f>
        <v>0</v>
      </c>
      <c r="CB362" s="66">
        <f>-CB$190*(1+'S&amp;S'!$G$164)+CB$216*IF(O.2!$C$38="Depreciation",(1+'S&amp;S'!$G$164),1)-CB$218*(1+'S&amp;S'!$G$166)+CB233*(1+'S&amp;S'!$G$208)+CB234*(1+'S&amp;S'!$G$210)+SUM(CB125*(1+'S&amp;S'!$G$168),CB126*(1+'S&amp;S'!$G$170),CB127*(1+'S&amp;S'!$G$172),CB128*(1+'S&amp;S'!$G$174),CB129*(1+'S&amp;S'!$G$176),CB130*(1+'S&amp;S'!$G$178),CB131*(1+'S&amp;S'!$G$180),CB132*(1+'S&amp;S'!$G$182),CB133*(1+'S&amp;S'!$G$184),CB134*(1+'S&amp;S'!$G$186),CB135*(1+'S&amp;S'!$G$188),CB136*(1+'S&amp;S'!$G$190),CB137*(1+'S&amp;S'!$G$192),CB138*(1+'S&amp;S'!$G$194),CB139*(1+'S&amp;S'!$G$196),CB140*(1+'S&amp;S'!$G$198),CB141*(1+'S&amp;S'!$G$200),CB142*(1+'S&amp;S'!$G$202),CB143*(1+'S&amp;S'!$G$204),CB144*(1+'S&amp;S'!$G$206))</f>
        <v>0</v>
      </c>
      <c r="CC362" s="66">
        <f>-CC$190*(1+'S&amp;S'!$G$164)+CC$216*IF(O.2!$C$38="Depreciation",(1+'S&amp;S'!$G$164),1)-CC$218*(1+'S&amp;S'!$G$166)+CC233*(1+'S&amp;S'!$G$208)+CC234*(1+'S&amp;S'!$G$210)+SUM(CC125*(1+'S&amp;S'!$G$168),CC126*(1+'S&amp;S'!$G$170),CC127*(1+'S&amp;S'!$G$172),CC128*(1+'S&amp;S'!$G$174),CC129*(1+'S&amp;S'!$G$176),CC130*(1+'S&amp;S'!$G$178),CC131*(1+'S&amp;S'!$G$180),CC132*(1+'S&amp;S'!$G$182),CC133*(1+'S&amp;S'!$G$184),CC134*(1+'S&amp;S'!$G$186),CC135*(1+'S&amp;S'!$G$188),CC136*(1+'S&amp;S'!$G$190),CC137*(1+'S&amp;S'!$G$192),CC138*(1+'S&amp;S'!$G$194),CC139*(1+'S&amp;S'!$G$196),CC140*(1+'S&amp;S'!$G$198),CC141*(1+'S&amp;S'!$G$200),CC142*(1+'S&amp;S'!$G$202),CC143*(1+'S&amp;S'!$G$204),CC144*(1+'S&amp;S'!$G$206))</f>
        <v>0</v>
      </c>
      <c r="CD362" s="66">
        <f>-CD$190*(1+'S&amp;S'!$G$164)+CD$216*IF(O.2!$C$38="Depreciation",(1+'S&amp;S'!$G$164),1)-CD$218*(1+'S&amp;S'!$G$166)+CD233*(1+'S&amp;S'!$G$208)+CD234*(1+'S&amp;S'!$G$210)+SUM(CD125*(1+'S&amp;S'!$G$168),CD126*(1+'S&amp;S'!$G$170),CD127*(1+'S&amp;S'!$G$172),CD128*(1+'S&amp;S'!$G$174),CD129*(1+'S&amp;S'!$G$176),CD130*(1+'S&amp;S'!$G$178),CD131*(1+'S&amp;S'!$G$180),CD132*(1+'S&amp;S'!$G$182),CD133*(1+'S&amp;S'!$G$184),CD134*(1+'S&amp;S'!$G$186),CD135*(1+'S&amp;S'!$G$188),CD136*(1+'S&amp;S'!$G$190),CD137*(1+'S&amp;S'!$G$192),CD138*(1+'S&amp;S'!$G$194),CD139*(1+'S&amp;S'!$G$196),CD140*(1+'S&amp;S'!$G$198),CD141*(1+'S&amp;S'!$G$200),CD142*(1+'S&amp;S'!$G$202),CD143*(1+'S&amp;S'!$G$204),CD144*(1+'S&amp;S'!$G$206))</f>
        <v>0</v>
      </c>
      <c r="CE362" s="66">
        <f>-CE$190*(1+'S&amp;S'!$G$164)+CE$216*IF(O.2!$C$38="Depreciation",(1+'S&amp;S'!$G$164),1)-CE$218*(1+'S&amp;S'!$G$166)+CE233*(1+'S&amp;S'!$G$208)+CE234*(1+'S&amp;S'!$G$210)+SUM(CE125*(1+'S&amp;S'!$G$168),CE126*(1+'S&amp;S'!$G$170),CE127*(1+'S&amp;S'!$G$172),CE128*(1+'S&amp;S'!$G$174),CE129*(1+'S&amp;S'!$G$176),CE130*(1+'S&amp;S'!$G$178),CE131*(1+'S&amp;S'!$G$180),CE132*(1+'S&amp;S'!$G$182),CE133*(1+'S&amp;S'!$G$184),CE134*(1+'S&amp;S'!$G$186),CE135*(1+'S&amp;S'!$G$188),CE136*(1+'S&amp;S'!$G$190),CE137*(1+'S&amp;S'!$G$192),CE138*(1+'S&amp;S'!$G$194),CE139*(1+'S&amp;S'!$G$196),CE140*(1+'S&amp;S'!$G$198),CE141*(1+'S&amp;S'!$G$200),CE142*(1+'S&amp;S'!$G$202),CE143*(1+'S&amp;S'!$G$204),CE144*(1+'S&amp;S'!$G$206))</f>
        <v>0</v>
      </c>
      <c r="CF362" s="66">
        <f>-CF$190*(1+'S&amp;S'!$G$164)+CF$216*IF(O.2!$C$38="Depreciation",(1+'S&amp;S'!$G$164),1)-CF$218*(1+'S&amp;S'!$G$166)+CF233*(1+'S&amp;S'!$G$208)+CF234*(1+'S&amp;S'!$G$210)+SUM(CF125*(1+'S&amp;S'!$G$168),CF126*(1+'S&amp;S'!$G$170),CF127*(1+'S&amp;S'!$G$172),CF128*(1+'S&amp;S'!$G$174),CF129*(1+'S&amp;S'!$G$176),CF130*(1+'S&amp;S'!$G$178),CF131*(1+'S&amp;S'!$G$180),CF132*(1+'S&amp;S'!$G$182),CF133*(1+'S&amp;S'!$G$184),CF134*(1+'S&amp;S'!$G$186),CF135*(1+'S&amp;S'!$G$188),CF136*(1+'S&amp;S'!$G$190),CF137*(1+'S&amp;S'!$G$192),CF138*(1+'S&amp;S'!$G$194),CF139*(1+'S&amp;S'!$G$196),CF140*(1+'S&amp;S'!$G$198),CF141*(1+'S&amp;S'!$G$200),CF142*(1+'S&amp;S'!$G$202),CF143*(1+'S&amp;S'!$G$204),CF144*(1+'S&amp;S'!$G$206))</f>
        <v>0</v>
      </c>
      <c r="CG362" s="66">
        <f>-CG$190*(1+'S&amp;S'!$G$164)+CG$216*IF(O.2!$C$38="Depreciation",(1+'S&amp;S'!$G$164),1)-CG$218*(1+'S&amp;S'!$G$166)+CG233*(1+'S&amp;S'!$G$208)+CG234*(1+'S&amp;S'!$G$210)+SUM(CG125*(1+'S&amp;S'!$G$168),CG126*(1+'S&amp;S'!$G$170),CG127*(1+'S&amp;S'!$G$172),CG128*(1+'S&amp;S'!$G$174),CG129*(1+'S&amp;S'!$G$176),CG130*(1+'S&amp;S'!$G$178),CG131*(1+'S&amp;S'!$G$180),CG132*(1+'S&amp;S'!$G$182),CG133*(1+'S&amp;S'!$G$184),CG134*(1+'S&amp;S'!$G$186),CG135*(1+'S&amp;S'!$G$188),CG136*(1+'S&amp;S'!$G$190),CG137*(1+'S&amp;S'!$G$192),CG138*(1+'S&amp;S'!$G$194),CG139*(1+'S&amp;S'!$G$196),CG140*(1+'S&amp;S'!$G$198),CG141*(1+'S&amp;S'!$G$200),CG142*(1+'S&amp;S'!$G$202),CG143*(1+'S&amp;S'!$G$204),CG144*(1+'S&amp;S'!$G$206))</f>
        <v>0</v>
      </c>
      <c r="CH362" s="66">
        <f>-CH$190*(1+'S&amp;S'!$G$164)+CH$216*IF(O.2!$C$38="Depreciation",(1+'S&amp;S'!$G$164),1)-CH$218*(1+'S&amp;S'!$G$166)+CH233*(1+'S&amp;S'!$G$208)+CH234*(1+'S&amp;S'!$G$210)+SUM(CH125*(1+'S&amp;S'!$G$168),CH126*(1+'S&amp;S'!$G$170),CH127*(1+'S&amp;S'!$G$172),CH128*(1+'S&amp;S'!$G$174),CH129*(1+'S&amp;S'!$G$176),CH130*(1+'S&amp;S'!$G$178),CH131*(1+'S&amp;S'!$G$180),CH132*(1+'S&amp;S'!$G$182),CH133*(1+'S&amp;S'!$G$184),CH134*(1+'S&amp;S'!$G$186),CH135*(1+'S&amp;S'!$G$188),CH136*(1+'S&amp;S'!$G$190),CH137*(1+'S&amp;S'!$G$192),CH138*(1+'S&amp;S'!$G$194),CH139*(1+'S&amp;S'!$G$196),CH140*(1+'S&amp;S'!$G$198),CH141*(1+'S&amp;S'!$G$200),CH142*(1+'S&amp;S'!$G$202),CH143*(1+'S&amp;S'!$G$204),CH144*(1+'S&amp;S'!$G$206))</f>
        <v>0</v>
      </c>
      <c r="CI362" s="66">
        <f>-CI$190*(1+'S&amp;S'!$G$164)+CI$216*IF(O.2!$C$38="Depreciation",(1+'S&amp;S'!$G$164),1)-CI$218*(1+'S&amp;S'!$G$166)+CI233*(1+'S&amp;S'!$G$208)+CI234*(1+'S&amp;S'!$G$210)+SUM(CI125*(1+'S&amp;S'!$G$168),CI126*(1+'S&amp;S'!$G$170),CI127*(1+'S&amp;S'!$G$172),CI128*(1+'S&amp;S'!$G$174),CI129*(1+'S&amp;S'!$G$176),CI130*(1+'S&amp;S'!$G$178),CI131*(1+'S&amp;S'!$G$180),CI132*(1+'S&amp;S'!$G$182),CI133*(1+'S&amp;S'!$G$184),CI134*(1+'S&amp;S'!$G$186),CI135*(1+'S&amp;S'!$G$188),CI136*(1+'S&amp;S'!$G$190),CI137*(1+'S&amp;S'!$G$192),CI138*(1+'S&amp;S'!$G$194),CI139*(1+'S&amp;S'!$G$196),CI140*(1+'S&amp;S'!$G$198),CI141*(1+'S&amp;S'!$G$200),CI142*(1+'S&amp;S'!$G$202),CI143*(1+'S&amp;S'!$G$204),CI144*(1+'S&amp;S'!$G$206))</f>
        <v>0</v>
      </c>
      <c r="CJ362" s="66">
        <f>-CJ$190*(1+'S&amp;S'!$G$164)+CJ$216*IF(O.2!$C$38="Depreciation",(1+'S&amp;S'!$G$164),1)-CJ$218*(1+'S&amp;S'!$G$166)+CJ233*(1+'S&amp;S'!$G$208)+CJ234*(1+'S&amp;S'!$G$210)+SUM(CJ125*(1+'S&amp;S'!$G$168),CJ126*(1+'S&amp;S'!$G$170),CJ127*(1+'S&amp;S'!$G$172),CJ128*(1+'S&amp;S'!$G$174),CJ129*(1+'S&amp;S'!$G$176),CJ130*(1+'S&amp;S'!$G$178),CJ131*(1+'S&amp;S'!$G$180),CJ132*(1+'S&amp;S'!$G$182),CJ133*(1+'S&amp;S'!$G$184),CJ134*(1+'S&amp;S'!$G$186),CJ135*(1+'S&amp;S'!$G$188),CJ136*(1+'S&amp;S'!$G$190),CJ137*(1+'S&amp;S'!$G$192),CJ138*(1+'S&amp;S'!$G$194),CJ139*(1+'S&amp;S'!$G$196),CJ140*(1+'S&amp;S'!$G$198),CJ141*(1+'S&amp;S'!$G$200),CJ142*(1+'S&amp;S'!$G$202),CJ143*(1+'S&amp;S'!$G$204),CJ144*(1+'S&amp;S'!$G$206))</f>
        <v>0</v>
      </c>
      <c r="CK362" s="66">
        <f>-CK$190*(1+'S&amp;S'!$G$164)+CK$216*IF(O.2!$C$38="Depreciation",(1+'S&amp;S'!$G$164),1)-CK$218*(1+'S&amp;S'!$G$166)+CK233*(1+'S&amp;S'!$G$208)+CK234*(1+'S&amp;S'!$G$210)+SUM(CK125*(1+'S&amp;S'!$G$168),CK126*(1+'S&amp;S'!$G$170),CK127*(1+'S&amp;S'!$G$172),CK128*(1+'S&amp;S'!$G$174),CK129*(1+'S&amp;S'!$G$176),CK130*(1+'S&amp;S'!$G$178),CK131*(1+'S&amp;S'!$G$180),CK132*(1+'S&amp;S'!$G$182),CK133*(1+'S&amp;S'!$G$184),CK134*(1+'S&amp;S'!$G$186),CK135*(1+'S&amp;S'!$G$188),CK136*(1+'S&amp;S'!$G$190),CK137*(1+'S&amp;S'!$G$192),CK138*(1+'S&amp;S'!$G$194),CK139*(1+'S&amp;S'!$G$196),CK140*(1+'S&amp;S'!$G$198),CK141*(1+'S&amp;S'!$G$200),CK142*(1+'S&amp;S'!$G$202),CK143*(1+'S&amp;S'!$G$204),CK144*(1+'S&amp;S'!$G$206))</f>
        <v>0</v>
      </c>
      <c r="CL362" s="66">
        <f>-CL$190*(1+'S&amp;S'!$G$164)+CL$216*IF(O.2!$C$38="Depreciation",(1+'S&amp;S'!$G$164),1)-CL$218*(1+'S&amp;S'!$G$166)+CL233*(1+'S&amp;S'!$G$208)+CL234*(1+'S&amp;S'!$G$210)+SUM(CL125*(1+'S&amp;S'!$G$168),CL126*(1+'S&amp;S'!$G$170),CL127*(1+'S&amp;S'!$G$172),CL128*(1+'S&amp;S'!$G$174),CL129*(1+'S&amp;S'!$G$176),CL130*(1+'S&amp;S'!$G$178),CL131*(1+'S&amp;S'!$G$180),CL132*(1+'S&amp;S'!$G$182),CL133*(1+'S&amp;S'!$G$184),CL134*(1+'S&amp;S'!$G$186),CL135*(1+'S&amp;S'!$G$188),CL136*(1+'S&amp;S'!$G$190),CL137*(1+'S&amp;S'!$G$192),CL138*(1+'S&amp;S'!$G$194),CL139*(1+'S&amp;S'!$G$196),CL140*(1+'S&amp;S'!$G$198),CL141*(1+'S&amp;S'!$G$200),CL142*(1+'S&amp;S'!$G$202),CL143*(1+'S&amp;S'!$G$204),CL144*(1+'S&amp;S'!$G$206))</f>
        <v>0</v>
      </c>
      <c r="CM362" s="66">
        <f>-CM$190*(1+'S&amp;S'!$G$164)+CM$216*IF(O.2!$C$38="Depreciation",(1+'S&amp;S'!$G$164),1)-CM$218*(1+'S&amp;S'!$G$166)+CM233*(1+'S&amp;S'!$G$208)+CM234*(1+'S&amp;S'!$G$210)+SUM(CM125*(1+'S&amp;S'!$G$168),CM126*(1+'S&amp;S'!$G$170),CM127*(1+'S&amp;S'!$G$172),CM128*(1+'S&amp;S'!$G$174),CM129*(1+'S&amp;S'!$G$176),CM130*(1+'S&amp;S'!$G$178),CM131*(1+'S&amp;S'!$G$180),CM132*(1+'S&amp;S'!$G$182),CM133*(1+'S&amp;S'!$G$184),CM134*(1+'S&amp;S'!$G$186),CM135*(1+'S&amp;S'!$G$188),CM136*(1+'S&amp;S'!$G$190),CM137*(1+'S&amp;S'!$G$192),CM138*(1+'S&amp;S'!$G$194),CM139*(1+'S&amp;S'!$G$196),CM140*(1+'S&amp;S'!$G$198),CM141*(1+'S&amp;S'!$G$200),CM142*(1+'S&amp;S'!$G$202),CM143*(1+'S&amp;S'!$G$204),CM144*(1+'S&amp;S'!$G$206))</f>
        <v>0</v>
      </c>
      <c r="CN362" s="66">
        <f>-CN$190*(1+'S&amp;S'!$G$164)+CN$216*IF(O.2!$C$38="Depreciation",(1+'S&amp;S'!$G$164),1)-CN$218*(1+'S&amp;S'!$G$166)+CN233*(1+'S&amp;S'!$G$208)+CN234*(1+'S&amp;S'!$G$210)+SUM(CN125*(1+'S&amp;S'!$G$168),CN126*(1+'S&amp;S'!$G$170),CN127*(1+'S&amp;S'!$G$172),CN128*(1+'S&amp;S'!$G$174),CN129*(1+'S&amp;S'!$G$176),CN130*(1+'S&amp;S'!$G$178),CN131*(1+'S&amp;S'!$G$180),CN132*(1+'S&amp;S'!$G$182),CN133*(1+'S&amp;S'!$G$184),CN134*(1+'S&amp;S'!$G$186),CN135*(1+'S&amp;S'!$G$188),CN136*(1+'S&amp;S'!$G$190),CN137*(1+'S&amp;S'!$G$192),CN138*(1+'S&amp;S'!$G$194),CN139*(1+'S&amp;S'!$G$196),CN140*(1+'S&amp;S'!$G$198),CN141*(1+'S&amp;S'!$G$200),CN142*(1+'S&amp;S'!$G$202),CN143*(1+'S&amp;S'!$G$204),CN144*(1+'S&amp;S'!$G$206))</f>
        <v>0</v>
      </c>
      <c r="CO362" s="66">
        <f>-CO$190*(1+'S&amp;S'!$G$164)+CO$216*IF(O.2!$C$38="Depreciation",(1+'S&amp;S'!$G$164),1)-CO$218*(1+'S&amp;S'!$G$166)+CO233*(1+'S&amp;S'!$G$208)+CO234*(1+'S&amp;S'!$G$210)+SUM(CO125*(1+'S&amp;S'!$G$168),CO126*(1+'S&amp;S'!$G$170),CO127*(1+'S&amp;S'!$G$172),CO128*(1+'S&amp;S'!$G$174),CO129*(1+'S&amp;S'!$G$176),CO130*(1+'S&amp;S'!$G$178),CO131*(1+'S&amp;S'!$G$180),CO132*(1+'S&amp;S'!$G$182),CO133*(1+'S&amp;S'!$G$184),CO134*(1+'S&amp;S'!$G$186),CO135*(1+'S&amp;S'!$G$188),CO136*(1+'S&amp;S'!$G$190),CO137*(1+'S&amp;S'!$G$192),CO138*(1+'S&amp;S'!$G$194),CO139*(1+'S&amp;S'!$G$196),CO140*(1+'S&amp;S'!$G$198),CO141*(1+'S&amp;S'!$G$200),CO142*(1+'S&amp;S'!$G$202),CO143*(1+'S&amp;S'!$G$204),CO144*(1+'S&amp;S'!$G$206))</f>
        <v>0</v>
      </c>
      <c r="CP362" s="66">
        <f>-CP$190*(1+'S&amp;S'!$G$164)+CP$216*IF(O.2!$C$38="Depreciation",(1+'S&amp;S'!$G$164),1)-CP$218*(1+'S&amp;S'!$G$166)+CP233*(1+'S&amp;S'!$G$208)+CP234*(1+'S&amp;S'!$G$210)+SUM(CP125*(1+'S&amp;S'!$G$168),CP126*(1+'S&amp;S'!$G$170),CP127*(1+'S&amp;S'!$G$172),CP128*(1+'S&amp;S'!$G$174),CP129*(1+'S&amp;S'!$G$176),CP130*(1+'S&amp;S'!$G$178),CP131*(1+'S&amp;S'!$G$180),CP132*(1+'S&amp;S'!$G$182),CP133*(1+'S&amp;S'!$G$184),CP134*(1+'S&amp;S'!$G$186),CP135*(1+'S&amp;S'!$G$188),CP136*(1+'S&amp;S'!$G$190),CP137*(1+'S&amp;S'!$G$192),CP138*(1+'S&amp;S'!$G$194),CP139*(1+'S&amp;S'!$G$196),CP140*(1+'S&amp;S'!$G$198),CP141*(1+'S&amp;S'!$G$200),CP142*(1+'S&amp;S'!$G$202),CP143*(1+'S&amp;S'!$G$204),CP144*(1+'S&amp;S'!$G$206))</f>
        <v>0</v>
      </c>
      <c r="CQ362" s="66">
        <f>-CQ$190*(1+'S&amp;S'!$G$164)+CQ$216*IF(O.2!$C$38="Depreciation",(1+'S&amp;S'!$G$164),1)-CQ$218*(1+'S&amp;S'!$G$166)+CQ233*(1+'S&amp;S'!$G$208)+CQ234*(1+'S&amp;S'!$G$210)+SUM(CQ125*(1+'S&amp;S'!$G$168),CQ126*(1+'S&amp;S'!$G$170),CQ127*(1+'S&amp;S'!$G$172),CQ128*(1+'S&amp;S'!$G$174),CQ129*(1+'S&amp;S'!$G$176),CQ130*(1+'S&amp;S'!$G$178),CQ131*(1+'S&amp;S'!$G$180),CQ132*(1+'S&amp;S'!$G$182),CQ133*(1+'S&amp;S'!$G$184),CQ134*(1+'S&amp;S'!$G$186),CQ135*(1+'S&amp;S'!$G$188),CQ136*(1+'S&amp;S'!$G$190),CQ137*(1+'S&amp;S'!$G$192),CQ138*(1+'S&amp;S'!$G$194),CQ139*(1+'S&amp;S'!$G$196),CQ140*(1+'S&amp;S'!$G$198),CQ141*(1+'S&amp;S'!$G$200),CQ142*(1+'S&amp;S'!$G$202),CQ143*(1+'S&amp;S'!$G$204),CQ144*(1+'S&amp;S'!$G$206))</f>
        <v>0</v>
      </c>
      <c r="CR362" s="66">
        <f>-CR$190*(1+'S&amp;S'!$G$164)+CR$216*IF(O.2!$C$38="Depreciation",(1+'S&amp;S'!$G$164),1)-CR$218*(1+'S&amp;S'!$G$166)+CR233*(1+'S&amp;S'!$G$208)+CR234*(1+'S&amp;S'!$G$210)+SUM(CR125*(1+'S&amp;S'!$G$168),CR126*(1+'S&amp;S'!$G$170),CR127*(1+'S&amp;S'!$G$172),CR128*(1+'S&amp;S'!$G$174),CR129*(1+'S&amp;S'!$G$176),CR130*(1+'S&amp;S'!$G$178),CR131*(1+'S&amp;S'!$G$180),CR132*(1+'S&amp;S'!$G$182),CR133*(1+'S&amp;S'!$G$184),CR134*(1+'S&amp;S'!$G$186),CR135*(1+'S&amp;S'!$G$188),CR136*(1+'S&amp;S'!$G$190),CR137*(1+'S&amp;S'!$G$192),CR138*(1+'S&amp;S'!$G$194),CR139*(1+'S&amp;S'!$G$196),CR140*(1+'S&amp;S'!$G$198),CR141*(1+'S&amp;S'!$G$200),CR142*(1+'S&amp;S'!$G$202),CR143*(1+'S&amp;S'!$G$204),CR144*(1+'S&amp;S'!$G$206))</f>
        <v>0</v>
      </c>
      <c r="CS362" s="66">
        <f>-CS$190*(1+'S&amp;S'!$G$164)+CS$216*IF(O.2!$C$38="Depreciation",(1+'S&amp;S'!$G$164),1)-CS$218*(1+'S&amp;S'!$G$166)+CS233*(1+'S&amp;S'!$G$208)+CS234*(1+'S&amp;S'!$G$210)+SUM(CS125*(1+'S&amp;S'!$G$168),CS126*(1+'S&amp;S'!$G$170),CS127*(1+'S&amp;S'!$G$172),CS128*(1+'S&amp;S'!$G$174),CS129*(1+'S&amp;S'!$G$176),CS130*(1+'S&amp;S'!$G$178),CS131*(1+'S&amp;S'!$G$180),CS132*(1+'S&amp;S'!$G$182),CS133*(1+'S&amp;S'!$G$184),CS134*(1+'S&amp;S'!$G$186),CS135*(1+'S&amp;S'!$G$188),CS136*(1+'S&amp;S'!$G$190),CS137*(1+'S&amp;S'!$G$192),CS138*(1+'S&amp;S'!$G$194),CS139*(1+'S&amp;S'!$G$196),CS140*(1+'S&amp;S'!$G$198),CS141*(1+'S&amp;S'!$G$200),CS142*(1+'S&amp;S'!$G$202),CS143*(1+'S&amp;S'!$G$204),CS144*(1+'S&amp;S'!$G$206))</f>
        <v>0</v>
      </c>
    </row>
  </sheetData>
  <sheetProtection algorithmName="SHA-512" hashValue="ot9sOPLpCspt3JXOjsz6deNYvbaTXFtJ11Fi+E6E+Ky5NbD6GPFDBE0J4WtsKo6+3w9KbHqKwXi5MDIhECd1mw==" saltValue="uhPFK510xb0FQL5nvicp4w==" spinCount="100000" sheet="1" objects="1" scenarios="1"/>
  <mergeCells count="19">
    <mergeCell ref="D4:D5"/>
    <mergeCell ref="E4:F4"/>
    <mergeCell ref="D9:D10"/>
    <mergeCell ref="E176:F176"/>
    <mergeCell ref="E177:F177"/>
    <mergeCell ref="E1:F2"/>
    <mergeCell ref="E279:F279"/>
    <mergeCell ref="E238:F238"/>
    <mergeCell ref="E239:F239"/>
    <mergeCell ref="E240:F240"/>
    <mergeCell ref="E251:F251"/>
    <mergeCell ref="E252:F252"/>
    <mergeCell ref="E272:F272"/>
    <mergeCell ref="E273:F273"/>
    <mergeCell ref="E274:F274"/>
    <mergeCell ref="E275:F275"/>
    <mergeCell ref="E277:F277"/>
    <mergeCell ref="E278:F278"/>
    <mergeCell ref="E186:F186"/>
  </mergeCells>
  <conditionalFormatting sqref="C11:C144">
    <cfRule type="expression" dxfId="56" priority="2" stopIfTrue="1">
      <formula>$CX11&gt;=1</formula>
    </cfRule>
    <cfRule type="expression" dxfId="55" priority="4" stopIfTrue="1">
      <formula>$CV11&gt;=1</formula>
    </cfRule>
  </conditionalFormatting>
  <conditionalFormatting sqref="C40">
    <cfRule type="expression" dxfId="54" priority="3" stopIfTrue="1">
      <formula>$CW$10=1</formula>
    </cfRule>
  </conditionalFormatting>
  <conditionalFormatting sqref="E1:F2">
    <cfRule type="expression" dxfId="53" priority="1" stopIfTrue="1">
      <formula>OR(CV10&gt;0,CW10&gt;0,CX10&gt;0)</formula>
    </cfRule>
  </conditionalFormatting>
  <pageMargins left="0.7" right="0.7" top="0.75" bottom="0.75" header="0.3" footer="0.3"/>
  <pageSetup paperSize="9" scale="23" fitToWidth="2"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99" r:id="rId4" name="Button 71">
              <controlPr defaultSize="0" print="0" autoFill="0" autoPict="0" macro="[0]!calculation_Show1">
                <anchor moveWithCells="1" sizeWithCells="1">
                  <from>
                    <xdr:col>2</xdr:col>
                    <xdr:colOff>0</xdr:colOff>
                    <xdr:row>145</xdr:row>
                    <xdr:rowOff>31750</xdr:rowOff>
                  </from>
                  <to>
                    <xdr:col>2</xdr:col>
                    <xdr:colOff>1289050</xdr:colOff>
                    <xdr:row>147</xdr:row>
                    <xdr:rowOff>88900</xdr:rowOff>
                  </to>
                </anchor>
              </controlPr>
            </control>
          </mc:Choice>
        </mc:AlternateContent>
        <mc:AlternateContent xmlns:mc="http://schemas.openxmlformats.org/markup-compatibility/2006">
          <mc:Choice Requires="x14">
            <control shapeId="22600" r:id="rId5" name="Button 72">
              <controlPr defaultSize="0" print="0" autoFill="0" autoPict="0" macro="[0]!calculation_Hide1">
                <anchor moveWithCells="1" sizeWithCells="1">
                  <from>
                    <xdr:col>2</xdr:col>
                    <xdr:colOff>1447800</xdr:colOff>
                    <xdr:row>145</xdr:row>
                    <xdr:rowOff>38100</xdr:rowOff>
                  </from>
                  <to>
                    <xdr:col>2</xdr:col>
                    <xdr:colOff>2755900</xdr:colOff>
                    <xdr:row>147</xdr:row>
                    <xdr:rowOff>107950</xdr:rowOff>
                  </to>
                </anchor>
              </controlPr>
            </control>
          </mc:Choice>
        </mc:AlternateContent>
        <mc:AlternateContent xmlns:mc="http://schemas.openxmlformats.org/markup-compatibility/2006">
          <mc:Choice Requires="x14">
            <control shapeId="22952" r:id="rId6" name="Button 424">
              <controlPr defaultSize="0" print="0" autoFill="0" autoPict="0" macro="[0]!option_button_add1">
                <anchor moveWithCells="1" sizeWithCells="1">
                  <from>
                    <xdr:col>1</xdr:col>
                    <xdr:colOff>31750</xdr:colOff>
                    <xdr:row>10</xdr:row>
                    <xdr:rowOff>31750</xdr:rowOff>
                  </from>
                  <to>
                    <xdr:col>1</xdr:col>
                    <xdr:colOff>146050</xdr:colOff>
                    <xdr:row>10</xdr:row>
                    <xdr:rowOff>146050</xdr:rowOff>
                  </to>
                </anchor>
              </controlPr>
            </control>
          </mc:Choice>
        </mc:AlternateContent>
        <mc:AlternateContent xmlns:mc="http://schemas.openxmlformats.org/markup-compatibility/2006">
          <mc:Choice Requires="x14">
            <control shapeId="22953" r:id="rId7" name="Button 425">
              <controlPr defaultSize="0" print="0" autoFill="0" autoPict="0" macro="[0]!option_button_add_spare">
                <anchor moveWithCells="1" sizeWithCells="1">
                  <from>
                    <xdr:col>1</xdr:col>
                    <xdr:colOff>31750</xdr:colOff>
                    <xdr:row>19</xdr:row>
                    <xdr:rowOff>31750</xdr:rowOff>
                  </from>
                  <to>
                    <xdr:col>1</xdr:col>
                    <xdr:colOff>146050</xdr:colOff>
                    <xdr:row>19</xdr:row>
                    <xdr:rowOff>146050</xdr:rowOff>
                  </to>
                </anchor>
              </controlPr>
            </control>
          </mc:Choice>
        </mc:AlternateContent>
        <mc:AlternateContent xmlns:mc="http://schemas.openxmlformats.org/markup-compatibility/2006">
          <mc:Choice Requires="x14">
            <control shapeId="22954" r:id="rId8" name="Button 426">
              <controlPr defaultSize="0" print="0" autoFill="0" autoPict="0" macro="[0]!option_button_click">
                <anchor moveWithCells="1" sizeWithCells="1">
                  <from>
                    <xdr:col>0</xdr:col>
                    <xdr:colOff>31750</xdr:colOff>
                    <xdr:row>12</xdr:row>
                    <xdr:rowOff>38100</xdr:rowOff>
                  </from>
                  <to>
                    <xdr:col>0</xdr:col>
                    <xdr:colOff>146050</xdr:colOff>
                    <xdr:row>12</xdr:row>
                    <xdr:rowOff>152400</xdr:rowOff>
                  </to>
                </anchor>
              </controlPr>
            </control>
          </mc:Choice>
        </mc:AlternateContent>
        <mc:AlternateContent xmlns:mc="http://schemas.openxmlformats.org/markup-compatibility/2006">
          <mc:Choice Requires="x14">
            <control shapeId="22955" r:id="rId9" name="Button 427">
              <controlPr defaultSize="0" print="0" autoFill="0" autoPict="0" macro="[0]!option_button_click">
                <anchor moveWithCells="1" sizeWithCells="1">
                  <from>
                    <xdr:col>0</xdr:col>
                    <xdr:colOff>31750</xdr:colOff>
                    <xdr:row>13</xdr:row>
                    <xdr:rowOff>31750</xdr:rowOff>
                  </from>
                  <to>
                    <xdr:col>0</xdr:col>
                    <xdr:colOff>146050</xdr:colOff>
                    <xdr:row>13</xdr:row>
                    <xdr:rowOff>146050</xdr:rowOff>
                  </to>
                </anchor>
              </controlPr>
            </control>
          </mc:Choice>
        </mc:AlternateContent>
        <mc:AlternateContent xmlns:mc="http://schemas.openxmlformats.org/markup-compatibility/2006">
          <mc:Choice Requires="x14">
            <control shapeId="22956" r:id="rId10" name="Button 428">
              <controlPr defaultSize="0" print="0" autoFill="0" autoPict="0" macro="[0]!option_button_click">
                <anchor moveWithCells="1" sizeWithCells="1">
                  <from>
                    <xdr:col>0</xdr:col>
                    <xdr:colOff>31750</xdr:colOff>
                    <xdr:row>14</xdr:row>
                    <xdr:rowOff>31750</xdr:rowOff>
                  </from>
                  <to>
                    <xdr:col>0</xdr:col>
                    <xdr:colOff>146050</xdr:colOff>
                    <xdr:row>14</xdr:row>
                    <xdr:rowOff>146050</xdr:rowOff>
                  </to>
                </anchor>
              </controlPr>
            </control>
          </mc:Choice>
        </mc:AlternateContent>
        <mc:AlternateContent xmlns:mc="http://schemas.openxmlformats.org/markup-compatibility/2006">
          <mc:Choice Requires="x14">
            <control shapeId="22957" r:id="rId11" name="Button 429">
              <controlPr defaultSize="0" print="0" autoFill="0" autoPict="0" macro="[0]!option_button_click">
                <anchor moveWithCells="1" sizeWithCells="1">
                  <from>
                    <xdr:col>0</xdr:col>
                    <xdr:colOff>31750</xdr:colOff>
                    <xdr:row>15</xdr:row>
                    <xdr:rowOff>31750</xdr:rowOff>
                  </from>
                  <to>
                    <xdr:col>0</xdr:col>
                    <xdr:colOff>146050</xdr:colOff>
                    <xdr:row>15</xdr:row>
                    <xdr:rowOff>146050</xdr:rowOff>
                  </to>
                </anchor>
              </controlPr>
            </control>
          </mc:Choice>
        </mc:AlternateContent>
        <mc:AlternateContent xmlns:mc="http://schemas.openxmlformats.org/markup-compatibility/2006">
          <mc:Choice Requires="x14">
            <control shapeId="22958" r:id="rId12" name="Button 430">
              <controlPr defaultSize="0" print="0" autoFill="0" autoPict="0" macro="[0]!option_button_click">
                <anchor moveWithCells="1" sizeWithCells="1">
                  <from>
                    <xdr:col>0</xdr:col>
                    <xdr:colOff>31750</xdr:colOff>
                    <xdr:row>16</xdr:row>
                    <xdr:rowOff>31750</xdr:rowOff>
                  </from>
                  <to>
                    <xdr:col>0</xdr:col>
                    <xdr:colOff>146050</xdr:colOff>
                    <xdr:row>16</xdr:row>
                    <xdr:rowOff>146050</xdr:rowOff>
                  </to>
                </anchor>
              </controlPr>
            </control>
          </mc:Choice>
        </mc:AlternateContent>
        <mc:AlternateContent xmlns:mc="http://schemas.openxmlformats.org/markup-compatibility/2006">
          <mc:Choice Requires="x14">
            <control shapeId="22959" r:id="rId13" name="Button 431">
              <controlPr defaultSize="0" print="0" autoFill="0" autoPict="0" macro="[0]!option_button_click">
                <anchor moveWithCells="1" sizeWithCells="1">
                  <from>
                    <xdr:col>0</xdr:col>
                    <xdr:colOff>31750</xdr:colOff>
                    <xdr:row>17</xdr:row>
                    <xdr:rowOff>31750</xdr:rowOff>
                  </from>
                  <to>
                    <xdr:col>0</xdr:col>
                    <xdr:colOff>146050</xdr:colOff>
                    <xdr:row>17</xdr:row>
                    <xdr:rowOff>146050</xdr:rowOff>
                  </to>
                </anchor>
              </controlPr>
            </control>
          </mc:Choice>
        </mc:AlternateContent>
        <mc:AlternateContent xmlns:mc="http://schemas.openxmlformats.org/markup-compatibility/2006">
          <mc:Choice Requires="x14">
            <control shapeId="22960" r:id="rId14" name="Button 432">
              <controlPr defaultSize="0" print="0" autoFill="0" autoPict="0" macro="[0]!option_button_click">
                <anchor moveWithCells="1" sizeWithCells="1">
                  <from>
                    <xdr:col>0</xdr:col>
                    <xdr:colOff>31750</xdr:colOff>
                    <xdr:row>18</xdr:row>
                    <xdr:rowOff>31750</xdr:rowOff>
                  </from>
                  <to>
                    <xdr:col>0</xdr:col>
                    <xdr:colOff>146050</xdr:colOff>
                    <xdr:row>18</xdr:row>
                    <xdr:rowOff>146050</xdr:rowOff>
                  </to>
                </anchor>
              </controlPr>
            </control>
          </mc:Choice>
        </mc:AlternateContent>
        <mc:AlternateContent xmlns:mc="http://schemas.openxmlformats.org/markup-compatibility/2006">
          <mc:Choice Requires="x14">
            <control shapeId="22961" r:id="rId15" name="Button 433">
              <controlPr defaultSize="0" print="0" autoFill="0" autoPict="0" macro="[0]!option_button_click">
                <anchor moveWithCells="1" sizeWithCells="1">
                  <from>
                    <xdr:col>0</xdr:col>
                    <xdr:colOff>31750</xdr:colOff>
                    <xdr:row>11</xdr:row>
                    <xdr:rowOff>31750</xdr:rowOff>
                  </from>
                  <to>
                    <xdr:col>0</xdr:col>
                    <xdr:colOff>146050</xdr:colOff>
                    <xdr:row>11</xdr:row>
                    <xdr:rowOff>146050</xdr:rowOff>
                  </to>
                </anchor>
              </controlPr>
            </control>
          </mc:Choice>
        </mc:AlternateContent>
        <mc:AlternateContent xmlns:mc="http://schemas.openxmlformats.org/markup-compatibility/2006">
          <mc:Choice Requires="x14">
            <control shapeId="22962" r:id="rId16" name="Button 434">
              <controlPr defaultSize="0" print="0" autoFill="0" autoPict="0" macro="[0]!option_button_click">
                <anchor moveWithCells="1" sizeWithCells="1">
                  <from>
                    <xdr:col>0</xdr:col>
                    <xdr:colOff>31750</xdr:colOff>
                    <xdr:row>21</xdr:row>
                    <xdr:rowOff>38100</xdr:rowOff>
                  </from>
                  <to>
                    <xdr:col>0</xdr:col>
                    <xdr:colOff>146050</xdr:colOff>
                    <xdr:row>21</xdr:row>
                    <xdr:rowOff>152400</xdr:rowOff>
                  </to>
                </anchor>
              </controlPr>
            </control>
          </mc:Choice>
        </mc:AlternateContent>
        <mc:AlternateContent xmlns:mc="http://schemas.openxmlformats.org/markup-compatibility/2006">
          <mc:Choice Requires="x14">
            <control shapeId="22963" r:id="rId17" name="Button 435">
              <controlPr defaultSize="0" print="0" autoFill="0" autoPict="0" macro="[0]!option_button_click">
                <anchor moveWithCells="1" sizeWithCells="1">
                  <from>
                    <xdr:col>0</xdr:col>
                    <xdr:colOff>31750</xdr:colOff>
                    <xdr:row>22</xdr:row>
                    <xdr:rowOff>31750</xdr:rowOff>
                  </from>
                  <to>
                    <xdr:col>0</xdr:col>
                    <xdr:colOff>146050</xdr:colOff>
                    <xdr:row>22</xdr:row>
                    <xdr:rowOff>146050</xdr:rowOff>
                  </to>
                </anchor>
              </controlPr>
            </control>
          </mc:Choice>
        </mc:AlternateContent>
        <mc:AlternateContent xmlns:mc="http://schemas.openxmlformats.org/markup-compatibility/2006">
          <mc:Choice Requires="x14">
            <control shapeId="22964" r:id="rId18" name="Button 436">
              <controlPr defaultSize="0" print="0" autoFill="0" autoPict="0" macro="[0]!option_button_click">
                <anchor moveWithCells="1" sizeWithCells="1">
                  <from>
                    <xdr:col>0</xdr:col>
                    <xdr:colOff>31750</xdr:colOff>
                    <xdr:row>23</xdr:row>
                    <xdr:rowOff>31750</xdr:rowOff>
                  </from>
                  <to>
                    <xdr:col>0</xdr:col>
                    <xdr:colOff>146050</xdr:colOff>
                    <xdr:row>23</xdr:row>
                    <xdr:rowOff>146050</xdr:rowOff>
                  </to>
                </anchor>
              </controlPr>
            </control>
          </mc:Choice>
        </mc:AlternateContent>
        <mc:AlternateContent xmlns:mc="http://schemas.openxmlformats.org/markup-compatibility/2006">
          <mc:Choice Requires="x14">
            <control shapeId="22965" r:id="rId19" name="Button 437">
              <controlPr defaultSize="0" print="0" autoFill="0" autoPict="0" macro="[0]!option_button_click">
                <anchor moveWithCells="1" sizeWithCells="1">
                  <from>
                    <xdr:col>0</xdr:col>
                    <xdr:colOff>31750</xdr:colOff>
                    <xdr:row>20</xdr:row>
                    <xdr:rowOff>31750</xdr:rowOff>
                  </from>
                  <to>
                    <xdr:col>0</xdr:col>
                    <xdr:colOff>146050</xdr:colOff>
                    <xdr:row>20</xdr:row>
                    <xdr:rowOff>146050</xdr:rowOff>
                  </to>
                </anchor>
              </controlPr>
            </control>
          </mc:Choice>
        </mc:AlternateContent>
        <mc:AlternateContent xmlns:mc="http://schemas.openxmlformats.org/markup-compatibility/2006">
          <mc:Choice Requires="x14">
            <control shapeId="22966" r:id="rId20" name="Button 438">
              <controlPr defaultSize="0" print="0" autoFill="0" autoPict="0" macro="[0]!option_button_add_spare">
                <anchor moveWithCells="1" sizeWithCells="1">
                  <from>
                    <xdr:col>1</xdr:col>
                    <xdr:colOff>38100</xdr:colOff>
                    <xdr:row>28</xdr:row>
                    <xdr:rowOff>31750</xdr:rowOff>
                  </from>
                  <to>
                    <xdr:col>1</xdr:col>
                    <xdr:colOff>152400</xdr:colOff>
                    <xdr:row>28</xdr:row>
                    <xdr:rowOff>146050</xdr:rowOff>
                  </to>
                </anchor>
              </controlPr>
            </control>
          </mc:Choice>
        </mc:AlternateContent>
        <mc:AlternateContent xmlns:mc="http://schemas.openxmlformats.org/markup-compatibility/2006">
          <mc:Choice Requires="x14">
            <control shapeId="22967" r:id="rId21" name="Button 439">
              <controlPr defaultSize="0" print="0" autoFill="0" autoPict="0" macro="[0]!option_button_add2">
                <anchor moveWithCells="1" sizeWithCells="1">
                  <from>
                    <xdr:col>1</xdr:col>
                    <xdr:colOff>38100</xdr:colOff>
                    <xdr:row>26</xdr:row>
                    <xdr:rowOff>31750</xdr:rowOff>
                  </from>
                  <to>
                    <xdr:col>1</xdr:col>
                    <xdr:colOff>152400</xdr:colOff>
                    <xdr:row>26</xdr:row>
                    <xdr:rowOff>146050</xdr:rowOff>
                  </to>
                </anchor>
              </controlPr>
            </control>
          </mc:Choice>
        </mc:AlternateContent>
        <mc:AlternateContent xmlns:mc="http://schemas.openxmlformats.org/markup-compatibility/2006">
          <mc:Choice Requires="x14">
            <control shapeId="22968" r:id="rId22" name="Button 440">
              <controlPr defaultSize="0" print="0" autoFill="0" autoPict="0" macro="[0]!option_button_click">
                <anchor moveWithCells="1" sizeWithCells="1">
                  <from>
                    <xdr:col>0</xdr:col>
                    <xdr:colOff>31750</xdr:colOff>
                    <xdr:row>30</xdr:row>
                    <xdr:rowOff>38100</xdr:rowOff>
                  </from>
                  <to>
                    <xdr:col>0</xdr:col>
                    <xdr:colOff>146050</xdr:colOff>
                    <xdr:row>30</xdr:row>
                    <xdr:rowOff>152400</xdr:rowOff>
                  </to>
                </anchor>
              </controlPr>
            </control>
          </mc:Choice>
        </mc:AlternateContent>
        <mc:AlternateContent xmlns:mc="http://schemas.openxmlformats.org/markup-compatibility/2006">
          <mc:Choice Requires="x14">
            <control shapeId="22969" r:id="rId23" name="Button 441">
              <controlPr defaultSize="0" print="0" autoFill="0" autoPict="0" macro="[0]!option_button_click">
                <anchor moveWithCells="1" sizeWithCells="1">
                  <from>
                    <xdr:col>0</xdr:col>
                    <xdr:colOff>31750</xdr:colOff>
                    <xdr:row>31</xdr:row>
                    <xdr:rowOff>31750</xdr:rowOff>
                  </from>
                  <to>
                    <xdr:col>0</xdr:col>
                    <xdr:colOff>146050</xdr:colOff>
                    <xdr:row>31</xdr:row>
                    <xdr:rowOff>146050</xdr:rowOff>
                  </to>
                </anchor>
              </controlPr>
            </control>
          </mc:Choice>
        </mc:AlternateContent>
        <mc:AlternateContent xmlns:mc="http://schemas.openxmlformats.org/markup-compatibility/2006">
          <mc:Choice Requires="x14">
            <control shapeId="22970" r:id="rId24" name="Button 442">
              <controlPr defaultSize="0" print="0" autoFill="0" autoPict="0" macro="[0]!option_button_click">
                <anchor moveWithCells="1" sizeWithCells="1">
                  <from>
                    <xdr:col>0</xdr:col>
                    <xdr:colOff>31750</xdr:colOff>
                    <xdr:row>32</xdr:row>
                    <xdr:rowOff>31750</xdr:rowOff>
                  </from>
                  <to>
                    <xdr:col>0</xdr:col>
                    <xdr:colOff>146050</xdr:colOff>
                    <xdr:row>32</xdr:row>
                    <xdr:rowOff>146050</xdr:rowOff>
                  </to>
                </anchor>
              </controlPr>
            </control>
          </mc:Choice>
        </mc:AlternateContent>
        <mc:AlternateContent xmlns:mc="http://schemas.openxmlformats.org/markup-compatibility/2006">
          <mc:Choice Requires="x14">
            <control shapeId="22971" r:id="rId25" name="Button 443">
              <controlPr defaultSize="0" print="0" autoFill="0" autoPict="0" macro="[0]!option_button_click">
                <anchor moveWithCells="1" sizeWithCells="1">
                  <from>
                    <xdr:col>0</xdr:col>
                    <xdr:colOff>31750</xdr:colOff>
                    <xdr:row>29</xdr:row>
                    <xdr:rowOff>31750</xdr:rowOff>
                  </from>
                  <to>
                    <xdr:col>0</xdr:col>
                    <xdr:colOff>146050</xdr:colOff>
                    <xdr:row>29</xdr:row>
                    <xdr:rowOff>146050</xdr:rowOff>
                  </to>
                </anchor>
              </controlPr>
            </control>
          </mc:Choice>
        </mc:AlternateContent>
        <mc:AlternateContent xmlns:mc="http://schemas.openxmlformats.org/markup-compatibility/2006">
          <mc:Choice Requires="x14">
            <control shapeId="22972" r:id="rId26" name="Button 444">
              <controlPr defaultSize="0" print="0" autoFill="0" autoPict="0" macro="[0]!option_button_click">
                <anchor moveWithCells="1" sizeWithCells="1">
                  <from>
                    <xdr:col>0</xdr:col>
                    <xdr:colOff>31750</xdr:colOff>
                    <xdr:row>27</xdr:row>
                    <xdr:rowOff>12700</xdr:rowOff>
                  </from>
                  <to>
                    <xdr:col>0</xdr:col>
                    <xdr:colOff>146050</xdr:colOff>
                    <xdr:row>27</xdr:row>
                    <xdr:rowOff>127000</xdr:rowOff>
                  </to>
                </anchor>
              </controlPr>
            </control>
          </mc:Choice>
        </mc:AlternateContent>
        <mc:AlternateContent xmlns:mc="http://schemas.openxmlformats.org/markup-compatibility/2006">
          <mc:Choice Requires="x14">
            <control shapeId="22973" r:id="rId27" name="Button 445">
              <controlPr defaultSize="0" print="0" autoFill="0" autoPict="0" macro="[0]!option_button_add_spare">
                <anchor moveWithCells="1" sizeWithCells="1">
                  <from>
                    <xdr:col>1</xdr:col>
                    <xdr:colOff>31750</xdr:colOff>
                    <xdr:row>51</xdr:row>
                    <xdr:rowOff>31750</xdr:rowOff>
                  </from>
                  <to>
                    <xdr:col>1</xdr:col>
                    <xdr:colOff>146050</xdr:colOff>
                    <xdr:row>51</xdr:row>
                    <xdr:rowOff>146050</xdr:rowOff>
                  </to>
                </anchor>
              </controlPr>
            </control>
          </mc:Choice>
        </mc:AlternateContent>
        <mc:AlternateContent xmlns:mc="http://schemas.openxmlformats.org/markup-compatibility/2006">
          <mc:Choice Requires="x14">
            <control shapeId="22974" r:id="rId28" name="Button 446">
              <controlPr defaultSize="0" print="0" autoFill="0" autoPict="0" macro="[0]!option_button_click">
                <anchor moveWithCells="1" sizeWithCells="1">
                  <from>
                    <xdr:col>0</xdr:col>
                    <xdr:colOff>31750</xdr:colOff>
                    <xdr:row>52</xdr:row>
                    <xdr:rowOff>31750</xdr:rowOff>
                  </from>
                  <to>
                    <xdr:col>0</xdr:col>
                    <xdr:colOff>146050</xdr:colOff>
                    <xdr:row>52</xdr:row>
                    <xdr:rowOff>146050</xdr:rowOff>
                  </to>
                </anchor>
              </controlPr>
            </control>
          </mc:Choice>
        </mc:AlternateContent>
        <mc:AlternateContent xmlns:mc="http://schemas.openxmlformats.org/markup-compatibility/2006">
          <mc:Choice Requires="x14">
            <control shapeId="22975" r:id="rId29" name="Button 447">
              <controlPr defaultSize="0" print="0" autoFill="0" autoPict="0" macro="[0]!option_button_click">
                <anchor moveWithCells="1" sizeWithCells="1">
                  <from>
                    <xdr:col>0</xdr:col>
                    <xdr:colOff>31750</xdr:colOff>
                    <xdr:row>54</xdr:row>
                    <xdr:rowOff>38100</xdr:rowOff>
                  </from>
                  <to>
                    <xdr:col>0</xdr:col>
                    <xdr:colOff>146050</xdr:colOff>
                    <xdr:row>54</xdr:row>
                    <xdr:rowOff>152400</xdr:rowOff>
                  </to>
                </anchor>
              </controlPr>
            </control>
          </mc:Choice>
        </mc:AlternateContent>
        <mc:AlternateContent xmlns:mc="http://schemas.openxmlformats.org/markup-compatibility/2006">
          <mc:Choice Requires="x14">
            <control shapeId="22976" r:id="rId30" name="Button 448">
              <controlPr defaultSize="0" print="0" autoFill="0" autoPict="0" macro="[0]!option_button_click">
                <anchor moveWithCells="1" sizeWithCells="1">
                  <from>
                    <xdr:col>0</xdr:col>
                    <xdr:colOff>31750</xdr:colOff>
                    <xdr:row>55</xdr:row>
                    <xdr:rowOff>31750</xdr:rowOff>
                  </from>
                  <to>
                    <xdr:col>0</xdr:col>
                    <xdr:colOff>146050</xdr:colOff>
                    <xdr:row>55</xdr:row>
                    <xdr:rowOff>146050</xdr:rowOff>
                  </to>
                </anchor>
              </controlPr>
            </control>
          </mc:Choice>
        </mc:AlternateContent>
        <mc:AlternateContent xmlns:mc="http://schemas.openxmlformats.org/markup-compatibility/2006">
          <mc:Choice Requires="x14">
            <control shapeId="22977" r:id="rId31" name="Button 449">
              <controlPr defaultSize="0" print="0" autoFill="0" autoPict="0" macro="[0]!option_button_click">
                <anchor moveWithCells="1" sizeWithCells="1">
                  <from>
                    <xdr:col>0</xdr:col>
                    <xdr:colOff>31750</xdr:colOff>
                    <xdr:row>53</xdr:row>
                    <xdr:rowOff>31750</xdr:rowOff>
                  </from>
                  <to>
                    <xdr:col>0</xdr:col>
                    <xdr:colOff>146050</xdr:colOff>
                    <xdr:row>53</xdr:row>
                    <xdr:rowOff>146050</xdr:rowOff>
                  </to>
                </anchor>
              </controlPr>
            </control>
          </mc:Choice>
        </mc:AlternateContent>
        <mc:AlternateContent xmlns:mc="http://schemas.openxmlformats.org/markup-compatibility/2006">
          <mc:Choice Requires="x14">
            <control shapeId="22978" r:id="rId32" name="Button 450">
              <controlPr defaultSize="0" print="0" autoFill="0" autoPict="0" macro="[0]!option_button_add_spare">
                <anchor moveWithCells="1" sizeWithCells="1">
                  <from>
                    <xdr:col>1</xdr:col>
                    <xdr:colOff>31750</xdr:colOff>
                    <xdr:row>86</xdr:row>
                    <xdr:rowOff>31750</xdr:rowOff>
                  </from>
                  <to>
                    <xdr:col>1</xdr:col>
                    <xdr:colOff>146050</xdr:colOff>
                    <xdr:row>86</xdr:row>
                    <xdr:rowOff>146050</xdr:rowOff>
                  </to>
                </anchor>
              </controlPr>
            </control>
          </mc:Choice>
        </mc:AlternateContent>
        <mc:AlternateContent xmlns:mc="http://schemas.openxmlformats.org/markup-compatibility/2006">
          <mc:Choice Requires="x14">
            <control shapeId="22979" r:id="rId33" name="Button 451">
              <controlPr defaultSize="0" print="0" autoFill="0" autoPict="0" macro="[0]!option_button_click">
                <anchor moveWithCells="1" sizeWithCells="1">
                  <from>
                    <xdr:col>0</xdr:col>
                    <xdr:colOff>31750</xdr:colOff>
                    <xdr:row>87</xdr:row>
                    <xdr:rowOff>31750</xdr:rowOff>
                  </from>
                  <to>
                    <xdr:col>0</xdr:col>
                    <xdr:colOff>146050</xdr:colOff>
                    <xdr:row>87</xdr:row>
                    <xdr:rowOff>146050</xdr:rowOff>
                  </to>
                </anchor>
              </controlPr>
            </control>
          </mc:Choice>
        </mc:AlternateContent>
        <mc:AlternateContent xmlns:mc="http://schemas.openxmlformats.org/markup-compatibility/2006">
          <mc:Choice Requires="x14">
            <control shapeId="22980" r:id="rId34" name="Button 452">
              <controlPr defaultSize="0" print="0" autoFill="0" autoPict="0" macro="[0]!option_button_click">
                <anchor moveWithCells="1" sizeWithCells="1">
                  <from>
                    <xdr:col>0</xdr:col>
                    <xdr:colOff>31750</xdr:colOff>
                    <xdr:row>89</xdr:row>
                    <xdr:rowOff>38100</xdr:rowOff>
                  </from>
                  <to>
                    <xdr:col>0</xdr:col>
                    <xdr:colOff>146050</xdr:colOff>
                    <xdr:row>89</xdr:row>
                    <xdr:rowOff>152400</xdr:rowOff>
                  </to>
                </anchor>
              </controlPr>
            </control>
          </mc:Choice>
        </mc:AlternateContent>
        <mc:AlternateContent xmlns:mc="http://schemas.openxmlformats.org/markup-compatibility/2006">
          <mc:Choice Requires="x14">
            <control shapeId="22981" r:id="rId35" name="Button 453">
              <controlPr defaultSize="0" print="0" autoFill="0" autoPict="0" macro="[0]!option_button_click">
                <anchor moveWithCells="1" sizeWithCells="1">
                  <from>
                    <xdr:col>0</xdr:col>
                    <xdr:colOff>31750</xdr:colOff>
                    <xdr:row>90</xdr:row>
                    <xdr:rowOff>31750</xdr:rowOff>
                  </from>
                  <to>
                    <xdr:col>0</xdr:col>
                    <xdr:colOff>146050</xdr:colOff>
                    <xdr:row>90</xdr:row>
                    <xdr:rowOff>146050</xdr:rowOff>
                  </to>
                </anchor>
              </controlPr>
            </control>
          </mc:Choice>
        </mc:AlternateContent>
        <mc:AlternateContent xmlns:mc="http://schemas.openxmlformats.org/markup-compatibility/2006">
          <mc:Choice Requires="x14">
            <control shapeId="22982" r:id="rId36" name="Button 454">
              <controlPr defaultSize="0" print="0" autoFill="0" autoPict="0" macro="[0]!option_button_click">
                <anchor moveWithCells="1" sizeWithCells="1">
                  <from>
                    <xdr:col>0</xdr:col>
                    <xdr:colOff>31750</xdr:colOff>
                    <xdr:row>88</xdr:row>
                    <xdr:rowOff>31750</xdr:rowOff>
                  </from>
                  <to>
                    <xdr:col>0</xdr:col>
                    <xdr:colOff>146050</xdr:colOff>
                    <xdr:row>88</xdr:row>
                    <xdr:rowOff>146050</xdr:rowOff>
                  </to>
                </anchor>
              </controlPr>
            </control>
          </mc:Choice>
        </mc:AlternateContent>
        <mc:AlternateContent xmlns:mc="http://schemas.openxmlformats.org/markup-compatibility/2006">
          <mc:Choice Requires="x14">
            <control shapeId="22983" r:id="rId37" name="Button 455">
              <controlPr defaultSize="0" print="0" autoFill="0" autoPict="0" macro="[0]!option_button_add_spare">
                <anchor moveWithCells="1" sizeWithCells="1">
                  <from>
                    <xdr:col>1</xdr:col>
                    <xdr:colOff>31750</xdr:colOff>
                    <xdr:row>110</xdr:row>
                    <xdr:rowOff>31750</xdr:rowOff>
                  </from>
                  <to>
                    <xdr:col>1</xdr:col>
                    <xdr:colOff>146050</xdr:colOff>
                    <xdr:row>110</xdr:row>
                    <xdr:rowOff>146050</xdr:rowOff>
                  </to>
                </anchor>
              </controlPr>
            </control>
          </mc:Choice>
        </mc:AlternateContent>
        <mc:AlternateContent xmlns:mc="http://schemas.openxmlformats.org/markup-compatibility/2006">
          <mc:Choice Requires="x14">
            <control shapeId="22984" r:id="rId38" name="Button 456">
              <controlPr defaultSize="0" print="0" autoFill="0" autoPict="0" macro="[0]!option_button_click">
                <anchor moveWithCells="1" sizeWithCells="1">
                  <from>
                    <xdr:col>0</xdr:col>
                    <xdr:colOff>31750</xdr:colOff>
                    <xdr:row>111</xdr:row>
                    <xdr:rowOff>38100</xdr:rowOff>
                  </from>
                  <to>
                    <xdr:col>0</xdr:col>
                    <xdr:colOff>146050</xdr:colOff>
                    <xdr:row>111</xdr:row>
                    <xdr:rowOff>152400</xdr:rowOff>
                  </to>
                </anchor>
              </controlPr>
            </control>
          </mc:Choice>
        </mc:AlternateContent>
        <mc:AlternateContent xmlns:mc="http://schemas.openxmlformats.org/markup-compatibility/2006">
          <mc:Choice Requires="x14">
            <control shapeId="22985" r:id="rId39" name="Button 457">
              <controlPr defaultSize="0" print="0" autoFill="0" autoPict="0" macro="[0]!option_button_click">
                <anchor moveWithCells="1" sizeWithCells="1">
                  <from>
                    <xdr:col>0</xdr:col>
                    <xdr:colOff>31750</xdr:colOff>
                    <xdr:row>113</xdr:row>
                    <xdr:rowOff>69850</xdr:rowOff>
                  </from>
                  <to>
                    <xdr:col>0</xdr:col>
                    <xdr:colOff>146050</xdr:colOff>
                    <xdr:row>114</xdr:row>
                    <xdr:rowOff>0</xdr:rowOff>
                  </to>
                </anchor>
              </controlPr>
            </control>
          </mc:Choice>
        </mc:AlternateContent>
        <mc:AlternateContent xmlns:mc="http://schemas.openxmlformats.org/markup-compatibility/2006">
          <mc:Choice Requires="x14">
            <control shapeId="22986" r:id="rId40" name="Button 458">
              <controlPr defaultSize="0" print="0" autoFill="0" autoPict="0" macro="[0]!option_button_click">
                <anchor moveWithCells="1" sizeWithCells="1">
                  <from>
                    <xdr:col>0</xdr:col>
                    <xdr:colOff>31750</xdr:colOff>
                    <xdr:row>114</xdr:row>
                    <xdr:rowOff>69850</xdr:rowOff>
                  </from>
                  <to>
                    <xdr:col>0</xdr:col>
                    <xdr:colOff>146050</xdr:colOff>
                    <xdr:row>115</xdr:row>
                    <xdr:rowOff>0</xdr:rowOff>
                  </to>
                </anchor>
              </controlPr>
            </control>
          </mc:Choice>
        </mc:AlternateContent>
        <mc:AlternateContent xmlns:mc="http://schemas.openxmlformats.org/markup-compatibility/2006">
          <mc:Choice Requires="x14">
            <control shapeId="22987" r:id="rId41" name="Button 459">
              <controlPr defaultSize="0" print="0" autoFill="0" autoPict="0" macro="[0]!option_button_click">
                <anchor moveWithCells="1" sizeWithCells="1">
                  <from>
                    <xdr:col>0</xdr:col>
                    <xdr:colOff>31750</xdr:colOff>
                    <xdr:row>112</xdr:row>
                    <xdr:rowOff>50800</xdr:rowOff>
                  </from>
                  <to>
                    <xdr:col>0</xdr:col>
                    <xdr:colOff>146050</xdr:colOff>
                    <xdr:row>112</xdr:row>
                    <xdr:rowOff>165100</xdr:rowOff>
                  </to>
                </anchor>
              </controlPr>
            </control>
          </mc:Choice>
        </mc:AlternateContent>
        <mc:AlternateContent xmlns:mc="http://schemas.openxmlformats.org/markup-compatibility/2006">
          <mc:Choice Requires="x14">
            <control shapeId="22988" r:id="rId42" name="Button 460">
              <controlPr defaultSize="0" print="0" autoFill="0" autoPict="0" macro="[0]!option_button_add4">
                <anchor moveWithCells="1" sizeWithCells="1">
                  <from>
                    <xdr:col>1</xdr:col>
                    <xdr:colOff>31750</xdr:colOff>
                    <xdr:row>95</xdr:row>
                    <xdr:rowOff>31750</xdr:rowOff>
                  </from>
                  <to>
                    <xdr:col>1</xdr:col>
                    <xdr:colOff>146050</xdr:colOff>
                    <xdr:row>95</xdr:row>
                    <xdr:rowOff>146050</xdr:rowOff>
                  </to>
                </anchor>
              </controlPr>
            </control>
          </mc:Choice>
        </mc:AlternateContent>
        <mc:AlternateContent xmlns:mc="http://schemas.openxmlformats.org/markup-compatibility/2006">
          <mc:Choice Requires="x14">
            <control shapeId="22989" r:id="rId43" name="Button 461">
              <controlPr defaultSize="0" print="0" autoFill="0" autoPict="0" macro="[0]!option_button_click">
                <anchor moveWithCells="1" sizeWithCells="1">
                  <from>
                    <xdr:col>0</xdr:col>
                    <xdr:colOff>38100</xdr:colOff>
                    <xdr:row>97</xdr:row>
                    <xdr:rowOff>31750</xdr:rowOff>
                  </from>
                  <to>
                    <xdr:col>0</xdr:col>
                    <xdr:colOff>152400</xdr:colOff>
                    <xdr:row>97</xdr:row>
                    <xdr:rowOff>146050</xdr:rowOff>
                  </to>
                </anchor>
              </controlPr>
            </control>
          </mc:Choice>
        </mc:AlternateContent>
        <mc:AlternateContent xmlns:mc="http://schemas.openxmlformats.org/markup-compatibility/2006">
          <mc:Choice Requires="x14">
            <control shapeId="22990" r:id="rId44" name="Button 462">
              <controlPr defaultSize="0" print="0" autoFill="0" autoPict="0" macro="[0]!option_button_click">
                <anchor moveWithCells="1" sizeWithCells="1">
                  <from>
                    <xdr:col>0</xdr:col>
                    <xdr:colOff>38100</xdr:colOff>
                    <xdr:row>98</xdr:row>
                    <xdr:rowOff>31750</xdr:rowOff>
                  </from>
                  <to>
                    <xdr:col>0</xdr:col>
                    <xdr:colOff>152400</xdr:colOff>
                    <xdr:row>98</xdr:row>
                    <xdr:rowOff>146050</xdr:rowOff>
                  </to>
                </anchor>
              </controlPr>
            </control>
          </mc:Choice>
        </mc:AlternateContent>
        <mc:AlternateContent xmlns:mc="http://schemas.openxmlformats.org/markup-compatibility/2006">
          <mc:Choice Requires="x14">
            <control shapeId="22991" r:id="rId45" name="Button 463">
              <controlPr defaultSize="0" print="0" autoFill="0" autoPict="0" macro="[0]!option_button_click">
                <anchor moveWithCells="1" sizeWithCells="1">
                  <from>
                    <xdr:col>0</xdr:col>
                    <xdr:colOff>38100</xdr:colOff>
                    <xdr:row>99</xdr:row>
                    <xdr:rowOff>38100</xdr:rowOff>
                  </from>
                  <to>
                    <xdr:col>0</xdr:col>
                    <xdr:colOff>152400</xdr:colOff>
                    <xdr:row>99</xdr:row>
                    <xdr:rowOff>152400</xdr:rowOff>
                  </to>
                </anchor>
              </controlPr>
            </control>
          </mc:Choice>
        </mc:AlternateContent>
        <mc:AlternateContent xmlns:mc="http://schemas.openxmlformats.org/markup-compatibility/2006">
          <mc:Choice Requires="x14">
            <control shapeId="22992" r:id="rId46" name="Button 464">
              <controlPr defaultSize="0" print="0" autoFill="0" autoPict="0" macro="[0]!option_button_click">
                <anchor moveWithCells="1" sizeWithCells="1">
                  <from>
                    <xdr:col>0</xdr:col>
                    <xdr:colOff>38100</xdr:colOff>
                    <xdr:row>100</xdr:row>
                    <xdr:rowOff>50800</xdr:rowOff>
                  </from>
                  <to>
                    <xdr:col>0</xdr:col>
                    <xdr:colOff>152400</xdr:colOff>
                    <xdr:row>100</xdr:row>
                    <xdr:rowOff>165100</xdr:rowOff>
                  </to>
                </anchor>
              </controlPr>
            </control>
          </mc:Choice>
        </mc:AlternateContent>
        <mc:AlternateContent xmlns:mc="http://schemas.openxmlformats.org/markup-compatibility/2006">
          <mc:Choice Requires="x14">
            <control shapeId="22993" r:id="rId47" name="Button 465">
              <controlPr defaultSize="0" print="0" autoFill="0" autoPict="0" macro="[0]!option_button_click">
                <anchor moveWithCells="1" sizeWithCells="1">
                  <from>
                    <xdr:col>0</xdr:col>
                    <xdr:colOff>38100</xdr:colOff>
                    <xdr:row>96</xdr:row>
                    <xdr:rowOff>12700</xdr:rowOff>
                  </from>
                  <to>
                    <xdr:col>0</xdr:col>
                    <xdr:colOff>152400</xdr:colOff>
                    <xdr:row>96</xdr:row>
                    <xdr:rowOff>127000</xdr:rowOff>
                  </to>
                </anchor>
              </controlPr>
            </control>
          </mc:Choice>
        </mc:AlternateContent>
        <mc:AlternateContent xmlns:mc="http://schemas.openxmlformats.org/markup-compatibility/2006">
          <mc:Choice Requires="x14">
            <control shapeId="22994" r:id="rId48" name="Button 466">
              <controlPr defaultSize="0" print="0" autoFill="0" autoPict="0" macro="[0]!option_button_click">
                <anchor moveWithCells="1" sizeWithCells="1">
                  <from>
                    <xdr:col>0</xdr:col>
                    <xdr:colOff>38100</xdr:colOff>
                    <xdr:row>101</xdr:row>
                    <xdr:rowOff>50800</xdr:rowOff>
                  </from>
                  <to>
                    <xdr:col>0</xdr:col>
                    <xdr:colOff>152400</xdr:colOff>
                    <xdr:row>101</xdr:row>
                    <xdr:rowOff>165100</xdr:rowOff>
                  </to>
                </anchor>
              </controlPr>
            </control>
          </mc:Choice>
        </mc:AlternateContent>
        <mc:AlternateContent xmlns:mc="http://schemas.openxmlformats.org/markup-compatibility/2006">
          <mc:Choice Requires="x14">
            <control shapeId="22995" r:id="rId49" name="Button 467">
              <controlPr defaultSize="0" print="0" autoFill="0" autoPict="0" macro="[0]!option_button_click">
                <anchor moveWithCells="1" sizeWithCells="1">
                  <from>
                    <xdr:col>0</xdr:col>
                    <xdr:colOff>38100</xdr:colOff>
                    <xdr:row>102</xdr:row>
                    <xdr:rowOff>50800</xdr:rowOff>
                  </from>
                  <to>
                    <xdr:col>0</xdr:col>
                    <xdr:colOff>152400</xdr:colOff>
                    <xdr:row>102</xdr:row>
                    <xdr:rowOff>165100</xdr:rowOff>
                  </to>
                </anchor>
              </controlPr>
            </control>
          </mc:Choice>
        </mc:AlternateContent>
        <mc:AlternateContent xmlns:mc="http://schemas.openxmlformats.org/markup-compatibility/2006">
          <mc:Choice Requires="x14">
            <control shapeId="22996" r:id="rId50" name="Button 468">
              <controlPr defaultSize="0" print="0" autoFill="0" autoPict="0" macro="[0]!option_button_click">
                <anchor moveWithCells="1" sizeWithCells="1">
                  <from>
                    <xdr:col>0</xdr:col>
                    <xdr:colOff>38100</xdr:colOff>
                    <xdr:row>103</xdr:row>
                    <xdr:rowOff>50800</xdr:rowOff>
                  </from>
                  <to>
                    <xdr:col>0</xdr:col>
                    <xdr:colOff>152400</xdr:colOff>
                    <xdr:row>103</xdr:row>
                    <xdr:rowOff>165100</xdr:rowOff>
                  </to>
                </anchor>
              </controlPr>
            </control>
          </mc:Choice>
        </mc:AlternateContent>
        <mc:AlternateContent xmlns:mc="http://schemas.openxmlformats.org/markup-compatibility/2006">
          <mc:Choice Requires="x14">
            <control shapeId="22997" r:id="rId51" name="Button 469">
              <controlPr defaultSize="0" print="0" autoFill="0" autoPict="0" macro="[0]!option_button_click">
                <anchor moveWithCells="1" sizeWithCells="1">
                  <from>
                    <xdr:col>0</xdr:col>
                    <xdr:colOff>38100</xdr:colOff>
                    <xdr:row>104</xdr:row>
                    <xdr:rowOff>50800</xdr:rowOff>
                  </from>
                  <to>
                    <xdr:col>0</xdr:col>
                    <xdr:colOff>152400</xdr:colOff>
                    <xdr:row>104</xdr:row>
                    <xdr:rowOff>165100</xdr:rowOff>
                  </to>
                </anchor>
              </controlPr>
            </control>
          </mc:Choice>
        </mc:AlternateContent>
        <mc:AlternateContent xmlns:mc="http://schemas.openxmlformats.org/markup-compatibility/2006">
          <mc:Choice Requires="x14">
            <control shapeId="22998" r:id="rId52" name="Button 470">
              <controlPr defaultSize="0" print="0" autoFill="0" autoPict="0" macro="[0]!option_button_click">
                <anchor moveWithCells="1" sizeWithCells="1">
                  <from>
                    <xdr:col>0</xdr:col>
                    <xdr:colOff>38100</xdr:colOff>
                    <xdr:row>105</xdr:row>
                    <xdr:rowOff>50800</xdr:rowOff>
                  </from>
                  <to>
                    <xdr:col>0</xdr:col>
                    <xdr:colOff>152400</xdr:colOff>
                    <xdr:row>105</xdr:row>
                    <xdr:rowOff>165100</xdr:rowOff>
                  </to>
                </anchor>
              </controlPr>
            </control>
          </mc:Choice>
        </mc:AlternateContent>
        <mc:AlternateContent xmlns:mc="http://schemas.openxmlformats.org/markup-compatibility/2006">
          <mc:Choice Requires="x14">
            <control shapeId="22999" r:id="rId53" name="Button 471">
              <controlPr defaultSize="0" print="0" autoFill="0" autoPict="0" macro="[0]!option_button_click">
                <anchor moveWithCells="1" sizeWithCells="1">
                  <from>
                    <xdr:col>0</xdr:col>
                    <xdr:colOff>38100</xdr:colOff>
                    <xdr:row>106</xdr:row>
                    <xdr:rowOff>50800</xdr:rowOff>
                  </from>
                  <to>
                    <xdr:col>0</xdr:col>
                    <xdr:colOff>152400</xdr:colOff>
                    <xdr:row>106</xdr:row>
                    <xdr:rowOff>165100</xdr:rowOff>
                  </to>
                </anchor>
              </controlPr>
            </control>
          </mc:Choice>
        </mc:AlternateContent>
        <mc:AlternateContent xmlns:mc="http://schemas.openxmlformats.org/markup-compatibility/2006">
          <mc:Choice Requires="x14">
            <control shapeId="23000" r:id="rId54" name="Button 472">
              <controlPr defaultSize="0" print="0" autoFill="0" autoPict="0" macro="[0]!option_button_click">
                <anchor moveWithCells="1" sizeWithCells="1">
                  <from>
                    <xdr:col>0</xdr:col>
                    <xdr:colOff>38100</xdr:colOff>
                    <xdr:row>107</xdr:row>
                    <xdr:rowOff>50800</xdr:rowOff>
                  </from>
                  <to>
                    <xdr:col>0</xdr:col>
                    <xdr:colOff>152400</xdr:colOff>
                    <xdr:row>107</xdr:row>
                    <xdr:rowOff>165100</xdr:rowOff>
                  </to>
                </anchor>
              </controlPr>
            </control>
          </mc:Choice>
        </mc:AlternateContent>
        <mc:AlternateContent xmlns:mc="http://schemas.openxmlformats.org/markup-compatibility/2006">
          <mc:Choice Requires="x14">
            <control shapeId="23001" r:id="rId55" name="Button 473">
              <controlPr defaultSize="0" print="0" autoFill="0" autoPict="0" macro="[0]!option_button_click">
                <anchor moveWithCells="1" sizeWithCells="1">
                  <from>
                    <xdr:col>0</xdr:col>
                    <xdr:colOff>38100</xdr:colOff>
                    <xdr:row>108</xdr:row>
                    <xdr:rowOff>50800</xdr:rowOff>
                  </from>
                  <to>
                    <xdr:col>0</xdr:col>
                    <xdr:colOff>152400</xdr:colOff>
                    <xdr:row>108</xdr:row>
                    <xdr:rowOff>165100</xdr:rowOff>
                  </to>
                </anchor>
              </controlPr>
            </control>
          </mc:Choice>
        </mc:AlternateContent>
        <mc:AlternateContent xmlns:mc="http://schemas.openxmlformats.org/markup-compatibility/2006">
          <mc:Choice Requires="x14">
            <control shapeId="23002" r:id="rId56" name="Button 474">
              <controlPr defaultSize="0" print="0" autoFill="0" autoPict="0" macro="[0]!option_button_click">
                <anchor moveWithCells="1" sizeWithCells="1">
                  <from>
                    <xdr:col>0</xdr:col>
                    <xdr:colOff>38100</xdr:colOff>
                    <xdr:row>109</xdr:row>
                    <xdr:rowOff>50800</xdr:rowOff>
                  </from>
                  <to>
                    <xdr:col>0</xdr:col>
                    <xdr:colOff>152400</xdr:colOff>
                    <xdr:row>109</xdr:row>
                    <xdr:rowOff>165100</xdr:rowOff>
                  </to>
                </anchor>
              </controlPr>
            </control>
          </mc:Choice>
        </mc:AlternateContent>
        <mc:AlternateContent xmlns:mc="http://schemas.openxmlformats.org/markup-compatibility/2006">
          <mc:Choice Requires="x14">
            <control shapeId="23003" r:id="rId57" name="Button 475">
              <controlPr defaultSize="0" print="0" autoFill="0" autoPict="0" macro="[0]!option_button_add4">
                <anchor moveWithCells="1" sizeWithCells="1">
                  <from>
                    <xdr:col>1</xdr:col>
                    <xdr:colOff>31750</xdr:colOff>
                    <xdr:row>71</xdr:row>
                    <xdr:rowOff>31750</xdr:rowOff>
                  </from>
                  <to>
                    <xdr:col>1</xdr:col>
                    <xdr:colOff>146050</xdr:colOff>
                    <xdr:row>71</xdr:row>
                    <xdr:rowOff>146050</xdr:rowOff>
                  </to>
                </anchor>
              </controlPr>
            </control>
          </mc:Choice>
        </mc:AlternateContent>
        <mc:AlternateContent xmlns:mc="http://schemas.openxmlformats.org/markup-compatibility/2006">
          <mc:Choice Requires="x14">
            <control shapeId="23018" r:id="rId58" name="Button 490">
              <controlPr defaultSize="0" print="0" autoFill="0" autoPict="0" macro="[0]!option_button_add4">
                <anchor moveWithCells="1" sizeWithCells="1">
                  <from>
                    <xdr:col>1</xdr:col>
                    <xdr:colOff>31750</xdr:colOff>
                    <xdr:row>124</xdr:row>
                    <xdr:rowOff>31750</xdr:rowOff>
                  </from>
                  <to>
                    <xdr:col>1</xdr:col>
                    <xdr:colOff>146050</xdr:colOff>
                    <xdr:row>124</xdr:row>
                    <xdr:rowOff>146050</xdr:rowOff>
                  </to>
                </anchor>
              </controlPr>
            </control>
          </mc:Choice>
        </mc:AlternateContent>
        <mc:AlternateContent xmlns:mc="http://schemas.openxmlformats.org/markup-compatibility/2006">
          <mc:Choice Requires="x14">
            <control shapeId="23019" r:id="rId59" name="Button 491">
              <controlPr defaultSize="0" print="0" autoFill="0" autoPict="0" macro="[0]!option_button_click">
                <anchor moveWithCells="1" sizeWithCells="1">
                  <from>
                    <xdr:col>0</xdr:col>
                    <xdr:colOff>38100</xdr:colOff>
                    <xdr:row>126</xdr:row>
                    <xdr:rowOff>31750</xdr:rowOff>
                  </from>
                  <to>
                    <xdr:col>0</xdr:col>
                    <xdr:colOff>152400</xdr:colOff>
                    <xdr:row>126</xdr:row>
                    <xdr:rowOff>146050</xdr:rowOff>
                  </to>
                </anchor>
              </controlPr>
            </control>
          </mc:Choice>
        </mc:AlternateContent>
        <mc:AlternateContent xmlns:mc="http://schemas.openxmlformats.org/markup-compatibility/2006">
          <mc:Choice Requires="x14">
            <control shapeId="23020" r:id="rId60" name="Button 492">
              <controlPr defaultSize="0" print="0" autoFill="0" autoPict="0" macro="[0]!option_button_click">
                <anchor moveWithCells="1" sizeWithCells="1">
                  <from>
                    <xdr:col>0</xdr:col>
                    <xdr:colOff>38100</xdr:colOff>
                    <xdr:row>127</xdr:row>
                    <xdr:rowOff>31750</xdr:rowOff>
                  </from>
                  <to>
                    <xdr:col>0</xdr:col>
                    <xdr:colOff>152400</xdr:colOff>
                    <xdr:row>127</xdr:row>
                    <xdr:rowOff>146050</xdr:rowOff>
                  </to>
                </anchor>
              </controlPr>
            </control>
          </mc:Choice>
        </mc:AlternateContent>
        <mc:AlternateContent xmlns:mc="http://schemas.openxmlformats.org/markup-compatibility/2006">
          <mc:Choice Requires="x14">
            <control shapeId="23021" r:id="rId61" name="Button 493">
              <controlPr defaultSize="0" print="0" autoFill="0" autoPict="0" macro="[0]!option_button_click">
                <anchor moveWithCells="1" sizeWithCells="1">
                  <from>
                    <xdr:col>0</xdr:col>
                    <xdr:colOff>38100</xdr:colOff>
                    <xdr:row>128</xdr:row>
                    <xdr:rowOff>38100</xdr:rowOff>
                  </from>
                  <to>
                    <xdr:col>0</xdr:col>
                    <xdr:colOff>152400</xdr:colOff>
                    <xdr:row>128</xdr:row>
                    <xdr:rowOff>152400</xdr:rowOff>
                  </to>
                </anchor>
              </controlPr>
            </control>
          </mc:Choice>
        </mc:AlternateContent>
        <mc:AlternateContent xmlns:mc="http://schemas.openxmlformats.org/markup-compatibility/2006">
          <mc:Choice Requires="x14">
            <control shapeId="23022" r:id="rId62" name="Button 494">
              <controlPr defaultSize="0" print="0" autoFill="0" autoPict="0" macro="[0]!option_button_click">
                <anchor moveWithCells="1" sizeWithCells="1">
                  <from>
                    <xdr:col>0</xdr:col>
                    <xdr:colOff>38100</xdr:colOff>
                    <xdr:row>129</xdr:row>
                    <xdr:rowOff>50800</xdr:rowOff>
                  </from>
                  <to>
                    <xdr:col>0</xdr:col>
                    <xdr:colOff>152400</xdr:colOff>
                    <xdr:row>129</xdr:row>
                    <xdr:rowOff>165100</xdr:rowOff>
                  </to>
                </anchor>
              </controlPr>
            </control>
          </mc:Choice>
        </mc:AlternateContent>
        <mc:AlternateContent xmlns:mc="http://schemas.openxmlformats.org/markup-compatibility/2006">
          <mc:Choice Requires="x14">
            <control shapeId="23023" r:id="rId63" name="Button 495">
              <controlPr defaultSize="0" print="0" autoFill="0" autoPict="0" macro="[0]!option_button_click">
                <anchor moveWithCells="1" sizeWithCells="1">
                  <from>
                    <xdr:col>0</xdr:col>
                    <xdr:colOff>38100</xdr:colOff>
                    <xdr:row>125</xdr:row>
                    <xdr:rowOff>12700</xdr:rowOff>
                  </from>
                  <to>
                    <xdr:col>0</xdr:col>
                    <xdr:colOff>152400</xdr:colOff>
                    <xdr:row>125</xdr:row>
                    <xdr:rowOff>127000</xdr:rowOff>
                  </to>
                </anchor>
              </controlPr>
            </control>
          </mc:Choice>
        </mc:AlternateContent>
        <mc:AlternateContent xmlns:mc="http://schemas.openxmlformats.org/markup-compatibility/2006">
          <mc:Choice Requires="x14">
            <control shapeId="23024" r:id="rId64" name="Button 496">
              <controlPr defaultSize="0" print="0" autoFill="0" autoPict="0" macro="[0]!option_button_click">
                <anchor moveWithCells="1" sizeWithCells="1">
                  <from>
                    <xdr:col>0</xdr:col>
                    <xdr:colOff>38100</xdr:colOff>
                    <xdr:row>130</xdr:row>
                    <xdr:rowOff>50800</xdr:rowOff>
                  </from>
                  <to>
                    <xdr:col>0</xdr:col>
                    <xdr:colOff>152400</xdr:colOff>
                    <xdr:row>130</xdr:row>
                    <xdr:rowOff>165100</xdr:rowOff>
                  </to>
                </anchor>
              </controlPr>
            </control>
          </mc:Choice>
        </mc:AlternateContent>
        <mc:AlternateContent xmlns:mc="http://schemas.openxmlformats.org/markup-compatibility/2006">
          <mc:Choice Requires="x14">
            <control shapeId="23025" r:id="rId65" name="Button 497">
              <controlPr defaultSize="0" print="0" autoFill="0" autoPict="0" macro="[0]!option_button_click">
                <anchor moveWithCells="1" sizeWithCells="1">
                  <from>
                    <xdr:col>0</xdr:col>
                    <xdr:colOff>38100</xdr:colOff>
                    <xdr:row>131</xdr:row>
                    <xdr:rowOff>50800</xdr:rowOff>
                  </from>
                  <to>
                    <xdr:col>0</xdr:col>
                    <xdr:colOff>152400</xdr:colOff>
                    <xdr:row>131</xdr:row>
                    <xdr:rowOff>165100</xdr:rowOff>
                  </to>
                </anchor>
              </controlPr>
            </control>
          </mc:Choice>
        </mc:AlternateContent>
        <mc:AlternateContent xmlns:mc="http://schemas.openxmlformats.org/markup-compatibility/2006">
          <mc:Choice Requires="x14">
            <control shapeId="23026" r:id="rId66" name="Button 498">
              <controlPr defaultSize="0" print="0" autoFill="0" autoPict="0" macro="[0]!option_button_click">
                <anchor moveWithCells="1" sizeWithCells="1">
                  <from>
                    <xdr:col>0</xdr:col>
                    <xdr:colOff>38100</xdr:colOff>
                    <xdr:row>132</xdr:row>
                    <xdr:rowOff>50800</xdr:rowOff>
                  </from>
                  <to>
                    <xdr:col>0</xdr:col>
                    <xdr:colOff>152400</xdr:colOff>
                    <xdr:row>132</xdr:row>
                    <xdr:rowOff>165100</xdr:rowOff>
                  </to>
                </anchor>
              </controlPr>
            </control>
          </mc:Choice>
        </mc:AlternateContent>
        <mc:AlternateContent xmlns:mc="http://schemas.openxmlformats.org/markup-compatibility/2006">
          <mc:Choice Requires="x14">
            <control shapeId="23027" r:id="rId67" name="Button 499">
              <controlPr defaultSize="0" print="0" autoFill="0" autoPict="0" macro="[0]!option_button_click">
                <anchor moveWithCells="1" sizeWithCells="1">
                  <from>
                    <xdr:col>0</xdr:col>
                    <xdr:colOff>38100</xdr:colOff>
                    <xdr:row>133</xdr:row>
                    <xdr:rowOff>50800</xdr:rowOff>
                  </from>
                  <to>
                    <xdr:col>0</xdr:col>
                    <xdr:colOff>152400</xdr:colOff>
                    <xdr:row>133</xdr:row>
                    <xdr:rowOff>165100</xdr:rowOff>
                  </to>
                </anchor>
              </controlPr>
            </control>
          </mc:Choice>
        </mc:AlternateContent>
        <mc:AlternateContent xmlns:mc="http://schemas.openxmlformats.org/markup-compatibility/2006">
          <mc:Choice Requires="x14">
            <control shapeId="23028" r:id="rId68" name="Button 500">
              <controlPr defaultSize="0" print="0" autoFill="0" autoPict="0" macro="[0]!option_button_click">
                <anchor moveWithCells="1" sizeWithCells="1">
                  <from>
                    <xdr:col>0</xdr:col>
                    <xdr:colOff>38100</xdr:colOff>
                    <xdr:row>134</xdr:row>
                    <xdr:rowOff>50800</xdr:rowOff>
                  </from>
                  <to>
                    <xdr:col>0</xdr:col>
                    <xdr:colOff>152400</xdr:colOff>
                    <xdr:row>134</xdr:row>
                    <xdr:rowOff>165100</xdr:rowOff>
                  </to>
                </anchor>
              </controlPr>
            </control>
          </mc:Choice>
        </mc:AlternateContent>
        <mc:AlternateContent xmlns:mc="http://schemas.openxmlformats.org/markup-compatibility/2006">
          <mc:Choice Requires="x14">
            <control shapeId="23029" r:id="rId69" name="Button 501">
              <controlPr defaultSize="0" print="0" autoFill="0" autoPict="0" macro="[0]!option_button_click">
                <anchor moveWithCells="1" sizeWithCells="1">
                  <from>
                    <xdr:col>0</xdr:col>
                    <xdr:colOff>38100</xdr:colOff>
                    <xdr:row>135</xdr:row>
                    <xdr:rowOff>50800</xdr:rowOff>
                  </from>
                  <to>
                    <xdr:col>0</xdr:col>
                    <xdr:colOff>152400</xdr:colOff>
                    <xdr:row>135</xdr:row>
                    <xdr:rowOff>165100</xdr:rowOff>
                  </to>
                </anchor>
              </controlPr>
            </control>
          </mc:Choice>
        </mc:AlternateContent>
        <mc:AlternateContent xmlns:mc="http://schemas.openxmlformats.org/markup-compatibility/2006">
          <mc:Choice Requires="x14">
            <control shapeId="23030" r:id="rId70" name="Button 502">
              <controlPr defaultSize="0" print="0" autoFill="0" autoPict="0" macro="[0]!option_button_click">
                <anchor moveWithCells="1" sizeWithCells="1">
                  <from>
                    <xdr:col>0</xdr:col>
                    <xdr:colOff>38100</xdr:colOff>
                    <xdr:row>136</xdr:row>
                    <xdr:rowOff>50800</xdr:rowOff>
                  </from>
                  <to>
                    <xdr:col>0</xdr:col>
                    <xdr:colOff>152400</xdr:colOff>
                    <xdr:row>136</xdr:row>
                    <xdr:rowOff>165100</xdr:rowOff>
                  </to>
                </anchor>
              </controlPr>
            </control>
          </mc:Choice>
        </mc:AlternateContent>
        <mc:AlternateContent xmlns:mc="http://schemas.openxmlformats.org/markup-compatibility/2006">
          <mc:Choice Requires="x14">
            <control shapeId="23031" r:id="rId71" name="Button 503">
              <controlPr defaultSize="0" print="0" autoFill="0" autoPict="0" macro="[0]!option_button_click">
                <anchor moveWithCells="1" sizeWithCells="1">
                  <from>
                    <xdr:col>0</xdr:col>
                    <xdr:colOff>38100</xdr:colOff>
                    <xdr:row>137</xdr:row>
                    <xdr:rowOff>50800</xdr:rowOff>
                  </from>
                  <to>
                    <xdr:col>0</xdr:col>
                    <xdr:colOff>152400</xdr:colOff>
                    <xdr:row>137</xdr:row>
                    <xdr:rowOff>165100</xdr:rowOff>
                  </to>
                </anchor>
              </controlPr>
            </control>
          </mc:Choice>
        </mc:AlternateContent>
        <mc:AlternateContent xmlns:mc="http://schemas.openxmlformats.org/markup-compatibility/2006">
          <mc:Choice Requires="x14">
            <control shapeId="23032" r:id="rId72" name="Button 504">
              <controlPr defaultSize="0" print="0" autoFill="0" autoPict="0" macro="[0]!option_button_click">
                <anchor moveWithCells="1" sizeWithCells="1">
                  <from>
                    <xdr:col>0</xdr:col>
                    <xdr:colOff>38100</xdr:colOff>
                    <xdr:row>138</xdr:row>
                    <xdr:rowOff>50800</xdr:rowOff>
                  </from>
                  <to>
                    <xdr:col>0</xdr:col>
                    <xdr:colOff>152400</xdr:colOff>
                    <xdr:row>138</xdr:row>
                    <xdr:rowOff>165100</xdr:rowOff>
                  </to>
                </anchor>
              </controlPr>
            </control>
          </mc:Choice>
        </mc:AlternateContent>
        <mc:AlternateContent xmlns:mc="http://schemas.openxmlformats.org/markup-compatibility/2006">
          <mc:Choice Requires="x14">
            <control shapeId="23062" r:id="rId73" name="Button 534">
              <controlPr defaultSize="0" print="0" autoFill="0" autoPict="0" macro="[0]!option_button_click">
                <anchor moveWithCells="1" sizeWithCells="1">
                  <from>
                    <xdr:col>0</xdr:col>
                    <xdr:colOff>31750</xdr:colOff>
                    <xdr:row>73</xdr:row>
                    <xdr:rowOff>38100</xdr:rowOff>
                  </from>
                  <to>
                    <xdr:col>0</xdr:col>
                    <xdr:colOff>146050</xdr:colOff>
                    <xdr:row>73</xdr:row>
                    <xdr:rowOff>152400</xdr:rowOff>
                  </to>
                </anchor>
              </controlPr>
            </control>
          </mc:Choice>
        </mc:AlternateContent>
        <mc:AlternateContent xmlns:mc="http://schemas.openxmlformats.org/markup-compatibility/2006">
          <mc:Choice Requires="x14">
            <control shapeId="23063" r:id="rId74" name="Button 535">
              <controlPr defaultSize="0" print="0" autoFill="0" autoPict="0" macro="[0]!option_button_click">
                <anchor moveWithCells="1" sizeWithCells="1">
                  <from>
                    <xdr:col>0</xdr:col>
                    <xdr:colOff>31750</xdr:colOff>
                    <xdr:row>74</xdr:row>
                    <xdr:rowOff>31750</xdr:rowOff>
                  </from>
                  <to>
                    <xdr:col>0</xdr:col>
                    <xdr:colOff>146050</xdr:colOff>
                    <xdr:row>74</xdr:row>
                    <xdr:rowOff>146050</xdr:rowOff>
                  </to>
                </anchor>
              </controlPr>
            </control>
          </mc:Choice>
        </mc:AlternateContent>
        <mc:AlternateContent xmlns:mc="http://schemas.openxmlformats.org/markup-compatibility/2006">
          <mc:Choice Requires="x14">
            <control shapeId="23064" r:id="rId75" name="Button 536">
              <controlPr defaultSize="0" print="0" autoFill="0" autoPict="0" macro="[0]!option_button_click">
                <anchor moveWithCells="1" sizeWithCells="1">
                  <from>
                    <xdr:col>0</xdr:col>
                    <xdr:colOff>31750</xdr:colOff>
                    <xdr:row>75</xdr:row>
                    <xdr:rowOff>31750</xdr:rowOff>
                  </from>
                  <to>
                    <xdr:col>0</xdr:col>
                    <xdr:colOff>146050</xdr:colOff>
                    <xdr:row>75</xdr:row>
                    <xdr:rowOff>146050</xdr:rowOff>
                  </to>
                </anchor>
              </controlPr>
            </control>
          </mc:Choice>
        </mc:AlternateContent>
        <mc:AlternateContent xmlns:mc="http://schemas.openxmlformats.org/markup-compatibility/2006">
          <mc:Choice Requires="x14">
            <control shapeId="23065" r:id="rId76" name="Button 537">
              <controlPr defaultSize="0" print="0" autoFill="0" autoPict="0" macro="[0]!option_button_click">
                <anchor moveWithCells="1" sizeWithCells="1">
                  <from>
                    <xdr:col>0</xdr:col>
                    <xdr:colOff>31750</xdr:colOff>
                    <xdr:row>76</xdr:row>
                    <xdr:rowOff>31750</xdr:rowOff>
                  </from>
                  <to>
                    <xdr:col>0</xdr:col>
                    <xdr:colOff>146050</xdr:colOff>
                    <xdr:row>76</xdr:row>
                    <xdr:rowOff>146050</xdr:rowOff>
                  </to>
                </anchor>
              </controlPr>
            </control>
          </mc:Choice>
        </mc:AlternateContent>
        <mc:AlternateContent xmlns:mc="http://schemas.openxmlformats.org/markup-compatibility/2006">
          <mc:Choice Requires="x14">
            <control shapeId="23066" r:id="rId77" name="Button 538">
              <controlPr defaultSize="0" print="0" autoFill="0" autoPict="0" macro="[0]!option_button_click">
                <anchor moveWithCells="1" sizeWithCells="1">
                  <from>
                    <xdr:col>0</xdr:col>
                    <xdr:colOff>31750</xdr:colOff>
                    <xdr:row>77</xdr:row>
                    <xdr:rowOff>31750</xdr:rowOff>
                  </from>
                  <to>
                    <xdr:col>0</xdr:col>
                    <xdr:colOff>146050</xdr:colOff>
                    <xdr:row>77</xdr:row>
                    <xdr:rowOff>146050</xdr:rowOff>
                  </to>
                </anchor>
              </controlPr>
            </control>
          </mc:Choice>
        </mc:AlternateContent>
        <mc:AlternateContent xmlns:mc="http://schemas.openxmlformats.org/markup-compatibility/2006">
          <mc:Choice Requires="x14">
            <control shapeId="23067" r:id="rId78" name="Button 539">
              <controlPr defaultSize="0" print="0" autoFill="0" autoPict="0" macro="[0]!option_button_click">
                <anchor moveWithCells="1" sizeWithCells="1">
                  <from>
                    <xdr:col>0</xdr:col>
                    <xdr:colOff>31750</xdr:colOff>
                    <xdr:row>78</xdr:row>
                    <xdr:rowOff>31750</xdr:rowOff>
                  </from>
                  <to>
                    <xdr:col>0</xdr:col>
                    <xdr:colOff>146050</xdr:colOff>
                    <xdr:row>78</xdr:row>
                    <xdr:rowOff>146050</xdr:rowOff>
                  </to>
                </anchor>
              </controlPr>
            </control>
          </mc:Choice>
        </mc:AlternateContent>
        <mc:AlternateContent xmlns:mc="http://schemas.openxmlformats.org/markup-compatibility/2006">
          <mc:Choice Requires="x14">
            <control shapeId="23068" r:id="rId79" name="Button 540">
              <controlPr defaultSize="0" print="0" autoFill="0" autoPict="0" macro="[0]!option_button_click">
                <anchor moveWithCells="1" sizeWithCells="1">
                  <from>
                    <xdr:col>0</xdr:col>
                    <xdr:colOff>31750</xdr:colOff>
                    <xdr:row>79</xdr:row>
                    <xdr:rowOff>31750</xdr:rowOff>
                  </from>
                  <to>
                    <xdr:col>0</xdr:col>
                    <xdr:colOff>146050</xdr:colOff>
                    <xdr:row>79</xdr:row>
                    <xdr:rowOff>146050</xdr:rowOff>
                  </to>
                </anchor>
              </controlPr>
            </control>
          </mc:Choice>
        </mc:AlternateContent>
        <mc:AlternateContent xmlns:mc="http://schemas.openxmlformats.org/markup-compatibility/2006">
          <mc:Choice Requires="x14">
            <control shapeId="23069" r:id="rId80" name="Button 541">
              <controlPr defaultSize="0" print="0" autoFill="0" autoPict="0" macro="[0]!option_button_click">
                <anchor moveWithCells="1" sizeWithCells="1">
                  <from>
                    <xdr:col>0</xdr:col>
                    <xdr:colOff>31750</xdr:colOff>
                    <xdr:row>72</xdr:row>
                    <xdr:rowOff>31750</xdr:rowOff>
                  </from>
                  <to>
                    <xdr:col>0</xdr:col>
                    <xdr:colOff>146050</xdr:colOff>
                    <xdr:row>72</xdr:row>
                    <xdr:rowOff>146050</xdr:rowOff>
                  </to>
                </anchor>
              </controlPr>
            </control>
          </mc:Choice>
        </mc:AlternateContent>
        <mc:AlternateContent xmlns:mc="http://schemas.openxmlformats.org/markup-compatibility/2006">
          <mc:Choice Requires="x14">
            <control shapeId="23070" r:id="rId81" name="Button 542">
              <controlPr defaultSize="0" print="0" autoFill="0" autoPict="0" macro="[0]!option_button_click">
                <anchor moveWithCells="1" sizeWithCells="1">
                  <from>
                    <xdr:col>0</xdr:col>
                    <xdr:colOff>31750</xdr:colOff>
                    <xdr:row>81</xdr:row>
                    <xdr:rowOff>38100</xdr:rowOff>
                  </from>
                  <to>
                    <xdr:col>0</xdr:col>
                    <xdr:colOff>146050</xdr:colOff>
                    <xdr:row>81</xdr:row>
                    <xdr:rowOff>152400</xdr:rowOff>
                  </to>
                </anchor>
              </controlPr>
            </control>
          </mc:Choice>
        </mc:AlternateContent>
        <mc:AlternateContent xmlns:mc="http://schemas.openxmlformats.org/markup-compatibility/2006">
          <mc:Choice Requires="x14">
            <control shapeId="23071" r:id="rId82" name="Button 543">
              <controlPr defaultSize="0" print="0" autoFill="0" autoPict="0" macro="[0]!option_button_click">
                <anchor moveWithCells="1" sizeWithCells="1">
                  <from>
                    <xdr:col>0</xdr:col>
                    <xdr:colOff>31750</xdr:colOff>
                    <xdr:row>82</xdr:row>
                    <xdr:rowOff>31750</xdr:rowOff>
                  </from>
                  <to>
                    <xdr:col>0</xdr:col>
                    <xdr:colOff>146050</xdr:colOff>
                    <xdr:row>82</xdr:row>
                    <xdr:rowOff>146050</xdr:rowOff>
                  </to>
                </anchor>
              </controlPr>
            </control>
          </mc:Choice>
        </mc:AlternateContent>
        <mc:AlternateContent xmlns:mc="http://schemas.openxmlformats.org/markup-compatibility/2006">
          <mc:Choice Requires="x14">
            <control shapeId="23072" r:id="rId83" name="Button 544">
              <controlPr defaultSize="0" print="0" autoFill="0" autoPict="0" macro="[0]!option_button_click">
                <anchor moveWithCells="1" sizeWithCells="1">
                  <from>
                    <xdr:col>0</xdr:col>
                    <xdr:colOff>31750</xdr:colOff>
                    <xdr:row>83</xdr:row>
                    <xdr:rowOff>31750</xdr:rowOff>
                  </from>
                  <to>
                    <xdr:col>0</xdr:col>
                    <xdr:colOff>146050</xdr:colOff>
                    <xdr:row>83</xdr:row>
                    <xdr:rowOff>146050</xdr:rowOff>
                  </to>
                </anchor>
              </controlPr>
            </control>
          </mc:Choice>
        </mc:AlternateContent>
        <mc:AlternateContent xmlns:mc="http://schemas.openxmlformats.org/markup-compatibility/2006">
          <mc:Choice Requires="x14">
            <control shapeId="23073" r:id="rId84" name="Button 545">
              <controlPr defaultSize="0" print="0" autoFill="0" autoPict="0" macro="[0]!option_button_click">
                <anchor moveWithCells="1" sizeWithCells="1">
                  <from>
                    <xdr:col>0</xdr:col>
                    <xdr:colOff>31750</xdr:colOff>
                    <xdr:row>84</xdr:row>
                    <xdr:rowOff>31750</xdr:rowOff>
                  </from>
                  <to>
                    <xdr:col>0</xdr:col>
                    <xdr:colOff>146050</xdr:colOff>
                    <xdr:row>84</xdr:row>
                    <xdr:rowOff>146050</xdr:rowOff>
                  </to>
                </anchor>
              </controlPr>
            </control>
          </mc:Choice>
        </mc:AlternateContent>
        <mc:AlternateContent xmlns:mc="http://schemas.openxmlformats.org/markup-compatibility/2006">
          <mc:Choice Requires="x14">
            <control shapeId="23074" r:id="rId85" name="Button 546">
              <controlPr defaultSize="0" print="0" autoFill="0" autoPict="0" macro="[0]!option_button_click">
                <anchor moveWithCells="1" sizeWithCells="1">
                  <from>
                    <xdr:col>0</xdr:col>
                    <xdr:colOff>31750</xdr:colOff>
                    <xdr:row>85</xdr:row>
                    <xdr:rowOff>31750</xdr:rowOff>
                  </from>
                  <to>
                    <xdr:col>0</xdr:col>
                    <xdr:colOff>146050</xdr:colOff>
                    <xdr:row>85</xdr:row>
                    <xdr:rowOff>146050</xdr:rowOff>
                  </to>
                </anchor>
              </controlPr>
            </control>
          </mc:Choice>
        </mc:AlternateContent>
        <mc:AlternateContent xmlns:mc="http://schemas.openxmlformats.org/markup-compatibility/2006">
          <mc:Choice Requires="x14">
            <control shapeId="23075" r:id="rId86" name="Button 547">
              <controlPr defaultSize="0" print="0" autoFill="0" autoPict="0" macro="[0]!option_button_click">
                <anchor moveWithCells="1" sizeWithCells="1">
                  <from>
                    <xdr:col>0</xdr:col>
                    <xdr:colOff>31750</xdr:colOff>
                    <xdr:row>80</xdr:row>
                    <xdr:rowOff>31750</xdr:rowOff>
                  </from>
                  <to>
                    <xdr:col>0</xdr:col>
                    <xdr:colOff>146050</xdr:colOff>
                    <xdr:row>80</xdr:row>
                    <xdr:rowOff>146050</xdr:rowOff>
                  </to>
                </anchor>
              </controlPr>
            </control>
          </mc:Choice>
        </mc:AlternateContent>
        <mc:AlternateContent xmlns:mc="http://schemas.openxmlformats.org/markup-compatibility/2006">
          <mc:Choice Requires="x14">
            <control shapeId="23076" r:id="rId87" name="Button 548">
              <controlPr defaultSize="0" print="0" autoFill="0" autoPict="0" macro="[0]!option_button_add3">
                <anchor moveWithCells="1" sizeWithCells="1">
                  <from>
                    <xdr:col>1</xdr:col>
                    <xdr:colOff>31750</xdr:colOff>
                    <xdr:row>44</xdr:row>
                    <xdr:rowOff>31750</xdr:rowOff>
                  </from>
                  <to>
                    <xdr:col>1</xdr:col>
                    <xdr:colOff>146050</xdr:colOff>
                    <xdr:row>44</xdr:row>
                    <xdr:rowOff>146050</xdr:rowOff>
                  </to>
                </anchor>
              </controlPr>
            </control>
          </mc:Choice>
        </mc:AlternateContent>
        <mc:AlternateContent xmlns:mc="http://schemas.openxmlformats.org/markup-compatibility/2006">
          <mc:Choice Requires="x14">
            <control shapeId="23077" r:id="rId88" name="Button 549">
              <controlPr defaultSize="0" print="0" autoFill="0" autoPict="0" macro="[0]!option_button_click">
                <anchor moveWithCells="1" sizeWithCells="1">
                  <from>
                    <xdr:col>0</xdr:col>
                    <xdr:colOff>31750</xdr:colOff>
                    <xdr:row>46</xdr:row>
                    <xdr:rowOff>38100</xdr:rowOff>
                  </from>
                  <to>
                    <xdr:col>0</xdr:col>
                    <xdr:colOff>146050</xdr:colOff>
                    <xdr:row>46</xdr:row>
                    <xdr:rowOff>152400</xdr:rowOff>
                  </to>
                </anchor>
              </controlPr>
            </control>
          </mc:Choice>
        </mc:AlternateContent>
        <mc:AlternateContent xmlns:mc="http://schemas.openxmlformats.org/markup-compatibility/2006">
          <mc:Choice Requires="x14">
            <control shapeId="23078" r:id="rId89" name="Button 550">
              <controlPr defaultSize="0" print="0" autoFill="0" autoPict="0" macro="[0]!option_button_click">
                <anchor moveWithCells="1" sizeWithCells="1">
                  <from>
                    <xdr:col>0</xdr:col>
                    <xdr:colOff>31750</xdr:colOff>
                    <xdr:row>47</xdr:row>
                    <xdr:rowOff>31750</xdr:rowOff>
                  </from>
                  <to>
                    <xdr:col>0</xdr:col>
                    <xdr:colOff>146050</xdr:colOff>
                    <xdr:row>47</xdr:row>
                    <xdr:rowOff>146050</xdr:rowOff>
                  </to>
                </anchor>
              </controlPr>
            </control>
          </mc:Choice>
        </mc:AlternateContent>
        <mc:AlternateContent xmlns:mc="http://schemas.openxmlformats.org/markup-compatibility/2006">
          <mc:Choice Requires="x14">
            <control shapeId="23079" r:id="rId90" name="Button 551">
              <controlPr defaultSize="0" print="0" autoFill="0" autoPict="0" macro="[0]!option_button_click">
                <anchor moveWithCells="1" sizeWithCells="1">
                  <from>
                    <xdr:col>0</xdr:col>
                    <xdr:colOff>31750</xdr:colOff>
                    <xdr:row>48</xdr:row>
                    <xdr:rowOff>31750</xdr:rowOff>
                  </from>
                  <to>
                    <xdr:col>0</xdr:col>
                    <xdr:colOff>146050</xdr:colOff>
                    <xdr:row>48</xdr:row>
                    <xdr:rowOff>146050</xdr:rowOff>
                  </to>
                </anchor>
              </controlPr>
            </control>
          </mc:Choice>
        </mc:AlternateContent>
        <mc:AlternateContent xmlns:mc="http://schemas.openxmlformats.org/markup-compatibility/2006">
          <mc:Choice Requires="x14">
            <control shapeId="23080" r:id="rId91" name="Button 552">
              <controlPr defaultSize="0" print="0" autoFill="0" autoPict="0" macro="[0]!option_button_click">
                <anchor moveWithCells="1" sizeWithCells="1">
                  <from>
                    <xdr:col>0</xdr:col>
                    <xdr:colOff>31750</xdr:colOff>
                    <xdr:row>49</xdr:row>
                    <xdr:rowOff>31750</xdr:rowOff>
                  </from>
                  <to>
                    <xdr:col>0</xdr:col>
                    <xdr:colOff>146050</xdr:colOff>
                    <xdr:row>49</xdr:row>
                    <xdr:rowOff>146050</xdr:rowOff>
                  </to>
                </anchor>
              </controlPr>
            </control>
          </mc:Choice>
        </mc:AlternateContent>
        <mc:AlternateContent xmlns:mc="http://schemas.openxmlformats.org/markup-compatibility/2006">
          <mc:Choice Requires="x14">
            <control shapeId="23081" r:id="rId92" name="Button 553">
              <controlPr defaultSize="0" print="0" autoFill="0" autoPict="0" macro="[0]!option_button_click">
                <anchor moveWithCells="1" sizeWithCells="1">
                  <from>
                    <xdr:col>0</xdr:col>
                    <xdr:colOff>31750</xdr:colOff>
                    <xdr:row>50</xdr:row>
                    <xdr:rowOff>31750</xdr:rowOff>
                  </from>
                  <to>
                    <xdr:col>0</xdr:col>
                    <xdr:colOff>146050</xdr:colOff>
                    <xdr:row>50</xdr:row>
                    <xdr:rowOff>146050</xdr:rowOff>
                  </to>
                </anchor>
              </controlPr>
            </control>
          </mc:Choice>
        </mc:AlternateContent>
        <mc:AlternateContent xmlns:mc="http://schemas.openxmlformats.org/markup-compatibility/2006">
          <mc:Choice Requires="x14">
            <control shapeId="23082" r:id="rId93" name="Button 554">
              <controlPr defaultSize="0" print="0" autoFill="0" autoPict="0" macro="[0]!option_button_click">
                <anchor moveWithCells="1" sizeWithCells="1">
                  <from>
                    <xdr:col>0</xdr:col>
                    <xdr:colOff>31750</xdr:colOff>
                    <xdr:row>45</xdr:row>
                    <xdr:rowOff>31750</xdr:rowOff>
                  </from>
                  <to>
                    <xdr:col>0</xdr:col>
                    <xdr:colOff>146050</xdr:colOff>
                    <xdr:row>45</xdr:row>
                    <xdr:rowOff>146050</xdr:rowOff>
                  </to>
                </anchor>
              </controlPr>
            </control>
          </mc:Choice>
        </mc:AlternateContent>
        <mc:AlternateContent xmlns:mc="http://schemas.openxmlformats.org/markup-compatibility/2006">
          <mc:Choice Requires="x14">
            <control shapeId="23084" r:id="rId94" name="Button 556">
              <controlPr defaultSize="0" print="0" autoFill="0" autoPict="0" macro="[0]!option_button_add_spare">
                <anchor moveWithCells="1" sizeWithCells="1">
                  <from>
                    <xdr:col>1</xdr:col>
                    <xdr:colOff>31750</xdr:colOff>
                    <xdr:row>139</xdr:row>
                    <xdr:rowOff>31750</xdr:rowOff>
                  </from>
                  <to>
                    <xdr:col>1</xdr:col>
                    <xdr:colOff>146050</xdr:colOff>
                    <xdr:row>139</xdr:row>
                    <xdr:rowOff>146050</xdr:rowOff>
                  </to>
                </anchor>
              </controlPr>
            </control>
          </mc:Choice>
        </mc:AlternateContent>
        <mc:AlternateContent xmlns:mc="http://schemas.openxmlformats.org/markup-compatibility/2006">
          <mc:Choice Requires="x14">
            <control shapeId="23085" r:id="rId95" name="Button 557">
              <controlPr defaultSize="0" print="0" autoFill="0" autoPict="0" macro="[0]!option_button_click">
                <anchor moveWithCells="1" sizeWithCells="1">
                  <from>
                    <xdr:col>0</xdr:col>
                    <xdr:colOff>31750</xdr:colOff>
                    <xdr:row>140</xdr:row>
                    <xdr:rowOff>38100</xdr:rowOff>
                  </from>
                  <to>
                    <xdr:col>0</xdr:col>
                    <xdr:colOff>146050</xdr:colOff>
                    <xdr:row>140</xdr:row>
                    <xdr:rowOff>152400</xdr:rowOff>
                  </to>
                </anchor>
              </controlPr>
            </control>
          </mc:Choice>
        </mc:AlternateContent>
        <mc:AlternateContent xmlns:mc="http://schemas.openxmlformats.org/markup-compatibility/2006">
          <mc:Choice Requires="x14">
            <control shapeId="23086" r:id="rId96" name="Button 558">
              <controlPr defaultSize="0" print="0" autoFill="0" autoPict="0" macro="[0]!option_button_click">
                <anchor moveWithCells="1" sizeWithCells="1">
                  <from>
                    <xdr:col>0</xdr:col>
                    <xdr:colOff>31750</xdr:colOff>
                    <xdr:row>142</xdr:row>
                    <xdr:rowOff>69850</xdr:rowOff>
                  </from>
                  <to>
                    <xdr:col>0</xdr:col>
                    <xdr:colOff>146050</xdr:colOff>
                    <xdr:row>143</xdr:row>
                    <xdr:rowOff>0</xdr:rowOff>
                  </to>
                </anchor>
              </controlPr>
            </control>
          </mc:Choice>
        </mc:AlternateContent>
        <mc:AlternateContent xmlns:mc="http://schemas.openxmlformats.org/markup-compatibility/2006">
          <mc:Choice Requires="x14">
            <control shapeId="23087" r:id="rId97" name="Button 559">
              <controlPr defaultSize="0" print="0" autoFill="0" autoPict="0" macro="[0]!option_button_click">
                <anchor moveWithCells="1" sizeWithCells="1">
                  <from>
                    <xdr:col>0</xdr:col>
                    <xdr:colOff>31750</xdr:colOff>
                    <xdr:row>143</xdr:row>
                    <xdr:rowOff>69850</xdr:rowOff>
                  </from>
                  <to>
                    <xdr:col>0</xdr:col>
                    <xdr:colOff>146050</xdr:colOff>
                    <xdr:row>144</xdr:row>
                    <xdr:rowOff>0</xdr:rowOff>
                  </to>
                </anchor>
              </controlPr>
            </control>
          </mc:Choice>
        </mc:AlternateContent>
        <mc:AlternateContent xmlns:mc="http://schemas.openxmlformats.org/markup-compatibility/2006">
          <mc:Choice Requires="x14">
            <control shapeId="23088" r:id="rId98" name="Button 560">
              <controlPr defaultSize="0" print="0" autoFill="0" autoPict="0" macro="[0]!option_button_click">
                <anchor moveWithCells="1" sizeWithCells="1">
                  <from>
                    <xdr:col>0</xdr:col>
                    <xdr:colOff>31750</xdr:colOff>
                    <xdr:row>141</xdr:row>
                    <xdr:rowOff>50800</xdr:rowOff>
                  </from>
                  <to>
                    <xdr:col>0</xdr:col>
                    <xdr:colOff>146050</xdr:colOff>
                    <xdr:row>141</xdr:row>
                    <xdr:rowOff>165100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600-000000000000}">
          <x14:formula1>
            <xm:f>'D1'!$R$5:$R$6</xm:f>
          </x14:formula1>
          <xm:sqref>C38</xm:sqref>
        </x14:dataValidation>
        <x14:dataValidation type="list" allowBlank="1" showInputMessage="1" showErrorMessage="1" xr:uid="{00000000-0002-0000-0600-000001000000}">
          <x14:formula1>
            <xm:f>IF('D2'!$G$6&lt;&gt;"",OFFSET('D2'!$G$5,INDEX( MATCH(1,(--('D2'!$G$6:$G$25&lt;&gt;"")),0),1),0,SUMPRODUCT(--(LEN('D2'!$G$6:$G$25)&gt;0)),1),OFFSET('D2'!$F$6,INDEX( MATCH(1,(--('D2'!$G$6:$G$25&lt;&gt;"")),0),1),0,SUMPRODUCT(--(LEN('D2'!$G$6:$G$25)&gt;0)),1))</xm:f>
          </x14:formula1>
          <xm:sqref>C11:C19</xm:sqref>
        </x14:dataValidation>
        <x14:dataValidation type="list" allowBlank="1" showInputMessage="1" showErrorMessage="1" xr:uid="{00000000-0002-0000-0600-000002000000}">
          <x14:formula1>
            <xm:f>IF('D2'!$G$49&lt;&gt;"",OFFSET('D2'!$G$48,INDEX( MATCH(1,(--('D2'!$G$49:$G$68&lt;&gt;"")),0),1),0,SUMPRODUCT(--(LEN('D2'!$G$49:$G$68)&gt;0)),1),OFFSET('D2'!$F$49,INDEX( MATCH(1,(--('D2'!$G$49:$G$68&lt;&gt;"")),0),1),0,SUMPRODUCT(--(LEN('D2'!$G$49:$G$68)&gt;0)),1))</xm:f>
          </x14:formula1>
          <xm:sqref>C45:C51</xm:sqref>
        </x14:dataValidation>
        <x14:dataValidation type="list" allowBlank="1" showInputMessage="1" showErrorMessage="1" xr:uid="{00000000-0002-0000-0600-000003000000}">
          <x14:formula1>
            <xm:f>IF('D2'!$G$28&lt;&gt;"",OFFSET('D2'!$G$27,INDEX( MATCH(1,(--('D2'!$G$28:$G$47&lt;&gt;"")),0),1),0,SUMPRODUCT(--(LEN('D2'!$G$28:$G$47)&gt;0)),1),OFFSET('D2'!$F$28,INDEX( MATCH(1,(--('D2'!$G$28:$G$47&lt;&gt;"")),0),1),0,SUMPRODUCT(--(LEN('D2'!$G$28:$G$47)&gt;0)),1))</xm:f>
          </x14:formula1>
          <xm:sqref>C27:C28</xm:sqref>
        </x14:dataValidation>
        <x14:dataValidation type="list" allowBlank="1" showInputMessage="1" showErrorMessage="1" xr:uid="{00000000-0002-0000-0600-000004000000}">
          <x14:formula1>
            <xm:f>IF('D2'!$R$71&lt;&gt;"",OFFSET('D2'!$R$70,INDEX( MATCH(1,(--('D2'!$R$71:$R$95&lt;&gt;"")),0),1),0,SUMPRODUCT(--(LEN('D2'!$R$71:$R$95)&gt;0)),1),OFFSET('D2'!$O$71,INDEX( MATCH(1,(--('D2'!$R$37:$R$95&lt;&gt;"")),0),1),0,SUMPRODUCT(--(LEN('D2'!$R$37:$R$95)&gt;0)),1))</xm:f>
          </x14:formula1>
          <xm:sqref>C125:C139</xm:sqref>
        </x14:dataValidation>
        <x14:dataValidation type="list" allowBlank="1" showInputMessage="1" showErrorMessage="1" xr:uid="{00000000-0002-0000-0600-000005000000}">
          <x14:formula1>
            <xm:f>IF('D2'!$R$97&lt;&gt;"",OFFSET('D2'!$R$96,INDEX( MATCH(1,(--('D2'!$R$97:$R$121&lt;&gt;"")),0),1),0,SUMPRODUCT(--(LEN('D2'!$R$97:$R$121)&gt;0)),1),OFFSET('D2'!$O$97,INDEX( MATCH(1,(--('D2'!$R$97:$R$121&lt;&gt;"")),0),1),0,SUMPRODUCT(--(LEN('D2'!$R$97:$R$121)&gt;0)),1))</xm:f>
          </x14:formula1>
          <xm:sqref>C96:C110</xm:sqref>
        </x14:dataValidation>
        <x14:dataValidation type="list" allowBlank="1" showInputMessage="1" showErrorMessage="1" xr:uid="{00000000-0002-0000-0600-000006000000}">
          <x14:formula1>
            <xm:f>IF('D2'!$R$123&lt;&gt;"",OFFSET('D2'!$R$122,INDEX( MATCH(1,(--('D2'!$R$123:$R$147&lt;&gt;"")),0),1),0,SUMPRODUCT(--(LEN('D2'!$R$123:$R$147)&gt;0)),1),OFFSET('D2'!$O$123,INDEX( MATCH(1,(--('D2'!$R$123:$R$147&lt;&gt;"")),0),1),0,SUMPRODUCT(--(LEN('D2'!$R$123:$R$147)&gt;0)),1))</xm:f>
          </x14:formula1>
          <xm:sqref>C72:C86</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tabColor theme="4" tint="0.39997558519241921"/>
    <pageSetUpPr fitToPage="1"/>
  </sheetPr>
  <dimension ref="A1:CZ362"/>
  <sheetViews>
    <sheetView showGridLines="0" zoomScaleNormal="100" workbookViewId="0">
      <pane xSplit="6" ySplit="5" topLeftCell="G150" activePane="bottomRight" state="frozen"/>
      <selection pane="topRight" activeCell="G1" sqref="G1"/>
      <selection pane="bottomLeft" activeCell="A6" sqref="A6"/>
      <selection pane="bottomRight" activeCell="E252" sqref="E252:F252"/>
    </sheetView>
  </sheetViews>
  <sheetFormatPr defaultColWidth="0" defaultRowHeight="14.5" x14ac:dyDescent="0.35"/>
  <cols>
    <col min="1" max="2" width="2.81640625" style="3" customWidth="1"/>
    <col min="3" max="3" width="53.1796875" style="29" customWidth="1"/>
    <col min="4" max="4" width="9.54296875" style="3" hidden="1" customWidth="1"/>
    <col min="5" max="6" width="13.54296875" style="55" customWidth="1"/>
    <col min="7" max="97" width="13.54296875" style="3" customWidth="1"/>
    <col min="98" max="98" width="8.1796875" style="3" customWidth="1"/>
    <col min="99" max="99" width="8.1796875" style="3" hidden="1" customWidth="1"/>
    <col min="100" max="101" width="8" style="3" hidden="1" customWidth="1"/>
    <col min="102" max="102" width="8" hidden="1" customWidth="1"/>
    <col min="103" max="104" width="8.81640625" style="3" hidden="1" customWidth="1"/>
    <col min="105" max="16384" width="9.1796875" style="3" hidden="1"/>
  </cols>
  <sheetData>
    <row r="1" spans="3:103" customFormat="1" ht="39.75" customHeight="1" x14ac:dyDescent="0.55000000000000004">
      <c r="C1" s="76" t="s">
        <v>97</v>
      </c>
      <c r="D1" s="35"/>
      <c r="E1" s="679" t="str">
        <f ca="1">IF(CV10&gt;0,CV9,IF(CW10&gt;0,CW9,IF(CX10&gt;0,CX9,"")))</f>
        <v/>
      </c>
      <c r="F1" s="679"/>
    </row>
    <row r="2" spans="3:103" customFormat="1" ht="34.4" customHeight="1" x14ac:dyDescent="0.45">
      <c r="C2" s="252" t="str">
        <f>"'"&amp;G.Asm!F25&amp;"'"</f>
        <v>'Text'</v>
      </c>
      <c r="D2" s="248"/>
      <c r="E2" s="679"/>
      <c r="F2" s="679"/>
      <c r="G2" s="1"/>
      <c r="H2" s="553" t="s">
        <v>889</v>
      </c>
      <c r="I2" s="554" t="str">
        <f>G.Asm!$F$17</f>
        <v>Ones</v>
      </c>
      <c r="J2" s="1"/>
      <c r="CV2" s="303" t="s">
        <v>485</v>
      </c>
      <c r="CW2" s="303"/>
      <c r="CX2" s="303"/>
      <c r="CY2" s="303"/>
    </row>
    <row r="3" spans="3:103" customFormat="1" ht="5.25" customHeight="1" x14ac:dyDescent="0.35">
      <c r="C3" s="74"/>
      <c r="E3" s="2"/>
      <c r="F3" s="2"/>
    </row>
    <row r="4" spans="3:103" s="2" customFormat="1" ht="14.25" customHeight="1" x14ac:dyDescent="0.35">
      <c r="C4" s="181" t="s">
        <v>0</v>
      </c>
      <c r="D4" s="682" t="s">
        <v>24</v>
      </c>
      <c r="E4" s="680" t="s">
        <v>2</v>
      </c>
      <c r="F4" s="681"/>
      <c r="G4" s="187">
        <v>0</v>
      </c>
      <c r="H4" s="187">
        <v>1</v>
      </c>
      <c r="I4" s="187">
        <v>2</v>
      </c>
      <c r="J4" s="187">
        <v>3</v>
      </c>
      <c r="K4" s="187">
        <v>4</v>
      </c>
      <c r="L4" s="187">
        <v>5</v>
      </c>
      <c r="M4" s="187">
        <v>6</v>
      </c>
      <c r="N4" s="187">
        <v>7</v>
      </c>
      <c r="O4" s="187">
        <v>8</v>
      </c>
      <c r="P4" s="187">
        <v>9</v>
      </c>
      <c r="Q4" s="187">
        <v>10</v>
      </c>
      <c r="R4" s="187">
        <v>11</v>
      </c>
      <c r="S4" s="187">
        <v>12</v>
      </c>
      <c r="T4" s="187">
        <v>13</v>
      </c>
      <c r="U4" s="187">
        <v>14</v>
      </c>
      <c r="V4" s="187">
        <v>15</v>
      </c>
      <c r="W4" s="187">
        <v>16</v>
      </c>
      <c r="X4" s="187">
        <v>17</v>
      </c>
      <c r="Y4" s="187">
        <v>18</v>
      </c>
      <c r="Z4" s="187">
        <v>19</v>
      </c>
      <c r="AA4" s="187">
        <v>20</v>
      </c>
      <c r="AB4" s="187">
        <v>21</v>
      </c>
      <c r="AC4" s="187">
        <v>22</v>
      </c>
      <c r="AD4" s="187">
        <v>23</v>
      </c>
      <c r="AE4" s="187">
        <v>24</v>
      </c>
      <c r="AF4" s="187">
        <v>25</v>
      </c>
      <c r="AG4" s="187">
        <v>26</v>
      </c>
      <c r="AH4" s="187">
        <v>27</v>
      </c>
      <c r="AI4" s="187">
        <v>28</v>
      </c>
      <c r="AJ4" s="187">
        <v>29</v>
      </c>
      <c r="AK4" s="187">
        <v>30</v>
      </c>
      <c r="AL4" s="187">
        <v>31</v>
      </c>
      <c r="AM4" s="187">
        <v>32</v>
      </c>
      <c r="AN4" s="187">
        <v>33</v>
      </c>
      <c r="AO4" s="187">
        <v>34</v>
      </c>
      <c r="AP4" s="187">
        <v>35</v>
      </c>
      <c r="AQ4" s="187">
        <v>36</v>
      </c>
      <c r="AR4" s="187">
        <v>37</v>
      </c>
      <c r="AS4" s="187">
        <v>38</v>
      </c>
      <c r="AT4" s="187">
        <v>39</v>
      </c>
      <c r="AU4" s="187">
        <v>40</v>
      </c>
      <c r="AV4" s="187">
        <v>41</v>
      </c>
      <c r="AW4" s="187">
        <v>42</v>
      </c>
      <c r="AX4" s="187">
        <v>43</v>
      </c>
      <c r="AY4" s="187">
        <v>44</v>
      </c>
      <c r="AZ4" s="187">
        <v>45</v>
      </c>
      <c r="BA4" s="187">
        <v>46</v>
      </c>
      <c r="BB4" s="187">
        <v>47</v>
      </c>
      <c r="BC4" s="187">
        <v>48</v>
      </c>
      <c r="BD4" s="187">
        <v>49</v>
      </c>
      <c r="BE4" s="187">
        <v>50</v>
      </c>
      <c r="BF4" s="187">
        <v>51</v>
      </c>
      <c r="BG4" s="187">
        <v>52</v>
      </c>
      <c r="BH4" s="187">
        <v>53</v>
      </c>
      <c r="BI4" s="187">
        <v>54</v>
      </c>
      <c r="BJ4" s="187">
        <v>55</v>
      </c>
      <c r="BK4" s="187">
        <v>56</v>
      </c>
      <c r="BL4" s="187">
        <v>57</v>
      </c>
      <c r="BM4" s="187">
        <v>58</v>
      </c>
      <c r="BN4" s="187">
        <v>59</v>
      </c>
      <c r="BO4" s="187">
        <v>60</v>
      </c>
      <c r="BP4" s="187">
        <v>61</v>
      </c>
      <c r="BQ4" s="187">
        <v>62</v>
      </c>
      <c r="BR4" s="187">
        <v>63</v>
      </c>
      <c r="BS4" s="187">
        <v>64</v>
      </c>
      <c r="BT4" s="187">
        <v>65</v>
      </c>
      <c r="BU4" s="187">
        <v>66</v>
      </c>
      <c r="BV4" s="187">
        <v>67</v>
      </c>
      <c r="BW4" s="187">
        <v>68</v>
      </c>
      <c r="BX4" s="187">
        <v>69</v>
      </c>
      <c r="BY4" s="187">
        <v>70</v>
      </c>
      <c r="BZ4" s="187">
        <v>71</v>
      </c>
      <c r="CA4" s="187">
        <v>72</v>
      </c>
      <c r="CB4" s="187">
        <v>73</v>
      </c>
      <c r="CC4" s="187">
        <v>74</v>
      </c>
      <c r="CD4" s="187">
        <v>75</v>
      </c>
      <c r="CE4" s="187">
        <v>76</v>
      </c>
      <c r="CF4" s="187">
        <v>77</v>
      </c>
      <c r="CG4" s="187">
        <v>78</v>
      </c>
      <c r="CH4" s="187">
        <v>79</v>
      </c>
      <c r="CI4" s="187">
        <v>80</v>
      </c>
      <c r="CJ4" s="187">
        <v>81</v>
      </c>
      <c r="CK4" s="187">
        <v>82</v>
      </c>
      <c r="CL4" s="187">
        <v>83</v>
      </c>
      <c r="CM4" s="187">
        <v>84</v>
      </c>
      <c r="CN4" s="187">
        <v>85</v>
      </c>
      <c r="CO4" s="187">
        <v>86</v>
      </c>
      <c r="CP4" s="187">
        <v>87</v>
      </c>
      <c r="CQ4" s="187">
        <v>88</v>
      </c>
      <c r="CR4" s="187">
        <v>89</v>
      </c>
      <c r="CS4" s="187">
        <v>90</v>
      </c>
      <c r="CT4" s="58"/>
    </row>
    <row r="5" spans="3:103" s="2" customFormat="1" ht="18" customHeight="1" x14ac:dyDescent="0.35">
      <c r="C5" s="181" t="s">
        <v>1</v>
      </c>
      <c r="D5" s="683"/>
      <c r="E5" s="187" t="s">
        <v>3</v>
      </c>
      <c r="F5" s="187" t="s">
        <v>4</v>
      </c>
      <c r="G5" s="183" t="s">
        <v>41</v>
      </c>
      <c r="H5" s="187">
        <f>G.Asm!F33</f>
        <v>2022</v>
      </c>
      <c r="I5" s="187">
        <f t="shared" ref="I5:BT5" si="0">H5+1</f>
        <v>2023</v>
      </c>
      <c r="J5" s="187">
        <f t="shared" si="0"/>
        <v>2024</v>
      </c>
      <c r="K5" s="187">
        <f t="shared" si="0"/>
        <v>2025</v>
      </c>
      <c r="L5" s="187">
        <f t="shared" si="0"/>
        <v>2026</v>
      </c>
      <c r="M5" s="187">
        <f t="shared" si="0"/>
        <v>2027</v>
      </c>
      <c r="N5" s="187">
        <f t="shared" si="0"/>
        <v>2028</v>
      </c>
      <c r="O5" s="187">
        <f t="shared" si="0"/>
        <v>2029</v>
      </c>
      <c r="P5" s="187">
        <f t="shared" si="0"/>
        <v>2030</v>
      </c>
      <c r="Q5" s="187">
        <f t="shared" si="0"/>
        <v>2031</v>
      </c>
      <c r="R5" s="187">
        <f t="shared" si="0"/>
        <v>2032</v>
      </c>
      <c r="S5" s="187">
        <f t="shared" si="0"/>
        <v>2033</v>
      </c>
      <c r="T5" s="187">
        <f t="shared" si="0"/>
        <v>2034</v>
      </c>
      <c r="U5" s="187">
        <f t="shared" si="0"/>
        <v>2035</v>
      </c>
      <c r="V5" s="187">
        <f t="shared" si="0"/>
        <v>2036</v>
      </c>
      <c r="W5" s="187">
        <f t="shared" si="0"/>
        <v>2037</v>
      </c>
      <c r="X5" s="187">
        <f t="shared" si="0"/>
        <v>2038</v>
      </c>
      <c r="Y5" s="187">
        <f t="shared" si="0"/>
        <v>2039</v>
      </c>
      <c r="Z5" s="187">
        <f t="shared" si="0"/>
        <v>2040</v>
      </c>
      <c r="AA5" s="187">
        <f t="shared" si="0"/>
        <v>2041</v>
      </c>
      <c r="AB5" s="187">
        <f t="shared" si="0"/>
        <v>2042</v>
      </c>
      <c r="AC5" s="187">
        <f t="shared" si="0"/>
        <v>2043</v>
      </c>
      <c r="AD5" s="187">
        <f t="shared" si="0"/>
        <v>2044</v>
      </c>
      <c r="AE5" s="187">
        <f t="shared" si="0"/>
        <v>2045</v>
      </c>
      <c r="AF5" s="187">
        <f t="shared" si="0"/>
        <v>2046</v>
      </c>
      <c r="AG5" s="187">
        <f t="shared" si="0"/>
        <v>2047</v>
      </c>
      <c r="AH5" s="187">
        <f t="shared" si="0"/>
        <v>2048</v>
      </c>
      <c r="AI5" s="187">
        <f t="shared" si="0"/>
        <v>2049</v>
      </c>
      <c r="AJ5" s="187">
        <f t="shared" si="0"/>
        <v>2050</v>
      </c>
      <c r="AK5" s="187">
        <f t="shared" si="0"/>
        <v>2051</v>
      </c>
      <c r="AL5" s="187">
        <f t="shared" si="0"/>
        <v>2052</v>
      </c>
      <c r="AM5" s="187">
        <f t="shared" si="0"/>
        <v>2053</v>
      </c>
      <c r="AN5" s="187">
        <f t="shared" si="0"/>
        <v>2054</v>
      </c>
      <c r="AO5" s="187">
        <f t="shared" si="0"/>
        <v>2055</v>
      </c>
      <c r="AP5" s="187">
        <f t="shared" si="0"/>
        <v>2056</v>
      </c>
      <c r="AQ5" s="187">
        <f t="shared" si="0"/>
        <v>2057</v>
      </c>
      <c r="AR5" s="187">
        <f t="shared" si="0"/>
        <v>2058</v>
      </c>
      <c r="AS5" s="187">
        <f t="shared" si="0"/>
        <v>2059</v>
      </c>
      <c r="AT5" s="187">
        <f t="shared" si="0"/>
        <v>2060</v>
      </c>
      <c r="AU5" s="187">
        <f t="shared" si="0"/>
        <v>2061</v>
      </c>
      <c r="AV5" s="187">
        <f t="shared" si="0"/>
        <v>2062</v>
      </c>
      <c r="AW5" s="187">
        <f t="shared" si="0"/>
        <v>2063</v>
      </c>
      <c r="AX5" s="187">
        <f t="shared" si="0"/>
        <v>2064</v>
      </c>
      <c r="AY5" s="187">
        <f t="shared" si="0"/>
        <v>2065</v>
      </c>
      <c r="AZ5" s="187">
        <f t="shared" si="0"/>
        <v>2066</v>
      </c>
      <c r="BA5" s="187">
        <f t="shared" si="0"/>
        <v>2067</v>
      </c>
      <c r="BB5" s="187">
        <f t="shared" si="0"/>
        <v>2068</v>
      </c>
      <c r="BC5" s="187">
        <f t="shared" si="0"/>
        <v>2069</v>
      </c>
      <c r="BD5" s="187">
        <f t="shared" si="0"/>
        <v>2070</v>
      </c>
      <c r="BE5" s="187">
        <f t="shared" si="0"/>
        <v>2071</v>
      </c>
      <c r="BF5" s="187">
        <f t="shared" si="0"/>
        <v>2072</v>
      </c>
      <c r="BG5" s="187">
        <f t="shared" si="0"/>
        <v>2073</v>
      </c>
      <c r="BH5" s="187">
        <f t="shared" si="0"/>
        <v>2074</v>
      </c>
      <c r="BI5" s="187">
        <f t="shared" si="0"/>
        <v>2075</v>
      </c>
      <c r="BJ5" s="187">
        <f t="shared" si="0"/>
        <v>2076</v>
      </c>
      <c r="BK5" s="187">
        <f t="shared" si="0"/>
        <v>2077</v>
      </c>
      <c r="BL5" s="187">
        <f t="shared" si="0"/>
        <v>2078</v>
      </c>
      <c r="BM5" s="187">
        <f t="shared" si="0"/>
        <v>2079</v>
      </c>
      <c r="BN5" s="187">
        <f t="shared" si="0"/>
        <v>2080</v>
      </c>
      <c r="BO5" s="187">
        <f t="shared" si="0"/>
        <v>2081</v>
      </c>
      <c r="BP5" s="187">
        <f t="shared" si="0"/>
        <v>2082</v>
      </c>
      <c r="BQ5" s="187">
        <f t="shared" si="0"/>
        <v>2083</v>
      </c>
      <c r="BR5" s="187">
        <f t="shared" si="0"/>
        <v>2084</v>
      </c>
      <c r="BS5" s="187">
        <f t="shared" si="0"/>
        <v>2085</v>
      </c>
      <c r="BT5" s="187">
        <f t="shared" si="0"/>
        <v>2086</v>
      </c>
      <c r="BU5" s="187">
        <f t="shared" ref="BU5:CS5" si="1">BT5+1</f>
        <v>2087</v>
      </c>
      <c r="BV5" s="187">
        <f t="shared" si="1"/>
        <v>2088</v>
      </c>
      <c r="BW5" s="187">
        <f t="shared" si="1"/>
        <v>2089</v>
      </c>
      <c r="BX5" s="187">
        <f t="shared" si="1"/>
        <v>2090</v>
      </c>
      <c r="BY5" s="187">
        <f t="shared" si="1"/>
        <v>2091</v>
      </c>
      <c r="BZ5" s="187">
        <f t="shared" si="1"/>
        <v>2092</v>
      </c>
      <c r="CA5" s="187">
        <f t="shared" si="1"/>
        <v>2093</v>
      </c>
      <c r="CB5" s="187">
        <f t="shared" si="1"/>
        <v>2094</v>
      </c>
      <c r="CC5" s="187">
        <f t="shared" si="1"/>
        <v>2095</v>
      </c>
      <c r="CD5" s="187">
        <f t="shared" si="1"/>
        <v>2096</v>
      </c>
      <c r="CE5" s="187">
        <f t="shared" si="1"/>
        <v>2097</v>
      </c>
      <c r="CF5" s="187">
        <f t="shared" si="1"/>
        <v>2098</v>
      </c>
      <c r="CG5" s="187">
        <f t="shared" si="1"/>
        <v>2099</v>
      </c>
      <c r="CH5" s="187">
        <f t="shared" si="1"/>
        <v>2100</v>
      </c>
      <c r="CI5" s="187">
        <f t="shared" si="1"/>
        <v>2101</v>
      </c>
      <c r="CJ5" s="187">
        <f t="shared" si="1"/>
        <v>2102</v>
      </c>
      <c r="CK5" s="187">
        <f t="shared" si="1"/>
        <v>2103</v>
      </c>
      <c r="CL5" s="187">
        <f t="shared" si="1"/>
        <v>2104</v>
      </c>
      <c r="CM5" s="187">
        <f t="shared" si="1"/>
        <v>2105</v>
      </c>
      <c r="CN5" s="187">
        <f t="shared" si="1"/>
        <v>2106</v>
      </c>
      <c r="CO5" s="187">
        <f t="shared" si="1"/>
        <v>2107</v>
      </c>
      <c r="CP5" s="187">
        <f t="shared" si="1"/>
        <v>2108</v>
      </c>
      <c r="CQ5" s="187">
        <f t="shared" si="1"/>
        <v>2109</v>
      </c>
      <c r="CR5" s="187">
        <f t="shared" si="1"/>
        <v>2110</v>
      </c>
      <c r="CS5" s="187">
        <f t="shared" si="1"/>
        <v>2111</v>
      </c>
      <c r="CT5" s="58"/>
    </row>
    <row r="6" spans="3:103" customFormat="1" x14ac:dyDescent="0.35">
      <c r="C6" s="29"/>
      <c r="D6" s="3"/>
      <c r="E6" s="4"/>
      <c r="F6" s="4"/>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row>
    <row r="7" spans="3:103" customFormat="1" ht="15.5" x14ac:dyDescent="0.35">
      <c r="C7" s="78" t="s">
        <v>17</v>
      </c>
      <c r="E7" s="34"/>
      <c r="F7" s="4"/>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row>
    <row r="8" spans="3:103" customFormat="1" x14ac:dyDescent="0.35">
      <c r="C8" s="171"/>
      <c r="D8" s="3"/>
      <c r="E8" s="4"/>
      <c r="F8" s="4"/>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V8" t="s">
        <v>486</v>
      </c>
      <c r="CW8" t="s">
        <v>487</v>
      </c>
      <c r="CX8" t="s">
        <v>488</v>
      </c>
      <c r="CY8" s="3"/>
    </row>
    <row r="9" spans="3:103" customFormat="1" x14ac:dyDescent="0.35">
      <c r="C9" s="226" t="s">
        <v>139</v>
      </c>
      <c r="D9" s="686" t="s">
        <v>23</v>
      </c>
      <c r="E9" s="490">
        <f>SUM(E10,E26)</f>
        <v>0</v>
      </c>
      <c r="F9" s="490">
        <f t="shared" ref="F9:BQ9" si="2">SUM(F10,F26)</f>
        <v>0</v>
      </c>
      <c r="G9" s="491">
        <f t="shared" si="2"/>
        <v>0</v>
      </c>
      <c r="H9" s="491">
        <f t="shared" si="2"/>
        <v>0</v>
      </c>
      <c r="I9" s="491">
        <f t="shared" si="2"/>
        <v>0</v>
      </c>
      <c r="J9" s="491">
        <f t="shared" si="2"/>
        <v>0</v>
      </c>
      <c r="K9" s="491">
        <f t="shared" si="2"/>
        <v>0</v>
      </c>
      <c r="L9" s="491">
        <f t="shared" si="2"/>
        <v>0</v>
      </c>
      <c r="M9" s="491">
        <f t="shared" si="2"/>
        <v>0</v>
      </c>
      <c r="N9" s="491">
        <f t="shared" si="2"/>
        <v>0</v>
      </c>
      <c r="O9" s="491">
        <f t="shared" si="2"/>
        <v>0</v>
      </c>
      <c r="P9" s="491">
        <f t="shared" si="2"/>
        <v>0</v>
      </c>
      <c r="Q9" s="491">
        <f t="shared" si="2"/>
        <v>0</v>
      </c>
      <c r="R9" s="491">
        <f t="shared" si="2"/>
        <v>0</v>
      </c>
      <c r="S9" s="491">
        <f t="shared" si="2"/>
        <v>0</v>
      </c>
      <c r="T9" s="491">
        <f t="shared" si="2"/>
        <v>0</v>
      </c>
      <c r="U9" s="491">
        <f t="shared" si="2"/>
        <v>0</v>
      </c>
      <c r="V9" s="491">
        <f t="shared" si="2"/>
        <v>0</v>
      </c>
      <c r="W9" s="491">
        <f t="shared" si="2"/>
        <v>0</v>
      </c>
      <c r="X9" s="491">
        <f t="shared" si="2"/>
        <v>0</v>
      </c>
      <c r="Y9" s="491">
        <f t="shared" si="2"/>
        <v>0</v>
      </c>
      <c r="Z9" s="491">
        <f t="shared" si="2"/>
        <v>0</v>
      </c>
      <c r="AA9" s="491">
        <f t="shared" si="2"/>
        <v>0</v>
      </c>
      <c r="AB9" s="491">
        <f t="shared" si="2"/>
        <v>0</v>
      </c>
      <c r="AC9" s="491">
        <f t="shared" si="2"/>
        <v>0</v>
      </c>
      <c r="AD9" s="491">
        <f t="shared" si="2"/>
        <v>0</v>
      </c>
      <c r="AE9" s="491">
        <f t="shared" si="2"/>
        <v>0</v>
      </c>
      <c r="AF9" s="491">
        <f t="shared" si="2"/>
        <v>0</v>
      </c>
      <c r="AG9" s="491">
        <f t="shared" si="2"/>
        <v>0</v>
      </c>
      <c r="AH9" s="491">
        <f t="shared" si="2"/>
        <v>0</v>
      </c>
      <c r="AI9" s="491">
        <f t="shared" si="2"/>
        <v>0</v>
      </c>
      <c r="AJ9" s="491">
        <f t="shared" si="2"/>
        <v>0</v>
      </c>
      <c r="AK9" s="491">
        <f t="shared" si="2"/>
        <v>0</v>
      </c>
      <c r="AL9" s="491">
        <f t="shared" si="2"/>
        <v>0</v>
      </c>
      <c r="AM9" s="491">
        <f t="shared" si="2"/>
        <v>0</v>
      </c>
      <c r="AN9" s="491">
        <f t="shared" si="2"/>
        <v>0</v>
      </c>
      <c r="AO9" s="491">
        <f t="shared" si="2"/>
        <v>0</v>
      </c>
      <c r="AP9" s="491">
        <f t="shared" si="2"/>
        <v>0</v>
      </c>
      <c r="AQ9" s="491">
        <f t="shared" si="2"/>
        <v>0</v>
      </c>
      <c r="AR9" s="491">
        <f t="shared" si="2"/>
        <v>0</v>
      </c>
      <c r="AS9" s="491">
        <f t="shared" si="2"/>
        <v>0</v>
      </c>
      <c r="AT9" s="491">
        <f t="shared" si="2"/>
        <v>0</v>
      </c>
      <c r="AU9" s="491">
        <f t="shared" si="2"/>
        <v>0</v>
      </c>
      <c r="AV9" s="491">
        <f t="shared" si="2"/>
        <v>0</v>
      </c>
      <c r="AW9" s="491">
        <f t="shared" si="2"/>
        <v>0</v>
      </c>
      <c r="AX9" s="491">
        <f t="shared" si="2"/>
        <v>0</v>
      </c>
      <c r="AY9" s="491">
        <f t="shared" si="2"/>
        <v>0</v>
      </c>
      <c r="AZ9" s="491">
        <f t="shared" si="2"/>
        <v>0</v>
      </c>
      <c r="BA9" s="491">
        <f t="shared" si="2"/>
        <v>0</v>
      </c>
      <c r="BB9" s="491">
        <f t="shared" si="2"/>
        <v>0</v>
      </c>
      <c r="BC9" s="491">
        <f t="shared" si="2"/>
        <v>0</v>
      </c>
      <c r="BD9" s="491">
        <f t="shared" si="2"/>
        <v>0</v>
      </c>
      <c r="BE9" s="491">
        <f t="shared" si="2"/>
        <v>0</v>
      </c>
      <c r="BF9" s="491">
        <f t="shared" si="2"/>
        <v>0</v>
      </c>
      <c r="BG9" s="491">
        <f t="shared" si="2"/>
        <v>0</v>
      </c>
      <c r="BH9" s="491">
        <f t="shared" si="2"/>
        <v>0</v>
      </c>
      <c r="BI9" s="491">
        <f t="shared" si="2"/>
        <v>0</v>
      </c>
      <c r="BJ9" s="491">
        <f t="shared" si="2"/>
        <v>0</v>
      </c>
      <c r="BK9" s="491">
        <f t="shared" si="2"/>
        <v>0</v>
      </c>
      <c r="BL9" s="491">
        <f t="shared" si="2"/>
        <v>0</v>
      </c>
      <c r="BM9" s="491">
        <f t="shared" si="2"/>
        <v>0</v>
      </c>
      <c r="BN9" s="491">
        <f t="shared" si="2"/>
        <v>0</v>
      </c>
      <c r="BO9" s="491">
        <f t="shared" si="2"/>
        <v>0</v>
      </c>
      <c r="BP9" s="491">
        <f t="shared" si="2"/>
        <v>0</v>
      </c>
      <c r="BQ9" s="491">
        <f t="shared" si="2"/>
        <v>0</v>
      </c>
      <c r="BR9" s="491">
        <f t="shared" ref="BR9:CS9" si="3">SUM(BR10,BR26)</f>
        <v>0</v>
      </c>
      <c r="BS9" s="491">
        <f t="shared" si="3"/>
        <v>0</v>
      </c>
      <c r="BT9" s="491">
        <f t="shared" si="3"/>
        <v>0</v>
      </c>
      <c r="BU9" s="491">
        <f t="shared" si="3"/>
        <v>0</v>
      </c>
      <c r="BV9" s="491">
        <f t="shared" si="3"/>
        <v>0</v>
      </c>
      <c r="BW9" s="491">
        <f t="shared" si="3"/>
        <v>0</v>
      </c>
      <c r="BX9" s="491">
        <f t="shared" si="3"/>
        <v>0</v>
      </c>
      <c r="BY9" s="491">
        <f t="shared" si="3"/>
        <v>0</v>
      </c>
      <c r="BZ9" s="491">
        <f t="shared" si="3"/>
        <v>0</v>
      </c>
      <c r="CA9" s="491">
        <f t="shared" si="3"/>
        <v>0</v>
      </c>
      <c r="CB9" s="491">
        <f t="shared" si="3"/>
        <v>0</v>
      </c>
      <c r="CC9" s="491">
        <f t="shared" si="3"/>
        <v>0</v>
      </c>
      <c r="CD9" s="491">
        <f t="shared" si="3"/>
        <v>0</v>
      </c>
      <c r="CE9" s="491">
        <f t="shared" si="3"/>
        <v>0</v>
      </c>
      <c r="CF9" s="491">
        <f t="shared" si="3"/>
        <v>0</v>
      </c>
      <c r="CG9" s="491">
        <f t="shared" si="3"/>
        <v>0</v>
      </c>
      <c r="CH9" s="491">
        <f t="shared" si="3"/>
        <v>0</v>
      </c>
      <c r="CI9" s="491">
        <f t="shared" si="3"/>
        <v>0</v>
      </c>
      <c r="CJ9" s="491">
        <f t="shared" si="3"/>
        <v>0</v>
      </c>
      <c r="CK9" s="491">
        <f t="shared" si="3"/>
        <v>0</v>
      </c>
      <c r="CL9" s="491">
        <f t="shared" si="3"/>
        <v>0</v>
      </c>
      <c r="CM9" s="491">
        <f t="shared" si="3"/>
        <v>0</v>
      </c>
      <c r="CN9" s="491">
        <f t="shared" si="3"/>
        <v>0</v>
      </c>
      <c r="CO9" s="491">
        <f t="shared" si="3"/>
        <v>0</v>
      </c>
      <c r="CP9" s="491">
        <f t="shared" si="3"/>
        <v>0</v>
      </c>
      <c r="CQ9" s="491">
        <f t="shared" si="3"/>
        <v>0</v>
      </c>
      <c r="CR9" s="491">
        <f t="shared" si="3"/>
        <v>0</v>
      </c>
      <c r="CS9" s="491">
        <f t="shared" si="3"/>
        <v>0</v>
      </c>
      <c r="CT9" s="56"/>
      <c r="CV9" t="s">
        <v>828</v>
      </c>
      <c r="CW9" t="s">
        <v>829</v>
      </c>
      <c r="CX9" t="s">
        <v>830</v>
      </c>
    </row>
    <row r="10" spans="3:103" customFormat="1" x14ac:dyDescent="0.35">
      <c r="C10" s="229" t="s">
        <v>140</v>
      </c>
      <c r="D10" s="687"/>
      <c r="E10" s="490">
        <f t="shared" ref="E10:BP10" si="4">SUM(E11:E24)</f>
        <v>0</v>
      </c>
      <c r="F10" s="490">
        <f t="shared" si="4"/>
        <v>0</v>
      </c>
      <c r="G10" s="490">
        <f t="shared" si="4"/>
        <v>0</v>
      </c>
      <c r="H10" s="490">
        <f t="shared" si="4"/>
        <v>0</v>
      </c>
      <c r="I10" s="490">
        <f t="shared" si="4"/>
        <v>0</v>
      </c>
      <c r="J10" s="490">
        <f t="shared" si="4"/>
        <v>0</v>
      </c>
      <c r="K10" s="490">
        <f t="shared" si="4"/>
        <v>0</v>
      </c>
      <c r="L10" s="490">
        <f t="shared" si="4"/>
        <v>0</v>
      </c>
      <c r="M10" s="490">
        <f t="shared" si="4"/>
        <v>0</v>
      </c>
      <c r="N10" s="490">
        <f t="shared" si="4"/>
        <v>0</v>
      </c>
      <c r="O10" s="490">
        <f t="shared" si="4"/>
        <v>0</v>
      </c>
      <c r="P10" s="490">
        <f t="shared" si="4"/>
        <v>0</v>
      </c>
      <c r="Q10" s="490">
        <f t="shared" si="4"/>
        <v>0</v>
      </c>
      <c r="R10" s="490">
        <f t="shared" si="4"/>
        <v>0</v>
      </c>
      <c r="S10" s="490">
        <f t="shared" si="4"/>
        <v>0</v>
      </c>
      <c r="T10" s="490">
        <f t="shared" si="4"/>
        <v>0</v>
      </c>
      <c r="U10" s="490">
        <f t="shared" si="4"/>
        <v>0</v>
      </c>
      <c r="V10" s="490">
        <f t="shared" si="4"/>
        <v>0</v>
      </c>
      <c r="W10" s="490">
        <f t="shared" si="4"/>
        <v>0</v>
      </c>
      <c r="X10" s="490">
        <f t="shared" si="4"/>
        <v>0</v>
      </c>
      <c r="Y10" s="490">
        <f t="shared" si="4"/>
        <v>0</v>
      </c>
      <c r="Z10" s="490">
        <f t="shared" si="4"/>
        <v>0</v>
      </c>
      <c r="AA10" s="490">
        <f t="shared" si="4"/>
        <v>0</v>
      </c>
      <c r="AB10" s="490">
        <f t="shared" si="4"/>
        <v>0</v>
      </c>
      <c r="AC10" s="490">
        <f t="shared" si="4"/>
        <v>0</v>
      </c>
      <c r="AD10" s="490">
        <f t="shared" si="4"/>
        <v>0</v>
      </c>
      <c r="AE10" s="490">
        <f t="shared" si="4"/>
        <v>0</v>
      </c>
      <c r="AF10" s="490">
        <f t="shared" si="4"/>
        <v>0</v>
      </c>
      <c r="AG10" s="490">
        <f t="shared" si="4"/>
        <v>0</v>
      </c>
      <c r="AH10" s="490">
        <f t="shared" si="4"/>
        <v>0</v>
      </c>
      <c r="AI10" s="490">
        <f t="shared" si="4"/>
        <v>0</v>
      </c>
      <c r="AJ10" s="490">
        <f t="shared" si="4"/>
        <v>0</v>
      </c>
      <c r="AK10" s="490">
        <f t="shared" si="4"/>
        <v>0</v>
      </c>
      <c r="AL10" s="490">
        <f t="shared" si="4"/>
        <v>0</v>
      </c>
      <c r="AM10" s="490">
        <f t="shared" si="4"/>
        <v>0</v>
      </c>
      <c r="AN10" s="490">
        <f t="shared" si="4"/>
        <v>0</v>
      </c>
      <c r="AO10" s="490">
        <f t="shared" si="4"/>
        <v>0</v>
      </c>
      <c r="AP10" s="490">
        <f t="shared" si="4"/>
        <v>0</v>
      </c>
      <c r="AQ10" s="490">
        <f t="shared" si="4"/>
        <v>0</v>
      </c>
      <c r="AR10" s="490">
        <f t="shared" si="4"/>
        <v>0</v>
      </c>
      <c r="AS10" s="490">
        <f t="shared" si="4"/>
        <v>0</v>
      </c>
      <c r="AT10" s="490">
        <f t="shared" si="4"/>
        <v>0</v>
      </c>
      <c r="AU10" s="490">
        <f t="shared" si="4"/>
        <v>0</v>
      </c>
      <c r="AV10" s="490">
        <f t="shared" si="4"/>
        <v>0</v>
      </c>
      <c r="AW10" s="490">
        <f t="shared" si="4"/>
        <v>0</v>
      </c>
      <c r="AX10" s="490">
        <f t="shared" si="4"/>
        <v>0</v>
      </c>
      <c r="AY10" s="490">
        <f t="shared" si="4"/>
        <v>0</v>
      </c>
      <c r="AZ10" s="490">
        <f t="shared" si="4"/>
        <v>0</v>
      </c>
      <c r="BA10" s="490">
        <f t="shared" si="4"/>
        <v>0</v>
      </c>
      <c r="BB10" s="490">
        <f t="shared" si="4"/>
        <v>0</v>
      </c>
      <c r="BC10" s="490">
        <f t="shared" si="4"/>
        <v>0</v>
      </c>
      <c r="BD10" s="490">
        <f t="shared" si="4"/>
        <v>0</v>
      </c>
      <c r="BE10" s="490">
        <f t="shared" si="4"/>
        <v>0</v>
      </c>
      <c r="BF10" s="490">
        <f t="shared" si="4"/>
        <v>0</v>
      </c>
      <c r="BG10" s="490">
        <f t="shared" si="4"/>
        <v>0</v>
      </c>
      <c r="BH10" s="490">
        <f t="shared" si="4"/>
        <v>0</v>
      </c>
      <c r="BI10" s="490">
        <f t="shared" si="4"/>
        <v>0</v>
      </c>
      <c r="BJ10" s="490">
        <f t="shared" si="4"/>
        <v>0</v>
      </c>
      <c r="BK10" s="490">
        <f t="shared" si="4"/>
        <v>0</v>
      </c>
      <c r="BL10" s="490">
        <f t="shared" si="4"/>
        <v>0</v>
      </c>
      <c r="BM10" s="490">
        <f t="shared" si="4"/>
        <v>0</v>
      </c>
      <c r="BN10" s="490">
        <f t="shared" si="4"/>
        <v>0</v>
      </c>
      <c r="BO10" s="490">
        <f t="shared" si="4"/>
        <v>0</v>
      </c>
      <c r="BP10" s="490">
        <f t="shared" si="4"/>
        <v>0</v>
      </c>
      <c r="BQ10" s="490">
        <f t="shared" ref="BQ10:CS10" si="5">SUM(BQ11:BQ24)</f>
        <v>0</v>
      </c>
      <c r="BR10" s="490">
        <f t="shared" si="5"/>
        <v>0</v>
      </c>
      <c r="BS10" s="490">
        <f t="shared" si="5"/>
        <v>0</v>
      </c>
      <c r="BT10" s="490">
        <f t="shared" si="5"/>
        <v>0</v>
      </c>
      <c r="BU10" s="490">
        <f t="shared" si="5"/>
        <v>0</v>
      </c>
      <c r="BV10" s="490">
        <f t="shared" si="5"/>
        <v>0</v>
      </c>
      <c r="BW10" s="490">
        <f t="shared" si="5"/>
        <v>0</v>
      </c>
      <c r="BX10" s="490">
        <f t="shared" si="5"/>
        <v>0</v>
      </c>
      <c r="BY10" s="490">
        <f t="shared" si="5"/>
        <v>0</v>
      </c>
      <c r="BZ10" s="490">
        <f t="shared" si="5"/>
        <v>0</v>
      </c>
      <c r="CA10" s="490">
        <f t="shared" si="5"/>
        <v>0</v>
      </c>
      <c r="CB10" s="490">
        <f t="shared" si="5"/>
        <v>0</v>
      </c>
      <c r="CC10" s="490">
        <f t="shared" si="5"/>
        <v>0</v>
      </c>
      <c r="CD10" s="490">
        <f t="shared" si="5"/>
        <v>0</v>
      </c>
      <c r="CE10" s="490">
        <f t="shared" si="5"/>
        <v>0</v>
      </c>
      <c r="CF10" s="490">
        <f t="shared" si="5"/>
        <v>0</v>
      </c>
      <c r="CG10" s="490">
        <f t="shared" si="5"/>
        <v>0</v>
      </c>
      <c r="CH10" s="490">
        <f t="shared" si="5"/>
        <v>0</v>
      </c>
      <c r="CI10" s="490">
        <f t="shared" si="5"/>
        <v>0</v>
      </c>
      <c r="CJ10" s="490">
        <f t="shared" si="5"/>
        <v>0</v>
      </c>
      <c r="CK10" s="490">
        <f t="shared" si="5"/>
        <v>0</v>
      </c>
      <c r="CL10" s="490">
        <f t="shared" si="5"/>
        <v>0</v>
      </c>
      <c r="CM10" s="490">
        <f t="shared" si="5"/>
        <v>0</v>
      </c>
      <c r="CN10" s="490">
        <f t="shared" si="5"/>
        <v>0</v>
      </c>
      <c r="CO10" s="490">
        <f t="shared" si="5"/>
        <v>0</v>
      </c>
      <c r="CP10" s="490">
        <f t="shared" si="5"/>
        <v>0</v>
      </c>
      <c r="CQ10" s="490">
        <f t="shared" si="5"/>
        <v>0</v>
      </c>
      <c r="CR10" s="490">
        <f t="shared" si="5"/>
        <v>0</v>
      </c>
      <c r="CS10" s="490">
        <f t="shared" si="5"/>
        <v>0</v>
      </c>
      <c r="CT10" s="13"/>
      <c r="CV10" s="259">
        <f>COUNTIF($CV$11:$CV$144,"Error")</f>
        <v>0</v>
      </c>
      <c r="CW10" s="259">
        <f ca="1">COUNTIF($CW$11:$CW$144,"Error")</f>
        <v>0</v>
      </c>
      <c r="CX10" s="259">
        <f>COUNTIF($CX$11:$CX$144,"Error")</f>
        <v>0</v>
      </c>
    </row>
    <row r="11" spans="3:103" customFormat="1" x14ac:dyDescent="0.35">
      <c r="C11" s="421"/>
      <c r="D11" s="33" t="str">
        <f>IFERROR(VLOOKUP(C11,G.Asm!$C$46:$F$55,4,0),"")</f>
        <v/>
      </c>
      <c r="E11" s="492">
        <f>G11+NPV(G.Asm!$F$40,H11:INDEX(H11:CS11,RP))</f>
        <v>0</v>
      </c>
      <c r="F11" s="492">
        <f t="shared" ref="F11:F24" si="6">SUMIF($G$4:$CS$4,"&lt;="&amp;RP,G11:CS11)</f>
        <v>0</v>
      </c>
      <c r="G11" s="493">
        <v>0</v>
      </c>
      <c r="H11" s="494">
        <v>0</v>
      </c>
      <c r="I11" s="494">
        <v>0</v>
      </c>
      <c r="J11" s="494">
        <v>0</v>
      </c>
      <c r="K11" s="494">
        <v>0</v>
      </c>
      <c r="L11" s="494">
        <v>0</v>
      </c>
      <c r="M11" s="494">
        <v>0</v>
      </c>
      <c r="N11" s="494">
        <v>0</v>
      </c>
      <c r="O11" s="494">
        <v>0</v>
      </c>
      <c r="P11" s="494">
        <v>0</v>
      </c>
      <c r="Q11" s="494">
        <v>0</v>
      </c>
      <c r="R11" s="494">
        <v>0</v>
      </c>
      <c r="S11" s="494">
        <v>0</v>
      </c>
      <c r="T11" s="494">
        <v>0</v>
      </c>
      <c r="U11" s="494">
        <v>0</v>
      </c>
      <c r="V11" s="494">
        <v>0</v>
      </c>
      <c r="W11" s="494">
        <v>0</v>
      </c>
      <c r="X11" s="494">
        <v>0</v>
      </c>
      <c r="Y11" s="494">
        <v>0</v>
      </c>
      <c r="Z11" s="494">
        <v>0</v>
      </c>
      <c r="AA11" s="494">
        <v>0</v>
      </c>
      <c r="AB11" s="494">
        <v>0</v>
      </c>
      <c r="AC11" s="494">
        <v>0</v>
      </c>
      <c r="AD11" s="494">
        <v>0</v>
      </c>
      <c r="AE11" s="494">
        <v>0</v>
      </c>
      <c r="AF11" s="494">
        <v>0</v>
      </c>
      <c r="AG11" s="494">
        <v>0</v>
      </c>
      <c r="AH11" s="494">
        <v>0</v>
      </c>
      <c r="AI11" s="494">
        <v>0</v>
      </c>
      <c r="AJ11" s="494">
        <v>0</v>
      </c>
      <c r="AK11" s="494">
        <v>0</v>
      </c>
      <c r="AL11" s="494">
        <v>0</v>
      </c>
      <c r="AM11" s="494">
        <v>0</v>
      </c>
      <c r="AN11" s="494">
        <v>0</v>
      </c>
      <c r="AO11" s="494">
        <v>0</v>
      </c>
      <c r="AP11" s="494">
        <v>0</v>
      </c>
      <c r="AQ11" s="494">
        <v>0</v>
      </c>
      <c r="AR11" s="494">
        <v>0</v>
      </c>
      <c r="AS11" s="494">
        <v>0</v>
      </c>
      <c r="AT11" s="494">
        <v>0</v>
      </c>
      <c r="AU11" s="494">
        <v>0</v>
      </c>
      <c r="AV11" s="494">
        <v>0</v>
      </c>
      <c r="AW11" s="494">
        <v>0</v>
      </c>
      <c r="AX11" s="494">
        <v>0</v>
      </c>
      <c r="AY11" s="494">
        <v>0</v>
      </c>
      <c r="AZ11" s="494">
        <v>0</v>
      </c>
      <c r="BA11" s="494">
        <v>0</v>
      </c>
      <c r="BB11" s="494">
        <v>0</v>
      </c>
      <c r="BC11" s="494">
        <v>0</v>
      </c>
      <c r="BD11" s="494">
        <v>0</v>
      </c>
      <c r="BE11" s="494">
        <v>0</v>
      </c>
      <c r="BF11" s="494">
        <v>0</v>
      </c>
      <c r="BG11" s="494">
        <v>0</v>
      </c>
      <c r="BH11" s="494">
        <v>0</v>
      </c>
      <c r="BI11" s="494">
        <v>0</v>
      </c>
      <c r="BJ11" s="494">
        <v>0</v>
      </c>
      <c r="BK11" s="494">
        <v>0</v>
      </c>
      <c r="BL11" s="494">
        <v>0</v>
      </c>
      <c r="BM11" s="494">
        <v>0</v>
      </c>
      <c r="BN11" s="494">
        <v>0</v>
      </c>
      <c r="BO11" s="494">
        <v>0</v>
      </c>
      <c r="BP11" s="494">
        <v>0</v>
      </c>
      <c r="BQ11" s="494">
        <v>0</v>
      </c>
      <c r="BR11" s="494">
        <v>0</v>
      </c>
      <c r="BS11" s="494">
        <v>0</v>
      </c>
      <c r="BT11" s="494">
        <v>0</v>
      </c>
      <c r="BU11" s="494">
        <v>0</v>
      </c>
      <c r="BV11" s="494">
        <v>0</v>
      </c>
      <c r="BW11" s="494">
        <v>0</v>
      </c>
      <c r="BX11" s="494">
        <v>0</v>
      </c>
      <c r="BY11" s="494">
        <v>0</v>
      </c>
      <c r="BZ11" s="494">
        <v>0</v>
      </c>
      <c r="CA11" s="494">
        <v>0</v>
      </c>
      <c r="CB11" s="494">
        <v>0</v>
      </c>
      <c r="CC11" s="494">
        <v>0</v>
      </c>
      <c r="CD11" s="494">
        <v>0</v>
      </c>
      <c r="CE11" s="494">
        <v>0</v>
      </c>
      <c r="CF11" s="494">
        <v>0</v>
      </c>
      <c r="CG11" s="494">
        <v>0</v>
      </c>
      <c r="CH11" s="494">
        <v>0</v>
      </c>
      <c r="CI11" s="494">
        <v>0</v>
      </c>
      <c r="CJ11" s="494">
        <v>0</v>
      </c>
      <c r="CK11" s="494">
        <v>0</v>
      </c>
      <c r="CL11" s="494">
        <v>0</v>
      </c>
      <c r="CM11" s="494">
        <v>0</v>
      </c>
      <c r="CN11" s="494">
        <v>0</v>
      </c>
      <c r="CO11" s="494">
        <v>0</v>
      </c>
      <c r="CP11" s="494">
        <v>0</v>
      </c>
      <c r="CQ11" s="494">
        <v>0</v>
      </c>
      <c r="CR11" s="494">
        <v>0</v>
      </c>
      <c r="CS11" s="494">
        <v>0</v>
      </c>
      <c r="CT11" s="9"/>
      <c r="CV11" s="343">
        <f>IF(COUNT(G11:INDEX(G11:CS11,RP+1))&lt;&gt;RP+1,"Error",0)</f>
        <v>0</v>
      </c>
      <c r="CX11" s="324">
        <f>IF(OR(AND(OR(ISBLANK(C11),NOT(ISBLANK(C11)),C11="Spare"),E11=0,F11=0),AND(NOT(ISBLANK(C11)),NOT(C11="Spare"),NOT(E11=0),NOT(F11=0))),0,"Error")</f>
        <v>0</v>
      </c>
    </row>
    <row r="12" spans="3:103" customFormat="1" hidden="1" x14ac:dyDescent="0.35">
      <c r="C12" s="421"/>
      <c r="D12" s="33" t="str">
        <f>IFERROR(VLOOKUP(C12,G.Asm!$C$46:$F$55,4,0),"")</f>
        <v/>
      </c>
      <c r="E12" s="492">
        <f>G12+NPV(G.Asm!$F$40,H12:INDEX(H12:CS12,RP))</f>
        <v>0</v>
      </c>
      <c r="F12" s="492">
        <f t="shared" si="6"/>
        <v>0</v>
      </c>
      <c r="G12" s="493">
        <v>0</v>
      </c>
      <c r="H12" s="494">
        <v>0</v>
      </c>
      <c r="I12" s="494">
        <v>0</v>
      </c>
      <c r="J12" s="494">
        <v>0</v>
      </c>
      <c r="K12" s="494">
        <v>0</v>
      </c>
      <c r="L12" s="494">
        <v>0</v>
      </c>
      <c r="M12" s="494">
        <v>0</v>
      </c>
      <c r="N12" s="494">
        <v>0</v>
      </c>
      <c r="O12" s="494">
        <v>0</v>
      </c>
      <c r="P12" s="494">
        <v>0</v>
      </c>
      <c r="Q12" s="494">
        <v>0</v>
      </c>
      <c r="R12" s="494">
        <v>0</v>
      </c>
      <c r="S12" s="494">
        <v>0</v>
      </c>
      <c r="T12" s="494">
        <v>0</v>
      </c>
      <c r="U12" s="494">
        <v>0</v>
      </c>
      <c r="V12" s="494">
        <v>0</v>
      </c>
      <c r="W12" s="494">
        <v>0</v>
      </c>
      <c r="X12" s="494">
        <v>0</v>
      </c>
      <c r="Y12" s="494">
        <v>0</v>
      </c>
      <c r="Z12" s="494">
        <v>0</v>
      </c>
      <c r="AA12" s="494">
        <v>0</v>
      </c>
      <c r="AB12" s="494">
        <v>0</v>
      </c>
      <c r="AC12" s="494">
        <v>0</v>
      </c>
      <c r="AD12" s="494">
        <v>0</v>
      </c>
      <c r="AE12" s="494">
        <v>0</v>
      </c>
      <c r="AF12" s="494">
        <v>0</v>
      </c>
      <c r="AG12" s="494">
        <v>0</v>
      </c>
      <c r="AH12" s="494">
        <v>0</v>
      </c>
      <c r="AI12" s="494">
        <v>0</v>
      </c>
      <c r="AJ12" s="494">
        <v>0</v>
      </c>
      <c r="AK12" s="494">
        <v>0</v>
      </c>
      <c r="AL12" s="494">
        <v>0</v>
      </c>
      <c r="AM12" s="494">
        <v>0</v>
      </c>
      <c r="AN12" s="494">
        <v>0</v>
      </c>
      <c r="AO12" s="494">
        <v>0</v>
      </c>
      <c r="AP12" s="494">
        <v>0</v>
      </c>
      <c r="AQ12" s="494">
        <v>0</v>
      </c>
      <c r="AR12" s="494">
        <v>0</v>
      </c>
      <c r="AS12" s="494">
        <v>0</v>
      </c>
      <c r="AT12" s="494">
        <v>0</v>
      </c>
      <c r="AU12" s="494">
        <v>0</v>
      </c>
      <c r="AV12" s="494">
        <v>0</v>
      </c>
      <c r="AW12" s="494">
        <v>0</v>
      </c>
      <c r="AX12" s="494">
        <v>0</v>
      </c>
      <c r="AY12" s="494">
        <v>0</v>
      </c>
      <c r="AZ12" s="494">
        <v>0</v>
      </c>
      <c r="BA12" s="494">
        <v>0</v>
      </c>
      <c r="BB12" s="494">
        <v>0</v>
      </c>
      <c r="BC12" s="494">
        <v>0</v>
      </c>
      <c r="BD12" s="494">
        <v>0</v>
      </c>
      <c r="BE12" s="494">
        <v>0</v>
      </c>
      <c r="BF12" s="494">
        <v>0</v>
      </c>
      <c r="BG12" s="494">
        <v>0</v>
      </c>
      <c r="BH12" s="494">
        <v>0</v>
      </c>
      <c r="BI12" s="494">
        <v>0</v>
      </c>
      <c r="BJ12" s="494">
        <v>0</v>
      </c>
      <c r="BK12" s="494">
        <v>0</v>
      </c>
      <c r="BL12" s="494">
        <v>0</v>
      </c>
      <c r="BM12" s="494">
        <v>0</v>
      </c>
      <c r="BN12" s="494">
        <v>0</v>
      </c>
      <c r="BO12" s="494">
        <v>0</v>
      </c>
      <c r="BP12" s="494">
        <v>0</v>
      </c>
      <c r="BQ12" s="494">
        <v>0</v>
      </c>
      <c r="BR12" s="494">
        <v>0</v>
      </c>
      <c r="BS12" s="494">
        <v>0</v>
      </c>
      <c r="BT12" s="494">
        <v>0</v>
      </c>
      <c r="BU12" s="494">
        <v>0</v>
      </c>
      <c r="BV12" s="494">
        <v>0</v>
      </c>
      <c r="BW12" s="494">
        <v>0</v>
      </c>
      <c r="BX12" s="494">
        <v>0</v>
      </c>
      <c r="BY12" s="494">
        <v>0</v>
      </c>
      <c r="BZ12" s="494">
        <v>0</v>
      </c>
      <c r="CA12" s="494">
        <v>0</v>
      </c>
      <c r="CB12" s="494">
        <v>0</v>
      </c>
      <c r="CC12" s="494">
        <v>0</v>
      </c>
      <c r="CD12" s="494">
        <v>0</v>
      </c>
      <c r="CE12" s="494">
        <v>0</v>
      </c>
      <c r="CF12" s="494">
        <v>0</v>
      </c>
      <c r="CG12" s="494">
        <v>0</v>
      </c>
      <c r="CH12" s="494">
        <v>0</v>
      </c>
      <c r="CI12" s="494">
        <v>0</v>
      </c>
      <c r="CJ12" s="494">
        <v>0</v>
      </c>
      <c r="CK12" s="494">
        <v>0</v>
      </c>
      <c r="CL12" s="494">
        <v>0</v>
      </c>
      <c r="CM12" s="494">
        <v>0</v>
      </c>
      <c r="CN12" s="494">
        <v>0</v>
      </c>
      <c r="CO12" s="494">
        <v>0</v>
      </c>
      <c r="CP12" s="494">
        <v>0</v>
      </c>
      <c r="CQ12" s="494">
        <v>0</v>
      </c>
      <c r="CR12" s="494">
        <v>0</v>
      </c>
      <c r="CS12" s="494">
        <v>0</v>
      </c>
      <c r="CT12" s="9"/>
      <c r="CV12" s="343">
        <f>IF(COUNT(G12:INDEX(G12:CS12,RP+1))&lt;&gt;RP+1,"Error",0)</f>
        <v>0</v>
      </c>
      <c r="CX12" s="324">
        <f t="shared" ref="CX12:CX19" si="7">IF(OR(AND(OR(ISBLANK(C12),NOT(ISBLANK(C12)),C12="Spare"),E12=0,F12=0),AND(NOT(ISBLANK(C12)),NOT(C12="Spare"),NOT(E12=0),NOT(F12=0))),0,"Error")</f>
        <v>0</v>
      </c>
    </row>
    <row r="13" spans="3:103" customFormat="1" hidden="1" x14ac:dyDescent="0.35">
      <c r="C13" s="421"/>
      <c r="D13" s="33" t="str">
        <f>IFERROR(VLOOKUP(C13,G.Asm!$C$46:$F$55,4,0),"")</f>
        <v/>
      </c>
      <c r="E13" s="492">
        <f>G13+NPV(G.Asm!$F$40,H13:INDEX(H13:CS13,RP))</f>
        <v>0</v>
      </c>
      <c r="F13" s="492">
        <f t="shared" si="6"/>
        <v>0</v>
      </c>
      <c r="G13" s="493">
        <v>0</v>
      </c>
      <c r="H13" s="494">
        <v>0</v>
      </c>
      <c r="I13" s="494">
        <v>0</v>
      </c>
      <c r="J13" s="494">
        <v>0</v>
      </c>
      <c r="K13" s="494">
        <v>0</v>
      </c>
      <c r="L13" s="494">
        <v>0</v>
      </c>
      <c r="M13" s="494">
        <v>0</v>
      </c>
      <c r="N13" s="494">
        <v>0</v>
      </c>
      <c r="O13" s="494">
        <v>0</v>
      </c>
      <c r="P13" s="494">
        <v>0</v>
      </c>
      <c r="Q13" s="494">
        <v>0</v>
      </c>
      <c r="R13" s="494">
        <v>0</v>
      </c>
      <c r="S13" s="494">
        <v>0</v>
      </c>
      <c r="T13" s="494">
        <v>0</v>
      </c>
      <c r="U13" s="494">
        <v>0</v>
      </c>
      <c r="V13" s="494">
        <v>0</v>
      </c>
      <c r="W13" s="494">
        <v>0</v>
      </c>
      <c r="X13" s="494">
        <v>0</v>
      </c>
      <c r="Y13" s="494">
        <v>0</v>
      </c>
      <c r="Z13" s="494">
        <v>0</v>
      </c>
      <c r="AA13" s="494">
        <v>0</v>
      </c>
      <c r="AB13" s="494">
        <v>0</v>
      </c>
      <c r="AC13" s="494">
        <v>0</v>
      </c>
      <c r="AD13" s="494">
        <v>0</v>
      </c>
      <c r="AE13" s="494">
        <v>0</v>
      </c>
      <c r="AF13" s="494">
        <v>0</v>
      </c>
      <c r="AG13" s="494">
        <v>0</v>
      </c>
      <c r="AH13" s="494">
        <v>0</v>
      </c>
      <c r="AI13" s="494">
        <v>0</v>
      </c>
      <c r="AJ13" s="494">
        <v>0</v>
      </c>
      <c r="AK13" s="494">
        <v>0</v>
      </c>
      <c r="AL13" s="494">
        <v>0</v>
      </c>
      <c r="AM13" s="494">
        <v>0</v>
      </c>
      <c r="AN13" s="494">
        <v>0</v>
      </c>
      <c r="AO13" s="494">
        <v>0</v>
      </c>
      <c r="AP13" s="494">
        <v>0</v>
      </c>
      <c r="AQ13" s="494">
        <v>0</v>
      </c>
      <c r="AR13" s="494">
        <v>0</v>
      </c>
      <c r="AS13" s="494">
        <v>0</v>
      </c>
      <c r="AT13" s="494">
        <v>0</v>
      </c>
      <c r="AU13" s="494">
        <v>0</v>
      </c>
      <c r="AV13" s="494">
        <v>0</v>
      </c>
      <c r="AW13" s="494">
        <v>0</v>
      </c>
      <c r="AX13" s="494">
        <v>0</v>
      </c>
      <c r="AY13" s="494">
        <v>0</v>
      </c>
      <c r="AZ13" s="494">
        <v>0</v>
      </c>
      <c r="BA13" s="494">
        <v>0</v>
      </c>
      <c r="BB13" s="494">
        <v>0</v>
      </c>
      <c r="BC13" s="494">
        <v>0</v>
      </c>
      <c r="BD13" s="494">
        <v>0</v>
      </c>
      <c r="BE13" s="494">
        <v>0</v>
      </c>
      <c r="BF13" s="494">
        <v>0</v>
      </c>
      <c r="BG13" s="494">
        <v>0</v>
      </c>
      <c r="BH13" s="494">
        <v>0</v>
      </c>
      <c r="BI13" s="494">
        <v>0</v>
      </c>
      <c r="BJ13" s="494">
        <v>0</v>
      </c>
      <c r="BK13" s="494">
        <v>0</v>
      </c>
      <c r="BL13" s="494">
        <v>0</v>
      </c>
      <c r="BM13" s="494">
        <v>0</v>
      </c>
      <c r="BN13" s="494">
        <v>0</v>
      </c>
      <c r="BO13" s="494">
        <v>0</v>
      </c>
      <c r="BP13" s="494">
        <v>0</v>
      </c>
      <c r="BQ13" s="494">
        <v>0</v>
      </c>
      <c r="BR13" s="494">
        <v>0</v>
      </c>
      <c r="BS13" s="494">
        <v>0</v>
      </c>
      <c r="BT13" s="494">
        <v>0</v>
      </c>
      <c r="BU13" s="494">
        <v>0</v>
      </c>
      <c r="BV13" s="494">
        <v>0</v>
      </c>
      <c r="BW13" s="494">
        <v>0</v>
      </c>
      <c r="BX13" s="494">
        <v>0</v>
      </c>
      <c r="BY13" s="494">
        <v>0</v>
      </c>
      <c r="BZ13" s="494">
        <v>0</v>
      </c>
      <c r="CA13" s="494">
        <v>0</v>
      </c>
      <c r="CB13" s="494">
        <v>0</v>
      </c>
      <c r="CC13" s="494">
        <v>0</v>
      </c>
      <c r="CD13" s="494">
        <v>0</v>
      </c>
      <c r="CE13" s="494">
        <v>0</v>
      </c>
      <c r="CF13" s="494">
        <v>0</v>
      </c>
      <c r="CG13" s="494">
        <v>0</v>
      </c>
      <c r="CH13" s="494">
        <v>0</v>
      </c>
      <c r="CI13" s="494">
        <v>0</v>
      </c>
      <c r="CJ13" s="494">
        <v>0</v>
      </c>
      <c r="CK13" s="494">
        <v>0</v>
      </c>
      <c r="CL13" s="494">
        <v>0</v>
      </c>
      <c r="CM13" s="494">
        <v>0</v>
      </c>
      <c r="CN13" s="494">
        <v>0</v>
      </c>
      <c r="CO13" s="494">
        <v>0</v>
      </c>
      <c r="CP13" s="494">
        <v>0</v>
      </c>
      <c r="CQ13" s="494">
        <v>0</v>
      </c>
      <c r="CR13" s="494">
        <v>0</v>
      </c>
      <c r="CS13" s="494">
        <v>0</v>
      </c>
      <c r="CT13" s="9"/>
      <c r="CV13" s="343">
        <f>IF(COUNT(G13:INDEX(G13:CS13,RP+1))&lt;&gt;RP+1,"Error",0)</f>
        <v>0</v>
      </c>
      <c r="CX13" s="324">
        <f t="shared" si="7"/>
        <v>0</v>
      </c>
    </row>
    <row r="14" spans="3:103" customFormat="1" hidden="1" x14ac:dyDescent="0.35">
      <c r="C14" s="421"/>
      <c r="D14" s="33" t="str">
        <f>IFERROR(VLOOKUP(C14,G.Asm!$C$46:$F$55,4,0),"")</f>
        <v/>
      </c>
      <c r="E14" s="492">
        <f>G14+NPV(G.Asm!$F$40,H14:INDEX(H14:CS14,RP))</f>
        <v>0</v>
      </c>
      <c r="F14" s="492">
        <f t="shared" si="6"/>
        <v>0</v>
      </c>
      <c r="G14" s="493">
        <v>0</v>
      </c>
      <c r="H14" s="494">
        <v>0</v>
      </c>
      <c r="I14" s="494">
        <v>0</v>
      </c>
      <c r="J14" s="494">
        <v>0</v>
      </c>
      <c r="K14" s="494">
        <v>0</v>
      </c>
      <c r="L14" s="494">
        <v>0</v>
      </c>
      <c r="M14" s="494">
        <v>0</v>
      </c>
      <c r="N14" s="494">
        <v>0</v>
      </c>
      <c r="O14" s="494">
        <v>0</v>
      </c>
      <c r="P14" s="494">
        <v>0</v>
      </c>
      <c r="Q14" s="494">
        <v>0</v>
      </c>
      <c r="R14" s="494">
        <v>0</v>
      </c>
      <c r="S14" s="494">
        <v>0</v>
      </c>
      <c r="T14" s="494">
        <v>0</v>
      </c>
      <c r="U14" s="494">
        <v>0</v>
      </c>
      <c r="V14" s="494">
        <v>0</v>
      </c>
      <c r="W14" s="494">
        <v>0</v>
      </c>
      <c r="X14" s="494">
        <v>0</v>
      </c>
      <c r="Y14" s="494">
        <v>0</v>
      </c>
      <c r="Z14" s="494">
        <v>0</v>
      </c>
      <c r="AA14" s="494">
        <v>0</v>
      </c>
      <c r="AB14" s="494">
        <v>0</v>
      </c>
      <c r="AC14" s="494">
        <v>0</v>
      </c>
      <c r="AD14" s="494">
        <v>0</v>
      </c>
      <c r="AE14" s="494">
        <v>0</v>
      </c>
      <c r="AF14" s="494">
        <v>0</v>
      </c>
      <c r="AG14" s="494">
        <v>0</v>
      </c>
      <c r="AH14" s="494">
        <v>0</v>
      </c>
      <c r="AI14" s="494">
        <v>0</v>
      </c>
      <c r="AJ14" s="494">
        <v>0</v>
      </c>
      <c r="AK14" s="494">
        <v>0</v>
      </c>
      <c r="AL14" s="494">
        <v>0</v>
      </c>
      <c r="AM14" s="494">
        <v>0</v>
      </c>
      <c r="AN14" s="494">
        <v>0</v>
      </c>
      <c r="AO14" s="494">
        <v>0</v>
      </c>
      <c r="AP14" s="494">
        <v>0</v>
      </c>
      <c r="AQ14" s="494">
        <v>0</v>
      </c>
      <c r="AR14" s="494">
        <v>0</v>
      </c>
      <c r="AS14" s="494">
        <v>0</v>
      </c>
      <c r="AT14" s="494">
        <v>0</v>
      </c>
      <c r="AU14" s="494">
        <v>0</v>
      </c>
      <c r="AV14" s="494">
        <v>0</v>
      </c>
      <c r="AW14" s="494">
        <v>0</v>
      </c>
      <c r="AX14" s="494">
        <v>0</v>
      </c>
      <c r="AY14" s="494">
        <v>0</v>
      </c>
      <c r="AZ14" s="494">
        <v>0</v>
      </c>
      <c r="BA14" s="494">
        <v>0</v>
      </c>
      <c r="BB14" s="494">
        <v>0</v>
      </c>
      <c r="BC14" s="494">
        <v>0</v>
      </c>
      <c r="BD14" s="494">
        <v>0</v>
      </c>
      <c r="BE14" s="494">
        <v>0</v>
      </c>
      <c r="BF14" s="494">
        <v>0</v>
      </c>
      <c r="BG14" s="494">
        <v>0</v>
      </c>
      <c r="BH14" s="494">
        <v>0</v>
      </c>
      <c r="BI14" s="494">
        <v>0</v>
      </c>
      <c r="BJ14" s="494">
        <v>0</v>
      </c>
      <c r="BK14" s="494">
        <v>0</v>
      </c>
      <c r="BL14" s="494">
        <v>0</v>
      </c>
      <c r="BM14" s="494">
        <v>0</v>
      </c>
      <c r="BN14" s="494">
        <v>0</v>
      </c>
      <c r="BO14" s="494">
        <v>0</v>
      </c>
      <c r="BP14" s="494">
        <v>0</v>
      </c>
      <c r="BQ14" s="494">
        <v>0</v>
      </c>
      <c r="BR14" s="494">
        <v>0</v>
      </c>
      <c r="BS14" s="494">
        <v>0</v>
      </c>
      <c r="BT14" s="494">
        <v>0</v>
      </c>
      <c r="BU14" s="494">
        <v>0</v>
      </c>
      <c r="BV14" s="494">
        <v>0</v>
      </c>
      <c r="BW14" s="494">
        <v>0</v>
      </c>
      <c r="BX14" s="494">
        <v>0</v>
      </c>
      <c r="BY14" s="494">
        <v>0</v>
      </c>
      <c r="BZ14" s="494">
        <v>0</v>
      </c>
      <c r="CA14" s="494">
        <v>0</v>
      </c>
      <c r="CB14" s="494">
        <v>0</v>
      </c>
      <c r="CC14" s="494">
        <v>0</v>
      </c>
      <c r="CD14" s="494">
        <v>0</v>
      </c>
      <c r="CE14" s="494">
        <v>0</v>
      </c>
      <c r="CF14" s="494">
        <v>0</v>
      </c>
      <c r="CG14" s="494">
        <v>0</v>
      </c>
      <c r="CH14" s="494">
        <v>0</v>
      </c>
      <c r="CI14" s="494">
        <v>0</v>
      </c>
      <c r="CJ14" s="494">
        <v>0</v>
      </c>
      <c r="CK14" s="494">
        <v>0</v>
      </c>
      <c r="CL14" s="494">
        <v>0</v>
      </c>
      <c r="CM14" s="494">
        <v>0</v>
      </c>
      <c r="CN14" s="494">
        <v>0</v>
      </c>
      <c r="CO14" s="494">
        <v>0</v>
      </c>
      <c r="CP14" s="494">
        <v>0</v>
      </c>
      <c r="CQ14" s="494">
        <v>0</v>
      </c>
      <c r="CR14" s="494">
        <v>0</v>
      </c>
      <c r="CS14" s="494">
        <v>0</v>
      </c>
      <c r="CT14" s="9"/>
      <c r="CV14" s="343">
        <f>IF(COUNT(G14:INDEX(G14:CS14,RP+1))&lt;&gt;RP+1,"Error",0)</f>
        <v>0</v>
      </c>
      <c r="CX14" s="324">
        <f t="shared" si="7"/>
        <v>0</v>
      </c>
    </row>
    <row r="15" spans="3:103" customFormat="1" hidden="1" x14ac:dyDescent="0.35">
      <c r="C15" s="421"/>
      <c r="D15" s="33" t="str">
        <f>IFERROR(VLOOKUP(C15,G.Asm!$C$46:$F$55,4,0),"")</f>
        <v/>
      </c>
      <c r="E15" s="492">
        <f>G15+NPV(G.Asm!$F$40,H15:INDEX(H15:CS15,RP))</f>
        <v>0</v>
      </c>
      <c r="F15" s="492">
        <f t="shared" si="6"/>
        <v>0</v>
      </c>
      <c r="G15" s="493">
        <v>0</v>
      </c>
      <c r="H15" s="494">
        <v>0</v>
      </c>
      <c r="I15" s="494">
        <v>0</v>
      </c>
      <c r="J15" s="494">
        <v>0</v>
      </c>
      <c r="K15" s="494">
        <v>0</v>
      </c>
      <c r="L15" s="494">
        <v>0</v>
      </c>
      <c r="M15" s="494">
        <v>0</v>
      </c>
      <c r="N15" s="494">
        <v>0</v>
      </c>
      <c r="O15" s="494">
        <v>0</v>
      </c>
      <c r="P15" s="494">
        <v>0</v>
      </c>
      <c r="Q15" s="494">
        <v>0</v>
      </c>
      <c r="R15" s="494">
        <v>0</v>
      </c>
      <c r="S15" s="494">
        <v>0</v>
      </c>
      <c r="T15" s="494">
        <v>0</v>
      </c>
      <c r="U15" s="494">
        <v>0</v>
      </c>
      <c r="V15" s="494">
        <v>0</v>
      </c>
      <c r="W15" s="494">
        <v>0</v>
      </c>
      <c r="X15" s="494">
        <v>0</v>
      </c>
      <c r="Y15" s="494">
        <v>0</v>
      </c>
      <c r="Z15" s="494">
        <v>0</v>
      </c>
      <c r="AA15" s="494">
        <v>0</v>
      </c>
      <c r="AB15" s="494">
        <v>0</v>
      </c>
      <c r="AC15" s="494">
        <v>0</v>
      </c>
      <c r="AD15" s="494">
        <v>0</v>
      </c>
      <c r="AE15" s="494">
        <v>0</v>
      </c>
      <c r="AF15" s="494">
        <v>0</v>
      </c>
      <c r="AG15" s="494">
        <v>0</v>
      </c>
      <c r="AH15" s="494">
        <v>0</v>
      </c>
      <c r="AI15" s="494">
        <v>0</v>
      </c>
      <c r="AJ15" s="494">
        <v>0</v>
      </c>
      <c r="AK15" s="494">
        <v>0</v>
      </c>
      <c r="AL15" s="494">
        <v>0</v>
      </c>
      <c r="AM15" s="494">
        <v>0</v>
      </c>
      <c r="AN15" s="494">
        <v>0</v>
      </c>
      <c r="AO15" s="494">
        <v>0</v>
      </c>
      <c r="AP15" s="494">
        <v>0</v>
      </c>
      <c r="AQ15" s="494">
        <v>0</v>
      </c>
      <c r="AR15" s="494">
        <v>0</v>
      </c>
      <c r="AS15" s="494">
        <v>0</v>
      </c>
      <c r="AT15" s="494">
        <v>0</v>
      </c>
      <c r="AU15" s="494">
        <v>0</v>
      </c>
      <c r="AV15" s="494">
        <v>0</v>
      </c>
      <c r="AW15" s="494">
        <v>0</v>
      </c>
      <c r="AX15" s="494">
        <v>0</v>
      </c>
      <c r="AY15" s="494">
        <v>0</v>
      </c>
      <c r="AZ15" s="494">
        <v>0</v>
      </c>
      <c r="BA15" s="494">
        <v>0</v>
      </c>
      <c r="BB15" s="494">
        <v>0</v>
      </c>
      <c r="BC15" s="494">
        <v>0</v>
      </c>
      <c r="BD15" s="494">
        <v>0</v>
      </c>
      <c r="BE15" s="494">
        <v>0</v>
      </c>
      <c r="BF15" s="494">
        <v>0</v>
      </c>
      <c r="BG15" s="494">
        <v>0</v>
      </c>
      <c r="BH15" s="494">
        <v>0</v>
      </c>
      <c r="BI15" s="494">
        <v>0</v>
      </c>
      <c r="BJ15" s="494">
        <v>0</v>
      </c>
      <c r="BK15" s="494">
        <v>0</v>
      </c>
      <c r="BL15" s="494">
        <v>0</v>
      </c>
      <c r="BM15" s="494">
        <v>0</v>
      </c>
      <c r="BN15" s="494">
        <v>0</v>
      </c>
      <c r="BO15" s="494">
        <v>0</v>
      </c>
      <c r="BP15" s="494">
        <v>0</v>
      </c>
      <c r="BQ15" s="494">
        <v>0</v>
      </c>
      <c r="BR15" s="494">
        <v>0</v>
      </c>
      <c r="BS15" s="494">
        <v>0</v>
      </c>
      <c r="BT15" s="494">
        <v>0</v>
      </c>
      <c r="BU15" s="494">
        <v>0</v>
      </c>
      <c r="BV15" s="494">
        <v>0</v>
      </c>
      <c r="BW15" s="494">
        <v>0</v>
      </c>
      <c r="BX15" s="494">
        <v>0</v>
      </c>
      <c r="BY15" s="494">
        <v>0</v>
      </c>
      <c r="BZ15" s="494">
        <v>0</v>
      </c>
      <c r="CA15" s="494">
        <v>0</v>
      </c>
      <c r="CB15" s="494">
        <v>0</v>
      </c>
      <c r="CC15" s="494">
        <v>0</v>
      </c>
      <c r="CD15" s="494">
        <v>0</v>
      </c>
      <c r="CE15" s="494">
        <v>0</v>
      </c>
      <c r="CF15" s="494">
        <v>0</v>
      </c>
      <c r="CG15" s="494">
        <v>0</v>
      </c>
      <c r="CH15" s="494">
        <v>0</v>
      </c>
      <c r="CI15" s="494">
        <v>0</v>
      </c>
      <c r="CJ15" s="494">
        <v>0</v>
      </c>
      <c r="CK15" s="494">
        <v>0</v>
      </c>
      <c r="CL15" s="494">
        <v>0</v>
      </c>
      <c r="CM15" s="494">
        <v>0</v>
      </c>
      <c r="CN15" s="494">
        <v>0</v>
      </c>
      <c r="CO15" s="494">
        <v>0</v>
      </c>
      <c r="CP15" s="494">
        <v>0</v>
      </c>
      <c r="CQ15" s="494">
        <v>0</v>
      </c>
      <c r="CR15" s="494">
        <v>0</v>
      </c>
      <c r="CS15" s="494">
        <v>0</v>
      </c>
      <c r="CT15" s="9"/>
      <c r="CV15" s="343">
        <f>IF(COUNT(G15:INDEX(G15:CS15,RP+1))&lt;&gt;RP+1,"Error",0)</f>
        <v>0</v>
      </c>
      <c r="CX15" s="324">
        <f t="shared" si="7"/>
        <v>0</v>
      </c>
    </row>
    <row r="16" spans="3:103" customFormat="1" hidden="1" x14ac:dyDescent="0.35">
      <c r="C16" s="421"/>
      <c r="D16" s="33" t="str">
        <f>IFERROR(VLOOKUP(C16,G.Asm!$C$46:$F$55,4,0),"")</f>
        <v/>
      </c>
      <c r="E16" s="492">
        <f>G16+NPV(G.Asm!$F$40,H16:INDEX(H16:CS16,RP))</f>
        <v>0</v>
      </c>
      <c r="F16" s="492">
        <f t="shared" si="6"/>
        <v>0</v>
      </c>
      <c r="G16" s="493">
        <v>0</v>
      </c>
      <c r="H16" s="494">
        <v>0</v>
      </c>
      <c r="I16" s="494">
        <v>0</v>
      </c>
      <c r="J16" s="494">
        <v>0</v>
      </c>
      <c r="K16" s="494">
        <v>0</v>
      </c>
      <c r="L16" s="494">
        <v>0</v>
      </c>
      <c r="M16" s="494">
        <v>0</v>
      </c>
      <c r="N16" s="494">
        <v>0</v>
      </c>
      <c r="O16" s="494">
        <v>0</v>
      </c>
      <c r="P16" s="494">
        <v>0</v>
      </c>
      <c r="Q16" s="494">
        <v>0</v>
      </c>
      <c r="R16" s="494">
        <v>0</v>
      </c>
      <c r="S16" s="494">
        <v>0</v>
      </c>
      <c r="T16" s="494">
        <v>0</v>
      </c>
      <c r="U16" s="494">
        <v>0</v>
      </c>
      <c r="V16" s="494">
        <v>0</v>
      </c>
      <c r="W16" s="494">
        <v>0</v>
      </c>
      <c r="X16" s="494">
        <v>0</v>
      </c>
      <c r="Y16" s="494">
        <v>0</v>
      </c>
      <c r="Z16" s="494">
        <v>0</v>
      </c>
      <c r="AA16" s="494">
        <v>0</v>
      </c>
      <c r="AB16" s="494">
        <v>0</v>
      </c>
      <c r="AC16" s="494">
        <v>0</v>
      </c>
      <c r="AD16" s="494">
        <v>0</v>
      </c>
      <c r="AE16" s="494">
        <v>0</v>
      </c>
      <c r="AF16" s="494">
        <v>0</v>
      </c>
      <c r="AG16" s="494">
        <v>0</v>
      </c>
      <c r="AH16" s="494">
        <v>0</v>
      </c>
      <c r="AI16" s="494">
        <v>0</v>
      </c>
      <c r="AJ16" s="494">
        <v>0</v>
      </c>
      <c r="AK16" s="494">
        <v>0</v>
      </c>
      <c r="AL16" s="494">
        <v>0</v>
      </c>
      <c r="AM16" s="494">
        <v>0</v>
      </c>
      <c r="AN16" s="494">
        <v>0</v>
      </c>
      <c r="AO16" s="494">
        <v>0</v>
      </c>
      <c r="AP16" s="494">
        <v>0</v>
      </c>
      <c r="AQ16" s="494">
        <v>0</v>
      </c>
      <c r="AR16" s="494">
        <v>0</v>
      </c>
      <c r="AS16" s="494">
        <v>0</v>
      </c>
      <c r="AT16" s="494">
        <v>0</v>
      </c>
      <c r="AU16" s="494">
        <v>0</v>
      </c>
      <c r="AV16" s="494">
        <v>0</v>
      </c>
      <c r="AW16" s="494">
        <v>0</v>
      </c>
      <c r="AX16" s="494">
        <v>0</v>
      </c>
      <c r="AY16" s="494">
        <v>0</v>
      </c>
      <c r="AZ16" s="494">
        <v>0</v>
      </c>
      <c r="BA16" s="494">
        <v>0</v>
      </c>
      <c r="BB16" s="494">
        <v>0</v>
      </c>
      <c r="BC16" s="494">
        <v>0</v>
      </c>
      <c r="BD16" s="494">
        <v>0</v>
      </c>
      <c r="BE16" s="494">
        <v>0</v>
      </c>
      <c r="BF16" s="494">
        <v>0</v>
      </c>
      <c r="BG16" s="494">
        <v>0</v>
      </c>
      <c r="BH16" s="494">
        <v>0</v>
      </c>
      <c r="BI16" s="494">
        <v>0</v>
      </c>
      <c r="BJ16" s="494">
        <v>0</v>
      </c>
      <c r="BK16" s="494">
        <v>0</v>
      </c>
      <c r="BL16" s="494">
        <v>0</v>
      </c>
      <c r="BM16" s="494">
        <v>0</v>
      </c>
      <c r="BN16" s="494">
        <v>0</v>
      </c>
      <c r="BO16" s="494">
        <v>0</v>
      </c>
      <c r="BP16" s="494">
        <v>0</v>
      </c>
      <c r="BQ16" s="494">
        <v>0</v>
      </c>
      <c r="BR16" s="494">
        <v>0</v>
      </c>
      <c r="BS16" s="494">
        <v>0</v>
      </c>
      <c r="BT16" s="494">
        <v>0</v>
      </c>
      <c r="BU16" s="494">
        <v>0</v>
      </c>
      <c r="BV16" s="494">
        <v>0</v>
      </c>
      <c r="BW16" s="494">
        <v>0</v>
      </c>
      <c r="BX16" s="494">
        <v>0</v>
      </c>
      <c r="BY16" s="494">
        <v>0</v>
      </c>
      <c r="BZ16" s="494">
        <v>0</v>
      </c>
      <c r="CA16" s="494">
        <v>0</v>
      </c>
      <c r="CB16" s="494">
        <v>0</v>
      </c>
      <c r="CC16" s="494">
        <v>0</v>
      </c>
      <c r="CD16" s="494">
        <v>0</v>
      </c>
      <c r="CE16" s="494">
        <v>0</v>
      </c>
      <c r="CF16" s="494">
        <v>0</v>
      </c>
      <c r="CG16" s="494">
        <v>0</v>
      </c>
      <c r="CH16" s="494">
        <v>0</v>
      </c>
      <c r="CI16" s="494">
        <v>0</v>
      </c>
      <c r="CJ16" s="494">
        <v>0</v>
      </c>
      <c r="CK16" s="494">
        <v>0</v>
      </c>
      <c r="CL16" s="494">
        <v>0</v>
      </c>
      <c r="CM16" s="494">
        <v>0</v>
      </c>
      <c r="CN16" s="494">
        <v>0</v>
      </c>
      <c r="CO16" s="494">
        <v>0</v>
      </c>
      <c r="CP16" s="494">
        <v>0</v>
      </c>
      <c r="CQ16" s="494">
        <v>0</v>
      </c>
      <c r="CR16" s="494">
        <v>0</v>
      </c>
      <c r="CS16" s="494">
        <v>0</v>
      </c>
      <c r="CT16" s="9"/>
      <c r="CV16" s="343">
        <f>IF(COUNT(G16:INDEX(G16:CS16,RP+1))&lt;&gt;RP+1,"Error",0)</f>
        <v>0</v>
      </c>
      <c r="CX16" s="324">
        <f t="shared" si="7"/>
        <v>0</v>
      </c>
    </row>
    <row r="17" spans="3:102" customFormat="1" hidden="1" x14ac:dyDescent="0.35">
      <c r="C17" s="421"/>
      <c r="D17" s="33" t="str">
        <f>IFERROR(VLOOKUP(C17,G.Asm!$C$46:$F$55,4,0),"")</f>
        <v/>
      </c>
      <c r="E17" s="492">
        <f>G17+NPV(G.Asm!$F$40,H17:INDEX(H17:CS17,RP))</f>
        <v>0</v>
      </c>
      <c r="F17" s="492">
        <f t="shared" si="6"/>
        <v>0</v>
      </c>
      <c r="G17" s="493">
        <v>0</v>
      </c>
      <c r="H17" s="494">
        <v>0</v>
      </c>
      <c r="I17" s="494">
        <v>0</v>
      </c>
      <c r="J17" s="494">
        <v>0</v>
      </c>
      <c r="K17" s="494">
        <v>0</v>
      </c>
      <c r="L17" s="494">
        <v>0</v>
      </c>
      <c r="M17" s="494">
        <v>0</v>
      </c>
      <c r="N17" s="494">
        <v>0</v>
      </c>
      <c r="O17" s="494">
        <v>0</v>
      </c>
      <c r="P17" s="494">
        <v>0</v>
      </c>
      <c r="Q17" s="494">
        <v>0</v>
      </c>
      <c r="R17" s="494">
        <v>0</v>
      </c>
      <c r="S17" s="494">
        <v>0</v>
      </c>
      <c r="T17" s="494">
        <v>0</v>
      </c>
      <c r="U17" s="494">
        <v>0</v>
      </c>
      <c r="V17" s="494">
        <v>0</v>
      </c>
      <c r="W17" s="494">
        <v>0</v>
      </c>
      <c r="X17" s="494">
        <v>0</v>
      </c>
      <c r="Y17" s="494">
        <v>0</v>
      </c>
      <c r="Z17" s="494">
        <v>0</v>
      </c>
      <c r="AA17" s="494">
        <v>0</v>
      </c>
      <c r="AB17" s="494">
        <v>0</v>
      </c>
      <c r="AC17" s="494">
        <v>0</v>
      </c>
      <c r="AD17" s="494">
        <v>0</v>
      </c>
      <c r="AE17" s="494">
        <v>0</v>
      </c>
      <c r="AF17" s="494">
        <v>0</v>
      </c>
      <c r="AG17" s="494">
        <v>0</v>
      </c>
      <c r="AH17" s="494">
        <v>0</v>
      </c>
      <c r="AI17" s="494">
        <v>0</v>
      </c>
      <c r="AJ17" s="494">
        <v>0</v>
      </c>
      <c r="AK17" s="494">
        <v>0</v>
      </c>
      <c r="AL17" s="494">
        <v>0</v>
      </c>
      <c r="AM17" s="494">
        <v>0</v>
      </c>
      <c r="AN17" s="494">
        <v>0</v>
      </c>
      <c r="AO17" s="494">
        <v>0</v>
      </c>
      <c r="AP17" s="494">
        <v>0</v>
      </c>
      <c r="AQ17" s="494">
        <v>0</v>
      </c>
      <c r="AR17" s="494">
        <v>0</v>
      </c>
      <c r="AS17" s="494">
        <v>0</v>
      </c>
      <c r="AT17" s="494">
        <v>0</v>
      </c>
      <c r="AU17" s="494">
        <v>0</v>
      </c>
      <c r="AV17" s="494">
        <v>0</v>
      </c>
      <c r="AW17" s="494">
        <v>0</v>
      </c>
      <c r="AX17" s="494">
        <v>0</v>
      </c>
      <c r="AY17" s="494">
        <v>0</v>
      </c>
      <c r="AZ17" s="494">
        <v>0</v>
      </c>
      <c r="BA17" s="494">
        <v>0</v>
      </c>
      <c r="BB17" s="494">
        <v>0</v>
      </c>
      <c r="BC17" s="494">
        <v>0</v>
      </c>
      <c r="BD17" s="494">
        <v>0</v>
      </c>
      <c r="BE17" s="494">
        <v>0</v>
      </c>
      <c r="BF17" s="494">
        <v>0</v>
      </c>
      <c r="BG17" s="494">
        <v>0</v>
      </c>
      <c r="BH17" s="494">
        <v>0</v>
      </c>
      <c r="BI17" s="494">
        <v>0</v>
      </c>
      <c r="BJ17" s="494">
        <v>0</v>
      </c>
      <c r="BK17" s="494">
        <v>0</v>
      </c>
      <c r="BL17" s="494">
        <v>0</v>
      </c>
      <c r="BM17" s="494">
        <v>0</v>
      </c>
      <c r="BN17" s="494">
        <v>0</v>
      </c>
      <c r="BO17" s="494">
        <v>0</v>
      </c>
      <c r="BP17" s="494">
        <v>0</v>
      </c>
      <c r="BQ17" s="494">
        <v>0</v>
      </c>
      <c r="BR17" s="494">
        <v>0</v>
      </c>
      <c r="BS17" s="494">
        <v>0</v>
      </c>
      <c r="BT17" s="494">
        <v>0</v>
      </c>
      <c r="BU17" s="494">
        <v>0</v>
      </c>
      <c r="BV17" s="494">
        <v>0</v>
      </c>
      <c r="BW17" s="494">
        <v>0</v>
      </c>
      <c r="BX17" s="494">
        <v>0</v>
      </c>
      <c r="BY17" s="494">
        <v>0</v>
      </c>
      <c r="BZ17" s="494">
        <v>0</v>
      </c>
      <c r="CA17" s="494">
        <v>0</v>
      </c>
      <c r="CB17" s="494">
        <v>0</v>
      </c>
      <c r="CC17" s="494">
        <v>0</v>
      </c>
      <c r="CD17" s="494">
        <v>0</v>
      </c>
      <c r="CE17" s="494">
        <v>0</v>
      </c>
      <c r="CF17" s="494">
        <v>0</v>
      </c>
      <c r="CG17" s="494">
        <v>0</v>
      </c>
      <c r="CH17" s="494">
        <v>0</v>
      </c>
      <c r="CI17" s="494">
        <v>0</v>
      </c>
      <c r="CJ17" s="494">
        <v>0</v>
      </c>
      <c r="CK17" s="494">
        <v>0</v>
      </c>
      <c r="CL17" s="494">
        <v>0</v>
      </c>
      <c r="CM17" s="494">
        <v>0</v>
      </c>
      <c r="CN17" s="494">
        <v>0</v>
      </c>
      <c r="CO17" s="494">
        <v>0</v>
      </c>
      <c r="CP17" s="494">
        <v>0</v>
      </c>
      <c r="CQ17" s="494">
        <v>0</v>
      </c>
      <c r="CR17" s="494">
        <v>0</v>
      </c>
      <c r="CS17" s="494">
        <v>0</v>
      </c>
      <c r="CT17" s="9"/>
      <c r="CV17" s="343">
        <f>IF(COUNT(G17:INDEX(G17:CS17,RP+1))&lt;&gt;RP+1,"Error",0)</f>
        <v>0</v>
      </c>
      <c r="CX17" s="324">
        <f t="shared" si="7"/>
        <v>0</v>
      </c>
    </row>
    <row r="18" spans="3:102" customFormat="1" hidden="1" x14ac:dyDescent="0.35">
      <c r="C18" s="421"/>
      <c r="D18" s="33" t="str">
        <f>IFERROR(VLOOKUP(C18,G.Asm!$C$46:$F$55,4,0),"")</f>
        <v/>
      </c>
      <c r="E18" s="492">
        <f>G18+NPV(G.Asm!$F$40,H18:INDEX(H18:CS18,RP))</f>
        <v>0</v>
      </c>
      <c r="F18" s="492">
        <f t="shared" si="6"/>
        <v>0</v>
      </c>
      <c r="G18" s="493">
        <v>0</v>
      </c>
      <c r="H18" s="494">
        <v>0</v>
      </c>
      <c r="I18" s="494">
        <v>0</v>
      </c>
      <c r="J18" s="494">
        <v>0</v>
      </c>
      <c r="K18" s="494">
        <v>0</v>
      </c>
      <c r="L18" s="494">
        <v>0</v>
      </c>
      <c r="M18" s="494">
        <v>0</v>
      </c>
      <c r="N18" s="494">
        <v>0</v>
      </c>
      <c r="O18" s="494">
        <v>0</v>
      </c>
      <c r="P18" s="494">
        <v>0</v>
      </c>
      <c r="Q18" s="494">
        <v>0</v>
      </c>
      <c r="R18" s="494">
        <v>0</v>
      </c>
      <c r="S18" s="494">
        <v>0</v>
      </c>
      <c r="T18" s="494">
        <v>0</v>
      </c>
      <c r="U18" s="494">
        <v>0</v>
      </c>
      <c r="V18" s="494">
        <v>0</v>
      </c>
      <c r="W18" s="494">
        <v>0</v>
      </c>
      <c r="X18" s="494">
        <v>0</v>
      </c>
      <c r="Y18" s="494">
        <v>0</v>
      </c>
      <c r="Z18" s="494">
        <v>0</v>
      </c>
      <c r="AA18" s="494">
        <v>0</v>
      </c>
      <c r="AB18" s="494">
        <v>0</v>
      </c>
      <c r="AC18" s="494">
        <v>0</v>
      </c>
      <c r="AD18" s="494">
        <v>0</v>
      </c>
      <c r="AE18" s="494">
        <v>0</v>
      </c>
      <c r="AF18" s="494">
        <v>0</v>
      </c>
      <c r="AG18" s="494">
        <v>0</v>
      </c>
      <c r="AH18" s="494">
        <v>0</v>
      </c>
      <c r="AI18" s="494">
        <v>0</v>
      </c>
      <c r="AJ18" s="494">
        <v>0</v>
      </c>
      <c r="AK18" s="494">
        <v>0</v>
      </c>
      <c r="AL18" s="494">
        <v>0</v>
      </c>
      <c r="AM18" s="494">
        <v>0</v>
      </c>
      <c r="AN18" s="494">
        <v>0</v>
      </c>
      <c r="AO18" s="494">
        <v>0</v>
      </c>
      <c r="AP18" s="494">
        <v>0</v>
      </c>
      <c r="AQ18" s="494">
        <v>0</v>
      </c>
      <c r="AR18" s="494">
        <v>0</v>
      </c>
      <c r="AS18" s="494">
        <v>0</v>
      </c>
      <c r="AT18" s="494">
        <v>0</v>
      </c>
      <c r="AU18" s="494">
        <v>0</v>
      </c>
      <c r="AV18" s="494">
        <v>0</v>
      </c>
      <c r="AW18" s="494">
        <v>0</v>
      </c>
      <c r="AX18" s="494">
        <v>0</v>
      </c>
      <c r="AY18" s="494">
        <v>0</v>
      </c>
      <c r="AZ18" s="494">
        <v>0</v>
      </c>
      <c r="BA18" s="494">
        <v>0</v>
      </c>
      <c r="BB18" s="494">
        <v>0</v>
      </c>
      <c r="BC18" s="494">
        <v>0</v>
      </c>
      <c r="BD18" s="494">
        <v>0</v>
      </c>
      <c r="BE18" s="494">
        <v>0</v>
      </c>
      <c r="BF18" s="494">
        <v>0</v>
      </c>
      <c r="BG18" s="494">
        <v>0</v>
      </c>
      <c r="BH18" s="494">
        <v>0</v>
      </c>
      <c r="BI18" s="494">
        <v>0</v>
      </c>
      <c r="BJ18" s="494">
        <v>0</v>
      </c>
      <c r="BK18" s="494">
        <v>0</v>
      </c>
      <c r="BL18" s="494">
        <v>0</v>
      </c>
      <c r="BM18" s="494">
        <v>0</v>
      </c>
      <c r="BN18" s="494">
        <v>0</v>
      </c>
      <c r="BO18" s="494">
        <v>0</v>
      </c>
      <c r="BP18" s="494">
        <v>0</v>
      </c>
      <c r="BQ18" s="494">
        <v>0</v>
      </c>
      <c r="BR18" s="494">
        <v>0</v>
      </c>
      <c r="BS18" s="494">
        <v>0</v>
      </c>
      <c r="BT18" s="494">
        <v>0</v>
      </c>
      <c r="BU18" s="494">
        <v>0</v>
      </c>
      <c r="BV18" s="494">
        <v>0</v>
      </c>
      <c r="BW18" s="494">
        <v>0</v>
      </c>
      <c r="BX18" s="494">
        <v>0</v>
      </c>
      <c r="BY18" s="494">
        <v>0</v>
      </c>
      <c r="BZ18" s="494">
        <v>0</v>
      </c>
      <c r="CA18" s="494">
        <v>0</v>
      </c>
      <c r="CB18" s="494">
        <v>0</v>
      </c>
      <c r="CC18" s="494">
        <v>0</v>
      </c>
      <c r="CD18" s="494">
        <v>0</v>
      </c>
      <c r="CE18" s="494">
        <v>0</v>
      </c>
      <c r="CF18" s="494">
        <v>0</v>
      </c>
      <c r="CG18" s="494">
        <v>0</v>
      </c>
      <c r="CH18" s="494">
        <v>0</v>
      </c>
      <c r="CI18" s="494">
        <v>0</v>
      </c>
      <c r="CJ18" s="494">
        <v>0</v>
      </c>
      <c r="CK18" s="494">
        <v>0</v>
      </c>
      <c r="CL18" s="494">
        <v>0</v>
      </c>
      <c r="CM18" s="494">
        <v>0</v>
      </c>
      <c r="CN18" s="494">
        <v>0</v>
      </c>
      <c r="CO18" s="494">
        <v>0</v>
      </c>
      <c r="CP18" s="494">
        <v>0</v>
      </c>
      <c r="CQ18" s="494">
        <v>0</v>
      </c>
      <c r="CR18" s="494">
        <v>0</v>
      </c>
      <c r="CS18" s="494">
        <v>0</v>
      </c>
      <c r="CT18" s="9"/>
      <c r="CV18" s="343">
        <f>IF(COUNT(G18:INDEX(G18:CS18,RP+1))&lt;&gt;RP+1,"Error",0)</f>
        <v>0</v>
      </c>
      <c r="CX18" s="324">
        <f t="shared" si="7"/>
        <v>0</v>
      </c>
    </row>
    <row r="19" spans="3:102" customFormat="1" hidden="1" x14ac:dyDescent="0.35">
      <c r="C19" s="421"/>
      <c r="D19" s="33" t="str">
        <f>IFERROR(VLOOKUP(C19,G.Asm!$C$46:$F$55,4,0),"")</f>
        <v/>
      </c>
      <c r="E19" s="492">
        <f>G19+NPV(G.Asm!$F$40,H19:INDEX(H19:CS19,RP))</f>
        <v>0</v>
      </c>
      <c r="F19" s="492">
        <f t="shared" si="6"/>
        <v>0</v>
      </c>
      <c r="G19" s="493">
        <v>0</v>
      </c>
      <c r="H19" s="494">
        <v>0</v>
      </c>
      <c r="I19" s="494">
        <v>0</v>
      </c>
      <c r="J19" s="494">
        <v>0</v>
      </c>
      <c r="K19" s="494">
        <v>0</v>
      </c>
      <c r="L19" s="494">
        <v>0</v>
      </c>
      <c r="M19" s="494">
        <v>0</v>
      </c>
      <c r="N19" s="494">
        <v>0</v>
      </c>
      <c r="O19" s="494">
        <v>0</v>
      </c>
      <c r="P19" s="494">
        <v>0</v>
      </c>
      <c r="Q19" s="494">
        <v>0</v>
      </c>
      <c r="R19" s="494">
        <v>0</v>
      </c>
      <c r="S19" s="494">
        <v>0</v>
      </c>
      <c r="T19" s="494">
        <v>0</v>
      </c>
      <c r="U19" s="494">
        <v>0</v>
      </c>
      <c r="V19" s="494">
        <v>0</v>
      </c>
      <c r="W19" s="494">
        <v>0</v>
      </c>
      <c r="X19" s="494">
        <v>0</v>
      </c>
      <c r="Y19" s="494">
        <v>0</v>
      </c>
      <c r="Z19" s="494">
        <v>0</v>
      </c>
      <c r="AA19" s="494">
        <v>0</v>
      </c>
      <c r="AB19" s="494">
        <v>0</v>
      </c>
      <c r="AC19" s="494">
        <v>0</v>
      </c>
      <c r="AD19" s="494">
        <v>0</v>
      </c>
      <c r="AE19" s="494">
        <v>0</v>
      </c>
      <c r="AF19" s="494">
        <v>0</v>
      </c>
      <c r="AG19" s="494">
        <v>0</v>
      </c>
      <c r="AH19" s="494">
        <v>0</v>
      </c>
      <c r="AI19" s="494">
        <v>0</v>
      </c>
      <c r="AJ19" s="494">
        <v>0</v>
      </c>
      <c r="AK19" s="494">
        <v>0</v>
      </c>
      <c r="AL19" s="494">
        <v>0</v>
      </c>
      <c r="AM19" s="494">
        <v>0</v>
      </c>
      <c r="AN19" s="494">
        <v>0</v>
      </c>
      <c r="AO19" s="494">
        <v>0</v>
      </c>
      <c r="AP19" s="494">
        <v>0</v>
      </c>
      <c r="AQ19" s="494">
        <v>0</v>
      </c>
      <c r="AR19" s="494">
        <v>0</v>
      </c>
      <c r="AS19" s="494">
        <v>0</v>
      </c>
      <c r="AT19" s="494">
        <v>0</v>
      </c>
      <c r="AU19" s="494">
        <v>0</v>
      </c>
      <c r="AV19" s="494">
        <v>0</v>
      </c>
      <c r="AW19" s="494">
        <v>0</v>
      </c>
      <c r="AX19" s="494">
        <v>0</v>
      </c>
      <c r="AY19" s="494">
        <v>0</v>
      </c>
      <c r="AZ19" s="494">
        <v>0</v>
      </c>
      <c r="BA19" s="494">
        <v>0</v>
      </c>
      <c r="BB19" s="494">
        <v>0</v>
      </c>
      <c r="BC19" s="494">
        <v>0</v>
      </c>
      <c r="BD19" s="494">
        <v>0</v>
      </c>
      <c r="BE19" s="494">
        <v>0</v>
      </c>
      <c r="BF19" s="494">
        <v>0</v>
      </c>
      <c r="BG19" s="494">
        <v>0</v>
      </c>
      <c r="BH19" s="494">
        <v>0</v>
      </c>
      <c r="BI19" s="494">
        <v>0</v>
      </c>
      <c r="BJ19" s="494">
        <v>0</v>
      </c>
      <c r="BK19" s="494">
        <v>0</v>
      </c>
      <c r="BL19" s="494">
        <v>0</v>
      </c>
      <c r="BM19" s="494">
        <v>0</v>
      </c>
      <c r="BN19" s="494">
        <v>0</v>
      </c>
      <c r="BO19" s="494">
        <v>0</v>
      </c>
      <c r="BP19" s="494">
        <v>0</v>
      </c>
      <c r="BQ19" s="494">
        <v>0</v>
      </c>
      <c r="BR19" s="494">
        <v>0</v>
      </c>
      <c r="BS19" s="494">
        <v>0</v>
      </c>
      <c r="BT19" s="494">
        <v>0</v>
      </c>
      <c r="BU19" s="494">
        <v>0</v>
      </c>
      <c r="BV19" s="494">
        <v>0</v>
      </c>
      <c r="BW19" s="494">
        <v>0</v>
      </c>
      <c r="BX19" s="494">
        <v>0</v>
      </c>
      <c r="BY19" s="494">
        <v>0</v>
      </c>
      <c r="BZ19" s="494">
        <v>0</v>
      </c>
      <c r="CA19" s="494">
        <v>0</v>
      </c>
      <c r="CB19" s="494">
        <v>0</v>
      </c>
      <c r="CC19" s="494">
        <v>0</v>
      </c>
      <c r="CD19" s="494">
        <v>0</v>
      </c>
      <c r="CE19" s="494">
        <v>0</v>
      </c>
      <c r="CF19" s="494">
        <v>0</v>
      </c>
      <c r="CG19" s="494">
        <v>0</v>
      </c>
      <c r="CH19" s="494">
        <v>0</v>
      </c>
      <c r="CI19" s="494">
        <v>0</v>
      </c>
      <c r="CJ19" s="494">
        <v>0</v>
      </c>
      <c r="CK19" s="494">
        <v>0</v>
      </c>
      <c r="CL19" s="494">
        <v>0</v>
      </c>
      <c r="CM19" s="494">
        <v>0</v>
      </c>
      <c r="CN19" s="494">
        <v>0</v>
      </c>
      <c r="CO19" s="494">
        <v>0</v>
      </c>
      <c r="CP19" s="494">
        <v>0</v>
      </c>
      <c r="CQ19" s="494">
        <v>0</v>
      </c>
      <c r="CR19" s="494">
        <v>0</v>
      </c>
      <c r="CS19" s="494">
        <v>0</v>
      </c>
      <c r="CT19" s="9"/>
      <c r="CV19" s="343">
        <f>IF(COUNT(G19:INDEX(G19:CS19,RP+1))&lt;&gt;RP+1,"Error",0)</f>
        <v>0</v>
      </c>
      <c r="CX19" s="324">
        <f t="shared" si="7"/>
        <v>0</v>
      </c>
    </row>
    <row r="20" spans="3:102" customFormat="1" x14ac:dyDescent="0.35">
      <c r="C20" s="422" t="s">
        <v>334</v>
      </c>
      <c r="D20" s="33" t="str">
        <f>IF(OR(C20="Spare",ISBLANK(C20)),"",G.Asm!$F$55)</f>
        <v/>
      </c>
      <c r="E20" s="492">
        <f>G20+NPV(G.Asm!$F$40,H20:INDEX(H20:CS20,RP))</f>
        <v>0</v>
      </c>
      <c r="F20" s="492">
        <f t="shared" si="6"/>
        <v>0</v>
      </c>
      <c r="G20" s="493">
        <v>0</v>
      </c>
      <c r="H20" s="494">
        <v>0</v>
      </c>
      <c r="I20" s="494">
        <v>0</v>
      </c>
      <c r="J20" s="494">
        <v>0</v>
      </c>
      <c r="K20" s="494">
        <v>0</v>
      </c>
      <c r="L20" s="494">
        <v>0</v>
      </c>
      <c r="M20" s="494">
        <v>0</v>
      </c>
      <c r="N20" s="494">
        <v>0</v>
      </c>
      <c r="O20" s="494">
        <v>0</v>
      </c>
      <c r="P20" s="494">
        <v>0</v>
      </c>
      <c r="Q20" s="494">
        <v>0</v>
      </c>
      <c r="R20" s="494">
        <v>0</v>
      </c>
      <c r="S20" s="494">
        <v>0</v>
      </c>
      <c r="T20" s="494">
        <v>0</v>
      </c>
      <c r="U20" s="494">
        <v>0</v>
      </c>
      <c r="V20" s="494">
        <v>0</v>
      </c>
      <c r="W20" s="494">
        <v>0</v>
      </c>
      <c r="X20" s="494">
        <v>0</v>
      </c>
      <c r="Y20" s="494">
        <v>0</v>
      </c>
      <c r="Z20" s="494">
        <v>0</v>
      </c>
      <c r="AA20" s="494">
        <v>0</v>
      </c>
      <c r="AB20" s="494">
        <v>0</v>
      </c>
      <c r="AC20" s="494">
        <v>0</v>
      </c>
      <c r="AD20" s="494">
        <v>0</v>
      </c>
      <c r="AE20" s="494">
        <v>0</v>
      </c>
      <c r="AF20" s="494">
        <v>0</v>
      </c>
      <c r="AG20" s="494">
        <v>0</v>
      </c>
      <c r="AH20" s="494">
        <v>0</v>
      </c>
      <c r="AI20" s="494">
        <v>0</v>
      </c>
      <c r="AJ20" s="494">
        <v>0</v>
      </c>
      <c r="AK20" s="494">
        <v>0</v>
      </c>
      <c r="AL20" s="494">
        <v>0</v>
      </c>
      <c r="AM20" s="494">
        <v>0</v>
      </c>
      <c r="AN20" s="494">
        <v>0</v>
      </c>
      <c r="AO20" s="494">
        <v>0</v>
      </c>
      <c r="AP20" s="494">
        <v>0</v>
      </c>
      <c r="AQ20" s="494">
        <v>0</v>
      </c>
      <c r="AR20" s="494">
        <v>0</v>
      </c>
      <c r="AS20" s="494">
        <v>0</v>
      </c>
      <c r="AT20" s="494">
        <v>0</v>
      </c>
      <c r="AU20" s="494">
        <v>0</v>
      </c>
      <c r="AV20" s="494">
        <v>0</v>
      </c>
      <c r="AW20" s="494">
        <v>0</v>
      </c>
      <c r="AX20" s="494">
        <v>0</v>
      </c>
      <c r="AY20" s="494">
        <v>0</v>
      </c>
      <c r="AZ20" s="494">
        <v>0</v>
      </c>
      <c r="BA20" s="494">
        <v>0</v>
      </c>
      <c r="BB20" s="494">
        <v>0</v>
      </c>
      <c r="BC20" s="494">
        <v>0</v>
      </c>
      <c r="BD20" s="494">
        <v>0</v>
      </c>
      <c r="BE20" s="494">
        <v>0</v>
      </c>
      <c r="BF20" s="494">
        <v>0</v>
      </c>
      <c r="BG20" s="494">
        <v>0</v>
      </c>
      <c r="BH20" s="494">
        <v>0</v>
      </c>
      <c r="BI20" s="494">
        <v>0</v>
      </c>
      <c r="BJ20" s="494">
        <v>0</v>
      </c>
      <c r="BK20" s="494">
        <v>0</v>
      </c>
      <c r="BL20" s="494">
        <v>0</v>
      </c>
      <c r="BM20" s="494">
        <v>0</v>
      </c>
      <c r="BN20" s="494">
        <v>0</v>
      </c>
      <c r="BO20" s="494">
        <v>0</v>
      </c>
      <c r="BP20" s="494">
        <v>0</v>
      </c>
      <c r="BQ20" s="494">
        <v>0</v>
      </c>
      <c r="BR20" s="494">
        <v>0</v>
      </c>
      <c r="BS20" s="494">
        <v>0</v>
      </c>
      <c r="BT20" s="494">
        <v>0</v>
      </c>
      <c r="BU20" s="494">
        <v>0</v>
      </c>
      <c r="BV20" s="494">
        <v>0</v>
      </c>
      <c r="BW20" s="494">
        <v>0</v>
      </c>
      <c r="BX20" s="494">
        <v>0</v>
      </c>
      <c r="BY20" s="494">
        <v>0</v>
      </c>
      <c r="BZ20" s="494">
        <v>0</v>
      </c>
      <c r="CA20" s="494">
        <v>0</v>
      </c>
      <c r="CB20" s="494">
        <v>0</v>
      </c>
      <c r="CC20" s="494">
        <v>0</v>
      </c>
      <c r="CD20" s="494">
        <v>0</v>
      </c>
      <c r="CE20" s="494">
        <v>0</v>
      </c>
      <c r="CF20" s="494">
        <v>0</v>
      </c>
      <c r="CG20" s="494">
        <v>0</v>
      </c>
      <c r="CH20" s="494">
        <v>0</v>
      </c>
      <c r="CI20" s="494">
        <v>0</v>
      </c>
      <c r="CJ20" s="494">
        <v>0</v>
      </c>
      <c r="CK20" s="494">
        <v>0</v>
      </c>
      <c r="CL20" s="494">
        <v>0</v>
      </c>
      <c r="CM20" s="494">
        <v>0</v>
      </c>
      <c r="CN20" s="494">
        <v>0</v>
      </c>
      <c r="CO20" s="494">
        <v>0</v>
      </c>
      <c r="CP20" s="494">
        <v>0</v>
      </c>
      <c r="CQ20" s="494">
        <v>0</v>
      </c>
      <c r="CR20" s="494">
        <v>0</v>
      </c>
      <c r="CS20" s="494">
        <v>0</v>
      </c>
      <c r="CT20" s="9"/>
      <c r="CV20" s="343">
        <f>IF(COUNT(G20:INDEX(G20:CS20,RP+1))&lt;&gt;RP+1,"Error",0)</f>
        <v>0</v>
      </c>
      <c r="CX20" s="324">
        <f>IF(OR(AND(OR(ISBLANK(C20),NOT(ISBLANK(C20)),C20="Spare"),E20=0,F20=0),AND(NOT(ISBLANK(C20)),NOT(C20="Spare"),NOT(E20=0),NOT(F20=0))),0,"Error")</f>
        <v>0</v>
      </c>
    </row>
    <row r="21" spans="3:102" customFormat="1" hidden="1" x14ac:dyDescent="0.35">
      <c r="C21" s="422" t="s">
        <v>334</v>
      </c>
      <c r="D21" s="33" t="str">
        <f>IF(OR(C21="Spare",ISBLANK(C21)),"",G.Asm!$F$55)</f>
        <v/>
      </c>
      <c r="E21" s="492">
        <f>G21+NPV(G.Asm!$F$40,H21:INDEX(H21:CS21,RP))</f>
        <v>0</v>
      </c>
      <c r="F21" s="492">
        <f t="shared" si="6"/>
        <v>0</v>
      </c>
      <c r="G21" s="493">
        <v>0</v>
      </c>
      <c r="H21" s="494">
        <v>0</v>
      </c>
      <c r="I21" s="494">
        <v>0</v>
      </c>
      <c r="J21" s="494">
        <v>0</v>
      </c>
      <c r="K21" s="494">
        <v>0</v>
      </c>
      <c r="L21" s="494">
        <v>0</v>
      </c>
      <c r="M21" s="494">
        <v>0</v>
      </c>
      <c r="N21" s="494">
        <v>0</v>
      </c>
      <c r="O21" s="494">
        <v>0</v>
      </c>
      <c r="P21" s="494">
        <v>0</v>
      </c>
      <c r="Q21" s="494">
        <v>0</v>
      </c>
      <c r="R21" s="494">
        <v>0</v>
      </c>
      <c r="S21" s="494">
        <v>0</v>
      </c>
      <c r="T21" s="494">
        <v>0</v>
      </c>
      <c r="U21" s="494">
        <v>0</v>
      </c>
      <c r="V21" s="494">
        <v>0</v>
      </c>
      <c r="W21" s="494">
        <v>0</v>
      </c>
      <c r="X21" s="494">
        <v>0</v>
      </c>
      <c r="Y21" s="494">
        <v>0</v>
      </c>
      <c r="Z21" s="494">
        <v>0</v>
      </c>
      <c r="AA21" s="494">
        <v>0</v>
      </c>
      <c r="AB21" s="494">
        <v>0</v>
      </c>
      <c r="AC21" s="494">
        <v>0</v>
      </c>
      <c r="AD21" s="494">
        <v>0</v>
      </c>
      <c r="AE21" s="494">
        <v>0</v>
      </c>
      <c r="AF21" s="494">
        <v>0</v>
      </c>
      <c r="AG21" s="494">
        <v>0</v>
      </c>
      <c r="AH21" s="494">
        <v>0</v>
      </c>
      <c r="AI21" s="494">
        <v>0</v>
      </c>
      <c r="AJ21" s="494">
        <v>0</v>
      </c>
      <c r="AK21" s="494">
        <v>0</v>
      </c>
      <c r="AL21" s="494">
        <v>0</v>
      </c>
      <c r="AM21" s="494">
        <v>0</v>
      </c>
      <c r="AN21" s="494">
        <v>0</v>
      </c>
      <c r="AO21" s="494">
        <v>0</v>
      </c>
      <c r="AP21" s="494">
        <v>0</v>
      </c>
      <c r="AQ21" s="494">
        <v>0</v>
      </c>
      <c r="AR21" s="494">
        <v>0</v>
      </c>
      <c r="AS21" s="494">
        <v>0</v>
      </c>
      <c r="AT21" s="494">
        <v>0</v>
      </c>
      <c r="AU21" s="494">
        <v>0</v>
      </c>
      <c r="AV21" s="494">
        <v>0</v>
      </c>
      <c r="AW21" s="494">
        <v>0</v>
      </c>
      <c r="AX21" s="494">
        <v>0</v>
      </c>
      <c r="AY21" s="494">
        <v>0</v>
      </c>
      <c r="AZ21" s="494">
        <v>0</v>
      </c>
      <c r="BA21" s="494">
        <v>0</v>
      </c>
      <c r="BB21" s="494">
        <v>0</v>
      </c>
      <c r="BC21" s="494">
        <v>0</v>
      </c>
      <c r="BD21" s="494">
        <v>0</v>
      </c>
      <c r="BE21" s="494">
        <v>0</v>
      </c>
      <c r="BF21" s="494">
        <v>0</v>
      </c>
      <c r="BG21" s="494">
        <v>0</v>
      </c>
      <c r="BH21" s="494">
        <v>0</v>
      </c>
      <c r="BI21" s="494">
        <v>0</v>
      </c>
      <c r="BJ21" s="494">
        <v>0</v>
      </c>
      <c r="BK21" s="494">
        <v>0</v>
      </c>
      <c r="BL21" s="494">
        <v>0</v>
      </c>
      <c r="BM21" s="494">
        <v>0</v>
      </c>
      <c r="BN21" s="494">
        <v>0</v>
      </c>
      <c r="BO21" s="494">
        <v>0</v>
      </c>
      <c r="BP21" s="494">
        <v>0</v>
      </c>
      <c r="BQ21" s="494">
        <v>0</v>
      </c>
      <c r="BR21" s="494">
        <v>0</v>
      </c>
      <c r="BS21" s="494">
        <v>0</v>
      </c>
      <c r="BT21" s="494">
        <v>0</v>
      </c>
      <c r="BU21" s="494">
        <v>0</v>
      </c>
      <c r="BV21" s="494">
        <v>0</v>
      </c>
      <c r="BW21" s="494">
        <v>0</v>
      </c>
      <c r="BX21" s="494">
        <v>0</v>
      </c>
      <c r="BY21" s="494">
        <v>0</v>
      </c>
      <c r="BZ21" s="494">
        <v>0</v>
      </c>
      <c r="CA21" s="494">
        <v>0</v>
      </c>
      <c r="CB21" s="494">
        <v>0</v>
      </c>
      <c r="CC21" s="494">
        <v>0</v>
      </c>
      <c r="CD21" s="494">
        <v>0</v>
      </c>
      <c r="CE21" s="494">
        <v>0</v>
      </c>
      <c r="CF21" s="494">
        <v>0</v>
      </c>
      <c r="CG21" s="494">
        <v>0</v>
      </c>
      <c r="CH21" s="494">
        <v>0</v>
      </c>
      <c r="CI21" s="494">
        <v>0</v>
      </c>
      <c r="CJ21" s="494">
        <v>0</v>
      </c>
      <c r="CK21" s="494">
        <v>0</v>
      </c>
      <c r="CL21" s="494">
        <v>0</v>
      </c>
      <c r="CM21" s="494">
        <v>0</v>
      </c>
      <c r="CN21" s="494">
        <v>0</v>
      </c>
      <c r="CO21" s="494">
        <v>0</v>
      </c>
      <c r="CP21" s="494">
        <v>0</v>
      </c>
      <c r="CQ21" s="494">
        <v>0</v>
      </c>
      <c r="CR21" s="494">
        <v>0</v>
      </c>
      <c r="CS21" s="494">
        <v>0</v>
      </c>
      <c r="CT21" s="9"/>
      <c r="CV21" s="343">
        <f>IF(COUNT(G21:INDEX(G21:CS21,RP+1))&lt;&gt;RP+1,"Error",0)</f>
        <v>0</v>
      </c>
      <c r="CX21" s="324">
        <f t="shared" ref="CX21:CX24" si="8">IF(OR(AND(OR(ISBLANK(C21),NOT(ISBLANK(C21)),C21="Spare"),E21=0,F21=0),AND(NOT(ISBLANK(C21)),NOT(C21="Spare"),NOT(E21=0),NOT(F21=0))),0,"Error")</f>
        <v>0</v>
      </c>
    </row>
    <row r="22" spans="3:102" customFormat="1" hidden="1" x14ac:dyDescent="0.35">
      <c r="C22" s="422" t="s">
        <v>334</v>
      </c>
      <c r="D22" s="33" t="str">
        <f>IF(OR(C22="Spare",ISBLANK(C22)),"",G.Asm!$F$55)</f>
        <v/>
      </c>
      <c r="E22" s="492">
        <f>G22+NPV(G.Asm!$F$40,H22:INDEX(H22:CS22,RP))</f>
        <v>0</v>
      </c>
      <c r="F22" s="492">
        <f t="shared" si="6"/>
        <v>0</v>
      </c>
      <c r="G22" s="493">
        <v>0</v>
      </c>
      <c r="H22" s="494">
        <v>0</v>
      </c>
      <c r="I22" s="494">
        <v>0</v>
      </c>
      <c r="J22" s="494">
        <v>0</v>
      </c>
      <c r="K22" s="494">
        <v>0</v>
      </c>
      <c r="L22" s="494">
        <v>0</v>
      </c>
      <c r="M22" s="494">
        <v>0</v>
      </c>
      <c r="N22" s="494">
        <v>0</v>
      </c>
      <c r="O22" s="494">
        <v>0</v>
      </c>
      <c r="P22" s="494">
        <v>0</v>
      </c>
      <c r="Q22" s="494">
        <v>0</v>
      </c>
      <c r="R22" s="494">
        <v>0</v>
      </c>
      <c r="S22" s="494">
        <v>0</v>
      </c>
      <c r="T22" s="494">
        <v>0</v>
      </c>
      <c r="U22" s="494">
        <v>0</v>
      </c>
      <c r="V22" s="494">
        <v>0</v>
      </c>
      <c r="W22" s="494">
        <v>0</v>
      </c>
      <c r="X22" s="494">
        <v>0</v>
      </c>
      <c r="Y22" s="494">
        <v>0</v>
      </c>
      <c r="Z22" s="494">
        <v>0</v>
      </c>
      <c r="AA22" s="494">
        <v>0</v>
      </c>
      <c r="AB22" s="494">
        <v>0</v>
      </c>
      <c r="AC22" s="494">
        <v>0</v>
      </c>
      <c r="AD22" s="494">
        <v>0</v>
      </c>
      <c r="AE22" s="494">
        <v>0</v>
      </c>
      <c r="AF22" s="494">
        <v>0</v>
      </c>
      <c r="AG22" s="494">
        <v>0</v>
      </c>
      <c r="AH22" s="494">
        <v>0</v>
      </c>
      <c r="AI22" s="494">
        <v>0</v>
      </c>
      <c r="AJ22" s="494">
        <v>0</v>
      </c>
      <c r="AK22" s="494">
        <v>0</v>
      </c>
      <c r="AL22" s="494">
        <v>0</v>
      </c>
      <c r="AM22" s="494">
        <v>0</v>
      </c>
      <c r="AN22" s="494">
        <v>0</v>
      </c>
      <c r="AO22" s="494">
        <v>0</v>
      </c>
      <c r="AP22" s="494">
        <v>0</v>
      </c>
      <c r="AQ22" s="494">
        <v>0</v>
      </c>
      <c r="AR22" s="494">
        <v>0</v>
      </c>
      <c r="AS22" s="494">
        <v>0</v>
      </c>
      <c r="AT22" s="494">
        <v>0</v>
      </c>
      <c r="AU22" s="494">
        <v>0</v>
      </c>
      <c r="AV22" s="494">
        <v>0</v>
      </c>
      <c r="AW22" s="494">
        <v>0</v>
      </c>
      <c r="AX22" s="494">
        <v>0</v>
      </c>
      <c r="AY22" s="494">
        <v>0</v>
      </c>
      <c r="AZ22" s="494">
        <v>0</v>
      </c>
      <c r="BA22" s="494">
        <v>0</v>
      </c>
      <c r="BB22" s="494">
        <v>0</v>
      </c>
      <c r="BC22" s="494">
        <v>0</v>
      </c>
      <c r="BD22" s="494">
        <v>0</v>
      </c>
      <c r="BE22" s="494">
        <v>0</v>
      </c>
      <c r="BF22" s="494">
        <v>0</v>
      </c>
      <c r="BG22" s="494">
        <v>0</v>
      </c>
      <c r="BH22" s="494">
        <v>0</v>
      </c>
      <c r="BI22" s="494">
        <v>0</v>
      </c>
      <c r="BJ22" s="494">
        <v>0</v>
      </c>
      <c r="BK22" s="494">
        <v>0</v>
      </c>
      <c r="BL22" s="494">
        <v>0</v>
      </c>
      <c r="BM22" s="494">
        <v>0</v>
      </c>
      <c r="BN22" s="494">
        <v>0</v>
      </c>
      <c r="BO22" s="494">
        <v>0</v>
      </c>
      <c r="BP22" s="494">
        <v>0</v>
      </c>
      <c r="BQ22" s="494">
        <v>0</v>
      </c>
      <c r="BR22" s="494">
        <v>0</v>
      </c>
      <c r="BS22" s="494">
        <v>0</v>
      </c>
      <c r="BT22" s="494">
        <v>0</v>
      </c>
      <c r="BU22" s="494">
        <v>0</v>
      </c>
      <c r="BV22" s="494">
        <v>0</v>
      </c>
      <c r="BW22" s="494">
        <v>0</v>
      </c>
      <c r="BX22" s="494">
        <v>0</v>
      </c>
      <c r="BY22" s="494">
        <v>0</v>
      </c>
      <c r="BZ22" s="494">
        <v>0</v>
      </c>
      <c r="CA22" s="494">
        <v>0</v>
      </c>
      <c r="CB22" s="494">
        <v>0</v>
      </c>
      <c r="CC22" s="494">
        <v>0</v>
      </c>
      <c r="CD22" s="494">
        <v>0</v>
      </c>
      <c r="CE22" s="494">
        <v>0</v>
      </c>
      <c r="CF22" s="494">
        <v>0</v>
      </c>
      <c r="CG22" s="494">
        <v>0</v>
      </c>
      <c r="CH22" s="494">
        <v>0</v>
      </c>
      <c r="CI22" s="494">
        <v>0</v>
      </c>
      <c r="CJ22" s="494">
        <v>0</v>
      </c>
      <c r="CK22" s="494">
        <v>0</v>
      </c>
      <c r="CL22" s="494">
        <v>0</v>
      </c>
      <c r="CM22" s="494">
        <v>0</v>
      </c>
      <c r="CN22" s="494">
        <v>0</v>
      </c>
      <c r="CO22" s="494">
        <v>0</v>
      </c>
      <c r="CP22" s="494">
        <v>0</v>
      </c>
      <c r="CQ22" s="494">
        <v>0</v>
      </c>
      <c r="CR22" s="494">
        <v>0</v>
      </c>
      <c r="CS22" s="494">
        <v>0</v>
      </c>
      <c r="CT22" s="9"/>
      <c r="CV22" s="343">
        <f>IF(COUNT(G22:INDEX(G22:CS22,RP+1))&lt;&gt;RP+1,"Error",0)</f>
        <v>0</v>
      </c>
      <c r="CX22" s="324">
        <f t="shared" si="8"/>
        <v>0</v>
      </c>
    </row>
    <row r="23" spans="3:102" customFormat="1" hidden="1" x14ac:dyDescent="0.35">
      <c r="C23" s="422" t="s">
        <v>334</v>
      </c>
      <c r="D23" s="33" t="str">
        <f>IF(OR(C23="Spare",ISBLANK(C23)),"",G.Asm!$F$55)</f>
        <v/>
      </c>
      <c r="E23" s="492">
        <f>G23+NPV(G.Asm!$F$40,H23:INDEX(H23:CS23,RP))</f>
        <v>0</v>
      </c>
      <c r="F23" s="492">
        <f t="shared" si="6"/>
        <v>0</v>
      </c>
      <c r="G23" s="493">
        <v>0</v>
      </c>
      <c r="H23" s="494">
        <v>0</v>
      </c>
      <c r="I23" s="494">
        <v>0</v>
      </c>
      <c r="J23" s="494">
        <v>0</v>
      </c>
      <c r="K23" s="494">
        <v>0</v>
      </c>
      <c r="L23" s="494">
        <v>0</v>
      </c>
      <c r="M23" s="494">
        <v>0</v>
      </c>
      <c r="N23" s="494">
        <v>0</v>
      </c>
      <c r="O23" s="494">
        <v>0</v>
      </c>
      <c r="P23" s="494">
        <v>0</v>
      </c>
      <c r="Q23" s="494">
        <v>0</v>
      </c>
      <c r="R23" s="494">
        <v>0</v>
      </c>
      <c r="S23" s="494">
        <v>0</v>
      </c>
      <c r="T23" s="494">
        <v>0</v>
      </c>
      <c r="U23" s="494">
        <v>0</v>
      </c>
      <c r="V23" s="494">
        <v>0</v>
      </c>
      <c r="W23" s="494">
        <v>0</v>
      </c>
      <c r="X23" s="494">
        <v>0</v>
      </c>
      <c r="Y23" s="494">
        <v>0</v>
      </c>
      <c r="Z23" s="494">
        <v>0</v>
      </c>
      <c r="AA23" s="494">
        <v>0</v>
      </c>
      <c r="AB23" s="494">
        <v>0</v>
      </c>
      <c r="AC23" s="494">
        <v>0</v>
      </c>
      <c r="AD23" s="494">
        <v>0</v>
      </c>
      <c r="AE23" s="494">
        <v>0</v>
      </c>
      <c r="AF23" s="494">
        <v>0</v>
      </c>
      <c r="AG23" s="494">
        <v>0</v>
      </c>
      <c r="AH23" s="494">
        <v>0</v>
      </c>
      <c r="AI23" s="494">
        <v>0</v>
      </c>
      <c r="AJ23" s="494">
        <v>0</v>
      </c>
      <c r="AK23" s="494">
        <v>0</v>
      </c>
      <c r="AL23" s="494">
        <v>0</v>
      </c>
      <c r="AM23" s="494">
        <v>0</v>
      </c>
      <c r="AN23" s="494">
        <v>0</v>
      </c>
      <c r="AO23" s="494">
        <v>0</v>
      </c>
      <c r="AP23" s="494">
        <v>0</v>
      </c>
      <c r="AQ23" s="494">
        <v>0</v>
      </c>
      <c r="AR23" s="494">
        <v>0</v>
      </c>
      <c r="AS23" s="494">
        <v>0</v>
      </c>
      <c r="AT23" s="494">
        <v>0</v>
      </c>
      <c r="AU23" s="494">
        <v>0</v>
      </c>
      <c r="AV23" s="494">
        <v>0</v>
      </c>
      <c r="AW23" s="494">
        <v>0</v>
      </c>
      <c r="AX23" s="494">
        <v>0</v>
      </c>
      <c r="AY23" s="494">
        <v>0</v>
      </c>
      <c r="AZ23" s="494">
        <v>0</v>
      </c>
      <c r="BA23" s="494">
        <v>0</v>
      </c>
      <c r="BB23" s="494">
        <v>0</v>
      </c>
      <c r="BC23" s="494">
        <v>0</v>
      </c>
      <c r="BD23" s="494">
        <v>0</v>
      </c>
      <c r="BE23" s="494">
        <v>0</v>
      </c>
      <c r="BF23" s="494">
        <v>0</v>
      </c>
      <c r="BG23" s="494">
        <v>0</v>
      </c>
      <c r="BH23" s="494">
        <v>0</v>
      </c>
      <c r="BI23" s="494">
        <v>0</v>
      </c>
      <c r="BJ23" s="494">
        <v>0</v>
      </c>
      <c r="BK23" s="494">
        <v>0</v>
      </c>
      <c r="BL23" s="494">
        <v>0</v>
      </c>
      <c r="BM23" s="494">
        <v>0</v>
      </c>
      <c r="BN23" s="494">
        <v>0</v>
      </c>
      <c r="BO23" s="494">
        <v>0</v>
      </c>
      <c r="BP23" s="494">
        <v>0</v>
      </c>
      <c r="BQ23" s="494">
        <v>0</v>
      </c>
      <c r="BR23" s="494">
        <v>0</v>
      </c>
      <c r="BS23" s="494">
        <v>0</v>
      </c>
      <c r="BT23" s="494">
        <v>0</v>
      </c>
      <c r="BU23" s="494">
        <v>0</v>
      </c>
      <c r="BV23" s="494">
        <v>0</v>
      </c>
      <c r="BW23" s="494">
        <v>0</v>
      </c>
      <c r="BX23" s="494">
        <v>0</v>
      </c>
      <c r="BY23" s="494">
        <v>0</v>
      </c>
      <c r="BZ23" s="494">
        <v>0</v>
      </c>
      <c r="CA23" s="494">
        <v>0</v>
      </c>
      <c r="CB23" s="494">
        <v>0</v>
      </c>
      <c r="CC23" s="494">
        <v>0</v>
      </c>
      <c r="CD23" s="494">
        <v>0</v>
      </c>
      <c r="CE23" s="494">
        <v>0</v>
      </c>
      <c r="CF23" s="494">
        <v>0</v>
      </c>
      <c r="CG23" s="494">
        <v>0</v>
      </c>
      <c r="CH23" s="494">
        <v>0</v>
      </c>
      <c r="CI23" s="494">
        <v>0</v>
      </c>
      <c r="CJ23" s="494">
        <v>0</v>
      </c>
      <c r="CK23" s="494">
        <v>0</v>
      </c>
      <c r="CL23" s="494">
        <v>0</v>
      </c>
      <c r="CM23" s="494">
        <v>0</v>
      </c>
      <c r="CN23" s="494">
        <v>0</v>
      </c>
      <c r="CO23" s="494">
        <v>0</v>
      </c>
      <c r="CP23" s="494">
        <v>0</v>
      </c>
      <c r="CQ23" s="494">
        <v>0</v>
      </c>
      <c r="CR23" s="494">
        <v>0</v>
      </c>
      <c r="CS23" s="494">
        <v>0</v>
      </c>
      <c r="CT23" s="9"/>
      <c r="CV23" s="343">
        <f>IF(COUNT(G23:INDEX(G23:CS23,RP+1))&lt;&gt;RP+1,"Error",0)</f>
        <v>0</v>
      </c>
      <c r="CX23" s="324">
        <f t="shared" si="8"/>
        <v>0</v>
      </c>
    </row>
    <row r="24" spans="3:102" customFormat="1" hidden="1" x14ac:dyDescent="0.35">
      <c r="C24" s="422" t="s">
        <v>334</v>
      </c>
      <c r="D24" s="33" t="str">
        <f>IF(OR(C24="Spare",ISBLANK(C24)),"",G.Asm!$F$55)</f>
        <v/>
      </c>
      <c r="E24" s="492">
        <f>G24+NPV(G.Asm!$F$40,H24:INDEX(H24:CS24,RP))</f>
        <v>0</v>
      </c>
      <c r="F24" s="492">
        <f t="shared" si="6"/>
        <v>0</v>
      </c>
      <c r="G24" s="493">
        <v>0</v>
      </c>
      <c r="H24" s="494">
        <v>0</v>
      </c>
      <c r="I24" s="494">
        <v>0</v>
      </c>
      <c r="J24" s="494">
        <v>0</v>
      </c>
      <c r="K24" s="494">
        <v>0</v>
      </c>
      <c r="L24" s="494">
        <v>0</v>
      </c>
      <c r="M24" s="494">
        <v>0</v>
      </c>
      <c r="N24" s="494">
        <v>0</v>
      </c>
      <c r="O24" s="494">
        <v>0</v>
      </c>
      <c r="P24" s="494">
        <v>0</v>
      </c>
      <c r="Q24" s="494">
        <v>0</v>
      </c>
      <c r="R24" s="494">
        <v>0</v>
      </c>
      <c r="S24" s="494">
        <v>0</v>
      </c>
      <c r="T24" s="494">
        <v>0</v>
      </c>
      <c r="U24" s="494">
        <v>0</v>
      </c>
      <c r="V24" s="494">
        <v>0</v>
      </c>
      <c r="W24" s="494">
        <v>0</v>
      </c>
      <c r="X24" s="494">
        <v>0</v>
      </c>
      <c r="Y24" s="494">
        <v>0</v>
      </c>
      <c r="Z24" s="494">
        <v>0</v>
      </c>
      <c r="AA24" s="494">
        <v>0</v>
      </c>
      <c r="AB24" s="494">
        <v>0</v>
      </c>
      <c r="AC24" s="494">
        <v>0</v>
      </c>
      <c r="AD24" s="494">
        <v>0</v>
      </c>
      <c r="AE24" s="494">
        <v>0</v>
      </c>
      <c r="AF24" s="494">
        <v>0</v>
      </c>
      <c r="AG24" s="494">
        <v>0</v>
      </c>
      <c r="AH24" s="494">
        <v>0</v>
      </c>
      <c r="AI24" s="494">
        <v>0</v>
      </c>
      <c r="AJ24" s="494">
        <v>0</v>
      </c>
      <c r="AK24" s="494">
        <v>0</v>
      </c>
      <c r="AL24" s="494">
        <v>0</v>
      </c>
      <c r="AM24" s="494">
        <v>0</v>
      </c>
      <c r="AN24" s="494">
        <v>0</v>
      </c>
      <c r="AO24" s="494">
        <v>0</v>
      </c>
      <c r="AP24" s="494">
        <v>0</v>
      </c>
      <c r="AQ24" s="494">
        <v>0</v>
      </c>
      <c r="AR24" s="494">
        <v>0</v>
      </c>
      <c r="AS24" s="494">
        <v>0</v>
      </c>
      <c r="AT24" s="494">
        <v>0</v>
      </c>
      <c r="AU24" s="494">
        <v>0</v>
      </c>
      <c r="AV24" s="494">
        <v>0</v>
      </c>
      <c r="AW24" s="494">
        <v>0</v>
      </c>
      <c r="AX24" s="494">
        <v>0</v>
      </c>
      <c r="AY24" s="494">
        <v>0</v>
      </c>
      <c r="AZ24" s="494">
        <v>0</v>
      </c>
      <c r="BA24" s="494">
        <v>0</v>
      </c>
      <c r="BB24" s="494">
        <v>0</v>
      </c>
      <c r="BC24" s="494">
        <v>0</v>
      </c>
      <c r="BD24" s="494">
        <v>0</v>
      </c>
      <c r="BE24" s="494">
        <v>0</v>
      </c>
      <c r="BF24" s="494">
        <v>0</v>
      </c>
      <c r="BG24" s="494">
        <v>0</v>
      </c>
      <c r="BH24" s="494">
        <v>0</v>
      </c>
      <c r="BI24" s="494">
        <v>0</v>
      </c>
      <c r="BJ24" s="494">
        <v>0</v>
      </c>
      <c r="BK24" s="494">
        <v>0</v>
      </c>
      <c r="BL24" s="494">
        <v>0</v>
      </c>
      <c r="BM24" s="494">
        <v>0</v>
      </c>
      <c r="BN24" s="494">
        <v>0</v>
      </c>
      <c r="BO24" s="494">
        <v>0</v>
      </c>
      <c r="BP24" s="494">
        <v>0</v>
      </c>
      <c r="BQ24" s="494">
        <v>0</v>
      </c>
      <c r="BR24" s="494">
        <v>0</v>
      </c>
      <c r="BS24" s="494">
        <v>0</v>
      </c>
      <c r="BT24" s="494">
        <v>0</v>
      </c>
      <c r="BU24" s="494">
        <v>0</v>
      </c>
      <c r="BV24" s="494">
        <v>0</v>
      </c>
      <c r="BW24" s="494">
        <v>0</v>
      </c>
      <c r="BX24" s="494">
        <v>0</v>
      </c>
      <c r="BY24" s="494">
        <v>0</v>
      </c>
      <c r="BZ24" s="494">
        <v>0</v>
      </c>
      <c r="CA24" s="494">
        <v>0</v>
      </c>
      <c r="CB24" s="494">
        <v>0</v>
      </c>
      <c r="CC24" s="494">
        <v>0</v>
      </c>
      <c r="CD24" s="494">
        <v>0</v>
      </c>
      <c r="CE24" s="494">
        <v>0</v>
      </c>
      <c r="CF24" s="494">
        <v>0</v>
      </c>
      <c r="CG24" s="494">
        <v>0</v>
      </c>
      <c r="CH24" s="494">
        <v>0</v>
      </c>
      <c r="CI24" s="494">
        <v>0</v>
      </c>
      <c r="CJ24" s="494">
        <v>0</v>
      </c>
      <c r="CK24" s="494">
        <v>0</v>
      </c>
      <c r="CL24" s="494">
        <v>0</v>
      </c>
      <c r="CM24" s="494">
        <v>0</v>
      </c>
      <c r="CN24" s="494">
        <v>0</v>
      </c>
      <c r="CO24" s="494">
        <v>0</v>
      </c>
      <c r="CP24" s="494">
        <v>0</v>
      </c>
      <c r="CQ24" s="494">
        <v>0</v>
      </c>
      <c r="CR24" s="494">
        <v>0</v>
      </c>
      <c r="CS24" s="494">
        <v>0</v>
      </c>
      <c r="CT24" s="9"/>
      <c r="CV24" s="343">
        <f>IF(COUNT(G24:INDEX(G24:CS24,RP+1))&lt;&gt;RP+1,"Error",0)</f>
        <v>0</v>
      </c>
      <c r="CX24" s="324">
        <f t="shared" si="8"/>
        <v>0</v>
      </c>
    </row>
    <row r="25" spans="3:102" customFormat="1" x14ac:dyDescent="0.35">
      <c r="C25" s="7"/>
      <c r="D25" s="7"/>
      <c r="E25" s="495"/>
      <c r="F25" s="495"/>
      <c r="G25" s="131"/>
      <c r="H25" s="496"/>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131"/>
      <c r="AI25" s="131"/>
      <c r="AJ25" s="131"/>
      <c r="AK25" s="131"/>
      <c r="AL25" s="131"/>
      <c r="AM25" s="131"/>
      <c r="AN25" s="131"/>
      <c r="AO25" s="131"/>
      <c r="AP25" s="131"/>
      <c r="AQ25" s="131"/>
      <c r="AR25" s="131"/>
      <c r="AS25" s="131"/>
      <c r="AT25" s="131"/>
      <c r="AU25" s="131"/>
      <c r="AV25" s="131"/>
      <c r="AW25" s="131"/>
      <c r="AX25" s="131"/>
      <c r="AY25" s="131"/>
      <c r="AZ25" s="131"/>
      <c r="BA25" s="131"/>
      <c r="BB25" s="131"/>
      <c r="BC25" s="131"/>
      <c r="BD25" s="131"/>
      <c r="BE25" s="131"/>
      <c r="BF25" s="131"/>
      <c r="BG25" s="131"/>
      <c r="BH25" s="131"/>
      <c r="BI25" s="131"/>
      <c r="BJ25" s="131"/>
      <c r="BK25" s="131"/>
      <c r="BL25" s="131"/>
      <c r="BM25" s="131"/>
      <c r="BN25" s="131"/>
      <c r="BO25" s="131"/>
      <c r="BP25" s="131"/>
      <c r="BQ25" s="131"/>
      <c r="BR25" s="131"/>
      <c r="BS25" s="131"/>
      <c r="BT25" s="131"/>
      <c r="BU25" s="131"/>
      <c r="BV25" s="131"/>
      <c r="BW25" s="131"/>
      <c r="BX25" s="131"/>
      <c r="BY25" s="131"/>
      <c r="BZ25" s="131"/>
      <c r="CA25" s="131"/>
      <c r="CB25" s="131"/>
      <c r="CC25" s="131"/>
      <c r="CD25" s="131"/>
      <c r="CE25" s="131"/>
      <c r="CF25" s="131"/>
      <c r="CG25" s="131"/>
      <c r="CH25" s="131"/>
      <c r="CI25" s="131"/>
      <c r="CJ25" s="131"/>
      <c r="CK25" s="131"/>
      <c r="CL25" s="131"/>
      <c r="CM25" s="131"/>
      <c r="CN25" s="131"/>
      <c r="CO25" s="131"/>
      <c r="CP25" s="131"/>
      <c r="CQ25" s="131"/>
      <c r="CR25" s="131"/>
      <c r="CS25" s="131"/>
      <c r="CT25" s="9"/>
    </row>
    <row r="26" spans="3:102" customFormat="1" ht="16.5" customHeight="1" x14ac:dyDescent="0.35">
      <c r="C26" s="230" t="s">
        <v>141</v>
      </c>
      <c r="D26" s="556" t="s">
        <v>23</v>
      </c>
      <c r="E26" s="490">
        <f t="shared" ref="E26:BP26" si="9">SUM(E27:E33)</f>
        <v>0</v>
      </c>
      <c r="F26" s="490">
        <f t="shared" si="9"/>
        <v>0</v>
      </c>
      <c r="G26" s="490">
        <f t="shared" si="9"/>
        <v>0</v>
      </c>
      <c r="H26" s="490">
        <f t="shared" si="9"/>
        <v>0</v>
      </c>
      <c r="I26" s="490">
        <f t="shared" si="9"/>
        <v>0</v>
      </c>
      <c r="J26" s="490">
        <f t="shared" si="9"/>
        <v>0</v>
      </c>
      <c r="K26" s="490">
        <f t="shared" si="9"/>
        <v>0</v>
      </c>
      <c r="L26" s="490">
        <f t="shared" si="9"/>
        <v>0</v>
      </c>
      <c r="M26" s="490">
        <f t="shared" si="9"/>
        <v>0</v>
      </c>
      <c r="N26" s="490">
        <f t="shared" si="9"/>
        <v>0</v>
      </c>
      <c r="O26" s="490">
        <f t="shared" si="9"/>
        <v>0</v>
      </c>
      <c r="P26" s="490">
        <f t="shared" si="9"/>
        <v>0</v>
      </c>
      <c r="Q26" s="490">
        <f t="shared" si="9"/>
        <v>0</v>
      </c>
      <c r="R26" s="490">
        <f t="shared" si="9"/>
        <v>0</v>
      </c>
      <c r="S26" s="490">
        <f t="shared" si="9"/>
        <v>0</v>
      </c>
      <c r="T26" s="490">
        <f t="shared" si="9"/>
        <v>0</v>
      </c>
      <c r="U26" s="490">
        <f t="shared" si="9"/>
        <v>0</v>
      </c>
      <c r="V26" s="490">
        <f t="shared" si="9"/>
        <v>0</v>
      </c>
      <c r="W26" s="490">
        <f t="shared" si="9"/>
        <v>0</v>
      </c>
      <c r="X26" s="490">
        <f t="shared" si="9"/>
        <v>0</v>
      </c>
      <c r="Y26" s="490">
        <f t="shared" si="9"/>
        <v>0</v>
      </c>
      <c r="Z26" s="490">
        <f t="shared" si="9"/>
        <v>0</v>
      </c>
      <c r="AA26" s="490">
        <f t="shared" si="9"/>
        <v>0</v>
      </c>
      <c r="AB26" s="490">
        <f t="shared" si="9"/>
        <v>0</v>
      </c>
      <c r="AC26" s="490">
        <f t="shared" si="9"/>
        <v>0</v>
      </c>
      <c r="AD26" s="490">
        <f t="shared" si="9"/>
        <v>0</v>
      </c>
      <c r="AE26" s="490">
        <f t="shared" si="9"/>
        <v>0</v>
      </c>
      <c r="AF26" s="490">
        <f t="shared" si="9"/>
        <v>0</v>
      </c>
      <c r="AG26" s="490">
        <f t="shared" si="9"/>
        <v>0</v>
      </c>
      <c r="AH26" s="490">
        <f t="shared" si="9"/>
        <v>0</v>
      </c>
      <c r="AI26" s="490">
        <f t="shared" si="9"/>
        <v>0</v>
      </c>
      <c r="AJ26" s="490">
        <f t="shared" si="9"/>
        <v>0</v>
      </c>
      <c r="AK26" s="490">
        <f t="shared" si="9"/>
        <v>0</v>
      </c>
      <c r="AL26" s="490">
        <f t="shared" si="9"/>
        <v>0</v>
      </c>
      <c r="AM26" s="490">
        <f t="shared" si="9"/>
        <v>0</v>
      </c>
      <c r="AN26" s="490">
        <f t="shared" si="9"/>
        <v>0</v>
      </c>
      <c r="AO26" s="490">
        <f t="shared" si="9"/>
        <v>0</v>
      </c>
      <c r="AP26" s="490">
        <f t="shared" si="9"/>
        <v>0</v>
      </c>
      <c r="AQ26" s="490">
        <f t="shared" si="9"/>
        <v>0</v>
      </c>
      <c r="AR26" s="490">
        <f t="shared" si="9"/>
        <v>0</v>
      </c>
      <c r="AS26" s="490">
        <f t="shared" si="9"/>
        <v>0</v>
      </c>
      <c r="AT26" s="490">
        <f t="shared" si="9"/>
        <v>0</v>
      </c>
      <c r="AU26" s="490">
        <f t="shared" si="9"/>
        <v>0</v>
      </c>
      <c r="AV26" s="490">
        <f t="shared" si="9"/>
        <v>0</v>
      </c>
      <c r="AW26" s="490">
        <f t="shared" si="9"/>
        <v>0</v>
      </c>
      <c r="AX26" s="490">
        <f t="shared" si="9"/>
        <v>0</v>
      </c>
      <c r="AY26" s="490">
        <f t="shared" si="9"/>
        <v>0</v>
      </c>
      <c r="AZ26" s="490">
        <f t="shared" si="9"/>
        <v>0</v>
      </c>
      <c r="BA26" s="490">
        <f t="shared" si="9"/>
        <v>0</v>
      </c>
      <c r="BB26" s="490">
        <f t="shared" si="9"/>
        <v>0</v>
      </c>
      <c r="BC26" s="490">
        <f t="shared" si="9"/>
        <v>0</v>
      </c>
      <c r="BD26" s="490">
        <f t="shared" si="9"/>
        <v>0</v>
      </c>
      <c r="BE26" s="490">
        <f t="shared" si="9"/>
        <v>0</v>
      </c>
      <c r="BF26" s="490">
        <f t="shared" si="9"/>
        <v>0</v>
      </c>
      <c r="BG26" s="490">
        <f t="shared" si="9"/>
        <v>0</v>
      </c>
      <c r="BH26" s="490">
        <f t="shared" si="9"/>
        <v>0</v>
      </c>
      <c r="BI26" s="490">
        <f t="shared" si="9"/>
        <v>0</v>
      </c>
      <c r="BJ26" s="490">
        <f t="shared" si="9"/>
        <v>0</v>
      </c>
      <c r="BK26" s="490">
        <f t="shared" si="9"/>
        <v>0</v>
      </c>
      <c r="BL26" s="490">
        <f t="shared" si="9"/>
        <v>0</v>
      </c>
      <c r="BM26" s="490">
        <f t="shared" si="9"/>
        <v>0</v>
      </c>
      <c r="BN26" s="490">
        <f t="shared" si="9"/>
        <v>0</v>
      </c>
      <c r="BO26" s="490">
        <f t="shared" si="9"/>
        <v>0</v>
      </c>
      <c r="BP26" s="490">
        <f t="shared" si="9"/>
        <v>0</v>
      </c>
      <c r="BQ26" s="490">
        <f t="shared" ref="BQ26:CS26" si="10">SUM(BQ27:BQ33)</f>
        <v>0</v>
      </c>
      <c r="BR26" s="490">
        <f t="shared" si="10"/>
        <v>0</v>
      </c>
      <c r="BS26" s="490">
        <f t="shared" si="10"/>
        <v>0</v>
      </c>
      <c r="BT26" s="490">
        <f t="shared" si="10"/>
        <v>0</v>
      </c>
      <c r="BU26" s="490">
        <f t="shared" si="10"/>
        <v>0</v>
      </c>
      <c r="BV26" s="490">
        <f t="shared" si="10"/>
        <v>0</v>
      </c>
      <c r="BW26" s="490">
        <f t="shared" si="10"/>
        <v>0</v>
      </c>
      <c r="BX26" s="490">
        <f t="shared" si="10"/>
        <v>0</v>
      </c>
      <c r="BY26" s="490">
        <f t="shared" si="10"/>
        <v>0</v>
      </c>
      <c r="BZ26" s="490">
        <f t="shared" si="10"/>
        <v>0</v>
      </c>
      <c r="CA26" s="490">
        <f t="shared" si="10"/>
        <v>0</v>
      </c>
      <c r="CB26" s="490">
        <f t="shared" si="10"/>
        <v>0</v>
      </c>
      <c r="CC26" s="490">
        <f t="shared" si="10"/>
        <v>0</v>
      </c>
      <c r="CD26" s="490">
        <f t="shared" si="10"/>
        <v>0</v>
      </c>
      <c r="CE26" s="490">
        <f t="shared" si="10"/>
        <v>0</v>
      </c>
      <c r="CF26" s="490">
        <f t="shared" si="10"/>
        <v>0</v>
      </c>
      <c r="CG26" s="490">
        <f t="shared" si="10"/>
        <v>0</v>
      </c>
      <c r="CH26" s="490">
        <f t="shared" si="10"/>
        <v>0</v>
      </c>
      <c r="CI26" s="490">
        <f t="shared" si="10"/>
        <v>0</v>
      </c>
      <c r="CJ26" s="490">
        <f t="shared" si="10"/>
        <v>0</v>
      </c>
      <c r="CK26" s="490">
        <f t="shared" si="10"/>
        <v>0</v>
      </c>
      <c r="CL26" s="490">
        <f t="shared" si="10"/>
        <v>0</v>
      </c>
      <c r="CM26" s="490">
        <f t="shared" si="10"/>
        <v>0</v>
      </c>
      <c r="CN26" s="490">
        <f t="shared" si="10"/>
        <v>0</v>
      </c>
      <c r="CO26" s="490">
        <f t="shared" si="10"/>
        <v>0</v>
      </c>
      <c r="CP26" s="490">
        <f t="shared" si="10"/>
        <v>0</v>
      </c>
      <c r="CQ26" s="490">
        <f t="shared" si="10"/>
        <v>0</v>
      </c>
      <c r="CR26" s="490">
        <f t="shared" si="10"/>
        <v>0</v>
      </c>
      <c r="CS26" s="490">
        <f t="shared" si="10"/>
        <v>0</v>
      </c>
      <c r="CT26" s="13"/>
    </row>
    <row r="27" spans="3:102" customFormat="1" x14ac:dyDescent="0.35">
      <c r="C27" s="421"/>
      <c r="D27" s="33" t="str">
        <f>IFERROR(VLOOKUP(C27,G.Asm!$C$57:$F$61,4,0),"")</f>
        <v/>
      </c>
      <c r="E27" s="492">
        <f>G27+NPV(G.Asm!$F$40,H27:INDEX(H27:CS27,RP))</f>
        <v>0</v>
      </c>
      <c r="F27" s="492">
        <f t="shared" ref="F27:F33" si="11">SUMIF($G$4:$CS$4,"&lt;="&amp;RP,G27:CS27)</f>
        <v>0</v>
      </c>
      <c r="G27" s="493">
        <v>0</v>
      </c>
      <c r="H27" s="494">
        <v>0</v>
      </c>
      <c r="I27" s="494">
        <v>0</v>
      </c>
      <c r="J27" s="494">
        <v>0</v>
      </c>
      <c r="K27" s="494">
        <v>0</v>
      </c>
      <c r="L27" s="494">
        <v>0</v>
      </c>
      <c r="M27" s="494">
        <v>0</v>
      </c>
      <c r="N27" s="494">
        <v>0</v>
      </c>
      <c r="O27" s="494">
        <v>0</v>
      </c>
      <c r="P27" s="494">
        <v>0</v>
      </c>
      <c r="Q27" s="494">
        <v>0</v>
      </c>
      <c r="R27" s="494">
        <v>0</v>
      </c>
      <c r="S27" s="494">
        <v>0</v>
      </c>
      <c r="T27" s="494">
        <v>0</v>
      </c>
      <c r="U27" s="494">
        <v>0</v>
      </c>
      <c r="V27" s="494">
        <v>0</v>
      </c>
      <c r="W27" s="494">
        <v>0</v>
      </c>
      <c r="X27" s="494">
        <v>0</v>
      </c>
      <c r="Y27" s="494">
        <v>0</v>
      </c>
      <c r="Z27" s="494">
        <v>0</v>
      </c>
      <c r="AA27" s="494">
        <v>0</v>
      </c>
      <c r="AB27" s="494">
        <v>0</v>
      </c>
      <c r="AC27" s="494">
        <v>0</v>
      </c>
      <c r="AD27" s="494">
        <v>0</v>
      </c>
      <c r="AE27" s="494">
        <v>0</v>
      </c>
      <c r="AF27" s="494">
        <v>0</v>
      </c>
      <c r="AG27" s="494">
        <v>0</v>
      </c>
      <c r="AH27" s="494">
        <v>0</v>
      </c>
      <c r="AI27" s="494">
        <v>0</v>
      </c>
      <c r="AJ27" s="494">
        <v>0</v>
      </c>
      <c r="AK27" s="494">
        <v>0</v>
      </c>
      <c r="AL27" s="494">
        <v>0</v>
      </c>
      <c r="AM27" s="494">
        <v>0</v>
      </c>
      <c r="AN27" s="494">
        <v>0</v>
      </c>
      <c r="AO27" s="494">
        <v>0</v>
      </c>
      <c r="AP27" s="494">
        <v>0</v>
      </c>
      <c r="AQ27" s="494">
        <v>0</v>
      </c>
      <c r="AR27" s="494">
        <v>0</v>
      </c>
      <c r="AS27" s="494">
        <v>0</v>
      </c>
      <c r="AT27" s="494">
        <v>0</v>
      </c>
      <c r="AU27" s="494">
        <v>0</v>
      </c>
      <c r="AV27" s="494">
        <v>0</v>
      </c>
      <c r="AW27" s="494">
        <v>0</v>
      </c>
      <c r="AX27" s="494">
        <v>0</v>
      </c>
      <c r="AY27" s="494">
        <v>0</v>
      </c>
      <c r="AZ27" s="494">
        <v>0</v>
      </c>
      <c r="BA27" s="494">
        <v>0</v>
      </c>
      <c r="BB27" s="494">
        <v>0</v>
      </c>
      <c r="BC27" s="494">
        <v>0</v>
      </c>
      <c r="BD27" s="494">
        <v>0</v>
      </c>
      <c r="BE27" s="494">
        <v>0</v>
      </c>
      <c r="BF27" s="494">
        <v>0</v>
      </c>
      <c r="BG27" s="494">
        <v>0</v>
      </c>
      <c r="BH27" s="494">
        <v>0</v>
      </c>
      <c r="BI27" s="494">
        <v>0</v>
      </c>
      <c r="BJ27" s="494">
        <v>0</v>
      </c>
      <c r="BK27" s="494">
        <v>0</v>
      </c>
      <c r="BL27" s="494">
        <v>0</v>
      </c>
      <c r="BM27" s="494">
        <v>0</v>
      </c>
      <c r="BN27" s="494">
        <v>0</v>
      </c>
      <c r="BO27" s="494">
        <v>0</v>
      </c>
      <c r="BP27" s="494">
        <v>0</v>
      </c>
      <c r="BQ27" s="494">
        <v>0</v>
      </c>
      <c r="BR27" s="494">
        <v>0</v>
      </c>
      <c r="BS27" s="494">
        <v>0</v>
      </c>
      <c r="BT27" s="494">
        <v>0</v>
      </c>
      <c r="BU27" s="494">
        <v>0</v>
      </c>
      <c r="BV27" s="494">
        <v>0</v>
      </c>
      <c r="BW27" s="494">
        <v>0</v>
      </c>
      <c r="BX27" s="494">
        <v>0</v>
      </c>
      <c r="BY27" s="494">
        <v>0</v>
      </c>
      <c r="BZ27" s="494">
        <v>0</v>
      </c>
      <c r="CA27" s="494">
        <v>0</v>
      </c>
      <c r="CB27" s="494">
        <v>0</v>
      </c>
      <c r="CC27" s="494">
        <v>0</v>
      </c>
      <c r="CD27" s="494">
        <v>0</v>
      </c>
      <c r="CE27" s="494">
        <v>0</v>
      </c>
      <c r="CF27" s="494">
        <v>0</v>
      </c>
      <c r="CG27" s="494">
        <v>0</v>
      </c>
      <c r="CH27" s="494">
        <v>0</v>
      </c>
      <c r="CI27" s="494">
        <v>0</v>
      </c>
      <c r="CJ27" s="494">
        <v>0</v>
      </c>
      <c r="CK27" s="494">
        <v>0</v>
      </c>
      <c r="CL27" s="494">
        <v>0</v>
      </c>
      <c r="CM27" s="494">
        <v>0</v>
      </c>
      <c r="CN27" s="494">
        <v>0</v>
      </c>
      <c r="CO27" s="494">
        <v>0</v>
      </c>
      <c r="CP27" s="494">
        <v>0</v>
      </c>
      <c r="CQ27" s="494">
        <v>0</v>
      </c>
      <c r="CR27" s="494">
        <v>0</v>
      </c>
      <c r="CS27" s="494">
        <v>0</v>
      </c>
      <c r="CT27" s="9"/>
      <c r="CV27" s="343">
        <f>IF(COUNT(G27:INDEX(G27:CS27,RP+1))&lt;&gt;RP+1,"Error",0)</f>
        <v>0</v>
      </c>
      <c r="CX27" s="324">
        <f t="shared" ref="CX27:CX33" si="12">IF(OR(AND(OR(ISBLANK(C27),NOT(ISBLANK(C27)),C27="Spare"),E27=0,F27=0),AND(NOT(ISBLANK(C27)),NOT(C27="Spare"),NOT(E27=0),NOT(F27=0))),0,"Error")</f>
        <v>0</v>
      </c>
    </row>
    <row r="28" spans="3:102" customFormat="1" hidden="1" x14ac:dyDescent="0.35">
      <c r="C28" s="421"/>
      <c r="D28" s="33" t="str">
        <f>IFERROR(VLOOKUP(C28,G.Asm!$C$57:$F$61,4,0),"")</f>
        <v/>
      </c>
      <c r="E28" s="492">
        <f>G28+NPV(G.Asm!$F$40,H28:INDEX(H28:CS28,RP))</f>
        <v>0</v>
      </c>
      <c r="F28" s="492">
        <f t="shared" si="11"/>
        <v>0</v>
      </c>
      <c r="G28" s="493">
        <v>0</v>
      </c>
      <c r="H28" s="494">
        <v>0</v>
      </c>
      <c r="I28" s="494">
        <v>0</v>
      </c>
      <c r="J28" s="494">
        <v>0</v>
      </c>
      <c r="K28" s="494">
        <v>0</v>
      </c>
      <c r="L28" s="494">
        <v>0</v>
      </c>
      <c r="M28" s="494">
        <v>0</v>
      </c>
      <c r="N28" s="494">
        <v>0</v>
      </c>
      <c r="O28" s="494">
        <v>0</v>
      </c>
      <c r="P28" s="494">
        <v>0</v>
      </c>
      <c r="Q28" s="494">
        <v>0</v>
      </c>
      <c r="R28" s="494">
        <v>0</v>
      </c>
      <c r="S28" s="494">
        <v>0</v>
      </c>
      <c r="T28" s="494">
        <v>0</v>
      </c>
      <c r="U28" s="494">
        <v>0</v>
      </c>
      <c r="V28" s="494">
        <v>0</v>
      </c>
      <c r="W28" s="494">
        <v>0</v>
      </c>
      <c r="X28" s="494">
        <v>0</v>
      </c>
      <c r="Y28" s="494">
        <v>0</v>
      </c>
      <c r="Z28" s="494">
        <v>0</v>
      </c>
      <c r="AA28" s="494">
        <v>0</v>
      </c>
      <c r="AB28" s="494">
        <v>0</v>
      </c>
      <c r="AC28" s="494">
        <v>0</v>
      </c>
      <c r="AD28" s="494">
        <v>0</v>
      </c>
      <c r="AE28" s="494">
        <v>0</v>
      </c>
      <c r="AF28" s="494">
        <v>0</v>
      </c>
      <c r="AG28" s="494">
        <v>0</v>
      </c>
      <c r="AH28" s="494">
        <v>0</v>
      </c>
      <c r="AI28" s="494">
        <v>0</v>
      </c>
      <c r="AJ28" s="494">
        <v>0</v>
      </c>
      <c r="AK28" s="494">
        <v>0</v>
      </c>
      <c r="AL28" s="494">
        <v>0</v>
      </c>
      <c r="AM28" s="494">
        <v>0</v>
      </c>
      <c r="AN28" s="494">
        <v>0</v>
      </c>
      <c r="AO28" s="494">
        <v>0</v>
      </c>
      <c r="AP28" s="494">
        <v>0</v>
      </c>
      <c r="AQ28" s="494">
        <v>0</v>
      </c>
      <c r="AR28" s="494">
        <v>0</v>
      </c>
      <c r="AS28" s="494">
        <v>0</v>
      </c>
      <c r="AT28" s="494">
        <v>0</v>
      </c>
      <c r="AU28" s="494">
        <v>0</v>
      </c>
      <c r="AV28" s="494">
        <v>0</v>
      </c>
      <c r="AW28" s="494">
        <v>0</v>
      </c>
      <c r="AX28" s="494">
        <v>0</v>
      </c>
      <c r="AY28" s="494">
        <v>0</v>
      </c>
      <c r="AZ28" s="494">
        <v>0</v>
      </c>
      <c r="BA28" s="494">
        <v>0</v>
      </c>
      <c r="BB28" s="494">
        <v>0</v>
      </c>
      <c r="BC28" s="494">
        <v>0</v>
      </c>
      <c r="BD28" s="494">
        <v>0</v>
      </c>
      <c r="BE28" s="494">
        <v>0</v>
      </c>
      <c r="BF28" s="494">
        <v>0</v>
      </c>
      <c r="BG28" s="494">
        <v>0</v>
      </c>
      <c r="BH28" s="494">
        <v>0</v>
      </c>
      <c r="BI28" s="494">
        <v>0</v>
      </c>
      <c r="BJ28" s="494">
        <v>0</v>
      </c>
      <c r="BK28" s="494">
        <v>0</v>
      </c>
      <c r="BL28" s="494">
        <v>0</v>
      </c>
      <c r="BM28" s="494">
        <v>0</v>
      </c>
      <c r="BN28" s="494">
        <v>0</v>
      </c>
      <c r="BO28" s="494">
        <v>0</v>
      </c>
      <c r="BP28" s="494">
        <v>0</v>
      </c>
      <c r="BQ28" s="494">
        <v>0</v>
      </c>
      <c r="BR28" s="494">
        <v>0</v>
      </c>
      <c r="BS28" s="494">
        <v>0</v>
      </c>
      <c r="BT28" s="494">
        <v>0</v>
      </c>
      <c r="BU28" s="494">
        <v>0</v>
      </c>
      <c r="BV28" s="494">
        <v>0</v>
      </c>
      <c r="BW28" s="494">
        <v>0</v>
      </c>
      <c r="BX28" s="494">
        <v>0</v>
      </c>
      <c r="BY28" s="494">
        <v>0</v>
      </c>
      <c r="BZ28" s="494">
        <v>0</v>
      </c>
      <c r="CA28" s="494">
        <v>0</v>
      </c>
      <c r="CB28" s="494">
        <v>0</v>
      </c>
      <c r="CC28" s="494">
        <v>0</v>
      </c>
      <c r="CD28" s="494">
        <v>0</v>
      </c>
      <c r="CE28" s="494">
        <v>0</v>
      </c>
      <c r="CF28" s="494">
        <v>0</v>
      </c>
      <c r="CG28" s="494">
        <v>0</v>
      </c>
      <c r="CH28" s="494">
        <v>0</v>
      </c>
      <c r="CI28" s="494">
        <v>0</v>
      </c>
      <c r="CJ28" s="494">
        <v>0</v>
      </c>
      <c r="CK28" s="494">
        <v>0</v>
      </c>
      <c r="CL28" s="494">
        <v>0</v>
      </c>
      <c r="CM28" s="494">
        <v>0</v>
      </c>
      <c r="CN28" s="494">
        <v>0</v>
      </c>
      <c r="CO28" s="494">
        <v>0</v>
      </c>
      <c r="CP28" s="494">
        <v>0</v>
      </c>
      <c r="CQ28" s="494">
        <v>0</v>
      </c>
      <c r="CR28" s="494">
        <v>0</v>
      </c>
      <c r="CS28" s="494">
        <v>0</v>
      </c>
      <c r="CT28" s="9"/>
      <c r="CV28" s="343">
        <f>IF(COUNT(G28:INDEX(G28:CS28,RP+1))&lt;&gt;RP+1,"Error",0)</f>
        <v>0</v>
      </c>
      <c r="CX28" s="324">
        <f t="shared" si="12"/>
        <v>0</v>
      </c>
    </row>
    <row r="29" spans="3:102" customFormat="1" x14ac:dyDescent="0.35">
      <c r="C29" s="422" t="s">
        <v>334</v>
      </c>
      <c r="D29" s="33" t="str">
        <f>IF(OR(C29="Spare",ISBLANK(C29)),"",G.Asm!$F$71)</f>
        <v/>
      </c>
      <c r="E29" s="492">
        <f>G29+NPV(G.Asm!$F$40,H29:INDEX(H29:CS29,RP))</f>
        <v>0</v>
      </c>
      <c r="F29" s="492">
        <f t="shared" si="11"/>
        <v>0</v>
      </c>
      <c r="G29" s="493">
        <v>0</v>
      </c>
      <c r="H29" s="494">
        <v>0</v>
      </c>
      <c r="I29" s="494">
        <v>0</v>
      </c>
      <c r="J29" s="494">
        <v>0</v>
      </c>
      <c r="K29" s="494">
        <v>0</v>
      </c>
      <c r="L29" s="494">
        <v>0</v>
      </c>
      <c r="M29" s="494">
        <v>0</v>
      </c>
      <c r="N29" s="494">
        <v>0</v>
      </c>
      <c r="O29" s="494">
        <v>0</v>
      </c>
      <c r="P29" s="494">
        <v>0</v>
      </c>
      <c r="Q29" s="494">
        <v>0</v>
      </c>
      <c r="R29" s="494">
        <v>0</v>
      </c>
      <c r="S29" s="494">
        <v>0</v>
      </c>
      <c r="T29" s="494">
        <v>0</v>
      </c>
      <c r="U29" s="494">
        <v>0</v>
      </c>
      <c r="V29" s="494">
        <v>0</v>
      </c>
      <c r="W29" s="494">
        <v>0</v>
      </c>
      <c r="X29" s="494">
        <v>0</v>
      </c>
      <c r="Y29" s="494">
        <v>0</v>
      </c>
      <c r="Z29" s="494">
        <v>0</v>
      </c>
      <c r="AA29" s="494">
        <v>0</v>
      </c>
      <c r="AB29" s="494">
        <v>0</v>
      </c>
      <c r="AC29" s="494">
        <v>0</v>
      </c>
      <c r="AD29" s="494">
        <v>0</v>
      </c>
      <c r="AE29" s="494">
        <v>0</v>
      </c>
      <c r="AF29" s="494">
        <v>0</v>
      </c>
      <c r="AG29" s="494">
        <v>0</v>
      </c>
      <c r="AH29" s="494">
        <v>0</v>
      </c>
      <c r="AI29" s="494">
        <v>0</v>
      </c>
      <c r="AJ29" s="494">
        <v>0</v>
      </c>
      <c r="AK29" s="494">
        <v>0</v>
      </c>
      <c r="AL29" s="494">
        <v>0</v>
      </c>
      <c r="AM29" s="494">
        <v>0</v>
      </c>
      <c r="AN29" s="494">
        <v>0</v>
      </c>
      <c r="AO29" s="494">
        <v>0</v>
      </c>
      <c r="AP29" s="494">
        <v>0</v>
      </c>
      <c r="AQ29" s="494">
        <v>0</v>
      </c>
      <c r="AR29" s="494">
        <v>0</v>
      </c>
      <c r="AS29" s="494">
        <v>0</v>
      </c>
      <c r="AT29" s="494">
        <v>0</v>
      </c>
      <c r="AU29" s="494">
        <v>0</v>
      </c>
      <c r="AV29" s="494">
        <v>0</v>
      </c>
      <c r="AW29" s="494">
        <v>0</v>
      </c>
      <c r="AX29" s="494">
        <v>0</v>
      </c>
      <c r="AY29" s="494">
        <v>0</v>
      </c>
      <c r="AZ29" s="494">
        <v>0</v>
      </c>
      <c r="BA29" s="494">
        <v>0</v>
      </c>
      <c r="BB29" s="494">
        <v>0</v>
      </c>
      <c r="BC29" s="494">
        <v>0</v>
      </c>
      <c r="BD29" s="494">
        <v>0</v>
      </c>
      <c r="BE29" s="494">
        <v>0</v>
      </c>
      <c r="BF29" s="494">
        <v>0</v>
      </c>
      <c r="BG29" s="494">
        <v>0</v>
      </c>
      <c r="BH29" s="494">
        <v>0</v>
      </c>
      <c r="BI29" s="494">
        <v>0</v>
      </c>
      <c r="BJ29" s="494">
        <v>0</v>
      </c>
      <c r="BK29" s="494">
        <v>0</v>
      </c>
      <c r="BL29" s="494">
        <v>0</v>
      </c>
      <c r="BM29" s="494">
        <v>0</v>
      </c>
      <c r="BN29" s="494">
        <v>0</v>
      </c>
      <c r="BO29" s="494">
        <v>0</v>
      </c>
      <c r="BP29" s="494">
        <v>0</v>
      </c>
      <c r="BQ29" s="494">
        <v>0</v>
      </c>
      <c r="BR29" s="494">
        <v>0</v>
      </c>
      <c r="BS29" s="494">
        <v>0</v>
      </c>
      <c r="BT29" s="494">
        <v>0</v>
      </c>
      <c r="BU29" s="494">
        <v>0</v>
      </c>
      <c r="BV29" s="494">
        <v>0</v>
      </c>
      <c r="BW29" s="494">
        <v>0</v>
      </c>
      <c r="BX29" s="494">
        <v>0</v>
      </c>
      <c r="BY29" s="494">
        <v>0</v>
      </c>
      <c r="BZ29" s="494">
        <v>0</v>
      </c>
      <c r="CA29" s="494">
        <v>0</v>
      </c>
      <c r="CB29" s="494">
        <v>0</v>
      </c>
      <c r="CC29" s="494">
        <v>0</v>
      </c>
      <c r="CD29" s="494">
        <v>0</v>
      </c>
      <c r="CE29" s="494">
        <v>0</v>
      </c>
      <c r="CF29" s="494">
        <v>0</v>
      </c>
      <c r="CG29" s="494">
        <v>0</v>
      </c>
      <c r="CH29" s="494">
        <v>0</v>
      </c>
      <c r="CI29" s="494">
        <v>0</v>
      </c>
      <c r="CJ29" s="494">
        <v>0</v>
      </c>
      <c r="CK29" s="494">
        <v>0</v>
      </c>
      <c r="CL29" s="494">
        <v>0</v>
      </c>
      <c r="CM29" s="494">
        <v>0</v>
      </c>
      <c r="CN29" s="494">
        <v>0</v>
      </c>
      <c r="CO29" s="494">
        <v>0</v>
      </c>
      <c r="CP29" s="494">
        <v>0</v>
      </c>
      <c r="CQ29" s="494">
        <v>0</v>
      </c>
      <c r="CR29" s="494">
        <v>0</v>
      </c>
      <c r="CS29" s="494">
        <v>0</v>
      </c>
      <c r="CT29" s="9"/>
      <c r="CV29" s="343">
        <f>IF(COUNT(G29:INDEX(G29:CS29,RP+1))&lt;&gt;RP+1,"Error",0)</f>
        <v>0</v>
      </c>
      <c r="CX29" s="324">
        <f t="shared" si="12"/>
        <v>0</v>
      </c>
    </row>
    <row r="30" spans="3:102" customFormat="1" hidden="1" x14ac:dyDescent="0.35">
      <c r="C30" s="422" t="s">
        <v>334</v>
      </c>
      <c r="D30" s="33" t="str">
        <f>IF(OR(C30="Spare",ISBLANK(C30)),"",G.Asm!$F$71)</f>
        <v/>
      </c>
      <c r="E30" s="492">
        <f>G30+NPV(G.Asm!$F$40,H30:INDEX(H30:CS30,RP))</f>
        <v>0</v>
      </c>
      <c r="F30" s="492">
        <f t="shared" si="11"/>
        <v>0</v>
      </c>
      <c r="G30" s="493">
        <v>0</v>
      </c>
      <c r="H30" s="494">
        <v>0</v>
      </c>
      <c r="I30" s="494">
        <v>0</v>
      </c>
      <c r="J30" s="494">
        <v>0</v>
      </c>
      <c r="K30" s="494">
        <v>0</v>
      </c>
      <c r="L30" s="494">
        <v>0</v>
      </c>
      <c r="M30" s="494">
        <v>0</v>
      </c>
      <c r="N30" s="494">
        <v>0</v>
      </c>
      <c r="O30" s="494">
        <v>0</v>
      </c>
      <c r="P30" s="494">
        <v>0</v>
      </c>
      <c r="Q30" s="494">
        <v>0</v>
      </c>
      <c r="R30" s="494">
        <v>0</v>
      </c>
      <c r="S30" s="494">
        <v>0</v>
      </c>
      <c r="T30" s="494">
        <v>0</v>
      </c>
      <c r="U30" s="494">
        <v>0</v>
      </c>
      <c r="V30" s="494">
        <v>0</v>
      </c>
      <c r="W30" s="494">
        <v>0</v>
      </c>
      <c r="X30" s="494">
        <v>0</v>
      </c>
      <c r="Y30" s="494">
        <v>0</v>
      </c>
      <c r="Z30" s="494">
        <v>0</v>
      </c>
      <c r="AA30" s="494">
        <v>0</v>
      </c>
      <c r="AB30" s="494">
        <v>0</v>
      </c>
      <c r="AC30" s="494">
        <v>0</v>
      </c>
      <c r="AD30" s="494">
        <v>0</v>
      </c>
      <c r="AE30" s="494">
        <v>0</v>
      </c>
      <c r="AF30" s="494">
        <v>0</v>
      </c>
      <c r="AG30" s="494">
        <v>0</v>
      </c>
      <c r="AH30" s="494">
        <v>0</v>
      </c>
      <c r="AI30" s="494">
        <v>0</v>
      </c>
      <c r="AJ30" s="494">
        <v>0</v>
      </c>
      <c r="AK30" s="494">
        <v>0</v>
      </c>
      <c r="AL30" s="494">
        <v>0</v>
      </c>
      <c r="AM30" s="494">
        <v>0</v>
      </c>
      <c r="AN30" s="494">
        <v>0</v>
      </c>
      <c r="AO30" s="494">
        <v>0</v>
      </c>
      <c r="AP30" s="494">
        <v>0</v>
      </c>
      <c r="AQ30" s="494">
        <v>0</v>
      </c>
      <c r="AR30" s="494">
        <v>0</v>
      </c>
      <c r="AS30" s="494">
        <v>0</v>
      </c>
      <c r="AT30" s="494">
        <v>0</v>
      </c>
      <c r="AU30" s="494">
        <v>0</v>
      </c>
      <c r="AV30" s="494">
        <v>0</v>
      </c>
      <c r="AW30" s="494">
        <v>0</v>
      </c>
      <c r="AX30" s="494">
        <v>0</v>
      </c>
      <c r="AY30" s="494">
        <v>0</v>
      </c>
      <c r="AZ30" s="494">
        <v>0</v>
      </c>
      <c r="BA30" s="494">
        <v>0</v>
      </c>
      <c r="BB30" s="494">
        <v>0</v>
      </c>
      <c r="BC30" s="494">
        <v>0</v>
      </c>
      <c r="BD30" s="494">
        <v>0</v>
      </c>
      <c r="BE30" s="494">
        <v>0</v>
      </c>
      <c r="BF30" s="494">
        <v>0</v>
      </c>
      <c r="BG30" s="494">
        <v>0</v>
      </c>
      <c r="BH30" s="494">
        <v>0</v>
      </c>
      <c r="BI30" s="494">
        <v>0</v>
      </c>
      <c r="BJ30" s="494">
        <v>0</v>
      </c>
      <c r="BK30" s="494">
        <v>0</v>
      </c>
      <c r="BL30" s="494">
        <v>0</v>
      </c>
      <c r="BM30" s="494">
        <v>0</v>
      </c>
      <c r="BN30" s="494">
        <v>0</v>
      </c>
      <c r="BO30" s="494">
        <v>0</v>
      </c>
      <c r="BP30" s="494">
        <v>0</v>
      </c>
      <c r="BQ30" s="494">
        <v>0</v>
      </c>
      <c r="BR30" s="494">
        <v>0</v>
      </c>
      <c r="BS30" s="494">
        <v>0</v>
      </c>
      <c r="BT30" s="494">
        <v>0</v>
      </c>
      <c r="BU30" s="494">
        <v>0</v>
      </c>
      <c r="BV30" s="494">
        <v>0</v>
      </c>
      <c r="BW30" s="494">
        <v>0</v>
      </c>
      <c r="BX30" s="494">
        <v>0</v>
      </c>
      <c r="BY30" s="494">
        <v>0</v>
      </c>
      <c r="BZ30" s="494">
        <v>0</v>
      </c>
      <c r="CA30" s="494">
        <v>0</v>
      </c>
      <c r="CB30" s="494">
        <v>0</v>
      </c>
      <c r="CC30" s="494">
        <v>0</v>
      </c>
      <c r="CD30" s="494">
        <v>0</v>
      </c>
      <c r="CE30" s="494">
        <v>0</v>
      </c>
      <c r="CF30" s="494">
        <v>0</v>
      </c>
      <c r="CG30" s="494">
        <v>0</v>
      </c>
      <c r="CH30" s="494">
        <v>0</v>
      </c>
      <c r="CI30" s="494">
        <v>0</v>
      </c>
      <c r="CJ30" s="494">
        <v>0</v>
      </c>
      <c r="CK30" s="494">
        <v>0</v>
      </c>
      <c r="CL30" s="494">
        <v>0</v>
      </c>
      <c r="CM30" s="494">
        <v>0</v>
      </c>
      <c r="CN30" s="494">
        <v>0</v>
      </c>
      <c r="CO30" s="494">
        <v>0</v>
      </c>
      <c r="CP30" s="494">
        <v>0</v>
      </c>
      <c r="CQ30" s="494">
        <v>0</v>
      </c>
      <c r="CR30" s="494">
        <v>0</v>
      </c>
      <c r="CS30" s="494">
        <v>0</v>
      </c>
      <c r="CT30" s="9"/>
      <c r="CV30" s="343">
        <f>IF(COUNT(G30:INDEX(G30:CS30,RP+1))&lt;&gt;RP+1,"Error",0)</f>
        <v>0</v>
      </c>
      <c r="CX30" s="324">
        <f t="shared" si="12"/>
        <v>0</v>
      </c>
    </row>
    <row r="31" spans="3:102" customFormat="1" hidden="1" x14ac:dyDescent="0.35">
      <c r="C31" s="422" t="s">
        <v>334</v>
      </c>
      <c r="D31" s="33" t="str">
        <f>IF(OR(C31="Spare",ISBLANK(C31)),"",G.Asm!$F$71)</f>
        <v/>
      </c>
      <c r="E31" s="492">
        <f>G31+NPV(G.Asm!$F$40,H31:INDEX(H31:CS31,RP))</f>
        <v>0</v>
      </c>
      <c r="F31" s="492">
        <f t="shared" si="11"/>
        <v>0</v>
      </c>
      <c r="G31" s="493">
        <v>0</v>
      </c>
      <c r="H31" s="494">
        <v>0</v>
      </c>
      <c r="I31" s="494">
        <v>0</v>
      </c>
      <c r="J31" s="494">
        <v>0</v>
      </c>
      <c r="K31" s="494">
        <v>0</v>
      </c>
      <c r="L31" s="494">
        <v>0</v>
      </c>
      <c r="M31" s="494">
        <v>0</v>
      </c>
      <c r="N31" s="494">
        <v>0</v>
      </c>
      <c r="O31" s="494">
        <v>0</v>
      </c>
      <c r="P31" s="494">
        <v>0</v>
      </c>
      <c r="Q31" s="494">
        <v>0</v>
      </c>
      <c r="R31" s="494">
        <v>0</v>
      </c>
      <c r="S31" s="494">
        <v>0</v>
      </c>
      <c r="T31" s="494">
        <v>0</v>
      </c>
      <c r="U31" s="494">
        <v>0</v>
      </c>
      <c r="V31" s="494">
        <v>0</v>
      </c>
      <c r="W31" s="494">
        <v>0</v>
      </c>
      <c r="X31" s="494">
        <v>0</v>
      </c>
      <c r="Y31" s="494">
        <v>0</v>
      </c>
      <c r="Z31" s="494">
        <v>0</v>
      </c>
      <c r="AA31" s="494">
        <v>0</v>
      </c>
      <c r="AB31" s="494">
        <v>0</v>
      </c>
      <c r="AC31" s="494">
        <v>0</v>
      </c>
      <c r="AD31" s="494">
        <v>0</v>
      </c>
      <c r="AE31" s="494">
        <v>0</v>
      </c>
      <c r="AF31" s="494">
        <v>0</v>
      </c>
      <c r="AG31" s="494">
        <v>0</v>
      </c>
      <c r="AH31" s="494">
        <v>0</v>
      </c>
      <c r="AI31" s="494">
        <v>0</v>
      </c>
      <c r="AJ31" s="494">
        <v>0</v>
      </c>
      <c r="AK31" s="494">
        <v>0</v>
      </c>
      <c r="AL31" s="494">
        <v>0</v>
      </c>
      <c r="AM31" s="494">
        <v>0</v>
      </c>
      <c r="AN31" s="494">
        <v>0</v>
      </c>
      <c r="AO31" s="494">
        <v>0</v>
      </c>
      <c r="AP31" s="494">
        <v>0</v>
      </c>
      <c r="AQ31" s="494">
        <v>0</v>
      </c>
      <c r="AR31" s="494">
        <v>0</v>
      </c>
      <c r="AS31" s="494">
        <v>0</v>
      </c>
      <c r="AT31" s="494">
        <v>0</v>
      </c>
      <c r="AU31" s="494">
        <v>0</v>
      </c>
      <c r="AV31" s="494">
        <v>0</v>
      </c>
      <c r="AW31" s="494">
        <v>0</v>
      </c>
      <c r="AX31" s="494">
        <v>0</v>
      </c>
      <c r="AY31" s="494">
        <v>0</v>
      </c>
      <c r="AZ31" s="494">
        <v>0</v>
      </c>
      <c r="BA31" s="494">
        <v>0</v>
      </c>
      <c r="BB31" s="494">
        <v>0</v>
      </c>
      <c r="BC31" s="494">
        <v>0</v>
      </c>
      <c r="BD31" s="494">
        <v>0</v>
      </c>
      <c r="BE31" s="494">
        <v>0</v>
      </c>
      <c r="BF31" s="494">
        <v>0</v>
      </c>
      <c r="BG31" s="494">
        <v>0</v>
      </c>
      <c r="BH31" s="494">
        <v>0</v>
      </c>
      <c r="BI31" s="494">
        <v>0</v>
      </c>
      <c r="BJ31" s="494">
        <v>0</v>
      </c>
      <c r="BK31" s="494">
        <v>0</v>
      </c>
      <c r="BL31" s="494">
        <v>0</v>
      </c>
      <c r="BM31" s="494">
        <v>0</v>
      </c>
      <c r="BN31" s="494">
        <v>0</v>
      </c>
      <c r="BO31" s="494">
        <v>0</v>
      </c>
      <c r="BP31" s="494">
        <v>0</v>
      </c>
      <c r="BQ31" s="494">
        <v>0</v>
      </c>
      <c r="BR31" s="494">
        <v>0</v>
      </c>
      <c r="BS31" s="494">
        <v>0</v>
      </c>
      <c r="BT31" s="494">
        <v>0</v>
      </c>
      <c r="BU31" s="494">
        <v>0</v>
      </c>
      <c r="BV31" s="494">
        <v>0</v>
      </c>
      <c r="BW31" s="494">
        <v>0</v>
      </c>
      <c r="BX31" s="494">
        <v>0</v>
      </c>
      <c r="BY31" s="494">
        <v>0</v>
      </c>
      <c r="BZ31" s="494">
        <v>0</v>
      </c>
      <c r="CA31" s="494">
        <v>0</v>
      </c>
      <c r="CB31" s="494">
        <v>0</v>
      </c>
      <c r="CC31" s="494">
        <v>0</v>
      </c>
      <c r="CD31" s="494">
        <v>0</v>
      </c>
      <c r="CE31" s="494">
        <v>0</v>
      </c>
      <c r="CF31" s="494">
        <v>0</v>
      </c>
      <c r="CG31" s="494">
        <v>0</v>
      </c>
      <c r="CH31" s="494">
        <v>0</v>
      </c>
      <c r="CI31" s="494">
        <v>0</v>
      </c>
      <c r="CJ31" s="494">
        <v>0</v>
      </c>
      <c r="CK31" s="494">
        <v>0</v>
      </c>
      <c r="CL31" s="494">
        <v>0</v>
      </c>
      <c r="CM31" s="494">
        <v>0</v>
      </c>
      <c r="CN31" s="494">
        <v>0</v>
      </c>
      <c r="CO31" s="494">
        <v>0</v>
      </c>
      <c r="CP31" s="494">
        <v>0</v>
      </c>
      <c r="CQ31" s="494">
        <v>0</v>
      </c>
      <c r="CR31" s="494">
        <v>0</v>
      </c>
      <c r="CS31" s="494">
        <v>0</v>
      </c>
      <c r="CT31" s="9"/>
      <c r="CV31" s="343">
        <f>IF(COUNT(G31:INDEX(G31:CS31,RP+1))&lt;&gt;RP+1,"Error",0)</f>
        <v>0</v>
      </c>
      <c r="CX31" s="324">
        <f t="shared" si="12"/>
        <v>0</v>
      </c>
    </row>
    <row r="32" spans="3:102" customFormat="1" hidden="1" x14ac:dyDescent="0.35">
      <c r="C32" s="422" t="s">
        <v>334</v>
      </c>
      <c r="D32" s="33" t="str">
        <f>IF(OR(C32="Spare",ISBLANK(C32)),"",G.Asm!$F$71)</f>
        <v/>
      </c>
      <c r="E32" s="492">
        <f>G32+NPV(G.Asm!$F$40,H32:INDEX(H32:CS32,RP))</f>
        <v>0</v>
      </c>
      <c r="F32" s="492">
        <f t="shared" si="11"/>
        <v>0</v>
      </c>
      <c r="G32" s="493">
        <v>0</v>
      </c>
      <c r="H32" s="494">
        <v>0</v>
      </c>
      <c r="I32" s="494">
        <v>0</v>
      </c>
      <c r="J32" s="494">
        <v>0</v>
      </c>
      <c r="K32" s="494">
        <v>0</v>
      </c>
      <c r="L32" s="494">
        <v>0</v>
      </c>
      <c r="M32" s="494">
        <v>0</v>
      </c>
      <c r="N32" s="494">
        <v>0</v>
      </c>
      <c r="O32" s="494">
        <v>0</v>
      </c>
      <c r="P32" s="494">
        <v>0</v>
      </c>
      <c r="Q32" s="494">
        <v>0</v>
      </c>
      <c r="R32" s="494">
        <v>0</v>
      </c>
      <c r="S32" s="494">
        <v>0</v>
      </c>
      <c r="T32" s="494">
        <v>0</v>
      </c>
      <c r="U32" s="494">
        <v>0</v>
      </c>
      <c r="V32" s="494">
        <v>0</v>
      </c>
      <c r="W32" s="494">
        <v>0</v>
      </c>
      <c r="X32" s="494">
        <v>0</v>
      </c>
      <c r="Y32" s="494">
        <v>0</v>
      </c>
      <c r="Z32" s="494">
        <v>0</v>
      </c>
      <c r="AA32" s="494">
        <v>0</v>
      </c>
      <c r="AB32" s="494">
        <v>0</v>
      </c>
      <c r="AC32" s="494">
        <v>0</v>
      </c>
      <c r="AD32" s="494">
        <v>0</v>
      </c>
      <c r="AE32" s="494">
        <v>0</v>
      </c>
      <c r="AF32" s="494">
        <v>0</v>
      </c>
      <c r="AG32" s="494">
        <v>0</v>
      </c>
      <c r="AH32" s="494">
        <v>0</v>
      </c>
      <c r="AI32" s="494">
        <v>0</v>
      </c>
      <c r="AJ32" s="494">
        <v>0</v>
      </c>
      <c r="AK32" s="494">
        <v>0</v>
      </c>
      <c r="AL32" s="494">
        <v>0</v>
      </c>
      <c r="AM32" s="494">
        <v>0</v>
      </c>
      <c r="AN32" s="494">
        <v>0</v>
      </c>
      <c r="AO32" s="494">
        <v>0</v>
      </c>
      <c r="AP32" s="494">
        <v>0</v>
      </c>
      <c r="AQ32" s="494">
        <v>0</v>
      </c>
      <c r="AR32" s="494">
        <v>0</v>
      </c>
      <c r="AS32" s="494">
        <v>0</v>
      </c>
      <c r="AT32" s="494">
        <v>0</v>
      </c>
      <c r="AU32" s="494">
        <v>0</v>
      </c>
      <c r="AV32" s="494">
        <v>0</v>
      </c>
      <c r="AW32" s="494">
        <v>0</v>
      </c>
      <c r="AX32" s="494">
        <v>0</v>
      </c>
      <c r="AY32" s="494">
        <v>0</v>
      </c>
      <c r="AZ32" s="494">
        <v>0</v>
      </c>
      <c r="BA32" s="494">
        <v>0</v>
      </c>
      <c r="BB32" s="494">
        <v>0</v>
      </c>
      <c r="BC32" s="494">
        <v>0</v>
      </c>
      <c r="BD32" s="494">
        <v>0</v>
      </c>
      <c r="BE32" s="494">
        <v>0</v>
      </c>
      <c r="BF32" s="494">
        <v>0</v>
      </c>
      <c r="BG32" s="494">
        <v>0</v>
      </c>
      <c r="BH32" s="494">
        <v>0</v>
      </c>
      <c r="BI32" s="494">
        <v>0</v>
      </c>
      <c r="BJ32" s="494">
        <v>0</v>
      </c>
      <c r="BK32" s="494">
        <v>0</v>
      </c>
      <c r="BL32" s="494">
        <v>0</v>
      </c>
      <c r="BM32" s="494">
        <v>0</v>
      </c>
      <c r="BN32" s="494">
        <v>0</v>
      </c>
      <c r="BO32" s="494">
        <v>0</v>
      </c>
      <c r="BP32" s="494">
        <v>0</v>
      </c>
      <c r="BQ32" s="494">
        <v>0</v>
      </c>
      <c r="BR32" s="494">
        <v>0</v>
      </c>
      <c r="BS32" s="494">
        <v>0</v>
      </c>
      <c r="BT32" s="494">
        <v>0</v>
      </c>
      <c r="BU32" s="494">
        <v>0</v>
      </c>
      <c r="BV32" s="494">
        <v>0</v>
      </c>
      <c r="BW32" s="494">
        <v>0</v>
      </c>
      <c r="BX32" s="494">
        <v>0</v>
      </c>
      <c r="BY32" s="494">
        <v>0</v>
      </c>
      <c r="BZ32" s="494">
        <v>0</v>
      </c>
      <c r="CA32" s="494">
        <v>0</v>
      </c>
      <c r="CB32" s="494">
        <v>0</v>
      </c>
      <c r="CC32" s="494">
        <v>0</v>
      </c>
      <c r="CD32" s="494">
        <v>0</v>
      </c>
      <c r="CE32" s="494">
        <v>0</v>
      </c>
      <c r="CF32" s="494">
        <v>0</v>
      </c>
      <c r="CG32" s="494">
        <v>0</v>
      </c>
      <c r="CH32" s="494">
        <v>0</v>
      </c>
      <c r="CI32" s="494">
        <v>0</v>
      </c>
      <c r="CJ32" s="494">
        <v>0</v>
      </c>
      <c r="CK32" s="494">
        <v>0</v>
      </c>
      <c r="CL32" s="494">
        <v>0</v>
      </c>
      <c r="CM32" s="494">
        <v>0</v>
      </c>
      <c r="CN32" s="494">
        <v>0</v>
      </c>
      <c r="CO32" s="494">
        <v>0</v>
      </c>
      <c r="CP32" s="494">
        <v>0</v>
      </c>
      <c r="CQ32" s="494">
        <v>0</v>
      </c>
      <c r="CR32" s="494">
        <v>0</v>
      </c>
      <c r="CS32" s="494">
        <v>0</v>
      </c>
      <c r="CT32" s="9"/>
      <c r="CV32" s="343">
        <f>IF(COUNT(G32:INDEX(G32:CS32,RP+1))&lt;&gt;RP+1,"Error",0)</f>
        <v>0</v>
      </c>
      <c r="CX32" s="324">
        <f t="shared" si="12"/>
        <v>0</v>
      </c>
    </row>
    <row r="33" spans="3:102" customFormat="1" hidden="1" x14ac:dyDescent="0.35">
      <c r="C33" s="422" t="s">
        <v>334</v>
      </c>
      <c r="D33" s="33" t="str">
        <f>IF(OR(C33="Spare",ISBLANK(C33)),"",G.Asm!$F$71)</f>
        <v/>
      </c>
      <c r="E33" s="492">
        <f>G33+NPV(G.Asm!$F$40,H33:INDEX(H33:CS33,RP))</f>
        <v>0</v>
      </c>
      <c r="F33" s="492">
        <f t="shared" si="11"/>
        <v>0</v>
      </c>
      <c r="G33" s="493">
        <v>0</v>
      </c>
      <c r="H33" s="494">
        <v>0</v>
      </c>
      <c r="I33" s="494">
        <v>0</v>
      </c>
      <c r="J33" s="494">
        <v>0</v>
      </c>
      <c r="K33" s="494">
        <v>0</v>
      </c>
      <c r="L33" s="494">
        <v>0</v>
      </c>
      <c r="M33" s="494">
        <v>0</v>
      </c>
      <c r="N33" s="494">
        <v>0</v>
      </c>
      <c r="O33" s="494">
        <v>0</v>
      </c>
      <c r="P33" s="494">
        <v>0</v>
      </c>
      <c r="Q33" s="494">
        <v>0</v>
      </c>
      <c r="R33" s="494">
        <v>0</v>
      </c>
      <c r="S33" s="494">
        <v>0</v>
      </c>
      <c r="T33" s="494">
        <v>0</v>
      </c>
      <c r="U33" s="494">
        <v>0</v>
      </c>
      <c r="V33" s="494">
        <v>0</v>
      </c>
      <c r="W33" s="494">
        <v>0</v>
      </c>
      <c r="X33" s="494">
        <v>0</v>
      </c>
      <c r="Y33" s="494">
        <v>0</v>
      </c>
      <c r="Z33" s="494">
        <v>0</v>
      </c>
      <c r="AA33" s="494">
        <v>0</v>
      </c>
      <c r="AB33" s="494">
        <v>0</v>
      </c>
      <c r="AC33" s="494">
        <v>0</v>
      </c>
      <c r="AD33" s="494">
        <v>0</v>
      </c>
      <c r="AE33" s="494">
        <v>0</v>
      </c>
      <c r="AF33" s="494">
        <v>0</v>
      </c>
      <c r="AG33" s="494">
        <v>0</v>
      </c>
      <c r="AH33" s="494">
        <v>0</v>
      </c>
      <c r="AI33" s="494">
        <v>0</v>
      </c>
      <c r="AJ33" s="494">
        <v>0</v>
      </c>
      <c r="AK33" s="494">
        <v>0</v>
      </c>
      <c r="AL33" s="494">
        <v>0</v>
      </c>
      <c r="AM33" s="494">
        <v>0</v>
      </c>
      <c r="AN33" s="494">
        <v>0</v>
      </c>
      <c r="AO33" s="494">
        <v>0</v>
      </c>
      <c r="AP33" s="494">
        <v>0</v>
      </c>
      <c r="AQ33" s="494">
        <v>0</v>
      </c>
      <c r="AR33" s="494">
        <v>0</v>
      </c>
      <c r="AS33" s="494">
        <v>0</v>
      </c>
      <c r="AT33" s="494">
        <v>0</v>
      </c>
      <c r="AU33" s="494">
        <v>0</v>
      </c>
      <c r="AV33" s="494">
        <v>0</v>
      </c>
      <c r="AW33" s="494">
        <v>0</v>
      </c>
      <c r="AX33" s="494">
        <v>0</v>
      </c>
      <c r="AY33" s="494">
        <v>0</v>
      </c>
      <c r="AZ33" s="494">
        <v>0</v>
      </c>
      <c r="BA33" s="494">
        <v>0</v>
      </c>
      <c r="BB33" s="494">
        <v>0</v>
      </c>
      <c r="BC33" s="494">
        <v>0</v>
      </c>
      <c r="BD33" s="494">
        <v>0</v>
      </c>
      <c r="BE33" s="494">
        <v>0</v>
      </c>
      <c r="BF33" s="494">
        <v>0</v>
      </c>
      <c r="BG33" s="494">
        <v>0</v>
      </c>
      <c r="BH33" s="494">
        <v>0</v>
      </c>
      <c r="BI33" s="494">
        <v>0</v>
      </c>
      <c r="BJ33" s="494">
        <v>0</v>
      </c>
      <c r="BK33" s="494">
        <v>0</v>
      </c>
      <c r="BL33" s="494">
        <v>0</v>
      </c>
      <c r="BM33" s="494">
        <v>0</v>
      </c>
      <c r="BN33" s="494">
        <v>0</v>
      </c>
      <c r="BO33" s="494">
        <v>0</v>
      </c>
      <c r="BP33" s="494">
        <v>0</v>
      </c>
      <c r="BQ33" s="494">
        <v>0</v>
      </c>
      <c r="BR33" s="494">
        <v>0</v>
      </c>
      <c r="BS33" s="494">
        <v>0</v>
      </c>
      <c r="BT33" s="494">
        <v>0</v>
      </c>
      <c r="BU33" s="494">
        <v>0</v>
      </c>
      <c r="BV33" s="494">
        <v>0</v>
      </c>
      <c r="BW33" s="494">
        <v>0</v>
      </c>
      <c r="BX33" s="494">
        <v>0</v>
      </c>
      <c r="BY33" s="494">
        <v>0</v>
      </c>
      <c r="BZ33" s="494">
        <v>0</v>
      </c>
      <c r="CA33" s="494">
        <v>0</v>
      </c>
      <c r="CB33" s="494">
        <v>0</v>
      </c>
      <c r="CC33" s="494">
        <v>0</v>
      </c>
      <c r="CD33" s="494">
        <v>0</v>
      </c>
      <c r="CE33" s="494">
        <v>0</v>
      </c>
      <c r="CF33" s="494">
        <v>0</v>
      </c>
      <c r="CG33" s="494">
        <v>0</v>
      </c>
      <c r="CH33" s="494">
        <v>0</v>
      </c>
      <c r="CI33" s="494">
        <v>0</v>
      </c>
      <c r="CJ33" s="494">
        <v>0</v>
      </c>
      <c r="CK33" s="494">
        <v>0</v>
      </c>
      <c r="CL33" s="494">
        <v>0</v>
      </c>
      <c r="CM33" s="494">
        <v>0</v>
      </c>
      <c r="CN33" s="494">
        <v>0</v>
      </c>
      <c r="CO33" s="494">
        <v>0</v>
      </c>
      <c r="CP33" s="494">
        <v>0</v>
      </c>
      <c r="CQ33" s="494">
        <v>0</v>
      </c>
      <c r="CR33" s="494">
        <v>0</v>
      </c>
      <c r="CS33" s="494">
        <v>0</v>
      </c>
      <c r="CT33" s="9"/>
      <c r="CV33" s="343">
        <f>IF(COUNT(G33:INDEX(G33:CS33,RP+1))&lt;&gt;RP+1,"Error",0)</f>
        <v>0</v>
      </c>
      <c r="CX33" s="324">
        <f t="shared" si="12"/>
        <v>0</v>
      </c>
    </row>
    <row r="34" spans="3:102" customFormat="1" x14ac:dyDescent="0.35">
      <c r="C34" s="74"/>
      <c r="D34" s="3"/>
      <c r="E34" s="497"/>
      <c r="F34" s="497"/>
      <c r="G34" s="498"/>
      <c r="H34" s="498"/>
      <c r="I34" s="498"/>
      <c r="J34" s="498"/>
      <c r="K34" s="498"/>
      <c r="L34" s="498"/>
      <c r="M34" s="498"/>
      <c r="N34" s="498"/>
      <c r="O34" s="498"/>
      <c r="P34" s="498"/>
      <c r="Q34" s="498"/>
      <c r="R34" s="498"/>
      <c r="S34" s="498"/>
      <c r="T34" s="498"/>
      <c r="U34" s="498"/>
      <c r="V34" s="498"/>
      <c r="W34" s="498"/>
      <c r="X34" s="498"/>
      <c r="Y34" s="498"/>
      <c r="Z34" s="498"/>
      <c r="AA34" s="498"/>
      <c r="AB34" s="498"/>
      <c r="AC34" s="498"/>
      <c r="AD34" s="498"/>
      <c r="AE34" s="498"/>
      <c r="AF34" s="498"/>
      <c r="AG34" s="498"/>
      <c r="AH34" s="498"/>
      <c r="AI34" s="498"/>
      <c r="AJ34" s="498"/>
      <c r="AK34" s="498"/>
      <c r="AL34" s="498"/>
      <c r="AM34" s="498"/>
      <c r="AN34" s="498"/>
      <c r="AO34" s="498"/>
      <c r="AP34" s="498"/>
      <c r="AQ34" s="498"/>
      <c r="AR34" s="498"/>
      <c r="AS34" s="498"/>
      <c r="AT34" s="498"/>
      <c r="AU34" s="498"/>
      <c r="AV34" s="498"/>
      <c r="AW34" s="498"/>
      <c r="AX34" s="498"/>
      <c r="AY34" s="498"/>
      <c r="AZ34" s="498"/>
      <c r="BA34" s="498"/>
      <c r="BB34" s="498"/>
      <c r="BC34" s="498"/>
      <c r="BD34" s="498"/>
      <c r="BE34" s="498"/>
      <c r="BF34" s="498"/>
      <c r="BG34" s="498"/>
      <c r="BH34" s="498"/>
      <c r="BI34" s="498"/>
      <c r="BJ34" s="498"/>
      <c r="BK34" s="498"/>
      <c r="BL34" s="498"/>
      <c r="BM34" s="498"/>
      <c r="BN34" s="498"/>
      <c r="BO34" s="498"/>
      <c r="BP34" s="498"/>
      <c r="BQ34" s="498"/>
      <c r="BR34" s="498"/>
      <c r="BS34" s="498"/>
      <c r="BT34" s="498"/>
      <c r="BU34" s="498"/>
      <c r="BV34" s="498"/>
      <c r="BW34" s="498"/>
      <c r="BX34" s="498"/>
      <c r="BY34" s="498"/>
      <c r="BZ34" s="498"/>
      <c r="CA34" s="498"/>
      <c r="CB34" s="498"/>
      <c r="CC34" s="498"/>
      <c r="CD34" s="498"/>
      <c r="CE34" s="498"/>
      <c r="CF34" s="498"/>
      <c r="CG34" s="498"/>
      <c r="CH34" s="498"/>
      <c r="CI34" s="498"/>
      <c r="CJ34" s="498"/>
      <c r="CK34" s="498"/>
      <c r="CL34" s="498"/>
      <c r="CM34" s="498"/>
      <c r="CN34" s="498"/>
      <c r="CO34" s="498"/>
      <c r="CP34" s="498"/>
      <c r="CQ34" s="498"/>
      <c r="CR34" s="498"/>
      <c r="CS34" s="498"/>
      <c r="CT34" s="10"/>
    </row>
    <row r="35" spans="3:102" customFormat="1" ht="15.5" x14ac:dyDescent="0.35">
      <c r="C35" s="78" t="s">
        <v>25</v>
      </c>
      <c r="D35" s="3"/>
      <c r="E35" s="499"/>
      <c r="F35" s="497"/>
      <c r="G35" s="498"/>
      <c r="H35" s="498"/>
      <c r="I35" s="498"/>
      <c r="J35" s="498"/>
      <c r="K35" s="498"/>
      <c r="L35" s="498"/>
      <c r="M35" s="498"/>
      <c r="N35" s="498"/>
      <c r="O35" s="498"/>
      <c r="P35" s="498"/>
      <c r="Q35" s="498"/>
      <c r="R35" s="498"/>
      <c r="S35" s="498"/>
      <c r="T35" s="498"/>
      <c r="U35" s="498"/>
      <c r="V35" s="498"/>
      <c r="W35" s="498"/>
      <c r="X35" s="498"/>
      <c r="Y35" s="498"/>
      <c r="Z35" s="498"/>
      <c r="AA35" s="498"/>
      <c r="AB35" s="498"/>
      <c r="AC35" s="498"/>
      <c r="AD35" s="498"/>
      <c r="AE35" s="498"/>
      <c r="AF35" s="498"/>
      <c r="AG35" s="498"/>
      <c r="AH35" s="498"/>
      <c r="AI35" s="498"/>
      <c r="AJ35" s="498"/>
      <c r="AK35" s="498"/>
      <c r="AL35" s="498"/>
      <c r="AM35" s="498"/>
      <c r="AN35" s="498"/>
      <c r="AO35" s="498"/>
      <c r="AP35" s="498"/>
      <c r="AQ35" s="498"/>
      <c r="AR35" s="498"/>
      <c r="AS35" s="498"/>
      <c r="AT35" s="498"/>
      <c r="AU35" s="498"/>
      <c r="AV35" s="498"/>
      <c r="AW35" s="498"/>
      <c r="AX35" s="498"/>
      <c r="AY35" s="498"/>
      <c r="AZ35" s="498"/>
      <c r="BA35" s="498"/>
      <c r="BB35" s="498"/>
      <c r="BC35" s="498"/>
      <c r="BD35" s="498"/>
      <c r="BE35" s="498"/>
      <c r="BF35" s="498"/>
      <c r="BG35" s="498"/>
      <c r="BH35" s="498"/>
      <c r="BI35" s="498"/>
      <c r="BJ35" s="498"/>
      <c r="BK35" s="498"/>
      <c r="BL35" s="498"/>
      <c r="BM35" s="498"/>
      <c r="BN35" s="498"/>
      <c r="BO35" s="498"/>
      <c r="BP35" s="498"/>
      <c r="BQ35" s="498"/>
      <c r="BR35" s="498"/>
      <c r="BS35" s="498"/>
      <c r="BT35" s="498"/>
      <c r="BU35" s="498"/>
      <c r="BV35" s="498"/>
      <c r="BW35" s="498"/>
      <c r="BX35" s="498"/>
      <c r="BY35" s="498"/>
      <c r="BZ35" s="498"/>
      <c r="CA35" s="498"/>
      <c r="CB35" s="498"/>
      <c r="CC35" s="498"/>
      <c r="CD35" s="498"/>
      <c r="CE35" s="498"/>
      <c r="CF35" s="498"/>
      <c r="CG35" s="498"/>
      <c r="CH35" s="498"/>
      <c r="CI35" s="498"/>
      <c r="CJ35" s="498"/>
      <c r="CK35" s="498"/>
      <c r="CL35" s="498"/>
      <c r="CM35" s="498"/>
      <c r="CN35" s="498"/>
      <c r="CO35" s="498"/>
      <c r="CP35" s="498"/>
      <c r="CQ35" s="498"/>
      <c r="CR35" s="498"/>
      <c r="CS35" s="498"/>
      <c r="CT35" s="10"/>
    </row>
    <row r="36" spans="3:102" customFormat="1" x14ac:dyDescent="0.35">
      <c r="C36" s="74"/>
      <c r="D36" s="3"/>
      <c r="E36" s="497"/>
      <c r="F36" s="497"/>
      <c r="G36" s="498"/>
      <c r="H36" s="500"/>
      <c r="I36" s="498"/>
      <c r="J36" s="498"/>
      <c r="K36" s="498"/>
      <c r="L36" s="498"/>
      <c r="M36" s="498"/>
      <c r="N36" s="498"/>
      <c r="O36" s="498"/>
      <c r="P36" s="498"/>
      <c r="Q36" s="498"/>
      <c r="R36" s="498"/>
      <c r="S36" s="498"/>
      <c r="T36" s="498"/>
      <c r="U36" s="498"/>
      <c r="V36" s="498"/>
      <c r="W36" s="498"/>
      <c r="X36" s="498"/>
      <c r="Y36" s="498"/>
      <c r="Z36" s="498"/>
      <c r="AA36" s="498"/>
      <c r="AB36" s="498"/>
      <c r="AC36" s="498"/>
      <c r="AD36" s="498"/>
      <c r="AE36" s="498"/>
      <c r="AF36" s="498"/>
      <c r="AG36" s="498"/>
      <c r="AH36" s="498"/>
      <c r="AI36" s="498"/>
      <c r="AJ36" s="498"/>
      <c r="AK36" s="498"/>
      <c r="AL36" s="498"/>
      <c r="AM36" s="498"/>
      <c r="AN36" s="498"/>
      <c r="AO36" s="498"/>
      <c r="AP36" s="498"/>
      <c r="AQ36" s="498"/>
      <c r="AR36" s="498"/>
      <c r="AS36" s="498"/>
      <c r="AT36" s="498"/>
      <c r="AU36" s="498"/>
      <c r="AV36" s="498"/>
      <c r="AW36" s="498"/>
      <c r="AX36" s="498"/>
      <c r="AY36" s="498"/>
      <c r="AZ36" s="498"/>
      <c r="BA36" s="498"/>
      <c r="BB36" s="498"/>
      <c r="BC36" s="498"/>
      <c r="BD36" s="498"/>
      <c r="BE36" s="498"/>
      <c r="BF36" s="498"/>
      <c r="BG36" s="498"/>
      <c r="BH36" s="498"/>
      <c r="BI36" s="498"/>
      <c r="BJ36" s="498"/>
      <c r="BK36" s="498"/>
      <c r="BL36" s="498"/>
      <c r="BM36" s="498"/>
      <c r="BN36" s="498"/>
      <c r="BO36" s="498"/>
      <c r="BP36" s="498"/>
      <c r="BQ36" s="498"/>
      <c r="BR36" s="498"/>
      <c r="BS36" s="498"/>
      <c r="BT36" s="498"/>
      <c r="BU36" s="498"/>
      <c r="BV36" s="498"/>
      <c r="BW36" s="498"/>
      <c r="BX36" s="498"/>
      <c r="BY36" s="498"/>
      <c r="BZ36" s="498"/>
      <c r="CA36" s="498"/>
      <c r="CB36" s="498"/>
      <c r="CC36" s="498"/>
      <c r="CD36" s="498"/>
      <c r="CE36" s="498"/>
      <c r="CF36" s="498"/>
      <c r="CG36" s="498"/>
      <c r="CH36" s="498"/>
      <c r="CI36" s="498"/>
      <c r="CJ36" s="498"/>
      <c r="CK36" s="498"/>
      <c r="CL36" s="498"/>
      <c r="CM36" s="498"/>
      <c r="CN36" s="498"/>
      <c r="CO36" s="498"/>
      <c r="CP36" s="498"/>
      <c r="CQ36" s="498"/>
      <c r="CR36" s="498"/>
      <c r="CS36" s="498"/>
      <c r="CT36" s="10"/>
    </row>
    <row r="37" spans="3:102" customFormat="1" ht="22.5" customHeight="1" x14ac:dyDescent="0.35">
      <c r="C37" s="206" t="s">
        <v>633</v>
      </c>
      <c r="D37" s="3"/>
      <c r="E37" s="497"/>
      <c r="F37" s="497"/>
      <c r="G37" s="498"/>
      <c r="H37" s="500"/>
      <c r="I37" s="498"/>
      <c r="J37" s="498"/>
      <c r="K37" s="498"/>
      <c r="L37" s="498"/>
      <c r="M37" s="498"/>
      <c r="N37" s="498"/>
      <c r="O37" s="498"/>
      <c r="P37" s="498"/>
      <c r="Q37" s="498"/>
      <c r="R37" s="498"/>
      <c r="S37" s="498"/>
      <c r="T37" s="498"/>
      <c r="U37" s="498"/>
      <c r="V37" s="498"/>
      <c r="W37" s="498"/>
      <c r="X37" s="498"/>
      <c r="Y37" s="498"/>
      <c r="Z37" s="498"/>
      <c r="AA37" s="498"/>
      <c r="AB37" s="498"/>
      <c r="AC37" s="498"/>
      <c r="AD37" s="498"/>
      <c r="AE37" s="498"/>
      <c r="AF37" s="498"/>
      <c r="AG37" s="498"/>
      <c r="AH37" s="498"/>
      <c r="AI37" s="498"/>
      <c r="AJ37" s="498"/>
      <c r="AK37" s="498"/>
      <c r="AL37" s="498"/>
      <c r="AM37" s="498"/>
      <c r="AN37" s="498"/>
      <c r="AO37" s="498"/>
      <c r="AP37" s="498"/>
      <c r="AQ37" s="498"/>
      <c r="AR37" s="498"/>
      <c r="AS37" s="498"/>
      <c r="AT37" s="498"/>
      <c r="AU37" s="498"/>
      <c r="AV37" s="498"/>
      <c r="AW37" s="498"/>
      <c r="AX37" s="498"/>
      <c r="AY37" s="498"/>
      <c r="AZ37" s="498"/>
      <c r="BA37" s="498"/>
      <c r="BB37" s="498"/>
      <c r="BC37" s="498"/>
      <c r="BD37" s="498"/>
      <c r="BE37" s="498"/>
      <c r="BF37" s="498"/>
      <c r="BG37" s="498"/>
      <c r="BH37" s="498"/>
      <c r="BI37" s="498"/>
      <c r="BJ37" s="498"/>
      <c r="BK37" s="498"/>
      <c r="BL37" s="498"/>
      <c r="BM37" s="498"/>
      <c r="BN37" s="498"/>
      <c r="BO37" s="498"/>
      <c r="BP37" s="498"/>
      <c r="BQ37" s="498"/>
      <c r="BR37" s="498"/>
      <c r="BS37" s="498"/>
      <c r="BT37" s="498"/>
      <c r="BU37" s="498"/>
      <c r="BV37" s="498"/>
      <c r="BW37" s="498"/>
      <c r="BX37" s="498"/>
      <c r="BY37" s="498"/>
      <c r="BZ37" s="498"/>
      <c r="CA37" s="498"/>
      <c r="CB37" s="498"/>
      <c r="CC37" s="498"/>
      <c r="CD37" s="498"/>
      <c r="CE37" s="498"/>
      <c r="CF37" s="498"/>
      <c r="CG37" s="498"/>
      <c r="CH37" s="498"/>
      <c r="CI37" s="498"/>
      <c r="CJ37" s="498"/>
      <c r="CK37" s="498"/>
      <c r="CL37" s="498"/>
      <c r="CM37" s="498"/>
      <c r="CN37" s="498"/>
      <c r="CO37" s="498"/>
      <c r="CP37" s="498"/>
      <c r="CQ37" s="498"/>
      <c r="CR37" s="498"/>
      <c r="CS37" s="498"/>
      <c r="CT37" s="10"/>
    </row>
    <row r="38" spans="3:102" customFormat="1" ht="15" customHeight="1" x14ac:dyDescent="0.35">
      <c r="C38" s="423" t="s">
        <v>149</v>
      </c>
      <c r="D38" s="3"/>
      <c r="E38" s="501"/>
      <c r="F38" s="497"/>
      <c r="G38" s="498"/>
      <c r="H38" s="500"/>
      <c r="I38" s="498"/>
      <c r="J38" s="498"/>
      <c r="K38" s="498"/>
      <c r="L38" s="498"/>
      <c r="M38" s="498"/>
      <c r="N38" s="498"/>
      <c r="O38" s="498"/>
      <c r="P38" s="498"/>
      <c r="Q38" s="498"/>
      <c r="R38" s="498"/>
      <c r="S38" s="498"/>
      <c r="T38" s="498"/>
      <c r="U38" s="498"/>
      <c r="V38" s="498"/>
      <c r="W38" s="498"/>
      <c r="X38" s="498"/>
      <c r="Y38" s="498"/>
      <c r="Z38" s="498"/>
      <c r="AA38" s="498"/>
      <c r="AB38" s="498"/>
      <c r="AC38" s="498"/>
      <c r="AD38" s="498"/>
      <c r="AE38" s="498"/>
      <c r="AF38" s="498"/>
      <c r="AG38" s="498"/>
      <c r="AH38" s="498"/>
      <c r="AI38" s="498"/>
      <c r="AJ38" s="498"/>
      <c r="AK38" s="498"/>
      <c r="AL38" s="498"/>
      <c r="AM38" s="498"/>
      <c r="AN38" s="498"/>
      <c r="AO38" s="498"/>
      <c r="AP38" s="498"/>
      <c r="AQ38" s="498"/>
      <c r="AR38" s="498"/>
      <c r="AS38" s="498"/>
      <c r="AT38" s="498"/>
      <c r="AU38" s="498"/>
      <c r="AV38" s="498"/>
      <c r="AW38" s="498"/>
      <c r="AX38" s="498"/>
      <c r="AY38" s="498"/>
      <c r="AZ38" s="498"/>
      <c r="BA38" s="498"/>
      <c r="BB38" s="498"/>
      <c r="BC38" s="498"/>
      <c r="BD38" s="498"/>
      <c r="BE38" s="498"/>
      <c r="BF38" s="498"/>
      <c r="BG38" s="498"/>
      <c r="BH38" s="498"/>
      <c r="BI38" s="498"/>
      <c r="BJ38" s="498"/>
      <c r="BK38" s="498"/>
      <c r="BL38" s="498"/>
      <c r="BM38" s="498"/>
      <c r="BN38" s="498"/>
      <c r="BO38" s="498"/>
      <c r="BP38" s="498"/>
      <c r="BQ38" s="498"/>
      <c r="BR38" s="498"/>
      <c r="BS38" s="498"/>
      <c r="BT38" s="498"/>
      <c r="BU38" s="498"/>
      <c r="BV38" s="498"/>
      <c r="BW38" s="498"/>
      <c r="BX38" s="498"/>
      <c r="BY38" s="498"/>
      <c r="BZ38" s="498"/>
      <c r="CA38" s="498"/>
      <c r="CB38" s="498"/>
      <c r="CC38" s="498"/>
      <c r="CD38" s="498"/>
      <c r="CE38" s="498"/>
      <c r="CF38" s="498"/>
      <c r="CG38" s="498"/>
      <c r="CH38" s="498"/>
      <c r="CI38" s="498"/>
      <c r="CJ38" s="498"/>
      <c r="CK38" s="498"/>
      <c r="CL38" s="498"/>
      <c r="CM38" s="498"/>
      <c r="CN38" s="498"/>
      <c r="CO38" s="498"/>
      <c r="CP38" s="498"/>
      <c r="CQ38" s="498"/>
      <c r="CR38" s="498"/>
      <c r="CS38" s="498"/>
      <c r="CT38" s="10"/>
    </row>
    <row r="39" spans="3:102" customFormat="1" ht="9" customHeight="1" x14ac:dyDescent="0.35">
      <c r="C39" s="74"/>
      <c r="D39" s="3"/>
      <c r="E39" s="497"/>
      <c r="F39" s="497"/>
      <c r="G39" s="498"/>
      <c r="H39" s="500"/>
      <c r="I39" s="498"/>
      <c r="J39" s="498"/>
      <c r="K39" s="498"/>
      <c r="L39" s="498"/>
      <c r="M39" s="498"/>
      <c r="N39" s="498"/>
      <c r="O39" s="498"/>
      <c r="P39" s="498"/>
      <c r="Q39" s="498"/>
      <c r="R39" s="498"/>
      <c r="S39" s="498"/>
      <c r="T39" s="498"/>
      <c r="U39" s="498"/>
      <c r="V39" s="498"/>
      <c r="W39" s="498"/>
      <c r="X39" s="498"/>
      <c r="Y39" s="498"/>
      <c r="Z39" s="498"/>
      <c r="AA39" s="498"/>
      <c r="AB39" s="498"/>
      <c r="AC39" s="498"/>
      <c r="AD39" s="498"/>
      <c r="AE39" s="498"/>
      <c r="AF39" s="498"/>
      <c r="AG39" s="498"/>
      <c r="AH39" s="498"/>
      <c r="AI39" s="498"/>
      <c r="AJ39" s="498"/>
      <c r="AK39" s="498"/>
      <c r="AL39" s="498"/>
      <c r="AM39" s="498"/>
      <c r="AN39" s="498"/>
      <c r="AO39" s="498"/>
      <c r="AP39" s="498"/>
      <c r="AQ39" s="498"/>
      <c r="AR39" s="498"/>
      <c r="AS39" s="498"/>
      <c r="AT39" s="498"/>
      <c r="AU39" s="498"/>
      <c r="AV39" s="498"/>
      <c r="AW39" s="498"/>
      <c r="AX39" s="498"/>
      <c r="AY39" s="498"/>
      <c r="AZ39" s="498"/>
      <c r="BA39" s="498"/>
      <c r="BB39" s="498"/>
      <c r="BC39" s="498"/>
      <c r="BD39" s="498"/>
      <c r="BE39" s="498"/>
      <c r="BF39" s="498"/>
      <c r="BG39" s="498"/>
      <c r="BH39" s="498"/>
      <c r="BI39" s="498"/>
      <c r="BJ39" s="498"/>
      <c r="BK39" s="498"/>
      <c r="BL39" s="498"/>
      <c r="BM39" s="498"/>
      <c r="BN39" s="498"/>
      <c r="BO39" s="498"/>
      <c r="BP39" s="498"/>
      <c r="BQ39" s="498"/>
      <c r="BR39" s="498"/>
      <c r="BS39" s="498"/>
      <c r="BT39" s="498"/>
      <c r="BU39" s="498"/>
      <c r="BV39" s="498"/>
      <c r="BW39" s="498"/>
      <c r="BX39" s="498"/>
      <c r="BY39" s="498"/>
      <c r="BZ39" s="498"/>
      <c r="CA39" s="498"/>
      <c r="CB39" s="498"/>
      <c r="CC39" s="498"/>
      <c r="CD39" s="498"/>
      <c r="CE39" s="498"/>
      <c r="CF39" s="498"/>
      <c r="CG39" s="498"/>
      <c r="CH39" s="498"/>
      <c r="CI39" s="498"/>
      <c r="CJ39" s="498"/>
      <c r="CK39" s="498"/>
      <c r="CL39" s="498"/>
      <c r="CM39" s="498"/>
      <c r="CN39" s="498"/>
      <c r="CO39" s="498"/>
      <c r="CP39" s="498"/>
      <c r="CQ39" s="498"/>
      <c r="CR39" s="498"/>
      <c r="CS39" s="498"/>
      <c r="CT39" s="10"/>
    </row>
    <row r="40" spans="3:102" customFormat="1" x14ac:dyDescent="0.35">
      <c r="C40" s="79" t="s">
        <v>31</v>
      </c>
      <c r="D40" s="17">
        <f>AVERAGE(G.Asm!F59:F60)</f>
        <v>1</v>
      </c>
      <c r="E40" s="492">
        <f>G40+NPV(G.Asm!$F$40,H40:INDEX(H40:CS40,RP))</f>
        <v>0</v>
      </c>
      <c r="F40" s="492">
        <f>SUMIF($G$4:$CS$4,"&lt;="&amp;RP,G40:CS40)</f>
        <v>0</v>
      </c>
      <c r="G40" s="493">
        <v>0</v>
      </c>
      <c r="H40" s="494">
        <v>0</v>
      </c>
      <c r="I40" s="494">
        <v>0</v>
      </c>
      <c r="J40" s="494">
        <v>0</v>
      </c>
      <c r="K40" s="494">
        <v>0</v>
      </c>
      <c r="L40" s="494">
        <v>0</v>
      </c>
      <c r="M40" s="494">
        <v>0</v>
      </c>
      <c r="N40" s="494">
        <v>0</v>
      </c>
      <c r="O40" s="494">
        <v>0</v>
      </c>
      <c r="P40" s="494">
        <v>0</v>
      </c>
      <c r="Q40" s="494">
        <v>0</v>
      </c>
      <c r="R40" s="494">
        <v>0</v>
      </c>
      <c r="S40" s="494">
        <v>0</v>
      </c>
      <c r="T40" s="494">
        <v>0</v>
      </c>
      <c r="U40" s="494">
        <v>0</v>
      </c>
      <c r="V40" s="494">
        <v>0</v>
      </c>
      <c r="W40" s="494">
        <v>0</v>
      </c>
      <c r="X40" s="494">
        <v>0</v>
      </c>
      <c r="Y40" s="494">
        <v>0</v>
      </c>
      <c r="Z40" s="494">
        <v>0</v>
      </c>
      <c r="AA40" s="494">
        <v>0</v>
      </c>
      <c r="AB40" s="494">
        <v>0</v>
      </c>
      <c r="AC40" s="494">
        <v>0</v>
      </c>
      <c r="AD40" s="494">
        <v>0</v>
      </c>
      <c r="AE40" s="494">
        <v>0</v>
      </c>
      <c r="AF40" s="494">
        <v>0</v>
      </c>
      <c r="AG40" s="494">
        <v>0</v>
      </c>
      <c r="AH40" s="494">
        <v>0</v>
      </c>
      <c r="AI40" s="494">
        <v>0</v>
      </c>
      <c r="AJ40" s="494">
        <v>0</v>
      </c>
      <c r="AK40" s="494">
        <v>0</v>
      </c>
      <c r="AL40" s="494">
        <v>0</v>
      </c>
      <c r="AM40" s="494">
        <v>0</v>
      </c>
      <c r="AN40" s="494">
        <v>0</v>
      </c>
      <c r="AO40" s="494">
        <v>0</v>
      </c>
      <c r="AP40" s="494">
        <v>0</v>
      </c>
      <c r="AQ40" s="494">
        <v>0</v>
      </c>
      <c r="AR40" s="494">
        <v>0</v>
      </c>
      <c r="AS40" s="494">
        <v>0</v>
      </c>
      <c r="AT40" s="494">
        <v>0</v>
      </c>
      <c r="AU40" s="494">
        <v>0</v>
      </c>
      <c r="AV40" s="494">
        <v>0</v>
      </c>
      <c r="AW40" s="494">
        <v>0</v>
      </c>
      <c r="AX40" s="494">
        <v>0</v>
      </c>
      <c r="AY40" s="494">
        <v>0</v>
      </c>
      <c r="AZ40" s="494">
        <v>0</v>
      </c>
      <c r="BA40" s="494">
        <v>0</v>
      </c>
      <c r="BB40" s="494">
        <v>0</v>
      </c>
      <c r="BC40" s="494">
        <v>0</v>
      </c>
      <c r="BD40" s="494">
        <v>0</v>
      </c>
      <c r="BE40" s="494">
        <v>0</v>
      </c>
      <c r="BF40" s="494">
        <v>0</v>
      </c>
      <c r="BG40" s="494">
        <v>0</v>
      </c>
      <c r="BH40" s="494">
        <v>0</v>
      </c>
      <c r="BI40" s="494">
        <v>0</v>
      </c>
      <c r="BJ40" s="494">
        <v>0</v>
      </c>
      <c r="BK40" s="494">
        <v>0</v>
      </c>
      <c r="BL40" s="494">
        <v>0</v>
      </c>
      <c r="BM40" s="494">
        <v>0</v>
      </c>
      <c r="BN40" s="494">
        <v>0</v>
      </c>
      <c r="BO40" s="494">
        <v>0</v>
      </c>
      <c r="BP40" s="494">
        <v>0</v>
      </c>
      <c r="BQ40" s="494">
        <v>0</v>
      </c>
      <c r="BR40" s="494">
        <v>0</v>
      </c>
      <c r="BS40" s="494">
        <v>0</v>
      </c>
      <c r="BT40" s="494">
        <v>0</v>
      </c>
      <c r="BU40" s="494">
        <v>0</v>
      </c>
      <c r="BV40" s="494">
        <v>0</v>
      </c>
      <c r="BW40" s="494">
        <v>0</v>
      </c>
      <c r="BX40" s="494">
        <v>0</v>
      </c>
      <c r="BY40" s="494">
        <v>0</v>
      </c>
      <c r="BZ40" s="494">
        <v>0</v>
      </c>
      <c r="CA40" s="494">
        <v>0</v>
      </c>
      <c r="CB40" s="494">
        <v>0</v>
      </c>
      <c r="CC40" s="494">
        <v>0</v>
      </c>
      <c r="CD40" s="494">
        <v>0</v>
      </c>
      <c r="CE40" s="494">
        <v>0</v>
      </c>
      <c r="CF40" s="494">
        <v>0</v>
      </c>
      <c r="CG40" s="494">
        <v>0</v>
      </c>
      <c r="CH40" s="494">
        <v>0</v>
      </c>
      <c r="CI40" s="494">
        <v>0</v>
      </c>
      <c r="CJ40" s="494">
        <v>0</v>
      </c>
      <c r="CK40" s="494">
        <v>0</v>
      </c>
      <c r="CL40" s="494">
        <v>0</v>
      </c>
      <c r="CM40" s="494">
        <v>0</v>
      </c>
      <c r="CN40" s="494">
        <v>0</v>
      </c>
      <c r="CO40" s="494">
        <v>0</v>
      </c>
      <c r="CP40" s="494">
        <v>0</v>
      </c>
      <c r="CQ40" s="494">
        <v>0</v>
      </c>
      <c r="CR40" s="494">
        <v>0</v>
      </c>
      <c r="CS40" s="494">
        <v>0</v>
      </c>
      <c r="CT40" s="9"/>
      <c r="CV40" s="343">
        <f>IF(COUNT(G40:INDEX(G40:CS40,RP+1))&lt;&gt;RP+1,"Error",0)</f>
        <v>0</v>
      </c>
      <c r="CW40" s="324">
        <f ca="1">IF(OR(COUNTIF(G40:INDEX(G40:CS40,RP+1),"&gt;0")&gt;1,AND(COUNTIF(G40:INDEX(G40:CS40,RP+1),"&gt;0")=1,OFFSET(G40,0,RP)=0)),"Error",0)</f>
        <v>0</v>
      </c>
      <c r="CX40" s="324"/>
    </row>
    <row r="41" spans="3:102" customFormat="1" x14ac:dyDescent="0.35">
      <c r="C41" s="74"/>
      <c r="D41" s="3"/>
      <c r="E41" s="497"/>
      <c r="F41" s="497"/>
      <c r="G41" s="498"/>
      <c r="H41" s="498"/>
      <c r="I41" s="498"/>
      <c r="J41" s="498"/>
      <c r="K41" s="498"/>
      <c r="L41" s="498"/>
      <c r="M41" s="498"/>
      <c r="N41" s="498"/>
      <c r="O41" s="498"/>
      <c r="P41" s="498"/>
      <c r="Q41" s="498"/>
      <c r="R41" s="498"/>
      <c r="S41" s="498"/>
      <c r="T41" s="498"/>
      <c r="U41" s="498"/>
      <c r="V41" s="498"/>
      <c r="W41" s="498"/>
      <c r="X41" s="498"/>
      <c r="Y41" s="498"/>
      <c r="Z41" s="498"/>
      <c r="AA41" s="498"/>
      <c r="AB41" s="498"/>
      <c r="AC41" s="498"/>
      <c r="AD41" s="498"/>
      <c r="AE41" s="498"/>
      <c r="AF41" s="498"/>
      <c r="AG41" s="498"/>
      <c r="AH41" s="498"/>
      <c r="AI41" s="498"/>
      <c r="AJ41" s="498"/>
      <c r="AK41" s="498"/>
      <c r="AL41" s="498"/>
      <c r="AM41" s="498"/>
      <c r="AN41" s="498"/>
      <c r="AO41" s="498"/>
      <c r="AP41" s="498"/>
      <c r="AQ41" s="498"/>
      <c r="AR41" s="498"/>
      <c r="AS41" s="498"/>
      <c r="AT41" s="498"/>
      <c r="AU41" s="498"/>
      <c r="AV41" s="498"/>
      <c r="AW41" s="498"/>
      <c r="AX41" s="498"/>
      <c r="AY41" s="498"/>
      <c r="AZ41" s="498"/>
      <c r="BA41" s="498"/>
      <c r="BB41" s="498"/>
      <c r="BC41" s="498"/>
      <c r="BD41" s="498"/>
      <c r="BE41" s="498"/>
      <c r="BF41" s="498"/>
      <c r="BG41" s="498"/>
      <c r="BH41" s="498"/>
      <c r="BI41" s="498"/>
      <c r="BJ41" s="498"/>
      <c r="BK41" s="498"/>
      <c r="BL41" s="498"/>
      <c r="BM41" s="498"/>
      <c r="BN41" s="498"/>
      <c r="BO41" s="498"/>
      <c r="BP41" s="498"/>
      <c r="BQ41" s="498"/>
      <c r="BR41" s="498"/>
      <c r="BS41" s="498"/>
      <c r="BT41" s="498"/>
      <c r="BU41" s="498"/>
      <c r="BV41" s="498"/>
      <c r="BW41" s="498"/>
      <c r="BX41" s="498"/>
      <c r="BY41" s="498"/>
      <c r="BZ41" s="498"/>
      <c r="CA41" s="498"/>
      <c r="CB41" s="498"/>
      <c r="CC41" s="498"/>
      <c r="CD41" s="498"/>
      <c r="CE41" s="498"/>
      <c r="CF41" s="498"/>
      <c r="CG41" s="498"/>
      <c r="CH41" s="498"/>
      <c r="CI41" s="498"/>
      <c r="CJ41" s="498"/>
      <c r="CK41" s="498"/>
      <c r="CL41" s="498"/>
      <c r="CM41" s="498"/>
      <c r="CN41" s="498"/>
      <c r="CO41" s="498"/>
      <c r="CP41" s="498"/>
      <c r="CQ41" s="498"/>
      <c r="CR41" s="498"/>
      <c r="CS41" s="498"/>
      <c r="CT41" s="10"/>
    </row>
    <row r="42" spans="3:102" customFormat="1" ht="15.5" x14ac:dyDescent="0.35">
      <c r="C42" s="78" t="s">
        <v>19</v>
      </c>
      <c r="D42" s="3"/>
      <c r="E42" s="499"/>
      <c r="F42" s="497"/>
      <c r="G42" s="498"/>
      <c r="H42" s="498"/>
      <c r="I42" s="498"/>
      <c r="J42" s="498"/>
      <c r="K42" s="498"/>
      <c r="L42" s="498"/>
      <c r="M42" s="498"/>
      <c r="N42" s="498"/>
      <c r="O42" s="498"/>
      <c r="P42" s="498"/>
      <c r="Q42" s="498"/>
      <c r="R42" s="498"/>
      <c r="S42" s="498"/>
      <c r="T42" s="498"/>
      <c r="U42" s="498"/>
      <c r="V42" s="498"/>
      <c r="W42" s="498"/>
      <c r="X42" s="498"/>
      <c r="Y42" s="498"/>
      <c r="Z42" s="498"/>
      <c r="AA42" s="498"/>
      <c r="AB42" s="498"/>
      <c r="AC42" s="498"/>
      <c r="AD42" s="498"/>
      <c r="AE42" s="498"/>
      <c r="AF42" s="498"/>
      <c r="AG42" s="498"/>
      <c r="AH42" s="498"/>
      <c r="AI42" s="498"/>
      <c r="AJ42" s="498"/>
      <c r="AK42" s="498"/>
      <c r="AL42" s="498"/>
      <c r="AM42" s="498"/>
      <c r="AN42" s="498"/>
      <c r="AO42" s="498"/>
      <c r="AP42" s="498"/>
      <c r="AQ42" s="498"/>
      <c r="AR42" s="498"/>
      <c r="AS42" s="498"/>
      <c r="AT42" s="498"/>
      <c r="AU42" s="498"/>
      <c r="AV42" s="498"/>
      <c r="AW42" s="498"/>
      <c r="AX42" s="498"/>
      <c r="AY42" s="498"/>
      <c r="AZ42" s="498"/>
      <c r="BA42" s="498"/>
      <c r="BB42" s="498"/>
      <c r="BC42" s="498"/>
      <c r="BD42" s="498"/>
      <c r="BE42" s="498"/>
      <c r="BF42" s="498"/>
      <c r="BG42" s="498"/>
      <c r="BH42" s="498"/>
      <c r="BI42" s="498"/>
      <c r="BJ42" s="498"/>
      <c r="BK42" s="498"/>
      <c r="BL42" s="498"/>
      <c r="BM42" s="498"/>
      <c r="BN42" s="498"/>
      <c r="BO42" s="498"/>
      <c r="BP42" s="498"/>
      <c r="BQ42" s="498"/>
      <c r="BR42" s="498"/>
      <c r="BS42" s="498"/>
      <c r="BT42" s="498"/>
      <c r="BU42" s="498"/>
      <c r="BV42" s="498"/>
      <c r="BW42" s="498"/>
      <c r="BX42" s="498"/>
      <c r="BY42" s="498"/>
      <c r="BZ42" s="498"/>
      <c r="CA42" s="498"/>
      <c r="CB42" s="498"/>
      <c r="CC42" s="498"/>
      <c r="CD42" s="498"/>
      <c r="CE42" s="498"/>
      <c r="CF42" s="498"/>
      <c r="CG42" s="498"/>
      <c r="CH42" s="498"/>
      <c r="CI42" s="498"/>
      <c r="CJ42" s="498"/>
      <c r="CK42" s="498"/>
      <c r="CL42" s="498"/>
      <c r="CM42" s="498"/>
      <c r="CN42" s="498"/>
      <c r="CO42" s="498"/>
      <c r="CP42" s="498"/>
      <c r="CQ42" s="498"/>
      <c r="CR42" s="498"/>
      <c r="CS42" s="498"/>
      <c r="CT42" s="10"/>
    </row>
    <row r="43" spans="3:102" customFormat="1" x14ac:dyDescent="0.35">
      <c r="C43" s="74"/>
      <c r="D43" s="3"/>
      <c r="E43" s="497"/>
      <c r="F43" s="497"/>
      <c r="G43" s="498"/>
      <c r="H43" s="498"/>
      <c r="I43" s="498"/>
      <c r="J43" s="498"/>
      <c r="K43" s="498"/>
      <c r="L43" s="498"/>
      <c r="M43" s="498"/>
      <c r="N43" s="498"/>
      <c r="O43" s="498"/>
      <c r="P43" s="498"/>
      <c r="Q43" s="498"/>
      <c r="R43" s="498"/>
      <c r="S43" s="498"/>
      <c r="T43" s="498"/>
      <c r="U43" s="498"/>
      <c r="V43" s="498"/>
      <c r="W43" s="498"/>
      <c r="X43" s="498"/>
      <c r="Y43" s="498"/>
      <c r="Z43" s="498"/>
      <c r="AA43" s="498"/>
      <c r="AB43" s="498"/>
      <c r="AC43" s="498"/>
      <c r="AD43" s="498"/>
      <c r="AE43" s="498"/>
      <c r="AF43" s="498"/>
      <c r="AG43" s="498"/>
      <c r="AH43" s="498"/>
      <c r="AI43" s="498"/>
      <c r="AJ43" s="498"/>
      <c r="AK43" s="498"/>
      <c r="AL43" s="498"/>
      <c r="AM43" s="498"/>
      <c r="AN43" s="498"/>
      <c r="AO43" s="498"/>
      <c r="AP43" s="498"/>
      <c r="AQ43" s="498"/>
      <c r="AR43" s="498"/>
      <c r="AS43" s="498"/>
      <c r="AT43" s="498"/>
      <c r="AU43" s="498"/>
      <c r="AV43" s="498"/>
      <c r="AW43" s="498"/>
      <c r="AX43" s="498"/>
      <c r="AY43" s="498"/>
      <c r="AZ43" s="498"/>
      <c r="BA43" s="498"/>
      <c r="BB43" s="498"/>
      <c r="BC43" s="498"/>
      <c r="BD43" s="498"/>
      <c r="BE43" s="498"/>
      <c r="BF43" s="498"/>
      <c r="BG43" s="498"/>
      <c r="BH43" s="498"/>
      <c r="BI43" s="498"/>
      <c r="BJ43" s="498"/>
      <c r="BK43" s="498"/>
      <c r="BL43" s="498"/>
      <c r="BM43" s="498"/>
      <c r="BN43" s="498"/>
      <c r="BO43" s="498"/>
      <c r="BP43" s="498"/>
      <c r="BQ43" s="498"/>
      <c r="BR43" s="498"/>
      <c r="BS43" s="498"/>
      <c r="BT43" s="498"/>
      <c r="BU43" s="498"/>
      <c r="BV43" s="498"/>
      <c r="BW43" s="498"/>
      <c r="BX43" s="498"/>
      <c r="BY43" s="498"/>
      <c r="BZ43" s="498"/>
      <c r="CA43" s="498"/>
      <c r="CB43" s="498"/>
      <c r="CC43" s="498"/>
      <c r="CD43" s="498"/>
      <c r="CE43" s="498"/>
      <c r="CF43" s="498"/>
      <c r="CG43" s="498"/>
      <c r="CH43" s="498"/>
      <c r="CI43" s="498"/>
      <c r="CJ43" s="498"/>
      <c r="CK43" s="498"/>
      <c r="CL43" s="498"/>
      <c r="CM43" s="498"/>
      <c r="CN43" s="498"/>
      <c r="CO43" s="498"/>
      <c r="CP43" s="498"/>
      <c r="CQ43" s="498"/>
      <c r="CR43" s="498"/>
      <c r="CS43" s="498"/>
      <c r="CT43" s="10"/>
    </row>
    <row r="44" spans="3:102" customFormat="1" ht="15" customHeight="1" x14ac:dyDescent="0.35">
      <c r="C44" s="230" t="s">
        <v>142</v>
      </c>
      <c r="D44" s="556" t="s">
        <v>23</v>
      </c>
      <c r="E44" s="490">
        <f t="shared" ref="E44:BP44" si="13">SUM(E45:E56)</f>
        <v>0</v>
      </c>
      <c r="F44" s="490">
        <f t="shared" si="13"/>
        <v>0</v>
      </c>
      <c r="G44" s="491">
        <f t="shared" si="13"/>
        <v>0</v>
      </c>
      <c r="H44" s="491">
        <f t="shared" si="13"/>
        <v>0</v>
      </c>
      <c r="I44" s="491">
        <f t="shared" si="13"/>
        <v>0</v>
      </c>
      <c r="J44" s="491">
        <f t="shared" si="13"/>
        <v>0</v>
      </c>
      <c r="K44" s="491">
        <f t="shared" si="13"/>
        <v>0</v>
      </c>
      <c r="L44" s="491">
        <f t="shared" si="13"/>
        <v>0</v>
      </c>
      <c r="M44" s="491">
        <f t="shared" si="13"/>
        <v>0</v>
      </c>
      <c r="N44" s="491">
        <f t="shared" si="13"/>
        <v>0</v>
      </c>
      <c r="O44" s="491">
        <f t="shared" si="13"/>
        <v>0</v>
      </c>
      <c r="P44" s="491">
        <f t="shared" si="13"/>
        <v>0</v>
      </c>
      <c r="Q44" s="491">
        <f t="shared" si="13"/>
        <v>0</v>
      </c>
      <c r="R44" s="491">
        <f t="shared" si="13"/>
        <v>0</v>
      </c>
      <c r="S44" s="491">
        <f t="shared" si="13"/>
        <v>0</v>
      </c>
      <c r="T44" s="491">
        <f t="shared" si="13"/>
        <v>0</v>
      </c>
      <c r="U44" s="491">
        <f t="shared" si="13"/>
        <v>0</v>
      </c>
      <c r="V44" s="491">
        <f t="shared" si="13"/>
        <v>0</v>
      </c>
      <c r="W44" s="491">
        <f t="shared" si="13"/>
        <v>0</v>
      </c>
      <c r="X44" s="491">
        <f t="shared" si="13"/>
        <v>0</v>
      </c>
      <c r="Y44" s="491">
        <f t="shared" si="13"/>
        <v>0</v>
      </c>
      <c r="Z44" s="491">
        <f t="shared" si="13"/>
        <v>0</v>
      </c>
      <c r="AA44" s="491">
        <f t="shared" si="13"/>
        <v>0</v>
      </c>
      <c r="AB44" s="491">
        <f t="shared" si="13"/>
        <v>0</v>
      </c>
      <c r="AC44" s="491">
        <f t="shared" si="13"/>
        <v>0</v>
      </c>
      <c r="AD44" s="491">
        <f t="shared" si="13"/>
        <v>0</v>
      </c>
      <c r="AE44" s="491">
        <f t="shared" si="13"/>
        <v>0</v>
      </c>
      <c r="AF44" s="491">
        <f t="shared" si="13"/>
        <v>0</v>
      </c>
      <c r="AG44" s="491">
        <f t="shared" si="13"/>
        <v>0</v>
      </c>
      <c r="AH44" s="491">
        <f t="shared" si="13"/>
        <v>0</v>
      </c>
      <c r="AI44" s="491">
        <f t="shared" si="13"/>
        <v>0</v>
      </c>
      <c r="AJ44" s="491">
        <f t="shared" si="13"/>
        <v>0</v>
      </c>
      <c r="AK44" s="491">
        <f t="shared" si="13"/>
        <v>0</v>
      </c>
      <c r="AL44" s="491">
        <f t="shared" si="13"/>
        <v>0</v>
      </c>
      <c r="AM44" s="491">
        <f t="shared" si="13"/>
        <v>0</v>
      </c>
      <c r="AN44" s="491">
        <f t="shared" si="13"/>
        <v>0</v>
      </c>
      <c r="AO44" s="491">
        <f t="shared" si="13"/>
        <v>0</v>
      </c>
      <c r="AP44" s="491">
        <f t="shared" si="13"/>
        <v>0</v>
      </c>
      <c r="AQ44" s="491">
        <f t="shared" si="13"/>
        <v>0</v>
      </c>
      <c r="AR44" s="491">
        <f t="shared" si="13"/>
        <v>0</v>
      </c>
      <c r="AS44" s="491">
        <f t="shared" si="13"/>
        <v>0</v>
      </c>
      <c r="AT44" s="491">
        <f t="shared" si="13"/>
        <v>0</v>
      </c>
      <c r="AU44" s="491">
        <f t="shared" si="13"/>
        <v>0</v>
      </c>
      <c r="AV44" s="491">
        <f t="shared" si="13"/>
        <v>0</v>
      </c>
      <c r="AW44" s="491">
        <f t="shared" si="13"/>
        <v>0</v>
      </c>
      <c r="AX44" s="491">
        <f t="shared" si="13"/>
        <v>0</v>
      </c>
      <c r="AY44" s="491">
        <f t="shared" si="13"/>
        <v>0</v>
      </c>
      <c r="AZ44" s="491">
        <f t="shared" si="13"/>
        <v>0</v>
      </c>
      <c r="BA44" s="491">
        <f t="shared" si="13"/>
        <v>0</v>
      </c>
      <c r="BB44" s="491">
        <f t="shared" si="13"/>
        <v>0</v>
      </c>
      <c r="BC44" s="491">
        <f t="shared" si="13"/>
        <v>0</v>
      </c>
      <c r="BD44" s="491">
        <f t="shared" si="13"/>
        <v>0</v>
      </c>
      <c r="BE44" s="491">
        <f t="shared" si="13"/>
        <v>0</v>
      </c>
      <c r="BF44" s="491">
        <f t="shared" si="13"/>
        <v>0</v>
      </c>
      <c r="BG44" s="491">
        <f t="shared" si="13"/>
        <v>0</v>
      </c>
      <c r="BH44" s="491">
        <f t="shared" si="13"/>
        <v>0</v>
      </c>
      <c r="BI44" s="491">
        <f t="shared" si="13"/>
        <v>0</v>
      </c>
      <c r="BJ44" s="491">
        <f t="shared" si="13"/>
        <v>0</v>
      </c>
      <c r="BK44" s="491">
        <f t="shared" si="13"/>
        <v>0</v>
      </c>
      <c r="BL44" s="491">
        <f t="shared" si="13"/>
        <v>0</v>
      </c>
      <c r="BM44" s="491">
        <f t="shared" si="13"/>
        <v>0</v>
      </c>
      <c r="BN44" s="491">
        <f t="shared" si="13"/>
        <v>0</v>
      </c>
      <c r="BO44" s="491">
        <f t="shared" si="13"/>
        <v>0</v>
      </c>
      <c r="BP44" s="491">
        <f t="shared" si="13"/>
        <v>0</v>
      </c>
      <c r="BQ44" s="491">
        <f t="shared" ref="BQ44:CS44" si="14">SUM(BQ45:BQ56)</f>
        <v>0</v>
      </c>
      <c r="BR44" s="491">
        <f t="shared" si="14"/>
        <v>0</v>
      </c>
      <c r="BS44" s="491">
        <f t="shared" si="14"/>
        <v>0</v>
      </c>
      <c r="BT44" s="491">
        <f t="shared" si="14"/>
        <v>0</v>
      </c>
      <c r="BU44" s="491">
        <f t="shared" si="14"/>
        <v>0</v>
      </c>
      <c r="BV44" s="491">
        <f t="shared" si="14"/>
        <v>0</v>
      </c>
      <c r="BW44" s="491">
        <f t="shared" si="14"/>
        <v>0</v>
      </c>
      <c r="BX44" s="491">
        <f t="shared" si="14"/>
        <v>0</v>
      </c>
      <c r="BY44" s="491">
        <f t="shared" si="14"/>
        <v>0</v>
      </c>
      <c r="BZ44" s="491">
        <f t="shared" si="14"/>
        <v>0</v>
      </c>
      <c r="CA44" s="491">
        <f t="shared" si="14"/>
        <v>0</v>
      </c>
      <c r="CB44" s="491">
        <f t="shared" si="14"/>
        <v>0</v>
      </c>
      <c r="CC44" s="491">
        <f t="shared" si="14"/>
        <v>0</v>
      </c>
      <c r="CD44" s="491">
        <f t="shared" si="14"/>
        <v>0</v>
      </c>
      <c r="CE44" s="491">
        <f t="shared" si="14"/>
        <v>0</v>
      </c>
      <c r="CF44" s="491">
        <f t="shared" si="14"/>
        <v>0</v>
      </c>
      <c r="CG44" s="491">
        <f t="shared" si="14"/>
        <v>0</v>
      </c>
      <c r="CH44" s="491">
        <f t="shared" si="14"/>
        <v>0</v>
      </c>
      <c r="CI44" s="491">
        <f t="shared" si="14"/>
        <v>0</v>
      </c>
      <c r="CJ44" s="491">
        <f t="shared" si="14"/>
        <v>0</v>
      </c>
      <c r="CK44" s="491">
        <f t="shared" si="14"/>
        <v>0</v>
      </c>
      <c r="CL44" s="491">
        <f t="shared" si="14"/>
        <v>0</v>
      </c>
      <c r="CM44" s="491">
        <f t="shared" si="14"/>
        <v>0</v>
      </c>
      <c r="CN44" s="491">
        <f t="shared" si="14"/>
        <v>0</v>
      </c>
      <c r="CO44" s="491">
        <f t="shared" si="14"/>
        <v>0</v>
      </c>
      <c r="CP44" s="491">
        <f t="shared" si="14"/>
        <v>0</v>
      </c>
      <c r="CQ44" s="491">
        <f t="shared" si="14"/>
        <v>0</v>
      </c>
      <c r="CR44" s="491">
        <f t="shared" si="14"/>
        <v>0</v>
      </c>
      <c r="CS44" s="491">
        <f t="shared" si="14"/>
        <v>0</v>
      </c>
      <c r="CT44" s="56"/>
    </row>
    <row r="45" spans="3:102" customFormat="1" x14ac:dyDescent="0.35">
      <c r="C45" s="424"/>
      <c r="D45" s="33" t="str">
        <f>IFERROR(VLOOKUP(C45,G.Asm!$C$63:$F$72,4,0),"")</f>
        <v/>
      </c>
      <c r="E45" s="492">
        <f>G45+NPV(G.Asm!$F$40,H45:INDEX(H45:CS45,RP))</f>
        <v>0</v>
      </c>
      <c r="F45" s="492">
        <f t="shared" ref="F45:F56" si="15">SUMIF($G$4:$CS$4,"&lt;="&amp;RP,G45:CS45)</f>
        <v>0</v>
      </c>
      <c r="G45" s="493">
        <v>0</v>
      </c>
      <c r="H45" s="494">
        <v>0</v>
      </c>
      <c r="I45" s="494">
        <v>0</v>
      </c>
      <c r="J45" s="494">
        <v>0</v>
      </c>
      <c r="K45" s="494">
        <v>0</v>
      </c>
      <c r="L45" s="494">
        <v>0</v>
      </c>
      <c r="M45" s="494">
        <v>0</v>
      </c>
      <c r="N45" s="494">
        <v>0</v>
      </c>
      <c r="O45" s="494">
        <v>0</v>
      </c>
      <c r="P45" s="494">
        <v>0</v>
      </c>
      <c r="Q45" s="494">
        <v>0</v>
      </c>
      <c r="R45" s="494">
        <v>0</v>
      </c>
      <c r="S45" s="494">
        <v>0</v>
      </c>
      <c r="T45" s="494">
        <v>0</v>
      </c>
      <c r="U45" s="494">
        <v>0</v>
      </c>
      <c r="V45" s="494">
        <v>0</v>
      </c>
      <c r="W45" s="494">
        <v>0</v>
      </c>
      <c r="X45" s="494">
        <v>0</v>
      </c>
      <c r="Y45" s="494">
        <v>0</v>
      </c>
      <c r="Z45" s="494">
        <v>0</v>
      </c>
      <c r="AA45" s="494">
        <v>0</v>
      </c>
      <c r="AB45" s="494">
        <v>0</v>
      </c>
      <c r="AC45" s="494">
        <v>0</v>
      </c>
      <c r="AD45" s="494">
        <v>0</v>
      </c>
      <c r="AE45" s="494">
        <v>0</v>
      </c>
      <c r="AF45" s="494">
        <v>0</v>
      </c>
      <c r="AG45" s="494">
        <v>0</v>
      </c>
      <c r="AH45" s="494">
        <v>0</v>
      </c>
      <c r="AI45" s="494">
        <v>0</v>
      </c>
      <c r="AJ45" s="494">
        <v>0</v>
      </c>
      <c r="AK45" s="494">
        <v>0</v>
      </c>
      <c r="AL45" s="494">
        <v>0</v>
      </c>
      <c r="AM45" s="494">
        <v>0</v>
      </c>
      <c r="AN45" s="494">
        <v>0</v>
      </c>
      <c r="AO45" s="494">
        <v>0</v>
      </c>
      <c r="AP45" s="494">
        <v>0</v>
      </c>
      <c r="AQ45" s="494">
        <v>0</v>
      </c>
      <c r="AR45" s="494">
        <v>0</v>
      </c>
      <c r="AS45" s="494">
        <v>0</v>
      </c>
      <c r="AT45" s="494">
        <v>0</v>
      </c>
      <c r="AU45" s="494">
        <v>0</v>
      </c>
      <c r="AV45" s="494">
        <v>0</v>
      </c>
      <c r="AW45" s="494">
        <v>0</v>
      </c>
      <c r="AX45" s="494">
        <v>0</v>
      </c>
      <c r="AY45" s="494">
        <v>0</v>
      </c>
      <c r="AZ45" s="494">
        <v>0</v>
      </c>
      <c r="BA45" s="494">
        <v>0</v>
      </c>
      <c r="BB45" s="494">
        <v>0</v>
      </c>
      <c r="BC45" s="494">
        <v>0</v>
      </c>
      <c r="BD45" s="494">
        <v>0</v>
      </c>
      <c r="BE45" s="494">
        <v>0</v>
      </c>
      <c r="BF45" s="494">
        <v>0</v>
      </c>
      <c r="BG45" s="494">
        <v>0</v>
      </c>
      <c r="BH45" s="494">
        <v>0</v>
      </c>
      <c r="BI45" s="494">
        <v>0</v>
      </c>
      <c r="BJ45" s="494">
        <v>0</v>
      </c>
      <c r="BK45" s="494">
        <v>0</v>
      </c>
      <c r="BL45" s="494">
        <v>0</v>
      </c>
      <c r="BM45" s="494">
        <v>0</v>
      </c>
      <c r="BN45" s="494">
        <v>0</v>
      </c>
      <c r="BO45" s="494">
        <v>0</v>
      </c>
      <c r="BP45" s="494">
        <v>0</v>
      </c>
      <c r="BQ45" s="494">
        <v>0</v>
      </c>
      <c r="BR45" s="494">
        <v>0</v>
      </c>
      <c r="BS45" s="494">
        <v>0</v>
      </c>
      <c r="BT45" s="494">
        <v>0</v>
      </c>
      <c r="BU45" s="494">
        <v>0</v>
      </c>
      <c r="BV45" s="494">
        <v>0</v>
      </c>
      <c r="BW45" s="494">
        <v>0</v>
      </c>
      <c r="BX45" s="494">
        <v>0</v>
      </c>
      <c r="BY45" s="494">
        <v>0</v>
      </c>
      <c r="BZ45" s="494">
        <v>0</v>
      </c>
      <c r="CA45" s="494">
        <v>0</v>
      </c>
      <c r="CB45" s="494">
        <v>0</v>
      </c>
      <c r="CC45" s="494">
        <v>0</v>
      </c>
      <c r="CD45" s="494">
        <v>0</v>
      </c>
      <c r="CE45" s="494">
        <v>0</v>
      </c>
      <c r="CF45" s="494">
        <v>0</v>
      </c>
      <c r="CG45" s="494">
        <v>0</v>
      </c>
      <c r="CH45" s="494">
        <v>0</v>
      </c>
      <c r="CI45" s="494">
        <v>0</v>
      </c>
      <c r="CJ45" s="494">
        <v>0</v>
      </c>
      <c r="CK45" s="494">
        <v>0</v>
      </c>
      <c r="CL45" s="494">
        <v>0</v>
      </c>
      <c r="CM45" s="494">
        <v>0</v>
      </c>
      <c r="CN45" s="494">
        <v>0</v>
      </c>
      <c r="CO45" s="494">
        <v>0</v>
      </c>
      <c r="CP45" s="494">
        <v>0</v>
      </c>
      <c r="CQ45" s="494">
        <v>0</v>
      </c>
      <c r="CR45" s="494">
        <v>0</v>
      </c>
      <c r="CS45" s="494">
        <v>0</v>
      </c>
      <c r="CT45" s="9"/>
      <c r="CV45" s="343">
        <f>IF(COUNT(G45:INDEX(G45:CS45,RP+1))&lt;&gt;RP+1,"Error",0)</f>
        <v>0</v>
      </c>
      <c r="CX45" s="324">
        <f t="shared" ref="CX45:CX56" si="16">IF(OR(AND(OR(ISBLANK(C45),NOT(ISBLANK(C45)),C45="Spare"),E45=0,F45=0),AND(NOT(ISBLANK(C45)),NOT(C45="Spare"),NOT(E45=0),NOT(F45=0))),0,"Error")</f>
        <v>0</v>
      </c>
    </row>
    <row r="46" spans="3:102" customFormat="1" hidden="1" x14ac:dyDescent="0.35">
      <c r="C46" s="424"/>
      <c r="D46" s="33" t="str">
        <f>IFERROR(VLOOKUP(C46,G.Asm!$C$63:$F$72,4,0),"")</f>
        <v/>
      </c>
      <c r="E46" s="492">
        <f>G46+NPV(G.Asm!$F$40,H46:INDEX(H46:CS46,RP))</f>
        <v>0</v>
      </c>
      <c r="F46" s="492">
        <f t="shared" si="15"/>
        <v>0</v>
      </c>
      <c r="G46" s="493">
        <v>0</v>
      </c>
      <c r="H46" s="494">
        <v>0</v>
      </c>
      <c r="I46" s="494">
        <v>0</v>
      </c>
      <c r="J46" s="494">
        <v>0</v>
      </c>
      <c r="K46" s="494">
        <v>0</v>
      </c>
      <c r="L46" s="494">
        <v>0</v>
      </c>
      <c r="M46" s="494">
        <v>0</v>
      </c>
      <c r="N46" s="494">
        <v>0</v>
      </c>
      <c r="O46" s="494">
        <v>0</v>
      </c>
      <c r="P46" s="494">
        <v>0</v>
      </c>
      <c r="Q46" s="494">
        <v>0</v>
      </c>
      <c r="R46" s="494">
        <v>0</v>
      </c>
      <c r="S46" s="494">
        <v>0</v>
      </c>
      <c r="T46" s="494">
        <v>0</v>
      </c>
      <c r="U46" s="494">
        <v>0</v>
      </c>
      <c r="V46" s="494">
        <v>0</v>
      </c>
      <c r="W46" s="494">
        <v>0</v>
      </c>
      <c r="X46" s="494">
        <v>0</v>
      </c>
      <c r="Y46" s="494">
        <v>0</v>
      </c>
      <c r="Z46" s="494">
        <v>0</v>
      </c>
      <c r="AA46" s="494">
        <v>0</v>
      </c>
      <c r="AB46" s="494">
        <v>0</v>
      </c>
      <c r="AC46" s="494">
        <v>0</v>
      </c>
      <c r="AD46" s="494">
        <v>0</v>
      </c>
      <c r="AE46" s="494">
        <v>0</v>
      </c>
      <c r="AF46" s="494">
        <v>0</v>
      </c>
      <c r="AG46" s="494">
        <v>0</v>
      </c>
      <c r="AH46" s="494">
        <v>0</v>
      </c>
      <c r="AI46" s="494">
        <v>0</v>
      </c>
      <c r="AJ46" s="494">
        <v>0</v>
      </c>
      <c r="AK46" s="494">
        <v>0</v>
      </c>
      <c r="AL46" s="494">
        <v>0</v>
      </c>
      <c r="AM46" s="494">
        <v>0</v>
      </c>
      <c r="AN46" s="494">
        <v>0</v>
      </c>
      <c r="AO46" s="494">
        <v>0</v>
      </c>
      <c r="AP46" s="494">
        <v>0</v>
      </c>
      <c r="AQ46" s="494">
        <v>0</v>
      </c>
      <c r="AR46" s="494">
        <v>0</v>
      </c>
      <c r="AS46" s="494">
        <v>0</v>
      </c>
      <c r="AT46" s="494">
        <v>0</v>
      </c>
      <c r="AU46" s="494">
        <v>0</v>
      </c>
      <c r="AV46" s="494">
        <v>0</v>
      </c>
      <c r="AW46" s="494">
        <v>0</v>
      </c>
      <c r="AX46" s="494">
        <v>0</v>
      </c>
      <c r="AY46" s="494">
        <v>0</v>
      </c>
      <c r="AZ46" s="494">
        <v>0</v>
      </c>
      <c r="BA46" s="494">
        <v>0</v>
      </c>
      <c r="BB46" s="494">
        <v>0</v>
      </c>
      <c r="BC46" s="494">
        <v>0</v>
      </c>
      <c r="BD46" s="494">
        <v>0</v>
      </c>
      <c r="BE46" s="494">
        <v>0</v>
      </c>
      <c r="BF46" s="494">
        <v>0</v>
      </c>
      <c r="BG46" s="494">
        <v>0</v>
      </c>
      <c r="BH46" s="494">
        <v>0</v>
      </c>
      <c r="BI46" s="494">
        <v>0</v>
      </c>
      <c r="BJ46" s="494">
        <v>0</v>
      </c>
      <c r="BK46" s="494">
        <v>0</v>
      </c>
      <c r="BL46" s="494">
        <v>0</v>
      </c>
      <c r="BM46" s="494">
        <v>0</v>
      </c>
      <c r="BN46" s="494">
        <v>0</v>
      </c>
      <c r="BO46" s="494">
        <v>0</v>
      </c>
      <c r="BP46" s="494">
        <v>0</v>
      </c>
      <c r="BQ46" s="494">
        <v>0</v>
      </c>
      <c r="BR46" s="494">
        <v>0</v>
      </c>
      <c r="BS46" s="494">
        <v>0</v>
      </c>
      <c r="BT46" s="494">
        <v>0</v>
      </c>
      <c r="BU46" s="494">
        <v>0</v>
      </c>
      <c r="BV46" s="494">
        <v>0</v>
      </c>
      <c r="BW46" s="494">
        <v>0</v>
      </c>
      <c r="BX46" s="494">
        <v>0</v>
      </c>
      <c r="BY46" s="494">
        <v>0</v>
      </c>
      <c r="BZ46" s="494">
        <v>0</v>
      </c>
      <c r="CA46" s="494">
        <v>0</v>
      </c>
      <c r="CB46" s="494">
        <v>0</v>
      </c>
      <c r="CC46" s="494">
        <v>0</v>
      </c>
      <c r="CD46" s="494">
        <v>0</v>
      </c>
      <c r="CE46" s="494">
        <v>0</v>
      </c>
      <c r="CF46" s="494">
        <v>0</v>
      </c>
      <c r="CG46" s="494">
        <v>0</v>
      </c>
      <c r="CH46" s="494">
        <v>0</v>
      </c>
      <c r="CI46" s="494">
        <v>0</v>
      </c>
      <c r="CJ46" s="494">
        <v>0</v>
      </c>
      <c r="CK46" s="494">
        <v>0</v>
      </c>
      <c r="CL46" s="494">
        <v>0</v>
      </c>
      <c r="CM46" s="494">
        <v>0</v>
      </c>
      <c r="CN46" s="494">
        <v>0</v>
      </c>
      <c r="CO46" s="494">
        <v>0</v>
      </c>
      <c r="CP46" s="494">
        <v>0</v>
      </c>
      <c r="CQ46" s="494">
        <v>0</v>
      </c>
      <c r="CR46" s="494">
        <v>0</v>
      </c>
      <c r="CS46" s="494">
        <v>0</v>
      </c>
      <c r="CT46" s="9"/>
      <c r="CV46" s="343">
        <f>IF(COUNT(G46:INDEX(G46:CS46,RP+1))&lt;&gt;RP+1,"Error",0)</f>
        <v>0</v>
      </c>
      <c r="CX46" s="324">
        <f t="shared" si="16"/>
        <v>0</v>
      </c>
    </row>
    <row r="47" spans="3:102" customFormat="1" hidden="1" x14ac:dyDescent="0.35">
      <c r="C47" s="424"/>
      <c r="D47" s="33" t="str">
        <f>IFERROR(VLOOKUP(C47,G.Asm!$C$63:$F$72,4,0),"")</f>
        <v/>
      </c>
      <c r="E47" s="492">
        <f>G47+NPV(G.Asm!$F$40,H47:INDEX(H47:CS47,RP))</f>
        <v>0</v>
      </c>
      <c r="F47" s="492">
        <f t="shared" si="15"/>
        <v>0</v>
      </c>
      <c r="G47" s="493">
        <v>0</v>
      </c>
      <c r="H47" s="494">
        <v>0</v>
      </c>
      <c r="I47" s="494">
        <v>0</v>
      </c>
      <c r="J47" s="494">
        <v>0</v>
      </c>
      <c r="K47" s="494">
        <v>0</v>
      </c>
      <c r="L47" s="494">
        <v>0</v>
      </c>
      <c r="M47" s="494">
        <v>0</v>
      </c>
      <c r="N47" s="494">
        <v>0</v>
      </c>
      <c r="O47" s="494">
        <v>0</v>
      </c>
      <c r="P47" s="494">
        <v>0</v>
      </c>
      <c r="Q47" s="494">
        <v>0</v>
      </c>
      <c r="R47" s="494">
        <v>0</v>
      </c>
      <c r="S47" s="494">
        <v>0</v>
      </c>
      <c r="T47" s="494">
        <v>0</v>
      </c>
      <c r="U47" s="494">
        <v>0</v>
      </c>
      <c r="V47" s="494">
        <v>0</v>
      </c>
      <c r="W47" s="494">
        <v>0</v>
      </c>
      <c r="X47" s="494">
        <v>0</v>
      </c>
      <c r="Y47" s="494">
        <v>0</v>
      </c>
      <c r="Z47" s="494">
        <v>0</v>
      </c>
      <c r="AA47" s="494">
        <v>0</v>
      </c>
      <c r="AB47" s="494">
        <v>0</v>
      </c>
      <c r="AC47" s="494">
        <v>0</v>
      </c>
      <c r="AD47" s="494">
        <v>0</v>
      </c>
      <c r="AE47" s="494">
        <v>0</v>
      </c>
      <c r="AF47" s="494">
        <v>0</v>
      </c>
      <c r="AG47" s="494">
        <v>0</v>
      </c>
      <c r="AH47" s="494">
        <v>0</v>
      </c>
      <c r="AI47" s="494">
        <v>0</v>
      </c>
      <c r="AJ47" s="494">
        <v>0</v>
      </c>
      <c r="AK47" s="494">
        <v>0</v>
      </c>
      <c r="AL47" s="494">
        <v>0</v>
      </c>
      <c r="AM47" s="494">
        <v>0</v>
      </c>
      <c r="AN47" s="494">
        <v>0</v>
      </c>
      <c r="AO47" s="494">
        <v>0</v>
      </c>
      <c r="AP47" s="494">
        <v>0</v>
      </c>
      <c r="AQ47" s="494">
        <v>0</v>
      </c>
      <c r="AR47" s="494">
        <v>0</v>
      </c>
      <c r="AS47" s="494">
        <v>0</v>
      </c>
      <c r="AT47" s="494">
        <v>0</v>
      </c>
      <c r="AU47" s="494">
        <v>0</v>
      </c>
      <c r="AV47" s="494">
        <v>0</v>
      </c>
      <c r="AW47" s="494">
        <v>0</v>
      </c>
      <c r="AX47" s="494">
        <v>0</v>
      </c>
      <c r="AY47" s="494">
        <v>0</v>
      </c>
      <c r="AZ47" s="494">
        <v>0</v>
      </c>
      <c r="BA47" s="494">
        <v>0</v>
      </c>
      <c r="BB47" s="494">
        <v>0</v>
      </c>
      <c r="BC47" s="494">
        <v>0</v>
      </c>
      <c r="BD47" s="494">
        <v>0</v>
      </c>
      <c r="BE47" s="494">
        <v>0</v>
      </c>
      <c r="BF47" s="494">
        <v>0</v>
      </c>
      <c r="BG47" s="494">
        <v>0</v>
      </c>
      <c r="BH47" s="494">
        <v>0</v>
      </c>
      <c r="BI47" s="494">
        <v>0</v>
      </c>
      <c r="BJ47" s="494">
        <v>0</v>
      </c>
      <c r="BK47" s="494">
        <v>0</v>
      </c>
      <c r="BL47" s="494">
        <v>0</v>
      </c>
      <c r="BM47" s="494">
        <v>0</v>
      </c>
      <c r="BN47" s="494">
        <v>0</v>
      </c>
      <c r="BO47" s="494">
        <v>0</v>
      </c>
      <c r="BP47" s="494">
        <v>0</v>
      </c>
      <c r="BQ47" s="494">
        <v>0</v>
      </c>
      <c r="BR47" s="494">
        <v>0</v>
      </c>
      <c r="BS47" s="494">
        <v>0</v>
      </c>
      <c r="BT47" s="494">
        <v>0</v>
      </c>
      <c r="BU47" s="494">
        <v>0</v>
      </c>
      <c r="BV47" s="494">
        <v>0</v>
      </c>
      <c r="BW47" s="494">
        <v>0</v>
      </c>
      <c r="BX47" s="494">
        <v>0</v>
      </c>
      <c r="BY47" s="494">
        <v>0</v>
      </c>
      <c r="BZ47" s="494">
        <v>0</v>
      </c>
      <c r="CA47" s="494">
        <v>0</v>
      </c>
      <c r="CB47" s="494">
        <v>0</v>
      </c>
      <c r="CC47" s="494">
        <v>0</v>
      </c>
      <c r="CD47" s="494">
        <v>0</v>
      </c>
      <c r="CE47" s="494">
        <v>0</v>
      </c>
      <c r="CF47" s="494">
        <v>0</v>
      </c>
      <c r="CG47" s="494">
        <v>0</v>
      </c>
      <c r="CH47" s="494">
        <v>0</v>
      </c>
      <c r="CI47" s="494">
        <v>0</v>
      </c>
      <c r="CJ47" s="494">
        <v>0</v>
      </c>
      <c r="CK47" s="494">
        <v>0</v>
      </c>
      <c r="CL47" s="494">
        <v>0</v>
      </c>
      <c r="CM47" s="494">
        <v>0</v>
      </c>
      <c r="CN47" s="494">
        <v>0</v>
      </c>
      <c r="CO47" s="494">
        <v>0</v>
      </c>
      <c r="CP47" s="494">
        <v>0</v>
      </c>
      <c r="CQ47" s="494">
        <v>0</v>
      </c>
      <c r="CR47" s="494">
        <v>0</v>
      </c>
      <c r="CS47" s="494">
        <v>0</v>
      </c>
      <c r="CT47" s="9"/>
      <c r="CV47" s="343">
        <f>IF(COUNT(G47:INDEX(G47:CS47,RP+1))&lt;&gt;RP+1,"Error",0)</f>
        <v>0</v>
      </c>
      <c r="CX47" s="324">
        <f t="shared" si="16"/>
        <v>0</v>
      </c>
    </row>
    <row r="48" spans="3:102" customFormat="1" hidden="1" x14ac:dyDescent="0.35">
      <c r="C48" s="424"/>
      <c r="D48" s="33" t="str">
        <f>IFERROR(VLOOKUP(C48,G.Asm!$C$63:$F$72,4,0),"")</f>
        <v/>
      </c>
      <c r="E48" s="492">
        <f>G48+NPV(G.Asm!$F$40,H48:INDEX(H48:CS48,RP))</f>
        <v>0</v>
      </c>
      <c r="F48" s="492">
        <f t="shared" si="15"/>
        <v>0</v>
      </c>
      <c r="G48" s="493">
        <v>0</v>
      </c>
      <c r="H48" s="494">
        <v>0</v>
      </c>
      <c r="I48" s="494">
        <v>0</v>
      </c>
      <c r="J48" s="494">
        <v>0</v>
      </c>
      <c r="K48" s="494">
        <v>0</v>
      </c>
      <c r="L48" s="494">
        <v>0</v>
      </c>
      <c r="M48" s="494">
        <v>0</v>
      </c>
      <c r="N48" s="494">
        <v>0</v>
      </c>
      <c r="O48" s="494">
        <v>0</v>
      </c>
      <c r="P48" s="494">
        <v>0</v>
      </c>
      <c r="Q48" s="494">
        <v>0</v>
      </c>
      <c r="R48" s="494">
        <v>0</v>
      </c>
      <c r="S48" s="494">
        <v>0</v>
      </c>
      <c r="T48" s="494">
        <v>0</v>
      </c>
      <c r="U48" s="494">
        <v>0</v>
      </c>
      <c r="V48" s="494">
        <v>0</v>
      </c>
      <c r="W48" s="494">
        <v>0</v>
      </c>
      <c r="X48" s="494">
        <v>0</v>
      </c>
      <c r="Y48" s="494">
        <v>0</v>
      </c>
      <c r="Z48" s="494">
        <v>0</v>
      </c>
      <c r="AA48" s="494">
        <v>0</v>
      </c>
      <c r="AB48" s="494">
        <v>0</v>
      </c>
      <c r="AC48" s="494">
        <v>0</v>
      </c>
      <c r="AD48" s="494">
        <v>0</v>
      </c>
      <c r="AE48" s="494">
        <v>0</v>
      </c>
      <c r="AF48" s="494">
        <v>0</v>
      </c>
      <c r="AG48" s="494">
        <v>0</v>
      </c>
      <c r="AH48" s="494">
        <v>0</v>
      </c>
      <c r="AI48" s="494">
        <v>0</v>
      </c>
      <c r="AJ48" s="494">
        <v>0</v>
      </c>
      <c r="AK48" s="494">
        <v>0</v>
      </c>
      <c r="AL48" s="494">
        <v>0</v>
      </c>
      <c r="AM48" s="494">
        <v>0</v>
      </c>
      <c r="AN48" s="494">
        <v>0</v>
      </c>
      <c r="AO48" s="494">
        <v>0</v>
      </c>
      <c r="AP48" s="494">
        <v>0</v>
      </c>
      <c r="AQ48" s="494">
        <v>0</v>
      </c>
      <c r="AR48" s="494">
        <v>0</v>
      </c>
      <c r="AS48" s="494">
        <v>0</v>
      </c>
      <c r="AT48" s="494">
        <v>0</v>
      </c>
      <c r="AU48" s="494">
        <v>0</v>
      </c>
      <c r="AV48" s="494">
        <v>0</v>
      </c>
      <c r="AW48" s="494">
        <v>0</v>
      </c>
      <c r="AX48" s="494">
        <v>0</v>
      </c>
      <c r="AY48" s="494">
        <v>0</v>
      </c>
      <c r="AZ48" s="494">
        <v>0</v>
      </c>
      <c r="BA48" s="494">
        <v>0</v>
      </c>
      <c r="BB48" s="494">
        <v>0</v>
      </c>
      <c r="BC48" s="494">
        <v>0</v>
      </c>
      <c r="BD48" s="494">
        <v>0</v>
      </c>
      <c r="BE48" s="494">
        <v>0</v>
      </c>
      <c r="BF48" s="494">
        <v>0</v>
      </c>
      <c r="BG48" s="494">
        <v>0</v>
      </c>
      <c r="BH48" s="494">
        <v>0</v>
      </c>
      <c r="BI48" s="494">
        <v>0</v>
      </c>
      <c r="BJ48" s="494">
        <v>0</v>
      </c>
      <c r="BK48" s="494">
        <v>0</v>
      </c>
      <c r="BL48" s="494">
        <v>0</v>
      </c>
      <c r="BM48" s="494">
        <v>0</v>
      </c>
      <c r="BN48" s="494">
        <v>0</v>
      </c>
      <c r="BO48" s="494">
        <v>0</v>
      </c>
      <c r="BP48" s="494">
        <v>0</v>
      </c>
      <c r="BQ48" s="494">
        <v>0</v>
      </c>
      <c r="BR48" s="494">
        <v>0</v>
      </c>
      <c r="BS48" s="494">
        <v>0</v>
      </c>
      <c r="BT48" s="494">
        <v>0</v>
      </c>
      <c r="BU48" s="494">
        <v>0</v>
      </c>
      <c r="BV48" s="494">
        <v>0</v>
      </c>
      <c r="BW48" s="494">
        <v>0</v>
      </c>
      <c r="BX48" s="494">
        <v>0</v>
      </c>
      <c r="BY48" s="494">
        <v>0</v>
      </c>
      <c r="BZ48" s="494">
        <v>0</v>
      </c>
      <c r="CA48" s="494">
        <v>0</v>
      </c>
      <c r="CB48" s="494">
        <v>0</v>
      </c>
      <c r="CC48" s="494">
        <v>0</v>
      </c>
      <c r="CD48" s="494">
        <v>0</v>
      </c>
      <c r="CE48" s="494">
        <v>0</v>
      </c>
      <c r="CF48" s="494">
        <v>0</v>
      </c>
      <c r="CG48" s="494">
        <v>0</v>
      </c>
      <c r="CH48" s="494">
        <v>0</v>
      </c>
      <c r="CI48" s="494">
        <v>0</v>
      </c>
      <c r="CJ48" s="494">
        <v>0</v>
      </c>
      <c r="CK48" s="494">
        <v>0</v>
      </c>
      <c r="CL48" s="494">
        <v>0</v>
      </c>
      <c r="CM48" s="494">
        <v>0</v>
      </c>
      <c r="CN48" s="494">
        <v>0</v>
      </c>
      <c r="CO48" s="494">
        <v>0</v>
      </c>
      <c r="CP48" s="494">
        <v>0</v>
      </c>
      <c r="CQ48" s="494">
        <v>0</v>
      </c>
      <c r="CR48" s="494">
        <v>0</v>
      </c>
      <c r="CS48" s="494">
        <v>0</v>
      </c>
      <c r="CT48" s="9"/>
      <c r="CV48" s="343">
        <f>IF(COUNT(G48:INDEX(G48:CS48,RP+1))&lt;&gt;RP+1,"Error",0)</f>
        <v>0</v>
      </c>
      <c r="CX48" s="324">
        <f t="shared" si="16"/>
        <v>0</v>
      </c>
    </row>
    <row r="49" spans="3:102" customFormat="1" hidden="1" x14ac:dyDescent="0.35">
      <c r="C49" s="424"/>
      <c r="D49" s="33" t="str">
        <f>IFERROR(VLOOKUP(C49,G.Asm!$C$63:$F$72,4,0),"")</f>
        <v/>
      </c>
      <c r="E49" s="492">
        <f>G49+NPV(G.Asm!$F$40,H49:INDEX(H49:CS49,RP))</f>
        <v>0</v>
      </c>
      <c r="F49" s="492">
        <f t="shared" si="15"/>
        <v>0</v>
      </c>
      <c r="G49" s="493">
        <v>0</v>
      </c>
      <c r="H49" s="494">
        <v>0</v>
      </c>
      <c r="I49" s="494">
        <v>0</v>
      </c>
      <c r="J49" s="494">
        <v>0</v>
      </c>
      <c r="K49" s="494">
        <v>0</v>
      </c>
      <c r="L49" s="494">
        <v>0</v>
      </c>
      <c r="M49" s="494">
        <v>0</v>
      </c>
      <c r="N49" s="494">
        <v>0</v>
      </c>
      <c r="O49" s="494">
        <v>0</v>
      </c>
      <c r="P49" s="494">
        <v>0</v>
      </c>
      <c r="Q49" s="494">
        <v>0</v>
      </c>
      <c r="R49" s="494">
        <v>0</v>
      </c>
      <c r="S49" s="494">
        <v>0</v>
      </c>
      <c r="T49" s="494">
        <v>0</v>
      </c>
      <c r="U49" s="494">
        <v>0</v>
      </c>
      <c r="V49" s="494">
        <v>0</v>
      </c>
      <c r="W49" s="494">
        <v>0</v>
      </c>
      <c r="X49" s="494">
        <v>0</v>
      </c>
      <c r="Y49" s="494">
        <v>0</v>
      </c>
      <c r="Z49" s="494">
        <v>0</v>
      </c>
      <c r="AA49" s="494">
        <v>0</v>
      </c>
      <c r="AB49" s="494">
        <v>0</v>
      </c>
      <c r="AC49" s="494">
        <v>0</v>
      </c>
      <c r="AD49" s="494">
        <v>0</v>
      </c>
      <c r="AE49" s="494">
        <v>0</v>
      </c>
      <c r="AF49" s="494">
        <v>0</v>
      </c>
      <c r="AG49" s="494">
        <v>0</v>
      </c>
      <c r="AH49" s="494">
        <v>0</v>
      </c>
      <c r="AI49" s="494">
        <v>0</v>
      </c>
      <c r="AJ49" s="494">
        <v>0</v>
      </c>
      <c r="AK49" s="494">
        <v>0</v>
      </c>
      <c r="AL49" s="494">
        <v>0</v>
      </c>
      <c r="AM49" s="494">
        <v>0</v>
      </c>
      <c r="AN49" s="494">
        <v>0</v>
      </c>
      <c r="AO49" s="494">
        <v>0</v>
      </c>
      <c r="AP49" s="494">
        <v>0</v>
      </c>
      <c r="AQ49" s="494">
        <v>0</v>
      </c>
      <c r="AR49" s="494">
        <v>0</v>
      </c>
      <c r="AS49" s="494">
        <v>0</v>
      </c>
      <c r="AT49" s="494">
        <v>0</v>
      </c>
      <c r="AU49" s="494">
        <v>0</v>
      </c>
      <c r="AV49" s="494">
        <v>0</v>
      </c>
      <c r="AW49" s="494">
        <v>0</v>
      </c>
      <c r="AX49" s="494">
        <v>0</v>
      </c>
      <c r="AY49" s="494">
        <v>0</v>
      </c>
      <c r="AZ49" s="494">
        <v>0</v>
      </c>
      <c r="BA49" s="494">
        <v>0</v>
      </c>
      <c r="BB49" s="494">
        <v>0</v>
      </c>
      <c r="BC49" s="494">
        <v>0</v>
      </c>
      <c r="BD49" s="494">
        <v>0</v>
      </c>
      <c r="BE49" s="494">
        <v>0</v>
      </c>
      <c r="BF49" s="494">
        <v>0</v>
      </c>
      <c r="BG49" s="494">
        <v>0</v>
      </c>
      <c r="BH49" s="494">
        <v>0</v>
      </c>
      <c r="BI49" s="494">
        <v>0</v>
      </c>
      <c r="BJ49" s="494">
        <v>0</v>
      </c>
      <c r="BK49" s="494">
        <v>0</v>
      </c>
      <c r="BL49" s="494">
        <v>0</v>
      </c>
      <c r="BM49" s="494">
        <v>0</v>
      </c>
      <c r="BN49" s="494">
        <v>0</v>
      </c>
      <c r="BO49" s="494">
        <v>0</v>
      </c>
      <c r="BP49" s="494">
        <v>0</v>
      </c>
      <c r="BQ49" s="494">
        <v>0</v>
      </c>
      <c r="BR49" s="494">
        <v>0</v>
      </c>
      <c r="BS49" s="494">
        <v>0</v>
      </c>
      <c r="BT49" s="494">
        <v>0</v>
      </c>
      <c r="BU49" s="494">
        <v>0</v>
      </c>
      <c r="BV49" s="494">
        <v>0</v>
      </c>
      <c r="BW49" s="494">
        <v>0</v>
      </c>
      <c r="BX49" s="494">
        <v>0</v>
      </c>
      <c r="BY49" s="494">
        <v>0</v>
      </c>
      <c r="BZ49" s="494">
        <v>0</v>
      </c>
      <c r="CA49" s="494">
        <v>0</v>
      </c>
      <c r="CB49" s="494">
        <v>0</v>
      </c>
      <c r="CC49" s="494">
        <v>0</v>
      </c>
      <c r="CD49" s="494">
        <v>0</v>
      </c>
      <c r="CE49" s="494">
        <v>0</v>
      </c>
      <c r="CF49" s="494">
        <v>0</v>
      </c>
      <c r="CG49" s="494">
        <v>0</v>
      </c>
      <c r="CH49" s="494">
        <v>0</v>
      </c>
      <c r="CI49" s="494">
        <v>0</v>
      </c>
      <c r="CJ49" s="494">
        <v>0</v>
      </c>
      <c r="CK49" s="494">
        <v>0</v>
      </c>
      <c r="CL49" s="494">
        <v>0</v>
      </c>
      <c r="CM49" s="494">
        <v>0</v>
      </c>
      <c r="CN49" s="494">
        <v>0</v>
      </c>
      <c r="CO49" s="494">
        <v>0</v>
      </c>
      <c r="CP49" s="494">
        <v>0</v>
      </c>
      <c r="CQ49" s="494">
        <v>0</v>
      </c>
      <c r="CR49" s="494">
        <v>0</v>
      </c>
      <c r="CS49" s="494">
        <v>0</v>
      </c>
      <c r="CT49" s="9"/>
      <c r="CV49" s="343">
        <f>IF(COUNT(G49:INDEX(G49:CS49,RP+1))&lt;&gt;RP+1,"Error",0)</f>
        <v>0</v>
      </c>
      <c r="CX49" s="324">
        <f t="shared" si="16"/>
        <v>0</v>
      </c>
    </row>
    <row r="50" spans="3:102" customFormat="1" hidden="1" x14ac:dyDescent="0.35">
      <c r="C50" s="424"/>
      <c r="D50" s="33" t="str">
        <f>IFERROR(VLOOKUP(C50,G.Asm!$C$63:$F$72,4,0),"")</f>
        <v/>
      </c>
      <c r="E50" s="492">
        <f>G50+NPV(G.Asm!$F$40,H50:INDEX(H50:CS50,RP))</f>
        <v>0</v>
      </c>
      <c r="F50" s="492">
        <f t="shared" si="15"/>
        <v>0</v>
      </c>
      <c r="G50" s="493">
        <v>0</v>
      </c>
      <c r="H50" s="494">
        <v>0</v>
      </c>
      <c r="I50" s="494">
        <v>0</v>
      </c>
      <c r="J50" s="494">
        <v>0</v>
      </c>
      <c r="K50" s="494">
        <v>0</v>
      </c>
      <c r="L50" s="494">
        <v>0</v>
      </c>
      <c r="M50" s="494">
        <v>0</v>
      </c>
      <c r="N50" s="494">
        <v>0</v>
      </c>
      <c r="O50" s="494">
        <v>0</v>
      </c>
      <c r="P50" s="494">
        <v>0</v>
      </c>
      <c r="Q50" s="494">
        <v>0</v>
      </c>
      <c r="R50" s="494">
        <v>0</v>
      </c>
      <c r="S50" s="494">
        <v>0</v>
      </c>
      <c r="T50" s="494">
        <v>0</v>
      </c>
      <c r="U50" s="494">
        <v>0</v>
      </c>
      <c r="V50" s="494">
        <v>0</v>
      </c>
      <c r="W50" s="494">
        <v>0</v>
      </c>
      <c r="X50" s="494">
        <v>0</v>
      </c>
      <c r="Y50" s="494">
        <v>0</v>
      </c>
      <c r="Z50" s="494">
        <v>0</v>
      </c>
      <c r="AA50" s="494">
        <v>0</v>
      </c>
      <c r="AB50" s="494">
        <v>0</v>
      </c>
      <c r="AC50" s="494">
        <v>0</v>
      </c>
      <c r="AD50" s="494">
        <v>0</v>
      </c>
      <c r="AE50" s="494">
        <v>0</v>
      </c>
      <c r="AF50" s="494">
        <v>0</v>
      </c>
      <c r="AG50" s="494">
        <v>0</v>
      </c>
      <c r="AH50" s="494">
        <v>0</v>
      </c>
      <c r="AI50" s="494">
        <v>0</v>
      </c>
      <c r="AJ50" s="494">
        <v>0</v>
      </c>
      <c r="AK50" s="494">
        <v>0</v>
      </c>
      <c r="AL50" s="494">
        <v>0</v>
      </c>
      <c r="AM50" s="494">
        <v>0</v>
      </c>
      <c r="AN50" s="494">
        <v>0</v>
      </c>
      <c r="AO50" s="494">
        <v>0</v>
      </c>
      <c r="AP50" s="494">
        <v>0</v>
      </c>
      <c r="AQ50" s="494">
        <v>0</v>
      </c>
      <c r="AR50" s="494">
        <v>0</v>
      </c>
      <c r="AS50" s="494">
        <v>0</v>
      </c>
      <c r="AT50" s="494">
        <v>0</v>
      </c>
      <c r="AU50" s="494">
        <v>0</v>
      </c>
      <c r="AV50" s="494">
        <v>0</v>
      </c>
      <c r="AW50" s="494">
        <v>0</v>
      </c>
      <c r="AX50" s="494">
        <v>0</v>
      </c>
      <c r="AY50" s="494">
        <v>0</v>
      </c>
      <c r="AZ50" s="494">
        <v>0</v>
      </c>
      <c r="BA50" s="494">
        <v>0</v>
      </c>
      <c r="BB50" s="494">
        <v>0</v>
      </c>
      <c r="BC50" s="494">
        <v>0</v>
      </c>
      <c r="BD50" s="494">
        <v>0</v>
      </c>
      <c r="BE50" s="494">
        <v>0</v>
      </c>
      <c r="BF50" s="494">
        <v>0</v>
      </c>
      <c r="BG50" s="494">
        <v>0</v>
      </c>
      <c r="BH50" s="494">
        <v>0</v>
      </c>
      <c r="BI50" s="494">
        <v>0</v>
      </c>
      <c r="BJ50" s="494">
        <v>0</v>
      </c>
      <c r="BK50" s="494">
        <v>0</v>
      </c>
      <c r="BL50" s="494">
        <v>0</v>
      </c>
      <c r="BM50" s="494">
        <v>0</v>
      </c>
      <c r="BN50" s="494">
        <v>0</v>
      </c>
      <c r="BO50" s="494">
        <v>0</v>
      </c>
      <c r="BP50" s="494">
        <v>0</v>
      </c>
      <c r="BQ50" s="494">
        <v>0</v>
      </c>
      <c r="BR50" s="494">
        <v>0</v>
      </c>
      <c r="BS50" s="494">
        <v>0</v>
      </c>
      <c r="BT50" s="494">
        <v>0</v>
      </c>
      <c r="BU50" s="494">
        <v>0</v>
      </c>
      <c r="BV50" s="494">
        <v>0</v>
      </c>
      <c r="BW50" s="494">
        <v>0</v>
      </c>
      <c r="BX50" s="494">
        <v>0</v>
      </c>
      <c r="BY50" s="494">
        <v>0</v>
      </c>
      <c r="BZ50" s="494">
        <v>0</v>
      </c>
      <c r="CA50" s="494">
        <v>0</v>
      </c>
      <c r="CB50" s="494">
        <v>0</v>
      </c>
      <c r="CC50" s="494">
        <v>0</v>
      </c>
      <c r="CD50" s="494">
        <v>0</v>
      </c>
      <c r="CE50" s="494">
        <v>0</v>
      </c>
      <c r="CF50" s="494">
        <v>0</v>
      </c>
      <c r="CG50" s="494">
        <v>0</v>
      </c>
      <c r="CH50" s="494">
        <v>0</v>
      </c>
      <c r="CI50" s="494">
        <v>0</v>
      </c>
      <c r="CJ50" s="494">
        <v>0</v>
      </c>
      <c r="CK50" s="494">
        <v>0</v>
      </c>
      <c r="CL50" s="494">
        <v>0</v>
      </c>
      <c r="CM50" s="494">
        <v>0</v>
      </c>
      <c r="CN50" s="494">
        <v>0</v>
      </c>
      <c r="CO50" s="494">
        <v>0</v>
      </c>
      <c r="CP50" s="494">
        <v>0</v>
      </c>
      <c r="CQ50" s="494">
        <v>0</v>
      </c>
      <c r="CR50" s="494">
        <v>0</v>
      </c>
      <c r="CS50" s="494">
        <v>0</v>
      </c>
      <c r="CT50" s="9"/>
      <c r="CV50" s="343">
        <f>IF(COUNT(G50:INDEX(G50:CS50,RP+1))&lt;&gt;RP+1,"Error",0)</f>
        <v>0</v>
      </c>
      <c r="CX50" s="324">
        <f t="shared" si="16"/>
        <v>0</v>
      </c>
    </row>
    <row r="51" spans="3:102" customFormat="1" hidden="1" x14ac:dyDescent="0.35">
      <c r="C51" s="424"/>
      <c r="D51" s="33" t="str">
        <f>IFERROR(VLOOKUP(C51,G.Asm!$C$63:$F$72,4,0),"")</f>
        <v/>
      </c>
      <c r="E51" s="492">
        <f>G51+NPV(G.Asm!$F$40,H51:INDEX(H51:CS51,RP))</f>
        <v>0</v>
      </c>
      <c r="F51" s="492">
        <f t="shared" si="15"/>
        <v>0</v>
      </c>
      <c r="G51" s="493">
        <v>0</v>
      </c>
      <c r="H51" s="494">
        <v>0</v>
      </c>
      <c r="I51" s="494">
        <v>0</v>
      </c>
      <c r="J51" s="494">
        <v>0</v>
      </c>
      <c r="K51" s="494">
        <v>0</v>
      </c>
      <c r="L51" s="494">
        <v>0</v>
      </c>
      <c r="M51" s="494">
        <v>0</v>
      </c>
      <c r="N51" s="494">
        <v>0</v>
      </c>
      <c r="O51" s="494">
        <v>0</v>
      </c>
      <c r="P51" s="494">
        <v>0</v>
      </c>
      <c r="Q51" s="494">
        <v>0</v>
      </c>
      <c r="R51" s="494">
        <v>0</v>
      </c>
      <c r="S51" s="494">
        <v>0</v>
      </c>
      <c r="T51" s="494">
        <v>0</v>
      </c>
      <c r="U51" s="494">
        <v>0</v>
      </c>
      <c r="V51" s="494">
        <v>0</v>
      </c>
      <c r="W51" s="494">
        <v>0</v>
      </c>
      <c r="X51" s="494">
        <v>0</v>
      </c>
      <c r="Y51" s="494">
        <v>0</v>
      </c>
      <c r="Z51" s="494">
        <v>0</v>
      </c>
      <c r="AA51" s="494">
        <v>0</v>
      </c>
      <c r="AB51" s="494">
        <v>0</v>
      </c>
      <c r="AC51" s="494">
        <v>0</v>
      </c>
      <c r="AD51" s="494">
        <v>0</v>
      </c>
      <c r="AE51" s="494">
        <v>0</v>
      </c>
      <c r="AF51" s="494">
        <v>0</v>
      </c>
      <c r="AG51" s="494">
        <v>0</v>
      </c>
      <c r="AH51" s="494">
        <v>0</v>
      </c>
      <c r="AI51" s="494">
        <v>0</v>
      </c>
      <c r="AJ51" s="494">
        <v>0</v>
      </c>
      <c r="AK51" s="494">
        <v>0</v>
      </c>
      <c r="AL51" s="494">
        <v>0</v>
      </c>
      <c r="AM51" s="494">
        <v>0</v>
      </c>
      <c r="AN51" s="494">
        <v>0</v>
      </c>
      <c r="AO51" s="494">
        <v>0</v>
      </c>
      <c r="AP51" s="494">
        <v>0</v>
      </c>
      <c r="AQ51" s="494">
        <v>0</v>
      </c>
      <c r="AR51" s="494">
        <v>0</v>
      </c>
      <c r="AS51" s="494">
        <v>0</v>
      </c>
      <c r="AT51" s="494">
        <v>0</v>
      </c>
      <c r="AU51" s="494">
        <v>0</v>
      </c>
      <c r="AV51" s="494">
        <v>0</v>
      </c>
      <c r="AW51" s="494">
        <v>0</v>
      </c>
      <c r="AX51" s="494">
        <v>0</v>
      </c>
      <c r="AY51" s="494">
        <v>0</v>
      </c>
      <c r="AZ51" s="494">
        <v>0</v>
      </c>
      <c r="BA51" s="494">
        <v>0</v>
      </c>
      <c r="BB51" s="494">
        <v>0</v>
      </c>
      <c r="BC51" s="494">
        <v>0</v>
      </c>
      <c r="BD51" s="494">
        <v>0</v>
      </c>
      <c r="BE51" s="494">
        <v>0</v>
      </c>
      <c r="BF51" s="494">
        <v>0</v>
      </c>
      <c r="BG51" s="494">
        <v>0</v>
      </c>
      <c r="BH51" s="494">
        <v>0</v>
      </c>
      <c r="BI51" s="494">
        <v>0</v>
      </c>
      <c r="BJ51" s="494">
        <v>0</v>
      </c>
      <c r="BK51" s="494">
        <v>0</v>
      </c>
      <c r="BL51" s="494">
        <v>0</v>
      </c>
      <c r="BM51" s="494">
        <v>0</v>
      </c>
      <c r="BN51" s="494">
        <v>0</v>
      </c>
      <c r="BO51" s="494">
        <v>0</v>
      </c>
      <c r="BP51" s="494">
        <v>0</v>
      </c>
      <c r="BQ51" s="494">
        <v>0</v>
      </c>
      <c r="BR51" s="494">
        <v>0</v>
      </c>
      <c r="BS51" s="494">
        <v>0</v>
      </c>
      <c r="BT51" s="494">
        <v>0</v>
      </c>
      <c r="BU51" s="494">
        <v>0</v>
      </c>
      <c r="BV51" s="494">
        <v>0</v>
      </c>
      <c r="BW51" s="494">
        <v>0</v>
      </c>
      <c r="BX51" s="494">
        <v>0</v>
      </c>
      <c r="BY51" s="494">
        <v>0</v>
      </c>
      <c r="BZ51" s="494">
        <v>0</v>
      </c>
      <c r="CA51" s="494">
        <v>0</v>
      </c>
      <c r="CB51" s="494">
        <v>0</v>
      </c>
      <c r="CC51" s="494">
        <v>0</v>
      </c>
      <c r="CD51" s="494">
        <v>0</v>
      </c>
      <c r="CE51" s="494">
        <v>0</v>
      </c>
      <c r="CF51" s="494">
        <v>0</v>
      </c>
      <c r="CG51" s="494">
        <v>0</v>
      </c>
      <c r="CH51" s="494">
        <v>0</v>
      </c>
      <c r="CI51" s="494">
        <v>0</v>
      </c>
      <c r="CJ51" s="494">
        <v>0</v>
      </c>
      <c r="CK51" s="494">
        <v>0</v>
      </c>
      <c r="CL51" s="494">
        <v>0</v>
      </c>
      <c r="CM51" s="494">
        <v>0</v>
      </c>
      <c r="CN51" s="494">
        <v>0</v>
      </c>
      <c r="CO51" s="494">
        <v>0</v>
      </c>
      <c r="CP51" s="494">
        <v>0</v>
      </c>
      <c r="CQ51" s="494">
        <v>0</v>
      </c>
      <c r="CR51" s="494">
        <v>0</v>
      </c>
      <c r="CS51" s="494">
        <v>0</v>
      </c>
      <c r="CT51" s="9"/>
      <c r="CV51" s="343">
        <f>IF(COUNT(G51:INDEX(G51:CS51,RP+1))&lt;&gt;RP+1,"Error",0)</f>
        <v>0</v>
      </c>
      <c r="CX51" s="324">
        <f t="shared" si="16"/>
        <v>0</v>
      </c>
    </row>
    <row r="52" spans="3:102" customFormat="1" x14ac:dyDescent="0.35">
      <c r="C52" s="422" t="s">
        <v>334</v>
      </c>
      <c r="D52" s="33" t="str">
        <f>IF(OR(C52="Spare",ISBLANK(C52)),"",G.Asm!$F$72)</f>
        <v/>
      </c>
      <c r="E52" s="492">
        <f>G52+NPV(G.Asm!$F$40,H52:INDEX(H52:CS52,RP))</f>
        <v>0</v>
      </c>
      <c r="F52" s="492">
        <f t="shared" si="15"/>
        <v>0</v>
      </c>
      <c r="G52" s="493">
        <v>0</v>
      </c>
      <c r="H52" s="494">
        <v>0</v>
      </c>
      <c r="I52" s="494">
        <v>0</v>
      </c>
      <c r="J52" s="494">
        <v>0</v>
      </c>
      <c r="K52" s="494">
        <v>0</v>
      </c>
      <c r="L52" s="494">
        <v>0</v>
      </c>
      <c r="M52" s="494">
        <v>0</v>
      </c>
      <c r="N52" s="494">
        <v>0</v>
      </c>
      <c r="O52" s="494">
        <v>0</v>
      </c>
      <c r="P52" s="494">
        <v>0</v>
      </c>
      <c r="Q52" s="494">
        <v>0</v>
      </c>
      <c r="R52" s="494">
        <v>0</v>
      </c>
      <c r="S52" s="494">
        <v>0</v>
      </c>
      <c r="T52" s="494">
        <v>0</v>
      </c>
      <c r="U52" s="494">
        <v>0</v>
      </c>
      <c r="V52" s="494">
        <v>0</v>
      </c>
      <c r="W52" s="494">
        <v>0</v>
      </c>
      <c r="X52" s="494">
        <v>0</v>
      </c>
      <c r="Y52" s="494">
        <v>0</v>
      </c>
      <c r="Z52" s="494">
        <v>0</v>
      </c>
      <c r="AA52" s="494">
        <v>0</v>
      </c>
      <c r="AB52" s="494">
        <v>0</v>
      </c>
      <c r="AC52" s="494">
        <v>0</v>
      </c>
      <c r="AD52" s="494">
        <v>0</v>
      </c>
      <c r="AE52" s="494">
        <v>0</v>
      </c>
      <c r="AF52" s="494">
        <v>0</v>
      </c>
      <c r="AG52" s="494">
        <v>0</v>
      </c>
      <c r="AH52" s="494">
        <v>0</v>
      </c>
      <c r="AI52" s="494">
        <v>0</v>
      </c>
      <c r="AJ52" s="494">
        <v>0</v>
      </c>
      <c r="AK52" s="494">
        <v>0</v>
      </c>
      <c r="AL52" s="494">
        <v>0</v>
      </c>
      <c r="AM52" s="494">
        <v>0</v>
      </c>
      <c r="AN52" s="494">
        <v>0</v>
      </c>
      <c r="AO52" s="494">
        <v>0</v>
      </c>
      <c r="AP52" s="494">
        <v>0</v>
      </c>
      <c r="AQ52" s="494">
        <v>0</v>
      </c>
      <c r="AR52" s="494">
        <v>0</v>
      </c>
      <c r="AS52" s="494">
        <v>0</v>
      </c>
      <c r="AT52" s="494">
        <v>0</v>
      </c>
      <c r="AU52" s="494">
        <v>0</v>
      </c>
      <c r="AV52" s="494">
        <v>0</v>
      </c>
      <c r="AW52" s="494">
        <v>0</v>
      </c>
      <c r="AX52" s="494">
        <v>0</v>
      </c>
      <c r="AY52" s="494">
        <v>0</v>
      </c>
      <c r="AZ52" s="494">
        <v>0</v>
      </c>
      <c r="BA52" s="494">
        <v>0</v>
      </c>
      <c r="BB52" s="494">
        <v>0</v>
      </c>
      <c r="BC52" s="494">
        <v>0</v>
      </c>
      <c r="BD52" s="494">
        <v>0</v>
      </c>
      <c r="BE52" s="494">
        <v>0</v>
      </c>
      <c r="BF52" s="494">
        <v>0</v>
      </c>
      <c r="BG52" s="494">
        <v>0</v>
      </c>
      <c r="BH52" s="494">
        <v>0</v>
      </c>
      <c r="BI52" s="494">
        <v>0</v>
      </c>
      <c r="BJ52" s="494">
        <v>0</v>
      </c>
      <c r="BK52" s="494">
        <v>0</v>
      </c>
      <c r="BL52" s="494">
        <v>0</v>
      </c>
      <c r="BM52" s="494">
        <v>0</v>
      </c>
      <c r="BN52" s="494">
        <v>0</v>
      </c>
      <c r="BO52" s="494">
        <v>0</v>
      </c>
      <c r="BP52" s="494">
        <v>0</v>
      </c>
      <c r="BQ52" s="494">
        <v>0</v>
      </c>
      <c r="BR52" s="494">
        <v>0</v>
      </c>
      <c r="BS52" s="494">
        <v>0</v>
      </c>
      <c r="BT52" s="494">
        <v>0</v>
      </c>
      <c r="BU52" s="494">
        <v>0</v>
      </c>
      <c r="BV52" s="494">
        <v>0</v>
      </c>
      <c r="BW52" s="494">
        <v>0</v>
      </c>
      <c r="BX52" s="494">
        <v>0</v>
      </c>
      <c r="BY52" s="494">
        <v>0</v>
      </c>
      <c r="BZ52" s="494">
        <v>0</v>
      </c>
      <c r="CA52" s="494">
        <v>0</v>
      </c>
      <c r="CB52" s="494">
        <v>0</v>
      </c>
      <c r="CC52" s="494">
        <v>0</v>
      </c>
      <c r="CD52" s="494">
        <v>0</v>
      </c>
      <c r="CE52" s="494">
        <v>0</v>
      </c>
      <c r="CF52" s="494">
        <v>0</v>
      </c>
      <c r="CG52" s="494">
        <v>0</v>
      </c>
      <c r="CH52" s="494">
        <v>0</v>
      </c>
      <c r="CI52" s="494">
        <v>0</v>
      </c>
      <c r="CJ52" s="494">
        <v>0</v>
      </c>
      <c r="CK52" s="494">
        <v>0</v>
      </c>
      <c r="CL52" s="494">
        <v>0</v>
      </c>
      <c r="CM52" s="494">
        <v>0</v>
      </c>
      <c r="CN52" s="494">
        <v>0</v>
      </c>
      <c r="CO52" s="494">
        <v>0</v>
      </c>
      <c r="CP52" s="494">
        <v>0</v>
      </c>
      <c r="CQ52" s="494">
        <v>0</v>
      </c>
      <c r="CR52" s="494">
        <v>0</v>
      </c>
      <c r="CS52" s="494">
        <v>0</v>
      </c>
      <c r="CT52" s="9"/>
      <c r="CV52" s="343">
        <f>IF(COUNT(G52:INDEX(G52:CS52,RP+1))&lt;&gt;RP+1,"Error",0)</f>
        <v>0</v>
      </c>
      <c r="CX52" s="324">
        <f t="shared" si="16"/>
        <v>0</v>
      </c>
    </row>
    <row r="53" spans="3:102" customFormat="1" hidden="1" x14ac:dyDescent="0.35">
      <c r="C53" s="422" t="s">
        <v>334</v>
      </c>
      <c r="D53" s="33" t="str">
        <f>IF(OR(C53="Spare",ISBLANK(C53)),"",G.Asm!$F$72)</f>
        <v/>
      </c>
      <c r="E53" s="492">
        <f>G53+NPV(G.Asm!$F$40,H53:INDEX(H53:CS53,RP))</f>
        <v>0</v>
      </c>
      <c r="F53" s="492">
        <f t="shared" si="15"/>
        <v>0</v>
      </c>
      <c r="G53" s="493">
        <v>0</v>
      </c>
      <c r="H53" s="494">
        <v>0</v>
      </c>
      <c r="I53" s="494">
        <v>0</v>
      </c>
      <c r="J53" s="494">
        <v>0</v>
      </c>
      <c r="K53" s="494">
        <v>0</v>
      </c>
      <c r="L53" s="494">
        <v>0</v>
      </c>
      <c r="M53" s="494">
        <v>0</v>
      </c>
      <c r="N53" s="494">
        <v>0</v>
      </c>
      <c r="O53" s="494">
        <v>0</v>
      </c>
      <c r="P53" s="494">
        <v>0</v>
      </c>
      <c r="Q53" s="494">
        <v>0</v>
      </c>
      <c r="R53" s="494">
        <v>0</v>
      </c>
      <c r="S53" s="494">
        <v>0</v>
      </c>
      <c r="T53" s="494">
        <v>0</v>
      </c>
      <c r="U53" s="494">
        <v>0</v>
      </c>
      <c r="V53" s="494">
        <v>0</v>
      </c>
      <c r="W53" s="494">
        <v>0</v>
      </c>
      <c r="X53" s="494">
        <v>0</v>
      </c>
      <c r="Y53" s="494">
        <v>0</v>
      </c>
      <c r="Z53" s="494">
        <v>0</v>
      </c>
      <c r="AA53" s="494">
        <v>0</v>
      </c>
      <c r="AB53" s="494">
        <v>0</v>
      </c>
      <c r="AC53" s="494">
        <v>0</v>
      </c>
      <c r="AD53" s="494">
        <v>0</v>
      </c>
      <c r="AE53" s="494">
        <v>0</v>
      </c>
      <c r="AF53" s="494">
        <v>0</v>
      </c>
      <c r="AG53" s="494">
        <v>0</v>
      </c>
      <c r="AH53" s="494">
        <v>0</v>
      </c>
      <c r="AI53" s="494">
        <v>0</v>
      </c>
      <c r="AJ53" s="494">
        <v>0</v>
      </c>
      <c r="AK53" s="494">
        <v>0</v>
      </c>
      <c r="AL53" s="494">
        <v>0</v>
      </c>
      <c r="AM53" s="494">
        <v>0</v>
      </c>
      <c r="AN53" s="494">
        <v>0</v>
      </c>
      <c r="AO53" s="494">
        <v>0</v>
      </c>
      <c r="AP53" s="494">
        <v>0</v>
      </c>
      <c r="AQ53" s="494">
        <v>0</v>
      </c>
      <c r="AR53" s="494">
        <v>0</v>
      </c>
      <c r="AS53" s="494">
        <v>0</v>
      </c>
      <c r="AT53" s="494">
        <v>0</v>
      </c>
      <c r="AU53" s="494">
        <v>0</v>
      </c>
      <c r="AV53" s="494">
        <v>0</v>
      </c>
      <c r="AW53" s="494">
        <v>0</v>
      </c>
      <c r="AX53" s="494">
        <v>0</v>
      </c>
      <c r="AY53" s="494">
        <v>0</v>
      </c>
      <c r="AZ53" s="494">
        <v>0</v>
      </c>
      <c r="BA53" s="494">
        <v>0</v>
      </c>
      <c r="BB53" s="494">
        <v>0</v>
      </c>
      <c r="BC53" s="494">
        <v>0</v>
      </c>
      <c r="BD53" s="494">
        <v>0</v>
      </c>
      <c r="BE53" s="494">
        <v>0</v>
      </c>
      <c r="BF53" s="494">
        <v>0</v>
      </c>
      <c r="BG53" s="494">
        <v>0</v>
      </c>
      <c r="BH53" s="494">
        <v>0</v>
      </c>
      <c r="BI53" s="494">
        <v>0</v>
      </c>
      <c r="BJ53" s="494">
        <v>0</v>
      </c>
      <c r="BK53" s="494">
        <v>0</v>
      </c>
      <c r="BL53" s="494">
        <v>0</v>
      </c>
      <c r="BM53" s="494">
        <v>0</v>
      </c>
      <c r="BN53" s="494">
        <v>0</v>
      </c>
      <c r="BO53" s="494">
        <v>0</v>
      </c>
      <c r="BP53" s="494">
        <v>0</v>
      </c>
      <c r="BQ53" s="494">
        <v>0</v>
      </c>
      <c r="BR53" s="494">
        <v>0</v>
      </c>
      <c r="BS53" s="494">
        <v>0</v>
      </c>
      <c r="BT53" s="494">
        <v>0</v>
      </c>
      <c r="BU53" s="494">
        <v>0</v>
      </c>
      <c r="BV53" s="494">
        <v>0</v>
      </c>
      <c r="BW53" s="494">
        <v>0</v>
      </c>
      <c r="BX53" s="494">
        <v>0</v>
      </c>
      <c r="BY53" s="494">
        <v>0</v>
      </c>
      <c r="BZ53" s="494">
        <v>0</v>
      </c>
      <c r="CA53" s="494">
        <v>0</v>
      </c>
      <c r="CB53" s="494">
        <v>0</v>
      </c>
      <c r="CC53" s="494">
        <v>0</v>
      </c>
      <c r="CD53" s="494">
        <v>0</v>
      </c>
      <c r="CE53" s="494">
        <v>0</v>
      </c>
      <c r="CF53" s="494">
        <v>0</v>
      </c>
      <c r="CG53" s="494">
        <v>0</v>
      </c>
      <c r="CH53" s="494">
        <v>0</v>
      </c>
      <c r="CI53" s="494">
        <v>0</v>
      </c>
      <c r="CJ53" s="494">
        <v>0</v>
      </c>
      <c r="CK53" s="494">
        <v>0</v>
      </c>
      <c r="CL53" s="494">
        <v>0</v>
      </c>
      <c r="CM53" s="494">
        <v>0</v>
      </c>
      <c r="CN53" s="494">
        <v>0</v>
      </c>
      <c r="CO53" s="494">
        <v>0</v>
      </c>
      <c r="CP53" s="494">
        <v>0</v>
      </c>
      <c r="CQ53" s="494">
        <v>0</v>
      </c>
      <c r="CR53" s="494">
        <v>0</v>
      </c>
      <c r="CS53" s="494">
        <v>0</v>
      </c>
      <c r="CT53" s="9"/>
      <c r="CV53" s="343">
        <f>IF(COUNT(G53:INDEX(G53:CS53,RP+1))&lt;&gt;RP+1,"Error",0)</f>
        <v>0</v>
      </c>
      <c r="CX53" s="324">
        <f t="shared" si="16"/>
        <v>0</v>
      </c>
    </row>
    <row r="54" spans="3:102" customFormat="1" hidden="1" x14ac:dyDescent="0.35">
      <c r="C54" s="422" t="s">
        <v>334</v>
      </c>
      <c r="D54" s="33" t="str">
        <f>IF(OR(C54="Spare",ISBLANK(C54)),"",G.Asm!$F$72)</f>
        <v/>
      </c>
      <c r="E54" s="492">
        <f>G54+NPV(G.Asm!$F$40,H54:INDEX(H54:CS54,RP))</f>
        <v>0</v>
      </c>
      <c r="F54" s="492">
        <f t="shared" si="15"/>
        <v>0</v>
      </c>
      <c r="G54" s="493">
        <v>0</v>
      </c>
      <c r="H54" s="494">
        <v>0</v>
      </c>
      <c r="I54" s="494">
        <v>0</v>
      </c>
      <c r="J54" s="494">
        <v>0</v>
      </c>
      <c r="K54" s="494">
        <v>0</v>
      </c>
      <c r="L54" s="494">
        <v>0</v>
      </c>
      <c r="M54" s="494">
        <v>0</v>
      </c>
      <c r="N54" s="494">
        <v>0</v>
      </c>
      <c r="O54" s="494">
        <v>0</v>
      </c>
      <c r="P54" s="494">
        <v>0</v>
      </c>
      <c r="Q54" s="494">
        <v>0</v>
      </c>
      <c r="R54" s="494">
        <v>0</v>
      </c>
      <c r="S54" s="494">
        <v>0</v>
      </c>
      <c r="T54" s="494">
        <v>0</v>
      </c>
      <c r="U54" s="494">
        <v>0</v>
      </c>
      <c r="V54" s="494">
        <v>0</v>
      </c>
      <c r="W54" s="494">
        <v>0</v>
      </c>
      <c r="X54" s="494">
        <v>0</v>
      </c>
      <c r="Y54" s="494">
        <v>0</v>
      </c>
      <c r="Z54" s="494">
        <v>0</v>
      </c>
      <c r="AA54" s="494">
        <v>0</v>
      </c>
      <c r="AB54" s="494">
        <v>0</v>
      </c>
      <c r="AC54" s="494">
        <v>0</v>
      </c>
      <c r="AD54" s="494">
        <v>0</v>
      </c>
      <c r="AE54" s="494">
        <v>0</v>
      </c>
      <c r="AF54" s="494">
        <v>0</v>
      </c>
      <c r="AG54" s="494">
        <v>0</v>
      </c>
      <c r="AH54" s="494">
        <v>0</v>
      </c>
      <c r="AI54" s="494">
        <v>0</v>
      </c>
      <c r="AJ54" s="494">
        <v>0</v>
      </c>
      <c r="AK54" s="494">
        <v>0</v>
      </c>
      <c r="AL54" s="494">
        <v>0</v>
      </c>
      <c r="AM54" s="494">
        <v>0</v>
      </c>
      <c r="AN54" s="494">
        <v>0</v>
      </c>
      <c r="AO54" s="494">
        <v>0</v>
      </c>
      <c r="AP54" s="494">
        <v>0</v>
      </c>
      <c r="AQ54" s="494">
        <v>0</v>
      </c>
      <c r="AR54" s="494">
        <v>0</v>
      </c>
      <c r="AS54" s="494">
        <v>0</v>
      </c>
      <c r="AT54" s="494">
        <v>0</v>
      </c>
      <c r="AU54" s="494">
        <v>0</v>
      </c>
      <c r="AV54" s="494">
        <v>0</v>
      </c>
      <c r="AW54" s="494">
        <v>0</v>
      </c>
      <c r="AX54" s="494">
        <v>0</v>
      </c>
      <c r="AY54" s="494">
        <v>0</v>
      </c>
      <c r="AZ54" s="494">
        <v>0</v>
      </c>
      <c r="BA54" s="494">
        <v>0</v>
      </c>
      <c r="BB54" s="494">
        <v>0</v>
      </c>
      <c r="BC54" s="494">
        <v>0</v>
      </c>
      <c r="BD54" s="494">
        <v>0</v>
      </c>
      <c r="BE54" s="494">
        <v>0</v>
      </c>
      <c r="BF54" s="494">
        <v>0</v>
      </c>
      <c r="BG54" s="494">
        <v>0</v>
      </c>
      <c r="BH54" s="494">
        <v>0</v>
      </c>
      <c r="BI54" s="494">
        <v>0</v>
      </c>
      <c r="BJ54" s="494">
        <v>0</v>
      </c>
      <c r="BK54" s="494">
        <v>0</v>
      </c>
      <c r="BL54" s="494">
        <v>0</v>
      </c>
      <c r="BM54" s="494">
        <v>0</v>
      </c>
      <c r="BN54" s="494">
        <v>0</v>
      </c>
      <c r="BO54" s="494">
        <v>0</v>
      </c>
      <c r="BP54" s="494">
        <v>0</v>
      </c>
      <c r="BQ54" s="494">
        <v>0</v>
      </c>
      <c r="BR54" s="494">
        <v>0</v>
      </c>
      <c r="BS54" s="494">
        <v>0</v>
      </c>
      <c r="BT54" s="494">
        <v>0</v>
      </c>
      <c r="BU54" s="494">
        <v>0</v>
      </c>
      <c r="BV54" s="494">
        <v>0</v>
      </c>
      <c r="BW54" s="494">
        <v>0</v>
      </c>
      <c r="BX54" s="494">
        <v>0</v>
      </c>
      <c r="BY54" s="494">
        <v>0</v>
      </c>
      <c r="BZ54" s="494">
        <v>0</v>
      </c>
      <c r="CA54" s="494">
        <v>0</v>
      </c>
      <c r="CB54" s="494">
        <v>0</v>
      </c>
      <c r="CC54" s="494">
        <v>0</v>
      </c>
      <c r="CD54" s="494">
        <v>0</v>
      </c>
      <c r="CE54" s="494">
        <v>0</v>
      </c>
      <c r="CF54" s="494">
        <v>0</v>
      </c>
      <c r="CG54" s="494">
        <v>0</v>
      </c>
      <c r="CH54" s="494">
        <v>0</v>
      </c>
      <c r="CI54" s="494">
        <v>0</v>
      </c>
      <c r="CJ54" s="494">
        <v>0</v>
      </c>
      <c r="CK54" s="494">
        <v>0</v>
      </c>
      <c r="CL54" s="494">
        <v>0</v>
      </c>
      <c r="CM54" s="494">
        <v>0</v>
      </c>
      <c r="CN54" s="494">
        <v>0</v>
      </c>
      <c r="CO54" s="494">
        <v>0</v>
      </c>
      <c r="CP54" s="494">
        <v>0</v>
      </c>
      <c r="CQ54" s="494">
        <v>0</v>
      </c>
      <c r="CR54" s="494">
        <v>0</v>
      </c>
      <c r="CS54" s="494">
        <v>0</v>
      </c>
      <c r="CT54" s="9"/>
      <c r="CV54" s="343">
        <f>IF(COUNT(G54:INDEX(G54:CS54,RP+1))&lt;&gt;RP+1,"Error",0)</f>
        <v>0</v>
      </c>
      <c r="CX54" s="324">
        <f t="shared" si="16"/>
        <v>0</v>
      </c>
    </row>
    <row r="55" spans="3:102" customFormat="1" hidden="1" x14ac:dyDescent="0.35">
      <c r="C55" s="422" t="s">
        <v>334</v>
      </c>
      <c r="D55" s="33" t="str">
        <f>IF(OR(C55="Spare",ISBLANK(C55)),"",G.Asm!$F$72)</f>
        <v/>
      </c>
      <c r="E55" s="492">
        <f>G55+NPV(G.Asm!$F$40,H55:INDEX(H55:CS55,RP))</f>
        <v>0</v>
      </c>
      <c r="F55" s="492">
        <f t="shared" si="15"/>
        <v>0</v>
      </c>
      <c r="G55" s="493">
        <v>0</v>
      </c>
      <c r="H55" s="494">
        <v>0</v>
      </c>
      <c r="I55" s="494">
        <v>0</v>
      </c>
      <c r="J55" s="494">
        <v>0</v>
      </c>
      <c r="K55" s="494">
        <v>0</v>
      </c>
      <c r="L55" s="494">
        <v>0</v>
      </c>
      <c r="M55" s="494">
        <v>0</v>
      </c>
      <c r="N55" s="494">
        <v>0</v>
      </c>
      <c r="O55" s="494">
        <v>0</v>
      </c>
      <c r="P55" s="494">
        <v>0</v>
      </c>
      <c r="Q55" s="494">
        <v>0</v>
      </c>
      <c r="R55" s="494">
        <v>0</v>
      </c>
      <c r="S55" s="494">
        <v>0</v>
      </c>
      <c r="T55" s="494">
        <v>0</v>
      </c>
      <c r="U55" s="494">
        <v>0</v>
      </c>
      <c r="V55" s="494">
        <v>0</v>
      </c>
      <c r="W55" s="494">
        <v>0</v>
      </c>
      <c r="X55" s="494">
        <v>0</v>
      </c>
      <c r="Y55" s="494">
        <v>0</v>
      </c>
      <c r="Z55" s="494">
        <v>0</v>
      </c>
      <c r="AA55" s="494">
        <v>0</v>
      </c>
      <c r="AB55" s="494">
        <v>0</v>
      </c>
      <c r="AC55" s="494">
        <v>0</v>
      </c>
      <c r="AD55" s="494">
        <v>0</v>
      </c>
      <c r="AE55" s="494">
        <v>0</v>
      </c>
      <c r="AF55" s="494">
        <v>0</v>
      </c>
      <c r="AG55" s="494">
        <v>0</v>
      </c>
      <c r="AH55" s="494">
        <v>0</v>
      </c>
      <c r="AI55" s="494">
        <v>0</v>
      </c>
      <c r="AJ55" s="494">
        <v>0</v>
      </c>
      <c r="AK55" s="494">
        <v>0</v>
      </c>
      <c r="AL55" s="494">
        <v>0</v>
      </c>
      <c r="AM55" s="494">
        <v>0</v>
      </c>
      <c r="AN55" s="494">
        <v>0</v>
      </c>
      <c r="AO55" s="494">
        <v>0</v>
      </c>
      <c r="AP55" s="494">
        <v>0</v>
      </c>
      <c r="AQ55" s="494">
        <v>0</v>
      </c>
      <c r="AR55" s="494">
        <v>0</v>
      </c>
      <c r="AS55" s="494">
        <v>0</v>
      </c>
      <c r="AT55" s="494">
        <v>0</v>
      </c>
      <c r="AU55" s="494">
        <v>0</v>
      </c>
      <c r="AV55" s="494">
        <v>0</v>
      </c>
      <c r="AW55" s="494">
        <v>0</v>
      </c>
      <c r="AX55" s="494">
        <v>0</v>
      </c>
      <c r="AY55" s="494">
        <v>0</v>
      </c>
      <c r="AZ55" s="494">
        <v>0</v>
      </c>
      <c r="BA55" s="494">
        <v>0</v>
      </c>
      <c r="BB55" s="494">
        <v>0</v>
      </c>
      <c r="BC55" s="494">
        <v>0</v>
      </c>
      <c r="BD55" s="494">
        <v>0</v>
      </c>
      <c r="BE55" s="494">
        <v>0</v>
      </c>
      <c r="BF55" s="494">
        <v>0</v>
      </c>
      <c r="BG55" s="494">
        <v>0</v>
      </c>
      <c r="BH55" s="494">
        <v>0</v>
      </c>
      <c r="BI55" s="494">
        <v>0</v>
      </c>
      <c r="BJ55" s="494">
        <v>0</v>
      </c>
      <c r="BK55" s="494">
        <v>0</v>
      </c>
      <c r="BL55" s="494">
        <v>0</v>
      </c>
      <c r="BM55" s="494">
        <v>0</v>
      </c>
      <c r="BN55" s="494">
        <v>0</v>
      </c>
      <c r="BO55" s="494">
        <v>0</v>
      </c>
      <c r="BP55" s="494">
        <v>0</v>
      </c>
      <c r="BQ55" s="494">
        <v>0</v>
      </c>
      <c r="BR55" s="494">
        <v>0</v>
      </c>
      <c r="BS55" s="494">
        <v>0</v>
      </c>
      <c r="BT55" s="494">
        <v>0</v>
      </c>
      <c r="BU55" s="494">
        <v>0</v>
      </c>
      <c r="BV55" s="494">
        <v>0</v>
      </c>
      <c r="BW55" s="494">
        <v>0</v>
      </c>
      <c r="BX55" s="494">
        <v>0</v>
      </c>
      <c r="BY55" s="494">
        <v>0</v>
      </c>
      <c r="BZ55" s="494">
        <v>0</v>
      </c>
      <c r="CA55" s="494">
        <v>0</v>
      </c>
      <c r="CB55" s="494">
        <v>0</v>
      </c>
      <c r="CC55" s="494">
        <v>0</v>
      </c>
      <c r="CD55" s="494">
        <v>0</v>
      </c>
      <c r="CE55" s="494">
        <v>0</v>
      </c>
      <c r="CF55" s="494">
        <v>0</v>
      </c>
      <c r="CG55" s="494">
        <v>0</v>
      </c>
      <c r="CH55" s="494">
        <v>0</v>
      </c>
      <c r="CI55" s="494">
        <v>0</v>
      </c>
      <c r="CJ55" s="494">
        <v>0</v>
      </c>
      <c r="CK55" s="494">
        <v>0</v>
      </c>
      <c r="CL55" s="494">
        <v>0</v>
      </c>
      <c r="CM55" s="494">
        <v>0</v>
      </c>
      <c r="CN55" s="494">
        <v>0</v>
      </c>
      <c r="CO55" s="494">
        <v>0</v>
      </c>
      <c r="CP55" s="494">
        <v>0</v>
      </c>
      <c r="CQ55" s="494">
        <v>0</v>
      </c>
      <c r="CR55" s="494">
        <v>0</v>
      </c>
      <c r="CS55" s="494">
        <v>0</v>
      </c>
      <c r="CT55" s="9"/>
      <c r="CV55" s="343">
        <f>IF(COUNT(G55:INDEX(G55:CS55,RP+1))&lt;&gt;RP+1,"Error",0)</f>
        <v>0</v>
      </c>
      <c r="CX55" s="324">
        <f t="shared" si="16"/>
        <v>0</v>
      </c>
    </row>
    <row r="56" spans="3:102" customFormat="1" hidden="1" x14ac:dyDescent="0.35">
      <c r="C56" s="422" t="s">
        <v>334</v>
      </c>
      <c r="D56" s="33" t="str">
        <f>IF(OR(C56="Spare",ISBLANK(C56)),"",G.Asm!$F$72)</f>
        <v/>
      </c>
      <c r="E56" s="492">
        <f>G56+NPV(G.Asm!$F$40,H56:INDEX(H56:CS56,RP))</f>
        <v>0</v>
      </c>
      <c r="F56" s="492">
        <f t="shared" si="15"/>
        <v>0</v>
      </c>
      <c r="G56" s="493">
        <v>0</v>
      </c>
      <c r="H56" s="494">
        <v>0</v>
      </c>
      <c r="I56" s="494">
        <v>0</v>
      </c>
      <c r="J56" s="494">
        <v>0</v>
      </c>
      <c r="K56" s="494">
        <v>0</v>
      </c>
      <c r="L56" s="494">
        <v>0</v>
      </c>
      <c r="M56" s="494">
        <v>0</v>
      </c>
      <c r="N56" s="494">
        <v>0</v>
      </c>
      <c r="O56" s="494">
        <v>0</v>
      </c>
      <c r="P56" s="494">
        <v>0</v>
      </c>
      <c r="Q56" s="494">
        <v>0</v>
      </c>
      <c r="R56" s="494">
        <v>0</v>
      </c>
      <c r="S56" s="494">
        <v>0</v>
      </c>
      <c r="T56" s="494">
        <v>0</v>
      </c>
      <c r="U56" s="494">
        <v>0</v>
      </c>
      <c r="V56" s="494">
        <v>0</v>
      </c>
      <c r="W56" s="494">
        <v>0</v>
      </c>
      <c r="X56" s="494">
        <v>0</v>
      </c>
      <c r="Y56" s="494">
        <v>0</v>
      </c>
      <c r="Z56" s="494">
        <v>0</v>
      </c>
      <c r="AA56" s="494">
        <v>0</v>
      </c>
      <c r="AB56" s="494">
        <v>0</v>
      </c>
      <c r="AC56" s="494">
        <v>0</v>
      </c>
      <c r="AD56" s="494">
        <v>0</v>
      </c>
      <c r="AE56" s="494">
        <v>0</v>
      </c>
      <c r="AF56" s="494">
        <v>0</v>
      </c>
      <c r="AG56" s="494">
        <v>0</v>
      </c>
      <c r="AH56" s="494">
        <v>0</v>
      </c>
      <c r="AI56" s="494">
        <v>0</v>
      </c>
      <c r="AJ56" s="494">
        <v>0</v>
      </c>
      <c r="AK56" s="494">
        <v>0</v>
      </c>
      <c r="AL56" s="494">
        <v>0</v>
      </c>
      <c r="AM56" s="494">
        <v>0</v>
      </c>
      <c r="AN56" s="494">
        <v>0</v>
      </c>
      <c r="AO56" s="494">
        <v>0</v>
      </c>
      <c r="AP56" s="494">
        <v>0</v>
      </c>
      <c r="AQ56" s="494">
        <v>0</v>
      </c>
      <c r="AR56" s="494">
        <v>0</v>
      </c>
      <c r="AS56" s="494">
        <v>0</v>
      </c>
      <c r="AT56" s="494">
        <v>0</v>
      </c>
      <c r="AU56" s="494">
        <v>0</v>
      </c>
      <c r="AV56" s="494">
        <v>0</v>
      </c>
      <c r="AW56" s="494">
        <v>0</v>
      </c>
      <c r="AX56" s="494">
        <v>0</v>
      </c>
      <c r="AY56" s="494">
        <v>0</v>
      </c>
      <c r="AZ56" s="494">
        <v>0</v>
      </c>
      <c r="BA56" s="494">
        <v>0</v>
      </c>
      <c r="BB56" s="494">
        <v>0</v>
      </c>
      <c r="BC56" s="494">
        <v>0</v>
      </c>
      <c r="BD56" s="494">
        <v>0</v>
      </c>
      <c r="BE56" s="494">
        <v>0</v>
      </c>
      <c r="BF56" s="494">
        <v>0</v>
      </c>
      <c r="BG56" s="494">
        <v>0</v>
      </c>
      <c r="BH56" s="494">
        <v>0</v>
      </c>
      <c r="BI56" s="494">
        <v>0</v>
      </c>
      <c r="BJ56" s="494">
        <v>0</v>
      </c>
      <c r="BK56" s="494">
        <v>0</v>
      </c>
      <c r="BL56" s="494">
        <v>0</v>
      </c>
      <c r="BM56" s="494">
        <v>0</v>
      </c>
      <c r="BN56" s="494">
        <v>0</v>
      </c>
      <c r="BO56" s="494">
        <v>0</v>
      </c>
      <c r="BP56" s="494">
        <v>0</v>
      </c>
      <c r="BQ56" s="494">
        <v>0</v>
      </c>
      <c r="BR56" s="494">
        <v>0</v>
      </c>
      <c r="BS56" s="494">
        <v>0</v>
      </c>
      <c r="BT56" s="494">
        <v>0</v>
      </c>
      <c r="BU56" s="494">
        <v>0</v>
      </c>
      <c r="BV56" s="494">
        <v>0</v>
      </c>
      <c r="BW56" s="494">
        <v>0</v>
      </c>
      <c r="BX56" s="494">
        <v>0</v>
      </c>
      <c r="BY56" s="494">
        <v>0</v>
      </c>
      <c r="BZ56" s="494">
        <v>0</v>
      </c>
      <c r="CA56" s="494">
        <v>0</v>
      </c>
      <c r="CB56" s="494">
        <v>0</v>
      </c>
      <c r="CC56" s="494">
        <v>0</v>
      </c>
      <c r="CD56" s="494">
        <v>0</v>
      </c>
      <c r="CE56" s="494">
        <v>0</v>
      </c>
      <c r="CF56" s="494">
        <v>0</v>
      </c>
      <c r="CG56" s="494">
        <v>0</v>
      </c>
      <c r="CH56" s="494">
        <v>0</v>
      </c>
      <c r="CI56" s="494">
        <v>0</v>
      </c>
      <c r="CJ56" s="494">
        <v>0</v>
      </c>
      <c r="CK56" s="494">
        <v>0</v>
      </c>
      <c r="CL56" s="494">
        <v>0</v>
      </c>
      <c r="CM56" s="494">
        <v>0</v>
      </c>
      <c r="CN56" s="494">
        <v>0</v>
      </c>
      <c r="CO56" s="494">
        <v>0</v>
      </c>
      <c r="CP56" s="494">
        <v>0</v>
      </c>
      <c r="CQ56" s="494">
        <v>0</v>
      </c>
      <c r="CR56" s="494">
        <v>0</v>
      </c>
      <c r="CS56" s="494">
        <v>0</v>
      </c>
      <c r="CT56" s="9"/>
      <c r="CV56" s="343">
        <f>IF(COUNT(G56:INDEX(G56:CS56,RP+1))&lt;&gt;RP+1,"Error",0)</f>
        <v>0</v>
      </c>
      <c r="CX56" s="324">
        <f t="shared" si="16"/>
        <v>0</v>
      </c>
    </row>
    <row r="57" spans="3:102" customFormat="1" x14ac:dyDescent="0.35">
      <c r="C57" s="74"/>
      <c r="D57" s="3"/>
      <c r="E57" s="497"/>
      <c r="F57" s="497"/>
      <c r="G57" s="498"/>
      <c r="H57" s="498"/>
      <c r="I57" s="498"/>
      <c r="J57" s="498"/>
      <c r="K57" s="498"/>
      <c r="L57" s="498"/>
      <c r="M57" s="498"/>
      <c r="N57" s="498"/>
      <c r="O57" s="498"/>
      <c r="P57" s="498"/>
      <c r="Q57" s="498"/>
      <c r="R57" s="498"/>
      <c r="S57" s="498"/>
      <c r="T57" s="498"/>
      <c r="U57" s="498"/>
      <c r="V57" s="498"/>
      <c r="W57" s="498"/>
      <c r="X57" s="498"/>
      <c r="Y57" s="498"/>
      <c r="Z57" s="498"/>
      <c r="AA57" s="498"/>
      <c r="AB57" s="498"/>
      <c r="AC57" s="498"/>
      <c r="AD57" s="498"/>
      <c r="AE57" s="498"/>
      <c r="AF57" s="498"/>
      <c r="AG57" s="498"/>
      <c r="AH57" s="498"/>
      <c r="AI57" s="498"/>
      <c r="AJ57" s="498"/>
      <c r="AK57" s="498"/>
      <c r="AL57" s="498"/>
      <c r="AM57" s="498"/>
      <c r="AN57" s="498"/>
      <c r="AO57" s="498"/>
      <c r="AP57" s="498"/>
      <c r="AQ57" s="498"/>
      <c r="AR57" s="498"/>
      <c r="AS57" s="498"/>
      <c r="AT57" s="498"/>
      <c r="AU57" s="498"/>
      <c r="AV57" s="498"/>
      <c r="AW57" s="498"/>
      <c r="AX57" s="498"/>
      <c r="AY57" s="498"/>
      <c r="AZ57" s="498"/>
      <c r="BA57" s="498"/>
      <c r="BB57" s="498"/>
      <c r="BC57" s="498"/>
      <c r="BD57" s="498"/>
      <c r="BE57" s="498"/>
      <c r="BF57" s="498"/>
      <c r="BG57" s="498"/>
      <c r="BH57" s="498"/>
      <c r="BI57" s="498"/>
      <c r="BJ57" s="498"/>
      <c r="BK57" s="498"/>
      <c r="BL57" s="498"/>
      <c r="BM57" s="498"/>
      <c r="BN57" s="498"/>
      <c r="BO57" s="498"/>
      <c r="BP57" s="498"/>
      <c r="BQ57" s="498"/>
      <c r="BR57" s="498"/>
      <c r="BS57" s="498"/>
      <c r="BT57" s="498"/>
      <c r="BU57" s="498"/>
      <c r="BV57" s="498"/>
      <c r="BW57" s="498"/>
      <c r="BX57" s="498"/>
      <c r="BY57" s="498"/>
      <c r="BZ57" s="498"/>
      <c r="CA57" s="498"/>
      <c r="CB57" s="498"/>
      <c r="CC57" s="498"/>
      <c r="CD57" s="498"/>
      <c r="CE57" s="498"/>
      <c r="CF57" s="498"/>
      <c r="CG57" s="498"/>
      <c r="CH57" s="498"/>
      <c r="CI57" s="498"/>
      <c r="CJ57" s="498"/>
      <c r="CK57" s="498"/>
      <c r="CL57" s="498"/>
      <c r="CM57" s="498"/>
      <c r="CN57" s="498"/>
      <c r="CO57" s="498"/>
      <c r="CP57" s="498"/>
      <c r="CQ57" s="498"/>
      <c r="CR57" s="498"/>
      <c r="CS57" s="498"/>
      <c r="CT57" s="10"/>
    </row>
    <row r="58" spans="3:102" customFormat="1" ht="15.75" customHeight="1" x14ac:dyDescent="0.35">
      <c r="C58" s="80" t="s">
        <v>33</v>
      </c>
      <c r="D58" s="3"/>
      <c r="E58" s="502"/>
      <c r="F58" s="495"/>
      <c r="G58" s="498"/>
      <c r="H58" s="498"/>
      <c r="I58" s="498"/>
      <c r="J58" s="498"/>
      <c r="K58" s="498"/>
      <c r="L58" s="498"/>
      <c r="M58" s="498"/>
      <c r="N58" s="498"/>
      <c r="O58" s="498"/>
      <c r="P58" s="498"/>
      <c r="Q58" s="498"/>
      <c r="R58" s="498"/>
      <c r="S58" s="498"/>
      <c r="T58" s="498"/>
      <c r="U58" s="498"/>
      <c r="V58" s="498"/>
      <c r="W58" s="498"/>
      <c r="X58" s="498"/>
      <c r="Y58" s="498"/>
      <c r="Z58" s="498"/>
      <c r="AA58" s="498"/>
      <c r="AB58" s="498"/>
      <c r="AC58" s="498"/>
      <c r="AD58" s="498"/>
      <c r="AE58" s="498"/>
      <c r="AF58" s="498"/>
      <c r="AG58" s="498"/>
      <c r="AH58" s="498"/>
      <c r="AI58" s="498"/>
      <c r="AJ58" s="498"/>
      <c r="AK58" s="498"/>
      <c r="AL58" s="498"/>
      <c r="AM58" s="498"/>
      <c r="AN58" s="498"/>
      <c r="AO58" s="498"/>
      <c r="AP58" s="498"/>
      <c r="AQ58" s="498"/>
      <c r="AR58" s="498"/>
      <c r="AS58" s="498"/>
      <c r="AT58" s="498"/>
      <c r="AU58" s="498"/>
      <c r="AV58" s="498"/>
      <c r="AW58" s="498"/>
      <c r="AX58" s="498"/>
      <c r="AY58" s="498"/>
      <c r="AZ58" s="498"/>
      <c r="BA58" s="498"/>
      <c r="BB58" s="498"/>
      <c r="BC58" s="498"/>
      <c r="BD58" s="498"/>
      <c r="BE58" s="498"/>
      <c r="BF58" s="498"/>
      <c r="BG58" s="498"/>
      <c r="BH58" s="498"/>
      <c r="BI58" s="498"/>
      <c r="BJ58" s="498"/>
      <c r="BK58" s="498"/>
      <c r="BL58" s="498"/>
      <c r="BM58" s="498"/>
      <c r="BN58" s="498"/>
      <c r="BO58" s="498"/>
      <c r="BP58" s="498"/>
      <c r="BQ58" s="498"/>
      <c r="BR58" s="498"/>
      <c r="BS58" s="498"/>
      <c r="BT58" s="498"/>
      <c r="BU58" s="498"/>
      <c r="BV58" s="498"/>
      <c r="BW58" s="498"/>
      <c r="BX58" s="498"/>
      <c r="BY58" s="498"/>
      <c r="BZ58" s="498"/>
      <c r="CA58" s="498"/>
      <c r="CB58" s="498"/>
      <c r="CC58" s="498"/>
      <c r="CD58" s="498"/>
      <c r="CE58" s="498"/>
      <c r="CF58" s="498"/>
      <c r="CG58" s="498"/>
      <c r="CH58" s="498"/>
      <c r="CI58" s="498"/>
      <c r="CJ58" s="498"/>
      <c r="CK58" s="498"/>
      <c r="CL58" s="498"/>
      <c r="CM58" s="498"/>
      <c r="CN58" s="498"/>
      <c r="CO58" s="498"/>
      <c r="CP58" s="498"/>
      <c r="CQ58" s="498"/>
      <c r="CR58" s="498"/>
      <c r="CS58" s="498"/>
      <c r="CT58" s="10"/>
    </row>
    <row r="59" spans="3:102" customFormat="1" ht="15.75" customHeight="1" x14ac:dyDescent="0.35">
      <c r="C59" s="51"/>
      <c r="D59" s="3"/>
      <c r="E59" s="495"/>
      <c r="F59" s="495"/>
      <c r="G59" s="498"/>
      <c r="H59" s="498"/>
      <c r="I59" s="498"/>
      <c r="J59" s="498"/>
      <c r="K59" s="498"/>
      <c r="L59" s="498"/>
      <c r="M59" s="498"/>
      <c r="N59" s="498"/>
      <c r="O59" s="498"/>
      <c r="P59" s="498"/>
      <c r="Q59" s="498"/>
      <c r="R59" s="498"/>
      <c r="S59" s="498"/>
      <c r="T59" s="498"/>
      <c r="U59" s="498"/>
      <c r="V59" s="498"/>
      <c r="W59" s="498"/>
      <c r="X59" s="498"/>
      <c r="Y59" s="498"/>
      <c r="Z59" s="498"/>
      <c r="AA59" s="498"/>
      <c r="AB59" s="498"/>
      <c r="AC59" s="498"/>
      <c r="AD59" s="498"/>
      <c r="AE59" s="498"/>
      <c r="AF59" s="498"/>
      <c r="AG59" s="498"/>
      <c r="AH59" s="498"/>
      <c r="AI59" s="498"/>
      <c r="AJ59" s="498"/>
      <c r="AK59" s="498"/>
      <c r="AL59" s="498"/>
      <c r="AM59" s="498"/>
      <c r="AN59" s="498"/>
      <c r="AO59" s="498"/>
      <c r="AP59" s="498"/>
      <c r="AQ59" s="498"/>
      <c r="AR59" s="498"/>
      <c r="AS59" s="498"/>
      <c r="AT59" s="498"/>
      <c r="AU59" s="498"/>
      <c r="AV59" s="498"/>
      <c r="AW59" s="498"/>
      <c r="AX59" s="498"/>
      <c r="AY59" s="498"/>
      <c r="AZ59" s="498"/>
      <c r="BA59" s="498"/>
      <c r="BB59" s="498"/>
      <c r="BC59" s="498"/>
      <c r="BD59" s="498"/>
      <c r="BE59" s="498"/>
      <c r="BF59" s="498"/>
      <c r="BG59" s="498"/>
      <c r="BH59" s="498"/>
      <c r="BI59" s="498"/>
      <c r="BJ59" s="498"/>
      <c r="BK59" s="498"/>
      <c r="BL59" s="498"/>
      <c r="BM59" s="498"/>
      <c r="BN59" s="498"/>
      <c r="BO59" s="498"/>
      <c r="BP59" s="498"/>
      <c r="BQ59" s="498"/>
      <c r="BR59" s="498"/>
      <c r="BS59" s="498"/>
      <c r="BT59" s="498"/>
      <c r="BU59" s="498"/>
      <c r="BV59" s="498"/>
      <c r="BW59" s="498"/>
      <c r="BX59" s="498"/>
      <c r="BY59" s="498"/>
      <c r="BZ59" s="498"/>
      <c r="CA59" s="498"/>
      <c r="CB59" s="498"/>
      <c r="CC59" s="498"/>
      <c r="CD59" s="498"/>
      <c r="CE59" s="498"/>
      <c r="CF59" s="498"/>
      <c r="CG59" s="498"/>
      <c r="CH59" s="498"/>
      <c r="CI59" s="498"/>
      <c r="CJ59" s="498"/>
      <c r="CK59" s="498"/>
      <c r="CL59" s="498"/>
      <c r="CM59" s="498"/>
      <c r="CN59" s="498"/>
      <c r="CO59" s="498"/>
      <c r="CP59" s="498"/>
      <c r="CQ59" s="498"/>
      <c r="CR59" s="498"/>
      <c r="CS59" s="498"/>
      <c r="CT59" s="10"/>
    </row>
    <row r="60" spans="3:102" ht="15.75" customHeight="1" x14ac:dyDescent="0.3">
      <c r="C60" s="231" t="s">
        <v>143</v>
      </c>
      <c r="E60" s="490">
        <f t="shared" ref="E60:BP60" si="17">SUM(E61:E62)</f>
        <v>0</v>
      </c>
      <c r="F60" s="490">
        <f t="shared" si="17"/>
        <v>0</v>
      </c>
      <c r="G60" s="491">
        <f t="shared" si="17"/>
        <v>0</v>
      </c>
      <c r="H60" s="491">
        <f t="shared" si="17"/>
        <v>0</v>
      </c>
      <c r="I60" s="491">
        <f t="shared" si="17"/>
        <v>0</v>
      </c>
      <c r="J60" s="491">
        <f t="shared" si="17"/>
        <v>0</v>
      </c>
      <c r="K60" s="491">
        <f t="shared" si="17"/>
        <v>0</v>
      </c>
      <c r="L60" s="491">
        <f t="shared" si="17"/>
        <v>0</v>
      </c>
      <c r="M60" s="491">
        <f t="shared" si="17"/>
        <v>0</v>
      </c>
      <c r="N60" s="491">
        <f t="shared" si="17"/>
        <v>0</v>
      </c>
      <c r="O60" s="491">
        <f t="shared" si="17"/>
        <v>0</v>
      </c>
      <c r="P60" s="491">
        <f t="shared" si="17"/>
        <v>0</v>
      </c>
      <c r="Q60" s="491">
        <f t="shared" si="17"/>
        <v>0</v>
      </c>
      <c r="R60" s="491">
        <f t="shared" si="17"/>
        <v>0</v>
      </c>
      <c r="S60" s="491">
        <f t="shared" si="17"/>
        <v>0</v>
      </c>
      <c r="T60" s="491">
        <f t="shared" si="17"/>
        <v>0</v>
      </c>
      <c r="U60" s="491">
        <f t="shared" si="17"/>
        <v>0</v>
      </c>
      <c r="V60" s="491">
        <f t="shared" si="17"/>
        <v>0</v>
      </c>
      <c r="W60" s="491">
        <f t="shared" si="17"/>
        <v>0</v>
      </c>
      <c r="X60" s="491">
        <f t="shared" si="17"/>
        <v>0</v>
      </c>
      <c r="Y60" s="491">
        <f t="shared" si="17"/>
        <v>0</v>
      </c>
      <c r="Z60" s="491">
        <f t="shared" si="17"/>
        <v>0</v>
      </c>
      <c r="AA60" s="491">
        <f t="shared" si="17"/>
        <v>0</v>
      </c>
      <c r="AB60" s="491">
        <f t="shared" si="17"/>
        <v>0</v>
      </c>
      <c r="AC60" s="491">
        <f t="shared" si="17"/>
        <v>0</v>
      </c>
      <c r="AD60" s="491">
        <f t="shared" si="17"/>
        <v>0</v>
      </c>
      <c r="AE60" s="491">
        <f t="shared" si="17"/>
        <v>0</v>
      </c>
      <c r="AF60" s="491">
        <f t="shared" si="17"/>
        <v>0</v>
      </c>
      <c r="AG60" s="491">
        <f t="shared" si="17"/>
        <v>0</v>
      </c>
      <c r="AH60" s="491">
        <f t="shared" si="17"/>
        <v>0</v>
      </c>
      <c r="AI60" s="491">
        <f t="shared" si="17"/>
        <v>0</v>
      </c>
      <c r="AJ60" s="491">
        <f t="shared" si="17"/>
        <v>0</v>
      </c>
      <c r="AK60" s="491">
        <f t="shared" si="17"/>
        <v>0</v>
      </c>
      <c r="AL60" s="491">
        <f t="shared" si="17"/>
        <v>0</v>
      </c>
      <c r="AM60" s="491">
        <f t="shared" si="17"/>
        <v>0</v>
      </c>
      <c r="AN60" s="491">
        <f t="shared" si="17"/>
        <v>0</v>
      </c>
      <c r="AO60" s="491">
        <f t="shared" si="17"/>
        <v>0</v>
      </c>
      <c r="AP60" s="491">
        <f t="shared" si="17"/>
        <v>0</v>
      </c>
      <c r="AQ60" s="491">
        <f t="shared" si="17"/>
        <v>0</v>
      </c>
      <c r="AR60" s="491">
        <f t="shared" si="17"/>
        <v>0</v>
      </c>
      <c r="AS60" s="491">
        <f t="shared" si="17"/>
        <v>0</v>
      </c>
      <c r="AT60" s="491">
        <f t="shared" si="17"/>
        <v>0</v>
      </c>
      <c r="AU60" s="491">
        <f t="shared" si="17"/>
        <v>0</v>
      </c>
      <c r="AV60" s="491">
        <f t="shared" si="17"/>
        <v>0</v>
      </c>
      <c r="AW60" s="491">
        <f t="shared" si="17"/>
        <v>0</v>
      </c>
      <c r="AX60" s="491">
        <f t="shared" si="17"/>
        <v>0</v>
      </c>
      <c r="AY60" s="491">
        <f t="shared" si="17"/>
        <v>0</v>
      </c>
      <c r="AZ60" s="491">
        <f t="shared" si="17"/>
        <v>0</v>
      </c>
      <c r="BA60" s="491">
        <f t="shared" si="17"/>
        <v>0</v>
      </c>
      <c r="BB60" s="491">
        <f t="shared" si="17"/>
        <v>0</v>
      </c>
      <c r="BC60" s="491">
        <f t="shared" si="17"/>
        <v>0</v>
      </c>
      <c r="BD60" s="491">
        <f t="shared" si="17"/>
        <v>0</v>
      </c>
      <c r="BE60" s="491">
        <f t="shared" si="17"/>
        <v>0</v>
      </c>
      <c r="BF60" s="491">
        <f t="shared" si="17"/>
        <v>0</v>
      </c>
      <c r="BG60" s="491">
        <f t="shared" si="17"/>
        <v>0</v>
      </c>
      <c r="BH60" s="491">
        <f t="shared" si="17"/>
        <v>0</v>
      </c>
      <c r="BI60" s="491">
        <f t="shared" si="17"/>
        <v>0</v>
      </c>
      <c r="BJ60" s="491">
        <f t="shared" si="17"/>
        <v>0</v>
      </c>
      <c r="BK60" s="491">
        <f t="shared" si="17"/>
        <v>0</v>
      </c>
      <c r="BL60" s="491">
        <f t="shared" si="17"/>
        <v>0</v>
      </c>
      <c r="BM60" s="491">
        <f t="shared" si="17"/>
        <v>0</v>
      </c>
      <c r="BN60" s="491">
        <f t="shared" si="17"/>
        <v>0</v>
      </c>
      <c r="BO60" s="491">
        <f t="shared" si="17"/>
        <v>0</v>
      </c>
      <c r="BP60" s="491">
        <f t="shared" si="17"/>
        <v>0</v>
      </c>
      <c r="BQ60" s="491">
        <f t="shared" ref="BQ60:CS60" si="18">SUM(BQ61:BQ62)</f>
        <v>0</v>
      </c>
      <c r="BR60" s="491">
        <f t="shared" si="18"/>
        <v>0</v>
      </c>
      <c r="BS60" s="491">
        <f t="shared" si="18"/>
        <v>0</v>
      </c>
      <c r="BT60" s="491">
        <f t="shared" si="18"/>
        <v>0</v>
      </c>
      <c r="BU60" s="491">
        <f t="shared" si="18"/>
        <v>0</v>
      </c>
      <c r="BV60" s="491">
        <f t="shared" si="18"/>
        <v>0</v>
      </c>
      <c r="BW60" s="491">
        <f t="shared" si="18"/>
        <v>0</v>
      </c>
      <c r="BX60" s="491">
        <f t="shared" si="18"/>
        <v>0</v>
      </c>
      <c r="BY60" s="491">
        <f t="shared" si="18"/>
        <v>0</v>
      </c>
      <c r="BZ60" s="491">
        <f t="shared" si="18"/>
        <v>0</v>
      </c>
      <c r="CA60" s="491">
        <f t="shared" si="18"/>
        <v>0</v>
      </c>
      <c r="CB60" s="491">
        <f t="shared" si="18"/>
        <v>0</v>
      </c>
      <c r="CC60" s="491">
        <f t="shared" si="18"/>
        <v>0</v>
      </c>
      <c r="CD60" s="491">
        <f t="shared" si="18"/>
        <v>0</v>
      </c>
      <c r="CE60" s="491">
        <f t="shared" si="18"/>
        <v>0</v>
      </c>
      <c r="CF60" s="491">
        <f t="shared" si="18"/>
        <v>0</v>
      </c>
      <c r="CG60" s="491">
        <f t="shared" si="18"/>
        <v>0</v>
      </c>
      <c r="CH60" s="491">
        <f t="shared" si="18"/>
        <v>0</v>
      </c>
      <c r="CI60" s="491">
        <f t="shared" si="18"/>
        <v>0</v>
      </c>
      <c r="CJ60" s="491">
        <f t="shared" si="18"/>
        <v>0</v>
      </c>
      <c r="CK60" s="491">
        <f t="shared" si="18"/>
        <v>0</v>
      </c>
      <c r="CL60" s="491">
        <f t="shared" si="18"/>
        <v>0</v>
      </c>
      <c r="CM60" s="491">
        <f t="shared" si="18"/>
        <v>0</v>
      </c>
      <c r="CN60" s="491">
        <f t="shared" si="18"/>
        <v>0</v>
      </c>
      <c r="CO60" s="491">
        <f t="shared" si="18"/>
        <v>0</v>
      </c>
      <c r="CP60" s="491">
        <f t="shared" si="18"/>
        <v>0</v>
      </c>
      <c r="CQ60" s="491">
        <f t="shared" si="18"/>
        <v>0</v>
      </c>
      <c r="CR60" s="491">
        <f t="shared" si="18"/>
        <v>0</v>
      </c>
      <c r="CS60" s="491">
        <f t="shared" si="18"/>
        <v>0</v>
      </c>
      <c r="CT60" s="56"/>
      <c r="CX60" s="3"/>
    </row>
    <row r="61" spans="3:102" ht="15.75" customHeight="1" x14ac:dyDescent="0.3">
      <c r="C61" s="81" t="s">
        <v>34</v>
      </c>
      <c r="E61" s="492">
        <f>G61+NPV(G.Asm!$F$40,H61:INDEX(H61:CS61,RP))</f>
        <v>0</v>
      </c>
      <c r="F61" s="492">
        <f>SUMIF($G$4:$CS$4,"&lt;="&amp;RP,G61:CS61)</f>
        <v>0</v>
      </c>
      <c r="G61" s="503">
        <v>0</v>
      </c>
      <c r="H61" s="504">
        <v>0</v>
      </c>
      <c r="I61" s="504">
        <v>0</v>
      </c>
      <c r="J61" s="504">
        <v>0</v>
      </c>
      <c r="K61" s="504">
        <v>0</v>
      </c>
      <c r="L61" s="504">
        <v>0</v>
      </c>
      <c r="M61" s="504">
        <v>0</v>
      </c>
      <c r="N61" s="504">
        <v>0</v>
      </c>
      <c r="O61" s="504">
        <v>0</v>
      </c>
      <c r="P61" s="504">
        <v>0</v>
      </c>
      <c r="Q61" s="504">
        <v>0</v>
      </c>
      <c r="R61" s="504">
        <v>0</v>
      </c>
      <c r="S61" s="504">
        <v>0</v>
      </c>
      <c r="T61" s="504">
        <v>0</v>
      </c>
      <c r="U61" s="504">
        <v>0</v>
      </c>
      <c r="V61" s="504">
        <v>0</v>
      </c>
      <c r="W61" s="504">
        <v>0</v>
      </c>
      <c r="X61" s="504">
        <v>0</v>
      </c>
      <c r="Y61" s="504">
        <v>0</v>
      </c>
      <c r="Z61" s="504">
        <v>0</v>
      </c>
      <c r="AA61" s="504">
        <v>0</v>
      </c>
      <c r="AB61" s="504">
        <v>0</v>
      </c>
      <c r="AC61" s="504">
        <v>0</v>
      </c>
      <c r="AD61" s="504">
        <v>0</v>
      </c>
      <c r="AE61" s="504">
        <v>0</v>
      </c>
      <c r="AF61" s="504">
        <v>0</v>
      </c>
      <c r="AG61" s="504">
        <v>0</v>
      </c>
      <c r="AH61" s="504">
        <v>0</v>
      </c>
      <c r="AI61" s="504">
        <v>0</v>
      </c>
      <c r="AJ61" s="504">
        <v>0</v>
      </c>
      <c r="AK61" s="504">
        <v>0</v>
      </c>
      <c r="AL61" s="504">
        <v>0</v>
      </c>
      <c r="AM61" s="504">
        <v>0</v>
      </c>
      <c r="AN61" s="504">
        <v>0</v>
      </c>
      <c r="AO61" s="504">
        <v>0</v>
      </c>
      <c r="AP61" s="504">
        <v>0</v>
      </c>
      <c r="AQ61" s="504">
        <v>0</v>
      </c>
      <c r="AR61" s="504">
        <v>0</v>
      </c>
      <c r="AS61" s="504">
        <v>0</v>
      </c>
      <c r="AT61" s="504">
        <v>0</v>
      </c>
      <c r="AU61" s="504">
        <v>0</v>
      </c>
      <c r="AV61" s="504">
        <v>0</v>
      </c>
      <c r="AW61" s="504">
        <v>0</v>
      </c>
      <c r="AX61" s="504">
        <v>0</v>
      </c>
      <c r="AY61" s="504">
        <v>0</v>
      </c>
      <c r="AZ61" s="504">
        <v>0</v>
      </c>
      <c r="BA61" s="504">
        <v>0</v>
      </c>
      <c r="BB61" s="504">
        <v>0</v>
      </c>
      <c r="BC61" s="504">
        <v>0</v>
      </c>
      <c r="BD61" s="504">
        <v>0</v>
      </c>
      <c r="BE61" s="504">
        <v>0</v>
      </c>
      <c r="BF61" s="504">
        <v>0</v>
      </c>
      <c r="BG61" s="504">
        <v>0</v>
      </c>
      <c r="BH61" s="504">
        <v>0</v>
      </c>
      <c r="BI61" s="504">
        <v>0</v>
      </c>
      <c r="BJ61" s="504">
        <v>0</v>
      </c>
      <c r="BK61" s="504">
        <v>0</v>
      </c>
      <c r="BL61" s="504">
        <v>0</v>
      </c>
      <c r="BM61" s="504">
        <v>0</v>
      </c>
      <c r="BN61" s="504">
        <v>0</v>
      </c>
      <c r="BO61" s="504">
        <v>0</v>
      </c>
      <c r="BP61" s="504">
        <v>0</v>
      </c>
      <c r="BQ61" s="504">
        <v>0</v>
      </c>
      <c r="BR61" s="504">
        <v>0</v>
      </c>
      <c r="BS61" s="504">
        <v>0</v>
      </c>
      <c r="BT61" s="504">
        <v>0</v>
      </c>
      <c r="BU61" s="504">
        <v>0</v>
      </c>
      <c r="BV61" s="504">
        <v>0</v>
      </c>
      <c r="BW61" s="504">
        <v>0</v>
      </c>
      <c r="BX61" s="504">
        <v>0</v>
      </c>
      <c r="BY61" s="504">
        <v>0</v>
      </c>
      <c r="BZ61" s="504">
        <v>0</v>
      </c>
      <c r="CA61" s="504">
        <v>0</v>
      </c>
      <c r="CB61" s="504">
        <v>0</v>
      </c>
      <c r="CC61" s="504">
        <v>0</v>
      </c>
      <c r="CD61" s="504">
        <v>0</v>
      </c>
      <c r="CE61" s="504">
        <v>0</v>
      </c>
      <c r="CF61" s="504">
        <v>0</v>
      </c>
      <c r="CG61" s="504">
        <v>0</v>
      </c>
      <c r="CH61" s="504">
        <v>0</v>
      </c>
      <c r="CI61" s="504">
        <v>0</v>
      </c>
      <c r="CJ61" s="504">
        <v>0</v>
      </c>
      <c r="CK61" s="504">
        <v>0</v>
      </c>
      <c r="CL61" s="504">
        <v>0</v>
      </c>
      <c r="CM61" s="504">
        <v>0</v>
      </c>
      <c r="CN61" s="504">
        <v>0</v>
      </c>
      <c r="CO61" s="504">
        <v>0</v>
      </c>
      <c r="CP61" s="504">
        <v>0</v>
      </c>
      <c r="CQ61" s="504">
        <v>0</v>
      </c>
      <c r="CR61" s="504">
        <v>0</v>
      </c>
      <c r="CS61" s="494">
        <v>0</v>
      </c>
      <c r="CT61" s="9"/>
      <c r="CV61" s="343">
        <f>IF(COUNT(G61:INDEX(G61:CS61,RP+1))&lt;&gt;RP+1,"Error",0)</f>
        <v>0</v>
      </c>
      <c r="CX61" s="383"/>
    </row>
    <row r="62" spans="3:102" ht="15.75" customHeight="1" x14ac:dyDescent="0.3">
      <c r="C62" s="82" t="s">
        <v>35</v>
      </c>
      <c r="E62" s="492">
        <f>G62+NPV(G.Asm!$F$40,H62:INDEX(H62:CS62,RP))</f>
        <v>0</v>
      </c>
      <c r="F62" s="492">
        <f>SUMIF($G$4:$CS$4,"&lt;="&amp;RP,G62:CS62)</f>
        <v>0</v>
      </c>
      <c r="G62" s="493">
        <v>0</v>
      </c>
      <c r="H62" s="494">
        <v>0</v>
      </c>
      <c r="I62" s="494">
        <v>0</v>
      </c>
      <c r="J62" s="494">
        <v>0</v>
      </c>
      <c r="K62" s="494">
        <v>0</v>
      </c>
      <c r="L62" s="494">
        <v>0</v>
      </c>
      <c r="M62" s="494">
        <v>0</v>
      </c>
      <c r="N62" s="494">
        <v>0</v>
      </c>
      <c r="O62" s="494">
        <v>0</v>
      </c>
      <c r="P62" s="494">
        <v>0</v>
      </c>
      <c r="Q62" s="494">
        <v>0</v>
      </c>
      <c r="R62" s="494">
        <v>0</v>
      </c>
      <c r="S62" s="494">
        <v>0</v>
      </c>
      <c r="T62" s="494">
        <v>0</v>
      </c>
      <c r="U62" s="494">
        <v>0</v>
      </c>
      <c r="V62" s="494">
        <v>0</v>
      </c>
      <c r="W62" s="494">
        <v>0</v>
      </c>
      <c r="X62" s="494">
        <v>0</v>
      </c>
      <c r="Y62" s="494">
        <v>0</v>
      </c>
      <c r="Z62" s="494">
        <v>0</v>
      </c>
      <c r="AA62" s="494">
        <v>0</v>
      </c>
      <c r="AB62" s="494">
        <v>0</v>
      </c>
      <c r="AC62" s="494">
        <v>0</v>
      </c>
      <c r="AD62" s="494">
        <v>0</v>
      </c>
      <c r="AE62" s="494">
        <v>0</v>
      </c>
      <c r="AF62" s="494">
        <v>0</v>
      </c>
      <c r="AG62" s="494">
        <v>0</v>
      </c>
      <c r="AH62" s="494">
        <v>0</v>
      </c>
      <c r="AI62" s="494">
        <v>0</v>
      </c>
      <c r="AJ62" s="494">
        <v>0</v>
      </c>
      <c r="AK62" s="494">
        <v>0</v>
      </c>
      <c r="AL62" s="494">
        <v>0</v>
      </c>
      <c r="AM62" s="494">
        <v>0</v>
      </c>
      <c r="AN62" s="494">
        <v>0</v>
      </c>
      <c r="AO62" s="494">
        <v>0</v>
      </c>
      <c r="AP62" s="494">
        <v>0</v>
      </c>
      <c r="AQ62" s="494">
        <v>0</v>
      </c>
      <c r="AR62" s="494">
        <v>0</v>
      </c>
      <c r="AS62" s="494">
        <v>0</v>
      </c>
      <c r="AT62" s="494">
        <v>0</v>
      </c>
      <c r="AU62" s="494">
        <v>0</v>
      </c>
      <c r="AV62" s="494">
        <v>0</v>
      </c>
      <c r="AW62" s="494">
        <v>0</v>
      </c>
      <c r="AX62" s="494">
        <v>0</v>
      </c>
      <c r="AY62" s="494">
        <v>0</v>
      </c>
      <c r="AZ62" s="494">
        <v>0</v>
      </c>
      <c r="BA62" s="494">
        <v>0</v>
      </c>
      <c r="BB62" s="494">
        <v>0</v>
      </c>
      <c r="BC62" s="494">
        <v>0</v>
      </c>
      <c r="BD62" s="494">
        <v>0</v>
      </c>
      <c r="BE62" s="494">
        <v>0</v>
      </c>
      <c r="BF62" s="494">
        <v>0</v>
      </c>
      <c r="BG62" s="494">
        <v>0</v>
      </c>
      <c r="BH62" s="494">
        <v>0</v>
      </c>
      <c r="BI62" s="494">
        <v>0</v>
      </c>
      <c r="BJ62" s="494">
        <v>0</v>
      </c>
      <c r="BK62" s="494">
        <v>0</v>
      </c>
      <c r="BL62" s="494">
        <v>0</v>
      </c>
      <c r="BM62" s="494">
        <v>0</v>
      </c>
      <c r="BN62" s="494">
        <v>0</v>
      </c>
      <c r="BO62" s="494">
        <v>0</v>
      </c>
      <c r="BP62" s="494">
        <v>0</v>
      </c>
      <c r="BQ62" s="494">
        <v>0</v>
      </c>
      <c r="BR62" s="494">
        <v>0</v>
      </c>
      <c r="BS62" s="494">
        <v>0</v>
      </c>
      <c r="BT62" s="494">
        <v>0</v>
      </c>
      <c r="BU62" s="494">
        <v>0</v>
      </c>
      <c r="BV62" s="494">
        <v>0</v>
      </c>
      <c r="BW62" s="494">
        <v>0</v>
      </c>
      <c r="BX62" s="494">
        <v>0</v>
      </c>
      <c r="BY62" s="494">
        <v>0</v>
      </c>
      <c r="BZ62" s="494">
        <v>0</v>
      </c>
      <c r="CA62" s="494">
        <v>0</v>
      </c>
      <c r="CB62" s="494">
        <v>0</v>
      </c>
      <c r="CC62" s="494">
        <v>0</v>
      </c>
      <c r="CD62" s="494">
        <v>0</v>
      </c>
      <c r="CE62" s="494">
        <v>0</v>
      </c>
      <c r="CF62" s="494">
        <v>0</v>
      </c>
      <c r="CG62" s="494">
        <v>0</v>
      </c>
      <c r="CH62" s="494">
        <v>0</v>
      </c>
      <c r="CI62" s="494">
        <v>0</v>
      </c>
      <c r="CJ62" s="494">
        <v>0</v>
      </c>
      <c r="CK62" s="494">
        <v>0</v>
      </c>
      <c r="CL62" s="494">
        <v>0</v>
      </c>
      <c r="CM62" s="494">
        <v>0</v>
      </c>
      <c r="CN62" s="494">
        <v>0</v>
      </c>
      <c r="CO62" s="494">
        <v>0</v>
      </c>
      <c r="CP62" s="494">
        <v>0</v>
      </c>
      <c r="CQ62" s="494">
        <v>0</v>
      </c>
      <c r="CR62" s="494">
        <v>0</v>
      </c>
      <c r="CS62" s="494">
        <v>0</v>
      </c>
      <c r="CT62" s="9"/>
      <c r="CV62" s="343">
        <f>IF(COUNT(G62:INDEX(G62:CS62,RP+1))&lt;&gt;RP+1,"Error",0)</f>
        <v>0</v>
      </c>
      <c r="CX62" s="383"/>
    </row>
    <row r="63" spans="3:102" customFormat="1" x14ac:dyDescent="0.35">
      <c r="C63" s="74"/>
      <c r="D63" s="3"/>
      <c r="E63" s="497"/>
      <c r="F63" s="497"/>
      <c r="G63" s="498"/>
      <c r="H63" s="498"/>
      <c r="I63" s="498"/>
      <c r="J63" s="498"/>
      <c r="K63" s="498"/>
      <c r="L63" s="498"/>
      <c r="M63" s="498"/>
      <c r="N63" s="498"/>
      <c r="O63" s="498"/>
      <c r="P63" s="498"/>
      <c r="Q63" s="498"/>
      <c r="R63" s="498"/>
      <c r="S63" s="498"/>
      <c r="T63" s="498"/>
      <c r="U63" s="498"/>
      <c r="V63" s="498"/>
      <c r="W63" s="498"/>
      <c r="X63" s="498"/>
      <c r="Y63" s="498"/>
      <c r="Z63" s="498"/>
      <c r="AA63" s="498"/>
      <c r="AB63" s="498"/>
      <c r="AC63" s="498"/>
      <c r="AD63" s="498"/>
      <c r="AE63" s="498"/>
      <c r="AF63" s="498"/>
      <c r="AG63" s="498"/>
      <c r="AH63" s="498"/>
      <c r="AI63" s="498"/>
      <c r="AJ63" s="498"/>
      <c r="AK63" s="498"/>
      <c r="AL63" s="498"/>
      <c r="AM63" s="498"/>
      <c r="AN63" s="498"/>
      <c r="AO63" s="498"/>
      <c r="AP63" s="498"/>
      <c r="AQ63" s="498"/>
      <c r="AR63" s="498"/>
      <c r="AS63" s="498"/>
      <c r="AT63" s="498"/>
      <c r="AU63" s="498"/>
      <c r="AV63" s="498"/>
      <c r="AW63" s="498"/>
      <c r="AX63" s="498"/>
      <c r="AY63" s="498"/>
      <c r="AZ63" s="498"/>
      <c r="BA63" s="498"/>
      <c r="BB63" s="498"/>
      <c r="BC63" s="498"/>
      <c r="BD63" s="498"/>
      <c r="BE63" s="498"/>
      <c r="BF63" s="498"/>
      <c r="BG63" s="498"/>
      <c r="BH63" s="498"/>
      <c r="BI63" s="498"/>
      <c r="BJ63" s="498"/>
      <c r="BK63" s="498"/>
      <c r="BL63" s="498"/>
      <c r="BM63" s="498"/>
      <c r="BN63" s="498"/>
      <c r="BO63" s="498"/>
      <c r="BP63" s="498"/>
      <c r="BQ63" s="498"/>
      <c r="BR63" s="498"/>
      <c r="BS63" s="498"/>
      <c r="BT63" s="498"/>
      <c r="BU63" s="498"/>
      <c r="BV63" s="498"/>
      <c r="BW63" s="498"/>
      <c r="BX63" s="498"/>
      <c r="BY63" s="498"/>
      <c r="BZ63" s="498"/>
      <c r="CA63" s="498"/>
      <c r="CB63" s="498"/>
      <c r="CC63" s="498"/>
      <c r="CD63" s="498"/>
      <c r="CE63" s="498"/>
      <c r="CF63" s="498"/>
      <c r="CG63" s="498"/>
      <c r="CH63" s="498"/>
      <c r="CI63" s="498"/>
      <c r="CJ63" s="498"/>
      <c r="CK63" s="498"/>
      <c r="CL63" s="498"/>
      <c r="CM63" s="498"/>
      <c r="CN63" s="498"/>
      <c r="CO63" s="498"/>
      <c r="CP63" s="498"/>
      <c r="CQ63" s="498"/>
      <c r="CR63" s="498"/>
      <c r="CS63" s="498"/>
      <c r="CT63" s="10"/>
    </row>
    <row r="64" spans="3:102" customFormat="1" ht="15.5" hidden="1" x14ac:dyDescent="0.35">
      <c r="C64" s="78" t="s">
        <v>106</v>
      </c>
      <c r="D64" s="3"/>
      <c r="E64" s="502"/>
      <c r="F64" s="497"/>
      <c r="G64" s="498"/>
      <c r="H64" s="498"/>
      <c r="I64" s="498"/>
      <c r="J64" s="498"/>
      <c r="K64" s="498"/>
      <c r="L64" s="498"/>
      <c r="M64" s="498"/>
      <c r="N64" s="498"/>
      <c r="O64" s="498"/>
      <c r="P64" s="498"/>
      <c r="Q64" s="498"/>
      <c r="R64" s="498"/>
      <c r="S64" s="498"/>
      <c r="T64" s="498"/>
      <c r="U64" s="498"/>
      <c r="V64" s="498"/>
      <c r="W64" s="498"/>
      <c r="X64" s="498"/>
      <c r="Y64" s="498"/>
      <c r="Z64" s="498"/>
      <c r="AA64" s="498"/>
      <c r="AB64" s="498"/>
      <c r="AC64" s="498"/>
      <c r="AD64" s="498"/>
      <c r="AE64" s="498"/>
      <c r="AF64" s="498"/>
      <c r="AG64" s="498"/>
      <c r="AH64" s="498"/>
      <c r="AI64" s="498"/>
      <c r="AJ64" s="498"/>
      <c r="AK64" s="498"/>
      <c r="AL64" s="498"/>
      <c r="AM64" s="498"/>
      <c r="AN64" s="498"/>
      <c r="AO64" s="498"/>
      <c r="AP64" s="498"/>
      <c r="AQ64" s="498"/>
      <c r="AR64" s="498"/>
      <c r="AS64" s="498"/>
      <c r="AT64" s="498"/>
      <c r="AU64" s="498"/>
      <c r="AV64" s="498"/>
      <c r="AW64" s="498"/>
      <c r="AX64" s="498"/>
      <c r="AY64" s="498"/>
      <c r="AZ64" s="498"/>
      <c r="BA64" s="498"/>
      <c r="BB64" s="498"/>
      <c r="BC64" s="498"/>
      <c r="BD64" s="498"/>
      <c r="BE64" s="498"/>
      <c r="BF64" s="498"/>
      <c r="BG64" s="498"/>
      <c r="BH64" s="498"/>
      <c r="BI64" s="498"/>
      <c r="BJ64" s="498"/>
      <c r="BK64" s="498"/>
      <c r="BL64" s="498"/>
      <c r="BM64" s="498"/>
      <c r="BN64" s="498"/>
      <c r="BO64" s="498"/>
      <c r="BP64" s="498"/>
      <c r="BQ64" s="498"/>
      <c r="BR64" s="498"/>
      <c r="BS64" s="498"/>
      <c r="BT64" s="498"/>
      <c r="BU64" s="498"/>
      <c r="BV64" s="498"/>
      <c r="BW64" s="498"/>
      <c r="BX64" s="498"/>
      <c r="BY64" s="498"/>
      <c r="BZ64" s="498"/>
      <c r="CA64" s="498"/>
      <c r="CB64" s="498"/>
      <c r="CC64" s="498"/>
      <c r="CD64" s="498"/>
      <c r="CE64" s="498"/>
      <c r="CF64" s="498"/>
      <c r="CG64" s="498"/>
      <c r="CH64" s="498"/>
      <c r="CI64" s="498"/>
      <c r="CJ64" s="498"/>
      <c r="CK64" s="498"/>
      <c r="CL64" s="498"/>
      <c r="CM64" s="498"/>
      <c r="CN64" s="498"/>
      <c r="CO64" s="498"/>
      <c r="CP64" s="498"/>
      <c r="CQ64" s="498"/>
      <c r="CR64" s="498"/>
      <c r="CS64" s="498"/>
      <c r="CT64" s="10"/>
    </row>
    <row r="65" spans="3:102" customFormat="1" ht="15.5" hidden="1" x14ac:dyDescent="0.35">
      <c r="C65" s="78"/>
      <c r="D65" s="3"/>
      <c r="E65" s="502"/>
      <c r="F65" s="497"/>
      <c r="G65" s="498"/>
      <c r="H65" s="498"/>
      <c r="I65" s="498"/>
      <c r="J65" s="498"/>
      <c r="K65" s="498"/>
      <c r="L65" s="498"/>
      <c r="M65" s="498"/>
      <c r="N65" s="498"/>
      <c r="O65" s="498"/>
      <c r="P65" s="498"/>
      <c r="Q65" s="498"/>
      <c r="R65" s="498"/>
      <c r="S65" s="498"/>
      <c r="T65" s="498"/>
      <c r="U65" s="498"/>
      <c r="V65" s="498"/>
      <c r="W65" s="498"/>
      <c r="X65" s="498"/>
      <c r="Y65" s="498"/>
      <c r="Z65" s="498"/>
      <c r="AA65" s="498"/>
      <c r="AB65" s="498"/>
      <c r="AC65" s="498"/>
      <c r="AD65" s="498"/>
      <c r="AE65" s="498"/>
      <c r="AF65" s="498"/>
      <c r="AG65" s="498"/>
      <c r="AH65" s="498"/>
      <c r="AI65" s="498"/>
      <c r="AJ65" s="498"/>
      <c r="AK65" s="498"/>
      <c r="AL65" s="498"/>
      <c r="AM65" s="498"/>
      <c r="AN65" s="498"/>
      <c r="AO65" s="498"/>
      <c r="AP65" s="498"/>
      <c r="AQ65" s="498"/>
      <c r="AR65" s="498"/>
      <c r="AS65" s="498"/>
      <c r="AT65" s="498"/>
      <c r="AU65" s="498"/>
      <c r="AV65" s="498"/>
      <c r="AW65" s="498"/>
      <c r="AX65" s="498"/>
      <c r="AY65" s="498"/>
      <c r="AZ65" s="498"/>
      <c r="BA65" s="498"/>
      <c r="BB65" s="498"/>
      <c r="BC65" s="498"/>
      <c r="BD65" s="498"/>
      <c r="BE65" s="498"/>
      <c r="BF65" s="498"/>
      <c r="BG65" s="498"/>
      <c r="BH65" s="498"/>
      <c r="BI65" s="498"/>
      <c r="BJ65" s="498"/>
      <c r="BK65" s="498"/>
      <c r="BL65" s="498"/>
      <c r="BM65" s="498"/>
      <c r="BN65" s="498"/>
      <c r="BO65" s="498"/>
      <c r="BP65" s="498"/>
      <c r="BQ65" s="498"/>
      <c r="BR65" s="498"/>
      <c r="BS65" s="498"/>
      <c r="BT65" s="498"/>
      <c r="BU65" s="498"/>
      <c r="BV65" s="498"/>
      <c r="BW65" s="498"/>
      <c r="BX65" s="498"/>
      <c r="BY65" s="498"/>
      <c r="BZ65" s="498"/>
      <c r="CA65" s="498"/>
      <c r="CB65" s="498"/>
      <c r="CC65" s="498"/>
      <c r="CD65" s="498"/>
      <c r="CE65" s="498"/>
      <c r="CF65" s="498"/>
      <c r="CG65" s="498"/>
      <c r="CH65" s="498"/>
      <c r="CI65" s="498"/>
      <c r="CJ65" s="498"/>
      <c r="CK65" s="498"/>
      <c r="CL65" s="498"/>
      <c r="CM65" s="498"/>
      <c r="CN65" s="498"/>
      <c r="CO65" s="498"/>
      <c r="CP65" s="498"/>
      <c r="CQ65" s="498"/>
      <c r="CR65" s="498"/>
      <c r="CS65" s="498"/>
      <c r="CT65" s="10"/>
    </row>
    <row r="66" spans="3:102" customFormat="1" hidden="1" x14ac:dyDescent="0.35">
      <c r="C66" s="250" t="s">
        <v>153</v>
      </c>
      <c r="D66" s="3"/>
      <c r="E66" s="502"/>
      <c r="F66" s="497"/>
      <c r="G66" s="498"/>
      <c r="H66" s="498"/>
      <c r="I66" s="498"/>
      <c r="J66" s="498"/>
      <c r="K66" s="498"/>
      <c r="L66" s="498"/>
      <c r="M66" s="498"/>
      <c r="N66" s="498"/>
      <c r="O66" s="498"/>
      <c r="P66" s="498"/>
      <c r="Q66" s="498"/>
      <c r="R66" s="498"/>
      <c r="S66" s="498"/>
      <c r="T66" s="498"/>
      <c r="U66" s="498"/>
      <c r="V66" s="498"/>
      <c r="W66" s="498"/>
      <c r="X66" s="498"/>
      <c r="Y66" s="498"/>
      <c r="Z66" s="498"/>
      <c r="AA66" s="498"/>
      <c r="AB66" s="498"/>
      <c r="AC66" s="498"/>
      <c r="AD66" s="498"/>
      <c r="AE66" s="498"/>
      <c r="AF66" s="498"/>
      <c r="AG66" s="498"/>
      <c r="AH66" s="498"/>
      <c r="AI66" s="498"/>
      <c r="AJ66" s="498"/>
      <c r="AK66" s="498"/>
      <c r="AL66" s="498"/>
      <c r="AM66" s="498"/>
      <c r="AN66" s="498"/>
      <c r="AO66" s="498"/>
      <c r="AP66" s="498"/>
      <c r="AQ66" s="498"/>
      <c r="AR66" s="498"/>
      <c r="AS66" s="498"/>
      <c r="AT66" s="498"/>
      <c r="AU66" s="498"/>
      <c r="AV66" s="498"/>
      <c r="AW66" s="498"/>
      <c r="AX66" s="498"/>
      <c r="AY66" s="498"/>
      <c r="AZ66" s="498"/>
      <c r="BA66" s="498"/>
      <c r="BB66" s="498"/>
      <c r="BC66" s="498"/>
      <c r="BD66" s="498"/>
      <c r="BE66" s="498"/>
      <c r="BF66" s="498"/>
      <c r="BG66" s="498"/>
      <c r="BH66" s="498"/>
      <c r="BI66" s="498"/>
      <c r="BJ66" s="498"/>
      <c r="BK66" s="498"/>
      <c r="BL66" s="498"/>
      <c r="BM66" s="498"/>
      <c r="BN66" s="498"/>
      <c r="BO66" s="498"/>
      <c r="BP66" s="498"/>
      <c r="BQ66" s="498"/>
      <c r="BR66" s="498"/>
      <c r="BS66" s="498"/>
      <c r="BT66" s="498"/>
      <c r="BU66" s="498"/>
      <c r="BV66" s="498"/>
      <c r="BW66" s="498"/>
      <c r="BX66" s="498"/>
      <c r="BY66" s="498"/>
      <c r="BZ66" s="498"/>
      <c r="CA66" s="498"/>
      <c r="CB66" s="498"/>
      <c r="CC66" s="498"/>
      <c r="CD66" s="498"/>
      <c r="CE66" s="498"/>
      <c r="CF66" s="498"/>
      <c r="CG66" s="498"/>
      <c r="CH66" s="498"/>
      <c r="CI66" s="498"/>
      <c r="CJ66" s="498"/>
      <c r="CK66" s="498"/>
      <c r="CL66" s="498"/>
      <c r="CM66" s="498"/>
      <c r="CN66" s="498"/>
      <c r="CO66" s="498"/>
      <c r="CP66" s="498"/>
      <c r="CQ66" s="498"/>
      <c r="CR66" s="498"/>
      <c r="CS66" s="498"/>
      <c r="CT66" s="10"/>
    </row>
    <row r="67" spans="3:102" s="55" customFormat="1" ht="25" hidden="1" customHeight="1" x14ac:dyDescent="0.3">
      <c r="C67" s="68" t="str">
        <f>"E. "&amp;G.Asm!F15 &amp;": "&amp; G.Asm!F16&amp;"/Year"</f>
        <v>E. Text: Text/Year</v>
      </c>
      <c r="E67" s="505">
        <f>G67+NPV(G.Asm!$F$40,H67:INDEX(H67:CS67,RP))</f>
        <v>0</v>
      </c>
      <c r="F67" s="505">
        <f>SUMIF($G$4:$CS$4,"&lt;="&amp;RP,G67:CS67)</f>
        <v>0</v>
      </c>
      <c r="G67" s="506">
        <v>0</v>
      </c>
      <c r="H67" s="507">
        <v>0</v>
      </c>
      <c r="I67" s="507">
        <v>0</v>
      </c>
      <c r="J67" s="507">
        <v>0</v>
      </c>
      <c r="K67" s="507">
        <v>0</v>
      </c>
      <c r="L67" s="507">
        <v>0</v>
      </c>
      <c r="M67" s="507">
        <v>0</v>
      </c>
      <c r="N67" s="507">
        <v>0</v>
      </c>
      <c r="O67" s="507">
        <v>0</v>
      </c>
      <c r="P67" s="507">
        <v>0</v>
      </c>
      <c r="Q67" s="507">
        <v>0</v>
      </c>
      <c r="R67" s="507">
        <v>0</v>
      </c>
      <c r="S67" s="507">
        <v>0</v>
      </c>
      <c r="T67" s="507">
        <v>0</v>
      </c>
      <c r="U67" s="507">
        <v>0</v>
      </c>
      <c r="V67" s="507">
        <v>0</v>
      </c>
      <c r="W67" s="507">
        <v>0</v>
      </c>
      <c r="X67" s="507">
        <v>0</v>
      </c>
      <c r="Y67" s="507">
        <v>0</v>
      </c>
      <c r="Z67" s="507">
        <v>0</v>
      </c>
      <c r="AA67" s="507">
        <v>0</v>
      </c>
      <c r="AB67" s="507">
        <v>0</v>
      </c>
      <c r="AC67" s="507">
        <v>0</v>
      </c>
      <c r="AD67" s="507">
        <v>0</v>
      </c>
      <c r="AE67" s="507">
        <v>0</v>
      </c>
      <c r="AF67" s="507">
        <v>0</v>
      </c>
      <c r="AG67" s="507">
        <v>0</v>
      </c>
      <c r="AH67" s="507">
        <v>0</v>
      </c>
      <c r="AI67" s="507">
        <v>0</v>
      </c>
      <c r="AJ67" s="507">
        <v>0</v>
      </c>
      <c r="AK67" s="507">
        <v>0</v>
      </c>
      <c r="AL67" s="507">
        <v>0</v>
      </c>
      <c r="AM67" s="507">
        <v>0</v>
      </c>
      <c r="AN67" s="507">
        <v>0</v>
      </c>
      <c r="AO67" s="507">
        <v>0</v>
      </c>
      <c r="AP67" s="507">
        <v>0</v>
      </c>
      <c r="AQ67" s="507">
        <v>0</v>
      </c>
      <c r="AR67" s="507">
        <v>0</v>
      </c>
      <c r="AS67" s="507">
        <v>0</v>
      </c>
      <c r="AT67" s="507">
        <v>0</v>
      </c>
      <c r="AU67" s="507">
        <v>0</v>
      </c>
      <c r="AV67" s="507">
        <v>0</v>
      </c>
      <c r="AW67" s="507">
        <v>0</v>
      </c>
      <c r="AX67" s="507">
        <v>0</v>
      </c>
      <c r="AY67" s="507">
        <v>0</v>
      </c>
      <c r="AZ67" s="507">
        <v>0</v>
      </c>
      <c r="BA67" s="507">
        <v>0</v>
      </c>
      <c r="BB67" s="507">
        <v>0</v>
      </c>
      <c r="BC67" s="507">
        <v>0</v>
      </c>
      <c r="BD67" s="507">
        <v>0</v>
      </c>
      <c r="BE67" s="507">
        <v>0</v>
      </c>
      <c r="BF67" s="507">
        <v>0</v>
      </c>
      <c r="BG67" s="507">
        <v>0</v>
      </c>
      <c r="BH67" s="507">
        <v>0</v>
      </c>
      <c r="BI67" s="507">
        <v>0</v>
      </c>
      <c r="BJ67" s="507">
        <v>0</v>
      </c>
      <c r="BK67" s="507">
        <v>0</v>
      </c>
      <c r="BL67" s="507">
        <v>0</v>
      </c>
      <c r="BM67" s="507">
        <v>0</v>
      </c>
      <c r="BN67" s="507">
        <v>0</v>
      </c>
      <c r="BO67" s="507">
        <v>0</v>
      </c>
      <c r="BP67" s="507">
        <v>0</v>
      </c>
      <c r="BQ67" s="507">
        <v>0</v>
      </c>
      <c r="BR67" s="507">
        <v>0</v>
      </c>
      <c r="BS67" s="507">
        <v>0</v>
      </c>
      <c r="BT67" s="507">
        <v>0</v>
      </c>
      <c r="BU67" s="507">
        <v>0</v>
      </c>
      <c r="BV67" s="507">
        <v>0</v>
      </c>
      <c r="BW67" s="507">
        <v>0</v>
      </c>
      <c r="BX67" s="507">
        <v>0</v>
      </c>
      <c r="BY67" s="507">
        <v>0</v>
      </c>
      <c r="BZ67" s="507">
        <v>0</v>
      </c>
      <c r="CA67" s="507">
        <v>0</v>
      </c>
      <c r="CB67" s="507">
        <v>0</v>
      </c>
      <c r="CC67" s="507">
        <v>0</v>
      </c>
      <c r="CD67" s="507">
        <v>0</v>
      </c>
      <c r="CE67" s="507">
        <v>0</v>
      </c>
      <c r="CF67" s="507">
        <v>0</v>
      </c>
      <c r="CG67" s="507">
        <v>0</v>
      </c>
      <c r="CH67" s="507">
        <v>0</v>
      </c>
      <c r="CI67" s="507">
        <v>0</v>
      </c>
      <c r="CJ67" s="507">
        <v>0</v>
      </c>
      <c r="CK67" s="507">
        <v>0</v>
      </c>
      <c r="CL67" s="507">
        <v>0</v>
      </c>
      <c r="CM67" s="507">
        <v>0</v>
      </c>
      <c r="CN67" s="507">
        <v>0</v>
      </c>
      <c r="CO67" s="507">
        <v>0</v>
      </c>
      <c r="CP67" s="507">
        <v>0</v>
      </c>
      <c r="CQ67" s="507">
        <v>0</v>
      </c>
      <c r="CR67" s="507">
        <v>0</v>
      </c>
      <c r="CS67" s="507">
        <v>0</v>
      </c>
      <c r="CT67" s="56"/>
      <c r="CV67" s="343">
        <f>IF(COUNT(G67:INDEX(G67:CS67,RP+1))&lt;&gt;RP+1,"Error",0)</f>
        <v>0</v>
      </c>
    </row>
    <row r="68" spans="3:102" customFormat="1" hidden="1" x14ac:dyDescent="0.35">
      <c r="C68" s="74"/>
      <c r="D68" s="3"/>
      <c r="E68" s="497"/>
      <c r="F68" s="497"/>
      <c r="G68" s="498"/>
      <c r="H68" s="498"/>
      <c r="I68" s="498"/>
      <c r="J68" s="498"/>
      <c r="K68" s="498"/>
      <c r="L68" s="498"/>
      <c r="M68" s="498"/>
      <c r="N68" s="498"/>
      <c r="O68" s="498"/>
      <c r="P68" s="498"/>
      <c r="Q68" s="498"/>
      <c r="R68" s="498"/>
      <c r="S68" s="498"/>
      <c r="T68" s="498"/>
      <c r="U68" s="498"/>
      <c r="V68" s="498"/>
      <c r="W68" s="498"/>
      <c r="X68" s="498"/>
      <c r="Y68" s="498"/>
      <c r="Z68" s="498"/>
      <c r="AA68" s="498"/>
      <c r="AB68" s="498"/>
      <c r="AC68" s="498"/>
      <c r="AD68" s="498"/>
      <c r="AE68" s="498"/>
      <c r="AF68" s="498"/>
      <c r="AG68" s="498"/>
      <c r="AH68" s="498"/>
      <c r="AI68" s="498"/>
      <c r="AJ68" s="498"/>
      <c r="AK68" s="498"/>
      <c r="AL68" s="498"/>
      <c r="AM68" s="498"/>
      <c r="AN68" s="498"/>
      <c r="AO68" s="498"/>
      <c r="AP68" s="498"/>
      <c r="AQ68" s="498"/>
      <c r="AR68" s="498"/>
      <c r="AS68" s="498"/>
      <c r="AT68" s="498"/>
      <c r="AU68" s="498"/>
      <c r="AV68" s="498"/>
      <c r="AW68" s="498"/>
      <c r="AX68" s="498"/>
      <c r="AY68" s="498"/>
      <c r="AZ68" s="498"/>
      <c r="BA68" s="498"/>
      <c r="BB68" s="498"/>
      <c r="BC68" s="498"/>
      <c r="BD68" s="498"/>
      <c r="BE68" s="498"/>
      <c r="BF68" s="498"/>
      <c r="BG68" s="498"/>
      <c r="BH68" s="498"/>
      <c r="BI68" s="498"/>
      <c r="BJ68" s="498"/>
      <c r="BK68" s="498"/>
      <c r="BL68" s="498"/>
      <c r="BM68" s="498"/>
      <c r="BN68" s="498"/>
      <c r="BO68" s="498"/>
      <c r="BP68" s="498"/>
      <c r="BQ68" s="498"/>
      <c r="BR68" s="498"/>
      <c r="BS68" s="498"/>
      <c r="BT68" s="498"/>
      <c r="BU68" s="498"/>
      <c r="BV68" s="498"/>
      <c r="BW68" s="498"/>
      <c r="BX68" s="498"/>
      <c r="BY68" s="498"/>
      <c r="BZ68" s="498"/>
      <c r="CA68" s="498"/>
      <c r="CB68" s="498"/>
      <c r="CC68" s="498"/>
      <c r="CD68" s="498"/>
      <c r="CE68" s="498"/>
      <c r="CF68" s="498"/>
      <c r="CG68" s="498"/>
      <c r="CH68" s="498"/>
      <c r="CI68" s="498"/>
      <c r="CJ68" s="498"/>
      <c r="CK68" s="498"/>
      <c r="CL68" s="498"/>
      <c r="CM68" s="498"/>
      <c r="CN68" s="498"/>
      <c r="CO68" s="498"/>
      <c r="CP68" s="498"/>
      <c r="CQ68" s="498"/>
      <c r="CR68" s="498"/>
      <c r="CS68" s="498"/>
      <c r="CT68" s="10"/>
    </row>
    <row r="69" spans="3:102" customFormat="1" ht="15.5" hidden="1" x14ac:dyDescent="0.35">
      <c r="C69" s="78" t="s">
        <v>18</v>
      </c>
      <c r="D69" s="3"/>
      <c r="E69" s="502"/>
      <c r="F69" s="497"/>
      <c r="G69" s="498"/>
      <c r="H69" s="498"/>
      <c r="I69" s="498"/>
      <c r="J69" s="498"/>
      <c r="K69" s="498"/>
      <c r="L69" s="498"/>
      <c r="M69" s="498"/>
      <c r="N69" s="498"/>
      <c r="O69" s="498"/>
      <c r="P69" s="498"/>
      <c r="Q69" s="498"/>
      <c r="R69" s="498"/>
      <c r="S69" s="498"/>
      <c r="T69" s="498"/>
      <c r="U69" s="498"/>
      <c r="V69" s="498"/>
      <c r="W69" s="498"/>
      <c r="X69" s="498"/>
      <c r="Y69" s="498"/>
      <c r="Z69" s="498"/>
      <c r="AA69" s="498"/>
      <c r="AB69" s="498"/>
      <c r="AC69" s="498"/>
      <c r="AD69" s="498"/>
      <c r="AE69" s="498"/>
      <c r="AF69" s="498"/>
      <c r="AG69" s="498"/>
      <c r="AH69" s="498"/>
      <c r="AI69" s="498"/>
      <c r="AJ69" s="498"/>
      <c r="AK69" s="498"/>
      <c r="AL69" s="498"/>
      <c r="AM69" s="498"/>
      <c r="AN69" s="498"/>
      <c r="AO69" s="498"/>
      <c r="AP69" s="498"/>
      <c r="AQ69" s="498"/>
      <c r="AR69" s="498"/>
      <c r="AS69" s="498"/>
      <c r="AT69" s="498"/>
      <c r="AU69" s="498"/>
      <c r="AV69" s="498"/>
      <c r="AW69" s="498"/>
      <c r="AX69" s="498"/>
      <c r="AY69" s="498"/>
      <c r="AZ69" s="498"/>
      <c r="BA69" s="498"/>
      <c r="BB69" s="498"/>
      <c r="BC69" s="498"/>
      <c r="BD69" s="498"/>
      <c r="BE69" s="498"/>
      <c r="BF69" s="498"/>
      <c r="BG69" s="498"/>
      <c r="BH69" s="498"/>
      <c r="BI69" s="498"/>
      <c r="BJ69" s="498"/>
      <c r="BK69" s="498"/>
      <c r="BL69" s="498"/>
      <c r="BM69" s="498"/>
      <c r="BN69" s="498"/>
      <c r="BO69" s="498"/>
      <c r="BP69" s="498"/>
      <c r="BQ69" s="498"/>
      <c r="BR69" s="498"/>
      <c r="BS69" s="498"/>
      <c r="BT69" s="498"/>
      <c r="BU69" s="498"/>
      <c r="BV69" s="498"/>
      <c r="BW69" s="498"/>
      <c r="BX69" s="498"/>
      <c r="BY69" s="498"/>
      <c r="BZ69" s="498"/>
      <c r="CA69" s="498"/>
      <c r="CB69" s="498"/>
      <c r="CC69" s="498"/>
      <c r="CD69" s="498"/>
      <c r="CE69" s="498"/>
      <c r="CF69" s="498"/>
      <c r="CG69" s="498"/>
      <c r="CH69" s="498"/>
      <c r="CI69" s="498"/>
      <c r="CJ69" s="498"/>
      <c r="CK69" s="498"/>
      <c r="CL69" s="498"/>
      <c r="CM69" s="498"/>
      <c r="CN69" s="498"/>
      <c r="CO69" s="498"/>
      <c r="CP69" s="498"/>
      <c r="CQ69" s="498"/>
      <c r="CR69" s="498"/>
      <c r="CS69" s="498"/>
      <c r="CT69" s="10"/>
    </row>
    <row r="70" spans="3:102" customFormat="1" hidden="1" x14ac:dyDescent="0.35">
      <c r="C70" s="74"/>
      <c r="D70" s="3"/>
      <c r="E70" s="497"/>
      <c r="F70" s="497"/>
      <c r="G70" s="498"/>
      <c r="H70" s="498"/>
      <c r="I70" s="498"/>
      <c r="J70" s="498"/>
      <c r="K70" s="498"/>
      <c r="L70" s="498"/>
      <c r="M70" s="498"/>
      <c r="N70" s="498"/>
      <c r="O70" s="498"/>
      <c r="P70" s="498"/>
      <c r="Q70" s="498"/>
      <c r="R70" s="498"/>
      <c r="S70" s="498"/>
      <c r="T70" s="498"/>
      <c r="U70" s="498"/>
      <c r="V70" s="498"/>
      <c r="W70" s="498"/>
      <c r="X70" s="498"/>
      <c r="Y70" s="498"/>
      <c r="Z70" s="498"/>
      <c r="AA70" s="498"/>
      <c r="AB70" s="498"/>
      <c r="AC70" s="498"/>
      <c r="AD70" s="498"/>
      <c r="AE70" s="498"/>
      <c r="AF70" s="498"/>
      <c r="AG70" s="498"/>
      <c r="AH70" s="498"/>
      <c r="AI70" s="498"/>
      <c r="AJ70" s="498"/>
      <c r="AK70" s="498"/>
      <c r="AL70" s="498"/>
      <c r="AM70" s="498"/>
      <c r="AN70" s="498"/>
      <c r="AO70" s="498"/>
      <c r="AP70" s="498"/>
      <c r="AQ70" s="498"/>
      <c r="AR70" s="498"/>
      <c r="AS70" s="498"/>
      <c r="AT70" s="498"/>
      <c r="AU70" s="498"/>
      <c r="AV70" s="498"/>
      <c r="AW70" s="498"/>
      <c r="AX70" s="498"/>
      <c r="AY70" s="498"/>
      <c r="AZ70" s="498"/>
      <c r="BA70" s="498"/>
      <c r="BB70" s="498"/>
      <c r="BC70" s="498"/>
      <c r="BD70" s="498"/>
      <c r="BE70" s="498"/>
      <c r="BF70" s="498"/>
      <c r="BG70" s="498"/>
      <c r="BH70" s="498"/>
      <c r="BI70" s="498"/>
      <c r="BJ70" s="498"/>
      <c r="BK70" s="498"/>
      <c r="BL70" s="498"/>
      <c r="BM70" s="498"/>
      <c r="BN70" s="498"/>
      <c r="BO70" s="498"/>
      <c r="BP70" s="498"/>
      <c r="BQ70" s="498"/>
      <c r="BR70" s="498"/>
      <c r="BS70" s="498"/>
      <c r="BT70" s="498"/>
      <c r="BU70" s="498"/>
      <c r="BV70" s="498"/>
      <c r="BW70" s="498"/>
      <c r="BX70" s="498"/>
      <c r="BY70" s="498"/>
      <c r="BZ70" s="498"/>
      <c r="CA70" s="498"/>
      <c r="CB70" s="498"/>
      <c r="CC70" s="498"/>
      <c r="CD70" s="498"/>
      <c r="CE70" s="498"/>
      <c r="CF70" s="498"/>
      <c r="CG70" s="498"/>
      <c r="CH70" s="498"/>
      <c r="CI70" s="498"/>
      <c r="CJ70" s="498"/>
      <c r="CK70" s="498"/>
      <c r="CL70" s="498"/>
      <c r="CM70" s="498"/>
      <c r="CN70" s="498"/>
      <c r="CO70" s="498"/>
      <c r="CP70" s="498"/>
      <c r="CQ70" s="498"/>
      <c r="CR70" s="498"/>
      <c r="CS70" s="498"/>
      <c r="CT70" s="10"/>
    </row>
    <row r="71" spans="3:102" customFormat="1" hidden="1" x14ac:dyDescent="0.35">
      <c r="C71" s="231" t="s">
        <v>144</v>
      </c>
      <c r="D71" s="18"/>
      <c r="E71" s="490">
        <f t="shared" ref="E71:AJ71" si="19">SUM(E72:E91)</f>
        <v>0</v>
      </c>
      <c r="F71" s="490">
        <f t="shared" si="19"/>
        <v>0</v>
      </c>
      <c r="G71" s="491">
        <f t="shared" si="19"/>
        <v>0</v>
      </c>
      <c r="H71" s="491">
        <f t="shared" si="19"/>
        <v>0</v>
      </c>
      <c r="I71" s="491">
        <f t="shared" si="19"/>
        <v>0</v>
      </c>
      <c r="J71" s="491">
        <f t="shared" si="19"/>
        <v>0</v>
      </c>
      <c r="K71" s="491">
        <f t="shared" si="19"/>
        <v>0</v>
      </c>
      <c r="L71" s="491">
        <f t="shared" si="19"/>
        <v>0</v>
      </c>
      <c r="M71" s="491">
        <f t="shared" si="19"/>
        <v>0</v>
      </c>
      <c r="N71" s="491">
        <f t="shared" si="19"/>
        <v>0</v>
      </c>
      <c r="O71" s="491">
        <f t="shared" si="19"/>
        <v>0</v>
      </c>
      <c r="P71" s="491">
        <f t="shared" si="19"/>
        <v>0</v>
      </c>
      <c r="Q71" s="491">
        <f t="shared" si="19"/>
        <v>0</v>
      </c>
      <c r="R71" s="491">
        <f t="shared" si="19"/>
        <v>0</v>
      </c>
      <c r="S71" s="491">
        <f t="shared" si="19"/>
        <v>0</v>
      </c>
      <c r="T71" s="491">
        <f t="shared" si="19"/>
        <v>0</v>
      </c>
      <c r="U71" s="491">
        <f t="shared" si="19"/>
        <v>0</v>
      </c>
      <c r="V71" s="491">
        <f t="shared" si="19"/>
        <v>0</v>
      </c>
      <c r="W71" s="491">
        <f t="shared" si="19"/>
        <v>0</v>
      </c>
      <c r="X71" s="491">
        <f t="shared" si="19"/>
        <v>0</v>
      </c>
      <c r="Y71" s="491">
        <f t="shared" si="19"/>
        <v>0</v>
      </c>
      <c r="Z71" s="491">
        <f t="shared" si="19"/>
        <v>0</v>
      </c>
      <c r="AA71" s="491">
        <f t="shared" si="19"/>
        <v>0</v>
      </c>
      <c r="AB71" s="491">
        <f t="shared" si="19"/>
        <v>0</v>
      </c>
      <c r="AC71" s="491">
        <f t="shared" si="19"/>
        <v>0</v>
      </c>
      <c r="AD71" s="491">
        <f t="shared" si="19"/>
        <v>0</v>
      </c>
      <c r="AE71" s="491">
        <f t="shared" si="19"/>
        <v>0</v>
      </c>
      <c r="AF71" s="491">
        <f t="shared" si="19"/>
        <v>0</v>
      </c>
      <c r="AG71" s="491">
        <f t="shared" si="19"/>
        <v>0</v>
      </c>
      <c r="AH71" s="491">
        <f t="shared" si="19"/>
        <v>0</v>
      </c>
      <c r="AI71" s="491">
        <f t="shared" si="19"/>
        <v>0</v>
      </c>
      <c r="AJ71" s="491">
        <f t="shared" si="19"/>
        <v>0</v>
      </c>
      <c r="AK71" s="491">
        <f t="shared" ref="AK71:CS71" si="20">SUM(AK72:AK91)</f>
        <v>0</v>
      </c>
      <c r="AL71" s="491">
        <f t="shared" si="20"/>
        <v>0</v>
      </c>
      <c r="AM71" s="491">
        <f t="shared" si="20"/>
        <v>0</v>
      </c>
      <c r="AN71" s="491">
        <f t="shared" si="20"/>
        <v>0</v>
      </c>
      <c r="AO71" s="491">
        <f t="shared" si="20"/>
        <v>0</v>
      </c>
      <c r="AP71" s="491">
        <f t="shared" si="20"/>
        <v>0</v>
      </c>
      <c r="AQ71" s="491">
        <f t="shared" si="20"/>
        <v>0</v>
      </c>
      <c r="AR71" s="491">
        <f t="shared" si="20"/>
        <v>0</v>
      </c>
      <c r="AS71" s="491">
        <f t="shared" si="20"/>
        <v>0</v>
      </c>
      <c r="AT71" s="491">
        <f t="shared" si="20"/>
        <v>0</v>
      </c>
      <c r="AU71" s="491">
        <f t="shared" si="20"/>
        <v>0</v>
      </c>
      <c r="AV71" s="491">
        <f t="shared" si="20"/>
        <v>0</v>
      </c>
      <c r="AW71" s="491">
        <f t="shared" si="20"/>
        <v>0</v>
      </c>
      <c r="AX71" s="491">
        <f t="shared" si="20"/>
        <v>0</v>
      </c>
      <c r="AY71" s="491">
        <f t="shared" si="20"/>
        <v>0</v>
      </c>
      <c r="AZ71" s="491">
        <f t="shared" si="20"/>
        <v>0</v>
      </c>
      <c r="BA71" s="491">
        <f t="shared" si="20"/>
        <v>0</v>
      </c>
      <c r="BB71" s="491">
        <f t="shared" si="20"/>
        <v>0</v>
      </c>
      <c r="BC71" s="491">
        <f t="shared" si="20"/>
        <v>0</v>
      </c>
      <c r="BD71" s="491">
        <f t="shared" si="20"/>
        <v>0</v>
      </c>
      <c r="BE71" s="491">
        <f t="shared" si="20"/>
        <v>0</v>
      </c>
      <c r="BF71" s="491">
        <f t="shared" si="20"/>
        <v>0</v>
      </c>
      <c r="BG71" s="491">
        <f t="shared" si="20"/>
        <v>0</v>
      </c>
      <c r="BH71" s="491">
        <f t="shared" si="20"/>
        <v>0</v>
      </c>
      <c r="BI71" s="491">
        <f t="shared" si="20"/>
        <v>0</v>
      </c>
      <c r="BJ71" s="491">
        <f t="shared" si="20"/>
        <v>0</v>
      </c>
      <c r="BK71" s="491">
        <f t="shared" si="20"/>
        <v>0</v>
      </c>
      <c r="BL71" s="491">
        <f t="shared" si="20"/>
        <v>0</v>
      </c>
      <c r="BM71" s="491">
        <f t="shared" si="20"/>
        <v>0</v>
      </c>
      <c r="BN71" s="491">
        <f t="shared" si="20"/>
        <v>0</v>
      </c>
      <c r="BO71" s="491">
        <f t="shared" si="20"/>
        <v>0</v>
      </c>
      <c r="BP71" s="491">
        <f t="shared" si="20"/>
        <v>0</v>
      </c>
      <c r="BQ71" s="491">
        <f t="shared" si="20"/>
        <v>0</v>
      </c>
      <c r="BR71" s="491">
        <f t="shared" si="20"/>
        <v>0</v>
      </c>
      <c r="BS71" s="491">
        <f t="shared" si="20"/>
        <v>0</v>
      </c>
      <c r="BT71" s="491">
        <f t="shared" si="20"/>
        <v>0</v>
      </c>
      <c r="BU71" s="491">
        <f t="shared" si="20"/>
        <v>0</v>
      </c>
      <c r="BV71" s="491">
        <f t="shared" si="20"/>
        <v>0</v>
      </c>
      <c r="BW71" s="491">
        <f t="shared" si="20"/>
        <v>0</v>
      </c>
      <c r="BX71" s="491">
        <f t="shared" si="20"/>
        <v>0</v>
      </c>
      <c r="BY71" s="491">
        <f t="shared" si="20"/>
        <v>0</v>
      </c>
      <c r="BZ71" s="491">
        <f t="shared" si="20"/>
        <v>0</v>
      </c>
      <c r="CA71" s="491">
        <f t="shared" si="20"/>
        <v>0</v>
      </c>
      <c r="CB71" s="491">
        <f t="shared" si="20"/>
        <v>0</v>
      </c>
      <c r="CC71" s="491">
        <f t="shared" si="20"/>
        <v>0</v>
      </c>
      <c r="CD71" s="491">
        <f t="shared" si="20"/>
        <v>0</v>
      </c>
      <c r="CE71" s="491">
        <f t="shared" si="20"/>
        <v>0</v>
      </c>
      <c r="CF71" s="491">
        <f t="shared" si="20"/>
        <v>0</v>
      </c>
      <c r="CG71" s="491">
        <f t="shared" si="20"/>
        <v>0</v>
      </c>
      <c r="CH71" s="491">
        <f t="shared" si="20"/>
        <v>0</v>
      </c>
      <c r="CI71" s="491">
        <f t="shared" si="20"/>
        <v>0</v>
      </c>
      <c r="CJ71" s="491">
        <f t="shared" si="20"/>
        <v>0</v>
      </c>
      <c r="CK71" s="491">
        <f t="shared" si="20"/>
        <v>0</v>
      </c>
      <c r="CL71" s="491">
        <f t="shared" si="20"/>
        <v>0</v>
      </c>
      <c r="CM71" s="491">
        <f t="shared" si="20"/>
        <v>0</v>
      </c>
      <c r="CN71" s="491">
        <f t="shared" si="20"/>
        <v>0</v>
      </c>
      <c r="CO71" s="491">
        <f t="shared" si="20"/>
        <v>0</v>
      </c>
      <c r="CP71" s="491">
        <f t="shared" si="20"/>
        <v>0</v>
      </c>
      <c r="CQ71" s="491">
        <f t="shared" si="20"/>
        <v>0</v>
      </c>
      <c r="CR71" s="491">
        <f t="shared" si="20"/>
        <v>0</v>
      </c>
      <c r="CS71" s="491">
        <f t="shared" si="20"/>
        <v>0</v>
      </c>
      <c r="CT71" s="56"/>
    </row>
    <row r="72" spans="3:102" customFormat="1" hidden="1" x14ac:dyDescent="0.35">
      <c r="C72" s="421"/>
      <c r="D72" s="3"/>
      <c r="E72" s="492">
        <f>G72+NPV(G.Asm!$F$40,H72:INDEX(H72:CS72,RP))</f>
        <v>0</v>
      </c>
      <c r="F72" s="492">
        <f t="shared" ref="F72:F91" si="21">SUMIF($G$4:$CS$4,"&lt;="&amp;RP,G72:CS72)</f>
        <v>0</v>
      </c>
      <c r="G72" s="493">
        <v>0</v>
      </c>
      <c r="H72" s="494">
        <v>0</v>
      </c>
      <c r="I72" s="494">
        <v>0</v>
      </c>
      <c r="J72" s="494">
        <v>0</v>
      </c>
      <c r="K72" s="494">
        <v>0</v>
      </c>
      <c r="L72" s="494">
        <v>0</v>
      </c>
      <c r="M72" s="494">
        <v>0</v>
      </c>
      <c r="N72" s="494">
        <v>0</v>
      </c>
      <c r="O72" s="494">
        <v>0</v>
      </c>
      <c r="P72" s="494">
        <v>0</v>
      </c>
      <c r="Q72" s="494">
        <v>0</v>
      </c>
      <c r="R72" s="494">
        <v>0</v>
      </c>
      <c r="S72" s="494">
        <v>0</v>
      </c>
      <c r="T72" s="494">
        <v>0</v>
      </c>
      <c r="U72" s="494">
        <v>0</v>
      </c>
      <c r="V72" s="494">
        <v>0</v>
      </c>
      <c r="W72" s="494">
        <v>0</v>
      </c>
      <c r="X72" s="494">
        <v>0</v>
      </c>
      <c r="Y72" s="494">
        <v>0</v>
      </c>
      <c r="Z72" s="494">
        <v>0</v>
      </c>
      <c r="AA72" s="494">
        <v>0</v>
      </c>
      <c r="AB72" s="494">
        <v>0</v>
      </c>
      <c r="AC72" s="494">
        <v>0</v>
      </c>
      <c r="AD72" s="494">
        <v>0</v>
      </c>
      <c r="AE72" s="494">
        <v>0</v>
      </c>
      <c r="AF72" s="494">
        <v>0</v>
      </c>
      <c r="AG72" s="494">
        <v>0</v>
      </c>
      <c r="AH72" s="494">
        <v>0</v>
      </c>
      <c r="AI72" s="494">
        <v>0</v>
      </c>
      <c r="AJ72" s="494">
        <v>0</v>
      </c>
      <c r="AK72" s="494">
        <v>0</v>
      </c>
      <c r="AL72" s="494">
        <v>0</v>
      </c>
      <c r="AM72" s="494">
        <v>0</v>
      </c>
      <c r="AN72" s="494">
        <v>0</v>
      </c>
      <c r="AO72" s="494">
        <v>0</v>
      </c>
      <c r="AP72" s="494">
        <v>0</v>
      </c>
      <c r="AQ72" s="494">
        <v>0</v>
      </c>
      <c r="AR72" s="494">
        <v>0</v>
      </c>
      <c r="AS72" s="494">
        <v>0</v>
      </c>
      <c r="AT72" s="494">
        <v>0</v>
      </c>
      <c r="AU72" s="494">
        <v>0</v>
      </c>
      <c r="AV72" s="494">
        <v>0</v>
      </c>
      <c r="AW72" s="494">
        <v>0</v>
      </c>
      <c r="AX72" s="494">
        <v>0</v>
      </c>
      <c r="AY72" s="494">
        <v>0</v>
      </c>
      <c r="AZ72" s="494">
        <v>0</v>
      </c>
      <c r="BA72" s="494">
        <v>0</v>
      </c>
      <c r="BB72" s="494">
        <v>0</v>
      </c>
      <c r="BC72" s="494">
        <v>0</v>
      </c>
      <c r="BD72" s="494">
        <v>0</v>
      </c>
      <c r="BE72" s="494">
        <v>0</v>
      </c>
      <c r="BF72" s="494">
        <v>0</v>
      </c>
      <c r="BG72" s="494">
        <v>0</v>
      </c>
      <c r="BH72" s="494">
        <v>0</v>
      </c>
      <c r="BI72" s="494">
        <v>0</v>
      </c>
      <c r="BJ72" s="494">
        <v>0</v>
      </c>
      <c r="BK72" s="494">
        <v>0</v>
      </c>
      <c r="BL72" s="494">
        <v>0</v>
      </c>
      <c r="BM72" s="494">
        <v>0</v>
      </c>
      <c r="BN72" s="494">
        <v>0</v>
      </c>
      <c r="BO72" s="494">
        <v>0</v>
      </c>
      <c r="BP72" s="494">
        <v>0</v>
      </c>
      <c r="BQ72" s="494">
        <v>0</v>
      </c>
      <c r="BR72" s="494">
        <v>0</v>
      </c>
      <c r="BS72" s="494">
        <v>0</v>
      </c>
      <c r="BT72" s="494">
        <v>0</v>
      </c>
      <c r="BU72" s="494">
        <v>0</v>
      </c>
      <c r="BV72" s="494">
        <v>0</v>
      </c>
      <c r="BW72" s="494">
        <v>0</v>
      </c>
      <c r="BX72" s="494">
        <v>0</v>
      </c>
      <c r="BY72" s="494">
        <v>0</v>
      </c>
      <c r="BZ72" s="494">
        <v>0</v>
      </c>
      <c r="CA72" s="494">
        <v>0</v>
      </c>
      <c r="CB72" s="494">
        <v>0</v>
      </c>
      <c r="CC72" s="494">
        <v>0</v>
      </c>
      <c r="CD72" s="494">
        <v>0</v>
      </c>
      <c r="CE72" s="494">
        <v>0</v>
      </c>
      <c r="CF72" s="494">
        <v>0</v>
      </c>
      <c r="CG72" s="494">
        <v>0</v>
      </c>
      <c r="CH72" s="494">
        <v>0</v>
      </c>
      <c r="CI72" s="494">
        <v>0</v>
      </c>
      <c r="CJ72" s="494">
        <v>0</v>
      </c>
      <c r="CK72" s="494">
        <v>0</v>
      </c>
      <c r="CL72" s="494">
        <v>0</v>
      </c>
      <c r="CM72" s="494">
        <v>0</v>
      </c>
      <c r="CN72" s="494">
        <v>0</v>
      </c>
      <c r="CO72" s="494">
        <v>0</v>
      </c>
      <c r="CP72" s="494">
        <v>0</v>
      </c>
      <c r="CQ72" s="494">
        <v>0</v>
      </c>
      <c r="CR72" s="494">
        <v>0</v>
      </c>
      <c r="CS72" s="494">
        <v>0</v>
      </c>
      <c r="CT72" s="9"/>
      <c r="CV72" s="343">
        <f>IF(COUNT(G72:INDEX(G72:CS72,RP+1))&lt;&gt;RP+1,"Error",0)</f>
        <v>0</v>
      </c>
      <c r="CX72" s="324">
        <f t="shared" ref="CX72:CX91" si="22">IF(OR(AND(OR(ISBLANK(C72),NOT(ISBLANK(C72)),C72="Spare"),E72=0,F72=0),AND(NOT(ISBLANK(C72)),NOT(C72="Spare"),NOT(E72=0),NOT(F72=0))),0,"Error")</f>
        <v>0</v>
      </c>
    </row>
    <row r="73" spans="3:102" customFormat="1" hidden="1" x14ac:dyDescent="0.35">
      <c r="C73" s="421"/>
      <c r="D73" s="3"/>
      <c r="E73" s="492">
        <f>G73+NPV(G.Asm!$F$40,H73:INDEX(H73:CS73,RP))</f>
        <v>0</v>
      </c>
      <c r="F73" s="492">
        <f t="shared" si="21"/>
        <v>0</v>
      </c>
      <c r="G73" s="493">
        <v>0</v>
      </c>
      <c r="H73" s="494">
        <v>0</v>
      </c>
      <c r="I73" s="494">
        <v>0</v>
      </c>
      <c r="J73" s="494">
        <v>0</v>
      </c>
      <c r="K73" s="494">
        <v>0</v>
      </c>
      <c r="L73" s="494">
        <v>0</v>
      </c>
      <c r="M73" s="494">
        <v>0</v>
      </c>
      <c r="N73" s="494">
        <v>0</v>
      </c>
      <c r="O73" s="494">
        <v>0</v>
      </c>
      <c r="P73" s="494">
        <v>0</v>
      </c>
      <c r="Q73" s="494">
        <v>0</v>
      </c>
      <c r="R73" s="494">
        <v>0</v>
      </c>
      <c r="S73" s="494">
        <v>0</v>
      </c>
      <c r="T73" s="494">
        <v>0</v>
      </c>
      <c r="U73" s="494">
        <v>0</v>
      </c>
      <c r="V73" s="494">
        <v>0</v>
      </c>
      <c r="W73" s="494">
        <v>0</v>
      </c>
      <c r="X73" s="494">
        <v>0</v>
      </c>
      <c r="Y73" s="494">
        <v>0</v>
      </c>
      <c r="Z73" s="494">
        <v>0</v>
      </c>
      <c r="AA73" s="494">
        <v>0</v>
      </c>
      <c r="AB73" s="494">
        <v>0</v>
      </c>
      <c r="AC73" s="494">
        <v>0</v>
      </c>
      <c r="AD73" s="494">
        <v>0</v>
      </c>
      <c r="AE73" s="494">
        <v>0</v>
      </c>
      <c r="AF73" s="494">
        <v>0</v>
      </c>
      <c r="AG73" s="494">
        <v>0</v>
      </c>
      <c r="AH73" s="494">
        <v>0</v>
      </c>
      <c r="AI73" s="494">
        <v>0</v>
      </c>
      <c r="AJ73" s="494">
        <v>0</v>
      </c>
      <c r="AK73" s="494">
        <v>0</v>
      </c>
      <c r="AL73" s="494">
        <v>0</v>
      </c>
      <c r="AM73" s="494">
        <v>0</v>
      </c>
      <c r="AN73" s="494">
        <v>0</v>
      </c>
      <c r="AO73" s="494">
        <v>0</v>
      </c>
      <c r="AP73" s="494">
        <v>0</v>
      </c>
      <c r="AQ73" s="494">
        <v>0</v>
      </c>
      <c r="AR73" s="494">
        <v>0</v>
      </c>
      <c r="AS73" s="494">
        <v>0</v>
      </c>
      <c r="AT73" s="494">
        <v>0</v>
      </c>
      <c r="AU73" s="494">
        <v>0</v>
      </c>
      <c r="AV73" s="494">
        <v>0</v>
      </c>
      <c r="AW73" s="494">
        <v>0</v>
      </c>
      <c r="AX73" s="494">
        <v>0</v>
      </c>
      <c r="AY73" s="494">
        <v>0</v>
      </c>
      <c r="AZ73" s="494">
        <v>0</v>
      </c>
      <c r="BA73" s="494">
        <v>0</v>
      </c>
      <c r="BB73" s="494">
        <v>0</v>
      </c>
      <c r="BC73" s="494">
        <v>0</v>
      </c>
      <c r="BD73" s="494">
        <v>0</v>
      </c>
      <c r="BE73" s="494">
        <v>0</v>
      </c>
      <c r="BF73" s="494">
        <v>0</v>
      </c>
      <c r="BG73" s="494">
        <v>0</v>
      </c>
      <c r="BH73" s="494">
        <v>0</v>
      </c>
      <c r="BI73" s="494">
        <v>0</v>
      </c>
      <c r="BJ73" s="494">
        <v>0</v>
      </c>
      <c r="BK73" s="494">
        <v>0</v>
      </c>
      <c r="BL73" s="494">
        <v>0</v>
      </c>
      <c r="BM73" s="494">
        <v>0</v>
      </c>
      <c r="BN73" s="494">
        <v>0</v>
      </c>
      <c r="BO73" s="494">
        <v>0</v>
      </c>
      <c r="BP73" s="494">
        <v>0</v>
      </c>
      <c r="BQ73" s="494">
        <v>0</v>
      </c>
      <c r="BR73" s="494">
        <v>0</v>
      </c>
      <c r="BS73" s="494">
        <v>0</v>
      </c>
      <c r="BT73" s="494">
        <v>0</v>
      </c>
      <c r="BU73" s="494">
        <v>0</v>
      </c>
      <c r="BV73" s="494">
        <v>0</v>
      </c>
      <c r="BW73" s="494">
        <v>0</v>
      </c>
      <c r="BX73" s="494">
        <v>0</v>
      </c>
      <c r="BY73" s="494">
        <v>0</v>
      </c>
      <c r="BZ73" s="494">
        <v>0</v>
      </c>
      <c r="CA73" s="494">
        <v>0</v>
      </c>
      <c r="CB73" s="494">
        <v>0</v>
      </c>
      <c r="CC73" s="494">
        <v>0</v>
      </c>
      <c r="CD73" s="494">
        <v>0</v>
      </c>
      <c r="CE73" s="494">
        <v>0</v>
      </c>
      <c r="CF73" s="494">
        <v>0</v>
      </c>
      <c r="CG73" s="494">
        <v>0</v>
      </c>
      <c r="CH73" s="494">
        <v>0</v>
      </c>
      <c r="CI73" s="494">
        <v>0</v>
      </c>
      <c r="CJ73" s="494">
        <v>0</v>
      </c>
      <c r="CK73" s="494">
        <v>0</v>
      </c>
      <c r="CL73" s="494">
        <v>0</v>
      </c>
      <c r="CM73" s="494">
        <v>0</v>
      </c>
      <c r="CN73" s="494">
        <v>0</v>
      </c>
      <c r="CO73" s="494">
        <v>0</v>
      </c>
      <c r="CP73" s="494">
        <v>0</v>
      </c>
      <c r="CQ73" s="494">
        <v>0</v>
      </c>
      <c r="CR73" s="494">
        <v>0</v>
      </c>
      <c r="CS73" s="494">
        <v>0</v>
      </c>
      <c r="CT73" s="9"/>
      <c r="CV73" s="343">
        <f>IF(COUNT(G73:INDEX(G73:CS73,RP+1))&lt;&gt;RP+1,"Error",0)</f>
        <v>0</v>
      </c>
      <c r="CX73" s="324">
        <f t="shared" si="22"/>
        <v>0</v>
      </c>
    </row>
    <row r="74" spans="3:102" customFormat="1" hidden="1" x14ac:dyDescent="0.35">
      <c r="C74" s="421"/>
      <c r="D74" s="3"/>
      <c r="E74" s="492">
        <f>G74+NPV(G.Asm!$F$40,H74:INDEX(H74:CS74,RP))</f>
        <v>0</v>
      </c>
      <c r="F74" s="492">
        <f t="shared" si="21"/>
        <v>0</v>
      </c>
      <c r="G74" s="493">
        <v>0</v>
      </c>
      <c r="H74" s="494">
        <v>0</v>
      </c>
      <c r="I74" s="494">
        <v>0</v>
      </c>
      <c r="J74" s="494">
        <v>0</v>
      </c>
      <c r="K74" s="494">
        <v>0</v>
      </c>
      <c r="L74" s="494">
        <v>0</v>
      </c>
      <c r="M74" s="494">
        <v>0</v>
      </c>
      <c r="N74" s="494">
        <v>0</v>
      </c>
      <c r="O74" s="494">
        <v>0</v>
      </c>
      <c r="P74" s="494">
        <v>0</v>
      </c>
      <c r="Q74" s="494">
        <v>0</v>
      </c>
      <c r="R74" s="494">
        <v>0</v>
      </c>
      <c r="S74" s="494">
        <v>0</v>
      </c>
      <c r="T74" s="494">
        <v>0</v>
      </c>
      <c r="U74" s="494">
        <v>0</v>
      </c>
      <c r="V74" s="494">
        <v>0</v>
      </c>
      <c r="W74" s="494">
        <v>0</v>
      </c>
      <c r="X74" s="494">
        <v>0</v>
      </c>
      <c r="Y74" s="494">
        <v>0</v>
      </c>
      <c r="Z74" s="494">
        <v>0</v>
      </c>
      <c r="AA74" s="494">
        <v>0</v>
      </c>
      <c r="AB74" s="494">
        <v>0</v>
      </c>
      <c r="AC74" s="494">
        <v>0</v>
      </c>
      <c r="AD74" s="494">
        <v>0</v>
      </c>
      <c r="AE74" s="494">
        <v>0</v>
      </c>
      <c r="AF74" s="494">
        <v>0</v>
      </c>
      <c r="AG74" s="494">
        <v>0</v>
      </c>
      <c r="AH74" s="494">
        <v>0</v>
      </c>
      <c r="AI74" s="494">
        <v>0</v>
      </c>
      <c r="AJ74" s="494">
        <v>0</v>
      </c>
      <c r="AK74" s="494">
        <v>0</v>
      </c>
      <c r="AL74" s="494">
        <v>0</v>
      </c>
      <c r="AM74" s="494">
        <v>0</v>
      </c>
      <c r="AN74" s="494">
        <v>0</v>
      </c>
      <c r="AO74" s="494">
        <v>0</v>
      </c>
      <c r="AP74" s="494">
        <v>0</v>
      </c>
      <c r="AQ74" s="494">
        <v>0</v>
      </c>
      <c r="AR74" s="494">
        <v>0</v>
      </c>
      <c r="AS74" s="494">
        <v>0</v>
      </c>
      <c r="AT74" s="494">
        <v>0</v>
      </c>
      <c r="AU74" s="494">
        <v>0</v>
      </c>
      <c r="AV74" s="494">
        <v>0</v>
      </c>
      <c r="AW74" s="494">
        <v>0</v>
      </c>
      <c r="AX74" s="494">
        <v>0</v>
      </c>
      <c r="AY74" s="494">
        <v>0</v>
      </c>
      <c r="AZ74" s="494">
        <v>0</v>
      </c>
      <c r="BA74" s="494">
        <v>0</v>
      </c>
      <c r="BB74" s="494">
        <v>0</v>
      </c>
      <c r="BC74" s="494">
        <v>0</v>
      </c>
      <c r="BD74" s="494">
        <v>0</v>
      </c>
      <c r="BE74" s="494">
        <v>0</v>
      </c>
      <c r="BF74" s="494">
        <v>0</v>
      </c>
      <c r="BG74" s="494">
        <v>0</v>
      </c>
      <c r="BH74" s="494">
        <v>0</v>
      </c>
      <c r="BI74" s="494">
        <v>0</v>
      </c>
      <c r="BJ74" s="494">
        <v>0</v>
      </c>
      <c r="BK74" s="494">
        <v>0</v>
      </c>
      <c r="BL74" s="494">
        <v>0</v>
      </c>
      <c r="BM74" s="494">
        <v>0</v>
      </c>
      <c r="BN74" s="494">
        <v>0</v>
      </c>
      <c r="BO74" s="494">
        <v>0</v>
      </c>
      <c r="BP74" s="494">
        <v>0</v>
      </c>
      <c r="BQ74" s="494">
        <v>0</v>
      </c>
      <c r="BR74" s="494">
        <v>0</v>
      </c>
      <c r="BS74" s="494">
        <v>0</v>
      </c>
      <c r="BT74" s="494">
        <v>0</v>
      </c>
      <c r="BU74" s="494">
        <v>0</v>
      </c>
      <c r="BV74" s="494">
        <v>0</v>
      </c>
      <c r="BW74" s="494">
        <v>0</v>
      </c>
      <c r="BX74" s="494">
        <v>0</v>
      </c>
      <c r="BY74" s="494">
        <v>0</v>
      </c>
      <c r="BZ74" s="494">
        <v>0</v>
      </c>
      <c r="CA74" s="494">
        <v>0</v>
      </c>
      <c r="CB74" s="494">
        <v>0</v>
      </c>
      <c r="CC74" s="494">
        <v>0</v>
      </c>
      <c r="CD74" s="494">
        <v>0</v>
      </c>
      <c r="CE74" s="494">
        <v>0</v>
      </c>
      <c r="CF74" s="494">
        <v>0</v>
      </c>
      <c r="CG74" s="494">
        <v>0</v>
      </c>
      <c r="CH74" s="494">
        <v>0</v>
      </c>
      <c r="CI74" s="494">
        <v>0</v>
      </c>
      <c r="CJ74" s="494">
        <v>0</v>
      </c>
      <c r="CK74" s="494">
        <v>0</v>
      </c>
      <c r="CL74" s="494">
        <v>0</v>
      </c>
      <c r="CM74" s="494">
        <v>0</v>
      </c>
      <c r="CN74" s="494">
        <v>0</v>
      </c>
      <c r="CO74" s="494">
        <v>0</v>
      </c>
      <c r="CP74" s="494">
        <v>0</v>
      </c>
      <c r="CQ74" s="494">
        <v>0</v>
      </c>
      <c r="CR74" s="494">
        <v>0</v>
      </c>
      <c r="CS74" s="494">
        <v>0</v>
      </c>
      <c r="CT74" s="9"/>
      <c r="CV74" s="343">
        <f>IF(COUNT(G74:INDEX(G74:CS74,RP+1))&lt;&gt;RP+1,"Error",0)</f>
        <v>0</v>
      </c>
      <c r="CX74" s="324">
        <f t="shared" si="22"/>
        <v>0</v>
      </c>
    </row>
    <row r="75" spans="3:102" customFormat="1" hidden="1" x14ac:dyDescent="0.35">
      <c r="C75" s="421"/>
      <c r="D75" s="3"/>
      <c r="E75" s="492">
        <f>G75+NPV(G.Asm!$F$40,H75:INDEX(H75:CS75,RP))</f>
        <v>0</v>
      </c>
      <c r="F75" s="492">
        <f t="shared" si="21"/>
        <v>0</v>
      </c>
      <c r="G75" s="493">
        <v>0</v>
      </c>
      <c r="H75" s="494">
        <v>0</v>
      </c>
      <c r="I75" s="494">
        <v>0</v>
      </c>
      <c r="J75" s="494">
        <v>0</v>
      </c>
      <c r="K75" s="494">
        <v>0</v>
      </c>
      <c r="L75" s="494">
        <v>0</v>
      </c>
      <c r="M75" s="494">
        <v>0</v>
      </c>
      <c r="N75" s="494">
        <v>0</v>
      </c>
      <c r="O75" s="494">
        <v>0</v>
      </c>
      <c r="P75" s="494">
        <v>0</v>
      </c>
      <c r="Q75" s="494">
        <v>0</v>
      </c>
      <c r="R75" s="494">
        <v>0</v>
      </c>
      <c r="S75" s="494">
        <v>0</v>
      </c>
      <c r="T75" s="494">
        <v>0</v>
      </c>
      <c r="U75" s="494">
        <v>0</v>
      </c>
      <c r="V75" s="494">
        <v>0</v>
      </c>
      <c r="W75" s="494">
        <v>0</v>
      </c>
      <c r="X75" s="494">
        <v>0</v>
      </c>
      <c r="Y75" s="494">
        <v>0</v>
      </c>
      <c r="Z75" s="494">
        <v>0</v>
      </c>
      <c r="AA75" s="494">
        <v>0</v>
      </c>
      <c r="AB75" s="494">
        <v>0</v>
      </c>
      <c r="AC75" s="494">
        <v>0</v>
      </c>
      <c r="AD75" s="494">
        <v>0</v>
      </c>
      <c r="AE75" s="494">
        <v>0</v>
      </c>
      <c r="AF75" s="494">
        <v>0</v>
      </c>
      <c r="AG75" s="494">
        <v>0</v>
      </c>
      <c r="AH75" s="494">
        <v>0</v>
      </c>
      <c r="AI75" s="494">
        <v>0</v>
      </c>
      <c r="AJ75" s="494">
        <v>0</v>
      </c>
      <c r="AK75" s="494">
        <v>0</v>
      </c>
      <c r="AL75" s="494">
        <v>0</v>
      </c>
      <c r="AM75" s="494">
        <v>0</v>
      </c>
      <c r="AN75" s="494">
        <v>0</v>
      </c>
      <c r="AO75" s="494">
        <v>0</v>
      </c>
      <c r="AP75" s="494">
        <v>0</v>
      </c>
      <c r="AQ75" s="494">
        <v>0</v>
      </c>
      <c r="AR75" s="494">
        <v>0</v>
      </c>
      <c r="AS75" s="494">
        <v>0</v>
      </c>
      <c r="AT75" s="494">
        <v>0</v>
      </c>
      <c r="AU75" s="494">
        <v>0</v>
      </c>
      <c r="AV75" s="494">
        <v>0</v>
      </c>
      <c r="AW75" s="494">
        <v>0</v>
      </c>
      <c r="AX75" s="494">
        <v>0</v>
      </c>
      <c r="AY75" s="494">
        <v>0</v>
      </c>
      <c r="AZ75" s="494">
        <v>0</v>
      </c>
      <c r="BA75" s="494">
        <v>0</v>
      </c>
      <c r="BB75" s="494">
        <v>0</v>
      </c>
      <c r="BC75" s="494">
        <v>0</v>
      </c>
      <c r="BD75" s="494">
        <v>0</v>
      </c>
      <c r="BE75" s="494">
        <v>0</v>
      </c>
      <c r="BF75" s="494">
        <v>0</v>
      </c>
      <c r="BG75" s="494">
        <v>0</v>
      </c>
      <c r="BH75" s="494">
        <v>0</v>
      </c>
      <c r="BI75" s="494">
        <v>0</v>
      </c>
      <c r="BJ75" s="494">
        <v>0</v>
      </c>
      <c r="BK75" s="494">
        <v>0</v>
      </c>
      <c r="BL75" s="494">
        <v>0</v>
      </c>
      <c r="BM75" s="494">
        <v>0</v>
      </c>
      <c r="BN75" s="494">
        <v>0</v>
      </c>
      <c r="BO75" s="494">
        <v>0</v>
      </c>
      <c r="BP75" s="494">
        <v>0</v>
      </c>
      <c r="BQ75" s="494">
        <v>0</v>
      </c>
      <c r="BR75" s="494">
        <v>0</v>
      </c>
      <c r="BS75" s="494">
        <v>0</v>
      </c>
      <c r="BT75" s="494">
        <v>0</v>
      </c>
      <c r="BU75" s="494">
        <v>0</v>
      </c>
      <c r="BV75" s="494">
        <v>0</v>
      </c>
      <c r="BW75" s="494">
        <v>0</v>
      </c>
      <c r="BX75" s="494">
        <v>0</v>
      </c>
      <c r="BY75" s="494">
        <v>0</v>
      </c>
      <c r="BZ75" s="494">
        <v>0</v>
      </c>
      <c r="CA75" s="494">
        <v>0</v>
      </c>
      <c r="CB75" s="494">
        <v>0</v>
      </c>
      <c r="CC75" s="494">
        <v>0</v>
      </c>
      <c r="CD75" s="494">
        <v>0</v>
      </c>
      <c r="CE75" s="494">
        <v>0</v>
      </c>
      <c r="CF75" s="494">
        <v>0</v>
      </c>
      <c r="CG75" s="494">
        <v>0</v>
      </c>
      <c r="CH75" s="494">
        <v>0</v>
      </c>
      <c r="CI75" s="494">
        <v>0</v>
      </c>
      <c r="CJ75" s="494">
        <v>0</v>
      </c>
      <c r="CK75" s="494">
        <v>0</v>
      </c>
      <c r="CL75" s="494">
        <v>0</v>
      </c>
      <c r="CM75" s="494">
        <v>0</v>
      </c>
      <c r="CN75" s="494">
        <v>0</v>
      </c>
      <c r="CO75" s="494">
        <v>0</v>
      </c>
      <c r="CP75" s="494">
        <v>0</v>
      </c>
      <c r="CQ75" s="494">
        <v>0</v>
      </c>
      <c r="CR75" s="494">
        <v>0</v>
      </c>
      <c r="CS75" s="494">
        <v>0</v>
      </c>
      <c r="CT75" s="9"/>
      <c r="CV75" s="343">
        <f>IF(COUNT(G75:INDEX(G75:CS75,RP+1))&lt;&gt;RP+1,"Error",0)</f>
        <v>0</v>
      </c>
      <c r="CX75" s="324">
        <f t="shared" si="22"/>
        <v>0</v>
      </c>
    </row>
    <row r="76" spans="3:102" customFormat="1" hidden="1" x14ac:dyDescent="0.35">
      <c r="C76" s="421"/>
      <c r="D76" s="3"/>
      <c r="E76" s="492">
        <f>G76+NPV(G.Asm!$F$40,H76:INDEX(H76:CS76,RP))</f>
        <v>0</v>
      </c>
      <c r="F76" s="492">
        <f t="shared" si="21"/>
        <v>0</v>
      </c>
      <c r="G76" s="493">
        <v>0</v>
      </c>
      <c r="H76" s="494">
        <v>0</v>
      </c>
      <c r="I76" s="494">
        <v>0</v>
      </c>
      <c r="J76" s="494">
        <v>0</v>
      </c>
      <c r="K76" s="494">
        <v>0</v>
      </c>
      <c r="L76" s="494">
        <v>0</v>
      </c>
      <c r="M76" s="494">
        <v>0</v>
      </c>
      <c r="N76" s="494">
        <v>0</v>
      </c>
      <c r="O76" s="494">
        <v>0</v>
      </c>
      <c r="P76" s="494">
        <v>0</v>
      </c>
      <c r="Q76" s="494">
        <v>0</v>
      </c>
      <c r="R76" s="494">
        <v>0</v>
      </c>
      <c r="S76" s="494">
        <v>0</v>
      </c>
      <c r="T76" s="494">
        <v>0</v>
      </c>
      <c r="U76" s="494">
        <v>0</v>
      </c>
      <c r="V76" s="494">
        <v>0</v>
      </c>
      <c r="W76" s="494">
        <v>0</v>
      </c>
      <c r="X76" s="494">
        <v>0</v>
      </c>
      <c r="Y76" s="494">
        <v>0</v>
      </c>
      <c r="Z76" s="494">
        <v>0</v>
      </c>
      <c r="AA76" s="494">
        <v>0</v>
      </c>
      <c r="AB76" s="494">
        <v>0</v>
      </c>
      <c r="AC76" s="494">
        <v>0</v>
      </c>
      <c r="AD76" s="494">
        <v>0</v>
      </c>
      <c r="AE76" s="494">
        <v>0</v>
      </c>
      <c r="AF76" s="494">
        <v>0</v>
      </c>
      <c r="AG76" s="494">
        <v>0</v>
      </c>
      <c r="AH76" s="494">
        <v>0</v>
      </c>
      <c r="AI76" s="494">
        <v>0</v>
      </c>
      <c r="AJ76" s="494">
        <v>0</v>
      </c>
      <c r="AK76" s="494">
        <v>0</v>
      </c>
      <c r="AL76" s="494">
        <v>0</v>
      </c>
      <c r="AM76" s="494">
        <v>0</v>
      </c>
      <c r="AN76" s="494">
        <v>0</v>
      </c>
      <c r="AO76" s="494">
        <v>0</v>
      </c>
      <c r="AP76" s="494">
        <v>0</v>
      </c>
      <c r="AQ76" s="494">
        <v>0</v>
      </c>
      <c r="AR76" s="494">
        <v>0</v>
      </c>
      <c r="AS76" s="494">
        <v>0</v>
      </c>
      <c r="AT76" s="494">
        <v>0</v>
      </c>
      <c r="AU76" s="494">
        <v>0</v>
      </c>
      <c r="AV76" s="494">
        <v>0</v>
      </c>
      <c r="AW76" s="494">
        <v>0</v>
      </c>
      <c r="AX76" s="494">
        <v>0</v>
      </c>
      <c r="AY76" s="494">
        <v>0</v>
      </c>
      <c r="AZ76" s="494">
        <v>0</v>
      </c>
      <c r="BA76" s="494">
        <v>0</v>
      </c>
      <c r="BB76" s="494">
        <v>0</v>
      </c>
      <c r="BC76" s="494">
        <v>0</v>
      </c>
      <c r="BD76" s="494">
        <v>0</v>
      </c>
      <c r="BE76" s="494">
        <v>0</v>
      </c>
      <c r="BF76" s="494">
        <v>0</v>
      </c>
      <c r="BG76" s="494">
        <v>0</v>
      </c>
      <c r="BH76" s="494">
        <v>0</v>
      </c>
      <c r="BI76" s="494">
        <v>0</v>
      </c>
      <c r="BJ76" s="494">
        <v>0</v>
      </c>
      <c r="BK76" s="494">
        <v>0</v>
      </c>
      <c r="BL76" s="494">
        <v>0</v>
      </c>
      <c r="BM76" s="494">
        <v>0</v>
      </c>
      <c r="BN76" s="494">
        <v>0</v>
      </c>
      <c r="BO76" s="494">
        <v>0</v>
      </c>
      <c r="BP76" s="494">
        <v>0</v>
      </c>
      <c r="BQ76" s="494">
        <v>0</v>
      </c>
      <c r="BR76" s="494">
        <v>0</v>
      </c>
      <c r="BS76" s="494">
        <v>0</v>
      </c>
      <c r="BT76" s="494">
        <v>0</v>
      </c>
      <c r="BU76" s="494">
        <v>0</v>
      </c>
      <c r="BV76" s="494">
        <v>0</v>
      </c>
      <c r="BW76" s="494">
        <v>0</v>
      </c>
      <c r="BX76" s="494">
        <v>0</v>
      </c>
      <c r="BY76" s="494">
        <v>0</v>
      </c>
      <c r="BZ76" s="494">
        <v>0</v>
      </c>
      <c r="CA76" s="494">
        <v>0</v>
      </c>
      <c r="CB76" s="494">
        <v>0</v>
      </c>
      <c r="CC76" s="494">
        <v>0</v>
      </c>
      <c r="CD76" s="494">
        <v>0</v>
      </c>
      <c r="CE76" s="494">
        <v>0</v>
      </c>
      <c r="CF76" s="494">
        <v>0</v>
      </c>
      <c r="CG76" s="494">
        <v>0</v>
      </c>
      <c r="CH76" s="494">
        <v>0</v>
      </c>
      <c r="CI76" s="494">
        <v>0</v>
      </c>
      <c r="CJ76" s="494">
        <v>0</v>
      </c>
      <c r="CK76" s="494">
        <v>0</v>
      </c>
      <c r="CL76" s="494">
        <v>0</v>
      </c>
      <c r="CM76" s="494">
        <v>0</v>
      </c>
      <c r="CN76" s="494">
        <v>0</v>
      </c>
      <c r="CO76" s="494">
        <v>0</v>
      </c>
      <c r="CP76" s="494">
        <v>0</v>
      </c>
      <c r="CQ76" s="494">
        <v>0</v>
      </c>
      <c r="CR76" s="494">
        <v>0</v>
      </c>
      <c r="CS76" s="494">
        <v>0</v>
      </c>
      <c r="CT76" s="9"/>
      <c r="CV76" s="343">
        <f>IF(COUNT(G76:INDEX(G76:CS76,RP+1))&lt;&gt;RP+1,"Error",0)</f>
        <v>0</v>
      </c>
      <c r="CX76" s="324">
        <f t="shared" si="22"/>
        <v>0</v>
      </c>
    </row>
    <row r="77" spans="3:102" customFormat="1" hidden="1" x14ac:dyDescent="0.35">
      <c r="C77" s="421"/>
      <c r="D77" s="3"/>
      <c r="E77" s="492">
        <f>G77+NPV(G.Asm!$F$40,H77:INDEX(H77:CS77,RP))</f>
        <v>0</v>
      </c>
      <c r="F77" s="492">
        <f t="shared" si="21"/>
        <v>0</v>
      </c>
      <c r="G77" s="493">
        <v>0</v>
      </c>
      <c r="H77" s="494">
        <v>0</v>
      </c>
      <c r="I77" s="494">
        <v>0</v>
      </c>
      <c r="J77" s="494">
        <v>0</v>
      </c>
      <c r="K77" s="494">
        <v>0</v>
      </c>
      <c r="L77" s="494">
        <v>0</v>
      </c>
      <c r="M77" s="494">
        <v>0</v>
      </c>
      <c r="N77" s="494">
        <v>0</v>
      </c>
      <c r="O77" s="494">
        <v>0</v>
      </c>
      <c r="P77" s="494">
        <v>0</v>
      </c>
      <c r="Q77" s="494">
        <v>0</v>
      </c>
      <c r="R77" s="494">
        <v>0</v>
      </c>
      <c r="S77" s="494">
        <v>0</v>
      </c>
      <c r="T77" s="494">
        <v>0</v>
      </c>
      <c r="U77" s="494">
        <v>0</v>
      </c>
      <c r="V77" s="494">
        <v>0</v>
      </c>
      <c r="W77" s="494">
        <v>0</v>
      </c>
      <c r="X77" s="494">
        <v>0</v>
      </c>
      <c r="Y77" s="494">
        <v>0</v>
      </c>
      <c r="Z77" s="494">
        <v>0</v>
      </c>
      <c r="AA77" s="494">
        <v>0</v>
      </c>
      <c r="AB77" s="494">
        <v>0</v>
      </c>
      <c r="AC77" s="494">
        <v>0</v>
      </c>
      <c r="AD77" s="494">
        <v>0</v>
      </c>
      <c r="AE77" s="494">
        <v>0</v>
      </c>
      <c r="AF77" s="494">
        <v>0</v>
      </c>
      <c r="AG77" s="494">
        <v>0</v>
      </c>
      <c r="AH77" s="494">
        <v>0</v>
      </c>
      <c r="AI77" s="494">
        <v>0</v>
      </c>
      <c r="AJ77" s="494">
        <v>0</v>
      </c>
      <c r="AK77" s="494">
        <v>0</v>
      </c>
      <c r="AL77" s="494">
        <v>0</v>
      </c>
      <c r="AM77" s="494">
        <v>0</v>
      </c>
      <c r="AN77" s="494">
        <v>0</v>
      </c>
      <c r="AO77" s="494">
        <v>0</v>
      </c>
      <c r="AP77" s="494">
        <v>0</v>
      </c>
      <c r="AQ77" s="494">
        <v>0</v>
      </c>
      <c r="AR77" s="494">
        <v>0</v>
      </c>
      <c r="AS77" s="494">
        <v>0</v>
      </c>
      <c r="AT77" s="494">
        <v>0</v>
      </c>
      <c r="AU77" s="494">
        <v>0</v>
      </c>
      <c r="AV77" s="494">
        <v>0</v>
      </c>
      <c r="AW77" s="494">
        <v>0</v>
      </c>
      <c r="AX77" s="494">
        <v>0</v>
      </c>
      <c r="AY77" s="494">
        <v>0</v>
      </c>
      <c r="AZ77" s="494">
        <v>0</v>
      </c>
      <c r="BA77" s="494">
        <v>0</v>
      </c>
      <c r="BB77" s="494">
        <v>0</v>
      </c>
      <c r="BC77" s="494">
        <v>0</v>
      </c>
      <c r="BD77" s="494">
        <v>0</v>
      </c>
      <c r="BE77" s="494">
        <v>0</v>
      </c>
      <c r="BF77" s="494">
        <v>0</v>
      </c>
      <c r="BG77" s="494">
        <v>0</v>
      </c>
      <c r="BH77" s="494">
        <v>0</v>
      </c>
      <c r="BI77" s="494">
        <v>0</v>
      </c>
      <c r="BJ77" s="494">
        <v>0</v>
      </c>
      <c r="BK77" s="494">
        <v>0</v>
      </c>
      <c r="BL77" s="494">
        <v>0</v>
      </c>
      <c r="BM77" s="494">
        <v>0</v>
      </c>
      <c r="BN77" s="494">
        <v>0</v>
      </c>
      <c r="BO77" s="494">
        <v>0</v>
      </c>
      <c r="BP77" s="494">
        <v>0</v>
      </c>
      <c r="BQ77" s="494">
        <v>0</v>
      </c>
      <c r="BR77" s="494">
        <v>0</v>
      </c>
      <c r="BS77" s="494">
        <v>0</v>
      </c>
      <c r="BT77" s="494">
        <v>0</v>
      </c>
      <c r="BU77" s="494">
        <v>0</v>
      </c>
      <c r="BV77" s="494">
        <v>0</v>
      </c>
      <c r="BW77" s="494">
        <v>0</v>
      </c>
      <c r="BX77" s="494">
        <v>0</v>
      </c>
      <c r="BY77" s="494">
        <v>0</v>
      </c>
      <c r="BZ77" s="494">
        <v>0</v>
      </c>
      <c r="CA77" s="494">
        <v>0</v>
      </c>
      <c r="CB77" s="494">
        <v>0</v>
      </c>
      <c r="CC77" s="494">
        <v>0</v>
      </c>
      <c r="CD77" s="494">
        <v>0</v>
      </c>
      <c r="CE77" s="494">
        <v>0</v>
      </c>
      <c r="CF77" s="494">
        <v>0</v>
      </c>
      <c r="CG77" s="494">
        <v>0</v>
      </c>
      <c r="CH77" s="494">
        <v>0</v>
      </c>
      <c r="CI77" s="494">
        <v>0</v>
      </c>
      <c r="CJ77" s="494">
        <v>0</v>
      </c>
      <c r="CK77" s="494">
        <v>0</v>
      </c>
      <c r="CL77" s="494">
        <v>0</v>
      </c>
      <c r="CM77" s="494">
        <v>0</v>
      </c>
      <c r="CN77" s="494">
        <v>0</v>
      </c>
      <c r="CO77" s="494">
        <v>0</v>
      </c>
      <c r="CP77" s="494">
        <v>0</v>
      </c>
      <c r="CQ77" s="494">
        <v>0</v>
      </c>
      <c r="CR77" s="494">
        <v>0</v>
      </c>
      <c r="CS77" s="494">
        <v>0</v>
      </c>
      <c r="CT77" s="9"/>
      <c r="CV77" s="343">
        <f>IF(COUNT(G77:INDEX(G77:CS77,RP+1))&lt;&gt;RP+1,"Error",0)</f>
        <v>0</v>
      </c>
      <c r="CX77" s="324">
        <f t="shared" si="22"/>
        <v>0</v>
      </c>
    </row>
    <row r="78" spans="3:102" customFormat="1" hidden="1" x14ac:dyDescent="0.35">
      <c r="C78" s="421"/>
      <c r="D78" s="3"/>
      <c r="E78" s="492">
        <f>G78+NPV(G.Asm!$F$40,H78:INDEX(H78:CS78,RP))</f>
        <v>0</v>
      </c>
      <c r="F78" s="492">
        <f t="shared" si="21"/>
        <v>0</v>
      </c>
      <c r="G78" s="493">
        <v>0</v>
      </c>
      <c r="H78" s="494">
        <v>0</v>
      </c>
      <c r="I78" s="494">
        <v>0</v>
      </c>
      <c r="J78" s="494">
        <v>0</v>
      </c>
      <c r="K78" s="494">
        <v>0</v>
      </c>
      <c r="L78" s="494">
        <v>0</v>
      </c>
      <c r="M78" s="494">
        <v>0</v>
      </c>
      <c r="N78" s="494">
        <v>0</v>
      </c>
      <c r="O78" s="494">
        <v>0</v>
      </c>
      <c r="P78" s="494">
        <v>0</v>
      </c>
      <c r="Q78" s="494">
        <v>0</v>
      </c>
      <c r="R78" s="494">
        <v>0</v>
      </c>
      <c r="S78" s="494">
        <v>0</v>
      </c>
      <c r="T78" s="494">
        <v>0</v>
      </c>
      <c r="U78" s="494">
        <v>0</v>
      </c>
      <c r="V78" s="494">
        <v>0</v>
      </c>
      <c r="W78" s="494">
        <v>0</v>
      </c>
      <c r="X78" s="494">
        <v>0</v>
      </c>
      <c r="Y78" s="494">
        <v>0</v>
      </c>
      <c r="Z78" s="494">
        <v>0</v>
      </c>
      <c r="AA78" s="494">
        <v>0</v>
      </c>
      <c r="AB78" s="494">
        <v>0</v>
      </c>
      <c r="AC78" s="494">
        <v>0</v>
      </c>
      <c r="AD78" s="494">
        <v>0</v>
      </c>
      <c r="AE78" s="494">
        <v>0</v>
      </c>
      <c r="AF78" s="494">
        <v>0</v>
      </c>
      <c r="AG78" s="494">
        <v>0</v>
      </c>
      <c r="AH78" s="494">
        <v>0</v>
      </c>
      <c r="AI78" s="494">
        <v>0</v>
      </c>
      <c r="AJ78" s="494">
        <v>0</v>
      </c>
      <c r="AK78" s="494">
        <v>0</v>
      </c>
      <c r="AL78" s="494">
        <v>0</v>
      </c>
      <c r="AM78" s="494">
        <v>0</v>
      </c>
      <c r="AN78" s="494">
        <v>0</v>
      </c>
      <c r="AO78" s="494">
        <v>0</v>
      </c>
      <c r="AP78" s="494">
        <v>0</v>
      </c>
      <c r="AQ78" s="494">
        <v>0</v>
      </c>
      <c r="AR78" s="494">
        <v>0</v>
      </c>
      <c r="AS78" s="494">
        <v>0</v>
      </c>
      <c r="AT78" s="494">
        <v>0</v>
      </c>
      <c r="AU78" s="494">
        <v>0</v>
      </c>
      <c r="AV78" s="494">
        <v>0</v>
      </c>
      <c r="AW78" s="494">
        <v>0</v>
      </c>
      <c r="AX78" s="494">
        <v>0</v>
      </c>
      <c r="AY78" s="494">
        <v>0</v>
      </c>
      <c r="AZ78" s="494">
        <v>0</v>
      </c>
      <c r="BA78" s="494">
        <v>0</v>
      </c>
      <c r="BB78" s="494">
        <v>0</v>
      </c>
      <c r="BC78" s="494">
        <v>0</v>
      </c>
      <c r="BD78" s="494">
        <v>0</v>
      </c>
      <c r="BE78" s="494">
        <v>0</v>
      </c>
      <c r="BF78" s="494">
        <v>0</v>
      </c>
      <c r="BG78" s="494">
        <v>0</v>
      </c>
      <c r="BH78" s="494">
        <v>0</v>
      </c>
      <c r="BI78" s="494">
        <v>0</v>
      </c>
      <c r="BJ78" s="494">
        <v>0</v>
      </c>
      <c r="BK78" s="494">
        <v>0</v>
      </c>
      <c r="BL78" s="494">
        <v>0</v>
      </c>
      <c r="BM78" s="494">
        <v>0</v>
      </c>
      <c r="BN78" s="494">
        <v>0</v>
      </c>
      <c r="BO78" s="494">
        <v>0</v>
      </c>
      <c r="BP78" s="494">
        <v>0</v>
      </c>
      <c r="BQ78" s="494">
        <v>0</v>
      </c>
      <c r="BR78" s="494">
        <v>0</v>
      </c>
      <c r="BS78" s="494">
        <v>0</v>
      </c>
      <c r="BT78" s="494">
        <v>0</v>
      </c>
      <c r="BU78" s="494">
        <v>0</v>
      </c>
      <c r="BV78" s="494">
        <v>0</v>
      </c>
      <c r="BW78" s="494">
        <v>0</v>
      </c>
      <c r="BX78" s="494">
        <v>0</v>
      </c>
      <c r="BY78" s="494">
        <v>0</v>
      </c>
      <c r="BZ78" s="494">
        <v>0</v>
      </c>
      <c r="CA78" s="494">
        <v>0</v>
      </c>
      <c r="CB78" s="494">
        <v>0</v>
      </c>
      <c r="CC78" s="494">
        <v>0</v>
      </c>
      <c r="CD78" s="494">
        <v>0</v>
      </c>
      <c r="CE78" s="494">
        <v>0</v>
      </c>
      <c r="CF78" s="494">
        <v>0</v>
      </c>
      <c r="CG78" s="494">
        <v>0</v>
      </c>
      <c r="CH78" s="494">
        <v>0</v>
      </c>
      <c r="CI78" s="494">
        <v>0</v>
      </c>
      <c r="CJ78" s="494">
        <v>0</v>
      </c>
      <c r="CK78" s="494">
        <v>0</v>
      </c>
      <c r="CL78" s="494">
        <v>0</v>
      </c>
      <c r="CM78" s="494">
        <v>0</v>
      </c>
      <c r="CN78" s="494">
        <v>0</v>
      </c>
      <c r="CO78" s="494">
        <v>0</v>
      </c>
      <c r="CP78" s="494">
        <v>0</v>
      </c>
      <c r="CQ78" s="494">
        <v>0</v>
      </c>
      <c r="CR78" s="494">
        <v>0</v>
      </c>
      <c r="CS78" s="494">
        <v>0</v>
      </c>
      <c r="CT78" s="9"/>
      <c r="CV78" s="343">
        <f>IF(COUNT(G78:INDEX(G78:CS78,RP+1))&lt;&gt;RP+1,"Error",0)</f>
        <v>0</v>
      </c>
      <c r="CX78" s="324">
        <f t="shared" si="22"/>
        <v>0</v>
      </c>
    </row>
    <row r="79" spans="3:102" customFormat="1" hidden="1" x14ac:dyDescent="0.35">
      <c r="C79" s="421"/>
      <c r="D79" s="3"/>
      <c r="E79" s="492">
        <f>G79+NPV(G.Asm!$F$40,H79:INDEX(H79:CS79,RP))</f>
        <v>0</v>
      </c>
      <c r="F79" s="492">
        <f t="shared" si="21"/>
        <v>0</v>
      </c>
      <c r="G79" s="493">
        <v>0</v>
      </c>
      <c r="H79" s="494">
        <v>0</v>
      </c>
      <c r="I79" s="494">
        <v>0</v>
      </c>
      <c r="J79" s="494">
        <v>0</v>
      </c>
      <c r="K79" s="494">
        <v>0</v>
      </c>
      <c r="L79" s="494">
        <v>0</v>
      </c>
      <c r="M79" s="494">
        <v>0</v>
      </c>
      <c r="N79" s="494">
        <v>0</v>
      </c>
      <c r="O79" s="494">
        <v>0</v>
      </c>
      <c r="P79" s="494">
        <v>0</v>
      </c>
      <c r="Q79" s="494">
        <v>0</v>
      </c>
      <c r="R79" s="494">
        <v>0</v>
      </c>
      <c r="S79" s="494">
        <v>0</v>
      </c>
      <c r="T79" s="494">
        <v>0</v>
      </c>
      <c r="U79" s="494">
        <v>0</v>
      </c>
      <c r="V79" s="494">
        <v>0</v>
      </c>
      <c r="W79" s="494">
        <v>0</v>
      </c>
      <c r="X79" s="494">
        <v>0</v>
      </c>
      <c r="Y79" s="494">
        <v>0</v>
      </c>
      <c r="Z79" s="494">
        <v>0</v>
      </c>
      <c r="AA79" s="494">
        <v>0</v>
      </c>
      <c r="AB79" s="494">
        <v>0</v>
      </c>
      <c r="AC79" s="494">
        <v>0</v>
      </c>
      <c r="AD79" s="494">
        <v>0</v>
      </c>
      <c r="AE79" s="494">
        <v>0</v>
      </c>
      <c r="AF79" s="494">
        <v>0</v>
      </c>
      <c r="AG79" s="494">
        <v>0</v>
      </c>
      <c r="AH79" s="494">
        <v>0</v>
      </c>
      <c r="AI79" s="494">
        <v>0</v>
      </c>
      <c r="AJ79" s="494">
        <v>0</v>
      </c>
      <c r="AK79" s="494">
        <v>0</v>
      </c>
      <c r="AL79" s="494">
        <v>0</v>
      </c>
      <c r="AM79" s="494">
        <v>0</v>
      </c>
      <c r="AN79" s="494">
        <v>0</v>
      </c>
      <c r="AO79" s="494">
        <v>0</v>
      </c>
      <c r="AP79" s="494">
        <v>0</v>
      </c>
      <c r="AQ79" s="494">
        <v>0</v>
      </c>
      <c r="AR79" s="494">
        <v>0</v>
      </c>
      <c r="AS79" s="494">
        <v>0</v>
      </c>
      <c r="AT79" s="494">
        <v>0</v>
      </c>
      <c r="AU79" s="494">
        <v>0</v>
      </c>
      <c r="AV79" s="494">
        <v>0</v>
      </c>
      <c r="AW79" s="494">
        <v>0</v>
      </c>
      <c r="AX79" s="494">
        <v>0</v>
      </c>
      <c r="AY79" s="494">
        <v>0</v>
      </c>
      <c r="AZ79" s="494">
        <v>0</v>
      </c>
      <c r="BA79" s="494">
        <v>0</v>
      </c>
      <c r="BB79" s="494">
        <v>0</v>
      </c>
      <c r="BC79" s="494">
        <v>0</v>
      </c>
      <c r="BD79" s="494">
        <v>0</v>
      </c>
      <c r="BE79" s="494">
        <v>0</v>
      </c>
      <c r="BF79" s="494">
        <v>0</v>
      </c>
      <c r="BG79" s="494">
        <v>0</v>
      </c>
      <c r="BH79" s="494">
        <v>0</v>
      </c>
      <c r="BI79" s="494">
        <v>0</v>
      </c>
      <c r="BJ79" s="494">
        <v>0</v>
      </c>
      <c r="BK79" s="494">
        <v>0</v>
      </c>
      <c r="BL79" s="494">
        <v>0</v>
      </c>
      <c r="BM79" s="494">
        <v>0</v>
      </c>
      <c r="BN79" s="494">
        <v>0</v>
      </c>
      <c r="BO79" s="494">
        <v>0</v>
      </c>
      <c r="BP79" s="494">
        <v>0</v>
      </c>
      <c r="BQ79" s="494">
        <v>0</v>
      </c>
      <c r="BR79" s="494">
        <v>0</v>
      </c>
      <c r="BS79" s="494">
        <v>0</v>
      </c>
      <c r="BT79" s="494">
        <v>0</v>
      </c>
      <c r="BU79" s="494">
        <v>0</v>
      </c>
      <c r="BV79" s="494">
        <v>0</v>
      </c>
      <c r="BW79" s="494">
        <v>0</v>
      </c>
      <c r="BX79" s="494">
        <v>0</v>
      </c>
      <c r="BY79" s="494">
        <v>0</v>
      </c>
      <c r="BZ79" s="494">
        <v>0</v>
      </c>
      <c r="CA79" s="494">
        <v>0</v>
      </c>
      <c r="CB79" s="494">
        <v>0</v>
      </c>
      <c r="CC79" s="494">
        <v>0</v>
      </c>
      <c r="CD79" s="494">
        <v>0</v>
      </c>
      <c r="CE79" s="494">
        <v>0</v>
      </c>
      <c r="CF79" s="494">
        <v>0</v>
      </c>
      <c r="CG79" s="494">
        <v>0</v>
      </c>
      <c r="CH79" s="494">
        <v>0</v>
      </c>
      <c r="CI79" s="494">
        <v>0</v>
      </c>
      <c r="CJ79" s="494">
        <v>0</v>
      </c>
      <c r="CK79" s="494">
        <v>0</v>
      </c>
      <c r="CL79" s="494">
        <v>0</v>
      </c>
      <c r="CM79" s="494">
        <v>0</v>
      </c>
      <c r="CN79" s="494">
        <v>0</v>
      </c>
      <c r="CO79" s="494">
        <v>0</v>
      </c>
      <c r="CP79" s="494">
        <v>0</v>
      </c>
      <c r="CQ79" s="494">
        <v>0</v>
      </c>
      <c r="CR79" s="494">
        <v>0</v>
      </c>
      <c r="CS79" s="494">
        <v>0</v>
      </c>
      <c r="CT79" s="9"/>
      <c r="CV79" s="343">
        <f>IF(COUNT(G79:INDEX(G79:CS79,RP+1))&lt;&gt;RP+1,"Error",0)</f>
        <v>0</v>
      </c>
      <c r="CX79" s="324">
        <f t="shared" si="22"/>
        <v>0</v>
      </c>
    </row>
    <row r="80" spans="3:102" customFormat="1" hidden="1" x14ac:dyDescent="0.35">
      <c r="C80" s="421"/>
      <c r="D80" s="3"/>
      <c r="E80" s="492">
        <f>G80+NPV(G.Asm!$F$40,H80:INDEX(H80:CS80,RP))</f>
        <v>0</v>
      </c>
      <c r="F80" s="492">
        <f t="shared" si="21"/>
        <v>0</v>
      </c>
      <c r="G80" s="493">
        <v>0</v>
      </c>
      <c r="H80" s="494">
        <v>0</v>
      </c>
      <c r="I80" s="494">
        <v>0</v>
      </c>
      <c r="J80" s="494">
        <v>0</v>
      </c>
      <c r="K80" s="494">
        <v>0</v>
      </c>
      <c r="L80" s="494">
        <v>0</v>
      </c>
      <c r="M80" s="494">
        <v>0</v>
      </c>
      <c r="N80" s="494">
        <v>0</v>
      </c>
      <c r="O80" s="494">
        <v>0</v>
      </c>
      <c r="P80" s="494">
        <v>0</v>
      </c>
      <c r="Q80" s="494">
        <v>0</v>
      </c>
      <c r="R80" s="494">
        <v>0</v>
      </c>
      <c r="S80" s="494">
        <v>0</v>
      </c>
      <c r="T80" s="494">
        <v>0</v>
      </c>
      <c r="U80" s="494">
        <v>0</v>
      </c>
      <c r="V80" s="494">
        <v>0</v>
      </c>
      <c r="W80" s="494">
        <v>0</v>
      </c>
      <c r="X80" s="494">
        <v>0</v>
      </c>
      <c r="Y80" s="494">
        <v>0</v>
      </c>
      <c r="Z80" s="494">
        <v>0</v>
      </c>
      <c r="AA80" s="494">
        <v>0</v>
      </c>
      <c r="AB80" s="494">
        <v>0</v>
      </c>
      <c r="AC80" s="494">
        <v>0</v>
      </c>
      <c r="AD80" s="494">
        <v>0</v>
      </c>
      <c r="AE80" s="494">
        <v>0</v>
      </c>
      <c r="AF80" s="494">
        <v>0</v>
      </c>
      <c r="AG80" s="494">
        <v>0</v>
      </c>
      <c r="AH80" s="494">
        <v>0</v>
      </c>
      <c r="AI80" s="494">
        <v>0</v>
      </c>
      <c r="AJ80" s="494">
        <v>0</v>
      </c>
      <c r="AK80" s="494">
        <v>0</v>
      </c>
      <c r="AL80" s="494">
        <v>0</v>
      </c>
      <c r="AM80" s="494">
        <v>0</v>
      </c>
      <c r="AN80" s="494">
        <v>0</v>
      </c>
      <c r="AO80" s="494">
        <v>0</v>
      </c>
      <c r="AP80" s="494">
        <v>0</v>
      </c>
      <c r="AQ80" s="494">
        <v>0</v>
      </c>
      <c r="AR80" s="494">
        <v>0</v>
      </c>
      <c r="AS80" s="494">
        <v>0</v>
      </c>
      <c r="AT80" s="494">
        <v>0</v>
      </c>
      <c r="AU80" s="494">
        <v>0</v>
      </c>
      <c r="AV80" s="494">
        <v>0</v>
      </c>
      <c r="AW80" s="494">
        <v>0</v>
      </c>
      <c r="AX80" s="494">
        <v>0</v>
      </c>
      <c r="AY80" s="494">
        <v>0</v>
      </c>
      <c r="AZ80" s="494">
        <v>0</v>
      </c>
      <c r="BA80" s="494">
        <v>0</v>
      </c>
      <c r="BB80" s="494">
        <v>0</v>
      </c>
      <c r="BC80" s="494">
        <v>0</v>
      </c>
      <c r="BD80" s="494">
        <v>0</v>
      </c>
      <c r="BE80" s="494">
        <v>0</v>
      </c>
      <c r="BF80" s="494">
        <v>0</v>
      </c>
      <c r="BG80" s="494">
        <v>0</v>
      </c>
      <c r="BH80" s="494">
        <v>0</v>
      </c>
      <c r="BI80" s="494">
        <v>0</v>
      </c>
      <c r="BJ80" s="494">
        <v>0</v>
      </c>
      <c r="BK80" s="494">
        <v>0</v>
      </c>
      <c r="BL80" s="494">
        <v>0</v>
      </c>
      <c r="BM80" s="494">
        <v>0</v>
      </c>
      <c r="BN80" s="494">
        <v>0</v>
      </c>
      <c r="BO80" s="494">
        <v>0</v>
      </c>
      <c r="BP80" s="494">
        <v>0</v>
      </c>
      <c r="BQ80" s="494">
        <v>0</v>
      </c>
      <c r="BR80" s="494">
        <v>0</v>
      </c>
      <c r="BS80" s="494">
        <v>0</v>
      </c>
      <c r="BT80" s="494">
        <v>0</v>
      </c>
      <c r="BU80" s="494">
        <v>0</v>
      </c>
      <c r="BV80" s="494">
        <v>0</v>
      </c>
      <c r="BW80" s="494">
        <v>0</v>
      </c>
      <c r="BX80" s="494">
        <v>0</v>
      </c>
      <c r="BY80" s="494">
        <v>0</v>
      </c>
      <c r="BZ80" s="494">
        <v>0</v>
      </c>
      <c r="CA80" s="494">
        <v>0</v>
      </c>
      <c r="CB80" s="494">
        <v>0</v>
      </c>
      <c r="CC80" s="494">
        <v>0</v>
      </c>
      <c r="CD80" s="494">
        <v>0</v>
      </c>
      <c r="CE80" s="494">
        <v>0</v>
      </c>
      <c r="CF80" s="494">
        <v>0</v>
      </c>
      <c r="CG80" s="494">
        <v>0</v>
      </c>
      <c r="CH80" s="494">
        <v>0</v>
      </c>
      <c r="CI80" s="494">
        <v>0</v>
      </c>
      <c r="CJ80" s="494">
        <v>0</v>
      </c>
      <c r="CK80" s="494">
        <v>0</v>
      </c>
      <c r="CL80" s="494">
        <v>0</v>
      </c>
      <c r="CM80" s="494">
        <v>0</v>
      </c>
      <c r="CN80" s="494">
        <v>0</v>
      </c>
      <c r="CO80" s="494">
        <v>0</v>
      </c>
      <c r="CP80" s="494">
        <v>0</v>
      </c>
      <c r="CQ80" s="494">
        <v>0</v>
      </c>
      <c r="CR80" s="494">
        <v>0</v>
      </c>
      <c r="CS80" s="494">
        <v>0</v>
      </c>
      <c r="CT80" s="9"/>
      <c r="CV80" s="343">
        <f>IF(COUNT(G80:INDEX(G80:CS80,RP+1))&lt;&gt;RP+1,"Error",0)</f>
        <v>0</v>
      </c>
      <c r="CX80" s="324">
        <f t="shared" si="22"/>
        <v>0</v>
      </c>
    </row>
    <row r="81" spans="3:102" customFormat="1" hidden="1" x14ac:dyDescent="0.35">
      <c r="C81" s="421"/>
      <c r="D81" s="3"/>
      <c r="E81" s="492">
        <f>G81+NPV(G.Asm!$F$40,H81:INDEX(H81:CS81,RP))</f>
        <v>0</v>
      </c>
      <c r="F81" s="492">
        <f t="shared" si="21"/>
        <v>0</v>
      </c>
      <c r="G81" s="493">
        <v>0</v>
      </c>
      <c r="H81" s="494">
        <v>0</v>
      </c>
      <c r="I81" s="494">
        <v>0</v>
      </c>
      <c r="J81" s="494">
        <v>0</v>
      </c>
      <c r="K81" s="494">
        <v>0</v>
      </c>
      <c r="L81" s="494">
        <v>0</v>
      </c>
      <c r="M81" s="494">
        <v>0</v>
      </c>
      <c r="N81" s="494">
        <v>0</v>
      </c>
      <c r="O81" s="494">
        <v>0</v>
      </c>
      <c r="P81" s="494">
        <v>0</v>
      </c>
      <c r="Q81" s="494">
        <v>0</v>
      </c>
      <c r="R81" s="494">
        <v>0</v>
      </c>
      <c r="S81" s="494">
        <v>0</v>
      </c>
      <c r="T81" s="494">
        <v>0</v>
      </c>
      <c r="U81" s="494">
        <v>0</v>
      </c>
      <c r="V81" s="494">
        <v>0</v>
      </c>
      <c r="W81" s="494">
        <v>0</v>
      </c>
      <c r="X81" s="494">
        <v>0</v>
      </c>
      <c r="Y81" s="494">
        <v>0</v>
      </c>
      <c r="Z81" s="494">
        <v>0</v>
      </c>
      <c r="AA81" s="494">
        <v>0</v>
      </c>
      <c r="AB81" s="494">
        <v>0</v>
      </c>
      <c r="AC81" s="494">
        <v>0</v>
      </c>
      <c r="AD81" s="494">
        <v>0</v>
      </c>
      <c r="AE81" s="494">
        <v>0</v>
      </c>
      <c r="AF81" s="494">
        <v>0</v>
      </c>
      <c r="AG81" s="494">
        <v>0</v>
      </c>
      <c r="AH81" s="494">
        <v>0</v>
      </c>
      <c r="AI81" s="494">
        <v>0</v>
      </c>
      <c r="AJ81" s="494">
        <v>0</v>
      </c>
      <c r="AK81" s="494">
        <v>0</v>
      </c>
      <c r="AL81" s="494">
        <v>0</v>
      </c>
      <c r="AM81" s="494">
        <v>0</v>
      </c>
      <c r="AN81" s="494">
        <v>0</v>
      </c>
      <c r="AO81" s="494">
        <v>0</v>
      </c>
      <c r="AP81" s="494">
        <v>0</v>
      </c>
      <c r="AQ81" s="494">
        <v>0</v>
      </c>
      <c r="AR81" s="494">
        <v>0</v>
      </c>
      <c r="AS81" s="494">
        <v>0</v>
      </c>
      <c r="AT81" s="494">
        <v>0</v>
      </c>
      <c r="AU81" s="494">
        <v>0</v>
      </c>
      <c r="AV81" s="494">
        <v>0</v>
      </c>
      <c r="AW81" s="494">
        <v>0</v>
      </c>
      <c r="AX81" s="494">
        <v>0</v>
      </c>
      <c r="AY81" s="494">
        <v>0</v>
      </c>
      <c r="AZ81" s="494">
        <v>0</v>
      </c>
      <c r="BA81" s="494">
        <v>0</v>
      </c>
      <c r="BB81" s="494">
        <v>0</v>
      </c>
      <c r="BC81" s="494">
        <v>0</v>
      </c>
      <c r="BD81" s="494">
        <v>0</v>
      </c>
      <c r="BE81" s="494">
        <v>0</v>
      </c>
      <c r="BF81" s="494">
        <v>0</v>
      </c>
      <c r="BG81" s="494">
        <v>0</v>
      </c>
      <c r="BH81" s="494">
        <v>0</v>
      </c>
      <c r="BI81" s="494">
        <v>0</v>
      </c>
      <c r="BJ81" s="494">
        <v>0</v>
      </c>
      <c r="BK81" s="494">
        <v>0</v>
      </c>
      <c r="BL81" s="494">
        <v>0</v>
      </c>
      <c r="BM81" s="494">
        <v>0</v>
      </c>
      <c r="BN81" s="494">
        <v>0</v>
      </c>
      <c r="BO81" s="494">
        <v>0</v>
      </c>
      <c r="BP81" s="494">
        <v>0</v>
      </c>
      <c r="BQ81" s="494">
        <v>0</v>
      </c>
      <c r="BR81" s="494">
        <v>0</v>
      </c>
      <c r="BS81" s="494">
        <v>0</v>
      </c>
      <c r="BT81" s="494">
        <v>0</v>
      </c>
      <c r="BU81" s="494">
        <v>0</v>
      </c>
      <c r="BV81" s="494">
        <v>0</v>
      </c>
      <c r="BW81" s="494">
        <v>0</v>
      </c>
      <c r="BX81" s="494">
        <v>0</v>
      </c>
      <c r="BY81" s="494">
        <v>0</v>
      </c>
      <c r="BZ81" s="494">
        <v>0</v>
      </c>
      <c r="CA81" s="494">
        <v>0</v>
      </c>
      <c r="CB81" s="494">
        <v>0</v>
      </c>
      <c r="CC81" s="494">
        <v>0</v>
      </c>
      <c r="CD81" s="494">
        <v>0</v>
      </c>
      <c r="CE81" s="494">
        <v>0</v>
      </c>
      <c r="CF81" s="494">
        <v>0</v>
      </c>
      <c r="CG81" s="494">
        <v>0</v>
      </c>
      <c r="CH81" s="494">
        <v>0</v>
      </c>
      <c r="CI81" s="494">
        <v>0</v>
      </c>
      <c r="CJ81" s="494">
        <v>0</v>
      </c>
      <c r="CK81" s="494">
        <v>0</v>
      </c>
      <c r="CL81" s="494">
        <v>0</v>
      </c>
      <c r="CM81" s="494">
        <v>0</v>
      </c>
      <c r="CN81" s="494">
        <v>0</v>
      </c>
      <c r="CO81" s="494">
        <v>0</v>
      </c>
      <c r="CP81" s="494">
        <v>0</v>
      </c>
      <c r="CQ81" s="494">
        <v>0</v>
      </c>
      <c r="CR81" s="494">
        <v>0</v>
      </c>
      <c r="CS81" s="494">
        <v>0</v>
      </c>
      <c r="CT81" s="9"/>
      <c r="CV81" s="343">
        <f>IF(COUNT(G81:INDEX(G81:CS81,RP+1))&lt;&gt;RP+1,"Error",0)</f>
        <v>0</v>
      </c>
      <c r="CX81" s="324">
        <f t="shared" si="22"/>
        <v>0</v>
      </c>
    </row>
    <row r="82" spans="3:102" customFormat="1" hidden="1" x14ac:dyDescent="0.35">
      <c r="C82" s="421"/>
      <c r="D82" s="3"/>
      <c r="E82" s="492">
        <f>G82+NPV(G.Asm!$F$40,H82:INDEX(H82:CS82,RP))</f>
        <v>0</v>
      </c>
      <c r="F82" s="492">
        <f t="shared" si="21"/>
        <v>0</v>
      </c>
      <c r="G82" s="493">
        <v>0</v>
      </c>
      <c r="H82" s="494">
        <v>0</v>
      </c>
      <c r="I82" s="494">
        <v>0</v>
      </c>
      <c r="J82" s="494">
        <v>0</v>
      </c>
      <c r="K82" s="494">
        <v>0</v>
      </c>
      <c r="L82" s="494">
        <v>0</v>
      </c>
      <c r="M82" s="494">
        <v>0</v>
      </c>
      <c r="N82" s="494">
        <v>0</v>
      </c>
      <c r="O82" s="494">
        <v>0</v>
      </c>
      <c r="P82" s="494">
        <v>0</v>
      </c>
      <c r="Q82" s="494">
        <v>0</v>
      </c>
      <c r="R82" s="494">
        <v>0</v>
      </c>
      <c r="S82" s="494">
        <v>0</v>
      </c>
      <c r="T82" s="494">
        <v>0</v>
      </c>
      <c r="U82" s="494">
        <v>0</v>
      </c>
      <c r="V82" s="494">
        <v>0</v>
      </c>
      <c r="W82" s="494">
        <v>0</v>
      </c>
      <c r="X82" s="494">
        <v>0</v>
      </c>
      <c r="Y82" s="494">
        <v>0</v>
      </c>
      <c r="Z82" s="494">
        <v>0</v>
      </c>
      <c r="AA82" s="494">
        <v>0</v>
      </c>
      <c r="AB82" s="494">
        <v>0</v>
      </c>
      <c r="AC82" s="494">
        <v>0</v>
      </c>
      <c r="AD82" s="494">
        <v>0</v>
      </c>
      <c r="AE82" s="494">
        <v>0</v>
      </c>
      <c r="AF82" s="494">
        <v>0</v>
      </c>
      <c r="AG82" s="494">
        <v>0</v>
      </c>
      <c r="AH82" s="494">
        <v>0</v>
      </c>
      <c r="AI82" s="494">
        <v>0</v>
      </c>
      <c r="AJ82" s="494">
        <v>0</v>
      </c>
      <c r="AK82" s="494">
        <v>0</v>
      </c>
      <c r="AL82" s="494">
        <v>0</v>
      </c>
      <c r="AM82" s="494">
        <v>0</v>
      </c>
      <c r="AN82" s="494">
        <v>0</v>
      </c>
      <c r="AO82" s="494">
        <v>0</v>
      </c>
      <c r="AP82" s="494">
        <v>0</v>
      </c>
      <c r="AQ82" s="494">
        <v>0</v>
      </c>
      <c r="AR82" s="494">
        <v>0</v>
      </c>
      <c r="AS82" s="494">
        <v>0</v>
      </c>
      <c r="AT82" s="494">
        <v>0</v>
      </c>
      <c r="AU82" s="494">
        <v>0</v>
      </c>
      <c r="AV82" s="494">
        <v>0</v>
      </c>
      <c r="AW82" s="494">
        <v>0</v>
      </c>
      <c r="AX82" s="494">
        <v>0</v>
      </c>
      <c r="AY82" s="494">
        <v>0</v>
      </c>
      <c r="AZ82" s="494">
        <v>0</v>
      </c>
      <c r="BA82" s="494">
        <v>0</v>
      </c>
      <c r="BB82" s="494">
        <v>0</v>
      </c>
      <c r="BC82" s="494">
        <v>0</v>
      </c>
      <c r="BD82" s="494">
        <v>0</v>
      </c>
      <c r="BE82" s="494">
        <v>0</v>
      </c>
      <c r="BF82" s="494">
        <v>0</v>
      </c>
      <c r="BG82" s="494">
        <v>0</v>
      </c>
      <c r="BH82" s="494">
        <v>0</v>
      </c>
      <c r="BI82" s="494">
        <v>0</v>
      </c>
      <c r="BJ82" s="494">
        <v>0</v>
      </c>
      <c r="BK82" s="494">
        <v>0</v>
      </c>
      <c r="BL82" s="494">
        <v>0</v>
      </c>
      <c r="BM82" s="494">
        <v>0</v>
      </c>
      <c r="BN82" s="494">
        <v>0</v>
      </c>
      <c r="BO82" s="494">
        <v>0</v>
      </c>
      <c r="BP82" s="494">
        <v>0</v>
      </c>
      <c r="BQ82" s="494">
        <v>0</v>
      </c>
      <c r="BR82" s="494">
        <v>0</v>
      </c>
      <c r="BS82" s="494">
        <v>0</v>
      </c>
      <c r="BT82" s="494">
        <v>0</v>
      </c>
      <c r="BU82" s="494">
        <v>0</v>
      </c>
      <c r="BV82" s="494">
        <v>0</v>
      </c>
      <c r="BW82" s="494">
        <v>0</v>
      </c>
      <c r="BX82" s="494">
        <v>0</v>
      </c>
      <c r="BY82" s="494">
        <v>0</v>
      </c>
      <c r="BZ82" s="494">
        <v>0</v>
      </c>
      <c r="CA82" s="494">
        <v>0</v>
      </c>
      <c r="CB82" s="494">
        <v>0</v>
      </c>
      <c r="CC82" s="494">
        <v>0</v>
      </c>
      <c r="CD82" s="494">
        <v>0</v>
      </c>
      <c r="CE82" s="494">
        <v>0</v>
      </c>
      <c r="CF82" s="494">
        <v>0</v>
      </c>
      <c r="CG82" s="494">
        <v>0</v>
      </c>
      <c r="CH82" s="494">
        <v>0</v>
      </c>
      <c r="CI82" s="494">
        <v>0</v>
      </c>
      <c r="CJ82" s="494">
        <v>0</v>
      </c>
      <c r="CK82" s="494">
        <v>0</v>
      </c>
      <c r="CL82" s="494">
        <v>0</v>
      </c>
      <c r="CM82" s="494">
        <v>0</v>
      </c>
      <c r="CN82" s="494">
        <v>0</v>
      </c>
      <c r="CO82" s="494">
        <v>0</v>
      </c>
      <c r="CP82" s="494">
        <v>0</v>
      </c>
      <c r="CQ82" s="494">
        <v>0</v>
      </c>
      <c r="CR82" s="494">
        <v>0</v>
      </c>
      <c r="CS82" s="494">
        <v>0</v>
      </c>
      <c r="CT82" s="9"/>
      <c r="CV82" s="343">
        <f>IF(COUNT(G82:INDEX(G82:CS82,RP+1))&lt;&gt;RP+1,"Error",0)</f>
        <v>0</v>
      </c>
      <c r="CX82" s="324">
        <f t="shared" si="22"/>
        <v>0</v>
      </c>
    </row>
    <row r="83" spans="3:102" customFormat="1" hidden="1" x14ac:dyDescent="0.35">
      <c r="C83" s="421"/>
      <c r="D83" s="3"/>
      <c r="E83" s="492">
        <f>G83+NPV(G.Asm!$F$40,H83:INDEX(H83:CS83,RP))</f>
        <v>0</v>
      </c>
      <c r="F83" s="492">
        <f t="shared" si="21"/>
        <v>0</v>
      </c>
      <c r="G83" s="493">
        <v>0</v>
      </c>
      <c r="H83" s="494">
        <v>0</v>
      </c>
      <c r="I83" s="494">
        <v>0</v>
      </c>
      <c r="J83" s="494">
        <v>0</v>
      </c>
      <c r="K83" s="494">
        <v>0</v>
      </c>
      <c r="L83" s="494">
        <v>0</v>
      </c>
      <c r="M83" s="494">
        <v>0</v>
      </c>
      <c r="N83" s="494">
        <v>0</v>
      </c>
      <c r="O83" s="494">
        <v>0</v>
      </c>
      <c r="P83" s="494">
        <v>0</v>
      </c>
      <c r="Q83" s="494">
        <v>0</v>
      </c>
      <c r="R83" s="494">
        <v>0</v>
      </c>
      <c r="S83" s="494">
        <v>0</v>
      </c>
      <c r="T83" s="494">
        <v>0</v>
      </c>
      <c r="U83" s="494">
        <v>0</v>
      </c>
      <c r="V83" s="494">
        <v>0</v>
      </c>
      <c r="W83" s="494">
        <v>0</v>
      </c>
      <c r="X83" s="494">
        <v>0</v>
      </c>
      <c r="Y83" s="494">
        <v>0</v>
      </c>
      <c r="Z83" s="494">
        <v>0</v>
      </c>
      <c r="AA83" s="494">
        <v>0</v>
      </c>
      <c r="AB83" s="494">
        <v>0</v>
      </c>
      <c r="AC83" s="494">
        <v>0</v>
      </c>
      <c r="AD83" s="494">
        <v>0</v>
      </c>
      <c r="AE83" s="494">
        <v>0</v>
      </c>
      <c r="AF83" s="494">
        <v>0</v>
      </c>
      <c r="AG83" s="494">
        <v>0</v>
      </c>
      <c r="AH83" s="494">
        <v>0</v>
      </c>
      <c r="AI83" s="494">
        <v>0</v>
      </c>
      <c r="AJ83" s="494">
        <v>0</v>
      </c>
      <c r="AK83" s="494">
        <v>0</v>
      </c>
      <c r="AL83" s="494">
        <v>0</v>
      </c>
      <c r="AM83" s="494">
        <v>0</v>
      </c>
      <c r="AN83" s="494">
        <v>0</v>
      </c>
      <c r="AO83" s="494">
        <v>0</v>
      </c>
      <c r="AP83" s="494">
        <v>0</v>
      </c>
      <c r="AQ83" s="494">
        <v>0</v>
      </c>
      <c r="AR83" s="494">
        <v>0</v>
      </c>
      <c r="AS83" s="494">
        <v>0</v>
      </c>
      <c r="AT83" s="494">
        <v>0</v>
      </c>
      <c r="AU83" s="494">
        <v>0</v>
      </c>
      <c r="AV83" s="494">
        <v>0</v>
      </c>
      <c r="AW83" s="494">
        <v>0</v>
      </c>
      <c r="AX83" s="494">
        <v>0</v>
      </c>
      <c r="AY83" s="494">
        <v>0</v>
      </c>
      <c r="AZ83" s="494">
        <v>0</v>
      </c>
      <c r="BA83" s="494">
        <v>0</v>
      </c>
      <c r="BB83" s="494">
        <v>0</v>
      </c>
      <c r="BC83" s="494">
        <v>0</v>
      </c>
      <c r="BD83" s="494">
        <v>0</v>
      </c>
      <c r="BE83" s="494">
        <v>0</v>
      </c>
      <c r="BF83" s="494">
        <v>0</v>
      </c>
      <c r="BG83" s="494">
        <v>0</v>
      </c>
      <c r="BH83" s="494">
        <v>0</v>
      </c>
      <c r="BI83" s="494">
        <v>0</v>
      </c>
      <c r="BJ83" s="494">
        <v>0</v>
      </c>
      <c r="BK83" s="494">
        <v>0</v>
      </c>
      <c r="BL83" s="494">
        <v>0</v>
      </c>
      <c r="BM83" s="494">
        <v>0</v>
      </c>
      <c r="BN83" s="494">
        <v>0</v>
      </c>
      <c r="BO83" s="494">
        <v>0</v>
      </c>
      <c r="BP83" s="494">
        <v>0</v>
      </c>
      <c r="BQ83" s="494">
        <v>0</v>
      </c>
      <c r="BR83" s="494">
        <v>0</v>
      </c>
      <c r="BS83" s="494">
        <v>0</v>
      </c>
      <c r="BT83" s="494">
        <v>0</v>
      </c>
      <c r="BU83" s="494">
        <v>0</v>
      </c>
      <c r="BV83" s="494">
        <v>0</v>
      </c>
      <c r="BW83" s="494">
        <v>0</v>
      </c>
      <c r="BX83" s="494">
        <v>0</v>
      </c>
      <c r="BY83" s="494">
        <v>0</v>
      </c>
      <c r="BZ83" s="494">
        <v>0</v>
      </c>
      <c r="CA83" s="494">
        <v>0</v>
      </c>
      <c r="CB83" s="494">
        <v>0</v>
      </c>
      <c r="CC83" s="494">
        <v>0</v>
      </c>
      <c r="CD83" s="494">
        <v>0</v>
      </c>
      <c r="CE83" s="494">
        <v>0</v>
      </c>
      <c r="CF83" s="494">
        <v>0</v>
      </c>
      <c r="CG83" s="494">
        <v>0</v>
      </c>
      <c r="CH83" s="494">
        <v>0</v>
      </c>
      <c r="CI83" s="494">
        <v>0</v>
      </c>
      <c r="CJ83" s="494">
        <v>0</v>
      </c>
      <c r="CK83" s="494">
        <v>0</v>
      </c>
      <c r="CL83" s="494">
        <v>0</v>
      </c>
      <c r="CM83" s="494">
        <v>0</v>
      </c>
      <c r="CN83" s="494">
        <v>0</v>
      </c>
      <c r="CO83" s="494">
        <v>0</v>
      </c>
      <c r="CP83" s="494">
        <v>0</v>
      </c>
      <c r="CQ83" s="494">
        <v>0</v>
      </c>
      <c r="CR83" s="494">
        <v>0</v>
      </c>
      <c r="CS83" s="494">
        <v>0</v>
      </c>
      <c r="CT83" s="9"/>
      <c r="CV83" s="343">
        <f>IF(COUNT(G83:INDEX(G83:CS83,RP+1))&lt;&gt;RP+1,"Error",0)</f>
        <v>0</v>
      </c>
      <c r="CX83" s="324">
        <f t="shared" si="22"/>
        <v>0</v>
      </c>
    </row>
    <row r="84" spans="3:102" customFormat="1" hidden="1" x14ac:dyDescent="0.35">
      <c r="C84" s="421"/>
      <c r="D84" s="3"/>
      <c r="E84" s="492">
        <f>G84+NPV(G.Asm!$F$40,H84:INDEX(H84:CS84,RP))</f>
        <v>0</v>
      </c>
      <c r="F84" s="492">
        <f t="shared" si="21"/>
        <v>0</v>
      </c>
      <c r="G84" s="493">
        <v>0</v>
      </c>
      <c r="H84" s="494">
        <v>0</v>
      </c>
      <c r="I84" s="494">
        <v>0</v>
      </c>
      <c r="J84" s="494">
        <v>0</v>
      </c>
      <c r="K84" s="494">
        <v>0</v>
      </c>
      <c r="L84" s="494">
        <v>0</v>
      </c>
      <c r="M84" s="494">
        <v>0</v>
      </c>
      <c r="N84" s="494">
        <v>0</v>
      </c>
      <c r="O84" s="494">
        <v>0</v>
      </c>
      <c r="P84" s="494">
        <v>0</v>
      </c>
      <c r="Q84" s="494">
        <v>0</v>
      </c>
      <c r="R84" s="494">
        <v>0</v>
      </c>
      <c r="S84" s="494">
        <v>0</v>
      </c>
      <c r="T84" s="494">
        <v>0</v>
      </c>
      <c r="U84" s="494">
        <v>0</v>
      </c>
      <c r="V84" s="494">
        <v>0</v>
      </c>
      <c r="W84" s="494">
        <v>0</v>
      </c>
      <c r="X84" s="494">
        <v>0</v>
      </c>
      <c r="Y84" s="494">
        <v>0</v>
      </c>
      <c r="Z84" s="494">
        <v>0</v>
      </c>
      <c r="AA84" s="494">
        <v>0</v>
      </c>
      <c r="AB84" s="494">
        <v>0</v>
      </c>
      <c r="AC84" s="494">
        <v>0</v>
      </c>
      <c r="AD84" s="494">
        <v>0</v>
      </c>
      <c r="AE84" s="494">
        <v>0</v>
      </c>
      <c r="AF84" s="494">
        <v>0</v>
      </c>
      <c r="AG84" s="494">
        <v>0</v>
      </c>
      <c r="AH84" s="494">
        <v>0</v>
      </c>
      <c r="AI84" s="494">
        <v>0</v>
      </c>
      <c r="AJ84" s="494">
        <v>0</v>
      </c>
      <c r="AK84" s="494">
        <v>0</v>
      </c>
      <c r="AL84" s="494">
        <v>0</v>
      </c>
      <c r="AM84" s="494">
        <v>0</v>
      </c>
      <c r="AN84" s="494">
        <v>0</v>
      </c>
      <c r="AO84" s="494">
        <v>0</v>
      </c>
      <c r="AP84" s="494">
        <v>0</v>
      </c>
      <c r="AQ84" s="494">
        <v>0</v>
      </c>
      <c r="AR84" s="494">
        <v>0</v>
      </c>
      <c r="AS84" s="494">
        <v>0</v>
      </c>
      <c r="AT84" s="494">
        <v>0</v>
      </c>
      <c r="AU84" s="494">
        <v>0</v>
      </c>
      <c r="AV84" s="494">
        <v>0</v>
      </c>
      <c r="AW84" s="494">
        <v>0</v>
      </c>
      <c r="AX84" s="494">
        <v>0</v>
      </c>
      <c r="AY84" s="494">
        <v>0</v>
      </c>
      <c r="AZ84" s="494">
        <v>0</v>
      </c>
      <c r="BA84" s="494">
        <v>0</v>
      </c>
      <c r="BB84" s="494">
        <v>0</v>
      </c>
      <c r="BC84" s="494">
        <v>0</v>
      </c>
      <c r="BD84" s="494">
        <v>0</v>
      </c>
      <c r="BE84" s="494">
        <v>0</v>
      </c>
      <c r="BF84" s="494">
        <v>0</v>
      </c>
      <c r="BG84" s="494">
        <v>0</v>
      </c>
      <c r="BH84" s="494">
        <v>0</v>
      </c>
      <c r="BI84" s="494">
        <v>0</v>
      </c>
      <c r="BJ84" s="494">
        <v>0</v>
      </c>
      <c r="BK84" s="494">
        <v>0</v>
      </c>
      <c r="BL84" s="494">
        <v>0</v>
      </c>
      <c r="BM84" s="494">
        <v>0</v>
      </c>
      <c r="BN84" s="494">
        <v>0</v>
      </c>
      <c r="BO84" s="494">
        <v>0</v>
      </c>
      <c r="BP84" s="494">
        <v>0</v>
      </c>
      <c r="BQ84" s="494">
        <v>0</v>
      </c>
      <c r="BR84" s="494">
        <v>0</v>
      </c>
      <c r="BS84" s="494">
        <v>0</v>
      </c>
      <c r="BT84" s="494">
        <v>0</v>
      </c>
      <c r="BU84" s="494">
        <v>0</v>
      </c>
      <c r="BV84" s="494">
        <v>0</v>
      </c>
      <c r="BW84" s="494">
        <v>0</v>
      </c>
      <c r="BX84" s="494">
        <v>0</v>
      </c>
      <c r="BY84" s="494">
        <v>0</v>
      </c>
      <c r="BZ84" s="494">
        <v>0</v>
      </c>
      <c r="CA84" s="494">
        <v>0</v>
      </c>
      <c r="CB84" s="494">
        <v>0</v>
      </c>
      <c r="CC84" s="494">
        <v>0</v>
      </c>
      <c r="CD84" s="494">
        <v>0</v>
      </c>
      <c r="CE84" s="494">
        <v>0</v>
      </c>
      <c r="CF84" s="494">
        <v>0</v>
      </c>
      <c r="CG84" s="494">
        <v>0</v>
      </c>
      <c r="CH84" s="494">
        <v>0</v>
      </c>
      <c r="CI84" s="494">
        <v>0</v>
      </c>
      <c r="CJ84" s="494">
        <v>0</v>
      </c>
      <c r="CK84" s="494">
        <v>0</v>
      </c>
      <c r="CL84" s="494">
        <v>0</v>
      </c>
      <c r="CM84" s="494">
        <v>0</v>
      </c>
      <c r="CN84" s="494">
        <v>0</v>
      </c>
      <c r="CO84" s="494">
        <v>0</v>
      </c>
      <c r="CP84" s="494">
        <v>0</v>
      </c>
      <c r="CQ84" s="494">
        <v>0</v>
      </c>
      <c r="CR84" s="494">
        <v>0</v>
      </c>
      <c r="CS84" s="494">
        <v>0</v>
      </c>
      <c r="CT84" s="9"/>
      <c r="CV84" s="343">
        <f>IF(COUNT(G84:INDEX(G84:CS84,RP+1))&lt;&gt;RP+1,"Error",0)</f>
        <v>0</v>
      </c>
      <c r="CX84" s="324">
        <f t="shared" si="22"/>
        <v>0</v>
      </c>
    </row>
    <row r="85" spans="3:102" customFormat="1" hidden="1" x14ac:dyDescent="0.35">
      <c r="C85" s="421"/>
      <c r="D85" s="3"/>
      <c r="E85" s="492">
        <f>G85+NPV(G.Asm!$F$40,H85:INDEX(H85:CS85,RP))</f>
        <v>0</v>
      </c>
      <c r="F85" s="492">
        <f t="shared" si="21"/>
        <v>0</v>
      </c>
      <c r="G85" s="493">
        <v>0</v>
      </c>
      <c r="H85" s="494">
        <v>0</v>
      </c>
      <c r="I85" s="494">
        <v>0</v>
      </c>
      <c r="J85" s="494">
        <v>0</v>
      </c>
      <c r="K85" s="494">
        <v>0</v>
      </c>
      <c r="L85" s="494">
        <v>0</v>
      </c>
      <c r="M85" s="494">
        <v>0</v>
      </c>
      <c r="N85" s="494">
        <v>0</v>
      </c>
      <c r="O85" s="494">
        <v>0</v>
      </c>
      <c r="P85" s="494">
        <v>0</v>
      </c>
      <c r="Q85" s="494">
        <v>0</v>
      </c>
      <c r="R85" s="494">
        <v>0</v>
      </c>
      <c r="S85" s="494">
        <v>0</v>
      </c>
      <c r="T85" s="494">
        <v>0</v>
      </c>
      <c r="U85" s="494">
        <v>0</v>
      </c>
      <c r="V85" s="494">
        <v>0</v>
      </c>
      <c r="W85" s="494">
        <v>0</v>
      </c>
      <c r="X85" s="494">
        <v>0</v>
      </c>
      <c r="Y85" s="494">
        <v>0</v>
      </c>
      <c r="Z85" s="494">
        <v>0</v>
      </c>
      <c r="AA85" s="494">
        <v>0</v>
      </c>
      <c r="AB85" s="494">
        <v>0</v>
      </c>
      <c r="AC85" s="494">
        <v>0</v>
      </c>
      <c r="AD85" s="494">
        <v>0</v>
      </c>
      <c r="AE85" s="494">
        <v>0</v>
      </c>
      <c r="AF85" s="494">
        <v>0</v>
      </c>
      <c r="AG85" s="494">
        <v>0</v>
      </c>
      <c r="AH85" s="494">
        <v>0</v>
      </c>
      <c r="AI85" s="494">
        <v>0</v>
      </c>
      <c r="AJ85" s="494">
        <v>0</v>
      </c>
      <c r="AK85" s="494">
        <v>0</v>
      </c>
      <c r="AL85" s="494">
        <v>0</v>
      </c>
      <c r="AM85" s="494">
        <v>0</v>
      </c>
      <c r="AN85" s="494">
        <v>0</v>
      </c>
      <c r="AO85" s="494">
        <v>0</v>
      </c>
      <c r="AP85" s="494">
        <v>0</v>
      </c>
      <c r="AQ85" s="494">
        <v>0</v>
      </c>
      <c r="AR85" s="494">
        <v>0</v>
      </c>
      <c r="AS85" s="494">
        <v>0</v>
      </c>
      <c r="AT85" s="494">
        <v>0</v>
      </c>
      <c r="AU85" s="494">
        <v>0</v>
      </c>
      <c r="AV85" s="494">
        <v>0</v>
      </c>
      <c r="AW85" s="494">
        <v>0</v>
      </c>
      <c r="AX85" s="494">
        <v>0</v>
      </c>
      <c r="AY85" s="494">
        <v>0</v>
      </c>
      <c r="AZ85" s="494">
        <v>0</v>
      </c>
      <c r="BA85" s="494">
        <v>0</v>
      </c>
      <c r="BB85" s="494">
        <v>0</v>
      </c>
      <c r="BC85" s="494">
        <v>0</v>
      </c>
      <c r="BD85" s="494">
        <v>0</v>
      </c>
      <c r="BE85" s="494">
        <v>0</v>
      </c>
      <c r="BF85" s="494">
        <v>0</v>
      </c>
      <c r="BG85" s="494">
        <v>0</v>
      </c>
      <c r="BH85" s="494">
        <v>0</v>
      </c>
      <c r="BI85" s="494">
        <v>0</v>
      </c>
      <c r="BJ85" s="494">
        <v>0</v>
      </c>
      <c r="BK85" s="494">
        <v>0</v>
      </c>
      <c r="BL85" s="494">
        <v>0</v>
      </c>
      <c r="BM85" s="494">
        <v>0</v>
      </c>
      <c r="BN85" s="494">
        <v>0</v>
      </c>
      <c r="BO85" s="494">
        <v>0</v>
      </c>
      <c r="BP85" s="494">
        <v>0</v>
      </c>
      <c r="BQ85" s="494">
        <v>0</v>
      </c>
      <c r="BR85" s="494">
        <v>0</v>
      </c>
      <c r="BS85" s="494">
        <v>0</v>
      </c>
      <c r="BT85" s="494">
        <v>0</v>
      </c>
      <c r="BU85" s="494">
        <v>0</v>
      </c>
      <c r="BV85" s="494">
        <v>0</v>
      </c>
      <c r="BW85" s="494">
        <v>0</v>
      </c>
      <c r="BX85" s="494">
        <v>0</v>
      </c>
      <c r="BY85" s="494">
        <v>0</v>
      </c>
      <c r="BZ85" s="494">
        <v>0</v>
      </c>
      <c r="CA85" s="494">
        <v>0</v>
      </c>
      <c r="CB85" s="494">
        <v>0</v>
      </c>
      <c r="CC85" s="494">
        <v>0</v>
      </c>
      <c r="CD85" s="494">
        <v>0</v>
      </c>
      <c r="CE85" s="494">
        <v>0</v>
      </c>
      <c r="CF85" s="494">
        <v>0</v>
      </c>
      <c r="CG85" s="494">
        <v>0</v>
      </c>
      <c r="CH85" s="494">
        <v>0</v>
      </c>
      <c r="CI85" s="494">
        <v>0</v>
      </c>
      <c r="CJ85" s="494">
        <v>0</v>
      </c>
      <c r="CK85" s="494">
        <v>0</v>
      </c>
      <c r="CL85" s="494">
        <v>0</v>
      </c>
      <c r="CM85" s="494">
        <v>0</v>
      </c>
      <c r="CN85" s="494">
        <v>0</v>
      </c>
      <c r="CO85" s="494">
        <v>0</v>
      </c>
      <c r="CP85" s="494">
        <v>0</v>
      </c>
      <c r="CQ85" s="494">
        <v>0</v>
      </c>
      <c r="CR85" s="494">
        <v>0</v>
      </c>
      <c r="CS85" s="494">
        <v>0</v>
      </c>
      <c r="CT85" s="9"/>
      <c r="CV85" s="343">
        <f>IF(COUNT(G85:INDEX(G85:CS85,RP+1))&lt;&gt;RP+1,"Error",0)</f>
        <v>0</v>
      </c>
      <c r="CX85" s="324">
        <f t="shared" si="22"/>
        <v>0</v>
      </c>
    </row>
    <row r="86" spans="3:102" customFormat="1" hidden="1" x14ac:dyDescent="0.35">
      <c r="C86" s="421"/>
      <c r="D86" s="3"/>
      <c r="E86" s="492">
        <f>G86+NPV(G.Asm!$F$40,H86:INDEX(H86:CS86,RP))</f>
        <v>0</v>
      </c>
      <c r="F86" s="492">
        <f t="shared" si="21"/>
        <v>0</v>
      </c>
      <c r="G86" s="493">
        <v>0</v>
      </c>
      <c r="H86" s="494">
        <v>0</v>
      </c>
      <c r="I86" s="494">
        <v>0</v>
      </c>
      <c r="J86" s="494">
        <v>0</v>
      </c>
      <c r="K86" s="494">
        <v>0</v>
      </c>
      <c r="L86" s="494">
        <v>0</v>
      </c>
      <c r="M86" s="494">
        <v>0</v>
      </c>
      <c r="N86" s="494">
        <v>0</v>
      </c>
      <c r="O86" s="494">
        <v>0</v>
      </c>
      <c r="P86" s="494">
        <v>0</v>
      </c>
      <c r="Q86" s="494">
        <v>0</v>
      </c>
      <c r="R86" s="494">
        <v>0</v>
      </c>
      <c r="S86" s="494">
        <v>0</v>
      </c>
      <c r="T86" s="494">
        <v>0</v>
      </c>
      <c r="U86" s="494">
        <v>0</v>
      </c>
      <c r="V86" s="494">
        <v>0</v>
      </c>
      <c r="W86" s="494">
        <v>0</v>
      </c>
      <c r="X86" s="494">
        <v>0</v>
      </c>
      <c r="Y86" s="494">
        <v>0</v>
      </c>
      <c r="Z86" s="494">
        <v>0</v>
      </c>
      <c r="AA86" s="494">
        <v>0</v>
      </c>
      <c r="AB86" s="494">
        <v>0</v>
      </c>
      <c r="AC86" s="494">
        <v>0</v>
      </c>
      <c r="AD86" s="494">
        <v>0</v>
      </c>
      <c r="AE86" s="494">
        <v>0</v>
      </c>
      <c r="AF86" s="494">
        <v>0</v>
      </c>
      <c r="AG86" s="494">
        <v>0</v>
      </c>
      <c r="AH86" s="494">
        <v>0</v>
      </c>
      <c r="AI86" s="494">
        <v>0</v>
      </c>
      <c r="AJ86" s="494">
        <v>0</v>
      </c>
      <c r="AK86" s="494">
        <v>0</v>
      </c>
      <c r="AL86" s="494">
        <v>0</v>
      </c>
      <c r="AM86" s="494">
        <v>0</v>
      </c>
      <c r="AN86" s="494">
        <v>0</v>
      </c>
      <c r="AO86" s="494">
        <v>0</v>
      </c>
      <c r="AP86" s="494">
        <v>0</v>
      </c>
      <c r="AQ86" s="494">
        <v>0</v>
      </c>
      <c r="AR86" s="494">
        <v>0</v>
      </c>
      <c r="AS86" s="494">
        <v>0</v>
      </c>
      <c r="AT86" s="494">
        <v>0</v>
      </c>
      <c r="AU86" s="494">
        <v>0</v>
      </c>
      <c r="AV86" s="494">
        <v>0</v>
      </c>
      <c r="AW86" s="494">
        <v>0</v>
      </c>
      <c r="AX86" s="494">
        <v>0</v>
      </c>
      <c r="AY86" s="494">
        <v>0</v>
      </c>
      <c r="AZ86" s="494">
        <v>0</v>
      </c>
      <c r="BA86" s="494">
        <v>0</v>
      </c>
      <c r="BB86" s="494">
        <v>0</v>
      </c>
      <c r="BC86" s="494">
        <v>0</v>
      </c>
      <c r="BD86" s="494">
        <v>0</v>
      </c>
      <c r="BE86" s="494">
        <v>0</v>
      </c>
      <c r="BF86" s="494">
        <v>0</v>
      </c>
      <c r="BG86" s="494">
        <v>0</v>
      </c>
      <c r="BH86" s="494">
        <v>0</v>
      </c>
      <c r="BI86" s="494">
        <v>0</v>
      </c>
      <c r="BJ86" s="494">
        <v>0</v>
      </c>
      <c r="BK86" s="494">
        <v>0</v>
      </c>
      <c r="BL86" s="494">
        <v>0</v>
      </c>
      <c r="BM86" s="494">
        <v>0</v>
      </c>
      <c r="BN86" s="494">
        <v>0</v>
      </c>
      <c r="BO86" s="494">
        <v>0</v>
      </c>
      <c r="BP86" s="494">
        <v>0</v>
      </c>
      <c r="BQ86" s="494">
        <v>0</v>
      </c>
      <c r="BR86" s="494">
        <v>0</v>
      </c>
      <c r="BS86" s="494">
        <v>0</v>
      </c>
      <c r="BT86" s="494">
        <v>0</v>
      </c>
      <c r="BU86" s="494">
        <v>0</v>
      </c>
      <c r="BV86" s="494">
        <v>0</v>
      </c>
      <c r="BW86" s="494">
        <v>0</v>
      </c>
      <c r="BX86" s="494">
        <v>0</v>
      </c>
      <c r="BY86" s="494">
        <v>0</v>
      </c>
      <c r="BZ86" s="494">
        <v>0</v>
      </c>
      <c r="CA86" s="494">
        <v>0</v>
      </c>
      <c r="CB86" s="494">
        <v>0</v>
      </c>
      <c r="CC86" s="494">
        <v>0</v>
      </c>
      <c r="CD86" s="494">
        <v>0</v>
      </c>
      <c r="CE86" s="494">
        <v>0</v>
      </c>
      <c r="CF86" s="494">
        <v>0</v>
      </c>
      <c r="CG86" s="494">
        <v>0</v>
      </c>
      <c r="CH86" s="494">
        <v>0</v>
      </c>
      <c r="CI86" s="494">
        <v>0</v>
      </c>
      <c r="CJ86" s="494">
        <v>0</v>
      </c>
      <c r="CK86" s="494">
        <v>0</v>
      </c>
      <c r="CL86" s="494">
        <v>0</v>
      </c>
      <c r="CM86" s="494">
        <v>0</v>
      </c>
      <c r="CN86" s="494">
        <v>0</v>
      </c>
      <c r="CO86" s="494">
        <v>0</v>
      </c>
      <c r="CP86" s="494">
        <v>0</v>
      </c>
      <c r="CQ86" s="494">
        <v>0</v>
      </c>
      <c r="CR86" s="494">
        <v>0</v>
      </c>
      <c r="CS86" s="494">
        <v>0</v>
      </c>
      <c r="CT86" s="9"/>
      <c r="CV86" s="343">
        <f>IF(COUNT(G86:INDEX(G86:CS86,RP+1))&lt;&gt;RP+1,"Error",0)</f>
        <v>0</v>
      </c>
      <c r="CX86" s="324">
        <f t="shared" si="22"/>
        <v>0</v>
      </c>
    </row>
    <row r="87" spans="3:102" customFormat="1" hidden="1" x14ac:dyDescent="0.35">
      <c r="C87" s="422" t="s">
        <v>334</v>
      </c>
      <c r="D87" s="3"/>
      <c r="E87" s="492">
        <f>G87+NPV(G.Asm!$F$40,H87:INDEX(H87:CS87,RP))</f>
        <v>0</v>
      </c>
      <c r="F87" s="492">
        <f t="shared" si="21"/>
        <v>0</v>
      </c>
      <c r="G87" s="493">
        <v>0</v>
      </c>
      <c r="H87" s="494">
        <v>0</v>
      </c>
      <c r="I87" s="494">
        <v>0</v>
      </c>
      <c r="J87" s="494">
        <v>0</v>
      </c>
      <c r="K87" s="494">
        <v>0</v>
      </c>
      <c r="L87" s="494">
        <v>0</v>
      </c>
      <c r="M87" s="494">
        <v>0</v>
      </c>
      <c r="N87" s="494">
        <v>0</v>
      </c>
      <c r="O87" s="494">
        <v>0</v>
      </c>
      <c r="P87" s="494">
        <v>0</v>
      </c>
      <c r="Q87" s="494">
        <v>0</v>
      </c>
      <c r="R87" s="494">
        <v>0</v>
      </c>
      <c r="S87" s="494">
        <v>0</v>
      </c>
      <c r="T87" s="494">
        <v>0</v>
      </c>
      <c r="U87" s="494">
        <v>0</v>
      </c>
      <c r="V87" s="494">
        <v>0</v>
      </c>
      <c r="W87" s="494">
        <v>0</v>
      </c>
      <c r="X87" s="494">
        <v>0</v>
      </c>
      <c r="Y87" s="494">
        <v>0</v>
      </c>
      <c r="Z87" s="494">
        <v>0</v>
      </c>
      <c r="AA87" s="494">
        <v>0</v>
      </c>
      <c r="AB87" s="494">
        <v>0</v>
      </c>
      <c r="AC87" s="494">
        <v>0</v>
      </c>
      <c r="AD87" s="494">
        <v>0</v>
      </c>
      <c r="AE87" s="494">
        <v>0</v>
      </c>
      <c r="AF87" s="494">
        <v>0</v>
      </c>
      <c r="AG87" s="494">
        <v>0</v>
      </c>
      <c r="AH87" s="494">
        <v>0</v>
      </c>
      <c r="AI87" s="494">
        <v>0</v>
      </c>
      <c r="AJ87" s="494">
        <v>0</v>
      </c>
      <c r="AK87" s="494">
        <v>0</v>
      </c>
      <c r="AL87" s="494">
        <v>0</v>
      </c>
      <c r="AM87" s="494">
        <v>0</v>
      </c>
      <c r="AN87" s="494">
        <v>0</v>
      </c>
      <c r="AO87" s="494">
        <v>0</v>
      </c>
      <c r="AP87" s="494">
        <v>0</v>
      </c>
      <c r="AQ87" s="494">
        <v>0</v>
      </c>
      <c r="AR87" s="494">
        <v>0</v>
      </c>
      <c r="AS87" s="494">
        <v>0</v>
      </c>
      <c r="AT87" s="494">
        <v>0</v>
      </c>
      <c r="AU87" s="494">
        <v>0</v>
      </c>
      <c r="AV87" s="494">
        <v>0</v>
      </c>
      <c r="AW87" s="494">
        <v>0</v>
      </c>
      <c r="AX87" s="494">
        <v>0</v>
      </c>
      <c r="AY87" s="494">
        <v>0</v>
      </c>
      <c r="AZ87" s="494">
        <v>0</v>
      </c>
      <c r="BA87" s="494">
        <v>0</v>
      </c>
      <c r="BB87" s="494">
        <v>0</v>
      </c>
      <c r="BC87" s="494">
        <v>0</v>
      </c>
      <c r="BD87" s="494">
        <v>0</v>
      </c>
      <c r="BE87" s="494">
        <v>0</v>
      </c>
      <c r="BF87" s="494">
        <v>0</v>
      </c>
      <c r="BG87" s="494">
        <v>0</v>
      </c>
      <c r="BH87" s="494">
        <v>0</v>
      </c>
      <c r="BI87" s="494">
        <v>0</v>
      </c>
      <c r="BJ87" s="494">
        <v>0</v>
      </c>
      <c r="BK87" s="494">
        <v>0</v>
      </c>
      <c r="BL87" s="494">
        <v>0</v>
      </c>
      <c r="BM87" s="494">
        <v>0</v>
      </c>
      <c r="BN87" s="494">
        <v>0</v>
      </c>
      <c r="BO87" s="494">
        <v>0</v>
      </c>
      <c r="BP87" s="494">
        <v>0</v>
      </c>
      <c r="BQ87" s="494">
        <v>0</v>
      </c>
      <c r="BR87" s="494">
        <v>0</v>
      </c>
      <c r="BS87" s="494">
        <v>0</v>
      </c>
      <c r="BT87" s="494">
        <v>0</v>
      </c>
      <c r="BU87" s="494">
        <v>0</v>
      </c>
      <c r="BV87" s="494">
        <v>0</v>
      </c>
      <c r="BW87" s="494">
        <v>0</v>
      </c>
      <c r="BX87" s="494">
        <v>0</v>
      </c>
      <c r="BY87" s="494">
        <v>0</v>
      </c>
      <c r="BZ87" s="494">
        <v>0</v>
      </c>
      <c r="CA87" s="494">
        <v>0</v>
      </c>
      <c r="CB87" s="494">
        <v>0</v>
      </c>
      <c r="CC87" s="494">
        <v>0</v>
      </c>
      <c r="CD87" s="494">
        <v>0</v>
      </c>
      <c r="CE87" s="494">
        <v>0</v>
      </c>
      <c r="CF87" s="494">
        <v>0</v>
      </c>
      <c r="CG87" s="494">
        <v>0</v>
      </c>
      <c r="CH87" s="494">
        <v>0</v>
      </c>
      <c r="CI87" s="494">
        <v>0</v>
      </c>
      <c r="CJ87" s="494">
        <v>0</v>
      </c>
      <c r="CK87" s="494">
        <v>0</v>
      </c>
      <c r="CL87" s="494">
        <v>0</v>
      </c>
      <c r="CM87" s="494">
        <v>0</v>
      </c>
      <c r="CN87" s="494">
        <v>0</v>
      </c>
      <c r="CO87" s="494">
        <v>0</v>
      </c>
      <c r="CP87" s="494">
        <v>0</v>
      </c>
      <c r="CQ87" s="494">
        <v>0</v>
      </c>
      <c r="CR87" s="494">
        <v>0</v>
      </c>
      <c r="CS87" s="494">
        <v>0</v>
      </c>
      <c r="CT87" s="9"/>
      <c r="CV87" s="343">
        <f>IF(COUNT(G87:INDEX(G87:CS87,RP+1))&lt;&gt;RP+1,"Error",0)</f>
        <v>0</v>
      </c>
      <c r="CX87" s="324">
        <f t="shared" si="22"/>
        <v>0</v>
      </c>
    </row>
    <row r="88" spans="3:102" customFormat="1" hidden="1" x14ac:dyDescent="0.35">
      <c r="C88" s="422" t="s">
        <v>334</v>
      </c>
      <c r="D88" s="3"/>
      <c r="E88" s="492">
        <f>G88+NPV(G.Asm!$F$40,H88:INDEX(H88:CS88,RP))</f>
        <v>0</v>
      </c>
      <c r="F88" s="492">
        <f t="shared" si="21"/>
        <v>0</v>
      </c>
      <c r="G88" s="493">
        <v>0</v>
      </c>
      <c r="H88" s="494">
        <v>0</v>
      </c>
      <c r="I88" s="494">
        <v>0</v>
      </c>
      <c r="J88" s="494">
        <v>0</v>
      </c>
      <c r="K88" s="494">
        <v>0</v>
      </c>
      <c r="L88" s="494">
        <v>0</v>
      </c>
      <c r="M88" s="494">
        <v>0</v>
      </c>
      <c r="N88" s="494">
        <v>0</v>
      </c>
      <c r="O88" s="494">
        <v>0</v>
      </c>
      <c r="P88" s="494">
        <v>0</v>
      </c>
      <c r="Q88" s="494">
        <v>0</v>
      </c>
      <c r="R88" s="494">
        <v>0</v>
      </c>
      <c r="S88" s="494">
        <v>0</v>
      </c>
      <c r="T88" s="494">
        <v>0</v>
      </c>
      <c r="U88" s="494">
        <v>0</v>
      </c>
      <c r="V88" s="494">
        <v>0</v>
      </c>
      <c r="W88" s="494">
        <v>0</v>
      </c>
      <c r="X88" s="494">
        <v>0</v>
      </c>
      <c r="Y88" s="494">
        <v>0</v>
      </c>
      <c r="Z88" s="494">
        <v>0</v>
      </c>
      <c r="AA88" s="494">
        <v>0</v>
      </c>
      <c r="AB88" s="494">
        <v>0</v>
      </c>
      <c r="AC88" s="494">
        <v>0</v>
      </c>
      <c r="AD88" s="494">
        <v>0</v>
      </c>
      <c r="AE88" s="494">
        <v>0</v>
      </c>
      <c r="AF88" s="494">
        <v>0</v>
      </c>
      <c r="AG88" s="494">
        <v>0</v>
      </c>
      <c r="AH88" s="494">
        <v>0</v>
      </c>
      <c r="AI88" s="494">
        <v>0</v>
      </c>
      <c r="AJ88" s="494">
        <v>0</v>
      </c>
      <c r="AK88" s="494">
        <v>0</v>
      </c>
      <c r="AL88" s="494">
        <v>0</v>
      </c>
      <c r="AM88" s="494">
        <v>0</v>
      </c>
      <c r="AN88" s="494">
        <v>0</v>
      </c>
      <c r="AO88" s="494">
        <v>0</v>
      </c>
      <c r="AP88" s="494">
        <v>0</v>
      </c>
      <c r="AQ88" s="494">
        <v>0</v>
      </c>
      <c r="AR88" s="494">
        <v>0</v>
      </c>
      <c r="AS88" s="494">
        <v>0</v>
      </c>
      <c r="AT88" s="494">
        <v>0</v>
      </c>
      <c r="AU88" s="494">
        <v>0</v>
      </c>
      <c r="AV88" s="494">
        <v>0</v>
      </c>
      <c r="AW88" s="494">
        <v>0</v>
      </c>
      <c r="AX88" s="494">
        <v>0</v>
      </c>
      <c r="AY88" s="494">
        <v>0</v>
      </c>
      <c r="AZ88" s="494">
        <v>0</v>
      </c>
      <c r="BA88" s="494">
        <v>0</v>
      </c>
      <c r="BB88" s="494">
        <v>0</v>
      </c>
      <c r="BC88" s="494">
        <v>0</v>
      </c>
      <c r="BD88" s="494">
        <v>0</v>
      </c>
      <c r="BE88" s="494">
        <v>0</v>
      </c>
      <c r="BF88" s="494">
        <v>0</v>
      </c>
      <c r="BG88" s="494">
        <v>0</v>
      </c>
      <c r="BH88" s="494">
        <v>0</v>
      </c>
      <c r="BI88" s="494">
        <v>0</v>
      </c>
      <c r="BJ88" s="494">
        <v>0</v>
      </c>
      <c r="BK88" s="494">
        <v>0</v>
      </c>
      <c r="BL88" s="494">
        <v>0</v>
      </c>
      <c r="BM88" s="494">
        <v>0</v>
      </c>
      <c r="BN88" s="494">
        <v>0</v>
      </c>
      <c r="BO88" s="494">
        <v>0</v>
      </c>
      <c r="BP88" s="494">
        <v>0</v>
      </c>
      <c r="BQ88" s="494">
        <v>0</v>
      </c>
      <c r="BR88" s="494">
        <v>0</v>
      </c>
      <c r="BS88" s="494">
        <v>0</v>
      </c>
      <c r="BT88" s="494">
        <v>0</v>
      </c>
      <c r="BU88" s="494">
        <v>0</v>
      </c>
      <c r="BV88" s="494">
        <v>0</v>
      </c>
      <c r="BW88" s="494">
        <v>0</v>
      </c>
      <c r="BX88" s="494">
        <v>0</v>
      </c>
      <c r="BY88" s="494">
        <v>0</v>
      </c>
      <c r="BZ88" s="494">
        <v>0</v>
      </c>
      <c r="CA88" s="494">
        <v>0</v>
      </c>
      <c r="CB88" s="494">
        <v>0</v>
      </c>
      <c r="CC88" s="494">
        <v>0</v>
      </c>
      <c r="CD88" s="494">
        <v>0</v>
      </c>
      <c r="CE88" s="494">
        <v>0</v>
      </c>
      <c r="CF88" s="494">
        <v>0</v>
      </c>
      <c r="CG88" s="494">
        <v>0</v>
      </c>
      <c r="CH88" s="494">
        <v>0</v>
      </c>
      <c r="CI88" s="494">
        <v>0</v>
      </c>
      <c r="CJ88" s="494">
        <v>0</v>
      </c>
      <c r="CK88" s="494">
        <v>0</v>
      </c>
      <c r="CL88" s="494">
        <v>0</v>
      </c>
      <c r="CM88" s="494">
        <v>0</v>
      </c>
      <c r="CN88" s="494">
        <v>0</v>
      </c>
      <c r="CO88" s="494">
        <v>0</v>
      </c>
      <c r="CP88" s="494">
        <v>0</v>
      </c>
      <c r="CQ88" s="494">
        <v>0</v>
      </c>
      <c r="CR88" s="494">
        <v>0</v>
      </c>
      <c r="CS88" s="494">
        <v>0</v>
      </c>
      <c r="CT88" s="9"/>
      <c r="CV88" s="343">
        <f>IF(COUNT(G88:INDEX(G88:CS88,RP+1))&lt;&gt;RP+1,"Error",0)</f>
        <v>0</v>
      </c>
      <c r="CX88" s="324">
        <f t="shared" si="22"/>
        <v>0</v>
      </c>
    </row>
    <row r="89" spans="3:102" customFormat="1" hidden="1" x14ac:dyDescent="0.35">
      <c r="C89" s="422" t="s">
        <v>334</v>
      </c>
      <c r="D89" s="3"/>
      <c r="E89" s="492">
        <f>G89+NPV(G.Asm!$F$40,H89:INDEX(H89:CS89,RP))</f>
        <v>0</v>
      </c>
      <c r="F89" s="492">
        <f t="shared" si="21"/>
        <v>0</v>
      </c>
      <c r="G89" s="493">
        <v>0</v>
      </c>
      <c r="H89" s="494">
        <v>0</v>
      </c>
      <c r="I89" s="494">
        <v>0</v>
      </c>
      <c r="J89" s="494">
        <v>0</v>
      </c>
      <c r="K89" s="494">
        <v>0</v>
      </c>
      <c r="L89" s="494">
        <v>0</v>
      </c>
      <c r="M89" s="494">
        <v>0</v>
      </c>
      <c r="N89" s="494">
        <v>0</v>
      </c>
      <c r="O89" s="494">
        <v>0</v>
      </c>
      <c r="P89" s="494">
        <v>0</v>
      </c>
      <c r="Q89" s="494">
        <v>0</v>
      </c>
      <c r="R89" s="494">
        <v>0</v>
      </c>
      <c r="S89" s="494">
        <v>0</v>
      </c>
      <c r="T89" s="494">
        <v>0</v>
      </c>
      <c r="U89" s="494">
        <v>0</v>
      </c>
      <c r="V89" s="494">
        <v>0</v>
      </c>
      <c r="W89" s="494">
        <v>0</v>
      </c>
      <c r="X89" s="494">
        <v>0</v>
      </c>
      <c r="Y89" s="494">
        <v>0</v>
      </c>
      <c r="Z89" s="494">
        <v>0</v>
      </c>
      <c r="AA89" s="494">
        <v>0</v>
      </c>
      <c r="AB89" s="494">
        <v>0</v>
      </c>
      <c r="AC89" s="494">
        <v>0</v>
      </c>
      <c r="AD89" s="494">
        <v>0</v>
      </c>
      <c r="AE89" s="494">
        <v>0</v>
      </c>
      <c r="AF89" s="494">
        <v>0</v>
      </c>
      <c r="AG89" s="494">
        <v>0</v>
      </c>
      <c r="AH89" s="494">
        <v>0</v>
      </c>
      <c r="AI89" s="494">
        <v>0</v>
      </c>
      <c r="AJ89" s="494">
        <v>0</v>
      </c>
      <c r="AK89" s="494">
        <v>0</v>
      </c>
      <c r="AL89" s="494">
        <v>0</v>
      </c>
      <c r="AM89" s="494">
        <v>0</v>
      </c>
      <c r="AN89" s="494">
        <v>0</v>
      </c>
      <c r="AO89" s="494">
        <v>0</v>
      </c>
      <c r="AP89" s="494">
        <v>0</v>
      </c>
      <c r="AQ89" s="494">
        <v>0</v>
      </c>
      <c r="AR89" s="494">
        <v>0</v>
      </c>
      <c r="AS89" s="494">
        <v>0</v>
      </c>
      <c r="AT89" s="494">
        <v>0</v>
      </c>
      <c r="AU89" s="494">
        <v>0</v>
      </c>
      <c r="AV89" s="494">
        <v>0</v>
      </c>
      <c r="AW89" s="494">
        <v>0</v>
      </c>
      <c r="AX89" s="494">
        <v>0</v>
      </c>
      <c r="AY89" s="494">
        <v>0</v>
      </c>
      <c r="AZ89" s="494">
        <v>0</v>
      </c>
      <c r="BA89" s="494">
        <v>0</v>
      </c>
      <c r="BB89" s="494">
        <v>0</v>
      </c>
      <c r="BC89" s="494">
        <v>0</v>
      </c>
      <c r="BD89" s="494">
        <v>0</v>
      </c>
      <c r="BE89" s="494">
        <v>0</v>
      </c>
      <c r="BF89" s="494">
        <v>0</v>
      </c>
      <c r="BG89" s="494">
        <v>0</v>
      </c>
      <c r="BH89" s="494">
        <v>0</v>
      </c>
      <c r="BI89" s="494">
        <v>0</v>
      </c>
      <c r="BJ89" s="494">
        <v>0</v>
      </c>
      <c r="BK89" s="494">
        <v>0</v>
      </c>
      <c r="BL89" s="494">
        <v>0</v>
      </c>
      <c r="BM89" s="494">
        <v>0</v>
      </c>
      <c r="BN89" s="494">
        <v>0</v>
      </c>
      <c r="BO89" s="494">
        <v>0</v>
      </c>
      <c r="BP89" s="494">
        <v>0</v>
      </c>
      <c r="BQ89" s="494">
        <v>0</v>
      </c>
      <c r="BR89" s="494">
        <v>0</v>
      </c>
      <c r="BS89" s="494">
        <v>0</v>
      </c>
      <c r="BT89" s="494">
        <v>0</v>
      </c>
      <c r="BU89" s="494">
        <v>0</v>
      </c>
      <c r="BV89" s="494">
        <v>0</v>
      </c>
      <c r="BW89" s="494">
        <v>0</v>
      </c>
      <c r="BX89" s="494">
        <v>0</v>
      </c>
      <c r="BY89" s="494">
        <v>0</v>
      </c>
      <c r="BZ89" s="494">
        <v>0</v>
      </c>
      <c r="CA89" s="494">
        <v>0</v>
      </c>
      <c r="CB89" s="494">
        <v>0</v>
      </c>
      <c r="CC89" s="494">
        <v>0</v>
      </c>
      <c r="CD89" s="494">
        <v>0</v>
      </c>
      <c r="CE89" s="494">
        <v>0</v>
      </c>
      <c r="CF89" s="494">
        <v>0</v>
      </c>
      <c r="CG89" s="494">
        <v>0</v>
      </c>
      <c r="CH89" s="494">
        <v>0</v>
      </c>
      <c r="CI89" s="494">
        <v>0</v>
      </c>
      <c r="CJ89" s="494">
        <v>0</v>
      </c>
      <c r="CK89" s="494">
        <v>0</v>
      </c>
      <c r="CL89" s="494">
        <v>0</v>
      </c>
      <c r="CM89" s="494">
        <v>0</v>
      </c>
      <c r="CN89" s="494">
        <v>0</v>
      </c>
      <c r="CO89" s="494">
        <v>0</v>
      </c>
      <c r="CP89" s="494">
        <v>0</v>
      </c>
      <c r="CQ89" s="494">
        <v>0</v>
      </c>
      <c r="CR89" s="494">
        <v>0</v>
      </c>
      <c r="CS89" s="494">
        <v>0</v>
      </c>
      <c r="CT89" s="9"/>
      <c r="CV89" s="343">
        <f>IF(COUNT(G89:INDEX(G89:CS89,RP+1))&lt;&gt;RP+1,"Error",0)</f>
        <v>0</v>
      </c>
      <c r="CX89" s="324">
        <f t="shared" si="22"/>
        <v>0</v>
      </c>
    </row>
    <row r="90" spans="3:102" customFormat="1" hidden="1" x14ac:dyDescent="0.35">
      <c r="C90" s="422" t="s">
        <v>334</v>
      </c>
      <c r="D90" s="3"/>
      <c r="E90" s="492">
        <f>G90+NPV(G.Asm!$F$40,H90:INDEX(H90:CS90,RP))</f>
        <v>0</v>
      </c>
      <c r="F90" s="492">
        <f t="shared" si="21"/>
        <v>0</v>
      </c>
      <c r="G90" s="493">
        <v>0</v>
      </c>
      <c r="H90" s="494">
        <v>0</v>
      </c>
      <c r="I90" s="494">
        <v>0</v>
      </c>
      <c r="J90" s="494">
        <v>0</v>
      </c>
      <c r="K90" s="494">
        <v>0</v>
      </c>
      <c r="L90" s="494">
        <v>0</v>
      </c>
      <c r="M90" s="494">
        <v>0</v>
      </c>
      <c r="N90" s="494">
        <v>0</v>
      </c>
      <c r="O90" s="494">
        <v>0</v>
      </c>
      <c r="P90" s="494">
        <v>0</v>
      </c>
      <c r="Q90" s="494">
        <v>0</v>
      </c>
      <c r="R90" s="494">
        <v>0</v>
      </c>
      <c r="S90" s="494">
        <v>0</v>
      </c>
      <c r="T90" s="494">
        <v>0</v>
      </c>
      <c r="U90" s="494">
        <v>0</v>
      </c>
      <c r="V90" s="494">
        <v>0</v>
      </c>
      <c r="W90" s="494">
        <v>0</v>
      </c>
      <c r="X90" s="494">
        <v>0</v>
      </c>
      <c r="Y90" s="494">
        <v>0</v>
      </c>
      <c r="Z90" s="494">
        <v>0</v>
      </c>
      <c r="AA90" s="494">
        <v>0</v>
      </c>
      <c r="AB90" s="494">
        <v>0</v>
      </c>
      <c r="AC90" s="494">
        <v>0</v>
      </c>
      <c r="AD90" s="494">
        <v>0</v>
      </c>
      <c r="AE90" s="494">
        <v>0</v>
      </c>
      <c r="AF90" s="494">
        <v>0</v>
      </c>
      <c r="AG90" s="494">
        <v>0</v>
      </c>
      <c r="AH90" s="494">
        <v>0</v>
      </c>
      <c r="AI90" s="494">
        <v>0</v>
      </c>
      <c r="AJ90" s="494">
        <v>0</v>
      </c>
      <c r="AK90" s="494">
        <v>0</v>
      </c>
      <c r="AL90" s="494">
        <v>0</v>
      </c>
      <c r="AM90" s="494">
        <v>0</v>
      </c>
      <c r="AN90" s="494">
        <v>0</v>
      </c>
      <c r="AO90" s="494">
        <v>0</v>
      </c>
      <c r="AP90" s="494">
        <v>0</v>
      </c>
      <c r="AQ90" s="494">
        <v>0</v>
      </c>
      <c r="AR90" s="494">
        <v>0</v>
      </c>
      <c r="AS90" s="494">
        <v>0</v>
      </c>
      <c r="AT90" s="494">
        <v>0</v>
      </c>
      <c r="AU90" s="494">
        <v>0</v>
      </c>
      <c r="AV90" s="494">
        <v>0</v>
      </c>
      <c r="AW90" s="494">
        <v>0</v>
      </c>
      <c r="AX90" s="494">
        <v>0</v>
      </c>
      <c r="AY90" s="494">
        <v>0</v>
      </c>
      <c r="AZ90" s="494">
        <v>0</v>
      </c>
      <c r="BA90" s="494">
        <v>0</v>
      </c>
      <c r="BB90" s="494">
        <v>0</v>
      </c>
      <c r="BC90" s="494">
        <v>0</v>
      </c>
      <c r="BD90" s="494">
        <v>0</v>
      </c>
      <c r="BE90" s="494">
        <v>0</v>
      </c>
      <c r="BF90" s="494">
        <v>0</v>
      </c>
      <c r="BG90" s="494">
        <v>0</v>
      </c>
      <c r="BH90" s="494">
        <v>0</v>
      </c>
      <c r="BI90" s="494">
        <v>0</v>
      </c>
      <c r="BJ90" s="494">
        <v>0</v>
      </c>
      <c r="BK90" s="494">
        <v>0</v>
      </c>
      <c r="BL90" s="494">
        <v>0</v>
      </c>
      <c r="BM90" s="494">
        <v>0</v>
      </c>
      <c r="BN90" s="494">
        <v>0</v>
      </c>
      <c r="BO90" s="494">
        <v>0</v>
      </c>
      <c r="BP90" s="494">
        <v>0</v>
      </c>
      <c r="BQ90" s="494">
        <v>0</v>
      </c>
      <c r="BR90" s="494">
        <v>0</v>
      </c>
      <c r="BS90" s="494">
        <v>0</v>
      </c>
      <c r="BT90" s="494">
        <v>0</v>
      </c>
      <c r="BU90" s="494">
        <v>0</v>
      </c>
      <c r="BV90" s="494">
        <v>0</v>
      </c>
      <c r="BW90" s="494">
        <v>0</v>
      </c>
      <c r="BX90" s="494">
        <v>0</v>
      </c>
      <c r="BY90" s="494">
        <v>0</v>
      </c>
      <c r="BZ90" s="494">
        <v>0</v>
      </c>
      <c r="CA90" s="494">
        <v>0</v>
      </c>
      <c r="CB90" s="494">
        <v>0</v>
      </c>
      <c r="CC90" s="494">
        <v>0</v>
      </c>
      <c r="CD90" s="494">
        <v>0</v>
      </c>
      <c r="CE90" s="494">
        <v>0</v>
      </c>
      <c r="CF90" s="494">
        <v>0</v>
      </c>
      <c r="CG90" s="494">
        <v>0</v>
      </c>
      <c r="CH90" s="494">
        <v>0</v>
      </c>
      <c r="CI90" s="494">
        <v>0</v>
      </c>
      <c r="CJ90" s="494">
        <v>0</v>
      </c>
      <c r="CK90" s="494">
        <v>0</v>
      </c>
      <c r="CL90" s="494">
        <v>0</v>
      </c>
      <c r="CM90" s="494">
        <v>0</v>
      </c>
      <c r="CN90" s="494">
        <v>0</v>
      </c>
      <c r="CO90" s="494">
        <v>0</v>
      </c>
      <c r="CP90" s="494">
        <v>0</v>
      </c>
      <c r="CQ90" s="494">
        <v>0</v>
      </c>
      <c r="CR90" s="494">
        <v>0</v>
      </c>
      <c r="CS90" s="494">
        <v>0</v>
      </c>
      <c r="CT90" s="9"/>
      <c r="CV90" s="343">
        <f>IF(COUNT(G90:INDEX(G90:CS90,RP+1))&lt;&gt;RP+1,"Error",0)</f>
        <v>0</v>
      </c>
      <c r="CX90" s="324">
        <f t="shared" si="22"/>
        <v>0</v>
      </c>
    </row>
    <row r="91" spans="3:102" customFormat="1" hidden="1" x14ac:dyDescent="0.35">
      <c r="C91" s="422" t="s">
        <v>334</v>
      </c>
      <c r="D91" s="3"/>
      <c r="E91" s="492">
        <f>G91+NPV(G.Asm!$F$40,H91:INDEX(H91:CS91,RP))</f>
        <v>0</v>
      </c>
      <c r="F91" s="492">
        <f t="shared" si="21"/>
        <v>0</v>
      </c>
      <c r="G91" s="493">
        <v>0</v>
      </c>
      <c r="H91" s="494">
        <v>0</v>
      </c>
      <c r="I91" s="494">
        <v>0</v>
      </c>
      <c r="J91" s="494">
        <v>0</v>
      </c>
      <c r="K91" s="494">
        <v>0</v>
      </c>
      <c r="L91" s="494">
        <v>0</v>
      </c>
      <c r="M91" s="494">
        <v>0</v>
      </c>
      <c r="N91" s="494">
        <v>0</v>
      </c>
      <c r="O91" s="494">
        <v>0</v>
      </c>
      <c r="P91" s="494">
        <v>0</v>
      </c>
      <c r="Q91" s="494">
        <v>0</v>
      </c>
      <c r="R91" s="494">
        <v>0</v>
      </c>
      <c r="S91" s="494">
        <v>0</v>
      </c>
      <c r="T91" s="494">
        <v>0</v>
      </c>
      <c r="U91" s="494">
        <v>0</v>
      </c>
      <c r="V91" s="494">
        <v>0</v>
      </c>
      <c r="W91" s="494">
        <v>0</v>
      </c>
      <c r="X91" s="494">
        <v>0</v>
      </c>
      <c r="Y91" s="494">
        <v>0</v>
      </c>
      <c r="Z91" s="494">
        <v>0</v>
      </c>
      <c r="AA91" s="494">
        <v>0</v>
      </c>
      <c r="AB91" s="494">
        <v>0</v>
      </c>
      <c r="AC91" s="494">
        <v>0</v>
      </c>
      <c r="AD91" s="494">
        <v>0</v>
      </c>
      <c r="AE91" s="494">
        <v>0</v>
      </c>
      <c r="AF91" s="494">
        <v>0</v>
      </c>
      <c r="AG91" s="494">
        <v>0</v>
      </c>
      <c r="AH91" s="494">
        <v>0</v>
      </c>
      <c r="AI91" s="494">
        <v>0</v>
      </c>
      <c r="AJ91" s="494">
        <v>0</v>
      </c>
      <c r="AK91" s="494">
        <v>0</v>
      </c>
      <c r="AL91" s="494">
        <v>0</v>
      </c>
      <c r="AM91" s="494">
        <v>0</v>
      </c>
      <c r="AN91" s="494">
        <v>0</v>
      </c>
      <c r="AO91" s="494">
        <v>0</v>
      </c>
      <c r="AP91" s="494">
        <v>0</v>
      </c>
      <c r="AQ91" s="494">
        <v>0</v>
      </c>
      <c r="AR91" s="494">
        <v>0</v>
      </c>
      <c r="AS91" s="494">
        <v>0</v>
      </c>
      <c r="AT91" s="494">
        <v>0</v>
      </c>
      <c r="AU91" s="494">
        <v>0</v>
      </c>
      <c r="AV91" s="494">
        <v>0</v>
      </c>
      <c r="AW91" s="494">
        <v>0</v>
      </c>
      <c r="AX91" s="494">
        <v>0</v>
      </c>
      <c r="AY91" s="494">
        <v>0</v>
      </c>
      <c r="AZ91" s="494">
        <v>0</v>
      </c>
      <c r="BA91" s="494">
        <v>0</v>
      </c>
      <c r="BB91" s="494">
        <v>0</v>
      </c>
      <c r="BC91" s="494">
        <v>0</v>
      </c>
      <c r="BD91" s="494">
        <v>0</v>
      </c>
      <c r="BE91" s="494">
        <v>0</v>
      </c>
      <c r="BF91" s="494">
        <v>0</v>
      </c>
      <c r="BG91" s="494">
        <v>0</v>
      </c>
      <c r="BH91" s="494">
        <v>0</v>
      </c>
      <c r="BI91" s="494">
        <v>0</v>
      </c>
      <c r="BJ91" s="494">
        <v>0</v>
      </c>
      <c r="BK91" s="494">
        <v>0</v>
      </c>
      <c r="BL91" s="494">
        <v>0</v>
      </c>
      <c r="BM91" s="494">
        <v>0</v>
      </c>
      <c r="BN91" s="494">
        <v>0</v>
      </c>
      <c r="BO91" s="494">
        <v>0</v>
      </c>
      <c r="BP91" s="494">
        <v>0</v>
      </c>
      <c r="BQ91" s="494">
        <v>0</v>
      </c>
      <c r="BR91" s="494">
        <v>0</v>
      </c>
      <c r="BS91" s="494">
        <v>0</v>
      </c>
      <c r="BT91" s="494">
        <v>0</v>
      </c>
      <c r="BU91" s="494">
        <v>0</v>
      </c>
      <c r="BV91" s="494">
        <v>0</v>
      </c>
      <c r="BW91" s="494">
        <v>0</v>
      </c>
      <c r="BX91" s="494">
        <v>0</v>
      </c>
      <c r="BY91" s="494">
        <v>0</v>
      </c>
      <c r="BZ91" s="494">
        <v>0</v>
      </c>
      <c r="CA91" s="494">
        <v>0</v>
      </c>
      <c r="CB91" s="494">
        <v>0</v>
      </c>
      <c r="CC91" s="494">
        <v>0</v>
      </c>
      <c r="CD91" s="494">
        <v>0</v>
      </c>
      <c r="CE91" s="494">
        <v>0</v>
      </c>
      <c r="CF91" s="494">
        <v>0</v>
      </c>
      <c r="CG91" s="494">
        <v>0</v>
      </c>
      <c r="CH91" s="494">
        <v>0</v>
      </c>
      <c r="CI91" s="494">
        <v>0</v>
      </c>
      <c r="CJ91" s="494">
        <v>0</v>
      </c>
      <c r="CK91" s="494">
        <v>0</v>
      </c>
      <c r="CL91" s="494">
        <v>0</v>
      </c>
      <c r="CM91" s="494">
        <v>0</v>
      </c>
      <c r="CN91" s="494">
        <v>0</v>
      </c>
      <c r="CO91" s="494">
        <v>0</v>
      </c>
      <c r="CP91" s="494">
        <v>0</v>
      </c>
      <c r="CQ91" s="494">
        <v>0</v>
      </c>
      <c r="CR91" s="494">
        <v>0</v>
      </c>
      <c r="CS91" s="494">
        <v>0</v>
      </c>
      <c r="CT91" s="9"/>
      <c r="CV91" s="343">
        <f>IF(COUNT(G91:INDEX(G91:CS91,RP+1))&lt;&gt;RP+1,"Error",0)</f>
        <v>0</v>
      </c>
      <c r="CX91" s="324">
        <f t="shared" si="22"/>
        <v>0</v>
      </c>
    </row>
    <row r="92" spans="3:102" customFormat="1" hidden="1" x14ac:dyDescent="0.35">
      <c r="C92" s="74"/>
      <c r="D92" s="3"/>
      <c r="E92" s="497"/>
      <c r="F92" s="497"/>
      <c r="G92" s="498"/>
      <c r="H92" s="498"/>
      <c r="I92" s="498"/>
      <c r="J92" s="498"/>
      <c r="K92" s="498"/>
      <c r="L92" s="498"/>
      <c r="M92" s="498"/>
      <c r="N92" s="498"/>
      <c r="O92" s="498"/>
      <c r="P92" s="498"/>
      <c r="Q92" s="498"/>
      <c r="R92" s="498"/>
      <c r="S92" s="498"/>
      <c r="T92" s="498"/>
      <c r="U92" s="498"/>
      <c r="V92" s="498"/>
      <c r="W92" s="498"/>
      <c r="X92" s="498"/>
      <c r="Y92" s="498"/>
      <c r="Z92" s="498"/>
      <c r="AA92" s="498"/>
      <c r="AB92" s="498"/>
      <c r="AC92" s="498"/>
      <c r="AD92" s="498"/>
      <c r="AE92" s="498"/>
      <c r="AF92" s="498"/>
      <c r="AG92" s="498"/>
      <c r="AH92" s="498"/>
      <c r="AI92" s="498"/>
      <c r="AJ92" s="498"/>
      <c r="AK92" s="498"/>
      <c r="AL92" s="498"/>
      <c r="AM92" s="498"/>
      <c r="AN92" s="498"/>
      <c r="AO92" s="498"/>
      <c r="AP92" s="498"/>
      <c r="AQ92" s="498"/>
      <c r="AR92" s="498"/>
      <c r="AS92" s="498"/>
      <c r="AT92" s="498"/>
      <c r="AU92" s="498"/>
      <c r="AV92" s="498"/>
      <c r="AW92" s="498"/>
      <c r="AX92" s="498"/>
      <c r="AY92" s="498"/>
      <c r="AZ92" s="498"/>
      <c r="BA92" s="498"/>
      <c r="BB92" s="498"/>
      <c r="BC92" s="498"/>
      <c r="BD92" s="498"/>
      <c r="BE92" s="498"/>
      <c r="BF92" s="498"/>
      <c r="BG92" s="498"/>
      <c r="BH92" s="498"/>
      <c r="BI92" s="498"/>
      <c r="BJ92" s="498"/>
      <c r="BK92" s="498"/>
      <c r="BL92" s="498"/>
      <c r="BM92" s="498"/>
      <c r="BN92" s="498"/>
      <c r="BO92" s="498"/>
      <c r="BP92" s="498"/>
      <c r="BQ92" s="498"/>
      <c r="BR92" s="498"/>
      <c r="BS92" s="498"/>
      <c r="BT92" s="498"/>
      <c r="BU92" s="498"/>
      <c r="BV92" s="498"/>
      <c r="BW92" s="498"/>
      <c r="BX92" s="498"/>
      <c r="BY92" s="498"/>
      <c r="BZ92" s="498"/>
      <c r="CA92" s="498"/>
      <c r="CB92" s="498"/>
      <c r="CC92" s="498"/>
      <c r="CD92" s="498"/>
      <c r="CE92" s="498"/>
      <c r="CF92" s="498"/>
      <c r="CG92" s="498"/>
      <c r="CH92" s="498"/>
      <c r="CI92" s="498"/>
      <c r="CJ92" s="498"/>
      <c r="CK92" s="498"/>
      <c r="CL92" s="498"/>
      <c r="CM92" s="498"/>
      <c r="CN92" s="498"/>
      <c r="CO92" s="498"/>
      <c r="CP92" s="498"/>
      <c r="CQ92" s="498"/>
      <c r="CR92" s="498"/>
      <c r="CS92" s="498"/>
    </row>
    <row r="93" spans="3:102" customFormat="1" ht="15.5" hidden="1" x14ac:dyDescent="0.35">
      <c r="C93" s="78" t="s">
        <v>21</v>
      </c>
      <c r="D93" s="3"/>
      <c r="E93" s="502"/>
      <c r="F93" s="497"/>
      <c r="G93" s="498"/>
      <c r="H93" s="498"/>
      <c r="I93" s="498"/>
      <c r="J93" s="498"/>
      <c r="K93" s="498"/>
      <c r="L93" s="498"/>
      <c r="M93" s="498"/>
      <c r="N93" s="498"/>
      <c r="O93" s="498"/>
      <c r="P93" s="498"/>
      <c r="Q93" s="498"/>
      <c r="R93" s="498"/>
      <c r="S93" s="498"/>
      <c r="T93" s="498"/>
      <c r="U93" s="498"/>
      <c r="V93" s="498"/>
      <c r="W93" s="498"/>
      <c r="X93" s="498"/>
      <c r="Y93" s="498"/>
      <c r="Z93" s="498"/>
      <c r="AA93" s="498"/>
      <c r="AB93" s="498"/>
      <c r="AC93" s="498"/>
      <c r="AD93" s="498"/>
      <c r="AE93" s="498"/>
      <c r="AF93" s="498"/>
      <c r="AG93" s="498"/>
      <c r="AH93" s="498"/>
      <c r="AI93" s="498"/>
      <c r="AJ93" s="498"/>
      <c r="AK93" s="498"/>
      <c r="AL93" s="498"/>
      <c r="AM93" s="498"/>
      <c r="AN93" s="498"/>
      <c r="AO93" s="498"/>
      <c r="AP93" s="498"/>
      <c r="AQ93" s="498"/>
      <c r="AR93" s="498"/>
      <c r="AS93" s="498"/>
      <c r="AT93" s="498"/>
      <c r="AU93" s="498"/>
      <c r="AV93" s="498"/>
      <c r="AW93" s="498"/>
      <c r="AX93" s="498"/>
      <c r="AY93" s="498"/>
      <c r="AZ93" s="498"/>
      <c r="BA93" s="498"/>
      <c r="BB93" s="498"/>
      <c r="BC93" s="498"/>
      <c r="BD93" s="498"/>
      <c r="BE93" s="498"/>
      <c r="BF93" s="498"/>
      <c r="BG93" s="498"/>
      <c r="BH93" s="498"/>
      <c r="BI93" s="498"/>
      <c r="BJ93" s="498"/>
      <c r="BK93" s="498"/>
      <c r="BL93" s="498"/>
      <c r="BM93" s="498"/>
      <c r="BN93" s="498"/>
      <c r="BO93" s="498"/>
      <c r="BP93" s="498"/>
      <c r="BQ93" s="498"/>
      <c r="BR93" s="498"/>
      <c r="BS93" s="498"/>
      <c r="BT93" s="498"/>
      <c r="BU93" s="498"/>
      <c r="BV93" s="498"/>
      <c r="BW93" s="498"/>
      <c r="BX93" s="498"/>
      <c r="BY93" s="498"/>
      <c r="BZ93" s="498"/>
      <c r="CA93" s="498"/>
      <c r="CB93" s="498"/>
      <c r="CC93" s="498"/>
      <c r="CD93" s="498"/>
      <c r="CE93" s="498"/>
      <c r="CF93" s="498"/>
      <c r="CG93" s="498"/>
      <c r="CH93" s="498"/>
      <c r="CI93" s="498"/>
      <c r="CJ93" s="498"/>
      <c r="CK93" s="498"/>
      <c r="CL93" s="498"/>
      <c r="CM93" s="498"/>
      <c r="CN93" s="498"/>
      <c r="CO93" s="498"/>
      <c r="CP93" s="498"/>
      <c r="CQ93" s="498"/>
      <c r="CR93" s="498"/>
      <c r="CS93" s="498"/>
      <c r="CT93" s="10"/>
    </row>
    <row r="94" spans="3:102" customFormat="1" hidden="1" x14ac:dyDescent="0.35">
      <c r="C94" s="74"/>
      <c r="D94" s="3"/>
      <c r="E94" s="497"/>
      <c r="F94" s="497"/>
      <c r="G94" s="498"/>
      <c r="H94" s="498"/>
      <c r="I94" s="498"/>
      <c r="J94" s="498"/>
      <c r="K94" s="498"/>
      <c r="L94" s="498"/>
      <c r="M94" s="498"/>
      <c r="N94" s="498"/>
      <c r="O94" s="498"/>
      <c r="P94" s="498"/>
      <c r="Q94" s="498"/>
      <c r="R94" s="498"/>
      <c r="S94" s="498"/>
      <c r="T94" s="498"/>
      <c r="U94" s="498"/>
      <c r="V94" s="498"/>
      <c r="W94" s="498"/>
      <c r="X94" s="498"/>
      <c r="Y94" s="498"/>
      <c r="Z94" s="498"/>
      <c r="AA94" s="498"/>
      <c r="AB94" s="498"/>
      <c r="AC94" s="498"/>
      <c r="AD94" s="498"/>
      <c r="AE94" s="498"/>
      <c r="AF94" s="498"/>
      <c r="AG94" s="498"/>
      <c r="AH94" s="498"/>
      <c r="AI94" s="498"/>
      <c r="AJ94" s="498"/>
      <c r="AK94" s="498"/>
      <c r="AL94" s="498"/>
      <c r="AM94" s="498"/>
      <c r="AN94" s="498"/>
      <c r="AO94" s="498"/>
      <c r="AP94" s="498"/>
      <c r="AQ94" s="498"/>
      <c r="AR94" s="498"/>
      <c r="AS94" s="498"/>
      <c r="AT94" s="498"/>
      <c r="AU94" s="498"/>
      <c r="AV94" s="498"/>
      <c r="AW94" s="498"/>
      <c r="AX94" s="498"/>
      <c r="AY94" s="498"/>
      <c r="AZ94" s="498"/>
      <c r="BA94" s="498"/>
      <c r="BB94" s="498"/>
      <c r="BC94" s="498"/>
      <c r="BD94" s="498"/>
      <c r="BE94" s="498"/>
      <c r="BF94" s="498"/>
      <c r="BG94" s="498"/>
      <c r="BH94" s="498"/>
      <c r="BI94" s="498"/>
      <c r="BJ94" s="498"/>
      <c r="BK94" s="498"/>
      <c r="BL94" s="498"/>
      <c r="BM94" s="498"/>
      <c r="BN94" s="498"/>
      <c r="BO94" s="498"/>
      <c r="BP94" s="498"/>
      <c r="BQ94" s="498"/>
      <c r="BR94" s="498"/>
      <c r="BS94" s="498"/>
      <c r="BT94" s="498"/>
      <c r="BU94" s="498"/>
      <c r="BV94" s="498"/>
      <c r="BW94" s="498"/>
      <c r="BX94" s="498"/>
      <c r="BY94" s="498"/>
      <c r="BZ94" s="498"/>
      <c r="CA94" s="498"/>
      <c r="CB94" s="498"/>
      <c r="CC94" s="498"/>
      <c r="CD94" s="498"/>
      <c r="CE94" s="498"/>
      <c r="CF94" s="498"/>
      <c r="CG94" s="498"/>
      <c r="CH94" s="498"/>
      <c r="CI94" s="498"/>
      <c r="CJ94" s="498"/>
      <c r="CK94" s="498"/>
      <c r="CL94" s="498"/>
      <c r="CM94" s="498"/>
      <c r="CN94" s="498"/>
      <c r="CO94" s="498"/>
      <c r="CP94" s="498"/>
      <c r="CQ94" s="498"/>
      <c r="CR94" s="498"/>
      <c r="CS94" s="498"/>
      <c r="CT94" s="10"/>
    </row>
    <row r="95" spans="3:102" ht="13" hidden="1" x14ac:dyDescent="0.3">
      <c r="C95" s="232" t="s">
        <v>145</v>
      </c>
      <c r="D95" s="55"/>
      <c r="E95" s="490">
        <f t="shared" ref="E95:AJ95" si="23">SUM(E96:E115)</f>
        <v>0</v>
      </c>
      <c r="F95" s="490">
        <f t="shared" si="23"/>
        <v>0</v>
      </c>
      <c r="G95" s="491">
        <f t="shared" si="23"/>
        <v>0</v>
      </c>
      <c r="H95" s="491">
        <f t="shared" si="23"/>
        <v>0</v>
      </c>
      <c r="I95" s="491">
        <f t="shared" si="23"/>
        <v>0</v>
      </c>
      <c r="J95" s="491">
        <f t="shared" si="23"/>
        <v>0</v>
      </c>
      <c r="K95" s="491">
        <f t="shared" si="23"/>
        <v>0</v>
      </c>
      <c r="L95" s="491">
        <f t="shared" si="23"/>
        <v>0</v>
      </c>
      <c r="M95" s="491">
        <f t="shared" si="23"/>
        <v>0</v>
      </c>
      <c r="N95" s="491">
        <f t="shared" si="23"/>
        <v>0</v>
      </c>
      <c r="O95" s="491">
        <f t="shared" si="23"/>
        <v>0</v>
      </c>
      <c r="P95" s="491">
        <f t="shared" si="23"/>
        <v>0</v>
      </c>
      <c r="Q95" s="491">
        <f t="shared" si="23"/>
        <v>0</v>
      </c>
      <c r="R95" s="491">
        <f t="shared" si="23"/>
        <v>0</v>
      </c>
      <c r="S95" s="491">
        <f t="shared" si="23"/>
        <v>0</v>
      </c>
      <c r="T95" s="491">
        <f t="shared" si="23"/>
        <v>0</v>
      </c>
      <c r="U95" s="491">
        <f t="shared" si="23"/>
        <v>0</v>
      </c>
      <c r="V95" s="491">
        <f t="shared" si="23"/>
        <v>0</v>
      </c>
      <c r="W95" s="491">
        <f t="shared" si="23"/>
        <v>0</v>
      </c>
      <c r="X95" s="491">
        <f t="shared" si="23"/>
        <v>0</v>
      </c>
      <c r="Y95" s="491">
        <f t="shared" si="23"/>
        <v>0</v>
      </c>
      <c r="Z95" s="491">
        <f t="shared" si="23"/>
        <v>0</v>
      </c>
      <c r="AA95" s="491">
        <f t="shared" si="23"/>
        <v>0</v>
      </c>
      <c r="AB95" s="491">
        <f t="shared" si="23"/>
        <v>0</v>
      </c>
      <c r="AC95" s="491">
        <f t="shared" si="23"/>
        <v>0</v>
      </c>
      <c r="AD95" s="491">
        <f t="shared" si="23"/>
        <v>0</v>
      </c>
      <c r="AE95" s="491">
        <f t="shared" si="23"/>
        <v>0</v>
      </c>
      <c r="AF95" s="491">
        <f t="shared" si="23"/>
        <v>0</v>
      </c>
      <c r="AG95" s="491">
        <f t="shared" si="23"/>
        <v>0</v>
      </c>
      <c r="AH95" s="491">
        <f t="shared" si="23"/>
        <v>0</v>
      </c>
      <c r="AI95" s="491">
        <f t="shared" si="23"/>
        <v>0</v>
      </c>
      <c r="AJ95" s="491">
        <f t="shared" si="23"/>
        <v>0</v>
      </c>
      <c r="AK95" s="491">
        <f t="shared" ref="AK95:CS95" si="24">SUM(AK96:AK115)</f>
        <v>0</v>
      </c>
      <c r="AL95" s="491">
        <f t="shared" si="24"/>
        <v>0</v>
      </c>
      <c r="AM95" s="491">
        <f t="shared" si="24"/>
        <v>0</v>
      </c>
      <c r="AN95" s="491">
        <f t="shared" si="24"/>
        <v>0</v>
      </c>
      <c r="AO95" s="491">
        <f t="shared" si="24"/>
        <v>0</v>
      </c>
      <c r="AP95" s="491">
        <f t="shared" si="24"/>
        <v>0</v>
      </c>
      <c r="AQ95" s="491">
        <f t="shared" si="24"/>
        <v>0</v>
      </c>
      <c r="AR95" s="491">
        <f t="shared" si="24"/>
        <v>0</v>
      </c>
      <c r="AS95" s="491">
        <f t="shared" si="24"/>
        <v>0</v>
      </c>
      <c r="AT95" s="491">
        <f t="shared" si="24"/>
        <v>0</v>
      </c>
      <c r="AU95" s="491">
        <f t="shared" si="24"/>
        <v>0</v>
      </c>
      <c r="AV95" s="491">
        <f t="shared" si="24"/>
        <v>0</v>
      </c>
      <c r="AW95" s="491">
        <f t="shared" si="24"/>
        <v>0</v>
      </c>
      <c r="AX95" s="491">
        <f t="shared" si="24"/>
        <v>0</v>
      </c>
      <c r="AY95" s="491">
        <f t="shared" si="24"/>
        <v>0</v>
      </c>
      <c r="AZ95" s="491">
        <f t="shared" si="24"/>
        <v>0</v>
      </c>
      <c r="BA95" s="491">
        <f t="shared" si="24"/>
        <v>0</v>
      </c>
      <c r="BB95" s="491">
        <f t="shared" si="24"/>
        <v>0</v>
      </c>
      <c r="BC95" s="491">
        <f t="shared" si="24"/>
        <v>0</v>
      </c>
      <c r="BD95" s="491">
        <f t="shared" si="24"/>
        <v>0</v>
      </c>
      <c r="BE95" s="491">
        <f t="shared" si="24"/>
        <v>0</v>
      </c>
      <c r="BF95" s="491">
        <f t="shared" si="24"/>
        <v>0</v>
      </c>
      <c r="BG95" s="491">
        <f t="shared" si="24"/>
        <v>0</v>
      </c>
      <c r="BH95" s="491">
        <f t="shared" si="24"/>
        <v>0</v>
      </c>
      <c r="BI95" s="491">
        <f t="shared" si="24"/>
        <v>0</v>
      </c>
      <c r="BJ95" s="491">
        <f t="shared" si="24"/>
        <v>0</v>
      </c>
      <c r="BK95" s="491">
        <f t="shared" si="24"/>
        <v>0</v>
      </c>
      <c r="BL95" s="491">
        <f t="shared" si="24"/>
        <v>0</v>
      </c>
      <c r="BM95" s="491">
        <f t="shared" si="24"/>
        <v>0</v>
      </c>
      <c r="BN95" s="491">
        <f t="shared" si="24"/>
        <v>0</v>
      </c>
      <c r="BO95" s="491">
        <f t="shared" si="24"/>
        <v>0</v>
      </c>
      <c r="BP95" s="491">
        <f t="shared" si="24"/>
        <v>0</v>
      </c>
      <c r="BQ95" s="491">
        <f t="shared" si="24"/>
        <v>0</v>
      </c>
      <c r="BR95" s="491">
        <f t="shared" si="24"/>
        <v>0</v>
      </c>
      <c r="BS95" s="491">
        <f t="shared" si="24"/>
        <v>0</v>
      </c>
      <c r="BT95" s="491">
        <f t="shared" si="24"/>
        <v>0</v>
      </c>
      <c r="BU95" s="491">
        <f t="shared" si="24"/>
        <v>0</v>
      </c>
      <c r="BV95" s="491">
        <f t="shared" si="24"/>
        <v>0</v>
      </c>
      <c r="BW95" s="491">
        <f t="shared" si="24"/>
        <v>0</v>
      </c>
      <c r="BX95" s="491">
        <f t="shared" si="24"/>
        <v>0</v>
      </c>
      <c r="BY95" s="491">
        <f t="shared" si="24"/>
        <v>0</v>
      </c>
      <c r="BZ95" s="491">
        <f t="shared" si="24"/>
        <v>0</v>
      </c>
      <c r="CA95" s="491">
        <f t="shared" si="24"/>
        <v>0</v>
      </c>
      <c r="CB95" s="491">
        <f t="shared" si="24"/>
        <v>0</v>
      </c>
      <c r="CC95" s="491">
        <f t="shared" si="24"/>
        <v>0</v>
      </c>
      <c r="CD95" s="491">
        <f t="shared" si="24"/>
        <v>0</v>
      </c>
      <c r="CE95" s="491">
        <f t="shared" si="24"/>
        <v>0</v>
      </c>
      <c r="CF95" s="491">
        <f t="shared" si="24"/>
        <v>0</v>
      </c>
      <c r="CG95" s="491">
        <f t="shared" si="24"/>
        <v>0</v>
      </c>
      <c r="CH95" s="491">
        <f t="shared" si="24"/>
        <v>0</v>
      </c>
      <c r="CI95" s="491">
        <f t="shared" si="24"/>
        <v>0</v>
      </c>
      <c r="CJ95" s="491">
        <f t="shared" si="24"/>
        <v>0</v>
      </c>
      <c r="CK95" s="491">
        <f t="shared" si="24"/>
        <v>0</v>
      </c>
      <c r="CL95" s="491">
        <f t="shared" si="24"/>
        <v>0</v>
      </c>
      <c r="CM95" s="491">
        <f t="shared" si="24"/>
        <v>0</v>
      </c>
      <c r="CN95" s="491">
        <f t="shared" si="24"/>
        <v>0</v>
      </c>
      <c r="CO95" s="491">
        <f t="shared" si="24"/>
        <v>0</v>
      </c>
      <c r="CP95" s="491">
        <f t="shared" si="24"/>
        <v>0</v>
      </c>
      <c r="CQ95" s="491">
        <f t="shared" si="24"/>
        <v>0</v>
      </c>
      <c r="CR95" s="491">
        <f t="shared" si="24"/>
        <v>0</v>
      </c>
      <c r="CS95" s="491">
        <f t="shared" si="24"/>
        <v>0</v>
      </c>
      <c r="CT95" s="56"/>
      <c r="CX95" s="3"/>
    </row>
    <row r="96" spans="3:102" ht="17.5" hidden="1" customHeight="1" x14ac:dyDescent="0.3">
      <c r="C96" s="421"/>
      <c r="E96" s="492">
        <f>G96+NPV(G.Asm!$F$40,H96:INDEX(H96:CS96,RP))</f>
        <v>0</v>
      </c>
      <c r="F96" s="492">
        <f t="shared" ref="F96:F115" si="25">SUMIF($G$4:$CS$4,"&lt;="&amp;RP,G96:CS96)</f>
        <v>0</v>
      </c>
      <c r="G96" s="493">
        <v>0</v>
      </c>
      <c r="H96" s="494">
        <v>0</v>
      </c>
      <c r="I96" s="494">
        <v>0</v>
      </c>
      <c r="J96" s="494">
        <v>0</v>
      </c>
      <c r="K96" s="494">
        <v>0</v>
      </c>
      <c r="L96" s="494">
        <v>0</v>
      </c>
      <c r="M96" s="494">
        <v>0</v>
      </c>
      <c r="N96" s="494">
        <v>0</v>
      </c>
      <c r="O96" s="494">
        <v>0</v>
      </c>
      <c r="P96" s="494">
        <v>0</v>
      </c>
      <c r="Q96" s="494">
        <v>0</v>
      </c>
      <c r="R96" s="494">
        <v>0</v>
      </c>
      <c r="S96" s="494">
        <v>0</v>
      </c>
      <c r="T96" s="494">
        <v>0</v>
      </c>
      <c r="U96" s="494">
        <v>0</v>
      </c>
      <c r="V96" s="494">
        <v>0</v>
      </c>
      <c r="W96" s="494">
        <v>0</v>
      </c>
      <c r="X96" s="494">
        <v>0</v>
      </c>
      <c r="Y96" s="494">
        <v>0</v>
      </c>
      <c r="Z96" s="494">
        <v>0</v>
      </c>
      <c r="AA96" s="494">
        <v>0</v>
      </c>
      <c r="AB96" s="494">
        <v>0</v>
      </c>
      <c r="AC96" s="494">
        <v>0</v>
      </c>
      <c r="AD96" s="494">
        <v>0</v>
      </c>
      <c r="AE96" s="494">
        <v>0</v>
      </c>
      <c r="AF96" s="494">
        <v>0</v>
      </c>
      <c r="AG96" s="494">
        <v>0</v>
      </c>
      <c r="AH96" s="494">
        <v>0</v>
      </c>
      <c r="AI96" s="494">
        <v>0</v>
      </c>
      <c r="AJ96" s="494">
        <v>0</v>
      </c>
      <c r="AK96" s="494">
        <v>0</v>
      </c>
      <c r="AL96" s="494">
        <v>0</v>
      </c>
      <c r="AM96" s="494">
        <v>0</v>
      </c>
      <c r="AN96" s="494">
        <v>0</v>
      </c>
      <c r="AO96" s="494">
        <v>0</v>
      </c>
      <c r="AP96" s="494">
        <v>0</v>
      </c>
      <c r="AQ96" s="494">
        <v>0</v>
      </c>
      <c r="AR96" s="494">
        <v>0</v>
      </c>
      <c r="AS96" s="494">
        <v>0</v>
      </c>
      <c r="AT96" s="494">
        <v>0</v>
      </c>
      <c r="AU96" s="494">
        <v>0</v>
      </c>
      <c r="AV96" s="494">
        <v>0</v>
      </c>
      <c r="AW96" s="494">
        <v>0</v>
      </c>
      <c r="AX96" s="494">
        <v>0</v>
      </c>
      <c r="AY96" s="494">
        <v>0</v>
      </c>
      <c r="AZ96" s="494">
        <v>0</v>
      </c>
      <c r="BA96" s="494">
        <v>0</v>
      </c>
      <c r="BB96" s="494">
        <v>0</v>
      </c>
      <c r="BC96" s="494">
        <v>0</v>
      </c>
      <c r="BD96" s="494">
        <v>0</v>
      </c>
      <c r="BE96" s="494">
        <v>0</v>
      </c>
      <c r="BF96" s="494">
        <v>0</v>
      </c>
      <c r="BG96" s="494">
        <v>0</v>
      </c>
      <c r="BH96" s="494">
        <v>0</v>
      </c>
      <c r="BI96" s="494">
        <v>0</v>
      </c>
      <c r="BJ96" s="494">
        <v>0</v>
      </c>
      <c r="BK96" s="494">
        <v>0</v>
      </c>
      <c r="BL96" s="494">
        <v>0</v>
      </c>
      <c r="BM96" s="494">
        <v>0</v>
      </c>
      <c r="BN96" s="494">
        <v>0</v>
      </c>
      <c r="BO96" s="494">
        <v>0</v>
      </c>
      <c r="BP96" s="494">
        <v>0</v>
      </c>
      <c r="BQ96" s="494">
        <v>0</v>
      </c>
      <c r="BR96" s="494">
        <v>0</v>
      </c>
      <c r="BS96" s="494">
        <v>0</v>
      </c>
      <c r="BT96" s="494">
        <v>0</v>
      </c>
      <c r="BU96" s="494">
        <v>0</v>
      </c>
      <c r="BV96" s="494">
        <v>0</v>
      </c>
      <c r="BW96" s="494">
        <v>0</v>
      </c>
      <c r="BX96" s="494">
        <v>0</v>
      </c>
      <c r="BY96" s="494">
        <v>0</v>
      </c>
      <c r="BZ96" s="494">
        <v>0</v>
      </c>
      <c r="CA96" s="494">
        <v>0</v>
      </c>
      <c r="CB96" s="494">
        <v>0</v>
      </c>
      <c r="CC96" s="494">
        <v>0</v>
      </c>
      <c r="CD96" s="494">
        <v>0</v>
      </c>
      <c r="CE96" s="494">
        <v>0</v>
      </c>
      <c r="CF96" s="494">
        <v>0</v>
      </c>
      <c r="CG96" s="494">
        <v>0</v>
      </c>
      <c r="CH96" s="494">
        <v>0</v>
      </c>
      <c r="CI96" s="494">
        <v>0</v>
      </c>
      <c r="CJ96" s="494">
        <v>0</v>
      </c>
      <c r="CK96" s="494">
        <v>0</v>
      </c>
      <c r="CL96" s="494">
        <v>0</v>
      </c>
      <c r="CM96" s="494">
        <v>0</v>
      </c>
      <c r="CN96" s="494">
        <v>0</v>
      </c>
      <c r="CO96" s="494">
        <v>0</v>
      </c>
      <c r="CP96" s="494">
        <v>0</v>
      </c>
      <c r="CQ96" s="494">
        <v>0</v>
      </c>
      <c r="CR96" s="494">
        <v>0</v>
      </c>
      <c r="CS96" s="494">
        <v>0</v>
      </c>
      <c r="CT96" s="9"/>
      <c r="CV96" s="343">
        <f>IF(COUNT(G96:INDEX(G96:CS96,RP+1))&lt;&gt;RP+1,"Error",0)</f>
        <v>0</v>
      </c>
      <c r="CX96" s="324">
        <f t="shared" ref="CX96:CX115" si="26">IF(OR(AND(OR(ISBLANK(C96),NOT(ISBLANK(C96)),C96="Spare"),E96=0,F96=0),AND(NOT(ISBLANK(C96)),NOT(C96="Spare"),NOT(E96=0),NOT(F96=0))),0,"Error")</f>
        <v>0</v>
      </c>
    </row>
    <row r="97" spans="3:102" ht="13" hidden="1" x14ac:dyDescent="0.3">
      <c r="C97" s="421"/>
      <c r="E97" s="492">
        <f>G97+NPV(G.Asm!$F$40,H97:INDEX(H97:CS97,RP))</f>
        <v>0</v>
      </c>
      <c r="F97" s="492">
        <f t="shared" si="25"/>
        <v>0</v>
      </c>
      <c r="G97" s="493">
        <v>0</v>
      </c>
      <c r="H97" s="494">
        <v>0</v>
      </c>
      <c r="I97" s="494">
        <v>0</v>
      </c>
      <c r="J97" s="494">
        <v>0</v>
      </c>
      <c r="K97" s="494">
        <v>0</v>
      </c>
      <c r="L97" s="494">
        <v>0</v>
      </c>
      <c r="M97" s="494">
        <v>0</v>
      </c>
      <c r="N97" s="494">
        <v>0</v>
      </c>
      <c r="O97" s="494">
        <v>0</v>
      </c>
      <c r="P97" s="494">
        <v>0</v>
      </c>
      <c r="Q97" s="494">
        <v>0</v>
      </c>
      <c r="R97" s="494">
        <v>0</v>
      </c>
      <c r="S97" s="494">
        <v>0</v>
      </c>
      <c r="T97" s="494">
        <v>0</v>
      </c>
      <c r="U97" s="494">
        <v>0</v>
      </c>
      <c r="V97" s="494">
        <v>0</v>
      </c>
      <c r="W97" s="494">
        <v>0</v>
      </c>
      <c r="X97" s="494">
        <v>0</v>
      </c>
      <c r="Y97" s="494">
        <v>0</v>
      </c>
      <c r="Z97" s="494">
        <v>0</v>
      </c>
      <c r="AA97" s="494">
        <v>0</v>
      </c>
      <c r="AB97" s="494">
        <v>0</v>
      </c>
      <c r="AC97" s="494">
        <v>0</v>
      </c>
      <c r="AD97" s="494">
        <v>0</v>
      </c>
      <c r="AE97" s="494">
        <v>0</v>
      </c>
      <c r="AF97" s="494">
        <v>0</v>
      </c>
      <c r="AG97" s="494">
        <v>0</v>
      </c>
      <c r="AH97" s="494">
        <v>0</v>
      </c>
      <c r="AI97" s="494">
        <v>0</v>
      </c>
      <c r="AJ97" s="494">
        <v>0</v>
      </c>
      <c r="AK97" s="494">
        <v>0</v>
      </c>
      <c r="AL97" s="494">
        <v>0</v>
      </c>
      <c r="AM97" s="494">
        <v>0</v>
      </c>
      <c r="AN97" s="494">
        <v>0</v>
      </c>
      <c r="AO97" s="494">
        <v>0</v>
      </c>
      <c r="AP97" s="494">
        <v>0</v>
      </c>
      <c r="AQ97" s="494">
        <v>0</v>
      </c>
      <c r="AR97" s="494">
        <v>0</v>
      </c>
      <c r="AS97" s="494">
        <v>0</v>
      </c>
      <c r="AT97" s="494">
        <v>0</v>
      </c>
      <c r="AU97" s="494">
        <v>0</v>
      </c>
      <c r="AV97" s="494">
        <v>0</v>
      </c>
      <c r="AW97" s="494">
        <v>0</v>
      </c>
      <c r="AX97" s="494">
        <v>0</v>
      </c>
      <c r="AY97" s="494">
        <v>0</v>
      </c>
      <c r="AZ97" s="494">
        <v>0</v>
      </c>
      <c r="BA97" s="494">
        <v>0</v>
      </c>
      <c r="BB97" s="494">
        <v>0</v>
      </c>
      <c r="BC97" s="494">
        <v>0</v>
      </c>
      <c r="BD97" s="494">
        <v>0</v>
      </c>
      <c r="BE97" s="494">
        <v>0</v>
      </c>
      <c r="BF97" s="494">
        <v>0</v>
      </c>
      <c r="BG97" s="494">
        <v>0</v>
      </c>
      <c r="BH97" s="494">
        <v>0</v>
      </c>
      <c r="BI97" s="494">
        <v>0</v>
      </c>
      <c r="BJ97" s="494">
        <v>0</v>
      </c>
      <c r="BK97" s="494">
        <v>0</v>
      </c>
      <c r="BL97" s="494">
        <v>0</v>
      </c>
      <c r="BM97" s="494">
        <v>0</v>
      </c>
      <c r="BN97" s="494">
        <v>0</v>
      </c>
      <c r="BO97" s="494">
        <v>0</v>
      </c>
      <c r="BP97" s="494">
        <v>0</v>
      </c>
      <c r="BQ97" s="494">
        <v>0</v>
      </c>
      <c r="BR97" s="494">
        <v>0</v>
      </c>
      <c r="BS97" s="494">
        <v>0</v>
      </c>
      <c r="BT97" s="494">
        <v>0</v>
      </c>
      <c r="BU97" s="494">
        <v>0</v>
      </c>
      <c r="BV97" s="494">
        <v>0</v>
      </c>
      <c r="BW97" s="494">
        <v>0</v>
      </c>
      <c r="BX97" s="494">
        <v>0</v>
      </c>
      <c r="BY97" s="494">
        <v>0</v>
      </c>
      <c r="BZ97" s="494">
        <v>0</v>
      </c>
      <c r="CA97" s="494">
        <v>0</v>
      </c>
      <c r="CB97" s="494">
        <v>0</v>
      </c>
      <c r="CC97" s="494">
        <v>0</v>
      </c>
      <c r="CD97" s="494">
        <v>0</v>
      </c>
      <c r="CE97" s="494">
        <v>0</v>
      </c>
      <c r="CF97" s="494">
        <v>0</v>
      </c>
      <c r="CG97" s="494">
        <v>0</v>
      </c>
      <c r="CH97" s="494">
        <v>0</v>
      </c>
      <c r="CI97" s="494">
        <v>0</v>
      </c>
      <c r="CJ97" s="494">
        <v>0</v>
      </c>
      <c r="CK97" s="494">
        <v>0</v>
      </c>
      <c r="CL97" s="494">
        <v>0</v>
      </c>
      <c r="CM97" s="494">
        <v>0</v>
      </c>
      <c r="CN97" s="494">
        <v>0</v>
      </c>
      <c r="CO97" s="494">
        <v>0</v>
      </c>
      <c r="CP97" s="494">
        <v>0</v>
      </c>
      <c r="CQ97" s="494">
        <v>0</v>
      </c>
      <c r="CR97" s="494">
        <v>0</v>
      </c>
      <c r="CS97" s="494">
        <v>0</v>
      </c>
      <c r="CT97" s="9"/>
      <c r="CV97" s="343">
        <f>IF(COUNT(G97:INDEX(G97:CS97,RP+1))&lt;&gt;RP+1,"Error",0)</f>
        <v>0</v>
      </c>
      <c r="CX97" s="324">
        <f t="shared" si="26"/>
        <v>0</v>
      </c>
    </row>
    <row r="98" spans="3:102" ht="13.75" hidden="1" customHeight="1" x14ac:dyDescent="0.3">
      <c r="C98" s="421"/>
      <c r="E98" s="492">
        <f>G98+NPV(G.Asm!$F$40,H98:INDEX(H98:CS98,RP))</f>
        <v>0</v>
      </c>
      <c r="F98" s="492">
        <f t="shared" si="25"/>
        <v>0</v>
      </c>
      <c r="G98" s="493">
        <v>0</v>
      </c>
      <c r="H98" s="494">
        <v>0</v>
      </c>
      <c r="I98" s="494">
        <v>0</v>
      </c>
      <c r="J98" s="494">
        <v>0</v>
      </c>
      <c r="K98" s="494">
        <v>0</v>
      </c>
      <c r="L98" s="494">
        <v>0</v>
      </c>
      <c r="M98" s="494">
        <v>0</v>
      </c>
      <c r="N98" s="494">
        <v>0</v>
      </c>
      <c r="O98" s="494">
        <v>0</v>
      </c>
      <c r="P98" s="494">
        <v>0</v>
      </c>
      <c r="Q98" s="494">
        <v>0</v>
      </c>
      <c r="R98" s="494">
        <v>0</v>
      </c>
      <c r="S98" s="494">
        <v>0</v>
      </c>
      <c r="T98" s="494">
        <v>0</v>
      </c>
      <c r="U98" s="494">
        <v>0</v>
      </c>
      <c r="V98" s="494">
        <v>0</v>
      </c>
      <c r="W98" s="494">
        <v>0</v>
      </c>
      <c r="X98" s="494">
        <v>0</v>
      </c>
      <c r="Y98" s="494">
        <v>0</v>
      </c>
      <c r="Z98" s="494">
        <v>0</v>
      </c>
      <c r="AA98" s="494">
        <v>0</v>
      </c>
      <c r="AB98" s="494">
        <v>0</v>
      </c>
      <c r="AC98" s="494">
        <v>0</v>
      </c>
      <c r="AD98" s="494">
        <v>0</v>
      </c>
      <c r="AE98" s="494">
        <v>0</v>
      </c>
      <c r="AF98" s="494">
        <v>0</v>
      </c>
      <c r="AG98" s="494">
        <v>0</v>
      </c>
      <c r="AH98" s="494">
        <v>0</v>
      </c>
      <c r="AI98" s="494">
        <v>0</v>
      </c>
      <c r="AJ98" s="494">
        <v>0</v>
      </c>
      <c r="AK98" s="494">
        <v>0</v>
      </c>
      <c r="AL98" s="494">
        <v>0</v>
      </c>
      <c r="AM98" s="494">
        <v>0</v>
      </c>
      <c r="AN98" s="494">
        <v>0</v>
      </c>
      <c r="AO98" s="494">
        <v>0</v>
      </c>
      <c r="AP98" s="494">
        <v>0</v>
      </c>
      <c r="AQ98" s="494">
        <v>0</v>
      </c>
      <c r="AR98" s="494">
        <v>0</v>
      </c>
      <c r="AS98" s="494">
        <v>0</v>
      </c>
      <c r="AT98" s="494">
        <v>0</v>
      </c>
      <c r="AU98" s="494">
        <v>0</v>
      </c>
      <c r="AV98" s="494">
        <v>0</v>
      </c>
      <c r="AW98" s="494">
        <v>0</v>
      </c>
      <c r="AX98" s="494">
        <v>0</v>
      </c>
      <c r="AY98" s="494">
        <v>0</v>
      </c>
      <c r="AZ98" s="494">
        <v>0</v>
      </c>
      <c r="BA98" s="494">
        <v>0</v>
      </c>
      <c r="BB98" s="494">
        <v>0</v>
      </c>
      <c r="BC98" s="494">
        <v>0</v>
      </c>
      <c r="BD98" s="494">
        <v>0</v>
      </c>
      <c r="BE98" s="494">
        <v>0</v>
      </c>
      <c r="BF98" s="494">
        <v>0</v>
      </c>
      <c r="BG98" s="494">
        <v>0</v>
      </c>
      <c r="BH98" s="494">
        <v>0</v>
      </c>
      <c r="BI98" s="494">
        <v>0</v>
      </c>
      <c r="BJ98" s="494">
        <v>0</v>
      </c>
      <c r="BK98" s="494">
        <v>0</v>
      </c>
      <c r="BL98" s="494">
        <v>0</v>
      </c>
      <c r="BM98" s="494">
        <v>0</v>
      </c>
      <c r="BN98" s="494">
        <v>0</v>
      </c>
      <c r="BO98" s="494">
        <v>0</v>
      </c>
      <c r="BP98" s="494">
        <v>0</v>
      </c>
      <c r="BQ98" s="494">
        <v>0</v>
      </c>
      <c r="BR98" s="494">
        <v>0</v>
      </c>
      <c r="BS98" s="494">
        <v>0</v>
      </c>
      <c r="BT98" s="494">
        <v>0</v>
      </c>
      <c r="BU98" s="494">
        <v>0</v>
      </c>
      <c r="BV98" s="494">
        <v>0</v>
      </c>
      <c r="BW98" s="494">
        <v>0</v>
      </c>
      <c r="BX98" s="494">
        <v>0</v>
      </c>
      <c r="BY98" s="494">
        <v>0</v>
      </c>
      <c r="BZ98" s="494">
        <v>0</v>
      </c>
      <c r="CA98" s="494">
        <v>0</v>
      </c>
      <c r="CB98" s="494">
        <v>0</v>
      </c>
      <c r="CC98" s="494">
        <v>0</v>
      </c>
      <c r="CD98" s="494">
        <v>0</v>
      </c>
      <c r="CE98" s="494">
        <v>0</v>
      </c>
      <c r="CF98" s="494">
        <v>0</v>
      </c>
      <c r="CG98" s="494">
        <v>0</v>
      </c>
      <c r="CH98" s="494">
        <v>0</v>
      </c>
      <c r="CI98" s="494">
        <v>0</v>
      </c>
      <c r="CJ98" s="494">
        <v>0</v>
      </c>
      <c r="CK98" s="494">
        <v>0</v>
      </c>
      <c r="CL98" s="494">
        <v>0</v>
      </c>
      <c r="CM98" s="494">
        <v>0</v>
      </c>
      <c r="CN98" s="494">
        <v>0</v>
      </c>
      <c r="CO98" s="494">
        <v>0</v>
      </c>
      <c r="CP98" s="494">
        <v>0</v>
      </c>
      <c r="CQ98" s="494">
        <v>0</v>
      </c>
      <c r="CR98" s="494">
        <v>0</v>
      </c>
      <c r="CS98" s="494">
        <v>0</v>
      </c>
      <c r="CT98" s="9"/>
      <c r="CV98" s="343">
        <f>IF(COUNT(G98:INDEX(G98:CS98,RP+1))&lt;&gt;RP+1,"Error",0)</f>
        <v>0</v>
      </c>
      <c r="CX98" s="324">
        <f t="shared" si="26"/>
        <v>0</v>
      </c>
    </row>
    <row r="99" spans="3:102" ht="13.75" hidden="1" customHeight="1" x14ac:dyDescent="0.3">
      <c r="C99" s="421"/>
      <c r="E99" s="492">
        <f>G99+NPV(G.Asm!$F$40,H99:INDEX(H99:CS99,RP))</f>
        <v>0</v>
      </c>
      <c r="F99" s="492">
        <f t="shared" si="25"/>
        <v>0</v>
      </c>
      <c r="G99" s="493">
        <v>0</v>
      </c>
      <c r="H99" s="494">
        <v>0</v>
      </c>
      <c r="I99" s="494">
        <v>0</v>
      </c>
      <c r="J99" s="494">
        <v>0</v>
      </c>
      <c r="K99" s="494">
        <v>0</v>
      </c>
      <c r="L99" s="494">
        <v>0</v>
      </c>
      <c r="M99" s="494">
        <v>0</v>
      </c>
      <c r="N99" s="494">
        <v>0</v>
      </c>
      <c r="O99" s="494">
        <v>0</v>
      </c>
      <c r="P99" s="494">
        <v>0</v>
      </c>
      <c r="Q99" s="494">
        <v>0</v>
      </c>
      <c r="R99" s="494">
        <v>0</v>
      </c>
      <c r="S99" s="494">
        <v>0</v>
      </c>
      <c r="T99" s="494">
        <v>0</v>
      </c>
      <c r="U99" s="494">
        <v>0</v>
      </c>
      <c r="V99" s="494">
        <v>0</v>
      </c>
      <c r="W99" s="494">
        <v>0</v>
      </c>
      <c r="X99" s="494">
        <v>0</v>
      </c>
      <c r="Y99" s="494">
        <v>0</v>
      </c>
      <c r="Z99" s="494">
        <v>0</v>
      </c>
      <c r="AA99" s="494">
        <v>0</v>
      </c>
      <c r="AB99" s="494">
        <v>0</v>
      </c>
      <c r="AC99" s="494">
        <v>0</v>
      </c>
      <c r="AD99" s="494">
        <v>0</v>
      </c>
      <c r="AE99" s="494">
        <v>0</v>
      </c>
      <c r="AF99" s="494">
        <v>0</v>
      </c>
      <c r="AG99" s="494">
        <v>0</v>
      </c>
      <c r="AH99" s="494">
        <v>0</v>
      </c>
      <c r="AI99" s="494">
        <v>0</v>
      </c>
      <c r="AJ99" s="494">
        <v>0</v>
      </c>
      <c r="AK99" s="494">
        <v>0</v>
      </c>
      <c r="AL99" s="494">
        <v>0</v>
      </c>
      <c r="AM99" s="494">
        <v>0</v>
      </c>
      <c r="AN99" s="494">
        <v>0</v>
      </c>
      <c r="AO99" s="494">
        <v>0</v>
      </c>
      <c r="AP99" s="494">
        <v>0</v>
      </c>
      <c r="AQ99" s="494">
        <v>0</v>
      </c>
      <c r="AR99" s="494">
        <v>0</v>
      </c>
      <c r="AS99" s="494">
        <v>0</v>
      </c>
      <c r="AT99" s="494">
        <v>0</v>
      </c>
      <c r="AU99" s="494">
        <v>0</v>
      </c>
      <c r="AV99" s="494">
        <v>0</v>
      </c>
      <c r="AW99" s="494">
        <v>0</v>
      </c>
      <c r="AX99" s="494">
        <v>0</v>
      </c>
      <c r="AY99" s="494">
        <v>0</v>
      </c>
      <c r="AZ99" s="494">
        <v>0</v>
      </c>
      <c r="BA99" s="494">
        <v>0</v>
      </c>
      <c r="BB99" s="494">
        <v>0</v>
      </c>
      <c r="BC99" s="494">
        <v>0</v>
      </c>
      <c r="BD99" s="494">
        <v>0</v>
      </c>
      <c r="BE99" s="494">
        <v>0</v>
      </c>
      <c r="BF99" s="494">
        <v>0</v>
      </c>
      <c r="BG99" s="494">
        <v>0</v>
      </c>
      <c r="BH99" s="494">
        <v>0</v>
      </c>
      <c r="BI99" s="494">
        <v>0</v>
      </c>
      <c r="BJ99" s="494">
        <v>0</v>
      </c>
      <c r="BK99" s="494">
        <v>0</v>
      </c>
      <c r="BL99" s="494">
        <v>0</v>
      </c>
      <c r="BM99" s="494">
        <v>0</v>
      </c>
      <c r="BN99" s="494">
        <v>0</v>
      </c>
      <c r="BO99" s="494">
        <v>0</v>
      </c>
      <c r="BP99" s="494">
        <v>0</v>
      </c>
      <c r="BQ99" s="494">
        <v>0</v>
      </c>
      <c r="BR99" s="494">
        <v>0</v>
      </c>
      <c r="BS99" s="494">
        <v>0</v>
      </c>
      <c r="BT99" s="494">
        <v>0</v>
      </c>
      <c r="BU99" s="494">
        <v>0</v>
      </c>
      <c r="BV99" s="494">
        <v>0</v>
      </c>
      <c r="BW99" s="494">
        <v>0</v>
      </c>
      <c r="BX99" s="494">
        <v>0</v>
      </c>
      <c r="BY99" s="494">
        <v>0</v>
      </c>
      <c r="BZ99" s="494">
        <v>0</v>
      </c>
      <c r="CA99" s="494">
        <v>0</v>
      </c>
      <c r="CB99" s="494">
        <v>0</v>
      </c>
      <c r="CC99" s="494">
        <v>0</v>
      </c>
      <c r="CD99" s="494">
        <v>0</v>
      </c>
      <c r="CE99" s="494">
        <v>0</v>
      </c>
      <c r="CF99" s="494">
        <v>0</v>
      </c>
      <c r="CG99" s="494">
        <v>0</v>
      </c>
      <c r="CH99" s="494">
        <v>0</v>
      </c>
      <c r="CI99" s="494">
        <v>0</v>
      </c>
      <c r="CJ99" s="494">
        <v>0</v>
      </c>
      <c r="CK99" s="494">
        <v>0</v>
      </c>
      <c r="CL99" s="494">
        <v>0</v>
      </c>
      <c r="CM99" s="494">
        <v>0</v>
      </c>
      <c r="CN99" s="494">
        <v>0</v>
      </c>
      <c r="CO99" s="494">
        <v>0</v>
      </c>
      <c r="CP99" s="494">
        <v>0</v>
      </c>
      <c r="CQ99" s="494">
        <v>0</v>
      </c>
      <c r="CR99" s="494">
        <v>0</v>
      </c>
      <c r="CS99" s="494">
        <v>0</v>
      </c>
      <c r="CT99" s="9"/>
      <c r="CV99" s="343">
        <f>IF(COUNT(G99:INDEX(G99:CS99,RP+1))&lt;&gt;RP+1,"Error",0)</f>
        <v>0</v>
      </c>
      <c r="CX99" s="324">
        <f t="shared" si="26"/>
        <v>0</v>
      </c>
    </row>
    <row r="100" spans="3:102" ht="13" hidden="1" x14ac:dyDescent="0.3">
      <c r="C100" s="421"/>
      <c r="E100" s="492">
        <f>G100+NPV(G.Asm!$F$40,H100:INDEX(H100:CS100,RP))</f>
        <v>0</v>
      </c>
      <c r="F100" s="492">
        <f t="shared" si="25"/>
        <v>0</v>
      </c>
      <c r="G100" s="493">
        <v>0</v>
      </c>
      <c r="H100" s="494">
        <v>0</v>
      </c>
      <c r="I100" s="494">
        <v>0</v>
      </c>
      <c r="J100" s="494">
        <v>0</v>
      </c>
      <c r="K100" s="494">
        <v>0</v>
      </c>
      <c r="L100" s="494">
        <v>0</v>
      </c>
      <c r="M100" s="494">
        <v>0</v>
      </c>
      <c r="N100" s="494">
        <v>0</v>
      </c>
      <c r="O100" s="494">
        <v>0</v>
      </c>
      <c r="P100" s="494">
        <v>0</v>
      </c>
      <c r="Q100" s="494">
        <v>0</v>
      </c>
      <c r="R100" s="494">
        <v>0</v>
      </c>
      <c r="S100" s="494">
        <v>0</v>
      </c>
      <c r="T100" s="494">
        <v>0</v>
      </c>
      <c r="U100" s="494">
        <v>0</v>
      </c>
      <c r="V100" s="494">
        <v>0</v>
      </c>
      <c r="W100" s="494">
        <v>0</v>
      </c>
      <c r="X100" s="494">
        <v>0</v>
      </c>
      <c r="Y100" s="494">
        <v>0</v>
      </c>
      <c r="Z100" s="494">
        <v>0</v>
      </c>
      <c r="AA100" s="494">
        <v>0</v>
      </c>
      <c r="AB100" s="494">
        <v>0</v>
      </c>
      <c r="AC100" s="494">
        <v>0</v>
      </c>
      <c r="AD100" s="494">
        <v>0</v>
      </c>
      <c r="AE100" s="494">
        <v>0</v>
      </c>
      <c r="AF100" s="494">
        <v>0</v>
      </c>
      <c r="AG100" s="494">
        <v>0</v>
      </c>
      <c r="AH100" s="494">
        <v>0</v>
      </c>
      <c r="AI100" s="494">
        <v>0</v>
      </c>
      <c r="AJ100" s="494">
        <v>0</v>
      </c>
      <c r="AK100" s="494">
        <v>0</v>
      </c>
      <c r="AL100" s="494">
        <v>0</v>
      </c>
      <c r="AM100" s="494">
        <v>0</v>
      </c>
      <c r="AN100" s="494">
        <v>0</v>
      </c>
      <c r="AO100" s="494">
        <v>0</v>
      </c>
      <c r="AP100" s="494">
        <v>0</v>
      </c>
      <c r="AQ100" s="494">
        <v>0</v>
      </c>
      <c r="AR100" s="494">
        <v>0</v>
      </c>
      <c r="AS100" s="494">
        <v>0</v>
      </c>
      <c r="AT100" s="494">
        <v>0</v>
      </c>
      <c r="AU100" s="494">
        <v>0</v>
      </c>
      <c r="AV100" s="494">
        <v>0</v>
      </c>
      <c r="AW100" s="494">
        <v>0</v>
      </c>
      <c r="AX100" s="494">
        <v>0</v>
      </c>
      <c r="AY100" s="494">
        <v>0</v>
      </c>
      <c r="AZ100" s="494">
        <v>0</v>
      </c>
      <c r="BA100" s="494">
        <v>0</v>
      </c>
      <c r="BB100" s="494">
        <v>0</v>
      </c>
      <c r="BC100" s="494">
        <v>0</v>
      </c>
      <c r="BD100" s="494">
        <v>0</v>
      </c>
      <c r="BE100" s="494">
        <v>0</v>
      </c>
      <c r="BF100" s="494">
        <v>0</v>
      </c>
      <c r="BG100" s="494">
        <v>0</v>
      </c>
      <c r="BH100" s="494">
        <v>0</v>
      </c>
      <c r="BI100" s="494">
        <v>0</v>
      </c>
      <c r="BJ100" s="494">
        <v>0</v>
      </c>
      <c r="BK100" s="494">
        <v>0</v>
      </c>
      <c r="BL100" s="494">
        <v>0</v>
      </c>
      <c r="BM100" s="494">
        <v>0</v>
      </c>
      <c r="BN100" s="494">
        <v>0</v>
      </c>
      <c r="BO100" s="494">
        <v>0</v>
      </c>
      <c r="BP100" s="494">
        <v>0</v>
      </c>
      <c r="BQ100" s="494">
        <v>0</v>
      </c>
      <c r="BR100" s="494">
        <v>0</v>
      </c>
      <c r="BS100" s="494">
        <v>0</v>
      </c>
      <c r="BT100" s="494">
        <v>0</v>
      </c>
      <c r="BU100" s="494">
        <v>0</v>
      </c>
      <c r="BV100" s="494">
        <v>0</v>
      </c>
      <c r="BW100" s="494">
        <v>0</v>
      </c>
      <c r="BX100" s="494">
        <v>0</v>
      </c>
      <c r="BY100" s="494">
        <v>0</v>
      </c>
      <c r="BZ100" s="494">
        <v>0</v>
      </c>
      <c r="CA100" s="494">
        <v>0</v>
      </c>
      <c r="CB100" s="494">
        <v>0</v>
      </c>
      <c r="CC100" s="494">
        <v>0</v>
      </c>
      <c r="CD100" s="494">
        <v>0</v>
      </c>
      <c r="CE100" s="494">
        <v>0</v>
      </c>
      <c r="CF100" s="494">
        <v>0</v>
      </c>
      <c r="CG100" s="494">
        <v>0</v>
      </c>
      <c r="CH100" s="494">
        <v>0</v>
      </c>
      <c r="CI100" s="494">
        <v>0</v>
      </c>
      <c r="CJ100" s="494">
        <v>0</v>
      </c>
      <c r="CK100" s="494">
        <v>0</v>
      </c>
      <c r="CL100" s="494">
        <v>0</v>
      </c>
      <c r="CM100" s="494">
        <v>0</v>
      </c>
      <c r="CN100" s="494">
        <v>0</v>
      </c>
      <c r="CO100" s="494">
        <v>0</v>
      </c>
      <c r="CP100" s="494">
        <v>0</v>
      </c>
      <c r="CQ100" s="494">
        <v>0</v>
      </c>
      <c r="CR100" s="494">
        <v>0</v>
      </c>
      <c r="CS100" s="494">
        <v>0</v>
      </c>
      <c r="CT100" s="9"/>
      <c r="CV100" s="343">
        <f>IF(COUNT(G100:INDEX(G100:CS100,RP+1))&lt;&gt;RP+1,"Error",0)</f>
        <v>0</v>
      </c>
      <c r="CX100" s="324">
        <f t="shared" si="26"/>
        <v>0</v>
      </c>
    </row>
    <row r="101" spans="3:102" ht="13" hidden="1" x14ac:dyDescent="0.3">
      <c r="C101" s="421"/>
      <c r="E101" s="492">
        <f>G101+NPV(G.Asm!$F$40,H101:INDEX(H101:CS101,RP))</f>
        <v>0</v>
      </c>
      <c r="F101" s="492">
        <f t="shared" si="25"/>
        <v>0</v>
      </c>
      <c r="G101" s="493">
        <v>0</v>
      </c>
      <c r="H101" s="494">
        <v>0</v>
      </c>
      <c r="I101" s="494">
        <v>0</v>
      </c>
      <c r="J101" s="494">
        <v>0</v>
      </c>
      <c r="K101" s="494">
        <v>0</v>
      </c>
      <c r="L101" s="494">
        <v>0</v>
      </c>
      <c r="M101" s="494">
        <v>0</v>
      </c>
      <c r="N101" s="494">
        <v>0</v>
      </c>
      <c r="O101" s="494">
        <v>0</v>
      </c>
      <c r="P101" s="494">
        <v>0</v>
      </c>
      <c r="Q101" s="494">
        <v>0</v>
      </c>
      <c r="R101" s="494">
        <v>0</v>
      </c>
      <c r="S101" s="494">
        <v>0</v>
      </c>
      <c r="T101" s="494">
        <v>0</v>
      </c>
      <c r="U101" s="494">
        <v>0</v>
      </c>
      <c r="V101" s="494">
        <v>0</v>
      </c>
      <c r="W101" s="494">
        <v>0</v>
      </c>
      <c r="X101" s="494">
        <v>0</v>
      </c>
      <c r="Y101" s="494">
        <v>0</v>
      </c>
      <c r="Z101" s="494">
        <v>0</v>
      </c>
      <c r="AA101" s="494">
        <v>0</v>
      </c>
      <c r="AB101" s="494">
        <v>0</v>
      </c>
      <c r="AC101" s="494">
        <v>0</v>
      </c>
      <c r="AD101" s="494">
        <v>0</v>
      </c>
      <c r="AE101" s="494">
        <v>0</v>
      </c>
      <c r="AF101" s="494">
        <v>0</v>
      </c>
      <c r="AG101" s="494">
        <v>0</v>
      </c>
      <c r="AH101" s="494">
        <v>0</v>
      </c>
      <c r="AI101" s="494">
        <v>0</v>
      </c>
      <c r="AJ101" s="494">
        <v>0</v>
      </c>
      <c r="AK101" s="494">
        <v>0</v>
      </c>
      <c r="AL101" s="494">
        <v>0</v>
      </c>
      <c r="AM101" s="494">
        <v>0</v>
      </c>
      <c r="AN101" s="494">
        <v>0</v>
      </c>
      <c r="AO101" s="494">
        <v>0</v>
      </c>
      <c r="AP101" s="494">
        <v>0</v>
      </c>
      <c r="AQ101" s="494">
        <v>0</v>
      </c>
      <c r="AR101" s="494">
        <v>0</v>
      </c>
      <c r="AS101" s="494">
        <v>0</v>
      </c>
      <c r="AT101" s="494">
        <v>0</v>
      </c>
      <c r="AU101" s="494">
        <v>0</v>
      </c>
      <c r="AV101" s="494">
        <v>0</v>
      </c>
      <c r="AW101" s="494">
        <v>0</v>
      </c>
      <c r="AX101" s="494">
        <v>0</v>
      </c>
      <c r="AY101" s="494">
        <v>0</v>
      </c>
      <c r="AZ101" s="494">
        <v>0</v>
      </c>
      <c r="BA101" s="494">
        <v>0</v>
      </c>
      <c r="BB101" s="494">
        <v>0</v>
      </c>
      <c r="BC101" s="494">
        <v>0</v>
      </c>
      <c r="BD101" s="494">
        <v>0</v>
      </c>
      <c r="BE101" s="494">
        <v>0</v>
      </c>
      <c r="BF101" s="494">
        <v>0</v>
      </c>
      <c r="BG101" s="494">
        <v>0</v>
      </c>
      <c r="BH101" s="494">
        <v>0</v>
      </c>
      <c r="BI101" s="494">
        <v>0</v>
      </c>
      <c r="BJ101" s="494">
        <v>0</v>
      </c>
      <c r="BK101" s="494">
        <v>0</v>
      </c>
      <c r="BL101" s="494">
        <v>0</v>
      </c>
      <c r="BM101" s="494">
        <v>0</v>
      </c>
      <c r="BN101" s="494">
        <v>0</v>
      </c>
      <c r="BO101" s="494">
        <v>0</v>
      </c>
      <c r="BP101" s="494">
        <v>0</v>
      </c>
      <c r="BQ101" s="494">
        <v>0</v>
      </c>
      <c r="BR101" s="494">
        <v>0</v>
      </c>
      <c r="BS101" s="494">
        <v>0</v>
      </c>
      <c r="BT101" s="494">
        <v>0</v>
      </c>
      <c r="BU101" s="494">
        <v>0</v>
      </c>
      <c r="BV101" s="494">
        <v>0</v>
      </c>
      <c r="BW101" s="494">
        <v>0</v>
      </c>
      <c r="BX101" s="494">
        <v>0</v>
      </c>
      <c r="BY101" s="494">
        <v>0</v>
      </c>
      <c r="BZ101" s="494">
        <v>0</v>
      </c>
      <c r="CA101" s="494">
        <v>0</v>
      </c>
      <c r="CB101" s="494">
        <v>0</v>
      </c>
      <c r="CC101" s="494">
        <v>0</v>
      </c>
      <c r="CD101" s="494">
        <v>0</v>
      </c>
      <c r="CE101" s="494">
        <v>0</v>
      </c>
      <c r="CF101" s="494">
        <v>0</v>
      </c>
      <c r="CG101" s="494">
        <v>0</v>
      </c>
      <c r="CH101" s="494">
        <v>0</v>
      </c>
      <c r="CI101" s="494">
        <v>0</v>
      </c>
      <c r="CJ101" s="494">
        <v>0</v>
      </c>
      <c r="CK101" s="494">
        <v>0</v>
      </c>
      <c r="CL101" s="494">
        <v>0</v>
      </c>
      <c r="CM101" s="494">
        <v>0</v>
      </c>
      <c r="CN101" s="494">
        <v>0</v>
      </c>
      <c r="CO101" s="494">
        <v>0</v>
      </c>
      <c r="CP101" s="494">
        <v>0</v>
      </c>
      <c r="CQ101" s="494">
        <v>0</v>
      </c>
      <c r="CR101" s="494">
        <v>0</v>
      </c>
      <c r="CS101" s="494">
        <v>0</v>
      </c>
      <c r="CT101" s="9"/>
      <c r="CV101" s="343">
        <f>IF(COUNT(G101:INDEX(G101:CS101,RP+1))&lt;&gt;RP+1,"Error",0)</f>
        <v>0</v>
      </c>
      <c r="CX101" s="324">
        <f t="shared" si="26"/>
        <v>0</v>
      </c>
    </row>
    <row r="102" spans="3:102" ht="13" hidden="1" x14ac:dyDescent="0.3">
      <c r="C102" s="421"/>
      <c r="E102" s="492">
        <f>G102+NPV(G.Asm!$F$40,H102:INDEX(H102:CS102,RP))</f>
        <v>0</v>
      </c>
      <c r="F102" s="492">
        <f t="shared" si="25"/>
        <v>0</v>
      </c>
      <c r="G102" s="493">
        <v>0</v>
      </c>
      <c r="H102" s="494">
        <v>0</v>
      </c>
      <c r="I102" s="494">
        <v>0</v>
      </c>
      <c r="J102" s="494">
        <v>0</v>
      </c>
      <c r="K102" s="494">
        <v>0</v>
      </c>
      <c r="L102" s="494">
        <v>0</v>
      </c>
      <c r="M102" s="494">
        <v>0</v>
      </c>
      <c r="N102" s="494">
        <v>0</v>
      </c>
      <c r="O102" s="494">
        <v>0</v>
      </c>
      <c r="P102" s="494">
        <v>0</v>
      </c>
      <c r="Q102" s="494">
        <v>0</v>
      </c>
      <c r="R102" s="494">
        <v>0</v>
      </c>
      <c r="S102" s="494">
        <v>0</v>
      </c>
      <c r="T102" s="494">
        <v>0</v>
      </c>
      <c r="U102" s="494">
        <v>0</v>
      </c>
      <c r="V102" s="494">
        <v>0</v>
      </c>
      <c r="W102" s="494">
        <v>0</v>
      </c>
      <c r="X102" s="494">
        <v>0</v>
      </c>
      <c r="Y102" s="494">
        <v>0</v>
      </c>
      <c r="Z102" s="494">
        <v>0</v>
      </c>
      <c r="AA102" s="494">
        <v>0</v>
      </c>
      <c r="AB102" s="494">
        <v>0</v>
      </c>
      <c r="AC102" s="494">
        <v>0</v>
      </c>
      <c r="AD102" s="494">
        <v>0</v>
      </c>
      <c r="AE102" s="494">
        <v>0</v>
      </c>
      <c r="AF102" s="494">
        <v>0</v>
      </c>
      <c r="AG102" s="494">
        <v>0</v>
      </c>
      <c r="AH102" s="494">
        <v>0</v>
      </c>
      <c r="AI102" s="494">
        <v>0</v>
      </c>
      <c r="AJ102" s="494">
        <v>0</v>
      </c>
      <c r="AK102" s="494">
        <v>0</v>
      </c>
      <c r="AL102" s="494">
        <v>0</v>
      </c>
      <c r="AM102" s="494">
        <v>0</v>
      </c>
      <c r="AN102" s="494">
        <v>0</v>
      </c>
      <c r="AO102" s="494">
        <v>0</v>
      </c>
      <c r="AP102" s="494">
        <v>0</v>
      </c>
      <c r="AQ102" s="494">
        <v>0</v>
      </c>
      <c r="AR102" s="494">
        <v>0</v>
      </c>
      <c r="AS102" s="494">
        <v>0</v>
      </c>
      <c r="AT102" s="494">
        <v>0</v>
      </c>
      <c r="AU102" s="494">
        <v>0</v>
      </c>
      <c r="AV102" s="494">
        <v>0</v>
      </c>
      <c r="AW102" s="494">
        <v>0</v>
      </c>
      <c r="AX102" s="494">
        <v>0</v>
      </c>
      <c r="AY102" s="494">
        <v>0</v>
      </c>
      <c r="AZ102" s="494">
        <v>0</v>
      </c>
      <c r="BA102" s="494">
        <v>0</v>
      </c>
      <c r="BB102" s="494">
        <v>0</v>
      </c>
      <c r="BC102" s="494">
        <v>0</v>
      </c>
      <c r="BD102" s="494">
        <v>0</v>
      </c>
      <c r="BE102" s="494">
        <v>0</v>
      </c>
      <c r="BF102" s="494">
        <v>0</v>
      </c>
      <c r="BG102" s="494">
        <v>0</v>
      </c>
      <c r="BH102" s="494">
        <v>0</v>
      </c>
      <c r="BI102" s="494">
        <v>0</v>
      </c>
      <c r="BJ102" s="494">
        <v>0</v>
      </c>
      <c r="BK102" s="494">
        <v>0</v>
      </c>
      <c r="BL102" s="494">
        <v>0</v>
      </c>
      <c r="BM102" s="494">
        <v>0</v>
      </c>
      <c r="BN102" s="494">
        <v>0</v>
      </c>
      <c r="BO102" s="494">
        <v>0</v>
      </c>
      <c r="BP102" s="494">
        <v>0</v>
      </c>
      <c r="BQ102" s="494">
        <v>0</v>
      </c>
      <c r="BR102" s="494">
        <v>0</v>
      </c>
      <c r="BS102" s="494">
        <v>0</v>
      </c>
      <c r="BT102" s="494">
        <v>0</v>
      </c>
      <c r="BU102" s="494">
        <v>0</v>
      </c>
      <c r="BV102" s="494">
        <v>0</v>
      </c>
      <c r="BW102" s="494">
        <v>0</v>
      </c>
      <c r="BX102" s="494">
        <v>0</v>
      </c>
      <c r="BY102" s="494">
        <v>0</v>
      </c>
      <c r="BZ102" s="494">
        <v>0</v>
      </c>
      <c r="CA102" s="494">
        <v>0</v>
      </c>
      <c r="CB102" s="494">
        <v>0</v>
      </c>
      <c r="CC102" s="494">
        <v>0</v>
      </c>
      <c r="CD102" s="494">
        <v>0</v>
      </c>
      <c r="CE102" s="494">
        <v>0</v>
      </c>
      <c r="CF102" s="494">
        <v>0</v>
      </c>
      <c r="CG102" s="494">
        <v>0</v>
      </c>
      <c r="CH102" s="494">
        <v>0</v>
      </c>
      <c r="CI102" s="494">
        <v>0</v>
      </c>
      <c r="CJ102" s="494">
        <v>0</v>
      </c>
      <c r="CK102" s="494">
        <v>0</v>
      </c>
      <c r="CL102" s="494">
        <v>0</v>
      </c>
      <c r="CM102" s="494">
        <v>0</v>
      </c>
      <c r="CN102" s="494">
        <v>0</v>
      </c>
      <c r="CO102" s="494">
        <v>0</v>
      </c>
      <c r="CP102" s="494">
        <v>0</v>
      </c>
      <c r="CQ102" s="494">
        <v>0</v>
      </c>
      <c r="CR102" s="494">
        <v>0</v>
      </c>
      <c r="CS102" s="494">
        <v>0</v>
      </c>
      <c r="CT102" s="9"/>
      <c r="CV102" s="343">
        <f>IF(COUNT(G102:INDEX(G102:CS102,RP+1))&lt;&gt;RP+1,"Error",0)</f>
        <v>0</v>
      </c>
      <c r="CX102" s="324">
        <f t="shared" si="26"/>
        <v>0</v>
      </c>
    </row>
    <row r="103" spans="3:102" ht="13" hidden="1" x14ac:dyDescent="0.3">
      <c r="C103" s="421"/>
      <c r="E103" s="492">
        <f>G103+NPV(G.Asm!$F$40,H103:INDEX(H103:CS103,RP))</f>
        <v>0</v>
      </c>
      <c r="F103" s="492">
        <f t="shared" si="25"/>
        <v>0</v>
      </c>
      <c r="G103" s="493">
        <v>0</v>
      </c>
      <c r="H103" s="494">
        <v>0</v>
      </c>
      <c r="I103" s="494">
        <v>0</v>
      </c>
      <c r="J103" s="494">
        <v>0</v>
      </c>
      <c r="K103" s="494">
        <v>0</v>
      </c>
      <c r="L103" s="494">
        <v>0</v>
      </c>
      <c r="M103" s="494">
        <v>0</v>
      </c>
      <c r="N103" s="494">
        <v>0</v>
      </c>
      <c r="O103" s="494">
        <v>0</v>
      </c>
      <c r="P103" s="494">
        <v>0</v>
      </c>
      <c r="Q103" s="494">
        <v>0</v>
      </c>
      <c r="R103" s="494">
        <v>0</v>
      </c>
      <c r="S103" s="494">
        <v>0</v>
      </c>
      <c r="T103" s="494">
        <v>0</v>
      </c>
      <c r="U103" s="494">
        <v>0</v>
      </c>
      <c r="V103" s="494">
        <v>0</v>
      </c>
      <c r="W103" s="494">
        <v>0</v>
      </c>
      <c r="X103" s="494">
        <v>0</v>
      </c>
      <c r="Y103" s="494">
        <v>0</v>
      </c>
      <c r="Z103" s="494">
        <v>0</v>
      </c>
      <c r="AA103" s="494">
        <v>0</v>
      </c>
      <c r="AB103" s="494">
        <v>0</v>
      </c>
      <c r="AC103" s="494">
        <v>0</v>
      </c>
      <c r="AD103" s="494">
        <v>0</v>
      </c>
      <c r="AE103" s="494">
        <v>0</v>
      </c>
      <c r="AF103" s="494">
        <v>0</v>
      </c>
      <c r="AG103" s="494">
        <v>0</v>
      </c>
      <c r="AH103" s="494">
        <v>0</v>
      </c>
      <c r="AI103" s="494">
        <v>0</v>
      </c>
      <c r="AJ103" s="494">
        <v>0</v>
      </c>
      <c r="AK103" s="494">
        <v>0</v>
      </c>
      <c r="AL103" s="494">
        <v>0</v>
      </c>
      <c r="AM103" s="494">
        <v>0</v>
      </c>
      <c r="AN103" s="494">
        <v>0</v>
      </c>
      <c r="AO103" s="494">
        <v>0</v>
      </c>
      <c r="AP103" s="494">
        <v>0</v>
      </c>
      <c r="AQ103" s="494">
        <v>0</v>
      </c>
      <c r="AR103" s="494">
        <v>0</v>
      </c>
      <c r="AS103" s="494">
        <v>0</v>
      </c>
      <c r="AT103" s="494">
        <v>0</v>
      </c>
      <c r="AU103" s="494">
        <v>0</v>
      </c>
      <c r="AV103" s="494">
        <v>0</v>
      </c>
      <c r="AW103" s="494">
        <v>0</v>
      </c>
      <c r="AX103" s="494">
        <v>0</v>
      </c>
      <c r="AY103" s="494">
        <v>0</v>
      </c>
      <c r="AZ103" s="494">
        <v>0</v>
      </c>
      <c r="BA103" s="494">
        <v>0</v>
      </c>
      <c r="BB103" s="494">
        <v>0</v>
      </c>
      <c r="BC103" s="494">
        <v>0</v>
      </c>
      <c r="BD103" s="494">
        <v>0</v>
      </c>
      <c r="BE103" s="494">
        <v>0</v>
      </c>
      <c r="BF103" s="494">
        <v>0</v>
      </c>
      <c r="BG103" s="494">
        <v>0</v>
      </c>
      <c r="BH103" s="494">
        <v>0</v>
      </c>
      <c r="BI103" s="494">
        <v>0</v>
      </c>
      <c r="BJ103" s="494">
        <v>0</v>
      </c>
      <c r="BK103" s="494">
        <v>0</v>
      </c>
      <c r="BL103" s="494">
        <v>0</v>
      </c>
      <c r="BM103" s="494">
        <v>0</v>
      </c>
      <c r="BN103" s="494">
        <v>0</v>
      </c>
      <c r="BO103" s="494">
        <v>0</v>
      </c>
      <c r="BP103" s="494">
        <v>0</v>
      </c>
      <c r="BQ103" s="494">
        <v>0</v>
      </c>
      <c r="BR103" s="494">
        <v>0</v>
      </c>
      <c r="BS103" s="494">
        <v>0</v>
      </c>
      <c r="BT103" s="494">
        <v>0</v>
      </c>
      <c r="BU103" s="494">
        <v>0</v>
      </c>
      <c r="BV103" s="494">
        <v>0</v>
      </c>
      <c r="BW103" s="494">
        <v>0</v>
      </c>
      <c r="BX103" s="494">
        <v>0</v>
      </c>
      <c r="BY103" s="494">
        <v>0</v>
      </c>
      <c r="BZ103" s="494">
        <v>0</v>
      </c>
      <c r="CA103" s="494">
        <v>0</v>
      </c>
      <c r="CB103" s="494">
        <v>0</v>
      </c>
      <c r="CC103" s="494">
        <v>0</v>
      </c>
      <c r="CD103" s="494">
        <v>0</v>
      </c>
      <c r="CE103" s="494">
        <v>0</v>
      </c>
      <c r="CF103" s="494">
        <v>0</v>
      </c>
      <c r="CG103" s="494">
        <v>0</v>
      </c>
      <c r="CH103" s="494">
        <v>0</v>
      </c>
      <c r="CI103" s="494">
        <v>0</v>
      </c>
      <c r="CJ103" s="494">
        <v>0</v>
      </c>
      <c r="CK103" s="494">
        <v>0</v>
      </c>
      <c r="CL103" s="494">
        <v>0</v>
      </c>
      <c r="CM103" s="494">
        <v>0</v>
      </c>
      <c r="CN103" s="494">
        <v>0</v>
      </c>
      <c r="CO103" s="494">
        <v>0</v>
      </c>
      <c r="CP103" s="494">
        <v>0</v>
      </c>
      <c r="CQ103" s="494">
        <v>0</v>
      </c>
      <c r="CR103" s="494">
        <v>0</v>
      </c>
      <c r="CS103" s="494">
        <v>0</v>
      </c>
      <c r="CT103" s="9"/>
      <c r="CV103" s="343">
        <f>IF(COUNT(G103:INDEX(G103:CS103,RP+1))&lt;&gt;RP+1,"Error",0)</f>
        <v>0</v>
      </c>
      <c r="CX103" s="324">
        <f t="shared" si="26"/>
        <v>0</v>
      </c>
    </row>
    <row r="104" spans="3:102" ht="13" hidden="1" x14ac:dyDescent="0.3">
      <c r="C104" s="421"/>
      <c r="E104" s="492">
        <f>G104+NPV(G.Asm!$F$40,H104:INDEX(H104:CS104,RP))</f>
        <v>0</v>
      </c>
      <c r="F104" s="492">
        <f t="shared" si="25"/>
        <v>0</v>
      </c>
      <c r="G104" s="493">
        <v>0</v>
      </c>
      <c r="H104" s="494">
        <v>0</v>
      </c>
      <c r="I104" s="494">
        <v>0</v>
      </c>
      <c r="J104" s="494">
        <v>0</v>
      </c>
      <c r="K104" s="494">
        <v>0</v>
      </c>
      <c r="L104" s="494">
        <v>0</v>
      </c>
      <c r="M104" s="494">
        <v>0</v>
      </c>
      <c r="N104" s="494">
        <v>0</v>
      </c>
      <c r="O104" s="494">
        <v>0</v>
      </c>
      <c r="P104" s="494">
        <v>0</v>
      </c>
      <c r="Q104" s="494">
        <v>0</v>
      </c>
      <c r="R104" s="494">
        <v>0</v>
      </c>
      <c r="S104" s="494">
        <v>0</v>
      </c>
      <c r="T104" s="494">
        <v>0</v>
      </c>
      <c r="U104" s="494">
        <v>0</v>
      </c>
      <c r="V104" s="494">
        <v>0</v>
      </c>
      <c r="W104" s="494">
        <v>0</v>
      </c>
      <c r="X104" s="494">
        <v>0</v>
      </c>
      <c r="Y104" s="494">
        <v>0</v>
      </c>
      <c r="Z104" s="494">
        <v>0</v>
      </c>
      <c r="AA104" s="494">
        <v>0</v>
      </c>
      <c r="AB104" s="494">
        <v>0</v>
      </c>
      <c r="AC104" s="494">
        <v>0</v>
      </c>
      <c r="AD104" s="494">
        <v>0</v>
      </c>
      <c r="AE104" s="494">
        <v>0</v>
      </c>
      <c r="AF104" s="494">
        <v>0</v>
      </c>
      <c r="AG104" s="494">
        <v>0</v>
      </c>
      <c r="AH104" s="494">
        <v>0</v>
      </c>
      <c r="AI104" s="494">
        <v>0</v>
      </c>
      <c r="AJ104" s="494">
        <v>0</v>
      </c>
      <c r="AK104" s="494">
        <v>0</v>
      </c>
      <c r="AL104" s="494">
        <v>0</v>
      </c>
      <c r="AM104" s="494">
        <v>0</v>
      </c>
      <c r="AN104" s="494">
        <v>0</v>
      </c>
      <c r="AO104" s="494">
        <v>0</v>
      </c>
      <c r="AP104" s="494">
        <v>0</v>
      </c>
      <c r="AQ104" s="494">
        <v>0</v>
      </c>
      <c r="AR104" s="494">
        <v>0</v>
      </c>
      <c r="AS104" s="494">
        <v>0</v>
      </c>
      <c r="AT104" s="494">
        <v>0</v>
      </c>
      <c r="AU104" s="494">
        <v>0</v>
      </c>
      <c r="AV104" s="494">
        <v>0</v>
      </c>
      <c r="AW104" s="494">
        <v>0</v>
      </c>
      <c r="AX104" s="494">
        <v>0</v>
      </c>
      <c r="AY104" s="494">
        <v>0</v>
      </c>
      <c r="AZ104" s="494">
        <v>0</v>
      </c>
      <c r="BA104" s="494">
        <v>0</v>
      </c>
      <c r="BB104" s="494">
        <v>0</v>
      </c>
      <c r="BC104" s="494">
        <v>0</v>
      </c>
      <c r="BD104" s="494">
        <v>0</v>
      </c>
      <c r="BE104" s="494">
        <v>0</v>
      </c>
      <c r="BF104" s="494">
        <v>0</v>
      </c>
      <c r="BG104" s="494">
        <v>0</v>
      </c>
      <c r="BH104" s="494">
        <v>0</v>
      </c>
      <c r="BI104" s="494">
        <v>0</v>
      </c>
      <c r="BJ104" s="494">
        <v>0</v>
      </c>
      <c r="BK104" s="494">
        <v>0</v>
      </c>
      <c r="BL104" s="494">
        <v>0</v>
      </c>
      <c r="BM104" s="494">
        <v>0</v>
      </c>
      <c r="BN104" s="494">
        <v>0</v>
      </c>
      <c r="BO104" s="494">
        <v>0</v>
      </c>
      <c r="BP104" s="494">
        <v>0</v>
      </c>
      <c r="BQ104" s="494">
        <v>0</v>
      </c>
      <c r="BR104" s="494">
        <v>0</v>
      </c>
      <c r="BS104" s="494">
        <v>0</v>
      </c>
      <c r="BT104" s="494">
        <v>0</v>
      </c>
      <c r="BU104" s="494">
        <v>0</v>
      </c>
      <c r="BV104" s="494">
        <v>0</v>
      </c>
      <c r="BW104" s="494">
        <v>0</v>
      </c>
      <c r="BX104" s="494">
        <v>0</v>
      </c>
      <c r="BY104" s="494">
        <v>0</v>
      </c>
      <c r="BZ104" s="494">
        <v>0</v>
      </c>
      <c r="CA104" s="494">
        <v>0</v>
      </c>
      <c r="CB104" s="494">
        <v>0</v>
      </c>
      <c r="CC104" s="494">
        <v>0</v>
      </c>
      <c r="CD104" s="494">
        <v>0</v>
      </c>
      <c r="CE104" s="494">
        <v>0</v>
      </c>
      <c r="CF104" s="494">
        <v>0</v>
      </c>
      <c r="CG104" s="494">
        <v>0</v>
      </c>
      <c r="CH104" s="494">
        <v>0</v>
      </c>
      <c r="CI104" s="494">
        <v>0</v>
      </c>
      <c r="CJ104" s="494">
        <v>0</v>
      </c>
      <c r="CK104" s="494">
        <v>0</v>
      </c>
      <c r="CL104" s="494">
        <v>0</v>
      </c>
      <c r="CM104" s="494">
        <v>0</v>
      </c>
      <c r="CN104" s="494">
        <v>0</v>
      </c>
      <c r="CO104" s="494">
        <v>0</v>
      </c>
      <c r="CP104" s="494">
        <v>0</v>
      </c>
      <c r="CQ104" s="494">
        <v>0</v>
      </c>
      <c r="CR104" s="494">
        <v>0</v>
      </c>
      <c r="CS104" s="494">
        <v>0</v>
      </c>
      <c r="CT104" s="9"/>
      <c r="CV104" s="343">
        <f>IF(COUNT(G104:INDEX(G104:CS104,RP+1))&lt;&gt;RP+1,"Error",0)</f>
        <v>0</v>
      </c>
      <c r="CX104" s="324">
        <f t="shared" si="26"/>
        <v>0</v>
      </c>
    </row>
    <row r="105" spans="3:102" ht="13" hidden="1" x14ac:dyDescent="0.3">
      <c r="C105" s="421"/>
      <c r="E105" s="492">
        <f>G105+NPV(G.Asm!$F$40,H105:INDEX(H105:CS105,RP))</f>
        <v>0</v>
      </c>
      <c r="F105" s="492">
        <f t="shared" si="25"/>
        <v>0</v>
      </c>
      <c r="G105" s="493">
        <v>0</v>
      </c>
      <c r="H105" s="494">
        <v>0</v>
      </c>
      <c r="I105" s="494">
        <v>0</v>
      </c>
      <c r="J105" s="494">
        <v>0</v>
      </c>
      <c r="K105" s="494">
        <v>0</v>
      </c>
      <c r="L105" s="494">
        <v>0</v>
      </c>
      <c r="M105" s="494">
        <v>0</v>
      </c>
      <c r="N105" s="494">
        <v>0</v>
      </c>
      <c r="O105" s="494">
        <v>0</v>
      </c>
      <c r="P105" s="494">
        <v>0</v>
      </c>
      <c r="Q105" s="494">
        <v>0</v>
      </c>
      <c r="R105" s="494">
        <v>0</v>
      </c>
      <c r="S105" s="494">
        <v>0</v>
      </c>
      <c r="T105" s="494">
        <v>0</v>
      </c>
      <c r="U105" s="494">
        <v>0</v>
      </c>
      <c r="V105" s="494">
        <v>0</v>
      </c>
      <c r="W105" s="494">
        <v>0</v>
      </c>
      <c r="X105" s="494">
        <v>0</v>
      </c>
      <c r="Y105" s="494">
        <v>0</v>
      </c>
      <c r="Z105" s="494">
        <v>0</v>
      </c>
      <c r="AA105" s="494">
        <v>0</v>
      </c>
      <c r="AB105" s="494">
        <v>0</v>
      </c>
      <c r="AC105" s="494">
        <v>0</v>
      </c>
      <c r="AD105" s="494">
        <v>0</v>
      </c>
      <c r="AE105" s="494">
        <v>0</v>
      </c>
      <c r="AF105" s="494">
        <v>0</v>
      </c>
      <c r="AG105" s="494">
        <v>0</v>
      </c>
      <c r="AH105" s="494">
        <v>0</v>
      </c>
      <c r="AI105" s="494">
        <v>0</v>
      </c>
      <c r="AJ105" s="494">
        <v>0</v>
      </c>
      <c r="AK105" s="494">
        <v>0</v>
      </c>
      <c r="AL105" s="494">
        <v>0</v>
      </c>
      <c r="AM105" s="494">
        <v>0</v>
      </c>
      <c r="AN105" s="494">
        <v>0</v>
      </c>
      <c r="AO105" s="494">
        <v>0</v>
      </c>
      <c r="AP105" s="494">
        <v>0</v>
      </c>
      <c r="AQ105" s="494">
        <v>0</v>
      </c>
      <c r="AR105" s="494">
        <v>0</v>
      </c>
      <c r="AS105" s="494">
        <v>0</v>
      </c>
      <c r="AT105" s="494">
        <v>0</v>
      </c>
      <c r="AU105" s="494">
        <v>0</v>
      </c>
      <c r="AV105" s="494">
        <v>0</v>
      </c>
      <c r="AW105" s="494">
        <v>0</v>
      </c>
      <c r="AX105" s="494">
        <v>0</v>
      </c>
      <c r="AY105" s="494">
        <v>0</v>
      </c>
      <c r="AZ105" s="494">
        <v>0</v>
      </c>
      <c r="BA105" s="494">
        <v>0</v>
      </c>
      <c r="BB105" s="494">
        <v>0</v>
      </c>
      <c r="BC105" s="494">
        <v>0</v>
      </c>
      <c r="BD105" s="494">
        <v>0</v>
      </c>
      <c r="BE105" s="494">
        <v>0</v>
      </c>
      <c r="BF105" s="494">
        <v>0</v>
      </c>
      <c r="BG105" s="494">
        <v>0</v>
      </c>
      <c r="BH105" s="494">
        <v>0</v>
      </c>
      <c r="BI105" s="494">
        <v>0</v>
      </c>
      <c r="BJ105" s="494">
        <v>0</v>
      </c>
      <c r="BK105" s="494">
        <v>0</v>
      </c>
      <c r="BL105" s="494">
        <v>0</v>
      </c>
      <c r="BM105" s="494">
        <v>0</v>
      </c>
      <c r="BN105" s="494">
        <v>0</v>
      </c>
      <c r="BO105" s="494">
        <v>0</v>
      </c>
      <c r="BP105" s="494">
        <v>0</v>
      </c>
      <c r="BQ105" s="494">
        <v>0</v>
      </c>
      <c r="BR105" s="494">
        <v>0</v>
      </c>
      <c r="BS105" s="494">
        <v>0</v>
      </c>
      <c r="BT105" s="494">
        <v>0</v>
      </c>
      <c r="BU105" s="494">
        <v>0</v>
      </c>
      <c r="BV105" s="494">
        <v>0</v>
      </c>
      <c r="BW105" s="494">
        <v>0</v>
      </c>
      <c r="BX105" s="494">
        <v>0</v>
      </c>
      <c r="BY105" s="494">
        <v>0</v>
      </c>
      <c r="BZ105" s="494">
        <v>0</v>
      </c>
      <c r="CA105" s="494">
        <v>0</v>
      </c>
      <c r="CB105" s="494">
        <v>0</v>
      </c>
      <c r="CC105" s="494">
        <v>0</v>
      </c>
      <c r="CD105" s="494">
        <v>0</v>
      </c>
      <c r="CE105" s="494">
        <v>0</v>
      </c>
      <c r="CF105" s="494">
        <v>0</v>
      </c>
      <c r="CG105" s="494">
        <v>0</v>
      </c>
      <c r="CH105" s="494">
        <v>0</v>
      </c>
      <c r="CI105" s="494">
        <v>0</v>
      </c>
      <c r="CJ105" s="494">
        <v>0</v>
      </c>
      <c r="CK105" s="494">
        <v>0</v>
      </c>
      <c r="CL105" s="494">
        <v>0</v>
      </c>
      <c r="CM105" s="494">
        <v>0</v>
      </c>
      <c r="CN105" s="494">
        <v>0</v>
      </c>
      <c r="CO105" s="494">
        <v>0</v>
      </c>
      <c r="CP105" s="494">
        <v>0</v>
      </c>
      <c r="CQ105" s="494">
        <v>0</v>
      </c>
      <c r="CR105" s="494">
        <v>0</v>
      </c>
      <c r="CS105" s="494">
        <v>0</v>
      </c>
      <c r="CT105" s="9"/>
      <c r="CV105" s="343">
        <f>IF(COUNT(G105:INDEX(G105:CS105,RP+1))&lt;&gt;RP+1,"Error",0)</f>
        <v>0</v>
      </c>
      <c r="CX105" s="324">
        <f t="shared" si="26"/>
        <v>0</v>
      </c>
    </row>
    <row r="106" spans="3:102" ht="13" hidden="1" x14ac:dyDescent="0.3">
      <c r="C106" s="421"/>
      <c r="E106" s="492">
        <f>G106+NPV(G.Asm!$F$40,H106:INDEX(H106:CS106,RP))</f>
        <v>0</v>
      </c>
      <c r="F106" s="492">
        <f t="shared" si="25"/>
        <v>0</v>
      </c>
      <c r="G106" s="493">
        <v>0</v>
      </c>
      <c r="H106" s="494">
        <v>0</v>
      </c>
      <c r="I106" s="494">
        <v>0</v>
      </c>
      <c r="J106" s="494">
        <v>0</v>
      </c>
      <c r="K106" s="494">
        <v>0</v>
      </c>
      <c r="L106" s="494">
        <v>0</v>
      </c>
      <c r="M106" s="494">
        <v>0</v>
      </c>
      <c r="N106" s="494">
        <v>0</v>
      </c>
      <c r="O106" s="494">
        <v>0</v>
      </c>
      <c r="P106" s="494">
        <v>0</v>
      </c>
      <c r="Q106" s="494">
        <v>0</v>
      </c>
      <c r="R106" s="494">
        <v>0</v>
      </c>
      <c r="S106" s="494">
        <v>0</v>
      </c>
      <c r="T106" s="494">
        <v>0</v>
      </c>
      <c r="U106" s="494">
        <v>0</v>
      </c>
      <c r="V106" s="494">
        <v>0</v>
      </c>
      <c r="W106" s="494">
        <v>0</v>
      </c>
      <c r="X106" s="494">
        <v>0</v>
      </c>
      <c r="Y106" s="494">
        <v>0</v>
      </c>
      <c r="Z106" s="494">
        <v>0</v>
      </c>
      <c r="AA106" s="494">
        <v>0</v>
      </c>
      <c r="AB106" s="494">
        <v>0</v>
      </c>
      <c r="AC106" s="494">
        <v>0</v>
      </c>
      <c r="AD106" s="494">
        <v>0</v>
      </c>
      <c r="AE106" s="494">
        <v>0</v>
      </c>
      <c r="AF106" s="494">
        <v>0</v>
      </c>
      <c r="AG106" s="494">
        <v>0</v>
      </c>
      <c r="AH106" s="494">
        <v>0</v>
      </c>
      <c r="AI106" s="494">
        <v>0</v>
      </c>
      <c r="AJ106" s="494">
        <v>0</v>
      </c>
      <c r="AK106" s="494">
        <v>0</v>
      </c>
      <c r="AL106" s="494">
        <v>0</v>
      </c>
      <c r="AM106" s="494">
        <v>0</v>
      </c>
      <c r="AN106" s="494">
        <v>0</v>
      </c>
      <c r="AO106" s="494">
        <v>0</v>
      </c>
      <c r="AP106" s="494">
        <v>0</v>
      </c>
      <c r="AQ106" s="494">
        <v>0</v>
      </c>
      <c r="AR106" s="494">
        <v>0</v>
      </c>
      <c r="AS106" s="494">
        <v>0</v>
      </c>
      <c r="AT106" s="494">
        <v>0</v>
      </c>
      <c r="AU106" s="494">
        <v>0</v>
      </c>
      <c r="AV106" s="494">
        <v>0</v>
      </c>
      <c r="AW106" s="494">
        <v>0</v>
      </c>
      <c r="AX106" s="494">
        <v>0</v>
      </c>
      <c r="AY106" s="494">
        <v>0</v>
      </c>
      <c r="AZ106" s="494">
        <v>0</v>
      </c>
      <c r="BA106" s="494">
        <v>0</v>
      </c>
      <c r="BB106" s="494">
        <v>0</v>
      </c>
      <c r="BC106" s="494">
        <v>0</v>
      </c>
      <c r="BD106" s="494">
        <v>0</v>
      </c>
      <c r="BE106" s="494">
        <v>0</v>
      </c>
      <c r="BF106" s="494">
        <v>0</v>
      </c>
      <c r="BG106" s="494">
        <v>0</v>
      </c>
      <c r="BH106" s="494">
        <v>0</v>
      </c>
      <c r="BI106" s="494">
        <v>0</v>
      </c>
      <c r="BJ106" s="494">
        <v>0</v>
      </c>
      <c r="BK106" s="494">
        <v>0</v>
      </c>
      <c r="BL106" s="494">
        <v>0</v>
      </c>
      <c r="BM106" s="494">
        <v>0</v>
      </c>
      <c r="BN106" s="494">
        <v>0</v>
      </c>
      <c r="BO106" s="494">
        <v>0</v>
      </c>
      <c r="BP106" s="494">
        <v>0</v>
      </c>
      <c r="BQ106" s="494">
        <v>0</v>
      </c>
      <c r="BR106" s="494">
        <v>0</v>
      </c>
      <c r="BS106" s="494">
        <v>0</v>
      </c>
      <c r="BT106" s="494">
        <v>0</v>
      </c>
      <c r="BU106" s="494">
        <v>0</v>
      </c>
      <c r="BV106" s="494">
        <v>0</v>
      </c>
      <c r="BW106" s="494">
        <v>0</v>
      </c>
      <c r="BX106" s="494">
        <v>0</v>
      </c>
      <c r="BY106" s="494">
        <v>0</v>
      </c>
      <c r="BZ106" s="494">
        <v>0</v>
      </c>
      <c r="CA106" s="494">
        <v>0</v>
      </c>
      <c r="CB106" s="494">
        <v>0</v>
      </c>
      <c r="CC106" s="494">
        <v>0</v>
      </c>
      <c r="CD106" s="494">
        <v>0</v>
      </c>
      <c r="CE106" s="494">
        <v>0</v>
      </c>
      <c r="CF106" s="494">
        <v>0</v>
      </c>
      <c r="CG106" s="494">
        <v>0</v>
      </c>
      <c r="CH106" s="494">
        <v>0</v>
      </c>
      <c r="CI106" s="494">
        <v>0</v>
      </c>
      <c r="CJ106" s="494">
        <v>0</v>
      </c>
      <c r="CK106" s="494">
        <v>0</v>
      </c>
      <c r="CL106" s="494">
        <v>0</v>
      </c>
      <c r="CM106" s="494">
        <v>0</v>
      </c>
      <c r="CN106" s="494">
        <v>0</v>
      </c>
      <c r="CO106" s="494">
        <v>0</v>
      </c>
      <c r="CP106" s="494">
        <v>0</v>
      </c>
      <c r="CQ106" s="494">
        <v>0</v>
      </c>
      <c r="CR106" s="494">
        <v>0</v>
      </c>
      <c r="CS106" s="494">
        <v>0</v>
      </c>
      <c r="CT106" s="9"/>
      <c r="CV106" s="343">
        <f>IF(COUNT(G106:INDEX(G106:CS106,RP+1))&lt;&gt;RP+1,"Error",0)</f>
        <v>0</v>
      </c>
      <c r="CX106" s="324">
        <f t="shared" si="26"/>
        <v>0</v>
      </c>
    </row>
    <row r="107" spans="3:102" ht="13" hidden="1" x14ac:dyDescent="0.3">
      <c r="C107" s="421"/>
      <c r="E107" s="492">
        <f>G107+NPV(G.Asm!$F$40,H107:INDEX(H107:CS107,RP))</f>
        <v>0</v>
      </c>
      <c r="F107" s="492">
        <f t="shared" si="25"/>
        <v>0</v>
      </c>
      <c r="G107" s="493">
        <v>0</v>
      </c>
      <c r="H107" s="494">
        <v>0</v>
      </c>
      <c r="I107" s="494">
        <v>0</v>
      </c>
      <c r="J107" s="494">
        <v>0</v>
      </c>
      <c r="K107" s="494">
        <v>0</v>
      </c>
      <c r="L107" s="494">
        <v>0</v>
      </c>
      <c r="M107" s="494">
        <v>0</v>
      </c>
      <c r="N107" s="494">
        <v>0</v>
      </c>
      <c r="O107" s="494">
        <v>0</v>
      </c>
      <c r="P107" s="494">
        <v>0</v>
      </c>
      <c r="Q107" s="494">
        <v>0</v>
      </c>
      <c r="R107" s="494">
        <v>0</v>
      </c>
      <c r="S107" s="494">
        <v>0</v>
      </c>
      <c r="T107" s="494">
        <v>0</v>
      </c>
      <c r="U107" s="494">
        <v>0</v>
      </c>
      <c r="V107" s="494">
        <v>0</v>
      </c>
      <c r="W107" s="494">
        <v>0</v>
      </c>
      <c r="X107" s="494">
        <v>0</v>
      </c>
      <c r="Y107" s="494">
        <v>0</v>
      </c>
      <c r="Z107" s="494">
        <v>0</v>
      </c>
      <c r="AA107" s="494">
        <v>0</v>
      </c>
      <c r="AB107" s="494">
        <v>0</v>
      </c>
      <c r="AC107" s="494">
        <v>0</v>
      </c>
      <c r="AD107" s="494">
        <v>0</v>
      </c>
      <c r="AE107" s="494">
        <v>0</v>
      </c>
      <c r="AF107" s="494">
        <v>0</v>
      </c>
      <c r="AG107" s="494">
        <v>0</v>
      </c>
      <c r="AH107" s="494">
        <v>0</v>
      </c>
      <c r="AI107" s="494">
        <v>0</v>
      </c>
      <c r="AJ107" s="494">
        <v>0</v>
      </c>
      <c r="AK107" s="494">
        <v>0</v>
      </c>
      <c r="AL107" s="494">
        <v>0</v>
      </c>
      <c r="AM107" s="494">
        <v>0</v>
      </c>
      <c r="AN107" s="494">
        <v>0</v>
      </c>
      <c r="AO107" s="494">
        <v>0</v>
      </c>
      <c r="AP107" s="494">
        <v>0</v>
      </c>
      <c r="AQ107" s="494">
        <v>0</v>
      </c>
      <c r="AR107" s="494">
        <v>0</v>
      </c>
      <c r="AS107" s="494">
        <v>0</v>
      </c>
      <c r="AT107" s="494">
        <v>0</v>
      </c>
      <c r="AU107" s="494">
        <v>0</v>
      </c>
      <c r="AV107" s="494">
        <v>0</v>
      </c>
      <c r="AW107" s="494">
        <v>0</v>
      </c>
      <c r="AX107" s="494">
        <v>0</v>
      </c>
      <c r="AY107" s="494">
        <v>0</v>
      </c>
      <c r="AZ107" s="494">
        <v>0</v>
      </c>
      <c r="BA107" s="494">
        <v>0</v>
      </c>
      <c r="BB107" s="494">
        <v>0</v>
      </c>
      <c r="BC107" s="494">
        <v>0</v>
      </c>
      <c r="BD107" s="494">
        <v>0</v>
      </c>
      <c r="BE107" s="494">
        <v>0</v>
      </c>
      <c r="BF107" s="494">
        <v>0</v>
      </c>
      <c r="BG107" s="494">
        <v>0</v>
      </c>
      <c r="BH107" s="494">
        <v>0</v>
      </c>
      <c r="BI107" s="494">
        <v>0</v>
      </c>
      <c r="BJ107" s="494">
        <v>0</v>
      </c>
      <c r="BK107" s="494">
        <v>0</v>
      </c>
      <c r="BL107" s="494">
        <v>0</v>
      </c>
      <c r="BM107" s="494">
        <v>0</v>
      </c>
      <c r="BN107" s="494">
        <v>0</v>
      </c>
      <c r="BO107" s="494">
        <v>0</v>
      </c>
      <c r="BP107" s="494">
        <v>0</v>
      </c>
      <c r="BQ107" s="494">
        <v>0</v>
      </c>
      <c r="BR107" s="494">
        <v>0</v>
      </c>
      <c r="BS107" s="494">
        <v>0</v>
      </c>
      <c r="BT107" s="494">
        <v>0</v>
      </c>
      <c r="BU107" s="494">
        <v>0</v>
      </c>
      <c r="BV107" s="494">
        <v>0</v>
      </c>
      <c r="BW107" s="494">
        <v>0</v>
      </c>
      <c r="BX107" s="494">
        <v>0</v>
      </c>
      <c r="BY107" s="494">
        <v>0</v>
      </c>
      <c r="BZ107" s="494">
        <v>0</v>
      </c>
      <c r="CA107" s="494">
        <v>0</v>
      </c>
      <c r="CB107" s="494">
        <v>0</v>
      </c>
      <c r="CC107" s="494">
        <v>0</v>
      </c>
      <c r="CD107" s="494">
        <v>0</v>
      </c>
      <c r="CE107" s="494">
        <v>0</v>
      </c>
      <c r="CF107" s="494">
        <v>0</v>
      </c>
      <c r="CG107" s="494">
        <v>0</v>
      </c>
      <c r="CH107" s="494">
        <v>0</v>
      </c>
      <c r="CI107" s="494">
        <v>0</v>
      </c>
      <c r="CJ107" s="494">
        <v>0</v>
      </c>
      <c r="CK107" s="494">
        <v>0</v>
      </c>
      <c r="CL107" s="494">
        <v>0</v>
      </c>
      <c r="CM107" s="494">
        <v>0</v>
      </c>
      <c r="CN107" s="494">
        <v>0</v>
      </c>
      <c r="CO107" s="494">
        <v>0</v>
      </c>
      <c r="CP107" s="494">
        <v>0</v>
      </c>
      <c r="CQ107" s="494">
        <v>0</v>
      </c>
      <c r="CR107" s="494">
        <v>0</v>
      </c>
      <c r="CS107" s="494">
        <v>0</v>
      </c>
      <c r="CT107" s="9"/>
      <c r="CV107" s="343">
        <f>IF(COUNT(G107:INDEX(G107:CS107,RP+1))&lt;&gt;RP+1,"Error",0)</f>
        <v>0</v>
      </c>
      <c r="CX107" s="324">
        <f t="shared" si="26"/>
        <v>0</v>
      </c>
    </row>
    <row r="108" spans="3:102" ht="13" hidden="1" x14ac:dyDescent="0.3">
      <c r="C108" s="421"/>
      <c r="E108" s="492">
        <f>G108+NPV(G.Asm!$F$40,H108:INDEX(H108:CS108,RP))</f>
        <v>0</v>
      </c>
      <c r="F108" s="492">
        <f t="shared" si="25"/>
        <v>0</v>
      </c>
      <c r="G108" s="493">
        <v>0</v>
      </c>
      <c r="H108" s="494">
        <v>0</v>
      </c>
      <c r="I108" s="494">
        <v>0</v>
      </c>
      <c r="J108" s="494">
        <v>0</v>
      </c>
      <c r="K108" s="494">
        <v>0</v>
      </c>
      <c r="L108" s="494">
        <v>0</v>
      </c>
      <c r="M108" s="494">
        <v>0</v>
      </c>
      <c r="N108" s="494">
        <v>0</v>
      </c>
      <c r="O108" s="494">
        <v>0</v>
      </c>
      <c r="P108" s="494">
        <v>0</v>
      </c>
      <c r="Q108" s="494">
        <v>0</v>
      </c>
      <c r="R108" s="494">
        <v>0</v>
      </c>
      <c r="S108" s="494">
        <v>0</v>
      </c>
      <c r="T108" s="494">
        <v>0</v>
      </c>
      <c r="U108" s="494">
        <v>0</v>
      </c>
      <c r="V108" s="494">
        <v>0</v>
      </c>
      <c r="W108" s="494">
        <v>0</v>
      </c>
      <c r="X108" s="494">
        <v>0</v>
      </c>
      <c r="Y108" s="494">
        <v>0</v>
      </c>
      <c r="Z108" s="494">
        <v>0</v>
      </c>
      <c r="AA108" s="494">
        <v>0</v>
      </c>
      <c r="AB108" s="494">
        <v>0</v>
      </c>
      <c r="AC108" s="494">
        <v>0</v>
      </c>
      <c r="AD108" s="494">
        <v>0</v>
      </c>
      <c r="AE108" s="494">
        <v>0</v>
      </c>
      <c r="AF108" s="494">
        <v>0</v>
      </c>
      <c r="AG108" s="494">
        <v>0</v>
      </c>
      <c r="AH108" s="494">
        <v>0</v>
      </c>
      <c r="AI108" s="494">
        <v>0</v>
      </c>
      <c r="AJ108" s="494">
        <v>0</v>
      </c>
      <c r="AK108" s="494">
        <v>0</v>
      </c>
      <c r="AL108" s="494">
        <v>0</v>
      </c>
      <c r="AM108" s="494">
        <v>0</v>
      </c>
      <c r="AN108" s="494">
        <v>0</v>
      </c>
      <c r="AO108" s="494">
        <v>0</v>
      </c>
      <c r="AP108" s="494">
        <v>0</v>
      </c>
      <c r="AQ108" s="494">
        <v>0</v>
      </c>
      <c r="AR108" s="494">
        <v>0</v>
      </c>
      <c r="AS108" s="494">
        <v>0</v>
      </c>
      <c r="AT108" s="494">
        <v>0</v>
      </c>
      <c r="AU108" s="494">
        <v>0</v>
      </c>
      <c r="AV108" s="494">
        <v>0</v>
      </c>
      <c r="AW108" s="494">
        <v>0</v>
      </c>
      <c r="AX108" s="494">
        <v>0</v>
      </c>
      <c r="AY108" s="494">
        <v>0</v>
      </c>
      <c r="AZ108" s="494">
        <v>0</v>
      </c>
      <c r="BA108" s="494">
        <v>0</v>
      </c>
      <c r="BB108" s="494">
        <v>0</v>
      </c>
      <c r="BC108" s="494">
        <v>0</v>
      </c>
      <c r="BD108" s="494">
        <v>0</v>
      </c>
      <c r="BE108" s="494">
        <v>0</v>
      </c>
      <c r="BF108" s="494">
        <v>0</v>
      </c>
      <c r="BG108" s="494">
        <v>0</v>
      </c>
      <c r="BH108" s="494">
        <v>0</v>
      </c>
      <c r="BI108" s="494">
        <v>0</v>
      </c>
      <c r="BJ108" s="494">
        <v>0</v>
      </c>
      <c r="BK108" s="494">
        <v>0</v>
      </c>
      <c r="BL108" s="494">
        <v>0</v>
      </c>
      <c r="BM108" s="494">
        <v>0</v>
      </c>
      <c r="BN108" s="494">
        <v>0</v>
      </c>
      <c r="BO108" s="494">
        <v>0</v>
      </c>
      <c r="BP108" s="494">
        <v>0</v>
      </c>
      <c r="BQ108" s="494">
        <v>0</v>
      </c>
      <c r="BR108" s="494">
        <v>0</v>
      </c>
      <c r="BS108" s="494">
        <v>0</v>
      </c>
      <c r="BT108" s="494">
        <v>0</v>
      </c>
      <c r="BU108" s="494">
        <v>0</v>
      </c>
      <c r="BV108" s="494">
        <v>0</v>
      </c>
      <c r="BW108" s="494">
        <v>0</v>
      </c>
      <c r="BX108" s="494">
        <v>0</v>
      </c>
      <c r="BY108" s="494">
        <v>0</v>
      </c>
      <c r="BZ108" s="494">
        <v>0</v>
      </c>
      <c r="CA108" s="494">
        <v>0</v>
      </c>
      <c r="CB108" s="494">
        <v>0</v>
      </c>
      <c r="CC108" s="494">
        <v>0</v>
      </c>
      <c r="CD108" s="494">
        <v>0</v>
      </c>
      <c r="CE108" s="494">
        <v>0</v>
      </c>
      <c r="CF108" s="494">
        <v>0</v>
      </c>
      <c r="CG108" s="494">
        <v>0</v>
      </c>
      <c r="CH108" s="494">
        <v>0</v>
      </c>
      <c r="CI108" s="494">
        <v>0</v>
      </c>
      <c r="CJ108" s="494">
        <v>0</v>
      </c>
      <c r="CK108" s="494">
        <v>0</v>
      </c>
      <c r="CL108" s="494">
        <v>0</v>
      </c>
      <c r="CM108" s="494">
        <v>0</v>
      </c>
      <c r="CN108" s="494">
        <v>0</v>
      </c>
      <c r="CO108" s="494">
        <v>0</v>
      </c>
      <c r="CP108" s="494">
        <v>0</v>
      </c>
      <c r="CQ108" s="494">
        <v>0</v>
      </c>
      <c r="CR108" s="494">
        <v>0</v>
      </c>
      <c r="CS108" s="494">
        <v>0</v>
      </c>
      <c r="CT108" s="9"/>
      <c r="CV108" s="343">
        <f>IF(COUNT(G108:INDEX(G108:CS108,RP+1))&lt;&gt;RP+1,"Error",0)</f>
        <v>0</v>
      </c>
      <c r="CX108" s="324">
        <f t="shared" si="26"/>
        <v>0</v>
      </c>
    </row>
    <row r="109" spans="3:102" ht="13" hidden="1" x14ac:dyDescent="0.3">
      <c r="C109" s="421"/>
      <c r="E109" s="492">
        <f>G109+NPV(G.Asm!$F$40,H109:INDEX(H109:CS109,RP))</f>
        <v>0</v>
      </c>
      <c r="F109" s="492">
        <f t="shared" si="25"/>
        <v>0</v>
      </c>
      <c r="G109" s="493">
        <v>0</v>
      </c>
      <c r="H109" s="494">
        <v>0</v>
      </c>
      <c r="I109" s="494">
        <v>0</v>
      </c>
      <c r="J109" s="494">
        <v>0</v>
      </c>
      <c r="K109" s="494">
        <v>0</v>
      </c>
      <c r="L109" s="494">
        <v>0</v>
      </c>
      <c r="M109" s="494">
        <v>0</v>
      </c>
      <c r="N109" s="494">
        <v>0</v>
      </c>
      <c r="O109" s="494">
        <v>0</v>
      </c>
      <c r="P109" s="494">
        <v>0</v>
      </c>
      <c r="Q109" s="494">
        <v>0</v>
      </c>
      <c r="R109" s="494">
        <v>0</v>
      </c>
      <c r="S109" s="494">
        <v>0</v>
      </c>
      <c r="T109" s="494">
        <v>0</v>
      </c>
      <c r="U109" s="494">
        <v>0</v>
      </c>
      <c r="V109" s="494">
        <v>0</v>
      </c>
      <c r="W109" s="494">
        <v>0</v>
      </c>
      <c r="X109" s="494">
        <v>0</v>
      </c>
      <c r="Y109" s="494">
        <v>0</v>
      </c>
      <c r="Z109" s="494">
        <v>0</v>
      </c>
      <c r="AA109" s="494">
        <v>0</v>
      </c>
      <c r="AB109" s="494">
        <v>0</v>
      </c>
      <c r="AC109" s="494">
        <v>0</v>
      </c>
      <c r="AD109" s="494">
        <v>0</v>
      </c>
      <c r="AE109" s="494">
        <v>0</v>
      </c>
      <c r="AF109" s="494">
        <v>0</v>
      </c>
      <c r="AG109" s="494">
        <v>0</v>
      </c>
      <c r="AH109" s="494">
        <v>0</v>
      </c>
      <c r="AI109" s="494">
        <v>0</v>
      </c>
      <c r="AJ109" s="494">
        <v>0</v>
      </c>
      <c r="AK109" s="494">
        <v>0</v>
      </c>
      <c r="AL109" s="494">
        <v>0</v>
      </c>
      <c r="AM109" s="494">
        <v>0</v>
      </c>
      <c r="AN109" s="494">
        <v>0</v>
      </c>
      <c r="AO109" s="494">
        <v>0</v>
      </c>
      <c r="AP109" s="494">
        <v>0</v>
      </c>
      <c r="AQ109" s="494">
        <v>0</v>
      </c>
      <c r="AR109" s="494">
        <v>0</v>
      </c>
      <c r="AS109" s="494">
        <v>0</v>
      </c>
      <c r="AT109" s="494">
        <v>0</v>
      </c>
      <c r="AU109" s="494">
        <v>0</v>
      </c>
      <c r="AV109" s="494">
        <v>0</v>
      </c>
      <c r="AW109" s="494">
        <v>0</v>
      </c>
      <c r="AX109" s="494">
        <v>0</v>
      </c>
      <c r="AY109" s="494">
        <v>0</v>
      </c>
      <c r="AZ109" s="494">
        <v>0</v>
      </c>
      <c r="BA109" s="494">
        <v>0</v>
      </c>
      <c r="BB109" s="494">
        <v>0</v>
      </c>
      <c r="BC109" s="494">
        <v>0</v>
      </c>
      <c r="BD109" s="494">
        <v>0</v>
      </c>
      <c r="BE109" s="494">
        <v>0</v>
      </c>
      <c r="BF109" s="494">
        <v>0</v>
      </c>
      <c r="BG109" s="494">
        <v>0</v>
      </c>
      <c r="BH109" s="494">
        <v>0</v>
      </c>
      <c r="BI109" s="494">
        <v>0</v>
      </c>
      <c r="BJ109" s="494">
        <v>0</v>
      </c>
      <c r="BK109" s="494">
        <v>0</v>
      </c>
      <c r="BL109" s="494">
        <v>0</v>
      </c>
      <c r="BM109" s="494">
        <v>0</v>
      </c>
      <c r="BN109" s="494">
        <v>0</v>
      </c>
      <c r="BO109" s="494">
        <v>0</v>
      </c>
      <c r="BP109" s="494">
        <v>0</v>
      </c>
      <c r="BQ109" s="494">
        <v>0</v>
      </c>
      <c r="BR109" s="494">
        <v>0</v>
      </c>
      <c r="BS109" s="494">
        <v>0</v>
      </c>
      <c r="BT109" s="494">
        <v>0</v>
      </c>
      <c r="BU109" s="494">
        <v>0</v>
      </c>
      <c r="BV109" s="494">
        <v>0</v>
      </c>
      <c r="BW109" s="494">
        <v>0</v>
      </c>
      <c r="BX109" s="494">
        <v>0</v>
      </c>
      <c r="BY109" s="494">
        <v>0</v>
      </c>
      <c r="BZ109" s="494">
        <v>0</v>
      </c>
      <c r="CA109" s="494">
        <v>0</v>
      </c>
      <c r="CB109" s="494">
        <v>0</v>
      </c>
      <c r="CC109" s="494">
        <v>0</v>
      </c>
      <c r="CD109" s="494">
        <v>0</v>
      </c>
      <c r="CE109" s="494">
        <v>0</v>
      </c>
      <c r="CF109" s="494">
        <v>0</v>
      </c>
      <c r="CG109" s="494">
        <v>0</v>
      </c>
      <c r="CH109" s="494">
        <v>0</v>
      </c>
      <c r="CI109" s="494">
        <v>0</v>
      </c>
      <c r="CJ109" s="494">
        <v>0</v>
      </c>
      <c r="CK109" s="494">
        <v>0</v>
      </c>
      <c r="CL109" s="494">
        <v>0</v>
      </c>
      <c r="CM109" s="494">
        <v>0</v>
      </c>
      <c r="CN109" s="494">
        <v>0</v>
      </c>
      <c r="CO109" s="494">
        <v>0</v>
      </c>
      <c r="CP109" s="494">
        <v>0</v>
      </c>
      <c r="CQ109" s="494">
        <v>0</v>
      </c>
      <c r="CR109" s="494">
        <v>0</v>
      </c>
      <c r="CS109" s="494">
        <v>0</v>
      </c>
      <c r="CT109" s="9"/>
      <c r="CV109" s="343">
        <f>IF(COUNT(G109:INDEX(G109:CS109,RP+1))&lt;&gt;RP+1,"Error",0)</f>
        <v>0</v>
      </c>
      <c r="CX109" s="324">
        <f t="shared" si="26"/>
        <v>0</v>
      </c>
    </row>
    <row r="110" spans="3:102" ht="13" hidden="1" x14ac:dyDescent="0.3">
      <c r="C110" s="421"/>
      <c r="E110" s="492">
        <f>G110+NPV(G.Asm!$F$40,H110:INDEX(H110:CS110,RP))</f>
        <v>0</v>
      </c>
      <c r="F110" s="492">
        <f t="shared" si="25"/>
        <v>0</v>
      </c>
      <c r="G110" s="493">
        <v>0</v>
      </c>
      <c r="H110" s="494">
        <v>0</v>
      </c>
      <c r="I110" s="494">
        <v>0</v>
      </c>
      <c r="J110" s="494">
        <v>0</v>
      </c>
      <c r="K110" s="494">
        <v>0</v>
      </c>
      <c r="L110" s="494">
        <v>0</v>
      </c>
      <c r="M110" s="494">
        <v>0</v>
      </c>
      <c r="N110" s="494">
        <v>0</v>
      </c>
      <c r="O110" s="494">
        <v>0</v>
      </c>
      <c r="P110" s="494">
        <v>0</v>
      </c>
      <c r="Q110" s="494">
        <v>0</v>
      </c>
      <c r="R110" s="494">
        <v>0</v>
      </c>
      <c r="S110" s="494">
        <v>0</v>
      </c>
      <c r="T110" s="494">
        <v>0</v>
      </c>
      <c r="U110" s="494">
        <v>0</v>
      </c>
      <c r="V110" s="494">
        <v>0</v>
      </c>
      <c r="W110" s="494">
        <v>0</v>
      </c>
      <c r="X110" s="494">
        <v>0</v>
      </c>
      <c r="Y110" s="494">
        <v>0</v>
      </c>
      <c r="Z110" s="494">
        <v>0</v>
      </c>
      <c r="AA110" s="494">
        <v>0</v>
      </c>
      <c r="AB110" s="494">
        <v>0</v>
      </c>
      <c r="AC110" s="494">
        <v>0</v>
      </c>
      <c r="AD110" s="494">
        <v>0</v>
      </c>
      <c r="AE110" s="494">
        <v>0</v>
      </c>
      <c r="AF110" s="494">
        <v>0</v>
      </c>
      <c r="AG110" s="494">
        <v>0</v>
      </c>
      <c r="AH110" s="494">
        <v>0</v>
      </c>
      <c r="AI110" s="494">
        <v>0</v>
      </c>
      <c r="AJ110" s="494">
        <v>0</v>
      </c>
      <c r="AK110" s="494">
        <v>0</v>
      </c>
      <c r="AL110" s="494">
        <v>0</v>
      </c>
      <c r="AM110" s="494">
        <v>0</v>
      </c>
      <c r="AN110" s="494">
        <v>0</v>
      </c>
      <c r="AO110" s="494">
        <v>0</v>
      </c>
      <c r="AP110" s="494">
        <v>0</v>
      </c>
      <c r="AQ110" s="494">
        <v>0</v>
      </c>
      <c r="AR110" s="494">
        <v>0</v>
      </c>
      <c r="AS110" s="494">
        <v>0</v>
      </c>
      <c r="AT110" s="494">
        <v>0</v>
      </c>
      <c r="AU110" s="494">
        <v>0</v>
      </c>
      <c r="AV110" s="494">
        <v>0</v>
      </c>
      <c r="AW110" s="494">
        <v>0</v>
      </c>
      <c r="AX110" s="494">
        <v>0</v>
      </c>
      <c r="AY110" s="494">
        <v>0</v>
      </c>
      <c r="AZ110" s="494">
        <v>0</v>
      </c>
      <c r="BA110" s="494">
        <v>0</v>
      </c>
      <c r="BB110" s="494">
        <v>0</v>
      </c>
      <c r="BC110" s="494">
        <v>0</v>
      </c>
      <c r="BD110" s="494">
        <v>0</v>
      </c>
      <c r="BE110" s="494">
        <v>0</v>
      </c>
      <c r="BF110" s="494">
        <v>0</v>
      </c>
      <c r="BG110" s="494">
        <v>0</v>
      </c>
      <c r="BH110" s="494">
        <v>0</v>
      </c>
      <c r="BI110" s="494">
        <v>0</v>
      </c>
      <c r="BJ110" s="494">
        <v>0</v>
      </c>
      <c r="BK110" s="494">
        <v>0</v>
      </c>
      <c r="BL110" s="494">
        <v>0</v>
      </c>
      <c r="BM110" s="494">
        <v>0</v>
      </c>
      <c r="BN110" s="494">
        <v>0</v>
      </c>
      <c r="BO110" s="494">
        <v>0</v>
      </c>
      <c r="BP110" s="494">
        <v>0</v>
      </c>
      <c r="BQ110" s="494">
        <v>0</v>
      </c>
      <c r="BR110" s="494">
        <v>0</v>
      </c>
      <c r="BS110" s="494">
        <v>0</v>
      </c>
      <c r="BT110" s="494">
        <v>0</v>
      </c>
      <c r="BU110" s="494">
        <v>0</v>
      </c>
      <c r="BV110" s="494">
        <v>0</v>
      </c>
      <c r="BW110" s="494">
        <v>0</v>
      </c>
      <c r="BX110" s="494">
        <v>0</v>
      </c>
      <c r="BY110" s="494">
        <v>0</v>
      </c>
      <c r="BZ110" s="494">
        <v>0</v>
      </c>
      <c r="CA110" s="494">
        <v>0</v>
      </c>
      <c r="CB110" s="494">
        <v>0</v>
      </c>
      <c r="CC110" s="494">
        <v>0</v>
      </c>
      <c r="CD110" s="494">
        <v>0</v>
      </c>
      <c r="CE110" s="494">
        <v>0</v>
      </c>
      <c r="CF110" s="494">
        <v>0</v>
      </c>
      <c r="CG110" s="494">
        <v>0</v>
      </c>
      <c r="CH110" s="494">
        <v>0</v>
      </c>
      <c r="CI110" s="494">
        <v>0</v>
      </c>
      <c r="CJ110" s="494">
        <v>0</v>
      </c>
      <c r="CK110" s="494">
        <v>0</v>
      </c>
      <c r="CL110" s="494">
        <v>0</v>
      </c>
      <c r="CM110" s="494">
        <v>0</v>
      </c>
      <c r="CN110" s="494">
        <v>0</v>
      </c>
      <c r="CO110" s="494">
        <v>0</v>
      </c>
      <c r="CP110" s="494">
        <v>0</v>
      </c>
      <c r="CQ110" s="494">
        <v>0</v>
      </c>
      <c r="CR110" s="494">
        <v>0</v>
      </c>
      <c r="CS110" s="494">
        <v>0</v>
      </c>
      <c r="CT110" s="9"/>
      <c r="CV110" s="343">
        <f>IF(COUNT(G110:INDEX(G110:CS110,RP+1))&lt;&gt;RP+1,"Error",0)</f>
        <v>0</v>
      </c>
      <c r="CX110" s="324">
        <f t="shared" si="26"/>
        <v>0</v>
      </c>
    </row>
    <row r="111" spans="3:102" ht="13" hidden="1" x14ac:dyDescent="0.3">
      <c r="C111" s="422" t="s">
        <v>334</v>
      </c>
      <c r="E111" s="492">
        <f>G111+NPV(G.Asm!$F$40,H111:INDEX(H111:CS111,RP))</f>
        <v>0</v>
      </c>
      <c r="F111" s="492">
        <f t="shared" si="25"/>
        <v>0</v>
      </c>
      <c r="G111" s="493">
        <v>0</v>
      </c>
      <c r="H111" s="494">
        <v>0</v>
      </c>
      <c r="I111" s="494">
        <v>0</v>
      </c>
      <c r="J111" s="494">
        <v>0</v>
      </c>
      <c r="K111" s="494">
        <v>0</v>
      </c>
      <c r="L111" s="494">
        <v>0</v>
      </c>
      <c r="M111" s="494">
        <v>0</v>
      </c>
      <c r="N111" s="494">
        <v>0</v>
      </c>
      <c r="O111" s="494">
        <v>0</v>
      </c>
      <c r="P111" s="494">
        <v>0</v>
      </c>
      <c r="Q111" s="494">
        <v>0</v>
      </c>
      <c r="R111" s="494">
        <v>0</v>
      </c>
      <c r="S111" s="494">
        <v>0</v>
      </c>
      <c r="T111" s="494">
        <v>0</v>
      </c>
      <c r="U111" s="494">
        <v>0</v>
      </c>
      <c r="V111" s="494">
        <v>0</v>
      </c>
      <c r="W111" s="494">
        <v>0</v>
      </c>
      <c r="X111" s="494">
        <v>0</v>
      </c>
      <c r="Y111" s="494">
        <v>0</v>
      </c>
      <c r="Z111" s="494">
        <v>0</v>
      </c>
      <c r="AA111" s="494">
        <v>0</v>
      </c>
      <c r="AB111" s="494">
        <v>0</v>
      </c>
      <c r="AC111" s="494">
        <v>0</v>
      </c>
      <c r="AD111" s="494">
        <v>0</v>
      </c>
      <c r="AE111" s="494">
        <v>0</v>
      </c>
      <c r="AF111" s="494">
        <v>0</v>
      </c>
      <c r="AG111" s="494">
        <v>0</v>
      </c>
      <c r="AH111" s="494">
        <v>0</v>
      </c>
      <c r="AI111" s="494">
        <v>0</v>
      </c>
      <c r="AJ111" s="494">
        <v>0</v>
      </c>
      <c r="AK111" s="494">
        <v>0</v>
      </c>
      <c r="AL111" s="494">
        <v>0</v>
      </c>
      <c r="AM111" s="494">
        <v>0</v>
      </c>
      <c r="AN111" s="494">
        <v>0</v>
      </c>
      <c r="AO111" s="494">
        <v>0</v>
      </c>
      <c r="AP111" s="494">
        <v>0</v>
      </c>
      <c r="AQ111" s="494">
        <v>0</v>
      </c>
      <c r="AR111" s="494">
        <v>0</v>
      </c>
      <c r="AS111" s="494">
        <v>0</v>
      </c>
      <c r="AT111" s="494">
        <v>0</v>
      </c>
      <c r="AU111" s="494">
        <v>0</v>
      </c>
      <c r="AV111" s="494">
        <v>0</v>
      </c>
      <c r="AW111" s="494">
        <v>0</v>
      </c>
      <c r="AX111" s="494">
        <v>0</v>
      </c>
      <c r="AY111" s="494">
        <v>0</v>
      </c>
      <c r="AZ111" s="494">
        <v>0</v>
      </c>
      <c r="BA111" s="494">
        <v>0</v>
      </c>
      <c r="BB111" s="494">
        <v>0</v>
      </c>
      <c r="BC111" s="494">
        <v>0</v>
      </c>
      <c r="BD111" s="494">
        <v>0</v>
      </c>
      <c r="BE111" s="494">
        <v>0</v>
      </c>
      <c r="BF111" s="494">
        <v>0</v>
      </c>
      <c r="BG111" s="494">
        <v>0</v>
      </c>
      <c r="BH111" s="494">
        <v>0</v>
      </c>
      <c r="BI111" s="494">
        <v>0</v>
      </c>
      <c r="BJ111" s="494">
        <v>0</v>
      </c>
      <c r="BK111" s="494">
        <v>0</v>
      </c>
      <c r="BL111" s="494">
        <v>0</v>
      </c>
      <c r="BM111" s="494">
        <v>0</v>
      </c>
      <c r="BN111" s="494">
        <v>0</v>
      </c>
      <c r="BO111" s="494">
        <v>0</v>
      </c>
      <c r="BP111" s="494">
        <v>0</v>
      </c>
      <c r="BQ111" s="494">
        <v>0</v>
      </c>
      <c r="BR111" s="494">
        <v>0</v>
      </c>
      <c r="BS111" s="494">
        <v>0</v>
      </c>
      <c r="BT111" s="494">
        <v>0</v>
      </c>
      <c r="BU111" s="494">
        <v>0</v>
      </c>
      <c r="BV111" s="494">
        <v>0</v>
      </c>
      <c r="BW111" s="494">
        <v>0</v>
      </c>
      <c r="BX111" s="494">
        <v>0</v>
      </c>
      <c r="BY111" s="494">
        <v>0</v>
      </c>
      <c r="BZ111" s="494">
        <v>0</v>
      </c>
      <c r="CA111" s="494">
        <v>0</v>
      </c>
      <c r="CB111" s="494">
        <v>0</v>
      </c>
      <c r="CC111" s="494">
        <v>0</v>
      </c>
      <c r="CD111" s="494">
        <v>0</v>
      </c>
      <c r="CE111" s="494">
        <v>0</v>
      </c>
      <c r="CF111" s="494">
        <v>0</v>
      </c>
      <c r="CG111" s="494">
        <v>0</v>
      </c>
      <c r="CH111" s="494">
        <v>0</v>
      </c>
      <c r="CI111" s="494">
        <v>0</v>
      </c>
      <c r="CJ111" s="494">
        <v>0</v>
      </c>
      <c r="CK111" s="494">
        <v>0</v>
      </c>
      <c r="CL111" s="494">
        <v>0</v>
      </c>
      <c r="CM111" s="494">
        <v>0</v>
      </c>
      <c r="CN111" s="494">
        <v>0</v>
      </c>
      <c r="CO111" s="494">
        <v>0</v>
      </c>
      <c r="CP111" s="494">
        <v>0</v>
      </c>
      <c r="CQ111" s="494">
        <v>0</v>
      </c>
      <c r="CR111" s="494">
        <v>0</v>
      </c>
      <c r="CS111" s="494">
        <v>0</v>
      </c>
      <c r="CT111" s="9"/>
      <c r="CV111" s="343">
        <f>IF(COUNT(G111:INDEX(G111:CS111,RP+1))&lt;&gt;RP+1,"Error",0)</f>
        <v>0</v>
      </c>
      <c r="CX111" s="324">
        <f t="shared" si="26"/>
        <v>0</v>
      </c>
    </row>
    <row r="112" spans="3:102" ht="13" hidden="1" x14ac:dyDescent="0.3">
      <c r="C112" s="422" t="s">
        <v>334</v>
      </c>
      <c r="E112" s="492">
        <f>G112+NPV(G.Asm!$F$40,H112:INDEX(H112:CS112,RP))</f>
        <v>0</v>
      </c>
      <c r="F112" s="492">
        <f t="shared" si="25"/>
        <v>0</v>
      </c>
      <c r="G112" s="493">
        <v>0</v>
      </c>
      <c r="H112" s="494">
        <v>0</v>
      </c>
      <c r="I112" s="494">
        <v>0</v>
      </c>
      <c r="J112" s="494">
        <v>0</v>
      </c>
      <c r="K112" s="494">
        <v>0</v>
      </c>
      <c r="L112" s="494">
        <v>0</v>
      </c>
      <c r="M112" s="494">
        <v>0</v>
      </c>
      <c r="N112" s="494">
        <v>0</v>
      </c>
      <c r="O112" s="494">
        <v>0</v>
      </c>
      <c r="P112" s="494">
        <v>0</v>
      </c>
      <c r="Q112" s="494">
        <v>0</v>
      </c>
      <c r="R112" s="494">
        <v>0</v>
      </c>
      <c r="S112" s="494">
        <v>0</v>
      </c>
      <c r="T112" s="494">
        <v>0</v>
      </c>
      <c r="U112" s="494">
        <v>0</v>
      </c>
      <c r="V112" s="494">
        <v>0</v>
      </c>
      <c r="W112" s="494">
        <v>0</v>
      </c>
      <c r="X112" s="494">
        <v>0</v>
      </c>
      <c r="Y112" s="494">
        <v>0</v>
      </c>
      <c r="Z112" s="494">
        <v>0</v>
      </c>
      <c r="AA112" s="494">
        <v>0</v>
      </c>
      <c r="AB112" s="494">
        <v>0</v>
      </c>
      <c r="AC112" s="494">
        <v>0</v>
      </c>
      <c r="AD112" s="494">
        <v>0</v>
      </c>
      <c r="AE112" s="494">
        <v>0</v>
      </c>
      <c r="AF112" s="494">
        <v>0</v>
      </c>
      <c r="AG112" s="494">
        <v>0</v>
      </c>
      <c r="AH112" s="494">
        <v>0</v>
      </c>
      <c r="AI112" s="494">
        <v>0</v>
      </c>
      <c r="AJ112" s="494">
        <v>0</v>
      </c>
      <c r="AK112" s="494">
        <v>0</v>
      </c>
      <c r="AL112" s="494">
        <v>0</v>
      </c>
      <c r="AM112" s="494">
        <v>0</v>
      </c>
      <c r="AN112" s="494">
        <v>0</v>
      </c>
      <c r="AO112" s="494">
        <v>0</v>
      </c>
      <c r="AP112" s="494">
        <v>0</v>
      </c>
      <c r="AQ112" s="494">
        <v>0</v>
      </c>
      <c r="AR112" s="494">
        <v>0</v>
      </c>
      <c r="AS112" s="494">
        <v>0</v>
      </c>
      <c r="AT112" s="494">
        <v>0</v>
      </c>
      <c r="AU112" s="494">
        <v>0</v>
      </c>
      <c r="AV112" s="494">
        <v>0</v>
      </c>
      <c r="AW112" s="494">
        <v>0</v>
      </c>
      <c r="AX112" s="494">
        <v>0</v>
      </c>
      <c r="AY112" s="494">
        <v>0</v>
      </c>
      <c r="AZ112" s="494">
        <v>0</v>
      </c>
      <c r="BA112" s="494">
        <v>0</v>
      </c>
      <c r="BB112" s="494">
        <v>0</v>
      </c>
      <c r="BC112" s="494">
        <v>0</v>
      </c>
      <c r="BD112" s="494">
        <v>0</v>
      </c>
      <c r="BE112" s="494">
        <v>0</v>
      </c>
      <c r="BF112" s="494">
        <v>0</v>
      </c>
      <c r="BG112" s="494">
        <v>0</v>
      </c>
      <c r="BH112" s="494">
        <v>0</v>
      </c>
      <c r="BI112" s="494">
        <v>0</v>
      </c>
      <c r="BJ112" s="494">
        <v>0</v>
      </c>
      <c r="BK112" s="494">
        <v>0</v>
      </c>
      <c r="BL112" s="494">
        <v>0</v>
      </c>
      <c r="BM112" s="494">
        <v>0</v>
      </c>
      <c r="BN112" s="494">
        <v>0</v>
      </c>
      <c r="BO112" s="494">
        <v>0</v>
      </c>
      <c r="BP112" s="494">
        <v>0</v>
      </c>
      <c r="BQ112" s="494">
        <v>0</v>
      </c>
      <c r="BR112" s="494">
        <v>0</v>
      </c>
      <c r="BS112" s="494">
        <v>0</v>
      </c>
      <c r="BT112" s="494">
        <v>0</v>
      </c>
      <c r="BU112" s="494">
        <v>0</v>
      </c>
      <c r="BV112" s="494">
        <v>0</v>
      </c>
      <c r="BW112" s="494">
        <v>0</v>
      </c>
      <c r="BX112" s="494">
        <v>0</v>
      </c>
      <c r="BY112" s="494">
        <v>0</v>
      </c>
      <c r="BZ112" s="494">
        <v>0</v>
      </c>
      <c r="CA112" s="494">
        <v>0</v>
      </c>
      <c r="CB112" s="494">
        <v>0</v>
      </c>
      <c r="CC112" s="494">
        <v>0</v>
      </c>
      <c r="CD112" s="494">
        <v>0</v>
      </c>
      <c r="CE112" s="494">
        <v>0</v>
      </c>
      <c r="CF112" s="494">
        <v>0</v>
      </c>
      <c r="CG112" s="494">
        <v>0</v>
      </c>
      <c r="CH112" s="494">
        <v>0</v>
      </c>
      <c r="CI112" s="494">
        <v>0</v>
      </c>
      <c r="CJ112" s="494">
        <v>0</v>
      </c>
      <c r="CK112" s="494">
        <v>0</v>
      </c>
      <c r="CL112" s="494">
        <v>0</v>
      </c>
      <c r="CM112" s="494">
        <v>0</v>
      </c>
      <c r="CN112" s="494">
        <v>0</v>
      </c>
      <c r="CO112" s="494">
        <v>0</v>
      </c>
      <c r="CP112" s="494">
        <v>0</v>
      </c>
      <c r="CQ112" s="494">
        <v>0</v>
      </c>
      <c r="CR112" s="494">
        <v>0</v>
      </c>
      <c r="CS112" s="494">
        <v>0</v>
      </c>
      <c r="CT112" s="9"/>
      <c r="CV112" s="343">
        <f>IF(COUNT(G112:INDEX(G112:CS112,RP+1))&lt;&gt;RP+1,"Error",0)</f>
        <v>0</v>
      </c>
      <c r="CX112" s="324">
        <f t="shared" si="26"/>
        <v>0</v>
      </c>
    </row>
    <row r="113" spans="3:102" ht="13" hidden="1" x14ac:dyDescent="0.3">
      <c r="C113" s="422" t="s">
        <v>334</v>
      </c>
      <c r="E113" s="492">
        <f>G113+NPV(G.Asm!$F$40,H113:INDEX(H113:CS113,RP))</f>
        <v>0</v>
      </c>
      <c r="F113" s="492">
        <f t="shared" si="25"/>
        <v>0</v>
      </c>
      <c r="G113" s="493">
        <v>0</v>
      </c>
      <c r="H113" s="494">
        <v>0</v>
      </c>
      <c r="I113" s="494">
        <v>0</v>
      </c>
      <c r="J113" s="494">
        <v>0</v>
      </c>
      <c r="K113" s="494">
        <v>0</v>
      </c>
      <c r="L113" s="494">
        <v>0</v>
      </c>
      <c r="M113" s="494">
        <v>0</v>
      </c>
      <c r="N113" s="494">
        <v>0</v>
      </c>
      <c r="O113" s="494">
        <v>0</v>
      </c>
      <c r="P113" s="494">
        <v>0</v>
      </c>
      <c r="Q113" s="494">
        <v>0</v>
      </c>
      <c r="R113" s="494">
        <v>0</v>
      </c>
      <c r="S113" s="494">
        <v>0</v>
      </c>
      <c r="T113" s="494">
        <v>0</v>
      </c>
      <c r="U113" s="494">
        <v>0</v>
      </c>
      <c r="V113" s="494">
        <v>0</v>
      </c>
      <c r="W113" s="494">
        <v>0</v>
      </c>
      <c r="X113" s="494">
        <v>0</v>
      </c>
      <c r="Y113" s="494">
        <v>0</v>
      </c>
      <c r="Z113" s="494">
        <v>0</v>
      </c>
      <c r="AA113" s="494">
        <v>0</v>
      </c>
      <c r="AB113" s="494">
        <v>0</v>
      </c>
      <c r="AC113" s="494">
        <v>0</v>
      </c>
      <c r="AD113" s="494">
        <v>0</v>
      </c>
      <c r="AE113" s="494">
        <v>0</v>
      </c>
      <c r="AF113" s="494">
        <v>0</v>
      </c>
      <c r="AG113" s="494">
        <v>0</v>
      </c>
      <c r="AH113" s="494">
        <v>0</v>
      </c>
      <c r="AI113" s="494">
        <v>0</v>
      </c>
      <c r="AJ113" s="494">
        <v>0</v>
      </c>
      <c r="AK113" s="494">
        <v>0</v>
      </c>
      <c r="AL113" s="494">
        <v>0</v>
      </c>
      <c r="AM113" s="494">
        <v>0</v>
      </c>
      <c r="AN113" s="494">
        <v>0</v>
      </c>
      <c r="AO113" s="494">
        <v>0</v>
      </c>
      <c r="AP113" s="494">
        <v>0</v>
      </c>
      <c r="AQ113" s="494">
        <v>0</v>
      </c>
      <c r="AR113" s="494">
        <v>0</v>
      </c>
      <c r="AS113" s="494">
        <v>0</v>
      </c>
      <c r="AT113" s="494">
        <v>0</v>
      </c>
      <c r="AU113" s="494">
        <v>0</v>
      </c>
      <c r="AV113" s="494">
        <v>0</v>
      </c>
      <c r="AW113" s="494">
        <v>0</v>
      </c>
      <c r="AX113" s="494">
        <v>0</v>
      </c>
      <c r="AY113" s="494">
        <v>0</v>
      </c>
      <c r="AZ113" s="494">
        <v>0</v>
      </c>
      <c r="BA113" s="494">
        <v>0</v>
      </c>
      <c r="BB113" s="494">
        <v>0</v>
      </c>
      <c r="BC113" s="494">
        <v>0</v>
      </c>
      <c r="BD113" s="494">
        <v>0</v>
      </c>
      <c r="BE113" s="494">
        <v>0</v>
      </c>
      <c r="BF113" s="494">
        <v>0</v>
      </c>
      <c r="BG113" s="494">
        <v>0</v>
      </c>
      <c r="BH113" s="494">
        <v>0</v>
      </c>
      <c r="BI113" s="494">
        <v>0</v>
      </c>
      <c r="BJ113" s="494">
        <v>0</v>
      </c>
      <c r="BK113" s="494">
        <v>0</v>
      </c>
      <c r="BL113" s="494">
        <v>0</v>
      </c>
      <c r="BM113" s="494">
        <v>0</v>
      </c>
      <c r="BN113" s="494">
        <v>0</v>
      </c>
      <c r="BO113" s="494">
        <v>0</v>
      </c>
      <c r="BP113" s="494">
        <v>0</v>
      </c>
      <c r="BQ113" s="494">
        <v>0</v>
      </c>
      <c r="BR113" s="494">
        <v>0</v>
      </c>
      <c r="BS113" s="494">
        <v>0</v>
      </c>
      <c r="BT113" s="494">
        <v>0</v>
      </c>
      <c r="BU113" s="494">
        <v>0</v>
      </c>
      <c r="BV113" s="494">
        <v>0</v>
      </c>
      <c r="BW113" s="494">
        <v>0</v>
      </c>
      <c r="BX113" s="494">
        <v>0</v>
      </c>
      <c r="BY113" s="494">
        <v>0</v>
      </c>
      <c r="BZ113" s="494">
        <v>0</v>
      </c>
      <c r="CA113" s="494">
        <v>0</v>
      </c>
      <c r="CB113" s="494">
        <v>0</v>
      </c>
      <c r="CC113" s="494">
        <v>0</v>
      </c>
      <c r="CD113" s="494">
        <v>0</v>
      </c>
      <c r="CE113" s="494">
        <v>0</v>
      </c>
      <c r="CF113" s="494">
        <v>0</v>
      </c>
      <c r="CG113" s="494">
        <v>0</v>
      </c>
      <c r="CH113" s="494">
        <v>0</v>
      </c>
      <c r="CI113" s="494">
        <v>0</v>
      </c>
      <c r="CJ113" s="494">
        <v>0</v>
      </c>
      <c r="CK113" s="494">
        <v>0</v>
      </c>
      <c r="CL113" s="494">
        <v>0</v>
      </c>
      <c r="CM113" s="494">
        <v>0</v>
      </c>
      <c r="CN113" s="494">
        <v>0</v>
      </c>
      <c r="CO113" s="494">
        <v>0</v>
      </c>
      <c r="CP113" s="494">
        <v>0</v>
      </c>
      <c r="CQ113" s="494">
        <v>0</v>
      </c>
      <c r="CR113" s="494">
        <v>0</v>
      </c>
      <c r="CS113" s="494">
        <v>0</v>
      </c>
      <c r="CT113" s="9"/>
      <c r="CV113" s="343">
        <f>IF(COUNT(G113:INDEX(G113:CS113,RP+1))&lt;&gt;RP+1,"Error",0)</f>
        <v>0</v>
      </c>
      <c r="CX113" s="324">
        <f t="shared" si="26"/>
        <v>0</v>
      </c>
    </row>
    <row r="114" spans="3:102" ht="13" hidden="1" x14ac:dyDescent="0.3">
      <c r="C114" s="422" t="s">
        <v>334</v>
      </c>
      <c r="E114" s="492">
        <f>G114+NPV(G.Asm!$F$40,H114:INDEX(H114:CS114,RP))</f>
        <v>0</v>
      </c>
      <c r="F114" s="492">
        <f t="shared" si="25"/>
        <v>0</v>
      </c>
      <c r="G114" s="493">
        <v>0</v>
      </c>
      <c r="H114" s="494">
        <v>0</v>
      </c>
      <c r="I114" s="494">
        <v>0</v>
      </c>
      <c r="J114" s="494">
        <v>0</v>
      </c>
      <c r="K114" s="494">
        <v>0</v>
      </c>
      <c r="L114" s="494">
        <v>0</v>
      </c>
      <c r="M114" s="494">
        <v>0</v>
      </c>
      <c r="N114" s="494">
        <v>0</v>
      </c>
      <c r="O114" s="494">
        <v>0</v>
      </c>
      <c r="P114" s="494">
        <v>0</v>
      </c>
      <c r="Q114" s="494">
        <v>0</v>
      </c>
      <c r="R114" s="494">
        <v>0</v>
      </c>
      <c r="S114" s="494">
        <v>0</v>
      </c>
      <c r="T114" s="494">
        <v>0</v>
      </c>
      <c r="U114" s="494">
        <v>0</v>
      </c>
      <c r="V114" s="494">
        <v>0</v>
      </c>
      <c r="W114" s="494">
        <v>0</v>
      </c>
      <c r="X114" s="494">
        <v>0</v>
      </c>
      <c r="Y114" s="494">
        <v>0</v>
      </c>
      <c r="Z114" s="494">
        <v>0</v>
      </c>
      <c r="AA114" s="494">
        <v>0</v>
      </c>
      <c r="AB114" s="494">
        <v>0</v>
      </c>
      <c r="AC114" s="494">
        <v>0</v>
      </c>
      <c r="AD114" s="494">
        <v>0</v>
      </c>
      <c r="AE114" s="494">
        <v>0</v>
      </c>
      <c r="AF114" s="494">
        <v>0</v>
      </c>
      <c r="AG114" s="494">
        <v>0</v>
      </c>
      <c r="AH114" s="494">
        <v>0</v>
      </c>
      <c r="AI114" s="494">
        <v>0</v>
      </c>
      <c r="AJ114" s="494">
        <v>0</v>
      </c>
      <c r="AK114" s="494">
        <v>0</v>
      </c>
      <c r="AL114" s="494">
        <v>0</v>
      </c>
      <c r="AM114" s="494">
        <v>0</v>
      </c>
      <c r="AN114" s="494">
        <v>0</v>
      </c>
      <c r="AO114" s="494">
        <v>0</v>
      </c>
      <c r="AP114" s="494">
        <v>0</v>
      </c>
      <c r="AQ114" s="494">
        <v>0</v>
      </c>
      <c r="AR114" s="494">
        <v>0</v>
      </c>
      <c r="AS114" s="494">
        <v>0</v>
      </c>
      <c r="AT114" s="494">
        <v>0</v>
      </c>
      <c r="AU114" s="494">
        <v>0</v>
      </c>
      <c r="AV114" s="494">
        <v>0</v>
      </c>
      <c r="AW114" s="494">
        <v>0</v>
      </c>
      <c r="AX114" s="494">
        <v>0</v>
      </c>
      <c r="AY114" s="494">
        <v>0</v>
      </c>
      <c r="AZ114" s="494">
        <v>0</v>
      </c>
      <c r="BA114" s="494">
        <v>0</v>
      </c>
      <c r="BB114" s="494">
        <v>0</v>
      </c>
      <c r="BC114" s="494">
        <v>0</v>
      </c>
      <c r="BD114" s="494">
        <v>0</v>
      </c>
      <c r="BE114" s="494">
        <v>0</v>
      </c>
      <c r="BF114" s="494">
        <v>0</v>
      </c>
      <c r="BG114" s="494">
        <v>0</v>
      </c>
      <c r="BH114" s="494">
        <v>0</v>
      </c>
      <c r="BI114" s="494">
        <v>0</v>
      </c>
      <c r="BJ114" s="494">
        <v>0</v>
      </c>
      <c r="BK114" s="494">
        <v>0</v>
      </c>
      <c r="BL114" s="494">
        <v>0</v>
      </c>
      <c r="BM114" s="494">
        <v>0</v>
      </c>
      <c r="BN114" s="494">
        <v>0</v>
      </c>
      <c r="BO114" s="494">
        <v>0</v>
      </c>
      <c r="BP114" s="494">
        <v>0</v>
      </c>
      <c r="BQ114" s="494">
        <v>0</v>
      </c>
      <c r="BR114" s="494">
        <v>0</v>
      </c>
      <c r="BS114" s="494">
        <v>0</v>
      </c>
      <c r="BT114" s="494">
        <v>0</v>
      </c>
      <c r="BU114" s="494">
        <v>0</v>
      </c>
      <c r="BV114" s="494">
        <v>0</v>
      </c>
      <c r="BW114" s="494">
        <v>0</v>
      </c>
      <c r="BX114" s="494">
        <v>0</v>
      </c>
      <c r="BY114" s="494">
        <v>0</v>
      </c>
      <c r="BZ114" s="494">
        <v>0</v>
      </c>
      <c r="CA114" s="494">
        <v>0</v>
      </c>
      <c r="CB114" s="494">
        <v>0</v>
      </c>
      <c r="CC114" s="494">
        <v>0</v>
      </c>
      <c r="CD114" s="494">
        <v>0</v>
      </c>
      <c r="CE114" s="494">
        <v>0</v>
      </c>
      <c r="CF114" s="494">
        <v>0</v>
      </c>
      <c r="CG114" s="494">
        <v>0</v>
      </c>
      <c r="CH114" s="494">
        <v>0</v>
      </c>
      <c r="CI114" s="494">
        <v>0</v>
      </c>
      <c r="CJ114" s="494">
        <v>0</v>
      </c>
      <c r="CK114" s="494">
        <v>0</v>
      </c>
      <c r="CL114" s="494">
        <v>0</v>
      </c>
      <c r="CM114" s="494">
        <v>0</v>
      </c>
      <c r="CN114" s="494">
        <v>0</v>
      </c>
      <c r="CO114" s="494">
        <v>0</v>
      </c>
      <c r="CP114" s="494">
        <v>0</v>
      </c>
      <c r="CQ114" s="494">
        <v>0</v>
      </c>
      <c r="CR114" s="494">
        <v>0</v>
      </c>
      <c r="CS114" s="494">
        <v>0</v>
      </c>
      <c r="CT114" s="9"/>
      <c r="CV114" s="343">
        <f>IF(COUNT(G114:INDEX(G114:CS114,RP+1))&lt;&gt;RP+1,"Error",0)</f>
        <v>0</v>
      </c>
      <c r="CX114" s="324">
        <f t="shared" si="26"/>
        <v>0</v>
      </c>
    </row>
    <row r="115" spans="3:102" ht="13" hidden="1" x14ac:dyDescent="0.3">
      <c r="C115" s="422" t="s">
        <v>334</v>
      </c>
      <c r="E115" s="492">
        <f>G115+NPV(G.Asm!$F$40,H115:INDEX(H115:CS115,RP))</f>
        <v>0</v>
      </c>
      <c r="F115" s="492">
        <f t="shared" si="25"/>
        <v>0</v>
      </c>
      <c r="G115" s="493">
        <v>0</v>
      </c>
      <c r="H115" s="494">
        <v>0</v>
      </c>
      <c r="I115" s="494">
        <v>0</v>
      </c>
      <c r="J115" s="494">
        <v>0</v>
      </c>
      <c r="K115" s="494">
        <v>0</v>
      </c>
      <c r="L115" s="494">
        <v>0</v>
      </c>
      <c r="M115" s="494">
        <v>0</v>
      </c>
      <c r="N115" s="494">
        <v>0</v>
      </c>
      <c r="O115" s="494">
        <v>0</v>
      </c>
      <c r="P115" s="494">
        <v>0</v>
      </c>
      <c r="Q115" s="494">
        <v>0</v>
      </c>
      <c r="R115" s="494">
        <v>0</v>
      </c>
      <c r="S115" s="494">
        <v>0</v>
      </c>
      <c r="T115" s="494">
        <v>0</v>
      </c>
      <c r="U115" s="494">
        <v>0</v>
      </c>
      <c r="V115" s="494">
        <v>0</v>
      </c>
      <c r="W115" s="494">
        <v>0</v>
      </c>
      <c r="X115" s="494">
        <v>0</v>
      </c>
      <c r="Y115" s="494">
        <v>0</v>
      </c>
      <c r="Z115" s="494">
        <v>0</v>
      </c>
      <c r="AA115" s="494">
        <v>0</v>
      </c>
      <c r="AB115" s="494">
        <v>0</v>
      </c>
      <c r="AC115" s="494">
        <v>0</v>
      </c>
      <c r="AD115" s="494">
        <v>0</v>
      </c>
      <c r="AE115" s="494">
        <v>0</v>
      </c>
      <c r="AF115" s="494">
        <v>0</v>
      </c>
      <c r="AG115" s="494">
        <v>0</v>
      </c>
      <c r="AH115" s="494">
        <v>0</v>
      </c>
      <c r="AI115" s="494">
        <v>0</v>
      </c>
      <c r="AJ115" s="494">
        <v>0</v>
      </c>
      <c r="AK115" s="494">
        <v>0</v>
      </c>
      <c r="AL115" s="494">
        <v>0</v>
      </c>
      <c r="AM115" s="494">
        <v>0</v>
      </c>
      <c r="AN115" s="494">
        <v>0</v>
      </c>
      <c r="AO115" s="494">
        <v>0</v>
      </c>
      <c r="AP115" s="494">
        <v>0</v>
      </c>
      <c r="AQ115" s="494">
        <v>0</v>
      </c>
      <c r="AR115" s="494">
        <v>0</v>
      </c>
      <c r="AS115" s="494">
        <v>0</v>
      </c>
      <c r="AT115" s="494">
        <v>0</v>
      </c>
      <c r="AU115" s="494">
        <v>0</v>
      </c>
      <c r="AV115" s="494">
        <v>0</v>
      </c>
      <c r="AW115" s="494">
        <v>0</v>
      </c>
      <c r="AX115" s="494">
        <v>0</v>
      </c>
      <c r="AY115" s="494">
        <v>0</v>
      </c>
      <c r="AZ115" s="494">
        <v>0</v>
      </c>
      <c r="BA115" s="494">
        <v>0</v>
      </c>
      <c r="BB115" s="494">
        <v>0</v>
      </c>
      <c r="BC115" s="494">
        <v>0</v>
      </c>
      <c r="BD115" s="494">
        <v>0</v>
      </c>
      <c r="BE115" s="494">
        <v>0</v>
      </c>
      <c r="BF115" s="494">
        <v>0</v>
      </c>
      <c r="BG115" s="494">
        <v>0</v>
      </c>
      <c r="BH115" s="494">
        <v>0</v>
      </c>
      <c r="BI115" s="494">
        <v>0</v>
      </c>
      <c r="BJ115" s="494">
        <v>0</v>
      </c>
      <c r="BK115" s="494">
        <v>0</v>
      </c>
      <c r="BL115" s="494">
        <v>0</v>
      </c>
      <c r="BM115" s="494">
        <v>0</v>
      </c>
      <c r="BN115" s="494">
        <v>0</v>
      </c>
      <c r="BO115" s="494">
        <v>0</v>
      </c>
      <c r="BP115" s="494">
        <v>0</v>
      </c>
      <c r="BQ115" s="494">
        <v>0</v>
      </c>
      <c r="BR115" s="494">
        <v>0</v>
      </c>
      <c r="BS115" s="494">
        <v>0</v>
      </c>
      <c r="BT115" s="494">
        <v>0</v>
      </c>
      <c r="BU115" s="494">
        <v>0</v>
      </c>
      <c r="BV115" s="494">
        <v>0</v>
      </c>
      <c r="BW115" s="494">
        <v>0</v>
      </c>
      <c r="BX115" s="494">
        <v>0</v>
      </c>
      <c r="BY115" s="494">
        <v>0</v>
      </c>
      <c r="BZ115" s="494">
        <v>0</v>
      </c>
      <c r="CA115" s="494">
        <v>0</v>
      </c>
      <c r="CB115" s="494">
        <v>0</v>
      </c>
      <c r="CC115" s="494">
        <v>0</v>
      </c>
      <c r="CD115" s="494">
        <v>0</v>
      </c>
      <c r="CE115" s="494">
        <v>0</v>
      </c>
      <c r="CF115" s="494">
        <v>0</v>
      </c>
      <c r="CG115" s="494">
        <v>0</v>
      </c>
      <c r="CH115" s="494">
        <v>0</v>
      </c>
      <c r="CI115" s="494">
        <v>0</v>
      </c>
      <c r="CJ115" s="494">
        <v>0</v>
      </c>
      <c r="CK115" s="494">
        <v>0</v>
      </c>
      <c r="CL115" s="494">
        <v>0</v>
      </c>
      <c r="CM115" s="494">
        <v>0</v>
      </c>
      <c r="CN115" s="494">
        <v>0</v>
      </c>
      <c r="CO115" s="494">
        <v>0</v>
      </c>
      <c r="CP115" s="494">
        <v>0</v>
      </c>
      <c r="CQ115" s="494">
        <v>0</v>
      </c>
      <c r="CR115" s="494">
        <v>0</v>
      </c>
      <c r="CS115" s="494">
        <v>0</v>
      </c>
      <c r="CT115" s="9"/>
      <c r="CV115" s="343">
        <f>IF(COUNT(G115:INDEX(G115:CS115,RP+1))&lt;&gt;RP+1,"Error",0)</f>
        <v>0</v>
      </c>
      <c r="CX115" s="324">
        <f t="shared" si="26"/>
        <v>0</v>
      </c>
    </row>
    <row r="116" spans="3:102" ht="13" hidden="1" x14ac:dyDescent="0.3">
      <c r="E116" s="495"/>
      <c r="F116" s="495"/>
      <c r="G116" s="131"/>
      <c r="H116" s="131"/>
      <c r="I116" s="131"/>
      <c r="J116" s="131"/>
      <c r="K116" s="131"/>
      <c r="L116" s="131"/>
      <c r="M116" s="131"/>
      <c r="N116" s="131"/>
      <c r="O116" s="131"/>
      <c r="P116" s="131"/>
      <c r="Q116" s="131"/>
      <c r="R116" s="131"/>
      <c r="S116" s="131"/>
      <c r="T116" s="131"/>
      <c r="U116" s="131"/>
      <c r="V116" s="131"/>
      <c r="W116" s="131"/>
      <c r="X116" s="131"/>
      <c r="Y116" s="131"/>
      <c r="Z116" s="131"/>
      <c r="AA116" s="131"/>
      <c r="AB116" s="131"/>
      <c r="AC116" s="131"/>
      <c r="AD116" s="131"/>
      <c r="AE116" s="131"/>
      <c r="AF116" s="131"/>
      <c r="AG116" s="131"/>
      <c r="AH116" s="131"/>
      <c r="AI116" s="131"/>
      <c r="AJ116" s="131"/>
      <c r="AK116" s="131"/>
      <c r="AL116" s="131"/>
      <c r="AM116" s="131"/>
      <c r="AN116" s="131"/>
      <c r="AO116" s="131"/>
      <c r="AP116" s="131"/>
      <c r="AQ116" s="131"/>
      <c r="AR116" s="131"/>
      <c r="AS116" s="131"/>
      <c r="AT116" s="131"/>
      <c r="AU116" s="131"/>
      <c r="AV116" s="131"/>
      <c r="AW116" s="131"/>
      <c r="AX116" s="131"/>
      <c r="AY116" s="131"/>
      <c r="AZ116" s="131"/>
      <c r="BA116" s="131"/>
      <c r="BB116" s="131"/>
      <c r="BC116" s="131"/>
      <c r="BD116" s="131"/>
      <c r="BE116" s="131"/>
      <c r="BF116" s="131"/>
      <c r="BG116" s="131"/>
      <c r="BH116" s="131"/>
      <c r="BI116" s="131"/>
      <c r="BJ116" s="131"/>
      <c r="BK116" s="131"/>
      <c r="BL116" s="131"/>
      <c r="BM116" s="131"/>
      <c r="BN116" s="131"/>
      <c r="BO116" s="131"/>
      <c r="BP116" s="131"/>
      <c r="BQ116" s="131"/>
      <c r="BR116" s="131"/>
      <c r="BS116" s="131"/>
      <c r="BT116" s="131"/>
      <c r="BU116" s="131"/>
      <c r="BV116" s="131"/>
      <c r="BW116" s="131"/>
      <c r="BX116" s="131"/>
      <c r="BY116" s="131"/>
      <c r="BZ116" s="131"/>
      <c r="CA116" s="131"/>
      <c r="CB116" s="131"/>
      <c r="CC116" s="131"/>
      <c r="CD116" s="131"/>
      <c r="CE116" s="131"/>
      <c r="CF116" s="131"/>
      <c r="CG116" s="131"/>
      <c r="CH116" s="131"/>
      <c r="CI116" s="131"/>
      <c r="CJ116" s="131"/>
      <c r="CK116" s="131"/>
      <c r="CL116" s="131"/>
      <c r="CM116" s="131"/>
      <c r="CN116" s="131"/>
      <c r="CO116" s="131"/>
      <c r="CP116" s="131"/>
      <c r="CQ116" s="131"/>
      <c r="CR116" s="131"/>
      <c r="CS116" s="131"/>
      <c r="CT116" s="9"/>
      <c r="CX116" s="3"/>
    </row>
    <row r="117" spans="3:102" ht="15.5" hidden="1" x14ac:dyDescent="0.35">
      <c r="C117" s="78" t="s">
        <v>22</v>
      </c>
      <c r="E117" s="502"/>
      <c r="F117" s="495"/>
      <c r="G117" s="131"/>
      <c r="H117" s="131"/>
      <c r="I117" s="131"/>
      <c r="J117" s="131"/>
      <c r="K117" s="131"/>
      <c r="L117" s="131"/>
      <c r="M117" s="131"/>
      <c r="N117" s="131"/>
      <c r="O117" s="131"/>
      <c r="P117" s="131"/>
      <c r="Q117" s="131"/>
      <c r="R117" s="131"/>
      <c r="S117" s="131"/>
      <c r="T117" s="131"/>
      <c r="U117" s="131"/>
      <c r="V117" s="131"/>
      <c r="W117" s="131"/>
      <c r="X117" s="131"/>
      <c r="Y117" s="131"/>
      <c r="Z117" s="131"/>
      <c r="AA117" s="131"/>
      <c r="AB117" s="131"/>
      <c r="AC117" s="131"/>
      <c r="AD117" s="131"/>
      <c r="AE117" s="131"/>
      <c r="AF117" s="131"/>
      <c r="AG117" s="131"/>
      <c r="AH117" s="131"/>
      <c r="AI117" s="131"/>
      <c r="AJ117" s="131"/>
      <c r="AK117" s="131"/>
      <c r="AL117" s="131"/>
      <c r="AM117" s="131"/>
      <c r="AN117" s="131"/>
      <c r="AO117" s="131"/>
      <c r="AP117" s="131"/>
      <c r="AQ117" s="131"/>
      <c r="AR117" s="131"/>
      <c r="AS117" s="131"/>
      <c r="AT117" s="131"/>
      <c r="AU117" s="131"/>
      <c r="AV117" s="131"/>
      <c r="AW117" s="131"/>
      <c r="AX117" s="131"/>
      <c r="AY117" s="131"/>
      <c r="AZ117" s="131"/>
      <c r="BA117" s="131"/>
      <c r="BB117" s="131"/>
      <c r="BC117" s="131"/>
      <c r="BD117" s="131"/>
      <c r="BE117" s="131"/>
      <c r="BF117" s="131"/>
      <c r="BG117" s="131"/>
      <c r="BH117" s="131"/>
      <c r="BI117" s="131"/>
      <c r="BJ117" s="131"/>
      <c r="BK117" s="131"/>
      <c r="BL117" s="131"/>
      <c r="BM117" s="131"/>
      <c r="BN117" s="131"/>
      <c r="BO117" s="131"/>
      <c r="BP117" s="131"/>
      <c r="BQ117" s="131"/>
      <c r="BR117" s="131"/>
      <c r="BS117" s="131"/>
      <c r="BT117" s="131"/>
      <c r="BU117" s="131"/>
      <c r="BV117" s="131"/>
      <c r="BW117" s="131"/>
      <c r="BX117" s="131"/>
      <c r="BY117" s="131"/>
      <c r="BZ117" s="131"/>
      <c r="CA117" s="131"/>
      <c r="CB117" s="131"/>
      <c r="CC117" s="131"/>
      <c r="CD117" s="131"/>
      <c r="CE117" s="131"/>
      <c r="CF117" s="131"/>
      <c r="CG117" s="131"/>
      <c r="CH117" s="131"/>
      <c r="CI117" s="131"/>
      <c r="CJ117" s="131"/>
      <c r="CK117" s="131"/>
      <c r="CL117" s="131"/>
      <c r="CM117" s="131"/>
      <c r="CN117" s="131"/>
      <c r="CO117" s="131"/>
      <c r="CP117" s="131"/>
      <c r="CQ117" s="131"/>
      <c r="CR117" s="131"/>
      <c r="CS117" s="131"/>
      <c r="CT117" s="9"/>
      <c r="CX117" s="3"/>
    </row>
    <row r="118" spans="3:102" ht="13" hidden="1" x14ac:dyDescent="0.3">
      <c r="E118" s="495"/>
      <c r="F118" s="495"/>
      <c r="G118" s="131"/>
      <c r="H118" s="131"/>
      <c r="I118" s="131"/>
      <c r="J118" s="131"/>
      <c r="K118" s="131"/>
      <c r="L118" s="131"/>
      <c r="M118" s="131"/>
      <c r="N118" s="131"/>
      <c r="O118" s="131"/>
      <c r="P118" s="131"/>
      <c r="Q118" s="131"/>
      <c r="R118" s="131"/>
      <c r="S118" s="131"/>
      <c r="T118" s="131"/>
      <c r="U118" s="131"/>
      <c r="V118" s="131"/>
      <c r="W118" s="131"/>
      <c r="X118" s="131"/>
      <c r="Y118" s="131"/>
      <c r="Z118" s="131"/>
      <c r="AA118" s="131"/>
      <c r="AB118" s="131"/>
      <c r="AC118" s="131"/>
      <c r="AD118" s="131"/>
      <c r="AE118" s="131"/>
      <c r="AF118" s="131"/>
      <c r="AG118" s="131"/>
      <c r="AH118" s="131"/>
      <c r="AI118" s="131"/>
      <c r="AJ118" s="131"/>
      <c r="AK118" s="131"/>
      <c r="AL118" s="131"/>
      <c r="AM118" s="131"/>
      <c r="AN118" s="131"/>
      <c r="AO118" s="131"/>
      <c r="AP118" s="131"/>
      <c r="AQ118" s="131"/>
      <c r="AR118" s="131"/>
      <c r="AS118" s="131"/>
      <c r="AT118" s="131"/>
      <c r="AU118" s="131"/>
      <c r="AV118" s="131"/>
      <c r="AW118" s="131"/>
      <c r="AX118" s="131"/>
      <c r="AY118" s="131"/>
      <c r="AZ118" s="131"/>
      <c r="BA118" s="131"/>
      <c r="BB118" s="131"/>
      <c r="BC118" s="131"/>
      <c r="BD118" s="131"/>
      <c r="BE118" s="131"/>
      <c r="BF118" s="131"/>
      <c r="BG118" s="131"/>
      <c r="BH118" s="131"/>
      <c r="BI118" s="131"/>
      <c r="BJ118" s="131"/>
      <c r="BK118" s="131"/>
      <c r="BL118" s="131"/>
      <c r="BM118" s="131"/>
      <c r="BN118" s="131"/>
      <c r="BO118" s="131"/>
      <c r="BP118" s="131"/>
      <c r="BQ118" s="131"/>
      <c r="BR118" s="131"/>
      <c r="BS118" s="131"/>
      <c r="BT118" s="131"/>
      <c r="BU118" s="131"/>
      <c r="BV118" s="131"/>
      <c r="BW118" s="131"/>
      <c r="BX118" s="131"/>
      <c r="BY118" s="131"/>
      <c r="BZ118" s="131"/>
      <c r="CA118" s="131"/>
      <c r="CB118" s="131"/>
      <c r="CC118" s="131"/>
      <c r="CD118" s="131"/>
      <c r="CE118" s="131"/>
      <c r="CF118" s="131"/>
      <c r="CG118" s="131"/>
      <c r="CH118" s="131"/>
      <c r="CI118" s="131"/>
      <c r="CJ118" s="131"/>
      <c r="CK118" s="131"/>
      <c r="CL118" s="131"/>
      <c r="CM118" s="131"/>
      <c r="CN118" s="131"/>
      <c r="CO118" s="131"/>
      <c r="CP118" s="131"/>
      <c r="CQ118" s="131"/>
      <c r="CR118" s="131"/>
      <c r="CS118" s="131"/>
      <c r="CT118" s="9"/>
      <c r="CX118" s="3"/>
    </row>
    <row r="119" spans="3:102" ht="13" hidden="1" x14ac:dyDescent="0.3">
      <c r="C119" s="232" t="s">
        <v>146</v>
      </c>
      <c r="E119" s="490">
        <f t="shared" ref="E119:AJ119" si="27">SUM(E120:E120)</f>
        <v>0</v>
      </c>
      <c r="F119" s="490">
        <f t="shared" si="27"/>
        <v>0</v>
      </c>
      <c r="G119" s="491">
        <f t="shared" si="27"/>
        <v>0</v>
      </c>
      <c r="H119" s="491">
        <f t="shared" si="27"/>
        <v>0</v>
      </c>
      <c r="I119" s="491">
        <f t="shared" si="27"/>
        <v>0</v>
      </c>
      <c r="J119" s="491">
        <f t="shared" si="27"/>
        <v>0</v>
      </c>
      <c r="K119" s="491">
        <f t="shared" si="27"/>
        <v>0</v>
      </c>
      <c r="L119" s="491">
        <f t="shared" si="27"/>
        <v>0</v>
      </c>
      <c r="M119" s="491">
        <f t="shared" si="27"/>
        <v>0</v>
      </c>
      <c r="N119" s="491">
        <f t="shared" si="27"/>
        <v>0</v>
      </c>
      <c r="O119" s="491">
        <f t="shared" si="27"/>
        <v>0</v>
      </c>
      <c r="P119" s="491">
        <f t="shared" si="27"/>
        <v>0</v>
      </c>
      <c r="Q119" s="491">
        <f t="shared" si="27"/>
        <v>0</v>
      </c>
      <c r="R119" s="491">
        <f t="shared" si="27"/>
        <v>0</v>
      </c>
      <c r="S119" s="491">
        <f t="shared" si="27"/>
        <v>0</v>
      </c>
      <c r="T119" s="491">
        <f t="shared" si="27"/>
        <v>0</v>
      </c>
      <c r="U119" s="491">
        <f t="shared" si="27"/>
        <v>0</v>
      </c>
      <c r="V119" s="491">
        <f t="shared" si="27"/>
        <v>0</v>
      </c>
      <c r="W119" s="491">
        <f t="shared" si="27"/>
        <v>0</v>
      </c>
      <c r="X119" s="491">
        <f t="shared" si="27"/>
        <v>0</v>
      </c>
      <c r="Y119" s="491">
        <f t="shared" si="27"/>
        <v>0</v>
      </c>
      <c r="Z119" s="491">
        <f t="shared" si="27"/>
        <v>0</v>
      </c>
      <c r="AA119" s="491">
        <f t="shared" si="27"/>
        <v>0</v>
      </c>
      <c r="AB119" s="491">
        <f t="shared" si="27"/>
        <v>0</v>
      </c>
      <c r="AC119" s="491">
        <f t="shared" si="27"/>
        <v>0</v>
      </c>
      <c r="AD119" s="491">
        <f t="shared" si="27"/>
        <v>0</v>
      </c>
      <c r="AE119" s="491">
        <f t="shared" si="27"/>
        <v>0</v>
      </c>
      <c r="AF119" s="491">
        <f t="shared" si="27"/>
        <v>0</v>
      </c>
      <c r="AG119" s="491">
        <f t="shared" si="27"/>
        <v>0</v>
      </c>
      <c r="AH119" s="491">
        <f t="shared" si="27"/>
        <v>0</v>
      </c>
      <c r="AI119" s="491">
        <f t="shared" si="27"/>
        <v>0</v>
      </c>
      <c r="AJ119" s="491">
        <f t="shared" si="27"/>
        <v>0</v>
      </c>
      <c r="AK119" s="491">
        <f t="shared" ref="AK119:CS119" si="28">SUM(AK120:AK120)</f>
        <v>0</v>
      </c>
      <c r="AL119" s="491">
        <f t="shared" si="28"/>
        <v>0</v>
      </c>
      <c r="AM119" s="491">
        <f t="shared" si="28"/>
        <v>0</v>
      </c>
      <c r="AN119" s="491">
        <f t="shared" si="28"/>
        <v>0</v>
      </c>
      <c r="AO119" s="491">
        <f t="shared" si="28"/>
        <v>0</v>
      </c>
      <c r="AP119" s="491">
        <f t="shared" si="28"/>
        <v>0</v>
      </c>
      <c r="AQ119" s="491">
        <f t="shared" si="28"/>
        <v>0</v>
      </c>
      <c r="AR119" s="491">
        <f t="shared" si="28"/>
        <v>0</v>
      </c>
      <c r="AS119" s="491">
        <f t="shared" si="28"/>
        <v>0</v>
      </c>
      <c r="AT119" s="491">
        <f t="shared" si="28"/>
        <v>0</v>
      </c>
      <c r="AU119" s="491">
        <f t="shared" si="28"/>
        <v>0</v>
      </c>
      <c r="AV119" s="491">
        <f t="shared" si="28"/>
        <v>0</v>
      </c>
      <c r="AW119" s="491">
        <f t="shared" si="28"/>
        <v>0</v>
      </c>
      <c r="AX119" s="491">
        <f t="shared" si="28"/>
        <v>0</v>
      </c>
      <c r="AY119" s="491">
        <f t="shared" si="28"/>
        <v>0</v>
      </c>
      <c r="AZ119" s="491">
        <f t="shared" si="28"/>
        <v>0</v>
      </c>
      <c r="BA119" s="491">
        <f t="shared" si="28"/>
        <v>0</v>
      </c>
      <c r="BB119" s="491">
        <f t="shared" si="28"/>
        <v>0</v>
      </c>
      <c r="BC119" s="491">
        <f t="shared" si="28"/>
        <v>0</v>
      </c>
      <c r="BD119" s="491">
        <f t="shared" si="28"/>
        <v>0</v>
      </c>
      <c r="BE119" s="491">
        <f t="shared" si="28"/>
        <v>0</v>
      </c>
      <c r="BF119" s="491">
        <f t="shared" si="28"/>
        <v>0</v>
      </c>
      <c r="BG119" s="491">
        <f t="shared" si="28"/>
        <v>0</v>
      </c>
      <c r="BH119" s="491">
        <f t="shared" si="28"/>
        <v>0</v>
      </c>
      <c r="BI119" s="491">
        <f t="shared" si="28"/>
        <v>0</v>
      </c>
      <c r="BJ119" s="491">
        <f t="shared" si="28"/>
        <v>0</v>
      </c>
      <c r="BK119" s="491">
        <f t="shared" si="28"/>
        <v>0</v>
      </c>
      <c r="BL119" s="491">
        <f t="shared" si="28"/>
        <v>0</v>
      </c>
      <c r="BM119" s="491">
        <f t="shared" si="28"/>
        <v>0</v>
      </c>
      <c r="BN119" s="491">
        <f t="shared" si="28"/>
        <v>0</v>
      </c>
      <c r="BO119" s="491">
        <f t="shared" si="28"/>
        <v>0</v>
      </c>
      <c r="BP119" s="491">
        <f t="shared" si="28"/>
        <v>0</v>
      </c>
      <c r="BQ119" s="491">
        <f t="shared" si="28"/>
        <v>0</v>
      </c>
      <c r="BR119" s="491">
        <f t="shared" si="28"/>
        <v>0</v>
      </c>
      <c r="BS119" s="491">
        <f t="shared" si="28"/>
        <v>0</v>
      </c>
      <c r="BT119" s="491">
        <f t="shared" si="28"/>
        <v>0</v>
      </c>
      <c r="BU119" s="491">
        <f t="shared" si="28"/>
        <v>0</v>
      </c>
      <c r="BV119" s="491">
        <f t="shared" si="28"/>
        <v>0</v>
      </c>
      <c r="BW119" s="491">
        <f t="shared" si="28"/>
        <v>0</v>
      </c>
      <c r="BX119" s="491">
        <f t="shared" si="28"/>
        <v>0</v>
      </c>
      <c r="BY119" s="491">
        <f t="shared" si="28"/>
        <v>0</v>
      </c>
      <c r="BZ119" s="491">
        <f t="shared" si="28"/>
        <v>0</v>
      </c>
      <c r="CA119" s="491">
        <f t="shared" si="28"/>
        <v>0</v>
      </c>
      <c r="CB119" s="491">
        <f t="shared" si="28"/>
        <v>0</v>
      </c>
      <c r="CC119" s="491">
        <f t="shared" si="28"/>
        <v>0</v>
      </c>
      <c r="CD119" s="491">
        <f t="shared" si="28"/>
        <v>0</v>
      </c>
      <c r="CE119" s="491">
        <f t="shared" si="28"/>
        <v>0</v>
      </c>
      <c r="CF119" s="491">
        <f t="shared" si="28"/>
        <v>0</v>
      </c>
      <c r="CG119" s="491">
        <f t="shared" si="28"/>
        <v>0</v>
      </c>
      <c r="CH119" s="491">
        <f t="shared" si="28"/>
        <v>0</v>
      </c>
      <c r="CI119" s="491">
        <f t="shared" si="28"/>
        <v>0</v>
      </c>
      <c r="CJ119" s="491">
        <f t="shared" si="28"/>
        <v>0</v>
      </c>
      <c r="CK119" s="491">
        <f t="shared" si="28"/>
        <v>0</v>
      </c>
      <c r="CL119" s="491">
        <f t="shared" si="28"/>
        <v>0</v>
      </c>
      <c r="CM119" s="491">
        <f t="shared" si="28"/>
        <v>0</v>
      </c>
      <c r="CN119" s="491">
        <f t="shared" si="28"/>
        <v>0</v>
      </c>
      <c r="CO119" s="491">
        <f t="shared" si="28"/>
        <v>0</v>
      </c>
      <c r="CP119" s="491">
        <f t="shared" si="28"/>
        <v>0</v>
      </c>
      <c r="CQ119" s="491">
        <f t="shared" si="28"/>
        <v>0</v>
      </c>
      <c r="CR119" s="491">
        <f t="shared" si="28"/>
        <v>0</v>
      </c>
      <c r="CS119" s="491">
        <f t="shared" si="28"/>
        <v>0</v>
      </c>
      <c r="CT119" s="56"/>
      <c r="CX119" s="3"/>
    </row>
    <row r="120" spans="3:102" ht="13" hidden="1" x14ac:dyDescent="0.3">
      <c r="C120" s="68" t="s">
        <v>105</v>
      </c>
      <c r="E120" s="492">
        <f>G120+NPV(G.Asm!$F$40,H120:INDEX(H120:CS120,RP))</f>
        <v>0</v>
      </c>
      <c r="F120" s="492">
        <f>SUMIF($G$4:$CS$4,"&lt;="&amp;RP,G120:CS120)</f>
        <v>0</v>
      </c>
      <c r="G120" s="493">
        <v>0</v>
      </c>
      <c r="H120" s="494">
        <v>0</v>
      </c>
      <c r="I120" s="494">
        <v>0</v>
      </c>
      <c r="J120" s="494">
        <v>0</v>
      </c>
      <c r="K120" s="494">
        <v>0</v>
      </c>
      <c r="L120" s="494">
        <v>0</v>
      </c>
      <c r="M120" s="494">
        <v>0</v>
      </c>
      <c r="N120" s="494">
        <v>0</v>
      </c>
      <c r="O120" s="494">
        <v>0</v>
      </c>
      <c r="P120" s="494">
        <v>0</v>
      </c>
      <c r="Q120" s="494">
        <v>0</v>
      </c>
      <c r="R120" s="494">
        <v>0</v>
      </c>
      <c r="S120" s="494">
        <v>0</v>
      </c>
      <c r="T120" s="494">
        <v>0</v>
      </c>
      <c r="U120" s="494">
        <v>0</v>
      </c>
      <c r="V120" s="494">
        <v>0</v>
      </c>
      <c r="W120" s="494">
        <v>0</v>
      </c>
      <c r="X120" s="494">
        <v>0</v>
      </c>
      <c r="Y120" s="494">
        <v>0</v>
      </c>
      <c r="Z120" s="494">
        <v>0</v>
      </c>
      <c r="AA120" s="494">
        <v>0</v>
      </c>
      <c r="AB120" s="494">
        <v>0</v>
      </c>
      <c r="AC120" s="494">
        <v>0</v>
      </c>
      <c r="AD120" s="494">
        <v>0</v>
      </c>
      <c r="AE120" s="494">
        <v>0</v>
      </c>
      <c r="AF120" s="494">
        <v>0</v>
      </c>
      <c r="AG120" s="494">
        <v>0</v>
      </c>
      <c r="AH120" s="494">
        <v>0</v>
      </c>
      <c r="AI120" s="494">
        <v>0</v>
      </c>
      <c r="AJ120" s="494">
        <v>0</v>
      </c>
      <c r="AK120" s="494">
        <v>0</v>
      </c>
      <c r="AL120" s="494">
        <v>0</v>
      </c>
      <c r="AM120" s="494">
        <v>0</v>
      </c>
      <c r="AN120" s="494">
        <v>0</v>
      </c>
      <c r="AO120" s="494">
        <v>0</v>
      </c>
      <c r="AP120" s="494">
        <v>0</v>
      </c>
      <c r="AQ120" s="494">
        <v>0</v>
      </c>
      <c r="AR120" s="494">
        <v>0</v>
      </c>
      <c r="AS120" s="494">
        <v>0</v>
      </c>
      <c r="AT120" s="494">
        <v>0</v>
      </c>
      <c r="AU120" s="494">
        <v>0</v>
      </c>
      <c r="AV120" s="494">
        <v>0</v>
      </c>
      <c r="AW120" s="494">
        <v>0</v>
      </c>
      <c r="AX120" s="494">
        <v>0</v>
      </c>
      <c r="AY120" s="494">
        <v>0</v>
      </c>
      <c r="AZ120" s="494">
        <v>0</v>
      </c>
      <c r="BA120" s="494">
        <v>0</v>
      </c>
      <c r="BB120" s="494">
        <v>0</v>
      </c>
      <c r="BC120" s="494">
        <v>0</v>
      </c>
      <c r="BD120" s="494">
        <v>0</v>
      </c>
      <c r="BE120" s="494">
        <v>0</v>
      </c>
      <c r="BF120" s="494">
        <v>0</v>
      </c>
      <c r="BG120" s="494">
        <v>0</v>
      </c>
      <c r="BH120" s="494">
        <v>0</v>
      </c>
      <c r="BI120" s="494">
        <v>0</v>
      </c>
      <c r="BJ120" s="494">
        <v>0</v>
      </c>
      <c r="BK120" s="494">
        <v>0</v>
      </c>
      <c r="BL120" s="494">
        <v>0</v>
      </c>
      <c r="BM120" s="494">
        <v>0</v>
      </c>
      <c r="BN120" s="494">
        <v>0</v>
      </c>
      <c r="BO120" s="494">
        <v>0</v>
      </c>
      <c r="BP120" s="494">
        <v>0</v>
      </c>
      <c r="BQ120" s="494">
        <v>0</v>
      </c>
      <c r="BR120" s="494">
        <v>0</v>
      </c>
      <c r="BS120" s="494">
        <v>0</v>
      </c>
      <c r="BT120" s="494">
        <v>0</v>
      </c>
      <c r="BU120" s="494">
        <v>0</v>
      </c>
      <c r="BV120" s="494">
        <v>0</v>
      </c>
      <c r="BW120" s="494">
        <v>0</v>
      </c>
      <c r="BX120" s="494">
        <v>0</v>
      </c>
      <c r="BY120" s="494">
        <v>0</v>
      </c>
      <c r="BZ120" s="494">
        <v>0</v>
      </c>
      <c r="CA120" s="494">
        <v>0</v>
      </c>
      <c r="CB120" s="494">
        <v>0</v>
      </c>
      <c r="CC120" s="494">
        <v>0</v>
      </c>
      <c r="CD120" s="494">
        <v>0</v>
      </c>
      <c r="CE120" s="494">
        <v>0</v>
      </c>
      <c r="CF120" s="494">
        <v>0</v>
      </c>
      <c r="CG120" s="494">
        <v>0</v>
      </c>
      <c r="CH120" s="494">
        <v>0</v>
      </c>
      <c r="CI120" s="494">
        <v>0</v>
      </c>
      <c r="CJ120" s="494">
        <v>0</v>
      </c>
      <c r="CK120" s="494">
        <v>0</v>
      </c>
      <c r="CL120" s="494">
        <v>0</v>
      </c>
      <c r="CM120" s="494">
        <v>0</v>
      </c>
      <c r="CN120" s="494">
        <v>0</v>
      </c>
      <c r="CO120" s="494">
        <v>0</v>
      </c>
      <c r="CP120" s="494">
        <v>0</v>
      </c>
      <c r="CQ120" s="494">
        <v>0</v>
      </c>
      <c r="CR120" s="494">
        <v>0</v>
      </c>
      <c r="CS120" s="494">
        <v>0</v>
      </c>
      <c r="CT120" s="9"/>
      <c r="CV120" s="343">
        <f>IF(COUNT(G120:INDEX(G120:CS120,RP+1))&lt;&gt;RP+1,"Error",0)</f>
        <v>0</v>
      </c>
      <c r="CX120" s="383"/>
    </row>
    <row r="121" spans="3:102" ht="13" hidden="1" x14ac:dyDescent="0.3">
      <c r="E121" s="495"/>
      <c r="F121" s="495"/>
      <c r="G121" s="131"/>
      <c r="H121" s="131"/>
      <c r="I121" s="131"/>
      <c r="J121" s="131"/>
      <c r="K121" s="131"/>
      <c r="L121" s="131"/>
      <c r="M121" s="131"/>
      <c r="N121" s="131"/>
      <c r="O121" s="131"/>
      <c r="P121" s="131"/>
      <c r="Q121" s="131"/>
      <c r="R121" s="131"/>
      <c r="S121" s="131"/>
      <c r="T121" s="131"/>
      <c r="U121" s="131"/>
      <c r="V121" s="131"/>
      <c r="W121" s="131"/>
      <c r="X121" s="131"/>
      <c r="Y121" s="131"/>
      <c r="Z121" s="131"/>
      <c r="AA121" s="131"/>
      <c r="AB121" s="131"/>
      <c r="AC121" s="131"/>
      <c r="AD121" s="131"/>
      <c r="AE121" s="131"/>
      <c r="AF121" s="131"/>
      <c r="AG121" s="131"/>
      <c r="AH121" s="131"/>
      <c r="AI121" s="131"/>
      <c r="AJ121" s="131"/>
      <c r="AK121" s="131"/>
      <c r="AL121" s="131"/>
      <c r="AM121" s="131"/>
      <c r="AN121" s="131"/>
      <c r="AO121" s="131"/>
      <c r="AP121" s="131"/>
      <c r="AQ121" s="131"/>
      <c r="AR121" s="131"/>
      <c r="AS121" s="131"/>
      <c r="AT121" s="131"/>
      <c r="AU121" s="131"/>
      <c r="AV121" s="131"/>
      <c r="AW121" s="131"/>
      <c r="AX121" s="131"/>
      <c r="AY121" s="131"/>
      <c r="AZ121" s="131"/>
      <c r="BA121" s="131"/>
      <c r="BB121" s="131"/>
      <c r="BC121" s="131"/>
      <c r="BD121" s="131"/>
      <c r="BE121" s="131"/>
      <c r="BF121" s="131"/>
      <c r="BG121" s="131"/>
      <c r="BH121" s="131"/>
      <c r="BI121" s="131"/>
      <c r="BJ121" s="131"/>
      <c r="BK121" s="131"/>
      <c r="BL121" s="131"/>
      <c r="BM121" s="131"/>
      <c r="BN121" s="131"/>
      <c r="BO121" s="131"/>
      <c r="BP121" s="131"/>
      <c r="BQ121" s="131"/>
      <c r="BR121" s="131"/>
      <c r="BS121" s="131"/>
      <c r="BT121" s="131"/>
      <c r="BU121" s="131"/>
      <c r="BV121" s="131"/>
      <c r="BW121" s="131"/>
      <c r="BX121" s="131"/>
      <c r="BY121" s="131"/>
      <c r="BZ121" s="131"/>
      <c r="CA121" s="131"/>
      <c r="CB121" s="131"/>
      <c r="CC121" s="131"/>
      <c r="CD121" s="131"/>
      <c r="CE121" s="131"/>
      <c r="CF121" s="131"/>
      <c r="CG121" s="131"/>
      <c r="CH121" s="131"/>
      <c r="CI121" s="131"/>
      <c r="CJ121" s="131"/>
      <c r="CK121" s="131"/>
      <c r="CL121" s="131"/>
      <c r="CM121" s="131"/>
      <c r="CN121" s="131"/>
      <c r="CO121" s="131"/>
      <c r="CP121" s="131"/>
      <c r="CQ121" s="131"/>
      <c r="CR121" s="131"/>
      <c r="CS121" s="131"/>
      <c r="CT121" s="9"/>
      <c r="CX121" s="3"/>
    </row>
    <row r="122" spans="3:102" ht="15.5" hidden="1" x14ac:dyDescent="0.35">
      <c r="C122" s="84" t="s">
        <v>112</v>
      </c>
      <c r="E122" s="502"/>
      <c r="F122" s="495"/>
      <c r="G122" s="131"/>
      <c r="H122" s="131"/>
      <c r="I122" s="131"/>
      <c r="J122" s="131"/>
      <c r="K122" s="131"/>
      <c r="L122" s="131"/>
      <c r="M122" s="131"/>
      <c r="N122" s="131"/>
      <c r="O122" s="131"/>
      <c r="P122" s="131"/>
      <c r="Q122" s="131"/>
      <c r="R122" s="131"/>
      <c r="S122" s="131"/>
      <c r="T122" s="131"/>
      <c r="U122" s="131"/>
      <c r="V122" s="131"/>
      <c r="W122" s="131"/>
      <c r="X122" s="131"/>
      <c r="Y122" s="131"/>
      <c r="Z122" s="131"/>
      <c r="AA122" s="131"/>
      <c r="AB122" s="131"/>
      <c r="AC122" s="131"/>
      <c r="AD122" s="131"/>
      <c r="AE122" s="131"/>
      <c r="AF122" s="131"/>
      <c r="AG122" s="131"/>
      <c r="AH122" s="131"/>
      <c r="AI122" s="131"/>
      <c r="AJ122" s="131"/>
      <c r="AK122" s="131"/>
      <c r="AL122" s="131"/>
      <c r="AM122" s="131"/>
      <c r="AN122" s="131"/>
      <c r="AO122" s="131"/>
      <c r="AP122" s="131"/>
      <c r="AQ122" s="131"/>
      <c r="AR122" s="131"/>
      <c r="AS122" s="131"/>
      <c r="AT122" s="131"/>
      <c r="AU122" s="131"/>
      <c r="AV122" s="131"/>
      <c r="AW122" s="131"/>
      <c r="AX122" s="131"/>
      <c r="AY122" s="131"/>
      <c r="AZ122" s="131"/>
      <c r="BA122" s="131"/>
      <c r="BB122" s="131"/>
      <c r="BC122" s="131"/>
      <c r="BD122" s="131"/>
      <c r="BE122" s="131"/>
      <c r="BF122" s="131"/>
      <c r="BG122" s="131"/>
      <c r="BH122" s="131"/>
      <c r="BI122" s="131"/>
      <c r="BJ122" s="131"/>
      <c r="BK122" s="131"/>
      <c r="BL122" s="131"/>
      <c r="BM122" s="131"/>
      <c r="BN122" s="131"/>
      <c r="BO122" s="131"/>
      <c r="BP122" s="131"/>
      <c r="BQ122" s="131"/>
      <c r="BR122" s="131"/>
      <c r="BS122" s="131"/>
      <c r="BT122" s="131"/>
      <c r="BU122" s="131"/>
      <c r="BV122" s="131"/>
      <c r="BW122" s="131"/>
      <c r="BX122" s="131"/>
      <c r="BY122" s="131"/>
      <c r="BZ122" s="131"/>
      <c r="CA122" s="131"/>
      <c r="CB122" s="131"/>
      <c r="CC122" s="131"/>
      <c r="CD122" s="131"/>
      <c r="CE122" s="131"/>
      <c r="CF122" s="131"/>
      <c r="CG122" s="131"/>
      <c r="CH122" s="131"/>
      <c r="CI122" s="131"/>
      <c r="CJ122" s="131"/>
      <c r="CK122" s="131"/>
      <c r="CL122" s="131"/>
      <c r="CM122" s="131"/>
      <c r="CN122" s="131"/>
      <c r="CO122" s="131"/>
      <c r="CP122" s="131"/>
      <c r="CQ122" s="131"/>
      <c r="CR122" s="131"/>
      <c r="CS122" s="131"/>
      <c r="CT122" s="9"/>
      <c r="CX122" s="3"/>
    </row>
    <row r="123" spans="3:102" ht="13" hidden="1" x14ac:dyDescent="0.3">
      <c r="E123" s="495"/>
      <c r="F123" s="495"/>
      <c r="G123" s="131"/>
      <c r="H123" s="131"/>
      <c r="I123" s="131"/>
      <c r="J123" s="131"/>
      <c r="K123" s="131"/>
      <c r="L123" s="131"/>
      <c r="M123" s="131"/>
      <c r="N123" s="131"/>
      <c r="O123" s="131"/>
      <c r="P123" s="131"/>
      <c r="Q123" s="131"/>
      <c r="R123" s="131"/>
      <c r="S123" s="131"/>
      <c r="T123" s="131"/>
      <c r="U123" s="131"/>
      <c r="V123" s="131"/>
      <c r="W123" s="131"/>
      <c r="X123" s="131"/>
      <c r="Y123" s="131"/>
      <c r="Z123" s="131"/>
      <c r="AA123" s="131"/>
      <c r="AB123" s="131"/>
      <c r="AC123" s="131"/>
      <c r="AD123" s="131"/>
      <c r="AE123" s="131"/>
      <c r="AF123" s="131"/>
      <c r="AG123" s="131"/>
      <c r="AH123" s="131"/>
      <c r="AI123" s="131"/>
      <c r="AJ123" s="131"/>
      <c r="AK123" s="131"/>
      <c r="AL123" s="131"/>
      <c r="AM123" s="131"/>
      <c r="AN123" s="131"/>
      <c r="AO123" s="131"/>
      <c r="AP123" s="131"/>
      <c r="AQ123" s="131"/>
      <c r="AR123" s="131"/>
      <c r="AS123" s="131"/>
      <c r="AT123" s="131"/>
      <c r="AU123" s="131"/>
      <c r="AV123" s="131"/>
      <c r="AW123" s="131"/>
      <c r="AX123" s="131"/>
      <c r="AY123" s="131"/>
      <c r="AZ123" s="131"/>
      <c r="BA123" s="131"/>
      <c r="BB123" s="131"/>
      <c r="BC123" s="131"/>
      <c r="BD123" s="131"/>
      <c r="BE123" s="131"/>
      <c r="BF123" s="131"/>
      <c r="BG123" s="131"/>
      <c r="BH123" s="131"/>
      <c r="BI123" s="131"/>
      <c r="BJ123" s="131"/>
      <c r="BK123" s="131"/>
      <c r="BL123" s="131"/>
      <c r="BM123" s="131"/>
      <c r="BN123" s="131"/>
      <c r="BO123" s="131"/>
      <c r="BP123" s="131"/>
      <c r="BQ123" s="131"/>
      <c r="BR123" s="131"/>
      <c r="BS123" s="131"/>
      <c r="BT123" s="131"/>
      <c r="BU123" s="131"/>
      <c r="BV123" s="131"/>
      <c r="BW123" s="131"/>
      <c r="BX123" s="131"/>
      <c r="BY123" s="131"/>
      <c r="BZ123" s="131"/>
      <c r="CA123" s="131"/>
      <c r="CB123" s="131"/>
      <c r="CC123" s="131"/>
      <c r="CD123" s="131"/>
      <c r="CE123" s="131"/>
      <c r="CF123" s="131"/>
      <c r="CG123" s="131"/>
      <c r="CH123" s="131"/>
      <c r="CI123" s="131"/>
      <c r="CJ123" s="131"/>
      <c r="CK123" s="131"/>
      <c r="CL123" s="131"/>
      <c r="CM123" s="131"/>
      <c r="CN123" s="131"/>
      <c r="CO123" s="131"/>
      <c r="CP123" s="131"/>
      <c r="CQ123" s="131"/>
      <c r="CR123" s="131"/>
      <c r="CS123" s="131"/>
      <c r="CT123" s="9"/>
      <c r="CX123" s="3"/>
    </row>
    <row r="124" spans="3:102" s="4" customFormat="1" ht="15" hidden="1" customHeight="1" x14ac:dyDescent="0.3">
      <c r="C124" s="232" t="s">
        <v>147</v>
      </c>
      <c r="D124" s="55"/>
      <c r="E124" s="490">
        <f t="shared" ref="E124:AJ124" si="29">SUM(E125:E144)</f>
        <v>0</v>
      </c>
      <c r="F124" s="490">
        <f t="shared" si="29"/>
        <v>0</v>
      </c>
      <c r="G124" s="490">
        <f t="shared" si="29"/>
        <v>0</v>
      </c>
      <c r="H124" s="490">
        <f t="shared" si="29"/>
        <v>0</v>
      </c>
      <c r="I124" s="490">
        <f t="shared" si="29"/>
        <v>0</v>
      </c>
      <c r="J124" s="490">
        <f t="shared" si="29"/>
        <v>0</v>
      </c>
      <c r="K124" s="490">
        <f t="shared" si="29"/>
        <v>0</v>
      </c>
      <c r="L124" s="490">
        <f t="shared" si="29"/>
        <v>0</v>
      </c>
      <c r="M124" s="490">
        <f t="shared" si="29"/>
        <v>0</v>
      </c>
      <c r="N124" s="490">
        <f t="shared" si="29"/>
        <v>0</v>
      </c>
      <c r="O124" s="490">
        <f t="shared" si="29"/>
        <v>0</v>
      </c>
      <c r="P124" s="490">
        <f t="shared" si="29"/>
        <v>0</v>
      </c>
      <c r="Q124" s="490">
        <f t="shared" si="29"/>
        <v>0</v>
      </c>
      <c r="R124" s="490">
        <f t="shared" si="29"/>
        <v>0</v>
      </c>
      <c r="S124" s="490">
        <f t="shared" si="29"/>
        <v>0</v>
      </c>
      <c r="T124" s="490">
        <f t="shared" si="29"/>
        <v>0</v>
      </c>
      <c r="U124" s="490">
        <f t="shared" si="29"/>
        <v>0</v>
      </c>
      <c r="V124" s="490">
        <f t="shared" si="29"/>
        <v>0</v>
      </c>
      <c r="W124" s="490">
        <f t="shared" si="29"/>
        <v>0</v>
      </c>
      <c r="X124" s="490">
        <f t="shared" si="29"/>
        <v>0</v>
      </c>
      <c r="Y124" s="490">
        <f t="shared" si="29"/>
        <v>0</v>
      </c>
      <c r="Z124" s="490">
        <f t="shared" si="29"/>
        <v>0</v>
      </c>
      <c r="AA124" s="490">
        <f t="shared" si="29"/>
        <v>0</v>
      </c>
      <c r="AB124" s="490">
        <f t="shared" si="29"/>
        <v>0</v>
      </c>
      <c r="AC124" s="490">
        <f t="shared" si="29"/>
        <v>0</v>
      </c>
      <c r="AD124" s="490">
        <f t="shared" si="29"/>
        <v>0</v>
      </c>
      <c r="AE124" s="490">
        <f t="shared" si="29"/>
        <v>0</v>
      </c>
      <c r="AF124" s="490">
        <f t="shared" si="29"/>
        <v>0</v>
      </c>
      <c r="AG124" s="490">
        <f t="shared" si="29"/>
        <v>0</v>
      </c>
      <c r="AH124" s="490">
        <f t="shared" si="29"/>
        <v>0</v>
      </c>
      <c r="AI124" s="490">
        <f t="shared" si="29"/>
        <v>0</v>
      </c>
      <c r="AJ124" s="490">
        <f t="shared" si="29"/>
        <v>0</v>
      </c>
      <c r="AK124" s="490">
        <f t="shared" ref="AK124:CS124" si="30">SUM(AK125:AK144)</f>
        <v>0</v>
      </c>
      <c r="AL124" s="490">
        <f t="shared" si="30"/>
        <v>0</v>
      </c>
      <c r="AM124" s="490">
        <f t="shared" si="30"/>
        <v>0</v>
      </c>
      <c r="AN124" s="490">
        <f t="shared" si="30"/>
        <v>0</v>
      </c>
      <c r="AO124" s="490">
        <f t="shared" si="30"/>
        <v>0</v>
      </c>
      <c r="AP124" s="490">
        <f t="shared" si="30"/>
        <v>0</v>
      </c>
      <c r="AQ124" s="490">
        <f t="shared" si="30"/>
        <v>0</v>
      </c>
      <c r="AR124" s="490">
        <f t="shared" si="30"/>
        <v>0</v>
      </c>
      <c r="AS124" s="490">
        <f t="shared" si="30"/>
        <v>0</v>
      </c>
      <c r="AT124" s="490">
        <f t="shared" si="30"/>
        <v>0</v>
      </c>
      <c r="AU124" s="490">
        <f t="shared" si="30"/>
        <v>0</v>
      </c>
      <c r="AV124" s="490">
        <f t="shared" si="30"/>
        <v>0</v>
      </c>
      <c r="AW124" s="490">
        <f t="shared" si="30"/>
        <v>0</v>
      </c>
      <c r="AX124" s="490">
        <f t="shared" si="30"/>
        <v>0</v>
      </c>
      <c r="AY124" s="490">
        <f t="shared" si="30"/>
        <v>0</v>
      </c>
      <c r="AZ124" s="490">
        <f t="shared" si="30"/>
        <v>0</v>
      </c>
      <c r="BA124" s="490">
        <f t="shared" si="30"/>
        <v>0</v>
      </c>
      <c r="BB124" s="490">
        <f t="shared" si="30"/>
        <v>0</v>
      </c>
      <c r="BC124" s="490">
        <f t="shared" si="30"/>
        <v>0</v>
      </c>
      <c r="BD124" s="490">
        <f t="shared" si="30"/>
        <v>0</v>
      </c>
      <c r="BE124" s="490">
        <f t="shared" si="30"/>
        <v>0</v>
      </c>
      <c r="BF124" s="490">
        <f t="shared" si="30"/>
        <v>0</v>
      </c>
      <c r="BG124" s="490">
        <f t="shared" si="30"/>
        <v>0</v>
      </c>
      <c r="BH124" s="490">
        <f t="shared" si="30"/>
        <v>0</v>
      </c>
      <c r="BI124" s="490">
        <f t="shared" si="30"/>
        <v>0</v>
      </c>
      <c r="BJ124" s="490">
        <f t="shared" si="30"/>
        <v>0</v>
      </c>
      <c r="BK124" s="490">
        <f t="shared" si="30"/>
        <v>0</v>
      </c>
      <c r="BL124" s="490">
        <f t="shared" si="30"/>
        <v>0</v>
      </c>
      <c r="BM124" s="490">
        <f t="shared" si="30"/>
        <v>0</v>
      </c>
      <c r="BN124" s="490">
        <f t="shared" si="30"/>
        <v>0</v>
      </c>
      <c r="BO124" s="490">
        <f t="shared" si="30"/>
        <v>0</v>
      </c>
      <c r="BP124" s="490">
        <f t="shared" si="30"/>
        <v>0</v>
      </c>
      <c r="BQ124" s="490">
        <f t="shared" si="30"/>
        <v>0</v>
      </c>
      <c r="BR124" s="490">
        <f t="shared" si="30"/>
        <v>0</v>
      </c>
      <c r="BS124" s="490">
        <f t="shared" si="30"/>
        <v>0</v>
      </c>
      <c r="BT124" s="490">
        <f t="shared" si="30"/>
        <v>0</v>
      </c>
      <c r="BU124" s="490">
        <f t="shared" si="30"/>
        <v>0</v>
      </c>
      <c r="BV124" s="490">
        <f t="shared" si="30"/>
        <v>0</v>
      </c>
      <c r="BW124" s="490">
        <f t="shared" si="30"/>
        <v>0</v>
      </c>
      <c r="BX124" s="490">
        <f t="shared" si="30"/>
        <v>0</v>
      </c>
      <c r="BY124" s="490">
        <f t="shared" si="30"/>
        <v>0</v>
      </c>
      <c r="BZ124" s="490">
        <f t="shared" si="30"/>
        <v>0</v>
      </c>
      <c r="CA124" s="490">
        <f t="shared" si="30"/>
        <v>0</v>
      </c>
      <c r="CB124" s="490">
        <f t="shared" si="30"/>
        <v>0</v>
      </c>
      <c r="CC124" s="490">
        <f t="shared" si="30"/>
        <v>0</v>
      </c>
      <c r="CD124" s="490">
        <f t="shared" si="30"/>
        <v>0</v>
      </c>
      <c r="CE124" s="490">
        <f t="shared" si="30"/>
        <v>0</v>
      </c>
      <c r="CF124" s="490">
        <f t="shared" si="30"/>
        <v>0</v>
      </c>
      <c r="CG124" s="490">
        <f t="shared" si="30"/>
        <v>0</v>
      </c>
      <c r="CH124" s="490">
        <f t="shared" si="30"/>
        <v>0</v>
      </c>
      <c r="CI124" s="490">
        <f t="shared" si="30"/>
        <v>0</v>
      </c>
      <c r="CJ124" s="490">
        <f t="shared" si="30"/>
        <v>0</v>
      </c>
      <c r="CK124" s="490">
        <f t="shared" si="30"/>
        <v>0</v>
      </c>
      <c r="CL124" s="490">
        <f t="shared" si="30"/>
        <v>0</v>
      </c>
      <c r="CM124" s="490">
        <f t="shared" si="30"/>
        <v>0</v>
      </c>
      <c r="CN124" s="490">
        <f t="shared" si="30"/>
        <v>0</v>
      </c>
      <c r="CO124" s="490">
        <f t="shared" si="30"/>
        <v>0</v>
      </c>
      <c r="CP124" s="490">
        <f t="shared" si="30"/>
        <v>0</v>
      </c>
      <c r="CQ124" s="490">
        <f t="shared" si="30"/>
        <v>0</v>
      </c>
      <c r="CR124" s="490">
        <f t="shared" si="30"/>
        <v>0</v>
      </c>
      <c r="CS124" s="490">
        <f t="shared" si="30"/>
        <v>0</v>
      </c>
      <c r="CT124" s="13"/>
    </row>
    <row r="125" spans="3:102" ht="14.25" hidden="1" customHeight="1" x14ac:dyDescent="0.3">
      <c r="C125" s="421"/>
      <c r="E125" s="492">
        <f>G125+NPV(G.Asm!$F$40,H125:INDEX(H125:CS125,RP))</f>
        <v>0</v>
      </c>
      <c r="F125" s="492">
        <f t="shared" ref="F125:F144" si="31">SUMIF($G$4:$CS$4,"&lt;="&amp;RP,G125:CS125)</f>
        <v>0</v>
      </c>
      <c r="G125" s="493">
        <v>0</v>
      </c>
      <c r="H125" s="494">
        <v>0</v>
      </c>
      <c r="I125" s="494">
        <v>0</v>
      </c>
      <c r="J125" s="494">
        <v>0</v>
      </c>
      <c r="K125" s="494">
        <v>0</v>
      </c>
      <c r="L125" s="494">
        <v>0</v>
      </c>
      <c r="M125" s="494">
        <v>0</v>
      </c>
      <c r="N125" s="494">
        <v>0</v>
      </c>
      <c r="O125" s="494">
        <v>0</v>
      </c>
      <c r="P125" s="494">
        <v>0</v>
      </c>
      <c r="Q125" s="494">
        <v>0</v>
      </c>
      <c r="R125" s="494">
        <v>0</v>
      </c>
      <c r="S125" s="494">
        <v>0</v>
      </c>
      <c r="T125" s="494">
        <v>0</v>
      </c>
      <c r="U125" s="494">
        <v>0</v>
      </c>
      <c r="V125" s="494">
        <v>0</v>
      </c>
      <c r="W125" s="494">
        <v>0</v>
      </c>
      <c r="X125" s="494">
        <v>0</v>
      </c>
      <c r="Y125" s="494">
        <v>0</v>
      </c>
      <c r="Z125" s="494">
        <v>0</v>
      </c>
      <c r="AA125" s="494">
        <v>0</v>
      </c>
      <c r="AB125" s="494">
        <v>0</v>
      </c>
      <c r="AC125" s="494">
        <v>0</v>
      </c>
      <c r="AD125" s="494">
        <v>0</v>
      </c>
      <c r="AE125" s="494">
        <v>0</v>
      </c>
      <c r="AF125" s="494">
        <v>0</v>
      </c>
      <c r="AG125" s="494">
        <v>0</v>
      </c>
      <c r="AH125" s="494">
        <v>0</v>
      </c>
      <c r="AI125" s="494">
        <v>0</v>
      </c>
      <c r="AJ125" s="494">
        <v>0</v>
      </c>
      <c r="AK125" s="494">
        <v>0</v>
      </c>
      <c r="AL125" s="494">
        <v>0</v>
      </c>
      <c r="AM125" s="494">
        <v>0</v>
      </c>
      <c r="AN125" s="494">
        <v>0</v>
      </c>
      <c r="AO125" s="494">
        <v>0</v>
      </c>
      <c r="AP125" s="494">
        <v>0</v>
      </c>
      <c r="AQ125" s="494">
        <v>0</v>
      </c>
      <c r="AR125" s="494">
        <v>0</v>
      </c>
      <c r="AS125" s="494">
        <v>0</v>
      </c>
      <c r="AT125" s="494">
        <v>0</v>
      </c>
      <c r="AU125" s="494">
        <v>0</v>
      </c>
      <c r="AV125" s="494">
        <v>0</v>
      </c>
      <c r="AW125" s="494">
        <v>0</v>
      </c>
      <c r="AX125" s="494">
        <v>0</v>
      </c>
      <c r="AY125" s="494">
        <v>0</v>
      </c>
      <c r="AZ125" s="494">
        <v>0</v>
      </c>
      <c r="BA125" s="494">
        <v>0</v>
      </c>
      <c r="BB125" s="494">
        <v>0</v>
      </c>
      <c r="BC125" s="494">
        <v>0</v>
      </c>
      <c r="BD125" s="494">
        <v>0</v>
      </c>
      <c r="BE125" s="494">
        <v>0</v>
      </c>
      <c r="BF125" s="494">
        <v>0</v>
      </c>
      <c r="BG125" s="494">
        <v>0</v>
      </c>
      <c r="BH125" s="494">
        <v>0</v>
      </c>
      <c r="BI125" s="494">
        <v>0</v>
      </c>
      <c r="BJ125" s="494">
        <v>0</v>
      </c>
      <c r="BK125" s="494">
        <v>0</v>
      </c>
      <c r="BL125" s="494">
        <v>0</v>
      </c>
      <c r="BM125" s="494">
        <v>0</v>
      </c>
      <c r="BN125" s="494">
        <v>0</v>
      </c>
      <c r="BO125" s="494">
        <v>0</v>
      </c>
      <c r="BP125" s="494">
        <v>0</v>
      </c>
      <c r="BQ125" s="494">
        <v>0</v>
      </c>
      <c r="BR125" s="494">
        <v>0</v>
      </c>
      <c r="BS125" s="494">
        <v>0</v>
      </c>
      <c r="BT125" s="494">
        <v>0</v>
      </c>
      <c r="BU125" s="494">
        <v>0</v>
      </c>
      <c r="BV125" s="494">
        <v>0</v>
      </c>
      <c r="BW125" s="494">
        <v>0</v>
      </c>
      <c r="BX125" s="494">
        <v>0</v>
      </c>
      <c r="BY125" s="494">
        <v>0</v>
      </c>
      <c r="BZ125" s="494">
        <v>0</v>
      </c>
      <c r="CA125" s="494">
        <v>0</v>
      </c>
      <c r="CB125" s="494">
        <v>0</v>
      </c>
      <c r="CC125" s="494">
        <v>0</v>
      </c>
      <c r="CD125" s="494">
        <v>0</v>
      </c>
      <c r="CE125" s="494">
        <v>0</v>
      </c>
      <c r="CF125" s="494">
        <v>0</v>
      </c>
      <c r="CG125" s="494">
        <v>0</v>
      </c>
      <c r="CH125" s="494">
        <v>0</v>
      </c>
      <c r="CI125" s="494">
        <v>0</v>
      </c>
      <c r="CJ125" s="494">
        <v>0</v>
      </c>
      <c r="CK125" s="494">
        <v>0</v>
      </c>
      <c r="CL125" s="494">
        <v>0</v>
      </c>
      <c r="CM125" s="494">
        <v>0</v>
      </c>
      <c r="CN125" s="494">
        <v>0</v>
      </c>
      <c r="CO125" s="494">
        <v>0</v>
      </c>
      <c r="CP125" s="494">
        <v>0</v>
      </c>
      <c r="CQ125" s="494">
        <v>0</v>
      </c>
      <c r="CR125" s="494">
        <v>0</v>
      </c>
      <c r="CS125" s="494">
        <v>0</v>
      </c>
      <c r="CT125" s="9"/>
      <c r="CV125" s="343">
        <f>IF(COUNT(G125:INDEX(G125:CS125,RP+1))&lt;&gt;RP+1,"Error",0)</f>
        <v>0</v>
      </c>
      <c r="CX125" s="324">
        <f t="shared" ref="CX125:CX144" si="32">IF(OR(AND(OR(ISBLANK(C125),NOT(ISBLANK(C125)),C125="Spare"),E125=0,F125=0),AND(NOT(ISBLANK(C125)),NOT(C125="Spare"),NOT(E125=0),NOT(F125=0))),0,"Error")</f>
        <v>0</v>
      </c>
    </row>
    <row r="126" spans="3:102" ht="14.25" hidden="1" customHeight="1" x14ac:dyDescent="0.3">
      <c r="C126" s="421"/>
      <c r="E126" s="492">
        <f>G126+NPV(G.Asm!$F$40,H126:INDEX(H126:CS126,RP))</f>
        <v>0</v>
      </c>
      <c r="F126" s="492">
        <f t="shared" si="31"/>
        <v>0</v>
      </c>
      <c r="G126" s="493">
        <v>0</v>
      </c>
      <c r="H126" s="494">
        <v>0</v>
      </c>
      <c r="I126" s="494">
        <v>0</v>
      </c>
      <c r="J126" s="494">
        <v>0</v>
      </c>
      <c r="K126" s="494">
        <v>0</v>
      </c>
      <c r="L126" s="494">
        <v>0</v>
      </c>
      <c r="M126" s="494">
        <v>0</v>
      </c>
      <c r="N126" s="494">
        <v>0</v>
      </c>
      <c r="O126" s="494">
        <v>0</v>
      </c>
      <c r="P126" s="494">
        <v>0</v>
      </c>
      <c r="Q126" s="494">
        <v>0</v>
      </c>
      <c r="R126" s="494">
        <v>0</v>
      </c>
      <c r="S126" s="494">
        <v>0</v>
      </c>
      <c r="T126" s="494">
        <v>0</v>
      </c>
      <c r="U126" s="494">
        <v>0</v>
      </c>
      <c r="V126" s="494">
        <v>0</v>
      </c>
      <c r="W126" s="494">
        <v>0</v>
      </c>
      <c r="X126" s="494">
        <v>0</v>
      </c>
      <c r="Y126" s="494">
        <v>0</v>
      </c>
      <c r="Z126" s="494">
        <v>0</v>
      </c>
      <c r="AA126" s="494">
        <v>0</v>
      </c>
      <c r="AB126" s="494">
        <v>0</v>
      </c>
      <c r="AC126" s="494">
        <v>0</v>
      </c>
      <c r="AD126" s="494">
        <v>0</v>
      </c>
      <c r="AE126" s="494">
        <v>0</v>
      </c>
      <c r="AF126" s="494">
        <v>0</v>
      </c>
      <c r="AG126" s="494">
        <v>0</v>
      </c>
      <c r="AH126" s="494">
        <v>0</v>
      </c>
      <c r="AI126" s="494">
        <v>0</v>
      </c>
      <c r="AJ126" s="494">
        <v>0</v>
      </c>
      <c r="AK126" s="494">
        <v>0</v>
      </c>
      <c r="AL126" s="494">
        <v>0</v>
      </c>
      <c r="AM126" s="494">
        <v>0</v>
      </c>
      <c r="AN126" s="494">
        <v>0</v>
      </c>
      <c r="AO126" s="494">
        <v>0</v>
      </c>
      <c r="AP126" s="494">
        <v>0</v>
      </c>
      <c r="AQ126" s="494">
        <v>0</v>
      </c>
      <c r="AR126" s="494">
        <v>0</v>
      </c>
      <c r="AS126" s="494">
        <v>0</v>
      </c>
      <c r="AT126" s="494">
        <v>0</v>
      </c>
      <c r="AU126" s="494">
        <v>0</v>
      </c>
      <c r="AV126" s="494">
        <v>0</v>
      </c>
      <c r="AW126" s="494">
        <v>0</v>
      </c>
      <c r="AX126" s="494">
        <v>0</v>
      </c>
      <c r="AY126" s="494">
        <v>0</v>
      </c>
      <c r="AZ126" s="494">
        <v>0</v>
      </c>
      <c r="BA126" s="494">
        <v>0</v>
      </c>
      <c r="BB126" s="494">
        <v>0</v>
      </c>
      <c r="BC126" s="494">
        <v>0</v>
      </c>
      <c r="BD126" s="494">
        <v>0</v>
      </c>
      <c r="BE126" s="494">
        <v>0</v>
      </c>
      <c r="BF126" s="494">
        <v>0</v>
      </c>
      <c r="BG126" s="494">
        <v>0</v>
      </c>
      <c r="BH126" s="494">
        <v>0</v>
      </c>
      <c r="BI126" s="494">
        <v>0</v>
      </c>
      <c r="BJ126" s="494">
        <v>0</v>
      </c>
      <c r="BK126" s="494">
        <v>0</v>
      </c>
      <c r="BL126" s="494">
        <v>0</v>
      </c>
      <c r="BM126" s="494">
        <v>0</v>
      </c>
      <c r="BN126" s="494">
        <v>0</v>
      </c>
      <c r="BO126" s="494">
        <v>0</v>
      </c>
      <c r="BP126" s="494">
        <v>0</v>
      </c>
      <c r="BQ126" s="494">
        <v>0</v>
      </c>
      <c r="BR126" s="494">
        <v>0</v>
      </c>
      <c r="BS126" s="494">
        <v>0</v>
      </c>
      <c r="BT126" s="494">
        <v>0</v>
      </c>
      <c r="BU126" s="494">
        <v>0</v>
      </c>
      <c r="BV126" s="494">
        <v>0</v>
      </c>
      <c r="BW126" s="494">
        <v>0</v>
      </c>
      <c r="BX126" s="494">
        <v>0</v>
      </c>
      <c r="BY126" s="494">
        <v>0</v>
      </c>
      <c r="BZ126" s="494">
        <v>0</v>
      </c>
      <c r="CA126" s="494">
        <v>0</v>
      </c>
      <c r="CB126" s="494">
        <v>0</v>
      </c>
      <c r="CC126" s="494">
        <v>0</v>
      </c>
      <c r="CD126" s="494">
        <v>0</v>
      </c>
      <c r="CE126" s="494">
        <v>0</v>
      </c>
      <c r="CF126" s="494">
        <v>0</v>
      </c>
      <c r="CG126" s="494">
        <v>0</v>
      </c>
      <c r="CH126" s="494">
        <v>0</v>
      </c>
      <c r="CI126" s="494">
        <v>0</v>
      </c>
      <c r="CJ126" s="494">
        <v>0</v>
      </c>
      <c r="CK126" s="494">
        <v>0</v>
      </c>
      <c r="CL126" s="494">
        <v>0</v>
      </c>
      <c r="CM126" s="494">
        <v>0</v>
      </c>
      <c r="CN126" s="494">
        <v>0</v>
      </c>
      <c r="CO126" s="494">
        <v>0</v>
      </c>
      <c r="CP126" s="494">
        <v>0</v>
      </c>
      <c r="CQ126" s="494">
        <v>0</v>
      </c>
      <c r="CR126" s="494">
        <v>0</v>
      </c>
      <c r="CS126" s="494">
        <v>0</v>
      </c>
      <c r="CT126" s="9"/>
      <c r="CV126" s="343">
        <f>IF(COUNT(G126:INDEX(G126:CS126,RP+1))&lt;&gt;RP+1,"Error",0)</f>
        <v>0</v>
      </c>
      <c r="CX126" s="324">
        <f t="shared" si="32"/>
        <v>0</v>
      </c>
    </row>
    <row r="127" spans="3:102" ht="14.25" hidden="1" customHeight="1" x14ac:dyDescent="0.3">
      <c r="C127" s="421"/>
      <c r="E127" s="492">
        <f>G127+NPV(G.Asm!$F$40,H127:INDEX(H127:CS127,RP))</f>
        <v>0</v>
      </c>
      <c r="F127" s="492">
        <f t="shared" si="31"/>
        <v>0</v>
      </c>
      <c r="G127" s="493">
        <v>0</v>
      </c>
      <c r="H127" s="494">
        <v>0</v>
      </c>
      <c r="I127" s="494">
        <v>0</v>
      </c>
      <c r="J127" s="494">
        <v>0</v>
      </c>
      <c r="K127" s="494">
        <v>0</v>
      </c>
      <c r="L127" s="494">
        <v>0</v>
      </c>
      <c r="M127" s="494">
        <v>0</v>
      </c>
      <c r="N127" s="494">
        <v>0</v>
      </c>
      <c r="O127" s="494">
        <v>0</v>
      </c>
      <c r="P127" s="494">
        <v>0</v>
      </c>
      <c r="Q127" s="494">
        <v>0</v>
      </c>
      <c r="R127" s="494">
        <v>0</v>
      </c>
      <c r="S127" s="494">
        <v>0</v>
      </c>
      <c r="T127" s="494">
        <v>0</v>
      </c>
      <c r="U127" s="494">
        <v>0</v>
      </c>
      <c r="V127" s="494">
        <v>0</v>
      </c>
      <c r="W127" s="494">
        <v>0</v>
      </c>
      <c r="X127" s="494">
        <v>0</v>
      </c>
      <c r="Y127" s="494">
        <v>0</v>
      </c>
      <c r="Z127" s="494">
        <v>0</v>
      </c>
      <c r="AA127" s="494">
        <v>0</v>
      </c>
      <c r="AB127" s="494">
        <v>0</v>
      </c>
      <c r="AC127" s="494">
        <v>0</v>
      </c>
      <c r="AD127" s="494">
        <v>0</v>
      </c>
      <c r="AE127" s="494">
        <v>0</v>
      </c>
      <c r="AF127" s="494">
        <v>0</v>
      </c>
      <c r="AG127" s="494">
        <v>0</v>
      </c>
      <c r="AH127" s="494">
        <v>0</v>
      </c>
      <c r="AI127" s="494">
        <v>0</v>
      </c>
      <c r="AJ127" s="494">
        <v>0</v>
      </c>
      <c r="AK127" s="494">
        <v>0</v>
      </c>
      <c r="AL127" s="494">
        <v>0</v>
      </c>
      <c r="AM127" s="494">
        <v>0</v>
      </c>
      <c r="AN127" s="494">
        <v>0</v>
      </c>
      <c r="AO127" s="494">
        <v>0</v>
      </c>
      <c r="AP127" s="494">
        <v>0</v>
      </c>
      <c r="AQ127" s="494">
        <v>0</v>
      </c>
      <c r="AR127" s="494">
        <v>0</v>
      </c>
      <c r="AS127" s="494">
        <v>0</v>
      </c>
      <c r="AT127" s="494">
        <v>0</v>
      </c>
      <c r="AU127" s="494">
        <v>0</v>
      </c>
      <c r="AV127" s="494">
        <v>0</v>
      </c>
      <c r="AW127" s="494">
        <v>0</v>
      </c>
      <c r="AX127" s="494">
        <v>0</v>
      </c>
      <c r="AY127" s="494">
        <v>0</v>
      </c>
      <c r="AZ127" s="494">
        <v>0</v>
      </c>
      <c r="BA127" s="494">
        <v>0</v>
      </c>
      <c r="BB127" s="494">
        <v>0</v>
      </c>
      <c r="BC127" s="494">
        <v>0</v>
      </c>
      <c r="BD127" s="494">
        <v>0</v>
      </c>
      <c r="BE127" s="494">
        <v>0</v>
      </c>
      <c r="BF127" s="494">
        <v>0</v>
      </c>
      <c r="BG127" s="494">
        <v>0</v>
      </c>
      <c r="BH127" s="494">
        <v>0</v>
      </c>
      <c r="BI127" s="494">
        <v>0</v>
      </c>
      <c r="BJ127" s="494">
        <v>0</v>
      </c>
      <c r="BK127" s="494">
        <v>0</v>
      </c>
      <c r="BL127" s="494">
        <v>0</v>
      </c>
      <c r="BM127" s="494">
        <v>0</v>
      </c>
      <c r="BN127" s="494">
        <v>0</v>
      </c>
      <c r="BO127" s="494">
        <v>0</v>
      </c>
      <c r="BP127" s="494">
        <v>0</v>
      </c>
      <c r="BQ127" s="494">
        <v>0</v>
      </c>
      <c r="BR127" s="494">
        <v>0</v>
      </c>
      <c r="BS127" s="494">
        <v>0</v>
      </c>
      <c r="BT127" s="494">
        <v>0</v>
      </c>
      <c r="BU127" s="494">
        <v>0</v>
      </c>
      <c r="BV127" s="494">
        <v>0</v>
      </c>
      <c r="BW127" s="494">
        <v>0</v>
      </c>
      <c r="BX127" s="494">
        <v>0</v>
      </c>
      <c r="BY127" s="494">
        <v>0</v>
      </c>
      <c r="BZ127" s="494">
        <v>0</v>
      </c>
      <c r="CA127" s="494">
        <v>0</v>
      </c>
      <c r="CB127" s="494">
        <v>0</v>
      </c>
      <c r="CC127" s="494">
        <v>0</v>
      </c>
      <c r="CD127" s="494">
        <v>0</v>
      </c>
      <c r="CE127" s="494">
        <v>0</v>
      </c>
      <c r="CF127" s="494">
        <v>0</v>
      </c>
      <c r="CG127" s="494">
        <v>0</v>
      </c>
      <c r="CH127" s="494">
        <v>0</v>
      </c>
      <c r="CI127" s="494">
        <v>0</v>
      </c>
      <c r="CJ127" s="494">
        <v>0</v>
      </c>
      <c r="CK127" s="494">
        <v>0</v>
      </c>
      <c r="CL127" s="494">
        <v>0</v>
      </c>
      <c r="CM127" s="494">
        <v>0</v>
      </c>
      <c r="CN127" s="494">
        <v>0</v>
      </c>
      <c r="CO127" s="494">
        <v>0</v>
      </c>
      <c r="CP127" s="494">
        <v>0</v>
      </c>
      <c r="CQ127" s="494">
        <v>0</v>
      </c>
      <c r="CR127" s="494">
        <v>0</v>
      </c>
      <c r="CS127" s="494">
        <v>0</v>
      </c>
      <c r="CT127" s="9"/>
      <c r="CV127" s="343">
        <f>IF(COUNT(G127:INDEX(G127:CS127,RP+1))&lt;&gt;RP+1,"Error",0)</f>
        <v>0</v>
      </c>
      <c r="CX127" s="324">
        <f t="shared" si="32"/>
        <v>0</v>
      </c>
    </row>
    <row r="128" spans="3:102" ht="14.25" hidden="1" customHeight="1" x14ac:dyDescent="0.3">
      <c r="C128" s="421"/>
      <c r="E128" s="492">
        <f>G128+NPV(G.Asm!$F$40,H128:INDEX(H128:CS128,RP))</f>
        <v>0</v>
      </c>
      <c r="F128" s="492">
        <f t="shared" si="31"/>
        <v>0</v>
      </c>
      <c r="G128" s="493">
        <v>0</v>
      </c>
      <c r="H128" s="494">
        <v>0</v>
      </c>
      <c r="I128" s="494">
        <v>0</v>
      </c>
      <c r="J128" s="494">
        <v>0</v>
      </c>
      <c r="K128" s="494">
        <v>0</v>
      </c>
      <c r="L128" s="494">
        <v>0</v>
      </c>
      <c r="M128" s="494">
        <v>0</v>
      </c>
      <c r="N128" s="494">
        <v>0</v>
      </c>
      <c r="O128" s="494">
        <v>0</v>
      </c>
      <c r="P128" s="494">
        <v>0</v>
      </c>
      <c r="Q128" s="494">
        <v>0</v>
      </c>
      <c r="R128" s="494">
        <v>0</v>
      </c>
      <c r="S128" s="494">
        <v>0</v>
      </c>
      <c r="T128" s="494">
        <v>0</v>
      </c>
      <c r="U128" s="494">
        <v>0</v>
      </c>
      <c r="V128" s="494">
        <v>0</v>
      </c>
      <c r="W128" s="494">
        <v>0</v>
      </c>
      <c r="X128" s="494">
        <v>0</v>
      </c>
      <c r="Y128" s="494">
        <v>0</v>
      </c>
      <c r="Z128" s="494">
        <v>0</v>
      </c>
      <c r="AA128" s="494">
        <v>0</v>
      </c>
      <c r="AB128" s="494">
        <v>0</v>
      </c>
      <c r="AC128" s="494">
        <v>0</v>
      </c>
      <c r="AD128" s="494">
        <v>0</v>
      </c>
      <c r="AE128" s="494">
        <v>0</v>
      </c>
      <c r="AF128" s="494">
        <v>0</v>
      </c>
      <c r="AG128" s="494">
        <v>0</v>
      </c>
      <c r="AH128" s="494">
        <v>0</v>
      </c>
      <c r="AI128" s="494">
        <v>0</v>
      </c>
      <c r="AJ128" s="494">
        <v>0</v>
      </c>
      <c r="AK128" s="494">
        <v>0</v>
      </c>
      <c r="AL128" s="494">
        <v>0</v>
      </c>
      <c r="AM128" s="494">
        <v>0</v>
      </c>
      <c r="AN128" s="494">
        <v>0</v>
      </c>
      <c r="AO128" s="494">
        <v>0</v>
      </c>
      <c r="AP128" s="494">
        <v>0</v>
      </c>
      <c r="AQ128" s="494">
        <v>0</v>
      </c>
      <c r="AR128" s="494">
        <v>0</v>
      </c>
      <c r="AS128" s="494">
        <v>0</v>
      </c>
      <c r="AT128" s="494">
        <v>0</v>
      </c>
      <c r="AU128" s="494">
        <v>0</v>
      </c>
      <c r="AV128" s="494">
        <v>0</v>
      </c>
      <c r="AW128" s="494">
        <v>0</v>
      </c>
      <c r="AX128" s="494">
        <v>0</v>
      </c>
      <c r="AY128" s="494">
        <v>0</v>
      </c>
      <c r="AZ128" s="494">
        <v>0</v>
      </c>
      <c r="BA128" s="494">
        <v>0</v>
      </c>
      <c r="BB128" s="494">
        <v>0</v>
      </c>
      <c r="BC128" s="494">
        <v>0</v>
      </c>
      <c r="BD128" s="494">
        <v>0</v>
      </c>
      <c r="BE128" s="494">
        <v>0</v>
      </c>
      <c r="BF128" s="494">
        <v>0</v>
      </c>
      <c r="BG128" s="494">
        <v>0</v>
      </c>
      <c r="BH128" s="494">
        <v>0</v>
      </c>
      <c r="BI128" s="494">
        <v>0</v>
      </c>
      <c r="BJ128" s="494">
        <v>0</v>
      </c>
      <c r="BK128" s="494">
        <v>0</v>
      </c>
      <c r="BL128" s="494">
        <v>0</v>
      </c>
      <c r="BM128" s="494">
        <v>0</v>
      </c>
      <c r="BN128" s="494">
        <v>0</v>
      </c>
      <c r="BO128" s="494">
        <v>0</v>
      </c>
      <c r="BP128" s="494">
        <v>0</v>
      </c>
      <c r="BQ128" s="494">
        <v>0</v>
      </c>
      <c r="BR128" s="494">
        <v>0</v>
      </c>
      <c r="BS128" s="494">
        <v>0</v>
      </c>
      <c r="BT128" s="494">
        <v>0</v>
      </c>
      <c r="BU128" s="494">
        <v>0</v>
      </c>
      <c r="BV128" s="494">
        <v>0</v>
      </c>
      <c r="BW128" s="494">
        <v>0</v>
      </c>
      <c r="BX128" s="494">
        <v>0</v>
      </c>
      <c r="BY128" s="494">
        <v>0</v>
      </c>
      <c r="BZ128" s="494">
        <v>0</v>
      </c>
      <c r="CA128" s="494">
        <v>0</v>
      </c>
      <c r="CB128" s="494">
        <v>0</v>
      </c>
      <c r="CC128" s="494">
        <v>0</v>
      </c>
      <c r="CD128" s="494">
        <v>0</v>
      </c>
      <c r="CE128" s="494">
        <v>0</v>
      </c>
      <c r="CF128" s="494">
        <v>0</v>
      </c>
      <c r="CG128" s="494">
        <v>0</v>
      </c>
      <c r="CH128" s="494">
        <v>0</v>
      </c>
      <c r="CI128" s="494">
        <v>0</v>
      </c>
      <c r="CJ128" s="494">
        <v>0</v>
      </c>
      <c r="CK128" s="494">
        <v>0</v>
      </c>
      <c r="CL128" s="494">
        <v>0</v>
      </c>
      <c r="CM128" s="494">
        <v>0</v>
      </c>
      <c r="CN128" s="494">
        <v>0</v>
      </c>
      <c r="CO128" s="494">
        <v>0</v>
      </c>
      <c r="CP128" s="494">
        <v>0</v>
      </c>
      <c r="CQ128" s="494">
        <v>0</v>
      </c>
      <c r="CR128" s="494">
        <v>0</v>
      </c>
      <c r="CS128" s="494">
        <v>0</v>
      </c>
      <c r="CT128" s="9"/>
      <c r="CV128" s="343">
        <f>IF(COUNT(G128:INDEX(G128:CS128,RP+1))&lt;&gt;RP+1,"Error",0)</f>
        <v>0</v>
      </c>
      <c r="CX128" s="324">
        <f t="shared" si="32"/>
        <v>0</v>
      </c>
    </row>
    <row r="129" spans="3:102" ht="14.25" hidden="1" customHeight="1" x14ac:dyDescent="0.3">
      <c r="C129" s="421"/>
      <c r="E129" s="492">
        <f>G129+NPV(G.Asm!$F$40,H129:INDEX(H129:CS129,RP))</f>
        <v>0</v>
      </c>
      <c r="F129" s="492">
        <f t="shared" si="31"/>
        <v>0</v>
      </c>
      <c r="G129" s="493">
        <v>0</v>
      </c>
      <c r="H129" s="494">
        <v>0</v>
      </c>
      <c r="I129" s="494">
        <v>0</v>
      </c>
      <c r="J129" s="494">
        <v>0</v>
      </c>
      <c r="K129" s="494">
        <v>0</v>
      </c>
      <c r="L129" s="494">
        <v>0</v>
      </c>
      <c r="M129" s="494">
        <v>0</v>
      </c>
      <c r="N129" s="494">
        <v>0</v>
      </c>
      <c r="O129" s="494">
        <v>0</v>
      </c>
      <c r="P129" s="494">
        <v>0</v>
      </c>
      <c r="Q129" s="494">
        <v>0</v>
      </c>
      <c r="R129" s="494">
        <v>0</v>
      </c>
      <c r="S129" s="494">
        <v>0</v>
      </c>
      <c r="T129" s="494">
        <v>0</v>
      </c>
      <c r="U129" s="494">
        <v>0</v>
      </c>
      <c r="V129" s="494">
        <v>0</v>
      </c>
      <c r="W129" s="494">
        <v>0</v>
      </c>
      <c r="X129" s="494">
        <v>0</v>
      </c>
      <c r="Y129" s="494">
        <v>0</v>
      </c>
      <c r="Z129" s="494">
        <v>0</v>
      </c>
      <c r="AA129" s="494">
        <v>0</v>
      </c>
      <c r="AB129" s="494">
        <v>0</v>
      </c>
      <c r="AC129" s="494">
        <v>0</v>
      </c>
      <c r="AD129" s="494">
        <v>0</v>
      </c>
      <c r="AE129" s="494">
        <v>0</v>
      </c>
      <c r="AF129" s="494">
        <v>0</v>
      </c>
      <c r="AG129" s="494">
        <v>0</v>
      </c>
      <c r="AH129" s="494">
        <v>0</v>
      </c>
      <c r="AI129" s="494">
        <v>0</v>
      </c>
      <c r="AJ129" s="494">
        <v>0</v>
      </c>
      <c r="AK129" s="494">
        <v>0</v>
      </c>
      <c r="AL129" s="494">
        <v>0</v>
      </c>
      <c r="AM129" s="494">
        <v>0</v>
      </c>
      <c r="AN129" s="494">
        <v>0</v>
      </c>
      <c r="AO129" s="494">
        <v>0</v>
      </c>
      <c r="AP129" s="494">
        <v>0</v>
      </c>
      <c r="AQ129" s="494">
        <v>0</v>
      </c>
      <c r="AR129" s="494">
        <v>0</v>
      </c>
      <c r="AS129" s="494">
        <v>0</v>
      </c>
      <c r="AT129" s="494">
        <v>0</v>
      </c>
      <c r="AU129" s="494">
        <v>0</v>
      </c>
      <c r="AV129" s="494">
        <v>0</v>
      </c>
      <c r="AW129" s="494">
        <v>0</v>
      </c>
      <c r="AX129" s="494">
        <v>0</v>
      </c>
      <c r="AY129" s="494">
        <v>0</v>
      </c>
      <c r="AZ129" s="494">
        <v>0</v>
      </c>
      <c r="BA129" s="494">
        <v>0</v>
      </c>
      <c r="BB129" s="494">
        <v>0</v>
      </c>
      <c r="BC129" s="494">
        <v>0</v>
      </c>
      <c r="BD129" s="494">
        <v>0</v>
      </c>
      <c r="BE129" s="494">
        <v>0</v>
      </c>
      <c r="BF129" s="494">
        <v>0</v>
      </c>
      <c r="BG129" s="494">
        <v>0</v>
      </c>
      <c r="BH129" s="494">
        <v>0</v>
      </c>
      <c r="BI129" s="494">
        <v>0</v>
      </c>
      <c r="BJ129" s="494">
        <v>0</v>
      </c>
      <c r="BK129" s="494">
        <v>0</v>
      </c>
      <c r="BL129" s="494">
        <v>0</v>
      </c>
      <c r="BM129" s="494">
        <v>0</v>
      </c>
      <c r="BN129" s="494">
        <v>0</v>
      </c>
      <c r="BO129" s="494">
        <v>0</v>
      </c>
      <c r="BP129" s="494">
        <v>0</v>
      </c>
      <c r="BQ129" s="494">
        <v>0</v>
      </c>
      <c r="BR129" s="494">
        <v>0</v>
      </c>
      <c r="BS129" s="494">
        <v>0</v>
      </c>
      <c r="BT129" s="494">
        <v>0</v>
      </c>
      <c r="BU129" s="494">
        <v>0</v>
      </c>
      <c r="BV129" s="494">
        <v>0</v>
      </c>
      <c r="BW129" s="494">
        <v>0</v>
      </c>
      <c r="BX129" s="494">
        <v>0</v>
      </c>
      <c r="BY129" s="494">
        <v>0</v>
      </c>
      <c r="BZ129" s="494">
        <v>0</v>
      </c>
      <c r="CA129" s="494">
        <v>0</v>
      </c>
      <c r="CB129" s="494">
        <v>0</v>
      </c>
      <c r="CC129" s="494">
        <v>0</v>
      </c>
      <c r="CD129" s="494">
        <v>0</v>
      </c>
      <c r="CE129" s="494">
        <v>0</v>
      </c>
      <c r="CF129" s="494">
        <v>0</v>
      </c>
      <c r="CG129" s="494">
        <v>0</v>
      </c>
      <c r="CH129" s="494">
        <v>0</v>
      </c>
      <c r="CI129" s="494">
        <v>0</v>
      </c>
      <c r="CJ129" s="494">
        <v>0</v>
      </c>
      <c r="CK129" s="494">
        <v>0</v>
      </c>
      <c r="CL129" s="494">
        <v>0</v>
      </c>
      <c r="CM129" s="494">
        <v>0</v>
      </c>
      <c r="CN129" s="494">
        <v>0</v>
      </c>
      <c r="CO129" s="494">
        <v>0</v>
      </c>
      <c r="CP129" s="494">
        <v>0</v>
      </c>
      <c r="CQ129" s="494">
        <v>0</v>
      </c>
      <c r="CR129" s="494">
        <v>0</v>
      </c>
      <c r="CS129" s="494">
        <v>0</v>
      </c>
      <c r="CT129" s="9"/>
      <c r="CV129" s="343">
        <f>IF(COUNT(G129:INDEX(G129:CS129,RP+1))&lt;&gt;RP+1,"Error",0)</f>
        <v>0</v>
      </c>
      <c r="CX129" s="324">
        <f t="shared" si="32"/>
        <v>0</v>
      </c>
    </row>
    <row r="130" spans="3:102" ht="14.25" hidden="1" customHeight="1" x14ac:dyDescent="0.3">
      <c r="C130" s="421"/>
      <c r="E130" s="492">
        <f>G130+NPV(G.Asm!$F$40,H130:INDEX(H130:CS130,RP))</f>
        <v>0</v>
      </c>
      <c r="F130" s="492">
        <f t="shared" si="31"/>
        <v>0</v>
      </c>
      <c r="G130" s="493">
        <v>0</v>
      </c>
      <c r="H130" s="494">
        <v>0</v>
      </c>
      <c r="I130" s="494">
        <v>0</v>
      </c>
      <c r="J130" s="494">
        <v>0</v>
      </c>
      <c r="K130" s="494">
        <v>0</v>
      </c>
      <c r="L130" s="494">
        <v>0</v>
      </c>
      <c r="M130" s="494">
        <v>0</v>
      </c>
      <c r="N130" s="494">
        <v>0</v>
      </c>
      <c r="O130" s="494">
        <v>0</v>
      </c>
      <c r="P130" s="494">
        <v>0</v>
      </c>
      <c r="Q130" s="494">
        <v>0</v>
      </c>
      <c r="R130" s="494">
        <v>0</v>
      </c>
      <c r="S130" s="494">
        <v>0</v>
      </c>
      <c r="T130" s="494">
        <v>0</v>
      </c>
      <c r="U130" s="494">
        <v>0</v>
      </c>
      <c r="V130" s="494">
        <v>0</v>
      </c>
      <c r="W130" s="494">
        <v>0</v>
      </c>
      <c r="X130" s="494">
        <v>0</v>
      </c>
      <c r="Y130" s="494">
        <v>0</v>
      </c>
      <c r="Z130" s="494">
        <v>0</v>
      </c>
      <c r="AA130" s="494">
        <v>0</v>
      </c>
      <c r="AB130" s="494">
        <v>0</v>
      </c>
      <c r="AC130" s="494">
        <v>0</v>
      </c>
      <c r="AD130" s="494">
        <v>0</v>
      </c>
      <c r="AE130" s="494">
        <v>0</v>
      </c>
      <c r="AF130" s="494">
        <v>0</v>
      </c>
      <c r="AG130" s="494">
        <v>0</v>
      </c>
      <c r="AH130" s="494">
        <v>0</v>
      </c>
      <c r="AI130" s="494">
        <v>0</v>
      </c>
      <c r="AJ130" s="494">
        <v>0</v>
      </c>
      <c r="AK130" s="494">
        <v>0</v>
      </c>
      <c r="AL130" s="494">
        <v>0</v>
      </c>
      <c r="AM130" s="494">
        <v>0</v>
      </c>
      <c r="AN130" s="494">
        <v>0</v>
      </c>
      <c r="AO130" s="494">
        <v>0</v>
      </c>
      <c r="AP130" s="494">
        <v>0</v>
      </c>
      <c r="AQ130" s="494">
        <v>0</v>
      </c>
      <c r="AR130" s="494">
        <v>0</v>
      </c>
      <c r="AS130" s="494">
        <v>0</v>
      </c>
      <c r="AT130" s="494">
        <v>0</v>
      </c>
      <c r="AU130" s="494">
        <v>0</v>
      </c>
      <c r="AV130" s="494">
        <v>0</v>
      </c>
      <c r="AW130" s="494">
        <v>0</v>
      </c>
      <c r="AX130" s="494">
        <v>0</v>
      </c>
      <c r="AY130" s="494">
        <v>0</v>
      </c>
      <c r="AZ130" s="494">
        <v>0</v>
      </c>
      <c r="BA130" s="494">
        <v>0</v>
      </c>
      <c r="BB130" s="494">
        <v>0</v>
      </c>
      <c r="BC130" s="494">
        <v>0</v>
      </c>
      <c r="BD130" s="494">
        <v>0</v>
      </c>
      <c r="BE130" s="494">
        <v>0</v>
      </c>
      <c r="BF130" s="494">
        <v>0</v>
      </c>
      <c r="BG130" s="494">
        <v>0</v>
      </c>
      <c r="BH130" s="494">
        <v>0</v>
      </c>
      <c r="BI130" s="494">
        <v>0</v>
      </c>
      <c r="BJ130" s="494">
        <v>0</v>
      </c>
      <c r="BK130" s="494">
        <v>0</v>
      </c>
      <c r="BL130" s="494">
        <v>0</v>
      </c>
      <c r="BM130" s="494">
        <v>0</v>
      </c>
      <c r="BN130" s="494">
        <v>0</v>
      </c>
      <c r="BO130" s="494">
        <v>0</v>
      </c>
      <c r="BP130" s="494">
        <v>0</v>
      </c>
      <c r="BQ130" s="494">
        <v>0</v>
      </c>
      <c r="BR130" s="494">
        <v>0</v>
      </c>
      <c r="BS130" s="494">
        <v>0</v>
      </c>
      <c r="BT130" s="494">
        <v>0</v>
      </c>
      <c r="BU130" s="494">
        <v>0</v>
      </c>
      <c r="BV130" s="494">
        <v>0</v>
      </c>
      <c r="BW130" s="494">
        <v>0</v>
      </c>
      <c r="BX130" s="494">
        <v>0</v>
      </c>
      <c r="BY130" s="494">
        <v>0</v>
      </c>
      <c r="BZ130" s="494">
        <v>0</v>
      </c>
      <c r="CA130" s="494">
        <v>0</v>
      </c>
      <c r="CB130" s="494">
        <v>0</v>
      </c>
      <c r="CC130" s="494">
        <v>0</v>
      </c>
      <c r="CD130" s="494">
        <v>0</v>
      </c>
      <c r="CE130" s="494">
        <v>0</v>
      </c>
      <c r="CF130" s="494">
        <v>0</v>
      </c>
      <c r="CG130" s="494">
        <v>0</v>
      </c>
      <c r="CH130" s="494">
        <v>0</v>
      </c>
      <c r="CI130" s="494">
        <v>0</v>
      </c>
      <c r="CJ130" s="494">
        <v>0</v>
      </c>
      <c r="CK130" s="494">
        <v>0</v>
      </c>
      <c r="CL130" s="494">
        <v>0</v>
      </c>
      <c r="CM130" s="494">
        <v>0</v>
      </c>
      <c r="CN130" s="494">
        <v>0</v>
      </c>
      <c r="CO130" s="494">
        <v>0</v>
      </c>
      <c r="CP130" s="494">
        <v>0</v>
      </c>
      <c r="CQ130" s="494">
        <v>0</v>
      </c>
      <c r="CR130" s="494">
        <v>0</v>
      </c>
      <c r="CS130" s="494">
        <v>0</v>
      </c>
      <c r="CT130" s="9"/>
      <c r="CV130" s="343">
        <f>IF(COUNT(G130:INDEX(G130:CS130,RP+1))&lt;&gt;RP+1,"Error",0)</f>
        <v>0</v>
      </c>
      <c r="CX130" s="324">
        <f t="shared" si="32"/>
        <v>0</v>
      </c>
    </row>
    <row r="131" spans="3:102" ht="14.25" hidden="1" customHeight="1" x14ac:dyDescent="0.3">
      <c r="C131" s="421"/>
      <c r="E131" s="492">
        <f>G131+NPV(G.Asm!$F$40,H131:INDEX(H131:CS131,RP))</f>
        <v>0</v>
      </c>
      <c r="F131" s="492">
        <f t="shared" si="31"/>
        <v>0</v>
      </c>
      <c r="G131" s="493">
        <v>0</v>
      </c>
      <c r="H131" s="494">
        <v>0</v>
      </c>
      <c r="I131" s="494">
        <v>0</v>
      </c>
      <c r="J131" s="494">
        <v>0</v>
      </c>
      <c r="K131" s="494">
        <v>0</v>
      </c>
      <c r="L131" s="494">
        <v>0</v>
      </c>
      <c r="M131" s="494">
        <v>0</v>
      </c>
      <c r="N131" s="494">
        <v>0</v>
      </c>
      <c r="O131" s="494">
        <v>0</v>
      </c>
      <c r="P131" s="494">
        <v>0</v>
      </c>
      <c r="Q131" s="494">
        <v>0</v>
      </c>
      <c r="R131" s="494">
        <v>0</v>
      </c>
      <c r="S131" s="494">
        <v>0</v>
      </c>
      <c r="T131" s="494">
        <v>0</v>
      </c>
      <c r="U131" s="494">
        <v>0</v>
      </c>
      <c r="V131" s="494">
        <v>0</v>
      </c>
      <c r="W131" s="494">
        <v>0</v>
      </c>
      <c r="X131" s="494">
        <v>0</v>
      </c>
      <c r="Y131" s="494">
        <v>0</v>
      </c>
      <c r="Z131" s="494">
        <v>0</v>
      </c>
      <c r="AA131" s="494">
        <v>0</v>
      </c>
      <c r="AB131" s="494">
        <v>0</v>
      </c>
      <c r="AC131" s="494">
        <v>0</v>
      </c>
      <c r="AD131" s="494">
        <v>0</v>
      </c>
      <c r="AE131" s="494">
        <v>0</v>
      </c>
      <c r="AF131" s="494">
        <v>0</v>
      </c>
      <c r="AG131" s="494">
        <v>0</v>
      </c>
      <c r="AH131" s="494">
        <v>0</v>
      </c>
      <c r="AI131" s="494">
        <v>0</v>
      </c>
      <c r="AJ131" s="494">
        <v>0</v>
      </c>
      <c r="AK131" s="494">
        <v>0</v>
      </c>
      <c r="AL131" s="494">
        <v>0</v>
      </c>
      <c r="AM131" s="494">
        <v>0</v>
      </c>
      <c r="AN131" s="494">
        <v>0</v>
      </c>
      <c r="AO131" s="494">
        <v>0</v>
      </c>
      <c r="AP131" s="494">
        <v>0</v>
      </c>
      <c r="AQ131" s="494">
        <v>0</v>
      </c>
      <c r="AR131" s="494">
        <v>0</v>
      </c>
      <c r="AS131" s="494">
        <v>0</v>
      </c>
      <c r="AT131" s="494">
        <v>0</v>
      </c>
      <c r="AU131" s="494">
        <v>0</v>
      </c>
      <c r="AV131" s="494">
        <v>0</v>
      </c>
      <c r="AW131" s="494">
        <v>0</v>
      </c>
      <c r="AX131" s="494">
        <v>0</v>
      </c>
      <c r="AY131" s="494">
        <v>0</v>
      </c>
      <c r="AZ131" s="494">
        <v>0</v>
      </c>
      <c r="BA131" s="494">
        <v>0</v>
      </c>
      <c r="BB131" s="494">
        <v>0</v>
      </c>
      <c r="BC131" s="494">
        <v>0</v>
      </c>
      <c r="BD131" s="494">
        <v>0</v>
      </c>
      <c r="BE131" s="494">
        <v>0</v>
      </c>
      <c r="BF131" s="494">
        <v>0</v>
      </c>
      <c r="BG131" s="494">
        <v>0</v>
      </c>
      <c r="BH131" s="494">
        <v>0</v>
      </c>
      <c r="BI131" s="494">
        <v>0</v>
      </c>
      <c r="BJ131" s="494">
        <v>0</v>
      </c>
      <c r="BK131" s="494">
        <v>0</v>
      </c>
      <c r="BL131" s="494">
        <v>0</v>
      </c>
      <c r="BM131" s="494">
        <v>0</v>
      </c>
      <c r="BN131" s="494">
        <v>0</v>
      </c>
      <c r="BO131" s="494">
        <v>0</v>
      </c>
      <c r="BP131" s="494">
        <v>0</v>
      </c>
      <c r="BQ131" s="494">
        <v>0</v>
      </c>
      <c r="BR131" s="494">
        <v>0</v>
      </c>
      <c r="BS131" s="494">
        <v>0</v>
      </c>
      <c r="BT131" s="494">
        <v>0</v>
      </c>
      <c r="BU131" s="494">
        <v>0</v>
      </c>
      <c r="BV131" s="494">
        <v>0</v>
      </c>
      <c r="BW131" s="494">
        <v>0</v>
      </c>
      <c r="BX131" s="494">
        <v>0</v>
      </c>
      <c r="BY131" s="494">
        <v>0</v>
      </c>
      <c r="BZ131" s="494">
        <v>0</v>
      </c>
      <c r="CA131" s="494">
        <v>0</v>
      </c>
      <c r="CB131" s="494">
        <v>0</v>
      </c>
      <c r="CC131" s="494">
        <v>0</v>
      </c>
      <c r="CD131" s="494">
        <v>0</v>
      </c>
      <c r="CE131" s="494">
        <v>0</v>
      </c>
      <c r="CF131" s="494">
        <v>0</v>
      </c>
      <c r="CG131" s="494">
        <v>0</v>
      </c>
      <c r="CH131" s="494">
        <v>0</v>
      </c>
      <c r="CI131" s="494">
        <v>0</v>
      </c>
      <c r="CJ131" s="494">
        <v>0</v>
      </c>
      <c r="CK131" s="494">
        <v>0</v>
      </c>
      <c r="CL131" s="494">
        <v>0</v>
      </c>
      <c r="CM131" s="494">
        <v>0</v>
      </c>
      <c r="CN131" s="494">
        <v>0</v>
      </c>
      <c r="CO131" s="494">
        <v>0</v>
      </c>
      <c r="CP131" s="494">
        <v>0</v>
      </c>
      <c r="CQ131" s="494">
        <v>0</v>
      </c>
      <c r="CR131" s="494">
        <v>0</v>
      </c>
      <c r="CS131" s="494">
        <v>0</v>
      </c>
      <c r="CT131" s="9"/>
      <c r="CV131" s="343">
        <f>IF(COUNT(G131:INDEX(G131:CS131,RP+1))&lt;&gt;RP+1,"Error",0)</f>
        <v>0</v>
      </c>
      <c r="CX131" s="324">
        <f t="shared" si="32"/>
        <v>0</v>
      </c>
    </row>
    <row r="132" spans="3:102" ht="14.25" hidden="1" customHeight="1" x14ac:dyDescent="0.3">
      <c r="C132" s="421"/>
      <c r="E132" s="492">
        <f>G132+NPV(G.Asm!$F$40,H132:INDEX(H132:CS132,RP))</f>
        <v>0</v>
      </c>
      <c r="F132" s="492">
        <f t="shared" si="31"/>
        <v>0</v>
      </c>
      <c r="G132" s="493">
        <v>0</v>
      </c>
      <c r="H132" s="494">
        <v>0</v>
      </c>
      <c r="I132" s="494">
        <v>0</v>
      </c>
      <c r="J132" s="494">
        <v>0</v>
      </c>
      <c r="K132" s="494">
        <v>0</v>
      </c>
      <c r="L132" s="494">
        <v>0</v>
      </c>
      <c r="M132" s="494">
        <v>0</v>
      </c>
      <c r="N132" s="494">
        <v>0</v>
      </c>
      <c r="O132" s="494">
        <v>0</v>
      </c>
      <c r="P132" s="494">
        <v>0</v>
      </c>
      <c r="Q132" s="494">
        <v>0</v>
      </c>
      <c r="R132" s="494">
        <v>0</v>
      </c>
      <c r="S132" s="494">
        <v>0</v>
      </c>
      <c r="T132" s="494">
        <v>0</v>
      </c>
      <c r="U132" s="494">
        <v>0</v>
      </c>
      <c r="V132" s="494">
        <v>0</v>
      </c>
      <c r="W132" s="494">
        <v>0</v>
      </c>
      <c r="X132" s="494">
        <v>0</v>
      </c>
      <c r="Y132" s="494">
        <v>0</v>
      </c>
      <c r="Z132" s="494">
        <v>0</v>
      </c>
      <c r="AA132" s="494">
        <v>0</v>
      </c>
      <c r="AB132" s="494">
        <v>0</v>
      </c>
      <c r="AC132" s="494">
        <v>0</v>
      </c>
      <c r="AD132" s="494">
        <v>0</v>
      </c>
      <c r="AE132" s="494">
        <v>0</v>
      </c>
      <c r="AF132" s="494">
        <v>0</v>
      </c>
      <c r="AG132" s="494">
        <v>0</v>
      </c>
      <c r="AH132" s="494">
        <v>0</v>
      </c>
      <c r="AI132" s="494">
        <v>0</v>
      </c>
      <c r="AJ132" s="494">
        <v>0</v>
      </c>
      <c r="AK132" s="494">
        <v>0</v>
      </c>
      <c r="AL132" s="494">
        <v>0</v>
      </c>
      <c r="AM132" s="494">
        <v>0</v>
      </c>
      <c r="AN132" s="494">
        <v>0</v>
      </c>
      <c r="AO132" s="494">
        <v>0</v>
      </c>
      <c r="AP132" s="494">
        <v>0</v>
      </c>
      <c r="AQ132" s="494">
        <v>0</v>
      </c>
      <c r="AR132" s="494">
        <v>0</v>
      </c>
      <c r="AS132" s="494">
        <v>0</v>
      </c>
      <c r="AT132" s="494">
        <v>0</v>
      </c>
      <c r="AU132" s="494">
        <v>0</v>
      </c>
      <c r="AV132" s="494">
        <v>0</v>
      </c>
      <c r="AW132" s="494">
        <v>0</v>
      </c>
      <c r="AX132" s="494">
        <v>0</v>
      </c>
      <c r="AY132" s="494">
        <v>0</v>
      </c>
      <c r="AZ132" s="494">
        <v>0</v>
      </c>
      <c r="BA132" s="494">
        <v>0</v>
      </c>
      <c r="BB132" s="494">
        <v>0</v>
      </c>
      <c r="BC132" s="494">
        <v>0</v>
      </c>
      <c r="BD132" s="494">
        <v>0</v>
      </c>
      <c r="BE132" s="494">
        <v>0</v>
      </c>
      <c r="BF132" s="494">
        <v>0</v>
      </c>
      <c r="BG132" s="494">
        <v>0</v>
      </c>
      <c r="BH132" s="494">
        <v>0</v>
      </c>
      <c r="BI132" s="494">
        <v>0</v>
      </c>
      <c r="BJ132" s="494">
        <v>0</v>
      </c>
      <c r="BK132" s="494">
        <v>0</v>
      </c>
      <c r="BL132" s="494">
        <v>0</v>
      </c>
      <c r="BM132" s="494">
        <v>0</v>
      </c>
      <c r="BN132" s="494">
        <v>0</v>
      </c>
      <c r="BO132" s="494">
        <v>0</v>
      </c>
      <c r="BP132" s="494">
        <v>0</v>
      </c>
      <c r="BQ132" s="494">
        <v>0</v>
      </c>
      <c r="BR132" s="494">
        <v>0</v>
      </c>
      <c r="BS132" s="494">
        <v>0</v>
      </c>
      <c r="BT132" s="494">
        <v>0</v>
      </c>
      <c r="BU132" s="494">
        <v>0</v>
      </c>
      <c r="BV132" s="494">
        <v>0</v>
      </c>
      <c r="BW132" s="494">
        <v>0</v>
      </c>
      <c r="BX132" s="494">
        <v>0</v>
      </c>
      <c r="BY132" s="494">
        <v>0</v>
      </c>
      <c r="BZ132" s="494">
        <v>0</v>
      </c>
      <c r="CA132" s="494">
        <v>0</v>
      </c>
      <c r="CB132" s="494">
        <v>0</v>
      </c>
      <c r="CC132" s="494">
        <v>0</v>
      </c>
      <c r="CD132" s="494">
        <v>0</v>
      </c>
      <c r="CE132" s="494">
        <v>0</v>
      </c>
      <c r="CF132" s="494">
        <v>0</v>
      </c>
      <c r="CG132" s="494">
        <v>0</v>
      </c>
      <c r="CH132" s="494">
        <v>0</v>
      </c>
      <c r="CI132" s="494">
        <v>0</v>
      </c>
      <c r="CJ132" s="494">
        <v>0</v>
      </c>
      <c r="CK132" s="494">
        <v>0</v>
      </c>
      <c r="CL132" s="494">
        <v>0</v>
      </c>
      <c r="CM132" s="494">
        <v>0</v>
      </c>
      <c r="CN132" s="494">
        <v>0</v>
      </c>
      <c r="CO132" s="494">
        <v>0</v>
      </c>
      <c r="CP132" s="494">
        <v>0</v>
      </c>
      <c r="CQ132" s="494">
        <v>0</v>
      </c>
      <c r="CR132" s="494">
        <v>0</v>
      </c>
      <c r="CS132" s="494">
        <v>0</v>
      </c>
      <c r="CT132" s="9"/>
      <c r="CV132" s="343">
        <f>IF(COUNT(G132:INDEX(G132:CS132,RP+1))&lt;&gt;RP+1,"Error",0)</f>
        <v>0</v>
      </c>
      <c r="CX132" s="324">
        <f t="shared" si="32"/>
        <v>0</v>
      </c>
    </row>
    <row r="133" spans="3:102" ht="14.25" hidden="1" customHeight="1" x14ac:dyDescent="0.3">
      <c r="C133" s="421"/>
      <c r="E133" s="492">
        <f>G133+NPV(G.Asm!$F$40,H133:INDEX(H133:CS133,RP))</f>
        <v>0</v>
      </c>
      <c r="F133" s="492">
        <f t="shared" si="31"/>
        <v>0</v>
      </c>
      <c r="G133" s="493">
        <v>0</v>
      </c>
      <c r="H133" s="494">
        <v>0</v>
      </c>
      <c r="I133" s="494">
        <v>0</v>
      </c>
      <c r="J133" s="494">
        <v>0</v>
      </c>
      <c r="K133" s="494">
        <v>0</v>
      </c>
      <c r="L133" s="494">
        <v>0</v>
      </c>
      <c r="M133" s="494">
        <v>0</v>
      </c>
      <c r="N133" s="494">
        <v>0</v>
      </c>
      <c r="O133" s="494">
        <v>0</v>
      </c>
      <c r="P133" s="494">
        <v>0</v>
      </c>
      <c r="Q133" s="494">
        <v>0</v>
      </c>
      <c r="R133" s="494">
        <v>0</v>
      </c>
      <c r="S133" s="494">
        <v>0</v>
      </c>
      <c r="T133" s="494">
        <v>0</v>
      </c>
      <c r="U133" s="494">
        <v>0</v>
      </c>
      <c r="V133" s="494">
        <v>0</v>
      </c>
      <c r="W133" s="494">
        <v>0</v>
      </c>
      <c r="X133" s="494">
        <v>0</v>
      </c>
      <c r="Y133" s="494">
        <v>0</v>
      </c>
      <c r="Z133" s="494">
        <v>0</v>
      </c>
      <c r="AA133" s="494">
        <v>0</v>
      </c>
      <c r="AB133" s="494">
        <v>0</v>
      </c>
      <c r="AC133" s="494">
        <v>0</v>
      </c>
      <c r="AD133" s="494">
        <v>0</v>
      </c>
      <c r="AE133" s="494">
        <v>0</v>
      </c>
      <c r="AF133" s="494">
        <v>0</v>
      </c>
      <c r="AG133" s="494">
        <v>0</v>
      </c>
      <c r="AH133" s="494">
        <v>0</v>
      </c>
      <c r="AI133" s="494">
        <v>0</v>
      </c>
      <c r="AJ133" s="494">
        <v>0</v>
      </c>
      <c r="AK133" s="494">
        <v>0</v>
      </c>
      <c r="AL133" s="494">
        <v>0</v>
      </c>
      <c r="AM133" s="494">
        <v>0</v>
      </c>
      <c r="AN133" s="494">
        <v>0</v>
      </c>
      <c r="AO133" s="494">
        <v>0</v>
      </c>
      <c r="AP133" s="494">
        <v>0</v>
      </c>
      <c r="AQ133" s="494">
        <v>0</v>
      </c>
      <c r="AR133" s="494">
        <v>0</v>
      </c>
      <c r="AS133" s="494">
        <v>0</v>
      </c>
      <c r="AT133" s="494">
        <v>0</v>
      </c>
      <c r="AU133" s="494">
        <v>0</v>
      </c>
      <c r="AV133" s="494">
        <v>0</v>
      </c>
      <c r="AW133" s="494">
        <v>0</v>
      </c>
      <c r="AX133" s="494">
        <v>0</v>
      </c>
      <c r="AY133" s="494">
        <v>0</v>
      </c>
      <c r="AZ133" s="494">
        <v>0</v>
      </c>
      <c r="BA133" s="494">
        <v>0</v>
      </c>
      <c r="BB133" s="494">
        <v>0</v>
      </c>
      <c r="BC133" s="494">
        <v>0</v>
      </c>
      <c r="BD133" s="494">
        <v>0</v>
      </c>
      <c r="BE133" s="494">
        <v>0</v>
      </c>
      <c r="BF133" s="494">
        <v>0</v>
      </c>
      <c r="BG133" s="494">
        <v>0</v>
      </c>
      <c r="BH133" s="494">
        <v>0</v>
      </c>
      <c r="BI133" s="494">
        <v>0</v>
      </c>
      <c r="BJ133" s="494">
        <v>0</v>
      </c>
      <c r="BK133" s="494">
        <v>0</v>
      </c>
      <c r="BL133" s="494">
        <v>0</v>
      </c>
      <c r="BM133" s="494">
        <v>0</v>
      </c>
      <c r="BN133" s="494">
        <v>0</v>
      </c>
      <c r="BO133" s="494">
        <v>0</v>
      </c>
      <c r="BP133" s="494">
        <v>0</v>
      </c>
      <c r="BQ133" s="494">
        <v>0</v>
      </c>
      <c r="BR133" s="494">
        <v>0</v>
      </c>
      <c r="BS133" s="494">
        <v>0</v>
      </c>
      <c r="BT133" s="494">
        <v>0</v>
      </c>
      <c r="BU133" s="494">
        <v>0</v>
      </c>
      <c r="BV133" s="494">
        <v>0</v>
      </c>
      <c r="BW133" s="494">
        <v>0</v>
      </c>
      <c r="BX133" s="494">
        <v>0</v>
      </c>
      <c r="BY133" s="494">
        <v>0</v>
      </c>
      <c r="BZ133" s="494">
        <v>0</v>
      </c>
      <c r="CA133" s="494">
        <v>0</v>
      </c>
      <c r="CB133" s="494">
        <v>0</v>
      </c>
      <c r="CC133" s="494">
        <v>0</v>
      </c>
      <c r="CD133" s="494">
        <v>0</v>
      </c>
      <c r="CE133" s="494">
        <v>0</v>
      </c>
      <c r="CF133" s="494">
        <v>0</v>
      </c>
      <c r="CG133" s="494">
        <v>0</v>
      </c>
      <c r="CH133" s="494">
        <v>0</v>
      </c>
      <c r="CI133" s="494">
        <v>0</v>
      </c>
      <c r="CJ133" s="494">
        <v>0</v>
      </c>
      <c r="CK133" s="494">
        <v>0</v>
      </c>
      <c r="CL133" s="494">
        <v>0</v>
      </c>
      <c r="CM133" s="494">
        <v>0</v>
      </c>
      <c r="CN133" s="494">
        <v>0</v>
      </c>
      <c r="CO133" s="494">
        <v>0</v>
      </c>
      <c r="CP133" s="494">
        <v>0</v>
      </c>
      <c r="CQ133" s="494">
        <v>0</v>
      </c>
      <c r="CR133" s="494">
        <v>0</v>
      </c>
      <c r="CS133" s="494">
        <v>0</v>
      </c>
      <c r="CT133" s="9"/>
      <c r="CV133" s="343">
        <f>IF(COUNT(G133:INDEX(G133:CS133,RP+1))&lt;&gt;RP+1,"Error",0)</f>
        <v>0</v>
      </c>
      <c r="CX133" s="324">
        <f t="shared" si="32"/>
        <v>0</v>
      </c>
    </row>
    <row r="134" spans="3:102" ht="14.25" hidden="1" customHeight="1" x14ac:dyDescent="0.3">
      <c r="C134" s="421"/>
      <c r="E134" s="492">
        <f>G134+NPV(G.Asm!$F$40,H134:INDEX(H134:CS134,RP))</f>
        <v>0</v>
      </c>
      <c r="F134" s="492">
        <f t="shared" si="31"/>
        <v>0</v>
      </c>
      <c r="G134" s="493">
        <v>0</v>
      </c>
      <c r="H134" s="494">
        <v>0</v>
      </c>
      <c r="I134" s="494">
        <v>0</v>
      </c>
      <c r="J134" s="494">
        <v>0</v>
      </c>
      <c r="K134" s="494">
        <v>0</v>
      </c>
      <c r="L134" s="494">
        <v>0</v>
      </c>
      <c r="M134" s="494">
        <v>0</v>
      </c>
      <c r="N134" s="494">
        <v>0</v>
      </c>
      <c r="O134" s="494">
        <v>0</v>
      </c>
      <c r="P134" s="494">
        <v>0</v>
      </c>
      <c r="Q134" s="494">
        <v>0</v>
      </c>
      <c r="R134" s="494">
        <v>0</v>
      </c>
      <c r="S134" s="494">
        <v>0</v>
      </c>
      <c r="T134" s="494">
        <v>0</v>
      </c>
      <c r="U134" s="494">
        <v>0</v>
      </c>
      <c r="V134" s="494">
        <v>0</v>
      </c>
      <c r="W134" s="494">
        <v>0</v>
      </c>
      <c r="X134" s="494">
        <v>0</v>
      </c>
      <c r="Y134" s="494">
        <v>0</v>
      </c>
      <c r="Z134" s="494">
        <v>0</v>
      </c>
      <c r="AA134" s="494">
        <v>0</v>
      </c>
      <c r="AB134" s="494">
        <v>0</v>
      </c>
      <c r="AC134" s="494">
        <v>0</v>
      </c>
      <c r="AD134" s="494">
        <v>0</v>
      </c>
      <c r="AE134" s="494">
        <v>0</v>
      </c>
      <c r="AF134" s="494">
        <v>0</v>
      </c>
      <c r="AG134" s="494">
        <v>0</v>
      </c>
      <c r="AH134" s="494">
        <v>0</v>
      </c>
      <c r="AI134" s="494">
        <v>0</v>
      </c>
      <c r="AJ134" s="494">
        <v>0</v>
      </c>
      <c r="AK134" s="494">
        <v>0</v>
      </c>
      <c r="AL134" s="494">
        <v>0</v>
      </c>
      <c r="AM134" s="494">
        <v>0</v>
      </c>
      <c r="AN134" s="494">
        <v>0</v>
      </c>
      <c r="AO134" s="494">
        <v>0</v>
      </c>
      <c r="AP134" s="494">
        <v>0</v>
      </c>
      <c r="AQ134" s="494">
        <v>0</v>
      </c>
      <c r="AR134" s="494">
        <v>0</v>
      </c>
      <c r="AS134" s="494">
        <v>0</v>
      </c>
      <c r="AT134" s="494">
        <v>0</v>
      </c>
      <c r="AU134" s="494">
        <v>0</v>
      </c>
      <c r="AV134" s="494">
        <v>0</v>
      </c>
      <c r="AW134" s="494">
        <v>0</v>
      </c>
      <c r="AX134" s="494">
        <v>0</v>
      </c>
      <c r="AY134" s="494">
        <v>0</v>
      </c>
      <c r="AZ134" s="494">
        <v>0</v>
      </c>
      <c r="BA134" s="494">
        <v>0</v>
      </c>
      <c r="BB134" s="494">
        <v>0</v>
      </c>
      <c r="BC134" s="494">
        <v>0</v>
      </c>
      <c r="BD134" s="494">
        <v>0</v>
      </c>
      <c r="BE134" s="494">
        <v>0</v>
      </c>
      <c r="BF134" s="494">
        <v>0</v>
      </c>
      <c r="BG134" s="494">
        <v>0</v>
      </c>
      <c r="BH134" s="494">
        <v>0</v>
      </c>
      <c r="BI134" s="494">
        <v>0</v>
      </c>
      <c r="BJ134" s="494">
        <v>0</v>
      </c>
      <c r="BK134" s="494">
        <v>0</v>
      </c>
      <c r="BL134" s="494">
        <v>0</v>
      </c>
      <c r="BM134" s="494">
        <v>0</v>
      </c>
      <c r="BN134" s="494">
        <v>0</v>
      </c>
      <c r="BO134" s="494">
        <v>0</v>
      </c>
      <c r="BP134" s="494">
        <v>0</v>
      </c>
      <c r="BQ134" s="494">
        <v>0</v>
      </c>
      <c r="BR134" s="494">
        <v>0</v>
      </c>
      <c r="BS134" s="494">
        <v>0</v>
      </c>
      <c r="BT134" s="494">
        <v>0</v>
      </c>
      <c r="BU134" s="494">
        <v>0</v>
      </c>
      <c r="BV134" s="494">
        <v>0</v>
      </c>
      <c r="BW134" s="494">
        <v>0</v>
      </c>
      <c r="BX134" s="494">
        <v>0</v>
      </c>
      <c r="BY134" s="494">
        <v>0</v>
      </c>
      <c r="BZ134" s="494">
        <v>0</v>
      </c>
      <c r="CA134" s="494">
        <v>0</v>
      </c>
      <c r="CB134" s="494">
        <v>0</v>
      </c>
      <c r="CC134" s="494">
        <v>0</v>
      </c>
      <c r="CD134" s="494">
        <v>0</v>
      </c>
      <c r="CE134" s="494">
        <v>0</v>
      </c>
      <c r="CF134" s="494">
        <v>0</v>
      </c>
      <c r="CG134" s="494">
        <v>0</v>
      </c>
      <c r="CH134" s="494">
        <v>0</v>
      </c>
      <c r="CI134" s="494">
        <v>0</v>
      </c>
      <c r="CJ134" s="494">
        <v>0</v>
      </c>
      <c r="CK134" s="494">
        <v>0</v>
      </c>
      <c r="CL134" s="494">
        <v>0</v>
      </c>
      <c r="CM134" s="494">
        <v>0</v>
      </c>
      <c r="CN134" s="494">
        <v>0</v>
      </c>
      <c r="CO134" s="494">
        <v>0</v>
      </c>
      <c r="CP134" s="494">
        <v>0</v>
      </c>
      <c r="CQ134" s="494">
        <v>0</v>
      </c>
      <c r="CR134" s="494">
        <v>0</v>
      </c>
      <c r="CS134" s="494">
        <v>0</v>
      </c>
      <c r="CT134" s="9"/>
      <c r="CV134" s="343">
        <f>IF(COUNT(G134:INDEX(G134:CS134,RP+1))&lt;&gt;RP+1,"Error",0)</f>
        <v>0</v>
      </c>
      <c r="CX134" s="324">
        <f t="shared" si="32"/>
        <v>0</v>
      </c>
    </row>
    <row r="135" spans="3:102" ht="14.25" hidden="1" customHeight="1" x14ac:dyDescent="0.3">
      <c r="C135" s="421"/>
      <c r="E135" s="492">
        <f>G135+NPV(G.Asm!$F$40,H135:INDEX(H135:CS135,RP))</f>
        <v>0</v>
      </c>
      <c r="F135" s="492">
        <f t="shared" si="31"/>
        <v>0</v>
      </c>
      <c r="G135" s="493">
        <v>0</v>
      </c>
      <c r="H135" s="494">
        <v>0</v>
      </c>
      <c r="I135" s="494">
        <v>0</v>
      </c>
      <c r="J135" s="494">
        <v>0</v>
      </c>
      <c r="K135" s="494">
        <v>0</v>
      </c>
      <c r="L135" s="494">
        <v>0</v>
      </c>
      <c r="M135" s="494">
        <v>0</v>
      </c>
      <c r="N135" s="494">
        <v>0</v>
      </c>
      <c r="O135" s="494">
        <v>0</v>
      </c>
      <c r="P135" s="494">
        <v>0</v>
      </c>
      <c r="Q135" s="494">
        <v>0</v>
      </c>
      <c r="R135" s="494">
        <v>0</v>
      </c>
      <c r="S135" s="494">
        <v>0</v>
      </c>
      <c r="T135" s="494">
        <v>0</v>
      </c>
      <c r="U135" s="494">
        <v>0</v>
      </c>
      <c r="V135" s="494">
        <v>0</v>
      </c>
      <c r="W135" s="494">
        <v>0</v>
      </c>
      <c r="X135" s="494">
        <v>0</v>
      </c>
      <c r="Y135" s="494">
        <v>0</v>
      </c>
      <c r="Z135" s="494">
        <v>0</v>
      </c>
      <c r="AA135" s="494">
        <v>0</v>
      </c>
      <c r="AB135" s="494">
        <v>0</v>
      </c>
      <c r="AC135" s="494">
        <v>0</v>
      </c>
      <c r="AD135" s="494">
        <v>0</v>
      </c>
      <c r="AE135" s="494">
        <v>0</v>
      </c>
      <c r="AF135" s="494">
        <v>0</v>
      </c>
      <c r="AG135" s="494">
        <v>0</v>
      </c>
      <c r="AH135" s="494">
        <v>0</v>
      </c>
      <c r="AI135" s="494">
        <v>0</v>
      </c>
      <c r="AJ135" s="494">
        <v>0</v>
      </c>
      <c r="AK135" s="494">
        <v>0</v>
      </c>
      <c r="AL135" s="494">
        <v>0</v>
      </c>
      <c r="AM135" s="494">
        <v>0</v>
      </c>
      <c r="AN135" s="494">
        <v>0</v>
      </c>
      <c r="AO135" s="494">
        <v>0</v>
      </c>
      <c r="AP135" s="494">
        <v>0</v>
      </c>
      <c r="AQ135" s="494">
        <v>0</v>
      </c>
      <c r="AR135" s="494">
        <v>0</v>
      </c>
      <c r="AS135" s="494">
        <v>0</v>
      </c>
      <c r="AT135" s="494">
        <v>0</v>
      </c>
      <c r="AU135" s="494">
        <v>0</v>
      </c>
      <c r="AV135" s="494">
        <v>0</v>
      </c>
      <c r="AW135" s="494">
        <v>0</v>
      </c>
      <c r="AX135" s="494">
        <v>0</v>
      </c>
      <c r="AY135" s="494">
        <v>0</v>
      </c>
      <c r="AZ135" s="494">
        <v>0</v>
      </c>
      <c r="BA135" s="494">
        <v>0</v>
      </c>
      <c r="BB135" s="494">
        <v>0</v>
      </c>
      <c r="BC135" s="494">
        <v>0</v>
      </c>
      <c r="BD135" s="494">
        <v>0</v>
      </c>
      <c r="BE135" s="494">
        <v>0</v>
      </c>
      <c r="BF135" s="494">
        <v>0</v>
      </c>
      <c r="BG135" s="494">
        <v>0</v>
      </c>
      <c r="BH135" s="494">
        <v>0</v>
      </c>
      <c r="BI135" s="494">
        <v>0</v>
      </c>
      <c r="BJ135" s="494">
        <v>0</v>
      </c>
      <c r="BK135" s="494">
        <v>0</v>
      </c>
      <c r="BL135" s="494">
        <v>0</v>
      </c>
      <c r="BM135" s="494">
        <v>0</v>
      </c>
      <c r="BN135" s="494">
        <v>0</v>
      </c>
      <c r="BO135" s="494">
        <v>0</v>
      </c>
      <c r="BP135" s="494">
        <v>0</v>
      </c>
      <c r="BQ135" s="494">
        <v>0</v>
      </c>
      <c r="BR135" s="494">
        <v>0</v>
      </c>
      <c r="BS135" s="494">
        <v>0</v>
      </c>
      <c r="BT135" s="494">
        <v>0</v>
      </c>
      <c r="BU135" s="494">
        <v>0</v>
      </c>
      <c r="BV135" s="494">
        <v>0</v>
      </c>
      <c r="BW135" s="494">
        <v>0</v>
      </c>
      <c r="BX135" s="494">
        <v>0</v>
      </c>
      <c r="BY135" s="494">
        <v>0</v>
      </c>
      <c r="BZ135" s="494">
        <v>0</v>
      </c>
      <c r="CA135" s="494">
        <v>0</v>
      </c>
      <c r="CB135" s="494">
        <v>0</v>
      </c>
      <c r="CC135" s="494">
        <v>0</v>
      </c>
      <c r="CD135" s="494">
        <v>0</v>
      </c>
      <c r="CE135" s="494">
        <v>0</v>
      </c>
      <c r="CF135" s="494">
        <v>0</v>
      </c>
      <c r="CG135" s="494">
        <v>0</v>
      </c>
      <c r="CH135" s="494">
        <v>0</v>
      </c>
      <c r="CI135" s="494">
        <v>0</v>
      </c>
      <c r="CJ135" s="494">
        <v>0</v>
      </c>
      <c r="CK135" s="494">
        <v>0</v>
      </c>
      <c r="CL135" s="494">
        <v>0</v>
      </c>
      <c r="CM135" s="494">
        <v>0</v>
      </c>
      <c r="CN135" s="494">
        <v>0</v>
      </c>
      <c r="CO135" s="494">
        <v>0</v>
      </c>
      <c r="CP135" s="494">
        <v>0</v>
      </c>
      <c r="CQ135" s="494">
        <v>0</v>
      </c>
      <c r="CR135" s="494">
        <v>0</v>
      </c>
      <c r="CS135" s="494">
        <v>0</v>
      </c>
      <c r="CT135" s="9"/>
      <c r="CV135" s="343">
        <f>IF(COUNT(G135:INDEX(G135:CS135,RP+1))&lt;&gt;RP+1,"Error",0)</f>
        <v>0</v>
      </c>
      <c r="CX135" s="324">
        <f t="shared" si="32"/>
        <v>0</v>
      </c>
    </row>
    <row r="136" spans="3:102" ht="14.25" hidden="1" customHeight="1" x14ac:dyDescent="0.3">
      <c r="C136" s="421"/>
      <c r="E136" s="492">
        <f>G136+NPV(G.Asm!$F$40,H136:INDEX(H136:CS136,RP))</f>
        <v>0</v>
      </c>
      <c r="F136" s="492">
        <f t="shared" si="31"/>
        <v>0</v>
      </c>
      <c r="G136" s="493">
        <v>0</v>
      </c>
      <c r="H136" s="494">
        <v>0</v>
      </c>
      <c r="I136" s="494">
        <v>0</v>
      </c>
      <c r="J136" s="494">
        <v>0</v>
      </c>
      <c r="K136" s="494">
        <v>0</v>
      </c>
      <c r="L136" s="494">
        <v>0</v>
      </c>
      <c r="M136" s="494">
        <v>0</v>
      </c>
      <c r="N136" s="494">
        <v>0</v>
      </c>
      <c r="O136" s="494">
        <v>0</v>
      </c>
      <c r="P136" s="494">
        <v>0</v>
      </c>
      <c r="Q136" s="494">
        <v>0</v>
      </c>
      <c r="R136" s="494">
        <v>0</v>
      </c>
      <c r="S136" s="494">
        <v>0</v>
      </c>
      <c r="T136" s="494">
        <v>0</v>
      </c>
      <c r="U136" s="494">
        <v>0</v>
      </c>
      <c r="V136" s="494">
        <v>0</v>
      </c>
      <c r="W136" s="494">
        <v>0</v>
      </c>
      <c r="X136" s="494">
        <v>0</v>
      </c>
      <c r="Y136" s="494">
        <v>0</v>
      </c>
      <c r="Z136" s="494">
        <v>0</v>
      </c>
      <c r="AA136" s="494">
        <v>0</v>
      </c>
      <c r="AB136" s="494">
        <v>0</v>
      </c>
      <c r="AC136" s="494">
        <v>0</v>
      </c>
      <c r="AD136" s="494">
        <v>0</v>
      </c>
      <c r="AE136" s="494">
        <v>0</v>
      </c>
      <c r="AF136" s="494">
        <v>0</v>
      </c>
      <c r="AG136" s="494">
        <v>0</v>
      </c>
      <c r="AH136" s="494">
        <v>0</v>
      </c>
      <c r="AI136" s="494">
        <v>0</v>
      </c>
      <c r="AJ136" s="494">
        <v>0</v>
      </c>
      <c r="AK136" s="494">
        <v>0</v>
      </c>
      <c r="AL136" s="494">
        <v>0</v>
      </c>
      <c r="AM136" s="494">
        <v>0</v>
      </c>
      <c r="AN136" s="494">
        <v>0</v>
      </c>
      <c r="AO136" s="494">
        <v>0</v>
      </c>
      <c r="AP136" s="494">
        <v>0</v>
      </c>
      <c r="AQ136" s="494">
        <v>0</v>
      </c>
      <c r="AR136" s="494">
        <v>0</v>
      </c>
      <c r="AS136" s="494">
        <v>0</v>
      </c>
      <c r="AT136" s="494">
        <v>0</v>
      </c>
      <c r="AU136" s="494">
        <v>0</v>
      </c>
      <c r="AV136" s="494">
        <v>0</v>
      </c>
      <c r="AW136" s="494">
        <v>0</v>
      </c>
      <c r="AX136" s="494">
        <v>0</v>
      </c>
      <c r="AY136" s="494">
        <v>0</v>
      </c>
      <c r="AZ136" s="494">
        <v>0</v>
      </c>
      <c r="BA136" s="494">
        <v>0</v>
      </c>
      <c r="BB136" s="494">
        <v>0</v>
      </c>
      <c r="BC136" s="494">
        <v>0</v>
      </c>
      <c r="BD136" s="494">
        <v>0</v>
      </c>
      <c r="BE136" s="494">
        <v>0</v>
      </c>
      <c r="BF136" s="494">
        <v>0</v>
      </c>
      <c r="BG136" s="494">
        <v>0</v>
      </c>
      <c r="BH136" s="494">
        <v>0</v>
      </c>
      <c r="BI136" s="494">
        <v>0</v>
      </c>
      <c r="BJ136" s="494">
        <v>0</v>
      </c>
      <c r="BK136" s="494">
        <v>0</v>
      </c>
      <c r="BL136" s="494">
        <v>0</v>
      </c>
      <c r="BM136" s="494">
        <v>0</v>
      </c>
      <c r="BN136" s="494">
        <v>0</v>
      </c>
      <c r="BO136" s="494">
        <v>0</v>
      </c>
      <c r="BP136" s="494">
        <v>0</v>
      </c>
      <c r="BQ136" s="494">
        <v>0</v>
      </c>
      <c r="BR136" s="494">
        <v>0</v>
      </c>
      <c r="BS136" s="494">
        <v>0</v>
      </c>
      <c r="BT136" s="494">
        <v>0</v>
      </c>
      <c r="BU136" s="494">
        <v>0</v>
      </c>
      <c r="BV136" s="494">
        <v>0</v>
      </c>
      <c r="BW136" s="494">
        <v>0</v>
      </c>
      <c r="BX136" s="494">
        <v>0</v>
      </c>
      <c r="BY136" s="494">
        <v>0</v>
      </c>
      <c r="BZ136" s="494">
        <v>0</v>
      </c>
      <c r="CA136" s="494">
        <v>0</v>
      </c>
      <c r="CB136" s="494">
        <v>0</v>
      </c>
      <c r="CC136" s="494">
        <v>0</v>
      </c>
      <c r="CD136" s="494">
        <v>0</v>
      </c>
      <c r="CE136" s="494">
        <v>0</v>
      </c>
      <c r="CF136" s="494">
        <v>0</v>
      </c>
      <c r="CG136" s="494">
        <v>0</v>
      </c>
      <c r="CH136" s="494">
        <v>0</v>
      </c>
      <c r="CI136" s="494">
        <v>0</v>
      </c>
      <c r="CJ136" s="494">
        <v>0</v>
      </c>
      <c r="CK136" s="494">
        <v>0</v>
      </c>
      <c r="CL136" s="494">
        <v>0</v>
      </c>
      <c r="CM136" s="494">
        <v>0</v>
      </c>
      <c r="CN136" s="494">
        <v>0</v>
      </c>
      <c r="CO136" s="494">
        <v>0</v>
      </c>
      <c r="CP136" s="494">
        <v>0</v>
      </c>
      <c r="CQ136" s="494">
        <v>0</v>
      </c>
      <c r="CR136" s="494">
        <v>0</v>
      </c>
      <c r="CS136" s="494">
        <v>0</v>
      </c>
      <c r="CT136" s="9"/>
      <c r="CV136" s="343">
        <f>IF(COUNT(G136:INDEX(G136:CS136,RP+1))&lt;&gt;RP+1,"Error",0)</f>
        <v>0</v>
      </c>
      <c r="CX136" s="324">
        <f t="shared" si="32"/>
        <v>0</v>
      </c>
    </row>
    <row r="137" spans="3:102" ht="14.25" hidden="1" customHeight="1" x14ac:dyDescent="0.3">
      <c r="C137" s="421"/>
      <c r="E137" s="492">
        <f>G137+NPV(G.Asm!$F$40,H137:INDEX(H137:CS137,RP))</f>
        <v>0</v>
      </c>
      <c r="F137" s="492">
        <f t="shared" si="31"/>
        <v>0</v>
      </c>
      <c r="G137" s="493">
        <v>0</v>
      </c>
      <c r="H137" s="494">
        <v>0</v>
      </c>
      <c r="I137" s="494">
        <v>0</v>
      </c>
      <c r="J137" s="494">
        <v>0</v>
      </c>
      <c r="K137" s="494">
        <v>0</v>
      </c>
      <c r="L137" s="494">
        <v>0</v>
      </c>
      <c r="M137" s="494">
        <v>0</v>
      </c>
      <c r="N137" s="494">
        <v>0</v>
      </c>
      <c r="O137" s="494">
        <v>0</v>
      </c>
      <c r="P137" s="494">
        <v>0</v>
      </c>
      <c r="Q137" s="494">
        <v>0</v>
      </c>
      <c r="R137" s="494">
        <v>0</v>
      </c>
      <c r="S137" s="494">
        <v>0</v>
      </c>
      <c r="T137" s="494">
        <v>0</v>
      </c>
      <c r="U137" s="494">
        <v>0</v>
      </c>
      <c r="V137" s="494">
        <v>0</v>
      </c>
      <c r="W137" s="494">
        <v>0</v>
      </c>
      <c r="X137" s="494">
        <v>0</v>
      </c>
      <c r="Y137" s="494">
        <v>0</v>
      </c>
      <c r="Z137" s="494">
        <v>0</v>
      </c>
      <c r="AA137" s="494">
        <v>0</v>
      </c>
      <c r="AB137" s="494">
        <v>0</v>
      </c>
      <c r="AC137" s="494">
        <v>0</v>
      </c>
      <c r="AD137" s="494">
        <v>0</v>
      </c>
      <c r="AE137" s="494">
        <v>0</v>
      </c>
      <c r="AF137" s="494">
        <v>0</v>
      </c>
      <c r="AG137" s="494">
        <v>0</v>
      </c>
      <c r="AH137" s="494">
        <v>0</v>
      </c>
      <c r="AI137" s="494">
        <v>0</v>
      </c>
      <c r="AJ137" s="494">
        <v>0</v>
      </c>
      <c r="AK137" s="494">
        <v>0</v>
      </c>
      <c r="AL137" s="494">
        <v>0</v>
      </c>
      <c r="AM137" s="494">
        <v>0</v>
      </c>
      <c r="AN137" s="494">
        <v>0</v>
      </c>
      <c r="AO137" s="494">
        <v>0</v>
      </c>
      <c r="AP137" s="494">
        <v>0</v>
      </c>
      <c r="AQ137" s="494">
        <v>0</v>
      </c>
      <c r="AR137" s="494">
        <v>0</v>
      </c>
      <c r="AS137" s="494">
        <v>0</v>
      </c>
      <c r="AT137" s="494">
        <v>0</v>
      </c>
      <c r="AU137" s="494">
        <v>0</v>
      </c>
      <c r="AV137" s="494">
        <v>0</v>
      </c>
      <c r="AW137" s="494">
        <v>0</v>
      </c>
      <c r="AX137" s="494">
        <v>0</v>
      </c>
      <c r="AY137" s="494">
        <v>0</v>
      </c>
      <c r="AZ137" s="494">
        <v>0</v>
      </c>
      <c r="BA137" s="494">
        <v>0</v>
      </c>
      <c r="BB137" s="494">
        <v>0</v>
      </c>
      <c r="BC137" s="494">
        <v>0</v>
      </c>
      <c r="BD137" s="494">
        <v>0</v>
      </c>
      <c r="BE137" s="494">
        <v>0</v>
      </c>
      <c r="BF137" s="494">
        <v>0</v>
      </c>
      <c r="BG137" s="494">
        <v>0</v>
      </c>
      <c r="BH137" s="494">
        <v>0</v>
      </c>
      <c r="BI137" s="494">
        <v>0</v>
      </c>
      <c r="BJ137" s="494">
        <v>0</v>
      </c>
      <c r="BK137" s="494">
        <v>0</v>
      </c>
      <c r="BL137" s="494">
        <v>0</v>
      </c>
      <c r="BM137" s="494">
        <v>0</v>
      </c>
      <c r="BN137" s="494">
        <v>0</v>
      </c>
      <c r="BO137" s="494">
        <v>0</v>
      </c>
      <c r="BP137" s="494">
        <v>0</v>
      </c>
      <c r="BQ137" s="494">
        <v>0</v>
      </c>
      <c r="BR137" s="494">
        <v>0</v>
      </c>
      <c r="BS137" s="494">
        <v>0</v>
      </c>
      <c r="BT137" s="494">
        <v>0</v>
      </c>
      <c r="BU137" s="494">
        <v>0</v>
      </c>
      <c r="BV137" s="494">
        <v>0</v>
      </c>
      <c r="BW137" s="494">
        <v>0</v>
      </c>
      <c r="BX137" s="494">
        <v>0</v>
      </c>
      <c r="BY137" s="494">
        <v>0</v>
      </c>
      <c r="BZ137" s="494">
        <v>0</v>
      </c>
      <c r="CA137" s="494">
        <v>0</v>
      </c>
      <c r="CB137" s="494">
        <v>0</v>
      </c>
      <c r="CC137" s="494">
        <v>0</v>
      </c>
      <c r="CD137" s="494">
        <v>0</v>
      </c>
      <c r="CE137" s="494">
        <v>0</v>
      </c>
      <c r="CF137" s="494">
        <v>0</v>
      </c>
      <c r="CG137" s="494">
        <v>0</v>
      </c>
      <c r="CH137" s="494">
        <v>0</v>
      </c>
      <c r="CI137" s="494">
        <v>0</v>
      </c>
      <c r="CJ137" s="494">
        <v>0</v>
      </c>
      <c r="CK137" s="494">
        <v>0</v>
      </c>
      <c r="CL137" s="494">
        <v>0</v>
      </c>
      <c r="CM137" s="494">
        <v>0</v>
      </c>
      <c r="CN137" s="494">
        <v>0</v>
      </c>
      <c r="CO137" s="494">
        <v>0</v>
      </c>
      <c r="CP137" s="494">
        <v>0</v>
      </c>
      <c r="CQ137" s="494">
        <v>0</v>
      </c>
      <c r="CR137" s="494">
        <v>0</v>
      </c>
      <c r="CS137" s="494">
        <v>0</v>
      </c>
      <c r="CT137" s="9"/>
      <c r="CV137" s="343">
        <f>IF(COUNT(G137:INDEX(G137:CS137,RP+1))&lt;&gt;RP+1,"Error",0)</f>
        <v>0</v>
      </c>
      <c r="CX137" s="324">
        <f t="shared" si="32"/>
        <v>0</v>
      </c>
    </row>
    <row r="138" spans="3:102" ht="14.25" hidden="1" customHeight="1" x14ac:dyDescent="0.3">
      <c r="C138" s="421"/>
      <c r="E138" s="492">
        <f>G138+NPV(G.Asm!$F$40,H138:INDEX(H138:CS138,RP))</f>
        <v>0</v>
      </c>
      <c r="F138" s="492">
        <f t="shared" si="31"/>
        <v>0</v>
      </c>
      <c r="G138" s="493">
        <v>0</v>
      </c>
      <c r="H138" s="494">
        <v>0</v>
      </c>
      <c r="I138" s="494">
        <v>0</v>
      </c>
      <c r="J138" s="494">
        <v>0</v>
      </c>
      <c r="K138" s="494">
        <v>0</v>
      </c>
      <c r="L138" s="494">
        <v>0</v>
      </c>
      <c r="M138" s="494">
        <v>0</v>
      </c>
      <c r="N138" s="494">
        <v>0</v>
      </c>
      <c r="O138" s="494">
        <v>0</v>
      </c>
      <c r="P138" s="494">
        <v>0</v>
      </c>
      <c r="Q138" s="494">
        <v>0</v>
      </c>
      <c r="R138" s="494">
        <v>0</v>
      </c>
      <c r="S138" s="494">
        <v>0</v>
      </c>
      <c r="T138" s="494">
        <v>0</v>
      </c>
      <c r="U138" s="494">
        <v>0</v>
      </c>
      <c r="V138" s="494">
        <v>0</v>
      </c>
      <c r="W138" s="494">
        <v>0</v>
      </c>
      <c r="X138" s="494">
        <v>0</v>
      </c>
      <c r="Y138" s="494">
        <v>0</v>
      </c>
      <c r="Z138" s="494">
        <v>0</v>
      </c>
      <c r="AA138" s="494">
        <v>0</v>
      </c>
      <c r="AB138" s="494">
        <v>0</v>
      </c>
      <c r="AC138" s="494">
        <v>0</v>
      </c>
      <c r="AD138" s="494">
        <v>0</v>
      </c>
      <c r="AE138" s="494">
        <v>0</v>
      </c>
      <c r="AF138" s="494">
        <v>0</v>
      </c>
      <c r="AG138" s="494">
        <v>0</v>
      </c>
      <c r="AH138" s="494">
        <v>0</v>
      </c>
      <c r="AI138" s="494">
        <v>0</v>
      </c>
      <c r="AJ138" s="494">
        <v>0</v>
      </c>
      <c r="AK138" s="494">
        <v>0</v>
      </c>
      <c r="AL138" s="494">
        <v>0</v>
      </c>
      <c r="AM138" s="494">
        <v>0</v>
      </c>
      <c r="AN138" s="494">
        <v>0</v>
      </c>
      <c r="AO138" s="494">
        <v>0</v>
      </c>
      <c r="AP138" s="494">
        <v>0</v>
      </c>
      <c r="AQ138" s="494">
        <v>0</v>
      </c>
      <c r="AR138" s="494">
        <v>0</v>
      </c>
      <c r="AS138" s="494">
        <v>0</v>
      </c>
      <c r="AT138" s="494">
        <v>0</v>
      </c>
      <c r="AU138" s="494">
        <v>0</v>
      </c>
      <c r="AV138" s="494">
        <v>0</v>
      </c>
      <c r="AW138" s="494">
        <v>0</v>
      </c>
      <c r="AX138" s="494">
        <v>0</v>
      </c>
      <c r="AY138" s="494">
        <v>0</v>
      </c>
      <c r="AZ138" s="494">
        <v>0</v>
      </c>
      <c r="BA138" s="494">
        <v>0</v>
      </c>
      <c r="BB138" s="494">
        <v>0</v>
      </c>
      <c r="BC138" s="494">
        <v>0</v>
      </c>
      <c r="BD138" s="494">
        <v>0</v>
      </c>
      <c r="BE138" s="494">
        <v>0</v>
      </c>
      <c r="BF138" s="494">
        <v>0</v>
      </c>
      <c r="BG138" s="494">
        <v>0</v>
      </c>
      <c r="BH138" s="494">
        <v>0</v>
      </c>
      <c r="BI138" s="494">
        <v>0</v>
      </c>
      <c r="BJ138" s="494">
        <v>0</v>
      </c>
      <c r="BK138" s="494">
        <v>0</v>
      </c>
      <c r="BL138" s="494">
        <v>0</v>
      </c>
      <c r="BM138" s="494">
        <v>0</v>
      </c>
      <c r="BN138" s="494">
        <v>0</v>
      </c>
      <c r="BO138" s="494">
        <v>0</v>
      </c>
      <c r="BP138" s="494">
        <v>0</v>
      </c>
      <c r="BQ138" s="494">
        <v>0</v>
      </c>
      <c r="BR138" s="494">
        <v>0</v>
      </c>
      <c r="BS138" s="494">
        <v>0</v>
      </c>
      <c r="BT138" s="494">
        <v>0</v>
      </c>
      <c r="BU138" s="494">
        <v>0</v>
      </c>
      <c r="BV138" s="494">
        <v>0</v>
      </c>
      <c r="BW138" s="494">
        <v>0</v>
      </c>
      <c r="BX138" s="494">
        <v>0</v>
      </c>
      <c r="BY138" s="494">
        <v>0</v>
      </c>
      <c r="BZ138" s="494">
        <v>0</v>
      </c>
      <c r="CA138" s="494">
        <v>0</v>
      </c>
      <c r="CB138" s="494">
        <v>0</v>
      </c>
      <c r="CC138" s="494">
        <v>0</v>
      </c>
      <c r="CD138" s="494">
        <v>0</v>
      </c>
      <c r="CE138" s="494">
        <v>0</v>
      </c>
      <c r="CF138" s="494">
        <v>0</v>
      </c>
      <c r="CG138" s="494">
        <v>0</v>
      </c>
      <c r="CH138" s="494">
        <v>0</v>
      </c>
      <c r="CI138" s="494">
        <v>0</v>
      </c>
      <c r="CJ138" s="494">
        <v>0</v>
      </c>
      <c r="CK138" s="494">
        <v>0</v>
      </c>
      <c r="CL138" s="494">
        <v>0</v>
      </c>
      <c r="CM138" s="494">
        <v>0</v>
      </c>
      <c r="CN138" s="494">
        <v>0</v>
      </c>
      <c r="CO138" s="494">
        <v>0</v>
      </c>
      <c r="CP138" s="494">
        <v>0</v>
      </c>
      <c r="CQ138" s="494">
        <v>0</v>
      </c>
      <c r="CR138" s="494">
        <v>0</v>
      </c>
      <c r="CS138" s="494">
        <v>0</v>
      </c>
      <c r="CT138" s="9"/>
      <c r="CV138" s="343">
        <f>IF(COUNT(G138:INDEX(G138:CS138,RP+1))&lt;&gt;RP+1,"Error",0)</f>
        <v>0</v>
      </c>
      <c r="CX138" s="324">
        <f t="shared" si="32"/>
        <v>0</v>
      </c>
    </row>
    <row r="139" spans="3:102" ht="14.25" hidden="1" customHeight="1" x14ac:dyDescent="0.3">
      <c r="C139" s="421"/>
      <c r="E139" s="492">
        <f>G139+NPV(G.Asm!$F$40,H139:INDEX(H139:CS139,RP))</f>
        <v>0</v>
      </c>
      <c r="F139" s="492">
        <f t="shared" si="31"/>
        <v>0</v>
      </c>
      <c r="G139" s="493">
        <v>0</v>
      </c>
      <c r="H139" s="494">
        <v>0</v>
      </c>
      <c r="I139" s="494">
        <v>0</v>
      </c>
      <c r="J139" s="494">
        <v>0</v>
      </c>
      <c r="K139" s="494">
        <v>0</v>
      </c>
      <c r="L139" s="494">
        <v>0</v>
      </c>
      <c r="M139" s="494">
        <v>0</v>
      </c>
      <c r="N139" s="494">
        <v>0</v>
      </c>
      <c r="O139" s="494">
        <v>0</v>
      </c>
      <c r="P139" s="494">
        <v>0</v>
      </c>
      <c r="Q139" s="494">
        <v>0</v>
      </c>
      <c r="R139" s="494">
        <v>0</v>
      </c>
      <c r="S139" s="494">
        <v>0</v>
      </c>
      <c r="T139" s="494">
        <v>0</v>
      </c>
      <c r="U139" s="494">
        <v>0</v>
      </c>
      <c r="V139" s="494">
        <v>0</v>
      </c>
      <c r="W139" s="494">
        <v>0</v>
      </c>
      <c r="X139" s="494">
        <v>0</v>
      </c>
      <c r="Y139" s="494">
        <v>0</v>
      </c>
      <c r="Z139" s="494">
        <v>0</v>
      </c>
      <c r="AA139" s="494">
        <v>0</v>
      </c>
      <c r="AB139" s="494">
        <v>0</v>
      </c>
      <c r="AC139" s="494">
        <v>0</v>
      </c>
      <c r="AD139" s="494">
        <v>0</v>
      </c>
      <c r="AE139" s="494">
        <v>0</v>
      </c>
      <c r="AF139" s="494">
        <v>0</v>
      </c>
      <c r="AG139" s="494">
        <v>0</v>
      </c>
      <c r="AH139" s="494">
        <v>0</v>
      </c>
      <c r="AI139" s="494">
        <v>0</v>
      </c>
      <c r="AJ139" s="494">
        <v>0</v>
      </c>
      <c r="AK139" s="494">
        <v>0</v>
      </c>
      <c r="AL139" s="494">
        <v>0</v>
      </c>
      <c r="AM139" s="494">
        <v>0</v>
      </c>
      <c r="AN139" s="494">
        <v>0</v>
      </c>
      <c r="AO139" s="494">
        <v>0</v>
      </c>
      <c r="AP139" s="494">
        <v>0</v>
      </c>
      <c r="AQ139" s="494">
        <v>0</v>
      </c>
      <c r="AR139" s="494">
        <v>0</v>
      </c>
      <c r="AS139" s="494">
        <v>0</v>
      </c>
      <c r="AT139" s="494">
        <v>0</v>
      </c>
      <c r="AU139" s="494">
        <v>0</v>
      </c>
      <c r="AV139" s="494">
        <v>0</v>
      </c>
      <c r="AW139" s="494">
        <v>0</v>
      </c>
      <c r="AX139" s="494">
        <v>0</v>
      </c>
      <c r="AY139" s="494">
        <v>0</v>
      </c>
      <c r="AZ139" s="494">
        <v>0</v>
      </c>
      <c r="BA139" s="494">
        <v>0</v>
      </c>
      <c r="BB139" s="494">
        <v>0</v>
      </c>
      <c r="BC139" s="494">
        <v>0</v>
      </c>
      <c r="BD139" s="494">
        <v>0</v>
      </c>
      <c r="BE139" s="494">
        <v>0</v>
      </c>
      <c r="BF139" s="494">
        <v>0</v>
      </c>
      <c r="BG139" s="494">
        <v>0</v>
      </c>
      <c r="BH139" s="494">
        <v>0</v>
      </c>
      <c r="BI139" s="494">
        <v>0</v>
      </c>
      <c r="BJ139" s="494">
        <v>0</v>
      </c>
      <c r="BK139" s="494">
        <v>0</v>
      </c>
      <c r="BL139" s="494">
        <v>0</v>
      </c>
      <c r="BM139" s="494">
        <v>0</v>
      </c>
      <c r="BN139" s="494">
        <v>0</v>
      </c>
      <c r="BO139" s="494">
        <v>0</v>
      </c>
      <c r="BP139" s="494">
        <v>0</v>
      </c>
      <c r="BQ139" s="494">
        <v>0</v>
      </c>
      <c r="BR139" s="494">
        <v>0</v>
      </c>
      <c r="BS139" s="494">
        <v>0</v>
      </c>
      <c r="BT139" s="494">
        <v>0</v>
      </c>
      <c r="BU139" s="494">
        <v>0</v>
      </c>
      <c r="BV139" s="494">
        <v>0</v>
      </c>
      <c r="BW139" s="494">
        <v>0</v>
      </c>
      <c r="BX139" s="494">
        <v>0</v>
      </c>
      <c r="BY139" s="494">
        <v>0</v>
      </c>
      <c r="BZ139" s="494">
        <v>0</v>
      </c>
      <c r="CA139" s="494">
        <v>0</v>
      </c>
      <c r="CB139" s="494">
        <v>0</v>
      </c>
      <c r="CC139" s="494">
        <v>0</v>
      </c>
      <c r="CD139" s="494">
        <v>0</v>
      </c>
      <c r="CE139" s="494">
        <v>0</v>
      </c>
      <c r="CF139" s="494">
        <v>0</v>
      </c>
      <c r="CG139" s="494">
        <v>0</v>
      </c>
      <c r="CH139" s="494">
        <v>0</v>
      </c>
      <c r="CI139" s="494">
        <v>0</v>
      </c>
      <c r="CJ139" s="494">
        <v>0</v>
      </c>
      <c r="CK139" s="494">
        <v>0</v>
      </c>
      <c r="CL139" s="494">
        <v>0</v>
      </c>
      <c r="CM139" s="494">
        <v>0</v>
      </c>
      <c r="CN139" s="494">
        <v>0</v>
      </c>
      <c r="CO139" s="494">
        <v>0</v>
      </c>
      <c r="CP139" s="494">
        <v>0</v>
      </c>
      <c r="CQ139" s="494">
        <v>0</v>
      </c>
      <c r="CR139" s="494">
        <v>0</v>
      </c>
      <c r="CS139" s="494">
        <v>0</v>
      </c>
      <c r="CT139" s="9"/>
      <c r="CV139" s="343">
        <f>IF(COUNT(G139:INDEX(G139:CS139,RP+1))&lt;&gt;RP+1,"Error",0)</f>
        <v>0</v>
      </c>
      <c r="CX139" s="324">
        <f t="shared" si="32"/>
        <v>0</v>
      </c>
    </row>
    <row r="140" spans="3:102" ht="14.25" hidden="1" customHeight="1" x14ac:dyDescent="0.3">
      <c r="C140" s="422" t="s">
        <v>334</v>
      </c>
      <c r="E140" s="492">
        <f>G140+NPV(G.Asm!$F$40,H140:INDEX(H140:CS140,RP))</f>
        <v>0</v>
      </c>
      <c r="F140" s="492">
        <f t="shared" si="31"/>
        <v>0</v>
      </c>
      <c r="G140" s="493">
        <v>0</v>
      </c>
      <c r="H140" s="494">
        <v>0</v>
      </c>
      <c r="I140" s="494">
        <v>0</v>
      </c>
      <c r="J140" s="494">
        <v>0</v>
      </c>
      <c r="K140" s="494">
        <v>0</v>
      </c>
      <c r="L140" s="494">
        <v>0</v>
      </c>
      <c r="M140" s="494">
        <v>0</v>
      </c>
      <c r="N140" s="494">
        <v>0</v>
      </c>
      <c r="O140" s="494">
        <v>0</v>
      </c>
      <c r="P140" s="494">
        <v>0</v>
      </c>
      <c r="Q140" s="494">
        <v>0</v>
      </c>
      <c r="R140" s="494">
        <v>0</v>
      </c>
      <c r="S140" s="494">
        <v>0</v>
      </c>
      <c r="T140" s="494">
        <v>0</v>
      </c>
      <c r="U140" s="494">
        <v>0</v>
      </c>
      <c r="V140" s="494">
        <v>0</v>
      </c>
      <c r="W140" s="494">
        <v>0</v>
      </c>
      <c r="X140" s="494">
        <v>0</v>
      </c>
      <c r="Y140" s="494">
        <v>0</v>
      </c>
      <c r="Z140" s="494">
        <v>0</v>
      </c>
      <c r="AA140" s="494">
        <v>0</v>
      </c>
      <c r="AB140" s="494">
        <v>0</v>
      </c>
      <c r="AC140" s="494">
        <v>0</v>
      </c>
      <c r="AD140" s="494">
        <v>0</v>
      </c>
      <c r="AE140" s="494">
        <v>0</v>
      </c>
      <c r="AF140" s="494">
        <v>0</v>
      </c>
      <c r="AG140" s="494">
        <v>0</v>
      </c>
      <c r="AH140" s="494">
        <v>0</v>
      </c>
      <c r="AI140" s="494">
        <v>0</v>
      </c>
      <c r="AJ140" s="494">
        <v>0</v>
      </c>
      <c r="AK140" s="494">
        <v>0</v>
      </c>
      <c r="AL140" s="494">
        <v>0</v>
      </c>
      <c r="AM140" s="494">
        <v>0</v>
      </c>
      <c r="AN140" s="494">
        <v>0</v>
      </c>
      <c r="AO140" s="494">
        <v>0</v>
      </c>
      <c r="AP140" s="494">
        <v>0</v>
      </c>
      <c r="AQ140" s="494">
        <v>0</v>
      </c>
      <c r="AR140" s="494">
        <v>0</v>
      </c>
      <c r="AS140" s="494">
        <v>0</v>
      </c>
      <c r="AT140" s="494">
        <v>0</v>
      </c>
      <c r="AU140" s="494">
        <v>0</v>
      </c>
      <c r="AV140" s="494">
        <v>0</v>
      </c>
      <c r="AW140" s="494">
        <v>0</v>
      </c>
      <c r="AX140" s="494">
        <v>0</v>
      </c>
      <c r="AY140" s="494">
        <v>0</v>
      </c>
      <c r="AZ140" s="494">
        <v>0</v>
      </c>
      <c r="BA140" s="494">
        <v>0</v>
      </c>
      <c r="BB140" s="494">
        <v>0</v>
      </c>
      <c r="BC140" s="494">
        <v>0</v>
      </c>
      <c r="BD140" s="494">
        <v>0</v>
      </c>
      <c r="BE140" s="494">
        <v>0</v>
      </c>
      <c r="BF140" s="494">
        <v>0</v>
      </c>
      <c r="BG140" s="494">
        <v>0</v>
      </c>
      <c r="BH140" s="494">
        <v>0</v>
      </c>
      <c r="BI140" s="494">
        <v>0</v>
      </c>
      <c r="BJ140" s="494">
        <v>0</v>
      </c>
      <c r="BK140" s="494">
        <v>0</v>
      </c>
      <c r="BL140" s="494">
        <v>0</v>
      </c>
      <c r="BM140" s="494">
        <v>0</v>
      </c>
      <c r="BN140" s="494">
        <v>0</v>
      </c>
      <c r="BO140" s="494">
        <v>0</v>
      </c>
      <c r="BP140" s="494">
        <v>0</v>
      </c>
      <c r="BQ140" s="494">
        <v>0</v>
      </c>
      <c r="BR140" s="494">
        <v>0</v>
      </c>
      <c r="BS140" s="494">
        <v>0</v>
      </c>
      <c r="BT140" s="494">
        <v>0</v>
      </c>
      <c r="BU140" s="494">
        <v>0</v>
      </c>
      <c r="BV140" s="494">
        <v>0</v>
      </c>
      <c r="BW140" s="494">
        <v>0</v>
      </c>
      <c r="BX140" s="494">
        <v>0</v>
      </c>
      <c r="BY140" s="494">
        <v>0</v>
      </c>
      <c r="BZ140" s="494">
        <v>0</v>
      </c>
      <c r="CA140" s="494">
        <v>0</v>
      </c>
      <c r="CB140" s="494">
        <v>0</v>
      </c>
      <c r="CC140" s="494">
        <v>0</v>
      </c>
      <c r="CD140" s="494">
        <v>0</v>
      </c>
      <c r="CE140" s="494">
        <v>0</v>
      </c>
      <c r="CF140" s="494">
        <v>0</v>
      </c>
      <c r="CG140" s="494">
        <v>0</v>
      </c>
      <c r="CH140" s="494">
        <v>0</v>
      </c>
      <c r="CI140" s="494">
        <v>0</v>
      </c>
      <c r="CJ140" s="494">
        <v>0</v>
      </c>
      <c r="CK140" s="494">
        <v>0</v>
      </c>
      <c r="CL140" s="494">
        <v>0</v>
      </c>
      <c r="CM140" s="494">
        <v>0</v>
      </c>
      <c r="CN140" s="494">
        <v>0</v>
      </c>
      <c r="CO140" s="494">
        <v>0</v>
      </c>
      <c r="CP140" s="494">
        <v>0</v>
      </c>
      <c r="CQ140" s="494">
        <v>0</v>
      </c>
      <c r="CR140" s="494">
        <v>0</v>
      </c>
      <c r="CS140" s="494">
        <v>0</v>
      </c>
      <c r="CT140" s="9"/>
      <c r="CV140" s="343">
        <f>IF(COUNT(G140:INDEX(G140:CS140,RP+1))&lt;&gt;RP+1,"Error",0)</f>
        <v>0</v>
      </c>
      <c r="CX140" s="324">
        <f t="shared" si="32"/>
        <v>0</v>
      </c>
    </row>
    <row r="141" spans="3:102" ht="14.25" hidden="1" customHeight="1" x14ac:dyDescent="0.3">
      <c r="C141" s="422" t="s">
        <v>334</v>
      </c>
      <c r="E141" s="492">
        <f>G141+NPV(G.Asm!$F$40,H141:INDEX(H141:CS141,RP))</f>
        <v>0</v>
      </c>
      <c r="F141" s="492">
        <f t="shared" si="31"/>
        <v>0</v>
      </c>
      <c r="G141" s="493">
        <v>0</v>
      </c>
      <c r="H141" s="494">
        <v>0</v>
      </c>
      <c r="I141" s="494">
        <v>0</v>
      </c>
      <c r="J141" s="494">
        <v>0</v>
      </c>
      <c r="K141" s="494">
        <v>0</v>
      </c>
      <c r="L141" s="494">
        <v>0</v>
      </c>
      <c r="M141" s="494">
        <v>0</v>
      </c>
      <c r="N141" s="494">
        <v>0</v>
      </c>
      <c r="O141" s="494">
        <v>0</v>
      </c>
      <c r="P141" s="494">
        <v>0</v>
      </c>
      <c r="Q141" s="494">
        <v>0</v>
      </c>
      <c r="R141" s="494">
        <v>0</v>
      </c>
      <c r="S141" s="494">
        <v>0</v>
      </c>
      <c r="T141" s="494">
        <v>0</v>
      </c>
      <c r="U141" s="494">
        <v>0</v>
      </c>
      <c r="V141" s="494">
        <v>0</v>
      </c>
      <c r="W141" s="494">
        <v>0</v>
      </c>
      <c r="X141" s="494">
        <v>0</v>
      </c>
      <c r="Y141" s="494">
        <v>0</v>
      </c>
      <c r="Z141" s="494">
        <v>0</v>
      </c>
      <c r="AA141" s="494">
        <v>0</v>
      </c>
      <c r="AB141" s="494">
        <v>0</v>
      </c>
      <c r="AC141" s="494">
        <v>0</v>
      </c>
      <c r="AD141" s="494">
        <v>0</v>
      </c>
      <c r="AE141" s="494">
        <v>0</v>
      </c>
      <c r="AF141" s="494">
        <v>0</v>
      </c>
      <c r="AG141" s="494">
        <v>0</v>
      </c>
      <c r="AH141" s="494">
        <v>0</v>
      </c>
      <c r="AI141" s="494">
        <v>0</v>
      </c>
      <c r="AJ141" s="494">
        <v>0</v>
      </c>
      <c r="AK141" s="494">
        <v>0</v>
      </c>
      <c r="AL141" s="494">
        <v>0</v>
      </c>
      <c r="AM141" s="494">
        <v>0</v>
      </c>
      <c r="AN141" s="494">
        <v>0</v>
      </c>
      <c r="AO141" s="494">
        <v>0</v>
      </c>
      <c r="AP141" s="494">
        <v>0</v>
      </c>
      <c r="AQ141" s="494">
        <v>0</v>
      </c>
      <c r="AR141" s="494">
        <v>0</v>
      </c>
      <c r="AS141" s="494">
        <v>0</v>
      </c>
      <c r="AT141" s="494">
        <v>0</v>
      </c>
      <c r="AU141" s="494">
        <v>0</v>
      </c>
      <c r="AV141" s="494">
        <v>0</v>
      </c>
      <c r="AW141" s="494">
        <v>0</v>
      </c>
      <c r="AX141" s="494">
        <v>0</v>
      </c>
      <c r="AY141" s="494">
        <v>0</v>
      </c>
      <c r="AZ141" s="494">
        <v>0</v>
      </c>
      <c r="BA141" s="494">
        <v>0</v>
      </c>
      <c r="BB141" s="494">
        <v>0</v>
      </c>
      <c r="BC141" s="494">
        <v>0</v>
      </c>
      <c r="BD141" s="494">
        <v>0</v>
      </c>
      <c r="BE141" s="494">
        <v>0</v>
      </c>
      <c r="BF141" s="494">
        <v>0</v>
      </c>
      <c r="BG141" s="494">
        <v>0</v>
      </c>
      <c r="BH141" s="494">
        <v>0</v>
      </c>
      <c r="BI141" s="494">
        <v>0</v>
      </c>
      <c r="BJ141" s="494">
        <v>0</v>
      </c>
      <c r="BK141" s="494">
        <v>0</v>
      </c>
      <c r="BL141" s="494">
        <v>0</v>
      </c>
      <c r="BM141" s="494">
        <v>0</v>
      </c>
      <c r="BN141" s="494">
        <v>0</v>
      </c>
      <c r="BO141" s="494">
        <v>0</v>
      </c>
      <c r="BP141" s="494">
        <v>0</v>
      </c>
      <c r="BQ141" s="494">
        <v>0</v>
      </c>
      <c r="BR141" s="494">
        <v>0</v>
      </c>
      <c r="BS141" s="494">
        <v>0</v>
      </c>
      <c r="BT141" s="494">
        <v>0</v>
      </c>
      <c r="BU141" s="494">
        <v>0</v>
      </c>
      <c r="BV141" s="494">
        <v>0</v>
      </c>
      <c r="BW141" s="494">
        <v>0</v>
      </c>
      <c r="BX141" s="494">
        <v>0</v>
      </c>
      <c r="BY141" s="494">
        <v>0</v>
      </c>
      <c r="BZ141" s="494">
        <v>0</v>
      </c>
      <c r="CA141" s="494">
        <v>0</v>
      </c>
      <c r="CB141" s="494">
        <v>0</v>
      </c>
      <c r="CC141" s="494">
        <v>0</v>
      </c>
      <c r="CD141" s="494">
        <v>0</v>
      </c>
      <c r="CE141" s="494">
        <v>0</v>
      </c>
      <c r="CF141" s="494">
        <v>0</v>
      </c>
      <c r="CG141" s="494">
        <v>0</v>
      </c>
      <c r="CH141" s="494">
        <v>0</v>
      </c>
      <c r="CI141" s="494">
        <v>0</v>
      </c>
      <c r="CJ141" s="494">
        <v>0</v>
      </c>
      <c r="CK141" s="494">
        <v>0</v>
      </c>
      <c r="CL141" s="494">
        <v>0</v>
      </c>
      <c r="CM141" s="494">
        <v>0</v>
      </c>
      <c r="CN141" s="494">
        <v>0</v>
      </c>
      <c r="CO141" s="494">
        <v>0</v>
      </c>
      <c r="CP141" s="494">
        <v>0</v>
      </c>
      <c r="CQ141" s="494">
        <v>0</v>
      </c>
      <c r="CR141" s="494">
        <v>0</v>
      </c>
      <c r="CS141" s="494">
        <v>0</v>
      </c>
      <c r="CT141" s="9"/>
      <c r="CV141" s="343">
        <f>IF(COUNT(G141:INDEX(G141:CS141,RP+1))&lt;&gt;RP+1,"Error",0)</f>
        <v>0</v>
      </c>
      <c r="CX141" s="324">
        <f t="shared" si="32"/>
        <v>0</v>
      </c>
    </row>
    <row r="142" spans="3:102" ht="14.25" hidden="1" customHeight="1" x14ac:dyDescent="0.3">
      <c r="C142" s="422" t="s">
        <v>334</v>
      </c>
      <c r="E142" s="492">
        <f>G142+NPV(G.Asm!$F$40,H142:INDEX(H142:CS142,RP))</f>
        <v>0</v>
      </c>
      <c r="F142" s="492">
        <f t="shared" si="31"/>
        <v>0</v>
      </c>
      <c r="G142" s="493">
        <v>0</v>
      </c>
      <c r="H142" s="494">
        <v>0</v>
      </c>
      <c r="I142" s="494">
        <v>0</v>
      </c>
      <c r="J142" s="494">
        <v>0</v>
      </c>
      <c r="K142" s="494">
        <v>0</v>
      </c>
      <c r="L142" s="494">
        <v>0</v>
      </c>
      <c r="M142" s="494">
        <v>0</v>
      </c>
      <c r="N142" s="494">
        <v>0</v>
      </c>
      <c r="O142" s="494">
        <v>0</v>
      </c>
      <c r="P142" s="494">
        <v>0</v>
      </c>
      <c r="Q142" s="494">
        <v>0</v>
      </c>
      <c r="R142" s="494">
        <v>0</v>
      </c>
      <c r="S142" s="494">
        <v>0</v>
      </c>
      <c r="T142" s="494">
        <v>0</v>
      </c>
      <c r="U142" s="494">
        <v>0</v>
      </c>
      <c r="V142" s="494">
        <v>0</v>
      </c>
      <c r="W142" s="494">
        <v>0</v>
      </c>
      <c r="X142" s="494">
        <v>0</v>
      </c>
      <c r="Y142" s="494">
        <v>0</v>
      </c>
      <c r="Z142" s="494">
        <v>0</v>
      </c>
      <c r="AA142" s="494">
        <v>0</v>
      </c>
      <c r="AB142" s="494">
        <v>0</v>
      </c>
      <c r="AC142" s="494">
        <v>0</v>
      </c>
      <c r="AD142" s="494">
        <v>0</v>
      </c>
      <c r="AE142" s="494">
        <v>0</v>
      </c>
      <c r="AF142" s="494">
        <v>0</v>
      </c>
      <c r="AG142" s="494">
        <v>0</v>
      </c>
      <c r="AH142" s="494">
        <v>0</v>
      </c>
      <c r="AI142" s="494">
        <v>0</v>
      </c>
      <c r="AJ142" s="494">
        <v>0</v>
      </c>
      <c r="AK142" s="494">
        <v>0</v>
      </c>
      <c r="AL142" s="494">
        <v>0</v>
      </c>
      <c r="AM142" s="494">
        <v>0</v>
      </c>
      <c r="AN142" s="494">
        <v>0</v>
      </c>
      <c r="AO142" s="494">
        <v>0</v>
      </c>
      <c r="AP142" s="494">
        <v>0</v>
      </c>
      <c r="AQ142" s="494">
        <v>0</v>
      </c>
      <c r="AR142" s="494">
        <v>0</v>
      </c>
      <c r="AS142" s="494">
        <v>0</v>
      </c>
      <c r="AT142" s="494">
        <v>0</v>
      </c>
      <c r="AU142" s="494">
        <v>0</v>
      </c>
      <c r="AV142" s="494">
        <v>0</v>
      </c>
      <c r="AW142" s="494">
        <v>0</v>
      </c>
      <c r="AX142" s="494">
        <v>0</v>
      </c>
      <c r="AY142" s="494">
        <v>0</v>
      </c>
      <c r="AZ142" s="494">
        <v>0</v>
      </c>
      <c r="BA142" s="494">
        <v>0</v>
      </c>
      <c r="BB142" s="494">
        <v>0</v>
      </c>
      <c r="BC142" s="494">
        <v>0</v>
      </c>
      <c r="BD142" s="494">
        <v>0</v>
      </c>
      <c r="BE142" s="494">
        <v>0</v>
      </c>
      <c r="BF142" s="494">
        <v>0</v>
      </c>
      <c r="BG142" s="494">
        <v>0</v>
      </c>
      <c r="BH142" s="494">
        <v>0</v>
      </c>
      <c r="BI142" s="494">
        <v>0</v>
      </c>
      <c r="BJ142" s="494">
        <v>0</v>
      </c>
      <c r="BK142" s="494">
        <v>0</v>
      </c>
      <c r="BL142" s="494">
        <v>0</v>
      </c>
      <c r="BM142" s="494">
        <v>0</v>
      </c>
      <c r="BN142" s="494">
        <v>0</v>
      </c>
      <c r="BO142" s="494">
        <v>0</v>
      </c>
      <c r="BP142" s="494">
        <v>0</v>
      </c>
      <c r="BQ142" s="494">
        <v>0</v>
      </c>
      <c r="BR142" s="494">
        <v>0</v>
      </c>
      <c r="BS142" s="494">
        <v>0</v>
      </c>
      <c r="BT142" s="494">
        <v>0</v>
      </c>
      <c r="BU142" s="494">
        <v>0</v>
      </c>
      <c r="BV142" s="494">
        <v>0</v>
      </c>
      <c r="BW142" s="494">
        <v>0</v>
      </c>
      <c r="BX142" s="494">
        <v>0</v>
      </c>
      <c r="BY142" s="494">
        <v>0</v>
      </c>
      <c r="BZ142" s="494">
        <v>0</v>
      </c>
      <c r="CA142" s="494">
        <v>0</v>
      </c>
      <c r="CB142" s="494">
        <v>0</v>
      </c>
      <c r="CC142" s="494">
        <v>0</v>
      </c>
      <c r="CD142" s="494">
        <v>0</v>
      </c>
      <c r="CE142" s="494">
        <v>0</v>
      </c>
      <c r="CF142" s="494">
        <v>0</v>
      </c>
      <c r="CG142" s="494">
        <v>0</v>
      </c>
      <c r="CH142" s="494">
        <v>0</v>
      </c>
      <c r="CI142" s="494">
        <v>0</v>
      </c>
      <c r="CJ142" s="494">
        <v>0</v>
      </c>
      <c r="CK142" s="494">
        <v>0</v>
      </c>
      <c r="CL142" s="494">
        <v>0</v>
      </c>
      <c r="CM142" s="494">
        <v>0</v>
      </c>
      <c r="CN142" s="494">
        <v>0</v>
      </c>
      <c r="CO142" s="494">
        <v>0</v>
      </c>
      <c r="CP142" s="494">
        <v>0</v>
      </c>
      <c r="CQ142" s="494">
        <v>0</v>
      </c>
      <c r="CR142" s="494">
        <v>0</v>
      </c>
      <c r="CS142" s="494">
        <v>0</v>
      </c>
      <c r="CT142" s="9"/>
      <c r="CV142" s="343">
        <f>IF(COUNT(G142:INDEX(G142:CS142,RP+1))&lt;&gt;RP+1,"Error",0)</f>
        <v>0</v>
      </c>
      <c r="CX142" s="324">
        <f t="shared" si="32"/>
        <v>0</v>
      </c>
    </row>
    <row r="143" spans="3:102" ht="14.25" hidden="1" customHeight="1" x14ac:dyDescent="0.3">
      <c r="C143" s="422" t="s">
        <v>334</v>
      </c>
      <c r="E143" s="492">
        <f>G143+NPV(G.Asm!$F$40,H143:INDEX(H143:CS143,RP))</f>
        <v>0</v>
      </c>
      <c r="F143" s="492">
        <f t="shared" si="31"/>
        <v>0</v>
      </c>
      <c r="G143" s="493">
        <v>0</v>
      </c>
      <c r="H143" s="494">
        <v>0</v>
      </c>
      <c r="I143" s="494">
        <v>0</v>
      </c>
      <c r="J143" s="494">
        <v>0</v>
      </c>
      <c r="K143" s="494">
        <v>0</v>
      </c>
      <c r="L143" s="494">
        <v>0</v>
      </c>
      <c r="M143" s="494">
        <v>0</v>
      </c>
      <c r="N143" s="494">
        <v>0</v>
      </c>
      <c r="O143" s="494">
        <v>0</v>
      </c>
      <c r="P143" s="494">
        <v>0</v>
      </c>
      <c r="Q143" s="494">
        <v>0</v>
      </c>
      <c r="R143" s="494">
        <v>0</v>
      </c>
      <c r="S143" s="494">
        <v>0</v>
      </c>
      <c r="T143" s="494">
        <v>0</v>
      </c>
      <c r="U143" s="494">
        <v>0</v>
      </c>
      <c r="V143" s="494">
        <v>0</v>
      </c>
      <c r="W143" s="494">
        <v>0</v>
      </c>
      <c r="X143" s="494">
        <v>0</v>
      </c>
      <c r="Y143" s="494">
        <v>0</v>
      </c>
      <c r="Z143" s="494">
        <v>0</v>
      </c>
      <c r="AA143" s="494">
        <v>0</v>
      </c>
      <c r="AB143" s="494">
        <v>0</v>
      </c>
      <c r="AC143" s="494">
        <v>0</v>
      </c>
      <c r="AD143" s="494">
        <v>0</v>
      </c>
      <c r="AE143" s="494">
        <v>0</v>
      </c>
      <c r="AF143" s="494">
        <v>0</v>
      </c>
      <c r="AG143" s="494">
        <v>0</v>
      </c>
      <c r="AH143" s="494">
        <v>0</v>
      </c>
      <c r="AI143" s="494">
        <v>0</v>
      </c>
      <c r="AJ143" s="494">
        <v>0</v>
      </c>
      <c r="AK143" s="494">
        <v>0</v>
      </c>
      <c r="AL143" s="494">
        <v>0</v>
      </c>
      <c r="AM143" s="494">
        <v>0</v>
      </c>
      <c r="AN143" s="494">
        <v>0</v>
      </c>
      <c r="AO143" s="494">
        <v>0</v>
      </c>
      <c r="AP143" s="494">
        <v>0</v>
      </c>
      <c r="AQ143" s="494">
        <v>0</v>
      </c>
      <c r="AR143" s="494">
        <v>0</v>
      </c>
      <c r="AS143" s="494">
        <v>0</v>
      </c>
      <c r="AT143" s="494">
        <v>0</v>
      </c>
      <c r="AU143" s="494">
        <v>0</v>
      </c>
      <c r="AV143" s="494">
        <v>0</v>
      </c>
      <c r="AW143" s="494">
        <v>0</v>
      </c>
      <c r="AX143" s="494">
        <v>0</v>
      </c>
      <c r="AY143" s="494">
        <v>0</v>
      </c>
      <c r="AZ143" s="494">
        <v>0</v>
      </c>
      <c r="BA143" s="494">
        <v>0</v>
      </c>
      <c r="BB143" s="494">
        <v>0</v>
      </c>
      <c r="BC143" s="494">
        <v>0</v>
      </c>
      <c r="BD143" s="494">
        <v>0</v>
      </c>
      <c r="BE143" s="494">
        <v>0</v>
      </c>
      <c r="BF143" s="494">
        <v>0</v>
      </c>
      <c r="BG143" s="494">
        <v>0</v>
      </c>
      <c r="BH143" s="494">
        <v>0</v>
      </c>
      <c r="BI143" s="494">
        <v>0</v>
      </c>
      <c r="BJ143" s="494">
        <v>0</v>
      </c>
      <c r="BK143" s="494">
        <v>0</v>
      </c>
      <c r="BL143" s="494">
        <v>0</v>
      </c>
      <c r="BM143" s="494">
        <v>0</v>
      </c>
      <c r="BN143" s="494">
        <v>0</v>
      </c>
      <c r="BO143" s="494">
        <v>0</v>
      </c>
      <c r="BP143" s="494">
        <v>0</v>
      </c>
      <c r="BQ143" s="494">
        <v>0</v>
      </c>
      <c r="BR143" s="494">
        <v>0</v>
      </c>
      <c r="BS143" s="494">
        <v>0</v>
      </c>
      <c r="BT143" s="494">
        <v>0</v>
      </c>
      <c r="BU143" s="494">
        <v>0</v>
      </c>
      <c r="BV143" s="494">
        <v>0</v>
      </c>
      <c r="BW143" s="494">
        <v>0</v>
      </c>
      <c r="BX143" s="494">
        <v>0</v>
      </c>
      <c r="BY143" s="494">
        <v>0</v>
      </c>
      <c r="BZ143" s="494">
        <v>0</v>
      </c>
      <c r="CA143" s="494">
        <v>0</v>
      </c>
      <c r="CB143" s="494">
        <v>0</v>
      </c>
      <c r="CC143" s="494">
        <v>0</v>
      </c>
      <c r="CD143" s="494">
        <v>0</v>
      </c>
      <c r="CE143" s="494">
        <v>0</v>
      </c>
      <c r="CF143" s="494">
        <v>0</v>
      </c>
      <c r="CG143" s="494">
        <v>0</v>
      </c>
      <c r="CH143" s="494">
        <v>0</v>
      </c>
      <c r="CI143" s="494">
        <v>0</v>
      </c>
      <c r="CJ143" s="494">
        <v>0</v>
      </c>
      <c r="CK143" s="494">
        <v>0</v>
      </c>
      <c r="CL143" s="494">
        <v>0</v>
      </c>
      <c r="CM143" s="494">
        <v>0</v>
      </c>
      <c r="CN143" s="494">
        <v>0</v>
      </c>
      <c r="CO143" s="494">
        <v>0</v>
      </c>
      <c r="CP143" s="494">
        <v>0</v>
      </c>
      <c r="CQ143" s="494">
        <v>0</v>
      </c>
      <c r="CR143" s="494">
        <v>0</v>
      </c>
      <c r="CS143" s="494">
        <v>0</v>
      </c>
      <c r="CT143" s="9"/>
      <c r="CV143" s="343">
        <f>IF(COUNT(G143:INDEX(G143:CS143,RP+1))&lt;&gt;RP+1,"Error",0)</f>
        <v>0</v>
      </c>
      <c r="CX143" s="324">
        <f t="shared" si="32"/>
        <v>0</v>
      </c>
    </row>
    <row r="144" spans="3:102" ht="14.25" hidden="1" customHeight="1" x14ac:dyDescent="0.3">
      <c r="C144" s="422" t="s">
        <v>334</v>
      </c>
      <c r="E144" s="492">
        <f>G144+NPV(G.Asm!$F$40,H144:INDEX(H144:CS144,RP))</f>
        <v>0</v>
      </c>
      <c r="F144" s="492">
        <f t="shared" si="31"/>
        <v>0</v>
      </c>
      <c r="G144" s="493">
        <v>0</v>
      </c>
      <c r="H144" s="494">
        <v>0</v>
      </c>
      <c r="I144" s="494">
        <v>0</v>
      </c>
      <c r="J144" s="494">
        <v>0</v>
      </c>
      <c r="K144" s="494">
        <v>0</v>
      </c>
      <c r="L144" s="494">
        <v>0</v>
      </c>
      <c r="M144" s="494">
        <v>0</v>
      </c>
      <c r="N144" s="494">
        <v>0</v>
      </c>
      <c r="O144" s="494">
        <v>0</v>
      </c>
      <c r="P144" s="494">
        <v>0</v>
      </c>
      <c r="Q144" s="494">
        <v>0</v>
      </c>
      <c r="R144" s="494">
        <v>0</v>
      </c>
      <c r="S144" s="494">
        <v>0</v>
      </c>
      <c r="T144" s="494">
        <v>0</v>
      </c>
      <c r="U144" s="494">
        <v>0</v>
      </c>
      <c r="V144" s="494">
        <v>0</v>
      </c>
      <c r="W144" s="494">
        <v>0</v>
      </c>
      <c r="X144" s="494">
        <v>0</v>
      </c>
      <c r="Y144" s="494">
        <v>0</v>
      </c>
      <c r="Z144" s="494">
        <v>0</v>
      </c>
      <c r="AA144" s="494">
        <v>0</v>
      </c>
      <c r="AB144" s="494">
        <v>0</v>
      </c>
      <c r="AC144" s="494">
        <v>0</v>
      </c>
      <c r="AD144" s="494">
        <v>0</v>
      </c>
      <c r="AE144" s="494">
        <v>0</v>
      </c>
      <c r="AF144" s="494">
        <v>0</v>
      </c>
      <c r="AG144" s="494">
        <v>0</v>
      </c>
      <c r="AH144" s="494">
        <v>0</v>
      </c>
      <c r="AI144" s="494">
        <v>0</v>
      </c>
      <c r="AJ144" s="494">
        <v>0</v>
      </c>
      <c r="AK144" s="494">
        <v>0</v>
      </c>
      <c r="AL144" s="494">
        <v>0</v>
      </c>
      <c r="AM144" s="494">
        <v>0</v>
      </c>
      <c r="AN144" s="494">
        <v>0</v>
      </c>
      <c r="AO144" s="494">
        <v>0</v>
      </c>
      <c r="AP144" s="494">
        <v>0</v>
      </c>
      <c r="AQ144" s="494">
        <v>0</v>
      </c>
      <c r="AR144" s="494">
        <v>0</v>
      </c>
      <c r="AS144" s="494">
        <v>0</v>
      </c>
      <c r="AT144" s="494">
        <v>0</v>
      </c>
      <c r="AU144" s="494">
        <v>0</v>
      </c>
      <c r="AV144" s="494">
        <v>0</v>
      </c>
      <c r="AW144" s="494">
        <v>0</v>
      </c>
      <c r="AX144" s="494">
        <v>0</v>
      </c>
      <c r="AY144" s="494">
        <v>0</v>
      </c>
      <c r="AZ144" s="494">
        <v>0</v>
      </c>
      <c r="BA144" s="494">
        <v>0</v>
      </c>
      <c r="BB144" s="494">
        <v>0</v>
      </c>
      <c r="BC144" s="494">
        <v>0</v>
      </c>
      <c r="BD144" s="494">
        <v>0</v>
      </c>
      <c r="BE144" s="494">
        <v>0</v>
      </c>
      <c r="BF144" s="494">
        <v>0</v>
      </c>
      <c r="BG144" s="494">
        <v>0</v>
      </c>
      <c r="BH144" s="494">
        <v>0</v>
      </c>
      <c r="BI144" s="494">
        <v>0</v>
      </c>
      <c r="BJ144" s="494">
        <v>0</v>
      </c>
      <c r="BK144" s="494">
        <v>0</v>
      </c>
      <c r="BL144" s="494">
        <v>0</v>
      </c>
      <c r="BM144" s="494">
        <v>0</v>
      </c>
      <c r="BN144" s="494">
        <v>0</v>
      </c>
      <c r="BO144" s="494">
        <v>0</v>
      </c>
      <c r="BP144" s="494">
        <v>0</v>
      </c>
      <c r="BQ144" s="494">
        <v>0</v>
      </c>
      <c r="BR144" s="494">
        <v>0</v>
      </c>
      <c r="BS144" s="494">
        <v>0</v>
      </c>
      <c r="BT144" s="494">
        <v>0</v>
      </c>
      <c r="BU144" s="494">
        <v>0</v>
      </c>
      <c r="BV144" s="494">
        <v>0</v>
      </c>
      <c r="BW144" s="494">
        <v>0</v>
      </c>
      <c r="BX144" s="494">
        <v>0</v>
      </c>
      <c r="BY144" s="494">
        <v>0</v>
      </c>
      <c r="BZ144" s="494">
        <v>0</v>
      </c>
      <c r="CA144" s="494">
        <v>0</v>
      </c>
      <c r="CB144" s="494">
        <v>0</v>
      </c>
      <c r="CC144" s="494">
        <v>0</v>
      </c>
      <c r="CD144" s="494">
        <v>0</v>
      </c>
      <c r="CE144" s="494">
        <v>0</v>
      </c>
      <c r="CF144" s="494">
        <v>0</v>
      </c>
      <c r="CG144" s="494">
        <v>0</v>
      </c>
      <c r="CH144" s="494">
        <v>0</v>
      </c>
      <c r="CI144" s="494">
        <v>0</v>
      </c>
      <c r="CJ144" s="494">
        <v>0</v>
      </c>
      <c r="CK144" s="494">
        <v>0</v>
      </c>
      <c r="CL144" s="494">
        <v>0</v>
      </c>
      <c r="CM144" s="494">
        <v>0</v>
      </c>
      <c r="CN144" s="494">
        <v>0</v>
      </c>
      <c r="CO144" s="494">
        <v>0</v>
      </c>
      <c r="CP144" s="494">
        <v>0</v>
      </c>
      <c r="CQ144" s="494">
        <v>0</v>
      </c>
      <c r="CR144" s="494">
        <v>0</v>
      </c>
      <c r="CS144" s="494">
        <v>0</v>
      </c>
      <c r="CT144" s="9"/>
      <c r="CV144" s="343">
        <f>IF(COUNT(G144:INDEX(G144:CS144,RP+1))&lt;&gt;RP+1,"Error",0)</f>
        <v>0</v>
      </c>
      <c r="CX144" s="324">
        <f t="shared" si="32"/>
        <v>0</v>
      </c>
    </row>
    <row r="145" spans="3:102" x14ac:dyDescent="0.35">
      <c r="E145" s="13"/>
      <c r="F145" s="13"/>
      <c r="G145" s="9"/>
      <c r="H145" s="9"/>
      <c r="I145" s="9"/>
      <c r="J145" s="9"/>
      <c r="K145" s="9"/>
      <c r="L145" s="9"/>
      <c r="M145" s="9"/>
      <c r="N145" s="9"/>
      <c r="O145" s="9"/>
      <c r="P145" s="9"/>
      <c r="Q145" s="9"/>
      <c r="R145" s="9"/>
      <c r="S145" s="9"/>
      <c r="T145" s="9"/>
      <c r="U145" s="9"/>
      <c r="V145" s="9"/>
      <c r="W145" s="9"/>
      <c r="X145" s="9"/>
      <c r="Y145" s="9"/>
      <c r="Z145" s="9"/>
      <c r="AA145" s="9"/>
      <c r="AB145" s="9"/>
      <c r="AC145" s="9"/>
      <c r="AD145" s="9"/>
      <c r="AE145" s="9"/>
      <c r="AF145" s="9"/>
      <c r="AG145" s="9"/>
      <c r="AH145" s="9"/>
      <c r="AI145" s="9"/>
      <c r="AJ145" s="9"/>
      <c r="AK145" s="9"/>
      <c r="AL145" s="9"/>
      <c r="AM145" s="9"/>
      <c r="AN145" s="9"/>
      <c r="AO145" s="9"/>
      <c r="AP145" s="9"/>
      <c r="AQ145" s="9"/>
      <c r="AR145" s="9"/>
      <c r="AS145" s="9"/>
      <c r="AT145" s="9"/>
      <c r="AU145" s="9"/>
      <c r="AV145" s="9"/>
      <c r="AW145" s="9"/>
      <c r="AX145" s="9"/>
      <c r="AY145" s="9"/>
      <c r="AZ145" s="9"/>
      <c r="BA145" s="9"/>
      <c r="BB145" s="9"/>
      <c r="BC145" s="9"/>
      <c r="BD145" s="9"/>
      <c r="BE145" s="9"/>
      <c r="BF145" s="9"/>
      <c r="BG145" s="9"/>
      <c r="BH145" s="9"/>
      <c r="BI145" s="9"/>
      <c r="BJ145" s="9"/>
      <c r="BK145" s="9"/>
      <c r="BL145" s="9"/>
      <c r="BM145" s="9"/>
      <c r="BN145" s="9"/>
      <c r="BO145" s="9"/>
      <c r="BP145" s="9"/>
      <c r="BQ145" s="9"/>
      <c r="BR145" s="9"/>
      <c r="BS145" s="9"/>
      <c r="BT145" s="9"/>
      <c r="BU145" s="9"/>
      <c r="BV145" s="9"/>
      <c r="BW145" s="9"/>
      <c r="BX145" s="9"/>
      <c r="BY145" s="9"/>
      <c r="BZ145" s="9"/>
      <c r="CA145" s="9"/>
      <c r="CB145" s="9"/>
      <c r="CC145" s="9"/>
      <c r="CD145" s="9"/>
      <c r="CE145" s="9"/>
      <c r="CF145" s="9"/>
      <c r="CG145" s="9"/>
      <c r="CH145" s="9"/>
      <c r="CI145" s="9"/>
      <c r="CJ145" s="9"/>
      <c r="CK145" s="9"/>
      <c r="CL145" s="9"/>
      <c r="CM145" s="9"/>
      <c r="CN145" s="9"/>
      <c r="CO145" s="9"/>
      <c r="CP145" s="9"/>
      <c r="CQ145" s="9"/>
      <c r="CR145" s="9"/>
      <c r="CS145" s="9"/>
      <c r="CT145" s="9"/>
    </row>
    <row r="146" spans="3:102" x14ac:dyDescent="0.35">
      <c r="E146" s="13"/>
      <c r="F146" s="13"/>
      <c r="G146" s="9"/>
      <c r="H146" s="9"/>
      <c r="I146" s="9"/>
      <c r="J146" s="9"/>
      <c r="K146" s="9"/>
      <c r="L146" s="9"/>
      <c r="M146" s="9"/>
      <c r="N146" s="9"/>
      <c r="O146" s="9"/>
      <c r="P146" s="9"/>
      <c r="Q146" s="9"/>
      <c r="R146" s="9"/>
      <c r="S146" s="9"/>
      <c r="T146" s="9"/>
      <c r="U146" s="9"/>
      <c r="V146" s="9"/>
      <c r="W146" s="9"/>
      <c r="X146" s="9"/>
      <c r="Y146" s="9"/>
      <c r="Z146" s="9"/>
      <c r="AA146" s="9"/>
      <c r="AB146" s="9"/>
      <c r="AC146" s="9"/>
      <c r="AD146" s="9"/>
      <c r="AE146" s="9"/>
      <c r="AF146" s="9"/>
      <c r="AG146" s="9"/>
      <c r="AH146" s="9"/>
      <c r="AI146" s="9"/>
      <c r="AJ146" s="9"/>
      <c r="AK146" s="9"/>
      <c r="AL146" s="9"/>
      <c r="AM146" s="9"/>
      <c r="AN146" s="9"/>
      <c r="AO146" s="9"/>
      <c r="AP146" s="9"/>
      <c r="AQ146" s="9"/>
      <c r="AR146" s="9"/>
      <c r="AS146" s="9"/>
      <c r="AT146" s="9"/>
      <c r="AU146" s="9"/>
      <c r="AV146" s="9"/>
      <c r="AW146" s="9"/>
      <c r="AX146" s="9"/>
      <c r="AY146" s="9"/>
      <c r="AZ146" s="9"/>
      <c r="BA146" s="9"/>
      <c r="BB146" s="9"/>
      <c r="BC146" s="9"/>
      <c r="BD146" s="9"/>
      <c r="BE146" s="9"/>
      <c r="BF146" s="9"/>
      <c r="BG146" s="9"/>
      <c r="BH146" s="9"/>
      <c r="BI146" s="9"/>
      <c r="BJ146" s="9"/>
      <c r="BK146" s="9"/>
      <c r="BL146" s="9"/>
      <c r="BM146" s="9"/>
      <c r="BN146" s="9"/>
      <c r="BO146" s="9"/>
      <c r="BP146" s="9"/>
      <c r="BQ146" s="9"/>
      <c r="BR146" s="9"/>
      <c r="BS146" s="9"/>
      <c r="BT146" s="9"/>
      <c r="BU146" s="9"/>
      <c r="BV146" s="9"/>
      <c r="BW146" s="9"/>
      <c r="BX146" s="9"/>
      <c r="BY146" s="9"/>
      <c r="BZ146" s="9"/>
      <c r="CA146" s="9"/>
      <c r="CB146" s="9"/>
      <c r="CC146" s="9"/>
      <c r="CD146" s="9"/>
      <c r="CE146" s="9"/>
      <c r="CF146" s="9"/>
      <c r="CG146" s="9"/>
      <c r="CH146" s="9"/>
      <c r="CI146" s="9"/>
      <c r="CJ146" s="9"/>
      <c r="CK146" s="9"/>
      <c r="CL146" s="9"/>
      <c r="CM146" s="9"/>
      <c r="CN146" s="9"/>
      <c r="CO146" s="9"/>
      <c r="CP146" s="9"/>
      <c r="CQ146" s="9"/>
      <c r="CR146" s="9"/>
      <c r="CS146" s="9"/>
      <c r="CT146" s="9"/>
    </row>
    <row r="147" spans="3:102" x14ac:dyDescent="0.35">
      <c r="E147" s="13"/>
      <c r="F147" s="13"/>
      <c r="G147" s="9"/>
      <c r="H147" s="9"/>
      <c r="I147" s="9"/>
      <c r="J147" s="9"/>
      <c r="K147" s="9"/>
      <c r="L147" s="9"/>
      <c r="M147" s="9"/>
      <c r="N147" s="9"/>
      <c r="O147" s="9"/>
      <c r="P147" s="9"/>
      <c r="Q147" s="9"/>
      <c r="R147" s="9"/>
      <c r="S147" s="9"/>
      <c r="T147" s="9"/>
      <c r="U147" s="9"/>
      <c r="V147" s="9"/>
      <c r="W147" s="9"/>
      <c r="X147" s="9"/>
      <c r="Y147" s="9"/>
      <c r="Z147" s="9"/>
      <c r="AA147" s="9"/>
      <c r="AB147" s="9"/>
      <c r="AC147" s="9"/>
      <c r="AD147" s="9"/>
      <c r="AE147" s="9"/>
      <c r="AF147" s="9"/>
      <c r="AG147" s="9"/>
      <c r="AH147" s="9"/>
      <c r="AI147" s="9"/>
      <c r="AJ147" s="9"/>
      <c r="AK147" s="9"/>
      <c r="AL147" s="9"/>
      <c r="AM147" s="9"/>
      <c r="AN147" s="9"/>
      <c r="AO147" s="9"/>
      <c r="AP147" s="9"/>
      <c r="AQ147" s="9"/>
      <c r="AR147" s="9"/>
      <c r="AS147" s="9"/>
      <c r="AT147" s="9"/>
      <c r="AU147" s="9"/>
      <c r="AV147" s="9"/>
      <c r="AW147" s="9"/>
      <c r="AX147" s="9"/>
      <c r="AY147" s="9"/>
      <c r="AZ147" s="9"/>
      <c r="BA147" s="9"/>
      <c r="BB147" s="9"/>
      <c r="BC147" s="9"/>
      <c r="BD147" s="9"/>
      <c r="BE147" s="9"/>
      <c r="BF147" s="9"/>
      <c r="BG147" s="9"/>
      <c r="BH147" s="9"/>
      <c r="BI147" s="9"/>
      <c r="BJ147" s="9"/>
      <c r="BK147" s="9"/>
      <c r="BL147" s="9"/>
      <c r="BM147" s="9"/>
      <c r="BN147" s="9"/>
      <c r="BO147" s="9"/>
      <c r="BP147" s="9"/>
      <c r="BQ147" s="9"/>
      <c r="BR147" s="9"/>
      <c r="BS147" s="9"/>
      <c r="BT147" s="9"/>
      <c r="BU147" s="9"/>
      <c r="BV147" s="9"/>
      <c r="BW147" s="9"/>
      <c r="BX147" s="9"/>
      <c r="BY147" s="9"/>
      <c r="BZ147" s="9"/>
      <c r="CA147" s="9"/>
      <c r="CB147" s="9"/>
      <c r="CC147" s="9"/>
      <c r="CD147" s="9"/>
      <c r="CE147" s="9"/>
      <c r="CF147" s="9"/>
      <c r="CG147" s="9"/>
      <c r="CH147" s="9"/>
      <c r="CI147" s="9"/>
      <c r="CJ147" s="9"/>
      <c r="CK147" s="9"/>
      <c r="CL147" s="9"/>
      <c r="CM147" s="9"/>
      <c r="CN147" s="9"/>
      <c r="CO147" s="9"/>
      <c r="CP147" s="9"/>
      <c r="CQ147" s="9"/>
      <c r="CR147" s="9"/>
      <c r="CS147" s="9"/>
      <c r="CT147" s="9"/>
    </row>
    <row r="148" spans="3:102" x14ac:dyDescent="0.35">
      <c r="E148" s="13"/>
      <c r="F148" s="13"/>
      <c r="G148" s="9"/>
      <c r="H148" s="9"/>
      <c r="I148" s="9"/>
      <c r="J148" s="9"/>
      <c r="K148" s="9"/>
      <c r="L148" s="9"/>
      <c r="M148" s="9"/>
      <c r="N148" s="9"/>
      <c r="O148" s="9"/>
      <c r="P148" s="9"/>
      <c r="Q148" s="9"/>
      <c r="R148" s="9"/>
      <c r="S148" s="9"/>
      <c r="T148" s="9"/>
      <c r="U148" s="9"/>
      <c r="V148" s="9"/>
      <c r="W148" s="9"/>
      <c r="X148" s="9"/>
      <c r="Y148" s="9"/>
      <c r="Z148" s="9"/>
      <c r="AA148" s="9"/>
      <c r="AB148" s="9"/>
      <c r="AC148" s="9"/>
      <c r="AD148" s="9"/>
      <c r="AE148" s="9"/>
      <c r="AF148" s="9"/>
      <c r="AG148" s="9"/>
      <c r="AH148" s="9"/>
      <c r="AI148" s="9"/>
      <c r="AJ148" s="9"/>
      <c r="AK148" s="9"/>
      <c r="AL148" s="9"/>
      <c r="AM148" s="9"/>
      <c r="AN148" s="9"/>
      <c r="AO148" s="9"/>
      <c r="AP148" s="9"/>
      <c r="AQ148" s="9"/>
      <c r="AR148" s="9"/>
      <c r="AS148" s="9"/>
      <c r="AT148" s="9"/>
      <c r="AU148" s="9"/>
      <c r="AV148" s="9"/>
      <c r="AW148" s="9"/>
      <c r="AX148" s="9"/>
      <c r="AY148" s="9"/>
      <c r="AZ148" s="9"/>
      <c r="BA148" s="9"/>
      <c r="BB148" s="9"/>
      <c r="BC148" s="9"/>
      <c r="BD148" s="9"/>
      <c r="BE148" s="9"/>
      <c r="BF148" s="9"/>
      <c r="BG148" s="9"/>
      <c r="BH148" s="9"/>
      <c r="BI148" s="9"/>
      <c r="BJ148" s="9"/>
      <c r="BK148" s="9"/>
      <c r="BL148" s="9"/>
      <c r="BM148" s="9"/>
      <c r="BN148" s="9"/>
      <c r="BO148" s="9"/>
      <c r="BP148" s="9"/>
      <c r="BQ148" s="9"/>
      <c r="BR148" s="9"/>
      <c r="BS148" s="9"/>
      <c r="BT148" s="9"/>
      <c r="BU148" s="9"/>
      <c r="BV148" s="9"/>
      <c r="BW148" s="9"/>
      <c r="BX148" s="9"/>
      <c r="BY148" s="9"/>
      <c r="BZ148" s="9"/>
      <c r="CA148" s="9"/>
      <c r="CB148" s="9"/>
      <c r="CC148" s="9"/>
      <c r="CD148" s="9"/>
      <c r="CE148" s="9"/>
      <c r="CF148" s="9"/>
      <c r="CG148" s="9"/>
      <c r="CH148" s="9"/>
      <c r="CI148" s="9"/>
      <c r="CJ148" s="9"/>
      <c r="CK148" s="9"/>
      <c r="CL148" s="9"/>
      <c r="CM148" s="9"/>
      <c r="CN148" s="9"/>
      <c r="CO148" s="9"/>
      <c r="CP148" s="9"/>
      <c r="CQ148" s="9"/>
      <c r="CR148" s="9"/>
      <c r="CS148" s="9"/>
      <c r="CT148" s="9"/>
    </row>
    <row r="149" spans="3:102" x14ac:dyDescent="0.35">
      <c r="E149" s="13"/>
      <c r="F149" s="13"/>
      <c r="G149" s="9"/>
      <c r="H149" s="9"/>
      <c r="I149" s="9"/>
      <c r="J149" s="9"/>
      <c r="K149" s="9"/>
      <c r="L149" s="9"/>
      <c r="M149" s="9"/>
      <c r="N149" s="9"/>
      <c r="O149" s="9"/>
      <c r="P149" s="9"/>
      <c r="Q149" s="9"/>
      <c r="R149" s="9"/>
      <c r="S149" s="9"/>
      <c r="T149" s="9"/>
      <c r="U149" s="9"/>
      <c r="V149" s="9"/>
      <c r="W149" s="9"/>
      <c r="X149" s="9"/>
      <c r="Y149" s="9"/>
      <c r="Z149" s="9"/>
      <c r="AA149" s="9"/>
      <c r="AB149" s="9"/>
      <c r="AC149" s="9"/>
      <c r="AD149" s="9"/>
      <c r="AE149" s="9"/>
      <c r="AF149" s="9"/>
      <c r="AG149" s="9"/>
      <c r="AH149" s="9"/>
      <c r="AI149" s="9"/>
      <c r="AJ149" s="9"/>
      <c r="AK149" s="9"/>
      <c r="AL149" s="9"/>
      <c r="AM149" s="9"/>
      <c r="AN149" s="9"/>
      <c r="AO149" s="9"/>
      <c r="AP149" s="9"/>
      <c r="AQ149" s="9"/>
      <c r="AR149" s="9"/>
      <c r="AS149" s="9"/>
      <c r="AT149" s="9"/>
      <c r="AU149" s="9"/>
      <c r="AV149" s="9"/>
      <c r="AW149" s="9"/>
      <c r="AX149" s="9"/>
      <c r="AY149" s="9"/>
      <c r="AZ149" s="9"/>
      <c r="BA149" s="9"/>
      <c r="BB149" s="9"/>
      <c r="BC149" s="9"/>
      <c r="BD149" s="9"/>
      <c r="BE149" s="9"/>
      <c r="BF149" s="9"/>
      <c r="BG149" s="9"/>
      <c r="BH149" s="9"/>
      <c r="BI149" s="9"/>
      <c r="BJ149" s="9"/>
      <c r="BK149" s="9"/>
      <c r="BL149" s="9"/>
      <c r="BM149" s="9"/>
      <c r="BN149" s="9"/>
      <c r="BO149" s="9"/>
      <c r="BP149" s="9"/>
      <c r="BQ149" s="9"/>
      <c r="BR149" s="9"/>
      <c r="BS149" s="9"/>
      <c r="BT149" s="9"/>
      <c r="BU149" s="9"/>
      <c r="BV149" s="9"/>
      <c r="BW149" s="9"/>
      <c r="BX149" s="9"/>
      <c r="BY149" s="9"/>
      <c r="BZ149" s="9"/>
      <c r="CA149" s="9"/>
      <c r="CB149" s="9"/>
      <c r="CC149" s="9"/>
      <c r="CD149" s="9"/>
      <c r="CE149" s="9"/>
      <c r="CF149" s="9"/>
      <c r="CG149" s="9"/>
      <c r="CH149" s="9"/>
      <c r="CI149" s="9"/>
      <c r="CJ149" s="9"/>
      <c r="CK149" s="9"/>
      <c r="CL149" s="9"/>
      <c r="CM149" s="9"/>
      <c r="CN149" s="9"/>
      <c r="CO149" s="9"/>
      <c r="CP149" s="9"/>
      <c r="CQ149" s="9"/>
      <c r="CR149" s="9"/>
      <c r="CS149" s="9"/>
      <c r="CT149" s="9"/>
    </row>
    <row r="150" spans="3:102" ht="15.5" hidden="1" x14ac:dyDescent="0.35">
      <c r="C150" s="78" t="s">
        <v>20</v>
      </c>
      <c r="E150" s="40"/>
      <c r="F150" s="13"/>
      <c r="G150" s="9"/>
      <c r="H150" s="9"/>
      <c r="I150" s="9"/>
      <c r="J150" s="9"/>
      <c r="K150" s="9"/>
      <c r="L150" s="9"/>
      <c r="M150" s="9"/>
      <c r="N150" s="9"/>
      <c r="O150" s="9"/>
      <c r="P150" s="9"/>
      <c r="Q150" s="9"/>
      <c r="R150" s="9"/>
      <c r="S150" s="9"/>
      <c r="T150" s="9"/>
      <c r="U150" s="9"/>
      <c r="V150" s="9"/>
      <c r="W150" s="9"/>
      <c r="X150" s="9"/>
      <c r="Y150" s="9"/>
      <c r="Z150" s="9"/>
      <c r="AA150" s="9"/>
      <c r="AB150" s="9"/>
      <c r="AC150" s="9"/>
      <c r="AD150" s="9"/>
      <c r="AE150" s="9"/>
      <c r="AF150" s="9"/>
      <c r="AG150" s="9"/>
      <c r="AH150" s="9"/>
      <c r="AI150" s="9"/>
      <c r="AJ150" s="9"/>
      <c r="AK150" s="9"/>
      <c r="AL150" s="9"/>
      <c r="AM150" s="9"/>
      <c r="AN150" s="9"/>
      <c r="AO150" s="9"/>
      <c r="AP150" s="9"/>
      <c r="AQ150" s="9"/>
      <c r="AR150" s="9"/>
      <c r="AS150" s="9"/>
      <c r="AT150" s="9"/>
      <c r="AU150" s="9"/>
      <c r="AV150" s="9"/>
      <c r="AW150" s="9"/>
      <c r="AX150" s="9"/>
      <c r="AY150" s="9"/>
      <c r="AZ150" s="9"/>
      <c r="BA150" s="9"/>
      <c r="BB150" s="9"/>
      <c r="BC150" s="9"/>
      <c r="BD150" s="9"/>
      <c r="BE150" s="9"/>
      <c r="BF150" s="9"/>
      <c r="BG150" s="9"/>
      <c r="BH150" s="9"/>
      <c r="BI150" s="9"/>
      <c r="BJ150" s="9"/>
      <c r="BK150" s="9"/>
      <c r="BL150" s="9"/>
      <c r="BM150" s="9"/>
      <c r="BN150" s="9"/>
      <c r="BO150" s="9"/>
      <c r="BP150" s="9"/>
      <c r="BQ150" s="9"/>
      <c r="BR150" s="9"/>
      <c r="BS150" s="9"/>
      <c r="BT150" s="9"/>
      <c r="BU150" s="9"/>
      <c r="BV150" s="9"/>
      <c r="BW150" s="9"/>
      <c r="BX150" s="9"/>
      <c r="BY150" s="9"/>
      <c r="BZ150" s="9"/>
      <c r="CA150" s="9"/>
      <c r="CB150" s="9"/>
      <c r="CC150" s="9"/>
      <c r="CD150" s="9"/>
      <c r="CE150" s="9"/>
      <c r="CF150" s="9"/>
      <c r="CG150" s="9"/>
      <c r="CH150" s="9"/>
      <c r="CI150" s="9"/>
      <c r="CJ150" s="9"/>
      <c r="CK150" s="9"/>
      <c r="CL150" s="9"/>
      <c r="CM150" s="9"/>
      <c r="CN150" s="9"/>
      <c r="CO150" s="9"/>
      <c r="CP150" s="9"/>
      <c r="CQ150" s="9"/>
      <c r="CR150" s="9"/>
      <c r="CS150" s="9"/>
      <c r="CT150" s="9"/>
    </row>
    <row r="151" spans="3:102" hidden="1" x14ac:dyDescent="0.35">
      <c r="E151" s="13"/>
      <c r="F151" s="13"/>
      <c r="G151" s="9"/>
      <c r="H151" s="9"/>
      <c r="I151" s="9"/>
      <c r="J151" s="9"/>
      <c r="K151" s="9"/>
      <c r="L151" s="9"/>
      <c r="M151" s="9"/>
      <c r="N151" s="9"/>
      <c r="O151" s="9"/>
      <c r="P151" s="9"/>
      <c r="Q151" s="9"/>
      <c r="R151" s="9"/>
      <c r="S151" s="9"/>
      <c r="T151" s="9"/>
      <c r="U151" s="9"/>
      <c r="V151" s="9"/>
      <c r="W151" s="9"/>
      <c r="X151" s="9"/>
      <c r="Y151" s="9"/>
      <c r="Z151" s="9"/>
      <c r="AA151" s="9"/>
      <c r="AB151" s="9"/>
      <c r="AC151" s="9"/>
      <c r="AD151" s="9"/>
      <c r="AE151" s="9"/>
      <c r="AF151" s="9"/>
      <c r="AG151" s="9"/>
      <c r="AH151" s="9"/>
      <c r="AI151" s="9"/>
      <c r="AJ151" s="9"/>
      <c r="AK151" s="9"/>
      <c r="AL151" s="9"/>
      <c r="AM151" s="9"/>
      <c r="AN151" s="9"/>
      <c r="AO151" s="9"/>
      <c r="AP151" s="9"/>
      <c r="AQ151" s="9"/>
      <c r="AR151" s="9"/>
      <c r="AS151" s="9"/>
      <c r="AT151" s="9"/>
      <c r="AU151" s="9"/>
      <c r="AV151" s="9"/>
      <c r="AW151" s="9"/>
      <c r="AX151" s="9"/>
      <c r="AY151" s="9"/>
      <c r="AZ151" s="9"/>
      <c r="BA151" s="9"/>
      <c r="BB151" s="9"/>
      <c r="BC151" s="9"/>
      <c r="BD151" s="9"/>
      <c r="BE151" s="9"/>
      <c r="BF151" s="9"/>
      <c r="BG151" s="9"/>
      <c r="BH151" s="9"/>
      <c r="BI151" s="9"/>
      <c r="BJ151" s="9"/>
      <c r="BK151" s="9"/>
      <c r="BL151" s="9"/>
      <c r="BM151" s="9"/>
      <c r="BN151" s="9"/>
      <c r="BO151" s="9"/>
      <c r="BP151" s="9"/>
      <c r="BQ151" s="9"/>
      <c r="BR151" s="9"/>
      <c r="BS151" s="9"/>
      <c r="BT151" s="9"/>
      <c r="BU151" s="9"/>
      <c r="BV151" s="9"/>
      <c r="BW151" s="9"/>
      <c r="BX151" s="9"/>
      <c r="BY151" s="9"/>
      <c r="BZ151" s="9"/>
      <c r="CA151" s="9"/>
      <c r="CB151" s="9"/>
      <c r="CC151" s="9"/>
      <c r="CD151" s="9"/>
      <c r="CE151" s="9"/>
      <c r="CF151" s="9"/>
      <c r="CG151" s="9"/>
      <c r="CH151" s="9"/>
      <c r="CI151" s="9"/>
      <c r="CJ151" s="9"/>
      <c r="CK151" s="9"/>
      <c r="CL151" s="9"/>
      <c r="CM151" s="9"/>
      <c r="CN151" s="9"/>
      <c r="CO151" s="9"/>
      <c r="CP151" s="9"/>
      <c r="CQ151" s="9"/>
      <c r="CR151" s="9"/>
      <c r="CS151" s="9"/>
      <c r="CT151" s="9"/>
    </row>
    <row r="152" spans="3:102" hidden="1" x14ac:dyDescent="0.35">
      <c r="C152" s="85" t="s">
        <v>269</v>
      </c>
      <c r="E152" s="40"/>
      <c r="F152" s="13"/>
      <c r="G152" s="253">
        <f>IF(G.Asm!$F$37="No",1,0)</f>
        <v>0</v>
      </c>
      <c r="H152" s="253">
        <f>IF(G.Asm!$F$37="No",1,0)</f>
        <v>0</v>
      </c>
      <c r="I152" s="253">
        <f>IF(G.Asm!$F$37="No",1,0)</f>
        <v>0</v>
      </c>
      <c r="J152" s="253">
        <f>IF(G.Asm!$F$37="No",1,0)</f>
        <v>0</v>
      </c>
      <c r="K152" s="253">
        <f>IF(G.Asm!$F$37="No",1,0)</f>
        <v>0</v>
      </c>
      <c r="L152" s="253">
        <f>IF(G.Asm!$F$37="No",1,0)</f>
        <v>0</v>
      </c>
      <c r="M152" s="253">
        <f>IF(G.Asm!$F$37="No",1,0)</f>
        <v>0</v>
      </c>
      <c r="N152" s="253">
        <f>IF(G.Asm!$F$37="No",1,0)</f>
        <v>0</v>
      </c>
      <c r="O152" s="253">
        <f>IF(G.Asm!$F$37="No",1,0)</f>
        <v>0</v>
      </c>
      <c r="P152" s="253">
        <f>IF(G.Asm!$F$37="No",1,0)</f>
        <v>0</v>
      </c>
      <c r="Q152" s="253">
        <f>IF(G.Asm!$F$37="No",1,0)</f>
        <v>0</v>
      </c>
      <c r="R152" s="253">
        <f>IF(G.Asm!$F$37="No",1,0)</f>
        <v>0</v>
      </c>
      <c r="S152" s="253">
        <f>IF(G.Asm!$F$37="No",1,0)</f>
        <v>0</v>
      </c>
      <c r="T152" s="253">
        <f>IF(G.Asm!$F$37="No",1,0)</f>
        <v>0</v>
      </c>
      <c r="U152" s="253">
        <f>IF(G.Asm!$F$37="No",1,0)</f>
        <v>0</v>
      </c>
      <c r="V152" s="253">
        <f>IF(G.Asm!$F$37="No",1,0)</f>
        <v>0</v>
      </c>
      <c r="W152" s="253">
        <f>IF(G.Asm!$F$37="No",1,0)</f>
        <v>0</v>
      </c>
      <c r="X152" s="253">
        <f>IF(G.Asm!$F$37="No",1,0)</f>
        <v>0</v>
      </c>
      <c r="Y152" s="253">
        <f>IF(G.Asm!$F$37="No",1,0)</f>
        <v>0</v>
      </c>
      <c r="Z152" s="253">
        <f>IF(G.Asm!$F$37="No",1,0)</f>
        <v>0</v>
      </c>
      <c r="AA152" s="253">
        <f>IF(G.Asm!$F$37="No",1,0)</f>
        <v>0</v>
      </c>
      <c r="AB152" s="253">
        <f>IF(G.Asm!$F$37="No",1,0)</f>
        <v>0</v>
      </c>
      <c r="AC152" s="253">
        <f>IF(G.Asm!$F$37="No",1,0)</f>
        <v>0</v>
      </c>
      <c r="AD152" s="253">
        <f>IF(G.Asm!$F$37="No",1,0)</f>
        <v>0</v>
      </c>
      <c r="AE152" s="253">
        <f>IF(G.Asm!$F$37="No",1,0)</f>
        <v>0</v>
      </c>
      <c r="AF152" s="253">
        <f>IF(G.Asm!$F$37="No",1,0)</f>
        <v>0</v>
      </c>
      <c r="AG152" s="253">
        <f>IF(G.Asm!$F$37="No",1,0)</f>
        <v>0</v>
      </c>
      <c r="AH152" s="253">
        <f>IF(G.Asm!$F$37="No",1,0)</f>
        <v>0</v>
      </c>
      <c r="AI152" s="253">
        <f>IF(G.Asm!$F$37="No",1,0)</f>
        <v>0</v>
      </c>
      <c r="AJ152" s="253">
        <f>IF(G.Asm!$F$37="No",1,0)</f>
        <v>0</v>
      </c>
      <c r="AK152" s="253">
        <f>IF(G.Asm!$F$37="No",1,0)</f>
        <v>0</v>
      </c>
      <c r="AL152" s="253">
        <f>IF(G.Asm!$F$37="No",1,0)</f>
        <v>0</v>
      </c>
      <c r="AM152" s="253">
        <f>IF(G.Asm!$F$37="No",1,0)</f>
        <v>0</v>
      </c>
      <c r="AN152" s="253">
        <f>IF(G.Asm!$F$37="No",1,0)</f>
        <v>0</v>
      </c>
      <c r="AO152" s="253">
        <f>IF(G.Asm!$F$37="No",1,0)</f>
        <v>0</v>
      </c>
      <c r="AP152" s="253">
        <f>IF(G.Asm!$F$37="No",1,0)</f>
        <v>0</v>
      </c>
      <c r="AQ152" s="253">
        <f>IF(G.Asm!$F$37="No",1,0)</f>
        <v>0</v>
      </c>
      <c r="AR152" s="253">
        <f>IF(G.Asm!$F$37="No",1,0)</f>
        <v>0</v>
      </c>
      <c r="AS152" s="253">
        <f>IF(G.Asm!$F$37="No",1,0)</f>
        <v>0</v>
      </c>
      <c r="AT152" s="253">
        <f>IF(G.Asm!$F$37="No",1,0)</f>
        <v>0</v>
      </c>
      <c r="AU152" s="253">
        <f>IF(G.Asm!$F$37="No",1,0)</f>
        <v>0</v>
      </c>
      <c r="AV152" s="253">
        <f>IF(G.Asm!$F$37="No",1,0)</f>
        <v>0</v>
      </c>
      <c r="AW152" s="253">
        <f>IF(G.Asm!$F$37="No",1,0)</f>
        <v>0</v>
      </c>
      <c r="AX152" s="253">
        <f>IF(G.Asm!$F$37="No",1,0)</f>
        <v>0</v>
      </c>
      <c r="AY152" s="253">
        <f>IF(G.Asm!$F$37="No",1,0)</f>
        <v>0</v>
      </c>
      <c r="AZ152" s="253">
        <f>IF(G.Asm!$F$37="No",1,0)</f>
        <v>0</v>
      </c>
      <c r="BA152" s="253">
        <f>IF(G.Asm!$F$37="No",1,0)</f>
        <v>0</v>
      </c>
      <c r="BB152" s="253">
        <f>IF(G.Asm!$F$37="No",1,0)</f>
        <v>0</v>
      </c>
      <c r="BC152" s="253">
        <f>IF(G.Asm!$F$37="No",1,0)</f>
        <v>0</v>
      </c>
      <c r="BD152" s="253">
        <f>IF(G.Asm!$F$37="No",1,0)</f>
        <v>0</v>
      </c>
      <c r="BE152" s="253">
        <f>IF(G.Asm!$F$37="No",1,0)</f>
        <v>0</v>
      </c>
      <c r="BF152" s="253">
        <f>IF(G.Asm!$F$37="No",1,0)</f>
        <v>0</v>
      </c>
      <c r="BG152" s="253">
        <f>IF(G.Asm!$F$37="No",1,0)</f>
        <v>0</v>
      </c>
      <c r="BH152" s="253">
        <f>IF(G.Asm!$F$37="No",1,0)</f>
        <v>0</v>
      </c>
      <c r="BI152" s="253">
        <f>IF(G.Asm!$F$37="No",1,0)</f>
        <v>0</v>
      </c>
      <c r="BJ152" s="253">
        <f>IF(G.Asm!$F$37="No",1,0)</f>
        <v>0</v>
      </c>
      <c r="BK152" s="253">
        <f>IF(G.Asm!$F$37="No",1,0)</f>
        <v>0</v>
      </c>
      <c r="BL152" s="253">
        <f>IF(G.Asm!$F$37="No",1,0)</f>
        <v>0</v>
      </c>
      <c r="BM152" s="253">
        <f>IF(G.Asm!$F$37="No",1,0)</f>
        <v>0</v>
      </c>
      <c r="BN152" s="253">
        <f>IF(G.Asm!$F$37="No",1,0)</f>
        <v>0</v>
      </c>
      <c r="BO152" s="253">
        <f>IF(G.Asm!$F$37="No",1,0)</f>
        <v>0</v>
      </c>
      <c r="BP152" s="253">
        <f>IF(G.Asm!$F$37="No",1,0)</f>
        <v>0</v>
      </c>
      <c r="BQ152" s="253">
        <f>IF(G.Asm!$F$37="No",1,0)</f>
        <v>0</v>
      </c>
      <c r="BR152" s="253">
        <f>IF(G.Asm!$F$37="No",1,0)</f>
        <v>0</v>
      </c>
      <c r="BS152" s="253">
        <f>IF(G.Asm!$F$37="No",1,0)</f>
        <v>0</v>
      </c>
      <c r="BT152" s="253">
        <f>IF(G.Asm!$F$37="No",1,0)</f>
        <v>0</v>
      </c>
      <c r="BU152" s="253">
        <f>IF(G.Asm!$F$37="No",1,0)</f>
        <v>0</v>
      </c>
      <c r="BV152" s="253">
        <f>IF(G.Asm!$F$37="No",1,0)</f>
        <v>0</v>
      </c>
      <c r="BW152" s="253">
        <f>IF(G.Asm!$F$37="No",1,0)</f>
        <v>0</v>
      </c>
      <c r="BX152" s="253">
        <f>IF(G.Asm!$F$37="No",1,0)</f>
        <v>0</v>
      </c>
      <c r="BY152" s="253">
        <f>IF(G.Asm!$F$37="No",1,0)</f>
        <v>0</v>
      </c>
      <c r="BZ152" s="253">
        <f>IF(G.Asm!$F$37="No",1,0)</f>
        <v>0</v>
      </c>
      <c r="CA152" s="253">
        <f>IF(G.Asm!$F$37="No",1,0)</f>
        <v>0</v>
      </c>
      <c r="CB152" s="253">
        <f>IF(G.Asm!$F$37="No",1,0)</f>
        <v>0</v>
      </c>
      <c r="CC152" s="253">
        <f>IF(G.Asm!$F$37="No",1,0)</f>
        <v>0</v>
      </c>
      <c r="CD152" s="253">
        <f>IF(G.Asm!$F$37="No",1,0)</f>
        <v>0</v>
      </c>
      <c r="CE152" s="253">
        <f>IF(G.Asm!$F$37="No",1,0)</f>
        <v>0</v>
      </c>
      <c r="CF152" s="253">
        <f>IF(G.Asm!$F$37="No",1,0)</f>
        <v>0</v>
      </c>
      <c r="CG152" s="253">
        <f>IF(G.Asm!$F$37="No",1,0)</f>
        <v>0</v>
      </c>
      <c r="CH152" s="253">
        <f>IF(G.Asm!$F$37="No",1,0)</f>
        <v>0</v>
      </c>
      <c r="CI152" s="253">
        <f>IF(G.Asm!$F$37="No",1,0)</f>
        <v>0</v>
      </c>
      <c r="CJ152" s="253">
        <f>IF(G.Asm!$F$37="No",1,0)</f>
        <v>0</v>
      </c>
      <c r="CK152" s="253">
        <f>IF(G.Asm!$F$37="No",1,0)</f>
        <v>0</v>
      </c>
      <c r="CL152" s="253">
        <f>IF(G.Asm!$F$37="No",1,0)</f>
        <v>0</v>
      </c>
      <c r="CM152" s="253">
        <f>IF(G.Asm!$F$37="No",1,0)</f>
        <v>0</v>
      </c>
      <c r="CN152" s="253">
        <f>IF(G.Asm!$F$37="No",1,0)</f>
        <v>0</v>
      </c>
      <c r="CO152" s="253">
        <f>IF(G.Asm!$F$37="No",1,0)</f>
        <v>0</v>
      </c>
      <c r="CP152" s="253">
        <f>IF(G.Asm!$F$37="No",1,0)</f>
        <v>0</v>
      </c>
      <c r="CQ152" s="253">
        <f>IF(G.Asm!$F$37="No",1,0)</f>
        <v>0</v>
      </c>
      <c r="CR152" s="253">
        <f>IF(G.Asm!$F$37="No",1,0)</f>
        <v>0</v>
      </c>
      <c r="CS152" s="253">
        <f>IF(G.Asm!$F$37="No",1,0)</f>
        <v>0</v>
      </c>
      <c r="CT152" s="59"/>
    </row>
    <row r="153" spans="3:102" hidden="1" x14ac:dyDescent="0.35">
      <c r="C153" s="85"/>
      <c r="E153" s="40"/>
      <c r="F153" s="13"/>
      <c r="G153" s="253"/>
      <c r="H153" s="253"/>
      <c r="I153" s="253"/>
      <c r="J153" s="253"/>
      <c r="K153" s="253"/>
      <c r="L153" s="253"/>
      <c r="M153" s="253"/>
      <c r="N153" s="253"/>
      <c r="O153" s="253"/>
      <c r="P153" s="253"/>
      <c r="Q153" s="253"/>
      <c r="R153" s="253"/>
      <c r="S153" s="253"/>
      <c r="T153" s="253"/>
      <c r="U153" s="253"/>
      <c r="V153" s="253"/>
      <c r="W153" s="253"/>
      <c r="X153" s="253"/>
      <c r="Y153" s="253"/>
      <c r="Z153" s="253"/>
      <c r="AA153" s="253"/>
      <c r="AB153" s="253"/>
      <c r="AC153" s="253"/>
      <c r="AD153" s="253"/>
      <c r="AE153" s="253"/>
      <c r="AF153" s="253"/>
      <c r="AG153" s="253"/>
      <c r="AH153" s="253"/>
      <c r="AI153" s="253"/>
      <c r="AJ153" s="253"/>
      <c r="AK153" s="253"/>
      <c r="AL153" s="253"/>
      <c r="AM153" s="253"/>
      <c r="AN153" s="253"/>
      <c r="AO153" s="253"/>
      <c r="AP153" s="253"/>
      <c r="AQ153" s="253"/>
      <c r="AR153" s="253"/>
      <c r="AS153" s="253"/>
      <c r="AT153" s="253"/>
      <c r="AU153" s="253"/>
      <c r="AV153" s="253"/>
      <c r="AW153" s="253"/>
      <c r="AX153" s="253"/>
      <c r="AY153" s="253"/>
      <c r="AZ153" s="253"/>
      <c r="BA153" s="253"/>
      <c r="BB153" s="253"/>
      <c r="BC153" s="253"/>
      <c r="BD153" s="253"/>
      <c r="BE153" s="253"/>
      <c r="BF153" s="253"/>
      <c r="BG153" s="253"/>
      <c r="BH153" s="253"/>
      <c r="BI153" s="253"/>
      <c r="BJ153" s="253"/>
      <c r="BK153" s="253"/>
      <c r="BL153" s="253"/>
      <c r="BM153" s="253"/>
      <c r="BN153" s="253"/>
      <c r="BO153" s="253"/>
      <c r="BP153" s="253"/>
      <c r="BQ153" s="253"/>
      <c r="BR153" s="253"/>
      <c r="BS153" s="253"/>
      <c r="BT153" s="253"/>
      <c r="BU153" s="253"/>
      <c r="BV153" s="253"/>
      <c r="BW153" s="253"/>
      <c r="BX153" s="253"/>
      <c r="BY153" s="253"/>
      <c r="BZ153" s="253"/>
      <c r="CA153" s="253"/>
      <c r="CB153" s="253"/>
      <c r="CC153" s="253"/>
      <c r="CD153" s="253"/>
      <c r="CE153" s="253"/>
      <c r="CF153" s="253"/>
      <c r="CG153" s="253"/>
      <c r="CH153" s="253"/>
      <c r="CI153" s="253"/>
      <c r="CJ153" s="253"/>
      <c r="CK153" s="253"/>
      <c r="CL153" s="253"/>
      <c r="CM153" s="253"/>
      <c r="CN153" s="253"/>
      <c r="CO153" s="253"/>
      <c r="CP153" s="253"/>
      <c r="CQ153" s="253"/>
      <c r="CR153" s="253"/>
      <c r="CS153" s="253"/>
      <c r="CT153" s="59"/>
    </row>
    <row r="154" spans="3:102" hidden="1" x14ac:dyDescent="0.35">
      <c r="C154" s="217" t="s">
        <v>815</v>
      </c>
      <c r="D154" s="218"/>
      <c r="E154" s="219"/>
      <c r="F154" s="219"/>
      <c r="G154" s="220"/>
      <c r="H154" s="220"/>
      <c r="I154" s="220"/>
      <c r="J154" s="220"/>
      <c r="K154" s="220"/>
      <c r="L154" s="220"/>
      <c r="M154" s="220"/>
      <c r="N154" s="220"/>
      <c r="O154" s="220"/>
      <c r="P154" s="220"/>
      <c r="Q154" s="220"/>
      <c r="R154" s="220"/>
      <c r="S154" s="220"/>
      <c r="T154" s="220"/>
      <c r="U154" s="220"/>
      <c r="V154" s="220"/>
      <c r="W154" s="220"/>
      <c r="X154" s="220"/>
      <c r="Y154" s="220"/>
      <c r="Z154" s="220"/>
      <c r="AA154" s="220"/>
      <c r="AB154" s="220"/>
      <c r="AC154" s="220"/>
      <c r="AD154" s="220"/>
      <c r="AE154" s="220"/>
      <c r="AF154" s="220"/>
      <c r="AG154" s="220"/>
      <c r="AH154" s="220"/>
      <c r="AI154" s="220"/>
      <c r="AJ154" s="220"/>
      <c r="AK154" s="220"/>
      <c r="AL154" s="220"/>
      <c r="AM154" s="220"/>
      <c r="AN154" s="220"/>
      <c r="AO154" s="220"/>
      <c r="AP154" s="220"/>
      <c r="AQ154" s="220"/>
      <c r="AR154" s="220"/>
      <c r="AS154" s="220"/>
      <c r="AT154" s="220"/>
      <c r="AU154" s="220"/>
      <c r="AV154" s="220"/>
      <c r="AW154" s="220"/>
      <c r="AX154" s="220"/>
      <c r="AY154" s="220"/>
      <c r="AZ154" s="220"/>
      <c r="BA154" s="220"/>
      <c r="BB154" s="220"/>
      <c r="BC154" s="220"/>
      <c r="BD154" s="220"/>
      <c r="BE154" s="220"/>
      <c r="BF154" s="220"/>
      <c r="BG154" s="220"/>
      <c r="BH154" s="220"/>
      <c r="BI154" s="220"/>
      <c r="BJ154" s="220"/>
      <c r="BK154" s="220"/>
      <c r="BL154" s="220"/>
      <c r="BM154" s="220"/>
      <c r="BN154" s="220"/>
      <c r="BO154" s="220"/>
      <c r="BP154" s="220"/>
      <c r="BQ154" s="220"/>
      <c r="BR154" s="220"/>
      <c r="BS154" s="220"/>
      <c r="BT154" s="220"/>
      <c r="BU154" s="220"/>
      <c r="BV154" s="220"/>
      <c r="BW154" s="220"/>
      <c r="BX154" s="220"/>
      <c r="BY154" s="220"/>
      <c r="BZ154" s="220"/>
      <c r="CA154" s="220"/>
      <c r="CB154" s="220"/>
      <c r="CC154" s="220"/>
      <c r="CD154" s="220"/>
      <c r="CE154" s="220"/>
      <c r="CF154" s="220"/>
      <c r="CG154" s="220"/>
      <c r="CH154" s="220"/>
      <c r="CI154" s="220"/>
      <c r="CJ154" s="220"/>
      <c r="CK154" s="220"/>
      <c r="CL154" s="220"/>
      <c r="CM154" s="220"/>
      <c r="CN154" s="220"/>
      <c r="CO154" s="220"/>
      <c r="CP154" s="220"/>
      <c r="CQ154" s="220"/>
      <c r="CR154" s="220"/>
      <c r="CS154" s="220"/>
      <c r="CT154" s="9"/>
    </row>
    <row r="155" spans="3:102" hidden="1" x14ac:dyDescent="0.35">
      <c r="E155" s="13"/>
      <c r="F155" s="13"/>
      <c r="G155" s="9"/>
      <c r="H155" s="9"/>
      <c r="I155" s="9"/>
      <c r="J155" s="9"/>
      <c r="K155" s="9"/>
      <c r="L155" s="9"/>
      <c r="M155" s="9"/>
      <c r="N155" s="9"/>
      <c r="O155" s="9"/>
      <c r="P155" s="9"/>
      <c r="Q155" s="9"/>
      <c r="R155" s="9"/>
      <c r="S155" s="9"/>
      <c r="T155" s="9"/>
      <c r="U155" s="9"/>
      <c r="V155" s="9"/>
      <c r="W155" s="9"/>
      <c r="X155" s="9"/>
      <c r="Y155" s="9"/>
      <c r="Z155" s="9"/>
      <c r="AA155" s="9"/>
      <c r="AB155" s="9"/>
      <c r="AC155" s="9"/>
      <c r="AD155" s="9"/>
      <c r="AE155" s="9"/>
      <c r="AF155" s="9"/>
      <c r="AG155" s="9"/>
      <c r="AH155" s="9"/>
      <c r="AI155" s="9"/>
      <c r="AJ155" s="9"/>
      <c r="AK155" s="9"/>
      <c r="AL155" s="9"/>
      <c r="AM155" s="9"/>
      <c r="AN155" s="9"/>
      <c r="AO155" s="9"/>
      <c r="AP155" s="9"/>
      <c r="AQ155" s="9"/>
      <c r="AR155" s="9"/>
      <c r="AS155" s="9"/>
      <c r="AT155" s="9"/>
      <c r="AU155" s="9"/>
      <c r="AV155" s="9"/>
      <c r="AW155" s="9"/>
      <c r="AX155" s="9"/>
      <c r="AY155" s="9"/>
      <c r="AZ155" s="9"/>
      <c r="BA155" s="9"/>
      <c r="BB155" s="9"/>
      <c r="BC155" s="9"/>
      <c r="BD155" s="9"/>
      <c r="BE155" s="9"/>
      <c r="BF155" s="9"/>
      <c r="BG155" s="9"/>
      <c r="BH155" s="9"/>
      <c r="BI155" s="9"/>
      <c r="BJ155" s="9"/>
      <c r="BK155" s="9"/>
      <c r="BL155" s="9"/>
      <c r="BM155" s="9"/>
      <c r="BN155" s="9"/>
      <c r="BO155" s="9"/>
      <c r="BP155" s="9"/>
      <c r="BQ155" s="9"/>
      <c r="BR155" s="9"/>
      <c r="BS155" s="9"/>
      <c r="BT155" s="9"/>
      <c r="BU155" s="9"/>
      <c r="BV155" s="9"/>
      <c r="BW155" s="9"/>
      <c r="BX155" s="9"/>
      <c r="BY155" s="9"/>
      <c r="BZ155" s="9"/>
      <c r="CA155" s="9"/>
      <c r="CB155" s="9"/>
      <c r="CC155" s="9"/>
      <c r="CD155" s="9"/>
      <c r="CE155" s="9"/>
      <c r="CF155" s="9"/>
      <c r="CG155" s="9"/>
      <c r="CH155" s="9"/>
      <c r="CI155" s="9"/>
      <c r="CJ155" s="9"/>
      <c r="CK155" s="9"/>
      <c r="CL155" s="9"/>
      <c r="CM155" s="9"/>
      <c r="CN155" s="9"/>
      <c r="CO155" s="9"/>
      <c r="CP155" s="9"/>
      <c r="CQ155" s="9"/>
      <c r="CR155" s="9"/>
      <c r="CS155" s="9"/>
      <c r="CT155" s="9"/>
    </row>
    <row r="156" spans="3:102" hidden="1" x14ac:dyDescent="0.35">
      <c r="C156" s="81" t="str">
        <f>C26</f>
        <v>A.2. Total replacement costs (reinvestment costs)</v>
      </c>
      <c r="E156" s="492">
        <f>G156+NPV(G.Asm!$F$40,H156:INDEX(H156:CS156,RP))</f>
        <v>0</v>
      </c>
      <c r="F156" s="492">
        <f>SUMIF($G$4:$CS$4,"&lt;="&amp;RP,G156:CS156)</f>
        <v>0</v>
      </c>
      <c r="G156" s="508">
        <f t="shared" ref="G156:BR156" si="33">G26</f>
        <v>0</v>
      </c>
      <c r="H156" s="508">
        <f t="shared" si="33"/>
        <v>0</v>
      </c>
      <c r="I156" s="508">
        <f t="shared" si="33"/>
        <v>0</v>
      </c>
      <c r="J156" s="508">
        <f t="shared" si="33"/>
        <v>0</v>
      </c>
      <c r="K156" s="508">
        <f t="shared" si="33"/>
        <v>0</v>
      </c>
      <c r="L156" s="508">
        <f t="shared" si="33"/>
        <v>0</v>
      </c>
      <c r="M156" s="508">
        <f t="shared" si="33"/>
        <v>0</v>
      </c>
      <c r="N156" s="508">
        <f t="shared" si="33"/>
        <v>0</v>
      </c>
      <c r="O156" s="508">
        <f t="shared" si="33"/>
        <v>0</v>
      </c>
      <c r="P156" s="508">
        <f t="shared" si="33"/>
        <v>0</v>
      </c>
      <c r="Q156" s="508">
        <f t="shared" si="33"/>
        <v>0</v>
      </c>
      <c r="R156" s="508">
        <f t="shared" si="33"/>
        <v>0</v>
      </c>
      <c r="S156" s="508">
        <f t="shared" si="33"/>
        <v>0</v>
      </c>
      <c r="T156" s="508">
        <f t="shared" si="33"/>
        <v>0</v>
      </c>
      <c r="U156" s="508">
        <f t="shared" si="33"/>
        <v>0</v>
      </c>
      <c r="V156" s="508">
        <f t="shared" si="33"/>
        <v>0</v>
      </c>
      <c r="W156" s="508">
        <f t="shared" si="33"/>
        <v>0</v>
      </c>
      <c r="X156" s="508">
        <f t="shared" si="33"/>
        <v>0</v>
      </c>
      <c r="Y156" s="508">
        <f t="shared" si="33"/>
        <v>0</v>
      </c>
      <c r="Z156" s="508">
        <f t="shared" si="33"/>
        <v>0</v>
      </c>
      <c r="AA156" s="508">
        <f t="shared" si="33"/>
        <v>0</v>
      </c>
      <c r="AB156" s="508">
        <f t="shared" si="33"/>
        <v>0</v>
      </c>
      <c r="AC156" s="508">
        <f t="shared" si="33"/>
        <v>0</v>
      </c>
      <c r="AD156" s="508">
        <f t="shared" si="33"/>
        <v>0</v>
      </c>
      <c r="AE156" s="508">
        <f t="shared" si="33"/>
        <v>0</v>
      </c>
      <c r="AF156" s="508">
        <f t="shared" si="33"/>
        <v>0</v>
      </c>
      <c r="AG156" s="508">
        <f t="shared" si="33"/>
        <v>0</v>
      </c>
      <c r="AH156" s="508">
        <f t="shared" si="33"/>
        <v>0</v>
      </c>
      <c r="AI156" s="508">
        <f t="shared" si="33"/>
        <v>0</v>
      </c>
      <c r="AJ156" s="508">
        <f t="shared" si="33"/>
        <v>0</v>
      </c>
      <c r="AK156" s="508">
        <f t="shared" si="33"/>
        <v>0</v>
      </c>
      <c r="AL156" s="508">
        <f t="shared" si="33"/>
        <v>0</v>
      </c>
      <c r="AM156" s="508">
        <f t="shared" si="33"/>
        <v>0</v>
      </c>
      <c r="AN156" s="508">
        <f t="shared" si="33"/>
        <v>0</v>
      </c>
      <c r="AO156" s="508">
        <f t="shared" si="33"/>
        <v>0</v>
      </c>
      <c r="AP156" s="508">
        <f t="shared" si="33"/>
        <v>0</v>
      </c>
      <c r="AQ156" s="508">
        <f t="shared" si="33"/>
        <v>0</v>
      </c>
      <c r="AR156" s="508">
        <f t="shared" si="33"/>
        <v>0</v>
      </c>
      <c r="AS156" s="508">
        <f t="shared" si="33"/>
        <v>0</v>
      </c>
      <c r="AT156" s="508">
        <f t="shared" si="33"/>
        <v>0</v>
      </c>
      <c r="AU156" s="508">
        <f t="shared" si="33"/>
        <v>0</v>
      </c>
      <c r="AV156" s="508">
        <f t="shared" si="33"/>
        <v>0</v>
      </c>
      <c r="AW156" s="508">
        <f t="shared" si="33"/>
        <v>0</v>
      </c>
      <c r="AX156" s="508">
        <f t="shared" si="33"/>
        <v>0</v>
      </c>
      <c r="AY156" s="508">
        <f t="shared" si="33"/>
        <v>0</v>
      </c>
      <c r="AZ156" s="508">
        <f t="shared" si="33"/>
        <v>0</v>
      </c>
      <c r="BA156" s="508">
        <f t="shared" si="33"/>
        <v>0</v>
      </c>
      <c r="BB156" s="508">
        <f t="shared" si="33"/>
        <v>0</v>
      </c>
      <c r="BC156" s="508">
        <f t="shared" si="33"/>
        <v>0</v>
      </c>
      <c r="BD156" s="508">
        <f t="shared" si="33"/>
        <v>0</v>
      </c>
      <c r="BE156" s="508">
        <f t="shared" si="33"/>
        <v>0</v>
      </c>
      <c r="BF156" s="508">
        <f t="shared" si="33"/>
        <v>0</v>
      </c>
      <c r="BG156" s="508">
        <f t="shared" si="33"/>
        <v>0</v>
      </c>
      <c r="BH156" s="508">
        <f t="shared" si="33"/>
        <v>0</v>
      </c>
      <c r="BI156" s="508">
        <f t="shared" si="33"/>
        <v>0</v>
      </c>
      <c r="BJ156" s="508">
        <f t="shared" si="33"/>
        <v>0</v>
      </c>
      <c r="BK156" s="508">
        <f t="shared" si="33"/>
        <v>0</v>
      </c>
      <c r="BL156" s="508">
        <f t="shared" si="33"/>
        <v>0</v>
      </c>
      <c r="BM156" s="508">
        <f t="shared" si="33"/>
        <v>0</v>
      </c>
      <c r="BN156" s="508">
        <f t="shared" si="33"/>
        <v>0</v>
      </c>
      <c r="BO156" s="508">
        <f t="shared" si="33"/>
        <v>0</v>
      </c>
      <c r="BP156" s="508">
        <f t="shared" si="33"/>
        <v>0</v>
      </c>
      <c r="BQ156" s="508">
        <f t="shared" si="33"/>
        <v>0</v>
      </c>
      <c r="BR156" s="508">
        <f t="shared" si="33"/>
        <v>0</v>
      </c>
      <c r="BS156" s="508">
        <f t="shared" ref="BS156:CS156" si="34">BS26</f>
        <v>0</v>
      </c>
      <c r="BT156" s="508">
        <f t="shared" si="34"/>
        <v>0</v>
      </c>
      <c r="BU156" s="508">
        <f t="shared" si="34"/>
        <v>0</v>
      </c>
      <c r="BV156" s="508">
        <f t="shared" si="34"/>
        <v>0</v>
      </c>
      <c r="BW156" s="508">
        <f t="shared" si="34"/>
        <v>0</v>
      </c>
      <c r="BX156" s="508">
        <f t="shared" si="34"/>
        <v>0</v>
      </c>
      <c r="BY156" s="508">
        <f t="shared" si="34"/>
        <v>0</v>
      </c>
      <c r="BZ156" s="508">
        <f t="shared" si="34"/>
        <v>0</v>
      </c>
      <c r="CA156" s="508">
        <f t="shared" si="34"/>
        <v>0</v>
      </c>
      <c r="CB156" s="508">
        <f t="shared" si="34"/>
        <v>0</v>
      </c>
      <c r="CC156" s="508">
        <f t="shared" si="34"/>
        <v>0</v>
      </c>
      <c r="CD156" s="508">
        <f t="shared" si="34"/>
        <v>0</v>
      </c>
      <c r="CE156" s="508">
        <f t="shared" si="34"/>
        <v>0</v>
      </c>
      <c r="CF156" s="508">
        <f t="shared" si="34"/>
        <v>0</v>
      </c>
      <c r="CG156" s="508">
        <f t="shared" si="34"/>
        <v>0</v>
      </c>
      <c r="CH156" s="508">
        <f t="shared" si="34"/>
        <v>0</v>
      </c>
      <c r="CI156" s="508">
        <f t="shared" si="34"/>
        <v>0</v>
      </c>
      <c r="CJ156" s="508">
        <f t="shared" si="34"/>
        <v>0</v>
      </c>
      <c r="CK156" s="508">
        <f t="shared" si="34"/>
        <v>0</v>
      </c>
      <c r="CL156" s="508">
        <f t="shared" si="34"/>
        <v>0</v>
      </c>
      <c r="CM156" s="508">
        <f t="shared" si="34"/>
        <v>0</v>
      </c>
      <c r="CN156" s="508">
        <f t="shared" si="34"/>
        <v>0</v>
      </c>
      <c r="CO156" s="508">
        <f t="shared" si="34"/>
        <v>0</v>
      </c>
      <c r="CP156" s="508">
        <f t="shared" si="34"/>
        <v>0</v>
      </c>
      <c r="CQ156" s="508">
        <f t="shared" si="34"/>
        <v>0</v>
      </c>
      <c r="CR156" s="508">
        <f t="shared" si="34"/>
        <v>0</v>
      </c>
      <c r="CS156" s="508">
        <f t="shared" si="34"/>
        <v>0</v>
      </c>
      <c r="CT156" s="9"/>
    </row>
    <row r="157" spans="3:102" ht="14.25" hidden="1" customHeight="1" x14ac:dyDescent="0.35">
      <c r="C157" s="81" t="str">
        <f>C44</f>
        <v>C. Total operating and maintenance costs</v>
      </c>
      <c r="E157" s="492">
        <f>G157+NPV(G.Asm!$F$40,H157:INDEX(H157:CS157,RP))</f>
        <v>0</v>
      </c>
      <c r="F157" s="492">
        <f>SUMIF($G$4:$CS$4,"&lt;="&amp;RP,G157:CS157)</f>
        <v>0</v>
      </c>
      <c r="G157" s="508">
        <f t="shared" ref="G157:BR157" si="35">G44</f>
        <v>0</v>
      </c>
      <c r="H157" s="508">
        <f t="shared" si="35"/>
        <v>0</v>
      </c>
      <c r="I157" s="508">
        <f t="shared" si="35"/>
        <v>0</v>
      </c>
      <c r="J157" s="508">
        <f t="shared" si="35"/>
        <v>0</v>
      </c>
      <c r="K157" s="508">
        <f t="shared" si="35"/>
        <v>0</v>
      </c>
      <c r="L157" s="508">
        <f t="shared" si="35"/>
        <v>0</v>
      </c>
      <c r="M157" s="508">
        <f t="shared" si="35"/>
        <v>0</v>
      </c>
      <c r="N157" s="508">
        <f t="shared" si="35"/>
        <v>0</v>
      </c>
      <c r="O157" s="508">
        <f t="shared" si="35"/>
        <v>0</v>
      </c>
      <c r="P157" s="508">
        <f t="shared" si="35"/>
        <v>0</v>
      </c>
      <c r="Q157" s="508">
        <f t="shared" si="35"/>
        <v>0</v>
      </c>
      <c r="R157" s="508">
        <f t="shared" si="35"/>
        <v>0</v>
      </c>
      <c r="S157" s="508">
        <f t="shared" si="35"/>
        <v>0</v>
      </c>
      <c r="T157" s="508">
        <f t="shared" si="35"/>
        <v>0</v>
      </c>
      <c r="U157" s="508">
        <f t="shared" si="35"/>
        <v>0</v>
      </c>
      <c r="V157" s="508">
        <f t="shared" si="35"/>
        <v>0</v>
      </c>
      <c r="W157" s="508">
        <f t="shared" si="35"/>
        <v>0</v>
      </c>
      <c r="X157" s="508">
        <f t="shared" si="35"/>
        <v>0</v>
      </c>
      <c r="Y157" s="508">
        <f t="shared" si="35"/>
        <v>0</v>
      </c>
      <c r="Z157" s="508">
        <f t="shared" si="35"/>
        <v>0</v>
      </c>
      <c r="AA157" s="508">
        <f t="shared" si="35"/>
        <v>0</v>
      </c>
      <c r="AB157" s="508">
        <f t="shared" si="35"/>
        <v>0</v>
      </c>
      <c r="AC157" s="508">
        <f t="shared" si="35"/>
        <v>0</v>
      </c>
      <c r="AD157" s="508">
        <f t="shared" si="35"/>
        <v>0</v>
      </c>
      <c r="AE157" s="508">
        <f t="shared" si="35"/>
        <v>0</v>
      </c>
      <c r="AF157" s="508">
        <f t="shared" si="35"/>
        <v>0</v>
      </c>
      <c r="AG157" s="508">
        <f t="shared" si="35"/>
        <v>0</v>
      </c>
      <c r="AH157" s="508">
        <f t="shared" si="35"/>
        <v>0</v>
      </c>
      <c r="AI157" s="508">
        <f t="shared" si="35"/>
        <v>0</v>
      </c>
      <c r="AJ157" s="508">
        <f t="shared" si="35"/>
        <v>0</v>
      </c>
      <c r="AK157" s="508">
        <f t="shared" si="35"/>
        <v>0</v>
      </c>
      <c r="AL157" s="508">
        <f t="shared" si="35"/>
        <v>0</v>
      </c>
      <c r="AM157" s="508">
        <f t="shared" si="35"/>
        <v>0</v>
      </c>
      <c r="AN157" s="508">
        <f t="shared" si="35"/>
        <v>0</v>
      </c>
      <c r="AO157" s="508">
        <f t="shared" si="35"/>
        <v>0</v>
      </c>
      <c r="AP157" s="508">
        <f t="shared" si="35"/>
        <v>0</v>
      </c>
      <c r="AQ157" s="508">
        <f t="shared" si="35"/>
        <v>0</v>
      </c>
      <c r="AR157" s="508">
        <f t="shared" si="35"/>
        <v>0</v>
      </c>
      <c r="AS157" s="508">
        <f t="shared" si="35"/>
        <v>0</v>
      </c>
      <c r="AT157" s="508">
        <f t="shared" si="35"/>
        <v>0</v>
      </c>
      <c r="AU157" s="508">
        <f t="shared" si="35"/>
        <v>0</v>
      </c>
      <c r="AV157" s="508">
        <f t="shared" si="35"/>
        <v>0</v>
      </c>
      <c r="AW157" s="508">
        <f t="shared" si="35"/>
        <v>0</v>
      </c>
      <c r="AX157" s="508">
        <f t="shared" si="35"/>
        <v>0</v>
      </c>
      <c r="AY157" s="508">
        <f t="shared" si="35"/>
        <v>0</v>
      </c>
      <c r="AZ157" s="508">
        <f t="shared" si="35"/>
        <v>0</v>
      </c>
      <c r="BA157" s="508">
        <f t="shared" si="35"/>
        <v>0</v>
      </c>
      <c r="BB157" s="508">
        <f t="shared" si="35"/>
        <v>0</v>
      </c>
      <c r="BC157" s="508">
        <f t="shared" si="35"/>
        <v>0</v>
      </c>
      <c r="BD157" s="508">
        <f t="shared" si="35"/>
        <v>0</v>
      </c>
      <c r="BE157" s="508">
        <f t="shared" si="35"/>
        <v>0</v>
      </c>
      <c r="BF157" s="508">
        <f t="shared" si="35"/>
        <v>0</v>
      </c>
      <c r="BG157" s="508">
        <f t="shared" si="35"/>
        <v>0</v>
      </c>
      <c r="BH157" s="508">
        <f t="shared" si="35"/>
        <v>0</v>
      </c>
      <c r="BI157" s="508">
        <f t="shared" si="35"/>
        <v>0</v>
      </c>
      <c r="BJ157" s="508">
        <f t="shared" si="35"/>
        <v>0</v>
      </c>
      <c r="BK157" s="508">
        <f t="shared" si="35"/>
        <v>0</v>
      </c>
      <c r="BL157" s="508">
        <f t="shared" si="35"/>
        <v>0</v>
      </c>
      <c r="BM157" s="508">
        <f t="shared" si="35"/>
        <v>0</v>
      </c>
      <c r="BN157" s="508">
        <f t="shared" si="35"/>
        <v>0</v>
      </c>
      <c r="BO157" s="508">
        <f t="shared" si="35"/>
        <v>0</v>
      </c>
      <c r="BP157" s="508">
        <f t="shared" si="35"/>
        <v>0</v>
      </c>
      <c r="BQ157" s="508">
        <f t="shared" si="35"/>
        <v>0</v>
      </c>
      <c r="BR157" s="508">
        <f t="shared" si="35"/>
        <v>0</v>
      </c>
      <c r="BS157" s="508">
        <f t="shared" ref="BS157:CS157" si="36">BS44</f>
        <v>0</v>
      </c>
      <c r="BT157" s="508">
        <f t="shared" si="36"/>
        <v>0</v>
      </c>
      <c r="BU157" s="508">
        <f t="shared" si="36"/>
        <v>0</v>
      </c>
      <c r="BV157" s="508">
        <f t="shared" si="36"/>
        <v>0</v>
      </c>
      <c r="BW157" s="508">
        <f t="shared" si="36"/>
        <v>0</v>
      </c>
      <c r="BX157" s="508">
        <f t="shared" si="36"/>
        <v>0</v>
      </c>
      <c r="BY157" s="508">
        <f t="shared" si="36"/>
        <v>0</v>
      </c>
      <c r="BZ157" s="508">
        <f t="shared" si="36"/>
        <v>0</v>
      </c>
      <c r="CA157" s="508">
        <f t="shared" si="36"/>
        <v>0</v>
      </c>
      <c r="CB157" s="508">
        <f t="shared" si="36"/>
        <v>0</v>
      </c>
      <c r="CC157" s="508">
        <f t="shared" si="36"/>
        <v>0</v>
      </c>
      <c r="CD157" s="508">
        <f t="shared" si="36"/>
        <v>0</v>
      </c>
      <c r="CE157" s="508">
        <f t="shared" si="36"/>
        <v>0</v>
      </c>
      <c r="CF157" s="508">
        <f t="shared" si="36"/>
        <v>0</v>
      </c>
      <c r="CG157" s="508">
        <f t="shared" si="36"/>
        <v>0</v>
      </c>
      <c r="CH157" s="508">
        <f t="shared" si="36"/>
        <v>0</v>
      </c>
      <c r="CI157" s="508">
        <f t="shared" si="36"/>
        <v>0</v>
      </c>
      <c r="CJ157" s="508">
        <f t="shared" si="36"/>
        <v>0</v>
      </c>
      <c r="CK157" s="508">
        <f t="shared" si="36"/>
        <v>0</v>
      </c>
      <c r="CL157" s="508">
        <f t="shared" si="36"/>
        <v>0</v>
      </c>
      <c r="CM157" s="508">
        <f t="shared" si="36"/>
        <v>0</v>
      </c>
      <c r="CN157" s="508">
        <f t="shared" si="36"/>
        <v>0</v>
      </c>
      <c r="CO157" s="508">
        <f t="shared" si="36"/>
        <v>0</v>
      </c>
      <c r="CP157" s="508">
        <f t="shared" si="36"/>
        <v>0</v>
      </c>
      <c r="CQ157" s="508">
        <f t="shared" si="36"/>
        <v>0</v>
      </c>
      <c r="CR157" s="508">
        <f t="shared" si="36"/>
        <v>0</v>
      </c>
      <c r="CS157" s="508">
        <f t="shared" si="36"/>
        <v>0</v>
      </c>
      <c r="CT157" s="9"/>
    </row>
    <row r="158" spans="3:102" ht="14.25" hidden="1" customHeight="1" x14ac:dyDescent="0.35">
      <c r="C158" s="81" t="str">
        <f>C71</f>
        <v>F. Total revenues</v>
      </c>
      <c r="E158" s="492">
        <f>G158+NPV(G.Asm!$F$40,H158:INDEX(H158:CS158,RP))</f>
        <v>0</v>
      </c>
      <c r="F158" s="492">
        <f>SUMIF($G$4:$CS$4,"&lt;="&amp;RP,G158:CS158)</f>
        <v>0</v>
      </c>
      <c r="G158" s="508">
        <f t="shared" ref="G158:BR158" si="37">G71</f>
        <v>0</v>
      </c>
      <c r="H158" s="508">
        <f t="shared" si="37"/>
        <v>0</v>
      </c>
      <c r="I158" s="508">
        <f t="shared" si="37"/>
        <v>0</v>
      </c>
      <c r="J158" s="508">
        <f t="shared" si="37"/>
        <v>0</v>
      </c>
      <c r="K158" s="508">
        <f t="shared" si="37"/>
        <v>0</v>
      </c>
      <c r="L158" s="508">
        <f t="shared" si="37"/>
        <v>0</v>
      </c>
      <c r="M158" s="508">
        <f t="shared" si="37"/>
        <v>0</v>
      </c>
      <c r="N158" s="508">
        <f t="shared" si="37"/>
        <v>0</v>
      </c>
      <c r="O158" s="508">
        <f t="shared" si="37"/>
        <v>0</v>
      </c>
      <c r="P158" s="508">
        <f t="shared" si="37"/>
        <v>0</v>
      </c>
      <c r="Q158" s="508">
        <f t="shared" si="37"/>
        <v>0</v>
      </c>
      <c r="R158" s="508">
        <f t="shared" si="37"/>
        <v>0</v>
      </c>
      <c r="S158" s="508">
        <f t="shared" si="37"/>
        <v>0</v>
      </c>
      <c r="T158" s="508">
        <f t="shared" si="37"/>
        <v>0</v>
      </c>
      <c r="U158" s="508">
        <f t="shared" si="37"/>
        <v>0</v>
      </c>
      <c r="V158" s="508">
        <f t="shared" si="37"/>
        <v>0</v>
      </c>
      <c r="W158" s="508">
        <f t="shared" si="37"/>
        <v>0</v>
      </c>
      <c r="X158" s="508">
        <f t="shared" si="37"/>
        <v>0</v>
      </c>
      <c r="Y158" s="508">
        <f t="shared" si="37"/>
        <v>0</v>
      </c>
      <c r="Z158" s="508">
        <f t="shared" si="37"/>
        <v>0</v>
      </c>
      <c r="AA158" s="508">
        <f t="shared" si="37"/>
        <v>0</v>
      </c>
      <c r="AB158" s="508">
        <f t="shared" si="37"/>
        <v>0</v>
      </c>
      <c r="AC158" s="508">
        <f t="shared" si="37"/>
        <v>0</v>
      </c>
      <c r="AD158" s="508">
        <f t="shared" si="37"/>
        <v>0</v>
      </c>
      <c r="AE158" s="508">
        <f t="shared" si="37"/>
        <v>0</v>
      </c>
      <c r="AF158" s="508">
        <f t="shared" si="37"/>
        <v>0</v>
      </c>
      <c r="AG158" s="508">
        <f t="shared" si="37"/>
        <v>0</v>
      </c>
      <c r="AH158" s="508">
        <f t="shared" si="37"/>
        <v>0</v>
      </c>
      <c r="AI158" s="508">
        <f t="shared" si="37"/>
        <v>0</v>
      </c>
      <c r="AJ158" s="508">
        <f t="shared" si="37"/>
        <v>0</v>
      </c>
      <c r="AK158" s="508">
        <f t="shared" si="37"/>
        <v>0</v>
      </c>
      <c r="AL158" s="508">
        <f t="shared" si="37"/>
        <v>0</v>
      </c>
      <c r="AM158" s="508">
        <f t="shared" si="37"/>
        <v>0</v>
      </c>
      <c r="AN158" s="508">
        <f t="shared" si="37"/>
        <v>0</v>
      </c>
      <c r="AO158" s="508">
        <f t="shared" si="37"/>
        <v>0</v>
      </c>
      <c r="AP158" s="508">
        <f t="shared" si="37"/>
        <v>0</v>
      </c>
      <c r="AQ158" s="508">
        <f t="shared" si="37"/>
        <v>0</v>
      </c>
      <c r="AR158" s="508">
        <f t="shared" si="37"/>
        <v>0</v>
      </c>
      <c r="AS158" s="508">
        <f t="shared" si="37"/>
        <v>0</v>
      </c>
      <c r="AT158" s="508">
        <f t="shared" si="37"/>
        <v>0</v>
      </c>
      <c r="AU158" s="508">
        <f t="shared" si="37"/>
        <v>0</v>
      </c>
      <c r="AV158" s="508">
        <f t="shared" si="37"/>
        <v>0</v>
      </c>
      <c r="AW158" s="508">
        <f t="shared" si="37"/>
        <v>0</v>
      </c>
      <c r="AX158" s="508">
        <f t="shared" si="37"/>
        <v>0</v>
      </c>
      <c r="AY158" s="508">
        <f t="shared" si="37"/>
        <v>0</v>
      </c>
      <c r="AZ158" s="508">
        <f t="shared" si="37"/>
        <v>0</v>
      </c>
      <c r="BA158" s="508">
        <f t="shared" si="37"/>
        <v>0</v>
      </c>
      <c r="BB158" s="508">
        <f t="shared" si="37"/>
        <v>0</v>
      </c>
      <c r="BC158" s="508">
        <f t="shared" si="37"/>
        <v>0</v>
      </c>
      <c r="BD158" s="508">
        <f t="shared" si="37"/>
        <v>0</v>
      </c>
      <c r="BE158" s="508">
        <f t="shared" si="37"/>
        <v>0</v>
      </c>
      <c r="BF158" s="508">
        <f t="shared" si="37"/>
        <v>0</v>
      </c>
      <c r="BG158" s="508">
        <f t="shared" si="37"/>
        <v>0</v>
      </c>
      <c r="BH158" s="508">
        <f t="shared" si="37"/>
        <v>0</v>
      </c>
      <c r="BI158" s="508">
        <f t="shared" si="37"/>
        <v>0</v>
      </c>
      <c r="BJ158" s="508">
        <f t="shared" si="37"/>
        <v>0</v>
      </c>
      <c r="BK158" s="508">
        <f t="shared" si="37"/>
        <v>0</v>
      </c>
      <c r="BL158" s="508">
        <f t="shared" si="37"/>
        <v>0</v>
      </c>
      <c r="BM158" s="508">
        <f t="shared" si="37"/>
        <v>0</v>
      </c>
      <c r="BN158" s="508">
        <f t="shared" si="37"/>
        <v>0</v>
      </c>
      <c r="BO158" s="508">
        <f t="shared" si="37"/>
        <v>0</v>
      </c>
      <c r="BP158" s="508">
        <f t="shared" si="37"/>
        <v>0</v>
      </c>
      <c r="BQ158" s="508">
        <f t="shared" si="37"/>
        <v>0</v>
      </c>
      <c r="BR158" s="508">
        <f t="shared" si="37"/>
        <v>0</v>
      </c>
      <c r="BS158" s="508">
        <f t="shared" ref="BS158:CS158" si="38">BS71</f>
        <v>0</v>
      </c>
      <c r="BT158" s="508">
        <f t="shared" si="38"/>
        <v>0</v>
      </c>
      <c r="BU158" s="508">
        <f t="shared" si="38"/>
        <v>0</v>
      </c>
      <c r="BV158" s="508">
        <f t="shared" si="38"/>
        <v>0</v>
      </c>
      <c r="BW158" s="508">
        <f t="shared" si="38"/>
        <v>0</v>
      </c>
      <c r="BX158" s="508">
        <f t="shared" si="38"/>
        <v>0</v>
      </c>
      <c r="BY158" s="508">
        <f t="shared" si="38"/>
        <v>0</v>
      </c>
      <c r="BZ158" s="508">
        <f t="shared" si="38"/>
        <v>0</v>
      </c>
      <c r="CA158" s="508">
        <f t="shared" si="38"/>
        <v>0</v>
      </c>
      <c r="CB158" s="508">
        <f t="shared" si="38"/>
        <v>0</v>
      </c>
      <c r="CC158" s="508">
        <f t="shared" si="38"/>
        <v>0</v>
      </c>
      <c r="CD158" s="508">
        <f t="shared" si="38"/>
        <v>0</v>
      </c>
      <c r="CE158" s="508">
        <f t="shared" si="38"/>
        <v>0</v>
      </c>
      <c r="CF158" s="508">
        <f t="shared" si="38"/>
        <v>0</v>
      </c>
      <c r="CG158" s="508">
        <f t="shared" si="38"/>
        <v>0</v>
      </c>
      <c r="CH158" s="508">
        <f t="shared" si="38"/>
        <v>0</v>
      </c>
      <c r="CI158" s="508">
        <f t="shared" si="38"/>
        <v>0</v>
      </c>
      <c r="CJ158" s="508">
        <f t="shared" si="38"/>
        <v>0</v>
      </c>
      <c r="CK158" s="508">
        <f t="shared" si="38"/>
        <v>0</v>
      </c>
      <c r="CL158" s="508">
        <f t="shared" si="38"/>
        <v>0</v>
      </c>
      <c r="CM158" s="508">
        <f t="shared" si="38"/>
        <v>0</v>
      </c>
      <c r="CN158" s="508">
        <f t="shared" si="38"/>
        <v>0</v>
      </c>
      <c r="CO158" s="508">
        <f t="shared" si="38"/>
        <v>0</v>
      </c>
      <c r="CP158" s="508">
        <f t="shared" si="38"/>
        <v>0</v>
      </c>
      <c r="CQ158" s="508">
        <f t="shared" si="38"/>
        <v>0</v>
      </c>
      <c r="CR158" s="508">
        <f t="shared" si="38"/>
        <v>0</v>
      </c>
      <c r="CS158" s="508">
        <f t="shared" si="38"/>
        <v>0</v>
      </c>
      <c r="CT158" s="9"/>
    </row>
    <row r="159" spans="3:102" ht="14.25" hidden="1" customHeight="1" x14ac:dyDescent="0.35">
      <c r="C159" s="81" t="str">
        <f>C60</f>
        <v>D. Total payment of debt service</v>
      </c>
      <c r="E159" s="492">
        <f>G159+NPV(G.Asm!$F$40,H159:INDEX(H159:CS159,RP))</f>
        <v>0</v>
      </c>
      <c r="F159" s="492">
        <f>SUMIF($G$4:$CS$4,"&lt;="&amp;RP,G159:CS159)</f>
        <v>0</v>
      </c>
      <c r="G159" s="508">
        <f t="shared" ref="G159:BR159" si="39">G60</f>
        <v>0</v>
      </c>
      <c r="H159" s="508">
        <f t="shared" si="39"/>
        <v>0</v>
      </c>
      <c r="I159" s="508">
        <f t="shared" si="39"/>
        <v>0</v>
      </c>
      <c r="J159" s="508">
        <f t="shared" si="39"/>
        <v>0</v>
      </c>
      <c r="K159" s="508">
        <f t="shared" si="39"/>
        <v>0</v>
      </c>
      <c r="L159" s="508">
        <f t="shared" si="39"/>
        <v>0</v>
      </c>
      <c r="M159" s="508">
        <f t="shared" si="39"/>
        <v>0</v>
      </c>
      <c r="N159" s="508">
        <f t="shared" si="39"/>
        <v>0</v>
      </c>
      <c r="O159" s="508">
        <f t="shared" si="39"/>
        <v>0</v>
      </c>
      <c r="P159" s="508">
        <f t="shared" si="39"/>
        <v>0</v>
      </c>
      <c r="Q159" s="508">
        <f t="shared" si="39"/>
        <v>0</v>
      </c>
      <c r="R159" s="508">
        <f t="shared" si="39"/>
        <v>0</v>
      </c>
      <c r="S159" s="508">
        <f t="shared" si="39"/>
        <v>0</v>
      </c>
      <c r="T159" s="508">
        <f t="shared" si="39"/>
        <v>0</v>
      </c>
      <c r="U159" s="508">
        <f t="shared" si="39"/>
        <v>0</v>
      </c>
      <c r="V159" s="508">
        <f t="shared" si="39"/>
        <v>0</v>
      </c>
      <c r="W159" s="508">
        <f t="shared" si="39"/>
        <v>0</v>
      </c>
      <c r="X159" s="508">
        <f t="shared" si="39"/>
        <v>0</v>
      </c>
      <c r="Y159" s="508">
        <f t="shared" si="39"/>
        <v>0</v>
      </c>
      <c r="Z159" s="508">
        <f t="shared" si="39"/>
        <v>0</v>
      </c>
      <c r="AA159" s="508">
        <f t="shared" si="39"/>
        <v>0</v>
      </c>
      <c r="AB159" s="508">
        <f t="shared" si="39"/>
        <v>0</v>
      </c>
      <c r="AC159" s="508">
        <f t="shared" si="39"/>
        <v>0</v>
      </c>
      <c r="AD159" s="508">
        <f t="shared" si="39"/>
        <v>0</v>
      </c>
      <c r="AE159" s="508">
        <f t="shared" si="39"/>
        <v>0</v>
      </c>
      <c r="AF159" s="508">
        <f t="shared" si="39"/>
        <v>0</v>
      </c>
      <c r="AG159" s="508">
        <f t="shared" si="39"/>
        <v>0</v>
      </c>
      <c r="AH159" s="508">
        <f t="shared" si="39"/>
        <v>0</v>
      </c>
      <c r="AI159" s="508">
        <f t="shared" si="39"/>
        <v>0</v>
      </c>
      <c r="AJ159" s="508">
        <f t="shared" si="39"/>
        <v>0</v>
      </c>
      <c r="AK159" s="508">
        <f t="shared" si="39"/>
        <v>0</v>
      </c>
      <c r="AL159" s="508">
        <f t="shared" si="39"/>
        <v>0</v>
      </c>
      <c r="AM159" s="508">
        <f t="shared" si="39"/>
        <v>0</v>
      </c>
      <c r="AN159" s="508">
        <f t="shared" si="39"/>
        <v>0</v>
      </c>
      <c r="AO159" s="508">
        <f t="shared" si="39"/>
        <v>0</v>
      </c>
      <c r="AP159" s="508">
        <f t="shared" si="39"/>
        <v>0</v>
      </c>
      <c r="AQ159" s="508">
        <f t="shared" si="39"/>
        <v>0</v>
      </c>
      <c r="AR159" s="508">
        <f t="shared" si="39"/>
        <v>0</v>
      </c>
      <c r="AS159" s="508">
        <f t="shared" si="39"/>
        <v>0</v>
      </c>
      <c r="AT159" s="508">
        <f t="shared" si="39"/>
        <v>0</v>
      </c>
      <c r="AU159" s="508">
        <f t="shared" si="39"/>
        <v>0</v>
      </c>
      <c r="AV159" s="508">
        <f t="shared" si="39"/>
        <v>0</v>
      </c>
      <c r="AW159" s="508">
        <f t="shared" si="39"/>
        <v>0</v>
      </c>
      <c r="AX159" s="508">
        <f t="shared" si="39"/>
        <v>0</v>
      </c>
      <c r="AY159" s="508">
        <f t="shared" si="39"/>
        <v>0</v>
      </c>
      <c r="AZ159" s="508">
        <f t="shared" si="39"/>
        <v>0</v>
      </c>
      <c r="BA159" s="508">
        <f t="shared" si="39"/>
        <v>0</v>
      </c>
      <c r="BB159" s="508">
        <f t="shared" si="39"/>
        <v>0</v>
      </c>
      <c r="BC159" s="508">
        <f t="shared" si="39"/>
        <v>0</v>
      </c>
      <c r="BD159" s="508">
        <f t="shared" si="39"/>
        <v>0</v>
      </c>
      <c r="BE159" s="508">
        <f t="shared" si="39"/>
        <v>0</v>
      </c>
      <c r="BF159" s="508">
        <f t="shared" si="39"/>
        <v>0</v>
      </c>
      <c r="BG159" s="508">
        <f t="shared" si="39"/>
        <v>0</v>
      </c>
      <c r="BH159" s="508">
        <f t="shared" si="39"/>
        <v>0</v>
      </c>
      <c r="BI159" s="508">
        <f t="shared" si="39"/>
        <v>0</v>
      </c>
      <c r="BJ159" s="508">
        <f t="shared" si="39"/>
        <v>0</v>
      </c>
      <c r="BK159" s="508">
        <f t="shared" si="39"/>
        <v>0</v>
      </c>
      <c r="BL159" s="508">
        <f t="shared" si="39"/>
        <v>0</v>
      </c>
      <c r="BM159" s="508">
        <f t="shared" si="39"/>
        <v>0</v>
      </c>
      <c r="BN159" s="508">
        <f t="shared" si="39"/>
        <v>0</v>
      </c>
      <c r="BO159" s="508">
        <f t="shared" si="39"/>
        <v>0</v>
      </c>
      <c r="BP159" s="508">
        <f t="shared" si="39"/>
        <v>0</v>
      </c>
      <c r="BQ159" s="508">
        <f t="shared" si="39"/>
        <v>0</v>
      </c>
      <c r="BR159" s="508">
        <f t="shared" si="39"/>
        <v>0</v>
      </c>
      <c r="BS159" s="508">
        <f t="shared" ref="BS159:CS159" si="40">BS60</f>
        <v>0</v>
      </c>
      <c r="BT159" s="508">
        <f t="shared" si="40"/>
        <v>0</v>
      </c>
      <c r="BU159" s="508">
        <f t="shared" si="40"/>
        <v>0</v>
      </c>
      <c r="BV159" s="508">
        <f t="shared" si="40"/>
        <v>0</v>
      </c>
      <c r="BW159" s="508">
        <f t="shared" si="40"/>
        <v>0</v>
      </c>
      <c r="BX159" s="508">
        <f t="shared" si="40"/>
        <v>0</v>
      </c>
      <c r="BY159" s="508">
        <f t="shared" si="40"/>
        <v>0</v>
      </c>
      <c r="BZ159" s="508">
        <f t="shared" si="40"/>
        <v>0</v>
      </c>
      <c r="CA159" s="508">
        <f t="shared" si="40"/>
        <v>0</v>
      </c>
      <c r="CB159" s="508">
        <f t="shared" si="40"/>
        <v>0</v>
      </c>
      <c r="CC159" s="508">
        <f t="shared" si="40"/>
        <v>0</v>
      </c>
      <c r="CD159" s="508">
        <f t="shared" si="40"/>
        <v>0</v>
      </c>
      <c r="CE159" s="508">
        <f t="shared" si="40"/>
        <v>0</v>
      </c>
      <c r="CF159" s="508">
        <f t="shared" si="40"/>
        <v>0</v>
      </c>
      <c r="CG159" s="508">
        <f t="shared" si="40"/>
        <v>0</v>
      </c>
      <c r="CH159" s="508">
        <f t="shared" si="40"/>
        <v>0</v>
      </c>
      <c r="CI159" s="508">
        <f t="shared" si="40"/>
        <v>0</v>
      </c>
      <c r="CJ159" s="508">
        <f t="shared" si="40"/>
        <v>0</v>
      </c>
      <c r="CK159" s="508">
        <f t="shared" si="40"/>
        <v>0</v>
      </c>
      <c r="CL159" s="508">
        <f t="shared" si="40"/>
        <v>0</v>
      </c>
      <c r="CM159" s="508">
        <f t="shared" si="40"/>
        <v>0</v>
      </c>
      <c r="CN159" s="508">
        <f t="shared" si="40"/>
        <v>0</v>
      </c>
      <c r="CO159" s="508">
        <f t="shared" si="40"/>
        <v>0</v>
      </c>
      <c r="CP159" s="508">
        <f t="shared" si="40"/>
        <v>0</v>
      </c>
      <c r="CQ159" s="508">
        <f t="shared" si="40"/>
        <v>0</v>
      </c>
      <c r="CR159" s="508">
        <f t="shared" si="40"/>
        <v>0</v>
      </c>
      <c r="CS159" s="508">
        <f t="shared" si="40"/>
        <v>0</v>
      </c>
      <c r="CT159" s="9"/>
    </row>
    <row r="160" spans="3:102" ht="14.25" hidden="1" customHeight="1" x14ac:dyDescent="0.35">
      <c r="C160" s="81" t="s">
        <v>37</v>
      </c>
      <c r="E160" s="492">
        <f>G160+NPV(G.Asm!$F$40,H160:INDEX(H160:CS160,RP))</f>
        <v>0</v>
      </c>
      <c r="F160" s="492">
        <f>SUMIF($G$4:$CS$4,"&lt;="&amp;RP,G160:CS160)</f>
        <v>0</v>
      </c>
      <c r="G160" s="508">
        <f>SUM(G156,G157-(IFERROR(VLOOKUP('D2'!$C$50,$C$45:G$51,5+G$4,0),0)))*G.Asm!$F$38*G152</f>
        <v>0</v>
      </c>
      <c r="H160" s="508">
        <f>SUM(H156,H157-(IFERROR(VLOOKUP('D2'!$C$50,$C$45:H$51,5+H$4,0),0)))*G.Asm!$F$38*H152</f>
        <v>0</v>
      </c>
      <c r="I160" s="508">
        <f>SUM(I156,I157-(IFERROR(VLOOKUP('D2'!$C$50,$C$45:I$51,5+I$4,0),0)))*G.Asm!$F$38*I152</f>
        <v>0</v>
      </c>
      <c r="J160" s="508">
        <f>SUM(J156,J157-(IFERROR(VLOOKUP('D2'!$C$50,$C$45:J$51,5+J$4,0),0)))*G.Asm!$F$38*J152</f>
        <v>0</v>
      </c>
      <c r="K160" s="508">
        <f>SUM(K156,K157-(IFERROR(VLOOKUP('D2'!$C$50,$C$45:K$51,5+K$4,0),0)))*G.Asm!$F$38*K152</f>
        <v>0</v>
      </c>
      <c r="L160" s="508">
        <f>SUM(L156,L157-(IFERROR(VLOOKUP('D2'!$C$50,$C$45:L$51,5+L$4,0),0)))*G.Asm!$F$38*L152</f>
        <v>0</v>
      </c>
      <c r="M160" s="508">
        <f>SUM(M156,M157-(IFERROR(VLOOKUP('D2'!$C$50,$C$45:M$51,5+M$4,0),0)))*G.Asm!$F$38*M152</f>
        <v>0</v>
      </c>
      <c r="N160" s="508">
        <f>SUM(N156,N157-(IFERROR(VLOOKUP('D2'!$C$50,$C$45:N$51,5+N$4,0),0)))*G.Asm!$F$38*N152</f>
        <v>0</v>
      </c>
      <c r="O160" s="508">
        <f>SUM(O156,O157-(IFERROR(VLOOKUP('D2'!$C$50,$C$45:O$51,5+O$4,0),0)))*G.Asm!$F$38*O152</f>
        <v>0</v>
      </c>
      <c r="P160" s="508">
        <f>SUM(P156,P157-(IFERROR(VLOOKUP('D2'!$C$50,$C$45:P$51,5+P$4,0),0)))*G.Asm!$F$38*P152</f>
        <v>0</v>
      </c>
      <c r="Q160" s="508">
        <f>SUM(Q156,Q157-(IFERROR(VLOOKUP('D2'!$C$50,$C$45:Q$51,5+Q$4,0),0)))*G.Asm!$F$38*Q152</f>
        <v>0</v>
      </c>
      <c r="R160" s="508">
        <f>SUM(R156,R157-(IFERROR(VLOOKUP('D2'!$C$50,$C$45:R$51,5+R$4,0),0)))*G.Asm!$F$38*R152</f>
        <v>0</v>
      </c>
      <c r="S160" s="508">
        <f>SUM(S156,S157-(IFERROR(VLOOKUP('D2'!$C$50,$C$45:S$51,5+S$4,0),0)))*G.Asm!$F$38*S152</f>
        <v>0</v>
      </c>
      <c r="T160" s="508">
        <f>SUM(T156,T157-(IFERROR(VLOOKUP('D2'!$C$50,$C$45:T$51,5+T$4,0),0)))*G.Asm!$F$38*T152</f>
        <v>0</v>
      </c>
      <c r="U160" s="508">
        <f>SUM(U156,U157-(IFERROR(VLOOKUP('D2'!$C$50,$C$45:U$51,5+U$4,0),0)))*G.Asm!$F$38*U152</f>
        <v>0</v>
      </c>
      <c r="V160" s="508">
        <f>SUM(V156,V157-(IFERROR(VLOOKUP('D2'!$C$50,$C$45:V$51,5+V$4,0),0)))*G.Asm!$F$38*V152</f>
        <v>0</v>
      </c>
      <c r="W160" s="508">
        <f>SUM(W156,W157-(IFERROR(VLOOKUP('D2'!$C$50,$C$45:W$51,5+W$4,0),0)))*G.Asm!$F$38*W152</f>
        <v>0</v>
      </c>
      <c r="X160" s="508">
        <f>SUM(X156,X157-(IFERROR(VLOOKUP('D2'!$C$50,$C$45:X$51,5+X$4,0),0)))*G.Asm!$F$38*X152</f>
        <v>0</v>
      </c>
      <c r="Y160" s="508">
        <f>SUM(Y156,Y157-(IFERROR(VLOOKUP('D2'!$C$50,$C$45:Y$51,5+Y$4,0),0)))*G.Asm!$F$38*Y152</f>
        <v>0</v>
      </c>
      <c r="Z160" s="508">
        <f>SUM(Z156,Z157-(IFERROR(VLOOKUP('D2'!$C$50,$C$45:Z$51,5+Z$4,0),0)))*G.Asm!$F$38*Z152</f>
        <v>0</v>
      </c>
      <c r="AA160" s="508">
        <f>SUM(AA156,AA157-(IFERROR(VLOOKUP('D2'!$C$50,$C$45:AA$51,5+AA$4,0),0)))*G.Asm!$F$38*AA152</f>
        <v>0</v>
      </c>
      <c r="AB160" s="508">
        <f>SUM(AB156,AB157-(IFERROR(VLOOKUP('D2'!$C$50,$C$45:AB$51,5+AB$4,0),0)))*G.Asm!$F$38*AB152</f>
        <v>0</v>
      </c>
      <c r="AC160" s="508">
        <f>SUM(AC156,AC157-(IFERROR(VLOOKUP('D2'!$C$50,$C$45:AC$51,5+AC$4,0),0)))*G.Asm!$F$38*AC152</f>
        <v>0</v>
      </c>
      <c r="AD160" s="508">
        <f>SUM(AD156,AD157-(IFERROR(VLOOKUP('D2'!$C$50,$C$45:AD$51,5+AD$4,0),0)))*G.Asm!$F$38*AD152</f>
        <v>0</v>
      </c>
      <c r="AE160" s="508">
        <f>SUM(AE156,AE157-(IFERROR(VLOOKUP('D2'!$C$50,$C$45:AE$51,5+AE$4,0),0)))*G.Asm!$F$38*AE152</f>
        <v>0</v>
      </c>
      <c r="AF160" s="508">
        <f>SUM(AF156,AF157-(IFERROR(VLOOKUP('D2'!$C$50,$C$45:AF$51,5+AF$4,0),0)))*G.Asm!$F$38*AF152</f>
        <v>0</v>
      </c>
      <c r="AG160" s="508">
        <f>SUM(AG156,AG157-(IFERROR(VLOOKUP('D2'!$C$50,$C$45:AG$51,5+AG$4,0),0)))*G.Asm!$F$38*AG152</f>
        <v>0</v>
      </c>
      <c r="AH160" s="508">
        <f>SUM(AH156,AH157-(IFERROR(VLOOKUP('D2'!$C$50,$C$45:AH$51,5+AH$4,0),0)))*G.Asm!$F$38*AH152</f>
        <v>0</v>
      </c>
      <c r="AI160" s="508">
        <f>SUM(AI156,AI157-(IFERROR(VLOOKUP('D2'!$C$50,$C$45:AI$51,5+AI$4,0),0)))*G.Asm!$F$38*AI152</f>
        <v>0</v>
      </c>
      <c r="AJ160" s="508">
        <f>SUM(AJ156,AJ157-(IFERROR(VLOOKUP('D2'!$C$50,$C$45:AJ$51,5+AJ$4,0),0)))*G.Asm!$F$38*AJ152</f>
        <v>0</v>
      </c>
      <c r="AK160" s="508">
        <f>SUM(AK156,AK157-(IFERROR(VLOOKUP('D2'!$C$50,$C$45:AK$51,5+AK$4,0),0)))*G.Asm!$F$38*AK152</f>
        <v>0</v>
      </c>
      <c r="AL160" s="508">
        <f>SUM(AL156,AL157-(IFERROR(VLOOKUP('D2'!$C$50,$C$45:AL$51,5+AL$4,0),0)))*G.Asm!$F$38*AL152</f>
        <v>0</v>
      </c>
      <c r="AM160" s="508">
        <f>SUM(AM156,AM157-(IFERROR(VLOOKUP('D2'!$C$50,$C$45:AM$51,5+AM$4,0),0)))*G.Asm!$F$38*AM152</f>
        <v>0</v>
      </c>
      <c r="AN160" s="508">
        <f>SUM(AN156,AN157-(IFERROR(VLOOKUP('D2'!$C$50,$C$45:AN$51,5+AN$4,0),0)))*G.Asm!$F$38*AN152</f>
        <v>0</v>
      </c>
      <c r="AO160" s="508">
        <f>SUM(AO156,AO157-(IFERROR(VLOOKUP('D2'!$C$50,$C$45:AO$51,5+AO$4,0),0)))*G.Asm!$F$38*AO152</f>
        <v>0</v>
      </c>
      <c r="AP160" s="508">
        <f>SUM(AP156,AP157-(IFERROR(VLOOKUP('D2'!$C$50,$C$45:AP$51,5+AP$4,0),0)))*G.Asm!$F$38*AP152</f>
        <v>0</v>
      </c>
      <c r="AQ160" s="508">
        <f>SUM(AQ156,AQ157-(IFERROR(VLOOKUP('D2'!$C$50,$C$45:AQ$51,5+AQ$4,0),0)))*G.Asm!$F$38*AQ152</f>
        <v>0</v>
      </c>
      <c r="AR160" s="508">
        <f>SUM(AR156,AR157-(IFERROR(VLOOKUP('D2'!$C$50,$C$45:AR$51,5+AR$4,0),0)))*G.Asm!$F$38*AR152</f>
        <v>0</v>
      </c>
      <c r="AS160" s="508">
        <f>SUM(AS156,AS157-(IFERROR(VLOOKUP('D2'!$C$50,$C$45:AS$51,5+AS$4,0),0)))*G.Asm!$F$38*AS152</f>
        <v>0</v>
      </c>
      <c r="AT160" s="508">
        <f>SUM(AT156,AT157-(IFERROR(VLOOKUP('D2'!$C$50,$C$45:AT$51,5+AT$4,0),0)))*G.Asm!$F$38*AT152</f>
        <v>0</v>
      </c>
      <c r="AU160" s="508">
        <f>SUM(AU156,AU157-(IFERROR(VLOOKUP('D2'!$C$50,$C$45:AU$51,5+AU$4,0),0)))*G.Asm!$F$38*AU152</f>
        <v>0</v>
      </c>
      <c r="AV160" s="508">
        <f>SUM(AV156,AV157-(IFERROR(VLOOKUP('D2'!$C$50,$C$45:AV$51,5+AV$4,0),0)))*G.Asm!$F$38*AV152</f>
        <v>0</v>
      </c>
      <c r="AW160" s="508">
        <f>SUM(AW156,AW157-(IFERROR(VLOOKUP('D2'!$C$50,$C$45:AW$51,5+AW$4,0),0)))*G.Asm!$F$38*AW152</f>
        <v>0</v>
      </c>
      <c r="AX160" s="508">
        <f>SUM(AX156,AX157-(IFERROR(VLOOKUP('D2'!$C$50,$C$45:AX$51,5+AX$4,0),0)))*G.Asm!$F$38*AX152</f>
        <v>0</v>
      </c>
      <c r="AY160" s="508">
        <f>SUM(AY156,AY157-(IFERROR(VLOOKUP('D2'!$C$50,$C$45:AY$51,5+AY$4,0),0)))*G.Asm!$F$38*AY152</f>
        <v>0</v>
      </c>
      <c r="AZ160" s="508">
        <f>SUM(AZ156,AZ157-(IFERROR(VLOOKUP('D2'!$C$50,$C$45:AZ$51,5+AZ$4,0),0)))*G.Asm!$F$38*AZ152</f>
        <v>0</v>
      </c>
      <c r="BA160" s="508">
        <f>SUM(BA156,BA157-(IFERROR(VLOOKUP('D2'!$C$50,$C$45:BA$51,5+BA$4,0),0)))*G.Asm!$F$38*BA152</f>
        <v>0</v>
      </c>
      <c r="BB160" s="508">
        <f>SUM(BB156,BB157-(IFERROR(VLOOKUP('D2'!$C$50,$C$45:BB$51,5+BB$4,0),0)))*G.Asm!$F$38*BB152</f>
        <v>0</v>
      </c>
      <c r="BC160" s="508">
        <f>SUM(BC156,BC157-(IFERROR(VLOOKUP('D2'!$C$50,$C$45:BC$51,5+BC$4,0),0)))*G.Asm!$F$38*BC152</f>
        <v>0</v>
      </c>
      <c r="BD160" s="508">
        <f>SUM(BD156,BD157-(IFERROR(VLOOKUP('D2'!$C$50,$C$45:BD$51,5+BD$4,0),0)))*G.Asm!$F$38*BD152</f>
        <v>0</v>
      </c>
      <c r="BE160" s="508">
        <f>SUM(BE156,BE157-(IFERROR(VLOOKUP('D2'!$C$50,$C$45:BE$51,5+BE$4,0),0)))*G.Asm!$F$38*BE152</f>
        <v>0</v>
      </c>
      <c r="BF160" s="508">
        <f>SUM(BF156,BF157-(IFERROR(VLOOKUP('D2'!$C$50,$C$45:BF$51,5+BF$4,0),0)))*G.Asm!$F$38*BF152</f>
        <v>0</v>
      </c>
      <c r="BG160" s="508">
        <f>SUM(BG156,BG157-(IFERROR(VLOOKUP('D2'!$C$50,$C$45:BG$51,5+BG$4,0),0)))*G.Asm!$F$38*BG152</f>
        <v>0</v>
      </c>
      <c r="BH160" s="508">
        <f>SUM(BH156,BH157-(IFERROR(VLOOKUP('D2'!$C$50,$C$45:BH$51,5+BH$4,0),0)))*G.Asm!$F$38*BH152</f>
        <v>0</v>
      </c>
      <c r="BI160" s="508">
        <f>SUM(BI156,BI157-(IFERROR(VLOOKUP('D2'!$C$50,$C$45:BI$51,5+BI$4,0),0)))*G.Asm!$F$38*BI152</f>
        <v>0</v>
      </c>
      <c r="BJ160" s="508">
        <f>SUM(BJ156,BJ157-(IFERROR(VLOOKUP('D2'!$C$50,$C$45:BJ$51,5+BJ$4,0),0)))*G.Asm!$F$38*BJ152</f>
        <v>0</v>
      </c>
      <c r="BK160" s="508">
        <f>SUM(BK156,BK157-(IFERROR(VLOOKUP('D2'!$C$50,$C$45:BK$51,5+BK$4,0),0)))*G.Asm!$F$38*BK152</f>
        <v>0</v>
      </c>
      <c r="BL160" s="508">
        <f>SUM(BL156,BL157-(IFERROR(VLOOKUP('D2'!$C$50,$C$45:BL$51,5+BL$4,0),0)))*G.Asm!$F$38*BL152</f>
        <v>0</v>
      </c>
      <c r="BM160" s="508">
        <f>SUM(BM156,BM157-(IFERROR(VLOOKUP('D2'!$C$50,$C$45:BM$51,5+BM$4,0),0)))*G.Asm!$F$38*BM152</f>
        <v>0</v>
      </c>
      <c r="BN160" s="508">
        <f>SUM(BN156,BN157-(IFERROR(VLOOKUP('D2'!$C$50,$C$45:BN$51,5+BN$4,0),0)))*G.Asm!$F$38*BN152</f>
        <v>0</v>
      </c>
      <c r="BO160" s="508">
        <f>SUM(BO156,BO157-(IFERROR(VLOOKUP('D2'!$C$50,$C$45:BO$51,5+BO$4,0),0)))*G.Asm!$F$38*BO152</f>
        <v>0</v>
      </c>
      <c r="BP160" s="508">
        <f>SUM(BP156,BP157-(IFERROR(VLOOKUP('D2'!$C$50,$C$45:BP$51,5+BP$4,0),0)))*G.Asm!$F$38*BP152</f>
        <v>0</v>
      </c>
      <c r="BQ160" s="508">
        <f>SUM(BQ156,BQ157-(IFERROR(VLOOKUP('D2'!$C$50,$C$45:BQ$51,5+BQ$4,0),0)))*G.Asm!$F$38*BQ152</f>
        <v>0</v>
      </c>
      <c r="BR160" s="508">
        <f>SUM(BR156,BR157-(IFERROR(VLOOKUP('D2'!$C$50,$C$45:BR$51,5+BR$4,0),0)))*G.Asm!$F$38*BR152</f>
        <v>0</v>
      </c>
      <c r="BS160" s="508">
        <f>SUM(BS156,BS157-(IFERROR(VLOOKUP('D2'!$C$50,$C$45:BS$51,5+BS$4,0),0)))*G.Asm!$F$38*BS152</f>
        <v>0</v>
      </c>
      <c r="BT160" s="508">
        <f>SUM(BT156,BT157-(IFERROR(VLOOKUP('D2'!$C$50,$C$45:BT$51,5+BT$4,0),0)))*G.Asm!$F$38*BT152</f>
        <v>0</v>
      </c>
      <c r="BU160" s="508">
        <f>SUM(BU156,BU157-(IFERROR(VLOOKUP('D2'!$C$50,$C$45:BU$51,5+BU$4,0),0)))*G.Asm!$F$38*BU152</f>
        <v>0</v>
      </c>
      <c r="BV160" s="508">
        <f>SUM(BV156,BV157-(IFERROR(VLOOKUP('D2'!$C$50,$C$45:BV$51,5+BV$4,0),0)))*G.Asm!$F$38*BV152</f>
        <v>0</v>
      </c>
      <c r="BW160" s="508">
        <f>SUM(BW156,BW157-(IFERROR(VLOOKUP('D2'!$C$50,$C$45:BW$51,5+BW$4,0),0)))*G.Asm!$F$38*BW152</f>
        <v>0</v>
      </c>
      <c r="BX160" s="508">
        <f>SUM(BX156,BX157-(IFERROR(VLOOKUP('D2'!$C$50,$C$45:BX$51,5+BX$4,0),0)))*G.Asm!$F$38*BX152</f>
        <v>0</v>
      </c>
      <c r="BY160" s="508">
        <f>SUM(BY156,BY157-(IFERROR(VLOOKUP('D2'!$C$50,$C$45:BY$51,5+BY$4,0),0)))*G.Asm!$F$38*BY152</f>
        <v>0</v>
      </c>
      <c r="BZ160" s="508">
        <f>SUM(BZ156,BZ157-(IFERROR(VLOOKUP('D2'!$C$50,$C$45:BZ$51,5+BZ$4,0),0)))*G.Asm!$F$38*BZ152</f>
        <v>0</v>
      </c>
      <c r="CA160" s="508">
        <f>SUM(CA156,CA157-(IFERROR(VLOOKUP('D2'!$C$50,$C$45:CA$51,5+CA$4,0),0)))*G.Asm!$F$38*CA152</f>
        <v>0</v>
      </c>
      <c r="CB160" s="508">
        <f>SUM(CB156,CB157-(IFERROR(VLOOKUP('D2'!$C$50,$C$45:CB$51,5+CB$4,0),0)))*G.Asm!$F$38*CB152</f>
        <v>0</v>
      </c>
      <c r="CC160" s="508">
        <f>SUM(CC156,CC157-(IFERROR(VLOOKUP('D2'!$C$50,$C$45:CC$51,5+CC$4,0),0)))*G.Asm!$F$38*CC152</f>
        <v>0</v>
      </c>
      <c r="CD160" s="508">
        <f>SUM(CD156,CD157-(IFERROR(VLOOKUP('D2'!$C$50,$C$45:CD$51,5+CD$4,0),0)))*G.Asm!$F$38*CD152</f>
        <v>0</v>
      </c>
      <c r="CE160" s="508">
        <f>SUM(CE156,CE157-(IFERROR(VLOOKUP('D2'!$C$50,$C$45:CE$51,5+CE$4,0),0)))*G.Asm!$F$38*CE152</f>
        <v>0</v>
      </c>
      <c r="CF160" s="508">
        <f>SUM(CF156,CF157-(IFERROR(VLOOKUP('D2'!$C$50,$C$45:CF$51,5+CF$4,0),0)))*G.Asm!$F$38*CF152</f>
        <v>0</v>
      </c>
      <c r="CG160" s="508">
        <f>SUM(CG156,CG157-(IFERROR(VLOOKUP('D2'!$C$50,$C$45:CG$51,5+CG$4,0),0)))*G.Asm!$F$38*CG152</f>
        <v>0</v>
      </c>
      <c r="CH160" s="508">
        <f>SUM(CH156,CH157-(IFERROR(VLOOKUP('D2'!$C$50,$C$45:CH$51,5+CH$4,0),0)))*G.Asm!$F$38*CH152</f>
        <v>0</v>
      </c>
      <c r="CI160" s="508">
        <f>SUM(CI156,CI157-(IFERROR(VLOOKUP('D2'!$C$50,$C$45:CI$51,5+CI$4,0),0)))*G.Asm!$F$38*CI152</f>
        <v>0</v>
      </c>
      <c r="CJ160" s="508">
        <f>SUM(CJ156,CJ157-(IFERROR(VLOOKUP('D2'!$C$50,$C$45:CJ$51,5+CJ$4,0),0)))*G.Asm!$F$38*CJ152</f>
        <v>0</v>
      </c>
      <c r="CK160" s="508">
        <f>SUM(CK156,CK157-(IFERROR(VLOOKUP('D2'!$C$50,$C$45:CK$51,5+CK$4,0),0)))*G.Asm!$F$38*CK152</f>
        <v>0</v>
      </c>
      <c r="CL160" s="508">
        <f>SUM(CL156,CL157-(IFERROR(VLOOKUP('D2'!$C$50,$C$45:CL$51,5+CL$4,0),0)))*G.Asm!$F$38*CL152</f>
        <v>0</v>
      </c>
      <c r="CM160" s="508">
        <f>SUM(CM156,CM157-(IFERROR(VLOOKUP('D2'!$C$50,$C$45:CM$51,5+CM$4,0),0)))*G.Asm!$F$38*CM152</f>
        <v>0</v>
      </c>
      <c r="CN160" s="508">
        <f>SUM(CN156,CN157-(IFERROR(VLOOKUP('D2'!$C$50,$C$45:CN$51,5+CN$4,0),0)))*G.Asm!$F$38*CN152</f>
        <v>0</v>
      </c>
      <c r="CO160" s="508">
        <f>SUM(CO156,CO157-(IFERROR(VLOOKUP('D2'!$C$50,$C$45:CO$51,5+CO$4,0),0)))*G.Asm!$F$38*CO152</f>
        <v>0</v>
      </c>
      <c r="CP160" s="508">
        <f>SUM(CP156,CP157-(IFERROR(VLOOKUP('D2'!$C$50,$C$45:CP$51,5+CP$4,0),0)))*G.Asm!$F$38*CP152</f>
        <v>0</v>
      </c>
      <c r="CQ160" s="508">
        <f>SUM(CQ156,CQ157-(IFERROR(VLOOKUP('D2'!$C$50,$C$45:CQ$51,5+CQ$4,0),0)))*G.Asm!$F$38*CQ152</f>
        <v>0</v>
      </c>
      <c r="CR160" s="508">
        <f>SUM(CR156,CR157-(IFERROR(VLOOKUP('D2'!$C$50,$C$45:CR$51,5+CR$4,0),0)))*G.Asm!$F$38*CR152</f>
        <v>0</v>
      </c>
      <c r="CS160" s="508">
        <f>SUM(CS156,CS157-(IFERROR(VLOOKUP('D2'!$C$50,$C$45:CS$51,5+CS$4,0),0)))*G.Asm!$F$38*CS152</f>
        <v>0</v>
      </c>
      <c r="CT160" s="12"/>
      <c r="CV160" s="71"/>
      <c r="CW160" s="71"/>
      <c r="CX160" s="384"/>
    </row>
    <row r="161" spans="3:98" s="3" customFormat="1" ht="14.25" hidden="1" customHeight="1" x14ac:dyDescent="0.3">
      <c r="C161" s="87"/>
      <c r="E161" s="495"/>
      <c r="F161" s="495"/>
      <c r="G161" s="510"/>
      <c r="H161" s="510"/>
      <c r="I161" s="510"/>
      <c r="J161" s="510"/>
      <c r="K161" s="510"/>
      <c r="L161" s="510"/>
      <c r="M161" s="510"/>
      <c r="N161" s="510"/>
      <c r="O161" s="510"/>
      <c r="P161" s="510"/>
      <c r="Q161" s="510"/>
      <c r="R161" s="510"/>
      <c r="S161" s="510"/>
      <c r="T161" s="510"/>
      <c r="U161" s="510"/>
      <c r="V161" s="510"/>
      <c r="W161" s="510"/>
      <c r="X161" s="510"/>
      <c r="Y161" s="510"/>
      <c r="Z161" s="510"/>
      <c r="AA161" s="510"/>
      <c r="AB161" s="510"/>
      <c r="AC161" s="510"/>
      <c r="AD161" s="510"/>
      <c r="AE161" s="510"/>
      <c r="AF161" s="510"/>
      <c r="AG161" s="510"/>
      <c r="AH161" s="510"/>
      <c r="AI161" s="510"/>
      <c r="AJ161" s="510"/>
      <c r="AK161" s="510"/>
      <c r="AL161" s="510"/>
      <c r="AM161" s="510"/>
      <c r="AN161" s="510"/>
      <c r="AO161" s="510"/>
      <c r="AP161" s="510"/>
      <c r="AQ161" s="510"/>
      <c r="AR161" s="510"/>
      <c r="AS161" s="510"/>
      <c r="AT161" s="510"/>
      <c r="AU161" s="510"/>
      <c r="AV161" s="510"/>
      <c r="AW161" s="510"/>
      <c r="AX161" s="510"/>
      <c r="AY161" s="510"/>
      <c r="AZ161" s="510"/>
      <c r="BA161" s="510"/>
      <c r="BB161" s="510"/>
      <c r="BC161" s="510"/>
      <c r="BD161" s="510"/>
      <c r="BE161" s="510"/>
      <c r="BF161" s="510"/>
      <c r="BG161" s="510"/>
      <c r="BH161" s="510"/>
      <c r="BI161" s="510"/>
      <c r="BJ161" s="510"/>
      <c r="BK161" s="510"/>
      <c r="BL161" s="510"/>
      <c r="BM161" s="510"/>
      <c r="BN161" s="510"/>
      <c r="BO161" s="510"/>
      <c r="BP161" s="510"/>
      <c r="BQ161" s="510"/>
      <c r="BR161" s="510"/>
      <c r="BS161" s="510"/>
      <c r="BT161" s="510"/>
      <c r="BU161" s="510"/>
      <c r="BV161" s="510"/>
      <c r="BW161" s="510"/>
      <c r="BX161" s="510"/>
      <c r="BY161" s="510"/>
      <c r="BZ161" s="510"/>
      <c r="CA161" s="510"/>
      <c r="CB161" s="510"/>
      <c r="CC161" s="510"/>
      <c r="CD161" s="510"/>
      <c r="CE161" s="510"/>
      <c r="CF161" s="510"/>
      <c r="CG161" s="510"/>
      <c r="CH161" s="510"/>
      <c r="CI161" s="510"/>
      <c r="CJ161" s="510"/>
      <c r="CK161" s="510"/>
      <c r="CL161" s="510"/>
      <c r="CM161" s="510"/>
      <c r="CN161" s="510"/>
      <c r="CO161" s="510"/>
      <c r="CP161" s="510"/>
      <c r="CQ161" s="510"/>
      <c r="CR161" s="510"/>
      <c r="CS161" s="510"/>
      <c r="CT161" s="12"/>
    </row>
    <row r="162" spans="3:98" hidden="1" x14ac:dyDescent="0.35">
      <c r="C162" s="77" t="s">
        <v>148</v>
      </c>
      <c r="D162" s="55"/>
      <c r="E162" s="492">
        <f>-SUM(E156,E157,E159,E160)+E158</f>
        <v>0</v>
      </c>
      <c r="F162" s="492">
        <f t="shared" ref="F162:BQ162" si="41">-SUM(F156,F157,F159,F160)+F158</f>
        <v>0</v>
      </c>
      <c r="G162" s="492">
        <f t="shared" si="41"/>
        <v>0</v>
      </c>
      <c r="H162" s="492">
        <f t="shared" si="41"/>
        <v>0</v>
      </c>
      <c r="I162" s="492">
        <f t="shared" si="41"/>
        <v>0</v>
      </c>
      <c r="J162" s="492">
        <f t="shared" si="41"/>
        <v>0</v>
      </c>
      <c r="K162" s="492">
        <f t="shared" si="41"/>
        <v>0</v>
      </c>
      <c r="L162" s="492">
        <f t="shared" si="41"/>
        <v>0</v>
      </c>
      <c r="M162" s="492">
        <f t="shared" si="41"/>
        <v>0</v>
      </c>
      <c r="N162" s="492">
        <f t="shared" si="41"/>
        <v>0</v>
      </c>
      <c r="O162" s="492">
        <f t="shared" si="41"/>
        <v>0</v>
      </c>
      <c r="P162" s="492">
        <f t="shared" si="41"/>
        <v>0</v>
      </c>
      <c r="Q162" s="492">
        <f t="shared" si="41"/>
        <v>0</v>
      </c>
      <c r="R162" s="492">
        <f t="shared" si="41"/>
        <v>0</v>
      </c>
      <c r="S162" s="492">
        <f t="shared" si="41"/>
        <v>0</v>
      </c>
      <c r="T162" s="492">
        <f t="shared" si="41"/>
        <v>0</v>
      </c>
      <c r="U162" s="492">
        <f t="shared" si="41"/>
        <v>0</v>
      </c>
      <c r="V162" s="492">
        <f t="shared" si="41"/>
        <v>0</v>
      </c>
      <c r="W162" s="492">
        <f t="shared" si="41"/>
        <v>0</v>
      </c>
      <c r="X162" s="492">
        <f t="shared" si="41"/>
        <v>0</v>
      </c>
      <c r="Y162" s="492">
        <f t="shared" si="41"/>
        <v>0</v>
      </c>
      <c r="Z162" s="492">
        <f t="shared" si="41"/>
        <v>0</v>
      </c>
      <c r="AA162" s="492">
        <f t="shared" si="41"/>
        <v>0</v>
      </c>
      <c r="AB162" s="492">
        <f t="shared" si="41"/>
        <v>0</v>
      </c>
      <c r="AC162" s="492">
        <f t="shared" si="41"/>
        <v>0</v>
      </c>
      <c r="AD162" s="492">
        <f t="shared" si="41"/>
        <v>0</v>
      </c>
      <c r="AE162" s="492">
        <f t="shared" si="41"/>
        <v>0</v>
      </c>
      <c r="AF162" s="492">
        <f t="shared" si="41"/>
        <v>0</v>
      </c>
      <c r="AG162" s="492">
        <f t="shared" si="41"/>
        <v>0</v>
      </c>
      <c r="AH162" s="492">
        <f t="shared" si="41"/>
        <v>0</v>
      </c>
      <c r="AI162" s="492">
        <f t="shared" si="41"/>
        <v>0</v>
      </c>
      <c r="AJ162" s="492">
        <f t="shared" si="41"/>
        <v>0</v>
      </c>
      <c r="AK162" s="492">
        <f t="shared" si="41"/>
        <v>0</v>
      </c>
      <c r="AL162" s="492">
        <f t="shared" si="41"/>
        <v>0</v>
      </c>
      <c r="AM162" s="492">
        <f t="shared" si="41"/>
        <v>0</v>
      </c>
      <c r="AN162" s="492">
        <f t="shared" si="41"/>
        <v>0</v>
      </c>
      <c r="AO162" s="492">
        <f t="shared" si="41"/>
        <v>0</v>
      </c>
      <c r="AP162" s="492">
        <f t="shared" si="41"/>
        <v>0</v>
      </c>
      <c r="AQ162" s="492">
        <f t="shared" si="41"/>
        <v>0</v>
      </c>
      <c r="AR162" s="492">
        <f t="shared" si="41"/>
        <v>0</v>
      </c>
      <c r="AS162" s="492">
        <f t="shared" si="41"/>
        <v>0</v>
      </c>
      <c r="AT162" s="492">
        <f t="shared" si="41"/>
        <v>0</v>
      </c>
      <c r="AU162" s="492">
        <f t="shared" si="41"/>
        <v>0</v>
      </c>
      <c r="AV162" s="492">
        <f t="shared" si="41"/>
        <v>0</v>
      </c>
      <c r="AW162" s="492">
        <f t="shared" si="41"/>
        <v>0</v>
      </c>
      <c r="AX162" s="492">
        <f t="shared" si="41"/>
        <v>0</v>
      </c>
      <c r="AY162" s="492">
        <f t="shared" si="41"/>
        <v>0</v>
      </c>
      <c r="AZ162" s="492">
        <f t="shared" si="41"/>
        <v>0</v>
      </c>
      <c r="BA162" s="492">
        <f t="shared" si="41"/>
        <v>0</v>
      </c>
      <c r="BB162" s="492">
        <f t="shared" si="41"/>
        <v>0</v>
      </c>
      <c r="BC162" s="492">
        <f t="shared" si="41"/>
        <v>0</v>
      </c>
      <c r="BD162" s="492">
        <f t="shared" si="41"/>
        <v>0</v>
      </c>
      <c r="BE162" s="492">
        <f t="shared" si="41"/>
        <v>0</v>
      </c>
      <c r="BF162" s="492">
        <f t="shared" si="41"/>
        <v>0</v>
      </c>
      <c r="BG162" s="492">
        <f t="shared" si="41"/>
        <v>0</v>
      </c>
      <c r="BH162" s="492">
        <f t="shared" si="41"/>
        <v>0</v>
      </c>
      <c r="BI162" s="492">
        <f t="shared" si="41"/>
        <v>0</v>
      </c>
      <c r="BJ162" s="492">
        <f t="shared" si="41"/>
        <v>0</v>
      </c>
      <c r="BK162" s="492">
        <f t="shared" si="41"/>
        <v>0</v>
      </c>
      <c r="BL162" s="492">
        <f t="shared" si="41"/>
        <v>0</v>
      </c>
      <c r="BM162" s="492">
        <f t="shared" si="41"/>
        <v>0</v>
      </c>
      <c r="BN162" s="492">
        <f t="shared" si="41"/>
        <v>0</v>
      </c>
      <c r="BO162" s="492">
        <f t="shared" si="41"/>
        <v>0</v>
      </c>
      <c r="BP162" s="492">
        <f t="shared" si="41"/>
        <v>0</v>
      </c>
      <c r="BQ162" s="492">
        <f t="shared" si="41"/>
        <v>0</v>
      </c>
      <c r="BR162" s="492">
        <f t="shared" ref="BR162:CS162" si="42">-SUM(BR156,BR157,BR159,BR160)+BR158</f>
        <v>0</v>
      </c>
      <c r="BS162" s="492">
        <f t="shared" si="42"/>
        <v>0</v>
      </c>
      <c r="BT162" s="492">
        <f t="shared" si="42"/>
        <v>0</v>
      </c>
      <c r="BU162" s="492">
        <f t="shared" si="42"/>
        <v>0</v>
      </c>
      <c r="BV162" s="492">
        <f t="shared" si="42"/>
        <v>0</v>
      </c>
      <c r="BW162" s="492">
        <f t="shared" si="42"/>
        <v>0</v>
      </c>
      <c r="BX162" s="492">
        <f t="shared" si="42"/>
        <v>0</v>
      </c>
      <c r="BY162" s="492">
        <f t="shared" si="42"/>
        <v>0</v>
      </c>
      <c r="BZ162" s="492">
        <f t="shared" si="42"/>
        <v>0</v>
      </c>
      <c r="CA162" s="492">
        <f t="shared" si="42"/>
        <v>0</v>
      </c>
      <c r="CB162" s="492">
        <f t="shared" si="42"/>
        <v>0</v>
      </c>
      <c r="CC162" s="492">
        <f t="shared" si="42"/>
        <v>0</v>
      </c>
      <c r="CD162" s="492">
        <f t="shared" si="42"/>
        <v>0</v>
      </c>
      <c r="CE162" s="492">
        <f t="shared" si="42"/>
        <v>0</v>
      </c>
      <c r="CF162" s="492">
        <f t="shared" si="42"/>
        <v>0</v>
      </c>
      <c r="CG162" s="492">
        <f t="shared" si="42"/>
        <v>0</v>
      </c>
      <c r="CH162" s="492">
        <f t="shared" si="42"/>
        <v>0</v>
      </c>
      <c r="CI162" s="492">
        <f t="shared" si="42"/>
        <v>0</v>
      </c>
      <c r="CJ162" s="492">
        <f t="shared" si="42"/>
        <v>0</v>
      </c>
      <c r="CK162" s="492">
        <f t="shared" si="42"/>
        <v>0</v>
      </c>
      <c r="CL162" s="492">
        <f t="shared" si="42"/>
        <v>0</v>
      </c>
      <c r="CM162" s="492">
        <f t="shared" si="42"/>
        <v>0</v>
      </c>
      <c r="CN162" s="492">
        <f t="shared" si="42"/>
        <v>0</v>
      </c>
      <c r="CO162" s="492">
        <f t="shared" si="42"/>
        <v>0</v>
      </c>
      <c r="CP162" s="492">
        <f t="shared" si="42"/>
        <v>0</v>
      </c>
      <c r="CQ162" s="492">
        <f t="shared" si="42"/>
        <v>0</v>
      </c>
      <c r="CR162" s="492">
        <f t="shared" si="42"/>
        <v>0</v>
      </c>
      <c r="CS162" s="492">
        <f t="shared" si="42"/>
        <v>0</v>
      </c>
      <c r="CT162" s="13"/>
    </row>
    <row r="163" spans="3:98" hidden="1" x14ac:dyDescent="0.35">
      <c r="C163" s="88"/>
      <c r="D163" s="55"/>
      <c r="E163" s="511"/>
      <c r="F163" s="511"/>
      <c r="G163" s="495"/>
      <c r="H163" s="495"/>
      <c r="I163" s="495"/>
      <c r="J163" s="495"/>
      <c r="K163" s="495"/>
      <c r="L163" s="495"/>
      <c r="M163" s="495"/>
      <c r="N163" s="495"/>
      <c r="O163" s="495"/>
      <c r="P163" s="495"/>
      <c r="Q163" s="495"/>
      <c r="R163" s="495"/>
      <c r="S163" s="495"/>
      <c r="T163" s="495"/>
      <c r="U163" s="495"/>
      <c r="V163" s="495"/>
      <c r="W163" s="495"/>
      <c r="X163" s="495"/>
      <c r="Y163" s="495"/>
      <c r="Z163" s="495"/>
      <c r="AA163" s="495"/>
      <c r="AB163" s="495"/>
      <c r="AC163" s="495"/>
      <c r="AD163" s="495"/>
      <c r="AE163" s="495"/>
      <c r="AF163" s="495"/>
      <c r="AG163" s="495"/>
      <c r="AH163" s="495"/>
      <c r="AI163" s="495"/>
      <c r="AJ163" s="495"/>
      <c r="AK163" s="495"/>
      <c r="AL163" s="495"/>
      <c r="AM163" s="495"/>
      <c r="AN163" s="495"/>
      <c r="AO163" s="495"/>
      <c r="AP163" s="495"/>
      <c r="AQ163" s="495"/>
      <c r="AR163" s="495"/>
      <c r="AS163" s="495"/>
      <c r="AT163" s="495"/>
      <c r="AU163" s="495"/>
      <c r="AV163" s="495"/>
      <c r="AW163" s="495"/>
      <c r="AX163" s="495"/>
      <c r="AY163" s="495"/>
      <c r="AZ163" s="495"/>
      <c r="BA163" s="495"/>
      <c r="BB163" s="495"/>
      <c r="BC163" s="495"/>
      <c r="BD163" s="495"/>
      <c r="BE163" s="495"/>
      <c r="BF163" s="495"/>
      <c r="BG163" s="495"/>
      <c r="BH163" s="495"/>
      <c r="BI163" s="495"/>
      <c r="BJ163" s="495"/>
      <c r="BK163" s="495"/>
      <c r="BL163" s="495"/>
      <c r="BM163" s="495"/>
      <c r="BN163" s="495"/>
      <c r="BO163" s="495"/>
      <c r="BP163" s="495"/>
      <c r="BQ163" s="495"/>
      <c r="BR163" s="495"/>
      <c r="BS163" s="495"/>
      <c r="BT163" s="495"/>
      <c r="BU163" s="495"/>
      <c r="BV163" s="495"/>
      <c r="BW163" s="495"/>
      <c r="BX163" s="495"/>
      <c r="BY163" s="495"/>
      <c r="BZ163" s="495"/>
      <c r="CA163" s="495"/>
      <c r="CB163" s="495"/>
      <c r="CC163" s="495"/>
      <c r="CD163" s="495"/>
      <c r="CE163" s="495"/>
      <c r="CF163" s="495"/>
      <c r="CG163" s="495"/>
      <c r="CH163" s="495"/>
      <c r="CI163" s="495"/>
      <c r="CJ163" s="495"/>
      <c r="CK163" s="495"/>
      <c r="CL163" s="495"/>
      <c r="CM163" s="495"/>
      <c r="CN163" s="495"/>
      <c r="CO163" s="495"/>
      <c r="CP163" s="495"/>
      <c r="CQ163" s="495"/>
      <c r="CR163" s="495"/>
      <c r="CS163" s="495"/>
      <c r="CT163" s="13"/>
    </row>
    <row r="164" spans="3:98" s="5" customFormat="1" ht="13" hidden="1" x14ac:dyDescent="0.3">
      <c r="C164" s="217" t="s">
        <v>40</v>
      </c>
      <c r="D164" s="218"/>
      <c r="E164" s="512"/>
      <c r="F164" s="512"/>
      <c r="G164" s="513"/>
      <c r="H164" s="512"/>
      <c r="I164" s="512"/>
      <c r="J164" s="512"/>
      <c r="K164" s="512"/>
      <c r="L164" s="512"/>
      <c r="M164" s="512"/>
      <c r="N164" s="512"/>
      <c r="O164" s="512"/>
      <c r="P164" s="512"/>
      <c r="Q164" s="512"/>
      <c r="R164" s="512"/>
      <c r="S164" s="512"/>
      <c r="T164" s="512"/>
      <c r="U164" s="512"/>
      <c r="V164" s="512"/>
      <c r="W164" s="512"/>
      <c r="X164" s="512"/>
      <c r="Y164" s="512"/>
      <c r="Z164" s="512"/>
      <c r="AA164" s="512"/>
      <c r="AB164" s="512"/>
      <c r="AC164" s="512"/>
      <c r="AD164" s="512"/>
      <c r="AE164" s="512"/>
      <c r="AF164" s="512"/>
      <c r="AG164" s="512"/>
      <c r="AH164" s="512"/>
      <c r="AI164" s="512"/>
      <c r="AJ164" s="512"/>
      <c r="AK164" s="512"/>
      <c r="AL164" s="512"/>
      <c r="AM164" s="512"/>
      <c r="AN164" s="512"/>
      <c r="AO164" s="512"/>
      <c r="AP164" s="512"/>
      <c r="AQ164" s="512"/>
      <c r="AR164" s="512"/>
      <c r="AS164" s="512"/>
      <c r="AT164" s="512"/>
      <c r="AU164" s="512"/>
      <c r="AV164" s="512"/>
      <c r="AW164" s="512"/>
      <c r="AX164" s="512"/>
      <c r="AY164" s="512"/>
      <c r="AZ164" s="512"/>
      <c r="BA164" s="512"/>
      <c r="BB164" s="512"/>
      <c r="BC164" s="512"/>
      <c r="BD164" s="512"/>
      <c r="BE164" s="512"/>
      <c r="BF164" s="512"/>
      <c r="BG164" s="512"/>
      <c r="BH164" s="512"/>
      <c r="BI164" s="512"/>
      <c r="BJ164" s="512"/>
      <c r="BK164" s="512"/>
      <c r="BL164" s="512"/>
      <c r="BM164" s="512"/>
      <c r="BN164" s="512"/>
      <c r="BO164" s="512"/>
      <c r="BP164" s="512"/>
      <c r="BQ164" s="512"/>
      <c r="BR164" s="512"/>
      <c r="BS164" s="512"/>
      <c r="BT164" s="512"/>
      <c r="BU164" s="512"/>
      <c r="BV164" s="512"/>
      <c r="BW164" s="512"/>
      <c r="BX164" s="512"/>
      <c r="BY164" s="512"/>
      <c r="BZ164" s="512"/>
      <c r="CA164" s="512"/>
      <c r="CB164" s="512"/>
      <c r="CC164" s="512"/>
      <c r="CD164" s="512"/>
      <c r="CE164" s="512"/>
      <c r="CF164" s="512"/>
      <c r="CG164" s="512"/>
      <c r="CH164" s="512"/>
      <c r="CI164" s="512"/>
      <c r="CJ164" s="512"/>
      <c r="CK164" s="512"/>
      <c r="CL164" s="512"/>
      <c r="CM164" s="512"/>
      <c r="CN164" s="512"/>
      <c r="CO164" s="512"/>
      <c r="CP164" s="512"/>
      <c r="CQ164" s="512"/>
      <c r="CR164" s="512"/>
      <c r="CS164" s="512"/>
      <c r="CT164" s="12"/>
    </row>
    <row r="165" spans="3:98" hidden="1" x14ac:dyDescent="0.35">
      <c r="E165" s="495"/>
      <c r="F165" s="495"/>
      <c r="G165" s="131"/>
      <c r="H165" s="131"/>
      <c r="I165" s="131"/>
      <c r="J165" s="131"/>
      <c r="K165" s="131"/>
      <c r="L165" s="131"/>
      <c r="M165" s="131"/>
      <c r="N165" s="131"/>
      <c r="O165" s="131"/>
      <c r="P165" s="131"/>
      <c r="Q165" s="131"/>
      <c r="R165" s="131"/>
      <c r="S165" s="131"/>
      <c r="T165" s="131"/>
      <c r="U165" s="131"/>
      <c r="V165" s="131"/>
      <c r="W165" s="131"/>
      <c r="X165" s="131"/>
      <c r="Y165" s="131"/>
      <c r="Z165" s="131"/>
      <c r="AA165" s="131"/>
      <c r="AB165" s="131"/>
      <c r="AC165" s="131"/>
      <c r="AD165" s="131"/>
      <c r="AE165" s="131"/>
      <c r="AF165" s="131"/>
      <c r="AG165" s="131"/>
      <c r="AH165" s="131"/>
      <c r="AI165" s="131"/>
      <c r="AJ165" s="131"/>
      <c r="AK165" s="131"/>
      <c r="AL165" s="131"/>
      <c r="AM165" s="131"/>
      <c r="AN165" s="131"/>
      <c r="AO165" s="131"/>
      <c r="AP165" s="131"/>
      <c r="AQ165" s="131"/>
      <c r="AR165" s="131"/>
      <c r="AS165" s="131"/>
      <c r="AT165" s="131"/>
      <c r="AU165" s="131"/>
      <c r="AV165" s="131"/>
      <c r="AW165" s="131"/>
      <c r="AX165" s="131"/>
      <c r="AY165" s="131"/>
      <c r="AZ165" s="131"/>
      <c r="BA165" s="131"/>
      <c r="BB165" s="131"/>
      <c r="BC165" s="131"/>
      <c r="BD165" s="131"/>
      <c r="BE165" s="131"/>
      <c r="BF165" s="131"/>
      <c r="BG165" s="131"/>
      <c r="BH165" s="131"/>
      <c r="BI165" s="131"/>
      <c r="BJ165" s="131"/>
      <c r="BK165" s="131"/>
      <c r="BL165" s="131"/>
      <c r="BM165" s="131"/>
      <c r="BN165" s="131"/>
      <c r="BO165" s="131"/>
      <c r="BP165" s="131"/>
      <c r="BQ165" s="131"/>
      <c r="BR165" s="131"/>
      <c r="BS165" s="131"/>
      <c r="BT165" s="131"/>
      <c r="BU165" s="131"/>
      <c r="BV165" s="131"/>
      <c r="BW165" s="131"/>
      <c r="BX165" s="131"/>
      <c r="BY165" s="131"/>
      <c r="BZ165" s="131"/>
      <c r="CA165" s="131"/>
      <c r="CB165" s="131"/>
      <c r="CC165" s="131"/>
      <c r="CD165" s="131"/>
      <c r="CE165" s="131"/>
      <c r="CF165" s="131"/>
      <c r="CG165" s="131"/>
      <c r="CH165" s="131"/>
      <c r="CI165" s="131"/>
      <c r="CJ165" s="131"/>
      <c r="CK165" s="131"/>
      <c r="CL165" s="131"/>
      <c r="CM165" s="131"/>
      <c r="CN165" s="131"/>
      <c r="CO165" s="131"/>
      <c r="CP165" s="131"/>
      <c r="CQ165" s="131"/>
      <c r="CR165" s="131"/>
      <c r="CS165" s="131"/>
      <c r="CT165" s="9"/>
    </row>
    <row r="166" spans="3:98" s="71" customFormat="1" ht="14.25" hidden="1" customHeight="1" x14ac:dyDescent="0.3">
      <c r="C166" s="68" t="str">
        <f>C9</f>
        <v>A. Total investment costs</v>
      </c>
      <c r="E166" s="509">
        <f>G166+NPV(G.Asm!$F$40,H166:INDEX(H166:CS166,RP))</f>
        <v>0</v>
      </c>
      <c r="F166" s="509">
        <f>SUMIF($G$4:$CS$4,"&lt;="&amp;RP,G166:CS166)</f>
        <v>0</v>
      </c>
      <c r="G166" s="508">
        <f t="shared" ref="G166:BR166" si="43">G9</f>
        <v>0</v>
      </c>
      <c r="H166" s="508">
        <f t="shared" si="43"/>
        <v>0</v>
      </c>
      <c r="I166" s="508">
        <f t="shared" si="43"/>
        <v>0</v>
      </c>
      <c r="J166" s="508">
        <f t="shared" si="43"/>
        <v>0</v>
      </c>
      <c r="K166" s="508">
        <f t="shared" si="43"/>
        <v>0</v>
      </c>
      <c r="L166" s="508">
        <f t="shared" si="43"/>
        <v>0</v>
      </c>
      <c r="M166" s="508">
        <f t="shared" si="43"/>
        <v>0</v>
      </c>
      <c r="N166" s="508">
        <f t="shared" si="43"/>
        <v>0</v>
      </c>
      <c r="O166" s="508">
        <f t="shared" si="43"/>
        <v>0</v>
      </c>
      <c r="P166" s="508">
        <f t="shared" si="43"/>
        <v>0</v>
      </c>
      <c r="Q166" s="508">
        <f t="shared" si="43"/>
        <v>0</v>
      </c>
      <c r="R166" s="508">
        <f t="shared" si="43"/>
        <v>0</v>
      </c>
      <c r="S166" s="508">
        <f t="shared" si="43"/>
        <v>0</v>
      </c>
      <c r="T166" s="508">
        <f t="shared" si="43"/>
        <v>0</v>
      </c>
      <c r="U166" s="508">
        <f t="shared" si="43"/>
        <v>0</v>
      </c>
      <c r="V166" s="508">
        <f t="shared" si="43"/>
        <v>0</v>
      </c>
      <c r="W166" s="508">
        <f t="shared" si="43"/>
        <v>0</v>
      </c>
      <c r="X166" s="508">
        <f t="shared" si="43"/>
        <v>0</v>
      </c>
      <c r="Y166" s="508">
        <f t="shared" si="43"/>
        <v>0</v>
      </c>
      <c r="Z166" s="508">
        <f t="shared" si="43"/>
        <v>0</v>
      </c>
      <c r="AA166" s="508">
        <f t="shared" si="43"/>
        <v>0</v>
      </c>
      <c r="AB166" s="508">
        <f t="shared" si="43"/>
        <v>0</v>
      </c>
      <c r="AC166" s="508">
        <f t="shared" si="43"/>
        <v>0</v>
      </c>
      <c r="AD166" s="508">
        <f t="shared" si="43"/>
        <v>0</v>
      </c>
      <c r="AE166" s="508">
        <f t="shared" si="43"/>
        <v>0</v>
      </c>
      <c r="AF166" s="508">
        <f t="shared" si="43"/>
        <v>0</v>
      </c>
      <c r="AG166" s="508">
        <f t="shared" si="43"/>
        <v>0</v>
      </c>
      <c r="AH166" s="508">
        <f t="shared" si="43"/>
        <v>0</v>
      </c>
      <c r="AI166" s="508">
        <f t="shared" si="43"/>
        <v>0</v>
      </c>
      <c r="AJ166" s="508">
        <f t="shared" si="43"/>
        <v>0</v>
      </c>
      <c r="AK166" s="508">
        <f t="shared" si="43"/>
        <v>0</v>
      </c>
      <c r="AL166" s="508">
        <f t="shared" si="43"/>
        <v>0</v>
      </c>
      <c r="AM166" s="508">
        <f t="shared" si="43"/>
        <v>0</v>
      </c>
      <c r="AN166" s="508">
        <f t="shared" si="43"/>
        <v>0</v>
      </c>
      <c r="AO166" s="508">
        <f t="shared" si="43"/>
        <v>0</v>
      </c>
      <c r="AP166" s="508">
        <f t="shared" si="43"/>
        <v>0</v>
      </c>
      <c r="AQ166" s="508">
        <f t="shared" si="43"/>
        <v>0</v>
      </c>
      <c r="AR166" s="508">
        <f t="shared" si="43"/>
        <v>0</v>
      </c>
      <c r="AS166" s="508">
        <f t="shared" si="43"/>
        <v>0</v>
      </c>
      <c r="AT166" s="508">
        <f t="shared" si="43"/>
        <v>0</v>
      </c>
      <c r="AU166" s="508">
        <f t="shared" si="43"/>
        <v>0</v>
      </c>
      <c r="AV166" s="508">
        <f t="shared" si="43"/>
        <v>0</v>
      </c>
      <c r="AW166" s="508">
        <f t="shared" si="43"/>
        <v>0</v>
      </c>
      <c r="AX166" s="508">
        <f t="shared" si="43"/>
        <v>0</v>
      </c>
      <c r="AY166" s="508">
        <f t="shared" si="43"/>
        <v>0</v>
      </c>
      <c r="AZ166" s="508">
        <f t="shared" si="43"/>
        <v>0</v>
      </c>
      <c r="BA166" s="508">
        <f t="shared" si="43"/>
        <v>0</v>
      </c>
      <c r="BB166" s="508">
        <f t="shared" si="43"/>
        <v>0</v>
      </c>
      <c r="BC166" s="508">
        <f t="shared" si="43"/>
        <v>0</v>
      </c>
      <c r="BD166" s="508">
        <f t="shared" si="43"/>
        <v>0</v>
      </c>
      <c r="BE166" s="508">
        <f t="shared" si="43"/>
        <v>0</v>
      </c>
      <c r="BF166" s="508">
        <f t="shared" si="43"/>
        <v>0</v>
      </c>
      <c r="BG166" s="508">
        <f t="shared" si="43"/>
        <v>0</v>
      </c>
      <c r="BH166" s="508">
        <f t="shared" si="43"/>
        <v>0</v>
      </c>
      <c r="BI166" s="508">
        <f t="shared" si="43"/>
        <v>0</v>
      </c>
      <c r="BJ166" s="508">
        <f t="shared" si="43"/>
        <v>0</v>
      </c>
      <c r="BK166" s="508">
        <f t="shared" si="43"/>
        <v>0</v>
      </c>
      <c r="BL166" s="508">
        <f t="shared" si="43"/>
        <v>0</v>
      </c>
      <c r="BM166" s="508">
        <f t="shared" si="43"/>
        <v>0</v>
      </c>
      <c r="BN166" s="508">
        <f t="shared" si="43"/>
        <v>0</v>
      </c>
      <c r="BO166" s="508">
        <f t="shared" si="43"/>
        <v>0</v>
      </c>
      <c r="BP166" s="508">
        <f t="shared" si="43"/>
        <v>0</v>
      </c>
      <c r="BQ166" s="508">
        <f t="shared" si="43"/>
        <v>0</v>
      </c>
      <c r="BR166" s="508">
        <f t="shared" si="43"/>
        <v>0</v>
      </c>
      <c r="BS166" s="508">
        <f t="shared" ref="BS166:CS166" si="44">BS9</f>
        <v>0</v>
      </c>
      <c r="BT166" s="508">
        <f t="shared" si="44"/>
        <v>0</v>
      </c>
      <c r="BU166" s="508">
        <f t="shared" si="44"/>
        <v>0</v>
      </c>
      <c r="BV166" s="508">
        <f t="shared" si="44"/>
        <v>0</v>
      </c>
      <c r="BW166" s="508">
        <f t="shared" si="44"/>
        <v>0</v>
      </c>
      <c r="BX166" s="508">
        <f t="shared" si="44"/>
        <v>0</v>
      </c>
      <c r="BY166" s="508">
        <f t="shared" si="44"/>
        <v>0</v>
      </c>
      <c r="BZ166" s="508">
        <f t="shared" si="44"/>
        <v>0</v>
      </c>
      <c r="CA166" s="508">
        <f t="shared" si="44"/>
        <v>0</v>
      </c>
      <c r="CB166" s="508">
        <f t="shared" si="44"/>
        <v>0</v>
      </c>
      <c r="CC166" s="508">
        <f t="shared" si="44"/>
        <v>0</v>
      </c>
      <c r="CD166" s="508">
        <f t="shared" si="44"/>
        <v>0</v>
      </c>
      <c r="CE166" s="508">
        <f t="shared" si="44"/>
        <v>0</v>
      </c>
      <c r="CF166" s="508">
        <f t="shared" si="44"/>
        <v>0</v>
      </c>
      <c r="CG166" s="508">
        <f t="shared" si="44"/>
        <v>0</v>
      </c>
      <c r="CH166" s="508">
        <f t="shared" si="44"/>
        <v>0</v>
      </c>
      <c r="CI166" s="508">
        <f t="shared" si="44"/>
        <v>0</v>
      </c>
      <c r="CJ166" s="508">
        <f t="shared" si="44"/>
        <v>0</v>
      </c>
      <c r="CK166" s="508">
        <f t="shared" si="44"/>
        <v>0</v>
      </c>
      <c r="CL166" s="508">
        <f t="shared" si="44"/>
        <v>0</v>
      </c>
      <c r="CM166" s="508">
        <f t="shared" si="44"/>
        <v>0</v>
      </c>
      <c r="CN166" s="508">
        <f t="shared" si="44"/>
        <v>0</v>
      </c>
      <c r="CO166" s="508">
        <f t="shared" si="44"/>
        <v>0</v>
      </c>
      <c r="CP166" s="508">
        <f t="shared" si="44"/>
        <v>0</v>
      </c>
      <c r="CQ166" s="508">
        <f t="shared" si="44"/>
        <v>0</v>
      </c>
      <c r="CR166" s="508">
        <f t="shared" si="44"/>
        <v>0</v>
      </c>
      <c r="CS166" s="508">
        <f t="shared" si="44"/>
        <v>0</v>
      </c>
      <c r="CT166" s="72"/>
    </row>
    <row r="167" spans="3:98" ht="14.25" hidden="1" customHeight="1" x14ac:dyDescent="0.35">
      <c r="C167" s="81" t="str">
        <f>C40</f>
        <v>B. Residual value</v>
      </c>
      <c r="E167" s="492">
        <f>G167+NPV(G.Asm!$F$40,H167:INDEX(H167:CS167,RP))</f>
        <v>0</v>
      </c>
      <c r="F167" s="492">
        <f>SUMIF($G$4:$CS$4,"&lt;="&amp;RP,G167:CS167)</f>
        <v>0</v>
      </c>
      <c r="G167" s="66">
        <f t="shared" ref="G167:BR167" si="45">G40</f>
        <v>0</v>
      </c>
      <c r="H167" s="66">
        <f t="shared" si="45"/>
        <v>0</v>
      </c>
      <c r="I167" s="66">
        <f t="shared" si="45"/>
        <v>0</v>
      </c>
      <c r="J167" s="66">
        <f t="shared" si="45"/>
        <v>0</v>
      </c>
      <c r="K167" s="66">
        <f t="shared" si="45"/>
        <v>0</v>
      </c>
      <c r="L167" s="66">
        <f t="shared" si="45"/>
        <v>0</v>
      </c>
      <c r="M167" s="66">
        <f t="shared" si="45"/>
        <v>0</v>
      </c>
      <c r="N167" s="66">
        <f t="shared" si="45"/>
        <v>0</v>
      </c>
      <c r="O167" s="66">
        <f t="shared" si="45"/>
        <v>0</v>
      </c>
      <c r="P167" s="66">
        <f t="shared" si="45"/>
        <v>0</v>
      </c>
      <c r="Q167" s="66">
        <f t="shared" si="45"/>
        <v>0</v>
      </c>
      <c r="R167" s="66">
        <f t="shared" si="45"/>
        <v>0</v>
      </c>
      <c r="S167" s="66">
        <f t="shared" si="45"/>
        <v>0</v>
      </c>
      <c r="T167" s="66">
        <f t="shared" si="45"/>
        <v>0</v>
      </c>
      <c r="U167" s="66">
        <f t="shared" si="45"/>
        <v>0</v>
      </c>
      <c r="V167" s="66">
        <f t="shared" si="45"/>
        <v>0</v>
      </c>
      <c r="W167" s="66">
        <f t="shared" si="45"/>
        <v>0</v>
      </c>
      <c r="X167" s="66">
        <f t="shared" si="45"/>
        <v>0</v>
      </c>
      <c r="Y167" s="66">
        <f t="shared" si="45"/>
        <v>0</v>
      </c>
      <c r="Z167" s="66">
        <f t="shared" si="45"/>
        <v>0</v>
      </c>
      <c r="AA167" s="66">
        <f t="shared" si="45"/>
        <v>0</v>
      </c>
      <c r="AB167" s="66">
        <f t="shared" si="45"/>
        <v>0</v>
      </c>
      <c r="AC167" s="66">
        <f t="shared" si="45"/>
        <v>0</v>
      </c>
      <c r="AD167" s="66">
        <f t="shared" si="45"/>
        <v>0</v>
      </c>
      <c r="AE167" s="66">
        <f t="shared" si="45"/>
        <v>0</v>
      </c>
      <c r="AF167" s="66">
        <f t="shared" si="45"/>
        <v>0</v>
      </c>
      <c r="AG167" s="66">
        <f t="shared" si="45"/>
        <v>0</v>
      </c>
      <c r="AH167" s="66">
        <f t="shared" si="45"/>
        <v>0</v>
      </c>
      <c r="AI167" s="66">
        <f t="shared" si="45"/>
        <v>0</v>
      </c>
      <c r="AJ167" s="66">
        <f t="shared" si="45"/>
        <v>0</v>
      </c>
      <c r="AK167" s="66">
        <f t="shared" si="45"/>
        <v>0</v>
      </c>
      <c r="AL167" s="66">
        <f t="shared" si="45"/>
        <v>0</v>
      </c>
      <c r="AM167" s="66">
        <f t="shared" si="45"/>
        <v>0</v>
      </c>
      <c r="AN167" s="66">
        <f t="shared" si="45"/>
        <v>0</v>
      </c>
      <c r="AO167" s="66">
        <f t="shared" si="45"/>
        <v>0</v>
      </c>
      <c r="AP167" s="66">
        <f t="shared" si="45"/>
        <v>0</v>
      </c>
      <c r="AQ167" s="66">
        <f t="shared" si="45"/>
        <v>0</v>
      </c>
      <c r="AR167" s="66">
        <f t="shared" si="45"/>
        <v>0</v>
      </c>
      <c r="AS167" s="66">
        <f t="shared" si="45"/>
        <v>0</v>
      </c>
      <c r="AT167" s="66">
        <f t="shared" si="45"/>
        <v>0</v>
      </c>
      <c r="AU167" s="66">
        <f t="shared" si="45"/>
        <v>0</v>
      </c>
      <c r="AV167" s="66">
        <f t="shared" si="45"/>
        <v>0</v>
      </c>
      <c r="AW167" s="66">
        <f t="shared" si="45"/>
        <v>0</v>
      </c>
      <c r="AX167" s="66">
        <f t="shared" si="45"/>
        <v>0</v>
      </c>
      <c r="AY167" s="66">
        <f t="shared" si="45"/>
        <v>0</v>
      </c>
      <c r="AZ167" s="66">
        <f t="shared" si="45"/>
        <v>0</v>
      </c>
      <c r="BA167" s="66">
        <f t="shared" si="45"/>
        <v>0</v>
      </c>
      <c r="BB167" s="66">
        <f t="shared" si="45"/>
        <v>0</v>
      </c>
      <c r="BC167" s="66">
        <f t="shared" si="45"/>
        <v>0</v>
      </c>
      <c r="BD167" s="66">
        <f t="shared" si="45"/>
        <v>0</v>
      </c>
      <c r="BE167" s="66">
        <f t="shared" si="45"/>
        <v>0</v>
      </c>
      <c r="BF167" s="66">
        <f t="shared" si="45"/>
        <v>0</v>
      </c>
      <c r="BG167" s="66">
        <f t="shared" si="45"/>
        <v>0</v>
      </c>
      <c r="BH167" s="66">
        <f t="shared" si="45"/>
        <v>0</v>
      </c>
      <c r="BI167" s="66">
        <f t="shared" si="45"/>
        <v>0</v>
      </c>
      <c r="BJ167" s="66">
        <f t="shared" si="45"/>
        <v>0</v>
      </c>
      <c r="BK167" s="66">
        <f t="shared" si="45"/>
        <v>0</v>
      </c>
      <c r="BL167" s="66">
        <f t="shared" si="45"/>
        <v>0</v>
      </c>
      <c r="BM167" s="66">
        <f t="shared" si="45"/>
        <v>0</v>
      </c>
      <c r="BN167" s="66">
        <f t="shared" si="45"/>
        <v>0</v>
      </c>
      <c r="BO167" s="66">
        <f t="shared" si="45"/>
        <v>0</v>
      </c>
      <c r="BP167" s="66">
        <f t="shared" si="45"/>
        <v>0</v>
      </c>
      <c r="BQ167" s="66">
        <f t="shared" si="45"/>
        <v>0</v>
      </c>
      <c r="BR167" s="66">
        <f t="shared" si="45"/>
        <v>0</v>
      </c>
      <c r="BS167" s="66">
        <f t="shared" ref="BS167:CS167" si="46">BS40</f>
        <v>0</v>
      </c>
      <c r="BT167" s="66">
        <f t="shared" si="46"/>
        <v>0</v>
      </c>
      <c r="BU167" s="66">
        <f t="shared" si="46"/>
        <v>0</v>
      </c>
      <c r="BV167" s="66">
        <f t="shared" si="46"/>
        <v>0</v>
      </c>
      <c r="BW167" s="66">
        <f t="shared" si="46"/>
        <v>0</v>
      </c>
      <c r="BX167" s="66">
        <f t="shared" si="46"/>
        <v>0</v>
      </c>
      <c r="BY167" s="66">
        <f t="shared" si="46"/>
        <v>0</v>
      </c>
      <c r="BZ167" s="66">
        <f t="shared" si="46"/>
        <v>0</v>
      </c>
      <c r="CA167" s="66">
        <f t="shared" si="46"/>
        <v>0</v>
      </c>
      <c r="CB167" s="66">
        <f t="shared" si="46"/>
        <v>0</v>
      </c>
      <c r="CC167" s="66">
        <f t="shared" si="46"/>
        <v>0</v>
      </c>
      <c r="CD167" s="66">
        <f t="shared" si="46"/>
        <v>0</v>
      </c>
      <c r="CE167" s="66">
        <f t="shared" si="46"/>
        <v>0</v>
      </c>
      <c r="CF167" s="66">
        <f t="shared" si="46"/>
        <v>0</v>
      </c>
      <c r="CG167" s="66">
        <f t="shared" si="46"/>
        <v>0</v>
      </c>
      <c r="CH167" s="66">
        <f t="shared" si="46"/>
        <v>0</v>
      </c>
      <c r="CI167" s="66">
        <f t="shared" si="46"/>
        <v>0</v>
      </c>
      <c r="CJ167" s="66">
        <f t="shared" si="46"/>
        <v>0</v>
      </c>
      <c r="CK167" s="66">
        <f t="shared" si="46"/>
        <v>0</v>
      </c>
      <c r="CL167" s="66">
        <f t="shared" si="46"/>
        <v>0</v>
      </c>
      <c r="CM167" s="66">
        <f t="shared" si="46"/>
        <v>0</v>
      </c>
      <c r="CN167" s="66">
        <f t="shared" si="46"/>
        <v>0</v>
      </c>
      <c r="CO167" s="66">
        <f t="shared" si="46"/>
        <v>0</v>
      </c>
      <c r="CP167" s="66">
        <f t="shared" si="46"/>
        <v>0</v>
      </c>
      <c r="CQ167" s="66">
        <f t="shared" si="46"/>
        <v>0</v>
      </c>
      <c r="CR167" s="66">
        <f t="shared" si="46"/>
        <v>0</v>
      </c>
      <c r="CS167" s="66">
        <f t="shared" si="46"/>
        <v>0</v>
      </c>
      <c r="CT167" s="9"/>
    </row>
    <row r="168" spans="3:98" ht="14.25" hidden="1" customHeight="1" x14ac:dyDescent="0.35">
      <c r="C168" s="81" t="str">
        <f>C44</f>
        <v>C. Total operating and maintenance costs</v>
      </c>
      <c r="E168" s="492">
        <f>G168+NPV(G.Asm!$F$40,H168:INDEX(H168:CS168,RP))</f>
        <v>0</v>
      </c>
      <c r="F168" s="492">
        <f>SUMIF($G$4:$CS$4,"&lt;="&amp;RP,G168:CS168)</f>
        <v>0</v>
      </c>
      <c r="G168" s="66">
        <f t="shared" ref="G168:BR168" si="47">G44</f>
        <v>0</v>
      </c>
      <c r="H168" s="66">
        <f t="shared" si="47"/>
        <v>0</v>
      </c>
      <c r="I168" s="66">
        <f t="shared" si="47"/>
        <v>0</v>
      </c>
      <c r="J168" s="66">
        <f t="shared" si="47"/>
        <v>0</v>
      </c>
      <c r="K168" s="66">
        <f t="shared" si="47"/>
        <v>0</v>
      </c>
      <c r="L168" s="66">
        <f t="shared" si="47"/>
        <v>0</v>
      </c>
      <c r="M168" s="66">
        <f t="shared" si="47"/>
        <v>0</v>
      </c>
      <c r="N168" s="66">
        <f t="shared" si="47"/>
        <v>0</v>
      </c>
      <c r="O168" s="66">
        <f t="shared" si="47"/>
        <v>0</v>
      </c>
      <c r="P168" s="66">
        <f t="shared" si="47"/>
        <v>0</v>
      </c>
      <c r="Q168" s="66">
        <f t="shared" si="47"/>
        <v>0</v>
      </c>
      <c r="R168" s="66">
        <f t="shared" si="47"/>
        <v>0</v>
      </c>
      <c r="S168" s="66">
        <f t="shared" si="47"/>
        <v>0</v>
      </c>
      <c r="T168" s="66">
        <f t="shared" si="47"/>
        <v>0</v>
      </c>
      <c r="U168" s="66">
        <f t="shared" si="47"/>
        <v>0</v>
      </c>
      <c r="V168" s="66">
        <f t="shared" si="47"/>
        <v>0</v>
      </c>
      <c r="W168" s="66">
        <f t="shared" si="47"/>
        <v>0</v>
      </c>
      <c r="X168" s="66">
        <f t="shared" si="47"/>
        <v>0</v>
      </c>
      <c r="Y168" s="66">
        <f t="shared" si="47"/>
        <v>0</v>
      </c>
      <c r="Z168" s="66">
        <f t="shared" si="47"/>
        <v>0</v>
      </c>
      <c r="AA168" s="66">
        <f t="shared" si="47"/>
        <v>0</v>
      </c>
      <c r="AB168" s="66">
        <f t="shared" si="47"/>
        <v>0</v>
      </c>
      <c r="AC168" s="66">
        <f t="shared" si="47"/>
        <v>0</v>
      </c>
      <c r="AD168" s="66">
        <f t="shared" si="47"/>
        <v>0</v>
      </c>
      <c r="AE168" s="66">
        <f t="shared" si="47"/>
        <v>0</v>
      </c>
      <c r="AF168" s="66">
        <f t="shared" si="47"/>
        <v>0</v>
      </c>
      <c r="AG168" s="66">
        <f t="shared" si="47"/>
        <v>0</v>
      </c>
      <c r="AH168" s="66">
        <f t="shared" si="47"/>
        <v>0</v>
      </c>
      <c r="AI168" s="66">
        <f t="shared" si="47"/>
        <v>0</v>
      </c>
      <c r="AJ168" s="66">
        <f t="shared" si="47"/>
        <v>0</v>
      </c>
      <c r="AK168" s="66">
        <f t="shared" si="47"/>
        <v>0</v>
      </c>
      <c r="AL168" s="66">
        <f t="shared" si="47"/>
        <v>0</v>
      </c>
      <c r="AM168" s="66">
        <f t="shared" si="47"/>
        <v>0</v>
      </c>
      <c r="AN168" s="66">
        <f t="shared" si="47"/>
        <v>0</v>
      </c>
      <c r="AO168" s="66">
        <f t="shared" si="47"/>
        <v>0</v>
      </c>
      <c r="AP168" s="66">
        <f t="shared" si="47"/>
        <v>0</v>
      </c>
      <c r="AQ168" s="66">
        <f t="shared" si="47"/>
        <v>0</v>
      </c>
      <c r="AR168" s="66">
        <f t="shared" si="47"/>
        <v>0</v>
      </c>
      <c r="AS168" s="66">
        <f t="shared" si="47"/>
        <v>0</v>
      </c>
      <c r="AT168" s="66">
        <f t="shared" si="47"/>
        <v>0</v>
      </c>
      <c r="AU168" s="66">
        <f t="shared" si="47"/>
        <v>0</v>
      </c>
      <c r="AV168" s="66">
        <f t="shared" si="47"/>
        <v>0</v>
      </c>
      <c r="AW168" s="66">
        <f t="shared" si="47"/>
        <v>0</v>
      </c>
      <c r="AX168" s="66">
        <f t="shared" si="47"/>
        <v>0</v>
      </c>
      <c r="AY168" s="66">
        <f t="shared" si="47"/>
        <v>0</v>
      </c>
      <c r="AZ168" s="66">
        <f t="shared" si="47"/>
        <v>0</v>
      </c>
      <c r="BA168" s="66">
        <f t="shared" si="47"/>
        <v>0</v>
      </c>
      <c r="BB168" s="66">
        <f t="shared" si="47"/>
        <v>0</v>
      </c>
      <c r="BC168" s="66">
        <f t="shared" si="47"/>
        <v>0</v>
      </c>
      <c r="BD168" s="66">
        <f t="shared" si="47"/>
        <v>0</v>
      </c>
      <c r="BE168" s="66">
        <f t="shared" si="47"/>
        <v>0</v>
      </c>
      <c r="BF168" s="66">
        <f t="shared" si="47"/>
        <v>0</v>
      </c>
      <c r="BG168" s="66">
        <f t="shared" si="47"/>
        <v>0</v>
      </c>
      <c r="BH168" s="66">
        <f t="shared" si="47"/>
        <v>0</v>
      </c>
      <c r="BI168" s="66">
        <f t="shared" si="47"/>
        <v>0</v>
      </c>
      <c r="BJ168" s="66">
        <f t="shared" si="47"/>
        <v>0</v>
      </c>
      <c r="BK168" s="66">
        <f t="shared" si="47"/>
        <v>0</v>
      </c>
      <c r="BL168" s="66">
        <f t="shared" si="47"/>
        <v>0</v>
      </c>
      <c r="BM168" s="66">
        <f t="shared" si="47"/>
        <v>0</v>
      </c>
      <c r="BN168" s="66">
        <f t="shared" si="47"/>
        <v>0</v>
      </c>
      <c r="BO168" s="66">
        <f t="shared" si="47"/>
        <v>0</v>
      </c>
      <c r="BP168" s="66">
        <f t="shared" si="47"/>
        <v>0</v>
      </c>
      <c r="BQ168" s="66">
        <f t="shared" si="47"/>
        <v>0</v>
      </c>
      <c r="BR168" s="66">
        <f t="shared" si="47"/>
        <v>0</v>
      </c>
      <c r="BS168" s="66">
        <f t="shared" ref="BS168:CS168" si="48">BS44</f>
        <v>0</v>
      </c>
      <c r="BT168" s="66">
        <f t="shared" si="48"/>
        <v>0</v>
      </c>
      <c r="BU168" s="66">
        <f t="shared" si="48"/>
        <v>0</v>
      </c>
      <c r="BV168" s="66">
        <f t="shared" si="48"/>
        <v>0</v>
      </c>
      <c r="BW168" s="66">
        <f t="shared" si="48"/>
        <v>0</v>
      </c>
      <c r="BX168" s="66">
        <f t="shared" si="48"/>
        <v>0</v>
      </c>
      <c r="BY168" s="66">
        <f t="shared" si="48"/>
        <v>0</v>
      </c>
      <c r="BZ168" s="66">
        <f t="shared" si="48"/>
        <v>0</v>
      </c>
      <c r="CA168" s="66">
        <f t="shared" si="48"/>
        <v>0</v>
      </c>
      <c r="CB168" s="66">
        <f t="shared" si="48"/>
        <v>0</v>
      </c>
      <c r="CC168" s="66">
        <f t="shared" si="48"/>
        <v>0</v>
      </c>
      <c r="CD168" s="66">
        <f t="shared" si="48"/>
        <v>0</v>
      </c>
      <c r="CE168" s="66">
        <f t="shared" si="48"/>
        <v>0</v>
      </c>
      <c r="CF168" s="66">
        <f t="shared" si="48"/>
        <v>0</v>
      </c>
      <c r="CG168" s="66">
        <f t="shared" si="48"/>
        <v>0</v>
      </c>
      <c r="CH168" s="66">
        <f t="shared" si="48"/>
        <v>0</v>
      </c>
      <c r="CI168" s="66">
        <f t="shared" si="48"/>
        <v>0</v>
      </c>
      <c r="CJ168" s="66">
        <f t="shared" si="48"/>
        <v>0</v>
      </c>
      <c r="CK168" s="66">
        <f t="shared" si="48"/>
        <v>0</v>
      </c>
      <c r="CL168" s="66">
        <f t="shared" si="48"/>
        <v>0</v>
      </c>
      <c r="CM168" s="66">
        <f t="shared" si="48"/>
        <v>0</v>
      </c>
      <c r="CN168" s="66">
        <f t="shared" si="48"/>
        <v>0</v>
      </c>
      <c r="CO168" s="66">
        <f t="shared" si="48"/>
        <v>0</v>
      </c>
      <c r="CP168" s="66">
        <f t="shared" si="48"/>
        <v>0</v>
      </c>
      <c r="CQ168" s="66">
        <f t="shared" si="48"/>
        <v>0</v>
      </c>
      <c r="CR168" s="66">
        <f t="shared" si="48"/>
        <v>0</v>
      </c>
      <c r="CS168" s="66">
        <f t="shared" si="48"/>
        <v>0</v>
      </c>
      <c r="CT168" s="9"/>
    </row>
    <row r="169" spans="3:98" ht="14.25" hidden="1" customHeight="1" x14ac:dyDescent="0.35">
      <c r="C169" s="81" t="str">
        <f>C71</f>
        <v>F. Total revenues</v>
      </c>
      <c r="E169" s="492">
        <f>G169+NPV(G.Asm!$F$40,H169:INDEX(H169:CS169,RP))</f>
        <v>0</v>
      </c>
      <c r="F169" s="492">
        <f>SUMIF($G$4:$CS$4,"&lt;="&amp;RP,G169:CS169)</f>
        <v>0</v>
      </c>
      <c r="G169" s="66">
        <f t="shared" ref="G169:BR169" si="49">G71</f>
        <v>0</v>
      </c>
      <c r="H169" s="66">
        <f t="shared" si="49"/>
        <v>0</v>
      </c>
      <c r="I169" s="66">
        <f t="shared" si="49"/>
        <v>0</v>
      </c>
      <c r="J169" s="66">
        <f t="shared" si="49"/>
        <v>0</v>
      </c>
      <c r="K169" s="66">
        <f t="shared" si="49"/>
        <v>0</v>
      </c>
      <c r="L169" s="66">
        <f t="shared" si="49"/>
        <v>0</v>
      </c>
      <c r="M169" s="66">
        <f t="shared" si="49"/>
        <v>0</v>
      </c>
      <c r="N169" s="66">
        <f t="shared" si="49"/>
        <v>0</v>
      </c>
      <c r="O169" s="66">
        <f t="shared" si="49"/>
        <v>0</v>
      </c>
      <c r="P169" s="66">
        <f t="shared" si="49"/>
        <v>0</v>
      </c>
      <c r="Q169" s="66">
        <f t="shared" si="49"/>
        <v>0</v>
      </c>
      <c r="R169" s="66">
        <f t="shared" si="49"/>
        <v>0</v>
      </c>
      <c r="S169" s="66">
        <f t="shared" si="49"/>
        <v>0</v>
      </c>
      <c r="T169" s="66">
        <f t="shared" si="49"/>
        <v>0</v>
      </c>
      <c r="U169" s="66">
        <f t="shared" si="49"/>
        <v>0</v>
      </c>
      <c r="V169" s="66">
        <f t="shared" si="49"/>
        <v>0</v>
      </c>
      <c r="W169" s="66">
        <f t="shared" si="49"/>
        <v>0</v>
      </c>
      <c r="X169" s="66">
        <f t="shared" si="49"/>
        <v>0</v>
      </c>
      <c r="Y169" s="66">
        <f t="shared" si="49"/>
        <v>0</v>
      </c>
      <c r="Z169" s="66">
        <f t="shared" si="49"/>
        <v>0</v>
      </c>
      <c r="AA169" s="66">
        <f t="shared" si="49"/>
        <v>0</v>
      </c>
      <c r="AB169" s="66">
        <f t="shared" si="49"/>
        <v>0</v>
      </c>
      <c r="AC169" s="66">
        <f t="shared" si="49"/>
        <v>0</v>
      </c>
      <c r="AD169" s="66">
        <f t="shared" si="49"/>
        <v>0</v>
      </c>
      <c r="AE169" s="66">
        <f t="shared" si="49"/>
        <v>0</v>
      </c>
      <c r="AF169" s="66">
        <f t="shared" si="49"/>
        <v>0</v>
      </c>
      <c r="AG169" s="66">
        <f t="shared" si="49"/>
        <v>0</v>
      </c>
      <c r="AH169" s="66">
        <f t="shared" si="49"/>
        <v>0</v>
      </c>
      <c r="AI169" s="66">
        <f t="shared" si="49"/>
        <v>0</v>
      </c>
      <c r="AJ169" s="66">
        <f t="shared" si="49"/>
        <v>0</v>
      </c>
      <c r="AK169" s="66">
        <f t="shared" si="49"/>
        <v>0</v>
      </c>
      <c r="AL169" s="66">
        <f t="shared" si="49"/>
        <v>0</v>
      </c>
      <c r="AM169" s="66">
        <f t="shared" si="49"/>
        <v>0</v>
      </c>
      <c r="AN169" s="66">
        <f t="shared" si="49"/>
        <v>0</v>
      </c>
      <c r="AO169" s="66">
        <f t="shared" si="49"/>
        <v>0</v>
      </c>
      <c r="AP169" s="66">
        <f t="shared" si="49"/>
        <v>0</v>
      </c>
      <c r="AQ169" s="66">
        <f t="shared" si="49"/>
        <v>0</v>
      </c>
      <c r="AR169" s="66">
        <f t="shared" si="49"/>
        <v>0</v>
      </c>
      <c r="AS169" s="66">
        <f t="shared" si="49"/>
        <v>0</v>
      </c>
      <c r="AT169" s="66">
        <f t="shared" si="49"/>
        <v>0</v>
      </c>
      <c r="AU169" s="66">
        <f t="shared" si="49"/>
        <v>0</v>
      </c>
      <c r="AV169" s="66">
        <f t="shared" si="49"/>
        <v>0</v>
      </c>
      <c r="AW169" s="66">
        <f t="shared" si="49"/>
        <v>0</v>
      </c>
      <c r="AX169" s="66">
        <f t="shared" si="49"/>
        <v>0</v>
      </c>
      <c r="AY169" s="66">
        <f t="shared" si="49"/>
        <v>0</v>
      </c>
      <c r="AZ169" s="66">
        <f t="shared" si="49"/>
        <v>0</v>
      </c>
      <c r="BA169" s="66">
        <f t="shared" si="49"/>
        <v>0</v>
      </c>
      <c r="BB169" s="66">
        <f t="shared" si="49"/>
        <v>0</v>
      </c>
      <c r="BC169" s="66">
        <f t="shared" si="49"/>
        <v>0</v>
      </c>
      <c r="BD169" s="66">
        <f t="shared" si="49"/>
        <v>0</v>
      </c>
      <c r="BE169" s="66">
        <f t="shared" si="49"/>
        <v>0</v>
      </c>
      <c r="BF169" s="66">
        <f t="shared" si="49"/>
        <v>0</v>
      </c>
      <c r="BG169" s="66">
        <f t="shared" si="49"/>
        <v>0</v>
      </c>
      <c r="BH169" s="66">
        <f t="shared" si="49"/>
        <v>0</v>
      </c>
      <c r="BI169" s="66">
        <f t="shared" si="49"/>
        <v>0</v>
      </c>
      <c r="BJ169" s="66">
        <f t="shared" si="49"/>
        <v>0</v>
      </c>
      <c r="BK169" s="66">
        <f t="shared" si="49"/>
        <v>0</v>
      </c>
      <c r="BL169" s="66">
        <f t="shared" si="49"/>
        <v>0</v>
      </c>
      <c r="BM169" s="66">
        <f t="shared" si="49"/>
        <v>0</v>
      </c>
      <c r="BN169" s="66">
        <f t="shared" si="49"/>
        <v>0</v>
      </c>
      <c r="BO169" s="66">
        <f t="shared" si="49"/>
        <v>0</v>
      </c>
      <c r="BP169" s="66">
        <f t="shared" si="49"/>
        <v>0</v>
      </c>
      <c r="BQ169" s="66">
        <f t="shared" si="49"/>
        <v>0</v>
      </c>
      <c r="BR169" s="66">
        <f t="shared" si="49"/>
        <v>0</v>
      </c>
      <c r="BS169" s="66">
        <f t="shared" ref="BS169:CS169" si="50">BS71</f>
        <v>0</v>
      </c>
      <c r="BT169" s="66">
        <f t="shared" si="50"/>
        <v>0</v>
      </c>
      <c r="BU169" s="66">
        <f t="shared" si="50"/>
        <v>0</v>
      </c>
      <c r="BV169" s="66">
        <f t="shared" si="50"/>
        <v>0</v>
      </c>
      <c r="BW169" s="66">
        <f t="shared" si="50"/>
        <v>0</v>
      </c>
      <c r="BX169" s="66">
        <f t="shared" si="50"/>
        <v>0</v>
      </c>
      <c r="BY169" s="66">
        <f t="shared" si="50"/>
        <v>0</v>
      </c>
      <c r="BZ169" s="66">
        <f t="shared" si="50"/>
        <v>0</v>
      </c>
      <c r="CA169" s="66">
        <f t="shared" si="50"/>
        <v>0</v>
      </c>
      <c r="CB169" s="66">
        <f t="shared" si="50"/>
        <v>0</v>
      </c>
      <c r="CC169" s="66">
        <f t="shared" si="50"/>
        <v>0</v>
      </c>
      <c r="CD169" s="66">
        <f t="shared" si="50"/>
        <v>0</v>
      </c>
      <c r="CE169" s="66">
        <f t="shared" si="50"/>
        <v>0</v>
      </c>
      <c r="CF169" s="66">
        <f t="shared" si="50"/>
        <v>0</v>
      </c>
      <c r="CG169" s="66">
        <f t="shared" si="50"/>
        <v>0</v>
      </c>
      <c r="CH169" s="66">
        <f t="shared" si="50"/>
        <v>0</v>
      </c>
      <c r="CI169" s="66">
        <f t="shared" si="50"/>
        <v>0</v>
      </c>
      <c r="CJ169" s="66">
        <f t="shared" si="50"/>
        <v>0</v>
      </c>
      <c r="CK169" s="66">
        <f t="shared" si="50"/>
        <v>0</v>
      </c>
      <c r="CL169" s="66">
        <f t="shared" si="50"/>
        <v>0</v>
      </c>
      <c r="CM169" s="66">
        <f t="shared" si="50"/>
        <v>0</v>
      </c>
      <c r="CN169" s="66">
        <f t="shared" si="50"/>
        <v>0</v>
      </c>
      <c r="CO169" s="66">
        <f t="shared" si="50"/>
        <v>0</v>
      </c>
      <c r="CP169" s="66">
        <f t="shared" si="50"/>
        <v>0</v>
      </c>
      <c r="CQ169" s="66">
        <f t="shared" si="50"/>
        <v>0</v>
      </c>
      <c r="CR169" s="66">
        <f t="shared" si="50"/>
        <v>0</v>
      </c>
      <c r="CS169" s="66">
        <f t="shared" si="50"/>
        <v>0</v>
      </c>
      <c r="CT169" s="9"/>
    </row>
    <row r="170" spans="3:98" s="3" customFormat="1" ht="14.25" hidden="1" customHeight="1" x14ac:dyDescent="0.3">
      <c r="C170" s="87"/>
      <c r="E170" s="495"/>
      <c r="F170" s="495"/>
      <c r="G170" s="131"/>
      <c r="H170" s="131"/>
      <c r="I170" s="131"/>
      <c r="J170" s="131"/>
      <c r="K170" s="131"/>
      <c r="L170" s="131"/>
      <c r="M170" s="131"/>
      <c r="N170" s="131"/>
      <c r="O170" s="131"/>
      <c r="P170" s="131"/>
      <c r="Q170" s="131"/>
      <c r="R170" s="131"/>
      <c r="S170" s="131"/>
      <c r="T170" s="131"/>
      <c r="U170" s="131"/>
      <c r="V170" s="131"/>
      <c r="W170" s="131"/>
      <c r="X170" s="131"/>
      <c r="Y170" s="131"/>
      <c r="Z170" s="131"/>
      <c r="AA170" s="131"/>
      <c r="AB170" s="131"/>
      <c r="AC170" s="131"/>
      <c r="AD170" s="131"/>
      <c r="AE170" s="131"/>
      <c r="AF170" s="131"/>
      <c r="AG170" s="131"/>
      <c r="AH170" s="131"/>
      <c r="AI170" s="131"/>
      <c r="AJ170" s="131"/>
      <c r="AK170" s="131"/>
      <c r="AL170" s="131"/>
      <c r="AM170" s="131"/>
      <c r="AN170" s="131"/>
      <c r="AO170" s="131"/>
      <c r="AP170" s="131"/>
      <c r="AQ170" s="131"/>
      <c r="AR170" s="131"/>
      <c r="AS170" s="131"/>
      <c r="AT170" s="131"/>
      <c r="AU170" s="131"/>
      <c r="AV170" s="131"/>
      <c r="AW170" s="131"/>
      <c r="AX170" s="131"/>
      <c r="AY170" s="131"/>
      <c r="AZ170" s="131"/>
      <c r="BA170" s="131"/>
      <c r="BB170" s="131"/>
      <c r="BC170" s="131"/>
      <c r="BD170" s="131"/>
      <c r="BE170" s="131"/>
      <c r="BF170" s="131"/>
      <c r="BG170" s="131"/>
      <c r="BH170" s="131"/>
      <c r="BI170" s="131"/>
      <c r="BJ170" s="131"/>
      <c r="BK170" s="131"/>
      <c r="BL170" s="131"/>
      <c r="BM170" s="131"/>
      <c r="BN170" s="131"/>
      <c r="BO170" s="131"/>
      <c r="BP170" s="131"/>
      <c r="BQ170" s="131"/>
      <c r="BR170" s="131"/>
      <c r="BS170" s="131"/>
      <c r="BT170" s="131"/>
      <c r="BU170" s="131"/>
      <c r="BV170" s="131"/>
      <c r="BW170" s="131"/>
      <c r="BX170" s="131"/>
      <c r="BY170" s="131"/>
      <c r="BZ170" s="131"/>
      <c r="CA170" s="131"/>
      <c r="CB170" s="131"/>
      <c r="CC170" s="131"/>
      <c r="CD170" s="131"/>
      <c r="CE170" s="131"/>
      <c r="CF170" s="131"/>
      <c r="CG170" s="131"/>
      <c r="CH170" s="131"/>
      <c r="CI170" s="131"/>
      <c r="CJ170" s="131"/>
      <c r="CK170" s="131"/>
      <c r="CL170" s="131"/>
      <c r="CM170" s="131"/>
      <c r="CN170" s="131"/>
      <c r="CO170" s="131"/>
      <c r="CP170" s="131"/>
      <c r="CQ170" s="131"/>
      <c r="CR170" s="131"/>
      <c r="CS170" s="131"/>
      <c r="CT170" s="9"/>
    </row>
    <row r="171" spans="3:98" ht="14.25" hidden="1" customHeight="1" x14ac:dyDescent="0.35">
      <c r="C171" s="81" t="str">
        <f>C67</f>
        <v>E. Text: Text/Year</v>
      </c>
      <c r="E171" s="492">
        <f>G171+NPV(G.Asm!$F$40,H171:INDEX(H171:CS171,RP))</f>
        <v>0</v>
      </c>
      <c r="F171" s="492">
        <f>SUMIF($G$4:$CS$4,"&lt;="&amp;RP,G171:CS171)</f>
        <v>0</v>
      </c>
      <c r="G171" s="66">
        <f t="shared" ref="G171:BR171" si="51">G67</f>
        <v>0</v>
      </c>
      <c r="H171" s="66">
        <f t="shared" si="51"/>
        <v>0</v>
      </c>
      <c r="I171" s="66">
        <f t="shared" si="51"/>
        <v>0</v>
      </c>
      <c r="J171" s="66">
        <f t="shared" si="51"/>
        <v>0</v>
      </c>
      <c r="K171" s="66">
        <f t="shared" si="51"/>
        <v>0</v>
      </c>
      <c r="L171" s="66">
        <f t="shared" si="51"/>
        <v>0</v>
      </c>
      <c r="M171" s="66">
        <f t="shared" si="51"/>
        <v>0</v>
      </c>
      <c r="N171" s="66">
        <f t="shared" si="51"/>
        <v>0</v>
      </c>
      <c r="O171" s="66">
        <f t="shared" si="51"/>
        <v>0</v>
      </c>
      <c r="P171" s="66">
        <f t="shared" si="51"/>
        <v>0</v>
      </c>
      <c r="Q171" s="66">
        <f t="shared" si="51"/>
        <v>0</v>
      </c>
      <c r="R171" s="66">
        <f t="shared" si="51"/>
        <v>0</v>
      </c>
      <c r="S171" s="66">
        <f t="shared" si="51"/>
        <v>0</v>
      </c>
      <c r="T171" s="66">
        <f t="shared" si="51"/>
        <v>0</v>
      </c>
      <c r="U171" s="66">
        <f t="shared" si="51"/>
        <v>0</v>
      </c>
      <c r="V171" s="66">
        <f t="shared" si="51"/>
        <v>0</v>
      </c>
      <c r="W171" s="66">
        <f t="shared" si="51"/>
        <v>0</v>
      </c>
      <c r="X171" s="66">
        <f t="shared" si="51"/>
        <v>0</v>
      </c>
      <c r="Y171" s="66">
        <f t="shared" si="51"/>
        <v>0</v>
      </c>
      <c r="Z171" s="66">
        <f t="shared" si="51"/>
        <v>0</v>
      </c>
      <c r="AA171" s="66">
        <f t="shared" si="51"/>
        <v>0</v>
      </c>
      <c r="AB171" s="66">
        <f t="shared" si="51"/>
        <v>0</v>
      </c>
      <c r="AC171" s="66">
        <f t="shared" si="51"/>
        <v>0</v>
      </c>
      <c r="AD171" s="66">
        <f t="shared" si="51"/>
        <v>0</v>
      </c>
      <c r="AE171" s="66">
        <f t="shared" si="51"/>
        <v>0</v>
      </c>
      <c r="AF171" s="66">
        <f t="shared" si="51"/>
        <v>0</v>
      </c>
      <c r="AG171" s="66">
        <f t="shared" si="51"/>
        <v>0</v>
      </c>
      <c r="AH171" s="66">
        <f t="shared" si="51"/>
        <v>0</v>
      </c>
      <c r="AI171" s="66">
        <f t="shared" si="51"/>
        <v>0</v>
      </c>
      <c r="AJ171" s="66">
        <f t="shared" si="51"/>
        <v>0</v>
      </c>
      <c r="AK171" s="66">
        <f t="shared" si="51"/>
        <v>0</v>
      </c>
      <c r="AL171" s="66">
        <f t="shared" si="51"/>
        <v>0</v>
      </c>
      <c r="AM171" s="66">
        <f t="shared" si="51"/>
        <v>0</v>
      </c>
      <c r="AN171" s="66">
        <f t="shared" si="51"/>
        <v>0</v>
      </c>
      <c r="AO171" s="66">
        <f t="shared" si="51"/>
        <v>0</v>
      </c>
      <c r="AP171" s="66">
        <f t="shared" si="51"/>
        <v>0</v>
      </c>
      <c r="AQ171" s="66">
        <f t="shared" si="51"/>
        <v>0</v>
      </c>
      <c r="AR171" s="66">
        <f t="shared" si="51"/>
        <v>0</v>
      </c>
      <c r="AS171" s="66">
        <f t="shared" si="51"/>
        <v>0</v>
      </c>
      <c r="AT171" s="66">
        <f t="shared" si="51"/>
        <v>0</v>
      </c>
      <c r="AU171" s="66">
        <f t="shared" si="51"/>
        <v>0</v>
      </c>
      <c r="AV171" s="66">
        <f t="shared" si="51"/>
        <v>0</v>
      </c>
      <c r="AW171" s="66">
        <f t="shared" si="51"/>
        <v>0</v>
      </c>
      <c r="AX171" s="66">
        <f t="shared" si="51"/>
        <v>0</v>
      </c>
      <c r="AY171" s="66">
        <f t="shared" si="51"/>
        <v>0</v>
      </c>
      <c r="AZ171" s="66">
        <f t="shared" si="51"/>
        <v>0</v>
      </c>
      <c r="BA171" s="66">
        <f t="shared" si="51"/>
        <v>0</v>
      </c>
      <c r="BB171" s="66">
        <f t="shared" si="51"/>
        <v>0</v>
      </c>
      <c r="BC171" s="66">
        <f t="shared" si="51"/>
        <v>0</v>
      </c>
      <c r="BD171" s="66">
        <f t="shared" si="51"/>
        <v>0</v>
      </c>
      <c r="BE171" s="66">
        <f t="shared" si="51"/>
        <v>0</v>
      </c>
      <c r="BF171" s="66">
        <f t="shared" si="51"/>
        <v>0</v>
      </c>
      <c r="BG171" s="66">
        <f t="shared" si="51"/>
        <v>0</v>
      </c>
      <c r="BH171" s="66">
        <f t="shared" si="51"/>
        <v>0</v>
      </c>
      <c r="BI171" s="66">
        <f t="shared" si="51"/>
        <v>0</v>
      </c>
      <c r="BJ171" s="66">
        <f t="shared" si="51"/>
        <v>0</v>
      </c>
      <c r="BK171" s="66">
        <f t="shared" si="51"/>
        <v>0</v>
      </c>
      <c r="BL171" s="66">
        <f t="shared" si="51"/>
        <v>0</v>
      </c>
      <c r="BM171" s="66">
        <f t="shared" si="51"/>
        <v>0</v>
      </c>
      <c r="BN171" s="66">
        <f t="shared" si="51"/>
        <v>0</v>
      </c>
      <c r="BO171" s="66">
        <f t="shared" si="51"/>
        <v>0</v>
      </c>
      <c r="BP171" s="66">
        <f t="shared" si="51"/>
        <v>0</v>
      </c>
      <c r="BQ171" s="66">
        <f t="shared" si="51"/>
        <v>0</v>
      </c>
      <c r="BR171" s="66">
        <f t="shared" si="51"/>
        <v>0</v>
      </c>
      <c r="BS171" s="66">
        <f t="shared" ref="BS171:CS171" si="52">BS67</f>
        <v>0</v>
      </c>
      <c r="BT171" s="66">
        <f t="shared" si="52"/>
        <v>0</v>
      </c>
      <c r="BU171" s="66">
        <f t="shared" si="52"/>
        <v>0</v>
      </c>
      <c r="BV171" s="66">
        <f t="shared" si="52"/>
        <v>0</v>
      </c>
      <c r="BW171" s="66">
        <f t="shared" si="52"/>
        <v>0</v>
      </c>
      <c r="BX171" s="66">
        <f t="shared" si="52"/>
        <v>0</v>
      </c>
      <c r="BY171" s="66">
        <f t="shared" si="52"/>
        <v>0</v>
      </c>
      <c r="BZ171" s="66">
        <f t="shared" si="52"/>
        <v>0</v>
      </c>
      <c r="CA171" s="66">
        <f t="shared" si="52"/>
        <v>0</v>
      </c>
      <c r="CB171" s="66">
        <f t="shared" si="52"/>
        <v>0</v>
      </c>
      <c r="CC171" s="66">
        <f t="shared" si="52"/>
        <v>0</v>
      </c>
      <c r="CD171" s="66">
        <f t="shared" si="52"/>
        <v>0</v>
      </c>
      <c r="CE171" s="66">
        <f t="shared" si="52"/>
        <v>0</v>
      </c>
      <c r="CF171" s="66">
        <f t="shared" si="52"/>
        <v>0</v>
      </c>
      <c r="CG171" s="66">
        <f t="shared" si="52"/>
        <v>0</v>
      </c>
      <c r="CH171" s="66">
        <f t="shared" si="52"/>
        <v>0</v>
      </c>
      <c r="CI171" s="66">
        <f t="shared" si="52"/>
        <v>0</v>
      </c>
      <c r="CJ171" s="66">
        <f t="shared" si="52"/>
        <v>0</v>
      </c>
      <c r="CK171" s="66">
        <f t="shared" si="52"/>
        <v>0</v>
      </c>
      <c r="CL171" s="66">
        <f t="shared" si="52"/>
        <v>0</v>
      </c>
      <c r="CM171" s="66">
        <f t="shared" si="52"/>
        <v>0</v>
      </c>
      <c r="CN171" s="66">
        <f t="shared" si="52"/>
        <v>0</v>
      </c>
      <c r="CO171" s="66">
        <f t="shared" si="52"/>
        <v>0</v>
      </c>
      <c r="CP171" s="66">
        <f t="shared" si="52"/>
        <v>0</v>
      </c>
      <c r="CQ171" s="66">
        <f t="shared" si="52"/>
        <v>0</v>
      </c>
      <c r="CR171" s="66">
        <f t="shared" si="52"/>
        <v>0</v>
      </c>
      <c r="CS171" s="66">
        <f t="shared" si="52"/>
        <v>0</v>
      </c>
      <c r="CT171" s="9"/>
    </row>
    <row r="172" spans="3:98" hidden="1" x14ac:dyDescent="0.35">
      <c r="E172" s="495"/>
      <c r="F172" s="495"/>
      <c r="G172" s="131"/>
      <c r="H172" s="131"/>
      <c r="I172" s="131"/>
      <c r="J172" s="131"/>
      <c r="K172" s="131"/>
      <c r="L172" s="131"/>
      <c r="M172" s="131"/>
      <c r="N172" s="131"/>
      <c r="O172" s="131"/>
      <c r="P172" s="131"/>
      <c r="Q172" s="131"/>
      <c r="R172" s="131"/>
      <c r="S172" s="131"/>
      <c r="T172" s="131"/>
      <c r="U172" s="131"/>
      <c r="V172" s="131"/>
      <c r="W172" s="131"/>
      <c r="X172" s="131"/>
      <c r="Y172" s="131"/>
      <c r="Z172" s="131"/>
      <c r="AA172" s="131"/>
      <c r="AB172" s="131"/>
      <c r="AC172" s="131"/>
      <c r="AD172" s="131"/>
      <c r="AE172" s="131"/>
      <c r="AF172" s="131"/>
      <c r="AG172" s="131"/>
      <c r="AH172" s="131"/>
      <c r="AI172" s="131"/>
      <c r="AJ172" s="131"/>
      <c r="AK172" s="131"/>
      <c r="AL172" s="131"/>
      <c r="AM172" s="131"/>
      <c r="AN172" s="131"/>
      <c r="AO172" s="131"/>
      <c r="AP172" s="131"/>
      <c r="AQ172" s="131"/>
      <c r="AR172" s="131"/>
      <c r="AS172" s="131"/>
      <c r="AT172" s="131"/>
      <c r="AU172" s="131"/>
      <c r="AV172" s="131"/>
      <c r="AW172" s="131"/>
      <c r="AX172" s="131"/>
      <c r="AY172" s="131"/>
      <c r="AZ172" s="131"/>
      <c r="BA172" s="131"/>
      <c r="BB172" s="131"/>
      <c r="BC172" s="131"/>
      <c r="BD172" s="131"/>
      <c r="BE172" s="131"/>
      <c r="BF172" s="131"/>
      <c r="BG172" s="131"/>
      <c r="BH172" s="131"/>
      <c r="BI172" s="131"/>
      <c r="BJ172" s="131"/>
      <c r="BK172" s="131"/>
      <c r="BL172" s="131"/>
      <c r="BM172" s="131"/>
      <c r="BN172" s="131"/>
      <c r="BO172" s="131"/>
      <c r="BP172" s="131"/>
      <c r="BQ172" s="131"/>
      <c r="BR172" s="131"/>
      <c r="BS172" s="131"/>
      <c r="BT172" s="131"/>
      <c r="BU172" s="131"/>
      <c r="BV172" s="131"/>
      <c r="BW172" s="131"/>
      <c r="BX172" s="131"/>
      <c r="BY172" s="131"/>
      <c r="BZ172" s="131"/>
      <c r="CA172" s="131"/>
      <c r="CB172" s="131"/>
      <c r="CC172" s="131"/>
      <c r="CD172" s="131"/>
      <c r="CE172" s="131"/>
      <c r="CF172" s="131"/>
      <c r="CG172" s="131"/>
      <c r="CH172" s="131"/>
      <c r="CI172" s="131"/>
      <c r="CJ172" s="131"/>
      <c r="CK172" s="131"/>
      <c r="CL172" s="131"/>
      <c r="CM172" s="131"/>
      <c r="CN172" s="131"/>
      <c r="CO172" s="131"/>
      <c r="CP172" s="131"/>
      <c r="CQ172" s="131"/>
      <c r="CR172" s="131"/>
      <c r="CS172" s="131"/>
      <c r="CT172" s="9"/>
    </row>
    <row r="173" spans="3:98" ht="14.25" hidden="1" customHeight="1" x14ac:dyDescent="0.35">
      <c r="C173" s="81" t="str">
        <f>C95</f>
        <v>G. Total net value of externalities</v>
      </c>
      <c r="E173" s="492">
        <f>G173+NPV(G.Asm!$F$40,H173:INDEX(H173:CS173,RP))</f>
        <v>0</v>
      </c>
      <c r="F173" s="492">
        <f>SUMIF($G$4:$CS$4,"&lt;="&amp;RP,G173:CS173)</f>
        <v>0</v>
      </c>
      <c r="G173" s="66">
        <f t="shared" ref="G173:BR173" si="53">G95</f>
        <v>0</v>
      </c>
      <c r="H173" s="66">
        <f t="shared" si="53"/>
        <v>0</v>
      </c>
      <c r="I173" s="66">
        <f t="shared" si="53"/>
        <v>0</v>
      </c>
      <c r="J173" s="66">
        <f t="shared" si="53"/>
        <v>0</v>
      </c>
      <c r="K173" s="66">
        <f t="shared" si="53"/>
        <v>0</v>
      </c>
      <c r="L173" s="66">
        <f t="shared" si="53"/>
        <v>0</v>
      </c>
      <c r="M173" s="66">
        <f t="shared" si="53"/>
        <v>0</v>
      </c>
      <c r="N173" s="66">
        <f t="shared" si="53"/>
        <v>0</v>
      </c>
      <c r="O173" s="66">
        <f t="shared" si="53"/>
        <v>0</v>
      </c>
      <c r="P173" s="66">
        <f t="shared" si="53"/>
        <v>0</v>
      </c>
      <c r="Q173" s="66">
        <f t="shared" si="53"/>
        <v>0</v>
      </c>
      <c r="R173" s="66">
        <f t="shared" si="53"/>
        <v>0</v>
      </c>
      <c r="S173" s="66">
        <f t="shared" si="53"/>
        <v>0</v>
      </c>
      <c r="T173" s="66">
        <f t="shared" si="53"/>
        <v>0</v>
      </c>
      <c r="U173" s="66">
        <f t="shared" si="53"/>
        <v>0</v>
      </c>
      <c r="V173" s="66">
        <f t="shared" si="53"/>
        <v>0</v>
      </c>
      <c r="W173" s="66">
        <f t="shared" si="53"/>
        <v>0</v>
      </c>
      <c r="X173" s="66">
        <f t="shared" si="53"/>
        <v>0</v>
      </c>
      <c r="Y173" s="66">
        <f t="shared" si="53"/>
        <v>0</v>
      </c>
      <c r="Z173" s="66">
        <f t="shared" si="53"/>
        <v>0</v>
      </c>
      <c r="AA173" s="66">
        <f t="shared" si="53"/>
        <v>0</v>
      </c>
      <c r="AB173" s="66">
        <f t="shared" si="53"/>
        <v>0</v>
      </c>
      <c r="AC173" s="66">
        <f t="shared" si="53"/>
        <v>0</v>
      </c>
      <c r="AD173" s="66">
        <f t="shared" si="53"/>
        <v>0</v>
      </c>
      <c r="AE173" s="66">
        <f t="shared" si="53"/>
        <v>0</v>
      </c>
      <c r="AF173" s="66">
        <f t="shared" si="53"/>
        <v>0</v>
      </c>
      <c r="AG173" s="66">
        <f t="shared" si="53"/>
        <v>0</v>
      </c>
      <c r="AH173" s="66">
        <f t="shared" si="53"/>
        <v>0</v>
      </c>
      <c r="AI173" s="66">
        <f t="shared" si="53"/>
        <v>0</v>
      </c>
      <c r="AJ173" s="66">
        <f t="shared" si="53"/>
        <v>0</v>
      </c>
      <c r="AK173" s="66">
        <f t="shared" si="53"/>
        <v>0</v>
      </c>
      <c r="AL173" s="66">
        <f t="shared" si="53"/>
        <v>0</v>
      </c>
      <c r="AM173" s="66">
        <f t="shared" si="53"/>
        <v>0</v>
      </c>
      <c r="AN173" s="66">
        <f t="shared" si="53"/>
        <v>0</v>
      </c>
      <c r="AO173" s="66">
        <f t="shared" si="53"/>
        <v>0</v>
      </c>
      <c r="AP173" s="66">
        <f t="shared" si="53"/>
        <v>0</v>
      </c>
      <c r="AQ173" s="66">
        <f t="shared" si="53"/>
        <v>0</v>
      </c>
      <c r="AR173" s="66">
        <f t="shared" si="53"/>
        <v>0</v>
      </c>
      <c r="AS173" s="66">
        <f t="shared" si="53"/>
        <v>0</v>
      </c>
      <c r="AT173" s="66">
        <f t="shared" si="53"/>
        <v>0</v>
      </c>
      <c r="AU173" s="66">
        <f t="shared" si="53"/>
        <v>0</v>
      </c>
      <c r="AV173" s="66">
        <f t="shared" si="53"/>
        <v>0</v>
      </c>
      <c r="AW173" s="66">
        <f t="shared" si="53"/>
        <v>0</v>
      </c>
      <c r="AX173" s="66">
        <f t="shared" si="53"/>
        <v>0</v>
      </c>
      <c r="AY173" s="66">
        <f t="shared" si="53"/>
        <v>0</v>
      </c>
      <c r="AZ173" s="66">
        <f t="shared" si="53"/>
        <v>0</v>
      </c>
      <c r="BA173" s="66">
        <f t="shared" si="53"/>
        <v>0</v>
      </c>
      <c r="BB173" s="66">
        <f t="shared" si="53"/>
        <v>0</v>
      </c>
      <c r="BC173" s="66">
        <f t="shared" si="53"/>
        <v>0</v>
      </c>
      <c r="BD173" s="66">
        <f t="shared" si="53"/>
        <v>0</v>
      </c>
      <c r="BE173" s="66">
        <f t="shared" si="53"/>
        <v>0</v>
      </c>
      <c r="BF173" s="66">
        <f t="shared" si="53"/>
        <v>0</v>
      </c>
      <c r="BG173" s="66">
        <f t="shared" si="53"/>
        <v>0</v>
      </c>
      <c r="BH173" s="66">
        <f t="shared" si="53"/>
        <v>0</v>
      </c>
      <c r="BI173" s="66">
        <f t="shared" si="53"/>
        <v>0</v>
      </c>
      <c r="BJ173" s="66">
        <f t="shared" si="53"/>
        <v>0</v>
      </c>
      <c r="BK173" s="66">
        <f t="shared" si="53"/>
        <v>0</v>
      </c>
      <c r="BL173" s="66">
        <f t="shared" si="53"/>
        <v>0</v>
      </c>
      <c r="BM173" s="66">
        <f t="shared" si="53"/>
        <v>0</v>
      </c>
      <c r="BN173" s="66">
        <f t="shared" si="53"/>
        <v>0</v>
      </c>
      <c r="BO173" s="66">
        <f t="shared" si="53"/>
        <v>0</v>
      </c>
      <c r="BP173" s="66">
        <f t="shared" si="53"/>
        <v>0</v>
      </c>
      <c r="BQ173" s="66">
        <f t="shared" si="53"/>
        <v>0</v>
      </c>
      <c r="BR173" s="66">
        <f t="shared" si="53"/>
        <v>0</v>
      </c>
      <c r="BS173" s="66">
        <f t="shared" ref="BS173:CS173" si="54">BS95</f>
        <v>0</v>
      </c>
      <c r="BT173" s="66">
        <f t="shared" si="54"/>
        <v>0</v>
      </c>
      <c r="BU173" s="66">
        <f t="shared" si="54"/>
        <v>0</v>
      </c>
      <c r="BV173" s="66">
        <f t="shared" si="54"/>
        <v>0</v>
      </c>
      <c r="BW173" s="66">
        <f t="shared" si="54"/>
        <v>0</v>
      </c>
      <c r="BX173" s="66">
        <f t="shared" si="54"/>
        <v>0</v>
      </c>
      <c r="BY173" s="66">
        <f t="shared" si="54"/>
        <v>0</v>
      </c>
      <c r="BZ173" s="66">
        <f t="shared" si="54"/>
        <v>0</v>
      </c>
      <c r="CA173" s="66">
        <f t="shared" si="54"/>
        <v>0</v>
      </c>
      <c r="CB173" s="66">
        <f t="shared" si="54"/>
        <v>0</v>
      </c>
      <c r="CC173" s="66">
        <f t="shared" si="54"/>
        <v>0</v>
      </c>
      <c r="CD173" s="66">
        <f t="shared" si="54"/>
        <v>0</v>
      </c>
      <c r="CE173" s="66">
        <f t="shared" si="54"/>
        <v>0</v>
      </c>
      <c r="CF173" s="66">
        <f t="shared" si="54"/>
        <v>0</v>
      </c>
      <c r="CG173" s="66">
        <f t="shared" si="54"/>
        <v>0</v>
      </c>
      <c r="CH173" s="66">
        <f t="shared" si="54"/>
        <v>0</v>
      </c>
      <c r="CI173" s="66">
        <f t="shared" si="54"/>
        <v>0</v>
      </c>
      <c r="CJ173" s="66">
        <f t="shared" si="54"/>
        <v>0</v>
      </c>
      <c r="CK173" s="66">
        <f t="shared" si="54"/>
        <v>0</v>
      </c>
      <c r="CL173" s="66">
        <f t="shared" si="54"/>
        <v>0</v>
      </c>
      <c r="CM173" s="66">
        <f t="shared" si="54"/>
        <v>0</v>
      </c>
      <c r="CN173" s="66">
        <f t="shared" si="54"/>
        <v>0</v>
      </c>
      <c r="CO173" s="66">
        <f t="shared" si="54"/>
        <v>0</v>
      </c>
      <c r="CP173" s="66">
        <f t="shared" si="54"/>
        <v>0</v>
      </c>
      <c r="CQ173" s="66">
        <f t="shared" si="54"/>
        <v>0</v>
      </c>
      <c r="CR173" s="66">
        <f t="shared" si="54"/>
        <v>0</v>
      </c>
      <c r="CS173" s="66">
        <f t="shared" si="54"/>
        <v>0</v>
      </c>
      <c r="CT173" s="9"/>
    </row>
    <row r="174" spans="3:98" ht="14.25" hidden="1" customHeight="1" x14ac:dyDescent="0.35">
      <c r="C174" s="81" t="str">
        <f>C119</f>
        <v>H. Total net value of climate change mitigation</v>
      </c>
      <c r="E174" s="492">
        <f>G174+NPV(G.Asm!$F$40,H174:INDEX(H174:CS174,RP))</f>
        <v>0</v>
      </c>
      <c r="F174" s="492">
        <f>SUMIF($G$4:$CS$4,"&lt;="&amp;RP,G174:CS174)</f>
        <v>0</v>
      </c>
      <c r="G174" s="66">
        <f t="shared" ref="G174:BR174" si="55">G119</f>
        <v>0</v>
      </c>
      <c r="H174" s="66">
        <f t="shared" si="55"/>
        <v>0</v>
      </c>
      <c r="I174" s="66">
        <f t="shared" si="55"/>
        <v>0</v>
      </c>
      <c r="J174" s="66">
        <f t="shared" si="55"/>
        <v>0</v>
      </c>
      <c r="K174" s="66">
        <f t="shared" si="55"/>
        <v>0</v>
      </c>
      <c r="L174" s="66">
        <f t="shared" si="55"/>
        <v>0</v>
      </c>
      <c r="M174" s="66">
        <f t="shared" si="55"/>
        <v>0</v>
      </c>
      <c r="N174" s="66">
        <f t="shared" si="55"/>
        <v>0</v>
      </c>
      <c r="O174" s="66">
        <f t="shared" si="55"/>
        <v>0</v>
      </c>
      <c r="P174" s="66">
        <f t="shared" si="55"/>
        <v>0</v>
      </c>
      <c r="Q174" s="66">
        <f t="shared" si="55"/>
        <v>0</v>
      </c>
      <c r="R174" s="66">
        <f t="shared" si="55"/>
        <v>0</v>
      </c>
      <c r="S174" s="66">
        <f t="shared" si="55"/>
        <v>0</v>
      </c>
      <c r="T174" s="66">
        <f t="shared" si="55"/>
        <v>0</v>
      </c>
      <c r="U174" s="66">
        <f t="shared" si="55"/>
        <v>0</v>
      </c>
      <c r="V174" s="66">
        <f t="shared" si="55"/>
        <v>0</v>
      </c>
      <c r="W174" s="66">
        <f t="shared" si="55"/>
        <v>0</v>
      </c>
      <c r="X174" s="66">
        <f t="shared" si="55"/>
        <v>0</v>
      </c>
      <c r="Y174" s="66">
        <f t="shared" si="55"/>
        <v>0</v>
      </c>
      <c r="Z174" s="66">
        <f t="shared" si="55"/>
        <v>0</v>
      </c>
      <c r="AA174" s="66">
        <f t="shared" si="55"/>
        <v>0</v>
      </c>
      <c r="AB174" s="66">
        <f t="shared" si="55"/>
        <v>0</v>
      </c>
      <c r="AC174" s="66">
        <f t="shared" si="55"/>
        <v>0</v>
      </c>
      <c r="AD174" s="66">
        <f t="shared" si="55"/>
        <v>0</v>
      </c>
      <c r="AE174" s="66">
        <f t="shared" si="55"/>
        <v>0</v>
      </c>
      <c r="AF174" s="66">
        <f t="shared" si="55"/>
        <v>0</v>
      </c>
      <c r="AG174" s="66">
        <f t="shared" si="55"/>
        <v>0</v>
      </c>
      <c r="AH174" s="66">
        <f t="shared" si="55"/>
        <v>0</v>
      </c>
      <c r="AI174" s="66">
        <f t="shared" si="55"/>
        <v>0</v>
      </c>
      <c r="AJ174" s="66">
        <f t="shared" si="55"/>
        <v>0</v>
      </c>
      <c r="AK174" s="66">
        <f t="shared" si="55"/>
        <v>0</v>
      </c>
      <c r="AL174" s="66">
        <f t="shared" si="55"/>
        <v>0</v>
      </c>
      <c r="AM174" s="66">
        <f t="shared" si="55"/>
        <v>0</v>
      </c>
      <c r="AN174" s="66">
        <f t="shared" si="55"/>
        <v>0</v>
      </c>
      <c r="AO174" s="66">
        <f t="shared" si="55"/>
        <v>0</v>
      </c>
      <c r="AP174" s="66">
        <f t="shared" si="55"/>
        <v>0</v>
      </c>
      <c r="AQ174" s="66">
        <f t="shared" si="55"/>
        <v>0</v>
      </c>
      <c r="AR174" s="66">
        <f t="shared" si="55"/>
        <v>0</v>
      </c>
      <c r="AS174" s="66">
        <f t="shared" si="55"/>
        <v>0</v>
      </c>
      <c r="AT174" s="66">
        <f t="shared" si="55"/>
        <v>0</v>
      </c>
      <c r="AU174" s="66">
        <f t="shared" si="55"/>
        <v>0</v>
      </c>
      <c r="AV174" s="66">
        <f t="shared" si="55"/>
        <v>0</v>
      </c>
      <c r="AW174" s="66">
        <f t="shared" si="55"/>
        <v>0</v>
      </c>
      <c r="AX174" s="66">
        <f t="shared" si="55"/>
        <v>0</v>
      </c>
      <c r="AY174" s="66">
        <f t="shared" si="55"/>
        <v>0</v>
      </c>
      <c r="AZ174" s="66">
        <f t="shared" si="55"/>
        <v>0</v>
      </c>
      <c r="BA174" s="66">
        <f t="shared" si="55"/>
        <v>0</v>
      </c>
      <c r="BB174" s="66">
        <f t="shared" si="55"/>
        <v>0</v>
      </c>
      <c r="BC174" s="66">
        <f t="shared" si="55"/>
        <v>0</v>
      </c>
      <c r="BD174" s="66">
        <f t="shared" si="55"/>
        <v>0</v>
      </c>
      <c r="BE174" s="66">
        <f t="shared" si="55"/>
        <v>0</v>
      </c>
      <c r="BF174" s="66">
        <f t="shared" si="55"/>
        <v>0</v>
      </c>
      <c r="BG174" s="66">
        <f t="shared" si="55"/>
        <v>0</v>
      </c>
      <c r="BH174" s="66">
        <f t="shared" si="55"/>
        <v>0</v>
      </c>
      <c r="BI174" s="66">
        <f t="shared" si="55"/>
        <v>0</v>
      </c>
      <c r="BJ174" s="66">
        <f t="shared" si="55"/>
        <v>0</v>
      </c>
      <c r="BK174" s="66">
        <f t="shared" si="55"/>
        <v>0</v>
      </c>
      <c r="BL174" s="66">
        <f t="shared" si="55"/>
        <v>0</v>
      </c>
      <c r="BM174" s="66">
        <f t="shared" si="55"/>
        <v>0</v>
      </c>
      <c r="BN174" s="66">
        <f t="shared" si="55"/>
        <v>0</v>
      </c>
      <c r="BO174" s="66">
        <f t="shared" si="55"/>
        <v>0</v>
      </c>
      <c r="BP174" s="66">
        <f t="shared" si="55"/>
        <v>0</v>
      </c>
      <c r="BQ174" s="66">
        <f t="shared" si="55"/>
        <v>0</v>
      </c>
      <c r="BR174" s="66">
        <f t="shared" si="55"/>
        <v>0</v>
      </c>
      <c r="BS174" s="66">
        <f t="shared" ref="BS174:CS174" si="56">BS119</f>
        <v>0</v>
      </c>
      <c r="BT174" s="66">
        <f t="shared" si="56"/>
        <v>0</v>
      </c>
      <c r="BU174" s="66">
        <f t="shared" si="56"/>
        <v>0</v>
      </c>
      <c r="BV174" s="66">
        <f t="shared" si="56"/>
        <v>0</v>
      </c>
      <c r="BW174" s="66">
        <f t="shared" si="56"/>
        <v>0</v>
      </c>
      <c r="BX174" s="66">
        <f t="shared" si="56"/>
        <v>0</v>
      </c>
      <c r="BY174" s="66">
        <f t="shared" si="56"/>
        <v>0</v>
      </c>
      <c r="BZ174" s="66">
        <f t="shared" si="56"/>
        <v>0</v>
      </c>
      <c r="CA174" s="66">
        <f t="shared" si="56"/>
        <v>0</v>
      </c>
      <c r="CB174" s="66">
        <f t="shared" si="56"/>
        <v>0</v>
      </c>
      <c r="CC174" s="66">
        <f t="shared" si="56"/>
        <v>0</v>
      </c>
      <c r="CD174" s="66">
        <f t="shared" si="56"/>
        <v>0</v>
      </c>
      <c r="CE174" s="66">
        <f t="shared" si="56"/>
        <v>0</v>
      </c>
      <c r="CF174" s="66">
        <f t="shared" si="56"/>
        <v>0</v>
      </c>
      <c r="CG174" s="66">
        <f t="shared" si="56"/>
        <v>0</v>
      </c>
      <c r="CH174" s="66">
        <f t="shared" si="56"/>
        <v>0</v>
      </c>
      <c r="CI174" s="66">
        <f t="shared" si="56"/>
        <v>0</v>
      </c>
      <c r="CJ174" s="66">
        <f t="shared" si="56"/>
        <v>0</v>
      </c>
      <c r="CK174" s="66">
        <f t="shared" si="56"/>
        <v>0</v>
      </c>
      <c r="CL174" s="66">
        <f t="shared" si="56"/>
        <v>0</v>
      </c>
      <c r="CM174" s="66">
        <f t="shared" si="56"/>
        <v>0</v>
      </c>
      <c r="CN174" s="66">
        <f t="shared" si="56"/>
        <v>0</v>
      </c>
      <c r="CO174" s="66">
        <f t="shared" si="56"/>
        <v>0</v>
      </c>
      <c r="CP174" s="66">
        <f t="shared" si="56"/>
        <v>0</v>
      </c>
      <c r="CQ174" s="66">
        <f t="shared" si="56"/>
        <v>0</v>
      </c>
      <c r="CR174" s="66">
        <f t="shared" si="56"/>
        <v>0</v>
      </c>
      <c r="CS174" s="66">
        <f t="shared" si="56"/>
        <v>0</v>
      </c>
      <c r="CT174" s="9"/>
    </row>
    <row r="175" spans="3:98" hidden="1" x14ac:dyDescent="0.35">
      <c r="E175" s="495"/>
      <c r="F175" s="495"/>
      <c r="G175" s="131"/>
      <c r="H175" s="131"/>
      <c r="I175" s="131"/>
      <c r="J175" s="131"/>
      <c r="K175" s="131"/>
      <c r="L175" s="131"/>
      <c r="M175" s="131"/>
      <c r="N175" s="131"/>
      <c r="O175" s="131"/>
      <c r="P175" s="131"/>
      <c r="Q175" s="131"/>
      <c r="R175" s="131"/>
      <c r="S175" s="131"/>
      <c r="T175" s="131"/>
      <c r="U175" s="131"/>
      <c r="V175" s="131"/>
      <c r="W175" s="131"/>
      <c r="X175" s="131"/>
      <c r="Y175" s="131"/>
      <c r="Z175" s="131"/>
      <c r="AA175" s="131"/>
      <c r="AB175" s="131"/>
      <c r="AC175" s="131"/>
      <c r="AD175" s="131"/>
      <c r="AE175" s="131"/>
      <c r="AF175" s="131"/>
      <c r="AG175" s="131"/>
      <c r="AH175" s="131"/>
      <c r="AI175" s="131"/>
      <c r="AJ175" s="131"/>
      <c r="AK175" s="131"/>
      <c r="AL175" s="131"/>
      <c r="AM175" s="131"/>
      <c r="AN175" s="131"/>
      <c r="AO175" s="131"/>
      <c r="AP175" s="131"/>
      <c r="AQ175" s="131"/>
      <c r="AR175" s="131"/>
      <c r="AS175" s="131"/>
      <c r="AT175" s="131"/>
      <c r="AU175" s="131"/>
      <c r="AV175" s="131"/>
      <c r="AW175" s="131"/>
      <c r="AX175" s="131"/>
      <c r="AY175" s="131"/>
      <c r="AZ175" s="131"/>
      <c r="BA175" s="131"/>
      <c r="BB175" s="131"/>
      <c r="BC175" s="131"/>
      <c r="BD175" s="131"/>
      <c r="BE175" s="131"/>
      <c r="BF175" s="131"/>
      <c r="BG175" s="131"/>
      <c r="BH175" s="131"/>
      <c r="BI175" s="131"/>
      <c r="BJ175" s="131"/>
      <c r="BK175" s="131"/>
      <c r="BL175" s="131"/>
      <c r="BM175" s="131"/>
      <c r="BN175" s="131"/>
      <c r="BO175" s="131"/>
      <c r="BP175" s="131"/>
      <c r="BQ175" s="131"/>
      <c r="BR175" s="131"/>
      <c r="BS175" s="131"/>
      <c r="BT175" s="131"/>
      <c r="BU175" s="131"/>
      <c r="BV175" s="131"/>
      <c r="BW175" s="131"/>
      <c r="BX175" s="131"/>
      <c r="BY175" s="131"/>
      <c r="BZ175" s="131"/>
      <c r="CA175" s="131"/>
      <c r="CB175" s="131"/>
      <c r="CC175" s="131"/>
      <c r="CD175" s="131"/>
      <c r="CE175" s="131"/>
      <c r="CF175" s="131"/>
      <c r="CG175" s="131"/>
      <c r="CH175" s="131"/>
      <c r="CI175" s="131"/>
      <c r="CJ175" s="131"/>
      <c r="CK175" s="131"/>
      <c r="CL175" s="131"/>
      <c r="CM175" s="131"/>
      <c r="CN175" s="131"/>
      <c r="CO175" s="131"/>
      <c r="CP175" s="131"/>
      <c r="CQ175" s="131"/>
      <c r="CR175" s="131"/>
      <c r="CS175" s="131"/>
      <c r="CT175" s="9"/>
    </row>
    <row r="176" spans="3:98" ht="14.25" hidden="1" customHeight="1" x14ac:dyDescent="0.35">
      <c r="C176" s="77" t="s">
        <v>27</v>
      </c>
      <c r="E176" s="692" t="str">
        <f>IF(E171&lt;=0,"No value",(E166-E167+E168-E169)/E171)</f>
        <v>No value</v>
      </c>
      <c r="F176" s="692"/>
      <c r="G176" s="131"/>
      <c r="H176" s="131"/>
      <c r="I176" s="131"/>
      <c r="J176" s="131"/>
      <c r="K176" s="131"/>
      <c r="L176" s="131"/>
      <c r="M176" s="131"/>
      <c r="N176" s="131"/>
      <c r="O176" s="131"/>
      <c r="P176" s="131"/>
      <c r="Q176" s="131"/>
      <c r="R176" s="131"/>
      <c r="S176" s="131"/>
      <c r="T176" s="131"/>
      <c r="U176" s="131"/>
      <c r="V176" s="131"/>
      <c r="W176" s="131"/>
      <c r="X176" s="131"/>
      <c r="Y176" s="131"/>
      <c r="Z176" s="131"/>
      <c r="AA176" s="131"/>
      <c r="AB176" s="131"/>
      <c r="AC176" s="131"/>
      <c r="AD176" s="131"/>
      <c r="AE176" s="131"/>
      <c r="AF176" s="131"/>
      <c r="AG176" s="131"/>
      <c r="AH176" s="131"/>
      <c r="AI176" s="131"/>
      <c r="AJ176" s="131"/>
      <c r="AK176" s="131"/>
      <c r="AL176" s="131"/>
      <c r="AM176" s="131"/>
      <c r="AN176" s="131"/>
      <c r="AO176" s="131"/>
      <c r="AP176" s="131"/>
      <c r="AQ176" s="131"/>
      <c r="AR176" s="131"/>
      <c r="AS176" s="131"/>
      <c r="AT176" s="131"/>
      <c r="AU176" s="131"/>
      <c r="AV176" s="131"/>
      <c r="AW176" s="131"/>
      <c r="AX176" s="131"/>
      <c r="AY176" s="131"/>
      <c r="AZ176" s="131"/>
      <c r="BA176" s="131"/>
      <c r="BB176" s="131"/>
      <c r="BC176" s="131"/>
      <c r="BD176" s="131"/>
      <c r="BE176" s="131"/>
      <c r="BF176" s="131"/>
      <c r="BG176" s="131"/>
      <c r="BH176" s="131"/>
      <c r="BI176" s="131"/>
      <c r="BJ176" s="131"/>
      <c r="BK176" s="131"/>
      <c r="BL176" s="131"/>
      <c r="BM176" s="131"/>
      <c r="BN176" s="131"/>
      <c r="BO176" s="131"/>
      <c r="BP176" s="131"/>
      <c r="BQ176" s="131"/>
      <c r="BR176" s="131"/>
      <c r="BS176" s="131"/>
      <c r="BT176" s="131"/>
      <c r="BU176" s="131"/>
      <c r="BV176" s="131"/>
      <c r="BW176" s="131"/>
      <c r="BX176" s="131"/>
      <c r="BY176" s="131"/>
      <c r="BZ176" s="131"/>
      <c r="CA176" s="131"/>
      <c r="CB176" s="131"/>
      <c r="CC176" s="131"/>
      <c r="CD176" s="131"/>
      <c r="CE176" s="131"/>
      <c r="CF176" s="131"/>
      <c r="CG176" s="131"/>
      <c r="CH176" s="131"/>
      <c r="CI176" s="131"/>
      <c r="CJ176" s="131"/>
      <c r="CK176" s="131"/>
      <c r="CL176" s="131"/>
      <c r="CM176" s="131"/>
      <c r="CN176" s="131"/>
      <c r="CO176" s="131"/>
      <c r="CP176" s="131"/>
      <c r="CQ176" s="131"/>
      <c r="CR176" s="131"/>
      <c r="CS176" s="131"/>
      <c r="CT176" s="9"/>
    </row>
    <row r="177" spans="3:98" ht="14.25" hidden="1" customHeight="1" x14ac:dyDescent="0.35">
      <c r="C177" s="77" t="s">
        <v>220</v>
      </c>
      <c r="E177" s="692" t="str">
        <f>IF(E171&lt;=0,"No value",(E166-E167+E168-E169-E173-E174)/E171)</f>
        <v>No value</v>
      </c>
      <c r="F177" s="692"/>
      <c r="G177" s="131"/>
      <c r="H177" s="131"/>
      <c r="I177" s="131"/>
      <c r="J177" s="131"/>
      <c r="K177" s="131"/>
      <c r="L177" s="131"/>
      <c r="M177" s="131"/>
      <c r="N177" s="131"/>
      <c r="O177" s="131"/>
      <c r="P177" s="131"/>
      <c r="Q177" s="131"/>
      <c r="R177" s="131"/>
      <c r="S177" s="131"/>
      <c r="T177" s="131"/>
      <c r="U177" s="131"/>
      <c r="V177" s="131"/>
      <c r="W177" s="131"/>
      <c r="X177" s="131"/>
      <c r="Y177" s="131"/>
      <c r="Z177" s="131"/>
      <c r="AA177" s="131"/>
      <c r="AB177" s="131"/>
      <c r="AC177" s="131"/>
      <c r="AD177" s="131"/>
      <c r="AE177" s="131"/>
      <c r="AF177" s="131"/>
      <c r="AG177" s="131"/>
      <c r="AH177" s="131"/>
      <c r="AI177" s="131"/>
      <c r="AJ177" s="131"/>
      <c r="AK177" s="131"/>
      <c r="AL177" s="131"/>
      <c r="AM177" s="131"/>
      <c r="AN177" s="131"/>
      <c r="AO177" s="131"/>
      <c r="AP177" s="131"/>
      <c r="AQ177" s="131"/>
      <c r="AR177" s="131"/>
      <c r="AS177" s="131"/>
      <c r="AT177" s="131"/>
      <c r="AU177" s="131"/>
      <c r="AV177" s="131"/>
      <c r="AW177" s="131"/>
      <c r="AX177" s="131"/>
      <c r="AY177" s="131"/>
      <c r="AZ177" s="131"/>
      <c r="BA177" s="131"/>
      <c r="BB177" s="131"/>
      <c r="BC177" s="131"/>
      <c r="BD177" s="131"/>
      <c r="BE177" s="131"/>
      <c r="BF177" s="131"/>
      <c r="BG177" s="131"/>
      <c r="BH177" s="131"/>
      <c r="BI177" s="131"/>
      <c r="BJ177" s="131"/>
      <c r="BK177" s="131"/>
      <c r="BL177" s="131"/>
      <c r="BM177" s="131"/>
      <c r="BN177" s="131"/>
      <c r="BO177" s="131"/>
      <c r="BP177" s="131"/>
      <c r="BQ177" s="131"/>
      <c r="BR177" s="131"/>
      <c r="BS177" s="131"/>
      <c r="BT177" s="131"/>
      <c r="BU177" s="131"/>
      <c r="BV177" s="131"/>
      <c r="BW177" s="131"/>
      <c r="BX177" s="131"/>
      <c r="BY177" s="131"/>
      <c r="BZ177" s="131"/>
      <c r="CA177" s="131"/>
      <c r="CB177" s="131"/>
      <c r="CC177" s="131"/>
      <c r="CD177" s="131"/>
      <c r="CE177" s="131"/>
      <c r="CF177" s="131"/>
      <c r="CG177" s="131"/>
      <c r="CH177" s="131"/>
      <c r="CI177" s="131"/>
      <c r="CJ177" s="131"/>
      <c r="CK177" s="131"/>
      <c r="CL177" s="131"/>
      <c r="CM177" s="131"/>
      <c r="CN177" s="131"/>
      <c r="CO177" s="131"/>
      <c r="CP177" s="131"/>
      <c r="CQ177" s="131"/>
      <c r="CR177" s="131"/>
      <c r="CS177" s="131"/>
      <c r="CT177" s="9"/>
    </row>
    <row r="178" spans="3:98" hidden="1" x14ac:dyDescent="0.35">
      <c r="E178" s="495"/>
      <c r="F178" s="495"/>
      <c r="G178" s="131"/>
      <c r="H178" s="131"/>
      <c r="I178" s="131"/>
      <c r="J178" s="131"/>
      <c r="K178" s="131"/>
      <c r="L178" s="131"/>
      <c r="M178" s="131"/>
      <c r="N178" s="131"/>
      <c r="O178" s="131"/>
      <c r="P178" s="131"/>
      <c r="Q178" s="131"/>
      <c r="R178" s="131"/>
      <c r="S178" s="131"/>
      <c r="T178" s="131"/>
      <c r="U178" s="131"/>
      <c r="V178" s="131"/>
      <c r="W178" s="131"/>
      <c r="X178" s="131"/>
      <c r="Y178" s="131"/>
      <c r="Z178" s="131"/>
      <c r="AA178" s="131"/>
      <c r="AB178" s="131"/>
      <c r="AC178" s="131"/>
      <c r="AD178" s="131"/>
      <c r="AE178" s="131"/>
      <c r="AF178" s="131"/>
      <c r="AG178" s="131"/>
      <c r="AH178" s="131"/>
      <c r="AI178" s="131"/>
      <c r="AJ178" s="131"/>
      <c r="AK178" s="131"/>
      <c r="AL178" s="131"/>
      <c r="AM178" s="131"/>
      <c r="AN178" s="131"/>
      <c r="AO178" s="131"/>
      <c r="AP178" s="131"/>
      <c r="AQ178" s="131"/>
      <c r="AR178" s="131"/>
      <c r="AS178" s="131"/>
      <c r="AT178" s="131"/>
      <c r="AU178" s="131"/>
      <c r="AV178" s="131"/>
      <c r="AW178" s="131"/>
      <c r="AX178" s="131"/>
      <c r="AY178" s="131"/>
      <c r="AZ178" s="131"/>
      <c r="BA178" s="131"/>
      <c r="BB178" s="131"/>
      <c r="BC178" s="131"/>
      <c r="BD178" s="131"/>
      <c r="BE178" s="131"/>
      <c r="BF178" s="131"/>
      <c r="BG178" s="131"/>
      <c r="BH178" s="131"/>
      <c r="BI178" s="131"/>
      <c r="BJ178" s="131"/>
      <c r="BK178" s="131"/>
      <c r="BL178" s="131"/>
      <c r="BM178" s="131"/>
      <c r="BN178" s="131"/>
      <c r="BO178" s="131"/>
      <c r="BP178" s="131"/>
      <c r="BQ178" s="131"/>
      <c r="BR178" s="131"/>
      <c r="BS178" s="131"/>
      <c r="BT178" s="131"/>
      <c r="BU178" s="131"/>
      <c r="BV178" s="131"/>
      <c r="BW178" s="131"/>
      <c r="BX178" s="131"/>
      <c r="BY178" s="131"/>
      <c r="BZ178" s="131"/>
      <c r="CA178" s="131"/>
      <c r="CB178" s="131"/>
      <c r="CC178" s="131"/>
      <c r="CD178" s="131"/>
      <c r="CE178" s="131"/>
      <c r="CF178" s="131"/>
      <c r="CG178" s="131"/>
      <c r="CH178" s="131"/>
      <c r="CI178" s="131"/>
      <c r="CJ178" s="131"/>
      <c r="CK178" s="131"/>
      <c r="CL178" s="131"/>
      <c r="CM178" s="131"/>
      <c r="CN178" s="131"/>
      <c r="CO178" s="131"/>
      <c r="CP178" s="131"/>
      <c r="CQ178" s="131"/>
      <c r="CR178" s="131"/>
      <c r="CS178" s="131"/>
      <c r="CT178" s="9"/>
    </row>
    <row r="179" spans="3:98" hidden="1" x14ac:dyDescent="0.35">
      <c r="C179" s="217" t="s">
        <v>42</v>
      </c>
      <c r="D179" s="218"/>
      <c r="E179" s="513"/>
      <c r="F179" s="513"/>
      <c r="G179" s="515"/>
      <c r="H179" s="515"/>
      <c r="I179" s="515"/>
      <c r="J179" s="515"/>
      <c r="K179" s="515"/>
      <c r="L179" s="515"/>
      <c r="M179" s="515"/>
      <c r="N179" s="515"/>
      <c r="O179" s="515"/>
      <c r="P179" s="515"/>
      <c r="Q179" s="515"/>
      <c r="R179" s="515"/>
      <c r="S179" s="515"/>
      <c r="T179" s="515"/>
      <c r="U179" s="515"/>
      <c r="V179" s="515"/>
      <c r="W179" s="515"/>
      <c r="X179" s="515"/>
      <c r="Y179" s="515"/>
      <c r="Z179" s="515"/>
      <c r="AA179" s="515"/>
      <c r="AB179" s="515"/>
      <c r="AC179" s="515"/>
      <c r="AD179" s="515"/>
      <c r="AE179" s="515"/>
      <c r="AF179" s="515"/>
      <c r="AG179" s="515"/>
      <c r="AH179" s="515"/>
      <c r="AI179" s="515"/>
      <c r="AJ179" s="515"/>
      <c r="AK179" s="515"/>
      <c r="AL179" s="515"/>
      <c r="AM179" s="515"/>
      <c r="AN179" s="515"/>
      <c r="AO179" s="515"/>
      <c r="AP179" s="515"/>
      <c r="AQ179" s="515"/>
      <c r="AR179" s="515"/>
      <c r="AS179" s="515"/>
      <c r="AT179" s="515"/>
      <c r="AU179" s="515"/>
      <c r="AV179" s="515"/>
      <c r="AW179" s="515"/>
      <c r="AX179" s="515"/>
      <c r="AY179" s="515"/>
      <c r="AZ179" s="515"/>
      <c r="BA179" s="515"/>
      <c r="BB179" s="515"/>
      <c r="BC179" s="515"/>
      <c r="BD179" s="515"/>
      <c r="BE179" s="515"/>
      <c r="BF179" s="515"/>
      <c r="BG179" s="515"/>
      <c r="BH179" s="515"/>
      <c r="BI179" s="515"/>
      <c r="BJ179" s="515"/>
      <c r="BK179" s="515"/>
      <c r="BL179" s="515"/>
      <c r="BM179" s="515"/>
      <c r="BN179" s="515"/>
      <c r="BO179" s="515"/>
      <c r="BP179" s="515"/>
      <c r="BQ179" s="515"/>
      <c r="BR179" s="515"/>
      <c r="BS179" s="515"/>
      <c r="BT179" s="515"/>
      <c r="BU179" s="515"/>
      <c r="BV179" s="515"/>
      <c r="BW179" s="515"/>
      <c r="BX179" s="515"/>
      <c r="BY179" s="515"/>
      <c r="BZ179" s="515"/>
      <c r="CA179" s="515"/>
      <c r="CB179" s="515"/>
      <c r="CC179" s="515"/>
      <c r="CD179" s="515"/>
      <c r="CE179" s="515"/>
      <c r="CF179" s="515"/>
      <c r="CG179" s="515"/>
      <c r="CH179" s="515"/>
      <c r="CI179" s="515"/>
      <c r="CJ179" s="515"/>
      <c r="CK179" s="515"/>
      <c r="CL179" s="515"/>
      <c r="CM179" s="515"/>
      <c r="CN179" s="515"/>
      <c r="CO179" s="515"/>
      <c r="CP179" s="515"/>
      <c r="CQ179" s="515"/>
      <c r="CR179" s="515"/>
      <c r="CS179" s="515"/>
      <c r="CT179" s="9"/>
    </row>
    <row r="180" spans="3:98" hidden="1" x14ac:dyDescent="0.35">
      <c r="E180" s="495"/>
      <c r="F180" s="495"/>
      <c r="G180" s="131"/>
      <c r="H180" s="131"/>
      <c r="I180" s="131"/>
      <c r="J180" s="131"/>
      <c r="K180" s="131"/>
      <c r="L180" s="131"/>
      <c r="M180" s="131"/>
      <c r="N180" s="131"/>
      <c r="O180" s="131"/>
      <c r="P180" s="131"/>
      <c r="Q180" s="131"/>
      <c r="R180" s="131"/>
      <c r="S180" s="131"/>
      <c r="T180" s="131"/>
      <c r="U180" s="131"/>
      <c r="V180" s="131"/>
      <c r="W180" s="131"/>
      <c r="X180" s="131"/>
      <c r="Y180" s="131"/>
      <c r="Z180" s="131"/>
      <c r="AA180" s="131"/>
      <c r="AB180" s="131"/>
      <c r="AC180" s="131"/>
      <c r="AD180" s="131"/>
      <c r="AE180" s="131"/>
      <c r="AF180" s="131"/>
      <c r="AG180" s="131"/>
      <c r="AH180" s="131"/>
      <c r="AI180" s="131"/>
      <c r="AJ180" s="131"/>
      <c r="AK180" s="131"/>
      <c r="AL180" s="131"/>
      <c r="AM180" s="131"/>
      <c r="AN180" s="131"/>
      <c r="AO180" s="131"/>
      <c r="AP180" s="131"/>
      <c r="AQ180" s="131"/>
      <c r="AR180" s="131"/>
      <c r="AS180" s="131"/>
      <c r="AT180" s="131"/>
      <c r="AU180" s="131"/>
      <c r="AV180" s="131"/>
      <c r="AW180" s="131"/>
      <c r="AX180" s="131"/>
      <c r="AY180" s="131"/>
      <c r="AZ180" s="131"/>
      <c r="BA180" s="131"/>
      <c r="BB180" s="131"/>
      <c r="BC180" s="131"/>
      <c r="BD180" s="131"/>
      <c r="BE180" s="131"/>
      <c r="BF180" s="131"/>
      <c r="BG180" s="131"/>
      <c r="BH180" s="131"/>
      <c r="BI180" s="131"/>
      <c r="BJ180" s="131"/>
      <c r="BK180" s="131"/>
      <c r="BL180" s="131"/>
      <c r="BM180" s="131"/>
      <c r="BN180" s="131"/>
      <c r="BO180" s="131"/>
      <c r="BP180" s="131"/>
      <c r="BQ180" s="131"/>
      <c r="BR180" s="131"/>
      <c r="BS180" s="131"/>
      <c r="BT180" s="131"/>
      <c r="BU180" s="131"/>
      <c r="BV180" s="131"/>
      <c r="BW180" s="131"/>
      <c r="BX180" s="131"/>
      <c r="BY180" s="131"/>
      <c r="BZ180" s="131"/>
      <c r="CA180" s="131"/>
      <c r="CB180" s="131"/>
      <c r="CC180" s="131"/>
      <c r="CD180" s="131"/>
      <c r="CE180" s="131"/>
      <c r="CF180" s="131"/>
      <c r="CG180" s="131"/>
      <c r="CH180" s="131"/>
      <c r="CI180" s="131"/>
      <c r="CJ180" s="131"/>
      <c r="CK180" s="131"/>
      <c r="CL180" s="131"/>
      <c r="CM180" s="131"/>
      <c r="CN180" s="131"/>
      <c r="CO180" s="131"/>
      <c r="CP180" s="131"/>
      <c r="CQ180" s="131"/>
      <c r="CR180" s="131"/>
      <c r="CS180" s="131"/>
      <c r="CT180" s="9"/>
    </row>
    <row r="181" spans="3:98" hidden="1" x14ac:dyDescent="0.35">
      <c r="C181" s="81" t="str">
        <f>C9</f>
        <v>A. Total investment costs</v>
      </c>
      <c r="E181" s="492">
        <f>G181+NPV(G.Asm!$F$40,H181:INDEX(H181:CS181,RP))</f>
        <v>0</v>
      </c>
      <c r="F181" s="492">
        <f>SUMIF($G$4:$CS$4,"&lt;="&amp;RP,G181:CS181)</f>
        <v>0</v>
      </c>
      <c r="G181" s="66">
        <f t="shared" ref="G181:BR181" si="57">G9</f>
        <v>0</v>
      </c>
      <c r="H181" s="66">
        <f t="shared" si="57"/>
        <v>0</v>
      </c>
      <c r="I181" s="66">
        <f t="shared" si="57"/>
        <v>0</v>
      </c>
      <c r="J181" s="66">
        <f t="shared" si="57"/>
        <v>0</v>
      </c>
      <c r="K181" s="66">
        <f t="shared" si="57"/>
        <v>0</v>
      </c>
      <c r="L181" s="66">
        <f t="shared" si="57"/>
        <v>0</v>
      </c>
      <c r="M181" s="66">
        <f t="shared" si="57"/>
        <v>0</v>
      </c>
      <c r="N181" s="66">
        <f t="shared" si="57"/>
        <v>0</v>
      </c>
      <c r="O181" s="66">
        <f t="shared" si="57"/>
        <v>0</v>
      </c>
      <c r="P181" s="66">
        <f t="shared" si="57"/>
        <v>0</v>
      </c>
      <c r="Q181" s="66">
        <f t="shared" si="57"/>
        <v>0</v>
      </c>
      <c r="R181" s="66">
        <f t="shared" si="57"/>
        <v>0</v>
      </c>
      <c r="S181" s="66">
        <f t="shared" si="57"/>
        <v>0</v>
      </c>
      <c r="T181" s="66">
        <f t="shared" si="57"/>
        <v>0</v>
      </c>
      <c r="U181" s="66">
        <f t="shared" si="57"/>
        <v>0</v>
      </c>
      <c r="V181" s="66">
        <f t="shared" si="57"/>
        <v>0</v>
      </c>
      <c r="W181" s="66">
        <f t="shared" si="57"/>
        <v>0</v>
      </c>
      <c r="X181" s="66">
        <f t="shared" si="57"/>
        <v>0</v>
      </c>
      <c r="Y181" s="66">
        <f t="shared" si="57"/>
        <v>0</v>
      </c>
      <c r="Z181" s="66">
        <f t="shared" si="57"/>
        <v>0</v>
      </c>
      <c r="AA181" s="66">
        <f t="shared" si="57"/>
        <v>0</v>
      </c>
      <c r="AB181" s="66">
        <f t="shared" si="57"/>
        <v>0</v>
      </c>
      <c r="AC181" s="66">
        <f t="shared" si="57"/>
        <v>0</v>
      </c>
      <c r="AD181" s="66">
        <f t="shared" si="57"/>
        <v>0</v>
      </c>
      <c r="AE181" s="66">
        <f t="shared" si="57"/>
        <v>0</v>
      </c>
      <c r="AF181" s="66">
        <f t="shared" si="57"/>
        <v>0</v>
      </c>
      <c r="AG181" s="66">
        <f t="shared" si="57"/>
        <v>0</v>
      </c>
      <c r="AH181" s="66">
        <f t="shared" si="57"/>
        <v>0</v>
      </c>
      <c r="AI181" s="66">
        <f t="shared" si="57"/>
        <v>0</v>
      </c>
      <c r="AJ181" s="66">
        <f t="shared" si="57"/>
        <v>0</v>
      </c>
      <c r="AK181" s="66">
        <f t="shared" si="57"/>
        <v>0</v>
      </c>
      <c r="AL181" s="66">
        <f t="shared" si="57"/>
        <v>0</v>
      </c>
      <c r="AM181" s="66">
        <f t="shared" si="57"/>
        <v>0</v>
      </c>
      <c r="AN181" s="66">
        <f t="shared" si="57"/>
        <v>0</v>
      </c>
      <c r="AO181" s="66">
        <f t="shared" si="57"/>
        <v>0</v>
      </c>
      <c r="AP181" s="66">
        <f t="shared" si="57"/>
        <v>0</v>
      </c>
      <c r="AQ181" s="66">
        <f t="shared" si="57"/>
        <v>0</v>
      </c>
      <c r="AR181" s="66">
        <f t="shared" si="57"/>
        <v>0</v>
      </c>
      <c r="AS181" s="66">
        <f t="shared" si="57"/>
        <v>0</v>
      </c>
      <c r="AT181" s="66">
        <f t="shared" si="57"/>
        <v>0</v>
      </c>
      <c r="AU181" s="66">
        <f t="shared" si="57"/>
        <v>0</v>
      </c>
      <c r="AV181" s="66">
        <f t="shared" si="57"/>
        <v>0</v>
      </c>
      <c r="AW181" s="66">
        <f t="shared" si="57"/>
        <v>0</v>
      </c>
      <c r="AX181" s="66">
        <f t="shared" si="57"/>
        <v>0</v>
      </c>
      <c r="AY181" s="66">
        <f t="shared" si="57"/>
        <v>0</v>
      </c>
      <c r="AZ181" s="66">
        <f t="shared" si="57"/>
        <v>0</v>
      </c>
      <c r="BA181" s="66">
        <f t="shared" si="57"/>
        <v>0</v>
      </c>
      <c r="BB181" s="66">
        <f t="shared" si="57"/>
        <v>0</v>
      </c>
      <c r="BC181" s="66">
        <f t="shared" si="57"/>
        <v>0</v>
      </c>
      <c r="BD181" s="66">
        <f t="shared" si="57"/>
        <v>0</v>
      </c>
      <c r="BE181" s="66">
        <f t="shared" si="57"/>
        <v>0</v>
      </c>
      <c r="BF181" s="66">
        <f t="shared" si="57"/>
        <v>0</v>
      </c>
      <c r="BG181" s="66">
        <f t="shared" si="57"/>
        <v>0</v>
      </c>
      <c r="BH181" s="66">
        <f t="shared" si="57"/>
        <v>0</v>
      </c>
      <c r="BI181" s="66">
        <f t="shared" si="57"/>
        <v>0</v>
      </c>
      <c r="BJ181" s="66">
        <f t="shared" si="57"/>
        <v>0</v>
      </c>
      <c r="BK181" s="66">
        <f t="shared" si="57"/>
        <v>0</v>
      </c>
      <c r="BL181" s="66">
        <f t="shared" si="57"/>
        <v>0</v>
      </c>
      <c r="BM181" s="66">
        <f t="shared" si="57"/>
        <v>0</v>
      </c>
      <c r="BN181" s="66">
        <f t="shared" si="57"/>
        <v>0</v>
      </c>
      <c r="BO181" s="66">
        <f t="shared" si="57"/>
        <v>0</v>
      </c>
      <c r="BP181" s="66">
        <f t="shared" si="57"/>
        <v>0</v>
      </c>
      <c r="BQ181" s="66">
        <f t="shared" si="57"/>
        <v>0</v>
      </c>
      <c r="BR181" s="66">
        <f t="shared" si="57"/>
        <v>0</v>
      </c>
      <c r="BS181" s="66">
        <f t="shared" ref="BS181:CS181" si="58">BS9</f>
        <v>0</v>
      </c>
      <c r="BT181" s="66">
        <f t="shared" si="58"/>
        <v>0</v>
      </c>
      <c r="BU181" s="66">
        <f t="shared" si="58"/>
        <v>0</v>
      </c>
      <c r="BV181" s="66">
        <f t="shared" si="58"/>
        <v>0</v>
      </c>
      <c r="BW181" s="66">
        <f t="shared" si="58"/>
        <v>0</v>
      </c>
      <c r="BX181" s="66">
        <f t="shared" si="58"/>
        <v>0</v>
      </c>
      <c r="BY181" s="66">
        <f t="shared" si="58"/>
        <v>0</v>
      </c>
      <c r="BZ181" s="66">
        <f t="shared" si="58"/>
        <v>0</v>
      </c>
      <c r="CA181" s="66">
        <f t="shared" si="58"/>
        <v>0</v>
      </c>
      <c r="CB181" s="66">
        <f t="shared" si="58"/>
        <v>0</v>
      </c>
      <c r="CC181" s="66">
        <f t="shared" si="58"/>
        <v>0</v>
      </c>
      <c r="CD181" s="66">
        <f t="shared" si="58"/>
        <v>0</v>
      </c>
      <c r="CE181" s="66">
        <f t="shared" si="58"/>
        <v>0</v>
      </c>
      <c r="CF181" s="66">
        <f t="shared" si="58"/>
        <v>0</v>
      </c>
      <c r="CG181" s="66">
        <f t="shared" si="58"/>
        <v>0</v>
      </c>
      <c r="CH181" s="66">
        <f t="shared" si="58"/>
        <v>0</v>
      </c>
      <c r="CI181" s="66">
        <f t="shared" si="58"/>
        <v>0</v>
      </c>
      <c r="CJ181" s="66">
        <f t="shared" si="58"/>
        <v>0</v>
      </c>
      <c r="CK181" s="66">
        <f t="shared" si="58"/>
        <v>0</v>
      </c>
      <c r="CL181" s="66">
        <f t="shared" si="58"/>
        <v>0</v>
      </c>
      <c r="CM181" s="66">
        <f t="shared" si="58"/>
        <v>0</v>
      </c>
      <c r="CN181" s="66">
        <f t="shared" si="58"/>
        <v>0</v>
      </c>
      <c r="CO181" s="66">
        <f t="shared" si="58"/>
        <v>0</v>
      </c>
      <c r="CP181" s="66">
        <f t="shared" si="58"/>
        <v>0</v>
      </c>
      <c r="CQ181" s="66">
        <f t="shared" si="58"/>
        <v>0</v>
      </c>
      <c r="CR181" s="66">
        <f t="shared" si="58"/>
        <v>0</v>
      </c>
      <c r="CS181" s="66">
        <f t="shared" si="58"/>
        <v>0</v>
      </c>
      <c r="CT181" s="9"/>
    </row>
    <row r="182" spans="3:98" hidden="1" x14ac:dyDescent="0.35">
      <c r="C182" s="81" t="str">
        <f>C40</f>
        <v>B. Residual value</v>
      </c>
      <c r="E182" s="492">
        <f>G182+NPV(G.Asm!$F$40,H182:INDEX(H182:CS182,RP))</f>
        <v>0</v>
      </c>
      <c r="F182" s="492">
        <f>SUMIF($G$4:$CS$4,"&lt;="&amp;RP,G182:CS182)</f>
        <v>0</v>
      </c>
      <c r="G182" s="66">
        <f t="shared" ref="G182:BR182" si="59">G40</f>
        <v>0</v>
      </c>
      <c r="H182" s="66">
        <f t="shared" si="59"/>
        <v>0</v>
      </c>
      <c r="I182" s="66">
        <f t="shared" si="59"/>
        <v>0</v>
      </c>
      <c r="J182" s="66">
        <f t="shared" si="59"/>
        <v>0</v>
      </c>
      <c r="K182" s="66">
        <f t="shared" si="59"/>
        <v>0</v>
      </c>
      <c r="L182" s="66">
        <f t="shared" si="59"/>
        <v>0</v>
      </c>
      <c r="M182" s="66">
        <f t="shared" si="59"/>
        <v>0</v>
      </c>
      <c r="N182" s="66">
        <f t="shared" si="59"/>
        <v>0</v>
      </c>
      <c r="O182" s="66">
        <f t="shared" si="59"/>
        <v>0</v>
      </c>
      <c r="P182" s="66">
        <f t="shared" si="59"/>
        <v>0</v>
      </c>
      <c r="Q182" s="66">
        <f t="shared" si="59"/>
        <v>0</v>
      </c>
      <c r="R182" s="66">
        <f t="shared" si="59"/>
        <v>0</v>
      </c>
      <c r="S182" s="66">
        <f t="shared" si="59"/>
        <v>0</v>
      </c>
      <c r="T182" s="66">
        <f t="shared" si="59"/>
        <v>0</v>
      </c>
      <c r="U182" s="66">
        <f t="shared" si="59"/>
        <v>0</v>
      </c>
      <c r="V182" s="66">
        <f t="shared" si="59"/>
        <v>0</v>
      </c>
      <c r="W182" s="66">
        <f t="shared" si="59"/>
        <v>0</v>
      </c>
      <c r="X182" s="66">
        <f t="shared" si="59"/>
        <v>0</v>
      </c>
      <c r="Y182" s="66">
        <f t="shared" si="59"/>
        <v>0</v>
      </c>
      <c r="Z182" s="66">
        <f t="shared" si="59"/>
        <v>0</v>
      </c>
      <c r="AA182" s="66">
        <f t="shared" si="59"/>
        <v>0</v>
      </c>
      <c r="AB182" s="66">
        <f t="shared" si="59"/>
        <v>0</v>
      </c>
      <c r="AC182" s="66">
        <f t="shared" si="59"/>
        <v>0</v>
      </c>
      <c r="AD182" s="66">
        <f t="shared" si="59"/>
        <v>0</v>
      </c>
      <c r="AE182" s="66">
        <f t="shared" si="59"/>
        <v>0</v>
      </c>
      <c r="AF182" s="66">
        <f t="shared" si="59"/>
        <v>0</v>
      </c>
      <c r="AG182" s="66">
        <f t="shared" si="59"/>
        <v>0</v>
      </c>
      <c r="AH182" s="66">
        <f t="shared" si="59"/>
        <v>0</v>
      </c>
      <c r="AI182" s="66">
        <f t="shared" si="59"/>
        <v>0</v>
      </c>
      <c r="AJ182" s="66">
        <f t="shared" si="59"/>
        <v>0</v>
      </c>
      <c r="AK182" s="66">
        <f t="shared" si="59"/>
        <v>0</v>
      </c>
      <c r="AL182" s="66">
        <f t="shared" si="59"/>
        <v>0</v>
      </c>
      <c r="AM182" s="66">
        <f t="shared" si="59"/>
        <v>0</v>
      </c>
      <c r="AN182" s="66">
        <f t="shared" si="59"/>
        <v>0</v>
      </c>
      <c r="AO182" s="66">
        <f t="shared" si="59"/>
        <v>0</v>
      </c>
      <c r="AP182" s="66">
        <f t="shared" si="59"/>
        <v>0</v>
      </c>
      <c r="AQ182" s="66">
        <f t="shared" si="59"/>
        <v>0</v>
      </c>
      <c r="AR182" s="66">
        <f t="shared" si="59"/>
        <v>0</v>
      </c>
      <c r="AS182" s="66">
        <f t="shared" si="59"/>
        <v>0</v>
      </c>
      <c r="AT182" s="66">
        <f t="shared" si="59"/>
        <v>0</v>
      </c>
      <c r="AU182" s="66">
        <f t="shared" si="59"/>
        <v>0</v>
      </c>
      <c r="AV182" s="66">
        <f t="shared" si="59"/>
        <v>0</v>
      </c>
      <c r="AW182" s="66">
        <f t="shared" si="59"/>
        <v>0</v>
      </c>
      <c r="AX182" s="66">
        <f t="shared" si="59"/>
        <v>0</v>
      </c>
      <c r="AY182" s="66">
        <f t="shared" si="59"/>
        <v>0</v>
      </c>
      <c r="AZ182" s="66">
        <f t="shared" si="59"/>
        <v>0</v>
      </c>
      <c r="BA182" s="66">
        <f t="shared" si="59"/>
        <v>0</v>
      </c>
      <c r="BB182" s="66">
        <f t="shared" si="59"/>
        <v>0</v>
      </c>
      <c r="BC182" s="66">
        <f t="shared" si="59"/>
        <v>0</v>
      </c>
      <c r="BD182" s="66">
        <f t="shared" si="59"/>
        <v>0</v>
      </c>
      <c r="BE182" s="66">
        <f t="shared" si="59"/>
        <v>0</v>
      </c>
      <c r="BF182" s="66">
        <f t="shared" si="59"/>
        <v>0</v>
      </c>
      <c r="BG182" s="66">
        <f t="shared" si="59"/>
        <v>0</v>
      </c>
      <c r="BH182" s="66">
        <f t="shared" si="59"/>
        <v>0</v>
      </c>
      <c r="BI182" s="66">
        <f t="shared" si="59"/>
        <v>0</v>
      </c>
      <c r="BJ182" s="66">
        <f t="shared" si="59"/>
        <v>0</v>
      </c>
      <c r="BK182" s="66">
        <f t="shared" si="59"/>
        <v>0</v>
      </c>
      <c r="BL182" s="66">
        <f t="shared" si="59"/>
        <v>0</v>
      </c>
      <c r="BM182" s="66">
        <f t="shared" si="59"/>
        <v>0</v>
      </c>
      <c r="BN182" s="66">
        <f t="shared" si="59"/>
        <v>0</v>
      </c>
      <c r="BO182" s="66">
        <f t="shared" si="59"/>
        <v>0</v>
      </c>
      <c r="BP182" s="66">
        <f t="shared" si="59"/>
        <v>0</v>
      </c>
      <c r="BQ182" s="66">
        <f t="shared" si="59"/>
        <v>0</v>
      </c>
      <c r="BR182" s="66">
        <f t="shared" si="59"/>
        <v>0</v>
      </c>
      <c r="BS182" s="66">
        <f t="shared" ref="BS182:CS182" si="60">BS40</f>
        <v>0</v>
      </c>
      <c r="BT182" s="66">
        <f t="shared" si="60"/>
        <v>0</v>
      </c>
      <c r="BU182" s="66">
        <f t="shared" si="60"/>
        <v>0</v>
      </c>
      <c r="BV182" s="66">
        <f t="shared" si="60"/>
        <v>0</v>
      </c>
      <c r="BW182" s="66">
        <f t="shared" si="60"/>
        <v>0</v>
      </c>
      <c r="BX182" s="66">
        <f t="shared" si="60"/>
        <v>0</v>
      </c>
      <c r="BY182" s="66">
        <f t="shared" si="60"/>
        <v>0</v>
      </c>
      <c r="BZ182" s="66">
        <f t="shared" si="60"/>
        <v>0</v>
      </c>
      <c r="CA182" s="66">
        <f t="shared" si="60"/>
        <v>0</v>
      </c>
      <c r="CB182" s="66">
        <f t="shared" si="60"/>
        <v>0</v>
      </c>
      <c r="CC182" s="66">
        <f t="shared" si="60"/>
        <v>0</v>
      </c>
      <c r="CD182" s="66">
        <f t="shared" si="60"/>
        <v>0</v>
      </c>
      <c r="CE182" s="66">
        <f t="shared" si="60"/>
        <v>0</v>
      </c>
      <c r="CF182" s="66">
        <f t="shared" si="60"/>
        <v>0</v>
      </c>
      <c r="CG182" s="66">
        <f t="shared" si="60"/>
        <v>0</v>
      </c>
      <c r="CH182" s="66">
        <f t="shared" si="60"/>
        <v>0</v>
      </c>
      <c r="CI182" s="66">
        <f t="shared" si="60"/>
        <v>0</v>
      </c>
      <c r="CJ182" s="66">
        <f t="shared" si="60"/>
        <v>0</v>
      </c>
      <c r="CK182" s="66">
        <f t="shared" si="60"/>
        <v>0</v>
      </c>
      <c r="CL182" s="66">
        <f t="shared" si="60"/>
        <v>0</v>
      </c>
      <c r="CM182" s="66">
        <f t="shared" si="60"/>
        <v>0</v>
      </c>
      <c r="CN182" s="66">
        <f t="shared" si="60"/>
        <v>0</v>
      </c>
      <c r="CO182" s="66">
        <f t="shared" si="60"/>
        <v>0</v>
      </c>
      <c r="CP182" s="66">
        <f t="shared" si="60"/>
        <v>0</v>
      </c>
      <c r="CQ182" s="66">
        <f t="shared" si="60"/>
        <v>0</v>
      </c>
      <c r="CR182" s="66">
        <f t="shared" si="60"/>
        <v>0</v>
      </c>
      <c r="CS182" s="66">
        <f t="shared" si="60"/>
        <v>0</v>
      </c>
      <c r="CT182" s="9"/>
    </row>
    <row r="183" spans="3:98" hidden="1" x14ac:dyDescent="0.35">
      <c r="C183" s="81" t="str">
        <f>C44</f>
        <v>C. Total operating and maintenance costs</v>
      </c>
      <c r="E183" s="492">
        <f>G183+NPV(G.Asm!$F$40,H183:INDEX(H183:CS183,RP))</f>
        <v>0</v>
      </c>
      <c r="F183" s="492">
        <f>SUMIF($G$4:$CS$4,"&lt;="&amp;RP,G183:CS183)</f>
        <v>0</v>
      </c>
      <c r="G183" s="66">
        <f t="shared" ref="G183:BR183" si="61">G44</f>
        <v>0</v>
      </c>
      <c r="H183" s="66">
        <f t="shared" si="61"/>
        <v>0</v>
      </c>
      <c r="I183" s="66">
        <f t="shared" si="61"/>
        <v>0</v>
      </c>
      <c r="J183" s="66">
        <f t="shared" si="61"/>
        <v>0</v>
      </c>
      <c r="K183" s="66">
        <f t="shared" si="61"/>
        <v>0</v>
      </c>
      <c r="L183" s="66">
        <f t="shared" si="61"/>
        <v>0</v>
      </c>
      <c r="M183" s="66">
        <f t="shared" si="61"/>
        <v>0</v>
      </c>
      <c r="N183" s="66">
        <f t="shared" si="61"/>
        <v>0</v>
      </c>
      <c r="O183" s="66">
        <f t="shared" si="61"/>
        <v>0</v>
      </c>
      <c r="P183" s="66">
        <f t="shared" si="61"/>
        <v>0</v>
      </c>
      <c r="Q183" s="66">
        <f t="shared" si="61"/>
        <v>0</v>
      </c>
      <c r="R183" s="66">
        <f t="shared" si="61"/>
        <v>0</v>
      </c>
      <c r="S183" s="66">
        <f t="shared" si="61"/>
        <v>0</v>
      </c>
      <c r="T183" s="66">
        <f t="shared" si="61"/>
        <v>0</v>
      </c>
      <c r="U183" s="66">
        <f t="shared" si="61"/>
        <v>0</v>
      </c>
      <c r="V183" s="66">
        <f t="shared" si="61"/>
        <v>0</v>
      </c>
      <c r="W183" s="66">
        <f t="shared" si="61"/>
        <v>0</v>
      </c>
      <c r="X183" s="66">
        <f t="shared" si="61"/>
        <v>0</v>
      </c>
      <c r="Y183" s="66">
        <f t="shared" si="61"/>
        <v>0</v>
      </c>
      <c r="Z183" s="66">
        <f t="shared" si="61"/>
        <v>0</v>
      </c>
      <c r="AA183" s="66">
        <f t="shared" si="61"/>
        <v>0</v>
      </c>
      <c r="AB183" s="66">
        <f t="shared" si="61"/>
        <v>0</v>
      </c>
      <c r="AC183" s="66">
        <f t="shared" si="61"/>
        <v>0</v>
      </c>
      <c r="AD183" s="66">
        <f t="shared" si="61"/>
        <v>0</v>
      </c>
      <c r="AE183" s="66">
        <f t="shared" si="61"/>
        <v>0</v>
      </c>
      <c r="AF183" s="66">
        <f t="shared" si="61"/>
        <v>0</v>
      </c>
      <c r="AG183" s="66">
        <f t="shared" si="61"/>
        <v>0</v>
      </c>
      <c r="AH183" s="66">
        <f t="shared" si="61"/>
        <v>0</v>
      </c>
      <c r="AI183" s="66">
        <f t="shared" si="61"/>
        <v>0</v>
      </c>
      <c r="AJ183" s="66">
        <f t="shared" si="61"/>
        <v>0</v>
      </c>
      <c r="AK183" s="66">
        <f t="shared" si="61"/>
        <v>0</v>
      </c>
      <c r="AL183" s="66">
        <f t="shared" si="61"/>
        <v>0</v>
      </c>
      <c r="AM183" s="66">
        <f t="shared" si="61"/>
        <v>0</v>
      </c>
      <c r="AN183" s="66">
        <f t="shared" si="61"/>
        <v>0</v>
      </c>
      <c r="AO183" s="66">
        <f t="shared" si="61"/>
        <v>0</v>
      </c>
      <c r="AP183" s="66">
        <f t="shared" si="61"/>
        <v>0</v>
      </c>
      <c r="AQ183" s="66">
        <f t="shared" si="61"/>
        <v>0</v>
      </c>
      <c r="AR183" s="66">
        <f t="shared" si="61"/>
        <v>0</v>
      </c>
      <c r="AS183" s="66">
        <f t="shared" si="61"/>
        <v>0</v>
      </c>
      <c r="AT183" s="66">
        <f t="shared" si="61"/>
        <v>0</v>
      </c>
      <c r="AU183" s="66">
        <f t="shared" si="61"/>
        <v>0</v>
      </c>
      <c r="AV183" s="66">
        <f t="shared" si="61"/>
        <v>0</v>
      </c>
      <c r="AW183" s="66">
        <f t="shared" si="61"/>
        <v>0</v>
      </c>
      <c r="AX183" s="66">
        <f t="shared" si="61"/>
        <v>0</v>
      </c>
      <c r="AY183" s="66">
        <f t="shared" si="61"/>
        <v>0</v>
      </c>
      <c r="AZ183" s="66">
        <f t="shared" si="61"/>
        <v>0</v>
      </c>
      <c r="BA183" s="66">
        <f t="shared" si="61"/>
        <v>0</v>
      </c>
      <c r="BB183" s="66">
        <f t="shared" si="61"/>
        <v>0</v>
      </c>
      <c r="BC183" s="66">
        <f t="shared" si="61"/>
        <v>0</v>
      </c>
      <c r="BD183" s="66">
        <f t="shared" si="61"/>
        <v>0</v>
      </c>
      <c r="BE183" s="66">
        <f t="shared" si="61"/>
        <v>0</v>
      </c>
      <c r="BF183" s="66">
        <f t="shared" si="61"/>
        <v>0</v>
      </c>
      <c r="BG183" s="66">
        <f t="shared" si="61"/>
        <v>0</v>
      </c>
      <c r="BH183" s="66">
        <f t="shared" si="61"/>
        <v>0</v>
      </c>
      <c r="BI183" s="66">
        <f t="shared" si="61"/>
        <v>0</v>
      </c>
      <c r="BJ183" s="66">
        <f t="shared" si="61"/>
        <v>0</v>
      </c>
      <c r="BK183" s="66">
        <f t="shared" si="61"/>
        <v>0</v>
      </c>
      <c r="BL183" s="66">
        <f t="shared" si="61"/>
        <v>0</v>
      </c>
      <c r="BM183" s="66">
        <f t="shared" si="61"/>
        <v>0</v>
      </c>
      <c r="BN183" s="66">
        <f t="shared" si="61"/>
        <v>0</v>
      </c>
      <c r="BO183" s="66">
        <f t="shared" si="61"/>
        <v>0</v>
      </c>
      <c r="BP183" s="66">
        <f t="shared" si="61"/>
        <v>0</v>
      </c>
      <c r="BQ183" s="66">
        <f t="shared" si="61"/>
        <v>0</v>
      </c>
      <c r="BR183" s="66">
        <f t="shared" si="61"/>
        <v>0</v>
      </c>
      <c r="BS183" s="66">
        <f t="shared" ref="BS183:CS183" si="62">BS44</f>
        <v>0</v>
      </c>
      <c r="BT183" s="66">
        <f t="shared" si="62"/>
        <v>0</v>
      </c>
      <c r="BU183" s="66">
        <f t="shared" si="62"/>
        <v>0</v>
      </c>
      <c r="BV183" s="66">
        <f t="shared" si="62"/>
        <v>0</v>
      </c>
      <c r="BW183" s="66">
        <f t="shared" si="62"/>
        <v>0</v>
      </c>
      <c r="BX183" s="66">
        <f t="shared" si="62"/>
        <v>0</v>
      </c>
      <c r="BY183" s="66">
        <f t="shared" si="62"/>
        <v>0</v>
      </c>
      <c r="BZ183" s="66">
        <f t="shared" si="62"/>
        <v>0</v>
      </c>
      <c r="CA183" s="66">
        <f t="shared" si="62"/>
        <v>0</v>
      </c>
      <c r="CB183" s="66">
        <f t="shared" si="62"/>
        <v>0</v>
      </c>
      <c r="CC183" s="66">
        <f t="shared" si="62"/>
        <v>0</v>
      </c>
      <c r="CD183" s="66">
        <f t="shared" si="62"/>
        <v>0</v>
      </c>
      <c r="CE183" s="66">
        <f t="shared" si="62"/>
        <v>0</v>
      </c>
      <c r="CF183" s="66">
        <f t="shared" si="62"/>
        <v>0</v>
      </c>
      <c r="CG183" s="66">
        <f t="shared" si="62"/>
        <v>0</v>
      </c>
      <c r="CH183" s="66">
        <f t="shared" si="62"/>
        <v>0</v>
      </c>
      <c r="CI183" s="66">
        <f t="shared" si="62"/>
        <v>0</v>
      </c>
      <c r="CJ183" s="66">
        <f t="shared" si="62"/>
        <v>0</v>
      </c>
      <c r="CK183" s="66">
        <f t="shared" si="62"/>
        <v>0</v>
      </c>
      <c r="CL183" s="66">
        <f t="shared" si="62"/>
        <v>0</v>
      </c>
      <c r="CM183" s="66">
        <f t="shared" si="62"/>
        <v>0</v>
      </c>
      <c r="CN183" s="66">
        <f t="shared" si="62"/>
        <v>0</v>
      </c>
      <c r="CO183" s="66">
        <f t="shared" si="62"/>
        <v>0</v>
      </c>
      <c r="CP183" s="66">
        <f t="shared" si="62"/>
        <v>0</v>
      </c>
      <c r="CQ183" s="66">
        <f t="shared" si="62"/>
        <v>0</v>
      </c>
      <c r="CR183" s="66">
        <f t="shared" si="62"/>
        <v>0</v>
      </c>
      <c r="CS183" s="66">
        <f t="shared" si="62"/>
        <v>0</v>
      </c>
      <c r="CT183" s="9"/>
    </row>
    <row r="184" spans="3:98" s="4" customFormat="1" ht="13" hidden="1" x14ac:dyDescent="0.3">
      <c r="C184" s="77" t="s">
        <v>44</v>
      </c>
      <c r="D184" s="55"/>
      <c r="E184" s="492">
        <f>G184+NPV(G.Asm!$F$40,H184:INDEX(H184:CS184,RP))</f>
        <v>0</v>
      </c>
      <c r="F184" s="492">
        <f>SUMIF($G$4:$CS$4,"&lt;="&amp;RP,G184:CS184)</f>
        <v>0</v>
      </c>
      <c r="G184" s="492">
        <f>G181-G182+G183</f>
        <v>0</v>
      </c>
      <c r="H184" s="492">
        <f t="shared" ref="H184:BS184" si="63">H181-H182+H183</f>
        <v>0</v>
      </c>
      <c r="I184" s="492">
        <f t="shared" si="63"/>
        <v>0</v>
      </c>
      <c r="J184" s="492">
        <f t="shared" si="63"/>
        <v>0</v>
      </c>
      <c r="K184" s="492">
        <f t="shared" si="63"/>
        <v>0</v>
      </c>
      <c r="L184" s="492">
        <f t="shared" si="63"/>
        <v>0</v>
      </c>
      <c r="M184" s="492">
        <f t="shared" si="63"/>
        <v>0</v>
      </c>
      <c r="N184" s="492">
        <f t="shared" si="63"/>
        <v>0</v>
      </c>
      <c r="O184" s="492">
        <f t="shared" si="63"/>
        <v>0</v>
      </c>
      <c r="P184" s="492">
        <f t="shared" si="63"/>
        <v>0</v>
      </c>
      <c r="Q184" s="492">
        <f t="shared" si="63"/>
        <v>0</v>
      </c>
      <c r="R184" s="492">
        <f t="shared" si="63"/>
        <v>0</v>
      </c>
      <c r="S184" s="492">
        <f t="shared" si="63"/>
        <v>0</v>
      </c>
      <c r="T184" s="492">
        <f t="shared" si="63"/>
        <v>0</v>
      </c>
      <c r="U184" s="492">
        <f t="shared" si="63"/>
        <v>0</v>
      </c>
      <c r="V184" s="492">
        <f t="shared" si="63"/>
        <v>0</v>
      </c>
      <c r="W184" s="492">
        <f t="shared" si="63"/>
        <v>0</v>
      </c>
      <c r="X184" s="492">
        <f t="shared" si="63"/>
        <v>0</v>
      </c>
      <c r="Y184" s="492">
        <f t="shared" si="63"/>
        <v>0</v>
      </c>
      <c r="Z184" s="492">
        <f t="shared" si="63"/>
        <v>0</v>
      </c>
      <c r="AA184" s="492">
        <f t="shared" si="63"/>
        <v>0</v>
      </c>
      <c r="AB184" s="492">
        <f t="shared" si="63"/>
        <v>0</v>
      </c>
      <c r="AC184" s="492">
        <f t="shared" si="63"/>
        <v>0</v>
      </c>
      <c r="AD184" s="492">
        <f t="shared" si="63"/>
        <v>0</v>
      </c>
      <c r="AE184" s="492">
        <f t="shared" si="63"/>
        <v>0</v>
      </c>
      <c r="AF184" s="492">
        <f t="shared" si="63"/>
        <v>0</v>
      </c>
      <c r="AG184" s="492">
        <f t="shared" si="63"/>
        <v>0</v>
      </c>
      <c r="AH184" s="492">
        <f t="shared" si="63"/>
        <v>0</v>
      </c>
      <c r="AI184" s="492">
        <f t="shared" si="63"/>
        <v>0</v>
      </c>
      <c r="AJ184" s="492">
        <f t="shared" si="63"/>
        <v>0</v>
      </c>
      <c r="AK184" s="492">
        <f t="shared" si="63"/>
        <v>0</v>
      </c>
      <c r="AL184" s="492">
        <f t="shared" si="63"/>
        <v>0</v>
      </c>
      <c r="AM184" s="492">
        <f t="shared" si="63"/>
        <v>0</v>
      </c>
      <c r="AN184" s="492">
        <f t="shared" si="63"/>
        <v>0</v>
      </c>
      <c r="AO184" s="492">
        <f t="shared" si="63"/>
        <v>0</v>
      </c>
      <c r="AP184" s="492">
        <f t="shared" si="63"/>
        <v>0</v>
      </c>
      <c r="AQ184" s="492">
        <f t="shared" si="63"/>
        <v>0</v>
      </c>
      <c r="AR184" s="492">
        <f t="shared" si="63"/>
        <v>0</v>
      </c>
      <c r="AS184" s="492">
        <f t="shared" si="63"/>
        <v>0</v>
      </c>
      <c r="AT184" s="492">
        <f t="shared" si="63"/>
        <v>0</v>
      </c>
      <c r="AU184" s="492">
        <f t="shared" si="63"/>
        <v>0</v>
      </c>
      <c r="AV184" s="492">
        <f t="shared" si="63"/>
        <v>0</v>
      </c>
      <c r="AW184" s="492">
        <f t="shared" si="63"/>
        <v>0</v>
      </c>
      <c r="AX184" s="492">
        <f t="shared" si="63"/>
        <v>0</v>
      </c>
      <c r="AY184" s="492">
        <f t="shared" si="63"/>
        <v>0</v>
      </c>
      <c r="AZ184" s="492">
        <f t="shared" si="63"/>
        <v>0</v>
      </c>
      <c r="BA184" s="492">
        <f t="shared" si="63"/>
        <v>0</v>
      </c>
      <c r="BB184" s="492">
        <f t="shared" si="63"/>
        <v>0</v>
      </c>
      <c r="BC184" s="492">
        <f t="shared" si="63"/>
        <v>0</v>
      </c>
      <c r="BD184" s="492">
        <f t="shared" si="63"/>
        <v>0</v>
      </c>
      <c r="BE184" s="492">
        <f t="shared" si="63"/>
        <v>0</v>
      </c>
      <c r="BF184" s="492">
        <f t="shared" si="63"/>
        <v>0</v>
      </c>
      <c r="BG184" s="492">
        <f t="shared" si="63"/>
        <v>0</v>
      </c>
      <c r="BH184" s="492">
        <f t="shared" si="63"/>
        <v>0</v>
      </c>
      <c r="BI184" s="492">
        <f t="shared" si="63"/>
        <v>0</v>
      </c>
      <c r="BJ184" s="492">
        <f t="shared" si="63"/>
        <v>0</v>
      </c>
      <c r="BK184" s="492">
        <f t="shared" si="63"/>
        <v>0</v>
      </c>
      <c r="BL184" s="492">
        <f t="shared" si="63"/>
        <v>0</v>
      </c>
      <c r="BM184" s="492">
        <f t="shared" si="63"/>
        <v>0</v>
      </c>
      <c r="BN184" s="492">
        <f t="shared" si="63"/>
        <v>0</v>
      </c>
      <c r="BO184" s="492">
        <f t="shared" si="63"/>
        <v>0</v>
      </c>
      <c r="BP184" s="492">
        <f t="shared" si="63"/>
        <v>0</v>
      </c>
      <c r="BQ184" s="492">
        <f t="shared" si="63"/>
        <v>0</v>
      </c>
      <c r="BR184" s="492">
        <f t="shared" si="63"/>
        <v>0</v>
      </c>
      <c r="BS184" s="492">
        <f t="shared" si="63"/>
        <v>0</v>
      </c>
      <c r="BT184" s="492">
        <f t="shared" ref="BT184:CS184" si="64">BT181-BT182+BT183</f>
        <v>0</v>
      </c>
      <c r="BU184" s="492">
        <f t="shared" si="64"/>
        <v>0</v>
      </c>
      <c r="BV184" s="492">
        <f t="shared" si="64"/>
        <v>0</v>
      </c>
      <c r="BW184" s="492">
        <f t="shared" si="64"/>
        <v>0</v>
      </c>
      <c r="BX184" s="492">
        <f t="shared" si="64"/>
        <v>0</v>
      </c>
      <c r="BY184" s="492">
        <f t="shared" si="64"/>
        <v>0</v>
      </c>
      <c r="BZ184" s="492">
        <f t="shared" si="64"/>
        <v>0</v>
      </c>
      <c r="CA184" s="492">
        <f t="shared" si="64"/>
        <v>0</v>
      </c>
      <c r="CB184" s="492">
        <f t="shared" si="64"/>
        <v>0</v>
      </c>
      <c r="CC184" s="492">
        <f t="shared" si="64"/>
        <v>0</v>
      </c>
      <c r="CD184" s="492">
        <f t="shared" si="64"/>
        <v>0</v>
      </c>
      <c r="CE184" s="492">
        <f t="shared" si="64"/>
        <v>0</v>
      </c>
      <c r="CF184" s="492">
        <f t="shared" si="64"/>
        <v>0</v>
      </c>
      <c r="CG184" s="492">
        <f t="shared" si="64"/>
        <v>0</v>
      </c>
      <c r="CH184" s="492">
        <f t="shared" si="64"/>
        <v>0</v>
      </c>
      <c r="CI184" s="492">
        <f t="shared" si="64"/>
        <v>0</v>
      </c>
      <c r="CJ184" s="492">
        <f t="shared" si="64"/>
        <v>0</v>
      </c>
      <c r="CK184" s="492">
        <f t="shared" si="64"/>
        <v>0</v>
      </c>
      <c r="CL184" s="492">
        <f t="shared" si="64"/>
        <v>0</v>
      </c>
      <c r="CM184" s="492">
        <f t="shared" si="64"/>
        <v>0</v>
      </c>
      <c r="CN184" s="492">
        <f t="shared" si="64"/>
        <v>0</v>
      </c>
      <c r="CO184" s="492">
        <f t="shared" si="64"/>
        <v>0</v>
      </c>
      <c r="CP184" s="492">
        <f t="shared" si="64"/>
        <v>0</v>
      </c>
      <c r="CQ184" s="492">
        <f t="shared" si="64"/>
        <v>0</v>
      </c>
      <c r="CR184" s="492">
        <f t="shared" si="64"/>
        <v>0</v>
      </c>
      <c r="CS184" s="492">
        <f t="shared" si="64"/>
        <v>0</v>
      </c>
      <c r="CT184" s="13"/>
    </row>
    <row r="185" spans="3:98" hidden="1" x14ac:dyDescent="0.35">
      <c r="E185" s="495"/>
      <c r="F185" s="495"/>
      <c r="G185" s="131"/>
      <c r="H185" s="131"/>
      <c r="I185" s="131"/>
      <c r="J185" s="131"/>
      <c r="K185" s="131"/>
      <c r="L185" s="131"/>
      <c r="M185" s="131"/>
      <c r="N185" s="131"/>
      <c r="O185" s="131"/>
      <c r="P185" s="131"/>
      <c r="Q185" s="131"/>
      <c r="R185" s="131"/>
      <c r="S185" s="131"/>
      <c r="T185" s="131"/>
      <c r="U185" s="131"/>
      <c r="V185" s="131"/>
      <c r="W185" s="131"/>
      <c r="X185" s="131"/>
      <c r="Y185" s="131"/>
      <c r="Z185" s="131"/>
      <c r="AA185" s="131"/>
      <c r="AB185" s="131"/>
      <c r="AC185" s="131"/>
      <c r="AD185" s="131"/>
      <c r="AE185" s="131"/>
      <c r="AF185" s="131"/>
      <c r="AG185" s="131"/>
      <c r="AH185" s="131"/>
      <c r="AI185" s="131"/>
      <c r="AJ185" s="131"/>
      <c r="AK185" s="131"/>
      <c r="AL185" s="131"/>
      <c r="AM185" s="131"/>
      <c r="AN185" s="131"/>
      <c r="AO185" s="131"/>
      <c r="AP185" s="131"/>
      <c r="AQ185" s="131"/>
      <c r="AR185" s="131"/>
      <c r="AS185" s="131"/>
      <c r="AT185" s="131"/>
      <c r="AU185" s="131"/>
      <c r="AV185" s="131"/>
      <c r="AW185" s="131"/>
      <c r="AX185" s="131"/>
      <c r="AY185" s="131"/>
      <c r="AZ185" s="131"/>
      <c r="BA185" s="131"/>
      <c r="BB185" s="131"/>
      <c r="BC185" s="131"/>
      <c r="BD185" s="131"/>
      <c r="BE185" s="131"/>
      <c r="BF185" s="131"/>
      <c r="BG185" s="131"/>
      <c r="BH185" s="131"/>
      <c r="BI185" s="131"/>
      <c r="BJ185" s="131"/>
      <c r="BK185" s="131"/>
      <c r="BL185" s="131"/>
      <c r="BM185" s="131"/>
      <c r="BN185" s="131"/>
      <c r="BO185" s="131"/>
      <c r="BP185" s="131"/>
      <c r="BQ185" s="131"/>
      <c r="BR185" s="131"/>
      <c r="BS185" s="131"/>
      <c r="BT185" s="131"/>
      <c r="BU185" s="131"/>
      <c r="BV185" s="131"/>
      <c r="BW185" s="131"/>
      <c r="BX185" s="131"/>
      <c r="BY185" s="131"/>
      <c r="BZ185" s="131"/>
      <c r="CA185" s="131"/>
      <c r="CB185" s="131"/>
      <c r="CC185" s="131"/>
      <c r="CD185" s="131"/>
      <c r="CE185" s="131"/>
      <c r="CF185" s="131"/>
      <c r="CG185" s="131"/>
      <c r="CH185" s="131"/>
      <c r="CI185" s="131"/>
      <c r="CJ185" s="131"/>
      <c r="CK185" s="131"/>
      <c r="CL185" s="131"/>
      <c r="CM185" s="131"/>
      <c r="CN185" s="131"/>
      <c r="CO185" s="131"/>
      <c r="CP185" s="131"/>
      <c r="CQ185" s="131"/>
      <c r="CR185" s="131"/>
      <c r="CS185" s="131"/>
      <c r="CT185" s="9"/>
    </row>
    <row r="186" spans="3:98" ht="14.25" hidden="1" customHeight="1" x14ac:dyDescent="0.35">
      <c r="C186" s="77" t="s">
        <v>43</v>
      </c>
      <c r="D186" s="55"/>
      <c r="E186" s="690">
        <f>G184+NPV(G.Asm!$F$40,H184:INDEX(H184:CS184,RP))</f>
        <v>0</v>
      </c>
      <c r="F186" s="690"/>
      <c r="G186" s="131"/>
      <c r="H186" s="131"/>
      <c r="I186" s="131"/>
      <c r="J186" s="131"/>
      <c r="K186" s="131"/>
      <c r="L186" s="131"/>
      <c r="M186" s="131"/>
      <c r="N186" s="131"/>
      <c r="O186" s="131"/>
      <c r="P186" s="131"/>
      <c r="Q186" s="131"/>
      <c r="R186" s="131"/>
      <c r="S186" s="131"/>
      <c r="T186" s="131"/>
      <c r="U186" s="131"/>
      <c r="V186" s="131"/>
      <c r="W186" s="131"/>
      <c r="X186" s="131"/>
      <c r="Y186" s="131"/>
      <c r="Z186" s="131"/>
      <c r="AA186" s="131"/>
      <c r="AB186" s="131"/>
      <c r="AC186" s="131"/>
      <c r="AD186" s="131"/>
      <c r="AE186" s="131"/>
      <c r="AF186" s="131"/>
      <c r="AG186" s="131"/>
      <c r="AH186" s="131"/>
      <c r="AI186" s="131"/>
      <c r="AJ186" s="131"/>
      <c r="AK186" s="131"/>
      <c r="AL186" s="131"/>
      <c r="AM186" s="131"/>
      <c r="AN186" s="131"/>
      <c r="AO186" s="131"/>
      <c r="AP186" s="131"/>
      <c r="AQ186" s="131"/>
      <c r="AR186" s="131"/>
      <c r="AS186" s="131"/>
      <c r="AT186" s="131"/>
      <c r="AU186" s="131"/>
      <c r="AV186" s="131"/>
      <c r="AW186" s="131"/>
      <c r="AX186" s="131"/>
      <c r="AY186" s="131"/>
      <c r="AZ186" s="131"/>
      <c r="BA186" s="131"/>
      <c r="BB186" s="131"/>
      <c r="BC186" s="131"/>
      <c r="BD186" s="131"/>
      <c r="BE186" s="131"/>
      <c r="BF186" s="131"/>
      <c r="BG186" s="131"/>
      <c r="BH186" s="131"/>
      <c r="BI186" s="131"/>
      <c r="BJ186" s="131"/>
      <c r="BK186" s="131"/>
      <c r="BL186" s="131"/>
      <c r="BM186" s="131"/>
      <c r="BN186" s="131"/>
      <c r="BO186" s="131"/>
      <c r="BP186" s="131"/>
      <c r="BQ186" s="131"/>
      <c r="BR186" s="131"/>
      <c r="BS186" s="131"/>
      <c r="BT186" s="131"/>
      <c r="BU186" s="131"/>
      <c r="BV186" s="131"/>
      <c r="BW186" s="131"/>
      <c r="BX186" s="131"/>
      <c r="BY186" s="131"/>
      <c r="BZ186" s="131"/>
      <c r="CA186" s="131"/>
      <c r="CB186" s="131"/>
      <c r="CC186" s="131"/>
      <c r="CD186" s="131"/>
      <c r="CE186" s="131"/>
      <c r="CF186" s="131"/>
      <c r="CG186" s="131"/>
      <c r="CH186" s="131"/>
      <c r="CI186" s="131"/>
      <c r="CJ186" s="131"/>
      <c r="CK186" s="131"/>
      <c r="CL186" s="131"/>
      <c r="CM186" s="131"/>
      <c r="CN186" s="131"/>
      <c r="CO186" s="131"/>
      <c r="CP186" s="131"/>
      <c r="CQ186" s="131"/>
      <c r="CR186" s="131"/>
      <c r="CS186" s="131"/>
      <c r="CT186" s="9"/>
    </row>
    <row r="187" spans="3:98" hidden="1" x14ac:dyDescent="0.35">
      <c r="E187" s="495"/>
      <c r="F187" s="495"/>
      <c r="G187" s="131"/>
      <c r="H187" s="131"/>
      <c r="I187" s="131"/>
      <c r="J187" s="131"/>
      <c r="K187" s="131"/>
      <c r="L187" s="131"/>
      <c r="M187" s="131"/>
      <c r="N187" s="131"/>
      <c r="O187" s="131"/>
      <c r="P187" s="131"/>
      <c r="Q187" s="131"/>
      <c r="R187" s="131"/>
      <c r="S187" s="131"/>
      <c r="T187" s="131"/>
      <c r="U187" s="131"/>
      <c r="V187" s="131"/>
      <c r="W187" s="131"/>
      <c r="X187" s="131"/>
      <c r="Y187" s="131"/>
      <c r="Z187" s="131"/>
      <c r="AA187" s="131"/>
      <c r="AB187" s="131"/>
      <c r="AC187" s="131"/>
      <c r="AD187" s="131"/>
      <c r="AE187" s="131"/>
      <c r="AF187" s="131"/>
      <c r="AG187" s="131"/>
      <c r="AH187" s="131"/>
      <c r="AI187" s="131"/>
      <c r="AJ187" s="131"/>
      <c r="AK187" s="131"/>
      <c r="AL187" s="131"/>
      <c r="AM187" s="131"/>
      <c r="AN187" s="131"/>
      <c r="AO187" s="131"/>
      <c r="AP187" s="131"/>
      <c r="AQ187" s="131"/>
      <c r="AR187" s="131"/>
      <c r="AS187" s="131"/>
      <c r="AT187" s="131"/>
      <c r="AU187" s="131"/>
      <c r="AV187" s="131"/>
      <c r="AW187" s="131"/>
      <c r="AX187" s="131"/>
      <c r="AY187" s="131"/>
      <c r="AZ187" s="131"/>
      <c r="BA187" s="131"/>
      <c r="BB187" s="131"/>
      <c r="BC187" s="131"/>
      <c r="BD187" s="131"/>
      <c r="BE187" s="131"/>
      <c r="BF187" s="131"/>
      <c r="BG187" s="131"/>
      <c r="BH187" s="131"/>
      <c r="BI187" s="131"/>
      <c r="BJ187" s="131"/>
      <c r="BK187" s="131"/>
      <c r="BL187" s="131"/>
      <c r="BM187" s="131"/>
      <c r="BN187" s="131"/>
      <c r="BO187" s="131"/>
      <c r="BP187" s="131"/>
      <c r="BQ187" s="131"/>
      <c r="BR187" s="131"/>
      <c r="BS187" s="131"/>
      <c r="BT187" s="131"/>
      <c r="BU187" s="131"/>
      <c r="BV187" s="131"/>
      <c r="BW187" s="131"/>
      <c r="BX187" s="131"/>
      <c r="BY187" s="131"/>
      <c r="BZ187" s="131"/>
      <c r="CA187" s="131"/>
      <c r="CB187" s="131"/>
      <c r="CC187" s="131"/>
      <c r="CD187" s="131"/>
      <c r="CE187" s="131"/>
      <c r="CF187" s="131"/>
      <c r="CG187" s="131"/>
      <c r="CH187" s="131"/>
      <c r="CI187" s="131"/>
      <c r="CJ187" s="131"/>
      <c r="CK187" s="131"/>
      <c r="CL187" s="131"/>
      <c r="CM187" s="131"/>
      <c r="CN187" s="131"/>
      <c r="CO187" s="131"/>
      <c r="CP187" s="131"/>
      <c r="CQ187" s="131"/>
      <c r="CR187" s="131"/>
      <c r="CS187" s="131"/>
    </row>
    <row r="188" spans="3:98" hidden="1" x14ac:dyDescent="0.35">
      <c r="C188" s="217" t="s">
        <v>45</v>
      </c>
      <c r="D188" s="218"/>
      <c r="E188" s="513"/>
      <c r="F188" s="513"/>
      <c r="G188" s="514"/>
      <c r="H188" s="515"/>
      <c r="I188" s="515"/>
      <c r="J188" s="515"/>
      <c r="K188" s="515"/>
      <c r="L188" s="515"/>
      <c r="M188" s="515"/>
      <c r="N188" s="515"/>
      <c r="O188" s="515"/>
      <c r="P188" s="515"/>
      <c r="Q188" s="515"/>
      <c r="R188" s="515"/>
      <c r="S188" s="515"/>
      <c r="T188" s="515"/>
      <c r="U188" s="515"/>
      <c r="V188" s="515"/>
      <c r="W188" s="515"/>
      <c r="X188" s="515"/>
      <c r="Y188" s="515"/>
      <c r="Z188" s="515"/>
      <c r="AA188" s="515"/>
      <c r="AB188" s="515"/>
      <c r="AC188" s="515"/>
      <c r="AD188" s="515"/>
      <c r="AE188" s="515"/>
      <c r="AF188" s="515"/>
      <c r="AG188" s="515"/>
      <c r="AH188" s="515"/>
      <c r="AI188" s="515"/>
      <c r="AJ188" s="515"/>
      <c r="AK188" s="515"/>
      <c r="AL188" s="515"/>
      <c r="AM188" s="515"/>
      <c r="AN188" s="515"/>
      <c r="AO188" s="515"/>
      <c r="AP188" s="515"/>
      <c r="AQ188" s="515"/>
      <c r="AR188" s="515"/>
      <c r="AS188" s="515"/>
      <c r="AT188" s="515"/>
      <c r="AU188" s="515"/>
      <c r="AV188" s="515"/>
      <c r="AW188" s="515"/>
      <c r="AX188" s="515"/>
      <c r="AY188" s="515"/>
      <c r="AZ188" s="515"/>
      <c r="BA188" s="515"/>
      <c r="BB188" s="515"/>
      <c r="BC188" s="515"/>
      <c r="BD188" s="515"/>
      <c r="BE188" s="515"/>
      <c r="BF188" s="515"/>
      <c r="BG188" s="515"/>
      <c r="BH188" s="515"/>
      <c r="BI188" s="515"/>
      <c r="BJ188" s="515"/>
      <c r="BK188" s="515"/>
      <c r="BL188" s="515"/>
      <c r="BM188" s="515"/>
      <c r="BN188" s="515"/>
      <c r="BO188" s="515"/>
      <c r="BP188" s="515"/>
      <c r="BQ188" s="515"/>
      <c r="BR188" s="515"/>
      <c r="BS188" s="515"/>
      <c r="BT188" s="515"/>
      <c r="BU188" s="515"/>
      <c r="BV188" s="515"/>
      <c r="BW188" s="515"/>
      <c r="BX188" s="515"/>
      <c r="BY188" s="515"/>
      <c r="BZ188" s="515"/>
      <c r="CA188" s="515"/>
      <c r="CB188" s="515"/>
      <c r="CC188" s="515"/>
      <c r="CD188" s="515"/>
      <c r="CE188" s="515"/>
      <c r="CF188" s="515"/>
      <c r="CG188" s="515"/>
      <c r="CH188" s="515"/>
      <c r="CI188" s="515"/>
      <c r="CJ188" s="515"/>
      <c r="CK188" s="515"/>
      <c r="CL188" s="515"/>
      <c r="CM188" s="515"/>
      <c r="CN188" s="515"/>
      <c r="CO188" s="515"/>
      <c r="CP188" s="515"/>
      <c r="CQ188" s="515"/>
      <c r="CR188" s="515"/>
      <c r="CS188" s="515"/>
    </row>
    <row r="189" spans="3:98" hidden="1" x14ac:dyDescent="0.35">
      <c r="C189" s="34"/>
      <c r="E189" s="495"/>
      <c r="F189" s="495"/>
      <c r="G189" s="131"/>
      <c r="H189" s="131"/>
      <c r="I189" s="131"/>
      <c r="J189" s="131"/>
      <c r="K189" s="131"/>
      <c r="L189" s="131"/>
      <c r="M189" s="131"/>
      <c r="N189" s="131"/>
      <c r="O189" s="131"/>
      <c r="P189" s="131"/>
      <c r="Q189" s="131"/>
      <c r="R189" s="131"/>
      <c r="S189" s="131"/>
      <c r="T189" s="131"/>
      <c r="U189" s="131"/>
      <c r="V189" s="131"/>
      <c r="W189" s="131"/>
      <c r="X189" s="131"/>
      <c r="Y189" s="131"/>
      <c r="Z189" s="131"/>
      <c r="AA189" s="131"/>
      <c r="AB189" s="131"/>
      <c r="AC189" s="131"/>
      <c r="AD189" s="131"/>
      <c r="AE189" s="131"/>
      <c r="AF189" s="131"/>
      <c r="AG189" s="131"/>
      <c r="AH189" s="131"/>
      <c r="AI189" s="131"/>
      <c r="AJ189" s="131"/>
      <c r="AK189" s="131"/>
      <c r="AL189" s="131"/>
      <c r="AM189" s="131"/>
      <c r="AN189" s="131"/>
      <c r="AO189" s="131"/>
      <c r="AP189" s="131"/>
      <c r="AQ189" s="131"/>
      <c r="AR189" s="131"/>
      <c r="AS189" s="131"/>
      <c r="AT189" s="131"/>
      <c r="AU189" s="131"/>
      <c r="AV189" s="131"/>
      <c r="AW189" s="131"/>
      <c r="AX189" s="131"/>
      <c r="AY189" s="131"/>
      <c r="AZ189" s="131"/>
      <c r="BA189" s="131"/>
      <c r="BB189" s="131"/>
      <c r="BC189" s="131"/>
      <c r="BD189" s="131"/>
      <c r="BE189" s="131"/>
      <c r="BF189" s="131"/>
      <c r="BG189" s="131"/>
      <c r="BH189" s="131"/>
      <c r="BI189" s="131"/>
      <c r="BJ189" s="131"/>
      <c r="BK189" s="131"/>
      <c r="BL189" s="131"/>
      <c r="BM189" s="131"/>
      <c r="BN189" s="131"/>
      <c r="BO189" s="131"/>
      <c r="BP189" s="131"/>
      <c r="BQ189" s="131"/>
      <c r="BR189" s="131"/>
      <c r="BS189" s="131"/>
      <c r="BT189" s="131"/>
      <c r="BU189" s="131"/>
      <c r="BV189" s="131"/>
      <c r="BW189" s="131"/>
      <c r="BX189" s="131"/>
      <c r="BY189" s="131"/>
      <c r="BZ189" s="131"/>
      <c r="CA189" s="131"/>
      <c r="CB189" s="131"/>
      <c r="CC189" s="131"/>
      <c r="CD189" s="131"/>
      <c r="CE189" s="131"/>
      <c r="CF189" s="131"/>
      <c r="CG189" s="131"/>
      <c r="CH189" s="131"/>
      <c r="CI189" s="131"/>
      <c r="CJ189" s="131"/>
      <c r="CK189" s="131"/>
      <c r="CL189" s="131"/>
      <c r="CM189" s="131"/>
      <c r="CN189" s="131"/>
      <c r="CO189" s="131"/>
      <c r="CP189" s="131"/>
      <c r="CQ189" s="131"/>
      <c r="CR189" s="131"/>
      <c r="CS189" s="131"/>
    </row>
    <row r="190" spans="3:98" hidden="1" x14ac:dyDescent="0.35">
      <c r="C190" s="77" t="str">
        <f>C9</f>
        <v>A. Total investment costs</v>
      </c>
      <c r="D190" s="6"/>
      <c r="E190" s="492">
        <f t="shared" ref="E190:BP190" si="65">SUM(E191,E207)</f>
        <v>0</v>
      </c>
      <c r="F190" s="492">
        <f t="shared" si="65"/>
        <v>0</v>
      </c>
      <c r="G190" s="492">
        <f t="shared" si="65"/>
        <v>0</v>
      </c>
      <c r="H190" s="492">
        <f t="shared" si="65"/>
        <v>0</v>
      </c>
      <c r="I190" s="492">
        <f t="shared" si="65"/>
        <v>0</v>
      </c>
      <c r="J190" s="492">
        <f t="shared" si="65"/>
        <v>0</v>
      </c>
      <c r="K190" s="492">
        <f t="shared" si="65"/>
        <v>0</v>
      </c>
      <c r="L190" s="492">
        <f t="shared" si="65"/>
        <v>0</v>
      </c>
      <c r="M190" s="492">
        <f t="shared" si="65"/>
        <v>0</v>
      </c>
      <c r="N190" s="492">
        <f t="shared" si="65"/>
        <v>0</v>
      </c>
      <c r="O190" s="492">
        <f t="shared" si="65"/>
        <v>0</v>
      </c>
      <c r="P190" s="492">
        <f t="shared" si="65"/>
        <v>0</v>
      </c>
      <c r="Q190" s="492">
        <f t="shared" si="65"/>
        <v>0</v>
      </c>
      <c r="R190" s="492">
        <f t="shared" si="65"/>
        <v>0</v>
      </c>
      <c r="S190" s="492">
        <f t="shared" si="65"/>
        <v>0</v>
      </c>
      <c r="T190" s="492">
        <f t="shared" si="65"/>
        <v>0</v>
      </c>
      <c r="U190" s="492">
        <f t="shared" si="65"/>
        <v>0</v>
      </c>
      <c r="V190" s="492">
        <f t="shared" si="65"/>
        <v>0</v>
      </c>
      <c r="W190" s="492">
        <f t="shared" si="65"/>
        <v>0</v>
      </c>
      <c r="X190" s="492">
        <f t="shared" si="65"/>
        <v>0</v>
      </c>
      <c r="Y190" s="492">
        <f t="shared" si="65"/>
        <v>0</v>
      </c>
      <c r="Z190" s="492">
        <f t="shared" si="65"/>
        <v>0</v>
      </c>
      <c r="AA190" s="492">
        <f t="shared" si="65"/>
        <v>0</v>
      </c>
      <c r="AB190" s="492">
        <f t="shared" si="65"/>
        <v>0</v>
      </c>
      <c r="AC190" s="492">
        <f t="shared" si="65"/>
        <v>0</v>
      </c>
      <c r="AD190" s="492">
        <f t="shared" si="65"/>
        <v>0</v>
      </c>
      <c r="AE190" s="492">
        <f t="shared" si="65"/>
        <v>0</v>
      </c>
      <c r="AF190" s="492">
        <f t="shared" si="65"/>
        <v>0</v>
      </c>
      <c r="AG190" s="492">
        <f t="shared" si="65"/>
        <v>0</v>
      </c>
      <c r="AH190" s="492">
        <f t="shared" si="65"/>
        <v>0</v>
      </c>
      <c r="AI190" s="492">
        <f t="shared" si="65"/>
        <v>0</v>
      </c>
      <c r="AJ190" s="492">
        <f t="shared" si="65"/>
        <v>0</v>
      </c>
      <c r="AK190" s="492">
        <f t="shared" si="65"/>
        <v>0</v>
      </c>
      <c r="AL190" s="492">
        <f t="shared" si="65"/>
        <v>0</v>
      </c>
      <c r="AM190" s="492">
        <f t="shared" si="65"/>
        <v>0</v>
      </c>
      <c r="AN190" s="492">
        <f t="shared" si="65"/>
        <v>0</v>
      </c>
      <c r="AO190" s="492">
        <f t="shared" si="65"/>
        <v>0</v>
      </c>
      <c r="AP190" s="492">
        <f t="shared" si="65"/>
        <v>0</v>
      </c>
      <c r="AQ190" s="492">
        <f t="shared" si="65"/>
        <v>0</v>
      </c>
      <c r="AR190" s="492">
        <f t="shared" si="65"/>
        <v>0</v>
      </c>
      <c r="AS190" s="492">
        <f t="shared" si="65"/>
        <v>0</v>
      </c>
      <c r="AT190" s="492">
        <f t="shared" si="65"/>
        <v>0</v>
      </c>
      <c r="AU190" s="492">
        <f t="shared" si="65"/>
        <v>0</v>
      </c>
      <c r="AV190" s="492">
        <f t="shared" si="65"/>
        <v>0</v>
      </c>
      <c r="AW190" s="492">
        <f t="shared" si="65"/>
        <v>0</v>
      </c>
      <c r="AX190" s="492">
        <f t="shared" si="65"/>
        <v>0</v>
      </c>
      <c r="AY190" s="492">
        <f t="shared" si="65"/>
        <v>0</v>
      </c>
      <c r="AZ190" s="492">
        <f t="shared" si="65"/>
        <v>0</v>
      </c>
      <c r="BA190" s="492">
        <f t="shared" si="65"/>
        <v>0</v>
      </c>
      <c r="BB190" s="492">
        <f t="shared" si="65"/>
        <v>0</v>
      </c>
      <c r="BC190" s="492">
        <f t="shared" si="65"/>
        <v>0</v>
      </c>
      <c r="BD190" s="492">
        <f t="shared" si="65"/>
        <v>0</v>
      </c>
      <c r="BE190" s="492">
        <f t="shared" si="65"/>
        <v>0</v>
      </c>
      <c r="BF190" s="492">
        <f t="shared" si="65"/>
        <v>0</v>
      </c>
      <c r="BG190" s="492">
        <f t="shared" si="65"/>
        <v>0</v>
      </c>
      <c r="BH190" s="492">
        <f t="shared" si="65"/>
        <v>0</v>
      </c>
      <c r="BI190" s="492">
        <f t="shared" si="65"/>
        <v>0</v>
      </c>
      <c r="BJ190" s="492">
        <f t="shared" si="65"/>
        <v>0</v>
      </c>
      <c r="BK190" s="492">
        <f t="shared" si="65"/>
        <v>0</v>
      </c>
      <c r="BL190" s="492">
        <f t="shared" si="65"/>
        <v>0</v>
      </c>
      <c r="BM190" s="492">
        <f t="shared" si="65"/>
        <v>0</v>
      </c>
      <c r="BN190" s="492">
        <f t="shared" si="65"/>
        <v>0</v>
      </c>
      <c r="BO190" s="492">
        <f t="shared" si="65"/>
        <v>0</v>
      </c>
      <c r="BP190" s="492">
        <f t="shared" si="65"/>
        <v>0</v>
      </c>
      <c r="BQ190" s="492">
        <f t="shared" ref="BQ190:CS190" si="66">SUM(BQ191,BQ207)</f>
        <v>0</v>
      </c>
      <c r="BR190" s="492">
        <f t="shared" si="66"/>
        <v>0</v>
      </c>
      <c r="BS190" s="492">
        <f t="shared" si="66"/>
        <v>0</v>
      </c>
      <c r="BT190" s="492">
        <f t="shared" si="66"/>
        <v>0</v>
      </c>
      <c r="BU190" s="492">
        <f t="shared" si="66"/>
        <v>0</v>
      </c>
      <c r="BV190" s="492">
        <f t="shared" si="66"/>
        <v>0</v>
      </c>
      <c r="BW190" s="492">
        <f t="shared" si="66"/>
        <v>0</v>
      </c>
      <c r="BX190" s="492">
        <f t="shared" si="66"/>
        <v>0</v>
      </c>
      <c r="BY190" s="492">
        <f t="shared" si="66"/>
        <v>0</v>
      </c>
      <c r="BZ190" s="492">
        <f t="shared" si="66"/>
        <v>0</v>
      </c>
      <c r="CA190" s="492">
        <f t="shared" si="66"/>
        <v>0</v>
      </c>
      <c r="CB190" s="492">
        <f t="shared" si="66"/>
        <v>0</v>
      </c>
      <c r="CC190" s="492">
        <f t="shared" si="66"/>
        <v>0</v>
      </c>
      <c r="CD190" s="492">
        <f t="shared" si="66"/>
        <v>0</v>
      </c>
      <c r="CE190" s="492">
        <f t="shared" si="66"/>
        <v>0</v>
      </c>
      <c r="CF190" s="492">
        <f t="shared" si="66"/>
        <v>0</v>
      </c>
      <c r="CG190" s="492">
        <f t="shared" si="66"/>
        <v>0</v>
      </c>
      <c r="CH190" s="492">
        <f t="shared" si="66"/>
        <v>0</v>
      </c>
      <c r="CI190" s="492">
        <f t="shared" si="66"/>
        <v>0</v>
      </c>
      <c r="CJ190" s="492">
        <f t="shared" si="66"/>
        <v>0</v>
      </c>
      <c r="CK190" s="492">
        <f t="shared" si="66"/>
        <v>0</v>
      </c>
      <c r="CL190" s="492">
        <f t="shared" si="66"/>
        <v>0</v>
      </c>
      <c r="CM190" s="492">
        <f t="shared" si="66"/>
        <v>0</v>
      </c>
      <c r="CN190" s="492">
        <f t="shared" si="66"/>
        <v>0</v>
      </c>
      <c r="CO190" s="492">
        <f t="shared" si="66"/>
        <v>0</v>
      </c>
      <c r="CP190" s="492">
        <f t="shared" si="66"/>
        <v>0</v>
      </c>
      <c r="CQ190" s="492">
        <f t="shared" si="66"/>
        <v>0</v>
      </c>
      <c r="CR190" s="492">
        <f t="shared" si="66"/>
        <v>0</v>
      </c>
      <c r="CS190" s="492">
        <f t="shared" si="66"/>
        <v>0</v>
      </c>
      <c r="CT190" s="13"/>
    </row>
    <row r="191" spans="3:98" hidden="1" x14ac:dyDescent="0.35">
      <c r="C191" s="77" t="str">
        <f>C10</f>
        <v>A.1. Total Initial investment costs</v>
      </c>
      <c r="D191" s="557" t="s">
        <v>23</v>
      </c>
      <c r="E191" s="492">
        <f t="shared" ref="E191:AJ191" si="67">SUM(E192:E205)</f>
        <v>0</v>
      </c>
      <c r="F191" s="492">
        <f t="shared" si="67"/>
        <v>0</v>
      </c>
      <c r="G191" s="492">
        <f t="shared" si="67"/>
        <v>0</v>
      </c>
      <c r="H191" s="492">
        <f t="shared" si="67"/>
        <v>0</v>
      </c>
      <c r="I191" s="492">
        <f t="shared" si="67"/>
        <v>0</v>
      </c>
      <c r="J191" s="492">
        <f t="shared" si="67"/>
        <v>0</v>
      </c>
      <c r="K191" s="492">
        <f t="shared" si="67"/>
        <v>0</v>
      </c>
      <c r="L191" s="492">
        <f t="shared" si="67"/>
        <v>0</v>
      </c>
      <c r="M191" s="492">
        <f t="shared" si="67"/>
        <v>0</v>
      </c>
      <c r="N191" s="492">
        <f t="shared" si="67"/>
        <v>0</v>
      </c>
      <c r="O191" s="492">
        <f t="shared" si="67"/>
        <v>0</v>
      </c>
      <c r="P191" s="492">
        <f t="shared" si="67"/>
        <v>0</v>
      </c>
      <c r="Q191" s="492">
        <f t="shared" si="67"/>
        <v>0</v>
      </c>
      <c r="R191" s="492">
        <f t="shared" si="67"/>
        <v>0</v>
      </c>
      <c r="S191" s="492">
        <f t="shared" si="67"/>
        <v>0</v>
      </c>
      <c r="T191" s="492">
        <f t="shared" si="67"/>
        <v>0</v>
      </c>
      <c r="U191" s="492">
        <f t="shared" si="67"/>
        <v>0</v>
      </c>
      <c r="V191" s="492">
        <f t="shared" si="67"/>
        <v>0</v>
      </c>
      <c r="W191" s="492">
        <f t="shared" si="67"/>
        <v>0</v>
      </c>
      <c r="X191" s="492">
        <f t="shared" si="67"/>
        <v>0</v>
      </c>
      <c r="Y191" s="492">
        <f t="shared" si="67"/>
        <v>0</v>
      </c>
      <c r="Z191" s="492">
        <f t="shared" si="67"/>
        <v>0</v>
      </c>
      <c r="AA191" s="492">
        <f t="shared" si="67"/>
        <v>0</v>
      </c>
      <c r="AB191" s="492">
        <f t="shared" si="67"/>
        <v>0</v>
      </c>
      <c r="AC191" s="492">
        <f t="shared" si="67"/>
        <v>0</v>
      </c>
      <c r="AD191" s="492">
        <f t="shared" si="67"/>
        <v>0</v>
      </c>
      <c r="AE191" s="492">
        <f t="shared" si="67"/>
        <v>0</v>
      </c>
      <c r="AF191" s="492">
        <f t="shared" si="67"/>
        <v>0</v>
      </c>
      <c r="AG191" s="492">
        <f t="shared" si="67"/>
        <v>0</v>
      </c>
      <c r="AH191" s="492">
        <f t="shared" si="67"/>
        <v>0</v>
      </c>
      <c r="AI191" s="492">
        <f t="shared" si="67"/>
        <v>0</v>
      </c>
      <c r="AJ191" s="492">
        <f t="shared" si="67"/>
        <v>0</v>
      </c>
      <c r="AK191" s="492">
        <f t="shared" ref="AK191:CS191" si="68">SUM(AK192:AK205)</f>
        <v>0</v>
      </c>
      <c r="AL191" s="492">
        <f t="shared" si="68"/>
        <v>0</v>
      </c>
      <c r="AM191" s="492">
        <f t="shared" si="68"/>
        <v>0</v>
      </c>
      <c r="AN191" s="492">
        <f t="shared" si="68"/>
        <v>0</v>
      </c>
      <c r="AO191" s="492">
        <f t="shared" si="68"/>
        <v>0</v>
      </c>
      <c r="AP191" s="492">
        <f t="shared" si="68"/>
        <v>0</v>
      </c>
      <c r="AQ191" s="492">
        <f t="shared" si="68"/>
        <v>0</v>
      </c>
      <c r="AR191" s="492">
        <f t="shared" si="68"/>
        <v>0</v>
      </c>
      <c r="AS191" s="492">
        <f t="shared" si="68"/>
        <v>0</v>
      </c>
      <c r="AT191" s="492">
        <f t="shared" si="68"/>
        <v>0</v>
      </c>
      <c r="AU191" s="492">
        <f t="shared" si="68"/>
        <v>0</v>
      </c>
      <c r="AV191" s="492">
        <f t="shared" si="68"/>
        <v>0</v>
      </c>
      <c r="AW191" s="492">
        <f t="shared" si="68"/>
        <v>0</v>
      </c>
      <c r="AX191" s="492">
        <f t="shared" si="68"/>
        <v>0</v>
      </c>
      <c r="AY191" s="492">
        <f t="shared" si="68"/>
        <v>0</v>
      </c>
      <c r="AZ191" s="492">
        <f t="shared" si="68"/>
        <v>0</v>
      </c>
      <c r="BA191" s="492">
        <f t="shared" si="68"/>
        <v>0</v>
      </c>
      <c r="BB191" s="492">
        <f t="shared" si="68"/>
        <v>0</v>
      </c>
      <c r="BC191" s="492">
        <f t="shared" si="68"/>
        <v>0</v>
      </c>
      <c r="BD191" s="492">
        <f t="shared" si="68"/>
        <v>0</v>
      </c>
      <c r="BE191" s="492">
        <f t="shared" si="68"/>
        <v>0</v>
      </c>
      <c r="BF191" s="492">
        <f t="shared" si="68"/>
        <v>0</v>
      </c>
      <c r="BG191" s="492">
        <f t="shared" si="68"/>
        <v>0</v>
      </c>
      <c r="BH191" s="492">
        <f t="shared" si="68"/>
        <v>0</v>
      </c>
      <c r="BI191" s="492">
        <f t="shared" si="68"/>
        <v>0</v>
      </c>
      <c r="BJ191" s="492">
        <f t="shared" si="68"/>
        <v>0</v>
      </c>
      <c r="BK191" s="492">
        <f t="shared" si="68"/>
        <v>0</v>
      </c>
      <c r="BL191" s="492">
        <f t="shared" si="68"/>
        <v>0</v>
      </c>
      <c r="BM191" s="492">
        <f t="shared" si="68"/>
        <v>0</v>
      </c>
      <c r="BN191" s="492">
        <f t="shared" si="68"/>
        <v>0</v>
      </c>
      <c r="BO191" s="492">
        <f t="shared" si="68"/>
        <v>0</v>
      </c>
      <c r="BP191" s="492">
        <f t="shared" si="68"/>
        <v>0</v>
      </c>
      <c r="BQ191" s="492">
        <f t="shared" si="68"/>
        <v>0</v>
      </c>
      <c r="BR191" s="492">
        <f t="shared" si="68"/>
        <v>0</v>
      </c>
      <c r="BS191" s="492">
        <f t="shared" si="68"/>
        <v>0</v>
      </c>
      <c r="BT191" s="492">
        <f t="shared" si="68"/>
        <v>0</v>
      </c>
      <c r="BU191" s="492">
        <f t="shared" si="68"/>
        <v>0</v>
      </c>
      <c r="BV191" s="492">
        <f t="shared" si="68"/>
        <v>0</v>
      </c>
      <c r="BW191" s="492">
        <f t="shared" si="68"/>
        <v>0</v>
      </c>
      <c r="BX191" s="492">
        <f t="shared" si="68"/>
        <v>0</v>
      </c>
      <c r="BY191" s="492">
        <f t="shared" si="68"/>
        <v>0</v>
      </c>
      <c r="BZ191" s="492">
        <f t="shared" si="68"/>
        <v>0</v>
      </c>
      <c r="CA191" s="492">
        <f t="shared" si="68"/>
        <v>0</v>
      </c>
      <c r="CB191" s="492">
        <f t="shared" si="68"/>
        <v>0</v>
      </c>
      <c r="CC191" s="492">
        <f t="shared" si="68"/>
        <v>0</v>
      </c>
      <c r="CD191" s="492">
        <f t="shared" si="68"/>
        <v>0</v>
      </c>
      <c r="CE191" s="492">
        <f t="shared" si="68"/>
        <v>0</v>
      </c>
      <c r="CF191" s="492">
        <f t="shared" si="68"/>
        <v>0</v>
      </c>
      <c r="CG191" s="492">
        <f t="shared" si="68"/>
        <v>0</v>
      </c>
      <c r="CH191" s="492">
        <f t="shared" si="68"/>
        <v>0</v>
      </c>
      <c r="CI191" s="492">
        <f t="shared" si="68"/>
        <v>0</v>
      </c>
      <c r="CJ191" s="492">
        <f t="shared" si="68"/>
        <v>0</v>
      </c>
      <c r="CK191" s="492">
        <f t="shared" si="68"/>
        <v>0</v>
      </c>
      <c r="CL191" s="492">
        <f t="shared" si="68"/>
        <v>0</v>
      </c>
      <c r="CM191" s="492">
        <f t="shared" si="68"/>
        <v>0</v>
      </c>
      <c r="CN191" s="492">
        <f t="shared" si="68"/>
        <v>0</v>
      </c>
      <c r="CO191" s="492">
        <f t="shared" si="68"/>
        <v>0</v>
      </c>
      <c r="CP191" s="492">
        <f t="shared" si="68"/>
        <v>0</v>
      </c>
      <c r="CQ191" s="492">
        <f t="shared" si="68"/>
        <v>0</v>
      </c>
      <c r="CR191" s="492">
        <f t="shared" si="68"/>
        <v>0</v>
      </c>
      <c r="CS191" s="492">
        <f t="shared" si="68"/>
        <v>0</v>
      </c>
      <c r="CT191" s="13"/>
    </row>
    <row r="192" spans="3:98" hidden="1" x14ac:dyDescent="0.35">
      <c r="C192" s="81" t="str">
        <f t="shared" ref="C192:C205" si="69">IF(OR(ISBLANK(C11),C11="Spare"),"",C11)</f>
        <v/>
      </c>
      <c r="D192" s="17" t="str">
        <f t="shared" ref="D192:D205" si="70">D11</f>
        <v/>
      </c>
      <c r="E192" s="492">
        <f>G192+NPV(G.Asm!$F$40,H192:INDEX(H192:CS192,RP))</f>
        <v>0</v>
      </c>
      <c r="F192" s="492">
        <f t="shared" ref="F192:F205" si="71">SUMIF($G$4:$CS$4,"&lt;="&amp;RP,G192:CS192)</f>
        <v>0</v>
      </c>
      <c r="G192" s="66">
        <f t="shared" ref="G192:BR195" si="72">IFERROR($D192*G11,0)</f>
        <v>0</v>
      </c>
      <c r="H192" s="66">
        <f t="shared" si="72"/>
        <v>0</v>
      </c>
      <c r="I192" s="66">
        <f t="shared" si="72"/>
        <v>0</v>
      </c>
      <c r="J192" s="66">
        <f t="shared" si="72"/>
        <v>0</v>
      </c>
      <c r="K192" s="66">
        <f t="shared" si="72"/>
        <v>0</v>
      </c>
      <c r="L192" s="66">
        <f t="shared" si="72"/>
        <v>0</v>
      </c>
      <c r="M192" s="66">
        <f t="shared" si="72"/>
        <v>0</v>
      </c>
      <c r="N192" s="66">
        <f t="shared" si="72"/>
        <v>0</v>
      </c>
      <c r="O192" s="66">
        <f t="shared" si="72"/>
        <v>0</v>
      </c>
      <c r="P192" s="66">
        <f t="shared" si="72"/>
        <v>0</v>
      </c>
      <c r="Q192" s="66">
        <f t="shared" si="72"/>
        <v>0</v>
      </c>
      <c r="R192" s="66">
        <f t="shared" si="72"/>
        <v>0</v>
      </c>
      <c r="S192" s="66">
        <f t="shared" si="72"/>
        <v>0</v>
      </c>
      <c r="T192" s="66">
        <f t="shared" si="72"/>
        <v>0</v>
      </c>
      <c r="U192" s="66">
        <f t="shared" si="72"/>
        <v>0</v>
      </c>
      <c r="V192" s="66">
        <f t="shared" si="72"/>
        <v>0</v>
      </c>
      <c r="W192" s="66">
        <f t="shared" si="72"/>
        <v>0</v>
      </c>
      <c r="X192" s="66">
        <f t="shared" si="72"/>
        <v>0</v>
      </c>
      <c r="Y192" s="66">
        <f t="shared" si="72"/>
        <v>0</v>
      </c>
      <c r="Z192" s="66">
        <f t="shared" si="72"/>
        <v>0</v>
      </c>
      <c r="AA192" s="66">
        <f t="shared" si="72"/>
        <v>0</v>
      </c>
      <c r="AB192" s="66">
        <f t="shared" si="72"/>
        <v>0</v>
      </c>
      <c r="AC192" s="66">
        <f t="shared" si="72"/>
        <v>0</v>
      </c>
      <c r="AD192" s="66">
        <f t="shared" si="72"/>
        <v>0</v>
      </c>
      <c r="AE192" s="66">
        <f t="shared" si="72"/>
        <v>0</v>
      </c>
      <c r="AF192" s="66">
        <f t="shared" si="72"/>
        <v>0</v>
      </c>
      <c r="AG192" s="66">
        <f t="shared" si="72"/>
        <v>0</v>
      </c>
      <c r="AH192" s="66">
        <f t="shared" si="72"/>
        <v>0</v>
      </c>
      <c r="AI192" s="66">
        <f t="shared" si="72"/>
        <v>0</v>
      </c>
      <c r="AJ192" s="66">
        <f t="shared" si="72"/>
        <v>0</v>
      </c>
      <c r="AK192" s="66">
        <f t="shared" si="72"/>
        <v>0</v>
      </c>
      <c r="AL192" s="66">
        <f t="shared" si="72"/>
        <v>0</v>
      </c>
      <c r="AM192" s="66">
        <f t="shared" si="72"/>
        <v>0</v>
      </c>
      <c r="AN192" s="66">
        <f t="shared" si="72"/>
        <v>0</v>
      </c>
      <c r="AO192" s="66">
        <f t="shared" si="72"/>
        <v>0</v>
      </c>
      <c r="AP192" s="66">
        <f t="shared" si="72"/>
        <v>0</v>
      </c>
      <c r="AQ192" s="66">
        <f t="shared" si="72"/>
        <v>0</v>
      </c>
      <c r="AR192" s="66">
        <f t="shared" si="72"/>
        <v>0</v>
      </c>
      <c r="AS192" s="66">
        <f t="shared" si="72"/>
        <v>0</v>
      </c>
      <c r="AT192" s="66">
        <f t="shared" si="72"/>
        <v>0</v>
      </c>
      <c r="AU192" s="66">
        <f t="shared" si="72"/>
        <v>0</v>
      </c>
      <c r="AV192" s="66">
        <f t="shared" si="72"/>
        <v>0</v>
      </c>
      <c r="AW192" s="66">
        <f t="shared" si="72"/>
        <v>0</v>
      </c>
      <c r="AX192" s="66">
        <f t="shared" si="72"/>
        <v>0</v>
      </c>
      <c r="AY192" s="66">
        <f t="shared" si="72"/>
        <v>0</v>
      </c>
      <c r="AZ192" s="66">
        <f t="shared" si="72"/>
        <v>0</v>
      </c>
      <c r="BA192" s="66">
        <f t="shared" si="72"/>
        <v>0</v>
      </c>
      <c r="BB192" s="66">
        <f t="shared" si="72"/>
        <v>0</v>
      </c>
      <c r="BC192" s="66">
        <f t="shared" si="72"/>
        <v>0</v>
      </c>
      <c r="BD192" s="66">
        <f t="shared" si="72"/>
        <v>0</v>
      </c>
      <c r="BE192" s="66">
        <f t="shared" si="72"/>
        <v>0</v>
      </c>
      <c r="BF192" s="66">
        <f t="shared" si="72"/>
        <v>0</v>
      </c>
      <c r="BG192" s="66">
        <f t="shared" si="72"/>
        <v>0</v>
      </c>
      <c r="BH192" s="66">
        <f t="shared" si="72"/>
        <v>0</v>
      </c>
      <c r="BI192" s="66">
        <f t="shared" si="72"/>
        <v>0</v>
      </c>
      <c r="BJ192" s="66">
        <f t="shared" si="72"/>
        <v>0</v>
      </c>
      <c r="BK192" s="66">
        <f t="shared" si="72"/>
        <v>0</v>
      </c>
      <c r="BL192" s="66">
        <f t="shared" si="72"/>
        <v>0</v>
      </c>
      <c r="BM192" s="66">
        <f t="shared" si="72"/>
        <v>0</v>
      </c>
      <c r="BN192" s="66">
        <f t="shared" si="72"/>
        <v>0</v>
      </c>
      <c r="BO192" s="66">
        <f t="shared" si="72"/>
        <v>0</v>
      </c>
      <c r="BP192" s="66">
        <f t="shared" si="72"/>
        <v>0</v>
      </c>
      <c r="BQ192" s="66">
        <f t="shared" si="72"/>
        <v>0</v>
      </c>
      <c r="BR192" s="66">
        <f t="shared" si="72"/>
        <v>0</v>
      </c>
      <c r="BS192" s="66">
        <f t="shared" ref="BS192:CS201" si="73">IFERROR($D192*BS11,0)</f>
        <v>0</v>
      </c>
      <c r="BT192" s="66">
        <f t="shared" si="73"/>
        <v>0</v>
      </c>
      <c r="BU192" s="66">
        <f t="shared" si="73"/>
        <v>0</v>
      </c>
      <c r="BV192" s="66">
        <f t="shared" si="73"/>
        <v>0</v>
      </c>
      <c r="BW192" s="66">
        <f t="shared" si="73"/>
        <v>0</v>
      </c>
      <c r="BX192" s="66">
        <f t="shared" si="73"/>
        <v>0</v>
      </c>
      <c r="BY192" s="66">
        <f t="shared" si="73"/>
        <v>0</v>
      </c>
      <c r="BZ192" s="66">
        <f t="shared" si="73"/>
        <v>0</v>
      </c>
      <c r="CA192" s="66">
        <f t="shared" si="73"/>
        <v>0</v>
      </c>
      <c r="CB192" s="66">
        <f t="shared" si="73"/>
        <v>0</v>
      </c>
      <c r="CC192" s="66">
        <f t="shared" si="73"/>
        <v>0</v>
      </c>
      <c r="CD192" s="66">
        <f t="shared" si="73"/>
        <v>0</v>
      </c>
      <c r="CE192" s="66">
        <f t="shared" si="73"/>
        <v>0</v>
      </c>
      <c r="CF192" s="66">
        <f t="shared" si="73"/>
        <v>0</v>
      </c>
      <c r="CG192" s="66">
        <f t="shared" si="73"/>
        <v>0</v>
      </c>
      <c r="CH192" s="66">
        <f t="shared" si="73"/>
        <v>0</v>
      </c>
      <c r="CI192" s="66">
        <f t="shared" si="73"/>
        <v>0</v>
      </c>
      <c r="CJ192" s="66">
        <f t="shared" si="73"/>
        <v>0</v>
      </c>
      <c r="CK192" s="66">
        <f t="shared" si="73"/>
        <v>0</v>
      </c>
      <c r="CL192" s="66">
        <f t="shared" si="73"/>
        <v>0</v>
      </c>
      <c r="CM192" s="66">
        <f t="shared" si="73"/>
        <v>0</v>
      </c>
      <c r="CN192" s="66">
        <f t="shared" si="73"/>
        <v>0</v>
      </c>
      <c r="CO192" s="66">
        <f t="shared" si="73"/>
        <v>0</v>
      </c>
      <c r="CP192" s="66">
        <f t="shared" si="73"/>
        <v>0</v>
      </c>
      <c r="CQ192" s="66">
        <f t="shared" si="73"/>
        <v>0</v>
      </c>
      <c r="CR192" s="66">
        <f t="shared" si="73"/>
        <v>0</v>
      </c>
      <c r="CS192" s="66">
        <f t="shared" si="73"/>
        <v>0</v>
      </c>
      <c r="CT192" s="9"/>
    </row>
    <row r="193" spans="3:98" hidden="1" x14ac:dyDescent="0.35">
      <c r="C193" s="81" t="str">
        <f t="shared" si="69"/>
        <v/>
      </c>
      <c r="D193" s="17" t="str">
        <f t="shared" si="70"/>
        <v/>
      </c>
      <c r="E193" s="492">
        <f>G193+NPV(G.Asm!$F$40,H193:INDEX(H193:CS193,RP))</f>
        <v>0</v>
      </c>
      <c r="F193" s="492">
        <f t="shared" si="71"/>
        <v>0</v>
      </c>
      <c r="G193" s="66">
        <f t="shared" si="72"/>
        <v>0</v>
      </c>
      <c r="H193" s="66">
        <f t="shared" si="72"/>
        <v>0</v>
      </c>
      <c r="I193" s="66">
        <f t="shared" si="72"/>
        <v>0</v>
      </c>
      <c r="J193" s="66">
        <f t="shared" si="72"/>
        <v>0</v>
      </c>
      <c r="K193" s="66">
        <f t="shared" si="72"/>
        <v>0</v>
      </c>
      <c r="L193" s="66">
        <f t="shared" si="72"/>
        <v>0</v>
      </c>
      <c r="M193" s="66">
        <f t="shared" si="72"/>
        <v>0</v>
      </c>
      <c r="N193" s="66">
        <f t="shared" si="72"/>
        <v>0</v>
      </c>
      <c r="O193" s="66">
        <f t="shared" si="72"/>
        <v>0</v>
      </c>
      <c r="P193" s="66">
        <f t="shared" si="72"/>
        <v>0</v>
      </c>
      <c r="Q193" s="66">
        <f t="shared" si="72"/>
        <v>0</v>
      </c>
      <c r="R193" s="66">
        <f t="shared" si="72"/>
        <v>0</v>
      </c>
      <c r="S193" s="66">
        <f t="shared" si="72"/>
        <v>0</v>
      </c>
      <c r="T193" s="66">
        <f t="shared" si="72"/>
        <v>0</v>
      </c>
      <c r="U193" s="66">
        <f t="shared" si="72"/>
        <v>0</v>
      </c>
      <c r="V193" s="66">
        <f t="shared" si="72"/>
        <v>0</v>
      </c>
      <c r="W193" s="66">
        <f t="shared" si="72"/>
        <v>0</v>
      </c>
      <c r="X193" s="66">
        <f t="shared" si="72"/>
        <v>0</v>
      </c>
      <c r="Y193" s="66">
        <f t="shared" si="72"/>
        <v>0</v>
      </c>
      <c r="Z193" s="66">
        <f t="shared" si="72"/>
        <v>0</v>
      </c>
      <c r="AA193" s="66">
        <f t="shared" si="72"/>
        <v>0</v>
      </c>
      <c r="AB193" s="66">
        <f t="shared" si="72"/>
        <v>0</v>
      </c>
      <c r="AC193" s="66">
        <f t="shared" si="72"/>
        <v>0</v>
      </c>
      <c r="AD193" s="66">
        <f t="shared" si="72"/>
        <v>0</v>
      </c>
      <c r="AE193" s="66">
        <f t="shared" si="72"/>
        <v>0</v>
      </c>
      <c r="AF193" s="66">
        <f t="shared" si="72"/>
        <v>0</v>
      </c>
      <c r="AG193" s="66">
        <f t="shared" si="72"/>
        <v>0</v>
      </c>
      <c r="AH193" s="66">
        <f t="shared" si="72"/>
        <v>0</v>
      </c>
      <c r="AI193" s="66">
        <f t="shared" si="72"/>
        <v>0</v>
      </c>
      <c r="AJ193" s="66">
        <f t="shared" si="72"/>
        <v>0</v>
      </c>
      <c r="AK193" s="66">
        <f t="shared" si="72"/>
        <v>0</v>
      </c>
      <c r="AL193" s="66">
        <f t="shared" si="72"/>
        <v>0</v>
      </c>
      <c r="AM193" s="66">
        <f t="shared" si="72"/>
        <v>0</v>
      </c>
      <c r="AN193" s="66">
        <f t="shared" si="72"/>
        <v>0</v>
      </c>
      <c r="AO193" s="66">
        <f t="shared" si="72"/>
        <v>0</v>
      </c>
      <c r="AP193" s="66">
        <f t="shared" si="72"/>
        <v>0</v>
      </c>
      <c r="AQ193" s="66">
        <f t="shared" si="72"/>
        <v>0</v>
      </c>
      <c r="AR193" s="66">
        <f t="shared" si="72"/>
        <v>0</v>
      </c>
      <c r="AS193" s="66">
        <f t="shared" si="72"/>
        <v>0</v>
      </c>
      <c r="AT193" s="66">
        <f t="shared" si="72"/>
        <v>0</v>
      </c>
      <c r="AU193" s="66">
        <f t="shared" si="72"/>
        <v>0</v>
      </c>
      <c r="AV193" s="66">
        <f t="shared" si="72"/>
        <v>0</v>
      </c>
      <c r="AW193" s="66">
        <f t="shared" si="72"/>
        <v>0</v>
      </c>
      <c r="AX193" s="66">
        <f t="shared" si="72"/>
        <v>0</v>
      </c>
      <c r="AY193" s="66">
        <f t="shared" si="72"/>
        <v>0</v>
      </c>
      <c r="AZ193" s="66">
        <f t="shared" si="72"/>
        <v>0</v>
      </c>
      <c r="BA193" s="66">
        <f t="shared" si="72"/>
        <v>0</v>
      </c>
      <c r="BB193" s="66">
        <f t="shared" si="72"/>
        <v>0</v>
      </c>
      <c r="BC193" s="66">
        <f t="shared" si="72"/>
        <v>0</v>
      </c>
      <c r="BD193" s="66">
        <f t="shared" si="72"/>
        <v>0</v>
      </c>
      <c r="BE193" s="66">
        <f t="shared" si="72"/>
        <v>0</v>
      </c>
      <c r="BF193" s="66">
        <f t="shared" si="72"/>
        <v>0</v>
      </c>
      <c r="BG193" s="66">
        <f t="shared" si="72"/>
        <v>0</v>
      </c>
      <c r="BH193" s="66">
        <f t="shared" si="72"/>
        <v>0</v>
      </c>
      <c r="BI193" s="66">
        <f t="shared" si="72"/>
        <v>0</v>
      </c>
      <c r="BJ193" s="66">
        <f t="shared" si="72"/>
        <v>0</v>
      </c>
      <c r="BK193" s="66">
        <f t="shared" si="72"/>
        <v>0</v>
      </c>
      <c r="BL193" s="66">
        <f t="shared" si="72"/>
        <v>0</v>
      </c>
      <c r="BM193" s="66">
        <f t="shared" si="72"/>
        <v>0</v>
      </c>
      <c r="BN193" s="66">
        <f t="shared" si="72"/>
        <v>0</v>
      </c>
      <c r="BO193" s="66">
        <f t="shared" si="72"/>
        <v>0</v>
      </c>
      <c r="BP193" s="66">
        <f t="shared" si="72"/>
        <v>0</v>
      </c>
      <c r="BQ193" s="66">
        <f t="shared" si="72"/>
        <v>0</v>
      </c>
      <c r="BR193" s="66">
        <f t="shared" si="72"/>
        <v>0</v>
      </c>
      <c r="BS193" s="66">
        <f t="shared" si="73"/>
        <v>0</v>
      </c>
      <c r="BT193" s="66">
        <f t="shared" si="73"/>
        <v>0</v>
      </c>
      <c r="BU193" s="66">
        <f t="shared" si="73"/>
        <v>0</v>
      </c>
      <c r="BV193" s="66">
        <f t="shared" si="73"/>
        <v>0</v>
      </c>
      <c r="BW193" s="66">
        <f t="shared" si="73"/>
        <v>0</v>
      </c>
      <c r="BX193" s="66">
        <f t="shared" si="73"/>
        <v>0</v>
      </c>
      <c r="BY193" s="66">
        <f t="shared" si="73"/>
        <v>0</v>
      </c>
      <c r="BZ193" s="66">
        <f t="shared" si="73"/>
        <v>0</v>
      </c>
      <c r="CA193" s="66">
        <f t="shared" si="73"/>
        <v>0</v>
      </c>
      <c r="CB193" s="66">
        <f t="shared" si="73"/>
        <v>0</v>
      </c>
      <c r="CC193" s="66">
        <f t="shared" si="73"/>
        <v>0</v>
      </c>
      <c r="CD193" s="66">
        <f t="shared" si="73"/>
        <v>0</v>
      </c>
      <c r="CE193" s="66">
        <f t="shared" si="73"/>
        <v>0</v>
      </c>
      <c r="CF193" s="66">
        <f t="shared" si="73"/>
        <v>0</v>
      </c>
      <c r="CG193" s="66">
        <f t="shared" si="73"/>
        <v>0</v>
      </c>
      <c r="CH193" s="66">
        <f t="shared" si="73"/>
        <v>0</v>
      </c>
      <c r="CI193" s="66">
        <f t="shared" si="73"/>
        <v>0</v>
      </c>
      <c r="CJ193" s="66">
        <f t="shared" si="73"/>
        <v>0</v>
      </c>
      <c r="CK193" s="66">
        <f t="shared" si="73"/>
        <v>0</v>
      </c>
      <c r="CL193" s="66">
        <f t="shared" si="73"/>
        <v>0</v>
      </c>
      <c r="CM193" s="66">
        <f t="shared" si="73"/>
        <v>0</v>
      </c>
      <c r="CN193" s="66">
        <f t="shared" si="73"/>
        <v>0</v>
      </c>
      <c r="CO193" s="66">
        <f t="shared" si="73"/>
        <v>0</v>
      </c>
      <c r="CP193" s="66">
        <f t="shared" si="73"/>
        <v>0</v>
      </c>
      <c r="CQ193" s="66">
        <f t="shared" si="73"/>
        <v>0</v>
      </c>
      <c r="CR193" s="66">
        <f t="shared" si="73"/>
        <v>0</v>
      </c>
      <c r="CS193" s="66">
        <f t="shared" si="73"/>
        <v>0</v>
      </c>
      <c r="CT193" s="9"/>
    </row>
    <row r="194" spans="3:98" hidden="1" x14ac:dyDescent="0.35">
      <c r="C194" s="81" t="str">
        <f t="shared" si="69"/>
        <v/>
      </c>
      <c r="D194" s="17" t="str">
        <f t="shared" si="70"/>
        <v/>
      </c>
      <c r="E194" s="492">
        <f>G194+NPV(G.Asm!$F$40,H194:INDEX(H194:CS194,RP))</f>
        <v>0</v>
      </c>
      <c r="F194" s="492">
        <f t="shared" si="71"/>
        <v>0</v>
      </c>
      <c r="G194" s="66">
        <f t="shared" si="72"/>
        <v>0</v>
      </c>
      <c r="H194" s="66">
        <f t="shared" si="72"/>
        <v>0</v>
      </c>
      <c r="I194" s="66">
        <f t="shared" si="72"/>
        <v>0</v>
      </c>
      <c r="J194" s="66">
        <f t="shared" si="72"/>
        <v>0</v>
      </c>
      <c r="K194" s="66">
        <f t="shared" si="72"/>
        <v>0</v>
      </c>
      <c r="L194" s="66">
        <f t="shared" si="72"/>
        <v>0</v>
      </c>
      <c r="M194" s="66">
        <f t="shared" si="72"/>
        <v>0</v>
      </c>
      <c r="N194" s="66">
        <f t="shared" si="72"/>
        <v>0</v>
      </c>
      <c r="O194" s="66">
        <f t="shared" si="72"/>
        <v>0</v>
      </c>
      <c r="P194" s="66">
        <f t="shared" si="72"/>
        <v>0</v>
      </c>
      <c r="Q194" s="66">
        <f t="shared" si="72"/>
        <v>0</v>
      </c>
      <c r="R194" s="66">
        <f t="shared" si="72"/>
        <v>0</v>
      </c>
      <c r="S194" s="66">
        <f t="shared" si="72"/>
        <v>0</v>
      </c>
      <c r="T194" s="66">
        <f t="shared" si="72"/>
        <v>0</v>
      </c>
      <c r="U194" s="66">
        <f t="shared" si="72"/>
        <v>0</v>
      </c>
      <c r="V194" s="66">
        <f t="shared" si="72"/>
        <v>0</v>
      </c>
      <c r="W194" s="66">
        <f t="shared" si="72"/>
        <v>0</v>
      </c>
      <c r="X194" s="66">
        <f t="shared" si="72"/>
        <v>0</v>
      </c>
      <c r="Y194" s="66">
        <f t="shared" si="72"/>
        <v>0</v>
      </c>
      <c r="Z194" s="66">
        <f t="shared" si="72"/>
        <v>0</v>
      </c>
      <c r="AA194" s="66">
        <f t="shared" si="72"/>
        <v>0</v>
      </c>
      <c r="AB194" s="66">
        <f t="shared" si="72"/>
        <v>0</v>
      </c>
      <c r="AC194" s="66">
        <f t="shared" si="72"/>
        <v>0</v>
      </c>
      <c r="AD194" s="66">
        <f t="shared" si="72"/>
        <v>0</v>
      </c>
      <c r="AE194" s="66">
        <f t="shared" si="72"/>
        <v>0</v>
      </c>
      <c r="AF194" s="66">
        <f t="shared" si="72"/>
        <v>0</v>
      </c>
      <c r="AG194" s="66">
        <f t="shared" si="72"/>
        <v>0</v>
      </c>
      <c r="AH194" s="66">
        <f t="shared" si="72"/>
        <v>0</v>
      </c>
      <c r="AI194" s="66">
        <f t="shared" si="72"/>
        <v>0</v>
      </c>
      <c r="AJ194" s="66">
        <f t="shared" si="72"/>
        <v>0</v>
      </c>
      <c r="AK194" s="66">
        <f t="shared" si="72"/>
        <v>0</v>
      </c>
      <c r="AL194" s="66">
        <f t="shared" si="72"/>
        <v>0</v>
      </c>
      <c r="AM194" s="66">
        <f t="shared" si="72"/>
        <v>0</v>
      </c>
      <c r="AN194" s="66">
        <f t="shared" si="72"/>
        <v>0</v>
      </c>
      <c r="AO194" s="66">
        <f t="shared" si="72"/>
        <v>0</v>
      </c>
      <c r="AP194" s="66">
        <f t="shared" si="72"/>
        <v>0</v>
      </c>
      <c r="AQ194" s="66">
        <f t="shared" si="72"/>
        <v>0</v>
      </c>
      <c r="AR194" s="66">
        <f t="shared" si="72"/>
        <v>0</v>
      </c>
      <c r="AS194" s="66">
        <f t="shared" si="72"/>
        <v>0</v>
      </c>
      <c r="AT194" s="66">
        <f t="shared" si="72"/>
        <v>0</v>
      </c>
      <c r="AU194" s="66">
        <f t="shared" si="72"/>
        <v>0</v>
      </c>
      <c r="AV194" s="66">
        <f t="shared" si="72"/>
        <v>0</v>
      </c>
      <c r="AW194" s="66">
        <f t="shared" si="72"/>
        <v>0</v>
      </c>
      <c r="AX194" s="66">
        <f t="shared" si="72"/>
        <v>0</v>
      </c>
      <c r="AY194" s="66">
        <f t="shared" si="72"/>
        <v>0</v>
      </c>
      <c r="AZ194" s="66">
        <f t="shared" si="72"/>
        <v>0</v>
      </c>
      <c r="BA194" s="66">
        <f t="shared" si="72"/>
        <v>0</v>
      </c>
      <c r="BB194" s="66">
        <f t="shared" si="72"/>
        <v>0</v>
      </c>
      <c r="BC194" s="66">
        <f t="shared" si="72"/>
        <v>0</v>
      </c>
      <c r="BD194" s="66">
        <f t="shared" si="72"/>
        <v>0</v>
      </c>
      <c r="BE194" s="66">
        <f t="shared" si="72"/>
        <v>0</v>
      </c>
      <c r="BF194" s="66">
        <f t="shared" si="72"/>
        <v>0</v>
      </c>
      <c r="BG194" s="66">
        <f t="shared" si="72"/>
        <v>0</v>
      </c>
      <c r="BH194" s="66">
        <f t="shared" si="72"/>
        <v>0</v>
      </c>
      <c r="BI194" s="66">
        <f t="shared" si="72"/>
        <v>0</v>
      </c>
      <c r="BJ194" s="66">
        <f t="shared" si="72"/>
        <v>0</v>
      </c>
      <c r="BK194" s="66">
        <f t="shared" si="72"/>
        <v>0</v>
      </c>
      <c r="BL194" s="66">
        <f t="shared" si="72"/>
        <v>0</v>
      </c>
      <c r="BM194" s="66">
        <f t="shared" si="72"/>
        <v>0</v>
      </c>
      <c r="BN194" s="66">
        <f t="shared" si="72"/>
        <v>0</v>
      </c>
      <c r="BO194" s="66">
        <f t="shared" si="72"/>
        <v>0</v>
      </c>
      <c r="BP194" s="66">
        <f t="shared" si="72"/>
        <v>0</v>
      </c>
      <c r="BQ194" s="66">
        <f t="shared" si="72"/>
        <v>0</v>
      </c>
      <c r="BR194" s="66">
        <f t="shared" si="72"/>
        <v>0</v>
      </c>
      <c r="BS194" s="66">
        <f t="shared" si="73"/>
        <v>0</v>
      </c>
      <c r="BT194" s="66">
        <f t="shared" si="73"/>
        <v>0</v>
      </c>
      <c r="BU194" s="66">
        <f t="shared" si="73"/>
        <v>0</v>
      </c>
      <c r="BV194" s="66">
        <f t="shared" si="73"/>
        <v>0</v>
      </c>
      <c r="BW194" s="66">
        <f t="shared" si="73"/>
        <v>0</v>
      </c>
      <c r="BX194" s="66">
        <f t="shared" si="73"/>
        <v>0</v>
      </c>
      <c r="BY194" s="66">
        <f t="shared" si="73"/>
        <v>0</v>
      </c>
      <c r="BZ194" s="66">
        <f t="shared" si="73"/>
        <v>0</v>
      </c>
      <c r="CA194" s="66">
        <f t="shared" si="73"/>
        <v>0</v>
      </c>
      <c r="CB194" s="66">
        <f t="shared" si="73"/>
        <v>0</v>
      </c>
      <c r="CC194" s="66">
        <f t="shared" si="73"/>
        <v>0</v>
      </c>
      <c r="CD194" s="66">
        <f t="shared" si="73"/>
        <v>0</v>
      </c>
      <c r="CE194" s="66">
        <f t="shared" si="73"/>
        <v>0</v>
      </c>
      <c r="CF194" s="66">
        <f t="shared" si="73"/>
        <v>0</v>
      </c>
      <c r="CG194" s="66">
        <f t="shared" si="73"/>
        <v>0</v>
      </c>
      <c r="CH194" s="66">
        <f t="shared" si="73"/>
        <v>0</v>
      </c>
      <c r="CI194" s="66">
        <f t="shared" si="73"/>
        <v>0</v>
      </c>
      <c r="CJ194" s="66">
        <f t="shared" si="73"/>
        <v>0</v>
      </c>
      <c r="CK194" s="66">
        <f t="shared" si="73"/>
        <v>0</v>
      </c>
      <c r="CL194" s="66">
        <f t="shared" si="73"/>
        <v>0</v>
      </c>
      <c r="CM194" s="66">
        <f t="shared" si="73"/>
        <v>0</v>
      </c>
      <c r="CN194" s="66">
        <f t="shared" si="73"/>
        <v>0</v>
      </c>
      <c r="CO194" s="66">
        <f t="shared" si="73"/>
        <v>0</v>
      </c>
      <c r="CP194" s="66">
        <f t="shared" si="73"/>
        <v>0</v>
      </c>
      <c r="CQ194" s="66">
        <f t="shared" si="73"/>
        <v>0</v>
      </c>
      <c r="CR194" s="66">
        <f t="shared" si="73"/>
        <v>0</v>
      </c>
      <c r="CS194" s="66">
        <f t="shared" si="73"/>
        <v>0</v>
      </c>
      <c r="CT194" s="9"/>
    </row>
    <row r="195" spans="3:98" hidden="1" x14ac:dyDescent="0.35">
      <c r="C195" s="81" t="str">
        <f t="shared" si="69"/>
        <v/>
      </c>
      <c r="D195" s="17" t="str">
        <f t="shared" si="70"/>
        <v/>
      </c>
      <c r="E195" s="492">
        <f>G195+NPV(G.Asm!$F$40,H195:INDEX(H195:CS195,RP))</f>
        <v>0</v>
      </c>
      <c r="F195" s="492">
        <f t="shared" si="71"/>
        <v>0</v>
      </c>
      <c r="G195" s="66">
        <f t="shared" si="72"/>
        <v>0</v>
      </c>
      <c r="H195" s="66">
        <f t="shared" si="72"/>
        <v>0</v>
      </c>
      <c r="I195" s="66">
        <f t="shared" si="72"/>
        <v>0</v>
      </c>
      <c r="J195" s="66">
        <f t="shared" si="72"/>
        <v>0</v>
      </c>
      <c r="K195" s="66">
        <f t="shared" si="72"/>
        <v>0</v>
      </c>
      <c r="L195" s="66">
        <f t="shared" si="72"/>
        <v>0</v>
      </c>
      <c r="M195" s="66">
        <f t="shared" si="72"/>
        <v>0</v>
      </c>
      <c r="N195" s="66">
        <f t="shared" si="72"/>
        <v>0</v>
      </c>
      <c r="O195" s="66">
        <f t="shared" si="72"/>
        <v>0</v>
      </c>
      <c r="P195" s="66">
        <f t="shared" si="72"/>
        <v>0</v>
      </c>
      <c r="Q195" s="66">
        <f t="shared" si="72"/>
        <v>0</v>
      </c>
      <c r="R195" s="66">
        <f t="shared" si="72"/>
        <v>0</v>
      </c>
      <c r="S195" s="66">
        <f t="shared" si="72"/>
        <v>0</v>
      </c>
      <c r="T195" s="66">
        <f t="shared" si="72"/>
        <v>0</v>
      </c>
      <c r="U195" s="66">
        <f t="shared" si="72"/>
        <v>0</v>
      </c>
      <c r="V195" s="66">
        <f t="shared" si="72"/>
        <v>0</v>
      </c>
      <c r="W195" s="66">
        <f t="shared" si="72"/>
        <v>0</v>
      </c>
      <c r="X195" s="66">
        <f t="shared" si="72"/>
        <v>0</v>
      </c>
      <c r="Y195" s="66">
        <f t="shared" si="72"/>
        <v>0</v>
      </c>
      <c r="Z195" s="66">
        <f t="shared" si="72"/>
        <v>0</v>
      </c>
      <c r="AA195" s="66">
        <f t="shared" si="72"/>
        <v>0</v>
      </c>
      <c r="AB195" s="66">
        <f t="shared" si="72"/>
        <v>0</v>
      </c>
      <c r="AC195" s="66">
        <f t="shared" si="72"/>
        <v>0</v>
      </c>
      <c r="AD195" s="66">
        <f t="shared" si="72"/>
        <v>0</v>
      </c>
      <c r="AE195" s="66">
        <f t="shared" si="72"/>
        <v>0</v>
      </c>
      <c r="AF195" s="66">
        <f t="shared" si="72"/>
        <v>0</v>
      </c>
      <c r="AG195" s="66">
        <f t="shared" si="72"/>
        <v>0</v>
      </c>
      <c r="AH195" s="66">
        <f t="shared" si="72"/>
        <v>0</v>
      </c>
      <c r="AI195" s="66">
        <f t="shared" si="72"/>
        <v>0</v>
      </c>
      <c r="AJ195" s="66">
        <f t="shared" si="72"/>
        <v>0</v>
      </c>
      <c r="AK195" s="66">
        <f t="shared" si="72"/>
        <v>0</v>
      </c>
      <c r="AL195" s="66">
        <f t="shared" si="72"/>
        <v>0</v>
      </c>
      <c r="AM195" s="66">
        <f t="shared" si="72"/>
        <v>0</v>
      </c>
      <c r="AN195" s="66">
        <f t="shared" si="72"/>
        <v>0</v>
      </c>
      <c r="AO195" s="66">
        <f t="shared" si="72"/>
        <v>0</v>
      </c>
      <c r="AP195" s="66">
        <f t="shared" si="72"/>
        <v>0</v>
      </c>
      <c r="AQ195" s="66">
        <f t="shared" si="72"/>
        <v>0</v>
      </c>
      <c r="AR195" s="66">
        <f t="shared" si="72"/>
        <v>0</v>
      </c>
      <c r="AS195" s="66">
        <f t="shared" si="72"/>
        <v>0</v>
      </c>
      <c r="AT195" s="66">
        <f t="shared" si="72"/>
        <v>0</v>
      </c>
      <c r="AU195" s="66">
        <f t="shared" si="72"/>
        <v>0</v>
      </c>
      <c r="AV195" s="66">
        <f t="shared" si="72"/>
        <v>0</v>
      </c>
      <c r="AW195" s="66">
        <f t="shared" si="72"/>
        <v>0</v>
      </c>
      <c r="AX195" s="66">
        <f t="shared" si="72"/>
        <v>0</v>
      </c>
      <c r="AY195" s="66">
        <f t="shared" si="72"/>
        <v>0</v>
      </c>
      <c r="AZ195" s="66">
        <f t="shared" si="72"/>
        <v>0</v>
      </c>
      <c r="BA195" s="66">
        <f t="shared" si="72"/>
        <v>0</v>
      </c>
      <c r="BB195" s="66">
        <f t="shared" si="72"/>
        <v>0</v>
      </c>
      <c r="BC195" s="66">
        <f t="shared" si="72"/>
        <v>0</v>
      </c>
      <c r="BD195" s="66">
        <f t="shared" si="72"/>
        <v>0</v>
      </c>
      <c r="BE195" s="66">
        <f t="shared" si="72"/>
        <v>0</v>
      </c>
      <c r="BF195" s="66">
        <f t="shared" si="72"/>
        <v>0</v>
      </c>
      <c r="BG195" s="66">
        <f t="shared" si="72"/>
        <v>0</v>
      </c>
      <c r="BH195" s="66">
        <f t="shared" si="72"/>
        <v>0</v>
      </c>
      <c r="BI195" s="66">
        <f t="shared" si="72"/>
        <v>0</v>
      </c>
      <c r="BJ195" s="66">
        <f t="shared" si="72"/>
        <v>0</v>
      </c>
      <c r="BK195" s="66">
        <f t="shared" si="72"/>
        <v>0</v>
      </c>
      <c r="BL195" s="66">
        <f t="shared" si="72"/>
        <v>0</v>
      </c>
      <c r="BM195" s="66">
        <f t="shared" si="72"/>
        <v>0</v>
      </c>
      <c r="BN195" s="66">
        <f t="shared" si="72"/>
        <v>0</v>
      </c>
      <c r="BO195" s="66">
        <f t="shared" si="72"/>
        <v>0</v>
      </c>
      <c r="BP195" s="66">
        <f t="shared" si="72"/>
        <v>0</v>
      </c>
      <c r="BQ195" s="66">
        <f t="shared" si="72"/>
        <v>0</v>
      </c>
      <c r="BR195" s="66">
        <f>IFERROR($D195*BR14,0)</f>
        <v>0</v>
      </c>
      <c r="BS195" s="66">
        <f t="shared" si="73"/>
        <v>0</v>
      </c>
      <c r="BT195" s="66">
        <f t="shared" si="73"/>
        <v>0</v>
      </c>
      <c r="BU195" s="66">
        <f t="shared" si="73"/>
        <v>0</v>
      </c>
      <c r="BV195" s="66">
        <f t="shared" si="73"/>
        <v>0</v>
      </c>
      <c r="BW195" s="66">
        <f t="shared" si="73"/>
        <v>0</v>
      </c>
      <c r="BX195" s="66">
        <f t="shared" si="73"/>
        <v>0</v>
      </c>
      <c r="BY195" s="66">
        <f t="shared" si="73"/>
        <v>0</v>
      </c>
      <c r="BZ195" s="66">
        <f t="shared" si="73"/>
        <v>0</v>
      </c>
      <c r="CA195" s="66">
        <f t="shared" si="73"/>
        <v>0</v>
      </c>
      <c r="CB195" s="66">
        <f t="shared" si="73"/>
        <v>0</v>
      </c>
      <c r="CC195" s="66">
        <f t="shared" si="73"/>
        <v>0</v>
      </c>
      <c r="CD195" s="66">
        <f t="shared" si="73"/>
        <v>0</v>
      </c>
      <c r="CE195" s="66">
        <f t="shared" si="73"/>
        <v>0</v>
      </c>
      <c r="CF195" s="66">
        <f t="shared" si="73"/>
        <v>0</v>
      </c>
      <c r="CG195" s="66">
        <f t="shared" si="73"/>
        <v>0</v>
      </c>
      <c r="CH195" s="66">
        <f t="shared" si="73"/>
        <v>0</v>
      </c>
      <c r="CI195" s="66">
        <f t="shared" si="73"/>
        <v>0</v>
      </c>
      <c r="CJ195" s="66">
        <f t="shared" si="73"/>
        <v>0</v>
      </c>
      <c r="CK195" s="66">
        <f t="shared" si="73"/>
        <v>0</v>
      </c>
      <c r="CL195" s="66">
        <f t="shared" si="73"/>
        <v>0</v>
      </c>
      <c r="CM195" s="66">
        <f t="shared" si="73"/>
        <v>0</v>
      </c>
      <c r="CN195" s="66">
        <f t="shared" si="73"/>
        <v>0</v>
      </c>
      <c r="CO195" s="66">
        <f t="shared" si="73"/>
        <v>0</v>
      </c>
      <c r="CP195" s="66">
        <f t="shared" si="73"/>
        <v>0</v>
      </c>
      <c r="CQ195" s="66">
        <f t="shared" si="73"/>
        <v>0</v>
      </c>
      <c r="CR195" s="66">
        <f t="shared" si="73"/>
        <v>0</v>
      </c>
      <c r="CS195" s="66">
        <f t="shared" si="73"/>
        <v>0</v>
      </c>
      <c r="CT195" s="9"/>
    </row>
    <row r="196" spans="3:98" hidden="1" x14ac:dyDescent="0.35">
      <c r="C196" s="81" t="str">
        <f t="shared" si="69"/>
        <v/>
      </c>
      <c r="D196" s="17" t="str">
        <f t="shared" si="70"/>
        <v/>
      </c>
      <c r="E196" s="492">
        <f>G196+NPV(G.Asm!$F$40,H196:INDEX(H196:CS196,RP))</f>
        <v>0</v>
      </c>
      <c r="F196" s="492">
        <f t="shared" si="71"/>
        <v>0</v>
      </c>
      <c r="G196" s="66">
        <f t="shared" ref="G196:BR199" si="74">IFERROR($D196*G15,0)</f>
        <v>0</v>
      </c>
      <c r="H196" s="66">
        <f t="shared" si="74"/>
        <v>0</v>
      </c>
      <c r="I196" s="66">
        <f t="shared" si="74"/>
        <v>0</v>
      </c>
      <c r="J196" s="66">
        <f t="shared" si="74"/>
        <v>0</v>
      </c>
      <c r="K196" s="66">
        <f t="shared" si="74"/>
        <v>0</v>
      </c>
      <c r="L196" s="66">
        <f t="shared" si="74"/>
        <v>0</v>
      </c>
      <c r="M196" s="66">
        <f t="shared" si="74"/>
        <v>0</v>
      </c>
      <c r="N196" s="66">
        <f t="shared" si="74"/>
        <v>0</v>
      </c>
      <c r="O196" s="66">
        <f t="shared" si="74"/>
        <v>0</v>
      </c>
      <c r="P196" s="66">
        <f t="shared" si="74"/>
        <v>0</v>
      </c>
      <c r="Q196" s="66">
        <f t="shared" si="74"/>
        <v>0</v>
      </c>
      <c r="R196" s="66">
        <f t="shared" si="74"/>
        <v>0</v>
      </c>
      <c r="S196" s="66">
        <f t="shared" si="74"/>
        <v>0</v>
      </c>
      <c r="T196" s="66">
        <f t="shared" si="74"/>
        <v>0</v>
      </c>
      <c r="U196" s="66">
        <f t="shared" si="74"/>
        <v>0</v>
      </c>
      <c r="V196" s="66">
        <f t="shared" si="74"/>
        <v>0</v>
      </c>
      <c r="W196" s="66">
        <f t="shared" si="74"/>
        <v>0</v>
      </c>
      <c r="X196" s="66">
        <f t="shared" si="74"/>
        <v>0</v>
      </c>
      <c r="Y196" s="66">
        <f t="shared" si="74"/>
        <v>0</v>
      </c>
      <c r="Z196" s="66">
        <f t="shared" si="74"/>
        <v>0</v>
      </c>
      <c r="AA196" s="66">
        <f t="shared" si="74"/>
        <v>0</v>
      </c>
      <c r="AB196" s="66">
        <f t="shared" si="74"/>
        <v>0</v>
      </c>
      <c r="AC196" s="66">
        <f t="shared" si="74"/>
        <v>0</v>
      </c>
      <c r="AD196" s="66">
        <f t="shared" si="74"/>
        <v>0</v>
      </c>
      <c r="AE196" s="66">
        <f t="shared" si="74"/>
        <v>0</v>
      </c>
      <c r="AF196" s="66">
        <f t="shared" si="74"/>
        <v>0</v>
      </c>
      <c r="AG196" s="66">
        <f t="shared" si="74"/>
        <v>0</v>
      </c>
      <c r="AH196" s="66">
        <f t="shared" si="74"/>
        <v>0</v>
      </c>
      <c r="AI196" s="66">
        <f t="shared" si="74"/>
        <v>0</v>
      </c>
      <c r="AJ196" s="66">
        <f t="shared" si="74"/>
        <v>0</v>
      </c>
      <c r="AK196" s="66">
        <f t="shared" si="74"/>
        <v>0</v>
      </c>
      <c r="AL196" s="66">
        <f t="shared" si="74"/>
        <v>0</v>
      </c>
      <c r="AM196" s="66">
        <f t="shared" si="74"/>
        <v>0</v>
      </c>
      <c r="AN196" s="66">
        <f t="shared" si="74"/>
        <v>0</v>
      </c>
      <c r="AO196" s="66">
        <f t="shared" si="74"/>
        <v>0</v>
      </c>
      <c r="AP196" s="66">
        <f t="shared" si="74"/>
        <v>0</v>
      </c>
      <c r="AQ196" s="66">
        <f t="shared" si="74"/>
        <v>0</v>
      </c>
      <c r="AR196" s="66">
        <f t="shared" si="74"/>
        <v>0</v>
      </c>
      <c r="AS196" s="66">
        <f t="shared" si="74"/>
        <v>0</v>
      </c>
      <c r="AT196" s="66">
        <f t="shared" si="74"/>
        <v>0</v>
      </c>
      <c r="AU196" s="66">
        <f t="shared" si="74"/>
        <v>0</v>
      </c>
      <c r="AV196" s="66">
        <f t="shared" si="74"/>
        <v>0</v>
      </c>
      <c r="AW196" s="66">
        <f t="shared" si="74"/>
        <v>0</v>
      </c>
      <c r="AX196" s="66">
        <f t="shared" si="74"/>
        <v>0</v>
      </c>
      <c r="AY196" s="66">
        <f t="shared" si="74"/>
        <v>0</v>
      </c>
      <c r="AZ196" s="66">
        <f t="shared" si="74"/>
        <v>0</v>
      </c>
      <c r="BA196" s="66">
        <f t="shared" si="74"/>
        <v>0</v>
      </c>
      <c r="BB196" s="66">
        <f t="shared" si="74"/>
        <v>0</v>
      </c>
      <c r="BC196" s="66">
        <f t="shared" si="74"/>
        <v>0</v>
      </c>
      <c r="BD196" s="66">
        <f t="shared" si="74"/>
        <v>0</v>
      </c>
      <c r="BE196" s="66">
        <f t="shared" si="74"/>
        <v>0</v>
      </c>
      <c r="BF196" s="66">
        <f t="shared" si="74"/>
        <v>0</v>
      </c>
      <c r="BG196" s="66">
        <f t="shared" si="74"/>
        <v>0</v>
      </c>
      <c r="BH196" s="66">
        <f t="shared" si="74"/>
        <v>0</v>
      </c>
      <c r="BI196" s="66">
        <f t="shared" si="74"/>
        <v>0</v>
      </c>
      <c r="BJ196" s="66">
        <f t="shared" si="74"/>
        <v>0</v>
      </c>
      <c r="BK196" s="66">
        <f t="shared" si="74"/>
        <v>0</v>
      </c>
      <c r="BL196" s="66">
        <f t="shared" si="74"/>
        <v>0</v>
      </c>
      <c r="BM196" s="66">
        <f t="shared" si="74"/>
        <v>0</v>
      </c>
      <c r="BN196" s="66">
        <f t="shared" si="74"/>
        <v>0</v>
      </c>
      <c r="BO196" s="66">
        <f t="shared" si="74"/>
        <v>0</v>
      </c>
      <c r="BP196" s="66">
        <f t="shared" si="74"/>
        <v>0</v>
      </c>
      <c r="BQ196" s="66">
        <f t="shared" si="74"/>
        <v>0</v>
      </c>
      <c r="BR196" s="66">
        <f t="shared" si="74"/>
        <v>0</v>
      </c>
      <c r="BS196" s="66">
        <f t="shared" si="73"/>
        <v>0</v>
      </c>
      <c r="BT196" s="66">
        <f t="shared" si="73"/>
        <v>0</v>
      </c>
      <c r="BU196" s="66">
        <f t="shared" si="73"/>
        <v>0</v>
      </c>
      <c r="BV196" s="66">
        <f t="shared" si="73"/>
        <v>0</v>
      </c>
      <c r="BW196" s="66">
        <f t="shared" si="73"/>
        <v>0</v>
      </c>
      <c r="BX196" s="66">
        <f t="shared" si="73"/>
        <v>0</v>
      </c>
      <c r="BY196" s="66">
        <f t="shared" si="73"/>
        <v>0</v>
      </c>
      <c r="BZ196" s="66">
        <f t="shared" si="73"/>
        <v>0</v>
      </c>
      <c r="CA196" s="66">
        <f t="shared" si="73"/>
        <v>0</v>
      </c>
      <c r="CB196" s="66">
        <f t="shared" si="73"/>
        <v>0</v>
      </c>
      <c r="CC196" s="66">
        <f t="shared" si="73"/>
        <v>0</v>
      </c>
      <c r="CD196" s="66">
        <f t="shared" si="73"/>
        <v>0</v>
      </c>
      <c r="CE196" s="66">
        <f t="shared" si="73"/>
        <v>0</v>
      </c>
      <c r="CF196" s="66">
        <f t="shared" si="73"/>
        <v>0</v>
      </c>
      <c r="CG196" s="66">
        <f t="shared" si="73"/>
        <v>0</v>
      </c>
      <c r="CH196" s="66">
        <f t="shared" si="73"/>
        <v>0</v>
      </c>
      <c r="CI196" s="66">
        <f t="shared" si="73"/>
        <v>0</v>
      </c>
      <c r="CJ196" s="66">
        <f t="shared" si="73"/>
        <v>0</v>
      </c>
      <c r="CK196" s="66">
        <f t="shared" si="73"/>
        <v>0</v>
      </c>
      <c r="CL196" s="66">
        <f t="shared" si="73"/>
        <v>0</v>
      </c>
      <c r="CM196" s="66">
        <f t="shared" si="73"/>
        <v>0</v>
      </c>
      <c r="CN196" s="66">
        <f t="shared" si="73"/>
        <v>0</v>
      </c>
      <c r="CO196" s="66">
        <f t="shared" si="73"/>
        <v>0</v>
      </c>
      <c r="CP196" s="66">
        <f t="shared" si="73"/>
        <v>0</v>
      </c>
      <c r="CQ196" s="66">
        <f t="shared" si="73"/>
        <v>0</v>
      </c>
      <c r="CR196" s="66">
        <f t="shared" si="73"/>
        <v>0</v>
      </c>
      <c r="CS196" s="66">
        <f t="shared" si="73"/>
        <v>0</v>
      </c>
      <c r="CT196" s="9"/>
    </row>
    <row r="197" spans="3:98" hidden="1" x14ac:dyDescent="0.35">
      <c r="C197" s="81" t="str">
        <f t="shared" si="69"/>
        <v/>
      </c>
      <c r="D197" s="17" t="str">
        <f t="shared" si="70"/>
        <v/>
      </c>
      <c r="E197" s="492">
        <f>G197+NPV(G.Asm!$F$40,H197:INDEX(H197:CS197,RP))</f>
        <v>0</v>
      </c>
      <c r="F197" s="492">
        <f t="shared" si="71"/>
        <v>0</v>
      </c>
      <c r="G197" s="66">
        <f t="shared" si="74"/>
        <v>0</v>
      </c>
      <c r="H197" s="66">
        <f t="shared" si="74"/>
        <v>0</v>
      </c>
      <c r="I197" s="66">
        <f t="shared" si="74"/>
        <v>0</v>
      </c>
      <c r="J197" s="66">
        <f t="shared" si="74"/>
        <v>0</v>
      </c>
      <c r="K197" s="66">
        <f t="shared" si="74"/>
        <v>0</v>
      </c>
      <c r="L197" s="66">
        <f t="shared" si="74"/>
        <v>0</v>
      </c>
      <c r="M197" s="66">
        <f t="shared" si="74"/>
        <v>0</v>
      </c>
      <c r="N197" s="66">
        <f t="shared" si="74"/>
        <v>0</v>
      </c>
      <c r="O197" s="66">
        <f t="shared" si="74"/>
        <v>0</v>
      </c>
      <c r="P197" s="66">
        <f t="shared" si="74"/>
        <v>0</v>
      </c>
      <c r="Q197" s="66">
        <f t="shared" si="74"/>
        <v>0</v>
      </c>
      <c r="R197" s="66">
        <f t="shared" si="74"/>
        <v>0</v>
      </c>
      <c r="S197" s="66">
        <f t="shared" si="74"/>
        <v>0</v>
      </c>
      <c r="T197" s="66">
        <f t="shared" si="74"/>
        <v>0</v>
      </c>
      <c r="U197" s="66">
        <f t="shared" si="74"/>
        <v>0</v>
      </c>
      <c r="V197" s="66">
        <f t="shared" si="74"/>
        <v>0</v>
      </c>
      <c r="W197" s="66">
        <f t="shared" si="74"/>
        <v>0</v>
      </c>
      <c r="X197" s="66">
        <f t="shared" si="74"/>
        <v>0</v>
      </c>
      <c r="Y197" s="66">
        <f t="shared" si="74"/>
        <v>0</v>
      </c>
      <c r="Z197" s="66">
        <f t="shared" si="74"/>
        <v>0</v>
      </c>
      <c r="AA197" s="66">
        <f t="shared" si="74"/>
        <v>0</v>
      </c>
      <c r="AB197" s="66">
        <f t="shared" si="74"/>
        <v>0</v>
      </c>
      <c r="AC197" s="66">
        <f t="shared" si="74"/>
        <v>0</v>
      </c>
      <c r="AD197" s="66">
        <f t="shared" si="74"/>
        <v>0</v>
      </c>
      <c r="AE197" s="66">
        <f t="shared" si="74"/>
        <v>0</v>
      </c>
      <c r="AF197" s="66">
        <f t="shared" si="74"/>
        <v>0</v>
      </c>
      <c r="AG197" s="66">
        <f t="shared" si="74"/>
        <v>0</v>
      </c>
      <c r="AH197" s="66">
        <f t="shared" si="74"/>
        <v>0</v>
      </c>
      <c r="AI197" s="66">
        <f t="shared" si="74"/>
        <v>0</v>
      </c>
      <c r="AJ197" s="66">
        <f t="shared" si="74"/>
        <v>0</v>
      </c>
      <c r="AK197" s="66">
        <f t="shared" si="74"/>
        <v>0</v>
      </c>
      <c r="AL197" s="66">
        <f t="shared" si="74"/>
        <v>0</v>
      </c>
      <c r="AM197" s="66">
        <f t="shared" si="74"/>
        <v>0</v>
      </c>
      <c r="AN197" s="66">
        <f t="shared" si="74"/>
        <v>0</v>
      </c>
      <c r="AO197" s="66">
        <f t="shared" si="74"/>
        <v>0</v>
      </c>
      <c r="AP197" s="66">
        <f t="shared" si="74"/>
        <v>0</v>
      </c>
      <c r="AQ197" s="66">
        <f t="shared" si="74"/>
        <v>0</v>
      </c>
      <c r="AR197" s="66">
        <f t="shared" si="74"/>
        <v>0</v>
      </c>
      <c r="AS197" s="66">
        <f t="shared" si="74"/>
        <v>0</v>
      </c>
      <c r="AT197" s="66">
        <f t="shared" si="74"/>
        <v>0</v>
      </c>
      <c r="AU197" s="66">
        <f t="shared" si="74"/>
        <v>0</v>
      </c>
      <c r="AV197" s="66">
        <f t="shared" si="74"/>
        <v>0</v>
      </c>
      <c r="AW197" s="66">
        <f t="shared" si="74"/>
        <v>0</v>
      </c>
      <c r="AX197" s="66">
        <f t="shared" si="74"/>
        <v>0</v>
      </c>
      <c r="AY197" s="66">
        <f t="shared" si="74"/>
        <v>0</v>
      </c>
      <c r="AZ197" s="66">
        <f t="shared" si="74"/>
        <v>0</v>
      </c>
      <c r="BA197" s="66">
        <f t="shared" si="74"/>
        <v>0</v>
      </c>
      <c r="BB197" s="66">
        <f t="shared" si="74"/>
        <v>0</v>
      </c>
      <c r="BC197" s="66">
        <f t="shared" si="74"/>
        <v>0</v>
      </c>
      <c r="BD197" s="66">
        <f t="shared" si="74"/>
        <v>0</v>
      </c>
      <c r="BE197" s="66">
        <f t="shared" si="74"/>
        <v>0</v>
      </c>
      <c r="BF197" s="66">
        <f t="shared" si="74"/>
        <v>0</v>
      </c>
      <c r="BG197" s="66">
        <f t="shared" si="74"/>
        <v>0</v>
      </c>
      <c r="BH197" s="66">
        <f t="shared" si="74"/>
        <v>0</v>
      </c>
      <c r="BI197" s="66">
        <f t="shared" si="74"/>
        <v>0</v>
      </c>
      <c r="BJ197" s="66">
        <f t="shared" si="74"/>
        <v>0</v>
      </c>
      <c r="BK197" s="66">
        <f t="shared" si="74"/>
        <v>0</v>
      </c>
      <c r="BL197" s="66">
        <f t="shared" si="74"/>
        <v>0</v>
      </c>
      <c r="BM197" s="66">
        <f t="shared" si="74"/>
        <v>0</v>
      </c>
      <c r="BN197" s="66">
        <f t="shared" si="74"/>
        <v>0</v>
      </c>
      <c r="BO197" s="66">
        <f t="shared" si="74"/>
        <v>0</v>
      </c>
      <c r="BP197" s="66">
        <f t="shared" si="74"/>
        <v>0</v>
      </c>
      <c r="BQ197" s="66">
        <f t="shared" si="74"/>
        <v>0</v>
      </c>
      <c r="BR197" s="66">
        <f t="shared" si="74"/>
        <v>0</v>
      </c>
      <c r="BS197" s="66">
        <f t="shared" si="73"/>
        <v>0</v>
      </c>
      <c r="BT197" s="66">
        <f t="shared" si="73"/>
        <v>0</v>
      </c>
      <c r="BU197" s="66">
        <f t="shared" si="73"/>
        <v>0</v>
      </c>
      <c r="BV197" s="66">
        <f t="shared" si="73"/>
        <v>0</v>
      </c>
      <c r="BW197" s="66">
        <f t="shared" si="73"/>
        <v>0</v>
      </c>
      <c r="BX197" s="66">
        <f t="shared" si="73"/>
        <v>0</v>
      </c>
      <c r="BY197" s="66">
        <f t="shared" si="73"/>
        <v>0</v>
      </c>
      <c r="BZ197" s="66">
        <f t="shared" si="73"/>
        <v>0</v>
      </c>
      <c r="CA197" s="66">
        <f t="shared" si="73"/>
        <v>0</v>
      </c>
      <c r="CB197" s="66">
        <f t="shared" si="73"/>
        <v>0</v>
      </c>
      <c r="CC197" s="66">
        <f t="shared" si="73"/>
        <v>0</v>
      </c>
      <c r="CD197" s="66">
        <f t="shared" si="73"/>
        <v>0</v>
      </c>
      <c r="CE197" s="66">
        <f t="shared" si="73"/>
        <v>0</v>
      </c>
      <c r="CF197" s="66">
        <f t="shared" si="73"/>
        <v>0</v>
      </c>
      <c r="CG197" s="66">
        <f t="shared" si="73"/>
        <v>0</v>
      </c>
      <c r="CH197" s="66">
        <f t="shared" si="73"/>
        <v>0</v>
      </c>
      <c r="CI197" s="66">
        <f t="shared" si="73"/>
        <v>0</v>
      </c>
      <c r="CJ197" s="66">
        <f t="shared" si="73"/>
        <v>0</v>
      </c>
      <c r="CK197" s="66">
        <f t="shared" si="73"/>
        <v>0</v>
      </c>
      <c r="CL197" s="66">
        <f t="shared" si="73"/>
        <v>0</v>
      </c>
      <c r="CM197" s="66">
        <f t="shared" si="73"/>
        <v>0</v>
      </c>
      <c r="CN197" s="66">
        <f t="shared" si="73"/>
        <v>0</v>
      </c>
      <c r="CO197" s="66">
        <f t="shared" si="73"/>
        <v>0</v>
      </c>
      <c r="CP197" s="66">
        <f t="shared" si="73"/>
        <v>0</v>
      </c>
      <c r="CQ197" s="66">
        <f t="shared" si="73"/>
        <v>0</v>
      </c>
      <c r="CR197" s="66">
        <f t="shared" si="73"/>
        <v>0</v>
      </c>
      <c r="CS197" s="66">
        <f t="shared" si="73"/>
        <v>0</v>
      </c>
      <c r="CT197" s="9"/>
    </row>
    <row r="198" spans="3:98" hidden="1" x14ac:dyDescent="0.35">
      <c r="C198" s="81" t="str">
        <f t="shared" si="69"/>
        <v/>
      </c>
      <c r="D198" s="17" t="str">
        <f t="shared" si="70"/>
        <v/>
      </c>
      <c r="E198" s="492">
        <f>G198+NPV(G.Asm!$F$40,H198:INDEX(H198:CS198,RP))</f>
        <v>0</v>
      </c>
      <c r="F198" s="492">
        <f t="shared" si="71"/>
        <v>0</v>
      </c>
      <c r="G198" s="66">
        <f t="shared" si="74"/>
        <v>0</v>
      </c>
      <c r="H198" s="66">
        <f t="shared" si="74"/>
        <v>0</v>
      </c>
      <c r="I198" s="66">
        <f t="shared" si="74"/>
        <v>0</v>
      </c>
      <c r="J198" s="66">
        <f t="shared" si="74"/>
        <v>0</v>
      </c>
      <c r="K198" s="66">
        <f t="shared" si="74"/>
        <v>0</v>
      </c>
      <c r="L198" s="66">
        <f t="shared" si="74"/>
        <v>0</v>
      </c>
      <c r="M198" s="66">
        <f t="shared" si="74"/>
        <v>0</v>
      </c>
      <c r="N198" s="66">
        <f t="shared" si="74"/>
        <v>0</v>
      </c>
      <c r="O198" s="66">
        <f t="shared" si="74"/>
        <v>0</v>
      </c>
      <c r="P198" s="66">
        <f t="shared" si="74"/>
        <v>0</v>
      </c>
      <c r="Q198" s="66">
        <f t="shared" si="74"/>
        <v>0</v>
      </c>
      <c r="R198" s="66">
        <f t="shared" si="74"/>
        <v>0</v>
      </c>
      <c r="S198" s="66">
        <f t="shared" si="74"/>
        <v>0</v>
      </c>
      <c r="T198" s="66">
        <f t="shared" si="74"/>
        <v>0</v>
      </c>
      <c r="U198" s="66">
        <f t="shared" si="74"/>
        <v>0</v>
      </c>
      <c r="V198" s="66">
        <f t="shared" si="74"/>
        <v>0</v>
      </c>
      <c r="W198" s="66">
        <f t="shared" si="74"/>
        <v>0</v>
      </c>
      <c r="X198" s="66">
        <f t="shared" si="74"/>
        <v>0</v>
      </c>
      <c r="Y198" s="66">
        <f t="shared" si="74"/>
        <v>0</v>
      </c>
      <c r="Z198" s="66">
        <f t="shared" si="74"/>
        <v>0</v>
      </c>
      <c r="AA198" s="66">
        <f t="shared" si="74"/>
        <v>0</v>
      </c>
      <c r="AB198" s="66">
        <f t="shared" si="74"/>
        <v>0</v>
      </c>
      <c r="AC198" s="66">
        <f t="shared" si="74"/>
        <v>0</v>
      </c>
      <c r="AD198" s="66">
        <f t="shared" si="74"/>
        <v>0</v>
      </c>
      <c r="AE198" s="66">
        <f t="shared" si="74"/>
        <v>0</v>
      </c>
      <c r="AF198" s="66">
        <f t="shared" si="74"/>
        <v>0</v>
      </c>
      <c r="AG198" s="66">
        <f t="shared" si="74"/>
        <v>0</v>
      </c>
      <c r="AH198" s="66">
        <f t="shared" si="74"/>
        <v>0</v>
      </c>
      <c r="AI198" s="66">
        <f t="shared" si="74"/>
        <v>0</v>
      </c>
      <c r="AJ198" s="66">
        <f t="shared" si="74"/>
        <v>0</v>
      </c>
      <c r="AK198" s="66">
        <f t="shared" si="74"/>
        <v>0</v>
      </c>
      <c r="AL198" s="66">
        <f t="shared" si="74"/>
        <v>0</v>
      </c>
      <c r="AM198" s="66">
        <f t="shared" si="74"/>
        <v>0</v>
      </c>
      <c r="AN198" s="66">
        <f t="shared" si="74"/>
        <v>0</v>
      </c>
      <c r="AO198" s="66">
        <f t="shared" si="74"/>
        <v>0</v>
      </c>
      <c r="AP198" s="66">
        <f t="shared" si="74"/>
        <v>0</v>
      </c>
      <c r="AQ198" s="66">
        <f t="shared" si="74"/>
        <v>0</v>
      </c>
      <c r="AR198" s="66">
        <f t="shared" si="74"/>
        <v>0</v>
      </c>
      <c r="AS198" s="66">
        <f t="shared" si="74"/>
        <v>0</v>
      </c>
      <c r="AT198" s="66">
        <f t="shared" si="74"/>
        <v>0</v>
      </c>
      <c r="AU198" s="66">
        <f t="shared" si="74"/>
        <v>0</v>
      </c>
      <c r="AV198" s="66">
        <f t="shared" si="74"/>
        <v>0</v>
      </c>
      <c r="AW198" s="66">
        <f t="shared" si="74"/>
        <v>0</v>
      </c>
      <c r="AX198" s="66">
        <f t="shared" si="74"/>
        <v>0</v>
      </c>
      <c r="AY198" s="66">
        <f t="shared" si="74"/>
        <v>0</v>
      </c>
      <c r="AZ198" s="66">
        <f t="shared" si="74"/>
        <v>0</v>
      </c>
      <c r="BA198" s="66">
        <f t="shared" si="74"/>
        <v>0</v>
      </c>
      <c r="BB198" s="66">
        <f t="shared" si="74"/>
        <v>0</v>
      </c>
      <c r="BC198" s="66">
        <f t="shared" si="74"/>
        <v>0</v>
      </c>
      <c r="BD198" s="66">
        <f t="shared" si="74"/>
        <v>0</v>
      </c>
      <c r="BE198" s="66">
        <f t="shared" si="74"/>
        <v>0</v>
      </c>
      <c r="BF198" s="66">
        <f t="shared" si="74"/>
        <v>0</v>
      </c>
      <c r="BG198" s="66">
        <f t="shared" si="74"/>
        <v>0</v>
      </c>
      <c r="BH198" s="66">
        <f t="shared" si="74"/>
        <v>0</v>
      </c>
      <c r="BI198" s="66">
        <f t="shared" si="74"/>
        <v>0</v>
      </c>
      <c r="BJ198" s="66">
        <f t="shared" si="74"/>
        <v>0</v>
      </c>
      <c r="BK198" s="66">
        <f t="shared" si="74"/>
        <v>0</v>
      </c>
      <c r="BL198" s="66">
        <f t="shared" si="74"/>
        <v>0</v>
      </c>
      <c r="BM198" s="66">
        <f t="shared" si="74"/>
        <v>0</v>
      </c>
      <c r="BN198" s="66">
        <f t="shared" si="74"/>
        <v>0</v>
      </c>
      <c r="BO198" s="66">
        <f t="shared" si="74"/>
        <v>0</v>
      </c>
      <c r="BP198" s="66">
        <f t="shared" si="74"/>
        <v>0</v>
      </c>
      <c r="BQ198" s="66">
        <f t="shared" si="74"/>
        <v>0</v>
      </c>
      <c r="BR198" s="66">
        <f t="shared" si="74"/>
        <v>0</v>
      </c>
      <c r="BS198" s="66">
        <f t="shared" si="73"/>
        <v>0</v>
      </c>
      <c r="BT198" s="66">
        <f t="shared" si="73"/>
        <v>0</v>
      </c>
      <c r="BU198" s="66">
        <f t="shared" si="73"/>
        <v>0</v>
      </c>
      <c r="BV198" s="66">
        <f t="shared" si="73"/>
        <v>0</v>
      </c>
      <c r="BW198" s="66">
        <f t="shared" si="73"/>
        <v>0</v>
      </c>
      <c r="BX198" s="66">
        <f t="shared" si="73"/>
        <v>0</v>
      </c>
      <c r="BY198" s="66">
        <f t="shared" si="73"/>
        <v>0</v>
      </c>
      <c r="BZ198" s="66">
        <f t="shared" si="73"/>
        <v>0</v>
      </c>
      <c r="CA198" s="66">
        <f t="shared" si="73"/>
        <v>0</v>
      </c>
      <c r="CB198" s="66">
        <f t="shared" si="73"/>
        <v>0</v>
      </c>
      <c r="CC198" s="66">
        <f t="shared" si="73"/>
        <v>0</v>
      </c>
      <c r="CD198" s="66">
        <f t="shared" si="73"/>
        <v>0</v>
      </c>
      <c r="CE198" s="66">
        <f t="shared" si="73"/>
        <v>0</v>
      </c>
      <c r="CF198" s="66">
        <f t="shared" si="73"/>
        <v>0</v>
      </c>
      <c r="CG198" s="66">
        <f t="shared" si="73"/>
        <v>0</v>
      </c>
      <c r="CH198" s="66">
        <f t="shared" si="73"/>
        <v>0</v>
      </c>
      <c r="CI198" s="66">
        <f t="shared" si="73"/>
        <v>0</v>
      </c>
      <c r="CJ198" s="66">
        <f t="shared" si="73"/>
        <v>0</v>
      </c>
      <c r="CK198" s="66">
        <f t="shared" si="73"/>
        <v>0</v>
      </c>
      <c r="CL198" s="66">
        <f t="shared" si="73"/>
        <v>0</v>
      </c>
      <c r="CM198" s="66">
        <f t="shared" si="73"/>
        <v>0</v>
      </c>
      <c r="CN198" s="66">
        <f t="shared" si="73"/>
        <v>0</v>
      </c>
      <c r="CO198" s="66">
        <f t="shared" si="73"/>
        <v>0</v>
      </c>
      <c r="CP198" s="66">
        <f t="shared" si="73"/>
        <v>0</v>
      </c>
      <c r="CQ198" s="66">
        <f t="shared" si="73"/>
        <v>0</v>
      </c>
      <c r="CR198" s="66">
        <f t="shared" si="73"/>
        <v>0</v>
      </c>
      <c r="CS198" s="66">
        <f t="shared" si="73"/>
        <v>0</v>
      </c>
      <c r="CT198" s="9"/>
    </row>
    <row r="199" spans="3:98" ht="14.25" hidden="1" customHeight="1" x14ac:dyDescent="0.35">
      <c r="C199" s="81" t="str">
        <f t="shared" si="69"/>
        <v/>
      </c>
      <c r="D199" s="17" t="str">
        <f t="shared" si="70"/>
        <v/>
      </c>
      <c r="E199" s="492">
        <f>G199+NPV(G.Asm!$F$40,H199:INDEX(H199:CS199,RP))</f>
        <v>0</v>
      </c>
      <c r="F199" s="492">
        <f t="shared" si="71"/>
        <v>0</v>
      </c>
      <c r="G199" s="66">
        <f t="shared" si="74"/>
        <v>0</v>
      </c>
      <c r="H199" s="66">
        <f t="shared" si="74"/>
        <v>0</v>
      </c>
      <c r="I199" s="66">
        <f t="shared" si="74"/>
        <v>0</v>
      </c>
      <c r="J199" s="66">
        <f t="shared" si="74"/>
        <v>0</v>
      </c>
      <c r="K199" s="66">
        <f t="shared" si="74"/>
        <v>0</v>
      </c>
      <c r="L199" s="66">
        <f t="shared" si="74"/>
        <v>0</v>
      </c>
      <c r="M199" s="66">
        <f t="shared" si="74"/>
        <v>0</v>
      </c>
      <c r="N199" s="66">
        <f t="shared" si="74"/>
        <v>0</v>
      </c>
      <c r="O199" s="66">
        <f t="shared" si="74"/>
        <v>0</v>
      </c>
      <c r="P199" s="66">
        <f t="shared" si="74"/>
        <v>0</v>
      </c>
      <c r="Q199" s="66">
        <f t="shared" si="74"/>
        <v>0</v>
      </c>
      <c r="R199" s="66">
        <f t="shared" si="74"/>
        <v>0</v>
      </c>
      <c r="S199" s="66">
        <f t="shared" si="74"/>
        <v>0</v>
      </c>
      <c r="T199" s="66">
        <f t="shared" si="74"/>
        <v>0</v>
      </c>
      <c r="U199" s="66">
        <f t="shared" si="74"/>
        <v>0</v>
      </c>
      <c r="V199" s="66">
        <f t="shared" si="74"/>
        <v>0</v>
      </c>
      <c r="W199" s="66">
        <f t="shared" si="74"/>
        <v>0</v>
      </c>
      <c r="X199" s="66">
        <f t="shared" si="74"/>
        <v>0</v>
      </c>
      <c r="Y199" s="66">
        <f t="shared" si="74"/>
        <v>0</v>
      </c>
      <c r="Z199" s="66">
        <f t="shared" si="74"/>
        <v>0</v>
      </c>
      <c r="AA199" s="66">
        <f t="shared" si="74"/>
        <v>0</v>
      </c>
      <c r="AB199" s="66">
        <f t="shared" si="74"/>
        <v>0</v>
      </c>
      <c r="AC199" s="66">
        <f t="shared" si="74"/>
        <v>0</v>
      </c>
      <c r="AD199" s="66">
        <f t="shared" si="74"/>
        <v>0</v>
      </c>
      <c r="AE199" s="66">
        <f t="shared" si="74"/>
        <v>0</v>
      </c>
      <c r="AF199" s="66">
        <f t="shared" si="74"/>
        <v>0</v>
      </c>
      <c r="AG199" s="66">
        <f t="shared" si="74"/>
        <v>0</v>
      </c>
      <c r="AH199" s="66">
        <f t="shared" si="74"/>
        <v>0</v>
      </c>
      <c r="AI199" s="66">
        <f t="shared" si="74"/>
        <v>0</v>
      </c>
      <c r="AJ199" s="66">
        <f t="shared" si="74"/>
        <v>0</v>
      </c>
      <c r="AK199" s="66">
        <f t="shared" si="74"/>
        <v>0</v>
      </c>
      <c r="AL199" s="66">
        <f t="shared" si="74"/>
        <v>0</v>
      </c>
      <c r="AM199" s="66">
        <f t="shared" si="74"/>
        <v>0</v>
      </c>
      <c r="AN199" s="66">
        <f t="shared" si="74"/>
        <v>0</v>
      </c>
      <c r="AO199" s="66">
        <f t="shared" si="74"/>
        <v>0</v>
      </c>
      <c r="AP199" s="66">
        <f t="shared" si="74"/>
        <v>0</v>
      </c>
      <c r="AQ199" s="66">
        <f t="shared" si="74"/>
        <v>0</v>
      </c>
      <c r="AR199" s="66">
        <f t="shared" si="74"/>
        <v>0</v>
      </c>
      <c r="AS199" s="66">
        <f t="shared" si="74"/>
        <v>0</v>
      </c>
      <c r="AT199" s="66">
        <f t="shared" si="74"/>
        <v>0</v>
      </c>
      <c r="AU199" s="66">
        <f t="shared" si="74"/>
        <v>0</v>
      </c>
      <c r="AV199" s="66">
        <f t="shared" si="74"/>
        <v>0</v>
      </c>
      <c r="AW199" s="66">
        <f t="shared" si="74"/>
        <v>0</v>
      </c>
      <c r="AX199" s="66">
        <f t="shared" si="74"/>
        <v>0</v>
      </c>
      <c r="AY199" s="66">
        <f t="shared" si="74"/>
        <v>0</v>
      </c>
      <c r="AZ199" s="66">
        <f t="shared" si="74"/>
        <v>0</v>
      </c>
      <c r="BA199" s="66">
        <f t="shared" si="74"/>
        <v>0</v>
      </c>
      <c r="BB199" s="66">
        <f t="shared" si="74"/>
        <v>0</v>
      </c>
      <c r="BC199" s="66">
        <f t="shared" si="74"/>
        <v>0</v>
      </c>
      <c r="BD199" s="66">
        <f t="shared" si="74"/>
        <v>0</v>
      </c>
      <c r="BE199" s="66">
        <f t="shared" si="74"/>
        <v>0</v>
      </c>
      <c r="BF199" s="66">
        <f t="shared" si="74"/>
        <v>0</v>
      </c>
      <c r="BG199" s="66">
        <f t="shared" si="74"/>
        <v>0</v>
      </c>
      <c r="BH199" s="66">
        <f t="shared" si="74"/>
        <v>0</v>
      </c>
      <c r="BI199" s="66">
        <f t="shared" si="74"/>
        <v>0</v>
      </c>
      <c r="BJ199" s="66">
        <f t="shared" si="74"/>
        <v>0</v>
      </c>
      <c r="BK199" s="66">
        <f t="shared" si="74"/>
        <v>0</v>
      </c>
      <c r="BL199" s="66">
        <f t="shared" si="74"/>
        <v>0</v>
      </c>
      <c r="BM199" s="66">
        <f t="shared" si="74"/>
        <v>0</v>
      </c>
      <c r="BN199" s="66">
        <f t="shared" si="74"/>
        <v>0</v>
      </c>
      <c r="BO199" s="66">
        <f t="shared" si="74"/>
        <v>0</v>
      </c>
      <c r="BP199" s="66">
        <f t="shared" si="74"/>
        <v>0</v>
      </c>
      <c r="BQ199" s="66">
        <f t="shared" si="74"/>
        <v>0</v>
      </c>
      <c r="BR199" s="66">
        <f>IFERROR($D199*BR18,0)</f>
        <v>0</v>
      </c>
      <c r="BS199" s="66">
        <f t="shared" si="73"/>
        <v>0</v>
      </c>
      <c r="BT199" s="66">
        <f t="shared" si="73"/>
        <v>0</v>
      </c>
      <c r="BU199" s="66">
        <f t="shared" si="73"/>
        <v>0</v>
      </c>
      <c r="BV199" s="66">
        <f t="shared" si="73"/>
        <v>0</v>
      </c>
      <c r="BW199" s="66">
        <f t="shared" si="73"/>
        <v>0</v>
      </c>
      <c r="BX199" s="66">
        <f t="shared" si="73"/>
        <v>0</v>
      </c>
      <c r="BY199" s="66">
        <f t="shared" si="73"/>
        <v>0</v>
      </c>
      <c r="BZ199" s="66">
        <f t="shared" si="73"/>
        <v>0</v>
      </c>
      <c r="CA199" s="66">
        <f t="shared" si="73"/>
        <v>0</v>
      </c>
      <c r="CB199" s="66">
        <f t="shared" si="73"/>
        <v>0</v>
      </c>
      <c r="CC199" s="66">
        <f t="shared" si="73"/>
        <v>0</v>
      </c>
      <c r="CD199" s="66">
        <f t="shared" si="73"/>
        <v>0</v>
      </c>
      <c r="CE199" s="66">
        <f t="shared" si="73"/>
        <v>0</v>
      </c>
      <c r="CF199" s="66">
        <f t="shared" si="73"/>
        <v>0</v>
      </c>
      <c r="CG199" s="66">
        <f t="shared" si="73"/>
        <v>0</v>
      </c>
      <c r="CH199" s="66">
        <f t="shared" si="73"/>
        <v>0</v>
      </c>
      <c r="CI199" s="66">
        <f t="shared" si="73"/>
        <v>0</v>
      </c>
      <c r="CJ199" s="66">
        <f t="shared" si="73"/>
        <v>0</v>
      </c>
      <c r="CK199" s="66">
        <f t="shared" si="73"/>
        <v>0</v>
      </c>
      <c r="CL199" s="66">
        <f t="shared" si="73"/>
        <v>0</v>
      </c>
      <c r="CM199" s="66">
        <f t="shared" si="73"/>
        <v>0</v>
      </c>
      <c r="CN199" s="66">
        <f t="shared" si="73"/>
        <v>0</v>
      </c>
      <c r="CO199" s="66">
        <f t="shared" si="73"/>
        <v>0</v>
      </c>
      <c r="CP199" s="66">
        <f t="shared" si="73"/>
        <v>0</v>
      </c>
      <c r="CQ199" s="66">
        <f t="shared" si="73"/>
        <v>0</v>
      </c>
      <c r="CR199" s="66">
        <f t="shared" si="73"/>
        <v>0</v>
      </c>
      <c r="CS199" s="66">
        <f t="shared" si="73"/>
        <v>0</v>
      </c>
      <c r="CT199" s="9"/>
    </row>
    <row r="200" spans="3:98" ht="14.25" hidden="1" customHeight="1" x14ac:dyDescent="0.35">
      <c r="C200" s="81" t="str">
        <f t="shared" si="69"/>
        <v/>
      </c>
      <c r="D200" s="17" t="str">
        <f t="shared" si="70"/>
        <v/>
      </c>
      <c r="E200" s="492">
        <f>G200+NPV(G.Asm!$F$40,H200:INDEX(H200:CS200,RP))</f>
        <v>0</v>
      </c>
      <c r="F200" s="492">
        <f t="shared" si="71"/>
        <v>0</v>
      </c>
      <c r="G200" s="66">
        <f t="shared" ref="G200:BR203" si="75">IFERROR($D200*G19,0)</f>
        <v>0</v>
      </c>
      <c r="H200" s="66">
        <f t="shared" si="75"/>
        <v>0</v>
      </c>
      <c r="I200" s="66">
        <f t="shared" si="75"/>
        <v>0</v>
      </c>
      <c r="J200" s="66">
        <f t="shared" si="75"/>
        <v>0</v>
      </c>
      <c r="K200" s="66">
        <f t="shared" si="75"/>
        <v>0</v>
      </c>
      <c r="L200" s="66">
        <f t="shared" si="75"/>
        <v>0</v>
      </c>
      <c r="M200" s="66">
        <f t="shared" si="75"/>
        <v>0</v>
      </c>
      <c r="N200" s="66">
        <f t="shared" si="75"/>
        <v>0</v>
      </c>
      <c r="O200" s="66">
        <f t="shared" si="75"/>
        <v>0</v>
      </c>
      <c r="P200" s="66">
        <f t="shared" si="75"/>
        <v>0</v>
      </c>
      <c r="Q200" s="66">
        <f t="shared" si="75"/>
        <v>0</v>
      </c>
      <c r="R200" s="66">
        <f t="shared" si="75"/>
        <v>0</v>
      </c>
      <c r="S200" s="66">
        <f t="shared" si="75"/>
        <v>0</v>
      </c>
      <c r="T200" s="66">
        <f t="shared" si="75"/>
        <v>0</v>
      </c>
      <c r="U200" s="66">
        <f t="shared" si="75"/>
        <v>0</v>
      </c>
      <c r="V200" s="66">
        <f t="shared" si="75"/>
        <v>0</v>
      </c>
      <c r="W200" s="66">
        <f t="shared" si="75"/>
        <v>0</v>
      </c>
      <c r="X200" s="66">
        <f t="shared" si="75"/>
        <v>0</v>
      </c>
      <c r="Y200" s="66">
        <f t="shared" si="75"/>
        <v>0</v>
      </c>
      <c r="Z200" s="66">
        <f t="shared" si="75"/>
        <v>0</v>
      </c>
      <c r="AA200" s="66">
        <f t="shared" si="75"/>
        <v>0</v>
      </c>
      <c r="AB200" s="66">
        <f t="shared" si="75"/>
        <v>0</v>
      </c>
      <c r="AC200" s="66">
        <f t="shared" si="75"/>
        <v>0</v>
      </c>
      <c r="AD200" s="66">
        <f t="shared" si="75"/>
        <v>0</v>
      </c>
      <c r="AE200" s="66">
        <f t="shared" si="75"/>
        <v>0</v>
      </c>
      <c r="AF200" s="66">
        <f t="shared" si="75"/>
        <v>0</v>
      </c>
      <c r="AG200" s="66">
        <f t="shared" si="75"/>
        <v>0</v>
      </c>
      <c r="AH200" s="66">
        <f t="shared" si="75"/>
        <v>0</v>
      </c>
      <c r="AI200" s="66">
        <f t="shared" si="75"/>
        <v>0</v>
      </c>
      <c r="AJ200" s="66">
        <f t="shared" si="75"/>
        <v>0</v>
      </c>
      <c r="AK200" s="66">
        <f t="shared" si="75"/>
        <v>0</v>
      </c>
      <c r="AL200" s="66">
        <f t="shared" si="75"/>
        <v>0</v>
      </c>
      <c r="AM200" s="66">
        <f t="shared" si="75"/>
        <v>0</v>
      </c>
      <c r="AN200" s="66">
        <f t="shared" si="75"/>
        <v>0</v>
      </c>
      <c r="AO200" s="66">
        <f t="shared" si="75"/>
        <v>0</v>
      </c>
      <c r="AP200" s="66">
        <f t="shared" si="75"/>
        <v>0</v>
      </c>
      <c r="AQ200" s="66">
        <f t="shared" si="75"/>
        <v>0</v>
      </c>
      <c r="AR200" s="66">
        <f t="shared" si="75"/>
        <v>0</v>
      </c>
      <c r="AS200" s="66">
        <f t="shared" si="75"/>
        <v>0</v>
      </c>
      <c r="AT200" s="66">
        <f t="shared" si="75"/>
        <v>0</v>
      </c>
      <c r="AU200" s="66">
        <f t="shared" si="75"/>
        <v>0</v>
      </c>
      <c r="AV200" s="66">
        <f t="shared" si="75"/>
        <v>0</v>
      </c>
      <c r="AW200" s="66">
        <f t="shared" si="75"/>
        <v>0</v>
      </c>
      <c r="AX200" s="66">
        <f t="shared" si="75"/>
        <v>0</v>
      </c>
      <c r="AY200" s="66">
        <f t="shared" si="75"/>
        <v>0</v>
      </c>
      <c r="AZ200" s="66">
        <f t="shared" si="75"/>
        <v>0</v>
      </c>
      <c r="BA200" s="66">
        <f t="shared" si="75"/>
        <v>0</v>
      </c>
      <c r="BB200" s="66">
        <f t="shared" si="75"/>
        <v>0</v>
      </c>
      <c r="BC200" s="66">
        <f t="shared" si="75"/>
        <v>0</v>
      </c>
      <c r="BD200" s="66">
        <f t="shared" si="75"/>
        <v>0</v>
      </c>
      <c r="BE200" s="66">
        <f t="shared" si="75"/>
        <v>0</v>
      </c>
      <c r="BF200" s="66">
        <f t="shared" si="75"/>
        <v>0</v>
      </c>
      <c r="BG200" s="66">
        <f t="shared" si="75"/>
        <v>0</v>
      </c>
      <c r="BH200" s="66">
        <f t="shared" si="75"/>
        <v>0</v>
      </c>
      <c r="BI200" s="66">
        <f t="shared" si="75"/>
        <v>0</v>
      </c>
      <c r="BJ200" s="66">
        <f t="shared" si="75"/>
        <v>0</v>
      </c>
      <c r="BK200" s="66">
        <f t="shared" si="75"/>
        <v>0</v>
      </c>
      <c r="BL200" s="66">
        <f t="shared" si="75"/>
        <v>0</v>
      </c>
      <c r="BM200" s="66">
        <f t="shared" si="75"/>
        <v>0</v>
      </c>
      <c r="BN200" s="66">
        <f t="shared" si="75"/>
        <v>0</v>
      </c>
      <c r="BO200" s="66">
        <f t="shared" si="75"/>
        <v>0</v>
      </c>
      <c r="BP200" s="66">
        <f t="shared" si="75"/>
        <v>0</v>
      </c>
      <c r="BQ200" s="66">
        <f t="shared" si="75"/>
        <v>0</v>
      </c>
      <c r="BR200" s="66">
        <f t="shared" si="75"/>
        <v>0</v>
      </c>
      <c r="BS200" s="66">
        <f t="shared" si="73"/>
        <v>0</v>
      </c>
      <c r="BT200" s="66">
        <f t="shared" si="73"/>
        <v>0</v>
      </c>
      <c r="BU200" s="66">
        <f t="shared" si="73"/>
        <v>0</v>
      </c>
      <c r="BV200" s="66">
        <f t="shared" si="73"/>
        <v>0</v>
      </c>
      <c r="BW200" s="66">
        <f t="shared" si="73"/>
        <v>0</v>
      </c>
      <c r="BX200" s="66">
        <f t="shared" si="73"/>
        <v>0</v>
      </c>
      <c r="BY200" s="66">
        <f t="shared" si="73"/>
        <v>0</v>
      </c>
      <c r="BZ200" s="66">
        <f t="shared" si="73"/>
        <v>0</v>
      </c>
      <c r="CA200" s="66">
        <f t="shared" si="73"/>
        <v>0</v>
      </c>
      <c r="CB200" s="66">
        <f t="shared" si="73"/>
        <v>0</v>
      </c>
      <c r="CC200" s="66">
        <f t="shared" si="73"/>
        <v>0</v>
      </c>
      <c r="CD200" s="66">
        <f t="shared" si="73"/>
        <v>0</v>
      </c>
      <c r="CE200" s="66">
        <f t="shared" si="73"/>
        <v>0</v>
      </c>
      <c r="CF200" s="66">
        <f t="shared" si="73"/>
        <v>0</v>
      </c>
      <c r="CG200" s="66">
        <f t="shared" si="73"/>
        <v>0</v>
      </c>
      <c r="CH200" s="66">
        <f t="shared" si="73"/>
        <v>0</v>
      </c>
      <c r="CI200" s="66">
        <f t="shared" si="73"/>
        <v>0</v>
      </c>
      <c r="CJ200" s="66">
        <f t="shared" si="73"/>
        <v>0</v>
      </c>
      <c r="CK200" s="66">
        <f t="shared" si="73"/>
        <v>0</v>
      </c>
      <c r="CL200" s="66">
        <f t="shared" si="73"/>
        <v>0</v>
      </c>
      <c r="CM200" s="66">
        <f t="shared" si="73"/>
        <v>0</v>
      </c>
      <c r="CN200" s="66">
        <f t="shared" si="73"/>
        <v>0</v>
      </c>
      <c r="CO200" s="66">
        <f t="shared" si="73"/>
        <v>0</v>
      </c>
      <c r="CP200" s="66">
        <f t="shared" si="73"/>
        <v>0</v>
      </c>
      <c r="CQ200" s="66">
        <f t="shared" si="73"/>
        <v>0</v>
      </c>
      <c r="CR200" s="66">
        <f t="shared" si="73"/>
        <v>0</v>
      </c>
      <c r="CS200" s="66">
        <f t="shared" si="73"/>
        <v>0</v>
      </c>
      <c r="CT200" s="9"/>
    </row>
    <row r="201" spans="3:98" ht="14.25" hidden="1" customHeight="1" x14ac:dyDescent="0.35">
      <c r="C201" s="81" t="str">
        <f t="shared" si="69"/>
        <v/>
      </c>
      <c r="D201" s="17" t="str">
        <f t="shared" si="70"/>
        <v/>
      </c>
      <c r="E201" s="492">
        <f>G201+NPV(G.Asm!$F$40,H201:INDEX(H201:CS201,RP))</f>
        <v>0</v>
      </c>
      <c r="F201" s="492">
        <f t="shared" si="71"/>
        <v>0</v>
      </c>
      <c r="G201" s="66">
        <f t="shared" si="75"/>
        <v>0</v>
      </c>
      <c r="H201" s="66">
        <f t="shared" si="75"/>
        <v>0</v>
      </c>
      <c r="I201" s="66">
        <f t="shared" si="75"/>
        <v>0</v>
      </c>
      <c r="J201" s="66">
        <f t="shared" si="75"/>
        <v>0</v>
      </c>
      <c r="K201" s="66">
        <f t="shared" si="75"/>
        <v>0</v>
      </c>
      <c r="L201" s="66">
        <f t="shared" si="75"/>
        <v>0</v>
      </c>
      <c r="M201" s="66">
        <f t="shared" si="75"/>
        <v>0</v>
      </c>
      <c r="N201" s="66">
        <f t="shared" si="75"/>
        <v>0</v>
      </c>
      <c r="O201" s="66">
        <f t="shared" si="75"/>
        <v>0</v>
      </c>
      <c r="P201" s="66">
        <f t="shared" si="75"/>
        <v>0</v>
      </c>
      <c r="Q201" s="66">
        <f t="shared" si="75"/>
        <v>0</v>
      </c>
      <c r="R201" s="66">
        <f t="shared" si="75"/>
        <v>0</v>
      </c>
      <c r="S201" s="66">
        <f t="shared" si="75"/>
        <v>0</v>
      </c>
      <c r="T201" s="66">
        <f t="shared" si="75"/>
        <v>0</v>
      </c>
      <c r="U201" s="66">
        <f t="shared" si="75"/>
        <v>0</v>
      </c>
      <c r="V201" s="66">
        <f t="shared" si="75"/>
        <v>0</v>
      </c>
      <c r="W201" s="66">
        <f t="shared" si="75"/>
        <v>0</v>
      </c>
      <c r="X201" s="66">
        <f t="shared" si="75"/>
        <v>0</v>
      </c>
      <c r="Y201" s="66">
        <f t="shared" si="75"/>
        <v>0</v>
      </c>
      <c r="Z201" s="66">
        <f t="shared" si="75"/>
        <v>0</v>
      </c>
      <c r="AA201" s="66">
        <f t="shared" si="75"/>
        <v>0</v>
      </c>
      <c r="AB201" s="66">
        <f t="shared" si="75"/>
        <v>0</v>
      </c>
      <c r="AC201" s="66">
        <f t="shared" si="75"/>
        <v>0</v>
      </c>
      <c r="AD201" s="66">
        <f t="shared" si="75"/>
        <v>0</v>
      </c>
      <c r="AE201" s="66">
        <f t="shared" si="75"/>
        <v>0</v>
      </c>
      <c r="AF201" s="66">
        <f t="shared" si="75"/>
        <v>0</v>
      </c>
      <c r="AG201" s="66">
        <f t="shared" si="75"/>
        <v>0</v>
      </c>
      <c r="AH201" s="66">
        <f t="shared" si="75"/>
        <v>0</v>
      </c>
      <c r="AI201" s="66">
        <f t="shared" si="75"/>
        <v>0</v>
      </c>
      <c r="AJ201" s="66">
        <f t="shared" si="75"/>
        <v>0</v>
      </c>
      <c r="AK201" s="66">
        <f t="shared" si="75"/>
        <v>0</v>
      </c>
      <c r="AL201" s="66">
        <f t="shared" si="75"/>
        <v>0</v>
      </c>
      <c r="AM201" s="66">
        <f t="shared" si="75"/>
        <v>0</v>
      </c>
      <c r="AN201" s="66">
        <f t="shared" si="75"/>
        <v>0</v>
      </c>
      <c r="AO201" s="66">
        <f t="shared" si="75"/>
        <v>0</v>
      </c>
      <c r="AP201" s="66">
        <f t="shared" si="75"/>
        <v>0</v>
      </c>
      <c r="AQ201" s="66">
        <f t="shared" si="75"/>
        <v>0</v>
      </c>
      <c r="AR201" s="66">
        <f t="shared" si="75"/>
        <v>0</v>
      </c>
      <c r="AS201" s="66">
        <f t="shared" si="75"/>
        <v>0</v>
      </c>
      <c r="AT201" s="66">
        <f t="shared" si="75"/>
        <v>0</v>
      </c>
      <c r="AU201" s="66">
        <f t="shared" si="75"/>
        <v>0</v>
      </c>
      <c r="AV201" s="66">
        <f t="shared" si="75"/>
        <v>0</v>
      </c>
      <c r="AW201" s="66">
        <f t="shared" si="75"/>
        <v>0</v>
      </c>
      <c r="AX201" s="66">
        <f t="shared" si="75"/>
        <v>0</v>
      </c>
      <c r="AY201" s="66">
        <f t="shared" si="75"/>
        <v>0</v>
      </c>
      <c r="AZ201" s="66">
        <f t="shared" si="75"/>
        <v>0</v>
      </c>
      <c r="BA201" s="66">
        <f t="shared" si="75"/>
        <v>0</v>
      </c>
      <c r="BB201" s="66">
        <f t="shared" si="75"/>
        <v>0</v>
      </c>
      <c r="BC201" s="66">
        <f t="shared" si="75"/>
        <v>0</v>
      </c>
      <c r="BD201" s="66">
        <f t="shared" si="75"/>
        <v>0</v>
      </c>
      <c r="BE201" s="66">
        <f t="shared" si="75"/>
        <v>0</v>
      </c>
      <c r="BF201" s="66">
        <f t="shared" si="75"/>
        <v>0</v>
      </c>
      <c r="BG201" s="66">
        <f t="shared" si="75"/>
        <v>0</v>
      </c>
      <c r="BH201" s="66">
        <f t="shared" si="75"/>
        <v>0</v>
      </c>
      <c r="BI201" s="66">
        <f t="shared" si="75"/>
        <v>0</v>
      </c>
      <c r="BJ201" s="66">
        <f t="shared" si="75"/>
        <v>0</v>
      </c>
      <c r="BK201" s="66">
        <f t="shared" si="75"/>
        <v>0</v>
      </c>
      <c r="BL201" s="66">
        <f t="shared" si="75"/>
        <v>0</v>
      </c>
      <c r="BM201" s="66">
        <f t="shared" si="75"/>
        <v>0</v>
      </c>
      <c r="BN201" s="66">
        <f t="shared" si="75"/>
        <v>0</v>
      </c>
      <c r="BO201" s="66">
        <f t="shared" si="75"/>
        <v>0</v>
      </c>
      <c r="BP201" s="66">
        <f t="shared" si="75"/>
        <v>0</v>
      </c>
      <c r="BQ201" s="66">
        <f t="shared" si="75"/>
        <v>0</v>
      </c>
      <c r="BR201" s="66">
        <f t="shared" si="75"/>
        <v>0</v>
      </c>
      <c r="BS201" s="66">
        <f t="shared" si="73"/>
        <v>0</v>
      </c>
      <c r="BT201" s="66">
        <f t="shared" si="73"/>
        <v>0</v>
      </c>
      <c r="BU201" s="66">
        <f t="shared" si="73"/>
        <v>0</v>
      </c>
      <c r="BV201" s="66">
        <f t="shared" si="73"/>
        <v>0</v>
      </c>
      <c r="BW201" s="66">
        <f t="shared" si="73"/>
        <v>0</v>
      </c>
      <c r="BX201" s="66">
        <f t="shared" si="73"/>
        <v>0</v>
      </c>
      <c r="BY201" s="66">
        <f t="shared" si="73"/>
        <v>0</v>
      </c>
      <c r="BZ201" s="66">
        <f t="shared" si="73"/>
        <v>0</v>
      </c>
      <c r="CA201" s="66">
        <f t="shared" si="73"/>
        <v>0</v>
      </c>
      <c r="CB201" s="66">
        <f t="shared" si="73"/>
        <v>0</v>
      </c>
      <c r="CC201" s="66">
        <f t="shared" si="73"/>
        <v>0</v>
      </c>
      <c r="CD201" s="66">
        <f t="shared" si="73"/>
        <v>0</v>
      </c>
      <c r="CE201" s="66">
        <f t="shared" ref="CE201:CS201" si="76">IFERROR($D201*CE20,0)</f>
        <v>0</v>
      </c>
      <c r="CF201" s="66">
        <f t="shared" si="76"/>
        <v>0</v>
      </c>
      <c r="CG201" s="66">
        <f t="shared" si="76"/>
        <v>0</v>
      </c>
      <c r="CH201" s="66">
        <f t="shared" si="76"/>
        <v>0</v>
      </c>
      <c r="CI201" s="66">
        <f t="shared" si="76"/>
        <v>0</v>
      </c>
      <c r="CJ201" s="66">
        <f t="shared" si="76"/>
        <v>0</v>
      </c>
      <c r="CK201" s="66">
        <f t="shared" si="76"/>
        <v>0</v>
      </c>
      <c r="CL201" s="66">
        <f t="shared" si="76"/>
        <v>0</v>
      </c>
      <c r="CM201" s="66">
        <f t="shared" si="76"/>
        <v>0</v>
      </c>
      <c r="CN201" s="66">
        <f t="shared" si="76"/>
        <v>0</v>
      </c>
      <c r="CO201" s="66">
        <f t="shared" si="76"/>
        <v>0</v>
      </c>
      <c r="CP201" s="66">
        <f t="shared" si="76"/>
        <v>0</v>
      </c>
      <c r="CQ201" s="66">
        <f t="shared" si="76"/>
        <v>0</v>
      </c>
      <c r="CR201" s="66">
        <f t="shared" si="76"/>
        <v>0</v>
      </c>
      <c r="CS201" s="66">
        <f t="shared" si="76"/>
        <v>0</v>
      </c>
      <c r="CT201" s="9"/>
    </row>
    <row r="202" spans="3:98" ht="14.25" hidden="1" customHeight="1" x14ac:dyDescent="0.35">
      <c r="C202" s="81" t="str">
        <f t="shared" si="69"/>
        <v/>
      </c>
      <c r="D202" s="17" t="str">
        <f t="shared" si="70"/>
        <v/>
      </c>
      <c r="E202" s="492">
        <f>G202+NPV(G.Asm!$F$40,H202:INDEX(H202:CS202,RP))</f>
        <v>0</v>
      </c>
      <c r="F202" s="492">
        <f t="shared" si="71"/>
        <v>0</v>
      </c>
      <c r="G202" s="66">
        <f t="shared" si="75"/>
        <v>0</v>
      </c>
      <c r="H202" s="66">
        <f t="shared" si="75"/>
        <v>0</v>
      </c>
      <c r="I202" s="66">
        <f t="shared" si="75"/>
        <v>0</v>
      </c>
      <c r="J202" s="66">
        <f t="shared" si="75"/>
        <v>0</v>
      </c>
      <c r="K202" s="66">
        <f t="shared" si="75"/>
        <v>0</v>
      </c>
      <c r="L202" s="66">
        <f t="shared" si="75"/>
        <v>0</v>
      </c>
      <c r="M202" s="66">
        <f t="shared" si="75"/>
        <v>0</v>
      </c>
      <c r="N202" s="66">
        <f t="shared" si="75"/>
        <v>0</v>
      </c>
      <c r="O202" s="66">
        <f t="shared" si="75"/>
        <v>0</v>
      </c>
      <c r="P202" s="66">
        <f t="shared" si="75"/>
        <v>0</v>
      </c>
      <c r="Q202" s="66">
        <f t="shared" si="75"/>
        <v>0</v>
      </c>
      <c r="R202" s="66">
        <f t="shared" si="75"/>
        <v>0</v>
      </c>
      <c r="S202" s="66">
        <f t="shared" si="75"/>
        <v>0</v>
      </c>
      <c r="T202" s="66">
        <f t="shared" si="75"/>
        <v>0</v>
      </c>
      <c r="U202" s="66">
        <f t="shared" si="75"/>
        <v>0</v>
      </c>
      <c r="V202" s="66">
        <f t="shared" si="75"/>
        <v>0</v>
      </c>
      <c r="W202" s="66">
        <f t="shared" si="75"/>
        <v>0</v>
      </c>
      <c r="X202" s="66">
        <f t="shared" si="75"/>
        <v>0</v>
      </c>
      <c r="Y202" s="66">
        <f t="shared" si="75"/>
        <v>0</v>
      </c>
      <c r="Z202" s="66">
        <f t="shared" si="75"/>
        <v>0</v>
      </c>
      <c r="AA202" s="66">
        <f t="shared" si="75"/>
        <v>0</v>
      </c>
      <c r="AB202" s="66">
        <f t="shared" si="75"/>
        <v>0</v>
      </c>
      <c r="AC202" s="66">
        <f t="shared" si="75"/>
        <v>0</v>
      </c>
      <c r="AD202" s="66">
        <f t="shared" si="75"/>
        <v>0</v>
      </c>
      <c r="AE202" s="66">
        <f t="shared" si="75"/>
        <v>0</v>
      </c>
      <c r="AF202" s="66">
        <f t="shared" si="75"/>
        <v>0</v>
      </c>
      <c r="AG202" s="66">
        <f t="shared" si="75"/>
        <v>0</v>
      </c>
      <c r="AH202" s="66">
        <f t="shared" si="75"/>
        <v>0</v>
      </c>
      <c r="AI202" s="66">
        <f t="shared" si="75"/>
        <v>0</v>
      </c>
      <c r="AJ202" s="66">
        <f t="shared" si="75"/>
        <v>0</v>
      </c>
      <c r="AK202" s="66">
        <f t="shared" si="75"/>
        <v>0</v>
      </c>
      <c r="AL202" s="66">
        <f t="shared" si="75"/>
        <v>0</v>
      </c>
      <c r="AM202" s="66">
        <f t="shared" si="75"/>
        <v>0</v>
      </c>
      <c r="AN202" s="66">
        <f t="shared" si="75"/>
        <v>0</v>
      </c>
      <c r="AO202" s="66">
        <f t="shared" si="75"/>
        <v>0</v>
      </c>
      <c r="AP202" s="66">
        <f t="shared" si="75"/>
        <v>0</v>
      </c>
      <c r="AQ202" s="66">
        <f t="shared" si="75"/>
        <v>0</v>
      </c>
      <c r="AR202" s="66">
        <f t="shared" si="75"/>
        <v>0</v>
      </c>
      <c r="AS202" s="66">
        <f t="shared" si="75"/>
        <v>0</v>
      </c>
      <c r="AT202" s="66">
        <f t="shared" si="75"/>
        <v>0</v>
      </c>
      <c r="AU202" s="66">
        <f t="shared" si="75"/>
        <v>0</v>
      </c>
      <c r="AV202" s="66">
        <f t="shared" si="75"/>
        <v>0</v>
      </c>
      <c r="AW202" s="66">
        <f t="shared" si="75"/>
        <v>0</v>
      </c>
      <c r="AX202" s="66">
        <f t="shared" si="75"/>
        <v>0</v>
      </c>
      <c r="AY202" s="66">
        <f t="shared" si="75"/>
        <v>0</v>
      </c>
      <c r="AZ202" s="66">
        <f t="shared" si="75"/>
        <v>0</v>
      </c>
      <c r="BA202" s="66">
        <f t="shared" si="75"/>
        <v>0</v>
      </c>
      <c r="BB202" s="66">
        <f t="shared" si="75"/>
        <v>0</v>
      </c>
      <c r="BC202" s="66">
        <f t="shared" si="75"/>
        <v>0</v>
      </c>
      <c r="BD202" s="66">
        <f t="shared" si="75"/>
        <v>0</v>
      </c>
      <c r="BE202" s="66">
        <f t="shared" si="75"/>
        <v>0</v>
      </c>
      <c r="BF202" s="66">
        <f t="shared" si="75"/>
        <v>0</v>
      </c>
      <c r="BG202" s="66">
        <f t="shared" si="75"/>
        <v>0</v>
      </c>
      <c r="BH202" s="66">
        <f t="shared" si="75"/>
        <v>0</v>
      </c>
      <c r="BI202" s="66">
        <f t="shared" si="75"/>
        <v>0</v>
      </c>
      <c r="BJ202" s="66">
        <f t="shared" si="75"/>
        <v>0</v>
      </c>
      <c r="BK202" s="66">
        <f t="shared" si="75"/>
        <v>0</v>
      </c>
      <c r="BL202" s="66">
        <f t="shared" si="75"/>
        <v>0</v>
      </c>
      <c r="BM202" s="66">
        <f t="shared" si="75"/>
        <v>0</v>
      </c>
      <c r="BN202" s="66">
        <f t="shared" si="75"/>
        <v>0</v>
      </c>
      <c r="BO202" s="66">
        <f t="shared" si="75"/>
        <v>0</v>
      </c>
      <c r="BP202" s="66">
        <f t="shared" si="75"/>
        <v>0</v>
      </c>
      <c r="BQ202" s="66">
        <f t="shared" si="75"/>
        <v>0</v>
      </c>
      <c r="BR202" s="66">
        <f t="shared" si="75"/>
        <v>0</v>
      </c>
      <c r="BS202" s="66">
        <f t="shared" ref="BS202:CS205" si="77">IFERROR($D202*BS21,0)</f>
        <v>0</v>
      </c>
      <c r="BT202" s="66">
        <f t="shared" si="77"/>
        <v>0</v>
      </c>
      <c r="BU202" s="66">
        <f t="shared" si="77"/>
        <v>0</v>
      </c>
      <c r="BV202" s="66">
        <f t="shared" si="77"/>
        <v>0</v>
      </c>
      <c r="BW202" s="66">
        <f t="shared" si="77"/>
        <v>0</v>
      </c>
      <c r="BX202" s="66">
        <f t="shared" si="77"/>
        <v>0</v>
      </c>
      <c r="BY202" s="66">
        <f t="shared" si="77"/>
        <v>0</v>
      </c>
      <c r="BZ202" s="66">
        <f t="shared" si="77"/>
        <v>0</v>
      </c>
      <c r="CA202" s="66">
        <f t="shared" si="77"/>
        <v>0</v>
      </c>
      <c r="CB202" s="66">
        <f t="shared" si="77"/>
        <v>0</v>
      </c>
      <c r="CC202" s="66">
        <f t="shared" si="77"/>
        <v>0</v>
      </c>
      <c r="CD202" s="66">
        <f t="shared" si="77"/>
        <v>0</v>
      </c>
      <c r="CE202" s="66">
        <f t="shared" si="77"/>
        <v>0</v>
      </c>
      <c r="CF202" s="66">
        <f t="shared" si="77"/>
        <v>0</v>
      </c>
      <c r="CG202" s="66">
        <f t="shared" si="77"/>
        <v>0</v>
      </c>
      <c r="CH202" s="66">
        <f t="shared" si="77"/>
        <v>0</v>
      </c>
      <c r="CI202" s="66">
        <f t="shared" si="77"/>
        <v>0</v>
      </c>
      <c r="CJ202" s="66">
        <f t="shared" si="77"/>
        <v>0</v>
      </c>
      <c r="CK202" s="66">
        <f t="shared" si="77"/>
        <v>0</v>
      </c>
      <c r="CL202" s="66">
        <f t="shared" si="77"/>
        <v>0</v>
      </c>
      <c r="CM202" s="66">
        <f t="shared" si="77"/>
        <v>0</v>
      </c>
      <c r="CN202" s="66">
        <f t="shared" si="77"/>
        <v>0</v>
      </c>
      <c r="CO202" s="66">
        <f t="shared" si="77"/>
        <v>0</v>
      </c>
      <c r="CP202" s="66">
        <f t="shared" si="77"/>
        <v>0</v>
      </c>
      <c r="CQ202" s="66">
        <f t="shared" si="77"/>
        <v>0</v>
      </c>
      <c r="CR202" s="66">
        <f t="shared" si="77"/>
        <v>0</v>
      </c>
      <c r="CS202" s="66">
        <f t="shared" si="77"/>
        <v>0</v>
      </c>
      <c r="CT202" s="9"/>
    </row>
    <row r="203" spans="3:98" ht="14.25" hidden="1" customHeight="1" x14ac:dyDescent="0.35">
      <c r="C203" s="81" t="str">
        <f t="shared" si="69"/>
        <v/>
      </c>
      <c r="D203" s="17" t="str">
        <f t="shared" si="70"/>
        <v/>
      </c>
      <c r="E203" s="492">
        <f>G203+NPV(G.Asm!$F$40,H203:INDEX(H203:CS203,RP))</f>
        <v>0</v>
      </c>
      <c r="F203" s="492">
        <f t="shared" si="71"/>
        <v>0</v>
      </c>
      <c r="G203" s="66">
        <f t="shared" si="75"/>
        <v>0</v>
      </c>
      <c r="H203" s="66">
        <f t="shared" si="75"/>
        <v>0</v>
      </c>
      <c r="I203" s="66">
        <f t="shared" si="75"/>
        <v>0</v>
      </c>
      <c r="J203" s="66">
        <f t="shared" si="75"/>
        <v>0</v>
      </c>
      <c r="K203" s="66">
        <f t="shared" si="75"/>
        <v>0</v>
      </c>
      <c r="L203" s="66">
        <f t="shared" si="75"/>
        <v>0</v>
      </c>
      <c r="M203" s="66">
        <f t="shared" si="75"/>
        <v>0</v>
      </c>
      <c r="N203" s="66">
        <f t="shared" si="75"/>
        <v>0</v>
      </c>
      <c r="O203" s="66">
        <f t="shared" si="75"/>
        <v>0</v>
      </c>
      <c r="P203" s="66">
        <f t="shared" si="75"/>
        <v>0</v>
      </c>
      <c r="Q203" s="66">
        <f t="shared" si="75"/>
        <v>0</v>
      </c>
      <c r="R203" s="66">
        <f t="shared" si="75"/>
        <v>0</v>
      </c>
      <c r="S203" s="66">
        <f t="shared" si="75"/>
        <v>0</v>
      </c>
      <c r="T203" s="66">
        <f t="shared" si="75"/>
        <v>0</v>
      </c>
      <c r="U203" s="66">
        <f t="shared" si="75"/>
        <v>0</v>
      </c>
      <c r="V203" s="66">
        <f t="shared" si="75"/>
        <v>0</v>
      </c>
      <c r="W203" s="66">
        <f t="shared" si="75"/>
        <v>0</v>
      </c>
      <c r="X203" s="66">
        <f t="shared" si="75"/>
        <v>0</v>
      </c>
      <c r="Y203" s="66">
        <f t="shared" si="75"/>
        <v>0</v>
      </c>
      <c r="Z203" s="66">
        <f t="shared" si="75"/>
        <v>0</v>
      </c>
      <c r="AA203" s="66">
        <f t="shared" si="75"/>
        <v>0</v>
      </c>
      <c r="AB203" s="66">
        <f t="shared" si="75"/>
        <v>0</v>
      </c>
      <c r="AC203" s="66">
        <f t="shared" si="75"/>
        <v>0</v>
      </c>
      <c r="AD203" s="66">
        <f t="shared" si="75"/>
        <v>0</v>
      </c>
      <c r="AE203" s="66">
        <f t="shared" si="75"/>
        <v>0</v>
      </c>
      <c r="AF203" s="66">
        <f t="shared" si="75"/>
        <v>0</v>
      </c>
      <c r="AG203" s="66">
        <f t="shared" si="75"/>
        <v>0</v>
      </c>
      <c r="AH203" s="66">
        <f t="shared" si="75"/>
        <v>0</v>
      </c>
      <c r="AI203" s="66">
        <f t="shared" si="75"/>
        <v>0</v>
      </c>
      <c r="AJ203" s="66">
        <f t="shared" si="75"/>
        <v>0</v>
      </c>
      <c r="AK203" s="66">
        <f t="shared" si="75"/>
        <v>0</v>
      </c>
      <c r="AL203" s="66">
        <f t="shared" si="75"/>
        <v>0</v>
      </c>
      <c r="AM203" s="66">
        <f t="shared" si="75"/>
        <v>0</v>
      </c>
      <c r="AN203" s="66">
        <f t="shared" si="75"/>
        <v>0</v>
      </c>
      <c r="AO203" s="66">
        <f t="shared" si="75"/>
        <v>0</v>
      </c>
      <c r="AP203" s="66">
        <f t="shared" si="75"/>
        <v>0</v>
      </c>
      <c r="AQ203" s="66">
        <f t="shared" si="75"/>
        <v>0</v>
      </c>
      <c r="AR203" s="66">
        <f t="shared" si="75"/>
        <v>0</v>
      </c>
      <c r="AS203" s="66">
        <f t="shared" si="75"/>
        <v>0</v>
      </c>
      <c r="AT203" s="66">
        <f t="shared" si="75"/>
        <v>0</v>
      </c>
      <c r="AU203" s="66">
        <f t="shared" si="75"/>
        <v>0</v>
      </c>
      <c r="AV203" s="66">
        <f t="shared" si="75"/>
        <v>0</v>
      </c>
      <c r="AW203" s="66">
        <f t="shared" si="75"/>
        <v>0</v>
      </c>
      <c r="AX203" s="66">
        <f t="shared" si="75"/>
        <v>0</v>
      </c>
      <c r="AY203" s="66">
        <f t="shared" si="75"/>
        <v>0</v>
      </c>
      <c r="AZ203" s="66">
        <f t="shared" si="75"/>
        <v>0</v>
      </c>
      <c r="BA203" s="66">
        <f t="shared" si="75"/>
        <v>0</v>
      </c>
      <c r="BB203" s="66">
        <f t="shared" si="75"/>
        <v>0</v>
      </c>
      <c r="BC203" s="66">
        <f t="shared" si="75"/>
        <v>0</v>
      </c>
      <c r="BD203" s="66">
        <f t="shared" si="75"/>
        <v>0</v>
      </c>
      <c r="BE203" s="66">
        <f t="shared" si="75"/>
        <v>0</v>
      </c>
      <c r="BF203" s="66">
        <f t="shared" si="75"/>
        <v>0</v>
      </c>
      <c r="BG203" s="66">
        <f t="shared" si="75"/>
        <v>0</v>
      </c>
      <c r="BH203" s="66">
        <f t="shared" si="75"/>
        <v>0</v>
      </c>
      <c r="BI203" s="66">
        <f t="shared" si="75"/>
        <v>0</v>
      </c>
      <c r="BJ203" s="66">
        <f t="shared" si="75"/>
        <v>0</v>
      </c>
      <c r="BK203" s="66">
        <f t="shared" si="75"/>
        <v>0</v>
      </c>
      <c r="BL203" s="66">
        <f t="shared" si="75"/>
        <v>0</v>
      </c>
      <c r="BM203" s="66">
        <f t="shared" si="75"/>
        <v>0</v>
      </c>
      <c r="BN203" s="66">
        <f t="shared" si="75"/>
        <v>0</v>
      </c>
      <c r="BO203" s="66">
        <f t="shared" si="75"/>
        <v>0</v>
      </c>
      <c r="BP203" s="66">
        <f t="shared" si="75"/>
        <v>0</v>
      </c>
      <c r="BQ203" s="66">
        <f t="shared" si="75"/>
        <v>0</v>
      </c>
      <c r="BR203" s="66">
        <f>IFERROR($D203*BR22,0)</f>
        <v>0</v>
      </c>
      <c r="BS203" s="66">
        <f t="shared" si="77"/>
        <v>0</v>
      </c>
      <c r="BT203" s="66">
        <f t="shared" si="77"/>
        <v>0</v>
      </c>
      <c r="BU203" s="66">
        <f t="shared" si="77"/>
        <v>0</v>
      </c>
      <c r="BV203" s="66">
        <f t="shared" si="77"/>
        <v>0</v>
      </c>
      <c r="BW203" s="66">
        <f t="shared" si="77"/>
        <v>0</v>
      </c>
      <c r="BX203" s="66">
        <f t="shared" si="77"/>
        <v>0</v>
      </c>
      <c r="BY203" s="66">
        <f t="shared" si="77"/>
        <v>0</v>
      </c>
      <c r="BZ203" s="66">
        <f t="shared" si="77"/>
        <v>0</v>
      </c>
      <c r="CA203" s="66">
        <f t="shared" si="77"/>
        <v>0</v>
      </c>
      <c r="CB203" s="66">
        <f t="shared" si="77"/>
        <v>0</v>
      </c>
      <c r="CC203" s="66">
        <f t="shared" si="77"/>
        <v>0</v>
      </c>
      <c r="CD203" s="66">
        <f t="shared" si="77"/>
        <v>0</v>
      </c>
      <c r="CE203" s="66">
        <f t="shared" si="77"/>
        <v>0</v>
      </c>
      <c r="CF203" s="66">
        <f t="shared" si="77"/>
        <v>0</v>
      </c>
      <c r="CG203" s="66">
        <f t="shared" si="77"/>
        <v>0</v>
      </c>
      <c r="CH203" s="66">
        <f t="shared" si="77"/>
        <v>0</v>
      </c>
      <c r="CI203" s="66">
        <f t="shared" si="77"/>
        <v>0</v>
      </c>
      <c r="CJ203" s="66">
        <f t="shared" si="77"/>
        <v>0</v>
      </c>
      <c r="CK203" s="66">
        <f t="shared" si="77"/>
        <v>0</v>
      </c>
      <c r="CL203" s="66">
        <f t="shared" si="77"/>
        <v>0</v>
      </c>
      <c r="CM203" s="66">
        <f t="shared" si="77"/>
        <v>0</v>
      </c>
      <c r="CN203" s="66">
        <f t="shared" si="77"/>
        <v>0</v>
      </c>
      <c r="CO203" s="66">
        <f t="shared" si="77"/>
        <v>0</v>
      </c>
      <c r="CP203" s="66">
        <f t="shared" si="77"/>
        <v>0</v>
      </c>
      <c r="CQ203" s="66">
        <f t="shared" si="77"/>
        <v>0</v>
      </c>
      <c r="CR203" s="66">
        <f t="shared" si="77"/>
        <v>0</v>
      </c>
      <c r="CS203" s="66">
        <f t="shared" si="77"/>
        <v>0</v>
      </c>
      <c r="CT203" s="9"/>
    </row>
    <row r="204" spans="3:98" ht="14.25" hidden="1" customHeight="1" x14ac:dyDescent="0.35">
      <c r="C204" s="81" t="str">
        <f t="shared" si="69"/>
        <v/>
      </c>
      <c r="D204" s="17" t="str">
        <f t="shared" si="70"/>
        <v/>
      </c>
      <c r="E204" s="492">
        <f>G204+NPV(G.Asm!$F$40,H204:INDEX(H204:CS204,RP))</f>
        <v>0</v>
      </c>
      <c r="F204" s="492">
        <f t="shared" si="71"/>
        <v>0</v>
      </c>
      <c r="G204" s="66">
        <f t="shared" ref="G204:BR205" si="78">IFERROR($D204*G23,0)</f>
        <v>0</v>
      </c>
      <c r="H204" s="66">
        <f t="shared" si="78"/>
        <v>0</v>
      </c>
      <c r="I204" s="66">
        <f t="shared" si="78"/>
        <v>0</v>
      </c>
      <c r="J204" s="66">
        <f t="shared" si="78"/>
        <v>0</v>
      </c>
      <c r="K204" s="66">
        <f t="shared" si="78"/>
        <v>0</v>
      </c>
      <c r="L204" s="66">
        <f t="shared" si="78"/>
        <v>0</v>
      </c>
      <c r="M204" s="66">
        <f t="shared" si="78"/>
        <v>0</v>
      </c>
      <c r="N204" s="66">
        <f t="shared" si="78"/>
        <v>0</v>
      </c>
      <c r="O204" s="66">
        <f t="shared" si="78"/>
        <v>0</v>
      </c>
      <c r="P204" s="66">
        <f t="shared" si="78"/>
        <v>0</v>
      </c>
      <c r="Q204" s="66">
        <f t="shared" si="78"/>
        <v>0</v>
      </c>
      <c r="R204" s="66">
        <f t="shared" si="78"/>
        <v>0</v>
      </c>
      <c r="S204" s="66">
        <f t="shared" si="78"/>
        <v>0</v>
      </c>
      <c r="T204" s="66">
        <f t="shared" si="78"/>
        <v>0</v>
      </c>
      <c r="U204" s="66">
        <f t="shared" si="78"/>
        <v>0</v>
      </c>
      <c r="V204" s="66">
        <f t="shared" si="78"/>
        <v>0</v>
      </c>
      <c r="W204" s="66">
        <f t="shared" si="78"/>
        <v>0</v>
      </c>
      <c r="X204" s="66">
        <f t="shared" si="78"/>
        <v>0</v>
      </c>
      <c r="Y204" s="66">
        <f t="shared" si="78"/>
        <v>0</v>
      </c>
      <c r="Z204" s="66">
        <f t="shared" si="78"/>
        <v>0</v>
      </c>
      <c r="AA204" s="66">
        <f t="shared" si="78"/>
        <v>0</v>
      </c>
      <c r="AB204" s="66">
        <f t="shared" si="78"/>
        <v>0</v>
      </c>
      <c r="AC204" s="66">
        <f t="shared" si="78"/>
        <v>0</v>
      </c>
      <c r="AD204" s="66">
        <f t="shared" si="78"/>
        <v>0</v>
      </c>
      <c r="AE204" s="66">
        <f t="shared" si="78"/>
        <v>0</v>
      </c>
      <c r="AF204" s="66">
        <f t="shared" si="78"/>
        <v>0</v>
      </c>
      <c r="AG204" s="66">
        <f t="shared" si="78"/>
        <v>0</v>
      </c>
      <c r="AH204" s="66">
        <f t="shared" si="78"/>
        <v>0</v>
      </c>
      <c r="AI204" s="66">
        <f t="shared" si="78"/>
        <v>0</v>
      </c>
      <c r="AJ204" s="66">
        <f t="shared" si="78"/>
        <v>0</v>
      </c>
      <c r="AK204" s="66">
        <f t="shared" si="78"/>
        <v>0</v>
      </c>
      <c r="AL204" s="66">
        <f t="shared" si="78"/>
        <v>0</v>
      </c>
      <c r="AM204" s="66">
        <f t="shared" si="78"/>
        <v>0</v>
      </c>
      <c r="AN204" s="66">
        <f t="shared" si="78"/>
        <v>0</v>
      </c>
      <c r="AO204" s="66">
        <f t="shared" si="78"/>
        <v>0</v>
      </c>
      <c r="AP204" s="66">
        <f t="shared" si="78"/>
        <v>0</v>
      </c>
      <c r="AQ204" s="66">
        <f t="shared" si="78"/>
        <v>0</v>
      </c>
      <c r="AR204" s="66">
        <f t="shared" si="78"/>
        <v>0</v>
      </c>
      <c r="AS204" s="66">
        <f t="shared" si="78"/>
        <v>0</v>
      </c>
      <c r="AT204" s="66">
        <f t="shared" si="78"/>
        <v>0</v>
      </c>
      <c r="AU204" s="66">
        <f t="shared" si="78"/>
        <v>0</v>
      </c>
      <c r="AV204" s="66">
        <f t="shared" si="78"/>
        <v>0</v>
      </c>
      <c r="AW204" s="66">
        <f t="shared" si="78"/>
        <v>0</v>
      </c>
      <c r="AX204" s="66">
        <f t="shared" si="78"/>
        <v>0</v>
      </c>
      <c r="AY204" s="66">
        <f t="shared" si="78"/>
        <v>0</v>
      </c>
      <c r="AZ204" s="66">
        <f t="shared" si="78"/>
        <v>0</v>
      </c>
      <c r="BA204" s="66">
        <f t="shared" si="78"/>
        <v>0</v>
      </c>
      <c r="BB204" s="66">
        <f t="shared" si="78"/>
        <v>0</v>
      </c>
      <c r="BC204" s="66">
        <f t="shared" si="78"/>
        <v>0</v>
      </c>
      <c r="BD204" s="66">
        <f t="shared" si="78"/>
        <v>0</v>
      </c>
      <c r="BE204" s="66">
        <f t="shared" si="78"/>
        <v>0</v>
      </c>
      <c r="BF204" s="66">
        <f t="shared" si="78"/>
        <v>0</v>
      </c>
      <c r="BG204" s="66">
        <f t="shared" si="78"/>
        <v>0</v>
      </c>
      <c r="BH204" s="66">
        <f t="shared" si="78"/>
        <v>0</v>
      </c>
      <c r="BI204" s="66">
        <f t="shared" si="78"/>
        <v>0</v>
      </c>
      <c r="BJ204" s="66">
        <f t="shared" si="78"/>
        <v>0</v>
      </c>
      <c r="BK204" s="66">
        <f t="shared" si="78"/>
        <v>0</v>
      </c>
      <c r="BL204" s="66">
        <f t="shared" si="78"/>
        <v>0</v>
      </c>
      <c r="BM204" s="66">
        <f t="shared" si="78"/>
        <v>0</v>
      </c>
      <c r="BN204" s="66">
        <f t="shared" si="78"/>
        <v>0</v>
      </c>
      <c r="BO204" s="66">
        <f t="shared" si="78"/>
        <v>0</v>
      </c>
      <c r="BP204" s="66">
        <f t="shared" si="78"/>
        <v>0</v>
      </c>
      <c r="BQ204" s="66">
        <f t="shared" si="78"/>
        <v>0</v>
      </c>
      <c r="BR204" s="66">
        <f t="shared" si="78"/>
        <v>0</v>
      </c>
      <c r="BS204" s="66">
        <f t="shared" si="77"/>
        <v>0</v>
      </c>
      <c r="BT204" s="66">
        <f t="shared" si="77"/>
        <v>0</v>
      </c>
      <c r="BU204" s="66">
        <f t="shared" si="77"/>
        <v>0</v>
      </c>
      <c r="BV204" s="66">
        <f t="shared" si="77"/>
        <v>0</v>
      </c>
      <c r="BW204" s="66">
        <f t="shared" si="77"/>
        <v>0</v>
      </c>
      <c r="BX204" s="66">
        <f t="shared" si="77"/>
        <v>0</v>
      </c>
      <c r="BY204" s="66">
        <f t="shared" si="77"/>
        <v>0</v>
      </c>
      <c r="BZ204" s="66">
        <f t="shared" si="77"/>
        <v>0</v>
      </c>
      <c r="CA204" s="66">
        <f t="shared" si="77"/>
        <v>0</v>
      </c>
      <c r="CB204" s="66">
        <f t="shared" si="77"/>
        <v>0</v>
      </c>
      <c r="CC204" s="66">
        <f t="shared" si="77"/>
        <v>0</v>
      </c>
      <c r="CD204" s="66">
        <f t="shared" si="77"/>
        <v>0</v>
      </c>
      <c r="CE204" s="66">
        <f t="shared" si="77"/>
        <v>0</v>
      </c>
      <c r="CF204" s="66">
        <f t="shared" si="77"/>
        <v>0</v>
      </c>
      <c r="CG204" s="66">
        <f t="shared" si="77"/>
        <v>0</v>
      </c>
      <c r="CH204" s="66">
        <f t="shared" si="77"/>
        <v>0</v>
      </c>
      <c r="CI204" s="66">
        <f t="shared" si="77"/>
        <v>0</v>
      </c>
      <c r="CJ204" s="66">
        <f t="shared" si="77"/>
        <v>0</v>
      </c>
      <c r="CK204" s="66">
        <f t="shared" si="77"/>
        <v>0</v>
      </c>
      <c r="CL204" s="66">
        <f t="shared" si="77"/>
        <v>0</v>
      </c>
      <c r="CM204" s="66">
        <f t="shared" si="77"/>
        <v>0</v>
      </c>
      <c r="CN204" s="66">
        <f t="shared" si="77"/>
        <v>0</v>
      </c>
      <c r="CO204" s="66">
        <f t="shared" si="77"/>
        <v>0</v>
      </c>
      <c r="CP204" s="66">
        <f t="shared" si="77"/>
        <v>0</v>
      </c>
      <c r="CQ204" s="66">
        <f t="shared" si="77"/>
        <v>0</v>
      </c>
      <c r="CR204" s="66">
        <f t="shared" si="77"/>
        <v>0</v>
      </c>
      <c r="CS204" s="66">
        <f t="shared" si="77"/>
        <v>0</v>
      </c>
      <c r="CT204" s="9"/>
    </row>
    <row r="205" spans="3:98" hidden="1" x14ac:dyDescent="0.35">
      <c r="C205" s="81" t="str">
        <f t="shared" si="69"/>
        <v/>
      </c>
      <c r="D205" s="17" t="str">
        <f t="shared" si="70"/>
        <v/>
      </c>
      <c r="E205" s="492">
        <f>G205+NPV(G.Asm!$F$40,H205:INDEX(H205:CS205,RP))</f>
        <v>0</v>
      </c>
      <c r="F205" s="492">
        <f t="shared" si="71"/>
        <v>0</v>
      </c>
      <c r="G205" s="66">
        <f t="shared" si="78"/>
        <v>0</v>
      </c>
      <c r="H205" s="66">
        <f t="shared" si="78"/>
        <v>0</v>
      </c>
      <c r="I205" s="66">
        <f t="shared" si="78"/>
        <v>0</v>
      </c>
      <c r="J205" s="66">
        <f t="shared" si="78"/>
        <v>0</v>
      </c>
      <c r="K205" s="66">
        <f t="shared" si="78"/>
        <v>0</v>
      </c>
      <c r="L205" s="66">
        <f t="shared" si="78"/>
        <v>0</v>
      </c>
      <c r="M205" s="66">
        <f t="shared" si="78"/>
        <v>0</v>
      </c>
      <c r="N205" s="66">
        <f t="shared" si="78"/>
        <v>0</v>
      </c>
      <c r="O205" s="66">
        <f t="shared" si="78"/>
        <v>0</v>
      </c>
      <c r="P205" s="66">
        <f t="shared" si="78"/>
        <v>0</v>
      </c>
      <c r="Q205" s="66">
        <f t="shared" si="78"/>
        <v>0</v>
      </c>
      <c r="R205" s="66">
        <f t="shared" si="78"/>
        <v>0</v>
      </c>
      <c r="S205" s="66">
        <f t="shared" si="78"/>
        <v>0</v>
      </c>
      <c r="T205" s="66">
        <f t="shared" si="78"/>
        <v>0</v>
      </c>
      <c r="U205" s="66">
        <f t="shared" si="78"/>
        <v>0</v>
      </c>
      <c r="V205" s="66">
        <f t="shared" si="78"/>
        <v>0</v>
      </c>
      <c r="W205" s="66">
        <f t="shared" si="78"/>
        <v>0</v>
      </c>
      <c r="X205" s="66">
        <f t="shared" si="78"/>
        <v>0</v>
      </c>
      <c r="Y205" s="66">
        <f t="shared" si="78"/>
        <v>0</v>
      </c>
      <c r="Z205" s="66">
        <f t="shared" si="78"/>
        <v>0</v>
      </c>
      <c r="AA205" s="66">
        <f t="shared" si="78"/>
        <v>0</v>
      </c>
      <c r="AB205" s="66">
        <f t="shared" si="78"/>
        <v>0</v>
      </c>
      <c r="AC205" s="66">
        <f t="shared" si="78"/>
        <v>0</v>
      </c>
      <c r="AD205" s="66">
        <f t="shared" si="78"/>
        <v>0</v>
      </c>
      <c r="AE205" s="66">
        <f t="shared" si="78"/>
        <v>0</v>
      </c>
      <c r="AF205" s="66">
        <f t="shared" si="78"/>
        <v>0</v>
      </c>
      <c r="AG205" s="66">
        <f t="shared" si="78"/>
        <v>0</v>
      </c>
      <c r="AH205" s="66">
        <f t="shared" si="78"/>
        <v>0</v>
      </c>
      <c r="AI205" s="66">
        <f t="shared" si="78"/>
        <v>0</v>
      </c>
      <c r="AJ205" s="66">
        <f t="shared" si="78"/>
        <v>0</v>
      </c>
      <c r="AK205" s="66">
        <f t="shared" si="78"/>
        <v>0</v>
      </c>
      <c r="AL205" s="66">
        <f t="shared" si="78"/>
        <v>0</v>
      </c>
      <c r="AM205" s="66">
        <f t="shared" si="78"/>
        <v>0</v>
      </c>
      <c r="AN205" s="66">
        <f t="shared" si="78"/>
        <v>0</v>
      </c>
      <c r="AO205" s="66">
        <f t="shared" si="78"/>
        <v>0</v>
      </c>
      <c r="AP205" s="66">
        <f t="shared" si="78"/>
        <v>0</v>
      </c>
      <c r="AQ205" s="66">
        <f t="shared" si="78"/>
        <v>0</v>
      </c>
      <c r="AR205" s="66">
        <f t="shared" si="78"/>
        <v>0</v>
      </c>
      <c r="AS205" s="66">
        <f t="shared" si="78"/>
        <v>0</v>
      </c>
      <c r="AT205" s="66">
        <f t="shared" si="78"/>
        <v>0</v>
      </c>
      <c r="AU205" s="66">
        <f t="shared" si="78"/>
        <v>0</v>
      </c>
      <c r="AV205" s="66">
        <f t="shared" si="78"/>
        <v>0</v>
      </c>
      <c r="AW205" s="66">
        <f t="shared" si="78"/>
        <v>0</v>
      </c>
      <c r="AX205" s="66">
        <f t="shared" si="78"/>
        <v>0</v>
      </c>
      <c r="AY205" s="66">
        <f t="shared" si="78"/>
        <v>0</v>
      </c>
      <c r="AZ205" s="66">
        <f t="shared" si="78"/>
        <v>0</v>
      </c>
      <c r="BA205" s="66">
        <f t="shared" si="78"/>
        <v>0</v>
      </c>
      <c r="BB205" s="66">
        <f t="shared" si="78"/>
        <v>0</v>
      </c>
      <c r="BC205" s="66">
        <f t="shared" si="78"/>
        <v>0</v>
      </c>
      <c r="BD205" s="66">
        <f t="shared" si="78"/>
        <v>0</v>
      </c>
      <c r="BE205" s="66">
        <f t="shared" si="78"/>
        <v>0</v>
      </c>
      <c r="BF205" s="66">
        <f t="shared" si="78"/>
        <v>0</v>
      </c>
      <c r="BG205" s="66">
        <f t="shared" si="78"/>
        <v>0</v>
      </c>
      <c r="BH205" s="66">
        <f t="shared" si="78"/>
        <v>0</v>
      </c>
      <c r="BI205" s="66">
        <f t="shared" si="78"/>
        <v>0</v>
      </c>
      <c r="BJ205" s="66">
        <f t="shared" si="78"/>
        <v>0</v>
      </c>
      <c r="BK205" s="66">
        <f t="shared" si="78"/>
        <v>0</v>
      </c>
      <c r="BL205" s="66">
        <f t="shared" si="78"/>
        <v>0</v>
      </c>
      <c r="BM205" s="66">
        <f t="shared" si="78"/>
        <v>0</v>
      </c>
      <c r="BN205" s="66">
        <f t="shared" si="78"/>
        <v>0</v>
      </c>
      <c r="BO205" s="66">
        <f t="shared" si="78"/>
        <v>0</v>
      </c>
      <c r="BP205" s="66">
        <f t="shared" si="78"/>
        <v>0</v>
      </c>
      <c r="BQ205" s="66">
        <f t="shared" si="78"/>
        <v>0</v>
      </c>
      <c r="BR205" s="66">
        <f t="shared" si="78"/>
        <v>0</v>
      </c>
      <c r="BS205" s="66">
        <f t="shared" si="77"/>
        <v>0</v>
      </c>
      <c r="BT205" s="66">
        <f t="shared" si="77"/>
        <v>0</v>
      </c>
      <c r="BU205" s="66">
        <f t="shared" si="77"/>
        <v>0</v>
      </c>
      <c r="BV205" s="66">
        <f t="shared" si="77"/>
        <v>0</v>
      </c>
      <c r="BW205" s="66">
        <f t="shared" si="77"/>
        <v>0</v>
      </c>
      <c r="BX205" s="66">
        <f t="shared" si="77"/>
        <v>0</v>
      </c>
      <c r="BY205" s="66">
        <f t="shared" si="77"/>
        <v>0</v>
      </c>
      <c r="BZ205" s="66">
        <f t="shared" si="77"/>
        <v>0</v>
      </c>
      <c r="CA205" s="66">
        <f t="shared" si="77"/>
        <v>0</v>
      </c>
      <c r="CB205" s="66">
        <f t="shared" si="77"/>
        <v>0</v>
      </c>
      <c r="CC205" s="66">
        <f t="shared" si="77"/>
        <v>0</v>
      </c>
      <c r="CD205" s="66">
        <f t="shared" si="77"/>
        <v>0</v>
      </c>
      <c r="CE205" s="66">
        <f t="shared" si="77"/>
        <v>0</v>
      </c>
      <c r="CF205" s="66">
        <f t="shared" si="77"/>
        <v>0</v>
      </c>
      <c r="CG205" s="66">
        <f t="shared" si="77"/>
        <v>0</v>
      </c>
      <c r="CH205" s="66">
        <f t="shared" si="77"/>
        <v>0</v>
      </c>
      <c r="CI205" s="66">
        <f t="shared" si="77"/>
        <v>0</v>
      </c>
      <c r="CJ205" s="66">
        <f t="shared" si="77"/>
        <v>0</v>
      </c>
      <c r="CK205" s="66">
        <f t="shared" si="77"/>
        <v>0</v>
      </c>
      <c r="CL205" s="66">
        <f t="shared" si="77"/>
        <v>0</v>
      </c>
      <c r="CM205" s="66">
        <f t="shared" si="77"/>
        <v>0</v>
      </c>
      <c r="CN205" s="66">
        <f t="shared" si="77"/>
        <v>0</v>
      </c>
      <c r="CO205" s="66">
        <f t="shared" si="77"/>
        <v>0</v>
      </c>
      <c r="CP205" s="66">
        <f t="shared" si="77"/>
        <v>0</v>
      </c>
      <c r="CQ205" s="66">
        <f t="shared" si="77"/>
        <v>0</v>
      </c>
      <c r="CR205" s="66">
        <f t="shared" si="77"/>
        <v>0</v>
      </c>
      <c r="CS205" s="66">
        <f t="shared" si="77"/>
        <v>0</v>
      </c>
      <c r="CT205" s="9"/>
    </row>
    <row r="206" spans="3:98" s="3" customFormat="1" ht="13" hidden="1" x14ac:dyDescent="0.3">
      <c r="C206" s="34"/>
      <c r="E206" s="495"/>
      <c r="F206" s="495"/>
      <c r="G206" s="131"/>
      <c r="H206" s="131"/>
      <c r="I206" s="131"/>
      <c r="J206" s="131"/>
      <c r="K206" s="131"/>
      <c r="L206" s="131"/>
      <c r="M206" s="131"/>
      <c r="N206" s="131"/>
      <c r="O206" s="131"/>
      <c r="P206" s="131"/>
      <c r="Q206" s="131"/>
      <c r="R206" s="131"/>
      <c r="S206" s="131"/>
      <c r="T206" s="131"/>
      <c r="U206" s="131"/>
      <c r="V206" s="131"/>
      <c r="W206" s="131"/>
      <c r="X206" s="131"/>
      <c r="Y206" s="131"/>
      <c r="Z206" s="131"/>
      <c r="AA206" s="131"/>
      <c r="AB206" s="131"/>
      <c r="AC206" s="131"/>
      <c r="AD206" s="131"/>
      <c r="AE206" s="131"/>
      <c r="AF206" s="131"/>
      <c r="AG206" s="131"/>
      <c r="AH206" s="131"/>
      <c r="AI206" s="131"/>
      <c r="AJ206" s="131"/>
      <c r="AK206" s="131"/>
      <c r="AL206" s="131"/>
      <c r="AM206" s="131"/>
      <c r="AN206" s="131"/>
      <c r="AO206" s="131"/>
      <c r="AP206" s="131"/>
      <c r="AQ206" s="131"/>
      <c r="AR206" s="131"/>
      <c r="AS206" s="131"/>
      <c r="AT206" s="131"/>
      <c r="AU206" s="131"/>
      <c r="AV206" s="131"/>
      <c r="AW206" s="131"/>
      <c r="AX206" s="131"/>
      <c r="AY206" s="131"/>
      <c r="AZ206" s="131"/>
      <c r="BA206" s="131"/>
      <c r="BB206" s="131"/>
      <c r="BC206" s="131"/>
      <c r="BD206" s="131"/>
      <c r="BE206" s="131"/>
      <c r="BF206" s="131"/>
      <c r="BG206" s="131"/>
      <c r="BH206" s="131"/>
      <c r="BI206" s="131"/>
      <c r="BJ206" s="131"/>
      <c r="BK206" s="131"/>
      <c r="BL206" s="131"/>
      <c r="BM206" s="131"/>
      <c r="BN206" s="131"/>
      <c r="BO206" s="131"/>
      <c r="BP206" s="131"/>
      <c r="BQ206" s="131"/>
      <c r="BR206" s="131"/>
      <c r="BS206" s="131"/>
      <c r="BT206" s="131"/>
      <c r="BU206" s="131"/>
      <c r="BV206" s="131"/>
      <c r="BW206" s="131"/>
      <c r="BX206" s="131"/>
      <c r="BY206" s="131"/>
      <c r="BZ206" s="131"/>
      <c r="CA206" s="131"/>
      <c r="CB206" s="131"/>
      <c r="CC206" s="131"/>
      <c r="CD206" s="131"/>
      <c r="CE206" s="131"/>
      <c r="CF206" s="131"/>
      <c r="CG206" s="131"/>
      <c r="CH206" s="131"/>
      <c r="CI206" s="131"/>
      <c r="CJ206" s="131"/>
      <c r="CK206" s="131"/>
      <c r="CL206" s="131"/>
      <c r="CM206" s="131"/>
      <c r="CN206" s="131"/>
      <c r="CO206" s="131"/>
      <c r="CP206" s="131"/>
      <c r="CQ206" s="131"/>
      <c r="CR206" s="131"/>
      <c r="CS206" s="131"/>
    </row>
    <row r="207" spans="3:98" hidden="1" x14ac:dyDescent="0.35">
      <c r="C207" s="77" t="str">
        <f>C26</f>
        <v>A.2. Total replacement costs (reinvestment costs)</v>
      </c>
      <c r="D207" s="557" t="s">
        <v>23</v>
      </c>
      <c r="E207" s="492">
        <f t="shared" ref="E207:AJ207" si="79">SUM(E208:E214)</f>
        <v>0</v>
      </c>
      <c r="F207" s="492">
        <f t="shared" si="79"/>
        <v>0</v>
      </c>
      <c r="G207" s="492">
        <f t="shared" si="79"/>
        <v>0</v>
      </c>
      <c r="H207" s="492">
        <f t="shared" si="79"/>
        <v>0</v>
      </c>
      <c r="I207" s="492">
        <f t="shared" si="79"/>
        <v>0</v>
      </c>
      <c r="J207" s="492">
        <f t="shared" si="79"/>
        <v>0</v>
      </c>
      <c r="K207" s="492">
        <f t="shared" si="79"/>
        <v>0</v>
      </c>
      <c r="L207" s="492">
        <f t="shared" si="79"/>
        <v>0</v>
      </c>
      <c r="M207" s="492">
        <f t="shared" si="79"/>
        <v>0</v>
      </c>
      <c r="N207" s="492">
        <f t="shared" si="79"/>
        <v>0</v>
      </c>
      <c r="O207" s="492">
        <f t="shared" si="79"/>
        <v>0</v>
      </c>
      <c r="P207" s="492">
        <f t="shared" si="79"/>
        <v>0</v>
      </c>
      <c r="Q207" s="492">
        <f t="shared" si="79"/>
        <v>0</v>
      </c>
      <c r="R207" s="492">
        <f t="shared" si="79"/>
        <v>0</v>
      </c>
      <c r="S207" s="492">
        <f t="shared" si="79"/>
        <v>0</v>
      </c>
      <c r="T207" s="492">
        <f t="shared" si="79"/>
        <v>0</v>
      </c>
      <c r="U207" s="492">
        <f t="shared" si="79"/>
        <v>0</v>
      </c>
      <c r="V207" s="492">
        <f t="shared" si="79"/>
        <v>0</v>
      </c>
      <c r="W207" s="492">
        <f t="shared" si="79"/>
        <v>0</v>
      </c>
      <c r="X207" s="492">
        <f t="shared" si="79"/>
        <v>0</v>
      </c>
      <c r="Y207" s="492">
        <f t="shared" si="79"/>
        <v>0</v>
      </c>
      <c r="Z207" s="492">
        <f t="shared" si="79"/>
        <v>0</v>
      </c>
      <c r="AA207" s="492">
        <f t="shared" si="79"/>
        <v>0</v>
      </c>
      <c r="AB207" s="492">
        <f t="shared" si="79"/>
        <v>0</v>
      </c>
      <c r="AC207" s="492">
        <f t="shared" si="79"/>
        <v>0</v>
      </c>
      <c r="AD207" s="492">
        <f t="shared" si="79"/>
        <v>0</v>
      </c>
      <c r="AE207" s="492">
        <f t="shared" si="79"/>
        <v>0</v>
      </c>
      <c r="AF207" s="492">
        <f t="shared" si="79"/>
        <v>0</v>
      </c>
      <c r="AG207" s="492">
        <f t="shared" si="79"/>
        <v>0</v>
      </c>
      <c r="AH207" s="492">
        <f t="shared" si="79"/>
        <v>0</v>
      </c>
      <c r="AI207" s="492">
        <f t="shared" si="79"/>
        <v>0</v>
      </c>
      <c r="AJ207" s="492">
        <f t="shared" si="79"/>
        <v>0</v>
      </c>
      <c r="AK207" s="492">
        <f t="shared" ref="AK207:CS207" si="80">SUM(AK208:AK214)</f>
        <v>0</v>
      </c>
      <c r="AL207" s="492">
        <f t="shared" si="80"/>
        <v>0</v>
      </c>
      <c r="AM207" s="492">
        <f t="shared" si="80"/>
        <v>0</v>
      </c>
      <c r="AN207" s="492">
        <f t="shared" si="80"/>
        <v>0</v>
      </c>
      <c r="AO207" s="492">
        <f t="shared" si="80"/>
        <v>0</v>
      </c>
      <c r="AP207" s="492">
        <f t="shared" si="80"/>
        <v>0</v>
      </c>
      <c r="AQ207" s="492">
        <f t="shared" si="80"/>
        <v>0</v>
      </c>
      <c r="AR207" s="492">
        <f t="shared" si="80"/>
        <v>0</v>
      </c>
      <c r="AS207" s="492">
        <f t="shared" si="80"/>
        <v>0</v>
      </c>
      <c r="AT207" s="492">
        <f t="shared" si="80"/>
        <v>0</v>
      </c>
      <c r="AU207" s="492">
        <f t="shared" si="80"/>
        <v>0</v>
      </c>
      <c r="AV207" s="492">
        <f t="shared" si="80"/>
        <v>0</v>
      </c>
      <c r="AW207" s="492">
        <f t="shared" si="80"/>
        <v>0</v>
      </c>
      <c r="AX207" s="492">
        <f t="shared" si="80"/>
        <v>0</v>
      </c>
      <c r="AY207" s="492">
        <f t="shared" si="80"/>
        <v>0</v>
      </c>
      <c r="AZ207" s="492">
        <f t="shared" si="80"/>
        <v>0</v>
      </c>
      <c r="BA207" s="492">
        <f t="shared" si="80"/>
        <v>0</v>
      </c>
      <c r="BB207" s="492">
        <f t="shared" si="80"/>
        <v>0</v>
      </c>
      <c r="BC207" s="492">
        <f t="shared" si="80"/>
        <v>0</v>
      </c>
      <c r="BD207" s="492">
        <f t="shared" si="80"/>
        <v>0</v>
      </c>
      <c r="BE207" s="492">
        <f t="shared" si="80"/>
        <v>0</v>
      </c>
      <c r="BF207" s="492">
        <f t="shared" si="80"/>
        <v>0</v>
      </c>
      <c r="BG207" s="492">
        <f t="shared" si="80"/>
        <v>0</v>
      </c>
      <c r="BH207" s="492">
        <f t="shared" si="80"/>
        <v>0</v>
      </c>
      <c r="BI207" s="492">
        <f t="shared" si="80"/>
        <v>0</v>
      </c>
      <c r="BJ207" s="492">
        <f t="shared" si="80"/>
        <v>0</v>
      </c>
      <c r="BK207" s="492">
        <f t="shared" si="80"/>
        <v>0</v>
      </c>
      <c r="BL207" s="492">
        <f t="shared" si="80"/>
        <v>0</v>
      </c>
      <c r="BM207" s="492">
        <f t="shared" si="80"/>
        <v>0</v>
      </c>
      <c r="BN207" s="492">
        <f t="shared" si="80"/>
        <v>0</v>
      </c>
      <c r="BO207" s="492">
        <f t="shared" si="80"/>
        <v>0</v>
      </c>
      <c r="BP207" s="492">
        <f t="shared" si="80"/>
        <v>0</v>
      </c>
      <c r="BQ207" s="492">
        <f t="shared" si="80"/>
        <v>0</v>
      </c>
      <c r="BR207" s="492">
        <f t="shared" si="80"/>
        <v>0</v>
      </c>
      <c r="BS207" s="492">
        <f t="shared" si="80"/>
        <v>0</v>
      </c>
      <c r="BT207" s="492">
        <f t="shared" si="80"/>
        <v>0</v>
      </c>
      <c r="BU207" s="492">
        <f t="shared" si="80"/>
        <v>0</v>
      </c>
      <c r="BV207" s="492">
        <f t="shared" si="80"/>
        <v>0</v>
      </c>
      <c r="BW207" s="492">
        <f t="shared" si="80"/>
        <v>0</v>
      </c>
      <c r="BX207" s="492">
        <f t="shared" si="80"/>
        <v>0</v>
      </c>
      <c r="BY207" s="492">
        <f t="shared" si="80"/>
        <v>0</v>
      </c>
      <c r="BZ207" s="492">
        <f t="shared" si="80"/>
        <v>0</v>
      </c>
      <c r="CA207" s="492">
        <f t="shared" si="80"/>
        <v>0</v>
      </c>
      <c r="CB207" s="492">
        <f t="shared" si="80"/>
        <v>0</v>
      </c>
      <c r="CC207" s="492">
        <f t="shared" si="80"/>
        <v>0</v>
      </c>
      <c r="CD207" s="492">
        <f t="shared" si="80"/>
        <v>0</v>
      </c>
      <c r="CE207" s="492">
        <f t="shared" si="80"/>
        <v>0</v>
      </c>
      <c r="CF207" s="492">
        <f t="shared" si="80"/>
        <v>0</v>
      </c>
      <c r="CG207" s="492">
        <f t="shared" si="80"/>
        <v>0</v>
      </c>
      <c r="CH207" s="492">
        <f t="shared" si="80"/>
        <v>0</v>
      </c>
      <c r="CI207" s="492">
        <f t="shared" si="80"/>
        <v>0</v>
      </c>
      <c r="CJ207" s="492">
        <f t="shared" si="80"/>
        <v>0</v>
      </c>
      <c r="CK207" s="492">
        <f t="shared" si="80"/>
        <v>0</v>
      </c>
      <c r="CL207" s="492">
        <f t="shared" si="80"/>
        <v>0</v>
      </c>
      <c r="CM207" s="492">
        <f t="shared" si="80"/>
        <v>0</v>
      </c>
      <c r="CN207" s="492">
        <f t="shared" si="80"/>
        <v>0</v>
      </c>
      <c r="CO207" s="492">
        <f t="shared" si="80"/>
        <v>0</v>
      </c>
      <c r="CP207" s="492">
        <f t="shared" si="80"/>
        <v>0</v>
      </c>
      <c r="CQ207" s="492">
        <f t="shared" si="80"/>
        <v>0</v>
      </c>
      <c r="CR207" s="492">
        <f t="shared" si="80"/>
        <v>0</v>
      </c>
      <c r="CS207" s="492">
        <f t="shared" si="80"/>
        <v>0</v>
      </c>
      <c r="CT207" s="13"/>
    </row>
    <row r="208" spans="3:98" hidden="1" x14ac:dyDescent="0.35">
      <c r="C208" s="81" t="str">
        <f t="shared" ref="C208:C214" si="81">IF(OR(ISBLANK(C27),C27="Spare"),"",C27)</f>
        <v/>
      </c>
      <c r="D208" s="17" t="str">
        <f t="shared" ref="D208:D214" si="82">D27</f>
        <v/>
      </c>
      <c r="E208" s="492">
        <f>G208+NPV(G.Asm!$F$40,H208:INDEX(H208:CS208,RP))</f>
        <v>0</v>
      </c>
      <c r="F208" s="492">
        <f t="shared" ref="F208:F214" si="83">SUMIF($G$4:$CS$4,"&lt;="&amp;RP,G208:CS208)</f>
        <v>0</v>
      </c>
      <c r="G208" s="66">
        <f t="shared" ref="G208:BR211" si="84">IFERROR($D208*G27,0)</f>
        <v>0</v>
      </c>
      <c r="H208" s="66">
        <f t="shared" si="84"/>
        <v>0</v>
      </c>
      <c r="I208" s="66">
        <f t="shared" si="84"/>
        <v>0</v>
      </c>
      <c r="J208" s="66">
        <f t="shared" si="84"/>
        <v>0</v>
      </c>
      <c r="K208" s="66">
        <f t="shared" si="84"/>
        <v>0</v>
      </c>
      <c r="L208" s="66">
        <f t="shared" si="84"/>
        <v>0</v>
      </c>
      <c r="M208" s="66">
        <f t="shared" si="84"/>
        <v>0</v>
      </c>
      <c r="N208" s="66">
        <f t="shared" si="84"/>
        <v>0</v>
      </c>
      <c r="O208" s="66">
        <f t="shared" si="84"/>
        <v>0</v>
      </c>
      <c r="P208" s="66">
        <f t="shared" si="84"/>
        <v>0</v>
      </c>
      <c r="Q208" s="66">
        <f t="shared" si="84"/>
        <v>0</v>
      </c>
      <c r="R208" s="66">
        <f t="shared" si="84"/>
        <v>0</v>
      </c>
      <c r="S208" s="66">
        <f t="shared" si="84"/>
        <v>0</v>
      </c>
      <c r="T208" s="66">
        <f t="shared" si="84"/>
        <v>0</v>
      </c>
      <c r="U208" s="66">
        <f t="shared" si="84"/>
        <v>0</v>
      </c>
      <c r="V208" s="66">
        <f t="shared" si="84"/>
        <v>0</v>
      </c>
      <c r="W208" s="66">
        <f t="shared" si="84"/>
        <v>0</v>
      </c>
      <c r="X208" s="66">
        <f t="shared" si="84"/>
        <v>0</v>
      </c>
      <c r="Y208" s="66">
        <f t="shared" si="84"/>
        <v>0</v>
      </c>
      <c r="Z208" s="66">
        <f t="shared" si="84"/>
        <v>0</v>
      </c>
      <c r="AA208" s="66">
        <f t="shared" si="84"/>
        <v>0</v>
      </c>
      <c r="AB208" s="66">
        <f t="shared" si="84"/>
        <v>0</v>
      </c>
      <c r="AC208" s="66">
        <f t="shared" si="84"/>
        <v>0</v>
      </c>
      <c r="AD208" s="66">
        <f t="shared" si="84"/>
        <v>0</v>
      </c>
      <c r="AE208" s="66">
        <f t="shared" si="84"/>
        <v>0</v>
      </c>
      <c r="AF208" s="66">
        <f t="shared" si="84"/>
        <v>0</v>
      </c>
      <c r="AG208" s="66">
        <f t="shared" si="84"/>
        <v>0</v>
      </c>
      <c r="AH208" s="66">
        <f t="shared" si="84"/>
        <v>0</v>
      </c>
      <c r="AI208" s="66">
        <f t="shared" si="84"/>
        <v>0</v>
      </c>
      <c r="AJ208" s="66">
        <f t="shared" si="84"/>
        <v>0</v>
      </c>
      <c r="AK208" s="66">
        <f t="shared" si="84"/>
        <v>0</v>
      </c>
      <c r="AL208" s="66">
        <f t="shared" si="84"/>
        <v>0</v>
      </c>
      <c r="AM208" s="66">
        <f t="shared" si="84"/>
        <v>0</v>
      </c>
      <c r="AN208" s="66">
        <f t="shared" si="84"/>
        <v>0</v>
      </c>
      <c r="AO208" s="66">
        <f t="shared" si="84"/>
        <v>0</v>
      </c>
      <c r="AP208" s="66">
        <f t="shared" si="84"/>
        <v>0</v>
      </c>
      <c r="AQ208" s="66">
        <f t="shared" si="84"/>
        <v>0</v>
      </c>
      <c r="AR208" s="66">
        <f t="shared" si="84"/>
        <v>0</v>
      </c>
      <c r="AS208" s="66">
        <f t="shared" si="84"/>
        <v>0</v>
      </c>
      <c r="AT208" s="66">
        <f t="shared" si="84"/>
        <v>0</v>
      </c>
      <c r="AU208" s="66">
        <f t="shared" si="84"/>
        <v>0</v>
      </c>
      <c r="AV208" s="66">
        <f t="shared" si="84"/>
        <v>0</v>
      </c>
      <c r="AW208" s="66">
        <f t="shared" si="84"/>
        <v>0</v>
      </c>
      <c r="AX208" s="66">
        <f t="shared" si="84"/>
        <v>0</v>
      </c>
      <c r="AY208" s="66">
        <f t="shared" si="84"/>
        <v>0</v>
      </c>
      <c r="AZ208" s="66">
        <f t="shared" si="84"/>
        <v>0</v>
      </c>
      <c r="BA208" s="66">
        <f t="shared" si="84"/>
        <v>0</v>
      </c>
      <c r="BB208" s="66">
        <f t="shared" si="84"/>
        <v>0</v>
      </c>
      <c r="BC208" s="66">
        <f t="shared" si="84"/>
        <v>0</v>
      </c>
      <c r="BD208" s="66">
        <f t="shared" si="84"/>
        <v>0</v>
      </c>
      <c r="BE208" s="66">
        <f t="shared" si="84"/>
        <v>0</v>
      </c>
      <c r="BF208" s="66">
        <f t="shared" si="84"/>
        <v>0</v>
      </c>
      <c r="BG208" s="66">
        <f t="shared" si="84"/>
        <v>0</v>
      </c>
      <c r="BH208" s="66">
        <f t="shared" si="84"/>
        <v>0</v>
      </c>
      <c r="BI208" s="66">
        <f t="shared" si="84"/>
        <v>0</v>
      </c>
      <c r="BJ208" s="66">
        <f t="shared" si="84"/>
        <v>0</v>
      </c>
      <c r="BK208" s="66">
        <f t="shared" si="84"/>
        <v>0</v>
      </c>
      <c r="BL208" s="66">
        <f t="shared" si="84"/>
        <v>0</v>
      </c>
      <c r="BM208" s="66">
        <f t="shared" si="84"/>
        <v>0</v>
      </c>
      <c r="BN208" s="66">
        <f t="shared" si="84"/>
        <v>0</v>
      </c>
      <c r="BO208" s="66">
        <f t="shared" si="84"/>
        <v>0</v>
      </c>
      <c r="BP208" s="66">
        <f t="shared" si="84"/>
        <v>0</v>
      </c>
      <c r="BQ208" s="66">
        <f t="shared" si="84"/>
        <v>0</v>
      </c>
      <c r="BR208" s="66">
        <f t="shared" si="84"/>
        <v>0</v>
      </c>
      <c r="BS208" s="66">
        <f t="shared" ref="BS208:CS214" si="85">IFERROR($D208*BS27,0)</f>
        <v>0</v>
      </c>
      <c r="BT208" s="66">
        <f t="shared" si="85"/>
        <v>0</v>
      </c>
      <c r="BU208" s="66">
        <f t="shared" si="85"/>
        <v>0</v>
      </c>
      <c r="BV208" s="66">
        <f t="shared" si="85"/>
        <v>0</v>
      </c>
      <c r="BW208" s="66">
        <f t="shared" si="85"/>
        <v>0</v>
      </c>
      <c r="BX208" s="66">
        <f t="shared" si="85"/>
        <v>0</v>
      </c>
      <c r="BY208" s="66">
        <f t="shared" si="85"/>
        <v>0</v>
      </c>
      <c r="BZ208" s="66">
        <f t="shared" si="85"/>
        <v>0</v>
      </c>
      <c r="CA208" s="66">
        <f t="shared" si="85"/>
        <v>0</v>
      </c>
      <c r="CB208" s="66">
        <f t="shared" si="85"/>
        <v>0</v>
      </c>
      <c r="CC208" s="66">
        <f t="shared" si="85"/>
        <v>0</v>
      </c>
      <c r="CD208" s="66">
        <f t="shared" si="85"/>
        <v>0</v>
      </c>
      <c r="CE208" s="66">
        <f t="shared" si="85"/>
        <v>0</v>
      </c>
      <c r="CF208" s="66">
        <f t="shared" si="85"/>
        <v>0</v>
      </c>
      <c r="CG208" s="66">
        <f t="shared" si="85"/>
        <v>0</v>
      </c>
      <c r="CH208" s="66">
        <f t="shared" si="85"/>
        <v>0</v>
      </c>
      <c r="CI208" s="66">
        <f t="shared" si="85"/>
        <v>0</v>
      </c>
      <c r="CJ208" s="66">
        <f t="shared" si="85"/>
        <v>0</v>
      </c>
      <c r="CK208" s="66">
        <f t="shared" si="85"/>
        <v>0</v>
      </c>
      <c r="CL208" s="66">
        <f t="shared" si="85"/>
        <v>0</v>
      </c>
      <c r="CM208" s="66">
        <f t="shared" si="85"/>
        <v>0</v>
      </c>
      <c r="CN208" s="66">
        <f t="shared" si="85"/>
        <v>0</v>
      </c>
      <c r="CO208" s="66">
        <f t="shared" si="85"/>
        <v>0</v>
      </c>
      <c r="CP208" s="66">
        <f t="shared" si="85"/>
        <v>0</v>
      </c>
      <c r="CQ208" s="66">
        <f t="shared" si="85"/>
        <v>0</v>
      </c>
      <c r="CR208" s="66">
        <f t="shared" si="85"/>
        <v>0</v>
      </c>
      <c r="CS208" s="66">
        <f t="shared" si="85"/>
        <v>0</v>
      </c>
    </row>
    <row r="209" spans="3:98" hidden="1" x14ac:dyDescent="0.35">
      <c r="C209" s="81" t="str">
        <f t="shared" si="81"/>
        <v/>
      </c>
      <c r="D209" s="17" t="str">
        <f t="shared" si="82"/>
        <v/>
      </c>
      <c r="E209" s="492">
        <f>G209+NPV(G.Asm!$F$40,H209:INDEX(H209:CS209,RP))</f>
        <v>0</v>
      </c>
      <c r="F209" s="492">
        <f t="shared" si="83"/>
        <v>0</v>
      </c>
      <c r="G209" s="66">
        <f t="shared" si="84"/>
        <v>0</v>
      </c>
      <c r="H209" s="66">
        <f t="shared" si="84"/>
        <v>0</v>
      </c>
      <c r="I209" s="66">
        <f t="shared" si="84"/>
        <v>0</v>
      </c>
      <c r="J209" s="66">
        <f t="shared" si="84"/>
        <v>0</v>
      </c>
      <c r="K209" s="66">
        <f t="shared" si="84"/>
        <v>0</v>
      </c>
      <c r="L209" s="66">
        <f t="shared" si="84"/>
        <v>0</v>
      </c>
      <c r="M209" s="66">
        <f t="shared" si="84"/>
        <v>0</v>
      </c>
      <c r="N209" s="66">
        <f t="shared" si="84"/>
        <v>0</v>
      </c>
      <c r="O209" s="66">
        <f t="shared" si="84"/>
        <v>0</v>
      </c>
      <c r="P209" s="66">
        <f t="shared" si="84"/>
        <v>0</v>
      </c>
      <c r="Q209" s="66">
        <f t="shared" si="84"/>
        <v>0</v>
      </c>
      <c r="R209" s="66">
        <f t="shared" si="84"/>
        <v>0</v>
      </c>
      <c r="S209" s="66">
        <f t="shared" si="84"/>
        <v>0</v>
      </c>
      <c r="T209" s="66">
        <f t="shared" si="84"/>
        <v>0</v>
      </c>
      <c r="U209" s="66">
        <f t="shared" si="84"/>
        <v>0</v>
      </c>
      <c r="V209" s="66">
        <f t="shared" si="84"/>
        <v>0</v>
      </c>
      <c r="W209" s="66">
        <f t="shared" si="84"/>
        <v>0</v>
      </c>
      <c r="X209" s="66">
        <f t="shared" si="84"/>
        <v>0</v>
      </c>
      <c r="Y209" s="66">
        <f t="shared" si="84"/>
        <v>0</v>
      </c>
      <c r="Z209" s="66">
        <f t="shared" si="84"/>
        <v>0</v>
      </c>
      <c r="AA209" s="66">
        <f t="shared" si="84"/>
        <v>0</v>
      </c>
      <c r="AB209" s="66">
        <f t="shared" si="84"/>
        <v>0</v>
      </c>
      <c r="AC209" s="66">
        <f t="shared" si="84"/>
        <v>0</v>
      </c>
      <c r="AD209" s="66">
        <f t="shared" si="84"/>
        <v>0</v>
      </c>
      <c r="AE209" s="66">
        <f t="shared" si="84"/>
        <v>0</v>
      </c>
      <c r="AF209" s="66">
        <f t="shared" si="84"/>
        <v>0</v>
      </c>
      <c r="AG209" s="66">
        <f t="shared" si="84"/>
        <v>0</v>
      </c>
      <c r="AH209" s="66">
        <f t="shared" si="84"/>
        <v>0</v>
      </c>
      <c r="AI209" s="66">
        <f t="shared" si="84"/>
        <v>0</v>
      </c>
      <c r="AJ209" s="66">
        <f t="shared" si="84"/>
        <v>0</v>
      </c>
      <c r="AK209" s="66">
        <f t="shared" si="84"/>
        <v>0</v>
      </c>
      <c r="AL209" s="66">
        <f t="shared" si="84"/>
        <v>0</v>
      </c>
      <c r="AM209" s="66">
        <f t="shared" si="84"/>
        <v>0</v>
      </c>
      <c r="AN209" s="66">
        <f t="shared" si="84"/>
        <v>0</v>
      </c>
      <c r="AO209" s="66">
        <f t="shared" si="84"/>
        <v>0</v>
      </c>
      <c r="AP209" s="66">
        <f t="shared" si="84"/>
        <v>0</v>
      </c>
      <c r="AQ209" s="66">
        <f t="shared" si="84"/>
        <v>0</v>
      </c>
      <c r="AR209" s="66">
        <f t="shared" si="84"/>
        <v>0</v>
      </c>
      <c r="AS209" s="66">
        <f t="shared" si="84"/>
        <v>0</v>
      </c>
      <c r="AT209" s="66">
        <f t="shared" si="84"/>
        <v>0</v>
      </c>
      <c r="AU209" s="66">
        <f t="shared" si="84"/>
        <v>0</v>
      </c>
      <c r="AV209" s="66">
        <f t="shared" si="84"/>
        <v>0</v>
      </c>
      <c r="AW209" s="66">
        <f t="shared" si="84"/>
        <v>0</v>
      </c>
      <c r="AX209" s="66">
        <f t="shared" si="84"/>
        <v>0</v>
      </c>
      <c r="AY209" s="66">
        <f t="shared" si="84"/>
        <v>0</v>
      </c>
      <c r="AZ209" s="66">
        <f t="shared" si="84"/>
        <v>0</v>
      </c>
      <c r="BA209" s="66">
        <f t="shared" si="84"/>
        <v>0</v>
      </c>
      <c r="BB209" s="66">
        <f t="shared" si="84"/>
        <v>0</v>
      </c>
      <c r="BC209" s="66">
        <f t="shared" si="84"/>
        <v>0</v>
      </c>
      <c r="BD209" s="66">
        <f t="shared" si="84"/>
        <v>0</v>
      </c>
      <c r="BE209" s="66">
        <f t="shared" si="84"/>
        <v>0</v>
      </c>
      <c r="BF209" s="66">
        <f t="shared" si="84"/>
        <v>0</v>
      </c>
      <c r="BG209" s="66">
        <f t="shared" si="84"/>
        <v>0</v>
      </c>
      <c r="BH209" s="66">
        <f t="shared" si="84"/>
        <v>0</v>
      </c>
      <c r="BI209" s="66">
        <f t="shared" si="84"/>
        <v>0</v>
      </c>
      <c r="BJ209" s="66">
        <f t="shared" si="84"/>
        <v>0</v>
      </c>
      <c r="BK209" s="66">
        <f t="shared" si="84"/>
        <v>0</v>
      </c>
      <c r="BL209" s="66">
        <f t="shared" si="84"/>
        <v>0</v>
      </c>
      <c r="BM209" s="66">
        <f t="shared" si="84"/>
        <v>0</v>
      </c>
      <c r="BN209" s="66">
        <f t="shared" si="84"/>
        <v>0</v>
      </c>
      <c r="BO209" s="66">
        <f t="shared" si="84"/>
        <v>0</v>
      </c>
      <c r="BP209" s="66">
        <f t="shared" si="84"/>
        <v>0</v>
      </c>
      <c r="BQ209" s="66">
        <f t="shared" si="84"/>
        <v>0</v>
      </c>
      <c r="BR209" s="66">
        <f t="shared" si="84"/>
        <v>0</v>
      </c>
      <c r="BS209" s="66">
        <f t="shared" si="85"/>
        <v>0</v>
      </c>
      <c r="BT209" s="66">
        <f t="shared" si="85"/>
        <v>0</v>
      </c>
      <c r="BU209" s="66">
        <f t="shared" si="85"/>
        <v>0</v>
      </c>
      <c r="BV209" s="66">
        <f t="shared" si="85"/>
        <v>0</v>
      </c>
      <c r="BW209" s="66">
        <f t="shared" si="85"/>
        <v>0</v>
      </c>
      <c r="BX209" s="66">
        <f t="shared" si="85"/>
        <v>0</v>
      </c>
      <c r="BY209" s="66">
        <f t="shared" si="85"/>
        <v>0</v>
      </c>
      <c r="BZ209" s="66">
        <f t="shared" si="85"/>
        <v>0</v>
      </c>
      <c r="CA209" s="66">
        <f t="shared" si="85"/>
        <v>0</v>
      </c>
      <c r="CB209" s="66">
        <f t="shared" si="85"/>
        <v>0</v>
      </c>
      <c r="CC209" s="66">
        <f t="shared" si="85"/>
        <v>0</v>
      </c>
      <c r="CD209" s="66">
        <f t="shared" si="85"/>
        <v>0</v>
      </c>
      <c r="CE209" s="66">
        <f t="shared" si="85"/>
        <v>0</v>
      </c>
      <c r="CF209" s="66">
        <f t="shared" si="85"/>
        <v>0</v>
      </c>
      <c r="CG209" s="66">
        <f t="shared" si="85"/>
        <v>0</v>
      </c>
      <c r="CH209" s="66">
        <f t="shared" si="85"/>
        <v>0</v>
      </c>
      <c r="CI209" s="66">
        <f t="shared" si="85"/>
        <v>0</v>
      </c>
      <c r="CJ209" s="66">
        <f t="shared" si="85"/>
        <v>0</v>
      </c>
      <c r="CK209" s="66">
        <f t="shared" si="85"/>
        <v>0</v>
      </c>
      <c r="CL209" s="66">
        <f t="shared" si="85"/>
        <v>0</v>
      </c>
      <c r="CM209" s="66">
        <f t="shared" si="85"/>
        <v>0</v>
      </c>
      <c r="CN209" s="66">
        <f t="shared" si="85"/>
        <v>0</v>
      </c>
      <c r="CO209" s="66">
        <f t="shared" si="85"/>
        <v>0</v>
      </c>
      <c r="CP209" s="66">
        <f t="shared" si="85"/>
        <v>0</v>
      </c>
      <c r="CQ209" s="66">
        <f t="shared" si="85"/>
        <v>0</v>
      </c>
      <c r="CR209" s="66">
        <f t="shared" si="85"/>
        <v>0</v>
      </c>
      <c r="CS209" s="66">
        <f t="shared" si="85"/>
        <v>0</v>
      </c>
    </row>
    <row r="210" spans="3:98" hidden="1" x14ac:dyDescent="0.35">
      <c r="C210" s="81" t="str">
        <f t="shared" si="81"/>
        <v/>
      </c>
      <c r="D210" s="17" t="str">
        <f t="shared" si="82"/>
        <v/>
      </c>
      <c r="E210" s="492">
        <f>G210+NPV(G.Asm!$F$40,H210:INDEX(H210:CS210,RP))</f>
        <v>0</v>
      </c>
      <c r="F210" s="492">
        <f t="shared" si="83"/>
        <v>0</v>
      </c>
      <c r="G210" s="66">
        <f t="shared" si="84"/>
        <v>0</v>
      </c>
      <c r="H210" s="66">
        <f t="shared" si="84"/>
        <v>0</v>
      </c>
      <c r="I210" s="66">
        <f t="shared" si="84"/>
        <v>0</v>
      </c>
      <c r="J210" s="66">
        <f t="shared" si="84"/>
        <v>0</v>
      </c>
      <c r="K210" s="66">
        <f t="shared" si="84"/>
        <v>0</v>
      </c>
      <c r="L210" s="66">
        <f t="shared" si="84"/>
        <v>0</v>
      </c>
      <c r="M210" s="66">
        <f t="shared" si="84"/>
        <v>0</v>
      </c>
      <c r="N210" s="66">
        <f t="shared" si="84"/>
        <v>0</v>
      </c>
      <c r="O210" s="66">
        <f t="shared" si="84"/>
        <v>0</v>
      </c>
      <c r="P210" s="66">
        <f t="shared" si="84"/>
        <v>0</v>
      </c>
      <c r="Q210" s="66">
        <f t="shared" si="84"/>
        <v>0</v>
      </c>
      <c r="R210" s="66">
        <f t="shared" si="84"/>
        <v>0</v>
      </c>
      <c r="S210" s="66">
        <f t="shared" si="84"/>
        <v>0</v>
      </c>
      <c r="T210" s="66">
        <f t="shared" si="84"/>
        <v>0</v>
      </c>
      <c r="U210" s="66">
        <f t="shared" si="84"/>
        <v>0</v>
      </c>
      <c r="V210" s="66">
        <f t="shared" si="84"/>
        <v>0</v>
      </c>
      <c r="W210" s="66">
        <f t="shared" si="84"/>
        <v>0</v>
      </c>
      <c r="X210" s="66">
        <f t="shared" si="84"/>
        <v>0</v>
      </c>
      <c r="Y210" s="66">
        <f t="shared" si="84"/>
        <v>0</v>
      </c>
      <c r="Z210" s="66">
        <f t="shared" si="84"/>
        <v>0</v>
      </c>
      <c r="AA210" s="66">
        <f t="shared" si="84"/>
        <v>0</v>
      </c>
      <c r="AB210" s="66">
        <f t="shared" si="84"/>
        <v>0</v>
      </c>
      <c r="AC210" s="66">
        <f t="shared" si="84"/>
        <v>0</v>
      </c>
      <c r="AD210" s="66">
        <f t="shared" si="84"/>
        <v>0</v>
      </c>
      <c r="AE210" s="66">
        <f t="shared" si="84"/>
        <v>0</v>
      </c>
      <c r="AF210" s="66">
        <f t="shared" si="84"/>
        <v>0</v>
      </c>
      <c r="AG210" s="66">
        <f t="shared" si="84"/>
        <v>0</v>
      </c>
      <c r="AH210" s="66">
        <f t="shared" si="84"/>
        <v>0</v>
      </c>
      <c r="AI210" s="66">
        <f t="shared" si="84"/>
        <v>0</v>
      </c>
      <c r="AJ210" s="66">
        <f t="shared" si="84"/>
        <v>0</v>
      </c>
      <c r="AK210" s="66">
        <f t="shared" si="84"/>
        <v>0</v>
      </c>
      <c r="AL210" s="66">
        <f t="shared" si="84"/>
        <v>0</v>
      </c>
      <c r="AM210" s="66">
        <f t="shared" si="84"/>
        <v>0</v>
      </c>
      <c r="AN210" s="66">
        <f t="shared" si="84"/>
        <v>0</v>
      </c>
      <c r="AO210" s="66">
        <f t="shared" si="84"/>
        <v>0</v>
      </c>
      <c r="AP210" s="66">
        <f t="shared" si="84"/>
        <v>0</v>
      </c>
      <c r="AQ210" s="66">
        <f t="shared" si="84"/>
        <v>0</v>
      </c>
      <c r="AR210" s="66">
        <f t="shared" si="84"/>
        <v>0</v>
      </c>
      <c r="AS210" s="66">
        <f t="shared" si="84"/>
        <v>0</v>
      </c>
      <c r="AT210" s="66">
        <f t="shared" si="84"/>
        <v>0</v>
      </c>
      <c r="AU210" s="66">
        <f t="shared" si="84"/>
        <v>0</v>
      </c>
      <c r="AV210" s="66">
        <f t="shared" si="84"/>
        <v>0</v>
      </c>
      <c r="AW210" s="66">
        <f t="shared" si="84"/>
        <v>0</v>
      </c>
      <c r="AX210" s="66">
        <f t="shared" si="84"/>
        <v>0</v>
      </c>
      <c r="AY210" s="66">
        <f t="shared" si="84"/>
        <v>0</v>
      </c>
      <c r="AZ210" s="66">
        <f t="shared" si="84"/>
        <v>0</v>
      </c>
      <c r="BA210" s="66">
        <f t="shared" si="84"/>
        <v>0</v>
      </c>
      <c r="BB210" s="66">
        <f t="shared" si="84"/>
        <v>0</v>
      </c>
      <c r="BC210" s="66">
        <f t="shared" si="84"/>
        <v>0</v>
      </c>
      <c r="BD210" s="66">
        <f t="shared" si="84"/>
        <v>0</v>
      </c>
      <c r="BE210" s="66">
        <f t="shared" si="84"/>
        <v>0</v>
      </c>
      <c r="BF210" s="66">
        <f t="shared" si="84"/>
        <v>0</v>
      </c>
      <c r="BG210" s="66">
        <f t="shared" si="84"/>
        <v>0</v>
      </c>
      <c r="BH210" s="66">
        <f t="shared" si="84"/>
        <v>0</v>
      </c>
      <c r="BI210" s="66">
        <f t="shared" si="84"/>
        <v>0</v>
      </c>
      <c r="BJ210" s="66">
        <f t="shared" si="84"/>
        <v>0</v>
      </c>
      <c r="BK210" s="66">
        <f t="shared" si="84"/>
        <v>0</v>
      </c>
      <c r="BL210" s="66">
        <f t="shared" si="84"/>
        <v>0</v>
      </c>
      <c r="BM210" s="66">
        <f t="shared" si="84"/>
        <v>0</v>
      </c>
      <c r="BN210" s="66">
        <f t="shared" si="84"/>
        <v>0</v>
      </c>
      <c r="BO210" s="66">
        <f t="shared" si="84"/>
        <v>0</v>
      </c>
      <c r="BP210" s="66">
        <f t="shared" si="84"/>
        <v>0</v>
      </c>
      <c r="BQ210" s="66">
        <f t="shared" si="84"/>
        <v>0</v>
      </c>
      <c r="BR210" s="66">
        <f t="shared" si="84"/>
        <v>0</v>
      </c>
      <c r="BS210" s="66">
        <f t="shared" si="85"/>
        <v>0</v>
      </c>
      <c r="BT210" s="66">
        <f t="shared" si="85"/>
        <v>0</v>
      </c>
      <c r="BU210" s="66">
        <f t="shared" si="85"/>
        <v>0</v>
      </c>
      <c r="BV210" s="66">
        <f t="shared" si="85"/>
        <v>0</v>
      </c>
      <c r="BW210" s="66">
        <f t="shared" si="85"/>
        <v>0</v>
      </c>
      <c r="BX210" s="66">
        <f t="shared" si="85"/>
        <v>0</v>
      </c>
      <c r="BY210" s="66">
        <f t="shared" si="85"/>
        <v>0</v>
      </c>
      <c r="BZ210" s="66">
        <f t="shared" si="85"/>
        <v>0</v>
      </c>
      <c r="CA210" s="66">
        <f t="shared" si="85"/>
        <v>0</v>
      </c>
      <c r="CB210" s="66">
        <f t="shared" si="85"/>
        <v>0</v>
      </c>
      <c r="CC210" s="66">
        <f t="shared" si="85"/>
        <v>0</v>
      </c>
      <c r="CD210" s="66">
        <f t="shared" si="85"/>
        <v>0</v>
      </c>
      <c r="CE210" s="66">
        <f t="shared" si="85"/>
        <v>0</v>
      </c>
      <c r="CF210" s="66">
        <f t="shared" si="85"/>
        <v>0</v>
      </c>
      <c r="CG210" s="66">
        <f t="shared" si="85"/>
        <v>0</v>
      </c>
      <c r="CH210" s="66">
        <f t="shared" si="85"/>
        <v>0</v>
      </c>
      <c r="CI210" s="66">
        <f t="shared" si="85"/>
        <v>0</v>
      </c>
      <c r="CJ210" s="66">
        <f t="shared" si="85"/>
        <v>0</v>
      </c>
      <c r="CK210" s="66">
        <f t="shared" si="85"/>
        <v>0</v>
      </c>
      <c r="CL210" s="66">
        <f t="shared" si="85"/>
        <v>0</v>
      </c>
      <c r="CM210" s="66">
        <f t="shared" si="85"/>
        <v>0</v>
      </c>
      <c r="CN210" s="66">
        <f t="shared" si="85"/>
        <v>0</v>
      </c>
      <c r="CO210" s="66">
        <f t="shared" si="85"/>
        <v>0</v>
      </c>
      <c r="CP210" s="66">
        <f t="shared" si="85"/>
        <v>0</v>
      </c>
      <c r="CQ210" s="66">
        <f t="shared" si="85"/>
        <v>0</v>
      </c>
      <c r="CR210" s="66">
        <f t="shared" si="85"/>
        <v>0</v>
      </c>
      <c r="CS210" s="66">
        <f t="shared" si="85"/>
        <v>0</v>
      </c>
    </row>
    <row r="211" spans="3:98" hidden="1" x14ac:dyDescent="0.35">
      <c r="C211" s="81" t="str">
        <f t="shared" si="81"/>
        <v/>
      </c>
      <c r="D211" s="17" t="str">
        <f t="shared" si="82"/>
        <v/>
      </c>
      <c r="E211" s="492">
        <f>G211+NPV(G.Asm!$F$40,H211:INDEX(H211:CS211,RP))</f>
        <v>0</v>
      </c>
      <c r="F211" s="492">
        <f t="shared" si="83"/>
        <v>0</v>
      </c>
      <c r="G211" s="66">
        <f t="shared" si="84"/>
        <v>0</v>
      </c>
      <c r="H211" s="66">
        <f t="shared" si="84"/>
        <v>0</v>
      </c>
      <c r="I211" s="66">
        <f t="shared" si="84"/>
        <v>0</v>
      </c>
      <c r="J211" s="66">
        <f t="shared" si="84"/>
        <v>0</v>
      </c>
      <c r="K211" s="66">
        <f t="shared" si="84"/>
        <v>0</v>
      </c>
      <c r="L211" s="66">
        <f t="shared" si="84"/>
        <v>0</v>
      </c>
      <c r="M211" s="66">
        <f t="shared" si="84"/>
        <v>0</v>
      </c>
      <c r="N211" s="66">
        <f t="shared" si="84"/>
        <v>0</v>
      </c>
      <c r="O211" s="66">
        <f t="shared" si="84"/>
        <v>0</v>
      </c>
      <c r="P211" s="66">
        <f t="shared" si="84"/>
        <v>0</v>
      </c>
      <c r="Q211" s="66">
        <f t="shared" si="84"/>
        <v>0</v>
      </c>
      <c r="R211" s="66">
        <f t="shared" si="84"/>
        <v>0</v>
      </c>
      <c r="S211" s="66">
        <f t="shared" si="84"/>
        <v>0</v>
      </c>
      <c r="T211" s="66">
        <f t="shared" si="84"/>
        <v>0</v>
      </c>
      <c r="U211" s="66">
        <f t="shared" si="84"/>
        <v>0</v>
      </c>
      <c r="V211" s="66">
        <f t="shared" si="84"/>
        <v>0</v>
      </c>
      <c r="W211" s="66">
        <f t="shared" si="84"/>
        <v>0</v>
      </c>
      <c r="X211" s="66">
        <f t="shared" si="84"/>
        <v>0</v>
      </c>
      <c r="Y211" s="66">
        <f t="shared" si="84"/>
        <v>0</v>
      </c>
      <c r="Z211" s="66">
        <f t="shared" si="84"/>
        <v>0</v>
      </c>
      <c r="AA211" s="66">
        <f t="shared" si="84"/>
        <v>0</v>
      </c>
      <c r="AB211" s="66">
        <f t="shared" si="84"/>
        <v>0</v>
      </c>
      <c r="AC211" s="66">
        <f t="shared" si="84"/>
        <v>0</v>
      </c>
      <c r="AD211" s="66">
        <f t="shared" si="84"/>
        <v>0</v>
      </c>
      <c r="AE211" s="66">
        <f t="shared" si="84"/>
        <v>0</v>
      </c>
      <c r="AF211" s="66">
        <f t="shared" si="84"/>
        <v>0</v>
      </c>
      <c r="AG211" s="66">
        <f t="shared" si="84"/>
        <v>0</v>
      </c>
      <c r="AH211" s="66">
        <f t="shared" si="84"/>
        <v>0</v>
      </c>
      <c r="AI211" s="66">
        <f t="shared" si="84"/>
        <v>0</v>
      </c>
      <c r="AJ211" s="66">
        <f t="shared" si="84"/>
        <v>0</v>
      </c>
      <c r="AK211" s="66">
        <f t="shared" si="84"/>
        <v>0</v>
      </c>
      <c r="AL211" s="66">
        <f t="shared" si="84"/>
        <v>0</v>
      </c>
      <c r="AM211" s="66">
        <f t="shared" si="84"/>
        <v>0</v>
      </c>
      <c r="AN211" s="66">
        <f t="shared" si="84"/>
        <v>0</v>
      </c>
      <c r="AO211" s="66">
        <f t="shared" si="84"/>
        <v>0</v>
      </c>
      <c r="AP211" s="66">
        <f t="shared" si="84"/>
        <v>0</v>
      </c>
      <c r="AQ211" s="66">
        <f t="shared" si="84"/>
        <v>0</v>
      </c>
      <c r="AR211" s="66">
        <f t="shared" si="84"/>
        <v>0</v>
      </c>
      <c r="AS211" s="66">
        <f t="shared" si="84"/>
        <v>0</v>
      </c>
      <c r="AT211" s="66">
        <f t="shared" si="84"/>
        <v>0</v>
      </c>
      <c r="AU211" s="66">
        <f t="shared" si="84"/>
        <v>0</v>
      </c>
      <c r="AV211" s="66">
        <f t="shared" si="84"/>
        <v>0</v>
      </c>
      <c r="AW211" s="66">
        <f t="shared" si="84"/>
        <v>0</v>
      </c>
      <c r="AX211" s="66">
        <f t="shared" si="84"/>
        <v>0</v>
      </c>
      <c r="AY211" s="66">
        <f t="shared" si="84"/>
        <v>0</v>
      </c>
      <c r="AZ211" s="66">
        <f t="shared" si="84"/>
        <v>0</v>
      </c>
      <c r="BA211" s="66">
        <f t="shared" si="84"/>
        <v>0</v>
      </c>
      <c r="BB211" s="66">
        <f t="shared" si="84"/>
        <v>0</v>
      </c>
      <c r="BC211" s="66">
        <f t="shared" si="84"/>
        <v>0</v>
      </c>
      <c r="BD211" s="66">
        <f t="shared" si="84"/>
        <v>0</v>
      </c>
      <c r="BE211" s="66">
        <f t="shared" si="84"/>
        <v>0</v>
      </c>
      <c r="BF211" s="66">
        <f t="shared" si="84"/>
        <v>0</v>
      </c>
      <c r="BG211" s="66">
        <f t="shared" si="84"/>
        <v>0</v>
      </c>
      <c r="BH211" s="66">
        <f t="shared" si="84"/>
        <v>0</v>
      </c>
      <c r="BI211" s="66">
        <f t="shared" si="84"/>
        <v>0</v>
      </c>
      <c r="BJ211" s="66">
        <f t="shared" si="84"/>
        <v>0</v>
      </c>
      <c r="BK211" s="66">
        <f t="shared" si="84"/>
        <v>0</v>
      </c>
      <c r="BL211" s="66">
        <f t="shared" si="84"/>
        <v>0</v>
      </c>
      <c r="BM211" s="66">
        <f t="shared" si="84"/>
        <v>0</v>
      </c>
      <c r="BN211" s="66">
        <f t="shared" si="84"/>
        <v>0</v>
      </c>
      <c r="BO211" s="66">
        <f t="shared" si="84"/>
        <v>0</v>
      </c>
      <c r="BP211" s="66">
        <f t="shared" si="84"/>
        <v>0</v>
      </c>
      <c r="BQ211" s="66">
        <f t="shared" si="84"/>
        <v>0</v>
      </c>
      <c r="BR211" s="66">
        <f>IFERROR($D211*BR30,0)</f>
        <v>0</v>
      </c>
      <c r="BS211" s="66">
        <f t="shared" si="85"/>
        <v>0</v>
      </c>
      <c r="BT211" s="66">
        <f t="shared" si="85"/>
        <v>0</v>
      </c>
      <c r="BU211" s="66">
        <f t="shared" si="85"/>
        <v>0</v>
      </c>
      <c r="BV211" s="66">
        <f t="shared" si="85"/>
        <v>0</v>
      </c>
      <c r="BW211" s="66">
        <f t="shared" si="85"/>
        <v>0</v>
      </c>
      <c r="BX211" s="66">
        <f t="shared" si="85"/>
        <v>0</v>
      </c>
      <c r="BY211" s="66">
        <f t="shared" si="85"/>
        <v>0</v>
      </c>
      <c r="BZ211" s="66">
        <f t="shared" si="85"/>
        <v>0</v>
      </c>
      <c r="CA211" s="66">
        <f t="shared" si="85"/>
        <v>0</v>
      </c>
      <c r="CB211" s="66">
        <f t="shared" si="85"/>
        <v>0</v>
      </c>
      <c r="CC211" s="66">
        <f t="shared" si="85"/>
        <v>0</v>
      </c>
      <c r="CD211" s="66">
        <f t="shared" si="85"/>
        <v>0</v>
      </c>
      <c r="CE211" s="66">
        <f t="shared" si="85"/>
        <v>0</v>
      </c>
      <c r="CF211" s="66">
        <f t="shared" si="85"/>
        <v>0</v>
      </c>
      <c r="CG211" s="66">
        <f t="shared" si="85"/>
        <v>0</v>
      </c>
      <c r="CH211" s="66">
        <f t="shared" si="85"/>
        <v>0</v>
      </c>
      <c r="CI211" s="66">
        <f t="shared" si="85"/>
        <v>0</v>
      </c>
      <c r="CJ211" s="66">
        <f t="shared" si="85"/>
        <v>0</v>
      </c>
      <c r="CK211" s="66">
        <f t="shared" si="85"/>
        <v>0</v>
      </c>
      <c r="CL211" s="66">
        <f t="shared" si="85"/>
        <v>0</v>
      </c>
      <c r="CM211" s="66">
        <f t="shared" si="85"/>
        <v>0</v>
      </c>
      <c r="CN211" s="66">
        <f t="shared" si="85"/>
        <v>0</v>
      </c>
      <c r="CO211" s="66">
        <f t="shared" si="85"/>
        <v>0</v>
      </c>
      <c r="CP211" s="66">
        <f t="shared" si="85"/>
        <v>0</v>
      </c>
      <c r="CQ211" s="66">
        <f t="shared" si="85"/>
        <v>0</v>
      </c>
      <c r="CR211" s="66">
        <f t="shared" si="85"/>
        <v>0</v>
      </c>
      <c r="CS211" s="66">
        <f t="shared" si="85"/>
        <v>0</v>
      </c>
    </row>
    <row r="212" spans="3:98" hidden="1" x14ac:dyDescent="0.35">
      <c r="C212" s="81" t="str">
        <f t="shared" si="81"/>
        <v/>
      </c>
      <c r="D212" s="17" t="str">
        <f t="shared" si="82"/>
        <v/>
      </c>
      <c r="E212" s="492">
        <f>G212+NPV(G.Asm!$F$40,H212:INDEX(H212:CS212,RP))</f>
        <v>0</v>
      </c>
      <c r="F212" s="492">
        <f t="shared" si="83"/>
        <v>0</v>
      </c>
      <c r="G212" s="66">
        <f t="shared" ref="G212:BR214" si="86">IFERROR($D212*G31,0)</f>
        <v>0</v>
      </c>
      <c r="H212" s="66">
        <f t="shared" si="86"/>
        <v>0</v>
      </c>
      <c r="I212" s="66">
        <f t="shared" si="86"/>
        <v>0</v>
      </c>
      <c r="J212" s="66">
        <f t="shared" si="86"/>
        <v>0</v>
      </c>
      <c r="K212" s="66">
        <f t="shared" si="86"/>
        <v>0</v>
      </c>
      <c r="L212" s="66">
        <f t="shared" si="86"/>
        <v>0</v>
      </c>
      <c r="M212" s="66">
        <f t="shared" si="86"/>
        <v>0</v>
      </c>
      <c r="N212" s="66">
        <f t="shared" si="86"/>
        <v>0</v>
      </c>
      <c r="O212" s="66">
        <f t="shared" si="86"/>
        <v>0</v>
      </c>
      <c r="P212" s="66">
        <f t="shared" si="86"/>
        <v>0</v>
      </c>
      <c r="Q212" s="66">
        <f t="shared" si="86"/>
        <v>0</v>
      </c>
      <c r="R212" s="66">
        <f t="shared" si="86"/>
        <v>0</v>
      </c>
      <c r="S212" s="66">
        <f t="shared" si="86"/>
        <v>0</v>
      </c>
      <c r="T212" s="66">
        <f t="shared" si="86"/>
        <v>0</v>
      </c>
      <c r="U212" s="66">
        <f t="shared" si="86"/>
        <v>0</v>
      </c>
      <c r="V212" s="66">
        <f t="shared" si="86"/>
        <v>0</v>
      </c>
      <c r="W212" s="66">
        <f t="shared" si="86"/>
        <v>0</v>
      </c>
      <c r="X212" s="66">
        <f t="shared" si="86"/>
        <v>0</v>
      </c>
      <c r="Y212" s="66">
        <f t="shared" si="86"/>
        <v>0</v>
      </c>
      <c r="Z212" s="66">
        <f t="shared" si="86"/>
        <v>0</v>
      </c>
      <c r="AA212" s="66">
        <f t="shared" si="86"/>
        <v>0</v>
      </c>
      <c r="AB212" s="66">
        <f t="shared" si="86"/>
        <v>0</v>
      </c>
      <c r="AC212" s="66">
        <f t="shared" si="86"/>
        <v>0</v>
      </c>
      <c r="AD212" s="66">
        <f t="shared" si="86"/>
        <v>0</v>
      </c>
      <c r="AE212" s="66">
        <f t="shared" si="86"/>
        <v>0</v>
      </c>
      <c r="AF212" s="66">
        <f t="shared" si="86"/>
        <v>0</v>
      </c>
      <c r="AG212" s="66">
        <f t="shared" si="86"/>
        <v>0</v>
      </c>
      <c r="AH212" s="66">
        <f t="shared" si="86"/>
        <v>0</v>
      </c>
      <c r="AI212" s="66">
        <f t="shared" si="86"/>
        <v>0</v>
      </c>
      <c r="AJ212" s="66">
        <f t="shared" si="86"/>
        <v>0</v>
      </c>
      <c r="AK212" s="66">
        <f t="shared" si="86"/>
        <v>0</v>
      </c>
      <c r="AL212" s="66">
        <f t="shared" si="86"/>
        <v>0</v>
      </c>
      <c r="AM212" s="66">
        <f t="shared" si="86"/>
        <v>0</v>
      </c>
      <c r="AN212" s="66">
        <f t="shared" si="86"/>
        <v>0</v>
      </c>
      <c r="AO212" s="66">
        <f t="shared" si="86"/>
        <v>0</v>
      </c>
      <c r="AP212" s="66">
        <f t="shared" si="86"/>
        <v>0</v>
      </c>
      <c r="AQ212" s="66">
        <f t="shared" si="86"/>
        <v>0</v>
      </c>
      <c r="AR212" s="66">
        <f t="shared" si="86"/>
        <v>0</v>
      </c>
      <c r="AS212" s="66">
        <f t="shared" si="86"/>
        <v>0</v>
      </c>
      <c r="AT212" s="66">
        <f t="shared" si="86"/>
        <v>0</v>
      </c>
      <c r="AU212" s="66">
        <f t="shared" si="86"/>
        <v>0</v>
      </c>
      <c r="AV212" s="66">
        <f t="shared" si="86"/>
        <v>0</v>
      </c>
      <c r="AW212" s="66">
        <f t="shared" si="86"/>
        <v>0</v>
      </c>
      <c r="AX212" s="66">
        <f t="shared" si="86"/>
        <v>0</v>
      </c>
      <c r="AY212" s="66">
        <f t="shared" si="86"/>
        <v>0</v>
      </c>
      <c r="AZ212" s="66">
        <f t="shared" si="86"/>
        <v>0</v>
      </c>
      <c r="BA212" s="66">
        <f t="shared" si="86"/>
        <v>0</v>
      </c>
      <c r="BB212" s="66">
        <f t="shared" si="86"/>
        <v>0</v>
      </c>
      <c r="BC212" s="66">
        <f t="shared" si="86"/>
        <v>0</v>
      </c>
      <c r="BD212" s="66">
        <f t="shared" si="86"/>
        <v>0</v>
      </c>
      <c r="BE212" s="66">
        <f t="shared" si="86"/>
        <v>0</v>
      </c>
      <c r="BF212" s="66">
        <f t="shared" si="86"/>
        <v>0</v>
      </c>
      <c r="BG212" s="66">
        <f t="shared" si="86"/>
        <v>0</v>
      </c>
      <c r="BH212" s="66">
        <f t="shared" si="86"/>
        <v>0</v>
      </c>
      <c r="BI212" s="66">
        <f t="shared" si="86"/>
        <v>0</v>
      </c>
      <c r="BJ212" s="66">
        <f t="shared" si="86"/>
        <v>0</v>
      </c>
      <c r="BK212" s="66">
        <f t="shared" si="86"/>
        <v>0</v>
      </c>
      <c r="BL212" s="66">
        <f t="shared" si="86"/>
        <v>0</v>
      </c>
      <c r="BM212" s="66">
        <f t="shared" si="86"/>
        <v>0</v>
      </c>
      <c r="BN212" s="66">
        <f t="shared" si="86"/>
        <v>0</v>
      </c>
      <c r="BO212" s="66">
        <f t="shared" si="86"/>
        <v>0</v>
      </c>
      <c r="BP212" s="66">
        <f t="shared" si="86"/>
        <v>0</v>
      </c>
      <c r="BQ212" s="66">
        <f t="shared" si="86"/>
        <v>0</v>
      </c>
      <c r="BR212" s="66">
        <f t="shared" si="86"/>
        <v>0</v>
      </c>
      <c r="BS212" s="66">
        <f t="shared" si="85"/>
        <v>0</v>
      </c>
      <c r="BT212" s="66">
        <f t="shared" si="85"/>
        <v>0</v>
      </c>
      <c r="BU212" s="66">
        <f t="shared" si="85"/>
        <v>0</v>
      </c>
      <c r="BV212" s="66">
        <f t="shared" si="85"/>
        <v>0</v>
      </c>
      <c r="BW212" s="66">
        <f t="shared" si="85"/>
        <v>0</v>
      </c>
      <c r="BX212" s="66">
        <f t="shared" si="85"/>
        <v>0</v>
      </c>
      <c r="BY212" s="66">
        <f t="shared" si="85"/>
        <v>0</v>
      </c>
      <c r="BZ212" s="66">
        <f t="shared" si="85"/>
        <v>0</v>
      </c>
      <c r="CA212" s="66">
        <f t="shared" si="85"/>
        <v>0</v>
      </c>
      <c r="CB212" s="66">
        <f t="shared" si="85"/>
        <v>0</v>
      </c>
      <c r="CC212" s="66">
        <f t="shared" si="85"/>
        <v>0</v>
      </c>
      <c r="CD212" s="66">
        <f t="shared" si="85"/>
        <v>0</v>
      </c>
      <c r="CE212" s="66">
        <f t="shared" si="85"/>
        <v>0</v>
      </c>
      <c r="CF212" s="66">
        <f t="shared" si="85"/>
        <v>0</v>
      </c>
      <c r="CG212" s="66">
        <f t="shared" si="85"/>
        <v>0</v>
      </c>
      <c r="CH212" s="66">
        <f t="shared" si="85"/>
        <v>0</v>
      </c>
      <c r="CI212" s="66">
        <f t="shared" si="85"/>
        <v>0</v>
      </c>
      <c r="CJ212" s="66">
        <f t="shared" si="85"/>
        <v>0</v>
      </c>
      <c r="CK212" s="66">
        <f t="shared" si="85"/>
        <v>0</v>
      </c>
      <c r="CL212" s="66">
        <f t="shared" si="85"/>
        <v>0</v>
      </c>
      <c r="CM212" s="66">
        <f t="shared" si="85"/>
        <v>0</v>
      </c>
      <c r="CN212" s="66">
        <f t="shared" si="85"/>
        <v>0</v>
      </c>
      <c r="CO212" s="66">
        <f t="shared" si="85"/>
        <v>0</v>
      </c>
      <c r="CP212" s="66">
        <f t="shared" si="85"/>
        <v>0</v>
      </c>
      <c r="CQ212" s="66">
        <f t="shared" si="85"/>
        <v>0</v>
      </c>
      <c r="CR212" s="66">
        <f t="shared" si="85"/>
        <v>0</v>
      </c>
      <c r="CS212" s="66">
        <f t="shared" si="85"/>
        <v>0</v>
      </c>
    </row>
    <row r="213" spans="3:98" hidden="1" x14ac:dyDescent="0.35">
      <c r="C213" s="81" t="str">
        <f t="shared" si="81"/>
        <v/>
      </c>
      <c r="D213" s="17" t="str">
        <f t="shared" si="82"/>
        <v/>
      </c>
      <c r="E213" s="492">
        <f>G213+NPV(G.Asm!$F$40,H213:INDEX(H213:CS213,RP))</f>
        <v>0</v>
      </c>
      <c r="F213" s="492">
        <f t="shared" si="83"/>
        <v>0</v>
      </c>
      <c r="G213" s="66">
        <f t="shared" si="86"/>
        <v>0</v>
      </c>
      <c r="H213" s="66">
        <f t="shared" si="86"/>
        <v>0</v>
      </c>
      <c r="I213" s="66">
        <f t="shared" si="86"/>
        <v>0</v>
      </c>
      <c r="J213" s="66">
        <f t="shared" si="86"/>
        <v>0</v>
      </c>
      <c r="K213" s="66">
        <f t="shared" si="86"/>
        <v>0</v>
      </c>
      <c r="L213" s="66">
        <f t="shared" si="86"/>
        <v>0</v>
      </c>
      <c r="M213" s="66">
        <f t="shared" si="86"/>
        <v>0</v>
      </c>
      <c r="N213" s="66">
        <f t="shared" si="86"/>
        <v>0</v>
      </c>
      <c r="O213" s="66">
        <f t="shared" si="86"/>
        <v>0</v>
      </c>
      <c r="P213" s="66">
        <f t="shared" si="86"/>
        <v>0</v>
      </c>
      <c r="Q213" s="66">
        <f t="shared" si="86"/>
        <v>0</v>
      </c>
      <c r="R213" s="66">
        <f t="shared" si="86"/>
        <v>0</v>
      </c>
      <c r="S213" s="66">
        <f t="shared" si="86"/>
        <v>0</v>
      </c>
      <c r="T213" s="66">
        <f t="shared" si="86"/>
        <v>0</v>
      </c>
      <c r="U213" s="66">
        <f t="shared" si="86"/>
        <v>0</v>
      </c>
      <c r="V213" s="66">
        <f t="shared" si="86"/>
        <v>0</v>
      </c>
      <c r="W213" s="66">
        <f t="shared" si="86"/>
        <v>0</v>
      </c>
      <c r="X213" s="66">
        <f t="shared" si="86"/>
        <v>0</v>
      </c>
      <c r="Y213" s="66">
        <f t="shared" si="86"/>
        <v>0</v>
      </c>
      <c r="Z213" s="66">
        <f t="shared" si="86"/>
        <v>0</v>
      </c>
      <c r="AA213" s="66">
        <f t="shared" si="86"/>
        <v>0</v>
      </c>
      <c r="AB213" s="66">
        <f t="shared" si="86"/>
        <v>0</v>
      </c>
      <c r="AC213" s="66">
        <f t="shared" si="86"/>
        <v>0</v>
      </c>
      <c r="AD213" s="66">
        <f t="shared" si="86"/>
        <v>0</v>
      </c>
      <c r="AE213" s="66">
        <f t="shared" si="86"/>
        <v>0</v>
      </c>
      <c r="AF213" s="66">
        <f t="shared" si="86"/>
        <v>0</v>
      </c>
      <c r="AG213" s="66">
        <f t="shared" si="86"/>
        <v>0</v>
      </c>
      <c r="AH213" s="66">
        <f t="shared" si="86"/>
        <v>0</v>
      </c>
      <c r="AI213" s="66">
        <f t="shared" si="86"/>
        <v>0</v>
      </c>
      <c r="AJ213" s="66">
        <f t="shared" si="86"/>
        <v>0</v>
      </c>
      <c r="AK213" s="66">
        <f t="shared" si="86"/>
        <v>0</v>
      </c>
      <c r="AL213" s="66">
        <f t="shared" si="86"/>
        <v>0</v>
      </c>
      <c r="AM213" s="66">
        <f t="shared" si="86"/>
        <v>0</v>
      </c>
      <c r="AN213" s="66">
        <f t="shared" si="86"/>
        <v>0</v>
      </c>
      <c r="AO213" s="66">
        <f t="shared" si="86"/>
        <v>0</v>
      </c>
      <c r="AP213" s="66">
        <f t="shared" si="86"/>
        <v>0</v>
      </c>
      <c r="AQ213" s="66">
        <f t="shared" si="86"/>
        <v>0</v>
      </c>
      <c r="AR213" s="66">
        <f t="shared" si="86"/>
        <v>0</v>
      </c>
      <c r="AS213" s="66">
        <f t="shared" si="86"/>
        <v>0</v>
      </c>
      <c r="AT213" s="66">
        <f t="shared" si="86"/>
        <v>0</v>
      </c>
      <c r="AU213" s="66">
        <f t="shared" si="86"/>
        <v>0</v>
      </c>
      <c r="AV213" s="66">
        <f t="shared" si="86"/>
        <v>0</v>
      </c>
      <c r="AW213" s="66">
        <f t="shared" si="86"/>
        <v>0</v>
      </c>
      <c r="AX213" s="66">
        <f t="shared" si="86"/>
        <v>0</v>
      </c>
      <c r="AY213" s="66">
        <f t="shared" si="86"/>
        <v>0</v>
      </c>
      <c r="AZ213" s="66">
        <f t="shared" si="86"/>
        <v>0</v>
      </c>
      <c r="BA213" s="66">
        <f t="shared" si="86"/>
        <v>0</v>
      </c>
      <c r="BB213" s="66">
        <f t="shared" si="86"/>
        <v>0</v>
      </c>
      <c r="BC213" s="66">
        <f t="shared" si="86"/>
        <v>0</v>
      </c>
      <c r="BD213" s="66">
        <f t="shared" si="86"/>
        <v>0</v>
      </c>
      <c r="BE213" s="66">
        <f t="shared" si="86"/>
        <v>0</v>
      </c>
      <c r="BF213" s="66">
        <f t="shared" si="86"/>
        <v>0</v>
      </c>
      <c r="BG213" s="66">
        <f t="shared" si="86"/>
        <v>0</v>
      </c>
      <c r="BH213" s="66">
        <f t="shared" si="86"/>
        <v>0</v>
      </c>
      <c r="BI213" s="66">
        <f t="shared" si="86"/>
        <v>0</v>
      </c>
      <c r="BJ213" s="66">
        <f t="shared" si="86"/>
        <v>0</v>
      </c>
      <c r="BK213" s="66">
        <f t="shared" si="86"/>
        <v>0</v>
      </c>
      <c r="BL213" s="66">
        <f t="shared" si="86"/>
        <v>0</v>
      </c>
      <c r="BM213" s="66">
        <f t="shared" si="86"/>
        <v>0</v>
      </c>
      <c r="BN213" s="66">
        <f t="shared" si="86"/>
        <v>0</v>
      </c>
      <c r="BO213" s="66">
        <f t="shared" si="86"/>
        <v>0</v>
      </c>
      <c r="BP213" s="66">
        <f t="shared" si="86"/>
        <v>0</v>
      </c>
      <c r="BQ213" s="66">
        <f t="shared" si="86"/>
        <v>0</v>
      </c>
      <c r="BR213" s="66">
        <f t="shared" si="86"/>
        <v>0</v>
      </c>
      <c r="BS213" s="66">
        <f t="shared" si="85"/>
        <v>0</v>
      </c>
      <c r="BT213" s="66">
        <f t="shared" si="85"/>
        <v>0</v>
      </c>
      <c r="BU213" s="66">
        <f t="shared" si="85"/>
        <v>0</v>
      </c>
      <c r="BV213" s="66">
        <f t="shared" si="85"/>
        <v>0</v>
      </c>
      <c r="BW213" s="66">
        <f t="shared" si="85"/>
        <v>0</v>
      </c>
      <c r="BX213" s="66">
        <f t="shared" si="85"/>
        <v>0</v>
      </c>
      <c r="BY213" s="66">
        <f t="shared" si="85"/>
        <v>0</v>
      </c>
      <c r="BZ213" s="66">
        <f t="shared" si="85"/>
        <v>0</v>
      </c>
      <c r="CA213" s="66">
        <f t="shared" si="85"/>
        <v>0</v>
      </c>
      <c r="CB213" s="66">
        <f t="shared" si="85"/>
        <v>0</v>
      </c>
      <c r="CC213" s="66">
        <f t="shared" si="85"/>
        <v>0</v>
      </c>
      <c r="CD213" s="66">
        <f t="shared" si="85"/>
        <v>0</v>
      </c>
      <c r="CE213" s="66">
        <f t="shared" si="85"/>
        <v>0</v>
      </c>
      <c r="CF213" s="66">
        <f t="shared" si="85"/>
        <v>0</v>
      </c>
      <c r="CG213" s="66">
        <f t="shared" si="85"/>
        <v>0</v>
      </c>
      <c r="CH213" s="66">
        <f t="shared" si="85"/>
        <v>0</v>
      </c>
      <c r="CI213" s="66">
        <f t="shared" si="85"/>
        <v>0</v>
      </c>
      <c r="CJ213" s="66">
        <f t="shared" si="85"/>
        <v>0</v>
      </c>
      <c r="CK213" s="66">
        <f t="shared" si="85"/>
        <v>0</v>
      </c>
      <c r="CL213" s="66">
        <f t="shared" si="85"/>
        <v>0</v>
      </c>
      <c r="CM213" s="66">
        <f t="shared" si="85"/>
        <v>0</v>
      </c>
      <c r="CN213" s="66">
        <f t="shared" si="85"/>
        <v>0</v>
      </c>
      <c r="CO213" s="66">
        <f t="shared" si="85"/>
        <v>0</v>
      </c>
      <c r="CP213" s="66">
        <f t="shared" si="85"/>
        <v>0</v>
      </c>
      <c r="CQ213" s="66">
        <f t="shared" si="85"/>
        <v>0</v>
      </c>
      <c r="CR213" s="66">
        <f t="shared" si="85"/>
        <v>0</v>
      </c>
      <c r="CS213" s="66">
        <f t="shared" si="85"/>
        <v>0</v>
      </c>
    </row>
    <row r="214" spans="3:98" hidden="1" x14ac:dyDescent="0.35">
      <c r="C214" s="81" t="str">
        <f t="shared" si="81"/>
        <v/>
      </c>
      <c r="D214" s="17" t="str">
        <f t="shared" si="82"/>
        <v/>
      </c>
      <c r="E214" s="492">
        <f>G214+NPV(G.Asm!$F$40,H214:INDEX(H214:CS214,RP))</f>
        <v>0</v>
      </c>
      <c r="F214" s="492">
        <f t="shared" si="83"/>
        <v>0</v>
      </c>
      <c r="G214" s="66">
        <f t="shared" si="86"/>
        <v>0</v>
      </c>
      <c r="H214" s="66">
        <f t="shared" si="86"/>
        <v>0</v>
      </c>
      <c r="I214" s="66">
        <f t="shared" si="86"/>
        <v>0</v>
      </c>
      <c r="J214" s="66">
        <f t="shared" si="86"/>
        <v>0</v>
      </c>
      <c r="K214" s="66">
        <f t="shared" si="86"/>
        <v>0</v>
      </c>
      <c r="L214" s="66">
        <f t="shared" si="86"/>
        <v>0</v>
      </c>
      <c r="M214" s="66">
        <f t="shared" si="86"/>
        <v>0</v>
      </c>
      <c r="N214" s="66">
        <f t="shared" si="86"/>
        <v>0</v>
      </c>
      <c r="O214" s="66">
        <f t="shared" si="86"/>
        <v>0</v>
      </c>
      <c r="P214" s="66">
        <f t="shared" si="86"/>
        <v>0</v>
      </c>
      <c r="Q214" s="66">
        <f t="shared" si="86"/>
        <v>0</v>
      </c>
      <c r="R214" s="66">
        <f t="shared" si="86"/>
        <v>0</v>
      </c>
      <c r="S214" s="66">
        <f t="shared" si="86"/>
        <v>0</v>
      </c>
      <c r="T214" s="66">
        <f t="shared" si="86"/>
        <v>0</v>
      </c>
      <c r="U214" s="66">
        <f t="shared" si="86"/>
        <v>0</v>
      </c>
      <c r="V214" s="66">
        <f t="shared" si="86"/>
        <v>0</v>
      </c>
      <c r="W214" s="66">
        <f t="shared" si="86"/>
        <v>0</v>
      </c>
      <c r="X214" s="66">
        <f t="shared" si="86"/>
        <v>0</v>
      </c>
      <c r="Y214" s="66">
        <f t="shared" si="86"/>
        <v>0</v>
      </c>
      <c r="Z214" s="66">
        <f t="shared" si="86"/>
        <v>0</v>
      </c>
      <c r="AA214" s="66">
        <f t="shared" si="86"/>
        <v>0</v>
      </c>
      <c r="AB214" s="66">
        <f t="shared" si="86"/>
        <v>0</v>
      </c>
      <c r="AC214" s="66">
        <f t="shared" si="86"/>
        <v>0</v>
      </c>
      <c r="AD214" s="66">
        <f t="shared" si="86"/>
        <v>0</v>
      </c>
      <c r="AE214" s="66">
        <f t="shared" si="86"/>
        <v>0</v>
      </c>
      <c r="AF214" s="66">
        <f t="shared" si="86"/>
        <v>0</v>
      </c>
      <c r="AG214" s="66">
        <f t="shared" si="86"/>
        <v>0</v>
      </c>
      <c r="AH214" s="66">
        <f t="shared" si="86"/>
        <v>0</v>
      </c>
      <c r="AI214" s="66">
        <f t="shared" si="86"/>
        <v>0</v>
      </c>
      <c r="AJ214" s="66">
        <f t="shared" si="86"/>
        <v>0</v>
      </c>
      <c r="AK214" s="66">
        <f t="shared" si="86"/>
        <v>0</v>
      </c>
      <c r="AL214" s="66">
        <f t="shared" si="86"/>
        <v>0</v>
      </c>
      <c r="AM214" s="66">
        <f t="shared" si="86"/>
        <v>0</v>
      </c>
      <c r="AN214" s="66">
        <f t="shared" si="86"/>
        <v>0</v>
      </c>
      <c r="AO214" s="66">
        <f t="shared" si="86"/>
        <v>0</v>
      </c>
      <c r="AP214" s="66">
        <f t="shared" si="86"/>
        <v>0</v>
      </c>
      <c r="AQ214" s="66">
        <f t="shared" si="86"/>
        <v>0</v>
      </c>
      <c r="AR214" s="66">
        <f t="shared" si="86"/>
        <v>0</v>
      </c>
      <c r="AS214" s="66">
        <f t="shared" si="86"/>
        <v>0</v>
      </c>
      <c r="AT214" s="66">
        <f t="shared" si="86"/>
        <v>0</v>
      </c>
      <c r="AU214" s="66">
        <f t="shared" si="86"/>
        <v>0</v>
      </c>
      <c r="AV214" s="66">
        <f t="shared" si="86"/>
        <v>0</v>
      </c>
      <c r="AW214" s="66">
        <f t="shared" si="86"/>
        <v>0</v>
      </c>
      <c r="AX214" s="66">
        <f t="shared" si="86"/>
        <v>0</v>
      </c>
      <c r="AY214" s="66">
        <f t="shared" si="86"/>
        <v>0</v>
      </c>
      <c r="AZ214" s="66">
        <f t="shared" si="86"/>
        <v>0</v>
      </c>
      <c r="BA214" s="66">
        <f t="shared" si="86"/>
        <v>0</v>
      </c>
      <c r="BB214" s="66">
        <f t="shared" si="86"/>
        <v>0</v>
      </c>
      <c r="BC214" s="66">
        <f t="shared" si="86"/>
        <v>0</v>
      </c>
      <c r="BD214" s="66">
        <f t="shared" si="86"/>
        <v>0</v>
      </c>
      <c r="BE214" s="66">
        <f t="shared" si="86"/>
        <v>0</v>
      </c>
      <c r="BF214" s="66">
        <f t="shared" si="86"/>
        <v>0</v>
      </c>
      <c r="BG214" s="66">
        <f t="shared" si="86"/>
        <v>0</v>
      </c>
      <c r="BH214" s="66">
        <f t="shared" si="86"/>
        <v>0</v>
      </c>
      <c r="BI214" s="66">
        <f t="shared" si="86"/>
        <v>0</v>
      </c>
      <c r="BJ214" s="66">
        <f t="shared" si="86"/>
        <v>0</v>
      </c>
      <c r="BK214" s="66">
        <f t="shared" si="86"/>
        <v>0</v>
      </c>
      <c r="BL214" s="66">
        <f t="shared" si="86"/>
        <v>0</v>
      </c>
      <c r="BM214" s="66">
        <f t="shared" si="86"/>
        <v>0</v>
      </c>
      <c r="BN214" s="66">
        <f t="shared" si="86"/>
        <v>0</v>
      </c>
      <c r="BO214" s="66">
        <f t="shared" si="86"/>
        <v>0</v>
      </c>
      <c r="BP214" s="66">
        <f t="shared" si="86"/>
        <v>0</v>
      </c>
      <c r="BQ214" s="66">
        <f t="shared" si="86"/>
        <v>0</v>
      </c>
      <c r="BR214" s="66">
        <f t="shared" si="86"/>
        <v>0</v>
      </c>
      <c r="BS214" s="66">
        <f t="shared" si="85"/>
        <v>0</v>
      </c>
      <c r="BT214" s="66">
        <f t="shared" si="85"/>
        <v>0</v>
      </c>
      <c r="BU214" s="66">
        <f t="shared" si="85"/>
        <v>0</v>
      </c>
      <c r="BV214" s="66">
        <f t="shared" si="85"/>
        <v>0</v>
      </c>
      <c r="BW214" s="66">
        <f t="shared" si="85"/>
        <v>0</v>
      </c>
      <c r="BX214" s="66">
        <f t="shared" si="85"/>
        <v>0</v>
      </c>
      <c r="BY214" s="66">
        <f t="shared" si="85"/>
        <v>0</v>
      </c>
      <c r="BZ214" s="66">
        <f t="shared" si="85"/>
        <v>0</v>
      </c>
      <c r="CA214" s="66">
        <f t="shared" si="85"/>
        <v>0</v>
      </c>
      <c r="CB214" s="66">
        <f t="shared" si="85"/>
        <v>0</v>
      </c>
      <c r="CC214" s="66">
        <f t="shared" si="85"/>
        <v>0</v>
      </c>
      <c r="CD214" s="66">
        <f t="shared" si="85"/>
        <v>0</v>
      </c>
      <c r="CE214" s="66">
        <f t="shared" si="85"/>
        <v>0</v>
      </c>
      <c r="CF214" s="66">
        <f t="shared" si="85"/>
        <v>0</v>
      </c>
      <c r="CG214" s="66">
        <f t="shared" si="85"/>
        <v>0</v>
      </c>
      <c r="CH214" s="66">
        <f t="shared" si="85"/>
        <v>0</v>
      </c>
      <c r="CI214" s="66">
        <f t="shared" si="85"/>
        <v>0</v>
      </c>
      <c r="CJ214" s="66">
        <f t="shared" si="85"/>
        <v>0</v>
      </c>
      <c r="CK214" s="66">
        <f t="shared" si="85"/>
        <v>0</v>
      </c>
      <c r="CL214" s="66">
        <f t="shared" si="85"/>
        <v>0</v>
      </c>
      <c r="CM214" s="66">
        <f t="shared" si="85"/>
        <v>0</v>
      </c>
      <c r="CN214" s="66">
        <f t="shared" si="85"/>
        <v>0</v>
      </c>
      <c r="CO214" s="66">
        <f t="shared" si="85"/>
        <v>0</v>
      </c>
      <c r="CP214" s="66">
        <f t="shared" si="85"/>
        <v>0</v>
      </c>
      <c r="CQ214" s="66">
        <f t="shared" si="85"/>
        <v>0</v>
      </c>
      <c r="CR214" s="66">
        <f t="shared" si="85"/>
        <v>0</v>
      </c>
      <c r="CS214" s="66">
        <f t="shared" si="85"/>
        <v>0</v>
      </c>
    </row>
    <row r="215" spans="3:98" hidden="1" x14ac:dyDescent="0.35">
      <c r="C215" s="87"/>
      <c r="E215" s="495"/>
      <c r="F215" s="495"/>
      <c r="G215" s="131"/>
      <c r="H215" s="131"/>
      <c r="I215" s="131"/>
      <c r="J215" s="131"/>
      <c r="K215" s="131"/>
      <c r="L215" s="131"/>
      <c r="M215" s="131"/>
      <c r="N215" s="131"/>
      <c r="O215" s="131"/>
      <c r="P215" s="131"/>
      <c r="Q215" s="131"/>
      <c r="R215" s="131"/>
      <c r="S215" s="131"/>
      <c r="T215" s="131"/>
      <c r="U215" s="131"/>
      <c r="V215" s="131"/>
      <c r="W215" s="131"/>
      <c r="X215" s="131"/>
      <c r="Y215" s="131"/>
      <c r="Z215" s="131"/>
      <c r="AA215" s="131"/>
      <c r="AB215" s="131"/>
      <c r="AC215" s="131"/>
      <c r="AD215" s="131"/>
      <c r="AE215" s="131"/>
      <c r="AF215" s="131"/>
      <c r="AG215" s="131"/>
      <c r="AH215" s="131"/>
      <c r="AI215" s="131"/>
      <c r="AJ215" s="131"/>
      <c r="AK215" s="131"/>
      <c r="AL215" s="131"/>
      <c r="AM215" s="131"/>
      <c r="AN215" s="131"/>
      <c r="AO215" s="131"/>
      <c r="AP215" s="131"/>
      <c r="AQ215" s="131"/>
      <c r="AR215" s="131"/>
      <c r="AS215" s="131"/>
      <c r="AT215" s="131"/>
      <c r="AU215" s="131"/>
      <c r="AV215" s="131"/>
      <c r="AW215" s="131"/>
      <c r="AX215" s="131"/>
      <c r="AY215" s="131"/>
      <c r="AZ215" s="131"/>
      <c r="BA215" s="131"/>
      <c r="BB215" s="131"/>
      <c r="BC215" s="131"/>
      <c r="BD215" s="131"/>
      <c r="BE215" s="131"/>
      <c r="BF215" s="131"/>
      <c r="BG215" s="131"/>
      <c r="BH215" s="131"/>
      <c r="BI215" s="131"/>
      <c r="BJ215" s="131"/>
      <c r="BK215" s="131"/>
      <c r="BL215" s="131"/>
      <c r="BM215" s="131"/>
      <c r="BN215" s="131"/>
      <c r="BO215" s="131"/>
      <c r="BP215" s="131"/>
      <c r="BQ215" s="131"/>
      <c r="BR215" s="131"/>
      <c r="BS215" s="131"/>
      <c r="BT215" s="131"/>
      <c r="BU215" s="131"/>
      <c r="BV215" s="131"/>
      <c r="BW215" s="131"/>
      <c r="BX215" s="131"/>
      <c r="BY215" s="131"/>
      <c r="BZ215" s="131"/>
      <c r="CA215" s="131"/>
      <c r="CB215" s="131"/>
      <c r="CC215" s="131"/>
      <c r="CD215" s="131"/>
      <c r="CE215" s="131"/>
      <c r="CF215" s="131"/>
      <c r="CG215" s="131"/>
      <c r="CH215" s="131"/>
      <c r="CI215" s="131"/>
      <c r="CJ215" s="131"/>
      <c r="CK215" s="131"/>
      <c r="CL215" s="131"/>
      <c r="CM215" s="131"/>
      <c r="CN215" s="131"/>
      <c r="CO215" s="131"/>
      <c r="CP215" s="131"/>
      <c r="CQ215" s="131"/>
      <c r="CR215" s="131"/>
      <c r="CS215" s="131"/>
    </row>
    <row r="216" spans="3:98" hidden="1" x14ac:dyDescent="0.35">
      <c r="C216" s="77" t="str">
        <f>C40</f>
        <v>B. Residual value</v>
      </c>
      <c r="D216" s="17">
        <f>D40</f>
        <v>1</v>
      </c>
      <c r="E216" s="492">
        <f>G216+NPV(G.Asm!$F$40,H216:INDEX(H216:CS216,RP))</f>
        <v>0</v>
      </c>
      <c r="F216" s="492">
        <f>SUMIF($G$4:$CS$4,"&lt;="&amp;RP,G216:CS216)</f>
        <v>0</v>
      </c>
      <c r="G216" s="66">
        <f t="shared" ref="G216:BR216" si="87">$D216*G40</f>
        <v>0</v>
      </c>
      <c r="H216" s="66">
        <f t="shared" si="87"/>
        <v>0</v>
      </c>
      <c r="I216" s="66">
        <f t="shared" si="87"/>
        <v>0</v>
      </c>
      <c r="J216" s="66">
        <f t="shared" si="87"/>
        <v>0</v>
      </c>
      <c r="K216" s="66">
        <f t="shared" si="87"/>
        <v>0</v>
      </c>
      <c r="L216" s="66">
        <f t="shared" si="87"/>
        <v>0</v>
      </c>
      <c r="M216" s="66">
        <f t="shared" si="87"/>
        <v>0</v>
      </c>
      <c r="N216" s="66">
        <f t="shared" si="87"/>
        <v>0</v>
      </c>
      <c r="O216" s="66">
        <f t="shared" si="87"/>
        <v>0</v>
      </c>
      <c r="P216" s="66">
        <f t="shared" si="87"/>
        <v>0</v>
      </c>
      <c r="Q216" s="66">
        <f t="shared" si="87"/>
        <v>0</v>
      </c>
      <c r="R216" s="66">
        <f t="shared" si="87"/>
        <v>0</v>
      </c>
      <c r="S216" s="66">
        <f t="shared" si="87"/>
        <v>0</v>
      </c>
      <c r="T216" s="66">
        <f t="shared" si="87"/>
        <v>0</v>
      </c>
      <c r="U216" s="66">
        <f t="shared" si="87"/>
        <v>0</v>
      </c>
      <c r="V216" s="66">
        <f t="shared" si="87"/>
        <v>0</v>
      </c>
      <c r="W216" s="66">
        <f t="shared" si="87"/>
        <v>0</v>
      </c>
      <c r="X216" s="66">
        <f t="shared" si="87"/>
        <v>0</v>
      </c>
      <c r="Y216" s="66">
        <f t="shared" si="87"/>
        <v>0</v>
      </c>
      <c r="Z216" s="66">
        <f t="shared" si="87"/>
        <v>0</v>
      </c>
      <c r="AA216" s="66">
        <f t="shared" si="87"/>
        <v>0</v>
      </c>
      <c r="AB216" s="66">
        <f t="shared" si="87"/>
        <v>0</v>
      </c>
      <c r="AC216" s="66">
        <f t="shared" si="87"/>
        <v>0</v>
      </c>
      <c r="AD216" s="66">
        <f t="shared" si="87"/>
        <v>0</v>
      </c>
      <c r="AE216" s="66">
        <f t="shared" si="87"/>
        <v>0</v>
      </c>
      <c r="AF216" s="66">
        <f t="shared" si="87"/>
        <v>0</v>
      </c>
      <c r="AG216" s="66">
        <f t="shared" si="87"/>
        <v>0</v>
      </c>
      <c r="AH216" s="66">
        <f t="shared" si="87"/>
        <v>0</v>
      </c>
      <c r="AI216" s="66">
        <f t="shared" si="87"/>
        <v>0</v>
      </c>
      <c r="AJ216" s="66">
        <f t="shared" si="87"/>
        <v>0</v>
      </c>
      <c r="AK216" s="66">
        <f t="shared" si="87"/>
        <v>0</v>
      </c>
      <c r="AL216" s="66">
        <f t="shared" si="87"/>
        <v>0</v>
      </c>
      <c r="AM216" s="66">
        <f t="shared" si="87"/>
        <v>0</v>
      </c>
      <c r="AN216" s="66">
        <f t="shared" si="87"/>
        <v>0</v>
      </c>
      <c r="AO216" s="66">
        <f t="shared" si="87"/>
        <v>0</v>
      </c>
      <c r="AP216" s="66">
        <f t="shared" si="87"/>
        <v>0</v>
      </c>
      <c r="AQ216" s="66">
        <f t="shared" si="87"/>
        <v>0</v>
      </c>
      <c r="AR216" s="66">
        <f t="shared" si="87"/>
        <v>0</v>
      </c>
      <c r="AS216" s="66">
        <f t="shared" si="87"/>
        <v>0</v>
      </c>
      <c r="AT216" s="66">
        <f t="shared" si="87"/>
        <v>0</v>
      </c>
      <c r="AU216" s="66">
        <f t="shared" si="87"/>
        <v>0</v>
      </c>
      <c r="AV216" s="66">
        <f t="shared" si="87"/>
        <v>0</v>
      </c>
      <c r="AW216" s="66">
        <f t="shared" si="87"/>
        <v>0</v>
      </c>
      <c r="AX216" s="66">
        <f t="shared" si="87"/>
        <v>0</v>
      </c>
      <c r="AY216" s="66">
        <f t="shared" si="87"/>
        <v>0</v>
      </c>
      <c r="AZ216" s="66">
        <f t="shared" si="87"/>
        <v>0</v>
      </c>
      <c r="BA216" s="66">
        <f t="shared" si="87"/>
        <v>0</v>
      </c>
      <c r="BB216" s="66">
        <f t="shared" si="87"/>
        <v>0</v>
      </c>
      <c r="BC216" s="66">
        <f t="shared" si="87"/>
        <v>0</v>
      </c>
      <c r="BD216" s="66">
        <f t="shared" si="87"/>
        <v>0</v>
      </c>
      <c r="BE216" s="66">
        <f t="shared" si="87"/>
        <v>0</v>
      </c>
      <c r="BF216" s="66">
        <f t="shared" si="87"/>
        <v>0</v>
      </c>
      <c r="BG216" s="66">
        <f t="shared" si="87"/>
        <v>0</v>
      </c>
      <c r="BH216" s="66">
        <f t="shared" si="87"/>
        <v>0</v>
      </c>
      <c r="BI216" s="66">
        <f t="shared" si="87"/>
        <v>0</v>
      </c>
      <c r="BJ216" s="66">
        <f t="shared" si="87"/>
        <v>0</v>
      </c>
      <c r="BK216" s="66">
        <f t="shared" si="87"/>
        <v>0</v>
      </c>
      <c r="BL216" s="66">
        <f t="shared" si="87"/>
        <v>0</v>
      </c>
      <c r="BM216" s="66">
        <f t="shared" si="87"/>
        <v>0</v>
      </c>
      <c r="BN216" s="66">
        <f t="shared" si="87"/>
        <v>0</v>
      </c>
      <c r="BO216" s="66">
        <f t="shared" si="87"/>
        <v>0</v>
      </c>
      <c r="BP216" s="66">
        <f t="shared" si="87"/>
        <v>0</v>
      </c>
      <c r="BQ216" s="66">
        <f t="shared" si="87"/>
        <v>0</v>
      </c>
      <c r="BR216" s="66">
        <f t="shared" si="87"/>
        <v>0</v>
      </c>
      <c r="BS216" s="66">
        <f t="shared" ref="BS216:CS216" si="88">$D216*BS40</f>
        <v>0</v>
      </c>
      <c r="BT216" s="66">
        <f t="shared" si="88"/>
        <v>0</v>
      </c>
      <c r="BU216" s="66">
        <f t="shared" si="88"/>
        <v>0</v>
      </c>
      <c r="BV216" s="66">
        <f t="shared" si="88"/>
        <v>0</v>
      </c>
      <c r="BW216" s="66">
        <f t="shared" si="88"/>
        <v>0</v>
      </c>
      <c r="BX216" s="66">
        <f t="shared" si="88"/>
        <v>0</v>
      </c>
      <c r="BY216" s="66">
        <f t="shared" si="88"/>
        <v>0</v>
      </c>
      <c r="BZ216" s="66">
        <f t="shared" si="88"/>
        <v>0</v>
      </c>
      <c r="CA216" s="66">
        <f t="shared" si="88"/>
        <v>0</v>
      </c>
      <c r="CB216" s="66">
        <f t="shared" si="88"/>
        <v>0</v>
      </c>
      <c r="CC216" s="66">
        <f t="shared" si="88"/>
        <v>0</v>
      </c>
      <c r="CD216" s="66">
        <f t="shared" si="88"/>
        <v>0</v>
      </c>
      <c r="CE216" s="66">
        <f t="shared" si="88"/>
        <v>0</v>
      </c>
      <c r="CF216" s="66">
        <f t="shared" si="88"/>
        <v>0</v>
      </c>
      <c r="CG216" s="66">
        <f t="shared" si="88"/>
        <v>0</v>
      </c>
      <c r="CH216" s="66">
        <f t="shared" si="88"/>
        <v>0</v>
      </c>
      <c r="CI216" s="66">
        <f t="shared" si="88"/>
        <v>0</v>
      </c>
      <c r="CJ216" s="66">
        <f t="shared" si="88"/>
        <v>0</v>
      </c>
      <c r="CK216" s="66">
        <f t="shared" si="88"/>
        <v>0</v>
      </c>
      <c r="CL216" s="66">
        <f t="shared" si="88"/>
        <v>0</v>
      </c>
      <c r="CM216" s="66">
        <f t="shared" si="88"/>
        <v>0</v>
      </c>
      <c r="CN216" s="66">
        <f t="shared" si="88"/>
        <v>0</v>
      </c>
      <c r="CO216" s="66">
        <f t="shared" si="88"/>
        <v>0</v>
      </c>
      <c r="CP216" s="66">
        <f t="shared" si="88"/>
        <v>0</v>
      </c>
      <c r="CQ216" s="66">
        <f t="shared" si="88"/>
        <v>0</v>
      </c>
      <c r="CR216" s="66">
        <f t="shared" si="88"/>
        <v>0</v>
      </c>
      <c r="CS216" s="66">
        <f t="shared" si="88"/>
        <v>0</v>
      </c>
    </row>
    <row r="217" spans="3:98" hidden="1" x14ac:dyDescent="0.35">
      <c r="C217" s="34"/>
      <c r="E217" s="495"/>
      <c r="F217" s="495"/>
      <c r="G217" s="131"/>
      <c r="H217" s="131"/>
      <c r="I217" s="131"/>
      <c r="J217" s="131"/>
      <c r="K217" s="131"/>
      <c r="L217" s="131"/>
      <c r="M217" s="131"/>
      <c r="N217" s="131"/>
      <c r="O217" s="131"/>
      <c r="P217" s="131"/>
      <c r="Q217" s="131"/>
      <c r="R217" s="131"/>
      <c r="S217" s="131"/>
      <c r="T217" s="131"/>
      <c r="U217" s="131"/>
      <c r="V217" s="131"/>
      <c r="W217" s="131"/>
      <c r="X217" s="131"/>
      <c r="Y217" s="131"/>
      <c r="Z217" s="131"/>
      <c r="AA217" s="131"/>
      <c r="AB217" s="131"/>
      <c r="AC217" s="131"/>
      <c r="AD217" s="131"/>
      <c r="AE217" s="131"/>
      <c r="AF217" s="131"/>
      <c r="AG217" s="131"/>
      <c r="AH217" s="131"/>
      <c r="AI217" s="131"/>
      <c r="AJ217" s="131"/>
      <c r="AK217" s="131"/>
      <c r="AL217" s="131"/>
      <c r="AM217" s="131"/>
      <c r="AN217" s="131"/>
      <c r="AO217" s="131"/>
      <c r="AP217" s="131"/>
      <c r="AQ217" s="131"/>
      <c r="AR217" s="131"/>
      <c r="AS217" s="131"/>
      <c r="AT217" s="131"/>
      <c r="AU217" s="131"/>
      <c r="AV217" s="131"/>
      <c r="AW217" s="131"/>
      <c r="AX217" s="131"/>
      <c r="AY217" s="131"/>
      <c r="AZ217" s="131"/>
      <c r="BA217" s="131"/>
      <c r="BB217" s="131"/>
      <c r="BC217" s="131"/>
      <c r="BD217" s="131"/>
      <c r="BE217" s="131"/>
      <c r="BF217" s="131"/>
      <c r="BG217" s="131"/>
      <c r="BH217" s="131"/>
      <c r="BI217" s="131"/>
      <c r="BJ217" s="131"/>
      <c r="BK217" s="131"/>
      <c r="BL217" s="131"/>
      <c r="BM217" s="131"/>
      <c r="BN217" s="131"/>
      <c r="BO217" s="131"/>
      <c r="BP217" s="131"/>
      <c r="BQ217" s="131"/>
      <c r="BR217" s="131"/>
      <c r="BS217" s="131"/>
      <c r="BT217" s="131"/>
      <c r="BU217" s="131"/>
      <c r="BV217" s="131"/>
      <c r="BW217" s="131"/>
      <c r="BX217" s="131"/>
      <c r="BY217" s="131"/>
      <c r="BZ217" s="131"/>
      <c r="CA217" s="131"/>
      <c r="CB217" s="131"/>
      <c r="CC217" s="131"/>
      <c r="CD217" s="131"/>
      <c r="CE217" s="131"/>
      <c r="CF217" s="131"/>
      <c r="CG217" s="131"/>
      <c r="CH217" s="131"/>
      <c r="CI217" s="131"/>
      <c r="CJ217" s="131"/>
      <c r="CK217" s="131"/>
      <c r="CL217" s="131"/>
      <c r="CM217" s="131"/>
      <c r="CN217" s="131"/>
      <c r="CO217" s="131"/>
      <c r="CP217" s="131"/>
      <c r="CQ217" s="131"/>
      <c r="CR217" s="131"/>
      <c r="CS217" s="131"/>
    </row>
    <row r="218" spans="3:98" customFormat="1" hidden="1" x14ac:dyDescent="0.35">
      <c r="C218" s="77" t="str">
        <f>C44</f>
        <v>C. Total operating and maintenance costs</v>
      </c>
      <c r="D218" s="557" t="s">
        <v>23</v>
      </c>
      <c r="E218" s="492">
        <f t="shared" ref="E218:BP218" si="89">SUM(E219:E230)</f>
        <v>0</v>
      </c>
      <c r="F218" s="492">
        <f t="shared" si="89"/>
        <v>0</v>
      </c>
      <c r="G218" s="492">
        <f t="shared" si="89"/>
        <v>0</v>
      </c>
      <c r="H218" s="492">
        <f t="shared" si="89"/>
        <v>0</v>
      </c>
      <c r="I218" s="492">
        <f t="shared" si="89"/>
        <v>0</v>
      </c>
      <c r="J218" s="492">
        <f t="shared" si="89"/>
        <v>0</v>
      </c>
      <c r="K218" s="492">
        <f t="shared" si="89"/>
        <v>0</v>
      </c>
      <c r="L218" s="492">
        <f t="shared" si="89"/>
        <v>0</v>
      </c>
      <c r="M218" s="492">
        <f t="shared" si="89"/>
        <v>0</v>
      </c>
      <c r="N218" s="492">
        <f t="shared" si="89"/>
        <v>0</v>
      </c>
      <c r="O218" s="492">
        <f t="shared" si="89"/>
        <v>0</v>
      </c>
      <c r="P218" s="492">
        <f t="shared" si="89"/>
        <v>0</v>
      </c>
      <c r="Q218" s="492">
        <f t="shared" si="89"/>
        <v>0</v>
      </c>
      <c r="R218" s="492">
        <f t="shared" si="89"/>
        <v>0</v>
      </c>
      <c r="S218" s="492">
        <f t="shared" si="89"/>
        <v>0</v>
      </c>
      <c r="T218" s="492">
        <f t="shared" si="89"/>
        <v>0</v>
      </c>
      <c r="U218" s="492">
        <f t="shared" si="89"/>
        <v>0</v>
      </c>
      <c r="V218" s="492">
        <f t="shared" si="89"/>
        <v>0</v>
      </c>
      <c r="W218" s="492">
        <f t="shared" si="89"/>
        <v>0</v>
      </c>
      <c r="X218" s="492">
        <f t="shared" si="89"/>
        <v>0</v>
      </c>
      <c r="Y218" s="492">
        <f t="shared" si="89"/>
        <v>0</v>
      </c>
      <c r="Z218" s="492">
        <f t="shared" si="89"/>
        <v>0</v>
      </c>
      <c r="AA218" s="492">
        <f t="shared" si="89"/>
        <v>0</v>
      </c>
      <c r="AB218" s="492">
        <f t="shared" si="89"/>
        <v>0</v>
      </c>
      <c r="AC218" s="492">
        <f t="shared" si="89"/>
        <v>0</v>
      </c>
      <c r="AD218" s="492">
        <f t="shared" si="89"/>
        <v>0</v>
      </c>
      <c r="AE218" s="492">
        <f t="shared" si="89"/>
        <v>0</v>
      </c>
      <c r="AF218" s="492">
        <f t="shared" si="89"/>
        <v>0</v>
      </c>
      <c r="AG218" s="492">
        <f t="shared" si="89"/>
        <v>0</v>
      </c>
      <c r="AH218" s="492">
        <f t="shared" si="89"/>
        <v>0</v>
      </c>
      <c r="AI218" s="492">
        <f t="shared" si="89"/>
        <v>0</v>
      </c>
      <c r="AJ218" s="492">
        <f t="shared" si="89"/>
        <v>0</v>
      </c>
      <c r="AK218" s="492">
        <f t="shared" si="89"/>
        <v>0</v>
      </c>
      <c r="AL218" s="492">
        <f t="shared" si="89"/>
        <v>0</v>
      </c>
      <c r="AM218" s="492">
        <f t="shared" si="89"/>
        <v>0</v>
      </c>
      <c r="AN218" s="492">
        <f t="shared" si="89"/>
        <v>0</v>
      </c>
      <c r="AO218" s="492">
        <f t="shared" si="89"/>
        <v>0</v>
      </c>
      <c r="AP218" s="492">
        <f t="shared" si="89"/>
        <v>0</v>
      </c>
      <c r="AQ218" s="492">
        <f t="shared" si="89"/>
        <v>0</v>
      </c>
      <c r="AR218" s="492">
        <f t="shared" si="89"/>
        <v>0</v>
      </c>
      <c r="AS218" s="492">
        <f t="shared" si="89"/>
        <v>0</v>
      </c>
      <c r="AT218" s="492">
        <f t="shared" si="89"/>
        <v>0</v>
      </c>
      <c r="AU218" s="492">
        <f t="shared" si="89"/>
        <v>0</v>
      </c>
      <c r="AV218" s="492">
        <f t="shared" si="89"/>
        <v>0</v>
      </c>
      <c r="AW218" s="492">
        <f t="shared" si="89"/>
        <v>0</v>
      </c>
      <c r="AX218" s="492">
        <f t="shared" si="89"/>
        <v>0</v>
      </c>
      <c r="AY218" s="492">
        <f t="shared" si="89"/>
        <v>0</v>
      </c>
      <c r="AZ218" s="492">
        <f t="shared" si="89"/>
        <v>0</v>
      </c>
      <c r="BA218" s="492">
        <f t="shared" si="89"/>
        <v>0</v>
      </c>
      <c r="BB218" s="492">
        <f t="shared" si="89"/>
        <v>0</v>
      </c>
      <c r="BC218" s="492">
        <f t="shared" si="89"/>
        <v>0</v>
      </c>
      <c r="BD218" s="492">
        <f t="shared" si="89"/>
        <v>0</v>
      </c>
      <c r="BE218" s="492">
        <f t="shared" si="89"/>
        <v>0</v>
      </c>
      <c r="BF218" s="492">
        <f t="shared" si="89"/>
        <v>0</v>
      </c>
      <c r="BG218" s="492">
        <f t="shared" si="89"/>
        <v>0</v>
      </c>
      <c r="BH218" s="492">
        <f t="shared" si="89"/>
        <v>0</v>
      </c>
      <c r="BI218" s="492">
        <f t="shared" si="89"/>
        <v>0</v>
      </c>
      <c r="BJ218" s="492">
        <f t="shared" si="89"/>
        <v>0</v>
      </c>
      <c r="BK218" s="492">
        <f t="shared" si="89"/>
        <v>0</v>
      </c>
      <c r="BL218" s="492">
        <f t="shared" si="89"/>
        <v>0</v>
      </c>
      <c r="BM218" s="492">
        <f t="shared" si="89"/>
        <v>0</v>
      </c>
      <c r="BN218" s="492">
        <f t="shared" si="89"/>
        <v>0</v>
      </c>
      <c r="BO218" s="492">
        <f t="shared" si="89"/>
        <v>0</v>
      </c>
      <c r="BP218" s="492">
        <f t="shared" si="89"/>
        <v>0</v>
      </c>
      <c r="BQ218" s="492">
        <f t="shared" ref="BQ218:CS218" si="90">SUM(BQ219:BQ230)</f>
        <v>0</v>
      </c>
      <c r="BR218" s="492">
        <f t="shared" si="90"/>
        <v>0</v>
      </c>
      <c r="BS218" s="492">
        <f t="shared" si="90"/>
        <v>0</v>
      </c>
      <c r="BT218" s="492">
        <f t="shared" si="90"/>
        <v>0</v>
      </c>
      <c r="BU218" s="492">
        <f t="shared" si="90"/>
        <v>0</v>
      </c>
      <c r="BV218" s="492">
        <f t="shared" si="90"/>
        <v>0</v>
      </c>
      <c r="BW218" s="492">
        <f t="shared" si="90"/>
        <v>0</v>
      </c>
      <c r="BX218" s="492">
        <f t="shared" si="90"/>
        <v>0</v>
      </c>
      <c r="BY218" s="492">
        <f t="shared" si="90"/>
        <v>0</v>
      </c>
      <c r="BZ218" s="492">
        <f t="shared" si="90"/>
        <v>0</v>
      </c>
      <c r="CA218" s="492">
        <f t="shared" si="90"/>
        <v>0</v>
      </c>
      <c r="CB218" s="492">
        <f t="shared" si="90"/>
        <v>0</v>
      </c>
      <c r="CC218" s="492">
        <f t="shared" si="90"/>
        <v>0</v>
      </c>
      <c r="CD218" s="492">
        <f t="shared" si="90"/>
        <v>0</v>
      </c>
      <c r="CE218" s="492">
        <f t="shared" si="90"/>
        <v>0</v>
      </c>
      <c r="CF218" s="492">
        <f t="shared" si="90"/>
        <v>0</v>
      </c>
      <c r="CG218" s="492">
        <f t="shared" si="90"/>
        <v>0</v>
      </c>
      <c r="CH218" s="492">
        <f t="shared" si="90"/>
        <v>0</v>
      </c>
      <c r="CI218" s="492">
        <f t="shared" si="90"/>
        <v>0</v>
      </c>
      <c r="CJ218" s="492">
        <f t="shared" si="90"/>
        <v>0</v>
      </c>
      <c r="CK218" s="492">
        <f t="shared" si="90"/>
        <v>0</v>
      </c>
      <c r="CL218" s="492">
        <f t="shared" si="90"/>
        <v>0</v>
      </c>
      <c r="CM218" s="492">
        <f t="shared" si="90"/>
        <v>0</v>
      </c>
      <c r="CN218" s="492">
        <f t="shared" si="90"/>
        <v>0</v>
      </c>
      <c r="CO218" s="492">
        <f t="shared" si="90"/>
        <v>0</v>
      </c>
      <c r="CP218" s="492">
        <f t="shared" si="90"/>
        <v>0</v>
      </c>
      <c r="CQ218" s="492">
        <f t="shared" si="90"/>
        <v>0</v>
      </c>
      <c r="CR218" s="492">
        <f t="shared" si="90"/>
        <v>0</v>
      </c>
      <c r="CS218" s="492">
        <f t="shared" si="90"/>
        <v>0</v>
      </c>
      <c r="CT218" s="13"/>
    </row>
    <row r="219" spans="3:98" customFormat="1" hidden="1" x14ac:dyDescent="0.35">
      <c r="C219" s="81" t="str">
        <f t="shared" ref="C219:C229" si="91">IF(OR(ISBLANK(C45),C45="Spare"),"",C45)</f>
        <v/>
      </c>
      <c r="D219" s="17" t="str">
        <f t="shared" ref="D219:D230" si="92">D45</f>
        <v/>
      </c>
      <c r="E219" s="492">
        <f>G219+NPV(G.Asm!$F$40,H219:INDEX(H219:CS219,RP))</f>
        <v>0</v>
      </c>
      <c r="F219" s="492">
        <f t="shared" ref="F219:F230" si="93">SUMIF($G$4:$CS$4,"&lt;="&amp;RP,G219:CS219)</f>
        <v>0</v>
      </c>
      <c r="G219" s="66">
        <f t="shared" ref="G219:BR222" si="94">IFERROR($D219*G45,0)</f>
        <v>0</v>
      </c>
      <c r="H219" s="66">
        <f t="shared" si="94"/>
        <v>0</v>
      </c>
      <c r="I219" s="66">
        <f t="shared" si="94"/>
        <v>0</v>
      </c>
      <c r="J219" s="66">
        <f t="shared" si="94"/>
        <v>0</v>
      </c>
      <c r="K219" s="66">
        <f t="shared" si="94"/>
        <v>0</v>
      </c>
      <c r="L219" s="66">
        <f t="shared" si="94"/>
        <v>0</v>
      </c>
      <c r="M219" s="66">
        <f t="shared" si="94"/>
        <v>0</v>
      </c>
      <c r="N219" s="66">
        <f t="shared" si="94"/>
        <v>0</v>
      </c>
      <c r="O219" s="66">
        <f t="shared" si="94"/>
        <v>0</v>
      </c>
      <c r="P219" s="66">
        <f t="shared" si="94"/>
        <v>0</v>
      </c>
      <c r="Q219" s="66">
        <f t="shared" si="94"/>
        <v>0</v>
      </c>
      <c r="R219" s="66">
        <f t="shared" si="94"/>
        <v>0</v>
      </c>
      <c r="S219" s="66">
        <f t="shared" si="94"/>
        <v>0</v>
      </c>
      <c r="T219" s="66">
        <f t="shared" si="94"/>
        <v>0</v>
      </c>
      <c r="U219" s="66">
        <f t="shared" si="94"/>
        <v>0</v>
      </c>
      <c r="V219" s="66">
        <f t="shared" si="94"/>
        <v>0</v>
      </c>
      <c r="W219" s="66">
        <f t="shared" si="94"/>
        <v>0</v>
      </c>
      <c r="X219" s="66">
        <f t="shared" si="94"/>
        <v>0</v>
      </c>
      <c r="Y219" s="66">
        <f t="shared" si="94"/>
        <v>0</v>
      </c>
      <c r="Z219" s="66">
        <f t="shared" si="94"/>
        <v>0</v>
      </c>
      <c r="AA219" s="66">
        <f t="shared" si="94"/>
        <v>0</v>
      </c>
      <c r="AB219" s="66">
        <f t="shared" si="94"/>
        <v>0</v>
      </c>
      <c r="AC219" s="66">
        <f t="shared" si="94"/>
        <v>0</v>
      </c>
      <c r="AD219" s="66">
        <f t="shared" si="94"/>
        <v>0</v>
      </c>
      <c r="AE219" s="66">
        <f t="shared" si="94"/>
        <v>0</v>
      </c>
      <c r="AF219" s="66">
        <f t="shared" si="94"/>
        <v>0</v>
      </c>
      <c r="AG219" s="66">
        <f t="shared" si="94"/>
        <v>0</v>
      </c>
      <c r="AH219" s="66">
        <f t="shared" si="94"/>
        <v>0</v>
      </c>
      <c r="AI219" s="66">
        <f t="shared" si="94"/>
        <v>0</v>
      </c>
      <c r="AJ219" s="66">
        <f t="shared" si="94"/>
        <v>0</v>
      </c>
      <c r="AK219" s="66">
        <f t="shared" si="94"/>
        <v>0</v>
      </c>
      <c r="AL219" s="66">
        <f t="shared" si="94"/>
        <v>0</v>
      </c>
      <c r="AM219" s="66">
        <f t="shared" si="94"/>
        <v>0</v>
      </c>
      <c r="AN219" s="66">
        <f t="shared" si="94"/>
        <v>0</v>
      </c>
      <c r="AO219" s="66">
        <f t="shared" si="94"/>
        <v>0</v>
      </c>
      <c r="AP219" s="66">
        <f t="shared" si="94"/>
        <v>0</v>
      </c>
      <c r="AQ219" s="66">
        <f t="shared" si="94"/>
        <v>0</v>
      </c>
      <c r="AR219" s="66">
        <f t="shared" si="94"/>
        <v>0</v>
      </c>
      <c r="AS219" s="66">
        <f t="shared" si="94"/>
        <v>0</v>
      </c>
      <c r="AT219" s="66">
        <f t="shared" si="94"/>
        <v>0</v>
      </c>
      <c r="AU219" s="66">
        <f t="shared" si="94"/>
        <v>0</v>
      </c>
      <c r="AV219" s="66">
        <f t="shared" si="94"/>
        <v>0</v>
      </c>
      <c r="AW219" s="66">
        <f t="shared" si="94"/>
        <v>0</v>
      </c>
      <c r="AX219" s="66">
        <f t="shared" si="94"/>
        <v>0</v>
      </c>
      <c r="AY219" s="66">
        <f t="shared" si="94"/>
        <v>0</v>
      </c>
      <c r="AZ219" s="66">
        <f t="shared" si="94"/>
        <v>0</v>
      </c>
      <c r="BA219" s="66">
        <f t="shared" si="94"/>
        <v>0</v>
      </c>
      <c r="BB219" s="66">
        <f t="shared" si="94"/>
        <v>0</v>
      </c>
      <c r="BC219" s="66">
        <f t="shared" si="94"/>
        <v>0</v>
      </c>
      <c r="BD219" s="66">
        <f t="shared" si="94"/>
        <v>0</v>
      </c>
      <c r="BE219" s="66">
        <f t="shared" si="94"/>
        <v>0</v>
      </c>
      <c r="BF219" s="66">
        <f t="shared" si="94"/>
        <v>0</v>
      </c>
      <c r="BG219" s="66">
        <f t="shared" si="94"/>
        <v>0</v>
      </c>
      <c r="BH219" s="66">
        <f t="shared" si="94"/>
        <v>0</v>
      </c>
      <c r="BI219" s="66">
        <f t="shared" si="94"/>
        <v>0</v>
      </c>
      <c r="BJ219" s="66">
        <f t="shared" si="94"/>
        <v>0</v>
      </c>
      <c r="BK219" s="66">
        <f t="shared" si="94"/>
        <v>0</v>
      </c>
      <c r="BL219" s="66">
        <f t="shared" si="94"/>
        <v>0</v>
      </c>
      <c r="BM219" s="66">
        <f t="shared" si="94"/>
        <v>0</v>
      </c>
      <c r="BN219" s="66">
        <f t="shared" si="94"/>
        <v>0</v>
      </c>
      <c r="BO219" s="66">
        <f t="shared" si="94"/>
        <v>0</v>
      </c>
      <c r="BP219" s="66">
        <f t="shared" si="94"/>
        <v>0</v>
      </c>
      <c r="BQ219" s="66">
        <f t="shared" si="94"/>
        <v>0</v>
      </c>
      <c r="BR219" s="66">
        <f t="shared" si="94"/>
        <v>0</v>
      </c>
      <c r="BS219" s="66">
        <f t="shared" ref="BS219:CS228" si="95">IFERROR($D219*BS45,0)</f>
        <v>0</v>
      </c>
      <c r="BT219" s="66">
        <f t="shared" si="95"/>
        <v>0</v>
      </c>
      <c r="BU219" s="66">
        <f t="shared" si="95"/>
        <v>0</v>
      </c>
      <c r="BV219" s="66">
        <f t="shared" si="95"/>
        <v>0</v>
      </c>
      <c r="BW219" s="66">
        <f t="shared" si="95"/>
        <v>0</v>
      </c>
      <c r="BX219" s="66">
        <f t="shared" si="95"/>
        <v>0</v>
      </c>
      <c r="BY219" s="66">
        <f t="shared" si="95"/>
        <v>0</v>
      </c>
      <c r="BZ219" s="66">
        <f t="shared" si="95"/>
        <v>0</v>
      </c>
      <c r="CA219" s="66">
        <f t="shared" si="95"/>
        <v>0</v>
      </c>
      <c r="CB219" s="66">
        <f t="shared" si="95"/>
        <v>0</v>
      </c>
      <c r="CC219" s="66">
        <f t="shared" si="95"/>
        <v>0</v>
      </c>
      <c r="CD219" s="66">
        <f t="shared" si="95"/>
        <v>0</v>
      </c>
      <c r="CE219" s="66">
        <f t="shared" si="95"/>
        <v>0</v>
      </c>
      <c r="CF219" s="66">
        <f t="shared" si="95"/>
        <v>0</v>
      </c>
      <c r="CG219" s="66">
        <f t="shared" si="95"/>
        <v>0</v>
      </c>
      <c r="CH219" s="66">
        <f t="shared" si="95"/>
        <v>0</v>
      </c>
      <c r="CI219" s="66">
        <f t="shared" si="95"/>
        <v>0</v>
      </c>
      <c r="CJ219" s="66">
        <f t="shared" si="95"/>
        <v>0</v>
      </c>
      <c r="CK219" s="66">
        <f t="shared" si="95"/>
        <v>0</v>
      </c>
      <c r="CL219" s="66">
        <f t="shared" si="95"/>
        <v>0</v>
      </c>
      <c r="CM219" s="66">
        <f t="shared" si="95"/>
        <v>0</v>
      </c>
      <c r="CN219" s="66">
        <f t="shared" si="95"/>
        <v>0</v>
      </c>
      <c r="CO219" s="66">
        <f t="shared" si="95"/>
        <v>0</v>
      </c>
      <c r="CP219" s="66">
        <f t="shared" si="95"/>
        <v>0</v>
      </c>
      <c r="CQ219" s="66">
        <f t="shared" si="95"/>
        <v>0</v>
      </c>
      <c r="CR219" s="66">
        <f t="shared" si="95"/>
        <v>0</v>
      </c>
      <c r="CS219" s="66">
        <f t="shared" si="95"/>
        <v>0</v>
      </c>
      <c r="CT219" s="3"/>
    </row>
    <row r="220" spans="3:98" customFormat="1" hidden="1" x14ac:dyDescent="0.35">
      <c r="C220" s="81" t="str">
        <f t="shared" si="91"/>
        <v/>
      </c>
      <c r="D220" s="17" t="str">
        <f t="shared" si="92"/>
        <v/>
      </c>
      <c r="E220" s="492">
        <f>G220+NPV(G.Asm!$F$40,H220:INDEX(H220:CS220,RP))</f>
        <v>0</v>
      </c>
      <c r="F220" s="492">
        <f t="shared" si="93"/>
        <v>0</v>
      </c>
      <c r="G220" s="66">
        <f t="shared" si="94"/>
        <v>0</v>
      </c>
      <c r="H220" s="66">
        <f t="shared" si="94"/>
        <v>0</v>
      </c>
      <c r="I220" s="66">
        <f t="shared" si="94"/>
        <v>0</v>
      </c>
      <c r="J220" s="66">
        <f t="shared" si="94"/>
        <v>0</v>
      </c>
      <c r="K220" s="66">
        <f t="shared" si="94"/>
        <v>0</v>
      </c>
      <c r="L220" s="66">
        <f t="shared" si="94"/>
        <v>0</v>
      </c>
      <c r="M220" s="66">
        <f t="shared" si="94"/>
        <v>0</v>
      </c>
      <c r="N220" s="66">
        <f t="shared" si="94"/>
        <v>0</v>
      </c>
      <c r="O220" s="66">
        <f t="shared" si="94"/>
        <v>0</v>
      </c>
      <c r="P220" s="66">
        <f t="shared" si="94"/>
        <v>0</v>
      </c>
      <c r="Q220" s="66">
        <f t="shared" si="94"/>
        <v>0</v>
      </c>
      <c r="R220" s="66">
        <f t="shared" si="94"/>
        <v>0</v>
      </c>
      <c r="S220" s="66">
        <f t="shared" si="94"/>
        <v>0</v>
      </c>
      <c r="T220" s="66">
        <f t="shared" si="94"/>
        <v>0</v>
      </c>
      <c r="U220" s="66">
        <f t="shared" si="94"/>
        <v>0</v>
      </c>
      <c r="V220" s="66">
        <f t="shared" si="94"/>
        <v>0</v>
      </c>
      <c r="W220" s="66">
        <f t="shared" si="94"/>
        <v>0</v>
      </c>
      <c r="X220" s="66">
        <f t="shared" si="94"/>
        <v>0</v>
      </c>
      <c r="Y220" s="66">
        <f t="shared" si="94"/>
        <v>0</v>
      </c>
      <c r="Z220" s="66">
        <f t="shared" si="94"/>
        <v>0</v>
      </c>
      <c r="AA220" s="66">
        <f t="shared" si="94"/>
        <v>0</v>
      </c>
      <c r="AB220" s="66">
        <f t="shared" si="94"/>
        <v>0</v>
      </c>
      <c r="AC220" s="66">
        <f t="shared" si="94"/>
        <v>0</v>
      </c>
      <c r="AD220" s="66">
        <f t="shared" si="94"/>
        <v>0</v>
      </c>
      <c r="AE220" s="66">
        <f t="shared" si="94"/>
        <v>0</v>
      </c>
      <c r="AF220" s="66">
        <f t="shared" si="94"/>
        <v>0</v>
      </c>
      <c r="AG220" s="66">
        <f t="shared" si="94"/>
        <v>0</v>
      </c>
      <c r="AH220" s="66">
        <f t="shared" si="94"/>
        <v>0</v>
      </c>
      <c r="AI220" s="66">
        <f t="shared" si="94"/>
        <v>0</v>
      </c>
      <c r="AJ220" s="66">
        <f t="shared" si="94"/>
        <v>0</v>
      </c>
      <c r="AK220" s="66">
        <f t="shared" si="94"/>
        <v>0</v>
      </c>
      <c r="AL220" s="66">
        <f t="shared" si="94"/>
        <v>0</v>
      </c>
      <c r="AM220" s="66">
        <f t="shared" si="94"/>
        <v>0</v>
      </c>
      <c r="AN220" s="66">
        <f t="shared" si="94"/>
        <v>0</v>
      </c>
      <c r="AO220" s="66">
        <f t="shared" si="94"/>
        <v>0</v>
      </c>
      <c r="AP220" s="66">
        <f t="shared" si="94"/>
        <v>0</v>
      </c>
      <c r="AQ220" s="66">
        <f t="shared" si="94"/>
        <v>0</v>
      </c>
      <c r="AR220" s="66">
        <f t="shared" si="94"/>
        <v>0</v>
      </c>
      <c r="AS220" s="66">
        <f t="shared" si="94"/>
        <v>0</v>
      </c>
      <c r="AT220" s="66">
        <f t="shared" si="94"/>
        <v>0</v>
      </c>
      <c r="AU220" s="66">
        <f t="shared" si="94"/>
        <v>0</v>
      </c>
      <c r="AV220" s="66">
        <f t="shared" si="94"/>
        <v>0</v>
      </c>
      <c r="AW220" s="66">
        <f t="shared" si="94"/>
        <v>0</v>
      </c>
      <c r="AX220" s="66">
        <f t="shared" si="94"/>
        <v>0</v>
      </c>
      <c r="AY220" s="66">
        <f t="shared" si="94"/>
        <v>0</v>
      </c>
      <c r="AZ220" s="66">
        <f t="shared" si="94"/>
        <v>0</v>
      </c>
      <c r="BA220" s="66">
        <f t="shared" si="94"/>
        <v>0</v>
      </c>
      <c r="BB220" s="66">
        <f t="shared" si="94"/>
        <v>0</v>
      </c>
      <c r="BC220" s="66">
        <f t="shared" si="94"/>
        <v>0</v>
      </c>
      <c r="BD220" s="66">
        <f t="shared" si="94"/>
        <v>0</v>
      </c>
      <c r="BE220" s="66">
        <f t="shared" si="94"/>
        <v>0</v>
      </c>
      <c r="BF220" s="66">
        <f t="shared" si="94"/>
        <v>0</v>
      </c>
      <c r="BG220" s="66">
        <f t="shared" si="94"/>
        <v>0</v>
      </c>
      <c r="BH220" s="66">
        <f t="shared" si="94"/>
        <v>0</v>
      </c>
      <c r="BI220" s="66">
        <f t="shared" si="94"/>
        <v>0</v>
      </c>
      <c r="BJ220" s="66">
        <f t="shared" si="94"/>
        <v>0</v>
      </c>
      <c r="BK220" s="66">
        <f t="shared" si="94"/>
        <v>0</v>
      </c>
      <c r="BL220" s="66">
        <f t="shared" si="94"/>
        <v>0</v>
      </c>
      <c r="BM220" s="66">
        <f t="shared" si="94"/>
        <v>0</v>
      </c>
      <c r="BN220" s="66">
        <f t="shared" si="94"/>
        <v>0</v>
      </c>
      <c r="BO220" s="66">
        <f t="shared" si="94"/>
        <v>0</v>
      </c>
      <c r="BP220" s="66">
        <f t="shared" si="94"/>
        <v>0</v>
      </c>
      <c r="BQ220" s="66">
        <f t="shared" si="94"/>
        <v>0</v>
      </c>
      <c r="BR220" s="66">
        <f t="shared" si="94"/>
        <v>0</v>
      </c>
      <c r="BS220" s="66">
        <f t="shared" si="95"/>
        <v>0</v>
      </c>
      <c r="BT220" s="66">
        <f t="shared" si="95"/>
        <v>0</v>
      </c>
      <c r="BU220" s="66">
        <f t="shared" si="95"/>
        <v>0</v>
      </c>
      <c r="BV220" s="66">
        <f t="shared" si="95"/>
        <v>0</v>
      </c>
      <c r="BW220" s="66">
        <f t="shared" si="95"/>
        <v>0</v>
      </c>
      <c r="BX220" s="66">
        <f t="shared" si="95"/>
        <v>0</v>
      </c>
      <c r="BY220" s="66">
        <f t="shared" si="95"/>
        <v>0</v>
      </c>
      <c r="BZ220" s="66">
        <f t="shared" si="95"/>
        <v>0</v>
      </c>
      <c r="CA220" s="66">
        <f t="shared" si="95"/>
        <v>0</v>
      </c>
      <c r="CB220" s="66">
        <f t="shared" si="95"/>
        <v>0</v>
      </c>
      <c r="CC220" s="66">
        <f t="shared" si="95"/>
        <v>0</v>
      </c>
      <c r="CD220" s="66">
        <f t="shared" si="95"/>
        <v>0</v>
      </c>
      <c r="CE220" s="66">
        <f t="shared" si="95"/>
        <v>0</v>
      </c>
      <c r="CF220" s="66">
        <f t="shared" si="95"/>
        <v>0</v>
      </c>
      <c r="CG220" s="66">
        <f t="shared" si="95"/>
        <v>0</v>
      </c>
      <c r="CH220" s="66">
        <f t="shared" si="95"/>
        <v>0</v>
      </c>
      <c r="CI220" s="66">
        <f t="shared" si="95"/>
        <v>0</v>
      </c>
      <c r="CJ220" s="66">
        <f t="shared" si="95"/>
        <v>0</v>
      </c>
      <c r="CK220" s="66">
        <f t="shared" si="95"/>
        <v>0</v>
      </c>
      <c r="CL220" s="66">
        <f t="shared" si="95"/>
        <v>0</v>
      </c>
      <c r="CM220" s="66">
        <f t="shared" si="95"/>
        <v>0</v>
      </c>
      <c r="CN220" s="66">
        <f t="shared" si="95"/>
        <v>0</v>
      </c>
      <c r="CO220" s="66">
        <f t="shared" si="95"/>
        <v>0</v>
      </c>
      <c r="CP220" s="66">
        <f t="shared" si="95"/>
        <v>0</v>
      </c>
      <c r="CQ220" s="66">
        <f t="shared" si="95"/>
        <v>0</v>
      </c>
      <c r="CR220" s="66">
        <f t="shared" si="95"/>
        <v>0</v>
      </c>
      <c r="CS220" s="66">
        <f t="shared" si="95"/>
        <v>0</v>
      </c>
      <c r="CT220" s="3"/>
    </row>
    <row r="221" spans="3:98" customFormat="1" hidden="1" x14ac:dyDescent="0.35">
      <c r="C221" s="81" t="str">
        <f t="shared" si="91"/>
        <v/>
      </c>
      <c r="D221" s="17" t="str">
        <f t="shared" si="92"/>
        <v/>
      </c>
      <c r="E221" s="492">
        <f>G221+NPV(G.Asm!$F$40,H221:INDEX(H221:CS221,RP))</f>
        <v>0</v>
      </c>
      <c r="F221" s="492">
        <f t="shared" si="93"/>
        <v>0</v>
      </c>
      <c r="G221" s="66">
        <f t="shared" si="94"/>
        <v>0</v>
      </c>
      <c r="H221" s="66">
        <f t="shared" si="94"/>
        <v>0</v>
      </c>
      <c r="I221" s="66">
        <f t="shared" si="94"/>
        <v>0</v>
      </c>
      <c r="J221" s="66">
        <f t="shared" si="94"/>
        <v>0</v>
      </c>
      <c r="K221" s="66">
        <f t="shared" si="94"/>
        <v>0</v>
      </c>
      <c r="L221" s="66">
        <f t="shared" si="94"/>
        <v>0</v>
      </c>
      <c r="M221" s="66">
        <f t="shared" si="94"/>
        <v>0</v>
      </c>
      <c r="N221" s="66">
        <f t="shared" si="94"/>
        <v>0</v>
      </c>
      <c r="O221" s="66">
        <f t="shared" si="94"/>
        <v>0</v>
      </c>
      <c r="P221" s="66">
        <f t="shared" si="94"/>
        <v>0</v>
      </c>
      <c r="Q221" s="66">
        <f t="shared" si="94"/>
        <v>0</v>
      </c>
      <c r="R221" s="66">
        <f t="shared" si="94"/>
        <v>0</v>
      </c>
      <c r="S221" s="66">
        <f t="shared" si="94"/>
        <v>0</v>
      </c>
      <c r="T221" s="66">
        <f t="shared" si="94"/>
        <v>0</v>
      </c>
      <c r="U221" s="66">
        <f t="shared" si="94"/>
        <v>0</v>
      </c>
      <c r="V221" s="66">
        <f t="shared" si="94"/>
        <v>0</v>
      </c>
      <c r="W221" s="66">
        <f t="shared" si="94"/>
        <v>0</v>
      </c>
      <c r="X221" s="66">
        <f t="shared" si="94"/>
        <v>0</v>
      </c>
      <c r="Y221" s="66">
        <f t="shared" si="94"/>
        <v>0</v>
      </c>
      <c r="Z221" s="66">
        <f t="shared" si="94"/>
        <v>0</v>
      </c>
      <c r="AA221" s="66">
        <f t="shared" si="94"/>
        <v>0</v>
      </c>
      <c r="AB221" s="66">
        <f t="shared" si="94"/>
        <v>0</v>
      </c>
      <c r="AC221" s="66">
        <f t="shared" si="94"/>
        <v>0</v>
      </c>
      <c r="AD221" s="66">
        <f t="shared" si="94"/>
        <v>0</v>
      </c>
      <c r="AE221" s="66">
        <f t="shared" si="94"/>
        <v>0</v>
      </c>
      <c r="AF221" s="66">
        <f t="shared" si="94"/>
        <v>0</v>
      </c>
      <c r="AG221" s="66">
        <f t="shared" si="94"/>
        <v>0</v>
      </c>
      <c r="AH221" s="66">
        <f t="shared" si="94"/>
        <v>0</v>
      </c>
      <c r="AI221" s="66">
        <f t="shared" si="94"/>
        <v>0</v>
      </c>
      <c r="AJ221" s="66">
        <f t="shared" si="94"/>
        <v>0</v>
      </c>
      <c r="AK221" s="66">
        <f t="shared" si="94"/>
        <v>0</v>
      </c>
      <c r="AL221" s="66">
        <f t="shared" si="94"/>
        <v>0</v>
      </c>
      <c r="AM221" s="66">
        <f t="shared" si="94"/>
        <v>0</v>
      </c>
      <c r="AN221" s="66">
        <f t="shared" si="94"/>
        <v>0</v>
      </c>
      <c r="AO221" s="66">
        <f t="shared" si="94"/>
        <v>0</v>
      </c>
      <c r="AP221" s="66">
        <f t="shared" si="94"/>
        <v>0</v>
      </c>
      <c r="AQ221" s="66">
        <f t="shared" si="94"/>
        <v>0</v>
      </c>
      <c r="AR221" s="66">
        <f t="shared" si="94"/>
        <v>0</v>
      </c>
      <c r="AS221" s="66">
        <f t="shared" si="94"/>
        <v>0</v>
      </c>
      <c r="AT221" s="66">
        <f t="shared" si="94"/>
        <v>0</v>
      </c>
      <c r="AU221" s="66">
        <f t="shared" si="94"/>
        <v>0</v>
      </c>
      <c r="AV221" s="66">
        <f t="shared" si="94"/>
        <v>0</v>
      </c>
      <c r="AW221" s="66">
        <f t="shared" si="94"/>
        <v>0</v>
      </c>
      <c r="AX221" s="66">
        <f t="shared" si="94"/>
        <v>0</v>
      </c>
      <c r="AY221" s="66">
        <f t="shared" si="94"/>
        <v>0</v>
      </c>
      <c r="AZ221" s="66">
        <f t="shared" si="94"/>
        <v>0</v>
      </c>
      <c r="BA221" s="66">
        <f t="shared" si="94"/>
        <v>0</v>
      </c>
      <c r="BB221" s="66">
        <f t="shared" si="94"/>
        <v>0</v>
      </c>
      <c r="BC221" s="66">
        <f t="shared" si="94"/>
        <v>0</v>
      </c>
      <c r="BD221" s="66">
        <f t="shared" si="94"/>
        <v>0</v>
      </c>
      <c r="BE221" s="66">
        <f t="shared" si="94"/>
        <v>0</v>
      </c>
      <c r="BF221" s="66">
        <f t="shared" si="94"/>
        <v>0</v>
      </c>
      <c r="BG221" s="66">
        <f t="shared" si="94"/>
        <v>0</v>
      </c>
      <c r="BH221" s="66">
        <f t="shared" si="94"/>
        <v>0</v>
      </c>
      <c r="BI221" s="66">
        <f t="shared" si="94"/>
        <v>0</v>
      </c>
      <c r="BJ221" s="66">
        <f t="shared" si="94"/>
        <v>0</v>
      </c>
      <c r="BK221" s="66">
        <f t="shared" si="94"/>
        <v>0</v>
      </c>
      <c r="BL221" s="66">
        <f t="shared" si="94"/>
        <v>0</v>
      </c>
      <c r="BM221" s="66">
        <f t="shared" si="94"/>
        <v>0</v>
      </c>
      <c r="BN221" s="66">
        <f t="shared" si="94"/>
        <v>0</v>
      </c>
      <c r="BO221" s="66">
        <f t="shared" si="94"/>
        <v>0</v>
      </c>
      <c r="BP221" s="66">
        <f t="shared" si="94"/>
        <v>0</v>
      </c>
      <c r="BQ221" s="66">
        <f t="shared" si="94"/>
        <v>0</v>
      </c>
      <c r="BR221" s="66">
        <f t="shared" si="94"/>
        <v>0</v>
      </c>
      <c r="BS221" s="66">
        <f t="shared" si="95"/>
        <v>0</v>
      </c>
      <c r="BT221" s="66">
        <f t="shared" si="95"/>
        <v>0</v>
      </c>
      <c r="BU221" s="66">
        <f t="shared" si="95"/>
        <v>0</v>
      </c>
      <c r="BV221" s="66">
        <f t="shared" si="95"/>
        <v>0</v>
      </c>
      <c r="BW221" s="66">
        <f t="shared" si="95"/>
        <v>0</v>
      </c>
      <c r="BX221" s="66">
        <f t="shared" si="95"/>
        <v>0</v>
      </c>
      <c r="BY221" s="66">
        <f t="shared" si="95"/>
        <v>0</v>
      </c>
      <c r="BZ221" s="66">
        <f t="shared" si="95"/>
        <v>0</v>
      </c>
      <c r="CA221" s="66">
        <f t="shared" si="95"/>
        <v>0</v>
      </c>
      <c r="CB221" s="66">
        <f t="shared" si="95"/>
        <v>0</v>
      </c>
      <c r="CC221" s="66">
        <f t="shared" si="95"/>
        <v>0</v>
      </c>
      <c r="CD221" s="66">
        <f t="shared" si="95"/>
        <v>0</v>
      </c>
      <c r="CE221" s="66">
        <f t="shared" si="95"/>
        <v>0</v>
      </c>
      <c r="CF221" s="66">
        <f t="shared" si="95"/>
        <v>0</v>
      </c>
      <c r="CG221" s="66">
        <f t="shared" si="95"/>
        <v>0</v>
      </c>
      <c r="CH221" s="66">
        <f t="shared" si="95"/>
        <v>0</v>
      </c>
      <c r="CI221" s="66">
        <f t="shared" si="95"/>
        <v>0</v>
      </c>
      <c r="CJ221" s="66">
        <f t="shared" si="95"/>
        <v>0</v>
      </c>
      <c r="CK221" s="66">
        <f t="shared" si="95"/>
        <v>0</v>
      </c>
      <c r="CL221" s="66">
        <f t="shared" si="95"/>
        <v>0</v>
      </c>
      <c r="CM221" s="66">
        <f t="shared" si="95"/>
        <v>0</v>
      </c>
      <c r="CN221" s="66">
        <f t="shared" si="95"/>
        <v>0</v>
      </c>
      <c r="CO221" s="66">
        <f t="shared" si="95"/>
        <v>0</v>
      </c>
      <c r="CP221" s="66">
        <f t="shared" si="95"/>
        <v>0</v>
      </c>
      <c r="CQ221" s="66">
        <f t="shared" si="95"/>
        <v>0</v>
      </c>
      <c r="CR221" s="66">
        <f t="shared" si="95"/>
        <v>0</v>
      </c>
      <c r="CS221" s="66">
        <f t="shared" si="95"/>
        <v>0</v>
      </c>
      <c r="CT221" s="3"/>
    </row>
    <row r="222" spans="3:98" customFormat="1" hidden="1" x14ac:dyDescent="0.35">
      <c r="C222" s="81" t="str">
        <f t="shared" si="91"/>
        <v/>
      </c>
      <c r="D222" s="17" t="str">
        <f t="shared" si="92"/>
        <v/>
      </c>
      <c r="E222" s="492">
        <f>G222+NPV(G.Asm!$F$40,H222:INDEX(H222:CS222,RP))</f>
        <v>0</v>
      </c>
      <c r="F222" s="492">
        <f t="shared" si="93"/>
        <v>0</v>
      </c>
      <c r="G222" s="66">
        <f t="shared" si="94"/>
        <v>0</v>
      </c>
      <c r="H222" s="66">
        <f t="shared" si="94"/>
        <v>0</v>
      </c>
      <c r="I222" s="66">
        <f t="shared" si="94"/>
        <v>0</v>
      </c>
      <c r="J222" s="66">
        <f t="shared" si="94"/>
        <v>0</v>
      </c>
      <c r="K222" s="66">
        <f t="shared" si="94"/>
        <v>0</v>
      </c>
      <c r="L222" s="66">
        <f t="shared" si="94"/>
        <v>0</v>
      </c>
      <c r="M222" s="66">
        <f t="shared" si="94"/>
        <v>0</v>
      </c>
      <c r="N222" s="66">
        <f t="shared" si="94"/>
        <v>0</v>
      </c>
      <c r="O222" s="66">
        <f t="shared" si="94"/>
        <v>0</v>
      </c>
      <c r="P222" s="66">
        <f t="shared" si="94"/>
        <v>0</v>
      </c>
      <c r="Q222" s="66">
        <f t="shared" si="94"/>
        <v>0</v>
      </c>
      <c r="R222" s="66">
        <f t="shared" si="94"/>
        <v>0</v>
      </c>
      <c r="S222" s="66">
        <f t="shared" si="94"/>
        <v>0</v>
      </c>
      <c r="T222" s="66">
        <f t="shared" si="94"/>
        <v>0</v>
      </c>
      <c r="U222" s="66">
        <f t="shared" si="94"/>
        <v>0</v>
      </c>
      <c r="V222" s="66">
        <f t="shared" si="94"/>
        <v>0</v>
      </c>
      <c r="W222" s="66">
        <f t="shared" si="94"/>
        <v>0</v>
      </c>
      <c r="X222" s="66">
        <f t="shared" si="94"/>
        <v>0</v>
      </c>
      <c r="Y222" s="66">
        <f t="shared" si="94"/>
        <v>0</v>
      </c>
      <c r="Z222" s="66">
        <f t="shared" si="94"/>
        <v>0</v>
      </c>
      <c r="AA222" s="66">
        <f t="shared" si="94"/>
        <v>0</v>
      </c>
      <c r="AB222" s="66">
        <f t="shared" si="94"/>
        <v>0</v>
      </c>
      <c r="AC222" s="66">
        <f t="shared" si="94"/>
        <v>0</v>
      </c>
      <c r="AD222" s="66">
        <f t="shared" si="94"/>
        <v>0</v>
      </c>
      <c r="AE222" s="66">
        <f t="shared" si="94"/>
        <v>0</v>
      </c>
      <c r="AF222" s="66">
        <f t="shared" si="94"/>
        <v>0</v>
      </c>
      <c r="AG222" s="66">
        <f t="shared" si="94"/>
        <v>0</v>
      </c>
      <c r="AH222" s="66">
        <f t="shared" si="94"/>
        <v>0</v>
      </c>
      <c r="AI222" s="66">
        <f t="shared" si="94"/>
        <v>0</v>
      </c>
      <c r="AJ222" s="66">
        <f t="shared" si="94"/>
        <v>0</v>
      </c>
      <c r="AK222" s="66">
        <f t="shared" si="94"/>
        <v>0</v>
      </c>
      <c r="AL222" s="66">
        <f t="shared" si="94"/>
        <v>0</v>
      </c>
      <c r="AM222" s="66">
        <f t="shared" si="94"/>
        <v>0</v>
      </c>
      <c r="AN222" s="66">
        <f t="shared" si="94"/>
        <v>0</v>
      </c>
      <c r="AO222" s="66">
        <f t="shared" si="94"/>
        <v>0</v>
      </c>
      <c r="AP222" s="66">
        <f t="shared" si="94"/>
        <v>0</v>
      </c>
      <c r="AQ222" s="66">
        <f t="shared" si="94"/>
        <v>0</v>
      </c>
      <c r="AR222" s="66">
        <f t="shared" si="94"/>
        <v>0</v>
      </c>
      <c r="AS222" s="66">
        <f t="shared" si="94"/>
        <v>0</v>
      </c>
      <c r="AT222" s="66">
        <f t="shared" si="94"/>
        <v>0</v>
      </c>
      <c r="AU222" s="66">
        <f t="shared" si="94"/>
        <v>0</v>
      </c>
      <c r="AV222" s="66">
        <f t="shared" si="94"/>
        <v>0</v>
      </c>
      <c r="AW222" s="66">
        <f t="shared" si="94"/>
        <v>0</v>
      </c>
      <c r="AX222" s="66">
        <f t="shared" si="94"/>
        <v>0</v>
      </c>
      <c r="AY222" s="66">
        <f t="shared" si="94"/>
        <v>0</v>
      </c>
      <c r="AZ222" s="66">
        <f t="shared" si="94"/>
        <v>0</v>
      </c>
      <c r="BA222" s="66">
        <f t="shared" si="94"/>
        <v>0</v>
      </c>
      <c r="BB222" s="66">
        <f t="shared" si="94"/>
        <v>0</v>
      </c>
      <c r="BC222" s="66">
        <f t="shared" si="94"/>
        <v>0</v>
      </c>
      <c r="BD222" s="66">
        <f t="shared" si="94"/>
        <v>0</v>
      </c>
      <c r="BE222" s="66">
        <f t="shared" si="94"/>
        <v>0</v>
      </c>
      <c r="BF222" s="66">
        <f t="shared" si="94"/>
        <v>0</v>
      </c>
      <c r="BG222" s="66">
        <f t="shared" si="94"/>
        <v>0</v>
      </c>
      <c r="BH222" s="66">
        <f t="shared" si="94"/>
        <v>0</v>
      </c>
      <c r="BI222" s="66">
        <f t="shared" si="94"/>
        <v>0</v>
      </c>
      <c r="BJ222" s="66">
        <f t="shared" si="94"/>
        <v>0</v>
      </c>
      <c r="BK222" s="66">
        <f t="shared" si="94"/>
        <v>0</v>
      </c>
      <c r="BL222" s="66">
        <f t="shared" si="94"/>
        <v>0</v>
      </c>
      <c r="BM222" s="66">
        <f t="shared" si="94"/>
        <v>0</v>
      </c>
      <c r="BN222" s="66">
        <f t="shared" si="94"/>
        <v>0</v>
      </c>
      <c r="BO222" s="66">
        <f t="shared" si="94"/>
        <v>0</v>
      </c>
      <c r="BP222" s="66">
        <f t="shared" si="94"/>
        <v>0</v>
      </c>
      <c r="BQ222" s="66">
        <f t="shared" si="94"/>
        <v>0</v>
      </c>
      <c r="BR222" s="66">
        <f>IFERROR($D222*BR48,0)</f>
        <v>0</v>
      </c>
      <c r="BS222" s="66">
        <f t="shared" si="95"/>
        <v>0</v>
      </c>
      <c r="BT222" s="66">
        <f t="shared" si="95"/>
        <v>0</v>
      </c>
      <c r="BU222" s="66">
        <f t="shared" si="95"/>
        <v>0</v>
      </c>
      <c r="BV222" s="66">
        <f t="shared" si="95"/>
        <v>0</v>
      </c>
      <c r="BW222" s="66">
        <f t="shared" si="95"/>
        <v>0</v>
      </c>
      <c r="BX222" s="66">
        <f t="shared" si="95"/>
        <v>0</v>
      </c>
      <c r="BY222" s="66">
        <f t="shared" si="95"/>
        <v>0</v>
      </c>
      <c r="BZ222" s="66">
        <f t="shared" si="95"/>
        <v>0</v>
      </c>
      <c r="CA222" s="66">
        <f t="shared" si="95"/>
        <v>0</v>
      </c>
      <c r="CB222" s="66">
        <f t="shared" si="95"/>
        <v>0</v>
      </c>
      <c r="CC222" s="66">
        <f t="shared" si="95"/>
        <v>0</v>
      </c>
      <c r="CD222" s="66">
        <f t="shared" si="95"/>
        <v>0</v>
      </c>
      <c r="CE222" s="66">
        <f t="shared" si="95"/>
        <v>0</v>
      </c>
      <c r="CF222" s="66">
        <f t="shared" si="95"/>
        <v>0</v>
      </c>
      <c r="CG222" s="66">
        <f t="shared" si="95"/>
        <v>0</v>
      </c>
      <c r="CH222" s="66">
        <f t="shared" si="95"/>
        <v>0</v>
      </c>
      <c r="CI222" s="66">
        <f t="shared" si="95"/>
        <v>0</v>
      </c>
      <c r="CJ222" s="66">
        <f t="shared" si="95"/>
        <v>0</v>
      </c>
      <c r="CK222" s="66">
        <f t="shared" si="95"/>
        <v>0</v>
      </c>
      <c r="CL222" s="66">
        <f t="shared" si="95"/>
        <v>0</v>
      </c>
      <c r="CM222" s="66">
        <f t="shared" si="95"/>
        <v>0</v>
      </c>
      <c r="CN222" s="66">
        <f t="shared" si="95"/>
        <v>0</v>
      </c>
      <c r="CO222" s="66">
        <f t="shared" si="95"/>
        <v>0</v>
      </c>
      <c r="CP222" s="66">
        <f t="shared" si="95"/>
        <v>0</v>
      </c>
      <c r="CQ222" s="66">
        <f t="shared" si="95"/>
        <v>0</v>
      </c>
      <c r="CR222" s="66">
        <f t="shared" si="95"/>
        <v>0</v>
      </c>
      <c r="CS222" s="66">
        <f t="shared" si="95"/>
        <v>0</v>
      </c>
      <c r="CT222" s="3"/>
    </row>
    <row r="223" spans="3:98" customFormat="1" hidden="1" x14ac:dyDescent="0.35">
      <c r="C223" s="81" t="str">
        <f t="shared" si="91"/>
        <v/>
      </c>
      <c r="D223" s="17" t="str">
        <f t="shared" si="92"/>
        <v/>
      </c>
      <c r="E223" s="492">
        <f>G223+NPV(G.Asm!$F$40,H223:INDEX(H223:CS223,RP))</f>
        <v>0</v>
      </c>
      <c r="F223" s="492">
        <f t="shared" si="93"/>
        <v>0</v>
      </c>
      <c r="G223" s="66">
        <f t="shared" ref="G223:BR226" si="96">IFERROR($D223*G49,0)</f>
        <v>0</v>
      </c>
      <c r="H223" s="66">
        <f t="shared" si="96"/>
        <v>0</v>
      </c>
      <c r="I223" s="66">
        <f t="shared" si="96"/>
        <v>0</v>
      </c>
      <c r="J223" s="66">
        <f t="shared" si="96"/>
        <v>0</v>
      </c>
      <c r="K223" s="66">
        <f t="shared" si="96"/>
        <v>0</v>
      </c>
      <c r="L223" s="66">
        <f t="shared" si="96"/>
        <v>0</v>
      </c>
      <c r="M223" s="66">
        <f t="shared" si="96"/>
        <v>0</v>
      </c>
      <c r="N223" s="66">
        <f t="shared" si="96"/>
        <v>0</v>
      </c>
      <c r="O223" s="66">
        <f t="shared" si="96"/>
        <v>0</v>
      </c>
      <c r="P223" s="66">
        <f t="shared" si="96"/>
        <v>0</v>
      </c>
      <c r="Q223" s="66">
        <f t="shared" si="96"/>
        <v>0</v>
      </c>
      <c r="R223" s="66">
        <f t="shared" si="96"/>
        <v>0</v>
      </c>
      <c r="S223" s="66">
        <f t="shared" si="96"/>
        <v>0</v>
      </c>
      <c r="T223" s="66">
        <f t="shared" si="96"/>
        <v>0</v>
      </c>
      <c r="U223" s="66">
        <f t="shared" si="96"/>
        <v>0</v>
      </c>
      <c r="V223" s="66">
        <f t="shared" si="96"/>
        <v>0</v>
      </c>
      <c r="W223" s="66">
        <f t="shared" si="96"/>
        <v>0</v>
      </c>
      <c r="X223" s="66">
        <f t="shared" si="96"/>
        <v>0</v>
      </c>
      <c r="Y223" s="66">
        <f t="shared" si="96"/>
        <v>0</v>
      </c>
      <c r="Z223" s="66">
        <f t="shared" si="96"/>
        <v>0</v>
      </c>
      <c r="AA223" s="66">
        <f t="shared" si="96"/>
        <v>0</v>
      </c>
      <c r="AB223" s="66">
        <f t="shared" si="96"/>
        <v>0</v>
      </c>
      <c r="AC223" s="66">
        <f t="shared" si="96"/>
        <v>0</v>
      </c>
      <c r="AD223" s="66">
        <f t="shared" si="96"/>
        <v>0</v>
      </c>
      <c r="AE223" s="66">
        <f t="shared" si="96"/>
        <v>0</v>
      </c>
      <c r="AF223" s="66">
        <f t="shared" si="96"/>
        <v>0</v>
      </c>
      <c r="AG223" s="66">
        <f t="shared" si="96"/>
        <v>0</v>
      </c>
      <c r="AH223" s="66">
        <f t="shared" si="96"/>
        <v>0</v>
      </c>
      <c r="AI223" s="66">
        <f t="shared" si="96"/>
        <v>0</v>
      </c>
      <c r="AJ223" s="66">
        <f t="shared" si="96"/>
        <v>0</v>
      </c>
      <c r="AK223" s="66">
        <f t="shared" si="96"/>
        <v>0</v>
      </c>
      <c r="AL223" s="66">
        <f t="shared" si="96"/>
        <v>0</v>
      </c>
      <c r="AM223" s="66">
        <f t="shared" si="96"/>
        <v>0</v>
      </c>
      <c r="AN223" s="66">
        <f t="shared" si="96"/>
        <v>0</v>
      </c>
      <c r="AO223" s="66">
        <f t="shared" si="96"/>
        <v>0</v>
      </c>
      <c r="AP223" s="66">
        <f t="shared" si="96"/>
        <v>0</v>
      </c>
      <c r="AQ223" s="66">
        <f t="shared" si="96"/>
        <v>0</v>
      </c>
      <c r="AR223" s="66">
        <f t="shared" si="96"/>
        <v>0</v>
      </c>
      <c r="AS223" s="66">
        <f t="shared" si="96"/>
        <v>0</v>
      </c>
      <c r="AT223" s="66">
        <f t="shared" si="96"/>
        <v>0</v>
      </c>
      <c r="AU223" s="66">
        <f t="shared" si="96"/>
        <v>0</v>
      </c>
      <c r="AV223" s="66">
        <f t="shared" si="96"/>
        <v>0</v>
      </c>
      <c r="AW223" s="66">
        <f t="shared" si="96"/>
        <v>0</v>
      </c>
      <c r="AX223" s="66">
        <f t="shared" si="96"/>
        <v>0</v>
      </c>
      <c r="AY223" s="66">
        <f t="shared" si="96"/>
        <v>0</v>
      </c>
      <c r="AZ223" s="66">
        <f t="shared" si="96"/>
        <v>0</v>
      </c>
      <c r="BA223" s="66">
        <f t="shared" si="96"/>
        <v>0</v>
      </c>
      <c r="BB223" s="66">
        <f t="shared" si="96"/>
        <v>0</v>
      </c>
      <c r="BC223" s="66">
        <f t="shared" si="96"/>
        <v>0</v>
      </c>
      <c r="BD223" s="66">
        <f t="shared" si="96"/>
        <v>0</v>
      </c>
      <c r="BE223" s="66">
        <f t="shared" si="96"/>
        <v>0</v>
      </c>
      <c r="BF223" s="66">
        <f t="shared" si="96"/>
        <v>0</v>
      </c>
      <c r="BG223" s="66">
        <f t="shared" si="96"/>
        <v>0</v>
      </c>
      <c r="BH223" s="66">
        <f t="shared" si="96"/>
        <v>0</v>
      </c>
      <c r="BI223" s="66">
        <f t="shared" si="96"/>
        <v>0</v>
      </c>
      <c r="BJ223" s="66">
        <f t="shared" si="96"/>
        <v>0</v>
      </c>
      <c r="BK223" s="66">
        <f t="shared" si="96"/>
        <v>0</v>
      </c>
      <c r="BL223" s="66">
        <f t="shared" si="96"/>
        <v>0</v>
      </c>
      <c r="BM223" s="66">
        <f t="shared" si="96"/>
        <v>0</v>
      </c>
      <c r="BN223" s="66">
        <f t="shared" si="96"/>
        <v>0</v>
      </c>
      <c r="BO223" s="66">
        <f t="shared" si="96"/>
        <v>0</v>
      </c>
      <c r="BP223" s="66">
        <f t="shared" si="96"/>
        <v>0</v>
      </c>
      <c r="BQ223" s="66">
        <f t="shared" si="96"/>
        <v>0</v>
      </c>
      <c r="BR223" s="66">
        <f t="shared" si="96"/>
        <v>0</v>
      </c>
      <c r="BS223" s="66">
        <f t="shared" si="95"/>
        <v>0</v>
      </c>
      <c r="BT223" s="66">
        <f t="shared" si="95"/>
        <v>0</v>
      </c>
      <c r="BU223" s="66">
        <f t="shared" si="95"/>
        <v>0</v>
      </c>
      <c r="BV223" s="66">
        <f t="shared" si="95"/>
        <v>0</v>
      </c>
      <c r="BW223" s="66">
        <f t="shared" si="95"/>
        <v>0</v>
      </c>
      <c r="BX223" s="66">
        <f t="shared" si="95"/>
        <v>0</v>
      </c>
      <c r="BY223" s="66">
        <f t="shared" si="95"/>
        <v>0</v>
      </c>
      <c r="BZ223" s="66">
        <f t="shared" si="95"/>
        <v>0</v>
      </c>
      <c r="CA223" s="66">
        <f t="shared" si="95"/>
        <v>0</v>
      </c>
      <c r="CB223" s="66">
        <f t="shared" si="95"/>
        <v>0</v>
      </c>
      <c r="CC223" s="66">
        <f t="shared" si="95"/>
        <v>0</v>
      </c>
      <c r="CD223" s="66">
        <f t="shared" si="95"/>
        <v>0</v>
      </c>
      <c r="CE223" s="66">
        <f t="shared" si="95"/>
        <v>0</v>
      </c>
      <c r="CF223" s="66">
        <f t="shared" si="95"/>
        <v>0</v>
      </c>
      <c r="CG223" s="66">
        <f t="shared" si="95"/>
        <v>0</v>
      </c>
      <c r="CH223" s="66">
        <f t="shared" si="95"/>
        <v>0</v>
      </c>
      <c r="CI223" s="66">
        <f t="shared" si="95"/>
        <v>0</v>
      </c>
      <c r="CJ223" s="66">
        <f t="shared" si="95"/>
        <v>0</v>
      </c>
      <c r="CK223" s="66">
        <f t="shared" si="95"/>
        <v>0</v>
      </c>
      <c r="CL223" s="66">
        <f t="shared" si="95"/>
        <v>0</v>
      </c>
      <c r="CM223" s="66">
        <f t="shared" si="95"/>
        <v>0</v>
      </c>
      <c r="CN223" s="66">
        <f t="shared" si="95"/>
        <v>0</v>
      </c>
      <c r="CO223" s="66">
        <f t="shared" si="95"/>
        <v>0</v>
      </c>
      <c r="CP223" s="66">
        <f t="shared" si="95"/>
        <v>0</v>
      </c>
      <c r="CQ223" s="66">
        <f t="shared" si="95"/>
        <v>0</v>
      </c>
      <c r="CR223" s="66">
        <f t="shared" si="95"/>
        <v>0</v>
      </c>
      <c r="CS223" s="66">
        <f t="shared" si="95"/>
        <v>0</v>
      </c>
      <c r="CT223" s="3"/>
    </row>
    <row r="224" spans="3:98" customFormat="1" hidden="1" x14ac:dyDescent="0.35">
      <c r="C224" s="81" t="str">
        <f t="shared" si="91"/>
        <v/>
      </c>
      <c r="D224" s="17" t="str">
        <f t="shared" si="92"/>
        <v/>
      </c>
      <c r="E224" s="492">
        <f>G224+NPV(G.Asm!$F$40,H224:INDEX(H224:CS224,RP))</f>
        <v>0</v>
      </c>
      <c r="F224" s="492">
        <f t="shared" si="93"/>
        <v>0</v>
      </c>
      <c r="G224" s="66">
        <f t="shared" si="96"/>
        <v>0</v>
      </c>
      <c r="H224" s="66">
        <f t="shared" si="96"/>
        <v>0</v>
      </c>
      <c r="I224" s="66">
        <f t="shared" si="96"/>
        <v>0</v>
      </c>
      <c r="J224" s="66">
        <f t="shared" si="96"/>
        <v>0</v>
      </c>
      <c r="K224" s="66">
        <f t="shared" si="96"/>
        <v>0</v>
      </c>
      <c r="L224" s="66">
        <f t="shared" si="96"/>
        <v>0</v>
      </c>
      <c r="M224" s="66">
        <f t="shared" si="96"/>
        <v>0</v>
      </c>
      <c r="N224" s="66">
        <f t="shared" si="96"/>
        <v>0</v>
      </c>
      <c r="O224" s="66">
        <f t="shared" si="96"/>
        <v>0</v>
      </c>
      <c r="P224" s="66">
        <f t="shared" si="96"/>
        <v>0</v>
      </c>
      <c r="Q224" s="66">
        <f t="shared" si="96"/>
        <v>0</v>
      </c>
      <c r="R224" s="66">
        <f t="shared" si="96"/>
        <v>0</v>
      </c>
      <c r="S224" s="66">
        <f t="shared" si="96"/>
        <v>0</v>
      </c>
      <c r="T224" s="66">
        <f t="shared" si="96"/>
        <v>0</v>
      </c>
      <c r="U224" s="66">
        <f t="shared" si="96"/>
        <v>0</v>
      </c>
      <c r="V224" s="66">
        <f t="shared" si="96"/>
        <v>0</v>
      </c>
      <c r="W224" s="66">
        <f t="shared" si="96"/>
        <v>0</v>
      </c>
      <c r="X224" s="66">
        <f t="shared" si="96"/>
        <v>0</v>
      </c>
      <c r="Y224" s="66">
        <f t="shared" si="96"/>
        <v>0</v>
      </c>
      <c r="Z224" s="66">
        <f t="shared" si="96"/>
        <v>0</v>
      </c>
      <c r="AA224" s="66">
        <f t="shared" si="96"/>
        <v>0</v>
      </c>
      <c r="AB224" s="66">
        <f t="shared" si="96"/>
        <v>0</v>
      </c>
      <c r="AC224" s="66">
        <f t="shared" si="96"/>
        <v>0</v>
      </c>
      <c r="AD224" s="66">
        <f t="shared" si="96"/>
        <v>0</v>
      </c>
      <c r="AE224" s="66">
        <f t="shared" si="96"/>
        <v>0</v>
      </c>
      <c r="AF224" s="66">
        <f t="shared" si="96"/>
        <v>0</v>
      </c>
      <c r="AG224" s="66">
        <f t="shared" si="96"/>
        <v>0</v>
      </c>
      <c r="AH224" s="66">
        <f t="shared" si="96"/>
        <v>0</v>
      </c>
      <c r="AI224" s="66">
        <f t="shared" si="96"/>
        <v>0</v>
      </c>
      <c r="AJ224" s="66">
        <f t="shared" si="96"/>
        <v>0</v>
      </c>
      <c r="AK224" s="66">
        <f t="shared" si="96"/>
        <v>0</v>
      </c>
      <c r="AL224" s="66">
        <f t="shared" si="96"/>
        <v>0</v>
      </c>
      <c r="AM224" s="66">
        <f t="shared" si="96"/>
        <v>0</v>
      </c>
      <c r="AN224" s="66">
        <f t="shared" si="96"/>
        <v>0</v>
      </c>
      <c r="AO224" s="66">
        <f t="shared" si="96"/>
        <v>0</v>
      </c>
      <c r="AP224" s="66">
        <f t="shared" si="96"/>
        <v>0</v>
      </c>
      <c r="AQ224" s="66">
        <f t="shared" si="96"/>
        <v>0</v>
      </c>
      <c r="AR224" s="66">
        <f t="shared" si="96"/>
        <v>0</v>
      </c>
      <c r="AS224" s="66">
        <f t="shared" si="96"/>
        <v>0</v>
      </c>
      <c r="AT224" s="66">
        <f t="shared" si="96"/>
        <v>0</v>
      </c>
      <c r="AU224" s="66">
        <f t="shared" si="96"/>
        <v>0</v>
      </c>
      <c r="AV224" s="66">
        <f t="shared" si="96"/>
        <v>0</v>
      </c>
      <c r="AW224" s="66">
        <f t="shared" si="96"/>
        <v>0</v>
      </c>
      <c r="AX224" s="66">
        <f t="shared" si="96"/>
        <v>0</v>
      </c>
      <c r="AY224" s="66">
        <f t="shared" si="96"/>
        <v>0</v>
      </c>
      <c r="AZ224" s="66">
        <f t="shared" si="96"/>
        <v>0</v>
      </c>
      <c r="BA224" s="66">
        <f t="shared" si="96"/>
        <v>0</v>
      </c>
      <c r="BB224" s="66">
        <f t="shared" si="96"/>
        <v>0</v>
      </c>
      <c r="BC224" s="66">
        <f t="shared" si="96"/>
        <v>0</v>
      </c>
      <c r="BD224" s="66">
        <f t="shared" si="96"/>
        <v>0</v>
      </c>
      <c r="BE224" s="66">
        <f t="shared" si="96"/>
        <v>0</v>
      </c>
      <c r="BF224" s="66">
        <f t="shared" si="96"/>
        <v>0</v>
      </c>
      <c r="BG224" s="66">
        <f t="shared" si="96"/>
        <v>0</v>
      </c>
      <c r="BH224" s="66">
        <f t="shared" si="96"/>
        <v>0</v>
      </c>
      <c r="BI224" s="66">
        <f t="shared" si="96"/>
        <v>0</v>
      </c>
      <c r="BJ224" s="66">
        <f t="shared" si="96"/>
        <v>0</v>
      </c>
      <c r="BK224" s="66">
        <f t="shared" si="96"/>
        <v>0</v>
      </c>
      <c r="BL224" s="66">
        <f t="shared" si="96"/>
        <v>0</v>
      </c>
      <c r="BM224" s="66">
        <f t="shared" si="96"/>
        <v>0</v>
      </c>
      <c r="BN224" s="66">
        <f t="shared" si="96"/>
        <v>0</v>
      </c>
      <c r="BO224" s="66">
        <f t="shared" si="96"/>
        <v>0</v>
      </c>
      <c r="BP224" s="66">
        <f t="shared" si="96"/>
        <v>0</v>
      </c>
      <c r="BQ224" s="66">
        <f t="shared" si="96"/>
        <v>0</v>
      </c>
      <c r="BR224" s="66">
        <f t="shared" si="96"/>
        <v>0</v>
      </c>
      <c r="BS224" s="66">
        <f t="shared" si="95"/>
        <v>0</v>
      </c>
      <c r="BT224" s="66">
        <f t="shared" si="95"/>
        <v>0</v>
      </c>
      <c r="BU224" s="66">
        <f t="shared" si="95"/>
        <v>0</v>
      </c>
      <c r="BV224" s="66">
        <f t="shared" si="95"/>
        <v>0</v>
      </c>
      <c r="BW224" s="66">
        <f t="shared" si="95"/>
        <v>0</v>
      </c>
      <c r="BX224" s="66">
        <f t="shared" si="95"/>
        <v>0</v>
      </c>
      <c r="BY224" s="66">
        <f t="shared" si="95"/>
        <v>0</v>
      </c>
      <c r="BZ224" s="66">
        <f t="shared" si="95"/>
        <v>0</v>
      </c>
      <c r="CA224" s="66">
        <f t="shared" si="95"/>
        <v>0</v>
      </c>
      <c r="CB224" s="66">
        <f t="shared" si="95"/>
        <v>0</v>
      </c>
      <c r="CC224" s="66">
        <f t="shared" si="95"/>
        <v>0</v>
      </c>
      <c r="CD224" s="66">
        <f t="shared" si="95"/>
        <v>0</v>
      </c>
      <c r="CE224" s="66">
        <f t="shared" si="95"/>
        <v>0</v>
      </c>
      <c r="CF224" s="66">
        <f t="shared" si="95"/>
        <v>0</v>
      </c>
      <c r="CG224" s="66">
        <f t="shared" si="95"/>
        <v>0</v>
      </c>
      <c r="CH224" s="66">
        <f t="shared" si="95"/>
        <v>0</v>
      </c>
      <c r="CI224" s="66">
        <f t="shared" si="95"/>
        <v>0</v>
      </c>
      <c r="CJ224" s="66">
        <f t="shared" si="95"/>
        <v>0</v>
      </c>
      <c r="CK224" s="66">
        <f t="shared" si="95"/>
        <v>0</v>
      </c>
      <c r="CL224" s="66">
        <f t="shared" si="95"/>
        <v>0</v>
      </c>
      <c r="CM224" s="66">
        <f t="shared" si="95"/>
        <v>0</v>
      </c>
      <c r="CN224" s="66">
        <f t="shared" si="95"/>
        <v>0</v>
      </c>
      <c r="CO224" s="66">
        <f t="shared" si="95"/>
        <v>0</v>
      </c>
      <c r="CP224" s="66">
        <f t="shared" si="95"/>
        <v>0</v>
      </c>
      <c r="CQ224" s="66">
        <f t="shared" si="95"/>
        <v>0</v>
      </c>
      <c r="CR224" s="66">
        <f t="shared" si="95"/>
        <v>0</v>
      </c>
      <c r="CS224" s="66">
        <f t="shared" si="95"/>
        <v>0</v>
      </c>
      <c r="CT224" s="3"/>
    </row>
    <row r="225" spans="3:98" customFormat="1" hidden="1" x14ac:dyDescent="0.35">
      <c r="C225" s="81" t="str">
        <f t="shared" si="91"/>
        <v/>
      </c>
      <c r="D225" s="17" t="str">
        <f t="shared" si="92"/>
        <v/>
      </c>
      <c r="E225" s="492">
        <f>G225+NPV(G.Asm!$F$40,H225:INDEX(H225:CS225,RP))</f>
        <v>0</v>
      </c>
      <c r="F225" s="492">
        <f t="shared" si="93"/>
        <v>0</v>
      </c>
      <c r="G225" s="66">
        <f t="shared" si="96"/>
        <v>0</v>
      </c>
      <c r="H225" s="66">
        <f t="shared" si="96"/>
        <v>0</v>
      </c>
      <c r="I225" s="66">
        <f t="shared" si="96"/>
        <v>0</v>
      </c>
      <c r="J225" s="66">
        <f t="shared" si="96"/>
        <v>0</v>
      </c>
      <c r="K225" s="66">
        <f t="shared" si="96"/>
        <v>0</v>
      </c>
      <c r="L225" s="66">
        <f t="shared" si="96"/>
        <v>0</v>
      </c>
      <c r="M225" s="66">
        <f t="shared" si="96"/>
        <v>0</v>
      </c>
      <c r="N225" s="66">
        <f t="shared" si="96"/>
        <v>0</v>
      </c>
      <c r="O225" s="66">
        <f t="shared" si="96"/>
        <v>0</v>
      </c>
      <c r="P225" s="66">
        <f t="shared" si="96"/>
        <v>0</v>
      </c>
      <c r="Q225" s="66">
        <f t="shared" si="96"/>
        <v>0</v>
      </c>
      <c r="R225" s="66">
        <f t="shared" si="96"/>
        <v>0</v>
      </c>
      <c r="S225" s="66">
        <f t="shared" si="96"/>
        <v>0</v>
      </c>
      <c r="T225" s="66">
        <f t="shared" si="96"/>
        <v>0</v>
      </c>
      <c r="U225" s="66">
        <f t="shared" si="96"/>
        <v>0</v>
      </c>
      <c r="V225" s="66">
        <f t="shared" si="96"/>
        <v>0</v>
      </c>
      <c r="W225" s="66">
        <f t="shared" si="96"/>
        <v>0</v>
      </c>
      <c r="X225" s="66">
        <f t="shared" si="96"/>
        <v>0</v>
      </c>
      <c r="Y225" s="66">
        <f t="shared" si="96"/>
        <v>0</v>
      </c>
      <c r="Z225" s="66">
        <f t="shared" si="96"/>
        <v>0</v>
      </c>
      <c r="AA225" s="66">
        <f t="shared" si="96"/>
        <v>0</v>
      </c>
      <c r="AB225" s="66">
        <f t="shared" si="96"/>
        <v>0</v>
      </c>
      <c r="AC225" s="66">
        <f t="shared" si="96"/>
        <v>0</v>
      </c>
      <c r="AD225" s="66">
        <f t="shared" si="96"/>
        <v>0</v>
      </c>
      <c r="AE225" s="66">
        <f t="shared" si="96"/>
        <v>0</v>
      </c>
      <c r="AF225" s="66">
        <f t="shared" si="96"/>
        <v>0</v>
      </c>
      <c r="AG225" s="66">
        <f t="shared" si="96"/>
        <v>0</v>
      </c>
      <c r="AH225" s="66">
        <f t="shared" si="96"/>
        <v>0</v>
      </c>
      <c r="AI225" s="66">
        <f t="shared" si="96"/>
        <v>0</v>
      </c>
      <c r="AJ225" s="66">
        <f t="shared" si="96"/>
        <v>0</v>
      </c>
      <c r="AK225" s="66">
        <f t="shared" si="96"/>
        <v>0</v>
      </c>
      <c r="AL225" s="66">
        <f t="shared" si="96"/>
        <v>0</v>
      </c>
      <c r="AM225" s="66">
        <f t="shared" si="96"/>
        <v>0</v>
      </c>
      <c r="AN225" s="66">
        <f t="shared" si="96"/>
        <v>0</v>
      </c>
      <c r="AO225" s="66">
        <f t="shared" si="96"/>
        <v>0</v>
      </c>
      <c r="AP225" s="66">
        <f t="shared" si="96"/>
        <v>0</v>
      </c>
      <c r="AQ225" s="66">
        <f t="shared" si="96"/>
        <v>0</v>
      </c>
      <c r="AR225" s="66">
        <f t="shared" si="96"/>
        <v>0</v>
      </c>
      <c r="AS225" s="66">
        <f t="shared" si="96"/>
        <v>0</v>
      </c>
      <c r="AT225" s="66">
        <f t="shared" si="96"/>
        <v>0</v>
      </c>
      <c r="AU225" s="66">
        <f t="shared" si="96"/>
        <v>0</v>
      </c>
      <c r="AV225" s="66">
        <f t="shared" si="96"/>
        <v>0</v>
      </c>
      <c r="AW225" s="66">
        <f t="shared" si="96"/>
        <v>0</v>
      </c>
      <c r="AX225" s="66">
        <f t="shared" si="96"/>
        <v>0</v>
      </c>
      <c r="AY225" s="66">
        <f t="shared" si="96"/>
        <v>0</v>
      </c>
      <c r="AZ225" s="66">
        <f t="shared" si="96"/>
        <v>0</v>
      </c>
      <c r="BA225" s="66">
        <f t="shared" si="96"/>
        <v>0</v>
      </c>
      <c r="BB225" s="66">
        <f t="shared" si="96"/>
        <v>0</v>
      </c>
      <c r="BC225" s="66">
        <f t="shared" si="96"/>
        <v>0</v>
      </c>
      <c r="BD225" s="66">
        <f t="shared" si="96"/>
        <v>0</v>
      </c>
      <c r="BE225" s="66">
        <f t="shared" si="96"/>
        <v>0</v>
      </c>
      <c r="BF225" s="66">
        <f t="shared" si="96"/>
        <v>0</v>
      </c>
      <c r="BG225" s="66">
        <f t="shared" si="96"/>
        <v>0</v>
      </c>
      <c r="BH225" s="66">
        <f t="shared" si="96"/>
        <v>0</v>
      </c>
      <c r="BI225" s="66">
        <f t="shared" si="96"/>
        <v>0</v>
      </c>
      <c r="BJ225" s="66">
        <f t="shared" si="96"/>
        <v>0</v>
      </c>
      <c r="BK225" s="66">
        <f t="shared" si="96"/>
        <v>0</v>
      </c>
      <c r="BL225" s="66">
        <f t="shared" si="96"/>
        <v>0</v>
      </c>
      <c r="BM225" s="66">
        <f t="shared" si="96"/>
        <v>0</v>
      </c>
      <c r="BN225" s="66">
        <f t="shared" si="96"/>
        <v>0</v>
      </c>
      <c r="BO225" s="66">
        <f t="shared" si="96"/>
        <v>0</v>
      </c>
      <c r="BP225" s="66">
        <f t="shared" si="96"/>
        <v>0</v>
      </c>
      <c r="BQ225" s="66">
        <f t="shared" si="96"/>
        <v>0</v>
      </c>
      <c r="BR225" s="66">
        <f t="shared" si="96"/>
        <v>0</v>
      </c>
      <c r="BS225" s="66">
        <f t="shared" si="95"/>
        <v>0</v>
      </c>
      <c r="BT225" s="66">
        <f t="shared" si="95"/>
        <v>0</v>
      </c>
      <c r="BU225" s="66">
        <f t="shared" si="95"/>
        <v>0</v>
      </c>
      <c r="BV225" s="66">
        <f t="shared" si="95"/>
        <v>0</v>
      </c>
      <c r="BW225" s="66">
        <f t="shared" si="95"/>
        <v>0</v>
      </c>
      <c r="BX225" s="66">
        <f t="shared" si="95"/>
        <v>0</v>
      </c>
      <c r="BY225" s="66">
        <f t="shared" si="95"/>
        <v>0</v>
      </c>
      <c r="BZ225" s="66">
        <f t="shared" si="95"/>
        <v>0</v>
      </c>
      <c r="CA225" s="66">
        <f t="shared" si="95"/>
        <v>0</v>
      </c>
      <c r="CB225" s="66">
        <f t="shared" si="95"/>
        <v>0</v>
      </c>
      <c r="CC225" s="66">
        <f t="shared" si="95"/>
        <v>0</v>
      </c>
      <c r="CD225" s="66">
        <f t="shared" si="95"/>
        <v>0</v>
      </c>
      <c r="CE225" s="66">
        <f t="shared" si="95"/>
        <v>0</v>
      </c>
      <c r="CF225" s="66">
        <f t="shared" si="95"/>
        <v>0</v>
      </c>
      <c r="CG225" s="66">
        <f t="shared" si="95"/>
        <v>0</v>
      </c>
      <c r="CH225" s="66">
        <f t="shared" si="95"/>
        <v>0</v>
      </c>
      <c r="CI225" s="66">
        <f t="shared" si="95"/>
        <v>0</v>
      </c>
      <c r="CJ225" s="66">
        <f t="shared" si="95"/>
        <v>0</v>
      </c>
      <c r="CK225" s="66">
        <f t="shared" si="95"/>
        <v>0</v>
      </c>
      <c r="CL225" s="66">
        <f t="shared" si="95"/>
        <v>0</v>
      </c>
      <c r="CM225" s="66">
        <f t="shared" si="95"/>
        <v>0</v>
      </c>
      <c r="CN225" s="66">
        <f t="shared" si="95"/>
        <v>0</v>
      </c>
      <c r="CO225" s="66">
        <f t="shared" si="95"/>
        <v>0</v>
      </c>
      <c r="CP225" s="66">
        <f t="shared" si="95"/>
        <v>0</v>
      </c>
      <c r="CQ225" s="66">
        <f t="shared" si="95"/>
        <v>0</v>
      </c>
      <c r="CR225" s="66">
        <f t="shared" si="95"/>
        <v>0</v>
      </c>
      <c r="CS225" s="66">
        <f t="shared" si="95"/>
        <v>0</v>
      </c>
      <c r="CT225" s="3"/>
    </row>
    <row r="226" spans="3:98" customFormat="1" hidden="1" x14ac:dyDescent="0.35">
      <c r="C226" s="81" t="str">
        <f t="shared" si="91"/>
        <v/>
      </c>
      <c r="D226" s="17" t="str">
        <f t="shared" si="92"/>
        <v/>
      </c>
      <c r="E226" s="492">
        <f>G226+NPV(G.Asm!$F$40,H226:INDEX(H226:CS226,RP))</f>
        <v>0</v>
      </c>
      <c r="F226" s="492">
        <f t="shared" si="93"/>
        <v>0</v>
      </c>
      <c r="G226" s="66">
        <f t="shared" si="96"/>
        <v>0</v>
      </c>
      <c r="H226" s="66">
        <f t="shared" si="96"/>
        <v>0</v>
      </c>
      <c r="I226" s="66">
        <f t="shared" si="96"/>
        <v>0</v>
      </c>
      <c r="J226" s="66">
        <f t="shared" si="96"/>
        <v>0</v>
      </c>
      <c r="K226" s="66">
        <f t="shared" si="96"/>
        <v>0</v>
      </c>
      <c r="L226" s="66">
        <f t="shared" si="96"/>
        <v>0</v>
      </c>
      <c r="M226" s="66">
        <f t="shared" si="96"/>
        <v>0</v>
      </c>
      <c r="N226" s="66">
        <f t="shared" si="96"/>
        <v>0</v>
      </c>
      <c r="O226" s="66">
        <f t="shared" si="96"/>
        <v>0</v>
      </c>
      <c r="P226" s="66">
        <f t="shared" si="96"/>
        <v>0</v>
      </c>
      <c r="Q226" s="66">
        <f t="shared" si="96"/>
        <v>0</v>
      </c>
      <c r="R226" s="66">
        <f t="shared" si="96"/>
        <v>0</v>
      </c>
      <c r="S226" s="66">
        <f t="shared" si="96"/>
        <v>0</v>
      </c>
      <c r="T226" s="66">
        <f t="shared" si="96"/>
        <v>0</v>
      </c>
      <c r="U226" s="66">
        <f t="shared" si="96"/>
        <v>0</v>
      </c>
      <c r="V226" s="66">
        <f t="shared" si="96"/>
        <v>0</v>
      </c>
      <c r="W226" s="66">
        <f t="shared" si="96"/>
        <v>0</v>
      </c>
      <c r="X226" s="66">
        <f t="shared" si="96"/>
        <v>0</v>
      </c>
      <c r="Y226" s="66">
        <f t="shared" si="96"/>
        <v>0</v>
      </c>
      <c r="Z226" s="66">
        <f t="shared" si="96"/>
        <v>0</v>
      </c>
      <c r="AA226" s="66">
        <f t="shared" si="96"/>
        <v>0</v>
      </c>
      <c r="AB226" s="66">
        <f t="shared" si="96"/>
        <v>0</v>
      </c>
      <c r="AC226" s="66">
        <f t="shared" si="96"/>
        <v>0</v>
      </c>
      <c r="AD226" s="66">
        <f t="shared" si="96"/>
        <v>0</v>
      </c>
      <c r="AE226" s="66">
        <f t="shared" si="96"/>
        <v>0</v>
      </c>
      <c r="AF226" s="66">
        <f t="shared" si="96"/>
        <v>0</v>
      </c>
      <c r="AG226" s="66">
        <f t="shared" si="96"/>
        <v>0</v>
      </c>
      <c r="AH226" s="66">
        <f t="shared" si="96"/>
        <v>0</v>
      </c>
      <c r="AI226" s="66">
        <f t="shared" si="96"/>
        <v>0</v>
      </c>
      <c r="AJ226" s="66">
        <f t="shared" si="96"/>
        <v>0</v>
      </c>
      <c r="AK226" s="66">
        <f t="shared" si="96"/>
        <v>0</v>
      </c>
      <c r="AL226" s="66">
        <f t="shared" si="96"/>
        <v>0</v>
      </c>
      <c r="AM226" s="66">
        <f t="shared" si="96"/>
        <v>0</v>
      </c>
      <c r="AN226" s="66">
        <f t="shared" si="96"/>
        <v>0</v>
      </c>
      <c r="AO226" s="66">
        <f t="shared" si="96"/>
        <v>0</v>
      </c>
      <c r="AP226" s="66">
        <f t="shared" si="96"/>
        <v>0</v>
      </c>
      <c r="AQ226" s="66">
        <f t="shared" si="96"/>
        <v>0</v>
      </c>
      <c r="AR226" s="66">
        <f t="shared" si="96"/>
        <v>0</v>
      </c>
      <c r="AS226" s="66">
        <f t="shared" si="96"/>
        <v>0</v>
      </c>
      <c r="AT226" s="66">
        <f t="shared" si="96"/>
        <v>0</v>
      </c>
      <c r="AU226" s="66">
        <f t="shared" si="96"/>
        <v>0</v>
      </c>
      <c r="AV226" s="66">
        <f t="shared" si="96"/>
        <v>0</v>
      </c>
      <c r="AW226" s="66">
        <f t="shared" si="96"/>
        <v>0</v>
      </c>
      <c r="AX226" s="66">
        <f t="shared" si="96"/>
        <v>0</v>
      </c>
      <c r="AY226" s="66">
        <f t="shared" si="96"/>
        <v>0</v>
      </c>
      <c r="AZ226" s="66">
        <f t="shared" si="96"/>
        <v>0</v>
      </c>
      <c r="BA226" s="66">
        <f t="shared" si="96"/>
        <v>0</v>
      </c>
      <c r="BB226" s="66">
        <f t="shared" si="96"/>
        <v>0</v>
      </c>
      <c r="BC226" s="66">
        <f t="shared" si="96"/>
        <v>0</v>
      </c>
      <c r="BD226" s="66">
        <f t="shared" si="96"/>
        <v>0</v>
      </c>
      <c r="BE226" s="66">
        <f t="shared" si="96"/>
        <v>0</v>
      </c>
      <c r="BF226" s="66">
        <f t="shared" si="96"/>
        <v>0</v>
      </c>
      <c r="BG226" s="66">
        <f t="shared" si="96"/>
        <v>0</v>
      </c>
      <c r="BH226" s="66">
        <f t="shared" si="96"/>
        <v>0</v>
      </c>
      <c r="BI226" s="66">
        <f t="shared" si="96"/>
        <v>0</v>
      </c>
      <c r="BJ226" s="66">
        <f t="shared" si="96"/>
        <v>0</v>
      </c>
      <c r="BK226" s="66">
        <f t="shared" si="96"/>
        <v>0</v>
      </c>
      <c r="BL226" s="66">
        <f t="shared" si="96"/>
        <v>0</v>
      </c>
      <c r="BM226" s="66">
        <f t="shared" si="96"/>
        <v>0</v>
      </c>
      <c r="BN226" s="66">
        <f t="shared" si="96"/>
        <v>0</v>
      </c>
      <c r="BO226" s="66">
        <f t="shared" si="96"/>
        <v>0</v>
      </c>
      <c r="BP226" s="66">
        <f t="shared" si="96"/>
        <v>0</v>
      </c>
      <c r="BQ226" s="66">
        <f t="shared" si="96"/>
        <v>0</v>
      </c>
      <c r="BR226" s="66">
        <f>IFERROR($D226*BR52,0)</f>
        <v>0</v>
      </c>
      <c r="BS226" s="66">
        <f t="shared" si="95"/>
        <v>0</v>
      </c>
      <c r="BT226" s="66">
        <f t="shared" si="95"/>
        <v>0</v>
      </c>
      <c r="BU226" s="66">
        <f t="shared" si="95"/>
        <v>0</v>
      </c>
      <c r="BV226" s="66">
        <f t="shared" si="95"/>
        <v>0</v>
      </c>
      <c r="BW226" s="66">
        <f t="shared" si="95"/>
        <v>0</v>
      </c>
      <c r="BX226" s="66">
        <f t="shared" si="95"/>
        <v>0</v>
      </c>
      <c r="BY226" s="66">
        <f t="shared" si="95"/>
        <v>0</v>
      </c>
      <c r="BZ226" s="66">
        <f t="shared" si="95"/>
        <v>0</v>
      </c>
      <c r="CA226" s="66">
        <f t="shared" si="95"/>
        <v>0</v>
      </c>
      <c r="CB226" s="66">
        <f t="shared" si="95"/>
        <v>0</v>
      </c>
      <c r="CC226" s="66">
        <f t="shared" si="95"/>
        <v>0</v>
      </c>
      <c r="CD226" s="66">
        <f t="shared" si="95"/>
        <v>0</v>
      </c>
      <c r="CE226" s="66">
        <f t="shared" si="95"/>
        <v>0</v>
      </c>
      <c r="CF226" s="66">
        <f t="shared" si="95"/>
        <v>0</v>
      </c>
      <c r="CG226" s="66">
        <f t="shared" si="95"/>
        <v>0</v>
      </c>
      <c r="CH226" s="66">
        <f t="shared" si="95"/>
        <v>0</v>
      </c>
      <c r="CI226" s="66">
        <f t="shared" si="95"/>
        <v>0</v>
      </c>
      <c r="CJ226" s="66">
        <f t="shared" si="95"/>
        <v>0</v>
      </c>
      <c r="CK226" s="66">
        <f t="shared" si="95"/>
        <v>0</v>
      </c>
      <c r="CL226" s="66">
        <f t="shared" si="95"/>
        <v>0</v>
      </c>
      <c r="CM226" s="66">
        <f t="shared" si="95"/>
        <v>0</v>
      </c>
      <c r="CN226" s="66">
        <f t="shared" si="95"/>
        <v>0</v>
      </c>
      <c r="CO226" s="66">
        <f t="shared" si="95"/>
        <v>0</v>
      </c>
      <c r="CP226" s="66">
        <f t="shared" si="95"/>
        <v>0</v>
      </c>
      <c r="CQ226" s="66">
        <f t="shared" si="95"/>
        <v>0</v>
      </c>
      <c r="CR226" s="66">
        <f t="shared" si="95"/>
        <v>0</v>
      </c>
      <c r="CS226" s="66">
        <f t="shared" si="95"/>
        <v>0</v>
      </c>
      <c r="CT226" s="3"/>
    </row>
    <row r="227" spans="3:98" customFormat="1" hidden="1" x14ac:dyDescent="0.35">
      <c r="C227" s="81" t="str">
        <f t="shared" si="91"/>
        <v/>
      </c>
      <c r="D227" s="17" t="str">
        <f t="shared" si="92"/>
        <v/>
      </c>
      <c r="E227" s="492">
        <f>G227+NPV(G.Asm!$F$40,H227:INDEX(H227:CS227,RP))</f>
        <v>0</v>
      </c>
      <c r="F227" s="492">
        <f t="shared" si="93"/>
        <v>0</v>
      </c>
      <c r="G227" s="66">
        <f t="shared" ref="G227:BR229" si="97">IFERROR($D227*G53,0)</f>
        <v>0</v>
      </c>
      <c r="H227" s="66">
        <f t="shared" si="97"/>
        <v>0</v>
      </c>
      <c r="I227" s="66">
        <f t="shared" si="97"/>
        <v>0</v>
      </c>
      <c r="J227" s="66">
        <f t="shared" si="97"/>
        <v>0</v>
      </c>
      <c r="K227" s="66">
        <f t="shared" si="97"/>
        <v>0</v>
      </c>
      <c r="L227" s="66">
        <f t="shared" si="97"/>
        <v>0</v>
      </c>
      <c r="M227" s="66">
        <f t="shared" si="97"/>
        <v>0</v>
      </c>
      <c r="N227" s="66">
        <f t="shared" si="97"/>
        <v>0</v>
      </c>
      <c r="O227" s="66">
        <f t="shared" si="97"/>
        <v>0</v>
      </c>
      <c r="P227" s="66">
        <f t="shared" si="97"/>
        <v>0</v>
      </c>
      <c r="Q227" s="66">
        <f t="shared" si="97"/>
        <v>0</v>
      </c>
      <c r="R227" s="66">
        <f t="shared" si="97"/>
        <v>0</v>
      </c>
      <c r="S227" s="66">
        <f t="shared" si="97"/>
        <v>0</v>
      </c>
      <c r="T227" s="66">
        <f t="shared" si="97"/>
        <v>0</v>
      </c>
      <c r="U227" s="66">
        <f t="shared" si="97"/>
        <v>0</v>
      </c>
      <c r="V227" s="66">
        <f t="shared" si="97"/>
        <v>0</v>
      </c>
      <c r="W227" s="66">
        <f t="shared" si="97"/>
        <v>0</v>
      </c>
      <c r="X227" s="66">
        <f t="shared" si="97"/>
        <v>0</v>
      </c>
      <c r="Y227" s="66">
        <f t="shared" si="97"/>
        <v>0</v>
      </c>
      <c r="Z227" s="66">
        <f t="shared" si="97"/>
        <v>0</v>
      </c>
      <c r="AA227" s="66">
        <f t="shared" si="97"/>
        <v>0</v>
      </c>
      <c r="AB227" s="66">
        <f t="shared" si="97"/>
        <v>0</v>
      </c>
      <c r="AC227" s="66">
        <f t="shared" si="97"/>
        <v>0</v>
      </c>
      <c r="AD227" s="66">
        <f t="shared" si="97"/>
        <v>0</v>
      </c>
      <c r="AE227" s="66">
        <f t="shared" si="97"/>
        <v>0</v>
      </c>
      <c r="AF227" s="66">
        <f t="shared" si="97"/>
        <v>0</v>
      </c>
      <c r="AG227" s="66">
        <f t="shared" si="97"/>
        <v>0</v>
      </c>
      <c r="AH227" s="66">
        <f t="shared" si="97"/>
        <v>0</v>
      </c>
      <c r="AI227" s="66">
        <f t="shared" si="97"/>
        <v>0</v>
      </c>
      <c r="AJ227" s="66">
        <f t="shared" si="97"/>
        <v>0</v>
      </c>
      <c r="AK227" s="66">
        <f t="shared" si="97"/>
        <v>0</v>
      </c>
      <c r="AL227" s="66">
        <f t="shared" si="97"/>
        <v>0</v>
      </c>
      <c r="AM227" s="66">
        <f t="shared" si="97"/>
        <v>0</v>
      </c>
      <c r="AN227" s="66">
        <f t="shared" si="97"/>
        <v>0</v>
      </c>
      <c r="AO227" s="66">
        <f t="shared" si="97"/>
        <v>0</v>
      </c>
      <c r="AP227" s="66">
        <f t="shared" si="97"/>
        <v>0</v>
      </c>
      <c r="AQ227" s="66">
        <f t="shared" si="97"/>
        <v>0</v>
      </c>
      <c r="AR227" s="66">
        <f t="shared" si="97"/>
        <v>0</v>
      </c>
      <c r="AS227" s="66">
        <f t="shared" si="97"/>
        <v>0</v>
      </c>
      <c r="AT227" s="66">
        <f t="shared" si="97"/>
        <v>0</v>
      </c>
      <c r="AU227" s="66">
        <f t="shared" si="97"/>
        <v>0</v>
      </c>
      <c r="AV227" s="66">
        <f t="shared" si="97"/>
        <v>0</v>
      </c>
      <c r="AW227" s="66">
        <f t="shared" si="97"/>
        <v>0</v>
      </c>
      <c r="AX227" s="66">
        <f t="shared" si="97"/>
        <v>0</v>
      </c>
      <c r="AY227" s="66">
        <f t="shared" si="97"/>
        <v>0</v>
      </c>
      <c r="AZ227" s="66">
        <f t="shared" si="97"/>
        <v>0</v>
      </c>
      <c r="BA227" s="66">
        <f t="shared" si="97"/>
        <v>0</v>
      </c>
      <c r="BB227" s="66">
        <f t="shared" si="97"/>
        <v>0</v>
      </c>
      <c r="BC227" s="66">
        <f t="shared" si="97"/>
        <v>0</v>
      </c>
      <c r="BD227" s="66">
        <f t="shared" si="97"/>
        <v>0</v>
      </c>
      <c r="BE227" s="66">
        <f t="shared" si="97"/>
        <v>0</v>
      </c>
      <c r="BF227" s="66">
        <f t="shared" si="97"/>
        <v>0</v>
      </c>
      <c r="BG227" s="66">
        <f t="shared" si="97"/>
        <v>0</v>
      </c>
      <c r="BH227" s="66">
        <f t="shared" si="97"/>
        <v>0</v>
      </c>
      <c r="BI227" s="66">
        <f t="shared" si="97"/>
        <v>0</v>
      </c>
      <c r="BJ227" s="66">
        <f t="shared" si="97"/>
        <v>0</v>
      </c>
      <c r="BK227" s="66">
        <f t="shared" si="97"/>
        <v>0</v>
      </c>
      <c r="BL227" s="66">
        <f t="shared" si="97"/>
        <v>0</v>
      </c>
      <c r="BM227" s="66">
        <f t="shared" si="97"/>
        <v>0</v>
      </c>
      <c r="BN227" s="66">
        <f t="shared" si="97"/>
        <v>0</v>
      </c>
      <c r="BO227" s="66">
        <f t="shared" si="97"/>
        <v>0</v>
      </c>
      <c r="BP227" s="66">
        <f t="shared" si="97"/>
        <v>0</v>
      </c>
      <c r="BQ227" s="66">
        <f t="shared" si="97"/>
        <v>0</v>
      </c>
      <c r="BR227" s="66">
        <f t="shared" si="97"/>
        <v>0</v>
      </c>
      <c r="BS227" s="66">
        <f t="shared" si="95"/>
        <v>0</v>
      </c>
      <c r="BT227" s="66">
        <f t="shared" si="95"/>
        <v>0</v>
      </c>
      <c r="BU227" s="66">
        <f t="shared" si="95"/>
        <v>0</v>
      </c>
      <c r="BV227" s="66">
        <f t="shared" si="95"/>
        <v>0</v>
      </c>
      <c r="BW227" s="66">
        <f t="shared" si="95"/>
        <v>0</v>
      </c>
      <c r="BX227" s="66">
        <f t="shared" si="95"/>
        <v>0</v>
      </c>
      <c r="BY227" s="66">
        <f t="shared" si="95"/>
        <v>0</v>
      </c>
      <c r="BZ227" s="66">
        <f t="shared" si="95"/>
        <v>0</v>
      </c>
      <c r="CA227" s="66">
        <f t="shared" si="95"/>
        <v>0</v>
      </c>
      <c r="CB227" s="66">
        <f t="shared" si="95"/>
        <v>0</v>
      </c>
      <c r="CC227" s="66">
        <f t="shared" si="95"/>
        <v>0</v>
      </c>
      <c r="CD227" s="66">
        <f t="shared" si="95"/>
        <v>0</v>
      </c>
      <c r="CE227" s="66">
        <f t="shared" si="95"/>
        <v>0</v>
      </c>
      <c r="CF227" s="66">
        <f t="shared" si="95"/>
        <v>0</v>
      </c>
      <c r="CG227" s="66">
        <f t="shared" si="95"/>
        <v>0</v>
      </c>
      <c r="CH227" s="66">
        <f t="shared" si="95"/>
        <v>0</v>
      </c>
      <c r="CI227" s="66">
        <f t="shared" si="95"/>
        <v>0</v>
      </c>
      <c r="CJ227" s="66">
        <f t="shared" si="95"/>
        <v>0</v>
      </c>
      <c r="CK227" s="66">
        <f t="shared" si="95"/>
        <v>0</v>
      </c>
      <c r="CL227" s="66">
        <f t="shared" si="95"/>
        <v>0</v>
      </c>
      <c r="CM227" s="66">
        <f t="shared" si="95"/>
        <v>0</v>
      </c>
      <c r="CN227" s="66">
        <f t="shared" si="95"/>
        <v>0</v>
      </c>
      <c r="CO227" s="66">
        <f t="shared" si="95"/>
        <v>0</v>
      </c>
      <c r="CP227" s="66">
        <f t="shared" si="95"/>
        <v>0</v>
      </c>
      <c r="CQ227" s="66">
        <f t="shared" si="95"/>
        <v>0</v>
      </c>
      <c r="CR227" s="66">
        <f t="shared" si="95"/>
        <v>0</v>
      </c>
      <c r="CS227" s="66">
        <f t="shared" si="95"/>
        <v>0</v>
      </c>
      <c r="CT227" s="3"/>
    </row>
    <row r="228" spans="3:98" customFormat="1" hidden="1" x14ac:dyDescent="0.35">
      <c r="C228" s="81" t="str">
        <f t="shared" si="91"/>
        <v/>
      </c>
      <c r="D228" s="17" t="str">
        <f t="shared" si="92"/>
        <v/>
      </c>
      <c r="E228" s="492">
        <f>G228+NPV(G.Asm!$F$40,H228:INDEX(H228:CS228,RP))</f>
        <v>0</v>
      </c>
      <c r="F228" s="492">
        <f t="shared" si="93"/>
        <v>0</v>
      </c>
      <c r="G228" s="66">
        <f t="shared" si="97"/>
        <v>0</v>
      </c>
      <c r="H228" s="66">
        <f t="shared" si="97"/>
        <v>0</v>
      </c>
      <c r="I228" s="66">
        <f t="shared" si="97"/>
        <v>0</v>
      </c>
      <c r="J228" s="66">
        <f t="shared" si="97"/>
        <v>0</v>
      </c>
      <c r="K228" s="66">
        <f t="shared" si="97"/>
        <v>0</v>
      </c>
      <c r="L228" s="66">
        <f t="shared" si="97"/>
        <v>0</v>
      </c>
      <c r="M228" s="66">
        <f t="shared" si="97"/>
        <v>0</v>
      </c>
      <c r="N228" s="66">
        <f t="shared" si="97"/>
        <v>0</v>
      </c>
      <c r="O228" s="66">
        <f t="shared" si="97"/>
        <v>0</v>
      </c>
      <c r="P228" s="66">
        <f t="shared" si="97"/>
        <v>0</v>
      </c>
      <c r="Q228" s="66">
        <f t="shared" si="97"/>
        <v>0</v>
      </c>
      <c r="R228" s="66">
        <f t="shared" si="97"/>
        <v>0</v>
      </c>
      <c r="S228" s="66">
        <f t="shared" si="97"/>
        <v>0</v>
      </c>
      <c r="T228" s="66">
        <f t="shared" si="97"/>
        <v>0</v>
      </c>
      <c r="U228" s="66">
        <f t="shared" si="97"/>
        <v>0</v>
      </c>
      <c r="V228" s="66">
        <f t="shared" si="97"/>
        <v>0</v>
      </c>
      <c r="W228" s="66">
        <f t="shared" si="97"/>
        <v>0</v>
      </c>
      <c r="X228" s="66">
        <f t="shared" si="97"/>
        <v>0</v>
      </c>
      <c r="Y228" s="66">
        <f t="shared" si="97"/>
        <v>0</v>
      </c>
      <c r="Z228" s="66">
        <f t="shared" si="97"/>
        <v>0</v>
      </c>
      <c r="AA228" s="66">
        <f t="shared" si="97"/>
        <v>0</v>
      </c>
      <c r="AB228" s="66">
        <f t="shared" si="97"/>
        <v>0</v>
      </c>
      <c r="AC228" s="66">
        <f t="shared" si="97"/>
        <v>0</v>
      </c>
      <c r="AD228" s="66">
        <f t="shared" si="97"/>
        <v>0</v>
      </c>
      <c r="AE228" s="66">
        <f t="shared" si="97"/>
        <v>0</v>
      </c>
      <c r="AF228" s="66">
        <f t="shared" si="97"/>
        <v>0</v>
      </c>
      <c r="AG228" s="66">
        <f t="shared" si="97"/>
        <v>0</v>
      </c>
      <c r="AH228" s="66">
        <f t="shared" si="97"/>
        <v>0</v>
      </c>
      <c r="AI228" s="66">
        <f t="shared" si="97"/>
        <v>0</v>
      </c>
      <c r="AJ228" s="66">
        <f t="shared" si="97"/>
        <v>0</v>
      </c>
      <c r="AK228" s="66">
        <f t="shared" si="97"/>
        <v>0</v>
      </c>
      <c r="AL228" s="66">
        <f t="shared" si="97"/>
        <v>0</v>
      </c>
      <c r="AM228" s="66">
        <f t="shared" si="97"/>
        <v>0</v>
      </c>
      <c r="AN228" s="66">
        <f t="shared" si="97"/>
        <v>0</v>
      </c>
      <c r="AO228" s="66">
        <f t="shared" si="97"/>
        <v>0</v>
      </c>
      <c r="AP228" s="66">
        <f t="shared" si="97"/>
        <v>0</v>
      </c>
      <c r="AQ228" s="66">
        <f t="shared" si="97"/>
        <v>0</v>
      </c>
      <c r="AR228" s="66">
        <f t="shared" si="97"/>
        <v>0</v>
      </c>
      <c r="AS228" s="66">
        <f t="shared" si="97"/>
        <v>0</v>
      </c>
      <c r="AT228" s="66">
        <f t="shared" si="97"/>
        <v>0</v>
      </c>
      <c r="AU228" s="66">
        <f t="shared" si="97"/>
        <v>0</v>
      </c>
      <c r="AV228" s="66">
        <f t="shared" si="97"/>
        <v>0</v>
      </c>
      <c r="AW228" s="66">
        <f t="shared" si="97"/>
        <v>0</v>
      </c>
      <c r="AX228" s="66">
        <f t="shared" si="97"/>
        <v>0</v>
      </c>
      <c r="AY228" s="66">
        <f t="shared" si="97"/>
        <v>0</v>
      </c>
      <c r="AZ228" s="66">
        <f t="shared" si="97"/>
        <v>0</v>
      </c>
      <c r="BA228" s="66">
        <f t="shared" si="97"/>
        <v>0</v>
      </c>
      <c r="BB228" s="66">
        <f t="shared" si="97"/>
        <v>0</v>
      </c>
      <c r="BC228" s="66">
        <f t="shared" si="97"/>
        <v>0</v>
      </c>
      <c r="BD228" s="66">
        <f t="shared" si="97"/>
        <v>0</v>
      </c>
      <c r="BE228" s="66">
        <f t="shared" si="97"/>
        <v>0</v>
      </c>
      <c r="BF228" s="66">
        <f t="shared" si="97"/>
        <v>0</v>
      </c>
      <c r="BG228" s="66">
        <f t="shared" si="97"/>
        <v>0</v>
      </c>
      <c r="BH228" s="66">
        <f t="shared" si="97"/>
        <v>0</v>
      </c>
      <c r="BI228" s="66">
        <f t="shared" si="97"/>
        <v>0</v>
      </c>
      <c r="BJ228" s="66">
        <f t="shared" si="97"/>
        <v>0</v>
      </c>
      <c r="BK228" s="66">
        <f t="shared" si="97"/>
        <v>0</v>
      </c>
      <c r="BL228" s="66">
        <f t="shared" si="97"/>
        <v>0</v>
      </c>
      <c r="BM228" s="66">
        <f t="shared" si="97"/>
        <v>0</v>
      </c>
      <c r="BN228" s="66">
        <f t="shared" si="97"/>
        <v>0</v>
      </c>
      <c r="BO228" s="66">
        <f t="shared" si="97"/>
        <v>0</v>
      </c>
      <c r="BP228" s="66">
        <f t="shared" si="97"/>
        <v>0</v>
      </c>
      <c r="BQ228" s="66">
        <f t="shared" si="97"/>
        <v>0</v>
      </c>
      <c r="BR228" s="66">
        <f t="shared" si="97"/>
        <v>0</v>
      </c>
      <c r="BS228" s="66">
        <f t="shared" si="95"/>
        <v>0</v>
      </c>
      <c r="BT228" s="66">
        <f t="shared" si="95"/>
        <v>0</v>
      </c>
      <c r="BU228" s="66">
        <f t="shared" si="95"/>
        <v>0</v>
      </c>
      <c r="BV228" s="66">
        <f t="shared" si="95"/>
        <v>0</v>
      </c>
      <c r="BW228" s="66">
        <f t="shared" si="95"/>
        <v>0</v>
      </c>
      <c r="BX228" s="66">
        <f t="shared" si="95"/>
        <v>0</v>
      </c>
      <c r="BY228" s="66">
        <f t="shared" si="95"/>
        <v>0</v>
      </c>
      <c r="BZ228" s="66">
        <f t="shared" si="95"/>
        <v>0</v>
      </c>
      <c r="CA228" s="66">
        <f t="shared" si="95"/>
        <v>0</v>
      </c>
      <c r="CB228" s="66">
        <f t="shared" si="95"/>
        <v>0</v>
      </c>
      <c r="CC228" s="66">
        <f t="shared" si="95"/>
        <v>0</v>
      </c>
      <c r="CD228" s="66">
        <f t="shared" si="95"/>
        <v>0</v>
      </c>
      <c r="CE228" s="66">
        <f t="shared" ref="CE228:CS228" si="98">IFERROR($D228*CE54,0)</f>
        <v>0</v>
      </c>
      <c r="CF228" s="66">
        <f t="shared" si="98"/>
        <v>0</v>
      </c>
      <c r="CG228" s="66">
        <f t="shared" si="98"/>
        <v>0</v>
      </c>
      <c r="CH228" s="66">
        <f t="shared" si="98"/>
        <v>0</v>
      </c>
      <c r="CI228" s="66">
        <f t="shared" si="98"/>
        <v>0</v>
      </c>
      <c r="CJ228" s="66">
        <f t="shared" si="98"/>
        <v>0</v>
      </c>
      <c r="CK228" s="66">
        <f t="shared" si="98"/>
        <v>0</v>
      </c>
      <c r="CL228" s="66">
        <f t="shared" si="98"/>
        <v>0</v>
      </c>
      <c r="CM228" s="66">
        <f t="shared" si="98"/>
        <v>0</v>
      </c>
      <c r="CN228" s="66">
        <f t="shared" si="98"/>
        <v>0</v>
      </c>
      <c r="CO228" s="66">
        <f t="shared" si="98"/>
        <v>0</v>
      </c>
      <c r="CP228" s="66">
        <f t="shared" si="98"/>
        <v>0</v>
      </c>
      <c r="CQ228" s="66">
        <f t="shared" si="98"/>
        <v>0</v>
      </c>
      <c r="CR228" s="66">
        <f t="shared" si="98"/>
        <v>0</v>
      </c>
      <c r="CS228" s="66">
        <f t="shared" si="98"/>
        <v>0</v>
      </c>
      <c r="CT228" s="3"/>
    </row>
    <row r="229" spans="3:98" customFormat="1" hidden="1" x14ac:dyDescent="0.35">
      <c r="C229" s="81" t="str">
        <f t="shared" si="91"/>
        <v/>
      </c>
      <c r="D229" s="17" t="str">
        <f t="shared" si="92"/>
        <v/>
      </c>
      <c r="E229" s="492">
        <f>G229+NPV(G.Asm!$F$40,H229:INDEX(H229:CS229,RP))</f>
        <v>0</v>
      </c>
      <c r="F229" s="492">
        <f t="shared" si="93"/>
        <v>0</v>
      </c>
      <c r="G229" s="66">
        <f t="shared" si="97"/>
        <v>0</v>
      </c>
      <c r="H229" s="66">
        <f t="shared" si="97"/>
        <v>0</v>
      </c>
      <c r="I229" s="66">
        <f t="shared" si="97"/>
        <v>0</v>
      </c>
      <c r="J229" s="66">
        <f t="shared" si="97"/>
        <v>0</v>
      </c>
      <c r="K229" s="66">
        <f t="shared" si="97"/>
        <v>0</v>
      </c>
      <c r="L229" s="66">
        <f t="shared" si="97"/>
        <v>0</v>
      </c>
      <c r="M229" s="66">
        <f t="shared" si="97"/>
        <v>0</v>
      </c>
      <c r="N229" s="66">
        <f t="shared" si="97"/>
        <v>0</v>
      </c>
      <c r="O229" s="66">
        <f t="shared" si="97"/>
        <v>0</v>
      </c>
      <c r="P229" s="66">
        <f t="shared" si="97"/>
        <v>0</v>
      </c>
      <c r="Q229" s="66">
        <f t="shared" si="97"/>
        <v>0</v>
      </c>
      <c r="R229" s="66">
        <f t="shared" si="97"/>
        <v>0</v>
      </c>
      <c r="S229" s="66">
        <f t="shared" si="97"/>
        <v>0</v>
      </c>
      <c r="T229" s="66">
        <f t="shared" si="97"/>
        <v>0</v>
      </c>
      <c r="U229" s="66">
        <f t="shared" si="97"/>
        <v>0</v>
      </c>
      <c r="V229" s="66">
        <f t="shared" si="97"/>
        <v>0</v>
      </c>
      <c r="W229" s="66">
        <f t="shared" si="97"/>
        <v>0</v>
      </c>
      <c r="X229" s="66">
        <f t="shared" si="97"/>
        <v>0</v>
      </c>
      <c r="Y229" s="66">
        <f t="shared" si="97"/>
        <v>0</v>
      </c>
      <c r="Z229" s="66">
        <f t="shared" si="97"/>
        <v>0</v>
      </c>
      <c r="AA229" s="66">
        <f t="shared" si="97"/>
        <v>0</v>
      </c>
      <c r="AB229" s="66">
        <f t="shared" si="97"/>
        <v>0</v>
      </c>
      <c r="AC229" s="66">
        <f t="shared" si="97"/>
        <v>0</v>
      </c>
      <c r="AD229" s="66">
        <f t="shared" si="97"/>
        <v>0</v>
      </c>
      <c r="AE229" s="66">
        <f t="shared" si="97"/>
        <v>0</v>
      </c>
      <c r="AF229" s="66">
        <f t="shared" si="97"/>
        <v>0</v>
      </c>
      <c r="AG229" s="66">
        <f t="shared" si="97"/>
        <v>0</v>
      </c>
      <c r="AH229" s="66">
        <f t="shared" si="97"/>
        <v>0</v>
      </c>
      <c r="AI229" s="66">
        <f t="shared" si="97"/>
        <v>0</v>
      </c>
      <c r="AJ229" s="66">
        <f t="shared" si="97"/>
        <v>0</v>
      </c>
      <c r="AK229" s="66">
        <f t="shared" si="97"/>
        <v>0</v>
      </c>
      <c r="AL229" s="66">
        <f t="shared" si="97"/>
        <v>0</v>
      </c>
      <c r="AM229" s="66">
        <f t="shared" si="97"/>
        <v>0</v>
      </c>
      <c r="AN229" s="66">
        <f t="shared" si="97"/>
        <v>0</v>
      </c>
      <c r="AO229" s="66">
        <f t="shared" si="97"/>
        <v>0</v>
      </c>
      <c r="AP229" s="66">
        <f t="shared" si="97"/>
        <v>0</v>
      </c>
      <c r="AQ229" s="66">
        <f t="shared" si="97"/>
        <v>0</v>
      </c>
      <c r="AR229" s="66">
        <f t="shared" si="97"/>
        <v>0</v>
      </c>
      <c r="AS229" s="66">
        <f t="shared" si="97"/>
        <v>0</v>
      </c>
      <c r="AT229" s="66">
        <f t="shared" si="97"/>
        <v>0</v>
      </c>
      <c r="AU229" s="66">
        <f t="shared" si="97"/>
        <v>0</v>
      </c>
      <c r="AV229" s="66">
        <f t="shared" si="97"/>
        <v>0</v>
      </c>
      <c r="AW229" s="66">
        <f t="shared" si="97"/>
        <v>0</v>
      </c>
      <c r="AX229" s="66">
        <f t="shared" si="97"/>
        <v>0</v>
      </c>
      <c r="AY229" s="66">
        <f t="shared" si="97"/>
        <v>0</v>
      </c>
      <c r="AZ229" s="66">
        <f t="shared" si="97"/>
        <v>0</v>
      </c>
      <c r="BA229" s="66">
        <f t="shared" si="97"/>
        <v>0</v>
      </c>
      <c r="BB229" s="66">
        <f t="shared" si="97"/>
        <v>0</v>
      </c>
      <c r="BC229" s="66">
        <f t="shared" si="97"/>
        <v>0</v>
      </c>
      <c r="BD229" s="66">
        <f t="shared" si="97"/>
        <v>0</v>
      </c>
      <c r="BE229" s="66">
        <f t="shared" si="97"/>
        <v>0</v>
      </c>
      <c r="BF229" s="66">
        <f t="shared" si="97"/>
        <v>0</v>
      </c>
      <c r="BG229" s="66">
        <f t="shared" si="97"/>
        <v>0</v>
      </c>
      <c r="BH229" s="66">
        <f t="shared" si="97"/>
        <v>0</v>
      </c>
      <c r="BI229" s="66">
        <f t="shared" si="97"/>
        <v>0</v>
      </c>
      <c r="BJ229" s="66">
        <f t="shared" si="97"/>
        <v>0</v>
      </c>
      <c r="BK229" s="66">
        <f t="shared" si="97"/>
        <v>0</v>
      </c>
      <c r="BL229" s="66">
        <f t="shared" si="97"/>
        <v>0</v>
      </c>
      <c r="BM229" s="66">
        <f t="shared" si="97"/>
        <v>0</v>
      </c>
      <c r="BN229" s="66">
        <f t="shared" si="97"/>
        <v>0</v>
      </c>
      <c r="BO229" s="66">
        <f t="shared" si="97"/>
        <v>0</v>
      </c>
      <c r="BP229" s="66">
        <f t="shared" si="97"/>
        <v>0</v>
      </c>
      <c r="BQ229" s="66">
        <f t="shared" si="97"/>
        <v>0</v>
      </c>
      <c r="BR229" s="66">
        <f t="shared" si="97"/>
        <v>0</v>
      </c>
      <c r="BS229" s="66">
        <f t="shared" ref="BS229:CS229" si="99">IFERROR($D229*BS55,0)</f>
        <v>0</v>
      </c>
      <c r="BT229" s="66">
        <f t="shared" si="99"/>
        <v>0</v>
      </c>
      <c r="BU229" s="66">
        <f t="shared" si="99"/>
        <v>0</v>
      </c>
      <c r="BV229" s="66">
        <f t="shared" si="99"/>
        <v>0</v>
      </c>
      <c r="BW229" s="66">
        <f t="shared" si="99"/>
        <v>0</v>
      </c>
      <c r="BX229" s="66">
        <f t="shared" si="99"/>
        <v>0</v>
      </c>
      <c r="BY229" s="66">
        <f t="shared" si="99"/>
        <v>0</v>
      </c>
      <c r="BZ229" s="66">
        <f t="shared" si="99"/>
        <v>0</v>
      </c>
      <c r="CA229" s="66">
        <f t="shared" si="99"/>
        <v>0</v>
      </c>
      <c r="CB229" s="66">
        <f t="shared" si="99"/>
        <v>0</v>
      </c>
      <c r="CC229" s="66">
        <f t="shared" si="99"/>
        <v>0</v>
      </c>
      <c r="CD229" s="66">
        <f t="shared" si="99"/>
        <v>0</v>
      </c>
      <c r="CE229" s="66">
        <f t="shared" si="99"/>
        <v>0</v>
      </c>
      <c r="CF229" s="66">
        <f t="shared" si="99"/>
        <v>0</v>
      </c>
      <c r="CG229" s="66">
        <f t="shared" si="99"/>
        <v>0</v>
      </c>
      <c r="CH229" s="66">
        <f t="shared" si="99"/>
        <v>0</v>
      </c>
      <c r="CI229" s="66">
        <f t="shared" si="99"/>
        <v>0</v>
      </c>
      <c r="CJ229" s="66">
        <f t="shared" si="99"/>
        <v>0</v>
      </c>
      <c r="CK229" s="66">
        <f t="shared" si="99"/>
        <v>0</v>
      </c>
      <c r="CL229" s="66">
        <f t="shared" si="99"/>
        <v>0</v>
      </c>
      <c r="CM229" s="66">
        <f t="shared" si="99"/>
        <v>0</v>
      </c>
      <c r="CN229" s="66">
        <f t="shared" si="99"/>
        <v>0</v>
      </c>
      <c r="CO229" s="66">
        <f t="shared" si="99"/>
        <v>0</v>
      </c>
      <c r="CP229" s="66">
        <f t="shared" si="99"/>
        <v>0</v>
      </c>
      <c r="CQ229" s="66">
        <f t="shared" si="99"/>
        <v>0</v>
      </c>
      <c r="CR229" s="66">
        <f t="shared" si="99"/>
        <v>0</v>
      </c>
      <c r="CS229" s="66">
        <f t="shared" si="99"/>
        <v>0</v>
      </c>
      <c r="CT229" s="3"/>
    </row>
    <row r="230" spans="3:98" customFormat="1" hidden="1" x14ac:dyDescent="0.35">
      <c r="C230" s="81" t="str">
        <f>IF(OR(ISBLANK(C57),C57="Spare"),"",C57)</f>
        <v/>
      </c>
      <c r="D230" s="17" t="str">
        <f t="shared" si="92"/>
        <v/>
      </c>
      <c r="E230" s="492">
        <f>G230+NPV(G.Asm!$F$40,H230:INDEX(H230:CS230,RP))</f>
        <v>0</v>
      </c>
      <c r="F230" s="492">
        <f t="shared" si="93"/>
        <v>0</v>
      </c>
      <c r="G230" s="66">
        <f t="shared" ref="G230:BR230" si="100">IFERROR($D230*G57,0)</f>
        <v>0</v>
      </c>
      <c r="H230" s="66">
        <f t="shared" si="100"/>
        <v>0</v>
      </c>
      <c r="I230" s="66">
        <f t="shared" si="100"/>
        <v>0</v>
      </c>
      <c r="J230" s="66">
        <f t="shared" si="100"/>
        <v>0</v>
      </c>
      <c r="K230" s="66">
        <f t="shared" si="100"/>
        <v>0</v>
      </c>
      <c r="L230" s="66">
        <f t="shared" si="100"/>
        <v>0</v>
      </c>
      <c r="M230" s="66">
        <f t="shared" si="100"/>
        <v>0</v>
      </c>
      <c r="N230" s="66">
        <f t="shared" si="100"/>
        <v>0</v>
      </c>
      <c r="O230" s="66">
        <f t="shared" si="100"/>
        <v>0</v>
      </c>
      <c r="P230" s="66">
        <f t="shared" si="100"/>
        <v>0</v>
      </c>
      <c r="Q230" s="66">
        <f t="shared" si="100"/>
        <v>0</v>
      </c>
      <c r="R230" s="66">
        <f t="shared" si="100"/>
        <v>0</v>
      </c>
      <c r="S230" s="66">
        <f t="shared" si="100"/>
        <v>0</v>
      </c>
      <c r="T230" s="66">
        <f t="shared" si="100"/>
        <v>0</v>
      </c>
      <c r="U230" s="66">
        <f t="shared" si="100"/>
        <v>0</v>
      </c>
      <c r="V230" s="66">
        <f t="shared" si="100"/>
        <v>0</v>
      </c>
      <c r="W230" s="66">
        <f t="shared" si="100"/>
        <v>0</v>
      </c>
      <c r="X230" s="66">
        <f t="shared" si="100"/>
        <v>0</v>
      </c>
      <c r="Y230" s="66">
        <f t="shared" si="100"/>
        <v>0</v>
      </c>
      <c r="Z230" s="66">
        <f t="shared" si="100"/>
        <v>0</v>
      </c>
      <c r="AA230" s="66">
        <f t="shared" si="100"/>
        <v>0</v>
      </c>
      <c r="AB230" s="66">
        <f t="shared" si="100"/>
        <v>0</v>
      </c>
      <c r="AC230" s="66">
        <f t="shared" si="100"/>
        <v>0</v>
      </c>
      <c r="AD230" s="66">
        <f t="shared" si="100"/>
        <v>0</v>
      </c>
      <c r="AE230" s="66">
        <f t="shared" si="100"/>
        <v>0</v>
      </c>
      <c r="AF230" s="66">
        <f t="shared" si="100"/>
        <v>0</v>
      </c>
      <c r="AG230" s="66">
        <f t="shared" si="100"/>
        <v>0</v>
      </c>
      <c r="AH230" s="66">
        <f t="shared" si="100"/>
        <v>0</v>
      </c>
      <c r="AI230" s="66">
        <f t="shared" si="100"/>
        <v>0</v>
      </c>
      <c r="AJ230" s="66">
        <f t="shared" si="100"/>
        <v>0</v>
      </c>
      <c r="AK230" s="66">
        <f t="shared" si="100"/>
        <v>0</v>
      </c>
      <c r="AL230" s="66">
        <f t="shared" si="100"/>
        <v>0</v>
      </c>
      <c r="AM230" s="66">
        <f t="shared" si="100"/>
        <v>0</v>
      </c>
      <c r="AN230" s="66">
        <f t="shared" si="100"/>
        <v>0</v>
      </c>
      <c r="AO230" s="66">
        <f t="shared" si="100"/>
        <v>0</v>
      </c>
      <c r="AP230" s="66">
        <f t="shared" si="100"/>
        <v>0</v>
      </c>
      <c r="AQ230" s="66">
        <f t="shared" si="100"/>
        <v>0</v>
      </c>
      <c r="AR230" s="66">
        <f t="shared" si="100"/>
        <v>0</v>
      </c>
      <c r="AS230" s="66">
        <f t="shared" si="100"/>
        <v>0</v>
      </c>
      <c r="AT230" s="66">
        <f t="shared" si="100"/>
        <v>0</v>
      </c>
      <c r="AU230" s="66">
        <f t="shared" si="100"/>
        <v>0</v>
      </c>
      <c r="AV230" s="66">
        <f t="shared" si="100"/>
        <v>0</v>
      </c>
      <c r="AW230" s="66">
        <f t="shared" si="100"/>
        <v>0</v>
      </c>
      <c r="AX230" s="66">
        <f t="shared" si="100"/>
        <v>0</v>
      </c>
      <c r="AY230" s="66">
        <f t="shared" si="100"/>
        <v>0</v>
      </c>
      <c r="AZ230" s="66">
        <f t="shared" si="100"/>
        <v>0</v>
      </c>
      <c r="BA230" s="66">
        <f t="shared" si="100"/>
        <v>0</v>
      </c>
      <c r="BB230" s="66">
        <f t="shared" si="100"/>
        <v>0</v>
      </c>
      <c r="BC230" s="66">
        <f t="shared" si="100"/>
        <v>0</v>
      </c>
      <c r="BD230" s="66">
        <f t="shared" si="100"/>
        <v>0</v>
      </c>
      <c r="BE230" s="66">
        <f t="shared" si="100"/>
        <v>0</v>
      </c>
      <c r="BF230" s="66">
        <f t="shared" si="100"/>
        <v>0</v>
      </c>
      <c r="BG230" s="66">
        <f t="shared" si="100"/>
        <v>0</v>
      </c>
      <c r="BH230" s="66">
        <f t="shared" si="100"/>
        <v>0</v>
      </c>
      <c r="BI230" s="66">
        <f t="shared" si="100"/>
        <v>0</v>
      </c>
      <c r="BJ230" s="66">
        <f t="shared" si="100"/>
        <v>0</v>
      </c>
      <c r="BK230" s="66">
        <f t="shared" si="100"/>
        <v>0</v>
      </c>
      <c r="BL230" s="66">
        <f t="shared" si="100"/>
        <v>0</v>
      </c>
      <c r="BM230" s="66">
        <f t="shared" si="100"/>
        <v>0</v>
      </c>
      <c r="BN230" s="66">
        <f t="shared" si="100"/>
        <v>0</v>
      </c>
      <c r="BO230" s="66">
        <f t="shared" si="100"/>
        <v>0</v>
      </c>
      <c r="BP230" s="66">
        <f t="shared" si="100"/>
        <v>0</v>
      </c>
      <c r="BQ230" s="66">
        <f t="shared" si="100"/>
        <v>0</v>
      </c>
      <c r="BR230" s="66">
        <f t="shared" si="100"/>
        <v>0</v>
      </c>
      <c r="BS230" s="66">
        <f t="shared" ref="BS230:CS230" si="101">IFERROR($D230*BS57,0)</f>
        <v>0</v>
      </c>
      <c r="BT230" s="66">
        <f t="shared" si="101"/>
        <v>0</v>
      </c>
      <c r="BU230" s="66">
        <f t="shared" si="101"/>
        <v>0</v>
      </c>
      <c r="BV230" s="66">
        <f t="shared" si="101"/>
        <v>0</v>
      </c>
      <c r="BW230" s="66">
        <f t="shared" si="101"/>
        <v>0</v>
      </c>
      <c r="BX230" s="66">
        <f t="shared" si="101"/>
        <v>0</v>
      </c>
      <c r="BY230" s="66">
        <f t="shared" si="101"/>
        <v>0</v>
      </c>
      <c r="BZ230" s="66">
        <f t="shared" si="101"/>
        <v>0</v>
      </c>
      <c r="CA230" s="66">
        <f t="shared" si="101"/>
        <v>0</v>
      </c>
      <c r="CB230" s="66">
        <f t="shared" si="101"/>
        <v>0</v>
      </c>
      <c r="CC230" s="66">
        <f t="shared" si="101"/>
        <v>0</v>
      </c>
      <c r="CD230" s="66">
        <f t="shared" si="101"/>
        <v>0</v>
      </c>
      <c r="CE230" s="66">
        <f t="shared" si="101"/>
        <v>0</v>
      </c>
      <c r="CF230" s="66">
        <f t="shared" si="101"/>
        <v>0</v>
      </c>
      <c r="CG230" s="66">
        <f t="shared" si="101"/>
        <v>0</v>
      </c>
      <c r="CH230" s="66">
        <f t="shared" si="101"/>
        <v>0</v>
      </c>
      <c r="CI230" s="66">
        <f t="shared" si="101"/>
        <v>0</v>
      </c>
      <c r="CJ230" s="66">
        <f t="shared" si="101"/>
        <v>0</v>
      </c>
      <c r="CK230" s="66">
        <f t="shared" si="101"/>
        <v>0</v>
      </c>
      <c r="CL230" s="66">
        <f t="shared" si="101"/>
        <v>0</v>
      </c>
      <c r="CM230" s="66">
        <f t="shared" si="101"/>
        <v>0</v>
      </c>
      <c r="CN230" s="66">
        <f t="shared" si="101"/>
        <v>0</v>
      </c>
      <c r="CO230" s="66">
        <f t="shared" si="101"/>
        <v>0</v>
      </c>
      <c r="CP230" s="66">
        <f t="shared" si="101"/>
        <v>0</v>
      </c>
      <c r="CQ230" s="66">
        <f t="shared" si="101"/>
        <v>0</v>
      </c>
      <c r="CR230" s="66">
        <f t="shared" si="101"/>
        <v>0</v>
      </c>
      <c r="CS230" s="66">
        <f t="shared" si="101"/>
        <v>0</v>
      </c>
      <c r="CT230" s="3"/>
    </row>
    <row r="231" spans="3:98" customFormat="1" hidden="1" x14ac:dyDescent="0.35">
      <c r="C231" s="87"/>
      <c r="D231" s="3"/>
      <c r="E231" s="495"/>
      <c r="F231" s="495"/>
      <c r="G231" s="498"/>
      <c r="H231" s="498"/>
      <c r="I231" s="498"/>
      <c r="J231" s="498"/>
      <c r="K231" s="498"/>
      <c r="L231" s="498"/>
      <c r="M231" s="498"/>
      <c r="N231" s="498"/>
      <c r="O231" s="498"/>
      <c r="P231" s="498"/>
      <c r="Q231" s="498"/>
      <c r="R231" s="498"/>
      <c r="S231" s="498"/>
      <c r="T231" s="498"/>
      <c r="U231" s="498"/>
      <c r="V231" s="498"/>
      <c r="W231" s="498"/>
      <c r="X231" s="498"/>
      <c r="Y231" s="498"/>
      <c r="Z231" s="498"/>
      <c r="AA231" s="498"/>
      <c r="AB231" s="498"/>
      <c r="AC231" s="498"/>
      <c r="AD231" s="498"/>
      <c r="AE231" s="498"/>
      <c r="AF231" s="498"/>
      <c r="AG231" s="498"/>
      <c r="AH231" s="498"/>
      <c r="AI231" s="498"/>
      <c r="AJ231" s="498"/>
      <c r="AK231" s="498"/>
      <c r="AL231" s="498"/>
      <c r="AM231" s="498"/>
      <c r="AN231" s="498"/>
      <c r="AO231" s="498"/>
      <c r="AP231" s="498"/>
      <c r="AQ231" s="498"/>
      <c r="AR231" s="498"/>
      <c r="AS231" s="498"/>
      <c r="AT231" s="498"/>
      <c r="AU231" s="498"/>
      <c r="AV231" s="498"/>
      <c r="AW231" s="498"/>
      <c r="AX231" s="498"/>
      <c r="AY231" s="498"/>
      <c r="AZ231" s="498"/>
      <c r="BA231" s="498"/>
      <c r="BB231" s="498"/>
      <c r="BC231" s="498"/>
      <c r="BD231" s="498"/>
      <c r="BE231" s="498"/>
      <c r="BF231" s="498"/>
      <c r="BG231" s="498"/>
      <c r="BH231" s="498"/>
      <c r="BI231" s="498"/>
      <c r="BJ231" s="498"/>
      <c r="BK231" s="498"/>
      <c r="BL231" s="498"/>
      <c r="BM231" s="498"/>
      <c r="BN231" s="498"/>
      <c r="BO231" s="498"/>
      <c r="BP231" s="498"/>
      <c r="BQ231" s="498"/>
      <c r="BR231" s="498"/>
      <c r="BS231" s="498"/>
      <c r="BT231" s="498"/>
      <c r="BU231" s="498"/>
      <c r="BV231" s="498"/>
      <c r="BW231" s="498"/>
      <c r="BX231" s="498"/>
      <c r="BY231" s="498"/>
      <c r="BZ231" s="498"/>
      <c r="CA231" s="498"/>
      <c r="CB231" s="498"/>
      <c r="CC231" s="498"/>
      <c r="CD231" s="498"/>
      <c r="CE231" s="498"/>
      <c r="CF231" s="498"/>
      <c r="CG231" s="498"/>
      <c r="CH231" s="498"/>
      <c r="CI231" s="498"/>
      <c r="CJ231" s="498"/>
      <c r="CK231" s="498"/>
      <c r="CL231" s="498"/>
      <c r="CM231" s="498"/>
      <c r="CN231" s="498"/>
      <c r="CO231" s="498"/>
      <c r="CP231" s="498"/>
      <c r="CQ231" s="498"/>
      <c r="CR231" s="498"/>
      <c r="CS231" s="498"/>
    </row>
    <row r="232" spans="3:98" customFormat="1" hidden="1" x14ac:dyDescent="0.35">
      <c r="C232" s="77" t="s">
        <v>47</v>
      </c>
      <c r="D232" s="3"/>
      <c r="E232" s="492">
        <f t="shared" ref="E232:AJ232" si="102">SUM(E233:E235)</f>
        <v>0</v>
      </c>
      <c r="F232" s="492">
        <f t="shared" si="102"/>
        <v>0</v>
      </c>
      <c r="G232" s="492">
        <f t="shared" si="102"/>
        <v>0</v>
      </c>
      <c r="H232" s="492">
        <f t="shared" si="102"/>
        <v>0</v>
      </c>
      <c r="I232" s="492">
        <f t="shared" si="102"/>
        <v>0</v>
      </c>
      <c r="J232" s="492">
        <f t="shared" si="102"/>
        <v>0</v>
      </c>
      <c r="K232" s="492">
        <f t="shared" si="102"/>
        <v>0</v>
      </c>
      <c r="L232" s="492">
        <f t="shared" si="102"/>
        <v>0</v>
      </c>
      <c r="M232" s="492">
        <f t="shared" si="102"/>
        <v>0</v>
      </c>
      <c r="N232" s="492">
        <f t="shared" si="102"/>
        <v>0</v>
      </c>
      <c r="O232" s="492">
        <f t="shared" si="102"/>
        <v>0</v>
      </c>
      <c r="P232" s="492">
        <f t="shared" si="102"/>
        <v>0</v>
      </c>
      <c r="Q232" s="492">
        <f t="shared" si="102"/>
        <v>0</v>
      </c>
      <c r="R232" s="492">
        <f t="shared" si="102"/>
        <v>0</v>
      </c>
      <c r="S232" s="492">
        <f t="shared" si="102"/>
        <v>0</v>
      </c>
      <c r="T232" s="492">
        <f t="shared" si="102"/>
        <v>0</v>
      </c>
      <c r="U232" s="492">
        <f t="shared" si="102"/>
        <v>0</v>
      </c>
      <c r="V232" s="492">
        <f t="shared" si="102"/>
        <v>0</v>
      </c>
      <c r="W232" s="492">
        <f t="shared" si="102"/>
        <v>0</v>
      </c>
      <c r="X232" s="492">
        <f t="shared" si="102"/>
        <v>0</v>
      </c>
      <c r="Y232" s="492">
        <f t="shared" si="102"/>
        <v>0</v>
      </c>
      <c r="Z232" s="492">
        <f t="shared" si="102"/>
        <v>0</v>
      </c>
      <c r="AA232" s="492">
        <f t="shared" si="102"/>
        <v>0</v>
      </c>
      <c r="AB232" s="492">
        <f t="shared" si="102"/>
        <v>0</v>
      </c>
      <c r="AC232" s="492">
        <f t="shared" si="102"/>
        <v>0</v>
      </c>
      <c r="AD232" s="492">
        <f t="shared" si="102"/>
        <v>0</v>
      </c>
      <c r="AE232" s="492">
        <f t="shared" si="102"/>
        <v>0</v>
      </c>
      <c r="AF232" s="492">
        <f t="shared" si="102"/>
        <v>0</v>
      </c>
      <c r="AG232" s="492">
        <f t="shared" si="102"/>
        <v>0</v>
      </c>
      <c r="AH232" s="492">
        <f t="shared" si="102"/>
        <v>0</v>
      </c>
      <c r="AI232" s="492">
        <f t="shared" si="102"/>
        <v>0</v>
      </c>
      <c r="AJ232" s="492">
        <f t="shared" si="102"/>
        <v>0</v>
      </c>
      <c r="AK232" s="492">
        <f t="shared" ref="AK232:CS232" si="103">SUM(AK233:AK235)</f>
        <v>0</v>
      </c>
      <c r="AL232" s="492">
        <f t="shared" si="103"/>
        <v>0</v>
      </c>
      <c r="AM232" s="492">
        <f t="shared" si="103"/>
        <v>0</v>
      </c>
      <c r="AN232" s="492">
        <f t="shared" si="103"/>
        <v>0</v>
      </c>
      <c r="AO232" s="492">
        <f t="shared" si="103"/>
        <v>0</v>
      </c>
      <c r="AP232" s="492">
        <f t="shared" si="103"/>
        <v>0</v>
      </c>
      <c r="AQ232" s="492">
        <f t="shared" si="103"/>
        <v>0</v>
      </c>
      <c r="AR232" s="492">
        <f t="shared" si="103"/>
        <v>0</v>
      </c>
      <c r="AS232" s="492">
        <f t="shared" si="103"/>
        <v>0</v>
      </c>
      <c r="AT232" s="492">
        <f t="shared" si="103"/>
        <v>0</v>
      </c>
      <c r="AU232" s="492">
        <f t="shared" si="103"/>
        <v>0</v>
      </c>
      <c r="AV232" s="492">
        <f t="shared" si="103"/>
        <v>0</v>
      </c>
      <c r="AW232" s="492">
        <f t="shared" si="103"/>
        <v>0</v>
      </c>
      <c r="AX232" s="492">
        <f t="shared" si="103"/>
        <v>0</v>
      </c>
      <c r="AY232" s="492">
        <f t="shared" si="103"/>
        <v>0</v>
      </c>
      <c r="AZ232" s="492">
        <f t="shared" si="103"/>
        <v>0</v>
      </c>
      <c r="BA232" s="492">
        <f t="shared" si="103"/>
        <v>0</v>
      </c>
      <c r="BB232" s="492">
        <f t="shared" si="103"/>
        <v>0</v>
      </c>
      <c r="BC232" s="492">
        <f t="shared" si="103"/>
        <v>0</v>
      </c>
      <c r="BD232" s="492">
        <f t="shared" si="103"/>
        <v>0</v>
      </c>
      <c r="BE232" s="492">
        <f t="shared" si="103"/>
        <v>0</v>
      </c>
      <c r="BF232" s="492">
        <f t="shared" si="103"/>
        <v>0</v>
      </c>
      <c r="BG232" s="492">
        <f t="shared" si="103"/>
        <v>0</v>
      </c>
      <c r="BH232" s="492">
        <f t="shared" si="103"/>
        <v>0</v>
      </c>
      <c r="BI232" s="492">
        <f t="shared" si="103"/>
        <v>0</v>
      </c>
      <c r="BJ232" s="492">
        <f t="shared" si="103"/>
        <v>0</v>
      </c>
      <c r="BK232" s="492">
        <f t="shared" si="103"/>
        <v>0</v>
      </c>
      <c r="BL232" s="492">
        <f t="shared" si="103"/>
        <v>0</v>
      </c>
      <c r="BM232" s="492">
        <f t="shared" si="103"/>
        <v>0</v>
      </c>
      <c r="BN232" s="492">
        <f t="shared" si="103"/>
        <v>0</v>
      </c>
      <c r="BO232" s="492">
        <f t="shared" si="103"/>
        <v>0</v>
      </c>
      <c r="BP232" s="492">
        <f t="shared" si="103"/>
        <v>0</v>
      </c>
      <c r="BQ232" s="492">
        <f t="shared" si="103"/>
        <v>0</v>
      </c>
      <c r="BR232" s="492">
        <f t="shared" si="103"/>
        <v>0</v>
      </c>
      <c r="BS232" s="492">
        <f t="shared" si="103"/>
        <v>0</v>
      </c>
      <c r="BT232" s="492">
        <f t="shared" si="103"/>
        <v>0</v>
      </c>
      <c r="BU232" s="492">
        <f t="shared" si="103"/>
        <v>0</v>
      </c>
      <c r="BV232" s="492">
        <f t="shared" si="103"/>
        <v>0</v>
      </c>
      <c r="BW232" s="492">
        <f t="shared" si="103"/>
        <v>0</v>
      </c>
      <c r="BX232" s="492">
        <f t="shared" si="103"/>
        <v>0</v>
      </c>
      <c r="BY232" s="492">
        <f t="shared" si="103"/>
        <v>0</v>
      </c>
      <c r="BZ232" s="492">
        <f t="shared" si="103"/>
        <v>0</v>
      </c>
      <c r="CA232" s="492">
        <f t="shared" si="103"/>
        <v>0</v>
      </c>
      <c r="CB232" s="492">
        <f t="shared" si="103"/>
        <v>0</v>
      </c>
      <c r="CC232" s="492">
        <f t="shared" si="103"/>
        <v>0</v>
      </c>
      <c r="CD232" s="492">
        <f t="shared" si="103"/>
        <v>0</v>
      </c>
      <c r="CE232" s="492">
        <f t="shared" si="103"/>
        <v>0</v>
      </c>
      <c r="CF232" s="492">
        <f t="shared" si="103"/>
        <v>0</v>
      </c>
      <c r="CG232" s="492">
        <f t="shared" si="103"/>
        <v>0</v>
      </c>
      <c r="CH232" s="492">
        <f t="shared" si="103"/>
        <v>0</v>
      </c>
      <c r="CI232" s="492">
        <f t="shared" si="103"/>
        <v>0</v>
      </c>
      <c r="CJ232" s="492">
        <f t="shared" si="103"/>
        <v>0</v>
      </c>
      <c r="CK232" s="492">
        <f t="shared" si="103"/>
        <v>0</v>
      </c>
      <c r="CL232" s="492">
        <f t="shared" si="103"/>
        <v>0</v>
      </c>
      <c r="CM232" s="492">
        <f t="shared" si="103"/>
        <v>0</v>
      </c>
      <c r="CN232" s="492">
        <f t="shared" si="103"/>
        <v>0</v>
      </c>
      <c r="CO232" s="492">
        <f t="shared" si="103"/>
        <v>0</v>
      </c>
      <c r="CP232" s="492">
        <f t="shared" si="103"/>
        <v>0</v>
      </c>
      <c r="CQ232" s="492">
        <f t="shared" si="103"/>
        <v>0</v>
      </c>
      <c r="CR232" s="492">
        <f t="shared" si="103"/>
        <v>0</v>
      </c>
      <c r="CS232" s="492">
        <f t="shared" si="103"/>
        <v>0</v>
      </c>
      <c r="CT232" s="13"/>
    </row>
    <row r="233" spans="3:98" customFormat="1" hidden="1" x14ac:dyDescent="0.35">
      <c r="C233" s="77" t="str">
        <f>C95</f>
        <v>G. Total net value of externalities</v>
      </c>
      <c r="D233" s="3"/>
      <c r="E233" s="492">
        <f>G233+NPV(G.Asm!$F$40,H233:INDEX(H233:CS233,RP))</f>
        <v>0</v>
      </c>
      <c r="F233" s="492">
        <f>SUMIF($G$4:$CS$4,"&lt;="&amp;RP,G233:CS233)</f>
        <v>0</v>
      </c>
      <c r="G233" s="516">
        <f t="shared" ref="G233:BR233" si="104">G95</f>
        <v>0</v>
      </c>
      <c r="H233" s="516">
        <f t="shared" si="104"/>
        <v>0</v>
      </c>
      <c r="I233" s="516">
        <f t="shared" si="104"/>
        <v>0</v>
      </c>
      <c r="J233" s="516">
        <f t="shared" si="104"/>
        <v>0</v>
      </c>
      <c r="K233" s="516">
        <f t="shared" si="104"/>
        <v>0</v>
      </c>
      <c r="L233" s="516">
        <f t="shared" si="104"/>
        <v>0</v>
      </c>
      <c r="M233" s="516">
        <f t="shared" si="104"/>
        <v>0</v>
      </c>
      <c r="N233" s="516">
        <f t="shared" si="104"/>
        <v>0</v>
      </c>
      <c r="O233" s="516">
        <f t="shared" si="104"/>
        <v>0</v>
      </c>
      <c r="P233" s="516">
        <f t="shared" si="104"/>
        <v>0</v>
      </c>
      <c r="Q233" s="516">
        <f t="shared" si="104"/>
        <v>0</v>
      </c>
      <c r="R233" s="516">
        <f t="shared" si="104"/>
        <v>0</v>
      </c>
      <c r="S233" s="516">
        <f t="shared" si="104"/>
        <v>0</v>
      </c>
      <c r="T233" s="516">
        <f t="shared" si="104"/>
        <v>0</v>
      </c>
      <c r="U233" s="516">
        <f t="shared" si="104"/>
        <v>0</v>
      </c>
      <c r="V233" s="516">
        <f t="shared" si="104"/>
        <v>0</v>
      </c>
      <c r="W233" s="516">
        <f t="shared" si="104"/>
        <v>0</v>
      </c>
      <c r="X233" s="516">
        <f t="shared" si="104"/>
        <v>0</v>
      </c>
      <c r="Y233" s="516">
        <f t="shared" si="104"/>
        <v>0</v>
      </c>
      <c r="Z233" s="516">
        <f t="shared" si="104"/>
        <v>0</v>
      </c>
      <c r="AA233" s="516">
        <f t="shared" si="104"/>
        <v>0</v>
      </c>
      <c r="AB233" s="516">
        <f t="shared" si="104"/>
        <v>0</v>
      </c>
      <c r="AC233" s="516">
        <f t="shared" si="104"/>
        <v>0</v>
      </c>
      <c r="AD233" s="516">
        <f t="shared" si="104"/>
        <v>0</v>
      </c>
      <c r="AE233" s="516">
        <f t="shared" si="104"/>
        <v>0</v>
      </c>
      <c r="AF233" s="516">
        <f t="shared" si="104"/>
        <v>0</v>
      </c>
      <c r="AG233" s="516">
        <f t="shared" si="104"/>
        <v>0</v>
      </c>
      <c r="AH233" s="516">
        <f t="shared" si="104"/>
        <v>0</v>
      </c>
      <c r="AI233" s="516">
        <f t="shared" si="104"/>
        <v>0</v>
      </c>
      <c r="AJ233" s="516">
        <f t="shared" si="104"/>
        <v>0</v>
      </c>
      <c r="AK233" s="516">
        <f t="shared" si="104"/>
        <v>0</v>
      </c>
      <c r="AL233" s="516">
        <f t="shared" si="104"/>
        <v>0</v>
      </c>
      <c r="AM233" s="516">
        <f t="shared" si="104"/>
        <v>0</v>
      </c>
      <c r="AN233" s="516">
        <f t="shared" si="104"/>
        <v>0</v>
      </c>
      <c r="AO233" s="516">
        <f t="shared" si="104"/>
        <v>0</v>
      </c>
      <c r="AP233" s="516">
        <f t="shared" si="104"/>
        <v>0</v>
      </c>
      <c r="AQ233" s="516">
        <f t="shared" si="104"/>
        <v>0</v>
      </c>
      <c r="AR233" s="516">
        <f t="shared" si="104"/>
        <v>0</v>
      </c>
      <c r="AS233" s="516">
        <f t="shared" si="104"/>
        <v>0</v>
      </c>
      <c r="AT233" s="516">
        <f t="shared" si="104"/>
        <v>0</v>
      </c>
      <c r="AU233" s="516">
        <f t="shared" si="104"/>
        <v>0</v>
      </c>
      <c r="AV233" s="516">
        <f t="shared" si="104"/>
        <v>0</v>
      </c>
      <c r="AW233" s="516">
        <f t="shared" si="104"/>
        <v>0</v>
      </c>
      <c r="AX233" s="516">
        <f t="shared" si="104"/>
        <v>0</v>
      </c>
      <c r="AY233" s="516">
        <f t="shared" si="104"/>
        <v>0</v>
      </c>
      <c r="AZ233" s="516">
        <f t="shared" si="104"/>
        <v>0</v>
      </c>
      <c r="BA233" s="516">
        <f t="shared" si="104"/>
        <v>0</v>
      </c>
      <c r="BB233" s="516">
        <f t="shared" si="104"/>
        <v>0</v>
      </c>
      <c r="BC233" s="516">
        <f t="shared" si="104"/>
        <v>0</v>
      </c>
      <c r="BD233" s="516">
        <f t="shared" si="104"/>
        <v>0</v>
      </c>
      <c r="BE233" s="516">
        <f t="shared" si="104"/>
        <v>0</v>
      </c>
      <c r="BF233" s="516">
        <f t="shared" si="104"/>
        <v>0</v>
      </c>
      <c r="BG233" s="516">
        <f t="shared" si="104"/>
        <v>0</v>
      </c>
      <c r="BH233" s="516">
        <f t="shared" si="104"/>
        <v>0</v>
      </c>
      <c r="BI233" s="516">
        <f t="shared" si="104"/>
        <v>0</v>
      </c>
      <c r="BJ233" s="516">
        <f t="shared" si="104"/>
        <v>0</v>
      </c>
      <c r="BK233" s="516">
        <f t="shared" si="104"/>
        <v>0</v>
      </c>
      <c r="BL233" s="516">
        <f t="shared" si="104"/>
        <v>0</v>
      </c>
      <c r="BM233" s="516">
        <f t="shared" si="104"/>
        <v>0</v>
      </c>
      <c r="BN233" s="516">
        <f t="shared" si="104"/>
        <v>0</v>
      </c>
      <c r="BO233" s="516">
        <f t="shared" si="104"/>
        <v>0</v>
      </c>
      <c r="BP233" s="516">
        <f t="shared" si="104"/>
        <v>0</v>
      </c>
      <c r="BQ233" s="516">
        <f t="shared" si="104"/>
        <v>0</v>
      </c>
      <c r="BR233" s="516">
        <f t="shared" si="104"/>
        <v>0</v>
      </c>
      <c r="BS233" s="516">
        <f t="shared" ref="BS233:CS233" si="105">BS95</f>
        <v>0</v>
      </c>
      <c r="BT233" s="516">
        <f t="shared" si="105"/>
        <v>0</v>
      </c>
      <c r="BU233" s="516">
        <f t="shared" si="105"/>
        <v>0</v>
      </c>
      <c r="BV233" s="516">
        <f t="shared" si="105"/>
        <v>0</v>
      </c>
      <c r="BW233" s="516">
        <f t="shared" si="105"/>
        <v>0</v>
      </c>
      <c r="BX233" s="516">
        <f t="shared" si="105"/>
        <v>0</v>
      </c>
      <c r="BY233" s="516">
        <f t="shared" si="105"/>
        <v>0</v>
      </c>
      <c r="BZ233" s="516">
        <f t="shared" si="105"/>
        <v>0</v>
      </c>
      <c r="CA233" s="516">
        <f t="shared" si="105"/>
        <v>0</v>
      </c>
      <c r="CB233" s="516">
        <f t="shared" si="105"/>
        <v>0</v>
      </c>
      <c r="CC233" s="516">
        <f t="shared" si="105"/>
        <v>0</v>
      </c>
      <c r="CD233" s="516">
        <f t="shared" si="105"/>
        <v>0</v>
      </c>
      <c r="CE233" s="516">
        <f t="shared" si="105"/>
        <v>0</v>
      </c>
      <c r="CF233" s="516">
        <f t="shared" si="105"/>
        <v>0</v>
      </c>
      <c r="CG233" s="516">
        <f t="shared" si="105"/>
        <v>0</v>
      </c>
      <c r="CH233" s="516">
        <f t="shared" si="105"/>
        <v>0</v>
      </c>
      <c r="CI233" s="516">
        <f t="shared" si="105"/>
        <v>0</v>
      </c>
      <c r="CJ233" s="516">
        <f t="shared" si="105"/>
        <v>0</v>
      </c>
      <c r="CK233" s="516">
        <f t="shared" si="105"/>
        <v>0</v>
      </c>
      <c r="CL233" s="516">
        <f t="shared" si="105"/>
        <v>0</v>
      </c>
      <c r="CM233" s="516">
        <f t="shared" si="105"/>
        <v>0</v>
      </c>
      <c r="CN233" s="516">
        <f t="shared" si="105"/>
        <v>0</v>
      </c>
      <c r="CO233" s="516">
        <f t="shared" si="105"/>
        <v>0</v>
      </c>
      <c r="CP233" s="516">
        <f t="shared" si="105"/>
        <v>0</v>
      </c>
      <c r="CQ233" s="516">
        <f t="shared" si="105"/>
        <v>0</v>
      </c>
      <c r="CR233" s="516">
        <f t="shared" si="105"/>
        <v>0</v>
      </c>
      <c r="CS233" s="516">
        <f t="shared" si="105"/>
        <v>0</v>
      </c>
      <c r="CT233" s="12"/>
    </row>
    <row r="234" spans="3:98" customFormat="1" hidden="1" x14ac:dyDescent="0.35">
      <c r="C234" s="77" t="str">
        <f>C119</f>
        <v>H. Total net value of climate change mitigation</v>
      </c>
      <c r="D234" s="3"/>
      <c r="E234" s="492">
        <f>G234+NPV(G.Asm!$F$40,H234:INDEX(H234:CS234,RP))</f>
        <v>0</v>
      </c>
      <c r="F234" s="492">
        <f>SUMIF($G$4:$CS$4,"&lt;="&amp;RP,G234:CS234)</f>
        <v>0</v>
      </c>
      <c r="G234" s="516">
        <f t="shared" ref="G234:BR234" si="106">G119</f>
        <v>0</v>
      </c>
      <c r="H234" s="516">
        <f t="shared" si="106"/>
        <v>0</v>
      </c>
      <c r="I234" s="516">
        <f t="shared" si="106"/>
        <v>0</v>
      </c>
      <c r="J234" s="516">
        <f t="shared" si="106"/>
        <v>0</v>
      </c>
      <c r="K234" s="516">
        <f t="shared" si="106"/>
        <v>0</v>
      </c>
      <c r="L234" s="516">
        <f t="shared" si="106"/>
        <v>0</v>
      </c>
      <c r="M234" s="516">
        <f t="shared" si="106"/>
        <v>0</v>
      </c>
      <c r="N234" s="516">
        <f t="shared" si="106"/>
        <v>0</v>
      </c>
      <c r="O234" s="516">
        <f t="shared" si="106"/>
        <v>0</v>
      </c>
      <c r="P234" s="516">
        <f t="shared" si="106"/>
        <v>0</v>
      </c>
      <c r="Q234" s="516">
        <f t="shared" si="106"/>
        <v>0</v>
      </c>
      <c r="R234" s="516">
        <f t="shared" si="106"/>
        <v>0</v>
      </c>
      <c r="S234" s="516">
        <f t="shared" si="106"/>
        <v>0</v>
      </c>
      <c r="T234" s="516">
        <f t="shared" si="106"/>
        <v>0</v>
      </c>
      <c r="U234" s="516">
        <f t="shared" si="106"/>
        <v>0</v>
      </c>
      <c r="V234" s="516">
        <f t="shared" si="106"/>
        <v>0</v>
      </c>
      <c r="W234" s="516">
        <f t="shared" si="106"/>
        <v>0</v>
      </c>
      <c r="X234" s="516">
        <f t="shared" si="106"/>
        <v>0</v>
      </c>
      <c r="Y234" s="516">
        <f t="shared" si="106"/>
        <v>0</v>
      </c>
      <c r="Z234" s="516">
        <f t="shared" si="106"/>
        <v>0</v>
      </c>
      <c r="AA234" s="516">
        <f t="shared" si="106"/>
        <v>0</v>
      </c>
      <c r="AB234" s="516">
        <f t="shared" si="106"/>
        <v>0</v>
      </c>
      <c r="AC234" s="516">
        <f t="shared" si="106"/>
        <v>0</v>
      </c>
      <c r="AD234" s="516">
        <f t="shared" si="106"/>
        <v>0</v>
      </c>
      <c r="AE234" s="516">
        <f t="shared" si="106"/>
        <v>0</v>
      </c>
      <c r="AF234" s="516">
        <f t="shared" si="106"/>
        <v>0</v>
      </c>
      <c r="AG234" s="516">
        <f t="shared" si="106"/>
        <v>0</v>
      </c>
      <c r="AH234" s="516">
        <f t="shared" si="106"/>
        <v>0</v>
      </c>
      <c r="AI234" s="516">
        <f t="shared" si="106"/>
        <v>0</v>
      </c>
      <c r="AJ234" s="516">
        <f t="shared" si="106"/>
        <v>0</v>
      </c>
      <c r="AK234" s="516">
        <f t="shared" si="106"/>
        <v>0</v>
      </c>
      <c r="AL234" s="516">
        <f t="shared" si="106"/>
        <v>0</v>
      </c>
      <c r="AM234" s="516">
        <f t="shared" si="106"/>
        <v>0</v>
      </c>
      <c r="AN234" s="516">
        <f t="shared" si="106"/>
        <v>0</v>
      </c>
      <c r="AO234" s="516">
        <f t="shared" si="106"/>
        <v>0</v>
      </c>
      <c r="AP234" s="516">
        <f t="shared" si="106"/>
        <v>0</v>
      </c>
      <c r="AQ234" s="516">
        <f t="shared" si="106"/>
        <v>0</v>
      </c>
      <c r="AR234" s="516">
        <f t="shared" si="106"/>
        <v>0</v>
      </c>
      <c r="AS234" s="516">
        <f t="shared" si="106"/>
        <v>0</v>
      </c>
      <c r="AT234" s="516">
        <f t="shared" si="106"/>
        <v>0</v>
      </c>
      <c r="AU234" s="516">
        <f t="shared" si="106"/>
        <v>0</v>
      </c>
      <c r="AV234" s="516">
        <f t="shared" si="106"/>
        <v>0</v>
      </c>
      <c r="AW234" s="516">
        <f t="shared" si="106"/>
        <v>0</v>
      </c>
      <c r="AX234" s="516">
        <f t="shared" si="106"/>
        <v>0</v>
      </c>
      <c r="AY234" s="516">
        <f t="shared" si="106"/>
        <v>0</v>
      </c>
      <c r="AZ234" s="516">
        <f t="shared" si="106"/>
        <v>0</v>
      </c>
      <c r="BA234" s="516">
        <f t="shared" si="106"/>
        <v>0</v>
      </c>
      <c r="BB234" s="516">
        <f t="shared" si="106"/>
        <v>0</v>
      </c>
      <c r="BC234" s="516">
        <f t="shared" si="106"/>
        <v>0</v>
      </c>
      <c r="BD234" s="516">
        <f t="shared" si="106"/>
        <v>0</v>
      </c>
      <c r="BE234" s="516">
        <f t="shared" si="106"/>
        <v>0</v>
      </c>
      <c r="BF234" s="516">
        <f t="shared" si="106"/>
        <v>0</v>
      </c>
      <c r="BG234" s="516">
        <f t="shared" si="106"/>
        <v>0</v>
      </c>
      <c r="BH234" s="516">
        <f t="shared" si="106"/>
        <v>0</v>
      </c>
      <c r="BI234" s="516">
        <f t="shared" si="106"/>
        <v>0</v>
      </c>
      <c r="BJ234" s="516">
        <f t="shared" si="106"/>
        <v>0</v>
      </c>
      <c r="BK234" s="516">
        <f t="shared" si="106"/>
        <v>0</v>
      </c>
      <c r="BL234" s="516">
        <f t="shared" si="106"/>
        <v>0</v>
      </c>
      <c r="BM234" s="516">
        <f t="shared" si="106"/>
        <v>0</v>
      </c>
      <c r="BN234" s="516">
        <f t="shared" si="106"/>
        <v>0</v>
      </c>
      <c r="BO234" s="516">
        <f t="shared" si="106"/>
        <v>0</v>
      </c>
      <c r="BP234" s="516">
        <f t="shared" si="106"/>
        <v>0</v>
      </c>
      <c r="BQ234" s="516">
        <f t="shared" si="106"/>
        <v>0</v>
      </c>
      <c r="BR234" s="516">
        <f t="shared" si="106"/>
        <v>0</v>
      </c>
      <c r="BS234" s="516">
        <f t="shared" ref="BS234:CS234" si="107">BS119</f>
        <v>0</v>
      </c>
      <c r="BT234" s="516">
        <f t="shared" si="107"/>
        <v>0</v>
      </c>
      <c r="BU234" s="516">
        <f t="shared" si="107"/>
        <v>0</v>
      </c>
      <c r="BV234" s="516">
        <f t="shared" si="107"/>
        <v>0</v>
      </c>
      <c r="BW234" s="516">
        <f t="shared" si="107"/>
        <v>0</v>
      </c>
      <c r="BX234" s="516">
        <f t="shared" si="107"/>
        <v>0</v>
      </c>
      <c r="BY234" s="516">
        <f t="shared" si="107"/>
        <v>0</v>
      </c>
      <c r="BZ234" s="516">
        <f t="shared" si="107"/>
        <v>0</v>
      </c>
      <c r="CA234" s="516">
        <f t="shared" si="107"/>
        <v>0</v>
      </c>
      <c r="CB234" s="516">
        <f t="shared" si="107"/>
        <v>0</v>
      </c>
      <c r="CC234" s="516">
        <f t="shared" si="107"/>
        <v>0</v>
      </c>
      <c r="CD234" s="516">
        <f t="shared" si="107"/>
        <v>0</v>
      </c>
      <c r="CE234" s="516">
        <f t="shared" si="107"/>
        <v>0</v>
      </c>
      <c r="CF234" s="516">
        <f t="shared" si="107"/>
        <v>0</v>
      </c>
      <c r="CG234" s="516">
        <f t="shared" si="107"/>
        <v>0</v>
      </c>
      <c r="CH234" s="516">
        <f t="shared" si="107"/>
        <v>0</v>
      </c>
      <c r="CI234" s="516">
        <f t="shared" si="107"/>
        <v>0</v>
      </c>
      <c r="CJ234" s="516">
        <f t="shared" si="107"/>
        <v>0</v>
      </c>
      <c r="CK234" s="516">
        <f t="shared" si="107"/>
        <v>0</v>
      </c>
      <c r="CL234" s="516">
        <f t="shared" si="107"/>
        <v>0</v>
      </c>
      <c r="CM234" s="516">
        <f t="shared" si="107"/>
        <v>0</v>
      </c>
      <c r="CN234" s="516">
        <f t="shared" si="107"/>
        <v>0</v>
      </c>
      <c r="CO234" s="516">
        <f t="shared" si="107"/>
        <v>0</v>
      </c>
      <c r="CP234" s="516">
        <f t="shared" si="107"/>
        <v>0</v>
      </c>
      <c r="CQ234" s="516">
        <f t="shared" si="107"/>
        <v>0</v>
      </c>
      <c r="CR234" s="516">
        <f t="shared" si="107"/>
        <v>0</v>
      </c>
      <c r="CS234" s="516">
        <f t="shared" si="107"/>
        <v>0</v>
      </c>
      <c r="CT234" s="12"/>
    </row>
    <row r="235" spans="3:98" customFormat="1" hidden="1" x14ac:dyDescent="0.35">
      <c r="C235" s="77" t="str">
        <f>C124</f>
        <v>I. Total direct benefit</v>
      </c>
      <c r="D235" s="3"/>
      <c r="E235" s="492">
        <f>G235+NPV(G.Asm!$F$40,H235:INDEX(H235:CS235,RP))</f>
        <v>0</v>
      </c>
      <c r="F235" s="492">
        <f>SUMIF($G$4:$CS$4,"&lt;="&amp;RP,G235:CS235)</f>
        <v>0</v>
      </c>
      <c r="G235" s="516">
        <f t="shared" ref="G235:BR235" si="108">G124</f>
        <v>0</v>
      </c>
      <c r="H235" s="516">
        <f t="shared" si="108"/>
        <v>0</v>
      </c>
      <c r="I235" s="516">
        <f t="shared" si="108"/>
        <v>0</v>
      </c>
      <c r="J235" s="516">
        <f t="shared" si="108"/>
        <v>0</v>
      </c>
      <c r="K235" s="516">
        <f t="shared" si="108"/>
        <v>0</v>
      </c>
      <c r="L235" s="516">
        <f t="shared" si="108"/>
        <v>0</v>
      </c>
      <c r="M235" s="516">
        <f t="shared" si="108"/>
        <v>0</v>
      </c>
      <c r="N235" s="516">
        <f t="shared" si="108"/>
        <v>0</v>
      </c>
      <c r="O235" s="516">
        <f t="shared" si="108"/>
        <v>0</v>
      </c>
      <c r="P235" s="516">
        <f t="shared" si="108"/>
        <v>0</v>
      </c>
      <c r="Q235" s="516">
        <f t="shared" si="108"/>
        <v>0</v>
      </c>
      <c r="R235" s="516">
        <f t="shared" si="108"/>
        <v>0</v>
      </c>
      <c r="S235" s="516">
        <f t="shared" si="108"/>
        <v>0</v>
      </c>
      <c r="T235" s="516">
        <f t="shared" si="108"/>
        <v>0</v>
      </c>
      <c r="U235" s="516">
        <f t="shared" si="108"/>
        <v>0</v>
      </c>
      <c r="V235" s="516">
        <f t="shared" si="108"/>
        <v>0</v>
      </c>
      <c r="W235" s="516">
        <f t="shared" si="108"/>
        <v>0</v>
      </c>
      <c r="X235" s="516">
        <f t="shared" si="108"/>
        <v>0</v>
      </c>
      <c r="Y235" s="516">
        <f t="shared" si="108"/>
        <v>0</v>
      </c>
      <c r="Z235" s="516">
        <f t="shared" si="108"/>
        <v>0</v>
      </c>
      <c r="AA235" s="516">
        <f t="shared" si="108"/>
        <v>0</v>
      </c>
      <c r="AB235" s="516">
        <f t="shared" si="108"/>
        <v>0</v>
      </c>
      <c r="AC235" s="516">
        <f t="shared" si="108"/>
        <v>0</v>
      </c>
      <c r="AD235" s="516">
        <f t="shared" si="108"/>
        <v>0</v>
      </c>
      <c r="AE235" s="516">
        <f t="shared" si="108"/>
        <v>0</v>
      </c>
      <c r="AF235" s="516">
        <f t="shared" si="108"/>
        <v>0</v>
      </c>
      <c r="AG235" s="516">
        <f t="shared" si="108"/>
        <v>0</v>
      </c>
      <c r="AH235" s="516">
        <f t="shared" si="108"/>
        <v>0</v>
      </c>
      <c r="AI235" s="516">
        <f t="shared" si="108"/>
        <v>0</v>
      </c>
      <c r="AJ235" s="516">
        <f t="shared" si="108"/>
        <v>0</v>
      </c>
      <c r="AK235" s="516">
        <f t="shared" si="108"/>
        <v>0</v>
      </c>
      <c r="AL235" s="516">
        <f t="shared" si="108"/>
        <v>0</v>
      </c>
      <c r="AM235" s="516">
        <f t="shared" si="108"/>
        <v>0</v>
      </c>
      <c r="AN235" s="516">
        <f t="shared" si="108"/>
        <v>0</v>
      </c>
      <c r="AO235" s="516">
        <f t="shared" si="108"/>
        <v>0</v>
      </c>
      <c r="AP235" s="516">
        <f t="shared" si="108"/>
        <v>0</v>
      </c>
      <c r="AQ235" s="516">
        <f t="shared" si="108"/>
        <v>0</v>
      </c>
      <c r="AR235" s="516">
        <f t="shared" si="108"/>
        <v>0</v>
      </c>
      <c r="AS235" s="516">
        <f t="shared" si="108"/>
        <v>0</v>
      </c>
      <c r="AT235" s="516">
        <f t="shared" si="108"/>
        <v>0</v>
      </c>
      <c r="AU235" s="516">
        <f t="shared" si="108"/>
        <v>0</v>
      </c>
      <c r="AV235" s="516">
        <f t="shared" si="108"/>
        <v>0</v>
      </c>
      <c r="AW235" s="516">
        <f t="shared" si="108"/>
        <v>0</v>
      </c>
      <c r="AX235" s="516">
        <f t="shared" si="108"/>
        <v>0</v>
      </c>
      <c r="AY235" s="516">
        <f t="shared" si="108"/>
        <v>0</v>
      </c>
      <c r="AZ235" s="516">
        <f t="shared" si="108"/>
        <v>0</v>
      </c>
      <c r="BA235" s="516">
        <f t="shared" si="108"/>
        <v>0</v>
      </c>
      <c r="BB235" s="516">
        <f t="shared" si="108"/>
        <v>0</v>
      </c>
      <c r="BC235" s="516">
        <f t="shared" si="108"/>
        <v>0</v>
      </c>
      <c r="BD235" s="516">
        <f t="shared" si="108"/>
        <v>0</v>
      </c>
      <c r="BE235" s="516">
        <f t="shared" si="108"/>
        <v>0</v>
      </c>
      <c r="BF235" s="516">
        <f t="shared" si="108"/>
        <v>0</v>
      </c>
      <c r="BG235" s="516">
        <f t="shared" si="108"/>
        <v>0</v>
      </c>
      <c r="BH235" s="516">
        <f t="shared" si="108"/>
        <v>0</v>
      </c>
      <c r="BI235" s="516">
        <f t="shared" si="108"/>
        <v>0</v>
      </c>
      <c r="BJ235" s="516">
        <f t="shared" si="108"/>
        <v>0</v>
      </c>
      <c r="BK235" s="516">
        <f t="shared" si="108"/>
        <v>0</v>
      </c>
      <c r="BL235" s="516">
        <f t="shared" si="108"/>
        <v>0</v>
      </c>
      <c r="BM235" s="516">
        <f t="shared" si="108"/>
        <v>0</v>
      </c>
      <c r="BN235" s="516">
        <f t="shared" si="108"/>
        <v>0</v>
      </c>
      <c r="BO235" s="516">
        <f t="shared" si="108"/>
        <v>0</v>
      </c>
      <c r="BP235" s="516">
        <f t="shared" si="108"/>
        <v>0</v>
      </c>
      <c r="BQ235" s="516">
        <f t="shared" si="108"/>
        <v>0</v>
      </c>
      <c r="BR235" s="516">
        <f t="shared" si="108"/>
        <v>0</v>
      </c>
      <c r="BS235" s="516">
        <f t="shared" ref="BS235:CS235" si="109">BS124</f>
        <v>0</v>
      </c>
      <c r="BT235" s="516">
        <f t="shared" si="109"/>
        <v>0</v>
      </c>
      <c r="BU235" s="516">
        <f t="shared" si="109"/>
        <v>0</v>
      </c>
      <c r="BV235" s="516">
        <f t="shared" si="109"/>
        <v>0</v>
      </c>
      <c r="BW235" s="516">
        <f t="shared" si="109"/>
        <v>0</v>
      </c>
      <c r="BX235" s="516">
        <f t="shared" si="109"/>
        <v>0</v>
      </c>
      <c r="BY235" s="516">
        <f t="shared" si="109"/>
        <v>0</v>
      </c>
      <c r="BZ235" s="516">
        <f t="shared" si="109"/>
        <v>0</v>
      </c>
      <c r="CA235" s="516">
        <f t="shared" si="109"/>
        <v>0</v>
      </c>
      <c r="CB235" s="516">
        <f t="shared" si="109"/>
        <v>0</v>
      </c>
      <c r="CC235" s="516">
        <f t="shared" si="109"/>
        <v>0</v>
      </c>
      <c r="CD235" s="516">
        <f t="shared" si="109"/>
        <v>0</v>
      </c>
      <c r="CE235" s="516">
        <f t="shared" si="109"/>
        <v>0</v>
      </c>
      <c r="CF235" s="516">
        <f t="shared" si="109"/>
        <v>0</v>
      </c>
      <c r="CG235" s="516">
        <f t="shared" si="109"/>
        <v>0</v>
      </c>
      <c r="CH235" s="516">
        <f t="shared" si="109"/>
        <v>0</v>
      </c>
      <c r="CI235" s="516">
        <f t="shared" si="109"/>
        <v>0</v>
      </c>
      <c r="CJ235" s="516">
        <f t="shared" si="109"/>
        <v>0</v>
      </c>
      <c r="CK235" s="516">
        <f t="shared" si="109"/>
        <v>0</v>
      </c>
      <c r="CL235" s="516">
        <f t="shared" si="109"/>
        <v>0</v>
      </c>
      <c r="CM235" s="516">
        <f t="shared" si="109"/>
        <v>0</v>
      </c>
      <c r="CN235" s="516">
        <f t="shared" si="109"/>
        <v>0</v>
      </c>
      <c r="CO235" s="516">
        <f t="shared" si="109"/>
        <v>0</v>
      </c>
      <c r="CP235" s="516">
        <f t="shared" si="109"/>
        <v>0</v>
      </c>
      <c r="CQ235" s="516">
        <f t="shared" si="109"/>
        <v>0</v>
      </c>
      <c r="CR235" s="516">
        <f t="shared" si="109"/>
        <v>0</v>
      </c>
      <c r="CS235" s="516">
        <f t="shared" si="109"/>
        <v>0</v>
      </c>
      <c r="CT235" s="12"/>
    </row>
    <row r="236" spans="3:98" customFormat="1" hidden="1" x14ac:dyDescent="0.35">
      <c r="C236" s="74"/>
      <c r="D236" s="3"/>
      <c r="E236" s="497"/>
      <c r="F236" s="497"/>
      <c r="G236" s="498"/>
      <c r="H236" s="498"/>
      <c r="I236" s="498"/>
      <c r="J236" s="498"/>
      <c r="K236" s="498"/>
      <c r="L236" s="498"/>
      <c r="M236" s="498"/>
      <c r="N236" s="498"/>
      <c r="O236" s="498"/>
      <c r="P236" s="498"/>
      <c r="Q236" s="498"/>
      <c r="R236" s="498"/>
      <c r="S236" s="498"/>
      <c r="T236" s="498"/>
      <c r="U236" s="498"/>
      <c r="V236" s="498"/>
      <c r="W236" s="498"/>
      <c r="X236" s="498"/>
      <c r="Y236" s="498"/>
      <c r="Z236" s="498"/>
      <c r="AA236" s="498"/>
      <c r="AB236" s="498"/>
      <c r="AC236" s="498"/>
      <c r="AD236" s="498"/>
      <c r="AE236" s="498"/>
      <c r="AF236" s="498"/>
      <c r="AG236" s="498"/>
      <c r="AH236" s="498"/>
      <c r="AI236" s="498"/>
      <c r="AJ236" s="498"/>
      <c r="AK236" s="498"/>
      <c r="AL236" s="498"/>
      <c r="AM236" s="498"/>
      <c r="AN236" s="498"/>
      <c r="AO236" s="498"/>
      <c r="AP236" s="498"/>
      <c r="AQ236" s="498"/>
      <c r="AR236" s="498"/>
      <c r="AS236" s="498"/>
      <c r="AT236" s="498"/>
      <c r="AU236" s="498"/>
      <c r="AV236" s="498"/>
      <c r="AW236" s="498"/>
      <c r="AX236" s="498"/>
      <c r="AY236" s="498"/>
      <c r="AZ236" s="498"/>
      <c r="BA236" s="498"/>
      <c r="BB236" s="498"/>
      <c r="BC236" s="498"/>
      <c r="BD236" s="498"/>
      <c r="BE236" s="498"/>
      <c r="BF236" s="498"/>
      <c r="BG236" s="498"/>
      <c r="BH236" s="498"/>
      <c r="BI236" s="498"/>
      <c r="BJ236" s="498"/>
      <c r="BK236" s="498"/>
      <c r="BL236" s="498"/>
      <c r="BM236" s="498"/>
      <c r="BN236" s="498"/>
      <c r="BO236" s="498"/>
      <c r="BP236" s="498"/>
      <c r="BQ236" s="498"/>
      <c r="BR236" s="498"/>
      <c r="BS236" s="498"/>
      <c r="BT236" s="498"/>
      <c r="BU236" s="498"/>
      <c r="BV236" s="498"/>
      <c r="BW236" s="498"/>
      <c r="BX236" s="498"/>
      <c r="BY236" s="498"/>
      <c r="BZ236" s="498"/>
      <c r="CA236" s="498"/>
      <c r="CB236" s="498"/>
      <c r="CC236" s="498"/>
      <c r="CD236" s="498"/>
      <c r="CE236" s="498"/>
      <c r="CF236" s="498"/>
      <c r="CG236" s="498"/>
      <c r="CH236" s="498"/>
      <c r="CI236" s="498"/>
      <c r="CJ236" s="498"/>
      <c r="CK236" s="498"/>
      <c r="CL236" s="498"/>
      <c r="CM236" s="498"/>
      <c r="CN236" s="498"/>
      <c r="CO236" s="498"/>
      <c r="CP236" s="498"/>
      <c r="CQ236" s="498"/>
      <c r="CR236" s="498"/>
      <c r="CS236" s="498"/>
    </row>
    <row r="237" spans="3:98" hidden="1" x14ac:dyDescent="0.35">
      <c r="C237" s="83" t="s">
        <v>46</v>
      </c>
      <c r="E237" s="505">
        <f>G237+NPV(G.Asm!$F$40,H237:INDEX(H237:CS237,RP))</f>
        <v>0</v>
      </c>
      <c r="F237" s="505">
        <f>SUMIF($G$4:$CS$4,"&lt;="&amp;RP,G237:CS237)</f>
        <v>0</v>
      </c>
      <c r="G237" s="505">
        <f>-G191-G207+G216-G218+G232</f>
        <v>0</v>
      </c>
      <c r="H237" s="505">
        <f t="shared" ref="H237:BS237" si="110">-H191-H207+H216-H218+H232</f>
        <v>0</v>
      </c>
      <c r="I237" s="505">
        <f t="shared" si="110"/>
        <v>0</v>
      </c>
      <c r="J237" s="505">
        <f t="shared" si="110"/>
        <v>0</v>
      </c>
      <c r="K237" s="505">
        <f t="shared" si="110"/>
        <v>0</v>
      </c>
      <c r="L237" s="505">
        <f t="shared" si="110"/>
        <v>0</v>
      </c>
      <c r="M237" s="505">
        <f t="shared" si="110"/>
        <v>0</v>
      </c>
      <c r="N237" s="505">
        <f t="shared" si="110"/>
        <v>0</v>
      </c>
      <c r="O237" s="505">
        <f t="shared" si="110"/>
        <v>0</v>
      </c>
      <c r="P237" s="505">
        <f t="shared" si="110"/>
        <v>0</v>
      </c>
      <c r="Q237" s="505">
        <f t="shared" si="110"/>
        <v>0</v>
      </c>
      <c r="R237" s="505">
        <f t="shared" si="110"/>
        <v>0</v>
      </c>
      <c r="S237" s="505">
        <f t="shared" si="110"/>
        <v>0</v>
      </c>
      <c r="T237" s="505">
        <f t="shared" si="110"/>
        <v>0</v>
      </c>
      <c r="U237" s="505">
        <f t="shared" si="110"/>
        <v>0</v>
      </c>
      <c r="V237" s="505">
        <f t="shared" si="110"/>
        <v>0</v>
      </c>
      <c r="W237" s="505">
        <f t="shared" si="110"/>
        <v>0</v>
      </c>
      <c r="X237" s="505">
        <f t="shared" si="110"/>
        <v>0</v>
      </c>
      <c r="Y237" s="505">
        <f t="shared" si="110"/>
        <v>0</v>
      </c>
      <c r="Z237" s="505">
        <f t="shared" si="110"/>
        <v>0</v>
      </c>
      <c r="AA237" s="505">
        <f t="shared" si="110"/>
        <v>0</v>
      </c>
      <c r="AB237" s="505">
        <f t="shared" si="110"/>
        <v>0</v>
      </c>
      <c r="AC237" s="505">
        <f t="shared" si="110"/>
        <v>0</v>
      </c>
      <c r="AD237" s="505">
        <f t="shared" si="110"/>
        <v>0</v>
      </c>
      <c r="AE237" s="505">
        <f t="shared" si="110"/>
        <v>0</v>
      </c>
      <c r="AF237" s="505">
        <f t="shared" si="110"/>
        <v>0</v>
      </c>
      <c r="AG237" s="505">
        <f t="shared" si="110"/>
        <v>0</v>
      </c>
      <c r="AH237" s="505">
        <f t="shared" si="110"/>
        <v>0</v>
      </c>
      <c r="AI237" s="505">
        <f t="shared" si="110"/>
        <v>0</v>
      </c>
      <c r="AJ237" s="505">
        <f t="shared" si="110"/>
        <v>0</v>
      </c>
      <c r="AK237" s="505">
        <f t="shared" si="110"/>
        <v>0</v>
      </c>
      <c r="AL237" s="505">
        <f t="shared" si="110"/>
        <v>0</v>
      </c>
      <c r="AM237" s="505">
        <f t="shared" si="110"/>
        <v>0</v>
      </c>
      <c r="AN237" s="505">
        <f t="shared" si="110"/>
        <v>0</v>
      </c>
      <c r="AO237" s="505">
        <f t="shared" si="110"/>
        <v>0</v>
      </c>
      <c r="AP237" s="505">
        <f t="shared" si="110"/>
        <v>0</v>
      </c>
      <c r="AQ237" s="505">
        <f t="shared" si="110"/>
        <v>0</v>
      </c>
      <c r="AR237" s="505">
        <f t="shared" si="110"/>
        <v>0</v>
      </c>
      <c r="AS237" s="505">
        <f t="shared" si="110"/>
        <v>0</v>
      </c>
      <c r="AT237" s="505">
        <f t="shared" si="110"/>
        <v>0</v>
      </c>
      <c r="AU237" s="505">
        <f t="shared" si="110"/>
        <v>0</v>
      </c>
      <c r="AV237" s="505">
        <f t="shared" si="110"/>
        <v>0</v>
      </c>
      <c r="AW237" s="505">
        <f t="shared" si="110"/>
        <v>0</v>
      </c>
      <c r="AX237" s="505">
        <f t="shared" si="110"/>
        <v>0</v>
      </c>
      <c r="AY237" s="505">
        <f t="shared" si="110"/>
        <v>0</v>
      </c>
      <c r="AZ237" s="505">
        <f t="shared" si="110"/>
        <v>0</v>
      </c>
      <c r="BA237" s="505">
        <f t="shared" si="110"/>
        <v>0</v>
      </c>
      <c r="BB237" s="505">
        <f t="shared" si="110"/>
        <v>0</v>
      </c>
      <c r="BC237" s="505">
        <f t="shared" si="110"/>
        <v>0</v>
      </c>
      <c r="BD237" s="505">
        <f t="shared" si="110"/>
        <v>0</v>
      </c>
      <c r="BE237" s="505">
        <f t="shared" si="110"/>
        <v>0</v>
      </c>
      <c r="BF237" s="505">
        <f t="shared" si="110"/>
        <v>0</v>
      </c>
      <c r="BG237" s="505">
        <f t="shared" si="110"/>
        <v>0</v>
      </c>
      <c r="BH237" s="505">
        <f t="shared" si="110"/>
        <v>0</v>
      </c>
      <c r="BI237" s="505">
        <f t="shared" si="110"/>
        <v>0</v>
      </c>
      <c r="BJ237" s="505">
        <f t="shared" si="110"/>
        <v>0</v>
      </c>
      <c r="BK237" s="505">
        <f t="shared" si="110"/>
        <v>0</v>
      </c>
      <c r="BL237" s="505">
        <f t="shared" si="110"/>
        <v>0</v>
      </c>
      <c r="BM237" s="505">
        <f t="shared" si="110"/>
        <v>0</v>
      </c>
      <c r="BN237" s="505">
        <f t="shared" si="110"/>
        <v>0</v>
      </c>
      <c r="BO237" s="505">
        <f t="shared" si="110"/>
        <v>0</v>
      </c>
      <c r="BP237" s="505">
        <f t="shared" si="110"/>
        <v>0</v>
      </c>
      <c r="BQ237" s="505">
        <f t="shared" si="110"/>
        <v>0</v>
      </c>
      <c r="BR237" s="505">
        <f t="shared" si="110"/>
        <v>0</v>
      </c>
      <c r="BS237" s="505">
        <f t="shared" si="110"/>
        <v>0</v>
      </c>
      <c r="BT237" s="505">
        <f t="shared" ref="BT237:CS237" si="111">-BT191-BT207+BT216-BT218+BT232</f>
        <v>0</v>
      </c>
      <c r="BU237" s="505">
        <f t="shared" si="111"/>
        <v>0</v>
      </c>
      <c r="BV237" s="505">
        <f t="shared" si="111"/>
        <v>0</v>
      </c>
      <c r="BW237" s="505">
        <f t="shared" si="111"/>
        <v>0</v>
      </c>
      <c r="BX237" s="505">
        <f t="shared" si="111"/>
        <v>0</v>
      </c>
      <c r="BY237" s="505">
        <f t="shared" si="111"/>
        <v>0</v>
      </c>
      <c r="BZ237" s="505">
        <f t="shared" si="111"/>
        <v>0</v>
      </c>
      <c r="CA237" s="505">
        <f t="shared" si="111"/>
        <v>0</v>
      </c>
      <c r="CB237" s="505">
        <f t="shared" si="111"/>
        <v>0</v>
      </c>
      <c r="CC237" s="505">
        <f t="shared" si="111"/>
        <v>0</v>
      </c>
      <c r="CD237" s="505">
        <f t="shared" si="111"/>
        <v>0</v>
      </c>
      <c r="CE237" s="505">
        <f t="shared" si="111"/>
        <v>0</v>
      </c>
      <c r="CF237" s="505">
        <f t="shared" si="111"/>
        <v>0</v>
      </c>
      <c r="CG237" s="505">
        <f t="shared" si="111"/>
        <v>0</v>
      </c>
      <c r="CH237" s="505">
        <f t="shared" si="111"/>
        <v>0</v>
      </c>
      <c r="CI237" s="505">
        <f t="shared" si="111"/>
        <v>0</v>
      </c>
      <c r="CJ237" s="505">
        <f t="shared" si="111"/>
        <v>0</v>
      </c>
      <c r="CK237" s="505">
        <f t="shared" si="111"/>
        <v>0</v>
      </c>
      <c r="CL237" s="505">
        <f t="shared" si="111"/>
        <v>0</v>
      </c>
      <c r="CM237" s="505">
        <f t="shared" si="111"/>
        <v>0</v>
      </c>
      <c r="CN237" s="505">
        <f t="shared" si="111"/>
        <v>0</v>
      </c>
      <c r="CO237" s="505">
        <f t="shared" si="111"/>
        <v>0</v>
      </c>
      <c r="CP237" s="505">
        <f t="shared" si="111"/>
        <v>0</v>
      </c>
      <c r="CQ237" s="505">
        <f t="shared" si="111"/>
        <v>0</v>
      </c>
      <c r="CR237" s="505">
        <f t="shared" si="111"/>
        <v>0</v>
      </c>
      <c r="CS237" s="505">
        <f t="shared" si="111"/>
        <v>0</v>
      </c>
      <c r="CT237" s="56"/>
    </row>
    <row r="238" spans="3:98" hidden="1" x14ac:dyDescent="0.35">
      <c r="C238" s="83" t="s">
        <v>48</v>
      </c>
      <c r="E238" s="684">
        <f>G237+NPV(G.Asm!$F$40,H237:INDEX(H237:CS237,RP))</f>
        <v>0</v>
      </c>
      <c r="F238" s="684"/>
      <c r="G238" s="131"/>
      <c r="H238" s="131"/>
      <c r="I238" s="131"/>
      <c r="J238" s="131"/>
      <c r="K238" s="131"/>
      <c r="L238" s="131"/>
      <c r="M238" s="131"/>
      <c r="N238" s="131"/>
      <c r="O238" s="131"/>
      <c r="P238" s="131"/>
      <c r="Q238" s="131"/>
      <c r="R238" s="131"/>
      <c r="S238" s="131"/>
      <c r="T238" s="131"/>
      <c r="U238" s="131"/>
      <c r="V238" s="131"/>
      <c r="W238" s="131"/>
      <c r="X238" s="131"/>
      <c r="Y238" s="131"/>
      <c r="Z238" s="131"/>
      <c r="AA238" s="131"/>
      <c r="AB238" s="131"/>
      <c r="AC238" s="131"/>
      <c r="AD238" s="131"/>
      <c r="AE238" s="131"/>
      <c r="AF238" s="131"/>
      <c r="AG238" s="131"/>
      <c r="AH238" s="131"/>
      <c r="AI238" s="131"/>
      <c r="AJ238" s="131"/>
      <c r="AK238" s="131"/>
      <c r="AL238" s="131"/>
      <c r="AM238" s="131"/>
      <c r="AN238" s="131"/>
      <c r="AO238" s="131"/>
      <c r="AP238" s="131"/>
      <c r="AQ238" s="131"/>
      <c r="AR238" s="131"/>
      <c r="AS238" s="131"/>
      <c r="AT238" s="131"/>
      <c r="AU238" s="131"/>
      <c r="AV238" s="131"/>
      <c r="AW238" s="131"/>
      <c r="AX238" s="131"/>
      <c r="AY238" s="131"/>
      <c r="AZ238" s="131"/>
      <c r="BA238" s="131"/>
      <c r="BB238" s="131"/>
      <c r="BC238" s="131"/>
      <c r="BD238" s="131"/>
      <c r="BE238" s="131"/>
      <c r="BF238" s="131"/>
      <c r="BG238" s="131"/>
      <c r="BH238" s="131"/>
      <c r="BI238" s="131"/>
      <c r="BJ238" s="131"/>
      <c r="BK238" s="131"/>
      <c r="BL238" s="131"/>
      <c r="BM238" s="131"/>
      <c r="BN238" s="131"/>
      <c r="BO238" s="131"/>
      <c r="BP238" s="131"/>
      <c r="BQ238" s="131"/>
      <c r="BR238" s="131"/>
      <c r="BS238" s="131"/>
      <c r="BT238" s="131"/>
      <c r="BU238" s="131"/>
      <c r="BV238" s="131"/>
      <c r="BW238" s="131"/>
      <c r="BX238" s="131"/>
      <c r="BY238" s="131"/>
      <c r="BZ238" s="131"/>
      <c r="CA238" s="131"/>
      <c r="CB238" s="131"/>
      <c r="CC238" s="131"/>
      <c r="CD238" s="131"/>
      <c r="CE238" s="131"/>
      <c r="CF238" s="131"/>
      <c r="CG238" s="131"/>
      <c r="CH238" s="131"/>
      <c r="CI238" s="131"/>
      <c r="CJ238" s="131"/>
      <c r="CK238" s="131"/>
      <c r="CL238" s="131"/>
      <c r="CM238" s="131"/>
      <c r="CN238" s="131"/>
      <c r="CO238" s="131"/>
      <c r="CP238" s="131"/>
      <c r="CQ238" s="131"/>
      <c r="CR238" s="131"/>
      <c r="CS238" s="131"/>
    </row>
    <row r="239" spans="3:98" hidden="1" x14ac:dyDescent="0.35">
      <c r="C239" s="83" t="s">
        <v>49</v>
      </c>
      <c r="E239" s="685" t="str">
        <f>IF(ISERROR(IRR(G237:INDEX(G237:CS237,RP+1))),"No value",G239)</f>
        <v>No value</v>
      </c>
      <c r="F239" s="685"/>
      <c r="G239" s="526" t="e">
        <f>IRR(G237:INDEX(G237:CS237,RP+1))</f>
        <v>#NUM!</v>
      </c>
      <c r="H239" s="131"/>
      <c r="I239" s="131"/>
      <c r="J239" s="131"/>
      <c r="K239" s="131"/>
      <c r="L239" s="131"/>
      <c r="M239" s="131"/>
      <c r="N239" s="131"/>
      <c r="O239" s="131"/>
      <c r="P239" s="131"/>
      <c r="Q239" s="131"/>
      <c r="R239" s="131"/>
      <c r="S239" s="131"/>
      <c r="T239" s="131"/>
      <c r="U239" s="131"/>
      <c r="V239" s="131"/>
      <c r="W239" s="131"/>
      <c r="X239" s="131"/>
      <c r="Y239" s="131"/>
      <c r="Z239" s="131"/>
      <c r="AA239" s="131"/>
      <c r="AB239" s="131"/>
      <c r="AC239" s="131"/>
      <c r="AD239" s="131"/>
      <c r="AE239" s="131"/>
      <c r="AF239" s="131"/>
      <c r="AG239" s="131"/>
      <c r="AH239" s="131"/>
      <c r="AI239" s="131"/>
      <c r="AJ239" s="131"/>
      <c r="AK239" s="131"/>
      <c r="AL239" s="131"/>
      <c r="AM239" s="131"/>
      <c r="AN239" s="131"/>
      <c r="AO239" s="131"/>
      <c r="AP239" s="131"/>
      <c r="AQ239" s="131"/>
      <c r="AR239" s="131"/>
      <c r="AS239" s="131"/>
      <c r="AT239" s="131"/>
      <c r="AU239" s="131"/>
      <c r="AV239" s="131"/>
      <c r="AW239" s="131"/>
      <c r="AX239" s="131"/>
      <c r="AY239" s="131"/>
      <c r="AZ239" s="131"/>
      <c r="BA239" s="131"/>
      <c r="BB239" s="131"/>
      <c r="BC239" s="131"/>
      <c r="BD239" s="131"/>
      <c r="BE239" s="131"/>
      <c r="BF239" s="131"/>
      <c r="BG239" s="131"/>
      <c r="BH239" s="131"/>
      <c r="BI239" s="131"/>
      <c r="BJ239" s="131"/>
      <c r="BK239" s="131"/>
      <c r="BL239" s="131"/>
      <c r="BM239" s="131"/>
      <c r="BN239" s="131"/>
      <c r="BO239" s="131"/>
      <c r="BP239" s="131"/>
      <c r="BQ239" s="131"/>
      <c r="BR239" s="131"/>
      <c r="BS239" s="131"/>
      <c r="BT239" s="131"/>
      <c r="BU239" s="131"/>
      <c r="BV239" s="131"/>
      <c r="BW239" s="131"/>
      <c r="BX239" s="131"/>
      <c r="BY239" s="131"/>
      <c r="BZ239" s="131"/>
      <c r="CA239" s="131"/>
      <c r="CB239" s="131"/>
      <c r="CC239" s="131"/>
      <c r="CD239" s="131"/>
      <c r="CE239" s="131"/>
      <c r="CF239" s="131"/>
      <c r="CG239" s="131"/>
      <c r="CH239" s="131"/>
      <c r="CI239" s="131"/>
      <c r="CJ239" s="131"/>
      <c r="CK239" s="131"/>
      <c r="CL239" s="131"/>
      <c r="CM239" s="131"/>
      <c r="CN239" s="131"/>
      <c r="CO239" s="131"/>
      <c r="CP239" s="131"/>
      <c r="CQ239" s="131"/>
      <c r="CR239" s="131"/>
      <c r="CS239" s="131"/>
    </row>
    <row r="240" spans="3:98" hidden="1" x14ac:dyDescent="0.35">
      <c r="C240" s="83" t="s">
        <v>50</v>
      </c>
      <c r="E240" s="697" t="str">
        <f>IF((E190+IF(E218&lt;0,0,E218))=0,"No value",(E232-IF(E218&lt;0,E218,0)+E216)/(E190+IF(E218&lt;0,0,E218)))</f>
        <v>No value</v>
      </c>
      <c r="F240" s="697"/>
      <c r="G240" s="131"/>
      <c r="H240" s="131"/>
      <c r="I240" s="131"/>
      <c r="J240" s="131"/>
      <c r="K240" s="131"/>
      <c r="L240" s="131"/>
      <c r="M240" s="131"/>
      <c r="N240" s="131"/>
      <c r="O240" s="131"/>
      <c r="P240" s="131"/>
      <c r="Q240" s="131"/>
      <c r="R240" s="131"/>
      <c r="S240" s="131"/>
      <c r="T240" s="131"/>
      <c r="U240" s="131"/>
      <c r="V240" s="131"/>
      <c r="W240" s="131"/>
      <c r="X240" s="131"/>
      <c r="Y240" s="131"/>
      <c r="Z240" s="131"/>
      <c r="AA240" s="131"/>
      <c r="AB240" s="131"/>
      <c r="AC240" s="131"/>
      <c r="AD240" s="131"/>
      <c r="AE240" s="131"/>
      <c r="AF240" s="131"/>
      <c r="AG240" s="131"/>
      <c r="AH240" s="131"/>
      <c r="AI240" s="131"/>
      <c r="AJ240" s="131"/>
      <c r="AK240" s="131"/>
      <c r="AL240" s="131"/>
      <c r="AM240" s="131"/>
      <c r="AN240" s="131"/>
      <c r="AO240" s="131"/>
      <c r="AP240" s="131"/>
      <c r="AQ240" s="131"/>
      <c r="AR240" s="131"/>
      <c r="AS240" s="131"/>
      <c r="AT240" s="131"/>
      <c r="AU240" s="131"/>
      <c r="AV240" s="131"/>
      <c r="AW240" s="131"/>
      <c r="AX240" s="131"/>
      <c r="AY240" s="131"/>
      <c r="AZ240" s="131"/>
      <c r="BA240" s="131"/>
      <c r="BB240" s="131"/>
      <c r="BC240" s="131"/>
      <c r="BD240" s="131"/>
      <c r="BE240" s="131"/>
      <c r="BF240" s="131"/>
      <c r="BG240" s="131"/>
      <c r="BH240" s="131"/>
      <c r="BI240" s="131"/>
      <c r="BJ240" s="131"/>
      <c r="BK240" s="131"/>
      <c r="BL240" s="131"/>
      <c r="BM240" s="131"/>
      <c r="BN240" s="131"/>
      <c r="BO240" s="131"/>
      <c r="BP240" s="131"/>
      <c r="BQ240" s="131"/>
      <c r="BR240" s="131"/>
      <c r="BS240" s="131"/>
      <c r="BT240" s="131"/>
      <c r="BU240" s="131"/>
      <c r="BV240" s="131"/>
      <c r="BW240" s="131"/>
      <c r="BX240" s="131"/>
      <c r="BY240" s="131"/>
      <c r="BZ240" s="131"/>
      <c r="CA240" s="131"/>
      <c r="CB240" s="131"/>
      <c r="CC240" s="131"/>
      <c r="CD240" s="131"/>
      <c r="CE240" s="131"/>
      <c r="CF240" s="131"/>
      <c r="CG240" s="131"/>
      <c r="CH240" s="131"/>
      <c r="CI240" s="131"/>
      <c r="CJ240" s="131"/>
      <c r="CK240" s="131"/>
      <c r="CL240" s="131"/>
      <c r="CM240" s="131"/>
      <c r="CN240" s="131"/>
      <c r="CO240" s="131"/>
      <c r="CP240" s="131"/>
      <c r="CQ240" s="131"/>
      <c r="CR240" s="131"/>
      <c r="CS240" s="131"/>
    </row>
    <row r="241" spans="3:98" hidden="1" x14ac:dyDescent="0.35">
      <c r="E241" s="524"/>
      <c r="F241" s="524"/>
      <c r="G241" s="131"/>
      <c r="H241" s="131"/>
      <c r="I241" s="131"/>
      <c r="J241" s="131"/>
      <c r="K241" s="131"/>
      <c r="L241" s="131"/>
      <c r="M241" s="131"/>
      <c r="N241" s="131"/>
      <c r="O241" s="131"/>
      <c r="P241" s="131"/>
      <c r="Q241" s="131"/>
      <c r="R241" s="131"/>
      <c r="S241" s="131"/>
      <c r="T241" s="131"/>
      <c r="U241" s="131"/>
      <c r="V241" s="131"/>
      <c r="W241" s="131"/>
      <c r="X241" s="131"/>
      <c r="Y241" s="131"/>
      <c r="Z241" s="131"/>
      <c r="AA241" s="131"/>
      <c r="AB241" s="131"/>
      <c r="AC241" s="131"/>
      <c r="AD241" s="131"/>
      <c r="AE241" s="131"/>
      <c r="AF241" s="131"/>
      <c r="AG241" s="131"/>
      <c r="AH241" s="131"/>
      <c r="AI241" s="131"/>
      <c r="AJ241" s="131"/>
      <c r="AK241" s="131"/>
      <c r="AL241" s="131"/>
      <c r="AM241" s="131"/>
      <c r="AN241" s="131"/>
      <c r="AO241" s="131"/>
      <c r="AP241" s="131"/>
      <c r="AQ241" s="131"/>
      <c r="AR241" s="131"/>
      <c r="AS241" s="131"/>
      <c r="AT241" s="131"/>
      <c r="AU241" s="131"/>
      <c r="AV241" s="131"/>
      <c r="AW241" s="131"/>
      <c r="AX241" s="131"/>
      <c r="AY241" s="131"/>
      <c r="AZ241" s="131"/>
      <c r="BA241" s="131"/>
      <c r="BB241" s="131"/>
      <c r="BC241" s="131"/>
      <c r="BD241" s="131"/>
      <c r="BE241" s="131"/>
      <c r="BF241" s="131"/>
      <c r="BG241" s="131"/>
      <c r="BH241" s="131"/>
      <c r="BI241" s="131"/>
      <c r="BJ241" s="131"/>
      <c r="BK241" s="131"/>
      <c r="BL241" s="131"/>
      <c r="BM241" s="131"/>
      <c r="BN241" s="131"/>
      <c r="BO241" s="131"/>
      <c r="BP241" s="131"/>
      <c r="BQ241" s="131"/>
      <c r="BR241" s="131"/>
      <c r="BS241" s="131"/>
      <c r="BT241" s="131"/>
      <c r="BU241" s="131"/>
      <c r="BV241" s="131"/>
      <c r="BW241" s="131"/>
      <c r="BX241" s="131"/>
      <c r="BY241" s="131"/>
      <c r="BZ241" s="131"/>
      <c r="CA241" s="131"/>
      <c r="CB241" s="131"/>
      <c r="CC241" s="131"/>
      <c r="CD241" s="131"/>
      <c r="CE241" s="131"/>
      <c r="CF241" s="131"/>
      <c r="CG241" s="131"/>
      <c r="CH241" s="131"/>
      <c r="CI241" s="131"/>
      <c r="CJ241" s="131"/>
      <c r="CK241" s="131"/>
      <c r="CL241" s="131"/>
      <c r="CM241" s="131"/>
      <c r="CN241" s="131"/>
      <c r="CO241" s="131"/>
      <c r="CP241" s="131"/>
      <c r="CQ241" s="131"/>
      <c r="CR241" s="131"/>
      <c r="CS241" s="131"/>
    </row>
    <row r="242" spans="3:98" hidden="1" x14ac:dyDescent="0.35">
      <c r="C242" s="221" t="s">
        <v>261</v>
      </c>
      <c r="D242" s="222"/>
      <c r="E242" s="521"/>
      <c r="F242" s="522"/>
      <c r="G242" s="523"/>
      <c r="H242" s="523"/>
      <c r="I242" s="523"/>
      <c r="J242" s="523"/>
      <c r="K242" s="523"/>
      <c r="L242" s="523"/>
      <c r="M242" s="523"/>
      <c r="N242" s="523"/>
      <c r="O242" s="523"/>
      <c r="P242" s="523"/>
      <c r="Q242" s="523"/>
      <c r="R242" s="523"/>
      <c r="S242" s="523"/>
      <c r="T242" s="523"/>
      <c r="U242" s="523"/>
      <c r="V242" s="523"/>
      <c r="W242" s="523"/>
      <c r="X242" s="523"/>
      <c r="Y242" s="523"/>
      <c r="Z242" s="523"/>
      <c r="AA242" s="523"/>
      <c r="AB242" s="523"/>
      <c r="AC242" s="523"/>
      <c r="AD242" s="523"/>
      <c r="AE242" s="523"/>
      <c r="AF242" s="523"/>
      <c r="AG242" s="523"/>
      <c r="AH242" s="523"/>
      <c r="AI242" s="523"/>
      <c r="AJ242" s="523"/>
      <c r="AK242" s="523"/>
      <c r="AL242" s="523"/>
      <c r="AM242" s="523"/>
      <c r="AN242" s="523"/>
      <c r="AO242" s="523"/>
      <c r="AP242" s="523"/>
      <c r="AQ242" s="523"/>
      <c r="AR242" s="523"/>
      <c r="AS242" s="523"/>
      <c r="AT242" s="523"/>
      <c r="AU242" s="523"/>
      <c r="AV242" s="523"/>
      <c r="AW242" s="523"/>
      <c r="AX242" s="523"/>
      <c r="AY242" s="523"/>
      <c r="AZ242" s="523"/>
      <c r="BA242" s="523"/>
      <c r="BB242" s="523"/>
      <c r="BC242" s="523"/>
      <c r="BD242" s="523"/>
      <c r="BE242" s="523"/>
      <c r="BF242" s="523"/>
      <c r="BG242" s="523"/>
      <c r="BH242" s="523"/>
      <c r="BI242" s="523"/>
      <c r="BJ242" s="523"/>
      <c r="BK242" s="523"/>
      <c r="BL242" s="523"/>
      <c r="BM242" s="523"/>
      <c r="BN242" s="523"/>
      <c r="BO242" s="523"/>
      <c r="BP242" s="523"/>
      <c r="BQ242" s="523"/>
      <c r="BR242" s="523"/>
      <c r="BS242" s="523"/>
      <c r="BT242" s="523"/>
      <c r="BU242" s="523"/>
      <c r="BV242" s="523"/>
      <c r="BW242" s="523"/>
      <c r="BX242" s="523"/>
      <c r="BY242" s="523"/>
      <c r="BZ242" s="523"/>
      <c r="CA242" s="523"/>
      <c r="CB242" s="523"/>
      <c r="CC242" s="523"/>
      <c r="CD242" s="523"/>
      <c r="CE242" s="523"/>
      <c r="CF242" s="523"/>
      <c r="CG242" s="523"/>
      <c r="CH242" s="523"/>
      <c r="CI242" s="523"/>
      <c r="CJ242" s="523"/>
      <c r="CK242" s="523"/>
      <c r="CL242" s="523"/>
      <c r="CM242" s="523"/>
      <c r="CN242" s="523"/>
      <c r="CO242" s="523"/>
      <c r="CP242" s="523"/>
      <c r="CQ242" s="523"/>
      <c r="CR242" s="523"/>
      <c r="CS242" s="523"/>
      <c r="CT242" s="56"/>
    </row>
    <row r="243" spans="3:98" hidden="1" x14ac:dyDescent="0.35">
      <c r="C243" s="87"/>
      <c r="E243" s="527"/>
      <c r="F243" s="527"/>
      <c r="G243" s="131"/>
      <c r="H243" s="131"/>
      <c r="I243" s="131"/>
      <c r="J243" s="131"/>
      <c r="K243" s="131"/>
      <c r="L243" s="131"/>
      <c r="M243" s="131"/>
      <c r="N243" s="131"/>
      <c r="O243" s="131"/>
      <c r="P243" s="131"/>
      <c r="Q243" s="131"/>
      <c r="R243" s="131"/>
      <c r="S243" s="131"/>
      <c r="T243" s="131"/>
      <c r="U243" s="131"/>
      <c r="V243" s="131"/>
      <c r="W243" s="131"/>
      <c r="X243" s="131"/>
      <c r="Y243" s="131"/>
      <c r="Z243" s="131"/>
      <c r="AA243" s="131"/>
      <c r="AB243" s="131"/>
      <c r="AC243" s="131"/>
      <c r="AD243" s="131"/>
      <c r="AE243" s="131"/>
      <c r="AF243" s="131"/>
      <c r="AG243" s="131"/>
      <c r="AH243" s="131"/>
      <c r="AI243" s="131"/>
      <c r="AJ243" s="131"/>
      <c r="AK243" s="131"/>
      <c r="AL243" s="131"/>
      <c r="AM243" s="131"/>
      <c r="AN243" s="131"/>
      <c r="AO243" s="131"/>
      <c r="AP243" s="131"/>
      <c r="AQ243" s="131"/>
      <c r="AR243" s="131"/>
      <c r="AS243" s="131"/>
      <c r="AT243" s="131"/>
      <c r="AU243" s="131"/>
      <c r="AV243" s="131"/>
      <c r="AW243" s="131"/>
      <c r="AX243" s="131"/>
      <c r="AY243" s="131"/>
      <c r="AZ243" s="131"/>
      <c r="BA243" s="131"/>
      <c r="BB243" s="131"/>
      <c r="BC243" s="131"/>
      <c r="BD243" s="131"/>
      <c r="BE243" s="131"/>
      <c r="BF243" s="131"/>
      <c r="BG243" s="131"/>
      <c r="BH243" s="131"/>
      <c r="BI243" s="131"/>
      <c r="BJ243" s="131"/>
      <c r="BK243" s="131"/>
      <c r="BL243" s="131"/>
      <c r="BM243" s="131"/>
      <c r="BN243" s="131"/>
      <c r="BO243" s="131"/>
      <c r="BP243" s="131"/>
      <c r="BQ243" s="131"/>
      <c r="BR243" s="131"/>
      <c r="BS243" s="131"/>
      <c r="BT243" s="131"/>
      <c r="BU243" s="131"/>
      <c r="BV243" s="131"/>
      <c r="BW243" s="131"/>
      <c r="BX243" s="131"/>
      <c r="BY243" s="131"/>
      <c r="BZ243" s="131"/>
      <c r="CA243" s="131"/>
      <c r="CB243" s="131"/>
      <c r="CC243" s="131"/>
      <c r="CD243" s="131"/>
      <c r="CE243" s="131"/>
      <c r="CF243" s="131"/>
      <c r="CG243" s="131"/>
      <c r="CH243" s="131"/>
      <c r="CI243" s="131"/>
      <c r="CJ243" s="131"/>
      <c r="CK243" s="131"/>
      <c r="CL243" s="131"/>
      <c r="CM243" s="131"/>
      <c r="CN243" s="131"/>
      <c r="CO243" s="131"/>
      <c r="CP243" s="131"/>
      <c r="CQ243" s="131"/>
      <c r="CR243" s="131"/>
      <c r="CS243" s="131"/>
      <c r="CT243" s="9"/>
    </row>
    <row r="244" spans="3:98" s="69" customFormat="1" ht="13" hidden="1" x14ac:dyDescent="0.3">
      <c r="C244" s="89" t="str">
        <f>C9</f>
        <v>A. Total investment costs</v>
      </c>
      <c r="D244" s="71"/>
      <c r="E244" s="517">
        <f>G244+NPV(G.Asm!$F$76,H244:INDEX(H244:CS244,RP))</f>
        <v>0</v>
      </c>
      <c r="F244" s="517">
        <f>SUMIF($G$4:$CS$4,"&lt;="&amp;RP,G244:CS244)</f>
        <v>0</v>
      </c>
      <c r="G244" s="518">
        <f t="shared" ref="G244:BR244" si="112">G9</f>
        <v>0</v>
      </c>
      <c r="H244" s="518">
        <f t="shared" si="112"/>
        <v>0</v>
      </c>
      <c r="I244" s="518">
        <f t="shared" si="112"/>
        <v>0</v>
      </c>
      <c r="J244" s="518">
        <f t="shared" si="112"/>
        <v>0</v>
      </c>
      <c r="K244" s="518">
        <f t="shared" si="112"/>
        <v>0</v>
      </c>
      <c r="L244" s="518">
        <f t="shared" si="112"/>
        <v>0</v>
      </c>
      <c r="M244" s="518">
        <f t="shared" si="112"/>
        <v>0</v>
      </c>
      <c r="N244" s="518">
        <f t="shared" si="112"/>
        <v>0</v>
      </c>
      <c r="O244" s="518">
        <f t="shared" si="112"/>
        <v>0</v>
      </c>
      <c r="P244" s="518">
        <f t="shared" si="112"/>
        <v>0</v>
      </c>
      <c r="Q244" s="518">
        <f t="shared" si="112"/>
        <v>0</v>
      </c>
      <c r="R244" s="518">
        <f t="shared" si="112"/>
        <v>0</v>
      </c>
      <c r="S244" s="518">
        <f t="shared" si="112"/>
        <v>0</v>
      </c>
      <c r="T244" s="518">
        <f t="shared" si="112"/>
        <v>0</v>
      </c>
      <c r="U244" s="518">
        <f t="shared" si="112"/>
        <v>0</v>
      </c>
      <c r="V244" s="518">
        <f t="shared" si="112"/>
        <v>0</v>
      </c>
      <c r="W244" s="518">
        <f t="shared" si="112"/>
        <v>0</v>
      </c>
      <c r="X244" s="518">
        <f t="shared" si="112"/>
        <v>0</v>
      </c>
      <c r="Y244" s="518">
        <f t="shared" si="112"/>
        <v>0</v>
      </c>
      <c r="Z244" s="518">
        <f t="shared" si="112"/>
        <v>0</v>
      </c>
      <c r="AA244" s="518">
        <f t="shared" si="112"/>
        <v>0</v>
      </c>
      <c r="AB244" s="518">
        <f t="shared" si="112"/>
        <v>0</v>
      </c>
      <c r="AC244" s="518">
        <f t="shared" si="112"/>
        <v>0</v>
      </c>
      <c r="AD244" s="518">
        <f t="shared" si="112"/>
        <v>0</v>
      </c>
      <c r="AE244" s="518">
        <f t="shared" si="112"/>
        <v>0</v>
      </c>
      <c r="AF244" s="518">
        <f t="shared" si="112"/>
        <v>0</v>
      </c>
      <c r="AG244" s="518">
        <f t="shared" si="112"/>
        <v>0</v>
      </c>
      <c r="AH244" s="518">
        <f t="shared" si="112"/>
        <v>0</v>
      </c>
      <c r="AI244" s="518">
        <f t="shared" si="112"/>
        <v>0</v>
      </c>
      <c r="AJ244" s="518">
        <f t="shared" si="112"/>
        <v>0</v>
      </c>
      <c r="AK244" s="518">
        <f t="shared" si="112"/>
        <v>0</v>
      </c>
      <c r="AL244" s="518">
        <f t="shared" si="112"/>
        <v>0</v>
      </c>
      <c r="AM244" s="518">
        <f t="shared" si="112"/>
        <v>0</v>
      </c>
      <c r="AN244" s="518">
        <f t="shared" si="112"/>
        <v>0</v>
      </c>
      <c r="AO244" s="518">
        <f t="shared" si="112"/>
        <v>0</v>
      </c>
      <c r="AP244" s="518">
        <f t="shared" si="112"/>
        <v>0</v>
      </c>
      <c r="AQ244" s="518">
        <f t="shared" si="112"/>
        <v>0</v>
      </c>
      <c r="AR244" s="518">
        <f t="shared" si="112"/>
        <v>0</v>
      </c>
      <c r="AS244" s="518">
        <f t="shared" si="112"/>
        <v>0</v>
      </c>
      <c r="AT244" s="518">
        <f t="shared" si="112"/>
        <v>0</v>
      </c>
      <c r="AU244" s="518">
        <f t="shared" si="112"/>
        <v>0</v>
      </c>
      <c r="AV244" s="518">
        <f t="shared" si="112"/>
        <v>0</v>
      </c>
      <c r="AW244" s="518">
        <f t="shared" si="112"/>
        <v>0</v>
      </c>
      <c r="AX244" s="518">
        <f t="shared" si="112"/>
        <v>0</v>
      </c>
      <c r="AY244" s="518">
        <f t="shared" si="112"/>
        <v>0</v>
      </c>
      <c r="AZ244" s="518">
        <f t="shared" si="112"/>
        <v>0</v>
      </c>
      <c r="BA244" s="518">
        <f t="shared" si="112"/>
        <v>0</v>
      </c>
      <c r="BB244" s="518">
        <f t="shared" si="112"/>
        <v>0</v>
      </c>
      <c r="BC244" s="518">
        <f t="shared" si="112"/>
        <v>0</v>
      </c>
      <c r="BD244" s="518">
        <f t="shared" si="112"/>
        <v>0</v>
      </c>
      <c r="BE244" s="518">
        <f t="shared" si="112"/>
        <v>0</v>
      </c>
      <c r="BF244" s="518">
        <f t="shared" si="112"/>
        <v>0</v>
      </c>
      <c r="BG244" s="518">
        <f t="shared" si="112"/>
        <v>0</v>
      </c>
      <c r="BH244" s="518">
        <f t="shared" si="112"/>
        <v>0</v>
      </c>
      <c r="BI244" s="518">
        <f t="shared" si="112"/>
        <v>0</v>
      </c>
      <c r="BJ244" s="518">
        <f t="shared" si="112"/>
        <v>0</v>
      </c>
      <c r="BK244" s="518">
        <f t="shared" si="112"/>
        <v>0</v>
      </c>
      <c r="BL244" s="518">
        <f t="shared" si="112"/>
        <v>0</v>
      </c>
      <c r="BM244" s="518">
        <f t="shared" si="112"/>
        <v>0</v>
      </c>
      <c r="BN244" s="518">
        <f t="shared" si="112"/>
        <v>0</v>
      </c>
      <c r="BO244" s="518">
        <f t="shared" si="112"/>
        <v>0</v>
      </c>
      <c r="BP244" s="518">
        <f t="shared" si="112"/>
        <v>0</v>
      </c>
      <c r="BQ244" s="518">
        <f t="shared" si="112"/>
        <v>0</v>
      </c>
      <c r="BR244" s="518">
        <f t="shared" si="112"/>
        <v>0</v>
      </c>
      <c r="BS244" s="518">
        <f t="shared" ref="BS244:CS244" si="113">BS9</f>
        <v>0</v>
      </c>
      <c r="BT244" s="518">
        <f t="shared" si="113"/>
        <v>0</v>
      </c>
      <c r="BU244" s="518">
        <f t="shared" si="113"/>
        <v>0</v>
      </c>
      <c r="BV244" s="518">
        <f t="shared" si="113"/>
        <v>0</v>
      </c>
      <c r="BW244" s="518">
        <f t="shared" si="113"/>
        <v>0</v>
      </c>
      <c r="BX244" s="518">
        <f t="shared" si="113"/>
        <v>0</v>
      </c>
      <c r="BY244" s="518">
        <f t="shared" si="113"/>
        <v>0</v>
      </c>
      <c r="BZ244" s="518">
        <f t="shared" si="113"/>
        <v>0</v>
      </c>
      <c r="CA244" s="518">
        <f t="shared" si="113"/>
        <v>0</v>
      </c>
      <c r="CB244" s="518">
        <f t="shared" si="113"/>
        <v>0</v>
      </c>
      <c r="CC244" s="518">
        <f t="shared" si="113"/>
        <v>0</v>
      </c>
      <c r="CD244" s="518">
        <f t="shared" si="113"/>
        <v>0</v>
      </c>
      <c r="CE244" s="518">
        <f t="shared" si="113"/>
        <v>0</v>
      </c>
      <c r="CF244" s="518">
        <f t="shared" si="113"/>
        <v>0</v>
      </c>
      <c r="CG244" s="518">
        <f t="shared" si="113"/>
        <v>0</v>
      </c>
      <c r="CH244" s="518">
        <f t="shared" si="113"/>
        <v>0</v>
      </c>
      <c r="CI244" s="518">
        <f t="shared" si="113"/>
        <v>0</v>
      </c>
      <c r="CJ244" s="518">
        <f t="shared" si="113"/>
        <v>0</v>
      </c>
      <c r="CK244" s="518">
        <f t="shared" si="113"/>
        <v>0</v>
      </c>
      <c r="CL244" s="518">
        <f t="shared" si="113"/>
        <v>0</v>
      </c>
      <c r="CM244" s="518">
        <f t="shared" si="113"/>
        <v>0</v>
      </c>
      <c r="CN244" s="518">
        <f t="shared" si="113"/>
        <v>0</v>
      </c>
      <c r="CO244" s="518">
        <f t="shared" si="113"/>
        <v>0</v>
      </c>
      <c r="CP244" s="518">
        <f t="shared" si="113"/>
        <v>0</v>
      </c>
      <c r="CQ244" s="518">
        <f t="shared" si="113"/>
        <v>0</v>
      </c>
      <c r="CR244" s="518">
        <f t="shared" si="113"/>
        <v>0</v>
      </c>
      <c r="CS244" s="518">
        <f t="shared" si="113"/>
        <v>0</v>
      </c>
      <c r="CT244" s="70"/>
    </row>
    <row r="245" spans="3:98" s="69" customFormat="1" ht="13" hidden="1" x14ac:dyDescent="0.3">
      <c r="C245" s="89" t="str">
        <f>C40</f>
        <v>B. Residual value</v>
      </c>
      <c r="D245" s="71"/>
      <c r="E245" s="517">
        <f>G245+NPV(G.Asm!$F$76,H245:INDEX(H245:CS245,RP))</f>
        <v>0</v>
      </c>
      <c r="F245" s="517">
        <f>SUMIF($G$4:$CS$4,"&lt;="&amp;RP,G245:CS245)</f>
        <v>0</v>
      </c>
      <c r="G245" s="518">
        <f t="shared" ref="G245:BR245" si="114">G40</f>
        <v>0</v>
      </c>
      <c r="H245" s="518">
        <f t="shared" si="114"/>
        <v>0</v>
      </c>
      <c r="I245" s="518">
        <f t="shared" si="114"/>
        <v>0</v>
      </c>
      <c r="J245" s="518">
        <f t="shared" si="114"/>
        <v>0</v>
      </c>
      <c r="K245" s="518">
        <f t="shared" si="114"/>
        <v>0</v>
      </c>
      <c r="L245" s="518">
        <f t="shared" si="114"/>
        <v>0</v>
      </c>
      <c r="M245" s="518">
        <f t="shared" si="114"/>
        <v>0</v>
      </c>
      <c r="N245" s="518">
        <f t="shared" si="114"/>
        <v>0</v>
      </c>
      <c r="O245" s="518">
        <f t="shared" si="114"/>
        <v>0</v>
      </c>
      <c r="P245" s="518">
        <f t="shared" si="114"/>
        <v>0</v>
      </c>
      <c r="Q245" s="518">
        <f t="shared" si="114"/>
        <v>0</v>
      </c>
      <c r="R245" s="518">
        <f t="shared" si="114"/>
        <v>0</v>
      </c>
      <c r="S245" s="518">
        <f t="shared" si="114"/>
        <v>0</v>
      </c>
      <c r="T245" s="518">
        <f t="shared" si="114"/>
        <v>0</v>
      </c>
      <c r="U245" s="518">
        <f t="shared" si="114"/>
        <v>0</v>
      </c>
      <c r="V245" s="518">
        <f t="shared" si="114"/>
        <v>0</v>
      </c>
      <c r="W245" s="518">
        <f t="shared" si="114"/>
        <v>0</v>
      </c>
      <c r="X245" s="518">
        <f t="shared" si="114"/>
        <v>0</v>
      </c>
      <c r="Y245" s="518">
        <f t="shared" si="114"/>
        <v>0</v>
      </c>
      <c r="Z245" s="518">
        <f t="shared" si="114"/>
        <v>0</v>
      </c>
      <c r="AA245" s="518">
        <f t="shared" si="114"/>
        <v>0</v>
      </c>
      <c r="AB245" s="518">
        <f t="shared" si="114"/>
        <v>0</v>
      </c>
      <c r="AC245" s="518">
        <f t="shared" si="114"/>
        <v>0</v>
      </c>
      <c r="AD245" s="518">
        <f t="shared" si="114"/>
        <v>0</v>
      </c>
      <c r="AE245" s="518">
        <f t="shared" si="114"/>
        <v>0</v>
      </c>
      <c r="AF245" s="518">
        <f t="shared" si="114"/>
        <v>0</v>
      </c>
      <c r="AG245" s="518">
        <f t="shared" si="114"/>
        <v>0</v>
      </c>
      <c r="AH245" s="518">
        <f t="shared" si="114"/>
        <v>0</v>
      </c>
      <c r="AI245" s="518">
        <f t="shared" si="114"/>
        <v>0</v>
      </c>
      <c r="AJ245" s="518">
        <f t="shared" si="114"/>
        <v>0</v>
      </c>
      <c r="AK245" s="518">
        <f t="shared" si="114"/>
        <v>0</v>
      </c>
      <c r="AL245" s="518">
        <f t="shared" si="114"/>
        <v>0</v>
      </c>
      <c r="AM245" s="518">
        <f t="shared" si="114"/>
        <v>0</v>
      </c>
      <c r="AN245" s="518">
        <f t="shared" si="114"/>
        <v>0</v>
      </c>
      <c r="AO245" s="518">
        <f t="shared" si="114"/>
        <v>0</v>
      </c>
      <c r="AP245" s="518">
        <f t="shared" si="114"/>
        <v>0</v>
      </c>
      <c r="AQ245" s="518">
        <f t="shared" si="114"/>
        <v>0</v>
      </c>
      <c r="AR245" s="518">
        <f t="shared" si="114"/>
        <v>0</v>
      </c>
      <c r="AS245" s="518">
        <f t="shared" si="114"/>
        <v>0</v>
      </c>
      <c r="AT245" s="518">
        <f t="shared" si="114"/>
        <v>0</v>
      </c>
      <c r="AU245" s="518">
        <f t="shared" si="114"/>
        <v>0</v>
      </c>
      <c r="AV245" s="518">
        <f t="shared" si="114"/>
        <v>0</v>
      </c>
      <c r="AW245" s="518">
        <f t="shared" si="114"/>
        <v>0</v>
      </c>
      <c r="AX245" s="518">
        <f t="shared" si="114"/>
        <v>0</v>
      </c>
      <c r="AY245" s="518">
        <f t="shared" si="114"/>
        <v>0</v>
      </c>
      <c r="AZ245" s="518">
        <f t="shared" si="114"/>
        <v>0</v>
      </c>
      <c r="BA245" s="518">
        <f t="shared" si="114"/>
        <v>0</v>
      </c>
      <c r="BB245" s="518">
        <f t="shared" si="114"/>
        <v>0</v>
      </c>
      <c r="BC245" s="518">
        <f t="shared" si="114"/>
        <v>0</v>
      </c>
      <c r="BD245" s="518">
        <f t="shared" si="114"/>
        <v>0</v>
      </c>
      <c r="BE245" s="518">
        <f t="shared" si="114"/>
        <v>0</v>
      </c>
      <c r="BF245" s="518">
        <f t="shared" si="114"/>
        <v>0</v>
      </c>
      <c r="BG245" s="518">
        <f t="shared" si="114"/>
        <v>0</v>
      </c>
      <c r="BH245" s="518">
        <f t="shared" si="114"/>
        <v>0</v>
      </c>
      <c r="BI245" s="518">
        <f t="shared" si="114"/>
        <v>0</v>
      </c>
      <c r="BJ245" s="518">
        <f t="shared" si="114"/>
        <v>0</v>
      </c>
      <c r="BK245" s="518">
        <f t="shared" si="114"/>
        <v>0</v>
      </c>
      <c r="BL245" s="518">
        <f t="shared" si="114"/>
        <v>0</v>
      </c>
      <c r="BM245" s="518">
        <f t="shared" si="114"/>
        <v>0</v>
      </c>
      <c r="BN245" s="518">
        <f t="shared" si="114"/>
        <v>0</v>
      </c>
      <c r="BO245" s="518">
        <f t="shared" si="114"/>
        <v>0</v>
      </c>
      <c r="BP245" s="518">
        <f t="shared" si="114"/>
        <v>0</v>
      </c>
      <c r="BQ245" s="518">
        <f t="shared" si="114"/>
        <v>0</v>
      </c>
      <c r="BR245" s="518">
        <f t="shared" si="114"/>
        <v>0</v>
      </c>
      <c r="BS245" s="518">
        <f t="shared" ref="BS245:CS245" si="115">BS40</f>
        <v>0</v>
      </c>
      <c r="BT245" s="518">
        <f t="shared" si="115"/>
        <v>0</v>
      </c>
      <c r="BU245" s="518">
        <f t="shared" si="115"/>
        <v>0</v>
      </c>
      <c r="BV245" s="518">
        <f t="shared" si="115"/>
        <v>0</v>
      </c>
      <c r="BW245" s="518">
        <f t="shared" si="115"/>
        <v>0</v>
      </c>
      <c r="BX245" s="518">
        <f t="shared" si="115"/>
        <v>0</v>
      </c>
      <c r="BY245" s="518">
        <f t="shared" si="115"/>
        <v>0</v>
      </c>
      <c r="BZ245" s="518">
        <f t="shared" si="115"/>
        <v>0</v>
      </c>
      <c r="CA245" s="518">
        <f t="shared" si="115"/>
        <v>0</v>
      </c>
      <c r="CB245" s="518">
        <f t="shared" si="115"/>
        <v>0</v>
      </c>
      <c r="CC245" s="518">
        <f t="shared" si="115"/>
        <v>0</v>
      </c>
      <c r="CD245" s="518">
        <f t="shared" si="115"/>
        <v>0</v>
      </c>
      <c r="CE245" s="518">
        <f t="shared" si="115"/>
        <v>0</v>
      </c>
      <c r="CF245" s="518">
        <f t="shared" si="115"/>
        <v>0</v>
      </c>
      <c r="CG245" s="518">
        <f t="shared" si="115"/>
        <v>0</v>
      </c>
      <c r="CH245" s="518">
        <f t="shared" si="115"/>
        <v>0</v>
      </c>
      <c r="CI245" s="518">
        <f t="shared" si="115"/>
        <v>0</v>
      </c>
      <c r="CJ245" s="518">
        <f t="shared" si="115"/>
        <v>0</v>
      </c>
      <c r="CK245" s="518">
        <f t="shared" si="115"/>
        <v>0</v>
      </c>
      <c r="CL245" s="518">
        <f t="shared" si="115"/>
        <v>0</v>
      </c>
      <c r="CM245" s="518">
        <f t="shared" si="115"/>
        <v>0</v>
      </c>
      <c r="CN245" s="518">
        <f t="shared" si="115"/>
        <v>0</v>
      </c>
      <c r="CO245" s="518">
        <f t="shared" si="115"/>
        <v>0</v>
      </c>
      <c r="CP245" s="518">
        <f t="shared" si="115"/>
        <v>0</v>
      </c>
      <c r="CQ245" s="518">
        <f t="shared" si="115"/>
        <v>0</v>
      </c>
      <c r="CR245" s="518">
        <f t="shared" si="115"/>
        <v>0</v>
      </c>
      <c r="CS245" s="518">
        <f t="shared" si="115"/>
        <v>0</v>
      </c>
      <c r="CT245" s="70"/>
    </row>
    <row r="246" spans="3:98" s="69" customFormat="1" ht="13" hidden="1" x14ac:dyDescent="0.3">
      <c r="C246" s="89" t="str">
        <f>C44</f>
        <v>C. Total operating and maintenance costs</v>
      </c>
      <c r="D246" s="71"/>
      <c r="E246" s="517">
        <f>G246+NPV(G.Asm!$F$76,H246:INDEX(H246:CS246,RP))</f>
        <v>0</v>
      </c>
      <c r="F246" s="517">
        <f>SUMIF($G$4:$CS$4,"&lt;="&amp;RP,G246:CS246)</f>
        <v>0</v>
      </c>
      <c r="G246" s="518">
        <f t="shared" ref="G246:BR246" si="116">G44</f>
        <v>0</v>
      </c>
      <c r="H246" s="518">
        <f t="shared" si="116"/>
        <v>0</v>
      </c>
      <c r="I246" s="518">
        <f t="shared" si="116"/>
        <v>0</v>
      </c>
      <c r="J246" s="518">
        <f t="shared" si="116"/>
        <v>0</v>
      </c>
      <c r="K246" s="518">
        <f t="shared" si="116"/>
        <v>0</v>
      </c>
      <c r="L246" s="518">
        <f t="shared" si="116"/>
        <v>0</v>
      </c>
      <c r="M246" s="518">
        <f t="shared" si="116"/>
        <v>0</v>
      </c>
      <c r="N246" s="518">
        <f t="shared" si="116"/>
        <v>0</v>
      </c>
      <c r="O246" s="518">
        <f t="shared" si="116"/>
        <v>0</v>
      </c>
      <c r="P246" s="518">
        <f t="shared" si="116"/>
        <v>0</v>
      </c>
      <c r="Q246" s="518">
        <f t="shared" si="116"/>
        <v>0</v>
      </c>
      <c r="R246" s="518">
        <f t="shared" si="116"/>
        <v>0</v>
      </c>
      <c r="S246" s="518">
        <f t="shared" si="116"/>
        <v>0</v>
      </c>
      <c r="T246" s="518">
        <f t="shared" si="116"/>
        <v>0</v>
      </c>
      <c r="U246" s="518">
        <f t="shared" si="116"/>
        <v>0</v>
      </c>
      <c r="V246" s="518">
        <f t="shared" si="116"/>
        <v>0</v>
      </c>
      <c r="W246" s="518">
        <f t="shared" si="116"/>
        <v>0</v>
      </c>
      <c r="X246" s="518">
        <f t="shared" si="116"/>
        <v>0</v>
      </c>
      <c r="Y246" s="518">
        <f t="shared" si="116"/>
        <v>0</v>
      </c>
      <c r="Z246" s="518">
        <f t="shared" si="116"/>
        <v>0</v>
      </c>
      <c r="AA246" s="518">
        <f t="shared" si="116"/>
        <v>0</v>
      </c>
      <c r="AB246" s="518">
        <f t="shared" si="116"/>
        <v>0</v>
      </c>
      <c r="AC246" s="518">
        <f t="shared" si="116"/>
        <v>0</v>
      </c>
      <c r="AD246" s="518">
        <f t="shared" si="116"/>
        <v>0</v>
      </c>
      <c r="AE246" s="518">
        <f t="shared" si="116"/>
        <v>0</v>
      </c>
      <c r="AF246" s="518">
        <f t="shared" si="116"/>
        <v>0</v>
      </c>
      <c r="AG246" s="518">
        <f t="shared" si="116"/>
        <v>0</v>
      </c>
      <c r="AH246" s="518">
        <f t="shared" si="116"/>
        <v>0</v>
      </c>
      <c r="AI246" s="518">
        <f t="shared" si="116"/>
        <v>0</v>
      </c>
      <c r="AJ246" s="518">
        <f t="shared" si="116"/>
        <v>0</v>
      </c>
      <c r="AK246" s="518">
        <f t="shared" si="116"/>
        <v>0</v>
      </c>
      <c r="AL246" s="518">
        <f t="shared" si="116"/>
        <v>0</v>
      </c>
      <c r="AM246" s="518">
        <f t="shared" si="116"/>
        <v>0</v>
      </c>
      <c r="AN246" s="518">
        <f t="shared" si="116"/>
        <v>0</v>
      </c>
      <c r="AO246" s="518">
        <f t="shared" si="116"/>
        <v>0</v>
      </c>
      <c r="AP246" s="518">
        <f t="shared" si="116"/>
        <v>0</v>
      </c>
      <c r="AQ246" s="518">
        <f t="shared" si="116"/>
        <v>0</v>
      </c>
      <c r="AR246" s="518">
        <f t="shared" si="116"/>
        <v>0</v>
      </c>
      <c r="AS246" s="518">
        <f t="shared" si="116"/>
        <v>0</v>
      </c>
      <c r="AT246" s="518">
        <f t="shared" si="116"/>
        <v>0</v>
      </c>
      <c r="AU246" s="518">
        <f t="shared" si="116"/>
        <v>0</v>
      </c>
      <c r="AV246" s="518">
        <f t="shared" si="116"/>
        <v>0</v>
      </c>
      <c r="AW246" s="518">
        <f t="shared" si="116"/>
        <v>0</v>
      </c>
      <c r="AX246" s="518">
        <f t="shared" si="116"/>
        <v>0</v>
      </c>
      <c r="AY246" s="518">
        <f t="shared" si="116"/>
        <v>0</v>
      </c>
      <c r="AZ246" s="518">
        <f t="shared" si="116"/>
        <v>0</v>
      </c>
      <c r="BA246" s="518">
        <f t="shared" si="116"/>
        <v>0</v>
      </c>
      <c r="BB246" s="518">
        <f t="shared" si="116"/>
        <v>0</v>
      </c>
      <c r="BC246" s="518">
        <f t="shared" si="116"/>
        <v>0</v>
      </c>
      <c r="BD246" s="518">
        <f t="shared" si="116"/>
        <v>0</v>
      </c>
      <c r="BE246" s="518">
        <f t="shared" si="116"/>
        <v>0</v>
      </c>
      <c r="BF246" s="518">
        <f t="shared" si="116"/>
        <v>0</v>
      </c>
      <c r="BG246" s="518">
        <f t="shared" si="116"/>
        <v>0</v>
      </c>
      <c r="BH246" s="518">
        <f t="shared" si="116"/>
        <v>0</v>
      </c>
      <c r="BI246" s="518">
        <f t="shared" si="116"/>
        <v>0</v>
      </c>
      <c r="BJ246" s="518">
        <f t="shared" si="116"/>
        <v>0</v>
      </c>
      <c r="BK246" s="518">
        <f t="shared" si="116"/>
        <v>0</v>
      </c>
      <c r="BL246" s="518">
        <f t="shared" si="116"/>
        <v>0</v>
      </c>
      <c r="BM246" s="518">
        <f t="shared" si="116"/>
        <v>0</v>
      </c>
      <c r="BN246" s="518">
        <f t="shared" si="116"/>
        <v>0</v>
      </c>
      <c r="BO246" s="518">
        <f t="shared" si="116"/>
        <v>0</v>
      </c>
      <c r="BP246" s="518">
        <f t="shared" si="116"/>
        <v>0</v>
      </c>
      <c r="BQ246" s="518">
        <f t="shared" si="116"/>
        <v>0</v>
      </c>
      <c r="BR246" s="518">
        <f t="shared" si="116"/>
        <v>0</v>
      </c>
      <c r="BS246" s="518">
        <f t="shared" ref="BS246:CS246" si="117">BS44</f>
        <v>0</v>
      </c>
      <c r="BT246" s="518">
        <f t="shared" si="117"/>
        <v>0</v>
      </c>
      <c r="BU246" s="518">
        <f t="shared" si="117"/>
        <v>0</v>
      </c>
      <c r="BV246" s="518">
        <f t="shared" si="117"/>
        <v>0</v>
      </c>
      <c r="BW246" s="518">
        <f t="shared" si="117"/>
        <v>0</v>
      </c>
      <c r="BX246" s="518">
        <f t="shared" si="117"/>
        <v>0</v>
      </c>
      <c r="BY246" s="518">
        <f t="shared" si="117"/>
        <v>0</v>
      </c>
      <c r="BZ246" s="518">
        <f t="shared" si="117"/>
        <v>0</v>
      </c>
      <c r="CA246" s="518">
        <f t="shared" si="117"/>
        <v>0</v>
      </c>
      <c r="CB246" s="518">
        <f t="shared" si="117"/>
        <v>0</v>
      </c>
      <c r="CC246" s="518">
        <f t="shared" si="117"/>
        <v>0</v>
      </c>
      <c r="CD246" s="518">
        <f t="shared" si="117"/>
        <v>0</v>
      </c>
      <c r="CE246" s="518">
        <f t="shared" si="117"/>
        <v>0</v>
      </c>
      <c r="CF246" s="518">
        <f t="shared" si="117"/>
        <v>0</v>
      </c>
      <c r="CG246" s="518">
        <f t="shared" si="117"/>
        <v>0</v>
      </c>
      <c r="CH246" s="518">
        <f t="shared" si="117"/>
        <v>0</v>
      </c>
      <c r="CI246" s="518">
        <f t="shared" si="117"/>
        <v>0</v>
      </c>
      <c r="CJ246" s="518">
        <f t="shared" si="117"/>
        <v>0</v>
      </c>
      <c r="CK246" s="518">
        <f t="shared" si="117"/>
        <v>0</v>
      </c>
      <c r="CL246" s="518">
        <f t="shared" si="117"/>
        <v>0</v>
      </c>
      <c r="CM246" s="518">
        <f t="shared" si="117"/>
        <v>0</v>
      </c>
      <c r="CN246" s="518">
        <f t="shared" si="117"/>
        <v>0</v>
      </c>
      <c r="CO246" s="518">
        <f t="shared" si="117"/>
        <v>0</v>
      </c>
      <c r="CP246" s="518">
        <f t="shared" si="117"/>
        <v>0</v>
      </c>
      <c r="CQ246" s="518">
        <f t="shared" si="117"/>
        <v>0</v>
      </c>
      <c r="CR246" s="518">
        <f t="shared" si="117"/>
        <v>0</v>
      </c>
      <c r="CS246" s="518">
        <f t="shared" si="117"/>
        <v>0</v>
      </c>
      <c r="CT246" s="70"/>
    </row>
    <row r="247" spans="3:98" s="69" customFormat="1" ht="13" hidden="1" x14ac:dyDescent="0.3">
      <c r="C247" s="89" t="str">
        <f>C71</f>
        <v>F. Total revenues</v>
      </c>
      <c r="D247" s="71"/>
      <c r="E247" s="517">
        <f>G247+NPV(G.Asm!$F$76,H247:INDEX(H247:CS247,RP))</f>
        <v>0</v>
      </c>
      <c r="F247" s="517">
        <f>SUMIF($G$4:$CS$4,"&lt;="&amp;RP,G247:CS247)</f>
        <v>0</v>
      </c>
      <c r="G247" s="518">
        <f t="shared" ref="G247:BR247" si="118">G71</f>
        <v>0</v>
      </c>
      <c r="H247" s="518">
        <f t="shared" si="118"/>
        <v>0</v>
      </c>
      <c r="I247" s="518">
        <f t="shared" si="118"/>
        <v>0</v>
      </c>
      <c r="J247" s="518">
        <f t="shared" si="118"/>
        <v>0</v>
      </c>
      <c r="K247" s="518">
        <f t="shared" si="118"/>
        <v>0</v>
      </c>
      <c r="L247" s="518">
        <f t="shared" si="118"/>
        <v>0</v>
      </c>
      <c r="M247" s="518">
        <f t="shared" si="118"/>
        <v>0</v>
      </c>
      <c r="N247" s="518">
        <f t="shared" si="118"/>
        <v>0</v>
      </c>
      <c r="O247" s="518">
        <f t="shared" si="118"/>
        <v>0</v>
      </c>
      <c r="P247" s="518">
        <f t="shared" si="118"/>
        <v>0</v>
      </c>
      <c r="Q247" s="518">
        <f t="shared" si="118"/>
        <v>0</v>
      </c>
      <c r="R247" s="518">
        <f t="shared" si="118"/>
        <v>0</v>
      </c>
      <c r="S247" s="518">
        <f t="shared" si="118"/>
        <v>0</v>
      </c>
      <c r="T247" s="518">
        <f t="shared" si="118"/>
        <v>0</v>
      </c>
      <c r="U247" s="518">
        <f t="shared" si="118"/>
        <v>0</v>
      </c>
      <c r="V247" s="518">
        <f t="shared" si="118"/>
        <v>0</v>
      </c>
      <c r="W247" s="518">
        <f t="shared" si="118"/>
        <v>0</v>
      </c>
      <c r="X247" s="518">
        <f t="shared" si="118"/>
        <v>0</v>
      </c>
      <c r="Y247" s="518">
        <f t="shared" si="118"/>
        <v>0</v>
      </c>
      <c r="Z247" s="518">
        <f t="shared" si="118"/>
        <v>0</v>
      </c>
      <c r="AA247" s="518">
        <f t="shared" si="118"/>
        <v>0</v>
      </c>
      <c r="AB247" s="518">
        <f t="shared" si="118"/>
        <v>0</v>
      </c>
      <c r="AC247" s="518">
        <f t="shared" si="118"/>
        <v>0</v>
      </c>
      <c r="AD247" s="518">
        <f t="shared" si="118"/>
        <v>0</v>
      </c>
      <c r="AE247" s="518">
        <f t="shared" si="118"/>
        <v>0</v>
      </c>
      <c r="AF247" s="518">
        <f t="shared" si="118"/>
        <v>0</v>
      </c>
      <c r="AG247" s="518">
        <f t="shared" si="118"/>
        <v>0</v>
      </c>
      <c r="AH247" s="518">
        <f t="shared" si="118"/>
        <v>0</v>
      </c>
      <c r="AI247" s="518">
        <f t="shared" si="118"/>
        <v>0</v>
      </c>
      <c r="AJ247" s="518">
        <f t="shared" si="118"/>
        <v>0</v>
      </c>
      <c r="AK247" s="518">
        <f t="shared" si="118"/>
        <v>0</v>
      </c>
      <c r="AL247" s="518">
        <f t="shared" si="118"/>
        <v>0</v>
      </c>
      <c r="AM247" s="518">
        <f t="shared" si="118"/>
        <v>0</v>
      </c>
      <c r="AN247" s="518">
        <f t="shared" si="118"/>
        <v>0</v>
      </c>
      <c r="AO247" s="518">
        <f t="shared" si="118"/>
        <v>0</v>
      </c>
      <c r="AP247" s="518">
        <f t="shared" si="118"/>
        <v>0</v>
      </c>
      <c r="AQ247" s="518">
        <f t="shared" si="118"/>
        <v>0</v>
      </c>
      <c r="AR247" s="518">
        <f t="shared" si="118"/>
        <v>0</v>
      </c>
      <c r="AS247" s="518">
        <f t="shared" si="118"/>
        <v>0</v>
      </c>
      <c r="AT247" s="518">
        <f t="shared" si="118"/>
        <v>0</v>
      </c>
      <c r="AU247" s="518">
        <f t="shared" si="118"/>
        <v>0</v>
      </c>
      <c r="AV247" s="518">
        <f t="shared" si="118"/>
        <v>0</v>
      </c>
      <c r="AW247" s="518">
        <f t="shared" si="118"/>
        <v>0</v>
      </c>
      <c r="AX247" s="518">
        <f t="shared" si="118"/>
        <v>0</v>
      </c>
      <c r="AY247" s="518">
        <f t="shared" si="118"/>
        <v>0</v>
      </c>
      <c r="AZ247" s="518">
        <f t="shared" si="118"/>
        <v>0</v>
      </c>
      <c r="BA247" s="518">
        <f t="shared" si="118"/>
        <v>0</v>
      </c>
      <c r="BB247" s="518">
        <f t="shared" si="118"/>
        <v>0</v>
      </c>
      <c r="BC247" s="518">
        <f t="shared" si="118"/>
        <v>0</v>
      </c>
      <c r="BD247" s="518">
        <f t="shared" si="118"/>
        <v>0</v>
      </c>
      <c r="BE247" s="518">
        <f t="shared" si="118"/>
        <v>0</v>
      </c>
      <c r="BF247" s="518">
        <f t="shared" si="118"/>
        <v>0</v>
      </c>
      <c r="BG247" s="518">
        <f t="shared" si="118"/>
        <v>0</v>
      </c>
      <c r="BH247" s="518">
        <f t="shared" si="118"/>
        <v>0</v>
      </c>
      <c r="BI247" s="518">
        <f t="shared" si="118"/>
        <v>0</v>
      </c>
      <c r="BJ247" s="518">
        <f t="shared" si="118"/>
        <v>0</v>
      </c>
      <c r="BK247" s="518">
        <f t="shared" si="118"/>
        <v>0</v>
      </c>
      <c r="BL247" s="518">
        <f t="shared" si="118"/>
        <v>0</v>
      </c>
      <c r="BM247" s="518">
        <f t="shared" si="118"/>
        <v>0</v>
      </c>
      <c r="BN247" s="518">
        <f t="shared" si="118"/>
        <v>0</v>
      </c>
      <c r="BO247" s="518">
        <f t="shared" si="118"/>
        <v>0</v>
      </c>
      <c r="BP247" s="518">
        <f t="shared" si="118"/>
        <v>0</v>
      </c>
      <c r="BQ247" s="518">
        <f t="shared" si="118"/>
        <v>0</v>
      </c>
      <c r="BR247" s="518">
        <f t="shared" si="118"/>
        <v>0</v>
      </c>
      <c r="BS247" s="518">
        <f t="shared" ref="BS247:CS247" si="119">BS71</f>
        <v>0</v>
      </c>
      <c r="BT247" s="518">
        <f t="shared" si="119"/>
        <v>0</v>
      </c>
      <c r="BU247" s="518">
        <f t="shared" si="119"/>
        <v>0</v>
      </c>
      <c r="BV247" s="518">
        <f t="shared" si="119"/>
        <v>0</v>
      </c>
      <c r="BW247" s="518">
        <f t="shared" si="119"/>
        <v>0</v>
      </c>
      <c r="BX247" s="518">
        <f t="shared" si="119"/>
        <v>0</v>
      </c>
      <c r="BY247" s="518">
        <f t="shared" si="119"/>
        <v>0</v>
      </c>
      <c r="BZ247" s="518">
        <f t="shared" si="119"/>
        <v>0</v>
      </c>
      <c r="CA247" s="518">
        <f t="shared" si="119"/>
        <v>0</v>
      </c>
      <c r="CB247" s="518">
        <f t="shared" si="119"/>
        <v>0</v>
      </c>
      <c r="CC247" s="518">
        <f t="shared" si="119"/>
        <v>0</v>
      </c>
      <c r="CD247" s="518">
        <f t="shared" si="119"/>
        <v>0</v>
      </c>
      <c r="CE247" s="518">
        <f t="shared" si="119"/>
        <v>0</v>
      </c>
      <c r="CF247" s="518">
        <f t="shared" si="119"/>
        <v>0</v>
      </c>
      <c r="CG247" s="518">
        <f t="shared" si="119"/>
        <v>0</v>
      </c>
      <c r="CH247" s="518">
        <f t="shared" si="119"/>
        <v>0</v>
      </c>
      <c r="CI247" s="518">
        <f t="shared" si="119"/>
        <v>0</v>
      </c>
      <c r="CJ247" s="518">
        <f t="shared" si="119"/>
        <v>0</v>
      </c>
      <c r="CK247" s="518">
        <f t="shared" si="119"/>
        <v>0</v>
      </c>
      <c r="CL247" s="518">
        <f t="shared" si="119"/>
        <v>0</v>
      </c>
      <c r="CM247" s="518">
        <f t="shared" si="119"/>
        <v>0</v>
      </c>
      <c r="CN247" s="518">
        <f t="shared" si="119"/>
        <v>0</v>
      </c>
      <c r="CO247" s="518">
        <f t="shared" si="119"/>
        <v>0</v>
      </c>
      <c r="CP247" s="518">
        <f t="shared" si="119"/>
        <v>0</v>
      </c>
      <c r="CQ247" s="518">
        <f t="shared" si="119"/>
        <v>0</v>
      </c>
      <c r="CR247" s="518">
        <f t="shared" si="119"/>
        <v>0</v>
      </c>
      <c r="CS247" s="518">
        <f t="shared" si="119"/>
        <v>0</v>
      </c>
      <c r="CT247" s="70"/>
    </row>
    <row r="248" spans="3:98" s="69" customFormat="1" ht="13" hidden="1" x14ac:dyDescent="0.3">
      <c r="C248" s="89" t="s">
        <v>113</v>
      </c>
      <c r="D248" s="71"/>
      <c r="E248" s="517">
        <f>G248+NPV(G.Asm!$F$76,H248:INDEX(H248:CS248,RP))</f>
        <v>0</v>
      </c>
      <c r="F248" s="517">
        <f>SUMIF($G$4:$CS$4,"&lt;="&amp;RP,G248:CS248)</f>
        <v>0</v>
      </c>
      <c r="G248" s="518">
        <f t="shared" ref="G248:BR248" si="120">G258</f>
        <v>0</v>
      </c>
      <c r="H248" s="518">
        <f t="shared" si="120"/>
        <v>0</v>
      </c>
      <c r="I248" s="518">
        <f t="shared" si="120"/>
        <v>0</v>
      </c>
      <c r="J248" s="518">
        <f t="shared" si="120"/>
        <v>0</v>
      </c>
      <c r="K248" s="518">
        <f t="shared" si="120"/>
        <v>0</v>
      </c>
      <c r="L248" s="518">
        <f t="shared" si="120"/>
        <v>0</v>
      </c>
      <c r="M248" s="518">
        <f t="shared" si="120"/>
        <v>0</v>
      </c>
      <c r="N248" s="518">
        <f t="shared" si="120"/>
        <v>0</v>
      </c>
      <c r="O248" s="518">
        <f t="shared" si="120"/>
        <v>0</v>
      </c>
      <c r="P248" s="518">
        <f t="shared" si="120"/>
        <v>0</v>
      </c>
      <c r="Q248" s="518">
        <f t="shared" si="120"/>
        <v>0</v>
      </c>
      <c r="R248" s="518">
        <f t="shared" si="120"/>
        <v>0</v>
      </c>
      <c r="S248" s="518">
        <f t="shared" si="120"/>
        <v>0</v>
      </c>
      <c r="T248" s="518">
        <f t="shared" si="120"/>
        <v>0</v>
      </c>
      <c r="U248" s="518">
        <f t="shared" si="120"/>
        <v>0</v>
      </c>
      <c r="V248" s="518">
        <f t="shared" si="120"/>
        <v>0</v>
      </c>
      <c r="W248" s="518">
        <f t="shared" si="120"/>
        <v>0</v>
      </c>
      <c r="X248" s="518">
        <f t="shared" si="120"/>
        <v>0</v>
      </c>
      <c r="Y248" s="518">
        <f t="shared" si="120"/>
        <v>0</v>
      </c>
      <c r="Z248" s="518">
        <f t="shared" si="120"/>
        <v>0</v>
      </c>
      <c r="AA248" s="518">
        <f t="shared" si="120"/>
        <v>0</v>
      </c>
      <c r="AB248" s="518">
        <f t="shared" si="120"/>
        <v>0</v>
      </c>
      <c r="AC248" s="518">
        <f t="shared" si="120"/>
        <v>0</v>
      </c>
      <c r="AD248" s="518">
        <f t="shared" si="120"/>
        <v>0</v>
      </c>
      <c r="AE248" s="518">
        <f t="shared" si="120"/>
        <v>0</v>
      </c>
      <c r="AF248" s="518">
        <f t="shared" si="120"/>
        <v>0</v>
      </c>
      <c r="AG248" s="518">
        <f t="shared" si="120"/>
        <v>0</v>
      </c>
      <c r="AH248" s="518">
        <f t="shared" si="120"/>
        <v>0</v>
      </c>
      <c r="AI248" s="518">
        <f t="shared" si="120"/>
        <v>0</v>
      </c>
      <c r="AJ248" s="518">
        <f t="shared" si="120"/>
        <v>0</v>
      </c>
      <c r="AK248" s="518">
        <f t="shared" si="120"/>
        <v>0</v>
      </c>
      <c r="AL248" s="518">
        <f t="shared" si="120"/>
        <v>0</v>
      </c>
      <c r="AM248" s="518">
        <f t="shared" si="120"/>
        <v>0</v>
      </c>
      <c r="AN248" s="518">
        <f t="shared" si="120"/>
        <v>0</v>
      </c>
      <c r="AO248" s="518">
        <f t="shared" si="120"/>
        <v>0</v>
      </c>
      <c r="AP248" s="518">
        <f t="shared" si="120"/>
        <v>0</v>
      </c>
      <c r="AQ248" s="518">
        <f t="shared" si="120"/>
        <v>0</v>
      </c>
      <c r="AR248" s="518">
        <f t="shared" si="120"/>
        <v>0</v>
      </c>
      <c r="AS248" s="518">
        <f t="shared" si="120"/>
        <v>0</v>
      </c>
      <c r="AT248" s="518">
        <f t="shared" si="120"/>
        <v>0</v>
      </c>
      <c r="AU248" s="518">
        <f t="shared" si="120"/>
        <v>0</v>
      </c>
      <c r="AV248" s="518">
        <f t="shared" si="120"/>
        <v>0</v>
      </c>
      <c r="AW248" s="518">
        <f t="shared" si="120"/>
        <v>0</v>
      </c>
      <c r="AX248" s="518">
        <f t="shared" si="120"/>
        <v>0</v>
      </c>
      <c r="AY248" s="518">
        <f t="shared" si="120"/>
        <v>0</v>
      </c>
      <c r="AZ248" s="518">
        <f t="shared" si="120"/>
        <v>0</v>
      </c>
      <c r="BA248" s="518">
        <f t="shared" si="120"/>
        <v>0</v>
      </c>
      <c r="BB248" s="518">
        <f t="shared" si="120"/>
        <v>0</v>
      </c>
      <c r="BC248" s="518">
        <f t="shared" si="120"/>
        <v>0</v>
      </c>
      <c r="BD248" s="518">
        <f t="shared" si="120"/>
        <v>0</v>
      </c>
      <c r="BE248" s="518">
        <f t="shared" si="120"/>
        <v>0</v>
      </c>
      <c r="BF248" s="518">
        <f t="shared" si="120"/>
        <v>0</v>
      </c>
      <c r="BG248" s="518">
        <f t="shared" si="120"/>
        <v>0</v>
      </c>
      <c r="BH248" s="518">
        <f t="shared" si="120"/>
        <v>0</v>
      </c>
      <c r="BI248" s="518">
        <f t="shared" si="120"/>
        <v>0</v>
      </c>
      <c r="BJ248" s="518">
        <f t="shared" si="120"/>
        <v>0</v>
      </c>
      <c r="BK248" s="518">
        <f t="shared" si="120"/>
        <v>0</v>
      </c>
      <c r="BL248" s="518">
        <f t="shared" si="120"/>
        <v>0</v>
      </c>
      <c r="BM248" s="518">
        <f t="shared" si="120"/>
        <v>0</v>
      </c>
      <c r="BN248" s="518">
        <f t="shared" si="120"/>
        <v>0</v>
      </c>
      <c r="BO248" s="518">
        <f t="shared" si="120"/>
        <v>0</v>
      </c>
      <c r="BP248" s="518">
        <f t="shared" si="120"/>
        <v>0</v>
      </c>
      <c r="BQ248" s="518">
        <f t="shared" si="120"/>
        <v>0</v>
      </c>
      <c r="BR248" s="518">
        <f t="shared" si="120"/>
        <v>0</v>
      </c>
      <c r="BS248" s="518">
        <f t="shared" ref="BS248:CS248" si="121">BS258</f>
        <v>0</v>
      </c>
      <c r="BT248" s="518">
        <f t="shared" si="121"/>
        <v>0</v>
      </c>
      <c r="BU248" s="518">
        <f t="shared" si="121"/>
        <v>0</v>
      </c>
      <c r="BV248" s="518">
        <f t="shared" si="121"/>
        <v>0</v>
      </c>
      <c r="BW248" s="518">
        <f t="shared" si="121"/>
        <v>0</v>
      </c>
      <c r="BX248" s="518">
        <f t="shared" si="121"/>
        <v>0</v>
      </c>
      <c r="BY248" s="518">
        <f t="shared" si="121"/>
        <v>0</v>
      </c>
      <c r="BZ248" s="518">
        <f t="shared" si="121"/>
        <v>0</v>
      </c>
      <c r="CA248" s="518">
        <f t="shared" si="121"/>
        <v>0</v>
      </c>
      <c r="CB248" s="518">
        <f t="shared" si="121"/>
        <v>0</v>
      </c>
      <c r="CC248" s="518">
        <f t="shared" si="121"/>
        <v>0</v>
      </c>
      <c r="CD248" s="518">
        <f t="shared" si="121"/>
        <v>0</v>
      </c>
      <c r="CE248" s="518">
        <f t="shared" si="121"/>
        <v>0</v>
      </c>
      <c r="CF248" s="518">
        <f t="shared" si="121"/>
        <v>0</v>
      </c>
      <c r="CG248" s="518">
        <f t="shared" si="121"/>
        <v>0</v>
      </c>
      <c r="CH248" s="518">
        <f t="shared" si="121"/>
        <v>0</v>
      </c>
      <c r="CI248" s="518">
        <f t="shared" si="121"/>
        <v>0</v>
      </c>
      <c r="CJ248" s="518">
        <f t="shared" si="121"/>
        <v>0</v>
      </c>
      <c r="CK248" s="518">
        <f t="shared" si="121"/>
        <v>0</v>
      </c>
      <c r="CL248" s="518">
        <f t="shared" si="121"/>
        <v>0</v>
      </c>
      <c r="CM248" s="518">
        <f t="shared" si="121"/>
        <v>0</v>
      </c>
      <c r="CN248" s="518">
        <f t="shared" si="121"/>
        <v>0</v>
      </c>
      <c r="CO248" s="518">
        <f t="shared" si="121"/>
        <v>0</v>
      </c>
      <c r="CP248" s="518">
        <f t="shared" si="121"/>
        <v>0</v>
      </c>
      <c r="CQ248" s="518">
        <f t="shared" si="121"/>
        <v>0</v>
      </c>
      <c r="CR248" s="518">
        <f t="shared" si="121"/>
        <v>0</v>
      </c>
      <c r="CS248" s="518">
        <f t="shared" si="121"/>
        <v>0</v>
      </c>
      <c r="CT248" s="70"/>
    </row>
    <row r="249" spans="3:98" s="5" customFormat="1" ht="13" hidden="1" x14ac:dyDescent="0.3">
      <c r="C249" s="51"/>
      <c r="D249" s="3"/>
      <c r="E249" s="519"/>
      <c r="F249" s="519"/>
      <c r="G249" s="510"/>
      <c r="H249" s="510"/>
      <c r="I249" s="510"/>
      <c r="J249" s="510"/>
      <c r="K249" s="510"/>
      <c r="L249" s="510"/>
      <c r="M249" s="510"/>
      <c r="N249" s="510"/>
      <c r="O249" s="510"/>
      <c r="P249" s="510"/>
      <c r="Q249" s="510"/>
      <c r="R249" s="510"/>
      <c r="S249" s="510"/>
      <c r="T249" s="510"/>
      <c r="U249" s="510"/>
      <c r="V249" s="510"/>
      <c r="W249" s="510"/>
      <c r="X249" s="510"/>
      <c r="Y249" s="510"/>
      <c r="Z249" s="510"/>
      <c r="AA249" s="510"/>
      <c r="AB249" s="510"/>
      <c r="AC249" s="510"/>
      <c r="AD249" s="510"/>
      <c r="AE249" s="510"/>
      <c r="AF249" s="510"/>
      <c r="AG249" s="510"/>
      <c r="AH249" s="510"/>
      <c r="AI249" s="510"/>
      <c r="AJ249" s="510"/>
      <c r="AK249" s="510"/>
      <c r="AL249" s="510"/>
      <c r="AM249" s="510"/>
      <c r="AN249" s="510"/>
      <c r="AO249" s="510"/>
      <c r="AP249" s="510"/>
      <c r="AQ249" s="510"/>
      <c r="AR249" s="510"/>
      <c r="AS249" s="510"/>
      <c r="AT249" s="510"/>
      <c r="AU249" s="510"/>
      <c r="AV249" s="510"/>
      <c r="AW249" s="510"/>
      <c r="AX249" s="510"/>
      <c r="AY249" s="510"/>
      <c r="AZ249" s="510"/>
      <c r="BA249" s="510"/>
      <c r="BB249" s="510"/>
      <c r="BC249" s="510"/>
      <c r="BD249" s="510"/>
      <c r="BE249" s="510"/>
      <c r="BF249" s="510"/>
      <c r="BG249" s="510"/>
      <c r="BH249" s="510"/>
      <c r="BI249" s="510"/>
      <c r="BJ249" s="510"/>
      <c r="BK249" s="510"/>
      <c r="BL249" s="510"/>
      <c r="BM249" s="510"/>
      <c r="BN249" s="510"/>
      <c r="BO249" s="510"/>
      <c r="BP249" s="510"/>
      <c r="BQ249" s="510"/>
      <c r="BR249" s="510"/>
      <c r="BS249" s="510"/>
      <c r="BT249" s="510"/>
      <c r="BU249" s="510"/>
      <c r="BV249" s="510"/>
      <c r="BW249" s="510"/>
      <c r="BX249" s="510"/>
      <c r="BY249" s="510"/>
      <c r="BZ249" s="510"/>
      <c r="CA249" s="510"/>
      <c r="CB249" s="510"/>
      <c r="CC249" s="510"/>
      <c r="CD249" s="510"/>
      <c r="CE249" s="510"/>
      <c r="CF249" s="510"/>
      <c r="CG249" s="510"/>
      <c r="CH249" s="510"/>
      <c r="CI249" s="510"/>
      <c r="CJ249" s="510"/>
      <c r="CK249" s="510"/>
      <c r="CL249" s="510"/>
      <c r="CM249" s="510"/>
      <c r="CN249" s="510"/>
      <c r="CO249" s="510"/>
      <c r="CP249" s="510"/>
      <c r="CQ249" s="510"/>
      <c r="CR249" s="510"/>
      <c r="CS249" s="510"/>
      <c r="CT249" s="12"/>
    </row>
    <row r="250" spans="3:98" s="5" customFormat="1" ht="13" hidden="1" x14ac:dyDescent="0.3">
      <c r="C250" s="77" t="s">
        <v>38</v>
      </c>
      <c r="D250" s="55"/>
      <c r="E250" s="520"/>
      <c r="F250" s="520"/>
      <c r="G250" s="492">
        <f t="shared" ref="G250:BR250" si="122">SUM(G245,G247)-SUM(G244,G246,G248)</f>
        <v>0</v>
      </c>
      <c r="H250" s="492">
        <f t="shared" si="122"/>
        <v>0</v>
      </c>
      <c r="I250" s="492">
        <f t="shared" si="122"/>
        <v>0</v>
      </c>
      <c r="J250" s="492">
        <f t="shared" si="122"/>
        <v>0</v>
      </c>
      <c r="K250" s="492">
        <f t="shared" si="122"/>
        <v>0</v>
      </c>
      <c r="L250" s="492">
        <f t="shared" si="122"/>
        <v>0</v>
      </c>
      <c r="M250" s="492">
        <f t="shared" si="122"/>
        <v>0</v>
      </c>
      <c r="N250" s="492">
        <f t="shared" si="122"/>
        <v>0</v>
      </c>
      <c r="O250" s="492">
        <f t="shared" si="122"/>
        <v>0</v>
      </c>
      <c r="P250" s="492">
        <f t="shared" si="122"/>
        <v>0</v>
      </c>
      <c r="Q250" s="492">
        <f t="shared" si="122"/>
        <v>0</v>
      </c>
      <c r="R250" s="492">
        <f t="shared" si="122"/>
        <v>0</v>
      </c>
      <c r="S250" s="492">
        <f t="shared" si="122"/>
        <v>0</v>
      </c>
      <c r="T250" s="492">
        <f t="shared" si="122"/>
        <v>0</v>
      </c>
      <c r="U250" s="492">
        <f t="shared" si="122"/>
        <v>0</v>
      </c>
      <c r="V250" s="492">
        <f t="shared" si="122"/>
        <v>0</v>
      </c>
      <c r="W250" s="492">
        <f t="shared" si="122"/>
        <v>0</v>
      </c>
      <c r="X250" s="492">
        <f t="shared" si="122"/>
        <v>0</v>
      </c>
      <c r="Y250" s="492">
        <f t="shared" si="122"/>
        <v>0</v>
      </c>
      <c r="Z250" s="492">
        <f t="shared" si="122"/>
        <v>0</v>
      </c>
      <c r="AA250" s="492">
        <f t="shared" si="122"/>
        <v>0</v>
      </c>
      <c r="AB250" s="492">
        <f t="shared" si="122"/>
        <v>0</v>
      </c>
      <c r="AC250" s="492">
        <f t="shared" si="122"/>
        <v>0</v>
      </c>
      <c r="AD250" s="492">
        <f t="shared" si="122"/>
        <v>0</v>
      </c>
      <c r="AE250" s="492">
        <f t="shared" si="122"/>
        <v>0</v>
      </c>
      <c r="AF250" s="492">
        <f t="shared" si="122"/>
        <v>0</v>
      </c>
      <c r="AG250" s="492">
        <f t="shared" si="122"/>
        <v>0</v>
      </c>
      <c r="AH250" s="492">
        <f t="shared" si="122"/>
        <v>0</v>
      </c>
      <c r="AI250" s="492">
        <f t="shared" si="122"/>
        <v>0</v>
      </c>
      <c r="AJ250" s="492">
        <f t="shared" si="122"/>
        <v>0</v>
      </c>
      <c r="AK250" s="492">
        <f t="shared" si="122"/>
        <v>0</v>
      </c>
      <c r="AL250" s="492">
        <f t="shared" si="122"/>
        <v>0</v>
      </c>
      <c r="AM250" s="492">
        <f t="shared" si="122"/>
        <v>0</v>
      </c>
      <c r="AN250" s="492">
        <f t="shared" si="122"/>
        <v>0</v>
      </c>
      <c r="AO250" s="492">
        <f t="shared" si="122"/>
        <v>0</v>
      </c>
      <c r="AP250" s="492">
        <f t="shared" si="122"/>
        <v>0</v>
      </c>
      <c r="AQ250" s="492">
        <f t="shared" si="122"/>
        <v>0</v>
      </c>
      <c r="AR250" s="492">
        <f t="shared" si="122"/>
        <v>0</v>
      </c>
      <c r="AS250" s="492">
        <f t="shared" si="122"/>
        <v>0</v>
      </c>
      <c r="AT250" s="492">
        <f t="shared" si="122"/>
        <v>0</v>
      </c>
      <c r="AU250" s="492">
        <f t="shared" si="122"/>
        <v>0</v>
      </c>
      <c r="AV250" s="492">
        <f t="shared" si="122"/>
        <v>0</v>
      </c>
      <c r="AW250" s="492">
        <f t="shared" si="122"/>
        <v>0</v>
      </c>
      <c r="AX250" s="492">
        <f t="shared" si="122"/>
        <v>0</v>
      </c>
      <c r="AY250" s="492">
        <f t="shared" si="122"/>
        <v>0</v>
      </c>
      <c r="AZ250" s="492">
        <f t="shared" si="122"/>
        <v>0</v>
      </c>
      <c r="BA250" s="492">
        <f t="shared" si="122"/>
        <v>0</v>
      </c>
      <c r="BB250" s="492">
        <f t="shared" si="122"/>
        <v>0</v>
      </c>
      <c r="BC250" s="492">
        <f t="shared" si="122"/>
        <v>0</v>
      </c>
      <c r="BD250" s="492">
        <f t="shared" si="122"/>
        <v>0</v>
      </c>
      <c r="BE250" s="492">
        <f t="shared" si="122"/>
        <v>0</v>
      </c>
      <c r="BF250" s="492">
        <f t="shared" si="122"/>
        <v>0</v>
      </c>
      <c r="BG250" s="492">
        <f t="shared" si="122"/>
        <v>0</v>
      </c>
      <c r="BH250" s="492">
        <f t="shared" si="122"/>
        <v>0</v>
      </c>
      <c r="BI250" s="492">
        <f t="shared" si="122"/>
        <v>0</v>
      </c>
      <c r="BJ250" s="492">
        <f t="shared" si="122"/>
        <v>0</v>
      </c>
      <c r="BK250" s="492">
        <f t="shared" si="122"/>
        <v>0</v>
      </c>
      <c r="BL250" s="492">
        <f t="shared" si="122"/>
        <v>0</v>
      </c>
      <c r="BM250" s="492">
        <f t="shared" si="122"/>
        <v>0</v>
      </c>
      <c r="BN250" s="492">
        <f t="shared" si="122"/>
        <v>0</v>
      </c>
      <c r="BO250" s="492">
        <f t="shared" si="122"/>
        <v>0</v>
      </c>
      <c r="BP250" s="492">
        <f t="shared" si="122"/>
        <v>0</v>
      </c>
      <c r="BQ250" s="492">
        <f t="shared" si="122"/>
        <v>0</v>
      </c>
      <c r="BR250" s="492">
        <f t="shared" si="122"/>
        <v>0</v>
      </c>
      <c r="BS250" s="492">
        <f t="shared" ref="BS250:CS250" si="123">SUM(BS245,BS247)-SUM(BS244,BS246,BS248)</f>
        <v>0</v>
      </c>
      <c r="BT250" s="492">
        <f t="shared" si="123"/>
        <v>0</v>
      </c>
      <c r="BU250" s="492">
        <f t="shared" si="123"/>
        <v>0</v>
      </c>
      <c r="BV250" s="492">
        <f t="shared" si="123"/>
        <v>0</v>
      </c>
      <c r="BW250" s="492">
        <f t="shared" si="123"/>
        <v>0</v>
      </c>
      <c r="BX250" s="492">
        <f t="shared" si="123"/>
        <v>0</v>
      </c>
      <c r="BY250" s="492">
        <f t="shared" si="123"/>
        <v>0</v>
      </c>
      <c r="BZ250" s="492">
        <f t="shared" si="123"/>
        <v>0</v>
      </c>
      <c r="CA250" s="492">
        <f t="shared" si="123"/>
        <v>0</v>
      </c>
      <c r="CB250" s="492">
        <f t="shared" si="123"/>
        <v>0</v>
      </c>
      <c r="CC250" s="492">
        <f t="shared" si="123"/>
        <v>0</v>
      </c>
      <c r="CD250" s="492">
        <f t="shared" si="123"/>
        <v>0</v>
      </c>
      <c r="CE250" s="492">
        <f t="shared" si="123"/>
        <v>0</v>
      </c>
      <c r="CF250" s="492">
        <f t="shared" si="123"/>
        <v>0</v>
      </c>
      <c r="CG250" s="492">
        <f t="shared" si="123"/>
        <v>0</v>
      </c>
      <c r="CH250" s="492">
        <f t="shared" si="123"/>
        <v>0</v>
      </c>
      <c r="CI250" s="492">
        <f t="shared" si="123"/>
        <v>0</v>
      </c>
      <c r="CJ250" s="492">
        <f t="shared" si="123"/>
        <v>0</v>
      </c>
      <c r="CK250" s="492">
        <f t="shared" si="123"/>
        <v>0</v>
      </c>
      <c r="CL250" s="492">
        <f t="shared" si="123"/>
        <v>0</v>
      </c>
      <c r="CM250" s="492">
        <f t="shared" si="123"/>
        <v>0</v>
      </c>
      <c r="CN250" s="492">
        <f t="shared" si="123"/>
        <v>0</v>
      </c>
      <c r="CO250" s="492">
        <f t="shared" si="123"/>
        <v>0</v>
      </c>
      <c r="CP250" s="492">
        <f t="shared" si="123"/>
        <v>0</v>
      </c>
      <c r="CQ250" s="492">
        <f t="shared" si="123"/>
        <v>0</v>
      </c>
      <c r="CR250" s="492">
        <f t="shared" si="123"/>
        <v>0</v>
      </c>
      <c r="CS250" s="492">
        <f t="shared" si="123"/>
        <v>0</v>
      </c>
      <c r="CT250" s="13"/>
    </row>
    <row r="251" spans="3:98" s="5" customFormat="1" ht="13" hidden="1" x14ac:dyDescent="0.3">
      <c r="C251" s="77" t="s">
        <v>378</v>
      </c>
      <c r="D251" s="55"/>
      <c r="E251" s="690">
        <f>G250+NPV(G.Asm!$F$76,H250:INDEX(H250:CS250,RP))</f>
        <v>0</v>
      </c>
      <c r="F251" s="690"/>
      <c r="G251" s="495"/>
      <c r="H251" s="495"/>
      <c r="I251" s="495"/>
      <c r="J251" s="495"/>
      <c r="K251" s="495"/>
      <c r="L251" s="495"/>
      <c r="M251" s="495"/>
      <c r="N251" s="495"/>
      <c r="O251" s="495"/>
      <c r="P251" s="495"/>
      <c r="Q251" s="495"/>
      <c r="R251" s="495"/>
      <c r="S251" s="495"/>
      <c r="T251" s="495"/>
      <c r="U251" s="495"/>
      <c r="V251" s="495"/>
      <c r="W251" s="495"/>
      <c r="X251" s="495"/>
      <c r="Y251" s="495"/>
      <c r="Z251" s="495"/>
      <c r="AA251" s="495"/>
      <c r="AB251" s="495"/>
      <c r="AC251" s="495"/>
      <c r="AD251" s="495"/>
      <c r="AE251" s="495"/>
      <c r="AF251" s="495"/>
      <c r="AG251" s="495"/>
      <c r="AH251" s="495"/>
      <c r="AI251" s="495"/>
      <c r="AJ251" s="495"/>
      <c r="AK251" s="495"/>
      <c r="AL251" s="495"/>
      <c r="AM251" s="495"/>
      <c r="AN251" s="495"/>
      <c r="AO251" s="495"/>
      <c r="AP251" s="495"/>
      <c r="AQ251" s="495"/>
      <c r="AR251" s="495"/>
      <c r="AS251" s="495"/>
      <c r="AT251" s="495"/>
      <c r="AU251" s="495"/>
      <c r="AV251" s="495"/>
      <c r="AW251" s="495"/>
      <c r="AX251" s="495"/>
      <c r="AY251" s="495"/>
      <c r="AZ251" s="495"/>
      <c r="BA251" s="495"/>
      <c r="BB251" s="495"/>
      <c r="BC251" s="495"/>
      <c r="BD251" s="495"/>
      <c r="BE251" s="495"/>
      <c r="BF251" s="495"/>
      <c r="BG251" s="495"/>
      <c r="BH251" s="495"/>
      <c r="BI251" s="495"/>
      <c r="BJ251" s="495"/>
      <c r="BK251" s="495"/>
      <c r="BL251" s="495"/>
      <c r="BM251" s="495"/>
      <c r="BN251" s="495"/>
      <c r="BO251" s="495"/>
      <c r="BP251" s="495"/>
      <c r="BQ251" s="495"/>
      <c r="BR251" s="495"/>
      <c r="BS251" s="495"/>
      <c r="BT251" s="495"/>
      <c r="BU251" s="495"/>
      <c r="BV251" s="495"/>
      <c r="BW251" s="495"/>
      <c r="BX251" s="495"/>
      <c r="BY251" s="495"/>
      <c r="BZ251" s="495"/>
      <c r="CA251" s="495"/>
      <c r="CB251" s="495"/>
      <c r="CC251" s="495"/>
      <c r="CD251" s="495"/>
      <c r="CE251" s="495"/>
      <c r="CF251" s="495"/>
      <c r="CG251" s="495"/>
      <c r="CH251" s="495"/>
      <c r="CI251" s="495"/>
      <c r="CJ251" s="495"/>
      <c r="CK251" s="495"/>
      <c r="CL251" s="495"/>
      <c r="CM251" s="495"/>
      <c r="CN251" s="495"/>
      <c r="CO251" s="495"/>
      <c r="CP251" s="495"/>
      <c r="CQ251" s="495"/>
      <c r="CR251" s="495"/>
      <c r="CS251" s="495"/>
      <c r="CT251" s="13"/>
    </row>
    <row r="252" spans="3:98" s="5" customFormat="1" ht="13" hidden="1" x14ac:dyDescent="0.3">
      <c r="C252" s="77" t="s">
        <v>39</v>
      </c>
      <c r="D252" s="55"/>
      <c r="E252" s="691" t="str">
        <f>IF(ISERROR(IRR(G250:INDEX(G250:CS250,RP+1))),"No value",IRR(G250:INDEX(G250:CS250,RP+1)))</f>
        <v>No value</v>
      </c>
      <c r="F252" s="691"/>
      <c r="G252" s="528"/>
      <c r="H252" s="510"/>
      <c r="I252" s="495"/>
      <c r="J252" s="495"/>
      <c r="K252" s="495"/>
      <c r="L252" s="495"/>
      <c r="M252" s="495"/>
      <c r="N252" s="495"/>
      <c r="O252" s="495"/>
      <c r="P252" s="495"/>
      <c r="Q252" s="495"/>
      <c r="R252" s="495"/>
      <c r="S252" s="495"/>
      <c r="T252" s="495"/>
      <c r="U252" s="495"/>
      <c r="V252" s="495"/>
      <c r="W252" s="495"/>
      <c r="X252" s="495"/>
      <c r="Y252" s="495"/>
      <c r="Z252" s="495"/>
      <c r="AA252" s="495"/>
      <c r="AB252" s="495"/>
      <c r="AC252" s="495"/>
      <c r="AD252" s="495"/>
      <c r="AE252" s="495"/>
      <c r="AF252" s="495"/>
      <c r="AG252" s="495"/>
      <c r="AH252" s="495"/>
      <c r="AI252" s="495"/>
      <c r="AJ252" s="495"/>
      <c r="AK252" s="495"/>
      <c r="AL252" s="495"/>
      <c r="AM252" s="495"/>
      <c r="AN252" s="495"/>
      <c r="AO252" s="495"/>
      <c r="AP252" s="495"/>
      <c r="AQ252" s="495"/>
      <c r="AR252" s="495"/>
      <c r="AS252" s="495"/>
      <c r="AT252" s="495"/>
      <c r="AU252" s="495"/>
      <c r="AV252" s="495"/>
      <c r="AW252" s="495"/>
      <c r="AX252" s="495"/>
      <c r="AY252" s="495"/>
      <c r="AZ252" s="495"/>
      <c r="BA252" s="495"/>
      <c r="BB252" s="495"/>
      <c r="BC252" s="495"/>
      <c r="BD252" s="495"/>
      <c r="BE252" s="495"/>
      <c r="BF252" s="495"/>
      <c r="BG252" s="495"/>
      <c r="BH252" s="495"/>
      <c r="BI252" s="495"/>
      <c r="BJ252" s="495"/>
      <c r="BK252" s="495"/>
      <c r="BL252" s="495"/>
      <c r="BM252" s="495"/>
      <c r="BN252" s="495"/>
      <c r="BO252" s="495"/>
      <c r="BP252" s="495"/>
      <c r="BQ252" s="495"/>
      <c r="BR252" s="495"/>
      <c r="BS252" s="495"/>
      <c r="BT252" s="495"/>
      <c r="BU252" s="495"/>
      <c r="BV252" s="495"/>
      <c r="BW252" s="495"/>
      <c r="BX252" s="495"/>
      <c r="BY252" s="495"/>
      <c r="BZ252" s="495"/>
      <c r="CA252" s="495"/>
      <c r="CB252" s="495"/>
      <c r="CC252" s="495"/>
      <c r="CD252" s="495"/>
      <c r="CE252" s="495"/>
      <c r="CF252" s="495"/>
      <c r="CG252" s="495"/>
      <c r="CH252" s="495"/>
      <c r="CI252" s="495"/>
      <c r="CJ252" s="495"/>
      <c r="CK252" s="495"/>
      <c r="CL252" s="495"/>
      <c r="CM252" s="495"/>
      <c r="CN252" s="495"/>
      <c r="CO252" s="495"/>
      <c r="CP252" s="495"/>
      <c r="CQ252" s="495"/>
      <c r="CR252" s="495"/>
      <c r="CS252" s="495"/>
      <c r="CT252" s="13"/>
    </row>
    <row r="253" spans="3:98" s="5" customFormat="1" ht="13" hidden="1" x14ac:dyDescent="0.3">
      <c r="C253" s="51"/>
      <c r="D253" s="3"/>
      <c r="E253" s="519"/>
      <c r="F253" s="519"/>
      <c r="G253" s="510"/>
      <c r="H253" s="510"/>
      <c r="I253" s="510"/>
      <c r="J253" s="510"/>
      <c r="K253" s="510"/>
      <c r="L253" s="510"/>
      <c r="M253" s="510"/>
      <c r="N253" s="510"/>
      <c r="O253" s="510"/>
      <c r="P253" s="510"/>
      <c r="Q253" s="510"/>
      <c r="R253" s="510"/>
      <c r="S253" s="510"/>
      <c r="T253" s="510"/>
      <c r="U253" s="510"/>
      <c r="V253" s="510"/>
      <c r="W253" s="510"/>
      <c r="X253" s="510"/>
      <c r="Y253" s="510"/>
      <c r="Z253" s="510"/>
      <c r="AA253" s="510"/>
      <c r="AB253" s="510"/>
      <c r="AC253" s="510"/>
      <c r="AD253" s="510"/>
      <c r="AE253" s="510"/>
      <c r="AF253" s="510"/>
      <c r="AG253" s="510"/>
      <c r="AH253" s="510"/>
      <c r="AI253" s="510"/>
      <c r="AJ253" s="510"/>
      <c r="AK253" s="510"/>
      <c r="AL253" s="510"/>
      <c r="AM253" s="510"/>
      <c r="AN253" s="510"/>
      <c r="AO253" s="510"/>
      <c r="AP253" s="510"/>
      <c r="AQ253" s="510"/>
      <c r="AR253" s="510"/>
      <c r="AS253" s="510"/>
      <c r="AT253" s="510"/>
      <c r="AU253" s="510"/>
      <c r="AV253" s="510"/>
      <c r="AW253" s="510"/>
      <c r="AX253" s="510"/>
      <c r="AY253" s="510"/>
      <c r="AZ253" s="510"/>
      <c r="BA253" s="510"/>
      <c r="BB253" s="510"/>
      <c r="BC253" s="510"/>
      <c r="BD253" s="510"/>
      <c r="BE253" s="510"/>
      <c r="BF253" s="510"/>
      <c r="BG253" s="510"/>
      <c r="BH253" s="510"/>
      <c r="BI253" s="510"/>
      <c r="BJ253" s="510"/>
      <c r="BK253" s="510"/>
      <c r="BL253" s="510"/>
      <c r="BM253" s="510"/>
      <c r="BN253" s="510"/>
      <c r="BO253" s="510"/>
      <c r="BP253" s="510"/>
      <c r="BQ253" s="510"/>
      <c r="BR253" s="510"/>
      <c r="BS253" s="510"/>
      <c r="BT253" s="510"/>
      <c r="BU253" s="510"/>
      <c r="BV253" s="510"/>
      <c r="BW253" s="510"/>
      <c r="BX253" s="510"/>
      <c r="BY253" s="510"/>
      <c r="BZ253" s="510"/>
      <c r="CA253" s="510"/>
      <c r="CB253" s="510"/>
      <c r="CC253" s="510"/>
      <c r="CD253" s="510"/>
      <c r="CE253" s="510"/>
      <c r="CF253" s="510"/>
      <c r="CG253" s="510"/>
      <c r="CH253" s="510"/>
      <c r="CI253" s="510"/>
      <c r="CJ253" s="510"/>
      <c r="CK253" s="510"/>
      <c r="CL253" s="510"/>
      <c r="CM253" s="510"/>
      <c r="CN253" s="510"/>
      <c r="CO253" s="510"/>
      <c r="CP253" s="510"/>
      <c r="CQ253" s="510"/>
      <c r="CR253" s="510"/>
      <c r="CS253" s="510"/>
      <c r="CT253" s="12"/>
    </row>
    <row r="254" spans="3:98" customFormat="1" hidden="1" x14ac:dyDescent="0.35">
      <c r="C254" s="92" t="s">
        <v>264</v>
      </c>
      <c r="D254" s="3"/>
      <c r="E254" s="497"/>
      <c r="F254" s="497"/>
      <c r="G254" s="498"/>
      <c r="H254" s="498"/>
      <c r="I254" s="498"/>
      <c r="J254" s="498"/>
      <c r="K254" s="498"/>
      <c r="L254" s="498"/>
      <c r="M254" s="498"/>
      <c r="N254" s="498"/>
      <c r="O254" s="498"/>
      <c r="P254" s="498"/>
      <c r="Q254" s="498"/>
      <c r="R254" s="498"/>
      <c r="S254" s="498"/>
      <c r="T254" s="498"/>
      <c r="U254" s="498"/>
      <c r="V254" s="498"/>
      <c r="W254" s="498"/>
      <c r="X254" s="498"/>
      <c r="Y254" s="498"/>
      <c r="Z254" s="498"/>
      <c r="AA254" s="498"/>
      <c r="AB254" s="498"/>
      <c r="AC254" s="498"/>
      <c r="AD254" s="498"/>
      <c r="AE254" s="498"/>
      <c r="AF254" s="498"/>
      <c r="AG254" s="498"/>
      <c r="AH254" s="498"/>
      <c r="AI254" s="498"/>
      <c r="AJ254" s="498"/>
      <c r="AK254" s="498"/>
      <c r="AL254" s="498"/>
      <c r="AM254" s="498"/>
      <c r="AN254" s="498"/>
      <c r="AO254" s="498"/>
      <c r="AP254" s="498"/>
      <c r="AQ254" s="498"/>
      <c r="AR254" s="498"/>
      <c r="AS254" s="498"/>
      <c r="AT254" s="498"/>
      <c r="AU254" s="498"/>
      <c r="AV254" s="498"/>
      <c r="AW254" s="498"/>
      <c r="AX254" s="498"/>
      <c r="AY254" s="498"/>
      <c r="AZ254" s="498"/>
      <c r="BA254" s="498"/>
      <c r="BB254" s="498"/>
      <c r="BC254" s="498"/>
      <c r="BD254" s="498"/>
      <c r="BE254" s="498"/>
      <c r="BF254" s="498"/>
      <c r="BG254" s="498"/>
      <c r="BH254" s="498"/>
      <c r="BI254" s="498"/>
      <c r="BJ254" s="498"/>
      <c r="BK254" s="498"/>
      <c r="BL254" s="498"/>
      <c r="BM254" s="498"/>
      <c r="BN254" s="498"/>
      <c r="BO254" s="498"/>
      <c r="BP254" s="498"/>
      <c r="BQ254" s="498"/>
      <c r="BR254" s="498"/>
      <c r="BS254" s="498"/>
      <c r="BT254" s="498"/>
      <c r="BU254" s="498"/>
      <c r="BV254" s="498"/>
      <c r="BW254" s="498"/>
      <c r="BX254" s="498"/>
      <c r="BY254" s="498"/>
      <c r="BZ254" s="498"/>
      <c r="CA254" s="498"/>
      <c r="CB254" s="498"/>
      <c r="CC254" s="498"/>
      <c r="CD254" s="498"/>
      <c r="CE254" s="498"/>
      <c r="CF254" s="498"/>
      <c r="CG254" s="498"/>
      <c r="CH254" s="498"/>
      <c r="CI254" s="498"/>
      <c r="CJ254" s="498"/>
      <c r="CK254" s="498"/>
      <c r="CL254" s="498"/>
      <c r="CM254" s="498"/>
      <c r="CN254" s="498"/>
      <c r="CO254" s="498"/>
      <c r="CP254" s="498"/>
      <c r="CQ254" s="498"/>
      <c r="CR254" s="498"/>
      <c r="CS254" s="498"/>
    </row>
    <row r="255" spans="3:98" hidden="1" x14ac:dyDescent="0.35">
      <c r="C255" s="68" t="str">
        <f>"VAT of "&amp;C244</f>
        <v>VAT of A. Total investment costs</v>
      </c>
      <c r="E255" s="505">
        <f>G255+NPV(G.Asm!$F$76,H255:INDEX(H255:CS255,RP))</f>
        <v>0</v>
      </c>
      <c r="F255" s="505">
        <f>SUMIF($G$4:$CS$4,"&lt;="&amp;RP,G255:CS255)</f>
        <v>0</v>
      </c>
      <c r="G255" s="508">
        <f>G244*G.Asm!$F$38*G$152</f>
        <v>0</v>
      </c>
      <c r="H255" s="66">
        <f>H244*G.Asm!$F$38*H$152</f>
        <v>0</v>
      </c>
      <c r="I255" s="66">
        <f>I244*G.Asm!$F$38*I$152</f>
        <v>0</v>
      </c>
      <c r="J255" s="66">
        <f>J244*G.Asm!$F$38*J$152</f>
        <v>0</v>
      </c>
      <c r="K255" s="66">
        <f>K244*G.Asm!$F$38*K$152</f>
        <v>0</v>
      </c>
      <c r="L255" s="66">
        <f>L244*G.Asm!$F$38*L$152</f>
        <v>0</v>
      </c>
      <c r="M255" s="66">
        <f>M244*G.Asm!$F$38*M$152</f>
        <v>0</v>
      </c>
      <c r="N255" s="66">
        <f>N244*G.Asm!$F$38*N$152</f>
        <v>0</v>
      </c>
      <c r="O255" s="66">
        <f>O244*G.Asm!$F$38*O$152</f>
        <v>0</v>
      </c>
      <c r="P255" s="66">
        <f>P244*G.Asm!$F$38*P$152</f>
        <v>0</v>
      </c>
      <c r="Q255" s="66">
        <f>Q244*G.Asm!$F$38*Q$152</f>
        <v>0</v>
      </c>
      <c r="R255" s="66">
        <f>R244*G.Asm!$F$38*R$152</f>
        <v>0</v>
      </c>
      <c r="S255" s="66">
        <f>S244*G.Asm!$F$38*S$152</f>
        <v>0</v>
      </c>
      <c r="T255" s="66">
        <f>T244*G.Asm!$F$38*T$152</f>
        <v>0</v>
      </c>
      <c r="U255" s="66">
        <f>U244*G.Asm!$F$38*U$152</f>
        <v>0</v>
      </c>
      <c r="V255" s="66">
        <f>V244*G.Asm!$F$38*V$152</f>
        <v>0</v>
      </c>
      <c r="W255" s="66">
        <f>W244*G.Asm!$F$38*W$152</f>
        <v>0</v>
      </c>
      <c r="X255" s="66">
        <f>X244*G.Asm!$F$38*X$152</f>
        <v>0</v>
      </c>
      <c r="Y255" s="66">
        <f>Y244*G.Asm!$F$38*Y$152</f>
        <v>0</v>
      </c>
      <c r="Z255" s="66">
        <f>Z244*G.Asm!$F$38*Z$152</f>
        <v>0</v>
      </c>
      <c r="AA255" s="66">
        <f>AA244*G.Asm!$F$38*AA$152</f>
        <v>0</v>
      </c>
      <c r="AB255" s="66">
        <f>AB244*G.Asm!$F$38*AB$152</f>
        <v>0</v>
      </c>
      <c r="AC255" s="66">
        <f>AC244*G.Asm!$F$38*AC$152</f>
        <v>0</v>
      </c>
      <c r="AD255" s="66">
        <f>AD244*G.Asm!$F$38*AD$152</f>
        <v>0</v>
      </c>
      <c r="AE255" s="66">
        <f>AE244*G.Asm!$F$38*AE$152</f>
        <v>0</v>
      </c>
      <c r="AF255" s="66">
        <f>AF244*G.Asm!$F$38*AF$152</f>
        <v>0</v>
      </c>
      <c r="AG255" s="66">
        <f>AG244*G.Asm!$F$38*AG$152</f>
        <v>0</v>
      </c>
      <c r="AH255" s="66">
        <f>AH244*G.Asm!$F$38*AH$152</f>
        <v>0</v>
      </c>
      <c r="AI255" s="66">
        <f>AI244*G.Asm!$F$38*AI$152</f>
        <v>0</v>
      </c>
      <c r="AJ255" s="66">
        <f>AJ244*G.Asm!$F$38*AJ$152</f>
        <v>0</v>
      </c>
      <c r="AK255" s="66">
        <f>AK244*G.Asm!$F$38*AK$152</f>
        <v>0</v>
      </c>
      <c r="AL255" s="66">
        <f>AL244*G.Asm!$F$38*AL$152</f>
        <v>0</v>
      </c>
      <c r="AM255" s="66">
        <f>AM244*G.Asm!$F$38*AM$152</f>
        <v>0</v>
      </c>
      <c r="AN255" s="66">
        <f>AN244*G.Asm!$F$38*AN$152</f>
        <v>0</v>
      </c>
      <c r="AO255" s="66">
        <f>AO244*G.Asm!$F$38*AO$152</f>
        <v>0</v>
      </c>
      <c r="AP255" s="66">
        <f>AP244*G.Asm!$F$38*AP$152</f>
        <v>0</v>
      </c>
      <c r="AQ255" s="66">
        <f>AQ244*G.Asm!$F$38*AQ$152</f>
        <v>0</v>
      </c>
      <c r="AR255" s="66">
        <f>AR244*G.Asm!$F$38*AR$152</f>
        <v>0</v>
      </c>
      <c r="AS255" s="66">
        <f>AS244*G.Asm!$F$38*AS$152</f>
        <v>0</v>
      </c>
      <c r="AT255" s="66">
        <f>AT244*G.Asm!$F$38*AT$152</f>
        <v>0</v>
      </c>
      <c r="AU255" s="66">
        <f>AU244*G.Asm!$F$38*AU$152</f>
        <v>0</v>
      </c>
      <c r="AV255" s="66">
        <f>AV244*G.Asm!$F$38*AV$152</f>
        <v>0</v>
      </c>
      <c r="AW255" s="66">
        <f>AW244*G.Asm!$F$38*AW$152</f>
        <v>0</v>
      </c>
      <c r="AX255" s="66">
        <f>AX244*G.Asm!$F$38*AX$152</f>
        <v>0</v>
      </c>
      <c r="AY255" s="66">
        <f>AY244*G.Asm!$F$38*AY$152</f>
        <v>0</v>
      </c>
      <c r="AZ255" s="66">
        <f>AZ244*G.Asm!$F$38*AZ$152</f>
        <v>0</v>
      </c>
      <c r="BA255" s="66">
        <f>BA244*G.Asm!$F$38*BA$152</f>
        <v>0</v>
      </c>
      <c r="BB255" s="66">
        <f>BB244*G.Asm!$F$38*BB$152</f>
        <v>0</v>
      </c>
      <c r="BC255" s="66">
        <f>BC244*G.Asm!$F$38*BC$152</f>
        <v>0</v>
      </c>
      <c r="BD255" s="66">
        <f>BD244*G.Asm!$F$38*BD$152</f>
        <v>0</v>
      </c>
      <c r="BE255" s="66">
        <f>BE244*G.Asm!$F$38*BE$152</f>
        <v>0</v>
      </c>
      <c r="BF255" s="66">
        <f>BF244*G.Asm!$F$38*BF$152</f>
        <v>0</v>
      </c>
      <c r="BG255" s="66">
        <f>BG244*G.Asm!$F$38*BG$152</f>
        <v>0</v>
      </c>
      <c r="BH255" s="66">
        <f>BH244*G.Asm!$F$38*BH$152</f>
        <v>0</v>
      </c>
      <c r="BI255" s="66">
        <f>BI244*G.Asm!$F$38*BI$152</f>
        <v>0</v>
      </c>
      <c r="BJ255" s="66">
        <f>BJ244*G.Asm!$F$38*BJ$152</f>
        <v>0</v>
      </c>
      <c r="BK255" s="66">
        <f>BK244*G.Asm!$F$38*BK$152</f>
        <v>0</v>
      </c>
      <c r="BL255" s="66">
        <f>BL244*G.Asm!$F$38*BL$152</f>
        <v>0</v>
      </c>
      <c r="BM255" s="66">
        <f>BM244*G.Asm!$F$38*BM$152</f>
        <v>0</v>
      </c>
      <c r="BN255" s="66">
        <f>BN244*G.Asm!$F$38*BN$152</f>
        <v>0</v>
      </c>
      <c r="BO255" s="66">
        <f>BO244*G.Asm!$F$38*BO$152</f>
        <v>0</v>
      </c>
      <c r="BP255" s="66">
        <f>BP244*G.Asm!$F$38*BP$152</f>
        <v>0</v>
      </c>
      <c r="BQ255" s="66">
        <f>BQ244*G.Asm!$F$38*BQ$152</f>
        <v>0</v>
      </c>
      <c r="BR255" s="66">
        <f>BR244*G.Asm!$F$38*BR$152</f>
        <v>0</v>
      </c>
      <c r="BS255" s="66">
        <f>BS244*G.Asm!$F$38*BS$152</f>
        <v>0</v>
      </c>
      <c r="BT255" s="66">
        <f>BT244*G.Asm!$F$38*BT$152</f>
        <v>0</v>
      </c>
      <c r="BU255" s="66">
        <f>BU244*G.Asm!$F$38*BU$152</f>
        <v>0</v>
      </c>
      <c r="BV255" s="66">
        <f>BV244*G.Asm!$F$38*BV$152</f>
        <v>0</v>
      </c>
      <c r="BW255" s="66">
        <f>BW244*G.Asm!$F$38*BW$152</f>
        <v>0</v>
      </c>
      <c r="BX255" s="66">
        <f>BX244*G.Asm!$F$38*BX$152</f>
        <v>0</v>
      </c>
      <c r="BY255" s="66">
        <f>BY244*G.Asm!$F$38*BY$152</f>
        <v>0</v>
      </c>
      <c r="BZ255" s="66">
        <f>BZ244*G.Asm!$F$38*BZ$152</f>
        <v>0</v>
      </c>
      <c r="CA255" s="66">
        <f>CA244*G.Asm!$F$38*CA$152</f>
        <v>0</v>
      </c>
      <c r="CB255" s="66">
        <f>CB244*G.Asm!$F$38*CB$152</f>
        <v>0</v>
      </c>
      <c r="CC255" s="66">
        <f>CC244*G.Asm!$F$38*CC$152</f>
        <v>0</v>
      </c>
      <c r="CD255" s="66">
        <f>CD244*G.Asm!$F$38*CD$152</f>
        <v>0</v>
      </c>
      <c r="CE255" s="66">
        <f>CE244*G.Asm!$F$38*CE$152</f>
        <v>0</v>
      </c>
      <c r="CF255" s="66">
        <f>CF244*G.Asm!$F$38*CF$152</f>
        <v>0</v>
      </c>
      <c r="CG255" s="66">
        <f>CG244*G.Asm!$F$38*CG$152</f>
        <v>0</v>
      </c>
      <c r="CH255" s="66">
        <f>CH244*G.Asm!$F$38*CH$152</f>
        <v>0</v>
      </c>
      <c r="CI255" s="66">
        <f>CI244*G.Asm!$F$38*CI$152</f>
        <v>0</v>
      </c>
      <c r="CJ255" s="66">
        <f>CJ244*G.Asm!$F$38*CJ$152</f>
        <v>0</v>
      </c>
      <c r="CK255" s="66">
        <f>CK244*G.Asm!$F$38*CK$152</f>
        <v>0</v>
      </c>
      <c r="CL255" s="66">
        <f>CL244*G.Asm!$F$38*CL$152</f>
        <v>0</v>
      </c>
      <c r="CM255" s="66">
        <f>CM244*G.Asm!$F$38*CM$152</f>
        <v>0</v>
      </c>
      <c r="CN255" s="66">
        <f>CN244*G.Asm!$F$38*CN$152</f>
        <v>0</v>
      </c>
      <c r="CO255" s="66">
        <f>CO244*G.Asm!$F$38*CO$152</f>
        <v>0</v>
      </c>
      <c r="CP255" s="66">
        <f>CP244*G.Asm!$F$38*CP$152</f>
        <v>0</v>
      </c>
      <c r="CQ255" s="66">
        <f>CQ244*G.Asm!$F$38*CQ$152</f>
        <v>0</v>
      </c>
      <c r="CR255" s="66">
        <f>CR244*G.Asm!$F$38*CR$152</f>
        <v>0</v>
      </c>
      <c r="CS255" s="66">
        <f>CS244*G.Asm!$F$38*CS$152</f>
        <v>0</v>
      </c>
    </row>
    <row r="256" spans="3:98" hidden="1" x14ac:dyDescent="0.35">
      <c r="C256" s="68" t="str">
        <f>"VAT of "&amp;C245</f>
        <v>VAT of B. Residual value</v>
      </c>
      <c r="E256" s="505">
        <f>G256+NPV(G.Asm!$F$76,H256:INDEX(H256:CS256,RP))</f>
        <v>0</v>
      </c>
      <c r="F256" s="505">
        <f>SUMIF($G$4:$CS$4,"&lt;="&amp;RP,G256:CS256)</f>
        <v>0</v>
      </c>
      <c r="G256" s="508">
        <f>IF($C$38="Depreciation",G245*G.Asm!$F$38*G$152,0)</f>
        <v>0</v>
      </c>
      <c r="H256" s="66">
        <f>IF($C$38="Depreciation",H245*G.Asm!$F$38*H$152,0)</f>
        <v>0</v>
      </c>
      <c r="I256" s="66">
        <f>IF($C$38="Depreciation",I245*G.Asm!$F$38*I$152,0)</f>
        <v>0</v>
      </c>
      <c r="J256" s="66">
        <f>IF($C$38="Depreciation",J245*G.Asm!$F$38*J$152,0)</f>
        <v>0</v>
      </c>
      <c r="K256" s="66">
        <f>IF($C$38="Depreciation",K245*G.Asm!$F$38*K$152,0)</f>
        <v>0</v>
      </c>
      <c r="L256" s="66">
        <f>IF($C$38="Depreciation",L245*G.Asm!$F$38*L$152,0)</f>
        <v>0</v>
      </c>
      <c r="M256" s="66">
        <f>IF($C$38="Depreciation",M245*G.Asm!$F$38*M$152,0)</f>
        <v>0</v>
      </c>
      <c r="N256" s="66">
        <f>IF($C$38="Depreciation",N245*G.Asm!$F$38*N$152,0)</f>
        <v>0</v>
      </c>
      <c r="O256" s="66">
        <f>IF($C$38="Depreciation",O245*G.Asm!$F$38*O$152,0)</f>
        <v>0</v>
      </c>
      <c r="P256" s="66">
        <f>IF($C$38="Depreciation",P245*G.Asm!$F$38*P$152,0)</f>
        <v>0</v>
      </c>
      <c r="Q256" s="66">
        <f>IF($C$38="Depreciation",Q245*G.Asm!$F$38*Q$152,0)</f>
        <v>0</v>
      </c>
      <c r="R256" s="66">
        <f>IF($C$38="Depreciation",R245*G.Asm!$F$38*R$152,0)</f>
        <v>0</v>
      </c>
      <c r="S256" s="66">
        <f>IF($C$38="Depreciation",S245*G.Asm!$F$38*S$152,0)</f>
        <v>0</v>
      </c>
      <c r="T256" s="66">
        <f>IF($C$38="Depreciation",T245*G.Asm!$F$38*T$152,0)</f>
        <v>0</v>
      </c>
      <c r="U256" s="66">
        <f>IF($C$38="Depreciation",U245*G.Asm!$F$38*U$152,0)</f>
        <v>0</v>
      </c>
      <c r="V256" s="66">
        <f>IF($C$38="Depreciation",V245*G.Asm!$F$38*V$152,0)</f>
        <v>0</v>
      </c>
      <c r="W256" s="66">
        <f>IF($C$38="Depreciation",W245*G.Asm!$F$38*W$152,0)</f>
        <v>0</v>
      </c>
      <c r="X256" s="66">
        <f>IF($C$38="Depreciation",X245*G.Asm!$F$38*X$152,0)</f>
        <v>0</v>
      </c>
      <c r="Y256" s="66">
        <f>IF($C$38="Depreciation",Y245*G.Asm!$F$38*Y$152,0)</f>
        <v>0</v>
      </c>
      <c r="Z256" s="66">
        <f>IF($C$38="Depreciation",Z245*G.Asm!$F$38*Z$152,0)</f>
        <v>0</v>
      </c>
      <c r="AA256" s="66">
        <f>IF($C$38="Depreciation",AA245*G.Asm!$F$38*AA$152,0)</f>
        <v>0</v>
      </c>
      <c r="AB256" s="66">
        <f>IF($C$38="Depreciation",AB245*G.Asm!$F$38*AB$152,0)</f>
        <v>0</v>
      </c>
      <c r="AC256" s="66">
        <f>IF($C$38="Depreciation",AC245*G.Asm!$F$38*AC$152,0)</f>
        <v>0</v>
      </c>
      <c r="AD256" s="66">
        <f>IF($C$38="Depreciation",AD245*G.Asm!$F$38*AD$152,0)</f>
        <v>0</v>
      </c>
      <c r="AE256" s="66">
        <f>IF($C$38="Depreciation",AE245*G.Asm!$F$38*AE$152,0)</f>
        <v>0</v>
      </c>
      <c r="AF256" s="66">
        <f>IF($C$38="Depreciation",AF245*G.Asm!$F$38*AF$152,0)</f>
        <v>0</v>
      </c>
      <c r="AG256" s="66">
        <f>IF($C$38="Depreciation",AG245*G.Asm!$F$38*AG$152,0)</f>
        <v>0</v>
      </c>
      <c r="AH256" s="66">
        <f>IF($C$38="Depreciation",AH245*G.Asm!$F$38*AH$152,0)</f>
        <v>0</v>
      </c>
      <c r="AI256" s="66">
        <f>IF($C$38="Depreciation",AI245*G.Asm!$F$38*AI$152,0)</f>
        <v>0</v>
      </c>
      <c r="AJ256" s="66">
        <f>IF($C$38="Depreciation",AJ245*G.Asm!$F$38*AJ$152,0)</f>
        <v>0</v>
      </c>
      <c r="AK256" s="66">
        <f>IF($C$38="Depreciation",AK245*G.Asm!$F$38*AK$152,0)</f>
        <v>0</v>
      </c>
      <c r="AL256" s="66">
        <f>IF($C$38="Depreciation",AL245*G.Asm!$F$38*AL$152,0)</f>
        <v>0</v>
      </c>
      <c r="AM256" s="66">
        <f>IF($C$38="Depreciation",AM245*G.Asm!$F$38*AM$152,0)</f>
        <v>0</v>
      </c>
      <c r="AN256" s="66">
        <f>IF($C$38="Depreciation",AN245*G.Asm!$F$38*AN$152,0)</f>
        <v>0</v>
      </c>
      <c r="AO256" s="66">
        <f>IF($C$38="Depreciation",AO245*G.Asm!$F$38*AO$152,0)</f>
        <v>0</v>
      </c>
      <c r="AP256" s="66">
        <f>IF($C$38="Depreciation",AP245*G.Asm!$F$38*AP$152,0)</f>
        <v>0</v>
      </c>
      <c r="AQ256" s="66">
        <f>IF($C$38="Depreciation",AQ245*G.Asm!$F$38*AQ$152,0)</f>
        <v>0</v>
      </c>
      <c r="AR256" s="66">
        <f>IF($C$38="Depreciation",AR245*G.Asm!$F$38*AR$152,0)</f>
        <v>0</v>
      </c>
      <c r="AS256" s="66">
        <f>IF($C$38="Depreciation",AS245*G.Asm!$F$38*AS$152,0)</f>
        <v>0</v>
      </c>
      <c r="AT256" s="66">
        <f>IF($C$38="Depreciation",AT245*G.Asm!$F$38*AT$152,0)</f>
        <v>0</v>
      </c>
      <c r="AU256" s="66">
        <f>IF($C$38="Depreciation",AU245*G.Asm!$F$38*AU$152,0)</f>
        <v>0</v>
      </c>
      <c r="AV256" s="66">
        <f>IF($C$38="Depreciation",AV245*G.Asm!$F$38*AV$152,0)</f>
        <v>0</v>
      </c>
      <c r="AW256" s="66">
        <f>IF($C$38="Depreciation",AW245*G.Asm!$F$38*AW$152,0)</f>
        <v>0</v>
      </c>
      <c r="AX256" s="66">
        <f>IF($C$38="Depreciation",AX245*G.Asm!$F$38*AX$152,0)</f>
        <v>0</v>
      </c>
      <c r="AY256" s="66">
        <f>IF($C$38="Depreciation",AY245*G.Asm!$F$38*AY$152,0)</f>
        <v>0</v>
      </c>
      <c r="AZ256" s="66">
        <f>IF($C$38="Depreciation",AZ245*G.Asm!$F$38*AZ$152,0)</f>
        <v>0</v>
      </c>
      <c r="BA256" s="66">
        <f>IF($C$38="Depreciation",BA245*G.Asm!$F$38*BA$152,0)</f>
        <v>0</v>
      </c>
      <c r="BB256" s="66">
        <f>IF($C$38="Depreciation",BB245*G.Asm!$F$38*BB$152,0)</f>
        <v>0</v>
      </c>
      <c r="BC256" s="66">
        <f>IF($C$38="Depreciation",BC245*G.Asm!$F$38*BC$152,0)</f>
        <v>0</v>
      </c>
      <c r="BD256" s="66">
        <f>IF($C$38="Depreciation",BD245*G.Asm!$F$38*BD$152,0)</f>
        <v>0</v>
      </c>
      <c r="BE256" s="66">
        <f>IF($C$38="Depreciation",BE245*G.Asm!$F$38*BE$152,0)</f>
        <v>0</v>
      </c>
      <c r="BF256" s="66">
        <f>IF($C$38="Depreciation",BF245*G.Asm!$F$38*BF$152,0)</f>
        <v>0</v>
      </c>
      <c r="BG256" s="66">
        <f>IF($C$38="Depreciation",BG245*G.Asm!$F$38*BG$152,0)</f>
        <v>0</v>
      </c>
      <c r="BH256" s="66">
        <f>IF($C$38="Depreciation",BH245*G.Asm!$F$38*BH$152,0)</f>
        <v>0</v>
      </c>
      <c r="BI256" s="66">
        <f>IF($C$38="Depreciation",BI245*G.Asm!$F$38*BI$152,0)</f>
        <v>0</v>
      </c>
      <c r="BJ256" s="66">
        <f>IF($C$38="Depreciation",BJ245*G.Asm!$F$38*BJ$152,0)</f>
        <v>0</v>
      </c>
      <c r="BK256" s="66">
        <f>IF($C$38="Depreciation",BK245*G.Asm!$F$38*BK$152,0)</f>
        <v>0</v>
      </c>
      <c r="BL256" s="66">
        <f>IF($C$38="Depreciation",BL245*G.Asm!$F$38*BL$152,0)</f>
        <v>0</v>
      </c>
      <c r="BM256" s="66">
        <f>IF($C$38="Depreciation",BM245*G.Asm!$F$38*BM$152,0)</f>
        <v>0</v>
      </c>
      <c r="BN256" s="66">
        <f>IF($C$38="Depreciation",BN245*G.Asm!$F$38*BN$152,0)</f>
        <v>0</v>
      </c>
      <c r="BO256" s="66">
        <f>IF($C$38="Depreciation",BO245*G.Asm!$F$38*BO$152,0)</f>
        <v>0</v>
      </c>
      <c r="BP256" s="66">
        <f>IF($C$38="Depreciation",BP245*G.Asm!$F$38*BP$152,0)</f>
        <v>0</v>
      </c>
      <c r="BQ256" s="66">
        <f>IF($C$38="Depreciation",BQ245*G.Asm!$F$38*BQ$152,0)</f>
        <v>0</v>
      </c>
      <c r="BR256" s="66">
        <f>IF($C$38="Depreciation",BR245*G.Asm!$F$38*BR$152,0)</f>
        <v>0</v>
      </c>
      <c r="BS256" s="66">
        <f>IF($C$38="Depreciation",BS245*G.Asm!$F$38*BS$152,0)</f>
        <v>0</v>
      </c>
      <c r="BT256" s="66">
        <f>IF($C$38="Depreciation",BT245*G.Asm!$F$38*BT$152,0)</f>
        <v>0</v>
      </c>
      <c r="BU256" s="66">
        <f>IF($C$38="Depreciation",BU245*G.Asm!$F$38*BU$152,0)</f>
        <v>0</v>
      </c>
      <c r="BV256" s="66">
        <f>IF($C$38="Depreciation",BV245*G.Asm!$F$38*BV$152,0)</f>
        <v>0</v>
      </c>
      <c r="BW256" s="66">
        <f>IF($C$38="Depreciation",BW245*G.Asm!$F$38*BW$152,0)</f>
        <v>0</v>
      </c>
      <c r="BX256" s="66">
        <f>IF($C$38="Depreciation",BX245*G.Asm!$F$38*BX$152,0)</f>
        <v>0</v>
      </c>
      <c r="BY256" s="66">
        <f>IF($C$38="Depreciation",BY245*G.Asm!$F$38*BY$152,0)</f>
        <v>0</v>
      </c>
      <c r="BZ256" s="66">
        <f>IF($C$38="Depreciation",BZ245*G.Asm!$F$38*BZ$152,0)</f>
        <v>0</v>
      </c>
      <c r="CA256" s="66">
        <f>IF($C$38="Depreciation",CA245*G.Asm!$F$38*CA$152,0)</f>
        <v>0</v>
      </c>
      <c r="CB256" s="66">
        <f>IF($C$38="Depreciation",CB245*G.Asm!$F$38*CB$152,0)</f>
        <v>0</v>
      </c>
      <c r="CC256" s="66">
        <f>IF($C$38="Depreciation",CC245*G.Asm!$F$38*CC$152,0)</f>
        <v>0</v>
      </c>
      <c r="CD256" s="66">
        <f>IF($C$38="Depreciation",CD245*G.Asm!$F$38*CD$152,0)</f>
        <v>0</v>
      </c>
      <c r="CE256" s="66">
        <f>IF($C$38="Depreciation",CE245*G.Asm!$F$38*CE$152,0)</f>
        <v>0</v>
      </c>
      <c r="CF256" s="66">
        <f>IF($C$38="Depreciation",CF245*G.Asm!$F$38*CF$152,0)</f>
        <v>0</v>
      </c>
      <c r="CG256" s="66">
        <f>IF($C$38="Depreciation",CG245*G.Asm!$F$38*CG$152,0)</f>
        <v>0</v>
      </c>
      <c r="CH256" s="66">
        <f>IF($C$38="Depreciation",CH245*G.Asm!$F$38*CH$152,0)</f>
        <v>0</v>
      </c>
      <c r="CI256" s="66">
        <f>IF($C$38="Depreciation",CI245*G.Asm!$F$38*CI$152,0)</f>
        <v>0</v>
      </c>
      <c r="CJ256" s="66">
        <f>IF($C$38="Depreciation",CJ245*G.Asm!$F$38*CJ$152,0)</f>
        <v>0</v>
      </c>
      <c r="CK256" s="66">
        <f>IF($C$38="Depreciation",CK245*G.Asm!$F$38*CK$152,0)</f>
        <v>0</v>
      </c>
      <c r="CL256" s="66">
        <f>IF($C$38="Depreciation",CL245*G.Asm!$F$38*CL$152,0)</f>
        <v>0</v>
      </c>
      <c r="CM256" s="66">
        <f>IF($C$38="Depreciation",CM245*G.Asm!$F$38*CM$152,0)</f>
        <v>0</v>
      </c>
      <c r="CN256" s="66">
        <f>IF($C$38="Depreciation",CN245*G.Asm!$F$38*CN$152,0)</f>
        <v>0</v>
      </c>
      <c r="CO256" s="66">
        <f>IF($C$38="Depreciation",CO245*G.Asm!$F$38*CO$152,0)</f>
        <v>0</v>
      </c>
      <c r="CP256" s="66">
        <f>IF($C$38="Depreciation",CP245*G.Asm!$F$38*CP$152,0)</f>
        <v>0</v>
      </c>
      <c r="CQ256" s="66">
        <f>IF($C$38="Depreciation",CQ245*G.Asm!$F$38*CQ$152,0)</f>
        <v>0</v>
      </c>
      <c r="CR256" s="66">
        <f>IF($C$38="Depreciation",CR245*G.Asm!$F$38*CR$152,0)</f>
        <v>0</v>
      </c>
      <c r="CS256" s="66">
        <f>IF($C$38="Depreciation",CS245*G.Asm!$F$38*CS$152,0)</f>
        <v>0</v>
      </c>
    </row>
    <row r="257" spans="3:102" hidden="1" x14ac:dyDescent="0.35">
      <c r="C257" s="68" t="str">
        <f>"VAT of "&amp;C246</f>
        <v>VAT of C. Total operating and maintenance costs</v>
      </c>
      <c r="E257" s="505">
        <f>G257+NPV(G.Asm!$F$76,H257:INDEX(H257:CS257,RP))</f>
        <v>0</v>
      </c>
      <c r="F257" s="505">
        <f>SUMIF($G$4:$CS$4,"&lt;="&amp;RP,G257:CS257)</f>
        <v>0</v>
      </c>
      <c r="G257" s="508">
        <f>(G246-(IFERROR(VLOOKUP('D2'!$C$50,$C$45:G$51,5+G$4,0),0)))*G.Asm!$F$38*G$152</f>
        <v>0</v>
      </c>
      <c r="H257" s="508">
        <f>(H246-(IFERROR(VLOOKUP('D2'!$C$50,$C$45:H$51,5+H$4,0),0)))*G.Asm!$F$38*H$152</f>
        <v>0</v>
      </c>
      <c r="I257" s="508">
        <f>(I246-(IFERROR(VLOOKUP('D2'!$C$50,$C$45:I$51,5+I$4,0),0)))*G.Asm!$F$38*I$152</f>
        <v>0</v>
      </c>
      <c r="J257" s="508">
        <f>(J246-(IFERROR(VLOOKUP('D2'!$C$50,$C$45:J$51,5+J$4,0),0)))*G.Asm!$F$38*J$152</f>
        <v>0</v>
      </c>
      <c r="K257" s="508">
        <f>(K246-(IFERROR(VLOOKUP('D2'!$C$50,$C$45:K$51,5+K$4,0),0)))*G.Asm!$F$38*K$152</f>
        <v>0</v>
      </c>
      <c r="L257" s="508">
        <f>(L246-(IFERROR(VLOOKUP('D2'!$C$50,$C$45:L$51,5+L$4,0),0)))*G.Asm!$F$38*L$152</f>
        <v>0</v>
      </c>
      <c r="M257" s="508">
        <f>(M246-(IFERROR(VLOOKUP('D2'!$C$50,$C$45:M$51,5+M$4,0),0)))*G.Asm!$F$38*M$152</f>
        <v>0</v>
      </c>
      <c r="N257" s="508">
        <f>(N246-(IFERROR(VLOOKUP('D2'!$C$50,$C$45:N$51,5+N$4,0),0)))*G.Asm!$F$38*N$152</f>
        <v>0</v>
      </c>
      <c r="O257" s="508">
        <f>(O246-(IFERROR(VLOOKUP('D2'!$C$50,$C$45:O$51,5+O$4,0),0)))*G.Asm!$F$38*O$152</f>
        <v>0</v>
      </c>
      <c r="P257" s="508">
        <f>(P246-(IFERROR(VLOOKUP('D2'!$C$50,$C$45:P$51,5+P$4,0),0)))*G.Asm!$F$38*P$152</f>
        <v>0</v>
      </c>
      <c r="Q257" s="508">
        <f>(Q246-(IFERROR(VLOOKUP('D2'!$C$50,$C$45:Q$51,5+Q$4,0),0)))*G.Asm!$F$38*Q$152</f>
        <v>0</v>
      </c>
      <c r="R257" s="508">
        <f>(R246-(IFERROR(VLOOKUP('D2'!$C$50,$C$45:R$51,5+R$4,0),0)))*G.Asm!$F$38*R$152</f>
        <v>0</v>
      </c>
      <c r="S257" s="508">
        <f>(S246-(IFERROR(VLOOKUP('D2'!$C$50,$C$45:S$51,5+S$4,0),0)))*G.Asm!$F$38*S$152</f>
        <v>0</v>
      </c>
      <c r="T257" s="508">
        <f>(T246-(IFERROR(VLOOKUP('D2'!$C$50,$C$45:T$51,5+T$4,0),0)))*G.Asm!$F$38*T$152</f>
        <v>0</v>
      </c>
      <c r="U257" s="508">
        <f>(U246-(IFERROR(VLOOKUP('D2'!$C$50,$C$45:U$51,5+U$4,0),0)))*G.Asm!$F$38*U$152</f>
        <v>0</v>
      </c>
      <c r="V257" s="508">
        <f>(V246-(IFERROR(VLOOKUP('D2'!$C$50,$C$45:V$51,5+V$4,0),0)))*G.Asm!$F$38*V$152</f>
        <v>0</v>
      </c>
      <c r="W257" s="508">
        <f>(W246-(IFERROR(VLOOKUP('D2'!$C$50,$C$45:W$51,5+W$4,0),0)))*G.Asm!$F$38*W$152</f>
        <v>0</v>
      </c>
      <c r="X257" s="508">
        <f>(X246-(IFERROR(VLOOKUP('D2'!$C$50,$C$45:X$51,5+X$4,0),0)))*G.Asm!$F$38*X$152</f>
        <v>0</v>
      </c>
      <c r="Y257" s="508">
        <f>(Y246-(IFERROR(VLOOKUP('D2'!$C$50,$C$45:Y$51,5+Y$4,0),0)))*G.Asm!$F$38*Y$152</f>
        <v>0</v>
      </c>
      <c r="Z257" s="508">
        <f>(Z246-(IFERROR(VLOOKUP('D2'!$C$50,$C$45:Z$51,5+Z$4,0),0)))*G.Asm!$F$38*Z$152</f>
        <v>0</v>
      </c>
      <c r="AA257" s="508">
        <f>(AA246-(IFERROR(VLOOKUP('D2'!$C$50,$C$45:AA$51,5+AA$4,0),0)))*G.Asm!$F$38*AA$152</f>
        <v>0</v>
      </c>
      <c r="AB257" s="508">
        <f>(AB246-(IFERROR(VLOOKUP('D2'!$C$50,$C$45:AB$51,5+AB$4,0),0)))*G.Asm!$F$38*AB$152</f>
        <v>0</v>
      </c>
      <c r="AC257" s="508">
        <f>(AC246-(IFERROR(VLOOKUP('D2'!$C$50,$C$45:AC$51,5+AC$4,0),0)))*G.Asm!$F$38*AC$152</f>
        <v>0</v>
      </c>
      <c r="AD257" s="508">
        <f>(AD246-(IFERROR(VLOOKUP('D2'!$C$50,$C$45:AD$51,5+AD$4,0),0)))*G.Asm!$F$38*AD$152</f>
        <v>0</v>
      </c>
      <c r="AE257" s="508">
        <f>(AE246-(IFERROR(VLOOKUP('D2'!$C$50,$C$45:AE$51,5+AE$4,0),0)))*G.Asm!$F$38*AE$152</f>
        <v>0</v>
      </c>
      <c r="AF257" s="508">
        <f>(AF246-(IFERROR(VLOOKUP('D2'!$C$50,$C$45:AF$51,5+AF$4,0),0)))*G.Asm!$F$38*AF$152</f>
        <v>0</v>
      </c>
      <c r="AG257" s="508">
        <f>(AG246-(IFERROR(VLOOKUP('D2'!$C$50,$C$45:AG$51,5+AG$4,0),0)))*G.Asm!$F$38*AG$152</f>
        <v>0</v>
      </c>
      <c r="AH257" s="508">
        <f>(AH246-(IFERROR(VLOOKUP('D2'!$C$50,$C$45:AH$51,5+AH$4,0),0)))*G.Asm!$F$38*AH$152</f>
        <v>0</v>
      </c>
      <c r="AI257" s="508">
        <f>(AI246-(IFERROR(VLOOKUP('D2'!$C$50,$C$45:AI$51,5+AI$4,0),0)))*G.Asm!$F$38*AI$152</f>
        <v>0</v>
      </c>
      <c r="AJ257" s="508">
        <f>(AJ246-(IFERROR(VLOOKUP('D2'!$C$50,$C$45:AJ$51,5+AJ$4,0),0)))*G.Asm!$F$38*AJ$152</f>
        <v>0</v>
      </c>
      <c r="AK257" s="508">
        <f>(AK246-(IFERROR(VLOOKUP('D2'!$C$50,$C$45:AK$51,5+AK$4,0),0)))*G.Asm!$F$38*AK$152</f>
        <v>0</v>
      </c>
      <c r="AL257" s="508">
        <f>(AL246-(IFERROR(VLOOKUP('D2'!$C$50,$C$45:AL$51,5+AL$4,0),0)))*G.Asm!$F$38*AL$152</f>
        <v>0</v>
      </c>
      <c r="AM257" s="508">
        <f>(AM246-(IFERROR(VLOOKUP('D2'!$C$50,$C$45:AM$51,5+AM$4,0),0)))*G.Asm!$F$38*AM$152</f>
        <v>0</v>
      </c>
      <c r="AN257" s="508">
        <f>(AN246-(IFERROR(VLOOKUP('D2'!$C$50,$C$45:AN$51,5+AN$4,0),0)))*G.Asm!$F$38*AN$152</f>
        <v>0</v>
      </c>
      <c r="AO257" s="508">
        <f>(AO246-(IFERROR(VLOOKUP('D2'!$C$50,$C$45:AO$51,5+AO$4,0),0)))*G.Asm!$F$38*AO$152</f>
        <v>0</v>
      </c>
      <c r="AP257" s="508">
        <f>(AP246-(IFERROR(VLOOKUP('D2'!$C$50,$C$45:AP$51,5+AP$4,0),0)))*G.Asm!$F$38*AP$152</f>
        <v>0</v>
      </c>
      <c r="AQ257" s="508">
        <f>(AQ246-(IFERROR(VLOOKUP('D2'!$C$50,$C$45:AQ$51,5+AQ$4,0),0)))*G.Asm!$F$38*AQ$152</f>
        <v>0</v>
      </c>
      <c r="AR257" s="508">
        <f>(AR246-(IFERROR(VLOOKUP('D2'!$C$50,$C$45:AR$51,5+AR$4,0),0)))*G.Asm!$F$38*AR$152</f>
        <v>0</v>
      </c>
      <c r="AS257" s="508">
        <f>(AS246-(IFERROR(VLOOKUP('D2'!$C$50,$C$45:AS$51,5+AS$4,0),0)))*G.Asm!$F$38*AS$152</f>
        <v>0</v>
      </c>
      <c r="AT257" s="508">
        <f>(AT246-(IFERROR(VLOOKUP('D2'!$C$50,$C$45:AT$51,5+AT$4,0),0)))*G.Asm!$F$38*AT$152</f>
        <v>0</v>
      </c>
      <c r="AU257" s="508">
        <f>(AU246-(IFERROR(VLOOKUP('D2'!$C$50,$C$45:AU$51,5+AU$4,0),0)))*G.Asm!$F$38*AU$152</f>
        <v>0</v>
      </c>
      <c r="AV257" s="508">
        <f>(AV246-(IFERROR(VLOOKUP('D2'!$C$50,$C$45:AV$51,5+AV$4,0),0)))*G.Asm!$F$38*AV$152</f>
        <v>0</v>
      </c>
      <c r="AW257" s="508">
        <f>(AW246-(IFERROR(VLOOKUP('D2'!$C$50,$C$45:AW$51,5+AW$4,0),0)))*G.Asm!$F$38*AW$152</f>
        <v>0</v>
      </c>
      <c r="AX257" s="508">
        <f>(AX246-(IFERROR(VLOOKUP('D2'!$C$50,$C$45:AX$51,5+AX$4,0),0)))*G.Asm!$F$38*AX$152</f>
        <v>0</v>
      </c>
      <c r="AY257" s="508">
        <f>(AY246-(IFERROR(VLOOKUP('D2'!$C$50,$C$45:AY$51,5+AY$4,0),0)))*G.Asm!$F$38*AY$152</f>
        <v>0</v>
      </c>
      <c r="AZ257" s="508">
        <f>(AZ246-(IFERROR(VLOOKUP('D2'!$C$50,$C$45:AZ$51,5+AZ$4,0),0)))*G.Asm!$F$38*AZ$152</f>
        <v>0</v>
      </c>
      <c r="BA257" s="508">
        <f>(BA246-(IFERROR(VLOOKUP('D2'!$C$50,$C$45:BA$51,5+BA$4,0),0)))*G.Asm!$F$38*BA$152</f>
        <v>0</v>
      </c>
      <c r="BB257" s="508">
        <f>(BB246-(IFERROR(VLOOKUP('D2'!$C$50,$C$45:BB$51,5+BB$4,0),0)))*G.Asm!$F$38*BB$152</f>
        <v>0</v>
      </c>
      <c r="BC257" s="508">
        <f>(BC246-(IFERROR(VLOOKUP('D2'!$C$50,$C$45:BC$51,5+BC$4,0),0)))*G.Asm!$F$38*BC$152</f>
        <v>0</v>
      </c>
      <c r="BD257" s="508">
        <f>(BD246-(IFERROR(VLOOKUP('D2'!$C$50,$C$45:BD$51,5+BD$4,0),0)))*G.Asm!$F$38*BD$152</f>
        <v>0</v>
      </c>
      <c r="BE257" s="508">
        <f>(BE246-(IFERROR(VLOOKUP('D2'!$C$50,$C$45:BE$51,5+BE$4,0),0)))*G.Asm!$F$38*BE$152</f>
        <v>0</v>
      </c>
      <c r="BF257" s="508">
        <f>(BF246-(IFERROR(VLOOKUP('D2'!$C$50,$C$45:BF$51,5+BF$4,0),0)))*G.Asm!$F$38*BF$152</f>
        <v>0</v>
      </c>
      <c r="BG257" s="508">
        <f>(BG246-(IFERROR(VLOOKUP('D2'!$C$50,$C$45:BG$51,5+BG$4,0),0)))*G.Asm!$F$38*BG$152</f>
        <v>0</v>
      </c>
      <c r="BH257" s="508">
        <f>(BH246-(IFERROR(VLOOKUP('D2'!$C$50,$C$45:BH$51,5+BH$4,0),0)))*G.Asm!$F$38*BH$152</f>
        <v>0</v>
      </c>
      <c r="BI257" s="508">
        <f>(BI246-(IFERROR(VLOOKUP('D2'!$C$50,$C$45:BI$51,5+BI$4,0),0)))*G.Asm!$F$38*BI$152</f>
        <v>0</v>
      </c>
      <c r="BJ257" s="508">
        <f>(BJ246-(IFERROR(VLOOKUP('D2'!$C$50,$C$45:BJ$51,5+BJ$4,0),0)))*G.Asm!$F$38*BJ$152</f>
        <v>0</v>
      </c>
      <c r="BK257" s="508">
        <f>(BK246-(IFERROR(VLOOKUP('D2'!$C$50,$C$45:BK$51,5+BK$4,0),0)))*G.Asm!$F$38*BK$152</f>
        <v>0</v>
      </c>
      <c r="BL257" s="508">
        <f>(BL246-(IFERROR(VLOOKUP('D2'!$C$50,$C$45:BL$51,5+BL$4,0),0)))*G.Asm!$F$38*BL$152</f>
        <v>0</v>
      </c>
      <c r="BM257" s="508">
        <f>(BM246-(IFERROR(VLOOKUP('D2'!$C$50,$C$45:BM$51,5+BM$4,0),0)))*G.Asm!$F$38*BM$152</f>
        <v>0</v>
      </c>
      <c r="BN257" s="508">
        <f>(BN246-(IFERROR(VLOOKUP('D2'!$C$50,$C$45:BN$51,5+BN$4,0),0)))*G.Asm!$F$38*BN$152</f>
        <v>0</v>
      </c>
      <c r="BO257" s="508">
        <f>(BO246-(IFERROR(VLOOKUP('D2'!$C$50,$C$45:BO$51,5+BO$4,0),0)))*G.Asm!$F$38*BO$152</f>
        <v>0</v>
      </c>
      <c r="BP257" s="508">
        <f>(BP246-(IFERROR(VLOOKUP('D2'!$C$50,$C$45:BP$51,5+BP$4,0),0)))*G.Asm!$F$38*BP$152</f>
        <v>0</v>
      </c>
      <c r="BQ257" s="508">
        <f>(BQ246-(IFERROR(VLOOKUP('D2'!$C$50,$C$45:BQ$51,5+BQ$4,0),0)))*G.Asm!$F$38*BQ$152</f>
        <v>0</v>
      </c>
      <c r="BR257" s="508">
        <f>(BR246-(IFERROR(VLOOKUP('D2'!$C$50,$C$45:BR$51,5+BR$4,0),0)))*G.Asm!$F$38*BR$152</f>
        <v>0</v>
      </c>
      <c r="BS257" s="508">
        <f>(BS246-(IFERROR(VLOOKUP('D2'!$C$50,$C$45:BS$51,5+BS$4,0),0)))*G.Asm!$F$38*BS$152</f>
        <v>0</v>
      </c>
      <c r="BT257" s="508">
        <f>(BT246-(IFERROR(VLOOKUP('D2'!$C$50,$C$45:BT$51,5+BT$4,0),0)))*G.Asm!$F$38*BT$152</f>
        <v>0</v>
      </c>
      <c r="BU257" s="508">
        <f>(BU246-(IFERROR(VLOOKUP('D2'!$C$50,$C$45:BU$51,5+BU$4,0),0)))*G.Asm!$F$38*BU$152</f>
        <v>0</v>
      </c>
      <c r="BV257" s="508">
        <f>(BV246-(IFERROR(VLOOKUP('D2'!$C$50,$C$45:BV$51,5+BV$4,0),0)))*G.Asm!$F$38*BV$152</f>
        <v>0</v>
      </c>
      <c r="BW257" s="508">
        <f>(BW246-(IFERROR(VLOOKUP('D2'!$C$50,$C$45:BW$51,5+BW$4,0),0)))*G.Asm!$F$38*BW$152</f>
        <v>0</v>
      </c>
      <c r="BX257" s="508">
        <f>(BX246-(IFERROR(VLOOKUP('D2'!$C$50,$C$45:BX$51,5+BX$4,0),0)))*G.Asm!$F$38*BX$152</f>
        <v>0</v>
      </c>
      <c r="BY257" s="508">
        <f>(BY246-(IFERROR(VLOOKUP('D2'!$C$50,$C$45:BY$51,5+BY$4,0),0)))*G.Asm!$F$38*BY$152</f>
        <v>0</v>
      </c>
      <c r="BZ257" s="508">
        <f>(BZ246-(IFERROR(VLOOKUP('D2'!$C$50,$C$45:BZ$51,5+BZ$4,0),0)))*G.Asm!$F$38*BZ$152</f>
        <v>0</v>
      </c>
      <c r="CA257" s="508">
        <f>(CA246-(IFERROR(VLOOKUP('D2'!$C$50,$C$45:CA$51,5+CA$4,0),0)))*G.Asm!$F$38*CA$152</f>
        <v>0</v>
      </c>
      <c r="CB257" s="508">
        <f>(CB246-(IFERROR(VLOOKUP('D2'!$C$50,$C$45:CB$51,5+CB$4,0),0)))*G.Asm!$F$38*CB$152</f>
        <v>0</v>
      </c>
      <c r="CC257" s="508">
        <f>(CC246-(IFERROR(VLOOKUP('D2'!$C$50,$C$45:CC$51,5+CC$4,0),0)))*G.Asm!$F$38*CC$152</f>
        <v>0</v>
      </c>
      <c r="CD257" s="508">
        <f>(CD246-(IFERROR(VLOOKUP('D2'!$C$50,$C$45:CD$51,5+CD$4,0),0)))*G.Asm!$F$38*CD$152</f>
        <v>0</v>
      </c>
      <c r="CE257" s="508">
        <f>(CE246-(IFERROR(VLOOKUP('D2'!$C$50,$C$45:CE$51,5+CE$4,0),0)))*G.Asm!$F$38*CE$152</f>
        <v>0</v>
      </c>
      <c r="CF257" s="508">
        <f>(CF246-(IFERROR(VLOOKUP('D2'!$C$50,$C$45:CF$51,5+CF$4,0),0)))*G.Asm!$F$38*CF$152</f>
        <v>0</v>
      </c>
      <c r="CG257" s="508">
        <f>(CG246-(IFERROR(VLOOKUP('D2'!$C$50,$C$45:CG$51,5+CG$4,0),0)))*G.Asm!$F$38*CG$152</f>
        <v>0</v>
      </c>
      <c r="CH257" s="508">
        <f>(CH246-(IFERROR(VLOOKUP('D2'!$C$50,$C$45:CH$51,5+CH$4,0),0)))*G.Asm!$F$38*CH$152</f>
        <v>0</v>
      </c>
      <c r="CI257" s="508">
        <f>(CI246-(IFERROR(VLOOKUP('D2'!$C$50,$C$45:CI$51,5+CI$4,0),0)))*G.Asm!$F$38*CI$152</f>
        <v>0</v>
      </c>
      <c r="CJ257" s="508">
        <f>(CJ246-(IFERROR(VLOOKUP('D2'!$C$50,$C$45:CJ$51,5+CJ$4,0),0)))*G.Asm!$F$38*CJ$152</f>
        <v>0</v>
      </c>
      <c r="CK257" s="508">
        <f>(CK246-(IFERROR(VLOOKUP('D2'!$C$50,$C$45:CK$51,5+CK$4,0),0)))*G.Asm!$F$38*CK$152</f>
        <v>0</v>
      </c>
      <c r="CL257" s="508">
        <f>(CL246-(IFERROR(VLOOKUP('D2'!$C$50,$C$45:CL$51,5+CL$4,0),0)))*G.Asm!$F$38*CL$152</f>
        <v>0</v>
      </c>
      <c r="CM257" s="508">
        <f>(CM246-(IFERROR(VLOOKUP('D2'!$C$50,$C$45:CM$51,5+CM$4,0),0)))*G.Asm!$F$38*CM$152</f>
        <v>0</v>
      </c>
      <c r="CN257" s="508">
        <f>(CN246-(IFERROR(VLOOKUP('D2'!$C$50,$C$45:CN$51,5+CN$4,0),0)))*G.Asm!$F$38*CN$152</f>
        <v>0</v>
      </c>
      <c r="CO257" s="508">
        <f>(CO246-(IFERROR(VLOOKUP('D2'!$C$50,$C$45:CO$51,5+CO$4,0),0)))*G.Asm!$F$38*CO$152</f>
        <v>0</v>
      </c>
      <c r="CP257" s="508">
        <f>(CP246-(IFERROR(VLOOKUP('D2'!$C$50,$C$45:CP$51,5+CP$4,0),0)))*G.Asm!$F$38*CP$152</f>
        <v>0</v>
      </c>
      <c r="CQ257" s="508">
        <f>(CQ246-(IFERROR(VLOOKUP('D2'!$C$50,$C$45:CQ$51,5+CQ$4,0),0)))*G.Asm!$F$38*CQ$152</f>
        <v>0</v>
      </c>
      <c r="CR257" s="508">
        <f>(CR246-(IFERROR(VLOOKUP('D2'!$C$50,$C$45:CR$51,5+CR$4,0),0)))*G.Asm!$F$38*CR$152</f>
        <v>0</v>
      </c>
      <c r="CS257" s="508">
        <f>(CS246-(IFERROR(VLOOKUP('D2'!$C$50,$C$45:CS$51,5+CS$4,0),0)))*G.Asm!$F$38*CS$152</f>
        <v>0</v>
      </c>
      <c r="CV257" s="71"/>
      <c r="CW257" s="71"/>
      <c r="CX257" s="384"/>
    </row>
    <row r="258" spans="3:102" s="55" customFormat="1" ht="13" hidden="1" x14ac:dyDescent="0.3">
      <c r="C258" s="93" t="str">
        <f>C248</f>
        <v>Total import/purchase VAT of total costs</v>
      </c>
      <c r="E258" s="505">
        <f>E255-E256+E257</f>
        <v>0</v>
      </c>
      <c r="F258" s="505">
        <f t="shared" ref="F258:BQ258" si="124">F255-F256+F257</f>
        <v>0</v>
      </c>
      <c r="G258" s="509">
        <f t="shared" si="124"/>
        <v>0</v>
      </c>
      <c r="H258" s="505">
        <f t="shared" si="124"/>
        <v>0</v>
      </c>
      <c r="I258" s="505">
        <f t="shared" si="124"/>
        <v>0</v>
      </c>
      <c r="J258" s="505">
        <f t="shared" si="124"/>
        <v>0</v>
      </c>
      <c r="K258" s="505">
        <f t="shared" si="124"/>
        <v>0</v>
      </c>
      <c r="L258" s="505">
        <f t="shared" si="124"/>
        <v>0</v>
      </c>
      <c r="M258" s="505">
        <f t="shared" si="124"/>
        <v>0</v>
      </c>
      <c r="N258" s="505">
        <f t="shared" si="124"/>
        <v>0</v>
      </c>
      <c r="O258" s="505">
        <f t="shared" si="124"/>
        <v>0</v>
      </c>
      <c r="P258" s="505">
        <f t="shared" si="124"/>
        <v>0</v>
      </c>
      <c r="Q258" s="505">
        <f t="shared" si="124"/>
        <v>0</v>
      </c>
      <c r="R258" s="505">
        <f t="shared" si="124"/>
        <v>0</v>
      </c>
      <c r="S258" s="505">
        <f t="shared" si="124"/>
        <v>0</v>
      </c>
      <c r="T258" s="505">
        <f t="shared" si="124"/>
        <v>0</v>
      </c>
      <c r="U258" s="505">
        <f t="shared" si="124"/>
        <v>0</v>
      </c>
      <c r="V258" s="505">
        <f t="shared" si="124"/>
        <v>0</v>
      </c>
      <c r="W258" s="505">
        <f t="shared" si="124"/>
        <v>0</v>
      </c>
      <c r="X258" s="505">
        <f t="shared" si="124"/>
        <v>0</v>
      </c>
      <c r="Y258" s="505">
        <f t="shared" si="124"/>
        <v>0</v>
      </c>
      <c r="Z258" s="505">
        <f t="shared" si="124"/>
        <v>0</v>
      </c>
      <c r="AA258" s="505">
        <f t="shared" si="124"/>
        <v>0</v>
      </c>
      <c r="AB258" s="505">
        <f t="shared" si="124"/>
        <v>0</v>
      </c>
      <c r="AC258" s="505">
        <f t="shared" si="124"/>
        <v>0</v>
      </c>
      <c r="AD258" s="505">
        <f t="shared" si="124"/>
        <v>0</v>
      </c>
      <c r="AE258" s="505">
        <f t="shared" si="124"/>
        <v>0</v>
      </c>
      <c r="AF258" s="505">
        <f t="shared" si="124"/>
        <v>0</v>
      </c>
      <c r="AG258" s="505">
        <f t="shared" si="124"/>
        <v>0</v>
      </c>
      <c r="AH258" s="505">
        <f t="shared" si="124"/>
        <v>0</v>
      </c>
      <c r="AI258" s="505">
        <f t="shared" si="124"/>
        <v>0</v>
      </c>
      <c r="AJ258" s="505">
        <f t="shared" si="124"/>
        <v>0</v>
      </c>
      <c r="AK258" s="505">
        <f t="shared" si="124"/>
        <v>0</v>
      </c>
      <c r="AL258" s="505">
        <f t="shared" si="124"/>
        <v>0</v>
      </c>
      <c r="AM258" s="505">
        <f t="shared" si="124"/>
        <v>0</v>
      </c>
      <c r="AN258" s="505">
        <f t="shared" si="124"/>
        <v>0</v>
      </c>
      <c r="AO258" s="505">
        <f t="shared" si="124"/>
        <v>0</v>
      </c>
      <c r="AP258" s="505">
        <f t="shared" si="124"/>
        <v>0</v>
      </c>
      <c r="AQ258" s="505">
        <f t="shared" si="124"/>
        <v>0</v>
      </c>
      <c r="AR258" s="505">
        <f t="shared" si="124"/>
        <v>0</v>
      </c>
      <c r="AS258" s="505">
        <f t="shared" si="124"/>
        <v>0</v>
      </c>
      <c r="AT258" s="505">
        <f t="shared" si="124"/>
        <v>0</v>
      </c>
      <c r="AU258" s="505">
        <f t="shared" si="124"/>
        <v>0</v>
      </c>
      <c r="AV258" s="505">
        <f t="shared" si="124"/>
        <v>0</v>
      </c>
      <c r="AW258" s="505">
        <f t="shared" si="124"/>
        <v>0</v>
      </c>
      <c r="AX258" s="505">
        <f t="shared" si="124"/>
        <v>0</v>
      </c>
      <c r="AY258" s="505">
        <f t="shared" si="124"/>
        <v>0</v>
      </c>
      <c r="AZ258" s="505">
        <f t="shared" si="124"/>
        <v>0</v>
      </c>
      <c r="BA258" s="505">
        <f t="shared" si="124"/>
        <v>0</v>
      </c>
      <c r="BB258" s="505">
        <f t="shared" si="124"/>
        <v>0</v>
      </c>
      <c r="BC258" s="505">
        <f t="shared" si="124"/>
        <v>0</v>
      </c>
      <c r="BD258" s="505">
        <f t="shared" si="124"/>
        <v>0</v>
      </c>
      <c r="BE258" s="505">
        <f t="shared" si="124"/>
        <v>0</v>
      </c>
      <c r="BF258" s="505">
        <f t="shared" si="124"/>
        <v>0</v>
      </c>
      <c r="BG258" s="505">
        <f t="shared" si="124"/>
        <v>0</v>
      </c>
      <c r="BH258" s="505">
        <f t="shared" si="124"/>
        <v>0</v>
      </c>
      <c r="BI258" s="505">
        <f t="shared" si="124"/>
        <v>0</v>
      </c>
      <c r="BJ258" s="505">
        <f t="shared" si="124"/>
        <v>0</v>
      </c>
      <c r="BK258" s="505">
        <f t="shared" si="124"/>
        <v>0</v>
      </c>
      <c r="BL258" s="505">
        <f t="shared" si="124"/>
        <v>0</v>
      </c>
      <c r="BM258" s="505">
        <f t="shared" si="124"/>
        <v>0</v>
      </c>
      <c r="BN258" s="505">
        <f t="shared" si="124"/>
        <v>0</v>
      </c>
      <c r="BO258" s="505">
        <f t="shared" si="124"/>
        <v>0</v>
      </c>
      <c r="BP258" s="505">
        <f t="shared" si="124"/>
        <v>0</v>
      </c>
      <c r="BQ258" s="505">
        <f t="shared" si="124"/>
        <v>0</v>
      </c>
      <c r="BR258" s="505">
        <f t="shared" ref="BR258:CS258" si="125">BR255-BR256+BR257</f>
        <v>0</v>
      </c>
      <c r="BS258" s="505">
        <f t="shared" si="125"/>
        <v>0</v>
      </c>
      <c r="BT258" s="505">
        <f t="shared" si="125"/>
        <v>0</v>
      </c>
      <c r="BU258" s="505">
        <f t="shared" si="125"/>
        <v>0</v>
      </c>
      <c r="BV258" s="505">
        <f t="shared" si="125"/>
        <v>0</v>
      </c>
      <c r="BW258" s="505">
        <f t="shared" si="125"/>
        <v>0</v>
      </c>
      <c r="BX258" s="505">
        <f t="shared" si="125"/>
        <v>0</v>
      </c>
      <c r="BY258" s="505">
        <f t="shared" si="125"/>
        <v>0</v>
      </c>
      <c r="BZ258" s="505">
        <f t="shared" si="125"/>
        <v>0</v>
      </c>
      <c r="CA258" s="505">
        <f t="shared" si="125"/>
        <v>0</v>
      </c>
      <c r="CB258" s="505">
        <f t="shared" si="125"/>
        <v>0</v>
      </c>
      <c r="CC258" s="505">
        <f t="shared" si="125"/>
        <v>0</v>
      </c>
      <c r="CD258" s="505">
        <f t="shared" si="125"/>
        <v>0</v>
      </c>
      <c r="CE258" s="505">
        <f t="shared" si="125"/>
        <v>0</v>
      </c>
      <c r="CF258" s="505">
        <f t="shared" si="125"/>
        <v>0</v>
      </c>
      <c r="CG258" s="505">
        <f t="shared" si="125"/>
        <v>0</v>
      </c>
      <c r="CH258" s="505">
        <f t="shared" si="125"/>
        <v>0</v>
      </c>
      <c r="CI258" s="505">
        <f t="shared" si="125"/>
        <v>0</v>
      </c>
      <c r="CJ258" s="505">
        <f t="shared" si="125"/>
        <v>0</v>
      </c>
      <c r="CK258" s="505">
        <f t="shared" si="125"/>
        <v>0</v>
      </c>
      <c r="CL258" s="505">
        <f t="shared" si="125"/>
        <v>0</v>
      </c>
      <c r="CM258" s="505">
        <f t="shared" si="125"/>
        <v>0</v>
      </c>
      <c r="CN258" s="505">
        <f t="shared" si="125"/>
        <v>0</v>
      </c>
      <c r="CO258" s="505">
        <f t="shared" si="125"/>
        <v>0</v>
      </c>
      <c r="CP258" s="505">
        <f t="shared" si="125"/>
        <v>0</v>
      </c>
      <c r="CQ258" s="505">
        <f t="shared" si="125"/>
        <v>0</v>
      </c>
      <c r="CR258" s="505">
        <f t="shared" si="125"/>
        <v>0</v>
      </c>
      <c r="CS258" s="505">
        <f t="shared" si="125"/>
        <v>0</v>
      </c>
    </row>
    <row r="259" spans="3:102" s="5" customFormat="1" ht="13" hidden="1" x14ac:dyDescent="0.3">
      <c r="C259" s="51"/>
      <c r="D259" s="3"/>
      <c r="E259" s="519"/>
      <c r="F259" s="519"/>
      <c r="G259" s="510"/>
      <c r="H259" s="510"/>
      <c r="I259" s="510"/>
      <c r="J259" s="510"/>
      <c r="K259" s="510"/>
      <c r="L259" s="510"/>
      <c r="M259" s="510"/>
      <c r="N259" s="510"/>
      <c r="O259" s="510"/>
      <c r="P259" s="510"/>
      <c r="Q259" s="510"/>
      <c r="R259" s="510"/>
      <c r="S259" s="510"/>
      <c r="T259" s="510"/>
      <c r="U259" s="510"/>
      <c r="V259" s="510"/>
      <c r="W259" s="510"/>
      <c r="X259" s="510"/>
      <c r="Y259" s="510"/>
      <c r="Z259" s="510"/>
      <c r="AA259" s="510"/>
      <c r="AB259" s="510"/>
      <c r="AC259" s="510"/>
      <c r="AD259" s="510"/>
      <c r="AE259" s="510"/>
      <c r="AF259" s="510"/>
      <c r="AG259" s="510"/>
      <c r="AH259" s="510"/>
      <c r="AI259" s="510"/>
      <c r="AJ259" s="510"/>
      <c r="AK259" s="510"/>
      <c r="AL259" s="510"/>
      <c r="AM259" s="510"/>
      <c r="AN259" s="510"/>
      <c r="AO259" s="510"/>
      <c r="AP259" s="510"/>
      <c r="AQ259" s="510"/>
      <c r="AR259" s="510"/>
      <c r="AS259" s="510"/>
      <c r="AT259" s="510"/>
      <c r="AU259" s="510"/>
      <c r="AV259" s="510"/>
      <c r="AW259" s="510"/>
      <c r="AX259" s="510"/>
      <c r="AY259" s="510"/>
      <c r="AZ259" s="510"/>
      <c r="BA259" s="510"/>
      <c r="BB259" s="510"/>
      <c r="BC259" s="510"/>
      <c r="BD259" s="510"/>
      <c r="BE259" s="510"/>
      <c r="BF259" s="510"/>
      <c r="BG259" s="510"/>
      <c r="BH259" s="510"/>
      <c r="BI259" s="510"/>
      <c r="BJ259" s="510"/>
      <c r="BK259" s="510"/>
      <c r="BL259" s="510"/>
      <c r="BM259" s="510"/>
      <c r="BN259" s="510"/>
      <c r="BO259" s="510"/>
      <c r="BP259" s="510"/>
      <c r="BQ259" s="510"/>
      <c r="BR259" s="510"/>
      <c r="BS259" s="510"/>
      <c r="BT259" s="510"/>
      <c r="BU259" s="510"/>
      <c r="BV259" s="510"/>
      <c r="BW259" s="510"/>
      <c r="BX259" s="510"/>
      <c r="BY259" s="510"/>
      <c r="BZ259" s="510"/>
      <c r="CA259" s="510"/>
      <c r="CB259" s="510"/>
      <c r="CC259" s="510"/>
      <c r="CD259" s="510"/>
      <c r="CE259" s="510"/>
      <c r="CF259" s="510"/>
      <c r="CG259" s="510"/>
      <c r="CH259" s="510"/>
      <c r="CI259" s="510"/>
      <c r="CJ259" s="510"/>
      <c r="CK259" s="510"/>
      <c r="CL259" s="510"/>
      <c r="CM259" s="510"/>
      <c r="CN259" s="510"/>
      <c r="CO259" s="510"/>
      <c r="CP259" s="510"/>
      <c r="CQ259" s="510"/>
      <c r="CR259" s="510"/>
      <c r="CS259" s="510"/>
      <c r="CT259" s="12"/>
    </row>
    <row r="260" spans="3:102" hidden="1" x14ac:dyDescent="0.35">
      <c r="C260" s="221" t="s">
        <v>262</v>
      </c>
      <c r="D260" s="222"/>
      <c r="E260" s="521"/>
      <c r="F260" s="522"/>
      <c r="G260" s="523"/>
      <c r="H260" s="523"/>
      <c r="I260" s="523"/>
      <c r="J260" s="523"/>
      <c r="K260" s="523"/>
      <c r="L260" s="523"/>
      <c r="M260" s="523"/>
      <c r="N260" s="523"/>
      <c r="O260" s="523"/>
      <c r="P260" s="523"/>
      <c r="Q260" s="523"/>
      <c r="R260" s="523"/>
      <c r="S260" s="523"/>
      <c r="T260" s="523"/>
      <c r="U260" s="523"/>
      <c r="V260" s="523"/>
      <c r="W260" s="523"/>
      <c r="X260" s="523"/>
      <c r="Y260" s="523"/>
      <c r="Z260" s="523"/>
      <c r="AA260" s="523"/>
      <c r="AB260" s="523"/>
      <c r="AC260" s="523"/>
      <c r="AD260" s="523"/>
      <c r="AE260" s="523"/>
      <c r="AF260" s="523"/>
      <c r="AG260" s="523"/>
      <c r="AH260" s="523"/>
      <c r="AI260" s="523"/>
      <c r="AJ260" s="523"/>
      <c r="AK260" s="523"/>
      <c r="AL260" s="523"/>
      <c r="AM260" s="523"/>
      <c r="AN260" s="523"/>
      <c r="AO260" s="523"/>
      <c r="AP260" s="523"/>
      <c r="AQ260" s="523"/>
      <c r="AR260" s="523"/>
      <c r="AS260" s="523"/>
      <c r="AT260" s="523"/>
      <c r="AU260" s="523"/>
      <c r="AV260" s="523"/>
      <c r="AW260" s="523"/>
      <c r="AX260" s="523"/>
      <c r="AY260" s="523"/>
      <c r="AZ260" s="523"/>
      <c r="BA260" s="523"/>
      <c r="BB260" s="523"/>
      <c r="BC260" s="523"/>
      <c r="BD260" s="523"/>
      <c r="BE260" s="523"/>
      <c r="BF260" s="523"/>
      <c r="BG260" s="523"/>
      <c r="BH260" s="523"/>
      <c r="BI260" s="523"/>
      <c r="BJ260" s="523"/>
      <c r="BK260" s="523"/>
      <c r="BL260" s="523"/>
      <c r="BM260" s="523"/>
      <c r="BN260" s="523"/>
      <c r="BO260" s="523"/>
      <c r="BP260" s="523"/>
      <c r="BQ260" s="523"/>
      <c r="BR260" s="523"/>
      <c r="BS260" s="523"/>
      <c r="BT260" s="523"/>
      <c r="BU260" s="523"/>
      <c r="BV260" s="523"/>
      <c r="BW260" s="523"/>
      <c r="BX260" s="523"/>
      <c r="BY260" s="523"/>
      <c r="BZ260" s="523"/>
      <c r="CA260" s="523"/>
      <c r="CB260" s="523"/>
      <c r="CC260" s="523"/>
      <c r="CD260" s="523"/>
      <c r="CE260" s="523"/>
      <c r="CF260" s="523"/>
      <c r="CG260" s="523"/>
      <c r="CH260" s="523"/>
      <c r="CI260" s="523"/>
      <c r="CJ260" s="523"/>
      <c r="CK260" s="523"/>
      <c r="CL260" s="523"/>
      <c r="CM260" s="523"/>
      <c r="CN260" s="523"/>
      <c r="CO260" s="523"/>
      <c r="CP260" s="523"/>
      <c r="CQ260" s="523"/>
      <c r="CR260" s="523"/>
      <c r="CS260" s="523"/>
      <c r="CT260" s="56"/>
    </row>
    <row r="261" spans="3:102" s="5" customFormat="1" ht="13" hidden="1" x14ac:dyDescent="0.3">
      <c r="C261" s="51"/>
      <c r="D261" s="3"/>
      <c r="E261" s="519"/>
      <c r="F261" s="519"/>
      <c r="G261" s="510"/>
      <c r="H261" s="510"/>
      <c r="I261" s="510"/>
      <c r="J261" s="510"/>
      <c r="K261" s="510"/>
      <c r="L261" s="510"/>
      <c r="M261" s="510"/>
      <c r="N261" s="510"/>
      <c r="O261" s="510"/>
      <c r="P261" s="510"/>
      <c r="Q261" s="510"/>
      <c r="R261" s="510"/>
      <c r="S261" s="510"/>
      <c r="T261" s="510"/>
      <c r="U261" s="510"/>
      <c r="V261" s="510"/>
      <c r="W261" s="510"/>
      <c r="X261" s="510"/>
      <c r="Y261" s="510"/>
      <c r="Z261" s="510"/>
      <c r="AA261" s="510"/>
      <c r="AB261" s="510"/>
      <c r="AC261" s="510"/>
      <c r="AD261" s="510"/>
      <c r="AE261" s="510"/>
      <c r="AF261" s="510"/>
      <c r="AG261" s="510"/>
      <c r="AH261" s="510"/>
      <c r="AI261" s="510"/>
      <c r="AJ261" s="510"/>
      <c r="AK261" s="510"/>
      <c r="AL261" s="510"/>
      <c r="AM261" s="510"/>
      <c r="AN261" s="510"/>
      <c r="AO261" s="510"/>
      <c r="AP261" s="510"/>
      <c r="AQ261" s="510"/>
      <c r="AR261" s="510"/>
      <c r="AS261" s="510"/>
      <c r="AT261" s="510"/>
      <c r="AU261" s="510"/>
      <c r="AV261" s="510"/>
      <c r="AW261" s="510"/>
      <c r="AX261" s="510"/>
      <c r="AY261" s="510"/>
      <c r="AZ261" s="510"/>
      <c r="BA261" s="510"/>
      <c r="BB261" s="510"/>
      <c r="BC261" s="510"/>
      <c r="BD261" s="510"/>
      <c r="BE261" s="510"/>
      <c r="BF261" s="510"/>
      <c r="BG261" s="510"/>
      <c r="BH261" s="510"/>
      <c r="BI261" s="510"/>
      <c r="BJ261" s="510"/>
      <c r="BK261" s="510"/>
      <c r="BL261" s="510"/>
      <c r="BM261" s="510"/>
      <c r="BN261" s="510"/>
      <c r="BO261" s="510"/>
      <c r="BP261" s="510"/>
      <c r="BQ261" s="510"/>
      <c r="BR261" s="510"/>
      <c r="BS261" s="510"/>
      <c r="BT261" s="510"/>
      <c r="BU261" s="510"/>
      <c r="BV261" s="510"/>
      <c r="BW261" s="510"/>
      <c r="BX261" s="510"/>
      <c r="BY261" s="510"/>
      <c r="BZ261" s="510"/>
      <c r="CA261" s="510"/>
      <c r="CB261" s="510"/>
      <c r="CC261" s="510"/>
      <c r="CD261" s="510"/>
      <c r="CE261" s="510"/>
      <c r="CF261" s="510"/>
      <c r="CG261" s="510"/>
      <c r="CH261" s="510"/>
      <c r="CI261" s="510"/>
      <c r="CJ261" s="510"/>
      <c r="CK261" s="510"/>
      <c r="CL261" s="510"/>
      <c r="CM261" s="510"/>
      <c r="CN261" s="510"/>
      <c r="CO261" s="510"/>
      <c r="CP261" s="510"/>
      <c r="CQ261" s="510"/>
      <c r="CR261" s="510"/>
      <c r="CS261" s="510"/>
      <c r="CT261" s="12"/>
    </row>
    <row r="262" spans="3:102" s="69" customFormat="1" ht="13" hidden="1" x14ac:dyDescent="0.3">
      <c r="C262" s="89" t="str">
        <f>C10</f>
        <v>A.1. Total Initial investment costs</v>
      </c>
      <c r="D262" s="71"/>
      <c r="E262" s="517">
        <f>G262+NPV(G.Asm!$F$76,H262:INDEX(H262:CS262,RP))</f>
        <v>0</v>
      </c>
      <c r="F262" s="517">
        <f t="shared" ref="F262:F270" si="126">SUMIF($G$4:$CS$4,"&lt;="&amp;RP,G262:CS262)</f>
        <v>0</v>
      </c>
      <c r="G262" s="518">
        <f t="shared" ref="G262:BR262" si="127">G10</f>
        <v>0</v>
      </c>
      <c r="H262" s="518">
        <f t="shared" si="127"/>
        <v>0</v>
      </c>
      <c r="I262" s="518">
        <f t="shared" si="127"/>
        <v>0</v>
      </c>
      <c r="J262" s="518">
        <f t="shared" si="127"/>
        <v>0</v>
      </c>
      <c r="K262" s="518">
        <f t="shared" si="127"/>
        <v>0</v>
      </c>
      <c r="L262" s="518">
        <f t="shared" si="127"/>
        <v>0</v>
      </c>
      <c r="M262" s="518">
        <f t="shared" si="127"/>
        <v>0</v>
      </c>
      <c r="N262" s="518">
        <f t="shared" si="127"/>
        <v>0</v>
      </c>
      <c r="O262" s="518">
        <f t="shared" si="127"/>
        <v>0</v>
      </c>
      <c r="P262" s="518">
        <f t="shared" si="127"/>
        <v>0</v>
      </c>
      <c r="Q262" s="518">
        <f t="shared" si="127"/>
        <v>0</v>
      </c>
      <c r="R262" s="518">
        <f t="shared" si="127"/>
        <v>0</v>
      </c>
      <c r="S262" s="518">
        <f t="shared" si="127"/>
        <v>0</v>
      </c>
      <c r="T262" s="518">
        <f t="shared" si="127"/>
        <v>0</v>
      </c>
      <c r="U262" s="518">
        <f t="shared" si="127"/>
        <v>0</v>
      </c>
      <c r="V262" s="518">
        <f t="shared" si="127"/>
        <v>0</v>
      </c>
      <c r="W262" s="518">
        <f t="shared" si="127"/>
        <v>0</v>
      </c>
      <c r="X262" s="518">
        <f t="shared" si="127"/>
        <v>0</v>
      </c>
      <c r="Y262" s="518">
        <f t="shared" si="127"/>
        <v>0</v>
      </c>
      <c r="Z262" s="518">
        <f t="shared" si="127"/>
        <v>0</v>
      </c>
      <c r="AA262" s="518">
        <f t="shared" si="127"/>
        <v>0</v>
      </c>
      <c r="AB262" s="518">
        <f t="shared" si="127"/>
        <v>0</v>
      </c>
      <c r="AC262" s="518">
        <f t="shared" si="127"/>
        <v>0</v>
      </c>
      <c r="AD262" s="518">
        <f t="shared" si="127"/>
        <v>0</v>
      </c>
      <c r="AE262" s="518">
        <f t="shared" si="127"/>
        <v>0</v>
      </c>
      <c r="AF262" s="518">
        <f t="shared" si="127"/>
        <v>0</v>
      </c>
      <c r="AG262" s="518">
        <f t="shared" si="127"/>
        <v>0</v>
      </c>
      <c r="AH262" s="518">
        <f t="shared" si="127"/>
        <v>0</v>
      </c>
      <c r="AI262" s="518">
        <f t="shared" si="127"/>
        <v>0</v>
      </c>
      <c r="AJ262" s="518">
        <f t="shared" si="127"/>
        <v>0</v>
      </c>
      <c r="AK262" s="518">
        <f t="shared" si="127"/>
        <v>0</v>
      </c>
      <c r="AL262" s="518">
        <f t="shared" si="127"/>
        <v>0</v>
      </c>
      <c r="AM262" s="518">
        <f t="shared" si="127"/>
        <v>0</v>
      </c>
      <c r="AN262" s="518">
        <f t="shared" si="127"/>
        <v>0</v>
      </c>
      <c r="AO262" s="518">
        <f t="shared" si="127"/>
        <v>0</v>
      </c>
      <c r="AP262" s="518">
        <f t="shared" si="127"/>
        <v>0</v>
      </c>
      <c r="AQ262" s="518">
        <f t="shared" si="127"/>
        <v>0</v>
      </c>
      <c r="AR262" s="518">
        <f t="shared" si="127"/>
        <v>0</v>
      </c>
      <c r="AS262" s="518">
        <f t="shared" si="127"/>
        <v>0</v>
      </c>
      <c r="AT262" s="518">
        <f t="shared" si="127"/>
        <v>0</v>
      </c>
      <c r="AU262" s="518">
        <f t="shared" si="127"/>
        <v>0</v>
      </c>
      <c r="AV262" s="518">
        <f t="shared" si="127"/>
        <v>0</v>
      </c>
      <c r="AW262" s="518">
        <f t="shared" si="127"/>
        <v>0</v>
      </c>
      <c r="AX262" s="518">
        <f t="shared" si="127"/>
        <v>0</v>
      </c>
      <c r="AY262" s="518">
        <f t="shared" si="127"/>
        <v>0</v>
      </c>
      <c r="AZ262" s="518">
        <f t="shared" si="127"/>
        <v>0</v>
      </c>
      <c r="BA262" s="518">
        <f t="shared" si="127"/>
        <v>0</v>
      </c>
      <c r="BB262" s="518">
        <f t="shared" si="127"/>
        <v>0</v>
      </c>
      <c r="BC262" s="518">
        <f t="shared" si="127"/>
        <v>0</v>
      </c>
      <c r="BD262" s="518">
        <f t="shared" si="127"/>
        <v>0</v>
      </c>
      <c r="BE262" s="518">
        <f t="shared" si="127"/>
        <v>0</v>
      </c>
      <c r="BF262" s="518">
        <f t="shared" si="127"/>
        <v>0</v>
      </c>
      <c r="BG262" s="518">
        <f t="shared" si="127"/>
        <v>0</v>
      </c>
      <c r="BH262" s="518">
        <f t="shared" si="127"/>
        <v>0</v>
      </c>
      <c r="BI262" s="518">
        <f t="shared" si="127"/>
        <v>0</v>
      </c>
      <c r="BJ262" s="518">
        <f t="shared" si="127"/>
        <v>0</v>
      </c>
      <c r="BK262" s="518">
        <f t="shared" si="127"/>
        <v>0</v>
      </c>
      <c r="BL262" s="518">
        <f t="shared" si="127"/>
        <v>0</v>
      </c>
      <c r="BM262" s="518">
        <f t="shared" si="127"/>
        <v>0</v>
      </c>
      <c r="BN262" s="518">
        <f t="shared" si="127"/>
        <v>0</v>
      </c>
      <c r="BO262" s="518">
        <f t="shared" si="127"/>
        <v>0</v>
      </c>
      <c r="BP262" s="518">
        <f t="shared" si="127"/>
        <v>0</v>
      </c>
      <c r="BQ262" s="518">
        <f t="shared" si="127"/>
        <v>0</v>
      </c>
      <c r="BR262" s="518">
        <f t="shared" si="127"/>
        <v>0</v>
      </c>
      <c r="BS262" s="518">
        <f t="shared" ref="BS262:CS262" si="128">BS10</f>
        <v>0</v>
      </c>
      <c r="BT262" s="518">
        <f t="shared" si="128"/>
        <v>0</v>
      </c>
      <c r="BU262" s="518">
        <f t="shared" si="128"/>
        <v>0</v>
      </c>
      <c r="BV262" s="518">
        <f t="shared" si="128"/>
        <v>0</v>
      </c>
      <c r="BW262" s="518">
        <f t="shared" si="128"/>
        <v>0</v>
      </c>
      <c r="BX262" s="518">
        <f t="shared" si="128"/>
        <v>0</v>
      </c>
      <c r="BY262" s="518">
        <f t="shared" si="128"/>
        <v>0</v>
      </c>
      <c r="BZ262" s="518">
        <f t="shared" si="128"/>
        <v>0</v>
      </c>
      <c r="CA262" s="518">
        <f t="shared" si="128"/>
        <v>0</v>
      </c>
      <c r="CB262" s="518">
        <f t="shared" si="128"/>
        <v>0</v>
      </c>
      <c r="CC262" s="518">
        <f t="shared" si="128"/>
        <v>0</v>
      </c>
      <c r="CD262" s="518">
        <f t="shared" si="128"/>
        <v>0</v>
      </c>
      <c r="CE262" s="518">
        <f t="shared" si="128"/>
        <v>0</v>
      </c>
      <c r="CF262" s="518">
        <f t="shared" si="128"/>
        <v>0</v>
      </c>
      <c r="CG262" s="518">
        <f t="shared" si="128"/>
        <v>0</v>
      </c>
      <c r="CH262" s="518">
        <f t="shared" si="128"/>
        <v>0</v>
      </c>
      <c r="CI262" s="518">
        <f t="shared" si="128"/>
        <v>0</v>
      </c>
      <c r="CJ262" s="518">
        <f t="shared" si="128"/>
        <v>0</v>
      </c>
      <c r="CK262" s="518">
        <f t="shared" si="128"/>
        <v>0</v>
      </c>
      <c r="CL262" s="518">
        <f t="shared" si="128"/>
        <v>0</v>
      </c>
      <c r="CM262" s="518">
        <f t="shared" si="128"/>
        <v>0</v>
      </c>
      <c r="CN262" s="518">
        <f t="shared" si="128"/>
        <v>0</v>
      </c>
      <c r="CO262" s="518">
        <f t="shared" si="128"/>
        <v>0</v>
      </c>
      <c r="CP262" s="518">
        <f t="shared" si="128"/>
        <v>0</v>
      </c>
      <c r="CQ262" s="518">
        <f t="shared" si="128"/>
        <v>0</v>
      </c>
      <c r="CR262" s="518">
        <f t="shared" si="128"/>
        <v>0</v>
      </c>
      <c r="CS262" s="518">
        <f t="shared" si="128"/>
        <v>0</v>
      </c>
      <c r="CT262" s="70"/>
    </row>
    <row r="263" spans="3:102" s="69" customFormat="1" ht="13" hidden="1" x14ac:dyDescent="0.3">
      <c r="C263" s="89" t="str">
        <f>C26</f>
        <v>A.2. Total replacement costs (reinvestment costs)</v>
      </c>
      <c r="D263" s="71"/>
      <c r="E263" s="517">
        <f>G263+NPV(G.Asm!$F$76,H263:INDEX(H263:CS263,RP))</f>
        <v>0</v>
      </c>
      <c r="F263" s="517">
        <f t="shared" si="126"/>
        <v>0</v>
      </c>
      <c r="G263" s="518">
        <f t="shared" ref="G263:BR263" si="129">G26</f>
        <v>0</v>
      </c>
      <c r="H263" s="518">
        <f t="shared" si="129"/>
        <v>0</v>
      </c>
      <c r="I263" s="518">
        <f t="shared" si="129"/>
        <v>0</v>
      </c>
      <c r="J263" s="518">
        <f t="shared" si="129"/>
        <v>0</v>
      </c>
      <c r="K263" s="518">
        <f t="shared" si="129"/>
        <v>0</v>
      </c>
      <c r="L263" s="518">
        <f t="shared" si="129"/>
        <v>0</v>
      </c>
      <c r="M263" s="518">
        <f t="shared" si="129"/>
        <v>0</v>
      </c>
      <c r="N263" s="518">
        <f t="shared" si="129"/>
        <v>0</v>
      </c>
      <c r="O263" s="518">
        <f t="shared" si="129"/>
        <v>0</v>
      </c>
      <c r="P263" s="518">
        <f t="shared" si="129"/>
        <v>0</v>
      </c>
      <c r="Q263" s="518">
        <f t="shared" si="129"/>
        <v>0</v>
      </c>
      <c r="R263" s="518">
        <f t="shared" si="129"/>
        <v>0</v>
      </c>
      <c r="S263" s="518">
        <f t="shared" si="129"/>
        <v>0</v>
      </c>
      <c r="T263" s="518">
        <f t="shared" si="129"/>
        <v>0</v>
      </c>
      <c r="U263" s="518">
        <f t="shared" si="129"/>
        <v>0</v>
      </c>
      <c r="V263" s="518">
        <f t="shared" si="129"/>
        <v>0</v>
      </c>
      <c r="W263" s="518">
        <f t="shared" si="129"/>
        <v>0</v>
      </c>
      <c r="X263" s="518">
        <f t="shared" si="129"/>
        <v>0</v>
      </c>
      <c r="Y263" s="518">
        <f t="shared" si="129"/>
        <v>0</v>
      </c>
      <c r="Z263" s="518">
        <f t="shared" si="129"/>
        <v>0</v>
      </c>
      <c r="AA263" s="518">
        <f t="shared" si="129"/>
        <v>0</v>
      </c>
      <c r="AB263" s="518">
        <f t="shared" si="129"/>
        <v>0</v>
      </c>
      <c r="AC263" s="518">
        <f t="shared" si="129"/>
        <v>0</v>
      </c>
      <c r="AD263" s="518">
        <f t="shared" si="129"/>
        <v>0</v>
      </c>
      <c r="AE263" s="518">
        <f t="shared" si="129"/>
        <v>0</v>
      </c>
      <c r="AF263" s="518">
        <f t="shared" si="129"/>
        <v>0</v>
      </c>
      <c r="AG263" s="518">
        <f t="shared" si="129"/>
        <v>0</v>
      </c>
      <c r="AH263" s="518">
        <f t="shared" si="129"/>
        <v>0</v>
      </c>
      <c r="AI263" s="518">
        <f t="shared" si="129"/>
        <v>0</v>
      </c>
      <c r="AJ263" s="518">
        <f t="shared" si="129"/>
        <v>0</v>
      </c>
      <c r="AK263" s="518">
        <f t="shared" si="129"/>
        <v>0</v>
      </c>
      <c r="AL263" s="518">
        <f t="shared" si="129"/>
        <v>0</v>
      </c>
      <c r="AM263" s="518">
        <f t="shared" si="129"/>
        <v>0</v>
      </c>
      <c r="AN263" s="518">
        <f t="shared" si="129"/>
        <v>0</v>
      </c>
      <c r="AO263" s="518">
        <f t="shared" si="129"/>
        <v>0</v>
      </c>
      <c r="AP263" s="518">
        <f t="shared" si="129"/>
        <v>0</v>
      </c>
      <c r="AQ263" s="518">
        <f t="shared" si="129"/>
        <v>0</v>
      </c>
      <c r="AR263" s="518">
        <f t="shared" si="129"/>
        <v>0</v>
      </c>
      <c r="AS263" s="518">
        <f t="shared" si="129"/>
        <v>0</v>
      </c>
      <c r="AT263" s="518">
        <f t="shared" si="129"/>
        <v>0</v>
      </c>
      <c r="AU263" s="518">
        <f t="shared" si="129"/>
        <v>0</v>
      </c>
      <c r="AV263" s="518">
        <f t="shared" si="129"/>
        <v>0</v>
      </c>
      <c r="AW263" s="518">
        <f t="shared" si="129"/>
        <v>0</v>
      </c>
      <c r="AX263" s="518">
        <f t="shared" si="129"/>
        <v>0</v>
      </c>
      <c r="AY263" s="518">
        <f t="shared" si="129"/>
        <v>0</v>
      </c>
      <c r="AZ263" s="518">
        <f t="shared" si="129"/>
        <v>0</v>
      </c>
      <c r="BA263" s="518">
        <f t="shared" si="129"/>
        <v>0</v>
      </c>
      <c r="BB263" s="518">
        <f t="shared" si="129"/>
        <v>0</v>
      </c>
      <c r="BC263" s="518">
        <f t="shared" si="129"/>
        <v>0</v>
      </c>
      <c r="BD263" s="518">
        <f t="shared" si="129"/>
        <v>0</v>
      </c>
      <c r="BE263" s="518">
        <f t="shared" si="129"/>
        <v>0</v>
      </c>
      <c r="BF263" s="518">
        <f t="shared" si="129"/>
        <v>0</v>
      </c>
      <c r="BG263" s="518">
        <f t="shared" si="129"/>
        <v>0</v>
      </c>
      <c r="BH263" s="518">
        <f t="shared" si="129"/>
        <v>0</v>
      </c>
      <c r="BI263" s="518">
        <f t="shared" si="129"/>
        <v>0</v>
      </c>
      <c r="BJ263" s="518">
        <f t="shared" si="129"/>
        <v>0</v>
      </c>
      <c r="BK263" s="518">
        <f t="shared" si="129"/>
        <v>0</v>
      </c>
      <c r="BL263" s="518">
        <f t="shared" si="129"/>
        <v>0</v>
      </c>
      <c r="BM263" s="518">
        <f t="shared" si="129"/>
        <v>0</v>
      </c>
      <c r="BN263" s="518">
        <f t="shared" si="129"/>
        <v>0</v>
      </c>
      <c r="BO263" s="518">
        <f t="shared" si="129"/>
        <v>0</v>
      </c>
      <c r="BP263" s="518">
        <f t="shared" si="129"/>
        <v>0</v>
      </c>
      <c r="BQ263" s="518">
        <f t="shared" si="129"/>
        <v>0</v>
      </c>
      <c r="BR263" s="518">
        <f t="shared" si="129"/>
        <v>0</v>
      </c>
      <c r="BS263" s="518">
        <f t="shared" ref="BS263:CS263" si="130">BS26</f>
        <v>0</v>
      </c>
      <c r="BT263" s="518">
        <f t="shared" si="130"/>
        <v>0</v>
      </c>
      <c r="BU263" s="518">
        <f t="shared" si="130"/>
        <v>0</v>
      </c>
      <c r="BV263" s="518">
        <f t="shared" si="130"/>
        <v>0</v>
      </c>
      <c r="BW263" s="518">
        <f t="shared" si="130"/>
        <v>0</v>
      </c>
      <c r="BX263" s="518">
        <f t="shared" si="130"/>
        <v>0</v>
      </c>
      <c r="BY263" s="518">
        <f t="shared" si="130"/>
        <v>0</v>
      </c>
      <c r="BZ263" s="518">
        <f t="shared" si="130"/>
        <v>0</v>
      </c>
      <c r="CA263" s="518">
        <f t="shared" si="130"/>
        <v>0</v>
      </c>
      <c r="CB263" s="518">
        <f t="shared" si="130"/>
        <v>0</v>
      </c>
      <c r="CC263" s="518">
        <f t="shared" si="130"/>
        <v>0</v>
      </c>
      <c r="CD263" s="518">
        <f t="shared" si="130"/>
        <v>0</v>
      </c>
      <c r="CE263" s="518">
        <f t="shared" si="130"/>
        <v>0</v>
      </c>
      <c r="CF263" s="518">
        <f t="shared" si="130"/>
        <v>0</v>
      </c>
      <c r="CG263" s="518">
        <f t="shared" si="130"/>
        <v>0</v>
      </c>
      <c r="CH263" s="518">
        <f t="shared" si="130"/>
        <v>0</v>
      </c>
      <c r="CI263" s="518">
        <f t="shared" si="130"/>
        <v>0</v>
      </c>
      <c r="CJ263" s="518">
        <f t="shared" si="130"/>
        <v>0</v>
      </c>
      <c r="CK263" s="518">
        <f t="shared" si="130"/>
        <v>0</v>
      </c>
      <c r="CL263" s="518">
        <f t="shared" si="130"/>
        <v>0</v>
      </c>
      <c r="CM263" s="518">
        <f t="shared" si="130"/>
        <v>0</v>
      </c>
      <c r="CN263" s="518">
        <f t="shared" si="130"/>
        <v>0</v>
      </c>
      <c r="CO263" s="518">
        <f t="shared" si="130"/>
        <v>0</v>
      </c>
      <c r="CP263" s="518">
        <f t="shared" si="130"/>
        <v>0</v>
      </c>
      <c r="CQ263" s="518">
        <f t="shared" si="130"/>
        <v>0</v>
      </c>
      <c r="CR263" s="518">
        <f t="shared" si="130"/>
        <v>0</v>
      </c>
      <c r="CS263" s="518">
        <f t="shared" si="130"/>
        <v>0</v>
      </c>
      <c r="CT263" s="70"/>
    </row>
    <row r="264" spans="3:102" s="69" customFormat="1" ht="13" hidden="1" x14ac:dyDescent="0.3">
      <c r="C264" s="89" t="str">
        <f>C40</f>
        <v>B. Residual value</v>
      </c>
      <c r="D264" s="71"/>
      <c r="E264" s="517">
        <f>G264+NPV(G.Asm!$F$76,H264:INDEX(H264:CS264,RP))</f>
        <v>0</v>
      </c>
      <c r="F264" s="517">
        <f t="shared" si="126"/>
        <v>0</v>
      </c>
      <c r="G264" s="518">
        <f t="shared" ref="G264:BR264" si="131">G40</f>
        <v>0</v>
      </c>
      <c r="H264" s="518">
        <f t="shared" si="131"/>
        <v>0</v>
      </c>
      <c r="I264" s="518">
        <f t="shared" si="131"/>
        <v>0</v>
      </c>
      <c r="J264" s="518">
        <f t="shared" si="131"/>
        <v>0</v>
      </c>
      <c r="K264" s="518">
        <f t="shared" si="131"/>
        <v>0</v>
      </c>
      <c r="L264" s="518">
        <f t="shared" si="131"/>
        <v>0</v>
      </c>
      <c r="M264" s="518">
        <f t="shared" si="131"/>
        <v>0</v>
      </c>
      <c r="N264" s="518">
        <f t="shared" si="131"/>
        <v>0</v>
      </c>
      <c r="O264" s="518">
        <f t="shared" si="131"/>
        <v>0</v>
      </c>
      <c r="P264" s="518">
        <f t="shared" si="131"/>
        <v>0</v>
      </c>
      <c r="Q264" s="518">
        <f t="shared" si="131"/>
        <v>0</v>
      </c>
      <c r="R264" s="518">
        <f t="shared" si="131"/>
        <v>0</v>
      </c>
      <c r="S264" s="518">
        <f t="shared" si="131"/>
        <v>0</v>
      </c>
      <c r="T264" s="518">
        <f t="shared" si="131"/>
        <v>0</v>
      </c>
      <c r="U264" s="518">
        <f t="shared" si="131"/>
        <v>0</v>
      </c>
      <c r="V264" s="518">
        <f t="shared" si="131"/>
        <v>0</v>
      </c>
      <c r="W264" s="518">
        <f t="shared" si="131"/>
        <v>0</v>
      </c>
      <c r="X264" s="518">
        <f t="shared" si="131"/>
        <v>0</v>
      </c>
      <c r="Y264" s="518">
        <f t="shared" si="131"/>
        <v>0</v>
      </c>
      <c r="Z264" s="518">
        <f t="shared" si="131"/>
        <v>0</v>
      </c>
      <c r="AA264" s="518">
        <f t="shared" si="131"/>
        <v>0</v>
      </c>
      <c r="AB264" s="518">
        <f t="shared" si="131"/>
        <v>0</v>
      </c>
      <c r="AC264" s="518">
        <f t="shared" si="131"/>
        <v>0</v>
      </c>
      <c r="AD264" s="518">
        <f t="shared" si="131"/>
        <v>0</v>
      </c>
      <c r="AE264" s="518">
        <f t="shared" si="131"/>
        <v>0</v>
      </c>
      <c r="AF264" s="518">
        <f t="shared" si="131"/>
        <v>0</v>
      </c>
      <c r="AG264" s="518">
        <f t="shared" si="131"/>
        <v>0</v>
      </c>
      <c r="AH264" s="518">
        <f t="shared" si="131"/>
        <v>0</v>
      </c>
      <c r="AI264" s="518">
        <f t="shared" si="131"/>
        <v>0</v>
      </c>
      <c r="AJ264" s="518">
        <f t="shared" si="131"/>
        <v>0</v>
      </c>
      <c r="AK264" s="518">
        <f t="shared" si="131"/>
        <v>0</v>
      </c>
      <c r="AL264" s="518">
        <f t="shared" si="131"/>
        <v>0</v>
      </c>
      <c r="AM264" s="518">
        <f t="shared" si="131"/>
        <v>0</v>
      </c>
      <c r="AN264" s="518">
        <f t="shared" si="131"/>
        <v>0</v>
      </c>
      <c r="AO264" s="518">
        <f t="shared" si="131"/>
        <v>0</v>
      </c>
      <c r="AP264" s="518">
        <f t="shared" si="131"/>
        <v>0</v>
      </c>
      <c r="AQ264" s="518">
        <f t="shared" si="131"/>
        <v>0</v>
      </c>
      <c r="AR264" s="518">
        <f t="shared" si="131"/>
        <v>0</v>
      </c>
      <c r="AS264" s="518">
        <f t="shared" si="131"/>
        <v>0</v>
      </c>
      <c r="AT264" s="518">
        <f t="shared" si="131"/>
        <v>0</v>
      </c>
      <c r="AU264" s="518">
        <f t="shared" si="131"/>
        <v>0</v>
      </c>
      <c r="AV264" s="518">
        <f t="shared" si="131"/>
        <v>0</v>
      </c>
      <c r="AW264" s="518">
        <f t="shared" si="131"/>
        <v>0</v>
      </c>
      <c r="AX264" s="518">
        <f t="shared" si="131"/>
        <v>0</v>
      </c>
      <c r="AY264" s="518">
        <f t="shared" si="131"/>
        <v>0</v>
      </c>
      <c r="AZ264" s="518">
        <f t="shared" si="131"/>
        <v>0</v>
      </c>
      <c r="BA264" s="518">
        <f t="shared" si="131"/>
        <v>0</v>
      </c>
      <c r="BB264" s="518">
        <f t="shared" si="131"/>
        <v>0</v>
      </c>
      <c r="BC264" s="518">
        <f t="shared" si="131"/>
        <v>0</v>
      </c>
      <c r="BD264" s="518">
        <f t="shared" si="131"/>
        <v>0</v>
      </c>
      <c r="BE264" s="518">
        <f t="shared" si="131"/>
        <v>0</v>
      </c>
      <c r="BF264" s="518">
        <f t="shared" si="131"/>
        <v>0</v>
      </c>
      <c r="BG264" s="518">
        <f t="shared" si="131"/>
        <v>0</v>
      </c>
      <c r="BH264" s="518">
        <f t="shared" si="131"/>
        <v>0</v>
      </c>
      <c r="BI264" s="518">
        <f t="shared" si="131"/>
        <v>0</v>
      </c>
      <c r="BJ264" s="518">
        <f t="shared" si="131"/>
        <v>0</v>
      </c>
      <c r="BK264" s="518">
        <f t="shared" si="131"/>
        <v>0</v>
      </c>
      <c r="BL264" s="518">
        <f t="shared" si="131"/>
        <v>0</v>
      </c>
      <c r="BM264" s="518">
        <f t="shared" si="131"/>
        <v>0</v>
      </c>
      <c r="BN264" s="518">
        <f t="shared" si="131"/>
        <v>0</v>
      </c>
      <c r="BO264" s="518">
        <f t="shared" si="131"/>
        <v>0</v>
      </c>
      <c r="BP264" s="518">
        <f t="shared" si="131"/>
        <v>0</v>
      </c>
      <c r="BQ264" s="518">
        <f t="shared" si="131"/>
        <v>0</v>
      </c>
      <c r="BR264" s="518">
        <f t="shared" si="131"/>
        <v>0</v>
      </c>
      <c r="BS264" s="518">
        <f t="shared" ref="BS264:CS264" si="132">BS40</f>
        <v>0</v>
      </c>
      <c r="BT264" s="518">
        <f t="shared" si="132"/>
        <v>0</v>
      </c>
      <c r="BU264" s="518">
        <f t="shared" si="132"/>
        <v>0</v>
      </c>
      <c r="BV264" s="518">
        <f t="shared" si="132"/>
        <v>0</v>
      </c>
      <c r="BW264" s="518">
        <f t="shared" si="132"/>
        <v>0</v>
      </c>
      <c r="BX264" s="518">
        <f t="shared" si="132"/>
        <v>0</v>
      </c>
      <c r="BY264" s="518">
        <f t="shared" si="132"/>
        <v>0</v>
      </c>
      <c r="BZ264" s="518">
        <f t="shared" si="132"/>
        <v>0</v>
      </c>
      <c r="CA264" s="518">
        <f t="shared" si="132"/>
        <v>0</v>
      </c>
      <c r="CB264" s="518">
        <f t="shared" si="132"/>
        <v>0</v>
      </c>
      <c r="CC264" s="518">
        <f t="shared" si="132"/>
        <v>0</v>
      </c>
      <c r="CD264" s="518">
        <f t="shared" si="132"/>
        <v>0</v>
      </c>
      <c r="CE264" s="518">
        <f t="shared" si="132"/>
        <v>0</v>
      </c>
      <c r="CF264" s="518">
        <f t="shared" si="132"/>
        <v>0</v>
      </c>
      <c r="CG264" s="518">
        <f t="shared" si="132"/>
        <v>0</v>
      </c>
      <c r="CH264" s="518">
        <f t="shared" si="132"/>
        <v>0</v>
      </c>
      <c r="CI264" s="518">
        <f t="shared" si="132"/>
        <v>0</v>
      </c>
      <c r="CJ264" s="518">
        <f t="shared" si="132"/>
        <v>0</v>
      </c>
      <c r="CK264" s="518">
        <f t="shared" si="132"/>
        <v>0</v>
      </c>
      <c r="CL264" s="518">
        <f t="shared" si="132"/>
        <v>0</v>
      </c>
      <c r="CM264" s="518">
        <f t="shared" si="132"/>
        <v>0</v>
      </c>
      <c r="CN264" s="518">
        <f t="shared" si="132"/>
        <v>0</v>
      </c>
      <c r="CO264" s="518">
        <f t="shared" si="132"/>
        <v>0</v>
      </c>
      <c r="CP264" s="518">
        <f t="shared" si="132"/>
        <v>0</v>
      </c>
      <c r="CQ264" s="518">
        <f t="shared" si="132"/>
        <v>0</v>
      </c>
      <c r="CR264" s="518">
        <f t="shared" si="132"/>
        <v>0</v>
      </c>
      <c r="CS264" s="518">
        <f t="shared" si="132"/>
        <v>0</v>
      </c>
      <c r="CT264" s="70"/>
    </row>
    <row r="265" spans="3:102" s="69" customFormat="1" ht="13" hidden="1" x14ac:dyDescent="0.3">
      <c r="C265" s="89" t="str">
        <f>C44</f>
        <v>C. Total operating and maintenance costs</v>
      </c>
      <c r="D265" s="71"/>
      <c r="E265" s="517">
        <f>G265+NPV(G.Asm!$F$76,H265:INDEX(H265:CS265,RP))</f>
        <v>0</v>
      </c>
      <c r="F265" s="517">
        <f t="shared" si="126"/>
        <v>0</v>
      </c>
      <c r="G265" s="518">
        <f t="shared" ref="G265:BR265" si="133">G44</f>
        <v>0</v>
      </c>
      <c r="H265" s="518">
        <f t="shared" si="133"/>
        <v>0</v>
      </c>
      <c r="I265" s="518">
        <f t="shared" si="133"/>
        <v>0</v>
      </c>
      <c r="J265" s="518">
        <f t="shared" si="133"/>
        <v>0</v>
      </c>
      <c r="K265" s="518">
        <f t="shared" si="133"/>
        <v>0</v>
      </c>
      <c r="L265" s="518">
        <f t="shared" si="133"/>
        <v>0</v>
      </c>
      <c r="M265" s="518">
        <f t="shared" si="133"/>
        <v>0</v>
      </c>
      <c r="N265" s="518">
        <f t="shared" si="133"/>
        <v>0</v>
      </c>
      <c r="O265" s="518">
        <f t="shared" si="133"/>
        <v>0</v>
      </c>
      <c r="P265" s="518">
        <f t="shared" si="133"/>
        <v>0</v>
      </c>
      <c r="Q265" s="518">
        <f t="shared" si="133"/>
        <v>0</v>
      </c>
      <c r="R265" s="518">
        <f t="shared" si="133"/>
        <v>0</v>
      </c>
      <c r="S265" s="518">
        <f t="shared" si="133"/>
        <v>0</v>
      </c>
      <c r="T265" s="518">
        <f t="shared" si="133"/>
        <v>0</v>
      </c>
      <c r="U265" s="518">
        <f t="shared" si="133"/>
        <v>0</v>
      </c>
      <c r="V265" s="518">
        <f t="shared" si="133"/>
        <v>0</v>
      </c>
      <c r="W265" s="518">
        <f t="shared" si="133"/>
        <v>0</v>
      </c>
      <c r="X265" s="518">
        <f t="shared" si="133"/>
        <v>0</v>
      </c>
      <c r="Y265" s="518">
        <f t="shared" si="133"/>
        <v>0</v>
      </c>
      <c r="Z265" s="518">
        <f t="shared" si="133"/>
        <v>0</v>
      </c>
      <c r="AA265" s="518">
        <f t="shared" si="133"/>
        <v>0</v>
      </c>
      <c r="AB265" s="518">
        <f t="shared" si="133"/>
        <v>0</v>
      </c>
      <c r="AC265" s="518">
        <f t="shared" si="133"/>
        <v>0</v>
      </c>
      <c r="AD265" s="518">
        <f t="shared" si="133"/>
        <v>0</v>
      </c>
      <c r="AE265" s="518">
        <f t="shared" si="133"/>
        <v>0</v>
      </c>
      <c r="AF265" s="518">
        <f t="shared" si="133"/>
        <v>0</v>
      </c>
      <c r="AG265" s="518">
        <f t="shared" si="133"/>
        <v>0</v>
      </c>
      <c r="AH265" s="518">
        <f t="shared" si="133"/>
        <v>0</v>
      </c>
      <c r="AI265" s="518">
        <f t="shared" si="133"/>
        <v>0</v>
      </c>
      <c r="AJ265" s="518">
        <f t="shared" si="133"/>
        <v>0</v>
      </c>
      <c r="AK265" s="518">
        <f t="shared" si="133"/>
        <v>0</v>
      </c>
      <c r="AL265" s="518">
        <f t="shared" si="133"/>
        <v>0</v>
      </c>
      <c r="AM265" s="518">
        <f t="shared" si="133"/>
        <v>0</v>
      </c>
      <c r="AN265" s="518">
        <f t="shared" si="133"/>
        <v>0</v>
      </c>
      <c r="AO265" s="518">
        <f t="shared" si="133"/>
        <v>0</v>
      </c>
      <c r="AP265" s="518">
        <f t="shared" si="133"/>
        <v>0</v>
      </c>
      <c r="AQ265" s="518">
        <f t="shared" si="133"/>
        <v>0</v>
      </c>
      <c r="AR265" s="518">
        <f t="shared" si="133"/>
        <v>0</v>
      </c>
      <c r="AS265" s="518">
        <f t="shared" si="133"/>
        <v>0</v>
      </c>
      <c r="AT265" s="518">
        <f t="shared" si="133"/>
        <v>0</v>
      </c>
      <c r="AU265" s="518">
        <f t="shared" si="133"/>
        <v>0</v>
      </c>
      <c r="AV265" s="518">
        <f t="shared" si="133"/>
        <v>0</v>
      </c>
      <c r="AW265" s="518">
        <f t="shared" si="133"/>
        <v>0</v>
      </c>
      <c r="AX265" s="518">
        <f t="shared" si="133"/>
        <v>0</v>
      </c>
      <c r="AY265" s="518">
        <f t="shared" si="133"/>
        <v>0</v>
      </c>
      <c r="AZ265" s="518">
        <f t="shared" si="133"/>
        <v>0</v>
      </c>
      <c r="BA265" s="518">
        <f t="shared" si="133"/>
        <v>0</v>
      </c>
      <c r="BB265" s="518">
        <f t="shared" si="133"/>
        <v>0</v>
      </c>
      <c r="BC265" s="518">
        <f t="shared" si="133"/>
        <v>0</v>
      </c>
      <c r="BD265" s="518">
        <f t="shared" si="133"/>
        <v>0</v>
      </c>
      <c r="BE265" s="518">
        <f t="shared" si="133"/>
        <v>0</v>
      </c>
      <c r="BF265" s="518">
        <f t="shared" si="133"/>
        <v>0</v>
      </c>
      <c r="BG265" s="518">
        <f t="shared" si="133"/>
        <v>0</v>
      </c>
      <c r="BH265" s="518">
        <f t="shared" si="133"/>
        <v>0</v>
      </c>
      <c r="BI265" s="518">
        <f t="shared" si="133"/>
        <v>0</v>
      </c>
      <c r="BJ265" s="518">
        <f t="shared" si="133"/>
        <v>0</v>
      </c>
      <c r="BK265" s="518">
        <f t="shared" si="133"/>
        <v>0</v>
      </c>
      <c r="BL265" s="518">
        <f t="shared" si="133"/>
        <v>0</v>
      </c>
      <c r="BM265" s="518">
        <f t="shared" si="133"/>
        <v>0</v>
      </c>
      <c r="BN265" s="518">
        <f t="shared" si="133"/>
        <v>0</v>
      </c>
      <c r="BO265" s="518">
        <f t="shared" si="133"/>
        <v>0</v>
      </c>
      <c r="BP265" s="518">
        <f t="shared" si="133"/>
        <v>0</v>
      </c>
      <c r="BQ265" s="518">
        <f t="shared" si="133"/>
        <v>0</v>
      </c>
      <c r="BR265" s="518">
        <f t="shared" si="133"/>
        <v>0</v>
      </c>
      <c r="BS265" s="518">
        <f t="shared" ref="BS265:CS265" si="134">BS44</f>
        <v>0</v>
      </c>
      <c r="BT265" s="518">
        <f t="shared" si="134"/>
        <v>0</v>
      </c>
      <c r="BU265" s="518">
        <f t="shared" si="134"/>
        <v>0</v>
      </c>
      <c r="BV265" s="518">
        <f t="shared" si="134"/>
        <v>0</v>
      </c>
      <c r="BW265" s="518">
        <f t="shared" si="134"/>
        <v>0</v>
      </c>
      <c r="BX265" s="518">
        <f t="shared" si="134"/>
        <v>0</v>
      </c>
      <c r="BY265" s="518">
        <f t="shared" si="134"/>
        <v>0</v>
      </c>
      <c r="BZ265" s="518">
        <f t="shared" si="134"/>
        <v>0</v>
      </c>
      <c r="CA265" s="518">
        <f t="shared" si="134"/>
        <v>0</v>
      </c>
      <c r="CB265" s="518">
        <f t="shared" si="134"/>
        <v>0</v>
      </c>
      <c r="CC265" s="518">
        <f t="shared" si="134"/>
        <v>0</v>
      </c>
      <c r="CD265" s="518">
        <f t="shared" si="134"/>
        <v>0</v>
      </c>
      <c r="CE265" s="518">
        <f t="shared" si="134"/>
        <v>0</v>
      </c>
      <c r="CF265" s="518">
        <f t="shared" si="134"/>
        <v>0</v>
      </c>
      <c r="CG265" s="518">
        <f t="shared" si="134"/>
        <v>0</v>
      </c>
      <c r="CH265" s="518">
        <f t="shared" si="134"/>
        <v>0</v>
      </c>
      <c r="CI265" s="518">
        <f t="shared" si="134"/>
        <v>0</v>
      </c>
      <c r="CJ265" s="518">
        <f t="shared" si="134"/>
        <v>0</v>
      </c>
      <c r="CK265" s="518">
        <f t="shared" si="134"/>
        <v>0</v>
      </c>
      <c r="CL265" s="518">
        <f t="shared" si="134"/>
        <v>0</v>
      </c>
      <c r="CM265" s="518">
        <f t="shared" si="134"/>
        <v>0</v>
      </c>
      <c r="CN265" s="518">
        <f t="shared" si="134"/>
        <v>0</v>
      </c>
      <c r="CO265" s="518">
        <f t="shared" si="134"/>
        <v>0</v>
      </c>
      <c r="CP265" s="518">
        <f t="shared" si="134"/>
        <v>0</v>
      </c>
      <c r="CQ265" s="518">
        <f t="shared" si="134"/>
        <v>0</v>
      </c>
      <c r="CR265" s="518">
        <f t="shared" si="134"/>
        <v>0</v>
      </c>
      <c r="CS265" s="518">
        <f t="shared" si="134"/>
        <v>0</v>
      </c>
      <c r="CT265" s="70"/>
    </row>
    <row r="266" spans="3:102" s="69" customFormat="1" ht="13" hidden="1" x14ac:dyDescent="0.3">
      <c r="C266" s="89" t="str">
        <f>C71</f>
        <v>F. Total revenues</v>
      </c>
      <c r="D266" s="71"/>
      <c r="E266" s="517">
        <f>G266+NPV(G.Asm!$F$76,H266:INDEX(H266:CS266,RP))</f>
        <v>0</v>
      </c>
      <c r="F266" s="517">
        <f t="shared" si="126"/>
        <v>0</v>
      </c>
      <c r="G266" s="518">
        <f t="shared" ref="G266:BR266" si="135">G71</f>
        <v>0</v>
      </c>
      <c r="H266" s="518">
        <f t="shared" si="135"/>
        <v>0</v>
      </c>
      <c r="I266" s="518">
        <f t="shared" si="135"/>
        <v>0</v>
      </c>
      <c r="J266" s="518">
        <f t="shared" si="135"/>
        <v>0</v>
      </c>
      <c r="K266" s="518">
        <f t="shared" si="135"/>
        <v>0</v>
      </c>
      <c r="L266" s="518">
        <f t="shared" si="135"/>
        <v>0</v>
      </c>
      <c r="M266" s="518">
        <f t="shared" si="135"/>
        <v>0</v>
      </c>
      <c r="N266" s="518">
        <f t="shared" si="135"/>
        <v>0</v>
      </c>
      <c r="O266" s="518">
        <f t="shared" si="135"/>
        <v>0</v>
      </c>
      <c r="P266" s="518">
        <f t="shared" si="135"/>
        <v>0</v>
      </c>
      <c r="Q266" s="518">
        <f t="shared" si="135"/>
        <v>0</v>
      </c>
      <c r="R266" s="518">
        <f t="shared" si="135"/>
        <v>0</v>
      </c>
      <c r="S266" s="518">
        <f t="shared" si="135"/>
        <v>0</v>
      </c>
      <c r="T266" s="518">
        <f t="shared" si="135"/>
        <v>0</v>
      </c>
      <c r="U266" s="518">
        <f t="shared" si="135"/>
        <v>0</v>
      </c>
      <c r="V266" s="518">
        <f t="shared" si="135"/>
        <v>0</v>
      </c>
      <c r="W266" s="518">
        <f t="shared" si="135"/>
        <v>0</v>
      </c>
      <c r="X266" s="518">
        <f t="shared" si="135"/>
        <v>0</v>
      </c>
      <c r="Y266" s="518">
        <f t="shared" si="135"/>
        <v>0</v>
      </c>
      <c r="Z266" s="518">
        <f t="shared" si="135"/>
        <v>0</v>
      </c>
      <c r="AA266" s="518">
        <f t="shared" si="135"/>
        <v>0</v>
      </c>
      <c r="AB266" s="518">
        <f t="shared" si="135"/>
        <v>0</v>
      </c>
      <c r="AC266" s="518">
        <f t="shared" si="135"/>
        <v>0</v>
      </c>
      <c r="AD266" s="518">
        <f t="shared" si="135"/>
        <v>0</v>
      </c>
      <c r="AE266" s="518">
        <f t="shared" si="135"/>
        <v>0</v>
      </c>
      <c r="AF266" s="518">
        <f t="shared" si="135"/>
        <v>0</v>
      </c>
      <c r="AG266" s="518">
        <f t="shared" si="135"/>
        <v>0</v>
      </c>
      <c r="AH266" s="518">
        <f t="shared" si="135"/>
        <v>0</v>
      </c>
      <c r="AI266" s="518">
        <f t="shared" si="135"/>
        <v>0</v>
      </c>
      <c r="AJ266" s="518">
        <f t="shared" si="135"/>
        <v>0</v>
      </c>
      <c r="AK266" s="518">
        <f t="shared" si="135"/>
        <v>0</v>
      </c>
      <c r="AL266" s="518">
        <f t="shared" si="135"/>
        <v>0</v>
      </c>
      <c r="AM266" s="518">
        <f t="shared" si="135"/>
        <v>0</v>
      </c>
      <c r="AN266" s="518">
        <f t="shared" si="135"/>
        <v>0</v>
      </c>
      <c r="AO266" s="518">
        <f t="shared" si="135"/>
        <v>0</v>
      </c>
      <c r="AP266" s="518">
        <f t="shared" si="135"/>
        <v>0</v>
      </c>
      <c r="AQ266" s="518">
        <f t="shared" si="135"/>
        <v>0</v>
      </c>
      <c r="AR266" s="518">
        <f t="shared" si="135"/>
        <v>0</v>
      </c>
      <c r="AS266" s="518">
        <f t="shared" si="135"/>
        <v>0</v>
      </c>
      <c r="AT266" s="518">
        <f t="shared" si="135"/>
        <v>0</v>
      </c>
      <c r="AU266" s="518">
        <f t="shared" si="135"/>
        <v>0</v>
      </c>
      <c r="AV266" s="518">
        <f t="shared" si="135"/>
        <v>0</v>
      </c>
      <c r="AW266" s="518">
        <f t="shared" si="135"/>
        <v>0</v>
      </c>
      <c r="AX266" s="518">
        <f t="shared" si="135"/>
        <v>0</v>
      </c>
      <c r="AY266" s="518">
        <f t="shared" si="135"/>
        <v>0</v>
      </c>
      <c r="AZ266" s="518">
        <f t="shared" si="135"/>
        <v>0</v>
      </c>
      <c r="BA266" s="518">
        <f t="shared" si="135"/>
        <v>0</v>
      </c>
      <c r="BB266" s="518">
        <f t="shared" si="135"/>
        <v>0</v>
      </c>
      <c r="BC266" s="518">
        <f t="shared" si="135"/>
        <v>0</v>
      </c>
      <c r="BD266" s="518">
        <f t="shared" si="135"/>
        <v>0</v>
      </c>
      <c r="BE266" s="518">
        <f t="shared" si="135"/>
        <v>0</v>
      </c>
      <c r="BF266" s="518">
        <f t="shared" si="135"/>
        <v>0</v>
      </c>
      <c r="BG266" s="518">
        <f t="shared" si="135"/>
        <v>0</v>
      </c>
      <c r="BH266" s="518">
        <f t="shared" si="135"/>
        <v>0</v>
      </c>
      <c r="BI266" s="518">
        <f t="shared" si="135"/>
        <v>0</v>
      </c>
      <c r="BJ266" s="518">
        <f t="shared" si="135"/>
        <v>0</v>
      </c>
      <c r="BK266" s="518">
        <f t="shared" si="135"/>
        <v>0</v>
      </c>
      <c r="BL266" s="518">
        <f t="shared" si="135"/>
        <v>0</v>
      </c>
      <c r="BM266" s="518">
        <f t="shared" si="135"/>
        <v>0</v>
      </c>
      <c r="BN266" s="518">
        <f t="shared" si="135"/>
        <v>0</v>
      </c>
      <c r="BO266" s="518">
        <f t="shared" si="135"/>
        <v>0</v>
      </c>
      <c r="BP266" s="518">
        <f t="shared" si="135"/>
        <v>0</v>
      </c>
      <c r="BQ266" s="518">
        <f t="shared" si="135"/>
        <v>0</v>
      </c>
      <c r="BR266" s="518">
        <f t="shared" si="135"/>
        <v>0</v>
      </c>
      <c r="BS266" s="518">
        <f t="shared" ref="BS266:CS266" si="136">BS71</f>
        <v>0</v>
      </c>
      <c r="BT266" s="518">
        <f t="shared" si="136"/>
        <v>0</v>
      </c>
      <c r="BU266" s="518">
        <f t="shared" si="136"/>
        <v>0</v>
      </c>
      <c r="BV266" s="518">
        <f t="shared" si="136"/>
        <v>0</v>
      </c>
      <c r="BW266" s="518">
        <f t="shared" si="136"/>
        <v>0</v>
      </c>
      <c r="BX266" s="518">
        <f t="shared" si="136"/>
        <v>0</v>
      </c>
      <c r="BY266" s="518">
        <f t="shared" si="136"/>
        <v>0</v>
      </c>
      <c r="BZ266" s="518">
        <f t="shared" si="136"/>
        <v>0</v>
      </c>
      <c r="CA266" s="518">
        <f t="shared" si="136"/>
        <v>0</v>
      </c>
      <c r="CB266" s="518">
        <f t="shared" si="136"/>
        <v>0</v>
      </c>
      <c r="CC266" s="518">
        <f t="shared" si="136"/>
        <v>0</v>
      </c>
      <c r="CD266" s="518">
        <f t="shared" si="136"/>
        <v>0</v>
      </c>
      <c r="CE266" s="518">
        <f t="shared" si="136"/>
        <v>0</v>
      </c>
      <c r="CF266" s="518">
        <f t="shared" si="136"/>
        <v>0</v>
      </c>
      <c r="CG266" s="518">
        <f t="shared" si="136"/>
        <v>0</v>
      </c>
      <c r="CH266" s="518">
        <f t="shared" si="136"/>
        <v>0</v>
      </c>
      <c r="CI266" s="518">
        <f t="shared" si="136"/>
        <v>0</v>
      </c>
      <c r="CJ266" s="518">
        <f t="shared" si="136"/>
        <v>0</v>
      </c>
      <c r="CK266" s="518">
        <f t="shared" si="136"/>
        <v>0</v>
      </c>
      <c r="CL266" s="518">
        <f t="shared" si="136"/>
        <v>0</v>
      </c>
      <c r="CM266" s="518">
        <f t="shared" si="136"/>
        <v>0</v>
      </c>
      <c r="CN266" s="518">
        <f t="shared" si="136"/>
        <v>0</v>
      </c>
      <c r="CO266" s="518">
        <f t="shared" si="136"/>
        <v>0</v>
      </c>
      <c r="CP266" s="518">
        <f t="shared" si="136"/>
        <v>0</v>
      </c>
      <c r="CQ266" s="518">
        <f t="shared" si="136"/>
        <v>0</v>
      </c>
      <c r="CR266" s="518">
        <f t="shared" si="136"/>
        <v>0</v>
      </c>
      <c r="CS266" s="518">
        <f t="shared" si="136"/>
        <v>0</v>
      </c>
      <c r="CT266" s="70"/>
    </row>
    <row r="267" spans="3:102" s="69" customFormat="1" ht="13" hidden="1" x14ac:dyDescent="0.3">
      <c r="C267" s="89" t="str">
        <f>"VAT of "&amp;C10</f>
        <v>VAT of A.1. Total Initial investment costs</v>
      </c>
      <c r="D267" s="71"/>
      <c r="E267" s="517">
        <f>G267+NPV(G.Asm!$F$76,H267:INDEX(H267:CS267,RP))</f>
        <v>0</v>
      </c>
      <c r="F267" s="517">
        <f t="shared" si="126"/>
        <v>0</v>
      </c>
      <c r="G267" s="518">
        <f>G10*G.Asm!$F$38*G$152</f>
        <v>0</v>
      </c>
      <c r="H267" s="518">
        <f>H10*G.Asm!$F$38*H$152</f>
        <v>0</v>
      </c>
      <c r="I267" s="518">
        <f>I10*G.Asm!$F$38*I$152</f>
        <v>0</v>
      </c>
      <c r="J267" s="518">
        <f>J10*G.Asm!$F$38*J$152</f>
        <v>0</v>
      </c>
      <c r="K267" s="518">
        <f>K10*G.Asm!$F$38*K$152</f>
        <v>0</v>
      </c>
      <c r="L267" s="518">
        <f>L10*G.Asm!$F$38*L$152</f>
        <v>0</v>
      </c>
      <c r="M267" s="518">
        <f>M10*G.Asm!$F$38*M$152</f>
        <v>0</v>
      </c>
      <c r="N267" s="518">
        <f>N10*G.Asm!$F$38*N$152</f>
        <v>0</v>
      </c>
      <c r="O267" s="518">
        <f>O10*G.Asm!$F$38*O$152</f>
        <v>0</v>
      </c>
      <c r="P267" s="518">
        <f>P10*G.Asm!$F$38*P$152</f>
        <v>0</v>
      </c>
      <c r="Q267" s="518">
        <f>Q10*G.Asm!$F$38*Q$152</f>
        <v>0</v>
      </c>
      <c r="R267" s="518">
        <f>R10*G.Asm!$F$38*R$152</f>
        <v>0</v>
      </c>
      <c r="S267" s="518">
        <f>S10*G.Asm!$F$38*S$152</f>
        <v>0</v>
      </c>
      <c r="T267" s="518">
        <f>T10*G.Asm!$F$38*T$152</f>
        <v>0</v>
      </c>
      <c r="U267" s="518">
        <f>U10*G.Asm!$F$38*U$152</f>
        <v>0</v>
      </c>
      <c r="V267" s="518">
        <f>V10*G.Asm!$F$38*V$152</f>
        <v>0</v>
      </c>
      <c r="W267" s="518">
        <f>W10*G.Asm!$F$38*W$152</f>
        <v>0</v>
      </c>
      <c r="X267" s="518">
        <f>X10*G.Asm!$F$38*X$152</f>
        <v>0</v>
      </c>
      <c r="Y267" s="518">
        <f>Y10*G.Asm!$F$38*Y$152</f>
        <v>0</v>
      </c>
      <c r="Z267" s="518">
        <f>Z10*G.Asm!$F$38*Z$152</f>
        <v>0</v>
      </c>
      <c r="AA267" s="518">
        <f>AA10*G.Asm!$F$38*AA$152</f>
        <v>0</v>
      </c>
      <c r="AB267" s="518">
        <f>AB10*G.Asm!$F$38*AB$152</f>
        <v>0</v>
      </c>
      <c r="AC267" s="518">
        <f>AC10*G.Asm!$F$38*AC$152</f>
        <v>0</v>
      </c>
      <c r="AD267" s="518">
        <f>AD10*G.Asm!$F$38*AD$152</f>
        <v>0</v>
      </c>
      <c r="AE267" s="518">
        <f>AE10*G.Asm!$F$38*AE$152</f>
        <v>0</v>
      </c>
      <c r="AF267" s="518">
        <f>AF10*G.Asm!$F$38*AF$152</f>
        <v>0</v>
      </c>
      <c r="AG267" s="518">
        <f>AG10*G.Asm!$F$38*AG$152</f>
        <v>0</v>
      </c>
      <c r="AH267" s="518">
        <f>AH10*G.Asm!$F$38*AH$152</f>
        <v>0</v>
      </c>
      <c r="AI267" s="518">
        <f>AI10*G.Asm!$F$38*AI$152</f>
        <v>0</v>
      </c>
      <c r="AJ267" s="518">
        <f>AJ10*G.Asm!$F$38*AJ$152</f>
        <v>0</v>
      </c>
      <c r="AK267" s="518">
        <f>AK10*G.Asm!$F$38*AK$152</f>
        <v>0</v>
      </c>
      <c r="AL267" s="518">
        <f>AL10*G.Asm!$F$38*AL$152</f>
        <v>0</v>
      </c>
      <c r="AM267" s="518">
        <f>AM10*G.Asm!$F$38*AM$152</f>
        <v>0</v>
      </c>
      <c r="AN267" s="518">
        <f>AN10*G.Asm!$F$38*AN$152</f>
        <v>0</v>
      </c>
      <c r="AO267" s="518">
        <f>AO10*G.Asm!$F$38*AO$152</f>
        <v>0</v>
      </c>
      <c r="AP267" s="518">
        <f>AP10*G.Asm!$F$38*AP$152</f>
        <v>0</v>
      </c>
      <c r="AQ267" s="518">
        <f>AQ10*G.Asm!$F$38*AQ$152</f>
        <v>0</v>
      </c>
      <c r="AR267" s="518">
        <f>AR10*G.Asm!$F$38*AR$152</f>
        <v>0</v>
      </c>
      <c r="AS267" s="518">
        <f>AS10*G.Asm!$F$38*AS$152</f>
        <v>0</v>
      </c>
      <c r="AT267" s="518">
        <f>AT10*G.Asm!$F$38*AT$152</f>
        <v>0</v>
      </c>
      <c r="AU267" s="518">
        <f>AU10*G.Asm!$F$38*AU$152</f>
        <v>0</v>
      </c>
      <c r="AV267" s="518">
        <f>AV10*G.Asm!$F$38*AV$152</f>
        <v>0</v>
      </c>
      <c r="AW267" s="518">
        <f>AW10*G.Asm!$F$38*AW$152</f>
        <v>0</v>
      </c>
      <c r="AX267" s="518">
        <f>AX10*G.Asm!$F$38*AX$152</f>
        <v>0</v>
      </c>
      <c r="AY267" s="518">
        <f>AY10*G.Asm!$F$38*AY$152</f>
        <v>0</v>
      </c>
      <c r="AZ267" s="518">
        <f>AZ10*G.Asm!$F$38*AZ$152</f>
        <v>0</v>
      </c>
      <c r="BA267" s="518">
        <f>BA10*G.Asm!$F$38*BA$152</f>
        <v>0</v>
      </c>
      <c r="BB267" s="518">
        <f>BB10*G.Asm!$F$38*BB$152</f>
        <v>0</v>
      </c>
      <c r="BC267" s="518">
        <f>BC10*G.Asm!$F$38*BC$152</f>
        <v>0</v>
      </c>
      <c r="BD267" s="518">
        <f>BD10*G.Asm!$F$38*BD$152</f>
        <v>0</v>
      </c>
      <c r="BE267" s="518">
        <f>BE10*G.Asm!$F$38*BE$152</f>
        <v>0</v>
      </c>
      <c r="BF267" s="518">
        <f>BF10*G.Asm!$F$38*BF$152</f>
        <v>0</v>
      </c>
      <c r="BG267" s="518">
        <f>BG10*G.Asm!$F$38*BG$152</f>
        <v>0</v>
      </c>
      <c r="BH267" s="518">
        <f>BH10*G.Asm!$F$38*BH$152</f>
        <v>0</v>
      </c>
      <c r="BI267" s="518">
        <f>BI10*G.Asm!$F$38*BI$152</f>
        <v>0</v>
      </c>
      <c r="BJ267" s="518">
        <f>BJ10*G.Asm!$F$38*BJ$152</f>
        <v>0</v>
      </c>
      <c r="BK267" s="518">
        <f>BK10*G.Asm!$F$38*BK$152</f>
        <v>0</v>
      </c>
      <c r="BL267" s="518">
        <f>BL10*G.Asm!$F$38*BL$152</f>
        <v>0</v>
      </c>
      <c r="BM267" s="518">
        <f>BM10*G.Asm!$F$38*BM$152</f>
        <v>0</v>
      </c>
      <c r="BN267" s="518">
        <f>BN10*G.Asm!$F$38*BN$152</f>
        <v>0</v>
      </c>
      <c r="BO267" s="518">
        <f>BO10*G.Asm!$F$38*BO$152</f>
        <v>0</v>
      </c>
      <c r="BP267" s="518">
        <f>BP10*G.Asm!$F$38*BP$152</f>
        <v>0</v>
      </c>
      <c r="BQ267" s="518">
        <f>BQ10*G.Asm!$F$38*BQ$152</f>
        <v>0</v>
      </c>
      <c r="BR267" s="518">
        <f>BR10*G.Asm!$F$38*BR$152</f>
        <v>0</v>
      </c>
      <c r="BS267" s="518">
        <f>BS10*G.Asm!$F$38*BS$152</f>
        <v>0</v>
      </c>
      <c r="BT267" s="518">
        <f>BT10*G.Asm!$F$38*BT$152</f>
        <v>0</v>
      </c>
      <c r="BU267" s="518">
        <f>BU10*G.Asm!$F$38*BU$152</f>
        <v>0</v>
      </c>
      <c r="BV267" s="518">
        <f>BV10*G.Asm!$F$38*BV$152</f>
        <v>0</v>
      </c>
      <c r="BW267" s="518">
        <f>BW10*G.Asm!$F$38*BW$152</f>
        <v>0</v>
      </c>
      <c r="BX267" s="518">
        <f>BX10*G.Asm!$F$38*BX$152</f>
        <v>0</v>
      </c>
      <c r="BY267" s="518">
        <f>BY10*G.Asm!$F$38*BY$152</f>
        <v>0</v>
      </c>
      <c r="BZ267" s="518">
        <f>BZ10*G.Asm!$F$38*BZ$152</f>
        <v>0</v>
      </c>
      <c r="CA267" s="518">
        <f>CA10*G.Asm!$F$38*CA$152</f>
        <v>0</v>
      </c>
      <c r="CB267" s="518">
        <f>CB10*G.Asm!$F$38*CB$152</f>
        <v>0</v>
      </c>
      <c r="CC267" s="518">
        <f>CC10*G.Asm!$F$38*CC$152</f>
        <v>0</v>
      </c>
      <c r="CD267" s="518">
        <f>CD10*G.Asm!$F$38*CD$152</f>
        <v>0</v>
      </c>
      <c r="CE267" s="518">
        <f>CE10*G.Asm!$F$38*CE$152</f>
        <v>0</v>
      </c>
      <c r="CF267" s="518">
        <f>CF10*G.Asm!$F$38*CF$152</f>
        <v>0</v>
      </c>
      <c r="CG267" s="518">
        <f>CG10*G.Asm!$F$38*CG$152</f>
        <v>0</v>
      </c>
      <c r="CH267" s="518">
        <f>CH10*G.Asm!$F$38*CH$152</f>
        <v>0</v>
      </c>
      <c r="CI267" s="518">
        <f>CI10*G.Asm!$F$38*CI$152</f>
        <v>0</v>
      </c>
      <c r="CJ267" s="518">
        <f>CJ10*G.Asm!$F$38*CJ$152</f>
        <v>0</v>
      </c>
      <c r="CK267" s="518">
        <f>CK10*G.Asm!$F$38*CK$152</f>
        <v>0</v>
      </c>
      <c r="CL267" s="518">
        <f>CL10*G.Asm!$F$38*CL$152</f>
        <v>0</v>
      </c>
      <c r="CM267" s="518">
        <f>CM10*G.Asm!$F$38*CM$152</f>
        <v>0</v>
      </c>
      <c r="CN267" s="518">
        <f>CN10*G.Asm!$F$38*CN$152</f>
        <v>0</v>
      </c>
      <c r="CO267" s="518">
        <f>CO10*G.Asm!$F$38*CO$152</f>
        <v>0</v>
      </c>
      <c r="CP267" s="518">
        <f>CP10*G.Asm!$F$38*CP$152</f>
        <v>0</v>
      </c>
      <c r="CQ267" s="518">
        <f>CQ10*G.Asm!$F$38*CQ$152</f>
        <v>0</v>
      </c>
      <c r="CR267" s="518">
        <f>CR10*G.Asm!$F$38*CR$152</f>
        <v>0</v>
      </c>
      <c r="CS267" s="518">
        <f>CS10*G.Asm!$F$38*CS$152</f>
        <v>0</v>
      </c>
      <c r="CT267" s="70"/>
    </row>
    <row r="268" spans="3:102" s="69" customFormat="1" ht="13" hidden="1" x14ac:dyDescent="0.3">
      <c r="C268" s="89" t="str">
        <f>"VAT of "&amp;C26</f>
        <v>VAT of A.2. Total replacement costs (reinvestment costs)</v>
      </c>
      <c r="D268" s="71"/>
      <c r="E268" s="517">
        <f>G268+NPV(G.Asm!$F$76,H268:INDEX(H268:CS268,RP))</f>
        <v>0</v>
      </c>
      <c r="F268" s="517">
        <f t="shared" si="126"/>
        <v>0</v>
      </c>
      <c r="G268" s="518">
        <f>G26*G.Asm!$F$38*G$152</f>
        <v>0</v>
      </c>
      <c r="H268" s="518">
        <f>H26*G.Asm!$F$38*H$152</f>
        <v>0</v>
      </c>
      <c r="I268" s="518">
        <f>I26*G.Asm!$F$38*I$152</f>
        <v>0</v>
      </c>
      <c r="J268" s="518">
        <f>J26*G.Asm!$F$38*J$152</f>
        <v>0</v>
      </c>
      <c r="K268" s="518">
        <f>K26*G.Asm!$F$38*K$152</f>
        <v>0</v>
      </c>
      <c r="L268" s="518">
        <f>L26*G.Asm!$F$38*L$152</f>
        <v>0</v>
      </c>
      <c r="M268" s="518">
        <f>M26*G.Asm!$F$38*M$152</f>
        <v>0</v>
      </c>
      <c r="N268" s="518">
        <f>N26*G.Asm!$F$38*N$152</f>
        <v>0</v>
      </c>
      <c r="O268" s="518">
        <f>O26*G.Asm!$F$38*O$152</f>
        <v>0</v>
      </c>
      <c r="P268" s="518">
        <f>P26*G.Asm!$F$38*P$152</f>
        <v>0</v>
      </c>
      <c r="Q268" s="518">
        <f>Q26*G.Asm!$F$38*Q$152</f>
        <v>0</v>
      </c>
      <c r="R268" s="518">
        <f>R26*G.Asm!$F$38*R$152</f>
        <v>0</v>
      </c>
      <c r="S268" s="518">
        <f>S26*G.Asm!$F$38*S$152</f>
        <v>0</v>
      </c>
      <c r="T268" s="518">
        <f>T26*G.Asm!$F$38*T$152</f>
        <v>0</v>
      </c>
      <c r="U268" s="518">
        <f>U26*G.Asm!$F$38*U$152</f>
        <v>0</v>
      </c>
      <c r="V268" s="518">
        <f>V26*G.Asm!$F$38*V$152</f>
        <v>0</v>
      </c>
      <c r="W268" s="518">
        <f>W26*G.Asm!$F$38*W$152</f>
        <v>0</v>
      </c>
      <c r="X268" s="518">
        <f>X26*G.Asm!$F$38*X$152</f>
        <v>0</v>
      </c>
      <c r="Y268" s="518">
        <f>Y26*G.Asm!$F$38*Y$152</f>
        <v>0</v>
      </c>
      <c r="Z268" s="518">
        <f>Z26*G.Asm!$F$38*Z$152</f>
        <v>0</v>
      </c>
      <c r="AA268" s="518">
        <f>AA26*G.Asm!$F$38*AA$152</f>
        <v>0</v>
      </c>
      <c r="AB268" s="518">
        <f>AB26*G.Asm!$F$38*AB$152</f>
        <v>0</v>
      </c>
      <c r="AC268" s="518">
        <f>AC26*G.Asm!$F$38*AC$152</f>
        <v>0</v>
      </c>
      <c r="AD268" s="518">
        <f>AD26*G.Asm!$F$38*AD$152</f>
        <v>0</v>
      </c>
      <c r="AE268" s="518">
        <f>AE26*G.Asm!$F$38*AE$152</f>
        <v>0</v>
      </c>
      <c r="AF268" s="518">
        <f>AF26*G.Asm!$F$38*AF$152</f>
        <v>0</v>
      </c>
      <c r="AG268" s="518">
        <f>AG26*G.Asm!$F$38*AG$152</f>
        <v>0</v>
      </c>
      <c r="AH268" s="518">
        <f>AH26*G.Asm!$F$38*AH$152</f>
        <v>0</v>
      </c>
      <c r="AI268" s="518">
        <f>AI26*G.Asm!$F$38*AI$152</f>
        <v>0</v>
      </c>
      <c r="AJ268" s="518">
        <f>AJ26*G.Asm!$F$38*AJ$152</f>
        <v>0</v>
      </c>
      <c r="AK268" s="518">
        <f>AK26*G.Asm!$F$38*AK$152</f>
        <v>0</v>
      </c>
      <c r="AL268" s="518">
        <f>AL26*G.Asm!$F$38*AL$152</f>
        <v>0</v>
      </c>
      <c r="AM268" s="518">
        <f>AM26*G.Asm!$F$38*AM$152</f>
        <v>0</v>
      </c>
      <c r="AN268" s="518">
        <f>AN26*G.Asm!$F$38*AN$152</f>
        <v>0</v>
      </c>
      <c r="AO268" s="518">
        <f>AO26*G.Asm!$F$38*AO$152</f>
        <v>0</v>
      </c>
      <c r="AP268" s="518">
        <f>AP26*G.Asm!$F$38*AP$152</f>
        <v>0</v>
      </c>
      <c r="AQ268" s="518">
        <f>AQ26*G.Asm!$F$38*AQ$152</f>
        <v>0</v>
      </c>
      <c r="AR268" s="518">
        <f>AR26*G.Asm!$F$38*AR$152</f>
        <v>0</v>
      </c>
      <c r="AS268" s="518">
        <f>AS26*G.Asm!$F$38*AS$152</f>
        <v>0</v>
      </c>
      <c r="AT268" s="518">
        <f>AT26*G.Asm!$F$38*AT$152</f>
        <v>0</v>
      </c>
      <c r="AU268" s="518">
        <f>AU26*G.Asm!$F$38*AU$152</f>
        <v>0</v>
      </c>
      <c r="AV268" s="518">
        <f>AV26*G.Asm!$F$38*AV$152</f>
        <v>0</v>
      </c>
      <c r="AW268" s="518">
        <f>AW26*G.Asm!$F$38*AW$152</f>
        <v>0</v>
      </c>
      <c r="AX268" s="518">
        <f>AX26*G.Asm!$F$38*AX$152</f>
        <v>0</v>
      </c>
      <c r="AY268" s="518">
        <f>AY26*G.Asm!$F$38*AY$152</f>
        <v>0</v>
      </c>
      <c r="AZ268" s="518">
        <f>AZ26*G.Asm!$F$38*AZ$152</f>
        <v>0</v>
      </c>
      <c r="BA268" s="518">
        <f>BA26*G.Asm!$F$38*BA$152</f>
        <v>0</v>
      </c>
      <c r="BB268" s="518">
        <f>BB26*G.Asm!$F$38*BB$152</f>
        <v>0</v>
      </c>
      <c r="BC268" s="518">
        <f>BC26*G.Asm!$F$38*BC$152</f>
        <v>0</v>
      </c>
      <c r="BD268" s="518">
        <f>BD26*G.Asm!$F$38*BD$152</f>
        <v>0</v>
      </c>
      <c r="BE268" s="518">
        <f>BE26*G.Asm!$F$38*BE$152</f>
        <v>0</v>
      </c>
      <c r="BF268" s="518">
        <f>BF26*G.Asm!$F$38*BF$152</f>
        <v>0</v>
      </c>
      <c r="BG268" s="518">
        <f>BG26*G.Asm!$F$38*BG$152</f>
        <v>0</v>
      </c>
      <c r="BH268" s="518">
        <f>BH26*G.Asm!$F$38*BH$152</f>
        <v>0</v>
      </c>
      <c r="BI268" s="518">
        <f>BI26*G.Asm!$F$38*BI$152</f>
        <v>0</v>
      </c>
      <c r="BJ268" s="518">
        <f>BJ26*G.Asm!$F$38*BJ$152</f>
        <v>0</v>
      </c>
      <c r="BK268" s="518">
        <f>BK26*G.Asm!$F$38*BK$152</f>
        <v>0</v>
      </c>
      <c r="BL268" s="518">
        <f>BL26*G.Asm!$F$38*BL$152</f>
        <v>0</v>
      </c>
      <c r="BM268" s="518">
        <f>BM26*G.Asm!$F$38*BM$152</f>
        <v>0</v>
      </c>
      <c r="BN268" s="518">
        <f>BN26*G.Asm!$F$38*BN$152</f>
        <v>0</v>
      </c>
      <c r="BO268" s="518">
        <f>BO26*G.Asm!$F$38*BO$152</f>
        <v>0</v>
      </c>
      <c r="BP268" s="518">
        <f>BP26*G.Asm!$F$38*BP$152</f>
        <v>0</v>
      </c>
      <c r="BQ268" s="518">
        <f>BQ26*G.Asm!$F$38*BQ$152</f>
        <v>0</v>
      </c>
      <c r="BR268" s="518">
        <f>BR26*G.Asm!$F$38*BR$152</f>
        <v>0</v>
      </c>
      <c r="BS268" s="518">
        <f>BS26*G.Asm!$F$38*BS$152</f>
        <v>0</v>
      </c>
      <c r="BT268" s="518">
        <f>BT26*G.Asm!$F$38*BT$152</f>
        <v>0</v>
      </c>
      <c r="BU268" s="518">
        <f>BU26*G.Asm!$F$38*BU$152</f>
        <v>0</v>
      </c>
      <c r="BV268" s="518">
        <f>BV26*G.Asm!$F$38*BV$152</f>
        <v>0</v>
      </c>
      <c r="BW268" s="518">
        <f>BW26*G.Asm!$F$38*BW$152</f>
        <v>0</v>
      </c>
      <c r="BX268" s="518">
        <f>BX26*G.Asm!$F$38*BX$152</f>
        <v>0</v>
      </c>
      <c r="BY268" s="518">
        <f>BY26*G.Asm!$F$38*BY$152</f>
        <v>0</v>
      </c>
      <c r="BZ268" s="518">
        <f>BZ26*G.Asm!$F$38*BZ$152</f>
        <v>0</v>
      </c>
      <c r="CA268" s="518">
        <f>CA26*G.Asm!$F$38*CA$152</f>
        <v>0</v>
      </c>
      <c r="CB268" s="518">
        <f>CB26*G.Asm!$F$38*CB$152</f>
        <v>0</v>
      </c>
      <c r="CC268" s="518">
        <f>CC26*G.Asm!$F$38*CC$152</f>
        <v>0</v>
      </c>
      <c r="CD268" s="518">
        <f>CD26*G.Asm!$F$38*CD$152</f>
        <v>0</v>
      </c>
      <c r="CE268" s="518">
        <f>CE26*G.Asm!$F$38*CE$152</f>
        <v>0</v>
      </c>
      <c r="CF268" s="518">
        <f>CF26*G.Asm!$F$38*CF$152</f>
        <v>0</v>
      </c>
      <c r="CG268" s="518">
        <f>CG26*G.Asm!$F$38*CG$152</f>
        <v>0</v>
      </c>
      <c r="CH268" s="518">
        <f>CH26*G.Asm!$F$38*CH$152</f>
        <v>0</v>
      </c>
      <c r="CI268" s="518">
        <f>CI26*G.Asm!$F$38*CI$152</f>
        <v>0</v>
      </c>
      <c r="CJ268" s="518">
        <f>CJ26*G.Asm!$F$38*CJ$152</f>
        <v>0</v>
      </c>
      <c r="CK268" s="518">
        <f>CK26*G.Asm!$F$38*CK$152</f>
        <v>0</v>
      </c>
      <c r="CL268" s="518">
        <f>CL26*G.Asm!$F$38*CL$152</f>
        <v>0</v>
      </c>
      <c r="CM268" s="518">
        <f>CM26*G.Asm!$F$38*CM$152</f>
        <v>0</v>
      </c>
      <c r="CN268" s="518">
        <f>CN26*G.Asm!$F$38*CN$152</f>
        <v>0</v>
      </c>
      <c r="CO268" s="518">
        <f>CO26*G.Asm!$F$38*CO$152</f>
        <v>0</v>
      </c>
      <c r="CP268" s="518">
        <f>CP26*G.Asm!$F$38*CP$152</f>
        <v>0</v>
      </c>
      <c r="CQ268" s="518">
        <f>CQ26*G.Asm!$F$38*CQ$152</f>
        <v>0</v>
      </c>
      <c r="CR268" s="518">
        <f>CR26*G.Asm!$F$38*CR$152</f>
        <v>0</v>
      </c>
      <c r="CS268" s="518">
        <f>CS26*G.Asm!$F$38*CS$152</f>
        <v>0</v>
      </c>
      <c r="CT268" s="70"/>
    </row>
    <row r="269" spans="3:102" s="5" customFormat="1" ht="13" hidden="1" x14ac:dyDescent="0.3">
      <c r="C269" s="89" t="str">
        <f>C256</f>
        <v>VAT of B. Residual value</v>
      </c>
      <c r="D269" s="3"/>
      <c r="E269" s="517">
        <f>G269+NPV(G.Asm!$F$76,H269:INDEX(H269:CS269,RP))</f>
        <v>0</v>
      </c>
      <c r="F269" s="517">
        <f t="shared" si="126"/>
        <v>0</v>
      </c>
      <c r="G269" s="518">
        <f t="shared" ref="G269:BR270" si="137">G256</f>
        <v>0</v>
      </c>
      <c r="H269" s="518">
        <f t="shared" si="137"/>
        <v>0</v>
      </c>
      <c r="I269" s="518">
        <f t="shared" si="137"/>
        <v>0</v>
      </c>
      <c r="J269" s="518">
        <f t="shared" si="137"/>
        <v>0</v>
      </c>
      <c r="K269" s="518">
        <f t="shared" si="137"/>
        <v>0</v>
      </c>
      <c r="L269" s="518">
        <f t="shared" si="137"/>
        <v>0</v>
      </c>
      <c r="M269" s="518">
        <f t="shared" si="137"/>
        <v>0</v>
      </c>
      <c r="N269" s="518">
        <f t="shared" si="137"/>
        <v>0</v>
      </c>
      <c r="O269" s="518">
        <f t="shared" si="137"/>
        <v>0</v>
      </c>
      <c r="P269" s="518">
        <f t="shared" si="137"/>
        <v>0</v>
      </c>
      <c r="Q269" s="518">
        <f t="shared" si="137"/>
        <v>0</v>
      </c>
      <c r="R269" s="518">
        <f t="shared" si="137"/>
        <v>0</v>
      </c>
      <c r="S269" s="518">
        <f t="shared" si="137"/>
        <v>0</v>
      </c>
      <c r="T269" s="518">
        <f t="shared" si="137"/>
        <v>0</v>
      </c>
      <c r="U269" s="518">
        <f t="shared" si="137"/>
        <v>0</v>
      </c>
      <c r="V269" s="518">
        <f t="shared" si="137"/>
        <v>0</v>
      </c>
      <c r="W269" s="518">
        <f t="shared" si="137"/>
        <v>0</v>
      </c>
      <c r="X269" s="518">
        <f t="shared" si="137"/>
        <v>0</v>
      </c>
      <c r="Y269" s="518">
        <f t="shared" si="137"/>
        <v>0</v>
      </c>
      <c r="Z269" s="518">
        <f t="shared" si="137"/>
        <v>0</v>
      </c>
      <c r="AA269" s="518">
        <f t="shared" si="137"/>
        <v>0</v>
      </c>
      <c r="AB269" s="518">
        <f t="shared" si="137"/>
        <v>0</v>
      </c>
      <c r="AC269" s="518">
        <f t="shared" si="137"/>
        <v>0</v>
      </c>
      <c r="AD269" s="518">
        <f t="shared" si="137"/>
        <v>0</v>
      </c>
      <c r="AE269" s="518">
        <f t="shared" si="137"/>
        <v>0</v>
      </c>
      <c r="AF269" s="518">
        <f t="shared" si="137"/>
        <v>0</v>
      </c>
      <c r="AG269" s="518">
        <f t="shared" si="137"/>
        <v>0</v>
      </c>
      <c r="AH269" s="518">
        <f t="shared" si="137"/>
        <v>0</v>
      </c>
      <c r="AI269" s="518">
        <f t="shared" si="137"/>
        <v>0</v>
      </c>
      <c r="AJ269" s="518">
        <f t="shared" si="137"/>
        <v>0</v>
      </c>
      <c r="AK269" s="518">
        <f t="shared" si="137"/>
        <v>0</v>
      </c>
      <c r="AL269" s="518">
        <f t="shared" si="137"/>
        <v>0</v>
      </c>
      <c r="AM269" s="518">
        <f t="shared" si="137"/>
        <v>0</v>
      </c>
      <c r="AN269" s="518">
        <f t="shared" si="137"/>
        <v>0</v>
      </c>
      <c r="AO269" s="518">
        <f t="shared" si="137"/>
        <v>0</v>
      </c>
      <c r="AP269" s="518">
        <f t="shared" si="137"/>
        <v>0</v>
      </c>
      <c r="AQ269" s="518">
        <f t="shared" si="137"/>
        <v>0</v>
      </c>
      <c r="AR269" s="518">
        <f t="shared" si="137"/>
        <v>0</v>
      </c>
      <c r="AS269" s="518">
        <f t="shared" si="137"/>
        <v>0</v>
      </c>
      <c r="AT269" s="518">
        <f t="shared" si="137"/>
        <v>0</v>
      </c>
      <c r="AU269" s="518">
        <f t="shared" si="137"/>
        <v>0</v>
      </c>
      <c r="AV269" s="518">
        <f t="shared" si="137"/>
        <v>0</v>
      </c>
      <c r="AW269" s="518">
        <f t="shared" si="137"/>
        <v>0</v>
      </c>
      <c r="AX269" s="518">
        <f t="shared" si="137"/>
        <v>0</v>
      </c>
      <c r="AY269" s="518">
        <f t="shared" si="137"/>
        <v>0</v>
      </c>
      <c r="AZ269" s="518">
        <f t="shared" si="137"/>
        <v>0</v>
      </c>
      <c r="BA269" s="518">
        <f t="shared" si="137"/>
        <v>0</v>
      </c>
      <c r="BB269" s="518">
        <f t="shared" si="137"/>
        <v>0</v>
      </c>
      <c r="BC269" s="518">
        <f t="shared" si="137"/>
        <v>0</v>
      </c>
      <c r="BD269" s="518">
        <f t="shared" si="137"/>
        <v>0</v>
      </c>
      <c r="BE269" s="518">
        <f t="shared" si="137"/>
        <v>0</v>
      </c>
      <c r="BF269" s="518">
        <f t="shared" si="137"/>
        <v>0</v>
      </c>
      <c r="BG269" s="518">
        <f t="shared" si="137"/>
        <v>0</v>
      </c>
      <c r="BH269" s="518">
        <f t="shared" si="137"/>
        <v>0</v>
      </c>
      <c r="BI269" s="518">
        <f t="shared" si="137"/>
        <v>0</v>
      </c>
      <c r="BJ269" s="518">
        <f t="shared" si="137"/>
        <v>0</v>
      </c>
      <c r="BK269" s="518">
        <f t="shared" si="137"/>
        <v>0</v>
      </c>
      <c r="BL269" s="518">
        <f t="shared" si="137"/>
        <v>0</v>
      </c>
      <c r="BM269" s="518">
        <f t="shared" si="137"/>
        <v>0</v>
      </c>
      <c r="BN269" s="518">
        <f t="shared" si="137"/>
        <v>0</v>
      </c>
      <c r="BO269" s="518">
        <f t="shared" si="137"/>
        <v>0</v>
      </c>
      <c r="BP269" s="518">
        <f t="shared" si="137"/>
        <v>0</v>
      </c>
      <c r="BQ269" s="518">
        <f t="shared" si="137"/>
        <v>0</v>
      </c>
      <c r="BR269" s="518">
        <f t="shared" si="137"/>
        <v>0</v>
      </c>
      <c r="BS269" s="518">
        <f t="shared" ref="BS269:CS270" si="138">BS256</f>
        <v>0</v>
      </c>
      <c r="BT269" s="518">
        <f t="shared" si="138"/>
        <v>0</v>
      </c>
      <c r="BU269" s="518">
        <f t="shared" si="138"/>
        <v>0</v>
      </c>
      <c r="BV269" s="518">
        <f t="shared" si="138"/>
        <v>0</v>
      </c>
      <c r="BW269" s="518">
        <f t="shared" si="138"/>
        <v>0</v>
      </c>
      <c r="BX269" s="518">
        <f t="shared" si="138"/>
        <v>0</v>
      </c>
      <c r="BY269" s="518">
        <f t="shared" si="138"/>
        <v>0</v>
      </c>
      <c r="BZ269" s="518">
        <f t="shared" si="138"/>
        <v>0</v>
      </c>
      <c r="CA269" s="518">
        <f t="shared" si="138"/>
        <v>0</v>
      </c>
      <c r="CB269" s="518">
        <f t="shared" si="138"/>
        <v>0</v>
      </c>
      <c r="CC269" s="518">
        <f t="shared" si="138"/>
        <v>0</v>
      </c>
      <c r="CD269" s="518">
        <f t="shared" si="138"/>
        <v>0</v>
      </c>
      <c r="CE269" s="518">
        <f t="shared" si="138"/>
        <v>0</v>
      </c>
      <c r="CF269" s="518">
        <f t="shared" si="138"/>
        <v>0</v>
      </c>
      <c r="CG269" s="518">
        <f t="shared" si="138"/>
        <v>0</v>
      </c>
      <c r="CH269" s="518">
        <f t="shared" si="138"/>
        <v>0</v>
      </c>
      <c r="CI269" s="518">
        <f t="shared" si="138"/>
        <v>0</v>
      </c>
      <c r="CJ269" s="518">
        <f t="shared" si="138"/>
        <v>0</v>
      </c>
      <c r="CK269" s="518">
        <f t="shared" si="138"/>
        <v>0</v>
      </c>
      <c r="CL269" s="518">
        <f t="shared" si="138"/>
        <v>0</v>
      </c>
      <c r="CM269" s="518">
        <f t="shared" si="138"/>
        <v>0</v>
      </c>
      <c r="CN269" s="518">
        <f t="shared" si="138"/>
        <v>0</v>
      </c>
      <c r="CO269" s="518">
        <f t="shared" si="138"/>
        <v>0</v>
      </c>
      <c r="CP269" s="518">
        <f t="shared" si="138"/>
        <v>0</v>
      </c>
      <c r="CQ269" s="518">
        <f t="shared" si="138"/>
        <v>0</v>
      </c>
      <c r="CR269" s="518">
        <f t="shared" si="138"/>
        <v>0</v>
      </c>
      <c r="CS269" s="518">
        <f t="shared" si="138"/>
        <v>0</v>
      </c>
      <c r="CT269" s="12"/>
    </row>
    <row r="270" spans="3:102" s="5" customFormat="1" ht="13" hidden="1" x14ac:dyDescent="0.3">
      <c r="C270" s="89" t="str">
        <f>C257</f>
        <v>VAT of C. Total operating and maintenance costs</v>
      </c>
      <c r="D270" s="3"/>
      <c r="E270" s="517">
        <f>G270+NPV(G.Asm!$F$76,H270:INDEX(H270:CS270,RP))</f>
        <v>0</v>
      </c>
      <c r="F270" s="517">
        <f t="shared" si="126"/>
        <v>0</v>
      </c>
      <c r="G270" s="518">
        <f t="shared" si="137"/>
        <v>0</v>
      </c>
      <c r="H270" s="518">
        <f t="shared" si="137"/>
        <v>0</v>
      </c>
      <c r="I270" s="518">
        <f t="shared" si="137"/>
        <v>0</v>
      </c>
      <c r="J270" s="518">
        <f t="shared" si="137"/>
        <v>0</v>
      </c>
      <c r="K270" s="518">
        <f t="shared" si="137"/>
        <v>0</v>
      </c>
      <c r="L270" s="518">
        <f t="shared" si="137"/>
        <v>0</v>
      </c>
      <c r="M270" s="518">
        <f t="shared" si="137"/>
        <v>0</v>
      </c>
      <c r="N270" s="518">
        <f t="shared" si="137"/>
        <v>0</v>
      </c>
      <c r="O270" s="518">
        <f t="shared" si="137"/>
        <v>0</v>
      </c>
      <c r="P270" s="518">
        <f t="shared" si="137"/>
        <v>0</v>
      </c>
      <c r="Q270" s="518">
        <f t="shared" si="137"/>
        <v>0</v>
      </c>
      <c r="R270" s="518">
        <f t="shared" si="137"/>
        <v>0</v>
      </c>
      <c r="S270" s="518">
        <f t="shared" si="137"/>
        <v>0</v>
      </c>
      <c r="T270" s="518">
        <f t="shared" si="137"/>
        <v>0</v>
      </c>
      <c r="U270" s="518">
        <f t="shared" si="137"/>
        <v>0</v>
      </c>
      <c r="V270" s="518">
        <f t="shared" si="137"/>
        <v>0</v>
      </c>
      <c r="W270" s="518">
        <f t="shared" si="137"/>
        <v>0</v>
      </c>
      <c r="X270" s="518">
        <f t="shared" si="137"/>
        <v>0</v>
      </c>
      <c r="Y270" s="518">
        <f t="shared" si="137"/>
        <v>0</v>
      </c>
      <c r="Z270" s="518">
        <f t="shared" si="137"/>
        <v>0</v>
      </c>
      <c r="AA270" s="518">
        <f t="shared" si="137"/>
        <v>0</v>
      </c>
      <c r="AB270" s="518">
        <f t="shared" si="137"/>
        <v>0</v>
      </c>
      <c r="AC270" s="518">
        <f t="shared" si="137"/>
        <v>0</v>
      </c>
      <c r="AD270" s="518">
        <f t="shared" si="137"/>
        <v>0</v>
      </c>
      <c r="AE270" s="518">
        <f t="shared" si="137"/>
        <v>0</v>
      </c>
      <c r="AF270" s="518">
        <f t="shared" si="137"/>
        <v>0</v>
      </c>
      <c r="AG270" s="518">
        <f t="shared" si="137"/>
        <v>0</v>
      </c>
      <c r="AH270" s="518">
        <f t="shared" si="137"/>
        <v>0</v>
      </c>
      <c r="AI270" s="518">
        <f t="shared" si="137"/>
        <v>0</v>
      </c>
      <c r="AJ270" s="518">
        <f t="shared" si="137"/>
        <v>0</v>
      </c>
      <c r="AK270" s="518">
        <f t="shared" si="137"/>
        <v>0</v>
      </c>
      <c r="AL270" s="518">
        <f t="shared" si="137"/>
        <v>0</v>
      </c>
      <c r="AM270" s="518">
        <f t="shared" si="137"/>
        <v>0</v>
      </c>
      <c r="AN270" s="518">
        <f t="shared" si="137"/>
        <v>0</v>
      </c>
      <c r="AO270" s="518">
        <f t="shared" si="137"/>
        <v>0</v>
      </c>
      <c r="AP270" s="518">
        <f t="shared" si="137"/>
        <v>0</v>
      </c>
      <c r="AQ270" s="518">
        <f t="shared" si="137"/>
        <v>0</v>
      </c>
      <c r="AR270" s="518">
        <f t="shared" si="137"/>
        <v>0</v>
      </c>
      <c r="AS270" s="518">
        <f t="shared" si="137"/>
        <v>0</v>
      </c>
      <c r="AT270" s="518">
        <f t="shared" si="137"/>
        <v>0</v>
      </c>
      <c r="AU270" s="518">
        <f t="shared" si="137"/>
        <v>0</v>
      </c>
      <c r="AV270" s="518">
        <f t="shared" si="137"/>
        <v>0</v>
      </c>
      <c r="AW270" s="518">
        <f t="shared" si="137"/>
        <v>0</v>
      </c>
      <c r="AX270" s="518">
        <f t="shared" si="137"/>
        <v>0</v>
      </c>
      <c r="AY270" s="518">
        <f t="shared" si="137"/>
        <v>0</v>
      </c>
      <c r="AZ270" s="518">
        <f t="shared" si="137"/>
        <v>0</v>
      </c>
      <c r="BA270" s="518">
        <f t="shared" si="137"/>
        <v>0</v>
      </c>
      <c r="BB270" s="518">
        <f t="shared" si="137"/>
        <v>0</v>
      </c>
      <c r="BC270" s="518">
        <f t="shared" si="137"/>
        <v>0</v>
      </c>
      <c r="BD270" s="518">
        <f t="shared" si="137"/>
        <v>0</v>
      </c>
      <c r="BE270" s="518">
        <f t="shared" si="137"/>
        <v>0</v>
      </c>
      <c r="BF270" s="518">
        <f t="shared" si="137"/>
        <v>0</v>
      </c>
      <c r="BG270" s="518">
        <f t="shared" si="137"/>
        <v>0</v>
      </c>
      <c r="BH270" s="518">
        <f t="shared" si="137"/>
        <v>0</v>
      </c>
      <c r="BI270" s="518">
        <f t="shared" si="137"/>
        <v>0</v>
      </c>
      <c r="BJ270" s="518">
        <f t="shared" si="137"/>
        <v>0</v>
      </c>
      <c r="BK270" s="518">
        <f t="shared" si="137"/>
        <v>0</v>
      </c>
      <c r="BL270" s="518">
        <f t="shared" si="137"/>
        <v>0</v>
      </c>
      <c r="BM270" s="518">
        <f t="shared" si="137"/>
        <v>0</v>
      </c>
      <c r="BN270" s="518">
        <f t="shared" si="137"/>
        <v>0</v>
      </c>
      <c r="BO270" s="518">
        <f t="shared" si="137"/>
        <v>0</v>
      </c>
      <c r="BP270" s="518">
        <f t="shared" si="137"/>
        <v>0</v>
      </c>
      <c r="BQ270" s="518">
        <f t="shared" si="137"/>
        <v>0</v>
      </c>
      <c r="BR270" s="518">
        <f t="shared" si="137"/>
        <v>0</v>
      </c>
      <c r="BS270" s="518">
        <f t="shared" si="138"/>
        <v>0</v>
      </c>
      <c r="BT270" s="518">
        <f t="shared" si="138"/>
        <v>0</v>
      </c>
      <c r="BU270" s="518">
        <f t="shared" si="138"/>
        <v>0</v>
      </c>
      <c r="BV270" s="518">
        <f t="shared" si="138"/>
        <v>0</v>
      </c>
      <c r="BW270" s="518">
        <f t="shared" si="138"/>
        <v>0</v>
      </c>
      <c r="BX270" s="518">
        <f t="shared" si="138"/>
        <v>0</v>
      </c>
      <c r="BY270" s="518">
        <f t="shared" si="138"/>
        <v>0</v>
      </c>
      <c r="BZ270" s="518">
        <f t="shared" si="138"/>
        <v>0</v>
      </c>
      <c r="CA270" s="518">
        <f t="shared" si="138"/>
        <v>0</v>
      </c>
      <c r="CB270" s="518">
        <f t="shared" si="138"/>
        <v>0</v>
      </c>
      <c r="CC270" s="518">
        <f t="shared" si="138"/>
        <v>0</v>
      </c>
      <c r="CD270" s="518">
        <f t="shared" si="138"/>
        <v>0</v>
      </c>
      <c r="CE270" s="518">
        <f t="shared" si="138"/>
        <v>0</v>
      </c>
      <c r="CF270" s="518">
        <f t="shared" si="138"/>
        <v>0</v>
      </c>
      <c r="CG270" s="518">
        <f t="shared" si="138"/>
        <v>0</v>
      </c>
      <c r="CH270" s="518">
        <f t="shared" si="138"/>
        <v>0</v>
      </c>
      <c r="CI270" s="518">
        <f t="shared" si="138"/>
        <v>0</v>
      </c>
      <c r="CJ270" s="518">
        <f t="shared" si="138"/>
        <v>0</v>
      </c>
      <c r="CK270" s="518">
        <f t="shared" si="138"/>
        <v>0</v>
      </c>
      <c r="CL270" s="518">
        <f t="shared" si="138"/>
        <v>0</v>
      </c>
      <c r="CM270" s="518">
        <f t="shared" si="138"/>
        <v>0</v>
      </c>
      <c r="CN270" s="518">
        <f t="shared" si="138"/>
        <v>0</v>
      </c>
      <c r="CO270" s="518">
        <f t="shared" si="138"/>
        <v>0</v>
      </c>
      <c r="CP270" s="518">
        <f t="shared" si="138"/>
        <v>0</v>
      </c>
      <c r="CQ270" s="518">
        <f t="shared" si="138"/>
        <v>0</v>
      </c>
      <c r="CR270" s="518">
        <f t="shared" si="138"/>
        <v>0</v>
      </c>
      <c r="CS270" s="518">
        <f t="shared" si="138"/>
        <v>0</v>
      </c>
      <c r="CT270" s="12"/>
    </row>
    <row r="271" spans="3:102" s="5" customFormat="1" ht="13" hidden="1" x14ac:dyDescent="0.3">
      <c r="C271" s="51"/>
      <c r="D271" s="3"/>
      <c r="E271" s="519"/>
      <c r="F271" s="519"/>
      <c r="G271" s="510"/>
      <c r="H271" s="510"/>
      <c r="I271" s="510"/>
      <c r="J271" s="510"/>
      <c r="K271" s="510"/>
      <c r="L271" s="510"/>
      <c r="M271" s="510"/>
      <c r="N271" s="510"/>
      <c r="O271" s="510"/>
      <c r="P271" s="510"/>
      <c r="Q271" s="510"/>
      <c r="R271" s="510"/>
      <c r="S271" s="510"/>
      <c r="T271" s="510"/>
      <c r="U271" s="510"/>
      <c r="V271" s="510"/>
      <c r="W271" s="510"/>
      <c r="X271" s="510"/>
      <c r="Y271" s="510"/>
      <c r="Z271" s="510"/>
      <c r="AA271" s="510"/>
      <c r="AB271" s="510"/>
      <c r="AC271" s="510"/>
      <c r="AD271" s="510"/>
      <c r="AE271" s="510"/>
      <c r="AF271" s="510"/>
      <c r="AG271" s="510"/>
      <c r="AH271" s="510"/>
      <c r="AI271" s="510"/>
      <c r="AJ271" s="510"/>
      <c r="AK271" s="510"/>
      <c r="AL271" s="510"/>
      <c r="AM271" s="510"/>
      <c r="AN271" s="510"/>
      <c r="AO271" s="510"/>
      <c r="AP271" s="510"/>
      <c r="AQ271" s="510"/>
      <c r="AR271" s="510"/>
      <c r="AS271" s="510"/>
      <c r="AT271" s="510"/>
      <c r="AU271" s="510"/>
      <c r="AV271" s="510"/>
      <c r="AW271" s="510"/>
      <c r="AX271" s="510"/>
      <c r="AY271" s="510"/>
      <c r="AZ271" s="510"/>
      <c r="BA271" s="510"/>
      <c r="BB271" s="510"/>
      <c r="BC271" s="510"/>
      <c r="BD271" s="510"/>
      <c r="BE271" s="510"/>
      <c r="BF271" s="510"/>
      <c r="BG271" s="510"/>
      <c r="BH271" s="510"/>
      <c r="BI271" s="510"/>
      <c r="BJ271" s="510"/>
      <c r="BK271" s="510"/>
      <c r="BL271" s="510"/>
      <c r="BM271" s="510"/>
      <c r="BN271" s="510"/>
      <c r="BO271" s="510"/>
      <c r="BP271" s="510"/>
      <c r="BQ271" s="510"/>
      <c r="BR271" s="510"/>
      <c r="BS271" s="510"/>
      <c r="BT271" s="510"/>
      <c r="BU271" s="510"/>
      <c r="BV271" s="510"/>
      <c r="BW271" s="510"/>
      <c r="BX271" s="510"/>
      <c r="BY271" s="510"/>
      <c r="BZ271" s="510"/>
      <c r="CA271" s="510"/>
      <c r="CB271" s="510"/>
      <c r="CC271" s="510"/>
      <c r="CD271" s="510"/>
      <c r="CE271" s="510"/>
      <c r="CF271" s="510"/>
      <c r="CG271" s="510"/>
      <c r="CH271" s="510"/>
      <c r="CI271" s="510"/>
      <c r="CJ271" s="510"/>
      <c r="CK271" s="510"/>
      <c r="CL271" s="510"/>
      <c r="CM271" s="510"/>
      <c r="CN271" s="510"/>
      <c r="CO271" s="510"/>
      <c r="CP271" s="510"/>
      <c r="CQ271" s="510"/>
      <c r="CR271" s="510"/>
      <c r="CS271" s="510"/>
      <c r="CT271" s="12"/>
    </row>
    <row r="272" spans="3:102" s="5" customFormat="1" ht="13" hidden="1" x14ac:dyDescent="0.3">
      <c r="C272" s="12"/>
      <c r="D272" s="3"/>
      <c r="E272" s="690" t="str">
        <f>IF((E266-(E263+E268)-(E265+E270))&gt;0,"Applicable","Not applicable")</f>
        <v>Not applicable</v>
      </c>
      <c r="F272" s="690"/>
      <c r="G272" s="510"/>
      <c r="H272" s="510"/>
      <c r="I272" s="510"/>
      <c r="J272" s="510"/>
      <c r="K272" s="510"/>
      <c r="L272" s="510"/>
      <c r="M272" s="510"/>
      <c r="N272" s="510"/>
      <c r="O272" s="510"/>
      <c r="P272" s="510"/>
      <c r="Q272" s="510"/>
      <c r="R272" s="510"/>
      <c r="S272" s="510"/>
      <c r="T272" s="510"/>
      <c r="U272" s="510"/>
      <c r="V272" s="510"/>
      <c r="W272" s="510"/>
      <c r="X272" s="510"/>
      <c r="Y272" s="510"/>
      <c r="Z272" s="510"/>
      <c r="AA272" s="510"/>
      <c r="AB272" s="510"/>
      <c r="AC272" s="510"/>
      <c r="AD272" s="510"/>
      <c r="AE272" s="510"/>
      <c r="AF272" s="510"/>
      <c r="AG272" s="510"/>
      <c r="AH272" s="510"/>
      <c r="AI272" s="510"/>
      <c r="AJ272" s="510"/>
      <c r="AK272" s="510"/>
      <c r="AL272" s="510"/>
      <c r="AM272" s="510"/>
      <c r="AN272" s="510"/>
      <c r="AO272" s="510"/>
      <c r="AP272" s="510"/>
      <c r="AQ272" s="510"/>
      <c r="AR272" s="510"/>
      <c r="AS272" s="510"/>
      <c r="AT272" s="510"/>
      <c r="AU272" s="510"/>
      <c r="AV272" s="510"/>
      <c r="AW272" s="510"/>
      <c r="AX272" s="510"/>
      <c r="AY272" s="510"/>
      <c r="AZ272" s="510"/>
      <c r="BA272" s="510"/>
      <c r="BB272" s="510"/>
      <c r="BC272" s="510"/>
      <c r="BD272" s="510"/>
      <c r="BE272" s="510"/>
      <c r="BF272" s="510"/>
      <c r="BG272" s="510"/>
      <c r="BH272" s="510"/>
      <c r="BI272" s="510"/>
      <c r="BJ272" s="510"/>
      <c r="BK272" s="510"/>
      <c r="BL272" s="510"/>
      <c r="BM272" s="510"/>
      <c r="BN272" s="510"/>
      <c r="BO272" s="510"/>
      <c r="BP272" s="510"/>
      <c r="BQ272" s="510"/>
      <c r="BR272" s="510"/>
      <c r="BS272" s="510"/>
      <c r="BT272" s="510"/>
      <c r="BU272" s="510"/>
      <c r="BV272" s="510"/>
      <c r="BW272" s="510"/>
      <c r="BX272" s="510"/>
      <c r="BY272" s="510"/>
      <c r="BZ272" s="510"/>
      <c r="CA272" s="510"/>
      <c r="CB272" s="510"/>
      <c r="CC272" s="510"/>
      <c r="CD272" s="510"/>
      <c r="CE272" s="510"/>
      <c r="CF272" s="510"/>
      <c r="CG272" s="510"/>
      <c r="CH272" s="510"/>
      <c r="CI272" s="510"/>
      <c r="CJ272" s="510"/>
      <c r="CK272" s="510"/>
      <c r="CL272" s="510"/>
      <c r="CM272" s="510"/>
      <c r="CN272" s="510"/>
      <c r="CO272" s="510"/>
      <c r="CP272" s="510"/>
      <c r="CQ272" s="510"/>
      <c r="CR272" s="510"/>
      <c r="CS272" s="510"/>
      <c r="CT272" s="12"/>
    </row>
    <row r="273" spans="3:98" s="5" customFormat="1" ht="27.65" hidden="1" customHeight="1" x14ac:dyDescent="0.3">
      <c r="C273" s="51"/>
      <c r="D273" s="3"/>
      <c r="E273" s="698" t="str">
        <f>IF(E272="Applicable","Net revenue generating project","Not a net revenue generating project")</f>
        <v>Not a net revenue generating project</v>
      </c>
      <c r="F273" s="699"/>
      <c r="G273" s="510"/>
      <c r="H273" s="510"/>
      <c r="I273" s="510"/>
      <c r="J273" s="510"/>
      <c r="K273" s="510"/>
      <c r="L273" s="510"/>
      <c r="M273" s="510"/>
      <c r="N273" s="510"/>
      <c r="O273" s="510"/>
      <c r="P273" s="510"/>
      <c r="Q273" s="510"/>
      <c r="R273" s="510"/>
      <c r="S273" s="510"/>
      <c r="T273" s="510"/>
      <c r="U273" s="510"/>
      <c r="V273" s="510"/>
      <c r="W273" s="510"/>
      <c r="X273" s="510"/>
      <c r="Y273" s="510"/>
      <c r="Z273" s="510"/>
      <c r="AA273" s="510"/>
      <c r="AB273" s="510"/>
      <c r="AC273" s="510"/>
      <c r="AD273" s="510"/>
      <c r="AE273" s="510"/>
      <c r="AF273" s="510"/>
      <c r="AG273" s="510"/>
      <c r="AH273" s="510"/>
      <c r="AI273" s="510"/>
      <c r="AJ273" s="510"/>
      <c r="AK273" s="510"/>
      <c r="AL273" s="510"/>
      <c r="AM273" s="510"/>
      <c r="AN273" s="510"/>
      <c r="AO273" s="510"/>
      <c r="AP273" s="510"/>
      <c r="AQ273" s="510"/>
      <c r="AR273" s="510"/>
      <c r="AS273" s="510"/>
      <c r="AT273" s="510"/>
      <c r="AU273" s="510"/>
      <c r="AV273" s="510"/>
      <c r="AW273" s="510"/>
      <c r="AX273" s="510"/>
      <c r="AY273" s="510"/>
      <c r="AZ273" s="510"/>
      <c r="BA273" s="510"/>
      <c r="BB273" s="510"/>
      <c r="BC273" s="510"/>
      <c r="BD273" s="510"/>
      <c r="BE273" s="510"/>
      <c r="BF273" s="510"/>
      <c r="BG273" s="510"/>
      <c r="BH273" s="510"/>
      <c r="BI273" s="510"/>
      <c r="BJ273" s="510"/>
      <c r="BK273" s="510"/>
      <c r="BL273" s="510"/>
      <c r="BM273" s="510"/>
      <c r="BN273" s="510"/>
      <c r="BO273" s="510"/>
      <c r="BP273" s="510"/>
      <c r="BQ273" s="510"/>
      <c r="BR273" s="510"/>
      <c r="BS273" s="510"/>
      <c r="BT273" s="510"/>
      <c r="BU273" s="510"/>
      <c r="BV273" s="510"/>
      <c r="BW273" s="510"/>
      <c r="BX273" s="510"/>
      <c r="BY273" s="510"/>
      <c r="BZ273" s="510"/>
      <c r="CA273" s="510"/>
      <c r="CB273" s="510"/>
      <c r="CC273" s="510"/>
      <c r="CD273" s="510"/>
      <c r="CE273" s="510"/>
      <c r="CF273" s="510"/>
      <c r="CG273" s="510"/>
      <c r="CH273" s="510"/>
      <c r="CI273" s="510"/>
      <c r="CJ273" s="510"/>
      <c r="CK273" s="510"/>
      <c r="CL273" s="510"/>
      <c r="CM273" s="510"/>
      <c r="CN273" s="510"/>
      <c r="CO273" s="510"/>
      <c r="CP273" s="510"/>
      <c r="CQ273" s="510"/>
      <c r="CR273" s="510"/>
      <c r="CS273" s="510"/>
      <c r="CT273" s="12"/>
    </row>
    <row r="274" spans="3:98" s="5" customFormat="1" ht="13" hidden="1" x14ac:dyDescent="0.3">
      <c r="C274" s="254" t="s">
        <v>263</v>
      </c>
      <c r="D274" s="3"/>
      <c r="E274" s="690">
        <f>E266-(E263+E268)-(E265+E270)+(E264+E269)</f>
        <v>0</v>
      </c>
      <c r="F274" s="690"/>
      <c r="G274" s="510"/>
      <c r="H274" s="510"/>
      <c r="I274" s="510"/>
      <c r="J274" s="510"/>
      <c r="K274" s="510"/>
      <c r="L274" s="510"/>
      <c r="M274" s="510"/>
      <c r="N274" s="510"/>
      <c r="O274" s="510"/>
      <c r="P274" s="510"/>
      <c r="Q274" s="510"/>
      <c r="R274" s="510"/>
      <c r="S274" s="510"/>
      <c r="T274" s="510"/>
      <c r="U274" s="510"/>
      <c r="V274" s="510"/>
      <c r="W274" s="510"/>
      <c r="X274" s="510"/>
      <c r="Y274" s="510"/>
      <c r="Z274" s="510"/>
      <c r="AA274" s="510"/>
      <c r="AB274" s="510"/>
      <c r="AC274" s="510"/>
      <c r="AD274" s="510"/>
      <c r="AE274" s="510"/>
      <c r="AF274" s="510"/>
      <c r="AG274" s="510"/>
      <c r="AH274" s="510"/>
      <c r="AI274" s="510"/>
      <c r="AJ274" s="510"/>
      <c r="AK274" s="510"/>
      <c r="AL274" s="510"/>
      <c r="AM274" s="510"/>
      <c r="AN274" s="510"/>
      <c r="AO274" s="510"/>
      <c r="AP274" s="510"/>
      <c r="AQ274" s="510"/>
      <c r="AR274" s="510"/>
      <c r="AS274" s="510"/>
      <c r="AT274" s="510"/>
      <c r="AU274" s="510"/>
      <c r="AV274" s="510"/>
      <c r="AW274" s="510"/>
      <c r="AX274" s="510"/>
      <c r="AY274" s="510"/>
      <c r="AZ274" s="510"/>
      <c r="BA274" s="510"/>
      <c r="BB274" s="510"/>
      <c r="BC274" s="510"/>
      <c r="BD274" s="510"/>
      <c r="BE274" s="510"/>
      <c r="BF274" s="510"/>
      <c r="BG274" s="510"/>
      <c r="BH274" s="510"/>
      <c r="BI274" s="510"/>
      <c r="BJ274" s="510"/>
      <c r="BK274" s="510"/>
      <c r="BL274" s="510"/>
      <c r="BM274" s="510"/>
      <c r="BN274" s="510"/>
      <c r="BO274" s="510"/>
      <c r="BP274" s="510"/>
      <c r="BQ274" s="510"/>
      <c r="BR274" s="510"/>
      <c r="BS274" s="510"/>
      <c r="BT274" s="510"/>
      <c r="BU274" s="510"/>
      <c r="BV274" s="510"/>
      <c r="BW274" s="510"/>
      <c r="BX274" s="510"/>
      <c r="BY274" s="510"/>
      <c r="BZ274" s="510"/>
      <c r="CA274" s="510"/>
      <c r="CB274" s="510"/>
      <c r="CC274" s="510"/>
      <c r="CD274" s="510"/>
      <c r="CE274" s="510"/>
      <c r="CF274" s="510"/>
      <c r="CG274" s="510"/>
      <c r="CH274" s="510"/>
      <c r="CI274" s="510"/>
      <c r="CJ274" s="510"/>
      <c r="CK274" s="510"/>
      <c r="CL274" s="510"/>
      <c r="CM274" s="510"/>
      <c r="CN274" s="510"/>
      <c r="CO274" s="510"/>
      <c r="CP274" s="510"/>
      <c r="CQ274" s="510"/>
      <c r="CR274" s="510"/>
      <c r="CS274" s="510"/>
      <c r="CT274" s="12"/>
    </row>
    <row r="275" spans="3:98" s="5" customFormat="1" ht="13" hidden="1" x14ac:dyDescent="0.3">
      <c r="C275" s="254" t="s">
        <v>265</v>
      </c>
      <c r="D275" s="3"/>
      <c r="E275" s="690">
        <f>(E262+E267)</f>
        <v>0</v>
      </c>
      <c r="F275" s="690"/>
      <c r="G275" s="510"/>
      <c r="H275" s="510"/>
      <c r="I275" s="510"/>
      <c r="J275" s="510"/>
      <c r="K275" s="510"/>
      <c r="L275" s="510"/>
      <c r="M275" s="510"/>
      <c r="N275" s="510"/>
      <c r="O275" s="510"/>
      <c r="P275" s="510"/>
      <c r="Q275" s="510"/>
      <c r="R275" s="510"/>
      <c r="S275" s="510"/>
      <c r="T275" s="510"/>
      <c r="U275" s="510"/>
      <c r="V275" s="510"/>
      <c r="W275" s="510"/>
      <c r="X275" s="510"/>
      <c r="Y275" s="510"/>
      <c r="Z275" s="510"/>
      <c r="AA275" s="510"/>
      <c r="AB275" s="510"/>
      <c r="AC275" s="510"/>
      <c r="AD275" s="510"/>
      <c r="AE275" s="510"/>
      <c r="AF275" s="510"/>
      <c r="AG275" s="510"/>
      <c r="AH275" s="510"/>
      <c r="AI275" s="510"/>
      <c r="AJ275" s="510"/>
      <c r="AK275" s="510"/>
      <c r="AL275" s="510"/>
      <c r="AM275" s="510"/>
      <c r="AN275" s="510"/>
      <c r="AO275" s="510"/>
      <c r="AP275" s="510"/>
      <c r="AQ275" s="510"/>
      <c r="AR275" s="510"/>
      <c r="AS275" s="510"/>
      <c r="AT275" s="510"/>
      <c r="AU275" s="510"/>
      <c r="AV275" s="510"/>
      <c r="AW275" s="510"/>
      <c r="AX275" s="510"/>
      <c r="AY275" s="510"/>
      <c r="AZ275" s="510"/>
      <c r="BA275" s="510"/>
      <c r="BB275" s="510"/>
      <c r="BC275" s="510"/>
      <c r="BD275" s="510"/>
      <c r="BE275" s="510"/>
      <c r="BF275" s="510"/>
      <c r="BG275" s="510"/>
      <c r="BH275" s="510"/>
      <c r="BI275" s="510"/>
      <c r="BJ275" s="510"/>
      <c r="BK275" s="510"/>
      <c r="BL275" s="510"/>
      <c r="BM275" s="510"/>
      <c r="BN275" s="510"/>
      <c r="BO275" s="510"/>
      <c r="BP275" s="510"/>
      <c r="BQ275" s="510"/>
      <c r="BR275" s="510"/>
      <c r="BS275" s="510"/>
      <c r="BT275" s="510"/>
      <c r="BU275" s="510"/>
      <c r="BV275" s="510"/>
      <c r="BW275" s="510"/>
      <c r="BX275" s="510"/>
      <c r="BY275" s="510"/>
      <c r="BZ275" s="510"/>
      <c r="CA275" s="510"/>
      <c r="CB275" s="510"/>
      <c r="CC275" s="510"/>
      <c r="CD275" s="510"/>
      <c r="CE275" s="510"/>
      <c r="CF275" s="510"/>
      <c r="CG275" s="510"/>
      <c r="CH275" s="510"/>
      <c r="CI275" s="510"/>
      <c r="CJ275" s="510"/>
      <c r="CK275" s="510"/>
      <c r="CL275" s="510"/>
      <c r="CM275" s="510"/>
      <c r="CN275" s="510"/>
      <c r="CO275" s="510"/>
      <c r="CP275" s="510"/>
      <c r="CQ275" s="510"/>
      <c r="CR275" s="510"/>
      <c r="CS275" s="510"/>
      <c r="CT275" s="12"/>
    </row>
    <row r="276" spans="3:98" s="5" customFormat="1" ht="13" hidden="1" x14ac:dyDescent="0.3">
      <c r="C276" s="51"/>
      <c r="D276" s="3"/>
      <c r="E276" s="519"/>
      <c r="F276" s="519"/>
      <c r="G276" s="510"/>
      <c r="H276" s="510"/>
      <c r="I276" s="510"/>
      <c r="J276" s="510"/>
      <c r="K276" s="510"/>
      <c r="L276" s="510"/>
      <c r="M276" s="510"/>
      <c r="N276" s="510"/>
      <c r="O276" s="510"/>
      <c r="P276" s="510"/>
      <c r="Q276" s="510"/>
      <c r="R276" s="510"/>
      <c r="S276" s="510"/>
      <c r="T276" s="510"/>
      <c r="U276" s="510"/>
      <c r="V276" s="510"/>
      <c r="W276" s="510"/>
      <c r="X276" s="510"/>
      <c r="Y276" s="510"/>
      <c r="Z276" s="510"/>
      <c r="AA276" s="510"/>
      <c r="AB276" s="510"/>
      <c r="AC276" s="510"/>
      <c r="AD276" s="510"/>
      <c r="AE276" s="510"/>
      <c r="AF276" s="510"/>
      <c r="AG276" s="510"/>
      <c r="AH276" s="510"/>
      <c r="AI276" s="510"/>
      <c r="AJ276" s="510"/>
      <c r="AK276" s="510"/>
      <c r="AL276" s="510"/>
      <c r="AM276" s="510"/>
      <c r="AN276" s="510"/>
      <c r="AO276" s="510"/>
      <c r="AP276" s="510"/>
      <c r="AQ276" s="510"/>
      <c r="AR276" s="510"/>
      <c r="AS276" s="510"/>
      <c r="AT276" s="510"/>
      <c r="AU276" s="510"/>
      <c r="AV276" s="510"/>
      <c r="AW276" s="510"/>
      <c r="AX276" s="510"/>
      <c r="AY276" s="510"/>
      <c r="AZ276" s="510"/>
      <c r="BA276" s="510"/>
      <c r="BB276" s="510"/>
      <c r="BC276" s="510"/>
      <c r="BD276" s="510"/>
      <c r="BE276" s="510"/>
      <c r="BF276" s="510"/>
      <c r="BG276" s="510"/>
      <c r="BH276" s="510"/>
      <c r="BI276" s="510"/>
      <c r="BJ276" s="510"/>
      <c r="BK276" s="510"/>
      <c r="BL276" s="510"/>
      <c r="BM276" s="510"/>
      <c r="BN276" s="510"/>
      <c r="BO276" s="510"/>
      <c r="BP276" s="510"/>
      <c r="BQ276" s="510"/>
      <c r="BR276" s="510"/>
      <c r="BS276" s="510"/>
      <c r="BT276" s="510"/>
      <c r="BU276" s="510"/>
      <c r="BV276" s="510"/>
      <c r="BW276" s="510"/>
      <c r="BX276" s="510"/>
      <c r="BY276" s="510"/>
      <c r="BZ276" s="510"/>
      <c r="CA276" s="510"/>
      <c r="CB276" s="510"/>
      <c r="CC276" s="510"/>
      <c r="CD276" s="510"/>
      <c r="CE276" s="510"/>
      <c r="CF276" s="510"/>
      <c r="CG276" s="510"/>
      <c r="CH276" s="510"/>
      <c r="CI276" s="510"/>
      <c r="CJ276" s="510"/>
      <c r="CK276" s="510"/>
      <c r="CL276" s="510"/>
      <c r="CM276" s="510"/>
      <c r="CN276" s="510"/>
      <c r="CO276" s="510"/>
      <c r="CP276" s="510"/>
      <c r="CQ276" s="510"/>
      <c r="CR276" s="510"/>
      <c r="CS276" s="510"/>
      <c r="CT276" s="12"/>
    </row>
    <row r="277" spans="3:98" s="5" customFormat="1" ht="13" hidden="1" x14ac:dyDescent="0.3">
      <c r="C277" s="77" t="s">
        <v>259</v>
      </c>
      <c r="D277" s="3"/>
      <c r="E277" s="690" t="str">
        <f>IF(E272="Applicable",E275-E274,"n.a.")</f>
        <v>n.a.</v>
      </c>
      <c r="F277" s="690"/>
      <c r="G277" s="510"/>
      <c r="H277" s="510"/>
      <c r="I277" s="510"/>
      <c r="J277" s="510"/>
      <c r="K277" s="510"/>
      <c r="L277" s="510"/>
      <c r="M277" s="510"/>
      <c r="N277" s="510"/>
      <c r="O277" s="510"/>
      <c r="P277" s="510"/>
      <c r="Q277" s="510"/>
      <c r="R277" s="510"/>
      <c r="S277" s="510"/>
      <c r="T277" s="510"/>
      <c r="U277" s="510"/>
      <c r="V277" s="510"/>
      <c r="W277" s="510"/>
      <c r="X277" s="510"/>
      <c r="Y277" s="510"/>
      <c r="Z277" s="510"/>
      <c r="AA277" s="510"/>
      <c r="AB277" s="510"/>
      <c r="AC277" s="510"/>
      <c r="AD277" s="510"/>
      <c r="AE277" s="510"/>
      <c r="AF277" s="510"/>
      <c r="AG277" s="510"/>
      <c r="AH277" s="510"/>
      <c r="AI277" s="510"/>
      <c r="AJ277" s="510"/>
      <c r="AK277" s="510"/>
      <c r="AL277" s="510"/>
      <c r="AM277" s="510"/>
      <c r="AN277" s="510"/>
      <c r="AO277" s="510"/>
      <c r="AP277" s="510"/>
      <c r="AQ277" s="510"/>
      <c r="AR277" s="510"/>
      <c r="AS277" s="510"/>
      <c r="AT277" s="510"/>
      <c r="AU277" s="510"/>
      <c r="AV277" s="510"/>
      <c r="AW277" s="510"/>
      <c r="AX277" s="510"/>
      <c r="AY277" s="510"/>
      <c r="AZ277" s="510"/>
      <c r="BA277" s="510"/>
      <c r="BB277" s="510"/>
      <c r="BC277" s="510"/>
      <c r="BD277" s="510"/>
      <c r="BE277" s="510"/>
      <c r="BF277" s="510"/>
      <c r="BG277" s="510"/>
      <c r="BH277" s="510"/>
      <c r="BI277" s="510"/>
      <c r="BJ277" s="510"/>
      <c r="BK277" s="510"/>
      <c r="BL277" s="510"/>
      <c r="BM277" s="510"/>
      <c r="BN277" s="510"/>
      <c r="BO277" s="510"/>
      <c r="BP277" s="510"/>
      <c r="BQ277" s="510"/>
      <c r="BR277" s="510"/>
      <c r="BS277" s="510"/>
      <c r="BT277" s="510"/>
      <c r="BU277" s="510"/>
      <c r="BV277" s="510"/>
      <c r="BW277" s="510"/>
      <c r="BX277" s="510"/>
      <c r="BY277" s="510"/>
      <c r="BZ277" s="510"/>
      <c r="CA277" s="510"/>
      <c r="CB277" s="510"/>
      <c r="CC277" s="510"/>
      <c r="CD277" s="510"/>
      <c r="CE277" s="510"/>
      <c r="CF277" s="510"/>
      <c r="CG277" s="510"/>
      <c r="CH277" s="510"/>
      <c r="CI277" s="510"/>
      <c r="CJ277" s="510"/>
      <c r="CK277" s="510"/>
      <c r="CL277" s="510"/>
      <c r="CM277" s="510"/>
      <c r="CN277" s="510"/>
      <c r="CO277" s="510"/>
      <c r="CP277" s="510"/>
      <c r="CQ277" s="510"/>
      <c r="CR277" s="510"/>
      <c r="CS277" s="510"/>
      <c r="CT277" s="12"/>
    </row>
    <row r="278" spans="3:98" s="5" customFormat="1" ht="13" hidden="1" x14ac:dyDescent="0.3">
      <c r="C278" s="77" t="s">
        <v>260</v>
      </c>
      <c r="D278" s="3"/>
      <c r="E278" s="693" t="str">
        <f>IF(AND(E272="Applicable",E277&gt;=0),E277/E275,"n.a.")</f>
        <v>n.a.</v>
      </c>
      <c r="F278" s="693"/>
      <c r="G278" s="510"/>
      <c r="H278" s="510"/>
      <c r="I278" s="510"/>
      <c r="J278" s="510"/>
      <c r="K278" s="510"/>
      <c r="L278" s="510"/>
      <c r="M278" s="510"/>
      <c r="N278" s="510"/>
      <c r="O278" s="510"/>
      <c r="P278" s="510"/>
      <c r="Q278" s="510"/>
      <c r="R278" s="510"/>
      <c r="S278" s="510"/>
      <c r="T278" s="510"/>
      <c r="U278" s="510"/>
      <c r="V278" s="510"/>
      <c r="W278" s="510"/>
      <c r="X278" s="510"/>
      <c r="Y278" s="510"/>
      <c r="Z278" s="510"/>
      <c r="AA278" s="510"/>
      <c r="AB278" s="510"/>
      <c r="AC278" s="510"/>
      <c r="AD278" s="510"/>
      <c r="AE278" s="510"/>
      <c r="AF278" s="510"/>
      <c r="AG278" s="510"/>
      <c r="AH278" s="510"/>
      <c r="AI278" s="510"/>
      <c r="AJ278" s="510"/>
      <c r="AK278" s="510"/>
      <c r="AL278" s="510"/>
      <c r="AM278" s="510"/>
      <c r="AN278" s="510"/>
      <c r="AO278" s="510"/>
      <c r="AP278" s="510"/>
      <c r="AQ278" s="510"/>
      <c r="AR278" s="510"/>
      <c r="AS278" s="510"/>
      <c r="AT278" s="510"/>
      <c r="AU278" s="510"/>
      <c r="AV278" s="510"/>
      <c r="AW278" s="510"/>
      <c r="AX278" s="510"/>
      <c r="AY278" s="510"/>
      <c r="AZ278" s="510"/>
      <c r="BA278" s="510"/>
      <c r="BB278" s="510"/>
      <c r="BC278" s="510"/>
      <c r="BD278" s="510"/>
      <c r="BE278" s="510"/>
      <c r="BF278" s="510"/>
      <c r="BG278" s="510"/>
      <c r="BH278" s="510"/>
      <c r="BI278" s="510"/>
      <c r="BJ278" s="510"/>
      <c r="BK278" s="510"/>
      <c r="BL278" s="510"/>
      <c r="BM278" s="510"/>
      <c r="BN278" s="510"/>
      <c r="BO278" s="510"/>
      <c r="BP278" s="510"/>
      <c r="BQ278" s="510"/>
      <c r="BR278" s="510"/>
      <c r="BS278" s="510"/>
      <c r="BT278" s="510"/>
      <c r="BU278" s="510"/>
      <c r="BV278" s="510"/>
      <c r="BW278" s="510"/>
      <c r="BX278" s="510"/>
      <c r="BY278" s="510"/>
      <c r="BZ278" s="510"/>
      <c r="CA278" s="510"/>
      <c r="CB278" s="510"/>
      <c r="CC278" s="510"/>
      <c r="CD278" s="510"/>
      <c r="CE278" s="510"/>
      <c r="CF278" s="510"/>
      <c r="CG278" s="510"/>
      <c r="CH278" s="510"/>
      <c r="CI278" s="510"/>
      <c r="CJ278" s="510"/>
      <c r="CK278" s="510"/>
      <c r="CL278" s="510"/>
      <c r="CM278" s="510"/>
      <c r="CN278" s="510"/>
      <c r="CO278" s="510"/>
      <c r="CP278" s="510"/>
      <c r="CQ278" s="510"/>
      <c r="CR278" s="510"/>
      <c r="CS278" s="510"/>
      <c r="CT278" s="12"/>
    </row>
    <row r="279" spans="3:98" s="5" customFormat="1" ht="13" hidden="1" x14ac:dyDescent="0.3">
      <c r="C279" s="256" t="s">
        <v>267</v>
      </c>
      <c r="D279" s="3"/>
      <c r="E279" s="693" t="str">
        <f>IF($E$272="Applicable",MIN($E$278,G.Asm!$F$78),"n.a.")</f>
        <v>n.a.</v>
      </c>
      <c r="F279" s="693"/>
      <c r="G279" s="510"/>
      <c r="H279" s="510"/>
      <c r="I279" s="510"/>
      <c r="J279" s="510"/>
      <c r="K279" s="510"/>
      <c r="L279" s="510"/>
      <c r="M279" s="510"/>
      <c r="N279" s="510"/>
      <c r="O279" s="510"/>
      <c r="P279" s="510"/>
      <c r="Q279" s="510"/>
      <c r="R279" s="510"/>
      <c r="S279" s="510"/>
      <c r="T279" s="510"/>
      <c r="U279" s="510"/>
      <c r="V279" s="510"/>
      <c r="W279" s="510"/>
      <c r="X279" s="510"/>
      <c r="Y279" s="510"/>
      <c r="Z279" s="510"/>
      <c r="AA279" s="510"/>
      <c r="AB279" s="510"/>
      <c r="AC279" s="510"/>
      <c r="AD279" s="510"/>
      <c r="AE279" s="510"/>
      <c r="AF279" s="510"/>
      <c r="AG279" s="510"/>
      <c r="AH279" s="510"/>
      <c r="AI279" s="510"/>
      <c r="AJ279" s="510"/>
      <c r="AK279" s="510"/>
      <c r="AL279" s="510"/>
      <c r="AM279" s="510"/>
      <c r="AN279" s="510"/>
      <c r="AO279" s="510"/>
      <c r="AP279" s="510"/>
      <c r="AQ279" s="510"/>
      <c r="AR279" s="510"/>
      <c r="AS279" s="510"/>
      <c r="AT279" s="510"/>
      <c r="AU279" s="510"/>
      <c r="AV279" s="510"/>
      <c r="AW279" s="510"/>
      <c r="AX279" s="510"/>
      <c r="AY279" s="510"/>
      <c r="AZ279" s="510"/>
      <c r="BA279" s="510"/>
      <c r="BB279" s="510"/>
      <c r="BC279" s="510"/>
      <c r="BD279" s="510"/>
      <c r="BE279" s="510"/>
      <c r="BF279" s="510"/>
      <c r="BG279" s="510"/>
      <c r="BH279" s="510"/>
      <c r="BI279" s="510"/>
      <c r="BJ279" s="510"/>
      <c r="BK279" s="510"/>
      <c r="BL279" s="510"/>
      <c r="BM279" s="510"/>
      <c r="BN279" s="510"/>
      <c r="BO279" s="510"/>
      <c r="BP279" s="510"/>
      <c r="BQ279" s="510"/>
      <c r="BR279" s="510"/>
      <c r="BS279" s="510"/>
      <c r="BT279" s="510"/>
      <c r="BU279" s="510"/>
      <c r="BV279" s="510"/>
      <c r="BW279" s="510"/>
      <c r="BX279" s="510"/>
      <c r="BY279" s="510"/>
      <c r="BZ279" s="510"/>
      <c r="CA279" s="510"/>
      <c r="CB279" s="510"/>
      <c r="CC279" s="510"/>
      <c r="CD279" s="510"/>
      <c r="CE279" s="510"/>
      <c r="CF279" s="510"/>
      <c r="CG279" s="510"/>
      <c r="CH279" s="510"/>
      <c r="CI279" s="510"/>
      <c r="CJ279" s="510"/>
      <c r="CK279" s="510"/>
      <c r="CL279" s="510"/>
      <c r="CM279" s="510"/>
      <c r="CN279" s="510"/>
      <c r="CO279" s="510"/>
      <c r="CP279" s="510"/>
      <c r="CQ279" s="510"/>
      <c r="CR279" s="510"/>
      <c r="CS279" s="510"/>
      <c r="CT279" s="12"/>
    </row>
    <row r="280" spans="3:98" s="5" customFormat="1" ht="13" x14ac:dyDescent="0.3">
      <c r="C280" s="255"/>
      <c r="D280" s="3"/>
      <c r="E280" s="529"/>
      <c r="F280" s="529"/>
      <c r="G280" s="510"/>
      <c r="H280" s="510"/>
      <c r="I280" s="510"/>
      <c r="J280" s="510"/>
      <c r="K280" s="510"/>
      <c r="L280" s="510"/>
      <c r="M280" s="510"/>
      <c r="N280" s="510"/>
      <c r="O280" s="510"/>
      <c r="P280" s="510"/>
      <c r="Q280" s="510"/>
      <c r="R280" s="510"/>
      <c r="S280" s="510"/>
      <c r="T280" s="510"/>
      <c r="U280" s="510"/>
      <c r="V280" s="510"/>
      <c r="W280" s="510"/>
      <c r="X280" s="510"/>
      <c r="Y280" s="510"/>
      <c r="Z280" s="510"/>
      <c r="AA280" s="510"/>
      <c r="AB280" s="510"/>
      <c r="AC280" s="510"/>
      <c r="AD280" s="510"/>
      <c r="AE280" s="510"/>
      <c r="AF280" s="510"/>
      <c r="AG280" s="510"/>
      <c r="AH280" s="510"/>
      <c r="AI280" s="510"/>
      <c r="AJ280" s="510"/>
      <c r="AK280" s="510"/>
      <c r="AL280" s="510"/>
      <c r="AM280" s="510"/>
      <c r="AN280" s="510"/>
      <c r="AO280" s="510"/>
      <c r="AP280" s="510"/>
      <c r="AQ280" s="510"/>
      <c r="AR280" s="510"/>
      <c r="AS280" s="510"/>
      <c r="AT280" s="510"/>
      <c r="AU280" s="510"/>
      <c r="AV280" s="510"/>
      <c r="AW280" s="510"/>
      <c r="AX280" s="510"/>
      <c r="AY280" s="510"/>
      <c r="AZ280" s="510"/>
      <c r="BA280" s="510"/>
      <c r="BB280" s="510"/>
      <c r="BC280" s="510"/>
      <c r="BD280" s="510"/>
      <c r="BE280" s="510"/>
      <c r="BF280" s="510"/>
      <c r="BG280" s="510"/>
      <c r="BH280" s="510"/>
      <c r="BI280" s="510"/>
      <c r="BJ280" s="510"/>
      <c r="BK280" s="510"/>
      <c r="BL280" s="510"/>
      <c r="BM280" s="510"/>
      <c r="BN280" s="510"/>
      <c r="BO280" s="510"/>
      <c r="BP280" s="510"/>
      <c r="BQ280" s="510"/>
      <c r="BR280" s="510"/>
      <c r="BS280" s="510"/>
      <c r="BT280" s="510"/>
      <c r="BU280" s="510"/>
      <c r="BV280" s="510"/>
      <c r="BW280" s="510"/>
      <c r="BX280" s="510"/>
      <c r="BY280" s="510"/>
      <c r="BZ280" s="510"/>
      <c r="CA280" s="510"/>
      <c r="CB280" s="510"/>
      <c r="CC280" s="510"/>
      <c r="CD280" s="510"/>
      <c r="CE280" s="510"/>
      <c r="CF280" s="510"/>
      <c r="CG280" s="510"/>
      <c r="CH280" s="510"/>
      <c r="CI280" s="510"/>
      <c r="CJ280" s="510"/>
      <c r="CK280" s="510"/>
      <c r="CL280" s="510"/>
      <c r="CM280" s="510"/>
      <c r="CN280" s="510"/>
      <c r="CO280" s="510"/>
      <c r="CP280" s="510"/>
      <c r="CQ280" s="510"/>
      <c r="CR280" s="510"/>
      <c r="CS280" s="510"/>
      <c r="CT280" s="12"/>
    </row>
    <row r="281" spans="3:98" s="5" customFormat="1" ht="13" x14ac:dyDescent="0.3">
      <c r="C281" s="255"/>
      <c r="D281" s="3"/>
      <c r="E281" s="529"/>
      <c r="F281" s="529"/>
      <c r="G281" s="510"/>
      <c r="H281" s="510"/>
      <c r="I281" s="510"/>
      <c r="J281" s="510"/>
      <c r="K281" s="510"/>
      <c r="L281" s="510"/>
      <c r="M281" s="510"/>
      <c r="N281" s="510"/>
      <c r="O281" s="510"/>
      <c r="P281" s="510"/>
      <c r="Q281" s="510"/>
      <c r="R281" s="510"/>
      <c r="S281" s="510"/>
      <c r="T281" s="510"/>
      <c r="U281" s="510"/>
      <c r="V281" s="510"/>
      <c r="W281" s="510"/>
      <c r="X281" s="510"/>
      <c r="Y281" s="510"/>
      <c r="Z281" s="510"/>
      <c r="AA281" s="510"/>
      <c r="AB281" s="510"/>
      <c r="AC281" s="510"/>
      <c r="AD281" s="510"/>
      <c r="AE281" s="510"/>
      <c r="AF281" s="510"/>
      <c r="AG281" s="510"/>
      <c r="AH281" s="510"/>
      <c r="AI281" s="510"/>
      <c r="AJ281" s="510"/>
      <c r="AK281" s="510"/>
      <c r="AL281" s="510"/>
      <c r="AM281" s="510"/>
      <c r="AN281" s="510"/>
      <c r="AO281" s="510"/>
      <c r="AP281" s="510"/>
      <c r="AQ281" s="510"/>
      <c r="AR281" s="510"/>
      <c r="AS281" s="510"/>
      <c r="AT281" s="510"/>
      <c r="AU281" s="510"/>
      <c r="AV281" s="510"/>
      <c r="AW281" s="510"/>
      <c r="AX281" s="510"/>
      <c r="AY281" s="510"/>
      <c r="AZ281" s="510"/>
      <c r="BA281" s="510"/>
      <c r="BB281" s="510"/>
      <c r="BC281" s="510"/>
      <c r="BD281" s="510"/>
      <c r="BE281" s="510"/>
      <c r="BF281" s="510"/>
      <c r="BG281" s="510"/>
      <c r="BH281" s="510"/>
      <c r="BI281" s="510"/>
      <c r="BJ281" s="510"/>
      <c r="BK281" s="510"/>
      <c r="BL281" s="510"/>
      <c r="BM281" s="510"/>
      <c r="BN281" s="510"/>
      <c r="BO281" s="510"/>
      <c r="BP281" s="510"/>
      <c r="BQ281" s="510"/>
      <c r="BR281" s="510"/>
      <c r="BS281" s="510"/>
      <c r="BT281" s="510"/>
      <c r="BU281" s="510"/>
      <c r="BV281" s="510"/>
      <c r="BW281" s="510"/>
      <c r="BX281" s="510"/>
      <c r="BY281" s="510"/>
      <c r="BZ281" s="510"/>
      <c r="CA281" s="510"/>
      <c r="CB281" s="510"/>
      <c r="CC281" s="510"/>
      <c r="CD281" s="510"/>
      <c r="CE281" s="510"/>
      <c r="CF281" s="510"/>
      <c r="CG281" s="510"/>
      <c r="CH281" s="510"/>
      <c r="CI281" s="510"/>
      <c r="CJ281" s="510"/>
      <c r="CK281" s="510"/>
      <c r="CL281" s="510"/>
      <c r="CM281" s="510"/>
      <c r="CN281" s="510"/>
      <c r="CO281" s="510"/>
      <c r="CP281" s="510"/>
      <c r="CQ281" s="510"/>
      <c r="CR281" s="510"/>
      <c r="CS281" s="510"/>
      <c r="CT281" s="12"/>
    </row>
    <row r="282" spans="3:98" s="5" customFormat="1" ht="13" x14ac:dyDescent="0.3">
      <c r="C282" s="51"/>
      <c r="D282" s="3"/>
      <c r="E282" s="519"/>
      <c r="F282" s="519"/>
      <c r="G282" s="510"/>
      <c r="H282" s="510"/>
      <c r="I282" s="510"/>
      <c r="J282" s="510"/>
      <c r="K282" s="510"/>
      <c r="L282" s="510"/>
      <c r="M282" s="510"/>
      <c r="N282" s="510"/>
      <c r="O282" s="510"/>
      <c r="P282" s="510"/>
      <c r="Q282" s="510"/>
      <c r="R282" s="510"/>
      <c r="S282" s="510"/>
      <c r="T282" s="510"/>
      <c r="U282" s="510"/>
      <c r="V282" s="510"/>
      <c r="W282" s="510"/>
      <c r="X282" s="510"/>
      <c r="Y282" s="510"/>
      <c r="Z282" s="510"/>
      <c r="AA282" s="510"/>
      <c r="AB282" s="510"/>
      <c r="AC282" s="510"/>
      <c r="AD282" s="510"/>
      <c r="AE282" s="510"/>
      <c r="AF282" s="510"/>
      <c r="AG282" s="510"/>
      <c r="AH282" s="510"/>
      <c r="AI282" s="510"/>
      <c r="AJ282" s="510"/>
      <c r="AK282" s="510"/>
      <c r="AL282" s="510"/>
      <c r="AM282" s="510"/>
      <c r="AN282" s="510"/>
      <c r="AO282" s="510"/>
      <c r="AP282" s="510"/>
      <c r="AQ282" s="510"/>
      <c r="AR282" s="510"/>
      <c r="AS282" s="510"/>
      <c r="AT282" s="510"/>
      <c r="AU282" s="510"/>
      <c r="AV282" s="510"/>
      <c r="AW282" s="510"/>
      <c r="AX282" s="510"/>
      <c r="AY282" s="510"/>
      <c r="AZ282" s="510"/>
      <c r="BA282" s="510"/>
      <c r="BB282" s="510"/>
      <c r="BC282" s="510"/>
      <c r="BD282" s="510"/>
      <c r="BE282" s="510"/>
      <c r="BF282" s="510"/>
      <c r="BG282" s="510"/>
      <c r="BH282" s="510"/>
      <c r="BI282" s="510"/>
      <c r="BJ282" s="510"/>
      <c r="BK282" s="510"/>
      <c r="BL282" s="510"/>
      <c r="BM282" s="510"/>
      <c r="BN282" s="510"/>
      <c r="BO282" s="510"/>
      <c r="BP282" s="510"/>
      <c r="BQ282" s="510"/>
      <c r="BR282" s="510"/>
      <c r="BS282" s="510"/>
      <c r="BT282" s="510"/>
      <c r="BU282" s="510"/>
      <c r="BV282" s="510"/>
      <c r="BW282" s="510"/>
      <c r="BX282" s="510"/>
      <c r="BY282" s="510"/>
      <c r="BZ282" s="510"/>
      <c r="CA282" s="510"/>
      <c r="CB282" s="510"/>
      <c r="CC282" s="510"/>
      <c r="CD282" s="510"/>
      <c r="CE282" s="510"/>
      <c r="CF282" s="510"/>
      <c r="CG282" s="510"/>
      <c r="CH282" s="510"/>
      <c r="CI282" s="510"/>
      <c r="CJ282" s="510"/>
      <c r="CK282" s="510"/>
      <c r="CL282" s="510"/>
      <c r="CM282" s="510"/>
      <c r="CN282" s="510"/>
      <c r="CO282" s="510"/>
      <c r="CP282" s="510"/>
      <c r="CQ282" s="510"/>
      <c r="CR282" s="510"/>
      <c r="CS282" s="510"/>
      <c r="CT282" s="12"/>
    </row>
    <row r="283" spans="3:98" s="5" customFormat="1" ht="13" x14ac:dyDescent="0.3">
      <c r="C283" s="51"/>
      <c r="D283" s="3"/>
      <c r="E283" s="519"/>
      <c r="F283" s="519"/>
      <c r="G283" s="510"/>
      <c r="H283" s="510"/>
      <c r="I283" s="510"/>
      <c r="J283" s="510"/>
      <c r="K283" s="510"/>
      <c r="L283" s="510"/>
      <c r="M283" s="510"/>
      <c r="N283" s="510"/>
      <c r="O283" s="510"/>
      <c r="P283" s="510"/>
      <c r="Q283" s="510"/>
      <c r="R283" s="510"/>
      <c r="S283" s="510"/>
      <c r="T283" s="510"/>
      <c r="U283" s="510"/>
      <c r="V283" s="510"/>
      <c r="W283" s="510"/>
      <c r="X283" s="510"/>
      <c r="Y283" s="510"/>
      <c r="Z283" s="510"/>
      <c r="AA283" s="510"/>
      <c r="AB283" s="510"/>
      <c r="AC283" s="510"/>
      <c r="AD283" s="510"/>
      <c r="AE283" s="510"/>
      <c r="AF283" s="510"/>
      <c r="AG283" s="510"/>
      <c r="AH283" s="510"/>
      <c r="AI283" s="510"/>
      <c r="AJ283" s="510"/>
      <c r="AK283" s="510"/>
      <c r="AL283" s="510"/>
      <c r="AM283" s="510"/>
      <c r="AN283" s="510"/>
      <c r="AO283" s="510"/>
      <c r="AP283" s="510"/>
      <c r="AQ283" s="510"/>
      <c r="AR283" s="510"/>
      <c r="AS283" s="510"/>
      <c r="AT283" s="510"/>
      <c r="AU283" s="510"/>
      <c r="AV283" s="510"/>
      <c r="AW283" s="510"/>
      <c r="AX283" s="510"/>
      <c r="AY283" s="510"/>
      <c r="AZ283" s="510"/>
      <c r="BA283" s="510"/>
      <c r="BB283" s="510"/>
      <c r="BC283" s="510"/>
      <c r="BD283" s="510"/>
      <c r="BE283" s="510"/>
      <c r="BF283" s="510"/>
      <c r="BG283" s="510"/>
      <c r="BH283" s="510"/>
      <c r="BI283" s="510"/>
      <c r="BJ283" s="510"/>
      <c r="BK283" s="510"/>
      <c r="BL283" s="510"/>
      <c r="BM283" s="510"/>
      <c r="BN283" s="510"/>
      <c r="BO283" s="510"/>
      <c r="BP283" s="510"/>
      <c r="BQ283" s="510"/>
      <c r="BR283" s="510"/>
      <c r="BS283" s="510"/>
      <c r="BT283" s="510"/>
      <c r="BU283" s="510"/>
      <c r="BV283" s="510"/>
      <c r="BW283" s="510"/>
      <c r="BX283" s="510"/>
      <c r="BY283" s="510"/>
      <c r="BZ283" s="510"/>
      <c r="CA283" s="510"/>
      <c r="CB283" s="510"/>
      <c r="CC283" s="510"/>
      <c r="CD283" s="510"/>
      <c r="CE283" s="510"/>
      <c r="CF283" s="510"/>
      <c r="CG283" s="510"/>
      <c r="CH283" s="510"/>
      <c r="CI283" s="510"/>
      <c r="CJ283" s="510"/>
      <c r="CK283" s="510"/>
      <c r="CL283" s="510"/>
      <c r="CM283" s="510"/>
      <c r="CN283" s="510"/>
      <c r="CO283" s="510"/>
      <c r="CP283" s="510"/>
      <c r="CQ283" s="510"/>
      <c r="CR283" s="510"/>
      <c r="CS283" s="510"/>
      <c r="CT283" s="12"/>
    </row>
    <row r="284" spans="3:98" customFormat="1" ht="15.5" hidden="1" x14ac:dyDescent="0.35">
      <c r="C284" s="78" t="s">
        <v>154</v>
      </c>
      <c r="D284" s="35" t="s">
        <v>155</v>
      </c>
      <c r="E284" s="497"/>
      <c r="F284" s="497"/>
      <c r="G284" s="498"/>
      <c r="H284" s="498"/>
      <c r="I284" s="498"/>
      <c r="J284" s="498"/>
      <c r="K284" s="498"/>
      <c r="L284" s="498"/>
      <c r="M284" s="498"/>
      <c r="N284" s="498"/>
      <c r="O284" s="498"/>
      <c r="P284" s="498"/>
      <c r="Q284" s="498"/>
      <c r="R284" s="498"/>
      <c r="S284" s="498"/>
      <c r="T284" s="498"/>
      <c r="U284" s="498"/>
      <c r="V284" s="498"/>
      <c r="W284" s="498"/>
      <c r="X284" s="498"/>
      <c r="Y284" s="498"/>
      <c r="Z284" s="498"/>
      <c r="AA284" s="498"/>
      <c r="AB284" s="498"/>
      <c r="AC284" s="498"/>
      <c r="AD284" s="498"/>
      <c r="AE284" s="498"/>
      <c r="AF284" s="498"/>
      <c r="AG284" s="498"/>
      <c r="AH284" s="498"/>
      <c r="AI284" s="498"/>
      <c r="AJ284" s="498"/>
      <c r="AK284" s="498"/>
      <c r="AL284" s="498"/>
      <c r="AM284" s="498"/>
      <c r="AN284" s="498"/>
      <c r="AO284" s="498"/>
      <c r="AP284" s="498"/>
      <c r="AQ284" s="498"/>
      <c r="AR284" s="498"/>
      <c r="AS284" s="498"/>
      <c r="AT284" s="498"/>
      <c r="AU284" s="498"/>
      <c r="AV284" s="498"/>
      <c r="AW284" s="498"/>
      <c r="AX284" s="498"/>
      <c r="AY284" s="498"/>
      <c r="AZ284" s="498"/>
      <c r="BA284" s="498"/>
      <c r="BB284" s="498"/>
      <c r="BC284" s="498"/>
      <c r="BD284" s="498"/>
      <c r="BE284" s="498"/>
      <c r="BF284" s="498"/>
      <c r="BG284" s="498"/>
      <c r="BH284" s="498"/>
      <c r="BI284" s="498"/>
      <c r="BJ284" s="498"/>
      <c r="BK284" s="498"/>
      <c r="BL284" s="498"/>
      <c r="BM284" s="498"/>
      <c r="BN284" s="498"/>
      <c r="BO284" s="498"/>
      <c r="BP284" s="498"/>
      <c r="BQ284" s="498"/>
      <c r="BR284" s="498"/>
      <c r="BS284" s="498"/>
      <c r="BT284" s="498"/>
      <c r="BU284" s="498"/>
      <c r="BV284" s="498"/>
      <c r="BW284" s="498"/>
      <c r="BX284" s="498"/>
      <c r="BY284" s="498"/>
      <c r="BZ284" s="498"/>
      <c r="CA284" s="498"/>
      <c r="CB284" s="498"/>
      <c r="CC284" s="498"/>
      <c r="CD284" s="498"/>
      <c r="CE284" s="498"/>
      <c r="CF284" s="498"/>
      <c r="CG284" s="498"/>
      <c r="CH284" s="498"/>
      <c r="CI284" s="498"/>
      <c r="CJ284" s="498"/>
      <c r="CK284" s="498"/>
      <c r="CL284" s="498"/>
      <c r="CM284" s="498"/>
      <c r="CN284" s="498"/>
      <c r="CO284" s="498"/>
      <c r="CP284" s="498"/>
      <c r="CQ284" s="498"/>
      <c r="CR284" s="498"/>
      <c r="CS284" s="498"/>
    </row>
    <row r="285" spans="3:98" customFormat="1" hidden="1" x14ac:dyDescent="0.35">
      <c r="C285" s="90"/>
      <c r="D285" s="3"/>
      <c r="E285" s="497"/>
      <c r="F285" s="497"/>
      <c r="G285" s="498"/>
      <c r="H285" s="498"/>
      <c r="I285" s="498"/>
      <c r="J285" s="498"/>
      <c r="K285" s="498"/>
      <c r="L285" s="498"/>
      <c r="M285" s="498"/>
      <c r="N285" s="498"/>
      <c r="O285" s="498"/>
      <c r="P285" s="498"/>
      <c r="Q285" s="498"/>
      <c r="R285" s="498"/>
      <c r="S285" s="498"/>
      <c r="T285" s="498"/>
      <c r="U285" s="498"/>
      <c r="V285" s="498"/>
      <c r="W285" s="498"/>
      <c r="X285" s="498"/>
      <c r="Y285" s="498"/>
      <c r="Z285" s="498"/>
      <c r="AA285" s="498"/>
      <c r="AB285" s="498"/>
      <c r="AC285" s="498"/>
      <c r="AD285" s="498"/>
      <c r="AE285" s="498"/>
      <c r="AF285" s="498"/>
      <c r="AG285" s="498"/>
      <c r="AH285" s="498"/>
      <c r="AI285" s="498"/>
      <c r="AJ285" s="498"/>
      <c r="AK285" s="498"/>
      <c r="AL285" s="498"/>
      <c r="AM285" s="498"/>
      <c r="AN285" s="498"/>
      <c r="AO285" s="498"/>
      <c r="AP285" s="498"/>
      <c r="AQ285" s="498"/>
      <c r="AR285" s="498"/>
      <c r="AS285" s="498"/>
      <c r="AT285" s="498"/>
      <c r="AU285" s="498"/>
      <c r="AV285" s="498"/>
      <c r="AW285" s="498"/>
      <c r="AX285" s="498"/>
      <c r="AY285" s="498"/>
      <c r="AZ285" s="498"/>
      <c r="BA285" s="498"/>
      <c r="BB285" s="498"/>
      <c r="BC285" s="498"/>
      <c r="BD285" s="498"/>
      <c r="BE285" s="498"/>
      <c r="BF285" s="498"/>
      <c r="BG285" s="498"/>
      <c r="BH285" s="498"/>
      <c r="BI285" s="498"/>
      <c r="BJ285" s="498"/>
      <c r="BK285" s="498"/>
      <c r="BL285" s="498"/>
      <c r="BM285" s="498"/>
      <c r="BN285" s="498"/>
      <c r="BO285" s="498"/>
      <c r="BP285" s="498"/>
      <c r="BQ285" s="498"/>
      <c r="BR285" s="498"/>
      <c r="BS285" s="498"/>
      <c r="BT285" s="498"/>
      <c r="BU285" s="498"/>
      <c r="BV285" s="498"/>
      <c r="BW285" s="498"/>
      <c r="BX285" s="498"/>
      <c r="BY285" s="498"/>
      <c r="BZ285" s="498"/>
      <c r="CA285" s="498"/>
      <c r="CB285" s="498"/>
      <c r="CC285" s="498"/>
      <c r="CD285" s="498"/>
      <c r="CE285" s="498"/>
      <c r="CF285" s="498"/>
      <c r="CG285" s="498"/>
      <c r="CH285" s="498"/>
      <c r="CI285" s="498"/>
      <c r="CJ285" s="498"/>
      <c r="CK285" s="498"/>
      <c r="CL285" s="498"/>
      <c r="CM285" s="498"/>
      <c r="CN285" s="498"/>
      <c r="CO285" s="498"/>
      <c r="CP285" s="498"/>
      <c r="CQ285" s="498"/>
      <c r="CR285" s="498"/>
      <c r="CS285" s="498"/>
    </row>
    <row r="286" spans="3:98" customFormat="1" hidden="1" x14ac:dyDescent="0.35">
      <c r="C286" s="91"/>
      <c r="D286" s="3"/>
      <c r="E286" s="497"/>
      <c r="F286" s="497"/>
      <c r="G286" s="498"/>
      <c r="H286" s="498"/>
      <c r="I286" s="498"/>
      <c r="J286" s="498"/>
      <c r="K286" s="498"/>
      <c r="L286" s="498"/>
      <c r="M286" s="498"/>
      <c r="N286" s="498"/>
      <c r="O286" s="498"/>
      <c r="P286" s="498"/>
      <c r="Q286" s="498"/>
      <c r="R286" s="498"/>
      <c r="S286" s="498"/>
      <c r="T286" s="498"/>
      <c r="U286" s="498"/>
      <c r="V286" s="498"/>
      <c r="W286" s="498"/>
      <c r="X286" s="498"/>
      <c r="Y286" s="498"/>
      <c r="Z286" s="498"/>
      <c r="AA286" s="498"/>
      <c r="AB286" s="498"/>
      <c r="AC286" s="498"/>
      <c r="AD286" s="498"/>
      <c r="AE286" s="498"/>
      <c r="AF286" s="498"/>
      <c r="AG286" s="498"/>
      <c r="AH286" s="498"/>
      <c r="AI286" s="498"/>
      <c r="AJ286" s="498"/>
      <c r="AK286" s="498"/>
      <c r="AL286" s="498"/>
      <c r="AM286" s="498"/>
      <c r="AN286" s="498"/>
      <c r="AO286" s="498"/>
      <c r="AP286" s="498"/>
      <c r="AQ286" s="498"/>
      <c r="AR286" s="498"/>
      <c r="AS286" s="498"/>
      <c r="AT286" s="498"/>
      <c r="AU286" s="498"/>
      <c r="AV286" s="498"/>
      <c r="AW286" s="498"/>
      <c r="AX286" s="498"/>
      <c r="AY286" s="498"/>
      <c r="AZ286" s="498"/>
      <c r="BA286" s="498"/>
      <c r="BB286" s="498"/>
      <c r="BC286" s="498"/>
      <c r="BD286" s="498"/>
      <c r="BE286" s="498"/>
      <c r="BF286" s="498"/>
      <c r="BG286" s="498"/>
      <c r="BH286" s="498"/>
      <c r="BI286" s="498"/>
      <c r="BJ286" s="498"/>
      <c r="BK286" s="498"/>
      <c r="BL286" s="498"/>
      <c r="BM286" s="498"/>
      <c r="BN286" s="498"/>
      <c r="BO286" s="498"/>
      <c r="BP286" s="498"/>
      <c r="BQ286" s="498"/>
      <c r="BR286" s="498"/>
      <c r="BS286" s="498"/>
      <c r="BT286" s="498"/>
      <c r="BU286" s="498"/>
      <c r="BV286" s="498"/>
      <c r="BW286" s="498"/>
      <c r="BX286" s="498"/>
      <c r="BY286" s="498"/>
      <c r="BZ286" s="498"/>
      <c r="CA286" s="498"/>
      <c r="CB286" s="498"/>
      <c r="CC286" s="498"/>
      <c r="CD286" s="498"/>
      <c r="CE286" s="498"/>
      <c r="CF286" s="498"/>
      <c r="CG286" s="498"/>
      <c r="CH286" s="498"/>
      <c r="CI286" s="498"/>
      <c r="CJ286" s="498"/>
      <c r="CK286" s="498"/>
      <c r="CL286" s="498"/>
      <c r="CM286" s="498"/>
      <c r="CN286" s="498"/>
      <c r="CO286" s="498"/>
      <c r="CP286" s="498"/>
      <c r="CQ286" s="498"/>
      <c r="CR286" s="498"/>
      <c r="CS286" s="498"/>
    </row>
    <row r="287" spans="3:98" customFormat="1" ht="26.5" hidden="1" x14ac:dyDescent="0.35">
      <c r="C287" s="92" t="s">
        <v>188</v>
      </c>
      <c r="D287" s="3"/>
      <c r="E287" s="497"/>
      <c r="F287" s="497"/>
      <c r="G287" s="498"/>
      <c r="H287" s="498"/>
      <c r="I287" s="498"/>
      <c r="J287" s="498"/>
      <c r="K287" s="498"/>
      <c r="L287" s="498"/>
      <c r="M287" s="498"/>
      <c r="N287" s="498"/>
      <c r="O287" s="498"/>
      <c r="P287" s="498"/>
      <c r="Q287" s="498"/>
      <c r="R287" s="498"/>
      <c r="S287" s="498"/>
      <c r="T287" s="498"/>
      <c r="U287" s="498"/>
      <c r="V287" s="498"/>
      <c r="W287" s="498"/>
      <c r="X287" s="498"/>
      <c r="Y287" s="498"/>
      <c r="Z287" s="498"/>
      <c r="AA287" s="498"/>
      <c r="AB287" s="498"/>
      <c r="AC287" s="498"/>
      <c r="AD287" s="498"/>
      <c r="AE287" s="498"/>
      <c r="AF287" s="498"/>
      <c r="AG287" s="498"/>
      <c r="AH287" s="498"/>
      <c r="AI287" s="498"/>
      <c r="AJ287" s="498"/>
      <c r="AK287" s="498"/>
      <c r="AL287" s="498"/>
      <c r="AM287" s="498"/>
      <c r="AN287" s="498"/>
      <c r="AO287" s="498"/>
      <c r="AP287" s="498"/>
      <c r="AQ287" s="498"/>
      <c r="AR287" s="498"/>
      <c r="AS287" s="498"/>
      <c r="AT287" s="498"/>
      <c r="AU287" s="498"/>
      <c r="AV287" s="498"/>
      <c r="AW287" s="498"/>
      <c r="AX287" s="498"/>
      <c r="AY287" s="498"/>
      <c r="AZ287" s="498"/>
      <c r="BA287" s="498"/>
      <c r="BB287" s="498"/>
      <c r="BC287" s="498"/>
      <c r="BD287" s="498"/>
      <c r="BE287" s="498"/>
      <c r="BF287" s="498"/>
      <c r="BG287" s="498"/>
      <c r="BH287" s="498"/>
      <c r="BI287" s="498"/>
      <c r="BJ287" s="498"/>
      <c r="BK287" s="498"/>
      <c r="BL287" s="498"/>
      <c r="BM287" s="498"/>
      <c r="BN287" s="498"/>
      <c r="BO287" s="498"/>
      <c r="BP287" s="498"/>
      <c r="BQ287" s="498"/>
      <c r="BR287" s="498"/>
      <c r="BS287" s="498"/>
      <c r="BT287" s="498"/>
      <c r="BU287" s="498"/>
      <c r="BV287" s="498"/>
      <c r="BW287" s="498"/>
      <c r="BX287" s="498"/>
      <c r="BY287" s="498"/>
      <c r="BZ287" s="498"/>
      <c r="CA287" s="498"/>
      <c r="CB287" s="498"/>
      <c r="CC287" s="498"/>
      <c r="CD287" s="498"/>
      <c r="CE287" s="498"/>
      <c r="CF287" s="498"/>
      <c r="CG287" s="498"/>
      <c r="CH287" s="498"/>
      <c r="CI287" s="498"/>
      <c r="CJ287" s="498"/>
      <c r="CK287" s="498"/>
      <c r="CL287" s="498"/>
      <c r="CM287" s="498"/>
      <c r="CN287" s="498"/>
      <c r="CO287" s="498"/>
      <c r="CP287" s="498"/>
      <c r="CQ287" s="498"/>
      <c r="CR287" s="498"/>
      <c r="CS287" s="498"/>
    </row>
    <row r="288" spans="3:98" hidden="1" x14ac:dyDescent="0.35">
      <c r="C288" s="180" t="str">
        <f>O.3!$C$244&amp;" with "&amp; 'S&amp;S'!$D$5*100 &amp; "% increase"</f>
        <v>A. Total investment costs with 1% increase</v>
      </c>
      <c r="E288" s="505">
        <f>G288+NPV(G.Asm!$F$76,H288:INDEX(H288:CS288,RP))</f>
        <v>0</v>
      </c>
      <c r="F288" s="505">
        <f t="shared" ref="F288:F293" si="139">SUMIF($G$4:$CS$4,"&lt;="&amp;RP,G288:CS288)</f>
        <v>0</v>
      </c>
      <c r="G288" s="66">
        <f>-SUM(O.3!G$244,O.3!G$255)*(1+'S&amp;S'!$F10)+SUM(O.3!G$245,O.3!G$256)*IF(O.3!$C$38="Depreciation",(1+'S&amp;S'!$F10),1)-SUM(O.3!G$246,O.3!G$257)+O.3!G$247</f>
        <v>0</v>
      </c>
      <c r="H288" s="66">
        <f>-SUM(O.3!H$244,O.3!H$255)*(1+'S&amp;S'!$F10)+SUM(O.3!H$245,O.3!H$256)*IF(O.3!$C$38="Depreciation",(1+'S&amp;S'!$F10),1)-SUM(O.3!H$246,O.3!H$257)+O.3!H$247</f>
        <v>0</v>
      </c>
      <c r="I288" s="66">
        <f>-SUM(O.3!I$244,O.3!I$255)*(1+'S&amp;S'!$F10)+SUM(O.3!I$245,O.3!I$256)*IF(O.3!$C$38="Depreciation",(1+'S&amp;S'!$F10),1)-SUM(O.3!I$246,O.3!I$257)+O.3!I$247</f>
        <v>0</v>
      </c>
      <c r="J288" s="66">
        <f>-SUM(O.3!J$244,O.3!J$255)*(1+'S&amp;S'!$F10)+SUM(O.3!J$245,O.3!J$256)*IF(O.3!$C$38="Depreciation",(1+'S&amp;S'!$F10),1)-SUM(O.3!J$246,O.3!J$257)+O.3!J$247</f>
        <v>0</v>
      </c>
      <c r="K288" s="66">
        <f>-SUM(O.3!K$244,O.3!K$255)*(1+'S&amp;S'!$F10)+SUM(O.3!K$245,O.3!K$256)*IF(O.3!$C$38="Depreciation",(1+'S&amp;S'!$F10),1)-SUM(O.3!K$246,O.3!K$257)+O.3!K$247</f>
        <v>0</v>
      </c>
      <c r="L288" s="66">
        <f>-SUM(O.3!L$244,O.3!L$255)*(1+'S&amp;S'!$F10)+SUM(O.3!L$245,O.3!L$256)*IF(O.3!$C$38="Depreciation",(1+'S&amp;S'!$F10),1)-SUM(O.3!L$246,O.3!L$257)+O.3!L$247</f>
        <v>0</v>
      </c>
      <c r="M288" s="66">
        <f>-SUM(O.3!M$244,O.3!M$255)*(1+'S&amp;S'!$F10)+SUM(O.3!M$245,O.3!M$256)*IF(O.3!$C$38="Depreciation",(1+'S&amp;S'!$F10),1)-SUM(O.3!M$246,O.3!M$257)+O.3!M$247</f>
        <v>0</v>
      </c>
      <c r="N288" s="66">
        <f>-SUM(O.3!N$244,O.3!N$255)*(1+'S&amp;S'!$F10)+SUM(O.3!N$245,O.3!N$256)*IF(O.3!$C$38="Depreciation",(1+'S&amp;S'!$F10),1)-SUM(O.3!N$246,O.3!N$257)+O.3!N$247</f>
        <v>0</v>
      </c>
      <c r="O288" s="66">
        <f>-SUM(O.3!O$244,O.3!O$255)*(1+'S&amp;S'!$F10)+SUM(O.3!O$245,O.3!O$256)*IF(O.3!$C$38="Depreciation",(1+'S&amp;S'!$F10),1)-SUM(O.3!O$246,O.3!O$257)+O.3!O$247</f>
        <v>0</v>
      </c>
      <c r="P288" s="66">
        <f>-SUM(O.3!P$244,O.3!P$255)*(1+'S&amp;S'!$F10)+SUM(O.3!P$245,O.3!P$256)*IF(O.3!$C$38="Depreciation",(1+'S&amp;S'!$F10),1)-SUM(O.3!P$246,O.3!P$257)+O.3!P$247</f>
        <v>0</v>
      </c>
      <c r="Q288" s="66">
        <f>-SUM(O.3!Q$244,O.3!Q$255)*(1+'S&amp;S'!$F10)+SUM(O.3!Q$245,O.3!Q$256)*IF(O.3!$C$38="Depreciation",(1+'S&amp;S'!$F10),1)-SUM(O.3!Q$246,O.3!Q$257)+O.3!Q$247</f>
        <v>0</v>
      </c>
      <c r="R288" s="66">
        <f>-SUM(O.3!R$244,O.3!R$255)*(1+'S&amp;S'!$F10)+SUM(O.3!R$245,O.3!R$256)*IF(O.3!$C$38="Depreciation",(1+'S&amp;S'!$F10),1)-SUM(O.3!R$246,O.3!R$257)+O.3!R$247</f>
        <v>0</v>
      </c>
      <c r="S288" s="66">
        <f>-SUM(O.3!S$244,O.3!S$255)*(1+'S&amp;S'!$F10)+SUM(O.3!S$245,O.3!S$256)*IF(O.3!$C$38="Depreciation",(1+'S&amp;S'!$F10),1)-SUM(O.3!S$246,O.3!S$257)+O.3!S$247</f>
        <v>0</v>
      </c>
      <c r="T288" s="66">
        <f>-SUM(O.3!T$244,O.3!T$255)*(1+'S&amp;S'!$F10)+SUM(O.3!T$245,O.3!T$256)*IF(O.3!$C$38="Depreciation",(1+'S&amp;S'!$F10),1)-SUM(O.3!T$246,O.3!T$257)+O.3!T$247</f>
        <v>0</v>
      </c>
      <c r="U288" s="66">
        <f>-SUM(O.3!U$244,O.3!U$255)*(1+'S&amp;S'!$F10)+SUM(O.3!U$245,O.3!U$256)*IF(O.3!$C$38="Depreciation",(1+'S&amp;S'!$F10),1)-SUM(O.3!U$246,O.3!U$257)+O.3!U$247</f>
        <v>0</v>
      </c>
      <c r="V288" s="66">
        <f>-SUM(O.3!V$244,O.3!V$255)*(1+'S&amp;S'!$F10)+SUM(O.3!V$245,O.3!V$256)*IF(O.3!$C$38="Depreciation",(1+'S&amp;S'!$F10),1)-SUM(O.3!V$246,O.3!V$257)+O.3!V$247</f>
        <v>0</v>
      </c>
      <c r="W288" s="66">
        <f>-SUM(O.3!W$244,O.3!W$255)*(1+'S&amp;S'!$F10)+SUM(O.3!W$245,O.3!W$256)*IF(O.3!$C$38="Depreciation",(1+'S&amp;S'!$F10),1)-SUM(O.3!W$246,O.3!W$257)+O.3!W$247</f>
        <v>0</v>
      </c>
      <c r="X288" s="66">
        <f>-SUM(O.3!X$244,O.3!X$255)*(1+'S&amp;S'!$F10)+SUM(O.3!X$245,O.3!X$256)*IF(O.3!$C$38="Depreciation",(1+'S&amp;S'!$F10),1)-SUM(O.3!X$246,O.3!X$257)+O.3!X$247</f>
        <v>0</v>
      </c>
      <c r="Y288" s="66">
        <f>-SUM(O.3!Y$244,O.3!Y$255)*(1+'S&amp;S'!$F10)+SUM(O.3!Y$245,O.3!Y$256)*IF(O.3!$C$38="Depreciation",(1+'S&amp;S'!$F10),1)-SUM(O.3!Y$246,O.3!Y$257)+O.3!Y$247</f>
        <v>0</v>
      </c>
      <c r="Z288" s="66">
        <f>-SUM(O.3!Z$244,O.3!Z$255)*(1+'S&amp;S'!$F10)+SUM(O.3!Z$245,O.3!Z$256)*IF(O.3!$C$38="Depreciation",(1+'S&amp;S'!$F10),1)-SUM(O.3!Z$246,O.3!Z$257)+O.3!Z$247</f>
        <v>0</v>
      </c>
      <c r="AA288" s="66">
        <f>-SUM(O.3!AA$244,O.3!AA$255)*(1+'S&amp;S'!$F10)+SUM(O.3!AA$245,O.3!AA$256)*IF(O.3!$C$38="Depreciation",(1+'S&amp;S'!$F10),1)-SUM(O.3!AA$246,O.3!AA$257)+O.3!AA$247</f>
        <v>0</v>
      </c>
      <c r="AB288" s="66">
        <f>-SUM(O.3!AB$244,O.3!AB$255)*(1+'S&amp;S'!$F10)+SUM(O.3!AB$245,O.3!AB$256)*IF(O.3!$C$38="Depreciation",(1+'S&amp;S'!$F10),1)-SUM(O.3!AB$246,O.3!AB$257)+O.3!AB$247</f>
        <v>0</v>
      </c>
      <c r="AC288" s="66">
        <f>-SUM(O.3!AC$244,O.3!AC$255)*(1+'S&amp;S'!$F10)+SUM(O.3!AC$245,O.3!AC$256)*IF(O.3!$C$38="Depreciation",(1+'S&amp;S'!$F10),1)-SUM(O.3!AC$246,O.3!AC$257)+O.3!AC$247</f>
        <v>0</v>
      </c>
      <c r="AD288" s="66">
        <f>-SUM(O.3!AD$244,O.3!AD$255)*(1+'S&amp;S'!$F10)+SUM(O.3!AD$245,O.3!AD$256)*IF(O.3!$C$38="Depreciation",(1+'S&amp;S'!$F10),1)-SUM(O.3!AD$246,O.3!AD$257)+O.3!AD$247</f>
        <v>0</v>
      </c>
      <c r="AE288" s="66">
        <f>-SUM(O.3!AE$244,O.3!AE$255)*(1+'S&amp;S'!$F10)+SUM(O.3!AE$245,O.3!AE$256)*IF(O.3!$C$38="Depreciation",(1+'S&amp;S'!$F10),1)-SUM(O.3!AE$246,O.3!AE$257)+O.3!AE$247</f>
        <v>0</v>
      </c>
      <c r="AF288" s="66">
        <f>-SUM(O.3!AF$244,O.3!AF$255)*(1+'S&amp;S'!$F10)+SUM(O.3!AF$245,O.3!AF$256)*IF(O.3!$C$38="Depreciation",(1+'S&amp;S'!$F10),1)-SUM(O.3!AF$246,O.3!AF$257)+O.3!AF$247</f>
        <v>0</v>
      </c>
      <c r="AG288" s="66">
        <f>-SUM(O.3!AG$244,O.3!AG$255)*(1+'S&amp;S'!$F10)+SUM(O.3!AG$245,O.3!AG$256)*IF(O.3!$C$38="Depreciation",(1+'S&amp;S'!$F10),1)-SUM(O.3!AG$246,O.3!AG$257)+O.3!AG$247</f>
        <v>0</v>
      </c>
      <c r="AH288" s="66">
        <f>-SUM(O.3!AH$244,O.3!AH$255)*(1+'S&amp;S'!$F10)+SUM(O.3!AH$245,O.3!AH$256)*IF(O.3!$C$38="Depreciation",(1+'S&amp;S'!$F10),1)-SUM(O.3!AH$246,O.3!AH$257)+O.3!AH$247</f>
        <v>0</v>
      </c>
      <c r="AI288" s="66">
        <f>-SUM(O.3!AI$244,O.3!AI$255)*(1+'S&amp;S'!$F10)+SUM(O.3!AI$245,O.3!AI$256)*IF(O.3!$C$38="Depreciation",(1+'S&amp;S'!$F10),1)-SUM(O.3!AI$246,O.3!AI$257)+O.3!AI$247</f>
        <v>0</v>
      </c>
      <c r="AJ288" s="66">
        <f>-SUM(O.3!AJ$244,O.3!AJ$255)*(1+'S&amp;S'!$F10)+SUM(O.3!AJ$245,O.3!AJ$256)*IF(O.3!$C$38="Depreciation",(1+'S&amp;S'!$F10),1)-SUM(O.3!AJ$246,O.3!AJ$257)+O.3!AJ$247</f>
        <v>0</v>
      </c>
      <c r="AK288" s="66">
        <f>-SUM(O.3!AK$244,O.3!AK$255)*(1+'S&amp;S'!$F10)+SUM(O.3!AK$245,O.3!AK$256)*IF(O.3!$C$38="Depreciation",(1+'S&amp;S'!$F10),1)-SUM(O.3!AK$246,O.3!AK$257)+O.3!AK$247</f>
        <v>0</v>
      </c>
      <c r="AL288" s="66">
        <f>-SUM(O.3!AL$244,O.3!AL$255)*(1+'S&amp;S'!$F10)+SUM(O.3!AL$245,O.3!AL$256)*IF(O.3!$C$38="Depreciation",(1+'S&amp;S'!$F10),1)-SUM(O.3!AL$246,O.3!AL$257)+O.3!AL$247</f>
        <v>0</v>
      </c>
      <c r="AM288" s="66">
        <f>-SUM(O.3!AM$244,O.3!AM$255)*(1+'S&amp;S'!$F10)+SUM(O.3!AM$245,O.3!AM$256)*IF(O.3!$C$38="Depreciation",(1+'S&amp;S'!$F10),1)-SUM(O.3!AM$246,O.3!AM$257)+O.3!AM$247</f>
        <v>0</v>
      </c>
      <c r="AN288" s="66">
        <f>-SUM(O.3!AN$244,O.3!AN$255)*(1+'S&amp;S'!$F10)+SUM(O.3!AN$245,O.3!AN$256)*IF(O.3!$C$38="Depreciation",(1+'S&amp;S'!$F10),1)-SUM(O.3!AN$246,O.3!AN$257)+O.3!AN$247</f>
        <v>0</v>
      </c>
      <c r="AO288" s="66">
        <f>-SUM(O.3!AO$244,O.3!AO$255)*(1+'S&amp;S'!$F10)+SUM(O.3!AO$245,O.3!AO$256)*IF(O.3!$C$38="Depreciation",(1+'S&amp;S'!$F10),1)-SUM(O.3!AO$246,O.3!AO$257)+O.3!AO$247</f>
        <v>0</v>
      </c>
      <c r="AP288" s="66">
        <f>-SUM(O.3!AP$244,O.3!AP$255)*(1+'S&amp;S'!$F10)+SUM(O.3!AP$245,O.3!AP$256)*IF(O.3!$C$38="Depreciation",(1+'S&amp;S'!$F10),1)-SUM(O.3!AP$246,O.3!AP$257)+O.3!AP$247</f>
        <v>0</v>
      </c>
      <c r="AQ288" s="66">
        <f>-SUM(O.3!AQ$244,O.3!AQ$255)*(1+'S&amp;S'!$F10)+SUM(O.3!AQ$245,O.3!AQ$256)*IF(O.3!$C$38="Depreciation",(1+'S&amp;S'!$F10),1)-SUM(O.3!AQ$246,O.3!AQ$257)+O.3!AQ$247</f>
        <v>0</v>
      </c>
      <c r="AR288" s="66">
        <f>-SUM(O.3!AR$244,O.3!AR$255)*(1+'S&amp;S'!$F10)+SUM(O.3!AR$245,O.3!AR$256)*IF(O.3!$C$38="Depreciation",(1+'S&amp;S'!$F10),1)-SUM(O.3!AR$246,O.3!AR$257)+O.3!AR$247</f>
        <v>0</v>
      </c>
      <c r="AS288" s="66">
        <f>-SUM(O.3!AS$244,O.3!AS$255)*(1+'S&amp;S'!$F10)+SUM(O.3!AS$245,O.3!AS$256)*IF(O.3!$C$38="Depreciation",(1+'S&amp;S'!$F10),1)-SUM(O.3!AS$246,O.3!AS$257)+O.3!AS$247</f>
        <v>0</v>
      </c>
      <c r="AT288" s="66">
        <f>-SUM(O.3!AT$244,O.3!AT$255)*(1+'S&amp;S'!$F10)+SUM(O.3!AT$245,O.3!AT$256)*IF(O.3!$C$38="Depreciation",(1+'S&amp;S'!$F10),1)-SUM(O.3!AT$246,O.3!AT$257)+O.3!AT$247</f>
        <v>0</v>
      </c>
      <c r="AU288" s="66">
        <f>-SUM(O.3!AU$244,O.3!AU$255)*(1+'S&amp;S'!$F10)+SUM(O.3!AU$245,O.3!AU$256)*IF(O.3!$C$38="Depreciation",(1+'S&amp;S'!$F10),1)-SUM(O.3!AU$246,O.3!AU$257)+O.3!AU$247</f>
        <v>0</v>
      </c>
      <c r="AV288" s="66">
        <f>-SUM(O.3!AV$244,O.3!AV$255)*(1+'S&amp;S'!$F10)+SUM(O.3!AV$245,O.3!AV$256)*IF(O.3!$C$38="Depreciation",(1+'S&amp;S'!$F10),1)-SUM(O.3!AV$246,O.3!AV$257)+O.3!AV$247</f>
        <v>0</v>
      </c>
      <c r="AW288" s="66">
        <f>-SUM(O.3!AW$244,O.3!AW$255)*(1+'S&amp;S'!$F10)+SUM(O.3!AW$245,O.3!AW$256)*IF(O.3!$C$38="Depreciation",(1+'S&amp;S'!$F10),1)-SUM(O.3!AW$246,O.3!AW$257)+O.3!AW$247</f>
        <v>0</v>
      </c>
      <c r="AX288" s="66">
        <f>-SUM(O.3!AX$244,O.3!AX$255)*(1+'S&amp;S'!$F10)+SUM(O.3!AX$245,O.3!AX$256)*IF(O.3!$C$38="Depreciation",(1+'S&amp;S'!$F10),1)-SUM(O.3!AX$246,O.3!AX$257)+O.3!AX$247</f>
        <v>0</v>
      </c>
      <c r="AY288" s="66">
        <f>-SUM(O.3!AY$244,O.3!AY$255)*(1+'S&amp;S'!$F10)+SUM(O.3!AY$245,O.3!AY$256)*IF(O.3!$C$38="Depreciation",(1+'S&amp;S'!$F10),1)-SUM(O.3!AY$246,O.3!AY$257)+O.3!AY$247</f>
        <v>0</v>
      </c>
      <c r="AZ288" s="66">
        <f>-SUM(O.3!AZ$244,O.3!AZ$255)*(1+'S&amp;S'!$F10)+SUM(O.3!AZ$245,O.3!AZ$256)*IF(O.3!$C$38="Depreciation",(1+'S&amp;S'!$F10),1)-SUM(O.3!AZ$246,O.3!AZ$257)+O.3!AZ$247</f>
        <v>0</v>
      </c>
      <c r="BA288" s="66">
        <f>-SUM(O.3!BA$244,O.3!BA$255)*(1+'S&amp;S'!$F10)+SUM(O.3!BA$245,O.3!BA$256)*IF(O.3!$C$38="Depreciation",(1+'S&amp;S'!$F10),1)-SUM(O.3!BA$246,O.3!BA$257)+O.3!BA$247</f>
        <v>0</v>
      </c>
      <c r="BB288" s="66">
        <f>-SUM(O.3!BB$244,O.3!BB$255)*(1+'S&amp;S'!$F10)+SUM(O.3!BB$245,O.3!BB$256)*IF(O.3!$C$38="Depreciation",(1+'S&amp;S'!$F10),1)-SUM(O.3!BB$246,O.3!BB$257)+O.3!BB$247</f>
        <v>0</v>
      </c>
      <c r="BC288" s="66">
        <f>-SUM(O.3!BC$244,O.3!BC$255)*(1+'S&amp;S'!$F10)+SUM(O.3!BC$245,O.3!BC$256)*IF(O.3!$C$38="Depreciation",(1+'S&amp;S'!$F10),1)-SUM(O.3!BC$246,O.3!BC$257)+O.3!BC$247</f>
        <v>0</v>
      </c>
      <c r="BD288" s="66">
        <f>-SUM(O.3!BD$244,O.3!BD$255)*(1+'S&amp;S'!$F10)+SUM(O.3!BD$245,O.3!BD$256)*IF(O.3!$C$38="Depreciation",(1+'S&amp;S'!$F10),1)-SUM(O.3!BD$246,O.3!BD$257)+O.3!BD$247</f>
        <v>0</v>
      </c>
      <c r="BE288" s="66">
        <f>-SUM(O.3!BE$244,O.3!BE$255)*(1+'S&amp;S'!$F10)+SUM(O.3!BE$245,O.3!BE$256)*IF(O.3!$C$38="Depreciation",(1+'S&amp;S'!$F10),1)-SUM(O.3!BE$246,O.3!BE$257)+O.3!BE$247</f>
        <v>0</v>
      </c>
      <c r="BF288" s="66">
        <f>-SUM(O.3!BF$244,O.3!BF$255)*(1+'S&amp;S'!$F10)+SUM(O.3!BF$245,O.3!BF$256)*IF(O.3!$C$38="Depreciation",(1+'S&amp;S'!$F10),1)-SUM(O.3!BF$246,O.3!BF$257)+O.3!BF$247</f>
        <v>0</v>
      </c>
      <c r="BG288" s="66">
        <f>-SUM(O.3!BG$244,O.3!BG$255)*(1+'S&amp;S'!$F10)+SUM(O.3!BG$245,O.3!BG$256)*IF(O.3!$C$38="Depreciation",(1+'S&amp;S'!$F10),1)-SUM(O.3!BG$246,O.3!BG$257)+O.3!BG$247</f>
        <v>0</v>
      </c>
      <c r="BH288" s="66">
        <f>-SUM(O.3!BH$244,O.3!BH$255)*(1+'S&amp;S'!$F10)+SUM(O.3!BH$245,O.3!BH$256)*IF(O.3!$C$38="Depreciation",(1+'S&amp;S'!$F10),1)-SUM(O.3!BH$246,O.3!BH$257)+O.3!BH$247</f>
        <v>0</v>
      </c>
      <c r="BI288" s="66">
        <f>-SUM(O.3!BI$244,O.3!BI$255)*(1+'S&amp;S'!$F10)+SUM(O.3!BI$245,O.3!BI$256)*IF(O.3!$C$38="Depreciation",(1+'S&amp;S'!$F10),1)-SUM(O.3!BI$246,O.3!BI$257)+O.3!BI$247</f>
        <v>0</v>
      </c>
      <c r="BJ288" s="66">
        <f>-SUM(O.3!BJ$244,O.3!BJ$255)*(1+'S&amp;S'!$F10)+SUM(O.3!BJ$245,O.3!BJ$256)*IF(O.3!$C$38="Depreciation",(1+'S&amp;S'!$F10),1)-SUM(O.3!BJ$246,O.3!BJ$257)+O.3!BJ$247</f>
        <v>0</v>
      </c>
      <c r="BK288" s="66">
        <f>-SUM(O.3!BK$244,O.3!BK$255)*(1+'S&amp;S'!$F10)+SUM(O.3!BK$245,O.3!BK$256)*IF(O.3!$C$38="Depreciation",(1+'S&amp;S'!$F10),1)-SUM(O.3!BK$246,O.3!BK$257)+O.3!BK$247</f>
        <v>0</v>
      </c>
      <c r="BL288" s="66">
        <f>-SUM(O.3!BL$244,O.3!BL$255)*(1+'S&amp;S'!$F10)+SUM(O.3!BL$245,O.3!BL$256)*IF(O.3!$C$38="Depreciation",(1+'S&amp;S'!$F10),1)-SUM(O.3!BL$246,O.3!BL$257)+O.3!BL$247</f>
        <v>0</v>
      </c>
      <c r="BM288" s="66">
        <f>-SUM(O.3!BM$244,O.3!BM$255)*(1+'S&amp;S'!$F10)+SUM(O.3!BM$245,O.3!BM$256)*IF(O.3!$C$38="Depreciation",(1+'S&amp;S'!$F10),1)-SUM(O.3!BM$246,O.3!BM$257)+O.3!BM$247</f>
        <v>0</v>
      </c>
      <c r="BN288" s="66">
        <f>-SUM(O.3!BN$244,O.3!BN$255)*(1+'S&amp;S'!$F10)+SUM(O.3!BN$245,O.3!BN$256)*IF(O.3!$C$38="Depreciation",(1+'S&amp;S'!$F10),1)-SUM(O.3!BN$246,O.3!BN$257)+O.3!BN$247</f>
        <v>0</v>
      </c>
      <c r="BO288" s="66">
        <f>-SUM(O.3!BO$244,O.3!BO$255)*(1+'S&amp;S'!$F10)+SUM(O.3!BO$245,O.3!BO$256)*IF(O.3!$C$38="Depreciation",(1+'S&amp;S'!$F10),1)-SUM(O.3!BO$246,O.3!BO$257)+O.3!BO$247</f>
        <v>0</v>
      </c>
      <c r="BP288" s="66">
        <f>-SUM(O.3!BP$244,O.3!BP$255)*(1+'S&amp;S'!$F10)+SUM(O.3!BP$245,O.3!BP$256)*IF(O.3!$C$38="Depreciation",(1+'S&amp;S'!$F10),1)-SUM(O.3!BP$246,O.3!BP$257)+O.3!BP$247</f>
        <v>0</v>
      </c>
      <c r="BQ288" s="66">
        <f>-SUM(O.3!BQ$244,O.3!BQ$255)*(1+'S&amp;S'!$F10)+SUM(O.3!BQ$245,O.3!BQ$256)*IF(O.3!$C$38="Depreciation",(1+'S&amp;S'!$F10),1)-SUM(O.3!BQ$246,O.3!BQ$257)+O.3!BQ$247</f>
        <v>0</v>
      </c>
      <c r="BR288" s="66">
        <f>-SUM(O.3!BR$244,O.3!BR$255)*(1+'S&amp;S'!$F10)+SUM(O.3!BR$245,O.3!BR$256)*IF(O.3!$C$38="Depreciation",(1+'S&amp;S'!$F10),1)-SUM(O.3!BR$246,O.3!BR$257)+O.3!BR$247</f>
        <v>0</v>
      </c>
      <c r="BS288" s="66">
        <f>-SUM(O.3!BS$244,O.3!BS$255)*(1+'S&amp;S'!$F10)+SUM(O.3!BS$245,O.3!BS$256)*IF(O.3!$C$38="Depreciation",(1+'S&amp;S'!$F10),1)-SUM(O.3!BS$246,O.3!BS$257)+O.3!BS$247</f>
        <v>0</v>
      </c>
      <c r="BT288" s="66">
        <f>-SUM(O.3!BT$244,O.3!BT$255)*(1+'S&amp;S'!$F10)+SUM(O.3!BT$245,O.3!BT$256)*IF(O.3!$C$38="Depreciation",(1+'S&amp;S'!$F10),1)-SUM(O.3!BT$246,O.3!BT$257)+O.3!BT$247</f>
        <v>0</v>
      </c>
      <c r="BU288" s="66">
        <f>-SUM(O.3!BU$244,O.3!BU$255)*(1+'S&amp;S'!$F10)+SUM(O.3!BU$245,O.3!BU$256)*IF(O.3!$C$38="Depreciation",(1+'S&amp;S'!$F10),1)-SUM(O.3!BU$246,O.3!BU$257)+O.3!BU$247</f>
        <v>0</v>
      </c>
      <c r="BV288" s="66">
        <f>-SUM(O.3!BV$244,O.3!BV$255)*(1+'S&amp;S'!$F10)+SUM(O.3!BV$245,O.3!BV$256)*IF(O.3!$C$38="Depreciation",(1+'S&amp;S'!$F10),1)-SUM(O.3!BV$246,O.3!BV$257)+O.3!BV$247</f>
        <v>0</v>
      </c>
      <c r="BW288" s="66">
        <f>-SUM(O.3!BW$244,O.3!BW$255)*(1+'S&amp;S'!$F10)+SUM(O.3!BW$245,O.3!BW$256)*IF(O.3!$C$38="Depreciation",(1+'S&amp;S'!$F10),1)-SUM(O.3!BW$246,O.3!BW$257)+O.3!BW$247</f>
        <v>0</v>
      </c>
      <c r="BX288" s="66">
        <f>-SUM(O.3!BX$244,O.3!BX$255)*(1+'S&amp;S'!$F10)+SUM(O.3!BX$245,O.3!BX$256)*IF(O.3!$C$38="Depreciation",(1+'S&amp;S'!$F10),1)-SUM(O.3!BX$246,O.3!BX$257)+O.3!BX$247</f>
        <v>0</v>
      </c>
      <c r="BY288" s="66">
        <f>-SUM(O.3!BY$244,O.3!BY$255)*(1+'S&amp;S'!$F10)+SUM(O.3!BY$245,O.3!BY$256)*IF(O.3!$C$38="Depreciation",(1+'S&amp;S'!$F10),1)-SUM(O.3!BY$246,O.3!BY$257)+O.3!BY$247</f>
        <v>0</v>
      </c>
      <c r="BZ288" s="66">
        <f>-SUM(O.3!BZ$244,O.3!BZ$255)*(1+'S&amp;S'!$F10)+SUM(O.3!BZ$245,O.3!BZ$256)*IF(O.3!$C$38="Depreciation",(1+'S&amp;S'!$F10),1)-SUM(O.3!BZ$246,O.3!BZ$257)+O.3!BZ$247</f>
        <v>0</v>
      </c>
      <c r="CA288" s="66">
        <f>-SUM(O.3!CA$244,O.3!CA$255)*(1+'S&amp;S'!$F10)+SUM(O.3!CA$245,O.3!CA$256)*IF(O.3!$C$38="Depreciation",(1+'S&amp;S'!$F10),1)-SUM(O.3!CA$246,O.3!CA$257)+O.3!CA$247</f>
        <v>0</v>
      </c>
      <c r="CB288" s="66">
        <f>-SUM(O.3!CB$244,O.3!CB$255)*(1+'S&amp;S'!$F10)+SUM(O.3!CB$245,O.3!CB$256)*IF(O.3!$C$38="Depreciation",(1+'S&amp;S'!$F10),1)-SUM(O.3!CB$246,O.3!CB$257)+O.3!CB$247</f>
        <v>0</v>
      </c>
      <c r="CC288" s="66">
        <f>-SUM(O.3!CC$244,O.3!CC$255)*(1+'S&amp;S'!$F10)+SUM(O.3!CC$245,O.3!CC$256)*IF(O.3!$C$38="Depreciation",(1+'S&amp;S'!$F10),1)-SUM(O.3!CC$246,O.3!CC$257)+O.3!CC$247</f>
        <v>0</v>
      </c>
      <c r="CD288" s="66">
        <f>-SUM(O.3!CD$244,O.3!CD$255)*(1+'S&amp;S'!$F10)+SUM(O.3!CD$245,O.3!CD$256)*IF(O.3!$C$38="Depreciation",(1+'S&amp;S'!$F10),1)-SUM(O.3!CD$246,O.3!CD$257)+O.3!CD$247</f>
        <v>0</v>
      </c>
      <c r="CE288" s="66">
        <f>-SUM(O.3!CE$244,O.3!CE$255)*(1+'S&amp;S'!$F10)+SUM(O.3!CE$245,O.3!CE$256)*IF(O.3!$C$38="Depreciation",(1+'S&amp;S'!$F10),1)-SUM(O.3!CE$246,O.3!CE$257)+O.3!CE$247</f>
        <v>0</v>
      </c>
      <c r="CF288" s="66">
        <f>-SUM(O.3!CF$244,O.3!CF$255)*(1+'S&amp;S'!$F10)+SUM(O.3!CF$245,O.3!CF$256)*IF(O.3!$C$38="Depreciation",(1+'S&amp;S'!$F10),1)-SUM(O.3!CF$246,O.3!CF$257)+O.3!CF$247</f>
        <v>0</v>
      </c>
      <c r="CG288" s="66">
        <f>-SUM(O.3!CG$244,O.3!CG$255)*(1+'S&amp;S'!$F10)+SUM(O.3!CG$245,O.3!CG$256)*IF(O.3!$C$38="Depreciation",(1+'S&amp;S'!$F10),1)-SUM(O.3!CG$246,O.3!CG$257)+O.3!CG$247</f>
        <v>0</v>
      </c>
      <c r="CH288" s="66">
        <f>-SUM(O.3!CH$244,O.3!CH$255)*(1+'S&amp;S'!$F10)+SUM(O.3!CH$245,O.3!CH$256)*IF(O.3!$C$38="Depreciation",(1+'S&amp;S'!$F10),1)-SUM(O.3!CH$246,O.3!CH$257)+O.3!CH$247</f>
        <v>0</v>
      </c>
      <c r="CI288" s="66">
        <f>-SUM(O.3!CI$244,O.3!CI$255)*(1+'S&amp;S'!$F10)+SUM(O.3!CI$245,O.3!CI$256)*IF(O.3!$C$38="Depreciation",(1+'S&amp;S'!$F10),1)-SUM(O.3!CI$246,O.3!CI$257)+O.3!CI$247</f>
        <v>0</v>
      </c>
      <c r="CJ288" s="66">
        <f>-SUM(O.3!CJ$244,O.3!CJ$255)*(1+'S&amp;S'!$F10)+SUM(O.3!CJ$245,O.3!CJ$256)*IF(O.3!$C$38="Depreciation",(1+'S&amp;S'!$F10),1)-SUM(O.3!CJ$246,O.3!CJ$257)+O.3!CJ$247</f>
        <v>0</v>
      </c>
      <c r="CK288" s="66">
        <f>-SUM(O.3!CK$244,O.3!CK$255)*(1+'S&amp;S'!$F10)+SUM(O.3!CK$245,O.3!CK$256)*IF(O.3!$C$38="Depreciation",(1+'S&amp;S'!$F10),1)-SUM(O.3!CK$246,O.3!CK$257)+O.3!CK$247</f>
        <v>0</v>
      </c>
      <c r="CL288" s="66">
        <f>-SUM(O.3!CL$244,O.3!CL$255)*(1+'S&amp;S'!$F10)+SUM(O.3!CL$245,O.3!CL$256)*IF(O.3!$C$38="Depreciation",(1+'S&amp;S'!$F10),1)-SUM(O.3!CL$246,O.3!CL$257)+O.3!CL$247</f>
        <v>0</v>
      </c>
      <c r="CM288" s="66">
        <f>-SUM(O.3!CM$244,O.3!CM$255)*(1+'S&amp;S'!$F10)+SUM(O.3!CM$245,O.3!CM$256)*IF(O.3!$C$38="Depreciation",(1+'S&amp;S'!$F10),1)-SUM(O.3!CM$246,O.3!CM$257)+O.3!CM$247</f>
        <v>0</v>
      </c>
      <c r="CN288" s="66">
        <f>-SUM(O.3!CN$244,O.3!CN$255)*(1+'S&amp;S'!$F10)+SUM(O.3!CN$245,O.3!CN$256)*IF(O.3!$C$38="Depreciation",(1+'S&amp;S'!$F10),1)-SUM(O.3!CN$246,O.3!CN$257)+O.3!CN$247</f>
        <v>0</v>
      </c>
      <c r="CO288" s="66">
        <f>-SUM(O.3!CO$244,O.3!CO$255)*(1+'S&amp;S'!$F10)+SUM(O.3!CO$245,O.3!CO$256)*IF(O.3!$C$38="Depreciation",(1+'S&amp;S'!$F10),1)-SUM(O.3!CO$246,O.3!CO$257)+O.3!CO$247</f>
        <v>0</v>
      </c>
      <c r="CP288" s="66">
        <f>-SUM(O.3!CP$244,O.3!CP$255)*(1+'S&amp;S'!$F10)+SUM(O.3!CP$245,O.3!CP$256)*IF(O.3!$C$38="Depreciation",(1+'S&amp;S'!$F10),1)-SUM(O.3!CP$246,O.3!CP$257)+O.3!CP$247</f>
        <v>0</v>
      </c>
      <c r="CQ288" s="66">
        <f>-SUM(O.3!CQ$244,O.3!CQ$255)*(1+'S&amp;S'!$F10)+SUM(O.3!CQ$245,O.3!CQ$256)*IF(O.3!$C$38="Depreciation",(1+'S&amp;S'!$F10),1)-SUM(O.3!CQ$246,O.3!CQ$257)+O.3!CQ$247</f>
        <v>0</v>
      </c>
      <c r="CR288" s="66">
        <f>-SUM(O.3!CR$244,O.3!CR$255)*(1+'S&amp;S'!$F10)+SUM(O.3!CR$245,O.3!CR$256)*IF(O.3!$C$38="Depreciation",(1+'S&amp;S'!$F10),1)-SUM(O.3!CR$246,O.3!CR$257)+O.3!CR$247</f>
        <v>0</v>
      </c>
      <c r="CS288" s="66">
        <f>-SUM(O.3!CS$244,O.3!CS$255)*(1+'S&amp;S'!$F10)+SUM(O.3!CS$245,O.3!CS$256)*IF(O.3!$C$38="Depreciation",(1+'S&amp;S'!$F10),1)-SUM(O.3!CS$246,O.3!CS$257)+O.3!CS$247</f>
        <v>0</v>
      </c>
    </row>
    <row r="289" spans="3:97" hidden="1" x14ac:dyDescent="0.35">
      <c r="C289" s="180" t="str">
        <f>O.3!$C$244&amp;" with "&amp; 'S&amp;S'!$D$5*100 &amp; "% decrease"</f>
        <v>A. Total investment costs with 1% decrease</v>
      </c>
      <c r="E289" s="505">
        <f>G289+NPV(G.Asm!$F$76,H289:INDEX(H289:CS289,RP))</f>
        <v>0</v>
      </c>
      <c r="F289" s="505">
        <f t="shared" si="139"/>
        <v>0</v>
      </c>
      <c r="G289" s="66">
        <f>-SUM(O.3!G$244,O.3!G$255)*(1+'S&amp;S'!$F11)+SUM(O.3!G$245,O.3!G$256)*IF(O.3!$C$38="Depreciation",(1+'S&amp;S'!$F11),1)-SUM(O.3!G$246,O.3!G$257)+O.3!G$247</f>
        <v>0</v>
      </c>
      <c r="H289" s="66">
        <f>-SUM(O.3!H$244,O.3!H$255)*(1+'S&amp;S'!$F11)+SUM(O.3!H$245,O.3!H$256)*IF(O.3!$C$38="Depreciation",(1+'S&amp;S'!$F11),1)-SUM(O.3!H$246,O.3!H$257)+O.3!H$247</f>
        <v>0</v>
      </c>
      <c r="I289" s="66">
        <f>-SUM(O.3!I$244,O.3!I$255)*(1+'S&amp;S'!$F11)+SUM(O.3!I$245,O.3!I$256)*IF(O.3!$C$38="Depreciation",(1+'S&amp;S'!$F11),1)-SUM(O.3!I$246,O.3!I$257)+O.3!I$247</f>
        <v>0</v>
      </c>
      <c r="J289" s="66">
        <f>-SUM(O.3!J$244,O.3!J$255)*(1+'S&amp;S'!$F11)+SUM(O.3!J$245,O.3!J$256)*IF(O.3!$C$38="Depreciation",(1+'S&amp;S'!$F11),1)-SUM(O.3!J$246,O.3!J$257)+O.3!J$247</f>
        <v>0</v>
      </c>
      <c r="K289" s="66">
        <f>-SUM(O.3!K$244,O.3!K$255)*(1+'S&amp;S'!$F11)+SUM(O.3!K$245,O.3!K$256)*IF(O.3!$C$38="Depreciation",(1+'S&amp;S'!$F11),1)-SUM(O.3!K$246,O.3!K$257)+O.3!K$247</f>
        <v>0</v>
      </c>
      <c r="L289" s="66">
        <f>-SUM(O.3!L$244,O.3!L$255)*(1+'S&amp;S'!$F11)+SUM(O.3!L$245,O.3!L$256)*IF(O.3!$C$38="Depreciation",(1+'S&amp;S'!$F11),1)-SUM(O.3!L$246,O.3!L$257)+O.3!L$247</f>
        <v>0</v>
      </c>
      <c r="M289" s="66">
        <f>-SUM(O.3!M$244,O.3!M$255)*(1+'S&amp;S'!$F11)+SUM(O.3!M$245,O.3!M$256)*IF(O.3!$C$38="Depreciation",(1+'S&amp;S'!$F11),1)-SUM(O.3!M$246,O.3!M$257)+O.3!M$247</f>
        <v>0</v>
      </c>
      <c r="N289" s="66">
        <f>-SUM(O.3!N$244,O.3!N$255)*(1+'S&amp;S'!$F11)+SUM(O.3!N$245,O.3!N$256)*IF(O.3!$C$38="Depreciation",(1+'S&amp;S'!$F11),1)-SUM(O.3!N$246,O.3!N$257)+O.3!N$247</f>
        <v>0</v>
      </c>
      <c r="O289" s="66">
        <f>-SUM(O.3!O$244,O.3!O$255)*(1+'S&amp;S'!$F11)+SUM(O.3!O$245,O.3!O$256)*IF(O.3!$C$38="Depreciation",(1+'S&amp;S'!$F11),1)-SUM(O.3!O$246,O.3!O$257)+O.3!O$247</f>
        <v>0</v>
      </c>
      <c r="P289" s="66">
        <f>-SUM(O.3!P$244,O.3!P$255)*(1+'S&amp;S'!$F11)+SUM(O.3!P$245,O.3!P$256)*IF(O.3!$C$38="Depreciation",(1+'S&amp;S'!$F11),1)-SUM(O.3!P$246,O.3!P$257)+O.3!P$247</f>
        <v>0</v>
      </c>
      <c r="Q289" s="66">
        <f>-SUM(O.3!Q$244,O.3!Q$255)*(1+'S&amp;S'!$F11)+SUM(O.3!Q$245,O.3!Q$256)*IF(O.3!$C$38="Depreciation",(1+'S&amp;S'!$F11),1)-SUM(O.3!Q$246,O.3!Q$257)+O.3!Q$247</f>
        <v>0</v>
      </c>
      <c r="R289" s="66">
        <f>-SUM(O.3!R$244,O.3!R$255)*(1+'S&amp;S'!$F11)+SUM(O.3!R$245,O.3!R$256)*IF(O.3!$C$38="Depreciation",(1+'S&amp;S'!$F11),1)-SUM(O.3!R$246,O.3!R$257)+O.3!R$247</f>
        <v>0</v>
      </c>
      <c r="S289" s="66">
        <f>-SUM(O.3!S$244,O.3!S$255)*(1+'S&amp;S'!$F11)+SUM(O.3!S$245,O.3!S$256)*IF(O.3!$C$38="Depreciation",(1+'S&amp;S'!$F11),1)-SUM(O.3!S$246,O.3!S$257)+O.3!S$247</f>
        <v>0</v>
      </c>
      <c r="T289" s="66">
        <f>-SUM(O.3!T$244,O.3!T$255)*(1+'S&amp;S'!$F11)+SUM(O.3!T$245,O.3!T$256)*IF(O.3!$C$38="Depreciation",(1+'S&amp;S'!$F11),1)-SUM(O.3!T$246,O.3!T$257)+O.3!T$247</f>
        <v>0</v>
      </c>
      <c r="U289" s="66">
        <f>-SUM(O.3!U$244,O.3!U$255)*(1+'S&amp;S'!$F11)+SUM(O.3!U$245,O.3!U$256)*IF(O.3!$C$38="Depreciation",(1+'S&amp;S'!$F11),1)-SUM(O.3!U$246,O.3!U$257)+O.3!U$247</f>
        <v>0</v>
      </c>
      <c r="V289" s="66">
        <f>-SUM(O.3!V$244,O.3!V$255)*(1+'S&amp;S'!$F11)+SUM(O.3!V$245,O.3!V$256)*IF(O.3!$C$38="Depreciation",(1+'S&amp;S'!$F11),1)-SUM(O.3!V$246,O.3!V$257)+O.3!V$247</f>
        <v>0</v>
      </c>
      <c r="W289" s="66">
        <f>-SUM(O.3!W$244,O.3!W$255)*(1+'S&amp;S'!$F11)+SUM(O.3!W$245,O.3!W$256)*IF(O.3!$C$38="Depreciation",(1+'S&amp;S'!$F11),1)-SUM(O.3!W$246,O.3!W$257)+O.3!W$247</f>
        <v>0</v>
      </c>
      <c r="X289" s="66">
        <f>-SUM(O.3!X$244,O.3!X$255)*(1+'S&amp;S'!$F11)+SUM(O.3!X$245,O.3!X$256)*IF(O.3!$C$38="Depreciation",(1+'S&amp;S'!$F11),1)-SUM(O.3!X$246,O.3!X$257)+O.3!X$247</f>
        <v>0</v>
      </c>
      <c r="Y289" s="66">
        <f>-SUM(O.3!Y$244,O.3!Y$255)*(1+'S&amp;S'!$F11)+SUM(O.3!Y$245,O.3!Y$256)*IF(O.3!$C$38="Depreciation",(1+'S&amp;S'!$F11),1)-SUM(O.3!Y$246,O.3!Y$257)+O.3!Y$247</f>
        <v>0</v>
      </c>
      <c r="Z289" s="66">
        <f>-SUM(O.3!Z$244,O.3!Z$255)*(1+'S&amp;S'!$F11)+SUM(O.3!Z$245,O.3!Z$256)*IF(O.3!$C$38="Depreciation",(1+'S&amp;S'!$F11),1)-SUM(O.3!Z$246,O.3!Z$257)+O.3!Z$247</f>
        <v>0</v>
      </c>
      <c r="AA289" s="66">
        <f>-SUM(O.3!AA$244,O.3!AA$255)*(1+'S&amp;S'!$F11)+SUM(O.3!AA$245,O.3!AA$256)*IF(O.3!$C$38="Depreciation",(1+'S&amp;S'!$F11),1)-SUM(O.3!AA$246,O.3!AA$257)+O.3!AA$247</f>
        <v>0</v>
      </c>
      <c r="AB289" s="66">
        <f>-SUM(O.3!AB$244,O.3!AB$255)*(1+'S&amp;S'!$F11)+SUM(O.3!AB$245,O.3!AB$256)*IF(O.3!$C$38="Depreciation",(1+'S&amp;S'!$F11),1)-SUM(O.3!AB$246,O.3!AB$257)+O.3!AB$247</f>
        <v>0</v>
      </c>
      <c r="AC289" s="66">
        <f>-SUM(O.3!AC$244,O.3!AC$255)*(1+'S&amp;S'!$F11)+SUM(O.3!AC$245,O.3!AC$256)*IF(O.3!$C$38="Depreciation",(1+'S&amp;S'!$F11),1)-SUM(O.3!AC$246,O.3!AC$257)+O.3!AC$247</f>
        <v>0</v>
      </c>
      <c r="AD289" s="66">
        <f>-SUM(O.3!AD$244,O.3!AD$255)*(1+'S&amp;S'!$F11)+SUM(O.3!AD$245,O.3!AD$256)*IF(O.3!$C$38="Depreciation",(1+'S&amp;S'!$F11),1)-SUM(O.3!AD$246,O.3!AD$257)+O.3!AD$247</f>
        <v>0</v>
      </c>
      <c r="AE289" s="66">
        <f>-SUM(O.3!AE$244,O.3!AE$255)*(1+'S&amp;S'!$F11)+SUM(O.3!AE$245,O.3!AE$256)*IF(O.3!$C$38="Depreciation",(1+'S&amp;S'!$F11),1)-SUM(O.3!AE$246,O.3!AE$257)+O.3!AE$247</f>
        <v>0</v>
      </c>
      <c r="AF289" s="66">
        <f>-SUM(O.3!AF$244,O.3!AF$255)*(1+'S&amp;S'!$F11)+SUM(O.3!AF$245,O.3!AF$256)*IF(O.3!$C$38="Depreciation",(1+'S&amp;S'!$F11),1)-SUM(O.3!AF$246,O.3!AF$257)+O.3!AF$247</f>
        <v>0</v>
      </c>
      <c r="AG289" s="66">
        <f>-SUM(O.3!AG$244,O.3!AG$255)*(1+'S&amp;S'!$F11)+SUM(O.3!AG$245,O.3!AG$256)*IF(O.3!$C$38="Depreciation",(1+'S&amp;S'!$F11),1)-SUM(O.3!AG$246,O.3!AG$257)+O.3!AG$247</f>
        <v>0</v>
      </c>
      <c r="AH289" s="66">
        <f>-SUM(O.3!AH$244,O.3!AH$255)*(1+'S&amp;S'!$F11)+SUM(O.3!AH$245,O.3!AH$256)*IF(O.3!$C$38="Depreciation",(1+'S&amp;S'!$F11),1)-SUM(O.3!AH$246,O.3!AH$257)+O.3!AH$247</f>
        <v>0</v>
      </c>
      <c r="AI289" s="66">
        <f>-SUM(O.3!AI$244,O.3!AI$255)*(1+'S&amp;S'!$F11)+SUM(O.3!AI$245,O.3!AI$256)*IF(O.3!$C$38="Depreciation",(1+'S&amp;S'!$F11),1)-SUM(O.3!AI$246,O.3!AI$257)+O.3!AI$247</f>
        <v>0</v>
      </c>
      <c r="AJ289" s="66">
        <f>-SUM(O.3!AJ$244,O.3!AJ$255)*(1+'S&amp;S'!$F11)+SUM(O.3!AJ$245,O.3!AJ$256)*IF(O.3!$C$38="Depreciation",(1+'S&amp;S'!$F11),1)-SUM(O.3!AJ$246,O.3!AJ$257)+O.3!AJ$247</f>
        <v>0</v>
      </c>
      <c r="AK289" s="66">
        <f>-SUM(O.3!AK$244,O.3!AK$255)*(1+'S&amp;S'!$F11)+SUM(O.3!AK$245,O.3!AK$256)*IF(O.3!$C$38="Depreciation",(1+'S&amp;S'!$F11),1)-SUM(O.3!AK$246,O.3!AK$257)+O.3!AK$247</f>
        <v>0</v>
      </c>
      <c r="AL289" s="66">
        <f>-SUM(O.3!AL$244,O.3!AL$255)*(1+'S&amp;S'!$F11)+SUM(O.3!AL$245,O.3!AL$256)*IF(O.3!$C$38="Depreciation",(1+'S&amp;S'!$F11),1)-SUM(O.3!AL$246,O.3!AL$257)+O.3!AL$247</f>
        <v>0</v>
      </c>
      <c r="AM289" s="66">
        <f>-SUM(O.3!AM$244,O.3!AM$255)*(1+'S&amp;S'!$F11)+SUM(O.3!AM$245,O.3!AM$256)*IF(O.3!$C$38="Depreciation",(1+'S&amp;S'!$F11),1)-SUM(O.3!AM$246,O.3!AM$257)+O.3!AM$247</f>
        <v>0</v>
      </c>
      <c r="AN289" s="66">
        <f>-SUM(O.3!AN$244,O.3!AN$255)*(1+'S&amp;S'!$F11)+SUM(O.3!AN$245,O.3!AN$256)*IF(O.3!$C$38="Depreciation",(1+'S&amp;S'!$F11),1)-SUM(O.3!AN$246,O.3!AN$257)+O.3!AN$247</f>
        <v>0</v>
      </c>
      <c r="AO289" s="66">
        <f>-SUM(O.3!AO$244,O.3!AO$255)*(1+'S&amp;S'!$F11)+SUM(O.3!AO$245,O.3!AO$256)*IF(O.3!$C$38="Depreciation",(1+'S&amp;S'!$F11),1)-SUM(O.3!AO$246,O.3!AO$257)+O.3!AO$247</f>
        <v>0</v>
      </c>
      <c r="AP289" s="66">
        <f>-SUM(O.3!AP$244,O.3!AP$255)*(1+'S&amp;S'!$F11)+SUM(O.3!AP$245,O.3!AP$256)*IF(O.3!$C$38="Depreciation",(1+'S&amp;S'!$F11),1)-SUM(O.3!AP$246,O.3!AP$257)+O.3!AP$247</f>
        <v>0</v>
      </c>
      <c r="AQ289" s="66">
        <f>-SUM(O.3!AQ$244,O.3!AQ$255)*(1+'S&amp;S'!$F11)+SUM(O.3!AQ$245,O.3!AQ$256)*IF(O.3!$C$38="Depreciation",(1+'S&amp;S'!$F11),1)-SUM(O.3!AQ$246,O.3!AQ$257)+O.3!AQ$247</f>
        <v>0</v>
      </c>
      <c r="AR289" s="66">
        <f>-SUM(O.3!AR$244,O.3!AR$255)*(1+'S&amp;S'!$F11)+SUM(O.3!AR$245,O.3!AR$256)*IF(O.3!$C$38="Depreciation",(1+'S&amp;S'!$F11),1)-SUM(O.3!AR$246,O.3!AR$257)+O.3!AR$247</f>
        <v>0</v>
      </c>
      <c r="AS289" s="66">
        <f>-SUM(O.3!AS$244,O.3!AS$255)*(1+'S&amp;S'!$F11)+SUM(O.3!AS$245,O.3!AS$256)*IF(O.3!$C$38="Depreciation",(1+'S&amp;S'!$F11),1)-SUM(O.3!AS$246,O.3!AS$257)+O.3!AS$247</f>
        <v>0</v>
      </c>
      <c r="AT289" s="66">
        <f>-SUM(O.3!AT$244,O.3!AT$255)*(1+'S&amp;S'!$F11)+SUM(O.3!AT$245,O.3!AT$256)*IF(O.3!$C$38="Depreciation",(1+'S&amp;S'!$F11),1)-SUM(O.3!AT$246,O.3!AT$257)+O.3!AT$247</f>
        <v>0</v>
      </c>
      <c r="AU289" s="66">
        <f>-SUM(O.3!AU$244,O.3!AU$255)*(1+'S&amp;S'!$F11)+SUM(O.3!AU$245,O.3!AU$256)*IF(O.3!$C$38="Depreciation",(1+'S&amp;S'!$F11),1)-SUM(O.3!AU$246,O.3!AU$257)+O.3!AU$247</f>
        <v>0</v>
      </c>
      <c r="AV289" s="66">
        <f>-SUM(O.3!AV$244,O.3!AV$255)*(1+'S&amp;S'!$F11)+SUM(O.3!AV$245,O.3!AV$256)*IF(O.3!$C$38="Depreciation",(1+'S&amp;S'!$F11),1)-SUM(O.3!AV$246,O.3!AV$257)+O.3!AV$247</f>
        <v>0</v>
      </c>
      <c r="AW289" s="66">
        <f>-SUM(O.3!AW$244,O.3!AW$255)*(1+'S&amp;S'!$F11)+SUM(O.3!AW$245,O.3!AW$256)*IF(O.3!$C$38="Depreciation",(1+'S&amp;S'!$F11),1)-SUM(O.3!AW$246,O.3!AW$257)+O.3!AW$247</f>
        <v>0</v>
      </c>
      <c r="AX289" s="66">
        <f>-SUM(O.3!AX$244,O.3!AX$255)*(1+'S&amp;S'!$F11)+SUM(O.3!AX$245,O.3!AX$256)*IF(O.3!$C$38="Depreciation",(1+'S&amp;S'!$F11),1)-SUM(O.3!AX$246,O.3!AX$257)+O.3!AX$247</f>
        <v>0</v>
      </c>
      <c r="AY289" s="66">
        <f>-SUM(O.3!AY$244,O.3!AY$255)*(1+'S&amp;S'!$F11)+SUM(O.3!AY$245,O.3!AY$256)*IF(O.3!$C$38="Depreciation",(1+'S&amp;S'!$F11),1)-SUM(O.3!AY$246,O.3!AY$257)+O.3!AY$247</f>
        <v>0</v>
      </c>
      <c r="AZ289" s="66">
        <f>-SUM(O.3!AZ$244,O.3!AZ$255)*(1+'S&amp;S'!$F11)+SUM(O.3!AZ$245,O.3!AZ$256)*IF(O.3!$C$38="Depreciation",(1+'S&amp;S'!$F11),1)-SUM(O.3!AZ$246,O.3!AZ$257)+O.3!AZ$247</f>
        <v>0</v>
      </c>
      <c r="BA289" s="66">
        <f>-SUM(O.3!BA$244,O.3!BA$255)*(1+'S&amp;S'!$F11)+SUM(O.3!BA$245,O.3!BA$256)*IF(O.3!$C$38="Depreciation",(1+'S&amp;S'!$F11),1)-SUM(O.3!BA$246,O.3!BA$257)+O.3!BA$247</f>
        <v>0</v>
      </c>
      <c r="BB289" s="66">
        <f>-SUM(O.3!BB$244,O.3!BB$255)*(1+'S&amp;S'!$F11)+SUM(O.3!BB$245,O.3!BB$256)*IF(O.3!$C$38="Depreciation",(1+'S&amp;S'!$F11),1)-SUM(O.3!BB$246,O.3!BB$257)+O.3!BB$247</f>
        <v>0</v>
      </c>
      <c r="BC289" s="66">
        <f>-SUM(O.3!BC$244,O.3!BC$255)*(1+'S&amp;S'!$F11)+SUM(O.3!BC$245,O.3!BC$256)*IF(O.3!$C$38="Depreciation",(1+'S&amp;S'!$F11),1)-SUM(O.3!BC$246,O.3!BC$257)+O.3!BC$247</f>
        <v>0</v>
      </c>
      <c r="BD289" s="66">
        <f>-SUM(O.3!BD$244,O.3!BD$255)*(1+'S&amp;S'!$F11)+SUM(O.3!BD$245,O.3!BD$256)*IF(O.3!$C$38="Depreciation",(1+'S&amp;S'!$F11),1)-SUM(O.3!BD$246,O.3!BD$257)+O.3!BD$247</f>
        <v>0</v>
      </c>
      <c r="BE289" s="66">
        <f>-SUM(O.3!BE$244,O.3!BE$255)*(1+'S&amp;S'!$F11)+SUM(O.3!BE$245,O.3!BE$256)*IF(O.3!$C$38="Depreciation",(1+'S&amp;S'!$F11),1)-SUM(O.3!BE$246,O.3!BE$257)+O.3!BE$247</f>
        <v>0</v>
      </c>
      <c r="BF289" s="66">
        <f>-SUM(O.3!BF$244,O.3!BF$255)*(1+'S&amp;S'!$F11)+SUM(O.3!BF$245,O.3!BF$256)*IF(O.3!$C$38="Depreciation",(1+'S&amp;S'!$F11),1)-SUM(O.3!BF$246,O.3!BF$257)+O.3!BF$247</f>
        <v>0</v>
      </c>
      <c r="BG289" s="66">
        <f>-SUM(O.3!BG$244,O.3!BG$255)*(1+'S&amp;S'!$F11)+SUM(O.3!BG$245,O.3!BG$256)*IF(O.3!$C$38="Depreciation",(1+'S&amp;S'!$F11),1)-SUM(O.3!BG$246,O.3!BG$257)+O.3!BG$247</f>
        <v>0</v>
      </c>
      <c r="BH289" s="66">
        <f>-SUM(O.3!BH$244,O.3!BH$255)*(1+'S&amp;S'!$F11)+SUM(O.3!BH$245,O.3!BH$256)*IF(O.3!$C$38="Depreciation",(1+'S&amp;S'!$F11),1)-SUM(O.3!BH$246,O.3!BH$257)+O.3!BH$247</f>
        <v>0</v>
      </c>
      <c r="BI289" s="66">
        <f>-SUM(O.3!BI$244,O.3!BI$255)*(1+'S&amp;S'!$F11)+SUM(O.3!BI$245,O.3!BI$256)*IF(O.3!$C$38="Depreciation",(1+'S&amp;S'!$F11),1)-SUM(O.3!BI$246,O.3!BI$257)+O.3!BI$247</f>
        <v>0</v>
      </c>
      <c r="BJ289" s="66">
        <f>-SUM(O.3!BJ$244,O.3!BJ$255)*(1+'S&amp;S'!$F11)+SUM(O.3!BJ$245,O.3!BJ$256)*IF(O.3!$C$38="Depreciation",(1+'S&amp;S'!$F11),1)-SUM(O.3!BJ$246,O.3!BJ$257)+O.3!BJ$247</f>
        <v>0</v>
      </c>
      <c r="BK289" s="66">
        <f>-SUM(O.3!BK$244,O.3!BK$255)*(1+'S&amp;S'!$F11)+SUM(O.3!BK$245,O.3!BK$256)*IF(O.3!$C$38="Depreciation",(1+'S&amp;S'!$F11),1)-SUM(O.3!BK$246,O.3!BK$257)+O.3!BK$247</f>
        <v>0</v>
      </c>
      <c r="BL289" s="66">
        <f>-SUM(O.3!BL$244,O.3!BL$255)*(1+'S&amp;S'!$F11)+SUM(O.3!BL$245,O.3!BL$256)*IF(O.3!$C$38="Depreciation",(1+'S&amp;S'!$F11),1)-SUM(O.3!BL$246,O.3!BL$257)+O.3!BL$247</f>
        <v>0</v>
      </c>
      <c r="BM289" s="66">
        <f>-SUM(O.3!BM$244,O.3!BM$255)*(1+'S&amp;S'!$F11)+SUM(O.3!BM$245,O.3!BM$256)*IF(O.3!$C$38="Depreciation",(1+'S&amp;S'!$F11),1)-SUM(O.3!BM$246,O.3!BM$257)+O.3!BM$247</f>
        <v>0</v>
      </c>
      <c r="BN289" s="66">
        <f>-SUM(O.3!BN$244,O.3!BN$255)*(1+'S&amp;S'!$F11)+SUM(O.3!BN$245,O.3!BN$256)*IF(O.3!$C$38="Depreciation",(1+'S&amp;S'!$F11),1)-SUM(O.3!BN$246,O.3!BN$257)+O.3!BN$247</f>
        <v>0</v>
      </c>
      <c r="BO289" s="66">
        <f>-SUM(O.3!BO$244,O.3!BO$255)*(1+'S&amp;S'!$F11)+SUM(O.3!BO$245,O.3!BO$256)*IF(O.3!$C$38="Depreciation",(1+'S&amp;S'!$F11),1)-SUM(O.3!BO$246,O.3!BO$257)+O.3!BO$247</f>
        <v>0</v>
      </c>
      <c r="BP289" s="66">
        <f>-SUM(O.3!BP$244,O.3!BP$255)*(1+'S&amp;S'!$F11)+SUM(O.3!BP$245,O.3!BP$256)*IF(O.3!$C$38="Depreciation",(1+'S&amp;S'!$F11),1)-SUM(O.3!BP$246,O.3!BP$257)+O.3!BP$247</f>
        <v>0</v>
      </c>
      <c r="BQ289" s="66">
        <f>-SUM(O.3!BQ$244,O.3!BQ$255)*(1+'S&amp;S'!$F11)+SUM(O.3!BQ$245,O.3!BQ$256)*IF(O.3!$C$38="Depreciation",(1+'S&amp;S'!$F11),1)-SUM(O.3!BQ$246,O.3!BQ$257)+O.3!BQ$247</f>
        <v>0</v>
      </c>
      <c r="BR289" s="66">
        <f>-SUM(O.3!BR$244,O.3!BR$255)*(1+'S&amp;S'!$F11)+SUM(O.3!BR$245,O.3!BR$256)*IF(O.3!$C$38="Depreciation",(1+'S&amp;S'!$F11),1)-SUM(O.3!BR$246,O.3!BR$257)+O.3!BR$247</f>
        <v>0</v>
      </c>
      <c r="BS289" s="66">
        <f>-SUM(O.3!BS$244,O.3!BS$255)*(1+'S&amp;S'!$F11)+SUM(O.3!BS$245,O.3!BS$256)*IF(O.3!$C$38="Depreciation",(1+'S&amp;S'!$F11),1)-SUM(O.3!BS$246,O.3!BS$257)+O.3!BS$247</f>
        <v>0</v>
      </c>
      <c r="BT289" s="66">
        <f>-SUM(O.3!BT$244,O.3!BT$255)*(1+'S&amp;S'!$F11)+SUM(O.3!BT$245,O.3!BT$256)*IF(O.3!$C$38="Depreciation",(1+'S&amp;S'!$F11),1)-SUM(O.3!BT$246,O.3!BT$257)+O.3!BT$247</f>
        <v>0</v>
      </c>
      <c r="BU289" s="66">
        <f>-SUM(O.3!BU$244,O.3!BU$255)*(1+'S&amp;S'!$F11)+SUM(O.3!BU$245,O.3!BU$256)*IF(O.3!$C$38="Depreciation",(1+'S&amp;S'!$F11),1)-SUM(O.3!BU$246,O.3!BU$257)+O.3!BU$247</f>
        <v>0</v>
      </c>
      <c r="BV289" s="66">
        <f>-SUM(O.3!BV$244,O.3!BV$255)*(1+'S&amp;S'!$F11)+SUM(O.3!BV$245,O.3!BV$256)*IF(O.3!$C$38="Depreciation",(1+'S&amp;S'!$F11),1)-SUM(O.3!BV$246,O.3!BV$257)+O.3!BV$247</f>
        <v>0</v>
      </c>
      <c r="BW289" s="66">
        <f>-SUM(O.3!BW$244,O.3!BW$255)*(1+'S&amp;S'!$F11)+SUM(O.3!BW$245,O.3!BW$256)*IF(O.3!$C$38="Depreciation",(1+'S&amp;S'!$F11),1)-SUM(O.3!BW$246,O.3!BW$257)+O.3!BW$247</f>
        <v>0</v>
      </c>
      <c r="BX289" s="66">
        <f>-SUM(O.3!BX$244,O.3!BX$255)*(1+'S&amp;S'!$F11)+SUM(O.3!BX$245,O.3!BX$256)*IF(O.3!$C$38="Depreciation",(1+'S&amp;S'!$F11),1)-SUM(O.3!BX$246,O.3!BX$257)+O.3!BX$247</f>
        <v>0</v>
      </c>
      <c r="BY289" s="66">
        <f>-SUM(O.3!BY$244,O.3!BY$255)*(1+'S&amp;S'!$F11)+SUM(O.3!BY$245,O.3!BY$256)*IF(O.3!$C$38="Depreciation",(1+'S&amp;S'!$F11),1)-SUM(O.3!BY$246,O.3!BY$257)+O.3!BY$247</f>
        <v>0</v>
      </c>
      <c r="BZ289" s="66">
        <f>-SUM(O.3!BZ$244,O.3!BZ$255)*(1+'S&amp;S'!$F11)+SUM(O.3!BZ$245,O.3!BZ$256)*IF(O.3!$C$38="Depreciation",(1+'S&amp;S'!$F11),1)-SUM(O.3!BZ$246,O.3!BZ$257)+O.3!BZ$247</f>
        <v>0</v>
      </c>
      <c r="CA289" s="66">
        <f>-SUM(O.3!CA$244,O.3!CA$255)*(1+'S&amp;S'!$F11)+SUM(O.3!CA$245,O.3!CA$256)*IF(O.3!$C$38="Depreciation",(1+'S&amp;S'!$F11),1)-SUM(O.3!CA$246,O.3!CA$257)+O.3!CA$247</f>
        <v>0</v>
      </c>
      <c r="CB289" s="66">
        <f>-SUM(O.3!CB$244,O.3!CB$255)*(1+'S&amp;S'!$F11)+SUM(O.3!CB$245,O.3!CB$256)*IF(O.3!$C$38="Depreciation",(1+'S&amp;S'!$F11),1)-SUM(O.3!CB$246,O.3!CB$257)+O.3!CB$247</f>
        <v>0</v>
      </c>
      <c r="CC289" s="66">
        <f>-SUM(O.3!CC$244,O.3!CC$255)*(1+'S&amp;S'!$F11)+SUM(O.3!CC$245,O.3!CC$256)*IF(O.3!$C$38="Depreciation",(1+'S&amp;S'!$F11),1)-SUM(O.3!CC$246,O.3!CC$257)+O.3!CC$247</f>
        <v>0</v>
      </c>
      <c r="CD289" s="66">
        <f>-SUM(O.3!CD$244,O.3!CD$255)*(1+'S&amp;S'!$F11)+SUM(O.3!CD$245,O.3!CD$256)*IF(O.3!$C$38="Depreciation",(1+'S&amp;S'!$F11),1)-SUM(O.3!CD$246,O.3!CD$257)+O.3!CD$247</f>
        <v>0</v>
      </c>
      <c r="CE289" s="66">
        <f>-SUM(O.3!CE$244,O.3!CE$255)*(1+'S&amp;S'!$F11)+SUM(O.3!CE$245,O.3!CE$256)*IF(O.3!$C$38="Depreciation",(1+'S&amp;S'!$F11),1)-SUM(O.3!CE$246,O.3!CE$257)+O.3!CE$247</f>
        <v>0</v>
      </c>
      <c r="CF289" s="66">
        <f>-SUM(O.3!CF$244,O.3!CF$255)*(1+'S&amp;S'!$F11)+SUM(O.3!CF$245,O.3!CF$256)*IF(O.3!$C$38="Depreciation",(1+'S&amp;S'!$F11),1)-SUM(O.3!CF$246,O.3!CF$257)+O.3!CF$247</f>
        <v>0</v>
      </c>
      <c r="CG289" s="66">
        <f>-SUM(O.3!CG$244,O.3!CG$255)*(1+'S&amp;S'!$F11)+SUM(O.3!CG$245,O.3!CG$256)*IF(O.3!$C$38="Depreciation",(1+'S&amp;S'!$F11),1)-SUM(O.3!CG$246,O.3!CG$257)+O.3!CG$247</f>
        <v>0</v>
      </c>
      <c r="CH289" s="66">
        <f>-SUM(O.3!CH$244,O.3!CH$255)*(1+'S&amp;S'!$F11)+SUM(O.3!CH$245,O.3!CH$256)*IF(O.3!$C$38="Depreciation",(1+'S&amp;S'!$F11),1)-SUM(O.3!CH$246,O.3!CH$257)+O.3!CH$247</f>
        <v>0</v>
      </c>
      <c r="CI289" s="66">
        <f>-SUM(O.3!CI$244,O.3!CI$255)*(1+'S&amp;S'!$F11)+SUM(O.3!CI$245,O.3!CI$256)*IF(O.3!$C$38="Depreciation",(1+'S&amp;S'!$F11),1)-SUM(O.3!CI$246,O.3!CI$257)+O.3!CI$247</f>
        <v>0</v>
      </c>
      <c r="CJ289" s="66">
        <f>-SUM(O.3!CJ$244,O.3!CJ$255)*(1+'S&amp;S'!$F11)+SUM(O.3!CJ$245,O.3!CJ$256)*IF(O.3!$C$38="Depreciation",(1+'S&amp;S'!$F11),1)-SUM(O.3!CJ$246,O.3!CJ$257)+O.3!CJ$247</f>
        <v>0</v>
      </c>
      <c r="CK289" s="66">
        <f>-SUM(O.3!CK$244,O.3!CK$255)*(1+'S&amp;S'!$F11)+SUM(O.3!CK$245,O.3!CK$256)*IF(O.3!$C$38="Depreciation",(1+'S&amp;S'!$F11),1)-SUM(O.3!CK$246,O.3!CK$257)+O.3!CK$247</f>
        <v>0</v>
      </c>
      <c r="CL289" s="66">
        <f>-SUM(O.3!CL$244,O.3!CL$255)*(1+'S&amp;S'!$F11)+SUM(O.3!CL$245,O.3!CL$256)*IF(O.3!$C$38="Depreciation",(1+'S&amp;S'!$F11),1)-SUM(O.3!CL$246,O.3!CL$257)+O.3!CL$247</f>
        <v>0</v>
      </c>
      <c r="CM289" s="66">
        <f>-SUM(O.3!CM$244,O.3!CM$255)*(1+'S&amp;S'!$F11)+SUM(O.3!CM$245,O.3!CM$256)*IF(O.3!$C$38="Depreciation",(1+'S&amp;S'!$F11),1)-SUM(O.3!CM$246,O.3!CM$257)+O.3!CM$247</f>
        <v>0</v>
      </c>
      <c r="CN289" s="66">
        <f>-SUM(O.3!CN$244,O.3!CN$255)*(1+'S&amp;S'!$F11)+SUM(O.3!CN$245,O.3!CN$256)*IF(O.3!$C$38="Depreciation",(1+'S&amp;S'!$F11),1)-SUM(O.3!CN$246,O.3!CN$257)+O.3!CN$247</f>
        <v>0</v>
      </c>
      <c r="CO289" s="66">
        <f>-SUM(O.3!CO$244,O.3!CO$255)*(1+'S&amp;S'!$F11)+SUM(O.3!CO$245,O.3!CO$256)*IF(O.3!$C$38="Depreciation",(1+'S&amp;S'!$F11),1)-SUM(O.3!CO$246,O.3!CO$257)+O.3!CO$247</f>
        <v>0</v>
      </c>
      <c r="CP289" s="66">
        <f>-SUM(O.3!CP$244,O.3!CP$255)*(1+'S&amp;S'!$F11)+SUM(O.3!CP$245,O.3!CP$256)*IF(O.3!$C$38="Depreciation",(1+'S&amp;S'!$F11),1)-SUM(O.3!CP$246,O.3!CP$257)+O.3!CP$247</f>
        <v>0</v>
      </c>
      <c r="CQ289" s="66">
        <f>-SUM(O.3!CQ$244,O.3!CQ$255)*(1+'S&amp;S'!$F11)+SUM(O.3!CQ$245,O.3!CQ$256)*IF(O.3!$C$38="Depreciation",(1+'S&amp;S'!$F11),1)-SUM(O.3!CQ$246,O.3!CQ$257)+O.3!CQ$247</f>
        <v>0</v>
      </c>
      <c r="CR289" s="66">
        <f>-SUM(O.3!CR$244,O.3!CR$255)*(1+'S&amp;S'!$F11)+SUM(O.3!CR$245,O.3!CR$256)*IF(O.3!$C$38="Depreciation",(1+'S&amp;S'!$F11),1)-SUM(O.3!CR$246,O.3!CR$257)+O.3!CR$247</f>
        <v>0</v>
      </c>
      <c r="CS289" s="66">
        <f>-SUM(O.3!CS$244,O.3!CS$255)*(1+'S&amp;S'!$F11)+SUM(O.3!CS$245,O.3!CS$256)*IF(O.3!$C$38="Depreciation",(1+'S&amp;S'!$F11),1)-SUM(O.3!CS$246,O.3!CS$257)+O.3!CS$247</f>
        <v>0</v>
      </c>
    </row>
    <row r="290" spans="3:97" hidden="1" x14ac:dyDescent="0.35">
      <c r="C290" s="180" t="str">
        <f>O.3!$C$246&amp;" with "&amp; 'S&amp;S'!$D$5*100 &amp; "% increase"</f>
        <v>C. Total operating and maintenance costs with 1% increase</v>
      </c>
      <c r="E290" s="505">
        <f>G290+NPV(G.Asm!$F$76,H290:INDEX(H290:CS290,RP))</f>
        <v>0</v>
      </c>
      <c r="F290" s="505">
        <f t="shared" si="139"/>
        <v>0</v>
      </c>
      <c r="G290" s="66">
        <f>-SUM(O.3!G$244,O.3!G$255)+SUM(O.3!G$245,O.3!G$256)-SUM(O.3!G$246,O.3!G$257)*(1+'S&amp;S'!$F12)+O.3!G$247</f>
        <v>0</v>
      </c>
      <c r="H290" s="66">
        <f>-SUM(O.3!H$244,O.3!H$255)+SUM(O.3!H$245,O.3!H$256)-SUM(O.3!H$246,O.3!H$257)*(1+'S&amp;S'!$F12)+O.3!H$247</f>
        <v>0</v>
      </c>
      <c r="I290" s="66">
        <f>-SUM(O.3!I$244,O.3!I$255)+SUM(O.3!I$245,O.3!I$256)-SUM(O.3!I$246,O.3!I$257)*(1+'S&amp;S'!$F12)+O.3!I$247</f>
        <v>0</v>
      </c>
      <c r="J290" s="66">
        <f>-SUM(O.3!J$244,O.3!J$255)+SUM(O.3!J$245,O.3!J$256)-SUM(O.3!J$246,O.3!J$257)*(1+'S&amp;S'!$F12)+O.3!J$247</f>
        <v>0</v>
      </c>
      <c r="K290" s="66">
        <f>-SUM(O.3!K$244,O.3!K$255)+SUM(O.3!K$245,O.3!K$256)-SUM(O.3!K$246,O.3!K$257)*(1+'S&amp;S'!$F12)+O.3!K$247</f>
        <v>0</v>
      </c>
      <c r="L290" s="66">
        <f>-SUM(O.3!L$244,O.3!L$255)+SUM(O.3!L$245,O.3!L$256)-SUM(O.3!L$246,O.3!L$257)*(1+'S&amp;S'!$F12)+O.3!L$247</f>
        <v>0</v>
      </c>
      <c r="M290" s="66">
        <f>-SUM(O.3!M$244,O.3!M$255)+SUM(O.3!M$245,O.3!M$256)-SUM(O.3!M$246,O.3!M$257)*(1+'S&amp;S'!$F12)+O.3!M$247</f>
        <v>0</v>
      </c>
      <c r="N290" s="66">
        <f>-SUM(O.3!N$244,O.3!N$255)+SUM(O.3!N$245,O.3!N$256)-SUM(O.3!N$246,O.3!N$257)*(1+'S&amp;S'!$F12)+O.3!N$247</f>
        <v>0</v>
      </c>
      <c r="O290" s="66">
        <f>-SUM(O.3!O$244,O.3!O$255)+SUM(O.3!O$245,O.3!O$256)-SUM(O.3!O$246,O.3!O$257)*(1+'S&amp;S'!$F12)+O.3!O$247</f>
        <v>0</v>
      </c>
      <c r="P290" s="66">
        <f>-SUM(O.3!P$244,O.3!P$255)+SUM(O.3!P$245,O.3!P$256)-SUM(O.3!P$246,O.3!P$257)*(1+'S&amp;S'!$F12)+O.3!P$247</f>
        <v>0</v>
      </c>
      <c r="Q290" s="66">
        <f>-SUM(O.3!Q$244,O.3!Q$255)+SUM(O.3!Q$245,O.3!Q$256)-SUM(O.3!Q$246,O.3!Q$257)*(1+'S&amp;S'!$F12)+O.3!Q$247</f>
        <v>0</v>
      </c>
      <c r="R290" s="66">
        <f>-SUM(O.3!R$244,O.3!R$255)+SUM(O.3!R$245,O.3!R$256)-SUM(O.3!R$246,O.3!R$257)*(1+'S&amp;S'!$F12)+O.3!R$247</f>
        <v>0</v>
      </c>
      <c r="S290" s="66">
        <f>-SUM(O.3!S$244,O.3!S$255)+SUM(O.3!S$245,O.3!S$256)-SUM(O.3!S$246,O.3!S$257)*(1+'S&amp;S'!$F12)+O.3!S$247</f>
        <v>0</v>
      </c>
      <c r="T290" s="66">
        <f>-SUM(O.3!T$244,O.3!T$255)+SUM(O.3!T$245,O.3!T$256)-SUM(O.3!T$246,O.3!T$257)*(1+'S&amp;S'!$F12)+O.3!T$247</f>
        <v>0</v>
      </c>
      <c r="U290" s="66">
        <f>-SUM(O.3!U$244,O.3!U$255)+SUM(O.3!U$245,O.3!U$256)-SUM(O.3!U$246,O.3!U$257)*(1+'S&amp;S'!$F12)+O.3!U$247</f>
        <v>0</v>
      </c>
      <c r="V290" s="66">
        <f>-SUM(O.3!V$244,O.3!V$255)+SUM(O.3!V$245,O.3!V$256)-SUM(O.3!V$246,O.3!V$257)*(1+'S&amp;S'!$F12)+O.3!V$247</f>
        <v>0</v>
      </c>
      <c r="W290" s="66">
        <f>-SUM(O.3!W$244,O.3!W$255)+SUM(O.3!W$245,O.3!W$256)-SUM(O.3!W$246,O.3!W$257)*(1+'S&amp;S'!$F12)+O.3!W$247</f>
        <v>0</v>
      </c>
      <c r="X290" s="66">
        <f>-SUM(O.3!X$244,O.3!X$255)+SUM(O.3!X$245,O.3!X$256)-SUM(O.3!X$246,O.3!X$257)*(1+'S&amp;S'!$F12)+O.3!X$247</f>
        <v>0</v>
      </c>
      <c r="Y290" s="66">
        <f>-SUM(O.3!Y$244,O.3!Y$255)+SUM(O.3!Y$245,O.3!Y$256)-SUM(O.3!Y$246,O.3!Y$257)*(1+'S&amp;S'!$F12)+O.3!Y$247</f>
        <v>0</v>
      </c>
      <c r="Z290" s="66">
        <f>-SUM(O.3!Z$244,O.3!Z$255)+SUM(O.3!Z$245,O.3!Z$256)-SUM(O.3!Z$246,O.3!Z$257)*(1+'S&amp;S'!$F12)+O.3!Z$247</f>
        <v>0</v>
      </c>
      <c r="AA290" s="66">
        <f>-SUM(O.3!AA$244,O.3!AA$255)+SUM(O.3!AA$245,O.3!AA$256)-SUM(O.3!AA$246,O.3!AA$257)*(1+'S&amp;S'!$F12)+O.3!AA$247</f>
        <v>0</v>
      </c>
      <c r="AB290" s="66">
        <f>-SUM(O.3!AB$244,O.3!AB$255)+SUM(O.3!AB$245,O.3!AB$256)-SUM(O.3!AB$246,O.3!AB$257)*(1+'S&amp;S'!$F12)+O.3!AB$247</f>
        <v>0</v>
      </c>
      <c r="AC290" s="66">
        <f>-SUM(O.3!AC$244,O.3!AC$255)+SUM(O.3!AC$245,O.3!AC$256)-SUM(O.3!AC$246,O.3!AC$257)*(1+'S&amp;S'!$F12)+O.3!AC$247</f>
        <v>0</v>
      </c>
      <c r="AD290" s="66">
        <f>-SUM(O.3!AD$244,O.3!AD$255)+SUM(O.3!AD$245,O.3!AD$256)-SUM(O.3!AD$246,O.3!AD$257)*(1+'S&amp;S'!$F12)+O.3!AD$247</f>
        <v>0</v>
      </c>
      <c r="AE290" s="66">
        <f>-SUM(O.3!AE$244,O.3!AE$255)+SUM(O.3!AE$245,O.3!AE$256)-SUM(O.3!AE$246,O.3!AE$257)*(1+'S&amp;S'!$F12)+O.3!AE$247</f>
        <v>0</v>
      </c>
      <c r="AF290" s="66">
        <f>-SUM(O.3!AF$244,O.3!AF$255)+SUM(O.3!AF$245,O.3!AF$256)-SUM(O.3!AF$246,O.3!AF$257)*(1+'S&amp;S'!$F12)+O.3!AF$247</f>
        <v>0</v>
      </c>
      <c r="AG290" s="66">
        <f>-SUM(O.3!AG$244,O.3!AG$255)+SUM(O.3!AG$245,O.3!AG$256)-SUM(O.3!AG$246,O.3!AG$257)*(1+'S&amp;S'!$F12)+O.3!AG$247</f>
        <v>0</v>
      </c>
      <c r="AH290" s="66">
        <f>-SUM(O.3!AH$244,O.3!AH$255)+SUM(O.3!AH$245,O.3!AH$256)-SUM(O.3!AH$246,O.3!AH$257)*(1+'S&amp;S'!$F12)+O.3!AH$247</f>
        <v>0</v>
      </c>
      <c r="AI290" s="66">
        <f>-SUM(O.3!AI$244,O.3!AI$255)+SUM(O.3!AI$245,O.3!AI$256)-SUM(O.3!AI$246,O.3!AI$257)*(1+'S&amp;S'!$F12)+O.3!AI$247</f>
        <v>0</v>
      </c>
      <c r="AJ290" s="66">
        <f>-SUM(O.3!AJ$244,O.3!AJ$255)+SUM(O.3!AJ$245,O.3!AJ$256)-SUM(O.3!AJ$246,O.3!AJ$257)*(1+'S&amp;S'!$F12)+O.3!AJ$247</f>
        <v>0</v>
      </c>
      <c r="AK290" s="66">
        <f>-SUM(O.3!AK$244,O.3!AK$255)+SUM(O.3!AK$245,O.3!AK$256)-SUM(O.3!AK$246,O.3!AK$257)*(1+'S&amp;S'!$F12)+O.3!AK$247</f>
        <v>0</v>
      </c>
      <c r="AL290" s="66">
        <f>-SUM(O.3!AL$244,O.3!AL$255)+SUM(O.3!AL$245,O.3!AL$256)-SUM(O.3!AL$246,O.3!AL$257)*(1+'S&amp;S'!$F12)+O.3!AL$247</f>
        <v>0</v>
      </c>
      <c r="AM290" s="66">
        <f>-SUM(O.3!AM$244,O.3!AM$255)+SUM(O.3!AM$245,O.3!AM$256)-SUM(O.3!AM$246,O.3!AM$257)*(1+'S&amp;S'!$F12)+O.3!AM$247</f>
        <v>0</v>
      </c>
      <c r="AN290" s="66">
        <f>-SUM(O.3!AN$244,O.3!AN$255)+SUM(O.3!AN$245,O.3!AN$256)-SUM(O.3!AN$246,O.3!AN$257)*(1+'S&amp;S'!$F12)+O.3!AN$247</f>
        <v>0</v>
      </c>
      <c r="AO290" s="66">
        <f>-SUM(O.3!AO$244,O.3!AO$255)+SUM(O.3!AO$245,O.3!AO$256)-SUM(O.3!AO$246,O.3!AO$257)*(1+'S&amp;S'!$F12)+O.3!AO$247</f>
        <v>0</v>
      </c>
      <c r="AP290" s="66">
        <f>-SUM(O.3!AP$244,O.3!AP$255)+SUM(O.3!AP$245,O.3!AP$256)-SUM(O.3!AP$246,O.3!AP$257)*(1+'S&amp;S'!$F12)+O.3!AP$247</f>
        <v>0</v>
      </c>
      <c r="AQ290" s="66">
        <f>-SUM(O.3!AQ$244,O.3!AQ$255)+SUM(O.3!AQ$245,O.3!AQ$256)-SUM(O.3!AQ$246,O.3!AQ$257)*(1+'S&amp;S'!$F12)+O.3!AQ$247</f>
        <v>0</v>
      </c>
      <c r="AR290" s="66">
        <f>-SUM(O.3!AR$244,O.3!AR$255)+SUM(O.3!AR$245,O.3!AR$256)-SUM(O.3!AR$246,O.3!AR$257)*(1+'S&amp;S'!$F12)+O.3!AR$247</f>
        <v>0</v>
      </c>
      <c r="AS290" s="66">
        <f>-SUM(O.3!AS$244,O.3!AS$255)+SUM(O.3!AS$245,O.3!AS$256)-SUM(O.3!AS$246,O.3!AS$257)*(1+'S&amp;S'!$F12)+O.3!AS$247</f>
        <v>0</v>
      </c>
      <c r="AT290" s="66">
        <f>-SUM(O.3!AT$244,O.3!AT$255)+SUM(O.3!AT$245,O.3!AT$256)-SUM(O.3!AT$246,O.3!AT$257)*(1+'S&amp;S'!$F12)+O.3!AT$247</f>
        <v>0</v>
      </c>
      <c r="AU290" s="66">
        <f>-SUM(O.3!AU$244,O.3!AU$255)+SUM(O.3!AU$245,O.3!AU$256)-SUM(O.3!AU$246,O.3!AU$257)*(1+'S&amp;S'!$F12)+O.3!AU$247</f>
        <v>0</v>
      </c>
      <c r="AV290" s="66">
        <f>-SUM(O.3!AV$244,O.3!AV$255)+SUM(O.3!AV$245,O.3!AV$256)-SUM(O.3!AV$246,O.3!AV$257)*(1+'S&amp;S'!$F12)+O.3!AV$247</f>
        <v>0</v>
      </c>
      <c r="AW290" s="66">
        <f>-SUM(O.3!AW$244,O.3!AW$255)+SUM(O.3!AW$245,O.3!AW$256)-SUM(O.3!AW$246,O.3!AW$257)*(1+'S&amp;S'!$F12)+O.3!AW$247</f>
        <v>0</v>
      </c>
      <c r="AX290" s="66">
        <f>-SUM(O.3!AX$244,O.3!AX$255)+SUM(O.3!AX$245,O.3!AX$256)-SUM(O.3!AX$246,O.3!AX$257)*(1+'S&amp;S'!$F12)+O.3!AX$247</f>
        <v>0</v>
      </c>
      <c r="AY290" s="66">
        <f>-SUM(O.3!AY$244,O.3!AY$255)+SUM(O.3!AY$245,O.3!AY$256)-SUM(O.3!AY$246,O.3!AY$257)*(1+'S&amp;S'!$F12)+O.3!AY$247</f>
        <v>0</v>
      </c>
      <c r="AZ290" s="66">
        <f>-SUM(O.3!AZ$244,O.3!AZ$255)+SUM(O.3!AZ$245,O.3!AZ$256)-SUM(O.3!AZ$246,O.3!AZ$257)*(1+'S&amp;S'!$F12)+O.3!AZ$247</f>
        <v>0</v>
      </c>
      <c r="BA290" s="66">
        <f>-SUM(O.3!BA$244,O.3!BA$255)+SUM(O.3!BA$245,O.3!BA$256)-SUM(O.3!BA$246,O.3!BA$257)*(1+'S&amp;S'!$F12)+O.3!BA$247</f>
        <v>0</v>
      </c>
      <c r="BB290" s="66">
        <f>-SUM(O.3!BB$244,O.3!BB$255)+SUM(O.3!BB$245,O.3!BB$256)-SUM(O.3!BB$246,O.3!BB$257)*(1+'S&amp;S'!$F12)+O.3!BB$247</f>
        <v>0</v>
      </c>
      <c r="BC290" s="66">
        <f>-SUM(O.3!BC$244,O.3!BC$255)+SUM(O.3!BC$245,O.3!BC$256)-SUM(O.3!BC$246,O.3!BC$257)*(1+'S&amp;S'!$F12)+O.3!BC$247</f>
        <v>0</v>
      </c>
      <c r="BD290" s="66">
        <f>-SUM(O.3!BD$244,O.3!BD$255)+SUM(O.3!BD$245,O.3!BD$256)-SUM(O.3!BD$246,O.3!BD$257)*(1+'S&amp;S'!$F12)+O.3!BD$247</f>
        <v>0</v>
      </c>
      <c r="BE290" s="66">
        <f>-SUM(O.3!BE$244,O.3!BE$255)+SUM(O.3!BE$245,O.3!BE$256)-SUM(O.3!BE$246,O.3!BE$257)*(1+'S&amp;S'!$F12)+O.3!BE$247</f>
        <v>0</v>
      </c>
      <c r="BF290" s="66">
        <f>-SUM(O.3!BF$244,O.3!BF$255)+SUM(O.3!BF$245,O.3!BF$256)-SUM(O.3!BF$246,O.3!BF$257)*(1+'S&amp;S'!$F12)+O.3!BF$247</f>
        <v>0</v>
      </c>
      <c r="BG290" s="66">
        <f>-SUM(O.3!BG$244,O.3!BG$255)+SUM(O.3!BG$245,O.3!BG$256)-SUM(O.3!BG$246,O.3!BG$257)*(1+'S&amp;S'!$F12)+O.3!BG$247</f>
        <v>0</v>
      </c>
      <c r="BH290" s="66">
        <f>-SUM(O.3!BH$244,O.3!BH$255)+SUM(O.3!BH$245,O.3!BH$256)-SUM(O.3!BH$246,O.3!BH$257)*(1+'S&amp;S'!$F12)+O.3!BH$247</f>
        <v>0</v>
      </c>
      <c r="BI290" s="66">
        <f>-SUM(O.3!BI$244,O.3!BI$255)+SUM(O.3!BI$245,O.3!BI$256)-SUM(O.3!BI$246,O.3!BI$257)*(1+'S&amp;S'!$F12)+O.3!BI$247</f>
        <v>0</v>
      </c>
      <c r="BJ290" s="66">
        <f>-SUM(O.3!BJ$244,O.3!BJ$255)+SUM(O.3!BJ$245,O.3!BJ$256)-SUM(O.3!BJ$246,O.3!BJ$257)*(1+'S&amp;S'!$F12)+O.3!BJ$247</f>
        <v>0</v>
      </c>
      <c r="BK290" s="66">
        <f>-SUM(O.3!BK$244,O.3!BK$255)+SUM(O.3!BK$245,O.3!BK$256)-SUM(O.3!BK$246,O.3!BK$257)*(1+'S&amp;S'!$F12)+O.3!BK$247</f>
        <v>0</v>
      </c>
      <c r="BL290" s="66">
        <f>-SUM(O.3!BL$244,O.3!BL$255)+SUM(O.3!BL$245,O.3!BL$256)-SUM(O.3!BL$246,O.3!BL$257)*(1+'S&amp;S'!$F12)+O.3!BL$247</f>
        <v>0</v>
      </c>
      <c r="BM290" s="66">
        <f>-SUM(O.3!BM$244,O.3!BM$255)+SUM(O.3!BM$245,O.3!BM$256)-SUM(O.3!BM$246,O.3!BM$257)*(1+'S&amp;S'!$F12)+O.3!BM$247</f>
        <v>0</v>
      </c>
      <c r="BN290" s="66">
        <f>-SUM(O.3!BN$244,O.3!BN$255)+SUM(O.3!BN$245,O.3!BN$256)-SUM(O.3!BN$246,O.3!BN$257)*(1+'S&amp;S'!$F12)+O.3!BN$247</f>
        <v>0</v>
      </c>
      <c r="BO290" s="66">
        <f>-SUM(O.3!BO$244,O.3!BO$255)+SUM(O.3!BO$245,O.3!BO$256)-SUM(O.3!BO$246,O.3!BO$257)*(1+'S&amp;S'!$F12)+O.3!BO$247</f>
        <v>0</v>
      </c>
      <c r="BP290" s="66">
        <f>-SUM(O.3!BP$244,O.3!BP$255)+SUM(O.3!BP$245,O.3!BP$256)-SUM(O.3!BP$246,O.3!BP$257)*(1+'S&amp;S'!$F12)+O.3!BP$247</f>
        <v>0</v>
      </c>
      <c r="BQ290" s="66">
        <f>-SUM(O.3!BQ$244,O.3!BQ$255)+SUM(O.3!BQ$245,O.3!BQ$256)-SUM(O.3!BQ$246,O.3!BQ$257)*(1+'S&amp;S'!$F12)+O.3!BQ$247</f>
        <v>0</v>
      </c>
      <c r="BR290" s="66">
        <f>-SUM(O.3!BR$244,O.3!BR$255)+SUM(O.3!BR$245,O.3!BR$256)-SUM(O.3!BR$246,O.3!BR$257)*(1+'S&amp;S'!$F12)+O.3!BR$247</f>
        <v>0</v>
      </c>
      <c r="BS290" s="66">
        <f>-SUM(O.3!BS$244,O.3!BS$255)+SUM(O.3!BS$245,O.3!BS$256)-SUM(O.3!BS$246,O.3!BS$257)*(1+'S&amp;S'!$F12)+O.3!BS$247</f>
        <v>0</v>
      </c>
      <c r="BT290" s="66">
        <f>-SUM(O.3!BT$244,O.3!BT$255)+SUM(O.3!BT$245,O.3!BT$256)-SUM(O.3!BT$246,O.3!BT$257)*(1+'S&amp;S'!$F12)+O.3!BT$247</f>
        <v>0</v>
      </c>
      <c r="BU290" s="66">
        <f>-SUM(O.3!BU$244,O.3!BU$255)+SUM(O.3!BU$245,O.3!BU$256)-SUM(O.3!BU$246,O.3!BU$257)*(1+'S&amp;S'!$F12)+O.3!BU$247</f>
        <v>0</v>
      </c>
      <c r="BV290" s="66">
        <f>-SUM(O.3!BV$244,O.3!BV$255)+SUM(O.3!BV$245,O.3!BV$256)-SUM(O.3!BV$246,O.3!BV$257)*(1+'S&amp;S'!$F12)+O.3!BV$247</f>
        <v>0</v>
      </c>
      <c r="BW290" s="66">
        <f>-SUM(O.3!BW$244,O.3!BW$255)+SUM(O.3!BW$245,O.3!BW$256)-SUM(O.3!BW$246,O.3!BW$257)*(1+'S&amp;S'!$F12)+O.3!BW$247</f>
        <v>0</v>
      </c>
      <c r="BX290" s="66">
        <f>-SUM(O.3!BX$244,O.3!BX$255)+SUM(O.3!BX$245,O.3!BX$256)-SUM(O.3!BX$246,O.3!BX$257)*(1+'S&amp;S'!$F12)+O.3!BX$247</f>
        <v>0</v>
      </c>
      <c r="BY290" s="66">
        <f>-SUM(O.3!BY$244,O.3!BY$255)+SUM(O.3!BY$245,O.3!BY$256)-SUM(O.3!BY$246,O.3!BY$257)*(1+'S&amp;S'!$F12)+O.3!BY$247</f>
        <v>0</v>
      </c>
      <c r="BZ290" s="66">
        <f>-SUM(O.3!BZ$244,O.3!BZ$255)+SUM(O.3!BZ$245,O.3!BZ$256)-SUM(O.3!BZ$246,O.3!BZ$257)*(1+'S&amp;S'!$F12)+O.3!BZ$247</f>
        <v>0</v>
      </c>
      <c r="CA290" s="66">
        <f>-SUM(O.3!CA$244,O.3!CA$255)+SUM(O.3!CA$245,O.3!CA$256)-SUM(O.3!CA$246,O.3!CA$257)*(1+'S&amp;S'!$F12)+O.3!CA$247</f>
        <v>0</v>
      </c>
      <c r="CB290" s="66">
        <f>-SUM(O.3!CB$244,O.3!CB$255)+SUM(O.3!CB$245,O.3!CB$256)-SUM(O.3!CB$246,O.3!CB$257)*(1+'S&amp;S'!$F12)+O.3!CB$247</f>
        <v>0</v>
      </c>
      <c r="CC290" s="66">
        <f>-SUM(O.3!CC$244,O.3!CC$255)+SUM(O.3!CC$245,O.3!CC$256)-SUM(O.3!CC$246,O.3!CC$257)*(1+'S&amp;S'!$F12)+O.3!CC$247</f>
        <v>0</v>
      </c>
      <c r="CD290" s="66">
        <f>-SUM(O.3!CD$244,O.3!CD$255)+SUM(O.3!CD$245,O.3!CD$256)-SUM(O.3!CD$246,O.3!CD$257)*(1+'S&amp;S'!$F12)+O.3!CD$247</f>
        <v>0</v>
      </c>
      <c r="CE290" s="66">
        <f>-SUM(O.3!CE$244,O.3!CE$255)+SUM(O.3!CE$245,O.3!CE$256)-SUM(O.3!CE$246,O.3!CE$257)*(1+'S&amp;S'!$F12)+O.3!CE$247</f>
        <v>0</v>
      </c>
      <c r="CF290" s="66">
        <f>-SUM(O.3!CF$244,O.3!CF$255)+SUM(O.3!CF$245,O.3!CF$256)-SUM(O.3!CF$246,O.3!CF$257)*(1+'S&amp;S'!$F12)+O.3!CF$247</f>
        <v>0</v>
      </c>
      <c r="CG290" s="66">
        <f>-SUM(O.3!CG$244,O.3!CG$255)+SUM(O.3!CG$245,O.3!CG$256)-SUM(O.3!CG$246,O.3!CG$257)*(1+'S&amp;S'!$F12)+O.3!CG$247</f>
        <v>0</v>
      </c>
      <c r="CH290" s="66">
        <f>-SUM(O.3!CH$244,O.3!CH$255)+SUM(O.3!CH$245,O.3!CH$256)-SUM(O.3!CH$246,O.3!CH$257)*(1+'S&amp;S'!$F12)+O.3!CH$247</f>
        <v>0</v>
      </c>
      <c r="CI290" s="66">
        <f>-SUM(O.3!CI$244,O.3!CI$255)+SUM(O.3!CI$245,O.3!CI$256)-SUM(O.3!CI$246,O.3!CI$257)*(1+'S&amp;S'!$F12)+O.3!CI$247</f>
        <v>0</v>
      </c>
      <c r="CJ290" s="66">
        <f>-SUM(O.3!CJ$244,O.3!CJ$255)+SUM(O.3!CJ$245,O.3!CJ$256)-SUM(O.3!CJ$246,O.3!CJ$257)*(1+'S&amp;S'!$F12)+O.3!CJ$247</f>
        <v>0</v>
      </c>
      <c r="CK290" s="66">
        <f>-SUM(O.3!CK$244,O.3!CK$255)+SUM(O.3!CK$245,O.3!CK$256)-SUM(O.3!CK$246,O.3!CK$257)*(1+'S&amp;S'!$F12)+O.3!CK$247</f>
        <v>0</v>
      </c>
      <c r="CL290" s="66">
        <f>-SUM(O.3!CL$244,O.3!CL$255)+SUM(O.3!CL$245,O.3!CL$256)-SUM(O.3!CL$246,O.3!CL$257)*(1+'S&amp;S'!$F12)+O.3!CL$247</f>
        <v>0</v>
      </c>
      <c r="CM290" s="66">
        <f>-SUM(O.3!CM$244,O.3!CM$255)+SUM(O.3!CM$245,O.3!CM$256)-SUM(O.3!CM$246,O.3!CM$257)*(1+'S&amp;S'!$F12)+O.3!CM$247</f>
        <v>0</v>
      </c>
      <c r="CN290" s="66">
        <f>-SUM(O.3!CN$244,O.3!CN$255)+SUM(O.3!CN$245,O.3!CN$256)-SUM(O.3!CN$246,O.3!CN$257)*(1+'S&amp;S'!$F12)+O.3!CN$247</f>
        <v>0</v>
      </c>
      <c r="CO290" s="66">
        <f>-SUM(O.3!CO$244,O.3!CO$255)+SUM(O.3!CO$245,O.3!CO$256)-SUM(O.3!CO$246,O.3!CO$257)*(1+'S&amp;S'!$F12)+O.3!CO$247</f>
        <v>0</v>
      </c>
      <c r="CP290" s="66">
        <f>-SUM(O.3!CP$244,O.3!CP$255)+SUM(O.3!CP$245,O.3!CP$256)-SUM(O.3!CP$246,O.3!CP$257)*(1+'S&amp;S'!$F12)+O.3!CP$247</f>
        <v>0</v>
      </c>
      <c r="CQ290" s="66">
        <f>-SUM(O.3!CQ$244,O.3!CQ$255)+SUM(O.3!CQ$245,O.3!CQ$256)-SUM(O.3!CQ$246,O.3!CQ$257)*(1+'S&amp;S'!$F12)+O.3!CQ$247</f>
        <v>0</v>
      </c>
      <c r="CR290" s="66">
        <f>-SUM(O.3!CR$244,O.3!CR$255)+SUM(O.3!CR$245,O.3!CR$256)-SUM(O.3!CR$246,O.3!CR$257)*(1+'S&amp;S'!$F12)+O.3!CR$247</f>
        <v>0</v>
      </c>
      <c r="CS290" s="66">
        <f>-SUM(O.3!CS$244,O.3!CS$255)+SUM(O.3!CS$245,O.3!CS$256)-SUM(O.3!CS$246,O.3!CS$257)*(1+'S&amp;S'!$F12)+O.3!CS$247</f>
        <v>0</v>
      </c>
    </row>
    <row r="291" spans="3:97" hidden="1" x14ac:dyDescent="0.35">
      <c r="C291" s="180" t="str">
        <f>O.3!$C$246&amp;" with "&amp; 'S&amp;S'!$D$5*100 &amp; "% decrease"</f>
        <v>C. Total operating and maintenance costs with 1% decrease</v>
      </c>
      <c r="E291" s="505">
        <f>G291+NPV(G.Asm!$F$76,H291:INDEX(H291:CS291,RP))</f>
        <v>0</v>
      </c>
      <c r="F291" s="505">
        <f t="shared" si="139"/>
        <v>0</v>
      </c>
      <c r="G291" s="66">
        <f>-SUM(O.3!G$244,O.3!G$255)+SUM(O.3!G$245,O.3!G$256)-SUM(O.3!G$246,O.3!G$257)*(1+'S&amp;S'!$F13)+O.3!G$247</f>
        <v>0</v>
      </c>
      <c r="H291" s="66">
        <f>-SUM(O.3!H$244,O.3!H$255)+SUM(O.3!H$245,O.3!H$256)-SUM(O.3!H$246,O.3!H$257)*(1+'S&amp;S'!$F13)+O.3!H$247</f>
        <v>0</v>
      </c>
      <c r="I291" s="66">
        <f>-SUM(O.3!I$244,O.3!I$255)+SUM(O.3!I$245,O.3!I$256)-SUM(O.3!I$246,O.3!I$257)*(1+'S&amp;S'!$F13)+O.3!I$247</f>
        <v>0</v>
      </c>
      <c r="J291" s="66">
        <f>-SUM(O.3!J$244,O.3!J$255)+SUM(O.3!J$245,O.3!J$256)-SUM(O.3!J$246,O.3!J$257)*(1+'S&amp;S'!$F13)+O.3!J$247</f>
        <v>0</v>
      </c>
      <c r="K291" s="66">
        <f>-SUM(O.3!K$244,O.3!K$255)+SUM(O.3!K$245,O.3!K$256)-SUM(O.3!K$246,O.3!K$257)*(1+'S&amp;S'!$F13)+O.3!K$247</f>
        <v>0</v>
      </c>
      <c r="L291" s="66">
        <f>-SUM(O.3!L$244,O.3!L$255)+SUM(O.3!L$245,O.3!L$256)-SUM(O.3!L$246,O.3!L$257)*(1+'S&amp;S'!$F13)+O.3!L$247</f>
        <v>0</v>
      </c>
      <c r="M291" s="66">
        <f>-SUM(O.3!M$244,O.3!M$255)+SUM(O.3!M$245,O.3!M$256)-SUM(O.3!M$246,O.3!M$257)*(1+'S&amp;S'!$F13)+O.3!M$247</f>
        <v>0</v>
      </c>
      <c r="N291" s="66">
        <f>-SUM(O.3!N$244,O.3!N$255)+SUM(O.3!N$245,O.3!N$256)-SUM(O.3!N$246,O.3!N$257)*(1+'S&amp;S'!$F13)+O.3!N$247</f>
        <v>0</v>
      </c>
      <c r="O291" s="66">
        <f>-SUM(O.3!O$244,O.3!O$255)+SUM(O.3!O$245,O.3!O$256)-SUM(O.3!O$246,O.3!O$257)*(1+'S&amp;S'!$F13)+O.3!O$247</f>
        <v>0</v>
      </c>
      <c r="P291" s="66">
        <f>-SUM(O.3!P$244,O.3!P$255)+SUM(O.3!P$245,O.3!P$256)-SUM(O.3!P$246,O.3!P$257)*(1+'S&amp;S'!$F13)+O.3!P$247</f>
        <v>0</v>
      </c>
      <c r="Q291" s="66">
        <f>-SUM(O.3!Q$244,O.3!Q$255)+SUM(O.3!Q$245,O.3!Q$256)-SUM(O.3!Q$246,O.3!Q$257)*(1+'S&amp;S'!$F13)+O.3!Q$247</f>
        <v>0</v>
      </c>
      <c r="R291" s="66">
        <f>-SUM(O.3!R$244,O.3!R$255)+SUM(O.3!R$245,O.3!R$256)-SUM(O.3!R$246,O.3!R$257)*(1+'S&amp;S'!$F13)+O.3!R$247</f>
        <v>0</v>
      </c>
      <c r="S291" s="66">
        <f>-SUM(O.3!S$244,O.3!S$255)+SUM(O.3!S$245,O.3!S$256)-SUM(O.3!S$246,O.3!S$257)*(1+'S&amp;S'!$F13)+O.3!S$247</f>
        <v>0</v>
      </c>
      <c r="T291" s="66">
        <f>-SUM(O.3!T$244,O.3!T$255)+SUM(O.3!T$245,O.3!T$256)-SUM(O.3!T$246,O.3!T$257)*(1+'S&amp;S'!$F13)+O.3!T$247</f>
        <v>0</v>
      </c>
      <c r="U291" s="66">
        <f>-SUM(O.3!U$244,O.3!U$255)+SUM(O.3!U$245,O.3!U$256)-SUM(O.3!U$246,O.3!U$257)*(1+'S&amp;S'!$F13)+O.3!U$247</f>
        <v>0</v>
      </c>
      <c r="V291" s="66">
        <f>-SUM(O.3!V$244,O.3!V$255)+SUM(O.3!V$245,O.3!V$256)-SUM(O.3!V$246,O.3!V$257)*(1+'S&amp;S'!$F13)+O.3!V$247</f>
        <v>0</v>
      </c>
      <c r="W291" s="66">
        <f>-SUM(O.3!W$244,O.3!W$255)+SUM(O.3!W$245,O.3!W$256)-SUM(O.3!W$246,O.3!W$257)*(1+'S&amp;S'!$F13)+O.3!W$247</f>
        <v>0</v>
      </c>
      <c r="X291" s="66">
        <f>-SUM(O.3!X$244,O.3!X$255)+SUM(O.3!X$245,O.3!X$256)-SUM(O.3!X$246,O.3!X$257)*(1+'S&amp;S'!$F13)+O.3!X$247</f>
        <v>0</v>
      </c>
      <c r="Y291" s="66">
        <f>-SUM(O.3!Y$244,O.3!Y$255)+SUM(O.3!Y$245,O.3!Y$256)-SUM(O.3!Y$246,O.3!Y$257)*(1+'S&amp;S'!$F13)+O.3!Y$247</f>
        <v>0</v>
      </c>
      <c r="Z291" s="66">
        <f>-SUM(O.3!Z$244,O.3!Z$255)+SUM(O.3!Z$245,O.3!Z$256)-SUM(O.3!Z$246,O.3!Z$257)*(1+'S&amp;S'!$F13)+O.3!Z$247</f>
        <v>0</v>
      </c>
      <c r="AA291" s="66">
        <f>-SUM(O.3!AA$244,O.3!AA$255)+SUM(O.3!AA$245,O.3!AA$256)-SUM(O.3!AA$246,O.3!AA$257)*(1+'S&amp;S'!$F13)+O.3!AA$247</f>
        <v>0</v>
      </c>
      <c r="AB291" s="66">
        <f>-SUM(O.3!AB$244,O.3!AB$255)+SUM(O.3!AB$245,O.3!AB$256)-SUM(O.3!AB$246,O.3!AB$257)*(1+'S&amp;S'!$F13)+O.3!AB$247</f>
        <v>0</v>
      </c>
      <c r="AC291" s="66">
        <f>-SUM(O.3!AC$244,O.3!AC$255)+SUM(O.3!AC$245,O.3!AC$256)-SUM(O.3!AC$246,O.3!AC$257)*(1+'S&amp;S'!$F13)+O.3!AC$247</f>
        <v>0</v>
      </c>
      <c r="AD291" s="66">
        <f>-SUM(O.3!AD$244,O.3!AD$255)+SUM(O.3!AD$245,O.3!AD$256)-SUM(O.3!AD$246,O.3!AD$257)*(1+'S&amp;S'!$F13)+O.3!AD$247</f>
        <v>0</v>
      </c>
      <c r="AE291" s="66">
        <f>-SUM(O.3!AE$244,O.3!AE$255)+SUM(O.3!AE$245,O.3!AE$256)-SUM(O.3!AE$246,O.3!AE$257)*(1+'S&amp;S'!$F13)+O.3!AE$247</f>
        <v>0</v>
      </c>
      <c r="AF291" s="66">
        <f>-SUM(O.3!AF$244,O.3!AF$255)+SUM(O.3!AF$245,O.3!AF$256)-SUM(O.3!AF$246,O.3!AF$257)*(1+'S&amp;S'!$F13)+O.3!AF$247</f>
        <v>0</v>
      </c>
      <c r="AG291" s="66">
        <f>-SUM(O.3!AG$244,O.3!AG$255)+SUM(O.3!AG$245,O.3!AG$256)-SUM(O.3!AG$246,O.3!AG$257)*(1+'S&amp;S'!$F13)+O.3!AG$247</f>
        <v>0</v>
      </c>
      <c r="AH291" s="66">
        <f>-SUM(O.3!AH$244,O.3!AH$255)+SUM(O.3!AH$245,O.3!AH$256)-SUM(O.3!AH$246,O.3!AH$257)*(1+'S&amp;S'!$F13)+O.3!AH$247</f>
        <v>0</v>
      </c>
      <c r="AI291" s="66">
        <f>-SUM(O.3!AI$244,O.3!AI$255)+SUM(O.3!AI$245,O.3!AI$256)-SUM(O.3!AI$246,O.3!AI$257)*(1+'S&amp;S'!$F13)+O.3!AI$247</f>
        <v>0</v>
      </c>
      <c r="AJ291" s="66">
        <f>-SUM(O.3!AJ$244,O.3!AJ$255)+SUM(O.3!AJ$245,O.3!AJ$256)-SUM(O.3!AJ$246,O.3!AJ$257)*(1+'S&amp;S'!$F13)+O.3!AJ$247</f>
        <v>0</v>
      </c>
      <c r="AK291" s="66">
        <f>-SUM(O.3!AK$244,O.3!AK$255)+SUM(O.3!AK$245,O.3!AK$256)-SUM(O.3!AK$246,O.3!AK$257)*(1+'S&amp;S'!$F13)+O.3!AK$247</f>
        <v>0</v>
      </c>
      <c r="AL291" s="66">
        <f>-SUM(O.3!AL$244,O.3!AL$255)+SUM(O.3!AL$245,O.3!AL$256)-SUM(O.3!AL$246,O.3!AL$257)*(1+'S&amp;S'!$F13)+O.3!AL$247</f>
        <v>0</v>
      </c>
      <c r="AM291" s="66">
        <f>-SUM(O.3!AM$244,O.3!AM$255)+SUM(O.3!AM$245,O.3!AM$256)-SUM(O.3!AM$246,O.3!AM$257)*(1+'S&amp;S'!$F13)+O.3!AM$247</f>
        <v>0</v>
      </c>
      <c r="AN291" s="66">
        <f>-SUM(O.3!AN$244,O.3!AN$255)+SUM(O.3!AN$245,O.3!AN$256)-SUM(O.3!AN$246,O.3!AN$257)*(1+'S&amp;S'!$F13)+O.3!AN$247</f>
        <v>0</v>
      </c>
      <c r="AO291" s="66">
        <f>-SUM(O.3!AO$244,O.3!AO$255)+SUM(O.3!AO$245,O.3!AO$256)-SUM(O.3!AO$246,O.3!AO$257)*(1+'S&amp;S'!$F13)+O.3!AO$247</f>
        <v>0</v>
      </c>
      <c r="AP291" s="66">
        <f>-SUM(O.3!AP$244,O.3!AP$255)+SUM(O.3!AP$245,O.3!AP$256)-SUM(O.3!AP$246,O.3!AP$257)*(1+'S&amp;S'!$F13)+O.3!AP$247</f>
        <v>0</v>
      </c>
      <c r="AQ291" s="66">
        <f>-SUM(O.3!AQ$244,O.3!AQ$255)+SUM(O.3!AQ$245,O.3!AQ$256)-SUM(O.3!AQ$246,O.3!AQ$257)*(1+'S&amp;S'!$F13)+O.3!AQ$247</f>
        <v>0</v>
      </c>
      <c r="AR291" s="66">
        <f>-SUM(O.3!AR$244,O.3!AR$255)+SUM(O.3!AR$245,O.3!AR$256)-SUM(O.3!AR$246,O.3!AR$257)*(1+'S&amp;S'!$F13)+O.3!AR$247</f>
        <v>0</v>
      </c>
      <c r="AS291" s="66">
        <f>-SUM(O.3!AS$244,O.3!AS$255)+SUM(O.3!AS$245,O.3!AS$256)-SUM(O.3!AS$246,O.3!AS$257)*(1+'S&amp;S'!$F13)+O.3!AS$247</f>
        <v>0</v>
      </c>
      <c r="AT291" s="66">
        <f>-SUM(O.3!AT$244,O.3!AT$255)+SUM(O.3!AT$245,O.3!AT$256)-SUM(O.3!AT$246,O.3!AT$257)*(1+'S&amp;S'!$F13)+O.3!AT$247</f>
        <v>0</v>
      </c>
      <c r="AU291" s="66">
        <f>-SUM(O.3!AU$244,O.3!AU$255)+SUM(O.3!AU$245,O.3!AU$256)-SUM(O.3!AU$246,O.3!AU$257)*(1+'S&amp;S'!$F13)+O.3!AU$247</f>
        <v>0</v>
      </c>
      <c r="AV291" s="66">
        <f>-SUM(O.3!AV$244,O.3!AV$255)+SUM(O.3!AV$245,O.3!AV$256)-SUM(O.3!AV$246,O.3!AV$257)*(1+'S&amp;S'!$F13)+O.3!AV$247</f>
        <v>0</v>
      </c>
      <c r="AW291" s="66">
        <f>-SUM(O.3!AW$244,O.3!AW$255)+SUM(O.3!AW$245,O.3!AW$256)-SUM(O.3!AW$246,O.3!AW$257)*(1+'S&amp;S'!$F13)+O.3!AW$247</f>
        <v>0</v>
      </c>
      <c r="AX291" s="66">
        <f>-SUM(O.3!AX$244,O.3!AX$255)+SUM(O.3!AX$245,O.3!AX$256)-SUM(O.3!AX$246,O.3!AX$257)*(1+'S&amp;S'!$F13)+O.3!AX$247</f>
        <v>0</v>
      </c>
      <c r="AY291" s="66">
        <f>-SUM(O.3!AY$244,O.3!AY$255)+SUM(O.3!AY$245,O.3!AY$256)-SUM(O.3!AY$246,O.3!AY$257)*(1+'S&amp;S'!$F13)+O.3!AY$247</f>
        <v>0</v>
      </c>
      <c r="AZ291" s="66">
        <f>-SUM(O.3!AZ$244,O.3!AZ$255)+SUM(O.3!AZ$245,O.3!AZ$256)-SUM(O.3!AZ$246,O.3!AZ$257)*(1+'S&amp;S'!$F13)+O.3!AZ$247</f>
        <v>0</v>
      </c>
      <c r="BA291" s="66">
        <f>-SUM(O.3!BA$244,O.3!BA$255)+SUM(O.3!BA$245,O.3!BA$256)-SUM(O.3!BA$246,O.3!BA$257)*(1+'S&amp;S'!$F13)+O.3!BA$247</f>
        <v>0</v>
      </c>
      <c r="BB291" s="66">
        <f>-SUM(O.3!BB$244,O.3!BB$255)+SUM(O.3!BB$245,O.3!BB$256)-SUM(O.3!BB$246,O.3!BB$257)*(1+'S&amp;S'!$F13)+O.3!BB$247</f>
        <v>0</v>
      </c>
      <c r="BC291" s="66">
        <f>-SUM(O.3!BC$244,O.3!BC$255)+SUM(O.3!BC$245,O.3!BC$256)-SUM(O.3!BC$246,O.3!BC$257)*(1+'S&amp;S'!$F13)+O.3!BC$247</f>
        <v>0</v>
      </c>
      <c r="BD291" s="66">
        <f>-SUM(O.3!BD$244,O.3!BD$255)+SUM(O.3!BD$245,O.3!BD$256)-SUM(O.3!BD$246,O.3!BD$257)*(1+'S&amp;S'!$F13)+O.3!BD$247</f>
        <v>0</v>
      </c>
      <c r="BE291" s="66">
        <f>-SUM(O.3!BE$244,O.3!BE$255)+SUM(O.3!BE$245,O.3!BE$256)-SUM(O.3!BE$246,O.3!BE$257)*(1+'S&amp;S'!$F13)+O.3!BE$247</f>
        <v>0</v>
      </c>
      <c r="BF291" s="66">
        <f>-SUM(O.3!BF$244,O.3!BF$255)+SUM(O.3!BF$245,O.3!BF$256)-SUM(O.3!BF$246,O.3!BF$257)*(1+'S&amp;S'!$F13)+O.3!BF$247</f>
        <v>0</v>
      </c>
      <c r="BG291" s="66">
        <f>-SUM(O.3!BG$244,O.3!BG$255)+SUM(O.3!BG$245,O.3!BG$256)-SUM(O.3!BG$246,O.3!BG$257)*(1+'S&amp;S'!$F13)+O.3!BG$247</f>
        <v>0</v>
      </c>
      <c r="BH291" s="66">
        <f>-SUM(O.3!BH$244,O.3!BH$255)+SUM(O.3!BH$245,O.3!BH$256)-SUM(O.3!BH$246,O.3!BH$257)*(1+'S&amp;S'!$F13)+O.3!BH$247</f>
        <v>0</v>
      </c>
      <c r="BI291" s="66">
        <f>-SUM(O.3!BI$244,O.3!BI$255)+SUM(O.3!BI$245,O.3!BI$256)-SUM(O.3!BI$246,O.3!BI$257)*(1+'S&amp;S'!$F13)+O.3!BI$247</f>
        <v>0</v>
      </c>
      <c r="BJ291" s="66">
        <f>-SUM(O.3!BJ$244,O.3!BJ$255)+SUM(O.3!BJ$245,O.3!BJ$256)-SUM(O.3!BJ$246,O.3!BJ$257)*(1+'S&amp;S'!$F13)+O.3!BJ$247</f>
        <v>0</v>
      </c>
      <c r="BK291" s="66">
        <f>-SUM(O.3!BK$244,O.3!BK$255)+SUM(O.3!BK$245,O.3!BK$256)-SUM(O.3!BK$246,O.3!BK$257)*(1+'S&amp;S'!$F13)+O.3!BK$247</f>
        <v>0</v>
      </c>
      <c r="BL291" s="66">
        <f>-SUM(O.3!BL$244,O.3!BL$255)+SUM(O.3!BL$245,O.3!BL$256)-SUM(O.3!BL$246,O.3!BL$257)*(1+'S&amp;S'!$F13)+O.3!BL$247</f>
        <v>0</v>
      </c>
      <c r="BM291" s="66">
        <f>-SUM(O.3!BM$244,O.3!BM$255)+SUM(O.3!BM$245,O.3!BM$256)-SUM(O.3!BM$246,O.3!BM$257)*(1+'S&amp;S'!$F13)+O.3!BM$247</f>
        <v>0</v>
      </c>
      <c r="BN291" s="66">
        <f>-SUM(O.3!BN$244,O.3!BN$255)+SUM(O.3!BN$245,O.3!BN$256)-SUM(O.3!BN$246,O.3!BN$257)*(1+'S&amp;S'!$F13)+O.3!BN$247</f>
        <v>0</v>
      </c>
      <c r="BO291" s="66">
        <f>-SUM(O.3!BO$244,O.3!BO$255)+SUM(O.3!BO$245,O.3!BO$256)-SUM(O.3!BO$246,O.3!BO$257)*(1+'S&amp;S'!$F13)+O.3!BO$247</f>
        <v>0</v>
      </c>
      <c r="BP291" s="66">
        <f>-SUM(O.3!BP$244,O.3!BP$255)+SUM(O.3!BP$245,O.3!BP$256)-SUM(O.3!BP$246,O.3!BP$257)*(1+'S&amp;S'!$F13)+O.3!BP$247</f>
        <v>0</v>
      </c>
      <c r="BQ291" s="66">
        <f>-SUM(O.3!BQ$244,O.3!BQ$255)+SUM(O.3!BQ$245,O.3!BQ$256)-SUM(O.3!BQ$246,O.3!BQ$257)*(1+'S&amp;S'!$F13)+O.3!BQ$247</f>
        <v>0</v>
      </c>
      <c r="BR291" s="66">
        <f>-SUM(O.3!BR$244,O.3!BR$255)+SUM(O.3!BR$245,O.3!BR$256)-SUM(O.3!BR$246,O.3!BR$257)*(1+'S&amp;S'!$F13)+O.3!BR$247</f>
        <v>0</v>
      </c>
      <c r="BS291" s="66">
        <f>-SUM(O.3!BS$244,O.3!BS$255)+SUM(O.3!BS$245,O.3!BS$256)-SUM(O.3!BS$246,O.3!BS$257)*(1+'S&amp;S'!$F13)+O.3!BS$247</f>
        <v>0</v>
      </c>
      <c r="BT291" s="66">
        <f>-SUM(O.3!BT$244,O.3!BT$255)+SUM(O.3!BT$245,O.3!BT$256)-SUM(O.3!BT$246,O.3!BT$257)*(1+'S&amp;S'!$F13)+O.3!BT$247</f>
        <v>0</v>
      </c>
      <c r="BU291" s="66">
        <f>-SUM(O.3!BU$244,O.3!BU$255)+SUM(O.3!BU$245,O.3!BU$256)-SUM(O.3!BU$246,O.3!BU$257)*(1+'S&amp;S'!$F13)+O.3!BU$247</f>
        <v>0</v>
      </c>
      <c r="BV291" s="66">
        <f>-SUM(O.3!BV$244,O.3!BV$255)+SUM(O.3!BV$245,O.3!BV$256)-SUM(O.3!BV$246,O.3!BV$257)*(1+'S&amp;S'!$F13)+O.3!BV$247</f>
        <v>0</v>
      </c>
      <c r="BW291" s="66">
        <f>-SUM(O.3!BW$244,O.3!BW$255)+SUM(O.3!BW$245,O.3!BW$256)-SUM(O.3!BW$246,O.3!BW$257)*(1+'S&amp;S'!$F13)+O.3!BW$247</f>
        <v>0</v>
      </c>
      <c r="BX291" s="66">
        <f>-SUM(O.3!BX$244,O.3!BX$255)+SUM(O.3!BX$245,O.3!BX$256)-SUM(O.3!BX$246,O.3!BX$257)*(1+'S&amp;S'!$F13)+O.3!BX$247</f>
        <v>0</v>
      </c>
      <c r="BY291" s="66">
        <f>-SUM(O.3!BY$244,O.3!BY$255)+SUM(O.3!BY$245,O.3!BY$256)-SUM(O.3!BY$246,O.3!BY$257)*(1+'S&amp;S'!$F13)+O.3!BY$247</f>
        <v>0</v>
      </c>
      <c r="BZ291" s="66">
        <f>-SUM(O.3!BZ$244,O.3!BZ$255)+SUM(O.3!BZ$245,O.3!BZ$256)-SUM(O.3!BZ$246,O.3!BZ$257)*(1+'S&amp;S'!$F13)+O.3!BZ$247</f>
        <v>0</v>
      </c>
      <c r="CA291" s="66">
        <f>-SUM(O.3!CA$244,O.3!CA$255)+SUM(O.3!CA$245,O.3!CA$256)-SUM(O.3!CA$246,O.3!CA$257)*(1+'S&amp;S'!$F13)+O.3!CA$247</f>
        <v>0</v>
      </c>
      <c r="CB291" s="66">
        <f>-SUM(O.3!CB$244,O.3!CB$255)+SUM(O.3!CB$245,O.3!CB$256)-SUM(O.3!CB$246,O.3!CB$257)*(1+'S&amp;S'!$F13)+O.3!CB$247</f>
        <v>0</v>
      </c>
      <c r="CC291" s="66">
        <f>-SUM(O.3!CC$244,O.3!CC$255)+SUM(O.3!CC$245,O.3!CC$256)-SUM(O.3!CC$246,O.3!CC$257)*(1+'S&amp;S'!$F13)+O.3!CC$247</f>
        <v>0</v>
      </c>
      <c r="CD291" s="66">
        <f>-SUM(O.3!CD$244,O.3!CD$255)+SUM(O.3!CD$245,O.3!CD$256)-SUM(O.3!CD$246,O.3!CD$257)*(1+'S&amp;S'!$F13)+O.3!CD$247</f>
        <v>0</v>
      </c>
      <c r="CE291" s="66">
        <f>-SUM(O.3!CE$244,O.3!CE$255)+SUM(O.3!CE$245,O.3!CE$256)-SUM(O.3!CE$246,O.3!CE$257)*(1+'S&amp;S'!$F13)+O.3!CE$247</f>
        <v>0</v>
      </c>
      <c r="CF291" s="66">
        <f>-SUM(O.3!CF$244,O.3!CF$255)+SUM(O.3!CF$245,O.3!CF$256)-SUM(O.3!CF$246,O.3!CF$257)*(1+'S&amp;S'!$F13)+O.3!CF$247</f>
        <v>0</v>
      </c>
      <c r="CG291" s="66">
        <f>-SUM(O.3!CG$244,O.3!CG$255)+SUM(O.3!CG$245,O.3!CG$256)-SUM(O.3!CG$246,O.3!CG$257)*(1+'S&amp;S'!$F13)+O.3!CG$247</f>
        <v>0</v>
      </c>
      <c r="CH291" s="66">
        <f>-SUM(O.3!CH$244,O.3!CH$255)+SUM(O.3!CH$245,O.3!CH$256)-SUM(O.3!CH$246,O.3!CH$257)*(1+'S&amp;S'!$F13)+O.3!CH$247</f>
        <v>0</v>
      </c>
      <c r="CI291" s="66">
        <f>-SUM(O.3!CI$244,O.3!CI$255)+SUM(O.3!CI$245,O.3!CI$256)-SUM(O.3!CI$246,O.3!CI$257)*(1+'S&amp;S'!$F13)+O.3!CI$247</f>
        <v>0</v>
      </c>
      <c r="CJ291" s="66">
        <f>-SUM(O.3!CJ$244,O.3!CJ$255)+SUM(O.3!CJ$245,O.3!CJ$256)-SUM(O.3!CJ$246,O.3!CJ$257)*(1+'S&amp;S'!$F13)+O.3!CJ$247</f>
        <v>0</v>
      </c>
      <c r="CK291" s="66">
        <f>-SUM(O.3!CK$244,O.3!CK$255)+SUM(O.3!CK$245,O.3!CK$256)-SUM(O.3!CK$246,O.3!CK$257)*(1+'S&amp;S'!$F13)+O.3!CK$247</f>
        <v>0</v>
      </c>
      <c r="CL291" s="66">
        <f>-SUM(O.3!CL$244,O.3!CL$255)+SUM(O.3!CL$245,O.3!CL$256)-SUM(O.3!CL$246,O.3!CL$257)*(1+'S&amp;S'!$F13)+O.3!CL$247</f>
        <v>0</v>
      </c>
      <c r="CM291" s="66">
        <f>-SUM(O.3!CM$244,O.3!CM$255)+SUM(O.3!CM$245,O.3!CM$256)-SUM(O.3!CM$246,O.3!CM$257)*(1+'S&amp;S'!$F13)+O.3!CM$247</f>
        <v>0</v>
      </c>
      <c r="CN291" s="66">
        <f>-SUM(O.3!CN$244,O.3!CN$255)+SUM(O.3!CN$245,O.3!CN$256)-SUM(O.3!CN$246,O.3!CN$257)*(1+'S&amp;S'!$F13)+O.3!CN$247</f>
        <v>0</v>
      </c>
      <c r="CO291" s="66">
        <f>-SUM(O.3!CO$244,O.3!CO$255)+SUM(O.3!CO$245,O.3!CO$256)-SUM(O.3!CO$246,O.3!CO$257)*(1+'S&amp;S'!$F13)+O.3!CO$247</f>
        <v>0</v>
      </c>
      <c r="CP291" s="66">
        <f>-SUM(O.3!CP$244,O.3!CP$255)+SUM(O.3!CP$245,O.3!CP$256)-SUM(O.3!CP$246,O.3!CP$257)*(1+'S&amp;S'!$F13)+O.3!CP$247</f>
        <v>0</v>
      </c>
      <c r="CQ291" s="66">
        <f>-SUM(O.3!CQ$244,O.3!CQ$255)+SUM(O.3!CQ$245,O.3!CQ$256)-SUM(O.3!CQ$246,O.3!CQ$257)*(1+'S&amp;S'!$F13)+O.3!CQ$247</f>
        <v>0</v>
      </c>
      <c r="CR291" s="66">
        <f>-SUM(O.3!CR$244,O.3!CR$255)+SUM(O.3!CR$245,O.3!CR$256)-SUM(O.3!CR$246,O.3!CR$257)*(1+'S&amp;S'!$F13)+O.3!CR$247</f>
        <v>0</v>
      </c>
      <c r="CS291" s="66">
        <f>-SUM(O.3!CS$244,O.3!CS$255)+SUM(O.3!CS$245,O.3!CS$256)-SUM(O.3!CS$246,O.3!CS$257)*(1+'S&amp;S'!$F13)+O.3!CS$247</f>
        <v>0</v>
      </c>
    </row>
    <row r="292" spans="3:97" hidden="1" x14ac:dyDescent="0.35">
      <c r="C292" s="180" t="str">
        <f>$C$247&amp;" with "&amp; 'S&amp;S'!$D$5*100 &amp; "% decrease"</f>
        <v>F. Total revenues with 1% decrease</v>
      </c>
      <c r="E292" s="505">
        <f>G292+NPV(G.Asm!$F$76,H292:INDEX(H292:CS292,RP))</f>
        <v>0</v>
      </c>
      <c r="F292" s="505">
        <f t="shared" si="139"/>
        <v>0</v>
      </c>
      <c r="G292" s="66">
        <f>-SUM(O.3!G$244,O.3!G$255)+SUM(O.3!G$245,O.3!G$256)-SUM(O.3!G$246,O.3!G$257)+O.3!G$247*(1+'S&amp;S'!$F14)</f>
        <v>0</v>
      </c>
      <c r="H292" s="66">
        <f>-SUM(O.3!H$244,O.3!H$255)+SUM(O.3!H$245,O.3!H$256)-SUM(O.3!H$246,O.3!H$257)+O.3!H$247*(1+'S&amp;S'!$F14)</f>
        <v>0</v>
      </c>
      <c r="I292" s="66">
        <f>-SUM(O.3!I$244,O.3!I$255)+SUM(O.3!I$245,O.3!I$256)-SUM(O.3!I$246,O.3!I$257)+O.3!I$247*(1+'S&amp;S'!$F14)</f>
        <v>0</v>
      </c>
      <c r="J292" s="66">
        <f>-SUM(O.3!J$244,O.3!J$255)+SUM(O.3!J$245,O.3!J$256)-SUM(O.3!J$246,O.3!J$257)+O.3!J$247*(1+'S&amp;S'!$F14)</f>
        <v>0</v>
      </c>
      <c r="K292" s="66">
        <f>-SUM(O.3!K$244,O.3!K$255)+SUM(O.3!K$245,O.3!K$256)-SUM(O.3!K$246,O.3!K$257)+O.3!K$247*(1+'S&amp;S'!$F14)</f>
        <v>0</v>
      </c>
      <c r="L292" s="66">
        <f>-SUM(O.3!L$244,O.3!L$255)+SUM(O.3!L$245,O.3!L$256)-SUM(O.3!L$246,O.3!L$257)+O.3!L$247*(1+'S&amp;S'!$F14)</f>
        <v>0</v>
      </c>
      <c r="M292" s="66">
        <f>-SUM(O.3!M$244,O.3!M$255)+SUM(O.3!M$245,O.3!M$256)-SUM(O.3!M$246,O.3!M$257)+O.3!M$247*(1+'S&amp;S'!$F14)</f>
        <v>0</v>
      </c>
      <c r="N292" s="66">
        <f>-SUM(O.3!N$244,O.3!N$255)+SUM(O.3!N$245,O.3!N$256)-SUM(O.3!N$246,O.3!N$257)+O.3!N$247*(1+'S&amp;S'!$F14)</f>
        <v>0</v>
      </c>
      <c r="O292" s="66">
        <f>-SUM(O.3!O$244,O.3!O$255)+SUM(O.3!O$245,O.3!O$256)-SUM(O.3!O$246,O.3!O$257)+O.3!O$247*(1+'S&amp;S'!$F14)</f>
        <v>0</v>
      </c>
      <c r="P292" s="66">
        <f>-SUM(O.3!P$244,O.3!P$255)+SUM(O.3!P$245,O.3!P$256)-SUM(O.3!P$246,O.3!P$257)+O.3!P$247*(1+'S&amp;S'!$F14)</f>
        <v>0</v>
      </c>
      <c r="Q292" s="66">
        <f>-SUM(O.3!Q$244,O.3!Q$255)+SUM(O.3!Q$245,O.3!Q$256)-SUM(O.3!Q$246,O.3!Q$257)+O.3!Q$247*(1+'S&amp;S'!$F14)</f>
        <v>0</v>
      </c>
      <c r="R292" s="66">
        <f>-SUM(O.3!R$244,O.3!R$255)+SUM(O.3!R$245,O.3!R$256)-SUM(O.3!R$246,O.3!R$257)+O.3!R$247*(1+'S&amp;S'!$F14)</f>
        <v>0</v>
      </c>
      <c r="S292" s="66">
        <f>-SUM(O.3!S$244,O.3!S$255)+SUM(O.3!S$245,O.3!S$256)-SUM(O.3!S$246,O.3!S$257)+O.3!S$247*(1+'S&amp;S'!$F14)</f>
        <v>0</v>
      </c>
      <c r="T292" s="66">
        <f>-SUM(O.3!T$244,O.3!T$255)+SUM(O.3!T$245,O.3!T$256)-SUM(O.3!T$246,O.3!T$257)+O.3!T$247*(1+'S&amp;S'!$F14)</f>
        <v>0</v>
      </c>
      <c r="U292" s="66">
        <f>-SUM(O.3!U$244,O.3!U$255)+SUM(O.3!U$245,O.3!U$256)-SUM(O.3!U$246,O.3!U$257)+O.3!U$247*(1+'S&amp;S'!$F14)</f>
        <v>0</v>
      </c>
      <c r="V292" s="66">
        <f>-SUM(O.3!V$244,O.3!V$255)+SUM(O.3!V$245,O.3!V$256)-SUM(O.3!V$246,O.3!V$257)+O.3!V$247*(1+'S&amp;S'!$F14)</f>
        <v>0</v>
      </c>
      <c r="W292" s="66">
        <f>-SUM(O.3!W$244,O.3!W$255)+SUM(O.3!W$245,O.3!W$256)-SUM(O.3!W$246,O.3!W$257)+O.3!W$247*(1+'S&amp;S'!$F14)</f>
        <v>0</v>
      </c>
      <c r="X292" s="66">
        <f>-SUM(O.3!X$244,O.3!X$255)+SUM(O.3!X$245,O.3!X$256)-SUM(O.3!X$246,O.3!X$257)+O.3!X$247*(1+'S&amp;S'!$F14)</f>
        <v>0</v>
      </c>
      <c r="Y292" s="66">
        <f>-SUM(O.3!Y$244,O.3!Y$255)+SUM(O.3!Y$245,O.3!Y$256)-SUM(O.3!Y$246,O.3!Y$257)+O.3!Y$247*(1+'S&amp;S'!$F14)</f>
        <v>0</v>
      </c>
      <c r="Z292" s="66">
        <f>-SUM(O.3!Z$244,O.3!Z$255)+SUM(O.3!Z$245,O.3!Z$256)-SUM(O.3!Z$246,O.3!Z$257)+O.3!Z$247*(1+'S&amp;S'!$F14)</f>
        <v>0</v>
      </c>
      <c r="AA292" s="66">
        <f>-SUM(O.3!AA$244,O.3!AA$255)+SUM(O.3!AA$245,O.3!AA$256)-SUM(O.3!AA$246,O.3!AA$257)+O.3!AA$247*(1+'S&amp;S'!$F14)</f>
        <v>0</v>
      </c>
      <c r="AB292" s="66">
        <f>-SUM(O.3!AB$244,O.3!AB$255)+SUM(O.3!AB$245,O.3!AB$256)-SUM(O.3!AB$246,O.3!AB$257)+O.3!AB$247*(1+'S&amp;S'!$F14)</f>
        <v>0</v>
      </c>
      <c r="AC292" s="66">
        <f>-SUM(O.3!AC$244,O.3!AC$255)+SUM(O.3!AC$245,O.3!AC$256)-SUM(O.3!AC$246,O.3!AC$257)+O.3!AC$247*(1+'S&amp;S'!$F14)</f>
        <v>0</v>
      </c>
      <c r="AD292" s="66">
        <f>-SUM(O.3!AD$244,O.3!AD$255)+SUM(O.3!AD$245,O.3!AD$256)-SUM(O.3!AD$246,O.3!AD$257)+O.3!AD$247*(1+'S&amp;S'!$F14)</f>
        <v>0</v>
      </c>
      <c r="AE292" s="66">
        <f>-SUM(O.3!AE$244,O.3!AE$255)+SUM(O.3!AE$245,O.3!AE$256)-SUM(O.3!AE$246,O.3!AE$257)+O.3!AE$247*(1+'S&amp;S'!$F14)</f>
        <v>0</v>
      </c>
      <c r="AF292" s="66">
        <f>-SUM(O.3!AF$244,O.3!AF$255)+SUM(O.3!AF$245,O.3!AF$256)-SUM(O.3!AF$246,O.3!AF$257)+O.3!AF$247*(1+'S&amp;S'!$F14)</f>
        <v>0</v>
      </c>
      <c r="AG292" s="66">
        <f>-SUM(O.3!AG$244,O.3!AG$255)+SUM(O.3!AG$245,O.3!AG$256)-SUM(O.3!AG$246,O.3!AG$257)+O.3!AG$247*(1+'S&amp;S'!$F14)</f>
        <v>0</v>
      </c>
      <c r="AH292" s="66">
        <f>-SUM(O.3!AH$244,O.3!AH$255)+SUM(O.3!AH$245,O.3!AH$256)-SUM(O.3!AH$246,O.3!AH$257)+O.3!AH$247*(1+'S&amp;S'!$F14)</f>
        <v>0</v>
      </c>
      <c r="AI292" s="66">
        <f>-SUM(O.3!AI$244,O.3!AI$255)+SUM(O.3!AI$245,O.3!AI$256)-SUM(O.3!AI$246,O.3!AI$257)+O.3!AI$247*(1+'S&amp;S'!$F14)</f>
        <v>0</v>
      </c>
      <c r="AJ292" s="66">
        <f>-SUM(O.3!AJ$244,O.3!AJ$255)+SUM(O.3!AJ$245,O.3!AJ$256)-SUM(O.3!AJ$246,O.3!AJ$257)+O.3!AJ$247*(1+'S&amp;S'!$F14)</f>
        <v>0</v>
      </c>
      <c r="AK292" s="66">
        <f>-SUM(O.3!AK$244,O.3!AK$255)+SUM(O.3!AK$245,O.3!AK$256)-SUM(O.3!AK$246,O.3!AK$257)+O.3!AK$247*(1+'S&amp;S'!$F14)</f>
        <v>0</v>
      </c>
      <c r="AL292" s="66">
        <f>-SUM(O.3!AL$244,O.3!AL$255)+SUM(O.3!AL$245,O.3!AL$256)-SUM(O.3!AL$246,O.3!AL$257)+O.3!AL$247*(1+'S&amp;S'!$F14)</f>
        <v>0</v>
      </c>
      <c r="AM292" s="66">
        <f>-SUM(O.3!AM$244,O.3!AM$255)+SUM(O.3!AM$245,O.3!AM$256)-SUM(O.3!AM$246,O.3!AM$257)+O.3!AM$247*(1+'S&amp;S'!$F14)</f>
        <v>0</v>
      </c>
      <c r="AN292" s="66">
        <f>-SUM(O.3!AN$244,O.3!AN$255)+SUM(O.3!AN$245,O.3!AN$256)-SUM(O.3!AN$246,O.3!AN$257)+O.3!AN$247*(1+'S&amp;S'!$F14)</f>
        <v>0</v>
      </c>
      <c r="AO292" s="66">
        <f>-SUM(O.3!AO$244,O.3!AO$255)+SUM(O.3!AO$245,O.3!AO$256)-SUM(O.3!AO$246,O.3!AO$257)+O.3!AO$247*(1+'S&amp;S'!$F14)</f>
        <v>0</v>
      </c>
      <c r="AP292" s="66">
        <f>-SUM(O.3!AP$244,O.3!AP$255)+SUM(O.3!AP$245,O.3!AP$256)-SUM(O.3!AP$246,O.3!AP$257)+O.3!AP$247*(1+'S&amp;S'!$F14)</f>
        <v>0</v>
      </c>
      <c r="AQ292" s="66">
        <f>-SUM(O.3!AQ$244,O.3!AQ$255)+SUM(O.3!AQ$245,O.3!AQ$256)-SUM(O.3!AQ$246,O.3!AQ$257)+O.3!AQ$247*(1+'S&amp;S'!$F14)</f>
        <v>0</v>
      </c>
      <c r="AR292" s="66">
        <f>-SUM(O.3!AR$244,O.3!AR$255)+SUM(O.3!AR$245,O.3!AR$256)-SUM(O.3!AR$246,O.3!AR$257)+O.3!AR$247*(1+'S&amp;S'!$F14)</f>
        <v>0</v>
      </c>
      <c r="AS292" s="66">
        <f>-SUM(O.3!AS$244,O.3!AS$255)+SUM(O.3!AS$245,O.3!AS$256)-SUM(O.3!AS$246,O.3!AS$257)+O.3!AS$247*(1+'S&amp;S'!$F14)</f>
        <v>0</v>
      </c>
      <c r="AT292" s="66">
        <f>-SUM(O.3!AT$244,O.3!AT$255)+SUM(O.3!AT$245,O.3!AT$256)-SUM(O.3!AT$246,O.3!AT$257)+O.3!AT$247*(1+'S&amp;S'!$F14)</f>
        <v>0</v>
      </c>
      <c r="AU292" s="66">
        <f>-SUM(O.3!AU$244,O.3!AU$255)+SUM(O.3!AU$245,O.3!AU$256)-SUM(O.3!AU$246,O.3!AU$257)+O.3!AU$247*(1+'S&amp;S'!$F14)</f>
        <v>0</v>
      </c>
      <c r="AV292" s="66">
        <f>-SUM(O.3!AV$244,O.3!AV$255)+SUM(O.3!AV$245,O.3!AV$256)-SUM(O.3!AV$246,O.3!AV$257)+O.3!AV$247*(1+'S&amp;S'!$F14)</f>
        <v>0</v>
      </c>
      <c r="AW292" s="66">
        <f>-SUM(O.3!AW$244,O.3!AW$255)+SUM(O.3!AW$245,O.3!AW$256)-SUM(O.3!AW$246,O.3!AW$257)+O.3!AW$247*(1+'S&amp;S'!$F14)</f>
        <v>0</v>
      </c>
      <c r="AX292" s="66">
        <f>-SUM(O.3!AX$244,O.3!AX$255)+SUM(O.3!AX$245,O.3!AX$256)-SUM(O.3!AX$246,O.3!AX$257)+O.3!AX$247*(1+'S&amp;S'!$F14)</f>
        <v>0</v>
      </c>
      <c r="AY292" s="66">
        <f>-SUM(O.3!AY$244,O.3!AY$255)+SUM(O.3!AY$245,O.3!AY$256)-SUM(O.3!AY$246,O.3!AY$257)+O.3!AY$247*(1+'S&amp;S'!$F14)</f>
        <v>0</v>
      </c>
      <c r="AZ292" s="66">
        <f>-SUM(O.3!AZ$244,O.3!AZ$255)+SUM(O.3!AZ$245,O.3!AZ$256)-SUM(O.3!AZ$246,O.3!AZ$257)+O.3!AZ$247*(1+'S&amp;S'!$F14)</f>
        <v>0</v>
      </c>
      <c r="BA292" s="66">
        <f>-SUM(O.3!BA$244,O.3!BA$255)+SUM(O.3!BA$245,O.3!BA$256)-SUM(O.3!BA$246,O.3!BA$257)+O.3!BA$247*(1+'S&amp;S'!$F14)</f>
        <v>0</v>
      </c>
      <c r="BB292" s="66">
        <f>-SUM(O.3!BB$244,O.3!BB$255)+SUM(O.3!BB$245,O.3!BB$256)-SUM(O.3!BB$246,O.3!BB$257)+O.3!BB$247*(1+'S&amp;S'!$F14)</f>
        <v>0</v>
      </c>
      <c r="BC292" s="66">
        <f>-SUM(O.3!BC$244,O.3!BC$255)+SUM(O.3!BC$245,O.3!BC$256)-SUM(O.3!BC$246,O.3!BC$257)+O.3!BC$247*(1+'S&amp;S'!$F14)</f>
        <v>0</v>
      </c>
      <c r="BD292" s="66">
        <f>-SUM(O.3!BD$244,O.3!BD$255)+SUM(O.3!BD$245,O.3!BD$256)-SUM(O.3!BD$246,O.3!BD$257)+O.3!BD$247*(1+'S&amp;S'!$F14)</f>
        <v>0</v>
      </c>
      <c r="BE292" s="66">
        <f>-SUM(O.3!BE$244,O.3!BE$255)+SUM(O.3!BE$245,O.3!BE$256)-SUM(O.3!BE$246,O.3!BE$257)+O.3!BE$247*(1+'S&amp;S'!$F14)</f>
        <v>0</v>
      </c>
      <c r="BF292" s="66">
        <f>-SUM(O.3!BF$244,O.3!BF$255)+SUM(O.3!BF$245,O.3!BF$256)-SUM(O.3!BF$246,O.3!BF$257)+O.3!BF$247*(1+'S&amp;S'!$F14)</f>
        <v>0</v>
      </c>
      <c r="BG292" s="66">
        <f>-SUM(O.3!BG$244,O.3!BG$255)+SUM(O.3!BG$245,O.3!BG$256)-SUM(O.3!BG$246,O.3!BG$257)+O.3!BG$247*(1+'S&amp;S'!$F14)</f>
        <v>0</v>
      </c>
      <c r="BH292" s="66">
        <f>-SUM(O.3!BH$244,O.3!BH$255)+SUM(O.3!BH$245,O.3!BH$256)-SUM(O.3!BH$246,O.3!BH$257)+O.3!BH$247*(1+'S&amp;S'!$F14)</f>
        <v>0</v>
      </c>
      <c r="BI292" s="66">
        <f>-SUM(O.3!BI$244,O.3!BI$255)+SUM(O.3!BI$245,O.3!BI$256)-SUM(O.3!BI$246,O.3!BI$257)+O.3!BI$247*(1+'S&amp;S'!$F14)</f>
        <v>0</v>
      </c>
      <c r="BJ292" s="66">
        <f>-SUM(O.3!BJ$244,O.3!BJ$255)+SUM(O.3!BJ$245,O.3!BJ$256)-SUM(O.3!BJ$246,O.3!BJ$257)+O.3!BJ$247*(1+'S&amp;S'!$F14)</f>
        <v>0</v>
      </c>
      <c r="BK292" s="66">
        <f>-SUM(O.3!BK$244,O.3!BK$255)+SUM(O.3!BK$245,O.3!BK$256)-SUM(O.3!BK$246,O.3!BK$257)+O.3!BK$247*(1+'S&amp;S'!$F14)</f>
        <v>0</v>
      </c>
      <c r="BL292" s="66">
        <f>-SUM(O.3!BL$244,O.3!BL$255)+SUM(O.3!BL$245,O.3!BL$256)-SUM(O.3!BL$246,O.3!BL$257)+O.3!BL$247*(1+'S&amp;S'!$F14)</f>
        <v>0</v>
      </c>
      <c r="BM292" s="66">
        <f>-SUM(O.3!BM$244,O.3!BM$255)+SUM(O.3!BM$245,O.3!BM$256)-SUM(O.3!BM$246,O.3!BM$257)+O.3!BM$247*(1+'S&amp;S'!$F14)</f>
        <v>0</v>
      </c>
      <c r="BN292" s="66">
        <f>-SUM(O.3!BN$244,O.3!BN$255)+SUM(O.3!BN$245,O.3!BN$256)-SUM(O.3!BN$246,O.3!BN$257)+O.3!BN$247*(1+'S&amp;S'!$F14)</f>
        <v>0</v>
      </c>
      <c r="BO292" s="66">
        <f>-SUM(O.3!BO$244,O.3!BO$255)+SUM(O.3!BO$245,O.3!BO$256)-SUM(O.3!BO$246,O.3!BO$257)+O.3!BO$247*(1+'S&amp;S'!$F14)</f>
        <v>0</v>
      </c>
      <c r="BP292" s="66">
        <f>-SUM(O.3!BP$244,O.3!BP$255)+SUM(O.3!BP$245,O.3!BP$256)-SUM(O.3!BP$246,O.3!BP$257)+O.3!BP$247*(1+'S&amp;S'!$F14)</f>
        <v>0</v>
      </c>
      <c r="BQ292" s="66">
        <f>-SUM(O.3!BQ$244,O.3!BQ$255)+SUM(O.3!BQ$245,O.3!BQ$256)-SUM(O.3!BQ$246,O.3!BQ$257)+O.3!BQ$247*(1+'S&amp;S'!$F14)</f>
        <v>0</v>
      </c>
      <c r="BR292" s="66">
        <f>-SUM(O.3!BR$244,O.3!BR$255)+SUM(O.3!BR$245,O.3!BR$256)-SUM(O.3!BR$246,O.3!BR$257)+O.3!BR$247*(1+'S&amp;S'!$F14)</f>
        <v>0</v>
      </c>
      <c r="BS292" s="66">
        <f>-SUM(O.3!BS$244,O.3!BS$255)+SUM(O.3!BS$245,O.3!BS$256)-SUM(O.3!BS$246,O.3!BS$257)+O.3!BS$247*(1+'S&amp;S'!$F14)</f>
        <v>0</v>
      </c>
      <c r="BT292" s="66">
        <f>-SUM(O.3!BT$244,O.3!BT$255)+SUM(O.3!BT$245,O.3!BT$256)-SUM(O.3!BT$246,O.3!BT$257)+O.3!BT$247*(1+'S&amp;S'!$F14)</f>
        <v>0</v>
      </c>
      <c r="BU292" s="66">
        <f>-SUM(O.3!BU$244,O.3!BU$255)+SUM(O.3!BU$245,O.3!BU$256)-SUM(O.3!BU$246,O.3!BU$257)+O.3!BU$247*(1+'S&amp;S'!$F14)</f>
        <v>0</v>
      </c>
      <c r="BV292" s="66">
        <f>-SUM(O.3!BV$244,O.3!BV$255)+SUM(O.3!BV$245,O.3!BV$256)-SUM(O.3!BV$246,O.3!BV$257)+O.3!BV$247*(1+'S&amp;S'!$F14)</f>
        <v>0</v>
      </c>
      <c r="BW292" s="66">
        <f>-SUM(O.3!BW$244,O.3!BW$255)+SUM(O.3!BW$245,O.3!BW$256)-SUM(O.3!BW$246,O.3!BW$257)+O.3!BW$247*(1+'S&amp;S'!$F14)</f>
        <v>0</v>
      </c>
      <c r="BX292" s="66">
        <f>-SUM(O.3!BX$244,O.3!BX$255)+SUM(O.3!BX$245,O.3!BX$256)-SUM(O.3!BX$246,O.3!BX$257)+O.3!BX$247*(1+'S&amp;S'!$F14)</f>
        <v>0</v>
      </c>
      <c r="BY292" s="66">
        <f>-SUM(O.3!BY$244,O.3!BY$255)+SUM(O.3!BY$245,O.3!BY$256)-SUM(O.3!BY$246,O.3!BY$257)+O.3!BY$247*(1+'S&amp;S'!$F14)</f>
        <v>0</v>
      </c>
      <c r="BZ292" s="66">
        <f>-SUM(O.3!BZ$244,O.3!BZ$255)+SUM(O.3!BZ$245,O.3!BZ$256)-SUM(O.3!BZ$246,O.3!BZ$257)+O.3!BZ$247*(1+'S&amp;S'!$F14)</f>
        <v>0</v>
      </c>
      <c r="CA292" s="66">
        <f>-SUM(O.3!CA$244,O.3!CA$255)+SUM(O.3!CA$245,O.3!CA$256)-SUM(O.3!CA$246,O.3!CA$257)+O.3!CA$247*(1+'S&amp;S'!$F14)</f>
        <v>0</v>
      </c>
      <c r="CB292" s="66">
        <f>-SUM(O.3!CB$244,O.3!CB$255)+SUM(O.3!CB$245,O.3!CB$256)-SUM(O.3!CB$246,O.3!CB$257)+O.3!CB$247*(1+'S&amp;S'!$F14)</f>
        <v>0</v>
      </c>
      <c r="CC292" s="66">
        <f>-SUM(O.3!CC$244,O.3!CC$255)+SUM(O.3!CC$245,O.3!CC$256)-SUM(O.3!CC$246,O.3!CC$257)+O.3!CC$247*(1+'S&amp;S'!$F14)</f>
        <v>0</v>
      </c>
      <c r="CD292" s="66">
        <f>-SUM(O.3!CD$244,O.3!CD$255)+SUM(O.3!CD$245,O.3!CD$256)-SUM(O.3!CD$246,O.3!CD$257)+O.3!CD$247*(1+'S&amp;S'!$F14)</f>
        <v>0</v>
      </c>
      <c r="CE292" s="66">
        <f>-SUM(O.3!CE$244,O.3!CE$255)+SUM(O.3!CE$245,O.3!CE$256)-SUM(O.3!CE$246,O.3!CE$257)+O.3!CE$247*(1+'S&amp;S'!$F14)</f>
        <v>0</v>
      </c>
      <c r="CF292" s="66">
        <f>-SUM(O.3!CF$244,O.3!CF$255)+SUM(O.3!CF$245,O.3!CF$256)-SUM(O.3!CF$246,O.3!CF$257)+O.3!CF$247*(1+'S&amp;S'!$F14)</f>
        <v>0</v>
      </c>
      <c r="CG292" s="66">
        <f>-SUM(O.3!CG$244,O.3!CG$255)+SUM(O.3!CG$245,O.3!CG$256)-SUM(O.3!CG$246,O.3!CG$257)+O.3!CG$247*(1+'S&amp;S'!$F14)</f>
        <v>0</v>
      </c>
      <c r="CH292" s="66">
        <f>-SUM(O.3!CH$244,O.3!CH$255)+SUM(O.3!CH$245,O.3!CH$256)-SUM(O.3!CH$246,O.3!CH$257)+O.3!CH$247*(1+'S&amp;S'!$F14)</f>
        <v>0</v>
      </c>
      <c r="CI292" s="66">
        <f>-SUM(O.3!CI$244,O.3!CI$255)+SUM(O.3!CI$245,O.3!CI$256)-SUM(O.3!CI$246,O.3!CI$257)+O.3!CI$247*(1+'S&amp;S'!$F14)</f>
        <v>0</v>
      </c>
      <c r="CJ292" s="66">
        <f>-SUM(O.3!CJ$244,O.3!CJ$255)+SUM(O.3!CJ$245,O.3!CJ$256)-SUM(O.3!CJ$246,O.3!CJ$257)+O.3!CJ$247*(1+'S&amp;S'!$F14)</f>
        <v>0</v>
      </c>
      <c r="CK292" s="66">
        <f>-SUM(O.3!CK$244,O.3!CK$255)+SUM(O.3!CK$245,O.3!CK$256)-SUM(O.3!CK$246,O.3!CK$257)+O.3!CK$247*(1+'S&amp;S'!$F14)</f>
        <v>0</v>
      </c>
      <c r="CL292" s="66">
        <f>-SUM(O.3!CL$244,O.3!CL$255)+SUM(O.3!CL$245,O.3!CL$256)-SUM(O.3!CL$246,O.3!CL$257)+O.3!CL$247*(1+'S&amp;S'!$F14)</f>
        <v>0</v>
      </c>
      <c r="CM292" s="66">
        <f>-SUM(O.3!CM$244,O.3!CM$255)+SUM(O.3!CM$245,O.3!CM$256)-SUM(O.3!CM$246,O.3!CM$257)+O.3!CM$247*(1+'S&amp;S'!$F14)</f>
        <v>0</v>
      </c>
      <c r="CN292" s="66">
        <f>-SUM(O.3!CN$244,O.3!CN$255)+SUM(O.3!CN$245,O.3!CN$256)-SUM(O.3!CN$246,O.3!CN$257)+O.3!CN$247*(1+'S&amp;S'!$F14)</f>
        <v>0</v>
      </c>
      <c r="CO292" s="66">
        <f>-SUM(O.3!CO$244,O.3!CO$255)+SUM(O.3!CO$245,O.3!CO$256)-SUM(O.3!CO$246,O.3!CO$257)+O.3!CO$247*(1+'S&amp;S'!$F14)</f>
        <v>0</v>
      </c>
      <c r="CP292" s="66">
        <f>-SUM(O.3!CP$244,O.3!CP$255)+SUM(O.3!CP$245,O.3!CP$256)-SUM(O.3!CP$246,O.3!CP$257)+O.3!CP$247*(1+'S&amp;S'!$F14)</f>
        <v>0</v>
      </c>
      <c r="CQ292" s="66">
        <f>-SUM(O.3!CQ$244,O.3!CQ$255)+SUM(O.3!CQ$245,O.3!CQ$256)-SUM(O.3!CQ$246,O.3!CQ$257)+O.3!CQ$247*(1+'S&amp;S'!$F14)</f>
        <v>0</v>
      </c>
      <c r="CR292" s="66">
        <f>-SUM(O.3!CR$244,O.3!CR$255)+SUM(O.3!CR$245,O.3!CR$256)-SUM(O.3!CR$246,O.3!CR$257)+O.3!CR$247*(1+'S&amp;S'!$F14)</f>
        <v>0</v>
      </c>
      <c r="CS292" s="66">
        <f>-SUM(O.3!CS$244,O.3!CS$255)+SUM(O.3!CS$245,O.3!CS$256)-SUM(O.3!CS$246,O.3!CS$257)+O.3!CS$247*(1+'S&amp;S'!$F14)</f>
        <v>0</v>
      </c>
    </row>
    <row r="293" spans="3:97" hidden="1" x14ac:dyDescent="0.35">
      <c r="C293" s="180" t="str">
        <f>$C$247&amp;" with "&amp; 'S&amp;S'!$D$5*100 &amp; "% decrease"</f>
        <v>F. Total revenues with 1% decrease</v>
      </c>
      <c r="E293" s="505">
        <f>G293+NPV(G.Asm!$F$76,H293:INDEX(H293:CS293,RP))</f>
        <v>0</v>
      </c>
      <c r="F293" s="505">
        <f t="shared" si="139"/>
        <v>0</v>
      </c>
      <c r="G293" s="66">
        <f>-SUM(O.3!G$244,O.3!G$255)+SUM(O.3!G$245,O.3!G$256)-SUM(O.3!G$246,O.3!G$257)+O.3!G$247*(1+'S&amp;S'!$F15)</f>
        <v>0</v>
      </c>
      <c r="H293" s="66">
        <f>-SUM(O.3!H$244,O.3!H$255)+SUM(O.3!H$245,O.3!H$256)-SUM(O.3!H$246,O.3!H$257)+O.3!H$247*(1+'S&amp;S'!$F15)</f>
        <v>0</v>
      </c>
      <c r="I293" s="66">
        <f>-SUM(O.3!I$244,O.3!I$255)+SUM(O.3!I$245,O.3!I$256)-SUM(O.3!I$246,O.3!I$257)+O.3!I$247*(1+'S&amp;S'!$F15)</f>
        <v>0</v>
      </c>
      <c r="J293" s="66">
        <f>-SUM(O.3!J$244,O.3!J$255)+SUM(O.3!J$245,O.3!J$256)-SUM(O.3!J$246,O.3!J$257)+O.3!J$247*(1+'S&amp;S'!$F15)</f>
        <v>0</v>
      </c>
      <c r="K293" s="66">
        <f>-SUM(O.3!K$244,O.3!K$255)+SUM(O.3!K$245,O.3!K$256)-SUM(O.3!K$246,O.3!K$257)+O.3!K$247*(1+'S&amp;S'!$F15)</f>
        <v>0</v>
      </c>
      <c r="L293" s="66">
        <f>-SUM(O.3!L$244,O.3!L$255)+SUM(O.3!L$245,O.3!L$256)-SUM(O.3!L$246,O.3!L$257)+O.3!L$247*(1+'S&amp;S'!$F15)</f>
        <v>0</v>
      </c>
      <c r="M293" s="66">
        <f>-SUM(O.3!M$244,O.3!M$255)+SUM(O.3!M$245,O.3!M$256)-SUM(O.3!M$246,O.3!M$257)+O.3!M$247*(1+'S&amp;S'!$F15)</f>
        <v>0</v>
      </c>
      <c r="N293" s="66">
        <f>-SUM(O.3!N$244,O.3!N$255)+SUM(O.3!N$245,O.3!N$256)-SUM(O.3!N$246,O.3!N$257)+O.3!N$247*(1+'S&amp;S'!$F15)</f>
        <v>0</v>
      </c>
      <c r="O293" s="66">
        <f>-SUM(O.3!O$244,O.3!O$255)+SUM(O.3!O$245,O.3!O$256)-SUM(O.3!O$246,O.3!O$257)+O.3!O$247*(1+'S&amp;S'!$F15)</f>
        <v>0</v>
      </c>
      <c r="P293" s="66">
        <f>-SUM(O.3!P$244,O.3!P$255)+SUM(O.3!P$245,O.3!P$256)-SUM(O.3!P$246,O.3!P$257)+O.3!P$247*(1+'S&amp;S'!$F15)</f>
        <v>0</v>
      </c>
      <c r="Q293" s="66">
        <f>-SUM(O.3!Q$244,O.3!Q$255)+SUM(O.3!Q$245,O.3!Q$256)-SUM(O.3!Q$246,O.3!Q$257)+O.3!Q$247*(1+'S&amp;S'!$F15)</f>
        <v>0</v>
      </c>
      <c r="R293" s="66">
        <f>-SUM(O.3!R$244,O.3!R$255)+SUM(O.3!R$245,O.3!R$256)-SUM(O.3!R$246,O.3!R$257)+O.3!R$247*(1+'S&amp;S'!$F15)</f>
        <v>0</v>
      </c>
      <c r="S293" s="66">
        <f>-SUM(O.3!S$244,O.3!S$255)+SUM(O.3!S$245,O.3!S$256)-SUM(O.3!S$246,O.3!S$257)+O.3!S$247*(1+'S&amp;S'!$F15)</f>
        <v>0</v>
      </c>
      <c r="T293" s="66">
        <f>-SUM(O.3!T$244,O.3!T$255)+SUM(O.3!T$245,O.3!T$256)-SUM(O.3!T$246,O.3!T$257)+O.3!T$247*(1+'S&amp;S'!$F15)</f>
        <v>0</v>
      </c>
      <c r="U293" s="66">
        <f>-SUM(O.3!U$244,O.3!U$255)+SUM(O.3!U$245,O.3!U$256)-SUM(O.3!U$246,O.3!U$257)+O.3!U$247*(1+'S&amp;S'!$F15)</f>
        <v>0</v>
      </c>
      <c r="V293" s="66">
        <f>-SUM(O.3!V$244,O.3!V$255)+SUM(O.3!V$245,O.3!V$256)-SUM(O.3!V$246,O.3!V$257)+O.3!V$247*(1+'S&amp;S'!$F15)</f>
        <v>0</v>
      </c>
      <c r="W293" s="66">
        <f>-SUM(O.3!W$244,O.3!W$255)+SUM(O.3!W$245,O.3!W$256)-SUM(O.3!W$246,O.3!W$257)+O.3!W$247*(1+'S&amp;S'!$F15)</f>
        <v>0</v>
      </c>
      <c r="X293" s="66">
        <f>-SUM(O.3!X$244,O.3!X$255)+SUM(O.3!X$245,O.3!X$256)-SUM(O.3!X$246,O.3!X$257)+O.3!X$247*(1+'S&amp;S'!$F15)</f>
        <v>0</v>
      </c>
      <c r="Y293" s="66">
        <f>-SUM(O.3!Y$244,O.3!Y$255)+SUM(O.3!Y$245,O.3!Y$256)-SUM(O.3!Y$246,O.3!Y$257)+O.3!Y$247*(1+'S&amp;S'!$F15)</f>
        <v>0</v>
      </c>
      <c r="Z293" s="66">
        <f>-SUM(O.3!Z$244,O.3!Z$255)+SUM(O.3!Z$245,O.3!Z$256)-SUM(O.3!Z$246,O.3!Z$257)+O.3!Z$247*(1+'S&amp;S'!$F15)</f>
        <v>0</v>
      </c>
      <c r="AA293" s="66">
        <f>-SUM(O.3!AA$244,O.3!AA$255)+SUM(O.3!AA$245,O.3!AA$256)-SUM(O.3!AA$246,O.3!AA$257)+O.3!AA$247*(1+'S&amp;S'!$F15)</f>
        <v>0</v>
      </c>
      <c r="AB293" s="66">
        <f>-SUM(O.3!AB$244,O.3!AB$255)+SUM(O.3!AB$245,O.3!AB$256)-SUM(O.3!AB$246,O.3!AB$257)+O.3!AB$247*(1+'S&amp;S'!$F15)</f>
        <v>0</v>
      </c>
      <c r="AC293" s="66">
        <f>-SUM(O.3!AC$244,O.3!AC$255)+SUM(O.3!AC$245,O.3!AC$256)-SUM(O.3!AC$246,O.3!AC$257)+O.3!AC$247*(1+'S&amp;S'!$F15)</f>
        <v>0</v>
      </c>
      <c r="AD293" s="66">
        <f>-SUM(O.3!AD$244,O.3!AD$255)+SUM(O.3!AD$245,O.3!AD$256)-SUM(O.3!AD$246,O.3!AD$257)+O.3!AD$247*(1+'S&amp;S'!$F15)</f>
        <v>0</v>
      </c>
      <c r="AE293" s="66">
        <f>-SUM(O.3!AE$244,O.3!AE$255)+SUM(O.3!AE$245,O.3!AE$256)-SUM(O.3!AE$246,O.3!AE$257)+O.3!AE$247*(1+'S&amp;S'!$F15)</f>
        <v>0</v>
      </c>
      <c r="AF293" s="66">
        <f>-SUM(O.3!AF$244,O.3!AF$255)+SUM(O.3!AF$245,O.3!AF$256)-SUM(O.3!AF$246,O.3!AF$257)+O.3!AF$247*(1+'S&amp;S'!$F15)</f>
        <v>0</v>
      </c>
      <c r="AG293" s="66">
        <f>-SUM(O.3!AG$244,O.3!AG$255)+SUM(O.3!AG$245,O.3!AG$256)-SUM(O.3!AG$246,O.3!AG$257)+O.3!AG$247*(1+'S&amp;S'!$F15)</f>
        <v>0</v>
      </c>
      <c r="AH293" s="66">
        <f>-SUM(O.3!AH$244,O.3!AH$255)+SUM(O.3!AH$245,O.3!AH$256)-SUM(O.3!AH$246,O.3!AH$257)+O.3!AH$247*(1+'S&amp;S'!$F15)</f>
        <v>0</v>
      </c>
      <c r="AI293" s="66">
        <f>-SUM(O.3!AI$244,O.3!AI$255)+SUM(O.3!AI$245,O.3!AI$256)-SUM(O.3!AI$246,O.3!AI$257)+O.3!AI$247*(1+'S&amp;S'!$F15)</f>
        <v>0</v>
      </c>
      <c r="AJ293" s="66">
        <f>-SUM(O.3!AJ$244,O.3!AJ$255)+SUM(O.3!AJ$245,O.3!AJ$256)-SUM(O.3!AJ$246,O.3!AJ$257)+O.3!AJ$247*(1+'S&amp;S'!$F15)</f>
        <v>0</v>
      </c>
      <c r="AK293" s="66">
        <f>-SUM(O.3!AK$244,O.3!AK$255)+SUM(O.3!AK$245,O.3!AK$256)-SUM(O.3!AK$246,O.3!AK$257)+O.3!AK$247*(1+'S&amp;S'!$F15)</f>
        <v>0</v>
      </c>
      <c r="AL293" s="66">
        <f>-SUM(O.3!AL$244,O.3!AL$255)+SUM(O.3!AL$245,O.3!AL$256)-SUM(O.3!AL$246,O.3!AL$257)+O.3!AL$247*(1+'S&amp;S'!$F15)</f>
        <v>0</v>
      </c>
      <c r="AM293" s="66">
        <f>-SUM(O.3!AM$244,O.3!AM$255)+SUM(O.3!AM$245,O.3!AM$256)-SUM(O.3!AM$246,O.3!AM$257)+O.3!AM$247*(1+'S&amp;S'!$F15)</f>
        <v>0</v>
      </c>
      <c r="AN293" s="66">
        <f>-SUM(O.3!AN$244,O.3!AN$255)+SUM(O.3!AN$245,O.3!AN$256)-SUM(O.3!AN$246,O.3!AN$257)+O.3!AN$247*(1+'S&amp;S'!$F15)</f>
        <v>0</v>
      </c>
      <c r="AO293" s="66">
        <f>-SUM(O.3!AO$244,O.3!AO$255)+SUM(O.3!AO$245,O.3!AO$256)-SUM(O.3!AO$246,O.3!AO$257)+O.3!AO$247*(1+'S&amp;S'!$F15)</f>
        <v>0</v>
      </c>
      <c r="AP293" s="66">
        <f>-SUM(O.3!AP$244,O.3!AP$255)+SUM(O.3!AP$245,O.3!AP$256)-SUM(O.3!AP$246,O.3!AP$257)+O.3!AP$247*(1+'S&amp;S'!$F15)</f>
        <v>0</v>
      </c>
      <c r="AQ293" s="66">
        <f>-SUM(O.3!AQ$244,O.3!AQ$255)+SUM(O.3!AQ$245,O.3!AQ$256)-SUM(O.3!AQ$246,O.3!AQ$257)+O.3!AQ$247*(1+'S&amp;S'!$F15)</f>
        <v>0</v>
      </c>
      <c r="AR293" s="66">
        <f>-SUM(O.3!AR$244,O.3!AR$255)+SUM(O.3!AR$245,O.3!AR$256)-SUM(O.3!AR$246,O.3!AR$257)+O.3!AR$247*(1+'S&amp;S'!$F15)</f>
        <v>0</v>
      </c>
      <c r="AS293" s="66">
        <f>-SUM(O.3!AS$244,O.3!AS$255)+SUM(O.3!AS$245,O.3!AS$256)-SUM(O.3!AS$246,O.3!AS$257)+O.3!AS$247*(1+'S&amp;S'!$F15)</f>
        <v>0</v>
      </c>
      <c r="AT293" s="66">
        <f>-SUM(O.3!AT$244,O.3!AT$255)+SUM(O.3!AT$245,O.3!AT$256)-SUM(O.3!AT$246,O.3!AT$257)+O.3!AT$247*(1+'S&amp;S'!$F15)</f>
        <v>0</v>
      </c>
      <c r="AU293" s="66">
        <f>-SUM(O.3!AU$244,O.3!AU$255)+SUM(O.3!AU$245,O.3!AU$256)-SUM(O.3!AU$246,O.3!AU$257)+O.3!AU$247*(1+'S&amp;S'!$F15)</f>
        <v>0</v>
      </c>
      <c r="AV293" s="66">
        <f>-SUM(O.3!AV$244,O.3!AV$255)+SUM(O.3!AV$245,O.3!AV$256)-SUM(O.3!AV$246,O.3!AV$257)+O.3!AV$247*(1+'S&amp;S'!$F15)</f>
        <v>0</v>
      </c>
      <c r="AW293" s="66">
        <f>-SUM(O.3!AW$244,O.3!AW$255)+SUM(O.3!AW$245,O.3!AW$256)-SUM(O.3!AW$246,O.3!AW$257)+O.3!AW$247*(1+'S&amp;S'!$F15)</f>
        <v>0</v>
      </c>
      <c r="AX293" s="66">
        <f>-SUM(O.3!AX$244,O.3!AX$255)+SUM(O.3!AX$245,O.3!AX$256)-SUM(O.3!AX$246,O.3!AX$257)+O.3!AX$247*(1+'S&amp;S'!$F15)</f>
        <v>0</v>
      </c>
      <c r="AY293" s="66">
        <f>-SUM(O.3!AY$244,O.3!AY$255)+SUM(O.3!AY$245,O.3!AY$256)-SUM(O.3!AY$246,O.3!AY$257)+O.3!AY$247*(1+'S&amp;S'!$F15)</f>
        <v>0</v>
      </c>
      <c r="AZ293" s="66">
        <f>-SUM(O.3!AZ$244,O.3!AZ$255)+SUM(O.3!AZ$245,O.3!AZ$256)-SUM(O.3!AZ$246,O.3!AZ$257)+O.3!AZ$247*(1+'S&amp;S'!$F15)</f>
        <v>0</v>
      </c>
      <c r="BA293" s="66">
        <f>-SUM(O.3!BA$244,O.3!BA$255)+SUM(O.3!BA$245,O.3!BA$256)-SUM(O.3!BA$246,O.3!BA$257)+O.3!BA$247*(1+'S&amp;S'!$F15)</f>
        <v>0</v>
      </c>
      <c r="BB293" s="66">
        <f>-SUM(O.3!BB$244,O.3!BB$255)+SUM(O.3!BB$245,O.3!BB$256)-SUM(O.3!BB$246,O.3!BB$257)+O.3!BB$247*(1+'S&amp;S'!$F15)</f>
        <v>0</v>
      </c>
      <c r="BC293" s="66">
        <f>-SUM(O.3!BC$244,O.3!BC$255)+SUM(O.3!BC$245,O.3!BC$256)-SUM(O.3!BC$246,O.3!BC$257)+O.3!BC$247*(1+'S&amp;S'!$F15)</f>
        <v>0</v>
      </c>
      <c r="BD293" s="66">
        <f>-SUM(O.3!BD$244,O.3!BD$255)+SUM(O.3!BD$245,O.3!BD$256)-SUM(O.3!BD$246,O.3!BD$257)+O.3!BD$247*(1+'S&amp;S'!$F15)</f>
        <v>0</v>
      </c>
      <c r="BE293" s="66">
        <f>-SUM(O.3!BE$244,O.3!BE$255)+SUM(O.3!BE$245,O.3!BE$256)-SUM(O.3!BE$246,O.3!BE$257)+O.3!BE$247*(1+'S&amp;S'!$F15)</f>
        <v>0</v>
      </c>
      <c r="BF293" s="66">
        <f>-SUM(O.3!BF$244,O.3!BF$255)+SUM(O.3!BF$245,O.3!BF$256)-SUM(O.3!BF$246,O.3!BF$257)+O.3!BF$247*(1+'S&amp;S'!$F15)</f>
        <v>0</v>
      </c>
      <c r="BG293" s="66">
        <f>-SUM(O.3!BG$244,O.3!BG$255)+SUM(O.3!BG$245,O.3!BG$256)-SUM(O.3!BG$246,O.3!BG$257)+O.3!BG$247*(1+'S&amp;S'!$F15)</f>
        <v>0</v>
      </c>
      <c r="BH293" s="66">
        <f>-SUM(O.3!BH$244,O.3!BH$255)+SUM(O.3!BH$245,O.3!BH$256)-SUM(O.3!BH$246,O.3!BH$257)+O.3!BH$247*(1+'S&amp;S'!$F15)</f>
        <v>0</v>
      </c>
      <c r="BI293" s="66">
        <f>-SUM(O.3!BI$244,O.3!BI$255)+SUM(O.3!BI$245,O.3!BI$256)-SUM(O.3!BI$246,O.3!BI$257)+O.3!BI$247*(1+'S&amp;S'!$F15)</f>
        <v>0</v>
      </c>
      <c r="BJ293" s="66">
        <f>-SUM(O.3!BJ$244,O.3!BJ$255)+SUM(O.3!BJ$245,O.3!BJ$256)-SUM(O.3!BJ$246,O.3!BJ$257)+O.3!BJ$247*(1+'S&amp;S'!$F15)</f>
        <v>0</v>
      </c>
      <c r="BK293" s="66">
        <f>-SUM(O.3!BK$244,O.3!BK$255)+SUM(O.3!BK$245,O.3!BK$256)-SUM(O.3!BK$246,O.3!BK$257)+O.3!BK$247*(1+'S&amp;S'!$F15)</f>
        <v>0</v>
      </c>
      <c r="BL293" s="66">
        <f>-SUM(O.3!BL$244,O.3!BL$255)+SUM(O.3!BL$245,O.3!BL$256)-SUM(O.3!BL$246,O.3!BL$257)+O.3!BL$247*(1+'S&amp;S'!$F15)</f>
        <v>0</v>
      </c>
      <c r="BM293" s="66">
        <f>-SUM(O.3!BM$244,O.3!BM$255)+SUM(O.3!BM$245,O.3!BM$256)-SUM(O.3!BM$246,O.3!BM$257)+O.3!BM$247*(1+'S&amp;S'!$F15)</f>
        <v>0</v>
      </c>
      <c r="BN293" s="66">
        <f>-SUM(O.3!BN$244,O.3!BN$255)+SUM(O.3!BN$245,O.3!BN$256)-SUM(O.3!BN$246,O.3!BN$257)+O.3!BN$247*(1+'S&amp;S'!$F15)</f>
        <v>0</v>
      </c>
      <c r="BO293" s="66">
        <f>-SUM(O.3!BO$244,O.3!BO$255)+SUM(O.3!BO$245,O.3!BO$256)-SUM(O.3!BO$246,O.3!BO$257)+O.3!BO$247*(1+'S&amp;S'!$F15)</f>
        <v>0</v>
      </c>
      <c r="BP293" s="66">
        <f>-SUM(O.3!BP$244,O.3!BP$255)+SUM(O.3!BP$245,O.3!BP$256)-SUM(O.3!BP$246,O.3!BP$257)+O.3!BP$247*(1+'S&amp;S'!$F15)</f>
        <v>0</v>
      </c>
      <c r="BQ293" s="66">
        <f>-SUM(O.3!BQ$244,O.3!BQ$255)+SUM(O.3!BQ$245,O.3!BQ$256)-SUM(O.3!BQ$246,O.3!BQ$257)+O.3!BQ$247*(1+'S&amp;S'!$F15)</f>
        <v>0</v>
      </c>
      <c r="BR293" s="66">
        <f>-SUM(O.3!BR$244,O.3!BR$255)+SUM(O.3!BR$245,O.3!BR$256)-SUM(O.3!BR$246,O.3!BR$257)+O.3!BR$247*(1+'S&amp;S'!$F15)</f>
        <v>0</v>
      </c>
      <c r="BS293" s="66">
        <f>-SUM(O.3!BS$244,O.3!BS$255)+SUM(O.3!BS$245,O.3!BS$256)-SUM(O.3!BS$246,O.3!BS$257)+O.3!BS$247*(1+'S&amp;S'!$F15)</f>
        <v>0</v>
      </c>
      <c r="BT293" s="66">
        <f>-SUM(O.3!BT$244,O.3!BT$255)+SUM(O.3!BT$245,O.3!BT$256)-SUM(O.3!BT$246,O.3!BT$257)+O.3!BT$247*(1+'S&amp;S'!$F15)</f>
        <v>0</v>
      </c>
      <c r="BU293" s="66">
        <f>-SUM(O.3!BU$244,O.3!BU$255)+SUM(O.3!BU$245,O.3!BU$256)-SUM(O.3!BU$246,O.3!BU$257)+O.3!BU$247*(1+'S&amp;S'!$F15)</f>
        <v>0</v>
      </c>
      <c r="BV293" s="66">
        <f>-SUM(O.3!BV$244,O.3!BV$255)+SUM(O.3!BV$245,O.3!BV$256)-SUM(O.3!BV$246,O.3!BV$257)+O.3!BV$247*(1+'S&amp;S'!$F15)</f>
        <v>0</v>
      </c>
      <c r="BW293" s="66">
        <f>-SUM(O.3!BW$244,O.3!BW$255)+SUM(O.3!BW$245,O.3!BW$256)-SUM(O.3!BW$246,O.3!BW$257)+O.3!BW$247*(1+'S&amp;S'!$F15)</f>
        <v>0</v>
      </c>
      <c r="BX293" s="66">
        <f>-SUM(O.3!BX$244,O.3!BX$255)+SUM(O.3!BX$245,O.3!BX$256)-SUM(O.3!BX$246,O.3!BX$257)+O.3!BX$247*(1+'S&amp;S'!$F15)</f>
        <v>0</v>
      </c>
      <c r="BY293" s="66">
        <f>-SUM(O.3!BY$244,O.3!BY$255)+SUM(O.3!BY$245,O.3!BY$256)-SUM(O.3!BY$246,O.3!BY$257)+O.3!BY$247*(1+'S&amp;S'!$F15)</f>
        <v>0</v>
      </c>
      <c r="BZ293" s="66">
        <f>-SUM(O.3!BZ$244,O.3!BZ$255)+SUM(O.3!BZ$245,O.3!BZ$256)-SUM(O.3!BZ$246,O.3!BZ$257)+O.3!BZ$247*(1+'S&amp;S'!$F15)</f>
        <v>0</v>
      </c>
      <c r="CA293" s="66">
        <f>-SUM(O.3!CA$244,O.3!CA$255)+SUM(O.3!CA$245,O.3!CA$256)-SUM(O.3!CA$246,O.3!CA$257)+O.3!CA$247*(1+'S&amp;S'!$F15)</f>
        <v>0</v>
      </c>
      <c r="CB293" s="66">
        <f>-SUM(O.3!CB$244,O.3!CB$255)+SUM(O.3!CB$245,O.3!CB$256)-SUM(O.3!CB$246,O.3!CB$257)+O.3!CB$247*(1+'S&amp;S'!$F15)</f>
        <v>0</v>
      </c>
      <c r="CC293" s="66">
        <f>-SUM(O.3!CC$244,O.3!CC$255)+SUM(O.3!CC$245,O.3!CC$256)-SUM(O.3!CC$246,O.3!CC$257)+O.3!CC$247*(1+'S&amp;S'!$F15)</f>
        <v>0</v>
      </c>
      <c r="CD293" s="66">
        <f>-SUM(O.3!CD$244,O.3!CD$255)+SUM(O.3!CD$245,O.3!CD$256)-SUM(O.3!CD$246,O.3!CD$257)+O.3!CD$247*(1+'S&amp;S'!$F15)</f>
        <v>0</v>
      </c>
      <c r="CE293" s="66">
        <f>-SUM(O.3!CE$244,O.3!CE$255)+SUM(O.3!CE$245,O.3!CE$256)-SUM(O.3!CE$246,O.3!CE$257)+O.3!CE$247*(1+'S&amp;S'!$F15)</f>
        <v>0</v>
      </c>
      <c r="CF293" s="66">
        <f>-SUM(O.3!CF$244,O.3!CF$255)+SUM(O.3!CF$245,O.3!CF$256)-SUM(O.3!CF$246,O.3!CF$257)+O.3!CF$247*(1+'S&amp;S'!$F15)</f>
        <v>0</v>
      </c>
      <c r="CG293" s="66">
        <f>-SUM(O.3!CG$244,O.3!CG$255)+SUM(O.3!CG$245,O.3!CG$256)-SUM(O.3!CG$246,O.3!CG$257)+O.3!CG$247*(1+'S&amp;S'!$F15)</f>
        <v>0</v>
      </c>
      <c r="CH293" s="66">
        <f>-SUM(O.3!CH$244,O.3!CH$255)+SUM(O.3!CH$245,O.3!CH$256)-SUM(O.3!CH$246,O.3!CH$257)+O.3!CH$247*(1+'S&amp;S'!$F15)</f>
        <v>0</v>
      </c>
      <c r="CI293" s="66">
        <f>-SUM(O.3!CI$244,O.3!CI$255)+SUM(O.3!CI$245,O.3!CI$256)-SUM(O.3!CI$246,O.3!CI$257)+O.3!CI$247*(1+'S&amp;S'!$F15)</f>
        <v>0</v>
      </c>
      <c r="CJ293" s="66">
        <f>-SUM(O.3!CJ$244,O.3!CJ$255)+SUM(O.3!CJ$245,O.3!CJ$256)-SUM(O.3!CJ$246,O.3!CJ$257)+O.3!CJ$247*(1+'S&amp;S'!$F15)</f>
        <v>0</v>
      </c>
      <c r="CK293" s="66">
        <f>-SUM(O.3!CK$244,O.3!CK$255)+SUM(O.3!CK$245,O.3!CK$256)-SUM(O.3!CK$246,O.3!CK$257)+O.3!CK$247*(1+'S&amp;S'!$F15)</f>
        <v>0</v>
      </c>
      <c r="CL293" s="66">
        <f>-SUM(O.3!CL$244,O.3!CL$255)+SUM(O.3!CL$245,O.3!CL$256)-SUM(O.3!CL$246,O.3!CL$257)+O.3!CL$247*(1+'S&amp;S'!$F15)</f>
        <v>0</v>
      </c>
      <c r="CM293" s="66">
        <f>-SUM(O.3!CM$244,O.3!CM$255)+SUM(O.3!CM$245,O.3!CM$256)-SUM(O.3!CM$246,O.3!CM$257)+O.3!CM$247*(1+'S&amp;S'!$F15)</f>
        <v>0</v>
      </c>
      <c r="CN293" s="66">
        <f>-SUM(O.3!CN$244,O.3!CN$255)+SUM(O.3!CN$245,O.3!CN$256)-SUM(O.3!CN$246,O.3!CN$257)+O.3!CN$247*(1+'S&amp;S'!$F15)</f>
        <v>0</v>
      </c>
      <c r="CO293" s="66">
        <f>-SUM(O.3!CO$244,O.3!CO$255)+SUM(O.3!CO$245,O.3!CO$256)-SUM(O.3!CO$246,O.3!CO$257)+O.3!CO$247*(1+'S&amp;S'!$F15)</f>
        <v>0</v>
      </c>
      <c r="CP293" s="66">
        <f>-SUM(O.3!CP$244,O.3!CP$255)+SUM(O.3!CP$245,O.3!CP$256)-SUM(O.3!CP$246,O.3!CP$257)+O.3!CP$247*(1+'S&amp;S'!$F15)</f>
        <v>0</v>
      </c>
      <c r="CQ293" s="66">
        <f>-SUM(O.3!CQ$244,O.3!CQ$255)+SUM(O.3!CQ$245,O.3!CQ$256)-SUM(O.3!CQ$246,O.3!CQ$257)+O.3!CQ$247*(1+'S&amp;S'!$F15)</f>
        <v>0</v>
      </c>
      <c r="CR293" s="66">
        <f>-SUM(O.3!CR$244,O.3!CR$255)+SUM(O.3!CR$245,O.3!CR$256)-SUM(O.3!CR$246,O.3!CR$257)+O.3!CR$247*(1+'S&amp;S'!$F15)</f>
        <v>0</v>
      </c>
      <c r="CS293" s="66">
        <f>-SUM(O.3!CS$244,O.3!CS$255)+SUM(O.3!CS$245,O.3!CS$256)-SUM(O.3!CS$246,O.3!CS$257)+O.3!CS$247*(1+'S&amp;S'!$F15)</f>
        <v>0</v>
      </c>
    </row>
    <row r="294" spans="3:97" hidden="1" x14ac:dyDescent="0.35">
      <c r="E294" s="524"/>
      <c r="F294" s="524"/>
      <c r="G294" s="131"/>
      <c r="H294" s="131"/>
      <c r="I294" s="131"/>
      <c r="J294" s="131"/>
      <c r="K294" s="131"/>
      <c r="L294" s="131"/>
      <c r="M294" s="131"/>
      <c r="N294" s="131"/>
      <c r="O294" s="131"/>
      <c r="P294" s="131"/>
      <c r="Q294" s="131"/>
      <c r="R294" s="131"/>
      <c r="S294" s="131"/>
      <c r="T294" s="131"/>
      <c r="U294" s="131"/>
      <c r="V294" s="131"/>
      <c r="W294" s="131"/>
      <c r="X294" s="131"/>
      <c r="Y294" s="131"/>
      <c r="Z294" s="131"/>
      <c r="AA294" s="131"/>
      <c r="AB294" s="131"/>
      <c r="AC294" s="131"/>
      <c r="AD294" s="131"/>
      <c r="AE294" s="131"/>
      <c r="AF294" s="131"/>
      <c r="AG294" s="131"/>
      <c r="AH294" s="131"/>
      <c r="AI294" s="131"/>
      <c r="AJ294" s="131"/>
      <c r="AK294" s="131"/>
      <c r="AL294" s="131"/>
      <c r="AM294" s="131"/>
      <c r="AN294" s="131"/>
      <c r="AO294" s="131"/>
      <c r="AP294" s="131"/>
      <c r="AQ294" s="131"/>
      <c r="AR294" s="131"/>
      <c r="AS294" s="131"/>
      <c r="AT294" s="131"/>
      <c r="AU294" s="131"/>
      <c r="AV294" s="131"/>
      <c r="AW294" s="131"/>
      <c r="AX294" s="131"/>
      <c r="AY294" s="131"/>
      <c r="AZ294" s="131"/>
      <c r="BA294" s="131"/>
      <c r="BB294" s="131"/>
      <c r="BC294" s="131"/>
      <c r="BD294" s="131"/>
      <c r="BE294" s="131"/>
      <c r="BF294" s="131"/>
      <c r="BG294" s="131"/>
      <c r="BH294" s="131"/>
      <c r="BI294" s="131"/>
      <c r="BJ294" s="131"/>
      <c r="BK294" s="131"/>
      <c r="BL294" s="131"/>
      <c r="BM294" s="131"/>
      <c r="BN294" s="131"/>
      <c r="BO294" s="131"/>
      <c r="BP294" s="131"/>
      <c r="BQ294" s="131"/>
      <c r="BR294" s="131"/>
      <c r="BS294" s="131"/>
      <c r="BT294" s="131"/>
      <c r="BU294" s="131"/>
      <c r="BV294" s="131"/>
      <c r="BW294" s="131"/>
      <c r="BX294" s="131"/>
      <c r="BY294" s="131"/>
      <c r="BZ294" s="131"/>
      <c r="CA294" s="131"/>
      <c r="CB294" s="131"/>
      <c r="CC294" s="131"/>
      <c r="CD294" s="131"/>
      <c r="CE294" s="131"/>
      <c r="CF294" s="131"/>
      <c r="CG294" s="131"/>
      <c r="CH294" s="131"/>
      <c r="CI294" s="131"/>
      <c r="CJ294" s="131"/>
      <c r="CK294" s="131"/>
      <c r="CL294" s="131"/>
      <c r="CM294" s="131"/>
      <c r="CN294" s="131"/>
      <c r="CO294" s="131"/>
      <c r="CP294" s="131"/>
      <c r="CQ294" s="131"/>
      <c r="CR294" s="131"/>
      <c r="CS294" s="131"/>
    </row>
    <row r="295" spans="3:97" hidden="1" x14ac:dyDescent="0.35">
      <c r="C295" s="86" t="s">
        <v>189</v>
      </c>
      <c r="E295" s="524"/>
      <c r="F295" s="524"/>
      <c r="G295" s="131"/>
      <c r="H295" s="131"/>
      <c r="I295" s="131"/>
      <c r="J295" s="131"/>
      <c r="K295" s="131"/>
      <c r="L295" s="131"/>
      <c r="M295" s="131"/>
      <c r="N295" s="131"/>
      <c r="O295" s="131"/>
      <c r="P295" s="131"/>
      <c r="Q295" s="131"/>
      <c r="R295" s="131"/>
      <c r="S295" s="131"/>
      <c r="T295" s="131"/>
      <c r="U295" s="131"/>
      <c r="V295" s="131"/>
      <c r="W295" s="131"/>
      <c r="X295" s="131"/>
      <c r="Y295" s="131"/>
      <c r="Z295" s="131"/>
      <c r="AA295" s="131"/>
      <c r="AB295" s="131"/>
      <c r="AC295" s="131"/>
      <c r="AD295" s="131"/>
      <c r="AE295" s="131"/>
      <c r="AF295" s="131"/>
      <c r="AG295" s="131"/>
      <c r="AH295" s="131"/>
      <c r="AI295" s="131"/>
      <c r="AJ295" s="131"/>
      <c r="AK295" s="131"/>
      <c r="AL295" s="131"/>
      <c r="AM295" s="131"/>
      <c r="AN295" s="131"/>
      <c r="AO295" s="131"/>
      <c r="AP295" s="131"/>
      <c r="AQ295" s="131"/>
      <c r="AR295" s="131"/>
      <c r="AS295" s="131"/>
      <c r="AT295" s="131"/>
      <c r="AU295" s="131"/>
      <c r="AV295" s="131"/>
      <c r="AW295" s="131"/>
      <c r="AX295" s="131"/>
      <c r="AY295" s="131"/>
      <c r="AZ295" s="131"/>
      <c r="BA295" s="131"/>
      <c r="BB295" s="131"/>
      <c r="BC295" s="131"/>
      <c r="BD295" s="131"/>
      <c r="BE295" s="131"/>
      <c r="BF295" s="131"/>
      <c r="BG295" s="131"/>
      <c r="BH295" s="131"/>
      <c r="BI295" s="131"/>
      <c r="BJ295" s="131"/>
      <c r="BK295" s="131"/>
      <c r="BL295" s="131"/>
      <c r="BM295" s="131"/>
      <c r="BN295" s="131"/>
      <c r="BO295" s="131"/>
      <c r="BP295" s="131"/>
      <c r="BQ295" s="131"/>
      <c r="BR295" s="131"/>
      <c r="BS295" s="131"/>
      <c r="BT295" s="131"/>
      <c r="BU295" s="131"/>
      <c r="BV295" s="131"/>
      <c r="BW295" s="131"/>
      <c r="BX295" s="131"/>
      <c r="BY295" s="131"/>
      <c r="BZ295" s="131"/>
      <c r="CA295" s="131"/>
      <c r="CB295" s="131"/>
      <c r="CC295" s="131"/>
      <c r="CD295" s="131"/>
      <c r="CE295" s="131"/>
      <c r="CF295" s="131"/>
      <c r="CG295" s="131"/>
      <c r="CH295" s="131"/>
      <c r="CI295" s="131"/>
      <c r="CJ295" s="131"/>
      <c r="CK295" s="131"/>
      <c r="CL295" s="131"/>
      <c r="CM295" s="131"/>
      <c r="CN295" s="131"/>
      <c r="CO295" s="131"/>
      <c r="CP295" s="131"/>
      <c r="CQ295" s="131"/>
      <c r="CR295" s="131"/>
      <c r="CS295" s="131"/>
    </row>
    <row r="296" spans="3:97" hidden="1" x14ac:dyDescent="0.35">
      <c r="E296" s="524"/>
      <c r="F296" s="524"/>
      <c r="G296" s="131"/>
      <c r="H296" s="131"/>
      <c r="I296" s="131"/>
      <c r="J296" s="131"/>
      <c r="K296" s="131"/>
      <c r="L296" s="131"/>
      <c r="M296" s="131"/>
      <c r="N296" s="131"/>
      <c r="O296" s="131"/>
      <c r="P296" s="131"/>
      <c r="Q296" s="131"/>
      <c r="R296" s="131"/>
      <c r="S296" s="131"/>
      <c r="T296" s="131"/>
      <c r="U296" s="131"/>
      <c r="V296" s="131"/>
      <c r="W296" s="131"/>
      <c r="X296" s="131"/>
      <c r="Y296" s="131"/>
      <c r="Z296" s="131"/>
      <c r="AA296" s="131"/>
      <c r="AB296" s="131"/>
      <c r="AC296" s="131"/>
      <c r="AD296" s="131"/>
      <c r="AE296" s="131"/>
      <c r="AF296" s="131"/>
      <c r="AG296" s="131"/>
      <c r="AH296" s="131"/>
      <c r="AI296" s="131"/>
      <c r="AJ296" s="131"/>
      <c r="AK296" s="131"/>
      <c r="AL296" s="131"/>
      <c r="AM296" s="131"/>
      <c r="AN296" s="131"/>
      <c r="AO296" s="131"/>
      <c r="AP296" s="131"/>
      <c r="AQ296" s="131"/>
      <c r="AR296" s="131"/>
      <c r="AS296" s="131"/>
      <c r="AT296" s="131"/>
      <c r="AU296" s="131"/>
      <c r="AV296" s="131"/>
      <c r="AW296" s="131"/>
      <c r="AX296" s="131"/>
      <c r="AY296" s="131"/>
      <c r="AZ296" s="131"/>
      <c r="BA296" s="131"/>
      <c r="BB296" s="131"/>
      <c r="BC296" s="131"/>
      <c r="BD296" s="131"/>
      <c r="BE296" s="131"/>
      <c r="BF296" s="131"/>
      <c r="BG296" s="131"/>
      <c r="BH296" s="131"/>
      <c r="BI296" s="131"/>
      <c r="BJ296" s="131"/>
      <c r="BK296" s="131"/>
      <c r="BL296" s="131"/>
      <c r="BM296" s="131"/>
      <c r="BN296" s="131"/>
      <c r="BO296" s="131"/>
      <c r="BP296" s="131"/>
      <c r="BQ296" s="131"/>
      <c r="BR296" s="131"/>
      <c r="BS296" s="131"/>
      <c r="BT296" s="131"/>
      <c r="BU296" s="131"/>
      <c r="BV296" s="131"/>
      <c r="BW296" s="131"/>
      <c r="BX296" s="131"/>
      <c r="BY296" s="131"/>
      <c r="BZ296" s="131"/>
      <c r="CA296" s="131"/>
      <c r="CB296" s="131"/>
      <c r="CC296" s="131"/>
      <c r="CD296" s="131"/>
      <c r="CE296" s="131"/>
      <c r="CF296" s="131"/>
      <c r="CG296" s="131"/>
      <c r="CH296" s="131"/>
      <c r="CI296" s="131"/>
      <c r="CJ296" s="131"/>
      <c r="CK296" s="131"/>
      <c r="CL296" s="131"/>
      <c r="CM296" s="131"/>
      <c r="CN296" s="131"/>
      <c r="CO296" s="131"/>
      <c r="CP296" s="131"/>
      <c r="CQ296" s="131"/>
      <c r="CR296" s="131"/>
      <c r="CS296" s="131"/>
    </row>
    <row r="297" spans="3:97" hidden="1" x14ac:dyDescent="0.35">
      <c r="C297" s="118" t="s">
        <v>124</v>
      </c>
      <c r="E297" s="524"/>
      <c r="F297" s="524"/>
      <c r="G297" s="131"/>
      <c r="H297" s="131"/>
      <c r="I297" s="131"/>
      <c r="J297" s="131"/>
      <c r="K297" s="131"/>
      <c r="L297" s="131"/>
      <c r="M297" s="131"/>
      <c r="N297" s="131"/>
      <c r="O297" s="131"/>
      <c r="P297" s="131"/>
      <c r="Q297" s="131"/>
      <c r="R297" s="131"/>
      <c r="S297" s="131"/>
      <c r="T297" s="131"/>
      <c r="U297" s="131"/>
      <c r="V297" s="131"/>
      <c r="W297" s="131"/>
      <c r="X297" s="131"/>
      <c r="Y297" s="131"/>
      <c r="Z297" s="131"/>
      <c r="AA297" s="131"/>
      <c r="AB297" s="131"/>
      <c r="AC297" s="131"/>
      <c r="AD297" s="131"/>
      <c r="AE297" s="131"/>
      <c r="AF297" s="131"/>
      <c r="AG297" s="131"/>
      <c r="AH297" s="131"/>
      <c r="AI297" s="131"/>
      <c r="AJ297" s="131"/>
      <c r="AK297" s="131"/>
      <c r="AL297" s="131"/>
      <c r="AM297" s="131"/>
      <c r="AN297" s="131"/>
      <c r="AO297" s="131"/>
      <c r="AP297" s="131"/>
      <c r="AQ297" s="131"/>
      <c r="AR297" s="131"/>
      <c r="AS297" s="131"/>
      <c r="AT297" s="131"/>
      <c r="AU297" s="131"/>
      <c r="AV297" s="131"/>
      <c r="AW297" s="131"/>
      <c r="AX297" s="131"/>
      <c r="AY297" s="131"/>
      <c r="AZ297" s="131"/>
      <c r="BA297" s="131"/>
      <c r="BB297" s="131"/>
      <c r="BC297" s="131"/>
      <c r="BD297" s="131"/>
      <c r="BE297" s="131"/>
      <c r="BF297" s="131"/>
      <c r="BG297" s="131"/>
      <c r="BH297" s="131"/>
      <c r="BI297" s="131"/>
      <c r="BJ297" s="131"/>
      <c r="BK297" s="131"/>
      <c r="BL297" s="131"/>
      <c r="BM297" s="131"/>
      <c r="BN297" s="131"/>
      <c r="BO297" s="131"/>
      <c r="BP297" s="131"/>
      <c r="BQ297" s="131"/>
      <c r="BR297" s="131"/>
      <c r="BS297" s="131"/>
      <c r="BT297" s="131"/>
      <c r="BU297" s="131"/>
      <c r="BV297" s="131"/>
      <c r="BW297" s="131"/>
      <c r="BX297" s="131"/>
      <c r="BY297" s="131"/>
      <c r="BZ297" s="131"/>
      <c r="CA297" s="131"/>
      <c r="CB297" s="131"/>
      <c r="CC297" s="131"/>
      <c r="CD297" s="131"/>
      <c r="CE297" s="131"/>
      <c r="CF297" s="131"/>
      <c r="CG297" s="131"/>
      <c r="CH297" s="131"/>
      <c r="CI297" s="131"/>
      <c r="CJ297" s="131"/>
      <c r="CK297" s="131"/>
      <c r="CL297" s="131"/>
      <c r="CM297" s="131"/>
      <c r="CN297" s="131"/>
      <c r="CO297" s="131"/>
      <c r="CP297" s="131"/>
      <c r="CQ297" s="131"/>
      <c r="CR297" s="131"/>
      <c r="CS297" s="131"/>
    </row>
    <row r="298" spans="3:97" hidden="1" x14ac:dyDescent="0.35">
      <c r="C298" s="94" t="s">
        <v>160</v>
      </c>
      <c r="E298" s="505">
        <f>G298+NPV(G.Asm!$F$76,H298:INDEX(H298:CS298,RP))</f>
        <v>0</v>
      </c>
      <c r="F298" s="505">
        <f>SUMIF($G$4:$CS$4,"&lt;="&amp;RP,G298:CS298)</f>
        <v>0</v>
      </c>
      <c r="G298" s="66">
        <f>-SUM(O.3!G$244,O.3!G$255)*(1+'S&amp;S'!$E$24)+SUM(O.3!G$245,O.3!G$256)*IF(O.3!$C$38="Depreciation",(1+'S&amp;S'!$E$24),1)-SUM(O.3!G$246,O.3!G$257)*(1+'S&amp;S'!$E$26)+G$247*(1+'S&amp;S'!$E$28)</f>
        <v>0</v>
      </c>
      <c r="H298" s="66">
        <f>-SUM(O.3!H$244,O.3!H$255)*(1+'S&amp;S'!$E$24)+SUM(O.3!H$245,O.3!H$256)*IF(O.3!$C$38="Depreciation",(1+'S&amp;S'!$E$24),1)-SUM(O.3!H$246,O.3!H$257)*(1+'S&amp;S'!$E$26)+H$247*(1+'S&amp;S'!$E$28)</f>
        <v>0</v>
      </c>
      <c r="I298" s="66">
        <f>-SUM(O.3!I$244,O.3!I$255)*(1+'S&amp;S'!$E$24)+SUM(O.3!I$245,O.3!I$256)*IF(O.3!$C$38="Depreciation",(1+'S&amp;S'!$E$24),1)-SUM(O.3!I$246,O.3!I$257)*(1+'S&amp;S'!$E$26)+I$247*(1+'S&amp;S'!$E$28)</f>
        <v>0</v>
      </c>
      <c r="J298" s="66">
        <f>-SUM(O.3!J$244,O.3!J$255)*(1+'S&amp;S'!$E$24)+SUM(O.3!J$245,O.3!J$256)*IF(O.3!$C$38="Depreciation",(1+'S&amp;S'!$E$24),1)-SUM(O.3!J$246,O.3!J$257)*(1+'S&amp;S'!$E$26)+J$247*(1+'S&amp;S'!$E$28)</f>
        <v>0</v>
      </c>
      <c r="K298" s="66">
        <f>-SUM(O.3!K$244,O.3!K$255)*(1+'S&amp;S'!$E$24)+SUM(O.3!K$245,O.3!K$256)*IF(O.3!$C$38="Depreciation",(1+'S&amp;S'!$E$24),1)-SUM(O.3!K$246,O.3!K$257)*(1+'S&amp;S'!$E$26)+K$247*(1+'S&amp;S'!$E$28)</f>
        <v>0</v>
      </c>
      <c r="L298" s="66">
        <f>-SUM(O.3!L$244,O.3!L$255)*(1+'S&amp;S'!$E$24)+SUM(O.3!L$245,O.3!L$256)*IF(O.3!$C$38="Depreciation",(1+'S&amp;S'!$E$24),1)-SUM(O.3!L$246,O.3!L$257)*(1+'S&amp;S'!$E$26)+L$247*(1+'S&amp;S'!$E$28)</f>
        <v>0</v>
      </c>
      <c r="M298" s="66">
        <f>-SUM(O.3!M$244,O.3!M$255)*(1+'S&amp;S'!$E$24)+SUM(O.3!M$245,O.3!M$256)*IF(O.3!$C$38="Depreciation",(1+'S&amp;S'!$E$24),1)-SUM(O.3!M$246,O.3!M$257)*(1+'S&amp;S'!$E$26)+M$247*(1+'S&amp;S'!$E$28)</f>
        <v>0</v>
      </c>
      <c r="N298" s="66">
        <f>-SUM(O.3!N$244,O.3!N$255)*(1+'S&amp;S'!$E$24)+SUM(O.3!N$245,O.3!N$256)*IF(O.3!$C$38="Depreciation",(1+'S&amp;S'!$E$24),1)-SUM(O.3!N$246,O.3!N$257)*(1+'S&amp;S'!$E$26)+N$247*(1+'S&amp;S'!$E$28)</f>
        <v>0</v>
      </c>
      <c r="O298" s="66">
        <f>-SUM(O.3!O$244,O.3!O$255)*(1+'S&amp;S'!$E$24)+SUM(O.3!O$245,O.3!O$256)*IF(O.3!$C$38="Depreciation",(1+'S&amp;S'!$E$24),1)-SUM(O.3!O$246,O.3!O$257)*(1+'S&amp;S'!$E$26)+O$247*(1+'S&amp;S'!$E$28)</f>
        <v>0</v>
      </c>
      <c r="P298" s="66">
        <f>-SUM(O.3!P$244,O.3!P$255)*(1+'S&amp;S'!$E$24)+SUM(O.3!P$245,O.3!P$256)*IF(O.3!$C$38="Depreciation",(1+'S&amp;S'!$E$24),1)-SUM(O.3!P$246,O.3!P$257)*(1+'S&amp;S'!$E$26)+P$247*(1+'S&amp;S'!$E$28)</f>
        <v>0</v>
      </c>
      <c r="Q298" s="66">
        <f>-SUM(O.3!Q$244,O.3!Q$255)*(1+'S&amp;S'!$E$24)+SUM(O.3!Q$245,O.3!Q$256)*IF(O.3!$C$38="Depreciation",(1+'S&amp;S'!$E$24),1)-SUM(O.3!Q$246,O.3!Q$257)*(1+'S&amp;S'!$E$26)+Q$247*(1+'S&amp;S'!$E$28)</f>
        <v>0</v>
      </c>
      <c r="R298" s="66">
        <f>-SUM(O.3!R$244,O.3!R$255)*(1+'S&amp;S'!$E$24)+SUM(O.3!R$245,O.3!R$256)*IF(O.3!$C$38="Depreciation",(1+'S&amp;S'!$E$24),1)-SUM(O.3!R$246,O.3!R$257)*(1+'S&amp;S'!$E$26)+R$247*(1+'S&amp;S'!$E$28)</f>
        <v>0</v>
      </c>
      <c r="S298" s="66">
        <f>-SUM(O.3!S$244,O.3!S$255)*(1+'S&amp;S'!$E$24)+SUM(O.3!S$245,O.3!S$256)*IF(O.3!$C$38="Depreciation",(1+'S&amp;S'!$E$24),1)-SUM(O.3!S$246,O.3!S$257)*(1+'S&amp;S'!$E$26)+S$247*(1+'S&amp;S'!$E$28)</f>
        <v>0</v>
      </c>
      <c r="T298" s="66">
        <f>-SUM(O.3!T$244,O.3!T$255)*(1+'S&amp;S'!$E$24)+SUM(O.3!T$245,O.3!T$256)*IF(O.3!$C$38="Depreciation",(1+'S&amp;S'!$E$24),1)-SUM(O.3!T$246,O.3!T$257)*(1+'S&amp;S'!$E$26)+T$247*(1+'S&amp;S'!$E$28)</f>
        <v>0</v>
      </c>
      <c r="U298" s="66">
        <f>-SUM(O.3!U$244,O.3!U$255)*(1+'S&amp;S'!$E$24)+SUM(O.3!U$245,O.3!U$256)*IF(O.3!$C$38="Depreciation",(1+'S&amp;S'!$E$24),1)-SUM(O.3!U$246,O.3!U$257)*(1+'S&amp;S'!$E$26)+U$247*(1+'S&amp;S'!$E$28)</f>
        <v>0</v>
      </c>
      <c r="V298" s="66">
        <f>-SUM(O.3!V$244,O.3!V$255)*(1+'S&amp;S'!$E$24)+SUM(O.3!V$245,O.3!V$256)*IF(O.3!$C$38="Depreciation",(1+'S&amp;S'!$E$24),1)-SUM(O.3!V$246,O.3!V$257)*(1+'S&amp;S'!$E$26)+V$247*(1+'S&amp;S'!$E$28)</f>
        <v>0</v>
      </c>
      <c r="W298" s="66">
        <f>-SUM(O.3!W$244,O.3!W$255)*(1+'S&amp;S'!$E$24)+SUM(O.3!W$245,O.3!W$256)*IF(O.3!$C$38="Depreciation",(1+'S&amp;S'!$E$24),1)-SUM(O.3!W$246,O.3!W$257)*(1+'S&amp;S'!$E$26)+W$247*(1+'S&amp;S'!$E$28)</f>
        <v>0</v>
      </c>
      <c r="X298" s="66">
        <f>-SUM(O.3!X$244,O.3!X$255)*(1+'S&amp;S'!$E$24)+SUM(O.3!X$245,O.3!X$256)*IF(O.3!$C$38="Depreciation",(1+'S&amp;S'!$E$24),1)-SUM(O.3!X$246,O.3!X$257)*(1+'S&amp;S'!$E$26)+X$247*(1+'S&amp;S'!$E$28)</f>
        <v>0</v>
      </c>
      <c r="Y298" s="66">
        <f>-SUM(O.3!Y$244,O.3!Y$255)*(1+'S&amp;S'!$E$24)+SUM(O.3!Y$245,O.3!Y$256)*IF(O.3!$C$38="Depreciation",(1+'S&amp;S'!$E$24),1)-SUM(O.3!Y$246,O.3!Y$257)*(1+'S&amp;S'!$E$26)+Y$247*(1+'S&amp;S'!$E$28)</f>
        <v>0</v>
      </c>
      <c r="Z298" s="66">
        <f>-SUM(O.3!Z$244,O.3!Z$255)*(1+'S&amp;S'!$E$24)+SUM(O.3!Z$245,O.3!Z$256)*IF(O.3!$C$38="Depreciation",(1+'S&amp;S'!$E$24),1)-SUM(O.3!Z$246,O.3!Z$257)*(1+'S&amp;S'!$E$26)+Z$247*(1+'S&amp;S'!$E$28)</f>
        <v>0</v>
      </c>
      <c r="AA298" s="66">
        <f>-SUM(O.3!AA$244,O.3!AA$255)*(1+'S&amp;S'!$E$24)+SUM(O.3!AA$245,O.3!AA$256)*IF(O.3!$C$38="Depreciation",(1+'S&amp;S'!$E$24),1)-SUM(O.3!AA$246,O.3!AA$257)*(1+'S&amp;S'!$E$26)+AA$247*(1+'S&amp;S'!$E$28)</f>
        <v>0</v>
      </c>
      <c r="AB298" s="66">
        <f>-SUM(O.3!AB$244,O.3!AB$255)*(1+'S&amp;S'!$E$24)+SUM(O.3!AB$245,O.3!AB$256)*IF(O.3!$C$38="Depreciation",(1+'S&amp;S'!$E$24),1)-SUM(O.3!AB$246,O.3!AB$257)*(1+'S&amp;S'!$E$26)+AB$247*(1+'S&amp;S'!$E$28)</f>
        <v>0</v>
      </c>
      <c r="AC298" s="66">
        <f>-SUM(O.3!AC$244,O.3!AC$255)*(1+'S&amp;S'!$E$24)+SUM(O.3!AC$245,O.3!AC$256)*IF(O.3!$C$38="Depreciation",(1+'S&amp;S'!$E$24),1)-SUM(O.3!AC$246,O.3!AC$257)*(1+'S&amp;S'!$E$26)+AC$247*(1+'S&amp;S'!$E$28)</f>
        <v>0</v>
      </c>
      <c r="AD298" s="66">
        <f>-SUM(O.3!AD$244,O.3!AD$255)*(1+'S&amp;S'!$E$24)+SUM(O.3!AD$245,O.3!AD$256)*IF(O.3!$C$38="Depreciation",(1+'S&amp;S'!$E$24),1)-SUM(O.3!AD$246,O.3!AD$257)*(1+'S&amp;S'!$E$26)+AD$247*(1+'S&amp;S'!$E$28)</f>
        <v>0</v>
      </c>
      <c r="AE298" s="66">
        <f>-SUM(O.3!AE$244,O.3!AE$255)*(1+'S&amp;S'!$E$24)+SUM(O.3!AE$245,O.3!AE$256)*IF(O.3!$C$38="Depreciation",(1+'S&amp;S'!$E$24),1)-SUM(O.3!AE$246,O.3!AE$257)*(1+'S&amp;S'!$E$26)+AE$247*(1+'S&amp;S'!$E$28)</f>
        <v>0</v>
      </c>
      <c r="AF298" s="66">
        <f>-SUM(O.3!AF$244,O.3!AF$255)*(1+'S&amp;S'!$E$24)+SUM(O.3!AF$245,O.3!AF$256)*IF(O.3!$C$38="Depreciation",(1+'S&amp;S'!$E$24),1)-SUM(O.3!AF$246,O.3!AF$257)*(1+'S&amp;S'!$E$26)+AF$247*(1+'S&amp;S'!$E$28)</f>
        <v>0</v>
      </c>
      <c r="AG298" s="66">
        <f>-SUM(O.3!AG$244,O.3!AG$255)*(1+'S&amp;S'!$E$24)+SUM(O.3!AG$245,O.3!AG$256)*IF(O.3!$C$38="Depreciation",(1+'S&amp;S'!$E$24),1)-SUM(O.3!AG$246,O.3!AG$257)*(1+'S&amp;S'!$E$26)+AG$247*(1+'S&amp;S'!$E$28)</f>
        <v>0</v>
      </c>
      <c r="AH298" s="66">
        <f>-SUM(O.3!AH$244,O.3!AH$255)*(1+'S&amp;S'!$E$24)+SUM(O.3!AH$245,O.3!AH$256)*IF(O.3!$C$38="Depreciation",(1+'S&amp;S'!$E$24),1)-SUM(O.3!AH$246,O.3!AH$257)*(1+'S&amp;S'!$E$26)+AH$247*(1+'S&amp;S'!$E$28)</f>
        <v>0</v>
      </c>
      <c r="AI298" s="66">
        <f>-SUM(O.3!AI$244,O.3!AI$255)*(1+'S&amp;S'!$E$24)+SUM(O.3!AI$245,O.3!AI$256)*IF(O.3!$C$38="Depreciation",(1+'S&amp;S'!$E$24),1)-SUM(O.3!AI$246,O.3!AI$257)*(1+'S&amp;S'!$E$26)+AI$247*(1+'S&amp;S'!$E$28)</f>
        <v>0</v>
      </c>
      <c r="AJ298" s="66">
        <f>-SUM(O.3!AJ$244,O.3!AJ$255)*(1+'S&amp;S'!$E$24)+SUM(O.3!AJ$245,O.3!AJ$256)*IF(O.3!$C$38="Depreciation",(1+'S&amp;S'!$E$24),1)-SUM(O.3!AJ$246,O.3!AJ$257)*(1+'S&amp;S'!$E$26)+AJ$247*(1+'S&amp;S'!$E$28)</f>
        <v>0</v>
      </c>
      <c r="AK298" s="66">
        <f>-SUM(O.3!AK$244,O.3!AK$255)*(1+'S&amp;S'!$E$24)+SUM(O.3!AK$245,O.3!AK$256)*IF(O.3!$C$38="Depreciation",(1+'S&amp;S'!$E$24),1)-SUM(O.3!AK$246,O.3!AK$257)*(1+'S&amp;S'!$E$26)+AK$247*(1+'S&amp;S'!$E$28)</f>
        <v>0</v>
      </c>
      <c r="AL298" s="66">
        <f>-SUM(O.3!AL$244,O.3!AL$255)*(1+'S&amp;S'!$E$24)+SUM(O.3!AL$245,O.3!AL$256)*IF(O.3!$C$38="Depreciation",(1+'S&amp;S'!$E$24),1)-SUM(O.3!AL$246,O.3!AL$257)*(1+'S&amp;S'!$E$26)+AL$247*(1+'S&amp;S'!$E$28)</f>
        <v>0</v>
      </c>
      <c r="AM298" s="66">
        <f>-SUM(O.3!AM$244,O.3!AM$255)*(1+'S&amp;S'!$E$24)+SUM(O.3!AM$245,O.3!AM$256)*IF(O.3!$C$38="Depreciation",(1+'S&amp;S'!$E$24),1)-SUM(O.3!AM$246,O.3!AM$257)*(1+'S&amp;S'!$E$26)+AM$247*(1+'S&amp;S'!$E$28)</f>
        <v>0</v>
      </c>
      <c r="AN298" s="66">
        <f>-SUM(O.3!AN$244,O.3!AN$255)*(1+'S&amp;S'!$E$24)+SUM(O.3!AN$245,O.3!AN$256)*IF(O.3!$C$38="Depreciation",(1+'S&amp;S'!$E$24),1)-SUM(O.3!AN$246,O.3!AN$257)*(1+'S&amp;S'!$E$26)+AN$247*(1+'S&amp;S'!$E$28)</f>
        <v>0</v>
      </c>
      <c r="AO298" s="66">
        <f>-SUM(O.3!AO$244,O.3!AO$255)*(1+'S&amp;S'!$E$24)+SUM(O.3!AO$245,O.3!AO$256)*IF(O.3!$C$38="Depreciation",(1+'S&amp;S'!$E$24),1)-SUM(O.3!AO$246,O.3!AO$257)*(1+'S&amp;S'!$E$26)+AO$247*(1+'S&amp;S'!$E$28)</f>
        <v>0</v>
      </c>
      <c r="AP298" s="66">
        <f>-SUM(O.3!AP$244,O.3!AP$255)*(1+'S&amp;S'!$E$24)+SUM(O.3!AP$245,O.3!AP$256)*IF(O.3!$C$38="Depreciation",(1+'S&amp;S'!$E$24),1)-SUM(O.3!AP$246,O.3!AP$257)*(1+'S&amp;S'!$E$26)+AP$247*(1+'S&amp;S'!$E$28)</f>
        <v>0</v>
      </c>
      <c r="AQ298" s="66">
        <f>-SUM(O.3!AQ$244,O.3!AQ$255)*(1+'S&amp;S'!$E$24)+SUM(O.3!AQ$245,O.3!AQ$256)*IF(O.3!$C$38="Depreciation",(1+'S&amp;S'!$E$24),1)-SUM(O.3!AQ$246,O.3!AQ$257)*(1+'S&amp;S'!$E$26)+AQ$247*(1+'S&amp;S'!$E$28)</f>
        <v>0</v>
      </c>
      <c r="AR298" s="66">
        <f>-SUM(O.3!AR$244,O.3!AR$255)*(1+'S&amp;S'!$E$24)+SUM(O.3!AR$245,O.3!AR$256)*IF(O.3!$C$38="Depreciation",(1+'S&amp;S'!$E$24),1)-SUM(O.3!AR$246,O.3!AR$257)*(1+'S&amp;S'!$E$26)+AR$247*(1+'S&amp;S'!$E$28)</f>
        <v>0</v>
      </c>
      <c r="AS298" s="66">
        <f>-SUM(O.3!AS$244,O.3!AS$255)*(1+'S&amp;S'!$E$24)+SUM(O.3!AS$245,O.3!AS$256)*IF(O.3!$C$38="Depreciation",(1+'S&amp;S'!$E$24),1)-SUM(O.3!AS$246,O.3!AS$257)*(1+'S&amp;S'!$E$26)+AS$247*(1+'S&amp;S'!$E$28)</f>
        <v>0</v>
      </c>
      <c r="AT298" s="66">
        <f>-SUM(O.3!AT$244,O.3!AT$255)*(1+'S&amp;S'!$E$24)+SUM(O.3!AT$245,O.3!AT$256)*IF(O.3!$C$38="Depreciation",(1+'S&amp;S'!$E$24),1)-SUM(O.3!AT$246,O.3!AT$257)*(1+'S&amp;S'!$E$26)+AT$247*(1+'S&amp;S'!$E$28)</f>
        <v>0</v>
      </c>
      <c r="AU298" s="66">
        <f>-SUM(O.3!AU$244,O.3!AU$255)*(1+'S&amp;S'!$E$24)+SUM(O.3!AU$245,O.3!AU$256)*IF(O.3!$C$38="Depreciation",(1+'S&amp;S'!$E$24),1)-SUM(O.3!AU$246,O.3!AU$257)*(1+'S&amp;S'!$E$26)+AU$247*(1+'S&amp;S'!$E$28)</f>
        <v>0</v>
      </c>
      <c r="AV298" s="66">
        <f>-SUM(O.3!AV$244,O.3!AV$255)*(1+'S&amp;S'!$E$24)+SUM(O.3!AV$245,O.3!AV$256)*IF(O.3!$C$38="Depreciation",(1+'S&amp;S'!$E$24),1)-SUM(O.3!AV$246,O.3!AV$257)*(1+'S&amp;S'!$E$26)+AV$247*(1+'S&amp;S'!$E$28)</f>
        <v>0</v>
      </c>
      <c r="AW298" s="66">
        <f>-SUM(O.3!AW$244,O.3!AW$255)*(1+'S&amp;S'!$E$24)+SUM(O.3!AW$245,O.3!AW$256)*IF(O.3!$C$38="Depreciation",(1+'S&amp;S'!$E$24),1)-SUM(O.3!AW$246,O.3!AW$257)*(1+'S&amp;S'!$E$26)+AW$247*(1+'S&amp;S'!$E$28)</f>
        <v>0</v>
      </c>
      <c r="AX298" s="66">
        <f>-SUM(O.3!AX$244,O.3!AX$255)*(1+'S&amp;S'!$E$24)+SUM(O.3!AX$245,O.3!AX$256)*IF(O.3!$C$38="Depreciation",(1+'S&amp;S'!$E$24),1)-SUM(O.3!AX$246,O.3!AX$257)*(1+'S&amp;S'!$E$26)+AX$247*(1+'S&amp;S'!$E$28)</f>
        <v>0</v>
      </c>
      <c r="AY298" s="66">
        <f>-SUM(O.3!AY$244,O.3!AY$255)*(1+'S&amp;S'!$E$24)+SUM(O.3!AY$245,O.3!AY$256)*IF(O.3!$C$38="Depreciation",(1+'S&amp;S'!$E$24),1)-SUM(O.3!AY$246,O.3!AY$257)*(1+'S&amp;S'!$E$26)+AY$247*(1+'S&amp;S'!$E$28)</f>
        <v>0</v>
      </c>
      <c r="AZ298" s="66">
        <f>-SUM(O.3!AZ$244,O.3!AZ$255)*(1+'S&amp;S'!$E$24)+SUM(O.3!AZ$245,O.3!AZ$256)*IF(O.3!$C$38="Depreciation",(1+'S&amp;S'!$E$24),1)-SUM(O.3!AZ$246,O.3!AZ$257)*(1+'S&amp;S'!$E$26)+AZ$247*(1+'S&amp;S'!$E$28)</f>
        <v>0</v>
      </c>
      <c r="BA298" s="66">
        <f>-SUM(O.3!BA$244,O.3!BA$255)*(1+'S&amp;S'!$E$24)+SUM(O.3!BA$245,O.3!BA$256)*IF(O.3!$C$38="Depreciation",(1+'S&amp;S'!$E$24),1)-SUM(O.3!BA$246,O.3!BA$257)*(1+'S&amp;S'!$E$26)+BA$247*(1+'S&amp;S'!$E$28)</f>
        <v>0</v>
      </c>
      <c r="BB298" s="66">
        <f>-SUM(O.3!BB$244,O.3!BB$255)*(1+'S&amp;S'!$E$24)+SUM(O.3!BB$245,O.3!BB$256)*IF(O.3!$C$38="Depreciation",(1+'S&amp;S'!$E$24),1)-SUM(O.3!BB$246,O.3!BB$257)*(1+'S&amp;S'!$E$26)+BB$247*(1+'S&amp;S'!$E$28)</f>
        <v>0</v>
      </c>
      <c r="BC298" s="66">
        <f>-SUM(O.3!BC$244,O.3!BC$255)*(1+'S&amp;S'!$E$24)+SUM(O.3!BC$245,O.3!BC$256)*IF(O.3!$C$38="Depreciation",(1+'S&amp;S'!$E$24),1)-SUM(O.3!BC$246,O.3!BC$257)*(1+'S&amp;S'!$E$26)+BC$247*(1+'S&amp;S'!$E$28)</f>
        <v>0</v>
      </c>
      <c r="BD298" s="66">
        <f>-SUM(O.3!BD$244,O.3!BD$255)*(1+'S&amp;S'!$E$24)+SUM(O.3!BD$245,O.3!BD$256)*IF(O.3!$C$38="Depreciation",(1+'S&amp;S'!$E$24),1)-SUM(O.3!BD$246,O.3!BD$257)*(1+'S&amp;S'!$E$26)+BD$247*(1+'S&amp;S'!$E$28)</f>
        <v>0</v>
      </c>
      <c r="BE298" s="66">
        <f>-SUM(O.3!BE$244,O.3!BE$255)*(1+'S&amp;S'!$E$24)+SUM(O.3!BE$245,O.3!BE$256)*IF(O.3!$C$38="Depreciation",(1+'S&amp;S'!$E$24),1)-SUM(O.3!BE$246,O.3!BE$257)*(1+'S&amp;S'!$E$26)+BE$247*(1+'S&amp;S'!$E$28)</f>
        <v>0</v>
      </c>
      <c r="BF298" s="66">
        <f>-SUM(O.3!BF$244,O.3!BF$255)*(1+'S&amp;S'!$E$24)+SUM(O.3!BF$245,O.3!BF$256)*IF(O.3!$C$38="Depreciation",(1+'S&amp;S'!$E$24),1)-SUM(O.3!BF$246,O.3!BF$257)*(1+'S&amp;S'!$E$26)+BF$247*(1+'S&amp;S'!$E$28)</f>
        <v>0</v>
      </c>
      <c r="BG298" s="66">
        <f>-SUM(O.3!BG$244,O.3!BG$255)*(1+'S&amp;S'!$E$24)+SUM(O.3!BG$245,O.3!BG$256)*IF(O.3!$C$38="Depreciation",(1+'S&amp;S'!$E$24),1)-SUM(O.3!BG$246,O.3!BG$257)*(1+'S&amp;S'!$E$26)+BG$247*(1+'S&amp;S'!$E$28)</f>
        <v>0</v>
      </c>
      <c r="BH298" s="66">
        <f>-SUM(O.3!BH$244,O.3!BH$255)*(1+'S&amp;S'!$E$24)+SUM(O.3!BH$245,O.3!BH$256)*IF(O.3!$C$38="Depreciation",(1+'S&amp;S'!$E$24),1)-SUM(O.3!BH$246,O.3!BH$257)*(1+'S&amp;S'!$E$26)+BH$247*(1+'S&amp;S'!$E$28)</f>
        <v>0</v>
      </c>
      <c r="BI298" s="66">
        <f>-SUM(O.3!BI$244,O.3!BI$255)*(1+'S&amp;S'!$E$24)+SUM(O.3!BI$245,O.3!BI$256)*IF(O.3!$C$38="Depreciation",(1+'S&amp;S'!$E$24),1)-SUM(O.3!BI$246,O.3!BI$257)*(1+'S&amp;S'!$E$26)+BI$247*(1+'S&amp;S'!$E$28)</f>
        <v>0</v>
      </c>
      <c r="BJ298" s="66">
        <f>-SUM(O.3!BJ$244,O.3!BJ$255)*(1+'S&amp;S'!$E$24)+SUM(O.3!BJ$245,O.3!BJ$256)*IF(O.3!$C$38="Depreciation",(1+'S&amp;S'!$E$24),1)-SUM(O.3!BJ$246,O.3!BJ$257)*(1+'S&amp;S'!$E$26)+BJ$247*(1+'S&amp;S'!$E$28)</f>
        <v>0</v>
      </c>
      <c r="BK298" s="66">
        <f>-SUM(O.3!BK$244,O.3!BK$255)*(1+'S&amp;S'!$E$24)+SUM(O.3!BK$245,O.3!BK$256)*IF(O.3!$C$38="Depreciation",(1+'S&amp;S'!$E$24),1)-SUM(O.3!BK$246,O.3!BK$257)*(1+'S&amp;S'!$E$26)+BK$247*(1+'S&amp;S'!$E$28)</f>
        <v>0</v>
      </c>
      <c r="BL298" s="66">
        <f>-SUM(O.3!BL$244,O.3!BL$255)*(1+'S&amp;S'!$E$24)+SUM(O.3!BL$245,O.3!BL$256)*IF(O.3!$C$38="Depreciation",(1+'S&amp;S'!$E$24),1)-SUM(O.3!BL$246,O.3!BL$257)*(1+'S&amp;S'!$E$26)+BL$247*(1+'S&amp;S'!$E$28)</f>
        <v>0</v>
      </c>
      <c r="BM298" s="66">
        <f>-SUM(O.3!BM$244,O.3!BM$255)*(1+'S&amp;S'!$E$24)+SUM(O.3!BM$245,O.3!BM$256)*IF(O.3!$C$38="Depreciation",(1+'S&amp;S'!$E$24),1)-SUM(O.3!BM$246,O.3!BM$257)*(1+'S&amp;S'!$E$26)+BM$247*(1+'S&amp;S'!$E$28)</f>
        <v>0</v>
      </c>
      <c r="BN298" s="66">
        <f>-SUM(O.3!BN$244,O.3!BN$255)*(1+'S&amp;S'!$E$24)+SUM(O.3!BN$245,O.3!BN$256)*IF(O.3!$C$38="Depreciation",(1+'S&amp;S'!$E$24),1)-SUM(O.3!BN$246,O.3!BN$257)*(1+'S&amp;S'!$E$26)+BN$247*(1+'S&amp;S'!$E$28)</f>
        <v>0</v>
      </c>
      <c r="BO298" s="66">
        <f>-SUM(O.3!BO$244,O.3!BO$255)*(1+'S&amp;S'!$E$24)+SUM(O.3!BO$245,O.3!BO$256)*IF(O.3!$C$38="Depreciation",(1+'S&amp;S'!$E$24),1)-SUM(O.3!BO$246,O.3!BO$257)*(1+'S&amp;S'!$E$26)+BO$247*(1+'S&amp;S'!$E$28)</f>
        <v>0</v>
      </c>
      <c r="BP298" s="66">
        <f>-SUM(O.3!BP$244,O.3!BP$255)*(1+'S&amp;S'!$E$24)+SUM(O.3!BP$245,O.3!BP$256)*IF(O.3!$C$38="Depreciation",(1+'S&amp;S'!$E$24),1)-SUM(O.3!BP$246,O.3!BP$257)*(1+'S&amp;S'!$E$26)+BP$247*(1+'S&amp;S'!$E$28)</f>
        <v>0</v>
      </c>
      <c r="BQ298" s="66">
        <f>-SUM(O.3!BQ$244,O.3!BQ$255)*(1+'S&amp;S'!$E$24)+SUM(O.3!BQ$245,O.3!BQ$256)*IF(O.3!$C$38="Depreciation",(1+'S&amp;S'!$E$24),1)-SUM(O.3!BQ$246,O.3!BQ$257)*(1+'S&amp;S'!$E$26)+BQ$247*(1+'S&amp;S'!$E$28)</f>
        <v>0</v>
      </c>
      <c r="BR298" s="66">
        <f>-SUM(O.3!BR$244,O.3!BR$255)*(1+'S&amp;S'!$E$24)+SUM(O.3!BR$245,O.3!BR$256)*IF(O.3!$C$38="Depreciation",(1+'S&amp;S'!$E$24),1)-SUM(O.3!BR$246,O.3!BR$257)*(1+'S&amp;S'!$E$26)+BR$247*(1+'S&amp;S'!$E$28)</f>
        <v>0</v>
      </c>
      <c r="BS298" s="66">
        <f>-SUM(O.3!BS$244,O.3!BS$255)*(1+'S&amp;S'!$E$24)+SUM(O.3!BS$245,O.3!BS$256)*IF(O.3!$C$38="Depreciation",(1+'S&amp;S'!$E$24),1)-SUM(O.3!BS$246,O.3!BS$257)*(1+'S&amp;S'!$E$26)+BS$247*(1+'S&amp;S'!$E$28)</f>
        <v>0</v>
      </c>
      <c r="BT298" s="66">
        <f>-SUM(O.3!BT$244,O.3!BT$255)*(1+'S&amp;S'!$E$24)+SUM(O.3!BT$245,O.3!BT$256)*IF(O.3!$C$38="Depreciation",(1+'S&amp;S'!$E$24),1)-SUM(O.3!BT$246,O.3!BT$257)*(1+'S&amp;S'!$E$26)+BT$247*(1+'S&amp;S'!$E$28)</f>
        <v>0</v>
      </c>
      <c r="BU298" s="66">
        <f>-SUM(O.3!BU$244,O.3!BU$255)*(1+'S&amp;S'!$E$24)+SUM(O.3!BU$245,O.3!BU$256)*IF(O.3!$C$38="Depreciation",(1+'S&amp;S'!$E$24),1)-SUM(O.3!BU$246,O.3!BU$257)*(1+'S&amp;S'!$E$26)+BU$247*(1+'S&amp;S'!$E$28)</f>
        <v>0</v>
      </c>
      <c r="BV298" s="66">
        <f>-SUM(O.3!BV$244,O.3!BV$255)*(1+'S&amp;S'!$E$24)+SUM(O.3!BV$245,O.3!BV$256)*IF(O.3!$C$38="Depreciation",(1+'S&amp;S'!$E$24),1)-SUM(O.3!BV$246,O.3!BV$257)*(1+'S&amp;S'!$E$26)+BV$247*(1+'S&amp;S'!$E$28)</f>
        <v>0</v>
      </c>
      <c r="BW298" s="66">
        <f>-SUM(O.3!BW$244,O.3!BW$255)*(1+'S&amp;S'!$E$24)+SUM(O.3!BW$245,O.3!BW$256)*IF(O.3!$C$38="Depreciation",(1+'S&amp;S'!$E$24),1)-SUM(O.3!BW$246,O.3!BW$257)*(1+'S&amp;S'!$E$26)+BW$247*(1+'S&amp;S'!$E$28)</f>
        <v>0</v>
      </c>
      <c r="BX298" s="66">
        <f>-SUM(O.3!BX$244,O.3!BX$255)*(1+'S&amp;S'!$E$24)+SUM(O.3!BX$245,O.3!BX$256)*IF(O.3!$C$38="Depreciation",(1+'S&amp;S'!$E$24),1)-SUM(O.3!BX$246,O.3!BX$257)*(1+'S&amp;S'!$E$26)+BX$247*(1+'S&amp;S'!$E$28)</f>
        <v>0</v>
      </c>
      <c r="BY298" s="66">
        <f>-SUM(O.3!BY$244,O.3!BY$255)*(1+'S&amp;S'!$E$24)+SUM(O.3!BY$245,O.3!BY$256)*IF(O.3!$C$38="Depreciation",(1+'S&amp;S'!$E$24),1)-SUM(O.3!BY$246,O.3!BY$257)*(1+'S&amp;S'!$E$26)+BY$247*(1+'S&amp;S'!$E$28)</f>
        <v>0</v>
      </c>
      <c r="BZ298" s="66">
        <f>-SUM(O.3!BZ$244,O.3!BZ$255)*(1+'S&amp;S'!$E$24)+SUM(O.3!BZ$245,O.3!BZ$256)*IF(O.3!$C$38="Depreciation",(1+'S&amp;S'!$E$24),1)-SUM(O.3!BZ$246,O.3!BZ$257)*(1+'S&amp;S'!$E$26)+BZ$247*(1+'S&amp;S'!$E$28)</f>
        <v>0</v>
      </c>
      <c r="CA298" s="66">
        <f>-SUM(O.3!CA$244,O.3!CA$255)*(1+'S&amp;S'!$E$24)+SUM(O.3!CA$245,O.3!CA$256)*IF(O.3!$C$38="Depreciation",(1+'S&amp;S'!$E$24),1)-SUM(O.3!CA$246,O.3!CA$257)*(1+'S&amp;S'!$E$26)+CA$247*(1+'S&amp;S'!$E$28)</f>
        <v>0</v>
      </c>
      <c r="CB298" s="66">
        <f>-SUM(O.3!CB$244,O.3!CB$255)*(1+'S&amp;S'!$E$24)+SUM(O.3!CB$245,O.3!CB$256)*IF(O.3!$C$38="Depreciation",(1+'S&amp;S'!$E$24),1)-SUM(O.3!CB$246,O.3!CB$257)*(1+'S&amp;S'!$E$26)+CB$247*(1+'S&amp;S'!$E$28)</f>
        <v>0</v>
      </c>
      <c r="CC298" s="66">
        <f>-SUM(O.3!CC$244,O.3!CC$255)*(1+'S&amp;S'!$E$24)+SUM(O.3!CC$245,O.3!CC$256)*IF(O.3!$C$38="Depreciation",(1+'S&amp;S'!$E$24),1)-SUM(O.3!CC$246,O.3!CC$257)*(1+'S&amp;S'!$E$26)+CC$247*(1+'S&amp;S'!$E$28)</f>
        <v>0</v>
      </c>
      <c r="CD298" s="66">
        <f>-SUM(O.3!CD$244,O.3!CD$255)*(1+'S&amp;S'!$E$24)+SUM(O.3!CD$245,O.3!CD$256)*IF(O.3!$C$38="Depreciation",(1+'S&amp;S'!$E$24),1)-SUM(O.3!CD$246,O.3!CD$257)*(1+'S&amp;S'!$E$26)+CD$247*(1+'S&amp;S'!$E$28)</f>
        <v>0</v>
      </c>
      <c r="CE298" s="66">
        <f>-SUM(O.3!CE$244,O.3!CE$255)*(1+'S&amp;S'!$E$24)+SUM(O.3!CE$245,O.3!CE$256)*IF(O.3!$C$38="Depreciation",(1+'S&amp;S'!$E$24),1)-SUM(O.3!CE$246,O.3!CE$257)*(1+'S&amp;S'!$E$26)+CE$247*(1+'S&amp;S'!$E$28)</f>
        <v>0</v>
      </c>
      <c r="CF298" s="66">
        <f>-SUM(O.3!CF$244,O.3!CF$255)*(1+'S&amp;S'!$E$24)+SUM(O.3!CF$245,O.3!CF$256)*IF(O.3!$C$38="Depreciation",(1+'S&amp;S'!$E$24),1)-SUM(O.3!CF$246,O.3!CF$257)*(1+'S&amp;S'!$E$26)+CF$247*(1+'S&amp;S'!$E$28)</f>
        <v>0</v>
      </c>
      <c r="CG298" s="66">
        <f>-SUM(O.3!CG$244,O.3!CG$255)*(1+'S&amp;S'!$E$24)+SUM(O.3!CG$245,O.3!CG$256)*IF(O.3!$C$38="Depreciation",(1+'S&amp;S'!$E$24),1)-SUM(O.3!CG$246,O.3!CG$257)*(1+'S&amp;S'!$E$26)+CG$247*(1+'S&amp;S'!$E$28)</f>
        <v>0</v>
      </c>
      <c r="CH298" s="66">
        <f>-SUM(O.3!CH$244,O.3!CH$255)*(1+'S&amp;S'!$E$24)+SUM(O.3!CH$245,O.3!CH$256)*IF(O.3!$C$38="Depreciation",(1+'S&amp;S'!$E$24),1)-SUM(O.3!CH$246,O.3!CH$257)*(1+'S&amp;S'!$E$26)+CH$247*(1+'S&amp;S'!$E$28)</f>
        <v>0</v>
      </c>
      <c r="CI298" s="66">
        <f>-SUM(O.3!CI$244,O.3!CI$255)*(1+'S&amp;S'!$E$24)+SUM(O.3!CI$245,O.3!CI$256)*IF(O.3!$C$38="Depreciation",(1+'S&amp;S'!$E$24),1)-SUM(O.3!CI$246,O.3!CI$257)*(1+'S&amp;S'!$E$26)+CI$247*(1+'S&amp;S'!$E$28)</f>
        <v>0</v>
      </c>
      <c r="CJ298" s="66">
        <f>-SUM(O.3!CJ$244,O.3!CJ$255)*(1+'S&amp;S'!$E$24)+SUM(O.3!CJ$245,O.3!CJ$256)*IF(O.3!$C$38="Depreciation",(1+'S&amp;S'!$E$24),1)-SUM(O.3!CJ$246,O.3!CJ$257)*(1+'S&amp;S'!$E$26)+CJ$247*(1+'S&amp;S'!$E$28)</f>
        <v>0</v>
      </c>
      <c r="CK298" s="66">
        <f>-SUM(O.3!CK$244,O.3!CK$255)*(1+'S&amp;S'!$E$24)+SUM(O.3!CK$245,O.3!CK$256)*IF(O.3!$C$38="Depreciation",(1+'S&amp;S'!$E$24),1)-SUM(O.3!CK$246,O.3!CK$257)*(1+'S&amp;S'!$E$26)+CK$247*(1+'S&amp;S'!$E$28)</f>
        <v>0</v>
      </c>
      <c r="CL298" s="66">
        <f>-SUM(O.3!CL$244,O.3!CL$255)*(1+'S&amp;S'!$E$24)+SUM(O.3!CL$245,O.3!CL$256)*IF(O.3!$C$38="Depreciation",(1+'S&amp;S'!$E$24),1)-SUM(O.3!CL$246,O.3!CL$257)*(1+'S&amp;S'!$E$26)+CL$247*(1+'S&amp;S'!$E$28)</f>
        <v>0</v>
      </c>
      <c r="CM298" s="66">
        <f>-SUM(O.3!CM$244,O.3!CM$255)*(1+'S&amp;S'!$E$24)+SUM(O.3!CM$245,O.3!CM$256)*IF(O.3!$C$38="Depreciation",(1+'S&amp;S'!$E$24),1)-SUM(O.3!CM$246,O.3!CM$257)*(1+'S&amp;S'!$E$26)+CM$247*(1+'S&amp;S'!$E$28)</f>
        <v>0</v>
      </c>
      <c r="CN298" s="66">
        <f>-SUM(O.3!CN$244,O.3!CN$255)*(1+'S&amp;S'!$E$24)+SUM(O.3!CN$245,O.3!CN$256)*IF(O.3!$C$38="Depreciation",(1+'S&amp;S'!$E$24),1)-SUM(O.3!CN$246,O.3!CN$257)*(1+'S&amp;S'!$E$26)+CN$247*(1+'S&amp;S'!$E$28)</f>
        <v>0</v>
      </c>
      <c r="CO298" s="66">
        <f>-SUM(O.3!CO$244,O.3!CO$255)*(1+'S&amp;S'!$E$24)+SUM(O.3!CO$245,O.3!CO$256)*IF(O.3!$C$38="Depreciation",(1+'S&amp;S'!$E$24),1)-SUM(O.3!CO$246,O.3!CO$257)*(1+'S&amp;S'!$E$26)+CO$247*(1+'S&amp;S'!$E$28)</f>
        <v>0</v>
      </c>
      <c r="CP298" s="66">
        <f>-SUM(O.3!CP$244,O.3!CP$255)*(1+'S&amp;S'!$E$24)+SUM(O.3!CP$245,O.3!CP$256)*IF(O.3!$C$38="Depreciation",(1+'S&amp;S'!$E$24),1)-SUM(O.3!CP$246,O.3!CP$257)*(1+'S&amp;S'!$E$26)+CP$247*(1+'S&amp;S'!$E$28)</f>
        <v>0</v>
      </c>
      <c r="CQ298" s="66">
        <f>-SUM(O.3!CQ$244,O.3!CQ$255)*(1+'S&amp;S'!$E$24)+SUM(O.3!CQ$245,O.3!CQ$256)*IF(O.3!$C$38="Depreciation",(1+'S&amp;S'!$E$24),1)-SUM(O.3!CQ$246,O.3!CQ$257)*(1+'S&amp;S'!$E$26)+CQ$247*(1+'S&amp;S'!$E$28)</f>
        <v>0</v>
      </c>
      <c r="CR298" s="66">
        <f>-SUM(O.3!CR$244,O.3!CR$255)*(1+'S&amp;S'!$E$24)+SUM(O.3!CR$245,O.3!CR$256)*IF(O.3!$C$38="Depreciation",(1+'S&amp;S'!$E$24),1)-SUM(O.3!CR$246,O.3!CR$257)*(1+'S&amp;S'!$E$26)+CR$247*(1+'S&amp;S'!$E$28)</f>
        <v>0</v>
      </c>
      <c r="CS298" s="66">
        <f>-SUM(O.3!CS$244,O.3!CS$255)*(1+'S&amp;S'!$E$24)+SUM(O.3!CS$245,O.3!CS$256)*IF(O.3!$C$38="Depreciation",(1+'S&amp;S'!$E$24),1)-SUM(O.3!CS$246,O.3!CS$257)*(1+'S&amp;S'!$E$26)+CS$247*(1+'S&amp;S'!$E$28)</f>
        <v>0</v>
      </c>
    </row>
    <row r="299" spans="3:97" hidden="1" x14ac:dyDescent="0.35">
      <c r="C299" s="94" t="s">
        <v>161</v>
      </c>
      <c r="E299" s="505">
        <f>G299+NPV(G.Asm!$F$76,H299:INDEX(H299:CS299,RP))</f>
        <v>0</v>
      </c>
      <c r="F299" s="505">
        <f>SUMIF($G$4:$CS$4,"&lt;="&amp;RP,G299:CS299)</f>
        <v>0</v>
      </c>
      <c r="G299" s="66">
        <f>-SUM(O.3!G$244,O.3!G$255)*(1+'S&amp;S'!$G$24)+SUM(O.3!G$245,O.3!G$256)*IF(O.3!$C$38="Depreciation",(1+'S&amp;S'!$G$24),1)-SUM(O.3!G$246,O.3!G$257)*(1+'S&amp;S'!$G$26)+G$247*(1+'S&amp;S'!$G$28)</f>
        <v>0</v>
      </c>
      <c r="H299" s="66">
        <f>-SUM(O.3!H$244,O.3!H$255)*(1+'S&amp;S'!$G$24)+SUM(O.3!H$245,O.3!H$256)*IF(O.3!$C$38="Depreciation",(1+'S&amp;S'!$G$24),1)-SUM(O.3!H$246,O.3!H$257)*(1+'S&amp;S'!$G$26)+H$247*(1+'S&amp;S'!$G$28)</f>
        <v>0</v>
      </c>
      <c r="I299" s="66">
        <f>-SUM(O.3!I$244,O.3!I$255)*(1+'S&amp;S'!$G$24)+SUM(O.3!I$245,O.3!I$256)*IF(O.3!$C$38="Depreciation",(1+'S&amp;S'!$G$24),1)-SUM(O.3!I$246,O.3!I$257)*(1+'S&amp;S'!$G$26)+I$247*(1+'S&amp;S'!$G$28)</f>
        <v>0</v>
      </c>
      <c r="J299" s="66">
        <f>-SUM(O.3!J$244,O.3!J$255)*(1+'S&amp;S'!$G$24)+SUM(O.3!J$245,O.3!J$256)*IF(O.3!$C$38="Depreciation",(1+'S&amp;S'!$G$24),1)-SUM(O.3!J$246,O.3!J$257)*(1+'S&amp;S'!$G$26)+J$247*(1+'S&amp;S'!$G$28)</f>
        <v>0</v>
      </c>
      <c r="K299" s="66">
        <f>-SUM(O.3!K$244,O.3!K$255)*(1+'S&amp;S'!$G$24)+SUM(O.3!K$245,O.3!K$256)*IF(O.3!$C$38="Depreciation",(1+'S&amp;S'!$G$24),1)-SUM(O.3!K$246,O.3!K$257)*(1+'S&amp;S'!$G$26)+K$247*(1+'S&amp;S'!$G$28)</f>
        <v>0</v>
      </c>
      <c r="L299" s="66">
        <f>-SUM(O.3!L$244,O.3!L$255)*(1+'S&amp;S'!$G$24)+SUM(O.3!L$245,O.3!L$256)*IF(O.3!$C$38="Depreciation",(1+'S&amp;S'!$G$24),1)-SUM(O.3!L$246,O.3!L$257)*(1+'S&amp;S'!$G$26)+L$247*(1+'S&amp;S'!$G$28)</f>
        <v>0</v>
      </c>
      <c r="M299" s="66">
        <f>-SUM(O.3!M$244,O.3!M$255)*(1+'S&amp;S'!$G$24)+SUM(O.3!M$245,O.3!M$256)*IF(O.3!$C$38="Depreciation",(1+'S&amp;S'!$G$24),1)-SUM(O.3!M$246,O.3!M$257)*(1+'S&amp;S'!$G$26)+M$247*(1+'S&amp;S'!$G$28)</f>
        <v>0</v>
      </c>
      <c r="N299" s="66">
        <f>-SUM(O.3!N$244,O.3!N$255)*(1+'S&amp;S'!$G$24)+SUM(O.3!N$245,O.3!N$256)*IF(O.3!$C$38="Depreciation",(1+'S&amp;S'!$G$24),1)-SUM(O.3!N$246,O.3!N$257)*(1+'S&amp;S'!$G$26)+N$247*(1+'S&amp;S'!$G$28)</f>
        <v>0</v>
      </c>
      <c r="O299" s="66">
        <f>-SUM(O.3!O$244,O.3!O$255)*(1+'S&amp;S'!$G$24)+SUM(O.3!O$245,O.3!O$256)*IF(O.3!$C$38="Depreciation",(1+'S&amp;S'!$G$24),1)-SUM(O.3!O$246,O.3!O$257)*(1+'S&amp;S'!$G$26)+O$247*(1+'S&amp;S'!$G$28)</f>
        <v>0</v>
      </c>
      <c r="P299" s="66">
        <f>-SUM(O.3!P$244,O.3!P$255)*(1+'S&amp;S'!$G$24)+SUM(O.3!P$245,O.3!P$256)*IF(O.3!$C$38="Depreciation",(1+'S&amp;S'!$G$24),1)-SUM(O.3!P$246,O.3!P$257)*(1+'S&amp;S'!$G$26)+P$247*(1+'S&amp;S'!$G$28)</f>
        <v>0</v>
      </c>
      <c r="Q299" s="66">
        <f>-SUM(O.3!Q$244,O.3!Q$255)*(1+'S&amp;S'!$G$24)+SUM(O.3!Q$245,O.3!Q$256)*IF(O.3!$C$38="Depreciation",(1+'S&amp;S'!$G$24),1)-SUM(O.3!Q$246,O.3!Q$257)*(1+'S&amp;S'!$G$26)+Q$247*(1+'S&amp;S'!$G$28)</f>
        <v>0</v>
      </c>
      <c r="R299" s="66">
        <f>-SUM(O.3!R$244,O.3!R$255)*(1+'S&amp;S'!$G$24)+SUM(O.3!R$245,O.3!R$256)*IF(O.3!$C$38="Depreciation",(1+'S&amp;S'!$G$24),1)-SUM(O.3!R$246,O.3!R$257)*(1+'S&amp;S'!$G$26)+R$247*(1+'S&amp;S'!$G$28)</f>
        <v>0</v>
      </c>
      <c r="S299" s="66">
        <f>-SUM(O.3!S$244,O.3!S$255)*(1+'S&amp;S'!$G$24)+SUM(O.3!S$245,O.3!S$256)*IF(O.3!$C$38="Depreciation",(1+'S&amp;S'!$G$24),1)-SUM(O.3!S$246,O.3!S$257)*(1+'S&amp;S'!$G$26)+S$247*(1+'S&amp;S'!$G$28)</f>
        <v>0</v>
      </c>
      <c r="T299" s="66">
        <f>-SUM(O.3!T$244,O.3!T$255)*(1+'S&amp;S'!$G$24)+SUM(O.3!T$245,O.3!T$256)*IF(O.3!$C$38="Depreciation",(1+'S&amp;S'!$G$24),1)-SUM(O.3!T$246,O.3!T$257)*(1+'S&amp;S'!$G$26)+T$247*(1+'S&amp;S'!$G$28)</f>
        <v>0</v>
      </c>
      <c r="U299" s="66">
        <f>-SUM(O.3!U$244,O.3!U$255)*(1+'S&amp;S'!$G$24)+SUM(O.3!U$245,O.3!U$256)*IF(O.3!$C$38="Depreciation",(1+'S&amp;S'!$G$24),1)-SUM(O.3!U$246,O.3!U$257)*(1+'S&amp;S'!$G$26)+U$247*(1+'S&amp;S'!$G$28)</f>
        <v>0</v>
      </c>
      <c r="V299" s="66">
        <f>-SUM(O.3!V$244,O.3!V$255)*(1+'S&amp;S'!$G$24)+SUM(O.3!V$245,O.3!V$256)*IF(O.3!$C$38="Depreciation",(1+'S&amp;S'!$G$24),1)-SUM(O.3!V$246,O.3!V$257)*(1+'S&amp;S'!$G$26)+V$247*(1+'S&amp;S'!$G$28)</f>
        <v>0</v>
      </c>
      <c r="W299" s="66">
        <f>-SUM(O.3!W$244,O.3!W$255)*(1+'S&amp;S'!$G$24)+SUM(O.3!W$245,O.3!W$256)*IF(O.3!$C$38="Depreciation",(1+'S&amp;S'!$G$24),1)-SUM(O.3!W$246,O.3!W$257)*(1+'S&amp;S'!$G$26)+W$247*(1+'S&amp;S'!$G$28)</f>
        <v>0</v>
      </c>
      <c r="X299" s="66">
        <f>-SUM(O.3!X$244,O.3!X$255)*(1+'S&amp;S'!$G$24)+SUM(O.3!X$245,O.3!X$256)*IF(O.3!$C$38="Depreciation",(1+'S&amp;S'!$G$24),1)-SUM(O.3!X$246,O.3!X$257)*(1+'S&amp;S'!$G$26)+X$247*(1+'S&amp;S'!$G$28)</f>
        <v>0</v>
      </c>
      <c r="Y299" s="66">
        <f>-SUM(O.3!Y$244,O.3!Y$255)*(1+'S&amp;S'!$G$24)+SUM(O.3!Y$245,O.3!Y$256)*IF(O.3!$C$38="Depreciation",(1+'S&amp;S'!$G$24),1)-SUM(O.3!Y$246,O.3!Y$257)*(1+'S&amp;S'!$G$26)+Y$247*(1+'S&amp;S'!$G$28)</f>
        <v>0</v>
      </c>
      <c r="Z299" s="66">
        <f>-SUM(O.3!Z$244,O.3!Z$255)*(1+'S&amp;S'!$G$24)+SUM(O.3!Z$245,O.3!Z$256)*IF(O.3!$C$38="Depreciation",(1+'S&amp;S'!$G$24),1)-SUM(O.3!Z$246,O.3!Z$257)*(1+'S&amp;S'!$G$26)+Z$247*(1+'S&amp;S'!$G$28)</f>
        <v>0</v>
      </c>
      <c r="AA299" s="66">
        <f>-SUM(O.3!AA$244,O.3!AA$255)*(1+'S&amp;S'!$G$24)+SUM(O.3!AA$245,O.3!AA$256)*IF(O.3!$C$38="Depreciation",(1+'S&amp;S'!$G$24),1)-SUM(O.3!AA$246,O.3!AA$257)*(1+'S&amp;S'!$G$26)+AA$247*(1+'S&amp;S'!$G$28)</f>
        <v>0</v>
      </c>
      <c r="AB299" s="66">
        <f>-SUM(O.3!AB$244,O.3!AB$255)*(1+'S&amp;S'!$G$24)+SUM(O.3!AB$245,O.3!AB$256)*IF(O.3!$C$38="Depreciation",(1+'S&amp;S'!$G$24),1)-SUM(O.3!AB$246,O.3!AB$257)*(1+'S&amp;S'!$G$26)+AB$247*(1+'S&amp;S'!$G$28)</f>
        <v>0</v>
      </c>
      <c r="AC299" s="66">
        <f>-SUM(O.3!AC$244,O.3!AC$255)*(1+'S&amp;S'!$G$24)+SUM(O.3!AC$245,O.3!AC$256)*IF(O.3!$C$38="Depreciation",(1+'S&amp;S'!$G$24),1)-SUM(O.3!AC$246,O.3!AC$257)*(1+'S&amp;S'!$G$26)+AC$247*(1+'S&amp;S'!$G$28)</f>
        <v>0</v>
      </c>
      <c r="AD299" s="66">
        <f>-SUM(O.3!AD$244,O.3!AD$255)*(1+'S&amp;S'!$G$24)+SUM(O.3!AD$245,O.3!AD$256)*IF(O.3!$C$38="Depreciation",(1+'S&amp;S'!$G$24),1)-SUM(O.3!AD$246,O.3!AD$257)*(1+'S&amp;S'!$G$26)+AD$247*(1+'S&amp;S'!$G$28)</f>
        <v>0</v>
      </c>
      <c r="AE299" s="66">
        <f>-SUM(O.3!AE$244,O.3!AE$255)*(1+'S&amp;S'!$G$24)+SUM(O.3!AE$245,O.3!AE$256)*IF(O.3!$C$38="Depreciation",(1+'S&amp;S'!$G$24),1)-SUM(O.3!AE$246,O.3!AE$257)*(1+'S&amp;S'!$G$26)+AE$247*(1+'S&amp;S'!$G$28)</f>
        <v>0</v>
      </c>
      <c r="AF299" s="66">
        <f>-SUM(O.3!AF$244,O.3!AF$255)*(1+'S&amp;S'!$G$24)+SUM(O.3!AF$245,O.3!AF$256)*IF(O.3!$C$38="Depreciation",(1+'S&amp;S'!$G$24),1)-SUM(O.3!AF$246,O.3!AF$257)*(1+'S&amp;S'!$G$26)+AF$247*(1+'S&amp;S'!$G$28)</f>
        <v>0</v>
      </c>
      <c r="AG299" s="66">
        <f>-SUM(O.3!AG$244,O.3!AG$255)*(1+'S&amp;S'!$G$24)+SUM(O.3!AG$245,O.3!AG$256)*IF(O.3!$C$38="Depreciation",(1+'S&amp;S'!$G$24),1)-SUM(O.3!AG$246,O.3!AG$257)*(1+'S&amp;S'!$G$26)+AG$247*(1+'S&amp;S'!$G$28)</f>
        <v>0</v>
      </c>
      <c r="AH299" s="66">
        <f>-SUM(O.3!AH$244,O.3!AH$255)*(1+'S&amp;S'!$G$24)+SUM(O.3!AH$245,O.3!AH$256)*IF(O.3!$C$38="Depreciation",(1+'S&amp;S'!$G$24),1)-SUM(O.3!AH$246,O.3!AH$257)*(1+'S&amp;S'!$G$26)+AH$247*(1+'S&amp;S'!$G$28)</f>
        <v>0</v>
      </c>
      <c r="AI299" s="66">
        <f>-SUM(O.3!AI$244,O.3!AI$255)*(1+'S&amp;S'!$G$24)+SUM(O.3!AI$245,O.3!AI$256)*IF(O.3!$C$38="Depreciation",(1+'S&amp;S'!$G$24),1)-SUM(O.3!AI$246,O.3!AI$257)*(1+'S&amp;S'!$G$26)+AI$247*(1+'S&amp;S'!$G$28)</f>
        <v>0</v>
      </c>
      <c r="AJ299" s="66">
        <f>-SUM(O.3!AJ$244,O.3!AJ$255)*(1+'S&amp;S'!$G$24)+SUM(O.3!AJ$245,O.3!AJ$256)*IF(O.3!$C$38="Depreciation",(1+'S&amp;S'!$G$24),1)-SUM(O.3!AJ$246,O.3!AJ$257)*(1+'S&amp;S'!$G$26)+AJ$247*(1+'S&amp;S'!$G$28)</f>
        <v>0</v>
      </c>
      <c r="AK299" s="66">
        <f>-SUM(O.3!AK$244,O.3!AK$255)*(1+'S&amp;S'!$G$24)+SUM(O.3!AK$245,O.3!AK$256)*IF(O.3!$C$38="Depreciation",(1+'S&amp;S'!$G$24),1)-SUM(O.3!AK$246,O.3!AK$257)*(1+'S&amp;S'!$G$26)+AK$247*(1+'S&amp;S'!$G$28)</f>
        <v>0</v>
      </c>
      <c r="AL299" s="66">
        <f>-SUM(O.3!AL$244,O.3!AL$255)*(1+'S&amp;S'!$G$24)+SUM(O.3!AL$245,O.3!AL$256)*IF(O.3!$C$38="Depreciation",(1+'S&amp;S'!$G$24),1)-SUM(O.3!AL$246,O.3!AL$257)*(1+'S&amp;S'!$G$26)+AL$247*(1+'S&amp;S'!$G$28)</f>
        <v>0</v>
      </c>
      <c r="AM299" s="66">
        <f>-SUM(O.3!AM$244,O.3!AM$255)*(1+'S&amp;S'!$G$24)+SUM(O.3!AM$245,O.3!AM$256)*IF(O.3!$C$38="Depreciation",(1+'S&amp;S'!$G$24),1)-SUM(O.3!AM$246,O.3!AM$257)*(1+'S&amp;S'!$G$26)+AM$247*(1+'S&amp;S'!$G$28)</f>
        <v>0</v>
      </c>
      <c r="AN299" s="66">
        <f>-SUM(O.3!AN$244,O.3!AN$255)*(1+'S&amp;S'!$G$24)+SUM(O.3!AN$245,O.3!AN$256)*IF(O.3!$C$38="Depreciation",(1+'S&amp;S'!$G$24),1)-SUM(O.3!AN$246,O.3!AN$257)*(1+'S&amp;S'!$G$26)+AN$247*(1+'S&amp;S'!$G$28)</f>
        <v>0</v>
      </c>
      <c r="AO299" s="66">
        <f>-SUM(O.3!AO$244,O.3!AO$255)*(1+'S&amp;S'!$G$24)+SUM(O.3!AO$245,O.3!AO$256)*IF(O.3!$C$38="Depreciation",(1+'S&amp;S'!$G$24),1)-SUM(O.3!AO$246,O.3!AO$257)*(1+'S&amp;S'!$G$26)+AO$247*(1+'S&amp;S'!$G$28)</f>
        <v>0</v>
      </c>
      <c r="AP299" s="66">
        <f>-SUM(O.3!AP$244,O.3!AP$255)*(1+'S&amp;S'!$G$24)+SUM(O.3!AP$245,O.3!AP$256)*IF(O.3!$C$38="Depreciation",(1+'S&amp;S'!$G$24),1)-SUM(O.3!AP$246,O.3!AP$257)*(1+'S&amp;S'!$G$26)+AP$247*(1+'S&amp;S'!$G$28)</f>
        <v>0</v>
      </c>
      <c r="AQ299" s="66">
        <f>-SUM(O.3!AQ$244,O.3!AQ$255)*(1+'S&amp;S'!$G$24)+SUM(O.3!AQ$245,O.3!AQ$256)*IF(O.3!$C$38="Depreciation",(1+'S&amp;S'!$G$24),1)-SUM(O.3!AQ$246,O.3!AQ$257)*(1+'S&amp;S'!$G$26)+AQ$247*(1+'S&amp;S'!$G$28)</f>
        <v>0</v>
      </c>
      <c r="AR299" s="66">
        <f>-SUM(O.3!AR$244,O.3!AR$255)*(1+'S&amp;S'!$G$24)+SUM(O.3!AR$245,O.3!AR$256)*IF(O.3!$C$38="Depreciation",(1+'S&amp;S'!$G$24),1)-SUM(O.3!AR$246,O.3!AR$257)*(1+'S&amp;S'!$G$26)+AR$247*(1+'S&amp;S'!$G$28)</f>
        <v>0</v>
      </c>
      <c r="AS299" s="66">
        <f>-SUM(O.3!AS$244,O.3!AS$255)*(1+'S&amp;S'!$G$24)+SUM(O.3!AS$245,O.3!AS$256)*IF(O.3!$C$38="Depreciation",(1+'S&amp;S'!$G$24),1)-SUM(O.3!AS$246,O.3!AS$257)*(1+'S&amp;S'!$G$26)+AS$247*(1+'S&amp;S'!$G$28)</f>
        <v>0</v>
      </c>
      <c r="AT299" s="66">
        <f>-SUM(O.3!AT$244,O.3!AT$255)*(1+'S&amp;S'!$G$24)+SUM(O.3!AT$245,O.3!AT$256)*IF(O.3!$C$38="Depreciation",(1+'S&amp;S'!$G$24),1)-SUM(O.3!AT$246,O.3!AT$257)*(1+'S&amp;S'!$G$26)+AT$247*(1+'S&amp;S'!$G$28)</f>
        <v>0</v>
      </c>
      <c r="AU299" s="66">
        <f>-SUM(O.3!AU$244,O.3!AU$255)*(1+'S&amp;S'!$G$24)+SUM(O.3!AU$245,O.3!AU$256)*IF(O.3!$C$38="Depreciation",(1+'S&amp;S'!$G$24),1)-SUM(O.3!AU$246,O.3!AU$257)*(1+'S&amp;S'!$G$26)+AU$247*(1+'S&amp;S'!$G$28)</f>
        <v>0</v>
      </c>
      <c r="AV299" s="66">
        <f>-SUM(O.3!AV$244,O.3!AV$255)*(1+'S&amp;S'!$G$24)+SUM(O.3!AV$245,O.3!AV$256)*IF(O.3!$C$38="Depreciation",(1+'S&amp;S'!$G$24),1)-SUM(O.3!AV$246,O.3!AV$257)*(1+'S&amp;S'!$G$26)+AV$247*(1+'S&amp;S'!$G$28)</f>
        <v>0</v>
      </c>
      <c r="AW299" s="66">
        <f>-SUM(O.3!AW$244,O.3!AW$255)*(1+'S&amp;S'!$G$24)+SUM(O.3!AW$245,O.3!AW$256)*IF(O.3!$C$38="Depreciation",(1+'S&amp;S'!$G$24),1)-SUM(O.3!AW$246,O.3!AW$257)*(1+'S&amp;S'!$G$26)+AW$247*(1+'S&amp;S'!$G$28)</f>
        <v>0</v>
      </c>
      <c r="AX299" s="66">
        <f>-SUM(O.3!AX$244,O.3!AX$255)*(1+'S&amp;S'!$G$24)+SUM(O.3!AX$245,O.3!AX$256)*IF(O.3!$C$38="Depreciation",(1+'S&amp;S'!$G$24),1)-SUM(O.3!AX$246,O.3!AX$257)*(1+'S&amp;S'!$G$26)+AX$247*(1+'S&amp;S'!$G$28)</f>
        <v>0</v>
      </c>
      <c r="AY299" s="66">
        <f>-SUM(O.3!AY$244,O.3!AY$255)*(1+'S&amp;S'!$G$24)+SUM(O.3!AY$245,O.3!AY$256)*IF(O.3!$C$38="Depreciation",(1+'S&amp;S'!$G$24),1)-SUM(O.3!AY$246,O.3!AY$257)*(1+'S&amp;S'!$G$26)+AY$247*(1+'S&amp;S'!$G$28)</f>
        <v>0</v>
      </c>
      <c r="AZ299" s="66">
        <f>-SUM(O.3!AZ$244,O.3!AZ$255)*(1+'S&amp;S'!$G$24)+SUM(O.3!AZ$245,O.3!AZ$256)*IF(O.3!$C$38="Depreciation",(1+'S&amp;S'!$G$24),1)-SUM(O.3!AZ$246,O.3!AZ$257)*(1+'S&amp;S'!$G$26)+AZ$247*(1+'S&amp;S'!$G$28)</f>
        <v>0</v>
      </c>
      <c r="BA299" s="66">
        <f>-SUM(O.3!BA$244,O.3!BA$255)*(1+'S&amp;S'!$G$24)+SUM(O.3!BA$245,O.3!BA$256)*IF(O.3!$C$38="Depreciation",(1+'S&amp;S'!$G$24),1)-SUM(O.3!BA$246,O.3!BA$257)*(1+'S&amp;S'!$G$26)+BA$247*(1+'S&amp;S'!$G$28)</f>
        <v>0</v>
      </c>
      <c r="BB299" s="66">
        <f>-SUM(O.3!BB$244,O.3!BB$255)*(1+'S&amp;S'!$G$24)+SUM(O.3!BB$245,O.3!BB$256)*IF(O.3!$C$38="Depreciation",(1+'S&amp;S'!$G$24),1)-SUM(O.3!BB$246,O.3!BB$257)*(1+'S&amp;S'!$G$26)+BB$247*(1+'S&amp;S'!$G$28)</f>
        <v>0</v>
      </c>
      <c r="BC299" s="66">
        <f>-SUM(O.3!BC$244,O.3!BC$255)*(1+'S&amp;S'!$G$24)+SUM(O.3!BC$245,O.3!BC$256)*IF(O.3!$C$38="Depreciation",(1+'S&amp;S'!$G$24),1)-SUM(O.3!BC$246,O.3!BC$257)*(1+'S&amp;S'!$G$26)+BC$247*(1+'S&amp;S'!$G$28)</f>
        <v>0</v>
      </c>
      <c r="BD299" s="66">
        <f>-SUM(O.3!BD$244,O.3!BD$255)*(1+'S&amp;S'!$G$24)+SUM(O.3!BD$245,O.3!BD$256)*IF(O.3!$C$38="Depreciation",(1+'S&amp;S'!$G$24),1)-SUM(O.3!BD$246,O.3!BD$257)*(1+'S&amp;S'!$G$26)+BD$247*(1+'S&amp;S'!$G$28)</f>
        <v>0</v>
      </c>
      <c r="BE299" s="66">
        <f>-SUM(O.3!BE$244,O.3!BE$255)*(1+'S&amp;S'!$G$24)+SUM(O.3!BE$245,O.3!BE$256)*IF(O.3!$C$38="Depreciation",(1+'S&amp;S'!$G$24),1)-SUM(O.3!BE$246,O.3!BE$257)*(1+'S&amp;S'!$G$26)+BE$247*(1+'S&amp;S'!$G$28)</f>
        <v>0</v>
      </c>
      <c r="BF299" s="66">
        <f>-SUM(O.3!BF$244,O.3!BF$255)*(1+'S&amp;S'!$G$24)+SUM(O.3!BF$245,O.3!BF$256)*IF(O.3!$C$38="Depreciation",(1+'S&amp;S'!$G$24),1)-SUM(O.3!BF$246,O.3!BF$257)*(1+'S&amp;S'!$G$26)+BF$247*(1+'S&amp;S'!$G$28)</f>
        <v>0</v>
      </c>
      <c r="BG299" s="66">
        <f>-SUM(O.3!BG$244,O.3!BG$255)*(1+'S&amp;S'!$G$24)+SUM(O.3!BG$245,O.3!BG$256)*IF(O.3!$C$38="Depreciation",(1+'S&amp;S'!$G$24),1)-SUM(O.3!BG$246,O.3!BG$257)*(1+'S&amp;S'!$G$26)+BG$247*(1+'S&amp;S'!$G$28)</f>
        <v>0</v>
      </c>
      <c r="BH299" s="66">
        <f>-SUM(O.3!BH$244,O.3!BH$255)*(1+'S&amp;S'!$G$24)+SUM(O.3!BH$245,O.3!BH$256)*IF(O.3!$C$38="Depreciation",(1+'S&amp;S'!$G$24),1)-SUM(O.3!BH$246,O.3!BH$257)*(1+'S&amp;S'!$G$26)+BH$247*(1+'S&amp;S'!$G$28)</f>
        <v>0</v>
      </c>
      <c r="BI299" s="66">
        <f>-SUM(O.3!BI$244,O.3!BI$255)*(1+'S&amp;S'!$G$24)+SUM(O.3!BI$245,O.3!BI$256)*IF(O.3!$C$38="Depreciation",(1+'S&amp;S'!$G$24),1)-SUM(O.3!BI$246,O.3!BI$257)*(1+'S&amp;S'!$G$26)+BI$247*(1+'S&amp;S'!$G$28)</f>
        <v>0</v>
      </c>
      <c r="BJ299" s="66">
        <f>-SUM(O.3!BJ$244,O.3!BJ$255)*(1+'S&amp;S'!$G$24)+SUM(O.3!BJ$245,O.3!BJ$256)*IF(O.3!$C$38="Depreciation",(1+'S&amp;S'!$G$24),1)-SUM(O.3!BJ$246,O.3!BJ$257)*(1+'S&amp;S'!$G$26)+BJ$247*(1+'S&amp;S'!$G$28)</f>
        <v>0</v>
      </c>
      <c r="BK299" s="66">
        <f>-SUM(O.3!BK$244,O.3!BK$255)*(1+'S&amp;S'!$G$24)+SUM(O.3!BK$245,O.3!BK$256)*IF(O.3!$C$38="Depreciation",(1+'S&amp;S'!$G$24),1)-SUM(O.3!BK$246,O.3!BK$257)*(1+'S&amp;S'!$G$26)+BK$247*(1+'S&amp;S'!$G$28)</f>
        <v>0</v>
      </c>
      <c r="BL299" s="66">
        <f>-SUM(O.3!BL$244,O.3!BL$255)*(1+'S&amp;S'!$G$24)+SUM(O.3!BL$245,O.3!BL$256)*IF(O.3!$C$38="Depreciation",(1+'S&amp;S'!$G$24),1)-SUM(O.3!BL$246,O.3!BL$257)*(1+'S&amp;S'!$G$26)+BL$247*(1+'S&amp;S'!$G$28)</f>
        <v>0</v>
      </c>
      <c r="BM299" s="66">
        <f>-SUM(O.3!BM$244,O.3!BM$255)*(1+'S&amp;S'!$G$24)+SUM(O.3!BM$245,O.3!BM$256)*IF(O.3!$C$38="Depreciation",(1+'S&amp;S'!$G$24),1)-SUM(O.3!BM$246,O.3!BM$257)*(1+'S&amp;S'!$G$26)+BM$247*(1+'S&amp;S'!$G$28)</f>
        <v>0</v>
      </c>
      <c r="BN299" s="66">
        <f>-SUM(O.3!BN$244,O.3!BN$255)*(1+'S&amp;S'!$G$24)+SUM(O.3!BN$245,O.3!BN$256)*IF(O.3!$C$38="Depreciation",(1+'S&amp;S'!$G$24),1)-SUM(O.3!BN$246,O.3!BN$257)*(1+'S&amp;S'!$G$26)+BN$247*(1+'S&amp;S'!$G$28)</f>
        <v>0</v>
      </c>
      <c r="BO299" s="66">
        <f>-SUM(O.3!BO$244,O.3!BO$255)*(1+'S&amp;S'!$G$24)+SUM(O.3!BO$245,O.3!BO$256)*IF(O.3!$C$38="Depreciation",(1+'S&amp;S'!$G$24),1)-SUM(O.3!BO$246,O.3!BO$257)*(1+'S&amp;S'!$G$26)+BO$247*(1+'S&amp;S'!$G$28)</f>
        <v>0</v>
      </c>
      <c r="BP299" s="66">
        <f>-SUM(O.3!BP$244,O.3!BP$255)*(1+'S&amp;S'!$G$24)+SUM(O.3!BP$245,O.3!BP$256)*IF(O.3!$C$38="Depreciation",(1+'S&amp;S'!$G$24),1)-SUM(O.3!BP$246,O.3!BP$257)*(1+'S&amp;S'!$G$26)+BP$247*(1+'S&amp;S'!$G$28)</f>
        <v>0</v>
      </c>
      <c r="BQ299" s="66">
        <f>-SUM(O.3!BQ$244,O.3!BQ$255)*(1+'S&amp;S'!$G$24)+SUM(O.3!BQ$245,O.3!BQ$256)*IF(O.3!$C$38="Depreciation",(1+'S&amp;S'!$G$24),1)-SUM(O.3!BQ$246,O.3!BQ$257)*(1+'S&amp;S'!$G$26)+BQ$247*(1+'S&amp;S'!$G$28)</f>
        <v>0</v>
      </c>
      <c r="BR299" s="66">
        <f>-SUM(O.3!BR$244,O.3!BR$255)*(1+'S&amp;S'!$G$24)+SUM(O.3!BR$245,O.3!BR$256)*IF(O.3!$C$38="Depreciation",(1+'S&amp;S'!$G$24),1)-SUM(O.3!BR$246,O.3!BR$257)*(1+'S&amp;S'!$G$26)+BR$247*(1+'S&amp;S'!$G$28)</f>
        <v>0</v>
      </c>
      <c r="BS299" s="66">
        <f>-SUM(O.3!BS$244,O.3!BS$255)*(1+'S&amp;S'!$G$24)+SUM(O.3!BS$245,O.3!BS$256)*IF(O.3!$C$38="Depreciation",(1+'S&amp;S'!$G$24),1)-SUM(O.3!BS$246,O.3!BS$257)*(1+'S&amp;S'!$G$26)+BS$247*(1+'S&amp;S'!$G$28)</f>
        <v>0</v>
      </c>
      <c r="BT299" s="66">
        <f>-SUM(O.3!BT$244,O.3!BT$255)*(1+'S&amp;S'!$G$24)+SUM(O.3!BT$245,O.3!BT$256)*IF(O.3!$C$38="Depreciation",(1+'S&amp;S'!$G$24),1)-SUM(O.3!BT$246,O.3!BT$257)*(1+'S&amp;S'!$G$26)+BT$247*(1+'S&amp;S'!$G$28)</f>
        <v>0</v>
      </c>
      <c r="BU299" s="66">
        <f>-SUM(O.3!BU$244,O.3!BU$255)*(1+'S&amp;S'!$G$24)+SUM(O.3!BU$245,O.3!BU$256)*IF(O.3!$C$38="Depreciation",(1+'S&amp;S'!$G$24),1)-SUM(O.3!BU$246,O.3!BU$257)*(1+'S&amp;S'!$G$26)+BU$247*(1+'S&amp;S'!$G$28)</f>
        <v>0</v>
      </c>
      <c r="BV299" s="66">
        <f>-SUM(O.3!BV$244,O.3!BV$255)*(1+'S&amp;S'!$G$24)+SUM(O.3!BV$245,O.3!BV$256)*IF(O.3!$C$38="Depreciation",(1+'S&amp;S'!$G$24),1)-SUM(O.3!BV$246,O.3!BV$257)*(1+'S&amp;S'!$G$26)+BV$247*(1+'S&amp;S'!$G$28)</f>
        <v>0</v>
      </c>
      <c r="BW299" s="66">
        <f>-SUM(O.3!BW$244,O.3!BW$255)*(1+'S&amp;S'!$G$24)+SUM(O.3!BW$245,O.3!BW$256)*IF(O.3!$C$38="Depreciation",(1+'S&amp;S'!$G$24),1)-SUM(O.3!BW$246,O.3!BW$257)*(1+'S&amp;S'!$G$26)+BW$247*(1+'S&amp;S'!$G$28)</f>
        <v>0</v>
      </c>
      <c r="BX299" s="66">
        <f>-SUM(O.3!BX$244,O.3!BX$255)*(1+'S&amp;S'!$G$24)+SUM(O.3!BX$245,O.3!BX$256)*IF(O.3!$C$38="Depreciation",(1+'S&amp;S'!$G$24),1)-SUM(O.3!BX$246,O.3!BX$257)*(1+'S&amp;S'!$G$26)+BX$247*(1+'S&amp;S'!$G$28)</f>
        <v>0</v>
      </c>
      <c r="BY299" s="66">
        <f>-SUM(O.3!BY$244,O.3!BY$255)*(1+'S&amp;S'!$G$24)+SUM(O.3!BY$245,O.3!BY$256)*IF(O.3!$C$38="Depreciation",(1+'S&amp;S'!$G$24),1)-SUM(O.3!BY$246,O.3!BY$257)*(1+'S&amp;S'!$G$26)+BY$247*(1+'S&amp;S'!$G$28)</f>
        <v>0</v>
      </c>
      <c r="BZ299" s="66">
        <f>-SUM(O.3!BZ$244,O.3!BZ$255)*(1+'S&amp;S'!$G$24)+SUM(O.3!BZ$245,O.3!BZ$256)*IF(O.3!$C$38="Depreciation",(1+'S&amp;S'!$G$24),1)-SUM(O.3!BZ$246,O.3!BZ$257)*(1+'S&amp;S'!$G$26)+BZ$247*(1+'S&amp;S'!$G$28)</f>
        <v>0</v>
      </c>
      <c r="CA299" s="66">
        <f>-SUM(O.3!CA$244,O.3!CA$255)*(1+'S&amp;S'!$G$24)+SUM(O.3!CA$245,O.3!CA$256)*IF(O.3!$C$38="Depreciation",(1+'S&amp;S'!$G$24),1)-SUM(O.3!CA$246,O.3!CA$257)*(1+'S&amp;S'!$G$26)+CA$247*(1+'S&amp;S'!$G$28)</f>
        <v>0</v>
      </c>
      <c r="CB299" s="66">
        <f>-SUM(O.3!CB$244,O.3!CB$255)*(1+'S&amp;S'!$G$24)+SUM(O.3!CB$245,O.3!CB$256)*IF(O.3!$C$38="Depreciation",(1+'S&amp;S'!$G$24),1)-SUM(O.3!CB$246,O.3!CB$257)*(1+'S&amp;S'!$G$26)+CB$247*(1+'S&amp;S'!$G$28)</f>
        <v>0</v>
      </c>
      <c r="CC299" s="66">
        <f>-SUM(O.3!CC$244,O.3!CC$255)*(1+'S&amp;S'!$G$24)+SUM(O.3!CC$245,O.3!CC$256)*IF(O.3!$C$38="Depreciation",(1+'S&amp;S'!$G$24),1)-SUM(O.3!CC$246,O.3!CC$257)*(1+'S&amp;S'!$G$26)+CC$247*(1+'S&amp;S'!$G$28)</f>
        <v>0</v>
      </c>
      <c r="CD299" s="66">
        <f>-SUM(O.3!CD$244,O.3!CD$255)*(1+'S&amp;S'!$G$24)+SUM(O.3!CD$245,O.3!CD$256)*IF(O.3!$C$38="Depreciation",(1+'S&amp;S'!$G$24),1)-SUM(O.3!CD$246,O.3!CD$257)*(1+'S&amp;S'!$G$26)+CD$247*(1+'S&amp;S'!$G$28)</f>
        <v>0</v>
      </c>
      <c r="CE299" s="66">
        <f>-SUM(O.3!CE$244,O.3!CE$255)*(1+'S&amp;S'!$G$24)+SUM(O.3!CE$245,O.3!CE$256)*IF(O.3!$C$38="Depreciation",(1+'S&amp;S'!$G$24),1)-SUM(O.3!CE$246,O.3!CE$257)*(1+'S&amp;S'!$G$26)+CE$247*(1+'S&amp;S'!$G$28)</f>
        <v>0</v>
      </c>
      <c r="CF299" s="66">
        <f>-SUM(O.3!CF$244,O.3!CF$255)*(1+'S&amp;S'!$G$24)+SUM(O.3!CF$245,O.3!CF$256)*IF(O.3!$C$38="Depreciation",(1+'S&amp;S'!$G$24),1)-SUM(O.3!CF$246,O.3!CF$257)*(1+'S&amp;S'!$G$26)+CF$247*(1+'S&amp;S'!$G$28)</f>
        <v>0</v>
      </c>
      <c r="CG299" s="66">
        <f>-SUM(O.3!CG$244,O.3!CG$255)*(1+'S&amp;S'!$G$24)+SUM(O.3!CG$245,O.3!CG$256)*IF(O.3!$C$38="Depreciation",(1+'S&amp;S'!$G$24),1)-SUM(O.3!CG$246,O.3!CG$257)*(1+'S&amp;S'!$G$26)+CG$247*(1+'S&amp;S'!$G$28)</f>
        <v>0</v>
      </c>
      <c r="CH299" s="66">
        <f>-SUM(O.3!CH$244,O.3!CH$255)*(1+'S&amp;S'!$G$24)+SUM(O.3!CH$245,O.3!CH$256)*IF(O.3!$C$38="Depreciation",(1+'S&amp;S'!$G$24),1)-SUM(O.3!CH$246,O.3!CH$257)*(1+'S&amp;S'!$G$26)+CH$247*(1+'S&amp;S'!$G$28)</f>
        <v>0</v>
      </c>
      <c r="CI299" s="66">
        <f>-SUM(O.3!CI$244,O.3!CI$255)*(1+'S&amp;S'!$G$24)+SUM(O.3!CI$245,O.3!CI$256)*IF(O.3!$C$38="Depreciation",(1+'S&amp;S'!$G$24),1)-SUM(O.3!CI$246,O.3!CI$257)*(1+'S&amp;S'!$G$26)+CI$247*(1+'S&amp;S'!$G$28)</f>
        <v>0</v>
      </c>
      <c r="CJ299" s="66">
        <f>-SUM(O.3!CJ$244,O.3!CJ$255)*(1+'S&amp;S'!$G$24)+SUM(O.3!CJ$245,O.3!CJ$256)*IF(O.3!$C$38="Depreciation",(1+'S&amp;S'!$G$24),1)-SUM(O.3!CJ$246,O.3!CJ$257)*(1+'S&amp;S'!$G$26)+CJ$247*(1+'S&amp;S'!$G$28)</f>
        <v>0</v>
      </c>
      <c r="CK299" s="66">
        <f>-SUM(O.3!CK$244,O.3!CK$255)*(1+'S&amp;S'!$G$24)+SUM(O.3!CK$245,O.3!CK$256)*IF(O.3!$C$38="Depreciation",(1+'S&amp;S'!$G$24),1)-SUM(O.3!CK$246,O.3!CK$257)*(1+'S&amp;S'!$G$26)+CK$247*(1+'S&amp;S'!$G$28)</f>
        <v>0</v>
      </c>
      <c r="CL299" s="66">
        <f>-SUM(O.3!CL$244,O.3!CL$255)*(1+'S&amp;S'!$G$24)+SUM(O.3!CL$245,O.3!CL$256)*IF(O.3!$C$38="Depreciation",(1+'S&amp;S'!$G$24),1)-SUM(O.3!CL$246,O.3!CL$257)*(1+'S&amp;S'!$G$26)+CL$247*(1+'S&amp;S'!$G$28)</f>
        <v>0</v>
      </c>
      <c r="CM299" s="66">
        <f>-SUM(O.3!CM$244,O.3!CM$255)*(1+'S&amp;S'!$G$24)+SUM(O.3!CM$245,O.3!CM$256)*IF(O.3!$C$38="Depreciation",(1+'S&amp;S'!$G$24),1)-SUM(O.3!CM$246,O.3!CM$257)*(1+'S&amp;S'!$G$26)+CM$247*(1+'S&amp;S'!$G$28)</f>
        <v>0</v>
      </c>
      <c r="CN299" s="66">
        <f>-SUM(O.3!CN$244,O.3!CN$255)*(1+'S&amp;S'!$G$24)+SUM(O.3!CN$245,O.3!CN$256)*IF(O.3!$C$38="Depreciation",(1+'S&amp;S'!$G$24),1)-SUM(O.3!CN$246,O.3!CN$257)*(1+'S&amp;S'!$G$26)+CN$247*(1+'S&amp;S'!$G$28)</f>
        <v>0</v>
      </c>
      <c r="CO299" s="66">
        <f>-SUM(O.3!CO$244,O.3!CO$255)*(1+'S&amp;S'!$G$24)+SUM(O.3!CO$245,O.3!CO$256)*IF(O.3!$C$38="Depreciation",(1+'S&amp;S'!$G$24),1)-SUM(O.3!CO$246,O.3!CO$257)*(1+'S&amp;S'!$G$26)+CO$247*(1+'S&amp;S'!$G$28)</f>
        <v>0</v>
      </c>
      <c r="CP299" s="66">
        <f>-SUM(O.3!CP$244,O.3!CP$255)*(1+'S&amp;S'!$G$24)+SUM(O.3!CP$245,O.3!CP$256)*IF(O.3!$C$38="Depreciation",(1+'S&amp;S'!$G$24),1)-SUM(O.3!CP$246,O.3!CP$257)*(1+'S&amp;S'!$G$26)+CP$247*(1+'S&amp;S'!$G$28)</f>
        <v>0</v>
      </c>
      <c r="CQ299" s="66">
        <f>-SUM(O.3!CQ$244,O.3!CQ$255)*(1+'S&amp;S'!$G$24)+SUM(O.3!CQ$245,O.3!CQ$256)*IF(O.3!$C$38="Depreciation",(1+'S&amp;S'!$G$24),1)-SUM(O.3!CQ$246,O.3!CQ$257)*(1+'S&amp;S'!$G$26)+CQ$247*(1+'S&amp;S'!$G$28)</f>
        <v>0</v>
      </c>
      <c r="CR299" s="66">
        <f>-SUM(O.3!CR$244,O.3!CR$255)*(1+'S&amp;S'!$G$24)+SUM(O.3!CR$245,O.3!CR$256)*IF(O.3!$C$38="Depreciation",(1+'S&amp;S'!$G$24),1)-SUM(O.3!CR$246,O.3!CR$257)*(1+'S&amp;S'!$G$26)+CR$247*(1+'S&amp;S'!$G$28)</f>
        <v>0</v>
      </c>
      <c r="CS299" s="66">
        <f>-SUM(O.3!CS$244,O.3!CS$255)*(1+'S&amp;S'!$G$24)+SUM(O.3!CS$245,O.3!CS$256)*IF(O.3!$C$38="Depreciation",(1+'S&amp;S'!$G$24),1)-SUM(O.3!CS$246,O.3!CS$257)*(1+'S&amp;S'!$G$26)+CS$247*(1+'S&amp;S'!$G$28)</f>
        <v>0</v>
      </c>
    </row>
    <row r="300" spans="3:97" hidden="1" x14ac:dyDescent="0.35">
      <c r="C300" s="120"/>
      <c r="E300" s="524"/>
      <c r="F300" s="524"/>
      <c r="G300" s="131"/>
      <c r="H300" s="131"/>
      <c r="I300" s="131"/>
      <c r="J300" s="131"/>
      <c r="K300" s="131"/>
      <c r="L300" s="131"/>
      <c r="M300" s="131"/>
      <c r="N300" s="131"/>
      <c r="O300" s="131"/>
      <c r="P300" s="131"/>
      <c r="Q300" s="131"/>
      <c r="R300" s="131"/>
      <c r="S300" s="131"/>
      <c r="T300" s="131"/>
      <c r="U300" s="131"/>
      <c r="V300" s="131"/>
      <c r="W300" s="131"/>
      <c r="X300" s="131"/>
      <c r="Y300" s="131"/>
      <c r="Z300" s="131"/>
      <c r="AA300" s="131"/>
      <c r="AB300" s="131"/>
      <c r="AC300" s="131"/>
      <c r="AD300" s="131"/>
      <c r="AE300" s="131"/>
      <c r="AF300" s="131"/>
      <c r="AG300" s="131"/>
      <c r="AH300" s="131"/>
      <c r="AI300" s="131"/>
      <c r="AJ300" s="131"/>
      <c r="AK300" s="131"/>
      <c r="AL300" s="131"/>
      <c r="AM300" s="131"/>
      <c r="AN300" s="131"/>
      <c r="AO300" s="131"/>
      <c r="AP300" s="131"/>
      <c r="AQ300" s="131"/>
      <c r="AR300" s="131"/>
      <c r="AS300" s="131"/>
      <c r="AT300" s="131"/>
      <c r="AU300" s="131"/>
      <c r="AV300" s="131"/>
      <c r="AW300" s="131"/>
      <c r="AX300" s="131"/>
      <c r="AY300" s="131"/>
      <c r="AZ300" s="131"/>
      <c r="BA300" s="131"/>
      <c r="BB300" s="131"/>
      <c r="BC300" s="131"/>
      <c r="BD300" s="131"/>
      <c r="BE300" s="131"/>
      <c r="BF300" s="131"/>
      <c r="BG300" s="131"/>
      <c r="BH300" s="131"/>
      <c r="BI300" s="131"/>
      <c r="BJ300" s="131"/>
      <c r="BK300" s="131"/>
      <c r="BL300" s="131"/>
      <c r="BM300" s="131"/>
      <c r="BN300" s="131"/>
      <c r="BO300" s="131"/>
      <c r="BP300" s="131"/>
      <c r="BQ300" s="131"/>
      <c r="BR300" s="131"/>
      <c r="BS300" s="131"/>
      <c r="BT300" s="131"/>
      <c r="BU300" s="131"/>
      <c r="BV300" s="131"/>
      <c r="BW300" s="131"/>
      <c r="BX300" s="131"/>
      <c r="BY300" s="131"/>
      <c r="BZ300" s="131"/>
      <c r="CA300" s="131"/>
      <c r="CB300" s="131"/>
      <c r="CC300" s="131"/>
      <c r="CD300" s="131"/>
      <c r="CE300" s="131"/>
      <c r="CF300" s="131"/>
      <c r="CG300" s="131"/>
      <c r="CH300" s="131"/>
      <c r="CI300" s="131"/>
      <c r="CJ300" s="131"/>
      <c r="CK300" s="131"/>
      <c r="CL300" s="131"/>
      <c r="CM300" s="131"/>
      <c r="CN300" s="131"/>
      <c r="CO300" s="131"/>
      <c r="CP300" s="131"/>
      <c r="CQ300" s="131"/>
      <c r="CR300" s="131"/>
      <c r="CS300" s="131"/>
    </row>
    <row r="301" spans="3:97" ht="26.5" hidden="1" x14ac:dyDescent="0.35">
      <c r="C301" s="118" t="s">
        <v>180</v>
      </c>
      <c r="E301" s="524"/>
      <c r="F301" s="524"/>
      <c r="G301" s="131"/>
      <c r="H301" s="131"/>
      <c r="I301" s="131"/>
      <c r="J301" s="131"/>
      <c r="K301" s="131"/>
      <c r="L301" s="131"/>
      <c r="M301" s="131"/>
      <c r="N301" s="131"/>
      <c r="O301" s="131"/>
      <c r="P301" s="131"/>
      <c r="Q301" s="131"/>
      <c r="R301" s="131"/>
      <c r="S301" s="131"/>
      <c r="T301" s="131"/>
      <c r="U301" s="131"/>
      <c r="V301" s="131"/>
      <c r="W301" s="131"/>
      <c r="X301" s="131"/>
      <c r="Y301" s="131"/>
      <c r="Z301" s="131"/>
      <c r="AA301" s="131"/>
      <c r="AB301" s="131"/>
      <c r="AC301" s="131"/>
      <c r="AD301" s="131"/>
      <c r="AE301" s="131"/>
      <c r="AF301" s="131"/>
      <c r="AG301" s="131"/>
      <c r="AH301" s="131"/>
      <c r="AI301" s="131"/>
      <c r="AJ301" s="131"/>
      <c r="AK301" s="131"/>
      <c r="AL301" s="131"/>
      <c r="AM301" s="131"/>
      <c r="AN301" s="131"/>
      <c r="AO301" s="131"/>
      <c r="AP301" s="131"/>
      <c r="AQ301" s="131"/>
      <c r="AR301" s="131"/>
      <c r="AS301" s="131"/>
      <c r="AT301" s="131"/>
      <c r="AU301" s="131"/>
      <c r="AV301" s="131"/>
      <c r="AW301" s="131"/>
      <c r="AX301" s="131"/>
      <c r="AY301" s="131"/>
      <c r="AZ301" s="131"/>
      <c r="BA301" s="131"/>
      <c r="BB301" s="131"/>
      <c r="BC301" s="131"/>
      <c r="BD301" s="131"/>
      <c r="BE301" s="131"/>
      <c r="BF301" s="131"/>
      <c r="BG301" s="131"/>
      <c r="BH301" s="131"/>
      <c r="BI301" s="131"/>
      <c r="BJ301" s="131"/>
      <c r="BK301" s="131"/>
      <c r="BL301" s="131"/>
      <c r="BM301" s="131"/>
      <c r="BN301" s="131"/>
      <c r="BO301" s="131"/>
      <c r="BP301" s="131"/>
      <c r="BQ301" s="131"/>
      <c r="BR301" s="131"/>
      <c r="BS301" s="131"/>
      <c r="BT301" s="131"/>
      <c r="BU301" s="131"/>
      <c r="BV301" s="131"/>
      <c r="BW301" s="131"/>
      <c r="BX301" s="131"/>
      <c r="BY301" s="131"/>
      <c r="BZ301" s="131"/>
      <c r="CA301" s="131"/>
      <c r="CB301" s="131"/>
      <c r="CC301" s="131"/>
      <c r="CD301" s="131"/>
      <c r="CE301" s="131"/>
      <c r="CF301" s="131"/>
      <c r="CG301" s="131"/>
      <c r="CH301" s="131"/>
      <c r="CI301" s="131"/>
      <c r="CJ301" s="131"/>
      <c r="CK301" s="131"/>
      <c r="CL301" s="131"/>
      <c r="CM301" s="131"/>
      <c r="CN301" s="131"/>
      <c r="CO301" s="131"/>
      <c r="CP301" s="131"/>
      <c r="CQ301" s="131"/>
      <c r="CR301" s="131"/>
      <c r="CS301" s="131"/>
    </row>
    <row r="302" spans="3:97" hidden="1" x14ac:dyDescent="0.35">
      <c r="C302" s="94" t="s">
        <v>160</v>
      </c>
      <c r="E302" s="505">
        <f>G302+NPV(G.Asm!$F$76,H302:INDEX(H302:CS302,RP))</f>
        <v>0</v>
      </c>
      <c r="F302" s="505">
        <f>SUMIF($G$4:$CS$4,"&lt;="&amp;RP,G302:CS302)</f>
        <v>0</v>
      </c>
      <c r="G302" s="66">
        <f>-SUM(O.3!G$244,O.3!G$255)*(1+'S&amp;S'!$E$61)+SUM(O.3!G$245,O.3!G$256)*IF(O.3!$C$38="Depreciation",(1+'S&amp;S'!$E$61),1)-SUM(O.3!G$246,O.3!G$257)*(1+'S&amp;S'!$E$63)+G$247*(1+'S&amp;S'!$E$65)</f>
        <v>0</v>
      </c>
      <c r="H302" s="66">
        <f>-SUM(O.3!H$244,O.3!H$255)*(1+'S&amp;S'!$E$61)+SUM(O.3!H$245,O.3!H$256)*IF(O.3!$C$38="Depreciation",(1+'S&amp;S'!$E$61),1)-SUM(O.3!H$246,O.3!H$257)*(1+'S&amp;S'!$E$63)+H$247*(1+'S&amp;S'!$E$65)</f>
        <v>0</v>
      </c>
      <c r="I302" s="66">
        <f>-SUM(O.3!I$244,O.3!I$255)*(1+'S&amp;S'!$E$61)+SUM(O.3!I$245,O.3!I$256)*IF(O.3!$C$38="Depreciation",(1+'S&amp;S'!$E$61),1)-SUM(O.3!I$246,O.3!I$257)*(1+'S&amp;S'!$E$63)+I$247*(1+'S&amp;S'!$E$65)</f>
        <v>0</v>
      </c>
      <c r="J302" s="66">
        <f>-SUM(O.3!J$244,O.3!J$255)*(1+'S&amp;S'!$E$61)+SUM(O.3!J$245,O.3!J$256)*IF(O.3!$C$38="Depreciation",(1+'S&amp;S'!$E$61),1)-SUM(O.3!J$246,O.3!J$257)*(1+'S&amp;S'!$E$63)+J$247*(1+'S&amp;S'!$E$65)</f>
        <v>0</v>
      </c>
      <c r="K302" s="66">
        <f>-SUM(O.3!K$244,O.3!K$255)*(1+'S&amp;S'!$E$61)+SUM(O.3!K$245,O.3!K$256)*IF(O.3!$C$38="Depreciation",(1+'S&amp;S'!$E$61),1)-SUM(O.3!K$246,O.3!K$257)*(1+'S&amp;S'!$E$63)+K$247*(1+'S&amp;S'!$E$65)</f>
        <v>0</v>
      </c>
      <c r="L302" s="66">
        <f>-SUM(O.3!L$244,O.3!L$255)*(1+'S&amp;S'!$E$61)+SUM(O.3!L$245,O.3!L$256)*IF(O.3!$C$38="Depreciation",(1+'S&amp;S'!$E$61),1)-SUM(O.3!L$246,O.3!L$257)*(1+'S&amp;S'!$E$63)+L$247*(1+'S&amp;S'!$E$65)</f>
        <v>0</v>
      </c>
      <c r="M302" s="66">
        <f>-SUM(O.3!M$244,O.3!M$255)*(1+'S&amp;S'!$E$61)+SUM(O.3!M$245,O.3!M$256)*IF(O.3!$C$38="Depreciation",(1+'S&amp;S'!$E$61),1)-SUM(O.3!M$246,O.3!M$257)*(1+'S&amp;S'!$E$63)+M$247*(1+'S&amp;S'!$E$65)</f>
        <v>0</v>
      </c>
      <c r="N302" s="66">
        <f>-SUM(O.3!N$244,O.3!N$255)*(1+'S&amp;S'!$E$61)+SUM(O.3!N$245,O.3!N$256)*IF(O.3!$C$38="Depreciation",(1+'S&amp;S'!$E$61),1)-SUM(O.3!N$246,O.3!N$257)*(1+'S&amp;S'!$E$63)+N$247*(1+'S&amp;S'!$E$65)</f>
        <v>0</v>
      </c>
      <c r="O302" s="66">
        <f>-SUM(O.3!O$244,O.3!O$255)*(1+'S&amp;S'!$E$61)+SUM(O.3!O$245,O.3!O$256)*IF(O.3!$C$38="Depreciation",(1+'S&amp;S'!$E$61),1)-SUM(O.3!O$246,O.3!O$257)*(1+'S&amp;S'!$E$63)+O$247*(1+'S&amp;S'!$E$65)</f>
        <v>0</v>
      </c>
      <c r="P302" s="66">
        <f>-SUM(O.3!P$244,O.3!P$255)*(1+'S&amp;S'!$E$61)+SUM(O.3!P$245,O.3!P$256)*IF(O.3!$C$38="Depreciation",(1+'S&amp;S'!$E$61),1)-SUM(O.3!P$246,O.3!P$257)*(1+'S&amp;S'!$E$63)+P$247*(1+'S&amp;S'!$E$65)</f>
        <v>0</v>
      </c>
      <c r="Q302" s="66">
        <f>-SUM(O.3!Q$244,O.3!Q$255)*(1+'S&amp;S'!$E$61)+SUM(O.3!Q$245,O.3!Q$256)*IF(O.3!$C$38="Depreciation",(1+'S&amp;S'!$E$61),1)-SUM(O.3!Q$246,O.3!Q$257)*(1+'S&amp;S'!$E$63)+Q$247*(1+'S&amp;S'!$E$65)</f>
        <v>0</v>
      </c>
      <c r="R302" s="66">
        <f>-SUM(O.3!R$244,O.3!R$255)*(1+'S&amp;S'!$E$61)+SUM(O.3!R$245,O.3!R$256)*IF(O.3!$C$38="Depreciation",(1+'S&amp;S'!$E$61),1)-SUM(O.3!R$246,O.3!R$257)*(1+'S&amp;S'!$E$63)+R$247*(1+'S&amp;S'!$E$65)</f>
        <v>0</v>
      </c>
      <c r="S302" s="66">
        <f>-SUM(O.3!S$244,O.3!S$255)*(1+'S&amp;S'!$E$61)+SUM(O.3!S$245,O.3!S$256)*IF(O.3!$C$38="Depreciation",(1+'S&amp;S'!$E$61),1)-SUM(O.3!S$246,O.3!S$257)*(1+'S&amp;S'!$E$63)+S$247*(1+'S&amp;S'!$E$65)</f>
        <v>0</v>
      </c>
      <c r="T302" s="66">
        <f>-SUM(O.3!T$244,O.3!T$255)*(1+'S&amp;S'!$E$61)+SUM(O.3!T$245,O.3!T$256)*IF(O.3!$C$38="Depreciation",(1+'S&amp;S'!$E$61),1)-SUM(O.3!T$246,O.3!T$257)*(1+'S&amp;S'!$E$63)+T$247*(1+'S&amp;S'!$E$65)</f>
        <v>0</v>
      </c>
      <c r="U302" s="66">
        <f>-SUM(O.3!U$244,O.3!U$255)*(1+'S&amp;S'!$E$61)+SUM(O.3!U$245,O.3!U$256)*IF(O.3!$C$38="Depreciation",(1+'S&amp;S'!$E$61),1)-SUM(O.3!U$246,O.3!U$257)*(1+'S&amp;S'!$E$63)+U$247*(1+'S&amp;S'!$E$65)</f>
        <v>0</v>
      </c>
      <c r="V302" s="66">
        <f>-SUM(O.3!V$244,O.3!V$255)*(1+'S&amp;S'!$E$61)+SUM(O.3!V$245,O.3!V$256)*IF(O.3!$C$38="Depreciation",(1+'S&amp;S'!$E$61),1)-SUM(O.3!V$246,O.3!V$257)*(1+'S&amp;S'!$E$63)+V$247*(1+'S&amp;S'!$E$65)</f>
        <v>0</v>
      </c>
      <c r="W302" s="66">
        <f>-SUM(O.3!W$244,O.3!W$255)*(1+'S&amp;S'!$E$61)+SUM(O.3!W$245,O.3!W$256)*IF(O.3!$C$38="Depreciation",(1+'S&amp;S'!$E$61),1)-SUM(O.3!W$246,O.3!W$257)*(1+'S&amp;S'!$E$63)+W$247*(1+'S&amp;S'!$E$65)</f>
        <v>0</v>
      </c>
      <c r="X302" s="66">
        <f>-SUM(O.3!X$244,O.3!X$255)*(1+'S&amp;S'!$E$61)+SUM(O.3!X$245,O.3!X$256)*IF(O.3!$C$38="Depreciation",(1+'S&amp;S'!$E$61),1)-SUM(O.3!X$246,O.3!X$257)*(1+'S&amp;S'!$E$63)+X$247*(1+'S&amp;S'!$E$65)</f>
        <v>0</v>
      </c>
      <c r="Y302" s="66">
        <f>-SUM(O.3!Y$244,O.3!Y$255)*(1+'S&amp;S'!$E$61)+SUM(O.3!Y$245,O.3!Y$256)*IF(O.3!$C$38="Depreciation",(1+'S&amp;S'!$E$61),1)-SUM(O.3!Y$246,O.3!Y$257)*(1+'S&amp;S'!$E$63)+Y$247*(1+'S&amp;S'!$E$65)</f>
        <v>0</v>
      </c>
      <c r="Z302" s="66">
        <f>-SUM(O.3!Z$244,O.3!Z$255)*(1+'S&amp;S'!$E$61)+SUM(O.3!Z$245,O.3!Z$256)*IF(O.3!$C$38="Depreciation",(1+'S&amp;S'!$E$61),1)-SUM(O.3!Z$246,O.3!Z$257)*(1+'S&amp;S'!$E$63)+Z$247*(1+'S&amp;S'!$E$65)</f>
        <v>0</v>
      </c>
      <c r="AA302" s="66">
        <f>-SUM(O.3!AA$244,O.3!AA$255)*(1+'S&amp;S'!$E$61)+SUM(O.3!AA$245,O.3!AA$256)*IF(O.3!$C$38="Depreciation",(1+'S&amp;S'!$E$61),1)-SUM(O.3!AA$246,O.3!AA$257)*(1+'S&amp;S'!$E$63)+AA$247*(1+'S&amp;S'!$E$65)</f>
        <v>0</v>
      </c>
      <c r="AB302" s="66">
        <f>-SUM(O.3!AB$244,O.3!AB$255)*(1+'S&amp;S'!$E$61)+SUM(O.3!AB$245,O.3!AB$256)*IF(O.3!$C$38="Depreciation",(1+'S&amp;S'!$E$61),1)-SUM(O.3!AB$246,O.3!AB$257)*(1+'S&amp;S'!$E$63)+AB$247*(1+'S&amp;S'!$E$65)</f>
        <v>0</v>
      </c>
      <c r="AC302" s="66">
        <f>-SUM(O.3!AC$244,O.3!AC$255)*(1+'S&amp;S'!$E$61)+SUM(O.3!AC$245,O.3!AC$256)*IF(O.3!$C$38="Depreciation",(1+'S&amp;S'!$E$61),1)-SUM(O.3!AC$246,O.3!AC$257)*(1+'S&amp;S'!$E$63)+AC$247*(1+'S&amp;S'!$E$65)</f>
        <v>0</v>
      </c>
      <c r="AD302" s="66">
        <f>-SUM(O.3!AD$244,O.3!AD$255)*(1+'S&amp;S'!$E$61)+SUM(O.3!AD$245,O.3!AD$256)*IF(O.3!$C$38="Depreciation",(1+'S&amp;S'!$E$61),1)-SUM(O.3!AD$246,O.3!AD$257)*(1+'S&amp;S'!$E$63)+AD$247*(1+'S&amp;S'!$E$65)</f>
        <v>0</v>
      </c>
      <c r="AE302" s="66">
        <f>-SUM(O.3!AE$244,O.3!AE$255)*(1+'S&amp;S'!$E$61)+SUM(O.3!AE$245,O.3!AE$256)*IF(O.3!$C$38="Depreciation",(1+'S&amp;S'!$E$61),1)-SUM(O.3!AE$246,O.3!AE$257)*(1+'S&amp;S'!$E$63)+AE$247*(1+'S&amp;S'!$E$65)</f>
        <v>0</v>
      </c>
      <c r="AF302" s="66">
        <f>-SUM(O.3!AF$244,O.3!AF$255)*(1+'S&amp;S'!$E$61)+SUM(O.3!AF$245,O.3!AF$256)*IF(O.3!$C$38="Depreciation",(1+'S&amp;S'!$E$61),1)-SUM(O.3!AF$246,O.3!AF$257)*(1+'S&amp;S'!$E$63)+AF$247*(1+'S&amp;S'!$E$65)</f>
        <v>0</v>
      </c>
      <c r="AG302" s="66">
        <f>-SUM(O.3!AG$244,O.3!AG$255)*(1+'S&amp;S'!$E$61)+SUM(O.3!AG$245,O.3!AG$256)*IF(O.3!$C$38="Depreciation",(1+'S&amp;S'!$E$61),1)-SUM(O.3!AG$246,O.3!AG$257)*(1+'S&amp;S'!$E$63)+AG$247*(1+'S&amp;S'!$E$65)</f>
        <v>0</v>
      </c>
      <c r="AH302" s="66">
        <f>-SUM(O.3!AH$244,O.3!AH$255)*(1+'S&amp;S'!$E$61)+SUM(O.3!AH$245,O.3!AH$256)*IF(O.3!$C$38="Depreciation",(1+'S&amp;S'!$E$61),1)-SUM(O.3!AH$246,O.3!AH$257)*(1+'S&amp;S'!$E$63)+AH$247*(1+'S&amp;S'!$E$65)</f>
        <v>0</v>
      </c>
      <c r="AI302" s="66">
        <f>-SUM(O.3!AI$244,O.3!AI$255)*(1+'S&amp;S'!$E$61)+SUM(O.3!AI$245,O.3!AI$256)*IF(O.3!$C$38="Depreciation",(1+'S&amp;S'!$E$61),1)-SUM(O.3!AI$246,O.3!AI$257)*(1+'S&amp;S'!$E$63)+AI$247*(1+'S&amp;S'!$E$65)</f>
        <v>0</v>
      </c>
      <c r="AJ302" s="66">
        <f>-SUM(O.3!AJ$244,O.3!AJ$255)*(1+'S&amp;S'!$E$61)+SUM(O.3!AJ$245,O.3!AJ$256)*IF(O.3!$C$38="Depreciation",(1+'S&amp;S'!$E$61),1)-SUM(O.3!AJ$246,O.3!AJ$257)*(1+'S&amp;S'!$E$63)+AJ$247*(1+'S&amp;S'!$E$65)</f>
        <v>0</v>
      </c>
      <c r="AK302" s="66">
        <f>-SUM(O.3!AK$244,O.3!AK$255)*(1+'S&amp;S'!$E$61)+SUM(O.3!AK$245,O.3!AK$256)*IF(O.3!$C$38="Depreciation",(1+'S&amp;S'!$E$61),1)-SUM(O.3!AK$246,O.3!AK$257)*(1+'S&amp;S'!$E$63)+AK$247*(1+'S&amp;S'!$E$65)</f>
        <v>0</v>
      </c>
      <c r="AL302" s="66">
        <f>-SUM(O.3!AL$244,O.3!AL$255)*(1+'S&amp;S'!$E$61)+SUM(O.3!AL$245,O.3!AL$256)*IF(O.3!$C$38="Depreciation",(1+'S&amp;S'!$E$61),1)-SUM(O.3!AL$246,O.3!AL$257)*(1+'S&amp;S'!$E$63)+AL$247*(1+'S&amp;S'!$E$65)</f>
        <v>0</v>
      </c>
      <c r="AM302" s="66">
        <f>-SUM(O.3!AM$244,O.3!AM$255)*(1+'S&amp;S'!$E$61)+SUM(O.3!AM$245,O.3!AM$256)*IF(O.3!$C$38="Depreciation",(1+'S&amp;S'!$E$61),1)-SUM(O.3!AM$246,O.3!AM$257)*(1+'S&amp;S'!$E$63)+AM$247*(1+'S&amp;S'!$E$65)</f>
        <v>0</v>
      </c>
      <c r="AN302" s="66">
        <f>-SUM(O.3!AN$244,O.3!AN$255)*(1+'S&amp;S'!$E$61)+SUM(O.3!AN$245,O.3!AN$256)*IF(O.3!$C$38="Depreciation",(1+'S&amp;S'!$E$61),1)-SUM(O.3!AN$246,O.3!AN$257)*(1+'S&amp;S'!$E$63)+AN$247*(1+'S&amp;S'!$E$65)</f>
        <v>0</v>
      </c>
      <c r="AO302" s="66">
        <f>-SUM(O.3!AO$244,O.3!AO$255)*(1+'S&amp;S'!$E$61)+SUM(O.3!AO$245,O.3!AO$256)*IF(O.3!$C$38="Depreciation",(1+'S&amp;S'!$E$61),1)-SUM(O.3!AO$246,O.3!AO$257)*(1+'S&amp;S'!$E$63)+AO$247*(1+'S&amp;S'!$E$65)</f>
        <v>0</v>
      </c>
      <c r="AP302" s="66">
        <f>-SUM(O.3!AP$244,O.3!AP$255)*(1+'S&amp;S'!$E$61)+SUM(O.3!AP$245,O.3!AP$256)*IF(O.3!$C$38="Depreciation",(1+'S&amp;S'!$E$61),1)-SUM(O.3!AP$246,O.3!AP$257)*(1+'S&amp;S'!$E$63)+AP$247*(1+'S&amp;S'!$E$65)</f>
        <v>0</v>
      </c>
      <c r="AQ302" s="66">
        <f>-SUM(O.3!AQ$244,O.3!AQ$255)*(1+'S&amp;S'!$E$61)+SUM(O.3!AQ$245,O.3!AQ$256)*IF(O.3!$C$38="Depreciation",(1+'S&amp;S'!$E$61),1)-SUM(O.3!AQ$246,O.3!AQ$257)*(1+'S&amp;S'!$E$63)+AQ$247*(1+'S&amp;S'!$E$65)</f>
        <v>0</v>
      </c>
      <c r="AR302" s="66">
        <f>-SUM(O.3!AR$244,O.3!AR$255)*(1+'S&amp;S'!$E$61)+SUM(O.3!AR$245,O.3!AR$256)*IF(O.3!$C$38="Depreciation",(1+'S&amp;S'!$E$61),1)-SUM(O.3!AR$246,O.3!AR$257)*(1+'S&amp;S'!$E$63)+AR$247*(1+'S&amp;S'!$E$65)</f>
        <v>0</v>
      </c>
      <c r="AS302" s="66">
        <f>-SUM(O.3!AS$244,O.3!AS$255)*(1+'S&amp;S'!$E$61)+SUM(O.3!AS$245,O.3!AS$256)*IF(O.3!$C$38="Depreciation",(1+'S&amp;S'!$E$61),1)-SUM(O.3!AS$246,O.3!AS$257)*(1+'S&amp;S'!$E$63)+AS$247*(1+'S&amp;S'!$E$65)</f>
        <v>0</v>
      </c>
      <c r="AT302" s="66">
        <f>-SUM(O.3!AT$244,O.3!AT$255)*(1+'S&amp;S'!$E$61)+SUM(O.3!AT$245,O.3!AT$256)*IF(O.3!$C$38="Depreciation",(1+'S&amp;S'!$E$61),1)-SUM(O.3!AT$246,O.3!AT$257)*(1+'S&amp;S'!$E$63)+AT$247*(1+'S&amp;S'!$E$65)</f>
        <v>0</v>
      </c>
      <c r="AU302" s="66">
        <f>-SUM(O.3!AU$244,O.3!AU$255)*(1+'S&amp;S'!$E$61)+SUM(O.3!AU$245,O.3!AU$256)*IF(O.3!$C$38="Depreciation",(1+'S&amp;S'!$E$61),1)-SUM(O.3!AU$246,O.3!AU$257)*(1+'S&amp;S'!$E$63)+AU$247*(1+'S&amp;S'!$E$65)</f>
        <v>0</v>
      </c>
      <c r="AV302" s="66">
        <f>-SUM(O.3!AV$244,O.3!AV$255)*(1+'S&amp;S'!$E$61)+SUM(O.3!AV$245,O.3!AV$256)*IF(O.3!$C$38="Depreciation",(1+'S&amp;S'!$E$61),1)-SUM(O.3!AV$246,O.3!AV$257)*(1+'S&amp;S'!$E$63)+AV$247*(1+'S&amp;S'!$E$65)</f>
        <v>0</v>
      </c>
      <c r="AW302" s="66">
        <f>-SUM(O.3!AW$244,O.3!AW$255)*(1+'S&amp;S'!$E$61)+SUM(O.3!AW$245,O.3!AW$256)*IF(O.3!$C$38="Depreciation",(1+'S&amp;S'!$E$61),1)-SUM(O.3!AW$246,O.3!AW$257)*(1+'S&amp;S'!$E$63)+AW$247*(1+'S&amp;S'!$E$65)</f>
        <v>0</v>
      </c>
      <c r="AX302" s="66">
        <f>-SUM(O.3!AX$244,O.3!AX$255)*(1+'S&amp;S'!$E$61)+SUM(O.3!AX$245,O.3!AX$256)*IF(O.3!$C$38="Depreciation",(1+'S&amp;S'!$E$61),1)-SUM(O.3!AX$246,O.3!AX$257)*(1+'S&amp;S'!$E$63)+AX$247*(1+'S&amp;S'!$E$65)</f>
        <v>0</v>
      </c>
      <c r="AY302" s="66">
        <f>-SUM(O.3!AY$244,O.3!AY$255)*(1+'S&amp;S'!$E$61)+SUM(O.3!AY$245,O.3!AY$256)*IF(O.3!$C$38="Depreciation",(1+'S&amp;S'!$E$61),1)-SUM(O.3!AY$246,O.3!AY$257)*(1+'S&amp;S'!$E$63)+AY$247*(1+'S&amp;S'!$E$65)</f>
        <v>0</v>
      </c>
      <c r="AZ302" s="66">
        <f>-SUM(O.3!AZ$244,O.3!AZ$255)*(1+'S&amp;S'!$E$61)+SUM(O.3!AZ$245,O.3!AZ$256)*IF(O.3!$C$38="Depreciation",(1+'S&amp;S'!$E$61),1)-SUM(O.3!AZ$246,O.3!AZ$257)*(1+'S&amp;S'!$E$63)+AZ$247*(1+'S&amp;S'!$E$65)</f>
        <v>0</v>
      </c>
      <c r="BA302" s="66">
        <f>-SUM(O.3!BA$244,O.3!BA$255)*(1+'S&amp;S'!$E$61)+SUM(O.3!BA$245,O.3!BA$256)*IF(O.3!$C$38="Depreciation",(1+'S&amp;S'!$E$61),1)-SUM(O.3!BA$246,O.3!BA$257)*(1+'S&amp;S'!$E$63)+BA$247*(1+'S&amp;S'!$E$65)</f>
        <v>0</v>
      </c>
      <c r="BB302" s="66">
        <f>-SUM(O.3!BB$244,O.3!BB$255)*(1+'S&amp;S'!$E$61)+SUM(O.3!BB$245,O.3!BB$256)*IF(O.3!$C$38="Depreciation",(1+'S&amp;S'!$E$61),1)-SUM(O.3!BB$246,O.3!BB$257)*(1+'S&amp;S'!$E$63)+BB$247*(1+'S&amp;S'!$E$65)</f>
        <v>0</v>
      </c>
      <c r="BC302" s="66">
        <f>-SUM(O.3!BC$244,O.3!BC$255)*(1+'S&amp;S'!$E$61)+SUM(O.3!BC$245,O.3!BC$256)*IF(O.3!$C$38="Depreciation",(1+'S&amp;S'!$E$61),1)-SUM(O.3!BC$246,O.3!BC$257)*(1+'S&amp;S'!$E$63)+BC$247*(1+'S&amp;S'!$E$65)</f>
        <v>0</v>
      </c>
      <c r="BD302" s="66">
        <f>-SUM(O.3!BD$244,O.3!BD$255)*(1+'S&amp;S'!$E$61)+SUM(O.3!BD$245,O.3!BD$256)*IF(O.3!$C$38="Depreciation",(1+'S&amp;S'!$E$61),1)-SUM(O.3!BD$246,O.3!BD$257)*(1+'S&amp;S'!$E$63)+BD$247*(1+'S&amp;S'!$E$65)</f>
        <v>0</v>
      </c>
      <c r="BE302" s="66">
        <f>-SUM(O.3!BE$244,O.3!BE$255)*(1+'S&amp;S'!$E$61)+SUM(O.3!BE$245,O.3!BE$256)*IF(O.3!$C$38="Depreciation",(1+'S&amp;S'!$E$61),1)-SUM(O.3!BE$246,O.3!BE$257)*(1+'S&amp;S'!$E$63)+BE$247*(1+'S&amp;S'!$E$65)</f>
        <v>0</v>
      </c>
      <c r="BF302" s="66">
        <f>-SUM(O.3!BF$244,O.3!BF$255)*(1+'S&amp;S'!$E$61)+SUM(O.3!BF$245,O.3!BF$256)*IF(O.3!$C$38="Depreciation",(1+'S&amp;S'!$E$61),1)-SUM(O.3!BF$246,O.3!BF$257)*(1+'S&amp;S'!$E$63)+BF$247*(1+'S&amp;S'!$E$65)</f>
        <v>0</v>
      </c>
      <c r="BG302" s="66">
        <f>-SUM(O.3!BG$244,O.3!BG$255)*(1+'S&amp;S'!$E$61)+SUM(O.3!BG$245,O.3!BG$256)*IF(O.3!$C$38="Depreciation",(1+'S&amp;S'!$E$61),1)-SUM(O.3!BG$246,O.3!BG$257)*(1+'S&amp;S'!$E$63)+BG$247*(1+'S&amp;S'!$E$65)</f>
        <v>0</v>
      </c>
      <c r="BH302" s="66">
        <f>-SUM(O.3!BH$244,O.3!BH$255)*(1+'S&amp;S'!$E$61)+SUM(O.3!BH$245,O.3!BH$256)*IF(O.3!$C$38="Depreciation",(1+'S&amp;S'!$E$61),1)-SUM(O.3!BH$246,O.3!BH$257)*(1+'S&amp;S'!$E$63)+BH$247*(1+'S&amp;S'!$E$65)</f>
        <v>0</v>
      </c>
      <c r="BI302" s="66">
        <f>-SUM(O.3!BI$244,O.3!BI$255)*(1+'S&amp;S'!$E$61)+SUM(O.3!BI$245,O.3!BI$256)*IF(O.3!$C$38="Depreciation",(1+'S&amp;S'!$E$61),1)-SUM(O.3!BI$246,O.3!BI$257)*(1+'S&amp;S'!$E$63)+BI$247*(1+'S&amp;S'!$E$65)</f>
        <v>0</v>
      </c>
      <c r="BJ302" s="66">
        <f>-SUM(O.3!BJ$244,O.3!BJ$255)*(1+'S&amp;S'!$E$61)+SUM(O.3!BJ$245,O.3!BJ$256)*IF(O.3!$C$38="Depreciation",(1+'S&amp;S'!$E$61),1)-SUM(O.3!BJ$246,O.3!BJ$257)*(1+'S&amp;S'!$E$63)+BJ$247*(1+'S&amp;S'!$E$65)</f>
        <v>0</v>
      </c>
      <c r="BK302" s="66">
        <f>-SUM(O.3!BK$244,O.3!BK$255)*(1+'S&amp;S'!$E$61)+SUM(O.3!BK$245,O.3!BK$256)*IF(O.3!$C$38="Depreciation",(1+'S&amp;S'!$E$61),1)-SUM(O.3!BK$246,O.3!BK$257)*(1+'S&amp;S'!$E$63)+BK$247*(1+'S&amp;S'!$E$65)</f>
        <v>0</v>
      </c>
      <c r="BL302" s="66">
        <f>-SUM(O.3!BL$244,O.3!BL$255)*(1+'S&amp;S'!$E$61)+SUM(O.3!BL$245,O.3!BL$256)*IF(O.3!$C$38="Depreciation",(1+'S&amp;S'!$E$61),1)-SUM(O.3!BL$246,O.3!BL$257)*(1+'S&amp;S'!$E$63)+BL$247*(1+'S&amp;S'!$E$65)</f>
        <v>0</v>
      </c>
      <c r="BM302" s="66">
        <f>-SUM(O.3!BM$244,O.3!BM$255)*(1+'S&amp;S'!$E$61)+SUM(O.3!BM$245,O.3!BM$256)*IF(O.3!$C$38="Depreciation",(1+'S&amp;S'!$E$61),1)-SUM(O.3!BM$246,O.3!BM$257)*(1+'S&amp;S'!$E$63)+BM$247*(1+'S&amp;S'!$E$65)</f>
        <v>0</v>
      </c>
      <c r="BN302" s="66">
        <f>-SUM(O.3!BN$244,O.3!BN$255)*(1+'S&amp;S'!$E$61)+SUM(O.3!BN$245,O.3!BN$256)*IF(O.3!$C$38="Depreciation",(1+'S&amp;S'!$E$61),1)-SUM(O.3!BN$246,O.3!BN$257)*(1+'S&amp;S'!$E$63)+BN$247*(1+'S&amp;S'!$E$65)</f>
        <v>0</v>
      </c>
      <c r="BO302" s="66">
        <f>-SUM(O.3!BO$244,O.3!BO$255)*(1+'S&amp;S'!$E$61)+SUM(O.3!BO$245,O.3!BO$256)*IF(O.3!$C$38="Depreciation",(1+'S&amp;S'!$E$61),1)-SUM(O.3!BO$246,O.3!BO$257)*(1+'S&amp;S'!$E$63)+BO$247*(1+'S&amp;S'!$E$65)</f>
        <v>0</v>
      </c>
      <c r="BP302" s="66">
        <f>-SUM(O.3!BP$244,O.3!BP$255)*(1+'S&amp;S'!$E$61)+SUM(O.3!BP$245,O.3!BP$256)*IF(O.3!$C$38="Depreciation",(1+'S&amp;S'!$E$61),1)-SUM(O.3!BP$246,O.3!BP$257)*(1+'S&amp;S'!$E$63)+BP$247*(1+'S&amp;S'!$E$65)</f>
        <v>0</v>
      </c>
      <c r="BQ302" s="66">
        <f>-SUM(O.3!BQ$244,O.3!BQ$255)*(1+'S&amp;S'!$E$61)+SUM(O.3!BQ$245,O.3!BQ$256)*IF(O.3!$C$38="Depreciation",(1+'S&amp;S'!$E$61),1)-SUM(O.3!BQ$246,O.3!BQ$257)*(1+'S&amp;S'!$E$63)+BQ$247*(1+'S&amp;S'!$E$65)</f>
        <v>0</v>
      </c>
      <c r="BR302" s="66">
        <f>-SUM(O.3!BR$244,O.3!BR$255)*(1+'S&amp;S'!$E$61)+SUM(O.3!BR$245,O.3!BR$256)*IF(O.3!$C$38="Depreciation",(1+'S&amp;S'!$E$61),1)-SUM(O.3!BR$246,O.3!BR$257)*(1+'S&amp;S'!$E$63)+BR$247*(1+'S&amp;S'!$E$65)</f>
        <v>0</v>
      </c>
      <c r="BS302" s="66">
        <f>-SUM(O.3!BS$244,O.3!BS$255)*(1+'S&amp;S'!$E$61)+SUM(O.3!BS$245,O.3!BS$256)*IF(O.3!$C$38="Depreciation",(1+'S&amp;S'!$E$61),1)-SUM(O.3!BS$246,O.3!BS$257)*(1+'S&amp;S'!$E$63)+BS$247*(1+'S&amp;S'!$E$65)</f>
        <v>0</v>
      </c>
      <c r="BT302" s="66">
        <f>-SUM(O.3!BT$244,O.3!BT$255)*(1+'S&amp;S'!$E$61)+SUM(O.3!BT$245,O.3!BT$256)*IF(O.3!$C$38="Depreciation",(1+'S&amp;S'!$E$61),1)-SUM(O.3!BT$246,O.3!BT$257)*(1+'S&amp;S'!$E$63)+BT$247*(1+'S&amp;S'!$E$65)</f>
        <v>0</v>
      </c>
      <c r="BU302" s="66">
        <f>-SUM(O.3!BU$244,O.3!BU$255)*(1+'S&amp;S'!$E$61)+SUM(O.3!BU$245,O.3!BU$256)*IF(O.3!$C$38="Depreciation",(1+'S&amp;S'!$E$61),1)-SUM(O.3!BU$246,O.3!BU$257)*(1+'S&amp;S'!$E$63)+BU$247*(1+'S&amp;S'!$E$65)</f>
        <v>0</v>
      </c>
      <c r="BV302" s="66">
        <f>-SUM(O.3!BV$244,O.3!BV$255)*(1+'S&amp;S'!$E$61)+SUM(O.3!BV$245,O.3!BV$256)*IF(O.3!$C$38="Depreciation",(1+'S&amp;S'!$E$61),1)-SUM(O.3!BV$246,O.3!BV$257)*(1+'S&amp;S'!$E$63)+BV$247*(1+'S&amp;S'!$E$65)</f>
        <v>0</v>
      </c>
      <c r="BW302" s="66">
        <f>-SUM(O.3!BW$244,O.3!BW$255)*(1+'S&amp;S'!$E$61)+SUM(O.3!BW$245,O.3!BW$256)*IF(O.3!$C$38="Depreciation",(1+'S&amp;S'!$E$61),1)-SUM(O.3!BW$246,O.3!BW$257)*(1+'S&amp;S'!$E$63)+BW$247*(1+'S&amp;S'!$E$65)</f>
        <v>0</v>
      </c>
      <c r="BX302" s="66">
        <f>-SUM(O.3!BX$244,O.3!BX$255)*(1+'S&amp;S'!$E$61)+SUM(O.3!BX$245,O.3!BX$256)*IF(O.3!$C$38="Depreciation",(1+'S&amp;S'!$E$61),1)-SUM(O.3!BX$246,O.3!BX$257)*(1+'S&amp;S'!$E$63)+BX$247*(1+'S&amp;S'!$E$65)</f>
        <v>0</v>
      </c>
      <c r="BY302" s="66">
        <f>-SUM(O.3!BY$244,O.3!BY$255)*(1+'S&amp;S'!$E$61)+SUM(O.3!BY$245,O.3!BY$256)*IF(O.3!$C$38="Depreciation",(1+'S&amp;S'!$E$61),1)-SUM(O.3!BY$246,O.3!BY$257)*(1+'S&amp;S'!$E$63)+BY$247*(1+'S&amp;S'!$E$65)</f>
        <v>0</v>
      </c>
      <c r="BZ302" s="66">
        <f>-SUM(O.3!BZ$244,O.3!BZ$255)*(1+'S&amp;S'!$E$61)+SUM(O.3!BZ$245,O.3!BZ$256)*IF(O.3!$C$38="Depreciation",(1+'S&amp;S'!$E$61),1)-SUM(O.3!BZ$246,O.3!BZ$257)*(1+'S&amp;S'!$E$63)+BZ$247*(1+'S&amp;S'!$E$65)</f>
        <v>0</v>
      </c>
      <c r="CA302" s="66">
        <f>-SUM(O.3!CA$244,O.3!CA$255)*(1+'S&amp;S'!$E$61)+SUM(O.3!CA$245,O.3!CA$256)*IF(O.3!$C$38="Depreciation",(1+'S&amp;S'!$E$61),1)-SUM(O.3!CA$246,O.3!CA$257)*(1+'S&amp;S'!$E$63)+CA$247*(1+'S&amp;S'!$E$65)</f>
        <v>0</v>
      </c>
      <c r="CB302" s="66">
        <f>-SUM(O.3!CB$244,O.3!CB$255)*(1+'S&amp;S'!$E$61)+SUM(O.3!CB$245,O.3!CB$256)*IF(O.3!$C$38="Depreciation",(1+'S&amp;S'!$E$61),1)-SUM(O.3!CB$246,O.3!CB$257)*(1+'S&amp;S'!$E$63)+CB$247*(1+'S&amp;S'!$E$65)</f>
        <v>0</v>
      </c>
      <c r="CC302" s="66">
        <f>-SUM(O.3!CC$244,O.3!CC$255)*(1+'S&amp;S'!$E$61)+SUM(O.3!CC$245,O.3!CC$256)*IF(O.3!$C$38="Depreciation",(1+'S&amp;S'!$E$61),1)-SUM(O.3!CC$246,O.3!CC$257)*(1+'S&amp;S'!$E$63)+CC$247*(1+'S&amp;S'!$E$65)</f>
        <v>0</v>
      </c>
      <c r="CD302" s="66">
        <f>-SUM(O.3!CD$244,O.3!CD$255)*(1+'S&amp;S'!$E$61)+SUM(O.3!CD$245,O.3!CD$256)*IF(O.3!$C$38="Depreciation",(1+'S&amp;S'!$E$61),1)-SUM(O.3!CD$246,O.3!CD$257)*(1+'S&amp;S'!$E$63)+CD$247*(1+'S&amp;S'!$E$65)</f>
        <v>0</v>
      </c>
      <c r="CE302" s="66">
        <f>-SUM(O.3!CE$244,O.3!CE$255)*(1+'S&amp;S'!$E$61)+SUM(O.3!CE$245,O.3!CE$256)*IF(O.3!$C$38="Depreciation",(1+'S&amp;S'!$E$61),1)-SUM(O.3!CE$246,O.3!CE$257)*(1+'S&amp;S'!$E$63)+CE$247*(1+'S&amp;S'!$E$65)</f>
        <v>0</v>
      </c>
      <c r="CF302" s="66">
        <f>-SUM(O.3!CF$244,O.3!CF$255)*(1+'S&amp;S'!$E$61)+SUM(O.3!CF$245,O.3!CF$256)*IF(O.3!$C$38="Depreciation",(1+'S&amp;S'!$E$61),1)-SUM(O.3!CF$246,O.3!CF$257)*(1+'S&amp;S'!$E$63)+CF$247*(1+'S&amp;S'!$E$65)</f>
        <v>0</v>
      </c>
      <c r="CG302" s="66">
        <f>-SUM(O.3!CG$244,O.3!CG$255)*(1+'S&amp;S'!$E$61)+SUM(O.3!CG$245,O.3!CG$256)*IF(O.3!$C$38="Depreciation",(1+'S&amp;S'!$E$61),1)-SUM(O.3!CG$246,O.3!CG$257)*(1+'S&amp;S'!$E$63)+CG$247*(1+'S&amp;S'!$E$65)</f>
        <v>0</v>
      </c>
      <c r="CH302" s="66">
        <f>-SUM(O.3!CH$244,O.3!CH$255)*(1+'S&amp;S'!$E$61)+SUM(O.3!CH$245,O.3!CH$256)*IF(O.3!$C$38="Depreciation",(1+'S&amp;S'!$E$61),1)-SUM(O.3!CH$246,O.3!CH$257)*(1+'S&amp;S'!$E$63)+CH$247*(1+'S&amp;S'!$E$65)</f>
        <v>0</v>
      </c>
      <c r="CI302" s="66">
        <f>-SUM(O.3!CI$244,O.3!CI$255)*(1+'S&amp;S'!$E$61)+SUM(O.3!CI$245,O.3!CI$256)*IF(O.3!$C$38="Depreciation",(1+'S&amp;S'!$E$61),1)-SUM(O.3!CI$246,O.3!CI$257)*(1+'S&amp;S'!$E$63)+CI$247*(1+'S&amp;S'!$E$65)</f>
        <v>0</v>
      </c>
      <c r="CJ302" s="66">
        <f>-SUM(O.3!CJ$244,O.3!CJ$255)*(1+'S&amp;S'!$E$61)+SUM(O.3!CJ$245,O.3!CJ$256)*IF(O.3!$C$38="Depreciation",(1+'S&amp;S'!$E$61),1)-SUM(O.3!CJ$246,O.3!CJ$257)*(1+'S&amp;S'!$E$63)+CJ$247*(1+'S&amp;S'!$E$65)</f>
        <v>0</v>
      </c>
      <c r="CK302" s="66">
        <f>-SUM(O.3!CK$244,O.3!CK$255)*(1+'S&amp;S'!$E$61)+SUM(O.3!CK$245,O.3!CK$256)*IF(O.3!$C$38="Depreciation",(1+'S&amp;S'!$E$61),1)-SUM(O.3!CK$246,O.3!CK$257)*(1+'S&amp;S'!$E$63)+CK$247*(1+'S&amp;S'!$E$65)</f>
        <v>0</v>
      </c>
      <c r="CL302" s="66">
        <f>-SUM(O.3!CL$244,O.3!CL$255)*(1+'S&amp;S'!$E$61)+SUM(O.3!CL$245,O.3!CL$256)*IF(O.3!$C$38="Depreciation",(1+'S&amp;S'!$E$61),1)-SUM(O.3!CL$246,O.3!CL$257)*(1+'S&amp;S'!$E$63)+CL$247*(1+'S&amp;S'!$E$65)</f>
        <v>0</v>
      </c>
      <c r="CM302" s="66">
        <f>-SUM(O.3!CM$244,O.3!CM$255)*(1+'S&amp;S'!$E$61)+SUM(O.3!CM$245,O.3!CM$256)*IF(O.3!$C$38="Depreciation",(1+'S&amp;S'!$E$61),1)-SUM(O.3!CM$246,O.3!CM$257)*(1+'S&amp;S'!$E$63)+CM$247*(1+'S&amp;S'!$E$65)</f>
        <v>0</v>
      </c>
      <c r="CN302" s="66">
        <f>-SUM(O.3!CN$244,O.3!CN$255)*(1+'S&amp;S'!$E$61)+SUM(O.3!CN$245,O.3!CN$256)*IF(O.3!$C$38="Depreciation",(1+'S&amp;S'!$E$61),1)-SUM(O.3!CN$246,O.3!CN$257)*(1+'S&amp;S'!$E$63)+CN$247*(1+'S&amp;S'!$E$65)</f>
        <v>0</v>
      </c>
      <c r="CO302" s="66">
        <f>-SUM(O.3!CO$244,O.3!CO$255)*(1+'S&amp;S'!$E$61)+SUM(O.3!CO$245,O.3!CO$256)*IF(O.3!$C$38="Depreciation",(1+'S&amp;S'!$E$61),1)-SUM(O.3!CO$246,O.3!CO$257)*(1+'S&amp;S'!$E$63)+CO$247*(1+'S&amp;S'!$E$65)</f>
        <v>0</v>
      </c>
      <c r="CP302" s="66">
        <f>-SUM(O.3!CP$244,O.3!CP$255)*(1+'S&amp;S'!$E$61)+SUM(O.3!CP$245,O.3!CP$256)*IF(O.3!$C$38="Depreciation",(1+'S&amp;S'!$E$61),1)-SUM(O.3!CP$246,O.3!CP$257)*(1+'S&amp;S'!$E$63)+CP$247*(1+'S&amp;S'!$E$65)</f>
        <v>0</v>
      </c>
      <c r="CQ302" s="66">
        <f>-SUM(O.3!CQ$244,O.3!CQ$255)*(1+'S&amp;S'!$E$61)+SUM(O.3!CQ$245,O.3!CQ$256)*IF(O.3!$C$38="Depreciation",(1+'S&amp;S'!$E$61),1)-SUM(O.3!CQ$246,O.3!CQ$257)*(1+'S&amp;S'!$E$63)+CQ$247*(1+'S&amp;S'!$E$65)</f>
        <v>0</v>
      </c>
      <c r="CR302" s="66">
        <f>-SUM(O.3!CR$244,O.3!CR$255)*(1+'S&amp;S'!$E$61)+SUM(O.3!CR$245,O.3!CR$256)*IF(O.3!$C$38="Depreciation",(1+'S&amp;S'!$E$61),1)-SUM(O.3!CR$246,O.3!CR$257)*(1+'S&amp;S'!$E$63)+CR$247*(1+'S&amp;S'!$E$65)</f>
        <v>0</v>
      </c>
      <c r="CS302" s="66">
        <f>-SUM(O.3!CS$244,O.3!CS$255)*(1+'S&amp;S'!$E$61)+SUM(O.3!CS$245,O.3!CS$256)*IF(O.3!$C$38="Depreciation",(1+'S&amp;S'!$E$61),1)-SUM(O.3!CS$246,O.3!CS$257)*(1+'S&amp;S'!$E$63)+CS$247*(1+'S&amp;S'!$E$65)</f>
        <v>0</v>
      </c>
    </row>
    <row r="303" spans="3:97" hidden="1" x14ac:dyDescent="0.35">
      <c r="C303" s="94" t="s">
        <v>161</v>
      </c>
      <c r="E303" s="505">
        <f>G303+NPV(G.Asm!$F$76,H303:INDEX(H303:CS303,RP))</f>
        <v>0</v>
      </c>
      <c r="F303" s="505">
        <f>SUMIF($G$4:$CS$4,"&lt;="&amp;RP,G303:CS303)</f>
        <v>0</v>
      </c>
      <c r="G303" s="66">
        <f>-SUM(O.3!G$244,O.3!G$255)*(1+'S&amp;S'!$G$61)+SUM(O.3!G$245,O.3!G$256)*IF(O.3!$C$38="Depreciation",(1+'S&amp;S'!$G$61),1)-SUM(O.3!G$246,O.3!G$257)*(1+'S&amp;S'!$G$63)+G$247*(1+'S&amp;S'!$G$65)</f>
        <v>0</v>
      </c>
      <c r="H303" s="66">
        <f>-SUM(O.3!H$244,O.3!H$255)*(1+'S&amp;S'!$G$61)+SUM(O.3!H$245,O.3!H$256)*IF(O.3!$C$38="Depreciation",(1+'S&amp;S'!$G$61),1)-SUM(O.3!H$246,O.3!H$257)*(1+'S&amp;S'!$G$63)+H$247*(1+'S&amp;S'!$G$65)</f>
        <v>0</v>
      </c>
      <c r="I303" s="66">
        <f>-SUM(O.3!I$244,O.3!I$255)*(1+'S&amp;S'!$G$61)+SUM(O.3!I$245,O.3!I$256)*IF(O.3!$C$38="Depreciation",(1+'S&amp;S'!$G$61),1)-SUM(O.3!I$246,O.3!I$257)*(1+'S&amp;S'!$G$63)+I$247*(1+'S&amp;S'!$G$65)</f>
        <v>0</v>
      </c>
      <c r="J303" s="66">
        <f>-SUM(O.3!J$244,O.3!J$255)*(1+'S&amp;S'!$G$61)+SUM(O.3!J$245,O.3!J$256)*IF(O.3!$C$38="Depreciation",(1+'S&amp;S'!$G$61),1)-SUM(O.3!J$246,O.3!J$257)*(1+'S&amp;S'!$G$63)+J$247*(1+'S&amp;S'!$G$65)</f>
        <v>0</v>
      </c>
      <c r="K303" s="66">
        <f>-SUM(O.3!K$244,O.3!K$255)*(1+'S&amp;S'!$G$61)+SUM(O.3!K$245,O.3!K$256)*IF(O.3!$C$38="Depreciation",(1+'S&amp;S'!$G$61),1)-SUM(O.3!K$246,O.3!K$257)*(1+'S&amp;S'!$G$63)+K$247*(1+'S&amp;S'!$G$65)</f>
        <v>0</v>
      </c>
      <c r="L303" s="66">
        <f>-SUM(O.3!L$244,O.3!L$255)*(1+'S&amp;S'!$G$61)+SUM(O.3!L$245,O.3!L$256)*IF(O.3!$C$38="Depreciation",(1+'S&amp;S'!$G$61),1)-SUM(O.3!L$246,O.3!L$257)*(1+'S&amp;S'!$G$63)+L$247*(1+'S&amp;S'!$G$65)</f>
        <v>0</v>
      </c>
      <c r="M303" s="66">
        <f>-SUM(O.3!M$244,O.3!M$255)*(1+'S&amp;S'!$G$61)+SUM(O.3!M$245,O.3!M$256)*IF(O.3!$C$38="Depreciation",(1+'S&amp;S'!$G$61),1)-SUM(O.3!M$246,O.3!M$257)*(1+'S&amp;S'!$G$63)+M$247*(1+'S&amp;S'!$G$65)</f>
        <v>0</v>
      </c>
      <c r="N303" s="66">
        <f>-SUM(O.3!N$244,O.3!N$255)*(1+'S&amp;S'!$G$61)+SUM(O.3!N$245,O.3!N$256)*IF(O.3!$C$38="Depreciation",(1+'S&amp;S'!$G$61),1)-SUM(O.3!N$246,O.3!N$257)*(1+'S&amp;S'!$G$63)+N$247*(1+'S&amp;S'!$G$65)</f>
        <v>0</v>
      </c>
      <c r="O303" s="66">
        <f>-SUM(O.3!O$244,O.3!O$255)*(1+'S&amp;S'!$G$61)+SUM(O.3!O$245,O.3!O$256)*IF(O.3!$C$38="Depreciation",(1+'S&amp;S'!$G$61),1)-SUM(O.3!O$246,O.3!O$257)*(1+'S&amp;S'!$G$63)+O$247*(1+'S&amp;S'!$G$65)</f>
        <v>0</v>
      </c>
      <c r="P303" s="66">
        <f>-SUM(O.3!P$244,O.3!P$255)*(1+'S&amp;S'!$G$61)+SUM(O.3!P$245,O.3!P$256)*IF(O.3!$C$38="Depreciation",(1+'S&amp;S'!$G$61),1)-SUM(O.3!P$246,O.3!P$257)*(1+'S&amp;S'!$G$63)+P$247*(1+'S&amp;S'!$G$65)</f>
        <v>0</v>
      </c>
      <c r="Q303" s="66">
        <f>-SUM(O.3!Q$244,O.3!Q$255)*(1+'S&amp;S'!$G$61)+SUM(O.3!Q$245,O.3!Q$256)*IF(O.3!$C$38="Depreciation",(1+'S&amp;S'!$G$61),1)-SUM(O.3!Q$246,O.3!Q$257)*(1+'S&amp;S'!$G$63)+Q$247*(1+'S&amp;S'!$G$65)</f>
        <v>0</v>
      </c>
      <c r="R303" s="66">
        <f>-SUM(O.3!R$244,O.3!R$255)*(1+'S&amp;S'!$G$61)+SUM(O.3!R$245,O.3!R$256)*IF(O.3!$C$38="Depreciation",(1+'S&amp;S'!$G$61),1)-SUM(O.3!R$246,O.3!R$257)*(1+'S&amp;S'!$G$63)+R$247*(1+'S&amp;S'!$G$65)</f>
        <v>0</v>
      </c>
      <c r="S303" s="66">
        <f>-SUM(O.3!S$244,O.3!S$255)*(1+'S&amp;S'!$G$61)+SUM(O.3!S$245,O.3!S$256)*IF(O.3!$C$38="Depreciation",(1+'S&amp;S'!$G$61),1)-SUM(O.3!S$246,O.3!S$257)*(1+'S&amp;S'!$G$63)+S$247*(1+'S&amp;S'!$G$65)</f>
        <v>0</v>
      </c>
      <c r="T303" s="66">
        <f>-SUM(O.3!T$244,O.3!T$255)*(1+'S&amp;S'!$G$61)+SUM(O.3!T$245,O.3!T$256)*IF(O.3!$C$38="Depreciation",(1+'S&amp;S'!$G$61),1)-SUM(O.3!T$246,O.3!T$257)*(1+'S&amp;S'!$G$63)+T$247*(1+'S&amp;S'!$G$65)</f>
        <v>0</v>
      </c>
      <c r="U303" s="66">
        <f>-SUM(O.3!U$244,O.3!U$255)*(1+'S&amp;S'!$G$61)+SUM(O.3!U$245,O.3!U$256)*IF(O.3!$C$38="Depreciation",(1+'S&amp;S'!$G$61),1)-SUM(O.3!U$246,O.3!U$257)*(1+'S&amp;S'!$G$63)+U$247*(1+'S&amp;S'!$G$65)</f>
        <v>0</v>
      </c>
      <c r="V303" s="66">
        <f>-SUM(O.3!V$244,O.3!V$255)*(1+'S&amp;S'!$G$61)+SUM(O.3!V$245,O.3!V$256)*IF(O.3!$C$38="Depreciation",(1+'S&amp;S'!$G$61),1)-SUM(O.3!V$246,O.3!V$257)*(1+'S&amp;S'!$G$63)+V$247*(1+'S&amp;S'!$G$65)</f>
        <v>0</v>
      </c>
      <c r="W303" s="66">
        <f>-SUM(O.3!W$244,O.3!W$255)*(1+'S&amp;S'!$G$61)+SUM(O.3!W$245,O.3!W$256)*IF(O.3!$C$38="Depreciation",(1+'S&amp;S'!$G$61),1)-SUM(O.3!W$246,O.3!W$257)*(1+'S&amp;S'!$G$63)+W$247*(1+'S&amp;S'!$G$65)</f>
        <v>0</v>
      </c>
      <c r="X303" s="66">
        <f>-SUM(O.3!X$244,O.3!X$255)*(1+'S&amp;S'!$G$61)+SUM(O.3!X$245,O.3!X$256)*IF(O.3!$C$38="Depreciation",(1+'S&amp;S'!$G$61),1)-SUM(O.3!X$246,O.3!X$257)*(1+'S&amp;S'!$G$63)+X$247*(1+'S&amp;S'!$G$65)</f>
        <v>0</v>
      </c>
      <c r="Y303" s="66">
        <f>-SUM(O.3!Y$244,O.3!Y$255)*(1+'S&amp;S'!$G$61)+SUM(O.3!Y$245,O.3!Y$256)*IF(O.3!$C$38="Depreciation",(1+'S&amp;S'!$G$61),1)-SUM(O.3!Y$246,O.3!Y$257)*(1+'S&amp;S'!$G$63)+Y$247*(1+'S&amp;S'!$G$65)</f>
        <v>0</v>
      </c>
      <c r="Z303" s="66">
        <f>-SUM(O.3!Z$244,O.3!Z$255)*(1+'S&amp;S'!$G$61)+SUM(O.3!Z$245,O.3!Z$256)*IF(O.3!$C$38="Depreciation",(1+'S&amp;S'!$G$61),1)-SUM(O.3!Z$246,O.3!Z$257)*(1+'S&amp;S'!$G$63)+Z$247*(1+'S&amp;S'!$G$65)</f>
        <v>0</v>
      </c>
      <c r="AA303" s="66">
        <f>-SUM(O.3!AA$244,O.3!AA$255)*(1+'S&amp;S'!$G$61)+SUM(O.3!AA$245,O.3!AA$256)*IF(O.3!$C$38="Depreciation",(1+'S&amp;S'!$G$61),1)-SUM(O.3!AA$246,O.3!AA$257)*(1+'S&amp;S'!$G$63)+AA$247*(1+'S&amp;S'!$G$65)</f>
        <v>0</v>
      </c>
      <c r="AB303" s="66">
        <f>-SUM(O.3!AB$244,O.3!AB$255)*(1+'S&amp;S'!$G$61)+SUM(O.3!AB$245,O.3!AB$256)*IF(O.3!$C$38="Depreciation",(1+'S&amp;S'!$G$61),1)-SUM(O.3!AB$246,O.3!AB$257)*(1+'S&amp;S'!$G$63)+AB$247*(1+'S&amp;S'!$G$65)</f>
        <v>0</v>
      </c>
      <c r="AC303" s="66">
        <f>-SUM(O.3!AC$244,O.3!AC$255)*(1+'S&amp;S'!$G$61)+SUM(O.3!AC$245,O.3!AC$256)*IF(O.3!$C$38="Depreciation",(1+'S&amp;S'!$G$61),1)-SUM(O.3!AC$246,O.3!AC$257)*(1+'S&amp;S'!$G$63)+AC$247*(1+'S&amp;S'!$G$65)</f>
        <v>0</v>
      </c>
      <c r="AD303" s="66">
        <f>-SUM(O.3!AD$244,O.3!AD$255)*(1+'S&amp;S'!$G$61)+SUM(O.3!AD$245,O.3!AD$256)*IF(O.3!$C$38="Depreciation",(1+'S&amp;S'!$G$61),1)-SUM(O.3!AD$246,O.3!AD$257)*(1+'S&amp;S'!$G$63)+AD$247*(1+'S&amp;S'!$G$65)</f>
        <v>0</v>
      </c>
      <c r="AE303" s="66">
        <f>-SUM(O.3!AE$244,O.3!AE$255)*(1+'S&amp;S'!$G$61)+SUM(O.3!AE$245,O.3!AE$256)*IF(O.3!$C$38="Depreciation",(1+'S&amp;S'!$G$61),1)-SUM(O.3!AE$246,O.3!AE$257)*(1+'S&amp;S'!$G$63)+AE$247*(1+'S&amp;S'!$G$65)</f>
        <v>0</v>
      </c>
      <c r="AF303" s="66">
        <f>-SUM(O.3!AF$244,O.3!AF$255)*(1+'S&amp;S'!$G$61)+SUM(O.3!AF$245,O.3!AF$256)*IF(O.3!$C$38="Depreciation",(1+'S&amp;S'!$G$61),1)-SUM(O.3!AF$246,O.3!AF$257)*(1+'S&amp;S'!$G$63)+AF$247*(1+'S&amp;S'!$G$65)</f>
        <v>0</v>
      </c>
      <c r="AG303" s="66">
        <f>-SUM(O.3!AG$244,O.3!AG$255)*(1+'S&amp;S'!$G$61)+SUM(O.3!AG$245,O.3!AG$256)*IF(O.3!$C$38="Depreciation",(1+'S&amp;S'!$G$61),1)-SUM(O.3!AG$246,O.3!AG$257)*(1+'S&amp;S'!$G$63)+AG$247*(1+'S&amp;S'!$G$65)</f>
        <v>0</v>
      </c>
      <c r="AH303" s="66">
        <f>-SUM(O.3!AH$244,O.3!AH$255)*(1+'S&amp;S'!$G$61)+SUM(O.3!AH$245,O.3!AH$256)*IF(O.3!$C$38="Depreciation",(1+'S&amp;S'!$G$61),1)-SUM(O.3!AH$246,O.3!AH$257)*(1+'S&amp;S'!$G$63)+AH$247*(1+'S&amp;S'!$G$65)</f>
        <v>0</v>
      </c>
      <c r="AI303" s="66">
        <f>-SUM(O.3!AI$244,O.3!AI$255)*(1+'S&amp;S'!$G$61)+SUM(O.3!AI$245,O.3!AI$256)*IF(O.3!$C$38="Depreciation",(1+'S&amp;S'!$G$61),1)-SUM(O.3!AI$246,O.3!AI$257)*(1+'S&amp;S'!$G$63)+AI$247*(1+'S&amp;S'!$G$65)</f>
        <v>0</v>
      </c>
      <c r="AJ303" s="66">
        <f>-SUM(O.3!AJ$244,O.3!AJ$255)*(1+'S&amp;S'!$G$61)+SUM(O.3!AJ$245,O.3!AJ$256)*IF(O.3!$C$38="Depreciation",(1+'S&amp;S'!$G$61),1)-SUM(O.3!AJ$246,O.3!AJ$257)*(1+'S&amp;S'!$G$63)+AJ$247*(1+'S&amp;S'!$G$65)</f>
        <v>0</v>
      </c>
      <c r="AK303" s="66">
        <f>-SUM(O.3!AK$244,O.3!AK$255)*(1+'S&amp;S'!$G$61)+SUM(O.3!AK$245,O.3!AK$256)*IF(O.3!$C$38="Depreciation",(1+'S&amp;S'!$G$61),1)-SUM(O.3!AK$246,O.3!AK$257)*(1+'S&amp;S'!$G$63)+AK$247*(1+'S&amp;S'!$G$65)</f>
        <v>0</v>
      </c>
      <c r="AL303" s="66">
        <f>-SUM(O.3!AL$244,O.3!AL$255)*(1+'S&amp;S'!$G$61)+SUM(O.3!AL$245,O.3!AL$256)*IF(O.3!$C$38="Depreciation",(1+'S&amp;S'!$G$61),1)-SUM(O.3!AL$246,O.3!AL$257)*(1+'S&amp;S'!$G$63)+AL$247*(1+'S&amp;S'!$G$65)</f>
        <v>0</v>
      </c>
      <c r="AM303" s="66">
        <f>-SUM(O.3!AM$244,O.3!AM$255)*(1+'S&amp;S'!$G$61)+SUM(O.3!AM$245,O.3!AM$256)*IF(O.3!$C$38="Depreciation",(1+'S&amp;S'!$G$61),1)-SUM(O.3!AM$246,O.3!AM$257)*(1+'S&amp;S'!$G$63)+AM$247*(1+'S&amp;S'!$G$65)</f>
        <v>0</v>
      </c>
      <c r="AN303" s="66">
        <f>-SUM(O.3!AN$244,O.3!AN$255)*(1+'S&amp;S'!$G$61)+SUM(O.3!AN$245,O.3!AN$256)*IF(O.3!$C$38="Depreciation",(1+'S&amp;S'!$G$61),1)-SUM(O.3!AN$246,O.3!AN$257)*(1+'S&amp;S'!$G$63)+AN$247*(1+'S&amp;S'!$G$65)</f>
        <v>0</v>
      </c>
      <c r="AO303" s="66">
        <f>-SUM(O.3!AO$244,O.3!AO$255)*(1+'S&amp;S'!$G$61)+SUM(O.3!AO$245,O.3!AO$256)*IF(O.3!$C$38="Depreciation",(1+'S&amp;S'!$G$61),1)-SUM(O.3!AO$246,O.3!AO$257)*(1+'S&amp;S'!$G$63)+AO$247*(1+'S&amp;S'!$G$65)</f>
        <v>0</v>
      </c>
      <c r="AP303" s="66">
        <f>-SUM(O.3!AP$244,O.3!AP$255)*(1+'S&amp;S'!$G$61)+SUM(O.3!AP$245,O.3!AP$256)*IF(O.3!$C$38="Depreciation",(1+'S&amp;S'!$G$61),1)-SUM(O.3!AP$246,O.3!AP$257)*(1+'S&amp;S'!$G$63)+AP$247*(1+'S&amp;S'!$G$65)</f>
        <v>0</v>
      </c>
      <c r="AQ303" s="66">
        <f>-SUM(O.3!AQ$244,O.3!AQ$255)*(1+'S&amp;S'!$G$61)+SUM(O.3!AQ$245,O.3!AQ$256)*IF(O.3!$C$38="Depreciation",(1+'S&amp;S'!$G$61),1)-SUM(O.3!AQ$246,O.3!AQ$257)*(1+'S&amp;S'!$G$63)+AQ$247*(1+'S&amp;S'!$G$65)</f>
        <v>0</v>
      </c>
      <c r="AR303" s="66">
        <f>-SUM(O.3!AR$244,O.3!AR$255)*(1+'S&amp;S'!$G$61)+SUM(O.3!AR$245,O.3!AR$256)*IF(O.3!$C$38="Depreciation",(1+'S&amp;S'!$G$61),1)-SUM(O.3!AR$246,O.3!AR$257)*(1+'S&amp;S'!$G$63)+AR$247*(1+'S&amp;S'!$G$65)</f>
        <v>0</v>
      </c>
      <c r="AS303" s="66">
        <f>-SUM(O.3!AS$244,O.3!AS$255)*(1+'S&amp;S'!$G$61)+SUM(O.3!AS$245,O.3!AS$256)*IF(O.3!$C$38="Depreciation",(1+'S&amp;S'!$G$61),1)-SUM(O.3!AS$246,O.3!AS$257)*(1+'S&amp;S'!$G$63)+AS$247*(1+'S&amp;S'!$G$65)</f>
        <v>0</v>
      </c>
      <c r="AT303" s="66">
        <f>-SUM(O.3!AT$244,O.3!AT$255)*(1+'S&amp;S'!$G$61)+SUM(O.3!AT$245,O.3!AT$256)*IF(O.3!$C$38="Depreciation",(1+'S&amp;S'!$G$61),1)-SUM(O.3!AT$246,O.3!AT$257)*(1+'S&amp;S'!$G$63)+AT$247*(1+'S&amp;S'!$G$65)</f>
        <v>0</v>
      </c>
      <c r="AU303" s="66">
        <f>-SUM(O.3!AU$244,O.3!AU$255)*(1+'S&amp;S'!$G$61)+SUM(O.3!AU$245,O.3!AU$256)*IF(O.3!$C$38="Depreciation",(1+'S&amp;S'!$G$61),1)-SUM(O.3!AU$246,O.3!AU$257)*(1+'S&amp;S'!$G$63)+AU$247*(1+'S&amp;S'!$G$65)</f>
        <v>0</v>
      </c>
      <c r="AV303" s="66">
        <f>-SUM(O.3!AV$244,O.3!AV$255)*(1+'S&amp;S'!$G$61)+SUM(O.3!AV$245,O.3!AV$256)*IF(O.3!$C$38="Depreciation",(1+'S&amp;S'!$G$61),1)-SUM(O.3!AV$246,O.3!AV$257)*(1+'S&amp;S'!$G$63)+AV$247*(1+'S&amp;S'!$G$65)</f>
        <v>0</v>
      </c>
      <c r="AW303" s="66">
        <f>-SUM(O.3!AW$244,O.3!AW$255)*(1+'S&amp;S'!$G$61)+SUM(O.3!AW$245,O.3!AW$256)*IF(O.3!$C$38="Depreciation",(1+'S&amp;S'!$G$61),1)-SUM(O.3!AW$246,O.3!AW$257)*(1+'S&amp;S'!$G$63)+AW$247*(1+'S&amp;S'!$G$65)</f>
        <v>0</v>
      </c>
      <c r="AX303" s="66">
        <f>-SUM(O.3!AX$244,O.3!AX$255)*(1+'S&amp;S'!$G$61)+SUM(O.3!AX$245,O.3!AX$256)*IF(O.3!$C$38="Depreciation",(1+'S&amp;S'!$G$61),1)-SUM(O.3!AX$246,O.3!AX$257)*(1+'S&amp;S'!$G$63)+AX$247*(1+'S&amp;S'!$G$65)</f>
        <v>0</v>
      </c>
      <c r="AY303" s="66">
        <f>-SUM(O.3!AY$244,O.3!AY$255)*(1+'S&amp;S'!$G$61)+SUM(O.3!AY$245,O.3!AY$256)*IF(O.3!$C$38="Depreciation",(1+'S&amp;S'!$G$61),1)-SUM(O.3!AY$246,O.3!AY$257)*(1+'S&amp;S'!$G$63)+AY$247*(1+'S&amp;S'!$G$65)</f>
        <v>0</v>
      </c>
      <c r="AZ303" s="66">
        <f>-SUM(O.3!AZ$244,O.3!AZ$255)*(1+'S&amp;S'!$G$61)+SUM(O.3!AZ$245,O.3!AZ$256)*IF(O.3!$C$38="Depreciation",(1+'S&amp;S'!$G$61),1)-SUM(O.3!AZ$246,O.3!AZ$257)*(1+'S&amp;S'!$G$63)+AZ$247*(1+'S&amp;S'!$G$65)</f>
        <v>0</v>
      </c>
      <c r="BA303" s="66">
        <f>-SUM(O.3!BA$244,O.3!BA$255)*(1+'S&amp;S'!$G$61)+SUM(O.3!BA$245,O.3!BA$256)*IF(O.3!$C$38="Depreciation",(1+'S&amp;S'!$G$61),1)-SUM(O.3!BA$246,O.3!BA$257)*(1+'S&amp;S'!$G$63)+BA$247*(1+'S&amp;S'!$G$65)</f>
        <v>0</v>
      </c>
      <c r="BB303" s="66">
        <f>-SUM(O.3!BB$244,O.3!BB$255)*(1+'S&amp;S'!$G$61)+SUM(O.3!BB$245,O.3!BB$256)*IF(O.3!$C$38="Depreciation",(1+'S&amp;S'!$G$61),1)-SUM(O.3!BB$246,O.3!BB$257)*(1+'S&amp;S'!$G$63)+BB$247*(1+'S&amp;S'!$G$65)</f>
        <v>0</v>
      </c>
      <c r="BC303" s="66">
        <f>-SUM(O.3!BC$244,O.3!BC$255)*(1+'S&amp;S'!$G$61)+SUM(O.3!BC$245,O.3!BC$256)*IF(O.3!$C$38="Depreciation",(1+'S&amp;S'!$G$61),1)-SUM(O.3!BC$246,O.3!BC$257)*(1+'S&amp;S'!$G$63)+BC$247*(1+'S&amp;S'!$G$65)</f>
        <v>0</v>
      </c>
      <c r="BD303" s="66">
        <f>-SUM(O.3!BD$244,O.3!BD$255)*(1+'S&amp;S'!$G$61)+SUM(O.3!BD$245,O.3!BD$256)*IF(O.3!$C$38="Depreciation",(1+'S&amp;S'!$G$61),1)-SUM(O.3!BD$246,O.3!BD$257)*(1+'S&amp;S'!$G$63)+BD$247*(1+'S&amp;S'!$G$65)</f>
        <v>0</v>
      </c>
      <c r="BE303" s="66">
        <f>-SUM(O.3!BE$244,O.3!BE$255)*(1+'S&amp;S'!$G$61)+SUM(O.3!BE$245,O.3!BE$256)*IF(O.3!$C$38="Depreciation",(1+'S&amp;S'!$G$61),1)-SUM(O.3!BE$246,O.3!BE$257)*(1+'S&amp;S'!$G$63)+BE$247*(1+'S&amp;S'!$G$65)</f>
        <v>0</v>
      </c>
      <c r="BF303" s="66">
        <f>-SUM(O.3!BF$244,O.3!BF$255)*(1+'S&amp;S'!$G$61)+SUM(O.3!BF$245,O.3!BF$256)*IF(O.3!$C$38="Depreciation",(1+'S&amp;S'!$G$61),1)-SUM(O.3!BF$246,O.3!BF$257)*(1+'S&amp;S'!$G$63)+BF$247*(1+'S&amp;S'!$G$65)</f>
        <v>0</v>
      </c>
      <c r="BG303" s="66">
        <f>-SUM(O.3!BG$244,O.3!BG$255)*(1+'S&amp;S'!$G$61)+SUM(O.3!BG$245,O.3!BG$256)*IF(O.3!$C$38="Depreciation",(1+'S&amp;S'!$G$61),1)-SUM(O.3!BG$246,O.3!BG$257)*(1+'S&amp;S'!$G$63)+BG$247*(1+'S&amp;S'!$G$65)</f>
        <v>0</v>
      </c>
      <c r="BH303" s="66">
        <f>-SUM(O.3!BH$244,O.3!BH$255)*(1+'S&amp;S'!$G$61)+SUM(O.3!BH$245,O.3!BH$256)*IF(O.3!$C$38="Depreciation",(1+'S&amp;S'!$G$61),1)-SUM(O.3!BH$246,O.3!BH$257)*(1+'S&amp;S'!$G$63)+BH$247*(1+'S&amp;S'!$G$65)</f>
        <v>0</v>
      </c>
      <c r="BI303" s="66">
        <f>-SUM(O.3!BI$244,O.3!BI$255)*(1+'S&amp;S'!$G$61)+SUM(O.3!BI$245,O.3!BI$256)*IF(O.3!$C$38="Depreciation",(1+'S&amp;S'!$G$61),1)-SUM(O.3!BI$246,O.3!BI$257)*(1+'S&amp;S'!$G$63)+BI$247*(1+'S&amp;S'!$G$65)</f>
        <v>0</v>
      </c>
      <c r="BJ303" s="66">
        <f>-SUM(O.3!BJ$244,O.3!BJ$255)*(1+'S&amp;S'!$G$61)+SUM(O.3!BJ$245,O.3!BJ$256)*IF(O.3!$C$38="Depreciation",(1+'S&amp;S'!$G$61),1)-SUM(O.3!BJ$246,O.3!BJ$257)*(1+'S&amp;S'!$G$63)+BJ$247*(1+'S&amp;S'!$G$65)</f>
        <v>0</v>
      </c>
      <c r="BK303" s="66">
        <f>-SUM(O.3!BK$244,O.3!BK$255)*(1+'S&amp;S'!$G$61)+SUM(O.3!BK$245,O.3!BK$256)*IF(O.3!$C$38="Depreciation",(1+'S&amp;S'!$G$61),1)-SUM(O.3!BK$246,O.3!BK$257)*(1+'S&amp;S'!$G$63)+BK$247*(1+'S&amp;S'!$G$65)</f>
        <v>0</v>
      </c>
      <c r="BL303" s="66">
        <f>-SUM(O.3!BL$244,O.3!BL$255)*(1+'S&amp;S'!$G$61)+SUM(O.3!BL$245,O.3!BL$256)*IF(O.3!$C$38="Depreciation",(1+'S&amp;S'!$G$61),1)-SUM(O.3!BL$246,O.3!BL$257)*(1+'S&amp;S'!$G$63)+BL$247*(1+'S&amp;S'!$G$65)</f>
        <v>0</v>
      </c>
      <c r="BM303" s="66">
        <f>-SUM(O.3!BM$244,O.3!BM$255)*(1+'S&amp;S'!$G$61)+SUM(O.3!BM$245,O.3!BM$256)*IF(O.3!$C$38="Depreciation",(1+'S&amp;S'!$G$61),1)-SUM(O.3!BM$246,O.3!BM$257)*(1+'S&amp;S'!$G$63)+BM$247*(1+'S&amp;S'!$G$65)</f>
        <v>0</v>
      </c>
      <c r="BN303" s="66">
        <f>-SUM(O.3!BN$244,O.3!BN$255)*(1+'S&amp;S'!$G$61)+SUM(O.3!BN$245,O.3!BN$256)*IF(O.3!$C$38="Depreciation",(1+'S&amp;S'!$G$61),1)-SUM(O.3!BN$246,O.3!BN$257)*(1+'S&amp;S'!$G$63)+BN$247*(1+'S&amp;S'!$G$65)</f>
        <v>0</v>
      </c>
      <c r="BO303" s="66">
        <f>-SUM(O.3!BO$244,O.3!BO$255)*(1+'S&amp;S'!$G$61)+SUM(O.3!BO$245,O.3!BO$256)*IF(O.3!$C$38="Depreciation",(1+'S&amp;S'!$G$61),1)-SUM(O.3!BO$246,O.3!BO$257)*(1+'S&amp;S'!$G$63)+BO$247*(1+'S&amp;S'!$G$65)</f>
        <v>0</v>
      </c>
      <c r="BP303" s="66">
        <f>-SUM(O.3!BP$244,O.3!BP$255)*(1+'S&amp;S'!$G$61)+SUM(O.3!BP$245,O.3!BP$256)*IF(O.3!$C$38="Depreciation",(1+'S&amp;S'!$G$61),1)-SUM(O.3!BP$246,O.3!BP$257)*(1+'S&amp;S'!$G$63)+BP$247*(1+'S&amp;S'!$G$65)</f>
        <v>0</v>
      </c>
      <c r="BQ303" s="66">
        <f>-SUM(O.3!BQ$244,O.3!BQ$255)*(1+'S&amp;S'!$G$61)+SUM(O.3!BQ$245,O.3!BQ$256)*IF(O.3!$C$38="Depreciation",(1+'S&amp;S'!$G$61),1)-SUM(O.3!BQ$246,O.3!BQ$257)*(1+'S&amp;S'!$G$63)+BQ$247*(1+'S&amp;S'!$G$65)</f>
        <v>0</v>
      </c>
      <c r="BR303" s="66">
        <f>-SUM(O.3!BR$244,O.3!BR$255)*(1+'S&amp;S'!$G$61)+SUM(O.3!BR$245,O.3!BR$256)*IF(O.3!$C$38="Depreciation",(1+'S&amp;S'!$G$61),1)-SUM(O.3!BR$246,O.3!BR$257)*(1+'S&amp;S'!$G$63)+BR$247*(1+'S&amp;S'!$G$65)</f>
        <v>0</v>
      </c>
      <c r="BS303" s="66">
        <f>-SUM(O.3!BS$244,O.3!BS$255)*(1+'S&amp;S'!$G$61)+SUM(O.3!BS$245,O.3!BS$256)*IF(O.3!$C$38="Depreciation",(1+'S&amp;S'!$G$61),1)-SUM(O.3!BS$246,O.3!BS$257)*(1+'S&amp;S'!$G$63)+BS$247*(1+'S&amp;S'!$G$65)</f>
        <v>0</v>
      </c>
      <c r="BT303" s="66">
        <f>-SUM(O.3!BT$244,O.3!BT$255)*(1+'S&amp;S'!$G$61)+SUM(O.3!BT$245,O.3!BT$256)*IF(O.3!$C$38="Depreciation",(1+'S&amp;S'!$G$61),1)-SUM(O.3!BT$246,O.3!BT$257)*(1+'S&amp;S'!$G$63)+BT$247*(1+'S&amp;S'!$G$65)</f>
        <v>0</v>
      </c>
      <c r="BU303" s="66">
        <f>-SUM(O.3!BU$244,O.3!BU$255)*(1+'S&amp;S'!$G$61)+SUM(O.3!BU$245,O.3!BU$256)*IF(O.3!$C$38="Depreciation",(1+'S&amp;S'!$G$61),1)-SUM(O.3!BU$246,O.3!BU$257)*(1+'S&amp;S'!$G$63)+BU$247*(1+'S&amp;S'!$G$65)</f>
        <v>0</v>
      </c>
      <c r="BV303" s="66">
        <f>-SUM(O.3!BV$244,O.3!BV$255)*(1+'S&amp;S'!$G$61)+SUM(O.3!BV$245,O.3!BV$256)*IF(O.3!$C$38="Depreciation",(1+'S&amp;S'!$G$61),1)-SUM(O.3!BV$246,O.3!BV$257)*(1+'S&amp;S'!$G$63)+BV$247*(1+'S&amp;S'!$G$65)</f>
        <v>0</v>
      </c>
      <c r="BW303" s="66">
        <f>-SUM(O.3!BW$244,O.3!BW$255)*(1+'S&amp;S'!$G$61)+SUM(O.3!BW$245,O.3!BW$256)*IF(O.3!$C$38="Depreciation",(1+'S&amp;S'!$G$61),1)-SUM(O.3!BW$246,O.3!BW$257)*(1+'S&amp;S'!$G$63)+BW$247*(1+'S&amp;S'!$G$65)</f>
        <v>0</v>
      </c>
      <c r="BX303" s="66">
        <f>-SUM(O.3!BX$244,O.3!BX$255)*(1+'S&amp;S'!$G$61)+SUM(O.3!BX$245,O.3!BX$256)*IF(O.3!$C$38="Depreciation",(1+'S&amp;S'!$G$61),1)-SUM(O.3!BX$246,O.3!BX$257)*(1+'S&amp;S'!$G$63)+BX$247*(1+'S&amp;S'!$G$65)</f>
        <v>0</v>
      </c>
      <c r="BY303" s="66">
        <f>-SUM(O.3!BY$244,O.3!BY$255)*(1+'S&amp;S'!$G$61)+SUM(O.3!BY$245,O.3!BY$256)*IF(O.3!$C$38="Depreciation",(1+'S&amp;S'!$G$61),1)-SUM(O.3!BY$246,O.3!BY$257)*(1+'S&amp;S'!$G$63)+BY$247*(1+'S&amp;S'!$G$65)</f>
        <v>0</v>
      </c>
      <c r="BZ303" s="66">
        <f>-SUM(O.3!BZ$244,O.3!BZ$255)*(1+'S&amp;S'!$G$61)+SUM(O.3!BZ$245,O.3!BZ$256)*IF(O.3!$C$38="Depreciation",(1+'S&amp;S'!$G$61),1)-SUM(O.3!BZ$246,O.3!BZ$257)*(1+'S&amp;S'!$G$63)+BZ$247*(1+'S&amp;S'!$G$65)</f>
        <v>0</v>
      </c>
      <c r="CA303" s="66">
        <f>-SUM(O.3!CA$244,O.3!CA$255)*(1+'S&amp;S'!$G$61)+SUM(O.3!CA$245,O.3!CA$256)*IF(O.3!$C$38="Depreciation",(1+'S&amp;S'!$G$61),1)-SUM(O.3!CA$246,O.3!CA$257)*(1+'S&amp;S'!$G$63)+CA$247*(1+'S&amp;S'!$G$65)</f>
        <v>0</v>
      </c>
      <c r="CB303" s="66">
        <f>-SUM(O.3!CB$244,O.3!CB$255)*(1+'S&amp;S'!$G$61)+SUM(O.3!CB$245,O.3!CB$256)*IF(O.3!$C$38="Depreciation",(1+'S&amp;S'!$G$61),1)-SUM(O.3!CB$246,O.3!CB$257)*(1+'S&amp;S'!$G$63)+CB$247*(1+'S&amp;S'!$G$65)</f>
        <v>0</v>
      </c>
      <c r="CC303" s="66">
        <f>-SUM(O.3!CC$244,O.3!CC$255)*(1+'S&amp;S'!$G$61)+SUM(O.3!CC$245,O.3!CC$256)*IF(O.3!$C$38="Depreciation",(1+'S&amp;S'!$G$61),1)-SUM(O.3!CC$246,O.3!CC$257)*(1+'S&amp;S'!$G$63)+CC$247*(1+'S&amp;S'!$G$65)</f>
        <v>0</v>
      </c>
      <c r="CD303" s="66">
        <f>-SUM(O.3!CD$244,O.3!CD$255)*(1+'S&amp;S'!$G$61)+SUM(O.3!CD$245,O.3!CD$256)*IF(O.3!$C$38="Depreciation",(1+'S&amp;S'!$G$61),1)-SUM(O.3!CD$246,O.3!CD$257)*(1+'S&amp;S'!$G$63)+CD$247*(1+'S&amp;S'!$G$65)</f>
        <v>0</v>
      </c>
      <c r="CE303" s="66">
        <f>-SUM(O.3!CE$244,O.3!CE$255)*(1+'S&amp;S'!$G$61)+SUM(O.3!CE$245,O.3!CE$256)*IF(O.3!$C$38="Depreciation",(1+'S&amp;S'!$G$61),1)-SUM(O.3!CE$246,O.3!CE$257)*(1+'S&amp;S'!$G$63)+CE$247*(1+'S&amp;S'!$G$65)</f>
        <v>0</v>
      </c>
      <c r="CF303" s="66">
        <f>-SUM(O.3!CF$244,O.3!CF$255)*(1+'S&amp;S'!$G$61)+SUM(O.3!CF$245,O.3!CF$256)*IF(O.3!$C$38="Depreciation",(1+'S&amp;S'!$G$61),1)-SUM(O.3!CF$246,O.3!CF$257)*(1+'S&amp;S'!$G$63)+CF$247*(1+'S&amp;S'!$G$65)</f>
        <v>0</v>
      </c>
      <c r="CG303" s="66">
        <f>-SUM(O.3!CG$244,O.3!CG$255)*(1+'S&amp;S'!$G$61)+SUM(O.3!CG$245,O.3!CG$256)*IF(O.3!$C$38="Depreciation",(1+'S&amp;S'!$G$61),1)-SUM(O.3!CG$246,O.3!CG$257)*(1+'S&amp;S'!$G$63)+CG$247*(1+'S&amp;S'!$G$65)</f>
        <v>0</v>
      </c>
      <c r="CH303" s="66">
        <f>-SUM(O.3!CH$244,O.3!CH$255)*(1+'S&amp;S'!$G$61)+SUM(O.3!CH$245,O.3!CH$256)*IF(O.3!$C$38="Depreciation",(1+'S&amp;S'!$G$61),1)-SUM(O.3!CH$246,O.3!CH$257)*(1+'S&amp;S'!$G$63)+CH$247*(1+'S&amp;S'!$G$65)</f>
        <v>0</v>
      </c>
      <c r="CI303" s="66">
        <f>-SUM(O.3!CI$244,O.3!CI$255)*(1+'S&amp;S'!$G$61)+SUM(O.3!CI$245,O.3!CI$256)*IF(O.3!$C$38="Depreciation",(1+'S&amp;S'!$G$61),1)-SUM(O.3!CI$246,O.3!CI$257)*(1+'S&amp;S'!$G$63)+CI$247*(1+'S&amp;S'!$G$65)</f>
        <v>0</v>
      </c>
      <c r="CJ303" s="66">
        <f>-SUM(O.3!CJ$244,O.3!CJ$255)*(1+'S&amp;S'!$G$61)+SUM(O.3!CJ$245,O.3!CJ$256)*IF(O.3!$C$38="Depreciation",(1+'S&amp;S'!$G$61),1)-SUM(O.3!CJ$246,O.3!CJ$257)*(1+'S&amp;S'!$G$63)+CJ$247*(1+'S&amp;S'!$G$65)</f>
        <v>0</v>
      </c>
      <c r="CK303" s="66">
        <f>-SUM(O.3!CK$244,O.3!CK$255)*(1+'S&amp;S'!$G$61)+SUM(O.3!CK$245,O.3!CK$256)*IF(O.3!$C$38="Depreciation",(1+'S&amp;S'!$G$61),1)-SUM(O.3!CK$246,O.3!CK$257)*(1+'S&amp;S'!$G$63)+CK$247*(1+'S&amp;S'!$G$65)</f>
        <v>0</v>
      </c>
      <c r="CL303" s="66">
        <f>-SUM(O.3!CL$244,O.3!CL$255)*(1+'S&amp;S'!$G$61)+SUM(O.3!CL$245,O.3!CL$256)*IF(O.3!$C$38="Depreciation",(1+'S&amp;S'!$G$61),1)-SUM(O.3!CL$246,O.3!CL$257)*(1+'S&amp;S'!$G$63)+CL$247*(1+'S&amp;S'!$G$65)</f>
        <v>0</v>
      </c>
      <c r="CM303" s="66">
        <f>-SUM(O.3!CM$244,O.3!CM$255)*(1+'S&amp;S'!$G$61)+SUM(O.3!CM$245,O.3!CM$256)*IF(O.3!$C$38="Depreciation",(1+'S&amp;S'!$G$61),1)-SUM(O.3!CM$246,O.3!CM$257)*(1+'S&amp;S'!$G$63)+CM$247*(1+'S&amp;S'!$G$65)</f>
        <v>0</v>
      </c>
      <c r="CN303" s="66">
        <f>-SUM(O.3!CN$244,O.3!CN$255)*(1+'S&amp;S'!$G$61)+SUM(O.3!CN$245,O.3!CN$256)*IF(O.3!$C$38="Depreciation",(1+'S&amp;S'!$G$61),1)-SUM(O.3!CN$246,O.3!CN$257)*(1+'S&amp;S'!$G$63)+CN$247*(1+'S&amp;S'!$G$65)</f>
        <v>0</v>
      </c>
      <c r="CO303" s="66">
        <f>-SUM(O.3!CO$244,O.3!CO$255)*(1+'S&amp;S'!$G$61)+SUM(O.3!CO$245,O.3!CO$256)*IF(O.3!$C$38="Depreciation",(1+'S&amp;S'!$G$61),1)-SUM(O.3!CO$246,O.3!CO$257)*(1+'S&amp;S'!$G$63)+CO$247*(1+'S&amp;S'!$G$65)</f>
        <v>0</v>
      </c>
      <c r="CP303" s="66">
        <f>-SUM(O.3!CP$244,O.3!CP$255)*(1+'S&amp;S'!$G$61)+SUM(O.3!CP$245,O.3!CP$256)*IF(O.3!$C$38="Depreciation",(1+'S&amp;S'!$G$61),1)-SUM(O.3!CP$246,O.3!CP$257)*(1+'S&amp;S'!$G$63)+CP$247*(1+'S&amp;S'!$G$65)</f>
        <v>0</v>
      </c>
      <c r="CQ303" s="66">
        <f>-SUM(O.3!CQ$244,O.3!CQ$255)*(1+'S&amp;S'!$G$61)+SUM(O.3!CQ$245,O.3!CQ$256)*IF(O.3!$C$38="Depreciation",(1+'S&amp;S'!$G$61),1)-SUM(O.3!CQ$246,O.3!CQ$257)*(1+'S&amp;S'!$G$63)+CQ$247*(1+'S&amp;S'!$G$65)</f>
        <v>0</v>
      </c>
      <c r="CR303" s="66">
        <f>-SUM(O.3!CR$244,O.3!CR$255)*(1+'S&amp;S'!$G$61)+SUM(O.3!CR$245,O.3!CR$256)*IF(O.3!$C$38="Depreciation",(1+'S&amp;S'!$G$61),1)-SUM(O.3!CR$246,O.3!CR$257)*(1+'S&amp;S'!$G$63)+CR$247*(1+'S&amp;S'!$G$65)</f>
        <v>0</v>
      </c>
      <c r="CS303" s="66">
        <f>-SUM(O.3!CS$244,O.3!CS$255)*(1+'S&amp;S'!$G$61)+SUM(O.3!CS$245,O.3!CS$256)*IF(O.3!$C$38="Depreciation",(1+'S&amp;S'!$G$61),1)-SUM(O.3!CS$246,O.3!CS$257)*(1+'S&amp;S'!$G$63)+CS$247*(1+'S&amp;S'!$G$65)</f>
        <v>0</v>
      </c>
    </row>
    <row r="304" spans="3:97" hidden="1" x14ac:dyDescent="0.35">
      <c r="E304" s="524"/>
      <c r="F304" s="524"/>
      <c r="G304" s="131"/>
      <c r="H304" s="131"/>
      <c r="I304" s="131"/>
      <c r="J304" s="131"/>
      <c r="K304" s="131"/>
      <c r="L304" s="131"/>
      <c r="M304" s="131"/>
      <c r="N304" s="131"/>
      <c r="O304" s="131"/>
      <c r="P304" s="131"/>
      <c r="Q304" s="131"/>
      <c r="R304" s="131"/>
      <c r="S304" s="131"/>
      <c r="T304" s="131"/>
      <c r="U304" s="131"/>
      <c r="V304" s="131"/>
      <c r="W304" s="131"/>
      <c r="X304" s="131"/>
      <c r="Y304" s="131"/>
      <c r="Z304" s="131"/>
      <c r="AA304" s="131"/>
      <c r="AB304" s="131"/>
      <c r="AC304" s="131"/>
      <c r="AD304" s="131"/>
      <c r="AE304" s="131"/>
      <c r="AF304" s="131"/>
      <c r="AG304" s="131"/>
      <c r="AH304" s="131"/>
      <c r="AI304" s="131"/>
      <c r="AJ304" s="131"/>
      <c r="AK304" s="131"/>
      <c r="AL304" s="131"/>
      <c r="AM304" s="131"/>
      <c r="AN304" s="131"/>
      <c r="AO304" s="131"/>
      <c r="AP304" s="131"/>
      <c r="AQ304" s="131"/>
      <c r="AR304" s="131"/>
      <c r="AS304" s="131"/>
      <c r="AT304" s="131"/>
      <c r="AU304" s="131"/>
      <c r="AV304" s="131"/>
      <c r="AW304" s="131"/>
      <c r="AX304" s="131"/>
      <c r="AY304" s="131"/>
      <c r="AZ304" s="131"/>
      <c r="BA304" s="131"/>
      <c r="BB304" s="131"/>
      <c r="BC304" s="131"/>
      <c r="BD304" s="131"/>
      <c r="BE304" s="131"/>
      <c r="BF304" s="131"/>
      <c r="BG304" s="131"/>
      <c r="BH304" s="131"/>
      <c r="BI304" s="131"/>
      <c r="BJ304" s="131"/>
      <c r="BK304" s="131"/>
      <c r="BL304" s="131"/>
      <c r="BM304" s="131"/>
      <c r="BN304" s="131"/>
      <c r="BO304" s="131"/>
      <c r="BP304" s="131"/>
      <c r="BQ304" s="131"/>
      <c r="BR304" s="131"/>
      <c r="BS304" s="131"/>
      <c r="BT304" s="131"/>
      <c r="BU304" s="131"/>
      <c r="BV304" s="131"/>
      <c r="BW304" s="131"/>
      <c r="BX304" s="131"/>
      <c r="BY304" s="131"/>
      <c r="BZ304" s="131"/>
      <c r="CA304" s="131"/>
      <c r="CB304" s="131"/>
      <c r="CC304" s="131"/>
      <c r="CD304" s="131"/>
      <c r="CE304" s="131"/>
      <c r="CF304" s="131"/>
      <c r="CG304" s="131"/>
      <c r="CH304" s="131"/>
      <c r="CI304" s="131"/>
      <c r="CJ304" s="131"/>
      <c r="CK304" s="131"/>
      <c r="CL304" s="131"/>
      <c r="CM304" s="131"/>
      <c r="CN304" s="131"/>
      <c r="CO304" s="131"/>
      <c r="CP304" s="131"/>
      <c r="CQ304" s="131"/>
      <c r="CR304" s="131"/>
      <c r="CS304" s="131"/>
    </row>
    <row r="305" spans="3:97" hidden="1" x14ac:dyDescent="0.35">
      <c r="C305" s="118" t="s">
        <v>29</v>
      </c>
      <c r="E305" s="524"/>
      <c r="F305" s="524"/>
      <c r="G305" s="131"/>
      <c r="H305" s="131"/>
      <c r="I305" s="131"/>
      <c r="J305" s="131"/>
      <c r="K305" s="131"/>
      <c r="L305" s="131"/>
      <c r="M305" s="131"/>
      <c r="N305" s="131"/>
      <c r="O305" s="131"/>
      <c r="P305" s="131"/>
      <c r="Q305" s="131"/>
      <c r="R305" s="131"/>
      <c r="S305" s="131"/>
      <c r="T305" s="131"/>
      <c r="U305" s="131"/>
      <c r="V305" s="131"/>
      <c r="W305" s="131"/>
      <c r="X305" s="131"/>
      <c r="Y305" s="131"/>
      <c r="Z305" s="131"/>
      <c r="AA305" s="131"/>
      <c r="AB305" s="131"/>
      <c r="AC305" s="131"/>
      <c r="AD305" s="131"/>
      <c r="AE305" s="131"/>
      <c r="AF305" s="131"/>
      <c r="AG305" s="131"/>
      <c r="AH305" s="131"/>
      <c r="AI305" s="131"/>
      <c r="AJ305" s="131"/>
      <c r="AK305" s="131"/>
      <c r="AL305" s="131"/>
      <c r="AM305" s="131"/>
      <c r="AN305" s="131"/>
      <c r="AO305" s="131"/>
      <c r="AP305" s="131"/>
      <c r="AQ305" s="131"/>
      <c r="AR305" s="131"/>
      <c r="AS305" s="131"/>
      <c r="AT305" s="131"/>
      <c r="AU305" s="131"/>
      <c r="AV305" s="131"/>
      <c r="AW305" s="131"/>
      <c r="AX305" s="131"/>
      <c r="AY305" s="131"/>
      <c r="AZ305" s="131"/>
      <c r="BA305" s="131"/>
      <c r="BB305" s="131"/>
      <c r="BC305" s="131"/>
      <c r="BD305" s="131"/>
      <c r="BE305" s="131"/>
      <c r="BF305" s="131"/>
      <c r="BG305" s="131"/>
      <c r="BH305" s="131"/>
      <c r="BI305" s="131"/>
      <c r="BJ305" s="131"/>
      <c r="BK305" s="131"/>
      <c r="BL305" s="131"/>
      <c r="BM305" s="131"/>
      <c r="BN305" s="131"/>
      <c r="BO305" s="131"/>
      <c r="BP305" s="131"/>
      <c r="BQ305" s="131"/>
      <c r="BR305" s="131"/>
      <c r="BS305" s="131"/>
      <c r="BT305" s="131"/>
      <c r="BU305" s="131"/>
      <c r="BV305" s="131"/>
      <c r="BW305" s="131"/>
      <c r="BX305" s="131"/>
      <c r="BY305" s="131"/>
      <c r="BZ305" s="131"/>
      <c r="CA305" s="131"/>
      <c r="CB305" s="131"/>
      <c r="CC305" s="131"/>
      <c r="CD305" s="131"/>
      <c r="CE305" s="131"/>
      <c r="CF305" s="131"/>
      <c r="CG305" s="131"/>
      <c r="CH305" s="131"/>
      <c r="CI305" s="131"/>
      <c r="CJ305" s="131"/>
      <c r="CK305" s="131"/>
      <c r="CL305" s="131"/>
      <c r="CM305" s="131"/>
      <c r="CN305" s="131"/>
      <c r="CO305" s="131"/>
      <c r="CP305" s="131"/>
      <c r="CQ305" s="131"/>
      <c r="CR305" s="131"/>
      <c r="CS305" s="131"/>
    </row>
    <row r="306" spans="3:97" hidden="1" x14ac:dyDescent="0.35">
      <c r="C306" s="94" t="s">
        <v>160</v>
      </c>
      <c r="E306" s="505">
        <f>G306+NPV(G.Asm!$F$76,H306:INDEX(H306:CS306,RP))</f>
        <v>0</v>
      </c>
      <c r="F306" s="505">
        <f>SUMIF($G$4:$CS$4,"&lt;="&amp;RP,G306:CS306)</f>
        <v>0</v>
      </c>
      <c r="G306" s="66">
        <f>-SUM(O.3!G$244,O.3!G$255)*(1+'S&amp;S'!$E164)+SUM(O.3!G$245,O.3!G$256)*IF(O.3!$C$38="Depreciation",(1+'S&amp;S'!$E164),1)-SUM(O.3!G$246,O.3!G$257)*(1+'S&amp;S'!$E$166)+G$247*(1+'S&amp;S'!$E$212)</f>
        <v>0</v>
      </c>
      <c r="H306" s="66">
        <f>-SUM(O.3!H$244,O.3!H$255)*(1+'S&amp;S'!$E164)+SUM(O.3!H$245,O.3!H$256)*IF(O.3!$C$38="Depreciation",(1+'S&amp;S'!$E164),1)-SUM(O.3!H$246,O.3!H$257)*(1+'S&amp;S'!$E$166)+H$247*(1+'S&amp;S'!$E$212)</f>
        <v>0</v>
      </c>
      <c r="I306" s="66">
        <f>-SUM(O.3!I$244,O.3!I$255)*(1+'S&amp;S'!$E164)+SUM(O.3!I$245,O.3!I$256)*IF(O.3!$C$38="Depreciation",(1+'S&amp;S'!$E164),1)-SUM(O.3!I$246,O.3!I$257)*(1+'S&amp;S'!$E$166)+I$247*(1+'S&amp;S'!$E$212)</f>
        <v>0</v>
      </c>
      <c r="J306" s="66">
        <f>-SUM(O.3!J$244,O.3!J$255)*(1+'S&amp;S'!$E164)+SUM(O.3!J$245,O.3!J$256)*IF(O.3!$C$38="Depreciation",(1+'S&amp;S'!$E164),1)-SUM(O.3!J$246,O.3!J$257)*(1+'S&amp;S'!$E$166)+J$247*(1+'S&amp;S'!$E$212)</f>
        <v>0</v>
      </c>
      <c r="K306" s="66">
        <f>-SUM(O.3!K$244,O.3!K$255)*(1+'S&amp;S'!$E164)+SUM(O.3!K$245,O.3!K$256)*IF(O.3!$C$38="Depreciation",(1+'S&amp;S'!$E164),1)-SUM(O.3!K$246,O.3!K$257)*(1+'S&amp;S'!$E$166)+K$247*(1+'S&amp;S'!$E$212)</f>
        <v>0</v>
      </c>
      <c r="L306" s="66">
        <f>-SUM(O.3!L$244,O.3!L$255)*(1+'S&amp;S'!$E164)+SUM(O.3!L$245,O.3!L$256)*IF(O.3!$C$38="Depreciation",(1+'S&amp;S'!$E164),1)-SUM(O.3!L$246,O.3!L$257)*(1+'S&amp;S'!$E$166)+L$247*(1+'S&amp;S'!$E$212)</f>
        <v>0</v>
      </c>
      <c r="M306" s="66">
        <f>-SUM(O.3!M$244,O.3!M$255)*(1+'S&amp;S'!$E164)+SUM(O.3!M$245,O.3!M$256)*IF(O.3!$C$38="Depreciation",(1+'S&amp;S'!$E164),1)-SUM(O.3!M$246,O.3!M$257)*(1+'S&amp;S'!$E$166)+M$247*(1+'S&amp;S'!$E$212)</f>
        <v>0</v>
      </c>
      <c r="N306" s="66">
        <f>-SUM(O.3!N$244,O.3!N$255)*(1+'S&amp;S'!$E164)+SUM(O.3!N$245,O.3!N$256)*IF(O.3!$C$38="Depreciation",(1+'S&amp;S'!$E164),1)-SUM(O.3!N$246,O.3!N$257)*(1+'S&amp;S'!$E$166)+N$247*(1+'S&amp;S'!$E$212)</f>
        <v>0</v>
      </c>
      <c r="O306" s="66">
        <f>-SUM(O.3!O$244,O.3!O$255)*(1+'S&amp;S'!$E164)+SUM(O.3!O$245,O.3!O$256)*IF(O.3!$C$38="Depreciation",(1+'S&amp;S'!$E164),1)-SUM(O.3!O$246,O.3!O$257)*(1+'S&amp;S'!$E$166)+O$247*(1+'S&amp;S'!$E$212)</f>
        <v>0</v>
      </c>
      <c r="P306" s="66">
        <f>-SUM(O.3!P$244,O.3!P$255)*(1+'S&amp;S'!$E164)+SUM(O.3!P$245,O.3!P$256)*IF(O.3!$C$38="Depreciation",(1+'S&amp;S'!$E164),1)-SUM(O.3!P$246,O.3!P$257)*(1+'S&amp;S'!$E$166)+P$247*(1+'S&amp;S'!$E$212)</f>
        <v>0</v>
      </c>
      <c r="Q306" s="66">
        <f>-SUM(O.3!Q$244,O.3!Q$255)*(1+'S&amp;S'!$E164)+SUM(O.3!Q$245,O.3!Q$256)*IF(O.3!$C$38="Depreciation",(1+'S&amp;S'!$E164),1)-SUM(O.3!Q$246,O.3!Q$257)*(1+'S&amp;S'!$E$166)+Q$247*(1+'S&amp;S'!$E$212)</f>
        <v>0</v>
      </c>
      <c r="R306" s="66">
        <f>-SUM(O.3!R$244,O.3!R$255)*(1+'S&amp;S'!$E164)+SUM(O.3!R$245,O.3!R$256)*IF(O.3!$C$38="Depreciation",(1+'S&amp;S'!$E164),1)-SUM(O.3!R$246,O.3!R$257)*(1+'S&amp;S'!$E$166)+R$247*(1+'S&amp;S'!$E$212)</f>
        <v>0</v>
      </c>
      <c r="S306" s="66">
        <f>-SUM(O.3!S$244,O.3!S$255)*(1+'S&amp;S'!$E164)+SUM(O.3!S$245,O.3!S$256)*IF(O.3!$C$38="Depreciation",(1+'S&amp;S'!$E164),1)-SUM(O.3!S$246,O.3!S$257)*(1+'S&amp;S'!$E$166)+S$247*(1+'S&amp;S'!$E$212)</f>
        <v>0</v>
      </c>
      <c r="T306" s="66">
        <f>-SUM(O.3!T$244,O.3!T$255)*(1+'S&amp;S'!$E164)+SUM(O.3!T$245,O.3!T$256)*IF(O.3!$C$38="Depreciation",(1+'S&amp;S'!$E164),1)-SUM(O.3!T$246,O.3!T$257)*(1+'S&amp;S'!$E$166)+T$247*(1+'S&amp;S'!$E$212)</f>
        <v>0</v>
      </c>
      <c r="U306" s="66">
        <f>-SUM(O.3!U$244,O.3!U$255)*(1+'S&amp;S'!$E164)+SUM(O.3!U$245,O.3!U$256)*IF(O.3!$C$38="Depreciation",(1+'S&amp;S'!$E164),1)-SUM(O.3!U$246,O.3!U$257)*(1+'S&amp;S'!$E$166)+U$247*(1+'S&amp;S'!$E$212)</f>
        <v>0</v>
      </c>
      <c r="V306" s="66">
        <f>-SUM(O.3!V$244,O.3!V$255)*(1+'S&amp;S'!$E164)+SUM(O.3!V$245,O.3!V$256)*IF(O.3!$C$38="Depreciation",(1+'S&amp;S'!$E164),1)-SUM(O.3!V$246,O.3!V$257)*(1+'S&amp;S'!$E$166)+V$247*(1+'S&amp;S'!$E$212)</f>
        <v>0</v>
      </c>
      <c r="W306" s="66">
        <f>-SUM(O.3!W$244,O.3!W$255)*(1+'S&amp;S'!$E164)+SUM(O.3!W$245,O.3!W$256)*IF(O.3!$C$38="Depreciation",(1+'S&amp;S'!$E164),1)-SUM(O.3!W$246,O.3!W$257)*(1+'S&amp;S'!$E$166)+W$247*(1+'S&amp;S'!$E$212)</f>
        <v>0</v>
      </c>
      <c r="X306" s="66">
        <f>-SUM(O.3!X$244,O.3!X$255)*(1+'S&amp;S'!$E164)+SUM(O.3!X$245,O.3!X$256)*IF(O.3!$C$38="Depreciation",(1+'S&amp;S'!$E164),1)-SUM(O.3!X$246,O.3!X$257)*(1+'S&amp;S'!$E$166)+X$247*(1+'S&amp;S'!$E$212)</f>
        <v>0</v>
      </c>
      <c r="Y306" s="66">
        <f>-SUM(O.3!Y$244,O.3!Y$255)*(1+'S&amp;S'!$E164)+SUM(O.3!Y$245,O.3!Y$256)*IF(O.3!$C$38="Depreciation",(1+'S&amp;S'!$E164),1)-SUM(O.3!Y$246,O.3!Y$257)*(1+'S&amp;S'!$E$166)+Y$247*(1+'S&amp;S'!$E$212)</f>
        <v>0</v>
      </c>
      <c r="Z306" s="66">
        <f>-SUM(O.3!Z$244,O.3!Z$255)*(1+'S&amp;S'!$E164)+SUM(O.3!Z$245,O.3!Z$256)*IF(O.3!$C$38="Depreciation",(1+'S&amp;S'!$E164),1)-SUM(O.3!Z$246,O.3!Z$257)*(1+'S&amp;S'!$E$166)+Z$247*(1+'S&amp;S'!$E$212)</f>
        <v>0</v>
      </c>
      <c r="AA306" s="66">
        <f>-SUM(O.3!AA$244,O.3!AA$255)*(1+'S&amp;S'!$E164)+SUM(O.3!AA$245,O.3!AA$256)*IF(O.3!$C$38="Depreciation",(1+'S&amp;S'!$E164),1)-SUM(O.3!AA$246,O.3!AA$257)*(1+'S&amp;S'!$E$166)+AA$247*(1+'S&amp;S'!$E$212)</f>
        <v>0</v>
      </c>
      <c r="AB306" s="66">
        <f>-SUM(O.3!AB$244,O.3!AB$255)*(1+'S&amp;S'!$E164)+SUM(O.3!AB$245,O.3!AB$256)*IF(O.3!$C$38="Depreciation",(1+'S&amp;S'!$E164),1)-SUM(O.3!AB$246,O.3!AB$257)*(1+'S&amp;S'!$E$166)+AB$247*(1+'S&amp;S'!$E$212)</f>
        <v>0</v>
      </c>
      <c r="AC306" s="66">
        <f>-SUM(O.3!AC$244,O.3!AC$255)*(1+'S&amp;S'!$E164)+SUM(O.3!AC$245,O.3!AC$256)*IF(O.3!$C$38="Depreciation",(1+'S&amp;S'!$E164),1)-SUM(O.3!AC$246,O.3!AC$257)*(1+'S&amp;S'!$E$166)+AC$247*(1+'S&amp;S'!$E$212)</f>
        <v>0</v>
      </c>
      <c r="AD306" s="66">
        <f>-SUM(O.3!AD$244,O.3!AD$255)*(1+'S&amp;S'!$E164)+SUM(O.3!AD$245,O.3!AD$256)*IF(O.3!$C$38="Depreciation",(1+'S&amp;S'!$E164),1)-SUM(O.3!AD$246,O.3!AD$257)*(1+'S&amp;S'!$E$166)+AD$247*(1+'S&amp;S'!$E$212)</f>
        <v>0</v>
      </c>
      <c r="AE306" s="66">
        <f>-SUM(O.3!AE$244,O.3!AE$255)*(1+'S&amp;S'!$E164)+SUM(O.3!AE$245,O.3!AE$256)*IF(O.3!$C$38="Depreciation",(1+'S&amp;S'!$E164),1)-SUM(O.3!AE$246,O.3!AE$257)*(1+'S&amp;S'!$E$166)+AE$247*(1+'S&amp;S'!$E$212)</f>
        <v>0</v>
      </c>
      <c r="AF306" s="66">
        <f>-SUM(O.3!AF$244,O.3!AF$255)*(1+'S&amp;S'!$E164)+SUM(O.3!AF$245,O.3!AF$256)*IF(O.3!$C$38="Depreciation",(1+'S&amp;S'!$E164),1)-SUM(O.3!AF$246,O.3!AF$257)*(1+'S&amp;S'!$E$166)+AF$247*(1+'S&amp;S'!$E$212)</f>
        <v>0</v>
      </c>
      <c r="AG306" s="66">
        <f>-SUM(O.3!AG$244,O.3!AG$255)*(1+'S&amp;S'!$E164)+SUM(O.3!AG$245,O.3!AG$256)*IF(O.3!$C$38="Depreciation",(1+'S&amp;S'!$E164),1)-SUM(O.3!AG$246,O.3!AG$257)*(1+'S&amp;S'!$E$166)+AG$247*(1+'S&amp;S'!$E$212)</f>
        <v>0</v>
      </c>
      <c r="AH306" s="66">
        <f>-SUM(O.3!AH$244,O.3!AH$255)*(1+'S&amp;S'!$E164)+SUM(O.3!AH$245,O.3!AH$256)*IF(O.3!$C$38="Depreciation",(1+'S&amp;S'!$E164),1)-SUM(O.3!AH$246,O.3!AH$257)*(1+'S&amp;S'!$E$166)+AH$247*(1+'S&amp;S'!$E$212)</f>
        <v>0</v>
      </c>
      <c r="AI306" s="66">
        <f>-SUM(O.3!AI$244,O.3!AI$255)*(1+'S&amp;S'!$E164)+SUM(O.3!AI$245,O.3!AI$256)*IF(O.3!$C$38="Depreciation",(1+'S&amp;S'!$E164),1)-SUM(O.3!AI$246,O.3!AI$257)*(1+'S&amp;S'!$E$166)+AI$247*(1+'S&amp;S'!$E$212)</f>
        <v>0</v>
      </c>
      <c r="AJ306" s="66">
        <f>-SUM(O.3!AJ$244,O.3!AJ$255)*(1+'S&amp;S'!$E164)+SUM(O.3!AJ$245,O.3!AJ$256)*IF(O.3!$C$38="Depreciation",(1+'S&amp;S'!$E164),1)-SUM(O.3!AJ$246,O.3!AJ$257)*(1+'S&amp;S'!$E$166)+AJ$247*(1+'S&amp;S'!$E$212)</f>
        <v>0</v>
      </c>
      <c r="AK306" s="66">
        <f>-SUM(O.3!AK$244,O.3!AK$255)*(1+'S&amp;S'!$E164)+SUM(O.3!AK$245,O.3!AK$256)*IF(O.3!$C$38="Depreciation",(1+'S&amp;S'!$E164),1)-SUM(O.3!AK$246,O.3!AK$257)*(1+'S&amp;S'!$E$166)+AK$247*(1+'S&amp;S'!$E$212)</f>
        <v>0</v>
      </c>
      <c r="AL306" s="66">
        <f>-SUM(O.3!AL$244,O.3!AL$255)*(1+'S&amp;S'!$E164)+SUM(O.3!AL$245,O.3!AL$256)*IF(O.3!$C$38="Depreciation",(1+'S&amp;S'!$E164),1)-SUM(O.3!AL$246,O.3!AL$257)*(1+'S&amp;S'!$E$166)+AL$247*(1+'S&amp;S'!$E$212)</f>
        <v>0</v>
      </c>
      <c r="AM306" s="66">
        <f>-SUM(O.3!AM$244,O.3!AM$255)*(1+'S&amp;S'!$E164)+SUM(O.3!AM$245,O.3!AM$256)*IF(O.3!$C$38="Depreciation",(1+'S&amp;S'!$E164),1)-SUM(O.3!AM$246,O.3!AM$257)*(1+'S&amp;S'!$E$166)+AM$247*(1+'S&amp;S'!$E$212)</f>
        <v>0</v>
      </c>
      <c r="AN306" s="66">
        <f>-SUM(O.3!AN$244,O.3!AN$255)*(1+'S&amp;S'!$E164)+SUM(O.3!AN$245,O.3!AN$256)*IF(O.3!$C$38="Depreciation",(1+'S&amp;S'!$E164),1)-SUM(O.3!AN$246,O.3!AN$257)*(1+'S&amp;S'!$E$166)+AN$247*(1+'S&amp;S'!$E$212)</f>
        <v>0</v>
      </c>
      <c r="AO306" s="66">
        <f>-SUM(O.3!AO$244,O.3!AO$255)*(1+'S&amp;S'!$E164)+SUM(O.3!AO$245,O.3!AO$256)*IF(O.3!$C$38="Depreciation",(1+'S&amp;S'!$E164),1)-SUM(O.3!AO$246,O.3!AO$257)*(1+'S&amp;S'!$E$166)+AO$247*(1+'S&amp;S'!$E$212)</f>
        <v>0</v>
      </c>
      <c r="AP306" s="66">
        <f>-SUM(O.3!AP$244,O.3!AP$255)*(1+'S&amp;S'!$E164)+SUM(O.3!AP$245,O.3!AP$256)*IF(O.3!$C$38="Depreciation",(1+'S&amp;S'!$E164),1)-SUM(O.3!AP$246,O.3!AP$257)*(1+'S&amp;S'!$E$166)+AP$247*(1+'S&amp;S'!$E$212)</f>
        <v>0</v>
      </c>
      <c r="AQ306" s="66">
        <f>-SUM(O.3!AQ$244,O.3!AQ$255)*(1+'S&amp;S'!$E164)+SUM(O.3!AQ$245,O.3!AQ$256)*IF(O.3!$C$38="Depreciation",(1+'S&amp;S'!$E164),1)-SUM(O.3!AQ$246,O.3!AQ$257)*(1+'S&amp;S'!$E$166)+AQ$247*(1+'S&amp;S'!$E$212)</f>
        <v>0</v>
      </c>
      <c r="AR306" s="66">
        <f>-SUM(O.3!AR$244,O.3!AR$255)*(1+'S&amp;S'!$E164)+SUM(O.3!AR$245,O.3!AR$256)*IF(O.3!$C$38="Depreciation",(1+'S&amp;S'!$E164),1)-SUM(O.3!AR$246,O.3!AR$257)*(1+'S&amp;S'!$E$166)+AR$247*(1+'S&amp;S'!$E$212)</f>
        <v>0</v>
      </c>
      <c r="AS306" s="66">
        <f>-SUM(O.3!AS$244,O.3!AS$255)*(1+'S&amp;S'!$E164)+SUM(O.3!AS$245,O.3!AS$256)*IF(O.3!$C$38="Depreciation",(1+'S&amp;S'!$E164),1)-SUM(O.3!AS$246,O.3!AS$257)*(1+'S&amp;S'!$E$166)+AS$247*(1+'S&amp;S'!$E$212)</f>
        <v>0</v>
      </c>
      <c r="AT306" s="66">
        <f>-SUM(O.3!AT$244,O.3!AT$255)*(1+'S&amp;S'!$E164)+SUM(O.3!AT$245,O.3!AT$256)*IF(O.3!$C$38="Depreciation",(1+'S&amp;S'!$E164),1)-SUM(O.3!AT$246,O.3!AT$257)*(1+'S&amp;S'!$E$166)+AT$247*(1+'S&amp;S'!$E$212)</f>
        <v>0</v>
      </c>
      <c r="AU306" s="66">
        <f>-SUM(O.3!AU$244,O.3!AU$255)*(1+'S&amp;S'!$E164)+SUM(O.3!AU$245,O.3!AU$256)*IF(O.3!$C$38="Depreciation",(1+'S&amp;S'!$E164),1)-SUM(O.3!AU$246,O.3!AU$257)*(1+'S&amp;S'!$E$166)+AU$247*(1+'S&amp;S'!$E$212)</f>
        <v>0</v>
      </c>
      <c r="AV306" s="66">
        <f>-SUM(O.3!AV$244,O.3!AV$255)*(1+'S&amp;S'!$E164)+SUM(O.3!AV$245,O.3!AV$256)*IF(O.3!$C$38="Depreciation",(1+'S&amp;S'!$E164),1)-SUM(O.3!AV$246,O.3!AV$257)*(1+'S&amp;S'!$E$166)+AV$247*(1+'S&amp;S'!$E$212)</f>
        <v>0</v>
      </c>
      <c r="AW306" s="66">
        <f>-SUM(O.3!AW$244,O.3!AW$255)*(1+'S&amp;S'!$E164)+SUM(O.3!AW$245,O.3!AW$256)*IF(O.3!$C$38="Depreciation",(1+'S&amp;S'!$E164),1)-SUM(O.3!AW$246,O.3!AW$257)*(1+'S&amp;S'!$E$166)+AW$247*(1+'S&amp;S'!$E$212)</f>
        <v>0</v>
      </c>
      <c r="AX306" s="66">
        <f>-SUM(O.3!AX$244,O.3!AX$255)*(1+'S&amp;S'!$E164)+SUM(O.3!AX$245,O.3!AX$256)*IF(O.3!$C$38="Depreciation",(1+'S&amp;S'!$E164),1)-SUM(O.3!AX$246,O.3!AX$257)*(1+'S&amp;S'!$E$166)+AX$247*(1+'S&amp;S'!$E$212)</f>
        <v>0</v>
      </c>
      <c r="AY306" s="66">
        <f>-SUM(O.3!AY$244,O.3!AY$255)*(1+'S&amp;S'!$E164)+SUM(O.3!AY$245,O.3!AY$256)*IF(O.3!$C$38="Depreciation",(1+'S&amp;S'!$E164),1)-SUM(O.3!AY$246,O.3!AY$257)*(1+'S&amp;S'!$E$166)+AY$247*(1+'S&amp;S'!$E$212)</f>
        <v>0</v>
      </c>
      <c r="AZ306" s="66">
        <f>-SUM(O.3!AZ$244,O.3!AZ$255)*(1+'S&amp;S'!$E164)+SUM(O.3!AZ$245,O.3!AZ$256)*IF(O.3!$C$38="Depreciation",(1+'S&amp;S'!$E164),1)-SUM(O.3!AZ$246,O.3!AZ$257)*(1+'S&amp;S'!$E$166)+AZ$247*(1+'S&amp;S'!$E$212)</f>
        <v>0</v>
      </c>
      <c r="BA306" s="66">
        <f>-SUM(O.3!BA$244,O.3!BA$255)*(1+'S&amp;S'!$E164)+SUM(O.3!BA$245,O.3!BA$256)*IF(O.3!$C$38="Depreciation",(1+'S&amp;S'!$E164),1)-SUM(O.3!BA$246,O.3!BA$257)*(1+'S&amp;S'!$E$166)+BA$247*(1+'S&amp;S'!$E$212)</f>
        <v>0</v>
      </c>
      <c r="BB306" s="66">
        <f>-SUM(O.3!BB$244,O.3!BB$255)*(1+'S&amp;S'!$E164)+SUM(O.3!BB$245,O.3!BB$256)*IF(O.3!$C$38="Depreciation",(1+'S&amp;S'!$E164),1)-SUM(O.3!BB$246,O.3!BB$257)*(1+'S&amp;S'!$E$166)+BB$247*(1+'S&amp;S'!$E$212)</f>
        <v>0</v>
      </c>
      <c r="BC306" s="66">
        <f>-SUM(O.3!BC$244,O.3!BC$255)*(1+'S&amp;S'!$E164)+SUM(O.3!BC$245,O.3!BC$256)*IF(O.3!$C$38="Depreciation",(1+'S&amp;S'!$E164),1)-SUM(O.3!BC$246,O.3!BC$257)*(1+'S&amp;S'!$E$166)+BC$247*(1+'S&amp;S'!$E$212)</f>
        <v>0</v>
      </c>
      <c r="BD306" s="66">
        <f>-SUM(O.3!BD$244,O.3!BD$255)*(1+'S&amp;S'!$E164)+SUM(O.3!BD$245,O.3!BD$256)*IF(O.3!$C$38="Depreciation",(1+'S&amp;S'!$E164),1)-SUM(O.3!BD$246,O.3!BD$257)*(1+'S&amp;S'!$E$166)+BD$247*(1+'S&amp;S'!$E$212)</f>
        <v>0</v>
      </c>
      <c r="BE306" s="66">
        <f>-SUM(O.3!BE$244,O.3!BE$255)*(1+'S&amp;S'!$E164)+SUM(O.3!BE$245,O.3!BE$256)*IF(O.3!$C$38="Depreciation",(1+'S&amp;S'!$E164),1)-SUM(O.3!BE$246,O.3!BE$257)*(1+'S&amp;S'!$E$166)+BE$247*(1+'S&amp;S'!$E$212)</f>
        <v>0</v>
      </c>
      <c r="BF306" s="66">
        <f>-SUM(O.3!BF$244,O.3!BF$255)*(1+'S&amp;S'!$E164)+SUM(O.3!BF$245,O.3!BF$256)*IF(O.3!$C$38="Depreciation",(1+'S&amp;S'!$E164),1)-SUM(O.3!BF$246,O.3!BF$257)*(1+'S&amp;S'!$E$166)+BF$247*(1+'S&amp;S'!$E$212)</f>
        <v>0</v>
      </c>
      <c r="BG306" s="66">
        <f>-SUM(O.3!BG$244,O.3!BG$255)*(1+'S&amp;S'!$E164)+SUM(O.3!BG$245,O.3!BG$256)*IF(O.3!$C$38="Depreciation",(1+'S&amp;S'!$E164),1)-SUM(O.3!BG$246,O.3!BG$257)*(1+'S&amp;S'!$E$166)+BG$247*(1+'S&amp;S'!$E$212)</f>
        <v>0</v>
      </c>
      <c r="BH306" s="66">
        <f>-SUM(O.3!BH$244,O.3!BH$255)*(1+'S&amp;S'!$E164)+SUM(O.3!BH$245,O.3!BH$256)*IF(O.3!$C$38="Depreciation",(1+'S&amp;S'!$E164),1)-SUM(O.3!BH$246,O.3!BH$257)*(1+'S&amp;S'!$E$166)+BH$247*(1+'S&amp;S'!$E$212)</f>
        <v>0</v>
      </c>
      <c r="BI306" s="66">
        <f>-SUM(O.3!BI$244,O.3!BI$255)*(1+'S&amp;S'!$E164)+SUM(O.3!BI$245,O.3!BI$256)*IF(O.3!$C$38="Depreciation",(1+'S&amp;S'!$E164),1)-SUM(O.3!BI$246,O.3!BI$257)*(1+'S&amp;S'!$E$166)+BI$247*(1+'S&amp;S'!$E$212)</f>
        <v>0</v>
      </c>
      <c r="BJ306" s="66">
        <f>-SUM(O.3!BJ$244,O.3!BJ$255)*(1+'S&amp;S'!$E164)+SUM(O.3!BJ$245,O.3!BJ$256)*IF(O.3!$C$38="Depreciation",(1+'S&amp;S'!$E164),1)-SUM(O.3!BJ$246,O.3!BJ$257)*(1+'S&amp;S'!$E$166)+BJ$247*(1+'S&amp;S'!$E$212)</f>
        <v>0</v>
      </c>
      <c r="BK306" s="66">
        <f>-SUM(O.3!BK$244,O.3!BK$255)*(1+'S&amp;S'!$E164)+SUM(O.3!BK$245,O.3!BK$256)*IF(O.3!$C$38="Depreciation",(1+'S&amp;S'!$E164),1)-SUM(O.3!BK$246,O.3!BK$257)*(1+'S&amp;S'!$E$166)+BK$247*(1+'S&amp;S'!$E$212)</f>
        <v>0</v>
      </c>
      <c r="BL306" s="66">
        <f>-SUM(O.3!BL$244,O.3!BL$255)*(1+'S&amp;S'!$E164)+SUM(O.3!BL$245,O.3!BL$256)*IF(O.3!$C$38="Depreciation",(1+'S&amp;S'!$E164),1)-SUM(O.3!BL$246,O.3!BL$257)*(1+'S&amp;S'!$E$166)+BL$247*(1+'S&amp;S'!$E$212)</f>
        <v>0</v>
      </c>
      <c r="BM306" s="66">
        <f>-SUM(O.3!BM$244,O.3!BM$255)*(1+'S&amp;S'!$E164)+SUM(O.3!BM$245,O.3!BM$256)*IF(O.3!$C$38="Depreciation",(1+'S&amp;S'!$E164),1)-SUM(O.3!BM$246,O.3!BM$257)*(1+'S&amp;S'!$E$166)+BM$247*(1+'S&amp;S'!$E$212)</f>
        <v>0</v>
      </c>
      <c r="BN306" s="66">
        <f>-SUM(O.3!BN$244,O.3!BN$255)*(1+'S&amp;S'!$E164)+SUM(O.3!BN$245,O.3!BN$256)*IF(O.3!$C$38="Depreciation",(1+'S&amp;S'!$E164),1)-SUM(O.3!BN$246,O.3!BN$257)*(1+'S&amp;S'!$E$166)+BN$247*(1+'S&amp;S'!$E$212)</f>
        <v>0</v>
      </c>
      <c r="BO306" s="66">
        <f>-SUM(O.3!BO$244,O.3!BO$255)*(1+'S&amp;S'!$E164)+SUM(O.3!BO$245,O.3!BO$256)*IF(O.3!$C$38="Depreciation",(1+'S&amp;S'!$E164),1)-SUM(O.3!BO$246,O.3!BO$257)*(1+'S&amp;S'!$E$166)+BO$247*(1+'S&amp;S'!$E$212)</f>
        <v>0</v>
      </c>
      <c r="BP306" s="66">
        <f>-SUM(O.3!BP$244,O.3!BP$255)*(1+'S&amp;S'!$E164)+SUM(O.3!BP$245,O.3!BP$256)*IF(O.3!$C$38="Depreciation",(1+'S&amp;S'!$E164),1)-SUM(O.3!BP$246,O.3!BP$257)*(1+'S&amp;S'!$E$166)+BP$247*(1+'S&amp;S'!$E$212)</f>
        <v>0</v>
      </c>
      <c r="BQ306" s="66">
        <f>-SUM(O.3!BQ$244,O.3!BQ$255)*(1+'S&amp;S'!$E164)+SUM(O.3!BQ$245,O.3!BQ$256)*IF(O.3!$C$38="Depreciation",(1+'S&amp;S'!$E164),1)-SUM(O.3!BQ$246,O.3!BQ$257)*(1+'S&amp;S'!$E$166)+BQ$247*(1+'S&amp;S'!$E$212)</f>
        <v>0</v>
      </c>
      <c r="BR306" s="66">
        <f>-SUM(O.3!BR$244,O.3!BR$255)*(1+'S&amp;S'!$E164)+SUM(O.3!BR$245,O.3!BR$256)*IF(O.3!$C$38="Depreciation",(1+'S&amp;S'!$E164),1)-SUM(O.3!BR$246,O.3!BR$257)*(1+'S&amp;S'!$E$166)+BR$247*(1+'S&amp;S'!$E$212)</f>
        <v>0</v>
      </c>
      <c r="BS306" s="66">
        <f>-SUM(O.3!BS$244,O.3!BS$255)*(1+'S&amp;S'!$E164)+SUM(O.3!BS$245,O.3!BS$256)*IF(O.3!$C$38="Depreciation",(1+'S&amp;S'!$E164),1)-SUM(O.3!BS$246,O.3!BS$257)*(1+'S&amp;S'!$E$166)+BS$247*(1+'S&amp;S'!$E$212)</f>
        <v>0</v>
      </c>
      <c r="BT306" s="66">
        <f>-SUM(O.3!BT$244,O.3!BT$255)*(1+'S&amp;S'!$E164)+SUM(O.3!BT$245,O.3!BT$256)*IF(O.3!$C$38="Depreciation",(1+'S&amp;S'!$E164),1)-SUM(O.3!BT$246,O.3!BT$257)*(1+'S&amp;S'!$E$166)+BT$247*(1+'S&amp;S'!$E$212)</f>
        <v>0</v>
      </c>
      <c r="BU306" s="66">
        <f>-SUM(O.3!BU$244,O.3!BU$255)*(1+'S&amp;S'!$E164)+SUM(O.3!BU$245,O.3!BU$256)*IF(O.3!$C$38="Depreciation",(1+'S&amp;S'!$E164),1)-SUM(O.3!BU$246,O.3!BU$257)*(1+'S&amp;S'!$E$166)+BU$247*(1+'S&amp;S'!$E$212)</f>
        <v>0</v>
      </c>
      <c r="BV306" s="66">
        <f>-SUM(O.3!BV$244,O.3!BV$255)*(1+'S&amp;S'!$E164)+SUM(O.3!BV$245,O.3!BV$256)*IF(O.3!$C$38="Depreciation",(1+'S&amp;S'!$E164),1)-SUM(O.3!BV$246,O.3!BV$257)*(1+'S&amp;S'!$E$166)+BV$247*(1+'S&amp;S'!$E$212)</f>
        <v>0</v>
      </c>
      <c r="BW306" s="66">
        <f>-SUM(O.3!BW$244,O.3!BW$255)*(1+'S&amp;S'!$E164)+SUM(O.3!BW$245,O.3!BW$256)*IF(O.3!$C$38="Depreciation",(1+'S&amp;S'!$E164),1)-SUM(O.3!BW$246,O.3!BW$257)*(1+'S&amp;S'!$E$166)+BW$247*(1+'S&amp;S'!$E$212)</f>
        <v>0</v>
      </c>
      <c r="BX306" s="66">
        <f>-SUM(O.3!BX$244,O.3!BX$255)*(1+'S&amp;S'!$E164)+SUM(O.3!BX$245,O.3!BX$256)*IF(O.3!$C$38="Depreciation",(1+'S&amp;S'!$E164),1)-SUM(O.3!BX$246,O.3!BX$257)*(1+'S&amp;S'!$E$166)+BX$247*(1+'S&amp;S'!$E$212)</f>
        <v>0</v>
      </c>
      <c r="BY306" s="66">
        <f>-SUM(O.3!BY$244,O.3!BY$255)*(1+'S&amp;S'!$E164)+SUM(O.3!BY$245,O.3!BY$256)*IF(O.3!$C$38="Depreciation",(1+'S&amp;S'!$E164),1)-SUM(O.3!BY$246,O.3!BY$257)*(1+'S&amp;S'!$E$166)+BY$247*(1+'S&amp;S'!$E$212)</f>
        <v>0</v>
      </c>
      <c r="BZ306" s="66">
        <f>-SUM(O.3!BZ$244,O.3!BZ$255)*(1+'S&amp;S'!$E164)+SUM(O.3!BZ$245,O.3!BZ$256)*IF(O.3!$C$38="Depreciation",(1+'S&amp;S'!$E164),1)-SUM(O.3!BZ$246,O.3!BZ$257)*(1+'S&amp;S'!$E$166)+BZ$247*(1+'S&amp;S'!$E$212)</f>
        <v>0</v>
      </c>
      <c r="CA306" s="66">
        <f>-SUM(O.3!CA$244,O.3!CA$255)*(1+'S&amp;S'!$E164)+SUM(O.3!CA$245,O.3!CA$256)*IF(O.3!$C$38="Depreciation",(1+'S&amp;S'!$E164),1)-SUM(O.3!CA$246,O.3!CA$257)*(1+'S&amp;S'!$E$166)+CA$247*(1+'S&amp;S'!$E$212)</f>
        <v>0</v>
      </c>
      <c r="CB306" s="66">
        <f>-SUM(O.3!CB$244,O.3!CB$255)*(1+'S&amp;S'!$E164)+SUM(O.3!CB$245,O.3!CB$256)*IF(O.3!$C$38="Depreciation",(1+'S&amp;S'!$E164),1)-SUM(O.3!CB$246,O.3!CB$257)*(1+'S&amp;S'!$E$166)+CB$247*(1+'S&amp;S'!$E$212)</f>
        <v>0</v>
      </c>
      <c r="CC306" s="66">
        <f>-SUM(O.3!CC$244,O.3!CC$255)*(1+'S&amp;S'!$E164)+SUM(O.3!CC$245,O.3!CC$256)*IF(O.3!$C$38="Depreciation",(1+'S&amp;S'!$E164),1)-SUM(O.3!CC$246,O.3!CC$257)*(1+'S&amp;S'!$E$166)+CC$247*(1+'S&amp;S'!$E$212)</f>
        <v>0</v>
      </c>
      <c r="CD306" s="66">
        <f>-SUM(O.3!CD$244,O.3!CD$255)*(1+'S&amp;S'!$E164)+SUM(O.3!CD$245,O.3!CD$256)*IF(O.3!$C$38="Depreciation",(1+'S&amp;S'!$E164),1)-SUM(O.3!CD$246,O.3!CD$257)*(1+'S&amp;S'!$E$166)+CD$247*(1+'S&amp;S'!$E$212)</f>
        <v>0</v>
      </c>
      <c r="CE306" s="66">
        <f>-SUM(O.3!CE$244,O.3!CE$255)*(1+'S&amp;S'!$E164)+SUM(O.3!CE$245,O.3!CE$256)*IF(O.3!$C$38="Depreciation",(1+'S&amp;S'!$E164),1)-SUM(O.3!CE$246,O.3!CE$257)*(1+'S&amp;S'!$E$166)+CE$247*(1+'S&amp;S'!$E$212)</f>
        <v>0</v>
      </c>
      <c r="CF306" s="66">
        <f>-SUM(O.3!CF$244,O.3!CF$255)*(1+'S&amp;S'!$E164)+SUM(O.3!CF$245,O.3!CF$256)*IF(O.3!$C$38="Depreciation",(1+'S&amp;S'!$E164),1)-SUM(O.3!CF$246,O.3!CF$257)*(1+'S&amp;S'!$E$166)+CF$247*(1+'S&amp;S'!$E$212)</f>
        <v>0</v>
      </c>
      <c r="CG306" s="66">
        <f>-SUM(O.3!CG$244,O.3!CG$255)*(1+'S&amp;S'!$E164)+SUM(O.3!CG$245,O.3!CG$256)*IF(O.3!$C$38="Depreciation",(1+'S&amp;S'!$E164),1)-SUM(O.3!CG$246,O.3!CG$257)*(1+'S&amp;S'!$E$166)+CG$247*(1+'S&amp;S'!$E$212)</f>
        <v>0</v>
      </c>
      <c r="CH306" s="66">
        <f>-SUM(O.3!CH$244,O.3!CH$255)*(1+'S&amp;S'!$E164)+SUM(O.3!CH$245,O.3!CH$256)*IF(O.3!$C$38="Depreciation",(1+'S&amp;S'!$E164),1)-SUM(O.3!CH$246,O.3!CH$257)*(1+'S&amp;S'!$E$166)+CH$247*(1+'S&amp;S'!$E$212)</f>
        <v>0</v>
      </c>
      <c r="CI306" s="66">
        <f>-SUM(O.3!CI$244,O.3!CI$255)*(1+'S&amp;S'!$E164)+SUM(O.3!CI$245,O.3!CI$256)*IF(O.3!$C$38="Depreciation",(1+'S&amp;S'!$E164),1)-SUM(O.3!CI$246,O.3!CI$257)*(1+'S&amp;S'!$E$166)+CI$247*(1+'S&amp;S'!$E$212)</f>
        <v>0</v>
      </c>
      <c r="CJ306" s="66">
        <f>-SUM(O.3!CJ$244,O.3!CJ$255)*(1+'S&amp;S'!$E164)+SUM(O.3!CJ$245,O.3!CJ$256)*IF(O.3!$C$38="Depreciation",(1+'S&amp;S'!$E164),1)-SUM(O.3!CJ$246,O.3!CJ$257)*(1+'S&amp;S'!$E$166)+CJ$247*(1+'S&amp;S'!$E$212)</f>
        <v>0</v>
      </c>
      <c r="CK306" s="66">
        <f>-SUM(O.3!CK$244,O.3!CK$255)*(1+'S&amp;S'!$E164)+SUM(O.3!CK$245,O.3!CK$256)*IF(O.3!$C$38="Depreciation",(1+'S&amp;S'!$E164),1)-SUM(O.3!CK$246,O.3!CK$257)*(1+'S&amp;S'!$E$166)+CK$247*(1+'S&amp;S'!$E$212)</f>
        <v>0</v>
      </c>
      <c r="CL306" s="66">
        <f>-SUM(O.3!CL$244,O.3!CL$255)*(1+'S&amp;S'!$E164)+SUM(O.3!CL$245,O.3!CL$256)*IF(O.3!$C$38="Depreciation",(1+'S&amp;S'!$E164),1)-SUM(O.3!CL$246,O.3!CL$257)*(1+'S&amp;S'!$E$166)+CL$247*(1+'S&amp;S'!$E$212)</f>
        <v>0</v>
      </c>
      <c r="CM306" s="66">
        <f>-SUM(O.3!CM$244,O.3!CM$255)*(1+'S&amp;S'!$E164)+SUM(O.3!CM$245,O.3!CM$256)*IF(O.3!$C$38="Depreciation",(1+'S&amp;S'!$E164),1)-SUM(O.3!CM$246,O.3!CM$257)*(1+'S&amp;S'!$E$166)+CM$247*(1+'S&amp;S'!$E$212)</f>
        <v>0</v>
      </c>
      <c r="CN306" s="66">
        <f>-SUM(O.3!CN$244,O.3!CN$255)*(1+'S&amp;S'!$E164)+SUM(O.3!CN$245,O.3!CN$256)*IF(O.3!$C$38="Depreciation",(1+'S&amp;S'!$E164),1)-SUM(O.3!CN$246,O.3!CN$257)*(1+'S&amp;S'!$E$166)+CN$247*(1+'S&amp;S'!$E$212)</f>
        <v>0</v>
      </c>
      <c r="CO306" s="66">
        <f>-SUM(O.3!CO$244,O.3!CO$255)*(1+'S&amp;S'!$E164)+SUM(O.3!CO$245,O.3!CO$256)*IF(O.3!$C$38="Depreciation",(1+'S&amp;S'!$E164),1)-SUM(O.3!CO$246,O.3!CO$257)*(1+'S&amp;S'!$E$166)+CO$247*(1+'S&amp;S'!$E$212)</f>
        <v>0</v>
      </c>
      <c r="CP306" s="66">
        <f>-SUM(O.3!CP$244,O.3!CP$255)*(1+'S&amp;S'!$E164)+SUM(O.3!CP$245,O.3!CP$256)*IF(O.3!$C$38="Depreciation",(1+'S&amp;S'!$E164),1)-SUM(O.3!CP$246,O.3!CP$257)*(1+'S&amp;S'!$E$166)+CP$247*(1+'S&amp;S'!$E$212)</f>
        <v>0</v>
      </c>
      <c r="CQ306" s="66">
        <f>-SUM(O.3!CQ$244,O.3!CQ$255)*(1+'S&amp;S'!$E164)+SUM(O.3!CQ$245,O.3!CQ$256)*IF(O.3!$C$38="Depreciation",(1+'S&amp;S'!$E164),1)-SUM(O.3!CQ$246,O.3!CQ$257)*(1+'S&amp;S'!$E$166)+CQ$247*(1+'S&amp;S'!$E$212)</f>
        <v>0</v>
      </c>
      <c r="CR306" s="66">
        <f>-SUM(O.3!CR$244,O.3!CR$255)*(1+'S&amp;S'!$E164)+SUM(O.3!CR$245,O.3!CR$256)*IF(O.3!$C$38="Depreciation",(1+'S&amp;S'!$E164),1)-SUM(O.3!CR$246,O.3!CR$257)*(1+'S&amp;S'!$E$166)+CR$247*(1+'S&amp;S'!$E$212)</f>
        <v>0</v>
      </c>
      <c r="CS306" s="66">
        <f>-SUM(O.3!CS$244,O.3!CS$255)*(1+'S&amp;S'!$E164)+SUM(O.3!CS$245,O.3!CS$256)*IF(O.3!$C$38="Depreciation",(1+'S&amp;S'!$E164),1)-SUM(O.3!CS$246,O.3!CS$257)*(1+'S&amp;S'!$E$166)+CS$247*(1+'S&amp;S'!$E$212)</f>
        <v>0</v>
      </c>
    </row>
    <row r="307" spans="3:97" hidden="1" x14ac:dyDescent="0.35">
      <c r="C307" s="94" t="s">
        <v>161</v>
      </c>
      <c r="E307" s="505">
        <f>G307+NPV(G.Asm!$F$76,H307:INDEX(H307:CS307,RP))</f>
        <v>0</v>
      </c>
      <c r="F307" s="505">
        <f>SUMIF($G$4:$CS$4,"&lt;="&amp;RP,G307:CS307)</f>
        <v>0</v>
      </c>
      <c r="G307" s="66">
        <f>-SUM(O.3!G$244,O.3!G$255)*(1+'S&amp;S'!$G164)+SUM(O.3!G$245,O.3!G$256)*IF(O.3!$C$38="Depreciation",(1+'S&amp;S'!$G164),1)-SUM(O.3!G$246,O.3!G$257)*(1+'S&amp;S'!$G$166)+G$247*(1+'S&amp;S'!$G$212)</f>
        <v>0</v>
      </c>
      <c r="H307" s="66">
        <f>-SUM(O.3!H$244,O.3!H$255)*(1+'S&amp;S'!$G164)+SUM(O.3!H$245,O.3!H$256)*IF(O.3!$C$38="Depreciation",(1+'S&amp;S'!$G164),1)-SUM(O.3!H$246,O.3!H$257)*(1+'S&amp;S'!$G$166)+H$247*(1+'S&amp;S'!$G$212)</f>
        <v>0</v>
      </c>
      <c r="I307" s="66">
        <f>-SUM(O.3!I$244,O.3!I$255)*(1+'S&amp;S'!$G164)+SUM(O.3!I$245,O.3!I$256)*IF(O.3!$C$38="Depreciation",(1+'S&amp;S'!$G164),1)-SUM(O.3!I$246,O.3!I$257)*(1+'S&amp;S'!$G$166)+I$247*(1+'S&amp;S'!$G$212)</f>
        <v>0</v>
      </c>
      <c r="J307" s="66">
        <f>-SUM(O.3!J$244,O.3!J$255)*(1+'S&amp;S'!$G164)+SUM(O.3!J$245,O.3!J$256)*IF(O.3!$C$38="Depreciation",(1+'S&amp;S'!$G164),1)-SUM(O.3!J$246,O.3!J$257)*(1+'S&amp;S'!$G$166)+J$247*(1+'S&amp;S'!$G$212)</f>
        <v>0</v>
      </c>
      <c r="K307" s="66">
        <f>-SUM(O.3!K$244,O.3!K$255)*(1+'S&amp;S'!$G164)+SUM(O.3!K$245,O.3!K$256)*IF(O.3!$C$38="Depreciation",(1+'S&amp;S'!$G164),1)-SUM(O.3!K$246,O.3!K$257)*(1+'S&amp;S'!$G$166)+K$247*(1+'S&amp;S'!$G$212)</f>
        <v>0</v>
      </c>
      <c r="L307" s="66">
        <f>-SUM(O.3!L$244,O.3!L$255)*(1+'S&amp;S'!$G164)+SUM(O.3!L$245,O.3!L$256)*IF(O.3!$C$38="Depreciation",(1+'S&amp;S'!$G164),1)-SUM(O.3!L$246,O.3!L$257)*(1+'S&amp;S'!$G$166)+L$247*(1+'S&amp;S'!$G$212)</f>
        <v>0</v>
      </c>
      <c r="M307" s="66">
        <f>-SUM(O.3!M$244,O.3!M$255)*(1+'S&amp;S'!$G164)+SUM(O.3!M$245,O.3!M$256)*IF(O.3!$C$38="Depreciation",(1+'S&amp;S'!$G164),1)-SUM(O.3!M$246,O.3!M$257)*(1+'S&amp;S'!$G$166)+M$247*(1+'S&amp;S'!$G$212)</f>
        <v>0</v>
      </c>
      <c r="N307" s="66">
        <f>-SUM(O.3!N$244,O.3!N$255)*(1+'S&amp;S'!$G164)+SUM(O.3!N$245,O.3!N$256)*IF(O.3!$C$38="Depreciation",(1+'S&amp;S'!$G164),1)-SUM(O.3!N$246,O.3!N$257)*(1+'S&amp;S'!$G$166)+N$247*(1+'S&amp;S'!$G$212)</f>
        <v>0</v>
      </c>
      <c r="O307" s="66">
        <f>-SUM(O.3!O$244,O.3!O$255)*(1+'S&amp;S'!$G164)+SUM(O.3!O$245,O.3!O$256)*IF(O.3!$C$38="Depreciation",(1+'S&amp;S'!$G164),1)-SUM(O.3!O$246,O.3!O$257)*(1+'S&amp;S'!$G$166)+O$247*(1+'S&amp;S'!$G$212)</f>
        <v>0</v>
      </c>
      <c r="P307" s="66">
        <f>-SUM(O.3!P$244,O.3!P$255)*(1+'S&amp;S'!$G164)+SUM(O.3!P$245,O.3!P$256)*IF(O.3!$C$38="Depreciation",(1+'S&amp;S'!$G164),1)-SUM(O.3!P$246,O.3!P$257)*(1+'S&amp;S'!$G$166)+P$247*(1+'S&amp;S'!$G$212)</f>
        <v>0</v>
      </c>
      <c r="Q307" s="66">
        <f>-SUM(O.3!Q$244,O.3!Q$255)*(1+'S&amp;S'!$G164)+SUM(O.3!Q$245,O.3!Q$256)*IF(O.3!$C$38="Depreciation",(1+'S&amp;S'!$G164),1)-SUM(O.3!Q$246,O.3!Q$257)*(1+'S&amp;S'!$G$166)+Q$247*(1+'S&amp;S'!$G$212)</f>
        <v>0</v>
      </c>
      <c r="R307" s="66">
        <f>-SUM(O.3!R$244,O.3!R$255)*(1+'S&amp;S'!$G164)+SUM(O.3!R$245,O.3!R$256)*IF(O.3!$C$38="Depreciation",(1+'S&amp;S'!$G164),1)-SUM(O.3!R$246,O.3!R$257)*(1+'S&amp;S'!$G$166)+R$247*(1+'S&amp;S'!$G$212)</f>
        <v>0</v>
      </c>
      <c r="S307" s="66">
        <f>-SUM(O.3!S$244,O.3!S$255)*(1+'S&amp;S'!$G164)+SUM(O.3!S$245,O.3!S$256)*IF(O.3!$C$38="Depreciation",(1+'S&amp;S'!$G164),1)-SUM(O.3!S$246,O.3!S$257)*(1+'S&amp;S'!$G$166)+S$247*(1+'S&amp;S'!$G$212)</f>
        <v>0</v>
      </c>
      <c r="T307" s="66">
        <f>-SUM(O.3!T$244,O.3!T$255)*(1+'S&amp;S'!$G164)+SUM(O.3!T$245,O.3!T$256)*IF(O.3!$C$38="Depreciation",(1+'S&amp;S'!$G164),1)-SUM(O.3!T$246,O.3!T$257)*(1+'S&amp;S'!$G$166)+T$247*(1+'S&amp;S'!$G$212)</f>
        <v>0</v>
      </c>
      <c r="U307" s="66">
        <f>-SUM(O.3!U$244,O.3!U$255)*(1+'S&amp;S'!$G164)+SUM(O.3!U$245,O.3!U$256)*IF(O.3!$C$38="Depreciation",(1+'S&amp;S'!$G164),1)-SUM(O.3!U$246,O.3!U$257)*(1+'S&amp;S'!$G$166)+U$247*(1+'S&amp;S'!$G$212)</f>
        <v>0</v>
      </c>
      <c r="V307" s="66">
        <f>-SUM(O.3!V$244,O.3!V$255)*(1+'S&amp;S'!$G164)+SUM(O.3!V$245,O.3!V$256)*IF(O.3!$C$38="Depreciation",(1+'S&amp;S'!$G164),1)-SUM(O.3!V$246,O.3!V$257)*(1+'S&amp;S'!$G$166)+V$247*(1+'S&amp;S'!$G$212)</f>
        <v>0</v>
      </c>
      <c r="W307" s="66">
        <f>-SUM(O.3!W$244,O.3!W$255)*(1+'S&amp;S'!$G164)+SUM(O.3!W$245,O.3!W$256)*IF(O.3!$C$38="Depreciation",(1+'S&amp;S'!$G164),1)-SUM(O.3!W$246,O.3!W$257)*(1+'S&amp;S'!$G$166)+W$247*(1+'S&amp;S'!$G$212)</f>
        <v>0</v>
      </c>
      <c r="X307" s="66">
        <f>-SUM(O.3!X$244,O.3!X$255)*(1+'S&amp;S'!$G164)+SUM(O.3!X$245,O.3!X$256)*IF(O.3!$C$38="Depreciation",(1+'S&amp;S'!$G164),1)-SUM(O.3!X$246,O.3!X$257)*(1+'S&amp;S'!$G$166)+X$247*(1+'S&amp;S'!$G$212)</f>
        <v>0</v>
      </c>
      <c r="Y307" s="66">
        <f>-SUM(O.3!Y$244,O.3!Y$255)*(1+'S&amp;S'!$G164)+SUM(O.3!Y$245,O.3!Y$256)*IF(O.3!$C$38="Depreciation",(1+'S&amp;S'!$G164),1)-SUM(O.3!Y$246,O.3!Y$257)*(1+'S&amp;S'!$G$166)+Y$247*(1+'S&amp;S'!$G$212)</f>
        <v>0</v>
      </c>
      <c r="Z307" s="66">
        <f>-SUM(O.3!Z$244,O.3!Z$255)*(1+'S&amp;S'!$G164)+SUM(O.3!Z$245,O.3!Z$256)*IF(O.3!$C$38="Depreciation",(1+'S&amp;S'!$G164),1)-SUM(O.3!Z$246,O.3!Z$257)*(1+'S&amp;S'!$G$166)+Z$247*(1+'S&amp;S'!$G$212)</f>
        <v>0</v>
      </c>
      <c r="AA307" s="66">
        <f>-SUM(O.3!AA$244,O.3!AA$255)*(1+'S&amp;S'!$G164)+SUM(O.3!AA$245,O.3!AA$256)*IF(O.3!$C$38="Depreciation",(1+'S&amp;S'!$G164),1)-SUM(O.3!AA$246,O.3!AA$257)*(1+'S&amp;S'!$G$166)+AA$247*(1+'S&amp;S'!$G$212)</f>
        <v>0</v>
      </c>
      <c r="AB307" s="66">
        <f>-SUM(O.3!AB$244,O.3!AB$255)*(1+'S&amp;S'!$G164)+SUM(O.3!AB$245,O.3!AB$256)*IF(O.3!$C$38="Depreciation",(1+'S&amp;S'!$G164),1)-SUM(O.3!AB$246,O.3!AB$257)*(1+'S&amp;S'!$G$166)+AB$247*(1+'S&amp;S'!$G$212)</f>
        <v>0</v>
      </c>
      <c r="AC307" s="66">
        <f>-SUM(O.3!AC$244,O.3!AC$255)*(1+'S&amp;S'!$G164)+SUM(O.3!AC$245,O.3!AC$256)*IF(O.3!$C$38="Depreciation",(1+'S&amp;S'!$G164),1)-SUM(O.3!AC$246,O.3!AC$257)*(1+'S&amp;S'!$G$166)+AC$247*(1+'S&amp;S'!$G$212)</f>
        <v>0</v>
      </c>
      <c r="AD307" s="66">
        <f>-SUM(O.3!AD$244,O.3!AD$255)*(1+'S&amp;S'!$G164)+SUM(O.3!AD$245,O.3!AD$256)*IF(O.3!$C$38="Depreciation",(1+'S&amp;S'!$G164),1)-SUM(O.3!AD$246,O.3!AD$257)*(1+'S&amp;S'!$G$166)+AD$247*(1+'S&amp;S'!$G$212)</f>
        <v>0</v>
      </c>
      <c r="AE307" s="66">
        <f>-SUM(O.3!AE$244,O.3!AE$255)*(1+'S&amp;S'!$G164)+SUM(O.3!AE$245,O.3!AE$256)*IF(O.3!$C$38="Depreciation",(1+'S&amp;S'!$G164),1)-SUM(O.3!AE$246,O.3!AE$257)*(1+'S&amp;S'!$G$166)+AE$247*(1+'S&amp;S'!$G$212)</f>
        <v>0</v>
      </c>
      <c r="AF307" s="66">
        <f>-SUM(O.3!AF$244,O.3!AF$255)*(1+'S&amp;S'!$G164)+SUM(O.3!AF$245,O.3!AF$256)*IF(O.3!$C$38="Depreciation",(1+'S&amp;S'!$G164),1)-SUM(O.3!AF$246,O.3!AF$257)*(1+'S&amp;S'!$G$166)+AF$247*(1+'S&amp;S'!$G$212)</f>
        <v>0</v>
      </c>
      <c r="AG307" s="66">
        <f>-SUM(O.3!AG$244,O.3!AG$255)*(1+'S&amp;S'!$G164)+SUM(O.3!AG$245,O.3!AG$256)*IF(O.3!$C$38="Depreciation",(1+'S&amp;S'!$G164),1)-SUM(O.3!AG$246,O.3!AG$257)*(1+'S&amp;S'!$G$166)+AG$247*(1+'S&amp;S'!$G$212)</f>
        <v>0</v>
      </c>
      <c r="AH307" s="66">
        <f>-SUM(O.3!AH$244,O.3!AH$255)*(1+'S&amp;S'!$G164)+SUM(O.3!AH$245,O.3!AH$256)*IF(O.3!$C$38="Depreciation",(1+'S&amp;S'!$G164),1)-SUM(O.3!AH$246,O.3!AH$257)*(1+'S&amp;S'!$G$166)+AH$247*(1+'S&amp;S'!$G$212)</f>
        <v>0</v>
      </c>
      <c r="AI307" s="66">
        <f>-SUM(O.3!AI$244,O.3!AI$255)*(1+'S&amp;S'!$G164)+SUM(O.3!AI$245,O.3!AI$256)*IF(O.3!$C$38="Depreciation",(1+'S&amp;S'!$G164),1)-SUM(O.3!AI$246,O.3!AI$257)*(1+'S&amp;S'!$G$166)+AI$247*(1+'S&amp;S'!$G$212)</f>
        <v>0</v>
      </c>
      <c r="AJ307" s="66">
        <f>-SUM(O.3!AJ$244,O.3!AJ$255)*(1+'S&amp;S'!$G164)+SUM(O.3!AJ$245,O.3!AJ$256)*IF(O.3!$C$38="Depreciation",(1+'S&amp;S'!$G164),1)-SUM(O.3!AJ$246,O.3!AJ$257)*(1+'S&amp;S'!$G$166)+AJ$247*(1+'S&amp;S'!$G$212)</f>
        <v>0</v>
      </c>
      <c r="AK307" s="66">
        <f>-SUM(O.3!AK$244,O.3!AK$255)*(1+'S&amp;S'!$G164)+SUM(O.3!AK$245,O.3!AK$256)*IF(O.3!$C$38="Depreciation",(1+'S&amp;S'!$G164),1)-SUM(O.3!AK$246,O.3!AK$257)*(1+'S&amp;S'!$G$166)+AK$247*(1+'S&amp;S'!$G$212)</f>
        <v>0</v>
      </c>
      <c r="AL307" s="66">
        <f>-SUM(O.3!AL$244,O.3!AL$255)*(1+'S&amp;S'!$G164)+SUM(O.3!AL$245,O.3!AL$256)*IF(O.3!$C$38="Depreciation",(1+'S&amp;S'!$G164),1)-SUM(O.3!AL$246,O.3!AL$257)*(1+'S&amp;S'!$G$166)+AL$247*(1+'S&amp;S'!$G$212)</f>
        <v>0</v>
      </c>
      <c r="AM307" s="66">
        <f>-SUM(O.3!AM$244,O.3!AM$255)*(1+'S&amp;S'!$G164)+SUM(O.3!AM$245,O.3!AM$256)*IF(O.3!$C$38="Depreciation",(1+'S&amp;S'!$G164),1)-SUM(O.3!AM$246,O.3!AM$257)*(1+'S&amp;S'!$G$166)+AM$247*(1+'S&amp;S'!$G$212)</f>
        <v>0</v>
      </c>
      <c r="AN307" s="66">
        <f>-SUM(O.3!AN$244,O.3!AN$255)*(1+'S&amp;S'!$G164)+SUM(O.3!AN$245,O.3!AN$256)*IF(O.3!$C$38="Depreciation",(1+'S&amp;S'!$G164),1)-SUM(O.3!AN$246,O.3!AN$257)*(1+'S&amp;S'!$G$166)+AN$247*(1+'S&amp;S'!$G$212)</f>
        <v>0</v>
      </c>
      <c r="AO307" s="66">
        <f>-SUM(O.3!AO$244,O.3!AO$255)*(1+'S&amp;S'!$G164)+SUM(O.3!AO$245,O.3!AO$256)*IF(O.3!$C$38="Depreciation",(1+'S&amp;S'!$G164),1)-SUM(O.3!AO$246,O.3!AO$257)*(1+'S&amp;S'!$G$166)+AO$247*(1+'S&amp;S'!$G$212)</f>
        <v>0</v>
      </c>
      <c r="AP307" s="66">
        <f>-SUM(O.3!AP$244,O.3!AP$255)*(1+'S&amp;S'!$G164)+SUM(O.3!AP$245,O.3!AP$256)*IF(O.3!$C$38="Depreciation",(1+'S&amp;S'!$G164),1)-SUM(O.3!AP$246,O.3!AP$257)*(1+'S&amp;S'!$G$166)+AP$247*(1+'S&amp;S'!$G$212)</f>
        <v>0</v>
      </c>
      <c r="AQ307" s="66">
        <f>-SUM(O.3!AQ$244,O.3!AQ$255)*(1+'S&amp;S'!$G164)+SUM(O.3!AQ$245,O.3!AQ$256)*IF(O.3!$C$38="Depreciation",(1+'S&amp;S'!$G164),1)-SUM(O.3!AQ$246,O.3!AQ$257)*(1+'S&amp;S'!$G$166)+AQ$247*(1+'S&amp;S'!$G$212)</f>
        <v>0</v>
      </c>
      <c r="AR307" s="66">
        <f>-SUM(O.3!AR$244,O.3!AR$255)*(1+'S&amp;S'!$G164)+SUM(O.3!AR$245,O.3!AR$256)*IF(O.3!$C$38="Depreciation",(1+'S&amp;S'!$G164),1)-SUM(O.3!AR$246,O.3!AR$257)*(1+'S&amp;S'!$G$166)+AR$247*(1+'S&amp;S'!$G$212)</f>
        <v>0</v>
      </c>
      <c r="AS307" s="66">
        <f>-SUM(O.3!AS$244,O.3!AS$255)*(1+'S&amp;S'!$G164)+SUM(O.3!AS$245,O.3!AS$256)*IF(O.3!$C$38="Depreciation",(1+'S&amp;S'!$G164),1)-SUM(O.3!AS$246,O.3!AS$257)*(1+'S&amp;S'!$G$166)+AS$247*(1+'S&amp;S'!$G$212)</f>
        <v>0</v>
      </c>
      <c r="AT307" s="66">
        <f>-SUM(O.3!AT$244,O.3!AT$255)*(1+'S&amp;S'!$G164)+SUM(O.3!AT$245,O.3!AT$256)*IF(O.3!$C$38="Depreciation",(1+'S&amp;S'!$G164),1)-SUM(O.3!AT$246,O.3!AT$257)*(1+'S&amp;S'!$G$166)+AT$247*(1+'S&amp;S'!$G$212)</f>
        <v>0</v>
      </c>
      <c r="AU307" s="66">
        <f>-SUM(O.3!AU$244,O.3!AU$255)*(1+'S&amp;S'!$G164)+SUM(O.3!AU$245,O.3!AU$256)*IF(O.3!$C$38="Depreciation",(1+'S&amp;S'!$G164),1)-SUM(O.3!AU$246,O.3!AU$257)*(1+'S&amp;S'!$G$166)+AU$247*(1+'S&amp;S'!$G$212)</f>
        <v>0</v>
      </c>
      <c r="AV307" s="66">
        <f>-SUM(O.3!AV$244,O.3!AV$255)*(1+'S&amp;S'!$G164)+SUM(O.3!AV$245,O.3!AV$256)*IF(O.3!$C$38="Depreciation",(1+'S&amp;S'!$G164),1)-SUM(O.3!AV$246,O.3!AV$257)*(1+'S&amp;S'!$G$166)+AV$247*(1+'S&amp;S'!$G$212)</f>
        <v>0</v>
      </c>
      <c r="AW307" s="66">
        <f>-SUM(O.3!AW$244,O.3!AW$255)*(1+'S&amp;S'!$G164)+SUM(O.3!AW$245,O.3!AW$256)*IF(O.3!$C$38="Depreciation",(1+'S&amp;S'!$G164),1)-SUM(O.3!AW$246,O.3!AW$257)*(1+'S&amp;S'!$G$166)+AW$247*(1+'S&amp;S'!$G$212)</f>
        <v>0</v>
      </c>
      <c r="AX307" s="66">
        <f>-SUM(O.3!AX$244,O.3!AX$255)*(1+'S&amp;S'!$G164)+SUM(O.3!AX$245,O.3!AX$256)*IF(O.3!$C$38="Depreciation",(1+'S&amp;S'!$G164),1)-SUM(O.3!AX$246,O.3!AX$257)*(1+'S&amp;S'!$G$166)+AX$247*(1+'S&amp;S'!$G$212)</f>
        <v>0</v>
      </c>
      <c r="AY307" s="66">
        <f>-SUM(O.3!AY$244,O.3!AY$255)*(1+'S&amp;S'!$G164)+SUM(O.3!AY$245,O.3!AY$256)*IF(O.3!$C$38="Depreciation",(1+'S&amp;S'!$G164),1)-SUM(O.3!AY$246,O.3!AY$257)*(1+'S&amp;S'!$G$166)+AY$247*(1+'S&amp;S'!$G$212)</f>
        <v>0</v>
      </c>
      <c r="AZ307" s="66">
        <f>-SUM(O.3!AZ$244,O.3!AZ$255)*(1+'S&amp;S'!$G164)+SUM(O.3!AZ$245,O.3!AZ$256)*IF(O.3!$C$38="Depreciation",(1+'S&amp;S'!$G164),1)-SUM(O.3!AZ$246,O.3!AZ$257)*(1+'S&amp;S'!$G$166)+AZ$247*(1+'S&amp;S'!$G$212)</f>
        <v>0</v>
      </c>
      <c r="BA307" s="66">
        <f>-SUM(O.3!BA$244,O.3!BA$255)*(1+'S&amp;S'!$G164)+SUM(O.3!BA$245,O.3!BA$256)*IF(O.3!$C$38="Depreciation",(1+'S&amp;S'!$G164),1)-SUM(O.3!BA$246,O.3!BA$257)*(1+'S&amp;S'!$G$166)+BA$247*(1+'S&amp;S'!$G$212)</f>
        <v>0</v>
      </c>
      <c r="BB307" s="66">
        <f>-SUM(O.3!BB$244,O.3!BB$255)*(1+'S&amp;S'!$G164)+SUM(O.3!BB$245,O.3!BB$256)*IF(O.3!$C$38="Depreciation",(1+'S&amp;S'!$G164),1)-SUM(O.3!BB$246,O.3!BB$257)*(1+'S&amp;S'!$G$166)+BB$247*(1+'S&amp;S'!$G$212)</f>
        <v>0</v>
      </c>
      <c r="BC307" s="66">
        <f>-SUM(O.3!BC$244,O.3!BC$255)*(1+'S&amp;S'!$G164)+SUM(O.3!BC$245,O.3!BC$256)*IF(O.3!$C$38="Depreciation",(1+'S&amp;S'!$G164),1)-SUM(O.3!BC$246,O.3!BC$257)*(1+'S&amp;S'!$G$166)+BC$247*(1+'S&amp;S'!$G$212)</f>
        <v>0</v>
      </c>
      <c r="BD307" s="66">
        <f>-SUM(O.3!BD$244,O.3!BD$255)*(1+'S&amp;S'!$G164)+SUM(O.3!BD$245,O.3!BD$256)*IF(O.3!$C$38="Depreciation",(1+'S&amp;S'!$G164),1)-SUM(O.3!BD$246,O.3!BD$257)*(1+'S&amp;S'!$G$166)+BD$247*(1+'S&amp;S'!$G$212)</f>
        <v>0</v>
      </c>
      <c r="BE307" s="66">
        <f>-SUM(O.3!BE$244,O.3!BE$255)*(1+'S&amp;S'!$G164)+SUM(O.3!BE$245,O.3!BE$256)*IF(O.3!$C$38="Depreciation",(1+'S&amp;S'!$G164),1)-SUM(O.3!BE$246,O.3!BE$257)*(1+'S&amp;S'!$G$166)+BE$247*(1+'S&amp;S'!$G$212)</f>
        <v>0</v>
      </c>
      <c r="BF307" s="66">
        <f>-SUM(O.3!BF$244,O.3!BF$255)*(1+'S&amp;S'!$G164)+SUM(O.3!BF$245,O.3!BF$256)*IF(O.3!$C$38="Depreciation",(1+'S&amp;S'!$G164),1)-SUM(O.3!BF$246,O.3!BF$257)*(1+'S&amp;S'!$G$166)+BF$247*(1+'S&amp;S'!$G$212)</f>
        <v>0</v>
      </c>
      <c r="BG307" s="66">
        <f>-SUM(O.3!BG$244,O.3!BG$255)*(1+'S&amp;S'!$G164)+SUM(O.3!BG$245,O.3!BG$256)*IF(O.3!$C$38="Depreciation",(1+'S&amp;S'!$G164),1)-SUM(O.3!BG$246,O.3!BG$257)*(1+'S&amp;S'!$G$166)+BG$247*(1+'S&amp;S'!$G$212)</f>
        <v>0</v>
      </c>
      <c r="BH307" s="66">
        <f>-SUM(O.3!BH$244,O.3!BH$255)*(1+'S&amp;S'!$G164)+SUM(O.3!BH$245,O.3!BH$256)*IF(O.3!$C$38="Depreciation",(1+'S&amp;S'!$G164),1)-SUM(O.3!BH$246,O.3!BH$257)*(1+'S&amp;S'!$G$166)+BH$247*(1+'S&amp;S'!$G$212)</f>
        <v>0</v>
      </c>
      <c r="BI307" s="66">
        <f>-SUM(O.3!BI$244,O.3!BI$255)*(1+'S&amp;S'!$G164)+SUM(O.3!BI$245,O.3!BI$256)*IF(O.3!$C$38="Depreciation",(1+'S&amp;S'!$G164),1)-SUM(O.3!BI$246,O.3!BI$257)*(1+'S&amp;S'!$G$166)+BI$247*(1+'S&amp;S'!$G$212)</f>
        <v>0</v>
      </c>
      <c r="BJ307" s="66">
        <f>-SUM(O.3!BJ$244,O.3!BJ$255)*(1+'S&amp;S'!$G164)+SUM(O.3!BJ$245,O.3!BJ$256)*IF(O.3!$C$38="Depreciation",(1+'S&amp;S'!$G164),1)-SUM(O.3!BJ$246,O.3!BJ$257)*(1+'S&amp;S'!$G$166)+BJ$247*(1+'S&amp;S'!$G$212)</f>
        <v>0</v>
      </c>
      <c r="BK307" s="66">
        <f>-SUM(O.3!BK$244,O.3!BK$255)*(1+'S&amp;S'!$G164)+SUM(O.3!BK$245,O.3!BK$256)*IF(O.3!$C$38="Depreciation",(1+'S&amp;S'!$G164),1)-SUM(O.3!BK$246,O.3!BK$257)*(1+'S&amp;S'!$G$166)+BK$247*(1+'S&amp;S'!$G$212)</f>
        <v>0</v>
      </c>
      <c r="BL307" s="66">
        <f>-SUM(O.3!BL$244,O.3!BL$255)*(1+'S&amp;S'!$G164)+SUM(O.3!BL$245,O.3!BL$256)*IF(O.3!$C$38="Depreciation",(1+'S&amp;S'!$G164),1)-SUM(O.3!BL$246,O.3!BL$257)*(1+'S&amp;S'!$G$166)+BL$247*(1+'S&amp;S'!$G$212)</f>
        <v>0</v>
      </c>
      <c r="BM307" s="66">
        <f>-SUM(O.3!BM$244,O.3!BM$255)*(1+'S&amp;S'!$G164)+SUM(O.3!BM$245,O.3!BM$256)*IF(O.3!$C$38="Depreciation",(1+'S&amp;S'!$G164),1)-SUM(O.3!BM$246,O.3!BM$257)*(1+'S&amp;S'!$G$166)+BM$247*(1+'S&amp;S'!$G$212)</f>
        <v>0</v>
      </c>
      <c r="BN307" s="66">
        <f>-SUM(O.3!BN$244,O.3!BN$255)*(1+'S&amp;S'!$G164)+SUM(O.3!BN$245,O.3!BN$256)*IF(O.3!$C$38="Depreciation",(1+'S&amp;S'!$G164),1)-SUM(O.3!BN$246,O.3!BN$257)*(1+'S&amp;S'!$G$166)+BN$247*(1+'S&amp;S'!$G$212)</f>
        <v>0</v>
      </c>
      <c r="BO307" s="66">
        <f>-SUM(O.3!BO$244,O.3!BO$255)*(1+'S&amp;S'!$G164)+SUM(O.3!BO$245,O.3!BO$256)*IF(O.3!$C$38="Depreciation",(1+'S&amp;S'!$G164),1)-SUM(O.3!BO$246,O.3!BO$257)*(1+'S&amp;S'!$G$166)+BO$247*(1+'S&amp;S'!$G$212)</f>
        <v>0</v>
      </c>
      <c r="BP307" s="66">
        <f>-SUM(O.3!BP$244,O.3!BP$255)*(1+'S&amp;S'!$G164)+SUM(O.3!BP$245,O.3!BP$256)*IF(O.3!$C$38="Depreciation",(1+'S&amp;S'!$G164),1)-SUM(O.3!BP$246,O.3!BP$257)*(1+'S&amp;S'!$G$166)+BP$247*(1+'S&amp;S'!$G$212)</f>
        <v>0</v>
      </c>
      <c r="BQ307" s="66">
        <f>-SUM(O.3!BQ$244,O.3!BQ$255)*(1+'S&amp;S'!$G164)+SUM(O.3!BQ$245,O.3!BQ$256)*IF(O.3!$C$38="Depreciation",(1+'S&amp;S'!$G164),1)-SUM(O.3!BQ$246,O.3!BQ$257)*(1+'S&amp;S'!$G$166)+BQ$247*(1+'S&amp;S'!$G$212)</f>
        <v>0</v>
      </c>
      <c r="BR307" s="66">
        <f>-SUM(O.3!BR$244,O.3!BR$255)*(1+'S&amp;S'!$G164)+SUM(O.3!BR$245,O.3!BR$256)*IF(O.3!$C$38="Depreciation",(1+'S&amp;S'!$G164),1)-SUM(O.3!BR$246,O.3!BR$257)*(1+'S&amp;S'!$G$166)+BR$247*(1+'S&amp;S'!$G$212)</f>
        <v>0</v>
      </c>
      <c r="BS307" s="66">
        <f>-SUM(O.3!BS$244,O.3!BS$255)*(1+'S&amp;S'!$G164)+SUM(O.3!BS$245,O.3!BS$256)*IF(O.3!$C$38="Depreciation",(1+'S&amp;S'!$G164),1)-SUM(O.3!BS$246,O.3!BS$257)*(1+'S&amp;S'!$G$166)+BS$247*(1+'S&amp;S'!$G$212)</f>
        <v>0</v>
      </c>
      <c r="BT307" s="66">
        <f>-SUM(O.3!BT$244,O.3!BT$255)*(1+'S&amp;S'!$G164)+SUM(O.3!BT$245,O.3!BT$256)*IF(O.3!$C$38="Depreciation",(1+'S&amp;S'!$G164),1)-SUM(O.3!BT$246,O.3!BT$257)*(1+'S&amp;S'!$G$166)+BT$247*(1+'S&amp;S'!$G$212)</f>
        <v>0</v>
      </c>
      <c r="BU307" s="66">
        <f>-SUM(O.3!BU$244,O.3!BU$255)*(1+'S&amp;S'!$G164)+SUM(O.3!BU$245,O.3!BU$256)*IF(O.3!$C$38="Depreciation",(1+'S&amp;S'!$G164),1)-SUM(O.3!BU$246,O.3!BU$257)*(1+'S&amp;S'!$G$166)+BU$247*(1+'S&amp;S'!$G$212)</f>
        <v>0</v>
      </c>
      <c r="BV307" s="66">
        <f>-SUM(O.3!BV$244,O.3!BV$255)*(1+'S&amp;S'!$G164)+SUM(O.3!BV$245,O.3!BV$256)*IF(O.3!$C$38="Depreciation",(1+'S&amp;S'!$G164),1)-SUM(O.3!BV$246,O.3!BV$257)*(1+'S&amp;S'!$G$166)+BV$247*(1+'S&amp;S'!$G$212)</f>
        <v>0</v>
      </c>
      <c r="BW307" s="66">
        <f>-SUM(O.3!BW$244,O.3!BW$255)*(1+'S&amp;S'!$G164)+SUM(O.3!BW$245,O.3!BW$256)*IF(O.3!$C$38="Depreciation",(1+'S&amp;S'!$G164),1)-SUM(O.3!BW$246,O.3!BW$257)*(1+'S&amp;S'!$G$166)+BW$247*(1+'S&amp;S'!$G$212)</f>
        <v>0</v>
      </c>
      <c r="BX307" s="66">
        <f>-SUM(O.3!BX$244,O.3!BX$255)*(1+'S&amp;S'!$G164)+SUM(O.3!BX$245,O.3!BX$256)*IF(O.3!$C$38="Depreciation",(1+'S&amp;S'!$G164),1)-SUM(O.3!BX$246,O.3!BX$257)*(1+'S&amp;S'!$G$166)+BX$247*(1+'S&amp;S'!$G$212)</f>
        <v>0</v>
      </c>
      <c r="BY307" s="66">
        <f>-SUM(O.3!BY$244,O.3!BY$255)*(1+'S&amp;S'!$G164)+SUM(O.3!BY$245,O.3!BY$256)*IF(O.3!$C$38="Depreciation",(1+'S&amp;S'!$G164),1)-SUM(O.3!BY$246,O.3!BY$257)*(1+'S&amp;S'!$G$166)+BY$247*(1+'S&amp;S'!$G$212)</f>
        <v>0</v>
      </c>
      <c r="BZ307" s="66">
        <f>-SUM(O.3!BZ$244,O.3!BZ$255)*(1+'S&amp;S'!$G164)+SUM(O.3!BZ$245,O.3!BZ$256)*IF(O.3!$C$38="Depreciation",(1+'S&amp;S'!$G164),1)-SUM(O.3!BZ$246,O.3!BZ$257)*(1+'S&amp;S'!$G$166)+BZ$247*(1+'S&amp;S'!$G$212)</f>
        <v>0</v>
      </c>
      <c r="CA307" s="66">
        <f>-SUM(O.3!CA$244,O.3!CA$255)*(1+'S&amp;S'!$G164)+SUM(O.3!CA$245,O.3!CA$256)*IF(O.3!$C$38="Depreciation",(1+'S&amp;S'!$G164),1)-SUM(O.3!CA$246,O.3!CA$257)*(1+'S&amp;S'!$G$166)+CA$247*(1+'S&amp;S'!$G$212)</f>
        <v>0</v>
      </c>
      <c r="CB307" s="66">
        <f>-SUM(O.3!CB$244,O.3!CB$255)*(1+'S&amp;S'!$G164)+SUM(O.3!CB$245,O.3!CB$256)*IF(O.3!$C$38="Depreciation",(1+'S&amp;S'!$G164),1)-SUM(O.3!CB$246,O.3!CB$257)*(1+'S&amp;S'!$G$166)+CB$247*(1+'S&amp;S'!$G$212)</f>
        <v>0</v>
      </c>
      <c r="CC307" s="66">
        <f>-SUM(O.3!CC$244,O.3!CC$255)*(1+'S&amp;S'!$G164)+SUM(O.3!CC$245,O.3!CC$256)*IF(O.3!$C$38="Depreciation",(1+'S&amp;S'!$G164),1)-SUM(O.3!CC$246,O.3!CC$257)*(1+'S&amp;S'!$G$166)+CC$247*(1+'S&amp;S'!$G$212)</f>
        <v>0</v>
      </c>
      <c r="CD307" s="66">
        <f>-SUM(O.3!CD$244,O.3!CD$255)*(1+'S&amp;S'!$G164)+SUM(O.3!CD$245,O.3!CD$256)*IF(O.3!$C$38="Depreciation",(1+'S&amp;S'!$G164),1)-SUM(O.3!CD$246,O.3!CD$257)*(1+'S&amp;S'!$G$166)+CD$247*(1+'S&amp;S'!$G$212)</f>
        <v>0</v>
      </c>
      <c r="CE307" s="66">
        <f>-SUM(O.3!CE$244,O.3!CE$255)*(1+'S&amp;S'!$G164)+SUM(O.3!CE$245,O.3!CE$256)*IF(O.3!$C$38="Depreciation",(1+'S&amp;S'!$G164),1)-SUM(O.3!CE$246,O.3!CE$257)*(1+'S&amp;S'!$G$166)+CE$247*(1+'S&amp;S'!$G$212)</f>
        <v>0</v>
      </c>
      <c r="CF307" s="66">
        <f>-SUM(O.3!CF$244,O.3!CF$255)*(1+'S&amp;S'!$G164)+SUM(O.3!CF$245,O.3!CF$256)*IF(O.3!$C$38="Depreciation",(1+'S&amp;S'!$G164),1)-SUM(O.3!CF$246,O.3!CF$257)*(1+'S&amp;S'!$G$166)+CF$247*(1+'S&amp;S'!$G$212)</f>
        <v>0</v>
      </c>
      <c r="CG307" s="66">
        <f>-SUM(O.3!CG$244,O.3!CG$255)*(1+'S&amp;S'!$G164)+SUM(O.3!CG$245,O.3!CG$256)*IF(O.3!$C$38="Depreciation",(1+'S&amp;S'!$G164),1)-SUM(O.3!CG$246,O.3!CG$257)*(1+'S&amp;S'!$G$166)+CG$247*(1+'S&amp;S'!$G$212)</f>
        <v>0</v>
      </c>
      <c r="CH307" s="66">
        <f>-SUM(O.3!CH$244,O.3!CH$255)*(1+'S&amp;S'!$G164)+SUM(O.3!CH$245,O.3!CH$256)*IF(O.3!$C$38="Depreciation",(1+'S&amp;S'!$G164),1)-SUM(O.3!CH$246,O.3!CH$257)*(1+'S&amp;S'!$G$166)+CH$247*(1+'S&amp;S'!$G$212)</f>
        <v>0</v>
      </c>
      <c r="CI307" s="66">
        <f>-SUM(O.3!CI$244,O.3!CI$255)*(1+'S&amp;S'!$G164)+SUM(O.3!CI$245,O.3!CI$256)*IF(O.3!$C$38="Depreciation",(1+'S&amp;S'!$G164),1)-SUM(O.3!CI$246,O.3!CI$257)*(1+'S&amp;S'!$G$166)+CI$247*(1+'S&amp;S'!$G$212)</f>
        <v>0</v>
      </c>
      <c r="CJ307" s="66">
        <f>-SUM(O.3!CJ$244,O.3!CJ$255)*(1+'S&amp;S'!$G164)+SUM(O.3!CJ$245,O.3!CJ$256)*IF(O.3!$C$38="Depreciation",(1+'S&amp;S'!$G164),1)-SUM(O.3!CJ$246,O.3!CJ$257)*(1+'S&amp;S'!$G$166)+CJ$247*(1+'S&amp;S'!$G$212)</f>
        <v>0</v>
      </c>
      <c r="CK307" s="66">
        <f>-SUM(O.3!CK$244,O.3!CK$255)*(1+'S&amp;S'!$G164)+SUM(O.3!CK$245,O.3!CK$256)*IF(O.3!$C$38="Depreciation",(1+'S&amp;S'!$G164),1)-SUM(O.3!CK$246,O.3!CK$257)*(1+'S&amp;S'!$G$166)+CK$247*(1+'S&amp;S'!$G$212)</f>
        <v>0</v>
      </c>
      <c r="CL307" s="66">
        <f>-SUM(O.3!CL$244,O.3!CL$255)*(1+'S&amp;S'!$G164)+SUM(O.3!CL$245,O.3!CL$256)*IF(O.3!$C$38="Depreciation",(1+'S&amp;S'!$G164),1)-SUM(O.3!CL$246,O.3!CL$257)*(1+'S&amp;S'!$G$166)+CL$247*(1+'S&amp;S'!$G$212)</f>
        <v>0</v>
      </c>
      <c r="CM307" s="66">
        <f>-SUM(O.3!CM$244,O.3!CM$255)*(1+'S&amp;S'!$G164)+SUM(O.3!CM$245,O.3!CM$256)*IF(O.3!$C$38="Depreciation",(1+'S&amp;S'!$G164),1)-SUM(O.3!CM$246,O.3!CM$257)*(1+'S&amp;S'!$G$166)+CM$247*(1+'S&amp;S'!$G$212)</f>
        <v>0</v>
      </c>
      <c r="CN307" s="66">
        <f>-SUM(O.3!CN$244,O.3!CN$255)*(1+'S&amp;S'!$G164)+SUM(O.3!CN$245,O.3!CN$256)*IF(O.3!$C$38="Depreciation",(1+'S&amp;S'!$G164),1)-SUM(O.3!CN$246,O.3!CN$257)*(1+'S&amp;S'!$G$166)+CN$247*(1+'S&amp;S'!$G$212)</f>
        <v>0</v>
      </c>
      <c r="CO307" s="66">
        <f>-SUM(O.3!CO$244,O.3!CO$255)*(1+'S&amp;S'!$G164)+SUM(O.3!CO$245,O.3!CO$256)*IF(O.3!$C$38="Depreciation",(1+'S&amp;S'!$G164),1)-SUM(O.3!CO$246,O.3!CO$257)*(1+'S&amp;S'!$G$166)+CO$247*(1+'S&amp;S'!$G$212)</f>
        <v>0</v>
      </c>
      <c r="CP307" s="66">
        <f>-SUM(O.3!CP$244,O.3!CP$255)*(1+'S&amp;S'!$G164)+SUM(O.3!CP$245,O.3!CP$256)*IF(O.3!$C$38="Depreciation",(1+'S&amp;S'!$G164),1)-SUM(O.3!CP$246,O.3!CP$257)*(1+'S&amp;S'!$G$166)+CP$247*(1+'S&amp;S'!$G$212)</f>
        <v>0</v>
      </c>
      <c r="CQ307" s="66">
        <f>-SUM(O.3!CQ$244,O.3!CQ$255)*(1+'S&amp;S'!$G164)+SUM(O.3!CQ$245,O.3!CQ$256)*IF(O.3!$C$38="Depreciation",(1+'S&amp;S'!$G164),1)-SUM(O.3!CQ$246,O.3!CQ$257)*(1+'S&amp;S'!$G$166)+CQ$247*(1+'S&amp;S'!$G$212)</f>
        <v>0</v>
      </c>
      <c r="CR307" s="66">
        <f>-SUM(O.3!CR$244,O.3!CR$255)*(1+'S&amp;S'!$G164)+SUM(O.3!CR$245,O.3!CR$256)*IF(O.3!$C$38="Depreciation",(1+'S&amp;S'!$G164),1)-SUM(O.3!CR$246,O.3!CR$257)*(1+'S&amp;S'!$G$166)+CR$247*(1+'S&amp;S'!$G$212)</f>
        <v>0</v>
      </c>
      <c r="CS307" s="66">
        <f>-SUM(O.3!CS$244,O.3!CS$255)*(1+'S&amp;S'!$G164)+SUM(O.3!CS$245,O.3!CS$256)*IF(O.3!$C$38="Depreciation",(1+'S&amp;S'!$G164),1)-SUM(O.3!CS$246,O.3!CS$257)*(1+'S&amp;S'!$G$166)+CS$247*(1+'S&amp;S'!$G$212)</f>
        <v>0</v>
      </c>
    </row>
    <row r="308" spans="3:97" hidden="1" x14ac:dyDescent="0.35">
      <c r="E308" s="524"/>
      <c r="F308" s="524"/>
      <c r="G308" s="131"/>
      <c r="H308" s="131"/>
      <c r="I308" s="131"/>
      <c r="J308" s="131"/>
      <c r="K308" s="131"/>
      <c r="L308" s="131"/>
      <c r="M308" s="131"/>
      <c r="N308" s="131"/>
      <c r="O308" s="131"/>
      <c r="P308" s="131"/>
      <c r="Q308" s="131"/>
      <c r="R308" s="131"/>
      <c r="S308" s="131"/>
      <c r="T308" s="131"/>
      <c r="U308" s="131"/>
      <c r="V308" s="131"/>
      <c r="W308" s="131"/>
      <c r="X308" s="131"/>
      <c r="Y308" s="131"/>
      <c r="Z308" s="131"/>
      <c r="AA308" s="131"/>
      <c r="AB308" s="131"/>
      <c r="AC308" s="131"/>
      <c r="AD308" s="131"/>
      <c r="AE308" s="131"/>
      <c r="AF308" s="131"/>
      <c r="AG308" s="131"/>
      <c r="AH308" s="131"/>
      <c r="AI308" s="131"/>
      <c r="AJ308" s="131"/>
      <c r="AK308" s="131"/>
      <c r="AL308" s="131"/>
      <c r="AM308" s="131"/>
      <c r="AN308" s="131"/>
      <c r="AO308" s="131"/>
      <c r="AP308" s="131"/>
      <c r="AQ308" s="131"/>
      <c r="AR308" s="131"/>
      <c r="AS308" s="131"/>
      <c r="AT308" s="131"/>
      <c r="AU308" s="131"/>
      <c r="AV308" s="131"/>
      <c r="AW308" s="131"/>
      <c r="AX308" s="131"/>
      <c r="AY308" s="131"/>
      <c r="AZ308" s="131"/>
      <c r="BA308" s="131"/>
      <c r="BB308" s="131"/>
      <c r="BC308" s="131"/>
      <c r="BD308" s="131"/>
      <c r="BE308" s="131"/>
      <c r="BF308" s="131"/>
      <c r="BG308" s="131"/>
      <c r="BH308" s="131"/>
      <c r="BI308" s="131"/>
      <c r="BJ308" s="131"/>
      <c r="BK308" s="131"/>
      <c r="BL308" s="131"/>
      <c r="BM308" s="131"/>
      <c r="BN308" s="131"/>
      <c r="BO308" s="131"/>
      <c r="BP308" s="131"/>
      <c r="BQ308" s="131"/>
      <c r="BR308" s="131"/>
      <c r="BS308" s="131"/>
      <c r="BT308" s="131"/>
      <c r="BU308" s="131"/>
      <c r="BV308" s="131"/>
      <c r="BW308" s="131"/>
      <c r="BX308" s="131"/>
      <c r="BY308" s="131"/>
      <c r="BZ308" s="131"/>
      <c r="CA308" s="131"/>
      <c r="CB308" s="131"/>
      <c r="CC308" s="131"/>
      <c r="CD308" s="131"/>
      <c r="CE308" s="131"/>
      <c r="CF308" s="131"/>
      <c r="CG308" s="131"/>
      <c r="CH308" s="131"/>
      <c r="CI308" s="131"/>
      <c r="CJ308" s="131"/>
      <c r="CK308" s="131"/>
      <c r="CL308" s="131"/>
      <c r="CM308" s="131"/>
      <c r="CN308" s="131"/>
      <c r="CO308" s="131"/>
      <c r="CP308" s="131"/>
      <c r="CQ308" s="131"/>
      <c r="CR308" s="131"/>
      <c r="CS308" s="131"/>
    </row>
    <row r="309" spans="3:97" ht="14.25" hidden="1" customHeight="1" x14ac:dyDescent="0.35">
      <c r="C309" s="92" t="s">
        <v>190</v>
      </c>
      <c r="E309" s="524"/>
      <c r="F309" s="524"/>
      <c r="G309" s="131"/>
      <c r="H309" s="131"/>
      <c r="I309" s="131"/>
      <c r="J309" s="131"/>
      <c r="K309" s="131"/>
      <c r="L309" s="131"/>
      <c r="M309" s="131"/>
      <c r="N309" s="131"/>
      <c r="O309" s="131"/>
      <c r="P309" s="131"/>
      <c r="Q309" s="131"/>
      <c r="R309" s="131"/>
      <c r="S309" s="131"/>
      <c r="T309" s="131"/>
      <c r="U309" s="131"/>
      <c r="V309" s="131"/>
      <c r="W309" s="131"/>
      <c r="X309" s="131"/>
      <c r="Y309" s="131"/>
      <c r="Z309" s="131"/>
      <c r="AA309" s="131"/>
      <c r="AB309" s="131"/>
      <c r="AC309" s="131"/>
      <c r="AD309" s="131"/>
      <c r="AE309" s="131"/>
      <c r="AF309" s="131"/>
      <c r="AG309" s="131"/>
      <c r="AH309" s="131"/>
      <c r="AI309" s="131"/>
      <c r="AJ309" s="131"/>
      <c r="AK309" s="131"/>
      <c r="AL309" s="131"/>
      <c r="AM309" s="131"/>
      <c r="AN309" s="131"/>
      <c r="AO309" s="131"/>
      <c r="AP309" s="131"/>
      <c r="AQ309" s="131"/>
      <c r="AR309" s="131"/>
      <c r="AS309" s="131"/>
      <c r="AT309" s="131"/>
      <c r="AU309" s="131"/>
      <c r="AV309" s="131"/>
      <c r="AW309" s="131"/>
      <c r="AX309" s="131"/>
      <c r="AY309" s="131"/>
      <c r="AZ309" s="131"/>
      <c r="BA309" s="131"/>
      <c r="BB309" s="131"/>
      <c r="BC309" s="131"/>
      <c r="BD309" s="131"/>
      <c r="BE309" s="131"/>
      <c r="BF309" s="131"/>
      <c r="BG309" s="131"/>
      <c r="BH309" s="131"/>
      <c r="BI309" s="131"/>
      <c r="BJ309" s="131"/>
      <c r="BK309" s="131"/>
      <c r="BL309" s="131"/>
      <c r="BM309" s="131"/>
      <c r="BN309" s="131"/>
      <c r="BO309" s="131"/>
      <c r="BP309" s="131"/>
      <c r="BQ309" s="131"/>
      <c r="BR309" s="131"/>
      <c r="BS309" s="131"/>
      <c r="BT309" s="131"/>
      <c r="BU309" s="131"/>
      <c r="BV309" s="131"/>
      <c r="BW309" s="131"/>
      <c r="BX309" s="131"/>
      <c r="BY309" s="131"/>
      <c r="BZ309" s="131"/>
      <c r="CA309" s="131"/>
      <c r="CB309" s="131"/>
      <c r="CC309" s="131"/>
      <c r="CD309" s="131"/>
      <c r="CE309" s="131"/>
      <c r="CF309" s="131"/>
      <c r="CG309" s="131"/>
      <c r="CH309" s="131"/>
      <c r="CI309" s="131"/>
      <c r="CJ309" s="131"/>
      <c r="CK309" s="131"/>
      <c r="CL309" s="131"/>
      <c r="CM309" s="131"/>
      <c r="CN309" s="131"/>
      <c r="CO309" s="131"/>
      <c r="CP309" s="131"/>
      <c r="CQ309" s="131"/>
      <c r="CR309" s="131"/>
      <c r="CS309" s="131"/>
    </row>
    <row r="310" spans="3:97" hidden="1" x14ac:dyDescent="0.35">
      <c r="C310" s="81" t="str">
        <f>O.3!$C$244&amp;" with "&amp; 'S&amp;S'!$D$5*100 &amp; "% increase"</f>
        <v>A. Total investment costs with 1% increase</v>
      </c>
      <c r="E310" s="492">
        <f>G310+NPV(G.Asm!$F$40,H310:INDEX(H310:CS310,RP))</f>
        <v>0</v>
      </c>
      <c r="F310" s="492">
        <f t="shared" ref="F310:F357" si="140">SUMIF($G$4:$CS$4,"&lt;="&amp;RP,G310:CS310)</f>
        <v>0</v>
      </c>
      <c r="G310" s="66">
        <f>-G$190*(1+'S&amp;S'!$F108)+G$216*IF(O.3!$C$38="Depreciation",(1+'S&amp;S'!$F108),1)-G$218+G$232</f>
        <v>0</v>
      </c>
      <c r="H310" s="66">
        <f>-H$190*(1+'S&amp;S'!$F108)+H$216*IF(O.3!$C$38="Depreciation",(1+'S&amp;S'!$F108),1)-H$218+H$232</f>
        <v>0</v>
      </c>
      <c r="I310" s="66">
        <f>-I$190*(1+'S&amp;S'!$F108)+I$216*IF(O.3!$C$38="Depreciation",(1+'S&amp;S'!$F108),1)-I$218+I$232</f>
        <v>0</v>
      </c>
      <c r="J310" s="66">
        <f>-J$190*(1+'S&amp;S'!$F108)+J$216*IF(O.3!$C$38="Depreciation",(1+'S&amp;S'!$F108),1)-J$218+J$232</f>
        <v>0</v>
      </c>
      <c r="K310" s="66">
        <f>-K$190*(1+'S&amp;S'!$F108)+K$216*IF(O.3!$C$38="Depreciation",(1+'S&amp;S'!$F108),1)-K$218+K$232</f>
        <v>0</v>
      </c>
      <c r="L310" s="66">
        <f>-L$190*(1+'S&amp;S'!$F108)+L$216*IF(O.3!$C$38="Depreciation",(1+'S&amp;S'!$F108),1)-L$218+L$232</f>
        <v>0</v>
      </c>
      <c r="M310" s="66">
        <f>-M$190*(1+'S&amp;S'!$F108)+M$216*IF(O.3!$C$38="Depreciation",(1+'S&amp;S'!$F108),1)-M$218+M$232</f>
        <v>0</v>
      </c>
      <c r="N310" s="66">
        <f>-N$190*(1+'S&amp;S'!$F108)+N$216*IF(O.3!$C$38="Depreciation",(1+'S&amp;S'!$F108),1)-N$218+N$232</f>
        <v>0</v>
      </c>
      <c r="O310" s="66">
        <f>-O$190*(1+'S&amp;S'!$F108)+O$216*IF(O.3!$C$38="Depreciation",(1+'S&amp;S'!$F108),1)-O$218+O$232</f>
        <v>0</v>
      </c>
      <c r="P310" s="66">
        <f>-P$190*(1+'S&amp;S'!$F108)+P$216*IF(O.3!$C$38="Depreciation",(1+'S&amp;S'!$F108),1)-P$218+P$232</f>
        <v>0</v>
      </c>
      <c r="Q310" s="66">
        <f>-Q$190*(1+'S&amp;S'!$F108)+Q$216*IF(O.3!$C$38="Depreciation",(1+'S&amp;S'!$F108),1)-Q$218+Q$232</f>
        <v>0</v>
      </c>
      <c r="R310" s="66">
        <f>-R$190*(1+'S&amp;S'!$F108)+R$216*IF(O.3!$C$38="Depreciation",(1+'S&amp;S'!$F108),1)-R$218+R$232</f>
        <v>0</v>
      </c>
      <c r="S310" s="66">
        <f>-S$190*(1+'S&amp;S'!$F108)+S$216*IF(O.3!$C$38="Depreciation",(1+'S&amp;S'!$F108),1)-S$218+S$232</f>
        <v>0</v>
      </c>
      <c r="T310" s="66">
        <f>-T$190*(1+'S&amp;S'!$F108)+T$216*IF(O.3!$C$38="Depreciation",(1+'S&amp;S'!$F108),1)-T$218+T$232</f>
        <v>0</v>
      </c>
      <c r="U310" s="66">
        <f>-U$190*(1+'S&amp;S'!$F108)+U$216*IF(O.3!$C$38="Depreciation",(1+'S&amp;S'!$F108),1)-U$218+U$232</f>
        <v>0</v>
      </c>
      <c r="V310" s="66">
        <f>-V$190*(1+'S&amp;S'!$F108)+V$216*IF(O.3!$C$38="Depreciation",(1+'S&amp;S'!$F108),1)-V$218+V$232</f>
        <v>0</v>
      </c>
      <c r="W310" s="66">
        <f>-W$190*(1+'S&amp;S'!$F108)+W$216*IF(O.3!$C$38="Depreciation",(1+'S&amp;S'!$F108),1)-W$218+W$232</f>
        <v>0</v>
      </c>
      <c r="X310" s="66">
        <f>-X$190*(1+'S&amp;S'!$F108)+X$216*IF(O.3!$C$38="Depreciation",(1+'S&amp;S'!$F108),1)-X$218+X$232</f>
        <v>0</v>
      </c>
      <c r="Y310" s="66">
        <f>-Y$190*(1+'S&amp;S'!$F108)+Y$216*IF(O.3!$C$38="Depreciation",(1+'S&amp;S'!$F108),1)-Y$218+Y$232</f>
        <v>0</v>
      </c>
      <c r="Z310" s="66">
        <f>-Z$190*(1+'S&amp;S'!$F108)+Z$216*IF(O.3!$C$38="Depreciation",(1+'S&amp;S'!$F108),1)-Z$218+Z$232</f>
        <v>0</v>
      </c>
      <c r="AA310" s="66">
        <f>-AA$190*(1+'S&amp;S'!$F108)+AA$216*IF(O.3!$C$38="Depreciation",(1+'S&amp;S'!$F108),1)-AA$218+AA$232</f>
        <v>0</v>
      </c>
      <c r="AB310" s="66">
        <f>-AB$190*(1+'S&amp;S'!$F108)+AB$216*IF(O.3!$C$38="Depreciation",(1+'S&amp;S'!$F108),1)-AB$218+AB$232</f>
        <v>0</v>
      </c>
      <c r="AC310" s="66">
        <f>-AC$190*(1+'S&amp;S'!$F108)+AC$216*IF(O.3!$C$38="Depreciation",(1+'S&amp;S'!$F108),1)-AC$218+AC$232</f>
        <v>0</v>
      </c>
      <c r="AD310" s="66">
        <f>-AD$190*(1+'S&amp;S'!$F108)+AD$216*IF(O.3!$C$38="Depreciation",(1+'S&amp;S'!$F108),1)-AD$218+AD$232</f>
        <v>0</v>
      </c>
      <c r="AE310" s="66">
        <f>-AE$190*(1+'S&amp;S'!$F108)+AE$216*IF(O.3!$C$38="Depreciation",(1+'S&amp;S'!$F108),1)-AE$218+AE$232</f>
        <v>0</v>
      </c>
      <c r="AF310" s="66">
        <f>-AF$190*(1+'S&amp;S'!$F108)+AF$216*IF(O.3!$C$38="Depreciation",(1+'S&amp;S'!$F108),1)-AF$218+AF$232</f>
        <v>0</v>
      </c>
      <c r="AG310" s="66">
        <f>-AG$190*(1+'S&amp;S'!$F108)+AG$216*IF(O.3!$C$38="Depreciation",(1+'S&amp;S'!$F108),1)-AG$218+AG$232</f>
        <v>0</v>
      </c>
      <c r="AH310" s="66">
        <f>-AH$190*(1+'S&amp;S'!$F108)+AH$216*IF(O.3!$C$38="Depreciation",(1+'S&amp;S'!$F108),1)-AH$218+AH$232</f>
        <v>0</v>
      </c>
      <c r="AI310" s="66">
        <f>-AI$190*(1+'S&amp;S'!$F108)+AI$216*IF(O.3!$C$38="Depreciation",(1+'S&amp;S'!$F108),1)-AI$218+AI$232</f>
        <v>0</v>
      </c>
      <c r="AJ310" s="66">
        <f>-AJ$190*(1+'S&amp;S'!$F108)+AJ$216*IF(O.3!$C$38="Depreciation",(1+'S&amp;S'!$F108),1)-AJ$218+AJ$232</f>
        <v>0</v>
      </c>
      <c r="AK310" s="66">
        <f>-AK$190*(1+'S&amp;S'!$F108)+AK$216*IF(O.3!$C$38="Depreciation",(1+'S&amp;S'!$F108),1)-AK$218+AK$232</f>
        <v>0</v>
      </c>
      <c r="AL310" s="66">
        <f>-AL$190*(1+'S&amp;S'!$F108)+AL$216*IF(O.3!$C$38="Depreciation",(1+'S&amp;S'!$F108),1)-AL$218+AL$232</f>
        <v>0</v>
      </c>
      <c r="AM310" s="66">
        <f>-AM$190*(1+'S&amp;S'!$F108)+AM$216*IF(O.3!$C$38="Depreciation",(1+'S&amp;S'!$F108),1)-AM$218+AM$232</f>
        <v>0</v>
      </c>
      <c r="AN310" s="66">
        <f>-AN$190*(1+'S&amp;S'!$F108)+AN$216*IF(O.3!$C$38="Depreciation",(1+'S&amp;S'!$F108),1)-AN$218+AN$232</f>
        <v>0</v>
      </c>
      <c r="AO310" s="66">
        <f>-AO$190*(1+'S&amp;S'!$F108)+AO$216*IF(O.3!$C$38="Depreciation",(1+'S&amp;S'!$F108),1)-AO$218+AO$232</f>
        <v>0</v>
      </c>
      <c r="AP310" s="66">
        <f>-AP$190*(1+'S&amp;S'!$F108)+AP$216*IF(O.3!$C$38="Depreciation",(1+'S&amp;S'!$F108),1)-AP$218+AP$232</f>
        <v>0</v>
      </c>
      <c r="AQ310" s="66">
        <f>-AQ$190*(1+'S&amp;S'!$F108)+AQ$216*IF(O.3!$C$38="Depreciation",(1+'S&amp;S'!$F108),1)-AQ$218+AQ$232</f>
        <v>0</v>
      </c>
      <c r="AR310" s="66">
        <f>-AR$190*(1+'S&amp;S'!$F108)+AR$216*IF(O.3!$C$38="Depreciation",(1+'S&amp;S'!$F108),1)-AR$218+AR$232</f>
        <v>0</v>
      </c>
      <c r="AS310" s="66">
        <f>-AS$190*(1+'S&amp;S'!$F108)+AS$216*IF(O.3!$C$38="Depreciation",(1+'S&amp;S'!$F108),1)-AS$218+AS$232</f>
        <v>0</v>
      </c>
      <c r="AT310" s="66">
        <f>-AT$190*(1+'S&amp;S'!$F108)+AT$216*IF(O.3!$C$38="Depreciation",(1+'S&amp;S'!$F108),1)-AT$218+AT$232</f>
        <v>0</v>
      </c>
      <c r="AU310" s="66">
        <f>-AU$190*(1+'S&amp;S'!$F108)+AU$216*IF(O.3!$C$38="Depreciation",(1+'S&amp;S'!$F108),1)-AU$218+AU$232</f>
        <v>0</v>
      </c>
      <c r="AV310" s="66">
        <f>-AV$190*(1+'S&amp;S'!$F108)+AV$216*IF(O.3!$C$38="Depreciation",(1+'S&amp;S'!$F108),1)-AV$218+AV$232</f>
        <v>0</v>
      </c>
      <c r="AW310" s="66">
        <f>-AW$190*(1+'S&amp;S'!$F108)+AW$216*IF(O.3!$C$38="Depreciation",(1+'S&amp;S'!$F108),1)-AW$218+AW$232</f>
        <v>0</v>
      </c>
      <c r="AX310" s="66">
        <f>-AX$190*(1+'S&amp;S'!$F108)+AX$216*IF(O.3!$C$38="Depreciation",(1+'S&amp;S'!$F108),1)-AX$218+AX$232</f>
        <v>0</v>
      </c>
      <c r="AY310" s="66">
        <f>-AY$190*(1+'S&amp;S'!$F108)+AY$216*IF(O.3!$C$38="Depreciation",(1+'S&amp;S'!$F108),1)-AY$218+AY$232</f>
        <v>0</v>
      </c>
      <c r="AZ310" s="66">
        <f>-AZ$190*(1+'S&amp;S'!$F108)+AZ$216*IF(O.3!$C$38="Depreciation",(1+'S&amp;S'!$F108),1)-AZ$218+AZ$232</f>
        <v>0</v>
      </c>
      <c r="BA310" s="66">
        <f>-BA$190*(1+'S&amp;S'!$F108)+BA$216*IF(O.3!$C$38="Depreciation",(1+'S&amp;S'!$F108),1)-BA$218+BA$232</f>
        <v>0</v>
      </c>
      <c r="BB310" s="66">
        <f>-BB$190*(1+'S&amp;S'!$F108)+BB$216*IF(O.3!$C$38="Depreciation",(1+'S&amp;S'!$F108),1)-BB$218+BB$232</f>
        <v>0</v>
      </c>
      <c r="BC310" s="66">
        <f>-BC$190*(1+'S&amp;S'!$F108)+BC$216*IF(O.3!$C$38="Depreciation",(1+'S&amp;S'!$F108),1)-BC$218+BC$232</f>
        <v>0</v>
      </c>
      <c r="BD310" s="66">
        <f>-BD$190*(1+'S&amp;S'!$F108)+BD$216*IF(O.3!$C$38="Depreciation",(1+'S&amp;S'!$F108),1)-BD$218+BD$232</f>
        <v>0</v>
      </c>
      <c r="BE310" s="66">
        <f>-BE$190*(1+'S&amp;S'!$F108)+BE$216*IF(O.3!$C$38="Depreciation",(1+'S&amp;S'!$F108),1)-BE$218+BE$232</f>
        <v>0</v>
      </c>
      <c r="BF310" s="66">
        <f>-BF$190*(1+'S&amp;S'!$F108)+BF$216*IF(O.3!$C$38="Depreciation",(1+'S&amp;S'!$F108),1)-BF$218+BF$232</f>
        <v>0</v>
      </c>
      <c r="BG310" s="66">
        <f>-BG$190*(1+'S&amp;S'!$F108)+BG$216*IF(O.3!$C$38="Depreciation",(1+'S&amp;S'!$F108),1)-BG$218+BG$232</f>
        <v>0</v>
      </c>
      <c r="BH310" s="66">
        <f>-BH$190*(1+'S&amp;S'!$F108)+BH$216*IF(O.3!$C$38="Depreciation",(1+'S&amp;S'!$F108),1)-BH$218+BH$232</f>
        <v>0</v>
      </c>
      <c r="BI310" s="66">
        <f>-BI$190*(1+'S&amp;S'!$F108)+BI$216*IF(O.3!$C$38="Depreciation",(1+'S&amp;S'!$F108),1)-BI$218+BI$232</f>
        <v>0</v>
      </c>
      <c r="BJ310" s="66">
        <f>-BJ$190*(1+'S&amp;S'!$F108)+BJ$216*IF(O.3!$C$38="Depreciation",(1+'S&amp;S'!$F108),1)-BJ$218+BJ$232</f>
        <v>0</v>
      </c>
      <c r="BK310" s="66">
        <f>-BK$190*(1+'S&amp;S'!$F108)+BK$216*IF(O.3!$C$38="Depreciation",(1+'S&amp;S'!$F108),1)-BK$218+BK$232</f>
        <v>0</v>
      </c>
      <c r="BL310" s="66">
        <f>-BL$190*(1+'S&amp;S'!$F108)+BL$216*IF(O.3!$C$38="Depreciation",(1+'S&amp;S'!$F108),1)-BL$218+BL$232</f>
        <v>0</v>
      </c>
      <c r="BM310" s="66">
        <f>-BM$190*(1+'S&amp;S'!$F108)+BM$216*IF(O.3!$C$38="Depreciation",(1+'S&amp;S'!$F108),1)-BM$218+BM$232</f>
        <v>0</v>
      </c>
      <c r="BN310" s="66">
        <f>-BN$190*(1+'S&amp;S'!$F108)+BN$216*IF(O.3!$C$38="Depreciation",(1+'S&amp;S'!$F108),1)-BN$218+BN$232</f>
        <v>0</v>
      </c>
      <c r="BO310" s="66">
        <f>-BO$190*(1+'S&amp;S'!$F108)+BO$216*IF(O.3!$C$38="Depreciation",(1+'S&amp;S'!$F108),1)-BO$218+BO$232</f>
        <v>0</v>
      </c>
      <c r="BP310" s="66">
        <f>-BP$190*(1+'S&amp;S'!$F108)+BP$216*IF(O.3!$C$38="Depreciation",(1+'S&amp;S'!$F108),1)-BP$218+BP$232</f>
        <v>0</v>
      </c>
      <c r="BQ310" s="66">
        <f>-BQ$190*(1+'S&amp;S'!$F108)+BQ$216*IF(O.3!$C$38="Depreciation",(1+'S&amp;S'!$F108),1)-BQ$218+BQ$232</f>
        <v>0</v>
      </c>
      <c r="BR310" s="66">
        <f>-BR$190*(1+'S&amp;S'!$F108)+BR$216*IF(O.3!$C$38="Depreciation",(1+'S&amp;S'!$F108),1)-BR$218+BR$232</f>
        <v>0</v>
      </c>
      <c r="BS310" s="66">
        <f>-BS$190*(1+'S&amp;S'!$F108)+BS$216*IF(O.3!$C$38="Depreciation",(1+'S&amp;S'!$F108),1)-BS$218+BS$232</f>
        <v>0</v>
      </c>
      <c r="BT310" s="66">
        <f>-BT$190*(1+'S&amp;S'!$F108)+BT$216*IF(O.3!$C$38="Depreciation",(1+'S&amp;S'!$F108),1)-BT$218+BT$232</f>
        <v>0</v>
      </c>
      <c r="BU310" s="66">
        <f>-BU$190*(1+'S&amp;S'!$F108)+BU$216*IF(O.3!$C$38="Depreciation",(1+'S&amp;S'!$F108),1)-BU$218+BU$232</f>
        <v>0</v>
      </c>
      <c r="BV310" s="66">
        <f>-BV$190*(1+'S&amp;S'!$F108)+BV$216*IF(O.3!$C$38="Depreciation",(1+'S&amp;S'!$F108),1)-BV$218+BV$232</f>
        <v>0</v>
      </c>
      <c r="BW310" s="66">
        <f>-BW$190*(1+'S&amp;S'!$F108)+BW$216*IF(O.3!$C$38="Depreciation",(1+'S&amp;S'!$F108),1)-BW$218+BW$232</f>
        <v>0</v>
      </c>
      <c r="BX310" s="66">
        <f>-BX$190*(1+'S&amp;S'!$F108)+BX$216*IF(O.3!$C$38="Depreciation",(1+'S&amp;S'!$F108),1)-BX$218+BX$232</f>
        <v>0</v>
      </c>
      <c r="BY310" s="66">
        <f>-BY$190*(1+'S&amp;S'!$F108)+BY$216*IF(O.3!$C$38="Depreciation",(1+'S&amp;S'!$F108),1)-BY$218+BY$232</f>
        <v>0</v>
      </c>
      <c r="BZ310" s="66">
        <f>-BZ$190*(1+'S&amp;S'!$F108)+BZ$216*IF(O.3!$C$38="Depreciation",(1+'S&amp;S'!$F108),1)-BZ$218+BZ$232</f>
        <v>0</v>
      </c>
      <c r="CA310" s="66">
        <f>-CA$190*(1+'S&amp;S'!$F108)+CA$216*IF(O.3!$C$38="Depreciation",(1+'S&amp;S'!$F108),1)-CA$218+CA$232</f>
        <v>0</v>
      </c>
      <c r="CB310" s="66">
        <f>-CB$190*(1+'S&amp;S'!$F108)+CB$216*IF(O.3!$C$38="Depreciation",(1+'S&amp;S'!$F108),1)-CB$218+CB$232</f>
        <v>0</v>
      </c>
      <c r="CC310" s="66">
        <f>-CC$190*(1+'S&amp;S'!$F108)+CC$216*IF(O.3!$C$38="Depreciation",(1+'S&amp;S'!$F108),1)-CC$218+CC$232</f>
        <v>0</v>
      </c>
      <c r="CD310" s="66">
        <f>-CD$190*(1+'S&amp;S'!$F108)+CD$216*IF(O.3!$C$38="Depreciation",(1+'S&amp;S'!$F108),1)-CD$218+CD$232</f>
        <v>0</v>
      </c>
      <c r="CE310" s="66">
        <f>-CE$190*(1+'S&amp;S'!$F108)+CE$216*IF(O.3!$C$38="Depreciation",(1+'S&amp;S'!$F108),1)-CE$218+CE$232</f>
        <v>0</v>
      </c>
      <c r="CF310" s="66">
        <f>-CF$190*(1+'S&amp;S'!$F108)+CF$216*IF(O.3!$C$38="Depreciation",(1+'S&amp;S'!$F108),1)-CF$218+CF$232</f>
        <v>0</v>
      </c>
      <c r="CG310" s="66">
        <f>-CG$190*(1+'S&amp;S'!$F108)+CG$216*IF(O.3!$C$38="Depreciation",(1+'S&amp;S'!$F108),1)-CG$218+CG$232</f>
        <v>0</v>
      </c>
      <c r="CH310" s="66">
        <f>-CH$190*(1+'S&amp;S'!$F108)+CH$216*IF(O.3!$C$38="Depreciation",(1+'S&amp;S'!$F108),1)-CH$218+CH$232</f>
        <v>0</v>
      </c>
      <c r="CI310" s="66">
        <f>-CI$190*(1+'S&amp;S'!$F108)+CI$216*IF(O.3!$C$38="Depreciation",(1+'S&amp;S'!$F108),1)-CI$218+CI$232</f>
        <v>0</v>
      </c>
      <c r="CJ310" s="66">
        <f>-CJ$190*(1+'S&amp;S'!$F108)+CJ$216*IF(O.3!$C$38="Depreciation",(1+'S&amp;S'!$F108),1)-CJ$218+CJ$232</f>
        <v>0</v>
      </c>
      <c r="CK310" s="66">
        <f>-CK$190*(1+'S&amp;S'!$F108)+CK$216*IF(O.3!$C$38="Depreciation",(1+'S&amp;S'!$F108),1)-CK$218+CK$232</f>
        <v>0</v>
      </c>
      <c r="CL310" s="66">
        <f>-CL$190*(1+'S&amp;S'!$F108)+CL$216*IF(O.3!$C$38="Depreciation",(1+'S&amp;S'!$F108),1)-CL$218+CL$232</f>
        <v>0</v>
      </c>
      <c r="CM310" s="66">
        <f>-CM$190*(1+'S&amp;S'!$F108)+CM$216*IF(O.3!$C$38="Depreciation",(1+'S&amp;S'!$F108),1)-CM$218+CM$232</f>
        <v>0</v>
      </c>
      <c r="CN310" s="66">
        <f>-CN$190*(1+'S&amp;S'!$F108)+CN$216*IF(O.3!$C$38="Depreciation",(1+'S&amp;S'!$F108),1)-CN$218+CN$232</f>
        <v>0</v>
      </c>
      <c r="CO310" s="66">
        <f>-CO$190*(1+'S&amp;S'!$F108)+CO$216*IF(O.3!$C$38="Depreciation",(1+'S&amp;S'!$F108),1)-CO$218+CO$232</f>
        <v>0</v>
      </c>
      <c r="CP310" s="66">
        <f>-CP$190*(1+'S&amp;S'!$F108)+CP$216*IF(O.3!$C$38="Depreciation",(1+'S&amp;S'!$F108),1)-CP$218+CP$232</f>
        <v>0</v>
      </c>
      <c r="CQ310" s="66">
        <f>-CQ$190*(1+'S&amp;S'!$F108)+CQ$216*IF(O.3!$C$38="Depreciation",(1+'S&amp;S'!$F108),1)-CQ$218+CQ$232</f>
        <v>0</v>
      </c>
      <c r="CR310" s="66">
        <f>-CR$190*(1+'S&amp;S'!$F108)+CR$216*IF(O.3!$C$38="Depreciation",(1+'S&amp;S'!$F108),1)-CR$218+CR$232</f>
        <v>0</v>
      </c>
      <c r="CS310" s="66">
        <f>-CS$190*(1+'S&amp;S'!$F108)+CS$216*IF(O.3!$C$38="Depreciation",(1+'S&amp;S'!$F108),1)-CS$218+CS$232</f>
        <v>0</v>
      </c>
    </row>
    <row r="311" spans="3:97" hidden="1" x14ac:dyDescent="0.35">
      <c r="C311" s="81" t="str">
        <f>O.3!$C$244&amp;" with "&amp; 'S&amp;S'!$D$5*100 &amp; "% decrease"</f>
        <v>A. Total investment costs with 1% decrease</v>
      </c>
      <c r="E311" s="492">
        <f>G311+NPV(G.Asm!$F$40,H311:INDEX(H311:CS311,RP))</f>
        <v>0</v>
      </c>
      <c r="F311" s="492">
        <f t="shared" si="140"/>
        <v>0</v>
      </c>
      <c r="G311" s="66">
        <f>-G$190*(1+'S&amp;S'!$F109)+G$216*IF(O.3!$C$38="Depreciation",(1+'S&amp;S'!$F109),1)-G$218+G$232</f>
        <v>0</v>
      </c>
      <c r="H311" s="66">
        <f>-H$190*(1+'S&amp;S'!$F109)+H$216*IF(O.3!$C$38="Depreciation",(1+'S&amp;S'!$F109),1)-H$218+H$232</f>
        <v>0</v>
      </c>
      <c r="I311" s="66">
        <f>-I$190*(1+'S&amp;S'!$F109)+I$216*IF(O.3!$C$38="Depreciation",(1+'S&amp;S'!$F109),1)-I$218+I$232</f>
        <v>0</v>
      </c>
      <c r="J311" s="66">
        <f>-J$190*(1+'S&amp;S'!$F109)+J$216*IF(O.3!$C$38="Depreciation",(1+'S&amp;S'!$F109),1)-J$218+J$232</f>
        <v>0</v>
      </c>
      <c r="K311" s="66">
        <f>-K$190*(1+'S&amp;S'!$F109)+K$216*IF(O.3!$C$38="Depreciation",(1+'S&amp;S'!$F109),1)-K$218+K$232</f>
        <v>0</v>
      </c>
      <c r="L311" s="66">
        <f>-L$190*(1+'S&amp;S'!$F109)+L$216*IF(O.3!$C$38="Depreciation",(1+'S&amp;S'!$F109),1)-L$218+L$232</f>
        <v>0</v>
      </c>
      <c r="M311" s="66">
        <f>-M$190*(1+'S&amp;S'!$F109)+M$216*IF(O.3!$C$38="Depreciation",(1+'S&amp;S'!$F109),1)-M$218+M$232</f>
        <v>0</v>
      </c>
      <c r="N311" s="66">
        <f>-N$190*(1+'S&amp;S'!$F109)+N$216*IF(O.3!$C$38="Depreciation",(1+'S&amp;S'!$F109),1)-N$218+N$232</f>
        <v>0</v>
      </c>
      <c r="O311" s="66">
        <f>-O$190*(1+'S&amp;S'!$F109)+O$216*IF(O.3!$C$38="Depreciation",(1+'S&amp;S'!$F109),1)-O$218+O$232</f>
        <v>0</v>
      </c>
      <c r="P311" s="66">
        <f>-P$190*(1+'S&amp;S'!$F109)+P$216*IF(O.3!$C$38="Depreciation",(1+'S&amp;S'!$F109),1)-P$218+P$232</f>
        <v>0</v>
      </c>
      <c r="Q311" s="66">
        <f>-Q$190*(1+'S&amp;S'!$F109)+Q$216*IF(O.3!$C$38="Depreciation",(1+'S&amp;S'!$F109),1)-Q$218+Q$232</f>
        <v>0</v>
      </c>
      <c r="R311" s="66">
        <f>-R$190*(1+'S&amp;S'!$F109)+R$216*IF(O.3!$C$38="Depreciation",(1+'S&amp;S'!$F109),1)-R$218+R$232</f>
        <v>0</v>
      </c>
      <c r="S311" s="66">
        <f>-S$190*(1+'S&amp;S'!$F109)+S$216*IF(O.3!$C$38="Depreciation",(1+'S&amp;S'!$F109),1)-S$218+S$232</f>
        <v>0</v>
      </c>
      <c r="T311" s="66">
        <f>-T$190*(1+'S&amp;S'!$F109)+T$216*IF(O.3!$C$38="Depreciation",(1+'S&amp;S'!$F109),1)-T$218+T$232</f>
        <v>0</v>
      </c>
      <c r="U311" s="66">
        <f>-U$190*(1+'S&amp;S'!$F109)+U$216*IF(O.3!$C$38="Depreciation",(1+'S&amp;S'!$F109),1)-U$218+U$232</f>
        <v>0</v>
      </c>
      <c r="V311" s="66">
        <f>-V$190*(1+'S&amp;S'!$F109)+V$216*IF(O.3!$C$38="Depreciation",(1+'S&amp;S'!$F109),1)-V$218+V$232</f>
        <v>0</v>
      </c>
      <c r="W311" s="66">
        <f>-W$190*(1+'S&amp;S'!$F109)+W$216*IF(O.3!$C$38="Depreciation",(1+'S&amp;S'!$F109),1)-W$218+W$232</f>
        <v>0</v>
      </c>
      <c r="X311" s="66">
        <f>-X$190*(1+'S&amp;S'!$F109)+X$216*IF(O.3!$C$38="Depreciation",(1+'S&amp;S'!$F109),1)-X$218+X$232</f>
        <v>0</v>
      </c>
      <c r="Y311" s="66">
        <f>-Y$190*(1+'S&amp;S'!$F109)+Y$216*IF(O.3!$C$38="Depreciation",(1+'S&amp;S'!$F109),1)-Y$218+Y$232</f>
        <v>0</v>
      </c>
      <c r="Z311" s="66">
        <f>-Z$190*(1+'S&amp;S'!$F109)+Z$216*IF(O.3!$C$38="Depreciation",(1+'S&amp;S'!$F109),1)-Z$218+Z$232</f>
        <v>0</v>
      </c>
      <c r="AA311" s="66">
        <f>-AA$190*(1+'S&amp;S'!$F109)+AA$216*IF(O.3!$C$38="Depreciation",(1+'S&amp;S'!$F109),1)-AA$218+AA$232</f>
        <v>0</v>
      </c>
      <c r="AB311" s="66">
        <f>-AB$190*(1+'S&amp;S'!$F109)+AB$216*IF(O.3!$C$38="Depreciation",(1+'S&amp;S'!$F109),1)-AB$218+AB$232</f>
        <v>0</v>
      </c>
      <c r="AC311" s="66">
        <f>-AC$190*(1+'S&amp;S'!$F109)+AC$216*IF(O.3!$C$38="Depreciation",(1+'S&amp;S'!$F109),1)-AC$218+AC$232</f>
        <v>0</v>
      </c>
      <c r="AD311" s="66">
        <f>-AD$190*(1+'S&amp;S'!$F109)+AD$216*IF(O.3!$C$38="Depreciation",(1+'S&amp;S'!$F109),1)-AD$218+AD$232</f>
        <v>0</v>
      </c>
      <c r="AE311" s="66">
        <f>-AE$190*(1+'S&amp;S'!$F109)+AE$216*IF(O.3!$C$38="Depreciation",(1+'S&amp;S'!$F109),1)-AE$218+AE$232</f>
        <v>0</v>
      </c>
      <c r="AF311" s="66">
        <f>-AF$190*(1+'S&amp;S'!$F109)+AF$216*IF(O.3!$C$38="Depreciation",(1+'S&amp;S'!$F109),1)-AF$218+AF$232</f>
        <v>0</v>
      </c>
      <c r="AG311" s="66">
        <f>-AG$190*(1+'S&amp;S'!$F109)+AG$216*IF(O.3!$C$38="Depreciation",(1+'S&amp;S'!$F109),1)-AG$218+AG$232</f>
        <v>0</v>
      </c>
      <c r="AH311" s="66">
        <f>-AH$190*(1+'S&amp;S'!$F109)+AH$216*IF(O.3!$C$38="Depreciation",(1+'S&amp;S'!$F109),1)-AH$218+AH$232</f>
        <v>0</v>
      </c>
      <c r="AI311" s="66">
        <f>-AI$190*(1+'S&amp;S'!$F109)+AI$216*IF(O.3!$C$38="Depreciation",(1+'S&amp;S'!$F109),1)-AI$218+AI$232</f>
        <v>0</v>
      </c>
      <c r="AJ311" s="66">
        <f>-AJ$190*(1+'S&amp;S'!$F109)+AJ$216*IF(O.3!$C$38="Depreciation",(1+'S&amp;S'!$F109),1)-AJ$218+AJ$232</f>
        <v>0</v>
      </c>
      <c r="AK311" s="66">
        <f>-AK$190*(1+'S&amp;S'!$F109)+AK$216*IF(O.3!$C$38="Depreciation",(1+'S&amp;S'!$F109),1)-AK$218+AK$232</f>
        <v>0</v>
      </c>
      <c r="AL311" s="66">
        <f>-AL$190*(1+'S&amp;S'!$F109)+AL$216*IF(O.3!$C$38="Depreciation",(1+'S&amp;S'!$F109),1)-AL$218+AL$232</f>
        <v>0</v>
      </c>
      <c r="AM311" s="66">
        <f>-AM$190*(1+'S&amp;S'!$F109)+AM$216*IF(O.3!$C$38="Depreciation",(1+'S&amp;S'!$F109),1)-AM$218+AM$232</f>
        <v>0</v>
      </c>
      <c r="AN311" s="66">
        <f>-AN$190*(1+'S&amp;S'!$F109)+AN$216*IF(O.3!$C$38="Depreciation",(1+'S&amp;S'!$F109),1)-AN$218+AN$232</f>
        <v>0</v>
      </c>
      <c r="AO311" s="66">
        <f>-AO$190*(1+'S&amp;S'!$F109)+AO$216*IF(O.3!$C$38="Depreciation",(1+'S&amp;S'!$F109),1)-AO$218+AO$232</f>
        <v>0</v>
      </c>
      <c r="AP311" s="66">
        <f>-AP$190*(1+'S&amp;S'!$F109)+AP$216*IF(O.3!$C$38="Depreciation",(1+'S&amp;S'!$F109),1)-AP$218+AP$232</f>
        <v>0</v>
      </c>
      <c r="AQ311" s="66">
        <f>-AQ$190*(1+'S&amp;S'!$F109)+AQ$216*IF(O.3!$C$38="Depreciation",(1+'S&amp;S'!$F109),1)-AQ$218+AQ$232</f>
        <v>0</v>
      </c>
      <c r="AR311" s="66">
        <f>-AR$190*(1+'S&amp;S'!$F109)+AR$216*IF(O.3!$C$38="Depreciation",(1+'S&amp;S'!$F109),1)-AR$218+AR$232</f>
        <v>0</v>
      </c>
      <c r="AS311" s="66">
        <f>-AS$190*(1+'S&amp;S'!$F109)+AS$216*IF(O.3!$C$38="Depreciation",(1+'S&amp;S'!$F109),1)-AS$218+AS$232</f>
        <v>0</v>
      </c>
      <c r="AT311" s="66">
        <f>-AT$190*(1+'S&amp;S'!$F109)+AT$216*IF(O.3!$C$38="Depreciation",(1+'S&amp;S'!$F109),1)-AT$218+AT$232</f>
        <v>0</v>
      </c>
      <c r="AU311" s="66">
        <f>-AU$190*(1+'S&amp;S'!$F109)+AU$216*IF(O.3!$C$38="Depreciation",(1+'S&amp;S'!$F109),1)-AU$218+AU$232</f>
        <v>0</v>
      </c>
      <c r="AV311" s="66">
        <f>-AV$190*(1+'S&amp;S'!$F109)+AV$216*IF(O.3!$C$38="Depreciation",(1+'S&amp;S'!$F109),1)-AV$218+AV$232</f>
        <v>0</v>
      </c>
      <c r="AW311" s="66">
        <f>-AW$190*(1+'S&amp;S'!$F109)+AW$216*IF(O.3!$C$38="Depreciation",(1+'S&amp;S'!$F109),1)-AW$218+AW$232</f>
        <v>0</v>
      </c>
      <c r="AX311" s="66">
        <f>-AX$190*(1+'S&amp;S'!$F109)+AX$216*IF(O.3!$C$38="Depreciation",(1+'S&amp;S'!$F109),1)-AX$218+AX$232</f>
        <v>0</v>
      </c>
      <c r="AY311" s="66">
        <f>-AY$190*(1+'S&amp;S'!$F109)+AY$216*IF(O.3!$C$38="Depreciation",(1+'S&amp;S'!$F109),1)-AY$218+AY$232</f>
        <v>0</v>
      </c>
      <c r="AZ311" s="66">
        <f>-AZ$190*(1+'S&amp;S'!$F109)+AZ$216*IF(O.3!$C$38="Depreciation",(1+'S&amp;S'!$F109),1)-AZ$218+AZ$232</f>
        <v>0</v>
      </c>
      <c r="BA311" s="66">
        <f>-BA$190*(1+'S&amp;S'!$F109)+BA$216*IF(O.3!$C$38="Depreciation",(1+'S&amp;S'!$F109),1)-BA$218+BA$232</f>
        <v>0</v>
      </c>
      <c r="BB311" s="66">
        <f>-BB$190*(1+'S&amp;S'!$F109)+BB$216*IF(O.3!$C$38="Depreciation",(1+'S&amp;S'!$F109),1)-BB$218+BB$232</f>
        <v>0</v>
      </c>
      <c r="BC311" s="66">
        <f>-BC$190*(1+'S&amp;S'!$F109)+BC$216*IF(O.3!$C$38="Depreciation",(1+'S&amp;S'!$F109),1)-BC$218+BC$232</f>
        <v>0</v>
      </c>
      <c r="BD311" s="66">
        <f>-BD$190*(1+'S&amp;S'!$F109)+BD$216*IF(O.3!$C$38="Depreciation",(1+'S&amp;S'!$F109),1)-BD$218+BD$232</f>
        <v>0</v>
      </c>
      <c r="BE311" s="66">
        <f>-BE$190*(1+'S&amp;S'!$F109)+BE$216*IF(O.3!$C$38="Depreciation",(1+'S&amp;S'!$F109),1)-BE$218+BE$232</f>
        <v>0</v>
      </c>
      <c r="BF311" s="66">
        <f>-BF$190*(1+'S&amp;S'!$F109)+BF$216*IF(O.3!$C$38="Depreciation",(1+'S&amp;S'!$F109),1)-BF$218+BF$232</f>
        <v>0</v>
      </c>
      <c r="BG311" s="66">
        <f>-BG$190*(1+'S&amp;S'!$F109)+BG$216*IF(O.3!$C$38="Depreciation",(1+'S&amp;S'!$F109),1)-BG$218+BG$232</f>
        <v>0</v>
      </c>
      <c r="BH311" s="66">
        <f>-BH$190*(1+'S&amp;S'!$F109)+BH$216*IF(O.3!$C$38="Depreciation",(1+'S&amp;S'!$F109),1)-BH$218+BH$232</f>
        <v>0</v>
      </c>
      <c r="BI311" s="66">
        <f>-BI$190*(1+'S&amp;S'!$F109)+BI$216*IF(O.3!$C$38="Depreciation",(1+'S&amp;S'!$F109),1)-BI$218+BI$232</f>
        <v>0</v>
      </c>
      <c r="BJ311" s="66">
        <f>-BJ$190*(1+'S&amp;S'!$F109)+BJ$216*IF(O.3!$C$38="Depreciation",(1+'S&amp;S'!$F109),1)-BJ$218+BJ$232</f>
        <v>0</v>
      </c>
      <c r="BK311" s="66">
        <f>-BK$190*(1+'S&amp;S'!$F109)+BK$216*IF(O.3!$C$38="Depreciation",(1+'S&amp;S'!$F109),1)-BK$218+BK$232</f>
        <v>0</v>
      </c>
      <c r="BL311" s="66">
        <f>-BL$190*(1+'S&amp;S'!$F109)+BL$216*IF(O.3!$C$38="Depreciation",(1+'S&amp;S'!$F109),1)-BL$218+BL$232</f>
        <v>0</v>
      </c>
      <c r="BM311" s="66">
        <f>-BM$190*(1+'S&amp;S'!$F109)+BM$216*IF(O.3!$C$38="Depreciation",(1+'S&amp;S'!$F109),1)-BM$218+BM$232</f>
        <v>0</v>
      </c>
      <c r="BN311" s="66">
        <f>-BN$190*(1+'S&amp;S'!$F109)+BN$216*IF(O.3!$C$38="Depreciation",(1+'S&amp;S'!$F109),1)-BN$218+BN$232</f>
        <v>0</v>
      </c>
      <c r="BO311" s="66">
        <f>-BO$190*(1+'S&amp;S'!$F109)+BO$216*IF(O.3!$C$38="Depreciation",(1+'S&amp;S'!$F109),1)-BO$218+BO$232</f>
        <v>0</v>
      </c>
      <c r="BP311" s="66">
        <f>-BP$190*(1+'S&amp;S'!$F109)+BP$216*IF(O.3!$C$38="Depreciation",(1+'S&amp;S'!$F109),1)-BP$218+BP$232</f>
        <v>0</v>
      </c>
      <c r="BQ311" s="66">
        <f>-BQ$190*(1+'S&amp;S'!$F109)+BQ$216*IF(O.3!$C$38="Depreciation",(1+'S&amp;S'!$F109),1)-BQ$218+BQ$232</f>
        <v>0</v>
      </c>
      <c r="BR311" s="66">
        <f>-BR$190*(1+'S&amp;S'!$F109)+BR$216*IF(O.3!$C$38="Depreciation",(1+'S&amp;S'!$F109),1)-BR$218+BR$232</f>
        <v>0</v>
      </c>
      <c r="BS311" s="66">
        <f>-BS$190*(1+'S&amp;S'!$F109)+BS$216*IF(O.3!$C$38="Depreciation",(1+'S&amp;S'!$F109),1)-BS$218+BS$232</f>
        <v>0</v>
      </c>
      <c r="BT311" s="66">
        <f>-BT$190*(1+'S&amp;S'!$F109)+BT$216*IF(O.3!$C$38="Depreciation",(1+'S&amp;S'!$F109),1)-BT$218+BT$232</f>
        <v>0</v>
      </c>
      <c r="BU311" s="66">
        <f>-BU$190*(1+'S&amp;S'!$F109)+BU$216*IF(O.3!$C$38="Depreciation",(1+'S&amp;S'!$F109),1)-BU$218+BU$232</f>
        <v>0</v>
      </c>
      <c r="BV311" s="66">
        <f>-BV$190*(1+'S&amp;S'!$F109)+BV$216*IF(O.3!$C$38="Depreciation",(1+'S&amp;S'!$F109),1)-BV$218+BV$232</f>
        <v>0</v>
      </c>
      <c r="BW311" s="66">
        <f>-BW$190*(1+'S&amp;S'!$F109)+BW$216*IF(O.3!$C$38="Depreciation",(1+'S&amp;S'!$F109),1)-BW$218+BW$232</f>
        <v>0</v>
      </c>
      <c r="BX311" s="66">
        <f>-BX$190*(1+'S&amp;S'!$F109)+BX$216*IF(O.3!$C$38="Depreciation",(1+'S&amp;S'!$F109),1)-BX$218+BX$232</f>
        <v>0</v>
      </c>
      <c r="BY311" s="66">
        <f>-BY$190*(1+'S&amp;S'!$F109)+BY$216*IF(O.3!$C$38="Depreciation",(1+'S&amp;S'!$F109),1)-BY$218+BY$232</f>
        <v>0</v>
      </c>
      <c r="BZ311" s="66">
        <f>-BZ$190*(1+'S&amp;S'!$F109)+BZ$216*IF(O.3!$C$38="Depreciation",(1+'S&amp;S'!$F109),1)-BZ$218+BZ$232</f>
        <v>0</v>
      </c>
      <c r="CA311" s="66">
        <f>-CA$190*(1+'S&amp;S'!$F109)+CA$216*IF(O.3!$C$38="Depreciation",(1+'S&amp;S'!$F109),1)-CA$218+CA$232</f>
        <v>0</v>
      </c>
      <c r="CB311" s="66">
        <f>-CB$190*(1+'S&amp;S'!$F109)+CB$216*IF(O.3!$C$38="Depreciation",(1+'S&amp;S'!$F109),1)-CB$218+CB$232</f>
        <v>0</v>
      </c>
      <c r="CC311" s="66">
        <f>-CC$190*(1+'S&amp;S'!$F109)+CC$216*IF(O.3!$C$38="Depreciation",(1+'S&amp;S'!$F109),1)-CC$218+CC$232</f>
        <v>0</v>
      </c>
      <c r="CD311" s="66">
        <f>-CD$190*(1+'S&amp;S'!$F109)+CD$216*IF(O.3!$C$38="Depreciation",(1+'S&amp;S'!$F109),1)-CD$218+CD$232</f>
        <v>0</v>
      </c>
      <c r="CE311" s="66">
        <f>-CE$190*(1+'S&amp;S'!$F109)+CE$216*IF(O.3!$C$38="Depreciation",(1+'S&amp;S'!$F109),1)-CE$218+CE$232</f>
        <v>0</v>
      </c>
      <c r="CF311" s="66">
        <f>-CF$190*(1+'S&amp;S'!$F109)+CF$216*IF(O.3!$C$38="Depreciation",(1+'S&amp;S'!$F109),1)-CF$218+CF$232</f>
        <v>0</v>
      </c>
      <c r="CG311" s="66">
        <f>-CG$190*(1+'S&amp;S'!$F109)+CG$216*IF(O.3!$C$38="Depreciation",(1+'S&amp;S'!$F109),1)-CG$218+CG$232</f>
        <v>0</v>
      </c>
      <c r="CH311" s="66">
        <f>-CH$190*(1+'S&amp;S'!$F109)+CH$216*IF(O.3!$C$38="Depreciation",(1+'S&amp;S'!$F109),1)-CH$218+CH$232</f>
        <v>0</v>
      </c>
      <c r="CI311" s="66">
        <f>-CI$190*(1+'S&amp;S'!$F109)+CI$216*IF(O.3!$C$38="Depreciation",(1+'S&amp;S'!$F109),1)-CI$218+CI$232</f>
        <v>0</v>
      </c>
      <c r="CJ311" s="66">
        <f>-CJ$190*(1+'S&amp;S'!$F109)+CJ$216*IF(O.3!$C$38="Depreciation",(1+'S&amp;S'!$F109),1)-CJ$218+CJ$232</f>
        <v>0</v>
      </c>
      <c r="CK311" s="66">
        <f>-CK$190*(1+'S&amp;S'!$F109)+CK$216*IF(O.3!$C$38="Depreciation",(1+'S&amp;S'!$F109),1)-CK$218+CK$232</f>
        <v>0</v>
      </c>
      <c r="CL311" s="66">
        <f>-CL$190*(1+'S&amp;S'!$F109)+CL$216*IF(O.3!$C$38="Depreciation",(1+'S&amp;S'!$F109),1)-CL$218+CL$232</f>
        <v>0</v>
      </c>
      <c r="CM311" s="66">
        <f>-CM$190*(1+'S&amp;S'!$F109)+CM$216*IF(O.3!$C$38="Depreciation",(1+'S&amp;S'!$F109),1)-CM$218+CM$232</f>
        <v>0</v>
      </c>
      <c r="CN311" s="66">
        <f>-CN$190*(1+'S&amp;S'!$F109)+CN$216*IF(O.3!$C$38="Depreciation",(1+'S&amp;S'!$F109),1)-CN$218+CN$232</f>
        <v>0</v>
      </c>
      <c r="CO311" s="66">
        <f>-CO$190*(1+'S&amp;S'!$F109)+CO$216*IF(O.3!$C$38="Depreciation",(1+'S&amp;S'!$F109),1)-CO$218+CO$232</f>
        <v>0</v>
      </c>
      <c r="CP311" s="66">
        <f>-CP$190*(1+'S&amp;S'!$F109)+CP$216*IF(O.3!$C$38="Depreciation",(1+'S&amp;S'!$F109),1)-CP$218+CP$232</f>
        <v>0</v>
      </c>
      <c r="CQ311" s="66">
        <f>-CQ$190*(1+'S&amp;S'!$F109)+CQ$216*IF(O.3!$C$38="Depreciation",(1+'S&amp;S'!$F109),1)-CQ$218+CQ$232</f>
        <v>0</v>
      </c>
      <c r="CR311" s="66">
        <f>-CR$190*(1+'S&amp;S'!$F109)+CR$216*IF(O.3!$C$38="Depreciation",(1+'S&amp;S'!$F109),1)-CR$218+CR$232</f>
        <v>0</v>
      </c>
      <c r="CS311" s="66">
        <f>-CS$190*(1+'S&amp;S'!$F109)+CS$216*IF(O.3!$C$38="Depreciation",(1+'S&amp;S'!$F109),1)-CS$218+CS$232</f>
        <v>0</v>
      </c>
    </row>
    <row r="312" spans="3:97" hidden="1" x14ac:dyDescent="0.35">
      <c r="C312" s="81" t="str">
        <f>O.3!$C$246&amp;" with "&amp; 'S&amp;S'!$D$5*100 &amp; "% increase"</f>
        <v>C. Total operating and maintenance costs with 1% increase</v>
      </c>
      <c r="E312" s="492">
        <f>G312+NPV(G.Asm!$F$40,H312:INDEX(H312:CS312,RP))</f>
        <v>0</v>
      </c>
      <c r="F312" s="492">
        <f t="shared" si="140"/>
        <v>0</v>
      </c>
      <c r="G312" s="66">
        <f>-G$190+G$216-G$218*(1+'S&amp;S'!$F110)+G$232</f>
        <v>0</v>
      </c>
      <c r="H312" s="66">
        <f>-H$190+H$216-H$218*(1+'S&amp;S'!$F110)+H$232</f>
        <v>0</v>
      </c>
      <c r="I312" s="66">
        <f>-I$190+I$216-I$218*(1+'S&amp;S'!$F110)+I$232</f>
        <v>0</v>
      </c>
      <c r="J312" s="66">
        <f>-J$190+J$216-J$218*(1+'S&amp;S'!$F110)+J$232</f>
        <v>0</v>
      </c>
      <c r="K312" s="66">
        <f>-K$190+K$216-K$218*(1+'S&amp;S'!$F110)+K$232</f>
        <v>0</v>
      </c>
      <c r="L312" s="66">
        <f>-L$190+L$216-L$218*(1+'S&amp;S'!$F110)+L$232</f>
        <v>0</v>
      </c>
      <c r="M312" s="66">
        <f>-M$190+M$216-M$218*(1+'S&amp;S'!$F110)+M$232</f>
        <v>0</v>
      </c>
      <c r="N312" s="66">
        <f>-N$190+N$216-N$218*(1+'S&amp;S'!$F110)+N$232</f>
        <v>0</v>
      </c>
      <c r="O312" s="66">
        <f>-O$190+O$216-O$218*(1+'S&amp;S'!$F110)+O$232</f>
        <v>0</v>
      </c>
      <c r="P312" s="66">
        <f>-P$190+P$216-P$218*(1+'S&amp;S'!$F110)+P$232</f>
        <v>0</v>
      </c>
      <c r="Q312" s="66">
        <f>-Q$190+Q$216-Q$218*(1+'S&amp;S'!$F110)+Q$232</f>
        <v>0</v>
      </c>
      <c r="R312" s="66">
        <f>-R$190+R$216-R$218*(1+'S&amp;S'!$F110)+R$232</f>
        <v>0</v>
      </c>
      <c r="S312" s="66">
        <f>-S$190+S$216-S$218*(1+'S&amp;S'!$F110)+S$232</f>
        <v>0</v>
      </c>
      <c r="T312" s="66">
        <f>-T$190+T$216-T$218*(1+'S&amp;S'!$F110)+T$232</f>
        <v>0</v>
      </c>
      <c r="U312" s="66">
        <f>-U$190+U$216-U$218*(1+'S&amp;S'!$F110)+U$232</f>
        <v>0</v>
      </c>
      <c r="V312" s="66">
        <f>-V$190+V$216-V$218*(1+'S&amp;S'!$F110)+V$232</f>
        <v>0</v>
      </c>
      <c r="W312" s="66">
        <f>-W$190+W$216-W$218*(1+'S&amp;S'!$F110)+W$232</f>
        <v>0</v>
      </c>
      <c r="X312" s="66">
        <f>-X$190+X$216-X$218*(1+'S&amp;S'!$F110)+X$232</f>
        <v>0</v>
      </c>
      <c r="Y312" s="66">
        <f>-Y$190+Y$216-Y$218*(1+'S&amp;S'!$F110)+Y$232</f>
        <v>0</v>
      </c>
      <c r="Z312" s="66">
        <f>-Z$190+Z$216-Z$218*(1+'S&amp;S'!$F110)+Z$232</f>
        <v>0</v>
      </c>
      <c r="AA312" s="66">
        <f>-AA$190+AA$216-AA$218*(1+'S&amp;S'!$F110)+AA$232</f>
        <v>0</v>
      </c>
      <c r="AB312" s="66">
        <f>-AB$190+AB$216-AB$218*(1+'S&amp;S'!$F110)+AB$232</f>
        <v>0</v>
      </c>
      <c r="AC312" s="66">
        <f>-AC$190+AC$216-AC$218*(1+'S&amp;S'!$F110)+AC$232</f>
        <v>0</v>
      </c>
      <c r="AD312" s="66">
        <f>-AD$190+AD$216-AD$218*(1+'S&amp;S'!$F110)+AD$232</f>
        <v>0</v>
      </c>
      <c r="AE312" s="66">
        <f>-AE$190+AE$216-AE$218*(1+'S&amp;S'!$F110)+AE$232</f>
        <v>0</v>
      </c>
      <c r="AF312" s="66">
        <f>-AF$190+AF$216-AF$218*(1+'S&amp;S'!$F110)+AF$232</f>
        <v>0</v>
      </c>
      <c r="AG312" s="66">
        <f>-AG$190+AG$216-AG$218*(1+'S&amp;S'!$F110)+AG$232</f>
        <v>0</v>
      </c>
      <c r="AH312" s="66">
        <f>-AH$190+AH$216-AH$218*(1+'S&amp;S'!$F110)+AH$232</f>
        <v>0</v>
      </c>
      <c r="AI312" s="66">
        <f>-AI$190+AI$216-AI$218*(1+'S&amp;S'!$F110)+AI$232</f>
        <v>0</v>
      </c>
      <c r="AJ312" s="66">
        <f>-AJ$190+AJ$216-AJ$218*(1+'S&amp;S'!$F110)+AJ$232</f>
        <v>0</v>
      </c>
      <c r="AK312" s="66">
        <f>-AK$190+AK$216-AK$218*(1+'S&amp;S'!$F110)+AK$232</f>
        <v>0</v>
      </c>
      <c r="AL312" s="66">
        <f>-AL$190+AL$216-AL$218*(1+'S&amp;S'!$F110)+AL$232</f>
        <v>0</v>
      </c>
      <c r="AM312" s="66">
        <f>-AM$190+AM$216-AM$218*(1+'S&amp;S'!$F110)+AM$232</f>
        <v>0</v>
      </c>
      <c r="AN312" s="66">
        <f>-AN$190+AN$216-AN$218*(1+'S&amp;S'!$F110)+AN$232</f>
        <v>0</v>
      </c>
      <c r="AO312" s="66">
        <f>-AO$190+AO$216-AO$218*(1+'S&amp;S'!$F110)+AO$232</f>
        <v>0</v>
      </c>
      <c r="AP312" s="66">
        <f>-AP$190+AP$216-AP$218*(1+'S&amp;S'!$F110)+AP$232</f>
        <v>0</v>
      </c>
      <c r="AQ312" s="66">
        <f>-AQ$190+AQ$216-AQ$218*(1+'S&amp;S'!$F110)+AQ$232</f>
        <v>0</v>
      </c>
      <c r="AR312" s="66">
        <f>-AR$190+AR$216-AR$218*(1+'S&amp;S'!$F110)+AR$232</f>
        <v>0</v>
      </c>
      <c r="AS312" s="66">
        <f>-AS$190+AS$216-AS$218*(1+'S&amp;S'!$F110)+AS$232</f>
        <v>0</v>
      </c>
      <c r="AT312" s="66">
        <f>-AT$190+AT$216-AT$218*(1+'S&amp;S'!$F110)+AT$232</f>
        <v>0</v>
      </c>
      <c r="AU312" s="66">
        <f>-AU$190+AU$216-AU$218*(1+'S&amp;S'!$F110)+AU$232</f>
        <v>0</v>
      </c>
      <c r="AV312" s="66">
        <f>-AV$190+AV$216-AV$218*(1+'S&amp;S'!$F110)+AV$232</f>
        <v>0</v>
      </c>
      <c r="AW312" s="66">
        <f>-AW$190+AW$216-AW$218*(1+'S&amp;S'!$F110)+AW$232</f>
        <v>0</v>
      </c>
      <c r="AX312" s="66">
        <f>-AX$190+AX$216-AX$218*(1+'S&amp;S'!$F110)+AX$232</f>
        <v>0</v>
      </c>
      <c r="AY312" s="66">
        <f>-AY$190+AY$216-AY$218*(1+'S&amp;S'!$F110)+AY$232</f>
        <v>0</v>
      </c>
      <c r="AZ312" s="66">
        <f>-AZ$190+AZ$216-AZ$218*(1+'S&amp;S'!$F110)+AZ$232</f>
        <v>0</v>
      </c>
      <c r="BA312" s="66">
        <f>-BA$190+BA$216-BA$218*(1+'S&amp;S'!$F110)+BA$232</f>
        <v>0</v>
      </c>
      <c r="BB312" s="66">
        <f>-BB$190+BB$216-BB$218*(1+'S&amp;S'!$F110)+BB$232</f>
        <v>0</v>
      </c>
      <c r="BC312" s="66">
        <f>-BC$190+BC$216-BC$218*(1+'S&amp;S'!$F110)+BC$232</f>
        <v>0</v>
      </c>
      <c r="BD312" s="66">
        <f>-BD$190+BD$216-BD$218*(1+'S&amp;S'!$F110)+BD$232</f>
        <v>0</v>
      </c>
      <c r="BE312" s="66">
        <f>-BE$190+BE$216-BE$218*(1+'S&amp;S'!$F110)+BE$232</f>
        <v>0</v>
      </c>
      <c r="BF312" s="66">
        <f>-BF$190+BF$216-BF$218*(1+'S&amp;S'!$F110)+BF$232</f>
        <v>0</v>
      </c>
      <c r="BG312" s="66">
        <f>-BG$190+BG$216-BG$218*(1+'S&amp;S'!$F110)+BG$232</f>
        <v>0</v>
      </c>
      <c r="BH312" s="66">
        <f>-BH$190+BH$216-BH$218*(1+'S&amp;S'!$F110)+BH$232</f>
        <v>0</v>
      </c>
      <c r="BI312" s="66">
        <f>-BI$190+BI$216-BI$218*(1+'S&amp;S'!$F110)+BI$232</f>
        <v>0</v>
      </c>
      <c r="BJ312" s="66">
        <f>-BJ$190+BJ$216-BJ$218*(1+'S&amp;S'!$F110)+BJ$232</f>
        <v>0</v>
      </c>
      <c r="BK312" s="66">
        <f>-BK$190+BK$216-BK$218*(1+'S&amp;S'!$F110)+BK$232</f>
        <v>0</v>
      </c>
      <c r="BL312" s="66">
        <f>-BL$190+BL$216-BL$218*(1+'S&amp;S'!$F110)+BL$232</f>
        <v>0</v>
      </c>
      <c r="BM312" s="66">
        <f>-BM$190+BM$216-BM$218*(1+'S&amp;S'!$F110)+BM$232</f>
        <v>0</v>
      </c>
      <c r="BN312" s="66">
        <f>-BN$190+BN$216-BN$218*(1+'S&amp;S'!$F110)+BN$232</f>
        <v>0</v>
      </c>
      <c r="BO312" s="66">
        <f>-BO$190+BO$216-BO$218*(1+'S&amp;S'!$F110)+BO$232</f>
        <v>0</v>
      </c>
      <c r="BP312" s="66">
        <f>-BP$190+BP$216-BP$218*(1+'S&amp;S'!$F110)+BP$232</f>
        <v>0</v>
      </c>
      <c r="BQ312" s="66">
        <f>-BQ$190+BQ$216-BQ$218*(1+'S&amp;S'!$F110)+BQ$232</f>
        <v>0</v>
      </c>
      <c r="BR312" s="66">
        <f>-BR$190+BR$216-BR$218*(1+'S&amp;S'!$F110)+BR$232</f>
        <v>0</v>
      </c>
      <c r="BS312" s="66">
        <f>-BS$190+BS$216-BS$218*(1+'S&amp;S'!$F110)+BS$232</f>
        <v>0</v>
      </c>
      <c r="BT312" s="66">
        <f>-BT$190+BT$216-BT$218*(1+'S&amp;S'!$F110)+BT$232</f>
        <v>0</v>
      </c>
      <c r="BU312" s="66">
        <f>-BU$190+BU$216-BU$218*(1+'S&amp;S'!$F110)+BU$232</f>
        <v>0</v>
      </c>
      <c r="BV312" s="66">
        <f>-BV$190+BV$216-BV$218*(1+'S&amp;S'!$F110)+BV$232</f>
        <v>0</v>
      </c>
      <c r="BW312" s="66">
        <f>-BW$190+BW$216-BW$218*(1+'S&amp;S'!$F110)+BW$232</f>
        <v>0</v>
      </c>
      <c r="BX312" s="66">
        <f>-BX$190+BX$216-BX$218*(1+'S&amp;S'!$F110)+BX$232</f>
        <v>0</v>
      </c>
      <c r="BY312" s="66">
        <f>-BY$190+BY$216-BY$218*(1+'S&amp;S'!$F110)+BY$232</f>
        <v>0</v>
      </c>
      <c r="BZ312" s="66">
        <f>-BZ$190+BZ$216-BZ$218*(1+'S&amp;S'!$F110)+BZ$232</f>
        <v>0</v>
      </c>
      <c r="CA312" s="66">
        <f>-CA$190+CA$216-CA$218*(1+'S&amp;S'!$F110)+CA$232</f>
        <v>0</v>
      </c>
      <c r="CB312" s="66">
        <f>-CB$190+CB$216-CB$218*(1+'S&amp;S'!$F110)+CB$232</f>
        <v>0</v>
      </c>
      <c r="CC312" s="66">
        <f>-CC$190+CC$216-CC$218*(1+'S&amp;S'!$F110)+CC$232</f>
        <v>0</v>
      </c>
      <c r="CD312" s="66">
        <f>-CD$190+CD$216-CD$218*(1+'S&amp;S'!$F110)+CD$232</f>
        <v>0</v>
      </c>
      <c r="CE312" s="66">
        <f>-CE$190+CE$216-CE$218*(1+'S&amp;S'!$F110)+CE$232</f>
        <v>0</v>
      </c>
      <c r="CF312" s="66">
        <f>-CF$190+CF$216-CF$218*(1+'S&amp;S'!$F110)+CF$232</f>
        <v>0</v>
      </c>
      <c r="CG312" s="66">
        <f>-CG$190+CG$216-CG$218*(1+'S&amp;S'!$F110)+CG$232</f>
        <v>0</v>
      </c>
      <c r="CH312" s="66">
        <f>-CH$190+CH$216-CH$218*(1+'S&amp;S'!$F110)+CH$232</f>
        <v>0</v>
      </c>
      <c r="CI312" s="66">
        <f>-CI$190+CI$216-CI$218*(1+'S&amp;S'!$F110)+CI$232</f>
        <v>0</v>
      </c>
      <c r="CJ312" s="66">
        <f>-CJ$190+CJ$216-CJ$218*(1+'S&amp;S'!$F110)+CJ$232</f>
        <v>0</v>
      </c>
      <c r="CK312" s="66">
        <f>-CK$190+CK$216-CK$218*(1+'S&amp;S'!$F110)+CK$232</f>
        <v>0</v>
      </c>
      <c r="CL312" s="66">
        <f>-CL$190+CL$216-CL$218*(1+'S&amp;S'!$F110)+CL$232</f>
        <v>0</v>
      </c>
      <c r="CM312" s="66">
        <f>-CM$190+CM$216-CM$218*(1+'S&amp;S'!$F110)+CM$232</f>
        <v>0</v>
      </c>
      <c r="CN312" s="66">
        <f>-CN$190+CN$216-CN$218*(1+'S&amp;S'!$F110)+CN$232</f>
        <v>0</v>
      </c>
      <c r="CO312" s="66">
        <f>-CO$190+CO$216-CO$218*(1+'S&amp;S'!$F110)+CO$232</f>
        <v>0</v>
      </c>
      <c r="CP312" s="66">
        <f>-CP$190+CP$216-CP$218*(1+'S&amp;S'!$F110)+CP$232</f>
        <v>0</v>
      </c>
      <c r="CQ312" s="66">
        <f>-CQ$190+CQ$216-CQ$218*(1+'S&amp;S'!$F110)+CQ$232</f>
        <v>0</v>
      </c>
      <c r="CR312" s="66">
        <f>-CR$190+CR$216-CR$218*(1+'S&amp;S'!$F110)+CR$232</f>
        <v>0</v>
      </c>
      <c r="CS312" s="66">
        <f>-CS$190+CS$216-CS$218*(1+'S&amp;S'!$F110)+CS$232</f>
        <v>0</v>
      </c>
    </row>
    <row r="313" spans="3:97" hidden="1" x14ac:dyDescent="0.35">
      <c r="C313" s="81" t="str">
        <f>O.3!$C$246&amp;" with "&amp; 'S&amp;S'!$D$5*100 &amp; "% decrease"</f>
        <v>C. Total operating and maintenance costs with 1% decrease</v>
      </c>
      <c r="E313" s="492">
        <f>G313+NPV(G.Asm!$F$40,H313:INDEX(H313:CS313,RP))</f>
        <v>0</v>
      </c>
      <c r="F313" s="492">
        <f t="shared" si="140"/>
        <v>0</v>
      </c>
      <c r="G313" s="66">
        <f>-G$190+G$216-G$218*(1+'S&amp;S'!$F111)+G$232</f>
        <v>0</v>
      </c>
      <c r="H313" s="66">
        <f>-H$190+H$216-H$218*(1+'S&amp;S'!$F111)+H$232</f>
        <v>0</v>
      </c>
      <c r="I313" s="66">
        <f>-I$190+I$216-I$218*(1+'S&amp;S'!$F111)+I$232</f>
        <v>0</v>
      </c>
      <c r="J313" s="66">
        <f>-J$190+J$216-J$218*(1+'S&amp;S'!$F111)+J$232</f>
        <v>0</v>
      </c>
      <c r="K313" s="66">
        <f>-K$190+K$216-K$218*(1+'S&amp;S'!$F111)+K$232</f>
        <v>0</v>
      </c>
      <c r="L313" s="66">
        <f>-L$190+L$216-L$218*(1+'S&amp;S'!$F111)+L$232</f>
        <v>0</v>
      </c>
      <c r="M313" s="66">
        <f>-M$190+M$216-M$218*(1+'S&amp;S'!$F111)+M$232</f>
        <v>0</v>
      </c>
      <c r="N313" s="66">
        <f>-N$190+N$216-N$218*(1+'S&amp;S'!$F111)+N$232</f>
        <v>0</v>
      </c>
      <c r="O313" s="66">
        <f>-O$190+O$216-O$218*(1+'S&amp;S'!$F111)+O$232</f>
        <v>0</v>
      </c>
      <c r="P313" s="66">
        <f>-P$190+P$216-P$218*(1+'S&amp;S'!$F111)+P$232</f>
        <v>0</v>
      </c>
      <c r="Q313" s="66">
        <f>-Q$190+Q$216-Q$218*(1+'S&amp;S'!$F111)+Q$232</f>
        <v>0</v>
      </c>
      <c r="R313" s="66">
        <f>-R$190+R$216-R$218*(1+'S&amp;S'!$F111)+R$232</f>
        <v>0</v>
      </c>
      <c r="S313" s="66">
        <f>-S$190+S$216-S$218*(1+'S&amp;S'!$F111)+S$232</f>
        <v>0</v>
      </c>
      <c r="T313" s="66">
        <f>-T$190+T$216-T$218*(1+'S&amp;S'!$F111)+T$232</f>
        <v>0</v>
      </c>
      <c r="U313" s="66">
        <f>-U$190+U$216-U$218*(1+'S&amp;S'!$F111)+U$232</f>
        <v>0</v>
      </c>
      <c r="V313" s="66">
        <f>-V$190+V$216-V$218*(1+'S&amp;S'!$F111)+V$232</f>
        <v>0</v>
      </c>
      <c r="W313" s="66">
        <f>-W$190+W$216-W$218*(1+'S&amp;S'!$F111)+W$232</f>
        <v>0</v>
      </c>
      <c r="X313" s="66">
        <f>-X$190+X$216-X$218*(1+'S&amp;S'!$F111)+X$232</f>
        <v>0</v>
      </c>
      <c r="Y313" s="66">
        <f>-Y$190+Y$216-Y$218*(1+'S&amp;S'!$F111)+Y$232</f>
        <v>0</v>
      </c>
      <c r="Z313" s="66">
        <f>-Z$190+Z$216-Z$218*(1+'S&amp;S'!$F111)+Z$232</f>
        <v>0</v>
      </c>
      <c r="AA313" s="66">
        <f>-AA$190+AA$216-AA$218*(1+'S&amp;S'!$F111)+AA$232</f>
        <v>0</v>
      </c>
      <c r="AB313" s="66">
        <f>-AB$190+AB$216-AB$218*(1+'S&amp;S'!$F111)+AB$232</f>
        <v>0</v>
      </c>
      <c r="AC313" s="66">
        <f>-AC$190+AC$216-AC$218*(1+'S&amp;S'!$F111)+AC$232</f>
        <v>0</v>
      </c>
      <c r="AD313" s="66">
        <f>-AD$190+AD$216-AD$218*(1+'S&amp;S'!$F111)+AD$232</f>
        <v>0</v>
      </c>
      <c r="AE313" s="66">
        <f>-AE$190+AE$216-AE$218*(1+'S&amp;S'!$F111)+AE$232</f>
        <v>0</v>
      </c>
      <c r="AF313" s="66">
        <f>-AF$190+AF$216-AF$218*(1+'S&amp;S'!$F111)+AF$232</f>
        <v>0</v>
      </c>
      <c r="AG313" s="66">
        <f>-AG$190+AG$216-AG$218*(1+'S&amp;S'!$F111)+AG$232</f>
        <v>0</v>
      </c>
      <c r="AH313" s="66">
        <f>-AH$190+AH$216-AH$218*(1+'S&amp;S'!$F111)+AH$232</f>
        <v>0</v>
      </c>
      <c r="AI313" s="66">
        <f>-AI$190+AI$216-AI$218*(1+'S&amp;S'!$F111)+AI$232</f>
        <v>0</v>
      </c>
      <c r="AJ313" s="66">
        <f>-AJ$190+AJ$216-AJ$218*(1+'S&amp;S'!$F111)+AJ$232</f>
        <v>0</v>
      </c>
      <c r="AK313" s="66">
        <f>-AK$190+AK$216-AK$218*(1+'S&amp;S'!$F111)+AK$232</f>
        <v>0</v>
      </c>
      <c r="AL313" s="66">
        <f>-AL$190+AL$216-AL$218*(1+'S&amp;S'!$F111)+AL$232</f>
        <v>0</v>
      </c>
      <c r="AM313" s="66">
        <f>-AM$190+AM$216-AM$218*(1+'S&amp;S'!$F111)+AM$232</f>
        <v>0</v>
      </c>
      <c r="AN313" s="66">
        <f>-AN$190+AN$216-AN$218*(1+'S&amp;S'!$F111)+AN$232</f>
        <v>0</v>
      </c>
      <c r="AO313" s="66">
        <f>-AO$190+AO$216-AO$218*(1+'S&amp;S'!$F111)+AO$232</f>
        <v>0</v>
      </c>
      <c r="AP313" s="66">
        <f>-AP$190+AP$216-AP$218*(1+'S&amp;S'!$F111)+AP$232</f>
        <v>0</v>
      </c>
      <c r="AQ313" s="66">
        <f>-AQ$190+AQ$216-AQ$218*(1+'S&amp;S'!$F111)+AQ$232</f>
        <v>0</v>
      </c>
      <c r="AR313" s="66">
        <f>-AR$190+AR$216-AR$218*(1+'S&amp;S'!$F111)+AR$232</f>
        <v>0</v>
      </c>
      <c r="AS313" s="66">
        <f>-AS$190+AS$216-AS$218*(1+'S&amp;S'!$F111)+AS$232</f>
        <v>0</v>
      </c>
      <c r="AT313" s="66">
        <f>-AT$190+AT$216-AT$218*(1+'S&amp;S'!$F111)+AT$232</f>
        <v>0</v>
      </c>
      <c r="AU313" s="66">
        <f>-AU$190+AU$216-AU$218*(1+'S&amp;S'!$F111)+AU$232</f>
        <v>0</v>
      </c>
      <c r="AV313" s="66">
        <f>-AV$190+AV$216-AV$218*(1+'S&amp;S'!$F111)+AV$232</f>
        <v>0</v>
      </c>
      <c r="AW313" s="66">
        <f>-AW$190+AW$216-AW$218*(1+'S&amp;S'!$F111)+AW$232</f>
        <v>0</v>
      </c>
      <c r="AX313" s="66">
        <f>-AX$190+AX$216-AX$218*(1+'S&amp;S'!$F111)+AX$232</f>
        <v>0</v>
      </c>
      <c r="AY313" s="66">
        <f>-AY$190+AY$216-AY$218*(1+'S&amp;S'!$F111)+AY$232</f>
        <v>0</v>
      </c>
      <c r="AZ313" s="66">
        <f>-AZ$190+AZ$216-AZ$218*(1+'S&amp;S'!$F111)+AZ$232</f>
        <v>0</v>
      </c>
      <c r="BA313" s="66">
        <f>-BA$190+BA$216-BA$218*(1+'S&amp;S'!$F111)+BA$232</f>
        <v>0</v>
      </c>
      <c r="BB313" s="66">
        <f>-BB$190+BB$216-BB$218*(1+'S&amp;S'!$F111)+BB$232</f>
        <v>0</v>
      </c>
      <c r="BC313" s="66">
        <f>-BC$190+BC$216-BC$218*(1+'S&amp;S'!$F111)+BC$232</f>
        <v>0</v>
      </c>
      <c r="BD313" s="66">
        <f>-BD$190+BD$216-BD$218*(1+'S&amp;S'!$F111)+BD$232</f>
        <v>0</v>
      </c>
      <c r="BE313" s="66">
        <f>-BE$190+BE$216-BE$218*(1+'S&amp;S'!$F111)+BE$232</f>
        <v>0</v>
      </c>
      <c r="BF313" s="66">
        <f>-BF$190+BF$216-BF$218*(1+'S&amp;S'!$F111)+BF$232</f>
        <v>0</v>
      </c>
      <c r="BG313" s="66">
        <f>-BG$190+BG$216-BG$218*(1+'S&amp;S'!$F111)+BG$232</f>
        <v>0</v>
      </c>
      <c r="BH313" s="66">
        <f>-BH$190+BH$216-BH$218*(1+'S&amp;S'!$F111)+BH$232</f>
        <v>0</v>
      </c>
      <c r="BI313" s="66">
        <f>-BI$190+BI$216-BI$218*(1+'S&amp;S'!$F111)+BI$232</f>
        <v>0</v>
      </c>
      <c r="BJ313" s="66">
        <f>-BJ$190+BJ$216-BJ$218*(1+'S&amp;S'!$F111)+BJ$232</f>
        <v>0</v>
      </c>
      <c r="BK313" s="66">
        <f>-BK$190+BK$216-BK$218*(1+'S&amp;S'!$F111)+BK$232</f>
        <v>0</v>
      </c>
      <c r="BL313" s="66">
        <f>-BL$190+BL$216-BL$218*(1+'S&amp;S'!$F111)+BL$232</f>
        <v>0</v>
      </c>
      <c r="BM313" s="66">
        <f>-BM$190+BM$216-BM$218*(1+'S&amp;S'!$F111)+BM$232</f>
        <v>0</v>
      </c>
      <c r="BN313" s="66">
        <f>-BN$190+BN$216-BN$218*(1+'S&amp;S'!$F111)+BN$232</f>
        <v>0</v>
      </c>
      <c r="BO313" s="66">
        <f>-BO$190+BO$216-BO$218*(1+'S&amp;S'!$F111)+BO$232</f>
        <v>0</v>
      </c>
      <c r="BP313" s="66">
        <f>-BP$190+BP$216-BP$218*(1+'S&amp;S'!$F111)+BP$232</f>
        <v>0</v>
      </c>
      <c r="BQ313" s="66">
        <f>-BQ$190+BQ$216-BQ$218*(1+'S&amp;S'!$F111)+BQ$232</f>
        <v>0</v>
      </c>
      <c r="BR313" s="66">
        <f>-BR$190+BR$216-BR$218*(1+'S&amp;S'!$F111)+BR$232</f>
        <v>0</v>
      </c>
      <c r="BS313" s="66">
        <f>-BS$190+BS$216-BS$218*(1+'S&amp;S'!$F111)+BS$232</f>
        <v>0</v>
      </c>
      <c r="BT313" s="66">
        <f>-BT$190+BT$216-BT$218*(1+'S&amp;S'!$F111)+BT$232</f>
        <v>0</v>
      </c>
      <c r="BU313" s="66">
        <f>-BU$190+BU$216-BU$218*(1+'S&amp;S'!$F111)+BU$232</f>
        <v>0</v>
      </c>
      <c r="BV313" s="66">
        <f>-BV$190+BV$216-BV$218*(1+'S&amp;S'!$F111)+BV$232</f>
        <v>0</v>
      </c>
      <c r="BW313" s="66">
        <f>-BW$190+BW$216-BW$218*(1+'S&amp;S'!$F111)+BW$232</f>
        <v>0</v>
      </c>
      <c r="BX313" s="66">
        <f>-BX$190+BX$216-BX$218*(1+'S&amp;S'!$F111)+BX$232</f>
        <v>0</v>
      </c>
      <c r="BY313" s="66">
        <f>-BY$190+BY$216-BY$218*(1+'S&amp;S'!$F111)+BY$232</f>
        <v>0</v>
      </c>
      <c r="BZ313" s="66">
        <f>-BZ$190+BZ$216-BZ$218*(1+'S&amp;S'!$F111)+BZ$232</f>
        <v>0</v>
      </c>
      <c r="CA313" s="66">
        <f>-CA$190+CA$216-CA$218*(1+'S&amp;S'!$F111)+CA$232</f>
        <v>0</v>
      </c>
      <c r="CB313" s="66">
        <f>-CB$190+CB$216-CB$218*(1+'S&amp;S'!$F111)+CB$232</f>
        <v>0</v>
      </c>
      <c r="CC313" s="66">
        <f>-CC$190+CC$216-CC$218*(1+'S&amp;S'!$F111)+CC$232</f>
        <v>0</v>
      </c>
      <c r="CD313" s="66">
        <f>-CD$190+CD$216-CD$218*(1+'S&amp;S'!$F111)+CD$232</f>
        <v>0</v>
      </c>
      <c r="CE313" s="66">
        <f>-CE$190+CE$216-CE$218*(1+'S&amp;S'!$F111)+CE$232</f>
        <v>0</v>
      </c>
      <c r="CF313" s="66">
        <f>-CF$190+CF$216-CF$218*(1+'S&amp;S'!$F111)+CF$232</f>
        <v>0</v>
      </c>
      <c r="CG313" s="66">
        <f>-CG$190+CG$216-CG$218*(1+'S&amp;S'!$F111)+CG$232</f>
        <v>0</v>
      </c>
      <c r="CH313" s="66">
        <f>-CH$190+CH$216-CH$218*(1+'S&amp;S'!$F111)+CH$232</f>
        <v>0</v>
      </c>
      <c r="CI313" s="66">
        <f>-CI$190+CI$216-CI$218*(1+'S&amp;S'!$F111)+CI$232</f>
        <v>0</v>
      </c>
      <c r="CJ313" s="66">
        <f>-CJ$190+CJ$216-CJ$218*(1+'S&amp;S'!$F111)+CJ$232</f>
        <v>0</v>
      </c>
      <c r="CK313" s="66">
        <f>-CK$190+CK$216-CK$218*(1+'S&amp;S'!$F111)+CK$232</f>
        <v>0</v>
      </c>
      <c r="CL313" s="66">
        <f>-CL$190+CL$216-CL$218*(1+'S&amp;S'!$F111)+CL$232</f>
        <v>0</v>
      </c>
      <c r="CM313" s="66">
        <f>-CM$190+CM$216-CM$218*(1+'S&amp;S'!$F111)+CM$232</f>
        <v>0</v>
      </c>
      <c r="CN313" s="66">
        <f>-CN$190+CN$216-CN$218*(1+'S&amp;S'!$F111)+CN$232</f>
        <v>0</v>
      </c>
      <c r="CO313" s="66">
        <f>-CO$190+CO$216-CO$218*(1+'S&amp;S'!$F111)+CO$232</f>
        <v>0</v>
      </c>
      <c r="CP313" s="66">
        <f>-CP$190+CP$216-CP$218*(1+'S&amp;S'!$F111)+CP$232</f>
        <v>0</v>
      </c>
      <c r="CQ313" s="66">
        <f>-CQ$190+CQ$216-CQ$218*(1+'S&amp;S'!$F111)+CQ$232</f>
        <v>0</v>
      </c>
      <c r="CR313" s="66">
        <f>-CR$190+CR$216-CR$218*(1+'S&amp;S'!$F111)+CR$232</f>
        <v>0</v>
      </c>
      <c r="CS313" s="66">
        <f>-CS$190+CS$216-CS$218*(1+'S&amp;S'!$F111)+CS$232</f>
        <v>0</v>
      </c>
    </row>
    <row r="314" spans="3:97" hidden="1" x14ac:dyDescent="0.35">
      <c r="C314" s="81" t="str">
        <f>O.3!C125&amp;" with "&amp; 'S&amp;S'!$D$5*100 &amp; "% increase"</f>
        <v xml:space="preserve"> with 1% increase</v>
      </c>
      <c r="E314" s="492">
        <f>G314+NPV(G.Asm!$F$40,H314:INDEX(H314:CS314,RP))</f>
        <v>0</v>
      </c>
      <c r="F314" s="492">
        <f t="shared" si="140"/>
        <v>0</v>
      </c>
      <c r="G314" s="66">
        <f>-G$190+G$216-G$218+G$233+G$234+SUM(G$125*(1+'S&amp;S'!$F112),G$126,G$127,G$128,G$129,G$130,G$131,G$132,G$133,G$134,G$135,G$136,G$137,G$138,G$139,G$140,G$141,G$142,G$143,G$144)</f>
        <v>0</v>
      </c>
      <c r="H314" s="66">
        <f>-H$190+H$216-H$218+H$233+H$234+SUM(H$125*(1+'S&amp;S'!$F112),H$126,H$127,H$128,H$129,H$130,H$131,H$132,H$133,H$134,H$135,H$136,H$137,H$138,H$139,H$140,H$141,H$142,H$143,H$144)</f>
        <v>0</v>
      </c>
      <c r="I314" s="66">
        <f>-I$190+I$216-I$218+I$233+I$234+SUM(I$125*(1+'S&amp;S'!$F112),I$126,I$127,I$128,I$129,I$130,I$131,I$132,I$133,I$134,I$135,I$136,I$137,I$138,I$139,I$140,I$141,I$142,I$143,I$144)</f>
        <v>0</v>
      </c>
      <c r="J314" s="66">
        <f>-J$190+J$216-J$218+J$233+J$234+SUM(J$125*(1+'S&amp;S'!$F112),J$126,J$127,J$128,J$129,J$130,J$131,J$132,J$133,J$134,J$135,J$136,J$137,J$138,J$139,J$140,J$141,J$142,J$143,J$144)</f>
        <v>0</v>
      </c>
      <c r="K314" s="66">
        <f>-K$190+K$216-K$218+K$233+K$234+SUM(K$125*(1+'S&amp;S'!$F112),K$126,K$127,K$128,K$129,K$130,K$131,K$132,K$133,K$134,K$135,K$136,K$137,K$138,K$139,K$140,K$141,K$142,K$143,K$144)</f>
        <v>0</v>
      </c>
      <c r="L314" s="66">
        <f>-L$190+L$216-L$218+L$233+L$234+SUM(L$125*(1+'S&amp;S'!$F112),L$126,L$127,L$128,L$129,L$130,L$131,L$132,L$133,L$134,L$135,L$136,L$137,L$138,L$139,L$140,L$141,L$142,L$143,L$144)</f>
        <v>0</v>
      </c>
      <c r="M314" s="66">
        <f>-M$190+M$216-M$218+M$233+M$234+SUM(M$125*(1+'S&amp;S'!$F112),M$126,M$127,M$128,M$129,M$130,M$131,M$132,M$133,M$134,M$135,M$136,M$137,M$138,M$139,M$140,M$141,M$142,M$143,M$144)</f>
        <v>0</v>
      </c>
      <c r="N314" s="66">
        <f>-N$190+N$216-N$218+N$233+N$234+SUM(N$125*(1+'S&amp;S'!$F112),N$126,N$127,N$128,N$129,N$130,N$131,N$132,N$133,N$134,N$135,N$136,N$137,N$138,N$139,N$140,N$141,N$142,N$143,N$144)</f>
        <v>0</v>
      </c>
      <c r="O314" s="66">
        <f>-O$190+O$216-O$218+O$233+O$234+SUM(O$125*(1+'S&amp;S'!$F112),O$126,O$127,O$128,O$129,O$130,O$131,O$132,O$133,O$134,O$135,O$136,O$137,O$138,O$139,O$140,O$141,O$142,O$143,O$144)</f>
        <v>0</v>
      </c>
      <c r="P314" s="66">
        <f>-P$190+P$216-P$218+P$233+P$234+SUM(P$125*(1+'S&amp;S'!$F112),P$126,P$127,P$128,P$129,P$130,P$131,P$132,P$133,P$134,P$135,P$136,P$137,P$138,P$139,P$140,P$141,P$142,P$143,P$144)</f>
        <v>0</v>
      </c>
      <c r="Q314" s="66">
        <f>-Q$190+Q$216-Q$218+Q$233+Q$234+SUM(Q$125*(1+'S&amp;S'!$F112),Q$126,Q$127,Q$128,Q$129,Q$130,Q$131,Q$132,Q$133,Q$134,Q$135,Q$136,Q$137,Q$138,Q$139,Q$140,Q$141,Q$142,Q$143,Q$144)</f>
        <v>0</v>
      </c>
      <c r="R314" s="66">
        <f>-R$190+R$216-R$218+R$233+R$234+SUM(R$125*(1+'S&amp;S'!$F112),R$126,R$127,R$128,R$129,R$130,R$131,R$132,R$133,R$134,R$135,R$136,R$137,R$138,R$139,R$140,R$141,R$142,R$143,R$144)</f>
        <v>0</v>
      </c>
      <c r="S314" s="66">
        <f>-S$190+S$216-S$218+S$233+S$234+SUM(S$125*(1+'S&amp;S'!$F112),S$126,S$127,S$128,S$129,S$130,S$131,S$132,S$133,S$134,S$135,S$136,S$137,S$138,S$139,S$140,S$141,S$142,S$143,S$144)</f>
        <v>0</v>
      </c>
      <c r="T314" s="66">
        <f>-T$190+T$216-T$218+T$233+T$234+SUM(T$125*(1+'S&amp;S'!$F112),T$126,T$127,T$128,T$129,T$130,T$131,T$132,T$133,T$134,T$135,T$136,T$137,T$138,T$139,T$140,T$141,T$142,T$143,T$144)</f>
        <v>0</v>
      </c>
      <c r="U314" s="66">
        <f>-U$190+U$216-U$218+U$233+U$234+SUM(U$125*(1+'S&amp;S'!$F112),U$126,U$127,U$128,U$129,U$130,U$131,U$132,U$133,U$134,U$135,U$136,U$137,U$138,U$139,U$140,U$141,U$142,U$143,U$144)</f>
        <v>0</v>
      </c>
      <c r="V314" s="66">
        <f>-V$190+V$216-V$218+V$233+V$234+SUM(V$125*(1+'S&amp;S'!$F112),V$126,V$127,V$128,V$129,V$130,V$131,V$132,V$133,V$134,V$135,V$136,V$137,V$138,V$139,V$140,V$141,V$142,V$143,V$144)</f>
        <v>0</v>
      </c>
      <c r="W314" s="66">
        <f>-W$190+W$216-W$218+W$233+W$234+SUM(W$125*(1+'S&amp;S'!$F112),W$126,W$127,W$128,W$129,W$130,W$131,W$132,W$133,W$134,W$135,W$136,W$137,W$138,W$139,W$140,W$141,W$142,W$143,W$144)</f>
        <v>0</v>
      </c>
      <c r="X314" s="66">
        <f>-X$190+X$216-X$218+X$233+X$234+SUM(X$125*(1+'S&amp;S'!$F112),X$126,X$127,X$128,X$129,X$130,X$131,X$132,X$133,X$134,X$135,X$136,X$137,X$138,X$139,X$140,X$141,X$142,X$143,X$144)</f>
        <v>0</v>
      </c>
      <c r="Y314" s="66">
        <f>-Y$190+Y$216-Y$218+Y$233+Y$234+SUM(Y$125*(1+'S&amp;S'!$F112),Y$126,Y$127,Y$128,Y$129,Y$130,Y$131,Y$132,Y$133,Y$134,Y$135,Y$136,Y$137,Y$138,Y$139,Y$140,Y$141,Y$142,Y$143,Y$144)</f>
        <v>0</v>
      </c>
      <c r="Z314" s="66">
        <f>-Z$190+Z$216-Z$218+Z$233+Z$234+SUM(Z$125*(1+'S&amp;S'!$F112),Z$126,Z$127,Z$128,Z$129,Z$130,Z$131,Z$132,Z$133,Z$134,Z$135,Z$136,Z$137,Z$138,Z$139,Z$140,Z$141,Z$142,Z$143,Z$144)</f>
        <v>0</v>
      </c>
      <c r="AA314" s="66">
        <f>-AA$190+AA$216-AA$218+AA$233+AA$234+SUM(AA$125*(1+'S&amp;S'!$F112),AA$126,AA$127,AA$128,AA$129,AA$130,AA$131,AA$132,AA$133,AA$134,AA$135,AA$136,AA$137,AA$138,AA$139,AA$140,AA$141,AA$142,AA$143,AA$144)</f>
        <v>0</v>
      </c>
      <c r="AB314" s="66">
        <f>-AB$190+AB$216-AB$218+AB$233+AB$234+SUM(AB$125*(1+'S&amp;S'!$F112),AB$126,AB$127,AB$128,AB$129,AB$130,AB$131,AB$132,AB$133,AB$134,AB$135,AB$136,AB$137,AB$138,AB$139,AB$140,AB$141,AB$142,AB$143,AB$144)</f>
        <v>0</v>
      </c>
      <c r="AC314" s="66">
        <f>-AC$190+AC$216-AC$218+AC$233+AC$234+SUM(AC$125*(1+'S&amp;S'!$F112),AC$126,AC$127,AC$128,AC$129,AC$130,AC$131,AC$132,AC$133,AC$134,AC$135,AC$136,AC$137,AC$138,AC$139,AC$140,AC$141,AC$142,AC$143,AC$144)</f>
        <v>0</v>
      </c>
      <c r="AD314" s="66">
        <f>-AD$190+AD$216-AD$218+AD$233+AD$234+SUM(AD$125*(1+'S&amp;S'!$F112),AD$126,AD$127,AD$128,AD$129,AD$130,AD$131,AD$132,AD$133,AD$134,AD$135,AD$136,AD$137,AD$138,AD$139,AD$140,AD$141,AD$142,AD$143,AD$144)</f>
        <v>0</v>
      </c>
      <c r="AE314" s="66">
        <f>-AE$190+AE$216-AE$218+AE$233+AE$234+SUM(AE$125*(1+'S&amp;S'!$F112),AE$126,AE$127,AE$128,AE$129,AE$130,AE$131,AE$132,AE$133,AE$134,AE$135,AE$136,AE$137,AE$138,AE$139,AE$140,AE$141,AE$142,AE$143,AE$144)</f>
        <v>0</v>
      </c>
      <c r="AF314" s="66">
        <f>-AF$190+AF$216-AF$218+AF$233+AF$234+SUM(AF$125*(1+'S&amp;S'!$F112),AF$126,AF$127,AF$128,AF$129,AF$130,AF$131,AF$132,AF$133,AF$134,AF$135,AF$136,AF$137,AF$138,AF$139,AF$140,AF$141,AF$142,AF$143,AF$144)</f>
        <v>0</v>
      </c>
      <c r="AG314" s="66">
        <f>-AG$190+AG$216-AG$218+AG$233+AG$234+SUM(AG$125*(1+'S&amp;S'!$F112),AG$126,AG$127,AG$128,AG$129,AG$130,AG$131,AG$132,AG$133,AG$134,AG$135,AG$136,AG$137,AG$138,AG$139,AG$140,AG$141,AG$142,AG$143,AG$144)</f>
        <v>0</v>
      </c>
      <c r="AH314" s="66">
        <f>-AH$190+AH$216-AH$218+AH$233+AH$234+SUM(AH$125*(1+'S&amp;S'!$F112),AH$126,AH$127,AH$128,AH$129,AH$130,AH$131,AH$132,AH$133,AH$134,AH$135,AH$136,AH$137,AH$138,AH$139,AH$140,AH$141,AH$142,AH$143,AH$144)</f>
        <v>0</v>
      </c>
      <c r="AI314" s="66">
        <f>-AI$190+AI$216-AI$218+AI$233+AI$234+SUM(AI$125*(1+'S&amp;S'!$F112),AI$126,AI$127,AI$128,AI$129,AI$130,AI$131,AI$132,AI$133,AI$134,AI$135,AI$136,AI$137,AI$138,AI$139,AI$140,AI$141,AI$142,AI$143,AI$144)</f>
        <v>0</v>
      </c>
      <c r="AJ314" s="66">
        <f>-AJ$190+AJ$216-AJ$218+AJ$233+AJ$234+SUM(AJ$125*(1+'S&amp;S'!$F112),AJ$126,AJ$127,AJ$128,AJ$129,AJ$130,AJ$131,AJ$132,AJ$133,AJ$134,AJ$135,AJ$136,AJ$137,AJ$138,AJ$139,AJ$140,AJ$141,AJ$142,AJ$143,AJ$144)</f>
        <v>0</v>
      </c>
      <c r="AK314" s="66">
        <f>-AK$190+AK$216-AK$218+AK$233+AK$234+SUM(AK$125*(1+'S&amp;S'!$F112),AK$126,AK$127,AK$128,AK$129,AK$130,AK$131,AK$132,AK$133,AK$134,AK$135,AK$136,AK$137,AK$138,AK$139,AK$140,AK$141,AK$142,AK$143,AK$144)</f>
        <v>0</v>
      </c>
      <c r="AL314" s="66">
        <f>-AL$190+AL$216-AL$218+AL$233+AL$234+SUM(AL$125*(1+'S&amp;S'!$F112),AL$126,AL$127,AL$128,AL$129,AL$130,AL$131,AL$132,AL$133,AL$134,AL$135,AL$136,AL$137,AL$138,AL$139,AL$140,AL$141,AL$142,AL$143,AL$144)</f>
        <v>0</v>
      </c>
      <c r="AM314" s="66">
        <f>-AM$190+AM$216-AM$218+AM$233+AM$234+SUM(AM$125*(1+'S&amp;S'!$F112),AM$126,AM$127,AM$128,AM$129,AM$130,AM$131,AM$132,AM$133,AM$134,AM$135,AM$136,AM$137,AM$138,AM$139,AM$140,AM$141,AM$142,AM$143,AM$144)</f>
        <v>0</v>
      </c>
      <c r="AN314" s="66">
        <f>-AN$190+AN$216-AN$218+AN$233+AN$234+SUM(AN$125*(1+'S&amp;S'!$F112),AN$126,AN$127,AN$128,AN$129,AN$130,AN$131,AN$132,AN$133,AN$134,AN$135,AN$136,AN$137,AN$138,AN$139,AN$140,AN$141,AN$142,AN$143,AN$144)</f>
        <v>0</v>
      </c>
      <c r="AO314" s="66">
        <f>-AO$190+AO$216-AO$218+AO$233+AO$234+SUM(AO$125*(1+'S&amp;S'!$F112),AO$126,AO$127,AO$128,AO$129,AO$130,AO$131,AO$132,AO$133,AO$134,AO$135,AO$136,AO$137,AO$138,AO$139,AO$140,AO$141,AO$142,AO$143,AO$144)</f>
        <v>0</v>
      </c>
      <c r="AP314" s="66">
        <f>-AP$190+AP$216-AP$218+AP$233+AP$234+SUM(AP$125*(1+'S&amp;S'!$F112),AP$126,AP$127,AP$128,AP$129,AP$130,AP$131,AP$132,AP$133,AP$134,AP$135,AP$136,AP$137,AP$138,AP$139,AP$140,AP$141,AP$142,AP$143,AP$144)</f>
        <v>0</v>
      </c>
      <c r="AQ314" s="66">
        <f>-AQ$190+AQ$216-AQ$218+AQ$233+AQ$234+SUM(AQ$125*(1+'S&amp;S'!$F112),AQ$126,AQ$127,AQ$128,AQ$129,AQ$130,AQ$131,AQ$132,AQ$133,AQ$134,AQ$135,AQ$136,AQ$137,AQ$138,AQ$139,AQ$140,AQ$141,AQ$142,AQ$143,AQ$144)</f>
        <v>0</v>
      </c>
      <c r="AR314" s="66">
        <f>-AR$190+AR$216-AR$218+AR$233+AR$234+SUM(AR$125*(1+'S&amp;S'!$F112),AR$126,AR$127,AR$128,AR$129,AR$130,AR$131,AR$132,AR$133,AR$134,AR$135,AR$136,AR$137,AR$138,AR$139,AR$140,AR$141,AR$142,AR$143,AR$144)</f>
        <v>0</v>
      </c>
      <c r="AS314" s="66">
        <f>-AS$190+AS$216-AS$218+AS$233+AS$234+SUM(AS$125*(1+'S&amp;S'!$F112),AS$126,AS$127,AS$128,AS$129,AS$130,AS$131,AS$132,AS$133,AS$134,AS$135,AS$136,AS$137,AS$138,AS$139,AS$140,AS$141,AS$142,AS$143,AS$144)</f>
        <v>0</v>
      </c>
      <c r="AT314" s="66">
        <f>-AT$190+AT$216-AT$218+AT$233+AT$234+SUM(AT$125*(1+'S&amp;S'!$F112),AT$126,AT$127,AT$128,AT$129,AT$130,AT$131,AT$132,AT$133,AT$134,AT$135,AT$136,AT$137,AT$138,AT$139,AT$140,AT$141,AT$142,AT$143,AT$144)</f>
        <v>0</v>
      </c>
      <c r="AU314" s="66">
        <f>-AU$190+AU$216-AU$218+AU$233+AU$234+SUM(AU$125*(1+'S&amp;S'!$F112),AU$126,AU$127,AU$128,AU$129,AU$130,AU$131,AU$132,AU$133,AU$134,AU$135,AU$136,AU$137,AU$138,AU$139,AU$140,AU$141,AU$142,AU$143,AU$144)</f>
        <v>0</v>
      </c>
      <c r="AV314" s="66">
        <f>-AV$190+AV$216-AV$218+AV$233+AV$234+SUM(AV$125*(1+'S&amp;S'!$F112),AV$126,AV$127,AV$128,AV$129,AV$130,AV$131,AV$132,AV$133,AV$134,AV$135,AV$136,AV$137,AV$138,AV$139,AV$140,AV$141,AV$142,AV$143,AV$144)</f>
        <v>0</v>
      </c>
      <c r="AW314" s="66">
        <f>-AW$190+AW$216-AW$218+AW$233+AW$234+SUM(AW$125*(1+'S&amp;S'!$F112),AW$126,AW$127,AW$128,AW$129,AW$130,AW$131,AW$132,AW$133,AW$134,AW$135,AW$136,AW$137,AW$138,AW$139,AW$140,AW$141,AW$142,AW$143,AW$144)</f>
        <v>0</v>
      </c>
      <c r="AX314" s="66">
        <f>-AX$190+AX$216-AX$218+AX$233+AX$234+SUM(AX$125*(1+'S&amp;S'!$F112),AX$126,AX$127,AX$128,AX$129,AX$130,AX$131,AX$132,AX$133,AX$134,AX$135,AX$136,AX$137,AX$138,AX$139,AX$140,AX$141,AX$142,AX$143,AX$144)</f>
        <v>0</v>
      </c>
      <c r="AY314" s="66">
        <f>-AY$190+AY$216-AY$218+AY$233+AY$234+SUM(AY$125*(1+'S&amp;S'!$F112),AY$126,AY$127,AY$128,AY$129,AY$130,AY$131,AY$132,AY$133,AY$134,AY$135,AY$136,AY$137,AY$138,AY$139,AY$140,AY$141,AY$142,AY$143,AY$144)</f>
        <v>0</v>
      </c>
      <c r="AZ314" s="66">
        <f>-AZ$190+AZ$216-AZ$218+AZ$233+AZ$234+SUM(AZ$125*(1+'S&amp;S'!$F112),AZ$126,AZ$127,AZ$128,AZ$129,AZ$130,AZ$131,AZ$132,AZ$133,AZ$134,AZ$135,AZ$136,AZ$137,AZ$138,AZ$139,AZ$140,AZ$141,AZ$142,AZ$143,AZ$144)</f>
        <v>0</v>
      </c>
      <c r="BA314" s="66">
        <f>-BA$190+BA$216-BA$218+BA$233+BA$234+SUM(BA$125*(1+'S&amp;S'!$F112),BA$126,BA$127,BA$128,BA$129,BA$130,BA$131,BA$132,BA$133,BA$134,BA$135,BA$136,BA$137,BA$138,BA$139,BA$140,BA$141,BA$142,BA$143,BA$144)</f>
        <v>0</v>
      </c>
      <c r="BB314" s="66">
        <f>-BB$190+BB$216-BB$218+BB$233+BB$234+SUM(BB$125*(1+'S&amp;S'!$F112),BB$126,BB$127,BB$128,BB$129,BB$130,BB$131,BB$132,BB$133,BB$134,BB$135,BB$136,BB$137,BB$138,BB$139,BB$140,BB$141,BB$142,BB$143,BB$144)</f>
        <v>0</v>
      </c>
      <c r="BC314" s="66">
        <f>-BC$190+BC$216-BC$218+BC$233+BC$234+SUM(BC$125*(1+'S&amp;S'!$F112),BC$126,BC$127,BC$128,BC$129,BC$130,BC$131,BC$132,BC$133,BC$134,BC$135,BC$136,BC$137,BC$138,BC$139,BC$140,BC$141,BC$142,BC$143,BC$144)</f>
        <v>0</v>
      </c>
      <c r="BD314" s="66">
        <f>-BD$190+BD$216-BD$218+BD$233+BD$234+SUM(BD$125*(1+'S&amp;S'!$F112),BD$126,BD$127,BD$128,BD$129,BD$130,BD$131,BD$132,BD$133,BD$134,BD$135,BD$136,BD$137,BD$138,BD$139,BD$140,BD$141,BD$142,BD$143,BD$144)</f>
        <v>0</v>
      </c>
      <c r="BE314" s="66">
        <f>-BE$190+BE$216-BE$218+BE$233+BE$234+SUM(BE$125*(1+'S&amp;S'!$F112),BE$126,BE$127,BE$128,BE$129,BE$130,BE$131,BE$132,BE$133,BE$134,BE$135,BE$136,BE$137,BE$138,BE$139,BE$140,BE$141,BE$142,BE$143,BE$144)</f>
        <v>0</v>
      </c>
      <c r="BF314" s="66">
        <f>-BF$190+BF$216-BF$218+BF$233+BF$234+SUM(BF$125*(1+'S&amp;S'!$F112),BF$126,BF$127,BF$128,BF$129,BF$130,BF$131,BF$132,BF$133,BF$134,BF$135,BF$136,BF$137,BF$138,BF$139,BF$140,BF$141,BF$142,BF$143,BF$144)</f>
        <v>0</v>
      </c>
      <c r="BG314" s="66">
        <f>-BG$190+BG$216-BG$218+BG$233+BG$234+SUM(BG$125*(1+'S&amp;S'!$F112),BG$126,BG$127,BG$128,BG$129,BG$130,BG$131,BG$132,BG$133,BG$134,BG$135,BG$136,BG$137,BG$138,BG$139,BG$140,BG$141,BG$142,BG$143,BG$144)</f>
        <v>0</v>
      </c>
      <c r="BH314" s="66">
        <f>-BH$190+BH$216-BH$218+BH$233+BH$234+SUM(BH$125*(1+'S&amp;S'!$F112),BH$126,BH$127,BH$128,BH$129,BH$130,BH$131,BH$132,BH$133,BH$134,BH$135,BH$136,BH$137,BH$138,BH$139,BH$140,BH$141,BH$142,BH$143,BH$144)</f>
        <v>0</v>
      </c>
      <c r="BI314" s="66">
        <f>-BI$190+BI$216-BI$218+BI$233+BI$234+SUM(BI$125*(1+'S&amp;S'!$F112),BI$126,BI$127,BI$128,BI$129,BI$130,BI$131,BI$132,BI$133,BI$134,BI$135,BI$136,BI$137,BI$138,BI$139,BI$140,BI$141,BI$142,BI$143,BI$144)</f>
        <v>0</v>
      </c>
      <c r="BJ314" s="66">
        <f>-BJ$190+BJ$216-BJ$218+BJ$233+BJ$234+SUM(BJ$125*(1+'S&amp;S'!$F112),BJ$126,BJ$127,BJ$128,BJ$129,BJ$130,BJ$131,BJ$132,BJ$133,BJ$134,BJ$135,BJ$136,BJ$137,BJ$138,BJ$139,BJ$140,BJ$141,BJ$142,BJ$143,BJ$144)</f>
        <v>0</v>
      </c>
      <c r="BK314" s="66">
        <f>-BK$190+BK$216-BK$218+BK$233+BK$234+SUM(BK$125*(1+'S&amp;S'!$F112),BK$126,BK$127,BK$128,BK$129,BK$130,BK$131,BK$132,BK$133,BK$134,BK$135,BK$136,BK$137,BK$138,BK$139,BK$140,BK$141,BK$142,BK$143,BK$144)</f>
        <v>0</v>
      </c>
      <c r="BL314" s="66">
        <f>-BL$190+BL$216-BL$218+BL$233+BL$234+SUM(BL$125*(1+'S&amp;S'!$F112),BL$126,BL$127,BL$128,BL$129,BL$130,BL$131,BL$132,BL$133,BL$134,BL$135,BL$136,BL$137,BL$138,BL$139,BL$140,BL$141,BL$142,BL$143,BL$144)</f>
        <v>0</v>
      </c>
      <c r="BM314" s="66">
        <f>-BM$190+BM$216-BM$218+BM$233+BM$234+SUM(BM$125*(1+'S&amp;S'!$F112),BM$126,BM$127,BM$128,BM$129,BM$130,BM$131,BM$132,BM$133,BM$134,BM$135,BM$136,BM$137,BM$138,BM$139,BM$140,BM$141,BM$142,BM$143,BM$144)</f>
        <v>0</v>
      </c>
      <c r="BN314" s="66">
        <f>-BN$190+BN$216-BN$218+BN$233+BN$234+SUM(BN$125*(1+'S&amp;S'!$F112),BN$126,BN$127,BN$128,BN$129,BN$130,BN$131,BN$132,BN$133,BN$134,BN$135,BN$136,BN$137,BN$138,BN$139,BN$140,BN$141,BN$142,BN$143,BN$144)</f>
        <v>0</v>
      </c>
      <c r="BO314" s="66">
        <f>-BO$190+BO$216-BO$218+BO$233+BO$234+SUM(BO$125*(1+'S&amp;S'!$F112),BO$126,BO$127,BO$128,BO$129,BO$130,BO$131,BO$132,BO$133,BO$134,BO$135,BO$136,BO$137,BO$138,BO$139,BO$140,BO$141,BO$142,BO$143,BO$144)</f>
        <v>0</v>
      </c>
      <c r="BP314" s="66">
        <f>-BP$190+BP$216-BP$218+BP$233+BP$234+SUM(BP$125*(1+'S&amp;S'!$F112),BP$126,BP$127,BP$128,BP$129,BP$130,BP$131,BP$132,BP$133,BP$134,BP$135,BP$136,BP$137,BP$138,BP$139,BP$140,BP$141,BP$142,BP$143,BP$144)</f>
        <v>0</v>
      </c>
      <c r="BQ314" s="66">
        <f>-BQ$190+BQ$216-BQ$218+BQ$233+BQ$234+SUM(BQ$125*(1+'S&amp;S'!$F112),BQ$126,BQ$127,BQ$128,BQ$129,BQ$130,BQ$131,BQ$132,BQ$133,BQ$134,BQ$135,BQ$136,BQ$137,BQ$138,BQ$139,BQ$140,BQ$141,BQ$142,BQ$143,BQ$144)</f>
        <v>0</v>
      </c>
      <c r="BR314" s="66">
        <f>-BR$190+BR$216-BR$218+BR$233+BR$234+SUM(BR$125*(1+'S&amp;S'!$F112),BR$126,BR$127,BR$128,BR$129,BR$130,BR$131,BR$132,BR$133,BR$134,BR$135,BR$136,BR$137,BR$138,BR$139,BR$140,BR$141,BR$142,BR$143,BR$144)</f>
        <v>0</v>
      </c>
      <c r="BS314" s="66">
        <f>-BS$190+BS$216-BS$218+BS$233+BS$234+SUM(BS$125*(1+'S&amp;S'!$F112),BS$126,BS$127,BS$128,BS$129,BS$130,BS$131,BS$132,BS$133,BS$134,BS$135,BS$136,BS$137,BS$138,BS$139,BS$140,BS$141,BS$142,BS$143,BS$144)</f>
        <v>0</v>
      </c>
      <c r="BT314" s="66">
        <f>-BT$190+BT$216-BT$218+BT$233+BT$234+SUM(BT$125*(1+'S&amp;S'!$F112),BT$126,BT$127,BT$128,BT$129,BT$130,BT$131,BT$132,BT$133,BT$134,BT$135,BT$136,BT$137,BT$138,BT$139,BT$140,BT$141,BT$142,BT$143,BT$144)</f>
        <v>0</v>
      </c>
      <c r="BU314" s="66">
        <f>-BU$190+BU$216-BU$218+BU$233+BU$234+SUM(BU$125*(1+'S&amp;S'!$F112),BU$126,BU$127,BU$128,BU$129,BU$130,BU$131,BU$132,BU$133,BU$134,BU$135,BU$136,BU$137,BU$138,BU$139,BU$140,BU$141,BU$142,BU$143,BU$144)</f>
        <v>0</v>
      </c>
      <c r="BV314" s="66">
        <f>-BV$190+BV$216-BV$218+BV$233+BV$234+SUM(BV$125*(1+'S&amp;S'!$F112),BV$126,BV$127,BV$128,BV$129,BV$130,BV$131,BV$132,BV$133,BV$134,BV$135,BV$136,BV$137,BV$138,BV$139,BV$140,BV$141,BV$142,BV$143,BV$144)</f>
        <v>0</v>
      </c>
      <c r="BW314" s="66">
        <f>-BW$190+BW$216-BW$218+BW$233+BW$234+SUM(BW$125*(1+'S&amp;S'!$F112),BW$126,BW$127,BW$128,BW$129,BW$130,BW$131,BW$132,BW$133,BW$134,BW$135,BW$136,BW$137,BW$138,BW$139,BW$140,BW$141,BW$142,BW$143,BW$144)</f>
        <v>0</v>
      </c>
      <c r="BX314" s="66">
        <f>-BX$190+BX$216-BX$218+BX$233+BX$234+SUM(BX$125*(1+'S&amp;S'!$F112),BX$126,BX$127,BX$128,BX$129,BX$130,BX$131,BX$132,BX$133,BX$134,BX$135,BX$136,BX$137,BX$138,BX$139,BX$140,BX$141,BX$142,BX$143,BX$144)</f>
        <v>0</v>
      </c>
      <c r="BY314" s="66">
        <f>-BY$190+BY$216-BY$218+BY$233+BY$234+SUM(BY$125*(1+'S&amp;S'!$F112),BY$126,BY$127,BY$128,BY$129,BY$130,BY$131,BY$132,BY$133,BY$134,BY$135,BY$136,BY$137,BY$138,BY$139,BY$140,BY$141,BY$142,BY$143,BY$144)</f>
        <v>0</v>
      </c>
      <c r="BZ314" s="66">
        <f>-BZ$190+BZ$216-BZ$218+BZ$233+BZ$234+SUM(BZ$125*(1+'S&amp;S'!$F112),BZ$126,BZ$127,BZ$128,BZ$129,BZ$130,BZ$131,BZ$132,BZ$133,BZ$134,BZ$135,BZ$136,BZ$137,BZ$138,BZ$139,BZ$140,BZ$141,BZ$142,BZ$143,BZ$144)</f>
        <v>0</v>
      </c>
      <c r="CA314" s="66">
        <f>-CA$190+CA$216-CA$218+CA$233+CA$234+SUM(CA$125*(1+'S&amp;S'!$F112),CA$126,CA$127,CA$128,CA$129,CA$130,CA$131,CA$132,CA$133,CA$134,CA$135,CA$136,CA$137,CA$138,CA$139,CA$140,CA$141,CA$142,CA$143,CA$144)</f>
        <v>0</v>
      </c>
      <c r="CB314" s="66">
        <f>-CB$190+CB$216-CB$218+CB$233+CB$234+SUM(CB$125*(1+'S&amp;S'!$F112),CB$126,CB$127,CB$128,CB$129,CB$130,CB$131,CB$132,CB$133,CB$134,CB$135,CB$136,CB$137,CB$138,CB$139,CB$140,CB$141,CB$142,CB$143,CB$144)</f>
        <v>0</v>
      </c>
      <c r="CC314" s="66">
        <f>-CC$190+CC$216-CC$218+CC$233+CC$234+SUM(CC$125*(1+'S&amp;S'!$F112),CC$126,CC$127,CC$128,CC$129,CC$130,CC$131,CC$132,CC$133,CC$134,CC$135,CC$136,CC$137,CC$138,CC$139,CC$140,CC$141,CC$142,CC$143,CC$144)</f>
        <v>0</v>
      </c>
      <c r="CD314" s="66">
        <f>-CD$190+CD$216-CD$218+CD$233+CD$234+SUM(CD$125*(1+'S&amp;S'!$F112),CD$126,CD$127,CD$128,CD$129,CD$130,CD$131,CD$132,CD$133,CD$134,CD$135,CD$136,CD$137,CD$138,CD$139,CD$140,CD$141,CD$142,CD$143,CD$144)</f>
        <v>0</v>
      </c>
      <c r="CE314" s="66">
        <f>-CE$190+CE$216-CE$218+CE$233+CE$234+SUM(CE$125*(1+'S&amp;S'!$F112),CE$126,CE$127,CE$128,CE$129,CE$130,CE$131,CE$132,CE$133,CE$134,CE$135,CE$136,CE$137,CE$138,CE$139,CE$140,CE$141,CE$142,CE$143,CE$144)</f>
        <v>0</v>
      </c>
      <c r="CF314" s="66">
        <f>-CF$190+CF$216-CF$218+CF$233+CF$234+SUM(CF$125*(1+'S&amp;S'!$F112),CF$126,CF$127,CF$128,CF$129,CF$130,CF$131,CF$132,CF$133,CF$134,CF$135,CF$136,CF$137,CF$138,CF$139,CF$140,CF$141,CF$142,CF$143,CF$144)</f>
        <v>0</v>
      </c>
      <c r="CG314" s="66">
        <f>-CG$190+CG$216-CG$218+CG$233+CG$234+SUM(CG$125*(1+'S&amp;S'!$F112),CG$126,CG$127,CG$128,CG$129,CG$130,CG$131,CG$132,CG$133,CG$134,CG$135,CG$136,CG$137,CG$138,CG$139,CG$140,CG$141,CG$142,CG$143,CG$144)</f>
        <v>0</v>
      </c>
      <c r="CH314" s="66">
        <f>-CH$190+CH$216-CH$218+CH$233+CH$234+SUM(CH$125*(1+'S&amp;S'!$F112),CH$126,CH$127,CH$128,CH$129,CH$130,CH$131,CH$132,CH$133,CH$134,CH$135,CH$136,CH$137,CH$138,CH$139,CH$140,CH$141,CH$142,CH$143,CH$144)</f>
        <v>0</v>
      </c>
      <c r="CI314" s="66">
        <f>-CI$190+CI$216-CI$218+CI$233+CI$234+SUM(CI$125*(1+'S&amp;S'!$F112),CI$126,CI$127,CI$128,CI$129,CI$130,CI$131,CI$132,CI$133,CI$134,CI$135,CI$136,CI$137,CI$138,CI$139,CI$140,CI$141,CI$142,CI$143,CI$144)</f>
        <v>0</v>
      </c>
      <c r="CJ314" s="66">
        <f>-CJ$190+CJ$216-CJ$218+CJ$233+CJ$234+SUM(CJ$125*(1+'S&amp;S'!$F112),CJ$126,CJ$127,CJ$128,CJ$129,CJ$130,CJ$131,CJ$132,CJ$133,CJ$134,CJ$135,CJ$136,CJ$137,CJ$138,CJ$139,CJ$140,CJ$141,CJ$142,CJ$143,CJ$144)</f>
        <v>0</v>
      </c>
      <c r="CK314" s="66">
        <f>-CK$190+CK$216-CK$218+CK$233+CK$234+SUM(CK$125*(1+'S&amp;S'!$F112),CK$126,CK$127,CK$128,CK$129,CK$130,CK$131,CK$132,CK$133,CK$134,CK$135,CK$136,CK$137,CK$138,CK$139,CK$140,CK$141,CK$142,CK$143,CK$144)</f>
        <v>0</v>
      </c>
      <c r="CL314" s="66">
        <f>-CL$190+CL$216-CL$218+CL$233+CL$234+SUM(CL$125*(1+'S&amp;S'!$F112),CL$126,CL$127,CL$128,CL$129,CL$130,CL$131,CL$132,CL$133,CL$134,CL$135,CL$136,CL$137,CL$138,CL$139,CL$140,CL$141,CL$142,CL$143,CL$144)</f>
        <v>0</v>
      </c>
      <c r="CM314" s="66">
        <f>-CM$190+CM$216-CM$218+CM$233+CM$234+SUM(CM$125*(1+'S&amp;S'!$F112),CM$126,CM$127,CM$128,CM$129,CM$130,CM$131,CM$132,CM$133,CM$134,CM$135,CM$136,CM$137,CM$138,CM$139,CM$140,CM$141,CM$142,CM$143,CM$144)</f>
        <v>0</v>
      </c>
      <c r="CN314" s="66">
        <f>-CN$190+CN$216-CN$218+CN$233+CN$234+SUM(CN$125*(1+'S&amp;S'!$F112),CN$126,CN$127,CN$128,CN$129,CN$130,CN$131,CN$132,CN$133,CN$134,CN$135,CN$136,CN$137,CN$138,CN$139,CN$140,CN$141,CN$142,CN$143,CN$144)</f>
        <v>0</v>
      </c>
      <c r="CO314" s="66">
        <f>-CO$190+CO$216-CO$218+CO$233+CO$234+SUM(CO$125*(1+'S&amp;S'!$F112),CO$126,CO$127,CO$128,CO$129,CO$130,CO$131,CO$132,CO$133,CO$134,CO$135,CO$136,CO$137,CO$138,CO$139,CO$140,CO$141,CO$142,CO$143,CO$144)</f>
        <v>0</v>
      </c>
      <c r="CP314" s="66">
        <f>-CP$190+CP$216-CP$218+CP$233+CP$234+SUM(CP$125*(1+'S&amp;S'!$F112),CP$126,CP$127,CP$128,CP$129,CP$130,CP$131,CP$132,CP$133,CP$134,CP$135,CP$136,CP$137,CP$138,CP$139,CP$140,CP$141,CP$142,CP$143,CP$144)</f>
        <v>0</v>
      </c>
      <c r="CQ314" s="66">
        <f>-CQ$190+CQ$216-CQ$218+CQ$233+CQ$234+SUM(CQ$125*(1+'S&amp;S'!$F112),CQ$126,CQ$127,CQ$128,CQ$129,CQ$130,CQ$131,CQ$132,CQ$133,CQ$134,CQ$135,CQ$136,CQ$137,CQ$138,CQ$139,CQ$140,CQ$141,CQ$142,CQ$143,CQ$144)</f>
        <v>0</v>
      </c>
      <c r="CR314" s="66">
        <f>-CR$190+CR$216-CR$218+CR$233+CR$234+SUM(CR$125*(1+'S&amp;S'!$F112),CR$126,CR$127,CR$128,CR$129,CR$130,CR$131,CR$132,CR$133,CR$134,CR$135,CR$136,CR$137,CR$138,CR$139,CR$140,CR$141,CR$142,CR$143,CR$144)</f>
        <v>0</v>
      </c>
      <c r="CS314" s="66">
        <f>-CS$190+CS$216-CS$218+CS$233+CS$234+SUM(CS$125*(1+'S&amp;S'!$F112),CS$126,CS$127,CS$128,CS$129,CS$130,CS$131,CS$132,CS$133,CS$134,CS$135,CS$136,CS$137,CS$138,CS$139,CS$140,CS$141,CS$142,CS$143,CS$144)</f>
        <v>0</v>
      </c>
    </row>
    <row r="315" spans="3:97" hidden="1" x14ac:dyDescent="0.35">
      <c r="C315" s="81" t="str">
        <f>O.3!C125&amp;" with "&amp; 'S&amp;S'!$D$5*100 &amp; "% decrease"</f>
        <v xml:space="preserve"> with 1% decrease</v>
      </c>
      <c r="E315" s="492">
        <f>G315+NPV(G.Asm!$F$40,H315:INDEX(H315:CS315,RP))</f>
        <v>0</v>
      </c>
      <c r="F315" s="492">
        <f t="shared" si="140"/>
        <v>0</v>
      </c>
      <c r="G315" s="66">
        <f>-G$190+G$216-G$218+G$233+G$234+SUM(G$125*(1+'S&amp;S'!$F113),G$126,G$127,G$128,G$129,G$130,G$131,G$132,G$133,G$134,G$135,G$136,G$137,G$138,G$139,G$140,G$141,G$142,G$143,G$144)</f>
        <v>0</v>
      </c>
      <c r="H315" s="66">
        <f>-H$190+H$216-H$218+H$233+H$234+SUM(H$125*(1+'S&amp;S'!$F113),H$126,H$127,H$128,H$129,H$130,H$131,H$132,H$133,H$134,H$135,H$136,H$137,H$138,H$139,H$140,H$141,H$142,H$143,H$144)</f>
        <v>0</v>
      </c>
      <c r="I315" s="66">
        <f>-I$190+I$216-I$218+I$233+I$234+SUM(I$125*(1+'S&amp;S'!$F113),I$126,I$127,I$128,I$129,I$130,I$131,I$132,I$133,I$134,I$135,I$136,I$137,I$138,I$139,I$140,I$141,I$142,I$143,I$144)</f>
        <v>0</v>
      </c>
      <c r="J315" s="66">
        <f>-J$190+J$216-J$218+J$233+J$234+SUM(J$125*(1+'S&amp;S'!$F113),J$126,J$127,J$128,J$129,J$130,J$131,J$132,J$133,J$134,J$135,J$136,J$137,J$138,J$139,J$140,J$141,J$142,J$143,J$144)</f>
        <v>0</v>
      </c>
      <c r="K315" s="66">
        <f>-K$190+K$216-K$218+K$233+K$234+SUM(K$125*(1+'S&amp;S'!$F113),K$126,K$127,K$128,K$129,K$130,K$131,K$132,K$133,K$134,K$135,K$136,K$137,K$138,K$139,K$140,K$141,K$142,K$143,K$144)</f>
        <v>0</v>
      </c>
      <c r="L315" s="66">
        <f>-L$190+L$216-L$218+L$233+L$234+SUM(L$125*(1+'S&amp;S'!$F113),L$126,L$127,L$128,L$129,L$130,L$131,L$132,L$133,L$134,L$135,L$136,L$137,L$138,L$139,L$140,L$141,L$142,L$143,L$144)</f>
        <v>0</v>
      </c>
      <c r="M315" s="66">
        <f>-M$190+M$216-M$218+M$233+M$234+SUM(M$125*(1+'S&amp;S'!$F113),M$126,M$127,M$128,M$129,M$130,M$131,M$132,M$133,M$134,M$135,M$136,M$137,M$138,M$139,M$140,M$141,M$142,M$143,M$144)</f>
        <v>0</v>
      </c>
      <c r="N315" s="66">
        <f>-N$190+N$216-N$218+N$233+N$234+SUM(N$125*(1+'S&amp;S'!$F113),N$126,N$127,N$128,N$129,N$130,N$131,N$132,N$133,N$134,N$135,N$136,N$137,N$138,N$139,N$140,N$141,N$142,N$143,N$144)</f>
        <v>0</v>
      </c>
      <c r="O315" s="66">
        <f>-O$190+O$216-O$218+O$233+O$234+SUM(O$125*(1+'S&amp;S'!$F113),O$126,O$127,O$128,O$129,O$130,O$131,O$132,O$133,O$134,O$135,O$136,O$137,O$138,O$139,O$140,O$141,O$142,O$143,O$144)</f>
        <v>0</v>
      </c>
      <c r="P315" s="66">
        <f>-P$190+P$216-P$218+P$233+P$234+SUM(P$125*(1+'S&amp;S'!$F113),P$126,P$127,P$128,P$129,P$130,P$131,P$132,P$133,P$134,P$135,P$136,P$137,P$138,P$139,P$140,P$141,P$142,P$143,P$144)</f>
        <v>0</v>
      </c>
      <c r="Q315" s="66">
        <f>-Q$190+Q$216-Q$218+Q$233+Q$234+SUM(Q$125*(1+'S&amp;S'!$F113),Q$126,Q$127,Q$128,Q$129,Q$130,Q$131,Q$132,Q$133,Q$134,Q$135,Q$136,Q$137,Q$138,Q$139,Q$140,Q$141,Q$142,Q$143,Q$144)</f>
        <v>0</v>
      </c>
      <c r="R315" s="66">
        <f>-R$190+R$216-R$218+R$233+R$234+SUM(R$125*(1+'S&amp;S'!$F113),R$126,R$127,R$128,R$129,R$130,R$131,R$132,R$133,R$134,R$135,R$136,R$137,R$138,R$139,R$140,R$141,R$142,R$143,R$144)</f>
        <v>0</v>
      </c>
      <c r="S315" s="66">
        <f>-S$190+S$216-S$218+S$233+S$234+SUM(S$125*(1+'S&amp;S'!$F113),S$126,S$127,S$128,S$129,S$130,S$131,S$132,S$133,S$134,S$135,S$136,S$137,S$138,S$139,S$140,S$141,S$142,S$143,S$144)</f>
        <v>0</v>
      </c>
      <c r="T315" s="66">
        <f>-T$190+T$216-T$218+T$233+T$234+SUM(T$125*(1+'S&amp;S'!$F113),T$126,T$127,T$128,T$129,T$130,T$131,T$132,T$133,T$134,T$135,T$136,T$137,T$138,T$139,T$140,T$141,T$142,T$143,T$144)</f>
        <v>0</v>
      </c>
      <c r="U315" s="66">
        <f>-U$190+U$216-U$218+U$233+U$234+SUM(U$125*(1+'S&amp;S'!$F113),U$126,U$127,U$128,U$129,U$130,U$131,U$132,U$133,U$134,U$135,U$136,U$137,U$138,U$139,U$140,U$141,U$142,U$143,U$144)</f>
        <v>0</v>
      </c>
      <c r="V315" s="66">
        <f>-V$190+V$216-V$218+V$233+V$234+SUM(V$125*(1+'S&amp;S'!$F113),V$126,V$127,V$128,V$129,V$130,V$131,V$132,V$133,V$134,V$135,V$136,V$137,V$138,V$139,V$140,V$141,V$142,V$143,V$144)</f>
        <v>0</v>
      </c>
      <c r="W315" s="66">
        <f>-W$190+W$216-W$218+W$233+W$234+SUM(W$125*(1+'S&amp;S'!$F113),W$126,W$127,W$128,W$129,W$130,W$131,W$132,W$133,W$134,W$135,W$136,W$137,W$138,W$139,W$140,W$141,W$142,W$143,W$144)</f>
        <v>0</v>
      </c>
      <c r="X315" s="66">
        <f>-X$190+X$216-X$218+X$233+X$234+SUM(X$125*(1+'S&amp;S'!$F113),X$126,X$127,X$128,X$129,X$130,X$131,X$132,X$133,X$134,X$135,X$136,X$137,X$138,X$139,X$140,X$141,X$142,X$143,X$144)</f>
        <v>0</v>
      </c>
      <c r="Y315" s="66">
        <f>-Y$190+Y$216-Y$218+Y$233+Y$234+SUM(Y$125*(1+'S&amp;S'!$F113),Y$126,Y$127,Y$128,Y$129,Y$130,Y$131,Y$132,Y$133,Y$134,Y$135,Y$136,Y$137,Y$138,Y$139,Y$140,Y$141,Y$142,Y$143,Y$144)</f>
        <v>0</v>
      </c>
      <c r="Z315" s="66">
        <f>-Z$190+Z$216-Z$218+Z$233+Z$234+SUM(Z$125*(1+'S&amp;S'!$F113),Z$126,Z$127,Z$128,Z$129,Z$130,Z$131,Z$132,Z$133,Z$134,Z$135,Z$136,Z$137,Z$138,Z$139,Z$140,Z$141,Z$142,Z$143,Z$144)</f>
        <v>0</v>
      </c>
      <c r="AA315" s="66">
        <f>-AA$190+AA$216-AA$218+AA$233+AA$234+SUM(AA$125*(1+'S&amp;S'!$F113),AA$126,AA$127,AA$128,AA$129,AA$130,AA$131,AA$132,AA$133,AA$134,AA$135,AA$136,AA$137,AA$138,AA$139,AA$140,AA$141,AA$142,AA$143,AA$144)</f>
        <v>0</v>
      </c>
      <c r="AB315" s="66">
        <f>-AB$190+AB$216-AB$218+AB$233+AB$234+SUM(AB$125*(1+'S&amp;S'!$F113),AB$126,AB$127,AB$128,AB$129,AB$130,AB$131,AB$132,AB$133,AB$134,AB$135,AB$136,AB$137,AB$138,AB$139,AB$140,AB$141,AB$142,AB$143,AB$144)</f>
        <v>0</v>
      </c>
      <c r="AC315" s="66">
        <f>-AC$190+AC$216-AC$218+AC$233+AC$234+SUM(AC$125*(1+'S&amp;S'!$F113),AC$126,AC$127,AC$128,AC$129,AC$130,AC$131,AC$132,AC$133,AC$134,AC$135,AC$136,AC$137,AC$138,AC$139,AC$140,AC$141,AC$142,AC$143,AC$144)</f>
        <v>0</v>
      </c>
      <c r="AD315" s="66">
        <f>-AD$190+AD$216-AD$218+AD$233+AD$234+SUM(AD$125*(1+'S&amp;S'!$F113),AD$126,AD$127,AD$128,AD$129,AD$130,AD$131,AD$132,AD$133,AD$134,AD$135,AD$136,AD$137,AD$138,AD$139,AD$140,AD$141,AD$142,AD$143,AD$144)</f>
        <v>0</v>
      </c>
      <c r="AE315" s="66">
        <f>-AE$190+AE$216-AE$218+AE$233+AE$234+SUM(AE$125*(1+'S&amp;S'!$F113),AE$126,AE$127,AE$128,AE$129,AE$130,AE$131,AE$132,AE$133,AE$134,AE$135,AE$136,AE$137,AE$138,AE$139,AE$140,AE$141,AE$142,AE$143,AE$144)</f>
        <v>0</v>
      </c>
      <c r="AF315" s="66">
        <f>-AF$190+AF$216-AF$218+AF$233+AF$234+SUM(AF$125*(1+'S&amp;S'!$F113),AF$126,AF$127,AF$128,AF$129,AF$130,AF$131,AF$132,AF$133,AF$134,AF$135,AF$136,AF$137,AF$138,AF$139,AF$140,AF$141,AF$142,AF$143,AF$144)</f>
        <v>0</v>
      </c>
      <c r="AG315" s="66">
        <f>-AG$190+AG$216-AG$218+AG$233+AG$234+SUM(AG$125*(1+'S&amp;S'!$F113),AG$126,AG$127,AG$128,AG$129,AG$130,AG$131,AG$132,AG$133,AG$134,AG$135,AG$136,AG$137,AG$138,AG$139,AG$140,AG$141,AG$142,AG$143,AG$144)</f>
        <v>0</v>
      </c>
      <c r="AH315" s="66">
        <f>-AH$190+AH$216-AH$218+AH$233+AH$234+SUM(AH$125*(1+'S&amp;S'!$F113),AH$126,AH$127,AH$128,AH$129,AH$130,AH$131,AH$132,AH$133,AH$134,AH$135,AH$136,AH$137,AH$138,AH$139,AH$140,AH$141,AH$142,AH$143,AH$144)</f>
        <v>0</v>
      </c>
      <c r="AI315" s="66">
        <f>-AI$190+AI$216-AI$218+AI$233+AI$234+SUM(AI$125*(1+'S&amp;S'!$F113),AI$126,AI$127,AI$128,AI$129,AI$130,AI$131,AI$132,AI$133,AI$134,AI$135,AI$136,AI$137,AI$138,AI$139,AI$140,AI$141,AI$142,AI$143,AI$144)</f>
        <v>0</v>
      </c>
      <c r="AJ315" s="66">
        <f>-AJ$190+AJ$216-AJ$218+AJ$233+AJ$234+SUM(AJ$125*(1+'S&amp;S'!$F113),AJ$126,AJ$127,AJ$128,AJ$129,AJ$130,AJ$131,AJ$132,AJ$133,AJ$134,AJ$135,AJ$136,AJ$137,AJ$138,AJ$139,AJ$140,AJ$141,AJ$142,AJ$143,AJ$144)</f>
        <v>0</v>
      </c>
      <c r="AK315" s="66">
        <f>-AK$190+AK$216-AK$218+AK$233+AK$234+SUM(AK$125*(1+'S&amp;S'!$F113),AK$126,AK$127,AK$128,AK$129,AK$130,AK$131,AK$132,AK$133,AK$134,AK$135,AK$136,AK$137,AK$138,AK$139,AK$140,AK$141,AK$142,AK$143,AK$144)</f>
        <v>0</v>
      </c>
      <c r="AL315" s="66">
        <f>-AL$190+AL$216-AL$218+AL$233+AL$234+SUM(AL$125*(1+'S&amp;S'!$F113),AL$126,AL$127,AL$128,AL$129,AL$130,AL$131,AL$132,AL$133,AL$134,AL$135,AL$136,AL$137,AL$138,AL$139,AL$140,AL$141,AL$142,AL$143,AL$144)</f>
        <v>0</v>
      </c>
      <c r="AM315" s="66">
        <f>-AM$190+AM$216-AM$218+AM$233+AM$234+SUM(AM$125*(1+'S&amp;S'!$F113),AM$126,AM$127,AM$128,AM$129,AM$130,AM$131,AM$132,AM$133,AM$134,AM$135,AM$136,AM$137,AM$138,AM$139,AM$140,AM$141,AM$142,AM$143,AM$144)</f>
        <v>0</v>
      </c>
      <c r="AN315" s="66">
        <f>-AN$190+AN$216-AN$218+AN$233+AN$234+SUM(AN$125*(1+'S&amp;S'!$F113),AN$126,AN$127,AN$128,AN$129,AN$130,AN$131,AN$132,AN$133,AN$134,AN$135,AN$136,AN$137,AN$138,AN$139,AN$140,AN$141,AN$142,AN$143,AN$144)</f>
        <v>0</v>
      </c>
      <c r="AO315" s="66">
        <f>-AO$190+AO$216-AO$218+AO$233+AO$234+SUM(AO$125*(1+'S&amp;S'!$F113),AO$126,AO$127,AO$128,AO$129,AO$130,AO$131,AO$132,AO$133,AO$134,AO$135,AO$136,AO$137,AO$138,AO$139,AO$140,AO$141,AO$142,AO$143,AO$144)</f>
        <v>0</v>
      </c>
      <c r="AP315" s="66">
        <f>-AP$190+AP$216-AP$218+AP$233+AP$234+SUM(AP$125*(1+'S&amp;S'!$F113),AP$126,AP$127,AP$128,AP$129,AP$130,AP$131,AP$132,AP$133,AP$134,AP$135,AP$136,AP$137,AP$138,AP$139,AP$140,AP$141,AP$142,AP$143,AP$144)</f>
        <v>0</v>
      </c>
      <c r="AQ315" s="66">
        <f>-AQ$190+AQ$216-AQ$218+AQ$233+AQ$234+SUM(AQ$125*(1+'S&amp;S'!$F113),AQ$126,AQ$127,AQ$128,AQ$129,AQ$130,AQ$131,AQ$132,AQ$133,AQ$134,AQ$135,AQ$136,AQ$137,AQ$138,AQ$139,AQ$140,AQ$141,AQ$142,AQ$143,AQ$144)</f>
        <v>0</v>
      </c>
      <c r="AR315" s="66">
        <f>-AR$190+AR$216-AR$218+AR$233+AR$234+SUM(AR$125*(1+'S&amp;S'!$F113),AR$126,AR$127,AR$128,AR$129,AR$130,AR$131,AR$132,AR$133,AR$134,AR$135,AR$136,AR$137,AR$138,AR$139,AR$140,AR$141,AR$142,AR$143,AR$144)</f>
        <v>0</v>
      </c>
      <c r="AS315" s="66">
        <f>-AS$190+AS$216-AS$218+AS$233+AS$234+SUM(AS$125*(1+'S&amp;S'!$F113),AS$126,AS$127,AS$128,AS$129,AS$130,AS$131,AS$132,AS$133,AS$134,AS$135,AS$136,AS$137,AS$138,AS$139,AS$140,AS$141,AS$142,AS$143,AS$144)</f>
        <v>0</v>
      </c>
      <c r="AT315" s="66">
        <f>-AT$190+AT$216-AT$218+AT$233+AT$234+SUM(AT$125*(1+'S&amp;S'!$F113),AT$126,AT$127,AT$128,AT$129,AT$130,AT$131,AT$132,AT$133,AT$134,AT$135,AT$136,AT$137,AT$138,AT$139,AT$140,AT$141,AT$142,AT$143,AT$144)</f>
        <v>0</v>
      </c>
      <c r="AU315" s="66">
        <f>-AU$190+AU$216-AU$218+AU$233+AU$234+SUM(AU$125*(1+'S&amp;S'!$F113),AU$126,AU$127,AU$128,AU$129,AU$130,AU$131,AU$132,AU$133,AU$134,AU$135,AU$136,AU$137,AU$138,AU$139,AU$140,AU$141,AU$142,AU$143,AU$144)</f>
        <v>0</v>
      </c>
      <c r="AV315" s="66">
        <f>-AV$190+AV$216-AV$218+AV$233+AV$234+SUM(AV$125*(1+'S&amp;S'!$F113),AV$126,AV$127,AV$128,AV$129,AV$130,AV$131,AV$132,AV$133,AV$134,AV$135,AV$136,AV$137,AV$138,AV$139,AV$140,AV$141,AV$142,AV$143,AV$144)</f>
        <v>0</v>
      </c>
      <c r="AW315" s="66">
        <f>-AW$190+AW$216-AW$218+AW$233+AW$234+SUM(AW$125*(1+'S&amp;S'!$F113),AW$126,AW$127,AW$128,AW$129,AW$130,AW$131,AW$132,AW$133,AW$134,AW$135,AW$136,AW$137,AW$138,AW$139,AW$140,AW$141,AW$142,AW$143,AW$144)</f>
        <v>0</v>
      </c>
      <c r="AX315" s="66">
        <f>-AX$190+AX$216-AX$218+AX$233+AX$234+SUM(AX$125*(1+'S&amp;S'!$F113),AX$126,AX$127,AX$128,AX$129,AX$130,AX$131,AX$132,AX$133,AX$134,AX$135,AX$136,AX$137,AX$138,AX$139,AX$140,AX$141,AX$142,AX$143,AX$144)</f>
        <v>0</v>
      </c>
      <c r="AY315" s="66">
        <f>-AY$190+AY$216-AY$218+AY$233+AY$234+SUM(AY$125*(1+'S&amp;S'!$F113),AY$126,AY$127,AY$128,AY$129,AY$130,AY$131,AY$132,AY$133,AY$134,AY$135,AY$136,AY$137,AY$138,AY$139,AY$140,AY$141,AY$142,AY$143,AY$144)</f>
        <v>0</v>
      </c>
      <c r="AZ315" s="66">
        <f>-AZ$190+AZ$216-AZ$218+AZ$233+AZ$234+SUM(AZ$125*(1+'S&amp;S'!$F113),AZ$126,AZ$127,AZ$128,AZ$129,AZ$130,AZ$131,AZ$132,AZ$133,AZ$134,AZ$135,AZ$136,AZ$137,AZ$138,AZ$139,AZ$140,AZ$141,AZ$142,AZ$143,AZ$144)</f>
        <v>0</v>
      </c>
      <c r="BA315" s="66">
        <f>-BA$190+BA$216-BA$218+BA$233+BA$234+SUM(BA$125*(1+'S&amp;S'!$F113),BA$126,BA$127,BA$128,BA$129,BA$130,BA$131,BA$132,BA$133,BA$134,BA$135,BA$136,BA$137,BA$138,BA$139,BA$140,BA$141,BA$142,BA$143,BA$144)</f>
        <v>0</v>
      </c>
      <c r="BB315" s="66">
        <f>-BB$190+BB$216-BB$218+BB$233+BB$234+SUM(BB$125*(1+'S&amp;S'!$F113),BB$126,BB$127,BB$128,BB$129,BB$130,BB$131,BB$132,BB$133,BB$134,BB$135,BB$136,BB$137,BB$138,BB$139,BB$140,BB$141,BB$142,BB$143,BB$144)</f>
        <v>0</v>
      </c>
      <c r="BC315" s="66">
        <f>-BC$190+BC$216-BC$218+BC$233+BC$234+SUM(BC$125*(1+'S&amp;S'!$F113),BC$126,BC$127,BC$128,BC$129,BC$130,BC$131,BC$132,BC$133,BC$134,BC$135,BC$136,BC$137,BC$138,BC$139,BC$140,BC$141,BC$142,BC$143,BC$144)</f>
        <v>0</v>
      </c>
      <c r="BD315" s="66">
        <f>-BD$190+BD$216-BD$218+BD$233+BD$234+SUM(BD$125*(1+'S&amp;S'!$F113),BD$126,BD$127,BD$128,BD$129,BD$130,BD$131,BD$132,BD$133,BD$134,BD$135,BD$136,BD$137,BD$138,BD$139,BD$140,BD$141,BD$142,BD$143,BD$144)</f>
        <v>0</v>
      </c>
      <c r="BE315" s="66">
        <f>-BE$190+BE$216-BE$218+BE$233+BE$234+SUM(BE$125*(1+'S&amp;S'!$F113),BE$126,BE$127,BE$128,BE$129,BE$130,BE$131,BE$132,BE$133,BE$134,BE$135,BE$136,BE$137,BE$138,BE$139,BE$140,BE$141,BE$142,BE$143,BE$144)</f>
        <v>0</v>
      </c>
      <c r="BF315" s="66">
        <f>-BF$190+BF$216-BF$218+BF$233+BF$234+SUM(BF$125*(1+'S&amp;S'!$F113),BF$126,BF$127,BF$128,BF$129,BF$130,BF$131,BF$132,BF$133,BF$134,BF$135,BF$136,BF$137,BF$138,BF$139,BF$140,BF$141,BF$142,BF$143,BF$144)</f>
        <v>0</v>
      </c>
      <c r="BG315" s="66">
        <f>-BG$190+BG$216-BG$218+BG$233+BG$234+SUM(BG$125*(1+'S&amp;S'!$F113),BG$126,BG$127,BG$128,BG$129,BG$130,BG$131,BG$132,BG$133,BG$134,BG$135,BG$136,BG$137,BG$138,BG$139,BG$140,BG$141,BG$142,BG$143,BG$144)</f>
        <v>0</v>
      </c>
      <c r="BH315" s="66">
        <f>-BH$190+BH$216-BH$218+BH$233+BH$234+SUM(BH$125*(1+'S&amp;S'!$F113),BH$126,BH$127,BH$128,BH$129,BH$130,BH$131,BH$132,BH$133,BH$134,BH$135,BH$136,BH$137,BH$138,BH$139,BH$140,BH$141,BH$142,BH$143,BH$144)</f>
        <v>0</v>
      </c>
      <c r="BI315" s="66">
        <f>-BI$190+BI$216-BI$218+BI$233+BI$234+SUM(BI$125*(1+'S&amp;S'!$F113),BI$126,BI$127,BI$128,BI$129,BI$130,BI$131,BI$132,BI$133,BI$134,BI$135,BI$136,BI$137,BI$138,BI$139,BI$140,BI$141,BI$142,BI$143,BI$144)</f>
        <v>0</v>
      </c>
      <c r="BJ315" s="66">
        <f>-BJ$190+BJ$216-BJ$218+BJ$233+BJ$234+SUM(BJ$125*(1+'S&amp;S'!$F113),BJ$126,BJ$127,BJ$128,BJ$129,BJ$130,BJ$131,BJ$132,BJ$133,BJ$134,BJ$135,BJ$136,BJ$137,BJ$138,BJ$139,BJ$140,BJ$141,BJ$142,BJ$143,BJ$144)</f>
        <v>0</v>
      </c>
      <c r="BK315" s="66">
        <f>-BK$190+BK$216-BK$218+BK$233+BK$234+SUM(BK$125*(1+'S&amp;S'!$F113),BK$126,BK$127,BK$128,BK$129,BK$130,BK$131,BK$132,BK$133,BK$134,BK$135,BK$136,BK$137,BK$138,BK$139,BK$140,BK$141,BK$142,BK$143,BK$144)</f>
        <v>0</v>
      </c>
      <c r="BL315" s="66">
        <f>-BL$190+BL$216-BL$218+BL$233+BL$234+SUM(BL$125*(1+'S&amp;S'!$F113),BL$126,BL$127,BL$128,BL$129,BL$130,BL$131,BL$132,BL$133,BL$134,BL$135,BL$136,BL$137,BL$138,BL$139,BL$140,BL$141,BL$142,BL$143,BL$144)</f>
        <v>0</v>
      </c>
      <c r="BM315" s="66">
        <f>-BM$190+BM$216-BM$218+BM$233+BM$234+SUM(BM$125*(1+'S&amp;S'!$F113),BM$126,BM$127,BM$128,BM$129,BM$130,BM$131,BM$132,BM$133,BM$134,BM$135,BM$136,BM$137,BM$138,BM$139,BM$140,BM$141,BM$142,BM$143,BM$144)</f>
        <v>0</v>
      </c>
      <c r="BN315" s="66">
        <f>-BN$190+BN$216-BN$218+BN$233+BN$234+SUM(BN$125*(1+'S&amp;S'!$F113),BN$126,BN$127,BN$128,BN$129,BN$130,BN$131,BN$132,BN$133,BN$134,BN$135,BN$136,BN$137,BN$138,BN$139,BN$140,BN$141,BN$142,BN$143,BN$144)</f>
        <v>0</v>
      </c>
      <c r="BO315" s="66">
        <f>-BO$190+BO$216-BO$218+BO$233+BO$234+SUM(BO$125*(1+'S&amp;S'!$F113),BO$126,BO$127,BO$128,BO$129,BO$130,BO$131,BO$132,BO$133,BO$134,BO$135,BO$136,BO$137,BO$138,BO$139,BO$140,BO$141,BO$142,BO$143,BO$144)</f>
        <v>0</v>
      </c>
      <c r="BP315" s="66">
        <f>-BP$190+BP$216-BP$218+BP$233+BP$234+SUM(BP$125*(1+'S&amp;S'!$F113),BP$126,BP$127,BP$128,BP$129,BP$130,BP$131,BP$132,BP$133,BP$134,BP$135,BP$136,BP$137,BP$138,BP$139,BP$140,BP$141,BP$142,BP$143,BP$144)</f>
        <v>0</v>
      </c>
      <c r="BQ315" s="66">
        <f>-BQ$190+BQ$216-BQ$218+BQ$233+BQ$234+SUM(BQ$125*(1+'S&amp;S'!$F113),BQ$126,BQ$127,BQ$128,BQ$129,BQ$130,BQ$131,BQ$132,BQ$133,BQ$134,BQ$135,BQ$136,BQ$137,BQ$138,BQ$139,BQ$140,BQ$141,BQ$142,BQ$143,BQ$144)</f>
        <v>0</v>
      </c>
      <c r="BR315" s="66">
        <f>-BR$190+BR$216-BR$218+BR$233+BR$234+SUM(BR$125*(1+'S&amp;S'!$F113),BR$126,BR$127,BR$128,BR$129,BR$130,BR$131,BR$132,BR$133,BR$134,BR$135,BR$136,BR$137,BR$138,BR$139,BR$140,BR$141,BR$142,BR$143,BR$144)</f>
        <v>0</v>
      </c>
      <c r="BS315" s="66">
        <f>-BS$190+BS$216-BS$218+BS$233+BS$234+SUM(BS$125*(1+'S&amp;S'!$F113),BS$126,BS$127,BS$128,BS$129,BS$130,BS$131,BS$132,BS$133,BS$134,BS$135,BS$136,BS$137,BS$138,BS$139,BS$140,BS$141,BS$142,BS$143,BS$144)</f>
        <v>0</v>
      </c>
      <c r="BT315" s="66">
        <f>-BT$190+BT$216-BT$218+BT$233+BT$234+SUM(BT$125*(1+'S&amp;S'!$F113),BT$126,BT$127,BT$128,BT$129,BT$130,BT$131,BT$132,BT$133,BT$134,BT$135,BT$136,BT$137,BT$138,BT$139,BT$140,BT$141,BT$142,BT$143,BT$144)</f>
        <v>0</v>
      </c>
      <c r="BU315" s="66">
        <f>-BU$190+BU$216-BU$218+BU$233+BU$234+SUM(BU$125*(1+'S&amp;S'!$F113),BU$126,BU$127,BU$128,BU$129,BU$130,BU$131,BU$132,BU$133,BU$134,BU$135,BU$136,BU$137,BU$138,BU$139,BU$140,BU$141,BU$142,BU$143,BU$144)</f>
        <v>0</v>
      </c>
      <c r="BV315" s="66">
        <f>-BV$190+BV$216-BV$218+BV$233+BV$234+SUM(BV$125*(1+'S&amp;S'!$F113),BV$126,BV$127,BV$128,BV$129,BV$130,BV$131,BV$132,BV$133,BV$134,BV$135,BV$136,BV$137,BV$138,BV$139,BV$140,BV$141,BV$142,BV$143,BV$144)</f>
        <v>0</v>
      </c>
      <c r="BW315" s="66">
        <f>-BW$190+BW$216-BW$218+BW$233+BW$234+SUM(BW$125*(1+'S&amp;S'!$F113),BW$126,BW$127,BW$128,BW$129,BW$130,BW$131,BW$132,BW$133,BW$134,BW$135,BW$136,BW$137,BW$138,BW$139,BW$140,BW$141,BW$142,BW$143,BW$144)</f>
        <v>0</v>
      </c>
      <c r="BX315" s="66">
        <f>-BX$190+BX$216-BX$218+BX$233+BX$234+SUM(BX$125*(1+'S&amp;S'!$F113),BX$126,BX$127,BX$128,BX$129,BX$130,BX$131,BX$132,BX$133,BX$134,BX$135,BX$136,BX$137,BX$138,BX$139,BX$140,BX$141,BX$142,BX$143,BX$144)</f>
        <v>0</v>
      </c>
      <c r="BY315" s="66">
        <f>-BY$190+BY$216-BY$218+BY$233+BY$234+SUM(BY$125*(1+'S&amp;S'!$F113),BY$126,BY$127,BY$128,BY$129,BY$130,BY$131,BY$132,BY$133,BY$134,BY$135,BY$136,BY$137,BY$138,BY$139,BY$140,BY$141,BY$142,BY$143,BY$144)</f>
        <v>0</v>
      </c>
      <c r="BZ315" s="66">
        <f>-BZ$190+BZ$216-BZ$218+BZ$233+BZ$234+SUM(BZ$125*(1+'S&amp;S'!$F113),BZ$126,BZ$127,BZ$128,BZ$129,BZ$130,BZ$131,BZ$132,BZ$133,BZ$134,BZ$135,BZ$136,BZ$137,BZ$138,BZ$139,BZ$140,BZ$141,BZ$142,BZ$143,BZ$144)</f>
        <v>0</v>
      </c>
      <c r="CA315" s="66">
        <f>-CA$190+CA$216-CA$218+CA$233+CA$234+SUM(CA$125*(1+'S&amp;S'!$F113),CA$126,CA$127,CA$128,CA$129,CA$130,CA$131,CA$132,CA$133,CA$134,CA$135,CA$136,CA$137,CA$138,CA$139,CA$140,CA$141,CA$142,CA$143,CA$144)</f>
        <v>0</v>
      </c>
      <c r="CB315" s="66">
        <f>-CB$190+CB$216-CB$218+CB$233+CB$234+SUM(CB$125*(1+'S&amp;S'!$F113),CB$126,CB$127,CB$128,CB$129,CB$130,CB$131,CB$132,CB$133,CB$134,CB$135,CB$136,CB$137,CB$138,CB$139,CB$140,CB$141,CB$142,CB$143,CB$144)</f>
        <v>0</v>
      </c>
      <c r="CC315" s="66">
        <f>-CC$190+CC$216-CC$218+CC$233+CC$234+SUM(CC$125*(1+'S&amp;S'!$F113),CC$126,CC$127,CC$128,CC$129,CC$130,CC$131,CC$132,CC$133,CC$134,CC$135,CC$136,CC$137,CC$138,CC$139,CC$140,CC$141,CC$142,CC$143,CC$144)</f>
        <v>0</v>
      </c>
      <c r="CD315" s="66">
        <f>-CD$190+CD$216-CD$218+CD$233+CD$234+SUM(CD$125*(1+'S&amp;S'!$F113),CD$126,CD$127,CD$128,CD$129,CD$130,CD$131,CD$132,CD$133,CD$134,CD$135,CD$136,CD$137,CD$138,CD$139,CD$140,CD$141,CD$142,CD$143,CD$144)</f>
        <v>0</v>
      </c>
      <c r="CE315" s="66">
        <f>-CE$190+CE$216-CE$218+CE$233+CE$234+SUM(CE$125*(1+'S&amp;S'!$F113),CE$126,CE$127,CE$128,CE$129,CE$130,CE$131,CE$132,CE$133,CE$134,CE$135,CE$136,CE$137,CE$138,CE$139,CE$140,CE$141,CE$142,CE$143,CE$144)</f>
        <v>0</v>
      </c>
      <c r="CF315" s="66">
        <f>-CF$190+CF$216-CF$218+CF$233+CF$234+SUM(CF$125*(1+'S&amp;S'!$F113),CF$126,CF$127,CF$128,CF$129,CF$130,CF$131,CF$132,CF$133,CF$134,CF$135,CF$136,CF$137,CF$138,CF$139,CF$140,CF$141,CF$142,CF$143,CF$144)</f>
        <v>0</v>
      </c>
      <c r="CG315" s="66">
        <f>-CG$190+CG$216-CG$218+CG$233+CG$234+SUM(CG$125*(1+'S&amp;S'!$F113),CG$126,CG$127,CG$128,CG$129,CG$130,CG$131,CG$132,CG$133,CG$134,CG$135,CG$136,CG$137,CG$138,CG$139,CG$140,CG$141,CG$142,CG$143,CG$144)</f>
        <v>0</v>
      </c>
      <c r="CH315" s="66">
        <f>-CH$190+CH$216-CH$218+CH$233+CH$234+SUM(CH$125*(1+'S&amp;S'!$F113),CH$126,CH$127,CH$128,CH$129,CH$130,CH$131,CH$132,CH$133,CH$134,CH$135,CH$136,CH$137,CH$138,CH$139,CH$140,CH$141,CH$142,CH$143,CH$144)</f>
        <v>0</v>
      </c>
      <c r="CI315" s="66">
        <f>-CI$190+CI$216-CI$218+CI$233+CI$234+SUM(CI$125*(1+'S&amp;S'!$F113),CI$126,CI$127,CI$128,CI$129,CI$130,CI$131,CI$132,CI$133,CI$134,CI$135,CI$136,CI$137,CI$138,CI$139,CI$140,CI$141,CI$142,CI$143,CI$144)</f>
        <v>0</v>
      </c>
      <c r="CJ315" s="66">
        <f>-CJ$190+CJ$216-CJ$218+CJ$233+CJ$234+SUM(CJ$125*(1+'S&amp;S'!$F113),CJ$126,CJ$127,CJ$128,CJ$129,CJ$130,CJ$131,CJ$132,CJ$133,CJ$134,CJ$135,CJ$136,CJ$137,CJ$138,CJ$139,CJ$140,CJ$141,CJ$142,CJ$143,CJ$144)</f>
        <v>0</v>
      </c>
      <c r="CK315" s="66">
        <f>-CK$190+CK$216-CK$218+CK$233+CK$234+SUM(CK$125*(1+'S&amp;S'!$F113),CK$126,CK$127,CK$128,CK$129,CK$130,CK$131,CK$132,CK$133,CK$134,CK$135,CK$136,CK$137,CK$138,CK$139,CK$140,CK$141,CK$142,CK$143,CK$144)</f>
        <v>0</v>
      </c>
      <c r="CL315" s="66">
        <f>-CL$190+CL$216-CL$218+CL$233+CL$234+SUM(CL$125*(1+'S&amp;S'!$F113),CL$126,CL$127,CL$128,CL$129,CL$130,CL$131,CL$132,CL$133,CL$134,CL$135,CL$136,CL$137,CL$138,CL$139,CL$140,CL$141,CL$142,CL$143,CL$144)</f>
        <v>0</v>
      </c>
      <c r="CM315" s="66">
        <f>-CM$190+CM$216-CM$218+CM$233+CM$234+SUM(CM$125*(1+'S&amp;S'!$F113),CM$126,CM$127,CM$128,CM$129,CM$130,CM$131,CM$132,CM$133,CM$134,CM$135,CM$136,CM$137,CM$138,CM$139,CM$140,CM$141,CM$142,CM$143,CM$144)</f>
        <v>0</v>
      </c>
      <c r="CN315" s="66">
        <f>-CN$190+CN$216-CN$218+CN$233+CN$234+SUM(CN$125*(1+'S&amp;S'!$F113),CN$126,CN$127,CN$128,CN$129,CN$130,CN$131,CN$132,CN$133,CN$134,CN$135,CN$136,CN$137,CN$138,CN$139,CN$140,CN$141,CN$142,CN$143,CN$144)</f>
        <v>0</v>
      </c>
      <c r="CO315" s="66">
        <f>-CO$190+CO$216-CO$218+CO$233+CO$234+SUM(CO$125*(1+'S&amp;S'!$F113),CO$126,CO$127,CO$128,CO$129,CO$130,CO$131,CO$132,CO$133,CO$134,CO$135,CO$136,CO$137,CO$138,CO$139,CO$140,CO$141,CO$142,CO$143,CO$144)</f>
        <v>0</v>
      </c>
      <c r="CP315" s="66">
        <f>-CP$190+CP$216-CP$218+CP$233+CP$234+SUM(CP$125*(1+'S&amp;S'!$F113),CP$126,CP$127,CP$128,CP$129,CP$130,CP$131,CP$132,CP$133,CP$134,CP$135,CP$136,CP$137,CP$138,CP$139,CP$140,CP$141,CP$142,CP$143,CP$144)</f>
        <v>0</v>
      </c>
      <c r="CQ315" s="66">
        <f>-CQ$190+CQ$216-CQ$218+CQ$233+CQ$234+SUM(CQ$125*(1+'S&amp;S'!$F113),CQ$126,CQ$127,CQ$128,CQ$129,CQ$130,CQ$131,CQ$132,CQ$133,CQ$134,CQ$135,CQ$136,CQ$137,CQ$138,CQ$139,CQ$140,CQ$141,CQ$142,CQ$143,CQ$144)</f>
        <v>0</v>
      </c>
      <c r="CR315" s="66">
        <f>-CR$190+CR$216-CR$218+CR$233+CR$234+SUM(CR$125*(1+'S&amp;S'!$F113),CR$126,CR$127,CR$128,CR$129,CR$130,CR$131,CR$132,CR$133,CR$134,CR$135,CR$136,CR$137,CR$138,CR$139,CR$140,CR$141,CR$142,CR$143,CR$144)</f>
        <v>0</v>
      </c>
      <c r="CS315" s="66">
        <f>-CS$190+CS$216-CS$218+CS$233+CS$234+SUM(CS$125*(1+'S&amp;S'!$F113),CS$126,CS$127,CS$128,CS$129,CS$130,CS$131,CS$132,CS$133,CS$134,CS$135,CS$136,CS$137,CS$138,CS$139,CS$140,CS$141,CS$142,CS$143,CS$144)</f>
        <v>0</v>
      </c>
    </row>
    <row r="316" spans="3:97" hidden="1" x14ac:dyDescent="0.35">
      <c r="C316" s="81" t="str">
        <f>O.3!C126&amp;" with "&amp; 'S&amp;S'!$D$5*100 &amp; "% increase"</f>
        <v xml:space="preserve"> with 1% increase</v>
      </c>
      <c r="E316" s="492">
        <f>G316+NPV(G.Asm!$F$40,H316:INDEX(H316:CS316,RP))</f>
        <v>0</v>
      </c>
      <c r="F316" s="492">
        <f t="shared" si="140"/>
        <v>0</v>
      </c>
      <c r="G316" s="66">
        <f>-G$190+G$216-G$218+G$233+G$234+SUM(G$125,G$126*(1+'S&amp;S'!$F114),G$127,G$128,G$129,G$130,G$131,G$132,G$133,G$134,G$135,G$136,G$137,G$138,G$139,G$140,G$141,G$142,G$143,G$144)</f>
        <v>0</v>
      </c>
      <c r="H316" s="66">
        <f>-H$190+H$216-H$218+H$233+H$234+SUM(H$125,H$126*(1+'S&amp;S'!$F114),H$127,H$128,H$129,H$130,H$131,H$132,H$133,H$134,H$135,H$136,H$137,H$138,H$139,H$140,H$141,H$142,H$143,H$144)</f>
        <v>0</v>
      </c>
      <c r="I316" s="66">
        <f>-I$190+I$216-I$218+I$233+I$234+SUM(I$125,I$126*(1+'S&amp;S'!$F114),I$127,I$128,I$129,I$130,I$131,I$132,I$133,I$134,I$135,I$136,I$137,I$138,I$139,I$140,I$141,I$142,I$143,I$144)</f>
        <v>0</v>
      </c>
      <c r="J316" s="66">
        <f>-J$190+J$216-J$218+J$233+J$234+SUM(J$125,J$126*(1+'S&amp;S'!$F114),J$127,J$128,J$129,J$130,J$131,J$132,J$133,J$134,J$135,J$136,J$137,J$138,J$139,J$140,J$141,J$142,J$143,J$144)</f>
        <v>0</v>
      </c>
      <c r="K316" s="66">
        <f>-K$190+K$216-K$218+K$233+K$234+SUM(K$125,K$126*(1+'S&amp;S'!$F114),K$127,K$128,K$129,K$130,K$131,K$132,K$133,K$134,K$135,K$136,K$137,K$138,K$139,K$140,K$141,K$142,K$143,K$144)</f>
        <v>0</v>
      </c>
      <c r="L316" s="66">
        <f>-L$190+L$216-L$218+L$233+L$234+SUM(L$125,L$126*(1+'S&amp;S'!$F114),L$127,L$128,L$129,L$130,L$131,L$132,L$133,L$134,L$135,L$136,L$137,L$138,L$139,L$140,L$141,L$142,L$143,L$144)</f>
        <v>0</v>
      </c>
      <c r="M316" s="66">
        <f>-M$190+M$216-M$218+M$233+M$234+SUM(M$125,M$126*(1+'S&amp;S'!$F114),M$127,M$128,M$129,M$130,M$131,M$132,M$133,M$134,M$135,M$136,M$137,M$138,M$139,M$140,M$141,M$142,M$143,M$144)</f>
        <v>0</v>
      </c>
      <c r="N316" s="66">
        <f>-N$190+N$216-N$218+N$233+N$234+SUM(N$125,N$126*(1+'S&amp;S'!$F114),N$127,N$128,N$129,N$130,N$131,N$132,N$133,N$134,N$135,N$136,N$137,N$138,N$139,N$140,N$141,N$142,N$143,N$144)</f>
        <v>0</v>
      </c>
      <c r="O316" s="66">
        <f>-O$190+O$216-O$218+O$233+O$234+SUM(O$125,O$126*(1+'S&amp;S'!$F114),O$127,O$128,O$129,O$130,O$131,O$132,O$133,O$134,O$135,O$136,O$137,O$138,O$139,O$140,O$141,O$142,O$143,O$144)</f>
        <v>0</v>
      </c>
      <c r="P316" s="66">
        <f>-P$190+P$216-P$218+P$233+P$234+SUM(P$125,P$126*(1+'S&amp;S'!$F114),P$127,P$128,P$129,P$130,P$131,P$132,P$133,P$134,P$135,P$136,P$137,P$138,P$139,P$140,P$141,P$142,P$143,P$144)</f>
        <v>0</v>
      </c>
      <c r="Q316" s="66">
        <f>-Q$190+Q$216-Q$218+Q$233+Q$234+SUM(Q$125,Q$126*(1+'S&amp;S'!$F114),Q$127,Q$128,Q$129,Q$130,Q$131,Q$132,Q$133,Q$134,Q$135,Q$136,Q$137,Q$138,Q$139,Q$140,Q$141,Q$142,Q$143,Q$144)</f>
        <v>0</v>
      </c>
      <c r="R316" s="66">
        <f>-R$190+R$216-R$218+R$233+R$234+SUM(R$125,R$126*(1+'S&amp;S'!$F114),R$127,R$128,R$129,R$130,R$131,R$132,R$133,R$134,R$135,R$136,R$137,R$138,R$139,R$140,R$141,R$142,R$143,R$144)</f>
        <v>0</v>
      </c>
      <c r="S316" s="66">
        <f>-S$190+S$216-S$218+S$233+S$234+SUM(S$125,S$126*(1+'S&amp;S'!$F114),S$127,S$128,S$129,S$130,S$131,S$132,S$133,S$134,S$135,S$136,S$137,S$138,S$139,S$140,S$141,S$142,S$143,S$144)</f>
        <v>0</v>
      </c>
      <c r="T316" s="66">
        <f>-T$190+T$216-T$218+T$233+T$234+SUM(T$125,T$126*(1+'S&amp;S'!$F114),T$127,T$128,T$129,T$130,T$131,T$132,T$133,T$134,T$135,T$136,T$137,T$138,T$139,T$140,T$141,T$142,T$143,T$144)</f>
        <v>0</v>
      </c>
      <c r="U316" s="66">
        <f>-U$190+U$216-U$218+U$233+U$234+SUM(U$125,U$126*(1+'S&amp;S'!$F114),U$127,U$128,U$129,U$130,U$131,U$132,U$133,U$134,U$135,U$136,U$137,U$138,U$139,U$140,U$141,U$142,U$143,U$144)</f>
        <v>0</v>
      </c>
      <c r="V316" s="66">
        <f>-V$190+V$216-V$218+V$233+V$234+SUM(V$125,V$126*(1+'S&amp;S'!$F114),V$127,V$128,V$129,V$130,V$131,V$132,V$133,V$134,V$135,V$136,V$137,V$138,V$139,V$140,V$141,V$142,V$143,V$144)</f>
        <v>0</v>
      </c>
      <c r="W316" s="66">
        <f>-W$190+W$216-W$218+W$233+W$234+SUM(W$125,W$126*(1+'S&amp;S'!$F114),W$127,W$128,W$129,W$130,W$131,W$132,W$133,W$134,W$135,W$136,W$137,W$138,W$139,W$140,W$141,W$142,W$143,W$144)</f>
        <v>0</v>
      </c>
      <c r="X316" s="66">
        <f>-X$190+X$216-X$218+X$233+X$234+SUM(X$125,X$126*(1+'S&amp;S'!$F114),X$127,X$128,X$129,X$130,X$131,X$132,X$133,X$134,X$135,X$136,X$137,X$138,X$139,X$140,X$141,X$142,X$143,X$144)</f>
        <v>0</v>
      </c>
      <c r="Y316" s="66">
        <f>-Y$190+Y$216-Y$218+Y$233+Y$234+SUM(Y$125,Y$126*(1+'S&amp;S'!$F114),Y$127,Y$128,Y$129,Y$130,Y$131,Y$132,Y$133,Y$134,Y$135,Y$136,Y$137,Y$138,Y$139,Y$140,Y$141,Y$142,Y$143,Y$144)</f>
        <v>0</v>
      </c>
      <c r="Z316" s="66">
        <f>-Z$190+Z$216-Z$218+Z$233+Z$234+SUM(Z$125,Z$126*(1+'S&amp;S'!$F114),Z$127,Z$128,Z$129,Z$130,Z$131,Z$132,Z$133,Z$134,Z$135,Z$136,Z$137,Z$138,Z$139,Z$140,Z$141,Z$142,Z$143,Z$144)</f>
        <v>0</v>
      </c>
      <c r="AA316" s="66">
        <f>-AA$190+AA$216-AA$218+AA$233+AA$234+SUM(AA$125,AA$126*(1+'S&amp;S'!$F114),AA$127,AA$128,AA$129,AA$130,AA$131,AA$132,AA$133,AA$134,AA$135,AA$136,AA$137,AA$138,AA$139,AA$140,AA$141,AA$142,AA$143,AA$144)</f>
        <v>0</v>
      </c>
      <c r="AB316" s="66">
        <f>-AB$190+AB$216-AB$218+AB$233+AB$234+SUM(AB$125,AB$126*(1+'S&amp;S'!$F114),AB$127,AB$128,AB$129,AB$130,AB$131,AB$132,AB$133,AB$134,AB$135,AB$136,AB$137,AB$138,AB$139,AB$140,AB$141,AB$142,AB$143,AB$144)</f>
        <v>0</v>
      </c>
      <c r="AC316" s="66">
        <f>-AC$190+AC$216-AC$218+AC$233+AC$234+SUM(AC$125,AC$126*(1+'S&amp;S'!$F114),AC$127,AC$128,AC$129,AC$130,AC$131,AC$132,AC$133,AC$134,AC$135,AC$136,AC$137,AC$138,AC$139,AC$140,AC$141,AC$142,AC$143,AC$144)</f>
        <v>0</v>
      </c>
      <c r="AD316" s="66">
        <f>-AD$190+AD$216-AD$218+AD$233+AD$234+SUM(AD$125,AD$126*(1+'S&amp;S'!$F114),AD$127,AD$128,AD$129,AD$130,AD$131,AD$132,AD$133,AD$134,AD$135,AD$136,AD$137,AD$138,AD$139,AD$140,AD$141,AD$142,AD$143,AD$144)</f>
        <v>0</v>
      </c>
      <c r="AE316" s="66">
        <f>-AE$190+AE$216-AE$218+AE$233+AE$234+SUM(AE$125,AE$126*(1+'S&amp;S'!$F114),AE$127,AE$128,AE$129,AE$130,AE$131,AE$132,AE$133,AE$134,AE$135,AE$136,AE$137,AE$138,AE$139,AE$140,AE$141,AE$142,AE$143,AE$144)</f>
        <v>0</v>
      </c>
      <c r="AF316" s="66">
        <f>-AF$190+AF$216-AF$218+AF$233+AF$234+SUM(AF$125,AF$126*(1+'S&amp;S'!$F114),AF$127,AF$128,AF$129,AF$130,AF$131,AF$132,AF$133,AF$134,AF$135,AF$136,AF$137,AF$138,AF$139,AF$140,AF$141,AF$142,AF$143,AF$144)</f>
        <v>0</v>
      </c>
      <c r="AG316" s="66">
        <f>-AG$190+AG$216-AG$218+AG$233+AG$234+SUM(AG$125,AG$126*(1+'S&amp;S'!$F114),AG$127,AG$128,AG$129,AG$130,AG$131,AG$132,AG$133,AG$134,AG$135,AG$136,AG$137,AG$138,AG$139,AG$140,AG$141,AG$142,AG$143,AG$144)</f>
        <v>0</v>
      </c>
      <c r="AH316" s="66">
        <f>-AH$190+AH$216-AH$218+AH$233+AH$234+SUM(AH$125,AH$126*(1+'S&amp;S'!$F114),AH$127,AH$128,AH$129,AH$130,AH$131,AH$132,AH$133,AH$134,AH$135,AH$136,AH$137,AH$138,AH$139,AH$140,AH$141,AH$142,AH$143,AH$144)</f>
        <v>0</v>
      </c>
      <c r="AI316" s="66">
        <f>-AI$190+AI$216-AI$218+AI$233+AI$234+SUM(AI$125,AI$126*(1+'S&amp;S'!$F114),AI$127,AI$128,AI$129,AI$130,AI$131,AI$132,AI$133,AI$134,AI$135,AI$136,AI$137,AI$138,AI$139,AI$140,AI$141,AI$142,AI$143,AI$144)</f>
        <v>0</v>
      </c>
      <c r="AJ316" s="66">
        <f>-AJ$190+AJ$216-AJ$218+AJ$233+AJ$234+SUM(AJ$125,AJ$126*(1+'S&amp;S'!$F114),AJ$127,AJ$128,AJ$129,AJ$130,AJ$131,AJ$132,AJ$133,AJ$134,AJ$135,AJ$136,AJ$137,AJ$138,AJ$139,AJ$140,AJ$141,AJ$142,AJ$143,AJ$144)</f>
        <v>0</v>
      </c>
      <c r="AK316" s="66">
        <f>-AK$190+AK$216-AK$218+AK$233+AK$234+SUM(AK$125,AK$126*(1+'S&amp;S'!$F114),AK$127,AK$128,AK$129,AK$130,AK$131,AK$132,AK$133,AK$134,AK$135,AK$136,AK$137,AK$138,AK$139,AK$140,AK$141,AK$142,AK$143,AK$144)</f>
        <v>0</v>
      </c>
      <c r="AL316" s="66">
        <f>-AL$190+AL$216-AL$218+AL$233+AL$234+SUM(AL$125,AL$126*(1+'S&amp;S'!$F114),AL$127,AL$128,AL$129,AL$130,AL$131,AL$132,AL$133,AL$134,AL$135,AL$136,AL$137,AL$138,AL$139,AL$140,AL$141,AL$142,AL$143,AL$144)</f>
        <v>0</v>
      </c>
      <c r="AM316" s="66">
        <f>-AM$190+AM$216-AM$218+AM$233+AM$234+SUM(AM$125,AM$126*(1+'S&amp;S'!$F114),AM$127,AM$128,AM$129,AM$130,AM$131,AM$132,AM$133,AM$134,AM$135,AM$136,AM$137,AM$138,AM$139,AM$140,AM$141,AM$142,AM$143,AM$144)</f>
        <v>0</v>
      </c>
      <c r="AN316" s="66">
        <f>-AN$190+AN$216-AN$218+AN$233+AN$234+SUM(AN$125,AN$126*(1+'S&amp;S'!$F114),AN$127,AN$128,AN$129,AN$130,AN$131,AN$132,AN$133,AN$134,AN$135,AN$136,AN$137,AN$138,AN$139,AN$140,AN$141,AN$142,AN$143,AN$144)</f>
        <v>0</v>
      </c>
      <c r="AO316" s="66">
        <f>-AO$190+AO$216-AO$218+AO$233+AO$234+SUM(AO$125,AO$126*(1+'S&amp;S'!$F114),AO$127,AO$128,AO$129,AO$130,AO$131,AO$132,AO$133,AO$134,AO$135,AO$136,AO$137,AO$138,AO$139,AO$140,AO$141,AO$142,AO$143,AO$144)</f>
        <v>0</v>
      </c>
      <c r="AP316" s="66">
        <f>-AP$190+AP$216-AP$218+AP$233+AP$234+SUM(AP$125,AP$126*(1+'S&amp;S'!$F114),AP$127,AP$128,AP$129,AP$130,AP$131,AP$132,AP$133,AP$134,AP$135,AP$136,AP$137,AP$138,AP$139,AP$140,AP$141,AP$142,AP$143,AP$144)</f>
        <v>0</v>
      </c>
      <c r="AQ316" s="66">
        <f>-AQ$190+AQ$216-AQ$218+AQ$233+AQ$234+SUM(AQ$125,AQ$126*(1+'S&amp;S'!$F114),AQ$127,AQ$128,AQ$129,AQ$130,AQ$131,AQ$132,AQ$133,AQ$134,AQ$135,AQ$136,AQ$137,AQ$138,AQ$139,AQ$140,AQ$141,AQ$142,AQ$143,AQ$144)</f>
        <v>0</v>
      </c>
      <c r="AR316" s="66">
        <f>-AR$190+AR$216-AR$218+AR$233+AR$234+SUM(AR$125,AR$126*(1+'S&amp;S'!$F114),AR$127,AR$128,AR$129,AR$130,AR$131,AR$132,AR$133,AR$134,AR$135,AR$136,AR$137,AR$138,AR$139,AR$140,AR$141,AR$142,AR$143,AR$144)</f>
        <v>0</v>
      </c>
      <c r="AS316" s="66">
        <f>-AS$190+AS$216-AS$218+AS$233+AS$234+SUM(AS$125,AS$126*(1+'S&amp;S'!$F114),AS$127,AS$128,AS$129,AS$130,AS$131,AS$132,AS$133,AS$134,AS$135,AS$136,AS$137,AS$138,AS$139,AS$140,AS$141,AS$142,AS$143,AS$144)</f>
        <v>0</v>
      </c>
      <c r="AT316" s="66">
        <f>-AT$190+AT$216-AT$218+AT$233+AT$234+SUM(AT$125,AT$126*(1+'S&amp;S'!$F114),AT$127,AT$128,AT$129,AT$130,AT$131,AT$132,AT$133,AT$134,AT$135,AT$136,AT$137,AT$138,AT$139,AT$140,AT$141,AT$142,AT$143,AT$144)</f>
        <v>0</v>
      </c>
      <c r="AU316" s="66">
        <f>-AU$190+AU$216-AU$218+AU$233+AU$234+SUM(AU$125,AU$126*(1+'S&amp;S'!$F114),AU$127,AU$128,AU$129,AU$130,AU$131,AU$132,AU$133,AU$134,AU$135,AU$136,AU$137,AU$138,AU$139,AU$140,AU$141,AU$142,AU$143,AU$144)</f>
        <v>0</v>
      </c>
      <c r="AV316" s="66">
        <f>-AV$190+AV$216-AV$218+AV$233+AV$234+SUM(AV$125,AV$126*(1+'S&amp;S'!$F114),AV$127,AV$128,AV$129,AV$130,AV$131,AV$132,AV$133,AV$134,AV$135,AV$136,AV$137,AV$138,AV$139,AV$140,AV$141,AV$142,AV$143,AV$144)</f>
        <v>0</v>
      </c>
      <c r="AW316" s="66">
        <f>-AW$190+AW$216-AW$218+AW$233+AW$234+SUM(AW$125,AW$126*(1+'S&amp;S'!$F114),AW$127,AW$128,AW$129,AW$130,AW$131,AW$132,AW$133,AW$134,AW$135,AW$136,AW$137,AW$138,AW$139,AW$140,AW$141,AW$142,AW$143,AW$144)</f>
        <v>0</v>
      </c>
      <c r="AX316" s="66">
        <f>-AX$190+AX$216-AX$218+AX$233+AX$234+SUM(AX$125,AX$126*(1+'S&amp;S'!$F114),AX$127,AX$128,AX$129,AX$130,AX$131,AX$132,AX$133,AX$134,AX$135,AX$136,AX$137,AX$138,AX$139,AX$140,AX$141,AX$142,AX$143,AX$144)</f>
        <v>0</v>
      </c>
      <c r="AY316" s="66">
        <f>-AY$190+AY$216-AY$218+AY$233+AY$234+SUM(AY$125,AY$126*(1+'S&amp;S'!$F114),AY$127,AY$128,AY$129,AY$130,AY$131,AY$132,AY$133,AY$134,AY$135,AY$136,AY$137,AY$138,AY$139,AY$140,AY$141,AY$142,AY$143,AY$144)</f>
        <v>0</v>
      </c>
      <c r="AZ316" s="66">
        <f>-AZ$190+AZ$216-AZ$218+AZ$233+AZ$234+SUM(AZ$125,AZ$126*(1+'S&amp;S'!$F114),AZ$127,AZ$128,AZ$129,AZ$130,AZ$131,AZ$132,AZ$133,AZ$134,AZ$135,AZ$136,AZ$137,AZ$138,AZ$139,AZ$140,AZ$141,AZ$142,AZ$143,AZ$144)</f>
        <v>0</v>
      </c>
      <c r="BA316" s="66">
        <f>-BA$190+BA$216-BA$218+BA$233+BA$234+SUM(BA$125,BA$126*(1+'S&amp;S'!$F114),BA$127,BA$128,BA$129,BA$130,BA$131,BA$132,BA$133,BA$134,BA$135,BA$136,BA$137,BA$138,BA$139,BA$140,BA$141,BA$142,BA$143,BA$144)</f>
        <v>0</v>
      </c>
      <c r="BB316" s="66">
        <f>-BB$190+BB$216-BB$218+BB$233+BB$234+SUM(BB$125,BB$126*(1+'S&amp;S'!$F114),BB$127,BB$128,BB$129,BB$130,BB$131,BB$132,BB$133,BB$134,BB$135,BB$136,BB$137,BB$138,BB$139,BB$140,BB$141,BB$142,BB$143,BB$144)</f>
        <v>0</v>
      </c>
      <c r="BC316" s="66">
        <f>-BC$190+BC$216-BC$218+BC$233+BC$234+SUM(BC$125,BC$126*(1+'S&amp;S'!$F114),BC$127,BC$128,BC$129,BC$130,BC$131,BC$132,BC$133,BC$134,BC$135,BC$136,BC$137,BC$138,BC$139,BC$140,BC$141,BC$142,BC$143,BC$144)</f>
        <v>0</v>
      </c>
      <c r="BD316" s="66">
        <f>-BD$190+BD$216-BD$218+BD$233+BD$234+SUM(BD$125,BD$126*(1+'S&amp;S'!$F114),BD$127,BD$128,BD$129,BD$130,BD$131,BD$132,BD$133,BD$134,BD$135,BD$136,BD$137,BD$138,BD$139,BD$140,BD$141,BD$142,BD$143,BD$144)</f>
        <v>0</v>
      </c>
      <c r="BE316" s="66">
        <f>-BE$190+BE$216-BE$218+BE$233+BE$234+SUM(BE$125,BE$126*(1+'S&amp;S'!$F114),BE$127,BE$128,BE$129,BE$130,BE$131,BE$132,BE$133,BE$134,BE$135,BE$136,BE$137,BE$138,BE$139,BE$140,BE$141,BE$142,BE$143,BE$144)</f>
        <v>0</v>
      </c>
      <c r="BF316" s="66">
        <f>-BF$190+BF$216-BF$218+BF$233+BF$234+SUM(BF$125,BF$126*(1+'S&amp;S'!$F114),BF$127,BF$128,BF$129,BF$130,BF$131,BF$132,BF$133,BF$134,BF$135,BF$136,BF$137,BF$138,BF$139,BF$140,BF$141,BF$142,BF$143,BF$144)</f>
        <v>0</v>
      </c>
      <c r="BG316" s="66">
        <f>-BG$190+BG$216-BG$218+BG$233+BG$234+SUM(BG$125,BG$126*(1+'S&amp;S'!$F114),BG$127,BG$128,BG$129,BG$130,BG$131,BG$132,BG$133,BG$134,BG$135,BG$136,BG$137,BG$138,BG$139,BG$140,BG$141,BG$142,BG$143,BG$144)</f>
        <v>0</v>
      </c>
      <c r="BH316" s="66">
        <f>-BH$190+BH$216-BH$218+BH$233+BH$234+SUM(BH$125,BH$126*(1+'S&amp;S'!$F114),BH$127,BH$128,BH$129,BH$130,BH$131,BH$132,BH$133,BH$134,BH$135,BH$136,BH$137,BH$138,BH$139,BH$140,BH$141,BH$142,BH$143,BH$144)</f>
        <v>0</v>
      </c>
      <c r="BI316" s="66">
        <f>-BI$190+BI$216-BI$218+BI$233+BI$234+SUM(BI$125,BI$126*(1+'S&amp;S'!$F114),BI$127,BI$128,BI$129,BI$130,BI$131,BI$132,BI$133,BI$134,BI$135,BI$136,BI$137,BI$138,BI$139,BI$140,BI$141,BI$142,BI$143,BI$144)</f>
        <v>0</v>
      </c>
      <c r="BJ316" s="66">
        <f>-BJ$190+BJ$216-BJ$218+BJ$233+BJ$234+SUM(BJ$125,BJ$126*(1+'S&amp;S'!$F114),BJ$127,BJ$128,BJ$129,BJ$130,BJ$131,BJ$132,BJ$133,BJ$134,BJ$135,BJ$136,BJ$137,BJ$138,BJ$139,BJ$140,BJ$141,BJ$142,BJ$143,BJ$144)</f>
        <v>0</v>
      </c>
      <c r="BK316" s="66">
        <f>-BK$190+BK$216-BK$218+BK$233+BK$234+SUM(BK$125,BK$126*(1+'S&amp;S'!$F114),BK$127,BK$128,BK$129,BK$130,BK$131,BK$132,BK$133,BK$134,BK$135,BK$136,BK$137,BK$138,BK$139,BK$140,BK$141,BK$142,BK$143,BK$144)</f>
        <v>0</v>
      </c>
      <c r="BL316" s="66">
        <f>-BL$190+BL$216-BL$218+BL$233+BL$234+SUM(BL$125,BL$126*(1+'S&amp;S'!$F114),BL$127,BL$128,BL$129,BL$130,BL$131,BL$132,BL$133,BL$134,BL$135,BL$136,BL$137,BL$138,BL$139,BL$140,BL$141,BL$142,BL$143,BL$144)</f>
        <v>0</v>
      </c>
      <c r="BM316" s="66">
        <f>-BM$190+BM$216-BM$218+BM$233+BM$234+SUM(BM$125,BM$126*(1+'S&amp;S'!$F114),BM$127,BM$128,BM$129,BM$130,BM$131,BM$132,BM$133,BM$134,BM$135,BM$136,BM$137,BM$138,BM$139,BM$140,BM$141,BM$142,BM$143,BM$144)</f>
        <v>0</v>
      </c>
      <c r="BN316" s="66">
        <f>-BN$190+BN$216-BN$218+BN$233+BN$234+SUM(BN$125,BN$126*(1+'S&amp;S'!$F114),BN$127,BN$128,BN$129,BN$130,BN$131,BN$132,BN$133,BN$134,BN$135,BN$136,BN$137,BN$138,BN$139,BN$140,BN$141,BN$142,BN$143,BN$144)</f>
        <v>0</v>
      </c>
      <c r="BO316" s="66">
        <f>-BO$190+BO$216-BO$218+BO$233+BO$234+SUM(BO$125,BO$126*(1+'S&amp;S'!$F114),BO$127,BO$128,BO$129,BO$130,BO$131,BO$132,BO$133,BO$134,BO$135,BO$136,BO$137,BO$138,BO$139,BO$140,BO$141,BO$142,BO$143,BO$144)</f>
        <v>0</v>
      </c>
      <c r="BP316" s="66">
        <f>-BP$190+BP$216-BP$218+BP$233+BP$234+SUM(BP$125,BP$126*(1+'S&amp;S'!$F114),BP$127,BP$128,BP$129,BP$130,BP$131,BP$132,BP$133,BP$134,BP$135,BP$136,BP$137,BP$138,BP$139,BP$140,BP$141,BP$142,BP$143,BP$144)</f>
        <v>0</v>
      </c>
      <c r="BQ316" s="66">
        <f>-BQ$190+BQ$216-BQ$218+BQ$233+BQ$234+SUM(BQ$125,BQ$126*(1+'S&amp;S'!$F114),BQ$127,BQ$128,BQ$129,BQ$130,BQ$131,BQ$132,BQ$133,BQ$134,BQ$135,BQ$136,BQ$137,BQ$138,BQ$139,BQ$140,BQ$141,BQ$142,BQ$143,BQ$144)</f>
        <v>0</v>
      </c>
      <c r="BR316" s="66">
        <f>-BR$190+BR$216-BR$218+BR$233+BR$234+SUM(BR$125,BR$126*(1+'S&amp;S'!$F114),BR$127,BR$128,BR$129,BR$130,BR$131,BR$132,BR$133,BR$134,BR$135,BR$136,BR$137,BR$138,BR$139,BR$140,BR$141,BR$142,BR$143,BR$144)</f>
        <v>0</v>
      </c>
      <c r="BS316" s="66">
        <f>-BS$190+BS$216-BS$218+BS$233+BS$234+SUM(BS$125,BS$126*(1+'S&amp;S'!$F114),BS$127,BS$128,BS$129,BS$130,BS$131,BS$132,BS$133,BS$134,BS$135,BS$136,BS$137,BS$138,BS$139,BS$140,BS$141,BS$142,BS$143,BS$144)</f>
        <v>0</v>
      </c>
      <c r="BT316" s="66">
        <f>-BT$190+BT$216-BT$218+BT$233+BT$234+SUM(BT$125,BT$126*(1+'S&amp;S'!$F114),BT$127,BT$128,BT$129,BT$130,BT$131,BT$132,BT$133,BT$134,BT$135,BT$136,BT$137,BT$138,BT$139,BT$140,BT$141,BT$142,BT$143,BT$144)</f>
        <v>0</v>
      </c>
      <c r="BU316" s="66">
        <f>-BU$190+BU$216-BU$218+BU$233+BU$234+SUM(BU$125,BU$126*(1+'S&amp;S'!$F114),BU$127,BU$128,BU$129,BU$130,BU$131,BU$132,BU$133,BU$134,BU$135,BU$136,BU$137,BU$138,BU$139,BU$140,BU$141,BU$142,BU$143,BU$144)</f>
        <v>0</v>
      </c>
      <c r="BV316" s="66">
        <f>-BV$190+BV$216-BV$218+BV$233+BV$234+SUM(BV$125,BV$126*(1+'S&amp;S'!$F114),BV$127,BV$128,BV$129,BV$130,BV$131,BV$132,BV$133,BV$134,BV$135,BV$136,BV$137,BV$138,BV$139,BV$140,BV$141,BV$142,BV$143,BV$144)</f>
        <v>0</v>
      </c>
      <c r="BW316" s="66">
        <f>-BW$190+BW$216-BW$218+BW$233+BW$234+SUM(BW$125,BW$126*(1+'S&amp;S'!$F114),BW$127,BW$128,BW$129,BW$130,BW$131,BW$132,BW$133,BW$134,BW$135,BW$136,BW$137,BW$138,BW$139,BW$140,BW$141,BW$142,BW$143,BW$144)</f>
        <v>0</v>
      </c>
      <c r="BX316" s="66">
        <f>-BX$190+BX$216-BX$218+BX$233+BX$234+SUM(BX$125,BX$126*(1+'S&amp;S'!$F114),BX$127,BX$128,BX$129,BX$130,BX$131,BX$132,BX$133,BX$134,BX$135,BX$136,BX$137,BX$138,BX$139,BX$140,BX$141,BX$142,BX$143,BX$144)</f>
        <v>0</v>
      </c>
      <c r="BY316" s="66">
        <f>-BY$190+BY$216-BY$218+BY$233+BY$234+SUM(BY$125,BY$126*(1+'S&amp;S'!$F114),BY$127,BY$128,BY$129,BY$130,BY$131,BY$132,BY$133,BY$134,BY$135,BY$136,BY$137,BY$138,BY$139,BY$140,BY$141,BY$142,BY$143,BY$144)</f>
        <v>0</v>
      </c>
      <c r="BZ316" s="66">
        <f>-BZ$190+BZ$216-BZ$218+BZ$233+BZ$234+SUM(BZ$125,BZ$126*(1+'S&amp;S'!$F114),BZ$127,BZ$128,BZ$129,BZ$130,BZ$131,BZ$132,BZ$133,BZ$134,BZ$135,BZ$136,BZ$137,BZ$138,BZ$139,BZ$140,BZ$141,BZ$142,BZ$143,BZ$144)</f>
        <v>0</v>
      </c>
      <c r="CA316" s="66">
        <f>-CA$190+CA$216-CA$218+CA$233+CA$234+SUM(CA$125,CA$126*(1+'S&amp;S'!$F114),CA$127,CA$128,CA$129,CA$130,CA$131,CA$132,CA$133,CA$134,CA$135,CA$136,CA$137,CA$138,CA$139,CA$140,CA$141,CA$142,CA$143,CA$144)</f>
        <v>0</v>
      </c>
      <c r="CB316" s="66">
        <f>-CB$190+CB$216-CB$218+CB$233+CB$234+SUM(CB$125,CB$126*(1+'S&amp;S'!$F114),CB$127,CB$128,CB$129,CB$130,CB$131,CB$132,CB$133,CB$134,CB$135,CB$136,CB$137,CB$138,CB$139,CB$140,CB$141,CB$142,CB$143,CB$144)</f>
        <v>0</v>
      </c>
      <c r="CC316" s="66">
        <f>-CC$190+CC$216-CC$218+CC$233+CC$234+SUM(CC$125,CC$126*(1+'S&amp;S'!$F114),CC$127,CC$128,CC$129,CC$130,CC$131,CC$132,CC$133,CC$134,CC$135,CC$136,CC$137,CC$138,CC$139,CC$140,CC$141,CC$142,CC$143,CC$144)</f>
        <v>0</v>
      </c>
      <c r="CD316" s="66">
        <f>-CD$190+CD$216-CD$218+CD$233+CD$234+SUM(CD$125,CD$126*(1+'S&amp;S'!$F114),CD$127,CD$128,CD$129,CD$130,CD$131,CD$132,CD$133,CD$134,CD$135,CD$136,CD$137,CD$138,CD$139,CD$140,CD$141,CD$142,CD$143,CD$144)</f>
        <v>0</v>
      </c>
      <c r="CE316" s="66">
        <f>-CE$190+CE$216-CE$218+CE$233+CE$234+SUM(CE$125,CE$126*(1+'S&amp;S'!$F114),CE$127,CE$128,CE$129,CE$130,CE$131,CE$132,CE$133,CE$134,CE$135,CE$136,CE$137,CE$138,CE$139,CE$140,CE$141,CE$142,CE$143,CE$144)</f>
        <v>0</v>
      </c>
      <c r="CF316" s="66">
        <f>-CF$190+CF$216-CF$218+CF$233+CF$234+SUM(CF$125,CF$126*(1+'S&amp;S'!$F114),CF$127,CF$128,CF$129,CF$130,CF$131,CF$132,CF$133,CF$134,CF$135,CF$136,CF$137,CF$138,CF$139,CF$140,CF$141,CF$142,CF$143,CF$144)</f>
        <v>0</v>
      </c>
      <c r="CG316" s="66">
        <f>-CG$190+CG$216-CG$218+CG$233+CG$234+SUM(CG$125,CG$126*(1+'S&amp;S'!$F114),CG$127,CG$128,CG$129,CG$130,CG$131,CG$132,CG$133,CG$134,CG$135,CG$136,CG$137,CG$138,CG$139,CG$140,CG$141,CG$142,CG$143,CG$144)</f>
        <v>0</v>
      </c>
      <c r="CH316" s="66">
        <f>-CH$190+CH$216-CH$218+CH$233+CH$234+SUM(CH$125,CH$126*(1+'S&amp;S'!$F114),CH$127,CH$128,CH$129,CH$130,CH$131,CH$132,CH$133,CH$134,CH$135,CH$136,CH$137,CH$138,CH$139,CH$140,CH$141,CH$142,CH$143,CH$144)</f>
        <v>0</v>
      </c>
      <c r="CI316" s="66">
        <f>-CI$190+CI$216-CI$218+CI$233+CI$234+SUM(CI$125,CI$126*(1+'S&amp;S'!$F114),CI$127,CI$128,CI$129,CI$130,CI$131,CI$132,CI$133,CI$134,CI$135,CI$136,CI$137,CI$138,CI$139,CI$140,CI$141,CI$142,CI$143,CI$144)</f>
        <v>0</v>
      </c>
      <c r="CJ316" s="66">
        <f>-CJ$190+CJ$216-CJ$218+CJ$233+CJ$234+SUM(CJ$125,CJ$126*(1+'S&amp;S'!$F114),CJ$127,CJ$128,CJ$129,CJ$130,CJ$131,CJ$132,CJ$133,CJ$134,CJ$135,CJ$136,CJ$137,CJ$138,CJ$139,CJ$140,CJ$141,CJ$142,CJ$143,CJ$144)</f>
        <v>0</v>
      </c>
      <c r="CK316" s="66">
        <f>-CK$190+CK$216-CK$218+CK$233+CK$234+SUM(CK$125,CK$126*(1+'S&amp;S'!$F114),CK$127,CK$128,CK$129,CK$130,CK$131,CK$132,CK$133,CK$134,CK$135,CK$136,CK$137,CK$138,CK$139,CK$140,CK$141,CK$142,CK$143,CK$144)</f>
        <v>0</v>
      </c>
      <c r="CL316" s="66">
        <f>-CL$190+CL$216-CL$218+CL$233+CL$234+SUM(CL$125,CL$126*(1+'S&amp;S'!$F114),CL$127,CL$128,CL$129,CL$130,CL$131,CL$132,CL$133,CL$134,CL$135,CL$136,CL$137,CL$138,CL$139,CL$140,CL$141,CL$142,CL$143,CL$144)</f>
        <v>0</v>
      </c>
      <c r="CM316" s="66">
        <f>-CM$190+CM$216-CM$218+CM$233+CM$234+SUM(CM$125,CM$126*(1+'S&amp;S'!$F114),CM$127,CM$128,CM$129,CM$130,CM$131,CM$132,CM$133,CM$134,CM$135,CM$136,CM$137,CM$138,CM$139,CM$140,CM$141,CM$142,CM$143,CM$144)</f>
        <v>0</v>
      </c>
      <c r="CN316" s="66">
        <f>-CN$190+CN$216-CN$218+CN$233+CN$234+SUM(CN$125,CN$126*(1+'S&amp;S'!$F114),CN$127,CN$128,CN$129,CN$130,CN$131,CN$132,CN$133,CN$134,CN$135,CN$136,CN$137,CN$138,CN$139,CN$140,CN$141,CN$142,CN$143,CN$144)</f>
        <v>0</v>
      </c>
      <c r="CO316" s="66">
        <f>-CO$190+CO$216-CO$218+CO$233+CO$234+SUM(CO$125,CO$126*(1+'S&amp;S'!$F114),CO$127,CO$128,CO$129,CO$130,CO$131,CO$132,CO$133,CO$134,CO$135,CO$136,CO$137,CO$138,CO$139,CO$140,CO$141,CO$142,CO$143,CO$144)</f>
        <v>0</v>
      </c>
      <c r="CP316" s="66">
        <f>-CP$190+CP$216-CP$218+CP$233+CP$234+SUM(CP$125,CP$126*(1+'S&amp;S'!$F114),CP$127,CP$128,CP$129,CP$130,CP$131,CP$132,CP$133,CP$134,CP$135,CP$136,CP$137,CP$138,CP$139,CP$140,CP$141,CP$142,CP$143,CP$144)</f>
        <v>0</v>
      </c>
      <c r="CQ316" s="66">
        <f>-CQ$190+CQ$216-CQ$218+CQ$233+CQ$234+SUM(CQ$125,CQ$126*(1+'S&amp;S'!$F114),CQ$127,CQ$128,CQ$129,CQ$130,CQ$131,CQ$132,CQ$133,CQ$134,CQ$135,CQ$136,CQ$137,CQ$138,CQ$139,CQ$140,CQ$141,CQ$142,CQ$143,CQ$144)</f>
        <v>0</v>
      </c>
      <c r="CR316" s="66">
        <f>-CR$190+CR$216-CR$218+CR$233+CR$234+SUM(CR$125,CR$126*(1+'S&amp;S'!$F114),CR$127,CR$128,CR$129,CR$130,CR$131,CR$132,CR$133,CR$134,CR$135,CR$136,CR$137,CR$138,CR$139,CR$140,CR$141,CR$142,CR$143,CR$144)</f>
        <v>0</v>
      </c>
      <c r="CS316" s="66">
        <f>-CS$190+CS$216-CS$218+CS$233+CS$234+SUM(CS$125,CS$126*(1+'S&amp;S'!$F114),CS$127,CS$128,CS$129,CS$130,CS$131,CS$132,CS$133,CS$134,CS$135,CS$136,CS$137,CS$138,CS$139,CS$140,CS$141,CS$142,CS$143,CS$144)</f>
        <v>0</v>
      </c>
    </row>
    <row r="317" spans="3:97" hidden="1" x14ac:dyDescent="0.35">
      <c r="C317" s="81" t="str">
        <f>O.3!C126&amp;" with "&amp; 'S&amp;S'!$D$5*100 &amp; "% decrease"</f>
        <v xml:space="preserve"> with 1% decrease</v>
      </c>
      <c r="E317" s="492">
        <f>G317+NPV(G.Asm!$F$40,H317:INDEX(H317:CS317,RP))</f>
        <v>0</v>
      </c>
      <c r="F317" s="492">
        <f t="shared" si="140"/>
        <v>0</v>
      </c>
      <c r="G317" s="66">
        <f>-G$190+G$216-G$218+G$233+G$234+SUM(G$125,G$126*(1+'S&amp;S'!$F115),G$127,G$128,G$129,G$130,G$131,G$132,G$133,G$134,G$135,G$136,G$137,G$138,G$139,G$140,G$141,G$142,G$143,G$144)</f>
        <v>0</v>
      </c>
      <c r="H317" s="66">
        <f>-H$190+H$216-H$218+H$233+H$234+SUM(H$125,H$126*(1+'S&amp;S'!$F115),H$127,H$128,H$129,H$130,H$131,H$132,H$133,H$134,H$135,H$136,H$137,H$138,H$139,H$140,H$141,H$142,H$143,H$144)</f>
        <v>0</v>
      </c>
      <c r="I317" s="66">
        <f>-I$190+I$216-I$218+I$233+I$234+SUM(I$125,I$126*(1+'S&amp;S'!$F115),I$127,I$128,I$129,I$130,I$131,I$132,I$133,I$134,I$135,I$136,I$137,I$138,I$139,I$140,I$141,I$142,I$143,I$144)</f>
        <v>0</v>
      </c>
      <c r="J317" s="66">
        <f>-J$190+J$216-J$218+J$233+J$234+SUM(J$125,J$126*(1+'S&amp;S'!$F115),J$127,J$128,J$129,J$130,J$131,J$132,J$133,J$134,J$135,J$136,J$137,J$138,J$139,J$140,J$141,J$142,J$143,J$144)</f>
        <v>0</v>
      </c>
      <c r="K317" s="66">
        <f>-K$190+K$216-K$218+K$233+K$234+SUM(K$125,K$126*(1+'S&amp;S'!$F115),K$127,K$128,K$129,K$130,K$131,K$132,K$133,K$134,K$135,K$136,K$137,K$138,K$139,K$140,K$141,K$142,K$143,K$144)</f>
        <v>0</v>
      </c>
      <c r="L317" s="66">
        <f>-L$190+L$216-L$218+L$233+L$234+SUM(L$125,L$126*(1+'S&amp;S'!$F115),L$127,L$128,L$129,L$130,L$131,L$132,L$133,L$134,L$135,L$136,L$137,L$138,L$139,L$140,L$141,L$142,L$143,L$144)</f>
        <v>0</v>
      </c>
      <c r="M317" s="66">
        <f>-M$190+M$216-M$218+M$233+M$234+SUM(M$125,M$126*(1+'S&amp;S'!$F115),M$127,M$128,M$129,M$130,M$131,M$132,M$133,M$134,M$135,M$136,M$137,M$138,M$139,M$140,M$141,M$142,M$143,M$144)</f>
        <v>0</v>
      </c>
      <c r="N317" s="66">
        <f>-N$190+N$216-N$218+N$233+N$234+SUM(N$125,N$126*(1+'S&amp;S'!$F115),N$127,N$128,N$129,N$130,N$131,N$132,N$133,N$134,N$135,N$136,N$137,N$138,N$139,N$140,N$141,N$142,N$143,N$144)</f>
        <v>0</v>
      </c>
      <c r="O317" s="66">
        <f>-O$190+O$216-O$218+O$233+O$234+SUM(O$125,O$126*(1+'S&amp;S'!$F115),O$127,O$128,O$129,O$130,O$131,O$132,O$133,O$134,O$135,O$136,O$137,O$138,O$139,O$140,O$141,O$142,O$143,O$144)</f>
        <v>0</v>
      </c>
      <c r="P317" s="66">
        <f>-P$190+P$216-P$218+P$233+P$234+SUM(P$125,P$126*(1+'S&amp;S'!$F115),P$127,P$128,P$129,P$130,P$131,P$132,P$133,P$134,P$135,P$136,P$137,P$138,P$139,P$140,P$141,P$142,P$143,P$144)</f>
        <v>0</v>
      </c>
      <c r="Q317" s="66">
        <f>-Q$190+Q$216-Q$218+Q$233+Q$234+SUM(Q$125,Q$126*(1+'S&amp;S'!$F115),Q$127,Q$128,Q$129,Q$130,Q$131,Q$132,Q$133,Q$134,Q$135,Q$136,Q$137,Q$138,Q$139,Q$140,Q$141,Q$142,Q$143,Q$144)</f>
        <v>0</v>
      </c>
      <c r="R317" s="66">
        <f>-R$190+R$216-R$218+R$233+R$234+SUM(R$125,R$126*(1+'S&amp;S'!$F115),R$127,R$128,R$129,R$130,R$131,R$132,R$133,R$134,R$135,R$136,R$137,R$138,R$139,R$140,R$141,R$142,R$143,R$144)</f>
        <v>0</v>
      </c>
      <c r="S317" s="66">
        <f>-S$190+S$216-S$218+S$233+S$234+SUM(S$125,S$126*(1+'S&amp;S'!$F115),S$127,S$128,S$129,S$130,S$131,S$132,S$133,S$134,S$135,S$136,S$137,S$138,S$139,S$140,S$141,S$142,S$143,S$144)</f>
        <v>0</v>
      </c>
      <c r="T317" s="66">
        <f>-T$190+T$216-T$218+T$233+T$234+SUM(T$125,T$126*(1+'S&amp;S'!$F115),T$127,T$128,T$129,T$130,T$131,T$132,T$133,T$134,T$135,T$136,T$137,T$138,T$139,T$140,T$141,T$142,T$143,T$144)</f>
        <v>0</v>
      </c>
      <c r="U317" s="66">
        <f>-U$190+U$216-U$218+U$233+U$234+SUM(U$125,U$126*(1+'S&amp;S'!$F115),U$127,U$128,U$129,U$130,U$131,U$132,U$133,U$134,U$135,U$136,U$137,U$138,U$139,U$140,U$141,U$142,U$143,U$144)</f>
        <v>0</v>
      </c>
      <c r="V317" s="66">
        <f>-V$190+V$216-V$218+V$233+V$234+SUM(V$125,V$126*(1+'S&amp;S'!$F115),V$127,V$128,V$129,V$130,V$131,V$132,V$133,V$134,V$135,V$136,V$137,V$138,V$139,V$140,V$141,V$142,V$143,V$144)</f>
        <v>0</v>
      </c>
      <c r="W317" s="66">
        <f>-W$190+W$216-W$218+W$233+W$234+SUM(W$125,W$126*(1+'S&amp;S'!$F115),W$127,W$128,W$129,W$130,W$131,W$132,W$133,W$134,W$135,W$136,W$137,W$138,W$139,W$140,W$141,W$142,W$143,W$144)</f>
        <v>0</v>
      </c>
      <c r="X317" s="66">
        <f>-X$190+X$216-X$218+X$233+X$234+SUM(X$125,X$126*(1+'S&amp;S'!$F115),X$127,X$128,X$129,X$130,X$131,X$132,X$133,X$134,X$135,X$136,X$137,X$138,X$139,X$140,X$141,X$142,X$143,X$144)</f>
        <v>0</v>
      </c>
      <c r="Y317" s="66">
        <f>-Y$190+Y$216-Y$218+Y$233+Y$234+SUM(Y$125,Y$126*(1+'S&amp;S'!$F115),Y$127,Y$128,Y$129,Y$130,Y$131,Y$132,Y$133,Y$134,Y$135,Y$136,Y$137,Y$138,Y$139,Y$140,Y$141,Y$142,Y$143,Y$144)</f>
        <v>0</v>
      </c>
      <c r="Z317" s="66">
        <f>-Z$190+Z$216-Z$218+Z$233+Z$234+SUM(Z$125,Z$126*(1+'S&amp;S'!$F115),Z$127,Z$128,Z$129,Z$130,Z$131,Z$132,Z$133,Z$134,Z$135,Z$136,Z$137,Z$138,Z$139,Z$140,Z$141,Z$142,Z$143,Z$144)</f>
        <v>0</v>
      </c>
      <c r="AA317" s="66">
        <f>-AA$190+AA$216-AA$218+AA$233+AA$234+SUM(AA$125,AA$126*(1+'S&amp;S'!$F115),AA$127,AA$128,AA$129,AA$130,AA$131,AA$132,AA$133,AA$134,AA$135,AA$136,AA$137,AA$138,AA$139,AA$140,AA$141,AA$142,AA$143,AA$144)</f>
        <v>0</v>
      </c>
      <c r="AB317" s="66">
        <f>-AB$190+AB$216-AB$218+AB$233+AB$234+SUM(AB$125,AB$126*(1+'S&amp;S'!$F115),AB$127,AB$128,AB$129,AB$130,AB$131,AB$132,AB$133,AB$134,AB$135,AB$136,AB$137,AB$138,AB$139,AB$140,AB$141,AB$142,AB$143,AB$144)</f>
        <v>0</v>
      </c>
      <c r="AC317" s="66">
        <f>-AC$190+AC$216-AC$218+AC$233+AC$234+SUM(AC$125,AC$126*(1+'S&amp;S'!$F115),AC$127,AC$128,AC$129,AC$130,AC$131,AC$132,AC$133,AC$134,AC$135,AC$136,AC$137,AC$138,AC$139,AC$140,AC$141,AC$142,AC$143,AC$144)</f>
        <v>0</v>
      </c>
      <c r="AD317" s="66">
        <f>-AD$190+AD$216-AD$218+AD$233+AD$234+SUM(AD$125,AD$126*(1+'S&amp;S'!$F115),AD$127,AD$128,AD$129,AD$130,AD$131,AD$132,AD$133,AD$134,AD$135,AD$136,AD$137,AD$138,AD$139,AD$140,AD$141,AD$142,AD$143,AD$144)</f>
        <v>0</v>
      </c>
      <c r="AE317" s="66">
        <f>-AE$190+AE$216-AE$218+AE$233+AE$234+SUM(AE$125,AE$126*(1+'S&amp;S'!$F115),AE$127,AE$128,AE$129,AE$130,AE$131,AE$132,AE$133,AE$134,AE$135,AE$136,AE$137,AE$138,AE$139,AE$140,AE$141,AE$142,AE$143,AE$144)</f>
        <v>0</v>
      </c>
      <c r="AF317" s="66">
        <f>-AF$190+AF$216-AF$218+AF$233+AF$234+SUM(AF$125,AF$126*(1+'S&amp;S'!$F115),AF$127,AF$128,AF$129,AF$130,AF$131,AF$132,AF$133,AF$134,AF$135,AF$136,AF$137,AF$138,AF$139,AF$140,AF$141,AF$142,AF$143,AF$144)</f>
        <v>0</v>
      </c>
      <c r="AG317" s="66">
        <f>-AG$190+AG$216-AG$218+AG$233+AG$234+SUM(AG$125,AG$126*(1+'S&amp;S'!$F115),AG$127,AG$128,AG$129,AG$130,AG$131,AG$132,AG$133,AG$134,AG$135,AG$136,AG$137,AG$138,AG$139,AG$140,AG$141,AG$142,AG$143,AG$144)</f>
        <v>0</v>
      </c>
      <c r="AH317" s="66">
        <f>-AH$190+AH$216-AH$218+AH$233+AH$234+SUM(AH$125,AH$126*(1+'S&amp;S'!$F115),AH$127,AH$128,AH$129,AH$130,AH$131,AH$132,AH$133,AH$134,AH$135,AH$136,AH$137,AH$138,AH$139,AH$140,AH$141,AH$142,AH$143,AH$144)</f>
        <v>0</v>
      </c>
      <c r="AI317" s="66">
        <f>-AI$190+AI$216-AI$218+AI$233+AI$234+SUM(AI$125,AI$126*(1+'S&amp;S'!$F115),AI$127,AI$128,AI$129,AI$130,AI$131,AI$132,AI$133,AI$134,AI$135,AI$136,AI$137,AI$138,AI$139,AI$140,AI$141,AI$142,AI$143,AI$144)</f>
        <v>0</v>
      </c>
      <c r="AJ317" s="66">
        <f>-AJ$190+AJ$216-AJ$218+AJ$233+AJ$234+SUM(AJ$125,AJ$126*(1+'S&amp;S'!$F115),AJ$127,AJ$128,AJ$129,AJ$130,AJ$131,AJ$132,AJ$133,AJ$134,AJ$135,AJ$136,AJ$137,AJ$138,AJ$139,AJ$140,AJ$141,AJ$142,AJ$143,AJ$144)</f>
        <v>0</v>
      </c>
      <c r="AK317" s="66">
        <f>-AK$190+AK$216-AK$218+AK$233+AK$234+SUM(AK$125,AK$126*(1+'S&amp;S'!$F115),AK$127,AK$128,AK$129,AK$130,AK$131,AK$132,AK$133,AK$134,AK$135,AK$136,AK$137,AK$138,AK$139,AK$140,AK$141,AK$142,AK$143,AK$144)</f>
        <v>0</v>
      </c>
      <c r="AL317" s="66">
        <f>-AL$190+AL$216-AL$218+AL$233+AL$234+SUM(AL$125,AL$126*(1+'S&amp;S'!$F115),AL$127,AL$128,AL$129,AL$130,AL$131,AL$132,AL$133,AL$134,AL$135,AL$136,AL$137,AL$138,AL$139,AL$140,AL$141,AL$142,AL$143,AL$144)</f>
        <v>0</v>
      </c>
      <c r="AM317" s="66">
        <f>-AM$190+AM$216-AM$218+AM$233+AM$234+SUM(AM$125,AM$126*(1+'S&amp;S'!$F115),AM$127,AM$128,AM$129,AM$130,AM$131,AM$132,AM$133,AM$134,AM$135,AM$136,AM$137,AM$138,AM$139,AM$140,AM$141,AM$142,AM$143,AM$144)</f>
        <v>0</v>
      </c>
      <c r="AN317" s="66">
        <f>-AN$190+AN$216-AN$218+AN$233+AN$234+SUM(AN$125,AN$126*(1+'S&amp;S'!$F115),AN$127,AN$128,AN$129,AN$130,AN$131,AN$132,AN$133,AN$134,AN$135,AN$136,AN$137,AN$138,AN$139,AN$140,AN$141,AN$142,AN$143,AN$144)</f>
        <v>0</v>
      </c>
      <c r="AO317" s="66">
        <f>-AO$190+AO$216-AO$218+AO$233+AO$234+SUM(AO$125,AO$126*(1+'S&amp;S'!$F115),AO$127,AO$128,AO$129,AO$130,AO$131,AO$132,AO$133,AO$134,AO$135,AO$136,AO$137,AO$138,AO$139,AO$140,AO$141,AO$142,AO$143,AO$144)</f>
        <v>0</v>
      </c>
      <c r="AP317" s="66">
        <f>-AP$190+AP$216-AP$218+AP$233+AP$234+SUM(AP$125,AP$126*(1+'S&amp;S'!$F115),AP$127,AP$128,AP$129,AP$130,AP$131,AP$132,AP$133,AP$134,AP$135,AP$136,AP$137,AP$138,AP$139,AP$140,AP$141,AP$142,AP$143,AP$144)</f>
        <v>0</v>
      </c>
      <c r="AQ317" s="66">
        <f>-AQ$190+AQ$216-AQ$218+AQ$233+AQ$234+SUM(AQ$125,AQ$126*(1+'S&amp;S'!$F115),AQ$127,AQ$128,AQ$129,AQ$130,AQ$131,AQ$132,AQ$133,AQ$134,AQ$135,AQ$136,AQ$137,AQ$138,AQ$139,AQ$140,AQ$141,AQ$142,AQ$143,AQ$144)</f>
        <v>0</v>
      </c>
      <c r="AR317" s="66">
        <f>-AR$190+AR$216-AR$218+AR$233+AR$234+SUM(AR$125,AR$126*(1+'S&amp;S'!$F115),AR$127,AR$128,AR$129,AR$130,AR$131,AR$132,AR$133,AR$134,AR$135,AR$136,AR$137,AR$138,AR$139,AR$140,AR$141,AR$142,AR$143,AR$144)</f>
        <v>0</v>
      </c>
      <c r="AS317" s="66">
        <f>-AS$190+AS$216-AS$218+AS$233+AS$234+SUM(AS$125,AS$126*(1+'S&amp;S'!$F115),AS$127,AS$128,AS$129,AS$130,AS$131,AS$132,AS$133,AS$134,AS$135,AS$136,AS$137,AS$138,AS$139,AS$140,AS$141,AS$142,AS$143,AS$144)</f>
        <v>0</v>
      </c>
      <c r="AT317" s="66">
        <f>-AT$190+AT$216-AT$218+AT$233+AT$234+SUM(AT$125,AT$126*(1+'S&amp;S'!$F115),AT$127,AT$128,AT$129,AT$130,AT$131,AT$132,AT$133,AT$134,AT$135,AT$136,AT$137,AT$138,AT$139,AT$140,AT$141,AT$142,AT$143,AT$144)</f>
        <v>0</v>
      </c>
      <c r="AU317" s="66">
        <f>-AU$190+AU$216-AU$218+AU$233+AU$234+SUM(AU$125,AU$126*(1+'S&amp;S'!$F115),AU$127,AU$128,AU$129,AU$130,AU$131,AU$132,AU$133,AU$134,AU$135,AU$136,AU$137,AU$138,AU$139,AU$140,AU$141,AU$142,AU$143,AU$144)</f>
        <v>0</v>
      </c>
      <c r="AV317" s="66">
        <f>-AV$190+AV$216-AV$218+AV$233+AV$234+SUM(AV$125,AV$126*(1+'S&amp;S'!$F115),AV$127,AV$128,AV$129,AV$130,AV$131,AV$132,AV$133,AV$134,AV$135,AV$136,AV$137,AV$138,AV$139,AV$140,AV$141,AV$142,AV$143,AV$144)</f>
        <v>0</v>
      </c>
      <c r="AW317" s="66">
        <f>-AW$190+AW$216-AW$218+AW$233+AW$234+SUM(AW$125,AW$126*(1+'S&amp;S'!$F115),AW$127,AW$128,AW$129,AW$130,AW$131,AW$132,AW$133,AW$134,AW$135,AW$136,AW$137,AW$138,AW$139,AW$140,AW$141,AW$142,AW$143,AW$144)</f>
        <v>0</v>
      </c>
      <c r="AX317" s="66">
        <f>-AX$190+AX$216-AX$218+AX$233+AX$234+SUM(AX$125,AX$126*(1+'S&amp;S'!$F115),AX$127,AX$128,AX$129,AX$130,AX$131,AX$132,AX$133,AX$134,AX$135,AX$136,AX$137,AX$138,AX$139,AX$140,AX$141,AX$142,AX$143,AX$144)</f>
        <v>0</v>
      </c>
      <c r="AY317" s="66">
        <f>-AY$190+AY$216-AY$218+AY$233+AY$234+SUM(AY$125,AY$126*(1+'S&amp;S'!$F115),AY$127,AY$128,AY$129,AY$130,AY$131,AY$132,AY$133,AY$134,AY$135,AY$136,AY$137,AY$138,AY$139,AY$140,AY$141,AY$142,AY$143,AY$144)</f>
        <v>0</v>
      </c>
      <c r="AZ317" s="66">
        <f>-AZ$190+AZ$216-AZ$218+AZ$233+AZ$234+SUM(AZ$125,AZ$126*(1+'S&amp;S'!$F115),AZ$127,AZ$128,AZ$129,AZ$130,AZ$131,AZ$132,AZ$133,AZ$134,AZ$135,AZ$136,AZ$137,AZ$138,AZ$139,AZ$140,AZ$141,AZ$142,AZ$143,AZ$144)</f>
        <v>0</v>
      </c>
      <c r="BA317" s="66">
        <f>-BA$190+BA$216-BA$218+BA$233+BA$234+SUM(BA$125,BA$126*(1+'S&amp;S'!$F115),BA$127,BA$128,BA$129,BA$130,BA$131,BA$132,BA$133,BA$134,BA$135,BA$136,BA$137,BA$138,BA$139,BA$140,BA$141,BA$142,BA$143,BA$144)</f>
        <v>0</v>
      </c>
      <c r="BB317" s="66">
        <f>-BB$190+BB$216-BB$218+BB$233+BB$234+SUM(BB$125,BB$126*(1+'S&amp;S'!$F115),BB$127,BB$128,BB$129,BB$130,BB$131,BB$132,BB$133,BB$134,BB$135,BB$136,BB$137,BB$138,BB$139,BB$140,BB$141,BB$142,BB$143,BB$144)</f>
        <v>0</v>
      </c>
      <c r="BC317" s="66">
        <f>-BC$190+BC$216-BC$218+BC$233+BC$234+SUM(BC$125,BC$126*(1+'S&amp;S'!$F115),BC$127,BC$128,BC$129,BC$130,BC$131,BC$132,BC$133,BC$134,BC$135,BC$136,BC$137,BC$138,BC$139,BC$140,BC$141,BC$142,BC$143,BC$144)</f>
        <v>0</v>
      </c>
      <c r="BD317" s="66">
        <f>-BD$190+BD$216-BD$218+BD$233+BD$234+SUM(BD$125,BD$126*(1+'S&amp;S'!$F115),BD$127,BD$128,BD$129,BD$130,BD$131,BD$132,BD$133,BD$134,BD$135,BD$136,BD$137,BD$138,BD$139,BD$140,BD$141,BD$142,BD$143,BD$144)</f>
        <v>0</v>
      </c>
      <c r="BE317" s="66">
        <f>-BE$190+BE$216-BE$218+BE$233+BE$234+SUM(BE$125,BE$126*(1+'S&amp;S'!$F115),BE$127,BE$128,BE$129,BE$130,BE$131,BE$132,BE$133,BE$134,BE$135,BE$136,BE$137,BE$138,BE$139,BE$140,BE$141,BE$142,BE$143,BE$144)</f>
        <v>0</v>
      </c>
      <c r="BF317" s="66">
        <f>-BF$190+BF$216-BF$218+BF$233+BF$234+SUM(BF$125,BF$126*(1+'S&amp;S'!$F115),BF$127,BF$128,BF$129,BF$130,BF$131,BF$132,BF$133,BF$134,BF$135,BF$136,BF$137,BF$138,BF$139,BF$140,BF$141,BF$142,BF$143,BF$144)</f>
        <v>0</v>
      </c>
      <c r="BG317" s="66">
        <f>-BG$190+BG$216-BG$218+BG$233+BG$234+SUM(BG$125,BG$126*(1+'S&amp;S'!$F115),BG$127,BG$128,BG$129,BG$130,BG$131,BG$132,BG$133,BG$134,BG$135,BG$136,BG$137,BG$138,BG$139,BG$140,BG$141,BG$142,BG$143,BG$144)</f>
        <v>0</v>
      </c>
      <c r="BH317" s="66">
        <f>-BH$190+BH$216-BH$218+BH$233+BH$234+SUM(BH$125,BH$126*(1+'S&amp;S'!$F115),BH$127,BH$128,BH$129,BH$130,BH$131,BH$132,BH$133,BH$134,BH$135,BH$136,BH$137,BH$138,BH$139,BH$140,BH$141,BH$142,BH$143,BH$144)</f>
        <v>0</v>
      </c>
      <c r="BI317" s="66">
        <f>-BI$190+BI$216-BI$218+BI$233+BI$234+SUM(BI$125,BI$126*(1+'S&amp;S'!$F115),BI$127,BI$128,BI$129,BI$130,BI$131,BI$132,BI$133,BI$134,BI$135,BI$136,BI$137,BI$138,BI$139,BI$140,BI$141,BI$142,BI$143,BI$144)</f>
        <v>0</v>
      </c>
      <c r="BJ317" s="66">
        <f>-BJ$190+BJ$216-BJ$218+BJ$233+BJ$234+SUM(BJ$125,BJ$126*(1+'S&amp;S'!$F115),BJ$127,BJ$128,BJ$129,BJ$130,BJ$131,BJ$132,BJ$133,BJ$134,BJ$135,BJ$136,BJ$137,BJ$138,BJ$139,BJ$140,BJ$141,BJ$142,BJ$143,BJ$144)</f>
        <v>0</v>
      </c>
      <c r="BK317" s="66">
        <f>-BK$190+BK$216-BK$218+BK$233+BK$234+SUM(BK$125,BK$126*(1+'S&amp;S'!$F115),BK$127,BK$128,BK$129,BK$130,BK$131,BK$132,BK$133,BK$134,BK$135,BK$136,BK$137,BK$138,BK$139,BK$140,BK$141,BK$142,BK$143,BK$144)</f>
        <v>0</v>
      </c>
      <c r="BL317" s="66">
        <f>-BL$190+BL$216-BL$218+BL$233+BL$234+SUM(BL$125,BL$126*(1+'S&amp;S'!$F115),BL$127,BL$128,BL$129,BL$130,BL$131,BL$132,BL$133,BL$134,BL$135,BL$136,BL$137,BL$138,BL$139,BL$140,BL$141,BL$142,BL$143,BL$144)</f>
        <v>0</v>
      </c>
      <c r="BM317" s="66">
        <f>-BM$190+BM$216-BM$218+BM$233+BM$234+SUM(BM$125,BM$126*(1+'S&amp;S'!$F115),BM$127,BM$128,BM$129,BM$130,BM$131,BM$132,BM$133,BM$134,BM$135,BM$136,BM$137,BM$138,BM$139,BM$140,BM$141,BM$142,BM$143,BM$144)</f>
        <v>0</v>
      </c>
      <c r="BN317" s="66">
        <f>-BN$190+BN$216-BN$218+BN$233+BN$234+SUM(BN$125,BN$126*(1+'S&amp;S'!$F115),BN$127,BN$128,BN$129,BN$130,BN$131,BN$132,BN$133,BN$134,BN$135,BN$136,BN$137,BN$138,BN$139,BN$140,BN$141,BN$142,BN$143,BN$144)</f>
        <v>0</v>
      </c>
      <c r="BO317" s="66">
        <f>-BO$190+BO$216-BO$218+BO$233+BO$234+SUM(BO$125,BO$126*(1+'S&amp;S'!$F115),BO$127,BO$128,BO$129,BO$130,BO$131,BO$132,BO$133,BO$134,BO$135,BO$136,BO$137,BO$138,BO$139,BO$140,BO$141,BO$142,BO$143,BO$144)</f>
        <v>0</v>
      </c>
      <c r="BP317" s="66">
        <f>-BP$190+BP$216-BP$218+BP$233+BP$234+SUM(BP$125,BP$126*(1+'S&amp;S'!$F115),BP$127,BP$128,BP$129,BP$130,BP$131,BP$132,BP$133,BP$134,BP$135,BP$136,BP$137,BP$138,BP$139,BP$140,BP$141,BP$142,BP$143,BP$144)</f>
        <v>0</v>
      </c>
      <c r="BQ317" s="66">
        <f>-BQ$190+BQ$216-BQ$218+BQ$233+BQ$234+SUM(BQ$125,BQ$126*(1+'S&amp;S'!$F115),BQ$127,BQ$128,BQ$129,BQ$130,BQ$131,BQ$132,BQ$133,BQ$134,BQ$135,BQ$136,BQ$137,BQ$138,BQ$139,BQ$140,BQ$141,BQ$142,BQ$143,BQ$144)</f>
        <v>0</v>
      </c>
      <c r="BR317" s="66">
        <f>-BR$190+BR$216-BR$218+BR$233+BR$234+SUM(BR$125,BR$126*(1+'S&amp;S'!$F115),BR$127,BR$128,BR$129,BR$130,BR$131,BR$132,BR$133,BR$134,BR$135,BR$136,BR$137,BR$138,BR$139,BR$140,BR$141,BR$142,BR$143,BR$144)</f>
        <v>0</v>
      </c>
      <c r="BS317" s="66">
        <f>-BS$190+BS$216-BS$218+BS$233+BS$234+SUM(BS$125,BS$126*(1+'S&amp;S'!$F115),BS$127,BS$128,BS$129,BS$130,BS$131,BS$132,BS$133,BS$134,BS$135,BS$136,BS$137,BS$138,BS$139,BS$140,BS$141,BS$142,BS$143,BS$144)</f>
        <v>0</v>
      </c>
      <c r="BT317" s="66">
        <f>-BT$190+BT$216-BT$218+BT$233+BT$234+SUM(BT$125,BT$126*(1+'S&amp;S'!$F115),BT$127,BT$128,BT$129,BT$130,BT$131,BT$132,BT$133,BT$134,BT$135,BT$136,BT$137,BT$138,BT$139,BT$140,BT$141,BT$142,BT$143,BT$144)</f>
        <v>0</v>
      </c>
      <c r="BU317" s="66">
        <f>-BU$190+BU$216-BU$218+BU$233+BU$234+SUM(BU$125,BU$126*(1+'S&amp;S'!$F115),BU$127,BU$128,BU$129,BU$130,BU$131,BU$132,BU$133,BU$134,BU$135,BU$136,BU$137,BU$138,BU$139,BU$140,BU$141,BU$142,BU$143,BU$144)</f>
        <v>0</v>
      </c>
      <c r="BV317" s="66">
        <f>-BV$190+BV$216-BV$218+BV$233+BV$234+SUM(BV$125,BV$126*(1+'S&amp;S'!$F115),BV$127,BV$128,BV$129,BV$130,BV$131,BV$132,BV$133,BV$134,BV$135,BV$136,BV$137,BV$138,BV$139,BV$140,BV$141,BV$142,BV$143,BV$144)</f>
        <v>0</v>
      </c>
      <c r="BW317" s="66">
        <f>-BW$190+BW$216-BW$218+BW$233+BW$234+SUM(BW$125,BW$126*(1+'S&amp;S'!$F115),BW$127,BW$128,BW$129,BW$130,BW$131,BW$132,BW$133,BW$134,BW$135,BW$136,BW$137,BW$138,BW$139,BW$140,BW$141,BW$142,BW$143,BW$144)</f>
        <v>0</v>
      </c>
      <c r="BX317" s="66">
        <f>-BX$190+BX$216-BX$218+BX$233+BX$234+SUM(BX$125,BX$126*(1+'S&amp;S'!$F115),BX$127,BX$128,BX$129,BX$130,BX$131,BX$132,BX$133,BX$134,BX$135,BX$136,BX$137,BX$138,BX$139,BX$140,BX$141,BX$142,BX$143,BX$144)</f>
        <v>0</v>
      </c>
      <c r="BY317" s="66">
        <f>-BY$190+BY$216-BY$218+BY$233+BY$234+SUM(BY$125,BY$126*(1+'S&amp;S'!$F115),BY$127,BY$128,BY$129,BY$130,BY$131,BY$132,BY$133,BY$134,BY$135,BY$136,BY$137,BY$138,BY$139,BY$140,BY$141,BY$142,BY$143,BY$144)</f>
        <v>0</v>
      </c>
      <c r="BZ317" s="66">
        <f>-BZ$190+BZ$216-BZ$218+BZ$233+BZ$234+SUM(BZ$125,BZ$126*(1+'S&amp;S'!$F115),BZ$127,BZ$128,BZ$129,BZ$130,BZ$131,BZ$132,BZ$133,BZ$134,BZ$135,BZ$136,BZ$137,BZ$138,BZ$139,BZ$140,BZ$141,BZ$142,BZ$143,BZ$144)</f>
        <v>0</v>
      </c>
      <c r="CA317" s="66">
        <f>-CA$190+CA$216-CA$218+CA$233+CA$234+SUM(CA$125,CA$126*(1+'S&amp;S'!$F115),CA$127,CA$128,CA$129,CA$130,CA$131,CA$132,CA$133,CA$134,CA$135,CA$136,CA$137,CA$138,CA$139,CA$140,CA$141,CA$142,CA$143,CA$144)</f>
        <v>0</v>
      </c>
      <c r="CB317" s="66">
        <f>-CB$190+CB$216-CB$218+CB$233+CB$234+SUM(CB$125,CB$126*(1+'S&amp;S'!$F115),CB$127,CB$128,CB$129,CB$130,CB$131,CB$132,CB$133,CB$134,CB$135,CB$136,CB$137,CB$138,CB$139,CB$140,CB$141,CB$142,CB$143,CB$144)</f>
        <v>0</v>
      </c>
      <c r="CC317" s="66">
        <f>-CC$190+CC$216-CC$218+CC$233+CC$234+SUM(CC$125,CC$126*(1+'S&amp;S'!$F115),CC$127,CC$128,CC$129,CC$130,CC$131,CC$132,CC$133,CC$134,CC$135,CC$136,CC$137,CC$138,CC$139,CC$140,CC$141,CC$142,CC$143,CC$144)</f>
        <v>0</v>
      </c>
      <c r="CD317" s="66">
        <f>-CD$190+CD$216-CD$218+CD$233+CD$234+SUM(CD$125,CD$126*(1+'S&amp;S'!$F115),CD$127,CD$128,CD$129,CD$130,CD$131,CD$132,CD$133,CD$134,CD$135,CD$136,CD$137,CD$138,CD$139,CD$140,CD$141,CD$142,CD$143,CD$144)</f>
        <v>0</v>
      </c>
      <c r="CE317" s="66">
        <f>-CE$190+CE$216-CE$218+CE$233+CE$234+SUM(CE$125,CE$126*(1+'S&amp;S'!$F115),CE$127,CE$128,CE$129,CE$130,CE$131,CE$132,CE$133,CE$134,CE$135,CE$136,CE$137,CE$138,CE$139,CE$140,CE$141,CE$142,CE$143,CE$144)</f>
        <v>0</v>
      </c>
      <c r="CF317" s="66">
        <f>-CF$190+CF$216-CF$218+CF$233+CF$234+SUM(CF$125,CF$126*(1+'S&amp;S'!$F115),CF$127,CF$128,CF$129,CF$130,CF$131,CF$132,CF$133,CF$134,CF$135,CF$136,CF$137,CF$138,CF$139,CF$140,CF$141,CF$142,CF$143,CF$144)</f>
        <v>0</v>
      </c>
      <c r="CG317" s="66">
        <f>-CG$190+CG$216-CG$218+CG$233+CG$234+SUM(CG$125,CG$126*(1+'S&amp;S'!$F115),CG$127,CG$128,CG$129,CG$130,CG$131,CG$132,CG$133,CG$134,CG$135,CG$136,CG$137,CG$138,CG$139,CG$140,CG$141,CG$142,CG$143,CG$144)</f>
        <v>0</v>
      </c>
      <c r="CH317" s="66">
        <f>-CH$190+CH$216-CH$218+CH$233+CH$234+SUM(CH$125,CH$126*(1+'S&amp;S'!$F115),CH$127,CH$128,CH$129,CH$130,CH$131,CH$132,CH$133,CH$134,CH$135,CH$136,CH$137,CH$138,CH$139,CH$140,CH$141,CH$142,CH$143,CH$144)</f>
        <v>0</v>
      </c>
      <c r="CI317" s="66">
        <f>-CI$190+CI$216-CI$218+CI$233+CI$234+SUM(CI$125,CI$126*(1+'S&amp;S'!$F115),CI$127,CI$128,CI$129,CI$130,CI$131,CI$132,CI$133,CI$134,CI$135,CI$136,CI$137,CI$138,CI$139,CI$140,CI$141,CI$142,CI$143,CI$144)</f>
        <v>0</v>
      </c>
      <c r="CJ317" s="66">
        <f>-CJ$190+CJ$216-CJ$218+CJ$233+CJ$234+SUM(CJ$125,CJ$126*(1+'S&amp;S'!$F115),CJ$127,CJ$128,CJ$129,CJ$130,CJ$131,CJ$132,CJ$133,CJ$134,CJ$135,CJ$136,CJ$137,CJ$138,CJ$139,CJ$140,CJ$141,CJ$142,CJ$143,CJ$144)</f>
        <v>0</v>
      </c>
      <c r="CK317" s="66">
        <f>-CK$190+CK$216-CK$218+CK$233+CK$234+SUM(CK$125,CK$126*(1+'S&amp;S'!$F115),CK$127,CK$128,CK$129,CK$130,CK$131,CK$132,CK$133,CK$134,CK$135,CK$136,CK$137,CK$138,CK$139,CK$140,CK$141,CK$142,CK$143,CK$144)</f>
        <v>0</v>
      </c>
      <c r="CL317" s="66">
        <f>-CL$190+CL$216-CL$218+CL$233+CL$234+SUM(CL$125,CL$126*(1+'S&amp;S'!$F115),CL$127,CL$128,CL$129,CL$130,CL$131,CL$132,CL$133,CL$134,CL$135,CL$136,CL$137,CL$138,CL$139,CL$140,CL$141,CL$142,CL$143,CL$144)</f>
        <v>0</v>
      </c>
      <c r="CM317" s="66">
        <f>-CM$190+CM$216-CM$218+CM$233+CM$234+SUM(CM$125,CM$126*(1+'S&amp;S'!$F115),CM$127,CM$128,CM$129,CM$130,CM$131,CM$132,CM$133,CM$134,CM$135,CM$136,CM$137,CM$138,CM$139,CM$140,CM$141,CM$142,CM$143,CM$144)</f>
        <v>0</v>
      </c>
      <c r="CN317" s="66">
        <f>-CN$190+CN$216-CN$218+CN$233+CN$234+SUM(CN$125,CN$126*(1+'S&amp;S'!$F115),CN$127,CN$128,CN$129,CN$130,CN$131,CN$132,CN$133,CN$134,CN$135,CN$136,CN$137,CN$138,CN$139,CN$140,CN$141,CN$142,CN$143,CN$144)</f>
        <v>0</v>
      </c>
      <c r="CO317" s="66">
        <f>-CO$190+CO$216-CO$218+CO$233+CO$234+SUM(CO$125,CO$126*(1+'S&amp;S'!$F115),CO$127,CO$128,CO$129,CO$130,CO$131,CO$132,CO$133,CO$134,CO$135,CO$136,CO$137,CO$138,CO$139,CO$140,CO$141,CO$142,CO$143,CO$144)</f>
        <v>0</v>
      </c>
      <c r="CP317" s="66">
        <f>-CP$190+CP$216-CP$218+CP$233+CP$234+SUM(CP$125,CP$126*(1+'S&amp;S'!$F115),CP$127,CP$128,CP$129,CP$130,CP$131,CP$132,CP$133,CP$134,CP$135,CP$136,CP$137,CP$138,CP$139,CP$140,CP$141,CP$142,CP$143,CP$144)</f>
        <v>0</v>
      </c>
      <c r="CQ317" s="66">
        <f>-CQ$190+CQ$216-CQ$218+CQ$233+CQ$234+SUM(CQ$125,CQ$126*(1+'S&amp;S'!$F115),CQ$127,CQ$128,CQ$129,CQ$130,CQ$131,CQ$132,CQ$133,CQ$134,CQ$135,CQ$136,CQ$137,CQ$138,CQ$139,CQ$140,CQ$141,CQ$142,CQ$143,CQ$144)</f>
        <v>0</v>
      </c>
      <c r="CR317" s="66">
        <f>-CR$190+CR$216-CR$218+CR$233+CR$234+SUM(CR$125,CR$126*(1+'S&amp;S'!$F115),CR$127,CR$128,CR$129,CR$130,CR$131,CR$132,CR$133,CR$134,CR$135,CR$136,CR$137,CR$138,CR$139,CR$140,CR$141,CR$142,CR$143,CR$144)</f>
        <v>0</v>
      </c>
      <c r="CS317" s="66">
        <f>-CS$190+CS$216-CS$218+CS$233+CS$234+SUM(CS$125,CS$126*(1+'S&amp;S'!$F115),CS$127,CS$128,CS$129,CS$130,CS$131,CS$132,CS$133,CS$134,CS$135,CS$136,CS$137,CS$138,CS$139,CS$140,CS$141,CS$142,CS$143,CS$144)</f>
        <v>0</v>
      </c>
    </row>
    <row r="318" spans="3:97" hidden="1" x14ac:dyDescent="0.35">
      <c r="C318" s="81" t="str">
        <f>O.3!C127&amp;" with "&amp; 'S&amp;S'!$D$5*100 &amp; "% increase"</f>
        <v xml:space="preserve"> with 1% increase</v>
      </c>
      <c r="E318" s="492">
        <f>G318+NPV(G.Asm!$F$40,H318:INDEX(H318:CS318,RP))</f>
        <v>0</v>
      </c>
      <c r="F318" s="492">
        <f t="shared" si="140"/>
        <v>0</v>
      </c>
      <c r="G318" s="66">
        <f>-G$190+G$216-G$218+G$233+G$234+SUM(G$125,G$126,G$127*(1+'S&amp;S'!$F116),G$128,G$129,G$130,G$131,G$132,G$133,G$134,G$135,G$136,G$137,G$138,G$139,G$140,G$141,G$142,G$143,G$144)</f>
        <v>0</v>
      </c>
      <c r="H318" s="66">
        <f>-H$190+H$216-H$218+H$233+H$234+SUM(H$125,H$126,H$127*(1+'S&amp;S'!$F116),H$128,H$129,H$130,H$131,H$132,H$133,H$134,H$135,H$136,H$137,H$138,H$139,H$140,H$141,H$142,H$143,H$144)</f>
        <v>0</v>
      </c>
      <c r="I318" s="66">
        <f>-I$190+I$216-I$218+I$233+I$234+SUM(I$125,I$126,I$127*(1+'S&amp;S'!$F116),I$128,I$129,I$130,I$131,I$132,I$133,I$134,I$135,I$136,I$137,I$138,I$139,I$140,I$141,I$142,I$143,I$144)</f>
        <v>0</v>
      </c>
      <c r="J318" s="66">
        <f>-J$190+J$216-J$218+J$233+J$234+SUM(J$125,J$126,J$127*(1+'S&amp;S'!$F116),J$128,J$129,J$130,J$131,J$132,J$133,J$134,J$135,J$136,J$137,J$138,J$139,J$140,J$141,J$142,J$143,J$144)</f>
        <v>0</v>
      </c>
      <c r="K318" s="66">
        <f>-K$190+K$216-K$218+K$233+K$234+SUM(K$125,K$126,K$127*(1+'S&amp;S'!$F116),K$128,K$129,K$130,K$131,K$132,K$133,K$134,K$135,K$136,K$137,K$138,K$139,K$140,K$141,K$142,K$143,K$144)</f>
        <v>0</v>
      </c>
      <c r="L318" s="66">
        <f>-L$190+L$216-L$218+L$233+L$234+SUM(L$125,L$126,L$127*(1+'S&amp;S'!$F116),L$128,L$129,L$130,L$131,L$132,L$133,L$134,L$135,L$136,L$137,L$138,L$139,L$140,L$141,L$142,L$143,L$144)</f>
        <v>0</v>
      </c>
      <c r="M318" s="66">
        <f>-M$190+M$216-M$218+M$233+M$234+SUM(M$125,M$126,M$127*(1+'S&amp;S'!$F116),M$128,M$129,M$130,M$131,M$132,M$133,M$134,M$135,M$136,M$137,M$138,M$139,M$140,M$141,M$142,M$143,M$144)</f>
        <v>0</v>
      </c>
      <c r="N318" s="66">
        <f>-N$190+N$216-N$218+N$233+N$234+SUM(N$125,N$126,N$127*(1+'S&amp;S'!$F116),N$128,N$129,N$130,N$131,N$132,N$133,N$134,N$135,N$136,N$137,N$138,N$139,N$140,N$141,N$142,N$143,N$144)</f>
        <v>0</v>
      </c>
      <c r="O318" s="66">
        <f>-O$190+O$216-O$218+O$233+O$234+SUM(O$125,O$126,O$127*(1+'S&amp;S'!$F116),O$128,O$129,O$130,O$131,O$132,O$133,O$134,O$135,O$136,O$137,O$138,O$139,O$140,O$141,O$142,O$143,O$144)</f>
        <v>0</v>
      </c>
      <c r="P318" s="66">
        <f>-P$190+P$216-P$218+P$233+P$234+SUM(P$125,P$126,P$127*(1+'S&amp;S'!$F116),P$128,P$129,P$130,P$131,P$132,P$133,P$134,P$135,P$136,P$137,P$138,P$139,P$140,P$141,P$142,P$143,P$144)</f>
        <v>0</v>
      </c>
      <c r="Q318" s="66">
        <f>-Q$190+Q$216-Q$218+Q$233+Q$234+SUM(Q$125,Q$126,Q$127*(1+'S&amp;S'!$F116),Q$128,Q$129,Q$130,Q$131,Q$132,Q$133,Q$134,Q$135,Q$136,Q$137,Q$138,Q$139,Q$140,Q$141,Q$142,Q$143,Q$144)</f>
        <v>0</v>
      </c>
      <c r="R318" s="66">
        <f>-R$190+R$216-R$218+R$233+R$234+SUM(R$125,R$126,R$127*(1+'S&amp;S'!$F116),R$128,R$129,R$130,R$131,R$132,R$133,R$134,R$135,R$136,R$137,R$138,R$139,R$140,R$141,R$142,R$143,R$144)</f>
        <v>0</v>
      </c>
      <c r="S318" s="66">
        <f>-S$190+S$216-S$218+S$233+S$234+SUM(S$125,S$126,S$127*(1+'S&amp;S'!$F116),S$128,S$129,S$130,S$131,S$132,S$133,S$134,S$135,S$136,S$137,S$138,S$139,S$140,S$141,S$142,S$143,S$144)</f>
        <v>0</v>
      </c>
      <c r="T318" s="66">
        <f>-T$190+T$216-T$218+T$233+T$234+SUM(T$125,T$126,T$127*(1+'S&amp;S'!$F116),T$128,T$129,T$130,T$131,T$132,T$133,T$134,T$135,T$136,T$137,T$138,T$139,T$140,T$141,T$142,T$143,T$144)</f>
        <v>0</v>
      </c>
      <c r="U318" s="66">
        <f>-U$190+U$216-U$218+U$233+U$234+SUM(U$125,U$126,U$127*(1+'S&amp;S'!$F116),U$128,U$129,U$130,U$131,U$132,U$133,U$134,U$135,U$136,U$137,U$138,U$139,U$140,U$141,U$142,U$143,U$144)</f>
        <v>0</v>
      </c>
      <c r="V318" s="66">
        <f>-V$190+V$216-V$218+V$233+V$234+SUM(V$125,V$126,V$127*(1+'S&amp;S'!$F116),V$128,V$129,V$130,V$131,V$132,V$133,V$134,V$135,V$136,V$137,V$138,V$139,V$140,V$141,V$142,V$143,V$144)</f>
        <v>0</v>
      </c>
      <c r="W318" s="66">
        <f>-W$190+W$216-W$218+W$233+W$234+SUM(W$125,W$126,W$127*(1+'S&amp;S'!$F116),W$128,W$129,W$130,W$131,W$132,W$133,W$134,W$135,W$136,W$137,W$138,W$139,W$140,W$141,W$142,W$143,W$144)</f>
        <v>0</v>
      </c>
      <c r="X318" s="66">
        <f>-X$190+X$216-X$218+X$233+X$234+SUM(X$125,X$126,X$127*(1+'S&amp;S'!$F116),X$128,X$129,X$130,X$131,X$132,X$133,X$134,X$135,X$136,X$137,X$138,X$139,X$140,X$141,X$142,X$143,X$144)</f>
        <v>0</v>
      </c>
      <c r="Y318" s="66">
        <f>-Y$190+Y$216-Y$218+Y$233+Y$234+SUM(Y$125,Y$126,Y$127*(1+'S&amp;S'!$F116),Y$128,Y$129,Y$130,Y$131,Y$132,Y$133,Y$134,Y$135,Y$136,Y$137,Y$138,Y$139,Y$140,Y$141,Y$142,Y$143,Y$144)</f>
        <v>0</v>
      </c>
      <c r="Z318" s="66">
        <f>-Z$190+Z$216-Z$218+Z$233+Z$234+SUM(Z$125,Z$126,Z$127*(1+'S&amp;S'!$F116),Z$128,Z$129,Z$130,Z$131,Z$132,Z$133,Z$134,Z$135,Z$136,Z$137,Z$138,Z$139,Z$140,Z$141,Z$142,Z$143,Z$144)</f>
        <v>0</v>
      </c>
      <c r="AA318" s="66">
        <f>-AA$190+AA$216-AA$218+AA$233+AA$234+SUM(AA$125,AA$126,AA$127*(1+'S&amp;S'!$F116),AA$128,AA$129,AA$130,AA$131,AA$132,AA$133,AA$134,AA$135,AA$136,AA$137,AA$138,AA$139,AA$140,AA$141,AA$142,AA$143,AA$144)</f>
        <v>0</v>
      </c>
      <c r="AB318" s="66">
        <f>-AB$190+AB$216-AB$218+AB$233+AB$234+SUM(AB$125,AB$126,AB$127*(1+'S&amp;S'!$F116),AB$128,AB$129,AB$130,AB$131,AB$132,AB$133,AB$134,AB$135,AB$136,AB$137,AB$138,AB$139,AB$140,AB$141,AB$142,AB$143,AB$144)</f>
        <v>0</v>
      </c>
      <c r="AC318" s="66">
        <f>-AC$190+AC$216-AC$218+AC$233+AC$234+SUM(AC$125,AC$126,AC$127*(1+'S&amp;S'!$F116),AC$128,AC$129,AC$130,AC$131,AC$132,AC$133,AC$134,AC$135,AC$136,AC$137,AC$138,AC$139,AC$140,AC$141,AC$142,AC$143,AC$144)</f>
        <v>0</v>
      </c>
      <c r="AD318" s="66">
        <f>-AD$190+AD$216-AD$218+AD$233+AD$234+SUM(AD$125,AD$126,AD$127*(1+'S&amp;S'!$F116),AD$128,AD$129,AD$130,AD$131,AD$132,AD$133,AD$134,AD$135,AD$136,AD$137,AD$138,AD$139,AD$140,AD$141,AD$142,AD$143,AD$144)</f>
        <v>0</v>
      </c>
      <c r="AE318" s="66">
        <f>-AE$190+AE$216-AE$218+AE$233+AE$234+SUM(AE$125,AE$126,AE$127*(1+'S&amp;S'!$F116),AE$128,AE$129,AE$130,AE$131,AE$132,AE$133,AE$134,AE$135,AE$136,AE$137,AE$138,AE$139,AE$140,AE$141,AE$142,AE$143,AE$144)</f>
        <v>0</v>
      </c>
      <c r="AF318" s="66">
        <f>-AF$190+AF$216-AF$218+AF$233+AF$234+SUM(AF$125,AF$126,AF$127*(1+'S&amp;S'!$F116),AF$128,AF$129,AF$130,AF$131,AF$132,AF$133,AF$134,AF$135,AF$136,AF$137,AF$138,AF$139,AF$140,AF$141,AF$142,AF$143,AF$144)</f>
        <v>0</v>
      </c>
      <c r="AG318" s="66">
        <f>-AG$190+AG$216-AG$218+AG$233+AG$234+SUM(AG$125,AG$126,AG$127*(1+'S&amp;S'!$F116),AG$128,AG$129,AG$130,AG$131,AG$132,AG$133,AG$134,AG$135,AG$136,AG$137,AG$138,AG$139,AG$140,AG$141,AG$142,AG$143,AG$144)</f>
        <v>0</v>
      </c>
      <c r="AH318" s="66">
        <f>-AH$190+AH$216-AH$218+AH$233+AH$234+SUM(AH$125,AH$126,AH$127*(1+'S&amp;S'!$F116),AH$128,AH$129,AH$130,AH$131,AH$132,AH$133,AH$134,AH$135,AH$136,AH$137,AH$138,AH$139,AH$140,AH$141,AH$142,AH$143,AH$144)</f>
        <v>0</v>
      </c>
      <c r="AI318" s="66">
        <f>-AI$190+AI$216-AI$218+AI$233+AI$234+SUM(AI$125,AI$126,AI$127*(1+'S&amp;S'!$F116),AI$128,AI$129,AI$130,AI$131,AI$132,AI$133,AI$134,AI$135,AI$136,AI$137,AI$138,AI$139,AI$140,AI$141,AI$142,AI$143,AI$144)</f>
        <v>0</v>
      </c>
      <c r="AJ318" s="66">
        <f>-AJ$190+AJ$216-AJ$218+AJ$233+AJ$234+SUM(AJ$125,AJ$126,AJ$127*(1+'S&amp;S'!$F116),AJ$128,AJ$129,AJ$130,AJ$131,AJ$132,AJ$133,AJ$134,AJ$135,AJ$136,AJ$137,AJ$138,AJ$139,AJ$140,AJ$141,AJ$142,AJ$143,AJ$144)</f>
        <v>0</v>
      </c>
      <c r="AK318" s="66">
        <f>-AK$190+AK$216-AK$218+AK$233+AK$234+SUM(AK$125,AK$126,AK$127*(1+'S&amp;S'!$F116),AK$128,AK$129,AK$130,AK$131,AK$132,AK$133,AK$134,AK$135,AK$136,AK$137,AK$138,AK$139,AK$140,AK$141,AK$142,AK$143,AK$144)</f>
        <v>0</v>
      </c>
      <c r="AL318" s="66">
        <f>-AL$190+AL$216-AL$218+AL$233+AL$234+SUM(AL$125,AL$126,AL$127*(1+'S&amp;S'!$F116),AL$128,AL$129,AL$130,AL$131,AL$132,AL$133,AL$134,AL$135,AL$136,AL$137,AL$138,AL$139,AL$140,AL$141,AL$142,AL$143,AL$144)</f>
        <v>0</v>
      </c>
      <c r="AM318" s="66">
        <f>-AM$190+AM$216-AM$218+AM$233+AM$234+SUM(AM$125,AM$126,AM$127*(1+'S&amp;S'!$F116),AM$128,AM$129,AM$130,AM$131,AM$132,AM$133,AM$134,AM$135,AM$136,AM$137,AM$138,AM$139,AM$140,AM$141,AM$142,AM$143,AM$144)</f>
        <v>0</v>
      </c>
      <c r="AN318" s="66">
        <f>-AN$190+AN$216-AN$218+AN$233+AN$234+SUM(AN$125,AN$126,AN$127*(1+'S&amp;S'!$F116),AN$128,AN$129,AN$130,AN$131,AN$132,AN$133,AN$134,AN$135,AN$136,AN$137,AN$138,AN$139,AN$140,AN$141,AN$142,AN$143,AN$144)</f>
        <v>0</v>
      </c>
      <c r="AO318" s="66">
        <f>-AO$190+AO$216-AO$218+AO$233+AO$234+SUM(AO$125,AO$126,AO$127*(1+'S&amp;S'!$F116),AO$128,AO$129,AO$130,AO$131,AO$132,AO$133,AO$134,AO$135,AO$136,AO$137,AO$138,AO$139,AO$140,AO$141,AO$142,AO$143,AO$144)</f>
        <v>0</v>
      </c>
      <c r="AP318" s="66">
        <f>-AP$190+AP$216-AP$218+AP$233+AP$234+SUM(AP$125,AP$126,AP$127*(1+'S&amp;S'!$F116),AP$128,AP$129,AP$130,AP$131,AP$132,AP$133,AP$134,AP$135,AP$136,AP$137,AP$138,AP$139,AP$140,AP$141,AP$142,AP$143,AP$144)</f>
        <v>0</v>
      </c>
      <c r="AQ318" s="66">
        <f>-AQ$190+AQ$216-AQ$218+AQ$233+AQ$234+SUM(AQ$125,AQ$126,AQ$127*(1+'S&amp;S'!$F116),AQ$128,AQ$129,AQ$130,AQ$131,AQ$132,AQ$133,AQ$134,AQ$135,AQ$136,AQ$137,AQ$138,AQ$139,AQ$140,AQ$141,AQ$142,AQ$143,AQ$144)</f>
        <v>0</v>
      </c>
      <c r="AR318" s="66">
        <f>-AR$190+AR$216-AR$218+AR$233+AR$234+SUM(AR$125,AR$126,AR$127*(1+'S&amp;S'!$F116),AR$128,AR$129,AR$130,AR$131,AR$132,AR$133,AR$134,AR$135,AR$136,AR$137,AR$138,AR$139,AR$140,AR$141,AR$142,AR$143,AR$144)</f>
        <v>0</v>
      </c>
      <c r="AS318" s="66">
        <f>-AS$190+AS$216-AS$218+AS$233+AS$234+SUM(AS$125,AS$126,AS$127*(1+'S&amp;S'!$F116),AS$128,AS$129,AS$130,AS$131,AS$132,AS$133,AS$134,AS$135,AS$136,AS$137,AS$138,AS$139,AS$140,AS$141,AS$142,AS$143,AS$144)</f>
        <v>0</v>
      </c>
      <c r="AT318" s="66">
        <f>-AT$190+AT$216-AT$218+AT$233+AT$234+SUM(AT$125,AT$126,AT$127*(1+'S&amp;S'!$F116),AT$128,AT$129,AT$130,AT$131,AT$132,AT$133,AT$134,AT$135,AT$136,AT$137,AT$138,AT$139,AT$140,AT$141,AT$142,AT$143,AT$144)</f>
        <v>0</v>
      </c>
      <c r="AU318" s="66">
        <f>-AU$190+AU$216-AU$218+AU$233+AU$234+SUM(AU$125,AU$126,AU$127*(1+'S&amp;S'!$F116),AU$128,AU$129,AU$130,AU$131,AU$132,AU$133,AU$134,AU$135,AU$136,AU$137,AU$138,AU$139,AU$140,AU$141,AU$142,AU$143,AU$144)</f>
        <v>0</v>
      </c>
      <c r="AV318" s="66">
        <f>-AV$190+AV$216-AV$218+AV$233+AV$234+SUM(AV$125,AV$126,AV$127*(1+'S&amp;S'!$F116),AV$128,AV$129,AV$130,AV$131,AV$132,AV$133,AV$134,AV$135,AV$136,AV$137,AV$138,AV$139,AV$140,AV$141,AV$142,AV$143,AV$144)</f>
        <v>0</v>
      </c>
      <c r="AW318" s="66">
        <f>-AW$190+AW$216-AW$218+AW$233+AW$234+SUM(AW$125,AW$126,AW$127*(1+'S&amp;S'!$F116),AW$128,AW$129,AW$130,AW$131,AW$132,AW$133,AW$134,AW$135,AW$136,AW$137,AW$138,AW$139,AW$140,AW$141,AW$142,AW$143,AW$144)</f>
        <v>0</v>
      </c>
      <c r="AX318" s="66">
        <f>-AX$190+AX$216-AX$218+AX$233+AX$234+SUM(AX$125,AX$126,AX$127*(1+'S&amp;S'!$F116),AX$128,AX$129,AX$130,AX$131,AX$132,AX$133,AX$134,AX$135,AX$136,AX$137,AX$138,AX$139,AX$140,AX$141,AX$142,AX$143,AX$144)</f>
        <v>0</v>
      </c>
      <c r="AY318" s="66">
        <f>-AY$190+AY$216-AY$218+AY$233+AY$234+SUM(AY$125,AY$126,AY$127*(1+'S&amp;S'!$F116),AY$128,AY$129,AY$130,AY$131,AY$132,AY$133,AY$134,AY$135,AY$136,AY$137,AY$138,AY$139,AY$140,AY$141,AY$142,AY$143,AY$144)</f>
        <v>0</v>
      </c>
      <c r="AZ318" s="66">
        <f>-AZ$190+AZ$216-AZ$218+AZ$233+AZ$234+SUM(AZ$125,AZ$126,AZ$127*(1+'S&amp;S'!$F116),AZ$128,AZ$129,AZ$130,AZ$131,AZ$132,AZ$133,AZ$134,AZ$135,AZ$136,AZ$137,AZ$138,AZ$139,AZ$140,AZ$141,AZ$142,AZ$143,AZ$144)</f>
        <v>0</v>
      </c>
      <c r="BA318" s="66">
        <f>-BA$190+BA$216-BA$218+BA$233+BA$234+SUM(BA$125,BA$126,BA$127*(1+'S&amp;S'!$F116),BA$128,BA$129,BA$130,BA$131,BA$132,BA$133,BA$134,BA$135,BA$136,BA$137,BA$138,BA$139,BA$140,BA$141,BA$142,BA$143,BA$144)</f>
        <v>0</v>
      </c>
      <c r="BB318" s="66">
        <f>-BB$190+BB$216-BB$218+BB$233+BB$234+SUM(BB$125,BB$126,BB$127*(1+'S&amp;S'!$F116),BB$128,BB$129,BB$130,BB$131,BB$132,BB$133,BB$134,BB$135,BB$136,BB$137,BB$138,BB$139,BB$140,BB$141,BB$142,BB$143,BB$144)</f>
        <v>0</v>
      </c>
      <c r="BC318" s="66">
        <f>-BC$190+BC$216-BC$218+BC$233+BC$234+SUM(BC$125,BC$126,BC$127*(1+'S&amp;S'!$F116),BC$128,BC$129,BC$130,BC$131,BC$132,BC$133,BC$134,BC$135,BC$136,BC$137,BC$138,BC$139,BC$140,BC$141,BC$142,BC$143,BC$144)</f>
        <v>0</v>
      </c>
      <c r="BD318" s="66">
        <f>-BD$190+BD$216-BD$218+BD$233+BD$234+SUM(BD$125,BD$126,BD$127*(1+'S&amp;S'!$F116),BD$128,BD$129,BD$130,BD$131,BD$132,BD$133,BD$134,BD$135,BD$136,BD$137,BD$138,BD$139,BD$140,BD$141,BD$142,BD$143,BD$144)</f>
        <v>0</v>
      </c>
      <c r="BE318" s="66">
        <f>-BE$190+BE$216-BE$218+BE$233+BE$234+SUM(BE$125,BE$126,BE$127*(1+'S&amp;S'!$F116),BE$128,BE$129,BE$130,BE$131,BE$132,BE$133,BE$134,BE$135,BE$136,BE$137,BE$138,BE$139,BE$140,BE$141,BE$142,BE$143,BE$144)</f>
        <v>0</v>
      </c>
      <c r="BF318" s="66">
        <f>-BF$190+BF$216-BF$218+BF$233+BF$234+SUM(BF$125,BF$126,BF$127*(1+'S&amp;S'!$F116),BF$128,BF$129,BF$130,BF$131,BF$132,BF$133,BF$134,BF$135,BF$136,BF$137,BF$138,BF$139,BF$140,BF$141,BF$142,BF$143,BF$144)</f>
        <v>0</v>
      </c>
      <c r="BG318" s="66">
        <f>-BG$190+BG$216-BG$218+BG$233+BG$234+SUM(BG$125,BG$126,BG$127*(1+'S&amp;S'!$F116),BG$128,BG$129,BG$130,BG$131,BG$132,BG$133,BG$134,BG$135,BG$136,BG$137,BG$138,BG$139,BG$140,BG$141,BG$142,BG$143,BG$144)</f>
        <v>0</v>
      </c>
      <c r="BH318" s="66">
        <f>-BH$190+BH$216-BH$218+BH$233+BH$234+SUM(BH$125,BH$126,BH$127*(1+'S&amp;S'!$F116),BH$128,BH$129,BH$130,BH$131,BH$132,BH$133,BH$134,BH$135,BH$136,BH$137,BH$138,BH$139,BH$140,BH$141,BH$142,BH$143,BH$144)</f>
        <v>0</v>
      </c>
      <c r="BI318" s="66">
        <f>-BI$190+BI$216-BI$218+BI$233+BI$234+SUM(BI$125,BI$126,BI$127*(1+'S&amp;S'!$F116),BI$128,BI$129,BI$130,BI$131,BI$132,BI$133,BI$134,BI$135,BI$136,BI$137,BI$138,BI$139,BI$140,BI$141,BI$142,BI$143,BI$144)</f>
        <v>0</v>
      </c>
      <c r="BJ318" s="66">
        <f>-BJ$190+BJ$216-BJ$218+BJ$233+BJ$234+SUM(BJ$125,BJ$126,BJ$127*(1+'S&amp;S'!$F116),BJ$128,BJ$129,BJ$130,BJ$131,BJ$132,BJ$133,BJ$134,BJ$135,BJ$136,BJ$137,BJ$138,BJ$139,BJ$140,BJ$141,BJ$142,BJ$143,BJ$144)</f>
        <v>0</v>
      </c>
      <c r="BK318" s="66">
        <f>-BK$190+BK$216-BK$218+BK$233+BK$234+SUM(BK$125,BK$126,BK$127*(1+'S&amp;S'!$F116),BK$128,BK$129,BK$130,BK$131,BK$132,BK$133,BK$134,BK$135,BK$136,BK$137,BK$138,BK$139,BK$140,BK$141,BK$142,BK$143,BK$144)</f>
        <v>0</v>
      </c>
      <c r="BL318" s="66">
        <f>-BL$190+BL$216-BL$218+BL$233+BL$234+SUM(BL$125,BL$126,BL$127*(1+'S&amp;S'!$F116),BL$128,BL$129,BL$130,BL$131,BL$132,BL$133,BL$134,BL$135,BL$136,BL$137,BL$138,BL$139,BL$140,BL$141,BL$142,BL$143,BL$144)</f>
        <v>0</v>
      </c>
      <c r="BM318" s="66">
        <f>-BM$190+BM$216-BM$218+BM$233+BM$234+SUM(BM$125,BM$126,BM$127*(1+'S&amp;S'!$F116),BM$128,BM$129,BM$130,BM$131,BM$132,BM$133,BM$134,BM$135,BM$136,BM$137,BM$138,BM$139,BM$140,BM$141,BM$142,BM$143,BM$144)</f>
        <v>0</v>
      </c>
      <c r="BN318" s="66">
        <f>-BN$190+BN$216-BN$218+BN$233+BN$234+SUM(BN$125,BN$126,BN$127*(1+'S&amp;S'!$F116),BN$128,BN$129,BN$130,BN$131,BN$132,BN$133,BN$134,BN$135,BN$136,BN$137,BN$138,BN$139,BN$140,BN$141,BN$142,BN$143,BN$144)</f>
        <v>0</v>
      </c>
      <c r="BO318" s="66">
        <f>-BO$190+BO$216-BO$218+BO$233+BO$234+SUM(BO$125,BO$126,BO$127*(1+'S&amp;S'!$F116),BO$128,BO$129,BO$130,BO$131,BO$132,BO$133,BO$134,BO$135,BO$136,BO$137,BO$138,BO$139,BO$140,BO$141,BO$142,BO$143,BO$144)</f>
        <v>0</v>
      </c>
      <c r="BP318" s="66">
        <f>-BP$190+BP$216-BP$218+BP$233+BP$234+SUM(BP$125,BP$126,BP$127*(1+'S&amp;S'!$F116),BP$128,BP$129,BP$130,BP$131,BP$132,BP$133,BP$134,BP$135,BP$136,BP$137,BP$138,BP$139,BP$140,BP$141,BP$142,BP$143,BP$144)</f>
        <v>0</v>
      </c>
      <c r="BQ318" s="66">
        <f>-BQ$190+BQ$216-BQ$218+BQ$233+BQ$234+SUM(BQ$125,BQ$126,BQ$127*(1+'S&amp;S'!$F116),BQ$128,BQ$129,BQ$130,BQ$131,BQ$132,BQ$133,BQ$134,BQ$135,BQ$136,BQ$137,BQ$138,BQ$139,BQ$140,BQ$141,BQ$142,BQ$143,BQ$144)</f>
        <v>0</v>
      </c>
      <c r="BR318" s="66">
        <f>-BR$190+BR$216-BR$218+BR$233+BR$234+SUM(BR$125,BR$126,BR$127*(1+'S&amp;S'!$F116),BR$128,BR$129,BR$130,BR$131,BR$132,BR$133,BR$134,BR$135,BR$136,BR$137,BR$138,BR$139,BR$140,BR$141,BR$142,BR$143,BR$144)</f>
        <v>0</v>
      </c>
      <c r="BS318" s="66">
        <f>-BS$190+BS$216-BS$218+BS$233+BS$234+SUM(BS$125,BS$126,BS$127*(1+'S&amp;S'!$F116),BS$128,BS$129,BS$130,BS$131,BS$132,BS$133,BS$134,BS$135,BS$136,BS$137,BS$138,BS$139,BS$140,BS$141,BS$142,BS$143,BS$144)</f>
        <v>0</v>
      </c>
      <c r="BT318" s="66">
        <f>-BT$190+BT$216-BT$218+BT$233+BT$234+SUM(BT$125,BT$126,BT$127*(1+'S&amp;S'!$F116),BT$128,BT$129,BT$130,BT$131,BT$132,BT$133,BT$134,BT$135,BT$136,BT$137,BT$138,BT$139,BT$140,BT$141,BT$142,BT$143,BT$144)</f>
        <v>0</v>
      </c>
      <c r="BU318" s="66">
        <f>-BU$190+BU$216-BU$218+BU$233+BU$234+SUM(BU$125,BU$126,BU$127*(1+'S&amp;S'!$F116),BU$128,BU$129,BU$130,BU$131,BU$132,BU$133,BU$134,BU$135,BU$136,BU$137,BU$138,BU$139,BU$140,BU$141,BU$142,BU$143,BU$144)</f>
        <v>0</v>
      </c>
      <c r="BV318" s="66">
        <f>-BV$190+BV$216-BV$218+BV$233+BV$234+SUM(BV$125,BV$126,BV$127*(1+'S&amp;S'!$F116),BV$128,BV$129,BV$130,BV$131,BV$132,BV$133,BV$134,BV$135,BV$136,BV$137,BV$138,BV$139,BV$140,BV$141,BV$142,BV$143,BV$144)</f>
        <v>0</v>
      </c>
      <c r="BW318" s="66">
        <f>-BW$190+BW$216-BW$218+BW$233+BW$234+SUM(BW$125,BW$126,BW$127*(1+'S&amp;S'!$F116),BW$128,BW$129,BW$130,BW$131,BW$132,BW$133,BW$134,BW$135,BW$136,BW$137,BW$138,BW$139,BW$140,BW$141,BW$142,BW$143,BW$144)</f>
        <v>0</v>
      </c>
      <c r="BX318" s="66">
        <f>-BX$190+BX$216-BX$218+BX$233+BX$234+SUM(BX$125,BX$126,BX$127*(1+'S&amp;S'!$F116),BX$128,BX$129,BX$130,BX$131,BX$132,BX$133,BX$134,BX$135,BX$136,BX$137,BX$138,BX$139,BX$140,BX$141,BX$142,BX$143,BX$144)</f>
        <v>0</v>
      </c>
      <c r="BY318" s="66">
        <f>-BY$190+BY$216-BY$218+BY$233+BY$234+SUM(BY$125,BY$126,BY$127*(1+'S&amp;S'!$F116),BY$128,BY$129,BY$130,BY$131,BY$132,BY$133,BY$134,BY$135,BY$136,BY$137,BY$138,BY$139,BY$140,BY$141,BY$142,BY$143,BY$144)</f>
        <v>0</v>
      </c>
      <c r="BZ318" s="66">
        <f>-BZ$190+BZ$216-BZ$218+BZ$233+BZ$234+SUM(BZ$125,BZ$126,BZ$127*(1+'S&amp;S'!$F116),BZ$128,BZ$129,BZ$130,BZ$131,BZ$132,BZ$133,BZ$134,BZ$135,BZ$136,BZ$137,BZ$138,BZ$139,BZ$140,BZ$141,BZ$142,BZ$143,BZ$144)</f>
        <v>0</v>
      </c>
      <c r="CA318" s="66">
        <f>-CA$190+CA$216-CA$218+CA$233+CA$234+SUM(CA$125,CA$126,CA$127*(1+'S&amp;S'!$F116),CA$128,CA$129,CA$130,CA$131,CA$132,CA$133,CA$134,CA$135,CA$136,CA$137,CA$138,CA$139,CA$140,CA$141,CA$142,CA$143,CA$144)</f>
        <v>0</v>
      </c>
      <c r="CB318" s="66">
        <f>-CB$190+CB$216-CB$218+CB$233+CB$234+SUM(CB$125,CB$126,CB$127*(1+'S&amp;S'!$F116),CB$128,CB$129,CB$130,CB$131,CB$132,CB$133,CB$134,CB$135,CB$136,CB$137,CB$138,CB$139,CB$140,CB$141,CB$142,CB$143,CB$144)</f>
        <v>0</v>
      </c>
      <c r="CC318" s="66">
        <f>-CC$190+CC$216-CC$218+CC$233+CC$234+SUM(CC$125,CC$126,CC$127*(1+'S&amp;S'!$F116),CC$128,CC$129,CC$130,CC$131,CC$132,CC$133,CC$134,CC$135,CC$136,CC$137,CC$138,CC$139,CC$140,CC$141,CC$142,CC$143,CC$144)</f>
        <v>0</v>
      </c>
      <c r="CD318" s="66">
        <f>-CD$190+CD$216-CD$218+CD$233+CD$234+SUM(CD$125,CD$126,CD$127*(1+'S&amp;S'!$F116),CD$128,CD$129,CD$130,CD$131,CD$132,CD$133,CD$134,CD$135,CD$136,CD$137,CD$138,CD$139,CD$140,CD$141,CD$142,CD$143,CD$144)</f>
        <v>0</v>
      </c>
      <c r="CE318" s="66">
        <f>-CE$190+CE$216-CE$218+CE$233+CE$234+SUM(CE$125,CE$126,CE$127*(1+'S&amp;S'!$F116),CE$128,CE$129,CE$130,CE$131,CE$132,CE$133,CE$134,CE$135,CE$136,CE$137,CE$138,CE$139,CE$140,CE$141,CE$142,CE$143,CE$144)</f>
        <v>0</v>
      </c>
      <c r="CF318" s="66">
        <f>-CF$190+CF$216-CF$218+CF$233+CF$234+SUM(CF$125,CF$126,CF$127*(1+'S&amp;S'!$F116),CF$128,CF$129,CF$130,CF$131,CF$132,CF$133,CF$134,CF$135,CF$136,CF$137,CF$138,CF$139,CF$140,CF$141,CF$142,CF$143,CF$144)</f>
        <v>0</v>
      </c>
      <c r="CG318" s="66">
        <f>-CG$190+CG$216-CG$218+CG$233+CG$234+SUM(CG$125,CG$126,CG$127*(1+'S&amp;S'!$F116),CG$128,CG$129,CG$130,CG$131,CG$132,CG$133,CG$134,CG$135,CG$136,CG$137,CG$138,CG$139,CG$140,CG$141,CG$142,CG$143,CG$144)</f>
        <v>0</v>
      </c>
      <c r="CH318" s="66">
        <f>-CH$190+CH$216-CH$218+CH$233+CH$234+SUM(CH$125,CH$126,CH$127*(1+'S&amp;S'!$F116),CH$128,CH$129,CH$130,CH$131,CH$132,CH$133,CH$134,CH$135,CH$136,CH$137,CH$138,CH$139,CH$140,CH$141,CH$142,CH$143,CH$144)</f>
        <v>0</v>
      </c>
      <c r="CI318" s="66">
        <f>-CI$190+CI$216-CI$218+CI$233+CI$234+SUM(CI$125,CI$126,CI$127*(1+'S&amp;S'!$F116),CI$128,CI$129,CI$130,CI$131,CI$132,CI$133,CI$134,CI$135,CI$136,CI$137,CI$138,CI$139,CI$140,CI$141,CI$142,CI$143,CI$144)</f>
        <v>0</v>
      </c>
      <c r="CJ318" s="66">
        <f>-CJ$190+CJ$216-CJ$218+CJ$233+CJ$234+SUM(CJ$125,CJ$126,CJ$127*(1+'S&amp;S'!$F116),CJ$128,CJ$129,CJ$130,CJ$131,CJ$132,CJ$133,CJ$134,CJ$135,CJ$136,CJ$137,CJ$138,CJ$139,CJ$140,CJ$141,CJ$142,CJ$143,CJ$144)</f>
        <v>0</v>
      </c>
      <c r="CK318" s="66">
        <f>-CK$190+CK$216-CK$218+CK$233+CK$234+SUM(CK$125,CK$126,CK$127*(1+'S&amp;S'!$F116),CK$128,CK$129,CK$130,CK$131,CK$132,CK$133,CK$134,CK$135,CK$136,CK$137,CK$138,CK$139,CK$140,CK$141,CK$142,CK$143,CK$144)</f>
        <v>0</v>
      </c>
      <c r="CL318" s="66">
        <f>-CL$190+CL$216-CL$218+CL$233+CL$234+SUM(CL$125,CL$126,CL$127*(1+'S&amp;S'!$F116),CL$128,CL$129,CL$130,CL$131,CL$132,CL$133,CL$134,CL$135,CL$136,CL$137,CL$138,CL$139,CL$140,CL$141,CL$142,CL$143,CL$144)</f>
        <v>0</v>
      </c>
      <c r="CM318" s="66">
        <f>-CM$190+CM$216-CM$218+CM$233+CM$234+SUM(CM$125,CM$126,CM$127*(1+'S&amp;S'!$F116),CM$128,CM$129,CM$130,CM$131,CM$132,CM$133,CM$134,CM$135,CM$136,CM$137,CM$138,CM$139,CM$140,CM$141,CM$142,CM$143,CM$144)</f>
        <v>0</v>
      </c>
      <c r="CN318" s="66">
        <f>-CN$190+CN$216-CN$218+CN$233+CN$234+SUM(CN$125,CN$126,CN$127*(1+'S&amp;S'!$F116),CN$128,CN$129,CN$130,CN$131,CN$132,CN$133,CN$134,CN$135,CN$136,CN$137,CN$138,CN$139,CN$140,CN$141,CN$142,CN$143,CN$144)</f>
        <v>0</v>
      </c>
      <c r="CO318" s="66">
        <f>-CO$190+CO$216-CO$218+CO$233+CO$234+SUM(CO$125,CO$126,CO$127*(1+'S&amp;S'!$F116),CO$128,CO$129,CO$130,CO$131,CO$132,CO$133,CO$134,CO$135,CO$136,CO$137,CO$138,CO$139,CO$140,CO$141,CO$142,CO$143,CO$144)</f>
        <v>0</v>
      </c>
      <c r="CP318" s="66">
        <f>-CP$190+CP$216-CP$218+CP$233+CP$234+SUM(CP$125,CP$126,CP$127*(1+'S&amp;S'!$F116),CP$128,CP$129,CP$130,CP$131,CP$132,CP$133,CP$134,CP$135,CP$136,CP$137,CP$138,CP$139,CP$140,CP$141,CP$142,CP$143,CP$144)</f>
        <v>0</v>
      </c>
      <c r="CQ318" s="66">
        <f>-CQ$190+CQ$216-CQ$218+CQ$233+CQ$234+SUM(CQ$125,CQ$126,CQ$127*(1+'S&amp;S'!$F116),CQ$128,CQ$129,CQ$130,CQ$131,CQ$132,CQ$133,CQ$134,CQ$135,CQ$136,CQ$137,CQ$138,CQ$139,CQ$140,CQ$141,CQ$142,CQ$143,CQ$144)</f>
        <v>0</v>
      </c>
      <c r="CR318" s="66">
        <f>-CR$190+CR$216-CR$218+CR$233+CR$234+SUM(CR$125,CR$126,CR$127*(1+'S&amp;S'!$F116),CR$128,CR$129,CR$130,CR$131,CR$132,CR$133,CR$134,CR$135,CR$136,CR$137,CR$138,CR$139,CR$140,CR$141,CR$142,CR$143,CR$144)</f>
        <v>0</v>
      </c>
      <c r="CS318" s="66">
        <f>-CS$190+CS$216-CS$218+CS$233+CS$234+SUM(CS$125,CS$126,CS$127*(1+'S&amp;S'!$F116),CS$128,CS$129,CS$130,CS$131,CS$132,CS$133,CS$134,CS$135,CS$136,CS$137,CS$138,CS$139,CS$140,CS$141,CS$142,CS$143,CS$144)</f>
        <v>0</v>
      </c>
    </row>
    <row r="319" spans="3:97" hidden="1" x14ac:dyDescent="0.35">
      <c r="C319" s="81" t="str">
        <f>O.3!C127&amp;" with "&amp; 'S&amp;S'!$D$5*100 &amp; "% decrease"</f>
        <v xml:space="preserve"> with 1% decrease</v>
      </c>
      <c r="E319" s="492">
        <f>G319+NPV(G.Asm!$F$40,H319:INDEX(H319:CS319,RP))</f>
        <v>0</v>
      </c>
      <c r="F319" s="492">
        <f t="shared" si="140"/>
        <v>0</v>
      </c>
      <c r="G319" s="66">
        <f>-G$190+G$216-G$218+G$233+G$234+SUM(G$125,G$126,G$127*(1+'S&amp;S'!$F117),G$128,G$129,G$130,G$131,G$132,G$133,G$134,G$135,G$136,G$137,G$138,G$139,G$140,G$141,G$142,G$143,G$144)</f>
        <v>0</v>
      </c>
      <c r="H319" s="66">
        <f>-H$190+H$216-H$218+H$233+H$234+SUM(H$125,H$126,H$127*(1+'S&amp;S'!$F117),H$128,H$129,H$130,H$131,H$132,H$133,H$134,H$135,H$136,H$137,H$138,H$139,H$140,H$141,H$142,H$143,H$144)</f>
        <v>0</v>
      </c>
      <c r="I319" s="66">
        <f>-I$190+I$216-I$218+I$233+I$234+SUM(I$125,I$126,I$127*(1+'S&amp;S'!$F117),I$128,I$129,I$130,I$131,I$132,I$133,I$134,I$135,I$136,I$137,I$138,I$139,I$140,I$141,I$142,I$143,I$144)</f>
        <v>0</v>
      </c>
      <c r="J319" s="66">
        <f>-J$190+J$216-J$218+J$233+J$234+SUM(J$125,J$126,J$127*(1+'S&amp;S'!$F117),J$128,J$129,J$130,J$131,J$132,J$133,J$134,J$135,J$136,J$137,J$138,J$139,J$140,J$141,J$142,J$143,J$144)</f>
        <v>0</v>
      </c>
      <c r="K319" s="66">
        <f>-K$190+K$216-K$218+K$233+K$234+SUM(K$125,K$126,K$127*(1+'S&amp;S'!$F117),K$128,K$129,K$130,K$131,K$132,K$133,K$134,K$135,K$136,K$137,K$138,K$139,K$140,K$141,K$142,K$143,K$144)</f>
        <v>0</v>
      </c>
      <c r="L319" s="66">
        <f>-L$190+L$216-L$218+L$233+L$234+SUM(L$125,L$126,L$127*(1+'S&amp;S'!$F117),L$128,L$129,L$130,L$131,L$132,L$133,L$134,L$135,L$136,L$137,L$138,L$139,L$140,L$141,L$142,L$143,L$144)</f>
        <v>0</v>
      </c>
      <c r="M319" s="66">
        <f>-M$190+M$216-M$218+M$233+M$234+SUM(M$125,M$126,M$127*(1+'S&amp;S'!$F117),M$128,M$129,M$130,M$131,M$132,M$133,M$134,M$135,M$136,M$137,M$138,M$139,M$140,M$141,M$142,M$143,M$144)</f>
        <v>0</v>
      </c>
      <c r="N319" s="66">
        <f>-N$190+N$216-N$218+N$233+N$234+SUM(N$125,N$126,N$127*(1+'S&amp;S'!$F117),N$128,N$129,N$130,N$131,N$132,N$133,N$134,N$135,N$136,N$137,N$138,N$139,N$140,N$141,N$142,N$143,N$144)</f>
        <v>0</v>
      </c>
      <c r="O319" s="66">
        <f>-O$190+O$216-O$218+O$233+O$234+SUM(O$125,O$126,O$127*(1+'S&amp;S'!$F117),O$128,O$129,O$130,O$131,O$132,O$133,O$134,O$135,O$136,O$137,O$138,O$139,O$140,O$141,O$142,O$143,O$144)</f>
        <v>0</v>
      </c>
      <c r="P319" s="66">
        <f>-P$190+P$216-P$218+P$233+P$234+SUM(P$125,P$126,P$127*(1+'S&amp;S'!$F117),P$128,P$129,P$130,P$131,P$132,P$133,P$134,P$135,P$136,P$137,P$138,P$139,P$140,P$141,P$142,P$143,P$144)</f>
        <v>0</v>
      </c>
      <c r="Q319" s="66">
        <f>-Q$190+Q$216-Q$218+Q$233+Q$234+SUM(Q$125,Q$126,Q$127*(1+'S&amp;S'!$F117),Q$128,Q$129,Q$130,Q$131,Q$132,Q$133,Q$134,Q$135,Q$136,Q$137,Q$138,Q$139,Q$140,Q$141,Q$142,Q$143,Q$144)</f>
        <v>0</v>
      </c>
      <c r="R319" s="66">
        <f>-R$190+R$216-R$218+R$233+R$234+SUM(R$125,R$126,R$127*(1+'S&amp;S'!$F117),R$128,R$129,R$130,R$131,R$132,R$133,R$134,R$135,R$136,R$137,R$138,R$139,R$140,R$141,R$142,R$143,R$144)</f>
        <v>0</v>
      </c>
      <c r="S319" s="66">
        <f>-S$190+S$216-S$218+S$233+S$234+SUM(S$125,S$126,S$127*(1+'S&amp;S'!$F117),S$128,S$129,S$130,S$131,S$132,S$133,S$134,S$135,S$136,S$137,S$138,S$139,S$140,S$141,S$142,S$143,S$144)</f>
        <v>0</v>
      </c>
      <c r="T319" s="66">
        <f>-T$190+T$216-T$218+T$233+T$234+SUM(T$125,T$126,T$127*(1+'S&amp;S'!$F117),T$128,T$129,T$130,T$131,T$132,T$133,T$134,T$135,T$136,T$137,T$138,T$139,T$140,T$141,T$142,T$143,T$144)</f>
        <v>0</v>
      </c>
      <c r="U319" s="66">
        <f>-U$190+U$216-U$218+U$233+U$234+SUM(U$125,U$126,U$127*(1+'S&amp;S'!$F117),U$128,U$129,U$130,U$131,U$132,U$133,U$134,U$135,U$136,U$137,U$138,U$139,U$140,U$141,U$142,U$143,U$144)</f>
        <v>0</v>
      </c>
      <c r="V319" s="66">
        <f>-V$190+V$216-V$218+V$233+V$234+SUM(V$125,V$126,V$127*(1+'S&amp;S'!$F117),V$128,V$129,V$130,V$131,V$132,V$133,V$134,V$135,V$136,V$137,V$138,V$139,V$140,V$141,V$142,V$143,V$144)</f>
        <v>0</v>
      </c>
      <c r="W319" s="66">
        <f>-W$190+W$216-W$218+W$233+W$234+SUM(W$125,W$126,W$127*(1+'S&amp;S'!$F117),W$128,W$129,W$130,W$131,W$132,W$133,W$134,W$135,W$136,W$137,W$138,W$139,W$140,W$141,W$142,W$143,W$144)</f>
        <v>0</v>
      </c>
      <c r="X319" s="66">
        <f>-X$190+X$216-X$218+X$233+X$234+SUM(X$125,X$126,X$127*(1+'S&amp;S'!$F117),X$128,X$129,X$130,X$131,X$132,X$133,X$134,X$135,X$136,X$137,X$138,X$139,X$140,X$141,X$142,X$143,X$144)</f>
        <v>0</v>
      </c>
      <c r="Y319" s="66">
        <f>-Y$190+Y$216-Y$218+Y$233+Y$234+SUM(Y$125,Y$126,Y$127*(1+'S&amp;S'!$F117),Y$128,Y$129,Y$130,Y$131,Y$132,Y$133,Y$134,Y$135,Y$136,Y$137,Y$138,Y$139,Y$140,Y$141,Y$142,Y$143,Y$144)</f>
        <v>0</v>
      </c>
      <c r="Z319" s="66">
        <f>-Z$190+Z$216-Z$218+Z$233+Z$234+SUM(Z$125,Z$126,Z$127*(1+'S&amp;S'!$F117),Z$128,Z$129,Z$130,Z$131,Z$132,Z$133,Z$134,Z$135,Z$136,Z$137,Z$138,Z$139,Z$140,Z$141,Z$142,Z$143,Z$144)</f>
        <v>0</v>
      </c>
      <c r="AA319" s="66">
        <f>-AA$190+AA$216-AA$218+AA$233+AA$234+SUM(AA$125,AA$126,AA$127*(1+'S&amp;S'!$F117),AA$128,AA$129,AA$130,AA$131,AA$132,AA$133,AA$134,AA$135,AA$136,AA$137,AA$138,AA$139,AA$140,AA$141,AA$142,AA$143,AA$144)</f>
        <v>0</v>
      </c>
      <c r="AB319" s="66">
        <f>-AB$190+AB$216-AB$218+AB$233+AB$234+SUM(AB$125,AB$126,AB$127*(1+'S&amp;S'!$F117),AB$128,AB$129,AB$130,AB$131,AB$132,AB$133,AB$134,AB$135,AB$136,AB$137,AB$138,AB$139,AB$140,AB$141,AB$142,AB$143,AB$144)</f>
        <v>0</v>
      </c>
      <c r="AC319" s="66">
        <f>-AC$190+AC$216-AC$218+AC$233+AC$234+SUM(AC$125,AC$126,AC$127*(1+'S&amp;S'!$F117),AC$128,AC$129,AC$130,AC$131,AC$132,AC$133,AC$134,AC$135,AC$136,AC$137,AC$138,AC$139,AC$140,AC$141,AC$142,AC$143,AC$144)</f>
        <v>0</v>
      </c>
      <c r="AD319" s="66">
        <f>-AD$190+AD$216-AD$218+AD$233+AD$234+SUM(AD$125,AD$126,AD$127*(1+'S&amp;S'!$F117),AD$128,AD$129,AD$130,AD$131,AD$132,AD$133,AD$134,AD$135,AD$136,AD$137,AD$138,AD$139,AD$140,AD$141,AD$142,AD$143,AD$144)</f>
        <v>0</v>
      </c>
      <c r="AE319" s="66">
        <f>-AE$190+AE$216-AE$218+AE$233+AE$234+SUM(AE$125,AE$126,AE$127*(1+'S&amp;S'!$F117),AE$128,AE$129,AE$130,AE$131,AE$132,AE$133,AE$134,AE$135,AE$136,AE$137,AE$138,AE$139,AE$140,AE$141,AE$142,AE$143,AE$144)</f>
        <v>0</v>
      </c>
      <c r="AF319" s="66">
        <f>-AF$190+AF$216-AF$218+AF$233+AF$234+SUM(AF$125,AF$126,AF$127*(1+'S&amp;S'!$F117),AF$128,AF$129,AF$130,AF$131,AF$132,AF$133,AF$134,AF$135,AF$136,AF$137,AF$138,AF$139,AF$140,AF$141,AF$142,AF$143,AF$144)</f>
        <v>0</v>
      </c>
      <c r="AG319" s="66">
        <f>-AG$190+AG$216-AG$218+AG$233+AG$234+SUM(AG$125,AG$126,AG$127*(1+'S&amp;S'!$F117),AG$128,AG$129,AG$130,AG$131,AG$132,AG$133,AG$134,AG$135,AG$136,AG$137,AG$138,AG$139,AG$140,AG$141,AG$142,AG$143,AG$144)</f>
        <v>0</v>
      </c>
      <c r="AH319" s="66">
        <f>-AH$190+AH$216-AH$218+AH$233+AH$234+SUM(AH$125,AH$126,AH$127*(1+'S&amp;S'!$F117),AH$128,AH$129,AH$130,AH$131,AH$132,AH$133,AH$134,AH$135,AH$136,AH$137,AH$138,AH$139,AH$140,AH$141,AH$142,AH$143,AH$144)</f>
        <v>0</v>
      </c>
      <c r="AI319" s="66">
        <f>-AI$190+AI$216-AI$218+AI$233+AI$234+SUM(AI$125,AI$126,AI$127*(1+'S&amp;S'!$F117),AI$128,AI$129,AI$130,AI$131,AI$132,AI$133,AI$134,AI$135,AI$136,AI$137,AI$138,AI$139,AI$140,AI$141,AI$142,AI$143,AI$144)</f>
        <v>0</v>
      </c>
      <c r="AJ319" s="66">
        <f>-AJ$190+AJ$216-AJ$218+AJ$233+AJ$234+SUM(AJ$125,AJ$126,AJ$127*(1+'S&amp;S'!$F117),AJ$128,AJ$129,AJ$130,AJ$131,AJ$132,AJ$133,AJ$134,AJ$135,AJ$136,AJ$137,AJ$138,AJ$139,AJ$140,AJ$141,AJ$142,AJ$143,AJ$144)</f>
        <v>0</v>
      </c>
      <c r="AK319" s="66">
        <f>-AK$190+AK$216-AK$218+AK$233+AK$234+SUM(AK$125,AK$126,AK$127*(1+'S&amp;S'!$F117),AK$128,AK$129,AK$130,AK$131,AK$132,AK$133,AK$134,AK$135,AK$136,AK$137,AK$138,AK$139,AK$140,AK$141,AK$142,AK$143,AK$144)</f>
        <v>0</v>
      </c>
      <c r="AL319" s="66">
        <f>-AL$190+AL$216-AL$218+AL$233+AL$234+SUM(AL$125,AL$126,AL$127*(1+'S&amp;S'!$F117),AL$128,AL$129,AL$130,AL$131,AL$132,AL$133,AL$134,AL$135,AL$136,AL$137,AL$138,AL$139,AL$140,AL$141,AL$142,AL$143,AL$144)</f>
        <v>0</v>
      </c>
      <c r="AM319" s="66">
        <f>-AM$190+AM$216-AM$218+AM$233+AM$234+SUM(AM$125,AM$126,AM$127*(1+'S&amp;S'!$F117),AM$128,AM$129,AM$130,AM$131,AM$132,AM$133,AM$134,AM$135,AM$136,AM$137,AM$138,AM$139,AM$140,AM$141,AM$142,AM$143,AM$144)</f>
        <v>0</v>
      </c>
      <c r="AN319" s="66">
        <f>-AN$190+AN$216-AN$218+AN$233+AN$234+SUM(AN$125,AN$126,AN$127*(1+'S&amp;S'!$F117),AN$128,AN$129,AN$130,AN$131,AN$132,AN$133,AN$134,AN$135,AN$136,AN$137,AN$138,AN$139,AN$140,AN$141,AN$142,AN$143,AN$144)</f>
        <v>0</v>
      </c>
      <c r="AO319" s="66">
        <f>-AO$190+AO$216-AO$218+AO$233+AO$234+SUM(AO$125,AO$126,AO$127*(1+'S&amp;S'!$F117),AO$128,AO$129,AO$130,AO$131,AO$132,AO$133,AO$134,AO$135,AO$136,AO$137,AO$138,AO$139,AO$140,AO$141,AO$142,AO$143,AO$144)</f>
        <v>0</v>
      </c>
      <c r="AP319" s="66">
        <f>-AP$190+AP$216-AP$218+AP$233+AP$234+SUM(AP$125,AP$126,AP$127*(1+'S&amp;S'!$F117),AP$128,AP$129,AP$130,AP$131,AP$132,AP$133,AP$134,AP$135,AP$136,AP$137,AP$138,AP$139,AP$140,AP$141,AP$142,AP$143,AP$144)</f>
        <v>0</v>
      </c>
      <c r="AQ319" s="66">
        <f>-AQ$190+AQ$216-AQ$218+AQ$233+AQ$234+SUM(AQ$125,AQ$126,AQ$127*(1+'S&amp;S'!$F117),AQ$128,AQ$129,AQ$130,AQ$131,AQ$132,AQ$133,AQ$134,AQ$135,AQ$136,AQ$137,AQ$138,AQ$139,AQ$140,AQ$141,AQ$142,AQ$143,AQ$144)</f>
        <v>0</v>
      </c>
      <c r="AR319" s="66">
        <f>-AR$190+AR$216-AR$218+AR$233+AR$234+SUM(AR$125,AR$126,AR$127*(1+'S&amp;S'!$F117),AR$128,AR$129,AR$130,AR$131,AR$132,AR$133,AR$134,AR$135,AR$136,AR$137,AR$138,AR$139,AR$140,AR$141,AR$142,AR$143,AR$144)</f>
        <v>0</v>
      </c>
      <c r="AS319" s="66">
        <f>-AS$190+AS$216-AS$218+AS$233+AS$234+SUM(AS$125,AS$126,AS$127*(1+'S&amp;S'!$F117),AS$128,AS$129,AS$130,AS$131,AS$132,AS$133,AS$134,AS$135,AS$136,AS$137,AS$138,AS$139,AS$140,AS$141,AS$142,AS$143,AS$144)</f>
        <v>0</v>
      </c>
      <c r="AT319" s="66">
        <f>-AT$190+AT$216-AT$218+AT$233+AT$234+SUM(AT$125,AT$126,AT$127*(1+'S&amp;S'!$F117),AT$128,AT$129,AT$130,AT$131,AT$132,AT$133,AT$134,AT$135,AT$136,AT$137,AT$138,AT$139,AT$140,AT$141,AT$142,AT$143,AT$144)</f>
        <v>0</v>
      </c>
      <c r="AU319" s="66">
        <f>-AU$190+AU$216-AU$218+AU$233+AU$234+SUM(AU$125,AU$126,AU$127*(1+'S&amp;S'!$F117),AU$128,AU$129,AU$130,AU$131,AU$132,AU$133,AU$134,AU$135,AU$136,AU$137,AU$138,AU$139,AU$140,AU$141,AU$142,AU$143,AU$144)</f>
        <v>0</v>
      </c>
      <c r="AV319" s="66">
        <f>-AV$190+AV$216-AV$218+AV$233+AV$234+SUM(AV$125,AV$126,AV$127*(1+'S&amp;S'!$F117),AV$128,AV$129,AV$130,AV$131,AV$132,AV$133,AV$134,AV$135,AV$136,AV$137,AV$138,AV$139,AV$140,AV$141,AV$142,AV$143,AV$144)</f>
        <v>0</v>
      </c>
      <c r="AW319" s="66">
        <f>-AW$190+AW$216-AW$218+AW$233+AW$234+SUM(AW$125,AW$126,AW$127*(1+'S&amp;S'!$F117),AW$128,AW$129,AW$130,AW$131,AW$132,AW$133,AW$134,AW$135,AW$136,AW$137,AW$138,AW$139,AW$140,AW$141,AW$142,AW$143,AW$144)</f>
        <v>0</v>
      </c>
      <c r="AX319" s="66">
        <f>-AX$190+AX$216-AX$218+AX$233+AX$234+SUM(AX$125,AX$126,AX$127*(1+'S&amp;S'!$F117),AX$128,AX$129,AX$130,AX$131,AX$132,AX$133,AX$134,AX$135,AX$136,AX$137,AX$138,AX$139,AX$140,AX$141,AX$142,AX$143,AX$144)</f>
        <v>0</v>
      </c>
      <c r="AY319" s="66">
        <f>-AY$190+AY$216-AY$218+AY$233+AY$234+SUM(AY$125,AY$126,AY$127*(1+'S&amp;S'!$F117),AY$128,AY$129,AY$130,AY$131,AY$132,AY$133,AY$134,AY$135,AY$136,AY$137,AY$138,AY$139,AY$140,AY$141,AY$142,AY$143,AY$144)</f>
        <v>0</v>
      </c>
      <c r="AZ319" s="66">
        <f>-AZ$190+AZ$216-AZ$218+AZ$233+AZ$234+SUM(AZ$125,AZ$126,AZ$127*(1+'S&amp;S'!$F117),AZ$128,AZ$129,AZ$130,AZ$131,AZ$132,AZ$133,AZ$134,AZ$135,AZ$136,AZ$137,AZ$138,AZ$139,AZ$140,AZ$141,AZ$142,AZ$143,AZ$144)</f>
        <v>0</v>
      </c>
      <c r="BA319" s="66">
        <f>-BA$190+BA$216-BA$218+BA$233+BA$234+SUM(BA$125,BA$126,BA$127*(1+'S&amp;S'!$F117),BA$128,BA$129,BA$130,BA$131,BA$132,BA$133,BA$134,BA$135,BA$136,BA$137,BA$138,BA$139,BA$140,BA$141,BA$142,BA$143,BA$144)</f>
        <v>0</v>
      </c>
      <c r="BB319" s="66">
        <f>-BB$190+BB$216-BB$218+BB$233+BB$234+SUM(BB$125,BB$126,BB$127*(1+'S&amp;S'!$F117),BB$128,BB$129,BB$130,BB$131,BB$132,BB$133,BB$134,BB$135,BB$136,BB$137,BB$138,BB$139,BB$140,BB$141,BB$142,BB$143,BB$144)</f>
        <v>0</v>
      </c>
      <c r="BC319" s="66">
        <f>-BC$190+BC$216-BC$218+BC$233+BC$234+SUM(BC$125,BC$126,BC$127*(1+'S&amp;S'!$F117),BC$128,BC$129,BC$130,BC$131,BC$132,BC$133,BC$134,BC$135,BC$136,BC$137,BC$138,BC$139,BC$140,BC$141,BC$142,BC$143,BC$144)</f>
        <v>0</v>
      </c>
      <c r="BD319" s="66">
        <f>-BD$190+BD$216-BD$218+BD$233+BD$234+SUM(BD$125,BD$126,BD$127*(1+'S&amp;S'!$F117),BD$128,BD$129,BD$130,BD$131,BD$132,BD$133,BD$134,BD$135,BD$136,BD$137,BD$138,BD$139,BD$140,BD$141,BD$142,BD$143,BD$144)</f>
        <v>0</v>
      </c>
      <c r="BE319" s="66">
        <f>-BE$190+BE$216-BE$218+BE$233+BE$234+SUM(BE$125,BE$126,BE$127*(1+'S&amp;S'!$F117),BE$128,BE$129,BE$130,BE$131,BE$132,BE$133,BE$134,BE$135,BE$136,BE$137,BE$138,BE$139,BE$140,BE$141,BE$142,BE$143,BE$144)</f>
        <v>0</v>
      </c>
      <c r="BF319" s="66">
        <f>-BF$190+BF$216-BF$218+BF$233+BF$234+SUM(BF$125,BF$126,BF$127*(1+'S&amp;S'!$F117),BF$128,BF$129,BF$130,BF$131,BF$132,BF$133,BF$134,BF$135,BF$136,BF$137,BF$138,BF$139,BF$140,BF$141,BF$142,BF$143,BF$144)</f>
        <v>0</v>
      </c>
      <c r="BG319" s="66">
        <f>-BG$190+BG$216-BG$218+BG$233+BG$234+SUM(BG$125,BG$126,BG$127*(1+'S&amp;S'!$F117),BG$128,BG$129,BG$130,BG$131,BG$132,BG$133,BG$134,BG$135,BG$136,BG$137,BG$138,BG$139,BG$140,BG$141,BG$142,BG$143,BG$144)</f>
        <v>0</v>
      </c>
      <c r="BH319" s="66">
        <f>-BH$190+BH$216-BH$218+BH$233+BH$234+SUM(BH$125,BH$126,BH$127*(1+'S&amp;S'!$F117),BH$128,BH$129,BH$130,BH$131,BH$132,BH$133,BH$134,BH$135,BH$136,BH$137,BH$138,BH$139,BH$140,BH$141,BH$142,BH$143,BH$144)</f>
        <v>0</v>
      </c>
      <c r="BI319" s="66">
        <f>-BI$190+BI$216-BI$218+BI$233+BI$234+SUM(BI$125,BI$126,BI$127*(1+'S&amp;S'!$F117),BI$128,BI$129,BI$130,BI$131,BI$132,BI$133,BI$134,BI$135,BI$136,BI$137,BI$138,BI$139,BI$140,BI$141,BI$142,BI$143,BI$144)</f>
        <v>0</v>
      </c>
      <c r="BJ319" s="66">
        <f>-BJ$190+BJ$216-BJ$218+BJ$233+BJ$234+SUM(BJ$125,BJ$126,BJ$127*(1+'S&amp;S'!$F117),BJ$128,BJ$129,BJ$130,BJ$131,BJ$132,BJ$133,BJ$134,BJ$135,BJ$136,BJ$137,BJ$138,BJ$139,BJ$140,BJ$141,BJ$142,BJ$143,BJ$144)</f>
        <v>0</v>
      </c>
      <c r="BK319" s="66">
        <f>-BK$190+BK$216-BK$218+BK$233+BK$234+SUM(BK$125,BK$126,BK$127*(1+'S&amp;S'!$F117),BK$128,BK$129,BK$130,BK$131,BK$132,BK$133,BK$134,BK$135,BK$136,BK$137,BK$138,BK$139,BK$140,BK$141,BK$142,BK$143,BK$144)</f>
        <v>0</v>
      </c>
      <c r="BL319" s="66">
        <f>-BL$190+BL$216-BL$218+BL$233+BL$234+SUM(BL$125,BL$126,BL$127*(1+'S&amp;S'!$F117),BL$128,BL$129,BL$130,BL$131,BL$132,BL$133,BL$134,BL$135,BL$136,BL$137,BL$138,BL$139,BL$140,BL$141,BL$142,BL$143,BL$144)</f>
        <v>0</v>
      </c>
      <c r="BM319" s="66">
        <f>-BM$190+BM$216-BM$218+BM$233+BM$234+SUM(BM$125,BM$126,BM$127*(1+'S&amp;S'!$F117),BM$128,BM$129,BM$130,BM$131,BM$132,BM$133,BM$134,BM$135,BM$136,BM$137,BM$138,BM$139,BM$140,BM$141,BM$142,BM$143,BM$144)</f>
        <v>0</v>
      </c>
      <c r="BN319" s="66">
        <f>-BN$190+BN$216-BN$218+BN$233+BN$234+SUM(BN$125,BN$126,BN$127*(1+'S&amp;S'!$F117),BN$128,BN$129,BN$130,BN$131,BN$132,BN$133,BN$134,BN$135,BN$136,BN$137,BN$138,BN$139,BN$140,BN$141,BN$142,BN$143,BN$144)</f>
        <v>0</v>
      </c>
      <c r="BO319" s="66">
        <f>-BO$190+BO$216-BO$218+BO$233+BO$234+SUM(BO$125,BO$126,BO$127*(1+'S&amp;S'!$F117),BO$128,BO$129,BO$130,BO$131,BO$132,BO$133,BO$134,BO$135,BO$136,BO$137,BO$138,BO$139,BO$140,BO$141,BO$142,BO$143,BO$144)</f>
        <v>0</v>
      </c>
      <c r="BP319" s="66">
        <f>-BP$190+BP$216-BP$218+BP$233+BP$234+SUM(BP$125,BP$126,BP$127*(1+'S&amp;S'!$F117),BP$128,BP$129,BP$130,BP$131,BP$132,BP$133,BP$134,BP$135,BP$136,BP$137,BP$138,BP$139,BP$140,BP$141,BP$142,BP$143,BP$144)</f>
        <v>0</v>
      </c>
      <c r="BQ319" s="66">
        <f>-BQ$190+BQ$216-BQ$218+BQ$233+BQ$234+SUM(BQ$125,BQ$126,BQ$127*(1+'S&amp;S'!$F117),BQ$128,BQ$129,BQ$130,BQ$131,BQ$132,BQ$133,BQ$134,BQ$135,BQ$136,BQ$137,BQ$138,BQ$139,BQ$140,BQ$141,BQ$142,BQ$143,BQ$144)</f>
        <v>0</v>
      </c>
      <c r="BR319" s="66">
        <f>-BR$190+BR$216-BR$218+BR$233+BR$234+SUM(BR$125,BR$126,BR$127*(1+'S&amp;S'!$F117),BR$128,BR$129,BR$130,BR$131,BR$132,BR$133,BR$134,BR$135,BR$136,BR$137,BR$138,BR$139,BR$140,BR$141,BR$142,BR$143,BR$144)</f>
        <v>0</v>
      </c>
      <c r="BS319" s="66">
        <f>-BS$190+BS$216-BS$218+BS$233+BS$234+SUM(BS$125,BS$126,BS$127*(1+'S&amp;S'!$F117),BS$128,BS$129,BS$130,BS$131,BS$132,BS$133,BS$134,BS$135,BS$136,BS$137,BS$138,BS$139,BS$140,BS$141,BS$142,BS$143,BS$144)</f>
        <v>0</v>
      </c>
      <c r="BT319" s="66">
        <f>-BT$190+BT$216-BT$218+BT$233+BT$234+SUM(BT$125,BT$126,BT$127*(1+'S&amp;S'!$F117),BT$128,BT$129,BT$130,BT$131,BT$132,BT$133,BT$134,BT$135,BT$136,BT$137,BT$138,BT$139,BT$140,BT$141,BT$142,BT$143,BT$144)</f>
        <v>0</v>
      </c>
      <c r="BU319" s="66">
        <f>-BU$190+BU$216-BU$218+BU$233+BU$234+SUM(BU$125,BU$126,BU$127*(1+'S&amp;S'!$F117),BU$128,BU$129,BU$130,BU$131,BU$132,BU$133,BU$134,BU$135,BU$136,BU$137,BU$138,BU$139,BU$140,BU$141,BU$142,BU$143,BU$144)</f>
        <v>0</v>
      </c>
      <c r="BV319" s="66">
        <f>-BV$190+BV$216-BV$218+BV$233+BV$234+SUM(BV$125,BV$126,BV$127*(1+'S&amp;S'!$F117),BV$128,BV$129,BV$130,BV$131,BV$132,BV$133,BV$134,BV$135,BV$136,BV$137,BV$138,BV$139,BV$140,BV$141,BV$142,BV$143,BV$144)</f>
        <v>0</v>
      </c>
      <c r="BW319" s="66">
        <f>-BW$190+BW$216-BW$218+BW$233+BW$234+SUM(BW$125,BW$126,BW$127*(1+'S&amp;S'!$F117),BW$128,BW$129,BW$130,BW$131,BW$132,BW$133,BW$134,BW$135,BW$136,BW$137,BW$138,BW$139,BW$140,BW$141,BW$142,BW$143,BW$144)</f>
        <v>0</v>
      </c>
      <c r="BX319" s="66">
        <f>-BX$190+BX$216-BX$218+BX$233+BX$234+SUM(BX$125,BX$126,BX$127*(1+'S&amp;S'!$F117),BX$128,BX$129,BX$130,BX$131,BX$132,BX$133,BX$134,BX$135,BX$136,BX$137,BX$138,BX$139,BX$140,BX$141,BX$142,BX$143,BX$144)</f>
        <v>0</v>
      </c>
      <c r="BY319" s="66">
        <f>-BY$190+BY$216-BY$218+BY$233+BY$234+SUM(BY$125,BY$126,BY$127*(1+'S&amp;S'!$F117),BY$128,BY$129,BY$130,BY$131,BY$132,BY$133,BY$134,BY$135,BY$136,BY$137,BY$138,BY$139,BY$140,BY$141,BY$142,BY$143,BY$144)</f>
        <v>0</v>
      </c>
      <c r="BZ319" s="66">
        <f>-BZ$190+BZ$216-BZ$218+BZ$233+BZ$234+SUM(BZ$125,BZ$126,BZ$127*(1+'S&amp;S'!$F117),BZ$128,BZ$129,BZ$130,BZ$131,BZ$132,BZ$133,BZ$134,BZ$135,BZ$136,BZ$137,BZ$138,BZ$139,BZ$140,BZ$141,BZ$142,BZ$143,BZ$144)</f>
        <v>0</v>
      </c>
      <c r="CA319" s="66">
        <f>-CA$190+CA$216-CA$218+CA$233+CA$234+SUM(CA$125,CA$126,CA$127*(1+'S&amp;S'!$F117),CA$128,CA$129,CA$130,CA$131,CA$132,CA$133,CA$134,CA$135,CA$136,CA$137,CA$138,CA$139,CA$140,CA$141,CA$142,CA$143,CA$144)</f>
        <v>0</v>
      </c>
      <c r="CB319" s="66">
        <f>-CB$190+CB$216-CB$218+CB$233+CB$234+SUM(CB$125,CB$126,CB$127*(1+'S&amp;S'!$F117),CB$128,CB$129,CB$130,CB$131,CB$132,CB$133,CB$134,CB$135,CB$136,CB$137,CB$138,CB$139,CB$140,CB$141,CB$142,CB$143,CB$144)</f>
        <v>0</v>
      </c>
      <c r="CC319" s="66">
        <f>-CC$190+CC$216-CC$218+CC$233+CC$234+SUM(CC$125,CC$126,CC$127*(1+'S&amp;S'!$F117),CC$128,CC$129,CC$130,CC$131,CC$132,CC$133,CC$134,CC$135,CC$136,CC$137,CC$138,CC$139,CC$140,CC$141,CC$142,CC$143,CC$144)</f>
        <v>0</v>
      </c>
      <c r="CD319" s="66">
        <f>-CD$190+CD$216-CD$218+CD$233+CD$234+SUM(CD$125,CD$126,CD$127*(1+'S&amp;S'!$F117),CD$128,CD$129,CD$130,CD$131,CD$132,CD$133,CD$134,CD$135,CD$136,CD$137,CD$138,CD$139,CD$140,CD$141,CD$142,CD$143,CD$144)</f>
        <v>0</v>
      </c>
      <c r="CE319" s="66">
        <f>-CE$190+CE$216-CE$218+CE$233+CE$234+SUM(CE$125,CE$126,CE$127*(1+'S&amp;S'!$F117),CE$128,CE$129,CE$130,CE$131,CE$132,CE$133,CE$134,CE$135,CE$136,CE$137,CE$138,CE$139,CE$140,CE$141,CE$142,CE$143,CE$144)</f>
        <v>0</v>
      </c>
      <c r="CF319" s="66">
        <f>-CF$190+CF$216-CF$218+CF$233+CF$234+SUM(CF$125,CF$126,CF$127*(1+'S&amp;S'!$F117),CF$128,CF$129,CF$130,CF$131,CF$132,CF$133,CF$134,CF$135,CF$136,CF$137,CF$138,CF$139,CF$140,CF$141,CF$142,CF$143,CF$144)</f>
        <v>0</v>
      </c>
      <c r="CG319" s="66">
        <f>-CG$190+CG$216-CG$218+CG$233+CG$234+SUM(CG$125,CG$126,CG$127*(1+'S&amp;S'!$F117),CG$128,CG$129,CG$130,CG$131,CG$132,CG$133,CG$134,CG$135,CG$136,CG$137,CG$138,CG$139,CG$140,CG$141,CG$142,CG$143,CG$144)</f>
        <v>0</v>
      </c>
      <c r="CH319" s="66">
        <f>-CH$190+CH$216-CH$218+CH$233+CH$234+SUM(CH$125,CH$126,CH$127*(1+'S&amp;S'!$F117),CH$128,CH$129,CH$130,CH$131,CH$132,CH$133,CH$134,CH$135,CH$136,CH$137,CH$138,CH$139,CH$140,CH$141,CH$142,CH$143,CH$144)</f>
        <v>0</v>
      </c>
      <c r="CI319" s="66">
        <f>-CI$190+CI$216-CI$218+CI$233+CI$234+SUM(CI$125,CI$126,CI$127*(1+'S&amp;S'!$F117),CI$128,CI$129,CI$130,CI$131,CI$132,CI$133,CI$134,CI$135,CI$136,CI$137,CI$138,CI$139,CI$140,CI$141,CI$142,CI$143,CI$144)</f>
        <v>0</v>
      </c>
      <c r="CJ319" s="66">
        <f>-CJ$190+CJ$216-CJ$218+CJ$233+CJ$234+SUM(CJ$125,CJ$126,CJ$127*(1+'S&amp;S'!$F117),CJ$128,CJ$129,CJ$130,CJ$131,CJ$132,CJ$133,CJ$134,CJ$135,CJ$136,CJ$137,CJ$138,CJ$139,CJ$140,CJ$141,CJ$142,CJ$143,CJ$144)</f>
        <v>0</v>
      </c>
      <c r="CK319" s="66">
        <f>-CK$190+CK$216-CK$218+CK$233+CK$234+SUM(CK$125,CK$126,CK$127*(1+'S&amp;S'!$F117),CK$128,CK$129,CK$130,CK$131,CK$132,CK$133,CK$134,CK$135,CK$136,CK$137,CK$138,CK$139,CK$140,CK$141,CK$142,CK$143,CK$144)</f>
        <v>0</v>
      </c>
      <c r="CL319" s="66">
        <f>-CL$190+CL$216-CL$218+CL$233+CL$234+SUM(CL$125,CL$126,CL$127*(1+'S&amp;S'!$F117),CL$128,CL$129,CL$130,CL$131,CL$132,CL$133,CL$134,CL$135,CL$136,CL$137,CL$138,CL$139,CL$140,CL$141,CL$142,CL$143,CL$144)</f>
        <v>0</v>
      </c>
      <c r="CM319" s="66">
        <f>-CM$190+CM$216-CM$218+CM$233+CM$234+SUM(CM$125,CM$126,CM$127*(1+'S&amp;S'!$F117),CM$128,CM$129,CM$130,CM$131,CM$132,CM$133,CM$134,CM$135,CM$136,CM$137,CM$138,CM$139,CM$140,CM$141,CM$142,CM$143,CM$144)</f>
        <v>0</v>
      </c>
      <c r="CN319" s="66">
        <f>-CN$190+CN$216-CN$218+CN$233+CN$234+SUM(CN$125,CN$126,CN$127*(1+'S&amp;S'!$F117),CN$128,CN$129,CN$130,CN$131,CN$132,CN$133,CN$134,CN$135,CN$136,CN$137,CN$138,CN$139,CN$140,CN$141,CN$142,CN$143,CN$144)</f>
        <v>0</v>
      </c>
      <c r="CO319" s="66">
        <f>-CO$190+CO$216-CO$218+CO$233+CO$234+SUM(CO$125,CO$126,CO$127*(1+'S&amp;S'!$F117),CO$128,CO$129,CO$130,CO$131,CO$132,CO$133,CO$134,CO$135,CO$136,CO$137,CO$138,CO$139,CO$140,CO$141,CO$142,CO$143,CO$144)</f>
        <v>0</v>
      </c>
      <c r="CP319" s="66">
        <f>-CP$190+CP$216-CP$218+CP$233+CP$234+SUM(CP$125,CP$126,CP$127*(1+'S&amp;S'!$F117),CP$128,CP$129,CP$130,CP$131,CP$132,CP$133,CP$134,CP$135,CP$136,CP$137,CP$138,CP$139,CP$140,CP$141,CP$142,CP$143,CP$144)</f>
        <v>0</v>
      </c>
      <c r="CQ319" s="66">
        <f>-CQ$190+CQ$216-CQ$218+CQ$233+CQ$234+SUM(CQ$125,CQ$126,CQ$127*(1+'S&amp;S'!$F117),CQ$128,CQ$129,CQ$130,CQ$131,CQ$132,CQ$133,CQ$134,CQ$135,CQ$136,CQ$137,CQ$138,CQ$139,CQ$140,CQ$141,CQ$142,CQ$143,CQ$144)</f>
        <v>0</v>
      </c>
      <c r="CR319" s="66">
        <f>-CR$190+CR$216-CR$218+CR$233+CR$234+SUM(CR$125,CR$126,CR$127*(1+'S&amp;S'!$F117),CR$128,CR$129,CR$130,CR$131,CR$132,CR$133,CR$134,CR$135,CR$136,CR$137,CR$138,CR$139,CR$140,CR$141,CR$142,CR$143,CR$144)</f>
        <v>0</v>
      </c>
      <c r="CS319" s="66">
        <f>-CS$190+CS$216-CS$218+CS$233+CS$234+SUM(CS$125,CS$126,CS$127*(1+'S&amp;S'!$F117),CS$128,CS$129,CS$130,CS$131,CS$132,CS$133,CS$134,CS$135,CS$136,CS$137,CS$138,CS$139,CS$140,CS$141,CS$142,CS$143,CS$144)</f>
        <v>0</v>
      </c>
    </row>
    <row r="320" spans="3:97" hidden="1" x14ac:dyDescent="0.35">
      <c r="C320" s="81" t="str">
        <f>O.3!C128&amp;" with "&amp; 'S&amp;S'!$D$5*100 &amp; "% increase"</f>
        <v xml:space="preserve"> with 1% increase</v>
      </c>
      <c r="E320" s="492">
        <f>G320+NPV(G.Asm!$F$40,H320:INDEX(H320:CS320,RP))</f>
        <v>0</v>
      </c>
      <c r="F320" s="492">
        <f t="shared" si="140"/>
        <v>0</v>
      </c>
      <c r="G320" s="66">
        <f>-G$190+G$216-G$218+G$233+G$234+SUM(G$125,G$126,G$127,G$128*(1+'S&amp;S'!$F118),G$129,G$130,G$131,G$132,G$133,G$134,G$135,G$136,G$137,G$138,G$139,G$140,G$141,G$142,G$143,G$144)</f>
        <v>0</v>
      </c>
      <c r="H320" s="66">
        <f>-H$190+H$216-H$218+H$233+H$234+SUM(H$125,H$126,H$127,H$128*(1+'S&amp;S'!$F118),H$129,H$130,H$131,H$132,H$133,H$134,H$135,H$136,H$137,H$138,H$139,H$140,H$141,H$142,H$143,H$144)</f>
        <v>0</v>
      </c>
      <c r="I320" s="66">
        <f>-I$190+I$216-I$218+I$233+I$234+SUM(I$125,I$126,I$127,I$128*(1+'S&amp;S'!$F118),I$129,I$130,I$131,I$132,I$133,I$134,I$135,I$136,I$137,I$138,I$139,I$140,I$141,I$142,I$143,I$144)</f>
        <v>0</v>
      </c>
      <c r="J320" s="66">
        <f>-J$190+J$216-J$218+J$233+J$234+SUM(J$125,J$126,J$127,J$128*(1+'S&amp;S'!$F118),J$129,J$130,J$131,J$132,J$133,J$134,J$135,J$136,J$137,J$138,J$139,J$140,J$141,J$142,J$143,J$144)</f>
        <v>0</v>
      </c>
      <c r="K320" s="66">
        <f>-K$190+K$216-K$218+K$233+K$234+SUM(K$125,K$126,K$127,K$128*(1+'S&amp;S'!$F118),K$129,K$130,K$131,K$132,K$133,K$134,K$135,K$136,K$137,K$138,K$139,K$140,K$141,K$142,K$143,K$144)</f>
        <v>0</v>
      </c>
      <c r="L320" s="66">
        <f>-L$190+L$216-L$218+L$233+L$234+SUM(L$125,L$126,L$127,L$128*(1+'S&amp;S'!$F118),L$129,L$130,L$131,L$132,L$133,L$134,L$135,L$136,L$137,L$138,L$139,L$140,L$141,L$142,L$143,L$144)</f>
        <v>0</v>
      </c>
      <c r="M320" s="66">
        <f>-M$190+M$216-M$218+M$233+M$234+SUM(M$125,M$126,M$127,M$128*(1+'S&amp;S'!$F118),M$129,M$130,M$131,M$132,M$133,M$134,M$135,M$136,M$137,M$138,M$139,M$140,M$141,M$142,M$143,M$144)</f>
        <v>0</v>
      </c>
      <c r="N320" s="66">
        <f>-N$190+N$216-N$218+N$233+N$234+SUM(N$125,N$126,N$127,N$128*(1+'S&amp;S'!$F118),N$129,N$130,N$131,N$132,N$133,N$134,N$135,N$136,N$137,N$138,N$139,N$140,N$141,N$142,N$143,N$144)</f>
        <v>0</v>
      </c>
      <c r="O320" s="66">
        <f>-O$190+O$216-O$218+O$233+O$234+SUM(O$125,O$126,O$127,O$128*(1+'S&amp;S'!$F118),O$129,O$130,O$131,O$132,O$133,O$134,O$135,O$136,O$137,O$138,O$139,O$140,O$141,O$142,O$143,O$144)</f>
        <v>0</v>
      </c>
      <c r="P320" s="66">
        <f>-P$190+P$216-P$218+P$233+P$234+SUM(P$125,P$126,P$127,P$128*(1+'S&amp;S'!$F118),P$129,P$130,P$131,P$132,P$133,P$134,P$135,P$136,P$137,P$138,P$139,P$140,P$141,P$142,P$143,P$144)</f>
        <v>0</v>
      </c>
      <c r="Q320" s="66">
        <f>-Q$190+Q$216-Q$218+Q$233+Q$234+SUM(Q$125,Q$126,Q$127,Q$128*(1+'S&amp;S'!$F118),Q$129,Q$130,Q$131,Q$132,Q$133,Q$134,Q$135,Q$136,Q$137,Q$138,Q$139,Q$140,Q$141,Q$142,Q$143,Q$144)</f>
        <v>0</v>
      </c>
      <c r="R320" s="66">
        <f>-R$190+R$216-R$218+R$233+R$234+SUM(R$125,R$126,R$127,R$128*(1+'S&amp;S'!$F118),R$129,R$130,R$131,R$132,R$133,R$134,R$135,R$136,R$137,R$138,R$139,R$140,R$141,R$142,R$143,R$144)</f>
        <v>0</v>
      </c>
      <c r="S320" s="66">
        <f>-S$190+S$216-S$218+S$233+S$234+SUM(S$125,S$126,S$127,S$128*(1+'S&amp;S'!$F118),S$129,S$130,S$131,S$132,S$133,S$134,S$135,S$136,S$137,S$138,S$139,S$140,S$141,S$142,S$143,S$144)</f>
        <v>0</v>
      </c>
      <c r="T320" s="66">
        <f>-T$190+T$216-T$218+T$233+T$234+SUM(T$125,T$126,T$127,T$128*(1+'S&amp;S'!$F118),T$129,T$130,T$131,T$132,T$133,T$134,T$135,T$136,T$137,T$138,T$139,T$140,T$141,T$142,T$143,T$144)</f>
        <v>0</v>
      </c>
      <c r="U320" s="66">
        <f>-U$190+U$216-U$218+U$233+U$234+SUM(U$125,U$126,U$127,U$128*(1+'S&amp;S'!$F118),U$129,U$130,U$131,U$132,U$133,U$134,U$135,U$136,U$137,U$138,U$139,U$140,U$141,U$142,U$143,U$144)</f>
        <v>0</v>
      </c>
      <c r="V320" s="66">
        <f>-V$190+V$216-V$218+V$233+V$234+SUM(V$125,V$126,V$127,V$128*(1+'S&amp;S'!$F118),V$129,V$130,V$131,V$132,V$133,V$134,V$135,V$136,V$137,V$138,V$139,V$140,V$141,V$142,V$143,V$144)</f>
        <v>0</v>
      </c>
      <c r="W320" s="66">
        <f>-W$190+W$216-W$218+W$233+W$234+SUM(W$125,W$126,W$127,W$128*(1+'S&amp;S'!$F118),W$129,W$130,W$131,W$132,W$133,W$134,W$135,W$136,W$137,W$138,W$139,W$140,W$141,W$142,W$143,W$144)</f>
        <v>0</v>
      </c>
      <c r="X320" s="66">
        <f>-X$190+X$216-X$218+X$233+X$234+SUM(X$125,X$126,X$127,X$128*(1+'S&amp;S'!$F118),X$129,X$130,X$131,X$132,X$133,X$134,X$135,X$136,X$137,X$138,X$139,X$140,X$141,X$142,X$143,X$144)</f>
        <v>0</v>
      </c>
      <c r="Y320" s="66">
        <f>-Y$190+Y$216-Y$218+Y$233+Y$234+SUM(Y$125,Y$126,Y$127,Y$128*(1+'S&amp;S'!$F118),Y$129,Y$130,Y$131,Y$132,Y$133,Y$134,Y$135,Y$136,Y$137,Y$138,Y$139,Y$140,Y$141,Y$142,Y$143,Y$144)</f>
        <v>0</v>
      </c>
      <c r="Z320" s="66">
        <f>-Z$190+Z$216-Z$218+Z$233+Z$234+SUM(Z$125,Z$126,Z$127,Z$128*(1+'S&amp;S'!$F118),Z$129,Z$130,Z$131,Z$132,Z$133,Z$134,Z$135,Z$136,Z$137,Z$138,Z$139,Z$140,Z$141,Z$142,Z$143,Z$144)</f>
        <v>0</v>
      </c>
      <c r="AA320" s="66">
        <f>-AA$190+AA$216-AA$218+AA$233+AA$234+SUM(AA$125,AA$126,AA$127,AA$128*(1+'S&amp;S'!$F118),AA$129,AA$130,AA$131,AA$132,AA$133,AA$134,AA$135,AA$136,AA$137,AA$138,AA$139,AA$140,AA$141,AA$142,AA$143,AA$144)</f>
        <v>0</v>
      </c>
      <c r="AB320" s="66">
        <f>-AB$190+AB$216-AB$218+AB$233+AB$234+SUM(AB$125,AB$126,AB$127,AB$128*(1+'S&amp;S'!$F118),AB$129,AB$130,AB$131,AB$132,AB$133,AB$134,AB$135,AB$136,AB$137,AB$138,AB$139,AB$140,AB$141,AB$142,AB$143,AB$144)</f>
        <v>0</v>
      </c>
      <c r="AC320" s="66">
        <f>-AC$190+AC$216-AC$218+AC$233+AC$234+SUM(AC$125,AC$126,AC$127,AC$128*(1+'S&amp;S'!$F118),AC$129,AC$130,AC$131,AC$132,AC$133,AC$134,AC$135,AC$136,AC$137,AC$138,AC$139,AC$140,AC$141,AC$142,AC$143,AC$144)</f>
        <v>0</v>
      </c>
      <c r="AD320" s="66">
        <f>-AD$190+AD$216-AD$218+AD$233+AD$234+SUM(AD$125,AD$126,AD$127,AD$128*(1+'S&amp;S'!$F118),AD$129,AD$130,AD$131,AD$132,AD$133,AD$134,AD$135,AD$136,AD$137,AD$138,AD$139,AD$140,AD$141,AD$142,AD$143,AD$144)</f>
        <v>0</v>
      </c>
      <c r="AE320" s="66">
        <f>-AE$190+AE$216-AE$218+AE$233+AE$234+SUM(AE$125,AE$126,AE$127,AE$128*(1+'S&amp;S'!$F118),AE$129,AE$130,AE$131,AE$132,AE$133,AE$134,AE$135,AE$136,AE$137,AE$138,AE$139,AE$140,AE$141,AE$142,AE$143,AE$144)</f>
        <v>0</v>
      </c>
      <c r="AF320" s="66">
        <f>-AF$190+AF$216-AF$218+AF$233+AF$234+SUM(AF$125,AF$126,AF$127,AF$128*(1+'S&amp;S'!$F118),AF$129,AF$130,AF$131,AF$132,AF$133,AF$134,AF$135,AF$136,AF$137,AF$138,AF$139,AF$140,AF$141,AF$142,AF$143,AF$144)</f>
        <v>0</v>
      </c>
      <c r="AG320" s="66">
        <f>-AG$190+AG$216-AG$218+AG$233+AG$234+SUM(AG$125,AG$126,AG$127,AG$128*(1+'S&amp;S'!$F118),AG$129,AG$130,AG$131,AG$132,AG$133,AG$134,AG$135,AG$136,AG$137,AG$138,AG$139,AG$140,AG$141,AG$142,AG$143,AG$144)</f>
        <v>0</v>
      </c>
      <c r="AH320" s="66">
        <f>-AH$190+AH$216-AH$218+AH$233+AH$234+SUM(AH$125,AH$126,AH$127,AH$128*(1+'S&amp;S'!$F118),AH$129,AH$130,AH$131,AH$132,AH$133,AH$134,AH$135,AH$136,AH$137,AH$138,AH$139,AH$140,AH$141,AH$142,AH$143,AH$144)</f>
        <v>0</v>
      </c>
      <c r="AI320" s="66">
        <f>-AI$190+AI$216-AI$218+AI$233+AI$234+SUM(AI$125,AI$126,AI$127,AI$128*(1+'S&amp;S'!$F118),AI$129,AI$130,AI$131,AI$132,AI$133,AI$134,AI$135,AI$136,AI$137,AI$138,AI$139,AI$140,AI$141,AI$142,AI$143,AI$144)</f>
        <v>0</v>
      </c>
      <c r="AJ320" s="66">
        <f>-AJ$190+AJ$216-AJ$218+AJ$233+AJ$234+SUM(AJ$125,AJ$126,AJ$127,AJ$128*(1+'S&amp;S'!$F118),AJ$129,AJ$130,AJ$131,AJ$132,AJ$133,AJ$134,AJ$135,AJ$136,AJ$137,AJ$138,AJ$139,AJ$140,AJ$141,AJ$142,AJ$143,AJ$144)</f>
        <v>0</v>
      </c>
      <c r="AK320" s="66">
        <f>-AK$190+AK$216-AK$218+AK$233+AK$234+SUM(AK$125,AK$126,AK$127,AK$128*(1+'S&amp;S'!$F118),AK$129,AK$130,AK$131,AK$132,AK$133,AK$134,AK$135,AK$136,AK$137,AK$138,AK$139,AK$140,AK$141,AK$142,AK$143,AK$144)</f>
        <v>0</v>
      </c>
      <c r="AL320" s="66">
        <f>-AL$190+AL$216-AL$218+AL$233+AL$234+SUM(AL$125,AL$126,AL$127,AL$128*(1+'S&amp;S'!$F118),AL$129,AL$130,AL$131,AL$132,AL$133,AL$134,AL$135,AL$136,AL$137,AL$138,AL$139,AL$140,AL$141,AL$142,AL$143,AL$144)</f>
        <v>0</v>
      </c>
      <c r="AM320" s="66">
        <f>-AM$190+AM$216-AM$218+AM$233+AM$234+SUM(AM$125,AM$126,AM$127,AM$128*(1+'S&amp;S'!$F118),AM$129,AM$130,AM$131,AM$132,AM$133,AM$134,AM$135,AM$136,AM$137,AM$138,AM$139,AM$140,AM$141,AM$142,AM$143,AM$144)</f>
        <v>0</v>
      </c>
      <c r="AN320" s="66">
        <f>-AN$190+AN$216-AN$218+AN$233+AN$234+SUM(AN$125,AN$126,AN$127,AN$128*(1+'S&amp;S'!$F118),AN$129,AN$130,AN$131,AN$132,AN$133,AN$134,AN$135,AN$136,AN$137,AN$138,AN$139,AN$140,AN$141,AN$142,AN$143,AN$144)</f>
        <v>0</v>
      </c>
      <c r="AO320" s="66">
        <f>-AO$190+AO$216-AO$218+AO$233+AO$234+SUM(AO$125,AO$126,AO$127,AO$128*(1+'S&amp;S'!$F118),AO$129,AO$130,AO$131,AO$132,AO$133,AO$134,AO$135,AO$136,AO$137,AO$138,AO$139,AO$140,AO$141,AO$142,AO$143,AO$144)</f>
        <v>0</v>
      </c>
      <c r="AP320" s="66">
        <f>-AP$190+AP$216-AP$218+AP$233+AP$234+SUM(AP$125,AP$126,AP$127,AP$128*(1+'S&amp;S'!$F118),AP$129,AP$130,AP$131,AP$132,AP$133,AP$134,AP$135,AP$136,AP$137,AP$138,AP$139,AP$140,AP$141,AP$142,AP$143,AP$144)</f>
        <v>0</v>
      </c>
      <c r="AQ320" s="66">
        <f>-AQ$190+AQ$216-AQ$218+AQ$233+AQ$234+SUM(AQ$125,AQ$126,AQ$127,AQ$128*(1+'S&amp;S'!$F118),AQ$129,AQ$130,AQ$131,AQ$132,AQ$133,AQ$134,AQ$135,AQ$136,AQ$137,AQ$138,AQ$139,AQ$140,AQ$141,AQ$142,AQ$143,AQ$144)</f>
        <v>0</v>
      </c>
      <c r="AR320" s="66">
        <f>-AR$190+AR$216-AR$218+AR$233+AR$234+SUM(AR$125,AR$126,AR$127,AR$128*(1+'S&amp;S'!$F118),AR$129,AR$130,AR$131,AR$132,AR$133,AR$134,AR$135,AR$136,AR$137,AR$138,AR$139,AR$140,AR$141,AR$142,AR$143,AR$144)</f>
        <v>0</v>
      </c>
      <c r="AS320" s="66">
        <f>-AS$190+AS$216-AS$218+AS$233+AS$234+SUM(AS$125,AS$126,AS$127,AS$128*(1+'S&amp;S'!$F118),AS$129,AS$130,AS$131,AS$132,AS$133,AS$134,AS$135,AS$136,AS$137,AS$138,AS$139,AS$140,AS$141,AS$142,AS$143,AS$144)</f>
        <v>0</v>
      </c>
      <c r="AT320" s="66">
        <f>-AT$190+AT$216-AT$218+AT$233+AT$234+SUM(AT$125,AT$126,AT$127,AT$128*(1+'S&amp;S'!$F118),AT$129,AT$130,AT$131,AT$132,AT$133,AT$134,AT$135,AT$136,AT$137,AT$138,AT$139,AT$140,AT$141,AT$142,AT$143,AT$144)</f>
        <v>0</v>
      </c>
      <c r="AU320" s="66">
        <f>-AU$190+AU$216-AU$218+AU$233+AU$234+SUM(AU$125,AU$126,AU$127,AU$128*(1+'S&amp;S'!$F118),AU$129,AU$130,AU$131,AU$132,AU$133,AU$134,AU$135,AU$136,AU$137,AU$138,AU$139,AU$140,AU$141,AU$142,AU$143,AU$144)</f>
        <v>0</v>
      </c>
      <c r="AV320" s="66">
        <f>-AV$190+AV$216-AV$218+AV$233+AV$234+SUM(AV$125,AV$126,AV$127,AV$128*(1+'S&amp;S'!$F118),AV$129,AV$130,AV$131,AV$132,AV$133,AV$134,AV$135,AV$136,AV$137,AV$138,AV$139,AV$140,AV$141,AV$142,AV$143,AV$144)</f>
        <v>0</v>
      </c>
      <c r="AW320" s="66">
        <f>-AW$190+AW$216-AW$218+AW$233+AW$234+SUM(AW$125,AW$126,AW$127,AW$128*(1+'S&amp;S'!$F118),AW$129,AW$130,AW$131,AW$132,AW$133,AW$134,AW$135,AW$136,AW$137,AW$138,AW$139,AW$140,AW$141,AW$142,AW$143,AW$144)</f>
        <v>0</v>
      </c>
      <c r="AX320" s="66">
        <f>-AX$190+AX$216-AX$218+AX$233+AX$234+SUM(AX$125,AX$126,AX$127,AX$128*(1+'S&amp;S'!$F118),AX$129,AX$130,AX$131,AX$132,AX$133,AX$134,AX$135,AX$136,AX$137,AX$138,AX$139,AX$140,AX$141,AX$142,AX$143,AX$144)</f>
        <v>0</v>
      </c>
      <c r="AY320" s="66">
        <f>-AY$190+AY$216-AY$218+AY$233+AY$234+SUM(AY$125,AY$126,AY$127,AY$128*(1+'S&amp;S'!$F118),AY$129,AY$130,AY$131,AY$132,AY$133,AY$134,AY$135,AY$136,AY$137,AY$138,AY$139,AY$140,AY$141,AY$142,AY$143,AY$144)</f>
        <v>0</v>
      </c>
      <c r="AZ320" s="66">
        <f>-AZ$190+AZ$216-AZ$218+AZ$233+AZ$234+SUM(AZ$125,AZ$126,AZ$127,AZ$128*(1+'S&amp;S'!$F118),AZ$129,AZ$130,AZ$131,AZ$132,AZ$133,AZ$134,AZ$135,AZ$136,AZ$137,AZ$138,AZ$139,AZ$140,AZ$141,AZ$142,AZ$143,AZ$144)</f>
        <v>0</v>
      </c>
      <c r="BA320" s="66">
        <f>-BA$190+BA$216-BA$218+BA$233+BA$234+SUM(BA$125,BA$126,BA$127,BA$128*(1+'S&amp;S'!$F118),BA$129,BA$130,BA$131,BA$132,BA$133,BA$134,BA$135,BA$136,BA$137,BA$138,BA$139,BA$140,BA$141,BA$142,BA$143,BA$144)</f>
        <v>0</v>
      </c>
      <c r="BB320" s="66">
        <f>-BB$190+BB$216-BB$218+BB$233+BB$234+SUM(BB$125,BB$126,BB$127,BB$128*(1+'S&amp;S'!$F118),BB$129,BB$130,BB$131,BB$132,BB$133,BB$134,BB$135,BB$136,BB$137,BB$138,BB$139,BB$140,BB$141,BB$142,BB$143,BB$144)</f>
        <v>0</v>
      </c>
      <c r="BC320" s="66">
        <f>-BC$190+BC$216-BC$218+BC$233+BC$234+SUM(BC$125,BC$126,BC$127,BC$128*(1+'S&amp;S'!$F118),BC$129,BC$130,BC$131,BC$132,BC$133,BC$134,BC$135,BC$136,BC$137,BC$138,BC$139,BC$140,BC$141,BC$142,BC$143,BC$144)</f>
        <v>0</v>
      </c>
      <c r="BD320" s="66">
        <f>-BD$190+BD$216-BD$218+BD$233+BD$234+SUM(BD$125,BD$126,BD$127,BD$128*(1+'S&amp;S'!$F118),BD$129,BD$130,BD$131,BD$132,BD$133,BD$134,BD$135,BD$136,BD$137,BD$138,BD$139,BD$140,BD$141,BD$142,BD$143,BD$144)</f>
        <v>0</v>
      </c>
      <c r="BE320" s="66">
        <f>-BE$190+BE$216-BE$218+BE$233+BE$234+SUM(BE$125,BE$126,BE$127,BE$128*(1+'S&amp;S'!$F118),BE$129,BE$130,BE$131,BE$132,BE$133,BE$134,BE$135,BE$136,BE$137,BE$138,BE$139,BE$140,BE$141,BE$142,BE$143,BE$144)</f>
        <v>0</v>
      </c>
      <c r="BF320" s="66">
        <f>-BF$190+BF$216-BF$218+BF$233+BF$234+SUM(BF$125,BF$126,BF$127,BF$128*(1+'S&amp;S'!$F118),BF$129,BF$130,BF$131,BF$132,BF$133,BF$134,BF$135,BF$136,BF$137,BF$138,BF$139,BF$140,BF$141,BF$142,BF$143,BF$144)</f>
        <v>0</v>
      </c>
      <c r="BG320" s="66">
        <f>-BG$190+BG$216-BG$218+BG$233+BG$234+SUM(BG$125,BG$126,BG$127,BG$128*(1+'S&amp;S'!$F118),BG$129,BG$130,BG$131,BG$132,BG$133,BG$134,BG$135,BG$136,BG$137,BG$138,BG$139,BG$140,BG$141,BG$142,BG$143,BG$144)</f>
        <v>0</v>
      </c>
      <c r="BH320" s="66">
        <f>-BH$190+BH$216-BH$218+BH$233+BH$234+SUM(BH$125,BH$126,BH$127,BH$128*(1+'S&amp;S'!$F118),BH$129,BH$130,BH$131,BH$132,BH$133,BH$134,BH$135,BH$136,BH$137,BH$138,BH$139,BH$140,BH$141,BH$142,BH$143,BH$144)</f>
        <v>0</v>
      </c>
      <c r="BI320" s="66">
        <f>-BI$190+BI$216-BI$218+BI$233+BI$234+SUM(BI$125,BI$126,BI$127,BI$128*(1+'S&amp;S'!$F118),BI$129,BI$130,BI$131,BI$132,BI$133,BI$134,BI$135,BI$136,BI$137,BI$138,BI$139,BI$140,BI$141,BI$142,BI$143,BI$144)</f>
        <v>0</v>
      </c>
      <c r="BJ320" s="66">
        <f>-BJ$190+BJ$216-BJ$218+BJ$233+BJ$234+SUM(BJ$125,BJ$126,BJ$127,BJ$128*(1+'S&amp;S'!$F118),BJ$129,BJ$130,BJ$131,BJ$132,BJ$133,BJ$134,BJ$135,BJ$136,BJ$137,BJ$138,BJ$139,BJ$140,BJ$141,BJ$142,BJ$143,BJ$144)</f>
        <v>0</v>
      </c>
      <c r="BK320" s="66">
        <f>-BK$190+BK$216-BK$218+BK$233+BK$234+SUM(BK$125,BK$126,BK$127,BK$128*(1+'S&amp;S'!$F118),BK$129,BK$130,BK$131,BK$132,BK$133,BK$134,BK$135,BK$136,BK$137,BK$138,BK$139,BK$140,BK$141,BK$142,BK$143,BK$144)</f>
        <v>0</v>
      </c>
      <c r="BL320" s="66">
        <f>-BL$190+BL$216-BL$218+BL$233+BL$234+SUM(BL$125,BL$126,BL$127,BL$128*(1+'S&amp;S'!$F118),BL$129,BL$130,BL$131,BL$132,BL$133,BL$134,BL$135,BL$136,BL$137,BL$138,BL$139,BL$140,BL$141,BL$142,BL$143,BL$144)</f>
        <v>0</v>
      </c>
      <c r="BM320" s="66">
        <f>-BM$190+BM$216-BM$218+BM$233+BM$234+SUM(BM$125,BM$126,BM$127,BM$128*(1+'S&amp;S'!$F118),BM$129,BM$130,BM$131,BM$132,BM$133,BM$134,BM$135,BM$136,BM$137,BM$138,BM$139,BM$140,BM$141,BM$142,BM$143,BM$144)</f>
        <v>0</v>
      </c>
      <c r="BN320" s="66">
        <f>-BN$190+BN$216-BN$218+BN$233+BN$234+SUM(BN$125,BN$126,BN$127,BN$128*(1+'S&amp;S'!$F118),BN$129,BN$130,BN$131,BN$132,BN$133,BN$134,BN$135,BN$136,BN$137,BN$138,BN$139,BN$140,BN$141,BN$142,BN$143,BN$144)</f>
        <v>0</v>
      </c>
      <c r="BO320" s="66">
        <f>-BO$190+BO$216-BO$218+BO$233+BO$234+SUM(BO$125,BO$126,BO$127,BO$128*(1+'S&amp;S'!$F118),BO$129,BO$130,BO$131,BO$132,BO$133,BO$134,BO$135,BO$136,BO$137,BO$138,BO$139,BO$140,BO$141,BO$142,BO$143,BO$144)</f>
        <v>0</v>
      </c>
      <c r="BP320" s="66">
        <f>-BP$190+BP$216-BP$218+BP$233+BP$234+SUM(BP$125,BP$126,BP$127,BP$128*(1+'S&amp;S'!$F118),BP$129,BP$130,BP$131,BP$132,BP$133,BP$134,BP$135,BP$136,BP$137,BP$138,BP$139,BP$140,BP$141,BP$142,BP$143,BP$144)</f>
        <v>0</v>
      </c>
      <c r="BQ320" s="66">
        <f>-BQ$190+BQ$216-BQ$218+BQ$233+BQ$234+SUM(BQ$125,BQ$126,BQ$127,BQ$128*(1+'S&amp;S'!$F118),BQ$129,BQ$130,BQ$131,BQ$132,BQ$133,BQ$134,BQ$135,BQ$136,BQ$137,BQ$138,BQ$139,BQ$140,BQ$141,BQ$142,BQ$143,BQ$144)</f>
        <v>0</v>
      </c>
      <c r="BR320" s="66">
        <f>-BR$190+BR$216-BR$218+BR$233+BR$234+SUM(BR$125,BR$126,BR$127,BR$128*(1+'S&amp;S'!$F118),BR$129,BR$130,BR$131,BR$132,BR$133,BR$134,BR$135,BR$136,BR$137,BR$138,BR$139,BR$140,BR$141,BR$142,BR$143,BR$144)</f>
        <v>0</v>
      </c>
      <c r="BS320" s="66">
        <f>-BS$190+BS$216-BS$218+BS$233+BS$234+SUM(BS$125,BS$126,BS$127,BS$128*(1+'S&amp;S'!$F118),BS$129,BS$130,BS$131,BS$132,BS$133,BS$134,BS$135,BS$136,BS$137,BS$138,BS$139,BS$140,BS$141,BS$142,BS$143,BS$144)</f>
        <v>0</v>
      </c>
      <c r="BT320" s="66">
        <f>-BT$190+BT$216-BT$218+BT$233+BT$234+SUM(BT$125,BT$126,BT$127,BT$128*(1+'S&amp;S'!$F118),BT$129,BT$130,BT$131,BT$132,BT$133,BT$134,BT$135,BT$136,BT$137,BT$138,BT$139,BT$140,BT$141,BT$142,BT$143,BT$144)</f>
        <v>0</v>
      </c>
      <c r="BU320" s="66">
        <f>-BU$190+BU$216-BU$218+BU$233+BU$234+SUM(BU$125,BU$126,BU$127,BU$128*(1+'S&amp;S'!$F118),BU$129,BU$130,BU$131,BU$132,BU$133,BU$134,BU$135,BU$136,BU$137,BU$138,BU$139,BU$140,BU$141,BU$142,BU$143,BU$144)</f>
        <v>0</v>
      </c>
      <c r="BV320" s="66">
        <f>-BV$190+BV$216-BV$218+BV$233+BV$234+SUM(BV$125,BV$126,BV$127,BV$128*(1+'S&amp;S'!$F118),BV$129,BV$130,BV$131,BV$132,BV$133,BV$134,BV$135,BV$136,BV$137,BV$138,BV$139,BV$140,BV$141,BV$142,BV$143,BV$144)</f>
        <v>0</v>
      </c>
      <c r="BW320" s="66">
        <f>-BW$190+BW$216-BW$218+BW$233+BW$234+SUM(BW$125,BW$126,BW$127,BW$128*(1+'S&amp;S'!$F118),BW$129,BW$130,BW$131,BW$132,BW$133,BW$134,BW$135,BW$136,BW$137,BW$138,BW$139,BW$140,BW$141,BW$142,BW$143,BW$144)</f>
        <v>0</v>
      </c>
      <c r="BX320" s="66">
        <f>-BX$190+BX$216-BX$218+BX$233+BX$234+SUM(BX$125,BX$126,BX$127,BX$128*(1+'S&amp;S'!$F118),BX$129,BX$130,BX$131,BX$132,BX$133,BX$134,BX$135,BX$136,BX$137,BX$138,BX$139,BX$140,BX$141,BX$142,BX$143,BX$144)</f>
        <v>0</v>
      </c>
      <c r="BY320" s="66">
        <f>-BY$190+BY$216-BY$218+BY$233+BY$234+SUM(BY$125,BY$126,BY$127,BY$128*(1+'S&amp;S'!$F118),BY$129,BY$130,BY$131,BY$132,BY$133,BY$134,BY$135,BY$136,BY$137,BY$138,BY$139,BY$140,BY$141,BY$142,BY$143,BY$144)</f>
        <v>0</v>
      </c>
      <c r="BZ320" s="66">
        <f>-BZ$190+BZ$216-BZ$218+BZ$233+BZ$234+SUM(BZ$125,BZ$126,BZ$127,BZ$128*(1+'S&amp;S'!$F118),BZ$129,BZ$130,BZ$131,BZ$132,BZ$133,BZ$134,BZ$135,BZ$136,BZ$137,BZ$138,BZ$139,BZ$140,BZ$141,BZ$142,BZ$143,BZ$144)</f>
        <v>0</v>
      </c>
      <c r="CA320" s="66">
        <f>-CA$190+CA$216-CA$218+CA$233+CA$234+SUM(CA$125,CA$126,CA$127,CA$128*(1+'S&amp;S'!$F118),CA$129,CA$130,CA$131,CA$132,CA$133,CA$134,CA$135,CA$136,CA$137,CA$138,CA$139,CA$140,CA$141,CA$142,CA$143,CA$144)</f>
        <v>0</v>
      </c>
      <c r="CB320" s="66">
        <f>-CB$190+CB$216-CB$218+CB$233+CB$234+SUM(CB$125,CB$126,CB$127,CB$128*(1+'S&amp;S'!$F118),CB$129,CB$130,CB$131,CB$132,CB$133,CB$134,CB$135,CB$136,CB$137,CB$138,CB$139,CB$140,CB$141,CB$142,CB$143,CB$144)</f>
        <v>0</v>
      </c>
      <c r="CC320" s="66">
        <f>-CC$190+CC$216-CC$218+CC$233+CC$234+SUM(CC$125,CC$126,CC$127,CC$128*(1+'S&amp;S'!$F118),CC$129,CC$130,CC$131,CC$132,CC$133,CC$134,CC$135,CC$136,CC$137,CC$138,CC$139,CC$140,CC$141,CC$142,CC$143,CC$144)</f>
        <v>0</v>
      </c>
      <c r="CD320" s="66">
        <f>-CD$190+CD$216-CD$218+CD$233+CD$234+SUM(CD$125,CD$126,CD$127,CD$128*(1+'S&amp;S'!$F118),CD$129,CD$130,CD$131,CD$132,CD$133,CD$134,CD$135,CD$136,CD$137,CD$138,CD$139,CD$140,CD$141,CD$142,CD$143,CD$144)</f>
        <v>0</v>
      </c>
      <c r="CE320" s="66">
        <f>-CE$190+CE$216-CE$218+CE$233+CE$234+SUM(CE$125,CE$126,CE$127,CE$128*(1+'S&amp;S'!$F118),CE$129,CE$130,CE$131,CE$132,CE$133,CE$134,CE$135,CE$136,CE$137,CE$138,CE$139,CE$140,CE$141,CE$142,CE$143,CE$144)</f>
        <v>0</v>
      </c>
      <c r="CF320" s="66">
        <f>-CF$190+CF$216-CF$218+CF$233+CF$234+SUM(CF$125,CF$126,CF$127,CF$128*(1+'S&amp;S'!$F118),CF$129,CF$130,CF$131,CF$132,CF$133,CF$134,CF$135,CF$136,CF$137,CF$138,CF$139,CF$140,CF$141,CF$142,CF$143,CF$144)</f>
        <v>0</v>
      </c>
      <c r="CG320" s="66">
        <f>-CG$190+CG$216-CG$218+CG$233+CG$234+SUM(CG$125,CG$126,CG$127,CG$128*(1+'S&amp;S'!$F118),CG$129,CG$130,CG$131,CG$132,CG$133,CG$134,CG$135,CG$136,CG$137,CG$138,CG$139,CG$140,CG$141,CG$142,CG$143,CG$144)</f>
        <v>0</v>
      </c>
      <c r="CH320" s="66">
        <f>-CH$190+CH$216-CH$218+CH$233+CH$234+SUM(CH$125,CH$126,CH$127,CH$128*(1+'S&amp;S'!$F118),CH$129,CH$130,CH$131,CH$132,CH$133,CH$134,CH$135,CH$136,CH$137,CH$138,CH$139,CH$140,CH$141,CH$142,CH$143,CH$144)</f>
        <v>0</v>
      </c>
      <c r="CI320" s="66">
        <f>-CI$190+CI$216-CI$218+CI$233+CI$234+SUM(CI$125,CI$126,CI$127,CI$128*(1+'S&amp;S'!$F118),CI$129,CI$130,CI$131,CI$132,CI$133,CI$134,CI$135,CI$136,CI$137,CI$138,CI$139,CI$140,CI$141,CI$142,CI$143,CI$144)</f>
        <v>0</v>
      </c>
      <c r="CJ320" s="66">
        <f>-CJ$190+CJ$216-CJ$218+CJ$233+CJ$234+SUM(CJ$125,CJ$126,CJ$127,CJ$128*(1+'S&amp;S'!$F118),CJ$129,CJ$130,CJ$131,CJ$132,CJ$133,CJ$134,CJ$135,CJ$136,CJ$137,CJ$138,CJ$139,CJ$140,CJ$141,CJ$142,CJ$143,CJ$144)</f>
        <v>0</v>
      </c>
      <c r="CK320" s="66">
        <f>-CK$190+CK$216-CK$218+CK$233+CK$234+SUM(CK$125,CK$126,CK$127,CK$128*(1+'S&amp;S'!$F118),CK$129,CK$130,CK$131,CK$132,CK$133,CK$134,CK$135,CK$136,CK$137,CK$138,CK$139,CK$140,CK$141,CK$142,CK$143,CK$144)</f>
        <v>0</v>
      </c>
      <c r="CL320" s="66">
        <f>-CL$190+CL$216-CL$218+CL$233+CL$234+SUM(CL$125,CL$126,CL$127,CL$128*(1+'S&amp;S'!$F118),CL$129,CL$130,CL$131,CL$132,CL$133,CL$134,CL$135,CL$136,CL$137,CL$138,CL$139,CL$140,CL$141,CL$142,CL$143,CL$144)</f>
        <v>0</v>
      </c>
      <c r="CM320" s="66">
        <f>-CM$190+CM$216-CM$218+CM$233+CM$234+SUM(CM$125,CM$126,CM$127,CM$128*(1+'S&amp;S'!$F118),CM$129,CM$130,CM$131,CM$132,CM$133,CM$134,CM$135,CM$136,CM$137,CM$138,CM$139,CM$140,CM$141,CM$142,CM$143,CM$144)</f>
        <v>0</v>
      </c>
      <c r="CN320" s="66">
        <f>-CN$190+CN$216-CN$218+CN$233+CN$234+SUM(CN$125,CN$126,CN$127,CN$128*(1+'S&amp;S'!$F118),CN$129,CN$130,CN$131,CN$132,CN$133,CN$134,CN$135,CN$136,CN$137,CN$138,CN$139,CN$140,CN$141,CN$142,CN$143,CN$144)</f>
        <v>0</v>
      </c>
      <c r="CO320" s="66">
        <f>-CO$190+CO$216-CO$218+CO$233+CO$234+SUM(CO$125,CO$126,CO$127,CO$128*(1+'S&amp;S'!$F118),CO$129,CO$130,CO$131,CO$132,CO$133,CO$134,CO$135,CO$136,CO$137,CO$138,CO$139,CO$140,CO$141,CO$142,CO$143,CO$144)</f>
        <v>0</v>
      </c>
      <c r="CP320" s="66">
        <f>-CP$190+CP$216-CP$218+CP$233+CP$234+SUM(CP$125,CP$126,CP$127,CP$128*(1+'S&amp;S'!$F118),CP$129,CP$130,CP$131,CP$132,CP$133,CP$134,CP$135,CP$136,CP$137,CP$138,CP$139,CP$140,CP$141,CP$142,CP$143,CP$144)</f>
        <v>0</v>
      </c>
      <c r="CQ320" s="66">
        <f>-CQ$190+CQ$216-CQ$218+CQ$233+CQ$234+SUM(CQ$125,CQ$126,CQ$127,CQ$128*(1+'S&amp;S'!$F118),CQ$129,CQ$130,CQ$131,CQ$132,CQ$133,CQ$134,CQ$135,CQ$136,CQ$137,CQ$138,CQ$139,CQ$140,CQ$141,CQ$142,CQ$143,CQ$144)</f>
        <v>0</v>
      </c>
      <c r="CR320" s="66">
        <f>-CR$190+CR$216-CR$218+CR$233+CR$234+SUM(CR$125,CR$126,CR$127,CR$128*(1+'S&amp;S'!$F118),CR$129,CR$130,CR$131,CR$132,CR$133,CR$134,CR$135,CR$136,CR$137,CR$138,CR$139,CR$140,CR$141,CR$142,CR$143,CR$144)</f>
        <v>0</v>
      </c>
      <c r="CS320" s="66">
        <f>-CS$190+CS$216-CS$218+CS$233+CS$234+SUM(CS$125,CS$126,CS$127,CS$128*(1+'S&amp;S'!$F118),CS$129,CS$130,CS$131,CS$132,CS$133,CS$134,CS$135,CS$136,CS$137,CS$138,CS$139,CS$140,CS$141,CS$142,CS$143,CS$144)</f>
        <v>0</v>
      </c>
    </row>
    <row r="321" spans="3:97" hidden="1" x14ac:dyDescent="0.35">
      <c r="C321" s="81" t="str">
        <f>O.3!C128&amp;" with "&amp; 'S&amp;S'!$D$5*100 &amp; "% decrease"</f>
        <v xml:space="preserve"> with 1% decrease</v>
      </c>
      <c r="E321" s="492">
        <f>G321+NPV(G.Asm!$F$40,H321:INDEX(H321:CS321,RP))</f>
        <v>0</v>
      </c>
      <c r="F321" s="492">
        <f t="shared" si="140"/>
        <v>0</v>
      </c>
      <c r="G321" s="66">
        <f>-G$190+G$216-G$218+G$233+G$234+SUM(G$125,G$126,G$127,G$128*(1+'S&amp;S'!$F119),G$129,G$130,G$131,G$132,G$133,G$134,G$135,G$136,G$137,G$138,G$139,G$140,G$141,G$142,G$143,G$144)</f>
        <v>0</v>
      </c>
      <c r="H321" s="66">
        <f>-H$190+H$216-H$218+H$233+H$234+SUM(H$125,H$126,H$127,H$128*(1+'S&amp;S'!$F119),H$129,H$130,H$131,H$132,H$133,H$134,H$135,H$136,H$137,H$138,H$139,H$140,H$141,H$142,H$143,H$144)</f>
        <v>0</v>
      </c>
      <c r="I321" s="66">
        <f>-I$190+I$216-I$218+I$233+I$234+SUM(I$125,I$126,I$127,I$128*(1+'S&amp;S'!$F119),I$129,I$130,I$131,I$132,I$133,I$134,I$135,I$136,I$137,I$138,I$139,I$140,I$141,I$142,I$143,I$144)</f>
        <v>0</v>
      </c>
      <c r="J321" s="66">
        <f>-J$190+J$216-J$218+J$233+J$234+SUM(J$125,J$126,J$127,J$128*(1+'S&amp;S'!$F119),J$129,J$130,J$131,J$132,J$133,J$134,J$135,J$136,J$137,J$138,J$139,J$140,J$141,J$142,J$143,J$144)</f>
        <v>0</v>
      </c>
      <c r="K321" s="66">
        <f>-K$190+K$216-K$218+K$233+K$234+SUM(K$125,K$126,K$127,K$128*(1+'S&amp;S'!$F119),K$129,K$130,K$131,K$132,K$133,K$134,K$135,K$136,K$137,K$138,K$139,K$140,K$141,K$142,K$143,K$144)</f>
        <v>0</v>
      </c>
      <c r="L321" s="66">
        <f>-L$190+L$216-L$218+L$233+L$234+SUM(L$125,L$126,L$127,L$128*(1+'S&amp;S'!$F119),L$129,L$130,L$131,L$132,L$133,L$134,L$135,L$136,L$137,L$138,L$139,L$140,L$141,L$142,L$143,L$144)</f>
        <v>0</v>
      </c>
      <c r="M321" s="66">
        <f>-M$190+M$216-M$218+M$233+M$234+SUM(M$125,M$126,M$127,M$128*(1+'S&amp;S'!$F119),M$129,M$130,M$131,M$132,M$133,M$134,M$135,M$136,M$137,M$138,M$139,M$140,M$141,M$142,M$143,M$144)</f>
        <v>0</v>
      </c>
      <c r="N321" s="66">
        <f>-N$190+N$216-N$218+N$233+N$234+SUM(N$125,N$126,N$127,N$128*(1+'S&amp;S'!$F119),N$129,N$130,N$131,N$132,N$133,N$134,N$135,N$136,N$137,N$138,N$139,N$140,N$141,N$142,N$143,N$144)</f>
        <v>0</v>
      </c>
      <c r="O321" s="66">
        <f>-O$190+O$216-O$218+O$233+O$234+SUM(O$125,O$126,O$127,O$128*(1+'S&amp;S'!$F119),O$129,O$130,O$131,O$132,O$133,O$134,O$135,O$136,O$137,O$138,O$139,O$140,O$141,O$142,O$143,O$144)</f>
        <v>0</v>
      </c>
      <c r="P321" s="66">
        <f>-P$190+P$216-P$218+P$233+P$234+SUM(P$125,P$126,P$127,P$128*(1+'S&amp;S'!$F119),P$129,P$130,P$131,P$132,P$133,P$134,P$135,P$136,P$137,P$138,P$139,P$140,P$141,P$142,P$143,P$144)</f>
        <v>0</v>
      </c>
      <c r="Q321" s="66">
        <f>-Q$190+Q$216-Q$218+Q$233+Q$234+SUM(Q$125,Q$126,Q$127,Q$128*(1+'S&amp;S'!$F119),Q$129,Q$130,Q$131,Q$132,Q$133,Q$134,Q$135,Q$136,Q$137,Q$138,Q$139,Q$140,Q$141,Q$142,Q$143,Q$144)</f>
        <v>0</v>
      </c>
      <c r="R321" s="66">
        <f>-R$190+R$216-R$218+R$233+R$234+SUM(R$125,R$126,R$127,R$128*(1+'S&amp;S'!$F119),R$129,R$130,R$131,R$132,R$133,R$134,R$135,R$136,R$137,R$138,R$139,R$140,R$141,R$142,R$143,R$144)</f>
        <v>0</v>
      </c>
      <c r="S321" s="66">
        <f>-S$190+S$216-S$218+S$233+S$234+SUM(S$125,S$126,S$127,S$128*(1+'S&amp;S'!$F119),S$129,S$130,S$131,S$132,S$133,S$134,S$135,S$136,S$137,S$138,S$139,S$140,S$141,S$142,S$143,S$144)</f>
        <v>0</v>
      </c>
      <c r="T321" s="66">
        <f>-T$190+T$216-T$218+T$233+T$234+SUM(T$125,T$126,T$127,T$128*(1+'S&amp;S'!$F119),T$129,T$130,T$131,T$132,T$133,T$134,T$135,T$136,T$137,T$138,T$139,T$140,T$141,T$142,T$143,T$144)</f>
        <v>0</v>
      </c>
      <c r="U321" s="66">
        <f>-U$190+U$216-U$218+U$233+U$234+SUM(U$125,U$126,U$127,U$128*(1+'S&amp;S'!$F119),U$129,U$130,U$131,U$132,U$133,U$134,U$135,U$136,U$137,U$138,U$139,U$140,U$141,U$142,U$143,U$144)</f>
        <v>0</v>
      </c>
      <c r="V321" s="66">
        <f>-V$190+V$216-V$218+V$233+V$234+SUM(V$125,V$126,V$127,V$128*(1+'S&amp;S'!$F119),V$129,V$130,V$131,V$132,V$133,V$134,V$135,V$136,V$137,V$138,V$139,V$140,V$141,V$142,V$143,V$144)</f>
        <v>0</v>
      </c>
      <c r="W321" s="66">
        <f>-W$190+W$216-W$218+W$233+W$234+SUM(W$125,W$126,W$127,W$128*(1+'S&amp;S'!$F119),W$129,W$130,W$131,W$132,W$133,W$134,W$135,W$136,W$137,W$138,W$139,W$140,W$141,W$142,W$143,W$144)</f>
        <v>0</v>
      </c>
      <c r="X321" s="66">
        <f>-X$190+X$216-X$218+X$233+X$234+SUM(X$125,X$126,X$127,X$128*(1+'S&amp;S'!$F119),X$129,X$130,X$131,X$132,X$133,X$134,X$135,X$136,X$137,X$138,X$139,X$140,X$141,X$142,X$143,X$144)</f>
        <v>0</v>
      </c>
      <c r="Y321" s="66">
        <f>-Y$190+Y$216-Y$218+Y$233+Y$234+SUM(Y$125,Y$126,Y$127,Y$128*(1+'S&amp;S'!$F119),Y$129,Y$130,Y$131,Y$132,Y$133,Y$134,Y$135,Y$136,Y$137,Y$138,Y$139,Y$140,Y$141,Y$142,Y$143,Y$144)</f>
        <v>0</v>
      </c>
      <c r="Z321" s="66">
        <f>-Z$190+Z$216-Z$218+Z$233+Z$234+SUM(Z$125,Z$126,Z$127,Z$128*(1+'S&amp;S'!$F119),Z$129,Z$130,Z$131,Z$132,Z$133,Z$134,Z$135,Z$136,Z$137,Z$138,Z$139,Z$140,Z$141,Z$142,Z$143,Z$144)</f>
        <v>0</v>
      </c>
      <c r="AA321" s="66">
        <f>-AA$190+AA$216-AA$218+AA$233+AA$234+SUM(AA$125,AA$126,AA$127,AA$128*(1+'S&amp;S'!$F119),AA$129,AA$130,AA$131,AA$132,AA$133,AA$134,AA$135,AA$136,AA$137,AA$138,AA$139,AA$140,AA$141,AA$142,AA$143,AA$144)</f>
        <v>0</v>
      </c>
      <c r="AB321" s="66">
        <f>-AB$190+AB$216-AB$218+AB$233+AB$234+SUM(AB$125,AB$126,AB$127,AB$128*(1+'S&amp;S'!$F119),AB$129,AB$130,AB$131,AB$132,AB$133,AB$134,AB$135,AB$136,AB$137,AB$138,AB$139,AB$140,AB$141,AB$142,AB$143,AB$144)</f>
        <v>0</v>
      </c>
      <c r="AC321" s="66">
        <f>-AC$190+AC$216-AC$218+AC$233+AC$234+SUM(AC$125,AC$126,AC$127,AC$128*(1+'S&amp;S'!$F119),AC$129,AC$130,AC$131,AC$132,AC$133,AC$134,AC$135,AC$136,AC$137,AC$138,AC$139,AC$140,AC$141,AC$142,AC$143,AC$144)</f>
        <v>0</v>
      </c>
      <c r="AD321" s="66">
        <f>-AD$190+AD$216-AD$218+AD$233+AD$234+SUM(AD$125,AD$126,AD$127,AD$128*(1+'S&amp;S'!$F119),AD$129,AD$130,AD$131,AD$132,AD$133,AD$134,AD$135,AD$136,AD$137,AD$138,AD$139,AD$140,AD$141,AD$142,AD$143,AD$144)</f>
        <v>0</v>
      </c>
      <c r="AE321" s="66">
        <f>-AE$190+AE$216-AE$218+AE$233+AE$234+SUM(AE$125,AE$126,AE$127,AE$128*(1+'S&amp;S'!$F119),AE$129,AE$130,AE$131,AE$132,AE$133,AE$134,AE$135,AE$136,AE$137,AE$138,AE$139,AE$140,AE$141,AE$142,AE$143,AE$144)</f>
        <v>0</v>
      </c>
      <c r="AF321" s="66">
        <f>-AF$190+AF$216-AF$218+AF$233+AF$234+SUM(AF$125,AF$126,AF$127,AF$128*(1+'S&amp;S'!$F119),AF$129,AF$130,AF$131,AF$132,AF$133,AF$134,AF$135,AF$136,AF$137,AF$138,AF$139,AF$140,AF$141,AF$142,AF$143,AF$144)</f>
        <v>0</v>
      </c>
      <c r="AG321" s="66">
        <f>-AG$190+AG$216-AG$218+AG$233+AG$234+SUM(AG$125,AG$126,AG$127,AG$128*(1+'S&amp;S'!$F119),AG$129,AG$130,AG$131,AG$132,AG$133,AG$134,AG$135,AG$136,AG$137,AG$138,AG$139,AG$140,AG$141,AG$142,AG$143,AG$144)</f>
        <v>0</v>
      </c>
      <c r="AH321" s="66">
        <f>-AH$190+AH$216-AH$218+AH$233+AH$234+SUM(AH$125,AH$126,AH$127,AH$128*(1+'S&amp;S'!$F119),AH$129,AH$130,AH$131,AH$132,AH$133,AH$134,AH$135,AH$136,AH$137,AH$138,AH$139,AH$140,AH$141,AH$142,AH$143,AH$144)</f>
        <v>0</v>
      </c>
      <c r="AI321" s="66">
        <f>-AI$190+AI$216-AI$218+AI$233+AI$234+SUM(AI$125,AI$126,AI$127,AI$128*(1+'S&amp;S'!$F119),AI$129,AI$130,AI$131,AI$132,AI$133,AI$134,AI$135,AI$136,AI$137,AI$138,AI$139,AI$140,AI$141,AI$142,AI$143,AI$144)</f>
        <v>0</v>
      </c>
      <c r="AJ321" s="66">
        <f>-AJ$190+AJ$216-AJ$218+AJ$233+AJ$234+SUM(AJ$125,AJ$126,AJ$127,AJ$128*(1+'S&amp;S'!$F119),AJ$129,AJ$130,AJ$131,AJ$132,AJ$133,AJ$134,AJ$135,AJ$136,AJ$137,AJ$138,AJ$139,AJ$140,AJ$141,AJ$142,AJ$143,AJ$144)</f>
        <v>0</v>
      </c>
      <c r="AK321" s="66">
        <f>-AK$190+AK$216-AK$218+AK$233+AK$234+SUM(AK$125,AK$126,AK$127,AK$128*(1+'S&amp;S'!$F119),AK$129,AK$130,AK$131,AK$132,AK$133,AK$134,AK$135,AK$136,AK$137,AK$138,AK$139,AK$140,AK$141,AK$142,AK$143,AK$144)</f>
        <v>0</v>
      </c>
      <c r="AL321" s="66">
        <f>-AL$190+AL$216-AL$218+AL$233+AL$234+SUM(AL$125,AL$126,AL$127,AL$128*(1+'S&amp;S'!$F119),AL$129,AL$130,AL$131,AL$132,AL$133,AL$134,AL$135,AL$136,AL$137,AL$138,AL$139,AL$140,AL$141,AL$142,AL$143,AL$144)</f>
        <v>0</v>
      </c>
      <c r="AM321" s="66">
        <f>-AM$190+AM$216-AM$218+AM$233+AM$234+SUM(AM$125,AM$126,AM$127,AM$128*(1+'S&amp;S'!$F119),AM$129,AM$130,AM$131,AM$132,AM$133,AM$134,AM$135,AM$136,AM$137,AM$138,AM$139,AM$140,AM$141,AM$142,AM$143,AM$144)</f>
        <v>0</v>
      </c>
      <c r="AN321" s="66">
        <f>-AN$190+AN$216-AN$218+AN$233+AN$234+SUM(AN$125,AN$126,AN$127,AN$128*(1+'S&amp;S'!$F119),AN$129,AN$130,AN$131,AN$132,AN$133,AN$134,AN$135,AN$136,AN$137,AN$138,AN$139,AN$140,AN$141,AN$142,AN$143,AN$144)</f>
        <v>0</v>
      </c>
      <c r="AO321" s="66">
        <f>-AO$190+AO$216-AO$218+AO$233+AO$234+SUM(AO$125,AO$126,AO$127,AO$128*(1+'S&amp;S'!$F119),AO$129,AO$130,AO$131,AO$132,AO$133,AO$134,AO$135,AO$136,AO$137,AO$138,AO$139,AO$140,AO$141,AO$142,AO$143,AO$144)</f>
        <v>0</v>
      </c>
      <c r="AP321" s="66">
        <f>-AP$190+AP$216-AP$218+AP$233+AP$234+SUM(AP$125,AP$126,AP$127,AP$128*(1+'S&amp;S'!$F119),AP$129,AP$130,AP$131,AP$132,AP$133,AP$134,AP$135,AP$136,AP$137,AP$138,AP$139,AP$140,AP$141,AP$142,AP$143,AP$144)</f>
        <v>0</v>
      </c>
      <c r="AQ321" s="66">
        <f>-AQ$190+AQ$216-AQ$218+AQ$233+AQ$234+SUM(AQ$125,AQ$126,AQ$127,AQ$128*(1+'S&amp;S'!$F119),AQ$129,AQ$130,AQ$131,AQ$132,AQ$133,AQ$134,AQ$135,AQ$136,AQ$137,AQ$138,AQ$139,AQ$140,AQ$141,AQ$142,AQ$143,AQ$144)</f>
        <v>0</v>
      </c>
      <c r="AR321" s="66">
        <f>-AR$190+AR$216-AR$218+AR$233+AR$234+SUM(AR$125,AR$126,AR$127,AR$128*(1+'S&amp;S'!$F119),AR$129,AR$130,AR$131,AR$132,AR$133,AR$134,AR$135,AR$136,AR$137,AR$138,AR$139,AR$140,AR$141,AR$142,AR$143,AR$144)</f>
        <v>0</v>
      </c>
      <c r="AS321" s="66">
        <f>-AS$190+AS$216-AS$218+AS$233+AS$234+SUM(AS$125,AS$126,AS$127,AS$128*(1+'S&amp;S'!$F119),AS$129,AS$130,AS$131,AS$132,AS$133,AS$134,AS$135,AS$136,AS$137,AS$138,AS$139,AS$140,AS$141,AS$142,AS$143,AS$144)</f>
        <v>0</v>
      </c>
      <c r="AT321" s="66">
        <f>-AT$190+AT$216-AT$218+AT$233+AT$234+SUM(AT$125,AT$126,AT$127,AT$128*(1+'S&amp;S'!$F119),AT$129,AT$130,AT$131,AT$132,AT$133,AT$134,AT$135,AT$136,AT$137,AT$138,AT$139,AT$140,AT$141,AT$142,AT$143,AT$144)</f>
        <v>0</v>
      </c>
      <c r="AU321" s="66">
        <f>-AU$190+AU$216-AU$218+AU$233+AU$234+SUM(AU$125,AU$126,AU$127,AU$128*(1+'S&amp;S'!$F119),AU$129,AU$130,AU$131,AU$132,AU$133,AU$134,AU$135,AU$136,AU$137,AU$138,AU$139,AU$140,AU$141,AU$142,AU$143,AU$144)</f>
        <v>0</v>
      </c>
      <c r="AV321" s="66">
        <f>-AV$190+AV$216-AV$218+AV$233+AV$234+SUM(AV$125,AV$126,AV$127,AV$128*(1+'S&amp;S'!$F119),AV$129,AV$130,AV$131,AV$132,AV$133,AV$134,AV$135,AV$136,AV$137,AV$138,AV$139,AV$140,AV$141,AV$142,AV$143,AV$144)</f>
        <v>0</v>
      </c>
      <c r="AW321" s="66">
        <f>-AW$190+AW$216-AW$218+AW$233+AW$234+SUM(AW$125,AW$126,AW$127,AW$128*(1+'S&amp;S'!$F119),AW$129,AW$130,AW$131,AW$132,AW$133,AW$134,AW$135,AW$136,AW$137,AW$138,AW$139,AW$140,AW$141,AW$142,AW$143,AW$144)</f>
        <v>0</v>
      </c>
      <c r="AX321" s="66">
        <f>-AX$190+AX$216-AX$218+AX$233+AX$234+SUM(AX$125,AX$126,AX$127,AX$128*(1+'S&amp;S'!$F119),AX$129,AX$130,AX$131,AX$132,AX$133,AX$134,AX$135,AX$136,AX$137,AX$138,AX$139,AX$140,AX$141,AX$142,AX$143,AX$144)</f>
        <v>0</v>
      </c>
      <c r="AY321" s="66">
        <f>-AY$190+AY$216-AY$218+AY$233+AY$234+SUM(AY$125,AY$126,AY$127,AY$128*(1+'S&amp;S'!$F119),AY$129,AY$130,AY$131,AY$132,AY$133,AY$134,AY$135,AY$136,AY$137,AY$138,AY$139,AY$140,AY$141,AY$142,AY$143,AY$144)</f>
        <v>0</v>
      </c>
      <c r="AZ321" s="66">
        <f>-AZ$190+AZ$216-AZ$218+AZ$233+AZ$234+SUM(AZ$125,AZ$126,AZ$127,AZ$128*(1+'S&amp;S'!$F119),AZ$129,AZ$130,AZ$131,AZ$132,AZ$133,AZ$134,AZ$135,AZ$136,AZ$137,AZ$138,AZ$139,AZ$140,AZ$141,AZ$142,AZ$143,AZ$144)</f>
        <v>0</v>
      </c>
      <c r="BA321" s="66">
        <f>-BA$190+BA$216-BA$218+BA$233+BA$234+SUM(BA$125,BA$126,BA$127,BA$128*(1+'S&amp;S'!$F119),BA$129,BA$130,BA$131,BA$132,BA$133,BA$134,BA$135,BA$136,BA$137,BA$138,BA$139,BA$140,BA$141,BA$142,BA$143,BA$144)</f>
        <v>0</v>
      </c>
      <c r="BB321" s="66">
        <f>-BB$190+BB$216-BB$218+BB$233+BB$234+SUM(BB$125,BB$126,BB$127,BB$128*(1+'S&amp;S'!$F119),BB$129,BB$130,BB$131,BB$132,BB$133,BB$134,BB$135,BB$136,BB$137,BB$138,BB$139,BB$140,BB$141,BB$142,BB$143,BB$144)</f>
        <v>0</v>
      </c>
      <c r="BC321" s="66">
        <f>-BC$190+BC$216-BC$218+BC$233+BC$234+SUM(BC$125,BC$126,BC$127,BC$128*(1+'S&amp;S'!$F119),BC$129,BC$130,BC$131,BC$132,BC$133,BC$134,BC$135,BC$136,BC$137,BC$138,BC$139,BC$140,BC$141,BC$142,BC$143,BC$144)</f>
        <v>0</v>
      </c>
      <c r="BD321" s="66">
        <f>-BD$190+BD$216-BD$218+BD$233+BD$234+SUM(BD$125,BD$126,BD$127,BD$128*(1+'S&amp;S'!$F119),BD$129,BD$130,BD$131,BD$132,BD$133,BD$134,BD$135,BD$136,BD$137,BD$138,BD$139,BD$140,BD$141,BD$142,BD$143,BD$144)</f>
        <v>0</v>
      </c>
      <c r="BE321" s="66">
        <f>-BE$190+BE$216-BE$218+BE$233+BE$234+SUM(BE$125,BE$126,BE$127,BE$128*(1+'S&amp;S'!$F119),BE$129,BE$130,BE$131,BE$132,BE$133,BE$134,BE$135,BE$136,BE$137,BE$138,BE$139,BE$140,BE$141,BE$142,BE$143,BE$144)</f>
        <v>0</v>
      </c>
      <c r="BF321" s="66">
        <f>-BF$190+BF$216-BF$218+BF$233+BF$234+SUM(BF$125,BF$126,BF$127,BF$128*(1+'S&amp;S'!$F119),BF$129,BF$130,BF$131,BF$132,BF$133,BF$134,BF$135,BF$136,BF$137,BF$138,BF$139,BF$140,BF$141,BF$142,BF$143,BF$144)</f>
        <v>0</v>
      </c>
      <c r="BG321" s="66">
        <f>-BG$190+BG$216-BG$218+BG$233+BG$234+SUM(BG$125,BG$126,BG$127,BG$128*(1+'S&amp;S'!$F119),BG$129,BG$130,BG$131,BG$132,BG$133,BG$134,BG$135,BG$136,BG$137,BG$138,BG$139,BG$140,BG$141,BG$142,BG$143,BG$144)</f>
        <v>0</v>
      </c>
      <c r="BH321" s="66">
        <f>-BH$190+BH$216-BH$218+BH$233+BH$234+SUM(BH$125,BH$126,BH$127,BH$128*(1+'S&amp;S'!$F119),BH$129,BH$130,BH$131,BH$132,BH$133,BH$134,BH$135,BH$136,BH$137,BH$138,BH$139,BH$140,BH$141,BH$142,BH$143,BH$144)</f>
        <v>0</v>
      </c>
      <c r="BI321" s="66">
        <f>-BI$190+BI$216-BI$218+BI$233+BI$234+SUM(BI$125,BI$126,BI$127,BI$128*(1+'S&amp;S'!$F119),BI$129,BI$130,BI$131,BI$132,BI$133,BI$134,BI$135,BI$136,BI$137,BI$138,BI$139,BI$140,BI$141,BI$142,BI$143,BI$144)</f>
        <v>0</v>
      </c>
      <c r="BJ321" s="66">
        <f>-BJ$190+BJ$216-BJ$218+BJ$233+BJ$234+SUM(BJ$125,BJ$126,BJ$127,BJ$128*(1+'S&amp;S'!$F119),BJ$129,BJ$130,BJ$131,BJ$132,BJ$133,BJ$134,BJ$135,BJ$136,BJ$137,BJ$138,BJ$139,BJ$140,BJ$141,BJ$142,BJ$143,BJ$144)</f>
        <v>0</v>
      </c>
      <c r="BK321" s="66">
        <f>-BK$190+BK$216-BK$218+BK$233+BK$234+SUM(BK$125,BK$126,BK$127,BK$128*(1+'S&amp;S'!$F119),BK$129,BK$130,BK$131,BK$132,BK$133,BK$134,BK$135,BK$136,BK$137,BK$138,BK$139,BK$140,BK$141,BK$142,BK$143,BK$144)</f>
        <v>0</v>
      </c>
      <c r="BL321" s="66">
        <f>-BL$190+BL$216-BL$218+BL$233+BL$234+SUM(BL$125,BL$126,BL$127,BL$128*(1+'S&amp;S'!$F119),BL$129,BL$130,BL$131,BL$132,BL$133,BL$134,BL$135,BL$136,BL$137,BL$138,BL$139,BL$140,BL$141,BL$142,BL$143,BL$144)</f>
        <v>0</v>
      </c>
      <c r="BM321" s="66">
        <f>-BM$190+BM$216-BM$218+BM$233+BM$234+SUM(BM$125,BM$126,BM$127,BM$128*(1+'S&amp;S'!$F119),BM$129,BM$130,BM$131,BM$132,BM$133,BM$134,BM$135,BM$136,BM$137,BM$138,BM$139,BM$140,BM$141,BM$142,BM$143,BM$144)</f>
        <v>0</v>
      </c>
      <c r="BN321" s="66">
        <f>-BN$190+BN$216-BN$218+BN$233+BN$234+SUM(BN$125,BN$126,BN$127,BN$128*(1+'S&amp;S'!$F119),BN$129,BN$130,BN$131,BN$132,BN$133,BN$134,BN$135,BN$136,BN$137,BN$138,BN$139,BN$140,BN$141,BN$142,BN$143,BN$144)</f>
        <v>0</v>
      </c>
      <c r="BO321" s="66">
        <f>-BO$190+BO$216-BO$218+BO$233+BO$234+SUM(BO$125,BO$126,BO$127,BO$128*(1+'S&amp;S'!$F119),BO$129,BO$130,BO$131,BO$132,BO$133,BO$134,BO$135,BO$136,BO$137,BO$138,BO$139,BO$140,BO$141,BO$142,BO$143,BO$144)</f>
        <v>0</v>
      </c>
      <c r="BP321" s="66">
        <f>-BP$190+BP$216-BP$218+BP$233+BP$234+SUM(BP$125,BP$126,BP$127,BP$128*(1+'S&amp;S'!$F119),BP$129,BP$130,BP$131,BP$132,BP$133,BP$134,BP$135,BP$136,BP$137,BP$138,BP$139,BP$140,BP$141,BP$142,BP$143,BP$144)</f>
        <v>0</v>
      </c>
      <c r="BQ321" s="66">
        <f>-BQ$190+BQ$216-BQ$218+BQ$233+BQ$234+SUM(BQ$125,BQ$126,BQ$127,BQ$128*(1+'S&amp;S'!$F119),BQ$129,BQ$130,BQ$131,BQ$132,BQ$133,BQ$134,BQ$135,BQ$136,BQ$137,BQ$138,BQ$139,BQ$140,BQ$141,BQ$142,BQ$143,BQ$144)</f>
        <v>0</v>
      </c>
      <c r="BR321" s="66">
        <f>-BR$190+BR$216-BR$218+BR$233+BR$234+SUM(BR$125,BR$126,BR$127,BR$128*(1+'S&amp;S'!$F119),BR$129,BR$130,BR$131,BR$132,BR$133,BR$134,BR$135,BR$136,BR$137,BR$138,BR$139,BR$140,BR$141,BR$142,BR$143,BR$144)</f>
        <v>0</v>
      </c>
      <c r="BS321" s="66">
        <f>-BS$190+BS$216-BS$218+BS$233+BS$234+SUM(BS$125,BS$126,BS$127,BS$128*(1+'S&amp;S'!$F119),BS$129,BS$130,BS$131,BS$132,BS$133,BS$134,BS$135,BS$136,BS$137,BS$138,BS$139,BS$140,BS$141,BS$142,BS$143,BS$144)</f>
        <v>0</v>
      </c>
      <c r="BT321" s="66">
        <f>-BT$190+BT$216-BT$218+BT$233+BT$234+SUM(BT$125,BT$126,BT$127,BT$128*(1+'S&amp;S'!$F119),BT$129,BT$130,BT$131,BT$132,BT$133,BT$134,BT$135,BT$136,BT$137,BT$138,BT$139,BT$140,BT$141,BT$142,BT$143,BT$144)</f>
        <v>0</v>
      </c>
      <c r="BU321" s="66">
        <f>-BU$190+BU$216-BU$218+BU$233+BU$234+SUM(BU$125,BU$126,BU$127,BU$128*(1+'S&amp;S'!$F119),BU$129,BU$130,BU$131,BU$132,BU$133,BU$134,BU$135,BU$136,BU$137,BU$138,BU$139,BU$140,BU$141,BU$142,BU$143,BU$144)</f>
        <v>0</v>
      </c>
      <c r="BV321" s="66">
        <f>-BV$190+BV$216-BV$218+BV$233+BV$234+SUM(BV$125,BV$126,BV$127,BV$128*(1+'S&amp;S'!$F119),BV$129,BV$130,BV$131,BV$132,BV$133,BV$134,BV$135,BV$136,BV$137,BV$138,BV$139,BV$140,BV$141,BV$142,BV$143,BV$144)</f>
        <v>0</v>
      </c>
      <c r="BW321" s="66">
        <f>-BW$190+BW$216-BW$218+BW$233+BW$234+SUM(BW$125,BW$126,BW$127,BW$128*(1+'S&amp;S'!$F119),BW$129,BW$130,BW$131,BW$132,BW$133,BW$134,BW$135,BW$136,BW$137,BW$138,BW$139,BW$140,BW$141,BW$142,BW$143,BW$144)</f>
        <v>0</v>
      </c>
      <c r="BX321" s="66">
        <f>-BX$190+BX$216-BX$218+BX$233+BX$234+SUM(BX$125,BX$126,BX$127,BX$128*(1+'S&amp;S'!$F119),BX$129,BX$130,BX$131,BX$132,BX$133,BX$134,BX$135,BX$136,BX$137,BX$138,BX$139,BX$140,BX$141,BX$142,BX$143,BX$144)</f>
        <v>0</v>
      </c>
      <c r="BY321" s="66">
        <f>-BY$190+BY$216-BY$218+BY$233+BY$234+SUM(BY$125,BY$126,BY$127,BY$128*(1+'S&amp;S'!$F119),BY$129,BY$130,BY$131,BY$132,BY$133,BY$134,BY$135,BY$136,BY$137,BY$138,BY$139,BY$140,BY$141,BY$142,BY$143,BY$144)</f>
        <v>0</v>
      </c>
      <c r="BZ321" s="66">
        <f>-BZ$190+BZ$216-BZ$218+BZ$233+BZ$234+SUM(BZ$125,BZ$126,BZ$127,BZ$128*(1+'S&amp;S'!$F119),BZ$129,BZ$130,BZ$131,BZ$132,BZ$133,BZ$134,BZ$135,BZ$136,BZ$137,BZ$138,BZ$139,BZ$140,BZ$141,BZ$142,BZ$143,BZ$144)</f>
        <v>0</v>
      </c>
      <c r="CA321" s="66">
        <f>-CA$190+CA$216-CA$218+CA$233+CA$234+SUM(CA$125,CA$126,CA$127,CA$128*(1+'S&amp;S'!$F119),CA$129,CA$130,CA$131,CA$132,CA$133,CA$134,CA$135,CA$136,CA$137,CA$138,CA$139,CA$140,CA$141,CA$142,CA$143,CA$144)</f>
        <v>0</v>
      </c>
      <c r="CB321" s="66">
        <f>-CB$190+CB$216-CB$218+CB$233+CB$234+SUM(CB$125,CB$126,CB$127,CB$128*(1+'S&amp;S'!$F119),CB$129,CB$130,CB$131,CB$132,CB$133,CB$134,CB$135,CB$136,CB$137,CB$138,CB$139,CB$140,CB$141,CB$142,CB$143,CB$144)</f>
        <v>0</v>
      </c>
      <c r="CC321" s="66">
        <f>-CC$190+CC$216-CC$218+CC$233+CC$234+SUM(CC$125,CC$126,CC$127,CC$128*(1+'S&amp;S'!$F119),CC$129,CC$130,CC$131,CC$132,CC$133,CC$134,CC$135,CC$136,CC$137,CC$138,CC$139,CC$140,CC$141,CC$142,CC$143,CC$144)</f>
        <v>0</v>
      </c>
      <c r="CD321" s="66">
        <f>-CD$190+CD$216-CD$218+CD$233+CD$234+SUM(CD$125,CD$126,CD$127,CD$128*(1+'S&amp;S'!$F119),CD$129,CD$130,CD$131,CD$132,CD$133,CD$134,CD$135,CD$136,CD$137,CD$138,CD$139,CD$140,CD$141,CD$142,CD$143,CD$144)</f>
        <v>0</v>
      </c>
      <c r="CE321" s="66">
        <f>-CE$190+CE$216-CE$218+CE$233+CE$234+SUM(CE$125,CE$126,CE$127,CE$128*(1+'S&amp;S'!$F119),CE$129,CE$130,CE$131,CE$132,CE$133,CE$134,CE$135,CE$136,CE$137,CE$138,CE$139,CE$140,CE$141,CE$142,CE$143,CE$144)</f>
        <v>0</v>
      </c>
      <c r="CF321" s="66">
        <f>-CF$190+CF$216-CF$218+CF$233+CF$234+SUM(CF$125,CF$126,CF$127,CF$128*(1+'S&amp;S'!$F119),CF$129,CF$130,CF$131,CF$132,CF$133,CF$134,CF$135,CF$136,CF$137,CF$138,CF$139,CF$140,CF$141,CF$142,CF$143,CF$144)</f>
        <v>0</v>
      </c>
      <c r="CG321" s="66">
        <f>-CG$190+CG$216-CG$218+CG$233+CG$234+SUM(CG$125,CG$126,CG$127,CG$128*(1+'S&amp;S'!$F119),CG$129,CG$130,CG$131,CG$132,CG$133,CG$134,CG$135,CG$136,CG$137,CG$138,CG$139,CG$140,CG$141,CG$142,CG$143,CG$144)</f>
        <v>0</v>
      </c>
      <c r="CH321" s="66">
        <f>-CH$190+CH$216-CH$218+CH$233+CH$234+SUM(CH$125,CH$126,CH$127,CH$128*(1+'S&amp;S'!$F119),CH$129,CH$130,CH$131,CH$132,CH$133,CH$134,CH$135,CH$136,CH$137,CH$138,CH$139,CH$140,CH$141,CH$142,CH$143,CH$144)</f>
        <v>0</v>
      </c>
      <c r="CI321" s="66">
        <f>-CI$190+CI$216-CI$218+CI$233+CI$234+SUM(CI$125,CI$126,CI$127,CI$128*(1+'S&amp;S'!$F119),CI$129,CI$130,CI$131,CI$132,CI$133,CI$134,CI$135,CI$136,CI$137,CI$138,CI$139,CI$140,CI$141,CI$142,CI$143,CI$144)</f>
        <v>0</v>
      </c>
      <c r="CJ321" s="66">
        <f>-CJ$190+CJ$216-CJ$218+CJ$233+CJ$234+SUM(CJ$125,CJ$126,CJ$127,CJ$128*(1+'S&amp;S'!$F119),CJ$129,CJ$130,CJ$131,CJ$132,CJ$133,CJ$134,CJ$135,CJ$136,CJ$137,CJ$138,CJ$139,CJ$140,CJ$141,CJ$142,CJ$143,CJ$144)</f>
        <v>0</v>
      </c>
      <c r="CK321" s="66">
        <f>-CK$190+CK$216-CK$218+CK$233+CK$234+SUM(CK$125,CK$126,CK$127,CK$128*(1+'S&amp;S'!$F119),CK$129,CK$130,CK$131,CK$132,CK$133,CK$134,CK$135,CK$136,CK$137,CK$138,CK$139,CK$140,CK$141,CK$142,CK$143,CK$144)</f>
        <v>0</v>
      </c>
      <c r="CL321" s="66">
        <f>-CL$190+CL$216-CL$218+CL$233+CL$234+SUM(CL$125,CL$126,CL$127,CL$128*(1+'S&amp;S'!$F119),CL$129,CL$130,CL$131,CL$132,CL$133,CL$134,CL$135,CL$136,CL$137,CL$138,CL$139,CL$140,CL$141,CL$142,CL$143,CL$144)</f>
        <v>0</v>
      </c>
      <c r="CM321" s="66">
        <f>-CM$190+CM$216-CM$218+CM$233+CM$234+SUM(CM$125,CM$126,CM$127,CM$128*(1+'S&amp;S'!$F119),CM$129,CM$130,CM$131,CM$132,CM$133,CM$134,CM$135,CM$136,CM$137,CM$138,CM$139,CM$140,CM$141,CM$142,CM$143,CM$144)</f>
        <v>0</v>
      </c>
      <c r="CN321" s="66">
        <f>-CN$190+CN$216-CN$218+CN$233+CN$234+SUM(CN$125,CN$126,CN$127,CN$128*(1+'S&amp;S'!$F119),CN$129,CN$130,CN$131,CN$132,CN$133,CN$134,CN$135,CN$136,CN$137,CN$138,CN$139,CN$140,CN$141,CN$142,CN$143,CN$144)</f>
        <v>0</v>
      </c>
      <c r="CO321" s="66">
        <f>-CO$190+CO$216-CO$218+CO$233+CO$234+SUM(CO$125,CO$126,CO$127,CO$128*(1+'S&amp;S'!$F119),CO$129,CO$130,CO$131,CO$132,CO$133,CO$134,CO$135,CO$136,CO$137,CO$138,CO$139,CO$140,CO$141,CO$142,CO$143,CO$144)</f>
        <v>0</v>
      </c>
      <c r="CP321" s="66">
        <f>-CP$190+CP$216-CP$218+CP$233+CP$234+SUM(CP$125,CP$126,CP$127,CP$128*(1+'S&amp;S'!$F119),CP$129,CP$130,CP$131,CP$132,CP$133,CP$134,CP$135,CP$136,CP$137,CP$138,CP$139,CP$140,CP$141,CP$142,CP$143,CP$144)</f>
        <v>0</v>
      </c>
      <c r="CQ321" s="66">
        <f>-CQ$190+CQ$216-CQ$218+CQ$233+CQ$234+SUM(CQ$125,CQ$126,CQ$127,CQ$128*(1+'S&amp;S'!$F119),CQ$129,CQ$130,CQ$131,CQ$132,CQ$133,CQ$134,CQ$135,CQ$136,CQ$137,CQ$138,CQ$139,CQ$140,CQ$141,CQ$142,CQ$143,CQ$144)</f>
        <v>0</v>
      </c>
      <c r="CR321" s="66">
        <f>-CR$190+CR$216-CR$218+CR$233+CR$234+SUM(CR$125,CR$126,CR$127,CR$128*(1+'S&amp;S'!$F119),CR$129,CR$130,CR$131,CR$132,CR$133,CR$134,CR$135,CR$136,CR$137,CR$138,CR$139,CR$140,CR$141,CR$142,CR$143,CR$144)</f>
        <v>0</v>
      </c>
      <c r="CS321" s="66">
        <f>-CS$190+CS$216-CS$218+CS$233+CS$234+SUM(CS$125,CS$126,CS$127,CS$128*(1+'S&amp;S'!$F119),CS$129,CS$130,CS$131,CS$132,CS$133,CS$134,CS$135,CS$136,CS$137,CS$138,CS$139,CS$140,CS$141,CS$142,CS$143,CS$144)</f>
        <v>0</v>
      </c>
    </row>
    <row r="322" spans="3:97" hidden="1" x14ac:dyDescent="0.35">
      <c r="C322" s="81" t="str">
        <f>O.3!C129&amp;" with "&amp; 'S&amp;S'!$D$5*100 &amp; "% increase"</f>
        <v xml:space="preserve"> with 1% increase</v>
      </c>
      <c r="E322" s="492">
        <f>G322+NPV(G.Asm!$F$40,H322:INDEX(H322:CS322,RP))</f>
        <v>0</v>
      </c>
      <c r="F322" s="492">
        <f t="shared" si="140"/>
        <v>0</v>
      </c>
      <c r="G322" s="66">
        <f>-G$190+G$216-G$218+G$233+G$234+SUM(G$125,G$126,G$127,G$128,G$129*(1+'S&amp;S'!$F120),G$130,G$131,G$132,G$133,G$134,G$135,G$136,G$137,G$138,G$139,G$140,G$141,G$142,G$143,G$144)</f>
        <v>0</v>
      </c>
      <c r="H322" s="66">
        <f>-H$190+H$216-H$218+H$233+H$234+SUM(H$125,H$126,H$127,H$128,H$129*(1+'S&amp;S'!$F120),H$130,H$131,H$132,H$133,H$134,H$135,H$136,H$137,H$138,H$139,H$140,H$141,H$142,H$143,H$144)</f>
        <v>0</v>
      </c>
      <c r="I322" s="66">
        <f>-I$190+I$216-I$218+I$233+I$234+SUM(I$125,I$126,I$127,I$128,I$129*(1+'S&amp;S'!$F120),I$130,I$131,I$132,I$133,I$134,I$135,I$136,I$137,I$138,I$139,I$140,I$141,I$142,I$143,I$144)</f>
        <v>0</v>
      </c>
      <c r="J322" s="66">
        <f>-J$190+J$216-J$218+J$233+J$234+SUM(J$125,J$126,J$127,J$128,J$129*(1+'S&amp;S'!$F120),J$130,J$131,J$132,J$133,J$134,J$135,J$136,J$137,J$138,J$139,J$140,J$141,J$142,J$143,J$144)</f>
        <v>0</v>
      </c>
      <c r="K322" s="66">
        <f>-K$190+K$216-K$218+K$233+K$234+SUM(K$125,K$126,K$127,K$128,K$129*(1+'S&amp;S'!$F120),K$130,K$131,K$132,K$133,K$134,K$135,K$136,K$137,K$138,K$139,K$140,K$141,K$142,K$143,K$144)</f>
        <v>0</v>
      </c>
      <c r="L322" s="66">
        <f>-L$190+L$216-L$218+L$233+L$234+SUM(L$125,L$126,L$127,L$128,L$129*(1+'S&amp;S'!$F120),L$130,L$131,L$132,L$133,L$134,L$135,L$136,L$137,L$138,L$139,L$140,L$141,L$142,L$143,L$144)</f>
        <v>0</v>
      </c>
      <c r="M322" s="66">
        <f>-M$190+M$216-M$218+M$233+M$234+SUM(M$125,M$126,M$127,M$128,M$129*(1+'S&amp;S'!$F120),M$130,M$131,M$132,M$133,M$134,M$135,M$136,M$137,M$138,M$139,M$140,M$141,M$142,M$143,M$144)</f>
        <v>0</v>
      </c>
      <c r="N322" s="66">
        <f>-N$190+N$216-N$218+N$233+N$234+SUM(N$125,N$126,N$127,N$128,N$129*(1+'S&amp;S'!$F120),N$130,N$131,N$132,N$133,N$134,N$135,N$136,N$137,N$138,N$139,N$140,N$141,N$142,N$143,N$144)</f>
        <v>0</v>
      </c>
      <c r="O322" s="66">
        <f>-O$190+O$216-O$218+O$233+O$234+SUM(O$125,O$126,O$127,O$128,O$129*(1+'S&amp;S'!$F120),O$130,O$131,O$132,O$133,O$134,O$135,O$136,O$137,O$138,O$139,O$140,O$141,O$142,O$143,O$144)</f>
        <v>0</v>
      </c>
      <c r="P322" s="66">
        <f>-P$190+P$216-P$218+P$233+P$234+SUM(P$125,P$126,P$127,P$128,P$129*(1+'S&amp;S'!$F120),P$130,P$131,P$132,P$133,P$134,P$135,P$136,P$137,P$138,P$139,P$140,P$141,P$142,P$143,P$144)</f>
        <v>0</v>
      </c>
      <c r="Q322" s="66">
        <f>-Q$190+Q$216-Q$218+Q$233+Q$234+SUM(Q$125,Q$126,Q$127,Q$128,Q$129*(1+'S&amp;S'!$F120),Q$130,Q$131,Q$132,Q$133,Q$134,Q$135,Q$136,Q$137,Q$138,Q$139,Q$140,Q$141,Q$142,Q$143,Q$144)</f>
        <v>0</v>
      </c>
      <c r="R322" s="66">
        <f>-R$190+R$216-R$218+R$233+R$234+SUM(R$125,R$126,R$127,R$128,R$129*(1+'S&amp;S'!$F120),R$130,R$131,R$132,R$133,R$134,R$135,R$136,R$137,R$138,R$139,R$140,R$141,R$142,R$143,R$144)</f>
        <v>0</v>
      </c>
      <c r="S322" s="66">
        <f>-S$190+S$216-S$218+S$233+S$234+SUM(S$125,S$126,S$127,S$128,S$129*(1+'S&amp;S'!$F120),S$130,S$131,S$132,S$133,S$134,S$135,S$136,S$137,S$138,S$139,S$140,S$141,S$142,S$143,S$144)</f>
        <v>0</v>
      </c>
      <c r="T322" s="66">
        <f>-T$190+T$216-T$218+T$233+T$234+SUM(T$125,T$126,T$127,T$128,T$129*(1+'S&amp;S'!$F120),T$130,T$131,T$132,T$133,T$134,T$135,T$136,T$137,T$138,T$139,T$140,T$141,T$142,T$143,T$144)</f>
        <v>0</v>
      </c>
      <c r="U322" s="66">
        <f>-U$190+U$216-U$218+U$233+U$234+SUM(U$125,U$126,U$127,U$128,U$129*(1+'S&amp;S'!$F120),U$130,U$131,U$132,U$133,U$134,U$135,U$136,U$137,U$138,U$139,U$140,U$141,U$142,U$143,U$144)</f>
        <v>0</v>
      </c>
      <c r="V322" s="66">
        <f>-V$190+V$216-V$218+V$233+V$234+SUM(V$125,V$126,V$127,V$128,V$129*(1+'S&amp;S'!$F120),V$130,V$131,V$132,V$133,V$134,V$135,V$136,V$137,V$138,V$139,V$140,V$141,V$142,V$143,V$144)</f>
        <v>0</v>
      </c>
      <c r="W322" s="66">
        <f>-W$190+W$216-W$218+W$233+W$234+SUM(W$125,W$126,W$127,W$128,W$129*(1+'S&amp;S'!$F120),W$130,W$131,W$132,W$133,W$134,W$135,W$136,W$137,W$138,W$139,W$140,W$141,W$142,W$143,W$144)</f>
        <v>0</v>
      </c>
      <c r="X322" s="66">
        <f>-X$190+X$216-X$218+X$233+X$234+SUM(X$125,X$126,X$127,X$128,X$129*(1+'S&amp;S'!$F120),X$130,X$131,X$132,X$133,X$134,X$135,X$136,X$137,X$138,X$139,X$140,X$141,X$142,X$143,X$144)</f>
        <v>0</v>
      </c>
      <c r="Y322" s="66">
        <f>-Y$190+Y$216-Y$218+Y$233+Y$234+SUM(Y$125,Y$126,Y$127,Y$128,Y$129*(1+'S&amp;S'!$F120),Y$130,Y$131,Y$132,Y$133,Y$134,Y$135,Y$136,Y$137,Y$138,Y$139,Y$140,Y$141,Y$142,Y$143,Y$144)</f>
        <v>0</v>
      </c>
      <c r="Z322" s="66">
        <f>-Z$190+Z$216-Z$218+Z$233+Z$234+SUM(Z$125,Z$126,Z$127,Z$128,Z$129*(1+'S&amp;S'!$F120),Z$130,Z$131,Z$132,Z$133,Z$134,Z$135,Z$136,Z$137,Z$138,Z$139,Z$140,Z$141,Z$142,Z$143,Z$144)</f>
        <v>0</v>
      </c>
      <c r="AA322" s="66">
        <f>-AA$190+AA$216-AA$218+AA$233+AA$234+SUM(AA$125,AA$126,AA$127,AA$128,AA$129*(1+'S&amp;S'!$F120),AA$130,AA$131,AA$132,AA$133,AA$134,AA$135,AA$136,AA$137,AA$138,AA$139,AA$140,AA$141,AA$142,AA$143,AA$144)</f>
        <v>0</v>
      </c>
      <c r="AB322" s="66">
        <f>-AB$190+AB$216-AB$218+AB$233+AB$234+SUM(AB$125,AB$126,AB$127,AB$128,AB$129*(1+'S&amp;S'!$F120),AB$130,AB$131,AB$132,AB$133,AB$134,AB$135,AB$136,AB$137,AB$138,AB$139,AB$140,AB$141,AB$142,AB$143,AB$144)</f>
        <v>0</v>
      </c>
      <c r="AC322" s="66">
        <f>-AC$190+AC$216-AC$218+AC$233+AC$234+SUM(AC$125,AC$126,AC$127,AC$128,AC$129*(1+'S&amp;S'!$F120),AC$130,AC$131,AC$132,AC$133,AC$134,AC$135,AC$136,AC$137,AC$138,AC$139,AC$140,AC$141,AC$142,AC$143,AC$144)</f>
        <v>0</v>
      </c>
      <c r="AD322" s="66">
        <f>-AD$190+AD$216-AD$218+AD$233+AD$234+SUM(AD$125,AD$126,AD$127,AD$128,AD$129*(1+'S&amp;S'!$F120),AD$130,AD$131,AD$132,AD$133,AD$134,AD$135,AD$136,AD$137,AD$138,AD$139,AD$140,AD$141,AD$142,AD$143,AD$144)</f>
        <v>0</v>
      </c>
      <c r="AE322" s="66">
        <f>-AE$190+AE$216-AE$218+AE$233+AE$234+SUM(AE$125,AE$126,AE$127,AE$128,AE$129*(1+'S&amp;S'!$F120),AE$130,AE$131,AE$132,AE$133,AE$134,AE$135,AE$136,AE$137,AE$138,AE$139,AE$140,AE$141,AE$142,AE$143,AE$144)</f>
        <v>0</v>
      </c>
      <c r="AF322" s="66">
        <f>-AF$190+AF$216-AF$218+AF$233+AF$234+SUM(AF$125,AF$126,AF$127,AF$128,AF$129*(1+'S&amp;S'!$F120),AF$130,AF$131,AF$132,AF$133,AF$134,AF$135,AF$136,AF$137,AF$138,AF$139,AF$140,AF$141,AF$142,AF$143,AF$144)</f>
        <v>0</v>
      </c>
      <c r="AG322" s="66">
        <f>-AG$190+AG$216-AG$218+AG$233+AG$234+SUM(AG$125,AG$126,AG$127,AG$128,AG$129*(1+'S&amp;S'!$F120),AG$130,AG$131,AG$132,AG$133,AG$134,AG$135,AG$136,AG$137,AG$138,AG$139,AG$140,AG$141,AG$142,AG$143,AG$144)</f>
        <v>0</v>
      </c>
      <c r="AH322" s="66">
        <f>-AH$190+AH$216-AH$218+AH$233+AH$234+SUM(AH$125,AH$126,AH$127,AH$128,AH$129*(1+'S&amp;S'!$F120),AH$130,AH$131,AH$132,AH$133,AH$134,AH$135,AH$136,AH$137,AH$138,AH$139,AH$140,AH$141,AH$142,AH$143,AH$144)</f>
        <v>0</v>
      </c>
      <c r="AI322" s="66">
        <f>-AI$190+AI$216-AI$218+AI$233+AI$234+SUM(AI$125,AI$126,AI$127,AI$128,AI$129*(1+'S&amp;S'!$F120),AI$130,AI$131,AI$132,AI$133,AI$134,AI$135,AI$136,AI$137,AI$138,AI$139,AI$140,AI$141,AI$142,AI$143,AI$144)</f>
        <v>0</v>
      </c>
      <c r="AJ322" s="66">
        <f>-AJ$190+AJ$216-AJ$218+AJ$233+AJ$234+SUM(AJ$125,AJ$126,AJ$127,AJ$128,AJ$129*(1+'S&amp;S'!$F120),AJ$130,AJ$131,AJ$132,AJ$133,AJ$134,AJ$135,AJ$136,AJ$137,AJ$138,AJ$139,AJ$140,AJ$141,AJ$142,AJ$143,AJ$144)</f>
        <v>0</v>
      </c>
      <c r="AK322" s="66">
        <f>-AK$190+AK$216-AK$218+AK$233+AK$234+SUM(AK$125,AK$126,AK$127,AK$128,AK$129*(1+'S&amp;S'!$F120),AK$130,AK$131,AK$132,AK$133,AK$134,AK$135,AK$136,AK$137,AK$138,AK$139,AK$140,AK$141,AK$142,AK$143,AK$144)</f>
        <v>0</v>
      </c>
      <c r="AL322" s="66">
        <f>-AL$190+AL$216-AL$218+AL$233+AL$234+SUM(AL$125,AL$126,AL$127,AL$128,AL$129*(1+'S&amp;S'!$F120),AL$130,AL$131,AL$132,AL$133,AL$134,AL$135,AL$136,AL$137,AL$138,AL$139,AL$140,AL$141,AL$142,AL$143,AL$144)</f>
        <v>0</v>
      </c>
      <c r="AM322" s="66">
        <f>-AM$190+AM$216-AM$218+AM$233+AM$234+SUM(AM$125,AM$126,AM$127,AM$128,AM$129*(1+'S&amp;S'!$F120),AM$130,AM$131,AM$132,AM$133,AM$134,AM$135,AM$136,AM$137,AM$138,AM$139,AM$140,AM$141,AM$142,AM$143,AM$144)</f>
        <v>0</v>
      </c>
      <c r="AN322" s="66">
        <f>-AN$190+AN$216-AN$218+AN$233+AN$234+SUM(AN$125,AN$126,AN$127,AN$128,AN$129*(1+'S&amp;S'!$F120),AN$130,AN$131,AN$132,AN$133,AN$134,AN$135,AN$136,AN$137,AN$138,AN$139,AN$140,AN$141,AN$142,AN$143,AN$144)</f>
        <v>0</v>
      </c>
      <c r="AO322" s="66">
        <f>-AO$190+AO$216-AO$218+AO$233+AO$234+SUM(AO$125,AO$126,AO$127,AO$128,AO$129*(1+'S&amp;S'!$F120),AO$130,AO$131,AO$132,AO$133,AO$134,AO$135,AO$136,AO$137,AO$138,AO$139,AO$140,AO$141,AO$142,AO$143,AO$144)</f>
        <v>0</v>
      </c>
      <c r="AP322" s="66">
        <f>-AP$190+AP$216-AP$218+AP$233+AP$234+SUM(AP$125,AP$126,AP$127,AP$128,AP$129*(1+'S&amp;S'!$F120),AP$130,AP$131,AP$132,AP$133,AP$134,AP$135,AP$136,AP$137,AP$138,AP$139,AP$140,AP$141,AP$142,AP$143,AP$144)</f>
        <v>0</v>
      </c>
      <c r="AQ322" s="66">
        <f>-AQ$190+AQ$216-AQ$218+AQ$233+AQ$234+SUM(AQ$125,AQ$126,AQ$127,AQ$128,AQ$129*(1+'S&amp;S'!$F120),AQ$130,AQ$131,AQ$132,AQ$133,AQ$134,AQ$135,AQ$136,AQ$137,AQ$138,AQ$139,AQ$140,AQ$141,AQ$142,AQ$143,AQ$144)</f>
        <v>0</v>
      </c>
      <c r="AR322" s="66">
        <f>-AR$190+AR$216-AR$218+AR$233+AR$234+SUM(AR$125,AR$126,AR$127,AR$128,AR$129*(1+'S&amp;S'!$F120),AR$130,AR$131,AR$132,AR$133,AR$134,AR$135,AR$136,AR$137,AR$138,AR$139,AR$140,AR$141,AR$142,AR$143,AR$144)</f>
        <v>0</v>
      </c>
      <c r="AS322" s="66">
        <f>-AS$190+AS$216-AS$218+AS$233+AS$234+SUM(AS$125,AS$126,AS$127,AS$128,AS$129*(1+'S&amp;S'!$F120),AS$130,AS$131,AS$132,AS$133,AS$134,AS$135,AS$136,AS$137,AS$138,AS$139,AS$140,AS$141,AS$142,AS$143,AS$144)</f>
        <v>0</v>
      </c>
      <c r="AT322" s="66">
        <f>-AT$190+AT$216-AT$218+AT$233+AT$234+SUM(AT$125,AT$126,AT$127,AT$128,AT$129*(1+'S&amp;S'!$F120),AT$130,AT$131,AT$132,AT$133,AT$134,AT$135,AT$136,AT$137,AT$138,AT$139,AT$140,AT$141,AT$142,AT$143,AT$144)</f>
        <v>0</v>
      </c>
      <c r="AU322" s="66">
        <f>-AU$190+AU$216-AU$218+AU$233+AU$234+SUM(AU$125,AU$126,AU$127,AU$128,AU$129*(1+'S&amp;S'!$F120),AU$130,AU$131,AU$132,AU$133,AU$134,AU$135,AU$136,AU$137,AU$138,AU$139,AU$140,AU$141,AU$142,AU$143,AU$144)</f>
        <v>0</v>
      </c>
      <c r="AV322" s="66">
        <f>-AV$190+AV$216-AV$218+AV$233+AV$234+SUM(AV$125,AV$126,AV$127,AV$128,AV$129*(1+'S&amp;S'!$F120),AV$130,AV$131,AV$132,AV$133,AV$134,AV$135,AV$136,AV$137,AV$138,AV$139,AV$140,AV$141,AV$142,AV$143,AV$144)</f>
        <v>0</v>
      </c>
      <c r="AW322" s="66">
        <f>-AW$190+AW$216-AW$218+AW$233+AW$234+SUM(AW$125,AW$126,AW$127,AW$128,AW$129*(1+'S&amp;S'!$F120),AW$130,AW$131,AW$132,AW$133,AW$134,AW$135,AW$136,AW$137,AW$138,AW$139,AW$140,AW$141,AW$142,AW$143,AW$144)</f>
        <v>0</v>
      </c>
      <c r="AX322" s="66">
        <f>-AX$190+AX$216-AX$218+AX$233+AX$234+SUM(AX$125,AX$126,AX$127,AX$128,AX$129*(1+'S&amp;S'!$F120),AX$130,AX$131,AX$132,AX$133,AX$134,AX$135,AX$136,AX$137,AX$138,AX$139,AX$140,AX$141,AX$142,AX$143,AX$144)</f>
        <v>0</v>
      </c>
      <c r="AY322" s="66">
        <f>-AY$190+AY$216-AY$218+AY$233+AY$234+SUM(AY$125,AY$126,AY$127,AY$128,AY$129*(1+'S&amp;S'!$F120),AY$130,AY$131,AY$132,AY$133,AY$134,AY$135,AY$136,AY$137,AY$138,AY$139,AY$140,AY$141,AY$142,AY$143,AY$144)</f>
        <v>0</v>
      </c>
      <c r="AZ322" s="66">
        <f>-AZ$190+AZ$216-AZ$218+AZ$233+AZ$234+SUM(AZ$125,AZ$126,AZ$127,AZ$128,AZ$129*(1+'S&amp;S'!$F120),AZ$130,AZ$131,AZ$132,AZ$133,AZ$134,AZ$135,AZ$136,AZ$137,AZ$138,AZ$139,AZ$140,AZ$141,AZ$142,AZ$143,AZ$144)</f>
        <v>0</v>
      </c>
      <c r="BA322" s="66">
        <f>-BA$190+BA$216-BA$218+BA$233+BA$234+SUM(BA$125,BA$126,BA$127,BA$128,BA$129*(1+'S&amp;S'!$F120),BA$130,BA$131,BA$132,BA$133,BA$134,BA$135,BA$136,BA$137,BA$138,BA$139,BA$140,BA$141,BA$142,BA$143,BA$144)</f>
        <v>0</v>
      </c>
      <c r="BB322" s="66">
        <f>-BB$190+BB$216-BB$218+BB$233+BB$234+SUM(BB$125,BB$126,BB$127,BB$128,BB$129*(1+'S&amp;S'!$F120),BB$130,BB$131,BB$132,BB$133,BB$134,BB$135,BB$136,BB$137,BB$138,BB$139,BB$140,BB$141,BB$142,BB$143,BB$144)</f>
        <v>0</v>
      </c>
      <c r="BC322" s="66">
        <f>-BC$190+BC$216-BC$218+BC$233+BC$234+SUM(BC$125,BC$126,BC$127,BC$128,BC$129*(1+'S&amp;S'!$F120),BC$130,BC$131,BC$132,BC$133,BC$134,BC$135,BC$136,BC$137,BC$138,BC$139,BC$140,BC$141,BC$142,BC$143,BC$144)</f>
        <v>0</v>
      </c>
      <c r="BD322" s="66">
        <f>-BD$190+BD$216-BD$218+BD$233+BD$234+SUM(BD$125,BD$126,BD$127,BD$128,BD$129*(1+'S&amp;S'!$F120),BD$130,BD$131,BD$132,BD$133,BD$134,BD$135,BD$136,BD$137,BD$138,BD$139,BD$140,BD$141,BD$142,BD$143,BD$144)</f>
        <v>0</v>
      </c>
      <c r="BE322" s="66">
        <f>-BE$190+BE$216-BE$218+BE$233+BE$234+SUM(BE$125,BE$126,BE$127,BE$128,BE$129*(1+'S&amp;S'!$F120),BE$130,BE$131,BE$132,BE$133,BE$134,BE$135,BE$136,BE$137,BE$138,BE$139,BE$140,BE$141,BE$142,BE$143,BE$144)</f>
        <v>0</v>
      </c>
      <c r="BF322" s="66">
        <f>-BF$190+BF$216-BF$218+BF$233+BF$234+SUM(BF$125,BF$126,BF$127,BF$128,BF$129*(1+'S&amp;S'!$F120),BF$130,BF$131,BF$132,BF$133,BF$134,BF$135,BF$136,BF$137,BF$138,BF$139,BF$140,BF$141,BF$142,BF$143,BF$144)</f>
        <v>0</v>
      </c>
      <c r="BG322" s="66">
        <f>-BG$190+BG$216-BG$218+BG$233+BG$234+SUM(BG$125,BG$126,BG$127,BG$128,BG$129*(1+'S&amp;S'!$F120),BG$130,BG$131,BG$132,BG$133,BG$134,BG$135,BG$136,BG$137,BG$138,BG$139,BG$140,BG$141,BG$142,BG$143,BG$144)</f>
        <v>0</v>
      </c>
      <c r="BH322" s="66">
        <f>-BH$190+BH$216-BH$218+BH$233+BH$234+SUM(BH$125,BH$126,BH$127,BH$128,BH$129*(1+'S&amp;S'!$F120),BH$130,BH$131,BH$132,BH$133,BH$134,BH$135,BH$136,BH$137,BH$138,BH$139,BH$140,BH$141,BH$142,BH$143,BH$144)</f>
        <v>0</v>
      </c>
      <c r="BI322" s="66">
        <f>-BI$190+BI$216-BI$218+BI$233+BI$234+SUM(BI$125,BI$126,BI$127,BI$128,BI$129*(1+'S&amp;S'!$F120),BI$130,BI$131,BI$132,BI$133,BI$134,BI$135,BI$136,BI$137,BI$138,BI$139,BI$140,BI$141,BI$142,BI$143,BI$144)</f>
        <v>0</v>
      </c>
      <c r="BJ322" s="66">
        <f>-BJ$190+BJ$216-BJ$218+BJ$233+BJ$234+SUM(BJ$125,BJ$126,BJ$127,BJ$128,BJ$129*(1+'S&amp;S'!$F120),BJ$130,BJ$131,BJ$132,BJ$133,BJ$134,BJ$135,BJ$136,BJ$137,BJ$138,BJ$139,BJ$140,BJ$141,BJ$142,BJ$143,BJ$144)</f>
        <v>0</v>
      </c>
      <c r="BK322" s="66">
        <f>-BK$190+BK$216-BK$218+BK$233+BK$234+SUM(BK$125,BK$126,BK$127,BK$128,BK$129*(1+'S&amp;S'!$F120),BK$130,BK$131,BK$132,BK$133,BK$134,BK$135,BK$136,BK$137,BK$138,BK$139,BK$140,BK$141,BK$142,BK$143,BK$144)</f>
        <v>0</v>
      </c>
      <c r="BL322" s="66">
        <f>-BL$190+BL$216-BL$218+BL$233+BL$234+SUM(BL$125,BL$126,BL$127,BL$128,BL$129*(1+'S&amp;S'!$F120),BL$130,BL$131,BL$132,BL$133,BL$134,BL$135,BL$136,BL$137,BL$138,BL$139,BL$140,BL$141,BL$142,BL$143,BL$144)</f>
        <v>0</v>
      </c>
      <c r="BM322" s="66">
        <f>-BM$190+BM$216-BM$218+BM$233+BM$234+SUM(BM$125,BM$126,BM$127,BM$128,BM$129*(1+'S&amp;S'!$F120),BM$130,BM$131,BM$132,BM$133,BM$134,BM$135,BM$136,BM$137,BM$138,BM$139,BM$140,BM$141,BM$142,BM$143,BM$144)</f>
        <v>0</v>
      </c>
      <c r="BN322" s="66">
        <f>-BN$190+BN$216-BN$218+BN$233+BN$234+SUM(BN$125,BN$126,BN$127,BN$128,BN$129*(1+'S&amp;S'!$F120),BN$130,BN$131,BN$132,BN$133,BN$134,BN$135,BN$136,BN$137,BN$138,BN$139,BN$140,BN$141,BN$142,BN$143,BN$144)</f>
        <v>0</v>
      </c>
      <c r="BO322" s="66">
        <f>-BO$190+BO$216-BO$218+BO$233+BO$234+SUM(BO$125,BO$126,BO$127,BO$128,BO$129*(1+'S&amp;S'!$F120),BO$130,BO$131,BO$132,BO$133,BO$134,BO$135,BO$136,BO$137,BO$138,BO$139,BO$140,BO$141,BO$142,BO$143,BO$144)</f>
        <v>0</v>
      </c>
      <c r="BP322" s="66">
        <f>-BP$190+BP$216-BP$218+BP$233+BP$234+SUM(BP$125,BP$126,BP$127,BP$128,BP$129*(1+'S&amp;S'!$F120),BP$130,BP$131,BP$132,BP$133,BP$134,BP$135,BP$136,BP$137,BP$138,BP$139,BP$140,BP$141,BP$142,BP$143,BP$144)</f>
        <v>0</v>
      </c>
      <c r="BQ322" s="66">
        <f>-BQ$190+BQ$216-BQ$218+BQ$233+BQ$234+SUM(BQ$125,BQ$126,BQ$127,BQ$128,BQ$129*(1+'S&amp;S'!$F120),BQ$130,BQ$131,BQ$132,BQ$133,BQ$134,BQ$135,BQ$136,BQ$137,BQ$138,BQ$139,BQ$140,BQ$141,BQ$142,BQ$143,BQ$144)</f>
        <v>0</v>
      </c>
      <c r="BR322" s="66">
        <f>-BR$190+BR$216-BR$218+BR$233+BR$234+SUM(BR$125,BR$126,BR$127,BR$128,BR$129*(1+'S&amp;S'!$F120),BR$130,BR$131,BR$132,BR$133,BR$134,BR$135,BR$136,BR$137,BR$138,BR$139,BR$140,BR$141,BR$142,BR$143,BR$144)</f>
        <v>0</v>
      </c>
      <c r="BS322" s="66">
        <f>-BS$190+BS$216-BS$218+BS$233+BS$234+SUM(BS$125,BS$126,BS$127,BS$128,BS$129*(1+'S&amp;S'!$F120),BS$130,BS$131,BS$132,BS$133,BS$134,BS$135,BS$136,BS$137,BS$138,BS$139,BS$140,BS$141,BS$142,BS$143,BS$144)</f>
        <v>0</v>
      </c>
      <c r="BT322" s="66">
        <f>-BT$190+BT$216-BT$218+BT$233+BT$234+SUM(BT$125,BT$126,BT$127,BT$128,BT$129*(1+'S&amp;S'!$F120),BT$130,BT$131,BT$132,BT$133,BT$134,BT$135,BT$136,BT$137,BT$138,BT$139,BT$140,BT$141,BT$142,BT$143,BT$144)</f>
        <v>0</v>
      </c>
      <c r="BU322" s="66">
        <f>-BU$190+BU$216-BU$218+BU$233+BU$234+SUM(BU$125,BU$126,BU$127,BU$128,BU$129*(1+'S&amp;S'!$F120),BU$130,BU$131,BU$132,BU$133,BU$134,BU$135,BU$136,BU$137,BU$138,BU$139,BU$140,BU$141,BU$142,BU$143,BU$144)</f>
        <v>0</v>
      </c>
      <c r="BV322" s="66">
        <f>-BV$190+BV$216-BV$218+BV$233+BV$234+SUM(BV$125,BV$126,BV$127,BV$128,BV$129*(1+'S&amp;S'!$F120),BV$130,BV$131,BV$132,BV$133,BV$134,BV$135,BV$136,BV$137,BV$138,BV$139,BV$140,BV$141,BV$142,BV$143,BV$144)</f>
        <v>0</v>
      </c>
      <c r="BW322" s="66">
        <f>-BW$190+BW$216-BW$218+BW$233+BW$234+SUM(BW$125,BW$126,BW$127,BW$128,BW$129*(1+'S&amp;S'!$F120),BW$130,BW$131,BW$132,BW$133,BW$134,BW$135,BW$136,BW$137,BW$138,BW$139,BW$140,BW$141,BW$142,BW$143,BW$144)</f>
        <v>0</v>
      </c>
      <c r="BX322" s="66">
        <f>-BX$190+BX$216-BX$218+BX$233+BX$234+SUM(BX$125,BX$126,BX$127,BX$128,BX$129*(1+'S&amp;S'!$F120),BX$130,BX$131,BX$132,BX$133,BX$134,BX$135,BX$136,BX$137,BX$138,BX$139,BX$140,BX$141,BX$142,BX$143,BX$144)</f>
        <v>0</v>
      </c>
      <c r="BY322" s="66">
        <f>-BY$190+BY$216-BY$218+BY$233+BY$234+SUM(BY$125,BY$126,BY$127,BY$128,BY$129*(1+'S&amp;S'!$F120),BY$130,BY$131,BY$132,BY$133,BY$134,BY$135,BY$136,BY$137,BY$138,BY$139,BY$140,BY$141,BY$142,BY$143,BY$144)</f>
        <v>0</v>
      </c>
      <c r="BZ322" s="66">
        <f>-BZ$190+BZ$216-BZ$218+BZ$233+BZ$234+SUM(BZ$125,BZ$126,BZ$127,BZ$128,BZ$129*(1+'S&amp;S'!$F120),BZ$130,BZ$131,BZ$132,BZ$133,BZ$134,BZ$135,BZ$136,BZ$137,BZ$138,BZ$139,BZ$140,BZ$141,BZ$142,BZ$143,BZ$144)</f>
        <v>0</v>
      </c>
      <c r="CA322" s="66">
        <f>-CA$190+CA$216-CA$218+CA$233+CA$234+SUM(CA$125,CA$126,CA$127,CA$128,CA$129*(1+'S&amp;S'!$F120),CA$130,CA$131,CA$132,CA$133,CA$134,CA$135,CA$136,CA$137,CA$138,CA$139,CA$140,CA$141,CA$142,CA$143,CA$144)</f>
        <v>0</v>
      </c>
      <c r="CB322" s="66">
        <f>-CB$190+CB$216-CB$218+CB$233+CB$234+SUM(CB$125,CB$126,CB$127,CB$128,CB$129*(1+'S&amp;S'!$F120),CB$130,CB$131,CB$132,CB$133,CB$134,CB$135,CB$136,CB$137,CB$138,CB$139,CB$140,CB$141,CB$142,CB$143,CB$144)</f>
        <v>0</v>
      </c>
      <c r="CC322" s="66">
        <f>-CC$190+CC$216-CC$218+CC$233+CC$234+SUM(CC$125,CC$126,CC$127,CC$128,CC$129*(1+'S&amp;S'!$F120),CC$130,CC$131,CC$132,CC$133,CC$134,CC$135,CC$136,CC$137,CC$138,CC$139,CC$140,CC$141,CC$142,CC$143,CC$144)</f>
        <v>0</v>
      </c>
      <c r="CD322" s="66">
        <f>-CD$190+CD$216-CD$218+CD$233+CD$234+SUM(CD$125,CD$126,CD$127,CD$128,CD$129*(1+'S&amp;S'!$F120),CD$130,CD$131,CD$132,CD$133,CD$134,CD$135,CD$136,CD$137,CD$138,CD$139,CD$140,CD$141,CD$142,CD$143,CD$144)</f>
        <v>0</v>
      </c>
      <c r="CE322" s="66">
        <f>-CE$190+CE$216-CE$218+CE$233+CE$234+SUM(CE$125,CE$126,CE$127,CE$128,CE$129*(1+'S&amp;S'!$F120),CE$130,CE$131,CE$132,CE$133,CE$134,CE$135,CE$136,CE$137,CE$138,CE$139,CE$140,CE$141,CE$142,CE$143,CE$144)</f>
        <v>0</v>
      </c>
      <c r="CF322" s="66">
        <f>-CF$190+CF$216-CF$218+CF$233+CF$234+SUM(CF$125,CF$126,CF$127,CF$128,CF$129*(1+'S&amp;S'!$F120),CF$130,CF$131,CF$132,CF$133,CF$134,CF$135,CF$136,CF$137,CF$138,CF$139,CF$140,CF$141,CF$142,CF$143,CF$144)</f>
        <v>0</v>
      </c>
      <c r="CG322" s="66">
        <f>-CG$190+CG$216-CG$218+CG$233+CG$234+SUM(CG$125,CG$126,CG$127,CG$128,CG$129*(1+'S&amp;S'!$F120),CG$130,CG$131,CG$132,CG$133,CG$134,CG$135,CG$136,CG$137,CG$138,CG$139,CG$140,CG$141,CG$142,CG$143,CG$144)</f>
        <v>0</v>
      </c>
      <c r="CH322" s="66">
        <f>-CH$190+CH$216-CH$218+CH$233+CH$234+SUM(CH$125,CH$126,CH$127,CH$128,CH$129*(1+'S&amp;S'!$F120),CH$130,CH$131,CH$132,CH$133,CH$134,CH$135,CH$136,CH$137,CH$138,CH$139,CH$140,CH$141,CH$142,CH$143,CH$144)</f>
        <v>0</v>
      </c>
      <c r="CI322" s="66">
        <f>-CI$190+CI$216-CI$218+CI$233+CI$234+SUM(CI$125,CI$126,CI$127,CI$128,CI$129*(1+'S&amp;S'!$F120),CI$130,CI$131,CI$132,CI$133,CI$134,CI$135,CI$136,CI$137,CI$138,CI$139,CI$140,CI$141,CI$142,CI$143,CI$144)</f>
        <v>0</v>
      </c>
      <c r="CJ322" s="66">
        <f>-CJ$190+CJ$216-CJ$218+CJ$233+CJ$234+SUM(CJ$125,CJ$126,CJ$127,CJ$128,CJ$129*(1+'S&amp;S'!$F120),CJ$130,CJ$131,CJ$132,CJ$133,CJ$134,CJ$135,CJ$136,CJ$137,CJ$138,CJ$139,CJ$140,CJ$141,CJ$142,CJ$143,CJ$144)</f>
        <v>0</v>
      </c>
      <c r="CK322" s="66">
        <f>-CK$190+CK$216-CK$218+CK$233+CK$234+SUM(CK$125,CK$126,CK$127,CK$128,CK$129*(1+'S&amp;S'!$F120),CK$130,CK$131,CK$132,CK$133,CK$134,CK$135,CK$136,CK$137,CK$138,CK$139,CK$140,CK$141,CK$142,CK$143,CK$144)</f>
        <v>0</v>
      </c>
      <c r="CL322" s="66">
        <f>-CL$190+CL$216-CL$218+CL$233+CL$234+SUM(CL$125,CL$126,CL$127,CL$128,CL$129*(1+'S&amp;S'!$F120),CL$130,CL$131,CL$132,CL$133,CL$134,CL$135,CL$136,CL$137,CL$138,CL$139,CL$140,CL$141,CL$142,CL$143,CL$144)</f>
        <v>0</v>
      </c>
      <c r="CM322" s="66">
        <f>-CM$190+CM$216-CM$218+CM$233+CM$234+SUM(CM$125,CM$126,CM$127,CM$128,CM$129*(1+'S&amp;S'!$F120),CM$130,CM$131,CM$132,CM$133,CM$134,CM$135,CM$136,CM$137,CM$138,CM$139,CM$140,CM$141,CM$142,CM$143,CM$144)</f>
        <v>0</v>
      </c>
      <c r="CN322" s="66">
        <f>-CN$190+CN$216-CN$218+CN$233+CN$234+SUM(CN$125,CN$126,CN$127,CN$128,CN$129*(1+'S&amp;S'!$F120),CN$130,CN$131,CN$132,CN$133,CN$134,CN$135,CN$136,CN$137,CN$138,CN$139,CN$140,CN$141,CN$142,CN$143,CN$144)</f>
        <v>0</v>
      </c>
      <c r="CO322" s="66">
        <f>-CO$190+CO$216-CO$218+CO$233+CO$234+SUM(CO$125,CO$126,CO$127,CO$128,CO$129*(1+'S&amp;S'!$F120),CO$130,CO$131,CO$132,CO$133,CO$134,CO$135,CO$136,CO$137,CO$138,CO$139,CO$140,CO$141,CO$142,CO$143,CO$144)</f>
        <v>0</v>
      </c>
      <c r="CP322" s="66">
        <f>-CP$190+CP$216-CP$218+CP$233+CP$234+SUM(CP$125,CP$126,CP$127,CP$128,CP$129*(1+'S&amp;S'!$F120),CP$130,CP$131,CP$132,CP$133,CP$134,CP$135,CP$136,CP$137,CP$138,CP$139,CP$140,CP$141,CP$142,CP$143,CP$144)</f>
        <v>0</v>
      </c>
      <c r="CQ322" s="66">
        <f>-CQ$190+CQ$216-CQ$218+CQ$233+CQ$234+SUM(CQ$125,CQ$126,CQ$127,CQ$128,CQ$129*(1+'S&amp;S'!$F120),CQ$130,CQ$131,CQ$132,CQ$133,CQ$134,CQ$135,CQ$136,CQ$137,CQ$138,CQ$139,CQ$140,CQ$141,CQ$142,CQ$143,CQ$144)</f>
        <v>0</v>
      </c>
      <c r="CR322" s="66">
        <f>-CR$190+CR$216-CR$218+CR$233+CR$234+SUM(CR$125,CR$126,CR$127,CR$128,CR$129*(1+'S&amp;S'!$F120),CR$130,CR$131,CR$132,CR$133,CR$134,CR$135,CR$136,CR$137,CR$138,CR$139,CR$140,CR$141,CR$142,CR$143,CR$144)</f>
        <v>0</v>
      </c>
      <c r="CS322" s="66">
        <f>-CS$190+CS$216-CS$218+CS$233+CS$234+SUM(CS$125,CS$126,CS$127,CS$128,CS$129*(1+'S&amp;S'!$F120),CS$130,CS$131,CS$132,CS$133,CS$134,CS$135,CS$136,CS$137,CS$138,CS$139,CS$140,CS$141,CS$142,CS$143,CS$144)</f>
        <v>0</v>
      </c>
    </row>
    <row r="323" spans="3:97" hidden="1" x14ac:dyDescent="0.35">
      <c r="C323" s="81" t="str">
        <f>O.3!C129&amp;" with "&amp; 'S&amp;S'!$D$5*100 &amp; "% decrease"</f>
        <v xml:space="preserve"> with 1% decrease</v>
      </c>
      <c r="E323" s="492">
        <f>G323+NPV(G.Asm!$F$40,H323:INDEX(H323:CS323,RP))</f>
        <v>0</v>
      </c>
      <c r="F323" s="492">
        <f t="shared" si="140"/>
        <v>0</v>
      </c>
      <c r="G323" s="66">
        <f>-G$190+G$216-G$218+G$233+G$234+SUM(G$125,G$126,G$127,G$128,G$129*(1+'S&amp;S'!$F121),G$130,G$131,G$132,G$133,G$134,G$135,G$136,G$137,G$138,G$139,G$140,G$141,G$142,G$143,G$144)</f>
        <v>0</v>
      </c>
      <c r="H323" s="66">
        <f>-H$190+H$216-H$218+H$233+H$234+SUM(H$125,H$126,H$127,H$128,H$129*(1+'S&amp;S'!$F121),H$130,H$131,H$132,H$133,H$134,H$135,H$136,H$137,H$138,H$139,H$140,H$141,H$142,H$143,H$144)</f>
        <v>0</v>
      </c>
      <c r="I323" s="66">
        <f>-I$190+I$216-I$218+I$233+I$234+SUM(I$125,I$126,I$127,I$128,I$129*(1+'S&amp;S'!$F121),I$130,I$131,I$132,I$133,I$134,I$135,I$136,I$137,I$138,I$139,I$140,I$141,I$142,I$143,I$144)</f>
        <v>0</v>
      </c>
      <c r="J323" s="66">
        <f>-J$190+J$216-J$218+J$233+J$234+SUM(J$125,J$126,J$127,J$128,J$129*(1+'S&amp;S'!$F121),J$130,J$131,J$132,J$133,J$134,J$135,J$136,J$137,J$138,J$139,J$140,J$141,J$142,J$143,J$144)</f>
        <v>0</v>
      </c>
      <c r="K323" s="66">
        <f>-K$190+K$216-K$218+K$233+K$234+SUM(K$125,K$126,K$127,K$128,K$129*(1+'S&amp;S'!$F121),K$130,K$131,K$132,K$133,K$134,K$135,K$136,K$137,K$138,K$139,K$140,K$141,K$142,K$143,K$144)</f>
        <v>0</v>
      </c>
      <c r="L323" s="66">
        <f>-L$190+L$216-L$218+L$233+L$234+SUM(L$125,L$126,L$127,L$128,L$129*(1+'S&amp;S'!$F121),L$130,L$131,L$132,L$133,L$134,L$135,L$136,L$137,L$138,L$139,L$140,L$141,L$142,L$143,L$144)</f>
        <v>0</v>
      </c>
      <c r="M323" s="66">
        <f>-M$190+M$216-M$218+M$233+M$234+SUM(M$125,M$126,M$127,M$128,M$129*(1+'S&amp;S'!$F121),M$130,M$131,M$132,M$133,M$134,M$135,M$136,M$137,M$138,M$139,M$140,M$141,M$142,M$143,M$144)</f>
        <v>0</v>
      </c>
      <c r="N323" s="66">
        <f>-N$190+N$216-N$218+N$233+N$234+SUM(N$125,N$126,N$127,N$128,N$129*(1+'S&amp;S'!$F121),N$130,N$131,N$132,N$133,N$134,N$135,N$136,N$137,N$138,N$139,N$140,N$141,N$142,N$143,N$144)</f>
        <v>0</v>
      </c>
      <c r="O323" s="66">
        <f>-O$190+O$216-O$218+O$233+O$234+SUM(O$125,O$126,O$127,O$128,O$129*(1+'S&amp;S'!$F121),O$130,O$131,O$132,O$133,O$134,O$135,O$136,O$137,O$138,O$139,O$140,O$141,O$142,O$143,O$144)</f>
        <v>0</v>
      </c>
      <c r="P323" s="66">
        <f>-P$190+P$216-P$218+P$233+P$234+SUM(P$125,P$126,P$127,P$128,P$129*(1+'S&amp;S'!$F121),P$130,P$131,P$132,P$133,P$134,P$135,P$136,P$137,P$138,P$139,P$140,P$141,P$142,P$143,P$144)</f>
        <v>0</v>
      </c>
      <c r="Q323" s="66">
        <f>-Q$190+Q$216-Q$218+Q$233+Q$234+SUM(Q$125,Q$126,Q$127,Q$128,Q$129*(1+'S&amp;S'!$F121),Q$130,Q$131,Q$132,Q$133,Q$134,Q$135,Q$136,Q$137,Q$138,Q$139,Q$140,Q$141,Q$142,Q$143,Q$144)</f>
        <v>0</v>
      </c>
      <c r="R323" s="66">
        <f>-R$190+R$216-R$218+R$233+R$234+SUM(R$125,R$126,R$127,R$128,R$129*(1+'S&amp;S'!$F121),R$130,R$131,R$132,R$133,R$134,R$135,R$136,R$137,R$138,R$139,R$140,R$141,R$142,R$143,R$144)</f>
        <v>0</v>
      </c>
      <c r="S323" s="66">
        <f>-S$190+S$216-S$218+S$233+S$234+SUM(S$125,S$126,S$127,S$128,S$129*(1+'S&amp;S'!$F121),S$130,S$131,S$132,S$133,S$134,S$135,S$136,S$137,S$138,S$139,S$140,S$141,S$142,S$143,S$144)</f>
        <v>0</v>
      </c>
      <c r="T323" s="66">
        <f>-T$190+T$216-T$218+T$233+T$234+SUM(T$125,T$126,T$127,T$128,T$129*(1+'S&amp;S'!$F121),T$130,T$131,T$132,T$133,T$134,T$135,T$136,T$137,T$138,T$139,T$140,T$141,T$142,T$143,T$144)</f>
        <v>0</v>
      </c>
      <c r="U323" s="66">
        <f>-U$190+U$216-U$218+U$233+U$234+SUM(U$125,U$126,U$127,U$128,U$129*(1+'S&amp;S'!$F121),U$130,U$131,U$132,U$133,U$134,U$135,U$136,U$137,U$138,U$139,U$140,U$141,U$142,U$143,U$144)</f>
        <v>0</v>
      </c>
      <c r="V323" s="66">
        <f>-V$190+V$216-V$218+V$233+V$234+SUM(V$125,V$126,V$127,V$128,V$129*(1+'S&amp;S'!$F121),V$130,V$131,V$132,V$133,V$134,V$135,V$136,V$137,V$138,V$139,V$140,V$141,V$142,V$143,V$144)</f>
        <v>0</v>
      </c>
      <c r="W323" s="66">
        <f>-W$190+W$216-W$218+W$233+W$234+SUM(W$125,W$126,W$127,W$128,W$129*(1+'S&amp;S'!$F121),W$130,W$131,W$132,W$133,W$134,W$135,W$136,W$137,W$138,W$139,W$140,W$141,W$142,W$143,W$144)</f>
        <v>0</v>
      </c>
      <c r="X323" s="66">
        <f>-X$190+X$216-X$218+X$233+X$234+SUM(X$125,X$126,X$127,X$128,X$129*(1+'S&amp;S'!$F121),X$130,X$131,X$132,X$133,X$134,X$135,X$136,X$137,X$138,X$139,X$140,X$141,X$142,X$143,X$144)</f>
        <v>0</v>
      </c>
      <c r="Y323" s="66">
        <f>-Y$190+Y$216-Y$218+Y$233+Y$234+SUM(Y$125,Y$126,Y$127,Y$128,Y$129*(1+'S&amp;S'!$F121),Y$130,Y$131,Y$132,Y$133,Y$134,Y$135,Y$136,Y$137,Y$138,Y$139,Y$140,Y$141,Y$142,Y$143,Y$144)</f>
        <v>0</v>
      </c>
      <c r="Z323" s="66">
        <f>-Z$190+Z$216-Z$218+Z$233+Z$234+SUM(Z$125,Z$126,Z$127,Z$128,Z$129*(1+'S&amp;S'!$F121),Z$130,Z$131,Z$132,Z$133,Z$134,Z$135,Z$136,Z$137,Z$138,Z$139,Z$140,Z$141,Z$142,Z$143,Z$144)</f>
        <v>0</v>
      </c>
      <c r="AA323" s="66">
        <f>-AA$190+AA$216-AA$218+AA$233+AA$234+SUM(AA$125,AA$126,AA$127,AA$128,AA$129*(1+'S&amp;S'!$F121),AA$130,AA$131,AA$132,AA$133,AA$134,AA$135,AA$136,AA$137,AA$138,AA$139,AA$140,AA$141,AA$142,AA$143,AA$144)</f>
        <v>0</v>
      </c>
      <c r="AB323" s="66">
        <f>-AB$190+AB$216-AB$218+AB$233+AB$234+SUM(AB$125,AB$126,AB$127,AB$128,AB$129*(1+'S&amp;S'!$F121),AB$130,AB$131,AB$132,AB$133,AB$134,AB$135,AB$136,AB$137,AB$138,AB$139,AB$140,AB$141,AB$142,AB$143,AB$144)</f>
        <v>0</v>
      </c>
      <c r="AC323" s="66">
        <f>-AC$190+AC$216-AC$218+AC$233+AC$234+SUM(AC$125,AC$126,AC$127,AC$128,AC$129*(1+'S&amp;S'!$F121),AC$130,AC$131,AC$132,AC$133,AC$134,AC$135,AC$136,AC$137,AC$138,AC$139,AC$140,AC$141,AC$142,AC$143,AC$144)</f>
        <v>0</v>
      </c>
      <c r="AD323" s="66">
        <f>-AD$190+AD$216-AD$218+AD$233+AD$234+SUM(AD$125,AD$126,AD$127,AD$128,AD$129*(1+'S&amp;S'!$F121),AD$130,AD$131,AD$132,AD$133,AD$134,AD$135,AD$136,AD$137,AD$138,AD$139,AD$140,AD$141,AD$142,AD$143,AD$144)</f>
        <v>0</v>
      </c>
      <c r="AE323" s="66">
        <f>-AE$190+AE$216-AE$218+AE$233+AE$234+SUM(AE$125,AE$126,AE$127,AE$128,AE$129*(1+'S&amp;S'!$F121),AE$130,AE$131,AE$132,AE$133,AE$134,AE$135,AE$136,AE$137,AE$138,AE$139,AE$140,AE$141,AE$142,AE$143,AE$144)</f>
        <v>0</v>
      </c>
      <c r="AF323" s="66">
        <f>-AF$190+AF$216-AF$218+AF$233+AF$234+SUM(AF$125,AF$126,AF$127,AF$128,AF$129*(1+'S&amp;S'!$F121),AF$130,AF$131,AF$132,AF$133,AF$134,AF$135,AF$136,AF$137,AF$138,AF$139,AF$140,AF$141,AF$142,AF$143,AF$144)</f>
        <v>0</v>
      </c>
      <c r="AG323" s="66">
        <f>-AG$190+AG$216-AG$218+AG$233+AG$234+SUM(AG$125,AG$126,AG$127,AG$128,AG$129*(1+'S&amp;S'!$F121),AG$130,AG$131,AG$132,AG$133,AG$134,AG$135,AG$136,AG$137,AG$138,AG$139,AG$140,AG$141,AG$142,AG$143,AG$144)</f>
        <v>0</v>
      </c>
      <c r="AH323" s="66">
        <f>-AH$190+AH$216-AH$218+AH$233+AH$234+SUM(AH$125,AH$126,AH$127,AH$128,AH$129*(1+'S&amp;S'!$F121),AH$130,AH$131,AH$132,AH$133,AH$134,AH$135,AH$136,AH$137,AH$138,AH$139,AH$140,AH$141,AH$142,AH$143,AH$144)</f>
        <v>0</v>
      </c>
      <c r="AI323" s="66">
        <f>-AI$190+AI$216-AI$218+AI$233+AI$234+SUM(AI$125,AI$126,AI$127,AI$128,AI$129*(1+'S&amp;S'!$F121),AI$130,AI$131,AI$132,AI$133,AI$134,AI$135,AI$136,AI$137,AI$138,AI$139,AI$140,AI$141,AI$142,AI$143,AI$144)</f>
        <v>0</v>
      </c>
      <c r="AJ323" s="66">
        <f>-AJ$190+AJ$216-AJ$218+AJ$233+AJ$234+SUM(AJ$125,AJ$126,AJ$127,AJ$128,AJ$129*(1+'S&amp;S'!$F121),AJ$130,AJ$131,AJ$132,AJ$133,AJ$134,AJ$135,AJ$136,AJ$137,AJ$138,AJ$139,AJ$140,AJ$141,AJ$142,AJ$143,AJ$144)</f>
        <v>0</v>
      </c>
      <c r="AK323" s="66">
        <f>-AK$190+AK$216-AK$218+AK$233+AK$234+SUM(AK$125,AK$126,AK$127,AK$128,AK$129*(1+'S&amp;S'!$F121),AK$130,AK$131,AK$132,AK$133,AK$134,AK$135,AK$136,AK$137,AK$138,AK$139,AK$140,AK$141,AK$142,AK$143,AK$144)</f>
        <v>0</v>
      </c>
      <c r="AL323" s="66">
        <f>-AL$190+AL$216-AL$218+AL$233+AL$234+SUM(AL$125,AL$126,AL$127,AL$128,AL$129*(1+'S&amp;S'!$F121),AL$130,AL$131,AL$132,AL$133,AL$134,AL$135,AL$136,AL$137,AL$138,AL$139,AL$140,AL$141,AL$142,AL$143,AL$144)</f>
        <v>0</v>
      </c>
      <c r="AM323" s="66">
        <f>-AM$190+AM$216-AM$218+AM$233+AM$234+SUM(AM$125,AM$126,AM$127,AM$128,AM$129*(1+'S&amp;S'!$F121),AM$130,AM$131,AM$132,AM$133,AM$134,AM$135,AM$136,AM$137,AM$138,AM$139,AM$140,AM$141,AM$142,AM$143,AM$144)</f>
        <v>0</v>
      </c>
      <c r="AN323" s="66">
        <f>-AN$190+AN$216-AN$218+AN$233+AN$234+SUM(AN$125,AN$126,AN$127,AN$128,AN$129*(1+'S&amp;S'!$F121),AN$130,AN$131,AN$132,AN$133,AN$134,AN$135,AN$136,AN$137,AN$138,AN$139,AN$140,AN$141,AN$142,AN$143,AN$144)</f>
        <v>0</v>
      </c>
      <c r="AO323" s="66">
        <f>-AO$190+AO$216-AO$218+AO$233+AO$234+SUM(AO$125,AO$126,AO$127,AO$128,AO$129*(1+'S&amp;S'!$F121),AO$130,AO$131,AO$132,AO$133,AO$134,AO$135,AO$136,AO$137,AO$138,AO$139,AO$140,AO$141,AO$142,AO$143,AO$144)</f>
        <v>0</v>
      </c>
      <c r="AP323" s="66">
        <f>-AP$190+AP$216-AP$218+AP$233+AP$234+SUM(AP$125,AP$126,AP$127,AP$128,AP$129*(1+'S&amp;S'!$F121),AP$130,AP$131,AP$132,AP$133,AP$134,AP$135,AP$136,AP$137,AP$138,AP$139,AP$140,AP$141,AP$142,AP$143,AP$144)</f>
        <v>0</v>
      </c>
      <c r="AQ323" s="66">
        <f>-AQ$190+AQ$216-AQ$218+AQ$233+AQ$234+SUM(AQ$125,AQ$126,AQ$127,AQ$128,AQ$129*(1+'S&amp;S'!$F121),AQ$130,AQ$131,AQ$132,AQ$133,AQ$134,AQ$135,AQ$136,AQ$137,AQ$138,AQ$139,AQ$140,AQ$141,AQ$142,AQ$143,AQ$144)</f>
        <v>0</v>
      </c>
      <c r="AR323" s="66">
        <f>-AR$190+AR$216-AR$218+AR$233+AR$234+SUM(AR$125,AR$126,AR$127,AR$128,AR$129*(1+'S&amp;S'!$F121),AR$130,AR$131,AR$132,AR$133,AR$134,AR$135,AR$136,AR$137,AR$138,AR$139,AR$140,AR$141,AR$142,AR$143,AR$144)</f>
        <v>0</v>
      </c>
      <c r="AS323" s="66">
        <f>-AS$190+AS$216-AS$218+AS$233+AS$234+SUM(AS$125,AS$126,AS$127,AS$128,AS$129*(1+'S&amp;S'!$F121),AS$130,AS$131,AS$132,AS$133,AS$134,AS$135,AS$136,AS$137,AS$138,AS$139,AS$140,AS$141,AS$142,AS$143,AS$144)</f>
        <v>0</v>
      </c>
      <c r="AT323" s="66">
        <f>-AT$190+AT$216-AT$218+AT$233+AT$234+SUM(AT$125,AT$126,AT$127,AT$128,AT$129*(1+'S&amp;S'!$F121),AT$130,AT$131,AT$132,AT$133,AT$134,AT$135,AT$136,AT$137,AT$138,AT$139,AT$140,AT$141,AT$142,AT$143,AT$144)</f>
        <v>0</v>
      </c>
      <c r="AU323" s="66">
        <f>-AU$190+AU$216-AU$218+AU$233+AU$234+SUM(AU$125,AU$126,AU$127,AU$128,AU$129*(1+'S&amp;S'!$F121),AU$130,AU$131,AU$132,AU$133,AU$134,AU$135,AU$136,AU$137,AU$138,AU$139,AU$140,AU$141,AU$142,AU$143,AU$144)</f>
        <v>0</v>
      </c>
      <c r="AV323" s="66">
        <f>-AV$190+AV$216-AV$218+AV$233+AV$234+SUM(AV$125,AV$126,AV$127,AV$128,AV$129*(1+'S&amp;S'!$F121),AV$130,AV$131,AV$132,AV$133,AV$134,AV$135,AV$136,AV$137,AV$138,AV$139,AV$140,AV$141,AV$142,AV$143,AV$144)</f>
        <v>0</v>
      </c>
      <c r="AW323" s="66">
        <f>-AW$190+AW$216-AW$218+AW$233+AW$234+SUM(AW$125,AW$126,AW$127,AW$128,AW$129*(1+'S&amp;S'!$F121),AW$130,AW$131,AW$132,AW$133,AW$134,AW$135,AW$136,AW$137,AW$138,AW$139,AW$140,AW$141,AW$142,AW$143,AW$144)</f>
        <v>0</v>
      </c>
      <c r="AX323" s="66">
        <f>-AX$190+AX$216-AX$218+AX$233+AX$234+SUM(AX$125,AX$126,AX$127,AX$128,AX$129*(1+'S&amp;S'!$F121),AX$130,AX$131,AX$132,AX$133,AX$134,AX$135,AX$136,AX$137,AX$138,AX$139,AX$140,AX$141,AX$142,AX$143,AX$144)</f>
        <v>0</v>
      </c>
      <c r="AY323" s="66">
        <f>-AY$190+AY$216-AY$218+AY$233+AY$234+SUM(AY$125,AY$126,AY$127,AY$128,AY$129*(1+'S&amp;S'!$F121),AY$130,AY$131,AY$132,AY$133,AY$134,AY$135,AY$136,AY$137,AY$138,AY$139,AY$140,AY$141,AY$142,AY$143,AY$144)</f>
        <v>0</v>
      </c>
      <c r="AZ323" s="66">
        <f>-AZ$190+AZ$216-AZ$218+AZ$233+AZ$234+SUM(AZ$125,AZ$126,AZ$127,AZ$128,AZ$129*(1+'S&amp;S'!$F121),AZ$130,AZ$131,AZ$132,AZ$133,AZ$134,AZ$135,AZ$136,AZ$137,AZ$138,AZ$139,AZ$140,AZ$141,AZ$142,AZ$143,AZ$144)</f>
        <v>0</v>
      </c>
      <c r="BA323" s="66">
        <f>-BA$190+BA$216-BA$218+BA$233+BA$234+SUM(BA$125,BA$126,BA$127,BA$128,BA$129*(1+'S&amp;S'!$F121),BA$130,BA$131,BA$132,BA$133,BA$134,BA$135,BA$136,BA$137,BA$138,BA$139,BA$140,BA$141,BA$142,BA$143,BA$144)</f>
        <v>0</v>
      </c>
      <c r="BB323" s="66">
        <f>-BB$190+BB$216-BB$218+BB$233+BB$234+SUM(BB$125,BB$126,BB$127,BB$128,BB$129*(1+'S&amp;S'!$F121),BB$130,BB$131,BB$132,BB$133,BB$134,BB$135,BB$136,BB$137,BB$138,BB$139,BB$140,BB$141,BB$142,BB$143,BB$144)</f>
        <v>0</v>
      </c>
      <c r="BC323" s="66">
        <f>-BC$190+BC$216-BC$218+BC$233+BC$234+SUM(BC$125,BC$126,BC$127,BC$128,BC$129*(1+'S&amp;S'!$F121),BC$130,BC$131,BC$132,BC$133,BC$134,BC$135,BC$136,BC$137,BC$138,BC$139,BC$140,BC$141,BC$142,BC$143,BC$144)</f>
        <v>0</v>
      </c>
      <c r="BD323" s="66">
        <f>-BD$190+BD$216-BD$218+BD$233+BD$234+SUM(BD$125,BD$126,BD$127,BD$128,BD$129*(1+'S&amp;S'!$F121),BD$130,BD$131,BD$132,BD$133,BD$134,BD$135,BD$136,BD$137,BD$138,BD$139,BD$140,BD$141,BD$142,BD$143,BD$144)</f>
        <v>0</v>
      </c>
      <c r="BE323" s="66">
        <f>-BE$190+BE$216-BE$218+BE$233+BE$234+SUM(BE$125,BE$126,BE$127,BE$128,BE$129*(1+'S&amp;S'!$F121),BE$130,BE$131,BE$132,BE$133,BE$134,BE$135,BE$136,BE$137,BE$138,BE$139,BE$140,BE$141,BE$142,BE$143,BE$144)</f>
        <v>0</v>
      </c>
      <c r="BF323" s="66">
        <f>-BF$190+BF$216-BF$218+BF$233+BF$234+SUM(BF$125,BF$126,BF$127,BF$128,BF$129*(1+'S&amp;S'!$F121),BF$130,BF$131,BF$132,BF$133,BF$134,BF$135,BF$136,BF$137,BF$138,BF$139,BF$140,BF$141,BF$142,BF$143,BF$144)</f>
        <v>0</v>
      </c>
      <c r="BG323" s="66">
        <f>-BG$190+BG$216-BG$218+BG$233+BG$234+SUM(BG$125,BG$126,BG$127,BG$128,BG$129*(1+'S&amp;S'!$F121),BG$130,BG$131,BG$132,BG$133,BG$134,BG$135,BG$136,BG$137,BG$138,BG$139,BG$140,BG$141,BG$142,BG$143,BG$144)</f>
        <v>0</v>
      </c>
      <c r="BH323" s="66">
        <f>-BH$190+BH$216-BH$218+BH$233+BH$234+SUM(BH$125,BH$126,BH$127,BH$128,BH$129*(1+'S&amp;S'!$F121),BH$130,BH$131,BH$132,BH$133,BH$134,BH$135,BH$136,BH$137,BH$138,BH$139,BH$140,BH$141,BH$142,BH$143,BH$144)</f>
        <v>0</v>
      </c>
      <c r="BI323" s="66">
        <f>-BI$190+BI$216-BI$218+BI$233+BI$234+SUM(BI$125,BI$126,BI$127,BI$128,BI$129*(1+'S&amp;S'!$F121),BI$130,BI$131,BI$132,BI$133,BI$134,BI$135,BI$136,BI$137,BI$138,BI$139,BI$140,BI$141,BI$142,BI$143,BI$144)</f>
        <v>0</v>
      </c>
      <c r="BJ323" s="66">
        <f>-BJ$190+BJ$216-BJ$218+BJ$233+BJ$234+SUM(BJ$125,BJ$126,BJ$127,BJ$128,BJ$129*(1+'S&amp;S'!$F121),BJ$130,BJ$131,BJ$132,BJ$133,BJ$134,BJ$135,BJ$136,BJ$137,BJ$138,BJ$139,BJ$140,BJ$141,BJ$142,BJ$143,BJ$144)</f>
        <v>0</v>
      </c>
      <c r="BK323" s="66">
        <f>-BK$190+BK$216-BK$218+BK$233+BK$234+SUM(BK$125,BK$126,BK$127,BK$128,BK$129*(1+'S&amp;S'!$F121),BK$130,BK$131,BK$132,BK$133,BK$134,BK$135,BK$136,BK$137,BK$138,BK$139,BK$140,BK$141,BK$142,BK$143,BK$144)</f>
        <v>0</v>
      </c>
      <c r="BL323" s="66">
        <f>-BL$190+BL$216-BL$218+BL$233+BL$234+SUM(BL$125,BL$126,BL$127,BL$128,BL$129*(1+'S&amp;S'!$F121),BL$130,BL$131,BL$132,BL$133,BL$134,BL$135,BL$136,BL$137,BL$138,BL$139,BL$140,BL$141,BL$142,BL$143,BL$144)</f>
        <v>0</v>
      </c>
      <c r="BM323" s="66">
        <f>-BM$190+BM$216-BM$218+BM$233+BM$234+SUM(BM$125,BM$126,BM$127,BM$128,BM$129*(1+'S&amp;S'!$F121),BM$130,BM$131,BM$132,BM$133,BM$134,BM$135,BM$136,BM$137,BM$138,BM$139,BM$140,BM$141,BM$142,BM$143,BM$144)</f>
        <v>0</v>
      </c>
      <c r="BN323" s="66">
        <f>-BN$190+BN$216-BN$218+BN$233+BN$234+SUM(BN$125,BN$126,BN$127,BN$128,BN$129*(1+'S&amp;S'!$F121),BN$130,BN$131,BN$132,BN$133,BN$134,BN$135,BN$136,BN$137,BN$138,BN$139,BN$140,BN$141,BN$142,BN$143,BN$144)</f>
        <v>0</v>
      </c>
      <c r="BO323" s="66">
        <f>-BO$190+BO$216-BO$218+BO$233+BO$234+SUM(BO$125,BO$126,BO$127,BO$128,BO$129*(1+'S&amp;S'!$F121),BO$130,BO$131,BO$132,BO$133,BO$134,BO$135,BO$136,BO$137,BO$138,BO$139,BO$140,BO$141,BO$142,BO$143,BO$144)</f>
        <v>0</v>
      </c>
      <c r="BP323" s="66">
        <f>-BP$190+BP$216-BP$218+BP$233+BP$234+SUM(BP$125,BP$126,BP$127,BP$128,BP$129*(1+'S&amp;S'!$F121),BP$130,BP$131,BP$132,BP$133,BP$134,BP$135,BP$136,BP$137,BP$138,BP$139,BP$140,BP$141,BP$142,BP$143,BP$144)</f>
        <v>0</v>
      </c>
      <c r="BQ323" s="66">
        <f>-BQ$190+BQ$216-BQ$218+BQ$233+BQ$234+SUM(BQ$125,BQ$126,BQ$127,BQ$128,BQ$129*(1+'S&amp;S'!$F121),BQ$130,BQ$131,BQ$132,BQ$133,BQ$134,BQ$135,BQ$136,BQ$137,BQ$138,BQ$139,BQ$140,BQ$141,BQ$142,BQ$143,BQ$144)</f>
        <v>0</v>
      </c>
      <c r="BR323" s="66">
        <f>-BR$190+BR$216-BR$218+BR$233+BR$234+SUM(BR$125,BR$126,BR$127,BR$128,BR$129*(1+'S&amp;S'!$F121),BR$130,BR$131,BR$132,BR$133,BR$134,BR$135,BR$136,BR$137,BR$138,BR$139,BR$140,BR$141,BR$142,BR$143,BR$144)</f>
        <v>0</v>
      </c>
      <c r="BS323" s="66">
        <f>-BS$190+BS$216-BS$218+BS$233+BS$234+SUM(BS$125,BS$126,BS$127,BS$128,BS$129*(1+'S&amp;S'!$F121),BS$130,BS$131,BS$132,BS$133,BS$134,BS$135,BS$136,BS$137,BS$138,BS$139,BS$140,BS$141,BS$142,BS$143,BS$144)</f>
        <v>0</v>
      </c>
      <c r="BT323" s="66">
        <f>-BT$190+BT$216-BT$218+BT$233+BT$234+SUM(BT$125,BT$126,BT$127,BT$128,BT$129*(1+'S&amp;S'!$F121),BT$130,BT$131,BT$132,BT$133,BT$134,BT$135,BT$136,BT$137,BT$138,BT$139,BT$140,BT$141,BT$142,BT$143,BT$144)</f>
        <v>0</v>
      </c>
      <c r="BU323" s="66">
        <f>-BU$190+BU$216-BU$218+BU$233+BU$234+SUM(BU$125,BU$126,BU$127,BU$128,BU$129*(1+'S&amp;S'!$F121),BU$130,BU$131,BU$132,BU$133,BU$134,BU$135,BU$136,BU$137,BU$138,BU$139,BU$140,BU$141,BU$142,BU$143,BU$144)</f>
        <v>0</v>
      </c>
      <c r="BV323" s="66">
        <f>-BV$190+BV$216-BV$218+BV$233+BV$234+SUM(BV$125,BV$126,BV$127,BV$128,BV$129*(1+'S&amp;S'!$F121),BV$130,BV$131,BV$132,BV$133,BV$134,BV$135,BV$136,BV$137,BV$138,BV$139,BV$140,BV$141,BV$142,BV$143,BV$144)</f>
        <v>0</v>
      </c>
      <c r="BW323" s="66">
        <f>-BW$190+BW$216-BW$218+BW$233+BW$234+SUM(BW$125,BW$126,BW$127,BW$128,BW$129*(1+'S&amp;S'!$F121),BW$130,BW$131,BW$132,BW$133,BW$134,BW$135,BW$136,BW$137,BW$138,BW$139,BW$140,BW$141,BW$142,BW$143,BW$144)</f>
        <v>0</v>
      </c>
      <c r="BX323" s="66">
        <f>-BX$190+BX$216-BX$218+BX$233+BX$234+SUM(BX$125,BX$126,BX$127,BX$128,BX$129*(1+'S&amp;S'!$F121),BX$130,BX$131,BX$132,BX$133,BX$134,BX$135,BX$136,BX$137,BX$138,BX$139,BX$140,BX$141,BX$142,BX$143,BX$144)</f>
        <v>0</v>
      </c>
      <c r="BY323" s="66">
        <f>-BY$190+BY$216-BY$218+BY$233+BY$234+SUM(BY$125,BY$126,BY$127,BY$128,BY$129*(1+'S&amp;S'!$F121),BY$130,BY$131,BY$132,BY$133,BY$134,BY$135,BY$136,BY$137,BY$138,BY$139,BY$140,BY$141,BY$142,BY$143,BY$144)</f>
        <v>0</v>
      </c>
      <c r="BZ323" s="66">
        <f>-BZ$190+BZ$216-BZ$218+BZ$233+BZ$234+SUM(BZ$125,BZ$126,BZ$127,BZ$128,BZ$129*(1+'S&amp;S'!$F121),BZ$130,BZ$131,BZ$132,BZ$133,BZ$134,BZ$135,BZ$136,BZ$137,BZ$138,BZ$139,BZ$140,BZ$141,BZ$142,BZ$143,BZ$144)</f>
        <v>0</v>
      </c>
      <c r="CA323" s="66">
        <f>-CA$190+CA$216-CA$218+CA$233+CA$234+SUM(CA$125,CA$126,CA$127,CA$128,CA$129*(1+'S&amp;S'!$F121),CA$130,CA$131,CA$132,CA$133,CA$134,CA$135,CA$136,CA$137,CA$138,CA$139,CA$140,CA$141,CA$142,CA$143,CA$144)</f>
        <v>0</v>
      </c>
      <c r="CB323" s="66">
        <f>-CB$190+CB$216-CB$218+CB$233+CB$234+SUM(CB$125,CB$126,CB$127,CB$128,CB$129*(1+'S&amp;S'!$F121),CB$130,CB$131,CB$132,CB$133,CB$134,CB$135,CB$136,CB$137,CB$138,CB$139,CB$140,CB$141,CB$142,CB$143,CB$144)</f>
        <v>0</v>
      </c>
      <c r="CC323" s="66">
        <f>-CC$190+CC$216-CC$218+CC$233+CC$234+SUM(CC$125,CC$126,CC$127,CC$128,CC$129*(1+'S&amp;S'!$F121),CC$130,CC$131,CC$132,CC$133,CC$134,CC$135,CC$136,CC$137,CC$138,CC$139,CC$140,CC$141,CC$142,CC$143,CC$144)</f>
        <v>0</v>
      </c>
      <c r="CD323" s="66">
        <f>-CD$190+CD$216-CD$218+CD$233+CD$234+SUM(CD$125,CD$126,CD$127,CD$128,CD$129*(1+'S&amp;S'!$F121),CD$130,CD$131,CD$132,CD$133,CD$134,CD$135,CD$136,CD$137,CD$138,CD$139,CD$140,CD$141,CD$142,CD$143,CD$144)</f>
        <v>0</v>
      </c>
      <c r="CE323" s="66">
        <f>-CE$190+CE$216-CE$218+CE$233+CE$234+SUM(CE$125,CE$126,CE$127,CE$128,CE$129*(1+'S&amp;S'!$F121),CE$130,CE$131,CE$132,CE$133,CE$134,CE$135,CE$136,CE$137,CE$138,CE$139,CE$140,CE$141,CE$142,CE$143,CE$144)</f>
        <v>0</v>
      </c>
      <c r="CF323" s="66">
        <f>-CF$190+CF$216-CF$218+CF$233+CF$234+SUM(CF$125,CF$126,CF$127,CF$128,CF$129*(1+'S&amp;S'!$F121),CF$130,CF$131,CF$132,CF$133,CF$134,CF$135,CF$136,CF$137,CF$138,CF$139,CF$140,CF$141,CF$142,CF$143,CF$144)</f>
        <v>0</v>
      </c>
      <c r="CG323" s="66">
        <f>-CG$190+CG$216-CG$218+CG$233+CG$234+SUM(CG$125,CG$126,CG$127,CG$128,CG$129*(1+'S&amp;S'!$F121),CG$130,CG$131,CG$132,CG$133,CG$134,CG$135,CG$136,CG$137,CG$138,CG$139,CG$140,CG$141,CG$142,CG$143,CG$144)</f>
        <v>0</v>
      </c>
      <c r="CH323" s="66">
        <f>-CH$190+CH$216-CH$218+CH$233+CH$234+SUM(CH$125,CH$126,CH$127,CH$128,CH$129*(1+'S&amp;S'!$F121),CH$130,CH$131,CH$132,CH$133,CH$134,CH$135,CH$136,CH$137,CH$138,CH$139,CH$140,CH$141,CH$142,CH$143,CH$144)</f>
        <v>0</v>
      </c>
      <c r="CI323" s="66">
        <f>-CI$190+CI$216-CI$218+CI$233+CI$234+SUM(CI$125,CI$126,CI$127,CI$128,CI$129*(1+'S&amp;S'!$F121),CI$130,CI$131,CI$132,CI$133,CI$134,CI$135,CI$136,CI$137,CI$138,CI$139,CI$140,CI$141,CI$142,CI$143,CI$144)</f>
        <v>0</v>
      </c>
      <c r="CJ323" s="66">
        <f>-CJ$190+CJ$216-CJ$218+CJ$233+CJ$234+SUM(CJ$125,CJ$126,CJ$127,CJ$128,CJ$129*(1+'S&amp;S'!$F121),CJ$130,CJ$131,CJ$132,CJ$133,CJ$134,CJ$135,CJ$136,CJ$137,CJ$138,CJ$139,CJ$140,CJ$141,CJ$142,CJ$143,CJ$144)</f>
        <v>0</v>
      </c>
      <c r="CK323" s="66">
        <f>-CK$190+CK$216-CK$218+CK$233+CK$234+SUM(CK$125,CK$126,CK$127,CK$128,CK$129*(1+'S&amp;S'!$F121),CK$130,CK$131,CK$132,CK$133,CK$134,CK$135,CK$136,CK$137,CK$138,CK$139,CK$140,CK$141,CK$142,CK$143,CK$144)</f>
        <v>0</v>
      </c>
      <c r="CL323" s="66">
        <f>-CL$190+CL$216-CL$218+CL$233+CL$234+SUM(CL$125,CL$126,CL$127,CL$128,CL$129*(1+'S&amp;S'!$F121),CL$130,CL$131,CL$132,CL$133,CL$134,CL$135,CL$136,CL$137,CL$138,CL$139,CL$140,CL$141,CL$142,CL$143,CL$144)</f>
        <v>0</v>
      </c>
      <c r="CM323" s="66">
        <f>-CM$190+CM$216-CM$218+CM$233+CM$234+SUM(CM$125,CM$126,CM$127,CM$128,CM$129*(1+'S&amp;S'!$F121),CM$130,CM$131,CM$132,CM$133,CM$134,CM$135,CM$136,CM$137,CM$138,CM$139,CM$140,CM$141,CM$142,CM$143,CM$144)</f>
        <v>0</v>
      </c>
      <c r="CN323" s="66">
        <f>-CN$190+CN$216-CN$218+CN$233+CN$234+SUM(CN$125,CN$126,CN$127,CN$128,CN$129*(1+'S&amp;S'!$F121),CN$130,CN$131,CN$132,CN$133,CN$134,CN$135,CN$136,CN$137,CN$138,CN$139,CN$140,CN$141,CN$142,CN$143,CN$144)</f>
        <v>0</v>
      </c>
      <c r="CO323" s="66">
        <f>-CO$190+CO$216-CO$218+CO$233+CO$234+SUM(CO$125,CO$126,CO$127,CO$128,CO$129*(1+'S&amp;S'!$F121),CO$130,CO$131,CO$132,CO$133,CO$134,CO$135,CO$136,CO$137,CO$138,CO$139,CO$140,CO$141,CO$142,CO$143,CO$144)</f>
        <v>0</v>
      </c>
      <c r="CP323" s="66">
        <f>-CP$190+CP$216-CP$218+CP$233+CP$234+SUM(CP$125,CP$126,CP$127,CP$128,CP$129*(1+'S&amp;S'!$F121),CP$130,CP$131,CP$132,CP$133,CP$134,CP$135,CP$136,CP$137,CP$138,CP$139,CP$140,CP$141,CP$142,CP$143,CP$144)</f>
        <v>0</v>
      </c>
      <c r="CQ323" s="66">
        <f>-CQ$190+CQ$216-CQ$218+CQ$233+CQ$234+SUM(CQ$125,CQ$126,CQ$127,CQ$128,CQ$129*(1+'S&amp;S'!$F121),CQ$130,CQ$131,CQ$132,CQ$133,CQ$134,CQ$135,CQ$136,CQ$137,CQ$138,CQ$139,CQ$140,CQ$141,CQ$142,CQ$143,CQ$144)</f>
        <v>0</v>
      </c>
      <c r="CR323" s="66">
        <f>-CR$190+CR$216-CR$218+CR$233+CR$234+SUM(CR$125,CR$126,CR$127,CR$128,CR$129*(1+'S&amp;S'!$F121),CR$130,CR$131,CR$132,CR$133,CR$134,CR$135,CR$136,CR$137,CR$138,CR$139,CR$140,CR$141,CR$142,CR$143,CR$144)</f>
        <v>0</v>
      </c>
      <c r="CS323" s="66">
        <f>-CS$190+CS$216-CS$218+CS$233+CS$234+SUM(CS$125,CS$126,CS$127,CS$128,CS$129*(1+'S&amp;S'!$F121),CS$130,CS$131,CS$132,CS$133,CS$134,CS$135,CS$136,CS$137,CS$138,CS$139,CS$140,CS$141,CS$142,CS$143,CS$144)</f>
        <v>0</v>
      </c>
    </row>
    <row r="324" spans="3:97" hidden="1" x14ac:dyDescent="0.35">
      <c r="C324" s="81" t="str">
        <f>O.3!C130&amp;" with "&amp; 'S&amp;S'!$D$5*100 &amp; "% increase"</f>
        <v xml:space="preserve"> with 1% increase</v>
      </c>
      <c r="E324" s="492">
        <f>G324+NPV(G.Asm!$F$40,H324:INDEX(H324:CS324,RP))</f>
        <v>0</v>
      </c>
      <c r="F324" s="492">
        <f t="shared" si="140"/>
        <v>0</v>
      </c>
      <c r="G324" s="66">
        <f>-G$190+G$216-G$218+G$233+G$234+SUM(G$125,G$126,G$127,G$128,G$129,G$130*(1+'S&amp;S'!$F122),G$131,G$132,G$133,G$134,G$135,G$136,G$137,G$138,G$139,G$140,G$141,G$142,G$143,G$144)</f>
        <v>0</v>
      </c>
      <c r="H324" s="66">
        <f>-H$190+H$216-H$218+H$233+H$234+SUM(H$125,H$126,H$127,H$128,H$129,H$130*(1+'S&amp;S'!$F122),H$131,H$132,H$133,H$134,H$135,H$136,H$137,H$138,H$139,H$140,H$141,H$142,H$143,H$144)</f>
        <v>0</v>
      </c>
      <c r="I324" s="66">
        <f>-I$190+I$216-I$218+I$233+I$234+SUM(I$125,I$126,I$127,I$128,I$129,I$130*(1+'S&amp;S'!$F122),I$131,I$132,I$133,I$134,I$135,I$136,I$137,I$138,I$139,I$140,I$141,I$142,I$143,I$144)</f>
        <v>0</v>
      </c>
      <c r="J324" s="66">
        <f>-J$190+J$216-J$218+J$233+J$234+SUM(J$125,J$126,J$127,J$128,J$129,J$130*(1+'S&amp;S'!$F122),J$131,J$132,J$133,J$134,J$135,J$136,J$137,J$138,J$139,J$140,J$141,J$142,J$143,J$144)</f>
        <v>0</v>
      </c>
      <c r="K324" s="66">
        <f>-K$190+K$216-K$218+K$233+K$234+SUM(K$125,K$126,K$127,K$128,K$129,K$130*(1+'S&amp;S'!$F122),K$131,K$132,K$133,K$134,K$135,K$136,K$137,K$138,K$139,K$140,K$141,K$142,K$143,K$144)</f>
        <v>0</v>
      </c>
      <c r="L324" s="66">
        <f>-L$190+L$216-L$218+L$233+L$234+SUM(L$125,L$126,L$127,L$128,L$129,L$130*(1+'S&amp;S'!$F122),L$131,L$132,L$133,L$134,L$135,L$136,L$137,L$138,L$139,L$140,L$141,L$142,L$143,L$144)</f>
        <v>0</v>
      </c>
      <c r="M324" s="66">
        <f>-M$190+M$216-M$218+M$233+M$234+SUM(M$125,M$126,M$127,M$128,M$129,M$130*(1+'S&amp;S'!$F122),M$131,M$132,M$133,M$134,M$135,M$136,M$137,M$138,M$139,M$140,M$141,M$142,M$143,M$144)</f>
        <v>0</v>
      </c>
      <c r="N324" s="66">
        <f>-N$190+N$216-N$218+N$233+N$234+SUM(N$125,N$126,N$127,N$128,N$129,N$130*(1+'S&amp;S'!$F122),N$131,N$132,N$133,N$134,N$135,N$136,N$137,N$138,N$139,N$140,N$141,N$142,N$143,N$144)</f>
        <v>0</v>
      </c>
      <c r="O324" s="66">
        <f>-O$190+O$216-O$218+O$233+O$234+SUM(O$125,O$126,O$127,O$128,O$129,O$130*(1+'S&amp;S'!$F122),O$131,O$132,O$133,O$134,O$135,O$136,O$137,O$138,O$139,O$140,O$141,O$142,O$143,O$144)</f>
        <v>0</v>
      </c>
      <c r="P324" s="66">
        <f>-P$190+P$216-P$218+P$233+P$234+SUM(P$125,P$126,P$127,P$128,P$129,P$130*(1+'S&amp;S'!$F122),P$131,P$132,P$133,P$134,P$135,P$136,P$137,P$138,P$139,P$140,P$141,P$142,P$143,P$144)</f>
        <v>0</v>
      </c>
      <c r="Q324" s="66">
        <f>-Q$190+Q$216-Q$218+Q$233+Q$234+SUM(Q$125,Q$126,Q$127,Q$128,Q$129,Q$130*(1+'S&amp;S'!$F122),Q$131,Q$132,Q$133,Q$134,Q$135,Q$136,Q$137,Q$138,Q$139,Q$140,Q$141,Q$142,Q$143,Q$144)</f>
        <v>0</v>
      </c>
      <c r="R324" s="66">
        <f>-R$190+R$216-R$218+R$233+R$234+SUM(R$125,R$126,R$127,R$128,R$129,R$130*(1+'S&amp;S'!$F122),R$131,R$132,R$133,R$134,R$135,R$136,R$137,R$138,R$139,R$140,R$141,R$142,R$143,R$144)</f>
        <v>0</v>
      </c>
      <c r="S324" s="66">
        <f>-S$190+S$216-S$218+S$233+S$234+SUM(S$125,S$126,S$127,S$128,S$129,S$130*(1+'S&amp;S'!$F122),S$131,S$132,S$133,S$134,S$135,S$136,S$137,S$138,S$139,S$140,S$141,S$142,S$143,S$144)</f>
        <v>0</v>
      </c>
      <c r="T324" s="66">
        <f>-T$190+T$216-T$218+T$233+T$234+SUM(T$125,T$126,T$127,T$128,T$129,T$130*(1+'S&amp;S'!$F122),T$131,T$132,T$133,T$134,T$135,T$136,T$137,T$138,T$139,T$140,T$141,T$142,T$143,T$144)</f>
        <v>0</v>
      </c>
      <c r="U324" s="66">
        <f>-U$190+U$216-U$218+U$233+U$234+SUM(U$125,U$126,U$127,U$128,U$129,U$130*(1+'S&amp;S'!$F122),U$131,U$132,U$133,U$134,U$135,U$136,U$137,U$138,U$139,U$140,U$141,U$142,U$143,U$144)</f>
        <v>0</v>
      </c>
      <c r="V324" s="66">
        <f>-V$190+V$216-V$218+V$233+V$234+SUM(V$125,V$126,V$127,V$128,V$129,V$130*(1+'S&amp;S'!$F122),V$131,V$132,V$133,V$134,V$135,V$136,V$137,V$138,V$139,V$140,V$141,V$142,V$143,V$144)</f>
        <v>0</v>
      </c>
      <c r="W324" s="66">
        <f>-W$190+W$216-W$218+W$233+W$234+SUM(W$125,W$126,W$127,W$128,W$129,W$130*(1+'S&amp;S'!$F122),W$131,W$132,W$133,W$134,W$135,W$136,W$137,W$138,W$139,W$140,W$141,W$142,W$143,W$144)</f>
        <v>0</v>
      </c>
      <c r="X324" s="66">
        <f>-X$190+X$216-X$218+X$233+X$234+SUM(X$125,X$126,X$127,X$128,X$129,X$130*(1+'S&amp;S'!$F122),X$131,X$132,X$133,X$134,X$135,X$136,X$137,X$138,X$139,X$140,X$141,X$142,X$143,X$144)</f>
        <v>0</v>
      </c>
      <c r="Y324" s="66">
        <f>-Y$190+Y$216-Y$218+Y$233+Y$234+SUM(Y$125,Y$126,Y$127,Y$128,Y$129,Y$130*(1+'S&amp;S'!$F122),Y$131,Y$132,Y$133,Y$134,Y$135,Y$136,Y$137,Y$138,Y$139,Y$140,Y$141,Y$142,Y$143,Y$144)</f>
        <v>0</v>
      </c>
      <c r="Z324" s="66">
        <f>-Z$190+Z$216-Z$218+Z$233+Z$234+SUM(Z$125,Z$126,Z$127,Z$128,Z$129,Z$130*(1+'S&amp;S'!$F122),Z$131,Z$132,Z$133,Z$134,Z$135,Z$136,Z$137,Z$138,Z$139,Z$140,Z$141,Z$142,Z$143,Z$144)</f>
        <v>0</v>
      </c>
      <c r="AA324" s="66">
        <f>-AA$190+AA$216-AA$218+AA$233+AA$234+SUM(AA$125,AA$126,AA$127,AA$128,AA$129,AA$130*(1+'S&amp;S'!$F122),AA$131,AA$132,AA$133,AA$134,AA$135,AA$136,AA$137,AA$138,AA$139,AA$140,AA$141,AA$142,AA$143,AA$144)</f>
        <v>0</v>
      </c>
      <c r="AB324" s="66">
        <f>-AB$190+AB$216-AB$218+AB$233+AB$234+SUM(AB$125,AB$126,AB$127,AB$128,AB$129,AB$130*(1+'S&amp;S'!$F122),AB$131,AB$132,AB$133,AB$134,AB$135,AB$136,AB$137,AB$138,AB$139,AB$140,AB$141,AB$142,AB$143,AB$144)</f>
        <v>0</v>
      </c>
      <c r="AC324" s="66">
        <f>-AC$190+AC$216-AC$218+AC$233+AC$234+SUM(AC$125,AC$126,AC$127,AC$128,AC$129,AC$130*(1+'S&amp;S'!$F122),AC$131,AC$132,AC$133,AC$134,AC$135,AC$136,AC$137,AC$138,AC$139,AC$140,AC$141,AC$142,AC$143,AC$144)</f>
        <v>0</v>
      </c>
      <c r="AD324" s="66">
        <f>-AD$190+AD$216-AD$218+AD$233+AD$234+SUM(AD$125,AD$126,AD$127,AD$128,AD$129,AD$130*(1+'S&amp;S'!$F122),AD$131,AD$132,AD$133,AD$134,AD$135,AD$136,AD$137,AD$138,AD$139,AD$140,AD$141,AD$142,AD$143,AD$144)</f>
        <v>0</v>
      </c>
      <c r="AE324" s="66">
        <f>-AE$190+AE$216-AE$218+AE$233+AE$234+SUM(AE$125,AE$126,AE$127,AE$128,AE$129,AE$130*(1+'S&amp;S'!$F122),AE$131,AE$132,AE$133,AE$134,AE$135,AE$136,AE$137,AE$138,AE$139,AE$140,AE$141,AE$142,AE$143,AE$144)</f>
        <v>0</v>
      </c>
      <c r="AF324" s="66">
        <f>-AF$190+AF$216-AF$218+AF$233+AF$234+SUM(AF$125,AF$126,AF$127,AF$128,AF$129,AF$130*(1+'S&amp;S'!$F122),AF$131,AF$132,AF$133,AF$134,AF$135,AF$136,AF$137,AF$138,AF$139,AF$140,AF$141,AF$142,AF$143,AF$144)</f>
        <v>0</v>
      </c>
      <c r="AG324" s="66">
        <f>-AG$190+AG$216-AG$218+AG$233+AG$234+SUM(AG$125,AG$126,AG$127,AG$128,AG$129,AG$130*(1+'S&amp;S'!$F122),AG$131,AG$132,AG$133,AG$134,AG$135,AG$136,AG$137,AG$138,AG$139,AG$140,AG$141,AG$142,AG$143,AG$144)</f>
        <v>0</v>
      </c>
      <c r="AH324" s="66">
        <f>-AH$190+AH$216-AH$218+AH$233+AH$234+SUM(AH$125,AH$126,AH$127,AH$128,AH$129,AH$130*(1+'S&amp;S'!$F122),AH$131,AH$132,AH$133,AH$134,AH$135,AH$136,AH$137,AH$138,AH$139,AH$140,AH$141,AH$142,AH$143,AH$144)</f>
        <v>0</v>
      </c>
      <c r="AI324" s="66">
        <f>-AI$190+AI$216-AI$218+AI$233+AI$234+SUM(AI$125,AI$126,AI$127,AI$128,AI$129,AI$130*(1+'S&amp;S'!$F122),AI$131,AI$132,AI$133,AI$134,AI$135,AI$136,AI$137,AI$138,AI$139,AI$140,AI$141,AI$142,AI$143,AI$144)</f>
        <v>0</v>
      </c>
      <c r="AJ324" s="66">
        <f>-AJ$190+AJ$216-AJ$218+AJ$233+AJ$234+SUM(AJ$125,AJ$126,AJ$127,AJ$128,AJ$129,AJ$130*(1+'S&amp;S'!$F122),AJ$131,AJ$132,AJ$133,AJ$134,AJ$135,AJ$136,AJ$137,AJ$138,AJ$139,AJ$140,AJ$141,AJ$142,AJ$143,AJ$144)</f>
        <v>0</v>
      </c>
      <c r="AK324" s="66">
        <f>-AK$190+AK$216-AK$218+AK$233+AK$234+SUM(AK$125,AK$126,AK$127,AK$128,AK$129,AK$130*(1+'S&amp;S'!$F122),AK$131,AK$132,AK$133,AK$134,AK$135,AK$136,AK$137,AK$138,AK$139,AK$140,AK$141,AK$142,AK$143,AK$144)</f>
        <v>0</v>
      </c>
      <c r="AL324" s="66">
        <f>-AL$190+AL$216-AL$218+AL$233+AL$234+SUM(AL$125,AL$126,AL$127,AL$128,AL$129,AL$130*(1+'S&amp;S'!$F122),AL$131,AL$132,AL$133,AL$134,AL$135,AL$136,AL$137,AL$138,AL$139,AL$140,AL$141,AL$142,AL$143,AL$144)</f>
        <v>0</v>
      </c>
      <c r="AM324" s="66">
        <f>-AM$190+AM$216-AM$218+AM$233+AM$234+SUM(AM$125,AM$126,AM$127,AM$128,AM$129,AM$130*(1+'S&amp;S'!$F122),AM$131,AM$132,AM$133,AM$134,AM$135,AM$136,AM$137,AM$138,AM$139,AM$140,AM$141,AM$142,AM$143,AM$144)</f>
        <v>0</v>
      </c>
      <c r="AN324" s="66">
        <f>-AN$190+AN$216-AN$218+AN$233+AN$234+SUM(AN$125,AN$126,AN$127,AN$128,AN$129,AN$130*(1+'S&amp;S'!$F122),AN$131,AN$132,AN$133,AN$134,AN$135,AN$136,AN$137,AN$138,AN$139,AN$140,AN$141,AN$142,AN$143,AN$144)</f>
        <v>0</v>
      </c>
      <c r="AO324" s="66">
        <f>-AO$190+AO$216-AO$218+AO$233+AO$234+SUM(AO$125,AO$126,AO$127,AO$128,AO$129,AO$130*(1+'S&amp;S'!$F122),AO$131,AO$132,AO$133,AO$134,AO$135,AO$136,AO$137,AO$138,AO$139,AO$140,AO$141,AO$142,AO$143,AO$144)</f>
        <v>0</v>
      </c>
      <c r="AP324" s="66">
        <f>-AP$190+AP$216-AP$218+AP$233+AP$234+SUM(AP$125,AP$126,AP$127,AP$128,AP$129,AP$130*(1+'S&amp;S'!$F122),AP$131,AP$132,AP$133,AP$134,AP$135,AP$136,AP$137,AP$138,AP$139,AP$140,AP$141,AP$142,AP$143,AP$144)</f>
        <v>0</v>
      </c>
      <c r="AQ324" s="66">
        <f>-AQ$190+AQ$216-AQ$218+AQ$233+AQ$234+SUM(AQ$125,AQ$126,AQ$127,AQ$128,AQ$129,AQ$130*(1+'S&amp;S'!$F122),AQ$131,AQ$132,AQ$133,AQ$134,AQ$135,AQ$136,AQ$137,AQ$138,AQ$139,AQ$140,AQ$141,AQ$142,AQ$143,AQ$144)</f>
        <v>0</v>
      </c>
      <c r="AR324" s="66">
        <f>-AR$190+AR$216-AR$218+AR$233+AR$234+SUM(AR$125,AR$126,AR$127,AR$128,AR$129,AR$130*(1+'S&amp;S'!$F122),AR$131,AR$132,AR$133,AR$134,AR$135,AR$136,AR$137,AR$138,AR$139,AR$140,AR$141,AR$142,AR$143,AR$144)</f>
        <v>0</v>
      </c>
      <c r="AS324" s="66">
        <f>-AS$190+AS$216-AS$218+AS$233+AS$234+SUM(AS$125,AS$126,AS$127,AS$128,AS$129,AS$130*(1+'S&amp;S'!$F122),AS$131,AS$132,AS$133,AS$134,AS$135,AS$136,AS$137,AS$138,AS$139,AS$140,AS$141,AS$142,AS$143,AS$144)</f>
        <v>0</v>
      </c>
      <c r="AT324" s="66">
        <f>-AT$190+AT$216-AT$218+AT$233+AT$234+SUM(AT$125,AT$126,AT$127,AT$128,AT$129,AT$130*(1+'S&amp;S'!$F122),AT$131,AT$132,AT$133,AT$134,AT$135,AT$136,AT$137,AT$138,AT$139,AT$140,AT$141,AT$142,AT$143,AT$144)</f>
        <v>0</v>
      </c>
      <c r="AU324" s="66">
        <f>-AU$190+AU$216-AU$218+AU$233+AU$234+SUM(AU$125,AU$126,AU$127,AU$128,AU$129,AU$130*(1+'S&amp;S'!$F122),AU$131,AU$132,AU$133,AU$134,AU$135,AU$136,AU$137,AU$138,AU$139,AU$140,AU$141,AU$142,AU$143,AU$144)</f>
        <v>0</v>
      </c>
      <c r="AV324" s="66">
        <f>-AV$190+AV$216-AV$218+AV$233+AV$234+SUM(AV$125,AV$126,AV$127,AV$128,AV$129,AV$130*(1+'S&amp;S'!$F122),AV$131,AV$132,AV$133,AV$134,AV$135,AV$136,AV$137,AV$138,AV$139,AV$140,AV$141,AV$142,AV$143,AV$144)</f>
        <v>0</v>
      </c>
      <c r="AW324" s="66">
        <f>-AW$190+AW$216-AW$218+AW$233+AW$234+SUM(AW$125,AW$126,AW$127,AW$128,AW$129,AW$130*(1+'S&amp;S'!$F122),AW$131,AW$132,AW$133,AW$134,AW$135,AW$136,AW$137,AW$138,AW$139,AW$140,AW$141,AW$142,AW$143,AW$144)</f>
        <v>0</v>
      </c>
      <c r="AX324" s="66">
        <f>-AX$190+AX$216-AX$218+AX$233+AX$234+SUM(AX$125,AX$126,AX$127,AX$128,AX$129,AX$130*(1+'S&amp;S'!$F122),AX$131,AX$132,AX$133,AX$134,AX$135,AX$136,AX$137,AX$138,AX$139,AX$140,AX$141,AX$142,AX$143,AX$144)</f>
        <v>0</v>
      </c>
      <c r="AY324" s="66">
        <f>-AY$190+AY$216-AY$218+AY$233+AY$234+SUM(AY$125,AY$126,AY$127,AY$128,AY$129,AY$130*(1+'S&amp;S'!$F122),AY$131,AY$132,AY$133,AY$134,AY$135,AY$136,AY$137,AY$138,AY$139,AY$140,AY$141,AY$142,AY$143,AY$144)</f>
        <v>0</v>
      </c>
      <c r="AZ324" s="66">
        <f>-AZ$190+AZ$216-AZ$218+AZ$233+AZ$234+SUM(AZ$125,AZ$126,AZ$127,AZ$128,AZ$129,AZ$130*(1+'S&amp;S'!$F122),AZ$131,AZ$132,AZ$133,AZ$134,AZ$135,AZ$136,AZ$137,AZ$138,AZ$139,AZ$140,AZ$141,AZ$142,AZ$143,AZ$144)</f>
        <v>0</v>
      </c>
      <c r="BA324" s="66">
        <f>-BA$190+BA$216-BA$218+BA$233+BA$234+SUM(BA$125,BA$126,BA$127,BA$128,BA$129,BA$130*(1+'S&amp;S'!$F122),BA$131,BA$132,BA$133,BA$134,BA$135,BA$136,BA$137,BA$138,BA$139,BA$140,BA$141,BA$142,BA$143,BA$144)</f>
        <v>0</v>
      </c>
      <c r="BB324" s="66">
        <f>-BB$190+BB$216-BB$218+BB$233+BB$234+SUM(BB$125,BB$126,BB$127,BB$128,BB$129,BB$130*(1+'S&amp;S'!$F122),BB$131,BB$132,BB$133,BB$134,BB$135,BB$136,BB$137,BB$138,BB$139,BB$140,BB$141,BB$142,BB$143,BB$144)</f>
        <v>0</v>
      </c>
      <c r="BC324" s="66">
        <f>-BC$190+BC$216-BC$218+BC$233+BC$234+SUM(BC$125,BC$126,BC$127,BC$128,BC$129,BC$130*(1+'S&amp;S'!$F122),BC$131,BC$132,BC$133,BC$134,BC$135,BC$136,BC$137,BC$138,BC$139,BC$140,BC$141,BC$142,BC$143,BC$144)</f>
        <v>0</v>
      </c>
      <c r="BD324" s="66">
        <f>-BD$190+BD$216-BD$218+BD$233+BD$234+SUM(BD$125,BD$126,BD$127,BD$128,BD$129,BD$130*(1+'S&amp;S'!$F122),BD$131,BD$132,BD$133,BD$134,BD$135,BD$136,BD$137,BD$138,BD$139,BD$140,BD$141,BD$142,BD$143,BD$144)</f>
        <v>0</v>
      </c>
      <c r="BE324" s="66">
        <f>-BE$190+BE$216-BE$218+BE$233+BE$234+SUM(BE$125,BE$126,BE$127,BE$128,BE$129,BE$130*(1+'S&amp;S'!$F122),BE$131,BE$132,BE$133,BE$134,BE$135,BE$136,BE$137,BE$138,BE$139,BE$140,BE$141,BE$142,BE$143,BE$144)</f>
        <v>0</v>
      </c>
      <c r="BF324" s="66">
        <f>-BF$190+BF$216-BF$218+BF$233+BF$234+SUM(BF$125,BF$126,BF$127,BF$128,BF$129,BF$130*(1+'S&amp;S'!$F122),BF$131,BF$132,BF$133,BF$134,BF$135,BF$136,BF$137,BF$138,BF$139,BF$140,BF$141,BF$142,BF$143,BF$144)</f>
        <v>0</v>
      </c>
      <c r="BG324" s="66">
        <f>-BG$190+BG$216-BG$218+BG$233+BG$234+SUM(BG$125,BG$126,BG$127,BG$128,BG$129,BG$130*(1+'S&amp;S'!$F122),BG$131,BG$132,BG$133,BG$134,BG$135,BG$136,BG$137,BG$138,BG$139,BG$140,BG$141,BG$142,BG$143,BG$144)</f>
        <v>0</v>
      </c>
      <c r="BH324" s="66">
        <f>-BH$190+BH$216-BH$218+BH$233+BH$234+SUM(BH$125,BH$126,BH$127,BH$128,BH$129,BH$130*(1+'S&amp;S'!$F122),BH$131,BH$132,BH$133,BH$134,BH$135,BH$136,BH$137,BH$138,BH$139,BH$140,BH$141,BH$142,BH$143,BH$144)</f>
        <v>0</v>
      </c>
      <c r="BI324" s="66">
        <f>-BI$190+BI$216-BI$218+BI$233+BI$234+SUM(BI$125,BI$126,BI$127,BI$128,BI$129,BI$130*(1+'S&amp;S'!$F122),BI$131,BI$132,BI$133,BI$134,BI$135,BI$136,BI$137,BI$138,BI$139,BI$140,BI$141,BI$142,BI$143,BI$144)</f>
        <v>0</v>
      </c>
      <c r="BJ324" s="66">
        <f>-BJ$190+BJ$216-BJ$218+BJ$233+BJ$234+SUM(BJ$125,BJ$126,BJ$127,BJ$128,BJ$129,BJ$130*(1+'S&amp;S'!$F122),BJ$131,BJ$132,BJ$133,BJ$134,BJ$135,BJ$136,BJ$137,BJ$138,BJ$139,BJ$140,BJ$141,BJ$142,BJ$143,BJ$144)</f>
        <v>0</v>
      </c>
      <c r="BK324" s="66">
        <f>-BK$190+BK$216-BK$218+BK$233+BK$234+SUM(BK$125,BK$126,BK$127,BK$128,BK$129,BK$130*(1+'S&amp;S'!$F122),BK$131,BK$132,BK$133,BK$134,BK$135,BK$136,BK$137,BK$138,BK$139,BK$140,BK$141,BK$142,BK$143,BK$144)</f>
        <v>0</v>
      </c>
      <c r="BL324" s="66">
        <f>-BL$190+BL$216-BL$218+BL$233+BL$234+SUM(BL$125,BL$126,BL$127,BL$128,BL$129,BL$130*(1+'S&amp;S'!$F122),BL$131,BL$132,BL$133,BL$134,BL$135,BL$136,BL$137,BL$138,BL$139,BL$140,BL$141,BL$142,BL$143,BL$144)</f>
        <v>0</v>
      </c>
      <c r="BM324" s="66">
        <f>-BM$190+BM$216-BM$218+BM$233+BM$234+SUM(BM$125,BM$126,BM$127,BM$128,BM$129,BM$130*(1+'S&amp;S'!$F122),BM$131,BM$132,BM$133,BM$134,BM$135,BM$136,BM$137,BM$138,BM$139,BM$140,BM$141,BM$142,BM$143,BM$144)</f>
        <v>0</v>
      </c>
      <c r="BN324" s="66">
        <f>-BN$190+BN$216-BN$218+BN$233+BN$234+SUM(BN$125,BN$126,BN$127,BN$128,BN$129,BN$130*(1+'S&amp;S'!$F122),BN$131,BN$132,BN$133,BN$134,BN$135,BN$136,BN$137,BN$138,BN$139,BN$140,BN$141,BN$142,BN$143,BN$144)</f>
        <v>0</v>
      </c>
      <c r="BO324" s="66">
        <f>-BO$190+BO$216-BO$218+BO$233+BO$234+SUM(BO$125,BO$126,BO$127,BO$128,BO$129,BO$130*(1+'S&amp;S'!$F122),BO$131,BO$132,BO$133,BO$134,BO$135,BO$136,BO$137,BO$138,BO$139,BO$140,BO$141,BO$142,BO$143,BO$144)</f>
        <v>0</v>
      </c>
      <c r="BP324" s="66">
        <f>-BP$190+BP$216-BP$218+BP$233+BP$234+SUM(BP$125,BP$126,BP$127,BP$128,BP$129,BP$130*(1+'S&amp;S'!$F122),BP$131,BP$132,BP$133,BP$134,BP$135,BP$136,BP$137,BP$138,BP$139,BP$140,BP$141,BP$142,BP$143,BP$144)</f>
        <v>0</v>
      </c>
      <c r="BQ324" s="66">
        <f>-BQ$190+BQ$216-BQ$218+BQ$233+BQ$234+SUM(BQ$125,BQ$126,BQ$127,BQ$128,BQ$129,BQ$130*(1+'S&amp;S'!$F122),BQ$131,BQ$132,BQ$133,BQ$134,BQ$135,BQ$136,BQ$137,BQ$138,BQ$139,BQ$140,BQ$141,BQ$142,BQ$143,BQ$144)</f>
        <v>0</v>
      </c>
      <c r="BR324" s="66">
        <f>-BR$190+BR$216-BR$218+BR$233+BR$234+SUM(BR$125,BR$126,BR$127,BR$128,BR$129,BR$130*(1+'S&amp;S'!$F122),BR$131,BR$132,BR$133,BR$134,BR$135,BR$136,BR$137,BR$138,BR$139,BR$140,BR$141,BR$142,BR$143,BR$144)</f>
        <v>0</v>
      </c>
      <c r="BS324" s="66">
        <f>-BS$190+BS$216-BS$218+BS$233+BS$234+SUM(BS$125,BS$126,BS$127,BS$128,BS$129,BS$130*(1+'S&amp;S'!$F122),BS$131,BS$132,BS$133,BS$134,BS$135,BS$136,BS$137,BS$138,BS$139,BS$140,BS$141,BS$142,BS$143,BS$144)</f>
        <v>0</v>
      </c>
      <c r="BT324" s="66">
        <f>-BT$190+BT$216-BT$218+BT$233+BT$234+SUM(BT$125,BT$126,BT$127,BT$128,BT$129,BT$130*(1+'S&amp;S'!$F122),BT$131,BT$132,BT$133,BT$134,BT$135,BT$136,BT$137,BT$138,BT$139,BT$140,BT$141,BT$142,BT$143,BT$144)</f>
        <v>0</v>
      </c>
      <c r="BU324" s="66">
        <f>-BU$190+BU$216-BU$218+BU$233+BU$234+SUM(BU$125,BU$126,BU$127,BU$128,BU$129,BU$130*(1+'S&amp;S'!$F122),BU$131,BU$132,BU$133,BU$134,BU$135,BU$136,BU$137,BU$138,BU$139,BU$140,BU$141,BU$142,BU$143,BU$144)</f>
        <v>0</v>
      </c>
      <c r="BV324" s="66">
        <f>-BV$190+BV$216-BV$218+BV$233+BV$234+SUM(BV$125,BV$126,BV$127,BV$128,BV$129,BV$130*(1+'S&amp;S'!$F122),BV$131,BV$132,BV$133,BV$134,BV$135,BV$136,BV$137,BV$138,BV$139,BV$140,BV$141,BV$142,BV$143,BV$144)</f>
        <v>0</v>
      </c>
      <c r="BW324" s="66">
        <f>-BW$190+BW$216-BW$218+BW$233+BW$234+SUM(BW$125,BW$126,BW$127,BW$128,BW$129,BW$130*(1+'S&amp;S'!$F122),BW$131,BW$132,BW$133,BW$134,BW$135,BW$136,BW$137,BW$138,BW$139,BW$140,BW$141,BW$142,BW$143,BW$144)</f>
        <v>0</v>
      </c>
      <c r="BX324" s="66">
        <f>-BX$190+BX$216-BX$218+BX$233+BX$234+SUM(BX$125,BX$126,BX$127,BX$128,BX$129,BX$130*(1+'S&amp;S'!$F122),BX$131,BX$132,BX$133,BX$134,BX$135,BX$136,BX$137,BX$138,BX$139,BX$140,BX$141,BX$142,BX$143,BX$144)</f>
        <v>0</v>
      </c>
      <c r="BY324" s="66">
        <f>-BY$190+BY$216-BY$218+BY$233+BY$234+SUM(BY$125,BY$126,BY$127,BY$128,BY$129,BY$130*(1+'S&amp;S'!$F122),BY$131,BY$132,BY$133,BY$134,BY$135,BY$136,BY$137,BY$138,BY$139,BY$140,BY$141,BY$142,BY$143,BY$144)</f>
        <v>0</v>
      </c>
      <c r="BZ324" s="66">
        <f>-BZ$190+BZ$216-BZ$218+BZ$233+BZ$234+SUM(BZ$125,BZ$126,BZ$127,BZ$128,BZ$129,BZ$130*(1+'S&amp;S'!$F122),BZ$131,BZ$132,BZ$133,BZ$134,BZ$135,BZ$136,BZ$137,BZ$138,BZ$139,BZ$140,BZ$141,BZ$142,BZ$143,BZ$144)</f>
        <v>0</v>
      </c>
      <c r="CA324" s="66">
        <f>-CA$190+CA$216-CA$218+CA$233+CA$234+SUM(CA$125,CA$126,CA$127,CA$128,CA$129,CA$130*(1+'S&amp;S'!$F122),CA$131,CA$132,CA$133,CA$134,CA$135,CA$136,CA$137,CA$138,CA$139,CA$140,CA$141,CA$142,CA$143,CA$144)</f>
        <v>0</v>
      </c>
      <c r="CB324" s="66">
        <f>-CB$190+CB$216-CB$218+CB$233+CB$234+SUM(CB$125,CB$126,CB$127,CB$128,CB$129,CB$130*(1+'S&amp;S'!$F122),CB$131,CB$132,CB$133,CB$134,CB$135,CB$136,CB$137,CB$138,CB$139,CB$140,CB$141,CB$142,CB$143,CB$144)</f>
        <v>0</v>
      </c>
      <c r="CC324" s="66">
        <f>-CC$190+CC$216-CC$218+CC$233+CC$234+SUM(CC$125,CC$126,CC$127,CC$128,CC$129,CC$130*(1+'S&amp;S'!$F122),CC$131,CC$132,CC$133,CC$134,CC$135,CC$136,CC$137,CC$138,CC$139,CC$140,CC$141,CC$142,CC$143,CC$144)</f>
        <v>0</v>
      </c>
      <c r="CD324" s="66">
        <f>-CD$190+CD$216-CD$218+CD$233+CD$234+SUM(CD$125,CD$126,CD$127,CD$128,CD$129,CD$130*(1+'S&amp;S'!$F122),CD$131,CD$132,CD$133,CD$134,CD$135,CD$136,CD$137,CD$138,CD$139,CD$140,CD$141,CD$142,CD$143,CD$144)</f>
        <v>0</v>
      </c>
      <c r="CE324" s="66">
        <f>-CE$190+CE$216-CE$218+CE$233+CE$234+SUM(CE$125,CE$126,CE$127,CE$128,CE$129,CE$130*(1+'S&amp;S'!$F122),CE$131,CE$132,CE$133,CE$134,CE$135,CE$136,CE$137,CE$138,CE$139,CE$140,CE$141,CE$142,CE$143,CE$144)</f>
        <v>0</v>
      </c>
      <c r="CF324" s="66">
        <f>-CF$190+CF$216-CF$218+CF$233+CF$234+SUM(CF$125,CF$126,CF$127,CF$128,CF$129,CF$130*(1+'S&amp;S'!$F122),CF$131,CF$132,CF$133,CF$134,CF$135,CF$136,CF$137,CF$138,CF$139,CF$140,CF$141,CF$142,CF$143,CF$144)</f>
        <v>0</v>
      </c>
      <c r="CG324" s="66">
        <f>-CG$190+CG$216-CG$218+CG$233+CG$234+SUM(CG$125,CG$126,CG$127,CG$128,CG$129,CG$130*(1+'S&amp;S'!$F122),CG$131,CG$132,CG$133,CG$134,CG$135,CG$136,CG$137,CG$138,CG$139,CG$140,CG$141,CG$142,CG$143,CG$144)</f>
        <v>0</v>
      </c>
      <c r="CH324" s="66">
        <f>-CH$190+CH$216-CH$218+CH$233+CH$234+SUM(CH$125,CH$126,CH$127,CH$128,CH$129,CH$130*(1+'S&amp;S'!$F122),CH$131,CH$132,CH$133,CH$134,CH$135,CH$136,CH$137,CH$138,CH$139,CH$140,CH$141,CH$142,CH$143,CH$144)</f>
        <v>0</v>
      </c>
      <c r="CI324" s="66">
        <f>-CI$190+CI$216-CI$218+CI$233+CI$234+SUM(CI$125,CI$126,CI$127,CI$128,CI$129,CI$130*(1+'S&amp;S'!$F122),CI$131,CI$132,CI$133,CI$134,CI$135,CI$136,CI$137,CI$138,CI$139,CI$140,CI$141,CI$142,CI$143,CI$144)</f>
        <v>0</v>
      </c>
      <c r="CJ324" s="66">
        <f>-CJ$190+CJ$216-CJ$218+CJ$233+CJ$234+SUM(CJ$125,CJ$126,CJ$127,CJ$128,CJ$129,CJ$130*(1+'S&amp;S'!$F122),CJ$131,CJ$132,CJ$133,CJ$134,CJ$135,CJ$136,CJ$137,CJ$138,CJ$139,CJ$140,CJ$141,CJ$142,CJ$143,CJ$144)</f>
        <v>0</v>
      </c>
      <c r="CK324" s="66">
        <f>-CK$190+CK$216-CK$218+CK$233+CK$234+SUM(CK$125,CK$126,CK$127,CK$128,CK$129,CK$130*(1+'S&amp;S'!$F122),CK$131,CK$132,CK$133,CK$134,CK$135,CK$136,CK$137,CK$138,CK$139,CK$140,CK$141,CK$142,CK$143,CK$144)</f>
        <v>0</v>
      </c>
      <c r="CL324" s="66">
        <f>-CL$190+CL$216-CL$218+CL$233+CL$234+SUM(CL$125,CL$126,CL$127,CL$128,CL$129,CL$130*(1+'S&amp;S'!$F122),CL$131,CL$132,CL$133,CL$134,CL$135,CL$136,CL$137,CL$138,CL$139,CL$140,CL$141,CL$142,CL$143,CL$144)</f>
        <v>0</v>
      </c>
      <c r="CM324" s="66">
        <f>-CM$190+CM$216-CM$218+CM$233+CM$234+SUM(CM$125,CM$126,CM$127,CM$128,CM$129,CM$130*(1+'S&amp;S'!$F122),CM$131,CM$132,CM$133,CM$134,CM$135,CM$136,CM$137,CM$138,CM$139,CM$140,CM$141,CM$142,CM$143,CM$144)</f>
        <v>0</v>
      </c>
      <c r="CN324" s="66">
        <f>-CN$190+CN$216-CN$218+CN$233+CN$234+SUM(CN$125,CN$126,CN$127,CN$128,CN$129,CN$130*(1+'S&amp;S'!$F122),CN$131,CN$132,CN$133,CN$134,CN$135,CN$136,CN$137,CN$138,CN$139,CN$140,CN$141,CN$142,CN$143,CN$144)</f>
        <v>0</v>
      </c>
      <c r="CO324" s="66">
        <f>-CO$190+CO$216-CO$218+CO$233+CO$234+SUM(CO$125,CO$126,CO$127,CO$128,CO$129,CO$130*(1+'S&amp;S'!$F122),CO$131,CO$132,CO$133,CO$134,CO$135,CO$136,CO$137,CO$138,CO$139,CO$140,CO$141,CO$142,CO$143,CO$144)</f>
        <v>0</v>
      </c>
      <c r="CP324" s="66">
        <f>-CP$190+CP$216-CP$218+CP$233+CP$234+SUM(CP$125,CP$126,CP$127,CP$128,CP$129,CP$130*(1+'S&amp;S'!$F122),CP$131,CP$132,CP$133,CP$134,CP$135,CP$136,CP$137,CP$138,CP$139,CP$140,CP$141,CP$142,CP$143,CP$144)</f>
        <v>0</v>
      </c>
      <c r="CQ324" s="66">
        <f>-CQ$190+CQ$216-CQ$218+CQ$233+CQ$234+SUM(CQ$125,CQ$126,CQ$127,CQ$128,CQ$129,CQ$130*(1+'S&amp;S'!$F122),CQ$131,CQ$132,CQ$133,CQ$134,CQ$135,CQ$136,CQ$137,CQ$138,CQ$139,CQ$140,CQ$141,CQ$142,CQ$143,CQ$144)</f>
        <v>0</v>
      </c>
      <c r="CR324" s="66">
        <f>-CR$190+CR$216-CR$218+CR$233+CR$234+SUM(CR$125,CR$126,CR$127,CR$128,CR$129,CR$130*(1+'S&amp;S'!$F122),CR$131,CR$132,CR$133,CR$134,CR$135,CR$136,CR$137,CR$138,CR$139,CR$140,CR$141,CR$142,CR$143,CR$144)</f>
        <v>0</v>
      </c>
      <c r="CS324" s="66">
        <f>-CS$190+CS$216-CS$218+CS$233+CS$234+SUM(CS$125,CS$126,CS$127,CS$128,CS$129,CS$130*(1+'S&amp;S'!$F122),CS$131,CS$132,CS$133,CS$134,CS$135,CS$136,CS$137,CS$138,CS$139,CS$140,CS$141,CS$142,CS$143,CS$144)</f>
        <v>0</v>
      </c>
    </row>
    <row r="325" spans="3:97" hidden="1" x14ac:dyDescent="0.35">
      <c r="C325" s="81" t="str">
        <f>O.3!C130&amp;" with "&amp; 'S&amp;S'!$D$5*100 &amp; "% decrease"</f>
        <v xml:space="preserve"> with 1% decrease</v>
      </c>
      <c r="E325" s="492">
        <f>G325+NPV(G.Asm!$F$40,H325:INDEX(H325:CS325,RP))</f>
        <v>0</v>
      </c>
      <c r="F325" s="492">
        <f t="shared" si="140"/>
        <v>0</v>
      </c>
      <c r="G325" s="66">
        <f>-G$190+G$216-G$218+G$233+G$234+SUM(G$125,G$126,G$127,G$128,G$129,G$130*(1+'S&amp;S'!$F123),G$131,G$132,G$133,G$134,G$135,G$136,G$137,G$138,G$139,G$140,G$141,G$142,G$143,G$144)</f>
        <v>0</v>
      </c>
      <c r="H325" s="66">
        <f>-H$190+H$216-H$218+H$233+H$234+SUM(H$125,H$126,H$127,H$128,H$129,H$130*(1+'S&amp;S'!$F123),H$131,H$132,H$133,H$134,H$135,H$136,H$137,H$138,H$139,H$140,H$141,H$142,H$143,H$144)</f>
        <v>0</v>
      </c>
      <c r="I325" s="66">
        <f>-I$190+I$216-I$218+I$233+I$234+SUM(I$125,I$126,I$127,I$128,I$129,I$130*(1+'S&amp;S'!$F123),I$131,I$132,I$133,I$134,I$135,I$136,I$137,I$138,I$139,I$140,I$141,I$142,I$143,I$144)</f>
        <v>0</v>
      </c>
      <c r="J325" s="66">
        <f>-J$190+J$216-J$218+J$233+J$234+SUM(J$125,J$126,J$127,J$128,J$129,J$130*(1+'S&amp;S'!$F123),J$131,J$132,J$133,J$134,J$135,J$136,J$137,J$138,J$139,J$140,J$141,J$142,J$143,J$144)</f>
        <v>0</v>
      </c>
      <c r="K325" s="66">
        <f>-K$190+K$216-K$218+K$233+K$234+SUM(K$125,K$126,K$127,K$128,K$129,K$130*(1+'S&amp;S'!$F123),K$131,K$132,K$133,K$134,K$135,K$136,K$137,K$138,K$139,K$140,K$141,K$142,K$143,K$144)</f>
        <v>0</v>
      </c>
      <c r="L325" s="66">
        <f>-L$190+L$216-L$218+L$233+L$234+SUM(L$125,L$126,L$127,L$128,L$129,L$130*(1+'S&amp;S'!$F123),L$131,L$132,L$133,L$134,L$135,L$136,L$137,L$138,L$139,L$140,L$141,L$142,L$143,L$144)</f>
        <v>0</v>
      </c>
      <c r="M325" s="66">
        <f>-M$190+M$216-M$218+M$233+M$234+SUM(M$125,M$126,M$127,M$128,M$129,M$130*(1+'S&amp;S'!$F123),M$131,M$132,M$133,M$134,M$135,M$136,M$137,M$138,M$139,M$140,M$141,M$142,M$143,M$144)</f>
        <v>0</v>
      </c>
      <c r="N325" s="66">
        <f>-N$190+N$216-N$218+N$233+N$234+SUM(N$125,N$126,N$127,N$128,N$129,N$130*(1+'S&amp;S'!$F123),N$131,N$132,N$133,N$134,N$135,N$136,N$137,N$138,N$139,N$140,N$141,N$142,N$143,N$144)</f>
        <v>0</v>
      </c>
      <c r="O325" s="66">
        <f>-O$190+O$216-O$218+O$233+O$234+SUM(O$125,O$126,O$127,O$128,O$129,O$130*(1+'S&amp;S'!$F123),O$131,O$132,O$133,O$134,O$135,O$136,O$137,O$138,O$139,O$140,O$141,O$142,O$143,O$144)</f>
        <v>0</v>
      </c>
      <c r="P325" s="66">
        <f>-P$190+P$216-P$218+P$233+P$234+SUM(P$125,P$126,P$127,P$128,P$129,P$130*(1+'S&amp;S'!$F123),P$131,P$132,P$133,P$134,P$135,P$136,P$137,P$138,P$139,P$140,P$141,P$142,P$143,P$144)</f>
        <v>0</v>
      </c>
      <c r="Q325" s="66">
        <f>-Q$190+Q$216-Q$218+Q$233+Q$234+SUM(Q$125,Q$126,Q$127,Q$128,Q$129,Q$130*(1+'S&amp;S'!$F123),Q$131,Q$132,Q$133,Q$134,Q$135,Q$136,Q$137,Q$138,Q$139,Q$140,Q$141,Q$142,Q$143,Q$144)</f>
        <v>0</v>
      </c>
      <c r="R325" s="66">
        <f>-R$190+R$216-R$218+R$233+R$234+SUM(R$125,R$126,R$127,R$128,R$129,R$130*(1+'S&amp;S'!$F123),R$131,R$132,R$133,R$134,R$135,R$136,R$137,R$138,R$139,R$140,R$141,R$142,R$143,R$144)</f>
        <v>0</v>
      </c>
      <c r="S325" s="66">
        <f>-S$190+S$216-S$218+S$233+S$234+SUM(S$125,S$126,S$127,S$128,S$129,S$130*(1+'S&amp;S'!$F123),S$131,S$132,S$133,S$134,S$135,S$136,S$137,S$138,S$139,S$140,S$141,S$142,S$143,S$144)</f>
        <v>0</v>
      </c>
      <c r="T325" s="66">
        <f>-T$190+T$216-T$218+T$233+T$234+SUM(T$125,T$126,T$127,T$128,T$129,T$130*(1+'S&amp;S'!$F123),T$131,T$132,T$133,T$134,T$135,T$136,T$137,T$138,T$139,T$140,T$141,T$142,T$143,T$144)</f>
        <v>0</v>
      </c>
      <c r="U325" s="66">
        <f>-U$190+U$216-U$218+U$233+U$234+SUM(U$125,U$126,U$127,U$128,U$129,U$130*(1+'S&amp;S'!$F123),U$131,U$132,U$133,U$134,U$135,U$136,U$137,U$138,U$139,U$140,U$141,U$142,U$143,U$144)</f>
        <v>0</v>
      </c>
      <c r="V325" s="66">
        <f>-V$190+V$216-V$218+V$233+V$234+SUM(V$125,V$126,V$127,V$128,V$129,V$130*(1+'S&amp;S'!$F123),V$131,V$132,V$133,V$134,V$135,V$136,V$137,V$138,V$139,V$140,V$141,V$142,V$143,V$144)</f>
        <v>0</v>
      </c>
      <c r="W325" s="66">
        <f>-W$190+W$216-W$218+W$233+W$234+SUM(W$125,W$126,W$127,W$128,W$129,W$130*(1+'S&amp;S'!$F123),W$131,W$132,W$133,W$134,W$135,W$136,W$137,W$138,W$139,W$140,W$141,W$142,W$143,W$144)</f>
        <v>0</v>
      </c>
      <c r="X325" s="66">
        <f>-X$190+X$216-X$218+X$233+X$234+SUM(X$125,X$126,X$127,X$128,X$129,X$130*(1+'S&amp;S'!$F123),X$131,X$132,X$133,X$134,X$135,X$136,X$137,X$138,X$139,X$140,X$141,X$142,X$143,X$144)</f>
        <v>0</v>
      </c>
      <c r="Y325" s="66">
        <f>-Y$190+Y$216-Y$218+Y$233+Y$234+SUM(Y$125,Y$126,Y$127,Y$128,Y$129,Y$130*(1+'S&amp;S'!$F123),Y$131,Y$132,Y$133,Y$134,Y$135,Y$136,Y$137,Y$138,Y$139,Y$140,Y$141,Y$142,Y$143,Y$144)</f>
        <v>0</v>
      </c>
      <c r="Z325" s="66">
        <f>-Z$190+Z$216-Z$218+Z$233+Z$234+SUM(Z$125,Z$126,Z$127,Z$128,Z$129,Z$130*(1+'S&amp;S'!$F123),Z$131,Z$132,Z$133,Z$134,Z$135,Z$136,Z$137,Z$138,Z$139,Z$140,Z$141,Z$142,Z$143,Z$144)</f>
        <v>0</v>
      </c>
      <c r="AA325" s="66">
        <f>-AA$190+AA$216-AA$218+AA$233+AA$234+SUM(AA$125,AA$126,AA$127,AA$128,AA$129,AA$130*(1+'S&amp;S'!$F123),AA$131,AA$132,AA$133,AA$134,AA$135,AA$136,AA$137,AA$138,AA$139,AA$140,AA$141,AA$142,AA$143,AA$144)</f>
        <v>0</v>
      </c>
      <c r="AB325" s="66">
        <f>-AB$190+AB$216-AB$218+AB$233+AB$234+SUM(AB$125,AB$126,AB$127,AB$128,AB$129,AB$130*(1+'S&amp;S'!$F123),AB$131,AB$132,AB$133,AB$134,AB$135,AB$136,AB$137,AB$138,AB$139,AB$140,AB$141,AB$142,AB$143,AB$144)</f>
        <v>0</v>
      </c>
      <c r="AC325" s="66">
        <f>-AC$190+AC$216-AC$218+AC$233+AC$234+SUM(AC$125,AC$126,AC$127,AC$128,AC$129,AC$130*(1+'S&amp;S'!$F123),AC$131,AC$132,AC$133,AC$134,AC$135,AC$136,AC$137,AC$138,AC$139,AC$140,AC$141,AC$142,AC$143,AC$144)</f>
        <v>0</v>
      </c>
      <c r="AD325" s="66">
        <f>-AD$190+AD$216-AD$218+AD$233+AD$234+SUM(AD$125,AD$126,AD$127,AD$128,AD$129,AD$130*(1+'S&amp;S'!$F123),AD$131,AD$132,AD$133,AD$134,AD$135,AD$136,AD$137,AD$138,AD$139,AD$140,AD$141,AD$142,AD$143,AD$144)</f>
        <v>0</v>
      </c>
      <c r="AE325" s="66">
        <f>-AE$190+AE$216-AE$218+AE$233+AE$234+SUM(AE$125,AE$126,AE$127,AE$128,AE$129,AE$130*(1+'S&amp;S'!$F123),AE$131,AE$132,AE$133,AE$134,AE$135,AE$136,AE$137,AE$138,AE$139,AE$140,AE$141,AE$142,AE$143,AE$144)</f>
        <v>0</v>
      </c>
      <c r="AF325" s="66">
        <f>-AF$190+AF$216-AF$218+AF$233+AF$234+SUM(AF$125,AF$126,AF$127,AF$128,AF$129,AF$130*(1+'S&amp;S'!$F123),AF$131,AF$132,AF$133,AF$134,AF$135,AF$136,AF$137,AF$138,AF$139,AF$140,AF$141,AF$142,AF$143,AF$144)</f>
        <v>0</v>
      </c>
      <c r="AG325" s="66">
        <f>-AG$190+AG$216-AG$218+AG$233+AG$234+SUM(AG$125,AG$126,AG$127,AG$128,AG$129,AG$130*(1+'S&amp;S'!$F123),AG$131,AG$132,AG$133,AG$134,AG$135,AG$136,AG$137,AG$138,AG$139,AG$140,AG$141,AG$142,AG$143,AG$144)</f>
        <v>0</v>
      </c>
      <c r="AH325" s="66">
        <f>-AH$190+AH$216-AH$218+AH$233+AH$234+SUM(AH$125,AH$126,AH$127,AH$128,AH$129,AH$130*(1+'S&amp;S'!$F123),AH$131,AH$132,AH$133,AH$134,AH$135,AH$136,AH$137,AH$138,AH$139,AH$140,AH$141,AH$142,AH$143,AH$144)</f>
        <v>0</v>
      </c>
      <c r="AI325" s="66">
        <f>-AI$190+AI$216-AI$218+AI$233+AI$234+SUM(AI$125,AI$126,AI$127,AI$128,AI$129,AI$130*(1+'S&amp;S'!$F123),AI$131,AI$132,AI$133,AI$134,AI$135,AI$136,AI$137,AI$138,AI$139,AI$140,AI$141,AI$142,AI$143,AI$144)</f>
        <v>0</v>
      </c>
      <c r="AJ325" s="66">
        <f>-AJ$190+AJ$216-AJ$218+AJ$233+AJ$234+SUM(AJ$125,AJ$126,AJ$127,AJ$128,AJ$129,AJ$130*(1+'S&amp;S'!$F123),AJ$131,AJ$132,AJ$133,AJ$134,AJ$135,AJ$136,AJ$137,AJ$138,AJ$139,AJ$140,AJ$141,AJ$142,AJ$143,AJ$144)</f>
        <v>0</v>
      </c>
      <c r="AK325" s="66">
        <f>-AK$190+AK$216-AK$218+AK$233+AK$234+SUM(AK$125,AK$126,AK$127,AK$128,AK$129,AK$130*(1+'S&amp;S'!$F123),AK$131,AK$132,AK$133,AK$134,AK$135,AK$136,AK$137,AK$138,AK$139,AK$140,AK$141,AK$142,AK$143,AK$144)</f>
        <v>0</v>
      </c>
      <c r="AL325" s="66">
        <f>-AL$190+AL$216-AL$218+AL$233+AL$234+SUM(AL$125,AL$126,AL$127,AL$128,AL$129,AL$130*(1+'S&amp;S'!$F123),AL$131,AL$132,AL$133,AL$134,AL$135,AL$136,AL$137,AL$138,AL$139,AL$140,AL$141,AL$142,AL$143,AL$144)</f>
        <v>0</v>
      </c>
      <c r="AM325" s="66">
        <f>-AM$190+AM$216-AM$218+AM$233+AM$234+SUM(AM$125,AM$126,AM$127,AM$128,AM$129,AM$130*(1+'S&amp;S'!$F123),AM$131,AM$132,AM$133,AM$134,AM$135,AM$136,AM$137,AM$138,AM$139,AM$140,AM$141,AM$142,AM$143,AM$144)</f>
        <v>0</v>
      </c>
      <c r="AN325" s="66">
        <f>-AN$190+AN$216-AN$218+AN$233+AN$234+SUM(AN$125,AN$126,AN$127,AN$128,AN$129,AN$130*(1+'S&amp;S'!$F123),AN$131,AN$132,AN$133,AN$134,AN$135,AN$136,AN$137,AN$138,AN$139,AN$140,AN$141,AN$142,AN$143,AN$144)</f>
        <v>0</v>
      </c>
      <c r="AO325" s="66">
        <f>-AO$190+AO$216-AO$218+AO$233+AO$234+SUM(AO$125,AO$126,AO$127,AO$128,AO$129,AO$130*(1+'S&amp;S'!$F123),AO$131,AO$132,AO$133,AO$134,AO$135,AO$136,AO$137,AO$138,AO$139,AO$140,AO$141,AO$142,AO$143,AO$144)</f>
        <v>0</v>
      </c>
      <c r="AP325" s="66">
        <f>-AP$190+AP$216-AP$218+AP$233+AP$234+SUM(AP$125,AP$126,AP$127,AP$128,AP$129,AP$130*(1+'S&amp;S'!$F123),AP$131,AP$132,AP$133,AP$134,AP$135,AP$136,AP$137,AP$138,AP$139,AP$140,AP$141,AP$142,AP$143,AP$144)</f>
        <v>0</v>
      </c>
      <c r="AQ325" s="66">
        <f>-AQ$190+AQ$216-AQ$218+AQ$233+AQ$234+SUM(AQ$125,AQ$126,AQ$127,AQ$128,AQ$129,AQ$130*(1+'S&amp;S'!$F123),AQ$131,AQ$132,AQ$133,AQ$134,AQ$135,AQ$136,AQ$137,AQ$138,AQ$139,AQ$140,AQ$141,AQ$142,AQ$143,AQ$144)</f>
        <v>0</v>
      </c>
      <c r="AR325" s="66">
        <f>-AR$190+AR$216-AR$218+AR$233+AR$234+SUM(AR$125,AR$126,AR$127,AR$128,AR$129,AR$130*(1+'S&amp;S'!$F123),AR$131,AR$132,AR$133,AR$134,AR$135,AR$136,AR$137,AR$138,AR$139,AR$140,AR$141,AR$142,AR$143,AR$144)</f>
        <v>0</v>
      </c>
      <c r="AS325" s="66">
        <f>-AS$190+AS$216-AS$218+AS$233+AS$234+SUM(AS$125,AS$126,AS$127,AS$128,AS$129,AS$130*(1+'S&amp;S'!$F123),AS$131,AS$132,AS$133,AS$134,AS$135,AS$136,AS$137,AS$138,AS$139,AS$140,AS$141,AS$142,AS$143,AS$144)</f>
        <v>0</v>
      </c>
      <c r="AT325" s="66">
        <f>-AT$190+AT$216-AT$218+AT$233+AT$234+SUM(AT$125,AT$126,AT$127,AT$128,AT$129,AT$130*(1+'S&amp;S'!$F123),AT$131,AT$132,AT$133,AT$134,AT$135,AT$136,AT$137,AT$138,AT$139,AT$140,AT$141,AT$142,AT$143,AT$144)</f>
        <v>0</v>
      </c>
      <c r="AU325" s="66">
        <f>-AU$190+AU$216-AU$218+AU$233+AU$234+SUM(AU$125,AU$126,AU$127,AU$128,AU$129,AU$130*(1+'S&amp;S'!$F123),AU$131,AU$132,AU$133,AU$134,AU$135,AU$136,AU$137,AU$138,AU$139,AU$140,AU$141,AU$142,AU$143,AU$144)</f>
        <v>0</v>
      </c>
      <c r="AV325" s="66">
        <f>-AV$190+AV$216-AV$218+AV$233+AV$234+SUM(AV$125,AV$126,AV$127,AV$128,AV$129,AV$130*(1+'S&amp;S'!$F123),AV$131,AV$132,AV$133,AV$134,AV$135,AV$136,AV$137,AV$138,AV$139,AV$140,AV$141,AV$142,AV$143,AV$144)</f>
        <v>0</v>
      </c>
      <c r="AW325" s="66">
        <f>-AW$190+AW$216-AW$218+AW$233+AW$234+SUM(AW$125,AW$126,AW$127,AW$128,AW$129,AW$130*(1+'S&amp;S'!$F123),AW$131,AW$132,AW$133,AW$134,AW$135,AW$136,AW$137,AW$138,AW$139,AW$140,AW$141,AW$142,AW$143,AW$144)</f>
        <v>0</v>
      </c>
      <c r="AX325" s="66">
        <f>-AX$190+AX$216-AX$218+AX$233+AX$234+SUM(AX$125,AX$126,AX$127,AX$128,AX$129,AX$130*(1+'S&amp;S'!$F123),AX$131,AX$132,AX$133,AX$134,AX$135,AX$136,AX$137,AX$138,AX$139,AX$140,AX$141,AX$142,AX$143,AX$144)</f>
        <v>0</v>
      </c>
      <c r="AY325" s="66">
        <f>-AY$190+AY$216-AY$218+AY$233+AY$234+SUM(AY$125,AY$126,AY$127,AY$128,AY$129,AY$130*(1+'S&amp;S'!$F123),AY$131,AY$132,AY$133,AY$134,AY$135,AY$136,AY$137,AY$138,AY$139,AY$140,AY$141,AY$142,AY$143,AY$144)</f>
        <v>0</v>
      </c>
      <c r="AZ325" s="66">
        <f>-AZ$190+AZ$216-AZ$218+AZ$233+AZ$234+SUM(AZ$125,AZ$126,AZ$127,AZ$128,AZ$129,AZ$130*(1+'S&amp;S'!$F123),AZ$131,AZ$132,AZ$133,AZ$134,AZ$135,AZ$136,AZ$137,AZ$138,AZ$139,AZ$140,AZ$141,AZ$142,AZ$143,AZ$144)</f>
        <v>0</v>
      </c>
      <c r="BA325" s="66">
        <f>-BA$190+BA$216-BA$218+BA$233+BA$234+SUM(BA$125,BA$126,BA$127,BA$128,BA$129,BA$130*(1+'S&amp;S'!$F123),BA$131,BA$132,BA$133,BA$134,BA$135,BA$136,BA$137,BA$138,BA$139,BA$140,BA$141,BA$142,BA$143,BA$144)</f>
        <v>0</v>
      </c>
      <c r="BB325" s="66">
        <f>-BB$190+BB$216-BB$218+BB$233+BB$234+SUM(BB$125,BB$126,BB$127,BB$128,BB$129,BB$130*(1+'S&amp;S'!$F123),BB$131,BB$132,BB$133,BB$134,BB$135,BB$136,BB$137,BB$138,BB$139,BB$140,BB$141,BB$142,BB$143,BB$144)</f>
        <v>0</v>
      </c>
      <c r="BC325" s="66">
        <f>-BC$190+BC$216-BC$218+BC$233+BC$234+SUM(BC$125,BC$126,BC$127,BC$128,BC$129,BC$130*(1+'S&amp;S'!$F123),BC$131,BC$132,BC$133,BC$134,BC$135,BC$136,BC$137,BC$138,BC$139,BC$140,BC$141,BC$142,BC$143,BC$144)</f>
        <v>0</v>
      </c>
      <c r="BD325" s="66">
        <f>-BD$190+BD$216-BD$218+BD$233+BD$234+SUM(BD$125,BD$126,BD$127,BD$128,BD$129,BD$130*(1+'S&amp;S'!$F123),BD$131,BD$132,BD$133,BD$134,BD$135,BD$136,BD$137,BD$138,BD$139,BD$140,BD$141,BD$142,BD$143,BD$144)</f>
        <v>0</v>
      </c>
      <c r="BE325" s="66">
        <f>-BE$190+BE$216-BE$218+BE$233+BE$234+SUM(BE$125,BE$126,BE$127,BE$128,BE$129,BE$130*(1+'S&amp;S'!$F123),BE$131,BE$132,BE$133,BE$134,BE$135,BE$136,BE$137,BE$138,BE$139,BE$140,BE$141,BE$142,BE$143,BE$144)</f>
        <v>0</v>
      </c>
      <c r="BF325" s="66">
        <f>-BF$190+BF$216-BF$218+BF$233+BF$234+SUM(BF$125,BF$126,BF$127,BF$128,BF$129,BF$130*(1+'S&amp;S'!$F123),BF$131,BF$132,BF$133,BF$134,BF$135,BF$136,BF$137,BF$138,BF$139,BF$140,BF$141,BF$142,BF$143,BF$144)</f>
        <v>0</v>
      </c>
      <c r="BG325" s="66">
        <f>-BG$190+BG$216-BG$218+BG$233+BG$234+SUM(BG$125,BG$126,BG$127,BG$128,BG$129,BG$130*(1+'S&amp;S'!$F123),BG$131,BG$132,BG$133,BG$134,BG$135,BG$136,BG$137,BG$138,BG$139,BG$140,BG$141,BG$142,BG$143,BG$144)</f>
        <v>0</v>
      </c>
      <c r="BH325" s="66">
        <f>-BH$190+BH$216-BH$218+BH$233+BH$234+SUM(BH$125,BH$126,BH$127,BH$128,BH$129,BH$130*(1+'S&amp;S'!$F123),BH$131,BH$132,BH$133,BH$134,BH$135,BH$136,BH$137,BH$138,BH$139,BH$140,BH$141,BH$142,BH$143,BH$144)</f>
        <v>0</v>
      </c>
      <c r="BI325" s="66">
        <f>-BI$190+BI$216-BI$218+BI$233+BI$234+SUM(BI$125,BI$126,BI$127,BI$128,BI$129,BI$130*(1+'S&amp;S'!$F123),BI$131,BI$132,BI$133,BI$134,BI$135,BI$136,BI$137,BI$138,BI$139,BI$140,BI$141,BI$142,BI$143,BI$144)</f>
        <v>0</v>
      </c>
      <c r="BJ325" s="66">
        <f>-BJ$190+BJ$216-BJ$218+BJ$233+BJ$234+SUM(BJ$125,BJ$126,BJ$127,BJ$128,BJ$129,BJ$130*(1+'S&amp;S'!$F123),BJ$131,BJ$132,BJ$133,BJ$134,BJ$135,BJ$136,BJ$137,BJ$138,BJ$139,BJ$140,BJ$141,BJ$142,BJ$143,BJ$144)</f>
        <v>0</v>
      </c>
      <c r="BK325" s="66">
        <f>-BK$190+BK$216-BK$218+BK$233+BK$234+SUM(BK$125,BK$126,BK$127,BK$128,BK$129,BK$130*(1+'S&amp;S'!$F123),BK$131,BK$132,BK$133,BK$134,BK$135,BK$136,BK$137,BK$138,BK$139,BK$140,BK$141,BK$142,BK$143,BK$144)</f>
        <v>0</v>
      </c>
      <c r="BL325" s="66">
        <f>-BL$190+BL$216-BL$218+BL$233+BL$234+SUM(BL$125,BL$126,BL$127,BL$128,BL$129,BL$130*(1+'S&amp;S'!$F123),BL$131,BL$132,BL$133,BL$134,BL$135,BL$136,BL$137,BL$138,BL$139,BL$140,BL$141,BL$142,BL$143,BL$144)</f>
        <v>0</v>
      </c>
      <c r="BM325" s="66">
        <f>-BM$190+BM$216-BM$218+BM$233+BM$234+SUM(BM$125,BM$126,BM$127,BM$128,BM$129,BM$130*(1+'S&amp;S'!$F123),BM$131,BM$132,BM$133,BM$134,BM$135,BM$136,BM$137,BM$138,BM$139,BM$140,BM$141,BM$142,BM$143,BM$144)</f>
        <v>0</v>
      </c>
      <c r="BN325" s="66">
        <f>-BN$190+BN$216-BN$218+BN$233+BN$234+SUM(BN$125,BN$126,BN$127,BN$128,BN$129,BN$130*(1+'S&amp;S'!$F123),BN$131,BN$132,BN$133,BN$134,BN$135,BN$136,BN$137,BN$138,BN$139,BN$140,BN$141,BN$142,BN$143,BN$144)</f>
        <v>0</v>
      </c>
      <c r="BO325" s="66">
        <f>-BO$190+BO$216-BO$218+BO$233+BO$234+SUM(BO$125,BO$126,BO$127,BO$128,BO$129,BO$130*(1+'S&amp;S'!$F123),BO$131,BO$132,BO$133,BO$134,BO$135,BO$136,BO$137,BO$138,BO$139,BO$140,BO$141,BO$142,BO$143,BO$144)</f>
        <v>0</v>
      </c>
      <c r="BP325" s="66">
        <f>-BP$190+BP$216-BP$218+BP$233+BP$234+SUM(BP$125,BP$126,BP$127,BP$128,BP$129,BP$130*(1+'S&amp;S'!$F123),BP$131,BP$132,BP$133,BP$134,BP$135,BP$136,BP$137,BP$138,BP$139,BP$140,BP$141,BP$142,BP$143,BP$144)</f>
        <v>0</v>
      </c>
      <c r="BQ325" s="66">
        <f>-BQ$190+BQ$216-BQ$218+BQ$233+BQ$234+SUM(BQ$125,BQ$126,BQ$127,BQ$128,BQ$129,BQ$130*(1+'S&amp;S'!$F123),BQ$131,BQ$132,BQ$133,BQ$134,BQ$135,BQ$136,BQ$137,BQ$138,BQ$139,BQ$140,BQ$141,BQ$142,BQ$143,BQ$144)</f>
        <v>0</v>
      </c>
      <c r="BR325" s="66">
        <f>-BR$190+BR$216-BR$218+BR$233+BR$234+SUM(BR$125,BR$126,BR$127,BR$128,BR$129,BR$130*(1+'S&amp;S'!$F123),BR$131,BR$132,BR$133,BR$134,BR$135,BR$136,BR$137,BR$138,BR$139,BR$140,BR$141,BR$142,BR$143,BR$144)</f>
        <v>0</v>
      </c>
      <c r="BS325" s="66">
        <f>-BS$190+BS$216-BS$218+BS$233+BS$234+SUM(BS$125,BS$126,BS$127,BS$128,BS$129,BS$130*(1+'S&amp;S'!$F123),BS$131,BS$132,BS$133,BS$134,BS$135,BS$136,BS$137,BS$138,BS$139,BS$140,BS$141,BS$142,BS$143,BS$144)</f>
        <v>0</v>
      </c>
      <c r="BT325" s="66">
        <f>-BT$190+BT$216-BT$218+BT$233+BT$234+SUM(BT$125,BT$126,BT$127,BT$128,BT$129,BT$130*(1+'S&amp;S'!$F123),BT$131,BT$132,BT$133,BT$134,BT$135,BT$136,BT$137,BT$138,BT$139,BT$140,BT$141,BT$142,BT$143,BT$144)</f>
        <v>0</v>
      </c>
      <c r="BU325" s="66">
        <f>-BU$190+BU$216-BU$218+BU$233+BU$234+SUM(BU$125,BU$126,BU$127,BU$128,BU$129,BU$130*(1+'S&amp;S'!$F123),BU$131,BU$132,BU$133,BU$134,BU$135,BU$136,BU$137,BU$138,BU$139,BU$140,BU$141,BU$142,BU$143,BU$144)</f>
        <v>0</v>
      </c>
      <c r="BV325" s="66">
        <f>-BV$190+BV$216-BV$218+BV$233+BV$234+SUM(BV$125,BV$126,BV$127,BV$128,BV$129,BV$130*(1+'S&amp;S'!$F123),BV$131,BV$132,BV$133,BV$134,BV$135,BV$136,BV$137,BV$138,BV$139,BV$140,BV$141,BV$142,BV$143,BV$144)</f>
        <v>0</v>
      </c>
      <c r="BW325" s="66">
        <f>-BW$190+BW$216-BW$218+BW$233+BW$234+SUM(BW$125,BW$126,BW$127,BW$128,BW$129,BW$130*(1+'S&amp;S'!$F123),BW$131,BW$132,BW$133,BW$134,BW$135,BW$136,BW$137,BW$138,BW$139,BW$140,BW$141,BW$142,BW$143,BW$144)</f>
        <v>0</v>
      </c>
      <c r="BX325" s="66">
        <f>-BX$190+BX$216-BX$218+BX$233+BX$234+SUM(BX$125,BX$126,BX$127,BX$128,BX$129,BX$130*(1+'S&amp;S'!$F123),BX$131,BX$132,BX$133,BX$134,BX$135,BX$136,BX$137,BX$138,BX$139,BX$140,BX$141,BX$142,BX$143,BX$144)</f>
        <v>0</v>
      </c>
      <c r="BY325" s="66">
        <f>-BY$190+BY$216-BY$218+BY$233+BY$234+SUM(BY$125,BY$126,BY$127,BY$128,BY$129,BY$130*(1+'S&amp;S'!$F123),BY$131,BY$132,BY$133,BY$134,BY$135,BY$136,BY$137,BY$138,BY$139,BY$140,BY$141,BY$142,BY$143,BY$144)</f>
        <v>0</v>
      </c>
      <c r="BZ325" s="66">
        <f>-BZ$190+BZ$216-BZ$218+BZ$233+BZ$234+SUM(BZ$125,BZ$126,BZ$127,BZ$128,BZ$129,BZ$130*(1+'S&amp;S'!$F123),BZ$131,BZ$132,BZ$133,BZ$134,BZ$135,BZ$136,BZ$137,BZ$138,BZ$139,BZ$140,BZ$141,BZ$142,BZ$143,BZ$144)</f>
        <v>0</v>
      </c>
      <c r="CA325" s="66">
        <f>-CA$190+CA$216-CA$218+CA$233+CA$234+SUM(CA$125,CA$126,CA$127,CA$128,CA$129,CA$130*(1+'S&amp;S'!$F123),CA$131,CA$132,CA$133,CA$134,CA$135,CA$136,CA$137,CA$138,CA$139,CA$140,CA$141,CA$142,CA$143,CA$144)</f>
        <v>0</v>
      </c>
      <c r="CB325" s="66">
        <f>-CB$190+CB$216-CB$218+CB$233+CB$234+SUM(CB$125,CB$126,CB$127,CB$128,CB$129,CB$130*(1+'S&amp;S'!$F123),CB$131,CB$132,CB$133,CB$134,CB$135,CB$136,CB$137,CB$138,CB$139,CB$140,CB$141,CB$142,CB$143,CB$144)</f>
        <v>0</v>
      </c>
      <c r="CC325" s="66">
        <f>-CC$190+CC$216-CC$218+CC$233+CC$234+SUM(CC$125,CC$126,CC$127,CC$128,CC$129,CC$130*(1+'S&amp;S'!$F123),CC$131,CC$132,CC$133,CC$134,CC$135,CC$136,CC$137,CC$138,CC$139,CC$140,CC$141,CC$142,CC$143,CC$144)</f>
        <v>0</v>
      </c>
      <c r="CD325" s="66">
        <f>-CD$190+CD$216-CD$218+CD$233+CD$234+SUM(CD$125,CD$126,CD$127,CD$128,CD$129,CD$130*(1+'S&amp;S'!$F123),CD$131,CD$132,CD$133,CD$134,CD$135,CD$136,CD$137,CD$138,CD$139,CD$140,CD$141,CD$142,CD$143,CD$144)</f>
        <v>0</v>
      </c>
      <c r="CE325" s="66">
        <f>-CE$190+CE$216-CE$218+CE$233+CE$234+SUM(CE$125,CE$126,CE$127,CE$128,CE$129,CE$130*(1+'S&amp;S'!$F123),CE$131,CE$132,CE$133,CE$134,CE$135,CE$136,CE$137,CE$138,CE$139,CE$140,CE$141,CE$142,CE$143,CE$144)</f>
        <v>0</v>
      </c>
      <c r="CF325" s="66">
        <f>-CF$190+CF$216-CF$218+CF$233+CF$234+SUM(CF$125,CF$126,CF$127,CF$128,CF$129,CF$130*(1+'S&amp;S'!$F123),CF$131,CF$132,CF$133,CF$134,CF$135,CF$136,CF$137,CF$138,CF$139,CF$140,CF$141,CF$142,CF$143,CF$144)</f>
        <v>0</v>
      </c>
      <c r="CG325" s="66">
        <f>-CG$190+CG$216-CG$218+CG$233+CG$234+SUM(CG$125,CG$126,CG$127,CG$128,CG$129,CG$130*(1+'S&amp;S'!$F123),CG$131,CG$132,CG$133,CG$134,CG$135,CG$136,CG$137,CG$138,CG$139,CG$140,CG$141,CG$142,CG$143,CG$144)</f>
        <v>0</v>
      </c>
      <c r="CH325" s="66">
        <f>-CH$190+CH$216-CH$218+CH$233+CH$234+SUM(CH$125,CH$126,CH$127,CH$128,CH$129,CH$130*(1+'S&amp;S'!$F123),CH$131,CH$132,CH$133,CH$134,CH$135,CH$136,CH$137,CH$138,CH$139,CH$140,CH$141,CH$142,CH$143,CH$144)</f>
        <v>0</v>
      </c>
      <c r="CI325" s="66">
        <f>-CI$190+CI$216-CI$218+CI$233+CI$234+SUM(CI$125,CI$126,CI$127,CI$128,CI$129,CI$130*(1+'S&amp;S'!$F123),CI$131,CI$132,CI$133,CI$134,CI$135,CI$136,CI$137,CI$138,CI$139,CI$140,CI$141,CI$142,CI$143,CI$144)</f>
        <v>0</v>
      </c>
      <c r="CJ325" s="66">
        <f>-CJ$190+CJ$216-CJ$218+CJ$233+CJ$234+SUM(CJ$125,CJ$126,CJ$127,CJ$128,CJ$129,CJ$130*(1+'S&amp;S'!$F123),CJ$131,CJ$132,CJ$133,CJ$134,CJ$135,CJ$136,CJ$137,CJ$138,CJ$139,CJ$140,CJ$141,CJ$142,CJ$143,CJ$144)</f>
        <v>0</v>
      </c>
      <c r="CK325" s="66">
        <f>-CK$190+CK$216-CK$218+CK$233+CK$234+SUM(CK$125,CK$126,CK$127,CK$128,CK$129,CK$130*(1+'S&amp;S'!$F123),CK$131,CK$132,CK$133,CK$134,CK$135,CK$136,CK$137,CK$138,CK$139,CK$140,CK$141,CK$142,CK$143,CK$144)</f>
        <v>0</v>
      </c>
      <c r="CL325" s="66">
        <f>-CL$190+CL$216-CL$218+CL$233+CL$234+SUM(CL$125,CL$126,CL$127,CL$128,CL$129,CL$130*(1+'S&amp;S'!$F123),CL$131,CL$132,CL$133,CL$134,CL$135,CL$136,CL$137,CL$138,CL$139,CL$140,CL$141,CL$142,CL$143,CL$144)</f>
        <v>0</v>
      </c>
      <c r="CM325" s="66">
        <f>-CM$190+CM$216-CM$218+CM$233+CM$234+SUM(CM$125,CM$126,CM$127,CM$128,CM$129,CM$130*(1+'S&amp;S'!$F123),CM$131,CM$132,CM$133,CM$134,CM$135,CM$136,CM$137,CM$138,CM$139,CM$140,CM$141,CM$142,CM$143,CM$144)</f>
        <v>0</v>
      </c>
      <c r="CN325" s="66">
        <f>-CN$190+CN$216-CN$218+CN$233+CN$234+SUM(CN$125,CN$126,CN$127,CN$128,CN$129,CN$130*(1+'S&amp;S'!$F123),CN$131,CN$132,CN$133,CN$134,CN$135,CN$136,CN$137,CN$138,CN$139,CN$140,CN$141,CN$142,CN$143,CN$144)</f>
        <v>0</v>
      </c>
      <c r="CO325" s="66">
        <f>-CO$190+CO$216-CO$218+CO$233+CO$234+SUM(CO$125,CO$126,CO$127,CO$128,CO$129,CO$130*(1+'S&amp;S'!$F123),CO$131,CO$132,CO$133,CO$134,CO$135,CO$136,CO$137,CO$138,CO$139,CO$140,CO$141,CO$142,CO$143,CO$144)</f>
        <v>0</v>
      </c>
      <c r="CP325" s="66">
        <f>-CP$190+CP$216-CP$218+CP$233+CP$234+SUM(CP$125,CP$126,CP$127,CP$128,CP$129,CP$130*(1+'S&amp;S'!$F123),CP$131,CP$132,CP$133,CP$134,CP$135,CP$136,CP$137,CP$138,CP$139,CP$140,CP$141,CP$142,CP$143,CP$144)</f>
        <v>0</v>
      </c>
      <c r="CQ325" s="66">
        <f>-CQ$190+CQ$216-CQ$218+CQ$233+CQ$234+SUM(CQ$125,CQ$126,CQ$127,CQ$128,CQ$129,CQ$130*(1+'S&amp;S'!$F123),CQ$131,CQ$132,CQ$133,CQ$134,CQ$135,CQ$136,CQ$137,CQ$138,CQ$139,CQ$140,CQ$141,CQ$142,CQ$143,CQ$144)</f>
        <v>0</v>
      </c>
      <c r="CR325" s="66">
        <f>-CR$190+CR$216-CR$218+CR$233+CR$234+SUM(CR$125,CR$126,CR$127,CR$128,CR$129,CR$130*(1+'S&amp;S'!$F123),CR$131,CR$132,CR$133,CR$134,CR$135,CR$136,CR$137,CR$138,CR$139,CR$140,CR$141,CR$142,CR$143,CR$144)</f>
        <v>0</v>
      </c>
      <c r="CS325" s="66">
        <f>-CS$190+CS$216-CS$218+CS$233+CS$234+SUM(CS$125,CS$126,CS$127,CS$128,CS$129,CS$130*(1+'S&amp;S'!$F123),CS$131,CS$132,CS$133,CS$134,CS$135,CS$136,CS$137,CS$138,CS$139,CS$140,CS$141,CS$142,CS$143,CS$144)</f>
        <v>0</v>
      </c>
    </row>
    <row r="326" spans="3:97" hidden="1" x14ac:dyDescent="0.35">
      <c r="C326" s="81" t="str">
        <f>O.3!C131&amp;" with "&amp; 'S&amp;S'!$D$5*100 &amp; "% increase"</f>
        <v xml:space="preserve"> with 1% increase</v>
      </c>
      <c r="E326" s="492">
        <f>G326+NPV(G.Asm!$F$40,H326:INDEX(H326:CS326,RP))</f>
        <v>0</v>
      </c>
      <c r="F326" s="492">
        <f t="shared" si="140"/>
        <v>0</v>
      </c>
      <c r="G326" s="66">
        <f>-G$190+G$216-G$218+G$233+G$234+SUM(G$125,G$126,G$127,G$128,G$129,G$130,G$131*(1+'S&amp;S'!$F124),G$132,G$133,G$134,G$135,G$136,G$137,G$138,G$139,G$140,G$141,G$142,G$143,G$144)</f>
        <v>0</v>
      </c>
      <c r="H326" s="66">
        <f>-H$190+H$216-H$218+H$233+H$234+SUM(H$125,H$126,H$127,H$128,H$129,H$130,H$131*(1+'S&amp;S'!$F124),H$132,H$133,H$134,H$135,H$136,H$137,H$138,H$139,H$140,H$141,H$142,H$143,H$144)</f>
        <v>0</v>
      </c>
      <c r="I326" s="66">
        <f>-I$190+I$216-I$218+I$233+I$234+SUM(I$125,I$126,I$127,I$128,I$129,I$130,I$131*(1+'S&amp;S'!$F124),I$132,I$133,I$134,I$135,I$136,I$137,I$138,I$139,I$140,I$141,I$142,I$143,I$144)</f>
        <v>0</v>
      </c>
      <c r="J326" s="66">
        <f>-J$190+J$216-J$218+J$233+J$234+SUM(J$125,J$126,J$127,J$128,J$129,J$130,J$131*(1+'S&amp;S'!$F124),J$132,J$133,J$134,J$135,J$136,J$137,J$138,J$139,J$140,J$141,J$142,J$143,J$144)</f>
        <v>0</v>
      </c>
      <c r="K326" s="66">
        <f>-K$190+K$216-K$218+K$233+K$234+SUM(K$125,K$126,K$127,K$128,K$129,K$130,K$131*(1+'S&amp;S'!$F124),K$132,K$133,K$134,K$135,K$136,K$137,K$138,K$139,K$140,K$141,K$142,K$143,K$144)</f>
        <v>0</v>
      </c>
      <c r="L326" s="66">
        <f>-L$190+L$216-L$218+L$233+L$234+SUM(L$125,L$126,L$127,L$128,L$129,L$130,L$131*(1+'S&amp;S'!$F124),L$132,L$133,L$134,L$135,L$136,L$137,L$138,L$139,L$140,L$141,L$142,L$143,L$144)</f>
        <v>0</v>
      </c>
      <c r="M326" s="66">
        <f>-M$190+M$216-M$218+M$233+M$234+SUM(M$125,M$126,M$127,M$128,M$129,M$130,M$131*(1+'S&amp;S'!$F124),M$132,M$133,M$134,M$135,M$136,M$137,M$138,M$139,M$140,M$141,M$142,M$143,M$144)</f>
        <v>0</v>
      </c>
      <c r="N326" s="66">
        <f>-N$190+N$216-N$218+N$233+N$234+SUM(N$125,N$126,N$127,N$128,N$129,N$130,N$131*(1+'S&amp;S'!$F124),N$132,N$133,N$134,N$135,N$136,N$137,N$138,N$139,N$140,N$141,N$142,N$143,N$144)</f>
        <v>0</v>
      </c>
      <c r="O326" s="66">
        <f>-O$190+O$216-O$218+O$233+O$234+SUM(O$125,O$126,O$127,O$128,O$129,O$130,O$131*(1+'S&amp;S'!$F124),O$132,O$133,O$134,O$135,O$136,O$137,O$138,O$139,O$140,O$141,O$142,O$143,O$144)</f>
        <v>0</v>
      </c>
      <c r="P326" s="66">
        <f>-P$190+P$216-P$218+P$233+P$234+SUM(P$125,P$126,P$127,P$128,P$129,P$130,P$131*(1+'S&amp;S'!$F124),P$132,P$133,P$134,P$135,P$136,P$137,P$138,P$139,P$140,P$141,P$142,P$143,P$144)</f>
        <v>0</v>
      </c>
      <c r="Q326" s="66">
        <f>-Q$190+Q$216-Q$218+Q$233+Q$234+SUM(Q$125,Q$126,Q$127,Q$128,Q$129,Q$130,Q$131*(1+'S&amp;S'!$F124),Q$132,Q$133,Q$134,Q$135,Q$136,Q$137,Q$138,Q$139,Q$140,Q$141,Q$142,Q$143,Q$144)</f>
        <v>0</v>
      </c>
      <c r="R326" s="66">
        <f>-R$190+R$216-R$218+R$233+R$234+SUM(R$125,R$126,R$127,R$128,R$129,R$130,R$131*(1+'S&amp;S'!$F124),R$132,R$133,R$134,R$135,R$136,R$137,R$138,R$139,R$140,R$141,R$142,R$143,R$144)</f>
        <v>0</v>
      </c>
      <c r="S326" s="66">
        <f>-S$190+S$216-S$218+S$233+S$234+SUM(S$125,S$126,S$127,S$128,S$129,S$130,S$131*(1+'S&amp;S'!$F124),S$132,S$133,S$134,S$135,S$136,S$137,S$138,S$139,S$140,S$141,S$142,S$143,S$144)</f>
        <v>0</v>
      </c>
      <c r="T326" s="66">
        <f>-T$190+T$216-T$218+T$233+T$234+SUM(T$125,T$126,T$127,T$128,T$129,T$130,T$131*(1+'S&amp;S'!$F124),T$132,T$133,T$134,T$135,T$136,T$137,T$138,T$139,T$140,T$141,T$142,T$143,T$144)</f>
        <v>0</v>
      </c>
      <c r="U326" s="66">
        <f>-U$190+U$216-U$218+U$233+U$234+SUM(U$125,U$126,U$127,U$128,U$129,U$130,U$131*(1+'S&amp;S'!$F124),U$132,U$133,U$134,U$135,U$136,U$137,U$138,U$139,U$140,U$141,U$142,U$143,U$144)</f>
        <v>0</v>
      </c>
      <c r="V326" s="66">
        <f>-V$190+V$216-V$218+V$233+V$234+SUM(V$125,V$126,V$127,V$128,V$129,V$130,V$131*(1+'S&amp;S'!$F124),V$132,V$133,V$134,V$135,V$136,V$137,V$138,V$139,V$140,V$141,V$142,V$143,V$144)</f>
        <v>0</v>
      </c>
      <c r="W326" s="66">
        <f>-W$190+W$216-W$218+W$233+W$234+SUM(W$125,W$126,W$127,W$128,W$129,W$130,W$131*(1+'S&amp;S'!$F124),W$132,W$133,W$134,W$135,W$136,W$137,W$138,W$139,W$140,W$141,W$142,W$143,W$144)</f>
        <v>0</v>
      </c>
      <c r="X326" s="66">
        <f>-X$190+X$216-X$218+X$233+X$234+SUM(X$125,X$126,X$127,X$128,X$129,X$130,X$131*(1+'S&amp;S'!$F124),X$132,X$133,X$134,X$135,X$136,X$137,X$138,X$139,X$140,X$141,X$142,X$143,X$144)</f>
        <v>0</v>
      </c>
      <c r="Y326" s="66">
        <f>-Y$190+Y$216-Y$218+Y$233+Y$234+SUM(Y$125,Y$126,Y$127,Y$128,Y$129,Y$130,Y$131*(1+'S&amp;S'!$F124),Y$132,Y$133,Y$134,Y$135,Y$136,Y$137,Y$138,Y$139,Y$140,Y$141,Y$142,Y$143,Y$144)</f>
        <v>0</v>
      </c>
      <c r="Z326" s="66">
        <f>-Z$190+Z$216-Z$218+Z$233+Z$234+SUM(Z$125,Z$126,Z$127,Z$128,Z$129,Z$130,Z$131*(1+'S&amp;S'!$F124),Z$132,Z$133,Z$134,Z$135,Z$136,Z$137,Z$138,Z$139,Z$140,Z$141,Z$142,Z$143,Z$144)</f>
        <v>0</v>
      </c>
      <c r="AA326" s="66">
        <f>-AA$190+AA$216-AA$218+AA$233+AA$234+SUM(AA$125,AA$126,AA$127,AA$128,AA$129,AA$130,AA$131*(1+'S&amp;S'!$F124),AA$132,AA$133,AA$134,AA$135,AA$136,AA$137,AA$138,AA$139,AA$140,AA$141,AA$142,AA$143,AA$144)</f>
        <v>0</v>
      </c>
      <c r="AB326" s="66">
        <f>-AB$190+AB$216-AB$218+AB$233+AB$234+SUM(AB$125,AB$126,AB$127,AB$128,AB$129,AB$130,AB$131*(1+'S&amp;S'!$F124),AB$132,AB$133,AB$134,AB$135,AB$136,AB$137,AB$138,AB$139,AB$140,AB$141,AB$142,AB$143,AB$144)</f>
        <v>0</v>
      </c>
      <c r="AC326" s="66">
        <f>-AC$190+AC$216-AC$218+AC$233+AC$234+SUM(AC$125,AC$126,AC$127,AC$128,AC$129,AC$130,AC$131*(1+'S&amp;S'!$F124),AC$132,AC$133,AC$134,AC$135,AC$136,AC$137,AC$138,AC$139,AC$140,AC$141,AC$142,AC$143,AC$144)</f>
        <v>0</v>
      </c>
      <c r="AD326" s="66">
        <f>-AD$190+AD$216-AD$218+AD$233+AD$234+SUM(AD$125,AD$126,AD$127,AD$128,AD$129,AD$130,AD$131*(1+'S&amp;S'!$F124),AD$132,AD$133,AD$134,AD$135,AD$136,AD$137,AD$138,AD$139,AD$140,AD$141,AD$142,AD$143,AD$144)</f>
        <v>0</v>
      </c>
      <c r="AE326" s="66">
        <f>-AE$190+AE$216-AE$218+AE$233+AE$234+SUM(AE$125,AE$126,AE$127,AE$128,AE$129,AE$130,AE$131*(1+'S&amp;S'!$F124),AE$132,AE$133,AE$134,AE$135,AE$136,AE$137,AE$138,AE$139,AE$140,AE$141,AE$142,AE$143,AE$144)</f>
        <v>0</v>
      </c>
      <c r="AF326" s="66">
        <f>-AF$190+AF$216-AF$218+AF$233+AF$234+SUM(AF$125,AF$126,AF$127,AF$128,AF$129,AF$130,AF$131*(1+'S&amp;S'!$F124),AF$132,AF$133,AF$134,AF$135,AF$136,AF$137,AF$138,AF$139,AF$140,AF$141,AF$142,AF$143,AF$144)</f>
        <v>0</v>
      </c>
      <c r="AG326" s="66">
        <f>-AG$190+AG$216-AG$218+AG$233+AG$234+SUM(AG$125,AG$126,AG$127,AG$128,AG$129,AG$130,AG$131*(1+'S&amp;S'!$F124),AG$132,AG$133,AG$134,AG$135,AG$136,AG$137,AG$138,AG$139,AG$140,AG$141,AG$142,AG$143,AG$144)</f>
        <v>0</v>
      </c>
      <c r="AH326" s="66">
        <f>-AH$190+AH$216-AH$218+AH$233+AH$234+SUM(AH$125,AH$126,AH$127,AH$128,AH$129,AH$130,AH$131*(1+'S&amp;S'!$F124),AH$132,AH$133,AH$134,AH$135,AH$136,AH$137,AH$138,AH$139,AH$140,AH$141,AH$142,AH$143,AH$144)</f>
        <v>0</v>
      </c>
      <c r="AI326" s="66">
        <f>-AI$190+AI$216-AI$218+AI$233+AI$234+SUM(AI$125,AI$126,AI$127,AI$128,AI$129,AI$130,AI$131*(1+'S&amp;S'!$F124),AI$132,AI$133,AI$134,AI$135,AI$136,AI$137,AI$138,AI$139,AI$140,AI$141,AI$142,AI$143,AI$144)</f>
        <v>0</v>
      </c>
      <c r="AJ326" s="66">
        <f>-AJ$190+AJ$216-AJ$218+AJ$233+AJ$234+SUM(AJ$125,AJ$126,AJ$127,AJ$128,AJ$129,AJ$130,AJ$131*(1+'S&amp;S'!$F124),AJ$132,AJ$133,AJ$134,AJ$135,AJ$136,AJ$137,AJ$138,AJ$139,AJ$140,AJ$141,AJ$142,AJ$143,AJ$144)</f>
        <v>0</v>
      </c>
      <c r="AK326" s="66">
        <f>-AK$190+AK$216-AK$218+AK$233+AK$234+SUM(AK$125,AK$126,AK$127,AK$128,AK$129,AK$130,AK$131*(1+'S&amp;S'!$F124),AK$132,AK$133,AK$134,AK$135,AK$136,AK$137,AK$138,AK$139,AK$140,AK$141,AK$142,AK$143,AK$144)</f>
        <v>0</v>
      </c>
      <c r="AL326" s="66">
        <f>-AL$190+AL$216-AL$218+AL$233+AL$234+SUM(AL$125,AL$126,AL$127,AL$128,AL$129,AL$130,AL$131*(1+'S&amp;S'!$F124),AL$132,AL$133,AL$134,AL$135,AL$136,AL$137,AL$138,AL$139,AL$140,AL$141,AL$142,AL$143,AL$144)</f>
        <v>0</v>
      </c>
      <c r="AM326" s="66">
        <f>-AM$190+AM$216-AM$218+AM$233+AM$234+SUM(AM$125,AM$126,AM$127,AM$128,AM$129,AM$130,AM$131*(1+'S&amp;S'!$F124),AM$132,AM$133,AM$134,AM$135,AM$136,AM$137,AM$138,AM$139,AM$140,AM$141,AM$142,AM$143,AM$144)</f>
        <v>0</v>
      </c>
      <c r="AN326" s="66">
        <f>-AN$190+AN$216-AN$218+AN$233+AN$234+SUM(AN$125,AN$126,AN$127,AN$128,AN$129,AN$130,AN$131*(1+'S&amp;S'!$F124),AN$132,AN$133,AN$134,AN$135,AN$136,AN$137,AN$138,AN$139,AN$140,AN$141,AN$142,AN$143,AN$144)</f>
        <v>0</v>
      </c>
      <c r="AO326" s="66">
        <f>-AO$190+AO$216-AO$218+AO$233+AO$234+SUM(AO$125,AO$126,AO$127,AO$128,AO$129,AO$130,AO$131*(1+'S&amp;S'!$F124),AO$132,AO$133,AO$134,AO$135,AO$136,AO$137,AO$138,AO$139,AO$140,AO$141,AO$142,AO$143,AO$144)</f>
        <v>0</v>
      </c>
      <c r="AP326" s="66">
        <f>-AP$190+AP$216-AP$218+AP$233+AP$234+SUM(AP$125,AP$126,AP$127,AP$128,AP$129,AP$130,AP$131*(1+'S&amp;S'!$F124),AP$132,AP$133,AP$134,AP$135,AP$136,AP$137,AP$138,AP$139,AP$140,AP$141,AP$142,AP$143,AP$144)</f>
        <v>0</v>
      </c>
      <c r="AQ326" s="66">
        <f>-AQ$190+AQ$216-AQ$218+AQ$233+AQ$234+SUM(AQ$125,AQ$126,AQ$127,AQ$128,AQ$129,AQ$130,AQ$131*(1+'S&amp;S'!$F124),AQ$132,AQ$133,AQ$134,AQ$135,AQ$136,AQ$137,AQ$138,AQ$139,AQ$140,AQ$141,AQ$142,AQ$143,AQ$144)</f>
        <v>0</v>
      </c>
      <c r="AR326" s="66">
        <f>-AR$190+AR$216-AR$218+AR$233+AR$234+SUM(AR$125,AR$126,AR$127,AR$128,AR$129,AR$130,AR$131*(1+'S&amp;S'!$F124),AR$132,AR$133,AR$134,AR$135,AR$136,AR$137,AR$138,AR$139,AR$140,AR$141,AR$142,AR$143,AR$144)</f>
        <v>0</v>
      </c>
      <c r="AS326" s="66">
        <f>-AS$190+AS$216-AS$218+AS$233+AS$234+SUM(AS$125,AS$126,AS$127,AS$128,AS$129,AS$130,AS$131*(1+'S&amp;S'!$F124),AS$132,AS$133,AS$134,AS$135,AS$136,AS$137,AS$138,AS$139,AS$140,AS$141,AS$142,AS$143,AS$144)</f>
        <v>0</v>
      </c>
      <c r="AT326" s="66">
        <f>-AT$190+AT$216-AT$218+AT$233+AT$234+SUM(AT$125,AT$126,AT$127,AT$128,AT$129,AT$130,AT$131*(1+'S&amp;S'!$F124),AT$132,AT$133,AT$134,AT$135,AT$136,AT$137,AT$138,AT$139,AT$140,AT$141,AT$142,AT$143,AT$144)</f>
        <v>0</v>
      </c>
      <c r="AU326" s="66">
        <f>-AU$190+AU$216-AU$218+AU$233+AU$234+SUM(AU$125,AU$126,AU$127,AU$128,AU$129,AU$130,AU$131*(1+'S&amp;S'!$F124),AU$132,AU$133,AU$134,AU$135,AU$136,AU$137,AU$138,AU$139,AU$140,AU$141,AU$142,AU$143,AU$144)</f>
        <v>0</v>
      </c>
      <c r="AV326" s="66">
        <f>-AV$190+AV$216-AV$218+AV$233+AV$234+SUM(AV$125,AV$126,AV$127,AV$128,AV$129,AV$130,AV$131*(1+'S&amp;S'!$F124),AV$132,AV$133,AV$134,AV$135,AV$136,AV$137,AV$138,AV$139,AV$140,AV$141,AV$142,AV$143,AV$144)</f>
        <v>0</v>
      </c>
      <c r="AW326" s="66">
        <f>-AW$190+AW$216-AW$218+AW$233+AW$234+SUM(AW$125,AW$126,AW$127,AW$128,AW$129,AW$130,AW$131*(1+'S&amp;S'!$F124),AW$132,AW$133,AW$134,AW$135,AW$136,AW$137,AW$138,AW$139,AW$140,AW$141,AW$142,AW$143,AW$144)</f>
        <v>0</v>
      </c>
      <c r="AX326" s="66">
        <f>-AX$190+AX$216-AX$218+AX$233+AX$234+SUM(AX$125,AX$126,AX$127,AX$128,AX$129,AX$130,AX$131*(1+'S&amp;S'!$F124),AX$132,AX$133,AX$134,AX$135,AX$136,AX$137,AX$138,AX$139,AX$140,AX$141,AX$142,AX$143,AX$144)</f>
        <v>0</v>
      </c>
      <c r="AY326" s="66">
        <f>-AY$190+AY$216-AY$218+AY$233+AY$234+SUM(AY$125,AY$126,AY$127,AY$128,AY$129,AY$130,AY$131*(1+'S&amp;S'!$F124),AY$132,AY$133,AY$134,AY$135,AY$136,AY$137,AY$138,AY$139,AY$140,AY$141,AY$142,AY$143,AY$144)</f>
        <v>0</v>
      </c>
      <c r="AZ326" s="66">
        <f>-AZ$190+AZ$216-AZ$218+AZ$233+AZ$234+SUM(AZ$125,AZ$126,AZ$127,AZ$128,AZ$129,AZ$130,AZ$131*(1+'S&amp;S'!$F124),AZ$132,AZ$133,AZ$134,AZ$135,AZ$136,AZ$137,AZ$138,AZ$139,AZ$140,AZ$141,AZ$142,AZ$143,AZ$144)</f>
        <v>0</v>
      </c>
      <c r="BA326" s="66">
        <f>-BA$190+BA$216-BA$218+BA$233+BA$234+SUM(BA$125,BA$126,BA$127,BA$128,BA$129,BA$130,BA$131*(1+'S&amp;S'!$F124),BA$132,BA$133,BA$134,BA$135,BA$136,BA$137,BA$138,BA$139,BA$140,BA$141,BA$142,BA$143,BA$144)</f>
        <v>0</v>
      </c>
      <c r="BB326" s="66">
        <f>-BB$190+BB$216-BB$218+BB$233+BB$234+SUM(BB$125,BB$126,BB$127,BB$128,BB$129,BB$130,BB$131*(1+'S&amp;S'!$F124),BB$132,BB$133,BB$134,BB$135,BB$136,BB$137,BB$138,BB$139,BB$140,BB$141,BB$142,BB$143,BB$144)</f>
        <v>0</v>
      </c>
      <c r="BC326" s="66">
        <f>-BC$190+BC$216-BC$218+BC$233+BC$234+SUM(BC$125,BC$126,BC$127,BC$128,BC$129,BC$130,BC$131*(1+'S&amp;S'!$F124),BC$132,BC$133,BC$134,BC$135,BC$136,BC$137,BC$138,BC$139,BC$140,BC$141,BC$142,BC$143,BC$144)</f>
        <v>0</v>
      </c>
      <c r="BD326" s="66">
        <f>-BD$190+BD$216-BD$218+BD$233+BD$234+SUM(BD$125,BD$126,BD$127,BD$128,BD$129,BD$130,BD$131*(1+'S&amp;S'!$F124),BD$132,BD$133,BD$134,BD$135,BD$136,BD$137,BD$138,BD$139,BD$140,BD$141,BD$142,BD$143,BD$144)</f>
        <v>0</v>
      </c>
      <c r="BE326" s="66">
        <f>-BE$190+BE$216-BE$218+BE$233+BE$234+SUM(BE$125,BE$126,BE$127,BE$128,BE$129,BE$130,BE$131*(1+'S&amp;S'!$F124),BE$132,BE$133,BE$134,BE$135,BE$136,BE$137,BE$138,BE$139,BE$140,BE$141,BE$142,BE$143,BE$144)</f>
        <v>0</v>
      </c>
      <c r="BF326" s="66">
        <f>-BF$190+BF$216-BF$218+BF$233+BF$234+SUM(BF$125,BF$126,BF$127,BF$128,BF$129,BF$130,BF$131*(1+'S&amp;S'!$F124),BF$132,BF$133,BF$134,BF$135,BF$136,BF$137,BF$138,BF$139,BF$140,BF$141,BF$142,BF$143,BF$144)</f>
        <v>0</v>
      </c>
      <c r="BG326" s="66">
        <f>-BG$190+BG$216-BG$218+BG$233+BG$234+SUM(BG$125,BG$126,BG$127,BG$128,BG$129,BG$130,BG$131*(1+'S&amp;S'!$F124),BG$132,BG$133,BG$134,BG$135,BG$136,BG$137,BG$138,BG$139,BG$140,BG$141,BG$142,BG$143,BG$144)</f>
        <v>0</v>
      </c>
      <c r="BH326" s="66">
        <f>-BH$190+BH$216-BH$218+BH$233+BH$234+SUM(BH$125,BH$126,BH$127,BH$128,BH$129,BH$130,BH$131*(1+'S&amp;S'!$F124),BH$132,BH$133,BH$134,BH$135,BH$136,BH$137,BH$138,BH$139,BH$140,BH$141,BH$142,BH$143,BH$144)</f>
        <v>0</v>
      </c>
      <c r="BI326" s="66">
        <f>-BI$190+BI$216-BI$218+BI$233+BI$234+SUM(BI$125,BI$126,BI$127,BI$128,BI$129,BI$130,BI$131*(1+'S&amp;S'!$F124),BI$132,BI$133,BI$134,BI$135,BI$136,BI$137,BI$138,BI$139,BI$140,BI$141,BI$142,BI$143,BI$144)</f>
        <v>0</v>
      </c>
      <c r="BJ326" s="66">
        <f>-BJ$190+BJ$216-BJ$218+BJ$233+BJ$234+SUM(BJ$125,BJ$126,BJ$127,BJ$128,BJ$129,BJ$130,BJ$131*(1+'S&amp;S'!$F124),BJ$132,BJ$133,BJ$134,BJ$135,BJ$136,BJ$137,BJ$138,BJ$139,BJ$140,BJ$141,BJ$142,BJ$143,BJ$144)</f>
        <v>0</v>
      </c>
      <c r="BK326" s="66">
        <f>-BK$190+BK$216-BK$218+BK$233+BK$234+SUM(BK$125,BK$126,BK$127,BK$128,BK$129,BK$130,BK$131*(1+'S&amp;S'!$F124),BK$132,BK$133,BK$134,BK$135,BK$136,BK$137,BK$138,BK$139,BK$140,BK$141,BK$142,BK$143,BK$144)</f>
        <v>0</v>
      </c>
      <c r="BL326" s="66">
        <f>-BL$190+BL$216-BL$218+BL$233+BL$234+SUM(BL$125,BL$126,BL$127,BL$128,BL$129,BL$130,BL$131*(1+'S&amp;S'!$F124),BL$132,BL$133,BL$134,BL$135,BL$136,BL$137,BL$138,BL$139,BL$140,BL$141,BL$142,BL$143,BL$144)</f>
        <v>0</v>
      </c>
      <c r="BM326" s="66">
        <f>-BM$190+BM$216-BM$218+BM$233+BM$234+SUM(BM$125,BM$126,BM$127,BM$128,BM$129,BM$130,BM$131*(1+'S&amp;S'!$F124),BM$132,BM$133,BM$134,BM$135,BM$136,BM$137,BM$138,BM$139,BM$140,BM$141,BM$142,BM$143,BM$144)</f>
        <v>0</v>
      </c>
      <c r="BN326" s="66">
        <f>-BN$190+BN$216-BN$218+BN$233+BN$234+SUM(BN$125,BN$126,BN$127,BN$128,BN$129,BN$130,BN$131*(1+'S&amp;S'!$F124),BN$132,BN$133,BN$134,BN$135,BN$136,BN$137,BN$138,BN$139,BN$140,BN$141,BN$142,BN$143,BN$144)</f>
        <v>0</v>
      </c>
      <c r="BO326" s="66">
        <f>-BO$190+BO$216-BO$218+BO$233+BO$234+SUM(BO$125,BO$126,BO$127,BO$128,BO$129,BO$130,BO$131*(1+'S&amp;S'!$F124),BO$132,BO$133,BO$134,BO$135,BO$136,BO$137,BO$138,BO$139,BO$140,BO$141,BO$142,BO$143,BO$144)</f>
        <v>0</v>
      </c>
      <c r="BP326" s="66">
        <f>-BP$190+BP$216-BP$218+BP$233+BP$234+SUM(BP$125,BP$126,BP$127,BP$128,BP$129,BP$130,BP$131*(1+'S&amp;S'!$F124),BP$132,BP$133,BP$134,BP$135,BP$136,BP$137,BP$138,BP$139,BP$140,BP$141,BP$142,BP$143,BP$144)</f>
        <v>0</v>
      </c>
      <c r="BQ326" s="66">
        <f>-BQ$190+BQ$216-BQ$218+BQ$233+BQ$234+SUM(BQ$125,BQ$126,BQ$127,BQ$128,BQ$129,BQ$130,BQ$131*(1+'S&amp;S'!$F124),BQ$132,BQ$133,BQ$134,BQ$135,BQ$136,BQ$137,BQ$138,BQ$139,BQ$140,BQ$141,BQ$142,BQ$143,BQ$144)</f>
        <v>0</v>
      </c>
      <c r="BR326" s="66">
        <f>-BR$190+BR$216-BR$218+BR$233+BR$234+SUM(BR$125,BR$126,BR$127,BR$128,BR$129,BR$130,BR$131*(1+'S&amp;S'!$F124),BR$132,BR$133,BR$134,BR$135,BR$136,BR$137,BR$138,BR$139,BR$140,BR$141,BR$142,BR$143,BR$144)</f>
        <v>0</v>
      </c>
      <c r="BS326" s="66">
        <f>-BS$190+BS$216-BS$218+BS$233+BS$234+SUM(BS$125,BS$126,BS$127,BS$128,BS$129,BS$130,BS$131*(1+'S&amp;S'!$F124),BS$132,BS$133,BS$134,BS$135,BS$136,BS$137,BS$138,BS$139,BS$140,BS$141,BS$142,BS$143,BS$144)</f>
        <v>0</v>
      </c>
      <c r="BT326" s="66">
        <f>-BT$190+BT$216-BT$218+BT$233+BT$234+SUM(BT$125,BT$126,BT$127,BT$128,BT$129,BT$130,BT$131*(1+'S&amp;S'!$F124),BT$132,BT$133,BT$134,BT$135,BT$136,BT$137,BT$138,BT$139,BT$140,BT$141,BT$142,BT$143,BT$144)</f>
        <v>0</v>
      </c>
      <c r="BU326" s="66">
        <f>-BU$190+BU$216-BU$218+BU$233+BU$234+SUM(BU$125,BU$126,BU$127,BU$128,BU$129,BU$130,BU$131*(1+'S&amp;S'!$F124),BU$132,BU$133,BU$134,BU$135,BU$136,BU$137,BU$138,BU$139,BU$140,BU$141,BU$142,BU$143,BU$144)</f>
        <v>0</v>
      </c>
      <c r="BV326" s="66">
        <f>-BV$190+BV$216-BV$218+BV$233+BV$234+SUM(BV$125,BV$126,BV$127,BV$128,BV$129,BV$130,BV$131*(1+'S&amp;S'!$F124),BV$132,BV$133,BV$134,BV$135,BV$136,BV$137,BV$138,BV$139,BV$140,BV$141,BV$142,BV$143,BV$144)</f>
        <v>0</v>
      </c>
      <c r="BW326" s="66">
        <f>-BW$190+BW$216-BW$218+BW$233+BW$234+SUM(BW$125,BW$126,BW$127,BW$128,BW$129,BW$130,BW$131*(1+'S&amp;S'!$F124),BW$132,BW$133,BW$134,BW$135,BW$136,BW$137,BW$138,BW$139,BW$140,BW$141,BW$142,BW$143,BW$144)</f>
        <v>0</v>
      </c>
      <c r="BX326" s="66">
        <f>-BX$190+BX$216-BX$218+BX$233+BX$234+SUM(BX$125,BX$126,BX$127,BX$128,BX$129,BX$130,BX$131*(1+'S&amp;S'!$F124),BX$132,BX$133,BX$134,BX$135,BX$136,BX$137,BX$138,BX$139,BX$140,BX$141,BX$142,BX$143,BX$144)</f>
        <v>0</v>
      </c>
      <c r="BY326" s="66">
        <f>-BY$190+BY$216-BY$218+BY$233+BY$234+SUM(BY$125,BY$126,BY$127,BY$128,BY$129,BY$130,BY$131*(1+'S&amp;S'!$F124),BY$132,BY$133,BY$134,BY$135,BY$136,BY$137,BY$138,BY$139,BY$140,BY$141,BY$142,BY$143,BY$144)</f>
        <v>0</v>
      </c>
      <c r="BZ326" s="66">
        <f>-BZ$190+BZ$216-BZ$218+BZ$233+BZ$234+SUM(BZ$125,BZ$126,BZ$127,BZ$128,BZ$129,BZ$130,BZ$131*(1+'S&amp;S'!$F124),BZ$132,BZ$133,BZ$134,BZ$135,BZ$136,BZ$137,BZ$138,BZ$139,BZ$140,BZ$141,BZ$142,BZ$143,BZ$144)</f>
        <v>0</v>
      </c>
      <c r="CA326" s="66">
        <f>-CA$190+CA$216-CA$218+CA$233+CA$234+SUM(CA$125,CA$126,CA$127,CA$128,CA$129,CA$130,CA$131*(1+'S&amp;S'!$F124),CA$132,CA$133,CA$134,CA$135,CA$136,CA$137,CA$138,CA$139,CA$140,CA$141,CA$142,CA$143,CA$144)</f>
        <v>0</v>
      </c>
      <c r="CB326" s="66">
        <f>-CB$190+CB$216-CB$218+CB$233+CB$234+SUM(CB$125,CB$126,CB$127,CB$128,CB$129,CB$130,CB$131*(1+'S&amp;S'!$F124),CB$132,CB$133,CB$134,CB$135,CB$136,CB$137,CB$138,CB$139,CB$140,CB$141,CB$142,CB$143,CB$144)</f>
        <v>0</v>
      </c>
      <c r="CC326" s="66">
        <f>-CC$190+CC$216-CC$218+CC$233+CC$234+SUM(CC$125,CC$126,CC$127,CC$128,CC$129,CC$130,CC$131*(1+'S&amp;S'!$F124),CC$132,CC$133,CC$134,CC$135,CC$136,CC$137,CC$138,CC$139,CC$140,CC$141,CC$142,CC$143,CC$144)</f>
        <v>0</v>
      </c>
      <c r="CD326" s="66">
        <f>-CD$190+CD$216-CD$218+CD$233+CD$234+SUM(CD$125,CD$126,CD$127,CD$128,CD$129,CD$130,CD$131*(1+'S&amp;S'!$F124),CD$132,CD$133,CD$134,CD$135,CD$136,CD$137,CD$138,CD$139,CD$140,CD$141,CD$142,CD$143,CD$144)</f>
        <v>0</v>
      </c>
      <c r="CE326" s="66">
        <f>-CE$190+CE$216-CE$218+CE$233+CE$234+SUM(CE$125,CE$126,CE$127,CE$128,CE$129,CE$130,CE$131*(1+'S&amp;S'!$F124),CE$132,CE$133,CE$134,CE$135,CE$136,CE$137,CE$138,CE$139,CE$140,CE$141,CE$142,CE$143,CE$144)</f>
        <v>0</v>
      </c>
      <c r="CF326" s="66">
        <f>-CF$190+CF$216-CF$218+CF$233+CF$234+SUM(CF$125,CF$126,CF$127,CF$128,CF$129,CF$130,CF$131*(1+'S&amp;S'!$F124),CF$132,CF$133,CF$134,CF$135,CF$136,CF$137,CF$138,CF$139,CF$140,CF$141,CF$142,CF$143,CF$144)</f>
        <v>0</v>
      </c>
      <c r="CG326" s="66">
        <f>-CG$190+CG$216-CG$218+CG$233+CG$234+SUM(CG$125,CG$126,CG$127,CG$128,CG$129,CG$130,CG$131*(1+'S&amp;S'!$F124),CG$132,CG$133,CG$134,CG$135,CG$136,CG$137,CG$138,CG$139,CG$140,CG$141,CG$142,CG$143,CG$144)</f>
        <v>0</v>
      </c>
      <c r="CH326" s="66">
        <f>-CH$190+CH$216-CH$218+CH$233+CH$234+SUM(CH$125,CH$126,CH$127,CH$128,CH$129,CH$130,CH$131*(1+'S&amp;S'!$F124),CH$132,CH$133,CH$134,CH$135,CH$136,CH$137,CH$138,CH$139,CH$140,CH$141,CH$142,CH$143,CH$144)</f>
        <v>0</v>
      </c>
      <c r="CI326" s="66">
        <f>-CI$190+CI$216-CI$218+CI$233+CI$234+SUM(CI$125,CI$126,CI$127,CI$128,CI$129,CI$130,CI$131*(1+'S&amp;S'!$F124),CI$132,CI$133,CI$134,CI$135,CI$136,CI$137,CI$138,CI$139,CI$140,CI$141,CI$142,CI$143,CI$144)</f>
        <v>0</v>
      </c>
      <c r="CJ326" s="66">
        <f>-CJ$190+CJ$216-CJ$218+CJ$233+CJ$234+SUM(CJ$125,CJ$126,CJ$127,CJ$128,CJ$129,CJ$130,CJ$131*(1+'S&amp;S'!$F124),CJ$132,CJ$133,CJ$134,CJ$135,CJ$136,CJ$137,CJ$138,CJ$139,CJ$140,CJ$141,CJ$142,CJ$143,CJ$144)</f>
        <v>0</v>
      </c>
      <c r="CK326" s="66">
        <f>-CK$190+CK$216-CK$218+CK$233+CK$234+SUM(CK$125,CK$126,CK$127,CK$128,CK$129,CK$130,CK$131*(1+'S&amp;S'!$F124),CK$132,CK$133,CK$134,CK$135,CK$136,CK$137,CK$138,CK$139,CK$140,CK$141,CK$142,CK$143,CK$144)</f>
        <v>0</v>
      </c>
      <c r="CL326" s="66">
        <f>-CL$190+CL$216-CL$218+CL$233+CL$234+SUM(CL$125,CL$126,CL$127,CL$128,CL$129,CL$130,CL$131*(1+'S&amp;S'!$F124),CL$132,CL$133,CL$134,CL$135,CL$136,CL$137,CL$138,CL$139,CL$140,CL$141,CL$142,CL$143,CL$144)</f>
        <v>0</v>
      </c>
      <c r="CM326" s="66">
        <f>-CM$190+CM$216-CM$218+CM$233+CM$234+SUM(CM$125,CM$126,CM$127,CM$128,CM$129,CM$130,CM$131*(1+'S&amp;S'!$F124),CM$132,CM$133,CM$134,CM$135,CM$136,CM$137,CM$138,CM$139,CM$140,CM$141,CM$142,CM$143,CM$144)</f>
        <v>0</v>
      </c>
      <c r="CN326" s="66">
        <f>-CN$190+CN$216-CN$218+CN$233+CN$234+SUM(CN$125,CN$126,CN$127,CN$128,CN$129,CN$130,CN$131*(1+'S&amp;S'!$F124),CN$132,CN$133,CN$134,CN$135,CN$136,CN$137,CN$138,CN$139,CN$140,CN$141,CN$142,CN$143,CN$144)</f>
        <v>0</v>
      </c>
      <c r="CO326" s="66">
        <f>-CO$190+CO$216-CO$218+CO$233+CO$234+SUM(CO$125,CO$126,CO$127,CO$128,CO$129,CO$130,CO$131*(1+'S&amp;S'!$F124),CO$132,CO$133,CO$134,CO$135,CO$136,CO$137,CO$138,CO$139,CO$140,CO$141,CO$142,CO$143,CO$144)</f>
        <v>0</v>
      </c>
      <c r="CP326" s="66">
        <f>-CP$190+CP$216-CP$218+CP$233+CP$234+SUM(CP$125,CP$126,CP$127,CP$128,CP$129,CP$130,CP$131*(1+'S&amp;S'!$F124),CP$132,CP$133,CP$134,CP$135,CP$136,CP$137,CP$138,CP$139,CP$140,CP$141,CP$142,CP$143,CP$144)</f>
        <v>0</v>
      </c>
      <c r="CQ326" s="66">
        <f>-CQ$190+CQ$216-CQ$218+CQ$233+CQ$234+SUM(CQ$125,CQ$126,CQ$127,CQ$128,CQ$129,CQ$130,CQ$131*(1+'S&amp;S'!$F124),CQ$132,CQ$133,CQ$134,CQ$135,CQ$136,CQ$137,CQ$138,CQ$139,CQ$140,CQ$141,CQ$142,CQ$143,CQ$144)</f>
        <v>0</v>
      </c>
      <c r="CR326" s="66">
        <f>-CR$190+CR$216-CR$218+CR$233+CR$234+SUM(CR$125,CR$126,CR$127,CR$128,CR$129,CR$130,CR$131*(1+'S&amp;S'!$F124),CR$132,CR$133,CR$134,CR$135,CR$136,CR$137,CR$138,CR$139,CR$140,CR$141,CR$142,CR$143,CR$144)</f>
        <v>0</v>
      </c>
      <c r="CS326" s="66">
        <f>-CS$190+CS$216-CS$218+CS$233+CS$234+SUM(CS$125,CS$126,CS$127,CS$128,CS$129,CS$130,CS$131*(1+'S&amp;S'!$F124),CS$132,CS$133,CS$134,CS$135,CS$136,CS$137,CS$138,CS$139,CS$140,CS$141,CS$142,CS$143,CS$144)</f>
        <v>0</v>
      </c>
    </row>
    <row r="327" spans="3:97" hidden="1" x14ac:dyDescent="0.35">
      <c r="C327" s="81" t="str">
        <f>O.3!C131&amp;" with "&amp; 'S&amp;S'!$D$5*100 &amp; "% decrease"</f>
        <v xml:space="preserve"> with 1% decrease</v>
      </c>
      <c r="E327" s="492">
        <f>G327+NPV(G.Asm!$F$40,H327:INDEX(H327:CS327,RP))</f>
        <v>0</v>
      </c>
      <c r="F327" s="492">
        <f t="shared" si="140"/>
        <v>0</v>
      </c>
      <c r="G327" s="66">
        <f>-G$190+G$216-G$218+G$233+G$234+SUM(G$125,G$126,G$127,G$128,G$129,G$130,G$131*(1+'S&amp;S'!$F125),G$132,G$133,G$134,G$135,G$136,G$137,G$138,G$139,G$140,G$141,G$142,G$143,G$144)</f>
        <v>0</v>
      </c>
      <c r="H327" s="66">
        <f>-H$190+H$216-H$218+H$233+H$234+SUM(H$125,H$126,H$127,H$128,H$129,H$130,H$131*(1+'S&amp;S'!$F125),H$132,H$133,H$134,H$135,H$136,H$137,H$138,H$139,H$140,H$141,H$142,H$143,H$144)</f>
        <v>0</v>
      </c>
      <c r="I327" s="66">
        <f>-I$190+I$216-I$218+I$233+I$234+SUM(I$125,I$126,I$127,I$128,I$129,I$130,I$131*(1+'S&amp;S'!$F125),I$132,I$133,I$134,I$135,I$136,I$137,I$138,I$139,I$140,I$141,I$142,I$143,I$144)</f>
        <v>0</v>
      </c>
      <c r="J327" s="66">
        <f>-J$190+J$216-J$218+J$233+J$234+SUM(J$125,J$126,J$127,J$128,J$129,J$130,J$131*(1+'S&amp;S'!$F125),J$132,J$133,J$134,J$135,J$136,J$137,J$138,J$139,J$140,J$141,J$142,J$143,J$144)</f>
        <v>0</v>
      </c>
      <c r="K327" s="66">
        <f>-K$190+K$216-K$218+K$233+K$234+SUM(K$125,K$126,K$127,K$128,K$129,K$130,K$131*(1+'S&amp;S'!$F125),K$132,K$133,K$134,K$135,K$136,K$137,K$138,K$139,K$140,K$141,K$142,K$143,K$144)</f>
        <v>0</v>
      </c>
      <c r="L327" s="66">
        <f>-L$190+L$216-L$218+L$233+L$234+SUM(L$125,L$126,L$127,L$128,L$129,L$130,L$131*(1+'S&amp;S'!$F125),L$132,L$133,L$134,L$135,L$136,L$137,L$138,L$139,L$140,L$141,L$142,L$143,L$144)</f>
        <v>0</v>
      </c>
      <c r="M327" s="66">
        <f>-M$190+M$216-M$218+M$233+M$234+SUM(M$125,M$126,M$127,M$128,M$129,M$130,M$131*(1+'S&amp;S'!$F125),M$132,M$133,M$134,M$135,M$136,M$137,M$138,M$139,M$140,M$141,M$142,M$143,M$144)</f>
        <v>0</v>
      </c>
      <c r="N327" s="66">
        <f>-N$190+N$216-N$218+N$233+N$234+SUM(N$125,N$126,N$127,N$128,N$129,N$130,N$131*(1+'S&amp;S'!$F125),N$132,N$133,N$134,N$135,N$136,N$137,N$138,N$139,N$140,N$141,N$142,N$143,N$144)</f>
        <v>0</v>
      </c>
      <c r="O327" s="66">
        <f>-O$190+O$216-O$218+O$233+O$234+SUM(O$125,O$126,O$127,O$128,O$129,O$130,O$131*(1+'S&amp;S'!$F125),O$132,O$133,O$134,O$135,O$136,O$137,O$138,O$139,O$140,O$141,O$142,O$143,O$144)</f>
        <v>0</v>
      </c>
      <c r="P327" s="66">
        <f>-P$190+P$216-P$218+P$233+P$234+SUM(P$125,P$126,P$127,P$128,P$129,P$130,P$131*(1+'S&amp;S'!$F125),P$132,P$133,P$134,P$135,P$136,P$137,P$138,P$139,P$140,P$141,P$142,P$143,P$144)</f>
        <v>0</v>
      </c>
      <c r="Q327" s="66">
        <f>-Q$190+Q$216-Q$218+Q$233+Q$234+SUM(Q$125,Q$126,Q$127,Q$128,Q$129,Q$130,Q$131*(1+'S&amp;S'!$F125),Q$132,Q$133,Q$134,Q$135,Q$136,Q$137,Q$138,Q$139,Q$140,Q$141,Q$142,Q$143,Q$144)</f>
        <v>0</v>
      </c>
      <c r="R327" s="66">
        <f>-R$190+R$216-R$218+R$233+R$234+SUM(R$125,R$126,R$127,R$128,R$129,R$130,R$131*(1+'S&amp;S'!$F125),R$132,R$133,R$134,R$135,R$136,R$137,R$138,R$139,R$140,R$141,R$142,R$143,R$144)</f>
        <v>0</v>
      </c>
      <c r="S327" s="66">
        <f>-S$190+S$216-S$218+S$233+S$234+SUM(S$125,S$126,S$127,S$128,S$129,S$130,S$131*(1+'S&amp;S'!$F125),S$132,S$133,S$134,S$135,S$136,S$137,S$138,S$139,S$140,S$141,S$142,S$143,S$144)</f>
        <v>0</v>
      </c>
      <c r="T327" s="66">
        <f>-T$190+T$216-T$218+T$233+T$234+SUM(T$125,T$126,T$127,T$128,T$129,T$130,T$131*(1+'S&amp;S'!$F125),T$132,T$133,T$134,T$135,T$136,T$137,T$138,T$139,T$140,T$141,T$142,T$143,T$144)</f>
        <v>0</v>
      </c>
      <c r="U327" s="66">
        <f>-U$190+U$216-U$218+U$233+U$234+SUM(U$125,U$126,U$127,U$128,U$129,U$130,U$131*(1+'S&amp;S'!$F125),U$132,U$133,U$134,U$135,U$136,U$137,U$138,U$139,U$140,U$141,U$142,U$143,U$144)</f>
        <v>0</v>
      </c>
      <c r="V327" s="66">
        <f>-V$190+V$216-V$218+V$233+V$234+SUM(V$125,V$126,V$127,V$128,V$129,V$130,V$131*(1+'S&amp;S'!$F125),V$132,V$133,V$134,V$135,V$136,V$137,V$138,V$139,V$140,V$141,V$142,V$143,V$144)</f>
        <v>0</v>
      </c>
      <c r="W327" s="66">
        <f>-W$190+W$216-W$218+W$233+W$234+SUM(W$125,W$126,W$127,W$128,W$129,W$130,W$131*(1+'S&amp;S'!$F125),W$132,W$133,W$134,W$135,W$136,W$137,W$138,W$139,W$140,W$141,W$142,W$143,W$144)</f>
        <v>0</v>
      </c>
      <c r="X327" s="66">
        <f>-X$190+X$216-X$218+X$233+X$234+SUM(X$125,X$126,X$127,X$128,X$129,X$130,X$131*(1+'S&amp;S'!$F125),X$132,X$133,X$134,X$135,X$136,X$137,X$138,X$139,X$140,X$141,X$142,X$143,X$144)</f>
        <v>0</v>
      </c>
      <c r="Y327" s="66">
        <f>-Y$190+Y$216-Y$218+Y$233+Y$234+SUM(Y$125,Y$126,Y$127,Y$128,Y$129,Y$130,Y$131*(1+'S&amp;S'!$F125),Y$132,Y$133,Y$134,Y$135,Y$136,Y$137,Y$138,Y$139,Y$140,Y$141,Y$142,Y$143,Y$144)</f>
        <v>0</v>
      </c>
      <c r="Z327" s="66">
        <f>-Z$190+Z$216-Z$218+Z$233+Z$234+SUM(Z$125,Z$126,Z$127,Z$128,Z$129,Z$130,Z$131*(1+'S&amp;S'!$F125),Z$132,Z$133,Z$134,Z$135,Z$136,Z$137,Z$138,Z$139,Z$140,Z$141,Z$142,Z$143,Z$144)</f>
        <v>0</v>
      </c>
      <c r="AA327" s="66">
        <f>-AA$190+AA$216-AA$218+AA$233+AA$234+SUM(AA$125,AA$126,AA$127,AA$128,AA$129,AA$130,AA$131*(1+'S&amp;S'!$F125),AA$132,AA$133,AA$134,AA$135,AA$136,AA$137,AA$138,AA$139,AA$140,AA$141,AA$142,AA$143,AA$144)</f>
        <v>0</v>
      </c>
      <c r="AB327" s="66">
        <f>-AB$190+AB$216-AB$218+AB$233+AB$234+SUM(AB$125,AB$126,AB$127,AB$128,AB$129,AB$130,AB$131*(1+'S&amp;S'!$F125),AB$132,AB$133,AB$134,AB$135,AB$136,AB$137,AB$138,AB$139,AB$140,AB$141,AB$142,AB$143,AB$144)</f>
        <v>0</v>
      </c>
      <c r="AC327" s="66">
        <f>-AC$190+AC$216-AC$218+AC$233+AC$234+SUM(AC$125,AC$126,AC$127,AC$128,AC$129,AC$130,AC$131*(1+'S&amp;S'!$F125),AC$132,AC$133,AC$134,AC$135,AC$136,AC$137,AC$138,AC$139,AC$140,AC$141,AC$142,AC$143,AC$144)</f>
        <v>0</v>
      </c>
      <c r="AD327" s="66">
        <f>-AD$190+AD$216-AD$218+AD$233+AD$234+SUM(AD$125,AD$126,AD$127,AD$128,AD$129,AD$130,AD$131*(1+'S&amp;S'!$F125),AD$132,AD$133,AD$134,AD$135,AD$136,AD$137,AD$138,AD$139,AD$140,AD$141,AD$142,AD$143,AD$144)</f>
        <v>0</v>
      </c>
      <c r="AE327" s="66">
        <f>-AE$190+AE$216-AE$218+AE$233+AE$234+SUM(AE$125,AE$126,AE$127,AE$128,AE$129,AE$130,AE$131*(1+'S&amp;S'!$F125),AE$132,AE$133,AE$134,AE$135,AE$136,AE$137,AE$138,AE$139,AE$140,AE$141,AE$142,AE$143,AE$144)</f>
        <v>0</v>
      </c>
      <c r="AF327" s="66">
        <f>-AF$190+AF$216-AF$218+AF$233+AF$234+SUM(AF$125,AF$126,AF$127,AF$128,AF$129,AF$130,AF$131*(1+'S&amp;S'!$F125),AF$132,AF$133,AF$134,AF$135,AF$136,AF$137,AF$138,AF$139,AF$140,AF$141,AF$142,AF$143,AF$144)</f>
        <v>0</v>
      </c>
      <c r="AG327" s="66">
        <f>-AG$190+AG$216-AG$218+AG$233+AG$234+SUM(AG$125,AG$126,AG$127,AG$128,AG$129,AG$130,AG$131*(1+'S&amp;S'!$F125),AG$132,AG$133,AG$134,AG$135,AG$136,AG$137,AG$138,AG$139,AG$140,AG$141,AG$142,AG$143,AG$144)</f>
        <v>0</v>
      </c>
      <c r="AH327" s="66">
        <f>-AH$190+AH$216-AH$218+AH$233+AH$234+SUM(AH$125,AH$126,AH$127,AH$128,AH$129,AH$130,AH$131*(1+'S&amp;S'!$F125),AH$132,AH$133,AH$134,AH$135,AH$136,AH$137,AH$138,AH$139,AH$140,AH$141,AH$142,AH$143,AH$144)</f>
        <v>0</v>
      </c>
      <c r="AI327" s="66">
        <f>-AI$190+AI$216-AI$218+AI$233+AI$234+SUM(AI$125,AI$126,AI$127,AI$128,AI$129,AI$130,AI$131*(1+'S&amp;S'!$F125),AI$132,AI$133,AI$134,AI$135,AI$136,AI$137,AI$138,AI$139,AI$140,AI$141,AI$142,AI$143,AI$144)</f>
        <v>0</v>
      </c>
      <c r="AJ327" s="66">
        <f>-AJ$190+AJ$216-AJ$218+AJ$233+AJ$234+SUM(AJ$125,AJ$126,AJ$127,AJ$128,AJ$129,AJ$130,AJ$131*(1+'S&amp;S'!$F125),AJ$132,AJ$133,AJ$134,AJ$135,AJ$136,AJ$137,AJ$138,AJ$139,AJ$140,AJ$141,AJ$142,AJ$143,AJ$144)</f>
        <v>0</v>
      </c>
      <c r="AK327" s="66">
        <f>-AK$190+AK$216-AK$218+AK$233+AK$234+SUM(AK$125,AK$126,AK$127,AK$128,AK$129,AK$130,AK$131*(1+'S&amp;S'!$F125),AK$132,AK$133,AK$134,AK$135,AK$136,AK$137,AK$138,AK$139,AK$140,AK$141,AK$142,AK$143,AK$144)</f>
        <v>0</v>
      </c>
      <c r="AL327" s="66">
        <f>-AL$190+AL$216-AL$218+AL$233+AL$234+SUM(AL$125,AL$126,AL$127,AL$128,AL$129,AL$130,AL$131*(1+'S&amp;S'!$F125),AL$132,AL$133,AL$134,AL$135,AL$136,AL$137,AL$138,AL$139,AL$140,AL$141,AL$142,AL$143,AL$144)</f>
        <v>0</v>
      </c>
      <c r="AM327" s="66">
        <f>-AM$190+AM$216-AM$218+AM$233+AM$234+SUM(AM$125,AM$126,AM$127,AM$128,AM$129,AM$130,AM$131*(1+'S&amp;S'!$F125),AM$132,AM$133,AM$134,AM$135,AM$136,AM$137,AM$138,AM$139,AM$140,AM$141,AM$142,AM$143,AM$144)</f>
        <v>0</v>
      </c>
      <c r="AN327" s="66">
        <f>-AN$190+AN$216-AN$218+AN$233+AN$234+SUM(AN$125,AN$126,AN$127,AN$128,AN$129,AN$130,AN$131*(1+'S&amp;S'!$F125),AN$132,AN$133,AN$134,AN$135,AN$136,AN$137,AN$138,AN$139,AN$140,AN$141,AN$142,AN$143,AN$144)</f>
        <v>0</v>
      </c>
      <c r="AO327" s="66">
        <f>-AO$190+AO$216-AO$218+AO$233+AO$234+SUM(AO$125,AO$126,AO$127,AO$128,AO$129,AO$130,AO$131*(1+'S&amp;S'!$F125),AO$132,AO$133,AO$134,AO$135,AO$136,AO$137,AO$138,AO$139,AO$140,AO$141,AO$142,AO$143,AO$144)</f>
        <v>0</v>
      </c>
      <c r="AP327" s="66">
        <f>-AP$190+AP$216-AP$218+AP$233+AP$234+SUM(AP$125,AP$126,AP$127,AP$128,AP$129,AP$130,AP$131*(1+'S&amp;S'!$F125),AP$132,AP$133,AP$134,AP$135,AP$136,AP$137,AP$138,AP$139,AP$140,AP$141,AP$142,AP$143,AP$144)</f>
        <v>0</v>
      </c>
      <c r="AQ327" s="66">
        <f>-AQ$190+AQ$216-AQ$218+AQ$233+AQ$234+SUM(AQ$125,AQ$126,AQ$127,AQ$128,AQ$129,AQ$130,AQ$131*(1+'S&amp;S'!$F125),AQ$132,AQ$133,AQ$134,AQ$135,AQ$136,AQ$137,AQ$138,AQ$139,AQ$140,AQ$141,AQ$142,AQ$143,AQ$144)</f>
        <v>0</v>
      </c>
      <c r="AR327" s="66">
        <f>-AR$190+AR$216-AR$218+AR$233+AR$234+SUM(AR$125,AR$126,AR$127,AR$128,AR$129,AR$130,AR$131*(1+'S&amp;S'!$F125),AR$132,AR$133,AR$134,AR$135,AR$136,AR$137,AR$138,AR$139,AR$140,AR$141,AR$142,AR$143,AR$144)</f>
        <v>0</v>
      </c>
      <c r="AS327" s="66">
        <f>-AS$190+AS$216-AS$218+AS$233+AS$234+SUM(AS$125,AS$126,AS$127,AS$128,AS$129,AS$130,AS$131*(1+'S&amp;S'!$F125),AS$132,AS$133,AS$134,AS$135,AS$136,AS$137,AS$138,AS$139,AS$140,AS$141,AS$142,AS$143,AS$144)</f>
        <v>0</v>
      </c>
      <c r="AT327" s="66">
        <f>-AT$190+AT$216-AT$218+AT$233+AT$234+SUM(AT$125,AT$126,AT$127,AT$128,AT$129,AT$130,AT$131*(1+'S&amp;S'!$F125),AT$132,AT$133,AT$134,AT$135,AT$136,AT$137,AT$138,AT$139,AT$140,AT$141,AT$142,AT$143,AT$144)</f>
        <v>0</v>
      </c>
      <c r="AU327" s="66">
        <f>-AU$190+AU$216-AU$218+AU$233+AU$234+SUM(AU$125,AU$126,AU$127,AU$128,AU$129,AU$130,AU$131*(1+'S&amp;S'!$F125),AU$132,AU$133,AU$134,AU$135,AU$136,AU$137,AU$138,AU$139,AU$140,AU$141,AU$142,AU$143,AU$144)</f>
        <v>0</v>
      </c>
      <c r="AV327" s="66">
        <f>-AV$190+AV$216-AV$218+AV$233+AV$234+SUM(AV$125,AV$126,AV$127,AV$128,AV$129,AV$130,AV$131*(1+'S&amp;S'!$F125),AV$132,AV$133,AV$134,AV$135,AV$136,AV$137,AV$138,AV$139,AV$140,AV$141,AV$142,AV$143,AV$144)</f>
        <v>0</v>
      </c>
      <c r="AW327" s="66">
        <f>-AW$190+AW$216-AW$218+AW$233+AW$234+SUM(AW$125,AW$126,AW$127,AW$128,AW$129,AW$130,AW$131*(1+'S&amp;S'!$F125),AW$132,AW$133,AW$134,AW$135,AW$136,AW$137,AW$138,AW$139,AW$140,AW$141,AW$142,AW$143,AW$144)</f>
        <v>0</v>
      </c>
      <c r="AX327" s="66">
        <f>-AX$190+AX$216-AX$218+AX$233+AX$234+SUM(AX$125,AX$126,AX$127,AX$128,AX$129,AX$130,AX$131*(1+'S&amp;S'!$F125),AX$132,AX$133,AX$134,AX$135,AX$136,AX$137,AX$138,AX$139,AX$140,AX$141,AX$142,AX$143,AX$144)</f>
        <v>0</v>
      </c>
      <c r="AY327" s="66">
        <f>-AY$190+AY$216-AY$218+AY$233+AY$234+SUM(AY$125,AY$126,AY$127,AY$128,AY$129,AY$130,AY$131*(1+'S&amp;S'!$F125),AY$132,AY$133,AY$134,AY$135,AY$136,AY$137,AY$138,AY$139,AY$140,AY$141,AY$142,AY$143,AY$144)</f>
        <v>0</v>
      </c>
      <c r="AZ327" s="66">
        <f>-AZ$190+AZ$216-AZ$218+AZ$233+AZ$234+SUM(AZ$125,AZ$126,AZ$127,AZ$128,AZ$129,AZ$130,AZ$131*(1+'S&amp;S'!$F125),AZ$132,AZ$133,AZ$134,AZ$135,AZ$136,AZ$137,AZ$138,AZ$139,AZ$140,AZ$141,AZ$142,AZ$143,AZ$144)</f>
        <v>0</v>
      </c>
      <c r="BA327" s="66">
        <f>-BA$190+BA$216-BA$218+BA$233+BA$234+SUM(BA$125,BA$126,BA$127,BA$128,BA$129,BA$130,BA$131*(1+'S&amp;S'!$F125),BA$132,BA$133,BA$134,BA$135,BA$136,BA$137,BA$138,BA$139,BA$140,BA$141,BA$142,BA$143,BA$144)</f>
        <v>0</v>
      </c>
      <c r="BB327" s="66">
        <f>-BB$190+BB$216-BB$218+BB$233+BB$234+SUM(BB$125,BB$126,BB$127,BB$128,BB$129,BB$130,BB$131*(1+'S&amp;S'!$F125),BB$132,BB$133,BB$134,BB$135,BB$136,BB$137,BB$138,BB$139,BB$140,BB$141,BB$142,BB$143,BB$144)</f>
        <v>0</v>
      </c>
      <c r="BC327" s="66">
        <f>-BC$190+BC$216-BC$218+BC$233+BC$234+SUM(BC$125,BC$126,BC$127,BC$128,BC$129,BC$130,BC$131*(1+'S&amp;S'!$F125),BC$132,BC$133,BC$134,BC$135,BC$136,BC$137,BC$138,BC$139,BC$140,BC$141,BC$142,BC$143,BC$144)</f>
        <v>0</v>
      </c>
      <c r="BD327" s="66">
        <f>-BD$190+BD$216-BD$218+BD$233+BD$234+SUM(BD$125,BD$126,BD$127,BD$128,BD$129,BD$130,BD$131*(1+'S&amp;S'!$F125),BD$132,BD$133,BD$134,BD$135,BD$136,BD$137,BD$138,BD$139,BD$140,BD$141,BD$142,BD$143,BD$144)</f>
        <v>0</v>
      </c>
      <c r="BE327" s="66">
        <f>-BE$190+BE$216-BE$218+BE$233+BE$234+SUM(BE$125,BE$126,BE$127,BE$128,BE$129,BE$130,BE$131*(1+'S&amp;S'!$F125),BE$132,BE$133,BE$134,BE$135,BE$136,BE$137,BE$138,BE$139,BE$140,BE$141,BE$142,BE$143,BE$144)</f>
        <v>0</v>
      </c>
      <c r="BF327" s="66">
        <f>-BF$190+BF$216-BF$218+BF$233+BF$234+SUM(BF$125,BF$126,BF$127,BF$128,BF$129,BF$130,BF$131*(1+'S&amp;S'!$F125),BF$132,BF$133,BF$134,BF$135,BF$136,BF$137,BF$138,BF$139,BF$140,BF$141,BF$142,BF$143,BF$144)</f>
        <v>0</v>
      </c>
      <c r="BG327" s="66">
        <f>-BG$190+BG$216-BG$218+BG$233+BG$234+SUM(BG$125,BG$126,BG$127,BG$128,BG$129,BG$130,BG$131*(1+'S&amp;S'!$F125),BG$132,BG$133,BG$134,BG$135,BG$136,BG$137,BG$138,BG$139,BG$140,BG$141,BG$142,BG$143,BG$144)</f>
        <v>0</v>
      </c>
      <c r="BH327" s="66">
        <f>-BH$190+BH$216-BH$218+BH$233+BH$234+SUM(BH$125,BH$126,BH$127,BH$128,BH$129,BH$130,BH$131*(1+'S&amp;S'!$F125),BH$132,BH$133,BH$134,BH$135,BH$136,BH$137,BH$138,BH$139,BH$140,BH$141,BH$142,BH$143,BH$144)</f>
        <v>0</v>
      </c>
      <c r="BI327" s="66">
        <f>-BI$190+BI$216-BI$218+BI$233+BI$234+SUM(BI$125,BI$126,BI$127,BI$128,BI$129,BI$130,BI$131*(1+'S&amp;S'!$F125),BI$132,BI$133,BI$134,BI$135,BI$136,BI$137,BI$138,BI$139,BI$140,BI$141,BI$142,BI$143,BI$144)</f>
        <v>0</v>
      </c>
      <c r="BJ327" s="66">
        <f>-BJ$190+BJ$216-BJ$218+BJ$233+BJ$234+SUM(BJ$125,BJ$126,BJ$127,BJ$128,BJ$129,BJ$130,BJ$131*(1+'S&amp;S'!$F125),BJ$132,BJ$133,BJ$134,BJ$135,BJ$136,BJ$137,BJ$138,BJ$139,BJ$140,BJ$141,BJ$142,BJ$143,BJ$144)</f>
        <v>0</v>
      </c>
      <c r="BK327" s="66">
        <f>-BK$190+BK$216-BK$218+BK$233+BK$234+SUM(BK$125,BK$126,BK$127,BK$128,BK$129,BK$130,BK$131*(1+'S&amp;S'!$F125),BK$132,BK$133,BK$134,BK$135,BK$136,BK$137,BK$138,BK$139,BK$140,BK$141,BK$142,BK$143,BK$144)</f>
        <v>0</v>
      </c>
      <c r="BL327" s="66">
        <f>-BL$190+BL$216-BL$218+BL$233+BL$234+SUM(BL$125,BL$126,BL$127,BL$128,BL$129,BL$130,BL$131*(1+'S&amp;S'!$F125),BL$132,BL$133,BL$134,BL$135,BL$136,BL$137,BL$138,BL$139,BL$140,BL$141,BL$142,BL$143,BL$144)</f>
        <v>0</v>
      </c>
      <c r="BM327" s="66">
        <f>-BM$190+BM$216-BM$218+BM$233+BM$234+SUM(BM$125,BM$126,BM$127,BM$128,BM$129,BM$130,BM$131*(1+'S&amp;S'!$F125),BM$132,BM$133,BM$134,BM$135,BM$136,BM$137,BM$138,BM$139,BM$140,BM$141,BM$142,BM$143,BM$144)</f>
        <v>0</v>
      </c>
      <c r="BN327" s="66">
        <f>-BN$190+BN$216-BN$218+BN$233+BN$234+SUM(BN$125,BN$126,BN$127,BN$128,BN$129,BN$130,BN$131*(1+'S&amp;S'!$F125),BN$132,BN$133,BN$134,BN$135,BN$136,BN$137,BN$138,BN$139,BN$140,BN$141,BN$142,BN$143,BN$144)</f>
        <v>0</v>
      </c>
      <c r="BO327" s="66">
        <f>-BO$190+BO$216-BO$218+BO$233+BO$234+SUM(BO$125,BO$126,BO$127,BO$128,BO$129,BO$130,BO$131*(1+'S&amp;S'!$F125),BO$132,BO$133,BO$134,BO$135,BO$136,BO$137,BO$138,BO$139,BO$140,BO$141,BO$142,BO$143,BO$144)</f>
        <v>0</v>
      </c>
      <c r="BP327" s="66">
        <f>-BP$190+BP$216-BP$218+BP$233+BP$234+SUM(BP$125,BP$126,BP$127,BP$128,BP$129,BP$130,BP$131*(1+'S&amp;S'!$F125),BP$132,BP$133,BP$134,BP$135,BP$136,BP$137,BP$138,BP$139,BP$140,BP$141,BP$142,BP$143,BP$144)</f>
        <v>0</v>
      </c>
      <c r="BQ327" s="66">
        <f>-BQ$190+BQ$216-BQ$218+BQ$233+BQ$234+SUM(BQ$125,BQ$126,BQ$127,BQ$128,BQ$129,BQ$130,BQ$131*(1+'S&amp;S'!$F125),BQ$132,BQ$133,BQ$134,BQ$135,BQ$136,BQ$137,BQ$138,BQ$139,BQ$140,BQ$141,BQ$142,BQ$143,BQ$144)</f>
        <v>0</v>
      </c>
      <c r="BR327" s="66">
        <f>-BR$190+BR$216-BR$218+BR$233+BR$234+SUM(BR$125,BR$126,BR$127,BR$128,BR$129,BR$130,BR$131*(1+'S&amp;S'!$F125),BR$132,BR$133,BR$134,BR$135,BR$136,BR$137,BR$138,BR$139,BR$140,BR$141,BR$142,BR$143,BR$144)</f>
        <v>0</v>
      </c>
      <c r="BS327" s="66">
        <f>-BS$190+BS$216-BS$218+BS$233+BS$234+SUM(BS$125,BS$126,BS$127,BS$128,BS$129,BS$130,BS$131*(1+'S&amp;S'!$F125),BS$132,BS$133,BS$134,BS$135,BS$136,BS$137,BS$138,BS$139,BS$140,BS$141,BS$142,BS$143,BS$144)</f>
        <v>0</v>
      </c>
      <c r="BT327" s="66">
        <f>-BT$190+BT$216-BT$218+BT$233+BT$234+SUM(BT$125,BT$126,BT$127,BT$128,BT$129,BT$130,BT$131*(1+'S&amp;S'!$F125),BT$132,BT$133,BT$134,BT$135,BT$136,BT$137,BT$138,BT$139,BT$140,BT$141,BT$142,BT$143,BT$144)</f>
        <v>0</v>
      </c>
      <c r="BU327" s="66">
        <f>-BU$190+BU$216-BU$218+BU$233+BU$234+SUM(BU$125,BU$126,BU$127,BU$128,BU$129,BU$130,BU$131*(1+'S&amp;S'!$F125),BU$132,BU$133,BU$134,BU$135,BU$136,BU$137,BU$138,BU$139,BU$140,BU$141,BU$142,BU$143,BU$144)</f>
        <v>0</v>
      </c>
      <c r="BV327" s="66">
        <f>-BV$190+BV$216-BV$218+BV$233+BV$234+SUM(BV$125,BV$126,BV$127,BV$128,BV$129,BV$130,BV$131*(1+'S&amp;S'!$F125),BV$132,BV$133,BV$134,BV$135,BV$136,BV$137,BV$138,BV$139,BV$140,BV$141,BV$142,BV$143,BV$144)</f>
        <v>0</v>
      </c>
      <c r="BW327" s="66">
        <f>-BW$190+BW$216-BW$218+BW$233+BW$234+SUM(BW$125,BW$126,BW$127,BW$128,BW$129,BW$130,BW$131*(1+'S&amp;S'!$F125),BW$132,BW$133,BW$134,BW$135,BW$136,BW$137,BW$138,BW$139,BW$140,BW$141,BW$142,BW$143,BW$144)</f>
        <v>0</v>
      </c>
      <c r="BX327" s="66">
        <f>-BX$190+BX$216-BX$218+BX$233+BX$234+SUM(BX$125,BX$126,BX$127,BX$128,BX$129,BX$130,BX$131*(1+'S&amp;S'!$F125),BX$132,BX$133,BX$134,BX$135,BX$136,BX$137,BX$138,BX$139,BX$140,BX$141,BX$142,BX$143,BX$144)</f>
        <v>0</v>
      </c>
      <c r="BY327" s="66">
        <f>-BY$190+BY$216-BY$218+BY$233+BY$234+SUM(BY$125,BY$126,BY$127,BY$128,BY$129,BY$130,BY$131*(1+'S&amp;S'!$F125),BY$132,BY$133,BY$134,BY$135,BY$136,BY$137,BY$138,BY$139,BY$140,BY$141,BY$142,BY$143,BY$144)</f>
        <v>0</v>
      </c>
      <c r="BZ327" s="66">
        <f>-BZ$190+BZ$216-BZ$218+BZ$233+BZ$234+SUM(BZ$125,BZ$126,BZ$127,BZ$128,BZ$129,BZ$130,BZ$131*(1+'S&amp;S'!$F125),BZ$132,BZ$133,BZ$134,BZ$135,BZ$136,BZ$137,BZ$138,BZ$139,BZ$140,BZ$141,BZ$142,BZ$143,BZ$144)</f>
        <v>0</v>
      </c>
      <c r="CA327" s="66">
        <f>-CA$190+CA$216-CA$218+CA$233+CA$234+SUM(CA$125,CA$126,CA$127,CA$128,CA$129,CA$130,CA$131*(1+'S&amp;S'!$F125),CA$132,CA$133,CA$134,CA$135,CA$136,CA$137,CA$138,CA$139,CA$140,CA$141,CA$142,CA$143,CA$144)</f>
        <v>0</v>
      </c>
      <c r="CB327" s="66">
        <f>-CB$190+CB$216-CB$218+CB$233+CB$234+SUM(CB$125,CB$126,CB$127,CB$128,CB$129,CB$130,CB$131*(1+'S&amp;S'!$F125),CB$132,CB$133,CB$134,CB$135,CB$136,CB$137,CB$138,CB$139,CB$140,CB$141,CB$142,CB$143,CB$144)</f>
        <v>0</v>
      </c>
      <c r="CC327" s="66">
        <f>-CC$190+CC$216-CC$218+CC$233+CC$234+SUM(CC$125,CC$126,CC$127,CC$128,CC$129,CC$130,CC$131*(1+'S&amp;S'!$F125),CC$132,CC$133,CC$134,CC$135,CC$136,CC$137,CC$138,CC$139,CC$140,CC$141,CC$142,CC$143,CC$144)</f>
        <v>0</v>
      </c>
      <c r="CD327" s="66">
        <f>-CD$190+CD$216-CD$218+CD$233+CD$234+SUM(CD$125,CD$126,CD$127,CD$128,CD$129,CD$130,CD$131*(1+'S&amp;S'!$F125),CD$132,CD$133,CD$134,CD$135,CD$136,CD$137,CD$138,CD$139,CD$140,CD$141,CD$142,CD$143,CD$144)</f>
        <v>0</v>
      </c>
      <c r="CE327" s="66">
        <f>-CE$190+CE$216-CE$218+CE$233+CE$234+SUM(CE$125,CE$126,CE$127,CE$128,CE$129,CE$130,CE$131*(1+'S&amp;S'!$F125),CE$132,CE$133,CE$134,CE$135,CE$136,CE$137,CE$138,CE$139,CE$140,CE$141,CE$142,CE$143,CE$144)</f>
        <v>0</v>
      </c>
      <c r="CF327" s="66">
        <f>-CF$190+CF$216-CF$218+CF$233+CF$234+SUM(CF$125,CF$126,CF$127,CF$128,CF$129,CF$130,CF$131*(1+'S&amp;S'!$F125),CF$132,CF$133,CF$134,CF$135,CF$136,CF$137,CF$138,CF$139,CF$140,CF$141,CF$142,CF$143,CF$144)</f>
        <v>0</v>
      </c>
      <c r="CG327" s="66">
        <f>-CG$190+CG$216-CG$218+CG$233+CG$234+SUM(CG$125,CG$126,CG$127,CG$128,CG$129,CG$130,CG$131*(1+'S&amp;S'!$F125),CG$132,CG$133,CG$134,CG$135,CG$136,CG$137,CG$138,CG$139,CG$140,CG$141,CG$142,CG$143,CG$144)</f>
        <v>0</v>
      </c>
      <c r="CH327" s="66">
        <f>-CH$190+CH$216-CH$218+CH$233+CH$234+SUM(CH$125,CH$126,CH$127,CH$128,CH$129,CH$130,CH$131*(1+'S&amp;S'!$F125),CH$132,CH$133,CH$134,CH$135,CH$136,CH$137,CH$138,CH$139,CH$140,CH$141,CH$142,CH$143,CH$144)</f>
        <v>0</v>
      </c>
      <c r="CI327" s="66">
        <f>-CI$190+CI$216-CI$218+CI$233+CI$234+SUM(CI$125,CI$126,CI$127,CI$128,CI$129,CI$130,CI$131*(1+'S&amp;S'!$F125),CI$132,CI$133,CI$134,CI$135,CI$136,CI$137,CI$138,CI$139,CI$140,CI$141,CI$142,CI$143,CI$144)</f>
        <v>0</v>
      </c>
      <c r="CJ327" s="66">
        <f>-CJ$190+CJ$216-CJ$218+CJ$233+CJ$234+SUM(CJ$125,CJ$126,CJ$127,CJ$128,CJ$129,CJ$130,CJ$131*(1+'S&amp;S'!$F125),CJ$132,CJ$133,CJ$134,CJ$135,CJ$136,CJ$137,CJ$138,CJ$139,CJ$140,CJ$141,CJ$142,CJ$143,CJ$144)</f>
        <v>0</v>
      </c>
      <c r="CK327" s="66">
        <f>-CK$190+CK$216-CK$218+CK$233+CK$234+SUM(CK$125,CK$126,CK$127,CK$128,CK$129,CK$130,CK$131*(1+'S&amp;S'!$F125),CK$132,CK$133,CK$134,CK$135,CK$136,CK$137,CK$138,CK$139,CK$140,CK$141,CK$142,CK$143,CK$144)</f>
        <v>0</v>
      </c>
      <c r="CL327" s="66">
        <f>-CL$190+CL$216-CL$218+CL$233+CL$234+SUM(CL$125,CL$126,CL$127,CL$128,CL$129,CL$130,CL$131*(1+'S&amp;S'!$F125),CL$132,CL$133,CL$134,CL$135,CL$136,CL$137,CL$138,CL$139,CL$140,CL$141,CL$142,CL$143,CL$144)</f>
        <v>0</v>
      </c>
      <c r="CM327" s="66">
        <f>-CM$190+CM$216-CM$218+CM$233+CM$234+SUM(CM$125,CM$126,CM$127,CM$128,CM$129,CM$130,CM$131*(1+'S&amp;S'!$F125),CM$132,CM$133,CM$134,CM$135,CM$136,CM$137,CM$138,CM$139,CM$140,CM$141,CM$142,CM$143,CM$144)</f>
        <v>0</v>
      </c>
      <c r="CN327" s="66">
        <f>-CN$190+CN$216-CN$218+CN$233+CN$234+SUM(CN$125,CN$126,CN$127,CN$128,CN$129,CN$130,CN$131*(1+'S&amp;S'!$F125),CN$132,CN$133,CN$134,CN$135,CN$136,CN$137,CN$138,CN$139,CN$140,CN$141,CN$142,CN$143,CN$144)</f>
        <v>0</v>
      </c>
      <c r="CO327" s="66">
        <f>-CO$190+CO$216-CO$218+CO$233+CO$234+SUM(CO$125,CO$126,CO$127,CO$128,CO$129,CO$130,CO$131*(1+'S&amp;S'!$F125),CO$132,CO$133,CO$134,CO$135,CO$136,CO$137,CO$138,CO$139,CO$140,CO$141,CO$142,CO$143,CO$144)</f>
        <v>0</v>
      </c>
      <c r="CP327" s="66">
        <f>-CP$190+CP$216-CP$218+CP$233+CP$234+SUM(CP$125,CP$126,CP$127,CP$128,CP$129,CP$130,CP$131*(1+'S&amp;S'!$F125),CP$132,CP$133,CP$134,CP$135,CP$136,CP$137,CP$138,CP$139,CP$140,CP$141,CP$142,CP$143,CP$144)</f>
        <v>0</v>
      </c>
      <c r="CQ327" s="66">
        <f>-CQ$190+CQ$216-CQ$218+CQ$233+CQ$234+SUM(CQ$125,CQ$126,CQ$127,CQ$128,CQ$129,CQ$130,CQ$131*(1+'S&amp;S'!$F125),CQ$132,CQ$133,CQ$134,CQ$135,CQ$136,CQ$137,CQ$138,CQ$139,CQ$140,CQ$141,CQ$142,CQ$143,CQ$144)</f>
        <v>0</v>
      </c>
      <c r="CR327" s="66">
        <f>-CR$190+CR$216-CR$218+CR$233+CR$234+SUM(CR$125,CR$126,CR$127,CR$128,CR$129,CR$130,CR$131*(1+'S&amp;S'!$F125),CR$132,CR$133,CR$134,CR$135,CR$136,CR$137,CR$138,CR$139,CR$140,CR$141,CR$142,CR$143,CR$144)</f>
        <v>0</v>
      </c>
      <c r="CS327" s="66">
        <f>-CS$190+CS$216-CS$218+CS$233+CS$234+SUM(CS$125,CS$126,CS$127,CS$128,CS$129,CS$130,CS$131*(1+'S&amp;S'!$F125),CS$132,CS$133,CS$134,CS$135,CS$136,CS$137,CS$138,CS$139,CS$140,CS$141,CS$142,CS$143,CS$144)</f>
        <v>0</v>
      </c>
    </row>
    <row r="328" spans="3:97" hidden="1" x14ac:dyDescent="0.35">
      <c r="C328" s="81" t="str">
        <f>O.3!C132&amp;" with "&amp; 'S&amp;S'!$D$5*100 &amp; "% increase"</f>
        <v xml:space="preserve"> with 1% increase</v>
      </c>
      <c r="E328" s="492">
        <f>G328+NPV(G.Asm!$F$40,H328:INDEX(H328:CS328,RP))</f>
        <v>0</v>
      </c>
      <c r="F328" s="492">
        <f t="shared" si="140"/>
        <v>0</v>
      </c>
      <c r="G328" s="66">
        <f>-G$190+G$216-G$218+G$233+G$234+SUM(G$125,G$126,G$127,G$128,G$129,G$130,G$131,G$132*(1+'S&amp;S'!$F126),G$133,G$134,G$135,G$136,G$137,G$138,G$139,G$140,G$141,G$142,G$143,G$144)</f>
        <v>0</v>
      </c>
      <c r="H328" s="66">
        <f>-H$190+H$216-H$218+H$233+H$234+SUM(H$125,H$126,H$127,H$128,H$129,H$130,H$131,H$132*(1+'S&amp;S'!$F126),H$133,H$134,H$135,H$136,H$137,H$138,H$139,H$140,H$141,H$142,H$143,H$144)</f>
        <v>0</v>
      </c>
      <c r="I328" s="66">
        <f>-I$190+I$216-I$218+I$233+I$234+SUM(I$125,I$126,I$127,I$128,I$129,I$130,I$131,I$132*(1+'S&amp;S'!$F126),I$133,I$134,I$135,I$136,I$137,I$138,I$139,I$140,I$141,I$142,I$143,I$144)</f>
        <v>0</v>
      </c>
      <c r="J328" s="66">
        <f>-J$190+J$216-J$218+J$233+J$234+SUM(J$125,J$126,J$127,J$128,J$129,J$130,J$131,J$132*(1+'S&amp;S'!$F126),J$133,J$134,J$135,J$136,J$137,J$138,J$139,J$140,J$141,J$142,J$143,J$144)</f>
        <v>0</v>
      </c>
      <c r="K328" s="66">
        <f>-K$190+K$216-K$218+K$233+K$234+SUM(K$125,K$126,K$127,K$128,K$129,K$130,K$131,K$132*(1+'S&amp;S'!$F126),K$133,K$134,K$135,K$136,K$137,K$138,K$139,K$140,K$141,K$142,K$143,K$144)</f>
        <v>0</v>
      </c>
      <c r="L328" s="66">
        <f>-L$190+L$216-L$218+L$233+L$234+SUM(L$125,L$126,L$127,L$128,L$129,L$130,L$131,L$132*(1+'S&amp;S'!$F126),L$133,L$134,L$135,L$136,L$137,L$138,L$139,L$140,L$141,L$142,L$143,L$144)</f>
        <v>0</v>
      </c>
      <c r="M328" s="66">
        <f>-M$190+M$216-M$218+M$233+M$234+SUM(M$125,M$126,M$127,M$128,M$129,M$130,M$131,M$132*(1+'S&amp;S'!$F126),M$133,M$134,M$135,M$136,M$137,M$138,M$139,M$140,M$141,M$142,M$143,M$144)</f>
        <v>0</v>
      </c>
      <c r="N328" s="66">
        <f>-N$190+N$216-N$218+N$233+N$234+SUM(N$125,N$126,N$127,N$128,N$129,N$130,N$131,N$132*(1+'S&amp;S'!$F126),N$133,N$134,N$135,N$136,N$137,N$138,N$139,N$140,N$141,N$142,N$143,N$144)</f>
        <v>0</v>
      </c>
      <c r="O328" s="66">
        <f>-O$190+O$216-O$218+O$233+O$234+SUM(O$125,O$126,O$127,O$128,O$129,O$130,O$131,O$132*(1+'S&amp;S'!$F126),O$133,O$134,O$135,O$136,O$137,O$138,O$139,O$140,O$141,O$142,O$143,O$144)</f>
        <v>0</v>
      </c>
      <c r="P328" s="66">
        <f>-P$190+P$216-P$218+P$233+P$234+SUM(P$125,P$126,P$127,P$128,P$129,P$130,P$131,P$132*(1+'S&amp;S'!$F126),P$133,P$134,P$135,P$136,P$137,P$138,P$139,P$140,P$141,P$142,P$143,P$144)</f>
        <v>0</v>
      </c>
      <c r="Q328" s="66">
        <f>-Q$190+Q$216-Q$218+Q$233+Q$234+SUM(Q$125,Q$126,Q$127,Q$128,Q$129,Q$130,Q$131,Q$132*(1+'S&amp;S'!$F126),Q$133,Q$134,Q$135,Q$136,Q$137,Q$138,Q$139,Q$140,Q$141,Q$142,Q$143,Q$144)</f>
        <v>0</v>
      </c>
      <c r="R328" s="66">
        <f>-R$190+R$216-R$218+R$233+R$234+SUM(R$125,R$126,R$127,R$128,R$129,R$130,R$131,R$132*(1+'S&amp;S'!$F126),R$133,R$134,R$135,R$136,R$137,R$138,R$139,R$140,R$141,R$142,R$143,R$144)</f>
        <v>0</v>
      </c>
      <c r="S328" s="66">
        <f>-S$190+S$216-S$218+S$233+S$234+SUM(S$125,S$126,S$127,S$128,S$129,S$130,S$131,S$132*(1+'S&amp;S'!$F126),S$133,S$134,S$135,S$136,S$137,S$138,S$139,S$140,S$141,S$142,S$143,S$144)</f>
        <v>0</v>
      </c>
      <c r="T328" s="66">
        <f>-T$190+T$216-T$218+T$233+T$234+SUM(T$125,T$126,T$127,T$128,T$129,T$130,T$131,T$132*(1+'S&amp;S'!$F126),T$133,T$134,T$135,T$136,T$137,T$138,T$139,T$140,T$141,T$142,T$143,T$144)</f>
        <v>0</v>
      </c>
      <c r="U328" s="66">
        <f>-U$190+U$216-U$218+U$233+U$234+SUM(U$125,U$126,U$127,U$128,U$129,U$130,U$131,U$132*(1+'S&amp;S'!$F126),U$133,U$134,U$135,U$136,U$137,U$138,U$139,U$140,U$141,U$142,U$143,U$144)</f>
        <v>0</v>
      </c>
      <c r="V328" s="66">
        <f>-V$190+V$216-V$218+V$233+V$234+SUM(V$125,V$126,V$127,V$128,V$129,V$130,V$131,V$132*(1+'S&amp;S'!$F126),V$133,V$134,V$135,V$136,V$137,V$138,V$139,V$140,V$141,V$142,V$143,V$144)</f>
        <v>0</v>
      </c>
      <c r="W328" s="66">
        <f>-W$190+W$216-W$218+W$233+W$234+SUM(W$125,W$126,W$127,W$128,W$129,W$130,W$131,W$132*(1+'S&amp;S'!$F126),W$133,W$134,W$135,W$136,W$137,W$138,W$139,W$140,W$141,W$142,W$143,W$144)</f>
        <v>0</v>
      </c>
      <c r="X328" s="66">
        <f>-X$190+X$216-X$218+X$233+X$234+SUM(X$125,X$126,X$127,X$128,X$129,X$130,X$131,X$132*(1+'S&amp;S'!$F126),X$133,X$134,X$135,X$136,X$137,X$138,X$139,X$140,X$141,X$142,X$143,X$144)</f>
        <v>0</v>
      </c>
      <c r="Y328" s="66">
        <f>-Y$190+Y$216-Y$218+Y$233+Y$234+SUM(Y$125,Y$126,Y$127,Y$128,Y$129,Y$130,Y$131,Y$132*(1+'S&amp;S'!$F126),Y$133,Y$134,Y$135,Y$136,Y$137,Y$138,Y$139,Y$140,Y$141,Y$142,Y$143,Y$144)</f>
        <v>0</v>
      </c>
      <c r="Z328" s="66">
        <f>-Z$190+Z$216-Z$218+Z$233+Z$234+SUM(Z$125,Z$126,Z$127,Z$128,Z$129,Z$130,Z$131,Z$132*(1+'S&amp;S'!$F126),Z$133,Z$134,Z$135,Z$136,Z$137,Z$138,Z$139,Z$140,Z$141,Z$142,Z$143,Z$144)</f>
        <v>0</v>
      </c>
      <c r="AA328" s="66">
        <f>-AA$190+AA$216-AA$218+AA$233+AA$234+SUM(AA$125,AA$126,AA$127,AA$128,AA$129,AA$130,AA$131,AA$132*(1+'S&amp;S'!$F126),AA$133,AA$134,AA$135,AA$136,AA$137,AA$138,AA$139,AA$140,AA$141,AA$142,AA$143,AA$144)</f>
        <v>0</v>
      </c>
      <c r="AB328" s="66">
        <f>-AB$190+AB$216-AB$218+AB$233+AB$234+SUM(AB$125,AB$126,AB$127,AB$128,AB$129,AB$130,AB$131,AB$132*(1+'S&amp;S'!$F126),AB$133,AB$134,AB$135,AB$136,AB$137,AB$138,AB$139,AB$140,AB$141,AB$142,AB$143,AB$144)</f>
        <v>0</v>
      </c>
      <c r="AC328" s="66">
        <f>-AC$190+AC$216-AC$218+AC$233+AC$234+SUM(AC$125,AC$126,AC$127,AC$128,AC$129,AC$130,AC$131,AC$132*(1+'S&amp;S'!$F126),AC$133,AC$134,AC$135,AC$136,AC$137,AC$138,AC$139,AC$140,AC$141,AC$142,AC$143,AC$144)</f>
        <v>0</v>
      </c>
      <c r="AD328" s="66">
        <f>-AD$190+AD$216-AD$218+AD$233+AD$234+SUM(AD$125,AD$126,AD$127,AD$128,AD$129,AD$130,AD$131,AD$132*(1+'S&amp;S'!$F126),AD$133,AD$134,AD$135,AD$136,AD$137,AD$138,AD$139,AD$140,AD$141,AD$142,AD$143,AD$144)</f>
        <v>0</v>
      </c>
      <c r="AE328" s="66">
        <f>-AE$190+AE$216-AE$218+AE$233+AE$234+SUM(AE$125,AE$126,AE$127,AE$128,AE$129,AE$130,AE$131,AE$132*(1+'S&amp;S'!$F126),AE$133,AE$134,AE$135,AE$136,AE$137,AE$138,AE$139,AE$140,AE$141,AE$142,AE$143,AE$144)</f>
        <v>0</v>
      </c>
      <c r="AF328" s="66">
        <f>-AF$190+AF$216-AF$218+AF$233+AF$234+SUM(AF$125,AF$126,AF$127,AF$128,AF$129,AF$130,AF$131,AF$132*(1+'S&amp;S'!$F126),AF$133,AF$134,AF$135,AF$136,AF$137,AF$138,AF$139,AF$140,AF$141,AF$142,AF$143,AF$144)</f>
        <v>0</v>
      </c>
      <c r="AG328" s="66">
        <f>-AG$190+AG$216-AG$218+AG$233+AG$234+SUM(AG$125,AG$126,AG$127,AG$128,AG$129,AG$130,AG$131,AG$132*(1+'S&amp;S'!$F126),AG$133,AG$134,AG$135,AG$136,AG$137,AG$138,AG$139,AG$140,AG$141,AG$142,AG$143,AG$144)</f>
        <v>0</v>
      </c>
      <c r="AH328" s="66">
        <f>-AH$190+AH$216-AH$218+AH$233+AH$234+SUM(AH$125,AH$126,AH$127,AH$128,AH$129,AH$130,AH$131,AH$132*(1+'S&amp;S'!$F126),AH$133,AH$134,AH$135,AH$136,AH$137,AH$138,AH$139,AH$140,AH$141,AH$142,AH$143,AH$144)</f>
        <v>0</v>
      </c>
      <c r="AI328" s="66">
        <f>-AI$190+AI$216-AI$218+AI$233+AI$234+SUM(AI$125,AI$126,AI$127,AI$128,AI$129,AI$130,AI$131,AI$132*(1+'S&amp;S'!$F126),AI$133,AI$134,AI$135,AI$136,AI$137,AI$138,AI$139,AI$140,AI$141,AI$142,AI$143,AI$144)</f>
        <v>0</v>
      </c>
      <c r="AJ328" s="66">
        <f>-AJ$190+AJ$216-AJ$218+AJ$233+AJ$234+SUM(AJ$125,AJ$126,AJ$127,AJ$128,AJ$129,AJ$130,AJ$131,AJ$132*(1+'S&amp;S'!$F126),AJ$133,AJ$134,AJ$135,AJ$136,AJ$137,AJ$138,AJ$139,AJ$140,AJ$141,AJ$142,AJ$143,AJ$144)</f>
        <v>0</v>
      </c>
      <c r="AK328" s="66">
        <f>-AK$190+AK$216-AK$218+AK$233+AK$234+SUM(AK$125,AK$126,AK$127,AK$128,AK$129,AK$130,AK$131,AK$132*(1+'S&amp;S'!$F126),AK$133,AK$134,AK$135,AK$136,AK$137,AK$138,AK$139,AK$140,AK$141,AK$142,AK$143,AK$144)</f>
        <v>0</v>
      </c>
      <c r="AL328" s="66">
        <f>-AL$190+AL$216-AL$218+AL$233+AL$234+SUM(AL$125,AL$126,AL$127,AL$128,AL$129,AL$130,AL$131,AL$132*(1+'S&amp;S'!$F126),AL$133,AL$134,AL$135,AL$136,AL$137,AL$138,AL$139,AL$140,AL$141,AL$142,AL$143,AL$144)</f>
        <v>0</v>
      </c>
      <c r="AM328" s="66">
        <f>-AM$190+AM$216-AM$218+AM$233+AM$234+SUM(AM$125,AM$126,AM$127,AM$128,AM$129,AM$130,AM$131,AM$132*(1+'S&amp;S'!$F126),AM$133,AM$134,AM$135,AM$136,AM$137,AM$138,AM$139,AM$140,AM$141,AM$142,AM$143,AM$144)</f>
        <v>0</v>
      </c>
      <c r="AN328" s="66">
        <f>-AN$190+AN$216-AN$218+AN$233+AN$234+SUM(AN$125,AN$126,AN$127,AN$128,AN$129,AN$130,AN$131,AN$132*(1+'S&amp;S'!$F126),AN$133,AN$134,AN$135,AN$136,AN$137,AN$138,AN$139,AN$140,AN$141,AN$142,AN$143,AN$144)</f>
        <v>0</v>
      </c>
      <c r="AO328" s="66">
        <f>-AO$190+AO$216-AO$218+AO$233+AO$234+SUM(AO$125,AO$126,AO$127,AO$128,AO$129,AO$130,AO$131,AO$132*(1+'S&amp;S'!$F126),AO$133,AO$134,AO$135,AO$136,AO$137,AO$138,AO$139,AO$140,AO$141,AO$142,AO$143,AO$144)</f>
        <v>0</v>
      </c>
      <c r="AP328" s="66">
        <f>-AP$190+AP$216-AP$218+AP$233+AP$234+SUM(AP$125,AP$126,AP$127,AP$128,AP$129,AP$130,AP$131,AP$132*(1+'S&amp;S'!$F126),AP$133,AP$134,AP$135,AP$136,AP$137,AP$138,AP$139,AP$140,AP$141,AP$142,AP$143,AP$144)</f>
        <v>0</v>
      </c>
      <c r="AQ328" s="66">
        <f>-AQ$190+AQ$216-AQ$218+AQ$233+AQ$234+SUM(AQ$125,AQ$126,AQ$127,AQ$128,AQ$129,AQ$130,AQ$131,AQ$132*(1+'S&amp;S'!$F126),AQ$133,AQ$134,AQ$135,AQ$136,AQ$137,AQ$138,AQ$139,AQ$140,AQ$141,AQ$142,AQ$143,AQ$144)</f>
        <v>0</v>
      </c>
      <c r="AR328" s="66">
        <f>-AR$190+AR$216-AR$218+AR$233+AR$234+SUM(AR$125,AR$126,AR$127,AR$128,AR$129,AR$130,AR$131,AR$132*(1+'S&amp;S'!$F126),AR$133,AR$134,AR$135,AR$136,AR$137,AR$138,AR$139,AR$140,AR$141,AR$142,AR$143,AR$144)</f>
        <v>0</v>
      </c>
      <c r="AS328" s="66">
        <f>-AS$190+AS$216-AS$218+AS$233+AS$234+SUM(AS$125,AS$126,AS$127,AS$128,AS$129,AS$130,AS$131,AS$132*(1+'S&amp;S'!$F126),AS$133,AS$134,AS$135,AS$136,AS$137,AS$138,AS$139,AS$140,AS$141,AS$142,AS$143,AS$144)</f>
        <v>0</v>
      </c>
      <c r="AT328" s="66">
        <f>-AT$190+AT$216-AT$218+AT$233+AT$234+SUM(AT$125,AT$126,AT$127,AT$128,AT$129,AT$130,AT$131,AT$132*(1+'S&amp;S'!$F126),AT$133,AT$134,AT$135,AT$136,AT$137,AT$138,AT$139,AT$140,AT$141,AT$142,AT$143,AT$144)</f>
        <v>0</v>
      </c>
      <c r="AU328" s="66">
        <f>-AU$190+AU$216-AU$218+AU$233+AU$234+SUM(AU$125,AU$126,AU$127,AU$128,AU$129,AU$130,AU$131,AU$132*(1+'S&amp;S'!$F126),AU$133,AU$134,AU$135,AU$136,AU$137,AU$138,AU$139,AU$140,AU$141,AU$142,AU$143,AU$144)</f>
        <v>0</v>
      </c>
      <c r="AV328" s="66">
        <f>-AV$190+AV$216-AV$218+AV$233+AV$234+SUM(AV$125,AV$126,AV$127,AV$128,AV$129,AV$130,AV$131,AV$132*(1+'S&amp;S'!$F126),AV$133,AV$134,AV$135,AV$136,AV$137,AV$138,AV$139,AV$140,AV$141,AV$142,AV$143,AV$144)</f>
        <v>0</v>
      </c>
      <c r="AW328" s="66">
        <f>-AW$190+AW$216-AW$218+AW$233+AW$234+SUM(AW$125,AW$126,AW$127,AW$128,AW$129,AW$130,AW$131,AW$132*(1+'S&amp;S'!$F126),AW$133,AW$134,AW$135,AW$136,AW$137,AW$138,AW$139,AW$140,AW$141,AW$142,AW$143,AW$144)</f>
        <v>0</v>
      </c>
      <c r="AX328" s="66">
        <f>-AX$190+AX$216-AX$218+AX$233+AX$234+SUM(AX$125,AX$126,AX$127,AX$128,AX$129,AX$130,AX$131,AX$132*(1+'S&amp;S'!$F126),AX$133,AX$134,AX$135,AX$136,AX$137,AX$138,AX$139,AX$140,AX$141,AX$142,AX$143,AX$144)</f>
        <v>0</v>
      </c>
      <c r="AY328" s="66">
        <f>-AY$190+AY$216-AY$218+AY$233+AY$234+SUM(AY$125,AY$126,AY$127,AY$128,AY$129,AY$130,AY$131,AY$132*(1+'S&amp;S'!$F126),AY$133,AY$134,AY$135,AY$136,AY$137,AY$138,AY$139,AY$140,AY$141,AY$142,AY$143,AY$144)</f>
        <v>0</v>
      </c>
      <c r="AZ328" s="66">
        <f>-AZ$190+AZ$216-AZ$218+AZ$233+AZ$234+SUM(AZ$125,AZ$126,AZ$127,AZ$128,AZ$129,AZ$130,AZ$131,AZ$132*(1+'S&amp;S'!$F126),AZ$133,AZ$134,AZ$135,AZ$136,AZ$137,AZ$138,AZ$139,AZ$140,AZ$141,AZ$142,AZ$143,AZ$144)</f>
        <v>0</v>
      </c>
      <c r="BA328" s="66">
        <f>-BA$190+BA$216-BA$218+BA$233+BA$234+SUM(BA$125,BA$126,BA$127,BA$128,BA$129,BA$130,BA$131,BA$132*(1+'S&amp;S'!$F126),BA$133,BA$134,BA$135,BA$136,BA$137,BA$138,BA$139,BA$140,BA$141,BA$142,BA$143,BA$144)</f>
        <v>0</v>
      </c>
      <c r="BB328" s="66">
        <f>-BB$190+BB$216-BB$218+BB$233+BB$234+SUM(BB$125,BB$126,BB$127,BB$128,BB$129,BB$130,BB$131,BB$132*(1+'S&amp;S'!$F126),BB$133,BB$134,BB$135,BB$136,BB$137,BB$138,BB$139,BB$140,BB$141,BB$142,BB$143,BB$144)</f>
        <v>0</v>
      </c>
      <c r="BC328" s="66">
        <f>-BC$190+BC$216-BC$218+BC$233+BC$234+SUM(BC$125,BC$126,BC$127,BC$128,BC$129,BC$130,BC$131,BC$132*(1+'S&amp;S'!$F126),BC$133,BC$134,BC$135,BC$136,BC$137,BC$138,BC$139,BC$140,BC$141,BC$142,BC$143,BC$144)</f>
        <v>0</v>
      </c>
      <c r="BD328" s="66">
        <f>-BD$190+BD$216-BD$218+BD$233+BD$234+SUM(BD$125,BD$126,BD$127,BD$128,BD$129,BD$130,BD$131,BD$132*(1+'S&amp;S'!$F126),BD$133,BD$134,BD$135,BD$136,BD$137,BD$138,BD$139,BD$140,BD$141,BD$142,BD$143,BD$144)</f>
        <v>0</v>
      </c>
      <c r="BE328" s="66">
        <f>-BE$190+BE$216-BE$218+BE$233+BE$234+SUM(BE$125,BE$126,BE$127,BE$128,BE$129,BE$130,BE$131,BE$132*(1+'S&amp;S'!$F126),BE$133,BE$134,BE$135,BE$136,BE$137,BE$138,BE$139,BE$140,BE$141,BE$142,BE$143,BE$144)</f>
        <v>0</v>
      </c>
      <c r="BF328" s="66">
        <f>-BF$190+BF$216-BF$218+BF$233+BF$234+SUM(BF$125,BF$126,BF$127,BF$128,BF$129,BF$130,BF$131,BF$132*(1+'S&amp;S'!$F126),BF$133,BF$134,BF$135,BF$136,BF$137,BF$138,BF$139,BF$140,BF$141,BF$142,BF$143,BF$144)</f>
        <v>0</v>
      </c>
      <c r="BG328" s="66">
        <f>-BG$190+BG$216-BG$218+BG$233+BG$234+SUM(BG$125,BG$126,BG$127,BG$128,BG$129,BG$130,BG$131,BG$132*(1+'S&amp;S'!$F126),BG$133,BG$134,BG$135,BG$136,BG$137,BG$138,BG$139,BG$140,BG$141,BG$142,BG$143,BG$144)</f>
        <v>0</v>
      </c>
      <c r="BH328" s="66">
        <f>-BH$190+BH$216-BH$218+BH$233+BH$234+SUM(BH$125,BH$126,BH$127,BH$128,BH$129,BH$130,BH$131,BH$132*(1+'S&amp;S'!$F126),BH$133,BH$134,BH$135,BH$136,BH$137,BH$138,BH$139,BH$140,BH$141,BH$142,BH$143,BH$144)</f>
        <v>0</v>
      </c>
      <c r="BI328" s="66">
        <f>-BI$190+BI$216-BI$218+BI$233+BI$234+SUM(BI$125,BI$126,BI$127,BI$128,BI$129,BI$130,BI$131,BI$132*(1+'S&amp;S'!$F126),BI$133,BI$134,BI$135,BI$136,BI$137,BI$138,BI$139,BI$140,BI$141,BI$142,BI$143,BI$144)</f>
        <v>0</v>
      </c>
      <c r="BJ328" s="66">
        <f>-BJ$190+BJ$216-BJ$218+BJ$233+BJ$234+SUM(BJ$125,BJ$126,BJ$127,BJ$128,BJ$129,BJ$130,BJ$131,BJ$132*(1+'S&amp;S'!$F126),BJ$133,BJ$134,BJ$135,BJ$136,BJ$137,BJ$138,BJ$139,BJ$140,BJ$141,BJ$142,BJ$143,BJ$144)</f>
        <v>0</v>
      </c>
      <c r="BK328" s="66">
        <f>-BK$190+BK$216-BK$218+BK$233+BK$234+SUM(BK$125,BK$126,BK$127,BK$128,BK$129,BK$130,BK$131,BK$132*(1+'S&amp;S'!$F126),BK$133,BK$134,BK$135,BK$136,BK$137,BK$138,BK$139,BK$140,BK$141,BK$142,BK$143,BK$144)</f>
        <v>0</v>
      </c>
      <c r="BL328" s="66">
        <f>-BL$190+BL$216-BL$218+BL$233+BL$234+SUM(BL$125,BL$126,BL$127,BL$128,BL$129,BL$130,BL$131,BL$132*(1+'S&amp;S'!$F126),BL$133,BL$134,BL$135,BL$136,BL$137,BL$138,BL$139,BL$140,BL$141,BL$142,BL$143,BL$144)</f>
        <v>0</v>
      </c>
      <c r="BM328" s="66">
        <f>-BM$190+BM$216-BM$218+BM$233+BM$234+SUM(BM$125,BM$126,BM$127,BM$128,BM$129,BM$130,BM$131,BM$132*(1+'S&amp;S'!$F126),BM$133,BM$134,BM$135,BM$136,BM$137,BM$138,BM$139,BM$140,BM$141,BM$142,BM$143,BM$144)</f>
        <v>0</v>
      </c>
      <c r="BN328" s="66">
        <f>-BN$190+BN$216-BN$218+BN$233+BN$234+SUM(BN$125,BN$126,BN$127,BN$128,BN$129,BN$130,BN$131,BN$132*(1+'S&amp;S'!$F126),BN$133,BN$134,BN$135,BN$136,BN$137,BN$138,BN$139,BN$140,BN$141,BN$142,BN$143,BN$144)</f>
        <v>0</v>
      </c>
      <c r="BO328" s="66">
        <f>-BO$190+BO$216-BO$218+BO$233+BO$234+SUM(BO$125,BO$126,BO$127,BO$128,BO$129,BO$130,BO$131,BO$132*(1+'S&amp;S'!$F126),BO$133,BO$134,BO$135,BO$136,BO$137,BO$138,BO$139,BO$140,BO$141,BO$142,BO$143,BO$144)</f>
        <v>0</v>
      </c>
      <c r="BP328" s="66">
        <f>-BP$190+BP$216-BP$218+BP$233+BP$234+SUM(BP$125,BP$126,BP$127,BP$128,BP$129,BP$130,BP$131,BP$132*(1+'S&amp;S'!$F126),BP$133,BP$134,BP$135,BP$136,BP$137,BP$138,BP$139,BP$140,BP$141,BP$142,BP$143,BP$144)</f>
        <v>0</v>
      </c>
      <c r="BQ328" s="66">
        <f>-BQ$190+BQ$216-BQ$218+BQ$233+BQ$234+SUM(BQ$125,BQ$126,BQ$127,BQ$128,BQ$129,BQ$130,BQ$131,BQ$132*(1+'S&amp;S'!$F126),BQ$133,BQ$134,BQ$135,BQ$136,BQ$137,BQ$138,BQ$139,BQ$140,BQ$141,BQ$142,BQ$143,BQ$144)</f>
        <v>0</v>
      </c>
      <c r="BR328" s="66">
        <f>-BR$190+BR$216-BR$218+BR$233+BR$234+SUM(BR$125,BR$126,BR$127,BR$128,BR$129,BR$130,BR$131,BR$132*(1+'S&amp;S'!$F126),BR$133,BR$134,BR$135,BR$136,BR$137,BR$138,BR$139,BR$140,BR$141,BR$142,BR$143,BR$144)</f>
        <v>0</v>
      </c>
      <c r="BS328" s="66">
        <f>-BS$190+BS$216-BS$218+BS$233+BS$234+SUM(BS$125,BS$126,BS$127,BS$128,BS$129,BS$130,BS$131,BS$132*(1+'S&amp;S'!$F126),BS$133,BS$134,BS$135,BS$136,BS$137,BS$138,BS$139,BS$140,BS$141,BS$142,BS$143,BS$144)</f>
        <v>0</v>
      </c>
      <c r="BT328" s="66">
        <f>-BT$190+BT$216-BT$218+BT$233+BT$234+SUM(BT$125,BT$126,BT$127,BT$128,BT$129,BT$130,BT$131,BT$132*(1+'S&amp;S'!$F126),BT$133,BT$134,BT$135,BT$136,BT$137,BT$138,BT$139,BT$140,BT$141,BT$142,BT$143,BT$144)</f>
        <v>0</v>
      </c>
      <c r="BU328" s="66">
        <f>-BU$190+BU$216-BU$218+BU$233+BU$234+SUM(BU$125,BU$126,BU$127,BU$128,BU$129,BU$130,BU$131,BU$132*(1+'S&amp;S'!$F126),BU$133,BU$134,BU$135,BU$136,BU$137,BU$138,BU$139,BU$140,BU$141,BU$142,BU$143,BU$144)</f>
        <v>0</v>
      </c>
      <c r="BV328" s="66">
        <f>-BV$190+BV$216-BV$218+BV$233+BV$234+SUM(BV$125,BV$126,BV$127,BV$128,BV$129,BV$130,BV$131,BV$132*(1+'S&amp;S'!$F126),BV$133,BV$134,BV$135,BV$136,BV$137,BV$138,BV$139,BV$140,BV$141,BV$142,BV$143,BV$144)</f>
        <v>0</v>
      </c>
      <c r="BW328" s="66">
        <f>-BW$190+BW$216-BW$218+BW$233+BW$234+SUM(BW$125,BW$126,BW$127,BW$128,BW$129,BW$130,BW$131,BW$132*(1+'S&amp;S'!$F126),BW$133,BW$134,BW$135,BW$136,BW$137,BW$138,BW$139,BW$140,BW$141,BW$142,BW$143,BW$144)</f>
        <v>0</v>
      </c>
      <c r="BX328" s="66">
        <f>-BX$190+BX$216-BX$218+BX$233+BX$234+SUM(BX$125,BX$126,BX$127,BX$128,BX$129,BX$130,BX$131,BX$132*(1+'S&amp;S'!$F126),BX$133,BX$134,BX$135,BX$136,BX$137,BX$138,BX$139,BX$140,BX$141,BX$142,BX$143,BX$144)</f>
        <v>0</v>
      </c>
      <c r="BY328" s="66">
        <f>-BY$190+BY$216-BY$218+BY$233+BY$234+SUM(BY$125,BY$126,BY$127,BY$128,BY$129,BY$130,BY$131,BY$132*(1+'S&amp;S'!$F126),BY$133,BY$134,BY$135,BY$136,BY$137,BY$138,BY$139,BY$140,BY$141,BY$142,BY$143,BY$144)</f>
        <v>0</v>
      </c>
      <c r="BZ328" s="66">
        <f>-BZ$190+BZ$216-BZ$218+BZ$233+BZ$234+SUM(BZ$125,BZ$126,BZ$127,BZ$128,BZ$129,BZ$130,BZ$131,BZ$132*(1+'S&amp;S'!$F126),BZ$133,BZ$134,BZ$135,BZ$136,BZ$137,BZ$138,BZ$139,BZ$140,BZ$141,BZ$142,BZ$143,BZ$144)</f>
        <v>0</v>
      </c>
      <c r="CA328" s="66">
        <f>-CA$190+CA$216-CA$218+CA$233+CA$234+SUM(CA$125,CA$126,CA$127,CA$128,CA$129,CA$130,CA$131,CA$132*(1+'S&amp;S'!$F126),CA$133,CA$134,CA$135,CA$136,CA$137,CA$138,CA$139,CA$140,CA$141,CA$142,CA$143,CA$144)</f>
        <v>0</v>
      </c>
      <c r="CB328" s="66">
        <f>-CB$190+CB$216-CB$218+CB$233+CB$234+SUM(CB$125,CB$126,CB$127,CB$128,CB$129,CB$130,CB$131,CB$132*(1+'S&amp;S'!$F126),CB$133,CB$134,CB$135,CB$136,CB$137,CB$138,CB$139,CB$140,CB$141,CB$142,CB$143,CB$144)</f>
        <v>0</v>
      </c>
      <c r="CC328" s="66">
        <f>-CC$190+CC$216-CC$218+CC$233+CC$234+SUM(CC$125,CC$126,CC$127,CC$128,CC$129,CC$130,CC$131,CC$132*(1+'S&amp;S'!$F126),CC$133,CC$134,CC$135,CC$136,CC$137,CC$138,CC$139,CC$140,CC$141,CC$142,CC$143,CC$144)</f>
        <v>0</v>
      </c>
      <c r="CD328" s="66">
        <f>-CD$190+CD$216-CD$218+CD$233+CD$234+SUM(CD$125,CD$126,CD$127,CD$128,CD$129,CD$130,CD$131,CD$132*(1+'S&amp;S'!$F126),CD$133,CD$134,CD$135,CD$136,CD$137,CD$138,CD$139,CD$140,CD$141,CD$142,CD$143,CD$144)</f>
        <v>0</v>
      </c>
      <c r="CE328" s="66">
        <f>-CE$190+CE$216-CE$218+CE$233+CE$234+SUM(CE$125,CE$126,CE$127,CE$128,CE$129,CE$130,CE$131,CE$132*(1+'S&amp;S'!$F126),CE$133,CE$134,CE$135,CE$136,CE$137,CE$138,CE$139,CE$140,CE$141,CE$142,CE$143,CE$144)</f>
        <v>0</v>
      </c>
      <c r="CF328" s="66">
        <f>-CF$190+CF$216-CF$218+CF$233+CF$234+SUM(CF$125,CF$126,CF$127,CF$128,CF$129,CF$130,CF$131,CF$132*(1+'S&amp;S'!$F126),CF$133,CF$134,CF$135,CF$136,CF$137,CF$138,CF$139,CF$140,CF$141,CF$142,CF$143,CF$144)</f>
        <v>0</v>
      </c>
      <c r="CG328" s="66">
        <f>-CG$190+CG$216-CG$218+CG$233+CG$234+SUM(CG$125,CG$126,CG$127,CG$128,CG$129,CG$130,CG$131,CG$132*(1+'S&amp;S'!$F126),CG$133,CG$134,CG$135,CG$136,CG$137,CG$138,CG$139,CG$140,CG$141,CG$142,CG$143,CG$144)</f>
        <v>0</v>
      </c>
      <c r="CH328" s="66">
        <f>-CH$190+CH$216-CH$218+CH$233+CH$234+SUM(CH$125,CH$126,CH$127,CH$128,CH$129,CH$130,CH$131,CH$132*(1+'S&amp;S'!$F126),CH$133,CH$134,CH$135,CH$136,CH$137,CH$138,CH$139,CH$140,CH$141,CH$142,CH$143,CH$144)</f>
        <v>0</v>
      </c>
      <c r="CI328" s="66">
        <f>-CI$190+CI$216-CI$218+CI$233+CI$234+SUM(CI$125,CI$126,CI$127,CI$128,CI$129,CI$130,CI$131,CI$132*(1+'S&amp;S'!$F126),CI$133,CI$134,CI$135,CI$136,CI$137,CI$138,CI$139,CI$140,CI$141,CI$142,CI$143,CI$144)</f>
        <v>0</v>
      </c>
      <c r="CJ328" s="66">
        <f>-CJ$190+CJ$216-CJ$218+CJ$233+CJ$234+SUM(CJ$125,CJ$126,CJ$127,CJ$128,CJ$129,CJ$130,CJ$131,CJ$132*(1+'S&amp;S'!$F126),CJ$133,CJ$134,CJ$135,CJ$136,CJ$137,CJ$138,CJ$139,CJ$140,CJ$141,CJ$142,CJ$143,CJ$144)</f>
        <v>0</v>
      </c>
      <c r="CK328" s="66">
        <f>-CK$190+CK$216-CK$218+CK$233+CK$234+SUM(CK$125,CK$126,CK$127,CK$128,CK$129,CK$130,CK$131,CK$132*(1+'S&amp;S'!$F126),CK$133,CK$134,CK$135,CK$136,CK$137,CK$138,CK$139,CK$140,CK$141,CK$142,CK$143,CK$144)</f>
        <v>0</v>
      </c>
      <c r="CL328" s="66">
        <f>-CL$190+CL$216-CL$218+CL$233+CL$234+SUM(CL$125,CL$126,CL$127,CL$128,CL$129,CL$130,CL$131,CL$132*(1+'S&amp;S'!$F126),CL$133,CL$134,CL$135,CL$136,CL$137,CL$138,CL$139,CL$140,CL$141,CL$142,CL$143,CL$144)</f>
        <v>0</v>
      </c>
      <c r="CM328" s="66">
        <f>-CM$190+CM$216-CM$218+CM$233+CM$234+SUM(CM$125,CM$126,CM$127,CM$128,CM$129,CM$130,CM$131,CM$132*(1+'S&amp;S'!$F126),CM$133,CM$134,CM$135,CM$136,CM$137,CM$138,CM$139,CM$140,CM$141,CM$142,CM$143,CM$144)</f>
        <v>0</v>
      </c>
      <c r="CN328" s="66">
        <f>-CN$190+CN$216-CN$218+CN$233+CN$234+SUM(CN$125,CN$126,CN$127,CN$128,CN$129,CN$130,CN$131,CN$132*(1+'S&amp;S'!$F126),CN$133,CN$134,CN$135,CN$136,CN$137,CN$138,CN$139,CN$140,CN$141,CN$142,CN$143,CN$144)</f>
        <v>0</v>
      </c>
      <c r="CO328" s="66">
        <f>-CO$190+CO$216-CO$218+CO$233+CO$234+SUM(CO$125,CO$126,CO$127,CO$128,CO$129,CO$130,CO$131,CO$132*(1+'S&amp;S'!$F126),CO$133,CO$134,CO$135,CO$136,CO$137,CO$138,CO$139,CO$140,CO$141,CO$142,CO$143,CO$144)</f>
        <v>0</v>
      </c>
      <c r="CP328" s="66">
        <f>-CP$190+CP$216-CP$218+CP$233+CP$234+SUM(CP$125,CP$126,CP$127,CP$128,CP$129,CP$130,CP$131,CP$132*(1+'S&amp;S'!$F126),CP$133,CP$134,CP$135,CP$136,CP$137,CP$138,CP$139,CP$140,CP$141,CP$142,CP$143,CP$144)</f>
        <v>0</v>
      </c>
      <c r="CQ328" s="66">
        <f>-CQ$190+CQ$216-CQ$218+CQ$233+CQ$234+SUM(CQ$125,CQ$126,CQ$127,CQ$128,CQ$129,CQ$130,CQ$131,CQ$132*(1+'S&amp;S'!$F126),CQ$133,CQ$134,CQ$135,CQ$136,CQ$137,CQ$138,CQ$139,CQ$140,CQ$141,CQ$142,CQ$143,CQ$144)</f>
        <v>0</v>
      </c>
      <c r="CR328" s="66">
        <f>-CR$190+CR$216-CR$218+CR$233+CR$234+SUM(CR$125,CR$126,CR$127,CR$128,CR$129,CR$130,CR$131,CR$132*(1+'S&amp;S'!$F126),CR$133,CR$134,CR$135,CR$136,CR$137,CR$138,CR$139,CR$140,CR$141,CR$142,CR$143,CR$144)</f>
        <v>0</v>
      </c>
      <c r="CS328" s="66">
        <f>-CS$190+CS$216-CS$218+CS$233+CS$234+SUM(CS$125,CS$126,CS$127,CS$128,CS$129,CS$130,CS$131,CS$132*(1+'S&amp;S'!$F126),CS$133,CS$134,CS$135,CS$136,CS$137,CS$138,CS$139,CS$140,CS$141,CS$142,CS$143,CS$144)</f>
        <v>0</v>
      </c>
    </row>
    <row r="329" spans="3:97" hidden="1" x14ac:dyDescent="0.35">
      <c r="C329" s="81" t="str">
        <f>O.3!C132&amp;" with "&amp; 'S&amp;S'!$D$5*100 &amp; "% decrease"</f>
        <v xml:space="preserve"> with 1% decrease</v>
      </c>
      <c r="E329" s="492">
        <f>G329+NPV(G.Asm!$F$40,H329:INDEX(H329:CS329,RP))</f>
        <v>0</v>
      </c>
      <c r="F329" s="492">
        <f t="shared" si="140"/>
        <v>0</v>
      </c>
      <c r="G329" s="66">
        <f>-G$190+G$216-G$218+G$233+G$234+SUM(G$125,G$126,G$127,G$128,G$129,G$130,G$131,G$132*(1+'S&amp;S'!$F127),G$133,G$134,G$135,G$136,G$137,G$138,G$139,G$140,G$141,G$142,G$143,G$144)</f>
        <v>0</v>
      </c>
      <c r="H329" s="66">
        <f>-H$190+H$216-H$218+H$233+H$234+SUM(H$125,H$126,H$127,H$128,H$129,H$130,H$131,H$132*(1+'S&amp;S'!$F127),H$133,H$134,H$135,H$136,H$137,H$138,H$139,H$140,H$141,H$142,H$143,H$144)</f>
        <v>0</v>
      </c>
      <c r="I329" s="66">
        <f>-I$190+I$216-I$218+I$233+I$234+SUM(I$125,I$126,I$127,I$128,I$129,I$130,I$131,I$132*(1+'S&amp;S'!$F127),I$133,I$134,I$135,I$136,I$137,I$138,I$139,I$140,I$141,I$142,I$143,I$144)</f>
        <v>0</v>
      </c>
      <c r="J329" s="66">
        <f>-J$190+J$216-J$218+J$233+J$234+SUM(J$125,J$126,J$127,J$128,J$129,J$130,J$131,J$132*(1+'S&amp;S'!$F127),J$133,J$134,J$135,J$136,J$137,J$138,J$139,J$140,J$141,J$142,J$143,J$144)</f>
        <v>0</v>
      </c>
      <c r="K329" s="66">
        <f>-K$190+K$216-K$218+K$233+K$234+SUM(K$125,K$126,K$127,K$128,K$129,K$130,K$131,K$132*(1+'S&amp;S'!$F127),K$133,K$134,K$135,K$136,K$137,K$138,K$139,K$140,K$141,K$142,K$143,K$144)</f>
        <v>0</v>
      </c>
      <c r="L329" s="66">
        <f>-L$190+L$216-L$218+L$233+L$234+SUM(L$125,L$126,L$127,L$128,L$129,L$130,L$131,L$132*(1+'S&amp;S'!$F127),L$133,L$134,L$135,L$136,L$137,L$138,L$139,L$140,L$141,L$142,L$143,L$144)</f>
        <v>0</v>
      </c>
      <c r="M329" s="66">
        <f>-M$190+M$216-M$218+M$233+M$234+SUM(M$125,M$126,M$127,M$128,M$129,M$130,M$131,M$132*(1+'S&amp;S'!$F127),M$133,M$134,M$135,M$136,M$137,M$138,M$139,M$140,M$141,M$142,M$143,M$144)</f>
        <v>0</v>
      </c>
      <c r="N329" s="66">
        <f>-N$190+N$216-N$218+N$233+N$234+SUM(N$125,N$126,N$127,N$128,N$129,N$130,N$131,N$132*(1+'S&amp;S'!$F127),N$133,N$134,N$135,N$136,N$137,N$138,N$139,N$140,N$141,N$142,N$143,N$144)</f>
        <v>0</v>
      </c>
      <c r="O329" s="66">
        <f>-O$190+O$216-O$218+O$233+O$234+SUM(O$125,O$126,O$127,O$128,O$129,O$130,O$131,O$132*(1+'S&amp;S'!$F127),O$133,O$134,O$135,O$136,O$137,O$138,O$139,O$140,O$141,O$142,O$143,O$144)</f>
        <v>0</v>
      </c>
      <c r="P329" s="66">
        <f>-P$190+P$216-P$218+P$233+P$234+SUM(P$125,P$126,P$127,P$128,P$129,P$130,P$131,P$132*(1+'S&amp;S'!$F127),P$133,P$134,P$135,P$136,P$137,P$138,P$139,P$140,P$141,P$142,P$143,P$144)</f>
        <v>0</v>
      </c>
      <c r="Q329" s="66">
        <f>-Q$190+Q$216-Q$218+Q$233+Q$234+SUM(Q$125,Q$126,Q$127,Q$128,Q$129,Q$130,Q$131,Q$132*(1+'S&amp;S'!$F127),Q$133,Q$134,Q$135,Q$136,Q$137,Q$138,Q$139,Q$140,Q$141,Q$142,Q$143,Q$144)</f>
        <v>0</v>
      </c>
      <c r="R329" s="66">
        <f>-R$190+R$216-R$218+R$233+R$234+SUM(R$125,R$126,R$127,R$128,R$129,R$130,R$131,R$132*(1+'S&amp;S'!$F127),R$133,R$134,R$135,R$136,R$137,R$138,R$139,R$140,R$141,R$142,R$143,R$144)</f>
        <v>0</v>
      </c>
      <c r="S329" s="66">
        <f>-S$190+S$216-S$218+S$233+S$234+SUM(S$125,S$126,S$127,S$128,S$129,S$130,S$131,S$132*(1+'S&amp;S'!$F127),S$133,S$134,S$135,S$136,S$137,S$138,S$139,S$140,S$141,S$142,S$143,S$144)</f>
        <v>0</v>
      </c>
      <c r="T329" s="66">
        <f>-T$190+T$216-T$218+T$233+T$234+SUM(T$125,T$126,T$127,T$128,T$129,T$130,T$131,T$132*(1+'S&amp;S'!$F127),T$133,T$134,T$135,T$136,T$137,T$138,T$139,T$140,T$141,T$142,T$143,T$144)</f>
        <v>0</v>
      </c>
      <c r="U329" s="66">
        <f>-U$190+U$216-U$218+U$233+U$234+SUM(U$125,U$126,U$127,U$128,U$129,U$130,U$131,U$132*(1+'S&amp;S'!$F127),U$133,U$134,U$135,U$136,U$137,U$138,U$139,U$140,U$141,U$142,U$143,U$144)</f>
        <v>0</v>
      </c>
      <c r="V329" s="66">
        <f>-V$190+V$216-V$218+V$233+V$234+SUM(V$125,V$126,V$127,V$128,V$129,V$130,V$131,V$132*(1+'S&amp;S'!$F127),V$133,V$134,V$135,V$136,V$137,V$138,V$139,V$140,V$141,V$142,V$143,V$144)</f>
        <v>0</v>
      </c>
      <c r="W329" s="66">
        <f>-W$190+W$216-W$218+W$233+W$234+SUM(W$125,W$126,W$127,W$128,W$129,W$130,W$131,W$132*(1+'S&amp;S'!$F127),W$133,W$134,W$135,W$136,W$137,W$138,W$139,W$140,W$141,W$142,W$143,W$144)</f>
        <v>0</v>
      </c>
      <c r="X329" s="66">
        <f>-X$190+X$216-X$218+X$233+X$234+SUM(X$125,X$126,X$127,X$128,X$129,X$130,X$131,X$132*(1+'S&amp;S'!$F127),X$133,X$134,X$135,X$136,X$137,X$138,X$139,X$140,X$141,X$142,X$143,X$144)</f>
        <v>0</v>
      </c>
      <c r="Y329" s="66">
        <f>-Y$190+Y$216-Y$218+Y$233+Y$234+SUM(Y$125,Y$126,Y$127,Y$128,Y$129,Y$130,Y$131,Y$132*(1+'S&amp;S'!$F127),Y$133,Y$134,Y$135,Y$136,Y$137,Y$138,Y$139,Y$140,Y$141,Y$142,Y$143,Y$144)</f>
        <v>0</v>
      </c>
      <c r="Z329" s="66">
        <f>-Z$190+Z$216-Z$218+Z$233+Z$234+SUM(Z$125,Z$126,Z$127,Z$128,Z$129,Z$130,Z$131,Z$132*(1+'S&amp;S'!$F127),Z$133,Z$134,Z$135,Z$136,Z$137,Z$138,Z$139,Z$140,Z$141,Z$142,Z$143,Z$144)</f>
        <v>0</v>
      </c>
      <c r="AA329" s="66">
        <f>-AA$190+AA$216-AA$218+AA$233+AA$234+SUM(AA$125,AA$126,AA$127,AA$128,AA$129,AA$130,AA$131,AA$132*(1+'S&amp;S'!$F127),AA$133,AA$134,AA$135,AA$136,AA$137,AA$138,AA$139,AA$140,AA$141,AA$142,AA$143,AA$144)</f>
        <v>0</v>
      </c>
      <c r="AB329" s="66">
        <f>-AB$190+AB$216-AB$218+AB$233+AB$234+SUM(AB$125,AB$126,AB$127,AB$128,AB$129,AB$130,AB$131,AB$132*(1+'S&amp;S'!$F127),AB$133,AB$134,AB$135,AB$136,AB$137,AB$138,AB$139,AB$140,AB$141,AB$142,AB$143,AB$144)</f>
        <v>0</v>
      </c>
      <c r="AC329" s="66">
        <f>-AC$190+AC$216-AC$218+AC$233+AC$234+SUM(AC$125,AC$126,AC$127,AC$128,AC$129,AC$130,AC$131,AC$132*(1+'S&amp;S'!$F127),AC$133,AC$134,AC$135,AC$136,AC$137,AC$138,AC$139,AC$140,AC$141,AC$142,AC$143,AC$144)</f>
        <v>0</v>
      </c>
      <c r="AD329" s="66">
        <f>-AD$190+AD$216-AD$218+AD$233+AD$234+SUM(AD$125,AD$126,AD$127,AD$128,AD$129,AD$130,AD$131,AD$132*(1+'S&amp;S'!$F127),AD$133,AD$134,AD$135,AD$136,AD$137,AD$138,AD$139,AD$140,AD$141,AD$142,AD$143,AD$144)</f>
        <v>0</v>
      </c>
      <c r="AE329" s="66">
        <f>-AE$190+AE$216-AE$218+AE$233+AE$234+SUM(AE$125,AE$126,AE$127,AE$128,AE$129,AE$130,AE$131,AE$132*(1+'S&amp;S'!$F127),AE$133,AE$134,AE$135,AE$136,AE$137,AE$138,AE$139,AE$140,AE$141,AE$142,AE$143,AE$144)</f>
        <v>0</v>
      </c>
      <c r="AF329" s="66">
        <f>-AF$190+AF$216-AF$218+AF$233+AF$234+SUM(AF$125,AF$126,AF$127,AF$128,AF$129,AF$130,AF$131,AF$132*(1+'S&amp;S'!$F127),AF$133,AF$134,AF$135,AF$136,AF$137,AF$138,AF$139,AF$140,AF$141,AF$142,AF$143,AF$144)</f>
        <v>0</v>
      </c>
      <c r="AG329" s="66">
        <f>-AG$190+AG$216-AG$218+AG$233+AG$234+SUM(AG$125,AG$126,AG$127,AG$128,AG$129,AG$130,AG$131,AG$132*(1+'S&amp;S'!$F127),AG$133,AG$134,AG$135,AG$136,AG$137,AG$138,AG$139,AG$140,AG$141,AG$142,AG$143,AG$144)</f>
        <v>0</v>
      </c>
      <c r="AH329" s="66">
        <f>-AH$190+AH$216-AH$218+AH$233+AH$234+SUM(AH$125,AH$126,AH$127,AH$128,AH$129,AH$130,AH$131,AH$132*(1+'S&amp;S'!$F127),AH$133,AH$134,AH$135,AH$136,AH$137,AH$138,AH$139,AH$140,AH$141,AH$142,AH$143,AH$144)</f>
        <v>0</v>
      </c>
      <c r="AI329" s="66">
        <f>-AI$190+AI$216-AI$218+AI$233+AI$234+SUM(AI$125,AI$126,AI$127,AI$128,AI$129,AI$130,AI$131,AI$132*(1+'S&amp;S'!$F127),AI$133,AI$134,AI$135,AI$136,AI$137,AI$138,AI$139,AI$140,AI$141,AI$142,AI$143,AI$144)</f>
        <v>0</v>
      </c>
      <c r="AJ329" s="66">
        <f>-AJ$190+AJ$216-AJ$218+AJ$233+AJ$234+SUM(AJ$125,AJ$126,AJ$127,AJ$128,AJ$129,AJ$130,AJ$131,AJ$132*(1+'S&amp;S'!$F127),AJ$133,AJ$134,AJ$135,AJ$136,AJ$137,AJ$138,AJ$139,AJ$140,AJ$141,AJ$142,AJ$143,AJ$144)</f>
        <v>0</v>
      </c>
      <c r="AK329" s="66">
        <f>-AK$190+AK$216-AK$218+AK$233+AK$234+SUM(AK$125,AK$126,AK$127,AK$128,AK$129,AK$130,AK$131,AK$132*(1+'S&amp;S'!$F127),AK$133,AK$134,AK$135,AK$136,AK$137,AK$138,AK$139,AK$140,AK$141,AK$142,AK$143,AK$144)</f>
        <v>0</v>
      </c>
      <c r="AL329" s="66">
        <f>-AL$190+AL$216-AL$218+AL$233+AL$234+SUM(AL$125,AL$126,AL$127,AL$128,AL$129,AL$130,AL$131,AL$132*(1+'S&amp;S'!$F127),AL$133,AL$134,AL$135,AL$136,AL$137,AL$138,AL$139,AL$140,AL$141,AL$142,AL$143,AL$144)</f>
        <v>0</v>
      </c>
      <c r="AM329" s="66">
        <f>-AM$190+AM$216-AM$218+AM$233+AM$234+SUM(AM$125,AM$126,AM$127,AM$128,AM$129,AM$130,AM$131,AM$132*(1+'S&amp;S'!$F127),AM$133,AM$134,AM$135,AM$136,AM$137,AM$138,AM$139,AM$140,AM$141,AM$142,AM$143,AM$144)</f>
        <v>0</v>
      </c>
      <c r="AN329" s="66">
        <f>-AN$190+AN$216-AN$218+AN$233+AN$234+SUM(AN$125,AN$126,AN$127,AN$128,AN$129,AN$130,AN$131,AN$132*(1+'S&amp;S'!$F127),AN$133,AN$134,AN$135,AN$136,AN$137,AN$138,AN$139,AN$140,AN$141,AN$142,AN$143,AN$144)</f>
        <v>0</v>
      </c>
      <c r="AO329" s="66">
        <f>-AO$190+AO$216-AO$218+AO$233+AO$234+SUM(AO$125,AO$126,AO$127,AO$128,AO$129,AO$130,AO$131,AO$132*(1+'S&amp;S'!$F127),AO$133,AO$134,AO$135,AO$136,AO$137,AO$138,AO$139,AO$140,AO$141,AO$142,AO$143,AO$144)</f>
        <v>0</v>
      </c>
      <c r="AP329" s="66">
        <f>-AP$190+AP$216-AP$218+AP$233+AP$234+SUM(AP$125,AP$126,AP$127,AP$128,AP$129,AP$130,AP$131,AP$132*(1+'S&amp;S'!$F127),AP$133,AP$134,AP$135,AP$136,AP$137,AP$138,AP$139,AP$140,AP$141,AP$142,AP$143,AP$144)</f>
        <v>0</v>
      </c>
      <c r="AQ329" s="66">
        <f>-AQ$190+AQ$216-AQ$218+AQ$233+AQ$234+SUM(AQ$125,AQ$126,AQ$127,AQ$128,AQ$129,AQ$130,AQ$131,AQ$132*(1+'S&amp;S'!$F127),AQ$133,AQ$134,AQ$135,AQ$136,AQ$137,AQ$138,AQ$139,AQ$140,AQ$141,AQ$142,AQ$143,AQ$144)</f>
        <v>0</v>
      </c>
      <c r="AR329" s="66">
        <f>-AR$190+AR$216-AR$218+AR$233+AR$234+SUM(AR$125,AR$126,AR$127,AR$128,AR$129,AR$130,AR$131,AR$132*(1+'S&amp;S'!$F127),AR$133,AR$134,AR$135,AR$136,AR$137,AR$138,AR$139,AR$140,AR$141,AR$142,AR$143,AR$144)</f>
        <v>0</v>
      </c>
      <c r="AS329" s="66">
        <f>-AS$190+AS$216-AS$218+AS$233+AS$234+SUM(AS$125,AS$126,AS$127,AS$128,AS$129,AS$130,AS$131,AS$132*(1+'S&amp;S'!$F127),AS$133,AS$134,AS$135,AS$136,AS$137,AS$138,AS$139,AS$140,AS$141,AS$142,AS$143,AS$144)</f>
        <v>0</v>
      </c>
      <c r="AT329" s="66">
        <f>-AT$190+AT$216-AT$218+AT$233+AT$234+SUM(AT$125,AT$126,AT$127,AT$128,AT$129,AT$130,AT$131,AT$132*(1+'S&amp;S'!$F127),AT$133,AT$134,AT$135,AT$136,AT$137,AT$138,AT$139,AT$140,AT$141,AT$142,AT$143,AT$144)</f>
        <v>0</v>
      </c>
      <c r="AU329" s="66">
        <f>-AU$190+AU$216-AU$218+AU$233+AU$234+SUM(AU$125,AU$126,AU$127,AU$128,AU$129,AU$130,AU$131,AU$132*(1+'S&amp;S'!$F127),AU$133,AU$134,AU$135,AU$136,AU$137,AU$138,AU$139,AU$140,AU$141,AU$142,AU$143,AU$144)</f>
        <v>0</v>
      </c>
      <c r="AV329" s="66">
        <f>-AV$190+AV$216-AV$218+AV$233+AV$234+SUM(AV$125,AV$126,AV$127,AV$128,AV$129,AV$130,AV$131,AV$132*(1+'S&amp;S'!$F127),AV$133,AV$134,AV$135,AV$136,AV$137,AV$138,AV$139,AV$140,AV$141,AV$142,AV$143,AV$144)</f>
        <v>0</v>
      </c>
      <c r="AW329" s="66">
        <f>-AW$190+AW$216-AW$218+AW$233+AW$234+SUM(AW$125,AW$126,AW$127,AW$128,AW$129,AW$130,AW$131,AW$132*(1+'S&amp;S'!$F127),AW$133,AW$134,AW$135,AW$136,AW$137,AW$138,AW$139,AW$140,AW$141,AW$142,AW$143,AW$144)</f>
        <v>0</v>
      </c>
      <c r="AX329" s="66">
        <f>-AX$190+AX$216-AX$218+AX$233+AX$234+SUM(AX$125,AX$126,AX$127,AX$128,AX$129,AX$130,AX$131,AX$132*(1+'S&amp;S'!$F127),AX$133,AX$134,AX$135,AX$136,AX$137,AX$138,AX$139,AX$140,AX$141,AX$142,AX$143,AX$144)</f>
        <v>0</v>
      </c>
      <c r="AY329" s="66">
        <f>-AY$190+AY$216-AY$218+AY$233+AY$234+SUM(AY$125,AY$126,AY$127,AY$128,AY$129,AY$130,AY$131,AY$132*(1+'S&amp;S'!$F127),AY$133,AY$134,AY$135,AY$136,AY$137,AY$138,AY$139,AY$140,AY$141,AY$142,AY$143,AY$144)</f>
        <v>0</v>
      </c>
      <c r="AZ329" s="66">
        <f>-AZ$190+AZ$216-AZ$218+AZ$233+AZ$234+SUM(AZ$125,AZ$126,AZ$127,AZ$128,AZ$129,AZ$130,AZ$131,AZ$132*(1+'S&amp;S'!$F127),AZ$133,AZ$134,AZ$135,AZ$136,AZ$137,AZ$138,AZ$139,AZ$140,AZ$141,AZ$142,AZ$143,AZ$144)</f>
        <v>0</v>
      </c>
      <c r="BA329" s="66">
        <f>-BA$190+BA$216-BA$218+BA$233+BA$234+SUM(BA$125,BA$126,BA$127,BA$128,BA$129,BA$130,BA$131,BA$132*(1+'S&amp;S'!$F127),BA$133,BA$134,BA$135,BA$136,BA$137,BA$138,BA$139,BA$140,BA$141,BA$142,BA$143,BA$144)</f>
        <v>0</v>
      </c>
      <c r="BB329" s="66">
        <f>-BB$190+BB$216-BB$218+BB$233+BB$234+SUM(BB$125,BB$126,BB$127,BB$128,BB$129,BB$130,BB$131,BB$132*(1+'S&amp;S'!$F127),BB$133,BB$134,BB$135,BB$136,BB$137,BB$138,BB$139,BB$140,BB$141,BB$142,BB$143,BB$144)</f>
        <v>0</v>
      </c>
      <c r="BC329" s="66">
        <f>-BC$190+BC$216-BC$218+BC$233+BC$234+SUM(BC$125,BC$126,BC$127,BC$128,BC$129,BC$130,BC$131,BC$132*(1+'S&amp;S'!$F127),BC$133,BC$134,BC$135,BC$136,BC$137,BC$138,BC$139,BC$140,BC$141,BC$142,BC$143,BC$144)</f>
        <v>0</v>
      </c>
      <c r="BD329" s="66">
        <f>-BD$190+BD$216-BD$218+BD$233+BD$234+SUM(BD$125,BD$126,BD$127,BD$128,BD$129,BD$130,BD$131,BD$132*(1+'S&amp;S'!$F127),BD$133,BD$134,BD$135,BD$136,BD$137,BD$138,BD$139,BD$140,BD$141,BD$142,BD$143,BD$144)</f>
        <v>0</v>
      </c>
      <c r="BE329" s="66">
        <f>-BE$190+BE$216-BE$218+BE$233+BE$234+SUM(BE$125,BE$126,BE$127,BE$128,BE$129,BE$130,BE$131,BE$132*(1+'S&amp;S'!$F127),BE$133,BE$134,BE$135,BE$136,BE$137,BE$138,BE$139,BE$140,BE$141,BE$142,BE$143,BE$144)</f>
        <v>0</v>
      </c>
      <c r="BF329" s="66">
        <f>-BF$190+BF$216-BF$218+BF$233+BF$234+SUM(BF$125,BF$126,BF$127,BF$128,BF$129,BF$130,BF$131,BF$132*(1+'S&amp;S'!$F127),BF$133,BF$134,BF$135,BF$136,BF$137,BF$138,BF$139,BF$140,BF$141,BF$142,BF$143,BF$144)</f>
        <v>0</v>
      </c>
      <c r="BG329" s="66">
        <f>-BG$190+BG$216-BG$218+BG$233+BG$234+SUM(BG$125,BG$126,BG$127,BG$128,BG$129,BG$130,BG$131,BG$132*(1+'S&amp;S'!$F127),BG$133,BG$134,BG$135,BG$136,BG$137,BG$138,BG$139,BG$140,BG$141,BG$142,BG$143,BG$144)</f>
        <v>0</v>
      </c>
      <c r="BH329" s="66">
        <f>-BH$190+BH$216-BH$218+BH$233+BH$234+SUM(BH$125,BH$126,BH$127,BH$128,BH$129,BH$130,BH$131,BH$132*(1+'S&amp;S'!$F127),BH$133,BH$134,BH$135,BH$136,BH$137,BH$138,BH$139,BH$140,BH$141,BH$142,BH$143,BH$144)</f>
        <v>0</v>
      </c>
      <c r="BI329" s="66">
        <f>-BI$190+BI$216-BI$218+BI$233+BI$234+SUM(BI$125,BI$126,BI$127,BI$128,BI$129,BI$130,BI$131,BI$132*(1+'S&amp;S'!$F127),BI$133,BI$134,BI$135,BI$136,BI$137,BI$138,BI$139,BI$140,BI$141,BI$142,BI$143,BI$144)</f>
        <v>0</v>
      </c>
      <c r="BJ329" s="66">
        <f>-BJ$190+BJ$216-BJ$218+BJ$233+BJ$234+SUM(BJ$125,BJ$126,BJ$127,BJ$128,BJ$129,BJ$130,BJ$131,BJ$132*(1+'S&amp;S'!$F127),BJ$133,BJ$134,BJ$135,BJ$136,BJ$137,BJ$138,BJ$139,BJ$140,BJ$141,BJ$142,BJ$143,BJ$144)</f>
        <v>0</v>
      </c>
      <c r="BK329" s="66">
        <f>-BK$190+BK$216-BK$218+BK$233+BK$234+SUM(BK$125,BK$126,BK$127,BK$128,BK$129,BK$130,BK$131,BK$132*(1+'S&amp;S'!$F127),BK$133,BK$134,BK$135,BK$136,BK$137,BK$138,BK$139,BK$140,BK$141,BK$142,BK$143,BK$144)</f>
        <v>0</v>
      </c>
      <c r="BL329" s="66">
        <f>-BL$190+BL$216-BL$218+BL$233+BL$234+SUM(BL$125,BL$126,BL$127,BL$128,BL$129,BL$130,BL$131,BL$132*(1+'S&amp;S'!$F127),BL$133,BL$134,BL$135,BL$136,BL$137,BL$138,BL$139,BL$140,BL$141,BL$142,BL$143,BL$144)</f>
        <v>0</v>
      </c>
      <c r="BM329" s="66">
        <f>-BM$190+BM$216-BM$218+BM$233+BM$234+SUM(BM$125,BM$126,BM$127,BM$128,BM$129,BM$130,BM$131,BM$132*(1+'S&amp;S'!$F127),BM$133,BM$134,BM$135,BM$136,BM$137,BM$138,BM$139,BM$140,BM$141,BM$142,BM$143,BM$144)</f>
        <v>0</v>
      </c>
      <c r="BN329" s="66">
        <f>-BN$190+BN$216-BN$218+BN$233+BN$234+SUM(BN$125,BN$126,BN$127,BN$128,BN$129,BN$130,BN$131,BN$132*(1+'S&amp;S'!$F127),BN$133,BN$134,BN$135,BN$136,BN$137,BN$138,BN$139,BN$140,BN$141,BN$142,BN$143,BN$144)</f>
        <v>0</v>
      </c>
      <c r="BO329" s="66">
        <f>-BO$190+BO$216-BO$218+BO$233+BO$234+SUM(BO$125,BO$126,BO$127,BO$128,BO$129,BO$130,BO$131,BO$132*(1+'S&amp;S'!$F127),BO$133,BO$134,BO$135,BO$136,BO$137,BO$138,BO$139,BO$140,BO$141,BO$142,BO$143,BO$144)</f>
        <v>0</v>
      </c>
      <c r="BP329" s="66">
        <f>-BP$190+BP$216-BP$218+BP$233+BP$234+SUM(BP$125,BP$126,BP$127,BP$128,BP$129,BP$130,BP$131,BP$132*(1+'S&amp;S'!$F127),BP$133,BP$134,BP$135,BP$136,BP$137,BP$138,BP$139,BP$140,BP$141,BP$142,BP$143,BP$144)</f>
        <v>0</v>
      </c>
      <c r="BQ329" s="66">
        <f>-BQ$190+BQ$216-BQ$218+BQ$233+BQ$234+SUM(BQ$125,BQ$126,BQ$127,BQ$128,BQ$129,BQ$130,BQ$131,BQ$132*(1+'S&amp;S'!$F127),BQ$133,BQ$134,BQ$135,BQ$136,BQ$137,BQ$138,BQ$139,BQ$140,BQ$141,BQ$142,BQ$143,BQ$144)</f>
        <v>0</v>
      </c>
      <c r="BR329" s="66">
        <f>-BR$190+BR$216-BR$218+BR$233+BR$234+SUM(BR$125,BR$126,BR$127,BR$128,BR$129,BR$130,BR$131,BR$132*(1+'S&amp;S'!$F127),BR$133,BR$134,BR$135,BR$136,BR$137,BR$138,BR$139,BR$140,BR$141,BR$142,BR$143,BR$144)</f>
        <v>0</v>
      </c>
      <c r="BS329" s="66">
        <f>-BS$190+BS$216-BS$218+BS$233+BS$234+SUM(BS$125,BS$126,BS$127,BS$128,BS$129,BS$130,BS$131,BS$132*(1+'S&amp;S'!$F127),BS$133,BS$134,BS$135,BS$136,BS$137,BS$138,BS$139,BS$140,BS$141,BS$142,BS$143,BS$144)</f>
        <v>0</v>
      </c>
      <c r="BT329" s="66">
        <f>-BT$190+BT$216-BT$218+BT$233+BT$234+SUM(BT$125,BT$126,BT$127,BT$128,BT$129,BT$130,BT$131,BT$132*(1+'S&amp;S'!$F127),BT$133,BT$134,BT$135,BT$136,BT$137,BT$138,BT$139,BT$140,BT$141,BT$142,BT$143,BT$144)</f>
        <v>0</v>
      </c>
      <c r="BU329" s="66">
        <f>-BU$190+BU$216-BU$218+BU$233+BU$234+SUM(BU$125,BU$126,BU$127,BU$128,BU$129,BU$130,BU$131,BU$132*(1+'S&amp;S'!$F127),BU$133,BU$134,BU$135,BU$136,BU$137,BU$138,BU$139,BU$140,BU$141,BU$142,BU$143,BU$144)</f>
        <v>0</v>
      </c>
      <c r="BV329" s="66">
        <f>-BV$190+BV$216-BV$218+BV$233+BV$234+SUM(BV$125,BV$126,BV$127,BV$128,BV$129,BV$130,BV$131,BV$132*(1+'S&amp;S'!$F127),BV$133,BV$134,BV$135,BV$136,BV$137,BV$138,BV$139,BV$140,BV$141,BV$142,BV$143,BV$144)</f>
        <v>0</v>
      </c>
      <c r="BW329" s="66">
        <f>-BW$190+BW$216-BW$218+BW$233+BW$234+SUM(BW$125,BW$126,BW$127,BW$128,BW$129,BW$130,BW$131,BW$132*(1+'S&amp;S'!$F127),BW$133,BW$134,BW$135,BW$136,BW$137,BW$138,BW$139,BW$140,BW$141,BW$142,BW$143,BW$144)</f>
        <v>0</v>
      </c>
      <c r="BX329" s="66">
        <f>-BX$190+BX$216-BX$218+BX$233+BX$234+SUM(BX$125,BX$126,BX$127,BX$128,BX$129,BX$130,BX$131,BX$132*(1+'S&amp;S'!$F127),BX$133,BX$134,BX$135,BX$136,BX$137,BX$138,BX$139,BX$140,BX$141,BX$142,BX$143,BX$144)</f>
        <v>0</v>
      </c>
      <c r="BY329" s="66">
        <f>-BY$190+BY$216-BY$218+BY$233+BY$234+SUM(BY$125,BY$126,BY$127,BY$128,BY$129,BY$130,BY$131,BY$132*(1+'S&amp;S'!$F127),BY$133,BY$134,BY$135,BY$136,BY$137,BY$138,BY$139,BY$140,BY$141,BY$142,BY$143,BY$144)</f>
        <v>0</v>
      </c>
      <c r="BZ329" s="66">
        <f>-BZ$190+BZ$216-BZ$218+BZ$233+BZ$234+SUM(BZ$125,BZ$126,BZ$127,BZ$128,BZ$129,BZ$130,BZ$131,BZ$132*(1+'S&amp;S'!$F127),BZ$133,BZ$134,BZ$135,BZ$136,BZ$137,BZ$138,BZ$139,BZ$140,BZ$141,BZ$142,BZ$143,BZ$144)</f>
        <v>0</v>
      </c>
      <c r="CA329" s="66">
        <f>-CA$190+CA$216-CA$218+CA$233+CA$234+SUM(CA$125,CA$126,CA$127,CA$128,CA$129,CA$130,CA$131,CA$132*(1+'S&amp;S'!$F127),CA$133,CA$134,CA$135,CA$136,CA$137,CA$138,CA$139,CA$140,CA$141,CA$142,CA$143,CA$144)</f>
        <v>0</v>
      </c>
      <c r="CB329" s="66">
        <f>-CB$190+CB$216-CB$218+CB$233+CB$234+SUM(CB$125,CB$126,CB$127,CB$128,CB$129,CB$130,CB$131,CB$132*(1+'S&amp;S'!$F127),CB$133,CB$134,CB$135,CB$136,CB$137,CB$138,CB$139,CB$140,CB$141,CB$142,CB$143,CB$144)</f>
        <v>0</v>
      </c>
      <c r="CC329" s="66">
        <f>-CC$190+CC$216-CC$218+CC$233+CC$234+SUM(CC$125,CC$126,CC$127,CC$128,CC$129,CC$130,CC$131,CC$132*(1+'S&amp;S'!$F127),CC$133,CC$134,CC$135,CC$136,CC$137,CC$138,CC$139,CC$140,CC$141,CC$142,CC$143,CC$144)</f>
        <v>0</v>
      </c>
      <c r="CD329" s="66">
        <f>-CD$190+CD$216-CD$218+CD$233+CD$234+SUM(CD$125,CD$126,CD$127,CD$128,CD$129,CD$130,CD$131,CD$132*(1+'S&amp;S'!$F127),CD$133,CD$134,CD$135,CD$136,CD$137,CD$138,CD$139,CD$140,CD$141,CD$142,CD$143,CD$144)</f>
        <v>0</v>
      </c>
      <c r="CE329" s="66">
        <f>-CE$190+CE$216-CE$218+CE$233+CE$234+SUM(CE$125,CE$126,CE$127,CE$128,CE$129,CE$130,CE$131,CE$132*(1+'S&amp;S'!$F127),CE$133,CE$134,CE$135,CE$136,CE$137,CE$138,CE$139,CE$140,CE$141,CE$142,CE$143,CE$144)</f>
        <v>0</v>
      </c>
      <c r="CF329" s="66">
        <f>-CF$190+CF$216-CF$218+CF$233+CF$234+SUM(CF$125,CF$126,CF$127,CF$128,CF$129,CF$130,CF$131,CF$132*(1+'S&amp;S'!$F127),CF$133,CF$134,CF$135,CF$136,CF$137,CF$138,CF$139,CF$140,CF$141,CF$142,CF$143,CF$144)</f>
        <v>0</v>
      </c>
      <c r="CG329" s="66">
        <f>-CG$190+CG$216-CG$218+CG$233+CG$234+SUM(CG$125,CG$126,CG$127,CG$128,CG$129,CG$130,CG$131,CG$132*(1+'S&amp;S'!$F127),CG$133,CG$134,CG$135,CG$136,CG$137,CG$138,CG$139,CG$140,CG$141,CG$142,CG$143,CG$144)</f>
        <v>0</v>
      </c>
      <c r="CH329" s="66">
        <f>-CH$190+CH$216-CH$218+CH$233+CH$234+SUM(CH$125,CH$126,CH$127,CH$128,CH$129,CH$130,CH$131,CH$132*(1+'S&amp;S'!$F127),CH$133,CH$134,CH$135,CH$136,CH$137,CH$138,CH$139,CH$140,CH$141,CH$142,CH$143,CH$144)</f>
        <v>0</v>
      </c>
      <c r="CI329" s="66">
        <f>-CI$190+CI$216-CI$218+CI$233+CI$234+SUM(CI$125,CI$126,CI$127,CI$128,CI$129,CI$130,CI$131,CI$132*(1+'S&amp;S'!$F127),CI$133,CI$134,CI$135,CI$136,CI$137,CI$138,CI$139,CI$140,CI$141,CI$142,CI$143,CI$144)</f>
        <v>0</v>
      </c>
      <c r="CJ329" s="66">
        <f>-CJ$190+CJ$216-CJ$218+CJ$233+CJ$234+SUM(CJ$125,CJ$126,CJ$127,CJ$128,CJ$129,CJ$130,CJ$131,CJ$132*(1+'S&amp;S'!$F127),CJ$133,CJ$134,CJ$135,CJ$136,CJ$137,CJ$138,CJ$139,CJ$140,CJ$141,CJ$142,CJ$143,CJ$144)</f>
        <v>0</v>
      </c>
      <c r="CK329" s="66">
        <f>-CK$190+CK$216-CK$218+CK$233+CK$234+SUM(CK$125,CK$126,CK$127,CK$128,CK$129,CK$130,CK$131,CK$132*(1+'S&amp;S'!$F127),CK$133,CK$134,CK$135,CK$136,CK$137,CK$138,CK$139,CK$140,CK$141,CK$142,CK$143,CK$144)</f>
        <v>0</v>
      </c>
      <c r="CL329" s="66">
        <f>-CL$190+CL$216-CL$218+CL$233+CL$234+SUM(CL$125,CL$126,CL$127,CL$128,CL$129,CL$130,CL$131,CL$132*(1+'S&amp;S'!$F127),CL$133,CL$134,CL$135,CL$136,CL$137,CL$138,CL$139,CL$140,CL$141,CL$142,CL$143,CL$144)</f>
        <v>0</v>
      </c>
      <c r="CM329" s="66">
        <f>-CM$190+CM$216-CM$218+CM$233+CM$234+SUM(CM$125,CM$126,CM$127,CM$128,CM$129,CM$130,CM$131,CM$132*(1+'S&amp;S'!$F127),CM$133,CM$134,CM$135,CM$136,CM$137,CM$138,CM$139,CM$140,CM$141,CM$142,CM$143,CM$144)</f>
        <v>0</v>
      </c>
      <c r="CN329" s="66">
        <f>-CN$190+CN$216-CN$218+CN$233+CN$234+SUM(CN$125,CN$126,CN$127,CN$128,CN$129,CN$130,CN$131,CN$132*(1+'S&amp;S'!$F127),CN$133,CN$134,CN$135,CN$136,CN$137,CN$138,CN$139,CN$140,CN$141,CN$142,CN$143,CN$144)</f>
        <v>0</v>
      </c>
      <c r="CO329" s="66">
        <f>-CO$190+CO$216-CO$218+CO$233+CO$234+SUM(CO$125,CO$126,CO$127,CO$128,CO$129,CO$130,CO$131,CO$132*(1+'S&amp;S'!$F127),CO$133,CO$134,CO$135,CO$136,CO$137,CO$138,CO$139,CO$140,CO$141,CO$142,CO$143,CO$144)</f>
        <v>0</v>
      </c>
      <c r="CP329" s="66">
        <f>-CP$190+CP$216-CP$218+CP$233+CP$234+SUM(CP$125,CP$126,CP$127,CP$128,CP$129,CP$130,CP$131,CP$132*(1+'S&amp;S'!$F127),CP$133,CP$134,CP$135,CP$136,CP$137,CP$138,CP$139,CP$140,CP$141,CP$142,CP$143,CP$144)</f>
        <v>0</v>
      </c>
      <c r="CQ329" s="66">
        <f>-CQ$190+CQ$216-CQ$218+CQ$233+CQ$234+SUM(CQ$125,CQ$126,CQ$127,CQ$128,CQ$129,CQ$130,CQ$131,CQ$132*(1+'S&amp;S'!$F127),CQ$133,CQ$134,CQ$135,CQ$136,CQ$137,CQ$138,CQ$139,CQ$140,CQ$141,CQ$142,CQ$143,CQ$144)</f>
        <v>0</v>
      </c>
      <c r="CR329" s="66">
        <f>-CR$190+CR$216-CR$218+CR$233+CR$234+SUM(CR$125,CR$126,CR$127,CR$128,CR$129,CR$130,CR$131,CR$132*(1+'S&amp;S'!$F127),CR$133,CR$134,CR$135,CR$136,CR$137,CR$138,CR$139,CR$140,CR$141,CR$142,CR$143,CR$144)</f>
        <v>0</v>
      </c>
      <c r="CS329" s="66">
        <f>-CS$190+CS$216-CS$218+CS$233+CS$234+SUM(CS$125,CS$126,CS$127,CS$128,CS$129,CS$130,CS$131,CS$132*(1+'S&amp;S'!$F127),CS$133,CS$134,CS$135,CS$136,CS$137,CS$138,CS$139,CS$140,CS$141,CS$142,CS$143,CS$144)</f>
        <v>0</v>
      </c>
    </row>
    <row r="330" spans="3:97" hidden="1" x14ac:dyDescent="0.35">
      <c r="C330" s="81" t="str">
        <f>O.3!C133&amp;" with "&amp; 'S&amp;S'!$D$5*100 &amp; "% increase"</f>
        <v xml:space="preserve"> with 1% increase</v>
      </c>
      <c r="E330" s="492">
        <f>G330+NPV(G.Asm!$F$40,H330:INDEX(H330:CS330,RP))</f>
        <v>0</v>
      </c>
      <c r="F330" s="492">
        <f t="shared" si="140"/>
        <v>0</v>
      </c>
      <c r="G330" s="66">
        <f>-G$190+G$216-G$218+G$233+G$234+SUM(G$125,G$126,G$127,G$128,G$129,G$130,G$131,G$132,G$133*(1+'S&amp;S'!$F128),G$134,G$135,G$136,G$137,G$138,G$139,G$140,G$141,G$142,G$143,G$144)</f>
        <v>0</v>
      </c>
      <c r="H330" s="66">
        <f>-H$190+H$216-H$218+H$233+H$234+SUM(H$125,H$126,H$127,H$128,H$129,H$130,H$131,H$132,H$133*(1+'S&amp;S'!$F128),H$134,H$135,H$136,H$137,H$138,H$139,H$140,H$141,H$142,H$143,H$144)</f>
        <v>0</v>
      </c>
      <c r="I330" s="66">
        <f>-I$190+I$216-I$218+I$233+I$234+SUM(I$125,I$126,I$127,I$128,I$129,I$130,I$131,I$132,I$133*(1+'S&amp;S'!$F128),I$134,I$135,I$136,I$137,I$138,I$139,I$140,I$141,I$142,I$143,I$144)</f>
        <v>0</v>
      </c>
      <c r="J330" s="66">
        <f>-J$190+J$216-J$218+J$233+J$234+SUM(J$125,J$126,J$127,J$128,J$129,J$130,J$131,J$132,J$133*(1+'S&amp;S'!$F128),J$134,J$135,J$136,J$137,J$138,J$139,J$140,J$141,J$142,J$143,J$144)</f>
        <v>0</v>
      </c>
      <c r="K330" s="66">
        <f>-K$190+K$216-K$218+K$233+K$234+SUM(K$125,K$126,K$127,K$128,K$129,K$130,K$131,K$132,K$133*(1+'S&amp;S'!$F128),K$134,K$135,K$136,K$137,K$138,K$139,K$140,K$141,K$142,K$143,K$144)</f>
        <v>0</v>
      </c>
      <c r="L330" s="66">
        <f>-L$190+L$216-L$218+L$233+L$234+SUM(L$125,L$126,L$127,L$128,L$129,L$130,L$131,L$132,L$133*(1+'S&amp;S'!$F128),L$134,L$135,L$136,L$137,L$138,L$139,L$140,L$141,L$142,L$143,L$144)</f>
        <v>0</v>
      </c>
      <c r="M330" s="66">
        <f>-M$190+M$216-M$218+M$233+M$234+SUM(M$125,M$126,M$127,M$128,M$129,M$130,M$131,M$132,M$133*(1+'S&amp;S'!$F128),M$134,M$135,M$136,M$137,M$138,M$139,M$140,M$141,M$142,M$143,M$144)</f>
        <v>0</v>
      </c>
      <c r="N330" s="66">
        <f>-N$190+N$216-N$218+N$233+N$234+SUM(N$125,N$126,N$127,N$128,N$129,N$130,N$131,N$132,N$133*(1+'S&amp;S'!$F128),N$134,N$135,N$136,N$137,N$138,N$139,N$140,N$141,N$142,N$143,N$144)</f>
        <v>0</v>
      </c>
      <c r="O330" s="66">
        <f>-O$190+O$216-O$218+O$233+O$234+SUM(O$125,O$126,O$127,O$128,O$129,O$130,O$131,O$132,O$133*(1+'S&amp;S'!$F128),O$134,O$135,O$136,O$137,O$138,O$139,O$140,O$141,O$142,O$143,O$144)</f>
        <v>0</v>
      </c>
      <c r="P330" s="66">
        <f>-P$190+P$216-P$218+P$233+P$234+SUM(P$125,P$126,P$127,P$128,P$129,P$130,P$131,P$132,P$133*(1+'S&amp;S'!$F128),P$134,P$135,P$136,P$137,P$138,P$139,P$140,P$141,P$142,P$143,P$144)</f>
        <v>0</v>
      </c>
      <c r="Q330" s="66">
        <f>-Q$190+Q$216-Q$218+Q$233+Q$234+SUM(Q$125,Q$126,Q$127,Q$128,Q$129,Q$130,Q$131,Q$132,Q$133*(1+'S&amp;S'!$F128),Q$134,Q$135,Q$136,Q$137,Q$138,Q$139,Q$140,Q$141,Q$142,Q$143,Q$144)</f>
        <v>0</v>
      </c>
      <c r="R330" s="66">
        <f>-R$190+R$216-R$218+R$233+R$234+SUM(R$125,R$126,R$127,R$128,R$129,R$130,R$131,R$132,R$133*(1+'S&amp;S'!$F128),R$134,R$135,R$136,R$137,R$138,R$139,R$140,R$141,R$142,R$143,R$144)</f>
        <v>0</v>
      </c>
      <c r="S330" s="66">
        <f>-S$190+S$216-S$218+S$233+S$234+SUM(S$125,S$126,S$127,S$128,S$129,S$130,S$131,S$132,S$133*(1+'S&amp;S'!$F128),S$134,S$135,S$136,S$137,S$138,S$139,S$140,S$141,S$142,S$143,S$144)</f>
        <v>0</v>
      </c>
      <c r="T330" s="66">
        <f>-T$190+T$216-T$218+T$233+T$234+SUM(T$125,T$126,T$127,T$128,T$129,T$130,T$131,T$132,T$133*(1+'S&amp;S'!$F128),T$134,T$135,T$136,T$137,T$138,T$139,T$140,T$141,T$142,T$143,T$144)</f>
        <v>0</v>
      </c>
      <c r="U330" s="66">
        <f>-U$190+U$216-U$218+U$233+U$234+SUM(U$125,U$126,U$127,U$128,U$129,U$130,U$131,U$132,U$133*(1+'S&amp;S'!$F128),U$134,U$135,U$136,U$137,U$138,U$139,U$140,U$141,U$142,U$143,U$144)</f>
        <v>0</v>
      </c>
      <c r="V330" s="66">
        <f>-V$190+V$216-V$218+V$233+V$234+SUM(V$125,V$126,V$127,V$128,V$129,V$130,V$131,V$132,V$133*(1+'S&amp;S'!$F128),V$134,V$135,V$136,V$137,V$138,V$139,V$140,V$141,V$142,V$143,V$144)</f>
        <v>0</v>
      </c>
      <c r="W330" s="66">
        <f>-W$190+W$216-W$218+W$233+W$234+SUM(W$125,W$126,W$127,W$128,W$129,W$130,W$131,W$132,W$133*(1+'S&amp;S'!$F128),W$134,W$135,W$136,W$137,W$138,W$139,W$140,W$141,W$142,W$143,W$144)</f>
        <v>0</v>
      </c>
      <c r="X330" s="66">
        <f>-X$190+X$216-X$218+X$233+X$234+SUM(X$125,X$126,X$127,X$128,X$129,X$130,X$131,X$132,X$133*(1+'S&amp;S'!$F128),X$134,X$135,X$136,X$137,X$138,X$139,X$140,X$141,X$142,X$143,X$144)</f>
        <v>0</v>
      </c>
      <c r="Y330" s="66">
        <f>-Y$190+Y$216-Y$218+Y$233+Y$234+SUM(Y$125,Y$126,Y$127,Y$128,Y$129,Y$130,Y$131,Y$132,Y$133*(1+'S&amp;S'!$F128),Y$134,Y$135,Y$136,Y$137,Y$138,Y$139,Y$140,Y$141,Y$142,Y$143,Y$144)</f>
        <v>0</v>
      </c>
      <c r="Z330" s="66">
        <f>-Z$190+Z$216-Z$218+Z$233+Z$234+SUM(Z$125,Z$126,Z$127,Z$128,Z$129,Z$130,Z$131,Z$132,Z$133*(1+'S&amp;S'!$F128),Z$134,Z$135,Z$136,Z$137,Z$138,Z$139,Z$140,Z$141,Z$142,Z$143,Z$144)</f>
        <v>0</v>
      </c>
      <c r="AA330" s="66">
        <f>-AA$190+AA$216-AA$218+AA$233+AA$234+SUM(AA$125,AA$126,AA$127,AA$128,AA$129,AA$130,AA$131,AA$132,AA$133*(1+'S&amp;S'!$F128),AA$134,AA$135,AA$136,AA$137,AA$138,AA$139,AA$140,AA$141,AA$142,AA$143,AA$144)</f>
        <v>0</v>
      </c>
      <c r="AB330" s="66">
        <f>-AB$190+AB$216-AB$218+AB$233+AB$234+SUM(AB$125,AB$126,AB$127,AB$128,AB$129,AB$130,AB$131,AB$132,AB$133*(1+'S&amp;S'!$F128),AB$134,AB$135,AB$136,AB$137,AB$138,AB$139,AB$140,AB$141,AB$142,AB$143,AB$144)</f>
        <v>0</v>
      </c>
      <c r="AC330" s="66">
        <f>-AC$190+AC$216-AC$218+AC$233+AC$234+SUM(AC$125,AC$126,AC$127,AC$128,AC$129,AC$130,AC$131,AC$132,AC$133*(1+'S&amp;S'!$F128),AC$134,AC$135,AC$136,AC$137,AC$138,AC$139,AC$140,AC$141,AC$142,AC$143,AC$144)</f>
        <v>0</v>
      </c>
      <c r="AD330" s="66">
        <f>-AD$190+AD$216-AD$218+AD$233+AD$234+SUM(AD$125,AD$126,AD$127,AD$128,AD$129,AD$130,AD$131,AD$132,AD$133*(1+'S&amp;S'!$F128),AD$134,AD$135,AD$136,AD$137,AD$138,AD$139,AD$140,AD$141,AD$142,AD$143,AD$144)</f>
        <v>0</v>
      </c>
      <c r="AE330" s="66">
        <f>-AE$190+AE$216-AE$218+AE$233+AE$234+SUM(AE$125,AE$126,AE$127,AE$128,AE$129,AE$130,AE$131,AE$132,AE$133*(1+'S&amp;S'!$F128),AE$134,AE$135,AE$136,AE$137,AE$138,AE$139,AE$140,AE$141,AE$142,AE$143,AE$144)</f>
        <v>0</v>
      </c>
      <c r="AF330" s="66">
        <f>-AF$190+AF$216-AF$218+AF$233+AF$234+SUM(AF$125,AF$126,AF$127,AF$128,AF$129,AF$130,AF$131,AF$132,AF$133*(1+'S&amp;S'!$F128),AF$134,AF$135,AF$136,AF$137,AF$138,AF$139,AF$140,AF$141,AF$142,AF$143,AF$144)</f>
        <v>0</v>
      </c>
      <c r="AG330" s="66">
        <f>-AG$190+AG$216-AG$218+AG$233+AG$234+SUM(AG$125,AG$126,AG$127,AG$128,AG$129,AG$130,AG$131,AG$132,AG$133*(1+'S&amp;S'!$F128),AG$134,AG$135,AG$136,AG$137,AG$138,AG$139,AG$140,AG$141,AG$142,AG$143,AG$144)</f>
        <v>0</v>
      </c>
      <c r="AH330" s="66">
        <f>-AH$190+AH$216-AH$218+AH$233+AH$234+SUM(AH$125,AH$126,AH$127,AH$128,AH$129,AH$130,AH$131,AH$132,AH$133*(1+'S&amp;S'!$F128),AH$134,AH$135,AH$136,AH$137,AH$138,AH$139,AH$140,AH$141,AH$142,AH$143,AH$144)</f>
        <v>0</v>
      </c>
      <c r="AI330" s="66">
        <f>-AI$190+AI$216-AI$218+AI$233+AI$234+SUM(AI$125,AI$126,AI$127,AI$128,AI$129,AI$130,AI$131,AI$132,AI$133*(1+'S&amp;S'!$F128),AI$134,AI$135,AI$136,AI$137,AI$138,AI$139,AI$140,AI$141,AI$142,AI$143,AI$144)</f>
        <v>0</v>
      </c>
      <c r="AJ330" s="66">
        <f>-AJ$190+AJ$216-AJ$218+AJ$233+AJ$234+SUM(AJ$125,AJ$126,AJ$127,AJ$128,AJ$129,AJ$130,AJ$131,AJ$132,AJ$133*(1+'S&amp;S'!$F128),AJ$134,AJ$135,AJ$136,AJ$137,AJ$138,AJ$139,AJ$140,AJ$141,AJ$142,AJ$143,AJ$144)</f>
        <v>0</v>
      </c>
      <c r="AK330" s="66">
        <f>-AK$190+AK$216-AK$218+AK$233+AK$234+SUM(AK$125,AK$126,AK$127,AK$128,AK$129,AK$130,AK$131,AK$132,AK$133*(1+'S&amp;S'!$F128),AK$134,AK$135,AK$136,AK$137,AK$138,AK$139,AK$140,AK$141,AK$142,AK$143,AK$144)</f>
        <v>0</v>
      </c>
      <c r="AL330" s="66">
        <f>-AL$190+AL$216-AL$218+AL$233+AL$234+SUM(AL$125,AL$126,AL$127,AL$128,AL$129,AL$130,AL$131,AL$132,AL$133*(1+'S&amp;S'!$F128),AL$134,AL$135,AL$136,AL$137,AL$138,AL$139,AL$140,AL$141,AL$142,AL$143,AL$144)</f>
        <v>0</v>
      </c>
      <c r="AM330" s="66">
        <f>-AM$190+AM$216-AM$218+AM$233+AM$234+SUM(AM$125,AM$126,AM$127,AM$128,AM$129,AM$130,AM$131,AM$132,AM$133*(1+'S&amp;S'!$F128),AM$134,AM$135,AM$136,AM$137,AM$138,AM$139,AM$140,AM$141,AM$142,AM$143,AM$144)</f>
        <v>0</v>
      </c>
      <c r="AN330" s="66">
        <f>-AN$190+AN$216-AN$218+AN$233+AN$234+SUM(AN$125,AN$126,AN$127,AN$128,AN$129,AN$130,AN$131,AN$132,AN$133*(1+'S&amp;S'!$F128),AN$134,AN$135,AN$136,AN$137,AN$138,AN$139,AN$140,AN$141,AN$142,AN$143,AN$144)</f>
        <v>0</v>
      </c>
      <c r="AO330" s="66">
        <f>-AO$190+AO$216-AO$218+AO$233+AO$234+SUM(AO$125,AO$126,AO$127,AO$128,AO$129,AO$130,AO$131,AO$132,AO$133*(1+'S&amp;S'!$F128),AO$134,AO$135,AO$136,AO$137,AO$138,AO$139,AO$140,AO$141,AO$142,AO$143,AO$144)</f>
        <v>0</v>
      </c>
      <c r="AP330" s="66">
        <f>-AP$190+AP$216-AP$218+AP$233+AP$234+SUM(AP$125,AP$126,AP$127,AP$128,AP$129,AP$130,AP$131,AP$132,AP$133*(1+'S&amp;S'!$F128),AP$134,AP$135,AP$136,AP$137,AP$138,AP$139,AP$140,AP$141,AP$142,AP$143,AP$144)</f>
        <v>0</v>
      </c>
      <c r="AQ330" s="66">
        <f>-AQ$190+AQ$216-AQ$218+AQ$233+AQ$234+SUM(AQ$125,AQ$126,AQ$127,AQ$128,AQ$129,AQ$130,AQ$131,AQ$132,AQ$133*(1+'S&amp;S'!$F128),AQ$134,AQ$135,AQ$136,AQ$137,AQ$138,AQ$139,AQ$140,AQ$141,AQ$142,AQ$143,AQ$144)</f>
        <v>0</v>
      </c>
      <c r="AR330" s="66">
        <f>-AR$190+AR$216-AR$218+AR$233+AR$234+SUM(AR$125,AR$126,AR$127,AR$128,AR$129,AR$130,AR$131,AR$132,AR$133*(1+'S&amp;S'!$F128),AR$134,AR$135,AR$136,AR$137,AR$138,AR$139,AR$140,AR$141,AR$142,AR$143,AR$144)</f>
        <v>0</v>
      </c>
      <c r="AS330" s="66">
        <f>-AS$190+AS$216-AS$218+AS$233+AS$234+SUM(AS$125,AS$126,AS$127,AS$128,AS$129,AS$130,AS$131,AS$132,AS$133*(1+'S&amp;S'!$F128),AS$134,AS$135,AS$136,AS$137,AS$138,AS$139,AS$140,AS$141,AS$142,AS$143,AS$144)</f>
        <v>0</v>
      </c>
      <c r="AT330" s="66">
        <f>-AT$190+AT$216-AT$218+AT$233+AT$234+SUM(AT$125,AT$126,AT$127,AT$128,AT$129,AT$130,AT$131,AT$132,AT$133*(1+'S&amp;S'!$F128),AT$134,AT$135,AT$136,AT$137,AT$138,AT$139,AT$140,AT$141,AT$142,AT$143,AT$144)</f>
        <v>0</v>
      </c>
      <c r="AU330" s="66">
        <f>-AU$190+AU$216-AU$218+AU$233+AU$234+SUM(AU$125,AU$126,AU$127,AU$128,AU$129,AU$130,AU$131,AU$132,AU$133*(1+'S&amp;S'!$F128),AU$134,AU$135,AU$136,AU$137,AU$138,AU$139,AU$140,AU$141,AU$142,AU$143,AU$144)</f>
        <v>0</v>
      </c>
      <c r="AV330" s="66">
        <f>-AV$190+AV$216-AV$218+AV$233+AV$234+SUM(AV$125,AV$126,AV$127,AV$128,AV$129,AV$130,AV$131,AV$132,AV$133*(1+'S&amp;S'!$F128),AV$134,AV$135,AV$136,AV$137,AV$138,AV$139,AV$140,AV$141,AV$142,AV$143,AV$144)</f>
        <v>0</v>
      </c>
      <c r="AW330" s="66">
        <f>-AW$190+AW$216-AW$218+AW$233+AW$234+SUM(AW$125,AW$126,AW$127,AW$128,AW$129,AW$130,AW$131,AW$132,AW$133*(1+'S&amp;S'!$F128),AW$134,AW$135,AW$136,AW$137,AW$138,AW$139,AW$140,AW$141,AW$142,AW$143,AW$144)</f>
        <v>0</v>
      </c>
      <c r="AX330" s="66">
        <f>-AX$190+AX$216-AX$218+AX$233+AX$234+SUM(AX$125,AX$126,AX$127,AX$128,AX$129,AX$130,AX$131,AX$132,AX$133*(1+'S&amp;S'!$F128),AX$134,AX$135,AX$136,AX$137,AX$138,AX$139,AX$140,AX$141,AX$142,AX$143,AX$144)</f>
        <v>0</v>
      </c>
      <c r="AY330" s="66">
        <f>-AY$190+AY$216-AY$218+AY$233+AY$234+SUM(AY$125,AY$126,AY$127,AY$128,AY$129,AY$130,AY$131,AY$132,AY$133*(1+'S&amp;S'!$F128),AY$134,AY$135,AY$136,AY$137,AY$138,AY$139,AY$140,AY$141,AY$142,AY$143,AY$144)</f>
        <v>0</v>
      </c>
      <c r="AZ330" s="66">
        <f>-AZ$190+AZ$216-AZ$218+AZ$233+AZ$234+SUM(AZ$125,AZ$126,AZ$127,AZ$128,AZ$129,AZ$130,AZ$131,AZ$132,AZ$133*(1+'S&amp;S'!$F128),AZ$134,AZ$135,AZ$136,AZ$137,AZ$138,AZ$139,AZ$140,AZ$141,AZ$142,AZ$143,AZ$144)</f>
        <v>0</v>
      </c>
      <c r="BA330" s="66">
        <f>-BA$190+BA$216-BA$218+BA$233+BA$234+SUM(BA$125,BA$126,BA$127,BA$128,BA$129,BA$130,BA$131,BA$132,BA$133*(1+'S&amp;S'!$F128),BA$134,BA$135,BA$136,BA$137,BA$138,BA$139,BA$140,BA$141,BA$142,BA$143,BA$144)</f>
        <v>0</v>
      </c>
      <c r="BB330" s="66">
        <f>-BB$190+BB$216-BB$218+BB$233+BB$234+SUM(BB$125,BB$126,BB$127,BB$128,BB$129,BB$130,BB$131,BB$132,BB$133*(1+'S&amp;S'!$F128),BB$134,BB$135,BB$136,BB$137,BB$138,BB$139,BB$140,BB$141,BB$142,BB$143,BB$144)</f>
        <v>0</v>
      </c>
      <c r="BC330" s="66">
        <f>-BC$190+BC$216-BC$218+BC$233+BC$234+SUM(BC$125,BC$126,BC$127,BC$128,BC$129,BC$130,BC$131,BC$132,BC$133*(1+'S&amp;S'!$F128),BC$134,BC$135,BC$136,BC$137,BC$138,BC$139,BC$140,BC$141,BC$142,BC$143,BC$144)</f>
        <v>0</v>
      </c>
      <c r="BD330" s="66">
        <f>-BD$190+BD$216-BD$218+BD$233+BD$234+SUM(BD$125,BD$126,BD$127,BD$128,BD$129,BD$130,BD$131,BD$132,BD$133*(1+'S&amp;S'!$F128),BD$134,BD$135,BD$136,BD$137,BD$138,BD$139,BD$140,BD$141,BD$142,BD$143,BD$144)</f>
        <v>0</v>
      </c>
      <c r="BE330" s="66">
        <f>-BE$190+BE$216-BE$218+BE$233+BE$234+SUM(BE$125,BE$126,BE$127,BE$128,BE$129,BE$130,BE$131,BE$132,BE$133*(1+'S&amp;S'!$F128),BE$134,BE$135,BE$136,BE$137,BE$138,BE$139,BE$140,BE$141,BE$142,BE$143,BE$144)</f>
        <v>0</v>
      </c>
      <c r="BF330" s="66">
        <f>-BF$190+BF$216-BF$218+BF$233+BF$234+SUM(BF$125,BF$126,BF$127,BF$128,BF$129,BF$130,BF$131,BF$132,BF$133*(1+'S&amp;S'!$F128),BF$134,BF$135,BF$136,BF$137,BF$138,BF$139,BF$140,BF$141,BF$142,BF$143,BF$144)</f>
        <v>0</v>
      </c>
      <c r="BG330" s="66">
        <f>-BG$190+BG$216-BG$218+BG$233+BG$234+SUM(BG$125,BG$126,BG$127,BG$128,BG$129,BG$130,BG$131,BG$132,BG$133*(1+'S&amp;S'!$F128),BG$134,BG$135,BG$136,BG$137,BG$138,BG$139,BG$140,BG$141,BG$142,BG$143,BG$144)</f>
        <v>0</v>
      </c>
      <c r="BH330" s="66">
        <f>-BH$190+BH$216-BH$218+BH$233+BH$234+SUM(BH$125,BH$126,BH$127,BH$128,BH$129,BH$130,BH$131,BH$132,BH$133*(1+'S&amp;S'!$F128),BH$134,BH$135,BH$136,BH$137,BH$138,BH$139,BH$140,BH$141,BH$142,BH$143,BH$144)</f>
        <v>0</v>
      </c>
      <c r="BI330" s="66">
        <f>-BI$190+BI$216-BI$218+BI$233+BI$234+SUM(BI$125,BI$126,BI$127,BI$128,BI$129,BI$130,BI$131,BI$132,BI$133*(1+'S&amp;S'!$F128),BI$134,BI$135,BI$136,BI$137,BI$138,BI$139,BI$140,BI$141,BI$142,BI$143,BI$144)</f>
        <v>0</v>
      </c>
      <c r="BJ330" s="66">
        <f>-BJ$190+BJ$216-BJ$218+BJ$233+BJ$234+SUM(BJ$125,BJ$126,BJ$127,BJ$128,BJ$129,BJ$130,BJ$131,BJ$132,BJ$133*(1+'S&amp;S'!$F128),BJ$134,BJ$135,BJ$136,BJ$137,BJ$138,BJ$139,BJ$140,BJ$141,BJ$142,BJ$143,BJ$144)</f>
        <v>0</v>
      </c>
      <c r="BK330" s="66">
        <f>-BK$190+BK$216-BK$218+BK$233+BK$234+SUM(BK$125,BK$126,BK$127,BK$128,BK$129,BK$130,BK$131,BK$132,BK$133*(1+'S&amp;S'!$F128),BK$134,BK$135,BK$136,BK$137,BK$138,BK$139,BK$140,BK$141,BK$142,BK$143,BK$144)</f>
        <v>0</v>
      </c>
      <c r="BL330" s="66">
        <f>-BL$190+BL$216-BL$218+BL$233+BL$234+SUM(BL$125,BL$126,BL$127,BL$128,BL$129,BL$130,BL$131,BL$132,BL$133*(1+'S&amp;S'!$F128),BL$134,BL$135,BL$136,BL$137,BL$138,BL$139,BL$140,BL$141,BL$142,BL$143,BL$144)</f>
        <v>0</v>
      </c>
      <c r="BM330" s="66">
        <f>-BM$190+BM$216-BM$218+BM$233+BM$234+SUM(BM$125,BM$126,BM$127,BM$128,BM$129,BM$130,BM$131,BM$132,BM$133*(1+'S&amp;S'!$F128),BM$134,BM$135,BM$136,BM$137,BM$138,BM$139,BM$140,BM$141,BM$142,BM$143,BM$144)</f>
        <v>0</v>
      </c>
      <c r="BN330" s="66">
        <f>-BN$190+BN$216-BN$218+BN$233+BN$234+SUM(BN$125,BN$126,BN$127,BN$128,BN$129,BN$130,BN$131,BN$132,BN$133*(1+'S&amp;S'!$F128),BN$134,BN$135,BN$136,BN$137,BN$138,BN$139,BN$140,BN$141,BN$142,BN$143,BN$144)</f>
        <v>0</v>
      </c>
      <c r="BO330" s="66">
        <f>-BO$190+BO$216-BO$218+BO$233+BO$234+SUM(BO$125,BO$126,BO$127,BO$128,BO$129,BO$130,BO$131,BO$132,BO$133*(1+'S&amp;S'!$F128),BO$134,BO$135,BO$136,BO$137,BO$138,BO$139,BO$140,BO$141,BO$142,BO$143,BO$144)</f>
        <v>0</v>
      </c>
      <c r="BP330" s="66">
        <f>-BP$190+BP$216-BP$218+BP$233+BP$234+SUM(BP$125,BP$126,BP$127,BP$128,BP$129,BP$130,BP$131,BP$132,BP$133*(1+'S&amp;S'!$F128),BP$134,BP$135,BP$136,BP$137,BP$138,BP$139,BP$140,BP$141,BP$142,BP$143,BP$144)</f>
        <v>0</v>
      </c>
      <c r="BQ330" s="66">
        <f>-BQ$190+BQ$216-BQ$218+BQ$233+BQ$234+SUM(BQ$125,BQ$126,BQ$127,BQ$128,BQ$129,BQ$130,BQ$131,BQ$132,BQ$133*(1+'S&amp;S'!$F128),BQ$134,BQ$135,BQ$136,BQ$137,BQ$138,BQ$139,BQ$140,BQ$141,BQ$142,BQ$143,BQ$144)</f>
        <v>0</v>
      </c>
      <c r="BR330" s="66">
        <f>-BR$190+BR$216-BR$218+BR$233+BR$234+SUM(BR$125,BR$126,BR$127,BR$128,BR$129,BR$130,BR$131,BR$132,BR$133*(1+'S&amp;S'!$F128),BR$134,BR$135,BR$136,BR$137,BR$138,BR$139,BR$140,BR$141,BR$142,BR$143,BR$144)</f>
        <v>0</v>
      </c>
      <c r="BS330" s="66">
        <f>-BS$190+BS$216-BS$218+BS$233+BS$234+SUM(BS$125,BS$126,BS$127,BS$128,BS$129,BS$130,BS$131,BS$132,BS$133*(1+'S&amp;S'!$F128),BS$134,BS$135,BS$136,BS$137,BS$138,BS$139,BS$140,BS$141,BS$142,BS$143,BS$144)</f>
        <v>0</v>
      </c>
      <c r="BT330" s="66">
        <f>-BT$190+BT$216-BT$218+BT$233+BT$234+SUM(BT$125,BT$126,BT$127,BT$128,BT$129,BT$130,BT$131,BT$132,BT$133*(1+'S&amp;S'!$F128),BT$134,BT$135,BT$136,BT$137,BT$138,BT$139,BT$140,BT$141,BT$142,BT$143,BT$144)</f>
        <v>0</v>
      </c>
      <c r="BU330" s="66">
        <f>-BU$190+BU$216-BU$218+BU$233+BU$234+SUM(BU$125,BU$126,BU$127,BU$128,BU$129,BU$130,BU$131,BU$132,BU$133*(1+'S&amp;S'!$F128),BU$134,BU$135,BU$136,BU$137,BU$138,BU$139,BU$140,BU$141,BU$142,BU$143,BU$144)</f>
        <v>0</v>
      </c>
      <c r="BV330" s="66">
        <f>-BV$190+BV$216-BV$218+BV$233+BV$234+SUM(BV$125,BV$126,BV$127,BV$128,BV$129,BV$130,BV$131,BV$132,BV$133*(1+'S&amp;S'!$F128),BV$134,BV$135,BV$136,BV$137,BV$138,BV$139,BV$140,BV$141,BV$142,BV$143,BV$144)</f>
        <v>0</v>
      </c>
      <c r="BW330" s="66">
        <f>-BW$190+BW$216-BW$218+BW$233+BW$234+SUM(BW$125,BW$126,BW$127,BW$128,BW$129,BW$130,BW$131,BW$132,BW$133*(1+'S&amp;S'!$F128),BW$134,BW$135,BW$136,BW$137,BW$138,BW$139,BW$140,BW$141,BW$142,BW$143,BW$144)</f>
        <v>0</v>
      </c>
      <c r="BX330" s="66">
        <f>-BX$190+BX$216-BX$218+BX$233+BX$234+SUM(BX$125,BX$126,BX$127,BX$128,BX$129,BX$130,BX$131,BX$132,BX$133*(1+'S&amp;S'!$F128),BX$134,BX$135,BX$136,BX$137,BX$138,BX$139,BX$140,BX$141,BX$142,BX$143,BX$144)</f>
        <v>0</v>
      </c>
      <c r="BY330" s="66">
        <f>-BY$190+BY$216-BY$218+BY$233+BY$234+SUM(BY$125,BY$126,BY$127,BY$128,BY$129,BY$130,BY$131,BY$132,BY$133*(1+'S&amp;S'!$F128),BY$134,BY$135,BY$136,BY$137,BY$138,BY$139,BY$140,BY$141,BY$142,BY$143,BY$144)</f>
        <v>0</v>
      </c>
      <c r="BZ330" s="66">
        <f>-BZ$190+BZ$216-BZ$218+BZ$233+BZ$234+SUM(BZ$125,BZ$126,BZ$127,BZ$128,BZ$129,BZ$130,BZ$131,BZ$132,BZ$133*(1+'S&amp;S'!$F128),BZ$134,BZ$135,BZ$136,BZ$137,BZ$138,BZ$139,BZ$140,BZ$141,BZ$142,BZ$143,BZ$144)</f>
        <v>0</v>
      </c>
      <c r="CA330" s="66">
        <f>-CA$190+CA$216-CA$218+CA$233+CA$234+SUM(CA$125,CA$126,CA$127,CA$128,CA$129,CA$130,CA$131,CA$132,CA$133*(1+'S&amp;S'!$F128),CA$134,CA$135,CA$136,CA$137,CA$138,CA$139,CA$140,CA$141,CA$142,CA$143,CA$144)</f>
        <v>0</v>
      </c>
      <c r="CB330" s="66">
        <f>-CB$190+CB$216-CB$218+CB$233+CB$234+SUM(CB$125,CB$126,CB$127,CB$128,CB$129,CB$130,CB$131,CB$132,CB$133*(1+'S&amp;S'!$F128),CB$134,CB$135,CB$136,CB$137,CB$138,CB$139,CB$140,CB$141,CB$142,CB$143,CB$144)</f>
        <v>0</v>
      </c>
      <c r="CC330" s="66">
        <f>-CC$190+CC$216-CC$218+CC$233+CC$234+SUM(CC$125,CC$126,CC$127,CC$128,CC$129,CC$130,CC$131,CC$132,CC$133*(1+'S&amp;S'!$F128),CC$134,CC$135,CC$136,CC$137,CC$138,CC$139,CC$140,CC$141,CC$142,CC$143,CC$144)</f>
        <v>0</v>
      </c>
      <c r="CD330" s="66">
        <f>-CD$190+CD$216-CD$218+CD$233+CD$234+SUM(CD$125,CD$126,CD$127,CD$128,CD$129,CD$130,CD$131,CD$132,CD$133*(1+'S&amp;S'!$F128),CD$134,CD$135,CD$136,CD$137,CD$138,CD$139,CD$140,CD$141,CD$142,CD$143,CD$144)</f>
        <v>0</v>
      </c>
      <c r="CE330" s="66">
        <f>-CE$190+CE$216-CE$218+CE$233+CE$234+SUM(CE$125,CE$126,CE$127,CE$128,CE$129,CE$130,CE$131,CE$132,CE$133*(1+'S&amp;S'!$F128),CE$134,CE$135,CE$136,CE$137,CE$138,CE$139,CE$140,CE$141,CE$142,CE$143,CE$144)</f>
        <v>0</v>
      </c>
      <c r="CF330" s="66">
        <f>-CF$190+CF$216-CF$218+CF$233+CF$234+SUM(CF$125,CF$126,CF$127,CF$128,CF$129,CF$130,CF$131,CF$132,CF$133*(1+'S&amp;S'!$F128),CF$134,CF$135,CF$136,CF$137,CF$138,CF$139,CF$140,CF$141,CF$142,CF$143,CF$144)</f>
        <v>0</v>
      </c>
      <c r="CG330" s="66">
        <f>-CG$190+CG$216-CG$218+CG$233+CG$234+SUM(CG$125,CG$126,CG$127,CG$128,CG$129,CG$130,CG$131,CG$132,CG$133*(1+'S&amp;S'!$F128),CG$134,CG$135,CG$136,CG$137,CG$138,CG$139,CG$140,CG$141,CG$142,CG$143,CG$144)</f>
        <v>0</v>
      </c>
      <c r="CH330" s="66">
        <f>-CH$190+CH$216-CH$218+CH$233+CH$234+SUM(CH$125,CH$126,CH$127,CH$128,CH$129,CH$130,CH$131,CH$132,CH$133*(1+'S&amp;S'!$F128),CH$134,CH$135,CH$136,CH$137,CH$138,CH$139,CH$140,CH$141,CH$142,CH$143,CH$144)</f>
        <v>0</v>
      </c>
      <c r="CI330" s="66">
        <f>-CI$190+CI$216-CI$218+CI$233+CI$234+SUM(CI$125,CI$126,CI$127,CI$128,CI$129,CI$130,CI$131,CI$132,CI$133*(1+'S&amp;S'!$F128),CI$134,CI$135,CI$136,CI$137,CI$138,CI$139,CI$140,CI$141,CI$142,CI$143,CI$144)</f>
        <v>0</v>
      </c>
      <c r="CJ330" s="66">
        <f>-CJ$190+CJ$216-CJ$218+CJ$233+CJ$234+SUM(CJ$125,CJ$126,CJ$127,CJ$128,CJ$129,CJ$130,CJ$131,CJ$132,CJ$133*(1+'S&amp;S'!$F128),CJ$134,CJ$135,CJ$136,CJ$137,CJ$138,CJ$139,CJ$140,CJ$141,CJ$142,CJ$143,CJ$144)</f>
        <v>0</v>
      </c>
      <c r="CK330" s="66">
        <f>-CK$190+CK$216-CK$218+CK$233+CK$234+SUM(CK$125,CK$126,CK$127,CK$128,CK$129,CK$130,CK$131,CK$132,CK$133*(1+'S&amp;S'!$F128),CK$134,CK$135,CK$136,CK$137,CK$138,CK$139,CK$140,CK$141,CK$142,CK$143,CK$144)</f>
        <v>0</v>
      </c>
      <c r="CL330" s="66">
        <f>-CL$190+CL$216-CL$218+CL$233+CL$234+SUM(CL$125,CL$126,CL$127,CL$128,CL$129,CL$130,CL$131,CL$132,CL$133*(1+'S&amp;S'!$F128),CL$134,CL$135,CL$136,CL$137,CL$138,CL$139,CL$140,CL$141,CL$142,CL$143,CL$144)</f>
        <v>0</v>
      </c>
      <c r="CM330" s="66">
        <f>-CM$190+CM$216-CM$218+CM$233+CM$234+SUM(CM$125,CM$126,CM$127,CM$128,CM$129,CM$130,CM$131,CM$132,CM$133*(1+'S&amp;S'!$F128),CM$134,CM$135,CM$136,CM$137,CM$138,CM$139,CM$140,CM$141,CM$142,CM$143,CM$144)</f>
        <v>0</v>
      </c>
      <c r="CN330" s="66">
        <f>-CN$190+CN$216-CN$218+CN$233+CN$234+SUM(CN$125,CN$126,CN$127,CN$128,CN$129,CN$130,CN$131,CN$132,CN$133*(1+'S&amp;S'!$F128),CN$134,CN$135,CN$136,CN$137,CN$138,CN$139,CN$140,CN$141,CN$142,CN$143,CN$144)</f>
        <v>0</v>
      </c>
      <c r="CO330" s="66">
        <f>-CO$190+CO$216-CO$218+CO$233+CO$234+SUM(CO$125,CO$126,CO$127,CO$128,CO$129,CO$130,CO$131,CO$132,CO$133*(1+'S&amp;S'!$F128),CO$134,CO$135,CO$136,CO$137,CO$138,CO$139,CO$140,CO$141,CO$142,CO$143,CO$144)</f>
        <v>0</v>
      </c>
      <c r="CP330" s="66">
        <f>-CP$190+CP$216-CP$218+CP$233+CP$234+SUM(CP$125,CP$126,CP$127,CP$128,CP$129,CP$130,CP$131,CP$132,CP$133*(1+'S&amp;S'!$F128),CP$134,CP$135,CP$136,CP$137,CP$138,CP$139,CP$140,CP$141,CP$142,CP$143,CP$144)</f>
        <v>0</v>
      </c>
      <c r="CQ330" s="66">
        <f>-CQ$190+CQ$216-CQ$218+CQ$233+CQ$234+SUM(CQ$125,CQ$126,CQ$127,CQ$128,CQ$129,CQ$130,CQ$131,CQ$132,CQ$133*(1+'S&amp;S'!$F128),CQ$134,CQ$135,CQ$136,CQ$137,CQ$138,CQ$139,CQ$140,CQ$141,CQ$142,CQ$143,CQ$144)</f>
        <v>0</v>
      </c>
      <c r="CR330" s="66">
        <f>-CR$190+CR$216-CR$218+CR$233+CR$234+SUM(CR$125,CR$126,CR$127,CR$128,CR$129,CR$130,CR$131,CR$132,CR$133*(1+'S&amp;S'!$F128),CR$134,CR$135,CR$136,CR$137,CR$138,CR$139,CR$140,CR$141,CR$142,CR$143,CR$144)</f>
        <v>0</v>
      </c>
      <c r="CS330" s="66">
        <f>-CS$190+CS$216-CS$218+CS$233+CS$234+SUM(CS$125,CS$126,CS$127,CS$128,CS$129,CS$130,CS$131,CS$132,CS$133*(1+'S&amp;S'!$F128),CS$134,CS$135,CS$136,CS$137,CS$138,CS$139,CS$140,CS$141,CS$142,CS$143,CS$144)</f>
        <v>0</v>
      </c>
    </row>
    <row r="331" spans="3:97" hidden="1" x14ac:dyDescent="0.35">
      <c r="C331" s="81" t="str">
        <f>O.3!C133&amp;" with "&amp; 'S&amp;S'!$D$5*100 &amp; "% decrease"</f>
        <v xml:space="preserve"> with 1% decrease</v>
      </c>
      <c r="E331" s="492">
        <f>G331+NPV(G.Asm!$F$40,H331:INDEX(H331:CS331,RP))</f>
        <v>0</v>
      </c>
      <c r="F331" s="492">
        <f t="shared" si="140"/>
        <v>0</v>
      </c>
      <c r="G331" s="66">
        <f>-G$190+G$216-G$218+G$233+G$234+SUM(G$125,G$126,G$127,G$128,G$129,G$130,G$131,G$132,G$133*(1+'S&amp;S'!$F129),G$134,G$135,G$136,G$137,G$138,G$139,G$140,G$141,G$142,G$143,G$144)</f>
        <v>0</v>
      </c>
      <c r="H331" s="66">
        <f>-H$190+H$216-H$218+H$233+H$234+SUM(H$125,H$126,H$127,H$128,H$129,H$130,H$131,H$132,H$133*(1+'S&amp;S'!$F129),H$134,H$135,H$136,H$137,H$138,H$139,H$140,H$141,H$142,H$143,H$144)</f>
        <v>0</v>
      </c>
      <c r="I331" s="66">
        <f>-I$190+I$216-I$218+I$233+I$234+SUM(I$125,I$126,I$127,I$128,I$129,I$130,I$131,I$132,I$133*(1+'S&amp;S'!$F129),I$134,I$135,I$136,I$137,I$138,I$139,I$140,I$141,I$142,I$143,I$144)</f>
        <v>0</v>
      </c>
      <c r="J331" s="66">
        <f>-J$190+J$216-J$218+J$233+J$234+SUM(J$125,J$126,J$127,J$128,J$129,J$130,J$131,J$132,J$133*(1+'S&amp;S'!$F129),J$134,J$135,J$136,J$137,J$138,J$139,J$140,J$141,J$142,J$143,J$144)</f>
        <v>0</v>
      </c>
      <c r="K331" s="66">
        <f>-K$190+K$216-K$218+K$233+K$234+SUM(K$125,K$126,K$127,K$128,K$129,K$130,K$131,K$132,K$133*(1+'S&amp;S'!$F129),K$134,K$135,K$136,K$137,K$138,K$139,K$140,K$141,K$142,K$143,K$144)</f>
        <v>0</v>
      </c>
      <c r="L331" s="66">
        <f>-L$190+L$216-L$218+L$233+L$234+SUM(L$125,L$126,L$127,L$128,L$129,L$130,L$131,L$132,L$133*(1+'S&amp;S'!$F129),L$134,L$135,L$136,L$137,L$138,L$139,L$140,L$141,L$142,L$143,L$144)</f>
        <v>0</v>
      </c>
      <c r="M331" s="66">
        <f>-M$190+M$216-M$218+M$233+M$234+SUM(M$125,M$126,M$127,M$128,M$129,M$130,M$131,M$132,M$133*(1+'S&amp;S'!$F129),M$134,M$135,M$136,M$137,M$138,M$139,M$140,M$141,M$142,M$143,M$144)</f>
        <v>0</v>
      </c>
      <c r="N331" s="66">
        <f>-N$190+N$216-N$218+N$233+N$234+SUM(N$125,N$126,N$127,N$128,N$129,N$130,N$131,N$132,N$133*(1+'S&amp;S'!$F129),N$134,N$135,N$136,N$137,N$138,N$139,N$140,N$141,N$142,N$143,N$144)</f>
        <v>0</v>
      </c>
      <c r="O331" s="66">
        <f>-O$190+O$216-O$218+O$233+O$234+SUM(O$125,O$126,O$127,O$128,O$129,O$130,O$131,O$132,O$133*(1+'S&amp;S'!$F129),O$134,O$135,O$136,O$137,O$138,O$139,O$140,O$141,O$142,O$143,O$144)</f>
        <v>0</v>
      </c>
      <c r="P331" s="66">
        <f>-P$190+P$216-P$218+P$233+P$234+SUM(P$125,P$126,P$127,P$128,P$129,P$130,P$131,P$132,P$133*(1+'S&amp;S'!$F129),P$134,P$135,P$136,P$137,P$138,P$139,P$140,P$141,P$142,P$143,P$144)</f>
        <v>0</v>
      </c>
      <c r="Q331" s="66">
        <f>-Q$190+Q$216-Q$218+Q$233+Q$234+SUM(Q$125,Q$126,Q$127,Q$128,Q$129,Q$130,Q$131,Q$132,Q$133*(1+'S&amp;S'!$F129),Q$134,Q$135,Q$136,Q$137,Q$138,Q$139,Q$140,Q$141,Q$142,Q$143,Q$144)</f>
        <v>0</v>
      </c>
      <c r="R331" s="66">
        <f>-R$190+R$216-R$218+R$233+R$234+SUM(R$125,R$126,R$127,R$128,R$129,R$130,R$131,R$132,R$133*(1+'S&amp;S'!$F129),R$134,R$135,R$136,R$137,R$138,R$139,R$140,R$141,R$142,R$143,R$144)</f>
        <v>0</v>
      </c>
      <c r="S331" s="66">
        <f>-S$190+S$216-S$218+S$233+S$234+SUM(S$125,S$126,S$127,S$128,S$129,S$130,S$131,S$132,S$133*(1+'S&amp;S'!$F129),S$134,S$135,S$136,S$137,S$138,S$139,S$140,S$141,S$142,S$143,S$144)</f>
        <v>0</v>
      </c>
      <c r="T331" s="66">
        <f>-T$190+T$216-T$218+T$233+T$234+SUM(T$125,T$126,T$127,T$128,T$129,T$130,T$131,T$132,T$133*(1+'S&amp;S'!$F129),T$134,T$135,T$136,T$137,T$138,T$139,T$140,T$141,T$142,T$143,T$144)</f>
        <v>0</v>
      </c>
      <c r="U331" s="66">
        <f>-U$190+U$216-U$218+U$233+U$234+SUM(U$125,U$126,U$127,U$128,U$129,U$130,U$131,U$132,U$133*(1+'S&amp;S'!$F129),U$134,U$135,U$136,U$137,U$138,U$139,U$140,U$141,U$142,U$143,U$144)</f>
        <v>0</v>
      </c>
      <c r="V331" s="66">
        <f>-V$190+V$216-V$218+V$233+V$234+SUM(V$125,V$126,V$127,V$128,V$129,V$130,V$131,V$132,V$133*(1+'S&amp;S'!$F129),V$134,V$135,V$136,V$137,V$138,V$139,V$140,V$141,V$142,V$143,V$144)</f>
        <v>0</v>
      </c>
      <c r="W331" s="66">
        <f>-W$190+W$216-W$218+W$233+W$234+SUM(W$125,W$126,W$127,W$128,W$129,W$130,W$131,W$132,W$133*(1+'S&amp;S'!$F129),W$134,W$135,W$136,W$137,W$138,W$139,W$140,W$141,W$142,W$143,W$144)</f>
        <v>0</v>
      </c>
      <c r="X331" s="66">
        <f>-X$190+X$216-X$218+X$233+X$234+SUM(X$125,X$126,X$127,X$128,X$129,X$130,X$131,X$132,X$133*(1+'S&amp;S'!$F129),X$134,X$135,X$136,X$137,X$138,X$139,X$140,X$141,X$142,X$143,X$144)</f>
        <v>0</v>
      </c>
      <c r="Y331" s="66">
        <f>-Y$190+Y$216-Y$218+Y$233+Y$234+SUM(Y$125,Y$126,Y$127,Y$128,Y$129,Y$130,Y$131,Y$132,Y$133*(1+'S&amp;S'!$F129),Y$134,Y$135,Y$136,Y$137,Y$138,Y$139,Y$140,Y$141,Y$142,Y$143,Y$144)</f>
        <v>0</v>
      </c>
      <c r="Z331" s="66">
        <f>-Z$190+Z$216-Z$218+Z$233+Z$234+SUM(Z$125,Z$126,Z$127,Z$128,Z$129,Z$130,Z$131,Z$132,Z$133*(1+'S&amp;S'!$F129),Z$134,Z$135,Z$136,Z$137,Z$138,Z$139,Z$140,Z$141,Z$142,Z$143,Z$144)</f>
        <v>0</v>
      </c>
      <c r="AA331" s="66">
        <f>-AA$190+AA$216-AA$218+AA$233+AA$234+SUM(AA$125,AA$126,AA$127,AA$128,AA$129,AA$130,AA$131,AA$132,AA$133*(1+'S&amp;S'!$F129),AA$134,AA$135,AA$136,AA$137,AA$138,AA$139,AA$140,AA$141,AA$142,AA$143,AA$144)</f>
        <v>0</v>
      </c>
      <c r="AB331" s="66">
        <f>-AB$190+AB$216-AB$218+AB$233+AB$234+SUM(AB$125,AB$126,AB$127,AB$128,AB$129,AB$130,AB$131,AB$132,AB$133*(1+'S&amp;S'!$F129),AB$134,AB$135,AB$136,AB$137,AB$138,AB$139,AB$140,AB$141,AB$142,AB$143,AB$144)</f>
        <v>0</v>
      </c>
      <c r="AC331" s="66">
        <f>-AC$190+AC$216-AC$218+AC$233+AC$234+SUM(AC$125,AC$126,AC$127,AC$128,AC$129,AC$130,AC$131,AC$132,AC$133*(1+'S&amp;S'!$F129),AC$134,AC$135,AC$136,AC$137,AC$138,AC$139,AC$140,AC$141,AC$142,AC$143,AC$144)</f>
        <v>0</v>
      </c>
      <c r="AD331" s="66">
        <f>-AD$190+AD$216-AD$218+AD$233+AD$234+SUM(AD$125,AD$126,AD$127,AD$128,AD$129,AD$130,AD$131,AD$132,AD$133*(1+'S&amp;S'!$F129),AD$134,AD$135,AD$136,AD$137,AD$138,AD$139,AD$140,AD$141,AD$142,AD$143,AD$144)</f>
        <v>0</v>
      </c>
      <c r="AE331" s="66">
        <f>-AE$190+AE$216-AE$218+AE$233+AE$234+SUM(AE$125,AE$126,AE$127,AE$128,AE$129,AE$130,AE$131,AE$132,AE$133*(1+'S&amp;S'!$F129),AE$134,AE$135,AE$136,AE$137,AE$138,AE$139,AE$140,AE$141,AE$142,AE$143,AE$144)</f>
        <v>0</v>
      </c>
      <c r="AF331" s="66">
        <f>-AF$190+AF$216-AF$218+AF$233+AF$234+SUM(AF$125,AF$126,AF$127,AF$128,AF$129,AF$130,AF$131,AF$132,AF$133*(1+'S&amp;S'!$F129),AF$134,AF$135,AF$136,AF$137,AF$138,AF$139,AF$140,AF$141,AF$142,AF$143,AF$144)</f>
        <v>0</v>
      </c>
      <c r="AG331" s="66">
        <f>-AG$190+AG$216-AG$218+AG$233+AG$234+SUM(AG$125,AG$126,AG$127,AG$128,AG$129,AG$130,AG$131,AG$132,AG$133*(1+'S&amp;S'!$F129),AG$134,AG$135,AG$136,AG$137,AG$138,AG$139,AG$140,AG$141,AG$142,AG$143,AG$144)</f>
        <v>0</v>
      </c>
      <c r="AH331" s="66">
        <f>-AH$190+AH$216-AH$218+AH$233+AH$234+SUM(AH$125,AH$126,AH$127,AH$128,AH$129,AH$130,AH$131,AH$132,AH$133*(1+'S&amp;S'!$F129),AH$134,AH$135,AH$136,AH$137,AH$138,AH$139,AH$140,AH$141,AH$142,AH$143,AH$144)</f>
        <v>0</v>
      </c>
      <c r="AI331" s="66">
        <f>-AI$190+AI$216-AI$218+AI$233+AI$234+SUM(AI$125,AI$126,AI$127,AI$128,AI$129,AI$130,AI$131,AI$132,AI$133*(1+'S&amp;S'!$F129),AI$134,AI$135,AI$136,AI$137,AI$138,AI$139,AI$140,AI$141,AI$142,AI$143,AI$144)</f>
        <v>0</v>
      </c>
      <c r="AJ331" s="66">
        <f>-AJ$190+AJ$216-AJ$218+AJ$233+AJ$234+SUM(AJ$125,AJ$126,AJ$127,AJ$128,AJ$129,AJ$130,AJ$131,AJ$132,AJ$133*(1+'S&amp;S'!$F129),AJ$134,AJ$135,AJ$136,AJ$137,AJ$138,AJ$139,AJ$140,AJ$141,AJ$142,AJ$143,AJ$144)</f>
        <v>0</v>
      </c>
      <c r="AK331" s="66">
        <f>-AK$190+AK$216-AK$218+AK$233+AK$234+SUM(AK$125,AK$126,AK$127,AK$128,AK$129,AK$130,AK$131,AK$132,AK$133*(1+'S&amp;S'!$F129),AK$134,AK$135,AK$136,AK$137,AK$138,AK$139,AK$140,AK$141,AK$142,AK$143,AK$144)</f>
        <v>0</v>
      </c>
      <c r="AL331" s="66">
        <f>-AL$190+AL$216-AL$218+AL$233+AL$234+SUM(AL$125,AL$126,AL$127,AL$128,AL$129,AL$130,AL$131,AL$132,AL$133*(1+'S&amp;S'!$F129),AL$134,AL$135,AL$136,AL$137,AL$138,AL$139,AL$140,AL$141,AL$142,AL$143,AL$144)</f>
        <v>0</v>
      </c>
      <c r="AM331" s="66">
        <f>-AM$190+AM$216-AM$218+AM$233+AM$234+SUM(AM$125,AM$126,AM$127,AM$128,AM$129,AM$130,AM$131,AM$132,AM$133*(1+'S&amp;S'!$F129),AM$134,AM$135,AM$136,AM$137,AM$138,AM$139,AM$140,AM$141,AM$142,AM$143,AM$144)</f>
        <v>0</v>
      </c>
      <c r="AN331" s="66">
        <f>-AN$190+AN$216-AN$218+AN$233+AN$234+SUM(AN$125,AN$126,AN$127,AN$128,AN$129,AN$130,AN$131,AN$132,AN$133*(1+'S&amp;S'!$F129),AN$134,AN$135,AN$136,AN$137,AN$138,AN$139,AN$140,AN$141,AN$142,AN$143,AN$144)</f>
        <v>0</v>
      </c>
      <c r="AO331" s="66">
        <f>-AO$190+AO$216-AO$218+AO$233+AO$234+SUM(AO$125,AO$126,AO$127,AO$128,AO$129,AO$130,AO$131,AO$132,AO$133*(1+'S&amp;S'!$F129),AO$134,AO$135,AO$136,AO$137,AO$138,AO$139,AO$140,AO$141,AO$142,AO$143,AO$144)</f>
        <v>0</v>
      </c>
      <c r="AP331" s="66">
        <f>-AP$190+AP$216-AP$218+AP$233+AP$234+SUM(AP$125,AP$126,AP$127,AP$128,AP$129,AP$130,AP$131,AP$132,AP$133*(1+'S&amp;S'!$F129),AP$134,AP$135,AP$136,AP$137,AP$138,AP$139,AP$140,AP$141,AP$142,AP$143,AP$144)</f>
        <v>0</v>
      </c>
      <c r="AQ331" s="66">
        <f>-AQ$190+AQ$216-AQ$218+AQ$233+AQ$234+SUM(AQ$125,AQ$126,AQ$127,AQ$128,AQ$129,AQ$130,AQ$131,AQ$132,AQ$133*(1+'S&amp;S'!$F129),AQ$134,AQ$135,AQ$136,AQ$137,AQ$138,AQ$139,AQ$140,AQ$141,AQ$142,AQ$143,AQ$144)</f>
        <v>0</v>
      </c>
      <c r="AR331" s="66">
        <f>-AR$190+AR$216-AR$218+AR$233+AR$234+SUM(AR$125,AR$126,AR$127,AR$128,AR$129,AR$130,AR$131,AR$132,AR$133*(1+'S&amp;S'!$F129),AR$134,AR$135,AR$136,AR$137,AR$138,AR$139,AR$140,AR$141,AR$142,AR$143,AR$144)</f>
        <v>0</v>
      </c>
      <c r="AS331" s="66">
        <f>-AS$190+AS$216-AS$218+AS$233+AS$234+SUM(AS$125,AS$126,AS$127,AS$128,AS$129,AS$130,AS$131,AS$132,AS$133*(1+'S&amp;S'!$F129),AS$134,AS$135,AS$136,AS$137,AS$138,AS$139,AS$140,AS$141,AS$142,AS$143,AS$144)</f>
        <v>0</v>
      </c>
      <c r="AT331" s="66">
        <f>-AT$190+AT$216-AT$218+AT$233+AT$234+SUM(AT$125,AT$126,AT$127,AT$128,AT$129,AT$130,AT$131,AT$132,AT$133*(1+'S&amp;S'!$F129),AT$134,AT$135,AT$136,AT$137,AT$138,AT$139,AT$140,AT$141,AT$142,AT$143,AT$144)</f>
        <v>0</v>
      </c>
      <c r="AU331" s="66">
        <f>-AU$190+AU$216-AU$218+AU$233+AU$234+SUM(AU$125,AU$126,AU$127,AU$128,AU$129,AU$130,AU$131,AU$132,AU$133*(1+'S&amp;S'!$F129),AU$134,AU$135,AU$136,AU$137,AU$138,AU$139,AU$140,AU$141,AU$142,AU$143,AU$144)</f>
        <v>0</v>
      </c>
      <c r="AV331" s="66">
        <f>-AV$190+AV$216-AV$218+AV$233+AV$234+SUM(AV$125,AV$126,AV$127,AV$128,AV$129,AV$130,AV$131,AV$132,AV$133*(1+'S&amp;S'!$F129),AV$134,AV$135,AV$136,AV$137,AV$138,AV$139,AV$140,AV$141,AV$142,AV$143,AV$144)</f>
        <v>0</v>
      </c>
      <c r="AW331" s="66">
        <f>-AW$190+AW$216-AW$218+AW$233+AW$234+SUM(AW$125,AW$126,AW$127,AW$128,AW$129,AW$130,AW$131,AW$132,AW$133*(1+'S&amp;S'!$F129),AW$134,AW$135,AW$136,AW$137,AW$138,AW$139,AW$140,AW$141,AW$142,AW$143,AW$144)</f>
        <v>0</v>
      </c>
      <c r="AX331" s="66">
        <f>-AX$190+AX$216-AX$218+AX$233+AX$234+SUM(AX$125,AX$126,AX$127,AX$128,AX$129,AX$130,AX$131,AX$132,AX$133*(1+'S&amp;S'!$F129),AX$134,AX$135,AX$136,AX$137,AX$138,AX$139,AX$140,AX$141,AX$142,AX$143,AX$144)</f>
        <v>0</v>
      </c>
      <c r="AY331" s="66">
        <f>-AY$190+AY$216-AY$218+AY$233+AY$234+SUM(AY$125,AY$126,AY$127,AY$128,AY$129,AY$130,AY$131,AY$132,AY$133*(1+'S&amp;S'!$F129),AY$134,AY$135,AY$136,AY$137,AY$138,AY$139,AY$140,AY$141,AY$142,AY$143,AY$144)</f>
        <v>0</v>
      </c>
      <c r="AZ331" s="66">
        <f>-AZ$190+AZ$216-AZ$218+AZ$233+AZ$234+SUM(AZ$125,AZ$126,AZ$127,AZ$128,AZ$129,AZ$130,AZ$131,AZ$132,AZ$133*(1+'S&amp;S'!$F129),AZ$134,AZ$135,AZ$136,AZ$137,AZ$138,AZ$139,AZ$140,AZ$141,AZ$142,AZ$143,AZ$144)</f>
        <v>0</v>
      </c>
      <c r="BA331" s="66">
        <f>-BA$190+BA$216-BA$218+BA$233+BA$234+SUM(BA$125,BA$126,BA$127,BA$128,BA$129,BA$130,BA$131,BA$132,BA$133*(1+'S&amp;S'!$F129),BA$134,BA$135,BA$136,BA$137,BA$138,BA$139,BA$140,BA$141,BA$142,BA$143,BA$144)</f>
        <v>0</v>
      </c>
      <c r="BB331" s="66">
        <f>-BB$190+BB$216-BB$218+BB$233+BB$234+SUM(BB$125,BB$126,BB$127,BB$128,BB$129,BB$130,BB$131,BB$132,BB$133*(1+'S&amp;S'!$F129),BB$134,BB$135,BB$136,BB$137,BB$138,BB$139,BB$140,BB$141,BB$142,BB$143,BB$144)</f>
        <v>0</v>
      </c>
      <c r="BC331" s="66">
        <f>-BC$190+BC$216-BC$218+BC$233+BC$234+SUM(BC$125,BC$126,BC$127,BC$128,BC$129,BC$130,BC$131,BC$132,BC$133*(1+'S&amp;S'!$F129),BC$134,BC$135,BC$136,BC$137,BC$138,BC$139,BC$140,BC$141,BC$142,BC$143,BC$144)</f>
        <v>0</v>
      </c>
      <c r="BD331" s="66">
        <f>-BD$190+BD$216-BD$218+BD$233+BD$234+SUM(BD$125,BD$126,BD$127,BD$128,BD$129,BD$130,BD$131,BD$132,BD$133*(1+'S&amp;S'!$F129),BD$134,BD$135,BD$136,BD$137,BD$138,BD$139,BD$140,BD$141,BD$142,BD$143,BD$144)</f>
        <v>0</v>
      </c>
      <c r="BE331" s="66">
        <f>-BE$190+BE$216-BE$218+BE$233+BE$234+SUM(BE$125,BE$126,BE$127,BE$128,BE$129,BE$130,BE$131,BE$132,BE$133*(1+'S&amp;S'!$F129),BE$134,BE$135,BE$136,BE$137,BE$138,BE$139,BE$140,BE$141,BE$142,BE$143,BE$144)</f>
        <v>0</v>
      </c>
      <c r="BF331" s="66">
        <f>-BF$190+BF$216-BF$218+BF$233+BF$234+SUM(BF$125,BF$126,BF$127,BF$128,BF$129,BF$130,BF$131,BF$132,BF$133*(1+'S&amp;S'!$F129),BF$134,BF$135,BF$136,BF$137,BF$138,BF$139,BF$140,BF$141,BF$142,BF$143,BF$144)</f>
        <v>0</v>
      </c>
      <c r="BG331" s="66">
        <f>-BG$190+BG$216-BG$218+BG$233+BG$234+SUM(BG$125,BG$126,BG$127,BG$128,BG$129,BG$130,BG$131,BG$132,BG$133*(1+'S&amp;S'!$F129),BG$134,BG$135,BG$136,BG$137,BG$138,BG$139,BG$140,BG$141,BG$142,BG$143,BG$144)</f>
        <v>0</v>
      </c>
      <c r="BH331" s="66">
        <f>-BH$190+BH$216-BH$218+BH$233+BH$234+SUM(BH$125,BH$126,BH$127,BH$128,BH$129,BH$130,BH$131,BH$132,BH$133*(1+'S&amp;S'!$F129),BH$134,BH$135,BH$136,BH$137,BH$138,BH$139,BH$140,BH$141,BH$142,BH$143,BH$144)</f>
        <v>0</v>
      </c>
      <c r="BI331" s="66">
        <f>-BI$190+BI$216-BI$218+BI$233+BI$234+SUM(BI$125,BI$126,BI$127,BI$128,BI$129,BI$130,BI$131,BI$132,BI$133*(1+'S&amp;S'!$F129),BI$134,BI$135,BI$136,BI$137,BI$138,BI$139,BI$140,BI$141,BI$142,BI$143,BI$144)</f>
        <v>0</v>
      </c>
      <c r="BJ331" s="66">
        <f>-BJ$190+BJ$216-BJ$218+BJ$233+BJ$234+SUM(BJ$125,BJ$126,BJ$127,BJ$128,BJ$129,BJ$130,BJ$131,BJ$132,BJ$133*(1+'S&amp;S'!$F129),BJ$134,BJ$135,BJ$136,BJ$137,BJ$138,BJ$139,BJ$140,BJ$141,BJ$142,BJ$143,BJ$144)</f>
        <v>0</v>
      </c>
      <c r="BK331" s="66">
        <f>-BK$190+BK$216-BK$218+BK$233+BK$234+SUM(BK$125,BK$126,BK$127,BK$128,BK$129,BK$130,BK$131,BK$132,BK$133*(1+'S&amp;S'!$F129),BK$134,BK$135,BK$136,BK$137,BK$138,BK$139,BK$140,BK$141,BK$142,BK$143,BK$144)</f>
        <v>0</v>
      </c>
      <c r="BL331" s="66">
        <f>-BL$190+BL$216-BL$218+BL$233+BL$234+SUM(BL$125,BL$126,BL$127,BL$128,BL$129,BL$130,BL$131,BL$132,BL$133*(1+'S&amp;S'!$F129),BL$134,BL$135,BL$136,BL$137,BL$138,BL$139,BL$140,BL$141,BL$142,BL$143,BL$144)</f>
        <v>0</v>
      </c>
      <c r="BM331" s="66">
        <f>-BM$190+BM$216-BM$218+BM$233+BM$234+SUM(BM$125,BM$126,BM$127,BM$128,BM$129,BM$130,BM$131,BM$132,BM$133*(1+'S&amp;S'!$F129),BM$134,BM$135,BM$136,BM$137,BM$138,BM$139,BM$140,BM$141,BM$142,BM$143,BM$144)</f>
        <v>0</v>
      </c>
      <c r="BN331" s="66">
        <f>-BN$190+BN$216-BN$218+BN$233+BN$234+SUM(BN$125,BN$126,BN$127,BN$128,BN$129,BN$130,BN$131,BN$132,BN$133*(1+'S&amp;S'!$F129),BN$134,BN$135,BN$136,BN$137,BN$138,BN$139,BN$140,BN$141,BN$142,BN$143,BN$144)</f>
        <v>0</v>
      </c>
      <c r="BO331" s="66">
        <f>-BO$190+BO$216-BO$218+BO$233+BO$234+SUM(BO$125,BO$126,BO$127,BO$128,BO$129,BO$130,BO$131,BO$132,BO$133*(1+'S&amp;S'!$F129),BO$134,BO$135,BO$136,BO$137,BO$138,BO$139,BO$140,BO$141,BO$142,BO$143,BO$144)</f>
        <v>0</v>
      </c>
      <c r="BP331" s="66">
        <f>-BP$190+BP$216-BP$218+BP$233+BP$234+SUM(BP$125,BP$126,BP$127,BP$128,BP$129,BP$130,BP$131,BP$132,BP$133*(1+'S&amp;S'!$F129),BP$134,BP$135,BP$136,BP$137,BP$138,BP$139,BP$140,BP$141,BP$142,BP$143,BP$144)</f>
        <v>0</v>
      </c>
      <c r="BQ331" s="66">
        <f>-BQ$190+BQ$216-BQ$218+BQ$233+BQ$234+SUM(BQ$125,BQ$126,BQ$127,BQ$128,BQ$129,BQ$130,BQ$131,BQ$132,BQ$133*(1+'S&amp;S'!$F129),BQ$134,BQ$135,BQ$136,BQ$137,BQ$138,BQ$139,BQ$140,BQ$141,BQ$142,BQ$143,BQ$144)</f>
        <v>0</v>
      </c>
      <c r="BR331" s="66">
        <f>-BR$190+BR$216-BR$218+BR$233+BR$234+SUM(BR$125,BR$126,BR$127,BR$128,BR$129,BR$130,BR$131,BR$132,BR$133*(1+'S&amp;S'!$F129),BR$134,BR$135,BR$136,BR$137,BR$138,BR$139,BR$140,BR$141,BR$142,BR$143,BR$144)</f>
        <v>0</v>
      </c>
      <c r="BS331" s="66">
        <f>-BS$190+BS$216-BS$218+BS$233+BS$234+SUM(BS$125,BS$126,BS$127,BS$128,BS$129,BS$130,BS$131,BS$132,BS$133*(1+'S&amp;S'!$F129),BS$134,BS$135,BS$136,BS$137,BS$138,BS$139,BS$140,BS$141,BS$142,BS$143,BS$144)</f>
        <v>0</v>
      </c>
      <c r="BT331" s="66">
        <f>-BT$190+BT$216-BT$218+BT$233+BT$234+SUM(BT$125,BT$126,BT$127,BT$128,BT$129,BT$130,BT$131,BT$132,BT$133*(1+'S&amp;S'!$F129),BT$134,BT$135,BT$136,BT$137,BT$138,BT$139,BT$140,BT$141,BT$142,BT$143,BT$144)</f>
        <v>0</v>
      </c>
      <c r="BU331" s="66">
        <f>-BU$190+BU$216-BU$218+BU$233+BU$234+SUM(BU$125,BU$126,BU$127,BU$128,BU$129,BU$130,BU$131,BU$132,BU$133*(1+'S&amp;S'!$F129),BU$134,BU$135,BU$136,BU$137,BU$138,BU$139,BU$140,BU$141,BU$142,BU$143,BU$144)</f>
        <v>0</v>
      </c>
      <c r="BV331" s="66">
        <f>-BV$190+BV$216-BV$218+BV$233+BV$234+SUM(BV$125,BV$126,BV$127,BV$128,BV$129,BV$130,BV$131,BV$132,BV$133*(1+'S&amp;S'!$F129),BV$134,BV$135,BV$136,BV$137,BV$138,BV$139,BV$140,BV$141,BV$142,BV$143,BV$144)</f>
        <v>0</v>
      </c>
      <c r="BW331" s="66">
        <f>-BW$190+BW$216-BW$218+BW$233+BW$234+SUM(BW$125,BW$126,BW$127,BW$128,BW$129,BW$130,BW$131,BW$132,BW$133*(1+'S&amp;S'!$F129),BW$134,BW$135,BW$136,BW$137,BW$138,BW$139,BW$140,BW$141,BW$142,BW$143,BW$144)</f>
        <v>0</v>
      </c>
      <c r="BX331" s="66">
        <f>-BX$190+BX$216-BX$218+BX$233+BX$234+SUM(BX$125,BX$126,BX$127,BX$128,BX$129,BX$130,BX$131,BX$132,BX$133*(1+'S&amp;S'!$F129),BX$134,BX$135,BX$136,BX$137,BX$138,BX$139,BX$140,BX$141,BX$142,BX$143,BX$144)</f>
        <v>0</v>
      </c>
      <c r="BY331" s="66">
        <f>-BY$190+BY$216-BY$218+BY$233+BY$234+SUM(BY$125,BY$126,BY$127,BY$128,BY$129,BY$130,BY$131,BY$132,BY$133*(1+'S&amp;S'!$F129),BY$134,BY$135,BY$136,BY$137,BY$138,BY$139,BY$140,BY$141,BY$142,BY$143,BY$144)</f>
        <v>0</v>
      </c>
      <c r="BZ331" s="66">
        <f>-BZ$190+BZ$216-BZ$218+BZ$233+BZ$234+SUM(BZ$125,BZ$126,BZ$127,BZ$128,BZ$129,BZ$130,BZ$131,BZ$132,BZ$133*(1+'S&amp;S'!$F129),BZ$134,BZ$135,BZ$136,BZ$137,BZ$138,BZ$139,BZ$140,BZ$141,BZ$142,BZ$143,BZ$144)</f>
        <v>0</v>
      </c>
      <c r="CA331" s="66">
        <f>-CA$190+CA$216-CA$218+CA$233+CA$234+SUM(CA$125,CA$126,CA$127,CA$128,CA$129,CA$130,CA$131,CA$132,CA$133*(1+'S&amp;S'!$F129),CA$134,CA$135,CA$136,CA$137,CA$138,CA$139,CA$140,CA$141,CA$142,CA$143,CA$144)</f>
        <v>0</v>
      </c>
      <c r="CB331" s="66">
        <f>-CB$190+CB$216-CB$218+CB$233+CB$234+SUM(CB$125,CB$126,CB$127,CB$128,CB$129,CB$130,CB$131,CB$132,CB$133*(1+'S&amp;S'!$F129),CB$134,CB$135,CB$136,CB$137,CB$138,CB$139,CB$140,CB$141,CB$142,CB$143,CB$144)</f>
        <v>0</v>
      </c>
      <c r="CC331" s="66">
        <f>-CC$190+CC$216-CC$218+CC$233+CC$234+SUM(CC$125,CC$126,CC$127,CC$128,CC$129,CC$130,CC$131,CC$132,CC$133*(1+'S&amp;S'!$F129),CC$134,CC$135,CC$136,CC$137,CC$138,CC$139,CC$140,CC$141,CC$142,CC$143,CC$144)</f>
        <v>0</v>
      </c>
      <c r="CD331" s="66">
        <f>-CD$190+CD$216-CD$218+CD$233+CD$234+SUM(CD$125,CD$126,CD$127,CD$128,CD$129,CD$130,CD$131,CD$132,CD$133*(1+'S&amp;S'!$F129),CD$134,CD$135,CD$136,CD$137,CD$138,CD$139,CD$140,CD$141,CD$142,CD$143,CD$144)</f>
        <v>0</v>
      </c>
      <c r="CE331" s="66">
        <f>-CE$190+CE$216-CE$218+CE$233+CE$234+SUM(CE$125,CE$126,CE$127,CE$128,CE$129,CE$130,CE$131,CE$132,CE$133*(1+'S&amp;S'!$F129),CE$134,CE$135,CE$136,CE$137,CE$138,CE$139,CE$140,CE$141,CE$142,CE$143,CE$144)</f>
        <v>0</v>
      </c>
      <c r="CF331" s="66">
        <f>-CF$190+CF$216-CF$218+CF$233+CF$234+SUM(CF$125,CF$126,CF$127,CF$128,CF$129,CF$130,CF$131,CF$132,CF$133*(1+'S&amp;S'!$F129),CF$134,CF$135,CF$136,CF$137,CF$138,CF$139,CF$140,CF$141,CF$142,CF$143,CF$144)</f>
        <v>0</v>
      </c>
      <c r="CG331" s="66">
        <f>-CG$190+CG$216-CG$218+CG$233+CG$234+SUM(CG$125,CG$126,CG$127,CG$128,CG$129,CG$130,CG$131,CG$132,CG$133*(1+'S&amp;S'!$F129),CG$134,CG$135,CG$136,CG$137,CG$138,CG$139,CG$140,CG$141,CG$142,CG$143,CG$144)</f>
        <v>0</v>
      </c>
      <c r="CH331" s="66">
        <f>-CH$190+CH$216-CH$218+CH$233+CH$234+SUM(CH$125,CH$126,CH$127,CH$128,CH$129,CH$130,CH$131,CH$132,CH$133*(1+'S&amp;S'!$F129),CH$134,CH$135,CH$136,CH$137,CH$138,CH$139,CH$140,CH$141,CH$142,CH$143,CH$144)</f>
        <v>0</v>
      </c>
      <c r="CI331" s="66">
        <f>-CI$190+CI$216-CI$218+CI$233+CI$234+SUM(CI$125,CI$126,CI$127,CI$128,CI$129,CI$130,CI$131,CI$132,CI$133*(1+'S&amp;S'!$F129),CI$134,CI$135,CI$136,CI$137,CI$138,CI$139,CI$140,CI$141,CI$142,CI$143,CI$144)</f>
        <v>0</v>
      </c>
      <c r="CJ331" s="66">
        <f>-CJ$190+CJ$216-CJ$218+CJ$233+CJ$234+SUM(CJ$125,CJ$126,CJ$127,CJ$128,CJ$129,CJ$130,CJ$131,CJ$132,CJ$133*(1+'S&amp;S'!$F129),CJ$134,CJ$135,CJ$136,CJ$137,CJ$138,CJ$139,CJ$140,CJ$141,CJ$142,CJ$143,CJ$144)</f>
        <v>0</v>
      </c>
      <c r="CK331" s="66">
        <f>-CK$190+CK$216-CK$218+CK$233+CK$234+SUM(CK$125,CK$126,CK$127,CK$128,CK$129,CK$130,CK$131,CK$132,CK$133*(1+'S&amp;S'!$F129),CK$134,CK$135,CK$136,CK$137,CK$138,CK$139,CK$140,CK$141,CK$142,CK$143,CK$144)</f>
        <v>0</v>
      </c>
      <c r="CL331" s="66">
        <f>-CL$190+CL$216-CL$218+CL$233+CL$234+SUM(CL$125,CL$126,CL$127,CL$128,CL$129,CL$130,CL$131,CL$132,CL$133*(1+'S&amp;S'!$F129),CL$134,CL$135,CL$136,CL$137,CL$138,CL$139,CL$140,CL$141,CL$142,CL$143,CL$144)</f>
        <v>0</v>
      </c>
      <c r="CM331" s="66">
        <f>-CM$190+CM$216-CM$218+CM$233+CM$234+SUM(CM$125,CM$126,CM$127,CM$128,CM$129,CM$130,CM$131,CM$132,CM$133*(1+'S&amp;S'!$F129),CM$134,CM$135,CM$136,CM$137,CM$138,CM$139,CM$140,CM$141,CM$142,CM$143,CM$144)</f>
        <v>0</v>
      </c>
      <c r="CN331" s="66">
        <f>-CN$190+CN$216-CN$218+CN$233+CN$234+SUM(CN$125,CN$126,CN$127,CN$128,CN$129,CN$130,CN$131,CN$132,CN$133*(1+'S&amp;S'!$F129),CN$134,CN$135,CN$136,CN$137,CN$138,CN$139,CN$140,CN$141,CN$142,CN$143,CN$144)</f>
        <v>0</v>
      </c>
      <c r="CO331" s="66">
        <f>-CO$190+CO$216-CO$218+CO$233+CO$234+SUM(CO$125,CO$126,CO$127,CO$128,CO$129,CO$130,CO$131,CO$132,CO$133*(1+'S&amp;S'!$F129),CO$134,CO$135,CO$136,CO$137,CO$138,CO$139,CO$140,CO$141,CO$142,CO$143,CO$144)</f>
        <v>0</v>
      </c>
      <c r="CP331" s="66">
        <f>-CP$190+CP$216-CP$218+CP$233+CP$234+SUM(CP$125,CP$126,CP$127,CP$128,CP$129,CP$130,CP$131,CP$132,CP$133*(1+'S&amp;S'!$F129),CP$134,CP$135,CP$136,CP$137,CP$138,CP$139,CP$140,CP$141,CP$142,CP$143,CP$144)</f>
        <v>0</v>
      </c>
      <c r="CQ331" s="66">
        <f>-CQ$190+CQ$216-CQ$218+CQ$233+CQ$234+SUM(CQ$125,CQ$126,CQ$127,CQ$128,CQ$129,CQ$130,CQ$131,CQ$132,CQ$133*(1+'S&amp;S'!$F129),CQ$134,CQ$135,CQ$136,CQ$137,CQ$138,CQ$139,CQ$140,CQ$141,CQ$142,CQ$143,CQ$144)</f>
        <v>0</v>
      </c>
      <c r="CR331" s="66">
        <f>-CR$190+CR$216-CR$218+CR$233+CR$234+SUM(CR$125,CR$126,CR$127,CR$128,CR$129,CR$130,CR$131,CR$132,CR$133*(1+'S&amp;S'!$F129),CR$134,CR$135,CR$136,CR$137,CR$138,CR$139,CR$140,CR$141,CR$142,CR$143,CR$144)</f>
        <v>0</v>
      </c>
      <c r="CS331" s="66">
        <f>-CS$190+CS$216-CS$218+CS$233+CS$234+SUM(CS$125,CS$126,CS$127,CS$128,CS$129,CS$130,CS$131,CS$132,CS$133*(1+'S&amp;S'!$F129),CS$134,CS$135,CS$136,CS$137,CS$138,CS$139,CS$140,CS$141,CS$142,CS$143,CS$144)</f>
        <v>0</v>
      </c>
    </row>
    <row r="332" spans="3:97" hidden="1" x14ac:dyDescent="0.35">
      <c r="C332" s="81" t="str">
        <f>O.3!C134&amp;" with "&amp; 'S&amp;S'!$D$5*100 &amp; "% increase"</f>
        <v xml:space="preserve"> with 1% increase</v>
      </c>
      <c r="E332" s="492">
        <f>G332+NPV(G.Asm!$F$40,H332:INDEX(H332:CS332,RP))</f>
        <v>0</v>
      </c>
      <c r="F332" s="492">
        <f t="shared" si="140"/>
        <v>0</v>
      </c>
      <c r="G332" s="66">
        <f>-G$190+G$216-G$218+G$233+G$234+SUM(G$125,G$126,G$127,G$128,G$129,G$130,G$131,G$132,G$133,G$134*(1+'S&amp;S'!$F130),G$135,G$136,G$137,G$138,G$139,G$140,G$141,G$142,G$143,G$144)</f>
        <v>0</v>
      </c>
      <c r="H332" s="66">
        <f>-H$190+H$216-H$218+H$233+H$234+SUM(H$125,H$126,H$127,H$128,H$129,H$130,H$131,H$132,H$133,H$134*(1+'S&amp;S'!$F130),H$135,H$136,H$137,H$138,H$139,H$140,H$141,H$142,H$143,H$144)</f>
        <v>0</v>
      </c>
      <c r="I332" s="66">
        <f>-I$190+I$216-I$218+I$233+I$234+SUM(I$125,I$126,I$127,I$128,I$129,I$130,I$131,I$132,I$133,I$134*(1+'S&amp;S'!$F130),I$135,I$136,I$137,I$138,I$139,I$140,I$141,I$142,I$143,I$144)</f>
        <v>0</v>
      </c>
      <c r="J332" s="66">
        <f>-J$190+J$216-J$218+J$233+J$234+SUM(J$125,J$126,J$127,J$128,J$129,J$130,J$131,J$132,J$133,J$134*(1+'S&amp;S'!$F130),J$135,J$136,J$137,J$138,J$139,J$140,J$141,J$142,J$143,J$144)</f>
        <v>0</v>
      </c>
      <c r="K332" s="66">
        <f>-K$190+K$216-K$218+K$233+K$234+SUM(K$125,K$126,K$127,K$128,K$129,K$130,K$131,K$132,K$133,K$134*(1+'S&amp;S'!$F130),K$135,K$136,K$137,K$138,K$139,K$140,K$141,K$142,K$143,K$144)</f>
        <v>0</v>
      </c>
      <c r="L332" s="66">
        <f>-L$190+L$216-L$218+L$233+L$234+SUM(L$125,L$126,L$127,L$128,L$129,L$130,L$131,L$132,L$133,L$134*(1+'S&amp;S'!$F130),L$135,L$136,L$137,L$138,L$139,L$140,L$141,L$142,L$143,L$144)</f>
        <v>0</v>
      </c>
      <c r="M332" s="66">
        <f>-M$190+M$216-M$218+M$233+M$234+SUM(M$125,M$126,M$127,M$128,M$129,M$130,M$131,M$132,M$133,M$134*(1+'S&amp;S'!$F130),M$135,M$136,M$137,M$138,M$139,M$140,M$141,M$142,M$143,M$144)</f>
        <v>0</v>
      </c>
      <c r="N332" s="66">
        <f>-N$190+N$216-N$218+N$233+N$234+SUM(N$125,N$126,N$127,N$128,N$129,N$130,N$131,N$132,N$133,N$134*(1+'S&amp;S'!$F130),N$135,N$136,N$137,N$138,N$139,N$140,N$141,N$142,N$143,N$144)</f>
        <v>0</v>
      </c>
      <c r="O332" s="66">
        <f>-O$190+O$216-O$218+O$233+O$234+SUM(O$125,O$126,O$127,O$128,O$129,O$130,O$131,O$132,O$133,O$134*(1+'S&amp;S'!$F130),O$135,O$136,O$137,O$138,O$139,O$140,O$141,O$142,O$143,O$144)</f>
        <v>0</v>
      </c>
      <c r="P332" s="66">
        <f>-P$190+P$216-P$218+P$233+P$234+SUM(P$125,P$126,P$127,P$128,P$129,P$130,P$131,P$132,P$133,P$134*(1+'S&amp;S'!$F130),P$135,P$136,P$137,P$138,P$139,P$140,P$141,P$142,P$143,P$144)</f>
        <v>0</v>
      </c>
      <c r="Q332" s="66">
        <f>-Q$190+Q$216-Q$218+Q$233+Q$234+SUM(Q$125,Q$126,Q$127,Q$128,Q$129,Q$130,Q$131,Q$132,Q$133,Q$134*(1+'S&amp;S'!$F130),Q$135,Q$136,Q$137,Q$138,Q$139,Q$140,Q$141,Q$142,Q$143,Q$144)</f>
        <v>0</v>
      </c>
      <c r="R332" s="66">
        <f>-R$190+R$216-R$218+R$233+R$234+SUM(R$125,R$126,R$127,R$128,R$129,R$130,R$131,R$132,R$133,R$134*(1+'S&amp;S'!$F130),R$135,R$136,R$137,R$138,R$139,R$140,R$141,R$142,R$143,R$144)</f>
        <v>0</v>
      </c>
      <c r="S332" s="66">
        <f>-S$190+S$216-S$218+S$233+S$234+SUM(S$125,S$126,S$127,S$128,S$129,S$130,S$131,S$132,S$133,S$134*(1+'S&amp;S'!$F130),S$135,S$136,S$137,S$138,S$139,S$140,S$141,S$142,S$143,S$144)</f>
        <v>0</v>
      </c>
      <c r="T332" s="66">
        <f>-T$190+T$216-T$218+T$233+T$234+SUM(T$125,T$126,T$127,T$128,T$129,T$130,T$131,T$132,T$133,T$134*(1+'S&amp;S'!$F130),T$135,T$136,T$137,T$138,T$139,T$140,T$141,T$142,T$143,T$144)</f>
        <v>0</v>
      </c>
      <c r="U332" s="66">
        <f>-U$190+U$216-U$218+U$233+U$234+SUM(U$125,U$126,U$127,U$128,U$129,U$130,U$131,U$132,U$133,U$134*(1+'S&amp;S'!$F130),U$135,U$136,U$137,U$138,U$139,U$140,U$141,U$142,U$143,U$144)</f>
        <v>0</v>
      </c>
      <c r="V332" s="66">
        <f>-V$190+V$216-V$218+V$233+V$234+SUM(V$125,V$126,V$127,V$128,V$129,V$130,V$131,V$132,V$133,V$134*(1+'S&amp;S'!$F130),V$135,V$136,V$137,V$138,V$139,V$140,V$141,V$142,V$143,V$144)</f>
        <v>0</v>
      </c>
      <c r="W332" s="66">
        <f>-W$190+W$216-W$218+W$233+W$234+SUM(W$125,W$126,W$127,W$128,W$129,W$130,W$131,W$132,W$133,W$134*(1+'S&amp;S'!$F130),W$135,W$136,W$137,W$138,W$139,W$140,W$141,W$142,W$143,W$144)</f>
        <v>0</v>
      </c>
      <c r="X332" s="66">
        <f>-X$190+X$216-X$218+X$233+X$234+SUM(X$125,X$126,X$127,X$128,X$129,X$130,X$131,X$132,X$133,X$134*(1+'S&amp;S'!$F130),X$135,X$136,X$137,X$138,X$139,X$140,X$141,X$142,X$143,X$144)</f>
        <v>0</v>
      </c>
      <c r="Y332" s="66">
        <f>-Y$190+Y$216-Y$218+Y$233+Y$234+SUM(Y$125,Y$126,Y$127,Y$128,Y$129,Y$130,Y$131,Y$132,Y$133,Y$134*(1+'S&amp;S'!$F130),Y$135,Y$136,Y$137,Y$138,Y$139,Y$140,Y$141,Y$142,Y$143,Y$144)</f>
        <v>0</v>
      </c>
      <c r="Z332" s="66">
        <f>-Z$190+Z$216-Z$218+Z$233+Z$234+SUM(Z$125,Z$126,Z$127,Z$128,Z$129,Z$130,Z$131,Z$132,Z$133,Z$134*(1+'S&amp;S'!$F130),Z$135,Z$136,Z$137,Z$138,Z$139,Z$140,Z$141,Z$142,Z$143,Z$144)</f>
        <v>0</v>
      </c>
      <c r="AA332" s="66">
        <f>-AA$190+AA$216-AA$218+AA$233+AA$234+SUM(AA$125,AA$126,AA$127,AA$128,AA$129,AA$130,AA$131,AA$132,AA$133,AA$134*(1+'S&amp;S'!$F130),AA$135,AA$136,AA$137,AA$138,AA$139,AA$140,AA$141,AA$142,AA$143,AA$144)</f>
        <v>0</v>
      </c>
      <c r="AB332" s="66">
        <f>-AB$190+AB$216-AB$218+AB$233+AB$234+SUM(AB$125,AB$126,AB$127,AB$128,AB$129,AB$130,AB$131,AB$132,AB$133,AB$134*(1+'S&amp;S'!$F130),AB$135,AB$136,AB$137,AB$138,AB$139,AB$140,AB$141,AB$142,AB$143,AB$144)</f>
        <v>0</v>
      </c>
      <c r="AC332" s="66">
        <f>-AC$190+AC$216-AC$218+AC$233+AC$234+SUM(AC$125,AC$126,AC$127,AC$128,AC$129,AC$130,AC$131,AC$132,AC$133,AC$134*(1+'S&amp;S'!$F130),AC$135,AC$136,AC$137,AC$138,AC$139,AC$140,AC$141,AC$142,AC$143,AC$144)</f>
        <v>0</v>
      </c>
      <c r="AD332" s="66">
        <f>-AD$190+AD$216-AD$218+AD$233+AD$234+SUM(AD$125,AD$126,AD$127,AD$128,AD$129,AD$130,AD$131,AD$132,AD$133,AD$134*(1+'S&amp;S'!$F130),AD$135,AD$136,AD$137,AD$138,AD$139,AD$140,AD$141,AD$142,AD$143,AD$144)</f>
        <v>0</v>
      </c>
      <c r="AE332" s="66">
        <f>-AE$190+AE$216-AE$218+AE$233+AE$234+SUM(AE$125,AE$126,AE$127,AE$128,AE$129,AE$130,AE$131,AE$132,AE$133,AE$134*(1+'S&amp;S'!$F130),AE$135,AE$136,AE$137,AE$138,AE$139,AE$140,AE$141,AE$142,AE$143,AE$144)</f>
        <v>0</v>
      </c>
      <c r="AF332" s="66">
        <f>-AF$190+AF$216-AF$218+AF$233+AF$234+SUM(AF$125,AF$126,AF$127,AF$128,AF$129,AF$130,AF$131,AF$132,AF$133,AF$134*(1+'S&amp;S'!$F130),AF$135,AF$136,AF$137,AF$138,AF$139,AF$140,AF$141,AF$142,AF$143,AF$144)</f>
        <v>0</v>
      </c>
      <c r="AG332" s="66">
        <f>-AG$190+AG$216-AG$218+AG$233+AG$234+SUM(AG$125,AG$126,AG$127,AG$128,AG$129,AG$130,AG$131,AG$132,AG$133,AG$134*(1+'S&amp;S'!$F130),AG$135,AG$136,AG$137,AG$138,AG$139,AG$140,AG$141,AG$142,AG$143,AG$144)</f>
        <v>0</v>
      </c>
      <c r="AH332" s="66">
        <f>-AH$190+AH$216-AH$218+AH$233+AH$234+SUM(AH$125,AH$126,AH$127,AH$128,AH$129,AH$130,AH$131,AH$132,AH$133,AH$134*(1+'S&amp;S'!$F130),AH$135,AH$136,AH$137,AH$138,AH$139,AH$140,AH$141,AH$142,AH$143,AH$144)</f>
        <v>0</v>
      </c>
      <c r="AI332" s="66">
        <f>-AI$190+AI$216-AI$218+AI$233+AI$234+SUM(AI$125,AI$126,AI$127,AI$128,AI$129,AI$130,AI$131,AI$132,AI$133,AI$134*(1+'S&amp;S'!$F130),AI$135,AI$136,AI$137,AI$138,AI$139,AI$140,AI$141,AI$142,AI$143,AI$144)</f>
        <v>0</v>
      </c>
      <c r="AJ332" s="66">
        <f>-AJ$190+AJ$216-AJ$218+AJ$233+AJ$234+SUM(AJ$125,AJ$126,AJ$127,AJ$128,AJ$129,AJ$130,AJ$131,AJ$132,AJ$133,AJ$134*(1+'S&amp;S'!$F130),AJ$135,AJ$136,AJ$137,AJ$138,AJ$139,AJ$140,AJ$141,AJ$142,AJ$143,AJ$144)</f>
        <v>0</v>
      </c>
      <c r="AK332" s="66">
        <f>-AK$190+AK$216-AK$218+AK$233+AK$234+SUM(AK$125,AK$126,AK$127,AK$128,AK$129,AK$130,AK$131,AK$132,AK$133,AK$134*(1+'S&amp;S'!$F130),AK$135,AK$136,AK$137,AK$138,AK$139,AK$140,AK$141,AK$142,AK$143,AK$144)</f>
        <v>0</v>
      </c>
      <c r="AL332" s="66">
        <f>-AL$190+AL$216-AL$218+AL$233+AL$234+SUM(AL$125,AL$126,AL$127,AL$128,AL$129,AL$130,AL$131,AL$132,AL$133,AL$134*(1+'S&amp;S'!$F130),AL$135,AL$136,AL$137,AL$138,AL$139,AL$140,AL$141,AL$142,AL$143,AL$144)</f>
        <v>0</v>
      </c>
      <c r="AM332" s="66">
        <f>-AM$190+AM$216-AM$218+AM$233+AM$234+SUM(AM$125,AM$126,AM$127,AM$128,AM$129,AM$130,AM$131,AM$132,AM$133,AM$134*(1+'S&amp;S'!$F130),AM$135,AM$136,AM$137,AM$138,AM$139,AM$140,AM$141,AM$142,AM$143,AM$144)</f>
        <v>0</v>
      </c>
      <c r="AN332" s="66">
        <f>-AN$190+AN$216-AN$218+AN$233+AN$234+SUM(AN$125,AN$126,AN$127,AN$128,AN$129,AN$130,AN$131,AN$132,AN$133,AN$134*(1+'S&amp;S'!$F130),AN$135,AN$136,AN$137,AN$138,AN$139,AN$140,AN$141,AN$142,AN$143,AN$144)</f>
        <v>0</v>
      </c>
      <c r="AO332" s="66">
        <f>-AO$190+AO$216-AO$218+AO$233+AO$234+SUM(AO$125,AO$126,AO$127,AO$128,AO$129,AO$130,AO$131,AO$132,AO$133,AO$134*(1+'S&amp;S'!$F130),AO$135,AO$136,AO$137,AO$138,AO$139,AO$140,AO$141,AO$142,AO$143,AO$144)</f>
        <v>0</v>
      </c>
      <c r="AP332" s="66">
        <f>-AP$190+AP$216-AP$218+AP$233+AP$234+SUM(AP$125,AP$126,AP$127,AP$128,AP$129,AP$130,AP$131,AP$132,AP$133,AP$134*(1+'S&amp;S'!$F130),AP$135,AP$136,AP$137,AP$138,AP$139,AP$140,AP$141,AP$142,AP$143,AP$144)</f>
        <v>0</v>
      </c>
      <c r="AQ332" s="66">
        <f>-AQ$190+AQ$216-AQ$218+AQ$233+AQ$234+SUM(AQ$125,AQ$126,AQ$127,AQ$128,AQ$129,AQ$130,AQ$131,AQ$132,AQ$133,AQ$134*(1+'S&amp;S'!$F130),AQ$135,AQ$136,AQ$137,AQ$138,AQ$139,AQ$140,AQ$141,AQ$142,AQ$143,AQ$144)</f>
        <v>0</v>
      </c>
      <c r="AR332" s="66">
        <f>-AR$190+AR$216-AR$218+AR$233+AR$234+SUM(AR$125,AR$126,AR$127,AR$128,AR$129,AR$130,AR$131,AR$132,AR$133,AR$134*(1+'S&amp;S'!$F130),AR$135,AR$136,AR$137,AR$138,AR$139,AR$140,AR$141,AR$142,AR$143,AR$144)</f>
        <v>0</v>
      </c>
      <c r="AS332" s="66">
        <f>-AS$190+AS$216-AS$218+AS$233+AS$234+SUM(AS$125,AS$126,AS$127,AS$128,AS$129,AS$130,AS$131,AS$132,AS$133,AS$134*(1+'S&amp;S'!$F130),AS$135,AS$136,AS$137,AS$138,AS$139,AS$140,AS$141,AS$142,AS$143,AS$144)</f>
        <v>0</v>
      </c>
      <c r="AT332" s="66">
        <f>-AT$190+AT$216-AT$218+AT$233+AT$234+SUM(AT$125,AT$126,AT$127,AT$128,AT$129,AT$130,AT$131,AT$132,AT$133,AT$134*(1+'S&amp;S'!$F130),AT$135,AT$136,AT$137,AT$138,AT$139,AT$140,AT$141,AT$142,AT$143,AT$144)</f>
        <v>0</v>
      </c>
      <c r="AU332" s="66">
        <f>-AU$190+AU$216-AU$218+AU$233+AU$234+SUM(AU$125,AU$126,AU$127,AU$128,AU$129,AU$130,AU$131,AU$132,AU$133,AU$134*(1+'S&amp;S'!$F130),AU$135,AU$136,AU$137,AU$138,AU$139,AU$140,AU$141,AU$142,AU$143,AU$144)</f>
        <v>0</v>
      </c>
      <c r="AV332" s="66">
        <f>-AV$190+AV$216-AV$218+AV$233+AV$234+SUM(AV$125,AV$126,AV$127,AV$128,AV$129,AV$130,AV$131,AV$132,AV$133,AV$134*(1+'S&amp;S'!$F130),AV$135,AV$136,AV$137,AV$138,AV$139,AV$140,AV$141,AV$142,AV$143,AV$144)</f>
        <v>0</v>
      </c>
      <c r="AW332" s="66">
        <f>-AW$190+AW$216-AW$218+AW$233+AW$234+SUM(AW$125,AW$126,AW$127,AW$128,AW$129,AW$130,AW$131,AW$132,AW$133,AW$134*(1+'S&amp;S'!$F130),AW$135,AW$136,AW$137,AW$138,AW$139,AW$140,AW$141,AW$142,AW$143,AW$144)</f>
        <v>0</v>
      </c>
      <c r="AX332" s="66">
        <f>-AX$190+AX$216-AX$218+AX$233+AX$234+SUM(AX$125,AX$126,AX$127,AX$128,AX$129,AX$130,AX$131,AX$132,AX$133,AX$134*(1+'S&amp;S'!$F130),AX$135,AX$136,AX$137,AX$138,AX$139,AX$140,AX$141,AX$142,AX$143,AX$144)</f>
        <v>0</v>
      </c>
      <c r="AY332" s="66">
        <f>-AY$190+AY$216-AY$218+AY$233+AY$234+SUM(AY$125,AY$126,AY$127,AY$128,AY$129,AY$130,AY$131,AY$132,AY$133,AY$134*(1+'S&amp;S'!$F130),AY$135,AY$136,AY$137,AY$138,AY$139,AY$140,AY$141,AY$142,AY$143,AY$144)</f>
        <v>0</v>
      </c>
      <c r="AZ332" s="66">
        <f>-AZ$190+AZ$216-AZ$218+AZ$233+AZ$234+SUM(AZ$125,AZ$126,AZ$127,AZ$128,AZ$129,AZ$130,AZ$131,AZ$132,AZ$133,AZ$134*(1+'S&amp;S'!$F130),AZ$135,AZ$136,AZ$137,AZ$138,AZ$139,AZ$140,AZ$141,AZ$142,AZ$143,AZ$144)</f>
        <v>0</v>
      </c>
      <c r="BA332" s="66">
        <f>-BA$190+BA$216-BA$218+BA$233+BA$234+SUM(BA$125,BA$126,BA$127,BA$128,BA$129,BA$130,BA$131,BA$132,BA$133,BA$134*(1+'S&amp;S'!$F130),BA$135,BA$136,BA$137,BA$138,BA$139,BA$140,BA$141,BA$142,BA$143,BA$144)</f>
        <v>0</v>
      </c>
      <c r="BB332" s="66">
        <f>-BB$190+BB$216-BB$218+BB$233+BB$234+SUM(BB$125,BB$126,BB$127,BB$128,BB$129,BB$130,BB$131,BB$132,BB$133,BB$134*(1+'S&amp;S'!$F130),BB$135,BB$136,BB$137,BB$138,BB$139,BB$140,BB$141,BB$142,BB$143,BB$144)</f>
        <v>0</v>
      </c>
      <c r="BC332" s="66">
        <f>-BC$190+BC$216-BC$218+BC$233+BC$234+SUM(BC$125,BC$126,BC$127,BC$128,BC$129,BC$130,BC$131,BC$132,BC$133,BC$134*(1+'S&amp;S'!$F130),BC$135,BC$136,BC$137,BC$138,BC$139,BC$140,BC$141,BC$142,BC$143,BC$144)</f>
        <v>0</v>
      </c>
      <c r="BD332" s="66">
        <f>-BD$190+BD$216-BD$218+BD$233+BD$234+SUM(BD$125,BD$126,BD$127,BD$128,BD$129,BD$130,BD$131,BD$132,BD$133,BD$134*(1+'S&amp;S'!$F130),BD$135,BD$136,BD$137,BD$138,BD$139,BD$140,BD$141,BD$142,BD$143,BD$144)</f>
        <v>0</v>
      </c>
      <c r="BE332" s="66">
        <f>-BE$190+BE$216-BE$218+BE$233+BE$234+SUM(BE$125,BE$126,BE$127,BE$128,BE$129,BE$130,BE$131,BE$132,BE$133,BE$134*(1+'S&amp;S'!$F130),BE$135,BE$136,BE$137,BE$138,BE$139,BE$140,BE$141,BE$142,BE$143,BE$144)</f>
        <v>0</v>
      </c>
      <c r="BF332" s="66">
        <f>-BF$190+BF$216-BF$218+BF$233+BF$234+SUM(BF$125,BF$126,BF$127,BF$128,BF$129,BF$130,BF$131,BF$132,BF$133,BF$134*(1+'S&amp;S'!$F130),BF$135,BF$136,BF$137,BF$138,BF$139,BF$140,BF$141,BF$142,BF$143,BF$144)</f>
        <v>0</v>
      </c>
      <c r="BG332" s="66">
        <f>-BG$190+BG$216-BG$218+BG$233+BG$234+SUM(BG$125,BG$126,BG$127,BG$128,BG$129,BG$130,BG$131,BG$132,BG$133,BG$134*(1+'S&amp;S'!$F130),BG$135,BG$136,BG$137,BG$138,BG$139,BG$140,BG$141,BG$142,BG$143,BG$144)</f>
        <v>0</v>
      </c>
      <c r="BH332" s="66">
        <f>-BH$190+BH$216-BH$218+BH$233+BH$234+SUM(BH$125,BH$126,BH$127,BH$128,BH$129,BH$130,BH$131,BH$132,BH$133,BH$134*(1+'S&amp;S'!$F130),BH$135,BH$136,BH$137,BH$138,BH$139,BH$140,BH$141,BH$142,BH$143,BH$144)</f>
        <v>0</v>
      </c>
      <c r="BI332" s="66">
        <f>-BI$190+BI$216-BI$218+BI$233+BI$234+SUM(BI$125,BI$126,BI$127,BI$128,BI$129,BI$130,BI$131,BI$132,BI$133,BI$134*(1+'S&amp;S'!$F130),BI$135,BI$136,BI$137,BI$138,BI$139,BI$140,BI$141,BI$142,BI$143,BI$144)</f>
        <v>0</v>
      </c>
      <c r="BJ332" s="66">
        <f>-BJ$190+BJ$216-BJ$218+BJ$233+BJ$234+SUM(BJ$125,BJ$126,BJ$127,BJ$128,BJ$129,BJ$130,BJ$131,BJ$132,BJ$133,BJ$134*(1+'S&amp;S'!$F130),BJ$135,BJ$136,BJ$137,BJ$138,BJ$139,BJ$140,BJ$141,BJ$142,BJ$143,BJ$144)</f>
        <v>0</v>
      </c>
      <c r="BK332" s="66">
        <f>-BK$190+BK$216-BK$218+BK$233+BK$234+SUM(BK$125,BK$126,BK$127,BK$128,BK$129,BK$130,BK$131,BK$132,BK$133,BK$134*(1+'S&amp;S'!$F130),BK$135,BK$136,BK$137,BK$138,BK$139,BK$140,BK$141,BK$142,BK$143,BK$144)</f>
        <v>0</v>
      </c>
      <c r="BL332" s="66">
        <f>-BL$190+BL$216-BL$218+BL$233+BL$234+SUM(BL$125,BL$126,BL$127,BL$128,BL$129,BL$130,BL$131,BL$132,BL$133,BL$134*(1+'S&amp;S'!$F130),BL$135,BL$136,BL$137,BL$138,BL$139,BL$140,BL$141,BL$142,BL$143,BL$144)</f>
        <v>0</v>
      </c>
      <c r="BM332" s="66">
        <f>-BM$190+BM$216-BM$218+BM$233+BM$234+SUM(BM$125,BM$126,BM$127,BM$128,BM$129,BM$130,BM$131,BM$132,BM$133,BM$134*(1+'S&amp;S'!$F130),BM$135,BM$136,BM$137,BM$138,BM$139,BM$140,BM$141,BM$142,BM$143,BM$144)</f>
        <v>0</v>
      </c>
      <c r="BN332" s="66">
        <f>-BN$190+BN$216-BN$218+BN$233+BN$234+SUM(BN$125,BN$126,BN$127,BN$128,BN$129,BN$130,BN$131,BN$132,BN$133,BN$134*(1+'S&amp;S'!$F130),BN$135,BN$136,BN$137,BN$138,BN$139,BN$140,BN$141,BN$142,BN$143,BN$144)</f>
        <v>0</v>
      </c>
      <c r="BO332" s="66">
        <f>-BO$190+BO$216-BO$218+BO$233+BO$234+SUM(BO$125,BO$126,BO$127,BO$128,BO$129,BO$130,BO$131,BO$132,BO$133,BO$134*(1+'S&amp;S'!$F130),BO$135,BO$136,BO$137,BO$138,BO$139,BO$140,BO$141,BO$142,BO$143,BO$144)</f>
        <v>0</v>
      </c>
      <c r="BP332" s="66">
        <f>-BP$190+BP$216-BP$218+BP$233+BP$234+SUM(BP$125,BP$126,BP$127,BP$128,BP$129,BP$130,BP$131,BP$132,BP$133,BP$134*(1+'S&amp;S'!$F130),BP$135,BP$136,BP$137,BP$138,BP$139,BP$140,BP$141,BP$142,BP$143,BP$144)</f>
        <v>0</v>
      </c>
      <c r="BQ332" s="66">
        <f>-BQ$190+BQ$216-BQ$218+BQ$233+BQ$234+SUM(BQ$125,BQ$126,BQ$127,BQ$128,BQ$129,BQ$130,BQ$131,BQ$132,BQ$133,BQ$134*(1+'S&amp;S'!$F130),BQ$135,BQ$136,BQ$137,BQ$138,BQ$139,BQ$140,BQ$141,BQ$142,BQ$143,BQ$144)</f>
        <v>0</v>
      </c>
      <c r="BR332" s="66">
        <f>-BR$190+BR$216-BR$218+BR$233+BR$234+SUM(BR$125,BR$126,BR$127,BR$128,BR$129,BR$130,BR$131,BR$132,BR$133,BR$134*(1+'S&amp;S'!$F130),BR$135,BR$136,BR$137,BR$138,BR$139,BR$140,BR$141,BR$142,BR$143,BR$144)</f>
        <v>0</v>
      </c>
      <c r="BS332" s="66">
        <f>-BS$190+BS$216-BS$218+BS$233+BS$234+SUM(BS$125,BS$126,BS$127,BS$128,BS$129,BS$130,BS$131,BS$132,BS$133,BS$134*(1+'S&amp;S'!$F130),BS$135,BS$136,BS$137,BS$138,BS$139,BS$140,BS$141,BS$142,BS$143,BS$144)</f>
        <v>0</v>
      </c>
      <c r="BT332" s="66">
        <f>-BT$190+BT$216-BT$218+BT$233+BT$234+SUM(BT$125,BT$126,BT$127,BT$128,BT$129,BT$130,BT$131,BT$132,BT$133,BT$134*(1+'S&amp;S'!$F130),BT$135,BT$136,BT$137,BT$138,BT$139,BT$140,BT$141,BT$142,BT$143,BT$144)</f>
        <v>0</v>
      </c>
      <c r="BU332" s="66">
        <f>-BU$190+BU$216-BU$218+BU$233+BU$234+SUM(BU$125,BU$126,BU$127,BU$128,BU$129,BU$130,BU$131,BU$132,BU$133,BU$134*(1+'S&amp;S'!$F130),BU$135,BU$136,BU$137,BU$138,BU$139,BU$140,BU$141,BU$142,BU$143,BU$144)</f>
        <v>0</v>
      </c>
      <c r="BV332" s="66">
        <f>-BV$190+BV$216-BV$218+BV$233+BV$234+SUM(BV$125,BV$126,BV$127,BV$128,BV$129,BV$130,BV$131,BV$132,BV$133,BV$134*(1+'S&amp;S'!$F130),BV$135,BV$136,BV$137,BV$138,BV$139,BV$140,BV$141,BV$142,BV$143,BV$144)</f>
        <v>0</v>
      </c>
      <c r="BW332" s="66">
        <f>-BW$190+BW$216-BW$218+BW$233+BW$234+SUM(BW$125,BW$126,BW$127,BW$128,BW$129,BW$130,BW$131,BW$132,BW$133,BW$134*(1+'S&amp;S'!$F130),BW$135,BW$136,BW$137,BW$138,BW$139,BW$140,BW$141,BW$142,BW$143,BW$144)</f>
        <v>0</v>
      </c>
      <c r="BX332" s="66">
        <f>-BX$190+BX$216-BX$218+BX$233+BX$234+SUM(BX$125,BX$126,BX$127,BX$128,BX$129,BX$130,BX$131,BX$132,BX$133,BX$134*(1+'S&amp;S'!$F130),BX$135,BX$136,BX$137,BX$138,BX$139,BX$140,BX$141,BX$142,BX$143,BX$144)</f>
        <v>0</v>
      </c>
      <c r="BY332" s="66">
        <f>-BY$190+BY$216-BY$218+BY$233+BY$234+SUM(BY$125,BY$126,BY$127,BY$128,BY$129,BY$130,BY$131,BY$132,BY$133,BY$134*(1+'S&amp;S'!$F130),BY$135,BY$136,BY$137,BY$138,BY$139,BY$140,BY$141,BY$142,BY$143,BY$144)</f>
        <v>0</v>
      </c>
      <c r="BZ332" s="66">
        <f>-BZ$190+BZ$216-BZ$218+BZ$233+BZ$234+SUM(BZ$125,BZ$126,BZ$127,BZ$128,BZ$129,BZ$130,BZ$131,BZ$132,BZ$133,BZ$134*(1+'S&amp;S'!$F130),BZ$135,BZ$136,BZ$137,BZ$138,BZ$139,BZ$140,BZ$141,BZ$142,BZ$143,BZ$144)</f>
        <v>0</v>
      </c>
      <c r="CA332" s="66">
        <f>-CA$190+CA$216-CA$218+CA$233+CA$234+SUM(CA$125,CA$126,CA$127,CA$128,CA$129,CA$130,CA$131,CA$132,CA$133,CA$134*(1+'S&amp;S'!$F130),CA$135,CA$136,CA$137,CA$138,CA$139,CA$140,CA$141,CA$142,CA$143,CA$144)</f>
        <v>0</v>
      </c>
      <c r="CB332" s="66">
        <f>-CB$190+CB$216-CB$218+CB$233+CB$234+SUM(CB$125,CB$126,CB$127,CB$128,CB$129,CB$130,CB$131,CB$132,CB$133,CB$134*(1+'S&amp;S'!$F130),CB$135,CB$136,CB$137,CB$138,CB$139,CB$140,CB$141,CB$142,CB$143,CB$144)</f>
        <v>0</v>
      </c>
      <c r="CC332" s="66">
        <f>-CC$190+CC$216-CC$218+CC$233+CC$234+SUM(CC$125,CC$126,CC$127,CC$128,CC$129,CC$130,CC$131,CC$132,CC$133,CC$134*(1+'S&amp;S'!$F130),CC$135,CC$136,CC$137,CC$138,CC$139,CC$140,CC$141,CC$142,CC$143,CC$144)</f>
        <v>0</v>
      </c>
      <c r="CD332" s="66">
        <f>-CD$190+CD$216-CD$218+CD$233+CD$234+SUM(CD$125,CD$126,CD$127,CD$128,CD$129,CD$130,CD$131,CD$132,CD$133,CD$134*(1+'S&amp;S'!$F130),CD$135,CD$136,CD$137,CD$138,CD$139,CD$140,CD$141,CD$142,CD$143,CD$144)</f>
        <v>0</v>
      </c>
      <c r="CE332" s="66">
        <f>-CE$190+CE$216-CE$218+CE$233+CE$234+SUM(CE$125,CE$126,CE$127,CE$128,CE$129,CE$130,CE$131,CE$132,CE$133,CE$134*(1+'S&amp;S'!$F130),CE$135,CE$136,CE$137,CE$138,CE$139,CE$140,CE$141,CE$142,CE$143,CE$144)</f>
        <v>0</v>
      </c>
      <c r="CF332" s="66">
        <f>-CF$190+CF$216-CF$218+CF$233+CF$234+SUM(CF$125,CF$126,CF$127,CF$128,CF$129,CF$130,CF$131,CF$132,CF$133,CF$134*(1+'S&amp;S'!$F130),CF$135,CF$136,CF$137,CF$138,CF$139,CF$140,CF$141,CF$142,CF$143,CF$144)</f>
        <v>0</v>
      </c>
      <c r="CG332" s="66">
        <f>-CG$190+CG$216-CG$218+CG$233+CG$234+SUM(CG$125,CG$126,CG$127,CG$128,CG$129,CG$130,CG$131,CG$132,CG$133,CG$134*(1+'S&amp;S'!$F130),CG$135,CG$136,CG$137,CG$138,CG$139,CG$140,CG$141,CG$142,CG$143,CG$144)</f>
        <v>0</v>
      </c>
      <c r="CH332" s="66">
        <f>-CH$190+CH$216-CH$218+CH$233+CH$234+SUM(CH$125,CH$126,CH$127,CH$128,CH$129,CH$130,CH$131,CH$132,CH$133,CH$134*(1+'S&amp;S'!$F130),CH$135,CH$136,CH$137,CH$138,CH$139,CH$140,CH$141,CH$142,CH$143,CH$144)</f>
        <v>0</v>
      </c>
      <c r="CI332" s="66">
        <f>-CI$190+CI$216-CI$218+CI$233+CI$234+SUM(CI$125,CI$126,CI$127,CI$128,CI$129,CI$130,CI$131,CI$132,CI$133,CI$134*(1+'S&amp;S'!$F130),CI$135,CI$136,CI$137,CI$138,CI$139,CI$140,CI$141,CI$142,CI$143,CI$144)</f>
        <v>0</v>
      </c>
      <c r="CJ332" s="66">
        <f>-CJ$190+CJ$216-CJ$218+CJ$233+CJ$234+SUM(CJ$125,CJ$126,CJ$127,CJ$128,CJ$129,CJ$130,CJ$131,CJ$132,CJ$133,CJ$134*(1+'S&amp;S'!$F130),CJ$135,CJ$136,CJ$137,CJ$138,CJ$139,CJ$140,CJ$141,CJ$142,CJ$143,CJ$144)</f>
        <v>0</v>
      </c>
      <c r="CK332" s="66">
        <f>-CK$190+CK$216-CK$218+CK$233+CK$234+SUM(CK$125,CK$126,CK$127,CK$128,CK$129,CK$130,CK$131,CK$132,CK$133,CK$134*(1+'S&amp;S'!$F130),CK$135,CK$136,CK$137,CK$138,CK$139,CK$140,CK$141,CK$142,CK$143,CK$144)</f>
        <v>0</v>
      </c>
      <c r="CL332" s="66">
        <f>-CL$190+CL$216-CL$218+CL$233+CL$234+SUM(CL$125,CL$126,CL$127,CL$128,CL$129,CL$130,CL$131,CL$132,CL$133,CL$134*(1+'S&amp;S'!$F130),CL$135,CL$136,CL$137,CL$138,CL$139,CL$140,CL$141,CL$142,CL$143,CL$144)</f>
        <v>0</v>
      </c>
      <c r="CM332" s="66">
        <f>-CM$190+CM$216-CM$218+CM$233+CM$234+SUM(CM$125,CM$126,CM$127,CM$128,CM$129,CM$130,CM$131,CM$132,CM$133,CM$134*(1+'S&amp;S'!$F130),CM$135,CM$136,CM$137,CM$138,CM$139,CM$140,CM$141,CM$142,CM$143,CM$144)</f>
        <v>0</v>
      </c>
      <c r="CN332" s="66">
        <f>-CN$190+CN$216-CN$218+CN$233+CN$234+SUM(CN$125,CN$126,CN$127,CN$128,CN$129,CN$130,CN$131,CN$132,CN$133,CN$134*(1+'S&amp;S'!$F130),CN$135,CN$136,CN$137,CN$138,CN$139,CN$140,CN$141,CN$142,CN$143,CN$144)</f>
        <v>0</v>
      </c>
      <c r="CO332" s="66">
        <f>-CO$190+CO$216-CO$218+CO$233+CO$234+SUM(CO$125,CO$126,CO$127,CO$128,CO$129,CO$130,CO$131,CO$132,CO$133,CO$134*(1+'S&amp;S'!$F130),CO$135,CO$136,CO$137,CO$138,CO$139,CO$140,CO$141,CO$142,CO$143,CO$144)</f>
        <v>0</v>
      </c>
      <c r="CP332" s="66">
        <f>-CP$190+CP$216-CP$218+CP$233+CP$234+SUM(CP$125,CP$126,CP$127,CP$128,CP$129,CP$130,CP$131,CP$132,CP$133,CP$134*(1+'S&amp;S'!$F130),CP$135,CP$136,CP$137,CP$138,CP$139,CP$140,CP$141,CP$142,CP$143,CP$144)</f>
        <v>0</v>
      </c>
      <c r="CQ332" s="66">
        <f>-CQ$190+CQ$216-CQ$218+CQ$233+CQ$234+SUM(CQ$125,CQ$126,CQ$127,CQ$128,CQ$129,CQ$130,CQ$131,CQ$132,CQ$133,CQ$134*(1+'S&amp;S'!$F130),CQ$135,CQ$136,CQ$137,CQ$138,CQ$139,CQ$140,CQ$141,CQ$142,CQ$143,CQ$144)</f>
        <v>0</v>
      </c>
      <c r="CR332" s="66">
        <f>-CR$190+CR$216-CR$218+CR$233+CR$234+SUM(CR$125,CR$126,CR$127,CR$128,CR$129,CR$130,CR$131,CR$132,CR$133,CR$134*(1+'S&amp;S'!$F130),CR$135,CR$136,CR$137,CR$138,CR$139,CR$140,CR$141,CR$142,CR$143,CR$144)</f>
        <v>0</v>
      </c>
      <c r="CS332" s="66">
        <f>-CS$190+CS$216-CS$218+CS$233+CS$234+SUM(CS$125,CS$126,CS$127,CS$128,CS$129,CS$130,CS$131,CS$132,CS$133,CS$134*(1+'S&amp;S'!$F130),CS$135,CS$136,CS$137,CS$138,CS$139,CS$140,CS$141,CS$142,CS$143,CS$144)</f>
        <v>0</v>
      </c>
    </row>
    <row r="333" spans="3:97" hidden="1" x14ac:dyDescent="0.35">
      <c r="C333" s="81" t="str">
        <f>O.3!C134&amp;" with "&amp; 'S&amp;S'!$D$5*100 &amp; "% decrease"</f>
        <v xml:space="preserve"> with 1% decrease</v>
      </c>
      <c r="E333" s="492">
        <f>G333+NPV(G.Asm!$F$40,H333:INDEX(H333:CS333,RP))</f>
        <v>0</v>
      </c>
      <c r="F333" s="492">
        <f t="shared" si="140"/>
        <v>0</v>
      </c>
      <c r="G333" s="66">
        <f>-G$190+G$216-G$218+G$233+G$234+SUM(G$125,G$126,G$127,G$128,G$129,G$130,G$131,G$132,G$133,G$134*(1+'S&amp;S'!$F131),G$135,G$136,G$137,G$138,G$139,G$140,G$141,G$142,G$143,G$144)</f>
        <v>0</v>
      </c>
      <c r="H333" s="66">
        <f>-H$190+H$216-H$218+H$233+H$234+SUM(H$125,H$126,H$127,H$128,H$129,H$130,H$131,H$132,H$133,H$134*(1+'S&amp;S'!$F131),H$135,H$136,H$137,H$138,H$139,H$140,H$141,H$142,H$143,H$144)</f>
        <v>0</v>
      </c>
      <c r="I333" s="66">
        <f>-I$190+I$216-I$218+I$233+I$234+SUM(I$125,I$126,I$127,I$128,I$129,I$130,I$131,I$132,I$133,I$134*(1+'S&amp;S'!$F131),I$135,I$136,I$137,I$138,I$139,I$140,I$141,I$142,I$143,I$144)</f>
        <v>0</v>
      </c>
      <c r="J333" s="66">
        <f>-J$190+J$216-J$218+J$233+J$234+SUM(J$125,J$126,J$127,J$128,J$129,J$130,J$131,J$132,J$133,J$134*(1+'S&amp;S'!$F131),J$135,J$136,J$137,J$138,J$139,J$140,J$141,J$142,J$143,J$144)</f>
        <v>0</v>
      </c>
      <c r="K333" s="66">
        <f>-K$190+K$216-K$218+K$233+K$234+SUM(K$125,K$126,K$127,K$128,K$129,K$130,K$131,K$132,K$133,K$134*(1+'S&amp;S'!$F131),K$135,K$136,K$137,K$138,K$139,K$140,K$141,K$142,K$143,K$144)</f>
        <v>0</v>
      </c>
      <c r="L333" s="66">
        <f>-L$190+L$216-L$218+L$233+L$234+SUM(L$125,L$126,L$127,L$128,L$129,L$130,L$131,L$132,L$133,L$134*(1+'S&amp;S'!$F131),L$135,L$136,L$137,L$138,L$139,L$140,L$141,L$142,L$143,L$144)</f>
        <v>0</v>
      </c>
      <c r="M333" s="66">
        <f>-M$190+M$216-M$218+M$233+M$234+SUM(M$125,M$126,M$127,M$128,M$129,M$130,M$131,M$132,M$133,M$134*(1+'S&amp;S'!$F131),M$135,M$136,M$137,M$138,M$139,M$140,M$141,M$142,M$143,M$144)</f>
        <v>0</v>
      </c>
      <c r="N333" s="66">
        <f>-N$190+N$216-N$218+N$233+N$234+SUM(N$125,N$126,N$127,N$128,N$129,N$130,N$131,N$132,N$133,N$134*(1+'S&amp;S'!$F131),N$135,N$136,N$137,N$138,N$139,N$140,N$141,N$142,N$143,N$144)</f>
        <v>0</v>
      </c>
      <c r="O333" s="66">
        <f>-O$190+O$216-O$218+O$233+O$234+SUM(O$125,O$126,O$127,O$128,O$129,O$130,O$131,O$132,O$133,O$134*(1+'S&amp;S'!$F131),O$135,O$136,O$137,O$138,O$139,O$140,O$141,O$142,O$143,O$144)</f>
        <v>0</v>
      </c>
      <c r="P333" s="66">
        <f>-P$190+P$216-P$218+P$233+P$234+SUM(P$125,P$126,P$127,P$128,P$129,P$130,P$131,P$132,P$133,P$134*(1+'S&amp;S'!$F131),P$135,P$136,P$137,P$138,P$139,P$140,P$141,P$142,P$143,P$144)</f>
        <v>0</v>
      </c>
      <c r="Q333" s="66">
        <f>-Q$190+Q$216-Q$218+Q$233+Q$234+SUM(Q$125,Q$126,Q$127,Q$128,Q$129,Q$130,Q$131,Q$132,Q$133,Q$134*(1+'S&amp;S'!$F131),Q$135,Q$136,Q$137,Q$138,Q$139,Q$140,Q$141,Q$142,Q$143,Q$144)</f>
        <v>0</v>
      </c>
      <c r="R333" s="66">
        <f>-R$190+R$216-R$218+R$233+R$234+SUM(R$125,R$126,R$127,R$128,R$129,R$130,R$131,R$132,R$133,R$134*(1+'S&amp;S'!$F131),R$135,R$136,R$137,R$138,R$139,R$140,R$141,R$142,R$143,R$144)</f>
        <v>0</v>
      </c>
      <c r="S333" s="66">
        <f>-S$190+S$216-S$218+S$233+S$234+SUM(S$125,S$126,S$127,S$128,S$129,S$130,S$131,S$132,S$133,S$134*(1+'S&amp;S'!$F131),S$135,S$136,S$137,S$138,S$139,S$140,S$141,S$142,S$143,S$144)</f>
        <v>0</v>
      </c>
      <c r="T333" s="66">
        <f>-T$190+T$216-T$218+T$233+T$234+SUM(T$125,T$126,T$127,T$128,T$129,T$130,T$131,T$132,T$133,T$134*(1+'S&amp;S'!$F131),T$135,T$136,T$137,T$138,T$139,T$140,T$141,T$142,T$143,T$144)</f>
        <v>0</v>
      </c>
      <c r="U333" s="66">
        <f>-U$190+U$216-U$218+U$233+U$234+SUM(U$125,U$126,U$127,U$128,U$129,U$130,U$131,U$132,U$133,U$134*(1+'S&amp;S'!$F131),U$135,U$136,U$137,U$138,U$139,U$140,U$141,U$142,U$143,U$144)</f>
        <v>0</v>
      </c>
      <c r="V333" s="66">
        <f>-V$190+V$216-V$218+V$233+V$234+SUM(V$125,V$126,V$127,V$128,V$129,V$130,V$131,V$132,V$133,V$134*(1+'S&amp;S'!$F131),V$135,V$136,V$137,V$138,V$139,V$140,V$141,V$142,V$143,V$144)</f>
        <v>0</v>
      </c>
      <c r="W333" s="66">
        <f>-W$190+W$216-W$218+W$233+W$234+SUM(W$125,W$126,W$127,W$128,W$129,W$130,W$131,W$132,W$133,W$134*(1+'S&amp;S'!$F131),W$135,W$136,W$137,W$138,W$139,W$140,W$141,W$142,W$143,W$144)</f>
        <v>0</v>
      </c>
      <c r="X333" s="66">
        <f>-X$190+X$216-X$218+X$233+X$234+SUM(X$125,X$126,X$127,X$128,X$129,X$130,X$131,X$132,X$133,X$134*(1+'S&amp;S'!$F131),X$135,X$136,X$137,X$138,X$139,X$140,X$141,X$142,X$143,X$144)</f>
        <v>0</v>
      </c>
      <c r="Y333" s="66">
        <f>-Y$190+Y$216-Y$218+Y$233+Y$234+SUM(Y$125,Y$126,Y$127,Y$128,Y$129,Y$130,Y$131,Y$132,Y$133,Y$134*(1+'S&amp;S'!$F131),Y$135,Y$136,Y$137,Y$138,Y$139,Y$140,Y$141,Y$142,Y$143,Y$144)</f>
        <v>0</v>
      </c>
      <c r="Z333" s="66">
        <f>-Z$190+Z$216-Z$218+Z$233+Z$234+SUM(Z$125,Z$126,Z$127,Z$128,Z$129,Z$130,Z$131,Z$132,Z$133,Z$134*(1+'S&amp;S'!$F131),Z$135,Z$136,Z$137,Z$138,Z$139,Z$140,Z$141,Z$142,Z$143,Z$144)</f>
        <v>0</v>
      </c>
      <c r="AA333" s="66">
        <f>-AA$190+AA$216-AA$218+AA$233+AA$234+SUM(AA$125,AA$126,AA$127,AA$128,AA$129,AA$130,AA$131,AA$132,AA$133,AA$134*(1+'S&amp;S'!$F131),AA$135,AA$136,AA$137,AA$138,AA$139,AA$140,AA$141,AA$142,AA$143,AA$144)</f>
        <v>0</v>
      </c>
      <c r="AB333" s="66">
        <f>-AB$190+AB$216-AB$218+AB$233+AB$234+SUM(AB$125,AB$126,AB$127,AB$128,AB$129,AB$130,AB$131,AB$132,AB$133,AB$134*(1+'S&amp;S'!$F131),AB$135,AB$136,AB$137,AB$138,AB$139,AB$140,AB$141,AB$142,AB$143,AB$144)</f>
        <v>0</v>
      </c>
      <c r="AC333" s="66">
        <f>-AC$190+AC$216-AC$218+AC$233+AC$234+SUM(AC$125,AC$126,AC$127,AC$128,AC$129,AC$130,AC$131,AC$132,AC$133,AC$134*(1+'S&amp;S'!$F131),AC$135,AC$136,AC$137,AC$138,AC$139,AC$140,AC$141,AC$142,AC$143,AC$144)</f>
        <v>0</v>
      </c>
      <c r="AD333" s="66">
        <f>-AD$190+AD$216-AD$218+AD$233+AD$234+SUM(AD$125,AD$126,AD$127,AD$128,AD$129,AD$130,AD$131,AD$132,AD$133,AD$134*(1+'S&amp;S'!$F131),AD$135,AD$136,AD$137,AD$138,AD$139,AD$140,AD$141,AD$142,AD$143,AD$144)</f>
        <v>0</v>
      </c>
      <c r="AE333" s="66">
        <f>-AE$190+AE$216-AE$218+AE$233+AE$234+SUM(AE$125,AE$126,AE$127,AE$128,AE$129,AE$130,AE$131,AE$132,AE$133,AE$134*(1+'S&amp;S'!$F131),AE$135,AE$136,AE$137,AE$138,AE$139,AE$140,AE$141,AE$142,AE$143,AE$144)</f>
        <v>0</v>
      </c>
      <c r="AF333" s="66">
        <f>-AF$190+AF$216-AF$218+AF$233+AF$234+SUM(AF$125,AF$126,AF$127,AF$128,AF$129,AF$130,AF$131,AF$132,AF$133,AF$134*(1+'S&amp;S'!$F131),AF$135,AF$136,AF$137,AF$138,AF$139,AF$140,AF$141,AF$142,AF$143,AF$144)</f>
        <v>0</v>
      </c>
      <c r="AG333" s="66">
        <f>-AG$190+AG$216-AG$218+AG$233+AG$234+SUM(AG$125,AG$126,AG$127,AG$128,AG$129,AG$130,AG$131,AG$132,AG$133,AG$134*(1+'S&amp;S'!$F131),AG$135,AG$136,AG$137,AG$138,AG$139,AG$140,AG$141,AG$142,AG$143,AG$144)</f>
        <v>0</v>
      </c>
      <c r="AH333" s="66">
        <f>-AH$190+AH$216-AH$218+AH$233+AH$234+SUM(AH$125,AH$126,AH$127,AH$128,AH$129,AH$130,AH$131,AH$132,AH$133,AH$134*(1+'S&amp;S'!$F131),AH$135,AH$136,AH$137,AH$138,AH$139,AH$140,AH$141,AH$142,AH$143,AH$144)</f>
        <v>0</v>
      </c>
      <c r="AI333" s="66">
        <f>-AI$190+AI$216-AI$218+AI$233+AI$234+SUM(AI$125,AI$126,AI$127,AI$128,AI$129,AI$130,AI$131,AI$132,AI$133,AI$134*(1+'S&amp;S'!$F131),AI$135,AI$136,AI$137,AI$138,AI$139,AI$140,AI$141,AI$142,AI$143,AI$144)</f>
        <v>0</v>
      </c>
      <c r="AJ333" s="66">
        <f>-AJ$190+AJ$216-AJ$218+AJ$233+AJ$234+SUM(AJ$125,AJ$126,AJ$127,AJ$128,AJ$129,AJ$130,AJ$131,AJ$132,AJ$133,AJ$134*(1+'S&amp;S'!$F131),AJ$135,AJ$136,AJ$137,AJ$138,AJ$139,AJ$140,AJ$141,AJ$142,AJ$143,AJ$144)</f>
        <v>0</v>
      </c>
      <c r="AK333" s="66">
        <f>-AK$190+AK$216-AK$218+AK$233+AK$234+SUM(AK$125,AK$126,AK$127,AK$128,AK$129,AK$130,AK$131,AK$132,AK$133,AK$134*(1+'S&amp;S'!$F131),AK$135,AK$136,AK$137,AK$138,AK$139,AK$140,AK$141,AK$142,AK$143,AK$144)</f>
        <v>0</v>
      </c>
      <c r="AL333" s="66">
        <f>-AL$190+AL$216-AL$218+AL$233+AL$234+SUM(AL$125,AL$126,AL$127,AL$128,AL$129,AL$130,AL$131,AL$132,AL$133,AL$134*(1+'S&amp;S'!$F131),AL$135,AL$136,AL$137,AL$138,AL$139,AL$140,AL$141,AL$142,AL$143,AL$144)</f>
        <v>0</v>
      </c>
      <c r="AM333" s="66">
        <f>-AM$190+AM$216-AM$218+AM$233+AM$234+SUM(AM$125,AM$126,AM$127,AM$128,AM$129,AM$130,AM$131,AM$132,AM$133,AM$134*(1+'S&amp;S'!$F131),AM$135,AM$136,AM$137,AM$138,AM$139,AM$140,AM$141,AM$142,AM$143,AM$144)</f>
        <v>0</v>
      </c>
      <c r="AN333" s="66">
        <f>-AN$190+AN$216-AN$218+AN$233+AN$234+SUM(AN$125,AN$126,AN$127,AN$128,AN$129,AN$130,AN$131,AN$132,AN$133,AN$134*(1+'S&amp;S'!$F131),AN$135,AN$136,AN$137,AN$138,AN$139,AN$140,AN$141,AN$142,AN$143,AN$144)</f>
        <v>0</v>
      </c>
      <c r="AO333" s="66">
        <f>-AO$190+AO$216-AO$218+AO$233+AO$234+SUM(AO$125,AO$126,AO$127,AO$128,AO$129,AO$130,AO$131,AO$132,AO$133,AO$134*(1+'S&amp;S'!$F131),AO$135,AO$136,AO$137,AO$138,AO$139,AO$140,AO$141,AO$142,AO$143,AO$144)</f>
        <v>0</v>
      </c>
      <c r="AP333" s="66">
        <f>-AP$190+AP$216-AP$218+AP$233+AP$234+SUM(AP$125,AP$126,AP$127,AP$128,AP$129,AP$130,AP$131,AP$132,AP$133,AP$134*(1+'S&amp;S'!$F131),AP$135,AP$136,AP$137,AP$138,AP$139,AP$140,AP$141,AP$142,AP$143,AP$144)</f>
        <v>0</v>
      </c>
      <c r="AQ333" s="66">
        <f>-AQ$190+AQ$216-AQ$218+AQ$233+AQ$234+SUM(AQ$125,AQ$126,AQ$127,AQ$128,AQ$129,AQ$130,AQ$131,AQ$132,AQ$133,AQ$134*(1+'S&amp;S'!$F131),AQ$135,AQ$136,AQ$137,AQ$138,AQ$139,AQ$140,AQ$141,AQ$142,AQ$143,AQ$144)</f>
        <v>0</v>
      </c>
      <c r="AR333" s="66">
        <f>-AR$190+AR$216-AR$218+AR$233+AR$234+SUM(AR$125,AR$126,AR$127,AR$128,AR$129,AR$130,AR$131,AR$132,AR$133,AR$134*(1+'S&amp;S'!$F131),AR$135,AR$136,AR$137,AR$138,AR$139,AR$140,AR$141,AR$142,AR$143,AR$144)</f>
        <v>0</v>
      </c>
      <c r="AS333" s="66">
        <f>-AS$190+AS$216-AS$218+AS$233+AS$234+SUM(AS$125,AS$126,AS$127,AS$128,AS$129,AS$130,AS$131,AS$132,AS$133,AS$134*(1+'S&amp;S'!$F131),AS$135,AS$136,AS$137,AS$138,AS$139,AS$140,AS$141,AS$142,AS$143,AS$144)</f>
        <v>0</v>
      </c>
      <c r="AT333" s="66">
        <f>-AT$190+AT$216-AT$218+AT$233+AT$234+SUM(AT$125,AT$126,AT$127,AT$128,AT$129,AT$130,AT$131,AT$132,AT$133,AT$134*(1+'S&amp;S'!$F131),AT$135,AT$136,AT$137,AT$138,AT$139,AT$140,AT$141,AT$142,AT$143,AT$144)</f>
        <v>0</v>
      </c>
      <c r="AU333" s="66">
        <f>-AU$190+AU$216-AU$218+AU$233+AU$234+SUM(AU$125,AU$126,AU$127,AU$128,AU$129,AU$130,AU$131,AU$132,AU$133,AU$134*(1+'S&amp;S'!$F131),AU$135,AU$136,AU$137,AU$138,AU$139,AU$140,AU$141,AU$142,AU$143,AU$144)</f>
        <v>0</v>
      </c>
      <c r="AV333" s="66">
        <f>-AV$190+AV$216-AV$218+AV$233+AV$234+SUM(AV$125,AV$126,AV$127,AV$128,AV$129,AV$130,AV$131,AV$132,AV$133,AV$134*(1+'S&amp;S'!$F131),AV$135,AV$136,AV$137,AV$138,AV$139,AV$140,AV$141,AV$142,AV$143,AV$144)</f>
        <v>0</v>
      </c>
      <c r="AW333" s="66">
        <f>-AW$190+AW$216-AW$218+AW$233+AW$234+SUM(AW$125,AW$126,AW$127,AW$128,AW$129,AW$130,AW$131,AW$132,AW$133,AW$134*(1+'S&amp;S'!$F131),AW$135,AW$136,AW$137,AW$138,AW$139,AW$140,AW$141,AW$142,AW$143,AW$144)</f>
        <v>0</v>
      </c>
      <c r="AX333" s="66">
        <f>-AX$190+AX$216-AX$218+AX$233+AX$234+SUM(AX$125,AX$126,AX$127,AX$128,AX$129,AX$130,AX$131,AX$132,AX$133,AX$134*(1+'S&amp;S'!$F131),AX$135,AX$136,AX$137,AX$138,AX$139,AX$140,AX$141,AX$142,AX$143,AX$144)</f>
        <v>0</v>
      </c>
      <c r="AY333" s="66">
        <f>-AY$190+AY$216-AY$218+AY$233+AY$234+SUM(AY$125,AY$126,AY$127,AY$128,AY$129,AY$130,AY$131,AY$132,AY$133,AY$134*(1+'S&amp;S'!$F131),AY$135,AY$136,AY$137,AY$138,AY$139,AY$140,AY$141,AY$142,AY$143,AY$144)</f>
        <v>0</v>
      </c>
      <c r="AZ333" s="66">
        <f>-AZ$190+AZ$216-AZ$218+AZ$233+AZ$234+SUM(AZ$125,AZ$126,AZ$127,AZ$128,AZ$129,AZ$130,AZ$131,AZ$132,AZ$133,AZ$134*(1+'S&amp;S'!$F131),AZ$135,AZ$136,AZ$137,AZ$138,AZ$139,AZ$140,AZ$141,AZ$142,AZ$143,AZ$144)</f>
        <v>0</v>
      </c>
      <c r="BA333" s="66">
        <f>-BA$190+BA$216-BA$218+BA$233+BA$234+SUM(BA$125,BA$126,BA$127,BA$128,BA$129,BA$130,BA$131,BA$132,BA$133,BA$134*(1+'S&amp;S'!$F131),BA$135,BA$136,BA$137,BA$138,BA$139,BA$140,BA$141,BA$142,BA$143,BA$144)</f>
        <v>0</v>
      </c>
      <c r="BB333" s="66">
        <f>-BB$190+BB$216-BB$218+BB$233+BB$234+SUM(BB$125,BB$126,BB$127,BB$128,BB$129,BB$130,BB$131,BB$132,BB$133,BB$134*(1+'S&amp;S'!$F131),BB$135,BB$136,BB$137,BB$138,BB$139,BB$140,BB$141,BB$142,BB$143,BB$144)</f>
        <v>0</v>
      </c>
      <c r="BC333" s="66">
        <f>-BC$190+BC$216-BC$218+BC$233+BC$234+SUM(BC$125,BC$126,BC$127,BC$128,BC$129,BC$130,BC$131,BC$132,BC$133,BC$134*(1+'S&amp;S'!$F131),BC$135,BC$136,BC$137,BC$138,BC$139,BC$140,BC$141,BC$142,BC$143,BC$144)</f>
        <v>0</v>
      </c>
      <c r="BD333" s="66">
        <f>-BD$190+BD$216-BD$218+BD$233+BD$234+SUM(BD$125,BD$126,BD$127,BD$128,BD$129,BD$130,BD$131,BD$132,BD$133,BD$134*(1+'S&amp;S'!$F131),BD$135,BD$136,BD$137,BD$138,BD$139,BD$140,BD$141,BD$142,BD$143,BD$144)</f>
        <v>0</v>
      </c>
      <c r="BE333" s="66">
        <f>-BE$190+BE$216-BE$218+BE$233+BE$234+SUM(BE$125,BE$126,BE$127,BE$128,BE$129,BE$130,BE$131,BE$132,BE$133,BE$134*(1+'S&amp;S'!$F131),BE$135,BE$136,BE$137,BE$138,BE$139,BE$140,BE$141,BE$142,BE$143,BE$144)</f>
        <v>0</v>
      </c>
      <c r="BF333" s="66">
        <f>-BF$190+BF$216-BF$218+BF$233+BF$234+SUM(BF$125,BF$126,BF$127,BF$128,BF$129,BF$130,BF$131,BF$132,BF$133,BF$134*(1+'S&amp;S'!$F131),BF$135,BF$136,BF$137,BF$138,BF$139,BF$140,BF$141,BF$142,BF$143,BF$144)</f>
        <v>0</v>
      </c>
      <c r="BG333" s="66">
        <f>-BG$190+BG$216-BG$218+BG$233+BG$234+SUM(BG$125,BG$126,BG$127,BG$128,BG$129,BG$130,BG$131,BG$132,BG$133,BG$134*(1+'S&amp;S'!$F131),BG$135,BG$136,BG$137,BG$138,BG$139,BG$140,BG$141,BG$142,BG$143,BG$144)</f>
        <v>0</v>
      </c>
      <c r="BH333" s="66">
        <f>-BH$190+BH$216-BH$218+BH$233+BH$234+SUM(BH$125,BH$126,BH$127,BH$128,BH$129,BH$130,BH$131,BH$132,BH$133,BH$134*(1+'S&amp;S'!$F131),BH$135,BH$136,BH$137,BH$138,BH$139,BH$140,BH$141,BH$142,BH$143,BH$144)</f>
        <v>0</v>
      </c>
      <c r="BI333" s="66">
        <f>-BI$190+BI$216-BI$218+BI$233+BI$234+SUM(BI$125,BI$126,BI$127,BI$128,BI$129,BI$130,BI$131,BI$132,BI$133,BI$134*(1+'S&amp;S'!$F131),BI$135,BI$136,BI$137,BI$138,BI$139,BI$140,BI$141,BI$142,BI$143,BI$144)</f>
        <v>0</v>
      </c>
      <c r="BJ333" s="66">
        <f>-BJ$190+BJ$216-BJ$218+BJ$233+BJ$234+SUM(BJ$125,BJ$126,BJ$127,BJ$128,BJ$129,BJ$130,BJ$131,BJ$132,BJ$133,BJ$134*(1+'S&amp;S'!$F131),BJ$135,BJ$136,BJ$137,BJ$138,BJ$139,BJ$140,BJ$141,BJ$142,BJ$143,BJ$144)</f>
        <v>0</v>
      </c>
      <c r="BK333" s="66">
        <f>-BK$190+BK$216-BK$218+BK$233+BK$234+SUM(BK$125,BK$126,BK$127,BK$128,BK$129,BK$130,BK$131,BK$132,BK$133,BK$134*(1+'S&amp;S'!$F131),BK$135,BK$136,BK$137,BK$138,BK$139,BK$140,BK$141,BK$142,BK$143,BK$144)</f>
        <v>0</v>
      </c>
      <c r="BL333" s="66">
        <f>-BL$190+BL$216-BL$218+BL$233+BL$234+SUM(BL$125,BL$126,BL$127,BL$128,BL$129,BL$130,BL$131,BL$132,BL$133,BL$134*(1+'S&amp;S'!$F131),BL$135,BL$136,BL$137,BL$138,BL$139,BL$140,BL$141,BL$142,BL$143,BL$144)</f>
        <v>0</v>
      </c>
      <c r="BM333" s="66">
        <f>-BM$190+BM$216-BM$218+BM$233+BM$234+SUM(BM$125,BM$126,BM$127,BM$128,BM$129,BM$130,BM$131,BM$132,BM$133,BM$134*(1+'S&amp;S'!$F131),BM$135,BM$136,BM$137,BM$138,BM$139,BM$140,BM$141,BM$142,BM$143,BM$144)</f>
        <v>0</v>
      </c>
      <c r="BN333" s="66">
        <f>-BN$190+BN$216-BN$218+BN$233+BN$234+SUM(BN$125,BN$126,BN$127,BN$128,BN$129,BN$130,BN$131,BN$132,BN$133,BN$134*(1+'S&amp;S'!$F131),BN$135,BN$136,BN$137,BN$138,BN$139,BN$140,BN$141,BN$142,BN$143,BN$144)</f>
        <v>0</v>
      </c>
      <c r="BO333" s="66">
        <f>-BO$190+BO$216-BO$218+BO$233+BO$234+SUM(BO$125,BO$126,BO$127,BO$128,BO$129,BO$130,BO$131,BO$132,BO$133,BO$134*(1+'S&amp;S'!$F131),BO$135,BO$136,BO$137,BO$138,BO$139,BO$140,BO$141,BO$142,BO$143,BO$144)</f>
        <v>0</v>
      </c>
      <c r="BP333" s="66">
        <f>-BP$190+BP$216-BP$218+BP$233+BP$234+SUM(BP$125,BP$126,BP$127,BP$128,BP$129,BP$130,BP$131,BP$132,BP$133,BP$134*(1+'S&amp;S'!$F131),BP$135,BP$136,BP$137,BP$138,BP$139,BP$140,BP$141,BP$142,BP$143,BP$144)</f>
        <v>0</v>
      </c>
      <c r="BQ333" s="66">
        <f>-BQ$190+BQ$216-BQ$218+BQ$233+BQ$234+SUM(BQ$125,BQ$126,BQ$127,BQ$128,BQ$129,BQ$130,BQ$131,BQ$132,BQ$133,BQ$134*(1+'S&amp;S'!$F131),BQ$135,BQ$136,BQ$137,BQ$138,BQ$139,BQ$140,BQ$141,BQ$142,BQ$143,BQ$144)</f>
        <v>0</v>
      </c>
      <c r="BR333" s="66">
        <f>-BR$190+BR$216-BR$218+BR$233+BR$234+SUM(BR$125,BR$126,BR$127,BR$128,BR$129,BR$130,BR$131,BR$132,BR$133,BR$134*(1+'S&amp;S'!$F131),BR$135,BR$136,BR$137,BR$138,BR$139,BR$140,BR$141,BR$142,BR$143,BR$144)</f>
        <v>0</v>
      </c>
      <c r="BS333" s="66">
        <f>-BS$190+BS$216-BS$218+BS$233+BS$234+SUM(BS$125,BS$126,BS$127,BS$128,BS$129,BS$130,BS$131,BS$132,BS$133,BS$134*(1+'S&amp;S'!$F131),BS$135,BS$136,BS$137,BS$138,BS$139,BS$140,BS$141,BS$142,BS$143,BS$144)</f>
        <v>0</v>
      </c>
      <c r="BT333" s="66">
        <f>-BT$190+BT$216-BT$218+BT$233+BT$234+SUM(BT$125,BT$126,BT$127,BT$128,BT$129,BT$130,BT$131,BT$132,BT$133,BT$134*(1+'S&amp;S'!$F131),BT$135,BT$136,BT$137,BT$138,BT$139,BT$140,BT$141,BT$142,BT$143,BT$144)</f>
        <v>0</v>
      </c>
      <c r="BU333" s="66">
        <f>-BU$190+BU$216-BU$218+BU$233+BU$234+SUM(BU$125,BU$126,BU$127,BU$128,BU$129,BU$130,BU$131,BU$132,BU$133,BU$134*(1+'S&amp;S'!$F131),BU$135,BU$136,BU$137,BU$138,BU$139,BU$140,BU$141,BU$142,BU$143,BU$144)</f>
        <v>0</v>
      </c>
      <c r="BV333" s="66">
        <f>-BV$190+BV$216-BV$218+BV$233+BV$234+SUM(BV$125,BV$126,BV$127,BV$128,BV$129,BV$130,BV$131,BV$132,BV$133,BV$134*(1+'S&amp;S'!$F131),BV$135,BV$136,BV$137,BV$138,BV$139,BV$140,BV$141,BV$142,BV$143,BV$144)</f>
        <v>0</v>
      </c>
      <c r="BW333" s="66">
        <f>-BW$190+BW$216-BW$218+BW$233+BW$234+SUM(BW$125,BW$126,BW$127,BW$128,BW$129,BW$130,BW$131,BW$132,BW$133,BW$134*(1+'S&amp;S'!$F131),BW$135,BW$136,BW$137,BW$138,BW$139,BW$140,BW$141,BW$142,BW$143,BW$144)</f>
        <v>0</v>
      </c>
      <c r="BX333" s="66">
        <f>-BX$190+BX$216-BX$218+BX$233+BX$234+SUM(BX$125,BX$126,BX$127,BX$128,BX$129,BX$130,BX$131,BX$132,BX$133,BX$134*(1+'S&amp;S'!$F131),BX$135,BX$136,BX$137,BX$138,BX$139,BX$140,BX$141,BX$142,BX$143,BX$144)</f>
        <v>0</v>
      </c>
      <c r="BY333" s="66">
        <f>-BY$190+BY$216-BY$218+BY$233+BY$234+SUM(BY$125,BY$126,BY$127,BY$128,BY$129,BY$130,BY$131,BY$132,BY$133,BY$134*(1+'S&amp;S'!$F131),BY$135,BY$136,BY$137,BY$138,BY$139,BY$140,BY$141,BY$142,BY$143,BY$144)</f>
        <v>0</v>
      </c>
      <c r="BZ333" s="66">
        <f>-BZ$190+BZ$216-BZ$218+BZ$233+BZ$234+SUM(BZ$125,BZ$126,BZ$127,BZ$128,BZ$129,BZ$130,BZ$131,BZ$132,BZ$133,BZ$134*(1+'S&amp;S'!$F131),BZ$135,BZ$136,BZ$137,BZ$138,BZ$139,BZ$140,BZ$141,BZ$142,BZ$143,BZ$144)</f>
        <v>0</v>
      </c>
      <c r="CA333" s="66">
        <f>-CA$190+CA$216-CA$218+CA$233+CA$234+SUM(CA$125,CA$126,CA$127,CA$128,CA$129,CA$130,CA$131,CA$132,CA$133,CA$134*(1+'S&amp;S'!$F131),CA$135,CA$136,CA$137,CA$138,CA$139,CA$140,CA$141,CA$142,CA$143,CA$144)</f>
        <v>0</v>
      </c>
      <c r="CB333" s="66">
        <f>-CB$190+CB$216-CB$218+CB$233+CB$234+SUM(CB$125,CB$126,CB$127,CB$128,CB$129,CB$130,CB$131,CB$132,CB$133,CB$134*(1+'S&amp;S'!$F131),CB$135,CB$136,CB$137,CB$138,CB$139,CB$140,CB$141,CB$142,CB$143,CB$144)</f>
        <v>0</v>
      </c>
      <c r="CC333" s="66">
        <f>-CC$190+CC$216-CC$218+CC$233+CC$234+SUM(CC$125,CC$126,CC$127,CC$128,CC$129,CC$130,CC$131,CC$132,CC$133,CC$134*(1+'S&amp;S'!$F131),CC$135,CC$136,CC$137,CC$138,CC$139,CC$140,CC$141,CC$142,CC$143,CC$144)</f>
        <v>0</v>
      </c>
      <c r="CD333" s="66">
        <f>-CD$190+CD$216-CD$218+CD$233+CD$234+SUM(CD$125,CD$126,CD$127,CD$128,CD$129,CD$130,CD$131,CD$132,CD$133,CD$134*(1+'S&amp;S'!$F131),CD$135,CD$136,CD$137,CD$138,CD$139,CD$140,CD$141,CD$142,CD$143,CD$144)</f>
        <v>0</v>
      </c>
      <c r="CE333" s="66">
        <f>-CE$190+CE$216-CE$218+CE$233+CE$234+SUM(CE$125,CE$126,CE$127,CE$128,CE$129,CE$130,CE$131,CE$132,CE$133,CE$134*(1+'S&amp;S'!$F131),CE$135,CE$136,CE$137,CE$138,CE$139,CE$140,CE$141,CE$142,CE$143,CE$144)</f>
        <v>0</v>
      </c>
      <c r="CF333" s="66">
        <f>-CF$190+CF$216-CF$218+CF$233+CF$234+SUM(CF$125,CF$126,CF$127,CF$128,CF$129,CF$130,CF$131,CF$132,CF$133,CF$134*(1+'S&amp;S'!$F131),CF$135,CF$136,CF$137,CF$138,CF$139,CF$140,CF$141,CF$142,CF$143,CF$144)</f>
        <v>0</v>
      </c>
      <c r="CG333" s="66">
        <f>-CG$190+CG$216-CG$218+CG$233+CG$234+SUM(CG$125,CG$126,CG$127,CG$128,CG$129,CG$130,CG$131,CG$132,CG$133,CG$134*(1+'S&amp;S'!$F131),CG$135,CG$136,CG$137,CG$138,CG$139,CG$140,CG$141,CG$142,CG$143,CG$144)</f>
        <v>0</v>
      </c>
      <c r="CH333" s="66">
        <f>-CH$190+CH$216-CH$218+CH$233+CH$234+SUM(CH$125,CH$126,CH$127,CH$128,CH$129,CH$130,CH$131,CH$132,CH$133,CH$134*(1+'S&amp;S'!$F131),CH$135,CH$136,CH$137,CH$138,CH$139,CH$140,CH$141,CH$142,CH$143,CH$144)</f>
        <v>0</v>
      </c>
      <c r="CI333" s="66">
        <f>-CI$190+CI$216-CI$218+CI$233+CI$234+SUM(CI$125,CI$126,CI$127,CI$128,CI$129,CI$130,CI$131,CI$132,CI$133,CI$134*(1+'S&amp;S'!$F131),CI$135,CI$136,CI$137,CI$138,CI$139,CI$140,CI$141,CI$142,CI$143,CI$144)</f>
        <v>0</v>
      </c>
      <c r="CJ333" s="66">
        <f>-CJ$190+CJ$216-CJ$218+CJ$233+CJ$234+SUM(CJ$125,CJ$126,CJ$127,CJ$128,CJ$129,CJ$130,CJ$131,CJ$132,CJ$133,CJ$134*(1+'S&amp;S'!$F131),CJ$135,CJ$136,CJ$137,CJ$138,CJ$139,CJ$140,CJ$141,CJ$142,CJ$143,CJ$144)</f>
        <v>0</v>
      </c>
      <c r="CK333" s="66">
        <f>-CK$190+CK$216-CK$218+CK$233+CK$234+SUM(CK$125,CK$126,CK$127,CK$128,CK$129,CK$130,CK$131,CK$132,CK$133,CK$134*(1+'S&amp;S'!$F131),CK$135,CK$136,CK$137,CK$138,CK$139,CK$140,CK$141,CK$142,CK$143,CK$144)</f>
        <v>0</v>
      </c>
      <c r="CL333" s="66">
        <f>-CL$190+CL$216-CL$218+CL$233+CL$234+SUM(CL$125,CL$126,CL$127,CL$128,CL$129,CL$130,CL$131,CL$132,CL$133,CL$134*(1+'S&amp;S'!$F131),CL$135,CL$136,CL$137,CL$138,CL$139,CL$140,CL$141,CL$142,CL$143,CL$144)</f>
        <v>0</v>
      </c>
      <c r="CM333" s="66">
        <f>-CM$190+CM$216-CM$218+CM$233+CM$234+SUM(CM$125,CM$126,CM$127,CM$128,CM$129,CM$130,CM$131,CM$132,CM$133,CM$134*(1+'S&amp;S'!$F131),CM$135,CM$136,CM$137,CM$138,CM$139,CM$140,CM$141,CM$142,CM$143,CM$144)</f>
        <v>0</v>
      </c>
      <c r="CN333" s="66">
        <f>-CN$190+CN$216-CN$218+CN$233+CN$234+SUM(CN$125,CN$126,CN$127,CN$128,CN$129,CN$130,CN$131,CN$132,CN$133,CN$134*(1+'S&amp;S'!$F131),CN$135,CN$136,CN$137,CN$138,CN$139,CN$140,CN$141,CN$142,CN$143,CN$144)</f>
        <v>0</v>
      </c>
      <c r="CO333" s="66">
        <f>-CO$190+CO$216-CO$218+CO$233+CO$234+SUM(CO$125,CO$126,CO$127,CO$128,CO$129,CO$130,CO$131,CO$132,CO$133,CO$134*(1+'S&amp;S'!$F131),CO$135,CO$136,CO$137,CO$138,CO$139,CO$140,CO$141,CO$142,CO$143,CO$144)</f>
        <v>0</v>
      </c>
      <c r="CP333" s="66">
        <f>-CP$190+CP$216-CP$218+CP$233+CP$234+SUM(CP$125,CP$126,CP$127,CP$128,CP$129,CP$130,CP$131,CP$132,CP$133,CP$134*(1+'S&amp;S'!$F131),CP$135,CP$136,CP$137,CP$138,CP$139,CP$140,CP$141,CP$142,CP$143,CP$144)</f>
        <v>0</v>
      </c>
      <c r="CQ333" s="66">
        <f>-CQ$190+CQ$216-CQ$218+CQ$233+CQ$234+SUM(CQ$125,CQ$126,CQ$127,CQ$128,CQ$129,CQ$130,CQ$131,CQ$132,CQ$133,CQ$134*(1+'S&amp;S'!$F131),CQ$135,CQ$136,CQ$137,CQ$138,CQ$139,CQ$140,CQ$141,CQ$142,CQ$143,CQ$144)</f>
        <v>0</v>
      </c>
      <c r="CR333" s="66">
        <f>-CR$190+CR$216-CR$218+CR$233+CR$234+SUM(CR$125,CR$126,CR$127,CR$128,CR$129,CR$130,CR$131,CR$132,CR$133,CR$134*(1+'S&amp;S'!$F131),CR$135,CR$136,CR$137,CR$138,CR$139,CR$140,CR$141,CR$142,CR$143,CR$144)</f>
        <v>0</v>
      </c>
      <c r="CS333" s="66">
        <f>-CS$190+CS$216-CS$218+CS$233+CS$234+SUM(CS$125,CS$126,CS$127,CS$128,CS$129,CS$130,CS$131,CS$132,CS$133,CS$134*(1+'S&amp;S'!$F131),CS$135,CS$136,CS$137,CS$138,CS$139,CS$140,CS$141,CS$142,CS$143,CS$144)</f>
        <v>0</v>
      </c>
    </row>
    <row r="334" spans="3:97" hidden="1" x14ac:dyDescent="0.35">
      <c r="C334" s="81" t="str">
        <f>O.3!C135&amp;" with "&amp; 'S&amp;S'!$D$5*100 &amp; "% increase"</f>
        <v xml:space="preserve"> with 1% increase</v>
      </c>
      <c r="E334" s="492">
        <f>G334+NPV(G.Asm!$F$40,H334:INDEX(H334:CS334,RP))</f>
        <v>0</v>
      </c>
      <c r="F334" s="492">
        <f t="shared" si="140"/>
        <v>0</v>
      </c>
      <c r="G334" s="66">
        <f>-G$190+G$216-G$218+G$233+G$234+SUM(G$125,G$126,G$127,G$128,G$129,G$130,G$131,G$132,G$133,G$134,G$135*(1+'S&amp;S'!$F132),G$136,G$137,G$138,G$139,G$140,G$141,G$142,G$143,G$144)</f>
        <v>0</v>
      </c>
      <c r="H334" s="66">
        <f>-H$190+H$216-H$218+H$233+H$234+SUM(H$125,H$126,H$127,H$128,H$129,H$130,H$131,H$132,H$133,H$134,H$135*(1+'S&amp;S'!$F132),H$136,H$137,H$138,H$139,H$140,H$141,H$142,H$143,H$144)</f>
        <v>0</v>
      </c>
      <c r="I334" s="66">
        <f>-I$190+I$216-I$218+I$233+I$234+SUM(I$125,I$126,I$127,I$128,I$129,I$130,I$131,I$132,I$133,I$134,I$135*(1+'S&amp;S'!$F132),I$136,I$137,I$138,I$139,I$140,I$141,I$142,I$143,I$144)</f>
        <v>0</v>
      </c>
      <c r="J334" s="66">
        <f>-J$190+J$216-J$218+J$233+J$234+SUM(J$125,J$126,J$127,J$128,J$129,J$130,J$131,J$132,J$133,J$134,J$135*(1+'S&amp;S'!$F132),J$136,J$137,J$138,J$139,J$140,J$141,J$142,J$143,J$144)</f>
        <v>0</v>
      </c>
      <c r="K334" s="66">
        <f>-K$190+K$216-K$218+K$233+K$234+SUM(K$125,K$126,K$127,K$128,K$129,K$130,K$131,K$132,K$133,K$134,K$135*(1+'S&amp;S'!$F132),K$136,K$137,K$138,K$139,K$140,K$141,K$142,K$143,K$144)</f>
        <v>0</v>
      </c>
      <c r="L334" s="66">
        <f>-L$190+L$216-L$218+L$233+L$234+SUM(L$125,L$126,L$127,L$128,L$129,L$130,L$131,L$132,L$133,L$134,L$135*(1+'S&amp;S'!$F132),L$136,L$137,L$138,L$139,L$140,L$141,L$142,L$143,L$144)</f>
        <v>0</v>
      </c>
      <c r="M334" s="66">
        <f>-M$190+M$216-M$218+M$233+M$234+SUM(M$125,M$126,M$127,M$128,M$129,M$130,M$131,M$132,M$133,M$134,M$135*(1+'S&amp;S'!$F132),M$136,M$137,M$138,M$139,M$140,M$141,M$142,M$143,M$144)</f>
        <v>0</v>
      </c>
      <c r="N334" s="66">
        <f>-N$190+N$216-N$218+N$233+N$234+SUM(N$125,N$126,N$127,N$128,N$129,N$130,N$131,N$132,N$133,N$134,N$135*(1+'S&amp;S'!$F132),N$136,N$137,N$138,N$139,N$140,N$141,N$142,N$143,N$144)</f>
        <v>0</v>
      </c>
      <c r="O334" s="66">
        <f>-O$190+O$216-O$218+O$233+O$234+SUM(O$125,O$126,O$127,O$128,O$129,O$130,O$131,O$132,O$133,O$134,O$135*(1+'S&amp;S'!$F132),O$136,O$137,O$138,O$139,O$140,O$141,O$142,O$143,O$144)</f>
        <v>0</v>
      </c>
      <c r="P334" s="66">
        <f>-P$190+P$216-P$218+P$233+P$234+SUM(P$125,P$126,P$127,P$128,P$129,P$130,P$131,P$132,P$133,P$134,P$135*(1+'S&amp;S'!$F132),P$136,P$137,P$138,P$139,P$140,P$141,P$142,P$143,P$144)</f>
        <v>0</v>
      </c>
      <c r="Q334" s="66">
        <f>-Q$190+Q$216-Q$218+Q$233+Q$234+SUM(Q$125,Q$126,Q$127,Q$128,Q$129,Q$130,Q$131,Q$132,Q$133,Q$134,Q$135*(1+'S&amp;S'!$F132),Q$136,Q$137,Q$138,Q$139,Q$140,Q$141,Q$142,Q$143,Q$144)</f>
        <v>0</v>
      </c>
      <c r="R334" s="66">
        <f>-R$190+R$216-R$218+R$233+R$234+SUM(R$125,R$126,R$127,R$128,R$129,R$130,R$131,R$132,R$133,R$134,R$135*(1+'S&amp;S'!$F132),R$136,R$137,R$138,R$139,R$140,R$141,R$142,R$143,R$144)</f>
        <v>0</v>
      </c>
      <c r="S334" s="66">
        <f>-S$190+S$216-S$218+S$233+S$234+SUM(S$125,S$126,S$127,S$128,S$129,S$130,S$131,S$132,S$133,S$134,S$135*(1+'S&amp;S'!$F132),S$136,S$137,S$138,S$139,S$140,S$141,S$142,S$143,S$144)</f>
        <v>0</v>
      </c>
      <c r="T334" s="66">
        <f>-T$190+T$216-T$218+T$233+T$234+SUM(T$125,T$126,T$127,T$128,T$129,T$130,T$131,T$132,T$133,T$134,T$135*(1+'S&amp;S'!$F132),T$136,T$137,T$138,T$139,T$140,T$141,T$142,T$143,T$144)</f>
        <v>0</v>
      </c>
      <c r="U334" s="66">
        <f>-U$190+U$216-U$218+U$233+U$234+SUM(U$125,U$126,U$127,U$128,U$129,U$130,U$131,U$132,U$133,U$134,U$135*(1+'S&amp;S'!$F132),U$136,U$137,U$138,U$139,U$140,U$141,U$142,U$143,U$144)</f>
        <v>0</v>
      </c>
      <c r="V334" s="66">
        <f>-V$190+V$216-V$218+V$233+V$234+SUM(V$125,V$126,V$127,V$128,V$129,V$130,V$131,V$132,V$133,V$134,V$135*(1+'S&amp;S'!$F132),V$136,V$137,V$138,V$139,V$140,V$141,V$142,V$143,V$144)</f>
        <v>0</v>
      </c>
      <c r="W334" s="66">
        <f>-W$190+W$216-W$218+W$233+W$234+SUM(W$125,W$126,W$127,W$128,W$129,W$130,W$131,W$132,W$133,W$134,W$135*(1+'S&amp;S'!$F132),W$136,W$137,W$138,W$139,W$140,W$141,W$142,W$143,W$144)</f>
        <v>0</v>
      </c>
      <c r="X334" s="66">
        <f>-X$190+X$216-X$218+X$233+X$234+SUM(X$125,X$126,X$127,X$128,X$129,X$130,X$131,X$132,X$133,X$134,X$135*(1+'S&amp;S'!$F132),X$136,X$137,X$138,X$139,X$140,X$141,X$142,X$143,X$144)</f>
        <v>0</v>
      </c>
      <c r="Y334" s="66">
        <f>-Y$190+Y$216-Y$218+Y$233+Y$234+SUM(Y$125,Y$126,Y$127,Y$128,Y$129,Y$130,Y$131,Y$132,Y$133,Y$134,Y$135*(1+'S&amp;S'!$F132),Y$136,Y$137,Y$138,Y$139,Y$140,Y$141,Y$142,Y$143,Y$144)</f>
        <v>0</v>
      </c>
      <c r="Z334" s="66">
        <f>-Z$190+Z$216-Z$218+Z$233+Z$234+SUM(Z$125,Z$126,Z$127,Z$128,Z$129,Z$130,Z$131,Z$132,Z$133,Z$134,Z$135*(1+'S&amp;S'!$F132),Z$136,Z$137,Z$138,Z$139,Z$140,Z$141,Z$142,Z$143,Z$144)</f>
        <v>0</v>
      </c>
      <c r="AA334" s="66">
        <f>-AA$190+AA$216-AA$218+AA$233+AA$234+SUM(AA$125,AA$126,AA$127,AA$128,AA$129,AA$130,AA$131,AA$132,AA$133,AA$134,AA$135*(1+'S&amp;S'!$F132),AA$136,AA$137,AA$138,AA$139,AA$140,AA$141,AA$142,AA$143,AA$144)</f>
        <v>0</v>
      </c>
      <c r="AB334" s="66">
        <f>-AB$190+AB$216-AB$218+AB$233+AB$234+SUM(AB$125,AB$126,AB$127,AB$128,AB$129,AB$130,AB$131,AB$132,AB$133,AB$134,AB$135*(1+'S&amp;S'!$F132),AB$136,AB$137,AB$138,AB$139,AB$140,AB$141,AB$142,AB$143,AB$144)</f>
        <v>0</v>
      </c>
      <c r="AC334" s="66">
        <f>-AC$190+AC$216-AC$218+AC$233+AC$234+SUM(AC$125,AC$126,AC$127,AC$128,AC$129,AC$130,AC$131,AC$132,AC$133,AC$134,AC$135*(1+'S&amp;S'!$F132),AC$136,AC$137,AC$138,AC$139,AC$140,AC$141,AC$142,AC$143,AC$144)</f>
        <v>0</v>
      </c>
      <c r="AD334" s="66">
        <f>-AD$190+AD$216-AD$218+AD$233+AD$234+SUM(AD$125,AD$126,AD$127,AD$128,AD$129,AD$130,AD$131,AD$132,AD$133,AD$134,AD$135*(1+'S&amp;S'!$F132),AD$136,AD$137,AD$138,AD$139,AD$140,AD$141,AD$142,AD$143,AD$144)</f>
        <v>0</v>
      </c>
      <c r="AE334" s="66">
        <f>-AE$190+AE$216-AE$218+AE$233+AE$234+SUM(AE$125,AE$126,AE$127,AE$128,AE$129,AE$130,AE$131,AE$132,AE$133,AE$134,AE$135*(1+'S&amp;S'!$F132),AE$136,AE$137,AE$138,AE$139,AE$140,AE$141,AE$142,AE$143,AE$144)</f>
        <v>0</v>
      </c>
      <c r="AF334" s="66">
        <f>-AF$190+AF$216-AF$218+AF$233+AF$234+SUM(AF$125,AF$126,AF$127,AF$128,AF$129,AF$130,AF$131,AF$132,AF$133,AF$134,AF$135*(1+'S&amp;S'!$F132),AF$136,AF$137,AF$138,AF$139,AF$140,AF$141,AF$142,AF$143,AF$144)</f>
        <v>0</v>
      </c>
      <c r="AG334" s="66">
        <f>-AG$190+AG$216-AG$218+AG$233+AG$234+SUM(AG$125,AG$126,AG$127,AG$128,AG$129,AG$130,AG$131,AG$132,AG$133,AG$134,AG$135*(1+'S&amp;S'!$F132),AG$136,AG$137,AG$138,AG$139,AG$140,AG$141,AG$142,AG$143,AG$144)</f>
        <v>0</v>
      </c>
      <c r="AH334" s="66">
        <f>-AH$190+AH$216-AH$218+AH$233+AH$234+SUM(AH$125,AH$126,AH$127,AH$128,AH$129,AH$130,AH$131,AH$132,AH$133,AH$134,AH$135*(1+'S&amp;S'!$F132),AH$136,AH$137,AH$138,AH$139,AH$140,AH$141,AH$142,AH$143,AH$144)</f>
        <v>0</v>
      </c>
      <c r="AI334" s="66">
        <f>-AI$190+AI$216-AI$218+AI$233+AI$234+SUM(AI$125,AI$126,AI$127,AI$128,AI$129,AI$130,AI$131,AI$132,AI$133,AI$134,AI$135*(1+'S&amp;S'!$F132),AI$136,AI$137,AI$138,AI$139,AI$140,AI$141,AI$142,AI$143,AI$144)</f>
        <v>0</v>
      </c>
      <c r="AJ334" s="66">
        <f>-AJ$190+AJ$216-AJ$218+AJ$233+AJ$234+SUM(AJ$125,AJ$126,AJ$127,AJ$128,AJ$129,AJ$130,AJ$131,AJ$132,AJ$133,AJ$134,AJ$135*(1+'S&amp;S'!$F132),AJ$136,AJ$137,AJ$138,AJ$139,AJ$140,AJ$141,AJ$142,AJ$143,AJ$144)</f>
        <v>0</v>
      </c>
      <c r="AK334" s="66">
        <f>-AK$190+AK$216-AK$218+AK$233+AK$234+SUM(AK$125,AK$126,AK$127,AK$128,AK$129,AK$130,AK$131,AK$132,AK$133,AK$134,AK$135*(1+'S&amp;S'!$F132),AK$136,AK$137,AK$138,AK$139,AK$140,AK$141,AK$142,AK$143,AK$144)</f>
        <v>0</v>
      </c>
      <c r="AL334" s="66">
        <f>-AL$190+AL$216-AL$218+AL$233+AL$234+SUM(AL$125,AL$126,AL$127,AL$128,AL$129,AL$130,AL$131,AL$132,AL$133,AL$134,AL$135*(1+'S&amp;S'!$F132),AL$136,AL$137,AL$138,AL$139,AL$140,AL$141,AL$142,AL$143,AL$144)</f>
        <v>0</v>
      </c>
      <c r="AM334" s="66">
        <f>-AM$190+AM$216-AM$218+AM$233+AM$234+SUM(AM$125,AM$126,AM$127,AM$128,AM$129,AM$130,AM$131,AM$132,AM$133,AM$134,AM$135*(1+'S&amp;S'!$F132),AM$136,AM$137,AM$138,AM$139,AM$140,AM$141,AM$142,AM$143,AM$144)</f>
        <v>0</v>
      </c>
      <c r="AN334" s="66">
        <f>-AN$190+AN$216-AN$218+AN$233+AN$234+SUM(AN$125,AN$126,AN$127,AN$128,AN$129,AN$130,AN$131,AN$132,AN$133,AN$134,AN$135*(1+'S&amp;S'!$F132),AN$136,AN$137,AN$138,AN$139,AN$140,AN$141,AN$142,AN$143,AN$144)</f>
        <v>0</v>
      </c>
      <c r="AO334" s="66">
        <f>-AO$190+AO$216-AO$218+AO$233+AO$234+SUM(AO$125,AO$126,AO$127,AO$128,AO$129,AO$130,AO$131,AO$132,AO$133,AO$134,AO$135*(1+'S&amp;S'!$F132),AO$136,AO$137,AO$138,AO$139,AO$140,AO$141,AO$142,AO$143,AO$144)</f>
        <v>0</v>
      </c>
      <c r="AP334" s="66">
        <f>-AP$190+AP$216-AP$218+AP$233+AP$234+SUM(AP$125,AP$126,AP$127,AP$128,AP$129,AP$130,AP$131,AP$132,AP$133,AP$134,AP$135*(1+'S&amp;S'!$F132),AP$136,AP$137,AP$138,AP$139,AP$140,AP$141,AP$142,AP$143,AP$144)</f>
        <v>0</v>
      </c>
      <c r="AQ334" s="66">
        <f>-AQ$190+AQ$216-AQ$218+AQ$233+AQ$234+SUM(AQ$125,AQ$126,AQ$127,AQ$128,AQ$129,AQ$130,AQ$131,AQ$132,AQ$133,AQ$134,AQ$135*(1+'S&amp;S'!$F132),AQ$136,AQ$137,AQ$138,AQ$139,AQ$140,AQ$141,AQ$142,AQ$143,AQ$144)</f>
        <v>0</v>
      </c>
      <c r="AR334" s="66">
        <f>-AR$190+AR$216-AR$218+AR$233+AR$234+SUM(AR$125,AR$126,AR$127,AR$128,AR$129,AR$130,AR$131,AR$132,AR$133,AR$134,AR$135*(1+'S&amp;S'!$F132),AR$136,AR$137,AR$138,AR$139,AR$140,AR$141,AR$142,AR$143,AR$144)</f>
        <v>0</v>
      </c>
      <c r="AS334" s="66">
        <f>-AS$190+AS$216-AS$218+AS$233+AS$234+SUM(AS$125,AS$126,AS$127,AS$128,AS$129,AS$130,AS$131,AS$132,AS$133,AS$134,AS$135*(1+'S&amp;S'!$F132),AS$136,AS$137,AS$138,AS$139,AS$140,AS$141,AS$142,AS$143,AS$144)</f>
        <v>0</v>
      </c>
      <c r="AT334" s="66">
        <f>-AT$190+AT$216-AT$218+AT$233+AT$234+SUM(AT$125,AT$126,AT$127,AT$128,AT$129,AT$130,AT$131,AT$132,AT$133,AT$134,AT$135*(1+'S&amp;S'!$F132),AT$136,AT$137,AT$138,AT$139,AT$140,AT$141,AT$142,AT$143,AT$144)</f>
        <v>0</v>
      </c>
      <c r="AU334" s="66">
        <f>-AU$190+AU$216-AU$218+AU$233+AU$234+SUM(AU$125,AU$126,AU$127,AU$128,AU$129,AU$130,AU$131,AU$132,AU$133,AU$134,AU$135*(1+'S&amp;S'!$F132),AU$136,AU$137,AU$138,AU$139,AU$140,AU$141,AU$142,AU$143,AU$144)</f>
        <v>0</v>
      </c>
      <c r="AV334" s="66">
        <f>-AV$190+AV$216-AV$218+AV$233+AV$234+SUM(AV$125,AV$126,AV$127,AV$128,AV$129,AV$130,AV$131,AV$132,AV$133,AV$134,AV$135*(1+'S&amp;S'!$F132),AV$136,AV$137,AV$138,AV$139,AV$140,AV$141,AV$142,AV$143,AV$144)</f>
        <v>0</v>
      </c>
      <c r="AW334" s="66">
        <f>-AW$190+AW$216-AW$218+AW$233+AW$234+SUM(AW$125,AW$126,AW$127,AW$128,AW$129,AW$130,AW$131,AW$132,AW$133,AW$134,AW$135*(1+'S&amp;S'!$F132),AW$136,AW$137,AW$138,AW$139,AW$140,AW$141,AW$142,AW$143,AW$144)</f>
        <v>0</v>
      </c>
      <c r="AX334" s="66">
        <f>-AX$190+AX$216-AX$218+AX$233+AX$234+SUM(AX$125,AX$126,AX$127,AX$128,AX$129,AX$130,AX$131,AX$132,AX$133,AX$134,AX$135*(1+'S&amp;S'!$F132),AX$136,AX$137,AX$138,AX$139,AX$140,AX$141,AX$142,AX$143,AX$144)</f>
        <v>0</v>
      </c>
      <c r="AY334" s="66">
        <f>-AY$190+AY$216-AY$218+AY$233+AY$234+SUM(AY$125,AY$126,AY$127,AY$128,AY$129,AY$130,AY$131,AY$132,AY$133,AY$134,AY$135*(1+'S&amp;S'!$F132),AY$136,AY$137,AY$138,AY$139,AY$140,AY$141,AY$142,AY$143,AY$144)</f>
        <v>0</v>
      </c>
      <c r="AZ334" s="66">
        <f>-AZ$190+AZ$216-AZ$218+AZ$233+AZ$234+SUM(AZ$125,AZ$126,AZ$127,AZ$128,AZ$129,AZ$130,AZ$131,AZ$132,AZ$133,AZ$134,AZ$135*(1+'S&amp;S'!$F132),AZ$136,AZ$137,AZ$138,AZ$139,AZ$140,AZ$141,AZ$142,AZ$143,AZ$144)</f>
        <v>0</v>
      </c>
      <c r="BA334" s="66">
        <f>-BA$190+BA$216-BA$218+BA$233+BA$234+SUM(BA$125,BA$126,BA$127,BA$128,BA$129,BA$130,BA$131,BA$132,BA$133,BA$134,BA$135*(1+'S&amp;S'!$F132),BA$136,BA$137,BA$138,BA$139,BA$140,BA$141,BA$142,BA$143,BA$144)</f>
        <v>0</v>
      </c>
      <c r="BB334" s="66">
        <f>-BB$190+BB$216-BB$218+BB$233+BB$234+SUM(BB$125,BB$126,BB$127,BB$128,BB$129,BB$130,BB$131,BB$132,BB$133,BB$134,BB$135*(1+'S&amp;S'!$F132),BB$136,BB$137,BB$138,BB$139,BB$140,BB$141,BB$142,BB$143,BB$144)</f>
        <v>0</v>
      </c>
      <c r="BC334" s="66">
        <f>-BC$190+BC$216-BC$218+BC$233+BC$234+SUM(BC$125,BC$126,BC$127,BC$128,BC$129,BC$130,BC$131,BC$132,BC$133,BC$134,BC$135*(1+'S&amp;S'!$F132),BC$136,BC$137,BC$138,BC$139,BC$140,BC$141,BC$142,BC$143,BC$144)</f>
        <v>0</v>
      </c>
      <c r="BD334" s="66">
        <f>-BD$190+BD$216-BD$218+BD$233+BD$234+SUM(BD$125,BD$126,BD$127,BD$128,BD$129,BD$130,BD$131,BD$132,BD$133,BD$134,BD$135*(1+'S&amp;S'!$F132),BD$136,BD$137,BD$138,BD$139,BD$140,BD$141,BD$142,BD$143,BD$144)</f>
        <v>0</v>
      </c>
      <c r="BE334" s="66">
        <f>-BE$190+BE$216-BE$218+BE$233+BE$234+SUM(BE$125,BE$126,BE$127,BE$128,BE$129,BE$130,BE$131,BE$132,BE$133,BE$134,BE$135*(1+'S&amp;S'!$F132),BE$136,BE$137,BE$138,BE$139,BE$140,BE$141,BE$142,BE$143,BE$144)</f>
        <v>0</v>
      </c>
      <c r="BF334" s="66">
        <f>-BF$190+BF$216-BF$218+BF$233+BF$234+SUM(BF$125,BF$126,BF$127,BF$128,BF$129,BF$130,BF$131,BF$132,BF$133,BF$134,BF$135*(1+'S&amp;S'!$F132),BF$136,BF$137,BF$138,BF$139,BF$140,BF$141,BF$142,BF$143,BF$144)</f>
        <v>0</v>
      </c>
      <c r="BG334" s="66">
        <f>-BG$190+BG$216-BG$218+BG$233+BG$234+SUM(BG$125,BG$126,BG$127,BG$128,BG$129,BG$130,BG$131,BG$132,BG$133,BG$134,BG$135*(1+'S&amp;S'!$F132),BG$136,BG$137,BG$138,BG$139,BG$140,BG$141,BG$142,BG$143,BG$144)</f>
        <v>0</v>
      </c>
      <c r="BH334" s="66">
        <f>-BH$190+BH$216-BH$218+BH$233+BH$234+SUM(BH$125,BH$126,BH$127,BH$128,BH$129,BH$130,BH$131,BH$132,BH$133,BH$134,BH$135*(1+'S&amp;S'!$F132),BH$136,BH$137,BH$138,BH$139,BH$140,BH$141,BH$142,BH$143,BH$144)</f>
        <v>0</v>
      </c>
      <c r="BI334" s="66">
        <f>-BI$190+BI$216-BI$218+BI$233+BI$234+SUM(BI$125,BI$126,BI$127,BI$128,BI$129,BI$130,BI$131,BI$132,BI$133,BI$134,BI$135*(1+'S&amp;S'!$F132),BI$136,BI$137,BI$138,BI$139,BI$140,BI$141,BI$142,BI$143,BI$144)</f>
        <v>0</v>
      </c>
      <c r="BJ334" s="66">
        <f>-BJ$190+BJ$216-BJ$218+BJ$233+BJ$234+SUM(BJ$125,BJ$126,BJ$127,BJ$128,BJ$129,BJ$130,BJ$131,BJ$132,BJ$133,BJ$134,BJ$135*(1+'S&amp;S'!$F132),BJ$136,BJ$137,BJ$138,BJ$139,BJ$140,BJ$141,BJ$142,BJ$143,BJ$144)</f>
        <v>0</v>
      </c>
      <c r="BK334" s="66">
        <f>-BK$190+BK$216-BK$218+BK$233+BK$234+SUM(BK$125,BK$126,BK$127,BK$128,BK$129,BK$130,BK$131,BK$132,BK$133,BK$134,BK$135*(1+'S&amp;S'!$F132),BK$136,BK$137,BK$138,BK$139,BK$140,BK$141,BK$142,BK$143,BK$144)</f>
        <v>0</v>
      </c>
      <c r="BL334" s="66">
        <f>-BL$190+BL$216-BL$218+BL$233+BL$234+SUM(BL$125,BL$126,BL$127,BL$128,BL$129,BL$130,BL$131,BL$132,BL$133,BL$134,BL$135*(1+'S&amp;S'!$F132),BL$136,BL$137,BL$138,BL$139,BL$140,BL$141,BL$142,BL$143,BL$144)</f>
        <v>0</v>
      </c>
      <c r="BM334" s="66">
        <f>-BM$190+BM$216-BM$218+BM$233+BM$234+SUM(BM$125,BM$126,BM$127,BM$128,BM$129,BM$130,BM$131,BM$132,BM$133,BM$134,BM$135*(1+'S&amp;S'!$F132),BM$136,BM$137,BM$138,BM$139,BM$140,BM$141,BM$142,BM$143,BM$144)</f>
        <v>0</v>
      </c>
      <c r="BN334" s="66">
        <f>-BN$190+BN$216-BN$218+BN$233+BN$234+SUM(BN$125,BN$126,BN$127,BN$128,BN$129,BN$130,BN$131,BN$132,BN$133,BN$134,BN$135*(1+'S&amp;S'!$F132),BN$136,BN$137,BN$138,BN$139,BN$140,BN$141,BN$142,BN$143,BN$144)</f>
        <v>0</v>
      </c>
      <c r="BO334" s="66">
        <f>-BO$190+BO$216-BO$218+BO$233+BO$234+SUM(BO$125,BO$126,BO$127,BO$128,BO$129,BO$130,BO$131,BO$132,BO$133,BO$134,BO$135*(1+'S&amp;S'!$F132),BO$136,BO$137,BO$138,BO$139,BO$140,BO$141,BO$142,BO$143,BO$144)</f>
        <v>0</v>
      </c>
      <c r="BP334" s="66">
        <f>-BP$190+BP$216-BP$218+BP$233+BP$234+SUM(BP$125,BP$126,BP$127,BP$128,BP$129,BP$130,BP$131,BP$132,BP$133,BP$134,BP$135*(1+'S&amp;S'!$F132),BP$136,BP$137,BP$138,BP$139,BP$140,BP$141,BP$142,BP$143,BP$144)</f>
        <v>0</v>
      </c>
      <c r="BQ334" s="66">
        <f>-BQ$190+BQ$216-BQ$218+BQ$233+BQ$234+SUM(BQ$125,BQ$126,BQ$127,BQ$128,BQ$129,BQ$130,BQ$131,BQ$132,BQ$133,BQ$134,BQ$135*(1+'S&amp;S'!$F132),BQ$136,BQ$137,BQ$138,BQ$139,BQ$140,BQ$141,BQ$142,BQ$143,BQ$144)</f>
        <v>0</v>
      </c>
      <c r="BR334" s="66">
        <f>-BR$190+BR$216-BR$218+BR$233+BR$234+SUM(BR$125,BR$126,BR$127,BR$128,BR$129,BR$130,BR$131,BR$132,BR$133,BR$134,BR$135*(1+'S&amp;S'!$F132),BR$136,BR$137,BR$138,BR$139,BR$140,BR$141,BR$142,BR$143,BR$144)</f>
        <v>0</v>
      </c>
      <c r="BS334" s="66">
        <f>-BS$190+BS$216-BS$218+BS$233+BS$234+SUM(BS$125,BS$126,BS$127,BS$128,BS$129,BS$130,BS$131,BS$132,BS$133,BS$134,BS$135*(1+'S&amp;S'!$F132),BS$136,BS$137,BS$138,BS$139,BS$140,BS$141,BS$142,BS$143,BS$144)</f>
        <v>0</v>
      </c>
      <c r="BT334" s="66">
        <f>-BT$190+BT$216-BT$218+BT$233+BT$234+SUM(BT$125,BT$126,BT$127,BT$128,BT$129,BT$130,BT$131,BT$132,BT$133,BT$134,BT$135*(1+'S&amp;S'!$F132),BT$136,BT$137,BT$138,BT$139,BT$140,BT$141,BT$142,BT$143,BT$144)</f>
        <v>0</v>
      </c>
      <c r="BU334" s="66">
        <f>-BU$190+BU$216-BU$218+BU$233+BU$234+SUM(BU$125,BU$126,BU$127,BU$128,BU$129,BU$130,BU$131,BU$132,BU$133,BU$134,BU$135*(1+'S&amp;S'!$F132),BU$136,BU$137,BU$138,BU$139,BU$140,BU$141,BU$142,BU$143,BU$144)</f>
        <v>0</v>
      </c>
      <c r="BV334" s="66">
        <f>-BV$190+BV$216-BV$218+BV$233+BV$234+SUM(BV$125,BV$126,BV$127,BV$128,BV$129,BV$130,BV$131,BV$132,BV$133,BV$134,BV$135*(1+'S&amp;S'!$F132),BV$136,BV$137,BV$138,BV$139,BV$140,BV$141,BV$142,BV$143,BV$144)</f>
        <v>0</v>
      </c>
      <c r="BW334" s="66">
        <f>-BW$190+BW$216-BW$218+BW$233+BW$234+SUM(BW$125,BW$126,BW$127,BW$128,BW$129,BW$130,BW$131,BW$132,BW$133,BW$134,BW$135*(1+'S&amp;S'!$F132),BW$136,BW$137,BW$138,BW$139,BW$140,BW$141,BW$142,BW$143,BW$144)</f>
        <v>0</v>
      </c>
      <c r="BX334" s="66">
        <f>-BX$190+BX$216-BX$218+BX$233+BX$234+SUM(BX$125,BX$126,BX$127,BX$128,BX$129,BX$130,BX$131,BX$132,BX$133,BX$134,BX$135*(1+'S&amp;S'!$F132),BX$136,BX$137,BX$138,BX$139,BX$140,BX$141,BX$142,BX$143,BX$144)</f>
        <v>0</v>
      </c>
      <c r="BY334" s="66">
        <f>-BY$190+BY$216-BY$218+BY$233+BY$234+SUM(BY$125,BY$126,BY$127,BY$128,BY$129,BY$130,BY$131,BY$132,BY$133,BY$134,BY$135*(1+'S&amp;S'!$F132),BY$136,BY$137,BY$138,BY$139,BY$140,BY$141,BY$142,BY$143,BY$144)</f>
        <v>0</v>
      </c>
      <c r="BZ334" s="66">
        <f>-BZ$190+BZ$216-BZ$218+BZ$233+BZ$234+SUM(BZ$125,BZ$126,BZ$127,BZ$128,BZ$129,BZ$130,BZ$131,BZ$132,BZ$133,BZ$134,BZ$135*(1+'S&amp;S'!$F132),BZ$136,BZ$137,BZ$138,BZ$139,BZ$140,BZ$141,BZ$142,BZ$143,BZ$144)</f>
        <v>0</v>
      </c>
      <c r="CA334" s="66">
        <f>-CA$190+CA$216-CA$218+CA$233+CA$234+SUM(CA$125,CA$126,CA$127,CA$128,CA$129,CA$130,CA$131,CA$132,CA$133,CA$134,CA$135*(1+'S&amp;S'!$F132),CA$136,CA$137,CA$138,CA$139,CA$140,CA$141,CA$142,CA$143,CA$144)</f>
        <v>0</v>
      </c>
      <c r="CB334" s="66">
        <f>-CB$190+CB$216-CB$218+CB$233+CB$234+SUM(CB$125,CB$126,CB$127,CB$128,CB$129,CB$130,CB$131,CB$132,CB$133,CB$134,CB$135*(1+'S&amp;S'!$F132),CB$136,CB$137,CB$138,CB$139,CB$140,CB$141,CB$142,CB$143,CB$144)</f>
        <v>0</v>
      </c>
      <c r="CC334" s="66">
        <f>-CC$190+CC$216-CC$218+CC$233+CC$234+SUM(CC$125,CC$126,CC$127,CC$128,CC$129,CC$130,CC$131,CC$132,CC$133,CC$134,CC$135*(1+'S&amp;S'!$F132),CC$136,CC$137,CC$138,CC$139,CC$140,CC$141,CC$142,CC$143,CC$144)</f>
        <v>0</v>
      </c>
      <c r="CD334" s="66">
        <f>-CD$190+CD$216-CD$218+CD$233+CD$234+SUM(CD$125,CD$126,CD$127,CD$128,CD$129,CD$130,CD$131,CD$132,CD$133,CD$134,CD$135*(1+'S&amp;S'!$F132),CD$136,CD$137,CD$138,CD$139,CD$140,CD$141,CD$142,CD$143,CD$144)</f>
        <v>0</v>
      </c>
      <c r="CE334" s="66">
        <f>-CE$190+CE$216-CE$218+CE$233+CE$234+SUM(CE$125,CE$126,CE$127,CE$128,CE$129,CE$130,CE$131,CE$132,CE$133,CE$134,CE$135*(1+'S&amp;S'!$F132),CE$136,CE$137,CE$138,CE$139,CE$140,CE$141,CE$142,CE$143,CE$144)</f>
        <v>0</v>
      </c>
      <c r="CF334" s="66">
        <f>-CF$190+CF$216-CF$218+CF$233+CF$234+SUM(CF$125,CF$126,CF$127,CF$128,CF$129,CF$130,CF$131,CF$132,CF$133,CF$134,CF$135*(1+'S&amp;S'!$F132),CF$136,CF$137,CF$138,CF$139,CF$140,CF$141,CF$142,CF$143,CF$144)</f>
        <v>0</v>
      </c>
      <c r="CG334" s="66">
        <f>-CG$190+CG$216-CG$218+CG$233+CG$234+SUM(CG$125,CG$126,CG$127,CG$128,CG$129,CG$130,CG$131,CG$132,CG$133,CG$134,CG$135*(1+'S&amp;S'!$F132),CG$136,CG$137,CG$138,CG$139,CG$140,CG$141,CG$142,CG$143,CG$144)</f>
        <v>0</v>
      </c>
      <c r="CH334" s="66">
        <f>-CH$190+CH$216-CH$218+CH$233+CH$234+SUM(CH$125,CH$126,CH$127,CH$128,CH$129,CH$130,CH$131,CH$132,CH$133,CH$134,CH$135*(1+'S&amp;S'!$F132),CH$136,CH$137,CH$138,CH$139,CH$140,CH$141,CH$142,CH$143,CH$144)</f>
        <v>0</v>
      </c>
      <c r="CI334" s="66">
        <f>-CI$190+CI$216-CI$218+CI$233+CI$234+SUM(CI$125,CI$126,CI$127,CI$128,CI$129,CI$130,CI$131,CI$132,CI$133,CI$134,CI$135*(1+'S&amp;S'!$F132),CI$136,CI$137,CI$138,CI$139,CI$140,CI$141,CI$142,CI$143,CI$144)</f>
        <v>0</v>
      </c>
      <c r="CJ334" s="66">
        <f>-CJ$190+CJ$216-CJ$218+CJ$233+CJ$234+SUM(CJ$125,CJ$126,CJ$127,CJ$128,CJ$129,CJ$130,CJ$131,CJ$132,CJ$133,CJ$134,CJ$135*(1+'S&amp;S'!$F132),CJ$136,CJ$137,CJ$138,CJ$139,CJ$140,CJ$141,CJ$142,CJ$143,CJ$144)</f>
        <v>0</v>
      </c>
      <c r="CK334" s="66">
        <f>-CK$190+CK$216-CK$218+CK$233+CK$234+SUM(CK$125,CK$126,CK$127,CK$128,CK$129,CK$130,CK$131,CK$132,CK$133,CK$134,CK$135*(1+'S&amp;S'!$F132),CK$136,CK$137,CK$138,CK$139,CK$140,CK$141,CK$142,CK$143,CK$144)</f>
        <v>0</v>
      </c>
      <c r="CL334" s="66">
        <f>-CL$190+CL$216-CL$218+CL$233+CL$234+SUM(CL$125,CL$126,CL$127,CL$128,CL$129,CL$130,CL$131,CL$132,CL$133,CL$134,CL$135*(1+'S&amp;S'!$F132),CL$136,CL$137,CL$138,CL$139,CL$140,CL$141,CL$142,CL$143,CL$144)</f>
        <v>0</v>
      </c>
      <c r="CM334" s="66">
        <f>-CM$190+CM$216-CM$218+CM$233+CM$234+SUM(CM$125,CM$126,CM$127,CM$128,CM$129,CM$130,CM$131,CM$132,CM$133,CM$134,CM$135*(1+'S&amp;S'!$F132),CM$136,CM$137,CM$138,CM$139,CM$140,CM$141,CM$142,CM$143,CM$144)</f>
        <v>0</v>
      </c>
      <c r="CN334" s="66">
        <f>-CN$190+CN$216-CN$218+CN$233+CN$234+SUM(CN$125,CN$126,CN$127,CN$128,CN$129,CN$130,CN$131,CN$132,CN$133,CN$134,CN$135*(1+'S&amp;S'!$F132),CN$136,CN$137,CN$138,CN$139,CN$140,CN$141,CN$142,CN$143,CN$144)</f>
        <v>0</v>
      </c>
      <c r="CO334" s="66">
        <f>-CO$190+CO$216-CO$218+CO$233+CO$234+SUM(CO$125,CO$126,CO$127,CO$128,CO$129,CO$130,CO$131,CO$132,CO$133,CO$134,CO$135*(1+'S&amp;S'!$F132),CO$136,CO$137,CO$138,CO$139,CO$140,CO$141,CO$142,CO$143,CO$144)</f>
        <v>0</v>
      </c>
      <c r="CP334" s="66">
        <f>-CP$190+CP$216-CP$218+CP$233+CP$234+SUM(CP$125,CP$126,CP$127,CP$128,CP$129,CP$130,CP$131,CP$132,CP$133,CP$134,CP$135*(1+'S&amp;S'!$F132),CP$136,CP$137,CP$138,CP$139,CP$140,CP$141,CP$142,CP$143,CP$144)</f>
        <v>0</v>
      </c>
      <c r="CQ334" s="66">
        <f>-CQ$190+CQ$216-CQ$218+CQ$233+CQ$234+SUM(CQ$125,CQ$126,CQ$127,CQ$128,CQ$129,CQ$130,CQ$131,CQ$132,CQ$133,CQ$134,CQ$135*(1+'S&amp;S'!$F132),CQ$136,CQ$137,CQ$138,CQ$139,CQ$140,CQ$141,CQ$142,CQ$143,CQ$144)</f>
        <v>0</v>
      </c>
      <c r="CR334" s="66">
        <f>-CR$190+CR$216-CR$218+CR$233+CR$234+SUM(CR$125,CR$126,CR$127,CR$128,CR$129,CR$130,CR$131,CR$132,CR$133,CR$134,CR$135*(1+'S&amp;S'!$F132),CR$136,CR$137,CR$138,CR$139,CR$140,CR$141,CR$142,CR$143,CR$144)</f>
        <v>0</v>
      </c>
      <c r="CS334" s="66">
        <f>-CS$190+CS$216-CS$218+CS$233+CS$234+SUM(CS$125,CS$126,CS$127,CS$128,CS$129,CS$130,CS$131,CS$132,CS$133,CS$134,CS$135*(1+'S&amp;S'!$F132),CS$136,CS$137,CS$138,CS$139,CS$140,CS$141,CS$142,CS$143,CS$144)</f>
        <v>0</v>
      </c>
    </row>
    <row r="335" spans="3:97" hidden="1" x14ac:dyDescent="0.35">
      <c r="C335" s="81" t="str">
        <f>O.3!C135&amp;" with "&amp; 'S&amp;S'!$D$5*100 &amp; "% decrease"</f>
        <v xml:space="preserve"> with 1% decrease</v>
      </c>
      <c r="E335" s="492">
        <f>G335+NPV(G.Asm!$F$40,H335:INDEX(H335:CS335,RP))</f>
        <v>0</v>
      </c>
      <c r="F335" s="492">
        <f t="shared" si="140"/>
        <v>0</v>
      </c>
      <c r="G335" s="66">
        <f>-G$190+G$216-G$218+G$233+G$234+SUM(G$125,G$126,G$127,G$128,G$129,G$130,G$131,G$132,G$133,G$134,G$135*(1+'S&amp;S'!$F133),G$136,G$137,G$138,G$139,G$140,G$141,G$142,G$143,G$144)</f>
        <v>0</v>
      </c>
      <c r="H335" s="66">
        <f>-H$190+H$216-H$218+H$233+H$234+SUM(H$125,H$126,H$127,H$128,H$129,H$130,H$131,H$132,H$133,H$134,H$135*(1+'S&amp;S'!$F133),H$136,H$137,H$138,H$139,H$140,H$141,H$142,H$143,H$144)</f>
        <v>0</v>
      </c>
      <c r="I335" s="66">
        <f>-I$190+I$216-I$218+I$233+I$234+SUM(I$125,I$126,I$127,I$128,I$129,I$130,I$131,I$132,I$133,I$134,I$135*(1+'S&amp;S'!$F133),I$136,I$137,I$138,I$139,I$140,I$141,I$142,I$143,I$144)</f>
        <v>0</v>
      </c>
      <c r="J335" s="66">
        <f>-J$190+J$216-J$218+J$233+J$234+SUM(J$125,J$126,J$127,J$128,J$129,J$130,J$131,J$132,J$133,J$134,J$135*(1+'S&amp;S'!$F133),J$136,J$137,J$138,J$139,J$140,J$141,J$142,J$143,J$144)</f>
        <v>0</v>
      </c>
      <c r="K335" s="66">
        <f>-K$190+K$216-K$218+K$233+K$234+SUM(K$125,K$126,K$127,K$128,K$129,K$130,K$131,K$132,K$133,K$134,K$135*(1+'S&amp;S'!$F133),K$136,K$137,K$138,K$139,K$140,K$141,K$142,K$143,K$144)</f>
        <v>0</v>
      </c>
      <c r="L335" s="66">
        <f>-L$190+L$216-L$218+L$233+L$234+SUM(L$125,L$126,L$127,L$128,L$129,L$130,L$131,L$132,L$133,L$134,L$135*(1+'S&amp;S'!$F133),L$136,L$137,L$138,L$139,L$140,L$141,L$142,L$143,L$144)</f>
        <v>0</v>
      </c>
      <c r="M335" s="66">
        <f>-M$190+M$216-M$218+M$233+M$234+SUM(M$125,M$126,M$127,M$128,M$129,M$130,M$131,M$132,M$133,M$134,M$135*(1+'S&amp;S'!$F133),M$136,M$137,M$138,M$139,M$140,M$141,M$142,M$143,M$144)</f>
        <v>0</v>
      </c>
      <c r="N335" s="66">
        <f>-N$190+N$216-N$218+N$233+N$234+SUM(N$125,N$126,N$127,N$128,N$129,N$130,N$131,N$132,N$133,N$134,N$135*(1+'S&amp;S'!$F133),N$136,N$137,N$138,N$139,N$140,N$141,N$142,N$143,N$144)</f>
        <v>0</v>
      </c>
      <c r="O335" s="66">
        <f>-O$190+O$216-O$218+O$233+O$234+SUM(O$125,O$126,O$127,O$128,O$129,O$130,O$131,O$132,O$133,O$134,O$135*(1+'S&amp;S'!$F133),O$136,O$137,O$138,O$139,O$140,O$141,O$142,O$143,O$144)</f>
        <v>0</v>
      </c>
      <c r="P335" s="66">
        <f>-P$190+P$216-P$218+P$233+P$234+SUM(P$125,P$126,P$127,P$128,P$129,P$130,P$131,P$132,P$133,P$134,P$135*(1+'S&amp;S'!$F133),P$136,P$137,P$138,P$139,P$140,P$141,P$142,P$143,P$144)</f>
        <v>0</v>
      </c>
      <c r="Q335" s="66">
        <f>-Q$190+Q$216-Q$218+Q$233+Q$234+SUM(Q$125,Q$126,Q$127,Q$128,Q$129,Q$130,Q$131,Q$132,Q$133,Q$134,Q$135*(1+'S&amp;S'!$F133),Q$136,Q$137,Q$138,Q$139,Q$140,Q$141,Q$142,Q$143,Q$144)</f>
        <v>0</v>
      </c>
      <c r="R335" s="66">
        <f>-R$190+R$216-R$218+R$233+R$234+SUM(R$125,R$126,R$127,R$128,R$129,R$130,R$131,R$132,R$133,R$134,R$135*(1+'S&amp;S'!$F133),R$136,R$137,R$138,R$139,R$140,R$141,R$142,R$143,R$144)</f>
        <v>0</v>
      </c>
      <c r="S335" s="66">
        <f>-S$190+S$216-S$218+S$233+S$234+SUM(S$125,S$126,S$127,S$128,S$129,S$130,S$131,S$132,S$133,S$134,S$135*(1+'S&amp;S'!$F133),S$136,S$137,S$138,S$139,S$140,S$141,S$142,S$143,S$144)</f>
        <v>0</v>
      </c>
      <c r="T335" s="66">
        <f>-T$190+T$216-T$218+T$233+T$234+SUM(T$125,T$126,T$127,T$128,T$129,T$130,T$131,T$132,T$133,T$134,T$135*(1+'S&amp;S'!$F133),T$136,T$137,T$138,T$139,T$140,T$141,T$142,T$143,T$144)</f>
        <v>0</v>
      </c>
      <c r="U335" s="66">
        <f>-U$190+U$216-U$218+U$233+U$234+SUM(U$125,U$126,U$127,U$128,U$129,U$130,U$131,U$132,U$133,U$134,U$135*(1+'S&amp;S'!$F133),U$136,U$137,U$138,U$139,U$140,U$141,U$142,U$143,U$144)</f>
        <v>0</v>
      </c>
      <c r="V335" s="66">
        <f>-V$190+V$216-V$218+V$233+V$234+SUM(V$125,V$126,V$127,V$128,V$129,V$130,V$131,V$132,V$133,V$134,V$135*(1+'S&amp;S'!$F133),V$136,V$137,V$138,V$139,V$140,V$141,V$142,V$143,V$144)</f>
        <v>0</v>
      </c>
      <c r="W335" s="66">
        <f>-W$190+W$216-W$218+W$233+W$234+SUM(W$125,W$126,W$127,W$128,W$129,W$130,W$131,W$132,W$133,W$134,W$135*(1+'S&amp;S'!$F133),W$136,W$137,W$138,W$139,W$140,W$141,W$142,W$143,W$144)</f>
        <v>0</v>
      </c>
      <c r="X335" s="66">
        <f>-X$190+X$216-X$218+X$233+X$234+SUM(X$125,X$126,X$127,X$128,X$129,X$130,X$131,X$132,X$133,X$134,X$135*(1+'S&amp;S'!$F133),X$136,X$137,X$138,X$139,X$140,X$141,X$142,X$143,X$144)</f>
        <v>0</v>
      </c>
      <c r="Y335" s="66">
        <f>-Y$190+Y$216-Y$218+Y$233+Y$234+SUM(Y$125,Y$126,Y$127,Y$128,Y$129,Y$130,Y$131,Y$132,Y$133,Y$134,Y$135*(1+'S&amp;S'!$F133),Y$136,Y$137,Y$138,Y$139,Y$140,Y$141,Y$142,Y$143,Y$144)</f>
        <v>0</v>
      </c>
      <c r="Z335" s="66">
        <f>-Z$190+Z$216-Z$218+Z$233+Z$234+SUM(Z$125,Z$126,Z$127,Z$128,Z$129,Z$130,Z$131,Z$132,Z$133,Z$134,Z$135*(1+'S&amp;S'!$F133),Z$136,Z$137,Z$138,Z$139,Z$140,Z$141,Z$142,Z$143,Z$144)</f>
        <v>0</v>
      </c>
      <c r="AA335" s="66">
        <f>-AA$190+AA$216-AA$218+AA$233+AA$234+SUM(AA$125,AA$126,AA$127,AA$128,AA$129,AA$130,AA$131,AA$132,AA$133,AA$134,AA$135*(1+'S&amp;S'!$F133),AA$136,AA$137,AA$138,AA$139,AA$140,AA$141,AA$142,AA$143,AA$144)</f>
        <v>0</v>
      </c>
      <c r="AB335" s="66">
        <f>-AB$190+AB$216-AB$218+AB$233+AB$234+SUM(AB$125,AB$126,AB$127,AB$128,AB$129,AB$130,AB$131,AB$132,AB$133,AB$134,AB$135*(1+'S&amp;S'!$F133),AB$136,AB$137,AB$138,AB$139,AB$140,AB$141,AB$142,AB$143,AB$144)</f>
        <v>0</v>
      </c>
      <c r="AC335" s="66">
        <f>-AC$190+AC$216-AC$218+AC$233+AC$234+SUM(AC$125,AC$126,AC$127,AC$128,AC$129,AC$130,AC$131,AC$132,AC$133,AC$134,AC$135*(1+'S&amp;S'!$F133),AC$136,AC$137,AC$138,AC$139,AC$140,AC$141,AC$142,AC$143,AC$144)</f>
        <v>0</v>
      </c>
      <c r="AD335" s="66">
        <f>-AD$190+AD$216-AD$218+AD$233+AD$234+SUM(AD$125,AD$126,AD$127,AD$128,AD$129,AD$130,AD$131,AD$132,AD$133,AD$134,AD$135*(1+'S&amp;S'!$F133),AD$136,AD$137,AD$138,AD$139,AD$140,AD$141,AD$142,AD$143,AD$144)</f>
        <v>0</v>
      </c>
      <c r="AE335" s="66">
        <f>-AE$190+AE$216-AE$218+AE$233+AE$234+SUM(AE$125,AE$126,AE$127,AE$128,AE$129,AE$130,AE$131,AE$132,AE$133,AE$134,AE$135*(1+'S&amp;S'!$F133),AE$136,AE$137,AE$138,AE$139,AE$140,AE$141,AE$142,AE$143,AE$144)</f>
        <v>0</v>
      </c>
      <c r="AF335" s="66">
        <f>-AF$190+AF$216-AF$218+AF$233+AF$234+SUM(AF$125,AF$126,AF$127,AF$128,AF$129,AF$130,AF$131,AF$132,AF$133,AF$134,AF$135*(1+'S&amp;S'!$F133),AF$136,AF$137,AF$138,AF$139,AF$140,AF$141,AF$142,AF$143,AF$144)</f>
        <v>0</v>
      </c>
      <c r="AG335" s="66">
        <f>-AG$190+AG$216-AG$218+AG$233+AG$234+SUM(AG$125,AG$126,AG$127,AG$128,AG$129,AG$130,AG$131,AG$132,AG$133,AG$134,AG$135*(1+'S&amp;S'!$F133),AG$136,AG$137,AG$138,AG$139,AG$140,AG$141,AG$142,AG$143,AG$144)</f>
        <v>0</v>
      </c>
      <c r="AH335" s="66">
        <f>-AH$190+AH$216-AH$218+AH$233+AH$234+SUM(AH$125,AH$126,AH$127,AH$128,AH$129,AH$130,AH$131,AH$132,AH$133,AH$134,AH$135*(1+'S&amp;S'!$F133),AH$136,AH$137,AH$138,AH$139,AH$140,AH$141,AH$142,AH$143,AH$144)</f>
        <v>0</v>
      </c>
      <c r="AI335" s="66">
        <f>-AI$190+AI$216-AI$218+AI$233+AI$234+SUM(AI$125,AI$126,AI$127,AI$128,AI$129,AI$130,AI$131,AI$132,AI$133,AI$134,AI$135*(1+'S&amp;S'!$F133),AI$136,AI$137,AI$138,AI$139,AI$140,AI$141,AI$142,AI$143,AI$144)</f>
        <v>0</v>
      </c>
      <c r="AJ335" s="66">
        <f>-AJ$190+AJ$216-AJ$218+AJ$233+AJ$234+SUM(AJ$125,AJ$126,AJ$127,AJ$128,AJ$129,AJ$130,AJ$131,AJ$132,AJ$133,AJ$134,AJ$135*(1+'S&amp;S'!$F133),AJ$136,AJ$137,AJ$138,AJ$139,AJ$140,AJ$141,AJ$142,AJ$143,AJ$144)</f>
        <v>0</v>
      </c>
      <c r="AK335" s="66">
        <f>-AK$190+AK$216-AK$218+AK$233+AK$234+SUM(AK$125,AK$126,AK$127,AK$128,AK$129,AK$130,AK$131,AK$132,AK$133,AK$134,AK$135*(1+'S&amp;S'!$F133),AK$136,AK$137,AK$138,AK$139,AK$140,AK$141,AK$142,AK$143,AK$144)</f>
        <v>0</v>
      </c>
      <c r="AL335" s="66">
        <f>-AL$190+AL$216-AL$218+AL$233+AL$234+SUM(AL$125,AL$126,AL$127,AL$128,AL$129,AL$130,AL$131,AL$132,AL$133,AL$134,AL$135*(1+'S&amp;S'!$F133),AL$136,AL$137,AL$138,AL$139,AL$140,AL$141,AL$142,AL$143,AL$144)</f>
        <v>0</v>
      </c>
      <c r="AM335" s="66">
        <f>-AM$190+AM$216-AM$218+AM$233+AM$234+SUM(AM$125,AM$126,AM$127,AM$128,AM$129,AM$130,AM$131,AM$132,AM$133,AM$134,AM$135*(1+'S&amp;S'!$F133),AM$136,AM$137,AM$138,AM$139,AM$140,AM$141,AM$142,AM$143,AM$144)</f>
        <v>0</v>
      </c>
      <c r="AN335" s="66">
        <f>-AN$190+AN$216-AN$218+AN$233+AN$234+SUM(AN$125,AN$126,AN$127,AN$128,AN$129,AN$130,AN$131,AN$132,AN$133,AN$134,AN$135*(1+'S&amp;S'!$F133),AN$136,AN$137,AN$138,AN$139,AN$140,AN$141,AN$142,AN$143,AN$144)</f>
        <v>0</v>
      </c>
      <c r="AO335" s="66">
        <f>-AO$190+AO$216-AO$218+AO$233+AO$234+SUM(AO$125,AO$126,AO$127,AO$128,AO$129,AO$130,AO$131,AO$132,AO$133,AO$134,AO$135*(1+'S&amp;S'!$F133),AO$136,AO$137,AO$138,AO$139,AO$140,AO$141,AO$142,AO$143,AO$144)</f>
        <v>0</v>
      </c>
      <c r="AP335" s="66">
        <f>-AP$190+AP$216-AP$218+AP$233+AP$234+SUM(AP$125,AP$126,AP$127,AP$128,AP$129,AP$130,AP$131,AP$132,AP$133,AP$134,AP$135*(1+'S&amp;S'!$F133),AP$136,AP$137,AP$138,AP$139,AP$140,AP$141,AP$142,AP$143,AP$144)</f>
        <v>0</v>
      </c>
      <c r="AQ335" s="66">
        <f>-AQ$190+AQ$216-AQ$218+AQ$233+AQ$234+SUM(AQ$125,AQ$126,AQ$127,AQ$128,AQ$129,AQ$130,AQ$131,AQ$132,AQ$133,AQ$134,AQ$135*(1+'S&amp;S'!$F133),AQ$136,AQ$137,AQ$138,AQ$139,AQ$140,AQ$141,AQ$142,AQ$143,AQ$144)</f>
        <v>0</v>
      </c>
      <c r="AR335" s="66">
        <f>-AR$190+AR$216-AR$218+AR$233+AR$234+SUM(AR$125,AR$126,AR$127,AR$128,AR$129,AR$130,AR$131,AR$132,AR$133,AR$134,AR$135*(1+'S&amp;S'!$F133),AR$136,AR$137,AR$138,AR$139,AR$140,AR$141,AR$142,AR$143,AR$144)</f>
        <v>0</v>
      </c>
      <c r="AS335" s="66">
        <f>-AS$190+AS$216-AS$218+AS$233+AS$234+SUM(AS$125,AS$126,AS$127,AS$128,AS$129,AS$130,AS$131,AS$132,AS$133,AS$134,AS$135*(1+'S&amp;S'!$F133),AS$136,AS$137,AS$138,AS$139,AS$140,AS$141,AS$142,AS$143,AS$144)</f>
        <v>0</v>
      </c>
      <c r="AT335" s="66">
        <f>-AT$190+AT$216-AT$218+AT$233+AT$234+SUM(AT$125,AT$126,AT$127,AT$128,AT$129,AT$130,AT$131,AT$132,AT$133,AT$134,AT$135*(1+'S&amp;S'!$F133),AT$136,AT$137,AT$138,AT$139,AT$140,AT$141,AT$142,AT$143,AT$144)</f>
        <v>0</v>
      </c>
      <c r="AU335" s="66">
        <f>-AU$190+AU$216-AU$218+AU$233+AU$234+SUM(AU$125,AU$126,AU$127,AU$128,AU$129,AU$130,AU$131,AU$132,AU$133,AU$134,AU$135*(1+'S&amp;S'!$F133),AU$136,AU$137,AU$138,AU$139,AU$140,AU$141,AU$142,AU$143,AU$144)</f>
        <v>0</v>
      </c>
      <c r="AV335" s="66">
        <f>-AV$190+AV$216-AV$218+AV$233+AV$234+SUM(AV$125,AV$126,AV$127,AV$128,AV$129,AV$130,AV$131,AV$132,AV$133,AV$134,AV$135*(1+'S&amp;S'!$F133),AV$136,AV$137,AV$138,AV$139,AV$140,AV$141,AV$142,AV$143,AV$144)</f>
        <v>0</v>
      </c>
      <c r="AW335" s="66">
        <f>-AW$190+AW$216-AW$218+AW$233+AW$234+SUM(AW$125,AW$126,AW$127,AW$128,AW$129,AW$130,AW$131,AW$132,AW$133,AW$134,AW$135*(1+'S&amp;S'!$F133),AW$136,AW$137,AW$138,AW$139,AW$140,AW$141,AW$142,AW$143,AW$144)</f>
        <v>0</v>
      </c>
      <c r="AX335" s="66">
        <f>-AX$190+AX$216-AX$218+AX$233+AX$234+SUM(AX$125,AX$126,AX$127,AX$128,AX$129,AX$130,AX$131,AX$132,AX$133,AX$134,AX$135*(1+'S&amp;S'!$F133),AX$136,AX$137,AX$138,AX$139,AX$140,AX$141,AX$142,AX$143,AX$144)</f>
        <v>0</v>
      </c>
      <c r="AY335" s="66">
        <f>-AY$190+AY$216-AY$218+AY$233+AY$234+SUM(AY$125,AY$126,AY$127,AY$128,AY$129,AY$130,AY$131,AY$132,AY$133,AY$134,AY$135*(1+'S&amp;S'!$F133),AY$136,AY$137,AY$138,AY$139,AY$140,AY$141,AY$142,AY$143,AY$144)</f>
        <v>0</v>
      </c>
      <c r="AZ335" s="66">
        <f>-AZ$190+AZ$216-AZ$218+AZ$233+AZ$234+SUM(AZ$125,AZ$126,AZ$127,AZ$128,AZ$129,AZ$130,AZ$131,AZ$132,AZ$133,AZ$134,AZ$135*(1+'S&amp;S'!$F133),AZ$136,AZ$137,AZ$138,AZ$139,AZ$140,AZ$141,AZ$142,AZ$143,AZ$144)</f>
        <v>0</v>
      </c>
      <c r="BA335" s="66">
        <f>-BA$190+BA$216-BA$218+BA$233+BA$234+SUM(BA$125,BA$126,BA$127,BA$128,BA$129,BA$130,BA$131,BA$132,BA$133,BA$134,BA$135*(1+'S&amp;S'!$F133),BA$136,BA$137,BA$138,BA$139,BA$140,BA$141,BA$142,BA$143,BA$144)</f>
        <v>0</v>
      </c>
      <c r="BB335" s="66">
        <f>-BB$190+BB$216-BB$218+BB$233+BB$234+SUM(BB$125,BB$126,BB$127,BB$128,BB$129,BB$130,BB$131,BB$132,BB$133,BB$134,BB$135*(1+'S&amp;S'!$F133),BB$136,BB$137,BB$138,BB$139,BB$140,BB$141,BB$142,BB$143,BB$144)</f>
        <v>0</v>
      </c>
      <c r="BC335" s="66">
        <f>-BC$190+BC$216-BC$218+BC$233+BC$234+SUM(BC$125,BC$126,BC$127,BC$128,BC$129,BC$130,BC$131,BC$132,BC$133,BC$134,BC$135*(1+'S&amp;S'!$F133),BC$136,BC$137,BC$138,BC$139,BC$140,BC$141,BC$142,BC$143,BC$144)</f>
        <v>0</v>
      </c>
      <c r="BD335" s="66">
        <f>-BD$190+BD$216-BD$218+BD$233+BD$234+SUM(BD$125,BD$126,BD$127,BD$128,BD$129,BD$130,BD$131,BD$132,BD$133,BD$134,BD$135*(1+'S&amp;S'!$F133),BD$136,BD$137,BD$138,BD$139,BD$140,BD$141,BD$142,BD$143,BD$144)</f>
        <v>0</v>
      </c>
      <c r="BE335" s="66">
        <f>-BE$190+BE$216-BE$218+BE$233+BE$234+SUM(BE$125,BE$126,BE$127,BE$128,BE$129,BE$130,BE$131,BE$132,BE$133,BE$134,BE$135*(1+'S&amp;S'!$F133),BE$136,BE$137,BE$138,BE$139,BE$140,BE$141,BE$142,BE$143,BE$144)</f>
        <v>0</v>
      </c>
      <c r="BF335" s="66">
        <f>-BF$190+BF$216-BF$218+BF$233+BF$234+SUM(BF$125,BF$126,BF$127,BF$128,BF$129,BF$130,BF$131,BF$132,BF$133,BF$134,BF$135*(1+'S&amp;S'!$F133),BF$136,BF$137,BF$138,BF$139,BF$140,BF$141,BF$142,BF$143,BF$144)</f>
        <v>0</v>
      </c>
      <c r="BG335" s="66">
        <f>-BG$190+BG$216-BG$218+BG$233+BG$234+SUM(BG$125,BG$126,BG$127,BG$128,BG$129,BG$130,BG$131,BG$132,BG$133,BG$134,BG$135*(1+'S&amp;S'!$F133),BG$136,BG$137,BG$138,BG$139,BG$140,BG$141,BG$142,BG$143,BG$144)</f>
        <v>0</v>
      </c>
      <c r="BH335" s="66">
        <f>-BH$190+BH$216-BH$218+BH$233+BH$234+SUM(BH$125,BH$126,BH$127,BH$128,BH$129,BH$130,BH$131,BH$132,BH$133,BH$134,BH$135*(1+'S&amp;S'!$F133),BH$136,BH$137,BH$138,BH$139,BH$140,BH$141,BH$142,BH$143,BH$144)</f>
        <v>0</v>
      </c>
      <c r="BI335" s="66">
        <f>-BI$190+BI$216-BI$218+BI$233+BI$234+SUM(BI$125,BI$126,BI$127,BI$128,BI$129,BI$130,BI$131,BI$132,BI$133,BI$134,BI$135*(1+'S&amp;S'!$F133),BI$136,BI$137,BI$138,BI$139,BI$140,BI$141,BI$142,BI$143,BI$144)</f>
        <v>0</v>
      </c>
      <c r="BJ335" s="66">
        <f>-BJ$190+BJ$216-BJ$218+BJ$233+BJ$234+SUM(BJ$125,BJ$126,BJ$127,BJ$128,BJ$129,BJ$130,BJ$131,BJ$132,BJ$133,BJ$134,BJ$135*(1+'S&amp;S'!$F133),BJ$136,BJ$137,BJ$138,BJ$139,BJ$140,BJ$141,BJ$142,BJ$143,BJ$144)</f>
        <v>0</v>
      </c>
      <c r="BK335" s="66">
        <f>-BK$190+BK$216-BK$218+BK$233+BK$234+SUM(BK$125,BK$126,BK$127,BK$128,BK$129,BK$130,BK$131,BK$132,BK$133,BK$134,BK$135*(1+'S&amp;S'!$F133),BK$136,BK$137,BK$138,BK$139,BK$140,BK$141,BK$142,BK$143,BK$144)</f>
        <v>0</v>
      </c>
      <c r="BL335" s="66">
        <f>-BL$190+BL$216-BL$218+BL$233+BL$234+SUM(BL$125,BL$126,BL$127,BL$128,BL$129,BL$130,BL$131,BL$132,BL$133,BL$134,BL$135*(1+'S&amp;S'!$F133),BL$136,BL$137,BL$138,BL$139,BL$140,BL$141,BL$142,BL$143,BL$144)</f>
        <v>0</v>
      </c>
      <c r="BM335" s="66">
        <f>-BM$190+BM$216-BM$218+BM$233+BM$234+SUM(BM$125,BM$126,BM$127,BM$128,BM$129,BM$130,BM$131,BM$132,BM$133,BM$134,BM$135*(1+'S&amp;S'!$F133),BM$136,BM$137,BM$138,BM$139,BM$140,BM$141,BM$142,BM$143,BM$144)</f>
        <v>0</v>
      </c>
      <c r="BN335" s="66">
        <f>-BN$190+BN$216-BN$218+BN$233+BN$234+SUM(BN$125,BN$126,BN$127,BN$128,BN$129,BN$130,BN$131,BN$132,BN$133,BN$134,BN$135*(1+'S&amp;S'!$F133),BN$136,BN$137,BN$138,BN$139,BN$140,BN$141,BN$142,BN$143,BN$144)</f>
        <v>0</v>
      </c>
      <c r="BO335" s="66">
        <f>-BO$190+BO$216-BO$218+BO$233+BO$234+SUM(BO$125,BO$126,BO$127,BO$128,BO$129,BO$130,BO$131,BO$132,BO$133,BO$134,BO$135*(1+'S&amp;S'!$F133),BO$136,BO$137,BO$138,BO$139,BO$140,BO$141,BO$142,BO$143,BO$144)</f>
        <v>0</v>
      </c>
      <c r="BP335" s="66">
        <f>-BP$190+BP$216-BP$218+BP$233+BP$234+SUM(BP$125,BP$126,BP$127,BP$128,BP$129,BP$130,BP$131,BP$132,BP$133,BP$134,BP$135*(1+'S&amp;S'!$F133),BP$136,BP$137,BP$138,BP$139,BP$140,BP$141,BP$142,BP$143,BP$144)</f>
        <v>0</v>
      </c>
      <c r="BQ335" s="66">
        <f>-BQ$190+BQ$216-BQ$218+BQ$233+BQ$234+SUM(BQ$125,BQ$126,BQ$127,BQ$128,BQ$129,BQ$130,BQ$131,BQ$132,BQ$133,BQ$134,BQ$135*(1+'S&amp;S'!$F133),BQ$136,BQ$137,BQ$138,BQ$139,BQ$140,BQ$141,BQ$142,BQ$143,BQ$144)</f>
        <v>0</v>
      </c>
      <c r="BR335" s="66">
        <f>-BR$190+BR$216-BR$218+BR$233+BR$234+SUM(BR$125,BR$126,BR$127,BR$128,BR$129,BR$130,BR$131,BR$132,BR$133,BR$134,BR$135*(1+'S&amp;S'!$F133),BR$136,BR$137,BR$138,BR$139,BR$140,BR$141,BR$142,BR$143,BR$144)</f>
        <v>0</v>
      </c>
      <c r="BS335" s="66">
        <f>-BS$190+BS$216-BS$218+BS$233+BS$234+SUM(BS$125,BS$126,BS$127,BS$128,BS$129,BS$130,BS$131,BS$132,BS$133,BS$134,BS$135*(1+'S&amp;S'!$F133),BS$136,BS$137,BS$138,BS$139,BS$140,BS$141,BS$142,BS$143,BS$144)</f>
        <v>0</v>
      </c>
      <c r="BT335" s="66">
        <f>-BT$190+BT$216-BT$218+BT$233+BT$234+SUM(BT$125,BT$126,BT$127,BT$128,BT$129,BT$130,BT$131,BT$132,BT$133,BT$134,BT$135*(1+'S&amp;S'!$F133),BT$136,BT$137,BT$138,BT$139,BT$140,BT$141,BT$142,BT$143,BT$144)</f>
        <v>0</v>
      </c>
      <c r="BU335" s="66">
        <f>-BU$190+BU$216-BU$218+BU$233+BU$234+SUM(BU$125,BU$126,BU$127,BU$128,BU$129,BU$130,BU$131,BU$132,BU$133,BU$134,BU$135*(1+'S&amp;S'!$F133),BU$136,BU$137,BU$138,BU$139,BU$140,BU$141,BU$142,BU$143,BU$144)</f>
        <v>0</v>
      </c>
      <c r="BV335" s="66">
        <f>-BV$190+BV$216-BV$218+BV$233+BV$234+SUM(BV$125,BV$126,BV$127,BV$128,BV$129,BV$130,BV$131,BV$132,BV$133,BV$134,BV$135*(1+'S&amp;S'!$F133),BV$136,BV$137,BV$138,BV$139,BV$140,BV$141,BV$142,BV$143,BV$144)</f>
        <v>0</v>
      </c>
      <c r="BW335" s="66">
        <f>-BW$190+BW$216-BW$218+BW$233+BW$234+SUM(BW$125,BW$126,BW$127,BW$128,BW$129,BW$130,BW$131,BW$132,BW$133,BW$134,BW$135*(1+'S&amp;S'!$F133),BW$136,BW$137,BW$138,BW$139,BW$140,BW$141,BW$142,BW$143,BW$144)</f>
        <v>0</v>
      </c>
      <c r="BX335" s="66">
        <f>-BX$190+BX$216-BX$218+BX$233+BX$234+SUM(BX$125,BX$126,BX$127,BX$128,BX$129,BX$130,BX$131,BX$132,BX$133,BX$134,BX$135*(1+'S&amp;S'!$F133),BX$136,BX$137,BX$138,BX$139,BX$140,BX$141,BX$142,BX$143,BX$144)</f>
        <v>0</v>
      </c>
      <c r="BY335" s="66">
        <f>-BY$190+BY$216-BY$218+BY$233+BY$234+SUM(BY$125,BY$126,BY$127,BY$128,BY$129,BY$130,BY$131,BY$132,BY$133,BY$134,BY$135*(1+'S&amp;S'!$F133),BY$136,BY$137,BY$138,BY$139,BY$140,BY$141,BY$142,BY$143,BY$144)</f>
        <v>0</v>
      </c>
      <c r="BZ335" s="66">
        <f>-BZ$190+BZ$216-BZ$218+BZ$233+BZ$234+SUM(BZ$125,BZ$126,BZ$127,BZ$128,BZ$129,BZ$130,BZ$131,BZ$132,BZ$133,BZ$134,BZ$135*(1+'S&amp;S'!$F133),BZ$136,BZ$137,BZ$138,BZ$139,BZ$140,BZ$141,BZ$142,BZ$143,BZ$144)</f>
        <v>0</v>
      </c>
      <c r="CA335" s="66">
        <f>-CA$190+CA$216-CA$218+CA$233+CA$234+SUM(CA$125,CA$126,CA$127,CA$128,CA$129,CA$130,CA$131,CA$132,CA$133,CA$134,CA$135*(1+'S&amp;S'!$F133),CA$136,CA$137,CA$138,CA$139,CA$140,CA$141,CA$142,CA$143,CA$144)</f>
        <v>0</v>
      </c>
      <c r="CB335" s="66">
        <f>-CB$190+CB$216-CB$218+CB$233+CB$234+SUM(CB$125,CB$126,CB$127,CB$128,CB$129,CB$130,CB$131,CB$132,CB$133,CB$134,CB$135*(1+'S&amp;S'!$F133),CB$136,CB$137,CB$138,CB$139,CB$140,CB$141,CB$142,CB$143,CB$144)</f>
        <v>0</v>
      </c>
      <c r="CC335" s="66">
        <f>-CC$190+CC$216-CC$218+CC$233+CC$234+SUM(CC$125,CC$126,CC$127,CC$128,CC$129,CC$130,CC$131,CC$132,CC$133,CC$134,CC$135*(1+'S&amp;S'!$F133),CC$136,CC$137,CC$138,CC$139,CC$140,CC$141,CC$142,CC$143,CC$144)</f>
        <v>0</v>
      </c>
      <c r="CD335" s="66">
        <f>-CD$190+CD$216-CD$218+CD$233+CD$234+SUM(CD$125,CD$126,CD$127,CD$128,CD$129,CD$130,CD$131,CD$132,CD$133,CD$134,CD$135*(1+'S&amp;S'!$F133),CD$136,CD$137,CD$138,CD$139,CD$140,CD$141,CD$142,CD$143,CD$144)</f>
        <v>0</v>
      </c>
      <c r="CE335" s="66">
        <f>-CE$190+CE$216-CE$218+CE$233+CE$234+SUM(CE$125,CE$126,CE$127,CE$128,CE$129,CE$130,CE$131,CE$132,CE$133,CE$134,CE$135*(1+'S&amp;S'!$F133),CE$136,CE$137,CE$138,CE$139,CE$140,CE$141,CE$142,CE$143,CE$144)</f>
        <v>0</v>
      </c>
      <c r="CF335" s="66">
        <f>-CF$190+CF$216-CF$218+CF$233+CF$234+SUM(CF$125,CF$126,CF$127,CF$128,CF$129,CF$130,CF$131,CF$132,CF$133,CF$134,CF$135*(1+'S&amp;S'!$F133),CF$136,CF$137,CF$138,CF$139,CF$140,CF$141,CF$142,CF$143,CF$144)</f>
        <v>0</v>
      </c>
      <c r="CG335" s="66">
        <f>-CG$190+CG$216-CG$218+CG$233+CG$234+SUM(CG$125,CG$126,CG$127,CG$128,CG$129,CG$130,CG$131,CG$132,CG$133,CG$134,CG$135*(1+'S&amp;S'!$F133),CG$136,CG$137,CG$138,CG$139,CG$140,CG$141,CG$142,CG$143,CG$144)</f>
        <v>0</v>
      </c>
      <c r="CH335" s="66">
        <f>-CH$190+CH$216-CH$218+CH$233+CH$234+SUM(CH$125,CH$126,CH$127,CH$128,CH$129,CH$130,CH$131,CH$132,CH$133,CH$134,CH$135*(1+'S&amp;S'!$F133),CH$136,CH$137,CH$138,CH$139,CH$140,CH$141,CH$142,CH$143,CH$144)</f>
        <v>0</v>
      </c>
      <c r="CI335" s="66">
        <f>-CI$190+CI$216-CI$218+CI$233+CI$234+SUM(CI$125,CI$126,CI$127,CI$128,CI$129,CI$130,CI$131,CI$132,CI$133,CI$134,CI$135*(1+'S&amp;S'!$F133),CI$136,CI$137,CI$138,CI$139,CI$140,CI$141,CI$142,CI$143,CI$144)</f>
        <v>0</v>
      </c>
      <c r="CJ335" s="66">
        <f>-CJ$190+CJ$216-CJ$218+CJ$233+CJ$234+SUM(CJ$125,CJ$126,CJ$127,CJ$128,CJ$129,CJ$130,CJ$131,CJ$132,CJ$133,CJ$134,CJ$135*(1+'S&amp;S'!$F133),CJ$136,CJ$137,CJ$138,CJ$139,CJ$140,CJ$141,CJ$142,CJ$143,CJ$144)</f>
        <v>0</v>
      </c>
      <c r="CK335" s="66">
        <f>-CK$190+CK$216-CK$218+CK$233+CK$234+SUM(CK$125,CK$126,CK$127,CK$128,CK$129,CK$130,CK$131,CK$132,CK$133,CK$134,CK$135*(1+'S&amp;S'!$F133),CK$136,CK$137,CK$138,CK$139,CK$140,CK$141,CK$142,CK$143,CK$144)</f>
        <v>0</v>
      </c>
      <c r="CL335" s="66">
        <f>-CL$190+CL$216-CL$218+CL$233+CL$234+SUM(CL$125,CL$126,CL$127,CL$128,CL$129,CL$130,CL$131,CL$132,CL$133,CL$134,CL$135*(1+'S&amp;S'!$F133),CL$136,CL$137,CL$138,CL$139,CL$140,CL$141,CL$142,CL$143,CL$144)</f>
        <v>0</v>
      </c>
      <c r="CM335" s="66">
        <f>-CM$190+CM$216-CM$218+CM$233+CM$234+SUM(CM$125,CM$126,CM$127,CM$128,CM$129,CM$130,CM$131,CM$132,CM$133,CM$134,CM$135*(1+'S&amp;S'!$F133),CM$136,CM$137,CM$138,CM$139,CM$140,CM$141,CM$142,CM$143,CM$144)</f>
        <v>0</v>
      </c>
      <c r="CN335" s="66">
        <f>-CN$190+CN$216-CN$218+CN$233+CN$234+SUM(CN$125,CN$126,CN$127,CN$128,CN$129,CN$130,CN$131,CN$132,CN$133,CN$134,CN$135*(1+'S&amp;S'!$F133),CN$136,CN$137,CN$138,CN$139,CN$140,CN$141,CN$142,CN$143,CN$144)</f>
        <v>0</v>
      </c>
      <c r="CO335" s="66">
        <f>-CO$190+CO$216-CO$218+CO$233+CO$234+SUM(CO$125,CO$126,CO$127,CO$128,CO$129,CO$130,CO$131,CO$132,CO$133,CO$134,CO$135*(1+'S&amp;S'!$F133),CO$136,CO$137,CO$138,CO$139,CO$140,CO$141,CO$142,CO$143,CO$144)</f>
        <v>0</v>
      </c>
      <c r="CP335" s="66">
        <f>-CP$190+CP$216-CP$218+CP$233+CP$234+SUM(CP$125,CP$126,CP$127,CP$128,CP$129,CP$130,CP$131,CP$132,CP$133,CP$134,CP$135*(1+'S&amp;S'!$F133),CP$136,CP$137,CP$138,CP$139,CP$140,CP$141,CP$142,CP$143,CP$144)</f>
        <v>0</v>
      </c>
      <c r="CQ335" s="66">
        <f>-CQ$190+CQ$216-CQ$218+CQ$233+CQ$234+SUM(CQ$125,CQ$126,CQ$127,CQ$128,CQ$129,CQ$130,CQ$131,CQ$132,CQ$133,CQ$134,CQ$135*(1+'S&amp;S'!$F133),CQ$136,CQ$137,CQ$138,CQ$139,CQ$140,CQ$141,CQ$142,CQ$143,CQ$144)</f>
        <v>0</v>
      </c>
      <c r="CR335" s="66">
        <f>-CR$190+CR$216-CR$218+CR$233+CR$234+SUM(CR$125,CR$126,CR$127,CR$128,CR$129,CR$130,CR$131,CR$132,CR$133,CR$134,CR$135*(1+'S&amp;S'!$F133),CR$136,CR$137,CR$138,CR$139,CR$140,CR$141,CR$142,CR$143,CR$144)</f>
        <v>0</v>
      </c>
      <c r="CS335" s="66">
        <f>-CS$190+CS$216-CS$218+CS$233+CS$234+SUM(CS$125,CS$126,CS$127,CS$128,CS$129,CS$130,CS$131,CS$132,CS$133,CS$134,CS$135*(1+'S&amp;S'!$F133),CS$136,CS$137,CS$138,CS$139,CS$140,CS$141,CS$142,CS$143,CS$144)</f>
        <v>0</v>
      </c>
    </row>
    <row r="336" spans="3:97" hidden="1" x14ac:dyDescent="0.35">
      <c r="C336" s="81" t="str">
        <f>O.3!C136&amp;" with "&amp; 'S&amp;S'!$D$5*100 &amp; "% increase"</f>
        <v xml:space="preserve"> with 1% increase</v>
      </c>
      <c r="E336" s="492">
        <f>G336+NPV(G.Asm!$F$40,H336:INDEX(H336:CS336,RP))</f>
        <v>0</v>
      </c>
      <c r="F336" s="492">
        <f t="shared" si="140"/>
        <v>0</v>
      </c>
      <c r="G336" s="66">
        <f>-G$190+G$216-G$218+G$233+G$234+SUM(G$125,G$126,G$127,G$128,G$129,G$130,G$131,G$132,G$133,G$134,G$135,G$136*(1+'S&amp;S'!$F134),G$137,G$138,G$139,G$140,G$141,G$142,G$143,G$144)</f>
        <v>0</v>
      </c>
      <c r="H336" s="66">
        <f>-H$190+H$216-H$218+H$233+H$234+SUM(H$125,H$126,H$127,H$128,H$129,H$130,H$131,H$132,H$133,H$134,H$135,H$136*(1+'S&amp;S'!$F134),H$137,H$138,H$139,H$140,H$141,H$142,H$143,H$144)</f>
        <v>0</v>
      </c>
      <c r="I336" s="66">
        <f>-I$190+I$216-I$218+I$233+I$234+SUM(I$125,I$126,I$127,I$128,I$129,I$130,I$131,I$132,I$133,I$134,I$135,I$136*(1+'S&amp;S'!$F134),I$137,I$138,I$139,I$140,I$141,I$142,I$143,I$144)</f>
        <v>0</v>
      </c>
      <c r="J336" s="66">
        <f>-J$190+J$216-J$218+J$233+J$234+SUM(J$125,J$126,J$127,J$128,J$129,J$130,J$131,J$132,J$133,J$134,J$135,J$136*(1+'S&amp;S'!$F134),J$137,J$138,J$139,J$140,J$141,J$142,J$143,J$144)</f>
        <v>0</v>
      </c>
      <c r="K336" s="66">
        <f>-K$190+K$216-K$218+K$233+K$234+SUM(K$125,K$126,K$127,K$128,K$129,K$130,K$131,K$132,K$133,K$134,K$135,K$136*(1+'S&amp;S'!$F134),K$137,K$138,K$139,K$140,K$141,K$142,K$143,K$144)</f>
        <v>0</v>
      </c>
      <c r="L336" s="66">
        <f>-L$190+L$216-L$218+L$233+L$234+SUM(L$125,L$126,L$127,L$128,L$129,L$130,L$131,L$132,L$133,L$134,L$135,L$136*(1+'S&amp;S'!$F134),L$137,L$138,L$139,L$140,L$141,L$142,L$143,L$144)</f>
        <v>0</v>
      </c>
      <c r="M336" s="66">
        <f>-M$190+M$216-M$218+M$233+M$234+SUM(M$125,M$126,M$127,M$128,M$129,M$130,M$131,M$132,M$133,M$134,M$135,M$136*(1+'S&amp;S'!$F134),M$137,M$138,M$139,M$140,M$141,M$142,M$143,M$144)</f>
        <v>0</v>
      </c>
      <c r="N336" s="66">
        <f>-N$190+N$216-N$218+N$233+N$234+SUM(N$125,N$126,N$127,N$128,N$129,N$130,N$131,N$132,N$133,N$134,N$135,N$136*(1+'S&amp;S'!$F134),N$137,N$138,N$139,N$140,N$141,N$142,N$143,N$144)</f>
        <v>0</v>
      </c>
      <c r="O336" s="66">
        <f>-O$190+O$216-O$218+O$233+O$234+SUM(O$125,O$126,O$127,O$128,O$129,O$130,O$131,O$132,O$133,O$134,O$135,O$136*(1+'S&amp;S'!$F134),O$137,O$138,O$139,O$140,O$141,O$142,O$143,O$144)</f>
        <v>0</v>
      </c>
      <c r="P336" s="66">
        <f>-P$190+P$216-P$218+P$233+P$234+SUM(P$125,P$126,P$127,P$128,P$129,P$130,P$131,P$132,P$133,P$134,P$135,P$136*(1+'S&amp;S'!$F134),P$137,P$138,P$139,P$140,P$141,P$142,P$143,P$144)</f>
        <v>0</v>
      </c>
      <c r="Q336" s="66">
        <f>-Q$190+Q$216-Q$218+Q$233+Q$234+SUM(Q$125,Q$126,Q$127,Q$128,Q$129,Q$130,Q$131,Q$132,Q$133,Q$134,Q$135,Q$136*(1+'S&amp;S'!$F134),Q$137,Q$138,Q$139,Q$140,Q$141,Q$142,Q$143,Q$144)</f>
        <v>0</v>
      </c>
      <c r="R336" s="66">
        <f>-R$190+R$216-R$218+R$233+R$234+SUM(R$125,R$126,R$127,R$128,R$129,R$130,R$131,R$132,R$133,R$134,R$135,R$136*(1+'S&amp;S'!$F134),R$137,R$138,R$139,R$140,R$141,R$142,R$143,R$144)</f>
        <v>0</v>
      </c>
      <c r="S336" s="66">
        <f>-S$190+S$216-S$218+S$233+S$234+SUM(S$125,S$126,S$127,S$128,S$129,S$130,S$131,S$132,S$133,S$134,S$135,S$136*(1+'S&amp;S'!$F134),S$137,S$138,S$139,S$140,S$141,S$142,S$143,S$144)</f>
        <v>0</v>
      </c>
      <c r="T336" s="66">
        <f>-T$190+T$216-T$218+T$233+T$234+SUM(T$125,T$126,T$127,T$128,T$129,T$130,T$131,T$132,T$133,T$134,T$135,T$136*(1+'S&amp;S'!$F134),T$137,T$138,T$139,T$140,T$141,T$142,T$143,T$144)</f>
        <v>0</v>
      </c>
      <c r="U336" s="66">
        <f>-U$190+U$216-U$218+U$233+U$234+SUM(U$125,U$126,U$127,U$128,U$129,U$130,U$131,U$132,U$133,U$134,U$135,U$136*(1+'S&amp;S'!$F134),U$137,U$138,U$139,U$140,U$141,U$142,U$143,U$144)</f>
        <v>0</v>
      </c>
      <c r="V336" s="66">
        <f>-V$190+V$216-V$218+V$233+V$234+SUM(V$125,V$126,V$127,V$128,V$129,V$130,V$131,V$132,V$133,V$134,V$135,V$136*(1+'S&amp;S'!$F134),V$137,V$138,V$139,V$140,V$141,V$142,V$143,V$144)</f>
        <v>0</v>
      </c>
      <c r="W336" s="66">
        <f>-W$190+W$216-W$218+W$233+W$234+SUM(W$125,W$126,W$127,W$128,W$129,W$130,W$131,W$132,W$133,W$134,W$135,W$136*(1+'S&amp;S'!$F134),W$137,W$138,W$139,W$140,W$141,W$142,W$143,W$144)</f>
        <v>0</v>
      </c>
      <c r="X336" s="66">
        <f>-X$190+X$216-X$218+X$233+X$234+SUM(X$125,X$126,X$127,X$128,X$129,X$130,X$131,X$132,X$133,X$134,X$135,X$136*(1+'S&amp;S'!$F134),X$137,X$138,X$139,X$140,X$141,X$142,X$143,X$144)</f>
        <v>0</v>
      </c>
      <c r="Y336" s="66">
        <f>-Y$190+Y$216-Y$218+Y$233+Y$234+SUM(Y$125,Y$126,Y$127,Y$128,Y$129,Y$130,Y$131,Y$132,Y$133,Y$134,Y$135,Y$136*(1+'S&amp;S'!$F134),Y$137,Y$138,Y$139,Y$140,Y$141,Y$142,Y$143,Y$144)</f>
        <v>0</v>
      </c>
      <c r="Z336" s="66">
        <f>-Z$190+Z$216-Z$218+Z$233+Z$234+SUM(Z$125,Z$126,Z$127,Z$128,Z$129,Z$130,Z$131,Z$132,Z$133,Z$134,Z$135,Z$136*(1+'S&amp;S'!$F134),Z$137,Z$138,Z$139,Z$140,Z$141,Z$142,Z$143,Z$144)</f>
        <v>0</v>
      </c>
      <c r="AA336" s="66">
        <f>-AA$190+AA$216-AA$218+AA$233+AA$234+SUM(AA$125,AA$126,AA$127,AA$128,AA$129,AA$130,AA$131,AA$132,AA$133,AA$134,AA$135,AA$136*(1+'S&amp;S'!$F134),AA$137,AA$138,AA$139,AA$140,AA$141,AA$142,AA$143,AA$144)</f>
        <v>0</v>
      </c>
      <c r="AB336" s="66">
        <f>-AB$190+AB$216-AB$218+AB$233+AB$234+SUM(AB$125,AB$126,AB$127,AB$128,AB$129,AB$130,AB$131,AB$132,AB$133,AB$134,AB$135,AB$136*(1+'S&amp;S'!$F134),AB$137,AB$138,AB$139,AB$140,AB$141,AB$142,AB$143,AB$144)</f>
        <v>0</v>
      </c>
      <c r="AC336" s="66">
        <f>-AC$190+AC$216-AC$218+AC$233+AC$234+SUM(AC$125,AC$126,AC$127,AC$128,AC$129,AC$130,AC$131,AC$132,AC$133,AC$134,AC$135,AC$136*(1+'S&amp;S'!$F134),AC$137,AC$138,AC$139,AC$140,AC$141,AC$142,AC$143,AC$144)</f>
        <v>0</v>
      </c>
      <c r="AD336" s="66">
        <f>-AD$190+AD$216-AD$218+AD$233+AD$234+SUM(AD$125,AD$126,AD$127,AD$128,AD$129,AD$130,AD$131,AD$132,AD$133,AD$134,AD$135,AD$136*(1+'S&amp;S'!$F134),AD$137,AD$138,AD$139,AD$140,AD$141,AD$142,AD$143,AD$144)</f>
        <v>0</v>
      </c>
      <c r="AE336" s="66">
        <f>-AE$190+AE$216-AE$218+AE$233+AE$234+SUM(AE$125,AE$126,AE$127,AE$128,AE$129,AE$130,AE$131,AE$132,AE$133,AE$134,AE$135,AE$136*(1+'S&amp;S'!$F134),AE$137,AE$138,AE$139,AE$140,AE$141,AE$142,AE$143,AE$144)</f>
        <v>0</v>
      </c>
      <c r="AF336" s="66">
        <f>-AF$190+AF$216-AF$218+AF$233+AF$234+SUM(AF$125,AF$126,AF$127,AF$128,AF$129,AF$130,AF$131,AF$132,AF$133,AF$134,AF$135,AF$136*(1+'S&amp;S'!$F134),AF$137,AF$138,AF$139,AF$140,AF$141,AF$142,AF$143,AF$144)</f>
        <v>0</v>
      </c>
      <c r="AG336" s="66">
        <f>-AG$190+AG$216-AG$218+AG$233+AG$234+SUM(AG$125,AG$126,AG$127,AG$128,AG$129,AG$130,AG$131,AG$132,AG$133,AG$134,AG$135,AG$136*(1+'S&amp;S'!$F134),AG$137,AG$138,AG$139,AG$140,AG$141,AG$142,AG$143,AG$144)</f>
        <v>0</v>
      </c>
      <c r="AH336" s="66">
        <f>-AH$190+AH$216-AH$218+AH$233+AH$234+SUM(AH$125,AH$126,AH$127,AH$128,AH$129,AH$130,AH$131,AH$132,AH$133,AH$134,AH$135,AH$136*(1+'S&amp;S'!$F134),AH$137,AH$138,AH$139,AH$140,AH$141,AH$142,AH$143,AH$144)</f>
        <v>0</v>
      </c>
      <c r="AI336" s="66">
        <f>-AI$190+AI$216-AI$218+AI$233+AI$234+SUM(AI$125,AI$126,AI$127,AI$128,AI$129,AI$130,AI$131,AI$132,AI$133,AI$134,AI$135,AI$136*(1+'S&amp;S'!$F134),AI$137,AI$138,AI$139,AI$140,AI$141,AI$142,AI$143,AI$144)</f>
        <v>0</v>
      </c>
      <c r="AJ336" s="66">
        <f>-AJ$190+AJ$216-AJ$218+AJ$233+AJ$234+SUM(AJ$125,AJ$126,AJ$127,AJ$128,AJ$129,AJ$130,AJ$131,AJ$132,AJ$133,AJ$134,AJ$135,AJ$136*(1+'S&amp;S'!$F134),AJ$137,AJ$138,AJ$139,AJ$140,AJ$141,AJ$142,AJ$143,AJ$144)</f>
        <v>0</v>
      </c>
      <c r="AK336" s="66">
        <f>-AK$190+AK$216-AK$218+AK$233+AK$234+SUM(AK$125,AK$126,AK$127,AK$128,AK$129,AK$130,AK$131,AK$132,AK$133,AK$134,AK$135,AK$136*(1+'S&amp;S'!$F134),AK$137,AK$138,AK$139,AK$140,AK$141,AK$142,AK$143,AK$144)</f>
        <v>0</v>
      </c>
      <c r="AL336" s="66">
        <f>-AL$190+AL$216-AL$218+AL$233+AL$234+SUM(AL$125,AL$126,AL$127,AL$128,AL$129,AL$130,AL$131,AL$132,AL$133,AL$134,AL$135,AL$136*(1+'S&amp;S'!$F134),AL$137,AL$138,AL$139,AL$140,AL$141,AL$142,AL$143,AL$144)</f>
        <v>0</v>
      </c>
      <c r="AM336" s="66">
        <f>-AM$190+AM$216-AM$218+AM$233+AM$234+SUM(AM$125,AM$126,AM$127,AM$128,AM$129,AM$130,AM$131,AM$132,AM$133,AM$134,AM$135,AM$136*(1+'S&amp;S'!$F134),AM$137,AM$138,AM$139,AM$140,AM$141,AM$142,AM$143,AM$144)</f>
        <v>0</v>
      </c>
      <c r="AN336" s="66">
        <f>-AN$190+AN$216-AN$218+AN$233+AN$234+SUM(AN$125,AN$126,AN$127,AN$128,AN$129,AN$130,AN$131,AN$132,AN$133,AN$134,AN$135,AN$136*(1+'S&amp;S'!$F134),AN$137,AN$138,AN$139,AN$140,AN$141,AN$142,AN$143,AN$144)</f>
        <v>0</v>
      </c>
      <c r="AO336" s="66">
        <f>-AO$190+AO$216-AO$218+AO$233+AO$234+SUM(AO$125,AO$126,AO$127,AO$128,AO$129,AO$130,AO$131,AO$132,AO$133,AO$134,AO$135,AO$136*(1+'S&amp;S'!$F134),AO$137,AO$138,AO$139,AO$140,AO$141,AO$142,AO$143,AO$144)</f>
        <v>0</v>
      </c>
      <c r="AP336" s="66">
        <f>-AP$190+AP$216-AP$218+AP$233+AP$234+SUM(AP$125,AP$126,AP$127,AP$128,AP$129,AP$130,AP$131,AP$132,AP$133,AP$134,AP$135,AP$136*(1+'S&amp;S'!$F134),AP$137,AP$138,AP$139,AP$140,AP$141,AP$142,AP$143,AP$144)</f>
        <v>0</v>
      </c>
      <c r="AQ336" s="66">
        <f>-AQ$190+AQ$216-AQ$218+AQ$233+AQ$234+SUM(AQ$125,AQ$126,AQ$127,AQ$128,AQ$129,AQ$130,AQ$131,AQ$132,AQ$133,AQ$134,AQ$135,AQ$136*(1+'S&amp;S'!$F134),AQ$137,AQ$138,AQ$139,AQ$140,AQ$141,AQ$142,AQ$143,AQ$144)</f>
        <v>0</v>
      </c>
      <c r="AR336" s="66">
        <f>-AR$190+AR$216-AR$218+AR$233+AR$234+SUM(AR$125,AR$126,AR$127,AR$128,AR$129,AR$130,AR$131,AR$132,AR$133,AR$134,AR$135,AR$136*(1+'S&amp;S'!$F134),AR$137,AR$138,AR$139,AR$140,AR$141,AR$142,AR$143,AR$144)</f>
        <v>0</v>
      </c>
      <c r="AS336" s="66">
        <f>-AS$190+AS$216-AS$218+AS$233+AS$234+SUM(AS$125,AS$126,AS$127,AS$128,AS$129,AS$130,AS$131,AS$132,AS$133,AS$134,AS$135,AS$136*(1+'S&amp;S'!$F134),AS$137,AS$138,AS$139,AS$140,AS$141,AS$142,AS$143,AS$144)</f>
        <v>0</v>
      </c>
      <c r="AT336" s="66">
        <f>-AT$190+AT$216-AT$218+AT$233+AT$234+SUM(AT$125,AT$126,AT$127,AT$128,AT$129,AT$130,AT$131,AT$132,AT$133,AT$134,AT$135,AT$136*(1+'S&amp;S'!$F134),AT$137,AT$138,AT$139,AT$140,AT$141,AT$142,AT$143,AT$144)</f>
        <v>0</v>
      </c>
      <c r="AU336" s="66">
        <f>-AU$190+AU$216-AU$218+AU$233+AU$234+SUM(AU$125,AU$126,AU$127,AU$128,AU$129,AU$130,AU$131,AU$132,AU$133,AU$134,AU$135,AU$136*(1+'S&amp;S'!$F134),AU$137,AU$138,AU$139,AU$140,AU$141,AU$142,AU$143,AU$144)</f>
        <v>0</v>
      </c>
      <c r="AV336" s="66">
        <f>-AV$190+AV$216-AV$218+AV$233+AV$234+SUM(AV$125,AV$126,AV$127,AV$128,AV$129,AV$130,AV$131,AV$132,AV$133,AV$134,AV$135,AV$136*(1+'S&amp;S'!$F134),AV$137,AV$138,AV$139,AV$140,AV$141,AV$142,AV$143,AV$144)</f>
        <v>0</v>
      </c>
      <c r="AW336" s="66">
        <f>-AW$190+AW$216-AW$218+AW$233+AW$234+SUM(AW$125,AW$126,AW$127,AW$128,AW$129,AW$130,AW$131,AW$132,AW$133,AW$134,AW$135,AW$136*(1+'S&amp;S'!$F134),AW$137,AW$138,AW$139,AW$140,AW$141,AW$142,AW$143,AW$144)</f>
        <v>0</v>
      </c>
      <c r="AX336" s="66">
        <f>-AX$190+AX$216-AX$218+AX$233+AX$234+SUM(AX$125,AX$126,AX$127,AX$128,AX$129,AX$130,AX$131,AX$132,AX$133,AX$134,AX$135,AX$136*(1+'S&amp;S'!$F134),AX$137,AX$138,AX$139,AX$140,AX$141,AX$142,AX$143,AX$144)</f>
        <v>0</v>
      </c>
      <c r="AY336" s="66">
        <f>-AY$190+AY$216-AY$218+AY$233+AY$234+SUM(AY$125,AY$126,AY$127,AY$128,AY$129,AY$130,AY$131,AY$132,AY$133,AY$134,AY$135,AY$136*(1+'S&amp;S'!$F134),AY$137,AY$138,AY$139,AY$140,AY$141,AY$142,AY$143,AY$144)</f>
        <v>0</v>
      </c>
      <c r="AZ336" s="66">
        <f>-AZ$190+AZ$216-AZ$218+AZ$233+AZ$234+SUM(AZ$125,AZ$126,AZ$127,AZ$128,AZ$129,AZ$130,AZ$131,AZ$132,AZ$133,AZ$134,AZ$135,AZ$136*(1+'S&amp;S'!$F134),AZ$137,AZ$138,AZ$139,AZ$140,AZ$141,AZ$142,AZ$143,AZ$144)</f>
        <v>0</v>
      </c>
      <c r="BA336" s="66">
        <f>-BA$190+BA$216-BA$218+BA$233+BA$234+SUM(BA$125,BA$126,BA$127,BA$128,BA$129,BA$130,BA$131,BA$132,BA$133,BA$134,BA$135,BA$136*(1+'S&amp;S'!$F134),BA$137,BA$138,BA$139,BA$140,BA$141,BA$142,BA$143,BA$144)</f>
        <v>0</v>
      </c>
      <c r="BB336" s="66">
        <f>-BB$190+BB$216-BB$218+BB$233+BB$234+SUM(BB$125,BB$126,BB$127,BB$128,BB$129,BB$130,BB$131,BB$132,BB$133,BB$134,BB$135,BB$136*(1+'S&amp;S'!$F134),BB$137,BB$138,BB$139,BB$140,BB$141,BB$142,BB$143,BB$144)</f>
        <v>0</v>
      </c>
      <c r="BC336" s="66">
        <f>-BC$190+BC$216-BC$218+BC$233+BC$234+SUM(BC$125,BC$126,BC$127,BC$128,BC$129,BC$130,BC$131,BC$132,BC$133,BC$134,BC$135,BC$136*(1+'S&amp;S'!$F134),BC$137,BC$138,BC$139,BC$140,BC$141,BC$142,BC$143,BC$144)</f>
        <v>0</v>
      </c>
      <c r="BD336" s="66">
        <f>-BD$190+BD$216-BD$218+BD$233+BD$234+SUM(BD$125,BD$126,BD$127,BD$128,BD$129,BD$130,BD$131,BD$132,BD$133,BD$134,BD$135,BD$136*(1+'S&amp;S'!$F134),BD$137,BD$138,BD$139,BD$140,BD$141,BD$142,BD$143,BD$144)</f>
        <v>0</v>
      </c>
      <c r="BE336" s="66">
        <f>-BE$190+BE$216-BE$218+BE$233+BE$234+SUM(BE$125,BE$126,BE$127,BE$128,BE$129,BE$130,BE$131,BE$132,BE$133,BE$134,BE$135,BE$136*(1+'S&amp;S'!$F134),BE$137,BE$138,BE$139,BE$140,BE$141,BE$142,BE$143,BE$144)</f>
        <v>0</v>
      </c>
      <c r="BF336" s="66">
        <f>-BF$190+BF$216-BF$218+BF$233+BF$234+SUM(BF$125,BF$126,BF$127,BF$128,BF$129,BF$130,BF$131,BF$132,BF$133,BF$134,BF$135,BF$136*(1+'S&amp;S'!$F134),BF$137,BF$138,BF$139,BF$140,BF$141,BF$142,BF$143,BF$144)</f>
        <v>0</v>
      </c>
      <c r="BG336" s="66">
        <f>-BG$190+BG$216-BG$218+BG$233+BG$234+SUM(BG$125,BG$126,BG$127,BG$128,BG$129,BG$130,BG$131,BG$132,BG$133,BG$134,BG$135,BG$136*(1+'S&amp;S'!$F134),BG$137,BG$138,BG$139,BG$140,BG$141,BG$142,BG$143,BG$144)</f>
        <v>0</v>
      </c>
      <c r="BH336" s="66">
        <f>-BH$190+BH$216-BH$218+BH$233+BH$234+SUM(BH$125,BH$126,BH$127,BH$128,BH$129,BH$130,BH$131,BH$132,BH$133,BH$134,BH$135,BH$136*(1+'S&amp;S'!$F134),BH$137,BH$138,BH$139,BH$140,BH$141,BH$142,BH$143,BH$144)</f>
        <v>0</v>
      </c>
      <c r="BI336" s="66">
        <f>-BI$190+BI$216-BI$218+BI$233+BI$234+SUM(BI$125,BI$126,BI$127,BI$128,BI$129,BI$130,BI$131,BI$132,BI$133,BI$134,BI$135,BI$136*(1+'S&amp;S'!$F134),BI$137,BI$138,BI$139,BI$140,BI$141,BI$142,BI$143,BI$144)</f>
        <v>0</v>
      </c>
      <c r="BJ336" s="66">
        <f>-BJ$190+BJ$216-BJ$218+BJ$233+BJ$234+SUM(BJ$125,BJ$126,BJ$127,BJ$128,BJ$129,BJ$130,BJ$131,BJ$132,BJ$133,BJ$134,BJ$135,BJ$136*(1+'S&amp;S'!$F134),BJ$137,BJ$138,BJ$139,BJ$140,BJ$141,BJ$142,BJ$143,BJ$144)</f>
        <v>0</v>
      </c>
      <c r="BK336" s="66">
        <f>-BK$190+BK$216-BK$218+BK$233+BK$234+SUM(BK$125,BK$126,BK$127,BK$128,BK$129,BK$130,BK$131,BK$132,BK$133,BK$134,BK$135,BK$136*(1+'S&amp;S'!$F134),BK$137,BK$138,BK$139,BK$140,BK$141,BK$142,BK$143,BK$144)</f>
        <v>0</v>
      </c>
      <c r="BL336" s="66">
        <f>-BL$190+BL$216-BL$218+BL$233+BL$234+SUM(BL$125,BL$126,BL$127,BL$128,BL$129,BL$130,BL$131,BL$132,BL$133,BL$134,BL$135,BL$136*(1+'S&amp;S'!$F134),BL$137,BL$138,BL$139,BL$140,BL$141,BL$142,BL$143,BL$144)</f>
        <v>0</v>
      </c>
      <c r="BM336" s="66">
        <f>-BM$190+BM$216-BM$218+BM$233+BM$234+SUM(BM$125,BM$126,BM$127,BM$128,BM$129,BM$130,BM$131,BM$132,BM$133,BM$134,BM$135,BM$136*(1+'S&amp;S'!$F134),BM$137,BM$138,BM$139,BM$140,BM$141,BM$142,BM$143,BM$144)</f>
        <v>0</v>
      </c>
      <c r="BN336" s="66">
        <f>-BN$190+BN$216-BN$218+BN$233+BN$234+SUM(BN$125,BN$126,BN$127,BN$128,BN$129,BN$130,BN$131,BN$132,BN$133,BN$134,BN$135,BN$136*(1+'S&amp;S'!$F134),BN$137,BN$138,BN$139,BN$140,BN$141,BN$142,BN$143,BN$144)</f>
        <v>0</v>
      </c>
      <c r="BO336" s="66">
        <f>-BO$190+BO$216-BO$218+BO$233+BO$234+SUM(BO$125,BO$126,BO$127,BO$128,BO$129,BO$130,BO$131,BO$132,BO$133,BO$134,BO$135,BO$136*(1+'S&amp;S'!$F134),BO$137,BO$138,BO$139,BO$140,BO$141,BO$142,BO$143,BO$144)</f>
        <v>0</v>
      </c>
      <c r="BP336" s="66">
        <f>-BP$190+BP$216-BP$218+BP$233+BP$234+SUM(BP$125,BP$126,BP$127,BP$128,BP$129,BP$130,BP$131,BP$132,BP$133,BP$134,BP$135,BP$136*(1+'S&amp;S'!$F134),BP$137,BP$138,BP$139,BP$140,BP$141,BP$142,BP$143,BP$144)</f>
        <v>0</v>
      </c>
      <c r="BQ336" s="66">
        <f>-BQ$190+BQ$216-BQ$218+BQ$233+BQ$234+SUM(BQ$125,BQ$126,BQ$127,BQ$128,BQ$129,BQ$130,BQ$131,BQ$132,BQ$133,BQ$134,BQ$135,BQ$136*(1+'S&amp;S'!$F134),BQ$137,BQ$138,BQ$139,BQ$140,BQ$141,BQ$142,BQ$143,BQ$144)</f>
        <v>0</v>
      </c>
      <c r="BR336" s="66">
        <f>-BR$190+BR$216-BR$218+BR$233+BR$234+SUM(BR$125,BR$126,BR$127,BR$128,BR$129,BR$130,BR$131,BR$132,BR$133,BR$134,BR$135,BR$136*(1+'S&amp;S'!$F134),BR$137,BR$138,BR$139,BR$140,BR$141,BR$142,BR$143,BR$144)</f>
        <v>0</v>
      </c>
      <c r="BS336" s="66">
        <f>-BS$190+BS$216-BS$218+BS$233+BS$234+SUM(BS$125,BS$126,BS$127,BS$128,BS$129,BS$130,BS$131,BS$132,BS$133,BS$134,BS$135,BS$136*(1+'S&amp;S'!$F134),BS$137,BS$138,BS$139,BS$140,BS$141,BS$142,BS$143,BS$144)</f>
        <v>0</v>
      </c>
      <c r="BT336" s="66">
        <f>-BT$190+BT$216-BT$218+BT$233+BT$234+SUM(BT$125,BT$126,BT$127,BT$128,BT$129,BT$130,BT$131,BT$132,BT$133,BT$134,BT$135,BT$136*(1+'S&amp;S'!$F134),BT$137,BT$138,BT$139,BT$140,BT$141,BT$142,BT$143,BT$144)</f>
        <v>0</v>
      </c>
      <c r="BU336" s="66">
        <f>-BU$190+BU$216-BU$218+BU$233+BU$234+SUM(BU$125,BU$126,BU$127,BU$128,BU$129,BU$130,BU$131,BU$132,BU$133,BU$134,BU$135,BU$136*(1+'S&amp;S'!$F134),BU$137,BU$138,BU$139,BU$140,BU$141,BU$142,BU$143,BU$144)</f>
        <v>0</v>
      </c>
      <c r="BV336" s="66">
        <f>-BV$190+BV$216-BV$218+BV$233+BV$234+SUM(BV$125,BV$126,BV$127,BV$128,BV$129,BV$130,BV$131,BV$132,BV$133,BV$134,BV$135,BV$136*(1+'S&amp;S'!$F134),BV$137,BV$138,BV$139,BV$140,BV$141,BV$142,BV$143,BV$144)</f>
        <v>0</v>
      </c>
      <c r="BW336" s="66">
        <f>-BW$190+BW$216-BW$218+BW$233+BW$234+SUM(BW$125,BW$126,BW$127,BW$128,BW$129,BW$130,BW$131,BW$132,BW$133,BW$134,BW$135,BW$136*(1+'S&amp;S'!$F134),BW$137,BW$138,BW$139,BW$140,BW$141,BW$142,BW$143,BW$144)</f>
        <v>0</v>
      </c>
      <c r="BX336" s="66">
        <f>-BX$190+BX$216-BX$218+BX$233+BX$234+SUM(BX$125,BX$126,BX$127,BX$128,BX$129,BX$130,BX$131,BX$132,BX$133,BX$134,BX$135,BX$136*(1+'S&amp;S'!$F134),BX$137,BX$138,BX$139,BX$140,BX$141,BX$142,BX$143,BX$144)</f>
        <v>0</v>
      </c>
      <c r="BY336" s="66">
        <f>-BY$190+BY$216-BY$218+BY$233+BY$234+SUM(BY$125,BY$126,BY$127,BY$128,BY$129,BY$130,BY$131,BY$132,BY$133,BY$134,BY$135,BY$136*(1+'S&amp;S'!$F134),BY$137,BY$138,BY$139,BY$140,BY$141,BY$142,BY$143,BY$144)</f>
        <v>0</v>
      </c>
      <c r="BZ336" s="66">
        <f>-BZ$190+BZ$216-BZ$218+BZ$233+BZ$234+SUM(BZ$125,BZ$126,BZ$127,BZ$128,BZ$129,BZ$130,BZ$131,BZ$132,BZ$133,BZ$134,BZ$135,BZ$136*(1+'S&amp;S'!$F134),BZ$137,BZ$138,BZ$139,BZ$140,BZ$141,BZ$142,BZ$143,BZ$144)</f>
        <v>0</v>
      </c>
      <c r="CA336" s="66">
        <f>-CA$190+CA$216-CA$218+CA$233+CA$234+SUM(CA$125,CA$126,CA$127,CA$128,CA$129,CA$130,CA$131,CA$132,CA$133,CA$134,CA$135,CA$136*(1+'S&amp;S'!$F134),CA$137,CA$138,CA$139,CA$140,CA$141,CA$142,CA$143,CA$144)</f>
        <v>0</v>
      </c>
      <c r="CB336" s="66">
        <f>-CB$190+CB$216-CB$218+CB$233+CB$234+SUM(CB$125,CB$126,CB$127,CB$128,CB$129,CB$130,CB$131,CB$132,CB$133,CB$134,CB$135,CB$136*(1+'S&amp;S'!$F134),CB$137,CB$138,CB$139,CB$140,CB$141,CB$142,CB$143,CB$144)</f>
        <v>0</v>
      </c>
      <c r="CC336" s="66">
        <f>-CC$190+CC$216-CC$218+CC$233+CC$234+SUM(CC$125,CC$126,CC$127,CC$128,CC$129,CC$130,CC$131,CC$132,CC$133,CC$134,CC$135,CC$136*(1+'S&amp;S'!$F134),CC$137,CC$138,CC$139,CC$140,CC$141,CC$142,CC$143,CC$144)</f>
        <v>0</v>
      </c>
      <c r="CD336" s="66">
        <f>-CD$190+CD$216-CD$218+CD$233+CD$234+SUM(CD$125,CD$126,CD$127,CD$128,CD$129,CD$130,CD$131,CD$132,CD$133,CD$134,CD$135,CD$136*(1+'S&amp;S'!$F134),CD$137,CD$138,CD$139,CD$140,CD$141,CD$142,CD$143,CD$144)</f>
        <v>0</v>
      </c>
      <c r="CE336" s="66">
        <f>-CE$190+CE$216-CE$218+CE$233+CE$234+SUM(CE$125,CE$126,CE$127,CE$128,CE$129,CE$130,CE$131,CE$132,CE$133,CE$134,CE$135,CE$136*(1+'S&amp;S'!$F134),CE$137,CE$138,CE$139,CE$140,CE$141,CE$142,CE$143,CE$144)</f>
        <v>0</v>
      </c>
      <c r="CF336" s="66">
        <f>-CF$190+CF$216-CF$218+CF$233+CF$234+SUM(CF$125,CF$126,CF$127,CF$128,CF$129,CF$130,CF$131,CF$132,CF$133,CF$134,CF$135,CF$136*(1+'S&amp;S'!$F134),CF$137,CF$138,CF$139,CF$140,CF$141,CF$142,CF$143,CF$144)</f>
        <v>0</v>
      </c>
      <c r="CG336" s="66">
        <f>-CG$190+CG$216-CG$218+CG$233+CG$234+SUM(CG$125,CG$126,CG$127,CG$128,CG$129,CG$130,CG$131,CG$132,CG$133,CG$134,CG$135,CG$136*(1+'S&amp;S'!$F134),CG$137,CG$138,CG$139,CG$140,CG$141,CG$142,CG$143,CG$144)</f>
        <v>0</v>
      </c>
      <c r="CH336" s="66">
        <f>-CH$190+CH$216-CH$218+CH$233+CH$234+SUM(CH$125,CH$126,CH$127,CH$128,CH$129,CH$130,CH$131,CH$132,CH$133,CH$134,CH$135,CH$136*(1+'S&amp;S'!$F134),CH$137,CH$138,CH$139,CH$140,CH$141,CH$142,CH$143,CH$144)</f>
        <v>0</v>
      </c>
      <c r="CI336" s="66">
        <f>-CI$190+CI$216-CI$218+CI$233+CI$234+SUM(CI$125,CI$126,CI$127,CI$128,CI$129,CI$130,CI$131,CI$132,CI$133,CI$134,CI$135,CI$136*(1+'S&amp;S'!$F134),CI$137,CI$138,CI$139,CI$140,CI$141,CI$142,CI$143,CI$144)</f>
        <v>0</v>
      </c>
      <c r="CJ336" s="66">
        <f>-CJ$190+CJ$216-CJ$218+CJ$233+CJ$234+SUM(CJ$125,CJ$126,CJ$127,CJ$128,CJ$129,CJ$130,CJ$131,CJ$132,CJ$133,CJ$134,CJ$135,CJ$136*(1+'S&amp;S'!$F134),CJ$137,CJ$138,CJ$139,CJ$140,CJ$141,CJ$142,CJ$143,CJ$144)</f>
        <v>0</v>
      </c>
      <c r="CK336" s="66">
        <f>-CK$190+CK$216-CK$218+CK$233+CK$234+SUM(CK$125,CK$126,CK$127,CK$128,CK$129,CK$130,CK$131,CK$132,CK$133,CK$134,CK$135,CK$136*(1+'S&amp;S'!$F134),CK$137,CK$138,CK$139,CK$140,CK$141,CK$142,CK$143,CK$144)</f>
        <v>0</v>
      </c>
      <c r="CL336" s="66">
        <f>-CL$190+CL$216-CL$218+CL$233+CL$234+SUM(CL$125,CL$126,CL$127,CL$128,CL$129,CL$130,CL$131,CL$132,CL$133,CL$134,CL$135,CL$136*(1+'S&amp;S'!$F134),CL$137,CL$138,CL$139,CL$140,CL$141,CL$142,CL$143,CL$144)</f>
        <v>0</v>
      </c>
      <c r="CM336" s="66">
        <f>-CM$190+CM$216-CM$218+CM$233+CM$234+SUM(CM$125,CM$126,CM$127,CM$128,CM$129,CM$130,CM$131,CM$132,CM$133,CM$134,CM$135,CM$136*(1+'S&amp;S'!$F134),CM$137,CM$138,CM$139,CM$140,CM$141,CM$142,CM$143,CM$144)</f>
        <v>0</v>
      </c>
      <c r="CN336" s="66">
        <f>-CN$190+CN$216-CN$218+CN$233+CN$234+SUM(CN$125,CN$126,CN$127,CN$128,CN$129,CN$130,CN$131,CN$132,CN$133,CN$134,CN$135,CN$136*(1+'S&amp;S'!$F134),CN$137,CN$138,CN$139,CN$140,CN$141,CN$142,CN$143,CN$144)</f>
        <v>0</v>
      </c>
      <c r="CO336" s="66">
        <f>-CO$190+CO$216-CO$218+CO$233+CO$234+SUM(CO$125,CO$126,CO$127,CO$128,CO$129,CO$130,CO$131,CO$132,CO$133,CO$134,CO$135,CO$136*(1+'S&amp;S'!$F134),CO$137,CO$138,CO$139,CO$140,CO$141,CO$142,CO$143,CO$144)</f>
        <v>0</v>
      </c>
      <c r="CP336" s="66">
        <f>-CP$190+CP$216-CP$218+CP$233+CP$234+SUM(CP$125,CP$126,CP$127,CP$128,CP$129,CP$130,CP$131,CP$132,CP$133,CP$134,CP$135,CP$136*(1+'S&amp;S'!$F134),CP$137,CP$138,CP$139,CP$140,CP$141,CP$142,CP$143,CP$144)</f>
        <v>0</v>
      </c>
      <c r="CQ336" s="66">
        <f>-CQ$190+CQ$216-CQ$218+CQ$233+CQ$234+SUM(CQ$125,CQ$126,CQ$127,CQ$128,CQ$129,CQ$130,CQ$131,CQ$132,CQ$133,CQ$134,CQ$135,CQ$136*(1+'S&amp;S'!$F134),CQ$137,CQ$138,CQ$139,CQ$140,CQ$141,CQ$142,CQ$143,CQ$144)</f>
        <v>0</v>
      </c>
      <c r="CR336" s="66">
        <f>-CR$190+CR$216-CR$218+CR$233+CR$234+SUM(CR$125,CR$126,CR$127,CR$128,CR$129,CR$130,CR$131,CR$132,CR$133,CR$134,CR$135,CR$136*(1+'S&amp;S'!$F134),CR$137,CR$138,CR$139,CR$140,CR$141,CR$142,CR$143,CR$144)</f>
        <v>0</v>
      </c>
      <c r="CS336" s="66">
        <f>-CS$190+CS$216-CS$218+CS$233+CS$234+SUM(CS$125,CS$126,CS$127,CS$128,CS$129,CS$130,CS$131,CS$132,CS$133,CS$134,CS$135,CS$136*(1+'S&amp;S'!$F134),CS$137,CS$138,CS$139,CS$140,CS$141,CS$142,CS$143,CS$144)</f>
        <v>0</v>
      </c>
    </row>
    <row r="337" spans="3:97" hidden="1" x14ac:dyDescent="0.35">
      <c r="C337" s="81" t="str">
        <f>O.3!C136&amp;" with "&amp; 'S&amp;S'!$D$5*100 &amp; "% decrease"</f>
        <v xml:space="preserve"> with 1% decrease</v>
      </c>
      <c r="E337" s="492">
        <f>G337+NPV(G.Asm!$F$40,H337:INDEX(H337:CS337,RP))</f>
        <v>0</v>
      </c>
      <c r="F337" s="492">
        <f t="shared" si="140"/>
        <v>0</v>
      </c>
      <c r="G337" s="66">
        <f>-G$190+G$216-G$218+G$233+G$234+SUM(G$125,G$126,G$127,G$128,G$129,G$130,G$131,G$132,G$133,G$134,G$135,G$136*(1+'S&amp;S'!$F135),G$137,G$138,G$139,G$140,G$141,G$142,G$143,G$144)</f>
        <v>0</v>
      </c>
      <c r="H337" s="66">
        <f>-H$190+H$216-H$218+H$233+H$234+SUM(H$125,H$126,H$127,H$128,H$129,H$130,H$131,H$132,H$133,H$134,H$135,H$136*(1+'S&amp;S'!$F135),H$137,H$138,H$139,H$140,H$141,H$142,H$143,H$144)</f>
        <v>0</v>
      </c>
      <c r="I337" s="66">
        <f>-I$190+I$216-I$218+I$233+I$234+SUM(I$125,I$126,I$127,I$128,I$129,I$130,I$131,I$132,I$133,I$134,I$135,I$136*(1+'S&amp;S'!$F135),I$137,I$138,I$139,I$140,I$141,I$142,I$143,I$144)</f>
        <v>0</v>
      </c>
      <c r="J337" s="66">
        <f>-J$190+J$216-J$218+J$233+J$234+SUM(J$125,J$126,J$127,J$128,J$129,J$130,J$131,J$132,J$133,J$134,J$135,J$136*(1+'S&amp;S'!$F135),J$137,J$138,J$139,J$140,J$141,J$142,J$143,J$144)</f>
        <v>0</v>
      </c>
      <c r="K337" s="66">
        <f>-K$190+K$216-K$218+K$233+K$234+SUM(K$125,K$126,K$127,K$128,K$129,K$130,K$131,K$132,K$133,K$134,K$135,K$136*(1+'S&amp;S'!$F135),K$137,K$138,K$139,K$140,K$141,K$142,K$143,K$144)</f>
        <v>0</v>
      </c>
      <c r="L337" s="66">
        <f>-L$190+L$216-L$218+L$233+L$234+SUM(L$125,L$126,L$127,L$128,L$129,L$130,L$131,L$132,L$133,L$134,L$135,L$136*(1+'S&amp;S'!$F135),L$137,L$138,L$139,L$140,L$141,L$142,L$143,L$144)</f>
        <v>0</v>
      </c>
      <c r="M337" s="66">
        <f>-M$190+M$216-M$218+M$233+M$234+SUM(M$125,M$126,M$127,M$128,M$129,M$130,M$131,M$132,M$133,M$134,M$135,M$136*(1+'S&amp;S'!$F135),M$137,M$138,M$139,M$140,M$141,M$142,M$143,M$144)</f>
        <v>0</v>
      </c>
      <c r="N337" s="66">
        <f>-N$190+N$216-N$218+N$233+N$234+SUM(N$125,N$126,N$127,N$128,N$129,N$130,N$131,N$132,N$133,N$134,N$135,N$136*(1+'S&amp;S'!$F135),N$137,N$138,N$139,N$140,N$141,N$142,N$143,N$144)</f>
        <v>0</v>
      </c>
      <c r="O337" s="66">
        <f>-O$190+O$216-O$218+O$233+O$234+SUM(O$125,O$126,O$127,O$128,O$129,O$130,O$131,O$132,O$133,O$134,O$135,O$136*(1+'S&amp;S'!$F135),O$137,O$138,O$139,O$140,O$141,O$142,O$143,O$144)</f>
        <v>0</v>
      </c>
      <c r="P337" s="66">
        <f>-P$190+P$216-P$218+P$233+P$234+SUM(P$125,P$126,P$127,P$128,P$129,P$130,P$131,P$132,P$133,P$134,P$135,P$136*(1+'S&amp;S'!$F135),P$137,P$138,P$139,P$140,P$141,P$142,P$143,P$144)</f>
        <v>0</v>
      </c>
      <c r="Q337" s="66">
        <f>-Q$190+Q$216-Q$218+Q$233+Q$234+SUM(Q$125,Q$126,Q$127,Q$128,Q$129,Q$130,Q$131,Q$132,Q$133,Q$134,Q$135,Q$136*(1+'S&amp;S'!$F135),Q$137,Q$138,Q$139,Q$140,Q$141,Q$142,Q$143,Q$144)</f>
        <v>0</v>
      </c>
      <c r="R337" s="66">
        <f>-R$190+R$216-R$218+R$233+R$234+SUM(R$125,R$126,R$127,R$128,R$129,R$130,R$131,R$132,R$133,R$134,R$135,R$136*(1+'S&amp;S'!$F135),R$137,R$138,R$139,R$140,R$141,R$142,R$143,R$144)</f>
        <v>0</v>
      </c>
      <c r="S337" s="66">
        <f>-S$190+S$216-S$218+S$233+S$234+SUM(S$125,S$126,S$127,S$128,S$129,S$130,S$131,S$132,S$133,S$134,S$135,S$136*(1+'S&amp;S'!$F135),S$137,S$138,S$139,S$140,S$141,S$142,S$143,S$144)</f>
        <v>0</v>
      </c>
      <c r="T337" s="66">
        <f>-T$190+T$216-T$218+T$233+T$234+SUM(T$125,T$126,T$127,T$128,T$129,T$130,T$131,T$132,T$133,T$134,T$135,T$136*(1+'S&amp;S'!$F135),T$137,T$138,T$139,T$140,T$141,T$142,T$143,T$144)</f>
        <v>0</v>
      </c>
      <c r="U337" s="66">
        <f>-U$190+U$216-U$218+U$233+U$234+SUM(U$125,U$126,U$127,U$128,U$129,U$130,U$131,U$132,U$133,U$134,U$135,U$136*(1+'S&amp;S'!$F135),U$137,U$138,U$139,U$140,U$141,U$142,U$143,U$144)</f>
        <v>0</v>
      </c>
      <c r="V337" s="66">
        <f>-V$190+V$216-V$218+V$233+V$234+SUM(V$125,V$126,V$127,V$128,V$129,V$130,V$131,V$132,V$133,V$134,V$135,V$136*(1+'S&amp;S'!$F135),V$137,V$138,V$139,V$140,V$141,V$142,V$143,V$144)</f>
        <v>0</v>
      </c>
      <c r="W337" s="66">
        <f>-W$190+W$216-W$218+W$233+W$234+SUM(W$125,W$126,W$127,W$128,W$129,W$130,W$131,W$132,W$133,W$134,W$135,W$136*(1+'S&amp;S'!$F135),W$137,W$138,W$139,W$140,W$141,W$142,W$143,W$144)</f>
        <v>0</v>
      </c>
      <c r="X337" s="66">
        <f>-X$190+X$216-X$218+X$233+X$234+SUM(X$125,X$126,X$127,X$128,X$129,X$130,X$131,X$132,X$133,X$134,X$135,X$136*(1+'S&amp;S'!$F135),X$137,X$138,X$139,X$140,X$141,X$142,X$143,X$144)</f>
        <v>0</v>
      </c>
      <c r="Y337" s="66">
        <f>-Y$190+Y$216-Y$218+Y$233+Y$234+SUM(Y$125,Y$126,Y$127,Y$128,Y$129,Y$130,Y$131,Y$132,Y$133,Y$134,Y$135,Y$136*(1+'S&amp;S'!$F135),Y$137,Y$138,Y$139,Y$140,Y$141,Y$142,Y$143,Y$144)</f>
        <v>0</v>
      </c>
      <c r="Z337" s="66">
        <f>-Z$190+Z$216-Z$218+Z$233+Z$234+SUM(Z$125,Z$126,Z$127,Z$128,Z$129,Z$130,Z$131,Z$132,Z$133,Z$134,Z$135,Z$136*(1+'S&amp;S'!$F135),Z$137,Z$138,Z$139,Z$140,Z$141,Z$142,Z$143,Z$144)</f>
        <v>0</v>
      </c>
      <c r="AA337" s="66">
        <f>-AA$190+AA$216-AA$218+AA$233+AA$234+SUM(AA$125,AA$126,AA$127,AA$128,AA$129,AA$130,AA$131,AA$132,AA$133,AA$134,AA$135,AA$136*(1+'S&amp;S'!$F135),AA$137,AA$138,AA$139,AA$140,AA$141,AA$142,AA$143,AA$144)</f>
        <v>0</v>
      </c>
      <c r="AB337" s="66">
        <f>-AB$190+AB$216-AB$218+AB$233+AB$234+SUM(AB$125,AB$126,AB$127,AB$128,AB$129,AB$130,AB$131,AB$132,AB$133,AB$134,AB$135,AB$136*(1+'S&amp;S'!$F135),AB$137,AB$138,AB$139,AB$140,AB$141,AB$142,AB$143,AB$144)</f>
        <v>0</v>
      </c>
      <c r="AC337" s="66">
        <f>-AC$190+AC$216-AC$218+AC$233+AC$234+SUM(AC$125,AC$126,AC$127,AC$128,AC$129,AC$130,AC$131,AC$132,AC$133,AC$134,AC$135,AC$136*(1+'S&amp;S'!$F135),AC$137,AC$138,AC$139,AC$140,AC$141,AC$142,AC$143,AC$144)</f>
        <v>0</v>
      </c>
      <c r="AD337" s="66">
        <f>-AD$190+AD$216-AD$218+AD$233+AD$234+SUM(AD$125,AD$126,AD$127,AD$128,AD$129,AD$130,AD$131,AD$132,AD$133,AD$134,AD$135,AD$136*(1+'S&amp;S'!$F135),AD$137,AD$138,AD$139,AD$140,AD$141,AD$142,AD$143,AD$144)</f>
        <v>0</v>
      </c>
      <c r="AE337" s="66">
        <f>-AE$190+AE$216-AE$218+AE$233+AE$234+SUM(AE$125,AE$126,AE$127,AE$128,AE$129,AE$130,AE$131,AE$132,AE$133,AE$134,AE$135,AE$136*(1+'S&amp;S'!$F135),AE$137,AE$138,AE$139,AE$140,AE$141,AE$142,AE$143,AE$144)</f>
        <v>0</v>
      </c>
      <c r="AF337" s="66">
        <f>-AF$190+AF$216-AF$218+AF$233+AF$234+SUM(AF$125,AF$126,AF$127,AF$128,AF$129,AF$130,AF$131,AF$132,AF$133,AF$134,AF$135,AF$136*(1+'S&amp;S'!$F135),AF$137,AF$138,AF$139,AF$140,AF$141,AF$142,AF$143,AF$144)</f>
        <v>0</v>
      </c>
      <c r="AG337" s="66">
        <f>-AG$190+AG$216-AG$218+AG$233+AG$234+SUM(AG$125,AG$126,AG$127,AG$128,AG$129,AG$130,AG$131,AG$132,AG$133,AG$134,AG$135,AG$136*(1+'S&amp;S'!$F135),AG$137,AG$138,AG$139,AG$140,AG$141,AG$142,AG$143,AG$144)</f>
        <v>0</v>
      </c>
      <c r="AH337" s="66">
        <f>-AH$190+AH$216-AH$218+AH$233+AH$234+SUM(AH$125,AH$126,AH$127,AH$128,AH$129,AH$130,AH$131,AH$132,AH$133,AH$134,AH$135,AH$136*(1+'S&amp;S'!$F135),AH$137,AH$138,AH$139,AH$140,AH$141,AH$142,AH$143,AH$144)</f>
        <v>0</v>
      </c>
      <c r="AI337" s="66">
        <f>-AI$190+AI$216-AI$218+AI$233+AI$234+SUM(AI$125,AI$126,AI$127,AI$128,AI$129,AI$130,AI$131,AI$132,AI$133,AI$134,AI$135,AI$136*(1+'S&amp;S'!$F135),AI$137,AI$138,AI$139,AI$140,AI$141,AI$142,AI$143,AI$144)</f>
        <v>0</v>
      </c>
      <c r="AJ337" s="66">
        <f>-AJ$190+AJ$216-AJ$218+AJ$233+AJ$234+SUM(AJ$125,AJ$126,AJ$127,AJ$128,AJ$129,AJ$130,AJ$131,AJ$132,AJ$133,AJ$134,AJ$135,AJ$136*(1+'S&amp;S'!$F135),AJ$137,AJ$138,AJ$139,AJ$140,AJ$141,AJ$142,AJ$143,AJ$144)</f>
        <v>0</v>
      </c>
      <c r="AK337" s="66">
        <f>-AK$190+AK$216-AK$218+AK$233+AK$234+SUM(AK$125,AK$126,AK$127,AK$128,AK$129,AK$130,AK$131,AK$132,AK$133,AK$134,AK$135,AK$136*(1+'S&amp;S'!$F135),AK$137,AK$138,AK$139,AK$140,AK$141,AK$142,AK$143,AK$144)</f>
        <v>0</v>
      </c>
      <c r="AL337" s="66">
        <f>-AL$190+AL$216-AL$218+AL$233+AL$234+SUM(AL$125,AL$126,AL$127,AL$128,AL$129,AL$130,AL$131,AL$132,AL$133,AL$134,AL$135,AL$136*(1+'S&amp;S'!$F135),AL$137,AL$138,AL$139,AL$140,AL$141,AL$142,AL$143,AL$144)</f>
        <v>0</v>
      </c>
      <c r="AM337" s="66">
        <f>-AM$190+AM$216-AM$218+AM$233+AM$234+SUM(AM$125,AM$126,AM$127,AM$128,AM$129,AM$130,AM$131,AM$132,AM$133,AM$134,AM$135,AM$136*(1+'S&amp;S'!$F135),AM$137,AM$138,AM$139,AM$140,AM$141,AM$142,AM$143,AM$144)</f>
        <v>0</v>
      </c>
      <c r="AN337" s="66">
        <f>-AN$190+AN$216-AN$218+AN$233+AN$234+SUM(AN$125,AN$126,AN$127,AN$128,AN$129,AN$130,AN$131,AN$132,AN$133,AN$134,AN$135,AN$136*(1+'S&amp;S'!$F135),AN$137,AN$138,AN$139,AN$140,AN$141,AN$142,AN$143,AN$144)</f>
        <v>0</v>
      </c>
      <c r="AO337" s="66">
        <f>-AO$190+AO$216-AO$218+AO$233+AO$234+SUM(AO$125,AO$126,AO$127,AO$128,AO$129,AO$130,AO$131,AO$132,AO$133,AO$134,AO$135,AO$136*(1+'S&amp;S'!$F135),AO$137,AO$138,AO$139,AO$140,AO$141,AO$142,AO$143,AO$144)</f>
        <v>0</v>
      </c>
      <c r="AP337" s="66">
        <f>-AP$190+AP$216-AP$218+AP$233+AP$234+SUM(AP$125,AP$126,AP$127,AP$128,AP$129,AP$130,AP$131,AP$132,AP$133,AP$134,AP$135,AP$136*(1+'S&amp;S'!$F135),AP$137,AP$138,AP$139,AP$140,AP$141,AP$142,AP$143,AP$144)</f>
        <v>0</v>
      </c>
      <c r="AQ337" s="66">
        <f>-AQ$190+AQ$216-AQ$218+AQ$233+AQ$234+SUM(AQ$125,AQ$126,AQ$127,AQ$128,AQ$129,AQ$130,AQ$131,AQ$132,AQ$133,AQ$134,AQ$135,AQ$136*(1+'S&amp;S'!$F135),AQ$137,AQ$138,AQ$139,AQ$140,AQ$141,AQ$142,AQ$143,AQ$144)</f>
        <v>0</v>
      </c>
      <c r="AR337" s="66">
        <f>-AR$190+AR$216-AR$218+AR$233+AR$234+SUM(AR$125,AR$126,AR$127,AR$128,AR$129,AR$130,AR$131,AR$132,AR$133,AR$134,AR$135,AR$136*(1+'S&amp;S'!$F135),AR$137,AR$138,AR$139,AR$140,AR$141,AR$142,AR$143,AR$144)</f>
        <v>0</v>
      </c>
      <c r="AS337" s="66">
        <f>-AS$190+AS$216-AS$218+AS$233+AS$234+SUM(AS$125,AS$126,AS$127,AS$128,AS$129,AS$130,AS$131,AS$132,AS$133,AS$134,AS$135,AS$136*(1+'S&amp;S'!$F135),AS$137,AS$138,AS$139,AS$140,AS$141,AS$142,AS$143,AS$144)</f>
        <v>0</v>
      </c>
      <c r="AT337" s="66">
        <f>-AT$190+AT$216-AT$218+AT$233+AT$234+SUM(AT$125,AT$126,AT$127,AT$128,AT$129,AT$130,AT$131,AT$132,AT$133,AT$134,AT$135,AT$136*(1+'S&amp;S'!$F135),AT$137,AT$138,AT$139,AT$140,AT$141,AT$142,AT$143,AT$144)</f>
        <v>0</v>
      </c>
      <c r="AU337" s="66">
        <f>-AU$190+AU$216-AU$218+AU$233+AU$234+SUM(AU$125,AU$126,AU$127,AU$128,AU$129,AU$130,AU$131,AU$132,AU$133,AU$134,AU$135,AU$136*(1+'S&amp;S'!$F135),AU$137,AU$138,AU$139,AU$140,AU$141,AU$142,AU$143,AU$144)</f>
        <v>0</v>
      </c>
      <c r="AV337" s="66">
        <f>-AV$190+AV$216-AV$218+AV$233+AV$234+SUM(AV$125,AV$126,AV$127,AV$128,AV$129,AV$130,AV$131,AV$132,AV$133,AV$134,AV$135,AV$136*(1+'S&amp;S'!$F135),AV$137,AV$138,AV$139,AV$140,AV$141,AV$142,AV$143,AV$144)</f>
        <v>0</v>
      </c>
      <c r="AW337" s="66">
        <f>-AW$190+AW$216-AW$218+AW$233+AW$234+SUM(AW$125,AW$126,AW$127,AW$128,AW$129,AW$130,AW$131,AW$132,AW$133,AW$134,AW$135,AW$136*(1+'S&amp;S'!$F135),AW$137,AW$138,AW$139,AW$140,AW$141,AW$142,AW$143,AW$144)</f>
        <v>0</v>
      </c>
      <c r="AX337" s="66">
        <f>-AX$190+AX$216-AX$218+AX$233+AX$234+SUM(AX$125,AX$126,AX$127,AX$128,AX$129,AX$130,AX$131,AX$132,AX$133,AX$134,AX$135,AX$136*(1+'S&amp;S'!$F135),AX$137,AX$138,AX$139,AX$140,AX$141,AX$142,AX$143,AX$144)</f>
        <v>0</v>
      </c>
      <c r="AY337" s="66">
        <f>-AY$190+AY$216-AY$218+AY$233+AY$234+SUM(AY$125,AY$126,AY$127,AY$128,AY$129,AY$130,AY$131,AY$132,AY$133,AY$134,AY$135,AY$136*(1+'S&amp;S'!$F135),AY$137,AY$138,AY$139,AY$140,AY$141,AY$142,AY$143,AY$144)</f>
        <v>0</v>
      </c>
      <c r="AZ337" s="66">
        <f>-AZ$190+AZ$216-AZ$218+AZ$233+AZ$234+SUM(AZ$125,AZ$126,AZ$127,AZ$128,AZ$129,AZ$130,AZ$131,AZ$132,AZ$133,AZ$134,AZ$135,AZ$136*(1+'S&amp;S'!$F135),AZ$137,AZ$138,AZ$139,AZ$140,AZ$141,AZ$142,AZ$143,AZ$144)</f>
        <v>0</v>
      </c>
      <c r="BA337" s="66">
        <f>-BA$190+BA$216-BA$218+BA$233+BA$234+SUM(BA$125,BA$126,BA$127,BA$128,BA$129,BA$130,BA$131,BA$132,BA$133,BA$134,BA$135,BA$136*(1+'S&amp;S'!$F135),BA$137,BA$138,BA$139,BA$140,BA$141,BA$142,BA$143,BA$144)</f>
        <v>0</v>
      </c>
      <c r="BB337" s="66">
        <f>-BB$190+BB$216-BB$218+BB$233+BB$234+SUM(BB$125,BB$126,BB$127,BB$128,BB$129,BB$130,BB$131,BB$132,BB$133,BB$134,BB$135,BB$136*(1+'S&amp;S'!$F135),BB$137,BB$138,BB$139,BB$140,BB$141,BB$142,BB$143,BB$144)</f>
        <v>0</v>
      </c>
      <c r="BC337" s="66">
        <f>-BC$190+BC$216-BC$218+BC$233+BC$234+SUM(BC$125,BC$126,BC$127,BC$128,BC$129,BC$130,BC$131,BC$132,BC$133,BC$134,BC$135,BC$136*(1+'S&amp;S'!$F135),BC$137,BC$138,BC$139,BC$140,BC$141,BC$142,BC$143,BC$144)</f>
        <v>0</v>
      </c>
      <c r="BD337" s="66">
        <f>-BD$190+BD$216-BD$218+BD$233+BD$234+SUM(BD$125,BD$126,BD$127,BD$128,BD$129,BD$130,BD$131,BD$132,BD$133,BD$134,BD$135,BD$136*(1+'S&amp;S'!$F135),BD$137,BD$138,BD$139,BD$140,BD$141,BD$142,BD$143,BD$144)</f>
        <v>0</v>
      </c>
      <c r="BE337" s="66">
        <f>-BE$190+BE$216-BE$218+BE$233+BE$234+SUM(BE$125,BE$126,BE$127,BE$128,BE$129,BE$130,BE$131,BE$132,BE$133,BE$134,BE$135,BE$136*(1+'S&amp;S'!$F135),BE$137,BE$138,BE$139,BE$140,BE$141,BE$142,BE$143,BE$144)</f>
        <v>0</v>
      </c>
      <c r="BF337" s="66">
        <f>-BF$190+BF$216-BF$218+BF$233+BF$234+SUM(BF$125,BF$126,BF$127,BF$128,BF$129,BF$130,BF$131,BF$132,BF$133,BF$134,BF$135,BF$136*(1+'S&amp;S'!$F135),BF$137,BF$138,BF$139,BF$140,BF$141,BF$142,BF$143,BF$144)</f>
        <v>0</v>
      </c>
      <c r="BG337" s="66">
        <f>-BG$190+BG$216-BG$218+BG$233+BG$234+SUM(BG$125,BG$126,BG$127,BG$128,BG$129,BG$130,BG$131,BG$132,BG$133,BG$134,BG$135,BG$136*(1+'S&amp;S'!$F135),BG$137,BG$138,BG$139,BG$140,BG$141,BG$142,BG$143,BG$144)</f>
        <v>0</v>
      </c>
      <c r="BH337" s="66">
        <f>-BH$190+BH$216-BH$218+BH$233+BH$234+SUM(BH$125,BH$126,BH$127,BH$128,BH$129,BH$130,BH$131,BH$132,BH$133,BH$134,BH$135,BH$136*(1+'S&amp;S'!$F135),BH$137,BH$138,BH$139,BH$140,BH$141,BH$142,BH$143,BH$144)</f>
        <v>0</v>
      </c>
      <c r="BI337" s="66">
        <f>-BI$190+BI$216-BI$218+BI$233+BI$234+SUM(BI$125,BI$126,BI$127,BI$128,BI$129,BI$130,BI$131,BI$132,BI$133,BI$134,BI$135,BI$136*(1+'S&amp;S'!$F135),BI$137,BI$138,BI$139,BI$140,BI$141,BI$142,BI$143,BI$144)</f>
        <v>0</v>
      </c>
      <c r="BJ337" s="66">
        <f>-BJ$190+BJ$216-BJ$218+BJ$233+BJ$234+SUM(BJ$125,BJ$126,BJ$127,BJ$128,BJ$129,BJ$130,BJ$131,BJ$132,BJ$133,BJ$134,BJ$135,BJ$136*(1+'S&amp;S'!$F135),BJ$137,BJ$138,BJ$139,BJ$140,BJ$141,BJ$142,BJ$143,BJ$144)</f>
        <v>0</v>
      </c>
      <c r="BK337" s="66">
        <f>-BK$190+BK$216-BK$218+BK$233+BK$234+SUM(BK$125,BK$126,BK$127,BK$128,BK$129,BK$130,BK$131,BK$132,BK$133,BK$134,BK$135,BK$136*(1+'S&amp;S'!$F135),BK$137,BK$138,BK$139,BK$140,BK$141,BK$142,BK$143,BK$144)</f>
        <v>0</v>
      </c>
      <c r="BL337" s="66">
        <f>-BL$190+BL$216-BL$218+BL$233+BL$234+SUM(BL$125,BL$126,BL$127,BL$128,BL$129,BL$130,BL$131,BL$132,BL$133,BL$134,BL$135,BL$136*(1+'S&amp;S'!$F135),BL$137,BL$138,BL$139,BL$140,BL$141,BL$142,BL$143,BL$144)</f>
        <v>0</v>
      </c>
      <c r="BM337" s="66">
        <f>-BM$190+BM$216-BM$218+BM$233+BM$234+SUM(BM$125,BM$126,BM$127,BM$128,BM$129,BM$130,BM$131,BM$132,BM$133,BM$134,BM$135,BM$136*(1+'S&amp;S'!$F135),BM$137,BM$138,BM$139,BM$140,BM$141,BM$142,BM$143,BM$144)</f>
        <v>0</v>
      </c>
      <c r="BN337" s="66">
        <f>-BN$190+BN$216-BN$218+BN$233+BN$234+SUM(BN$125,BN$126,BN$127,BN$128,BN$129,BN$130,BN$131,BN$132,BN$133,BN$134,BN$135,BN$136*(1+'S&amp;S'!$F135),BN$137,BN$138,BN$139,BN$140,BN$141,BN$142,BN$143,BN$144)</f>
        <v>0</v>
      </c>
      <c r="BO337" s="66">
        <f>-BO$190+BO$216-BO$218+BO$233+BO$234+SUM(BO$125,BO$126,BO$127,BO$128,BO$129,BO$130,BO$131,BO$132,BO$133,BO$134,BO$135,BO$136*(1+'S&amp;S'!$F135),BO$137,BO$138,BO$139,BO$140,BO$141,BO$142,BO$143,BO$144)</f>
        <v>0</v>
      </c>
      <c r="BP337" s="66">
        <f>-BP$190+BP$216-BP$218+BP$233+BP$234+SUM(BP$125,BP$126,BP$127,BP$128,BP$129,BP$130,BP$131,BP$132,BP$133,BP$134,BP$135,BP$136*(1+'S&amp;S'!$F135),BP$137,BP$138,BP$139,BP$140,BP$141,BP$142,BP$143,BP$144)</f>
        <v>0</v>
      </c>
      <c r="BQ337" s="66">
        <f>-BQ$190+BQ$216-BQ$218+BQ$233+BQ$234+SUM(BQ$125,BQ$126,BQ$127,BQ$128,BQ$129,BQ$130,BQ$131,BQ$132,BQ$133,BQ$134,BQ$135,BQ$136*(1+'S&amp;S'!$F135),BQ$137,BQ$138,BQ$139,BQ$140,BQ$141,BQ$142,BQ$143,BQ$144)</f>
        <v>0</v>
      </c>
      <c r="BR337" s="66">
        <f>-BR$190+BR$216-BR$218+BR$233+BR$234+SUM(BR$125,BR$126,BR$127,BR$128,BR$129,BR$130,BR$131,BR$132,BR$133,BR$134,BR$135,BR$136*(1+'S&amp;S'!$F135),BR$137,BR$138,BR$139,BR$140,BR$141,BR$142,BR$143,BR$144)</f>
        <v>0</v>
      </c>
      <c r="BS337" s="66">
        <f>-BS$190+BS$216-BS$218+BS$233+BS$234+SUM(BS$125,BS$126,BS$127,BS$128,BS$129,BS$130,BS$131,BS$132,BS$133,BS$134,BS$135,BS$136*(1+'S&amp;S'!$F135),BS$137,BS$138,BS$139,BS$140,BS$141,BS$142,BS$143,BS$144)</f>
        <v>0</v>
      </c>
      <c r="BT337" s="66">
        <f>-BT$190+BT$216-BT$218+BT$233+BT$234+SUM(BT$125,BT$126,BT$127,BT$128,BT$129,BT$130,BT$131,BT$132,BT$133,BT$134,BT$135,BT$136*(1+'S&amp;S'!$F135),BT$137,BT$138,BT$139,BT$140,BT$141,BT$142,BT$143,BT$144)</f>
        <v>0</v>
      </c>
      <c r="BU337" s="66">
        <f>-BU$190+BU$216-BU$218+BU$233+BU$234+SUM(BU$125,BU$126,BU$127,BU$128,BU$129,BU$130,BU$131,BU$132,BU$133,BU$134,BU$135,BU$136*(1+'S&amp;S'!$F135),BU$137,BU$138,BU$139,BU$140,BU$141,BU$142,BU$143,BU$144)</f>
        <v>0</v>
      </c>
      <c r="BV337" s="66">
        <f>-BV$190+BV$216-BV$218+BV$233+BV$234+SUM(BV$125,BV$126,BV$127,BV$128,BV$129,BV$130,BV$131,BV$132,BV$133,BV$134,BV$135,BV$136*(1+'S&amp;S'!$F135),BV$137,BV$138,BV$139,BV$140,BV$141,BV$142,BV$143,BV$144)</f>
        <v>0</v>
      </c>
      <c r="BW337" s="66">
        <f>-BW$190+BW$216-BW$218+BW$233+BW$234+SUM(BW$125,BW$126,BW$127,BW$128,BW$129,BW$130,BW$131,BW$132,BW$133,BW$134,BW$135,BW$136*(1+'S&amp;S'!$F135),BW$137,BW$138,BW$139,BW$140,BW$141,BW$142,BW$143,BW$144)</f>
        <v>0</v>
      </c>
      <c r="BX337" s="66">
        <f>-BX$190+BX$216-BX$218+BX$233+BX$234+SUM(BX$125,BX$126,BX$127,BX$128,BX$129,BX$130,BX$131,BX$132,BX$133,BX$134,BX$135,BX$136*(1+'S&amp;S'!$F135),BX$137,BX$138,BX$139,BX$140,BX$141,BX$142,BX$143,BX$144)</f>
        <v>0</v>
      </c>
      <c r="BY337" s="66">
        <f>-BY$190+BY$216-BY$218+BY$233+BY$234+SUM(BY$125,BY$126,BY$127,BY$128,BY$129,BY$130,BY$131,BY$132,BY$133,BY$134,BY$135,BY$136*(1+'S&amp;S'!$F135),BY$137,BY$138,BY$139,BY$140,BY$141,BY$142,BY$143,BY$144)</f>
        <v>0</v>
      </c>
      <c r="BZ337" s="66">
        <f>-BZ$190+BZ$216-BZ$218+BZ$233+BZ$234+SUM(BZ$125,BZ$126,BZ$127,BZ$128,BZ$129,BZ$130,BZ$131,BZ$132,BZ$133,BZ$134,BZ$135,BZ$136*(1+'S&amp;S'!$F135),BZ$137,BZ$138,BZ$139,BZ$140,BZ$141,BZ$142,BZ$143,BZ$144)</f>
        <v>0</v>
      </c>
      <c r="CA337" s="66">
        <f>-CA$190+CA$216-CA$218+CA$233+CA$234+SUM(CA$125,CA$126,CA$127,CA$128,CA$129,CA$130,CA$131,CA$132,CA$133,CA$134,CA$135,CA$136*(1+'S&amp;S'!$F135),CA$137,CA$138,CA$139,CA$140,CA$141,CA$142,CA$143,CA$144)</f>
        <v>0</v>
      </c>
      <c r="CB337" s="66">
        <f>-CB$190+CB$216-CB$218+CB$233+CB$234+SUM(CB$125,CB$126,CB$127,CB$128,CB$129,CB$130,CB$131,CB$132,CB$133,CB$134,CB$135,CB$136*(1+'S&amp;S'!$F135),CB$137,CB$138,CB$139,CB$140,CB$141,CB$142,CB$143,CB$144)</f>
        <v>0</v>
      </c>
      <c r="CC337" s="66">
        <f>-CC$190+CC$216-CC$218+CC$233+CC$234+SUM(CC$125,CC$126,CC$127,CC$128,CC$129,CC$130,CC$131,CC$132,CC$133,CC$134,CC$135,CC$136*(1+'S&amp;S'!$F135),CC$137,CC$138,CC$139,CC$140,CC$141,CC$142,CC$143,CC$144)</f>
        <v>0</v>
      </c>
      <c r="CD337" s="66">
        <f>-CD$190+CD$216-CD$218+CD$233+CD$234+SUM(CD$125,CD$126,CD$127,CD$128,CD$129,CD$130,CD$131,CD$132,CD$133,CD$134,CD$135,CD$136*(1+'S&amp;S'!$F135),CD$137,CD$138,CD$139,CD$140,CD$141,CD$142,CD$143,CD$144)</f>
        <v>0</v>
      </c>
      <c r="CE337" s="66">
        <f>-CE$190+CE$216-CE$218+CE$233+CE$234+SUM(CE$125,CE$126,CE$127,CE$128,CE$129,CE$130,CE$131,CE$132,CE$133,CE$134,CE$135,CE$136*(1+'S&amp;S'!$F135),CE$137,CE$138,CE$139,CE$140,CE$141,CE$142,CE$143,CE$144)</f>
        <v>0</v>
      </c>
      <c r="CF337" s="66">
        <f>-CF$190+CF$216-CF$218+CF$233+CF$234+SUM(CF$125,CF$126,CF$127,CF$128,CF$129,CF$130,CF$131,CF$132,CF$133,CF$134,CF$135,CF$136*(1+'S&amp;S'!$F135),CF$137,CF$138,CF$139,CF$140,CF$141,CF$142,CF$143,CF$144)</f>
        <v>0</v>
      </c>
      <c r="CG337" s="66">
        <f>-CG$190+CG$216-CG$218+CG$233+CG$234+SUM(CG$125,CG$126,CG$127,CG$128,CG$129,CG$130,CG$131,CG$132,CG$133,CG$134,CG$135,CG$136*(1+'S&amp;S'!$F135),CG$137,CG$138,CG$139,CG$140,CG$141,CG$142,CG$143,CG$144)</f>
        <v>0</v>
      </c>
      <c r="CH337" s="66">
        <f>-CH$190+CH$216-CH$218+CH$233+CH$234+SUM(CH$125,CH$126,CH$127,CH$128,CH$129,CH$130,CH$131,CH$132,CH$133,CH$134,CH$135,CH$136*(1+'S&amp;S'!$F135),CH$137,CH$138,CH$139,CH$140,CH$141,CH$142,CH$143,CH$144)</f>
        <v>0</v>
      </c>
      <c r="CI337" s="66">
        <f>-CI$190+CI$216-CI$218+CI$233+CI$234+SUM(CI$125,CI$126,CI$127,CI$128,CI$129,CI$130,CI$131,CI$132,CI$133,CI$134,CI$135,CI$136*(1+'S&amp;S'!$F135),CI$137,CI$138,CI$139,CI$140,CI$141,CI$142,CI$143,CI$144)</f>
        <v>0</v>
      </c>
      <c r="CJ337" s="66">
        <f>-CJ$190+CJ$216-CJ$218+CJ$233+CJ$234+SUM(CJ$125,CJ$126,CJ$127,CJ$128,CJ$129,CJ$130,CJ$131,CJ$132,CJ$133,CJ$134,CJ$135,CJ$136*(1+'S&amp;S'!$F135),CJ$137,CJ$138,CJ$139,CJ$140,CJ$141,CJ$142,CJ$143,CJ$144)</f>
        <v>0</v>
      </c>
      <c r="CK337" s="66">
        <f>-CK$190+CK$216-CK$218+CK$233+CK$234+SUM(CK$125,CK$126,CK$127,CK$128,CK$129,CK$130,CK$131,CK$132,CK$133,CK$134,CK$135,CK$136*(1+'S&amp;S'!$F135),CK$137,CK$138,CK$139,CK$140,CK$141,CK$142,CK$143,CK$144)</f>
        <v>0</v>
      </c>
      <c r="CL337" s="66">
        <f>-CL$190+CL$216-CL$218+CL$233+CL$234+SUM(CL$125,CL$126,CL$127,CL$128,CL$129,CL$130,CL$131,CL$132,CL$133,CL$134,CL$135,CL$136*(1+'S&amp;S'!$F135),CL$137,CL$138,CL$139,CL$140,CL$141,CL$142,CL$143,CL$144)</f>
        <v>0</v>
      </c>
      <c r="CM337" s="66">
        <f>-CM$190+CM$216-CM$218+CM$233+CM$234+SUM(CM$125,CM$126,CM$127,CM$128,CM$129,CM$130,CM$131,CM$132,CM$133,CM$134,CM$135,CM$136*(1+'S&amp;S'!$F135),CM$137,CM$138,CM$139,CM$140,CM$141,CM$142,CM$143,CM$144)</f>
        <v>0</v>
      </c>
      <c r="CN337" s="66">
        <f>-CN$190+CN$216-CN$218+CN$233+CN$234+SUM(CN$125,CN$126,CN$127,CN$128,CN$129,CN$130,CN$131,CN$132,CN$133,CN$134,CN$135,CN$136*(1+'S&amp;S'!$F135),CN$137,CN$138,CN$139,CN$140,CN$141,CN$142,CN$143,CN$144)</f>
        <v>0</v>
      </c>
      <c r="CO337" s="66">
        <f>-CO$190+CO$216-CO$218+CO$233+CO$234+SUM(CO$125,CO$126,CO$127,CO$128,CO$129,CO$130,CO$131,CO$132,CO$133,CO$134,CO$135,CO$136*(1+'S&amp;S'!$F135),CO$137,CO$138,CO$139,CO$140,CO$141,CO$142,CO$143,CO$144)</f>
        <v>0</v>
      </c>
      <c r="CP337" s="66">
        <f>-CP$190+CP$216-CP$218+CP$233+CP$234+SUM(CP$125,CP$126,CP$127,CP$128,CP$129,CP$130,CP$131,CP$132,CP$133,CP$134,CP$135,CP$136*(1+'S&amp;S'!$F135),CP$137,CP$138,CP$139,CP$140,CP$141,CP$142,CP$143,CP$144)</f>
        <v>0</v>
      </c>
      <c r="CQ337" s="66">
        <f>-CQ$190+CQ$216-CQ$218+CQ$233+CQ$234+SUM(CQ$125,CQ$126,CQ$127,CQ$128,CQ$129,CQ$130,CQ$131,CQ$132,CQ$133,CQ$134,CQ$135,CQ$136*(1+'S&amp;S'!$F135),CQ$137,CQ$138,CQ$139,CQ$140,CQ$141,CQ$142,CQ$143,CQ$144)</f>
        <v>0</v>
      </c>
      <c r="CR337" s="66">
        <f>-CR$190+CR$216-CR$218+CR$233+CR$234+SUM(CR$125,CR$126,CR$127,CR$128,CR$129,CR$130,CR$131,CR$132,CR$133,CR$134,CR$135,CR$136*(1+'S&amp;S'!$F135),CR$137,CR$138,CR$139,CR$140,CR$141,CR$142,CR$143,CR$144)</f>
        <v>0</v>
      </c>
      <c r="CS337" s="66">
        <f>-CS$190+CS$216-CS$218+CS$233+CS$234+SUM(CS$125,CS$126,CS$127,CS$128,CS$129,CS$130,CS$131,CS$132,CS$133,CS$134,CS$135,CS$136*(1+'S&amp;S'!$F135),CS$137,CS$138,CS$139,CS$140,CS$141,CS$142,CS$143,CS$144)</f>
        <v>0</v>
      </c>
    </row>
    <row r="338" spans="3:97" hidden="1" x14ac:dyDescent="0.35">
      <c r="C338" s="81" t="str">
        <f>O.3!C137&amp;" with "&amp; 'S&amp;S'!$D$5*100 &amp; "% increase"</f>
        <v xml:space="preserve"> with 1% increase</v>
      </c>
      <c r="E338" s="492">
        <f>G338+NPV(G.Asm!$F$40,H338:INDEX(H338:CS338,RP))</f>
        <v>0</v>
      </c>
      <c r="F338" s="492">
        <f t="shared" si="140"/>
        <v>0</v>
      </c>
      <c r="G338" s="66">
        <f>-G$190+G$216-G$218+G$233+G$234+SUM(G$125,G$126,G$127,G$128,G$129,G$130,G$131,G$132,G$133,G$134,G$135,G$136,G$137*(1+'S&amp;S'!$F136),G$138,G$139,G$140,G$141,G$142,G$143,G$144)</f>
        <v>0</v>
      </c>
      <c r="H338" s="66">
        <f>-H$190+H$216-H$218+H$233+H$234+SUM(H$125,H$126,H$127,H$128,H$129,H$130,H$131,H$132,H$133,H$134,H$135,H$136,H$137*(1+'S&amp;S'!$F136),H$138,H$139,H$140,H$141,H$142,H$143,H$144)</f>
        <v>0</v>
      </c>
      <c r="I338" s="66">
        <f>-I$190+I$216-I$218+I$233+I$234+SUM(I$125,I$126,I$127,I$128,I$129,I$130,I$131,I$132,I$133,I$134,I$135,I$136,I$137*(1+'S&amp;S'!$F136),I$138,I$139,I$140,I$141,I$142,I$143,I$144)</f>
        <v>0</v>
      </c>
      <c r="J338" s="66">
        <f>-J$190+J$216-J$218+J$233+J$234+SUM(J$125,J$126,J$127,J$128,J$129,J$130,J$131,J$132,J$133,J$134,J$135,J$136,J$137*(1+'S&amp;S'!$F136),J$138,J$139,J$140,J$141,J$142,J$143,J$144)</f>
        <v>0</v>
      </c>
      <c r="K338" s="66">
        <f>-K$190+K$216-K$218+K$233+K$234+SUM(K$125,K$126,K$127,K$128,K$129,K$130,K$131,K$132,K$133,K$134,K$135,K$136,K$137*(1+'S&amp;S'!$F136),K$138,K$139,K$140,K$141,K$142,K$143,K$144)</f>
        <v>0</v>
      </c>
      <c r="L338" s="66">
        <f>-L$190+L$216-L$218+L$233+L$234+SUM(L$125,L$126,L$127,L$128,L$129,L$130,L$131,L$132,L$133,L$134,L$135,L$136,L$137*(1+'S&amp;S'!$F136),L$138,L$139,L$140,L$141,L$142,L$143,L$144)</f>
        <v>0</v>
      </c>
      <c r="M338" s="66">
        <f>-M$190+M$216-M$218+M$233+M$234+SUM(M$125,M$126,M$127,M$128,M$129,M$130,M$131,M$132,M$133,M$134,M$135,M$136,M$137*(1+'S&amp;S'!$F136),M$138,M$139,M$140,M$141,M$142,M$143,M$144)</f>
        <v>0</v>
      </c>
      <c r="N338" s="66">
        <f>-N$190+N$216-N$218+N$233+N$234+SUM(N$125,N$126,N$127,N$128,N$129,N$130,N$131,N$132,N$133,N$134,N$135,N$136,N$137*(1+'S&amp;S'!$F136),N$138,N$139,N$140,N$141,N$142,N$143,N$144)</f>
        <v>0</v>
      </c>
      <c r="O338" s="66">
        <f>-O$190+O$216-O$218+O$233+O$234+SUM(O$125,O$126,O$127,O$128,O$129,O$130,O$131,O$132,O$133,O$134,O$135,O$136,O$137*(1+'S&amp;S'!$F136),O$138,O$139,O$140,O$141,O$142,O$143,O$144)</f>
        <v>0</v>
      </c>
      <c r="P338" s="66">
        <f>-P$190+P$216-P$218+P$233+P$234+SUM(P$125,P$126,P$127,P$128,P$129,P$130,P$131,P$132,P$133,P$134,P$135,P$136,P$137*(1+'S&amp;S'!$F136),P$138,P$139,P$140,P$141,P$142,P$143,P$144)</f>
        <v>0</v>
      </c>
      <c r="Q338" s="66">
        <f>-Q$190+Q$216-Q$218+Q$233+Q$234+SUM(Q$125,Q$126,Q$127,Q$128,Q$129,Q$130,Q$131,Q$132,Q$133,Q$134,Q$135,Q$136,Q$137*(1+'S&amp;S'!$F136),Q$138,Q$139,Q$140,Q$141,Q$142,Q$143,Q$144)</f>
        <v>0</v>
      </c>
      <c r="R338" s="66">
        <f>-R$190+R$216-R$218+R$233+R$234+SUM(R$125,R$126,R$127,R$128,R$129,R$130,R$131,R$132,R$133,R$134,R$135,R$136,R$137*(1+'S&amp;S'!$F136),R$138,R$139,R$140,R$141,R$142,R$143,R$144)</f>
        <v>0</v>
      </c>
      <c r="S338" s="66">
        <f>-S$190+S$216-S$218+S$233+S$234+SUM(S$125,S$126,S$127,S$128,S$129,S$130,S$131,S$132,S$133,S$134,S$135,S$136,S$137*(1+'S&amp;S'!$F136),S$138,S$139,S$140,S$141,S$142,S$143,S$144)</f>
        <v>0</v>
      </c>
      <c r="T338" s="66">
        <f>-T$190+T$216-T$218+T$233+T$234+SUM(T$125,T$126,T$127,T$128,T$129,T$130,T$131,T$132,T$133,T$134,T$135,T$136,T$137*(1+'S&amp;S'!$F136),T$138,T$139,T$140,T$141,T$142,T$143,T$144)</f>
        <v>0</v>
      </c>
      <c r="U338" s="66">
        <f>-U$190+U$216-U$218+U$233+U$234+SUM(U$125,U$126,U$127,U$128,U$129,U$130,U$131,U$132,U$133,U$134,U$135,U$136,U$137*(1+'S&amp;S'!$F136),U$138,U$139,U$140,U$141,U$142,U$143,U$144)</f>
        <v>0</v>
      </c>
      <c r="V338" s="66">
        <f>-V$190+V$216-V$218+V$233+V$234+SUM(V$125,V$126,V$127,V$128,V$129,V$130,V$131,V$132,V$133,V$134,V$135,V$136,V$137*(1+'S&amp;S'!$F136),V$138,V$139,V$140,V$141,V$142,V$143,V$144)</f>
        <v>0</v>
      </c>
      <c r="W338" s="66">
        <f>-W$190+W$216-W$218+W$233+W$234+SUM(W$125,W$126,W$127,W$128,W$129,W$130,W$131,W$132,W$133,W$134,W$135,W$136,W$137*(1+'S&amp;S'!$F136),W$138,W$139,W$140,W$141,W$142,W$143,W$144)</f>
        <v>0</v>
      </c>
      <c r="X338" s="66">
        <f>-X$190+X$216-X$218+X$233+X$234+SUM(X$125,X$126,X$127,X$128,X$129,X$130,X$131,X$132,X$133,X$134,X$135,X$136,X$137*(1+'S&amp;S'!$F136),X$138,X$139,X$140,X$141,X$142,X$143,X$144)</f>
        <v>0</v>
      </c>
      <c r="Y338" s="66">
        <f>-Y$190+Y$216-Y$218+Y$233+Y$234+SUM(Y$125,Y$126,Y$127,Y$128,Y$129,Y$130,Y$131,Y$132,Y$133,Y$134,Y$135,Y$136,Y$137*(1+'S&amp;S'!$F136),Y$138,Y$139,Y$140,Y$141,Y$142,Y$143,Y$144)</f>
        <v>0</v>
      </c>
      <c r="Z338" s="66">
        <f>-Z$190+Z$216-Z$218+Z$233+Z$234+SUM(Z$125,Z$126,Z$127,Z$128,Z$129,Z$130,Z$131,Z$132,Z$133,Z$134,Z$135,Z$136,Z$137*(1+'S&amp;S'!$F136),Z$138,Z$139,Z$140,Z$141,Z$142,Z$143,Z$144)</f>
        <v>0</v>
      </c>
      <c r="AA338" s="66">
        <f>-AA$190+AA$216-AA$218+AA$233+AA$234+SUM(AA$125,AA$126,AA$127,AA$128,AA$129,AA$130,AA$131,AA$132,AA$133,AA$134,AA$135,AA$136,AA$137*(1+'S&amp;S'!$F136),AA$138,AA$139,AA$140,AA$141,AA$142,AA$143,AA$144)</f>
        <v>0</v>
      </c>
      <c r="AB338" s="66">
        <f>-AB$190+AB$216-AB$218+AB$233+AB$234+SUM(AB$125,AB$126,AB$127,AB$128,AB$129,AB$130,AB$131,AB$132,AB$133,AB$134,AB$135,AB$136,AB$137*(1+'S&amp;S'!$F136),AB$138,AB$139,AB$140,AB$141,AB$142,AB$143,AB$144)</f>
        <v>0</v>
      </c>
      <c r="AC338" s="66">
        <f>-AC$190+AC$216-AC$218+AC$233+AC$234+SUM(AC$125,AC$126,AC$127,AC$128,AC$129,AC$130,AC$131,AC$132,AC$133,AC$134,AC$135,AC$136,AC$137*(1+'S&amp;S'!$F136),AC$138,AC$139,AC$140,AC$141,AC$142,AC$143,AC$144)</f>
        <v>0</v>
      </c>
      <c r="AD338" s="66">
        <f>-AD$190+AD$216-AD$218+AD$233+AD$234+SUM(AD$125,AD$126,AD$127,AD$128,AD$129,AD$130,AD$131,AD$132,AD$133,AD$134,AD$135,AD$136,AD$137*(1+'S&amp;S'!$F136),AD$138,AD$139,AD$140,AD$141,AD$142,AD$143,AD$144)</f>
        <v>0</v>
      </c>
      <c r="AE338" s="66">
        <f>-AE$190+AE$216-AE$218+AE$233+AE$234+SUM(AE$125,AE$126,AE$127,AE$128,AE$129,AE$130,AE$131,AE$132,AE$133,AE$134,AE$135,AE$136,AE$137*(1+'S&amp;S'!$F136),AE$138,AE$139,AE$140,AE$141,AE$142,AE$143,AE$144)</f>
        <v>0</v>
      </c>
      <c r="AF338" s="66">
        <f>-AF$190+AF$216-AF$218+AF$233+AF$234+SUM(AF$125,AF$126,AF$127,AF$128,AF$129,AF$130,AF$131,AF$132,AF$133,AF$134,AF$135,AF$136,AF$137*(1+'S&amp;S'!$F136),AF$138,AF$139,AF$140,AF$141,AF$142,AF$143,AF$144)</f>
        <v>0</v>
      </c>
      <c r="AG338" s="66">
        <f>-AG$190+AG$216-AG$218+AG$233+AG$234+SUM(AG$125,AG$126,AG$127,AG$128,AG$129,AG$130,AG$131,AG$132,AG$133,AG$134,AG$135,AG$136,AG$137*(1+'S&amp;S'!$F136),AG$138,AG$139,AG$140,AG$141,AG$142,AG$143,AG$144)</f>
        <v>0</v>
      </c>
      <c r="AH338" s="66">
        <f>-AH$190+AH$216-AH$218+AH$233+AH$234+SUM(AH$125,AH$126,AH$127,AH$128,AH$129,AH$130,AH$131,AH$132,AH$133,AH$134,AH$135,AH$136,AH$137*(1+'S&amp;S'!$F136),AH$138,AH$139,AH$140,AH$141,AH$142,AH$143,AH$144)</f>
        <v>0</v>
      </c>
      <c r="AI338" s="66">
        <f>-AI$190+AI$216-AI$218+AI$233+AI$234+SUM(AI$125,AI$126,AI$127,AI$128,AI$129,AI$130,AI$131,AI$132,AI$133,AI$134,AI$135,AI$136,AI$137*(1+'S&amp;S'!$F136),AI$138,AI$139,AI$140,AI$141,AI$142,AI$143,AI$144)</f>
        <v>0</v>
      </c>
      <c r="AJ338" s="66">
        <f>-AJ$190+AJ$216-AJ$218+AJ$233+AJ$234+SUM(AJ$125,AJ$126,AJ$127,AJ$128,AJ$129,AJ$130,AJ$131,AJ$132,AJ$133,AJ$134,AJ$135,AJ$136,AJ$137*(1+'S&amp;S'!$F136),AJ$138,AJ$139,AJ$140,AJ$141,AJ$142,AJ$143,AJ$144)</f>
        <v>0</v>
      </c>
      <c r="AK338" s="66">
        <f>-AK$190+AK$216-AK$218+AK$233+AK$234+SUM(AK$125,AK$126,AK$127,AK$128,AK$129,AK$130,AK$131,AK$132,AK$133,AK$134,AK$135,AK$136,AK$137*(1+'S&amp;S'!$F136),AK$138,AK$139,AK$140,AK$141,AK$142,AK$143,AK$144)</f>
        <v>0</v>
      </c>
      <c r="AL338" s="66">
        <f>-AL$190+AL$216-AL$218+AL$233+AL$234+SUM(AL$125,AL$126,AL$127,AL$128,AL$129,AL$130,AL$131,AL$132,AL$133,AL$134,AL$135,AL$136,AL$137*(1+'S&amp;S'!$F136),AL$138,AL$139,AL$140,AL$141,AL$142,AL$143,AL$144)</f>
        <v>0</v>
      </c>
      <c r="AM338" s="66">
        <f>-AM$190+AM$216-AM$218+AM$233+AM$234+SUM(AM$125,AM$126,AM$127,AM$128,AM$129,AM$130,AM$131,AM$132,AM$133,AM$134,AM$135,AM$136,AM$137*(1+'S&amp;S'!$F136),AM$138,AM$139,AM$140,AM$141,AM$142,AM$143,AM$144)</f>
        <v>0</v>
      </c>
      <c r="AN338" s="66">
        <f>-AN$190+AN$216-AN$218+AN$233+AN$234+SUM(AN$125,AN$126,AN$127,AN$128,AN$129,AN$130,AN$131,AN$132,AN$133,AN$134,AN$135,AN$136,AN$137*(1+'S&amp;S'!$F136),AN$138,AN$139,AN$140,AN$141,AN$142,AN$143,AN$144)</f>
        <v>0</v>
      </c>
      <c r="AO338" s="66">
        <f>-AO$190+AO$216-AO$218+AO$233+AO$234+SUM(AO$125,AO$126,AO$127,AO$128,AO$129,AO$130,AO$131,AO$132,AO$133,AO$134,AO$135,AO$136,AO$137*(1+'S&amp;S'!$F136),AO$138,AO$139,AO$140,AO$141,AO$142,AO$143,AO$144)</f>
        <v>0</v>
      </c>
      <c r="AP338" s="66">
        <f>-AP$190+AP$216-AP$218+AP$233+AP$234+SUM(AP$125,AP$126,AP$127,AP$128,AP$129,AP$130,AP$131,AP$132,AP$133,AP$134,AP$135,AP$136,AP$137*(1+'S&amp;S'!$F136),AP$138,AP$139,AP$140,AP$141,AP$142,AP$143,AP$144)</f>
        <v>0</v>
      </c>
      <c r="AQ338" s="66">
        <f>-AQ$190+AQ$216-AQ$218+AQ$233+AQ$234+SUM(AQ$125,AQ$126,AQ$127,AQ$128,AQ$129,AQ$130,AQ$131,AQ$132,AQ$133,AQ$134,AQ$135,AQ$136,AQ$137*(1+'S&amp;S'!$F136),AQ$138,AQ$139,AQ$140,AQ$141,AQ$142,AQ$143,AQ$144)</f>
        <v>0</v>
      </c>
      <c r="AR338" s="66">
        <f>-AR$190+AR$216-AR$218+AR$233+AR$234+SUM(AR$125,AR$126,AR$127,AR$128,AR$129,AR$130,AR$131,AR$132,AR$133,AR$134,AR$135,AR$136,AR$137*(1+'S&amp;S'!$F136),AR$138,AR$139,AR$140,AR$141,AR$142,AR$143,AR$144)</f>
        <v>0</v>
      </c>
      <c r="AS338" s="66">
        <f>-AS$190+AS$216-AS$218+AS$233+AS$234+SUM(AS$125,AS$126,AS$127,AS$128,AS$129,AS$130,AS$131,AS$132,AS$133,AS$134,AS$135,AS$136,AS$137*(1+'S&amp;S'!$F136),AS$138,AS$139,AS$140,AS$141,AS$142,AS$143,AS$144)</f>
        <v>0</v>
      </c>
      <c r="AT338" s="66">
        <f>-AT$190+AT$216-AT$218+AT$233+AT$234+SUM(AT$125,AT$126,AT$127,AT$128,AT$129,AT$130,AT$131,AT$132,AT$133,AT$134,AT$135,AT$136,AT$137*(1+'S&amp;S'!$F136),AT$138,AT$139,AT$140,AT$141,AT$142,AT$143,AT$144)</f>
        <v>0</v>
      </c>
      <c r="AU338" s="66">
        <f>-AU$190+AU$216-AU$218+AU$233+AU$234+SUM(AU$125,AU$126,AU$127,AU$128,AU$129,AU$130,AU$131,AU$132,AU$133,AU$134,AU$135,AU$136,AU$137*(1+'S&amp;S'!$F136),AU$138,AU$139,AU$140,AU$141,AU$142,AU$143,AU$144)</f>
        <v>0</v>
      </c>
      <c r="AV338" s="66">
        <f>-AV$190+AV$216-AV$218+AV$233+AV$234+SUM(AV$125,AV$126,AV$127,AV$128,AV$129,AV$130,AV$131,AV$132,AV$133,AV$134,AV$135,AV$136,AV$137*(1+'S&amp;S'!$F136),AV$138,AV$139,AV$140,AV$141,AV$142,AV$143,AV$144)</f>
        <v>0</v>
      </c>
      <c r="AW338" s="66">
        <f>-AW$190+AW$216-AW$218+AW$233+AW$234+SUM(AW$125,AW$126,AW$127,AW$128,AW$129,AW$130,AW$131,AW$132,AW$133,AW$134,AW$135,AW$136,AW$137*(1+'S&amp;S'!$F136),AW$138,AW$139,AW$140,AW$141,AW$142,AW$143,AW$144)</f>
        <v>0</v>
      </c>
      <c r="AX338" s="66">
        <f>-AX$190+AX$216-AX$218+AX$233+AX$234+SUM(AX$125,AX$126,AX$127,AX$128,AX$129,AX$130,AX$131,AX$132,AX$133,AX$134,AX$135,AX$136,AX$137*(1+'S&amp;S'!$F136),AX$138,AX$139,AX$140,AX$141,AX$142,AX$143,AX$144)</f>
        <v>0</v>
      </c>
      <c r="AY338" s="66">
        <f>-AY$190+AY$216-AY$218+AY$233+AY$234+SUM(AY$125,AY$126,AY$127,AY$128,AY$129,AY$130,AY$131,AY$132,AY$133,AY$134,AY$135,AY$136,AY$137*(1+'S&amp;S'!$F136),AY$138,AY$139,AY$140,AY$141,AY$142,AY$143,AY$144)</f>
        <v>0</v>
      </c>
      <c r="AZ338" s="66">
        <f>-AZ$190+AZ$216-AZ$218+AZ$233+AZ$234+SUM(AZ$125,AZ$126,AZ$127,AZ$128,AZ$129,AZ$130,AZ$131,AZ$132,AZ$133,AZ$134,AZ$135,AZ$136,AZ$137*(1+'S&amp;S'!$F136),AZ$138,AZ$139,AZ$140,AZ$141,AZ$142,AZ$143,AZ$144)</f>
        <v>0</v>
      </c>
      <c r="BA338" s="66">
        <f>-BA$190+BA$216-BA$218+BA$233+BA$234+SUM(BA$125,BA$126,BA$127,BA$128,BA$129,BA$130,BA$131,BA$132,BA$133,BA$134,BA$135,BA$136,BA$137*(1+'S&amp;S'!$F136),BA$138,BA$139,BA$140,BA$141,BA$142,BA$143,BA$144)</f>
        <v>0</v>
      </c>
      <c r="BB338" s="66">
        <f>-BB$190+BB$216-BB$218+BB$233+BB$234+SUM(BB$125,BB$126,BB$127,BB$128,BB$129,BB$130,BB$131,BB$132,BB$133,BB$134,BB$135,BB$136,BB$137*(1+'S&amp;S'!$F136),BB$138,BB$139,BB$140,BB$141,BB$142,BB$143,BB$144)</f>
        <v>0</v>
      </c>
      <c r="BC338" s="66">
        <f>-BC$190+BC$216-BC$218+BC$233+BC$234+SUM(BC$125,BC$126,BC$127,BC$128,BC$129,BC$130,BC$131,BC$132,BC$133,BC$134,BC$135,BC$136,BC$137*(1+'S&amp;S'!$F136),BC$138,BC$139,BC$140,BC$141,BC$142,BC$143,BC$144)</f>
        <v>0</v>
      </c>
      <c r="BD338" s="66">
        <f>-BD$190+BD$216-BD$218+BD$233+BD$234+SUM(BD$125,BD$126,BD$127,BD$128,BD$129,BD$130,BD$131,BD$132,BD$133,BD$134,BD$135,BD$136,BD$137*(1+'S&amp;S'!$F136),BD$138,BD$139,BD$140,BD$141,BD$142,BD$143,BD$144)</f>
        <v>0</v>
      </c>
      <c r="BE338" s="66">
        <f>-BE$190+BE$216-BE$218+BE$233+BE$234+SUM(BE$125,BE$126,BE$127,BE$128,BE$129,BE$130,BE$131,BE$132,BE$133,BE$134,BE$135,BE$136,BE$137*(1+'S&amp;S'!$F136),BE$138,BE$139,BE$140,BE$141,BE$142,BE$143,BE$144)</f>
        <v>0</v>
      </c>
      <c r="BF338" s="66">
        <f>-BF$190+BF$216-BF$218+BF$233+BF$234+SUM(BF$125,BF$126,BF$127,BF$128,BF$129,BF$130,BF$131,BF$132,BF$133,BF$134,BF$135,BF$136,BF$137*(1+'S&amp;S'!$F136),BF$138,BF$139,BF$140,BF$141,BF$142,BF$143,BF$144)</f>
        <v>0</v>
      </c>
      <c r="BG338" s="66">
        <f>-BG$190+BG$216-BG$218+BG$233+BG$234+SUM(BG$125,BG$126,BG$127,BG$128,BG$129,BG$130,BG$131,BG$132,BG$133,BG$134,BG$135,BG$136,BG$137*(1+'S&amp;S'!$F136),BG$138,BG$139,BG$140,BG$141,BG$142,BG$143,BG$144)</f>
        <v>0</v>
      </c>
      <c r="BH338" s="66">
        <f>-BH$190+BH$216-BH$218+BH$233+BH$234+SUM(BH$125,BH$126,BH$127,BH$128,BH$129,BH$130,BH$131,BH$132,BH$133,BH$134,BH$135,BH$136,BH$137*(1+'S&amp;S'!$F136),BH$138,BH$139,BH$140,BH$141,BH$142,BH$143,BH$144)</f>
        <v>0</v>
      </c>
      <c r="BI338" s="66">
        <f>-BI$190+BI$216-BI$218+BI$233+BI$234+SUM(BI$125,BI$126,BI$127,BI$128,BI$129,BI$130,BI$131,BI$132,BI$133,BI$134,BI$135,BI$136,BI$137*(1+'S&amp;S'!$F136),BI$138,BI$139,BI$140,BI$141,BI$142,BI$143,BI$144)</f>
        <v>0</v>
      </c>
      <c r="BJ338" s="66">
        <f>-BJ$190+BJ$216-BJ$218+BJ$233+BJ$234+SUM(BJ$125,BJ$126,BJ$127,BJ$128,BJ$129,BJ$130,BJ$131,BJ$132,BJ$133,BJ$134,BJ$135,BJ$136,BJ$137*(1+'S&amp;S'!$F136),BJ$138,BJ$139,BJ$140,BJ$141,BJ$142,BJ$143,BJ$144)</f>
        <v>0</v>
      </c>
      <c r="BK338" s="66">
        <f>-BK$190+BK$216-BK$218+BK$233+BK$234+SUM(BK$125,BK$126,BK$127,BK$128,BK$129,BK$130,BK$131,BK$132,BK$133,BK$134,BK$135,BK$136,BK$137*(1+'S&amp;S'!$F136),BK$138,BK$139,BK$140,BK$141,BK$142,BK$143,BK$144)</f>
        <v>0</v>
      </c>
      <c r="BL338" s="66">
        <f>-BL$190+BL$216-BL$218+BL$233+BL$234+SUM(BL$125,BL$126,BL$127,BL$128,BL$129,BL$130,BL$131,BL$132,BL$133,BL$134,BL$135,BL$136,BL$137*(1+'S&amp;S'!$F136),BL$138,BL$139,BL$140,BL$141,BL$142,BL$143,BL$144)</f>
        <v>0</v>
      </c>
      <c r="BM338" s="66">
        <f>-BM$190+BM$216-BM$218+BM$233+BM$234+SUM(BM$125,BM$126,BM$127,BM$128,BM$129,BM$130,BM$131,BM$132,BM$133,BM$134,BM$135,BM$136,BM$137*(1+'S&amp;S'!$F136),BM$138,BM$139,BM$140,BM$141,BM$142,BM$143,BM$144)</f>
        <v>0</v>
      </c>
      <c r="BN338" s="66">
        <f>-BN$190+BN$216-BN$218+BN$233+BN$234+SUM(BN$125,BN$126,BN$127,BN$128,BN$129,BN$130,BN$131,BN$132,BN$133,BN$134,BN$135,BN$136,BN$137*(1+'S&amp;S'!$F136),BN$138,BN$139,BN$140,BN$141,BN$142,BN$143,BN$144)</f>
        <v>0</v>
      </c>
      <c r="BO338" s="66">
        <f>-BO$190+BO$216-BO$218+BO$233+BO$234+SUM(BO$125,BO$126,BO$127,BO$128,BO$129,BO$130,BO$131,BO$132,BO$133,BO$134,BO$135,BO$136,BO$137*(1+'S&amp;S'!$F136),BO$138,BO$139,BO$140,BO$141,BO$142,BO$143,BO$144)</f>
        <v>0</v>
      </c>
      <c r="BP338" s="66">
        <f>-BP$190+BP$216-BP$218+BP$233+BP$234+SUM(BP$125,BP$126,BP$127,BP$128,BP$129,BP$130,BP$131,BP$132,BP$133,BP$134,BP$135,BP$136,BP$137*(1+'S&amp;S'!$F136),BP$138,BP$139,BP$140,BP$141,BP$142,BP$143,BP$144)</f>
        <v>0</v>
      </c>
      <c r="BQ338" s="66">
        <f>-BQ$190+BQ$216-BQ$218+BQ$233+BQ$234+SUM(BQ$125,BQ$126,BQ$127,BQ$128,BQ$129,BQ$130,BQ$131,BQ$132,BQ$133,BQ$134,BQ$135,BQ$136,BQ$137*(1+'S&amp;S'!$F136),BQ$138,BQ$139,BQ$140,BQ$141,BQ$142,BQ$143,BQ$144)</f>
        <v>0</v>
      </c>
      <c r="BR338" s="66">
        <f>-BR$190+BR$216-BR$218+BR$233+BR$234+SUM(BR$125,BR$126,BR$127,BR$128,BR$129,BR$130,BR$131,BR$132,BR$133,BR$134,BR$135,BR$136,BR$137*(1+'S&amp;S'!$F136),BR$138,BR$139,BR$140,BR$141,BR$142,BR$143,BR$144)</f>
        <v>0</v>
      </c>
      <c r="BS338" s="66">
        <f>-BS$190+BS$216-BS$218+BS$233+BS$234+SUM(BS$125,BS$126,BS$127,BS$128,BS$129,BS$130,BS$131,BS$132,BS$133,BS$134,BS$135,BS$136,BS$137*(1+'S&amp;S'!$F136),BS$138,BS$139,BS$140,BS$141,BS$142,BS$143,BS$144)</f>
        <v>0</v>
      </c>
      <c r="BT338" s="66">
        <f>-BT$190+BT$216-BT$218+BT$233+BT$234+SUM(BT$125,BT$126,BT$127,BT$128,BT$129,BT$130,BT$131,BT$132,BT$133,BT$134,BT$135,BT$136,BT$137*(1+'S&amp;S'!$F136),BT$138,BT$139,BT$140,BT$141,BT$142,BT$143,BT$144)</f>
        <v>0</v>
      </c>
      <c r="BU338" s="66">
        <f>-BU$190+BU$216-BU$218+BU$233+BU$234+SUM(BU$125,BU$126,BU$127,BU$128,BU$129,BU$130,BU$131,BU$132,BU$133,BU$134,BU$135,BU$136,BU$137*(1+'S&amp;S'!$F136),BU$138,BU$139,BU$140,BU$141,BU$142,BU$143,BU$144)</f>
        <v>0</v>
      </c>
      <c r="BV338" s="66">
        <f>-BV$190+BV$216-BV$218+BV$233+BV$234+SUM(BV$125,BV$126,BV$127,BV$128,BV$129,BV$130,BV$131,BV$132,BV$133,BV$134,BV$135,BV$136,BV$137*(1+'S&amp;S'!$F136),BV$138,BV$139,BV$140,BV$141,BV$142,BV$143,BV$144)</f>
        <v>0</v>
      </c>
      <c r="BW338" s="66">
        <f>-BW$190+BW$216-BW$218+BW$233+BW$234+SUM(BW$125,BW$126,BW$127,BW$128,BW$129,BW$130,BW$131,BW$132,BW$133,BW$134,BW$135,BW$136,BW$137*(1+'S&amp;S'!$F136),BW$138,BW$139,BW$140,BW$141,BW$142,BW$143,BW$144)</f>
        <v>0</v>
      </c>
      <c r="BX338" s="66">
        <f>-BX$190+BX$216-BX$218+BX$233+BX$234+SUM(BX$125,BX$126,BX$127,BX$128,BX$129,BX$130,BX$131,BX$132,BX$133,BX$134,BX$135,BX$136,BX$137*(1+'S&amp;S'!$F136),BX$138,BX$139,BX$140,BX$141,BX$142,BX$143,BX$144)</f>
        <v>0</v>
      </c>
      <c r="BY338" s="66">
        <f>-BY$190+BY$216-BY$218+BY$233+BY$234+SUM(BY$125,BY$126,BY$127,BY$128,BY$129,BY$130,BY$131,BY$132,BY$133,BY$134,BY$135,BY$136,BY$137*(1+'S&amp;S'!$F136),BY$138,BY$139,BY$140,BY$141,BY$142,BY$143,BY$144)</f>
        <v>0</v>
      </c>
      <c r="BZ338" s="66">
        <f>-BZ$190+BZ$216-BZ$218+BZ$233+BZ$234+SUM(BZ$125,BZ$126,BZ$127,BZ$128,BZ$129,BZ$130,BZ$131,BZ$132,BZ$133,BZ$134,BZ$135,BZ$136,BZ$137*(1+'S&amp;S'!$F136),BZ$138,BZ$139,BZ$140,BZ$141,BZ$142,BZ$143,BZ$144)</f>
        <v>0</v>
      </c>
      <c r="CA338" s="66">
        <f>-CA$190+CA$216-CA$218+CA$233+CA$234+SUM(CA$125,CA$126,CA$127,CA$128,CA$129,CA$130,CA$131,CA$132,CA$133,CA$134,CA$135,CA$136,CA$137*(1+'S&amp;S'!$F136),CA$138,CA$139,CA$140,CA$141,CA$142,CA$143,CA$144)</f>
        <v>0</v>
      </c>
      <c r="CB338" s="66">
        <f>-CB$190+CB$216-CB$218+CB$233+CB$234+SUM(CB$125,CB$126,CB$127,CB$128,CB$129,CB$130,CB$131,CB$132,CB$133,CB$134,CB$135,CB$136,CB$137*(1+'S&amp;S'!$F136),CB$138,CB$139,CB$140,CB$141,CB$142,CB$143,CB$144)</f>
        <v>0</v>
      </c>
      <c r="CC338" s="66">
        <f>-CC$190+CC$216-CC$218+CC$233+CC$234+SUM(CC$125,CC$126,CC$127,CC$128,CC$129,CC$130,CC$131,CC$132,CC$133,CC$134,CC$135,CC$136,CC$137*(1+'S&amp;S'!$F136),CC$138,CC$139,CC$140,CC$141,CC$142,CC$143,CC$144)</f>
        <v>0</v>
      </c>
      <c r="CD338" s="66">
        <f>-CD$190+CD$216-CD$218+CD$233+CD$234+SUM(CD$125,CD$126,CD$127,CD$128,CD$129,CD$130,CD$131,CD$132,CD$133,CD$134,CD$135,CD$136,CD$137*(1+'S&amp;S'!$F136),CD$138,CD$139,CD$140,CD$141,CD$142,CD$143,CD$144)</f>
        <v>0</v>
      </c>
      <c r="CE338" s="66">
        <f>-CE$190+CE$216-CE$218+CE$233+CE$234+SUM(CE$125,CE$126,CE$127,CE$128,CE$129,CE$130,CE$131,CE$132,CE$133,CE$134,CE$135,CE$136,CE$137*(1+'S&amp;S'!$F136),CE$138,CE$139,CE$140,CE$141,CE$142,CE$143,CE$144)</f>
        <v>0</v>
      </c>
      <c r="CF338" s="66">
        <f>-CF$190+CF$216-CF$218+CF$233+CF$234+SUM(CF$125,CF$126,CF$127,CF$128,CF$129,CF$130,CF$131,CF$132,CF$133,CF$134,CF$135,CF$136,CF$137*(1+'S&amp;S'!$F136),CF$138,CF$139,CF$140,CF$141,CF$142,CF$143,CF$144)</f>
        <v>0</v>
      </c>
      <c r="CG338" s="66">
        <f>-CG$190+CG$216-CG$218+CG$233+CG$234+SUM(CG$125,CG$126,CG$127,CG$128,CG$129,CG$130,CG$131,CG$132,CG$133,CG$134,CG$135,CG$136,CG$137*(1+'S&amp;S'!$F136),CG$138,CG$139,CG$140,CG$141,CG$142,CG$143,CG$144)</f>
        <v>0</v>
      </c>
      <c r="CH338" s="66">
        <f>-CH$190+CH$216-CH$218+CH$233+CH$234+SUM(CH$125,CH$126,CH$127,CH$128,CH$129,CH$130,CH$131,CH$132,CH$133,CH$134,CH$135,CH$136,CH$137*(1+'S&amp;S'!$F136),CH$138,CH$139,CH$140,CH$141,CH$142,CH$143,CH$144)</f>
        <v>0</v>
      </c>
      <c r="CI338" s="66">
        <f>-CI$190+CI$216-CI$218+CI$233+CI$234+SUM(CI$125,CI$126,CI$127,CI$128,CI$129,CI$130,CI$131,CI$132,CI$133,CI$134,CI$135,CI$136,CI$137*(1+'S&amp;S'!$F136),CI$138,CI$139,CI$140,CI$141,CI$142,CI$143,CI$144)</f>
        <v>0</v>
      </c>
      <c r="CJ338" s="66">
        <f>-CJ$190+CJ$216-CJ$218+CJ$233+CJ$234+SUM(CJ$125,CJ$126,CJ$127,CJ$128,CJ$129,CJ$130,CJ$131,CJ$132,CJ$133,CJ$134,CJ$135,CJ$136,CJ$137*(1+'S&amp;S'!$F136),CJ$138,CJ$139,CJ$140,CJ$141,CJ$142,CJ$143,CJ$144)</f>
        <v>0</v>
      </c>
      <c r="CK338" s="66">
        <f>-CK$190+CK$216-CK$218+CK$233+CK$234+SUM(CK$125,CK$126,CK$127,CK$128,CK$129,CK$130,CK$131,CK$132,CK$133,CK$134,CK$135,CK$136,CK$137*(1+'S&amp;S'!$F136),CK$138,CK$139,CK$140,CK$141,CK$142,CK$143,CK$144)</f>
        <v>0</v>
      </c>
      <c r="CL338" s="66">
        <f>-CL$190+CL$216-CL$218+CL$233+CL$234+SUM(CL$125,CL$126,CL$127,CL$128,CL$129,CL$130,CL$131,CL$132,CL$133,CL$134,CL$135,CL$136,CL$137*(1+'S&amp;S'!$F136),CL$138,CL$139,CL$140,CL$141,CL$142,CL$143,CL$144)</f>
        <v>0</v>
      </c>
      <c r="CM338" s="66">
        <f>-CM$190+CM$216-CM$218+CM$233+CM$234+SUM(CM$125,CM$126,CM$127,CM$128,CM$129,CM$130,CM$131,CM$132,CM$133,CM$134,CM$135,CM$136,CM$137*(1+'S&amp;S'!$F136),CM$138,CM$139,CM$140,CM$141,CM$142,CM$143,CM$144)</f>
        <v>0</v>
      </c>
      <c r="CN338" s="66">
        <f>-CN$190+CN$216-CN$218+CN$233+CN$234+SUM(CN$125,CN$126,CN$127,CN$128,CN$129,CN$130,CN$131,CN$132,CN$133,CN$134,CN$135,CN$136,CN$137*(1+'S&amp;S'!$F136),CN$138,CN$139,CN$140,CN$141,CN$142,CN$143,CN$144)</f>
        <v>0</v>
      </c>
      <c r="CO338" s="66">
        <f>-CO$190+CO$216-CO$218+CO$233+CO$234+SUM(CO$125,CO$126,CO$127,CO$128,CO$129,CO$130,CO$131,CO$132,CO$133,CO$134,CO$135,CO$136,CO$137*(1+'S&amp;S'!$F136),CO$138,CO$139,CO$140,CO$141,CO$142,CO$143,CO$144)</f>
        <v>0</v>
      </c>
      <c r="CP338" s="66">
        <f>-CP$190+CP$216-CP$218+CP$233+CP$234+SUM(CP$125,CP$126,CP$127,CP$128,CP$129,CP$130,CP$131,CP$132,CP$133,CP$134,CP$135,CP$136,CP$137*(1+'S&amp;S'!$F136),CP$138,CP$139,CP$140,CP$141,CP$142,CP$143,CP$144)</f>
        <v>0</v>
      </c>
      <c r="CQ338" s="66">
        <f>-CQ$190+CQ$216-CQ$218+CQ$233+CQ$234+SUM(CQ$125,CQ$126,CQ$127,CQ$128,CQ$129,CQ$130,CQ$131,CQ$132,CQ$133,CQ$134,CQ$135,CQ$136,CQ$137*(1+'S&amp;S'!$F136),CQ$138,CQ$139,CQ$140,CQ$141,CQ$142,CQ$143,CQ$144)</f>
        <v>0</v>
      </c>
      <c r="CR338" s="66">
        <f>-CR$190+CR$216-CR$218+CR$233+CR$234+SUM(CR$125,CR$126,CR$127,CR$128,CR$129,CR$130,CR$131,CR$132,CR$133,CR$134,CR$135,CR$136,CR$137*(1+'S&amp;S'!$F136),CR$138,CR$139,CR$140,CR$141,CR$142,CR$143,CR$144)</f>
        <v>0</v>
      </c>
      <c r="CS338" s="66">
        <f>-CS$190+CS$216-CS$218+CS$233+CS$234+SUM(CS$125,CS$126,CS$127,CS$128,CS$129,CS$130,CS$131,CS$132,CS$133,CS$134,CS$135,CS$136,CS$137*(1+'S&amp;S'!$F136),CS$138,CS$139,CS$140,CS$141,CS$142,CS$143,CS$144)</f>
        <v>0</v>
      </c>
    </row>
    <row r="339" spans="3:97" hidden="1" x14ac:dyDescent="0.35">
      <c r="C339" s="81" t="str">
        <f>O.3!C137&amp;" with "&amp; 'S&amp;S'!$D$5*100 &amp; "% decrease"</f>
        <v xml:space="preserve"> with 1% decrease</v>
      </c>
      <c r="E339" s="492">
        <f>G339+NPV(G.Asm!$F$40,H339:INDEX(H339:CS339,RP))</f>
        <v>0</v>
      </c>
      <c r="F339" s="492">
        <f t="shared" si="140"/>
        <v>0</v>
      </c>
      <c r="G339" s="66">
        <f>-G$190+G$216-G$218+G$233+G$234+SUM(G$125,G$126,G$127,G$128,G$129,G$130,G$131,G$132,G$133,G$134,G$135,G$136,G$137*(1+'S&amp;S'!$F137),G$138,G$139,G$140,G$141,G$142,G$143,G$144)</f>
        <v>0</v>
      </c>
      <c r="H339" s="66">
        <f>-H$190+H$216-H$218+H$233+H$234+SUM(H$125,H$126,H$127,H$128,H$129,H$130,H$131,H$132,H$133,H$134,H$135,H$136,H$137*(1+'S&amp;S'!$F137),H$138,H$139,H$140,H$141,H$142,H$143,H$144)</f>
        <v>0</v>
      </c>
      <c r="I339" s="66">
        <f>-I$190+I$216-I$218+I$233+I$234+SUM(I$125,I$126,I$127,I$128,I$129,I$130,I$131,I$132,I$133,I$134,I$135,I$136,I$137*(1+'S&amp;S'!$F137),I$138,I$139,I$140,I$141,I$142,I$143,I$144)</f>
        <v>0</v>
      </c>
      <c r="J339" s="66">
        <f>-J$190+J$216-J$218+J$233+J$234+SUM(J$125,J$126,J$127,J$128,J$129,J$130,J$131,J$132,J$133,J$134,J$135,J$136,J$137*(1+'S&amp;S'!$F137),J$138,J$139,J$140,J$141,J$142,J$143,J$144)</f>
        <v>0</v>
      </c>
      <c r="K339" s="66">
        <f>-K$190+K$216-K$218+K$233+K$234+SUM(K$125,K$126,K$127,K$128,K$129,K$130,K$131,K$132,K$133,K$134,K$135,K$136,K$137*(1+'S&amp;S'!$F137),K$138,K$139,K$140,K$141,K$142,K$143,K$144)</f>
        <v>0</v>
      </c>
      <c r="L339" s="66">
        <f>-L$190+L$216-L$218+L$233+L$234+SUM(L$125,L$126,L$127,L$128,L$129,L$130,L$131,L$132,L$133,L$134,L$135,L$136,L$137*(1+'S&amp;S'!$F137),L$138,L$139,L$140,L$141,L$142,L$143,L$144)</f>
        <v>0</v>
      </c>
      <c r="M339" s="66">
        <f>-M$190+M$216-M$218+M$233+M$234+SUM(M$125,M$126,M$127,M$128,M$129,M$130,M$131,M$132,M$133,M$134,M$135,M$136,M$137*(1+'S&amp;S'!$F137),M$138,M$139,M$140,M$141,M$142,M$143,M$144)</f>
        <v>0</v>
      </c>
      <c r="N339" s="66">
        <f>-N$190+N$216-N$218+N$233+N$234+SUM(N$125,N$126,N$127,N$128,N$129,N$130,N$131,N$132,N$133,N$134,N$135,N$136,N$137*(1+'S&amp;S'!$F137),N$138,N$139,N$140,N$141,N$142,N$143,N$144)</f>
        <v>0</v>
      </c>
      <c r="O339" s="66">
        <f>-O$190+O$216-O$218+O$233+O$234+SUM(O$125,O$126,O$127,O$128,O$129,O$130,O$131,O$132,O$133,O$134,O$135,O$136,O$137*(1+'S&amp;S'!$F137),O$138,O$139,O$140,O$141,O$142,O$143,O$144)</f>
        <v>0</v>
      </c>
      <c r="P339" s="66">
        <f>-P$190+P$216-P$218+P$233+P$234+SUM(P$125,P$126,P$127,P$128,P$129,P$130,P$131,P$132,P$133,P$134,P$135,P$136,P$137*(1+'S&amp;S'!$F137),P$138,P$139,P$140,P$141,P$142,P$143,P$144)</f>
        <v>0</v>
      </c>
      <c r="Q339" s="66">
        <f>-Q$190+Q$216-Q$218+Q$233+Q$234+SUM(Q$125,Q$126,Q$127,Q$128,Q$129,Q$130,Q$131,Q$132,Q$133,Q$134,Q$135,Q$136,Q$137*(1+'S&amp;S'!$F137),Q$138,Q$139,Q$140,Q$141,Q$142,Q$143,Q$144)</f>
        <v>0</v>
      </c>
      <c r="R339" s="66">
        <f>-R$190+R$216-R$218+R$233+R$234+SUM(R$125,R$126,R$127,R$128,R$129,R$130,R$131,R$132,R$133,R$134,R$135,R$136,R$137*(1+'S&amp;S'!$F137),R$138,R$139,R$140,R$141,R$142,R$143,R$144)</f>
        <v>0</v>
      </c>
      <c r="S339" s="66">
        <f>-S$190+S$216-S$218+S$233+S$234+SUM(S$125,S$126,S$127,S$128,S$129,S$130,S$131,S$132,S$133,S$134,S$135,S$136,S$137*(1+'S&amp;S'!$F137),S$138,S$139,S$140,S$141,S$142,S$143,S$144)</f>
        <v>0</v>
      </c>
      <c r="T339" s="66">
        <f>-T$190+T$216-T$218+T$233+T$234+SUM(T$125,T$126,T$127,T$128,T$129,T$130,T$131,T$132,T$133,T$134,T$135,T$136,T$137*(1+'S&amp;S'!$F137),T$138,T$139,T$140,T$141,T$142,T$143,T$144)</f>
        <v>0</v>
      </c>
      <c r="U339" s="66">
        <f>-U$190+U$216-U$218+U$233+U$234+SUM(U$125,U$126,U$127,U$128,U$129,U$130,U$131,U$132,U$133,U$134,U$135,U$136,U$137*(1+'S&amp;S'!$F137),U$138,U$139,U$140,U$141,U$142,U$143,U$144)</f>
        <v>0</v>
      </c>
      <c r="V339" s="66">
        <f>-V$190+V$216-V$218+V$233+V$234+SUM(V$125,V$126,V$127,V$128,V$129,V$130,V$131,V$132,V$133,V$134,V$135,V$136,V$137*(1+'S&amp;S'!$F137),V$138,V$139,V$140,V$141,V$142,V$143,V$144)</f>
        <v>0</v>
      </c>
      <c r="W339" s="66">
        <f>-W$190+W$216-W$218+W$233+W$234+SUM(W$125,W$126,W$127,W$128,W$129,W$130,W$131,W$132,W$133,W$134,W$135,W$136,W$137*(1+'S&amp;S'!$F137),W$138,W$139,W$140,W$141,W$142,W$143,W$144)</f>
        <v>0</v>
      </c>
      <c r="X339" s="66">
        <f>-X$190+X$216-X$218+X$233+X$234+SUM(X$125,X$126,X$127,X$128,X$129,X$130,X$131,X$132,X$133,X$134,X$135,X$136,X$137*(1+'S&amp;S'!$F137),X$138,X$139,X$140,X$141,X$142,X$143,X$144)</f>
        <v>0</v>
      </c>
      <c r="Y339" s="66">
        <f>-Y$190+Y$216-Y$218+Y$233+Y$234+SUM(Y$125,Y$126,Y$127,Y$128,Y$129,Y$130,Y$131,Y$132,Y$133,Y$134,Y$135,Y$136,Y$137*(1+'S&amp;S'!$F137),Y$138,Y$139,Y$140,Y$141,Y$142,Y$143,Y$144)</f>
        <v>0</v>
      </c>
      <c r="Z339" s="66">
        <f>-Z$190+Z$216-Z$218+Z$233+Z$234+SUM(Z$125,Z$126,Z$127,Z$128,Z$129,Z$130,Z$131,Z$132,Z$133,Z$134,Z$135,Z$136,Z$137*(1+'S&amp;S'!$F137),Z$138,Z$139,Z$140,Z$141,Z$142,Z$143,Z$144)</f>
        <v>0</v>
      </c>
      <c r="AA339" s="66">
        <f>-AA$190+AA$216-AA$218+AA$233+AA$234+SUM(AA$125,AA$126,AA$127,AA$128,AA$129,AA$130,AA$131,AA$132,AA$133,AA$134,AA$135,AA$136,AA$137*(1+'S&amp;S'!$F137),AA$138,AA$139,AA$140,AA$141,AA$142,AA$143,AA$144)</f>
        <v>0</v>
      </c>
      <c r="AB339" s="66">
        <f>-AB$190+AB$216-AB$218+AB$233+AB$234+SUM(AB$125,AB$126,AB$127,AB$128,AB$129,AB$130,AB$131,AB$132,AB$133,AB$134,AB$135,AB$136,AB$137*(1+'S&amp;S'!$F137),AB$138,AB$139,AB$140,AB$141,AB$142,AB$143,AB$144)</f>
        <v>0</v>
      </c>
      <c r="AC339" s="66">
        <f>-AC$190+AC$216-AC$218+AC$233+AC$234+SUM(AC$125,AC$126,AC$127,AC$128,AC$129,AC$130,AC$131,AC$132,AC$133,AC$134,AC$135,AC$136,AC$137*(1+'S&amp;S'!$F137),AC$138,AC$139,AC$140,AC$141,AC$142,AC$143,AC$144)</f>
        <v>0</v>
      </c>
      <c r="AD339" s="66">
        <f>-AD$190+AD$216-AD$218+AD$233+AD$234+SUM(AD$125,AD$126,AD$127,AD$128,AD$129,AD$130,AD$131,AD$132,AD$133,AD$134,AD$135,AD$136,AD$137*(1+'S&amp;S'!$F137),AD$138,AD$139,AD$140,AD$141,AD$142,AD$143,AD$144)</f>
        <v>0</v>
      </c>
      <c r="AE339" s="66">
        <f>-AE$190+AE$216-AE$218+AE$233+AE$234+SUM(AE$125,AE$126,AE$127,AE$128,AE$129,AE$130,AE$131,AE$132,AE$133,AE$134,AE$135,AE$136,AE$137*(1+'S&amp;S'!$F137),AE$138,AE$139,AE$140,AE$141,AE$142,AE$143,AE$144)</f>
        <v>0</v>
      </c>
      <c r="AF339" s="66">
        <f>-AF$190+AF$216-AF$218+AF$233+AF$234+SUM(AF$125,AF$126,AF$127,AF$128,AF$129,AF$130,AF$131,AF$132,AF$133,AF$134,AF$135,AF$136,AF$137*(1+'S&amp;S'!$F137),AF$138,AF$139,AF$140,AF$141,AF$142,AF$143,AF$144)</f>
        <v>0</v>
      </c>
      <c r="AG339" s="66">
        <f>-AG$190+AG$216-AG$218+AG$233+AG$234+SUM(AG$125,AG$126,AG$127,AG$128,AG$129,AG$130,AG$131,AG$132,AG$133,AG$134,AG$135,AG$136,AG$137*(1+'S&amp;S'!$F137),AG$138,AG$139,AG$140,AG$141,AG$142,AG$143,AG$144)</f>
        <v>0</v>
      </c>
      <c r="AH339" s="66">
        <f>-AH$190+AH$216-AH$218+AH$233+AH$234+SUM(AH$125,AH$126,AH$127,AH$128,AH$129,AH$130,AH$131,AH$132,AH$133,AH$134,AH$135,AH$136,AH$137*(1+'S&amp;S'!$F137),AH$138,AH$139,AH$140,AH$141,AH$142,AH$143,AH$144)</f>
        <v>0</v>
      </c>
      <c r="AI339" s="66">
        <f>-AI$190+AI$216-AI$218+AI$233+AI$234+SUM(AI$125,AI$126,AI$127,AI$128,AI$129,AI$130,AI$131,AI$132,AI$133,AI$134,AI$135,AI$136,AI$137*(1+'S&amp;S'!$F137),AI$138,AI$139,AI$140,AI$141,AI$142,AI$143,AI$144)</f>
        <v>0</v>
      </c>
      <c r="AJ339" s="66">
        <f>-AJ$190+AJ$216-AJ$218+AJ$233+AJ$234+SUM(AJ$125,AJ$126,AJ$127,AJ$128,AJ$129,AJ$130,AJ$131,AJ$132,AJ$133,AJ$134,AJ$135,AJ$136,AJ$137*(1+'S&amp;S'!$F137),AJ$138,AJ$139,AJ$140,AJ$141,AJ$142,AJ$143,AJ$144)</f>
        <v>0</v>
      </c>
      <c r="AK339" s="66">
        <f>-AK$190+AK$216-AK$218+AK$233+AK$234+SUM(AK$125,AK$126,AK$127,AK$128,AK$129,AK$130,AK$131,AK$132,AK$133,AK$134,AK$135,AK$136,AK$137*(1+'S&amp;S'!$F137),AK$138,AK$139,AK$140,AK$141,AK$142,AK$143,AK$144)</f>
        <v>0</v>
      </c>
      <c r="AL339" s="66">
        <f>-AL$190+AL$216-AL$218+AL$233+AL$234+SUM(AL$125,AL$126,AL$127,AL$128,AL$129,AL$130,AL$131,AL$132,AL$133,AL$134,AL$135,AL$136,AL$137*(1+'S&amp;S'!$F137),AL$138,AL$139,AL$140,AL$141,AL$142,AL$143,AL$144)</f>
        <v>0</v>
      </c>
      <c r="AM339" s="66">
        <f>-AM$190+AM$216-AM$218+AM$233+AM$234+SUM(AM$125,AM$126,AM$127,AM$128,AM$129,AM$130,AM$131,AM$132,AM$133,AM$134,AM$135,AM$136,AM$137*(1+'S&amp;S'!$F137),AM$138,AM$139,AM$140,AM$141,AM$142,AM$143,AM$144)</f>
        <v>0</v>
      </c>
      <c r="AN339" s="66">
        <f>-AN$190+AN$216-AN$218+AN$233+AN$234+SUM(AN$125,AN$126,AN$127,AN$128,AN$129,AN$130,AN$131,AN$132,AN$133,AN$134,AN$135,AN$136,AN$137*(1+'S&amp;S'!$F137),AN$138,AN$139,AN$140,AN$141,AN$142,AN$143,AN$144)</f>
        <v>0</v>
      </c>
      <c r="AO339" s="66">
        <f>-AO$190+AO$216-AO$218+AO$233+AO$234+SUM(AO$125,AO$126,AO$127,AO$128,AO$129,AO$130,AO$131,AO$132,AO$133,AO$134,AO$135,AO$136,AO$137*(1+'S&amp;S'!$F137),AO$138,AO$139,AO$140,AO$141,AO$142,AO$143,AO$144)</f>
        <v>0</v>
      </c>
      <c r="AP339" s="66">
        <f>-AP$190+AP$216-AP$218+AP$233+AP$234+SUM(AP$125,AP$126,AP$127,AP$128,AP$129,AP$130,AP$131,AP$132,AP$133,AP$134,AP$135,AP$136,AP$137*(1+'S&amp;S'!$F137),AP$138,AP$139,AP$140,AP$141,AP$142,AP$143,AP$144)</f>
        <v>0</v>
      </c>
      <c r="AQ339" s="66">
        <f>-AQ$190+AQ$216-AQ$218+AQ$233+AQ$234+SUM(AQ$125,AQ$126,AQ$127,AQ$128,AQ$129,AQ$130,AQ$131,AQ$132,AQ$133,AQ$134,AQ$135,AQ$136,AQ$137*(1+'S&amp;S'!$F137),AQ$138,AQ$139,AQ$140,AQ$141,AQ$142,AQ$143,AQ$144)</f>
        <v>0</v>
      </c>
      <c r="AR339" s="66">
        <f>-AR$190+AR$216-AR$218+AR$233+AR$234+SUM(AR$125,AR$126,AR$127,AR$128,AR$129,AR$130,AR$131,AR$132,AR$133,AR$134,AR$135,AR$136,AR$137*(1+'S&amp;S'!$F137),AR$138,AR$139,AR$140,AR$141,AR$142,AR$143,AR$144)</f>
        <v>0</v>
      </c>
      <c r="AS339" s="66">
        <f>-AS$190+AS$216-AS$218+AS$233+AS$234+SUM(AS$125,AS$126,AS$127,AS$128,AS$129,AS$130,AS$131,AS$132,AS$133,AS$134,AS$135,AS$136,AS$137*(1+'S&amp;S'!$F137),AS$138,AS$139,AS$140,AS$141,AS$142,AS$143,AS$144)</f>
        <v>0</v>
      </c>
      <c r="AT339" s="66">
        <f>-AT$190+AT$216-AT$218+AT$233+AT$234+SUM(AT$125,AT$126,AT$127,AT$128,AT$129,AT$130,AT$131,AT$132,AT$133,AT$134,AT$135,AT$136,AT$137*(1+'S&amp;S'!$F137),AT$138,AT$139,AT$140,AT$141,AT$142,AT$143,AT$144)</f>
        <v>0</v>
      </c>
      <c r="AU339" s="66">
        <f>-AU$190+AU$216-AU$218+AU$233+AU$234+SUM(AU$125,AU$126,AU$127,AU$128,AU$129,AU$130,AU$131,AU$132,AU$133,AU$134,AU$135,AU$136,AU$137*(1+'S&amp;S'!$F137),AU$138,AU$139,AU$140,AU$141,AU$142,AU$143,AU$144)</f>
        <v>0</v>
      </c>
      <c r="AV339" s="66">
        <f>-AV$190+AV$216-AV$218+AV$233+AV$234+SUM(AV$125,AV$126,AV$127,AV$128,AV$129,AV$130,AV$131,AV$132,AV$133,AV$134,AV$135,AV$136,AV$137*(1+'S&amp;S'!$F137),AV$138,AV$139,AV$140,AV$141,AV$142,AV$143,AV$144)</f>
        <v>0</v>
      </c>
      <c r="AW339" s="66">
        <f>-AW$190+AW$216-AW$218+AW$233+AW$234+SUM(AW$125,AW$126,AW$127,AW$128,AW$129,AW$130,AW$131,AW$132,AW$133,AW$134,AW$135,AW$136,AW$137*(1+'S&amp;S'!$F137),AW$138,AW$139,AW$140,AW$141,AW$142,AW$143,AW$144)</f>
        <v>0</v>
      </c>
      <c r="AX339" s="66">
        <f>-AX$190+AX$216-AX$218+AX$233+AX$234+SUM(AX$125,AX$126,AX$127,AX$128,AX$129,AX$130,AX$131,AX$132,AX$133,AX$134,AX$135,AX$136,AX$137*(1+'S&amp;S'!$F137),AX$138,AX$139,AX$140,AX$141,AX$142,AX$143,AX$144)</f>
        <v>0</v>
      </c>
      <c r="AY339" s="66">
        <f>-AY$190+AY$216-AY$218+AY$233+AY$234+SUM(AY$125,AY$126,AY$127,AY$128,AY$129,AY$130,AY$131,AY$132,AY$133,AY$134,AY$135,AY$136,AY$137*(1+'S&amp;S'!$F137),AY$138,AY$139,AY$140,AY$141,AY$142,AY$143,AY$144)</f>
        <v>0</v>
      </c>
      <c r="AZ339" s="66">
        <f>-AZ$190+AZ$216-AZ$218+AZ$233+AZ$234+SUM(AZ$125,AZ$126,AZ$127,AZ$128,AZ$129,AZ$130,AZ$131,AZ$132,AZ$133,AZ$134,AZ$135,AZ$136,AZ$137*(1+'S&amp;S'!$F137),AZ$138,AZ$139,AZ$140,AZ$141,AZ$142,AZ$143,AZ$144)</f>
        <v>0</v>
      </c>
      <c r="BA339" s="66">
        <f>-BA$190+BA$216-BA$218+BA$233+BA$234+SUM(BA$125,BA$126,BA$127,BA$128,BA$129,BA$130,BA$131,BA$132,BA$133,BA$134,BA$135,BA$136,BA$137*(1+'S&amp;S'!$F137),BA$138,BA$139,BA$140,BA$141,BA$142,BA$143,BA$144)</f>
        <v>0</v>
      </c>
      <c r="BB339" s="66">
        <f>-BB$190+BB$216-BB$218+BB$233+BB$234+SUM(BB$125,BB$126,BB$127,BB$128,BB$129,BB$130,BB$131,BB$132,BB$133,BB$134,BB$135,BB$136,BB$137*(1+'S&amp;S'!$F137),BB$138,BB$139,BB$140,BB$141,BB$142,BB$143,BB$144)</f>
        <v>0</v>
      </c>
      <c r="BC339" s="66">
        <f>-BC$190+BC$216-BC$218+BC$233+BC$234+SUM(BC$125,BC$126,BC$127,BC$128,BC$129,BC$130,BC$131,BC$132,BC$133,BC$134,BC$135,BC$136,BC$137*(1+'S&amp;S'!$F137),BC$138,BC$139,BC$140,BC$141,BC$142,BC$143,BC$144)</f>
        <v>0</v>
      </c>
      <c r="BD339" s="66">
        <f>-BD$190+BD$216-BD$218+BD$233+BD$234+SUM(BD$125,BD$126,BD$127,BD$128,BD$129,BD$130,BD$131,BD$132,BD$133,BD$134,BD$135,BD$136,BD$137*(1+'S&amp;S'!$F137),BD$138,BD$139,BD$140,BD$141,BD$142,BD$143,BD$144)</f>
        <v>0</v>
      </c>
      <c r="BE339" s="66">
        <f>-BE$190+BE$216-BE$218+BE$233+BE$234+SUM(BE$125,BE$126,BE$127,BE$128,BE$129,BE$130,BE$131,BE$132,BE$133,BE$134,BE$135,BE$136,BE$137*(1+'S&amp;S'!$F137),BE$138,BE$139,BE$140,BE$141,BE$142,BE$143,BE$144)</f>
        <v>0</v>
      </c>
      <c r="BF339" s="66">
        <f>-BF$190+BF$216-BF$218+BF$233+BF$234+SUM(BF$125,BF$126,BF$127,BF$128,BF$129,BF$130,BF$131,BF$132,BF$133,BF$134,BF$135,BF$136,BF$137*(1+'S&amp;S'!$F137),BF$138,BF$139,BF$140,BF$141,BF$142,BF$143,BF$144)</f>
        <v>0</v>
      </c>
      <c r="BG339" s="66">
        <f>-BG$190+BG$216-BG$218+BG$233+BG$234+SUM(BG$125,BG$126,BG$127,BG$128,BG$129,BG$130,BG$131,BG$132,BG$133,BG$134,BG$135,BG$136,BG$137*(1+'S&amp;S'!$F137),BG$138,BG$139,BG$140,BG$141,BG$142,BG$143,BG$144)</f>
        <v>0</v>
      </c>
      <c r="BH339" s="66">
        <f>-BH$190+BH$216-BH$218+BH$233+BH$234+SUM(BH$125,BH$126,BH$127,BH$128,BH$129,BH$130,BH$131,BH$132,BH$133,BH$134,BH$135,BH$136,BH$137*(1+'S&amp;S'!$F137),BH$138,BH$139,BH$140,BH$141,BH$142,BH$143,BH$144)</f>
        <v>0</v>
      </c>
      <c r="BI339" s="66">
        <f>-BI$190+BI$216-BI$218+BI$233+BI$234+SUM(BI$125,BI$126,BI$127,BI$128,BI$129,BI$130,BI$131,BI$132,BI$133,BI$134,BI$135,BI$136,BI$137*(1+'S&amp;S'!$F137),BI$138,BI$139,BI$140,BI$141,BI$142,BI$143,BI$144)</f>
        <v>0</v>
      </c>
      <c r="BJ339" s="66">
        <f>-BJ$190+BJ$216-BJ$218+BJ$233+BJ$234+SUM(BJ$125,BJ$126,BJ$127,BJ$128,BJ$129,BJ$130,BJ$131,BJ$132,BJ$133,BJ$134,BJ$135,BJ$136,BJ$137*(1+'S&amp;S'!$F137),BJ$138,BJ$139,BJ$140,BJ$141,BJ$142,BJ$143,BJ$144)</f>
        <v>0</v>
      </c>
      <c r="BK339" s="66">
        <f>-BK$190+BK$216-BK$218+BK$233+BK$234+SUM(BK$125,BK$126,BK$127,BK$128,BK$129,BK$130,BK$131,BK$132,BK$133,BK$134,BK$135,BK$136,BK$137*(1+'S&amp;S'!$F137),BK$138,BK$139,BK$140,BK$141,BK$142,BK$143,BK$144)</f>
        <v>0</v>
      </c>
      <c r="BL339" s="66">
        <f>-BL$190+BL$216-BL$218+BL$233+BL$234+SUM(BL$125,BL$126,BL$127,BL$128,BL$129,BL$130,BL$131,BL$132,BL$133,BL$134,BL$135,BL$136,BL$137*(1+'S&amp;S'!$F137),BL$138,BL$139,BL$140,BL$141,BL$142,BL$143,BL$144)</f>
        <v>0</v>
      </c>
      <c r="BM339" s="66">
        <f>-BM$190+BM$216-BM$218+BM$233+BM$234+SUM(BM$125,BM$126,BM$127,BM$128,BM$129,BM$130,BM$131,BM$132,BM$133,BM$134,BM$135,BM$136,BM$137*(1+'S&amp;S'!$F137),BM$138,BM$139,BM$140,BM$141,BM$142,BM$143,BM$144)</f>
        <v>0</v>
      </c>
      <c r="BN339" s="66">
        <f>-BN$190+BN$216-BN$218+BN$233+BN$234+SUM(BN$125,BN$126,BN$127,BN$128,BN$129,BN$130,BN$131,BN$132,BN$133,BN$134,BN$135,BN$136,BN$137*(1+'S&amp;S'!$F137),BN$138,BN$139,BN$140,BN$141,BN$142,BN$143,BN$144)</f>
        <v>0</v>
      </c>
      <c r="BO339" s="66">
        <f>-BO$190+BO$216-BO$218+BO$233+BO$234+SUM(BO$125,BO$126,BO$127,BO$128,BO$129,BO$130,BO$131,BO$132,BO$133,BO$134,BO$135,BO$136,BO$137*(1+'S&amp;S'!$F137),BO$138,BO$139,BO$140,BO$141,BO$142,BO$143,BO$144)</f>
        <v>0</v>
      </c>
      <c r="BP339" s="66">
        <f>-BP$190+BP$216-BP$218+BP$233+BP$234+SUM(BP$125,BP$126,BP$127,BP$128,BP$129,BP$130,BP$131,BP$132,BP$133,BP$134,BP$135,BP$136,BP$137*(1+'S&amp;S'!$F137),BP$138,BP$139,BP$140,BP$141,BP$142,BP$143,BP$144)</f>
        <v>0</v>
      </c>
      <c r="BQ339" s="66">
        <f>-BQ$190+BQ$216-BQ$218+BQ$233+BQ$234+SUM(BQ$125,BQ$126,BQ$127,BQ$128,BQ$129,BQ$130,BQ$131,BQ$132,BQ$133,BQ$134,BQ$135,BQ$136,BQ$137*(1+'S&amp;S'!$F137),BQ$138,BQ$139,BQ$140,BQ$141,BQ$142,BQ$143,BQ$144)</f>
        <v>0</v>
      </c>
      <c r="BR339" s="66">
        <f>-BR$190+BR$216-BR$218+BR$233+BR$234+SUM(BR$125,BR$126,BR$127,BR$128,BR$129,BR$130,BR$131,BR$132,BR$133,BR$134,BR$135,BR$136,BR$137*(1+'S&amp;S'!$F137),BR$138,BR$139,BR$140,BR$141,BR$142,BR$143,BR$144)</f>
        <v>0</v>
      </c>
      <c r="BS339" s="66">
        <f>-BS$190+BS$216-BS$218+BS$233+BS$234+SUM(BS$125,BS$126,BS$127,BS$128,BS$129,BS$130,BS$131,BS$132,BS$133,BS$134,BS$135,BS$136,BS$137*(1+'S&amp;S'!$F137),BS$138,BS$139,BS$140,BS$141,BS$142,BS$143,BS$144)</f>
        <v>0</v>
      </c>
      <c r="BT339" s="66">
        <f>-BT$190+BT$216-BT$218+BT$233+BT$234+SUM(BT$125,BT$126,BT$127,BT$128,BT$129,BT$130,BT$131,BT$132,BT$133,BT$134,BT$135,BT$136,BT$137*(1+'S&amp;S'!$F137),BT$138,BT$139,BT$140,BT$141,BT$142,BT$143,BT$144)</f>
        <v>0</v>
      </c>
      <c r="BU339" s="66">
        <f>-BU$190+BU$216-BU$218+BU$233+BU$234+SUM(BU$125,BU$126,BU$127,BU$128,BU$129,BU$130,BU$131,BU$132,BU$133,BU$134,BU$135,BU$136,BU$137*(1+'S&amp;S'!$F137),BU$138,BU$139,BU$140,BU$141,BU$142,BU$143,BU$144)</f>
        <v>0</v>
      </c>
      <c r="BV339" s="66">
        <f>-BV$190+BV$216-BV$218+BV$233+BV$234+SUM(BV$125,BV$126,BV$127,BV$128,BV$129,BV$130,BV$131,BV$132,BV$133,BV$134,BV$135,BV$136,BV$137*(1+'S&amp;S'!$F137),BV$138,BV$139,BV$140,BV$141,BV$142,BV$143,BV$144)</f>
        <v>0</v>
      </c>
      <c r="BW339" s="66">
        <f>-BW$190+BW$216-BW$218+BW$233+BW$234+SUM(BW$125,BW$126,BW$127,BW$128,BW$129,BW$130,BW$131,BW$132,BW$133,BW$134,BW$135,BW$136,BW$137*(1+'S&amp;S'!$F137),BW$138,BW$139,BW$140,BW$141,BW$142,BW$143,BW$144)</f>
        <v>0</v>
      </c>
      <c r="BX339" s="66">
        <f>-BX$190+BX$216-BX$218+BX$233+BX$234+SUM(BX$125,BX$126,BX$127,BX$128,BX$129,BX$130,BX$131,BX$132,BX$133,BX$134,BX$135,BX$136,BX$137*(1+'S&amp;S'!$F137),BX$138,BX$139,BX$140,BX$141,BX$142,BX$143,BX$144)</f>
        <v>0</v>
      </c>
      <c r="BY339" s="66">
        <f>-BY$190+BY$216-BY$218+BY$233+BY$234+SUM(BY$125,BY$126,BY$127,BY$128,BY$129,BY$130,BY$131,BY$132,BY$133,BY$134,BY$135,BY$136,BY$137*(1+'S&amp;S'!$F137),BY$138,BY$139,BY$140,BY$141,BY$142,BY$143,BY$144)</f>
        <v>0</v>
      </c>
      <c r="BZ339" s="66">
        <f>-BZ$190+BZ$216-BZ$218+BZ$233+BZ$234+SUM(BZ$125,BZ$126,BZ$127,BZ$128,BZ$129,BZ$130,BZ$131,BZ$132,BZ$133,BZ$134,BZ$135,BZ$136,BZ$137*(1+'S&amp;S'!$F137),BZ$138,BZ$139,BZ$140,BZ$141,BZ$142,BZ$143,BZ$144)</f>
        <v>0</v>
      </c>
      <c r="CA339" s="66">
        <f>-CA$190+CA$216-CA$218+CA$233+CA$234+SUM(CA$125,CA$126,CA$127,CA$128,CA$129,CA$130,CA$131,CA$132,CA$133,CA$134,CA$135,CA$136,CA$137*(1+'S&amp;S'!$F137),CA$138,CA$139,CA$140,CA$141,CA$142,CA$143,CA$144)</f>
        <v>0</v>
      </c>
      <c r="CB339" s="66">
        <f>-CB$190+CB$216-CB$218+CB$233+CB$234+SUM(CB$125,CB$126,CB$127,CB$128,CB$129,CB$130,CB$131,CB$132,CB$133,CB$134,CB$135,CB$136,CB$137*(1+'S&amp;S'!$F137),CB$138,CB$139,CB$140,CB$141,CB$142,CB$143,CB$144)</f>
        <v>0</v>
      </c>
      <c r="CC339" s="66">
        <f>-CC$190+CC$216-CC$218+CC$233+CC$234+SUM(CC$125,CC$126,CC$127,CC$128,CC$129,CC$130,CC$131,CC$132,CC$133,CC$134,CC$135,CC$136,CC$137*(1+'S&amp;S'!$F137),CC$138,CC$139,CC$140,CC$141,CC$142,CC$143,CC$144)</f>
        <v>0</v>
      </c>
      <c r="CD339" s="66">
        <f>-CD$190+CD$216-CD$218+CD$233+CD$234+SUM(CD$125,CD$126,CD$127,CD$128,CD$129,CD$130,CD$131,CD$132,CD$133,CD$134,CD$135,CD$136,CD$137*(1+'S&amp;S'!$F137),CD$138,CD$139,CD$140,CD$141,CD$142,CD$143,CD$144)</f>
        <v>0</v>
      </c>
      <c r="CE339" s="66">
        <f>-CE$190+CE$216-CE$218+CE$233+CE$234+SUM(CE$125,CE$126,CE$127,CE$128,CE$129,CE$130,CE$131,CE$132,CE$133,CE$134,CE$135,CE$136,CE$137*(1+'S&amp;S'!$F137),CE$138,CE$139,CE$140,CE$141,CE$142,CE$143,CE$144)</f>
        <v>0</v>
      </c>
      <c r="CF339" s="66">
        <f>-CF$190+CF$216-CF$218+CF$233+CF$234+SUM(CF$125,CF$126,CF$127,CF$128,CF$129,CF$130,CF$131,CF$132,CF$133,CF$134,CF$135,CF$136,CF$137*(1+'S&amp;S'!$F137),CF$138,CF$139,CF$140,CF$141,CF$142,CF$143,CF$144)</f>
        <v>0</v>
      </c>
      <c r="CG339" s="66">
        <f>-CG$190+CG$216-CG$218+CG$233+CG$234+SUM(CG$125,CG$126,CG$127,CG$128,CG$129,CG$130,CG$131,CG$132,CG$133,CG$134,CG$135,CG$136,CG$137*(1+'S&amp;S'!$F137),CG$138,CG$139,CG$140,CG$141,CG$142,CG$143,CG$144)</f>
        <v>0</v>
      </c>
      <c r="CH339" s="66">
        <f>-CH$190+CH$216-CH$218+CH$233+CH$234+SUM(CH$125,CH$126,CH$127,CH$128,CH$129,CH$130,CH$131,CH$132,CH$133,CH$134,CH$135,CH$136,CH$137*(1+'S&amp;S'!$F137),CH$138,CH$139,CH$140,CH$141,CH$142,CH$143,CH$144)</f>
        <v>0</v>
      </c>
      <c r="CI339" s="66">
        <f>-CI$190+CI$216-CI$218+CI$233+CI$234+SUM(CI$125,CI$126,CI$127,CI$128,CI$129,CI$130,CI$131,CI$132,CI$133,CI$134,CI$135,CI$136,CI$137*(1+'S&amp;S'!$F137),CI$138,CI$139,CI$140,CI$141,CI$142,CI$143,CI$144)</f>
        <v>0</v>
      </c>
      <c r="CJ339" s="66">
        <f>-CJ$190+CJ$216-CJ$218+CJ$233+CJ$234+SUM(CJ$125,CJ$126,CJ$127,CJ$128,CJ$129,CJ$130,CJ$131,CJ$132,CJ$133,CJ$134,CJ$135,CJ$136,CJ$137*(1+'S&amp;S'!$F137),CJ$138,CJ$139,CJ$140,CJ$141,CJ$142,CJ$143,CJ$144)</f>
        <v>0</v>
      </c>
      <c r="CK339" s="66">
        <f>-CK$190+CK$216-CK$218+CK$233+CK$234+SUM(CK$125,CK$126,CK$127,CK$128,CK$129,CK$130,CK$131,CK$132,CK$133,CK$134,CK$135,CK$136,CK$137*(1+'S&amp;S'!$F137),CK$138,CK$139,CK$140,CK$141,CK$142,CK$143,CK$144)</f>
        <v>0</v>
      </c>
      <c r="CL339" s="66">
        <f>-CL$190+CL$216-CL$218+CL$233+CL$234+SUM(CL$125,CL$126,CL$127,CL$128,CL$129,CL$130,CL$131,CL$132,CL$133,CL$134,CL$135,CL$136,CL$137*(1+'S&amp;S'!$F137),CL$138,CL$139,CL$140,CL$141,CL$142,CL$143,CL$144)</f>
        <v>0</v>
      </c>
      <c r="CM339" s="66">
        <f>-CM$190+CM$216-CM$218+CM$233+CM$234+SUM(CM$125,CM$126,CM$127,CM$128,CM$129,CM$130,CM$131,CM$132,CM$133,CM$134,CM$135,CM$136,CM$137*(1+'S&amp;S'!$F137),CM$138,CM$139,CM$140,CM$141,CM$142,CM$143,CM$144)</f>
        <v>0</v>
      </c>
      <c r="CN339" s="66">
        <f>-CN$190+CN$216-CN$218+CN$233+CN$234+SUM(CN$125,CN$126,CN$127,CN$128,CN$129,CN$130,CN$131,CN$132,CN$133,CN$134,CN$135,CN$136,CN$137*(1+'S&amp;S'!$F137),CN$138,CN$139,CN$140,CN$141,CN$142,CN$143,CN$144)</f>
        <v>0</v>
      </c>
      <c r="CO339" s="66">
        <f>-CO$190+CO$216-CO$218+CO$233+CO$234+SUM(CO$125,CO$126,CO$127,CO$128,CO$129,CO$130,CO$131,CO$132,CO$133,CO$134,CO$135,CO$136,CO$137*(1+'S&amp;S'!$F137),CO$138,CO$139,CO$140,CO$141,CO$142,CO$143,CO$144)</f>
        <v>0</v>
      </c>
      <c r="CP339" s="66">
        <f>-CP$190+CP$216-CP$218+CP$233+CP$234+SUM(CP$125,CP$126,CP$127,CP$128,CP$129,CP$130,CP$131,CP$132,CP$133,CP$134,CP$135,CP$136,CP$137*(1+'S&amp;S'!$F137),CP$138,CP$139,CP$140,CP$141,CP$142,CP$143,CP$144)</f>
        <v>0</v>
      </c>
      <c r="CQ339" s="66">
        <f>-CQ$190+CQ$216-CQ$218+CQ$233+CQ$234+SUM(CQ$125,CQ$126,CQ$127,CQ$128,CQ$129,CQ$130,CQ$131,CQ$132,CQ$133,CQ$134,CQ$135,CQ$136,CQ$137*(1+'S&amp;S'!$F137),CQ$138,CQ$139,CQ$140,CQ$141,CQ$142,CQ$143,CQ$144)</f>
        <v>0</v>
      </c>
      <c r="CR339" s="66">
        <f>-CR$190+CR$216-CR$218+CR$233+CR$234+SUM(CR$125,CR$126,CR$127,CR$128,CR$129,CR$130,CR$131,CR$132,CR$133,CR$134,CR$135,CR$136,CR$137*(1+'S&amp;S'!$F137),CR$138,CR$139,CR$140,CR$141,CR$142,CR$143,CR$144)</f>
        <v>0</v>
      </c>
      <c r="CS339" s="66">
        <f>-CS$190+CS$216-CS$218+CS$233+CS$234+SUM(CS$125,CS$126,CS$127,CS$128,CS$129,CS$130,CS$131,CS$132,CS$133,CS$134,CS$135,CS$136,CS$137*(1+'S&amp;S'!$F137),CS$138,CS$139,CS$140,CS$141,CS$142,CS$143,CS$144)</f>
        <v>0</v>
      </c>
    </row>
    <row r="340" spans="3:97" hidden="1" x14ac:dyDescent="0.35">
      <c r="C340" s="81" t="str">
        <f>O.3!C138&amp;" with "&amp; 'S&amp;S'!$D$5*100 &amp; "% increase"</f>
        <v xml:space="preserve"> with 1% increase</v>
      </c>
      <c r="E340" s="492">
        <f>G340+NPV(G.Asm!$F$40,H340:INDEX(H340:CS340,RP))</f>
        <v>0</v>
      </c>
      <c r="F340" s="492">
        <f t="shared" si="140"/>
        <v>0</v>
      </c>
      <c r="G340" s="66">
        <f>-G$190+G$216-G$218+G$233+G$234+SUM(G$125,G$126,G$127,G$128,G$129,G$130,G$131,G$132,G$133,G$134,G$135,G$136,G$137,G$138*(1+'S&amp;S'!$F138),G$139,G$140,G$141,G$142,G$143,G$144)</f>
        <v>0</v>
      </c>
      <c r="H340" s="66">
        <f>-H$190+H$216-H$218+H$233+H$234+SUM(H$125,H$126,H$127,H$128,H$129,H$130,H$131,H$132,H$133,H$134,H$135,H$136,H$137,H$138*(1+'S&amp;S'!$F138),H$139,H$140,H$141,H$142,H$143,H$144)</f>
        <v>0</v>
      </c>
      <c r="I340" s="66">
        <f>-I$190+I$216-I$218+I$233+I$234+SUM(I$125,I$126,I$127,I$128,I$129,I$130,I$131,I$132,I$133,I$134,I$135,I$136,I$137,I$138*(1+'S&amp;S'!$F138),I$139,I$140,I$141,I$142,I$143,I$144)</f>
        <v>0</v>
      </c>
      <c r="J340" s="66">
        <f>-J$190+J$216-J$218+J$233+J$234+SUM(J$125,J$126,J$127,J$128,J$129,J$130,J$131,J$132,J$133,J$134,J$135,J$136,J$137,J$138*(1+'S&amp;S'!$F138),J$139,J$140,J$141,J$142,J$143,J$144)</f>
        <v>0</v>
      </c>
      <c r="K340" s="66">
        <f>-K$190+K$216-K$218+K$233+K$234+SUM(K$125,K$126,K$127,K$128,K$129,K$130,K$131,K$132,K$133,K$134,K$135,K$136,K$137,K$138*(1+'S&amp;S'!$F138),K$139,K$140,K$141,K$142,K$143,K$144)</f>
        <v>0</v>
      </c>
      <c r="L340" s="66">
        <f>-L$190+L$216-L$218+L$233+L$234+SUM(L$125,L$126,L$127,L$128,L$129,L$130,L$131,L$132,L$133,L$134,L$135,L$136,L$137,L$138*(1+'S&amp;S'!$F138),L$139,L$140,L$141,L$142,L$143,L$144)</f>
        <v>0</v>
      </c>
      <c r="M340" s="66">
        <f>-M$190+M$216-M$218+M$233+M$234+SUM(M$125,M$126,M$127,M$128,M$129,M$130,M$131,M$132,M$133,M$134,M$135,M$136,M$137,M$138*(1+'S&amp;S'!$F138),M$139,M$140,M$141,M$142,M$143,M$144)</f>
        <v>0</v>
      </c>
      <c r="N340" s="66">
        <f>-N$190+N$216-N$218+N$233+N$234+SUM(N$125,N$126,N$127,N$128,N$129,N$130,N$131,N$132,N$133,N$134,N$135,N$136,N$137,N$138*(1+'S&amp;S'!$F138),N$139,N$140,N$141,N$142,N$143,N$144)</f>
        <v>0</v>
      </c>
      <c r="O340" s="66">
        <f>-O$190+O$216-O$218+O$233+O$234+SUM(O$125,O$126,O$127,O$128,O$129,O$130,O$131,O$132,O$133,O$134,O$135,O$136,O$137,O$138*(1+'S&amp;S'!$F138),O$139,O$140,O$141,O$142,O$143,O$144)</f>
        <v>0</v>
      </c>
      <c r="P340" s="66">
        <f>-P$190+P$216-P$218+P$233+P$234+SUM(P$125,P$126,P$127,P$128,P$129,P$130,P$131,P$132,P$133,P$134,P$135,P$136,P$137,P$138*(1+'S&amp;S'!$F138),P$139,P$140,P$141,P$142,P$143,P$144)</f>
        <v>0</v>
      </c>
      <c r="Q340" s="66">
        <f>-Q$190+Q$216-Q$218+Q$233+Q$234+SUM(Q$125,Q$126,Q$127,Q$128,Q$129,Q$130,Q$131,Q$132,Q$133,Q$134,Q$135,Q$136,Q$137,Q$138*(1+'S&amp;S'!$F138),Q$139,Q$140,Q$141,Q$142,Q$143,Q$144)</f>
        <v>0</v>
      </c>
      <c r="R340" s="66">
        <f>-R$190+R$216-R$218+R$233+R$234+SUM(R$125,R$126,R$127,R$128,R$129,R$130,R$131,R$132,R$133,R$134,R$135,R$136,R$137,R$138*(1+'S&amp;S'!$F138),R$139,R$140,R$141,R$142,R$143,R$144)</f>
        <v>0</v>
      </c>
      <c r="S340" s="66">
        <f>-S$190+S$216-S$218+S$233+S$234+SUM(S$125,S$126,S$127,S$128,S$129,S$130,S$131,S$132,S$133,S$134,S$135,S$136,S$137,S$138*(1+'S&amp;S'!$F138),S$139,S$140,S$141,S$142,S$143,S$144)</f>
        <v>0</v>
      </c>
      <c r="T340" s="66">
        <f>-T$190+T$216-T$218+T$233+T$234+SUM(T$125,T$126,T$127,T$128,T$129,T$130,T$131,T$132,T$133,T$134,T$135,T$136,T$137,T$138*(1+'S&amp;S'!$F138),T$139,T$140,T$141,T$142,T$143,T$144)</f>
        <v>0</v>
      </c>
      <c r="U340" s="66">
        <f>-U$190+U$216-U$218+U$233+U$234+SUM(U$125,U$126,U$127,U$128,U$129,U$130,U$131,U$132,U$133,U$134,U$135,U$136,U$137,U$138*(1+'S&amp;S'!$F138),U$139,U$140,U$141,U$142,U$143,U$144)</f>
        <v>0</v>
      </c>
      <c r="V340" s="66">
        <f>-V$190+V$216-V$218+V$233+V$234+SUM(V$125,V$126,V$127,V$128,V$129,V$130,V$131,V$132,V$133,V$134,V$135,V$136,V$137,V$138*(1+'S&amp;S'!$F138),V$139,V$140,V$141,V$142,V$143,V$144)</f>
        <v>0</v>
      </c>
      <c r="W340" s="66">
        <f>-W$190+W$216-W$218+W$233+W$234+SUM(W$125,W$126,W$127,W$128,W$129,W$130,W$131,W$132,W$133,W$134,W$135,W$136,W$137,W$138*(1+'S&amp;S'!$F138),W$139,W$140,W$141,W$142,W$143,W$144)</f>
        <v>0</v>
      </c>
      <c r="X340" s="66">
        <f>-X$190+X$216-X$218+X$233+X$234+SUM(X$125,X$126,X$127,X$128,X$129,X$130,X$131,X$132,X$133,X$134,X$135,X$136,X$137,X$138*(1+'S&amp;S'!$F138),X$139,X$140,X$141,X$142,X$143,X$144)</f>
        <v>0</v>
      </c>
      <c r="Y340" s="66">
        <f>-Y$190+Y$216-Y$218+Y$233+Y$234+SUM(Y$125,Y$126,Y$127,Y$128,Y$129,Y$130,Y$131,Y$132,Y$133,Y$134,Y$135,Y$136,Y$137,Y$138*(1+'S&amp;S'!$F138),Y$139,Y$140,Y$141,Y$142,Y$143,Y$144)</f>
        <v>0</v>
      </c>
      <c r="Z340" s="66">
        <f>-Z$190+Z$216-Z$218+Z$233+Z$234+SUM(Z$125,Z$126,Z$127,Z$128,Z$129,Z$130,Z$131,Z$132,Z$133,Z$134,Z$135,Z$136,Z$137,Z$138*(1+'S&amp;S'!$F138),Z$139,Z$140,Z$141,Z$142,Z$143,Z$144)</f>
        <v>0</v>
      </c>
      <c r="AA340" s="66">
        <f>-AA$190+AA$216-AA$218+AA$233+AA$234+SUM(AA$125,AA$126,AA$127,AA$128,AA$129,AA$130,AA$131,AA$132,AA$133,AA$134,AA$135,AA$136,AA$137,AA$138*(1+'S&amp;S'!$F138),AA$139,AA$140,AA$141,AA$142,AA$143,AA$144)</f>
        <v>0</v>
      </c>
      <c r="AB340" s="66">
        <f>-AB$190+AB$216-AB$218+AB$233+AB$234+SUM(AB$125,AB$126,AB$127,AB$128,AB$129,AB$130,AB$131,AB$132,AB$133,AB$134,AB$135,AB$136,AB$137,AB$138*(1+'S&amp;S'!$F138),AB$139,AB$140,AB$141,AB$142,AB$143,AB$144)</f>
        <v>0</v>
      </c>
      <c r="AC340" s="66">
        <f>-AC$190+AC$216-AC$218+AC$233+AC$234+SUM(AC$125,AC$126,AC$127,AC$128,AC$129,AC$130,AC$131,AC$132,AC$133,AC$134,AC$135,AC$136,AC$137,AC$138*(1+'S&amp;S'!$F138),AC$139,AC$140,AC$141,AC$142,AC$143,AC$144)</f>
        <v>0</v>
      </c>
      <c r="AD340" s="66">
        <f>-AD$190+AD$216-AD$218+AD$233+AD$234+SUM(AD$125,AD$126,AD$127,AD$128,AD$129,AD$130,AD$131,AD$132,AD$133,AD$134,AD$135,AD$136,AD$137,AD$138*(1+'S&amp;S'!$F138),AD$139,AD$140,AD$141,AD$142,AD$143,AD$144)</f>
        <v>0</v>
      </c>
      <c r="AE340" s="66">
        <f>-AE$190+AE$216-AE$218+AE$233+AE$234+SUM(AE$125,AE$126,AE$127,AE$128,AE$129,AE$130,AE$131,AE$132,AE$133,AE$134,AE$135,AE$136,AE$137,AE$138*(1+'S&amp;S'!$F138),AE$139,AE$140,AE$141,AE$142,AE$143,AE$144)</f>
        <v>0</v>
      </c>
      <c r="AF340" s="66">
        <f>-AF$190+AF$216-AF$218+AF$233+AF$234+SUM(AF$125,AF$126,AF$127,AF$128,AF$129,AF$130,AF$131,AF$132,AF$133,AF$134,AF$135,AF$136,AF$137,AF$138*(1+'S&amp;S'!$F138),AF$139,AF$140,AF$141,AF$142,AF$143,AF$144)</f>
        <v>0</v>
      </c>
      <c r="AG340" s="66">
        <f>-AG$190+AG$216-AG$218+AG$233+AG$234+SUM(AG$125,AG$126,AG$127,AG$128,AG$129,AG$130,AG$131,AG$132,AG$133,AG$134,AG$135,AG$136,AG$137,AG$138*(1+'S&amp;S'!$F138),AG$139,AG$140,AG$141,AG$142,AG$143,AG$144)</f>
        <v>0</v>
      </c>
      <c r="AH340" s="66">
        <f>-AH$190+AH$216-AH$218+AH$233+AH$234+SUM(AH$125,AH$126,AH$127,AH$128,AH$129,AH$130,AH$131,AH$132,AH$133,AH$134,AH$135,AH$136,AH$137,AH$138*(1+'S&amp;S'!$F138),AH$139,AH$140,AH$141,AH$142,AH$143,AH$144)</f>
        <v>0</v>
      </c>
      <c r="AI340" s="66">
        <f>-AI$190+AI$216-AI$218+AI$233+AI$234+SUM(AI$125,AI$126,AI$127,AI$128,AI$129,AI$130,AI$131,AI$132,AI$133,AI$134,AI$135,AI$136,AI$137,AI$138*(1+'S&amp;S'!$F138),AI$139,AI$140,AI$141,AI$142,AI$143,AI$144)</f>
        <v>0</v>
      </c>
      <c r="AJ340" s="66">
        <f>-AJ$190+AJ$216-AJ$218+AJ$233+AJ$234+SUM(AJ$125,AJ$126,AJ$127,AJ$128,AJ$129,AJ$130,AJ$131,AJ$132,AJ$133,AJ$134,AJ$135,AJ$136,AJ$137,AJ$138*(1+'S&amp;S'!$F138),AJ$139,AJ$140,AJ$141,AJ$142,AJ$143,AJ$144)</f>
        <v>0</v>
      </c>
      <c r="AK340" s="66">
        <f>-AK$190+AK$216-AK$218+AK$233+AK$234+SUM(AK$125,AK$126,AK$127,AK$128,AK$129,AK$130,AK$131,AK$132,AK$133,AK$134,AK$135,AK$136,AK$137,AK$138*(1+'S&amp;S'!$F138),AK$139,AK$140,AK$141,AK$142,AK$143,AK$144)</f>
        <v>0</v>
      </c>
      <c r="AL340" s="66">
        <f>-AL$190+AL$216-AL$218+AL$233+AL$234+SUM(AL$125,AL$126,AL$127,AL$128,AL$129,AL$130,AL$131,AL$132,AL$133,AL$134,AL$135,AL$136,AL$137,AL$138*(1+'S&amp;S'!$F138),AL$139,AL$140,AL$141,AL$142,AL$143,AL$144)</f>
        <v>0</v>
      </c>
      <c r="AM340" s="66">
        <f>-AM$190+AM$216-AM$218+AM$233+AM$234+SUM(AM$125,AM$126,AM$127,AM$128,AM$129,AM$130,AM$131,AM$132,AM$133,AM$134,AM$135,AM$136,AM$137,AM$138*(1+'S&amp;S'!$F138),AM$139,AM$140,AM$141,AM$142,AM$143,AM$144)</f>
        <v>0</v>
      </c>
      <c r="AN340" s="66">
        <f>-AN$190+AN$216-AN$218+AN$233+AN$234+SUM(AN$125,AN$126,AN$127,AN$128,AN$129,AN$130,AN$131,AN$132,AN$133,AN$134,AN$135,AN$136,AN$137,AN$138*(1+'S&amp;S'!$F138),AN$139,AN$140,AN$141,AN$142,AN$143,AN$144)</f>
        <v>0</v>
      </c>
      <c r="AO340" s="66">
        <f>-AO$190+AO$216-AO$218+AO$233+AO$234+SUM(AO$125,AO$126,AO$127,AO$128,AO$129,AO$130,AO$131,AO$132,AO$133,AO$134,AO$135,AO$136,AO$137,AO$138*(1+'S&amp;S'!$F138),AO$139,AO$140,AO$141,AO$142,AO$143,AO$144)</f>
        <v>0</v>
      </c>
      <c r="AP340" s="66">
        <f>-AP$190+AP$216-AP$218+AP$233+AP$234+SUM(AP$125,AP$126,AP$127,AP$128,AP$129,AP$130,AP$131,AP$132,AP$133,AP$134,AP$135,AP$136,AP$137,AP$138*(1+'S&amp;S'!$F138),AP$139,AP$140,AP$141,AP$142,AP$143,AP$144)</f>
        <v>0</v>
      </c>
      <c r="AQ340" s="66">
        <f>-AQ$190+AQ$216-AQ$218+AQ$233+AQ$234+SUM(AQ$125,AQ$126,AQ$127,AQ$128,AQ$129,AQ$130,AQ$131,AQ$132,AQ$133,AQ$134,AQ$135,AQ$136,AQ$137,AQ$138*(1+'S&amp;S'!$F138),AQ$139,AQ$140,AQ$141,AQ$142,AQ$143,AQ$144)</f>
        <v>0</v>
      </c>
      <c r="AR340" s="66">
        <f>-AR$190+AR$216-AR$218+AR$233+AR$234+SUM(AR$125,AR$126,AR$127,AR$128,AR$129,AR$130,AR$131,AR$132,AR$133,AR$134,AR$135,AR$136,AR$137,AR$138*(1+'S&amp;S'!$F138),AR$139,AR$140,AR$141,AR$142,AR$143,AR$144)</f>
        <v>0</v>
      </c>
      <c r="AS340" s="66">
        <f>-AS$190+AS$216-AS$218+AS$233+AS$234+SUM(AS$125,AS$126,AS$127,AS$128,AS$129,AS$130,AS$131,AS$132,AS$133,AS$134,AS$135,AS$136,AS$137,AS$138*(1+'S&amp;S'!$F138),AS$139,AS$140,AS$141,AS$142,AS$143,AS$144)</f>
        <v>0</v>
      </c>
      <c r="AT340" s="66">
        <f>-AT$190+AT$216-AT$218+AT$233+AT$234+SUM(AT$125,AT$126,AT$127,AT$128,AT$129,AT$130,AT$131,AT$132,AT$133,AT$134,AT$135,AT$136,AT$137,AT$138*(1+'S&amp;S'!$F138),AT$139,AT$140,AT$141,AT$142,AT$143,AT$144)</f>
        <v>0</v>
      </c>
      <c r="AU340" s="66">
        <f>-AU$190+AU$216-AU$218+AU$233+AU$234+SUM(AU$125,AU$126,AU$127,AU$128,AU$129,AU$130,AU$131,AU$132,AU$133,AU$134,AU$135,AU$136,AU$137,AU$138*(1+'S&amp;S'!$F138),AU$139,AU$140,AU$141,AU$142,AU$143,AU$144)</f>
        <v>0</v>
      </c>
      <c r="AV340" s="66">
        <f>-AV$190+AV$216-AV$218+AV$233+AV$234+SUM(AV$125,AV$126,AV$127,AV$128,AV$129,AV$130,AV$131,AV$132,AV$133,AV$134,AV$135,AV$136,AV$137,AV$138*(1+'S&amp;S'!$F138),AV$139,AV$140,AV$141,AV$142,AV$143,AV$144)</f>
        <v>0</v>
      </c>
      <c r="AW340" s="66">
        <f>-AW$190+AW$216-AW$218+AW$233+AW$234+SUM(AW$125,AW$126,AW$127,AW$128,AW$129,AW$130,AW$131,AW$132,AW$133,AW$134,AW$135,AW$136,AW$137,AW$138*(1+'S&amp;S'!$F138),AW$139,AW$140,AW$141,AW$142,AW$143,AW$144)</f>
        <v>0</v>
      </c>
      <c r="AX340" s="66">
        <f>-AX$190+AX$216-AX$218+AX$233+AX$234+SUM(AX$125,AX$126,AX$127,AX$128,AX$129,AX$130,AX$131,AX$132,AX$133,AX$134,AX$135,AX$136,AX$137,AX$138*(1+'S&amp;S'!$F138),AX$139,AX$140,AX$141,AX$142,AX$143,AX$144)</f>
        <v>0</v>
      </c>
      <c r="AY340" s="66">
        <f>-AY$190+AY$216-AY$218+AY$233+AY$234+SUM(AY$125,AY$126,AY$127,AY$128,AY$129,AY$130,AY$131,AY$132,AY$133,AY$134,AY$135,AY$136,AY$137,AY$138*(1+'S&amp;S'!$F138),AY$139,AY$140,AY$141,AY$142,AY$143,AY$144)</f>
        <v>0</v>
      </c>
      <c r="AZ340" s="66">
        <f>-AZ$190+AZ$216-AZ$218+AZ$233+AZ$234+SUM(AZ$125,AZ$126,AZ$127,AZ$128,AZ$129,AZ$130,AZ$131,AZ$132,AZ$133,AZ$134,AZ$135,AZ$136,AZ$137,AZ$138*(1+'S&amp;S'!$F138),AZ$139,AZ$140,AZ$141,AZ$142,AZ$143,AZ$144)</f>
        <v>0</v>
      </c>
      <c r="BA340" s="66">
        <f>-BA$190+BA$216-BA$218+BA$233+BA$234+SUM(BA$125,BA$126,BA$127,BA$128,BA$129,BA$130,BA$131,BA$132,BA$133,BA$134,BA$135,BA$136,BA$137,BA$138*(1+'S&amp;S'!$F138),BA$139,BA$140,BA$141,BA$142,BA$143,BA$144)</f>
        <v>0</v>
      </c>
      <c r="BB340" s="66">
        <f>-BB$190+BB$216-BB$218+BB$233+BB$234+SUM(BB$125,BB$126,BB$127,BB$128,BB$129,BB$130,BB$131,BB$132,BB$133,BB$134,BB$135,BB$136,BB$137,BB$138*(1+'S&amp;S'!$F138),BB$139,BB$140,BB$141,BB$142,BB$143,BB$144)</f>
        <v>0</v>
      </c>
      <c r="BC340" s="66">
        <f>-BC$190+BC$216-BC$218+BC$233+BC$234+SUM(BC$125,BC$126,BC$127,BC$128,BC$129,BC$130,BC$131,BC$132,BC$133,BC$134,BC$135,BC$136,BC$137,BC$138*(1+'S&amp;S'!$F138),BC$139,BC$140,BC$141,BC$142,BC$143,BC$144)</f>
        <v>0</v>
      </c>
      <c r="BD340" s="66">
        <f>-BD$190+BD$216-BD$218+BD$233+BD$234+SUM(BD$125,BD$126,BD$127,BD$128,BD$129,BD$130,BD$131,BD$132,BD$133,BD$134,BD$135,BD$136,BD$137,BD$138*(1+'S&amp;S'!$F138),BD$139,BD$140,BD$141,BD$142,BD$143,BD$144)</f>
        <v>0</v>
      </c>
      <c r="BE340" s="66">
        <f>-BE$190+BE$216-BE$218+BE$233+BE$234+SUM(BE$125,BE$126,BE$127,BE$128,BE$129,BE$130,BE$131,BE$132,BE$133,BE$134,BE$135,BE$136,BE$137,BE$138*(1+'S&amp;S'!$F138),BE$139,BE$140,BE$141,BE$142,BE$143,BE$144)</f>
        <v>0</v>
      </c>
      <c r="BF340" s="66">
        <f>-BF$190+BF$216-BF$218+BF$233+BF$234+SUM(BF$125,BF$126,BF$127,BF$128,BF$129,BF$130,BF$131,BF$132,BF$133,BF$134,BF$135,BF$136,BF$137,BF$138*(1+'S&amp;S'!$F138),BF$139,BF$140,BF$141,BF$142,BF$143,BF$144)</f>
        <v>0</v>
      </c>
      <c r="BG340" s="66">
        <f>-BG$190+BG$216-BG$218+BG$233+BG$234+SUM(BG$125,BG$126,BG$127,BG$128,BG$129,BG$130,BG$131,BG$132,BG$133,BG$134,BG$135,BG$136,BG$137,BG$138*(1+'S&amp;S'!$F138),BG$139,BG$140,BG$141,BG$142,BG$143,BG$144)</f>
        <v>0</v>
      </c>
      <c r="BH340" s="66">
        <f>-BH$190+BH$216-BH$218+BH$233+BH$234+SUM(BH$125,BH$126,BH$127,BH$128,BH$129,BH$130,BH$131,BH$132,BH$133,BH$134,BH$135,BH$136,BH$137,BH$138*(1+'S&amp;S'!$F138),BH$139,BH$140,BH$141,BH$142,BH$143,BH$144)</f>
        <v>0</v>
      </c>
      <c r="BI340" s="66">
        <f>-BI$190+BI$216-BI$218+BI$233+BI$234+SUM(BI$125,BI$126,BI$127,BI$128,BI$129,BI$130,BI$131,BI$132,BI$133,BI$134,BI$135,BI$136,BI$137,BI$138*(1+'S&amp;S'!$F138),BI$139,BI$140,BI$141,BI$142,BI$143,BI$144)</f>
        <v>0</v>
      </c>
      <c r="BJ340" s="66">
        <f>-BJ$190+BJ$216-BJ$218+BJ$233+BJ$234+SUM(BJ$125,BJ$126,BJ$127,BJ$128,BJ$129,BJ$130,BJ$131,BJ$132,BJ$133,BJ$134,BJ$135,BJ$136,BJ$137,BJ$138*(1+'S&amp;S'!$F138),BJ$139,BJ$140,BJ$141,BJ$142,BJ$143,BJ$144)</f>
        <v>0</v>
      </c>
      <c r="BK340" s="66">
        <f>-BK$190+BK$216-BK$218+BK$233+BK$234+SUM(BK$125,BK$126,BK$127,BK$128,BK$129,BK$130,BK$131,BK$132,BK$133,BK$134,BK$135,BK$136,BK$137,BK$138*(1+'S&amp;S'!$F138),BK$139,BK$140,BK$141,BK$142,BK$143,BK$144)</f>
        <v>0</v>
      </c>
      <c r="BL340" s="66">
        <f>-BL$190+BL$216-BL$218+BL$233+BL$234+SUM(BL$125,BL$126,BL$127,BL$128,BL$129,BL$130,BL$131,BL$132,BL$133,BL$134,BL$135,BL$136,BL$137,BL$138*(1+'S&amp;S'!$F138),BL$139,BL$140,BL$141,BL$142,BL$143,BL$144)</f>
        <v>0</v>
      </c>
      <c r="BM340" s="66">
        <f>-BM$190+BM$216-BM$218+BM$233+BM$234+SUM(BM$125,BM$126,BM$127,BM$128,BM$129,BM$130,BM$131,BM$132,BM$133,BM$134,BM$135,BM$136,BM$137,BM$138*(1+'S&amp;S'!$F138),BM$139,BM$140,BM$141,BM$142,BM$143,BM$144)</f>
        <v>0</v>
      </c>
      <c r="BN340" s="66">
        <f>-BN$190+BN$216-BN$218+BN$233+BN$234+SUM(BN$125,BN$126,BN$127,BN$128,BN$129,BN$130,BN$131,BN$132,BN$133,BN$134,BN$135,BN$136,BN$137,BN$138*(1+'S&amp;S'!$F138),BN$139,BN$140,BN$141,BN$142,BN$143,BN$144)</f>
        <v>0</v>
      </c>
      <c r="BO340" s="66">
        <f>-BO$190+BO$216-BO$218+BO$233+BO$234+SUM(BO$125,BO$126,BO$127,BO$128,BO$129,BO$130,BO$131,BO$132,BO$133,BO$134,BO$135,BO$136,BO$137,BO$138*(1+'S&amp;S'!$F138),BO$139,BO$140,BO$141,BO$142,BO$143,BO$144)</f>
        <v>0</v>
      </c>
      <c r="BP340" s="66">
        <f>-BP$190+BP$216-BP$218+BP$233+BP$234+SUM(BP$125,BP$126,BP$127,BP$128,BP$129,BP$130,BP$131,BP$132,BP$133,BP$134,BP$135,BP$136,BP$137,BP$138*(1+'S&amp;S'!$F138),BP$139,BP$140,BP$141,BP$142,BP$143,BP$144)</f>
        <v>0</v>
      </c>
      <c r="BQ340" s="66">
        <f>-BQ$190+BQ$216-BQ$218+BQ$233+BQ$234+SUM(BQ$125,BQ$126,BQ$127,BQ$128,BQ$129,BQ$130,BQ$131,BQ$132,BQ$133,BQ$134,BQ$135,BQ$136,BQ$137,BQ$138*(1+'S&amp;S'!$F138),BQ$139,BQ$140,BQ$141,BQ$142,BQ$143,BQ$144)</f>
        <v>0</v>
      </c>
      <c r="BR340" s="66">
        <f>-BR$190+BR$216-BR$218+BR$233+BR$234+SUM(BR$125,BR$126,BR$127,BR$128,BR$129,BR$130,BR$131,BR$132,BR$133,BR$134,BR$135,BR$136,BR$137,BR$138*(1+'S&amp;S'!$F138),BR$139,BR$140,BR$141,BR$142,BR$143,BR$144)</f>
        <v>0</v>
      </c>
      <c r="BS340" s="66">
        <f>-BS$190+BS$216-BS$218+BS$233+BS$234+SUM(BS$125,BS$126,BS$127,BS$128,BS$129,BS$130,BS$131,BS$132,BS$133,BS$134,BS$135,BS$136,BS$137,BS$138*(1+'S&amp;S'!$F138),BS$139,BS$140,BS$141,BS$142,BS$143,BS$144)</f>
        <v>0</v>
      </c>
      <c r="BT340" s="66">
        <f>-BT$190+BT$216-BT$218+BT$233+BT$234+SUM(BT$125,BT$126,BT$127,BT$128,BT$129,BT$130,BT$131,BT$132,BT$133,BT$134,BT$135,BT$136,BT$137,BT$138*(1+'S&amp;S'!$F138),BT$139,BT$140,BT$141,BT$142,BT$143,BT$144)</f>
        <v>0</v>
      </c>
      <c r="BU340" s="66">
        <f>-BU$190+BU$216-BU$218+BU$233+BU$234+SUM(BU$125,BU$126,BU$127,BU$128,BU$129,BU$130,BU$131,BU$132,BU$133,BU$134,BU$135,BU$136,BU$137,BU$138*(1+'S&amp;S'!$F138),BU$139,BU$140,BU$141,BU$142,BU$143,BU$144)</f>
        <v>0</v>
      </c>
      <c r="BV340" s="66">
        <f>-BV$190+BV$216-BV$218+BV$233+BV$234+SUM(BV$125,BV$126,BV$127,BV$128,BV$129,BV$130,BV$131,BV$132,BV$133,BV$134,BV$135,BV$136,BV$137,BV$138*(1+'S&amp;S'!$F138),BV$139,BV$140,BV$141,BV$142,BV$143,BV$144)</f>
        <v>0</v>
      </c>
      <c r="BW340" s="66">
        <f>-BW$190+BW$216-BW$218+BW$233+BW$234+SUM(BW$125,BW$126,BW$127,BW$128,BW$129,BW$130,BW$131,BW$132,BW$133,BW$134,BW$135,BW$136,BW$137,BW$138*(1+'S&amp;S'!$F138),BW$139,BW$140,BW$141,BW$142,BW$143,BW$144)</f>
        <v>0</v>
      </c>
      <c r="BX340" s="66">
        <f>-BX$190+BX$216-BX$218+BX$233+BX$234+SUM(BX$125,BX$126,BX$127,BX$128,BX$129,BX$130,BX$131,BX$132,BX$133,BX$134,BX$135,BX$136,BX$137,BX$138*(1+'S&amp;S'!$F138),BX$139,BX$140,BX$141,BX$142,BX$143,BX$144)</f>
        <v>0</v>
      </c>
      <c r="BY340" s="66">
        <f>-BY$190+BY$216-BY$218+BY$233+BY$234+SUM(BY$125,BY$126,BY$127,BY$128,BY$129,BY$130,BY$131,BY$132,BY$133,BY$134,BY$135,BY$136,BY$137,BY$138*(1+'S&amp;S'!$F138),BY$139,BY$140,BY$141,BY$142,BY$143,BY$144)</f>
        <v>0</v>
      </c>
      <c r="BZ340" s="66">
        <f>-BZ$190+BZ$216-BZ$218+BZ$233+BZ$234+SUM(BZ$125,BZ$126,BZ$127,BZ$128,BZ$129,BZ$130,BZ$131,BZ$132,BZ$133,BZ$134,BZ$135,BZ$136,BZ$137,BZ$138*(1+'S&amp;S'!$F138),BZ$139,BZ$140,BZ$141,BZ$142,BZ$143,BZ$144)</f>
        <v>0</v>
      </c>
      <c r="CA340" s="66">
        <f>-CA$190+CA$216-CA$218+CA$233+CA$234+SUM(CA$125,CA$126,CA$127,CA$128,CA$129,CA$130,CA$131,CA$132,CA$133,CA$134,CA$135,CA$136,CA$137,CA$138*(1+'S&amp;S'!$F138),CA$139,CA$140,CA$141,CA$142,CA$143,CA$144)</f>
        <v>0</v>
      </c>
      <c r="CB340" s="66">
        <f>-CB$190+CB$216-CB$218+CB$233+CB$234+SUM(CB$125,CB$126,CB$127,CB$128,CB$129,CB$130,CB$131,CB$132,CB$133,CB$134,CB$135,CB$136,CB$137,CB$138*(1+'S&amp;S'!$F138),CB$139,CB$140,CB$141,CB$142,CB$143,CB$144)</f>
        <v>0</v>
      </c>
      <c r="CC340" s="66">
        <f>-CC$190+CC$216-CC$218+CC$233+CC$234+SUM(CC$125,CC$126,CC$127,CC$128,CC$129,CC$130,CC$131,CC$132,CC$133,CC$134,CC$135,CC$136,CC$137,CC$138*(1+'S&amp;S'!$F138),CC$139,CC$140,CC$141,CC$142,CC$143,CC$144)</f>
        <v>0</v>
      </c>
      <c r="CD340" s="66">
        <f>-CD$190+CD$216-CD$218+CD$233+CD$234+SUM(CD$125,CD$126,CD$127,CD$128,CD$129,CD$130,CD$131,CD$132,CD$133,CD$134,CD$135,CD$136,CD$137,CD$138*(1+'S&amp;S'!$F138),CD$139,CD$140,CD$141,CD$142,CD$143,CD$144)</f>
        <v>0</v>
      </c>
      <c r="CE340" s="66">
        <f>-CE$190+CE$216-CE$218+CE$233+CE$234+SUM(CE$125,CE$126,CE$127,CE$128,CE$129,CE$130,CE$131,CE$132,CE$133,CE$134,CE$135,CE$136,CE$137,CE$138*(1+'S&amp;S'!$F138),CE$139,CE$140,CE$141,CE$142,CE$143,CE$144)</f>
        <v>0</v>
      </c>
      <c r="CF340" s="66">
        <f>-CF$190+CF$216-CF$218+CF$233+CF$234+SUM(CF$125,CF$126,CF$127,CF$128,CF$129,CF$130,CF$131,CF$132,CF$133,CF$134,CF$135,CF$136,CF$137,CF$138*(1+'S&amp;S'!$F138),CF$139,CF$140,CF$141,CF$142,CF$143,CF$144)</f>
        <v>0</v>
      </c>
      <c r="CG340" s="66">
        <f>-CG$190+CG$216-CG$218+CG$233+CG$234+SUM(CG$125,CG$126,CG$127,CG$128,CG$129,CG$130,CG$131,CG$132,CG$133,CG$134,CG$135,CG$136,CG$137,CG$138*(1+'S&amp;S'!$F138),CG$139,CG$140,CG$141,CG$142,CG$143,CG$144)</f>
        <v>0</v>
      </c>
      <c r="CH340" s="66">
        <f>-CH$190+CH$216-CH$218+CH$233+CH$234+SUM(CH$125,CH$126,CH$127,CH$128,CH$129,CH$130,CH$131,CH$132,CH$133,CH$134,CH$135,CH$136,CH$137,CH$138*(1+'S&amp;S'!$F138),CH$139,CH$140,CH$141,CH$142,CH$143,CH$144)</f>
        <v>0</v>
      </c>
      <c r="CI340" s="66">
        <f>-CI$190+CI$216-CI$218+CI$233+CI$234+SUM(CI$125,CI$126,CI$127,CI$128,CI$129,CI$130,CI$131,CI$132,CI$133,CI$134,CI$135,CI$136,CI$137,CI$138*(1+'S&amp;S'!$F138),CI$139,CI$140,CI$141,CI$142,CI$143,CI$144)</f>
        <v>0</v>
      </c>
      <c r="CJ340" s="66">
        <f>-CJ$190+CJ$216-CJ$218+CJ$233+CJ$234+SUM(CJ$125,CJ$126,CJ$127,CJ$128,CJ$129,CJ$130,CJ$131,CJ$132,CJ$133,CJ$134,CJ$135,CJ$136,CJ$137,CJ$138*(1+'S&amp;S'!$F138),CJ$139,CJ$140,CJ$141,CJ$142,CJ$143,CJ$144)</f>
        <v>0</v>
      </c>
      <c r="CK340" s="66">
        <f>-CK$190+CK$216-CK$218+CK$233+CK$234+SUM(CK$125,CK$126,CK$127,CK$128,CK$129,CK$130,CK$131,CK$132,CK$133,CK$134,CK$135,CK$136,CK$137,CK$138*(1+'S&amp;S'!$F138),CK$139,CK$140,CK$141,CK$142,CK$143,CK$144)</f>
        <v>0</v>
      </c>
      <c r="CL340" s="66">
        <f>-CL$190+CL$216-CL$218+CL$233+CL$234+SUM(CL$125,CL$126,CL$127,CL$128,CL$129,CL$130,CL$131,CL$132,CL$133,CL$134,CL$135,CL$136,CL$137,CL$138*(1+'S&amp;S'!$F138),CL$139,CL$140,CL$141,CL$142,CL$143,CL$144)</f>
        <v>0</v>
      </c>
      <c r="CM340" s="66">
        <f>-CM$190+CM$216-CM$218+CM$233+CM$234+SUM(CM$125,CM$126,CM$127,CM$128,CM$129,CM$130,CM$131,CM$132,CM$133,CM$134,CM$135,CM$136,CM$137,CM$138*(1+'S&amp;S'!$F138),CM$139,CM$140,CM$141,CM$142,CM$143,CM$144)</f>
        <v>0</v>
      </c>
      <c r="CN340" s="66">
        <f>-CN$190+CN$216-CN$218+CN$233+CN$234+SUM(CN$125,CN$126,CN$127,CN$128,CN$129,CN$130,CN$131,CN$132,CN$133,CN$134,CN$135,CN$136,CN$137,CN$138*(1+'S&amp;S'!$F138),CN$139,CN$140,CN$141,CN$142,CN$143,CN$144)</f>
        <v>0</v>
      </c>
      <c r="CO340" s="66">
        <f>-CO$190+CO$216-CO$218+CO$233+CO$234+SUM(CO$125,CO$126,CO$127,CO$128,CO$129,CO$130,CO$131,CO$132,CO$133,CO$134,CO$135,CO$136,CO$137,CO$138*(1+'S&amp;S'!$F138),CO$139,CO$140,CO$141,CO$142,CO$143,CO$144)</f>
        <v>0</v>
      </c>
      <c r="CP340" s="66">
        <f>-CP$190+CP$216-CP$218+CP$233+CP$234+SUM(CP$125,CP$126,CP$127,CP$128,CP$129,CP$130,CP$131,CP$132,CP$133,CP$134,CP$135,CP$136,CP$137,CP$138*(1+'S&amp;S'!$F138),CP$139,CP$140,CP$141,CP$142,CP$143,CP$144)</f>
        <v>0</v>
      </c>
      <c r="CQ340" s="66">
        <f>-CQ$190+CQ$216-CQ$218+CQ$233+CQ$234+SUM(CQ$125,CQ$126,CQ$127,CQ$128,CQ$129,CQ$130,CQ$131,CQ$132,CQ$133,CQ$134,CQ$135,CQ$136,CQ$137,CQ$138*(1+'S&amp;S'!$F138),CQ$139,CQ$140,CQ$141,CQ$142,CQ$143,CQ$144)</f>
        <v>0</v>
      </c>
      <c r="CR340" s="66">
        <f>-CR$190+CR$216-CR$218+CR$233+CR$234+SUM(CR$125,CR$126,CR$127,CR$128,CR$129,CR$130,CR$131,CR$132,CR$133,CR$134,CR$135,CR$136,CR$137,CR$138*(1+'S&amp;S'!$F138),CR$139,CR$140,CR$141,CR$142,CR$143,CR$144)</f>
        <v>0</v>
      </c>
      <c r="CS340" s="66">
        <f>-CS$190+CS$216-CS$218+CS$233+CS$234+SUM(CS$125,CS$126,CS$127,CS$128,CS$129,CS$130,CS$131,CS$132,CS$133,CS$134,CS$135,CS$136,CS$137,CS$138*(1+'S&amp;S'!$F138),CS$139,CS$140,CS$141,CS$142,CS$143,CS$144)</f>
        <v>0</v>
      </c>
    </row>
    <row r="341" spans="3:97" hidden="1" x14ac:dyDescent="0.35">
      <c r="C341" s="81" t="str">
        <f>O.3!C138&amp;" with "&amp; 'S&amp;S'!$D$5*100 &amp; "% decrease"</f>
        <v xml:space="preserve"> with 1% decrease</v>
      </c>
      <c r="E341" s="492">
        <f>G341+NPV(G.Asm!$F$40,H341:INDEX(H341:CS341,RP))</f>
        <v>0</v>
      </c>
      <c r="F341" s="492">
        <f t="shared" si="140"/>
        <v>0</v>
      </c>
      <c r="G341" s="66">
        <f>-G$190+G$216-G$218+G$233+G$234+SUM(G$125,G$126,G$127,G$128,G$129,G$130,G$131,G$132,G$133,G$134,G$135,G$136,G$137,G$138*(1+'S&amp;S'!$F139),G$139,G$140,G$141,G$142,G$143,G$144)</f>
        <v>0</v>
      </c>
      <c r="H341" s="66">
        <f>-H$190+H$216-H$218+H$233+H$234+SUM(H$125,H$126,H$127,H$128,H$129,H$130,H$131,H$132,H$133,H$134,H$135,H$136,H$137,H$138*(1+'S&amp;S'!$F139),H$139,H$140,H$141,H$142,H$143,H$144)</f>
        <v>0</v>
      </c>
      <c r="I341" s="66">
        <f>-I$190+I$216-I$218+I$233+I$234+SUM(I$125,I$126,I$127,I$128,I$129,I$130,I$131,I$132,I$133,I$134,I$135,I$136,I$137,I$138*(1+'S&amp;S'!$F139),I$139,I$140,I$141,I$142,I$143,I$144)</f>
        <v>0</v>
      </c>
      <c r="J341" s="66">
        <f>-J$190+J$216-J$218+J$233+J$234+SUM(J$125,J$126,J$127,J$128,J$129,J$130,J$131,J$132,J$133,J$134,J$135,J$136,J$137,J$138*(1+'S&amp;S'!$F139),J$139,J$140,J$141,J$142,J$143,J$144)</f>
        <v>0</v>
      </c>
      <c r="K341" s="66">
        <f>-K$190+K$216-K$218+K$233+K$234+SUM(K$125,K$126,K$127,K$128,K$129,K$130,K$131,K$132,K$133,K$134,K$135,K$136,K$137,K$138*(1+'S&amp;S'!$F139),K$139,K$140,K$141,K$142,K$143,K$144)</f>
        <v>0</v>
      </c>
      <c r="L341" s="66">
        <f>-L$190+L$216-L$218+L$233+L$234+SUM(L$125,L$126,L$127,L$128,L$129,L$130,L$131,L$132,L$133,L$134,L$135,L$136,L$137,L$138*(1+'S&amp;S'!$F139),L$139,L$140,L$141,L$142,L$143,L$144)</f>
        <v>0</v>
      </c>
      <c r="M341" s="66">
        <f>-M$190+M$216-M$218+M$233+M$234+SUM(M$125,M$126,M$127,M$128,M$129,M$130,M$131,M$132,M$133,M$134,M$135,M$136,M$137,M$138*(1+'S&amp;S'!$F139),M$139,M$140,M$141,M$142,M$143,M$144)</f>
        <v>0</v>
      </c>
      <c r="N341" s="66">
        <f>-N$190+N$216-N$218+N$233+N$234+SUM(N$125,N$126,N$127,N$128,N$129,N$130,N$131,N$132,N$133,N$134,N$135,N$136,N$137,N$138*(1+'S&amp;S'!$F139),N$139,N$140,N$141,N$142,N$143,N$144)</f>
        <v>0</v>
      </c>
      <c r="O341" s="66">
        <f>-O$190+O$216-O$218+O$233+O$234+SUM(O$125,O$126,O$127,O$128,O$129,O$130,O$131,O$132,O$133,O$134,O$135,O$136,O$137,O$138*(1+'S&amp;S'!$F139),O$139,O$140,O$141,O$142,O$143,O$144)</f>
        <v>0</v>
      </c>
      <c r="P341" s="66">
        <f>-P$190+P$216-P$218+P$233+P$234+SUM(P$125,P$126,P$127,P$128,P$129,P$130,P$131,P$132,P$133,P$134,P$135,P$136,P$137,P$138*(1+'S&amp;S'!$F139),P$139,P$140,P$141,P$142,P$143,P$144)</f>
        <v>0</v>
      </c>
      <c r="Q341" s="66">
        <f>-Q$190+Q$216-Q$218+Q$233+Q$234+SUM(Q$125,Q$126,Q$127,Q$128,Q$129,Q$130,Q$131,Q$132,Q$133,Q$134,Q$135,Q$136,Q$137,Q$138*(1+'S&amp;S'!$F139),Q$139,Q$140,Q$141,Q$142,Q$143,Q$144)</f>
        <v>0</v>
      </c>
      <c r="R341" s="66">
        <f>-R$190+R$216-R$218+R$233+R$234+SUM(R$125,R$126,R$127,R$128,R$129,R$130,R$131,R$132,R$133,R$134,R$135,R$136,R$137,R$138*(1+'S&amp;S'!$F139),R$139,R$140,R$141,R$142,R$143,R$144)</f>
        <v>0</v>
      </c>
      <c r="S341" s="66">
        <f>-S$190+S$216-S$218+S$233+S$234+SUM(S$125,S$126,S$127,S$128,S$129,S$130,S$131,S$132,S$133,S$134,S$135,S$136,S$137,S$138*(1+'S&amp;S'!$F139),S$139,S$140,S$141,S$142,S$143,S$144)</f>
        <v>0</v>
      </c>
      <c r="T341" s="66">
        <f>-T$190+T$216-T$218+T$233+T$234+SUM(T$125,T$126,T$127,T$128,T$129,T$130,T$131,T$132,T$133,T$134,T$135,T$136,T$137,T$138*(1+'S&amp;S'!$F139),T$139,T$140,T$141,T$142,T$143,T$144)</f>
        <v>0</v>
      </c>
      <c r="U341" s="66">
        <f>-U$190+U$216-U$218+U$233+U$234+SUM(U$125,U$126,U$127,U$128,U$129,U$130,U$131,U$132,U$133,U$134,U$135,U$136,U$137,U$138*(1+'S&amp;S'!$F139),U$139,U$140,U$141,U$142,U$143,U$144)</f>
        <v>0</v>
      </c>
      <c r="V341" s="66">
        <f>-V$190+V$216-V$218+V$233+V$234+SUM(V$125,V$126,V$127,V$128,V$129,V$130,V$131,V$132,V$133,V$134,V$135,V$136,V$137,V$138*(1+'S&amp;S'!$F139),V$139,V$140,V$141,V$142,V$143,V$144)</f>
        <v>0</v>
      </c>
      <c r="W341" s="66">
        <f>-W$190+W$216-W$218+W$233+W$234+SUM(W$125,W$126,W$127,W$128,W$129,W$130,W$131,W$132,W$133,W$134,W$135,W$136,W$137,W$138*(1+'S&amp;S'!$F139),W$139,W$140,W$141,W$142,W$143,W$144)</f>
        <v>0</v>
      </c>
      <c r="X341" s="66">
        <f>-X$190+X$216-X$218+X$233+X$234+SUM(X$125,X$126,X$127,X$128,X$129,X$130,X$131,X$132,X$133,X$134,X$135,X$136,X$137,X$138*(1+'S&amp;S'!$F139),X$139,X$140,X$141,X$142,X$143,X$144)</f>
        <v>0</v>
      </c>
      <c r="Y341" s="66">
        <f>-Y$190+Y$216-Y$218+Y$233+Y$234+SUM(Y$125,Y$126,Y$127,Y$128,Y$129,Y$130,Y$131,Y$132,Y$133,Y$134,Y$135,Y$136,Y$137,Y$138*(1+'S&amp;S'!$F139),Y$139,Y$140,Y$141,Y$142,Y$143,Y$144)</f>
        <v>0</v>
      </c>
      <c r="Z341" s="66">
        <f>-Z$190+Z$216-Z$218+Z$233+Z$234+SUM(Z$125,Z$126,Z$127,Z$128,Z$129,Z$130,Z$131,Z$132,Z$133,Z$134,Z$135,Z$136,Z$137,Z$138*(1+'S&amp;S'!$F139),Z$139,Z$140,Z$141,Z$142,Z$143,Z$144)</f>
        <v>0</v>
      </c>
      <c r="AA341" s="66">
        <f>-AA$190+AA$216-AA$218+AA$233+AA$234+SUM(AA$125,AA$126,AA$127,AA$128,AA$129,AA$130,AA$131,AA$132,AA$133,AA$134,AA$135,AA$136,AA$137,AA$138*(1+'S&amp;S'!$F139),AA$139,AA$140,AA$141,AA$142,AA$143,AA$144)</f>
        <v>0</v>
      </c>
      <c r="AB341" s="66">
        <f>-AB$190+AB$216-AB$218+AB$233+AB$234+SUM(AB$125,AB$126,AB$127,AB$128,AB$129,AB$130,AB$131,AB$132,AB$133,AB$134,AB$135,AB$136,AB$137,AB$138*(1+'S&amp;S'!$F139),AB$139,AB$140,AB$141,AB$142,AB$143,AB$144)</f>
        <v>0</v>
      </c>
      <c r="AC341" s="66">
        <f>-AC$190+AC$216-AC$218+AC$233+AC$234+SUM(AC$125,AC$126,AC$127,AC$128,AC$129,AC$130,AC$131,AC$132,AC$133,AC$134,AC$135,AC$136,AC$137,AC$138*(1+'S&amp;S'!$F139),AC$139,AC$140,AC$141,AC$142,AC$143,AC$144)</f>
        <v>0</v>
      </c>
      <c r="AD341" s="66">
        <f>-AD$190+AD$216-AD$218+AD$233+AD$234+SUM(AD$125,AD$126,AD$127,AD$128,AD$129,AD$130,AD$131,AD$132,AD$133,AD$134,AD$135,AD$136,AD$137,AD$138*(1+'S&amp;S'!$F139),AD$139,AD$140,AD$141,AD$142,AD$143,AD$144)</f>
        <v>0</v>
      </c>
      <c r="AE341" s="66">
        <f>-AE$190+AE$216-AE$218+AE$233+AE$234+SUM(AE$125,AE$126,AE$127,AE$128,AE$129,AE$130,AE$131,AE$132,AE$133,AE$134,AE$135,AE$136,AE$137,AE$138*(1+'S&amp;S'!$F139),AE$139,AE$140,AE$141,AE$142,AE$143,AE$144)</f>
        <v>0</v>
      </c>
      <c r="AF341" s="66">
        <f>-AF$190+AF$216-AF$218+AF$233+AF$234+SUM(AF$125,AF$126,AF$127,AF$128,AF$129,AF$130,AF$131,AF$132,AF$133,AF$134,AF$135,AF$136,AF$137,AF$138*(1+'S&amp;S'!$F139),AF$139,AF$140,AF$141,AF$142,AF$143,AF$144)</f>
        <v>0</v>
      </c>
      <c r="AG341" s="66">
        <f>-AG$190+AG$216-AG$218+AG$233+AG$234+SUM(AG$125,AG$126,AG$127,AG$128,AG$129,AG$130,AG$131,AG$132,AG$133,AG$134,AG$135,AG$136,AG$137,AG$138*(1+'S&amp;S'!$F139),AG$139,AG$140,AG$141,AG$142,AG$143,AG$144)</f>
        <v>0</v>
      </c>
      <c r="AH341" s="66">
        <f>-AH$190+AH$216-AH$218+AH$233+AH$234+SUM(AH$125,AH$126,AH$127,AH$128,AH$129,AH$130,AH$131,AH$132,AH$133,AH$134,AH$135,AH$136,AH$137,AH$138*(1+'S&amp;S'!$F139),AH$139,AH$140,AH$141,AH$142,AH$143,AH$144)</f>
        <v>0</v>
      </c>
      <c r="AI341" s="66">
        <f>-AI$190+AI$216-AI$218+AI$233+AI$234+SUM(AI$125,AI$126,AI$127,AI$128,AI$129,AI$130,AI$131,AI$132,AI$133,AI$134,AI$135,AI$136,AI$137,AI$138*(1+'S&amp;S'!$F139),AI$139,AI$140,AI$141,AI$142,AI$143,AI$144)</f>
        <v>0</v>
      </c>
      <c r="AJ341" s="66">
        <f>-AJ$190+AJ$216-AJ$218+AJ$233+AJ$234+SUM(AJ$125,AJ$126,AJ$127,AJ$128,AJ$129,AJ$130,AJ$131,AJ$132,AJ$133,AJ$134,AJ$135,AJ$136,AJ$137,AJ$138*(1+'S&amp;S'!$F139),AJ$139,AJ$140,AJ$141,AJ$142,AJ$143,AJ$144)</f>
        <v>0</v>
      </c>
      <c r="AK341" s="66">
        <f>-AK$190+AK$216-AK$218+AK$233+AK$234+SUM(AK$125,AK$126,AK$127,AK$128,AK$129,AK$130,AK$131,AK$132,AK$133,AK$134,AK$135,AK$136,AK$137,AK$138*(1+'S&amp;S'!$F139),AK$139,AK$140,AK$141,AK$142,AK$143,AK$144)</f>
        <v>0</v>
      </c>
      <c r="AL341" s="66">
        <f>-AL$190+AL$216-AL$218+AL$233+AL$234+SUM(AL$125,AL$126,AL$127,AL$128,AL$129,AL$130,AL$131,AL$132,AL$133,AL$134,AL$135,AL$136,AL$137,AL$138*(1+'S&amp;S'!$F139),AL$139,AL$140,AL$141,AL$142,AL$143,AL$144)</f>
        <v>0</v>
      </c>
      <c r="AM341" s="66">
        <f>-AM$190+AM$216-AM$218+AM$233+AM$234+SUM(AM$125,AM$126,AM$127,AM$128,AM$129,AM$130,AM$131,AM$132,AM$133,AM$134,AM$135,AM$136,AM$137,AM$138*(1+'S&amp;S'!$F139),AM$139,AM$140,AM$141,AM$142,AM$143,AM$144)</f>
        <v>0</v>
      </c>
      <c r="AN341" s="66">
        <f>-AN$190+AN$216-AN$218+AN$233+AN$234+SUM(AN$125,AN$126,AN$127,AN$128,AN$129,AN$130,AN$131,AN$132,AN$133,AN$134,AN$135,AN$136,AN$137,AN$138*(1+'S&amp;S'!$F139),AN$139,AN$140,AN$141,AN$142,AN$143,AN$144)</f>
        <v>0</v>
      </c>
      <c r="AO341" s="66">
        <f>-AO$190+AO$216-AO$218+AO$233+AO$234+SUM(AO$125,AO$126,AO$127,AO$128,AO$129,AO$130,AO$131,AO$132,AO$133,AO$134,AO$135,AO$136,AO$137,AO$138*(1+'S&amp;S'!$F139),AO$139,AO$140,AO$141,AO$142,AO$143,AO$144)</f>
        <v>0</v>
      </c>
      <c r="AP341" s="66">
        <f>-AP$190+AP$216-AP$218+AP$233+AP$234+SUM(AP$125,AP$126,AP$127,AP$128,AP$129,AP$130,AP$131,AP$132,AP$133,AP$134,AP$135,AP$136,AP$137,AP$138*(1+'S&amp;S'!$F139),AP$139,AP$140,AP$141,AP$142,AP$143,AP$144)</f>
        <v>0</v>
      </c>
      <c r="AQ341" s="66">
        <f>-AQ$190+AQ$216-AQ$218+AQ$233+AQ$234+SUM(AQ$125,AQ$126,AQ$127,AQ$128,AQ$129,AQ$130,AQ$131,AQ$132,AQ$133,AQ$134,AQ$135,AQ$136,AQ$137,AQ$138*(1+'S&amp;S'!$F139),AQ$139,AQ$140,AQ$141,AQ$142,AQ$143,AQ$144)</f>
        <v>0</v>
      </c>
      <c r="AR341" s="66">
        <f>-AR$190+AR$216-AR$218+AR$233+AR$234+SUM(AR$125,AR$126,AR$127,AR$128,AR$129,AR$130,AR$131,AR$132,AR$133,AR$134,AR$135,AR$136,AR$137,AR$138*(1+'S&amp;S'!$F139),AR$139,AR$140,AR$141,AR$142,AR$143,AR$144)</f>
        <v>0</v>
      </c>
      <c r="AS341" s="66">
        <f>-AS$190+AS$216-AS$218+AS$233+AS$234+SUM(AS$125,AS$126,AS$127,AS$128,AS$129,AS$130,AS$131,AS$132,AS$133,AS$134,AS$135,AS$136,AS$137,AS$138*(1+'S&amp;S'!$F139),AS$139,AS$140,AS$141,AS$142,AS$143,AS$144)</f>
        <v>0</v>
      </c>
      <c r="AT341" s="66">
        <f>-AT$190+AT$216-AT$218+AT$233+AT$234+SUM(AT$125,AT$126,AT$127,AT$128,AT$129,AT$130,AT$131,AT$132,AT$133,AT$134,AT$135,AT$136,AT$137,AT$138*(1+'S&amp;S'!$F139),AT$139,AT$140,AT$141,AT$142,AT$143,AT$144)</f>
        <v>0</v>
      </c>
      <c r="AU341" s="66">
        <f>-AU$190+AU$216-AU$218+AU$233+AU$234+SUM(AU$125,AU$126,AU$127,AU$128,AU$129,AU$130,AU$131,AU$132,AU$133,AU$134,AU$135,AU$136,AU$137,AU$138*(1+'S&amp;S'!$F139),AU$139,AU$140,AU$141,AU$142,AU$143,AU$144)</f>
        <v>0</v>
      </c>
      <c r="AV341" s="66">
        <f>-AV$190+AV$216-AV$218+AV$233+AV$234+SUM(AV$125,AV$126,AV$127,AV$128,AV$129,AV$130,AV$131,AV$132,AV$133,AV$134,AV$135,AV$136,AV$137,AV$138*(1+'S&amp;S'!$F139),AV$139,AV$140,AV$141,AV$142,AV$143,AV$144)</f>
        <v>0</v>
      </c>
      <c r="AW341" s="66">
        <f>-AW$190+AW$216-AW$218+AW$233+AW$234+SUM(AW$125,AW$126,AW$127,AW$128,AW$129,AW$130,AW$131,AW$132,AW$133,AW$134,AW$135,AW$136,AW$137,AW$138*(1+'S&amp;S'!$F139),AW$139,AW$140,AW$141,AW$142,AW$143,AW$144)</f>
        <v>0</v>
      </c>
      <c r="AX341" s="66">
        <f>-AX$190+AX$216-AX$218+AX$233+AX$234+SUM(AX$125,AX$126,AX$127,AX$128,AX$129,AX$130,AX$131,AX$132,AX$133,AX$134,AX$135,AX$136,AX$137,AX$138*(1+'S&amp;S'!$F139),AX$139,AX$140,AX$141,AX$142,AX$143,AX$144)</f>
        <v>0</v>
      </c>
      <c r="AY341" s="66">
        <f>-AY$190+AY$216-AY$218+AY$233+AY$234+SUM(AY$125,AY$126,AY$127,AY$128,AY$129,AY$130,AY$131,AY$132,AY$133,AY$134,AY$135,AY$136,AY$137,AY$138*(1+'S&amp;S'!$F139),AY$139,AY$140,AY$141,AY$142,AY$143,AY$144)</f>
        <v>0</v>
      </c>
      <c r="AZ341" s="66">
        <f>-AZ$190+AZ$216-AZ$218+AZ$233+AZ$234+SUM(AZ$125,AZ$126,AZ$127,AZ$128,AZ$129,AZ$130,AZ$131,AZ$132,AZ$133,AZ$134,AZ$135,AZ$136,AZ$137,AZ$138*(1+'S&amp;S'!$F139),AZ$139,AZ$140,AZ$141,AZ$142,AZ$143,AZ$144)</f>
        <v>0</v>
      </c>
      <c r="BA341" s="66">
        <f>-BA$190+BA$216-BA$218+BA$233+BA$234+SUM(BA$125,BA$126,BA$127,BA$128,BA$129,BA$130,BA$131,BA$132,BA$133,BA$134,BA$135,BA$136,BA$137,BA$138*(1+'S&amp;S'!$F139),BA$139,BA$140,BA$141,BA$142,BA$143,BA$144)</f>
        <v>0</v>
      </c>
      <c r="BB341" s="66">
        <f>-BB$190+BB$216-BB$218+BB$233+BB$234+SUM(BB$125,BB$126,BB$127,BB$128,BB$129,BB$130,BB$131,BB$132,BB$133,BB$134,BB$135,BB$136,BB$137,BB$138*(1+'S&amp;S'!$F139),BB$139,BB$140,BB$141,BB$142,BB$143,BB$144)</f>
        <v>0</v>
      </c>
      <c r="BC341" s="66">
        <f>-BC$190+BC$216-BC$218+BC$233+BC$234+SUM(BC$125,BC$126,BC$127,BC$128,BC$129,BC$130,BC$131,BC$132,BC$133,BC$134,BC$135,BC$136,BC$137,BC$138*(1+'S&amp;S'!$F139),BC$139,BC$140,BC$141,BC$142,BC$143,BC$144)</f>
        <v>0</v>
      </c>
      <c r="BD341" s="66">
        <f>-BD$190+BD$216-BD$218+BD$233+BD$234+SUM(BD$125,BD$126,BD$127,BD$128,BD$129,BD$130,BD$131,BD$132,BD$133,BD$134,BD$135,BD$136,BD$137,BD$138*(1+'S&amp;S'!$F139),BD$139,BD$140,BD$141,BD$142,BD$143,BD$144)</f>
        <v>0</v>
      </c>
      <c r="BE341" s="66">
        <f>-BE$190+BE$216-BE$218+BE$233+BE$234+SUM(BE$125,BE$126,BE$127,BE$128,BE$129,BE$130,BE$131,BE$132,BE$133,BE$134,BE$135,BE$136,BE$137,BE$138*(1+'S&amp;S'!$F139),BE$139,BE$140,BE$141,BE$142,BE$143,BE$144)</f>
        <v>0</v>
      </c>
      <c r="BF341" s="66">
        <f>-BF$190+BF$216-BF$218+BF$233+BF$234+SUM(BF$125,BF$126,BF$127,BF$128,BF$129,BF$130,BF$131,BF$132,BF$133,BF$134,BF$135,BF$136,BF$137,BF$138*(1+'S&amp;S'!$F139),BF$139,BF$140,BF$141,BF$142,BF$143,BF$144)</f>
        <v>0</v>
      </c>
      <c r="BG341" s="66">
        <f>-BG$190+BG$216-BG$218+BG$233+BG$234+SUM(BG$125,BG$126,BG$127,BG$128,BG$129,BG$130,BG$131,BG$132,BG$133,BG$134,BG$135,BG$136,BG$137,BG$138*(1+'S&amp;S'!$F139),BG$139,BG$140,BG$141,BG$142,BG$143,BG$144)</f>
        <v>0</v>
      </c>
      <c r="BH341" s="66">
        <f>-BH$190+BH$216-BH$218+BH$233+BH$234+SUM(BH$125,BH$126,BH$127,BH$128,BH$129,BH$130,BH$131,BH$132,BH$133,BH$134,BH$135,BH$136,BH$137,BH$138*(1+'S&amp;S'!$F139),BH$139,BH$140,BH$141,BH$142,BH$143,BH$144)</f>
        <v>0</v>
      </c>
      <c r="BI341" s="66">
        <f>-BI$190+BI$216-BI$218+BI$233+BI$234+SUM(BI$125,BI$126,BI$127,BI$128,BI$129,BI$130,BI$131,BI$132,BI$133,BI$134,BI$135,BI$136,BI$137,BI$138*(1+'S&amp;S'!$F139),BI$139,BI$140,BI$141,BI$142,BI$143,BI$144)</f>
        <v>0</v>
      </c>
      <c r="BJ341" s="66">
        <f>-BJ$190+BJ$216-BJ$218+BJ$233+BJ$234+SUM(BJ$125,BJ$126,BJ$127,BJ$128,BJ$129,BJ$130,BJ$131,BJ$132,BJ$133,BJ$134,BJ$135,BJ$136,BJ$137,BJ$138*(1+'S&amp;S'!$F139),BJ$139,BJ$140,BJ$141,BJ$142,BJ$143,BJ$144)</f>
        <v>0</v>
      </c>
      <c r="BK341" s="66">
        <f>-BK$190+BK$216-BK$218+BK$233+BK$234+SUM(BK$125,BK$126,BK$127,BK$128,BK$129,BK$130,BK$131,BK$132,BK$133,BK$134,BK$135,BK$136,BK$137,BK$138*(1+'S&amp;S'!$F139),BK$139,BK$140,BK$141,BK$142,BK$143,BK$144)</f>
        <v>0</v>
      </c>
      <c r="BL341" s="66">
        <f>-BL$190+BL$216-BL$218+BL$233+BL$234+SUM(BL$125,BL$126,BL$127,BL$128,BL$129,BL$130,BL$131,BL$132,BL$133,BL$134,BL$135,BL$136,BL$137,BL$138*(1+'S&amp;S'!$F139),BL$139,BL$140,BL$141,BL$142,BL$143,BL$144)</f>
        <v>0</v>
      </c>
      <c r="BM341" s="66">
        <f>-BM$190+BM$216-BM$218+BM$233+BM$234+SUM(BM$125,BM$126,BM$127,BM$128,BM$129,BM$130,BM$131,BM$132,BM$133,BM$134,BM$135,BM$136,BM$137,BM$138*(1+'S&amp;S'!$F139),BM$139,BM$140,BM$141,BM$142,BM$143,BM$144)</f>
        <v>0</v>
      </c>
      <c r="BN341" s="66">
        <f>-BN$190+BN$216-BN$218+BN$233+BN$234+SUM(BN$125,BN$126,BN$127,BN$128,BN$129,BN$130,BN$131,BN$132,BN$133,BN$134,BN$135,BN$136,BN$137,BN$138*(1+'S&amp;S'!$F139),BN$139,BN$140,BN$141,BN$142,BN$143,BN$144)</f>
        <v>0</v>
      </c>
      <c r="BO341" s="66">
        <f>-BO$190+BO$216-BO$218+BO$233+BO$234+SUM(BO$125,BO$126,BO$127,BO$128,BO$129,BO$130,BO$131,BO$132,BO$133,BO$134,BO$135,BO$136,BO$137,BO$138*(1+'S&amp;S'!$F139),BO$139,BO$140,BO$141,BO$142,BO$143,BO$144)</f>
        <v>0</v>
      </c>
      <c r="BP341" s="66">
        <f>-BP$190+BP$216-BP$218+BP$233+BP$234+SUM(BP$125,BP$126,BP$127,BP$128,BP$129,BP$130,BP$131,BP$132,BP$133,BP$134,BP$135,BP$136,BP$137,BP$138*(1+'S&amp;S'!$F139),BP$139,BP$140,BP$141,BP$142,BP$143,BP$144)</f>
        <v>0</v>
      </c>
      <c r="BQ341" s="66">
        <f>-BQ$190+BQ$216-BQ$218+BQ$233+BQ$234+SUM(BQ$125,BQ$126,BQ$127,BQ$128,BQ$129,BQ$130,BQ$131,BQ$132,BQ$133,BQ$134,BQ$135,BQ$136,BQ$137,BQ$138*(1+'S&amp;S'!$F139),BQ$139,BQ$140,BQ$141,BQ$142,BQ$143,BQ$144)</f>
        <v>0</v>
      </c>
      <c r="BR341" s="66">
        <f>-BR$190+BR$216-BR$218+BR$233+BR$234+SUM(BR$125,BR$126,BR$127,BR$128,BR$129,BR$130,BR$131,BR$132,BR$133,BR$134,BR$135,BR$136,BR$137,BR$138*(1+'S&amp;S'!$F139),BR$139,BR$140,BR$141,BR$142,BR$143,BR$144)</f>
        <v>0</v>
      </c>
      <c r="BS341" s="66">
        <f>-BS$190+BS$216-BS$218+BS$233+BS$234+SUM(BS$125,BS$126,BS$127,BS$128,BS$129,BS$130,BS$131,BS$132,BS$133,BS$134,BS$135,BS$136,BS$137,BS$138*(1+'S&amp;S'!$F139),BS$139,BS$140,BS$141,BS$142,BS$143,BS$144)</f>
        <v>0</v>
      </c>
      <c r="BT341" s="66">
        <f>-BT$190+BT$216-BT$218+BT$233+BT$234+SUM(BT$125,BT$126,BT$127,BT$128,BT$129,BT$130,BT$131,BT$132,BT$133,BT$134,BT$135,BT$136,BT$137,BT$138*(1+'S&amp;S'!$F139),BT$139,BT$140,BT$141,BT$142,BT$143,BT$144)</f>
        <v>0</v>
      </c>
      <c r="BU341" s="66">
        <f>-BU$190+BU$216-BU$218+BU$233+BU$234+SUM(BU$125,BU$126,BU$127,BU$128,BU$129,BU$130,BU$131,BU$132,BU$133,BU$134,BU$135,BU$136,BU$137,BU$138*(1+'S&amp;S'!$F139),BU$139,BU$140,BU$141,BU$142,BU$143,BU$144)</f>
        <v>0</v>
      </c>
      <c r="BV341" s="66">
        <f>-BV$190+BV$216-BV$218+BV$233+BV$234+SUM(BV$125,BV$126,BV$127,BV$128,BV$129,BV$130,BV$131,BV$132,BV$133,BV$134,BV$135,BV$136,BV$137,BV$138*(1+'S&amp;S'!$F139),BV$139,BV$140,BV$141,BV$142,BV$143,BV$144)</f>
        <v>0</v>
      </c>
      <c r="BW341" s="66">
        <f>-BW$190+BW$216-BW$218+BW$233+BW$234+SUM(BW$125,BW$126,BW$127,BW$128,BW$129,BW$130,BW$131,BW$132,BW$133,BW$134,BW$135,BW$136,BW$137,BW$138*(1+'S&amp;S'!$F139),BW$139,BW$140,BW$141,BW$142,BW$143,BW$144)</f>
        <v>0</v>
      </c>
      <c r="BX341" s="66">
        <f>-BX$190+BX$216-BX$218+BX$233+BX$234+SUM(BX$125,BX$126,BX$127,BX$128,BX$129,BX$130,BX$131,BX$132,BX$133,BX$134,BX$135,BX$136,BX$137,BX$138*(1+'S&amp;S'!$F139),BX$139,BX$140,BX$141,BX$142,BX$143,BX$144)</f>
        <v>0</v>
      </c>
      <c r="BY341" s="66">
        <f>-BY$190+BY$216-BY$218+BY$233+BY$234+SUM(BY$125,BY$126,BY$127,BY$128,BY$129,BY$130,BY$131,BY$132,BY$133,BY$134,BY$135,BY$136,BY$137,BY$138*(1+'S&amp;S'!$F139),BY$139,BY$140,BY$141,BY$142,BY$143,BY$144)</f>
        <v>0</v>
      </c>
      <c r="BZ341" s="66">
        <f>-BZ$190+BZ$216-BZ$218+BZ$233+BZ$234+SUM(BZ$125,BZ$126,BZ$127,BZ$128,BZ$129,BZ$130,BZ$131,BZ$132,BZ$133,BZ$134,BZ$135,BZ$136,BZ$137,BZ$138*(1+'S&amp;S'!$F139),BZ$139,BZ$140,BZ$141,BZ$142,BZ$143,BZ$144)</f>
        <v>0</v>
      </c>
      <c r="CA341" s="66">
        <f>-CA$190+CA$216-CA$218+CA$233+CA$234+SUM(CA$125,CA$126,CA$127,CA$128,CA$129,CA$130,CA$131,CA$132,CA$133,CA$134,CA$135,CA$136,CA$137,CA$138*(1+'S&amp;S'!$F139),CA$139,CA$140,CA$141,CA$142,CA$143,CA$144)</f>
        <v>0</v>
      </c>
      <c r="CB341" s="66">
        <f>-CB$190+CB$216-CB$218+CB$233+CB$234+SUM(CB$125,CB$126,CB$127,CB$128,CB$129,CB$130,CB$131,CB$132,CB$133,CB$134,CB$135,CB$136,CB$137,CB$138*(1+'S&amp;S'!$F139),CB$139,CB$140,CB$141,CB$142,CB$143,CB$144)</f>
        <v>0</v>
      </c>
      <c r="CC341" s="66">
        <f>-CC$190+CC$216-CC$218+CC$233+CC$234+SUM(CC$125,CC$126,CC$127,CC$128,CC$129,CC$130,CC$131,CC$132,CC$133,CC$134,CC$135,CC$136,CC$137,CC$138*(1+'S&amp;S'!$F139),CC$139,CC$140,CC$141,CC$142,CC$143,CC$144)</f>
        <v>0</v>
      </c>
      <c r="CD341" s="66">
        <f>-CD$190+CD$216-CD$218+CD$233+CD$234+SUM(CD$125,CD$126,CD$127,CD$128,CD$129,CD$130,CD$131,CD$132,CD$133,CD$134,CD$135,CD$136,CD$137,CD$138*(1+'S&amp;S'!$F139),CD$139,CD$140,CD$141,CD$142,CD$143,CD$144)</f>
        <v>0</v>
      </c>
      <c r="CE341" s="66">
        <f>-CE$190+CE$216-CE$218+CE$233+CE$234+SUM(CE$125,CE$126,CE$127,CE$128,CE$129,CE$130,CE$131,CE$132,CE$133,CE$134,CE$135,CE$136,CE$137,CE$138*(1+'S&amp;S'!$F139),CE$139,CE$140,CE$141,CE$142,CE$143,CE$144)</f>
        <v>0</v>
      </c>
      <c r="CF341" s="66">
        <f>-CF$190+CF$216-CF$218+CF$233+CF$234+SUM(CF$125,CF$126,CF$127,CF$128,CF$129,CF$130,CF$131,CF$132,CF$133,CF$134,CF$135,CF$136,CF$137,CF$138*(1+'S&amp;S'!$F139),CF$139,CF$140,CF$141,CF$142,CF$143,CF$144)</f>
        <v>0</v>
      </c>
      <c r="CG341" s="66">
        <f>-CG$190+CG$216-CG$218+CG$233+CG$234+SUM(CG$125,CG$126,CG$127,CG$128,CG$129,CG$130,CG$131,CG$132,CG$133,CG$134,CG$135,CG$136,CG$137,CG$138*(1+'S&amp;S'!$F139),CG$139,CG$140,CG$141,CG$142,CG$143,CG$144)</f>
        <v>0</v>
      </c>
      <c r="CH341" s="66">
        <f>-CH$190+CH$216-CH$218+CH$233+CH$234+SUM(CH$125,CH$126,CH$127,CH$128,CH$129,CH$130,CH$131,CH$132,CH$133,CH$134,CH$135,CH$136,CH$137,CH$138*(1+'S&amp;S'!$F139),CH$139,CH$140,CH$141,CH$142,CH$143,CH$144)</f>
        <v>0</v>
      </c>
      <c r="CI341" s="66">
        <f>-CI$190+CI$216-CI$218+CI$233+CI$234+SUM(CI$125,CI$126,CI$127,CI$128,CI$129,CI$130,CI$131,CI$132,CI$133,CI$134,CI$135,CI$136,CI$137,CI$138*(1+'S&amp;S'!$F139),CI$139,CI$140,CI$141,CI$142,CI$143,CI$144)</f>
        <v>0</v>
      </c>
      <c r="CJ341" s="66">
        <f>-CJ$190+CJ$216-CJ$218+CJ$233+CJ$234+SUM(CJ$125,CJ$126,CJ$127,CJ$128,CJ$129,CJ$130,CJ$131,CJ$132,CJ$133,CJ$134,CJ$135,CJ$136,CJ$137,CJ$138*(1+'S&amp;S'!$F139),CJ$139,CJ$140,CJ$141,CJ$142,CJ$143,CJ$144)</f>
        <v>0</v>
      </c>
      <c r="CK341" s="66">
        <f>-CK$190+CK$216-CK$218+CK$233+CK$234+SUM(CK$125,CK$126,CK$127,CK$128,CK$129,CK$130,CK$131,CK$132,CK$133,CK$134,CK$135,CK$136,CK$137,CK$138*(1+'S&amp;S'!$F139),CK$139,CK$140,CK$141,CK$142,CK$143,CK$144)</f>
        <v>0</v>
      </c>
      <c r="CL341" s="66">
        <f>-CL$190+CL$216-CL$218+CL$233+CL$234+SUM(CL$125,CL$126,CL$127,CL$128,CL$129,CL$130,CL$131,CL$132,CL$133,CL$134,CL$135,CL$136,CL$137,CL$138*(1+'S&amp;S'!$F139),CL$139,CL$140,CL$141,CL$142,CL$143,CL$144)</f>
        <v>0</v>
      </c>
      <c r="CM341" s="66">
        <f>-CM$190+CM$216-CM$218+CM$233+CM$234+SUM(CM$125,CM$126,CM$127,CM$128,CM$129,CM$130,CM$131,CM$132,CM$133,CM$134,CM$135,CM$136,CM$137,CM$138*(1+'S&amp;S'!$F139),CM$139,CM$140,CM$141,CM$142,CM$143,CM$144)</f>
        <v>0</v>
      </c>
      <c r="CN341" s="66">
        <f>-CN$190+CN$216-CN$218+CN$233+CN$234+SUM(CN$125,CN$126,CN$127,CN$128,CN$129,CN$130,CN$131,CN$132,CN$133,CN$134,CN$135,CN$136,CN$137,CN$138*(1+'S&amp;S'!$F139),CN$139,CN$140,CN$141,CN$142,CN$143,CN$144)</f>
        <v>0</v>
      </c>
      <c r="CO341" s="66">
        <f>-CO$190+CO$216-CO$218+CO$233+CO$234+SUM(CO$125,CO$126,CO$127,CO$128,CO$129,CO$130,CO$131,CO$132,CO$133,CO$134,CO$135,CO$136,CO$137,CO$138*(1+'S&amp;S'!$F139),CO$139,CO$140,CO$141,CO$142,CO$143,CO$144)</f>
        <v>0</v>
      </c>
      <c r="CP341" s="66">
        <f>-CP$190+CP$216-CP$218+CP$233+CP$234+SUM(CP$125,CP$126,CP$127,CP$128,CP$129,CP$130,CP$131,CP$132,CP$133,CP$134,CP$135,CP$136,CP$137,CP$138*(1+'S&amp;S'!$F139),CP$139,CP$140,CP$141,CP$142,CP$143,CP$144)</f>
        <v>0</v>
      </c>
      <c r="CQ341" s="66">
        <f>-CQ$190+CQ$216-CQ$218+CQ$233+CQ$234+SUM(CQ$125,CQ$126,CQ$127,CQ$128,CQ$129,CQ$130,CQ$131,CQ$132,CQ$133,CQ$134,CQ$135,CQ$136,CQ$137,CQ$138*(1+'S&amp;S'!$F139),CQ$139,CQ$140,CQ$141,CQ$142,CQ$143,CQ$144)</f>
        <v>0</v>
      </c>
      <c r="CR341" s="66">
        <f>-CR$190+CR$216-CR$218+CR$233+CR$234+SUM(CR$125,CR$126,CR$127,CR$128,CR$129,CR$130,CR$131,CR$132,CR$133,CR$134,CR$135,CR$136,CR$137,CR$138*(1+'S&amp;S'!$F139),CR$139,CR$140,CR$141,CR$142,CR$143,CR$144)</f>
        <v>0</v>
      </c>
      <c r="CS341" s="66">
        <f>-CS$190+CS$216-CS$218+CS$233+CS$234+SUM(CS$125,CS$126,CS$127,CS$128,CS$129,CS$130,CS$131,CS$132,CS$133,CS$134,CS$135,CS$136,CS$137,CS$138*(1+'S&amp;S'!$F139),CS$139,CS$140,CS$141,CS$142,CS$143,CS$144)</f>
        <v>0</v>
      </c>
    </row>
    <row r="342" spans="3:97" hidden="1" x14ac:dyDescent="0.35">
      <c r="C342" s="81" t="str">
        <f>O.3!C139&amp;" with "&amp; 'S&amp;S'!$D$5*100 &amp; "% increase"</f>
        <v xml:space="preserve"> with 1% increase</v>
      </c>
      <c r="E342" s="492">
        <f>G342+NPV(G.Asm!$F$40,H342:INDEX(H342:CS342,RP))</f>
        <v>0</v>
      </c>
      <c r="F342" s="492">
        <f t="shared" si="140"/>
        <v>0</v>
      </c>
      <c r="G342" s="66">
        <f>-G$190+G$216-G$218+G$233+G$234+SUM(G$125,G$126,G$127,G$128,G$129,G$130,G$131,G$132,G$133,G$134,G$135,G$136,G$137,G$138,G$139*(1+'S&amp;S'!$F140),G$140,G$141,G$142,G$143,G$144)</f>
        <v>0</v>
      </c>
      <c r="H342" s="66">
        <f>-H$190+H$216-H$218+H$233+H$234+SUM(H$125,H$126,H$127,H$128,H$129,H$130,H$131,H$132,H$133,H$134,H$135,H$136,H$137,H$138,H$139*(1+'S&amp;S'!$F140),H$140,H$141,H$142,H$143,H$144)</f>
        <v>0</v>
      </c>
      <c r="I342" s="66">
        <f>-I$190+I$216-I$218+I$233+I$234+SUM(I$125,I$126,I$127,I$128,I$129,I$130,I$131,I$132,I$133,I$134,I$135,I$136,I$137,I$138,I$139*(1+'S&amp;S'!$F140),I$140,I$141,I$142,I$143,I$144)</f>
        <v>0</v>
      </c>
      <c r="J342" s="66">
        <f>-J$190+J$216-J$218+J$233+J$234+SUM(J$125,J$126,J$127,J$128,J$129,J$130,J$131,J$132,J$133,J$134,J$135,J$136,J$137,J$138,J$139*(1+'S&amp;S'!$F140),J$140,J$141,J$142,J$143,J$144)</f>
        <v>0</v>
      </c>
      <c r="K342" s="66">
        <f>-K$190+K$216-K$218+K$233+K$234+SUM(K$125,K$126,K$127,K$128,K$129,K$130,K$131,K$132,K$133,K$134,K$135,K$136,K$137,K$138,K$139*(1+'S&amp;S'!$F140),K$140,K$141,K$142,K$143,K$144)</f>
        <v>0</v>
      </c>
      <c r="L342" s="66">
        <f>-L$190+L$216-L$218+L$233+L$234+SUM(L$125,L$126,L$127,L$128,L$129,L$130,L$131,L$132,L$133,L$134,L$135,L$136,L$137,L$138,L$139*(1+'S&amp;S'!$F140),L$140,L$141,L$142,L$143,L$144)</f>
        <v>0</v>
      </c>
      <c r="M342" s="66">
        <f>-M$190+M$216-M$218+M$233+M$234+SUM(M$125,M$126,M$127,M$128,M$129,M$130,M$131,M$132,M$133,M$134,M$135,M$136,M$137,M$138,M$139*(1+'S&amp;S'!$F140),M$140,M$141,M$142,M$143,M$144)</f>
        <v>0</v>
      </c>
      <c r="N342" s="66">
        <f>-N$190+N$216-N$218+N$233+N$234+SUM(N$125,N$126,N$127,N$128,N$129,N$130,N$131,N$132,N$133,N$134,N$135,N$136,N$137,N$138,N$139*(1+'S&amp;S'!$F140),N$140,N$141,N$142,N$143,N$144)</f>
        <v>0</v>
      </c>
      <c r="O342" s="66">
        <f>-O$190+O$216-O$218+O$233+O$234+SUM(O$125,O$126,O$127,O$128,O$129,O$130,O$131,O$132,O$133,O$134,O$135,O$136,O$137,O$138,O$139*(1+'S&amp;S'!$F140),O$140,O$141,O$142,O$143,O$144)</f>
        <v>0</v>
      </c>
      <c r="P342" s="66">
        <f>-P$190+P$216-P$218+P$233+P$234+SUM(P$125,P$126,P$127,P$128,P$129,P$130,P$131,P$132,P$133,P$134,P$135,P$136,P$137,P$138,P$139*(1+'S&amp;S'!$F140),P$140,P$141,P$142,P$143,P$144)</f>
        <v>0</v>
      </c>
      <c r="Q342" s="66">
        <f>-Q$190+Q$216-Q$218+Q$233+Q$234+SUM(Q$125,Q$126,Q$127,Q$128,Q$129,Q$130,Q$131,Q$132,Q$133,Q$134,Q$135,Q$136,Q$137,Q$138,Q$139*(1+'S&amp;S'!$F140),Q$140,Q$141,Q$142,Q$143,Q$144)</f>
        <v>0</v>
      </c>
      <c r="R342" s="66">
        <f>-R$190+R$216-R$218+R$233+R$234+SUM(R$125,R$126,R$127,R$128,R$129,R$130,R$131,R$132,R$133,R$134,R$135,R$136,R$137,R$138,R$139*(1+'S&amp;S'!$F140),R$140,R$141,R$142,R$143,R$144)</f>
        <v>0</v>
      </c>
      <c r="S342" s="66">
        <f>-S$190+S$216-S$218+S$233+S$234+SUM(S$125,S$126,S$127,S$128,S$129,S$130,S$131,S$132,S$133,S$134,S$135,S$136,S$137,S$138,S$139*(1+'S&amp;S'!$F140),S$140,S$141,S$142,S$143,S$144)</f>
        <v>0</v>
      </c>
      <c r="T342" s="66">
        <f>-T$190+T$216-T$218+T$233+T$234+SUM(T$125,T$126,T$127,T$128,T$129,T$130,T$131,T$132,T$133,T$134,T$135,T$136,T$137,T$138,T$139*(1+'S&amp;S'!$F140),T$140,T$141,T$142,T$143,T$144)</f>
        <v>0</v>
      </c>
      <c r="U342" s="66">
        <f>-U$190+U$216-U$218+U$233+U$234+SUM(U$125,U$126,U$127,U$128,U$129,U$130,U$131,U$132,U$133,U$134,U$135,U$136,U$137,U$138,U$139*(1+'S&amp;S'!$F140),U$140,U$141,U$142,U$143,U$144)</f>
        <v>0</v>
      </c>
      <c r="V342" s="66">
        <f>-V$190+V$216-V$218+V$233+V$234+SUM(V$125,V$126,V$127,V$128,V$129,V$130,V$131,V$132,V$133,V$134,V$135,V$136,V$137,V$138,V$139*(1+'S&amp;S'!$F140),V$140,V$141,V$142,V$143,V$144)</f>
        <v>0</v>
      </c>
      <c r="W342" s="66">
        <f>-W$190+W$216-W$218+W$233+W$234+SUM(W$125,W$126,W$127,W$128,W$129,W$130,W$131,W$132,W$133,W$134,W$135,W$136,W$137,W$138,W$139*(1+'S&amp;S'!$F140),W$140,W$141,W$142,W$143,W$144)</f>
        <v>0</v>
      </c>
      <c r="X342" s="66">
        <f>-X$190+X$216-X$218+X$233+X$234+SUM(X$125,X$126,X$127,X$128,X$129,X$130,X$131,X$132,X$133,X$134,X$135,X$136,X$137,X$138,X$139*(1+'S&amp;S'!$F140),X$140,X$141,X$142,X$143,X$144)</f>
        <v>0</v>
      </c>
      <c r="Y342" s="66">
        <f>-Y$190+Y$216-Y$218+Y$233+Y$234+SUM(Y$125,Y$126,Y$127,Y$128,Y$129,Y$130,Y$131,Y$132,Y$133,Y$134,Y$135,Y$136,Y$137,Y$138,Y$139*(1+'S&amp;S'!$F140),Y$140,Y$141,Y$142,Y$143,Y$144)</f>
        <v>0</v>
      </c>
      <c r="Z342" s="66">
        <f>-Z$190+Z$216-Z$218+Z$233+Z$234+SUM(Z$125,Z$126,Z$127,Z$128,Z$129,Z$130,Z$131,Z$132,Z$133,Z$134,Z$135,Z$136,Z$137,Z$138,Z$139*(1+'S&amp;S'!$F140),Z$140,Z$141,Z$142,Z$143,Z$144)</f>
        <v>0</v>
      </c>
      <c r="AA342" s="66">
        <f>-AA$190+AA$216-AA$218+AA$233+AA$234+SUM(AA$125,AA$126,AA$127,AA$128,AA$129,AA$130,AA$131,AA$132,AA$133,AA$134,AA$135,AA$136,AA$137,AA$138,AA$139*(1+'S&amp;S'!$F140),AA$140,AA$141,AA$142,AA$143,AA$144)</f>
        <v>0</v>
      </c>
      <c r="AB342" s="66">
        <f>-AB$190+AB$216-AB$218+AB$233+AB$234+SUM(AB$125,AB$126,AB$127,AB$128,AB$129,AB$130,AB$131,AB$132,AB$133,AB$134,AB$135,AB$136,AB$137,AB$138,AB$139*(1+'S&amp;S'!$F140),AB$140,AB$141,AB$142,AB$143,AB$144)</f>
        <v>0</v>
      </c>
      <c r="AC342" s="66">
        <f>-AC$190+AC$216-AC$218+AC$233+AC$234+SUM(AC$125,AC$126,AC$127,AC$128,AC$129,AC$130,AC$131,AC$132,AC$133,AC$134,AC$135,AC$136,AC$137,AC$138,AC$139*(1+'S&amp;S'!$F140),AC$140,AC$141,AC$142,AC$143,AC$144)</f>
        <v>0</v>
      </c>
      <c r="AD342" s="66">
        <f>-AD$190+AD$216-AD$218+AD$233+AD$234+SUM(AD$125,AD$126,AD$127,AD$128,AD$129,AD$130,AD$131,AD$132,AD$133,AD$134,AD$135,AD$136,AD$137,AD$138,AD$139*(1+'S&amp;S'!$F140),AD$140,AD$141,AD$142,AD$143,AD$144)</f>
        <v>0</v>
      </c>
      <c r="AE342" s="66">
        <f>-AE$190+AE$216-AE$218+AE$233+AE$234+SUM(AE$125,AE$126,AE$127,AE$128,AE$129,AE$130,AE$131,AE$132,AE$133,AE$134,AE$135,AE$136,AE$137,AE$138,AE$139*(1+'S&amp;S'!$F140),AE$140,AE$141,AE$142,AE$143,AE$144)</f>
        <v>0</v>
      </c>
      <c r="AF342" s="66">
        <f>-AF$190+AF$216-AF$218+AF$233+AF$234+SUM(AF$125,AF$126,AF$127,AF$128,AF$129,AF$130,AF$131,AF$132,AF$133,AF$134,AF$135,AF$136,AF$137,AF$138,AF$139*(1+'S&amp;S'!$F140),AF$140,AF$141,AF$142,AF$143,AF$144)</f>
        <v>0</v>
      </c>
      <c r="AG342" s="66">
        <f>-AG$190+AG$216-AG$218+AG$233+AG$234+SUM(AG$125,AG$126,AG$127,AG$128,AG$129,AG$130,AG$131,AG$132,AG$133,AG$134,AG$135,AG$136,AG$137,AG$138,AG$139*(1+'S&amp;S'!$F140),AG$140,AG$141,AG$142,AG$143,AG$144)</f>
        <v>0</v>
      </c>
      <c r="AH342" s="66">
        <f>-AH$190+AH$216-AH$218+AH$233+AH$234+SUM(AH$125,AH$126,AH$127,AH$128,AH$129,AH$130,AH$131,AH$132,AH$133,AH$134,AH$135,AH$136,AH$137,AH$138,AH$139*(1+'S&amp;S'!$F140),AH$140,AH$141,AH$142,AH$143,AH$144)</f>
        <v>0</v>
      </c>
      <c r="AI342" s="66">
        <f>-AI$190+AI$216-AI$218+AI$233+AI$234+SUM(AI$125,AI$126,AI$127,AI$128,AI$129,AI$130,AI$131,AI$132,AI$133,AI$134,AI$135,AI$136,AI$137,AI$138,AI$139*(1+'S&amp;S'!$F140),AI$140,AI$141,AI$142,AI$143,AI$144)</f>
        <v>0</v>
      </c>
      <c r="AJ342" s="66">
        <f>-AJ$190+AJ$216-AJ$218+AJ$233+AJ$234+SUM(AJ$125,AJ$126,AJ$127,AJ$128,AJ$129,AJ$130,AJ$131,AJ$132,AJ$133,AJ$134,AJ$135,AJ$136,AJ$137,AJ$138,AJ$139*(1+'S&amp;S'!$F140),AJ$140,AJ$141,AJ$142,AJ$143,AJ$144)</f>
        <v>0</v>
      </c>
      <c r="AK342" s="66">
        <f>-AK$190+AK$216-AK$218+AK$233+AK$234+SUM(AK$125,AK$126,AK$127,AK$128,AK$129,AK$130,AK$131,AK$132,AK$133,AK$134,AK$135,AK$136,AK$137,AK$138,AK$139*(1+'S&amp;S'!$F140),AK$140,AK$141,AK$142,AK$143,AK$144)</f>
        <v>0</v>
      </c>
      <c r="AL342" s="66">
        <f>-AL$190+AL$216-AL$218+AL$233+AL$234+SUM(AL$125,AL$126,AL$127,AL$128,AL$129,AL$130,AL$131,AL$132,AL$133,AL$134,AL$135,AL$136,AL$137,AL$138,AL$139*(1+'S&amp;S'!$F140),AL$140,AL$141,AL$142,AL$143,AL$144)</f>
        <v>0</v>
      </c>
      <c r="AM342" s="66">
        <f>-AM$190+AM$216-AM$218+AM$233+AM$234+SUM(AM$125,AM$126,AM$127,AM$128,AM$129,AM$130,AM$131,AM$132,AM$133,AM$134,AM$135,AM$136,AM$137,AM$138,AM$139*(1+'S&amp;S'!$F140),AM$140,AM$141,AM$142,AM$143,AM$144)</f>
        <v>0</v>
      </c>
      <c r="AN342" s="66">
        <f>-AN$190+AN$216-AN$218+AN$233+AN$234+SUM(AN$125,AN$126,AN$127,AN$128,AN$129,AN$130,AN$131,AN$132,AN$133,AN$134,AN$135,AN$136,AN$137,AN$138,AN$139*(1+'S&amp;S'!$F140),AN$140,AN$141,AN$142,AN$143,AN$144)</f>
        <v>0</v>
      </c>
      <c r="AO342" s="66">
        <f>-AO$190+AO$216-AO$218+AO$233+AO$234+SUM(AO$125,AO$126,AO$127,AO$128,AO$129,AO$130,AO$131,AO$132,AO$133,AO$134,AO$135,AO$136,AO$137,AO$138,AO$139*(1+'S&amp;S'!$F140),AO$140,AO$141,AO$142,AO$143,AO$144)</f>
        <v>0</v>
      </c>
      <c r="AP342" s="66">
        <f>-AP$190+AP$216-AP$218+AP$233+AP$234+SUM(AP$125,AP$126,AP$127,AP$128,AP$129,AP$130,AP$131,AP$132,AP$133,AP$134,AP$135,AP$136,AP$137,AP$138,AP$139*(1+'S&amp;S'!$F140),AP$140,AP$141,AP$142,AP$143,AP$144)</f>
        <v>0</v>
      </c>
      <c r="AQ342" s="66">
        <f>-AQ$190+AQ$216-AQ$218+AQ$233+AQ$234+SUM(AQ$125,AQ$126,AQ$127,AQ$128,AQ$129,AQ$130,AQ$131,AQ$132,AQ$133,AQ$134,AQ$135,AQ$136,AQ$137,AQ$138,AQ$139*(1+'S&amp;S'!$F140),AQ$140,AQ$141,AQ$142,AQ$143,AQ$144)</f>
        <v>0</v>
      </c>
      <c r="AR342" s="66">
        <f>-AR$190+AR$216-AR$218+AR$233+AR$234+SUM(AR$125,AR$126,AR$127,AR$128,AR$129,AR$130,AR$131,AR$132,AR$133,AR$134,AR$135,AR$136,AR$137,AR$138,AR$139*(1+'S&amp;S'!$F140),AR$140,AR$141,AR$142,AR$143,AR$144)</f>
        <v>0</v>
      </c>
      <c r="AS342" s="66">
        <f>-AS$190+AS$216-AS$218+AS$233+AS$234+SUM(AS$125,AS$126,AS$127,AS$128,AS$129,AS$130,AS$131,AS$132,AS$133,AS$134,AS$135,AS$136,AS$137,AS$138,AS$139*(1+'S&amp;S'!$F140),AS$140,AS$141,AS$142,AS$143,AS$144)</f>
        <v>0</v>
      </c>
      <c r="AT342" s="66">
        <f>-AT$190+AT$216-AT$218+AT$233+AT$234+SUM(AT$125,AT$126,AT$127,AT$128,AT$129,AT$130,AT$131,AT$132,AT$133,AT$134,AT$135,AT$136,AT$137,AT$138,AT$139*(1+'S&amp;S'!$F140),AT$140,AT$141,AT$142,AT$143,AT$144)</f>
        <v>0</v>
      </c>
      <c r="AU342" s="66">
        <f>-AU$190+AU$216-AU$218+AU$233+AU$234+SUM(AU$125,AU$126,AU$127,AU$128,AU$129,AU$130,AU$131,AU$132,AU$133,AU$134,AU$135,AU$136,AU$137,AU$138,AU$139*(1+'S&amp;S'!$F140),AU$140,AU$141,AU$142,AU$143,AU$144)</f>
        <v>0</v>
      </c>
      <c r="AV342" s="66">
        <f>-AV$190+AV$216-AV$218+AV$233+AV$234+SUM(AV$125,AV$126,AV$127,AV$128,AV$129,AV$130,AV$131,AV$132,AV$133,AV$134,AV$135,AV$136,AV$137,AV$138,AV$139*(1+'S&amp;S'!$F140),AV$140,AV$141,AV$142,AV$143,AV$144)</f>
        <v>0</v>
      </c>
      <c r="AW342" s="66">
        <f>-AW$190+AW$216-AW$218+AW$233+AW$234+SUM(AW$125,AW$126,AW$127,AW$128,AW$129,AW$130,AW$131,AW$132,AW$133,AW$134,AW$135,AW$136,AW$137,AW$138,AW$139*(1+'S&amp;S'!$F140),AW$140,AW$141,AW$142,AW$143,AW$144)</f>
        <v>0</v>
      </c>
      <c r="AX342" s="66">
        <f>-AX$190+AX$216-AX$218+AX$233+AX$234+SUM(AX$125,AX$126,AX$127,AX$128,AX$129,AX$130,AX$131,AX$132,AX$133,AX$134,AX$135,AX$136,AX$137,AX$138,AX$139*(1+'S&amp;S'!$F140),AX$140,AX$141,AX$142,AX$143,AX$144)</f>
        <v>0</v>
      </c>
      <c r="AY342" s="66">
        <f>-AY$190+AY$216-AY$218+AY$233+AY$234+SUM(AY$125,AY$126,AY$127,AY$128,AY$129,AY$130,AY$131,AY$132,AY$133,AY$134,AY$135,AY$136,AY$137,AY$138,AY$139*(1+'S&amp;S'!$F140),AY$140,AY$141,AY$142,AY$143,AY$144)</f>
        <v>0</v>
      </c>
      <c r="AZ342" s="66">
        <f>-AZ$190+AZ$216-AZ$218+AZ$233+AZ$234+SUM(AZ$125,AZ$126,AZ$127,AZ$128,AZ$129,AZ$130,AZ$131,AZ$132,AZ$133,AZ$134,AZ$135,AZ$136,AZ$137,AZ$138,AZ$139*(1+'S&amp;S'!$F140),AZ$140,AZ$141,AZ$142,AZ$143,AZ$144)</f>
        <v>0</v>
      </c>
      <c r="BA342" s="66">
        <f>-BA$190+BA$216-BA$218+BA$233+BA$234+SUM(BA$125,BA$126,BA$127,BA$128,BA$129,BA$130,BA$131,BA$132,BA$133,BA$134,BA$135,BA$136,BA$137,BA$138,BA$139*(1+'S&amp;S'!$F140),BA$140,BA$141,BA$142,BA$143,BA$144)</f>
        <v>0</v>
      </c>
      <c r="BB342" s="66">
        <f>-BB$190+BB$216-BB$218+BB$233+BB$234+SUM(BB$125,BB$126,BB$127,BB$128,BB$129,BB$130,BB$131,BB$132,BB$133,BB$134,BB$135,BB$136,BB$137,BB$138,BB$139*(1+'S&amp;S'!$F140),BB$140,BB$141,BB$142,BB$143,BB$144)</f>
        <v>0</v>
      </c>
      <c r="BC342" s="66">
        <f>-BC$190+BC$216-BC$218+BC$233+BC$234+SUM(BC$125,BC$126,BC$127,BC$128,BC$129,BC$130,BC$131,BC$132,BC$133,BC$134,BC$135,BC$136,BC$137,BC$138,BC$139*(1+'S&amp;S'!$F140),BC$140,BC$141,BC$142,BC$143,BC$144)</f>
        <v>0</v>
      </c>
      <c r="BD342" s="66">
        <f>-BD$190+BD$216-BD$218+BD$233+BD$234+SUM(BD$125,BD$126,BD$127,BD$128,BD$129,BD$130,BD$131,BD$132,BD$133,BD$134,BD$135,BD$136,BD$137,BD$138,BD$139*(1+'S&amp;S'!$F140),BD$140,BD$141,BD$142,BD$143,BD$144)</f>
        <v>0</v>
      </c>
      <c r="BE342" s="66">
        <f>-BE$190+BE$216-BE$218+BE$233+BE$234+SUM(BE$125,BE$126,BE$127,BE$128,BE$129,BE$130,BE$131,BE$132,BE$133,BE$134,BE$135,BE$136,BE$137,BE$138,BE$139*(1+'S&amp;S'!$F140),BE$140,BE$141,BE$142,BE$143,BE$144)</f>
        <v>0</v>
      </c>
      <c r="BF342" s="66">
        <f>-BF$190+BF$216-BF$218+BF$233+BF$234+SUM(BF$125,BF$126,BF$127,BF$128,BF$129,BF$130,BF$131,BF$132,BF$133,BF$134,BF$135,BF$136,BF$137,BF$138,BF$139*(1+'S&amp;S'!$F140),BF$140,BF$141,BF$142,BF$143,BF$144)</f>
        <v>0</v>
      </c>
      <c r="BG342" s="66">
        <f>-BG$190+BG$216-BG$218+BG$233+BG$234+SUM(BG$125,BG$126,BG$127,BG$128,BG$129,BG$130,BG$131,BG$132,BG$133,BG$134,BG$135,BG$136,BG$137,BG$138,BG$139*(1+'S&amp;S'!$F140),BG$140,BG$141,BG$142,BG$143,BG$144)</f>
        <v>0</v>
      </c>
      <c r="BH342" s="66">
        <f>-BH$190+BH$216-BH$218+BH$233+BH$234+SUM(BH$125,BH$126,BH$127,BH$128,BH$129,BH$130,BH$131,BH$132,BH$133,BH$134,BH$135,BH$136,BH$137,BH$138,BH$139*(1+'S&amp;S'!$F140),BH$140,BH$141,BH$142,BH$143,BH$144)</f>
        <v>0</v>
      </c>
      <c r="BI342" s="66">
        <f>-BI$190+BI$216-BI$218+BI$233+BI$234+SUM(BI$125,BI$126,BI$127,BI$128,BI$129,BI$130,BI$131,BI$132,BI$133,BI$134,BI$135,BI$136,BI$137,BI$138,BI$139*(1+'S&amp;S'!$F140),BI$140,BI$141,BI$142,BI$143,BI$144)</f>
        <v>0</v>
      </c>
      <c r="BJ342" s="66">
        <f>-BJ$190+BJ$216-BJ$218+BJ$233+BJ$234+SUM(BJ$125,BJ$126,BJ$127,BJ$128,BJ$129,BJ$130,BJ$131,BJ$132,BJ$133,BJ$134,BJ$135,BJ$136,BJ$137,BJ$138,BJ$139*(1+'S&amp;S'!$F140),BJ$140,BJ$141,BJ$142,BJ$143,BJ$144)</f>
        <v>0</v>
      </c>
      <c r="BK342" s="66">
        <f>-BK$190+BK$216-BK$218+BK$233+BK$234+SUM(BK$125,BK$126,BK$127,BK$128,BK$129,BK$130,BK$131,BK$132,BK$133,BK$134,BK$135,BK$136,BK$137,BK$138,BK$139*(1+'S&amp;S'!$F140),BK$140,BK$141,BK$142,BK$143,BK$144)</f>
        <v>0</v>
      </c>
      <c r="BL342" s="66">
        <f>-BL$190+BL$216-BL$218+BL$233+BL$234+SUM(BL$125,BL$126,BL$127,BL$128,BL$129,BL$130,BL$131,BL$132,BL$133,BL$134,BL$135,BL$136,BL$137,BL$138,BL$139*(1+'S&amp;S'!$F140),BL$140,BL$141,BL$142,BL$143,BL$144)</f>
        <v>0</v>
      </c>
      <c r="BM342" s="66">
        <f>-BM$190+BM$216-BM$218+BM$233+BM$234+SUM(BM$125,BM$126,BM$127,BM$128,BM$129,BM$130,BM$131,BM$132,BM$133,BM$134,BM$135,BM$136,BM$137,BM$138,BM$139*(1+'S&amp;S'!$F140),BM$140,BM$141,BM$142,BM$143,BM$144)</f>
        <v>0</v>
      </c>
      <c r="BN342" s="66">
        <f>-BN$190+BN$216-BN$218+BN$233+BN$234+SUM(BN$125,BN$126,BN$127,BN$128,BN$129,BN$130,BN$131,BN$132,BN$133,BN$134,BN$135,BN$136,BN$137,BN$138,BN$139*(1+'S&amp;S'!$F140),BN$140,BN$141,BN$142,BN$143,BN$144)</f>
        <v>0</v>
      </c>
      <c r="BO342" s="66">
        <f>-BO$190+BO$216-BO$218+BO$233+BO$234+SUM(BO$125,BO$126,BO$127,BO$128,BO$129,BO$130,BO$131,BO$132,BO$133,BO$134,BO$135,BO$136,BO$137,BO$138,BO$139*(1+'S&amp;S'!$F140),BO$140,BO$141,BO$142,BO$143,BO$144)</f>
        <v>0</v>
      </c>
      <c r="BP342" s="66">
        <f>-BP$190+BP$216-BP$218+BP$233+BP$234+SUM(BP$125,BP$126,BP$127,BP$128,BP$129,BP$130,BP$131,BP$132,BP$133,BP$134,BP$135,BP$136,BP$137,BP$138,BP$139*(1+'S&amp;S'!$F140),BP$140,BP$141,BP$142,BP$143,BP$144)</f>
        <v>0</v>
      </c>
      <c r="BQ342" s="66">
        <f>-BQ$190+BQ$216-BQ$218+BQ$233+BQ$234+SUM(BQ$125,BQ$126,BQ$127,BQ$128,BQ$129,BQ$130,BQ$131,BQ$132,BQ$133,BQ$134,BQ$135,BQ$136,BQ$137,BQ$138,BQ$139*(1+'S&amp;S'!$F140),BQ$140,BQ$141,BQ$142,BQ$143,BQ$144)</f>
        <v>0</v>
      </c>
      <c r="BR342" s="66">
        <f>-BR$190+BR$216-BR$218+BR$233+BR$234+SUM(BR$125,BR$126,BR$127,BR$128,BR$129,BR$130,BR$131,BR$132,BR$133,BR$134,BR$135,BR$136,BR$137,BR$138,BR$139*(1+'S&amp;S'!$F140),BR$140,BR$141,BR$142,BR$143,BR$144)</f>
        <v>0</v>
      </c>
      <c r="BS342" s="66">
        <f>-BS$190+BS$216-BS$218+BS$233+BS$234+SUM(BS$125,BS$126,BS$127,BS$128,BS$129,BS$130,BS$131,BS$132,BS$133,BS$134,BS$135,BS$136,BS$137,BS$138,BS$139*(1+'S&amp;S'!$F140),BS$140,BS$141,BS$142,BS$143,BS$144)</f>
        <v>0</v>
      </c>
      <c r="BT342" s="66">
        <f>-BT$190+BT$216-BT$218+BT$233+BT$234+SUM(BT$125,BT$126,BT$127,BT$128,BT$129,BT$130,BT$131,BT$132,BT$133,BT$134,BT$135,BT$136,BT$137,BT$138,BT$139*(1+'S&amp;S'!$F140),BT$140,BT$141,BT$142,BT$143,BT$144)</f>
        <v>0</v>
      </c>
      <c r="BU342" s="66">
        <f>-BU$190+BU$216-BU$218+BU$233+BU$234+SUM(BU$125,BU$126,BU$127,BU$128,BU$129,BU$130,BU$131,BU$132,BU$133,BU$134,BU$135,BU$136,BU$137,BU$138,BU$139*(1+'S&amp;S'!$F140),BU$140,BU$141,BU$142,BU$143,BU$144)</f>
        <v>0</v>
      </c>
      <c r="BV342" s="66">
        <f>-BV$190+BV$216-BV$218+BV$233+BV$234+SUM(BV$125,BV$126,BV$127,BV$128,BV$129,BV$130,BV$131,BV$132,BV$133,BV$134,BV$135,BV$136,BV$137,BV$138,BV$139*(1+'S&amp;S'!$F140),BV$140,BV$141,BV$142,BV$143,BV$144)</f>
        <v>0</v>
      </c>
      <c r="BW342" s="66">
        <f>-BW$190+BW$216-BW$218+BW$233+BW$234+SUM(BW$125,BW$126,BW$127,BW$128,BW$129,BW$130,BW$131,BW$132,BW$133,BW$134,BW$135,BW$136,BW$137,BW$138,BW$139*(1+'S&amp;S'!$F140),BW$140,BW$141,BW$142,BW$143,BW$144)</f>
        <v>0</v>
      </c>
      <c r="BX342" s="66">
        <f>-BX$190+BX$216-BX$218+BX$233+BX$234+SUM(BX$125,BX$126,BX$127,BX$128,BX$129,BX$130,BX$131,BX$132,BX$133,BX$134,BX$135,BX$136,BX$137,BX$138,BX$139*(1+'S&amp;S'!$F140),BX$140,BX$141,BX$142,BX$143,BX$144)</f>
        <v>0</v>
      </c>
      <c r="BY342" s="66">
        <f>-BY$190+BY$216-BY$218+BY$233+BY$234+SUM(BY$125,BY$126,BY$127,BY$128,BY$129,BY$130,BY$131,BY$132,BY$133,BY$134,BY$135,BY$136,BY$137,BY$138,BY$139*(1+'S&amp;S'!$F140),BY$140,BY$141,BY$142,BY$143,BY$144)</f>
        <v>0</v>
      </c>
      <c r="BZ342" s="66">
        <f>-BZ$190+BZ$216-BZ$218+BZ$233+BZ$234+SUM(BZ$125,BZ$126,BZ$127,BZ$128,BZ$129,BZ$130,BZ$131,BZ$132,BZ$133,BZ$134,BZ$135,BZ$136,BZ$137,BZ$138,BZ$139*(1+'S&amp;S'!$F140),BZ$140,BZ$141,BZ$142,BZ$143,BZ$144)</f>
        <v>0</v>
      </c>
      <c r="CA342" s="66">
        <f>-CA$190+CA$216-CA$218+CA$233+CA$234+SUM(CA$125,CA$126,CA$127,CA$128,CA$129,CA$130,CA$131,CA$132,CA$133,CA$134,CA$135,CA$136,CA$137,CA$138,CA$139*(1+'S&amp;S'!$F140),CA$140,CA$141,CA$142,CA$143,CA$144)</f>
        <v>0</v>
      </c>
      <c r="CB342" s="66">
        <f>-CB$190+CB$216-CB$218+CB$233+CB$234+SUM(CB$125,CB$126,CB$127,CB$128,CB$129,CB$130,CB$131,CB$132,CB$133,CB$134,CB$135,CB$136,CB$137,CB$138,CB$139*(1+'S&amp;S'!$F140),CB$140,CB$141,CB$142,CB$143,CB$144)</f>
        <v>0</v>
      </c>
      <c r="CC342" s="66">
        <f>-CC$190+CC$216-CC$218+CC$233+CC$234+SUM(CC$125,CC$126,CC$127,CC$128,CC$129,CC$130,CC$131,CC$132,CC$133,CC$134,CC$135,CC$136,CC$137,CC$138,CC$139*(1+'S&amp;S'!$F140),CC$140,CC$141,CC$142,CC$143,CC$144)</f>
        <v>0</v>
      </c>
      <c r="CD342" s="66">
        <f>-CD$190+CD$216-CD$218+CD$233+CD$234+SUM(CD$125,CD$126,CD$127,CD$128,CD$129,CD$130,CD$131,CD$132,CD$133,CD$134,CD$135,CD$136,CD$137,CD$138,CD$139*(1+'S&amp;S'!$F140),CD$140,CD$141,CD$142,CD$143,CD$144)</f>
        <v>0</v>
      </c>
      <c r="CE342" s="66">
        <f>-CE$190+CE$216-CE$218+CE$233+CE$234+SUM(CE$125,CE$126,CE$127,CE$128,CE$129,CE$130,CE$131,CE$132,CE$133,CE$134,CE$135,CE$136,CE$137,CE$138,CE$139*(1+'S&amp;S'!$F140),CE$140,CE$141,CE$142,CE$143,CE$144)</f>
        <v>0</v>
      </c>
      <c r="CF342" s="66">
        <f>-CF$190+CF$216-CF$218+CF$233+CF$234+SUM(CF$125,CF$126,CF$127,CF$128,CF$129,CF$130,CF$131,CF$132,CF$133,CF$134,CF$135,CF$136,CF$137,CF$138,CF$139*(1+'S&amp;S'!$F140),CF$140,CF$141,CF$142,CF$143,CF$144)</f>
        <v>0</v>
      </c>
      <c r="CG342" s="66">
        <f>-CG$190+CG$216-CG$218+CG$233+CG$234+SUM(CG$125,CG$126,CG$127,CG$128,CG$129,CG$130,CG$131,CG$132,CG$133,CG$134,CG$135,CG$136,CG$137,CG$138,CG$139*(1+'S&amp;S'!$F140),CG$140,CG$141,CG$142,CG$143,CG$144)</f>
        <v>0</v>
      </c>
      <c r="CH342" s="66">
        <f>-CH$190+CH$216-CH$218+CH$233+CH$234+SUM(CH$125,CH$126,CH$127,CH$128,CH$129,CH$130,CH$131,CH$132,CH$133,CH$134,CH$135,CH$136,CH$137,CH$138,CH$139*(1+'S&amp;S'!$F140),CH$140,CH$141,CH$142,CH$143,CH$144)</f>
        <v>0</v>
      </c>
      <c r="CI342" s="66">
        <f>-CI$190+CI$216-CI$218+CI$233+CI$234+SUM(CI$125,CI$126,CI$127,CI$128,CI$129,CI$130,CI$131,CI$132,CI$133,CI$134,CI$135,CI$136,CI$137,CI$138,CI$139*(1+'S&amp;S'!$F140),CI$140,CI$141,CI$142,CI$143,CI$144)</f>
        <v>0</v>
      </c>
      <c r="CJ342" s="66">
        <f>-CJ$190+CJ$216-CJ$218+CJ$233+CJ$234+SUM(CJ$125,CJ$126,CJ$127,CJ$128,CJ$129,CJ$130,CJ$131,CJ$132,CJ$133,CJ$134,CJ$135,CJ$136,CJ$137,CJ$138,CJ$139*(1+'S&amp;S'!$F140),CJ$140,CJ$141,CJ$142,CJ$143,CJ$144)</f>
        <v>0</v>
      </c>
      <c r="CK342" s="66">
        <f>-CK$190+CK$216-CK$218+CK$233+CK$234+SUM(CK$125,CK$126,CK$127,CK$128,CK$129,CK$130,CK$131,CK$132,CK$133,CK$134,CK$135,CK$136,CK$137,CK$138,CK$139*(1+'S&amp;S'!$F140),CK$140,CK$141,CK$142,CK$143,CK$144)</f>
        <v>0</v>
      </c>
      <c r="CL342" s="66">
        <f>-CL$190+CL$216-CL$218+CL$233+CL$234+SUM(CL$125,CL$126,CL$127,CL$128,CL$129,CL$130,CL$131,CL$132,CL$133,CL$134,CL$135,CL$136,CL$137,CL$138,CL$139*(1+'S&amp;S'!$F140),CL$140,CL$141,CL$142,CL$143,CL$144)</f>
        <v>0</v>
      </c>
      <c r="CM342" s="66">
        <f>-CM$190+CM$216-CM$218+CM$233+CM$234+SUM(CM$125,CM$126,CM$127,CM$128,CM$129,CM$130,CM$131,CM$132,CM$133,CM$134,CM$135,CM$136,CM$137,CM$138,CM$139*(1+'S&amp;S'!$F140),CM$140,CM$141,CM$142,CM$143,CM$144)</f>
        <v>0</v>
      </c>
      <c r="CN342" s="66">
        <f>-CN$190+CN$216-CN$218+CN$233+CN$234+SUM(CN$125,CN$126,CN$127,CN$128,CN$129,CN$130,CN$131,CN$132,CN$133,CN$134,CN$135,CN$136,CN$137,CN$138,CN$139*(1+'S&amp;S'!$F140),CN$140,CN$141,CN$142,CN$143,CN$144)</f>
        <v>0</v>
      </c>
      <c r="CO342" s="66">
        <f>-CO$190+CO$216-CO$218+CO$233+CO$234+SUM(CO$125,CO$126,CO$127,CO$128,CO$129,CO$130,CO$131,CO$132,CO$133,CO$134,CO$135,CO$136,CO$137,CO$138,CO$139*(1+'S&amp;S'!$F140),CO$140,CO$141,CO$142,CO$143,CO$144)</f>
        <v>0</v>
      </c>
      <c r="CP342" s="66">
        <f>-CP$190+CP$216-CP$218+CP$233+CP$234+SUM(CP$125,CP$126,CP$127,CP$128,CP$129,CP$130,CP$131,CP$132,CP$133,CP$134,CP$135,CP$136,CP$137,CP$138,CP$139*(1+'S&amp;S'!$F140),CP$140,CP$141,CP$142,CP$143,CP$144)</f>
        <v>0</v>
      </c>
      <c r="CQ342" s="66">
        <f>-CQ$190+CQ$216-CQ$218+CQ$233+CQ$234+SUM(CQ$125,CQ$126,CQ$127,CQ$128,CQ$129,CQ$130,CQ$131,CQ$132,CQ$133,CQ$134,CQ$135,CQ$136,CQ$137,CQ$138,CQ$139*(1+'S&amp;S'!$F140),CQ$140,CQ$141,CQ$142,CQ$143,CQ$144)</f>
        <v>0</v>
      </c>
      <c r="CR342" s="66">
        <f>-CR$190+CR$216-CR$218+CR$233+CR$234+SUM(CR$125,CR$126,CR$127,CR$128,CR$129,CR$130,CR$131,CR$132,CR$133,CR$134,CR$135,CR$136,CR$137,CR$138,CR$139*(1+'S&amp;S'!$F140),CR$140,CR$141,CR$142,CR$143,CR$144)</f>
        <v>0</v>
      </c>
      <c r="CS342" s="66">
        <f>-CS$190+CS$216-CS$218+CS$233+CS$234+SUM(CS$125,CS$126,CS$127,CS$128,CS$129,CS$130,CS$131,CS$132,CS$133,CS$134,CS$135,CS$136,CS$137,CS$138,CS$139*(1+'S&amp;S'!$F140),CS$140,CS$141,CS$142,CS$143,CS$144)</f>
        <v>0</v>
      </c>
    </row>
    <row r="343" spans="3:97" hidden="1" x14ac:dyDescent="0.35">
      <c r="C343" s="81" t="str">
        <f>O.3!C139&amp;" with "&amp; 'S&amp;S'!$D$5*100 &amp; "% decrease"</f>
        <v xml:space="preserve"> with 1% decrease</v>
      </c>
      <c r="E343" s="492">
        <f>G343+NPV(G.Asm!$F$40,H343:INDEX(H343:CS343,RP))</f>
        <v>0</v>
      </c>
      <c r="F343" s="492">
        <f t="shared" si="140"/>
        <v>0</v>
      </c>
      <c r="G343" s="66">
        <f>-G$190+G$216-G$218+G$233+G$234+SUM(G$125,G$126,G$127,G$128,G$129,G$130,G$131,G$132,G$133,G$134,G$135,G$136,G$137,G$138,G$139*(1+'S&amp;S'!$F141),G$140,G$141,G$142,G$143,G$144)</f>
        <v>0</v>
      </c>
      <c r="H343" s="66">
        <f>-H$190+H$216-H$218+H$233+H$234+SUM(H$125,H$126,H$127,H$128,H$129,H$130,H$131,H$132,H$133,H$134,H$135,H$136,H$137,H$138,H$139*(1+'S&amp;S'!$F141),H$140,H$141,H$142,H$143,H$144)</f>
        <v>0</v>
      </c>
      <c r="I343" s="66">
        <f>-I$190+I$216-I$218+I$233+I$234+SUM(I$125,I$126,I$127,I$128,I$129,I$130,I$131,I$132,I$133,I$134,I$135,I$136,I$137,I$138,I$139*(1+'S&amp;S'!$F141),I$140,I$141,I$142,I$143,I$144)</f>
        <v>0</v>
      </c>
      <c r="J343" s="66">
        <f>-J$190+J$216-J$218+J$233+J$234+SUM(J$125,J$126,J$127,J$128,J$129,J$130,J$131,J$132,J$133,J$134,J$135,J$136,J$137,J$138,J$139*(1+'S&amp;S'!$F141),J$140,J$141,J$142,J$143,J$144)</f>
        <v>0</v>
      </c>
      <c r="K343" s="66">
        <f>-K$190+K$216-K$218+K$233+K$234+SUM(K$125,K$126,K$127,K$128,K$129,K$130,K$131,K$132,K$133,K$134,K$135,K$136,K$137,K$138,K$139*(1+'S&amp;S'!$F141),K$140,K$141,K$142,K$143,K$144)</f>
        <v>0</v>
      </c>
      <c r="L343" s="66">
        <f>-L$190+L$216-L$218+L$233+L$234+SUM(L$125,L$126,L$127,L$128,L$129,L$130,L$131,L$132,L$133,L$134,L$135,L$136,L$137,L$138,L$139*(1+'S&amp;S'!$F141),L$140,L$141,L$142,L$143,L$144)</f>
        <v>0</v>
      </c>
      <c r="M343" s="66">
        <f>-M$190+M$216-M$218+M$233+M$234+SUM(M$125,M$126,M$127,M$128,M$129,M$130,M$131,M$132,M$133,M$134,M$135,M$136,M$137,M$138,M$139*(1+'S&amp;S'!$F141),M$140,M$141,M$142,M$143,M$144)</f>
        <v>0</v>
      </c>
      <c r="N343" s="66">
        <f>-N$190+N$216-N$218+N$233+N$234+SUM(N$125,N$126,N$127,N$128,N$129,N$130,N$131,N$132,N$133,N$134,N$135,N$136,N$137,N$138,N$139*(1+'S&amp;S'!$F141),N$140,N$141,N$142,N$143,N$144)</f>
        <v>0</v>
      </c>
      <c r="O343" s="66">
        <f>-O$190+O$216-O$218+O$233+O$234+SUM(O$125,O$126,O$127,O$128,O$129,O$130,O$131,O$132,O$133,O$134,O$135,O$136,O$137,O$138,O$139*(1+'S&amp;S'!$F141),O$140,O$141,O$142,O$143,O$144)</f>
        <v>0</v>
      </c>
      <c r="P343" s="66">
        <f>-P$190+P$216-P$218+P$233+P$234+SUM(P$125,P$126,P$127,P$128,P$129,P$130,P$131,P$132,P$133,P$134,P$135,P$136,P$137,P$138,P$139*(1+'S&amp;S'!$F141),P$140,P$141,P$142,P$143,P$144)</f>
        <v>0</v>
      </c>
      <c r="Q343" s="66">
        <f>-Q$190+Q$216-Q$218+Q$233+Q$234+SUM(Q$125,Q$126,Q$127,Q$128,Q$129,Q$130,Q$131,Q$132,Q$133,Q$134,Q$135,Q$136,Q$137,Q$138,Q$139*(1+'S&amp;S'!$F141),Q$140,Q$141,Q$142,Q$143,Q$144)</f>
        <v>0</v>
      </c>
      <c r="R343" s="66">
        <f>-R$190+R$216-R$218+R$233+R$234+SUM(R$125,R$126,R$127,R$128,R$129,R$130,R$131,R$132,R$133,R$134,R$135,R$136,R$137,R$138,R$139*(1+'S&amp;S'!$F141),R$140,R$141,R$142,R$143,R$144)</f>
        <v>0</v>
      </c>
      <c r="S343" s="66">
        <f>-S$190+S$216-S$218+S$233+S$234+SUM(S$125,S$126,S$127,S$128,S$129,S$130,S$131,S$132,S$133,S$134,S$135,S$136,S$137,S$138,S$139*(1+'S&amp;S'!$F141),S$140,S$141,S$142,S$143,S$144)</f>
        <v>0</v>
      </c>
      <c r="T343" s="66">
        <f>-T$190+T$216-T$218+T$233+T$234+SUM(T$125,T$126,T$127,T$128,T$129,T$130,T$131,T$132,T$133,T$134,T$135,T$136,T$137,T$138,T$139*(1+'S&amp;S'!$F141),T$140,T$141,T$142,T$143,T$144)</f>
        <v>0</v>
      </c>
      <c r="U343" s="66">
        <f>-U$190+U$216-U$218+U$233+U$234+SUM(U$125,U$126,U$127,U$128,U$129,U$130,U$131,U$132,U$133,U$134,U$135,U$136,U$137,U$138,U$139*(1+'S&amp;S'!$F141),U$140,U$141,U$142,U$143,U$144)</f>
        <v>0</v>
      </c>
      <c r="V343" s="66">
        <f>-V$190+V$216-V$218+V$233+V$234+SUM(V$125,V$126,V$127,V$128,V$129,V$130,V$131,V$132,V$133,V$134,V$135,V$136,V$137,V$138,V$139*(1+'S&amp;S'!$F141),V$140,V$141,V$142,V$143,V$144)</f>
        <v>0</v>
      </c>
      <c r="W343" s="66">
        <f>-W$190+W$216-W$218+W$233+W$234+SUM(W$125,W$126,W$127,W$128,W$129,W$130,W$131,W$132,W$133,W$134,W$135,W$136,W$137,W$138,W$139*(1+'S&amp;S'!$F141),W$140,W$141,W$142,W$143,W$144)</f>
        <v>0</v>
      </c>
      <c r="X343" s="66">
        <f>-X$190+X$216-X$218+X$233+X$234+SUM(X$125,X$126,X$127,X$128,X$129,X$130,X$131,X$132,X$133,X$134,X$135,X$136,X$137,X$138,X$139*(1+'S&amp;S'!$F141),X$140,X$141,X$142,X$143,X$144)</f>
        <v>0</v>
      </c>
      <c r="Y343" s="66">
        <f>-Y$190+Y$216-Y$218+Y$233+Y$234+SUM(Y$125,Y$126,Y$127,Y$128,Y$129,Y$130,Y$131,Y$132,Y$133,Y$134,Y$135,Y$136,Y$137,Y$138,Y$139*(1+'S&amp;S'!$F141),Y$140,Y$141,Y$142,Y$143,Y$144)</f>
        <v>0</v>
      </c>
      <c r="Z343" s="66">
        <f>-Z$190+Z$216-Z$218+Z$233+Z$234+SUM(Z$125,Z$126,Z$127,Z$128,Z$129,Z$130,Z$131,Z$132,Z$133,Z$134,Z$135,Z$136,Z$137,Z$138,Z$139*(1+'S&amp;S'!$F141),Z$140,Z$141,Z$142,Z$143,Z$144)</f>
        <v>0</v>
      </c>
      <c r="AA343" s="66">
        <f>-AA$190+AA$216-AA$218+AA$233+AA$234+SUM(AA$125,AA$126,AA$127,AA$128,AA$129,AA$130,AA$131,AA$132,AA$133,AA$134,AA$135,AA$136,AA$137,AA$138,AA$139*(1+'S&amp;S'!$F141),AA$140,AA$141,AA$142,AA$143,AA$144)</f>
        <v>0</v>
      </c>
      <c r="AB343" s="66">
        <f>-AB$190+AB$216-AB$218+AB$233+AB$234+SUM(AB$125,AB$126,AB$127,AB$128,AB$129,AB$130,AB$131,AB$132,AB$133,AB$134,AB$135,AB$136,AB$137,AB$138,AB$139*(1+'S&amp;S'!$F141),AB$140,AB$141,AB$142,AB$143,AB$144)</f>
        <v>0</v>
      </c>
      <c r="AC343" s="66">
        <f>-AC$190+AC$216-AC$218+AC$233+AC$234+SUM(AC$125,AC$126,AC$127,AC$128,AC$129,AC$130,AC$131,AC$132,AC$133,AC$134,AC$135,AC$136,AC$137,AC$138,AC$139*(1+'S&amp;S'!$F141),AC$140,AC$141,AC$142,AC$143,AC$144)</f>
        <v>0</v>
      </c>
      <c r="AD343" s="66">
        <f>-AD$190+AD$216-AD$218+AD$233+AD$234+SUM(AD$125,AD$126,AD$127,AD$128,AD$129,AD$130,AD$131,AD$132,AD$133,AD$134,AD$135,AD$136,AD$137,AD$138,AD$139*(1+'S&amp;S'!$F141),AD$140,AD$141,AD$142,AD$143,AD$144)</f>
        <v>0</v>
      </c>
      <c r="AE343" s="66">
        <f>-AE$190+AE$216-AE$218+AE$233+AE$234+SUM(AE$125,AE$126,AE$127,AE$128,AE$129,AE$130,AE$131,AE$132,AE$133,AE$134,AE$135,AE$136,AE$137,AE$138,AE$139*(1+'S&amp;S'!$F141),AE$140,AE$141,AE$142,AE$143,AE$144)</f>
        <v>0</v>
      </c>
      <c r="AF343" s="66">
        <f>-AF$190+AF$216-AF$218+AF$233+AF$234+SUM(AF$125,AF$126,AF$127,AF$128,AF$129,AF$130,AF$131,AF$132,AF$133,AF$134,AF$135,AF$136,AF$137,AF$138,AF$139*(1+'S&amp;S'!$F141),AF$140,AF$141,AF$142,AF$143,AF$144)</f>
        <v>0</v>
      </c>
      <c r="AG343" s="66">
        <f>-AG$190+AG$216-AG$218+AG$233+AG$234+SUM(AG$125,AG$126,AG$127,AG$128,AG$129,AG$130,AG$131,AG$132,AG$133,AG$134,AG$135,AG$136,AG$137,AG$138,AG$139*(1+'S&amp;S'!$F141),AG$140,AG$141,AG$142,AG$143,AG$144)</f>
        <v>0</v>
      </c>
      <c r="AH343" s="66">
        <f>-AH$190+AH$216-AH$218+AH$233+AH$234+SUM(AH$125,AH$126,AH$127,AH$128,AH$129,AH$130,AH$131,AH$132,AH$133,AH$134,AH$135,AH$136,AH$137,AH$138,AH$139*(1+'S&amp;S'!$F141),AH$140,AH$141,AH$142,AH$143,AH$144)</f>
        <v>0</v>
      </c>
      <c r="AI343" s="66">
        <f>-AI$190+AI$216-AI$218+AI$233+AI$234+SUM(AI$125,AI$126,AI$127,AI$128,AI$129,AI$130,AI$131,AI$132,AI$133,AI$134,AI$135,AI$136,AI$137,AI$138,AI$139*(1+'S&amp;S'!$F141),AI$140,AI$141,AI$142,AI$143,AI$144)</f>
        <v>0</v>
      </c>
      <c r="AJ343" s="66">
        <f>-AJ$190+AJ$216-AJ$218+AJ$233+AJ$234+SUM(AJ$125,AJ$126,AJ$127,AJ$128,AJ$129,AJ$130,AJ$131,AJ$132,AJ$133,AJ$134,AJ$135,AJ$136,AJ$137,AJ$138,AJ$139*(1+'S&amp;S'!$F141),AJ$140,AJ$141,AJ$142,AJ$143,AJ$144)</f>
        <v>0</v>
      </c>
      <c r="AK343" s="66">
        <f>-AK$190+AK$216-AK$218+AK$233+AK$234+SUM(AK$125,AK$126,AK$127,AK$128,AK$129,AK$130,AK$131,AK$132,AK$133,AK$134,AK$135,AK$136,AK$137,AK$138,AK$139*(1+'S&amp;S'!$F141),AK$140,AK$141,AK$142,AK$143,AK$144)</f>
        <v>0</v>
      </c>
      <c r="AL343" s="66">
        <f>-AL$190+AL$216-AL$218+AL$233+AL$234+SUM(AL$125,AL$126,AL$127,AL$128,AL$129,AL$130,AL$131,AL$132,AL$133,AL$134,AL$135,AL$136,AL$137,AL$138,AL$139*(1+'S&amp;S'!$F141),AL$140,AL$141,AL$142,AL$143,AL$144)</f>
        <v>0</v>
      </c>
      <c r="AM343" s="66">
        <f>-AM$190+AM$216-AM$218+AM$233+AM$234+SUM(AM$125,AM$126,AM$127,AM$128,AM$129,AM$130,AM$131,AM$132,AM$133,AM$134,AM$135,AM$136,AM$137,AM$138,AM$139*(1+'S&amp;S'!$F141),AM$140,AM$141,AM$142,AM$143,AM$144)</f>
        <v>0</v>
      </c>
      <c r="AN343" s="66">
        <f>-AN$190+AN$216-AN$218+AN$233+AN$234+SUM(AN$125,AN$126,AN$127,AN$128,AN$129,AN$130,AN$131,AN$132,AN$133,AN$134,AN$135,AN$136,AN$137,AN$138,AN$139*(1+'S&amp;S'!$F141),AN$140,AN$141,AN$142,AN$143,AN$144)</f>
        <v>0</v>
      </c>
      <c r="AO343" s="66">
        <f>-AO$190+AO$216-AO$218+AO$233+AO$234+SUM(AO$125,AO$126,AO$127,AO$128,AO$129,AO$130,AO$131,AO$132,AO$133,AO$134,AO$135,AO$136,AO$137,AO$138,AO$139*(1+'S&amp;S'!$F141),AO$140,AO$141,AO$142,AO$143,AO$144)</f>
        <v>0</v>
      </c>
      <c r="AP343" s="66">
        <f>-AP$190+AP$216-AP$218+AP$233+AP$234+SUM(AP$125,AP$126,AP$127,AP$128,AP$129,AP$130,AP$131,AP$132,AP$133,AP$134,AP$135,AP$136,AP$137,AP$138,AP$139*(1+'S&amp;S'!$F141),AP$140,AP$141,AP$142,AP$143,AP$144)</f>
        <v>0</v>
      </c>
      <c r="AQ343" s="66">
        <f>-AQ$190+AQ$216-AQ$218+AQ$233+AQ$234+SUM(AQ$125,AQ$126,AQ$127,AQ$128,AQ$129,AQ$130,AQ$131,AQ$132,AQ$133,AQ$134,AQ$135,AQ$136,AQ$137,AQ$138,AQ$139*(1+'S&amp;S'!$F141),AQ$140,AQ$141,AQ$142,AQ$143,AQ$144)</f>
        <v>0</v>
      </c>
      <c r="AR343" s="66">
        <f>-AR$190+AR$216-AR$218+AR$233+AR$234+SUM(AR$125,AR$126,AR$127,AR$128,AR$129,AR$130,AR$131,AR$132,AR$133,AR$134,AR$135,AR$136,AR$137,AR$138,AR$139*(1+'S&amp;S'!$F141),AR$140,AR$141,AR$142,AR$143,AR$144)</f>
        <v>0</v>
      </c>
      <c r="AS343" s="66">
        <f>-AS$190+AS$216-AS$218+AS$233+AS$234+SUM(AS$125,AS$126,AS$127,AS$128,AS$129,AS$130,AS$131,AS$132,AS$133,AS$134,AS$135,AS$136,AS$137,AS$138,AS$139*(1+'S&amp;S'!$F141),AS$140,AS$141,AS$142,AS$143,AS$144)</f>
        <v>0</v>
      </c>
      <c r="AT343" s="66">
        <f>-AT$190+AT$216-AT$218+AT$233+AT$234+SUM(AT$125,AT$126,AT$127,AT$128,AT$129,AT$130,AT$131,AT$132,AT$133,AT$134,AT$135,AT$136,AT$137,AT$138,AT$139*(1+'S&amp;S'!$F141),AT$140,AT$141,AT$142,AT$143,AT$144)</f>
        <v>0</v>
      </c>
      <c r="AU343" s="66">
        <f>-AU$190+AU$216-AU$218+AU$233+AU$234+SUM(AU$125,AU$126,AU$127,AU$128,AU$129,AU$130,AU$131,AU$132,AU$133,AU$134,AU$135,AU$136,AU$137,AU$138,AU$139*(1+'S&amp;S'!$F141),AU$140,AU$141,AU$142,AU$143,AU$144)</f>
        <v>0</v>
      </c>
      <c r="AV343" s="66">
        <f>-AV$190+AV$216-AV$218+AV$233+AV$234+SUM(AV$125,AV$126,AV$127,AV$128,AV$129,AV$130,AV$131,AV$132,AV$133,AV$134,AV$135,AV$136,AV$137,AV$138,AV$139*(1+'S&amp;S'!$F141),AV$140,AV$141,AV$142,AV$143,AV$144)</f>
        <v>0</v>
      </c>
      <c r="AW343" s="66">
        <f>-AW$190+AW$216-AW$218+AW$233+AW$234+SUM(AW$125,AW$126,AW$127,AW$128,AW$129,AW$130,AW$131,AW$132,AW$133,AW$134,AW$135,AW$136,AW$137,AW$138,AW$139*(1+'S&amp;S'!$F141),AW$140,AW$141,AW$142,AW$143,AW$144)</f>
        <v>0</v>
      </c>
      <c r="AX343" s="66">
        <f>-AX$190+AX$216-AX$218+AX$233+AX$234+SUM(AX$125,AX$126,AX$127,AX$128,AX$129,AX$130,AX$131,AX$132,AX$133,AX$134,AX$135,AX$136,AX$137,AX$138,AX$139*(1+'S&amp;S'!$F141),AX$140,AX$141,AX$142,AX$143,AX$144)</f>
        <v>0</v>
      </c>
      <c r="AY343" s="66">
        <f>-AY$190+AY$216-AY$218+AY$233+AY$234+SUM(AY$125,AY$126,AY$127,AY$128,AY$129,AY$130,AY$131,AY$132,AY$133,AY$134,AY$135,AY$136,AY$137,AY$138,AY$139*(1+'S&amp;S'!$F141),AY$140,AY$141,AY$142,AY$143,AY$144)</f>
        <v>0</v>
      </c>
      <c r="AZ343" s="66">
        <f>-AZ$190+AZ$216-AZ$218+AZ$233+AZ$234+SUM(AZ$125,AZ$126,AZ$127,AZ$128,AZ$129,AZ$130,AZ$131,AZ$132,AZ$133,AZ$134,AZ$135,AZ$136,AZ$137,AZ$138,AZ$139*(1+'S&amp;S'!$F141),AZ$140,AZ$141,AZ$142,AZ$143,AZ$144)</f>
        <v>0</v>
      </c>
      <c r="BA343" s="66">
        <f>-BA$190+BA$216-BA$218+BA$233+BA$234+SUM(BA$125,BA$126,BA$127,BA$128,BA$129,BA$130,BA$131,BA$132,BA$133,BA$134,BA$135,BA$136,BA$137,BA$138,BA$139*(1+'S&amp;S'!$F141),BA$140,BA$141,BA$142,BA$143,BA$144)</f>
        <v>0</v>
      </c>
      <c r="BB343" s="66">
        <f>-BB$190+BB$216-BB$218+BB$233+BB$234+SUM(BB$125,BB$126,BB$127,BB$128,BB$129,BB$130,BB$131,BB$132,BB$133,BB$134,BB$135,BB$136,BB$137,BB$138,BB$139*(1+'S&amp;S'!$F141),BB$140,BB$141,BB$142,BB$143,BB$144)</f>
        <v>0</v>
      </c>
      <c r="BC343" s="66">
        <f>-BC$190+BC$216-BC$218+BC$233+BC$234+SUM(BC$125,BC$126,BC$127,BC$128,BC$129,BC$130,BC$131,BC$132,BC$133,BC$134,BC$135,BC$136,BC$137,BC$138,BC$139*(1+'S&amp;S'!$F141),BC$140,BC$141,BC$142,BC$143,BC$144)</f>
        <v>0</v>
      </c>
      <c r="BD343" s="66">
        <f>-BD$190+BD$216-BD$218+BD$233+BD$234+SUM(BD$125,BD$126,BD$127,BD$128,BD$129,BD$130,BD$131,BD$132,BD$133,BD$134,BD$135,BD$136,BD$137,BD$138,BD$139*(1+'S&amp;S'!$F141),BD$140,BD$141,BD$142,BD$143,BD$144)</f>
        <v>0</v>
      </c>
      <c r="BE343" s="66">
        <f>-BE$190+BE$216-BE$218+BE$233+BE$234+SUM(BE$125,BE$126,BE$127,BE$128,BE$129,BE$130,BE$131,BE$132,BE$133,BE$134,BE$135,BE$136,BE$137,BE$138,BE$139*(1+'S&amp;S'!$F141),BE$140,BE$141,BE$142,BE$143,BE$144)</f>
        <v>0</v>
      </c>
      <c r="BF343" s="66">
        <f>-BF$190+BF$216-BF$218+BF$233+BF$234+SUM(BF$125,BF$126,BF$127,BF$128,BF$129,BF$130,BF$131,BF$132,BF$133,BF$134,BF$135,BF$136,BF$137,BF$138,BF$139*(1+'S&amp;S'!$F141),BF$140,BF$141,BF$142,BF$143,BF$144)</f>
        <v>0</v>
      </c>
      <c r="BG343" s="66">
        <f>-BG$190+BG$216-BG$218+BG$233+BG$234+SUM(BG$125,BG$126,BG$127,BG$128,BG$129,BG$130,BG$131,BG$132,BG$133,BG$134,BG$135,BG$136,BG$137,BG$138,BG$139*(1+'S&amp;S'!$F141),BG$140,BG$141,BG$142,BG$143,BG$144)</f>
        <v>0</v>
      </c>
      <c r="BH343" s="66">
        <f>-BH$190+BH$216-BH$218+BH$233+BH$234+SUM(BH$125,BH$126,BH$127,BH$128,BH$129,BH$130,BH$131,BH$132,BH$133,BH$134,BH$135,BH$136,BH$137,BH$138,BH$139*(1+'S&amp;S'!$F141),BH$140,BH$141,BH$142,BH$143,BH$144)</f>
        <v>0</v>
      </c>
      <c r="BI343" s="66">
        <f>-BI$190+BI$216-BI$218+BI$233+BI$234+SUM(BI$125,BI$126,BI$127,BI$128,BI$129,BI$130,BI$131,BI$132,BI$133,BI$134,BI$135,BI$136,BI$137,BI$138,BI$139*(1+'S&amp;S'!$F141),BI$140,BI$141,BI$142,BI$143,BI$144)</f>
        <v>0</v>
      </c>
      <c r="BJ343" s="66">
        <f>-BJ$190+BJ$216-BJ$218+BJ$233+BJ$234+SUM(BJ$125,BJ$126,BJ$127,BJ$128,BJ$129,BJ$130,BJ$131,BJ$132,BJ$133,BJ$134,BJ$135,BJ$136,BJ$137,BJ$138,BJ$139*(1+'S&amp;S'!$F141),BJ$140,BJ$141,BJ$142,BJ$143,BJ$144)</f>
        <v>0</v>
      </c>
      <c r="BK343" s="66">
        <f>-BK$190+BK$216-BK$218+BK$233+BK$234+SUM(BK$125,BK$126,BK$127,BK$128,BK$129,BK$130,BK$131,BK$132,BK$133,BK$134,BK$135,BK$136,BK$137,BK$138,BK$139*(1+'S&amp;S'!$F141),BK$140,BK$141,BK$142,BK$143,BK$144)</f>
        <v>0</v>
      </c>
      <c r="BL343" s="66">
        <f>-BL$190+BL$216-BL$218+BL$233+BL$234+SUM(BL$125,BL$126,BL$127,BL$128,BL$129,BL$130,BL$131,BL$132,BL$133,BL$134,BL$135,BL$136,BL$137,BL$138,BL$139*(1+'S&amp;S'!$F141),BL$140,BL$141,BL$142,BL$143,BL$144)</f>
        <v>0</v>
      </c>
      <c r="BM343" s="66">
        <f>-BM$190+BM$216-BM$218+BM$233+BM$234+SUM(BM$125,BM$126,BM$127,BM$128,BM$129,BM$130,BM$131,BM$132,BM$133,BM$134,BM$135,BM$136,BM$137,BM$138,BM$139*(1+'S&amp;S'!$F141),BM$140,BM$141,BM$142,BM$143,BM$144)</f>
        <v>0</v>
      </c>
      <c r="BN343" s="66">
        <f>-BN$190+BN$216-BN$218+BN$233+BN$234+SUM(BN$125,BN$126,BN$127,BN$128,BN$129,BN$130,BN$131,BN$132,BN$133,BN$134,BN$135,BN$136,BN$137,BN$138,BN$139*(1+'S&amp;S'!$F141),BN$140,BN$141,BN$142,BN$143,BN$144)</f>
        <v>0</v>
      </c>
      <c r="BO343" s="66">
        <f>-BO$190+BO$216-BO$218+BO$233+BO$234+SUM(BO$125,BO$126,BO$127,BO$128,BO$129,BO$130,BO$131,BO$132,BO$133,BO$134,BO$135,BO$136,BO$137,BO$138,BO$139*(1+'S&amp;S'!$F141),BO$140,BO$141,BO$142,BO$143,BO$144)</f>
        <v>0</v>
      </c>
      <c r="BP343" s="66">
        <f>-BP$190+BP$216-BP$218+BP$233+BP$234+SUM(BP$125,BP$126,BP$127,BP$128,BP$129,BP$130,BP$131,BP$132,BP$133,BP$134,BP$135,BP$136,BP$137,BP$138,BP$139*(1+'S&amp;S'!$F141),BP$140,BP$141,BP$142,BP$143,BP$144)</f>
        <v>0</v>
      </c>
      <c r="BQ343" s="66">
        <f>-BQ$190+BQ$216-BQ$218+BQ$233+BQ$234+SUM(BQ$125,BQ$126,BQ$127,BQ$128,BQ$129,BQ$130,BQ$131,BQ$132,BQ$133,BQ$134,BQ$135,BQ$136,BQ$137,BQ$138,BQ$139*(1+'S&amp;S'!$F141),BQ$140,BQ$141,BQ$142,BQ$143,BQ$144)</f>
        <v>0</v>
      </c>
      <c r="BR343" s="66">
        <f>-BR$190+BR$216-BR$218+BR$233+BR$234+SUM(BR$125,BR$126,BR$127,BR$128,BR$129,BR$130,BR$131,BR$132,BR$133,BR$134,BR$135,BR$136,BR$137,BR$138,BR$139*(1+'S&amp;S'!$F141),BR$140,BR$141,BR$142,BR$143,BR$144)</f>
        <v>0</v>
      </c>
      <c r="BS343" s="66">
        <f>-BS$190+BS$216-BS$218+BS$233+BS$234+SUM(BS$125,BS$126,BS$127,BS$128,BS$129,BS$130,BS$131,BS$132,BS$133,BS$134,BS$135,BS$136,BS$137,BS$138,BS$139*(1+'S&amp;S'!$F141),BS$140,BS$141,BS$142,BS$143,BS$144)</f>
        <v>0</v>
      </c>
      <c r="BT343" s="66">
        <f>-BT$190+BT$216-BT$218+BT$233+BT$234+SUM(BT$125,BT$126,BT$127,BT$128,BT$129,BT$130,BT$131,BT$132,BT$133,BT$134,BT$135,BT$136,BT$137,BT$138,BT$139*(1+'S&amp;S'!$F141),BT$140,BT$141,BT$142,BT$143,BT$144)</f>
        <v>0</v>
      </c>
      <c r="BU343" s="66">
        <f>-BU$190+BU$216-BU$218+BU$233+BU$234+SUM(BU$125,BU$126,BU$127,BU$128,BU$129,BU$130,BU$131,BU$132,BU$133,BU$134,BU$135,BU$136,BU$137,BU$138,BU$139*(1+'S&amp;S'!$F141),BU$140,BU$141,BU$142,BU$143,BU$144)</f>
        <v>0</v>
      </c>
      <c r="BV343" s="66">
        <f>-BV$190+BV$216-BV$218+BV$233+BV$234+SUM(BV$125,BV$126,BV$127,BV$128,BV$129,BV$130,BV$131,BV$132,BV$133,BV$134,BV$135,BV$136,BV$137,BV$138,BV$139*(1+'S&amp;S'!$F141),BV$140,BV$141,BV$142,BV$143,BV$144)</f>
        <v>0</v>
      </c>
      <c r="BW343" s="66">
        <f>-BW$190+BW$216-BW$218+BW$233+BW$234+SUM(BW$125,BW$126,BW$127,BW$128,BW$129,BW$130,BW$131,BW$132,BW$133,BW$134,BW$135,BW$136,BW$137,BW$138,BW$139*(1+'S&amp;S'!$F141),BW$140,BW$141,BW$142,BW$143,BW$144)</f>
        <v>0</v>
      </c>
      <c r="BX343" s="66">
        <f>-BX$190+BX$216-BX$218+BX$233+BX$234+SUM(BX$125,BX$126,BX$127,BX$128,BX$129,BX$130,BX$131,BX$132,BX$133,BX$134,BX$135,BX$136,BX$137,BX$138,BX$139*(1+'S&amp;S'!$F141),BX$140,BX$141,BX$142,BX$143,BX$144)</f>
        <v>0</v>
      </c>
      <c r="BY343" s="66">
        <f>-BY$190+BY$216-BY$218+BY$233+BY$234+SUM(BY$125,BY$126,BY$127,BY$128,BY$129,BY$130,BY$131,BY$132,BY$133,BY$134,BY$135,BY$136,BY$137,BY$138,BY$139*(1+'S&amp;S'!$F141),BY$140,BY$141,BY$142,BY$143,BY$144)</f>
        <v>0</v>
      </c>
      <c r="BZ343" s="66">
        <f>-BZ$190+BZ$216-BZ$218+BZ$233+BZ$234+SUM(BZ$125,BZ$126,BZ$127,BZ$128,BZ$129,BZ$130,BZ$131,BZ$132,BZ$133,BZ$134,BZ$135,BZ$136,BZ$137,BZ$138,BZ$139*(1+'S&amp;S'!$F141),BZ$140,BZ$141,BZ$142,BZ$143,BZ$144)</f>
        <v>0</v>
      </c>
      <c r="CA343" s="66">
        <f>-CA$190+CA$216-CA$218+CA$233+CA$234+SUM(CA$125,CA$126,CA$127,CA$128,CA$129,CA$130,CA$131,CA$132,CA$133,CA$134,CA$135,CA$136,CA$137,CA$138,CA$139*(1+'S&amp;S'!$F141),CA$140,CA$141,CA$142,CA$143,CA$144)</f>
        <v>0</v>
      </c>
      <c r="CB343" s="66">
        <f>-CB$190+CB$216-CB$218+CB$233+CB$234+SUM(CB$125,CB$126,CB$127,CB$128,CB$129,CB$130,CB$131,CB$132,CB$133,CB$134,CB$135,CB$136,CB$137,CB$138,CB$139*(1+'S&amp;S'!$F141),CB$140,CB$141,CB$142,CB$143,CB$144)</f>
        <v>0</v>
      </c>
      <c r="CC343" s="66">
        <f>-CC$190+CC$216-CC$218+CC$233+CC$234+SUM(CC$125,CC$126,CC$127,CC$128,CC$129,CC$130,CC$131,CC$132,CC$133,CC$134,CC$135,CC$136,CC$137,CC$138,CC$139*(1+'S&amp;S'!$F141),CC$140,CC$141,CC$142,CC$143,CC$144)</f>
        <v>0</v>
      </c>
      <c r="CD343" s="66">
        <f>-CD$190+CD$216-CD$218+CD$233+CD$234+SUM(CD$125,CD$126,CD$127,CD$128,CD$129,CD$130,CD$131,CD$132,CD$133,CD$134,CD$135,CD$136,CD$137,CD$138,CD$139*(1+'S&amp;S'!$F141),CD$140,CD$141,CD$142,CD$143,CD$144)</f>
        <v>0</v>
      </c>
      <c r="CE343" s="66">
        <f>-CE$190+CE$216-CE$218+CE$233+CE$234+SUM(CE$125,CE$126,CE$127,CE$128,CE$129,CE$130,CE$131,CE$132,CE$133,CE$134,CE$135,CE$136,CE$137,CE$138,CE$139*(1+'S&amp;S'!$F141),CE$140,CE$141,CE$142,CE$143,CE$144)</f>
        <v>0</v>
      </c>
      <c r="CF343" s="66">
        <f>-CF$190+CF$216-CF$218+CF$233+CF$234+SUM(CF$125,CF$126,CF$127,CF$128,CF$129,CF$130,CF$131,CF$132,CF$133,CF$134,CF$135,CF$136,CF$137,CF$138,CF$139*(1+'S&amp;S'!$F141),CF$140,CF$141,CF$142,CF$143,CF$144)</f>
        <v>0</v>
      </c>
      <c r="CG343" s="66">
        <f>-CG$190+CG$216-CG$218+CG$233+CG$234+SUM(CG$125,CG$126,CG$127,CG$128,CG$129,CG$130,CG$131,CG$132,CG$133,CG$134,CG$135,CG$136,CG$137,CG$138,CG$139*(1+'S&amp;S'!$F141),CG$140,CG$141,CG$142,CG$143,CG$144)</f>
        <v>0</v>
      </c>
      <c r="CH343" s="66">
        <f>-CH$190+CH$216-CH$218+CH$233+CH$234+SUM(CH$125,CH$126,CH$127,CH$128,CH$129,CH$130,CH$131,CH$132,CH$133,CH$134,CH$135,CH$136,CH$137,CH$138,CH$139*(1+'S&amp;S'!$F141),CH$140,CH$141,CH$142,CH$143,CH$144)</f>
        <v>0</v>
      </c>
      <c r="CI343" s="66">
        <f>-CI$190+CI$216-CI$218+CI$233+CI$234+SUM(CI$125,CI$126,CI$127,CI$128,CI$129,CI$130,CI$131,CI$132,CI$133,CI$134,CI$135,CI$136,CI$137,CI$138,CI$139*(1+'S&amp;S'!$F141),CI$140,CI$141,CI$142,CI$143,CI$144)</f>
        <v>0</v>
      </c>
      <c r="CJ343" s="66">
        <f>-CJ$190+CJ$216-CJ$218+CJ$233+CJ$234+SUM(CJ$125,CJ$126,CJ$127,CJ$128,CJ$129,CJ$130,CJ$131,CJ$132,CJ$133,CJ$134,CJ$135,CJ$136,CJ$137,CJ$138,CJ$139*(1+'S&amp;S'!$F141),CJ$140,CJ$141,CJ$142,CJ$143,CJ$144)</f>
        <v>0</v>
      </c>
      <c r="CK343" s="66">
        <f>-CK$190+CK$216-CK$218+CK$233+CK$234+SUM(CK$125,CK$126,CK$127,CK$128,CK$129,CK$130,CK$131,CK$132,CK$133,CK$134,CK$135,CK$136,CK$137,CK$138,CK$139*(1+'S&amp;S'!$F141),CK$140,CK$141,CK$142,CK$143,CK$144)</f>
        <v>0</v>
      </c>
      <c r="CL343" s="66">
        <f>-CL$190+CL$216-CL$218+CL$233+CL$234+SUM(CL$125,CL$126,CL$127,CL$128,CL$129,CL$130,CL$131,CL$132,CL$133,CL$134,CL$135,CL$136,CL$137,CL$138,CL$139*(1+'S&amp;S'!$F141),CL$140,CL$141,CL$142,CL$143,CL$144)</f>
        <v>0</v>
      </c>
      <c r="CM343" s="66">
        <f>-CM$190+CM$216-CM$218+CM$233+CM$234+SUM(CM$125,CM$126,CM$127,CM$128,CM$129,CM$130,CM$131,CM$132,CM$133,CM$134,CM$135,CM$136,CM$137,CM$138,CM$139*(1+'S&amp;S'!$F141),CM$140,CM$141,CM$142,CM$143,CM$144)</f>
        <v>0</v>
      </c>
      <c r="CN343" s="66">
        <f>-CN$190+CN$216-CN$218+CN$233+CN$234+SUM(CN$125,CN$126,CN$127,CN$128,CN$129,CN$130,CN$131,CN$132,CN$133,CN$134,CN$135,CN$136,CN$137,CN$138,CN$139*(1+'S&amp;S'!$F141),CN$140,CN$141,CN$142,CN$143,CN$144)</f>
        <v>0</v>
      </c>
      <c r="CO343" s="66">
        <f>-CO$190+CO$216-CO$218+CO$233+CO$234+SUM(CO$125,CO$126,CO$127,CO$128,CO$129,CO$130,CO$131,CO$132,CO$133,CO$134,CO$135,CO$136,CO$137,CO$138,CO$139*(1+'S&amp;S'!$F141),CO$140,CO$141,CO$142,CO$143,CO$144)</f>
        <v>0</v>
      </c>
      <c r="CP343" s="66">
        <f>-CP$190+CP$216-CP$218+CP$233+CP$234+SUM(CP$125,CP$126,CP$127,CP$128,CP$129,CP$130,CP$131,CP$132,CP$133,CP$134,CP$135,CP$136,CP$137,CP$138,CP$139*(1+'S&amp;S'!$F141),CP$140,CP$141,CP$142,CP$143,CP$144)</f>
        <v>0</v>
      </c>
      <c r="CQ343" s="66">
        <f>-CQ$190+CQ$216-CQ$218+CQ$233+CQ$234+SUM(CQ$125,CQ$126,CQ$127,CQ$128,CQ$129,CQ$130,CQ$131,CQ$132,CQ$133,CQ$134,CQ$135,CQ$136,CQ$137,CQ$138,CQ$139*(1+'S&amp;S'!$F141),CQ$140,CQ$141,CQ$142,CQ$143,CQ$144)</f>
        <v>0</v>
      </c>
      <c r="CR343" s="66">
        <f>-CR$190+CR$216-CR$218+CR$233+CR$234+SUM(CR$125,CR$126,CR$127,CR$128,CR$129,CR$130,CR$131,CR$132,CR$133,CR$134,CR$135,CR$136,CR$137,CR$138,CR$139*(1+'S&amp;S'!$F141),CR$140,CR$141,CR$142,CR$143,CR$144)</f>
        <v>0</v>
      </c>
      <c r="CS343" s="66">
        <f>-CS$190+CS$216-CS$218+CS$233+CS$234+SUM(CS$125,CS$126,CS$127,CS$128,CS$129,CS$130,CS$131,CS$132,CS$133,CS$134,CS$135,CS$136,CS$137,CS$138,CS$139*(1+'S&amp;S'!$F141),CS$140,CS$141,CS$142,CS$143,CS$144)</f>
        <v>0</v>
      </c>
    </row>
    <row r="344" spans="3:97" hidden="1" x14ac:dyDescent="0.35">
      <c r="C344" s="81" t="str">
        <f>O.3!C140&amp;" with "&amp; 'S&amp;S'!$D$5*100 &amp; "% increase"</f>
        <v>Spare with 1% increase</v>
      </c>
      <c r="E344" s="492">
        <f>G344+NPV(G.Asm!$F$40,H344:INDEX(H344:CS344,RP))</f>
        <v>0</v>
      </c>
      <c r="F344" s="492">
        <f t="shared" si="140"/>
        <v>0</v>
      </c>
      <c r="G344" s="66">
        <f>-G$190+G$216-G$218+G$233+G$234+SUM(G$125,G$126,G$127,G$128,G$129,G$130,G$131,G$132,G$133,G$134,G$135,G$136,G$137,G$138,G$139,G$140*(1+'S&amp;S'!$F142),G$141,G$142,G$143,G$144)</f>
        <v>0</v>
      </c>
      <c r="H344" s="66">
        <f>-H$190+H$216-H$218+H$233+H$234+SUM(H$125,H$126,H$127,H$128,H$129,H$130,H$131,H$132,H$133,H$134,H$135,H$136,H$137,H$138,H$139,H$140*(1+'S&amp;S'!$F142),H$141,H$142,H$143,H$144)</f>
        <v>0</v>
      </c>
      <c r="I344" s="66">
        <f>-I$190+I$216-I$218+I$233+I$234+SUM(I$125,I$126,I$127,I$128,I$129,I$130,I$131,I$132,I$133,I$134,I$135,I$136,I$137,I$138,I$139,I$140*(1+'S&amp;S'!$F142),I$141,I$142,I$143,I$144)</f>
        <v>0</v>
      </c>
      <c r="J344" s="66">
        <f>-J$190+J$216-J$218+J$233+J$234+SUM(J$125,J$126,J$127,J$128,J$129,J$130,J$131,J$132,J$133,J$134,J$135,J$136,J$137,J$138,J$139,J$140*(1+'S&amp;S'!$F142),J$141,J$142,J$143,J$144)</f>
        <v>0</v>
      </c>
      <c r="K344" s="66">
        <f>-K$190+K$216-K$218+K$233+K$234+SUM(K$125,K$126,K$127,K$128,K$129,K$130,K$131,K$132,K$133,K$134,K$135,K$136,K$137,K$138,K$139,K$140*(1+'S&amp;S'!$F142),K$141,K$142,K$143,K$144)</f>
        <v>0</v>
      </c>
      <c r="L344" s="66">
        <f>-L$190+L$216-L$218+L$233+L$234+SUM(L$125,L$126,L$127,L$128,L$129,L$130,L$131,L$132,L$133,L$134,L$135,L$136,L$137,L$138,L$139,L$140*(1+'S&amp;S'!$F142),L$141,L$142,L$143,L$144)</f>
        <v>0</v>
      </c>
      <c r="M344" s="66">
        <f>-M$190+M$216-M$218+M$233+M$234+SUM(M$125,M$126,M$127,M$128,M$129,M$130,M$131,M$132,M$133,M$134,M$135,M$136,M$137,M$138,M$139,M$140*(1+'S&amp;S'!$F142),M$141,M$142,M$143,M$144)</f>
        <v>0</v>
      </c>
      <c r="N344" s="66">
        <f>-N$190+N$216-N$218+N$233+N$234+SUM(N$125,N$126,N$127,N$128,N$129,N$130,N$131,N$132,N$133,N$134,N$135,N$136,N$137,N$138,N$139,N$140*(1+'S&amp;S'!$F142),N$141,N$142,N$143,N$144)</f>
        <v>0</v>
      </c>
      <c r="O344" s="66">
        <f>-O$190+O$216-O$218+O$233+O$234+SUM(O$125,O$126,O$127,O$128,O$129,O$130,O$131,O$132,O$133,O$134,O$135,O$136,O$137,O$138,O$139,O$140*(1+'S&amp;S'!$F142),O$141,O$142,O$143,O$144)</f>
        <v>0</v>
      </c>
      <c r="P344" s="66">
        <f>-P$190+P$216-P$218+P$233+P$234+SUM(P$125,P$126,P$127,P$128,P$129,P$130,P$131,P$132,P$133,P$134,P$135,P$136,P$137,P$138,P$139,P$140*(1+'S&amp;S'!$F142),P$141,P$142,P$143,P$144)</f>
        <v>0</v>
      </c>
      <c r="Q344" s="66">
        <f>-Q$190+Q$216-Q$218+Q$233+Q$234+SUM(Q$125,Q$126,Q$127,Q$128,Q$129,Q$130,Q$131,Q$132,Q$133,Q$134,Q$135,Q$136,Q$137,Q$138,Q$139,Q$140*(1+'S&amp;S'!$F142),Q$141,Q$142,Q$143,Q$144)</f>
        <v>0</v>
      </c>
      <c r="R344" s="66">
        <f>-R$190+R$216-R$218+R$233+R$234+SUM(R$125,R$126,R$127,R$128,R$129,R$130,R$131,R$132,R$133,R$134,R$135,R$136,R$137,R$138,R$139,R$140*(1+'S&amp;S'!$F142),R$141,R$142,R$143,R$144)</f>
        <v>0</v>
      </c>
      <c r="S344" s="66">
        <f>-S$190+S$216-S$218+S$233+S$234+SUM(S$125,S$126,S$127,S$128,S$129,S$130,S$131,S$132,S$133,S$134,S$135,S$136,S$137,S$138,S$139,S$140*(1+'S&amp;S'!$F142),S$141,S$142,S$143,S$144)</f>
        <v>0</v>
      </c>
      <c r="T344" s="66">
        <f>-T$190+T$216-T$218+T$233+T$234+SUM(T$125,T$126,T$127,T$128,T$129,T$130,T$131,T$132,T$133,T$134,T$135,T$136,T$137,T$138,T$139,T$140*(1+'S&amp;S'!$F142),T$141,T$142,T$143,T$144)</f>
        <v>0</v>
      </c>
      <c r="U344" s="66">
        <f>-U$190+U$216-U$218+U$233+U$234+SUM(U$125,U$126,U$127,U$128,U$129,U$130,U$131,U$132,U$133,U$134,U$135,U$136,U$137,U$138,U$139,U$140*(1+'S&amp;S'!$F142),U$141,U$142,U$143,U$144)</f>
        <v>0</v>
      </c>
      <c r="V344" s="66">
        <f>-V$190+V$216-V$218+V$233+V$234+SUM(V$125,V$126,V$127,V$128,V$129,V$130,V$131,V$132,V$133,V$134,V$135,V$136,V$137,V$138,V$139,V$140*(1+'S&amp;S'!$F142),V$141,V$142,V$143,V$144)</f>
        <v>0</v>
      </c>
      <c r="W344" s="66">
        <f>-W$190+W$216-W$218+W$233+W$234+SUM(W$125,W$126,W$127,W$128,W$129,W$130,W$131,W$132,W$133,W$134,W$135,W$136,W$137,W$138,W$139,W$140*(1+'S&amp;S'!$F142),W$141,W$142,W$143,W$144)</f>
        <v>0</v>
      </c>
      <c r="X344" s="66">
        <f>-X$190+X$216-X$218+X$233+X$234+SUM(X$125,X$126,X$127,X$128,X$129,X$130,X$131,X$132,X$133,X$134,X$135,X$136,X$137,X$138,X$139,X$140*(1+'S&amp;S'!$F142),X$141,X$142,X$143,X$144)</f>
        <v>0</v>
      </c>
      <c r="Y344" s="66">
        <f>-Y$190+Y$216-Y$218+Y$233+Y$234+SUM(Y$125,Y$126,Y$127,Y$128,Y$129,Y$130,Y$131,Y$132,Y$133,Y$134,Y$135,Y$136,Y$137,Y$138,Y$139,Y$140*(1+'S&amp;S'!$F142),Y$141,Y$142,Y$143,Y$144)</f>
        <v>0</v>
      </c>
      <c r="Z344" s="66">
        <f>-Z$190+Z$216-Z$218+Z$233+Z$234+SUM(Z$125,Z$126,Z$127,Z$128,Z$129,Z$130,Z$131,Z$132,Z$133,Z$134,Z$135,Z$136,Z$137,Z$138,Z$139,Z$140*(1+'S&amp;S'!$F142),Z$141,Z$142,Z$143,Z$144)</f>
        <v>0</v>
      </c>
      <c r="AA344" s="66">
        <f>-AA$190+AA$216-AA$218+AA$233+AA$234+SUM(AA$125,AA$126,AA$127,AA$128,AA$129,AA$130,AA$131,AA$132,AA$133,AA$134,AA$135,AA$136,AA$137,AA$138,AA$139,AA$140*(1+'S&amp;S'!$F142),AA$141,AA$142,AA$143,AA$144)</f>
        <v>0</v>
      </c>
      <c r="AB344" s="66">
        <f>-AB$190+AB$216-AB$218+AB$233+AB$234+SUM(AB$125,AB$126,AB$127,AB$128,AB$129,AB$130,AB$131,AB$132,AB$133,AB$134,AB$135,AB$136,AB$137,AB$138,AB$139,AB$140*(1+'S&amp;S'!$F142),AB$141,AB$142,AB$143,AB$144)</f>
        <v>0</v>
      </c>
      <c r="AC344" s="66">
        <f>-AC$190+AC$216-AC$218+AC$233+AC$234+SUM(AC$125,AC$126,AC$127,AC$128,AC$129,AC$130,AC$131,AC$132,AC$133,AC$134,AC$135,AC$136,AC$137,AC$138,AC$139,AC$140*(1+'S&amp;S'!$F142),AC$141,AC$142,AC$143,AC$144)</f>
        <v>0</v>
      </c>
      <c r="AD344" s="66">
        <f>-AD$190+AD$216-AD$218+AD$233+AD$234+SUM(AD$125,AD$126,AD$127,AD$128,AD$129,AD$130,AD$131,AD$132,AD$133,AD$134,AD$135,AD$136,AD$137,AD$138,AD$139,AD$140*(1+'S&amp;S'!$F142),AD$141,AD$142,AD$143,AD$144)</f>
        <v>0</v>
      </c>
      <c r="AE344" s="66">
        <f>-AE$190+AE$216-AE$218+AE$233+AE$234+SUM(AE$125,AE$126,AE$127,AE$128,AE$129,AE$130,AE$131,AE$132,AE$133,AE$134,AE$135,AE$136,AE$137,AE$138,AE$139,AE$140*(1+'S&amp;S'!$F142),AE$141,AE$142,AE$143,AE$144)</f>
        <v>0</v>
      </c>
      <c r="AF344" s="66">
        <f>-AF$190+AF$216-AF$218+AF$233+AF$234+SUM(AF$125,AF$126,AF$127,AF$128,AF$129,AF$130,AF$131,AF$132,AF$133,AF$134,AF$135,AF$136,AF$137,AF$138,AF$139,AF$140*(1+'S&amp;S'!$F142),AF$141,AF$142,AF$143,AF$144)</f>
        <v>0</v>
      </c>
      <c r="AG344" s="66">
        <f>-AG$190+AG$216-AG$218+AG$233+AG$234+SUM(AG$125,AG$126,AG$127,AG$128,AG$129,AG$130,AG$131,AG$132,AG$133,AG$134,AG$135,AG$136,AG$137,AG$138,AG$139,AG$140*(1+'S&amp;S'!$F142),AG$141,AG$142,AG$143,AG$144)</f>
        <v>0</v>
      </c>
      <c r="AH344" s="66">
        <f>-AH$190+AH$216-AH$218+AH$233+AH$234+SUM(AH$125,AH$126,AH$127,AH$128,AH$129,AH$130,AH$131,AH$132,AH$133,AH$134,AH$135,AH$136,AH$137,AH$138,AH$139,AH$140*(1+'S&amp;S'!$F142),AH$141,AH$142,AH$143,AH$144)</f>
        <v>0</v>
      </c>
      <c r="AI344" s="66">
        <f>-AI$190+AI$216-AI$218+AI$233+AI$234+SUM(AI$125,AI$126,AI$127,AI$128,AI$129,AI$130,AI$131,AI$132,AI$133,AI$134,AI$135,AI$136,AI$137,AI$138,AI$139,AI$140*(1+'S&amp;S'!$F142),AI$141,AI$142,AI$143,AI$144)</f>
        <v>0</v>
      </c>
      <c r="AJ344" s="66">
        <f>-AJ$190+AJ$216-AJ$218+AJ$233+AJ$234+SUM(AJ$125,AJ$126,AJ$127,AJ$128,AJ$129,AJ$130,AJ$131,AJ$132,AJ$133,AJ$134,AJ$135,AJ$136,AJ$137,AJ$138,AJ$139,AJ$140*(1+'S&amp;S'!$F142),AJ$141,AJ$142,AJ$143,AJ$144)</f>
        <v>0</v>
      </c>
      <c r="AK344" s="66">
        <f>-AK$190+AK$216-AK$218+AK$233+AK$234+SUM(AK$125,AK$126,AK$127,AK$128,AK$129,AK$130,AK$131,AK$132,AK$133,AK$134,AK$135,AK$136,AK$137,AK$138,AK$139,AK$140*(1+'S&amp;S'!$F142),AK$141,AK$142,AK$143,AK$144)</f>
        <v>0</v>
      </c>
      <c r="AL344" s="66">
        <f>-AL$190+AL$216-AL$218+AL$233+AL$234+SUM(AL$125,AL$126,AL$127,AL$128,AL$129,AL$130,AL$131,AL$132,AL$133,AL$134,AL$135,AL$136,AL$137,AL$138,AL$139,AL$140*(1+'S&amp;S'!$F142),AL$141,AL$142,AL$143,AL$144)</f>
        <v>0</v>
      </c>
      <c r="AM344" s="66">
        <f>-AM$190+AM$216-AM$218+AM$233+AM$234+SUM(AM$125,AM$126,AM$127,AM$128,AM$129,AM$130,AM$131,AM$132,AM$133,AM$134,AM$135,AM$136,AM$137,AM$138,AM$139,AM$140*(1+'S&amp;S'!$F142),AM$141,AM$142,AM$143,AM$144)</f>
        <v>0</v>
      </c>
      <c r="AN344" s="66">
        <f>-AN$190+AN$216-AN$218+AN$233+AN$234+SUM(AN$125,AN$126,AN$127,AN$128,AN$129,AN$130,AN$131,AN$132,AN$133,AN$134,AN$135,AN$136,AN$137,AN$138,AN$139,AN$140*(1+'S&amp;S'!$F142),AN$141,AN$142,AN$143,AN$144)</f>
        <v>0</v>
      </c>
      <c r="AO344" s="66">
        <f>-AO$190+AO$216-AO$218+AO$233+AO$234+SUM(AO$125,AO$126,AO$127,AO$128,AO$129,AO$130,AO$131,AO$132,AO$133,AO$134,AO$135,AO$136,AO$137,AO$138,AO$139,AO$140*(1+'S&amp;S'!$F142),AO$141,AO$142,AO$143,AO$144)</f>
        <v>0</v>
      </c>
      <c r="AP344" s="66">
        <f>-AP$190+AP$216-AP$218+AP$233+AP$234+SUM(AP$125,AP$126,AP$127,AP$128,AP$129,AP$130,AP$131,AP$132,AP$133,AP$134,AP$135,AP$136,AP$137,AP$138,AP$139,AP$140*(1+'S&amp;S'!$F142),AP$141,AP$142,AP$143,AP$144)</f>
        <v>0</v>
      </c>
      <c r="AQ344" s="66">
        <f>-AQ$190+AQ$216-AQ$218+AQ$233+AQ$234+SUM(AQ$125,AQ$126,AQ$127,AQ$128,AQ$129,AQ$130,AQ$131,AQ$132,AQ$133,AQ$134,AQ$135,AQ$136,AQ$137,AQ$138,AQ$139,AQ$140*(1+'S&amp;S'!$F142),AQ$141,AQ$142,AQ$143,AQ$144)</f>
        <v>0</v>
      </c>
      <c r="AR344" s="66">
        <f>-AR$190+AR$216-AR$218+AR$233+AR$234+SUM(AR$125,AR$126,AR$127,AR$128,AR$129,AR$130,AR$131,AR$132,AR$133,AR$134,AR$135,AR$136,AR$137,AR$138,AR$139,AR$140*(1+'S&amp;S'!$F142),AR$141,AR$142,AR$143,AR$144)</f>
        <v>0</v>
      </c>
      <c r="AS344" s="66">
        <f>-AS$190+AS$216-AS$218+AS$233+AS$234+SUM(AS$125,AS$126,AS$127,AS$128,AS$129,AS$130,AS$131,AS$132,AS$133,AS$134,AS$135,AS$136,AS$137,AS$138,AS$139,AS$140*(1+'S&amp;S'!$F142),AS$141,AS$142,AS$143,AS$144)</f>
        <v>0</v>
      </c>
      <c r="AT344" s="66">
        <f>-AT$190+AT$216-AT$218+AT$233+AT$234+SUM(AT$125,AT$126,AT$127,AT$128,AT$129,AT$130,AT$131,AT$132,AT$133,AT$134,AT$135,AT$136,AT$137,AT$138,AT$139,AT$140*(1+'S&amp;S'!$F142),AT$141,AT$142,AT$143,AT$144)</f>
        <v>0</v>
      </c>
      <c r="AU344" s="66">
        <f>-AU$190+AU$216-AU$218+AU$233+AU$234+SUM(AU$125,AU$126,AU$127,AU$128,AU$129,AU$130,AU$131,AU$132,AU$133,AU$134,AU$135,AU$136,AU$137,AU$138,AU$139,AU$140*(1+'S&amp;S'!$F142),AU$141,AU$142,AU$143,AU$144)</f>
        <v>0</v>
      </c>
      <c r="AV344" s="66">
        <f>-AV$190+AV$216-AV$218+AV$233+AV$234+SUM(AV$125,AV$126,AV$127,AV$128,AV$129,AV$130,AV$131,AV$132,AV$133,AV$134,AV$135,AV$136,AV$137,AV$138,AV$139,AV$140*(1+'S&amp;S'!$F142),AV$141,AV$142,AV$143,AV$144)</f>
        <v>0</v>
      </c>
      <c r="AW344" s="66">
        <f>-AW$190+AW$216-AW$218+AW$233+AW$234+SUM(AW$125,AW$126,AW$127,AW$128,AW$129,AW$130,AW$131,AW$132,AW$133,AW$134,AW$135,AW$136,AW$137,AW$138,AW$139,AW$140*(1+'S&amp;S'!$F142),AW$141,AW$142,AW$143,AW$144)</f>
        <v>0</v>
      </c>
      <c r="AX344" s="66">
        <f>-AX$190+AX$216-AX$218+AX$233+AX$234+SUM(AX$125,AX$126,AX$127,AX$128,AX$129,AX$130,AX$131,AX$132,AX$133,AX$134,AX$135,AX$136,AX$137,AX$138,AX$139,AX$140*(1+'S&amp;S'!$F142),AX$141,AX$142,AX$143,AX$144)</f>
        <v>0</v>
      </c>
      <c r="AY344" s="66">
        <f>-AY$190+AY$216-AY$218+AY$233+AY$234+SUM(AY$125,AY$126,AY$127,AY$128,AY$129,AY$130,AY$131,AY$132,AY$133,AY$134,AY$135,AY$136,AY$137,AY$138,AY$139,AY$140*(1+'S&amp;S'!$F142),AY$141,AY$142,AY$143,AY$144)</f>
        <v>0</v>
      </c>
      <c r="AZ344" s="66">
        <f>-AZ$190+AZ$216-AZ$218+AZ$233+AZ$234+SUM(AZ$125,AZ$126,AZ$127,AZ$128,AZ$129,AZ$130,AZ$131,AZ$132,AZ$133,AZ$134,AZ$135,AZ$136,AZ$137,AZ$138,AZ$139,AZ$140*(1+'S&amp;S'!$F142),AZ$141,AZ$142,AZ$143,AZ$144)</f>
        <v>0</v>
      </c>
      <c r="BA344" s="66">
        <f>-BA$190+BA$216-BA$218+BA$233+BA$234+SUM(BA$125,BA$126,BA$127,BA$128,BA$129,BA$130,BA$131,BA$132,BA$133,BA$134,BA$135,BA$136,BA$137,BA$138,BA$139,BA$140*(1+'S&amp;S'!$F142),BA$141,BA$142,BA$143,BA$144)</f>
        <v>0</v>
      </c>
      <c r="BB344" s="66">
        <f>-BB$190+BB$216-BB$218+BB$233+BB$234+SUM(BB$125,BB$126,BB$127,BB$128,BB$129,BB$130,BB$131,BB$132,BB$133,BB$134,BB$135,BB$136,BB$137,BB$138,BB$139,BB$140*(1+'S&amp;S'!$F142),BB$141,BB$142,BB$143,BB$144)</f>
        <v>0</v>
      </c>
      <c r="BC344" s="66">
        <f>-BC$190+BC$216-BC$218+BC$233+BC$234+SUM(BC$125,BC$126,BC$127,BC$128,BC$129,BC$130,BC$131,BC$132,BC$133,BC$134,BC$135,BC$136,BC$137,BC$138,BC$139,BC$140*(1+'S&amp;S'!$F142),BC$141,BC$142,BC$143,BC$144)</f>
        <v>0</v>
      </c>
      <c r="BD344" s="66">
        <f>-BD$190+BD$216-BD$218+BD$233+BD$234+SUM(BD$125,BD$126,BD$127,BD$128,BD$129,BD$130,BD$131,BD$132,BD$133,BD$134,BD$135,BD$136,BD$137,BD$138,BD$139,BD$140*(1+'S&amp;S'!$F142),BD$141,BD$142,BD$143,BD$144)</f>
        <v>0</v>
      </c>
      <c r="BE344" s="66">
        <f>-BE$190+BE$216-BE$218+BE$233+BE$234+SUM(BE$125,BE$126,BE$127,BE$128,BE$129,BE$130,BE$131,BE$132,BE$133,BE$134,BE$135,BE$136,BE$137,BE$138,BE$139,BE$140*(1+'S&amp;S'!$F142),BE$141,BE$142,BE$143,BE$144)</f>
        <v>0</v>
      </c>
      <c r="BF344" s="66">
        <f>-BF$190+BF$216-BF$218+BF$233+BF$234+SUM(BF$125,BF$126,BF$127,BF$128,BF$129,BF$130,BF$131,BF$132,BF$133,BF$134,BF$135,BF$136,BF$137,BF$138,BF$139,BF$140*(1+'S&amp;S'!$F142),BF$141,BF$142,BF$143,BF$144)</f>
        <v>0</v>
      </c>
      <c r="BG344" s="66">
        <f>-BG$190+BG$216-BG$218+BG$233+BG$234+SUM(BG$125,BG$126,BG$127,BG$128,BG$129,BG$130,BG$131,BG$132,BG$133,BG$134,BG$135,BG$136,BG$137,BG$138,BG$139,BG$140*(1+'S&amp;S'!$F142),BG$141,BG$142,BG$143,BG$144)</f>
        <v>0</v>
      </c>
      <c r="BH344" s="66">
        <f>-BH$190+BH$216-BH$218+BH$233+BH$234+SUM(BH$125,BH$126,BH$127,BH$128,BH$129,BH$130,BH$131,BH$132,BH$133,BH$134,BH$135,BH$136,BH$137,BH$138,BH$139,BH$140*(1+'S&amp;S'!$F142),BH$141,BH$142,BH$143,BH$144)</f>
        <v>0</v>
      </c>
      <c r="BI344" s="66">
        <f>-BI$190+BI$216-BI$218+BI$233+BI$234+SUM(BI$125,BI$126,BI$127,BI$128,BI$129,BI$130,BI$131,BI$132,BI$133,BI$134,BI$135,BI$136,BI$137,BI$138,BI$139,BI$140*(1+'S&amp;S'!$F142),BI$141,BI$142,BI$143,BI$144)</f>
        <v>0</v>
      </c>
      <c r="BJ344" s="66">
        <f>-BJ$190+BJ$216-BJ$218+BJ$233+BJ$234+SUM(BJ$125,BJ$126,BJ$127,BJ$128,BJ$129,BJ$130,BJ$131,BJ$132,BJ$133,BJ$134,BJ$135,BJ$136,BJ$137,BJ$138,BJ$139,BJ$140*(1+'S&amp;S'!$F142),BJ$141,BJ$142,BJ$143,BJ$144)</f>
        <v>0</v>
      </c>
      <c r="BK344" s="66">
        <f>-BK$190+BK$216-BK$218+BK$233+BK$234+SUM(BK$125,BK$126,BK$127,BK$128,BK$129,BK$130,BK$131,BK$132,BK$133,BK$134,BK$135,BK$136,BK$137,BK$138,BK$139,BK$140*(1+'S&amp;S'!$F142),BK$141,BK$142,BK$143,BK$144)</f>
        <v>0</v>
      </c>
      <c r="BL344" s="66">
        <f>-BL$190+BL$216-BL$218+BL$233+BL$234+SUM(BL$125,BL$126,BL$127,BL$128,BL$129,BL$130,BL$131,BL$132,BL$133,BL$134,BL$135,BL$136,BL$137,BL$138,BL$139,BL$140*(1+'S&amp;S'!$F142),BL$141,BL$142,BL$143,BL$144)</f>
        <v>0</v>
      </c>
      <c r="BM344" s="66">
        <f>-BM$190+BM$216-BM$218+BM$233+BM$234+SUM(BM$125,BM$126,BM$127,BM$128,BM$129,BM$130,BM$131,BM$132,BM$133,BM$134,BM$135,BM$136,BM$137,BM$138,BM$139,BM$140*(1+'S&amp;S'!$F142),BM$141,BM$142,BM$143,BM$144)</f>
        <v>0</v>
      </c>
      <c r="BN344" s="66">
        <f>-BN$190+BN$216-BN$218+BN$233+BN$234+SUM(BN$125,BN$126,BN$127,BN$128,BN$129,BN$130,BN$131,BN$132,BN$133,BN$134,BN$135,BN$136,BN$137,BN$138,BN$139,BN$140*(1+'S&amp;S'!$F142),BN$141,BN$142,BN$143,BN$144)</f>
        <v>0</v>
      </c>
      <c r="BO344" s="66">
        <f>-BO$190+BO$216-BO$218+BO$233+BO$234+SUM(BO$125,BO$126,BO$127,BO$128,BO$129,BO$130,BO$131,BO$132,BO$133,BO$134,BO$135,BO$136,BO$137,BO$138,BO$139,BO$140*(1+'S&amp;S'!$F142),BO$141,BO$142,BO$143,BO$144)</f>
        <v>0</v>
      </c>
      <c r="BP344" s="66">
        <f>-BP$190+BP$216-BP$218+BP$233+BP$234+SUM(BP$125,BP$126,BP$127,BP$128,BP$129,BP$130,BP$131,BP$132,BP$133,BP$134,BP$135,BP$136,BP$137,BP$138,BP$139,BP$140*(1+'S&amp;S'!$F142),BP$141,BP$142,BP$143,BP$144)</f>
        <v>0</v>
      </c>
      <c r="BQ344" s="66">
        <f>-BQ$190+BQ$216-BQ$218+BQ$233+BQ$234+SUM(BQ$125,BQ$126,BQ$127,BQ$128,BQ$129,BQ$130,BQ$131,BQ$132,BQ$133,BQ$134,BQ$135,BQ$136,BQ$137,BQ$138,BQ$139,BQ$140*(1+'S&amp;S'!$F142),BQ$141,BQ$142,BQ$143,BQ$144)</f>
        <v>0</v>
      </c>
      <c r="BR344" s="66">
        <f>-BR$190+BR$216-BR$218+BR$233+BR$234+SUM(BR$125,BR$126,BR$127,BR$128,BR$129,BR$130,BR$131,BR$132,BR$133,BR$134,BR$135,BR$136,BR$137,BR$138,BR$139,BR$140*(1+'S&amp;S'!$F142),BR$141,BR$142,BR$143,BR$144)</f>
        <v>0</v>
      </c>
      <c r="BS344" s="66">
        <f>-BS$190+BS$216-BS$218+BS$233+BS$234+SUM(BS$125,BS$126,BS$127,BS$128,BS$129,BS$130,BS$131,BS$132,BS$133,BS$134,BS$135,BS$136,BS$137,BS$138,BS$139,BS$140*(1+'S&amp;S'!$F142),BS$141,BS$142,BS$143,BS$144)</f>
        <v>0</v>
      </c>
      <c r="BT344" s="66">
        <f>-BT$190+BT$216-BT$218+BT$233+BT$234+SUM(BT$125,BT$126,BT$127,BT$128,BT$129,BT$130,BT$131,BT$132,BT$133,BT$134,BT$135,BT$136,BT$137,BT$138,BT$139,BT$140*(1+'S&amp;S'!$F142),BT$141,BT$142,BT$143,BT$144)</f>
        <v>0</v>
      </c>
      <c r="BU344" s="66">
        <f>-BU$190+BU$216-BU$218+BU$233+BU$234+SUM(BU$125,BU$126,BU$127,BU$128,BU$129,BU$130,BU$131,BU$132,BU$133,BU$134,BU$135,BU$136,BU$137,BU$138,BU$139,BU$140*(1+'S&amp;S'!$F142),BU$141,BU$142,BU$143,BU$144)</f>
        <v>0</v>
      </c>
      <c r="BV344" s="66">
        <f>-BV$190+BV$216-BV$218+BV$233+BV$234+SUM(BV$125,BV$126,BV$127,BV$128,BV$129,BV$130,BV$131,BV$132,BV$133,BV$134,BV$135,BV$136,BV$137,BV$138,BV$139,BV$140*(1+'S&amp;S'!$F142),BV$141,BV$142,BV$143,BV$144)</f>
        <v>0</v>
      </c>
      <c r="BW344" s="66">
        <f>-BW$190+BW$216-BW$218+BW$233+BW$234+SUM(BW$125,BW$126,BW$127,BW$128,BW$129,BW$130,BW$131,BW$132,BW$133,BW$134,BW$135,BW$136,BW$137,BW$138,BW$139,BW$140*(1+'S&amp;S'!$F142),BW$141,BW$142,BW$143,BW$144)</f>
        <v>0</v>
      </c>
      <c r="BX344" s="66">
        <f>-BX$190+BX$216-BX$218+BX$233+BX$234+SUM(BX$125,BX$126,BX$127,BX$128,BX$129,BX$130,BX$131,BX$132,BX$133,BX$134,BX$135,BX$136,BX$137,BX$138,BX$139,BX$140*(1+'S&amp;S'!$F142),BX$141,BX$142,BX$143,BX$144)</f>
        <v>0</v>
      </c>
      <c r="BY344" s="66">
        <f>-BY$190+BY$216-BY$218+BY$233+BY$234+SUM(BY$125,BY$126,BY$127,BY$128,BY$129,BY$130,BY$131,BY$132,BY$133,BY$134,BY$135,BY$136,BY$137,BY$138,BY$139,BY$140*(1+'S&amp;S'!$F142),BY$141,BY$142,BY$143,BY$144)</f>
        <v>0</v>
      </c>
      <c r="BZ344" s="66">
        <f>-BZ$190+BZ$216-BZ$218+BZ$233+BZ$234+SUM(BZ$125,BZ$126,BZ$127,BZ$128,BZ$129,BZ$130,BZ$131,BZ$132,BZ$133,BZ$134,BZ$135,BZ$136,BZ$137,BZ$138,BZ$139,BZ$140*(1+'S&amp;S'!$F142),BZ$141,BZ$142,BZ$143,BZ$144)</f>
        <v>0</v>
      </c>
      <c r="CA344" s="66">
        <f>-CA$190+CA$216-CA$218+CA$233+CA$234+SUM(CA$125,CA$126,CA$127,CA$128,CA$129,CA$130,CA$131,CA$132,CA$133,CA$134,CA$135,CA$136,CA$137,CA$138,CA$139,CA$140*(1+'S&amp;S'!$F142),CA$141,CA$142,CA$143,CA$144)</f>
        <v>0</v>
      </c>
      <c r="CB344" s="66">
        <f>-CB$190+CB$216-CB$218+CB$233+CB$234+SUM(CB$125,CB$126,CB$127,CB$128,CB$129,CB$130,CB$131,CB$132,CB$133,CB$134,CB$135,CB$136,CB$137,CB$138,CB$139,CB$140*(1+'S&amp;S'!$F142),CB$141,CB$142,CB$143,CB$144)</f>
        <v>0</v>
      </c>
      <c r="CC344" s="66">
        <f>-CC$190+CC$216-CC$218+CC$233+CC$234+SUM(CC$125,CC$126,CC$127,CC$128,CC$129,CC$130,CC$131,CC$132,CC$133,CC$134,CC$135,CC$136,CC$137,CC$138,CC$139,CC$140*(1+'S&amp;S'!$F142),CC$141,CC$142,CC$143,CC$144)</f>
        <v>0</v>
      </c>
      <c r="CD344" s="66">
        <f>-CD$190+CD$216-CD$218+CD$233+CD$234+SUM(CD$125,CD$126,CD$127,CD$128,CD$129,CD$130,CD$131,CD$132,CD$133,CD$134,CD$135,CD$136,CD$137,CD$138,CD$139,CD$140*(1+'S&amp;S'!$F142),CD$141,CD$142,CD$143,CD$144)</f>
        <v>0</v>
      </c>
      <c r="CE344" s="66">
        <f>-CE$190+CE$216-CE$218+CE$233+CE$234+SUM(CE$125,CE$126,CE$127,CE$128,CE$129,CE$130,CE$131,CE$132,CE$133,CE$134,CE$135,CE$136,CE$137,CE$138,CE$139,CE$140*(1+'S&amp;S'!$F142),CE$141,CE$142,CE$143,CE$144)</f>
        <v>0</v>
      </c>
      <c r="CF344" s="66">
        <f>-CF$190+CF$216-CF$218+CF$233+CF$234+SUM(CF$125,CF$126,CF$127,CF$128,CF$129,CF$130,CF$131,CF$132,CF$133,CF$134,CF$135,CF$136,CF$137,CF$138,CF$139,CF$140*(1+'S&amp;S'!$F142),CF$141,CF$142,CF$143,CF$144)</f>
        <v>0</v>
      </c>
      <c r="CG344" s="66">
        <f>-CG$190+CG$216-CG$218+CG$233+CG$234+SUM(CG$125,CG$126,CG$127,CG$128,CG$129,CG$130,CG$131,CG$132,CG$133,CG$134,CG$135,CG$136,CG$137,CG$138,CG$139,CG$140*(1+'S&amp;S'!$F142),CG$141,CG$142,CG$143,CG$144)</f>
        <v>0</v>
      </c>
      <c r="CH344" s="66">
        <f>-CH$190+CH$216-CH$218+CH$233+CH$234+SUM(CH$125,CH$126,CH$127,CH$128,CH$129,CH$130,CH$131,CH$132,CH$133,CH$134,CH$135,CH$136,CH$137,CH$138,CH$139,CH$140*(1+'S&amp;S'!$F142),CH$141,CH$142,CH$143,CH$144)</f>
        <v>0</v>
      </c>
      <c r="CI344" s="66">
        <f>-CI$190+CI$216-CI$218+CI$233+CI$234+SUM(CI$125,CI$126,CI$127,CI$128,CI$129,CI$130,CI$131,CI$132,CI$133,CI$134,CI$135,CI$136,CI$137,CI$138,CI$139,CI$140*(1+'S&amp;S'!$F142),CI$141,CI$142,CI$143,CI$144)</f>
        <v>0</v>
      </c>
      <c r="CJ344" s="66">
        <f>-CJ$190+CJ$216-CJ$218+CJ$233+CJ$234+SUM(CJ$125,CJ$126,CJ$127,CJ$128,CJ$129,CJ$130,CJ$131,CJ$132,CJ$133,CJ$134,CJ$135,CJ$136,CJ$137,CJ$138,CJ$139,CJ$140*(1+'S&amp;S'!$F142),CJ$141,CJ$142,CJ$143,CJ$144)</f>
        <v>0</v>
      </c>
      <c r="CK344" s="66">
        <f>-CK$190+CK$216-CK$218+CK$233+CK$234+SUM(CK$125,CK$126,CK$127,CK$128,CK$129,CK$130,CK$131,CK$132,CK$133,CK$134,CK$135,CK$136,CK$137,CK$138,CK$139,CK$140*(1+'S&amp;S'!$F142),CK$141,CK$142,CK$143,CK$144)</f>
        <v>0</v>
      </c>
      <c r="CL344" s="66">
        <f>-CL$190+CL$216-CL$218+CL$233+CL$234+SUM(CL$125,CL$126,CL$127,CL$128,CL$129,CL$130,CL$131,CL$132,CL$133,CL$134,CL$135,CL$136,CL$137,CL$138,CL$139,CL$140*(1+'S&amp;S'!$F142),CL$141,CL$142,CL$143,CL$144)</f>
        <v>0</v>
      </c>
      <c r="CM344" s="66">
        <f>-CM$190+CM$216-CM$218+CM$233+CM$234+SUM(CM$125,CM$126,CM$127,CM$128,CM$129,CM$130,CM$131,CM$132,CM$133,CM$134,CM$135,CM$136,CM$137,CM$138,CM$139,CM$140*(1+'S&amp;S'!$F142),CM$141,CM$142,CM$143,CM$144)</f>
        <v>0</v>
      </c>
      <c r="CN344" s="66">
        <f>-CN$190+CN$216-CN$218+CN$233+CN$234+SUM(CN$125,CN$126,CN$127,CN$128,CN$129,CN$130,CN$131,CN$132,CN$133,CN$134,CN$135,CN$136,CN$137,CN$138,CN$139,CN$140*(1+'S&amp;S'!$F142),CN$141,CN$142,CN$143,CN$144)</f>
        <v>0</v>
      </c>
      <c r="CO344" s="66">
        <f>-CO$190+CO$216-CO$218+CO$233+CO$234+SUM(CO$125,CO$126,CO$127,CO$128,CO$129,CO$130,CO$131,CO$132,CO$133,CO$134,CO$135,CO$136,CO$137,CO$138,CO$139,CO$140*(1+'S&amp;S'!$F142),CO$141,CO$142,CO$143,CO$144)</f>
        <v>0</v>
      </c>
      <c r="CP344" s="66">
        <f>-CP$190+CP$216-CP$218+CP$233+CP$234+SUM(CP$125,CP$126,CP$127,CP$128,CP$129,CP$130,CP$131,CP$132,CP$133,CP$134,CP$135,CP$136,CP$137,CP$138,CP$139,CP$140*(1+'S&amp;S'!$F142),CP$141,CP$142,CP$143,CP$144)</f>
        <v>0</v>
      </c>
      <c r="CQ344" s="66">
        <f>-CQ$190+CQ$216-CQ$218+CQ$233+CQ$234+SUM(CQ$125,CQ$126,CQ$127,CQ$128,CQ$129,CQ$130,CQ$131,CQ$132,CQ$133,CQ$134,CQ$135,CQ$136,CQ$137,CQ$138,CQ$139,CQ$140*(1+'S&amp;S'!$F142),CQ$141,CQ$142,CQ$143,CQ$144)</f>
        <v>0</v>
      </c>
      <c r="CR344" s="66">
        <f>-CR$190+CR$216-CR$218+CR$233+CR$234+SUM(CR$125,CR$126,CR$127,CR$128,CR$129,CR$130,CR$131,CR$132,CR$133,CR$134,CR$135,CR$136,CR$137,CR$138,CR$139,CR$140*(1+'S&amp;S'!$F142),CR$141,CR$142,CR$143,CR$144)</f>
        <v>0</v>
      </c>
      <c r="CS344" s="66">
        <f>-CS$190+CS$216-CS$218+CS$233+CS$234+SUM(CS$125,CS$126,CS$127,CS$128,CS$129,CS$130,CS$131,CS$132,CS$133,CS$134,CS$135,CS$136,CS$137,CS$138,CS$139,CS$140*(1+'S&amp;S'!$F142),CS$141,CS$142,CS$143,CS$144)</f>
        <v>0</v>
      </c>
    </row>
    <row r="345" spans="3:97" hidden="1" x14ac:dyDescent="0.35">
      <c r="C345" s="81" t="str">
        <f>O.3!C140&amp;" with "&amp; 'S&amp;S'!$D$5*100 &amp; "% decrease"</f>
        <v>Spare with 1% decrease</v>
      </c>
      <c r="E345" s="492">
        <f>G345+NPV(G.Asm!$F$40,H345:INDEX(H345:CS345,RP))</f>
        <v>0</v>
      </c>
      <c r="F345" s="492">
        <f t="shared" si="140"/>
        <v>0</v>
      </c>
      <c r="G345" s="66">
        <f>-G$190+G$216-G$218+G$233+G$234+SUM(G$125,G$126,G$127,G$128,G$129,G$130,G$131,G$132,G$133,G$134,G$135,G$136,G$137,G$138,G$139,G$140*(1+'S&amp;S'!$F143),G$141,G$142,G$143,G$144)</f>
        <v>0</v>
      </c>
      <c r="H345" s="66">
        <f>-H$190+H$216-H$218+H$233+H$234+SUM(H$125,H$126,H$127,H$128,H$129,H$130,H$131,H$132,H$133,H$134,H$135,H$136,H$137,H$138,H$139,H$140*(1+'S&amp;S'!$F143),H$141,H$142,H$143,H$144)</f>
        <v>0</v>
      </c>
      <c r="I345" s="66">
        <f>-I$190+I$216-I$218+I$233+I$234+SUM(I$125,I$126,I$127,I$128,I$129,I$130,I$131,I$132,I$133,I$134,I$135,I$136,I$137,I$138,I$139,I$140*(1+'S&amp;S'!$F143),I$141,I$142,I$143,I$144)</f>
        <v>0</v>
      </c>
      <c r="J345" s="66">
        <f>-J$190+J$216-J$218+J$233+J$234+SUM(J$125,J$126,J$127,J$128,J$129,J$130,J$131,J$132,J$133,J$134,J$135,J$136,J$137,J$138,J$139,J$140*(1+'S&amp;S'!$F143),J$141,J$142,J$143,J$144)</f>
        <v>0</v>
      </c>
      <c r="K345" s="66">
        <f>-K$190+K$216-K$218+K$233+K$234+SUM(K$125,K$126,K$127,K$128,K$129,K$130,K$131,K$132,K$133,K$134,K$135,K$136,K$137,K$138,K$139,K$140*(1+'S&amp;S'!$F143),K$141,K$142,K$143,K$144)</f>
        <v>0</v>
      </c>
      <c r="L345" s="66">
        <f>-L$190+L$216-L$218+L$233+L$234+SUM(L$125,L$126,L$127,L$128,L$129,L$130,L$131,L$132,L$133,L$134,L$135,L$136,L$137,L$138,L$139,L$140*(1+'S&amp;S'!$F143),L$141,L$142,L$143,L$144)</f>
        <v>0</v>
      </c>
      <c r="M345" s="66">
        <f>-M$190+M$216-M$218+M$233+M$234+SUM(M$125,M$126,M$127,M$128,M$129,M$130,M$131,M$132,M$133,M$134,M$135,M$136,M$137,M$138,M$139,M$140*(1+'S&amp;S'!$F143),M$141,M$142,M$143,M$144)</f>
        <v>0</v>
      </c>
      <c r="N345" s="66">
        <f>-N$190+N$216-N$218+N$233+N$234+SUM(N$125,N$126,N$127,N$128,N$129,N$130,N$131,N$132,N$133,N$134,N$135,N$136,N$137,N$138,N$139,N$140*(1+'S&amp;S'!$F143),N$141,N$142,N$143,N$144)</f>
        <v>0</v>
      </c>
      <c r="O345" s="66">
        <f>-O$190+O$216-O$218+O$233+O$234+SUM(O$125,O$126,O$127,O$128,O$129,O$130,O$131,O$132,O$133,O$134,O$135,O$136,O$137,O$138,O$139,O$140*(1+'S&amp;S'!$F143),O$141,O$142,O$143,O$144)</f>
        <v>0</v>
      </c>
      <c r="P345" s="66">
        <f>-P$190+P$216-P$218+P$233+P$234+SUM(P$125,P$126,P$127,P$128,P$129,P$130,P$131,P$132,P$133,P$134,P$135,P$136,P$137,P$138,P$139,P$140*(1+'S&amp;S'!$F143),P$141,P$142,P$143,P$144)</f>
        <v>0</v>
      </c>
      <c r="Q345" s="66">
        <f>-Q$190+Q$216-Q$218+Q$233+Q$234+SUM(Q$125,Q$126,Q$127,Q$128,Q$129,Q$130,Q$131,Q$132,Q$133,Q$134,Q$135,Q$136,Q$137,Q$138,Q$139,Q$140*(1+'S&amp;S'!$F143),Q$141,Q$142,Q$143,Q$144)</f>
        <v>0</v>
      </c>
      <c r="R345" s="66">
        <f>-R$190+R$216-R$218+R$233+R$234+SUM(R$125,R$126,R$127,R$128,R$129,R$130,R$131,R$132,R$133,R$134,R$135,R$136,R$137,R$138,R$139,R$140*(1+'S&amp;S'!$F143),R$141,R$142,R$143,R$144)</f>
        <v>0</v>
      </c>
      <c r="S345" s="66">
        <f>-S$190+S$216-S$218+S$233+S$234+SUM(S$125,S$126,S$127,S$128,S$129,S$130,S$131,S$132,S$133,S$134,S$135,S$136,S$137,S$138,S$139,S$140*(1+'S&amp;S'!$F143),S$141,S$142,S$143,S$144)</f>
        <v>0</v>
      </c>
      <c r="T345" s="66">
        <f>-T$190+T$216-T$218+T$233+T$234+SUM(T$125,T$126,T$127,T$128,T$129,T$130,T$131,T$132,T$133,T$134,T$135,T$136,T$137,T$138,T$139,T$140*(1+'S&amp;S'!$F143),T$141,T$142,T$143,T$144)</f>
        <v>0</v>
      </c>
      <c r="U345" s="66">
        <f>-U$190+U$216-U$218+U$233+U$234+SUM(U$125,U$126,U$127,U$128,U$129,U$130,U$131,U$132,U$133,U$134,U$135,U$136,U$137,U$138,U$139,U$140*(1+'S&amp;S'!$F143),U$141,U$142,U$143,U$144)</f>
        <v>0</v>
      </c>
      <c r="V345" s="66">
        <f>-V$190+V$216-V$218+V$233+V$234+SUM(V$125,V$126,V$127,V$128,V$129,V$130,V$131,V$132,V$133,V$134,V$135,V$136,V$137,V$138,V$139,V$140*(1+'S&amp;S'!$F143),V$141,V$142,V$143,V$144)</f>
        <v>0</v>
      </c>
      <c r="W345" s="66">
        <f>-W$190+W$216-W$218+W$233+W$234+SUM(W$125,W$126,W$127,W$128,W$129,W$130,W$131,W$132,W$133,W$134,W$135,W$136,W$137,W$138,W$139,W$140*(1+'S&amp;S'!$F143),W$141,W$142,W$143,W$144)</f>
        <v>0</v>
      </c>
      <c r="X345" s="66">
        <f>-X$190+X$216-X$218+X$233+X$234+SUM(X$125,X$126,X$127,X$128,X$129,X$130,X$131,X$132,X$133,X$134,X$135,X$136,X$137,X$138,X$139,X$140*(1+'S&amp;S'!$F143),X$141,X$142,X$143,X$144)</f>
        <v>0</v>
      </c>
      <c r="Y345" s="66">
        <f>-Y$190+Y$216-Y$218+Y$233+Y$234+SUM(Y$125,Y$126,Y$127,Y$128,Y$129,Y$130,Y$131,Y$132,Y$133,Y$134,Y$135,Y$136,Y$137,Y$138,Y$139,Y$140*(1+'S&amp;S'!$F143),Y$141,Y$142,Y$143,Y$144)</f>
        <v>0</v>
      </c>
      <c r="Z345" s="66">
        <f>-Z$190+Z$216-Z$218+Z$233+Z$234+SUM(Z$125,Z$126,Z$127,Z$128,Z$129,Z$130,Z$131,Z$132,Z$133,Z$134,Z$135,Z$136,Z$137,Z$138,Z$139,Z$140*(1+'S&amp;S'!$F143),Z$141,Z$142,Z$143,Z$144)</f>
        <v>0</v>
      </c>
      <c r="AA345" s="66">
        <f>-AA$190+AA$216-AA$218+AA$233+AA$234+SUM(AA$125,AA$126,AA$127,AA$128,AA$129,AA$130,AA$131,AA$132,AA$133,AA$134,AA$135,AA$136,AA$137,AA$138,AA$139,AA$140*(1+'S&amp;S'!$F143),AA$141,AA$142,AA$143,AA$144)</f>
        <v>0</v>
      </c>
      <c r="AB345" s="66">
        <f>-AB$190+AB$216-AB$218+AB$233+AB$234+SUM(AB$125,AB$126,AB$127,AB$128,AB$129,AB$130,AB$131,AB$132,AB$133,AB$134,AB$135,AB$136,AB$137,AB$138,AB$139,AB$140*(1+'S&amp;S'!$F143),AB$141,AB$142,AB$143,AB$144)</f>
        <v>0</v>
      </c>
      <c r="AC345" s="66">
        <f>-AC$190+AC$216-AC$218+AC$233+AC$234+SUM(AC$125,AC$126,AC$127,AC$128,AC$129,AC$130,AC$131,AC$132,AC$133,AC$134,AC$135,AC$136,AC$137,AC$138,AC$139,AC$140*(1+'S&amp;S'!$F143),AC$141,AC$142,AC$143,AC$144)</f>
        <v>0</v>
      </c>
      <c r="AD345" s="66">
        <f>-AD$190+AD$216-AD$218+AD$233+AD$234+SUM(AD$125,AD$126,AD$127,AD$128,AD$129,AD$130,AD$131,AD$132,AD$133,AD$134,AD$135,AD$136,AD$137,AD$138,AD$139,AD$140*(1+'S&amp;S'!$F143),AD$141,AD$142,AD$143,AD$144)</f>
        <v>0</v>
      </c>
      <c r="AE345" s="66">
        <f>-AE$190+AE$216-AE$218+AE$233+AE$234+SUM(AE$125,AE$126,AE$127,AE$128,AE$129,AE$130,AE$131,AE$132,AE$133,AE$134,AE$135,AE$136,AE$137,AE$138,AE$139,AE$140*(1+'S&amp;S'!$F143),AE$141,AE$142,AE$143,AE$144)</f>
        <v>0</v>
      </c>
      <c r="AF345" s="66">
        <f>-AF$190+AF$216-AF$218+AF$233+AF$234+SUM(AF$125,AF$126,AF$127,AF$128,AF$129,AF$130,AF$131,AF$132,AF$133,AF$134,AF$135,AF$136,AF$137,AF$138,AF$139,AF$140*(1+'S&amp;S'!$F143),AF$141,AF$142,AF$143,AF$144)</f>
        <v>0</v>
      </c>
      <c r="AG345" s="66">
        <f>-AG$190+AG$216-AG$218+AG$233+AG$234+SUM(AG$125,AG$126,AG$127,AG$128,AG$129,AG$130,AG$131,AG$132,AG$133,AG$134,AG$135,AG$136,AG$137,AG$138,AG$139,AG$140*(1+'S&amp;S'!$F143),AG$141,AG$142,AG$143,AG$144)</f>
        <v>0</v>
      </c>
      <c r="AH345" s="66">
        <f>-AH$190+AH$216-AH$218+AH$233+AH$234+SUM(AH$125,AH$126,AH$127,AH$128,AH$129,AH$130,AH$131,AH$132,AH$133,AH$134,AH$135,AH$136,AH$137,AH$138,AH$139,AH$140*(1+'S&amp;S'!$F143),AH$141,AH$142,AH$143,AH$144)</f>
        <v>0</v>
      </c>
      <c r="AI345" s="66">
        <f>-AI$190+AI$216-AI$218+AI$233+AI$234+SUM(AI$125,AI$126,AI$127,AI$128,AI$129,AI$130,AI$131,AI$132,AI$133,AI$134,AI$135,AI$136,AI$137,AI$138,AI$139,AI$140*(1+'S&amp;S'!$F143),AI$141,AI$142,AI$143,AI$144)</f>
        <v>0</v>
      </c>
      <c r="AJ345" s="66">
        <f>-AJ$190+AJ$216-AJ$218+AJ$233+AJ$234+SUM(AJ$125,AJ$126,AJ$127,AJ$128,AJ$129,AJ$130,AJ$131,AJ$132,AJ$133,AJ$134,AJ$135,AJ$136,AJ$137,AJ$138,AJ$139,AJ$140*(1+'S&amp;S'!$F143),AJ$141,AJ$142,AJ$143,AJ$144)</f>
        <v>0</v>
      </c>
      <c r="AK345" s="66">
        <f>-AK$190+AK$216-AK$218+AK$233+AK$234+SUM(AK$125,AK$126,AK$127,AK$128,AK$129,AK$130,AK$131,AK$132,AK$133,AK$134,AK$135,AK$136,AK$137,AK$138,AK$139,AK$140*(1+'S&amp;S'!$F143),AK$141,AK$142,AK$143,AK$144)</f>
        <v>0</v>
      </c>
      <c r="AL345" s="66">
        <f>-AL$190+AL$216-AL$218+AL$233+AL$234+SUM(AL$125,AL$126,AL$127,AL$128,AL$129,AL$130,AL$131,AL$132,AL$133,AL$134,AL$135,AL$136,AL$137,AL$138,AL$139,AL$140*(1+'S&amp;S'!$F143),AL$141,AL$142,AL$143,AL$144)</f>
        <v>0</v>
      </c>
      <c r="AM345" s="66">
        <f>-AM$190+AM$216-AM$218+AM$233+AM$234+SUM(AM$125,AM$126,AM$127,AM$128,AM$129,AM$130,AM$131,AM$132,AM$133,AM$134,AM$135,AM$136,AM$137,AM$138,AM$139,AM$140*(1+'S&amp;S'!$F143),AM$141,AM$142,AM$143,AM$144)</f>
        <v>0</v>
      </c>
      <c r="AN345" s="66">
        <f>-AN$190+AN$216-AN$218+AN$233+AN$234+SUM(AN$125,AN$126,AN$127,AN$128,AN$129,AN$130,AN$131,AN$132,AN$133,AN$134,AN$135,AN$136,AN$137,AN$138,AN$139,AN$140*(1+'S&amp;S'!$F143),AN$141,AN$142,AN$143,AN$144)</f>
        <v>0</v>
      </c>
      <c r="AO345" s="66">
        <f>-AO$190+AO$216-AO$218+AO$233+AO$234+SUM(AO$125,AO$126,AO$127,AO$128,AO$129,AO$130,AO$131,AO$132,AO$133,AO$134,AO$135,AO$136,AO$137,AO$138,AO$139,AO$140*(1+'S&amp;S'!$F143),AO$141,AO$142,AO$143,AO$144)</f>
        <v>0</v>
      </c>
      <c r="AP345" s="66">
        <f>-AP$190+AP$216-AP$218+AP$233+AP$234+SUM(AP$125,AP$126,AP$127,AP$128,AP$129,AP$130,AP$131,AP$132,AP$133,AP$134,AP$135,AP$136,AP$137,AP$138,AP$139,AP$140*(1+'S&amp;S'!$F143),AP$141,AP$142,AP$143,AP$144)</f>
        <v>0</v>
      </c>
      <c r="AQ345" s="66">
        <f>-AQ$190+AQ$216-AQ$218+AQ$233+AQ$234+SUM(AQ$125,AQ$126,AQ$127,AQ$128,AQ$129,AQ$130,AQ$131,AQ$132,AQ$133,AQ$134,AQ$135,AQ$136,AQ$137,AQ$138,AQ$139,AQ$140*(1+'S&amp;S'!$F143),AQ$141,AQ$142,AQ$143,AQ$144)</f>
        <v>0</v>
      </c>
      <c r="AR345" s="66">
        <f>-AR$190+AR$216-AR$218+AR$233+AR$234+SUM(AR$125,AR$126,AR$127,AR$128,AR$129,AR$130,AR$131,AR$132,AR$133,AR$134,AR$135,AR$136,AR$137,AR$138,AR$139,AR$140*(1+'S&amp;S'!$F143),AR$141,AR$142,AR$143,AR$144)</f>
        <v>0</v>
      </c>
      <c r="AS345" s="66">
        <f>-AS$190+AS$216-AS$218+AS$233+AS$234+SUM(AS$125,AS$126,AS$127,AS$128,AS$129,AS$130,AS$131,AS$132,AS$133,AS$134,AS$135,AS$136,AS$137,AS$138,AS$139,AS$140*(1+'S&amp;S'!$F143),AS$141,AS$142,AS$143,AS$144)</f>
        <v>0</v>
      </c>
      <c r="AT345" s="66">
        <f>-AT$190+AT$216-AT$218+AT$233+AT$234+SUM(AT$125,AT$126,AT$127,AT$128,AT$129,AT$130,AT$131,AT$132,AT$133,AT$134,AT$135,AT$136,AT$137,AT$138,AT$139,AT$140*(1+'S&amp;S'!$F143),AT$141,AT$142,AT$143,AT$144)</f>
        <v>0</v>
      </c>
      <c r="AU345" s="66">
        <f>-AU$190+AU$216-AU$218+AU$233+AU$234+SUM(AU$125,AU$126,AU$127,AU$128,AU$129,AU$130,AU$131,AU$132,AU$133,AU$134,AU$135,AU$136,AU$137,AU$138,AU$139,AU$140*(1+'S&amp;S'!$F143),AU$141,AU$142,AU$143,AU$144)</f>
        <v>0</v>
      </c>
      <c r="AV345" s="66">
        <f>-AV$190+AV$216-AV$218+AV$233+AV$234+SUM(AV$125,AV$126,AV$127,AV$128,AV$129,AV$130,AV$131,AV$132,AV$133,AV$134,AV$135,AV$136,AV$137,AV$138,AV$139,AV$140*(1+'S&amp;S'!$F143),AV$141,AV$142,AV$143,AV$144)</f>
        <v>0</v>
      </c>
      <c r="AW345" s="66">
        <f>-AW$190+AW$216-AW$218+AW$233+AW$234+SUM(AW$125,AW$126,AW$127,AW$128,AW$129,AW$130,AW$131,AW$132,AW$133,AW$134,AW$135,AW$136,AW$137,AW$138,AW$139,AW$140*(1+'S&amp;S'!$F143),AW$141,AW$142,AW$143,AW$144)</f>
        <v>0</v>
      </c>
      <c r="AX345" s="66">
        <f>-AX$190+AX$216-AX$218+AX$233+AX$234+SUM(AX$125,AX$126,AX$127,AX$128,AX$129,AX$130,AX$131,AX$132,AX$133,AX$134,AX$135,AX$136,AX$137,AX$138,AX$139,AX$140*(1+'S&amp;S'!$F143),AX$141,AX$142,AX$143,AX$144)</f>
        <v>0</v>
      </c>
      <c r="AY345" s="66">
        <f>-AY$190+AY$216-AY$218+AY$233+AY$234+SUM(AY$125,AY$126,AY$127,AY$128,AY$129,AY$130,AY$131,AY$132,AY$133,AY$134,AY$135,AY$136,AY$137,AY$138,AY$139,AY$140*(1+'S&amp;S'!$F143),AY$141,AY$142,AY$143,AY$144)</f>
        <v>0</v>
      </c>
      <c r="AZ345" s="66">
        <f>-AZ$190+AZ$216-AZ$218+AZ$233+AZ$234+SUM(AZ$125,AZ$126,AZ$127,AZ$128,AZ$129,AZ$130,AZ$131,AZ$132,AZ$133,AZ$134,AZ$135,AZ$136,AZ$137,AZ$138,AZ$139,AZ$140*(1+'S&amp;S'!$F143),AZ$141,AZ$142,AZ$143,AZ$144)</f>
        <v>0</v>
      </c>
      <c r="BA345" s="66">
        <f>-BA$190+BA$216-BA$218+BA$233+BA$234+SUM(BA$125,BA$126,BA$127,BA$128,BA$129,BA$130,BA$131,BA$132,BA$133,BA$134,BA$135,BA$136,BA$137,BA$138,BA$139,BA$140*(1+'S&amp;S'!$F143),BA$141,BA$142,BA$143,BA$144)</f>
        <v>0</v>
      </c>
      <c r="BB345" s="66">
        <f>-BB$190+BB$216-BB$218+BB$233+BB$234+SUM(BB$125,BB$126,BB$127,BB$128,BB$129,BB$130,BB$131,BB$132,BB$133,BB$134,BB$135,BB$136,BB$137,BB$138,BB$139,BB$140*(1+'S&amp;S'!$F143),BB$141,BB$142,BB$143,BB$144)</f>
        <v>0</v>
      </c>
      <c r="BC345" s="66">
        <f>-BC$190+BC$216-BC$218+BC$233+BC$234+SUM(BC$125,BC$126,BC$127,BC$128,BC$129,BC$130,BC$131,BC$132,BC$133,BC$134,BC$135,BC$136,BC$137,BC$138,BC$139,BC$140*(1+'S&amp;S'!$F143),BC$141,BC$142,BC$143,BC$144)</f>
        <v>0</v>
      </c>
      <c r="BD345" s="66">
        <f>-BD$190+BD$216-BD$218+BD$233+BD$234+SUM(BD$125,BD$126,BD$127,BD$128,BD$129,BD$130,BD$131,BD$132,BD$133,BD$134,BD$135,BD$136,BD$137,BD$138,BD$139,BD$140*(1+'S&amp;S'!$F143),BD$141,BD$142,BD$143,BD$144)</f>
        <v>0</v>
      </c>
      <c r="BE345" s="66">
        <f>-BE$190+BE$216-BE$218+BE$233+BE$234+SUM(BE$125,BE$126,BE$127,BE$128,BE$129,BE$130,BE$131,BE$132,BE$133,BE$134,BE$135,BE$136,BE$137,BE$138,BE$139,BE$140*(1+'S&amp;S'!$F143),BE$141,BE$142,BE$143,BE$144)</f>
        <v>0</v>
      </c>
      <c r="BF345" s="66">
        <f>-BF$190+BF$216-BF$218+BF$233+BF$234+SUM(BF$125,BF$126,BF$127,BF$128,BF$129,BF$130,BF$131,BF$132,BF$133,BF$134,BF$135,BF$136,BF$137,BF$138,BF$139,BF$140*(1+'S&amp;S'!$F143),BF$141,BF$142,BF$143,BF$144)</f>
        <v>0</v>
      </c>
      <c r="BG345" s="66">
        <f>-BG$190+BG$216-BG$218+BG$233+BG$234+SUM(BG$125,BG$126,BG$127,BG$128,BG$129,BG$130,BG$131,BG$132,BG$133,BG$134,BG$135,BG$136,BG$137,BG$138,BG$139,BG$140*(1+'S&amp;S'!$F143),BG$141,BG$142,BG$143,BG$144)</f>
        <v>0</v>
      </c>
      <c r="BH345" s="66">
        <f>-BH$190+BH$216-BH$218+BH$233+BH$234+SUM(BH$125,BH$126,BH$127,BH$128,BH$129,BH$130,BH$131,BH$132,BH$133,BH$134,BH$135,BH$136,BH$137,BH$138,BH$139,BH$140*(1+'S&amp;S'!$F143),BH$141,BH$142,BH$143,BH$144)</f>
        <v>0</v>
      </c>
      <c r="BI345" s="66">
        <f>-BI$190+BI$216-BI$218+BI$233+BI$234+SUM(BI$125,BI$126,BI$127,BI$128,BI$129,BI$130,BI$131,BI$132,BI$133,BI$134,BI$135,BI$136,BI$137,BI$138,BI$139,BI$140*(1+'S&amp;S'!$F143),BI$141,BI$142,BI$143,BI$144)</f>
        <v>0</v>
      </c>
      <c r="BJ345" s="66">
        <f>-BJ$190+BJ$216-BJ$218+BJ$233+BJ$234+SUM(BJ$125,BJ$126,BJ$127,BJ$128,BJ$129,BJ$130,BJ$131,BJ$132,BJ$133,BJ$134,BJ$135,BJ$136,BJ$137,BJ$138,BJ$139,BJ$140*(1+'S&amp;S'!$F143),BJ$141,BJ$142,BJ$143,BJ$144)</f>
        <v>0</v>
      </c>
      <c r="BK345" s="66">
        <f>-BK$190+BK$216-BK$218+BK$233+BK$234+SUM(BK$125,BK$126,BK$127,BK$128,BK$129,BK$130,BK$131,BK$132,BK$133,BK$134,BK$135,BK$136,BK$137,BK$138,BK$139,BK$140*(1+'S&amp;S'!$F143),BK$141,BK$142,BK$143,BK$144)</f>
        <v>0</v>
      </c>
      <c r="BL345" s="66">
        <f>-BL$190+BL$216-BL$218+BL$233+BL$234+SUM(BL$125,BL$126,BL$127,BL$128,BL$129,BL$130,BL$131,BL$132,BL$133,BL$134,BL$135,BL$136,BL$137,BL$138,BL$139,BL$140*(1+'S&amp;S'!$F143),BL$141,BL$142,BL$143,BL$144)</f>
        <v>0</v>
      </c>
      <c r="BM345" s="66">
        <f>-BM$190+BM$216-BM$218+BM$233+BM$234+SUM(BM$125,BM$126,BM$127,BM$128,BM$129,BM$130,BM$131,BM$132,BM$133,BM$134,BM$135,BM$136,BM$137,BM$138,BM$139,BM$140*(1+'S&amp;S'!$F143),BM$141,BM$142,BM$143,BM$144)</f>
        <v>0</v>
      </c>
      <c r="BN345" s="66">
        <f>-BN$190+BN$216-BN$218+BN$233+BN$234+SUM(BN$125,BN$126,BN$127,BN$128,BN$129,BN$130,BN$131,BN$132,BN$133,BN$134,BN$135,BN$136,BN$137,BN$138,BN$139,BN$140*(1+'S&amp;S'!$F143),BN$141,BN$142,BN$143,BN$144)</f>
        <v>0</v>
      </c>
      <c r="BO345" s="66">
        <f>-BO$190+BO$216-BO$218+BO$233+BO$234+SUM(BO$125,BO$126,BO$127,BO$128,BO$129,BO$130,BO$131,BO$132,BO$133,BO$134,BO$135,BO$136,BO$137,BO$138,BO$139,BO$140*(1+'S&amp;S'!$F143),BO$141,BO$142,BO$143,BO$144)</f>
        <v>0</v>
      </c>
      <c r="BP345" s="66">
        <f>-BP$190+BP$216-BP$218+BP$233+BP$234+SUM(BP$125,BP$126,BP$127,BP$128,BP$129,BP$130,BP$131,BP$132,BP$133,BP$134,BP$135,BP$136,BP$137,BP$138,BP$139,BP$140*(1+'S&amp;S'!$F143),BP$141,BP$142,BP$143,BP$144)</f>
        <v>0</v>
      </c>
      <c r="BQ345" s="66">
        <f>-BQ$190+BQ$216-BQ$218+BQ$233+BQ$234+SUM(BQ$125,BQ$126,BQ$127,BQ$128,BQ$129,BQ$130,BQ$131,BQ$132,BQ$133,BQ$134,BQ$135,BQ$136,BQ$137,BQ$138,BQ$139,BQ$140*(1+'S&amp;S'!$F143),BQ$141,BQ$142,BQ$143,BQ$144)</f>
        <v>0</v>
      </c>
      <c r="BR345" s="66">
        <f>-BR$190+BR$216-BR$218+BR$233+BR$234+SUM(BR$125,BR$126,BR$127,BR$128,BR$129,BR$130,BR$131,BR$132,BR$133,BR$134,BR$135,BR$136,BR$137,BR$138,BR$139,BR$140*(1+'S&amp;S'!$F143),BR$141,BR$142,BR$143,BR$144)</f>
        <v>0</v>
      </c>
      <c r="BS345" s="66">
        <f>-BS$190+BS$216-BS$218+BS$233+BS$234+SUM(BS$125,BS$126,BS$127,BS$128,BS$129,BS$130,BS$131,BS$132,BS$133,BS$134,BS$135,BS$136,BS$137,BS$138,BS$139,BS$140*(1+'S&amp;S'!$F143),BS$141,BS$142,BS$143,BS$144)</f>
        <v>0</v>
      </c>
      <c r="BT345" s="66">
        <f>-BT$190+BT$216-BT$218+BT$233+BT$234+SUM(BT$125,BT$126,BT$127,BT$128,BT$129,BT$130,BT$131,BT$132,BT$133,BT$134,BT$135,BT$136,BT$137,BT$138,BT$139,BT$140*(1+'S&amp;S'!$F143),BT$141,BT$142,BT$143,BT$144)</f>
        <v>0</v>
      </c>
      <c r="BU345" s="66">
        <f>-BU$190+BU$216-BU$218+BU$233+BU$234+SUM(BU$125,BU$126,BU$127,BU$128,BU$129,BU$130,BU$131,BU$132,BU$133,BU$134,BU$135,BU$136,BU$137,BU$138,BU$139,BU$140*(1+'S&amp;S'!$F143),BU$141,BU$142,BU$143,BU$144)</f>
        <v>0</v>
      </c>
      <c r="BV345" s="66">
        <f>-BV$190+BV$216-BV$218+BV$233+BV$234+SUM(BV$125,BV$126,BV$127,BV$128,BV$129,BV$130,BV$131,BV$132,BV$133,BV$134,BV$135,BV$136,BV$137,BV$138,BV$139,BV$140*(1+'S&amp;S'!$F143),BV$141,BV$142,BV$143,BV$144)</f>
        <v>0</v>
      </c>
      <c r="BW345" s="66">
        <f>-BW$190+BW$216-BW$218+BW$233+BW$234+SUM(BW$125,BW$126,BW$127,BW$128,BW$129,BW$130,BW$131,BW$132,BW$133,BW$134,BW$135,BW$136,BW$137,BW$138,BW$139,BW$140*(1+'S&amp;S'!$F143),BW$141,BW$142,BW$143,BW$144)</f>
        <v>0</v>
      </c>
      <c r="BX345" s="66">
        <f>-BX$190+BX$216-BX$218+BX$233+BX$234+SUM(BX$125,BX$126,BX$127,BX$128,BX$129,BX$130,BX$131,BX$132,BX$133,BX$134,BX$135,BX$136,BX$137,BX$138,BX$139,BX$140*(1+'S&amp;S'!$F143),BX$141,BX$142,BX$143,BX$144)</f>
        <v>0</v>
      </c>
      <c r="BY345" s="66">
        <f>-BY$190+BY$216-BY$218+BY$233+BY$234+SUM(BY$125,BY$126,BY$127,BY$128,BY$129,BY$130,BY$131,BY$132,BY$133,BY$134,BY$135,BY$136,BY$137,BY$138,BY$139,BY$140*(1+'S&amp;S'!$F143),BY$141,BY$142,BY$143,BY$144)</f>
        <v>0</v>
      </c>
      <c r="BZ345" s="66">
        <f>-BZ$190+BZ$216-BZ$218+BZ$233+BZ$234+SUM(BZ$125,BZ$126,BZ$127,BZ$128,BZ$129,BZ$130,BZ$131,BZ$132,BZ$133,BZ$134,BZ$135,BZ$136,BZ$137,BZ$138,BZ$139,BZ$140*(1+'S&amp;S'!$F143),BZ$141,BZ$142,BZ$143,BZ$144)</f>
        <v>0</v>
      </c>
      <c r="CA345" s="66">
        <f>-CA$190+CA$216-CA$218+CA$233+CA$234+SUM(CA$125,CA$126,CA$127,CA$128,CA$129,CA$130,CA$131,CA$132,CA$133,CA$134,CA$135,CA$136,CA$137,CA$138,CA$139,CA$140*(1+'S&amp;S'!$F143),CA$141,CA$142,CA$143,CA$144)</f>
        <v>0</v>
      </c>
      <c r="CB345" s="66">
        <f>-CB$190+CB$216-CB$218+CB$233+CB$234+SUM(CB$125,CB$126,CB$127,CB$128,CB$129,CB$130,CB$131,CB$132,CB$133,CB$134,CB$135,CB$136,CB$137,CB$138,CB$139,CB$140*(1+'S&amp;S'!$F143),CB$141,CB$142,CB$143,CB$144)</f>
        <v>0</v>
      </c>
      <c r="CC345" s="66">
        <f>-CC$190+CC$216-CC$218+CC$233+CC$234+SUM(CC$125,CC$126,CC$127,CC$128,CC$129,CC$130,CC$131,CC$132,CC$133,CC$134,CC$135,CC$136,CC$137,CC$138,CC$139,CC$140*(1+'S&amp;S'!$F143),CC$141,CC$142,CC$143,CC$144)</f>
        <v>0</v>
      </c>
      <c r="CD345" s="66">
        <f>-CD$190+CD$216-CD$218+CD$233+CD$234+SUM(CD$125,CD$126,CD$127,CD$128,CD$129,CD$130,CD$131,CD$132,CD$133,CD$134,CD$135,CD$136,CD$137,CD$138,CD$139,CD$140*(1+'S&amp;S'!$F143),CD$141,CD$142,CD$143,CD$144)</f>
        <v>0</v>
      </c>
      <c r="CE345" s="66">
        <f>-CE$190+CE$216-CE$218+CE$233+CE$234+SUM(CE$125,CE$126,CE$127,CE$128,CE$129,CE$130,CE$131,CE$132,CE$133,CE$134,CE$135,CE$136,CE$137,CE$138,CE$139,CE$140*(1+'S&amp;S'!$F143),CE$141,CE$142,CE$143,CE$144)</f>
        <v>0</v>
      </c>
      <c r="CF345" s="66">
        <f>-CF$190+CF$216-CF$218+CF$233+CF$234+SUM(CF$125,CF$126,CF$127,CF$128,CF$129,CF$130,CF$131,CF$132,CF$133,CF$134,CF$135,CF$136,CF$137,CF$138,CF$139,CF$140*(1+'S&amp;S'!$F143),CF$141,CF$142,CF$143,CF$144)</f>
        <v>0</v>
      </c>
      <c r="CG345" s="66">
        <f>-CG$190+CG$216-CG$218+CG$233+CG$234+SUM(CG$125,CG$126,CG$127,CG$128,CG$129,CG$130,CG$131,CG$132,CG$133,CG$134,CG$135,CG$136,CG$137,CG$138,CG$139,CG$140*(1+'S&amp;S'!$F143),CG$141,CG$142,CG$143,CG$144)</f>
        <v>0</v>
      </c>
      <c r="CH345" s="66">
        <f>-CH$190+CH$216-CH$218+CH$233+CH$234+SUM(CH$125,CH$126,CH$127,CH$128,CH$129,CH$130,CH$131,CH$132,CH$133,CH$134,CH$135,CH$136,CH$137,CH$138,CH$139,CH$140*(1+'S&amp;S'!$F143),CH$141,CH$142,CH$143,CH$144)</f>
        <v>0</v>
      </c>
      <c r="CI345" s="66">
        <f>-CI$190+CI$216-CI$218+CI$233+CI$234+SUM(CI$125,CI$126,CI$127,CI$128,CI$129,CI$130,CI$131,CI$132,CI$133,CI$134,CI$135,CI$136,CI$137,CI$138,CI$139,CI$140*(1+'S&amp;S'!$F143),CI$141,CI$142,CI$143,CI$144)</f>
        <v>0</v>
      </c>
      <c r="CJ345" s="66">
        <f>-CJ$190+CJ$216-CJ$218+CJ$233+CJ$234+SUM(CJ$125,CJ$126,CJ$127,CJ$128,CJ$129,CJ$130,CJ$131,CJ$132,CJ$133,CJ$134,CJ$135,CJ$136,CJ$137,CJ$138,CJ$139,CJ$140*(1+'S&amp;S'!$F143),CJ$141,CJ$142,CJ$143,CJ$144)</f>
        <v>0</v>
      </c>
      <c r="CK345" s="66">
        <f>-CK$190+CK$216-CK$218+CK$233+CK$234+SUM(CK$125,CK$126,CK$127,CK$128,CK$129,CK$130,CK$131,CK$132,CK$133,CK$134,CK$135,CK$136,CK$137,CK$138,CK$139,CK$140*(1+'S&amp;S'!$F143),CK$141,CK$142,CK$143,CK$144)</f>
        <v>0</v>
      </c>
      <c r="CL345" s="66">
        <f>-CL$190+CL$216-CL$218+CL$233+CL$234+SUM(CL$125,CL$126,CL$127,CL$128,CL$129,CL$130,CL$131,CL$132,CL$133,CL$134,CL$135,CL$136,CL$137,CL$138,CL$139,CL$140*(1+'S&amp;S'!$F143),CL$141,CL$142,CL$143,CL$144)</f>
        <v>0</v>
      </c>
      <c r="CM345" s="66">
        <f>-CM$190+CM$216-CM$218+CM$233+CM$234+SUM(CM$125,CM$126,CM$127,CM$128,CM$129,CM$130,CM$131,CM$132,CM$133,CM$134,CM$135,CM$136,CM$137,CM$138,CM$139,CM$140*(1+'S&amp;S'!$F143),CM$141,CM$142,CM$143,CM$144)</f>
        <v>0</v>
      </c>
      <c r="CN345" s="66">
        <f>-CN$190+CN$216-CN$218+CN$233+CN$234+SUM(CN$125,CN$126,CN$127,CN$128,CN$129,CN$130,CN$131,CN$132,CN$133,CN$134,CN$135,CN$136,CN$137,CN$138,CN$139,CN$140*(1+'S&amp;S'!$F143),CN$141,CN$142,CN$143,CN$144)</f>
        <v>0</v>
      </c>
      <c r="CO345" s="66">
        <f>-CO$190+CO$216-CO$218+CO$233+CO$234+SUM(CO$125,CO$126,CO$127,CO$128,CO$129,CO$130,CO$131,CO$132,CO$133,CO$134,CO$135,CO$136,CO$137,CO$138,CO$139,CO$140*(1+'S&amp;S'!$F143),CO$141,CO$142,CO$143,CO$144)</f>
        <v>0</v>
      </c>
      <c r="CP345" s="66">
        <f>-CP$190+CP$216-CP$218+CP$233+CP$234+SUM(CP$125,CP$126,CP$127,CP$128,CP$129,CP$130,CP$131,CP$132,CP$133,CP$134,CP$135,CP$136,CP$137,CP$138,CP$139,CP$140*(1+'S&amp;S'!$F143),CP$141,CP$142,CP$143,CP$144)</f>
        <v>0</v>
      </c>
      <c r="CQ345" s="66">
        <f>-CQ$190+CQ$216-CQ$218+CQ$233+CQ$234+SUM(CQ$125,CQ$126,CQ$127,CQ$128,CQ$129,CQ$130,CQ$131,CQ$132,CQ$133,CQ$134,CQ$135,CQ$136,CQ$137,CQ$138,CQ$139,CQ$140*(1+'S&amp;S'!$F143),CQ$141,CQ$142,CQ$143,CQ$144)</f>
        <v>0</v>
      </c>
      <c r="CR345" s="66">
        <f>-CR$190+CR$216-CR$218+CR$233+CR$234+SUM(CR$125,CR$126,CR$127,CR$128,CR$129,CR$130,CR$131,CR$132,CR$133,CR$134,CR$135,CR$136,CR$137,CR$138,CR$139,CR$140*(1+'S&amp;S'!$F143),CR$141,CR$142,CR$143,CR$144)</f>
        <v>0</v>
      </c>
      <c r="CS345" s="66">
        <f>-CS$190+CS$216-CS$218+CS$233+CS$234+SUM(CS$125,CS$126,CS$127,CS$128,CS$129,CS$130,CS$131,CS$132,CS$133,CS$134,CS$135,CS$136,CS$137,CS$138,CS$139,CS$140*(1+'S&amp;S'!$F143),CS$141,CS$142,CS$143,CS$144)</f>
        <v>0</v>
      </c>
    </row>
    <row r="346" spans="3:97" hidden="1" x14ac:dyDescent="0.35">
      <c r="C346" s="81" t="str">
        <f>O.3!C141&amp;" with "&amp; 'S&amp;S'!$D$5*100 &amp; "% increase"</f>
        <v>Spare with 1% increase</v>
      </c>
      <c r="E346" s="492">
        <f>G346+NPV(G.Asm!$F$40,H346:INDEX(H346:CS346,RP))</f>
        <v>0</v>
      </c>
      <c r="F346" s="492">
        <f t="shared" si="140"/>
        <v>0</v>
      </c>
      <c r="G346" s="66">
        <f>-G$190+G$216-G$218+G$233+G$234+SUM(G$125,G$126,G$127,G$128,G$129,G$130,G$131,G$132,G$133,G$134,G$135,G$136,G$137,G$138,G$139,G$140,G$141*(1+'S&amp;S'!$F144),G$142,G$143,G$144)</f>
        <v>0</v>
      </c>
      <c r="H346" s="66">
        <f>-H$190+H$216-H$218+H$233+H$234+SUM(H$125,H$126,H$127,H$128,H$129,H$130,H$131,H$132,H$133,H$134,H$135,H$136,H$137,H$138,H$139,H$140,H$141*(1+'S&amp;S'!$F144),H$142,H$143,H$144)</f>
        <v>0</v>
      </c>
      <c r="I346" s="66">
        <f>-I$190+I$216-I$218+I$233+I$234+SUM(I$125,I$126,I$127,I$128,I$129,I$130,I$131,I$132,I$133,I$134,I$135,I$136,I$137,I$138,I$139,I$140,I$141*(1+'S&amp;S'!$F144),I$142,I$143,I$144)</f>
        <v>0</v>
      </c>
      <c r="J346" s="66">
        <f>-J$190+J$216-J$218+J$233+J$234+SUM(J$125,J$126,J$127,J$128,J$129,J$130,J$131,J$132,J$133,J$134,J$135,J$136,J$137,J$138,J$139,J$140,J$141*(1+'S&amp;S'!$F144),J$142,J$143,J$144)</f>
        <v>0</v>
      </c>
      <c r="K346" s="66">
        <f>-K$190+K$216-K$218+K$233+K$234+SUM(K$125,K$126,K$127,K$128,K$129,K$130,K$131,K$132,K$133,K$134,K$135,K$136,K$137,K$138,K$139,K$140,K$141*(1+'S&amp;S'!$F144),K$142,K$143,K$144)</f>
        <v>0</v>
      </c>
      <c r="L346" s="66">
        <f>-L$190+L$216-L$218+L$233+L$234+SUM(L$125,L$126,L$127,L$128,L$129,L$130,L$131,L$132,L$133,L$134,L$135,L$136,L$137,L$138,L$139,L$140,L$141*(1+'S&amp;S'!$F144),L$142,L$143,L$144)</f>
        <v>0</v>
      </c>
      <c r="M346" s="66">
        <f>-M$190+M$216-M$218+M$233+M$234+SUM(M$125,M$126,M$127,M$128,M$129,M$130,M$131,M$132,M$133,M$134,M$135,M$136,M$137,M$138,M$139,M$140,M$141*(1+'S&amp;S'!$F144),M$142,M$143,M$144)</f>
        <v>0</v>
      </c>
      <c r="N346" s="66">
        <f>-N$190+N$216-N$218+N$233+N$234+SUM(N$125,N$126,N$127,N$128,N$129,N$130,N$131,N$132,N$133,N$134,N$135,N$136,N$137,N$138,N$139,N$140,N$141*(1+'S&amp;S'!$F144),N$142,N$143,N$144)</f>
        <v>0</v>
      </c>
      <c r="O346" s="66">
        <f>-O$190+O$216-O$218+O$233+O$234+SUM(O$125,O$126,O$127,O$128,O$129,O$130,O$131,O$132,O$133,O$134,O$135,O$136,O$137,O$138,O$139,O$140,O$141*(1+'S&amp;S'!$F144),O$142,O$143,O$144)</f>
        <v>0</v>
      </c>
      <c r="P346" s="66">
        <f>-P$190+P$216-P$218+P$233+P$234+SUM(P$125,P$126,P$127,P$128,P$129,P$130,P$131,P$132,P$133,P$134,P$135,P$136,P$137,P$138,P$139,P$140,P$141*(1+'S&amp;S'!$F144),P$142,P$143,P$144)</f>
        <v>0</v>
      </c>
      <c r="Q346" s="66">
        <f>-Q$190+Q$216-Q$218+Q$233+Q$234+SUM(Q$125,Q$126,Q$127,Q$128,Q$129,Q$130,Q$131,Q$132,Q$133,Q$134,Q$135,Q$136,Q$137,Q$138,Q$139,Q$140,Q$141*(1+'S&amp;S'!$F144),Q$142,Q$143,Q$144)</f>
        <v>0</v>
      </c>
      <c r="R346" s="66">
        <f>-R$190+R$216-R$218+R$233+R$234+SUM(R$125,R$126,R$127,R$128,R$129,R$130,R$131,R$132,R$133,R$134,R$135,R$136,R$137,R$138,R$139,R$140,R$141*(1+'S&amp;S'!$F144),R$142,R$143,R$144)</f>
        <v>0</v>
      </c>
      <c r="S346" s="66">
        <f>-S$190+S$216-S$218+S$233+S$234+SUM(S$125,S$126,S$127,S$128,S$129,S$130,S$131,S$132,S$133,S$134,S$135,S$136,S$137,S$138,S$139,S$140,S$141*(1+'S&amp;S'!$F144),S$142,S$143,S$144)</f>
        <v>0</v>
      </c>
      <c r="T346" s="66">
        <f>-T$190+T$216-T$218+T$233+T$234+SUM(T$125,T$126,T$127,T$128,T$129,T$130,T$131,T$132,T$133,T$134,T$135,T$136,T$137,T$138,T$139,T$140,T$141*(1+'S&amp;S'!$F144),T$142,T$143,T$144)</f>
        <v>0</v>
      </c>
      <c r="U346" s="66">
        <f>-U$190+U$216-U$218+U$233+U$234+SUM(U$125,U$126,U$127,U$128,U$129,U$130,U$131,U$132,U$133,U$134,U$135,U$136,U$137,U$138,U$139,U$140,U$141*(1+'S&amp;S'!$F144),U$142,U$143,U$144)</f>
        <v>0</v>
      </c>
      <c r="V346" s="66">
        <f>-V$190+V$216-V$218+V$233+V$234+SUM(V$125,V$126,V$127,V$128,V$129,V$130,V$131,V$132,V$133,V$134,V$135,V$136,V$137,V$138,V$139,V$140,V$141*(1+'S&amp;S'!$F144),V$142,V$143,V$144)</f>
        <v>0</v>
      </c>
      <c r="W346" s="66">
        <f>-W$190+W$216-W$218+W$233+W$234+SUM(W$125,W$126,W$127,W$128,W$129,W$130,W$131,W$132,W$133,W$134,W$135,W$136,W$137,W$138,W$139,W$140,W$141*(1+'S&amp;S'!$F144),W$142,W$143,W$144)</f>
        <v>0</v>
      </c>
      <c r="X346" s="66">
        <f>-X$190+X$216-X$218+X$233+X$234+SUM(X$125,X$126,X$127,X$128,X$129,X$130,X$131,X$132,X$133,X$134,X$135,X$136,X$137,X$138,X$139,X$140,X$141*(1+'S&amp;S'!$F144),X$142,X$143,X$144)</f>
        <v>0</v>
      </c>
      <c r="Y346" s="66">
        <f>-Y$190+Y$216-Y$218+Y$233+Y$234+SUM(Y$125,Y$126,Y$127,Y$128,Y$129,Y$130,Y$131,Y$132,Y$133,Y$134,Y$135,Y$136,Y$137,Y$138,Y$139,Y$140,Y$141*(1+'S&amp;S'!$F144),Y$142,Y$143,Y$144)</f>
        <v>0</v>
      </c>
      <c r="Z346" s="66">
        <f>-Z$190+Z$216-Z$218+Z$233+Z$234+SUM(Z$125,Z$126,Z$127,Z$128,Z$129,Z$130,Z$131,Z$132,Z$133,Z$134,Z$135,Z$136,Z$137,Z$138,Z$139,Z$140,Z$141*(1+'S&amp;S'!$F144),Z$142,Z$143,Z$144)</f>
        <v>0</v>
      </c>
      <c r="AA346" s="66">
        <f>-AA$190+AA$216-AA$218+AA$233+AA$234+SUM(AA$125,AA$126,AA$127,AA$128,AA$129,AA$130,AA$131,AA$132,AA$133,AA$134,AA$135,AA$136,AA$137,AA$138,AA$139,AA$140,AA$141*(1+'S&amp;S'!$F144),AA$142,AA$143,AA$144)</f>
        <v>0</v>
      </c>
      <c r="AB346" s="66">
        <f>-AB$190+AB$216-AB$218+AB$233+AB$234+SUM(AB$125,AB$126,AB$127,AB$128,AB$129,AB$130,AB$131,AB$132,AB$133,AB$134,AB$135,AB$136,AB$137,AB$138,AB$139,AB$140,AB$141*(1+'S&amp;S'!$F144),AB$142,AB$143,AB$144)</f>
        <v>0</v>
      </c>
      <c r="AC346" s="66">
        <f>-AC$190+AC$216-AC$218+AC$233+AC$234+SUM(AC$125,AC$126,AC$127,AC$128,AC$129,AC$130,AC$131,AC$132,AC$133,AC$134,AC$135,AC$136,AC$137,AC$138,AC$139,AC$140,AC$141*(1+'S&amp;S'!$F144),AC$142,AC$143,AC$144)</f>
        <v>0</v>
      </c>
      <c r="AD346" s="66">
        <f>-AD$190+AD$216-AD$218+AD$233+AD$234+SUM(AD$125,AD$126,AD$127,AD$128,AD$129,AD$130,AD$131,AD$132,AD$133,AD$134,AD$135,AD$136,AD$137,AD$138,AD$139,AD$140,AD$141*(1+'S&amp;S'!$F144),AD$142,AD$143,AD$144)</f>
        <v>0</v>
      </c>
      <c r="AE346" s="66">
        <f>-AE$190+AE$216-AE$218+AE$233+AE$234+SUM(AE$125,AE$126,AE$127,AE$128,AE$129,AE$130,AE$131,AE$132,AE$133,AE$134,AE$135,AE$136,AE$137,AE$138,AE$139,AE$140,AE$141*(1+'S&amp;S'!$F144),AE$142,AE$143,AE$144)</f>
        <v>0</v>
      </c>
      <c r="AF346" s="66">
        <f>-AF$190+AF$216-AF$218+AF$233+AF$234+SUM(AF$125,AF$126,AF$127,AF$128,AF$129,AF$130,AF$131,AF$132,AF$133,AF$134,AF$135,AF$136,AF$137,AF$138,AF$139,AF$140,AF$141*(1+'S&amp;S'!$F144),AF$142,AF$143,AF$144)</f>
        <v>0</v>
      </c>
      <c r="AG346" s="66">
        <f>-AG$190+AG$216-AG$218+AG$233+AG$234+SUM(AG$125,AG$126,AG$127,AG$128,AG$129,AG$130,AG$131,AG$132,AG$133,AG$134,AG$135,AG$136,AG$137,AG$138,AG$139,AG$140,AG$141*(1+'S&amp;S'!$F144),AG$142,AG$143,AG$144)</f>
        <v>0</v>
      </c>
      <c r="AH346" s="66">
        <f>-AH$190+AH$216-AH$218+AH$233+AH$234+SUM(AH$125,AH$126,AH$127,AH$128,AH$129,AH$130,AH$131,AH$132,AH$133,AH$134,AH$135,AH$136,AH$137,AH$138,AH$139,AH$140,AH$141*(1+'S&amp;S'!$F144),AH$142,AH$143,AH$144)</f>
        <v>0</v>
      </c>
      <c r="AI346" s="66">
        <f>-AI$190+AI$216-AI$218+AI$233+AI$234+SUM(AI$125,AI$126,AI$127,AI$128,AI$129,AI$130,AI$131,AI$132,AI$133,AI$134,AI$135,AI$136,AI$137,AI$138,AI$139,AI$140,AI$141*(1+'S&amp;S'!$F144),AI$142,AI$143,AI$144)</f>
        <v>0</v>
      </c>
      <c r="AJ346" s="66">
        <f>-AJ$190+AJ$216-AJ$218+AJ$233+AJ$234+SUM(AJ$125,AJ$126,AJ$127,AJ$128,AJ$129,AJ$130,AJ$131,AJ$132,AJ$133,AJ$134,AJ$135,AJ$136,AJ$137,AJ$138,AJ$139,AJ$140,AJ$141*(1+'S&amp;S'!$F144),AJ$142,AJ$143,AJ$144)</f>
        <v>0</v>
      </c>
      <c r="AK346" s="66">
        <f>-AK$190+AK$216-AK$218+AK$233+AK$234+SUM(AK$125,AK$126,AK$127,AK$128,AK$129,AK$130,AK$131,AK$132,AK$133,AK$134,AK$135,AK$136,AK$137,AK$138,AK$139,AK$140,AK$141*(1+'S&amp;S'!$F144),AK$142,AK$143,AK$144)</f>
        <v>0</v>
      </c>
      <c r="AL346" s="66">
        <f>-AL$190+AL$216-AL$218+AL$233+AL$234+SUM(AL$125,AL$126,AL$127,AL$128,AL$129,AL$130,AL$131,AL$132,AL$133,AL$134,AL$135,AL$136,AL$137,AL$138,AL$139,AL$140,AL$141*(1+'S&amp;S'!$F144),AL$142,AL$143,AL$144)</f>
        <v>0</v>
      </c>
      <c r="AM346" s="66">
        <f>-AM$190+AM$216-AM$218+AM$233+AM$234+SUM(AM$125,AM$126,AM$127,AM$128,AM$129,AM$130,AM$131,AM$132,AM$133,AM$134,AM$135,AM$136,AM$137,AM$138,AM$139,AM$140,AM$141*(1+'S&amp;S'!$F144),AM$142,AM$143,AM$144)</f>
        <v>0</v>
      </c>
      <c r="AN346" s="66">
        <f>-AN$190+AN$216-AN$218+AN$233+AN$234+SUM(AN$125,AN$126,AN$127,AN$128,AN$129,AN$130,AN$131,AN$132,AN$133,AN$134,AN$135,AN$136,AN$137,AN$138,AN$139,AN$140,AN$141*(1+'S&amp;S'!$F144),AN$142,AN$143,AN$144)</f>
        <v>0</v>
      </c>
      <c r="AO346" s="66">
        <f>-AO$190+AO$216-AO$218+AO$233+AO$234+SUM(AO$125,AO$126,AO$127,AO$128,AO$129,AO$130,AO$131,AO$132,AO$133,AO$134,AO$135,AO$136,AO$137,AO$138,AO$139,AO$140,AO$141*(1+'S&amp;S'!$F144),AO$142,AO$143,AO$144)</f>
        <v>0</v>
      </c>
      <c r="AP346" s="66">
        <f>-AP$190+AP$216-AP$218+AP$233+AP$234+SUM(AP$125,AP$126,AP$127,AP$128,AP$129,AP$130,AP$131,AP$132,AP$133,AP$134,AP$135,AP$136,AP$137,AP$138,AP$139,AP$140,AP$141*(1+'S&amp;S'!$F144),AP$142,AP$143,AP$144)</f>
        <v>0</v>
      </c>
      <c r="AQ346" s="66">
        <f>-AQ$190+AQ$216-AQ$218+AQ$233+AQ$234+SUM(AQ$125,AQ$126,AQ$127,AQ$128,AQ$129,AQ$130,AQ$131,AQ$132,AQ$133,AQ$134,AQ$135,AQ$136,AQ$137,AQ$138,AQ$139,AQ$140,AQ$141*(1+'S&amp;S'!$F144),AQ$142,AQ$143,AQ$144)</f>
        <v>0</v>
      </c>
      <c r="AR346" s="66">
        <f>-AR$190+AR$216-AR$218+AR$233+AR$234+SUM(AR$125,AR$126,AR$127,AR$128,AR$129,AR$130,AR$131,AR$132,AR$133,AR$134,AR$135,AR$136,AR$137,AR$138,AR$139,AR$140,AR$141*(1+'S&amp;S'!$F144),AR$142,AR$143,AR$144)</f>
        <v>0</v>
      </c>
      <c r="AS346" s="66">
        <f>-AS$190+AS$216-AS$218+AS$233+AS$234+SUM(AS$125,AS$126,AS$127,AS$128,AS$129,AS$130,AS$131,AS$132,AS$133,AS$134,AS$135,AS$136,AS$137,AS$138,AS$139,AS$140,AS$141*(1+'S&amp;S'!$F144),AS$142,AS$143,AS$144)</f>
        <v>0</v>
      </c>
      <c r="AT346" s="66">
        <f>-AT$190+AT$216-AT$218+AT$233+AT$234+SUM(AT$125,AT$126,AT$127,AT$128,AT$129,AT$130,AT$131,AT$132,AT$133,AT$134,AT$135,AT$136,AT$137,AT$138,AT$139,AT$140,AT$141*(1+'S&amp;S'!$F144),AT$142,AT$143,AT$144)</f>
        <v>0</v>
      </c>
      <c r="AU346" s="66">
        <f>-AU$190+AU$216-AU$218+AU$233+AU$234+SUM(AU$125,AU$126,AU$127,AU$128,AU$129,AU$130,AU$131,AU$132,AU$133,AU$134,AU$135,AU$136,AU$137,AU$138,AU$139,AU$140,AU$141*(1+'S&amp;S'!$F144),AU$142,AU$143,AU$144)</f>
        <v>0</v>
      </c>
      <c r="AV346" s="66">
        <f>-AV$190+AV$216-AV$218+AV$233+AV$234+SUM(AV$125,AV$126,AV$127,AV$128,AV$129,AV$130,AV$131,AV$132,AV$133,AV$134,AV$135,AV$136,AV$137,AV$138,AV$139,AV$140,AV$141*(1+'S&amp;S'!$F144),AV$142,AV$143,AV$144)</f>
        <v>0</v>
      </c>
      <c r="AW346" s="66">
        <f>-AW$190+AW$216-AW$218+AW$233+AW$234+SUM(AW$125,AW$126,AW$127,AW$128,AW$129,AW$130,AW$131,AW$132,AW$133,AW$134,AW$135,AW$136,AW$137,AW$138,AW$139,AW$140,AW$141*(1+'S&amp;S'!$F144),AW$142,AW$143,AW$144)</f>
        <v>0</v>
      </c>
      <c r="AX346" s="66">
        <f>-AX$190+AX$216-AX$218+AX$233+AX$234+SUM(AX$125,AX$126,AX$127,AX$128,AX$129,AX$130,AX$131,AX$132,AX$133,AX$134,AX$135,AX$136,AX$137,AX$138,AX$139,AX$140,AX$141*(1+'S&amp;S'!$F144),AX$142,AX$143,AX$144)</f>
        <v>0</v>
      </c>
      <c r="AY346" s="66">
        <f>-AY$190+AY$216-AY$218+AY$233+AY$234+SUM(AY$125,AY$126,AY$127,AY$128,AY$129,AY$130,AY$131,AY$132,AY$133,AY$134,AY$135,AY$136,AY$137,AY$138,AY$139,AY$140,AY$141*(1+'S&amp;S'!$F144),AY$142,AY$143,AY$144)</f>
        <v>0</v>
      </c>
      <c r="AZ346" s="66">
        <f>-AZ$190+AZ$216-AZ$218+AZ$233+AZ$234+SUM(AZ$125,AZ$126,AZ$127,AZ$128,AZ$129,AZ$130,AZ$131,AZ$132,AZ$133,AZ$134,AZ$135,AZ$136,AZ$137,AZ$138,AZ$139,AZ$140,AZ$141*(1+'S&amp;S'!$F144),AZ$142,AZ$143,AZ$144)</f>
        <v>0</v>
      </c>
      <c r="BA346" s="66">
        <f>-BA$190+BA$216-BA$218+BA$233+BA$234+SUM(BA$125,BA$126,BA$127,BA$128,BA$129,BA$130,BA$131,BA$132,BA$133,BA$134,BA$135,BA$136,BA$137,BA$138,BA$139,BA$140,BA$141*(1+'S&amp;S'!$F144),BA$142,BA$143,BA$144)</f>
        <v>0</v>
      </c>
      <c r="BB346" s="66">
        <f>-BB$190+BB$216-BB$218+BB$233+BB$234+SUM(BB$125,BB$126,BB$127,BB$128,BB$129,BB$130,BB$131,BB$132,BB$133,BB$134,BB$135,BB$136,BB$137,BB$138,BB$139,BB$140,BB$141*(1+'S&amp;S'!$F144),BB$142,BB$143,BB$144)</f>
        <v>0</v>
      </c>
      <c r="BC346" s="66">
        <f>-BC$190+BC$216-BC$218+BC$233+BC$234+SUM(BC$125,BC$126,BC$127,BC$128,BC$129,BC$130,BC$131,BC$132,BC$133,BC$134,BC$135,BC$136,BC$137,BC$138,BC$139,BC$140,BC$141*(1+'S&amp;S'!$F144),BC$142,BC$143,BC$144)</f>
        <v>0</v>
      </c>
      <c r="BD346" s="66">
        <f>-BD$190+BD$216-BD$218+BD$233+BD$234+SUM(BD$125,BD$126,BD$127,BD$128,BD$129,BD$130,BD$131,BD$132,BD$133,BD$134,BD$135,BD$136,BD$137,BD$138,BD$139,BD$140,BD$141*(1+'S&amp;S'!$F144),BD$142,BD$143,BD$144)</f>
        <v>0</v>
      </c>
      <c r="BE346" s="66">
        <f>-BE$190+BE$216-BE$218+BE$233+BE$234+SUM(BE$125,BE$126,BE$127,BE$128,BE$129,BE$130,BE$131,BE$132,BE$133,BE$134,BE$135,BE$136,BE$137,BE$138,BE$139,BE$140,BE$141*(1+'S&amp;S'!$F144),BE$142,BE$143,BE$144)</f>
        <v>0</v>
      </c>
      <c r="BF346" s="66">
        <f>-BF$190+BF$216-BF$218+BF$233+BF$234+SUM(BF$125,BF$126,BF$127,BF$128,BF$129,BF$130,BF$131,BF$132,BF$133,BF$134,BF$135,BF$136,BF$137,BF$138,BF$139,BF$140,BF$141*(1+'S&amp;S'!$F144),BF$142,BF$143,BF$144)</f>
        <v>0</v>
      </c>
      <c r="BG346" s="66">
        <f>-BG$190+BG$216-BG$218+BG$233+BG$234+SUM(BG$125,BG$126,BG$127,BG$128,BG$129,BG$130,BG$131,BG$132,BG$133,BG$134,BG$135,BG$136,BG$137,BG$138,BG$139,BG$140,BG$141*(1+'S&amp;S'!$F144),BG$142,BG$143,BG$144)</f>
        <v>0</v>
      </c>
      <c r="BH346" s="66">
        <f>-BH$190+BH$216-BH$218+BH$233+BH$234+SUM(BH$125,BH$126,BH$127,BH$128,BH$129,BH$130,BH$131,BH$132,BH$133,BH$134,BH$135,BH$136,BH$137,BH$138,BH$139,BH$140,BH$141*(1+'S&amp;S'!$F144),BH$142,BH$143,BH$144)</f>
        <v>0</v>
      </c>
      <c r="BI346" s="66">
        <f>-BI$190+BI$216-BI$218+BI$233+BI$234+SUM(BI$125,BI$126,BI$127,BI$128,BI$129,BI$130,BI$131,BI$132,BI$133,BI$134,BI$135,BI$136,BI$137,BI$138,BI$139,BI$140,BI$141*(1+'S&amp;S'!$F144),BI$142,BI$143,BI$144)</f>
        <v>0</v>
      </c>
      <c r="BJ346" s="66">
        <f>-BJ$190+BJ$216-BJ$218+BJ$233+BJ$234+SUM(BJ$125,BJ$126,BJ$127,BJ$128,BJ$129,BJ$130,BJ$131,BJ$132,BJ$133,BJ$134,BJ$135,BJ$136,BJ$137,BJ$138,BJ$139,BJ$140,BJ$141*(1+'S&amp;S'!$F144),BJ$142,BJ$143,BJ$144)</f>
        <v>0</v>
      </c>
      <c r="BK346" s="66">
        <f>-BK$190+BK$216-BK$218+BK$233+BK$234+SUM(BK$125,BK$126,BK$127,BK$128,BK$129,BK$130,BK$131,BK$132,BK$133,BK$134,BK$135,BK$136,BK$137,BK$138,BK$139,BK$140,BK$141*(1+'S&amp;S'!$F144),BK$142,BK$143,BK$144)</f>
        <v>0</v>
      </c>
      <c r="BL346" s="66">
        <f>-BL$190+BL$216-BL$218+BL$233+BL$234+SUM(BL$125,BL$126,BL$127,BL$128,BL$129,BL$130,BL$131,BL$132,BL$133,BL$134,BL$135,BL$136,BL$137,BL$138,BL$139,BL$140,BL$141*(1+'S&amp;S'!$F144),BL$142,BL$143,BL$144)</f>
        <v>0</v>
      </c>
      <c r="BM346" s="66">
        <f>-BM$190+BM$216-BM$218+BM$233+BM$234+SUM(BM$125,BM$126,BM$127,BM$128,BM$129,BM$130,BM$131,BM$132,BM$133,BM$134,BM$135,BM$136,BM$137,BM$138,BM$139,BM$140,BM$141*(1+'S&amp;S'!$F144),BM$142,BM$143,BM$144)</f>
        <v>0</v>
      </c>
      <c r="BN346" s="66">
        <f>-BN$190+BN$216-BN$218+BN$233+BN$234+SUM(BN$125,BN$126,BN$127,BN$128,BN$129,BN$130,BN$131,BN$132,BN$133,BN$134,BN$135,BN$136,BN$137,BN$138,BN$139,BN$140,BN$141*(1+'S&amp;S'!$F144),BN$142,BN$143,BN$144)</f>
        <v>0</v>
      </c>
      <c r="BO346" s="66">
        <f>-BO$190+BO$216-BO$218+BO$233+BO$234+SUM(BO$125,BO$126,BO$127,BO$128,BO$129,BO$130,BO$131,BO$132,BO$133,BO$134,BO$135,BO$136,BO$137,BO$138,BO$139,BO$140,BO$141*(1+'S&amp;S'!$F144),BO$142,BO$143,BO$144)</f>
        <v>0</v>
      </c>
      <c r="BP346" s="66">
        <f>-BP$190+BP$216-BP$218+BP$233+BP$234+SUM(BP$125,BP$126,BP$127,BP$128,BP$129,BP$130,BP$131,BP$132,BP$133,BP$134,BP$135,BP$136,BP$137,BP$138,BP$139,BP$140,BP$141*(1+'S&amp;S'!$F144),BP$142,BP$143,BP$144)</f>
        <v>0</v>
      </c>
      <c r="BQ346" s="66">
        <f>-BQ$190+BQ$216-BQ$218+BQ$233+BQ$234+SUM(BQ$125,BQ$126,BQ$127,BQ$128,BQ$129,BQ$130,BQ$131,BQ$132,BQ$133,BQ$134,BQ$135,BQ$136,BQ$137,BQ$138,BQ$139,BQ$140,BQ$141*(1+'S&amp;S'!$F144),BQ$142,BQ$143,BQ$144)</f>
        <v>0</v>
      </c>
      <c r="BR346" s="66">
        <f>-BR$190+BR$216-BR$218+BR$233+BR$234+SUM(BR$125,BR$126,BR$127,BR$128,BR$129,BR$130,BR$131,BR$132,BR$133,BR$134,BR$135,BR$136,BR$137,BR$138,BR$139,BR$140,BR$141*(1+'S&amp;S'!$F144),BR$142,BR$143,BR$144)</f>
        <v>0</v>
      </c>
      <c r="BS346" s="66">
        <f>-BS$190+BS$216-BS$218+BS$233+BS$234+SUM(BS$125,BS$126,BS$127,BS$128,BS$129,BS$130,BS$131,BS$132,BS$133,BS$134,BS$135,BS$136,BS$137,BS$138,BS$139,BS$140,BS$141*(1+'S&amp;S'!$F144),BS$142,BS$143,BS$144)</f>
        <v>0</v>
      </c>
      <c r="BT346" s="66">
        <f>-BT$190+BT$216-BT$218+BT$233+BT$234+SUM(BT$125,BT$126,BT$127,BT$128,BT$129,BT$130,BT$131,BT$132,BT$133,BT$134,BT$135,BT$136,BT$137,BT$138,BT$139,BT$140,BT$141*(1+'S&amp;S'!$F144),BT$142,BT$143,BT$144)</f>
        <v>0</v>
      </c>
      <c r="BU346" s="66">
        <f>-BU$190+BU$216-BU$218+BU$233+BU$234+SUM(BU$125,BU$126,BU$127,BU$128,BU$129,BU$130,BU$131,BU$132,BU$133,BU$134,BU$135,BU$136,BU$137,BU$138,BU$139,BU$140,BU$141*(1+'S&amp;S'!$F144),BU$142,BU$143,BU$144)</f>
        <v>0</v>
      </c>
      <c r="BV346" s="66">
        <f>-BV$190+BV$216-BV$218+BV$233+BV$234+SUM(BV$125,BV$126,BV$127,BV$128,BV$129,BV$130,BV$131,BV$132,BV$133,BV$134,BV$135,BV$136,BV$137,BV$138,BV$139,BV$140,BV$141*(1+'S&amp;S'!$F144),BV$142,BV$143,BV$144)</f>
        <v>0</v>
      </c>
      <c r="BW346" s="66">
        <f>-BW$190+BW$216-BW$218+BW$233+BW$234+SUM(BW$125,BW$126,BW$127,BW$128,BW$129,BW$130,BW$131,BW$132,BW$133,BW$134,BW$135,BW$136,BW$137,BW$138,BW$139,BW$140,BW$141*(1+'S&amp;S'!$F144),BW$142,BW$143,BW$144)</f>
        <v>0</v>
      </c>
      <c r="BX346" s="66">
        <f>-BX$190+BX$216-BX$218+BX$233+BX$234+SUM(BX$125,BX$126,BX$127,BX$128,BX$129,BX$130,BX$131,BX$132,BX$133,BX$134,BX$135,BX$136,BX$137,BX$138,BX$139,BX$140,BX$141*(1+'S&amp;S'!$F144),BX$142,BX$143,BX$144)</f>
        <v>0</v>
      </c>
      <c r="BY346" s="66">
        <f>-BY$190+BY$216-BY$218+BY$233+BY$234+SUM(BY$125,BY$126,BY$127,BY$128,BY$129,BY$130,BY$131,BY$132,BY$133,BY$134,BY$135,BY$136,BY$137,BY$138,BY$139,BY$140,BY$141*(1+'S&amp;S'!$F144),BY$142,BY$143,BY$144)</f>
        <v>0</v>
      </c>
      <c r="BZ346" s="66">
        <f>-BZ$190+BZ$216-BZ$218+BZ$233+BZ$234+SUM(BZ$125,BZ$126,BZ$127,BZ$128,BZ$129,BZ$130,BZ$131,BZ$132,BZ$133,BZ$134,BZ$135,BZ$136,BZ$137,BZ$138,BZ$139,BZ$140,BZ$141*(1+'S&amp;S'!$F144),BZ$142,BZ$143,BZ$144)</f>
        <v>0</v>
      </c>
      <c r="CA346" s="66">
        <f>-CA$190+CA$216-CA$218+CA$233+CA$234+SUM(CA$125,CA$126,CA$127,CA$128,CA$129,CA$130,CA$131,CA$132,CA$133,CA$134,CA$135,CA$136,CA$137,CA$138,CA$139,CA$140,CA$141*(1+'S&amp;S'!$F144),CA$142,CA$143,CA$144)</f>
        <v>0</v>
      </c>
      <c r="CB346" s="66">
        <f>-CB$190+CB$216-CB$218+CB$233+CB$234+SUM(CB$125,CB$126,CB$127,CB$128,CB$129,CB$130,CB$131,CB$132,CB$133,CB$134,CB$135,CB$136,CB$137,CB$138,CB$139,CB$140,CB$141*(1+'S&amp;S'!$F144),CB$142,CB$143,CB$144)</f>
        <v>0</v>
      </c>
      <c r="CC346" s="66">
        <f>-CC$190+CC$216-CC$218+CC$233+CC$234+SUM(CC$125,CC$126,CC$127,CC$128,CC$129,CC$130,CC$131,CC$132,CC$133,CC$134,CC$135,CC$136,CC$137,CC$138,CC$139,CC$140,CC$141*(1+'S&amp;S'!$F144),CC$142,CC$143,CC$144)</f>
        <v>0</v>
      </c>
      <c r="CD346" s="66">
        <f>-CD$190+CD$216-CD$218+CD$233+CD$234+SUM(CD$125,CD$126,CD$127,CD$128,CD$129,CD$130,CD$131,CD$132,CD$133,CD$134,CD$135,CD$136,CD$137,CD$138,CD$139,CD$140,CD$141*(1+'S&amp;S'!$F144),CD$142,CD$143,CD$144)</f>
        <v>0</v>
      </c>
      <c r="CE346" s="66">
        <f>-CE$190+CE$216-CE$218+CE$233+CE$234+SUM(CE$125,CE$126,CE$127,CE$128,CE$129,CE$130,CE$131,CE$132,CE$133,CE$134,CE$135,CE$136,CE$137,CE$138,CE$139,CE$140,CE$141*(1+'S&amp;S'!$F144),CE$142,CE$143,CE$144)</f>
        <v>0</v>
      </c>
      <c r="CF346" s="66">
        <f>-CF$190+CF$216-CF$218+CF$233+CF$234+SUM(CF$125,CF$126,CF$127,CF$128,CF$129,CF$130,CF$131,CF$132,CF$133,CF$134,CF$135,CF$136,CF$137,CF$138,CF$139,CF$140,CF$141*(1+'S&amp;S'!$F144),CF$142,CF$143,CF$144)</f>
        <v>0</v>
      </c>
      <c r="CG346" s="66">
        <f>-CG$190+CG$216-CG$218+CG$233+CG$234+SUM(CG$125,CG$126,CG$127,CG$128,CG$129,CG$130,CG$131,CG$132,CG$133,CG$134,CG$135,CG$136,CG$137,CG$138,CG$139,CG$140,CG$141*(1+'S&amp;S'!$F144),CG$142,CG$143,CG$144)</f>
        <v>0</v>
      </c>
      <c r="CH346" s="66">
        <f>-CH$190+CH$216-CH$218+CH$233+CH$234+SUM(CH$125,CH$126,CH$127,CH$128,CH$129,CH$130,CH$131,CH$132,CH$133,CH$134,CH$135,CH$136,CH$137,CH$138,CH$139,CH$140,CH$141*(1+'S&amp;S'!$F144),CH$142,CH$143,CH$144)</f>
        <v>0</v>
      </c>
      <c r="CI346" s="66">
        <f>-CI$190+CI$216-CI$218+CI$233+CI$234+SUM(CI$125,CI$126,CI$127,CI$128,CI$129,CI$130,CI$131,CI$132,CI$133,CI$134,CI$135,CI$136,CI$137,CI$138,CI$139,CI$140,CI$141*(1+'S&amp;S'!$F144),CI$142,CI$143,CI$144)</f>
        <v>0</v>
      </c>
      <c r="CJ346" s="66">
        <f>-CJ$190+CJ$216-CJ$218+CJ$233+CJ$234+SUM(CJ$125,CJ$126,CJ$127,CJ$128,CJ$129,CJ$130,CJ$131,CJ$132,CJ$133,CJ$134,CJ$135,CJ$136,CJ$137,CJ$138,CJ$139,CJ$140,CJ$141*(1+'S&amp;S'!$F144),CJ$142,CJ$143,CJ$144)</f>
        <v>0</v>
      </c>
      <c r="CK346" s="66">
        <f>-CK$190+CK$216-CK$218+CK$233+CK$234+SUM(CK$125,CK$126,CK$127,CK$128,CK$129,CK$130,CK$131,CK$132,CK$133,CK$134,CK$135,CK$136,CK$137,CK$138,CK$139,CK$140,CK$141*(1+'S&amp;S'!$F144),CK$142,CK$143,CK$144)</f>
        <v>0</v>
      </c>
      <c r="CL346" s="66">
        <f>-CL$190+CL$216-CL$218+CL$233+CL$234+SUM(CL$125,CL$126,CL$127,CL$128,CL$129,CL$130,CL$131,CL$132,CL$133,CL$134,CL$135,CL$136,CL$137,CL$138,CL$139,CL$140,CL$141*(1+'S&amp;S'!$F144),CL$142,CL$143,CL$144)</f>
        <v>0</v>
      </c>
      <c r="CM346" s="66">
        <f>-CM$190+CM$216-CM$218+CM$233+CM$234+SUM(CM$125,CM$126,CM$127,CM$128,CM$129,CM$130,CM$131,CM$132,CM$133,CM$134,CM$135,CM$136,CM$137,CM$138,CM$139,CM$140,CM$141*(1+'S&amp;S'!$F144),CM$142,CM$143,CM$144)</f>
        <v>0</v>
      </c>
      <c r="CN346" s="66">
        <f>-CN$190+CN$216-CN$218+CN$233+CN$234+SUM(CN$125,CN$126,CN$127,CN$128,CN$129,CN$130,CN$131,CN$132,CN$133,CN$134,CN$135,CN$136,CN$137,CN$138,CN$139,CN$140,CN$141*(1+'S&amp;S'!$F144),CN$142,CN$143,CN$144)</f>
        <v>0</v>
      </c>
      <c r="CO346" s="66">
        <f>-CO$190+CO$216-CO$218+CO$233+CO$234+SUM(CO$125,CO$126,CO$127,CO$128,CO$129,CO$130,CO$131,CO$132,CO$133,CO$134,CO$135,CO$136,CO$137,CO$138,CO$139,CO$140,CO$141*(1+'S&amp;S'!$F144),CO$142,CO$143,CO$144)</f>
        <v>0</v>
      </c>
      <c r="CP346" s="66">
        <f>-CP$190+CP$216-CP$218+CP$233+CP$234+SUM(CP$125,CP$126,CP$127,CP$128,CP$129,CP$130,CP$131,CP$132,CP$133,CP$134,CP$135,CP$136,CP$137,CP$138,CP$139,CP$140,CP$141*(1+'S&amp;S'!$F144),CP$142,CP$143,CP$144)</f>
        <v>0</v>
      </c>
      <c r="CQ346" s="66">
        <f>-CQ$190+CQ$216-CQ$218+CQ$233+CQ$234+SUM(CQ$125,CQ$126,CQ$127,CQ$128,CQ$129,CQ$130,CQ$131,CQ$132,CQ$133,CQ$134,CQ$135,CQ$136,CQ$137,CQ$138,CQ$139,CQ$140,CQ$141*(1+'S&amp;S'!$F144),CQ$142,CQ$143,CQ$144)</f>
        <v>0</v>
      </c>
      <c r="CR346" s="66">
        <f>-CR$190+CR$216-CR$218+CR$233+CR$234+SUM(CR$125,CR$126,CR$127,CR$128,CR$129,CR$130,CR$131,CR$132,CR$133,CR$134,CR$135,CR$136,CR$137,CR$138,CR$139,CR$140,CR$141*(1+'S&amp;S'!$F144),CR$142,CR$143,CR$144)</f>
        <v>0</v>
      </c>
      <c r="CS346" s="66">
        <f>-CS$190+CS$216-CS$218+CS$233+CS$234+SUM(CS$125,CS$126,CS$127,CS$128,CS$129,CS$130,CS$131,CS$132,CS$133,CS$134,CS$135,CS$136,CS$137,CS$138,CS$139,CS$140,CS$141*(1+'S&amp;S'!$F144),CS$142,CS$143,CS$144)</f>
        <v>0</v>
      </c>
    </row>
    <row r="347" spans="3:97" hidden="1" x14ac:dyDescent="0.35">
      <c r="C347" s="81" t="str">
        <f>O.3!C141&amp;" with "&amp; 'S&amp;S'!$D$5*100 &amp; "% decrease"</f>
        <v>Spare with 1% decrease</v>
      </c>
      <c r="E347" s="492">
        <f>G347+NPV(G.Asm!$F$40,H347:INDEX(H347:CS347,RP))</f>
        <v>0</v>
      </c>
      <c r="F347" s="492">
        <f t="shared" si="140"/>
        <v>0</v>
      </c>
      <c r="G347" s="66">
        <f>-G$190+G$216-G$218+G$233+G$234+SUM(G$125,G$126,G$127,G$128,G$129,G$130,G$131,G$132,G$133,G$134,G$135,G$136,G$137,G$138,G$139,G$140,G$141*(1+'S&amp;S'!$F145),G$142,G$143,G$144)</f>
        <v>0</v>
      </c>
      <c r="H347" s="66">
        <f>-H$190+H$216-H$218+H$233+H$234+SUM(H$125,H$126,H$127,H$128,H$129,H$130,H$131,H$132,H$133,H$134,H$135,H$136,H$137,H$138,H$139,H$140,H$141*(1+'S&amp;S'!$F145),H$142,H$143,H$144)</f>
        <v>0</v>
      </c>
      <c r="I347" s="66">
        <f>-I$190+I$216-I$218+I$233+I$234+SUM(I$125,I$126,I$127,I$128,I$129,I$130,I$131,I$132,I$133,I$134,I$135,I$136,I$137,I$138,I$139,I$140,I$141*(1+'S&amp;S'!$F145),I$142,I$143,I$144)</f>
        <v>0</v>
      </c>
      <c r="J347" s="66">
        <f>-J$190+J$216-J$218+J$233+J$234+SUM(J$125,J$126,J$127,J$128,J$129,J$130,J$131,J$132,J$133,J$134,J$135,J$136,J$137,J$138,J$139,J$140,J$141*(1+'S&amp;S'!$F145),J$142,J$143,J$144)</f>
        <v>0</v>
      </c>
      <c r="K347" s="66">
        <f>-K$190+K$216-K$218+K$233+K$234+SUM(K$125,K$126,K$127,K$128,K$129,K$130,K$131,K$132,K$133,K$134,K$135,K$136,K$137,K$138,K$139,K$140,K$141*(1+'S&amp;S'!$F145),K$142,K$143,K$144)</f>
        <v>0</v>
      </c>
      <c r="L347" s="66">
        <f>-L$190+L$216-L$218+L$233+L$234+SUM(L$125,L$126,L$127,L$128,L$129,L$130,L$131,L$132,L$133,L$134,L$135,L$136,L$137,L$138,L$139,L$140,L$141*(1+'S&amp;S'!$F145),L$142,L$143,L$144)</f>
        <v>0</v>
      </c>
      <c r="M347" s="66">
        <f>-M$190+M$216-M$218+M$233+M$234+SUM(M$125,M$126,M$127,M$128,M$129,M$130,M$131,M$132,M$133,M$134,M$135,M$136,M$137,M$138,M$139,M$140,M$141*(1+'S&amp;S'!$F145),M$142,M$143,M$144)</f>
        <v>0</v>
      </c>
      <c r="N347" s="66">
        <f>-N$190+N$216-N$218+N$233+N$234+SUM(N$125,N$126,N$127,N$128,N$129,N$130,N$131,N$132,N$133,N$134,N$135,N$136,N$137,N$138,N$139,N$140,N$141*(1+'S&amp;S'!$F145),N$142,N$143,N$144)</f>
        <v>0</v>
      </c>
      <c r="O347" s="66">
        <f>-O$190+O$216-O$218+O$233+O$234+SUM(O$125,O$126,O$127,O$128,O$129,O$130,O$131,O$132,O$133,O$134,O$135,O$136,O$137,O$138,O$139,O$140,O$141*(1+'S&amp;S'!$F145),O$142,O$143,O$144)</f>
        <v>0</v>
      </c>
      <c r="P347" s="66">
        <f>-P$190+P$216-P$218+P$233+P$234+SUM(P$125,P$126,P$127,P$128,P$129,P$130,P$131,P$132,P$133,P$134,P$135,P$136,P$137,P$138,P$139,P$140,P$141*(1+'S&amp;S'!$F145),P$142,P$143,P$144)</f>
        <v>0</v>
      </c>
      <c r="Q347" s="66">
        <f>-Q$190+Q$216-Q$218+Q$233+Q$234+SUM(Q$125,Q$126,Q$127,Q$128,Q$129,Q$130,Q$131,Q$132,Q$133,Q$134,Q$135,Q$136,Q$137,Q$138,Q$139,Q$140,Q$141*(1+'S&amp;S'!$F145),Q$142,Q$143,Q$144)</f>
        <v>0</v>
      </c>
      <c r="R347" s="66">
        <f>-R$190+R$216-R$218+R$233+R$234+SUM(R$125,R$126,R$127,R$128,R$129,R$130,R$131,R$132,R$133,R$134,R$135,R$136,R$137,R$138,R$139,R$140,R$141*(1+'S&amp;S'!$F145),R$142,R$143,R$144)</f>
        <v>0</v>
      </c>
      <c r="S347" s="66">
        <f>-S$190+S$216-S$218+S$233+S$234+SUM(S$125,S$126,S$127,S$128,S$129,S$130,S$131,S$132,S$133,S$134,S$135,S$136,S$137,S$138,S$139,S$140,S$141*(1+'S&amp;S'!$F145),S$142,S$143,S$144)</f>
        <v>0</v>
      </c>
      <c r="T347" s="66">
        <f>-T$190+T$216-T$218+T$233+T$234+SUM(T$125,T$126,T$127,T$128,T$129,T$130,T$131,T$132,T$133,T$134,T$135,T$136,T$137,T$138,T$139,T$140,T$141*(1+'S&amp;S'!$F145),T$142,T$143,T$144)</f>
        <v>0</v>
      </c>
      <c r="U347" s="66">
        <f>-U$190+U$216-U$218+U$233+U$234+SUM(U$125,U$126,U$127,U$128,U$129,U$130,U$131,U$132,U$133,U$134,U$135,U$136,U$137,U$138,U$139,U$140,U$141*(1+'S&amp;S'!$F145),U$142,U$143,U$144)</f>
        <v>0</v>
      </c>
      <c r="V347" s="66">
        <f>-V$190+V$216-V$218+V$233+V$234+SUM(V$125,V$126,V$127,V$128,V$129,V$130,V$131,V$132,V$133,V$134,V$135,V$136,V$137,V$138,V$139,V$140,V$141*(1+'S&amp;S'!$F145),V$142,V$143,V$144)</f>
        <v>0</v>
      </c>
      <c r="W347" s="66">
        <f>-W$190+W$216-W$218+W$233+W$234+SUM(W$125,W$126,W$127,W$128,W$129,W$130,W$131,W$132,W$133,W$134,W$135,W$136,W$137,W$138,W$139,W$140,W$141*(1+'S&amp;S'!$F145),W$142,W$143,W$144)</f>
        <v>0</v>
      </c>
      <c r="X347" s="66">
        <f>-X$190+X$216-X$218+X$233+X$234+SUM(X$125,X$126,X$127,X$128,X$129,X$130,X$131,X$132,X$133,X$134,X$135,X$136,X$137,X$138,X$139,X$140,X$141*(1+'S&amp;S'!$F145),X$142,X$143,X$144)</f>
        <v>0</v>
      </c>
      <c r="Y347" s="66">
        <f>-Y$190+Y$216-Y$218+Y$233+Y$234+SUM(Y$125,Y$126,Y$127,Y$128,Y$129,Y$130,Y$131,Y$132,Y$133,Y$134,Y$135,Y$136,Y$137,Y$138,Y$139,Y$140,Y$141*(1+'S&amp;S'!$F145),Y$142,Y$143,Y$144)</f>
        <v>0</v>
      </c>
      <c r="Z347" s="66">
        <f>-Z$190+Z$216-Z$218+Z$233+Z$234+SUM(Z$125,Z$126,Z$127,Z$128,Z$129,Z$130,Z$131,Z$132,Z$133,Z$134,Z$135,Z$136,Z$137,Z$138,Z$139,Z$140,Z$141*(1+'S&amp;S'!$F145),Z$142,Z$143,Z$144)</f>
        <v>0</v>
      </c>
      <c r="AA347" s="66">
        <f>-AA$190+AA$216-AA$218+AA$233+AA$234+SUM(AA$125,AA$126,AA$127,AA$128,AA$129,AA$130,AA$131,AA$132,AA$133,AA$134,AA$135,AA$136,AA$137,AA$138,AA$139,AA$140,AA$141*(1+'S&amp;S'!$F145),AA$142,AA$143,AA$144)</f>
        <v>0</v>
      </c>
      <c r="AB347" s="66">
        <f>-AB$190+AB$216-AB$218+AB$233+AB$234+SUM(AB$125,AB$126,AB$127,AB$128,AB$129,AB$130,AB$131,AB$132,AB$133,AB$134,AB$135,AB$136,AB$137,AB$138,AB$139,AB$140,AB$141*(1+'S&amp;S'!$F145),AB$142,AB$143,AB$144)</f>
        <v>0</v>
      </c>
      <c r="AC347" s="66">
        <f>-AC$190+AC$216-AC$218+AC$233+AC$234+SUM(AC$125,AC$126,AC$127,AC$128,AC$129,AC$130,AC$131,AC$132,AC$133,AC$134,AC$135,AC$136,AC$137,AC$138,AC$139,AC$140,AC$141*(1+'S&amp;S'!$F145),AC$142,AC$143,AC$144)</f>
        <v>0</v>
      </c>
      <c r="AD347" s="66">
        <f>-AD$190+AD$216-AD$218+AD$233+AD$234+SUM(AD$125,AD$126,AD$127,AD$128,AD$129,AD$130,AD$131,AD$132,AD$133,AD$134,AD$135,AD$136,AD$137,AD$138,AD$139,AD$140,AD$141*(1+'S&amp;S'!$F145),AD$142,AD$143,AD$144)</f>
        <v>0</v>
      </c>
      <c r="AE347" s="66">
        <f>-AE$190+AE$216-AE$218+AE$233+AE$234+SUM(AE$125,AE$126,AE$127,AE$128,AE$129,AE$130,AE$131,AE$132,AE$133,AE$134,AE$135,AE$136,AE$137,AE$138,AE$139,AE$140,AE$141*(1+'S&amp;S'!$F145),AE$142,AE$143,AE$144)</f>
        <v>0</v>
      </c>
      <c r="AF347" s="66">
        <f>-AF$190+AF$216-AF$218+AF$233+AF$234+SUM(AF$125,AF$126,AF$127,AF$128,AF$129,AF$130,AF$131,AF$132,AF$133,AF$134,AF$135,AF$136,AF$137,AF$138,AF$139,AF$140,AF$141*(1+'S&amp;S'!$F145),AF$142,AF$143,AF$144)</f>
        <v>0</v>
      </c>
      <c r="AG347" s="66">
        <f>-AG$190+AG$216-AG$218+AG$233+AG$234+SUM(AG$125,AG$126,AG$127,AG$128,AG$129,AG$130,AG$131,AG$132,AG$133,AG$134,AG$135,AG$136,AG$137,AG$138,AG$139,AG$140,AG$141*(1+'S&amp;S'!$F145),AG$142,AG$143,AG$144)</f>
        <v>0</v>
      </c>
      <c r="AH347" s="66">
        <f>-AH$190+AH$216-AH$218+AH$233+AH$234+SUM(AH$125,AH$126,AH$127,AH$128,AH$129,AH$130,AH$131,AH$132,AH$133,AH$134,AH$135,AH$136,AH$137,AH$138,AH$139,AH$140,AH$141*(1+'S&amp;S'!$F145),AH$142,AH$143,AH$144)</f>
        <v>0</v>
      </c>
      <c r="AI347" s="66">
        <f>-AI$190+AI$216-AI$218+AI$233+AI$234+SUM(AI$125,AI$126,AI$127,AI$128,AI$129,AI$130,AI$131,AI$132,AI$133,AI$134,AI$135,AI$136,AI$137,AI$138,AI$139,AI$140,AI$141*(1+'S&amp;S'!$F145),AI$142,AI$143,AI$144)</f>
        <v>0</v>
      </c>
      <c r="AJ347" s="66">
        <f>-AJ$190+AJ$216-AJ$218+AJ$233+AJ$234+SUM(AJ$125,AJ$126,AJ$127,AJ$128,AJ$129,AJ$130,AJ$131,AJ$132,AJ$133,AJ$134,AJ$135,AJ$136,AJ$137,AJ$138,AJ$139,AJ$140,AJ$141*(1+'S&amp;S'!$F145),AJ$142,AJ$143,AJ$144)</f>
        <v>0</v>
      </c>
      <c r="AK347" s="66">
        <f>-AK$190+AK$216-AK$218+AK$233+AK$234+SUM(AK$125,AK$126,AK$127,AK$128,AK$129,AK$130,AK$131,AK$132,AK$133,AK$134,AK$135,AK$136,AK$137,AK$138,AK$139,AK$140,AK$141*(1+'S&amp;S'!$F145),AK$142,AK$143,AK$144)</f>
        <v>0</v>
      </c>
      <c r="AL347" s="66">
        <f>-AL$190+AL$216-AL$218+AL$233+AL$234+SUM(AL$125,AL$126,AL$127,AL$128,AL$129,AL$130,AL$131,AL$132,AL$133,AL$134,AL$135,AL$136,AL$137,AL$138,AL$139,AL$140,AL$141*(1+'S&amp;S'!$F145),AL$142,AL$143,AL$144)</f>
        <v>0</v>
      </c>
      <c r="AM347" s="66">
        <f>-AM$190+AM$216-AM$218+AM$233+AM$234+SUM(AM$125,AM$126,AM$127,AM$128,AM$129,AM$130,AM$131,AM$132,AM$133,AM$134,AM$135,AM$136,AM$137,AM$138,AM$139,AM$140,AM$141*(1+'S&amp;S'!$F145),AM$142,AM$143,AM$144)</f>
        <v>0</v>
      </c>
      <c r="AN347" s="66">
        <f>-AN$190+AN$216-AN$218+AN$233+AN$234+SUM(AN$125,AN$126,AN$127,AN$128,AN$129,AN$130,AN$131,AN$132,AN$133,AN$134,AN$135,AN$136,AN$137,AN$138,AN$139,AN$140,AN$141*(1+'S&amp;S'!$F145),AN$142,AN$143,AN$144)</f>
        <v>0</v>
      </c>
      <c r="AO347" s="66">
        <f>-AO$190+AO$216-AO$218+AO$233+AO$234+SUM(AO$125,AO$126,AO$127,AO$128,AO$129,AO$130,AO$131,AO$132,AO$133,AO$134,AO$135,AO$136,AO$137,AO$138,AO$139,AO$140,AO$141*(1+'S&amp;S'!$F145),AO$142,AO$143,AO$144)</f>
        <v>0</v>
      </c>
      <c r="AP347" s="66">
        <f>-AP$190+AP$216-AP$218+AP$233+AP$234+SUM(AP$125,AP$126,AP$127,AP$128,AP$129,AP$130,AP$131,AP$132,AP$133,AP$134,AP$135,AP$136,AP$137,AP$138,AP$139,AP$140,AP$141*(1+'S&amp;S'!$F145),AP$142,AP$143,AP$144)</f>
        <v>0</v>
      </c>
      <c r="AQ347" s="66">
        <f>-AQ$190+AQ$216-AQ$218+AQ$233+AQ$234+SUM(AQ$125,AQ$126,AQ$127,AQ$128,AQ$129,AQ$130,AQ$131,AQ$132,AQ$133,AQ$134,AQ$135,AQ$136,AQ$137,AQ$138,AQ$139,AQ$140,AQ$141*(1+'S&amp;S'!$F145),AQ$142,AQ$143,AQ$144)</f>
        <v>0</v>
      </c>
      <c r="AR347" s="66">
        <f>-AR$190+AR$216-AR$218+AR$233+AR$234+SUM(AR$125,AR$126,AR$127,AR$128,AR$129,AR$130,AR$131,AR$132,AR$133,AR$134,AR$135,AR$136,AR$137,AR$138,AR$139,AR$140,AR$141*(1+'S&amp;S'!$F145),AR$142,AR$143,AR$144)</f>
        <v>0</v>
      </c>
      <c r="AS347" s="66">
        <f>-AS$190+AS$216-AS$218+AS$233+AS$234+SUM(AS$125,AS$126,AS$127,AS$128,AS$129,AS$130,AS$131,AS$132,AS$133,AS$134,AS$135,AS$136,AS$137,AS$138,AS$139,AS$140,AS$141*(1+'S&amp;S'!$F145),AS$142,AS$143,AS$144)</f>
        <v>0</v>
      </c>
      <c r="AT347" s="66">
        <f>-AT$190+AT$216-AT$218+AT$233+AT$234+SUM(AT$125,AT$126,AT$127,AT$128,AT$129,AT$130,AT$131,AT$132,AT$133,AT$134,AT$135,AT$136,AT$137,AT$138,AT$139,AT$140,AT$141*(1+'S&amp;S'!$F145),AT$142,AT$143,AT$144)</f>
        <v>0</v>
      </c>
      <c r="AU347" s="66">
        <f>-AU$190+AU$216-AU$218+AU$233+AU$234+SUM(AU$125,AU$126,AU$127,AU$128,AU$129,AU$130,AU$131,AU$132,AU$133,AU$134,AU$135,AU$136,AU$137,AU$138,AU$139,AU$140,AU$141*(1+'S&amp;S'!$F145),AU$142,AU$143,AU$144)</f>
        <v>0</v>
      </c>
      <c r="AV347" s="66">
        <f>-AV$190+AV$216-AV$218+AV$233+AV$234+SUM(AV$125,AV$126,AV$127,AV$128,AV$129,AV$130,AV$131,AV$132,AV$133,AV$134,AV$135,AV$136,AV$137,AV$138,AV$139,AV$140,AV$141*(1+'S&amp;S'!$F145),AV$142,AV$143,AV$144)</f>
        <v>0</v>
      </c>
      <c r="AW347" s="66">
        <f>-AW$190+AW$216-AW$218+AW$233+AW$234+SUM(AW$125,AW$126,AW$127,AW$128,AW$129,AW$130,AW$131,AW$132,AW$133,AW$134,AW$135,AW$136,AW$137,AW$138,AW$139,AW$140,AW$141*(1+'S&amp;S'!$F145),AW$142,AW$143,AW$144)</f>
        <v>0</v>
      </c>
      <c r="AX347" s="66">
        <f>-AX$190+AX$216-AX$218+AX$233+AX$234+SUM(AX$125,AX$126,AX$127,AX$128,AX$129,AX$130,AX$131,AX$132,AX$133,AX$134,AX$135,AX$136,AX$137,AX$138,AX$139,AX$140,AX$141*(1+'S&amp;S'!$F145),AX$142,AX$143,AX$144)</f>
        <v>0</v>
      </c>
      <c r="AY347" s="66">
        <f>-AY$190+AY$216-AY$218+AY$233+AY$234+SUM(AY$125,AY$126,AY$127,AY$128,AY$129,AY$130,AY$131,AY$132,AY$133,AY$134,AY$135,AY$136,AY$137,AY$138,AY$139,AY$140,AY$141*(1+'S&amp;S'!$F145),AY$142,AY$143,AY$144)</f>
        <v>0</v>
      </c>
      <c r="AZ347" s="66">
        <f>-AZ$190+AZ$216-AZ$218+AZ$233+AZ$234+SUM(AZ$125,AZ$126,AZ$127,AZ$128,AZ$129,AZ$130,AZ$131,AZ$132,AZ$133,AZ$134,AZ$135,AZ$136,AZ$137,AZ$138,AZ$139,AZ$140,AZ$141*(1+'S&amp;S'!$F145),AZ$142,AZ$143,AZ$144)</f>
        <v>0</v>
      </c>
      <c r="BA347" s="66">
        <f>-BA$190+BA$216-BA$218+BA$233+BA$234+SUM(BA$125,BA$126,BA$127,BA$128,BA$129,BA$130,BA$131,BA$132,BA$133,BA$134,BA$135,BA$136,BA$137,BA$138,BA$139,BA$140,BA$141*(1+'S&amp;S'!$F145),BA$142,BA$143,BA$144)</f>
        <v>0</v>
      </c>
      <c r="BB347" s="66">
        <f>-BB$190+BB$216-BB$218+BB$233+BB$234+SUM(BB$125,BB$126,BB$127,BB$128,BB$129,BB$130,BB$131,BB$132,BB$133,BB$134,BB$135,BB$136,BB$137,BB$138,BB$139,BB$140,BB$141*(1+'S&amp;S'!$F145),BB$142,BB$143,BB$144)</f>
        <v>0</v>
      </c>
      <c r="BC347" s="66">
        <f>-BC$190+BC$216-BC$218+BC$233+BC$234+SUM(BC$125,BC$126,BC$127,BC$128,BC$129,BC$130,BC$131,BC$132,BC$133,BC$134,BC$135,BC$136,BC$137,BC$138,BC$139,BC$140,BC$141*(1+'S&amp;S'!$F145),BC$142,BC$143,BC$144)</f>
        <v>0</v>
      </c>
      <c r="BD347" s="66">
        <f>-BD$190+BD$216-BD$218+BD$233+BD$234+SUM(BD$125,BD$126,BD$127,BD$128,BD$129,BD$130,BD$131,BD$132,BD$133,BD$134,BD$135,BD$136,BD$137,BD$138,BD$139,BD$140,BD$141*(1+'S&amp;S'!$F145),BD$142,BD$143,BD$144)</f>
        <v>0</v>
      </c>
      <c r="BE347" s="66">
        <f>-BE$190+BE$216-BE$218+BE$233+BE$234+SUM(BE$125,BE$126,BE$127,BE$128,BE$129,BE$130,BE$131,BE$132,BE$133,BE$134,BE$135,BE$136,BE$137,BE$138,BE$139,BE$140,BE$141*(1+'S&amp;S'!$F145),BE$142,BE$143,BE$144)</f>
        <v>0</v>
      </c>
      <c r="BF347" s="66">
        <f>-BF$190+BF$216-BF$218+BF$233+BF$234+SUM(BF$125,BF$126,BF$127,BF$128,BF$129,BF$130,BF$131,BF$132,BF$133,BF$134,BF$135,BF$136,BF$137,BF$138,BF$139,BF$140,BF$141*(1+'S&amp;S'!$F145),BF$142,BF$143,BF$144)</f>
        <v>0</v>
      </c>
      <c r="BG347" s="66">
        <f>-BG$190+BG$216-BG$218+BG$233+BG$234+SUM(BG$125,BG$126,BG$127,BG$128,BG$129,BG$130,BG$131,BG$132,BG$133,BG$134,BG$135,BG$136,BG$137,BG$138,BG$139,BG$140,BG$141*(1+'S&amp;S'!$F145),BG$142,BG$143,BG$144)</f>
        <v>0</v>
      </c>
      <c r="BH347" s="66">
        <f>-BH$190+BH$216-BH$218+BH$233+BH$234+SUM(BH$125,BH$126,BH$127,BH$128,BH$129,BH$130,BH$131,BH$132,BH$133,BH$134,BH$135,BH$136,BH$137,BH$138,BH$139,BH$140,BH$141*(1+'S&amp;S'!$F145),BH$142,BH$143,BH$144)</f>
        <v>0</v>
      </c>
      <c r="BI347" s="66">
        <f>-BI$190+BI$216-BI$218+BI$233+BI$234+SUM(BI$125,BI$126,BI$127,BI$128,BI$129,BI$130,BI$131,BI$132,BI$133,BI$134,BI$135,BI$136,BI$137,BI$138,BI$139,BI$140,BI$141*(1+'S&amp;S'!$F145),BI$142,BI$143,BI$144)</f>
        <v>0</v>
      </c>
      <c r="BJ347" s="66">
        <f>-BJ$190+BJ$216-BJ$218+BJ$233+BJ$234+SUM(BJ$125,BJ$126,BJ$127,BJ$128,BJ$129,BJ$130,BJ$131,BJ$132,BJ$133,BJ$134,BJ$135,BJ$136,BJ$137,BJ$138,BJ$139,BJ$140,BJ$141*(1+'S&amp;S'!$F145),BJ$142,BJ$143,BJ$144)</f>
        <v>0</v>
      </c>
      <c r="BK347" s="66">
        <f>-BK$190+BK$216-BK$218+BK$233+BK$234+SUM(BK$125,BK$126,BK$127,BK$128,BK$129,BK$130,BK$131,BK$132,BK$133,BK$134,BK$135,BK$136,BK$137,BK$138,BK$139,BK$140,BK$141*(1+'S&amp;S'!$F145),BK$142,BK$143,BK$144)</f>
        <v>0</v>
      </c>
      <c r="BL347" s="66">
        <f>-BL$190+BL$216-BL$218+BL$233+BL$234+SUM(BL$125,BL$126,BL$127,BL$128,BL$129,BL$130,BL$131,BL$132,BL$133,BL$134,BL$135,BL$136,BL$137,BL$138,BL$139,BL$140,BL$141*(1+'S&amp;S'!$F145),BL$142,BL$143,BL$144)</f>
        <v>0</v>
      </c>
      <c r="BM347" s="66">
        <f>-BM$190+BM$216-BM$218+BM$233+BM$234+SUM(BM$125,BM$126,BM$127,BM$128,BM$129,BM$130,BM$131,BM$132,BM$133,BM$134,BM$135,BM$136,BM$137,BM$138,BM$139,BM$140,BM$141*(1+'S&amp;S'!$F145),BM$142,BM$143,BM$144)</f>
        <v>0</v>
      </c>
      <c r="BN347" s="66">
        <f>-BN$190+BN$216-BN$218+BN$233+BN$234+SUM(BN$125,BN$126,BN$127,BN$128,BN$129,BN$130,BN$131,BN$132,BN$133,BN$134,BN$135,BN$136,BN$137,BN$138,BN$139,BN$140,BN$141*(1+'S&amp;S'!$F145),BN$142,BN$143,BN$144)</f>
        <v>0</v>
      </c>
      <c r="BO347" s="66">
        <f>-BO$190+BO$216-BO$218+BO$233+BO$234+SUM(BO$125,BO$126,BO$127,BO$128,BO$129,BO$130,BO$131,BO$132,BO$133,BO$134,BO$135,BO$136,BO$137,BO$138,BO$139,BO$140,BO$141*(1+'S&amp;S'!$F145),BO$142,BO$143,BO$144)</f>
        <v>0</v>
      </c>
      <c r="BP347" s="66">
        <f>-BP$190+BP$216-BP$218+BP$233+BP$234+SUM(BP$125,BP$126,BP$127,BP$128,BP$129,BP$130,BP$131,BP$132,BP$133,BP$134,BP$135,BP$136,BP$137,BP$138,BP$139,BP$140,BP$141*(1+'S&amp;S'!$F145),BP$142,BP$143,BP$144)</f>
        <v>0</v>
      </c>
      <c r="BQ347" s="66">
        <f>-BQ$190+BQ$216-BQ$218+BQ$233+BQ$234+SUM(BQ$125,BQ$126,BQ$127,BQ$128,BQ$129,BQ$130,BQ$131,BQ$132,BQ$133,BQ$134,BQ$135,BQ$136,BQ$137,BQ$138,BQ$139,BQ$140,BQ$141*(1+'S&amp;S'!$F145),BQ$142,BQ$143,BQ$144)</f>
        <v>0</v>
      </c>
      <c r="BR347" s="66">
        <f>-BR$190+BR$216-BR$218+BR$233+BR$234+SUM(BR$125,BR$126,BR$127,BR$128,BR$129,BR$130,BR$131,BR$132,BR$133,BR$134,BR$135,BR$136,BR$137,BR$138,BR$139,BR$140,BR$141*(1+'S&amp;S'!$F145),BR$142,BR$143,BR$144)</f>
        <v>0</v>
      </c>
      <c r="BS347" s="66">
        <f>-BS$190+BS$216-BS$218+BS$233+BS$234+SUM(BS$125,BS$126,BS$127,BS$128,BS$129,BS$130,BS$131,BS$132,BS$133,BS$134,BS$135,BS$136,BS$137,BS$138,BS$139,BS$140,BS$141*(1+'S&amp;S'!$F145),BS$142,BS$143,BS$144)</f>
        <v>0</v>
      </c>
      <c r="BT347" s="66">
        <f>-BT$190+BT$216-BT$218+BT$233+BT$234+SUM(BT$125,BT$126,BT$127,BT$128,BT$129,BT$130,BT$131,BT$132,BT$133,BT$134,BT$135,BT$136,BT$137,BT$138,BT$139,BT$140,BT$141*(1+'S&amp;S'!$F145),BT$142,BT$143,BT$144)</f>
        <v>0</v>
      </c>
      <c r="BU347" s="66">
        <f>-BU$190+BU$216-BU$218+BU$233+BU$234+SUM(BU$125,BU$126,BU$127,BU$128,BU$129,BU$130,BU$131,BU$132,BU$133,BU$134,BU$135,BU$136,BU$137,BU$138,BU$139,BU$140,BU$141*(1+'S&amp;S'!$F145),BU$142,BU$143,BU$144)</f>
        <v>0</v>
      </c>
      <c r="BV347" s="66">
        <f>-BV$190+BV$216-BV$218+BV$233+BV$234+SUM(BV$125,BV$126,BV$127,BV$128,BV$129,BV$130,BV$131,BV$132,BV$133,BV$134,BV$135,BV$136,BV$137,BV$138,BV$139,BV$140,BV$141*(1+'S&amp;S'!$F145),BV$142,BV$143,BV$144)</f>
        <v>0</v>
      </c>
      <c r="BW347" s="66">
        <f>-BW$190+BW$216-BW$218+BW$233+BW$234+SUM(BW$125,BW$126,BW$127,BW$128,BW$129,BW$130,BW$131,BW$132,BW$133,BW$134,BW$135,BW$136,BW$137,BW$138,BW$139,BW$140,BW$141*(1+'S&amp;S'!$F145),BW$142,BW$143,BW$144)</f>
        <v>0</v>
      </c>
      <c r="BX347" s="66">
        <f>-BX$190+BX$216-BX$218+BX$233+BX$234+SUM(BX$125,BX$126,BX$127,BX$128,BX$129,BX$130,BX$131,BX$132,BX$133,BX$134,BX$135,BX$136,BX$137,BX$138,BX$139,BX$140,BX$141*(1+'S&amp;S'!$F145),BX$142,BX$143,BX$144)</f>
        <v>0</v>
      </c>
      <c r="BY347" s="66">
        <f>-BY$190+BY$216-BY$218+BY$233+BY$234+SUM(BY$125,BY$126,BY$127,BY$128,BY$129,BY$130,BY$131,BY$132,BY$133,BY$134,BY$135,BY$136,BY$137,BY$138,BY$139,BY$140,BY$141*(1+'S&amp;S'!$F145),BY$142,BY$143,BY$144)</f>
        <v>0</v>
      </c>
      <c r="BZ347" s="66">
        <f>-BZ$190+BZ$216-BZ$218+BZ$233+BZ$234+SUM(BZ$125,BZ$126,BZ$127,BZ$128,BZ$129,BZ$130,BZ$131,BZ$132,BZ$133,BZ$134,BZ$135,BZ$136,BZ$137,BZ$138,BZ$139,BZ$140,BZ$141*(1+'S&amp;S'!$F145),BZ$142,BZ$143,BZ$144)</f>
        <v>0</v>
      </c>
      <c r="CA347" s="66">
        <f>-CA$190+CA$216-CA$218+CA$233+CA$234+SUM(CA$125,CA$126,CA$127,CA$128,CA$129,CA$130,CA$131,CA$132,CA$133,CA$134,CA$135,CA$136,CA$137,CA$138,CA$139,CA$140,CA$141*(1+'S&amp;S'!$F145),CA$142,CA$143,CA$144)</f>
        <v>0</v>
      </c>
      <c r="CB347" s="66">
        <f>-CB$190+CB$216-CB$218+CB$233+CB$234+SUM(CB$125,CB$126,CB$127,CB$128,CB$129,CB$130,CB$131,CB$132,CB$133,CB$134,CB$135,CB$136,CB$137,CB$138,CB$139,CB$140,CB$141*(1+'S&amp;S'!$F145),CB$142,CB$143,CB$144)</f>
        <v>0</v>
      </c>
      <c r="CC347" s="66">
        <f>-CC$190+CC$216-CC$218+CC$233+CC$234+SUM(CC$125,CC$126,CC$127,CC$128,CC$129,CC$130,CC$131,CC$132,CC$133,CC$134,CC$135,CC$136,CC$137,CC$138,CC$139,CC$140,CC$141*(1+'S&amp;S'!$F145),CC$142,CC$143,CC$144)</f>
        <v>0</v>
      </c>
      <c r="CD347" s="66">
        <f>-CD$190+CD$216-CD$218+CD$233+CD$234+SUM(CD$125,CD$126,CD$127,CD$128,CD$129,CD$130,CD$131,CD$132,CD$133,CD$134,CD$135,CD$136,CD$137,CD$138,CD$139,CD$140,CD$141*(1+'S&amp;S'!$F145),CD$142,CD$143,CD$144)</f>
        <v>0</v>
      </c>
      <c r="CE347" s="66">
        <f>-CE$190+CE$216-CE$218+CE$233+CE$234+SUM(CE$125,CE$126,CE$127,CE$128,CE$129,CE$130,CE$131,CE$132,CE$133,CE$134,CE$135,CE$136,CE$137,CE$138,CE$139,CE$140,CE$141*(1+'S&amp;S'!$F145),CE$142,CE$143,CE$144)</f>
        <v>0</v>
      </c>
      <c r="CF347" s="66">
        <f>-CF$190+CF$216-CF$218+CF$233+CF$234+SUM(CF$125,CF$126,CF$127,CF$128,CF$129,CF$130,CF$131,CF$132,CF$133,CF$134,CF$135,CF$136,CF$137,CF$138,CF$139,CF$140,CF$141*(1+'S&amp;S'!$F145),CF$142,CF$143,CF$144)</f>
        <v>0</v>
      </c>
      <c r="CG347" s="66">
        <f>-CG$190+CG$216-CG$218+CG$233+CG$234+SUM(CG$125,CG$126,CG$127,CG$128,CG$129,CG$130,CG$131,CG$132,CG$133,CG$134,CG$135,CG$136,CG$137,CG$138,CG$139,CG$140,CG$141*(1+'S&amp;S'!$F145),CG$142,CG$143,CG$144)</f>
        <v>0</v>
      </c>
      <c r="CH347" s="66">
        <f>-CH$190+CH$216-CH$218+CH$233+CH$234+SUM(CH$125,CH$126,CH$127,CH$128,CH$129,CH$130,CH$131,CH$132,CH$133,CH$134,CH$135,CH$136,CH$137,CH$138,CH$139,CH$140,CH$141*(1+'S&amp;S'!$F145),CH$142,CH$143,CH$144)</f>
        <v>0</v>
      </c>
      <c r="CI347" s="66">
        <f>-CI$190+CI$216-CI$218+CI$233+CI$234+SUM(CI$125,CI$126,CI$127,CI$128,CI$129,CI$130,CI$131,CI$132,CI$133,CI$134,CI$135,CI$136,CI$137,CI$138,CI$139,CI$140,CI$141*(1+'S&amp;S'!$F145),CI$142,CI$143,CI$144)</f>
        <v>0</v>
      </c>
      <c r="CJ347" s="66">
        <f>-CJ$190+CJ$216-CJ$218+CJ$233+CJ$234+SUM(CJ$125,CJ$126,CJ$127,CJ$128,CJ$129,CJ$130,CJ$131,CJ$132,CJ$133,CJ$134,CJ$135,CJ$136,CJ$137,CJ$138,CJ$139,CJ$140,CJ$141*(1+'S&amp;S'!$F145),CJ$142,CJ$143,CJ$144)</f>
        <v>0</v>
      </c>
      <c r="CK347" s="66">
        <f>-CK$190+CK$216-CK$218+CK$233+CK$234+SUM(CK$125,CK$126,CK$127,CK$128,CK$129,CK$130,CK$131,CK$132,CK$133,CK$134,CK$135,CK$136,CK$137,CK$138,CK$139,CK$140,CK$141*(1+'S&amp;S'!$F145),CK$142,CK$143,CK$144)</f>
        <v>0</v>
      </c>
      <c r="CL347" s="66">
        <f>-CL$190+CL$216-CL$218+CL$233+CL$234+SUM(CL$125,CL$126,CL$127,CL$128,CL$129,CL$130,CL$131,CL$132,CL$133,CL$134,CL$135,CL$136,CL$137,CL$138,CL$139,CL$140,CL$141*(1+'S&amp;S'!$F145),CL$142,CL$143,CL$144)</f>
        <v>0</v>
      </c>
      <c r="CM347" s="66">
        <f>-CM$190+CM$216-CM$218+CM$233+CM$234+SUM(CM$125,CM$126,CM$127,CM$128,CM$129,CM$130,CM$131,CM$132,CM$133,CM$134,CM$135,CM$136,CM$137,CM$138,CM$139,CM$140,CM$141*(1+'S&amp;S'!$F145),CM$142,CM$143,CM$144)</f>
        <v>0</v>
      </c>
      <c r="CN347" s="66">
        <f>-CN$190+CN$216-CN$218+CN$233+CN$234+SUM(CN$125,CN$126,CN$127,CN$128,CN$129,CN$130,CN$131,CN$132,CN$133,CN$134,CN$135,CN$136,CN$137,CN$138,CN$139,CN$140,CN$141*(1+'S&amp;S'!$F145),CN$142,CN$143,CN$144)</f>
        <v>0</v>
      </c>
      <c r="CO347" s="66">
        <f>-CO$190+CO$216-CO$218+CO$233+CO$234+SUM(CO$125,CO$126,CO$127,CO$128,CO$129,CO$130,CO$131,CO$132,CO$133,CO$134,CO$135,CO$136,CO$137,CO$138,CO$139,CO$140,CO$141*(1+'S&amp;S'!$F145),CO$142,CO$143,CO$144)</f>
        <v>0</v>
      </c>
      <c r="CP347" s="66">
        <f>-CP$190+CP$216-CP$218+CP$233+CP$234+SUM(CP$125,CP$126,CP$127,CP$128,CP$129,CP$130,CP$131,CP$132,CP$133,CP$134,CP$135,CP$136,CP$137,CP$138,CP$139,CP$140,CP$141*(1+'S&amp;S'!$F145),CP$142,CP$143,CP$144)</f>
        <v>0</v>
      </c>
      <c r="CQ347" s="66">
        <f>-CQ$190+CQ$216-CQ$218+CQ$233+CQ$234+SUM(CQ$125,CQ$126,CQ$127,CQ$128,CQ$129,CQ$130,CQ$131,CQ$132,CQ$133,CQ$134,CQ$135,CQ$136,CQ$137,CQ$138,CQ$139,CQ$140,CQ$141*(1+'S&amp;S'!$F145),CQ$142,CQ$143,CQ$144)</f>
        <v>0</v>
      </c>
      <c r="CR347" s="66">
        <f>-CR$190+CR$216-CR$218+CR$233+CR$234+SUM(CR$125,CR$126,CR$127,CR$128,CR$129,CR$130,CR$131,CR$132,CR$133,CR$134,CR$135,CR$136,CR$137,CR$138,CR$139,CR$140,CR$141*(1+'S&amp;S'!$F145),CR$142,CR$143,CR$144)</f>
        <v>0</v>
      </c>
      <c r="CS347" s="66">
        <f>-CS$190+CS$216-CS$218+CS$233+CS$234+SUM(CS$125,CS$126,CS$127,CS$128,CS$129,CS$130,CS$131,CS$132,CS$133,CS$134,CS$135,CS$136,CS$137,CS$138,CS$139,CS$140,CS$141*(1+'S&amp;S'!$F145),CS$142,CS$143,CS$144)</f>
        <v>0</v>
      </c>
    </row>
    <row r="348" spans="3:97" hidden="1" x14ac:dyDescent="0.35">
      <c r="C348" s="81" t="str">
        <f>O.3!C142&amp;" with "&amp; 'S&amp;S'!$D$5*100 &amp; "% increase"</f>
        <v>Spare with 1% increase</v>
      </c>
      <c r="E348" s="492">
        <f>G348+NPV(G.Asm!$F$40,H348:INDEX(H348:CS348,RP))</f>
        <v>0</v>
      </c>
      <c r="F348" s="492">
        <f t="shared" si="140"/>
        <v>0</v>
      </c>
      <c r="G348" s="66">
        <f>-G$190+G$216-G$218+G$233+G$234+SUM(G$125,G$126,G$127,G$128,G$129,G$130,G$131,G$132,G$133,G$134,G$135,G$136,G$137,G$138,G$139,G$140,G$141,G$142*(1+'S&amp;S'!$F146),G$143,G$144)</f>
        <v>0</v>
      </c>
      <c r="H348" s="66">
        <f>-H$190+H$216-H$218+H$233+H$234+SUM(H$125,H$126,H$127,H$128,H$129,H$130,H$131,H$132,H$133,H$134,H$135,H$136,H$137,H$138,H$139,H$140,H$141,H$142*(1+'S&amp;S'!$F146),H$143,H$144)</f>
        <v>0</v>
      </c>
      <c r="I348" s="66">
        <f>-I$190+I$216-I$218+I$233+I$234+SUM(I$125,I$126,I$127,I$128,I$129,I$130,I$131,I$132,I$133,I$134,I$135,I$136,I$137,I$138,I$139,I$140,I$141,I$142*(1+'S&amp;S'!$F146),I$143,I$144)</f>
        <v>0</v>
      </c>
      <c r="J348" s="66">
        <f>-J$190+J$216-J$218+J$233+J$234+SUM(J$125,J$126,J$127,J$128,J$129,J$130,J$131,J$132,J$133,J$134,J$135,J$136,J$137,J$138,J$139,J$140,J$141,J$142*(1+'S&amp;S'!$F146),J$143,J$144)</f>
        <v>0</v>
      </c>
      <c r="K348" s="66">
        <f>-K$190+K$216-K$218+K$233+K$234+SUM(K$125,K$126,K$127,K$128,K$129,K$130,K$131,K$132,K$133,K$134,K$135,K$136,K$137,K$138,K$139,K$140,K$141,K$142*(1+'S&amp;S'!$F146),K$143,K$144)</f>
        <v>0</v>
      </c>
      <c r="L348" s="66">
        <f>-L$190+L$216-L$218+L$233+L$234+SUM(L$125,L$126,L$127,L$128,L$129,L$130,L$131,L$132,L$133,L$134,L$135,L$136,L$137,L$138,L$139,L$140,L$141,L$142*(1+'S&amp;S'!$F146),L$143,L$144)</f>
        <v>0</v>
      </c>
      <c r="M348" s="66">
        <f>-M$190+M$216-M$218+M$233+M$234+SUM(M$125,M$126,M$127,M$128,M$129,M$130,M$131,M$132,M$133,M$134,M$135,M$136,M$137,M$138,M$139,M$140,M$141,M$142*(1+'S&amp;S'!$F146),M$143,M$144)</f>
        <v>0</v>
      </c>
      <c r="N348" s="66">
        <f>-N$190+N$216-N$218+N$233+N$234+SUM(N$125,N$126,N$127,N$128,N$129,N$130,N$131,N$132,N$133,N$134,N$135,N$136,N$137,N$138,N$139,N$140,N$141,N$142*(1+'S&amp;S'!$F146),N$143,N$144)</f>
        <v>0</v>
      </c>
      <c r="O348" s="66">
        <f>-O$190+O$216-O$218+O$233+O$234+SUM(O$125,O$126,O$127,O$128,O$129,O$130,O$131,O$132,O$133,O$134,O$135,O$136,O$137,O$138,O$139,O$140,O$141,O$142*(1+'S&amp;S'!$F146),O$143,O$144)</f>
        <v>0</v>
      </c>
      <c r="P348" s="66">
        <f>-P$190+P$216-P$218+P$233+P$234+SUM(P$125,P$126,P$127,P$128,P$129,P$130,P$131,P$132,P$133,P$134,P$135,P$136,P$137,P$138,P$139,P$140,P$141,P$142*(1+'S&amp;S'!$F146),P$143,P$144)</f>
        <v>0</v>
      </c>
      <c r="Q348" s="66">
        <f>-Q$190+Q$216-Q$218+Q$233+Q$234+SUM(Q$125,Q$126,Q$127,Q$128,Q$129,Q$130,Q$131,Q$132,Q$133,Q$134,Q$135,Q$136,Q$137,Q$138,Q$139,Q$140,Q$141,Q$142*(1+'S&amp;S'!$F146),Q$143,Q$144)</f>
        <v>0</v>
      </c>
      <c r="R348" s="66">
        <f>-R$190+R$216-R$218+R$233+R$234+SUM(R$125,R$126,R$127,R$128,R$129,R$130,R$131,R$132,R$133,R$134,R$135,R$136,R$137,R$138,R$139,R$140,R$141,R$142*(1+'S&amp;S'!$F146),R$143,R$144)</f>
        <v>0</v>
      </c>
      <c r="S348" s="66">
        <f>-S$190+S$216-S$218+S$233+S$234+SUM(S$125,S$126,S$127,S$128,S$129,S$130,S$131,S$132,S$133,S$134,S$135,S$136,S$137,S$138,S$139,S$140,S$141,S$142*(1+'S&amp;S'!$F146),S$143,S$144)</f>
        <v>0</v>
      </c>
      <c r="T348" s="66">
        <f>-T$190+T$216-T$218+T$233+T$234+SUM(T$125,T$126,T$127,T$128,T$129,T$130,T$131,T$132,T$133,T$134,T$135,T$136,T$137,T$138,T$139,T$140,T$141,T$142*(1+'S&amp;S'!$F146),T$143,T$144)</f>
        <v>0</v>
      </c>
      <c r="U348" s="66">
        <f>-U$190+U$216-U$218+U$233+U$234+SUM(U$125,U$126,U$127,U$128,U$129,U$130,U$131,U$132,U$133,U$134,U$135,U$136,U$137,U$138,U$139,U$140,U$141,U$142*(1+'S&amp;S'!$F146),U$143,U$144)</f>
        <v>0</v>
      </c>
      <c r="V348" s="66">
        <f>-V$190+V$216-V$218+V$233+V$234+SUM(V$125,V$126,V$127,V$128,V$129,V$130,V$131,V$132,V$133,V$134,V$135,V$136,V$137,V$138,V$139,V$140,V$141,V$142*(1+'S&amp;S'!$F146),V$143,V$144)</f>
        <v>0</v>
      </c>
      <c r="W348" s="66">
        <f>-W$190+W$216-W$218+W$233+W$234+SUM(W$125,W$126,W$127,W$128,W$129,W$130,W$131,W$132,W$133,W$134,W$135,W$136,W$137,W$138,W$139,W$140,W$141,W$142*(1+'S&amp;S'!$F146),W$143,W$144)</f>
        <v>0</v>
      </c>
      <c r="X348" s="66">
        <f>-X$190+X$216-X$218+X$233+X$234+SUM(X$125,X$126,X$127,X$128,X$129,X$130,X$131,X$132,X$133,X$134,X$135,X$136,X$137,X$138,X$139,X$140,X$141,X$142*(1+'S&amp;S'!$F146),X$143,X$144)</f>
        <v>0</v>
      </c>
      <c r="Y348" s="66">
        <f>-Y$190+Y$216-Y$218+Y$233+Y$234+SUM(Y$125,Y$126,Y$127,Y$128,Y$129,Y$130,Y$131,Y$132,Y$133,Y$134,Y$135,Y$136,Y$137,Y$138,Y$139,Y$140,Y$141,Y$142*(1+'S&amp;S'!$F146),Y$143,Y$144)</f>
        <v>0</v>
      </c>
      <c r="Z348" s="66">
        <f>-Z$190+Z$216-Z$218+Z$233+Z$234+SUM(Z$125,Z$126,Z$127,Z$128,Z$129,Z$130,Z$131,Z$132,Z$133,Z$134,Z$135,Z$136,Z$137,Z$138,Z$139,Z$140,Z$141,Z$142*(1+'S&amp;S'!$F146),Z$143,Z$144)</f>
        <v>0</v>
      </c>
      <c r="AA348" s="66">
        <f>-AA$190+AA$216-AA$218+AA$233+AA$234+SUM(AA$125,AA$126,AA$127,AA$128,AA$129,AA$130,AA$131,AA$132,AA$133,AA$134,AA$135,AA$136,AA$137,AA$138,AA$139,AA$140,AA$141,AA$142*(1+'S&amp;S'!$F146),AA$143,AA$144)</f>
        <v>0</v>
      </c>
      <c r="AB348" s="66">
        <f>-AB$190+AB$216-AB$218+AB$233+AB$234+SUM(AB$125,AB$126,AB$127,AB$128,AB$129,AB$130,AB$131,AB$132,AB$133,AB$134,AB$135,AB$136,AB$137,AB$138,AB$139,AB$140,AB$141,AB$142*(1+'S&amp;S'!$F146),AB$143,AB$144)</f>
        <v>0</v>
      </c>
      <c r="AC348" s="66">
        <f>-AC$190+AC$216-AC$218+AC$233+AC$234+SUM(AC$125,AC$126,AC$127,AC$128,AC$129,AC$130,AC$131,AC$132,AC$133,AC$134,AC$135,AC$136,AC$137,AC$138,AC$139,AC$140,AC$141,AC$142*(1+'S&amp;S'!$F146),AC$143,AC$144)</f>
        <v>0</v>
      </c>
      <c r="AD348" s="66">
        <f>-AD$190+AD$216-AD$218+AD$233+AD$234+SUM(AD$125,AD$126,AD$127,AD$128,AD$129,AD$130,AD$131,AD$132,AD$133,AD$134,AD$135,AD$136,AD$137,AD$138,AD$139,AD$140,AD$141,AD$142*(1+'S&amp;S'!$F146),AD$143,AD$144)</f>
        <v>0</v>
      </c>
      <c r="AE348" s="66">
        <f>-AE$190+AE$216-AE$218+AE$233+AE$234+SUM(AE$125,AE$126,AE$127,AE$128,AE$129,AE$130,AE$131,AE$132,AE$133,AE$134,AE$135,AE$136,AE$137,AE$138,AE$139,AE$140,AE$141,AE$142*(1+'S&amp;S'!$F146),AE$143,AE$144)</f>
        <v>0</v>
      </c>
      <c r="AF348" s="66">
        <f>-AF$190+AF$216-AF$218+AF$233+AF$234+SUM(AF$125,AF$126,AF$127,AF$128,AF$129,AF$130,AF$131,AF$132,AF$133,AF$134,AF$135,AF$136,AF$137,AF$138,AF$139,AF$140,AF$141,AF$142*(1+'S&amp;S'!$F146),AF$143,AF$144)</f>
        <v>0</v>
      </c>
      <c r="AG348" s="66">
        <f>-AG$190+AG$216-AG$218+AG$233+AG$234+SUM(AG$125,AG$126,AG$127,AG$128,AG$129,AG$130,AG$131,AG$132,AG$133,AG$134,AG$135,AG$136,AG$137,AG$138,AG$139,AG$140,AG$141,AG$142*(1+'S&amp;S'!$F146),AG$143,AG$144)</f>
        <v>0</v>
      </c>
      <c r="AH348" s="66">
        <f>-AH$190+AH$216-AH$218+AH$233+AH$234+SUM(AH$125,AH$126,AH$127,AH$128,AH$129,AH$130,AH$131,AH$132,AH$133,AH$134,AH$135,AH$136,AH$137,AH$138,AH$139,AH$140,AH$141,AH$142*(1+'S&amp;S'!$F146),AH$143,AH$144)</f>
        <v>0</v>
      </c>
      <c r="AI348" s="66">
        <f>-AI$190+AI$216-AI$218+AI$233+AI$234+SUM(AI$125,AI$126,AI$127,AI$128,AI$129,AI$130,AI$131,AI$132,AI$133,AI$134,AI$135,AI$136,AI$137,AI$138,AI$139,AI$140,AI$141,AI$142*(1+'S&amp;S'!$F146),AI$143,AI$144)</f>
        <v>0</v>
      </c>
      <c r="AJ348" s="66">
        <f>-AJ$190+AJ$216-AJ$218+AJ$233+AJ$234+SUM(AJ$125,AJ$126,AJ$127,AJ$128,AJ$129,AJ$130,AJ$131,AJ$132,AJ$133,AJ$134,AJ$135,AJ$136,AJ$137,AJ$138,AJ$139,AJ$140,AJ$141,AJ$142*(1+'S&amp;S'!$F146),AJ$143,AJ$144)</f>
        <v>0</v>
      </c>
      <c r="AK348" s="66">
        <f>-AK$190+AK$216-AK$218+AK$233+AK$234+SUM(AK$125,AK$126,AK$127,AK$128,AK$129,AK$130,AK$131,AK$132,AK$133,AK$134,AK$135,AK$136,AK$137,AK$138,AK$139,AK$140,AK$141,AK$142*(1+'S&amp;S'!$F146),AK$143,AK$144)</f>
        <v>0</v>
      </c>
      <c r="AL348" s="66">
        <f>-AL$190+AL$216-AL$218+AL$233+AL$234+SUM(AL$125,AL$126,AL$127,AL$128,AL$129,AL$130,AL$131,AL$132,AL$133,AL$134,AL$135,AL$136,AL$137,AL$138,AL$139,AL$140,AL$141,AL$142*(1+'S&amp;S'!$F146),AL$143,AL$144)</f>
        <v>0</v>
      </c>
      <c r="AM348" s="66">
        <f>-AM$190+AM$216-AM$218+AM$233+AM$234+SUM(AM$125,AM$126,AM$127,AM$128,AM$129,AM$130,AM$131,AM$132,AM$133,AM$134,AM$135,AM$136,AM$137,AM$138,AM$139,AM$140,AM$141,AM$142*(1+'S&amp;S'!$F146),AM$143,AM$144)</f>
        <v>0</v>
      </c>
      <c r="AN348" s="66">
        <f>-AN$190+AN$216-AN$218+AN$233+AN$234+SUM(AN$125,AN$126,AN$127,AN$128,AN$129,AN$130,AN$131,AN$132,AN$133,AN$134,AN$135,AN$136,AN$137,AN$138,AN$139,AN$140,AN$141,AN$142*(1+'S&amp;S'!$F146),AN$143,AN$144)</f>
        <v>0</v>
      </c>
      <c r="AO348" s="66">
        <f>-AO$190+AO$216-AO$218+AO$233+AO$234+SUM(AO$125,AO$126,AO$127,AO$128,AO$129,AO$130,AO$131,AO$132,AO$133,AO$134,AO$135,AO$136,AO$137,AO$138,AO$139,AO$140,AO$141,AO$142*(1+'S&amp;S'!$F146),AO$143,AO$144)</f>
        <v>0</v>
      </c>
      <c r="AP348" s="66">
        <f>-AP$190+AP$216-AP$218+AP$233+AP$234+SUM(AP$125,AP$126,AP$127,AP$128,AP$129,AP$130,AP$131,AP$132,AP$133,AP$134,AP$135,AP$136,AP$137,AP$138,AP$139,AP$140,AP$141,AP$142*(1+'S&amp;S'!$F146),AP$143,AP$144)</f>
        <v>0</v>
      </c>
      <c r="AQ348" s="66">
        <f>-AQ$190+AQ$216-AQ$218+AQ$233+AQ$234+SUM(AQ$125,AQ$126,AQ$127,AQ$128,AQ$129,AQ$130,AQ$131,AQ$132,AQ$133,AQ$134,AQ$135,AQ$136,AQ$137,AQ$138,AQ$139,AQ$140,AQ$141,AQ$142*(1+'S&amp;S'!$F146),AQ$143,AQ$144)</f>
        <v>0</v>
      </c>
      <c r="AR348" s="66">
        <f>-AR$190+AR$216-AR$218+AR$233+AR$234+SUM(AR$125,AR$126,AR$127,AR$128,AR$129,AR$130,AR$131,AR$132,AR$133,AR$134,AR$135,AR$136,AR$137,AR$138,AR$139,AR$140,AR$141,AR$142*(1+'S&amp;S'!$F146),AR$143,AR$144)</f>
        <v>0</v>
      </c>
      <c r="AS348" s="66">
        <f>-AS$190+AS$216-AS$218+AS$233+AS$234+SUM(AS$125,AS$126,AS$127,AS$128,AS$129,AS$130,AS$131,AS$132,AS$133,AS$134,AS$135,AS$136,AS$137,AS$138,AS$139,AS$140,AS$141,AS$142*(1+'S&amp;S'!$F146),AS$143,AS$144)</f>
        <v>0</v>
      </c>
      <c r="AT348" s="66">
        <f>-AT$190+AT$216-AT$218+AT$233+AT$234+SUM(AT$125,AT$126,AT$127,AT$128,AT$129,AT$130,AT$131,AT$132,AT$133,AT$134,AT$135,AT$136,AT$137,AT$138,AT$139,AT$140,AT$141,AT$142*(1+'S&amp;S'!$F146),AT$143,AT$144)</f>
        <v>0</v>
      </c>
      <c r="AU348" s="66">
        <f>-AU$190+AU$216-AU$218+AU$233+AU$234+SUM(AU$125,AU$126,AU$127,AU$128,AU$129,AU$130,AU$131,AU$132,AU$133,AU$134,AU$135,AU$136,AU$137,AU$138,AU$139,AU$140,AU$141,AU$142*(1+'S&amp;S'!$F146),AU$143,AU$144)</f>
        <v>0</v>
      </c>
      <c r="AV348" s="66">
        <f>-AV$190+AV$216-AV$218+AV$233+AV$234+SUM(AV$125,AV$126,AV$127,AV$128,AV$129,AV$130,AV$131,AV$132,AV$133,AV$134,AV$135,AV$136,AV$137,AV$138,AV$139,AV$140,AV$141,AV$142*(1+'S&amp;S'!$F146),AV$143,AV$144)</f>
        <v>0</v>
      </c>
      <c r="AW348" s="66">
        <f>-AW$190+AW$216-AW$218+AW$233+AW$234+SUM(AW$125,AW$126,AW$127,AW$128,AW$129,AW$130,AW$131,AW$132,AW$133,AW$134,AW$135,AW$136,AW$137,AW$138,AW$139,AW$140,AW$141,AW$142*(1+'S&amp;S'!$F146),AW$143,AW$144)</f>
        <v>0</v>
      </c>
      <c r="AX348" s="66">
        <f>-AX$190+AX$216-AX$218+AX$233+AX$234+SUM(AX$125,AX$126,AX$127,AX$128,AX$129,AX$130,AX$131,AX$132,AX$133,AX$134,AX$135,AX$136,AX$137,AX$138,AX$139,AX$140,AX$141,AX$142*(1+'S&amp;S'!$F146),AX$143,AX$144)</f>
        <v>0</v>
      </c>
      <c r="AY348" s="66">
        <f>-AY$190+AY$216-AY$218+AY$233+AY$234+SUM(AY$125,AY$126,AY$127,AY$128,AY$129,AY$130,AY$131,AY$132,AY$133,AY$134,AY$135,AY$136,AY$137,AY$138,AY$139,AY$140,AY$141,AY$142*(1+'S&amp;S'!$F146),AY$143,AY$144)</f>
        <v>0</v>
      </c>
      <c r="AZ348" s="66">
        <f>-AZ$190+AZ$216-AZ$218+AZ$233+AZ$234+SUM(AZ$125,AZ$126,AZ$127,AZ$128,AZ$129,AZ$130,AZ$131,AZ$132,AZ$133,AZ$134,AZ$135,AZ$136,AZ$137,AZ$138,AZ$139,AZ$140,AZ$141,AZ$142*(1+'S&amp;S'!$F146),AZ$143,AZ$144)</f>
        <v>0</v>
      </c>
      <c r="BA348" s="66">
        <f>-BA$190+BA$216-BA$218+BA$233+BA$234+SUM(BA$125,BA$126,BA$127,BA$128,BA$129,BA$130,BA$131,BA$132,BA$133,BA$134,BA$135,BA$136,BA$137,BA$138,BA$139,BA$140,BA$141,BA$142*(1+'S&amp;S'!$F146),BA$143,BA$144)</f>
        <v>0</v>
      </c>
      <c r="BB348" s="66">
        <f>-BB$190+BB$216-BB$218+BB$233+BB$234+SUM(BB$125,BB$126,BB$127,BB$128,BB$129,BB$130,BB$131,BB$132,BB$133,BB$134,BB$135,BB$136,BB$137,BB$138,BB$139,BB$140,BB$141,BB$142*(1+'S&amp;S'!$F146),BB$143,BB$144)</f>
        <v>0</v>
      </c>
      <c r="BC348" s="66">
        <f>-BC$190+BC$216-BC$218+BC$233+BC$234+SUM(BC$125,BC$126,BC$127,BC$128,BC$129,BC$130,BC$131,BC$132,BC$133,BC$134,BC$135,BC$136,BC$137,BC$138,BC$139,BC$140,BC$141,BC$142*(1+'S&amp;S'!$F146),BC$143,BC$144)</f>
        <v>0</v>
      </c>
      <c r="BD348" s="66">
        <f>-BD$190+BD$216-BD$218+BD$233+BD$234+SUM(BD$125,BD$126,BD$127,BD$128,BD$129,BD$130,BD$131,BD$132,BD$133,BD$134,BD$135,BD$136,BD$137,BD$138,BD$139,BD$140,BD$141,BD$142*(1+'S&amp;S'!$F146),BD$143,BD$144)</f>
        <v>0</v>
      </c>
      <c r="BE348" s="66">
        <f>-BE$190+BE$216-BE$218+BE$233+BE$234+SUM(BE$125,BE$126,BE$127,BE$128,BE$129,BE$130,BE$131,BE$132,BE$133,BE$134,BE$135,BE$136,BE$137,BE$138,BE$139,BE$140,BE$141,BE$142*(1+'S&amp;S'!$F146),BE$143,BE$144)</f>
        <v>0</v>
      </c>
      <c r="BF348" s="66">
        <f>-BF$190+BF$216-BF$218+BF$233+BF$234+SUM(BF$125,BF$126,BF$127,BF$128,BF$129,BF$130,BF$131,BF$132,BF$133,BF$134,BF$135,BF$136,BF$137,BF$138,BF$139,BF$140,BF$141,BF$142*(1+'S&amp;S'!$F146),BF$143,BF$144)</f>
        <v>0</v>
      </c>
      <c r="BG348" s="66">
        <f>-BG$190+BG$216-BG$218+BG$233+BG$234+SUM(BG$125,BG$126,BG$127,BG$128,BG$129,BG$130,BG$131,BG$132,BG$133,BG$134,BG$135,BG$136,BG$137,BG$138,BG$139,BG$140,BG$141,BG$142*(1+'S&amp;S'!$F146),BG$143,BG$144)</f>
        <v>0</v>
      </c>
      <c r="BH348" s="66">
        <f>-BH$190+BH$216-BH$218+BH$233+BH$234+SUM(BH$125,BH$126,BH$127,BH$128,BH$129,BH$130,BH$131,BH$132,BH$133,BH$134,BH$135,BH$136,BH$137,BH$138,BH$139,BH$140,BH$141,BH$142*(1+'S&amp;S'!$F146),BH$143,BH$144)</f>
        <v>0</v>
      </c>
      <c r="BI348" s="66">
        <f>-BI$190+BI$216-BI$218+BI$233+BI$234+SUM(BI$125,BI$126,BI$127,BI$128,BI$129,BI$130,BI$131,BI$132,BI$133,BI$134,BI$135,BI$136,BI$137,BI$138,BI$139,BI$140,BI$141,BI$142*(1+'S&amp;S'!$F146),BI$143,BI$144)</f>
        <v>0</v>
      </c>
      <c r="BJ348" s="66">
        <f>-BJ$190+BJ$216-BJ$218+BJ$233+BJ$234+SUM(BJ$125,BJ$126,BJ$127,BJ$128,BJ$129,BJ$130,BJ$131,BJ$132,BJ$133,BJ$134,BJ$135,BJ$136,BJ$137,BJ$138,BJ$139,BJ$140,BJ$141,BJ$142*(1+'S&amp;S'!$F146),BJ$143,BJ$144)</f>
        <v>0</v>
      </c>
      <c r="BK348" s="66">
        <f>-BK$190+BK$216-BK$218+BK$233+BK$234+SUM(BK$125,BK$126,BK$127,BK$128,BK$129,BK$130,BK$131,BK$132,BK$133,BK$134,BK$135,BK$136,BK$137,BK$138,BK$139,BK$140,BK$141,BK$142*(1+'S&amp;S'!$F146),BK$143,BK$144)</f>
        <v>0</v>
      </c>
      <c r="BL348" s="66">
        <f>-BL$190+BL$216-BL$218+BL$233+BL$234+SUM(BL$125,BL$126,BL$127,BL$128,BL$129,BL$130,BL$131,BL$132,BL$133,BL$134,BL$135,BL$136,BL$137,BL$138,BL$139,BL$140,BL$141,BL$142*(1+'S&amp;S'!$F146),BL$143,BL$144)</f>
        <v>0</v>
      </c>
      <c r="BM348" s="66">
        <f>-BM$190+BM$216-BM$218+BM$233+BM$234+SUM(BM$125,BM$126,BM$127,BM$128,BM$129,BM$130,BM$131,BM$132,BM$133,BM$134,BM$135,BM$136,BM$137,BM$138,BM$139,BM$140,BM$141,BM$142*(1+'S&amp;S'!$F146),BM$143,BM$144)</f>
        <v>0</v>
      </c>
      <c r="BN348" s="66">
        <f>-BN$190+BN$216-BN$218+BN$233+BN$234+SUM(BN$125,BN$126,BN$127,BN$128,BN$129,BN$130,BN$131,BN$132,BN$133,BN$134,BN$135,BN$136,BN$137,BN$138,BN$139,BN$140,BN$141,BN$142*(1+'S&amp;S'!$F146),BN$143,BN$144)</f>
        <v>0</v>
      </c>
      <c r="BO348" s="66">
        <f>-BO$190+BO$216-BO$218+BO$233+BO$234+SUM(BO$125,BO$126,BO$127,BO$128,BO$129,BO$130,BO$131,BO$132,BO$133,BO$134,BO$135,BO$136,BO$137,BO$138,BO$139,BO$140,BO$141,BO$142*(1+'S&amp;S'!$F146),BO$143,BO$144)</f>
        <v>0</v>
      </c>
      <c r="BP348" s="66">
        <f>-BP$190+BP$216-BP$218+BP$233+BP$234+SUM(BP$125,BP$126,BP$127,BP$128,BP$129,BP$130,BP$131,BP$132,BP$133,BP$134,BP$135,BP$136,BP$137,BP$138,BP$139,BP$140,BP$141,BP$142*(1+'S&amp;S'!$F146),BP$143,BP$144)</f>
        <v>0</v>
      </c>
      <c r="BQ348" s="66">
        <f>-BQ$190+BQ$216-BQ$218+BQ$233+BQ$234+SUM(BQ$125,BQ$126,BQ$127,BQ$128,BQ$129,BQ$130,BQ$131,BQ$132,BQ$133,BQ$134,BQ$135,BQ$136,BQ$137,BQ$138,BQ$139,BQ$140,BQ$141,BQ$142*(1+'S&amp;S'!$F146),BQ$143,BQ$144)</f>
        <v>0</v>
      </c>
      <c r="BR348" s="66">
        <f>-BR$190+BR$216-BR$218+BR$233+BR$234+SUM(BR$125,BR$126,BR$127,BR$128,BR$129,BR$130,BR$131,BR$132,BR$133,BR$134,BR$135,BR$136,BR$137,BR$138,BR$139,BR$140,BR$141,BR$142*(1+'S&amp;S'!$F146),BR$143,BR$144)</f>
        <v>0</v>
      </c>
      <c r="BS348" s="66">
        <f>-BS$190+BS$216-BS$218+BS$233+BS$234+SUM(BS$125,BS$126,BS$127,BS$128,BS$129,BS$130,BS$131,BS$132,BS$133,BS$134,BS$135,BS$136,BS$137,BS$138,BS$139,BS$140,BS$141,BS$142*(1+'S&amp;S'!$F146),BS$143,BS$144)</f>
        <v>0</v>
      </c>
      <c r="BT348" s="66">
        <f>-BT$190+BT$216-BT$218+BT$233+BT$234+SUM(BT$125,BT$126,BT$127,BT$128,BT$129,BT$130,BT$131,BT$132,BT$133,BT$134,BT$135,BT$136,BT$137,BT$138,BT$139,BT$140,BT$141,BT$142*(1+'S&amp;S'!$F146),BT$143,BT$144)</f>
        <v>0</v>
      </c>
      <c r="BU348" s="66">
        <f>-BU$190+BU$216-BU$218+BU$233+BU$234+SUM(BU$125,BU$126,BU$127,BU$128,BU$129,BU$130,BU$131,BU$132,BU$133,BU$134,BU$135,BU$136,BU$137,BU$138,BU$139,BU$140,BU$141,BU$142*(1+'S&amp;S'!$F146),BU$143,BU$144)</f>
        <v>0</v>
      </c>
      <c r="BV348" s="66">
        <f>-BV$190+BV$216-BV$218+BV$233+BV$234+SUM(BV$125,BV$126,BV$127,BV$128,BV$129,BV$130,BV$131,BV$132,BV$133,BV$134,BV$135,BV$136,BV$137,BV$138,BV$139,BV$140,BV$141,BV$142*(1+'S&amp;S'!$F146),BV$143,BV$144)</f>
        <v>0</v>
      </c>
      <c r="BW348" s="66">
        <f>-BW$190+BW$216-BW$218+BW$233+BW$234+SUM(BW$125,BW$126,BW$127,BW$128,BW$129,BW$130,BW$131,BW$132,BW$133,BW$134,BW$135,BW$136,BW$137,BW$138,BW$139,BW$140,BW$141,BW$142*(1+'S&amp;S'!$F146),BW$143,BW$144)</f>
        <v>0</v>
      </c>
      <c r="BX348" s="66">
        <f>-BX$190+BX$216-BX$218+BX$233+BX$234+SUM(BX$125,BX$126,BX$127,BX$128,BX$129,BX$130,BX$131,BX$132,BX$133,BX$134,BX$135,BX$136,BX$137,BX$138,BX$139,BX$140,BX$141,BX$142*(1+'S&amp;S'!$F146),BX$143,BX$144)</f>
        <v>0</v>
      </c>
      <c r="BY348" s="66">
        <f>-BY$190+BY$216-BY$218+BY$233+BY$234+SUM(BY$125,BY$126,BY$127,BY$128,BY$129,BY$130,BY$131,BY$132,BY$133,BY$134,BY$135,BY$136,BY$137,BY$138,BY$139,BY$140,BY$141,BY$142*(1+'S&amp;S'!$F146),BY$143,BY$144)</f>
        <v>0</v>
      </c>
      <c r="BZ348" s="66">
        <f>-BZ$190+BZ$216-BZ$218+BZ$233+BZ$234+SUM(BZ$125,BZ$126,BZ$127,BZ$128,BZ$129,BZ$130,BZ$131,BZ$132,BZ$133,BZ$134,BZ$135,BZ$136,BZ$137,BZ$138,BZ$139,BZ$140,BZ$141,BZ$142*(1+'S&amp;S'!$F146),BZ$143,BZ$144)</f>
        <v>0</v>
      </c>
      <c r="CA348" s="66">
        <f>-CA$190+CA$216-CA$218+CA$233+CA$234+SUM(CA$125,CA$126,CA$127,CA$128,CA$129,CA$130,CA$131,CA$132,CA$133,CA$134,CA$135,CA$136,CA$137,CA$138,CA$139,CA$140,CA$141,CA$142*(1+'S&amp;S'!$F146),CA$143,CA$144)</f>
        <v>0</v>
      </c>
      <c r="CB348" s="66">
        <f>-CB$190+CB$216-CB$218+CB$233+CB$234+SUM(CB$125,CB$126,CB$127,CB$128,CB$129,CB$130,CB$131,CB$132,CB$133,CB$134,CB$135,CB$136,CB$137,CB$138,CB$139,CB$140,CB$141,CB$142*(1+'S&amp;S'!$F146),CB$143,CB$144)</f>
        <v>0</v>
      </c>
      <c r="CC348" s="66">
        <f>-CC$190+CC$216-CC$218+CC$233+CC$234+SUM(CC$125,CC$126,CC$127,CC$128,CC$129,CC$130,CC$131,CC$132,CC$133,CC$134,CC$135,CC$136,CC$137,CC$138,CC$139,CC$140,CC$141,CC$142*(1+'S&amp;S'!$F146),CC$143,CC$144)</f>
        <v>0</v>
      </c>
      <c r="CD348" s="66">
        <f>-CD$190+CD$216-CD$218+CD$233+CD$234+SUM(CD$125,CD$126,CD$127,CD$128,CD$129,CD$130,CD$131,CD$132,CD$133,CD$134,CD$135,CD$136,CD$137,CD$138,CD$139,CD$140,CD$141,CD$142*(1+'S&amp;S'!$F146),CD$143,CD$144)</f>
        <v>0</v>
      </c>
      <c r="CE348" s="66">
        <f>-CE$190+CE$216-CE$218+CE$233+CE$234+SUM(CE$125,CE$126,CE$127,CE$128,CE$129,CE$130,CE$131,CE$132,CE$133,CE$134,CE$135,CE$136,CE$137,CE$138,CE$139,CE$140,CE$141,CE$142*(1+'S&amp;S'!$F146),CE$143,CE$144)</f>
        <v>0</v>
      </c>
      <c r="CF348" s="66">
        <f>-CF$190+CF$216-CF$218+CF$233+CF$234+SUM(CF$125,CF$126,CF$127,CF$128,CF$129,CF$130,CF$131,CF$132,CF$133,CF$134,CF$135,CF$136,CF$137,CF$138,CF$139,CF$140,CF$141,CF$142*(1+'S&amp;S'!$F146),CF$143,CF$144)</f>
        <v>0</v>
      </c>
      <c r="CG348" s="66">
        <f>-CG$190+CG$216-CG$218+CG$233+CG$234+SUM(CG$125,CG$126,CG$127,CG$128,CG$129,CG$130,CG$131,CG$132,CG$133,CG$134,CG$135,CG$136,CG$137,CG$138,CG$139,CG$140,CG$141,CG$142*(1+'S&amp;S'!$F146),CG$143,CG$144)</f>
        <v>0</v>
      </c>
      <c r="CH348" s="66">
        <f>-CH$190+CH$216-CH$218+CH$233+CH$234+SUM(CH$125,CH$126,CH$127,CH$128,CH$129,CH$130,CH$131,CH$132,CH$133,CH$134,CH$135,CH$136,CH$137,CH$138,CH$139,CH$140,CH$141,CH$142*(1+'S&amp;S'!$F146),CH$143,CH$144)</f>
        <v>0</v>
      </c>
      <c r="CI348" s="66">
        <f>-CI$190+CI$216-CI$218+CI$233+CI$234+SUM(CI$125,CI$126,CI$127,CI$128,CI$129,CI$130,CI$131,CI$132,CI$133,CI$134,CI$135,CI$136,CI$137,CI$138,CI$139,CI$140,CI$141,CI$142*(1+'S&amp;S'!$F146),CI$143,CI$144)</f>
        <v>0</v>
      </c>
      <c r="CJ348" s="66">
        <f>-CJ$190+CJ$216-CJ$218+CJ$233+CJ$234+SUM(CJ$125,CJ$126,CJ$127,CJ$128,CJ$129,CJ$130,CJ$131,CJ$132,CJ$133,CJ$134,CJ$135,CJ$136,CJ$137,CJ$138,CJ$139,CJ$140,CJ$141,CJ$142*(1+'S&amp;S'!$F146),CJ$143,CJ$144)</f>
        <v>0</v>
      </c>
      <c r="CK348" s="66">
        <f>-CK$190+CK$216-CK$218+CK$233+CK$234+SUM(CK$125,CK$126,CK$127,CK$128,CK$129,CK$130,CK$131,CK$132,CK$133,CK$134,CK$135,CK$136,CK$137,CK$138,CK$139,CK$140,CK$141,CK$142*(1+'S&amp;S'!$F146),CK$143,CK$144)</f>
        <v>0</v>
      </c>
      <c r="CL348" s="66">
        <f>-CL$190+CL$216-CL$218+CL$233+CL$234+SUM(CL$125,CL$126,CL$127,CL$128,CL$129,CL$130,CL$131,CL$132,CL$133,CL$134,CL$135,CL$136,CL$137,CL$138,CL$139,CL$140,CL$141,CL$142*(1+'S&amp;S'!$F146),CL$143,CL$144)</f>
        <v>0</v>
      </c>
      <c r="CM348" s="66">
        <f>-CM$190+CM$216-CM$218+CM$233+CM$234+SUM(CM$125,CM$126,CM$127,CM$128,CM$129,CM$130,CM$131,CM$132,CM$133,CM$134,CM$135,CM$136,CM$137,CM$138,CM$139,CM$140,CM$141,CM$142*(1+'S&amp;S'!$F146),CM$143,CM$144)</f>
        <v>0</v>
      </c>
      <c r="CN348" s="66">
        <f>-CN$190+CN$216-CN$218+CN$233+CN$234+SUM(CN$125,CN$126,CN$127,CN$128,CN$129,CN$130,CN$131,CN$132,CN$133,CN$134,CN$135,CN$136,CN$137,CN$138,CN$139,CN$140,CN$141,CN$142*(1+'S&amp;S'!$F146),CN$143,CN$144)</f>
        <v>0</v>
      </c>
      <c r="CO348" s="66">
        <f>-CO$190+CO$216-CO$218+CO$233+CO$234+SUM(CO$125,CO$126,CO$127,CO$128,CO$129,CO$130,CO$131,CO$132,CO$133,CO$134,CO$135,CO$136,CO$137,CO$138,CO$139,CO$140,CO$141,CO$142*(1+'S&amp;S'!$F146),CO$143,CO$144)</f>
        <v>0</v>
      </c>
      <c r="CP348" s="66">
        <f>-CP$190+CP$216-CP$218+CP$233+CP$234+SUM(CP$125,CP$126,CP$127,CP$128,CP$129,CP$130,CP$131,CP$132,CP$133,CP$134,CP$135,CP$136,CP$137,CP$138,CP$139,CP$140,CP$141,CP$142*(1+'S&amp;S'!$F146),CP$143,CP$144)</f>
        <v>0</v>
      </c>
      <c r="CQ348" s="66">
        <f>-CQ$190+CQ$216-CQ$218+CQ$233+CQ$234+SUM(CQ$125,CQ$126,CQ$127,CQ$128,CQ$129,CQ$130,CQ$131,CQ$132,CQ$133,CQ$134,CQ$135,CQ$136,CQ$137,CQ$138,CQ$139,CQ$140,CQ$141,CQ$142*(1+'S&amp;S'!$F146),CQ$143,CQ$144)</f>
        <v>0</v>
      </c>
      <c r="CR348" s="66">
        <f>-CR$190+CR$216-CR$218+CR$233+CR$234+SUM(CR$125,CR$126,CR$127,CR$128,CR$129,CR$130,CR$131,CR$132,CR$133,CR$134,CR$135,CR$136,CR$137,CR$138,CR$139,CR$140,CR$141,CR$142*(1+'S&amp;S'!$F146),CR$143,CR$144)</f>
        <v>0</v>
      </c>
      <c r="CS348" s="66">
        <f>-CS$190+CS$216-CS$218+CS$233+CS$234+SUM(CS$125,CS$126,CS$127,CS$128,CS$129,CS$130,CS$131,CS$132,CS$133,CS$134,CS$135,CS$136,CS$137,CS$138,CS$139,CS$140,CS$141,CS$142*(1+'S&amp;S'!$F146),CS$143,CS$144)</f>
        <v>0</v>
      </c>
    </row>
    <row r="349" spans="3:97" hidden="1" x14ac:dyDescent="0.35">
      <c r="C349" s="81" t="str">
        <f>O.3!C142&amp;" with "&amp; 'S&amp;S'!$D$5*100 &amp; "% decrease"</f>
        <v>Spare with 1% decrease</v>
      </c>
      <c r="E349" s="492">
        <f>G349+NPV(G.Asm!$F$40,H349:INDEX(H349:CS349,RP))</f>
        <v>0</v>
      </c>
      <c r="F349" s="492">
        <f t="shared" si="140"/>
        <v>0</v>
      </c>
      <c r="G349" s="66">
        <f>-G$190+G$216-G$218+G$233+G$234+SUM(G$125,G$126,G$127,G$128,G$129,G$130,G$131,G$132,G$133,G$134,G$135,G$136,G$137,G$138,G$139,G$140,G$141,G$142*(1+'S&amp;S'!$F147),G$143,G$144)</f>
        <v>0</v>
      </c>
      <c r="H349" s="66">
        <f>-H$190+H$216-H$218+H$233+H$234+SUM(H$125,H$126,H$127,H$128,H$129,H$130,H$131,H$132,H$133,H$134,H$135,H$136,H$137,H$138,H$139,H$140,H$141,H$142*(1+'S&amp;S'!$F147),H$143,H$144)</f>
        <v>0</v>
      </c>
      <c r="I349" s="66">
        <f>-I$190+I$216-I$218+I$233+I$234+SUM(I$125,I$126,I$127,I$128,I$129,I$130,I$131,I$132,I$133,I$134,I$135,I$136,I$137,I$138,I$139,I$140,I$141,I$142*(1+'S&amp;S'!$F147),I$143,I$144)</f>
        <v>0</v>
      </c>
      <c r="J349" s="66">
        <f>-J$190+J$216-J$218+J$233+J$234+SUM(J$125,J$126,J$127,J$128,J$129,J$130,J$131,J$132,J$133,J$134,J$135,J$136,J$137,J$138,J$139,J$140,J$141,J$142*(1+'S&amp;S'!$F147),J$143,J$144)</f>
        <v>0</v>
      </c>
      <c r="K349" s="66">
        <f>-K$190+K$216-K$218+K$233+K$234+SUM(K$125,K$126,K$127,K$128,K$129,K$130,K$131,K$132,K$133,K$134,K$135,K$136,K$137,K$138,K$139,K$140,K$141,K$142*(1+'S&amp;S'!$F147),K$143,K$144)</f>
        <v>0</v>
      </c>
      <c r="L349" s="66">
        <f>-L$190+L$216-L$218+L$233+L$234+SUM(L$125,L$126,L$127,L$128,L$129,L$130,L$131,L$132,L$133,L$134,L$135,L$136,L$137,L$138,L$139,L$140,L$141,L$142*(1+'S&amp;S'!$F147),L$143,L$144)</f>
        <v>0</v>
      </c>
      <c r="M349" s="66">
        <f>-M$190+M$216-M$218+M$233+M$234+SUM(M$125,M$126,M$127,M$128,M$129,M$130,M$131,M$132,M$133,M$134,M$135,M$136,M$137,M$138,M$139,M$140,M$141,M$142*(1+'S&amp;S'!$F147),M$143,M$144)</f>
        <v>0</v>
      </c>
      <c r="N349" s="66">
        <f>-N$190+N$216-N$218+N$233+N$234+SUM(N$125,N$126,N$127,N$128,N$129,N$130,N$131,N$132,N$133,N$134,N$135,N$136,N$137,N$138,N$139,N$140,N$141,N$142*(1+'S&amp;S'!$F147),N$143,N$144)</f>
        <v>0</v>
      </c>
      <c r="O349" s="66">
        <f>-O$190+O$216-O$218+O$233+O$234+SUM(O$125,O$126,O$127,O$128,O$129,O$130,O$131,O$132,O$133,O$134,O$135,O$136,O$137,O$138,O$139,O$140,O$141,O$142*(1+'S&amp;S'!$F147),O$143,O$144)</f>
        <v>0</v>
      </c>
      <c r="P349" s="66">
        <f>-P$190+P$216-P$218+P$233+P$234+SUM(P$125,P$126,P$127,P$128,P$129,P$130,P$131,P$132,P$133,P$134,P$135,P$136,P$137,P$138,P$139,P$140,P$141,P$142*(1+'S&amp;S'!$F147),P$143,P$144)</f>
        <v>0</v>
      </c>
      <c r="Q349" s="66">
        <f>-Q$190+Q$216-Q$218+Q$233+Q$234+SUM(Q$125,Q$126,Q$127,Q$128,Q$129,Q$130,Q$131,Q$132,Q$133,Q$134,Q$135,Q$136,Q$137,Q$138,Q$139,Q$140,Q$141,Q$142*(1+'S&amp;S'!$F147),Q$143,Q$144)</f>
        <v>0</v>
      </c>
      <c r="R349" s="66">
        <f>-R$190+R$216-R$218+R$233+R$234+SUM(R$125,R$126,R$127,R$128,R$129,R$130,R$131,R$132,R$133,R$134,R$135,R$136,R$137,R$138,R$139,R$140,R$141,R$142*(1+'S&amp;S'!$F147),R$143,R$144)</f>
        <v>0</v>
      </c>
      <c r="S349" s="66">
        <f>-S$190+S$216-S$218+S$233+S$234+SUM(S$125,S$126,S$127,S$128,S$129,S$130,S$131,S$132,S$133,S$134,S$135,S$136,S$137,S$138,S$139,S$140,S$141,S$142*(1+'S&amp;S'!$F147),S$143,S$144)</f>
        <v>0</v>
      </c>
      <c r="T349" s="66">
        <f>-T$190+T$216-T$218+T$233+T$234+SUM(T$125,T$126,T$127,T$128,T$129,T$130,T$131,T$132,T$133,T$134,T$135,T$136,T$137,T$138,T$139,T$140,T$141,T$142*(1+'S&amp;S'!$F147),T$143,T$144)</f>
        <v>0</v>
      </c>
      <c r="U349" s="66">
        <f>-U$190+U$216-U$218+U$233+U$234+SUM(U$125,U$126,U$127,U$128,U$129,U$130,U$131,U$132,U$133,U$134,U$135,U$136,U$137,U$138,U$139,U$140,U$141,U$142*(1+'S&amp;S'!$F147),U$143,U$144)</f>
        <v>0</v>
      </c>
      <c r="V349" s="66">
        <f>-V$190+V$216-V$218+V$233+V$234+SUM(V$125,V$126,V$127,V$128,V$129,V$130,V$131,V$132,V$133,V$134,V$135,V$136,V$137,V$138,V$139,V$140,V$141,V$142*(1+'S&amp;S'!$F147),V$143,V$144)</f>
        <v>0</v>
      </c>
      <c r="W349" s="66">
        <f>-W$190+W$216-W$218+W$233+W$234+SUM(W$125,W$126,W$127,W$128,W$129,W$130,W$131,W$132,W$133,W$134,W$135,W$136,W$137,W$138,W$139,W$140,W$141,W$142*(1+'S&amp;S'!$F147),W$143,W$144)</f>
        <v>0</v>
      </c>
      <c r="X349" s="66">
        <f>-X$190+X$216-X$218+X$233+X$234+SUM(X$125,X$126,X$127,X$128,X$129,X$130,X$131,X$132,X$133,X$134,X$135,X$136,X$137,X$138,X$139,X$140,X$141,X$142*(1+'S&amp;S'!$F147),X$143,X$144)</f>
        <v>0</v>
      </c>
      <c r="Y349" s="66">
        <f>-Y$190+Y$216-Y$218+Y$233+Y$234+SUM(Y$125,Y$126,Y$127,Y$128,Y$129,Y$130,Y$131,Y$132,Y$133,Y$134,Y$135,Y$136,Y$137,Y$138,Y$139,Y$140,Y$141,Y$142*(1+'S&amp;S'!$F147),Y$143,Y$144)</f>
        <v>0</v>
      </c>
      <c r="Z349" s="66">
        <f>-Z$190+Z$216-Z$218+Z$233+Z$234+SUM(Z$125,Z$126,Z$127,Z$128,Z$129,Z$130,Z$131,Z$132,Z$133,Z$134,Z$135,Z$136,Z$137,Z$138,Z$139,Z$140,Z$141,Z$142*(1+'S&amp;S'!$F147),Z$143,Z$144)</f>
        <v>0</v>
      </c>
      <c r="AA349" s="66">
        <f>-AA$190+AA$216-AA$218+AA$233+AA$234+SUM(AA$125,AA$126,AA$127,AA$128,AA$129,AA$130,AA$131,AA$132,AA$133,AA$134,AA$135,AA$136,AA$137,AA$138,AA$139,AA$140,AA$141,AA$142*(1+'S&amp;S'!$F147),AA$143,AA$144)</f>
        <v>0</v>
      </c>
      <c r="AB349" s="66">
        <f>-AB$190+AB$216-AB$218+AB$233+AB$234+SUM(AB$125,AB$126,AB$127,AB$128,AB$129,AB$130,AB$131,AB$132,AB$133,AB$134,AB$135,AB$136,AB$137,AB$138,AB$139,AB$140,AB$141,AB$142*(1+'S&amp;S'!$F147),AB$143,AB$144)</f>
        <v>0</v>
      </c>
      <c r="AC349" s="66">
        <f>-AC$190+AC$216-AC$218+AC$233+AC$234+SUM(AC$125,AC$126,AC$127,AC$128,AC$129,AC$130,AC$131,AC$132,AC$133,AC$134,AC$135,AC$136,AC$137,AC$138,AC$139,AC$140,AC$141,AC$142*(1+'S&amp;S'!$F147),AC$143,AC$144)</f>
        <v>0</v>
      </c>
      <c r="AD349" s="66">
        <f>-AD$190+AD$216-AD$218+AD$233+AD$234+SUM(AD$125,AD$126,AD$127,AD$128,AD$129,AD$130,AD$131,AD$132,AD$133,AD$134,AD$135,AD$136,AD$137,AD$138,AD$139,AD$140,AD$141,AD$142*(1+'S&amp;S'!$F147),AD$143,AD$144)</f>
        <v>0</v>
      </c>
      <c r="AE349" s="66">
        <f>-AE$190+AE$216-AE$218+AE$233+AE$234+SUM(AE$125,AE$126,AE$127,AE$128,AE$129,AE$130,AE$131,AE$132,AE$133,AE$134,AE$135,AE$136,AE$137,AE$138,AE$139,AE$140,AE$141,AE$142*(1+'S&amp;S'!$F147),AE$143,AE$144)</f>
        <v>0</v>
      </c>
      <c r="AF349" s="66">
        <f>-AF$190+AF$216-AF$218+AF$233+AF$234+SUM(AF$125,AF$126,AF$127,AF$128,AF$129,AF$130,AF$131,AF$132,AF$133,AF$134,AF$135,AF$136,AF$137,AF$138,AF$139,AF$140,AF$141,AF$142*(1+'S&amp;S'!$F147),AF$143,AF$144)</f>
        <v>0</v>
      </c>
      <c r="AG349" s="66">
        <f>-AG$190+AG$216-AG$218+AG$233+AG$234+SUM(AG$125,AG$126,AG$127,AG$128,AG$129,AG$130,AG$131,AG$132,AG$133,AG$134,AG$135,AG$136,AG$137,AG$138,AG$139,AG$140,AG$141,AG$142*(1+'S&amp;S'!$F147),AG$143,AG$144)</f>
        <v>0</v>
      </c>
      <c r="AH349" s="66">
        <f>-AH$190+AH$216-AH$218+AH$233+AH$234+SUM(AH$125,AH$126,AH$127,AH$128,AH$129,AH$130,AH$131,AH$132,AH$133,AH$134,AH$135,AH$136,AH$137,AH$138,AH$139,AH$140,AH$141,AH$142*(1+'S&amp;S'!$F147),AH$143,AH$144)</f>
        <v>0</v>
      </c>
      <c r="AI349" s="66">
        <f>-AI$190+AI$216-AI$218+AI$233+AI$234+SUM(AI$125,AI$126,AI$127,AI$128,AI$129,AI$130,AI$131,AI$132,AI$133,AI$134,AI$135,AI$136,AI$137,AI$138,AI$139,AI$140,AI$141,AI$142*(1+'S&amp;S'!$F147),AI$143,AI$144)</f>
        <v>0</v>
      </c>
      <c r="AJ349" s="66">
        <f>-AJ$190+AJ$216-AJ$218+AJ$233+AJ$234+SUM(AJ$125,AJ$126,AJ$127,AJ$128,AJ$129,AJ$130,AJ$131,AJ$132,AJ$133,AJ$134,AJ$135,AJ$136,AJ$137,AJ$138,AJ$139,AJ$140,AJ$141,AJ$142*(1+'S&amp;S'!$F147),AJ$143,AJ$144)</f>
        <v>0</v>
      </c>
      <c r="AK349" s="66">
        <f>-AK$190+AK$216-AK$218+AK$233+AK$234+SUM(AK$125,AK$126,AK$127,AK$128,AK$129,AK$130,AK$131,AK$132,AK$133,AK$134,AK$135,AK$136,AK$137,AK$138,AK$139,AK$140,AK$141,AK$142*(1+'S&amp;S'!$F147),AK$143,AK$144)</f>
        <v>0</v>
      </c>
      <c r="AL349" s="66">
        <f>-AL$190+AL$216-AL$218+AL$233+AL$234+SUM(AL$125,AL$126,AL$127,AL$128,AL$129,AL$130,AL$131,AL$132,AL$133,AL$134,AL$135,AL$136,AL$137,AL$138,AL$139,AL$140,AL$141,AL$142*(1+'S&amp;S'!$F147),AL$143,AL$144)</f>
        <v>0</v>
      </c>
      <c r="AM349" s="66">
        <f>-AM$190+AM$216-AM$218+AM$233+AM$234+SUM(AM$125,AM$126,AM$127,AM$128,AM$129,AM$130,AM$131,AM$132,AM$133,AM$134,AM$135,AM$136,AM$137,AM$138,AM$139,AM$140,AM$141,AM$142*(1+'S&amp;S'!$F147),AM$143,AM$144)</f>
        <v>0</v>
      </c>
      <c r="AN349" s="66">
        <f>-AN$190+AN$216-AN$218+AN$233+AN$234+SUM(AN$125,AN$126,AN$127,AN$128,AN$129,AN$130,AN$131,AN$132,AN$133,AN$134,AN$135,AN$136,AN$137,AN$138,AN$139,AN$140,AN$141,AN$142*(1+'S&amp;S'!$F147),AN$143,AN$144)</f>
        <v>0</v>
      </c>
      <c r="AO349" s="66">
        <f>-AO$190+AO$216-AO$218+AO$233+AO$234+SUM(AO$125,AO$126,AO$127,AO$128,AO$129,AO$130,AO$131,AO$132,AO$133,AO$134,AO$135,AO$136,AO$137,AO$138,AO$139,AO$140,AO$141,AO$142*(1+'S&amp;S'!$F147),AO$143,AO$144)</f>
        <v>0</v>
      </c>
      <c r="AP349" s="66">
        <f>-AP$190+AP$216-AP$218+AP$233+AP$234+SUM(AP$125,AP$126,AP$127,AP$128,AP$129,AP$130,AP$131,AP$132,AP$133,AP$134,AP$135,AP$136,AP$137,AP$138,AP$139,AP$140,AP$141,AP$142*(1+'S&amp;S'!$F147),AP$143,AP$144)</f>
        <v>0</v>
      </c>
      <c r="AQ349" s="66">
        <f>-AQ$190+AQ$216-AQ$218+AQ$233+AQ$234+SUM(AQ$125,AQ$126,AQ$127,AQ$128,AQ$129,AQ$130,AQ$131,AQ$132,AQ$133,AQ$134,AQ$135,AQ$136,AQ$137,AQ$138,AQ$139,AQ$140,AQ$141,AQ$142*(1+'S&amp;S'!$F147),AQ$143,AQ$144)</f>
        <v>0</v>
      </c>
      <c r="AR349" s="66">
        <f>-AR$190+AR$216-AR$218+AR$233+AR$234+SUM(AR$125,AR$126,AR$127,AR$128,AR$129,AR$130,AR$131,AR$132,AR$133,AR$134,AR$135,AR$136,AR$137,AR$138,AR$139,AR$140,AR$141,AR$142*(1+'S&amp;S'!$F147),AR$143,AR$144)</f>
        <v>0</v>
      </c>
      <c r="AS349" s="66">
        <f>-AS$190+AS$216-AS$218+AS$233+AS$234+SUM(AS$125,AS$126,AS$127,AS$128,AS$129,AS$130,AS$131,AS$132,AS$133,AS$134,AS$135,AS$136,AS$137,AS$138,AS$139,AS$140,AS$141,AS$142*(1+'S&amp;S'!$F147),AS$143,AS$144)</f>
        <v>0</v>
      </c>
      <c r="AT349" s="66">
        <f>-AT$190+AT$216-AT$218+AT$233+AT$234+SUM(AT$125,AT$126,AT$127,AT$128,AT$129,AT$130,AT$131,AT$132,AT$133,AT$134,AT$135,AT$136,AT$137,AT$138,AT$139,AT$140,AT$141,AT$142*(1+'S&amp;S'!$F147),AT$143,AT$144)</f>
        <v>0</v>
      </c>
      <c r="AU349" s="66">
        <f>-AU$190+AU$216-AU$218+AU$233+AU$234+SUM(AU$125,AU$126,AU$127,AU$128,AU$129,AU$130,AU$131,AU$132,AU$133,AU$134,AU$135,AU$136,AU$137,AU$138,AU$139,AU$140,AU$141,AU$142*(1+'S&amp;S'!$F147),AU$143,AU$144)</f>
        <v>0</v>
      </c>
      <c r="AV349" s="66">
        <f>-AV$190+AV$216-AV$218+AV$233+AV$234+SUM(AV$125,AV$126,AV$127,AV$128,AV$129,AV$130,AV$131,AV$132,AV$133,AV$134,AV$135,AV$136,AV$137,AV$138,AV$139,AV$140,AV$141,AV$142*(1+'S&amp;S'!$F147),AV$143,AV$144)</f>
        <v>0</v>
      </c>
      <c r="AW349" s="66">
        <f>-AW$190+AW$216-AW$218+AW$233+AW$234+SUM(AW$125,AW$126,AW$127,AW$128,AW$129,AW$130,AW$131,AW$132,AW$133,AW$134,AW$135,AW$136,AW$137,AW$138,AW$139,AW$140,AW$141,AW$142*(1+'S&amp;S'!$F147),AW$143,AW$144)</f>
        <v>0</v>
      </c>
      <c r="AX349" s="66">
        <f>-AX$190+AX$216-AX$218+AX$233+AX$234+SUM(AX$125,AX$126,AX$127,AX$128,AX$129,AX$130,AX$131,AX$132,AX$133,AX$134,AX$135,AX$136,AX$137,AX$138,AX$139,AX$140,AX$141,AX$142*(1+'S&amp;S'!$F147),AX$143,AX$144)</f>
        <v>0</v>
      </c>
      <c r="AY349" s="66">
        <f>-AY$190+AY$216-AY$218+AY$233+AY$234+SUM(AY$125,AY$126,AY$127,AY$128,AY$129,AY$130,AY$131,AY$132,AY$133,AY$134,AY$135,AY$136,AY$137,AY$138,AY$139,AY$140,AY$141,AY$142*(1+'S&amp;S'!$F147),AY$143,AY$144)</f>
        <v>0</v>
      </c>
      <c r="AZ349" s="66">
        <f>-AZ$190+AZ$216-AZ$218+AZ$233+AZ$234+SUM(AZ$125,AZ$126,AZ$127,AZ$128,AZ$129,AZ$130,AZ$131,AZ$132,AZ$133,AZ$134,AZ$135,AZ$136,AZ$137,AZ$138,AZ$139,AZ$140,AZ$141,AZ$142*(1+'S&amp;S'!$F147),AZ$143,AZ$144)</f>
        <v>0</v>
      </c>
      <c r="BA349" s="66">
        <f>-BA$190+BA$216-BA$218+BA$233+BA$234+SUM(BA$125,BA$126,BA$127,BA$128,BA$129,BA$130,BA$131,BA$132,BA$133,BA$134,BA$135,BA$136,BA$137,BA$138,BA$139,BA$140,BA$141,BA$142*(1+'S&amp;S'!$F147),BA$143,BA$144)</f>
        <v>0</v>
      </c>
      <c r="BB349" s="66">
        <f>-BB$190+BB$216-BB$218+BB$233+BB$234+SUM(BB$125,BB$126,BB$127,BB$128,BB$129,BB$130,BB$131,BB$132,BB$133,BB$134,BB$135,BB$136,BB$137,BB$138,BB$139,BB$140,BB$141,BB$142*(1+'S&amp;S'!$F147),BB$143,BB$144)</f>
        <v>0</v>
      </c>
      <c r="BC349" s="66">
        <f>-BC$190+BC$216-BC$218+BC$233+BC$234+SUM(BC$125,BC$126,BC$127,BC$128,BC$129,BC$130,BC$131,BC$132,BC$133,BC$134,BC$135,BC$136,BC$137,BC$138,BC$139,BC$140,BC$141,BC$142*(1+'S&amp;S'!$F147),BC$143,BC$144)</f>
        <v>0</v>
      </c>
      <c r="BD349" s="66">
        <f>-BD$190+BD$216-BD$218+BD$233+BD$234+SUM(BD$125,BD$126,BD$127,BD$128,BD$129,BD$130,BD$131,BD$132,BD$133,BD$134,BD$135,BD$136,BD$137,BD$138,BD$139,BD$140,BD$141,BD$142*(1+'S&amp;S'!$F147),BD$143,BD$144)</f>
        <v>0</v>
      </c>
      <c r="BE349" s="66">
        <f>-BE$190+BE$216-BE$218+BE$233+BE$234+SUM(BE$125,BE$126,BE$127,BE$128,BE$129,BE$130,BE$131,BE$132,BE$133,BE$134,BE$135,BE$136,BE$137,BE$138,BE$139,BE$140,BE$141,BE$142*(1+'S&amp;S'!$F147),BE$143,BE$144)</f>
        <v>0</v>
      </c>
      <c r="BF349" s="66">
        <f>-BF$190+BF$216-BF$218+BF$233+BF$234+SUM(BF$125,BF$126,BF$127,BF$128,BF$129,BF$130,BF$131,BF$132,BF$133,BF$134,BF$135,BF$136,BF$137,BF$138,BF$139,BF$140,BF$141,BF$142*(1+'S&amp;S'!$F147),BF$143,BF$144)</f>
        <v>0</v>
      </c>
      <c r="BG349" s="66">
        <f>-BG$190+BG$216-BG$218+BG$233+BG$234+SUM(BG$125,BG$126,BG$127,BG$128,BG$129,BG$130,BG$131,BG$132,BG$133,BG$134,BG$135,BG$136,BG$137,BG$138,BG$139,BG$140,BG$141,BG$142*(1+'S&amp;S'!$F147),BG$143,BG$144)</f>
        <v>0</v>
      </c>
      <c r="BH349" s="66">
        <f>-BH$190+BH$216-BH$218+BH$233+BH$234+SUM(BH$125,BH$126,BH$127,BH$128,BH$129,BH$130,BH$131,BH$132,BH$133,BH$134,BH$135,BH$136,BH$137,BH$138,BH$139,BH$140,BH$141,BH$142*(1+'S&amp;S'!$F147),BH$143,BH$144)</f>
        <v>0</v>
      </c>
      <c r="BI349" s="66">
        <f>-BI$190+BI$216-BI$218+BI$233+BI$234+SUM(BI$125,BI$126,BI$127,BI$128,BI$129,BI$130,BI$131,BI$132,BI$133,BI$134,BI$135,BI$136,BI$137,BI$138,BI$139,BI$140,BI$141,BI$142*(1+'S&amp;S'!$F147),BI$143,BI$144)</f>
        <v>0</v>
      </c>
      <c r="BJ349" s="66">
        <f>-BJ$190+BJ$216-BJ$218+BJ$233+BJ$234+SUM(BJ$125,BJ$126,BJ$127,BJ$128,BJ$129,BJ$130,BJ$131,BJ$132,BJ$133,BJ$134,BJ$135,BJ$136,BJ$137,BJ$138,BJ$139,BJ$140,BJ$141,BJ$142*(1+'S&amp;S'!$F147),BJ$143,BJ$144)</f>
        <v>0</v>
      </c>
      <c r="BK349" s="66">
        <f>-BK$190+BK$216-BK$218+BK$233+BK$234+SUM(BK$125,BK$126,BK$127,BK$128,BK$129,BK$130,BK$131,BK$132,BK$133,BK$134,BK$135,BK$136,BK$137,BK$138,BK$139,BK$140,BK$141,BK$142*(1+'S&amp;S'!$F147),BK$143,BK$144)</f>
        <v>0</v>
      </c>
      <c r="BL349" s="66">
        <f>-BL$190+BL$216-BL$218+BL$233+BL$234+SUM(BL$125,BL$126,BL$127,BL$128,BL$129,BL$130,BL$131,BL$132,BL$133,BL$134,BL$135,BL$136,BL$137,BL$138,BL$139,BL$140,BL$141,BL$142*(1+'S&amp;S'!$F147),BL$143,BL$144)</f>
        <v>0</v>
      </c>
      <c r="BM349" s="66">
        <f>-BM$190+BM$216-BM$218+BM$233+BM$234+SUM(BM$125,BM$126,BM$127,BM$128,BM$129,BM$130,BM$131,BM$132,BM$133,BM$134,BM$135,BM$136,BM$137,BM$138,BM$139,BM$140,BM$141,BM$142*(1+'S&amp;S'!$F147),BM$143,BM$144)</f>
        <v>0</v>
      </c>
      <c r="BN349" s="66">
        <f>-BN$190+BN$216-BN$218+BN$233+BN$234+SUM(BN$125,BN$126,BN$127,BN$128,BN$129,BN$130,BN$131,BN$132,BN$133,BN$134,BN$135,BN$136,BN$137,BN$138,BN$139,BN$140,BN$141,BN$142*(1+'S&amp;S'!$F147),BN$143,BN$144)</f>
        <v>0</v>
      </c>
      <c r="BO349" s="66">
        <f>-BO$190+BO$216-BO$218+BO$233+BO$234+SUM(BO$125,BO$126,BO$127,BO$128,BO$129,BO$130,BO$131,BO$132,BO$133,BO$134,BO$135,BO$136,BO$137,BO$138,BO$139,BO$140,BO$141,BO$142*(1+'S&amp;S'!$F147),BO$143,BO$144)</f>
        <v>0</v>
      </c>
      <c r="BP349" s="66">
        <f>-BP$190+BP$216-BP$218+BP$233+BP$234+SUM(BP$125,BP$126,BP$127,BP$128,BP$129,BP$130,BP$131,BP$132,BP$133,BP$134,BP$135,BP$136,BP$137,BP$138,BP$139,BP$140,BP$141,BP$142*(1+'S&amp;S'!$F147),BP$143,BP$144)</f>
        <v>0</v>
      </c>
      <c r="BQ349" s="66">
        <f>-BQ$190+BQ$216-BQ$218+BQ$233+BQ$234+SUM(BQ$125,BQ$126,BQ$127,BQ$128,BQ$129,BQ$130,BQ$131,BQ$132,BQ$133,BQ$134,BQ$135,BQ$136,BQ$137,BQ$138,BQ$139,BQ$140,BQ$141,BQ$142*(1+'S&amp;S'!$F147),BQ$143,BQ$144)</f>
        <v>0</v>
      </c>
      <c r="BR349" s="66">
        <f>-BR$190+BR$216-BR$218+BR$233+BR$234+SUM(BR$125,BR$126,BR$127,BR$128,BR$129,BR$130,BR$131,BR$132,BR$133,BR$134,BR$135,BR$136,BR$137,BR$138,BR$139,BR$140,BR$141,BR$142*(1+'S&amp;S'!$F147),BR$143,BR$144)</f>
        <v>0</v>
      </c>
      <c r="BS349" s="66">
        <f>-BS$190+BS$216-BS$218+BS$233+BS$234+SUM(BS$125,BS$126,BS$127,BS$128,BS$129,BS$130,BS$131,BS$132,BS$133,BS$134,BS$135,BS$136,BS$137,BS$138,BS$139,BS$140,BS$141,BS$142*(1+'S&amp;S'!$F147),BS$143,BS$144)</f>
        <v>0</v>
      </c>
      <c r="BT349" s="66">
        <f>-BT$190+BT$216-BT$218+BT$233+BT$234+SUM(BT$125,BT$126,BT$127,BT$128,BT$129,BT$130,BT$131,BT$132,BT$133,BT$134,BT$135,BT$136,BT$137,BT$138,BT$139,BT$140,BT$141,BT$142*(1+'S&amp;S'!$F147),BT$143,BT$144)</f>
        <v>0</v>
      </c>
      <c r="BU349" s="66">
        <f>-BU$190+BU$216-BU$218+BU$233+BU$234+SUM(BU$125,BU$126,BU$127,BU$128,BU$129,BU$130,BU$131,BU$132,BU$133,BU$134,BU$135,BU$136,BU$137,BU$138,BU$139,BU$140,BU$141,BU$142*(1+'S&amp;S'!$F147),BU$143,BU$144)</f>
        <v>0</v>
      </c>
      <c r="BV349" s="66">
        <f>-BV$190+BV$216-BV$218+BV$233+BV$234+SUM(BV$125,BV$126,BV$127,BV$128,BV$129,BV$130,BV$131,BV$132,BV$133,BV$134,BV$135,BV$136,BV$137,BV$138,BV$139,BV$140,BV$141,BV$142*(1+'S&amp;S'!$F147),BV$143,BV$144)</f>
        <v>0</v>
      </c>
      <c r="BW349" s="66">
        <f>-BW$190+BW$216-BW$218+BW$233+BW$234+SUM(BW$125,BW$126,BW$127,BW$128,BW$129,BW$130,BW$131,BW$132,BW$133,BW$134,BW$135,BW$136,BW$137,BW$138,BW$139,BW$140,BW$141,BW$142*(1+'S&amp;S'!$F147),BW$143,BW$144)</f>
        <v>0</v>
      </c>
      <c r="BX349" s="66">
        <f>-BX$190+BX$216-BX$218+BX$233+BX$234+SUM(BX$125,BX$126,BX$127,BX$128,BX$129,BX$130,BX$131,BX$132,BX$133,BX$134,BX$135,BX$136,BX$137,BX$138,BX$139,BX$140,BX$141,BX$142*(1+'S&amp;S'!$F147),BX$143,BX$144)</f>
        <v>0</v>
      </c>
      <c r="BY349" s="66">
        <f>-BY$190+BY$216-BY$218+BY$233+BY$234+SUM(BY$125,BY$126,BY$127,BY$128,BY$129,BY$130,BY$131,BY$132,BY$133,BY$134,BY$135,BY$136,BY$137,BY$138,BY$139,BY$140,BY$141,BY$142*(1+'S&amp;S'!$F147),BY$143,BY$144)</f>
        <v>0</v>
      </c>
      <c r="BZ349" s="66">
        <f>-BZ$190+BZ$216-BZ$218+BZ$233+BZ$234+SUM(BZ$125,BZ$126,BZ$127,BZ$128,BZ$129,BZ$130,BZ$131,BZ$132,BZ$133,BZ$134,BZ$135,BZ$136,BZ$137,BZ$138,BZ$139,BZ$140,BZ$141,BZ$142*(1+'S&amp;S'!$F147),BZ$143,BZ$144)</f>
        <v>0</v>
      </c>
      <c r="CA349" s="66">
        <f>-CA$190+CA$216-CA$218+CA$233+CA$234+SUM(CA$125,CA$126,CA$127,CA$128,CA$129,CA$130,CA$131,CA$132,CA$133,CA$134,CA$135,CA$136,CA$137,CA$138,CA$139,CA$140,CA$141,CA$142*(1+'S&amp;S'!$F147),CA$143,CA$144)</f>
        <v>0</v>
      </c>
      <c r="CB349" s="66">
        <f>-CB$190+CB$216-CB$218+CB$233+CB$234+SUM(CB$125,CB$126,CB$127,CB$128,CB$129,CB$130,CB$131,CB$132,CB$133,CB$134,CB$135,CB$136,CB$137,CB$138,CB$139,CB$140,CB$141,CB$142*(1+'S&amp;S'!$F147),CB$143,CB$144)</f>
        <v>0</v>
      </c>
      <c r="CC349" s="66">
        <f>-CC$190+CC$216-CC$218+CC$233+CC$234+SUM(CC$125,CC$126,CC$127,CC$128,CC$129,CC$130,CC$131,CC$132,CC$133,CC$134,CC$135,CC$136,CC$137,CC$138,CC$139,CC$140,CC$141,CC$142*(1+'S&amp;S'!$F147),CC$143,CC$144)</f>
        <v>0</v>
      </c>
      <c r="CD349" s="66">
        <f>-CD$190+CD$216-CD$218+CD$233+CD$234+SUM(CD$125,CD$126,CD$127,CD$128,CD$129,CD$130,CD$131,CD$132,CD$133,CD$134,CD$135,CD$136,CD$137,CD$138,CD$139,CD$140,CD$141,CD$142*(1+'S&amp;S'!$F147),CD$143,CD$144)</f>
        <v>0</v>
      </c>
      <c r="CE349" s="66">
        <f>-CE$190+CE$216-CE$218+CE$233+CE$234+SUM(CE$125,CE$126,CE$127,CE$128,CE$129,CE$130,CE$131,CE$132,CE$133,CE$134,CE$135,CE$136,CE$137,CE$138,CE$139,CE$140,CE$141,CE$142*(1+'S&amp;S'!$F147),CE$143,CE$144)</f>
        <v>0</v>
      </c>
      <c r="CF349" s="66">
        <f>-CF$190+CF$216-CF$218+CF$233+CF$234+SUM(CF$125,CF$126,CF$127,CF$128,CF$129,CF$130,CF$131,CF$132,CF$133,CF$134,CF$135,CF$136,CF$137,CF$138,CF$139,CF$140,CF$141,CF$142*(1+'S&amp;S'!$F147),CF$143,CF$144)</f>
        <v>0</v>
      </c>
      <c r="CG349" s="66">
        <f>-CG$190+CG$216-CG$218+CG$233+CG$234+SUM(CG$125,CG$126,CG$127,CG$128,CG$129,CG$130,CG$131,CG$132,CG$133,CG$134,CG$135,CG$136,CG$137,CG$138,CG$139,CG$140,CG$141,CG$142*(1+'S&amp;S'!$F147),CG$143,CG$144)</f>
        <v>0</v>
      </c>
      <c r="CH349" s="66">
        <f>-CH$190+CH$216-CH$218+CH$233+CH$234+SUM(CH$125,CH$126,CH$127,CH$128,CH$129,CH$130,CH$131,CH$132,CH$133,CH$134,CH$135,CH$136,CH$137,CH$138,CH$139,CH$140,CH$141,CH$142*(1+'S&amp;S'!$F147),CH$143,CH$144)</f>
        <v>0</v>
      </c>
      <c r="CI349" s="66">
        <f>-CI$190+CI$216-CI$218+CI$233+CI$234+SUM(CI$125,CI$126,CI$127,CI$128,CI$129,CI$130,CI$131,CI$132,CI$133,CI$134,CI$135,CI$136,CI$137,CI$138,CI$139,CI$140,CI$141,CI$142*(1+'S&amp;S'!$F147),CI$143,CI$144)</f>
        <v>0</v>
      </c>
      <c r="CJ349" s="66">
        <f>-CJ$190+CJ$216-CJ$218+CJ$233+CJ$234+SUM(CJ$125,CJ$126,CJ$127,CJ$128,CJ$129,CJ$130,CJ$131,CJ$132,CJ$133,CJ$134,CJ$135,CJ$136,CJ$137,CJ$138,CJ$139,CJ$140,CJ$141,CJ$142*(1+'S&amp;S'!$F147),CJ$143,CJ$144)</f>
        <v>0</v>
      </c>
      <c r="CK349" s="66">
        <f>-CK$190+CK$216-CK$218+CK$233+CK$234+SUM(CK$125,CK$126,CK$127,CK$128,CK$129,CK$130,CK$131,CK$132,CK$133,CK$134,CK$135,CK$136,CK$137,CK$138,CK$139,CK$140,CK$141,CK$142*(1+'S&amp;S'!$F147),CK$143,CK$144)</f>
        <v>0</v>
      </c>
      <c r="CL349" s="66">
        <f>-CL$190+CL$216-CL$218+CL$233+CL$234+SUM(CL$125,CL$126,CL$127,CL$128,CL$129,CL$130,CL$131,CL$132,CL$133,CL$134,CL$135,CL$136,CL$137,CL$138,CL$139,CL$140,CL$141,CL$142*(1+'S&amp;S'!$F147),CL$143,CL$144)</f>
        <v>0</v>
      </c>
      <c r="CM349" s="66">
        <f>-CM$190+CM$216-CM$218+CM$233+CM$234+SUM(CM$125,CM$126,CM$127,CM$128,CM$129,CM$130,CM$131,CM$132,CM$133,CM$134,CM$135,CM$136,CM$137,CM$138,CM$139,CM$140,CM$141,CM$142*(1+'S&amp;S'!$F147),CM$143,CM$144)</f>
        <v>0</v>
      </c>
      <c r="CN349" s="66">
        <f>-CN$190+CN$216-CN$218+CN$233+CN$234+SUM(CN$125,CN$126,CN$127,CN$128,CN$129,CN$130,CN$131,CN$132,CN$133,CN$134,CN$135,CN$136,CN$137,CN$138,CN$139,CN$140,CN$141,CN$142*(1+'S&amp;S'!$F147),CN$143,CN$144)</f>
        <v>0</v>
      </c>
      <c r="CO349" s="66">
        <f>-CO$190+CO$216-CO$218+CO$233+CO$234+SUM(CO$125,CO$126,CO$127,CO$128,CO$129,CO$130,CO$131,CO$132,CO$133,CO$134,CO$135,CO$136,CO$137,CO$138,CO$139,CO$140,CO$141,CO$142*(1+'S&amp;S'!$F147),CO$143,CO$144)</f>
        <v>0</v>
      </c>
      <c r="CP349" s="66">
        <f>-CP$190+CP$216-CP$218+CP$233+CP$234+SUM(CP$125,CP$126,CP$127,CP$128,CP$129,CP$130,CP$131,CP$132,CP$133,CP$134,CP$135,CP$136,CP$137,CP$138,CP$139,CP$140,CP$141,CP$142*(1+'S&amp;S'!$F147),CP$143,CP$144)</f>
        <v>0</v>
      </c>
      <c r="CQ349" s="66">
        <f>-CQ$190+CQ$216-CQ$218+CQ$233+CQ$234+SUM(CQ$125,CQ$126,CQ$127,CQ$128,CQ$129,CQ$130,CQ$131,CQ$132,CQ$133,CQ$134,CQ$135,CQ$136,CQ$137,CQ$138,CQ$139,CQ$140,CQ$141,CQ$142*(1+'S&amp;S'!$F147),CQ$143,CQ$144)</f>
        <v>0</v>
      </c>
      <c r="CR349" s="66">
        <f>-CR$190+CR$216-CR$218+CR$233+CR$234+SUM(CR$125,CR$126,CR$127,CR$128,CR$129,CR$130,CR$131,CR$132,CR$133,CR$134,CR$135,CR$136,CR$137,CR$138,CR$139,CR$140,CR$141,CR$142*(1+'S&amp;S'!$F147),CR$143,CR$144)</f>
        <v>0</v>
      </c>
      <c r="CS349" s="66">
        <f>-CS$190+CS$216-CS$218+CS$233+CS$234+SUM(CS$125,CS$126,CS$127,CS$128,CS$129,CS$130,CS$131,CS$132,CS$133,CS$134,CS$135,CS$136,CS$137,CS$138,CS$139,CS$140,CS$141,CS$142*(1+'S&amp;S'!$F147),CS$143,CS$144)</f>
        <v>0</v>
      </c>
    </row>
    <row r="350" spans="3:97" hidden="1" x14ac:dyDescent="0.35">
      <c r="C350" s="81" t="str">
        <f>O.3!C143&amp;" with "&amp; 'S&amp;S'!$D$5*100 &amp; "% increase"</f>
        <v>Spare with 1% increase</v>
      </c>
      <c r="E350" s="492">
        <f>G350+NPV(G.Asm!$F$40,H350:INDEX(H350:CS350,RP))</f>
        <v>0</v>
      </c>
      <c r="F350" s="492">
        <f t="shared" si="140"/>
        <v>0</v>
      </c>
      <c r="G350" s="66">
        <f>-G$190+G$216-G$218+G$233+G$234+SUM(G$125,G$126,G$127,G$128,G$129,G$130,G$131,G$132,G$133,G$134,G$135,G$136,G$137,G$138,G$139,G$140,G$141,G$142,G$143*(1+'S&amp;S'!$F148),G$144)</f>
        <v>0</v>
      </c>
      <c r="H350" s="66">
        <f>-H$190+H$216-H$218+H$233+H$234+SUM(H$125,H$126,H$127,H$128,H$129,H$130,H$131,H$132,H$133,H$134,H$135,H$136,H$137,H$138,H$139,H$140,H$141,H$142,H$143*(1+'S&amp;S'!$F148),H$144)</f>
        <v>0</v>
      </c>
      <c r="I350" s="66">
        <f>-I$190+I$216-I$218+I$233+I$234+SUM(I$125,I$126,I$127,I$128,I$129,I$130,I$131,I$132,I$133,I$134,I$135,I$136,I$137,I$138,I$139,I$140,I$141,I$142,I$143*(1+'S&amp;S'!$F148),I$144)</f>
        <v>0</v>
      </c>
      <c r="J350" s="66">
        <f>-J$190+J$216-J$218+J$233+J$234+SUM(J$125,J$126,J$127,J$128,J$129,J$130,J$131,J$132,J$133,J$134,J$135,J$136,J$137,J$138,J$139,J$140,J$141,J$142,J$143*(1+'S&amp;S'!$F148),J$144)</f>
        <v>0</v>
      </c>
      <c r="K350" s="66">
        <f>-K$190+K$216-K$218+K$233+K$234+SUM(K$125,K$126,K$127,K$128,K$129,K$130,K$131,K$132,K$133,K$134,K$135,K$136,K$137,K$138,K$139,K$140,K$141,K$142,K$143*(1+'S&amp;S'!$F148),K$144)</f>
        <v>0</v>
      </c>
      <c r="L350" s="66">
        <f>-L$190+L$216-L$218+L$233+L$234+SUM(L$125,L$126,L$127,L$128,L$129,L$130,L$131,L$132,L$133,L$134,L$135,L$136,L$137,L$138,L$139,L$140,L$141,L$142,L$143*(1+'S&amp;S'!$F148),L$144)</f>
        <v>0</v>
      </c>
      <c r="M350" s="66">
        <f>-M$190+M$216-M$218+M$233+M$234+SUM(M$125,M$126,M$127,M$128,M$129,M$130,M$131,M$132,M$133,M$134,M$135,M$136,M$137,M$138,M$139,M$140,M$141,M$142,M$143*(1+'S&amp;S'!$F148),M$144)</f>
        <v>0</v>
      </c>
      <c r="N350" s="66">
        <f>-N$190+N$216-N$218+N$233+N$234+SUM(N$125,N$126,N$127,N$128,N$129,N$130,N$131,N$132,N$133,N$134,N$135,N$136,N$137,N$138,N$139,N$140,N$141,N$142,N$143*(1+'S&amp;S'!$F148),N$144)</f>
        <v>0</v>
      </c>
      <c r="O350" s="66">
        <f>-O$190+O$216-O$218+O$233+O$234+SUM(O$125,O$126,O$127,O$128,O$129,O$130,O$131,O$132,O$133,O$134,O$135,O$136,O$137,O$138,O$139,O$140,O$141,O$142,O$143*(1+'S&amp;S'!$F148),O$144)</f>
        <v>0</v>
      </c>
      <c r="P350" s="66">
        <f>-P$190+P$216-P$218+P$233+P$234+SUM(P$125,P$126,P$127,P$128,P$129,P$130,P$131,P$132,P$133,P$134,P$135,P$136,P$137,P$138,P$139,P$140,P$141,P$142,P$143*(1+'S&amp;S'!$F148),P$144)</f>
        <v>0</v>
      </c>
      <c r="Q350" s="66">
        <f>-Q$190+Q$216-Q$218+Q$233+Q$234+SUM(Q$125,Q$126,Q$127,Q$128,Q$129,Q$130,Q$131,Q$132,Q$133,Q$134,Q$135,Q$136,Q$137,Q$138,Q$139,Q$140,Q$141,Q$142,Q$143*(1+'S&amp;S'!$F148),Q$144)</f>
        <v>0</v>
      </c>
      <c r="R350" s="66">
        <f>-R$190+R$216-R$218+R$233+R$234+SUM(R$125,R$126,R$127,R$128,R$129,R$130,R$131,R$132,R$133,R$134,R$135,R$136,R$137,R$138,R$139,R$140,R$141,R$142,R$143*(1+'S&amp;S'!$F148),R$144)</f>
        <v>0</v>
      </c>
      <c r="S350" s="66">
        <f>-S$190+S$216-S$218+S$233+S$234+SUM(S$125,S$126,S$127,S$128,S$129,S$130,S$131,S$132,S$133,S$134,S$135,S$136,S$137,S$138,S$139,S$140,S$141,S$142,S$143*(1+'S&amp;S'!$F148),S$144)</f>
        <v>0</v>
      </c>
      <c r="T350" s="66">
        <f>-T$190+T$216-T$218+T$233+T$234+SUM(T$125,T$126,T$127,T$128,T$129,T$130,T$131,T$132,T$133,T$134,T$135,T$136,T$137,T$138,T$139,T$140,T$141,T$142,T$143*(1+'S&amp;S'!$F148),T$144)</f>
        <v>0</v>
      </c>
      <c r="U350" s="66">
        <f>-U$190+U$216-U$218+U$233+U$234+SUM(U$125,U$126,U$127,U$128,U$129,U$130,U$131,U$132,U$133,U$134,U$135,U$136,U$137,U$138,U$139,U$140,U$141,U$142,U$143*(1+'S&amp;S'!$F148),U$144)</f>
        <v>0</v>
      </c>
      <c r="V350" s="66">
        <f>-V$190+V$216-V$218+V$233+V$234+SUM(V$125,V$126,V$127,V$128,V$129,V$130,V$131,V$132,V$133,V$134,V$135,V$136,V$137,V$138,V$139,V$140,V$141,V$142,V$143*(1+'S&amp;S'!$F148),V$144)</f>
        <v>0</v>
      </c>
      <c r="W350" s="66">
        <f>-W$190+W$216-W$218+W$233+W$234+SUM(W$125,W$126,W$127,W$128,W$129,W$130,W$131,W$132,W$133,W$134,W$135,W$136,W$137,W$138,W$139,W$140,W$141,W$142,W$143*(1+'S&amp;S'!$F148),W$144)</f>
        <v>0</v>
      </c>
      <c r="X350" s="66">
        <f>-X$190+X$216-X$218+X$233+X$234+SUM(X$125,X$126,X$127,X$128,X$129,X$130,X$131,X$132,X$133,X$134,X$135,X$136,X$137,X$138,X$139,X$140,X$141,X$142,X$143*(1+'S&amp;S'!$F148),X$144)</f>
        <v>0</v>
      </c>
      <c r="Y350" s="66">
        <f>-Y$190+Y$216-Y$218+Y$233+Y$234+SUM(Y$125,Y$126,Y$127,Y$128,Y$129,Y$130,Y$131,Y$132,Y$133,Y$134,Y$135,Y$136,Y$137,Y$138,Y$139,Y$140,Y$141,Y$142,Y$143*(1+'S&amp;S'!$F148),Y$144)</f>
        <v>0</v>
      </c>
      <c r="Z350" s="66">
        <f>-Z$190+Z$216-Z$218+Z$233+Z$234+SUM(Z$125,Z$126,Z$127,Z$128,Z$129,Z$130,Z$131,Z$132,Z$133,Z$134,Z$135,Z$136,Z$137,Z$138,Z$139,Z$140,Z$141,Z$142,Z$143*(1+'S&amp;S'!$F148),Z$144)</f>
        <v>0</v>
      </c>
      <c r="AA350" s="66">
        <f>-AA$190+AA$216-AA$218+AA$233+AA$234+SUM(AA$125,AA$126,AA$127,AA$128,AA$129,AA$130,AA$131,AA$132,AA$133,AA$134,AA$135,AA$136,AA$137,AA$138,AA$139,AA$140,AA$141,AA$142,AA$143*(1+'S&amp;S'!$F148),AA$144)</f>
        <v>0</v>
      </c>
      <c r="AB350" s="66">
        <f>-AB$190+AB$216-AB$218+AB$233+AB$234+SUM(AB$125,AB$126,AB$127,AB$128,AB$129,AB$130,AB$131,AB$132,AB$133,AB$134,AB$135,AB$136,AB$137,AB$138,AB$139,AB$140,AB$141,AB$142,AB$143*(1+'S&amp;S'!$F148),AB$144)</f>
        <v>0</v>
      </c>
      <c r="AC350" s="66">
        <f>-AC$190+AC$216-AC$218+AC$233+AC$234+SUM(AC$125,AC$126,AC$127,AC$128,AC$129,AC$130,AC$131,AC$132,AC$133,AC$134,AC$135,AC$136,AC$137,AC$138,AC$139,AC$140,AC$141,AC$142,AC$143*(1+'S&amp;S'!$F148),AC$144)</f>
        <v>0</v>
      </c>
      <c r="AD350" s="66">
        <f>-AD$190+AD$216-AD$218+AD$233+AD$234+SUM(AD$125,AD$126,AD$127,AD$128,AD$129,AD$130,AD$131,AD$132,AD$133,AD$134,AD$135,AD$136,AD$137,AD$138,AD$139,AD$140,AD$141,AD$142,AD$143*(1+'S&amp;S'!$F148),AD$144)</f>
        <v>0</v>
      </c>
      <c r="AE350" s="66">
        <f>-AE$190+AE$216-AE$218+AE$233+AE$234+SUM(AE$125,AE$126,AE$127,AE$128,AE$129,AE$130,AE$131,AE$132,AE$133,AE$134,AE$135,AE$136,AE$137,AE$138,AE$139,AE$140,AE$141,AE$142,AE$143*(1+'S&amp;S'!$F148),AE$144)</f>
        <v>0</v>
      </c>
      <c r="AF350" s="66">
        <f>-AF$190+AF$216-AF$218+AF$233+AF$234+SUM(AF$125,AF$126,AF$127,AF$128,AF$129,AF$130,AF$131,AF$132,AF$133,AF$134,AF$135,AF$136,AF$137,AF$138,AF$139,AF$140,AF$141,AF$142,AF$143*(1+'S&amp;S'!$F148),AF$144)</f>
        <v>0</v>
      </c>
      <c r="AG350" s="66">
        <f>-AG$190+AG$216-AG$218+AG$233+AG$234+SUM(AG$125,AG$126,AG$127,AG$128,AG$129,AG$130,AG$131,AG$132,AG$133,AG$134,AG$135,AG$136,AG$137,AG$138,AG$139,AG$140,AG$141,AG$142,AG$143*(1+'S&amp;S'!$F148),AG$144)</f>
        <v>0</v>
      </c>
      <c r="AH350" s="66">
        <f>-AH$190+AH$216-AH$218+AH$233+AH$234+SUM(AH$125,AH$126,AH$127,AH$128,AH$129,AH$130,AH$131,AH$132,AH$133,AH$134,AH$135,AH$136,AH$137,AH$138,AH$139,AH$140,AH$141,AH$142,AH$143*(1+'S&amp;S'!$F148),AH$144)</f>
        <v>0</v>
      </c>
      <c r="AI350" s="66">
        <f>-AI$190+AI$216-AI$218+AI$233+AI$234+SUM(AI$125,AI$126,AI$127,AI$128,AI$129,AI$130,AI$131,AI$132,AI$133,AI$134,AI$135,AI$136,AI$137,AI$138,AI$139,AI$140,AI$141,AI$142,AI$143*(1+'S&amp;S'!$F148),AI$144)</f>
        <v>0</v>
      </c>
      <c r="AJ350" s="66">
        <f>-AJ$190+AJ$216-AJ$218+AJ$233+AJ$234+SUM(AJ$125,AJ$126,AJ$127,AJ$128,AJ$129,AJ$130,AJ$131,AJ$132,AJ$133,AJ$134,AJ$135,AJ$136,AJ$137,AJ$138,AJ$139,AJ$140,AJ$141,AJ$142,AJ$143*(1+'S&amp;S'!$F148),AJ$144)</f>
        <v>0</v>
      </c>
      <c r="AK350" s="66">
        <f>-AK$190+AK$216-AK$218+AK$233+AK$234+SUM(AK$125,AK$126,AK$127,AK$128,AK$129,AK$130,AK$131,AK$132,AK$133,AK$134,AK$135,AK$136,AK$137,AK$138,AK$139,AK$140,AK$141,AK$142,AK$143*(1+'S&amp;S'!$F148),AK$144)</f>
        <v>0</v>
      </c>
      <c r="AL350" s="66">
        <f>-AL$190+AL$216-AL$218+AL$233+AL$234+SUM(AL$125,AL$126,AL$127,AL$128,AL$129,AL$130,AL$131,AL$132,AL$133,AL$134,AL$135,AL$136,AL$137,AL$138,AL$139,AL$140,AL$141,AL$142,AL$143*(1+'S&amp;S'!$F148),AL$144)</f>
        <v>0</v>
      </c>
      <c r="AM350" s="66">
        <f>-AM$190+AM$216-AM$218+AM$233+AM$234+SUM(AM$125,AM$126,AM$127,AM$128,AM$129,AM$130,AM$131,AM$132,AM$133,AM$134,AM$135,AM$136,AM$137,AM$138,AM$139,AM$140,AM$141,AM$142,AM$143*(1+'S&amp;S'!$F148),AM$144)</f>
        <v>0</v>
      </c>
      <c r="AN350" s="66">
        <f>-AN$190+AN$216-AN$218+AN$233+AN$234+SUM(AN$125,AN$126,AN$127,AN$128,AN$129,AN$130,AN$131,AN$132,AN$133,AN$134,AN$135,AN$136,AN$137,AN$138,AN$139,AN$140,AN$141,AN$142,AN$143*(1+'S&amp;S'!$F148),AN$144)</f>
        <v>0</v>
      </c>
      <c r="AO350" s="66">
        <f>-AO$190+AO$216-AO$218+AO$233+AO$234+SUM(AO$125,AO$126,AO$127,AO$128,AO$129,AO$130,AO$131,AO$132,AO$133,AO$134,AO$135,AO$136,AO$137,AO$138,AO$139,AO$140,AO$141,AO$142,AO$143*(1+'S&amp;S'!$F148),AO$144)</f>
        <v>0</v>
      </c>
      <c r="AP350" s="66">
        <f>-AP$190+AP$216-AP$218+AP$233+AP$234+SUM(AP$125,AP$126,AP$127,AP$128,AP$129,AP$130,AP$131,AP$132,AP$133,AP$134,AP$135,AP$136,AP$137,AP$138,AP$139,AP$140,AP$141,AP$142,AP$143*(1+'S&amp;S'!$F148),AP$144)</f>
        <v>0</v>
      </c>
      <c r="AQ350" s="66">
        <f>-AQ$190+AQ$216-AQ$218+AQ$233+AQ$234+SUM(AQ$125,AQ$126,AQ$127,AQ$128,AQ$129,AQ$130,AQ$131,AQ$132,AQ$133,AQ$134,AQ$135,AQ$136,AQ$137,AQ$138,AQ$139,AQ$140,AQ$141,AQ$142,AQ$143*(1+'S&amp;S'!$F148),AQ$144)</f>
        <v>0</v>
      </c>
      <c r="AR350" s="66">
        <f>-AR$190+AR$216-AR$218+AR$233+AR$234+SUM(AR$125,AR$126,AR$127,AR$128,AR$129,AR$130,AR$131,AR$132,AR$133,AR$134,AR$135,AR$136,AR$137,AR$138,AR$139,AR$140,AR$141,AR$142,AR$143*(1+'S&amp;S'!$F148),AR$144)</f>
        <v>0</v>
      </c>
      <c r="AS350" s="66">
        <f>-AS$190+AS$216-AS$218+AS$233+AS$234+SUM(AS$125,AS$126,AS$127,AS$128,AS$129,AS$130,AS$131,AS$132,AS$133,AS$134,AS$135,AS$136,AS$137,AS$138,AS$139,AS$140,AS$141,AS$142,AS$143*(1+'S&amp;S'!$F148),AS$144)</f>
        <v>0</v>
      </c>
      <c r="AT350" s="66">
        <f>-AT$190+AT$216-AT$218+AT$233+AT$234+SUM(AT$125,AT$126,AT$127,AT$128,AT$129,AT$130,AT$131,AT$132,AT$133,AT$134,AT$135,AT$136,AT$137,AT$138,AT$139,AT$140,AT$141,AT$142,AT$143*(1+'S&amp;S'!$F148),AT$144)</f>
        <v>0</v>
      </c>
      <c r="AU350" s="66">
        <f>-AU$190+AU$216-AU$218+AU$233+AU$234+SUM(AU$125,AU$126,AU$127,AU$128,AU$129,AU$130,AU$131,AU$132,AU$133,AU$134,AU$135,AU$136,AU$137,AU$138,AU$139,AU$140,AU$141,AU$142,AU$143*(1+'S&amp;S'!$F148),AU$144)</f>
        <v>0</v>
      </c>
      <c r="AV350" s="66">
        <f>-AV$190+AV$216-AV$218+AV$233+AV$234+SUM(AV$125,AV$126,AV$127,AV$128,AV$129,AV$130,AV$131,AV$132,AV$133,AV$134,AV$135,AV$136,AV$137,AV$138,AV$139,AV$140,AV$141,AV$142,AV$143*(1+'S&amp;S'!$F148),AV$144)</f>
        <v>0</v>
      </c>
      <c r="AW350" s="66">
        <f>-AW$190+AW$216-AW$218+AW$233+AW$234+SUM(AW$125,AW$126,AW$127,AW$128,AW$129,AW$130,AW$131,AW$132,AW$133,AW$134,AW$135,AW$136,AW$137,AW$138,AW$139,AW$140,AW$141,AW$142,AW$143*(1+'S&amp;S'!$F148),AW$144)</f>
        <v>0</v>
      </c>
      <c r="AX350" s="66">
        <f>-AX$190+AX$216-AX$218+AX$233+AX$234+SUM(AX$125,AX$126,AX$127,AX$128,AX$129,AX$130,AX$131,AX$132,AX$133,AX$134,AX$135,AX$136,AX$137,AX$138,AX$139,AX$140,AX$141,AX$142,AX$143*(1+'S&amp;S'!$F148),AX$144)</f>
        <v>0</v>
      </c>
      <c r="AY350" s="66">
        <f>-AY$190+AY$216-AY$218+AY$233+AY$234+SUM(AY$125,AY$126,AY$127,AY$128,AY$129,AY$130,AY$131,AY$132,AY$133,AY$134,AY$135,AY$136,AY$137,AY$138,AY$139,AY$140,AY$141,AY$142,AY$143*(1+'S&amp;S'!$F148),AY$144)</f>
        <v>0</v>
      </c>
      <c r="AZ350" s="66">
        <f>-AZ$190+AZ$216-AZ$218+AZ$233+AZ$234+SUM(AZ$125,AZ$126,AZ$127,AZ$128,AZ$129,AZ$130,AZ$131,AZ$132,AZ$133,AZ$134,AZ$135,AZ$136,AZ$137,AZ$138,AZ$139,AZ$140,AZ$141,AZ$142,AZ$143*(1+'S&amp;S'!$F148),AZ$144)</f>
        <v>0</v>
      </c>
      <c r="BA350" s="66">
        <f>-BA$190+BA$216-BA$218+BA$233+BA$234+SUM(BA$125,BA$126,BA$127,BA$128,BA$129,BA$130,BA$131,BA$132,BA$133,BA$134,BA$135,BA$136,BA$137,BA$138,BA$139,BA$140,BA$141,BA$142,BA$143*(1+'S&amp;S'!$F148),BA$144)</f>
        <v>0</v>
      </c>
      <c r="BB350" s="66">
        <f>-BB$190+BB$216-BB$218+BB$233+BB$234+SUM(BB$125,BB$126,BB$127,BB$128,BB$129,BB$130,BB$131,BB$132,BB$133,BB$134,BB$135,BB$136,BB$137,BB$138,BB$139,BB$140,BB$141,BB$142,BB$143*(1+'S&amp;S'!$F148),BB$144)</f>
        <v>0</v>
      </c>
      <c r="BC350" s="66">
        <f>-BC$190+BC$216-BC$218+BC$233+BC$234+SUM(BC$125,BC$126,BC$127,BC$128,BC$129,BC$130,BC$131,BC$132,BC$133,BC$134,BC$135,BC$136,BC$137,BC$138,BC$139,BC$140,BC$141,BC$142,BC$143*(1+'S&amp;S'!$F148),BC$144)</f>
        <v>0</v>
      </c>
      <c r="BD350" s="66">
        <f>-BD$190+BD$216-BD$218+BD$233+BD$234+SUM(BD$125,BD$126,BD$127,BD$128,BD$129,BD$130,BD$131,BD$132,BD$133,BD$134,BD$135,BD$136,BD$137,BD$138,BD$139,BD$140,BD$141,BD$142,BD$143*(1+'S&amp;S'!$F148),BD$144)</f>
        <v>0</v>
      </c>
      <c r="BE350" s="66">
        <f>-BE$190+BE$216-BE$218+BE$233+BE$234+SUM(BE$125,BE$126,BE$127,BE$128,BE$129,BE$130,BE$131,BE$132,BE$133,BE$134,BE$135,BE$136,BE$137,BE$138,BE$139,BE$140,BE$141,BE$142,BE$143*(1+'S&amp;S'!$F148),BE$144)</f>
        <v>0</v>
      </c>
      <c r="BF350" s="66">
        <f>-BF$190+BF$216-BF$218+BF$233+BF$234+SUM(BF$125,BF$126,BF$127,BF$128,BF$129,BF$130,BF$131,BF$132,BF$133,BF$134,BF$135,BF$136,BF$137,BF$138,BF$139,BF$140,BF$141,BF$142,BF$143*(1+'S&amp;S'!$F148),BF$144)</f>
        <v>0</v>
      </c>
      <c r="BG350" s="66">
        <f>-BG$190+BG$216-BG$218+BG$233+BG$234+SUM(BG$125,BG$126,BG$127,BG$128,BG$129,BG$130,BG$131,BG$132,BG$133,BG$134,BG$135,BG$136,BG$137,BG$138,BG$139,BG$140,BG$141,BG$142,BG$143*(1+'S&amp;S'!$F148),BG$144)</f>
        <v>0</v>
      </c>
      <c r="BH350" s="66">
        <f>-BH$190+BH$216-BH$218+BH$233+BH$234+SUM(BH$125,BH$126,BH$127,BH$128,BH$129,BH$130,BH$131,BH$132,BH$133,BH$134,BH$135,BH$136,BH$137,BH$138,BH$139,BH$140,BH$141,BH$142,BH$143*(1+'S&amp;S'!$F148),BH$144)</f>
        <v>0</v>
      </c>
      <c r="BI350" s="66">
        <f>-BI$190+BI$216-BI$218+BI$233+BI$234+SUM(BI$125,BI$126,BI$127,BI$128,BI$129,BI$130,BI$131,BI$132,BI$133,BI$134,BI$135,BI$136,BI$137,BI$138,BI$139,BI$140,BI$141,BI$142,BI$143*(1+'S&amp;S'!$F148),BI$144)</f>
        <v>0</v>
      </c>
      <c r="BJ350" s="66">
        <f>-BJ$190+BJ$216-BJ$218+BJ$233+BJ$234+SUM(BJ$125,BJ$126,BJ$127,BJ$128,BJ$129,BJ$130,BJ$131,BJ$132,BJ$133,BJ$134,BJ$135,BJ$136,BJ$137,BJ$138,BJ$139,BJ$140,BJ$141,BJ$142,BJ$143*(1+'S&amp;S'!$F148),BJ$144)</f>
        <v>0</v>
      </c>
      <c r="BK350" s="66">
        <f>-BK$190+BK$216-BK$218+BK$233+BK$234+SUM(BK$125,BK$126,BK$127,BK$128,BK$129,BK$130,BK$131,BK$132,BK$133,BK$134,BK$135,BK$136,BK$137,BK$138,BK$139,BK$140,BK$141,BK$142,BK$143*(1+'S&amp;S'!$F148),BK$144)</f>
        <v>0</v>
      </c>
      <c r="BL350" s="66">
        <f>-BL$190+BL$216-BL$218+BL$233+BL$234+SUM(BL$125,BL$126,BL$127,BL$128,BL$129,BL$130,BL$131,BL$132,BL$133,BL$134,BL$135,BL$136,BL$137,BL$138,BL$139,BL$140,BL$141,BL$142,BL$143*(1+'S&amp;S'!$F148),BL$144)</f>
        <v>0</v>
      </c>
      <c r="BM350" s="66">
        <f>-BM$190+BM$216-BM$218+BM$233+BM$234+SUM(BM$125,BM$126,BM$127,BM$128,BM$129,BM$130,BM$131,BM$132,BM$133,BM$134,BM$135,BM$136,BM$137,BM$138,BM$139,BM$140,BM$141,BM$142,BM$143*(1+'S&amp;S'!$F148),BM$144)</f>
        <v>0</v>
      </c>
      <c r="BN350" s="66">
        <f>-BN$190+BN$216-BN$218+BN$233+BN$234+SUM(BN$125,BN$126,BN$127,BN$128,BN$129,BN$130,BN$131,BN$132,BN$133,BN$134,BN$135,BN$136,BN$137,BN$138,BN$139,BN$140,BN$141,BN$142,BN$143*(1+'S&amp;S'!$F148),BN$144)</f>
        <v>0</v>
      </c>
      <c r="BO350" s="66">
        <f>-BO$190+BO$216-BO$218+BO$233+BO$234+SUM(BO$125,BO$126,BO$127,BO$128,BO$129,BO$130,BO$131,BO$132,BO$133,BO$134,BO$135,BO$136,BO$137,BO$138,BO$139,BO$140,BO$141,BO$142,BO$143*(1+'S&amp;S'!$F148),BO$144)</f>
        <v>0</v>
      </c>
      <c r="BP350" s="66">
        <f>-BP$190+BP$216-BP$218+BP$233+BP$234+SUM(BP$125,BP$126,BP$127,BP$128,BP$129,BP$130,BP$131,BP$132,BP$133,BP$134,BP$135,BP$136,BP$137,BP$138,BP$139,BP$140,BP$141,BP$142,BP$143*(1+'S&amp;S'!$F148),BP$144)</f>
        <v>0</v>
      </c>
      <c r="BQ350" s="66">
        <f>-BQ$190+BQ$216-BQ$218+BQ$233+BQ$234+SUM(BQ$125,BQ$126,BQ$127,BQ$128,BQ$129,BQ$130,BQ$131,BQ$132,BQ$133,BQ$134,BQ$135,BQ$136,BQ$137,BQ$138,BQ$139,BQ$140,BQ$141,BQ$142,BQ$143*(1+'S&amp;S'!$F148),BQ$144)</f>
        <v>0</v>
      </c>
      <c r="BR350" s="66">
        <f>-BR$190+BR$216-BR$218+BR$233+BR$234+SUM(BR$125,BR$126,BR$127,BR$128,BR$129,BR$130,BR$131,BR$132,BR$133,BR$134,BR$135,BR$136,BR$137,BR$138,BR$139,BR$140,BR$141,BR$142,BR$143*(1+'S&amp;S'!$F148),BR$144)</f>
        <v>0</v>
      </c>
      <c r="BS350" s="66">
        <f>-BS$190+BS$216-BS$218+BS$233+BS$234+SUM(BS$125,BS$126,BS$127,BS$128,BS$129,BS$130,BS$131,BS$132,BS$133,BS$134,BS$135,BS$136,BS$137,BS$138,BS$139,BS$140,BS$141,BS$142,BS$143*(1+'S&amp;S'!$F148),BS$144)</f>
        <v>0</v>
      </c>
      <c r="BT350" s="66">
        <f>-BT$190+BT$216-BT$218+BT$233+BT$234+SUM(BT$125,BT$126,BT$127,BT$128,BT$129,BT$130,BT$131,BT$132,BT$133,BT$134,BT$135,BT$136,BT$137,BT$138,BT$139,BT$140,BT$141,BT$142,BT$143*(1+'S&amp;S'!$F148),BT$144)</f>
        <v>0</v>
      </c>
      <c r="BU350" s="66">
        <f>-BU$190+BU$216-BU$218+BU$233+BU$234+SUM(BU$125,BU$126,BU$127,BU$128,BU$129,BU$130,BU$131,BU$132,BU$133,BU$134,BU$135,BU$136,BU$137,BU$138,BU$139,BU$140,BU$141,BU$142,BU$143*(1+'S&amp;S'!$F148),BU$144)</f>
        <v>0</v>
      </c>
      <c r="BV350" s="66">
        <f>-BV$190+BV$216-BV$218+BV$233+BV$234+SUM(BV$125,BV$126,BV$127,BV$128,BV$129,BV$130,BV$131,BV$132,BV$133,BV$134,BV$135,BV$136,BV$137,BV$138,BV$139,BV$140,BV$141,BV$142,BV$143*(1+'S&amp;S'!$F148),BV$144)</f>
        <v>0</v>
      </c>
      <c r="BW350" s="66">
        <f>-BW$190+BW$216-BW$218+BW$233+BW$234+SUM(BW$125,BW$126,BW$127,BW$128,BW$129,BW$130,BW$131,BW$132,BW$133,BW$134,BW$135,BW$136,BW$137,BW$138,BW$139,BW$140,BW$141,BW$142,BW$143*(1+'S&amp;S'!$F148),BW$144)</f>
        <v>0</v>
      </c>
      <c r="BX350" s="66">
        <f>-BX$190+BX$216-BX$218+BX$233+BX$234+SUM(BX$125,BX$126,BX$127,BX$128,BX$129,BX$130,BX$131,BX$132,BX$133,BX$134,BX$135,BX$136,BX$137,BX$138,BX$139,BX$140,BX$141,BX$142,BX$143*(1+'S&amp;S'!$F148),BX$144)</f>
        <v>0</v>
      </c>
      <c r="BY350" s="66">
        <f>-BY$190+BY$216-BY$218+BY$233+BY$234+SUM(BY$125,BY$126,BY$127,BY$128,BY$129,BY$130,BY$131,BY$132,BY$133,BY$134,BY$135,BY$136,BY$137,BY$138,BY$139,BY$140,BY$141,BY$142,BY$143*(1+'S&amp;S'!$F148),BY$144)</f>
        <v>0</v>
      </c>
      <c r="BZ350" s="66">
        <f>-BZ$190+BZ$216-BZ$218+BZ$233+BZ$234+SUM(BZ$125,BZ$126,BZ$127,BZ$128,BZ$129,BZ$130,BZ$131,BZ$132,BZ$133,BZ$134,BZ$135,BZ$136,BZ$137,BZ$138,BZ$139,BZ$140,BZ$141,BZ$142,BZ$143*(1+'S&amp;S'!$F148),BZ$144)</f>
        <v>0</v>
      </c>
      <c r="CA350" s="66">
        <f>-CA$190+CA$216-CA$218+CA$233+CA$234+SUM(CA$125,CA$126,CA$127,CA$128,CA$129,CA$130,CA$131,CA$132,CA$133,CA$134,CA$135,CA$136,CA$137,CA$138,CA$139,CA$140,CA$141,CA$142,CA$143*(1+'S&amp;S'!$F148),CA$144)</f>
        <v>0</v>
      </c>
      <c r="CB350" s="66">
        <f>-CB$190+CB$216-CB$218+CB$233+CB$234+SUM(CB$125,CB$126,CB$127,CB$128,CB$129,CB$130,CB$131,CB$132,CB$133,CB$134,CB$135,CB$136,CB$137,CB$138,CB$139,CB$140,CB$141,CB$142,CB$143*(1+'S&amp;S'!$F148),CB$144)</f>
        <v>0</v>
      </c>
      <c r="CC350" s="66">
        <f>-CC$190+CC$216-CC$218+CC$233+CC$234+SUM(CC$125,CC$126,CC$127,CC$128,CC$129,CC$130,CC$131,CC$132,CC$133,CC$134,CC$135,CC$136,CC$137,CC$138,CC$139,CC$140,CC$141,CC$142,CC$143*(1+'S&amp;S'!$F148),CC$144)</f>
        <v>0</v>
      </c>
      <c r="CD350" s="66">
        <f>-CD$190+CD$216-CD$218+CD$233+CD$234+SUM(CD$125,CD$126,CD$127,CD$128,CD$129,CD$130,CD$131,CD$132,CD$133,CD$134,CD$135,CD$136,CD$137,CD$138,CD$139,CD$140,CD$141,CD$142,CD$143*(1+'S&amp;S'!$F148),CD$144)</f>
        <v>0</v>
      </c>
      <c r="CE350" s="66">
        <f>-CE$190+CE$216-CE$218+CE$233+CE$234+SUM(CE$125,CE$126,CE$127,CE$128,CE$129,CE$130,CE$131,CE$132,CE$133,CE$134,CE$135,CE$136,CE$137,CE$138,CE$139,CE$140,CE$141,CE$142,CE$143*(1+'S&amp;S'!$F148),CE$144)</f>
        <v>0</v>
      </c>
      <c r="CF350" s="66">
        <f>-CF$190+CF$216-CF$218+CF$233+CF$234+SUM(CF$125,CF$126,CF$127,CF$128,CF$129,CF$130,CF$131,CF$132,CF$133,CF$134,CF$135,CF$136,CF$137,CF$138,CF$139,CF$140,CF$141,CF$142,CF$143*(1+'S&amp;S'!$F148),CF$144)</f>
        <v>0</v>
      </c>
      <c r="CG350" s="66">
        <f>-CG$190+CG$216-CG$218+CG$233+CG$234+SUM(CG$125,CG$126,CG$127,CG$128,CG$129,CG$130,CG$131,CG$132,CG$133,CG$134,CG$135,CG$136,CG$137,CG$138,CG$139,CG$140,CG$141,CG$142,CG$143*(1+'S&amp;S'!$F148),CG$144)</f>
        <v>0</v>
      </c>
      <c r="CH350" s="66">
        <f>-CH$190+CH$216-CH$218+CH$233+CH$234+SUM(CH$125,CH$126,CH$127,CH$128,CH$129,CH$130,CH$131,CH$132,CH$133,CH$134,CH$135,CH$136,CH$137,CH$138,CH$139,CH$140,CH$141,CH$142,CH$143*(1+'S&amp;S'!$F148),CH$144)</f>
        <v>0</v>
      </c>
      <c r="CI350" s="66">
        <f>-CI$190+CI$216-CI$218+CI$233+CI$234+SUM(CI$125,CI$126,CI$127,CI$128,CI$129,CI$130,CI$131,CI$132,CI$133,CI$134,CI$135,CI$136,CI$137,CI$138,CI$139,CI$140,CI$141,CI$142,CI$143*(1+'S&amp;S'!$F148),CI$144)</f>
        <v>0</v>
      </c>
      <c r="CJ350" s="66">
        <f>-CJ$190+CJ$216-CJ$218+CJ$233+CJ$234+SUM(CJ$125,CJ$126,CJ$127,CJ$128,CJ$129,CJ$130,CJ$131,CJ$132,CJ$133,CJ$134,CJ$135,CJ$136,CJ$137,CJ$138,CJ$139,CJ$140,CJ$141,CJ$142,CJ$143*(1+'S&amp;S'!$F148),CJ$144)</f>
        <v>0</v>
      </c>
      <c r="CK350" s="66">
        <f>-CK$190+CK$216-CK$218+CK$233+CK$234+SUM(CK$125,CK$126,CK$127,CK$128,CK$129,CK$130,CK$131,CK$132,CK$133,CK$134,CK$135,CK$136,CK$137,CK$138,CK$139,CK$140,CK$141,CK$142,CK$143*(1+'S&amp;S'!$F148),CK$144)</f>
        <v>0</v>
      </c>
      <c r="CL350" s="66">
        <f>-CL$190+CL$216-CL$218+CL$233+CL$234+SUM(CL$125,CL$126,CL$127,CL$128,CL$129,CL$130,CL$131,CL$132,CL$133,CL$134,CL$135,CL$136,CL$137,CL$138,CL$139,CL$140,CL$141,CL$142,CL$143*(1+'S&amp;S'!$F148),CL$144)</f>
        <v>0</v>
      </c>
      <c r="CM350" s="66">
        <f>-CM$190+CM$216-CM$218+CM$233+CM$234+SUM(CM$125,CM$126,CM$127,CM$128,CM$129,CM$130,CM$131,CM$132,CM$133,CM$134,CM$135,CM$136,CM$137,CM$138,CM$139,CM$140,CM$141,CM$142,CM$143*(1+'S&amp;S'!$F148),CM$144)</f>
        <v>0</v>
      </c>
      <c r="CN350" s="66">
        <f>-CN$190+CN$216-CN$218+CN$233+CN$234+SUM(CN$125,CN$126,CN$127,CN$128,CN$129,CN$130,CN$131,CN$132,CN$133,CN$134,CN$135,CN$136,CN$137,CN$138,CN$139,CN$140,CN$141,CN$142,CN$143*(1+'S&amp;S'!$F148),CN$144)</f>
        <v>0</v>
      </c>
      <c r="CO350" s="66">
        <f>-CO$190+CO$216-CO$218+CO$233+CO$234+SUM(CO$125,CO$126,CO$127,CO$128,CO$129,CO$130,CO$131,CO$132,CO$133,CO$134,CO$135,CO$136,CO$137,CO$138,CO$139,CO$140,CO$141,CO$142,CO$143*(1+'S&amp;S'!$F148),CO$144)</f>
        <v>0</v>
      </c>
      <c r="CP350" s="66">
        <f>-CP$190+CP$216-CP$218+CP$233+CP$234+SUM(CP$125,CP$126,CP$127,CP$128,CP$129,CP$130,CP$131,CP$132,CP$133,CP$134,CP$135,CP$136,CP$137,CP$138,CP$139,CP$140,CP$141,CP$142,CP$143*(1+'S&amp;S'!$F148),CP$144)</f>
        <v>0</v>
      </c>
      <c r="CQ350" s="66">
        <f>-CQ$190+CQ$216-CQ$218+CQ$233+CQ$234+SUM(CQ$125,CQ$126,CQ$127,CQ$128,CQ$129,CQ$130,CQ$131,CQ$132,CQ$133,CQ$134,CQ$135,CQ$136,CQ$137,CQ$138,CQ$139,CQ$140,CQ$141,CQ$142,CQ$143*(1+'S&amp;S'!$F148),CQ$144)</f>
        <v>0</v>
      </c>
      <c r="CR350" s="66">
        <f>-CR$190+CR$216-CR$218+CR$233+CR$234+SUM(CR$125,CR$126,CR$127,CR$128,CR$129,CR$130,CR$131,CR$132,CR$133,CR$134,CR$135,CR$136,CR$137,CR$138,CR$139,CR$140,CR$141,CR$142,CR$143*(1+'S&amp;S'!$F148),CR$144)</f>
        <v>0</v>
      </c>
      <c r="CS350" s="66">
        <f>-CS$190+CS$216-CS$218+CS$233+CS$234+SUM(CS$125,CS$126,CS$127,CS$128,CS$129,CS$130,CS$131,CS$132,CS$133,CS$134,CS$135,CS$136,CS$137,CS$138,CS$139,CS$140,CS$141,CS$142,CS$143*(1+'S&amp;S'!$F148),CS$144)</f>
        <v>0</v>
      </c>
    </row>
    <row r="351" spans="3:97" hidden="1" x14ac:dyDescent="0.35">
      <c r="C351" s="81" t="str">
        <f>O.3!C143&amp;" with "&amp; 'S&amp;S'!$D$5*100 &amp; "% decrease"</f>
        <v>Spare with 1% decrease</v>
      </c>
      <c r="E351" s="492">
        <f>G351+NPV(G.Asm!$F$40,H351:INDEX(H351:CS351,RP))</f>
        <v>0</v>
      </c>
      <c r="F351" s="492">
        <f t="shared" si="140"/>
        <v>0</v>
      </c>
      <c r="G351" s="66">
        <f>-G$190+G$216-G$218+G$233+G$234+SUM(G$125,G$126,G$127,G$128,G$129,G$130,G$131,G$132,G$133,G$134,G$135,G$136,G$137,G$138,G$139,G$140,G$141,G$142,G$143*(1+'S&amp;S'!$F149),G$144)</f>
        <v>0</v>
      </c>
      <c r="H351" s="66">
        <f>-H$190+H$216-H$218+H$233+H$234+SUM(H$125,H$126,H$127,H$128,H$129,H$130,H$131,H$132,H$133,H$134,H$135,H$136,H$137,H$138,H$139,H$140,H$141,H$142,H$143*(1+'S&amp;S'!$F149),H$144)</f>
        <v>0</v>
      </c>
      <c r="I351" s="66">
        <f>-I$190+I$216-I$218+I$233+I$234+SUM(I$125,I$126,I$127,I$128,I$129,I$130,I$131,I$132,I$133,I$134,I$135,I$136,I$137,I$138,I$139,I$140,I$141,I$142,I$143*(1+'S&amp;S'!$F149),I$144)</f>
        <v>0</v>
      </c>
      <c r="J351" s="66">
        <f>-J$190+J$216-J$218+J$233+J$234+SUM(J$125,J$126,J$127,J$128,J$129,J$130,J$131,J$132,J$133,J$134,J$135,J$136,J$137,J$138,J$139,J$140,J$141,J$142,J$143*(1+'S&amp;S'!$F149),J$144)</f>
        <v>0</v>
      </c>
      <c r="K351" s="66">
        <f>-K$190+K$216-K$218+K$233+K$234+SUM(K$125,K$126,K$127,K$128,K$129,K$130,K$131,K$132,K$133,K$134,K$135,K$136,K$137,K$138,K$139,K$140,K$141,K$142,K$143*(1+'S&amp;S'!$F149),K$144)</f>
        <v>0</v>
      </c>
      <c r="L351" s="66">
        <f>-L$190+L$216-L$218+L$233+L$234+SUM(L$125,L$126,L$127,L$128,L$129,L$130,L$131,L$132,L$133,L$134,L$135,L$136,L$137,L$138,L$139,L$140,L$141,L$142,L$143*(1+'S&amp;S'!$F149),L$144)</f>
        <v>0</v>
      </c>
      <c r="M351" s="66">
        <f>-M$190+M$216-M$218+M$233+M$234+SUM(M$125,M$126,M$127,M$128,M$129,M$130,M$131,M$132,M$133,M$134,M$135,M$136,M$137,M$138,M$139,M$140,M$141,M$142,M$143*(1+'S&amp;S'!$F149),M$144)</f>
        <v>0</v>
      </c>
      <c r="N351" s="66">
        <f>-N$190+N$216-N$218+N$233+N$234+SUM(N$125,N$126,N$127,N$128,N$129,N$130,N$131,N$132,N$133,N$134,N$135,N$136,N$137,N$138,N$139,N$140,N$141,N$142,N$143*(1+'S&amp;S'!$F149),N$144)</f>
        <v>0</v>
      </c>
      <c r="O351" s="66">
        <f>-O$190+O$216-O$218+O$233+O$234+SUM(O$125,O$126,O$127,O$128,O$129,O$130,O$131,O$132,O$133,O$134,O$135,O$136,O$137,O$138,O$139,O$140,O$141,O$142,O$143*(1+'S&amp;S'!$F149),O$144)</f>
        <v>0</v>
      </c>
      <c r="P351" s="66">
        <f>-P$190+P$216-P$218+P$233+P$234+SUM(P$125,P$126,P$127,P$128,P$129,P$130,P$131,P$132,P$133,P$134,P$135,P$136,P$137,P$138,P$139,P$140,P$141,P$142,P$143*(1+'S&amp;S'!$F149),P$144)</f>
        <v>0</v>
      </c>
      <c r="Q351" s="66">
        <f>-Q$190+Q$216-Q$218+Q$233+Q$234+SUM(Q$125,Q$126,Q$127,Q$128,Q$129,Q$130,Q$131,Q$132,Q$133,Q$134,Q$135,Q$136,Q$137,Q$138,Q$139,Q$140,Q$141,Q$142,Q$143*(1+'S&amp;S'!$F149),Q$144)</f>
        <v>0</v>
      </c>
      <c r="R351" s="66">
        <f>-R$190+R$216-R$218+R$233+R$234+SUM(R$125,R$126,R$127,R$128,R$129,R$130,R$131,R$132,R$133,R$134,R$135,R$136,R$137,R$138,R$139,R$140,R$141,R$142,R$143*(1+'S&amp;S'!$F149),R$144)</f>
        <v>0</v>
      </c>
      <c r="S351" s="66">
        <f>-S$190+S$216-S$218+S$233+S$234+SUM(S$125,S$126,S$127,S$128,S$129,S$130,S$131,S$132,S$133,S$134,S$135,S$136,S$137,S$138,S$139,S$140,S$141,S$142,S$143*(1+'S&amp;S'!$F149),S$144)</f>
        <v>0</v>
      </c>
      <c r="T351" s="66">
        <f>-T$190+T$216-T$218+T$233+T$234+SUM(T$125,T$126,T$127,T$128,T$129,T$130,T$131,T$132,T$133,T$134,T$135,T$136,T$137,T$138,T$139,T$140,T$141,T$142,T$143*(1+'S&amp;S'!$F149),T$144)</f>
        <v>0</v>
      </c>
      <c r="U351" s="66">
        <f>-U$190+U$216-U$218+U$233+U$234+SUM(U$125,U$126,U$127,U$128,U$129,U$130,U$131,U$132,U$133,U$134,U$135,U$136,U$137,U$138,U$139,U$140,U$141,U$142,U$143*(1+'S&amp;S'!$F149),U$144)</f>
        <v>0</v>
      </c>
      <c r="V351" s="66">
        <f>-V$190+V$216-V$218+V$233+V$234+SUM(V$125,V$126,V$127,V$128,V$129,V$130,V$131,V$132,V$133,V$134,V$135,V$136,V$137,V$138,V$139,V$140,V$141,V$142,V$143*(1+'S&amp;S'!$F149),V$144)</f>
        <v>0</v>
      </c>
      <c r="W351" s="66">
        <f>-W$190+W$216-W$218+W$233+W$234+SUM(W$125,W$126,W$127,W$128,W$129,W$130,W$131,W$132,W$133,W$134,W$135,W$136,W$137,W$138,W$139,W$140,W$141,W$142,W$143*(1+'S&amp;S'!$F149),W$144)</f>
        <v>0</v>
      </c>
      <c r="X351" s="66">
        <f>-X$190+X$216-X$218+X$233+X$234+SUM(X$125,X$126,X$127,X$128,X$129,X$130,X$131,X$132,X$133,X$134,X$135,X$136,X$137,X$138,X$139,X$140,X$141,X$142,X$143*(1+'S&amp;S'!$F149),X$144)</f>
        <v>0</v>
      </c>
      <c r="Y351" s="66">
        <f>-Y$190+Y$216-Y$218+Y$233+Y$234+SUM(Y$125,Y$126,Y$127,Y$128,Y$129,Y$130,Y$131,Y$132,Y$133,Y$134,Y$135,Y$136,Y$137,Y$138,Y$139,Y$140,Y$141,Y$142,Y$143*(1+'S&amp;S'!$F149),Y$144)</f>
        <v>0</v>
      </c>
      <c r="Z351" s="66">
        <f>-Z$190+Z$216-Z$218+Z$233+Z$234+SUM(Z$125,Z$126,Z$127,Z$128,Z$129,Z$130,Z$131,Z$132,Z$133,Z$134,Z$135,Z$136,Z$137,Z$138,Z$139,Z$140,Z$141,Z$142,Z$143*(1+'S&amp;S'!$F149),Z$144)</f>
        <v>0</v>
      </c>
      <c r="AA351" s="66">
        <f>-AA$190+AA$216-AA$218+AA$233+AA$234+SUM(AA$125,AA$126,AA$127,AA$128,AA$129,AA$130,AA$131,AA$132,AA$133,AA$134,AA$135,AA$136,AA$137,AA$138,AA$139,AA$140,AA$141,AA$142,AA$143*(1+'S&amp;S'!$F149),AA$144)</f>
        <v>0</v>
      </c>
      <c r="AB351" s="66">
        <f>-AB$190+AB$216-AB$218+AB$233+AB$234+SUM(AB$125,AB$126,AB$127,AB$128,AB$129,AB$130,AB$131,AB$132,AB$133,AB$134,AB$135,AB$136,AB$137,AB$138,AB$139,AB$140,AB$141,AB$142,AB$143*(1+'S&amp;S'!$F149),AB$144)</f>
        <v>0</v>
      </c>
      <c r="AC351" s="66">
        <f>-AC$190+AC$216-AC$218+AC$233+AC$234+SUM(AC$125,AC$126,AC$127,AC$128,AC$129,AC$130,AC$131,AC$132,AC$133,AC$134,AC$135,AC$136,AC$137,AC$138,AC$139,AC$140,AC$141,AC$142,AC$143*(1+'S&amp;S'!$F149),AC$144)</f>
        <v>0</v>
      </c>
      <c r="AD351" s="66">
        <f>-AD$190+AD$216-AD$218+AD$233+AD$234+SUM(AD$125,AD$126,AD$127,AD$128,AD$129,AD$130,AD$131,AD$132,AD$133,AD$134,AD$135,AD$136,AD$137,AD$138,AD$139,AD$140,AD$141,AD$142,AD$143*(1+'S&amp;S'!$F149),AD$144)</f>
        <v>0</v>
      </c>
      <c r="AE351" s="66">
        <f>-AE$190+AE$216-AE$218+AE$233+AE$234+SUM(AE$125,AE$126,AE$127,AE$128,AE$129,AE$130,AE$131,AE$132,AE$133,AE$134,AE$135,AE$136,AE$137,AE$138,AE$139,AE$140,AE$141,AE$142,AE$143*(1+'S&amp;S'!$F149),AE$144)</f>
        <v>0</v>
      </c>
      <c r="AF351" s="66">
        <f>-AF$190+AF$216-AF$218+AF$233+AF$234+SUM(AF$125,AF$126,AF$127,AF$128,AF$129,AF$130,AF$131,AF$132,AF$133,AF$134,AF$135,AF$136,AF$137,AF$138,AF$139,AF$140,AF$141,AF$142,AF$143*(1+'S&amp;S'!$F149),AF$144)</f>
        <v>0</v>
      </c>
      <c r="AG351" s="66">
        <f>-AG$190+AG$216-AG$218+AG$233+AG$234+SUM(AG$125,AG$126,AG$127,AG$128,AG$129,AG$130,AG$131,AG$132,AG$133,AG$134,AG$135,AG$136,AG$137,AG$138,AG$139,AG$140,AG$141,AG$142,AG$143*(1+'S&amp;S'!$F149),AG$144)</f>
        <v>0</v>
      </c>
      <c r="AH351" s="66">
        <f>-AH$190+AH$216-AH$218+AH$233+AH$234+SUM(AH$125,AH$126,AH$127,AH$128,AH$129,AH$130,AH$131,AH$132,AH$133,AH$134,AH$135,AH$136,AH$137,AH$138,AH$139,AH$140,AH$141,AH$142,AH$143*(1+'S&amp;S'!$F149),AH$144)</f>
        <v>0</v>
      </c>
      <c r="AI351" s="66">
        <f>-AI$190+AI$216-AI$218+AI$233+AI$234+SUM(AI$125,AI$126,AI$127,AI$128,AI$129,AI$130,AI$131,AI$132,AI$133,AI$134,AI$135,AI$136,AI$137,AI$138,AI$139,AI$140,AI$141,AI$142,AI$143*(1+'S&amp;S'!$F149),AI$144)</f>
        <v>0</v>
      </c>
      <c r="AJ351" s="66">
        <f>-AJ$190+AJ$216-AJ$218+AJ$233+AJ$234+SUM(AJ$125,AJ$126,AJ$127,AJ$128,AJ$129,AJ$130,AJ$131,AJ$132,AJ$133,AJ$134,AJ$135,AJ$136,AJ$137,AJ$138,AJ$139,AJ$140,AJ$141,AJ$142,AJ$143*(1+'S&amp;S'!$F149),AJ$144)</f>
        <v>0</v>
      </c>
      <c r="AK351" s="66">
        <f>-AK$190+AK$216-AK$218+AK$233+AK$234+SUM(AK$125,AK$126,AK$127,AK$128,AK$129,AK$130,AK$131,AK$132,AK$133,AK$134,AK$135,AK$136,AK$137,AK$138,AK$139,AK$140,AK$141,AK$142,AK$143*(1+'S&amp;S'!$F149),AK$144)</f>
        <v>0</v>
      </c>
      <c r="AL351" s="66">
        <f>-AL$190+AL$216-AL$218+AL$233+AL$234+SUM(AL$125,AL$126,AL$127,AL$128,AL$129,AL$130,AL$131,AL$132,AL$133,AL$134,AL$135,AL$136,AL$137,AL$138,AL$139,AL$140,AL$141,AL$142,AL$143*(1+'S&amp;S'!$F149),AL$144)</f>
        <v>0</v>
      </c>
      <c r="AM351" s="66">
        <f>-AM$190+AM$216-AM$218+AM$233+AM$234+SUM(AM$125,AM$126,AM$127,AM$128,AM$129,AM$130,AM$131,AM$132,AM$133,AM$134,AM$135,AM$136,AM$137,AM$138,AM$139,AM$140,AM$141,AM$142,AM$143*(1+'S&amp;S'!$F149),AM$144)</f>
        <v>0</v>
      </c>
      <c r="AN351" s="66">
        <f>-AN$190+AN$216-AN$218+AN$233+AN$234+SUM(AN$125,AN$126,AN$127,AN$128,AN$129,AN$130,AN$131,AN$132,AN$133,AN$134,AN$135,AN$136,AN$137,AN$138,AN$139,AN$140,AN$141,AN$142,AN$143*(1+'S&amp;S'!$F149),AN$144)</f>
        <v>0</v>
      </c>
      <c r="AO351" s="66">
        <f>-AO$190+AO$216-AO$218+AO$233+AO$234+SUM(AO$125,AO$126,AO$127,AO$128,AO$129,AO$130,AO$131,AO$132,AO$133,AO$134,AO$135,AO$136,AO$137,AO$138,AO$139,AO$140,AO$141,AO$142,AO$143*(1+'S&amp;S'!$F149),AO$144)</f>
        <v>0</v>
      </c>
      <c r="AP351" s="66">
        <f>-AP$190+AP$216-AP$218+AP$233+AP$234+SUM(AP$125,AP$126,AP$127,AP$128,AP$129,AP$130,AP$131,AP$132,AP$133,AP$134,AP$135,AP$136,AP$137,AP$138,AP$139,AP$140,AP$141,AP$142,AP$143*(1+'S&amp;S'!$F149),AP$144)</f>
        <v>0</v>
      </c>
      <c r="AQ351" s="66">
        <f>-AQ$190+AQ$216-AQ$218+AQ$233+AQ$234+SUM(AQ$125,AQ$126,AQ$127,AQ$128,AQ$129,AQ$130,AQ$131,AQ$132,AQ$133,AQ$134,AQ$135,AQ$136,AQ$137,AQ$138,AQ$139,AQ$140,AQ$141,AQ$142,AQ$143*(1+'S&amp;S'!$F149),AQ$144)</f>
        <v>0</v>
      </c>
      <c r="AR351" s="66">
        <f>-AR$190+AR$216-AR$218+AR$233+AR$234+SUM(AR$125,AR$126,AR$127,AR$128,AR$129,AR$130,AR$131,AR$132,AR$133,AR$134,AR$135,AR$136,AR$137,AR$138,AR$139,AR$140,AR$141,AR$142,AR$143*(1+'S&amp;S'!$F149),AR$144)</f>
        <v>0</v>
      </c>
      <c r="AS351" s="66">
        <f>-AS$190+AS$216-AS$218+AS$233+AS$234+SUM(AS$125,AS$126,AS$127,AS$128,AS$129,AS$130,AS$131,AS$132,AS$133,AS$134,AS$135,AS$136,AS$137,AS$138,AS$139,AS$140,AS$141,AS$142,AS$143*(1+'S&amp;S'!$F149),AS$144)</f>
        <v>0</v>
      </c>
      <c r="AT351" s="66">
        <f>-AT$190+AT$216-AT$218+AT$233+AT$234+SUM(AT$125,AT$126,AT$127,AT$128,AT$129,AT$130,AT$131,AT$132,AT$133,AT$134,AT$135,AT$136,AT$137,AT$138,AT$139,AT$140,AT$141,AT$142,AT$143*(1+'S&amp;S'!$F149),AT$144)</f>
        <v>0</v>
      </c>
      <c r="AU351" s="66">
        <f>-AU$190+AU$216-AU$218+AU$233+AU$234+SUM(AU$125,AU$126,AU$127,AU$128,AU$129,AU$130,AU$131,AU$132,AU$133,AU$134,AU$135,AU$136,AU$137,AU$138,AU$139,AU$140,AU$141,AU$142,AU$143*(1+'S&amp;S'!$F149),AU$144)</f>
        <v>0</v>
      </c>
      <c r="AV351" s="66">
        <f>-AV$190+AV$216-AV$218+AV$233+AV$234+SUM(AV$125,AV$126,AV$127,AV$128,AV$129,AV$130,AV$131,AV$132,AV$133,AV$134,AV$135,AV$136,AV$137,AV$138,AV$139,AV$140,AV$141,AV$142,AV$143*(1+'S&amp;S'!$F149),AV$144)</f>
        <v>0</v>
      </c>
      <c r="AW351" s="66">
        <f>-AW$190+AW$216-AW$218+AW$233+AW$234+SUM(AW$125,AW$126,AW$127,AW$128,AW$129,AW$130,AW$131,AW$132,AW$133,AW$134,AW$135,AW$136,AW$137,AW$138,AW$139,AW$140,AW$141,AW$142,AW$143*(1+'S&amp;S'!$F149),AW$144)</f>
        <v>0</v>
      </c>
      <c r="AX351" s="66">
        <f>-AX$190+AX$216-AX$218+AX$233+AX$234+SUM(AX$125,AX$126,AX$127,AX$128,AX$129,AX$130,AX$131,AX$132,AX$133,AX$134,AX$135,AX$136,AX$137,AX$138,AX$139,AX$140,AX$141,AX$142,AX$143*(1+'S&amp;S'!$F149),AX$144)</f>
        <v>0</v>
      </c>
      <c r="AY351" s="66">
        <f>-AY$190+AY$216-AY$218+AY$233+AY$234+SUM(AY$125,AY$126,AY$127,AY$128,AY$129,AY$130,AY$131,AY$132,AY$133,AY$134,AY$135,AY$136,AY$137,AY$138,AY$139,AY$140,AY$141,AY$142,AY$143*(1+'S&amp;S'!$F149),AY$144)</f>
        <v>0</v>
      </c>
      <c r="AZ351" s="66">
        <f>-AZ$190+AZ$216-AZ$218+AZ$233+AZ$234+SUM(AZ$125,AZ$126,AZ$127,AZ$128,AZ$129,AZ$130,AZ$131,AZ$132,AZ$133,AZ$134,AZ$135,AZ$136,AZ$137,AZ$138,AZ$139,AZ$140,AZ$141,AZ$142,AZ$143*(1+'S&amp;S'!$F149),AZ$144)</f>
        <v>0</v>
      </c>
      <c r="BA351" s="66">
        <f>-BA$190+BA$216-BA$218+BA$233+BA$234+SUM(BA$125,BA$126,BA$127,BA$128,BA$129,BA$130,BA$131,BA$132,BA$133,BA$134,BA$135,BA$136,BA$137,BA$138,BA$139,BA$140,BA$141,BA$142,BA$143*(1+'S&amp;S'!$F149),BA$144)</f>
        <v>0</v>
      </c>
      <c r="BB351" s="66">
        <f>-BB$190+BB$216-BB$218+BB$233+BB$234+SUM(BB$125,BB$126,BB$127,BB$128,BB$129,BB$130,BB$131,BB$132,BB$133,BB$134,BB$135,BB$136,BB$137,BB$138,BB$139,BB$140,BB$141,BB$142,BB$143*(1+'S&amp;S'!$F149),BB$144)</f>
        <v>0</v>
      </c>
      <c r="BC351" s="66">
        <f>-BC$190+BC$216-BC$218+BC$233+BC$234+SUM(BC$125,BC$126,BC$127,BC$128,BC$129,BC$130,BC$131,BC$132,BC$133,BC$134,BC$135,BC$136,BC$137,BC$138,BC$139,BC$140,BC$141,BC$142,BC$143*(1+'S&amp;S'!$F149),BC$144)</f>
        <v>0</v>
      </c>
      <c r="BD351" s="66">
        <f>-BD$190+BD$216-BD$218+BD$233+BD$234+SUM(BD$125,BD$126,BD$127,BD$128,BD$129,BD$130,BD$131,BD$132,BD$133,BD$134,BD$135,BD$136,BD$137,BD$138,BD$139,BD$140,BD$141,BD$142,BD$143*(1+'S&amp;S'!$F149),BD$144)</f>
        <v>0</v>
      </c>
      <c r="BE351" s="66">
        <f>-BE$190+BE$216-BE$218+BE$233+BE$234+SUM(BE$125,BE$126,BE$127,BE$128,BE$129,BE$130,BE$131,BE$132,BE$133,BE$134,BE$135,BE$136,BE$137,BE$138,BE$139,BE$140,BE$141,BE$142,BE$143*(1+'S&amp;S'!$F149),BE$144)</f>
        <v>0</v>
      </c>
      <c r="BF351" s="66">
        <f>-BF$190+BF$216-BF$218+BF$233+BF$234+SUM(BF$125,BF$126,BF$127,BF$128,BF$129,BF$130,BF$131,BF$132,BF$133,BF$134,BF$135,BF$136,BF$137,BF$138,BF$139,BF$140,BF$141,BF$142,BF$143*(1+'S&amp;S'!$F149),BF$144)</f>
        <v>0</v>
      </c>
      <c r="BG351" s="66">
        <f>-BG$190+BG$216-BG$218+BG$233+BG$234+SUM(BG$125,BG$126,BG$127,BG$128,BG$129,BG$130,BG$131,BG$132,BG$133,BG$134,BG$135,BG$136,BG$137,BG$138,BG$139,BG$140,BG$141,BG$142,BG$143*(1+'S&amp;S'!$F149),BG$144)</f>
        <v>0</v>
      </c>
      <c r="BH351" s="66">
        <f>-BH$190+BH$216-BH$218+BH$233+BH$234+SUM(BH$125,BH$126,BH$127,BH$128,BH$129,BH$130,BH$131,BH$132,BH$133,BH$134,BH$135,BH$136,BH$137,BH$138,BH$139,BH$140,BH$141,BH$142,BH$143*(1+'S&amp;S'!$F149),BH$144)</f>
        <v>0</v>
      </c>
      <c r="BI351" s="66">
        <f>-BI$190+BI$216-BI$218+BI$233+BI$234+SUM(BI$125,BI$126,BI$127,BI$128,BI$129,BI$130,BI$131,BI$132,BI$133,BI$134,BI$135,BI$136,BI$137,BI$138,BI$139,BI$140,BI$141,BI$142,BI$143*(1+'S&amp;S'!$F149),BI$144)</f>
        <v>0</v>
      </c>
      <c r="BJ351" s="66">
        <f>-BJ$190+BJ$216-BJ$218+BJ$233+BJ$234+SUM(BJ$125,BJ$126,BJ$127,BJ$128,BJ$129,BJ$130,BJ$131,BJ$132,BJ$133,BJ$134,BJ$135,BJ$136,BJ$137,BJ$138,BJ$139,BJ$140,BJ$141,BJ$142,BJ$143*(1+'S&amp;S'!$F149),BJ$144)</f>
        <v>0</v>
      </c>
      <c r="BK351" s="66">
        <f>-BK$190+BK$216-BK$218+BK$233+BK$234+SUM(BK$125,BK$126,BK$127,BK$128,BK$129,BK$130,BK$131,BK$132,BK$133,BK$134,BK$135,BK$136,BK$137,BK$138,BK$139,BK$140,BK$141,BK$142,BK$143*(1+'S&amp;S'!$F149),BK$144)</f>
        <v>0</v>
      </c>
      <c r="BL351" s="66">
        <f>-BL$190+BL$216-BL$218+BL$233+BL$234+SUM(BL$125,BL$126,BL$127,BL$128,BL$129,BL$130,BL$131,BL$132,BL$133,BL$134,BL$135,BL$136,BL$137,BL$138,BL$139,BL$140,BL$141,BL$142,BL$143*(1+'S&amp;S'!$F149),BL$144)</f>
        <v>0</v>
      </c>
      <c r="BM351" s="66">
        <f>-BM$190+BM$216-BM$218+BM$233+BM$234+SUM(BM$125,BM$126,BM$127,BM$128,BM$129,BM$130,BM$131,BM$132,BM$133,BM$134,BM$135,BM$136,BM$137,BM$138,BM$139,BM$140,BM$141,BM$142,BM$143*(1+'S&amp;S'!$F149),BM$144)</f>
        <v>0</v>
      </c>
      <c r="BN351" s="66">
        <f>-BN$190+BN$216-BN$218+BN$233+BN$234+SUM(BN$125,BN$126,BN$127,BN$128,BN$129,BN$130,BN$131,BN$132,BN$133,BN$134,BN$135,BN$136,BN$137,BN$138,BN$139,BN$140,BN$141,BN$142,BN$143*(1+'S&amp;S'!$F149),BN$144)</f>
        <v>0</v>
      </c>
      <c r="BO351" s="66">
        <f>-BO$190+BO$216-BO$218+BO$233+BO$234+SUM(BO$125,BO$126,BO$127,BO$128,BO$129,BO$130,BO$131,BO$132,BO$133,BO$134,BO$135,BO$136,BO$137,BO$138,BO$139,BO$140,BO$141,BO$142,BO$143*(1+'S&amp;S'!$F149),BO$144)</f>
        <v>0</v>
      </c>
      <c r="BP351" s="66">
        <f>-BP$190+BP$216-BP$218+BP$233+BP$234+SUM(BP$125,BP$126,BP$127,BP$128,BP$129,BP$130,BP$131,BP$132,BP$133,BP$134,BP$135,BP$136,BP$137,BP$138,BP$139,BP$140,BP$141,BP$142,BP$143*(1+'S&amp;S'!$F149),BP$144)</f>
        <v>0</v>
      </c>
      <c r="BQ351" s="66">
        <f>-BQ$190+BQ$216-BQ$218+BQ$233+BQ$234+SUM(BQ$125,BQ$126,BQ$127,BQ$128,BQ$129,BQ$130,BQ$131,BQ$132,BQ$133,BQ$134,BQ$135,BQ$136,BQ$137,BQ$138,BQ$139,BQ$140,BQ$141,BQ$142,BQ$143*(1+'S&amp;S'!$F149),BQ$144)</f>
        <v>0</v>
      </c>
      <c r="BR351" s="66">
        <f>-BR$190+BR$216-BR$218+BR$233+BR$234+SUM(BR$125,BR$126,BR$127,BR$128,BR$129,BR$130,BR$131,BR$132,BR$133,BR$134,BR$135,BR$136,BR$137,BR$138,BR$139,BR$140,BR$141,BR$142,BR$143*(1+'S&amp;S'!$F149),BR$144)</f>
        <v>0</v>
      </c>
      <c r="BS351" s="66">
        <f>-BS$190+BS$216-BS$218+BS$233+BS$234+SUM(BS$125,BS$126,BS$127,BS$128,BS$129,BS$130,BS$131,BS$132,BS$133,BS$134,BS$135,BS$136,BS$137,BS$138,BS$139,BS$140,BS$141,BS$142,BS$143*(1+'S&amp;S'!$F149),BS$144)</f>
        <v>0</v>
      </c>
      <c r="BT351" s="66">
        <f>-BT$190+BT$216-BT$218+BT$233+BT$234+SUM(BT$125,BT$126,BT$127,BT$128,BT$129,BT$130,BT$131,BT$132,BT$133,BT$134,BT$135,BT$136,BT$137,BT$138,BT$139,BT$140,BT$141,BT$142,BT$143*(1+'S&amp;S'!$F149),BT$144)</f>
        <v>0</v>
      </c>
      <c r="BU351" s="66">
        <f>-BU$190+BU$216-BU$218+BU$233+BU$234+SUM(BU$125,BU$126,BU$127,BU$128,BU$129,BU$130,BU$131,BU$132,BU$133,BU$134,BU$135,BU$136,BU$137,BU$138,BU$139,BU$140,BU$141,BU$142,BU$143*(1+'S&amp;S'!$F149),BU$144)</f>
        <v>0</v>
      </c>
      <c r="BV351" s="66">
        <f>-BV$190+BV$216-BV$218+BV$233+BV$234+SUM(BV$125,BV$126,BV$127,BV$128,BV$129,BV$130,BV$131,BV$132,BV$133,BV$134,BV$135,BV$136,BV$137,BV$138,BV$139,BV$140,BV$141,BV$142,BV$143*(1+'S&amp;S'!$F149),BV$144)</f>
        <v>0</v>
      </c>
      <c r="BW351" s="66">
        <f>-BW$190+BW$216-BW$218+BW$233+BW$234+SUM(BW$125,BW$126,BW$127,BW$128,BW$129,BW$130,BW$131,BW$132,BW$133,BW$134,BW$135,BW$136,BW$137,BW$138,BW$139,BW$140,BW$141,BW$142,BW$143*(1+'S&amp;S'!$F149),BW$144)</f>
        <v>0</v>
      </c>
      <c r="BX351" s="66">
        <f>-BX$190+BX$216-BX$218+BX$233+BX$234+SUM(BX$125,BX$126,BX$127,BX$128,BX$129,BX$130,BX$131,BX$132,BX$133,BX$134,BX$135,BX$136,BX$137,BX$138,BX$139,BX$140,BX$141,BX$142,BX$143*(1+'S&amp;S'!$F149),BX$144)</f>
        <v>0</v>
      </c>
      <c r="BY351" s="66">
        <f>-BY$190+BY$216-BY$218+BY$233+BY$234+SUM(BY$125,BY$126,BY$127,BY$128,BY$129,BY$130,BY$131,BY$132,BY$133,BY$134,BY$135,BY$136,BY$137,BY$138,BY$139,BY$140,BY$141,BY$142,BY$143*(1+'S&amp;S'!$F149),BY$144)</f>
        <v>0</v>
      </c>
      <c r="BZ351" s="66">
        <f>-BZ$190+BZ$216-BZ$218+BZ$233+BZ$234+SUM(BZ$125,BZ$126,BZ$127,BZ$128,BZ$129,BZ$130,BZ$131,BZ$132,BZ$133,BZ$134,BZ$135,BZ$136,BZ$137,BZ$138,BZ$139,BZ$140,BZ$141,BZ$142,BZ$143*(1+'S&amp;S'!$F149),BZ$144)</f>
        <v>0</v>
      </c>
      <c r="CA351" s="66">
        <f>-CA$190+CA$216-CA$218+CA$233+CA$234+SUM(CA$125,CA$126,CA$127,CA$128,CA$129,CA$130,CA$131,CA$132,CA$133,CA$134,CA$135,CA$136,CA$137,CA$138,CA$139,CA$140,CA$141,CA$142,CA$143*(1+'S&amp;S'!$F149),CA$144)</f>
        <v>0</v>
      </c>
      <c r="CB351" s="66">
        <f>-CB$190+CB$216-CB$218+CB$233+CB$234+SUM(CB$125,CB$126,CB$127,CB$128,CB$129,CB$130,CB$131,CB$132,CB$133,CB$134,CB$135,CB$136,CB$137,CB$138,CB$139,CB$140,CB$141,CB$142,CB$143*(1+'S&amp;S'!$F149),CB$144)</f>
        <v>0</v>
      </c>
      <c r="CC351" s="66">
        <f>-CC$190+CC$216-CC$218+CC$233+CC$234+SUM(CC$125,CC$126,CC$127,CC$128,CC$129,CC$130,CC$131,CC$132,CC$133,CC$134,CC$135,CC$136,CC$137,CC$138,CC$139,CC$140,CC$141,CC$142,CC$143*(1+'S&amp;S'!$F149),CC$144)</f>
        <v>0</v>
      </c>
      <c r="CD351" s="66">
        <f>-CD$190+CD$216-CD$218+CD$233+CD$234+SUM(CD$125,CD$126,CD$127,CD$128,CD$129,CD$130,CD$131,CD$132,CD$133,CD$134,CD$135,CD$136,CD$137,CD$138,CD$139,CD$140,CD$141,CD$142,CD$143*(1+'S&amp;S'!$F149),CD$144)</f>
        <v>0</v>
      </c>
      <c r="CE351" s="66">
        <f>-CE$190+CE$216-CE$218+CE$233+CE$234+SUM(CE$125,CE$126,CE$127,CE$128,CE$129,CE$130,CE$131,CE$132,CE$133,CE$134,CE$135,CE$136,CE$137,CE$138,CE$139,CE$140,CE$141,CE$142,CE$143*(1+'S&amp;S'!$F149),CE$144)</f>
        <v>0</v>
      </c>
      <c r="CF351" s="66">
        <f>-CF$190+CF$216-CF$218+CF$233+CF$234+SUM(CF$125,CF$126,CF$127,CF$128,CF$129,CF$130,CF$131,CF$132,CF$133,CF$134,CF$135,CF$136,CF$137,CF$138,CF$139,CF$140,CF$141,CF$142,CF$143*(1+'S&amp;S'!$F149),CF$144)</f>
        <v>0</v>
      </c>
      <c r="CG351" s="66">
        <f>-CG$190+CG$216-CG$218+CG$233+CG$234+SUM(CG$125,CG$126,CG$127,CG$128,CG$129,CG$130,CG$131,CG$132,CG$133,CG$134,CG$135,CG$136,CG$137,CG$138,CG$139,CG$140,CG$141,CG$142,CG$143*(1+'S&amp;S'!$F149),CG$144)</f>
        <v>0</v>
      </c>
      <c r="CH351" s="66">
        <f>-CH$190+CH$216-CH$218+CH$233+CH$234+SUM(CH$125,CH$126,CH$127,CH$128,CH$129,CH$130,CH$131,CH$132,CH$133,CH$134,CH$135,CH$136,CH$137,CH$138,CH$139,CH$140,CH$141,CH$142,CH$143*(1+'S&amp;S'!$F149),CH$144)</f>
        <v>0</v>
      </c>
      <c r="CI351" s="66">
        <f>-CI$190+CI$216-CI$218+CI$233+CI$234+SUM(CI$125,CI$126,CI$127,CI$128,CI$129,CI$130,CI$131,CI$132,CI$133,CI$134,CI$135,CI$136,CI$137,CI$138,CI$139,CI$140,CI$141,CI$142,CI$143*(1+'S&amp;S'!$F149),CI$144)</f>
        <v>0</v>
      </c>
      <c r="CJ351" s="66">
        <f>-CJ$190+CJ$216-CJ$218+CJ$233+CJ$234+SUM(CJ$125,CJ$126,CJ$127,CJ$128,CJ$129,CJ$130,CJ$131,CJ$132,CJ$133,CJ$134,CJ$135,CJ$136,CJ$137,CJ$138,CJ$139,CJ$140,CJ$141,CJ$142,CJ$143*(1+'S&amp;S'!$F149),CJ$144)</f>
        <v>0</v>
      </c>
      <c r="CK351" s="66">
        <f>-CK$190+CK$216-CK$218+CK$233+CK$234+SUM(CK$125,CK$126,CK$127,CK$128,CK$129,CK$130,CK$131,CK$132,CK$133,CK$134,CK$135,CK$136,CK$137,CK$138,CK$139,CK$140,CK$141,CK$142,CK$143*(1+'S&amp;S'!$F149),CK$144)</f>
        <v>0</v>
      </c>
      <c r="CL351" s="66">
        <f>-CL$190+CL$216-CL$218+CL$233+CL$234+SUM(CL$125,CL$126,CL$127,CL$128,CL$129,CL$130,CL$131,CL$132,CL$133,CL$134,CL$135,CL$136,CL$137,CL$138,CL$139,CL$140,CL$141,CL$142,CL$143*(1+'S&amp;S'!$F149),CL$144)</f>
        <v>0</v>
      </c>
      <c r="CM351" s="66">
        <f>-CM$190+CM$216-CM$218+CM$233+CM$234+SUM(CM$125,CM$126,CM$127,CM$128,CM$129,CM$130,CM$131,CM$132,CM$133,CM$134,CM$135,CM$136,CM$137,CM$138,CM$139,CM$140,CM$141,CM$142,CM$143*(1+'S&amp;S'!$F149),CM$144)</f>
        <v>0</v>
      </c>
      <c r="CN351" s="66">
        <f>-CN$190+CN$216-CN$218+CN$233+CN$234+SUM(CN$125,CN$126,CN$127,CN$128,CN$129,CN$130,CN$131,CN$132,CN$133,CN$134,CN$135,CN$136,CN$137,CN$138,CN$139,CN$140,CN$141,CN$142,CN$143*(1+'S&amp;S'!$F149),CN$144)</f>
        <v>0</v>
      </c>
      <c r="CO351" s="66">
        <f>-CO$190+CO$216-CO$218+CO$233+CO$234+SUM(CO$125,CO$126,CO$127,CO$128,CO$129,CO$130,CO$131,CO$132,CO$133,CO$134,CO$135,CO$136,CO$137,CO$138,CO$139,CO$140,CO$141,CO$142,CO$143*(1+'S&amp;S'!$F149),CO$144)</f>
        <v>0</v>
      </c>
      <c r="CP351" s="66">
        <f>-CP$190+CP$216-CP$218+CP$233+CP$234+SUM(CP$125,CP$126,CP$127,CP$128,CP$129,CP$130,CP$131,CP$132,CP$133,CP$134,CP$135,CP$136,CP$137,CP$138,CP$139,CP$140,CP$141,CP$142,CP$143*(1+'S&amp;S'!$F149),CP$144)</f>
        <v>0</v>
      </c>
      <c r="CQ351" s="66">
        <f>-CQ$190+CQ$216-CQ$218+CQ$233+CQ$234+SUM(CQ$125,CQ$126,CQ$127,CQ$128,CQ$129,CQ$130,CQ$131,CQ$132,CQ$133,CQ$134,CQ$135,CQ$136,CQ$137,CQ$138,CQ$139,CQ$140,CQ$141,CQ$142,CQ$143*(1+'S&amp;S'!$F149),CQ$144)</f>
        <v>0</v>
      </c>
      <c r="CR351" s="66">
        <f>-CR$190+CR$216-CR$218+CR$233+CR$234+SUM(CR$125,CR$126,CR$127,CR$128,CR$129,CR$130,CR$131,CR$132,CR$133,CR$134,CR$135,CR$136,CR$137,CR$138,CR$139,CR$140,CR$141,CR$142,CR$143*(1+'S&amp;S'!$F149),CR$144)</f>
        <v>0</v>
      </c>
      <c r="CS351" s="66">
        <f>-CS$190+CS$216-CS$218+CS$233+CS$234+SUM(CS$125,CS$126,CS$127,CS$128,CS$129,CS$130,CS$131,CS$132,CS$133,CS$134,CS$135,CS$136,CS$137,CS$138,CS$139,CS$140,CS$141,CS$142,CS$143*(1+'S&amp;S'!$F149),CS$144)</f>
        <v>0</v>
      </c>
    </row>
    <row r="352" spans="3:97" hidden="1" x14ac:dyDescent="0.35">
      <c r="C352" s="81" t="str">
        <f>O.3!C144&amp;" with "&amp; 'S&amp;S'!$D$5*100 &amp; "% increase"</f>
        <v>Spare with 1% increase</v>
      </c>
      <c r="E352" s="492">
        <f>G352+NPV(G.Asm!$F$40,H352:INDEX(H352:CS352,RP))</f>
        <v>0</v>
      </c>
      <c r="F352" s="492">
        <f t="shared" si="140"/>
        <v>0</v>
      </c>
      <c r="G352" s="66">
        <f>-G$190+G$216-G$218+G$233+G$234+SUM(G$125,G$126,G$127,G$128,G$129,G$130,G$131,G$132,G$133,G$134,G$135,G$136,G$137,G$138,G$139,G$140,G$141,G$142,G$143,G$144*(1+'S&amp;S'!$F150))</f>
        <v>0</v>
      </c>
      <c r="H352" s="66">
        <f>-H$190+H$216-H$218+H$233+H$234+SUM(H$125,H$126,H$127,H$128,H$129,H$130,H$131,H$132,H$133,H$134,H$135,H$136,H$137,H$138,H$139,H$140,H$141,H$142,H$143,H$144*(1+'S&amp;S'!$F150))</f>
        <v>0</v>
      </c>
      <c r="I352" s="66">
        <f>-I$190+I$216-I$218+I$233+I$234+SUM(I$125,I$126,I$127,I$128,I$129,I$130,I$131,I$132,I$133,I$134,I$135,I$136,I$137,I$138,I$139,I$140,I$141,I$142,I$143,I$144*(1+'S&amp;S'!$F150))</f>
        <v>0</v>
      </c>
      <c r="J352" s="66">
        <f>-J$190+J$216-J$218+J$233+J$234+SUM(J$125,J$126,J$127,J$128,J$129,J$130,J$131,J$132,J$133,J$134,J$135,J$136,J$137,J$138,J$139,J$140,J$141,J$142,J$143,J$144*(1+'S&amp;S'!$F150))</f>
        <v>0</v>
      </c>
      <c r="K352" s="66">
        <f>-K$190+K$216-K$218+K$233+K$234+SUM(K$125,K$126,K$127,K$128,K$129,K$130,K$131,K$132,K$133,K$134,K$135,K$136,K$137,K$138,K$139,K$140,K$141,K$142,K$143,K$144*(1+'S&amp;S'!$F150))</f>
        <v>0</v>
      </c>
      <c r="L352" s="66">
        <f>-L$190+L$216-L$218+L$233+L$234+SUM(L$125,L$126,L$127,L$128,L$129,L$130,L$131,L$132,L$133,L$134,L$135,L$136,L$137,L$138,L$139,L$140,L$141,L$142,L$143,L$144*(1+'S&amp;S'!$F150))</f>
        <v>0</v>
      </c>
      <c r="M352" s="66">
        <f>-M$190+M$216-M$218+M$233+M$234+SUM(M$125,M$126,M$127,M$128,M$129,M$130,M$131,M$132,M$133,M$134,M$135,M$136,M$137,M$138,M$139,M$140,M$141,M$142,M$143,M$144*(1+'S&amp;S'!$F150))</f>
        <v>0</v>
      </c>
      <c r="N352" s="66">
        <f>-N$190+N$216-N$218+N$233+N$234+SUM(N$125,N$126,N$127,N$128,N$129,N$130,N$131,N$132,N$133,N$134,N$135,N$136,N$137,N$138,N$139,N$140,N$141,N$142,N$143,N$144*(1+'S&amp;S'!$F150))</f>
        <v>0</v>
      </c>
      <c r="O352" s="66">
        <f>-O$190+O$216-O$218+O$233+O$234+SUM(O$125,O$126,O$127,O$128,O$129,O$130,O$131,O$132,O$133,O$134,O$135,O$136,O$137,O$138,O$139,O$140,O$141,O$142,O$143,O$144*(1+'S&amp;S'!$F150))</f>
        <v>0</v>
      </c>
      <c r="P352" s="66">
        <f>-P$190+P$216-P$218+P$233+P$234+SUM(P$125,P$126,P$127,P$128,P$129,P$130,P$131,P$132,P$133,P$134,P$135,P$136,P$137,P$138,P$139,P$140,P$141,P$142,P$143,P$144*(1+'S&amp;S'!$F150))</f>
        <v>0</v>
      </c>
      <c r="Q352" s="66">
        <f>-Q$190+Q$216-Q$218+Q$233+Q$234+SUM(Q$125,Q$126,Q$127,Q$128,Q$129,Q$130,Q$131,Q$132,Q$133,Q$134,Q$135,Q$136,Q$137,Q$138,Q$139,Q$140,Q$141,Q$142,Q$143,Q$144*(1+'S&amp;S'!$F150))</f>
        <v>0</v>
      </c>
      <c r="R352" s="66">
        <f>-R$190+R$216-R$218+R$233+R$234+SUM(R$125,R$126,R$127,R$128,R$129,R$130,R$131,R$132,R$133,R$134,R$135,R$136,R$137,R$138,R$139,R$140,R$141,R$142,R$143,R$144*(1+'S&amp;S'!$F150))</f>
        <v>0</v>
      </c>
      <c r="S352" s="66">
        <f>-S$190+S$216-S$218+S$233+S$234+SUM(S$125,S$126,S$127,S$128,S$129,S$130,S$131,S$132,S$133,S$134,S$135,S$136,S$137,S$138,S$139,S$140,S$141,S$142,S$143,S$144*(1+'S&amp;S'!$F150))</f>
        <v>0</v>
      </c>
      <c r="T352" s="66">
        <f>-T$190+T$216-T$218+T$233+T$234+SUM(T$125,T$126,T$127,T$128,T$129,T$130,T$131,T$132,T$133,T$134,T$135,T$136,T$137,T$138,T$139,T$140,T$141,T$142,T$143,T$144*(1+'S&amp;S'!$F150))</f>
        <v>0</v>
      </c>
      <c r="U352" s="66">
        <f>-U$190+U$216-U$218+U$233+U$234+SUM(U$125,U$126,U$127,U$128,U$129,U$130,U$131,U$132,U$133,U$134,U$135,U$136,U$137,U$138,U$139,U$140,U$141,U$142,U$143,U$144*(1+'S&amp;S'!$F150))</f>
        <v>0</v>
      </c>
      <c r="V352" s="66">
        <f>-V$190+V$216-V$218+V$233+V$234+SUM(V$125,V$126,V$127,V$128,V$129,V$130,V$131,V$132,V$133,V$134,V$135,V$136,V$137,V$138,V$139,V$140,V$141,V$142,V$143,V$144*(1+'S&amp;S'!$F150))</f>
        <v>0</v>
      </c>
      <c r="W352" s="66">
        <f>-W$190+W$216-W$218+W$233+W$234+SUM(W$125,W$126,W$127,W$128,W$129,W$130,W$131,W$132,W$133,W$134,W$135,W$136,W$137,W$138,W$139,W$140,W$141,W$142,W$143,W$144*(1+'S&amp;S'!$F150))</f>
        <v>0</v>
      </c>
      <c r="X352" s="66">
        <f>-X$190+X$216-X$218+X$233+X$234+SUM(X$125,X$126,X$127,X$128,X$129,X$130,X$131,X$132,X$133,X$134,X$135,X$136,X$137,X$138,X$139,X$140,X$141,X$142,X$143,X$144*(1+'S&amp;S'!$F150))</f>
        <v>0</v>
      </c>
      <c r="Y352" s="66">
        <f>-Y$190+Y$216-Y$218+Y$233+Y$234+SUM(Y$125,Y$126,Y$127,Y$128,Y$129,Y$130,Y$131,Y$132,Y$133,Y$134,Y$135,Y$136,Y$137,Y$138,Y$139,Y$140,Y$141,Y$142,Y$143,Y$144*(1+'S&amp;S'!$F150))</f>
        <v>0</v>
      </c>
      <c r="Z352" s="66">
        <f>-Z$190+Z$216-Z$218+Z$233+Z$234+SUM(Z$125,Z$126,Z$127,Z$128,Z$129,Z$130,Z$131,Z$132,Z$133,Z$134,Z$135,Z$136,Z$137,Z$138,Z$139,Z$140,Z$141,Z$142,Z$143,Z$144*(1+'S&amp;S'!$F150))</f>
        <v>0</v>
      </c>
      <c r="AA352" s="66">
        <f>-AA$190+AA$216-AA$218+AA$233+AA$234+SUM(AA$125,AA$126,AA$127,AA$128,AA$129,AA$130,AA$131,AA$132,AA$133,AA$134,AA$135,AA$136,AA$137,AA$138,AA$139,AA$140,AA$141,AA$142,AA$143,AA$144*(1+'S&amp;S'!$F150))</f>
        <v>0</v>
      </c>
      <c r="AB352" s="66">
        <f>-AB$190+AB$216-AB$218+AB$233+AB$234+SUM(AB$125,AB$126,AB$127,AB$128,AB$129,AB$130,AB$131,AB$132,AB$133,AB$134,AB$135,AB$136,AB$137,AB$138,AB$139,AB$140,AB$141,AB$142,AB$143,AB$144*(1+'S&amp;S'!$F150))</f>
        <v>0</v>
      </c>
      <c r="AC352" s="66">
        <f>-AC$190+AC$216-AC$218+AC$233+AC$234+SUM(AC$125,AC$126,AC$127,AC$128,AC$129,AC$130,AC$131,AC$132,AC$133,AC$134,AC$135,AC$136,AC$137,AC$138,AC$139,AC$140,AC$141,AC$142,AC$143,AC$144*(1+'S&amp;S'!$F150))</f>
        <v>0</v>
      </c>
      <c r="AD352" s="66">
        <f>-AD$190+AD$216-AD$218+AD$233+AD$234+SUM(AD$125,AD$126,AD$127,AD$128,AD$129,AD$130,AD$131,AD$132,AD$133,AD$134,AD$135,AD$136,AD$137,AD$138,AD$139,AD$140,AD$141,AD$142,AD$143,AD$144*(1+'S&amp;S'!$F150))</f>
        <v>0</v>
      </c>
      <c r="AE352" s="66">
        <f>-AE$190+AE$216-AE$218+AE$233+AE$234+SUM(AE$125,AE$126,AE$127,AE$128,AE$129,AE$130,AE$131,AE$132,AE$133,AE$134,AE$135,AE$136,AE$137,AE$138,AE$139,AE$140,AE$141,AE$142,AE$143,AE$144*(1+'S&amp;S'!$F150))</f>
        <v>0</v>
      </c>
      <c r="AF352" s="66">
        <f>-AF$190+AF$216-AF$218+AF$233+AF$234+SUM(AF$125,AF$126,AF$127,AF$128,AF$129,AF$130,AF$131,AF$132,AF$133,AF$134,AF$135,AF$136,AF$137,AF$138,AF$139,AF$140,AF$141,AF$142,AF$143,AF$144*(1+'S&amp;S'!$F150))</f>
        <v>0</v>
      </c>
      <c r="AG352" s="66">
        <f>-AG$190+AG$216-AG$218+AG$233+AG$234+SUM(AG$125,AG$126,AG$127,AG$128,AG$129,AG$130,AG$131,AG$132,AG$133,AG$134,AG$135,AG$136,AG$137,AG$138,AG$139,AG$140,AG$141,AG$142,AG$143,AG$144*(1+'S&amp;S'!$F150))</f>
        <v>0</v>
      </c>
      <c r="AH352" s="66">
        <f>-AH$190+AH$216-AH$218+AH$233+AH$234+SUM(AH$125,AH$126,AH$127,AH$128,AH$129,AH$130,AH$131,AH$132,AH$133,AH$134,AH$135,AH$136,AH$137,AH$138,AH$139,AH$140,AH$141,AH$142,AH$143,AH$144*(1+'S&amp;S'!$F150))</f>
        <v>0</v>
      </c>
      <c r="AI352" s="66">
        <f>-AI$190+AI$216-AI$218+AI$233+AI$234+SUM(AI$125,AI$126,AI$127,AI$128,AI$129,AI$130,AI$131,AI$132,AI$133,AI$134,AI$135,AI$136,AI$137,AI$138,AI$139,AI$140,AI$141,AI$142,AI$143,AI$144*(1+'S&amp;S'!$F150))</f>
        <v>0</v>
      </c>
      <c r="AJ352" s="66">
        <f>-AJ$190+AJ$216-AJ$218+AJ$233+AJ$234+SUM(AJ$125,AJ$126,AJ$127,AJ$128,AJ$129,AJ$130,AJ$131,AJ$132,AJ$133,AJ$134,AJ$135,AJ$136,AJ$137,AJ$138,AJ$139,AJ$140,AJ$141,AJ$142,AJ$143,AJ$144*(1+'S&amp;S'!$F150))</f>
        <v>0</v>
      </c>
      <c r="AK352" s="66">
        <f>-AK$190+AK$216-AK$218+AK$233+AK$234+SUM(AK$125,AK$126,AK$127,AK$128,AK$129,AK$130,AK$131,AK$132,AK$133,AK$134,AK$135,AK$136,AK$137,AK$138,AK$139,AK$140,AK$141,AK$142,AK$143,AK$144*(1+'S&amp;S'!$F150))</f>
        <v>0</v>
      </c>
      <c r="AL352" s="66">
        <f>-AL$190+AL$216-AL$218+AL$233+AL$234+SUM(AL$125,AL$126,AL$127,AL$128,AL$129,AL$130,AL$131,AL$132,AL$133,AL$134,AL$135,AL$136,AL$137,AL$138,AL$139,AL$140,AL$141,AL$142,AL$143,AL$144*(1+'S&amp;S'!$F150))</f>
        <v>0</v>
      </c>
      <c r="AM352" s="66">
        <f>-AM$190+AM$216-AM$218+AM$233+AM$234+SUM(AM$125,AM$126,AM$127,AM$128,AM$129,AM$130,AM$131,AM$132,AM$133,AM$134,AM$135,AM$136,AM$137,AM$138,AM$139,AM$140,AM$141,AM$142,AM$143,AM$144*(1+'S&amp;S'!$F150))</f>
        <v>0</v>
      </c>
      <c r="AN352" s="66">
        <f>-AN$190+AN$216-AN$218+AN$233+AN$234+SUM(AN$125,AN$126,AN$127,AN$128,AN$129,AN$130,AN$131,AN$132,AN$133,AN$134,AN$135,AN$136,AN$137,AN$138,AN$139,AN$140,AN$141,AN$142,AN$143,AN$144*(1+'S&amp;S'!$F150))</f>
        <v>0</v>
      </c>
      <c r="AO352" s="66">
        <f>-AO$190+AO$216-AO$218+AO$233+AO$234+SUM(AO$125,AO$126,AO$127,AO$128,AO$129,AO$130,AO$131,AO$132,AO$133,AO$134,AO$135,AO$136,AO$137,AO$138,AO$139,AO$140,AO$141,AO$142,AO$143,AO$144*(1+'S&amp;S'!$F150))</f>
        <v>0</v>
      </c>
      <c r="AP352" s="66">
        <f>-AP$190+AP$216-AP$218+AP$233+AP$234+SUM(AP$125,AP$126,AP$127,AP$128,AP$129,AP$130,AP$131,AP$132,AP$133,AP$134,AP$135,AP$136,AP$137,AP$138,AP$139,AP$140,AP$141,AP$142,AP$143,AP$144*(1+'S&amp;S'!$F150))</f>
        <v>0</v>
      </c>
      <c r="AQ352" s="66">
        <f>-AQ$190+AQ$216-AQ$218+AQ$233+AQ$234+SUM(AQ$125,AQ$126,AQ$127,AQ$128,AQ$129,AQ$130,AQ$131,AQ$132,AQ$133,AQ$134,AQ$135,AQ$136,AQ$137,AQ$138,AQ$139,AQ$140,AQ$141,AQ$142,AQ$143,AQ$144*(1+'S&amp;S'!$F150))</f>
        <v>0</v>
      </c>
      <c r="AR352" s="66">
        <f>-AR$190+AR$216-AR$218+AR$233+AR$234+SUM(AR$125,AR$126,AR$127,AR$128,AR$129,AR$130,AR$131,AR$132,AR$133,AR$134,AR$135,AR$136,AR$137,AR$138,AR$139,AR$140,AR$141,AR$142,AR$143,AR$144*(1+'S&amp;S'!$F150))</f>
        <v>0</v>
      </c>
      <c r="AS352" s="66">
        <f>-AS$190+AS$216-AS$218+AS$233+AS$234+SUM(AS$125,AS$126,AS$127,AS$128,AS$129,AS$130,AS$131,AS$132,AS$133,AS$134,AS$135,AS$136,AS$137,AS$138,AS$139,AS$140,AS$141,AS$142,AS$143,AS$144*(1+'S&amp;S'!$F150))</f>
        <v>0</v>
      </c>
      <c r="AT352" s="66">
        <f>-AT$190+AT$216-AT$218+AT$233+AT$234+SUM(AT$125,AT$126,AT$127,AT$128,AT$129,AT$130,AT$131,AT$132,AT$133,AT$134,AT$135,AT$136,AT$137,AT$138,AT$139,AT$140,AT$141,AT$142,AT$143,AT$144*(1+'S&amp;S'!$F150))</f>
        <v>0</v>
      </c>
      <c r="AU352" s="66">
        <f>-AU$190+AU$216-AU$218+AU$233+AU$234+SUM(AU$125,AU$126,AU$127,AU$128,AU$129,AU$130,AU$131,AU$132,AU$133,AU$134,AU$135,AU$136,AU$137,AU$138,AU$139,AU$140,AU$141,AU$142,AU$143,AU$144*(1+'S&amp;S'!$F150))</f>
        <v>0</v>
      </c>
      <c r="AV352" s="66">
        <f>-AV$190+AV$216-AV$218+AV$233+AV$234+SUM(AV$125,AV$126,AV$127,AV$128,AV$129,AV$130,AV$131,AV$132,AV$133,AV$134,AV$135,AV$136,AV$137,AV$138,AV$139,AV$140,AV$141,AV$142,AV$143,AV$144*(1+'S&amp;S'!$F150))</f>
        <v>0</v>
      </c>
      <c r="AW352" s="66">
        <f>-AW$190+AW$216-AW$218+AW$233+AW$234+SUM(AW$125,AW$126,AW$127,AW$128,AW$129,AW$130,AW$131,AW$132,AW$133,AW$134,AW$135,AW$136,AW$137,AW$138,AW$139,AW$140,AW$141,AW$142,AW$143,AW$144*(1+'S&amp;S'!$F150))</f>
        <v>0</v>
      </c>
      <c r="AX352" s="66">
        <f>-AX$190+AX$216-AX$218+AX$233+AX$234+SUM(AX$125,AX$126,AX$127,AX$128,AX$129,AX$130,AX$131,AX$132,AX$133,AX$134,AX$135,AX$136,AX$137,AX$138,AX$139,AX$140,AX$141,AX$142,AX$143,AX$144*(1+'S&amp;S'!$F150))</f>
        <v>0</v>
      </c>
      <c r="AY352" s="66">
        <f>-AY$190+AY$216-AY$218+AY$233+AY$234+SUM(AY$125,AY$126,AY$127,AY$128,AY$129,AY$130,AY$131,AY$132,AY$133,AY$134,AY$135,AY$136,AY$137,AY$138,AY$139,AY$140,AY$141,AY$142,AY$143,AY$144*(1+'S&amp;S'!$F150))</f>
        <v>0</v>
      </c>
      <c r="AZ352" s="66">
        <f>-AZ$190+AZ$216-AZ$218+AZ$233+AZ$234+SUM(AZ$125,AZ$126,AZ$127,AZ$128,AZ$129,AZ$130,AZ$131,AZ$132,AZ$133,AZ$134,AZ$135,AZ$136,AZ$137,AZ$138,AZ$139,AZ$140,AZ$141,AZ$142,AZ$143,AZ$144*(1+'S&amp;S'!$F150))</f>
        <v>0</v>
      </c>
      <c r="BA352" s="66">
        <f>-BA$190+BA$216-BA$218+BA$233+BA$234+SUM(BA$125,BA$126,BA$127,BA$128,BA$129,BA$130,BA$131,BA$132,BA$133,BA$134,BA$135,BA$136,BA$137,BA$138,BA$139,BA$140,BA$141,BA$142,BA$143,BA$144*(1+'S&amp;S'!$F150))</f>
        <v>0</v>
      </c>
      <c r="BB352" s="66">
        <f>-BB$190+BB$216-BB$218+BB$233+BB$234+SUM(BB$125,BB$126,BB$127,BB$128,BB$129,BB$130,BB$131,BB$132,BB$133,BB$134,BB$135,BB$136,BB$137,BB$138,BB$139,BB$140,BB$141,BB$142,BB$143,BB$144*(1+'S&amp;S'!$F150))</f>
        <v>0</v>
      </c>
      <c r="BC352" s="66">
        <f>-BC$190+BC$216-BC$218+BC$233+BC$234+SUM(BC$125,BC$126,BC$127,BC$128,BC$129,BC$130,BC$131,BC$132,BC$133,BC$134,BC$135,BC$136,BC$137,BC$138,BC$139,BC$140,BC$141,BC$142,BC$143,BC$144*(1+'S&amp;S'!$F150))</f>
        <v>0</v>
      </c>
      <c r="BD352" s="66">
        <f>-BD$190+BD$216-BD$218+BD$233+BD$234+SUM(BD$125,BD$126,BD$127,BD$128,BD$129,BD$130,BD$131,BD$132,BD$133,BD$134,BD$135,BD$136,BD$137,BD$138,BD$139,BD$140,BD$141,BD$142,BD$143,BD$144*(1+'S&amp;S'!$F150))</f>
        <v>0</v>
      </c>
      <c r="BE352" s="66">
        <f>-BE$190+BE$216-BE$218+BE$233+BE$234+SUM(BE$125,BE$126,BE$127,BE$128,BE$129,BE$130,BE$131,BE$132,BE$133,BE$134,BE$135,BE$136,BE$137,BE$138,BE$139,BE$140,BE$141,BE$142,BE$143,BE$144*(1+'S&amp;S'!$F150))</f>
        <v>0</v>
      </c>
      <c r="BF352" s="66">
        <f>-BF$190+BF$216-BF$218+BF$233+BF$234+SUM(BF$125,BF$126,BF$127,BF$128,BF$129,BF$130,BF$131,BF$132,BF$133,BF$134,BF$135,BF$136,BF$137,BF$138,BF$139,BF$140,BF$141,BF$142,BF$143,BF$144*(1+'S&amp;S'!$F150))</f>
        <v>0</v>
      </c>
      <c r="BG352" s="66">
        <f>-BG$190+BG$216-BG$218+BG$233+BG$234+SUM(BG$125,BG$126,BG$127,BG$128,BG$129,BG$130,BG$131,BG$132,BG$133,BG$134,BG$135,BG$136,BG$137,BG$138,BG$139,BG$140,BG$141,BG$142,BG$143,BG$144*(1+'S&amp;S'!$F150))</f>
        <v>0</v>
      </c>
      <c r="BH352" s="66">
        <f>-BH$190+BH$216-BH$218+BH$233+BH$234+SUM(BH$125,BH$126,BH$127,BH$128,BH$129,BH$130,BH$131,BH$132,BH$133,BH$134,BH$135,BH$136,BH$137,BH$138,BH$139,BH$140,BH$141,BH$142,BH$143,BH$144*(1+'S&amp;S'!$F150))</f>
        <v>0</v>
      </c>
      <c r="BI352" s="66">
        <f>-BI$190+BI$216-BI$218+BI$233+BI$234+SUM(BI$125,BI$126,BI$127,BI$128,BI$129,BI$130,BI$131,BI$132,BI$133,BI$134,BI$135,BI$136,BI$137,BI$138,BI$139,BI$140,BI$141,BI$142,BI$143,BI$144*(1+'S&amp;S'!$F150))</f>
        <v>0</v>
      </c>
      <c r="BJ352" s="66">
        <f>-BJ$190+BJ$216-BJ$218+BJ$233+BJ$234+SUM(BJ$125,BJ$126,BJ$127,BJ$128,BJ$129,BJ$130,BJ$131,BJ$132,BJ$133,BJ$134,BJ$135,BJ$136,BJ$137,BJ$138,BJ$139,BJ$140,BJ$141,BJ$142,BJ$143,BJ$144*(1+'S&amp;S'!$F150))</f>
        <v>0</v>
      </c>
      <c r="BK352" s="66">
        <f>-BK$190+BK$216-BK$218+BK$233+BK$234+SUM(BK$125,BK$126,BK$127,BK$128,BK$129,BK$130,BK$131,BK$132,BK$133,BK$134,BK$135,BK$136,BK$137,BK$138,BK$139,BK$140,BK$141,BK$142,BK$143,BK$144*(1+'S&amp;S'!$F150))</f>
        <v>0</v>
      </c>
      <c r="BL352" s="66">
        <f>-BL$190+BL$216-BL$218+BL$233+BL$234+SUM(BL$125,BL$126,BL$127,BL$128,BL$129,BL$130,BL$131,BL$132,BL$133,BL$134,BL$135,BL$136,BL$137,BL$138,BL$139,BL$140,BL$141,BL$142,BL$143,BL$144*(1+'S&amp;S'!$F150))</f>
        <v>0</v>
      </c>
      <c r="BM352" s="66">
        <f>-BM$190+BM$216-BM$218+BM$233+BM$234+SUM(BM$125,BM$126,BM$127,BM$128,BM$129,BM$130,BM$131,BM$132,BM$133,BM$134,BM$135,BM$136,BM$137,BM$138,BM$139,BM$140,BM$141,BM$142,BM$143,BM$144*(1+'S&amp;S'!$F150))</f>
        <v>0</v>
      </c>
      <c r="BN352" s="66">
        <f>-BN$190+BN$216-BN$218+BN$233+BN$234+SUM(BN$125,BN$126,BN$127,BN$128,BN$129,BN$130,BN$131,BN$132,BN$133,BN$134,BN$135,BN$136,BN$137,BN$138,BN$139,BN$140,BN$141,BN$142,BN$143,BN$144*(1+'S&amp;S'!$F150))</f>
        <v>0</v>
      </c>
      <c r="BO352" s="66">
        <f>-BO$190+BO$216-BO$218+BO$233+BO$234+SUM(BO$125,BO$126,BO$127,BO$128,BO$129,BO$130,BO$131,BO$132,BO$133,BO$134,BO$135,BO$136,BO$137,BO$138,BO$139,BO$140,BO$141,BO$142,BO$143,BO$144*(1+'S&amp;S'!$F150))</f>
        <v>0</v>
      </c>
      <c r="BP352" s="66">
        <f>-BP$190+BP$216-BP$218+BP$233+BP$234+SUM(BP$125,BP$126,BP$127,BP$128,BP$129,BP$130,BP$131,BP$132,BP$133,BP$134,BP$135,BP$136,BP$137,BP$138,BP$139,BP$140,BP$141,BP$142,BP$143,BP$144*(1+'S&amp;S'!$F150))</f>
        <v>0</v>
      </c>
      <c r="BQ352" s="66">
        <f>-BQ$190+BQ$216-BQ$218+BQ$233+BQ$234+SUM(BQ$125,BQ$126,BQ$127,BQ$128,BQ$129,BQ$130,BQ$131,BQ$132,BQ$133,BQ$134,BQ$135,BQ$136,BQ$137,BQ$138,BQ$139,BQ$140,BQ$141,BQ$142,BQ$143,BQ$144*(1+'S&amp;S'!$F150))</f>
        <v>0</v>
      </c>
      <c r="BR352" s="66">
        <f>-BR$190+BR$216-BR$218+BR$233+BR$234+SUM(BR$125,BR$126,BR$127,BR$128,BR$129,BR$130,BR$131,BR$132,BR$133,BR$134,BR$135,BR$136,BR$137,BR$138,BR$139,BR$140,BR$141,BR$142,BR$143,BR$144*(1+'S&amp;S'!$F150))</f>
        <v>0</v>
      </c>
      <c r="BS352" s="66">
        <f>-BS$190+BS$216-BS$218+BS$233+BS$234+SUM(BS$125,BS$126,BS$127,BS$128,BS$129,BS$130,BS$131,BS$132,BS$133,BS$134,BS$135,BS$136,BS$137,BS$138,BS$139,BS$140,BS$141,BS$142,BS$143,BS$144*(1+'S&amp;S'!$F150))</f>
        <v>0</v>
      </c>
      <c r="BT352" s="66">
        <f>-BT$190+BT$216-BT$218+BT$233+BT$234+SUM(BT$125,BT$126,BT$127,BT$128,BT$129,BT$130,BT$131,BT$132,BT$133,BT$134,BT$135,BT$136,BT$137,BT$138,BT$139,BT$140,BT$141,BT$142,BT$143,BT$144*(1+'S&amp;S'!$F150))</f>
        <v>0</v>
      </c>
      <c r="BU352" s="66">
        <f>-BU$190+BU$216-BU$218+BU$233+BU$234+SUM(BU$125,BU$126,BU$127,BU$128,BU$129,BU$130,BU$131,BU$132,BU$133,BU$134,BU$135,BU$136,BU$137,BU$138,BU$139,BU$140,BU$141,BU$142,BU$143,BU$144*(1+'S&amp;S'!$F150))</f>
        <v>0</v>
      </c>
      <c r="BV352" s="66">
        <f>-BV$190+BV$216-BV$218+BV$233+BV$234+SUM(BV$125,BV$126,BV$127,BV$128,BV$129,BV$130,BV$131,BV$132,BV$133,BV$134,BV$135,BV$136,BV$137,BV$138,BV$139,BV$140,BV$141,BV$142,BV$143,BV$144*(1+'S&amp;S'!$F150))</f>
        <v>0</v>
      </c>
      <c r="BW352" s="66">
        <f>-BW$190+BW$216-BW$218+BW$233+BW$234+SUM(BW$125,BW$126,BW$127,BW$128,BW$129,BW$130,BW$131,BW$132,BW$133,BW$134,BW$135,BW$136,BW$137,BW$138,BW$139,BW$140,BW$141,BW$142,BW$143,BW$144*(1+'S&amp;S'!$F150))</f>
        <v>0</v>
      </c>
      <c r="BX352" s="66">
        <f>-BX$190+BX$216-BX$218+BX$233+BX$234+SUM(BX$125,BX$126,BX$127,BX$128,BX$129,BX$130,BX$131,BX$132,BX$133,BX$134,BX$135,BX$136,BX$137,BX$138,BX$139,BX$140,BX$141,BX$142,BX$143,BX$144*(1+'S&amp;S'!$F150))</f>
        <v>0</v>
      </c>
      <c r="BY352" s="66">
        <f>-BY$190+BY$216-BY$218+BY$233+BY$234+SUM(BY$125,BY$126,BY$127,BY$128,BY$129,BY$130,BY$131,BY$132,BY$133,BY$134,BY$135,BY$136,BY$137,BY$138,BY$139,BY$140,BY$141,BY$142,BY$143,BY$144*(1+'S&amp;S'!$F150))</f>
        <v>0</v>
      </c>
      <c r="BZ352" s="66">
        <f>-BZ$190+BZ$216-BZ$218+BZ$233+BZ$234+SUM(BZ$125,BZ$126,BZ$127,BZ$128,BZ$129,BZ$130,BZ$131,BZ$132,BZ$133,BZ$134,BZ$135,BZ$136,BZ$137,BZ$138,BZ$139,BZ$140,BZ$141,BZ$142,BZ$143,BZ$144*(1+'S&amp;S'!$F150))</f>
        <v>0</v>
      </c>
      <c r="CA352" s="66">
        <f>-CA$190+CA$216-CA$218+CA$233+CA$234+SUM(CA$125,CA$126,CA$127,CA$128,CA$129,CA$130,CA$131,CA$132,CA$133,CA$134,CA$135,CA$136,CA$137,CA$138,CA$139,CA$140,CA$141,CA$142,CA$143,CA$144*(1+'S&amp;S'!$F150))</f>
        <v>0</v>
      </c>
      <c r="CB352" s="66">
        <f>-CB$190+CB$216-CB$218+CB$233+CB$234+SUM(CB$125,CB$126,CB$127,CB$128,CB$129,CB$130,CB$131,CB$132,CB$133,CB$134,CB$135,CB$136,CB$137,CB$138,CB$139,CB$140,CB$141,CB$142,CB$143,CB$144*(1+'S&amp;S'!$F150))</f>
        <v>0</v>
      </c>
      <c r="CC352" s="66">
        <f>-CC$190+CC$216-CC$218+CC$233+CC$234+SUM(CC$125,CC$126,CC$127,CC$128,CC$129,CC$130,CC$131,CC$132,CC$133,CC$134,CC$135,CC$136,CC$137,CC$138,CC$139,CC$140,CC$141,CC$142,CC$143,CC$144*(1+'S&amp;S'!$F150))</f>
        <v>0</v>
      </c>
      <c r="CD352" s="66">
        <f>-CD$190+CD$216-CD$218+CD$233+CD$234+SUM(CD$125,CD$126,CD$127,CD$128,CD$129,CD$130,CD$131,CD$132,CD$133,CD$134,CD$135,CD$136,CD$137,CD$138,CD$139,CD$140,CD$141,CD$142,CD$143,CD$144*(1+'S&amp;S'!$F150))</f>
        <v>0</v>
      </c>
      <c r="CE352" s="66">
        <f>-CE$190+CE$216-CE$218+CE$233+CE$234+SUM(CE$125,CE$126,CE$127,CE$128,CE$129,CE$130,CE$131,CE$132,CE$133,CE$134,CE$135,CE$136,CE$137,CE$138,CE$139,CE$140,CE$141,CE$142,CE$143,CE$144*(1+'S&amp;S'!$F150))</f>
        <v>0</v>
      </c>
      <c r="CF352" s="66">
        <f>-CF$190+CF$216-CF$218+CF$233+CF$234+SUM(CF$125,CF$126,CF$127,CF$128,CF$129,CF$130,CF$131,CF$132,CF$133,CF$134,CF$135,CF$136,CF$137,CF$138,CF$139,CF$140,CF$141,CF$142,CF$143,CF$144*(1+'S&amp;S'!$F150))</f>
        <v>0</v>
      </c>
      <c r="CG352" s="66">
        <f>-CG$190+CG$216-CG$218+CG$233+CG$234+SUM(CG$125,CG$126,CG$127,CG$128,CG$129,CG$130,CG$131,CG$132,CG$133,CG$134,CG$135,CG$136,CG$137,CG$138,CG$139,CG$140,CG$141,CG$142,CG$143,CG$144*(1+'S&amp;S'!$F150))</f>
        <v>0</v>
      </c>
      <c r="CH352" s="66">
        <f>-CH$190+CH$216-CH$218+CH$233+CH$234+SUM(CH$125,CH$126,CH$127,CH$128,CH$129,CH$130,CH$131,CH$132,CH$133,CH$134,CH$135,CH$136,CH$137,CH$138,CH$139,CH$140,CH$141,CH$142,CH$143,CH$144*(1+'S&amp;S'!$F150))</f>
        <v>0</v>
      </c>
      <c r="CI352" s="66">
        <f>-CI$190+CI$216-CI$218+CI$233+CI$234+SUM(CI$125,CI$126,CI$127,CI$128,CI$129,CI$130,CI$131,CI$132,CI$133,CI$134,CI$135,CI$136,CI$137,CI$138,CI$139,CI$140,CI$141,CI$142,CI$143,CI$144*(1+'S&amp;S'!$F150))</f>
        <v>0</v>
      </c>
      <c r="CJ352" s="66">
        <f>-CJ$190+CJ$216-CJ$218+CJ$233+CJ$234+SUM(CJ$125,CJ$126,CJ$127,CJ$128,CJ$129,CJ$130,CJ$131,CJ$132,CJ$133,CJ$134,CJ$135,CJ$136,CJ$137,CJ$138,CJ$139,CJ$140,CJ$141,CJ$142,CJ$143,CJ$144*(1+'S&amp;S'!$F150))</f>
        <v>0</v>
      </c>
      <c r="CK352" s="66">
        <f>-CK$190+CK$216-CK$218+CK$233+CK$234+SUM(CK$125,CK$126,CK$127,CK$128,CK$129,CK$130,CK$131,CK$132,CK$133,CK$134,CK$135,CK$136,CK$137,CK$138,CK$139,CK$140,CK$141,CK$142,CK$143,CK$144*(1+'S&amp;S'!$F150))</f>
        <v>0</v>
      </c>
      <c r="CL352" s="66">
        <f>-CL$190+CL$216-CL$218+CL$233+CL$234+SUM(CL$125,CL$126,CL$127,CL$128,CL$129,CL$130,CL$131,CL$132,CL$133,CL$134,CL$135,CL$136,CL$137,CL$138,CL$139,CL$140,CL$141,CL$142,CL$143,CL$144*(1+'S&amp;S'!$F150))</f>
        <v>0</v>
      </c>
      <c r="CM352" s="66">
        <f>-CM$190+CM$216-CM$218+CM$233+CM$234+SUM(CM$125,CM$126,CM$127,CM$128,CM$129,CM$130,CM$131,CM$132,CM$133,CM$134,CM$135,CM$136,CM$137,CM$138,CM$139,CM$140,CM$141,CM$142,CM$143,CM$144*(1+'S&amp;S'!$F150))</f>
        <v>0</v>
      </c>
      <c r="CN352" s="66">
        <f>-CN$190+CN$216-CN$218+CN$233+CN$234+SUM(CN$125,CN$126,CN$127,CN$128,CN$129,CN$130,CN$131,CN$132,CN$133,CN$134,CN$135,CN$136,CN$137,CN$138,CN$139,CN$140,CN$141,CN$142,CN$143,CN$144*(1+'S&amp;S'!$F150))</f>
        <v>0</v>
      </c>
      <c r="CO352" s="66">
        <f>-CO$190+CO$216-CO$218+CO$233+CO$234+SUM(CO$125,CO$126,CO$127,CO$128,CO$129,CO$130,CO$131,CO$132,CO$133,CO$134,CO$135,CO$136,CO$137,CO$138,CO$139,CO$140,CO$141,CO$142,CO$143,CO$144*(1+'S&amp;S'!$F150))</f>
        <v>0</v>
      </c>
      <c r="CP352" s="66">
        <f>-CP$190+CP$216-CP$218+CP$233+CP$234+SUM(CP$125,CP$126,CP$127,CP$128,CP$129,CP$130,CP$131,CP$132,CP$133,CP$134,CP$135,CP$136,CP$137,CP$138,CP$139,CP$140,CP$141,CP$142,CP$143,CP$144*(1+'S&amp;S'!$F150))</f>
        <v>0</v>
      </c>
      <c r="CQ352" s="66">
        <f>-CQ$190+CQ$216-CQ$218+CQ$233+CQ$234+SUM(CQ$125,CQ$126,CQ$127,CQ$128,CQ$129,CQ$130,CQ$131,CQ$132,CQ$133,CQ$134,CQ$135,CQ$136,CQ$137,CQ$138,CQ$139,CQ$140,CQ$141,CQ$142,CQ$143,CQ$144*(1+'S&amp;S'!$F150))</f>
        <v>0</v>
      </c>
      <c r="CR352" s="66">
        <f>-CR$190+CR$216-CR$218+CR$233+CR$234+SUM(CR$125,CR$126,CR$127,CR$128,CR$129,CR$130,CR$131,CR$132,CR$133,CR$134,CR$135,CR$136,CR$137,CR$138,CR$139,CR$140,CR$141,CR$142,CR$143,CR$144*(1+'S&amp;S'!$F150))</f>
        <v>0</v>
      </c>
      <c r="CS352" s="66">
        <f>-CS$190+CS$216-CS$218+CS$233+CS$234+SUM(CS$125,CS$126,CS$127,CS$128,CS$129,CS$130,CS$131,CS$132,CS$133,CS$134,CS$135,CS$136,CS$137,CS$138,CS$139,CS$140,CS$141,CS$142,CS$143,CS$144*(1+'S&amp;S'!$F150))</f>
        <v>0</v>
      </c>
    </row>
    <row r="353" spans="3:97" hidden="1" x14ac:dyDescent="0.35">
      <c r="C353" s="81" t="str">
        <f>O.3!C144&amp;" with "&amp; 'S&amp;S'!$D$5*100 &amp; "% decrease"</f>
        <v>Spare with 1% decrease</v>
      </c>
      <c r="E353" s="492">
        <f>G353+NPV(G.Asm!$F$40,H353:INDEX(H353:CS353,RP))</f>
        <v>0</v>
      </c>
      <c r="F353" s="492">
        <f t="shared" si="140"/>
        <v>0</v>
      </c>
      <c r="G353" s="66">
        <f>-G$190+G$216-G$218+G$233+G$234+SUM(G$125,G$126,G$127,G$128,G$129,G$130,G$131,G$132,G$133,G$134,G$135,G$136,G$137,G$138,G$139,G$140,G$141,G$142,G$143,G$144*(1+'S&amp;S'!$F151))</f>
        <v>0</v>
      </c>
      <c r="H353" s="66">
        <f>-H$190+H$216-H$218+H$233+H$234+SUM(H$125,H$126,H$127,H$128,H$129,H$130,H$131,H$132,H$133,H$134,H$135,H$136,H$137,H$138,H$139,H$140,H$141,H$142,H$143,H$144*(1+'S&amp;S'!$F151))</f>
        <v>0</v>
      </c>
      <c r="I353" s="66">
        <f>-I$190+I$216-I$218+I$233+I$234+SUM(I$125,I$126,I$127,I$128,I$129,I$130,I$131,I$132,I$133,I$134,I$135,I$136,I$137,I$138,I$139,I$140,I$141,I$142,I$143,I$144*(1+'S&amp;S'!$F151))</f>
        <v>0</v>
      </c>
      <c r="J353" s="66">
        <f>-J$190+J$216-J$218+J$233+J$234+SUM(J$125,J$126,J$127,J$128,J$129,J$130,J$131,J$132,J$133,J$134,J$135,J$136,J$137,J$138,J$139,J$140,J$141,J$142,J$143,J$144*(1+'S&amp;S'!$F151))</f>
        <v>0</v>
      </c>
      <c r="K353" s="66">
        <f>-K$190+K$216-K$218+K$233+K$234+SUM(K$125,K$126,K$127,K$128,K$129,K$130,K$131,K$132,K$133,K$134,K$135,K$136,K$137,K$138,K$139,K$140,K$141,K$142,K$143,K$144*(1+'S&amp;S'!$F151))</f>
        <v>0</v>
      </c>
      <c r="L353" s="66">
        <f>-L$190+L$216-L$218+L$233+L$234+SUM(L$125,L$126,L$127,L$128,L$129,L$130,L$131,L$132,L$133,L$134,L$135,L$136,L$137,L$138,L$139,L$140,L$141,L$142,L$143,L$144*(1+'S&amp;S'!$F151))</f>
        <v>0</v>
      </c>
      <c r="M353" s="66">
        <f>-M$190+M$216-M$218+M$233+M$234+SUM(M$125,M$126,M$127,M$128,M$129,M$130,M$131,M$132,M$133,M$134,M$135,M$136,M$137,M$138,M$139,M$140,M$141,M$142,M$143,M$144*(1+'S&amp;S'!$F151))</f>
        <v>0</v>
      </c>
      <c r="N353" s="66">
        <f>-N$190+N$216-N$218+N$233+N$234+SUM(N$125,N$126,N$127,N$128,N$129,N$130,N$131,N$132,N$133,N$134,N$135,N$136,N$137,N$138,N$139,N$140,N$141,N$142,N$143,N$144*(1+'S&amp;S'!$F151))</f>
        <v>0</v>
      </c>
      <c r="O353" s="66">
        <f>-O$190+O$216-O$218+O$233+O$234+SUM(O$125,O$126,O$127,O$128,O$129,O$130,O$131,O$132,O$133,O$134,O$135,O$136,O$137,O$138,O$139,O$140,O$141,O$142,O$143,O$144*(1+'S&amp;S'!$F151))</f>
        <v>0</v>
      </c>
      <c r="P353" s="66">
        <f>-P$190+P$216-P$218+P$233+P$234+SUM(P$125,P$126,P$127,P$128,P$129,P$130,P$131,P$132,P$133,P$134,P$135,P$136,P$137,P$138,P$139,P$140,P$141,P$142,P$143,P$144*(1+'S&amp;S'!$F151))</f>
        <v>0</v>
      </c>
      <c r="Q353" s="66">
        <f>-Q$190+Q$216-Q$218+Q$233+Q$234+SUM(Q$125,Q$126,Q$127,Q$128,Q$129,Q$130,Q$131,Q$132,Q$133,Q$134,Q$135,Q$136,Q$137,Q$138,Q$139,Q$140,Q$141,Q$142,Q$143,Q$144*(1+'S&amp;S'!$F151))</f>
        <v>0</v>
      </c>
      <c r="R353" s="66">
        <f>-R$190+R$216-R$218+R$233+R$234+SUM(R$125,R$126,R$127,R$128,R$129,R$130,R$131,R$132,R$133,R$134,R$135,R$136,R$137,R$138,R$139,R$140,R$141,R$142,R$143,R$144*(1+'S&amp;S'!$F151))</f>
        <v>0</v>
      </c>
      <c r="S353" s="66">
        <f>-S$190+S$216-S$218+S$233+S$234+SUM(S$125,S$126,S$127,S$128,S$129,S$130,S$131,S$132,S$133,S$134,S$135,S$136,S$137,S$138,S$139,S$140,S$141,S$142,S$143,S$144*(1+'S&amp;S'!$F151))</f>
        <v>0</v>
      </c>
      <c r="T353" s="66">
        <f>-T$190+T$216-T$218+T$233+T$234+SUM(T$125,T$126,T$127,T$128,T$129,T$130,T$131,T$132,T$133,T$134,T$135,T$136,T$137,T$138,T$139,T$140,T$141,T$142,T$143,T$144*(1+'S&amp;S'!$F151))</f>
        <v>0</v>
      </c>
      <c r="U353" s="66">
        <f>-U$190+U$216-U$218+U$233+U$234+SUM(U$125,U$126,U$127,U$128,U$129,U$130,U$131,U$132,U$133,U$134,U$135,U$136,U$137,U$138,U$139,U$140,U$141,U$142,U$143,U$144*(1+'S&amp;S'!$F151))</f>
        <v>0</v>
      </c>
      <c r="V353" s="66">
        <f>-V$190+V$216-V$218+V$233+V$234+SUM(V$125,V$126,V$127,V$128,V$129,V$130,V$131,V$132,V$133,V$134,V$135,V$136,V$137,V$138,V$139,V$140,V$141,V$142,V$143,V$144*(1+'S&amp;S'!$F151))</f>
        <v>0</v>
      </c>
      <c r="W353" s="66">
        <f>-W$190+W$216-W$218+W$233+W$234+SUM(W$125,W$126,W$127,W$128,W$129,W$130,W$131,W$132,W$133,W$134,W$135,W$136,W$137,W$138,W$139,W$140,W$141,W$142,W$143,W$144*(1+'S&amp;S'!$F151))</f>
        <v>0</v>
      </c>
      <c r="X353" s="66">
        <f>-X$190+X$216-X$218+X$233+X$234+SUM(X$125,X$126,X$127,X$128,X$129,X$130,X$131,X$132,X$133,X$134,X$135,X$136,X$137,X$138,X$139,X$140,X$141,X$142,X$143,X$144*(1+'S&amp;S'!$F151))</f>
        <v>0</v>
      </c>
      <c r="Y353" s="66">
        <f>-Y$190+Y$216-Y$218+Y$233+Y$234+SUM(Y$125,Y$126,Y$127,Y$128,Y$129,Y$130,Y$131,Y$132,Y$133,Y$134,Y$135,Y$136,Y$137,Y$138,Y$139,Y$140,Y$141,Y$142,Y$143,Y$144*(1+'S&amp;S'!$F151))</f>
        <v>0</v>
      </c>
      <c r="Z353" s="66">
        <f>-Z$190+Z$216-Z$218+Z$233+Z$234+SUM(Z$125,Z$126,Z$127,Z$128,Z$129,Z$130,Z$131,Z$132,Z$133,Z$134,Z$135,Z$136,Z$137,Z$138,Z$139,Z$140,Z$141,Z$142,Z$143,Z$144*(1+'S&amp;S'!$F151))</f>
        <v>0</v>
      </c>
      <c r="AA353" s="66">
        <f>-AA$190+AA$216-AA$218+AA$233+AA$234+SUM(AA$125,AA$126,AA$127,AA$128,AA$129,AA$130,AA$131,AA$132,AA$133,AA$134,AA$135,AA$136,AA$137,AA$138,AA$139,AA$140,AA$141,AA$142,AA$143,AA$144*(1+'S&amp;S'!$F151))</f>
        <v>0</v>
      </c>
      <c r="AB353" s="66">
        <f>-AB$190+AB$216-AB$218+AB$233+AB$234+SUM(AB$125,AB$126,AB$127,AB$128,AB$129,AB$130,AB$131,AB$132,AB$133,AB$134,AB$135,AB$136,AB$137,AB$138,AB$139,AB$140,AB$141,AB$142,AB$143,AB$144*(1+'S&amp;S'!$F151))</f>
        <v>0</v>
      </c>
      <c r="AC353" s="66">
        <f>-AC$190+AC$216-AC$218+AC$233+AC$234+SUM(AC$125,AC$126,AC$127,AC$128,AC$129,AC$130,AC$131,AC$132,AC$133,AC$134,AC$135,AC$136,AC$137,AC$138,AC$139,AC$140,AC$141,AC$142,AC$143,AC$144*(1+'S&amp;S'!$F151))</f>
        <v>0</v>
      </c>
      <c r="AD353" s="66">
        <f>-AD$190+AD$216-AD$218+AD$233+AD$234+SUM(AD$125,AD$126,AD$127,AD$128,AD$129,AD$130,AD$131,AD$132,AD$133,AD$134,AD$135,AD$136,AD$137,AD$138,AD$139,AD$140,AD$141,AD$142,AD$143,AD$144*(1+'S&amp;S'!$F151))</f>
        <v>0</v>
      </c>
      <c r="AE353" s="66">
        <f>-AE$190+AE$216-AE$218+AE$233+AE$234+SUM(AE$125,AE$126,AE$127,AE$128,AE$129,AE$130,AE$131,AE$132,AE$133,AE$134,AE$135,AE$136,AE$137,AE$138,AE$139,AE$140,AE$141,AE$142,AE$143,AE$144*(1+'S&amp;S'!$F151))</f>
        <v>0</v>
      </c>
      <c r="AF353" s="66">
        <f>-AF$190+AF$216-AF$218+AF$233+AF$234+SUM(AF$125,AF$126,AF$127,AF$128,AF$129,AF$130,AF$131,AF$132,AF$133,AF$134,AF$135,AF$136,AF$137,AF$138,AF$139,AF$140,AF$141,AF$142,AF$143,AF$144*(1+'S&amp;S'!$F151))</f>
        <v>0</v>
      </c>
      <c r="AG353" s="66">
        <f>-AG$190+AG$216-AG$218+AG$233+AG$234+SUM(AG$125,AG$126,AG$127,AG$128,AG$129,AG$130,AG$131,AG$132,AG$133,AG$134,AG$135,AG$136,AG$137,AG$138,AG$139,AG$140,AG$141,AG$142,AG$143,AG$144*(1+'S&amp;S'!$F151))</f>
        <v>0</v>
      </c>
      <c r="AH353" s="66">
        <f>-AH$190+AH$216-AH$218+AH$233+AH$234+SUM(AH$125,AH$126,AH$127,AH$128,AH$129,AH$130,AH$131,AH$132,AH$133,AH$134,AH$135,AH$136,AH$137,AH$138,AH$139,AH$140,AH$141,AH$142,AH$143,AH$144*(1+'S&amp;S'!$F151))</f>
        <v>0</v>
      </c>
      <c r="AI353" s="66">
        <f>-AI$190+AI$216-AI$218+AI$233+AI$234+SUM(AI$125,AI$126,AI$127,AI$128,AI$129,AI$130,AI$131,AI$132,AI$133,AI$134,AI$135,AI$136,AI$137,AI$138,AI$139,AI$140,AI$141,AI$142,AI$143,AI$144*(1+'S&amp;S'!$F151))</f>
        <v>0</v>
      </c>
      <c r="AJ353" s="66">
        <f>-AJ$190+AJ$216-AJ$218+AJ$233+AJ$234+SUM(AJ$125,AJ$126,AJ$127,AJ$128,AJ$129,AJ$130,AJ$131,AJ$132,AJ$133,AJ$134,AJ$135,AJ$136,AJ$137,AJ$138,AJ$139,AJ$140,AJ$141,AJ$142,AJ$143,AJ$144*(1+'S&amp;S'!$F151))</f>
        <v>0</v>
      </c>
      <c r="AK353" s="66">
        <f>-AK$190+AK$216-AK$218+AK$233+AK$234+SUM(AK$125,AK$126,AK$127,AK$128,AK$129,AK$130,AK$131,AK$132,AK$133,AK$134,AK$135,AK$136,AK$137,AK$138,AK$139,AK$140,AK$141,AK$142,AK$143,AK$144*(1+'S&amp;S'!$F151))</f>
        <v>0</v>
      </c>
      <c r="AL353" s="66">
        <f>-AL$190+AL$216-AL$218+AL$233+AL$234+SUM(AL$125,AL$126,AL$127,AL$128,AL$129,AL$130,AL$131,AL$132,AL$133,AL$134,AL$135,AL$136,AL$137,AL$138,AL$139,AL$140,AL$141,AL$142,AL$143,AL$144*(1+'S&amp;S'!$F151))</f>
        <v>0</v>
      </c>
      <c r="AM353" s="66">
        <f>-AM$190+AM$216-AM$218+AM$233+AM$234+SUM(AM$125,AM$126,AM$127,AM$128,AM$129,AM$130,AM$131,AM$132,AM$133,AM$134,AM$135,AM$136,AM$137,AM$138,AM$139,AM$140,AM$141,AM$142,AM$143,AM$144*(1+'S&amp;S'!$F151))</f>
        <v>0</v>
      </c>
      <c r="AN353" s="66">
        <f>-AN$190+AN$216-AN$218+AN$233+AN$234+SUM(AN$125,AN$126,AN$127,AN$128,AN$129,AN$130,AN$131,AN$132,AN$133,AN$134,AN$135,AN$136,AN$137,AN$138,AN$139,AN$140,AN$141,AN$142,AN$143,AN$144*(1+'S&amp;S'!$F151))</f>
        <v>0</v>
      </c>
      <c r="AO353" s="66">
        <f>-AO$190+AO$216-AO$218+AO$233+AO$234+SUM(AO$125,AO$126,AO$127,AO$128,AO$129,AO$130,AO$131,AO$132,AO$133,AO$134,AO$135,AO$136,AO$137,AO$138,AO$139,AO$140,AO$141,AO$142,AO$143,AO$144*(1+'S&amp;S'!$F151))</f>
        <v>0</v>
      </c>
      <c r="AP353" s="66">
        <f>-AP$190+AP$216-AP$218+AP$233+AP$234+SUM(AP$125,AP$126,AP$127,AP$128,AP$129,AP$130,AP$131,AP$132,AP$133,AP$134,AP$135,AP$136,AP$137,AP$138,AP$139,AP$140,AP$141,AP$142,AP$143,AP$144*(1+'S&amp;S'!$F151))</f>
        <v>0</v>
      </c>
      <c r="AQ353" s="66">
        <f>-AQ$190+AQ$216-AQ$218+AQ$233+AQ$234+SUM(AQ$125,AQ$126,AQ$127,AQ$128,AQ$129,AQ$130,AQ$131,AQ$132,AQ$133,AQ$134,AQ$135,AQ$136,AQ$137,AQ$138,AQ$139,AQ$140,AQ$141,AQ$142,AQ$143,AQ$144*(1+'S&amp;S'!$F151))</f>
        <v>0</v>
      </c>
      <c r="AR353" s="66">
        <f>-AR$190+AR$216-AR$218+AR$233+AR$234+SUM(AR$125,AR$126,AR$127,AR$128,AR$129,AR$130,AR$131,AR$132,AR$133,AR$134,AR$135,AR$136,AR$137,AR$138,AR$139,AR$140,AR$141,AR$142,AR$143,AR$144*(1+'S&amp;S'!$F151))</f>
        <v>0</v>
      </c>
      <c r="AS353" s="66">
        <f>-AS$190+AS$216-AS$218+AS$233+AS$234+SUM(AS$125,AS$126,AS$127,AS$128,AS$129,AS$130,AS$131,AS$132,AS$133,AS$134,AS$135,AS$136,AS$137,AS$138,AS$139,AS$140,AS$141,AS$142,AS$143,AS$144*(1+'S&amp;S'!$F151))</f>
        <v>0</v>
      </c>
      <c r="AT353" s="66">
        <f>-AT$190+AT$216-AT$218+AT$233+AT$234+SUM(AT$125,AT$126,AT$127,AT$128,AT$129,AT$130,AT$131,AT$132,AT$133,AT$134,AT$135,AT$136,AT$137,AT$138,AT$139,AT$140,AT$141,AT$142,AT$143,AT$144*(1+'S&amp;S'!$F151))</f>
        <v>0</v>
      </c>
      <c r="AU353" s="66">
        <f>-AU$190+AU$216-AU$218+AU$233+AU$234+SUM(AU$125,AU$126,AU$127,AU$128,AU$129,AU$130,AU$131,AU$132,AU$133,AU$134,AU$135,AU$136,AU$137,AU$138,AU$139,AU$140,AU$141,AU$142,AU$143,AU$144*(1+'S&amp;S'!$F151))</f>
        <v>0</v>
      </c>
      <c r="AV353" s="66">
        <f>-AV$190+AV$216-AV$218+AV$233+AV$234+SUM(AV$125,AV$126,AV$127,AV$128,AV$129,AV$130,AV$131,AV$132,AV$133,AV$134,AV$135,AV$136,AV$137,AV$138,AV$139,AV$140,AV$141,AV$142,AV$143,AV$144*(1+'S&amp;S'!$F151))</f>
        <v>0</v>
      </c>
      <c r="AW353" s="66">
        <f>-AW$190+AW$216-AW$218+AW$233+AW$234+SUM(AW$125,AW$126,AW$127,AW$128,AW$129,AW$130,AW$131,AW$132,AW$133,AW$134,AW$135,AW$136,AW$137,AW$138,AW$139,AW$140,AW$141,AW$142,AW$143,AW$144*(1+'S&amp;S'!$F151))</f>
        <v>0</v>
      </c>
      <c r="AX353" s="66">
        <f>-AX$190+AX$216-AX$218+AX$233+AX$234+SUM(AX$125,AX$126,AX$127,AX$128,AX$129,AX$130,AX$131,AX$132,AX$133,AX$134,AX$135,AX$136,AX$137,AX$138,AX$139,AX$140,AX$141,AX$142,AX$143,AX$144*(1+'S&amp;S'!$F151))</f>
        <v>0</v>
      </c>
      <c r="AY353" s="66">
        <f>-AY$190+AY$216-AY$218+AY$233+AY$234+SUM(AY$125,AY$126,AY$127,AY$128,AY$129,AY$130,AY$131,AY$132,AY$133,AY$134,AY$135,AY$136,AY$137,AY$138,AY$139,AY$140,AY$141,AY$142,AY$143,AY$144*(1+'S&amp;S'!$F151))</f>
        <v>0</v>
      </c>
      <c r="AZ353" s="66">
        <f>-AZ$190+AZ$216-AZ$218+AZ$233+AZ$234+SUM(AZ$125,AZ$126,AZ$127,AZ$128,AZ$129,AZ$130,AZ$131,AZ$132,AZ$133,AZ$134,AZ$135,AZ$136,AZ$137,AZ$138,AZ$139,AZ$140,AZ$141,AZ$142,AZ$143,AZ$144*(1+'S&amp;S'!$F151))</f>
        <v>0</v>
      </c>
      <c r="BA353" s="66">
        <f>-BA$190+BA$216-BA$218+BA$233+BA$234+SUM(BA$125,BA$126,BA$127,BA$128,BA$129,BA$130,BA$131,BA$132,BA$133,BA$134,BA$135,BA$136,BA$137,BA$138,BA$139,BA$140,BA$141,BA$142,BA$143,BA$144*(1+'S&amp;S'!$F151))</f>
        <v>0</v>
      </c>
      <c r="BB353" s="66">
        <f>-BB$190+BB$216-BB$218+BB$233+BB$234+SUM(BB$125,BB$126,BB$127,BB$128,BB$129,BB$130,BB$131,BB$132,BB$133,BB$134,BB$135,BB$136,BB$137,BB$138,BB$139,BB$140,BB$141,BB$142,BB$143,BB$144*(1+'S&amp;S'!$F151))</f>
        <v>0</v>
      </c>
      <c r="BC353" s="66">
        <f>-BC$190+BC$216-BC$218+BC$233+BC$234+SUM(BC$125,BC$126,BC$127,BC$128,BC$129,BC$130,BC$131,BC$132,BC$133,BC$134,BC$135,BC$136,BC$137,BC$138,BC$139,BC$140,BC$141,BC$142,BC$143,BC$144*(1+'S&amp;S'!$F151))</f>
        <v>0</v>
      </c>
      <c r="BD353" s="66">
        <f>-BD$190+BD$216-BD$218+BD$233+BD$234+SUM(BD$125,BD$126,BD$127,BD$128,BD$129,BD$130,BD$131,BD$132,BD$133,BD$134,BD$135,BD$136,BD$137,BD$138,BD$139,BD$140,BD$141,BD$142,BD$143,BD$144*(1+'S&amp;S'!$F151))</f>
        <v>0</v>
      </c>
      <c r="BE353" s="66">
        <f>-BE$190+BE$216-BE$218+BE$233+BE$234+SUM(BE$125,BE$126,BE$127,BE$128,BE$129,BE$130,BE$131,BE$132,BE$133,BE$134,BE$135,BE$136,BE$137,BE$138,BE$139,BE$140,BE$141,BE$142,BE$143,BE$144*(1+'S&amp;S'!$F151))</f>
        <v>0</v>
      </c>
      <c r="BF353" s="66">
        <f>-BF$190+BF$216-BF$218+BF$233+BF$234+SUM(BF$125,BF$126,BF$127,BF$128,BF$129,BF$130,BF$131,BF$132,BF$133,BF$134,BF$135,BF$136,BF$137,BF$138,BF$139,BF$140,BF$141,BF$142,BF$143,BF$144*(1+'S&amp;S'!$F151))</f>
        <v>0</v>
      </c>
      <c r="BG353" s="66">
        <f>-BG$190+BG$216-BG$218+BG$233+BG$234+SUM(BG$125,BG$126,BG$127,BG$128,BG$129,BG$130,BG$131,BG$132,BG$133,BG$134,BG$135,BG$136,BG$137,BG$138,BG$139,BG$140,BG$141,BG$142,BG$143,BG$144*(1+'S&amp;S'!$F151))</f>
        <v>0</v>
      </c>
      <c r="BH353" s="66">
        <f>-BH$190+BH$216-BH$218+BH$233+BH$234+SUM(BH$125,BH$126,BH$127,BH$128,BH$129,BH$130,BH$131,BH$132,BH$133,BH$134,BH$135,BH$136,BH$137,BH$138,BH$139,BH$140,BH$141,BH$142,BH$143,BH$144*(1+'S&amp;S'!$F151))</f>
        <v>0</v>
      </c>
      <c r="BI353" s="66">
        <f>-BI$190+BI$216-BI$218+BI$233+BI$234+SUM(BI$125,BI$126,BI$127,BI$128,BI$129,BI$130,BI$131,BI$132,BI$133,BI$134,BI$135,BI$136,BI$137,BI$138,BI$139,BI$140,BI$141,BI$142,BI$143,BI$144*(1+'S&amp;S'!$F151))</f>
        <v>0</v>
      </c>
      <c r="BJ353" s="66">
        <f>-BJ$190+BJ$216-BJ$218+BJ$233+BJ$234+SUM(BJ$125,BJ$126,BJ$127,BJ$128,BJ$129,BJ$130,BJ$131,BJ$132,BJ$133,BJ$134,BJ$135,BJ$136,BJ$137,BJ$138,BJ$139,BJ$140,BJ$141,BJ$142,BJ$143,BJ$144*(1+'S&amp;S'!$F151))</f>
        <v>0</v>
      </c>
      <c r="BK353" s="66">
        <f>-BK$190+BK$216-BK$218+BK$233+BK$234+SUM(BK$125,BK$126,BK$127,BK$128,BK$129,BK$130,BK$131,BK$132,BK$133,BK$134,BK$135,BK$136,BK$137,BK$138,BK$139,BK$140,BK$141,BK$142,BK$143,BK$144*(1+'S&amp;S'!$F151))</f>
        <v>0</v>
      </c>
      <c r="BL353" s="66">
        <f>-BL$190+BL$216-BL$218+BL$233+BL$234+SUM(BL$125,BL$126,BL$127,BL$128,BL$129,BL$130,BL$131,BL$132,BL$133,BL$134,BL$135,BL$136,BL$137,BL$138,BL$139,BL$140,BL$141,BL$142,BL$143,BL$144*(1+'S&amp;S'!$F151))</f>
        <v>0</v>
      </c>
      <c r="BM353" s="66">
        <f>-BM$190+BM$216-BM$218+BM$233+BM$234+SUM(BM$125,BM$126,BM$127,BM$128,BM$129,BM$130,BM$131,BM$132,BM$133,BM$134,BM$135,BM$136,BM$137,BM$138,BM$139,BM$140,BM$141,BM$142,BM$143,BM$144*(1+'S&amp;S'!$F151))</f>
        <v>0</v>
      </c>
      <c r="BN353" s="66">
        <f>-BN$190+BN$216-BN$218+BN$233+BN$234+SUM(BN$125,BN$126,BN$127,BN$128,BN$129,BN$130,BN$131,BN$132,BN$133,BN$134,BN$135,BN$136,BN$137,BN$138,BN$139,BN$140,BN$141,BN$142,BN$143,BN$144*(1+'S&amp;S'!$F151))</f>
        <v>0</v>
      </c>
      <c r="BO353" s="66">
        <f>-BO$190+BO$216-BO$218+BO$233+BO$234+SUM(BO$125,BO$126,BO$127,BO$128,BO$129,BO$130,BO$131,BO$132,BO$133,BO$134,BO$135,BO$136,BO$137,BO$138,BO$139,BO$140,BO$141,BO$142,BO$143,BO$144*(1+'S&amp;S'!$F151))</f>
        <v>0</v>
      </c>
      <c r="BP353" s="66">
        <f>-BP$190+BP$216-BP$218+BP$233+BP$234+SUM(BP$125,BP$126,BP$127,BP$128,BP$129,BP$130,BP$131,BP$132,BP$133,BP$134,BP$135,BP$136,BP$137,BP$138,BP$139,BP$140,BP$141,BP$142,BP$143,BP$144*(1+'S&amp;S'!$F151))</f>
        <v>0</v>
      </c>
      <c r="BQ353" s="66">
        <f>-BQ$190+BQ$216-BQ$218+BQ$233+BQ$234+SUM(BQ$125,BQ$126,BQ$127,BQ$128,BQ$129,BQ$130,BQ$131,BQ$132,BQ$133,BQ$134,BQ$135,BQ$136,BQ$137,BQ$138,BQ$139,BQ$140,BQ$141,BQ$142,BQ$143,BQ$144*(1+'S&amp;S'!$F151))</f>
        <v>0</v>
      </c>
      <c r="BR353" s="66">
        <f>-BR$190+BR$216-BR$218+BR$233+BR$234+SUM(BR$125,BR$126,BR$127,BR$128,BR$129,BR$130,BR$131,BR$132,BR$133,BR$134,BR$135,BR$136,BR$137,BR$138,BR$139,BR$140,BR$141,BR$142,BR$143,BR$144*(1+'S&amp;S'!$F151))</f>
        <v>0</v>
      </c>
      <c r="BS353" s="66">
        <f>-BS$190+BS$216-BS$218+BS$233+BS$234+SUM(BS$125,BS$126,BS$127,BS$128,BS$129,BS$130,BS$131,BS$132,BS$133,BS$134,BS$135,BS$136,BS$137,BS$138,BS$139,BS$140,BS$141,BS$142,BS$143,BS$144*(1+'S&amp;S'!$F151))</f>
        <v>0</v>
      </c>
      <c r="BT353" s="66">
        <f>-BT$190+BT$216-BT$218+BT$233+BT$234+SUM(BT$125,BT$126,BT$127,BT$128,BT$129,BT$130,BT$131,BT$132,BT$133,BT$134,BT$135,BT$136,BT$137,BT$138,BT$139,BT$140,BT$141,BT$142,BT$143,BT$144*(1+'S&amp;S'!$F151))</f>
        <v>0</v>
      </c>
      <c r="BU353" s="66">
        <f>-BU$190+BU$216-BU$218+BU$233+BU$234+SUM(BU$125,BU$126,BU$127,BU$128,BU$129,BU$130,BU$131,BU$132,BU$133,BU$134,BU$135,BU$136,BU$137,BU$138,BU$139,BU$140,BU$141,BU$142,BU$143,BU$144*(1+'S&amp;S'!$F151))</f>
        <v>0</v>
      </c>
      <c r="BV353" s="66">
        <f>-BV$190+BV$216-BV$218+BV$233+BV$234+SUM(BV$125,BV$126,BV$127,BV$128,BV$129,BV$130,BV$131,BV$132,BV$133,BV$134,BV$135,BV$136,BV$137,BV$138,BV$139,BV$140,BV$141,BV$142,BV$143,BV$144*(1+'S&amp;S'!$F151))</f>
        <v>0</v>
      </c>
      <c r="BW353" s="66">
        <f>-BW$190+BW$216-BW$218+BW$233+BW$234+SUM(BW$125,BW$126,BW$127,BW$128,BW$129,BW$130,BW$131,BW$132,BW$133,BW$134,BW$135,BW$136,BW$137,BW$138,BW$139,BW$140,BW$141,BW$142,BW$143,BW$144*(1+'S&amp;S'!$F151))</f>
        <v>0</v>
      </c>
      <c r="BX353" s="66">
        <f>-BX$190+BX$216-BX$218+BX$233+BX$234+SUM(BX$125,BX$126,BX$127,BX$128,BX$129,BX$130,BX$131,BX$132,BX$133,BX$134,BX$135,BX$136,BX$137,BX$138,BX$139,BX$140,BX$141,BX$142,BX$143,BX$144*(1+'S&amp;S'!$F151))</f>
        <v>0</v>
      </c>
      <c r="BY353" s="66">
        <f>-BY$190+BY$216-BY$218+BY$233+BY$234+SUM(BY$125,BY$126,BY$127,BY$128,BY$129,BY$130,BY$131,BY$132,BY$133,BY$134,BY$135,BY$136,BY$137,BY$138,BY$139,BY$140,BY$141,BY$142,BY$143,BY$144*(1+'S&amp;S'!$F151))</f>
        <v>0</v>
      </c>
      <c r="BZ353" s="66">
        <f>-BZ$190+BZ$216-BZ$218+BZ$233+BZ$234+SUM(BZ$125,BZ$126,BZ$127,BZ$128,BZ$129,BZ$130,BZ$131,BZ$132,BZ$133,BZ$134,BZ$135,BZ$136,BZ$137,BZ$138,BZ$139,BZ$140,BZ$141,BZ$142,BZ$143,BZ$144*(1+'S&amp;S'!$F151))</f>
        <v>0</v>
      </c>
      <c r="CA353" s="66">
        <f>-CA$190+CA$216-CA$218+CA$233+CA$234+SUM(CA$125,CA$126,CA$127,CA$128,CA$129,CA$130,CA$131,CA$132,CA$133,CA$134,CA$135,CA$136,CA$137,CA$138,CA$139,CA$140,CA$141,CA$142,CA$143,CA$144*(1+'S&amp;S'!$F151))</f>
        <v>0</v>
      </c>
      <c r="CB353" s="66">
        <f>-CB$190+CB$216-CB$218+CB$233+CB$234+SUM(CB$125,CB$126,CB$127,CB$128,CB$129,CB$130,CB$131,CB$132,CB$133,CB$134,CB$135,CB$136,CB$137,CB$138,CB$139,CB$140,CB$141,CB$142,CB$143,CB$144*(1+'S&amp;S'!$F151))</f>
        <v>0</v>
      </c>
      <c r="CC353" s="66">
        <f>-CC$190+CC$216-CC$218+CC$233+CC$234+SUM(CC$125,CC$126,CC$127,CC$128,CC$129,CC$130,CC$131,CC$132,CC$133,CC$134,CC$135,CC$136,CC$137,CC$138,CC$139,CC$140,CC$141,CC$142,CC$143,CC$144*(1+'S&amp;S'!$F151))</f>
        <v>0</v>
      </c>
      <c r="CD353" s="66">
        <f>-CD$190+CD$216-CD$218+CD$233+CD$234+SUM(CD$125,CD$126,CD$127,CD$128,CD$129,CD$130,CD$131,CD$132,CD$133,CD$134,CD$135,CD$136,CD$137,CD$138,CD$139,CD$140,CD$141,CD$142,CD$143,CD$144*(1+'S&amp;S'!$F151))</f>
        <v>0</v>
      </c>
      <c r="CE353" s="66">
        <f>-CE$190+CE$216-CE$218+CE$233+CE$234+SUM(CE$125,CE$126,CE$127,CE$128,CE$129,CE$130,CE$131,CE$132,CE$133,CE$134,CE$135,CE$136,CE$137,CE$138,CE$139,CE$140,CE$141,CE$142,CE$143,CE$144*(1+'S&amp;S'!$F151))</f>
        <v>0</v>
      </c>
      <c r="CF353" s="66">
        <f>-CF$190+CF$216-CF$218+CF$233+CF$234+SUM(CF$125,CF$126,CF$127,CF$128,CF$129,CF$130,CF$131,CF$132,CF$133,CF$134,CF$135,CF$136,CF$137,CF$138,CF$139,CF$140,CF$141,CF$142,CF$143,CF$144*(1+'S&amp;S'!$F151))</f>
        <v>0</v>
      </c>
      <c r="CG353" s="66">
        <f>-CG$190+CG$216-CG$218+CG$233+CG$234+SUM(CG$125,CG$126,CG$127,CG$128,CG$129,CG$130,CG$131,CG$132,CG$133,CG$134,CG$135,CG$136,CG$137,CG$138,CG$139,CG$140,CG$141,CG$142,CG$143,CG$144*(1+'S&amp;S'!$F151))</f>
        <v>0</v>
      </c>
      <c r="CH353" s="66">
        <f>-CH$190+CH$216-CH$218+CH$233+CH$234+SUM(CH$125,CH$126,CH$127,CH$128,CH$129,CH$130,CH$131,CH$132,CH$133,CH$134,CH$135,CH$136,CH$137,CH$138,CH$139,CH$140,CH$141,CH$142,CH$143,CH$144*(1+'S&amp;S'!$F151))</f>
        <v>0</v>
      </c>
      <c r="CI353" s="66">
        <f>-CI$190+CI$216-CI$218+CI$233+CI$234+SUM(CI$125,CI$126,CI$127,CI$128,CI$129,CI$130,CI$131,CI$132,CI$133,CI$134,CI$135,CI$136,CI$137,CI$138,CI$139,CI$140,CI$141,CI$142,CI$143,CI$144*(1+'S&amp;S'!$F151))</f>
        <v>0</v>
      </c>
      <c r="CJ353" s="66">
        <f>-CJ$190+CJ$216-CJ$218+CJ$233+CJ$234+SUM(CJ$125,CJ$126,CJ$127,CJ$128,CJ$129,CJ$130,CJ$131,CJ$132,CJ$133,CJ$134,CJ$135,CJ$136,CJ$137,CJ$138,CJ$139,CJ$140,CJ$141,CJ$142,CJ$143,CJ$144*(1+'S&amp;S'!$F151))</f>
        <v>0</v>
      </c>
      <c r="CK353" s="66">
        <f>-CK$190+CK$216-CK$218+CK$233+CK$234+SUM(CK$125,CK$126,CK$127,CK$128,CK$129,CK$130,CK$131,CK$132,CK$133,CK$134,CK$135,CK$136,CK$137,CK$138,CK$139,CK$140,CK$141,CK$142,CK$143,CK$144*(1+'S&amp;S'!$F151))</f>
        <v>0</v>
      </c>
      <c r="CL353" s="66">
        <f>-CL$190+CL$216-CL$218+CL$233+CL$234+SUM(CL$125,CL$126,CL$127,CL$128,CL$129,CL$130,CL$131,CL$132,CL$133,CL$134,CL$135,CL$136,CL$137,CL$138,CL$139,CL$140,CL$141,CL$142,CL$143,CL$144*(1+'S&amp;S'!$F151))</f>
        <v>0</v>
      </c>
      <c r="CM353" s="66">
        <f>-CM$190+CM$216-CM$218+CM$233+CM$234+SUM(CM$125,CM$126,CM$127,CM$128,CM$129,CM$130,CM$131,CM$132,CM$133,CM$134,CM$135,CM$136,CM$137,CM$138,CM$139,CM$140,CM$141,CM$142,CM$143,CM$144*(1+'S&amp;S'!$F151))</f>
        <v>0</v>
      </c>
      <c r="CN353" s="66">
        <f>-CN$190+CN$216-CN$218+CN$233+CN$234+SUM(CN$125,CN$126,CN$127,CN$128,CN$129,CN$130,CN$131,CN$132,CN$133,CN$134,CN$135,CN$136,CN$137,CN$138,CN$139,CN$140,CN$141,CN$142,CN$143,CN$144*(1+'S&amp;S'!$F151))</f>
        <v>0</v>
      </c>
      <c r="CO353" s="66">
        <f>-CO$190+CO$216-CO$218+CO$233+CO$234+SUM(CO$125,CO$126,CO$127,CO$128,CO$129,CO$130,CO$131,CO$132,CO$133,CO$134,CO$135,CO$136,CO$137,CO$138,CO$139,CO$140,CO$141,CO$142,CO$143,CO$144*(1+'S&amp;S'!$F151))</f>
        <v>0</v>
      </c>
      <c r="CP353" s="66">
        <f>-CP$190+CP$216-CP$218+CP$233+CP$234+SUM(CP$125,CP$126,CP$127,CP$128,CP$129,CP$130,CP$131,CP$132,CP$133,CP$134,CP$135,CP$136,CP$137,CP$138,CP$139,CP$140,CP$141,CP$142,CP$143,CP$144*(1+'S&amp;S'!$F151))</f>
        <v>0</v>
      </c>
      <c r="CQ353" s="66">
        <f>-CQ$190+CQ$216-CQ$218+CQ$233+CQ$234+SUM(CQ$125,CQ$126,CQ$127,CQ$128,CQ$129,CQ$130,CQ$131,CQ$132,CQ$133,CQ$134,CQ$135,CQ$136,CQ$137,CQ$138,CQ$139,CQ$140,CQ$141,CQ$142,CQ$143,CQ$144*(1+'S&amp;S'!$F151))</f>
        <v>0</v>
      </c>
      <c r="CR353" s="66">
        <f>-CR$190+CR$216-CR$218+CR$233+CR$234+SUM(CR$125,CR$126,CR$127,CR$128,CR$129,CR$130,CR$131,CR$132,CR$133,CR$134,CR$135,CR$136,CR$137,CR$138,CR$139,CR$140,CR$141,CR$142,CR$143,CR$144*(1+'S&amp;S'!$F151))</f>
        <v>0</v>
      </c>
      <c r="CS353" s="66">
        <f>-CS$190+CS$216-CS$218+CS$233+CS$234+SUM(CS$125,CS$126,CS$127,CS$128,CS$129,CS$130,CS$131,CS$132,CS$133,CS$134,CS$135,CS$136,CS$137,CS$138,CS$139,CS$140,CS$141,CS$142,CS$143,CS$144*(1+'S&amp;S'!$F151))</f>
        <v>0</v>
      </c>
    </row>
    <row r="354" spans="3:97" hidden="1" x14ac:dyDescent="0.35">
      <c r="C354" s="81" t="str">
        <f>O.3!C95&amp;" with "&amp; 'S&amp;S'!$D$5*100 &amp; "% increase"</f>
        <v>G. Total net value of externalities with 1% increase</v>
      </c>
      <c r="E354" s="492">
        <f>G354+NPV(G.Asm!$F$40,H354:INDEX(H354:CS354,RP))</f>
        <v>0</v>
      </c>
      <c r="F354" s="492">
        <f t="shared" si="140"/>
        <v>0</v>
      </c>
      <c r="G354" s="66">
        <f>-G$190+G$216-G$218+G$233*(1+'S&amp;S'!$F152)+G$234+G$235</f>
        <v>0</v>
      </c>
      <c r="H354" s="66">
        <f>-H$190+H$216-H$218+H$233*(1+'S&amp;S'!$F152)+H$234+H$235</f>
        <v>0</v>
      </c>
      <c r="I354" s="66">
        <f>-I$190+I$216-I$218+I$233*(1+'S&amp;S'!$F152)+I$234+I$235</f>
        <v>0</v>
      </c>
      <c r="J354" s="66">
        <f>-J$190+J$216-J$218+J$233*(1+'S&amp;S'!$F152)+J$234+J$235</f>
        <v>0</v>
      </c>
      <c r="K354" s="66">
        <f>-K$190+K$216-K$218+K$233*(1+'S&amp;S'!$F152)+K$234+K$235</f>
        <v>0</v>
      </c>
      <c r="L354" s="66">
        <f>-L$190+L$216-L$218+L$233*(1+'S&amp;S'!$F152)+L$234+L$235</f>
        <v>0</v>
      </c>
      <c r="M354" s="66">
        <f>-M$190+M$216-M$218+M$233*(1+'S&amp;S'!$F152)+M$234+M$235</f>
        <v>0</v>
      </c>
      <c r="N354" s="66">
        <f>-N$190+N$216-N$218+N$233*(1+'S&amp;S'!$F152)+N$234+N$235</f>
        <v>0</v>
      </c>
      <c r="O354" s="66">
        <f>-O$190+O$216-O$218+O$233*(1+'S&amp;S'!$F152)+O$234+O$235</f>
        <v>0</v>
      </c>
      <c r="P354" s="66">
        <f>-P$190+P$216-P$218+P$233*(1+'S&amp;S'!$F152)+P$234+P$235</f>
        <v>0</v>
      </c>
      <c r="Q354" s="66">
        <f>-Q$190+Q$216-Q$218+Q$233*(1+'S&amp;S'!$F152)+Q$234+Q$235</f>
        <v>0</v>
      </c>
      <c r="R354" s="66">
        <f>-R$190+R$216-R$218+R$233*(1+'S&amp;S'!$F152)+R$234+R$235</f>
        <v>0</v>
      </c>
      <c r="S354" s="66">
        <f>-S$190+S$216-S$218+S$233*(1+'S&amp;S'!$F152)+S$234+S$235</f>
        <v>0</v>
      </c>
      <c r="T354" s="66">
        <f>-T$190+T$216-T$218+T$233*(1+'S&amp;S'!$F152)+T$234+T$235</f>
        <v>0</v>
      </c>
      <c r="U354" s="66">
        <f>-U$190+U$216-U$218+U$233*(1+'S&amp;S'!$F152)+U$234+U$235</f>
        <v>0</v>
      </c>
      <c r="V354" s="66">
        <f>-V$190+V$216-V$218+V$233*(1+'S&amp;S'!$F152)+V$234+V$235</f>
        <v>0</v>
      </c>
      <c r="W354" s="66">
        <f>-W$190+W$216-W$218+W$233*(1+'S&amp;S'!$F152)+W$234+W$235</f>
        <v>0</v>
      </c>
      <c r="X354" s="66">
        <f>-X$190+X$216-X$218+X$233*(1+'S&amp;S'!$F152)+X$234+X$235</f>
        <v>0</v>
      </c>
      <c r="Y354" s="66">
        <f>-Y$190+Y$216-Y$218+Y$233*(1+'S&amp;S'!$F152)+Y$234+Y$235</f>
        <v>0</v>
      </c>
      <c r="Z354" s="66">
        <f>-Z$190+Z$216-Z$218+Z$233*(1+'S&amp;S'!$F152)+Z$234+Z$235</f>
        <v>0</v>
      </c>
      <c r="AA354" s="66">
        <f>-AA$190+AA$216-AA$218+AA$233*(1+'S&amp;S'!$F152)+AA$234+AA$235</f>
        <v>0</v>
      </c>
      <c r="AB354" s="66">
        <f>-AB$190+AB$216-AB$218+AB$233*(1+'S&amp;S'!$F152)+AB$234+AB$235</f>
        <v>0</v>
      </c>
      <c r="AC354" s="66">
        <f>-AC$190+AC$216-AC$218+AC$233*(1+'S&amp;S'!$F152)+AC$234+AC$235</f>
        <v>0</v>
      </c>
      <c r="AD354" s="66">
        <f>-AD$190+AD$216-AD$218+AD$233*(1+'S&amp;S'!$F152)+AD$234+AD$235</f>
        <v>0</v>
      </c>
      <c r="AE354" s="66">
        <f>-AE$190+AE$216-AE$218+AE$233*(1+'S&amp;S'!$F152)+AE$234+AE$235</f>
        <v>0</v>
      </c>
      <c r="AF354" s="66">
        <f>-AF$190+AF$216-AF$218+AF$233*(1+'S&amp;S'!$F152)+AF$234+AF$235</f>
        <v>0</v>
      </c>
      <c r="AG354" s="66">
        <f>-AG$190+AG$216-AG$218+AG$233*(1+'S&amp;S'!$F152)+AG$234+AG$235</f>
        <v>0</v>
      </c>
      <c r="AH354" s="66">
        <f>-AH$190+AH$216-AH$218+AH$233*(1+'S&amp;S'!$F152)+AH$234+AH$235</f>
        <v>0</v>
      </c>
      <c r="AI354" s="66">
        <f>-AI$190+AI$216-AI$218+AI$233*(1+'S&amp;S'!$F152)+AI$234+AI$235</f>
        <v>0</v>
      </c>
      <c r="AJ354" s="66">
        <f>-AJ$190+AJ$216-AJ$218+AJ$233*(1+'S&amp;S'!$F152)+AJ$234+AJ$235</f>
        <v>0</v>
      </c>
      <c r="AK354" s="66">
        <f>-AK$190+AK$216-AK$218+AK$233*(1+'S&amp;S'!$F152)+AK$234+AK$235</f>
        <v>0</v>
      </c>
      <c r="AL354" s="66">
        <f>-AL$190+AL$216-AL$218+AL$233*(1+'S&amp;S'!$F152)+AL$234+AL$235</f>
        <v>0</v>
      </c>
      <c r="AM354" s="66">
        <f>-AM$190+AM$216-AM$218+AM$233*(1+'S&amp;S'!$F152)+AM$234+AM$235</f>
        <v>0</v>
      </c>
      <c r="AN354" s="66">
        <f>-AN$190+AN$216-AN$218+AN$233*(1+'S&amp;S'!$F152)+AN$234+AN$235</f>
        <v>0</v>
      </c>
      <c r="AO354" s="66">
        <f>-AO$190+AO$216-AO$218+AO$233*(1+'S&amp;S'!$F152)+AO$234+AO$235</f>
        <v>0</v>
      </c>
      <c r="AP354" s="66">
        <f>-AP$190+AP$216-AP$218+AP$233*(1+'S&amp;S'!$F152)+AP$234+AP$235</f>
        <v>0</v>
      </c>
      <c r="AQ354" s="66">
        <f>-AQ$190+AQ$216-AQ$218+AQ$233*(1+'S&amp;S'!$F152)+AQ$234+AQ$235</f>
        <v>0</v>
      </c>
      <c r="AR354" s="66">
        <f>-AR$190+AR$216-AR$218+AR$233*(1+'S&amp;S'!$F152)+AR$234+AR$235</f>
        <v>0</v>
      </c>
      <c r="AS354" s="66">
        <f>-AS$190+AS$216-AS$218+AS$233*(1+'S&amp;S'!$F152)+AS$234+AS$235</f>
        <v>0</v>
      </c>
      <c r="AT354" s="66">
        <f>-AT$190+AT$216-AT$218+AT$233*(1+'S&amp;S'!$F152)+AT$234+AT$235</f>
        <v>0</v>
      </c>
      <c r="AU354" s="66">
        <f>-AU$190+AU$216-AU$218+AU$233*(1+'S&amp;S'!$F152)+AU$234+AU$235</f>
        <v>0</v>
      </c>
      <c r="AV354" s="66">
        <f>-AV$190+AV$216-AV$218+AV$233*(1+'S&amp;S'!$F152)+AV$234+AV$235</f>
        <v>0</v>
      </c>
      <c r="AW354" s="66">
        <f>-AW$190+AW$216-AW$218+AW$233*(1+'S&amp;S'!$F152)+AW$234+AW$235</f>
        <v>0</v>
      </c>
      <c r="AX354" s="66">
        <f>-AX$190+AX$216-AX$218+AX$233*(1+'S&amp;S'!$F152)+AX$234+AX$235</f>
        <v>0</v>
      </c>
      <c r="AY354" s="66">
        <f>-AY$190+AY$216-AY$218+AY$233*(1+'S&amp;S'!$F152)+AY$234+AY$235</f>
        <v>0</v>
      </c>
      <c r="AZ354" s="66">
        <f>-AZ$190+AZ$216-AZ$218+AZ$233*(1+'S&amp;S'!$F152)+AZ$234+AZ$235</f>
        <v>0</v>
      </c>
      <c r="BA354" s="66">
        <f>-BA$190+BA$216-BA$218+BA$233*(1+'S&amp;S'!$F152)+BA$234+BA$235</f>
        <v>0</v>
      </c>
      <c r="BB354" s="66">
        <f>-BB$190+BB$216-BB$218+BB$233*(1+'S&amp;S'!$F152)+BB$234+BB$235</f>
        <v>0</v>
      </c>
      <c r="BC354" s="66">
        <f>-BC$190+BC$216-BC$218+BC$233*(1+'S&amp;S'!$F152)+BC$234+BC$235</f>
        <v>0</v>
      </c>
      <c r="BD354" s="66">
        <f>-BD$190+BD$216-BD$218+BD$233*(1+'S&amp;S'!$F152)+BD$234+BD$235</f>
        <v>0</v>
      </c>
      <c r="BE354" s="66">
        <f>-BE$190+BE$216-BE$218+BE$233*(1+'S&amp;S'!$F152)+BE$234+BE$235</f>
        <v>0</v>
      </c>
      <c r="BF354" s="66">
        <f>-BF$190+BF$216-BF$218+BF$233*(1+'S&amp;S'!$F152)+BF$234+BF$235</f>
        <v>0</v>
      </c>
      <c r="BG354" s="66">
        <f>-BG$190+BG$216-BG$218+BG$233*(1+'S&amp;S'!$F152)+BG$234+BG$235</f>
        <v>0</v>
      </c>
      <c r="BH354" s="66">
        <f>-BH$190+BH$216-BH$218+BH$233*(1+'S&amp;S'!$F152)+BH$234+BH$235</f>
        <v>0</v>
      </c>
      <c r="BI354" s="66">
        <f>-BI$190+BI$216-BI$218+BI$233*(1+'S&amp;S'!$F152)+BI$234+BI$235</f>
        <v>0</v>
      </c>
      <c r="BJ354" s="66">
        <f>-BJ$190+BJ$216-BJ$218+BJ$233*(1+'S&amp;S'!$F152)+BJ$234+BJ$235</f>
        <v>0</v>
      </c>
      <c r="BK354" s="66">
        <f>-BK$190+BK$216-BK$218+BK$233*(1+'S&amp;S'!$F152)+BK$234+BK$235</f>
        <v>0</v>
      </c>
      <c r="BL354" s="66">
        <f>-BL$190+BL$216-BL$218+BL$233*(1+'S&amp;S'!$F152)+BL$234+BL$235</f>
        <v>0</v>
      </c>
      <c r="BM354" s="66">
        <f>-BM$190+BM$216-BM$218+BM$233*(1+'S&amp;S'!$F152)+BM$234+BM$235</f>
        <v>0</v>
      </c>
      <c r="BN354" s="66">
        <f>-BN$190+BN$216-BN$218+BN$233*(1+'S&amp;S'!$F152)+BN$234+BN$235</f>
        <v>0</v>
      </c>
      <c r="BO354" s="66">
        <f>-BO$190+BO$216-BO$218+BO$233*(1+'S&amp;S'!$F152)+BO$234+BO$235</f>
        <v>0</v>
      </c>
      <c r="BP354" s="66">
        <f>-BP$190+BP$216-BP$218+BP$233*(1+'S&amp;S'!$F152)+BP$234+BP$235</f>
        <v>0</v>
      </c>
      <c r="BQ354" s="66">
        <f>-BQ$190+BQ$216-BQ$218+BQ$233*(1+'S&amp;S'!$F152)+BQ$234+BQ$235</f>
        <v>0</v>
      </c>
      <c r="BR354" s="66">
        <f>-BR$190+BR$216-BR$218+BR$233*(1+'S&amp;S'!$F152)+BR$234+BR$235</f>
        <v>0</v>
      </c>
      <c r="BS354" s="66">
        <f>-BS$190+BS$216-BS$218+BS$233*(1+'S&amp;S'!$F152)+BS$234+BS$235</f>
        <v>0</v>
      </c>
      <c r="BT354" s="66">
        <f>-BT$190+BT$216-BT$218+BT$233*(1+'S&amp;S'!$F152)+BT$234+BT$235</f>
        <v>0</v>
      </c>
      <c r="BU354" s="66">
        <f>-BU$190+BU$216-BU$218+BU$233*(1+'S&amp;S'!$F152)+BU$234+BU$235</f>
        <v>0</v>
      </c>
      <c r="BV354" s="66">
        <f>-BV$190+BV$216-BV$218+BV$233*(1+'S&amp;S'!$F152)+BV$234+BV$235</f>
        <v>0</v>
      </c>
      <c r="BW354" s="66">
        <f>-BW$190+BW$216-BW$218+BW$233*(1+'S&amp;S'!$F152)+BW$234+BW$235</f>
        <v>0</v>
      </c>
      <c r="BX354" s="66">
        <f>-BX$190+BX$216-BX$218+BX$233*(1+'S&amp;S'!$F152)+BX$234+BX$235</f>
        <v>0</v>
      </c>
      <c r="BY354" s="66">
        <f>-BY$190+BY$216-BY$218+BY$233*(1+'S&amp;S'!$F152)+BY$234+BY$235</f>
        <v>0</v>
      </c>
      <c r="BZ354" s="66">
        <f>-BZ$190+BZ$216-BZ$218+BZ$233*(1+'S&amp;S'!$F152)+BZ$234+BZ$235</f>
        <v>0</v>
      </c>
      <c r="CA354" s="66">
        <f>-CA$190+CA$216-CA$218+CA$233*(1+'S&amp;S'!$F152)+CA$234+CA$235</f>
        <v>0</v>
      </c>
      <c r="CB354" s="66">
        <f>-CB$190+CB$216-CB$218+CB$233*(1+'S&amp;S'!$F152)+CB$234+CB$235</f>
        <v>0</v>
      </c>
      <c r="CC354" s="66">
        <f>-CC$190+CC$216-CC$218+CC$233*(1+'S&amp;S'!$F152)+CC$234+CC$235</f>
        <v>0</v>
      </c>
      <c r="CD354" s="66">
        <f>-CD$190+CD$216-CD$218+CD$233*(1+'S&amp;S'!$F152)+CD$234+CD$235</f>
        <v>0</v>
      </c>
      <c r="CE354" s="66">
        <f>-CE$190+CE$216-CE$218+CE$233*(1+'S&amp;S'!$F152)+CE$234+CE$235</f>
        <v>0</v>
      </c>
      <c r="CF354" s="66">
        <f>-CF$190+CF$216-CF$218+CF$233*(1+'S&amp;S'!$F152)+CF$234+CF$235</f>
        <v>0</v>
      </c>
      <c r="CG354" s="66">
        <f>-CG$190+CG$216-CG$218+CG$233*(1+'S&amp;S'!$F152)+CG$234+CG$235</f>
        <v>0</v>
      </c>
      <c r="CH354" s="66">
        <f>-CH$190+CH$216-CH$218+CH$233*(1+'S&amp;S'!$F152)+CH$234+CH$235</f>
        <v>0</v>
      </c>
      <c r="CI354" s="66">
        <f>-CI$190+CI$216-CI$218+CI$233*(1+'S&amp;S'!$F152)+CI$234+CI$235</f>
        <v>0</v>
      </c>
      <c r="CJ354" s="66">
        <f>-CJ$190+CJ$216-CJ$218+CJ$233*(1+'S&amp;S'!$F152)+CJ$234+CJ$235</f>
        <v>0</v>
      </c>
      <c r="CK354" s="66">
        <f>-CK$190+CK$216-CK$218+CK$233*(1+'S&amp;S'!$F152)+CK$234+CK$235</f>
        <v>0</v>
      </c>
      <c r="CL354" s="66">
        <f>-CL$190+CL$216-CL$218+CL$233*(1+'S&amp;S'!$F152)+CL$234+CL$235</f>
        <v>0</v>
      </c>
      <c r="CM354" s="66">
        <f>-CM$190+CM$216-CM$218+CM$233*(1+'S&amp;S'!$F152)+CM$234+CM$235</f>
        <v>0</v>
      </c>
      <c r="CN354" s="66">
        <f>-CN$190+CN$216-CN$218+CN$233*(1+'S&amp;S'!$F152)+CN$234+CN$235</f>
        <v>0</v>
      </c>
      <c r="CO354" s="66">
        <f>-CO$190+CO$216-CO$218+CO$233*(1+'S&amp;S'!$F152)+CO$234+CO$235</f>
        <v>0</v>
      </c>
      <c r="CP354" s="66">
        <f>-CP$190+CP$216-CP$218+CP$233*(1+'S&amp;S'!$F152)+CP$234+CP$235</f>
        <v>0</v>
      </c>
      <c r="CQ354" s="66">
        <f>-CQ$190+CQ$216-CQ$218+CQ$233*(1+'S&amp;S'!$F152)+CQ$234+CQ$235</f>
        <v>0</v>
      </c>
      <c r="CR354" s="66">
        <f>-CR$190+CR$216-CR$218+CR$233*(1+'S&amp;S'!$F152)+CR$234+CR$235</f>
        <v>0</v>
      </c>
      <c r="CS354" s="66">
        <f>-CS$190+CS$216-CS$218+CS$233*(1+'S&amp;S'!$F152)+CS$234+CS$235</f>
        <v>0</v>
      </c>
    </row>
    <row r="355" spans="3:97" hidden="1" x14ac:dyDescent="0.35">
      <c r="C355" s="81" t="str">
        <f>O.3!C95&amp;" with "&amp; 'S&amp;S'!$D$5*100 &amp; "% decrease"</f>
        <v>G. Total net value of externalities with 1% decrease</v>
      </c>
      <c r="E355" s="492">
        <f>G355+NPV(G.Asm!$F$40,H355:INDEX(H355:CS355,RP))</f>
        <v>0</v>
      </c>
      <c r="F355" s="492">
        <f t="shared" si="140"/>
        <v>0</v>
      </c>
      <c r="G355" s="66">
        <f>-G$190+G$216-G$218+G$233*(1+'S&amp;S'!$F153)+G$234+G$235</f>
        <v>0</v>
      </c>
      <c r="H355" s="66">
        <f>-H$190+H$216-H$218+H$233*(1+'S&amp;S'!$F153)+H$234+H$235</f>
        <v>0</v>
      </c>
      <c r="I355" s="66">
        <f>-I$190+I$216-I$218+I$233*(1+'S&amp;S'!$F153)+I$234+I$235</f>
        <v>0</v>
      </c>
      <c r="J355" s="66">
        <f>-J$190+J$216-J$218+J$233*(1+'S&amp;S'!$F153)+J$234+J$235</f>
        <v>0</v>
      </c>
      <c r="K355" s="66">
        <f>-K$190+K$216-K$218+K$233*(1+'S&amp;S'!$F153)+K$234+K$235</f>
        <v>0</v>
      </c>
      <c r="L355" s="66">
        <f>-L$190+L$216-L$218+L$233*(1+'S&amp;S'!$F153)+L$234+L$235</f>
        <v>0</v>
      </c>
      <c r="M355" s="66">
        <f>-M$190+M$216-M$218+M$233*(1+'S&amp;S'!$F153)+M$234+M$235</f>
        <v>0</v>
      </c>
      <c r="N355" s="66">
        <f>-N$190+N$216-N$218+N$233*(1+'S&amp;S'!$F153)+N$234+N$235</f>
        <v>0</v>
      </c>
      <c r="O355" s="66">
        <f>-O$190+O$216-O$218+O$233*(1+'S&amp;S'!$F153)+O$234+O$235</f>
        <v>0</v>
      </c>
      <c r="P355" s="66">
        <f>-P$190+P$216-P$218+P$233*(1+'S&amp;S'!$F153)+P$234+P$235</f>
        <v>0</v>
      </c>
      <c r="Q355" s="66">
        <f>-Q$190+Q$216-Q$218+Q$233*(1+'S&amp;S'!$F153)+Q$234+Q$235</f>
        <v>0</v>
      </c>
      <c r="R355" s="66">
        <f>-R$190+R$216-R$218+R$233*(1+'S&amp;S'!$F153)+R$234+R$235</f>
        <v>0</v>
      </c>
      <c r="S355" s="66">
        <f>-S$190+S$216-S$218+S$233*(1+'S&amp;S'!$F153)+S$234+S$235</f>
        <v>0</v>
      </c>
      <c r="T355" s="66">
        <f>-T$190+T$216-T$218+T$233*(1+'S&amp;S'!$F153)+T$234+T$235</f>
        <v>0</v>
      </c>
      <c r="U355" s="66">
        <f>-U$190+U$216-U$218+U$233*(1+'S&amp;S'!$F153)+U$234+U$235</f>
        <v>0</v>
      </c>
      <c r="V355" s="66">
        <f>-V$190+V$216-V$218+V$233*(1+'S&amp;S'!$F153)+V$234+V$235</f>
        <v>0</v>
      </c>
      <c r="W355" s="66">
        <f>-W$190+W$216-W$218+W$233*(1+'S&amp;S'!$F153)+W$234+W$235</f>
        <v>0</v>
      </c>
      <c r="X355" s="66">
        <f>-X$190+X$216-X$218+X$233*(1+'S&amp;S'!$F153)+X$234+X$235</f>
        <v>0</v>
      </c>
      <c r="Y355" s="66">
        <f>-Y$190+Y$216-Y$218+Y$233*(1+'S&amp;S'!$F153)+Y$234+Y$235</f>
        <v>0</v>
      </c>
      <c r="Z355" s="66">
        <f>-Z$190+Z$216-Z$218+Z$233*(1+'S&amp;S'!$F153)+Z$234+Z$235</f>
        <v>0</v>
      </c>
      <c r="AA355" s="66">
        <f>-AA$190+AA$216-AA$218+AA$233*(1+'S&amp;S'!$F153)+AA$234+AA$235</f>
        <v>0</v>
      </c>
      <c r="AB355" s="66">
        <f>-AB$190+AB$216-AB$218+AB$233*(1+'S&amp;S'!$F153)+AB$234+AB$235</f>
        <v>0</v>
      </c>
      <c r="AC355" s="66">
        <f>-AC$190+AC$216-AC$218+AC$233*(1+'S&amp;S'!$F153)+AC$234+AC$235</f>
        <v>0</v>
      </c>
      <c r="AD355" s="66">
        <f>-AD$190+AD$216-AD$218+AD$233*(1+'S&amp;S'!$F153)+AD$234+AD$235</f>
        <v>0</v>
      </c>
      <c r="AE355" s="66">
        <f>-AE$190+AE$216-AE$218+AE$233*(1+'S&amp;S'!$F153)+AE$234+AE$235</f>
        <v>0</v>
      </c>
      <c r="AF355" s="66">
        <f>-AF$190+AF$216-AF$218+AF$233*(1+'S&amp;S'!$F153)+AF$234+AF$235</f>
        <v>0</v>
      </c>
      <c r="AG355" s="66">
        <f>-AG$190+AG$216-AG$218+AG$233*(1+'S&amp;S'!$F153)+AG$234+AG$235</f>
        <v>0</v>
      </c>
      <c r="AH355" s="66">
        <f>-AH$190+AH$216-AH$218+AH$233*(1+'S&amp;S'!$F153)+AH$234+AH$235</f>
        <v>0</v>
      </c>
      <c r="AI355" s="66">
        <f>-AI$190+AI$216-AI$218+AI$233*(1+'S&amp;S'!$F153)+AI$234+AI$235</f>
        <v>0</v>
      </c>
      <c r="AJ355" s="66">
        <f>-AJ$190+AJ$216-AJ$218+AJ$233*(1+'S&amp;S'!$F153)+AJ$234+AJ$235</f>
        <v>0</v>
      </c>
      <c r="AK355" s="66">
        <f>-AK$190+AK$216-AK$218+AK$233*(1+'S&amp;S'!$F153)+AK$234+AK$235</f>
        <v>0</v>
      </c>
      <c r="AL355" s="66">
        <f>-AL$190+AL$216-AL$218+AL$233*(1+'S&amp;S'!$F153)+AL$234+AL$235</f>
        <v>0</v>
      </c>
      <c r="AM355" s="66">
        <f>-AM$190+AM$216-AM$218+AM$233*(1+'S&amp;S'!$F153)+AM$234+AM$235</f>
        <v>0</v>
      </c>
      <c r="AN355" s="66">
        <f>-AN$190+AN$216-AN$218+AN$233*(1+'S&amp;S'!$F153)+AN$234+AN$235</f>
        <v>0</v>
      </c>
      <c r="AO355" s="66">
        <f>-AO$190+AO$216-AO$218+AO$233*(1+'S&amp;S'!$F153)+AO$234+AO$235</f>
        <v>0</v>
      </c>
      <c r="AP355" s="66">
        <f>-AP$190+AP$216-AP$218+AP$233*(1+'S&amp;S'!$F153)+AP$234+AP$235</f>
        <v>0</v>
      </c>
      <c r="AQ355" s="66">
        <f>-AQ$190+AQ$216-AQ$218+AQ$233*(1+'S&amp;S'!$F153)+AQ$234+AQ$235</f>
        <v>0</v>
      </c>
      <c r="AR355" s="66">
        <f>-AR$190+AR$216-AR$218+AR$233*(1+'S&amp;S'!$F153)+AR$234+AR$235</f>
        <v>0</v>
      </c>
      <c r="AS355" s="66">
        <f>-AS$190+AS$216-AS$218+AS$233*(1+'S&amp;S'!$F153)+AS$234+AS$235</f>
        <v>0</v>
      </c>
      <c r="AT355" s="66">
        <f>-AT$190+AT$216-AT$218+AT$233*(1+'S&amp;S'!$F153)+AT$234+AT$235</f>
        <v>0</v>
      </c>
      <c r="AU355" s="66">
        <f>-AU$190+AU$216-AU$218+AU$233*(1+'S&amp;S'!$F153)+AU$234+AU$235</f>
        <v>0</v>
      </c>
      <c r="AV355" s="66">
        <f>-AV$190+AV$216-AV$218+AV$233*(1+'S&amp;S'!$F153)+AV$234+AV$235</f>
        <v>0</v>
      </c>
      <c r="AW355" s="66">
        <f>-AW$190+AW$216-AW$218+AW$233*(1+'S&amp;S'!$F153)+AW$234+AW$235</f>
        <v>0</v>
      </c>
      <c r="AX355" s="66">
        <f>-AX$190+AX$216-AX$218+AX$233*(1+'S&amp;S'!$F153)+AX$234+AX$235</f>
        <v>0</v>
      </c>
      <c r="AY355" s="66">
        <f>-AY$190+AY$216-AY$218+AY$233*(1+'S&amp;S'!$F153)+AY$234+AY$235</f>
        <v>0</v>
      </c>
      <c r="AZ355" s="66">
        <f>-AZ$190+AZ$216-AZ$218+AZ$233*(1+'S&amp;S'!$F153)+AZ$234+AZ$235</f>
        <v>0</v>
      </c>
      <c r="BA355" s="66">
        <f>-BA$190+BA$216-BA$218+BA$233*(1+'S&amp;S'!$F153)+BA$234+BA$235</f>
        <v>0</v>
      </c>
      <c r="BB355" s="66">
        <f>-BB$190+BB$216-BB$218+BB$233*(1+'S&amp;S'!$F153)+BB$234+BB$235</f>
        <v>0</v>
      </c>
      <c r="BC355" s="66">
        <f>-BC$190+BC$216-BC$218+BC$233*(1+'S&amp;S'!$F153)+BC$234+BC$235</f>
        <v>0</v>
      </c>
      <c r="BD355" s="66">
        <f>-BD$190+BD$216-BD$218+BD$233*(1+'S&amp;S'!$F153)+BD$234+BD$235</f>
        <v>0</v>
      </c>
      <c r="BE355" s="66">
        <f>-BE$190+BE$216-BE$218+BE$233*(1+'S&amp;S'!$F153)+BE$234+BE$235</f>
        <v>0</v>
      </c>
      <c r="BF355" s="66">
        <f>-BF$190+BF$216-BF$218+BF$233*(1+'S&amp;S'!$F153)+BF$234+BF$235</f>
        <v>0</v>
      </c>
      <c r="BG355" s="66">
        <f>-BG$190+BG$216-BG$218+BG$233*(1+'S&amp;S'!$F153)+BG$234+BG$235</f>
        <v>0</v>
      </c>
      <c r="BH355" s="66">
        <f>-BH$190+BH$216-BH$218+BH$233*(1+'S&amp;S'!$F153)+BH$234+BH$235</f>
        <v>0</v>
      </c>
      <c r="BI355" s="66">
        <f>-BI$190+BI$216-BI$218+BI$233*(1+'S&amp;S'!$F153)+BI$234+BI$235</f>
        <v>0</v>
      </c>
      <c r="BJ355" s="66">
        <f>-BJ$190+BJ$216-BJ$218+BJ$233*(1+'S&amp;S'!$F153)+BJ$234+BJ$235</f>
        <v>0</v>
      </c>
      <c r="BK355" s="66">
        <f>-BK$190+BK$216-BK$218+BK$233*(1+'S&amp;S'!$F153)+BK$234+BK$235</f>
        <v>0</v>
      </c>
      <c r="BL355" s="66">
        <f>-BL$190+BL$216-BL$218+BL$233*(1+'S&amp;S'!$F153)+BL$234+BL$235</f>
        <v>0</v>
      </c>
      <c r="BM355" s="66">
        <f>-BM$190+BM$216-BM$218+BM$233*(1+'S&amp;S'!$F153)+BM$234+BM$235</f>
        <v>0</v>
      </c>
      <c r="BN355" s="66">
        <f>-BN$190+BN$216-BN$218+BN$233*(1+'S&amp;S'!$F153)+BN$234+BN$235</f>
        <v>0</v>
      </c>
      <c r="BO355" s="66">
        <f>-BO$190+BO$216-BO$218+BO$233*(1+'S&amp;S'!$F153)+BO$234+BO$235</f>
        <v>0</v>
      </c>
      <c r="BP355" s="66">
        <f>-BP$190+BP$216-BP$218+BP$233*(1+'S&amp;S'!$F153)+BP$234+BP$235</f>
        <v>0</v>
      </c>
      <c r="BQ355" s="66">
        <f>-BQ$190+BQ$216-BQ$218+BQ$233*(1+'S&amp;S'!$F153)+BQ$234+BQ$235</f>
        <v>0</v>
      </c>
      <c r="BR355" s="66">
        <f>-BR$190+BR$216-BR$218+BR$233*(1+'S&amp;S'!$F153)+BR$234+BR$235</f>
        <v>0</v>
      </c>
      <c r="BS355" s="66">
        <f>-BS$190+BS$216-BS$218+BS$233*(1+'S&amp;S'!$F153)+BS$234+BS$235</f>
        <v>0</v>
      </c>
      <c r="BT355" s="66">
        <f>-BT$190+BT$216-BT$218+BT$233*(1+'S&amp;S'!$F153)+BT$234+BT$235</f>
        <v>0</v>
      </c>
      <c r="BU355" s="66">
        <f>-BU$190+BU$216-BU$218+BU$233*(1+'S&amp;S'!$F153)+BU$234+BU$235</f>
        <v>0</v>
      </c>
      <c r="BV355" s="66">
        <f>-BV$190+BV$216-BV$218+BV$233*(1+'S&amp;S'!$F153)+BV$234+BV$235</f>
        <v>0</v>
      </c>
      <c r="BW355" s="66">
        <f>-BW$190+BW$216-BW$218+BW$233*(1+'S&amp;S'!$F153)+BW$234+BW$235</f>
        <v>0</v>
      </c>
      <c r="BX355" s="66">
        <f>-BX$190+BX$216-BX$218+BX$233*(1+'S&amp;S'!$F153)+BX$234+BX$235</f>
        <v>0</v>
      </c>
      <c r="BY355" s="66">
        <f>-BY$190+BY$216-BY$218+BY$233*(1+'S&amp;S'!$F153)+BY$234+BY$235</f>
        <v>0</v>
      </c>
      <c r="BZ355" s="66">
        <f>-BZ$190+BZ$216-BZ$218+BZ$233*(1+'S&amp;S'!$F153)+BZ$234+BZ$235</f>
        <v>0</v>
      </c>
      <c r="CA355" s="66">
        <f>-CA$190+CA$216-CA$218+CA$233*(1+'S&amp;S'!$F153)+CA$234+CA$235</f>
        <v>0</v>
      </c>
      <c r="CB355" s="66">
        <f>-CB$190+CB$216-CB$218+CB$233*(1+'S&amp;S'!$F153)+CB$234+CB$235</f>
        <v>0</v>
      </c>
      <c r="CC355" s="66">
        <f>-CC$190+CC$216-CC$218+CC$233*(1+'S&amp;S'!$F153)+CC$234+CC$235</f>
        <v>0</v>
      </c>
      <c r="CD355" s="66">
        <f>-CD$190+CD$216-CD$218+CD$233*(1+'S&amp;S'!$F153)+CD$234+CD$235</f>
        <v>0</v>
      </c>
      <c r="CE355" s="66">
        <f>-CE$190+CE$216-CE$218+CE$233*(1+'S&amp;S'!$F153)+CE$234+CE$235</f>
        <v>0</v>
      </c>
      <c r="CF355" s="66">
        <f>-CF$190+CF$216-CF$218+CF$233*(1+'S&amp;S'!$F153)+CF$234+CF$235</f>
        <v>0</v>
      </c>
      <c r="CG355" s="66">
        <f>-CG$190+CG$216-CG$218+CG$233*(1+'S&amp;S'!$F153)+CG$234+CG$235</f>
        <v>0</v>
      </c>
      <c r="CH355" s="66">
        <f>-CH$190+CH$216-CH$218+CH$233*(1+'S&amp;S'!$F153)+CH$234+CH$235</f>
        <v>0</v>
      </c>
      <c r="CI355" s="66">
        <f>-CI$190+CI$216-CI$218+CI$233*(1+'S&amp;S'!$F153)+CI$234+CI$235</f>
        <v>0</v>
      </c>
      <c r="CJ355" s="66">
        <f>-CJ$190+CJ$216-CJ$218+CJ$233*(1+'S&amp;S'!$F153)+CJ$234+CJ$235</f>
        <v>0</v>
      </c>
      <c r="CK355" s="66">
        <f>-CK$190+CK$216-CK$218+CK$233*(1+'S&amp;S'!$F153)+CK$234+CK$235</f>
        <v>0</v>
      </c>
      <c r="CL355" s="66">
        <f>-CL$190+CL$216-CL$218+CL$233*(1+'S&amp;S'!$F153)+CL$234+CL$235</f>
        <v>0</v>
      </c>
      <c r="CM355" s="66">
        <f>-CM$190+CM$216-CM$218+CM$233*(1+'S&amp;S'!$F153)+CM$234+CM$235</f>
        <v>0</v>
      </c>
      <c r="CN355" s="66">
        <f>-CN$190+CN$216-CN$218+CN$233*(1+'S&amp;S'!$F153)+CN$234+CN$235</f>
        <v>0</v>
      </c>
      <c r="CO355" s="66">
        <f>-CO$190+CO$216-CO$218+CO$233*(1+'S&amp;S'!$F153)+CO$234+CO$235</f>
        <v>0</v>
      </c>
      <c r="CP355" s="66">
        <f>-CP$190+CP$216-CP$218+CP$233*(1+'S&amp;S'!$F153)+CP$234+CP$235</f>
        <v>0</v>
      </c>
      <c r="CQ355" s="66">
        <f>-CQ$190+CQ$216-CQ$218+CQ$233*(1+'S&amp;S'!$F153)+CQ$234+CQ$235</f>
        <v>0</v>
      </c>
      <c r="CR355" s="66">
        <f>-CR$190+CR$216-CR$218+CR$233*(1+'S&amp;S'!$F153)+CR$234+CR$235</f>
        <v>0</v>
      </c>
      <c r="CS355" s="66">
        <f>-CS$190+CS$216-CS$218+CS$233*(1+'S&amp;S'!$F153)+CS$234+CS$235</f>
        <v>0</v>
      </c>
    </row>
    <row r="356" spans="3:97" hidden="1" x14ac:dyDescent="0.35">
      <c r="C356" s="81" t="str">
        <f>O.3!C119&amp;" with "&amp; 'S&amp;S'!$D$5*100 &amp; "% increase"</f>
        <v>H. Total net value of climate change mitigation with 1% increase</v>
      </c>
      <c r="E356" s="492">
        <f>G356+NPV(G.Asm!$F$40,H356:INDEX(H356:CS356,RP))</f>
        <v>0</v>
      </c>
      <c r="F356" s="492">
        <f t="shared" si="140"/>
        <v>0</v>
      </c>
      <c r="G356" s="66">
        <f>-G$190+G$216-G$218+G$233+G$234*(1+'S&amp;S'!$F154)+G$235</f>
        <v>0</v>
      </c>
      <c r="H356" s="66">
        <f>-H$190+H$216-H$218+H$233+H$234*(1+'S&amp;S'!$F154)+H$235</f>
        <v>0</v>
      </c>
      <c r="I356" s="66">
        <f>-I$190+I$216-I$218+I$233+I$234*(1+'S&amp;S'!$F154)+I$235</f>
        <v>0</v>
      </c>
      <c r="J356" s="66">
        <f>-J$190+J$216-J$218+J$233+J$234*(1+'S&amp;S'!$F154)+J$235</f>
        <v>0</v>
      </c>
      <c r="K356" s="66">
        <f>-K$190+K$216-K$218+K$233+K$234*(1+'S&amp;S'!$F154)+K$235</f>
        <v>0</v>
      </c>
      <c r="L356" s="66">
        <f>-L$190+L$216-L$218+L$233+L$234*(1+'S&amp;S'!$F154)+L$235</f>
        <v>0</v>
      </c>
      <c r="M356" s="66">
        <f>-M$190+M$216-M$218+M$233+M$234*(1+'S&amp;S'!$F154)+M$235</f>
        <v>0</v>
      </c>
      <c r="N356" s="66">
        <f>-N$190+N$216-N$218+N$233+N$234*(1+'S&amp;S'!$F154)+N$235</f>
        <v>0</v>
      </c>
      <c r="O356" s="66">
        <f>-O$190+O$216-O$218+O$233+O$234*(1+'S&amp;S'!$F154)+O$235</f>
        <v>0</v>
      </c>
      <c r="P356" s="66">
        <f>-P$190+P$216-P$218+P$233+P$234*(1+'S&amp;S'!$F154)+P$235</f>
        <v>0</v>
      </c>
      <c r="Q356" s="66">
        <f>-Q$190+Q$216-Q$218+Q$233+Q$234*(1+'S&amp;S'!$F154)+Q$235</f>
        <v>0</v>
      </c>
      <c r="R356" s="66">
        <f>-R$190+R$216-R$218+R$233+R$234*(1+'S&amp;S'!$F154)+R$235</f>
        <v>0</v>
      </c>
      <c r="S356" s="66">
        <f>-S$190+S$216-S$218+S$233+S$234*(1+'S&amp;S'!$F154)+S$235</f>
        <v>0</v>
      </c>
      <c r="T356" s="66">
        <f>-T$190+T$216-T$218+T$233+T$234*(1+'S&amp;S'!$F154)+T$235</f>
        <v>0</v>
      </c>
      <c r="U356" s="66">
        <f>-U$190+U$216-U$218+U$233+U$234*(1+'S&amp;S'!$F154)+U$235</f>
        <v>0</v>
      </c>
      <c r="V356" s="66">
        <f>-V$190+V$216-V$218+V$233+V$234*(1+'S&amp;S'!$F154)+V$235</f>
        <v>0</v>
      </c>
      <c r="W356" s="66">
        <f>-W$190+W$216-W$218+W$233+W$234*(1+'S&amp;S'!$F154)+W$235</f>
        <v>0</v>
      </c>
      <c r="X356" s="66">
        <f>-X$190+X$216-X$218+X$233+X$234*(1+'S&amp;S'!$F154)+X$235</f>
        <v>0</v>
      </c>
      <c r="Y356" s="66">
        <f>-Y$190+Y$216-Y$218+Y$233+Y$234*(1+'S&amp;S'!$F154)+Y$235</f>
        <v>0</v>
      </c>
      <c r="Z356" s="66">
        <f>-Z$190+Z$216-Z$218+Z$233+Z$234*(1+'S&amp;S'!$F154)+Z$235</f>
        <v>0</v>
      </c>
      <c r="AA356" s="66">
        <f>-AA$190+AA$216-AA$218+AA$233+AA$234*(1+'S&amp;S'!$F154)+AA$235</f>
        <v>0</v>
      </c>
      <c r="AB356" s="66">
        <f>-AB$190+AB$216-AB$218+AB$233+AB$234*(1+'S&amp;S'!$F154)+AB$235</f>
        <v>0</v>
      </c>
      <c r="AC356" s="66">
        <f>-AC$190+AC$216-AC$218+AC$233+AC$234*(1+'S&amp;S'!$F154)+AC$235</f>
        <v>0</v>
      </c>
      <c r="AD356" s="66">
        <f>-AD$190+AD$216-AD$218+AD$233+AD$234*(1+'S&amp;S'!$F154)+AD$235</f>
        <v>0</v>
      </c>
      <c r="AE356" s="66">
        <f>-AE$190+AE$216-AE$218+AE$233+AE$234*(1+'S&amp;S'!$F154)+AE$235</f>
        <v>0</v>
      </c>
      <c r="AF356" s="66">
        <f>-AF$190+AF$216-AF$218+AF$233+AF$234*(1+'S&amp;S'!$F154)+AF$235</f>
        <v>0</v>
      </c>
      <c r="AG356" s="66">
        <f>-AG$190+AG$216-AG$218+AG$233+AG$234*(1+'S&amp;S'!$F154)+AG$235</f>
        <v>0</v>
      </c>
      <c r="AH356" s="66">
        <f>-AH$190+AH$216-AH$218+AH$233+AH$234*(1+'S&amp;S'!$F154)+AH$235</f>
        <v>0</v>
      </c>
      <c r="AI356" s="66">
        <f>-AI$190+AI$216-AI$218+AI$233+AI$234*(1+'S&amp;S'!$F154)+AI$235</f>
        <v>0</v>
      </c>
      <c r="AJ356" s="66">
        <f>-AJ$190+AJ$216-AJ$218+AJ$233+AJ$234*(1+'S&amp;S'!$F154)+AJ$235</f>
        <v>0</v>
      </c>
      <c r="AK356" s="66">
        <f>-AK$190+AK$216-AK$218+AK$233+AK$234*(1+'S&amp;S'!$F154)+AK$235</f>
        <v>0</v>
      </c>
      <c r="AL356" s="66">
        <f>-AL$190+AL$216-AL$218+AL$233+AL$234*(1+'S&amp;S'!$F154)+AL$235</f>
        <v>0</v>
      </c>
      <c r="AM356" s="66">
        <f>-AM$190+AM$216-AM$218+AM$233+AM$234*(1+'S&amp;S'!$F154)+AM$235</f>
        <v>0</v>
      </c>
      <c r="AN356" s="66">
        <f>-AN$190+AN$216-AN$218+AN$233+AN$234*(1+'S&amp;S'!$F154)+AN$235</f>
        <v>0</v>
      </c>
      <c r="AO356" s="66">
        <f>-AO$190+AO$216-AO$218+AO$233+AO$234*(1+'S&amp;S'!$F154)+AO$235</f>
        <v>0</v>
      </c>
      <c r="AP356" s="66">
        <f>-AP$190+AP$216-AP$218+AP$233+AP$234*(1+'S&amp;S'!$F154)+AP$235</f>
        <v>0</v>
      </c>
      <c r="AQ356" s="66">
        <f>-AQ$190+AQ$216-AQ$218+AQ$233+AQ$234*(1+'S&amp;S'!$F154)+AQ$235</f>
        <v>0</v>
      </c>
      <c r="AR356" s="66">
        <f>-AR$190+AR$216-AR$218+AR$233+AR$234*(1+'S&amp;S'!$F154)+AR$235</f>
        <v>0</v>
      </c>
      <c r="AS356" s="66">
        <f>-AS$190+AS$216-AS$218+AS$233+AS$234*(1+'S&amp;S'!$F154)+AS$235</f>
        <v>0</v>
      </c>
      <c r="AT356" s="66">
        <f>-AT$190+AT$216-AT$218+AT$233+AT$234*(1+'S&amp;S'!$F154)+AT$235</f>
        <v>0</v>
      </c>
      <c r="AU356" s="66">
        <f>-AU$190+AU$216-AU$218+AU$233+AU$234*(1+'S&amp;S'!$F154)+AU$235</f>
        <v>0</v>
      </c>
      <c r="AV356" s="66">
        <f>-AV$190+AV$216-AV$218+AV$233+AV$234*(1+'S&amp;S'!$F154)+AV$235</f>
        <v>0</v>
      </c>
      <c r="AW356" s="66">
        <f>-AW$190+AW$216-AW$218+AW$233+AW$234*(1+'S&amp;S'!$F154)+AW$235</f>
        <v>0</v>
      </c>
      <c r="AX356" s="66">
        <f>-AX$190+AX$216-AX$218+AX$233+AX$234*(1+'S&amp;S'!$F154)+AX$235</f>
        <v>0</v>
      </c>
      <c r="AY356" s="66">
        <f>-AY$190+AY$216-AY$218+AY$233+AY$234*(1+'S&amp;S'!$F154)+AY$235</f>
        <v>0</v>
      </c>
      <c r="AZ356" s="66">
        <f>-AZ$190+AZ$216-AZ$218+AZ$233+AZ$234*(1+'S&amp;S'!$F154)+AZ$235</f>
        <v>0</v>
      </c>
      <c r="BA356" s="66">
        <f>-BA$190+BA$216-BA$218+BA$233+BA$234*(1+'S&amp;S'!$F154)+BA$235</f>
        <v>0</v>
      </c>
      <c r="BB356" s="66">
        <f>-BB$190+BB$216-BB$218+BB$233+BB$234*(1+'S&amp;S'!$F154)+BB$235</f>
        <v>0</v>
      </c>
      <c r="BC356" s="66">
        <f>-BC$190+BC$216-BC$218+BC$233+BC$234*(1+'S&amp;S'!$F154)+BC$235</f>
        <v>0</v>
      </c>
      <c r="BD356" s="66">
        <f>-BD$190+BD$216-BD$218+BD$233+BD$234*(1+'S&amp;S'!$F154)+BD$235</f>
        <v>0</v>
      </c>
      <c r="BE356" s="66">
        <f>-BE$190+BE$216-BE$218+BE$233+BE$234*(1+'S&amp;S'!$F154)+BE$235</f>
        <v>0</v>
      </c>
      <c r="BF356" s="66">
        <f>-BF$190+BF$216-BF$218+BF$233+BF$234*(1+'S&amp;S'!$F154)+BF$235</f>
        <v>0</v>
      </c>
      <c r="BG356" s="66">
        <f>-BG$190+BG$216-BG$218+BG$233+BG$234*(1+'S&amp;S'!$F154)+BG$235</f>
        <v>0</v>
      </c>
      <c r="BH356" s="66">
        <f>-BH$190+BH$216-BH$218+BH$233+BH$234*(1+'S&amp;S'!$F154)+BH$235</f>
        <v>0</v>
      </c>
      <c r="BI356" s="66">
        <f>-BI$190+BI$216-BI$218+BI$233+BI$234*(1+'S&amp;S'!$F154)+BI$235</f>
        <v>0</v>
      </c>
      <c r="BJ356" s="66">
        <f>-BJ$190+BJ$216-BJ$218+BJ$233+BJ$234*(1+'S&amp;S'!$F154)+BJ$235</f>
        <v>0</v>
      </c>
      <c r="BK356" s="66">
        <f>-BK$190+BK$216-BK$218+BK$233+BK$234*(1+'S&amp;S'!$F154)+BK$235</f>
        <v>0</v>
      </c>
      <c r="BL356" s="66">
        <f>-BL$190+BL$216-BL$218+BL$233+BL$234*(1+'S&amp;S'!$F154)+BL$235</f>
        <v>0</v>
      </c>
      <c r="BM356" s="66">
        <f>-BM$190+BM$216-BM$218+BM$233+BM$234*(1+'S&amp;S'!$F154)+BM$235</f>
        <v>0</v>
      </c>
      <c r="BN356" s="66">
        <f>-BN$190+BN$216-BN$218+BN$233+BN$234*(1+'S&amp;S'!$F154)+BN$235</f>
        <v>0</v>
      </c>
      <c r="BO356" s="66">
        <f>-BO$190+BO$216-BO$218+BO$233+BO$234*(1+'S&amp;S'!$F154)+BO$235</f>
        <v>0</v>
      </c>
      <c r="BP356" s="66">
        <f>-BP$190+BP$216-BP$218+BP$233+BP$234*(1+'S&amp;S'!$F154)+BP$235</f>
        <v>0</v>
      </c>
      <c r="BQ356" s="66">
        <f>-BQ$190+BQ$216-BQ$218+BQ$233+BQ$234*(1+'S&amp;S'!$F154)+BQ$235</f>
        <v>0</v>
      </c>
      <c r="BR356" s="66">
        <f>-BR$190+BR$216-BR$218+BR$233+BR$234*(1+'S&amp;S'!$F154)+BR$235</f>
        <v>0</v>
      </c>
      <c r="BS356" s="66">
        <f>-BS$190+BS$216-BS$218+BS$233+BS$234*(1+'S&amp;S'!$F154)+BS$235</f>
        <v>0</v>
      </c>
      <c r="BT356" s="66">
        <f>-BT$190+BT$216-BT$218+BT$233+BT$234*(1+'S&amp;S'!$F154)+BT$235</f>
        <v>0</v>
      </c>
      <c r="BU356" s="66">
        <f>-BU$190+BU$216-BU$218+BU$233+BU$234*(1+'S&amp;S'!$F154)+BU$235</f>
        <v>0</v>
      </c>
      <c r="BV356" s="66">
        <f>-BV$190+BV$216-BV$218+BV$233+BV$234*(1+'S&amp;S'!$F154)+BV$235</f>
        <v>0</v>
      </c>
      <c r="BW356" s="66">
        <f>-BW$190+BW$216-BW$218+BW$233+BW$234*(1+'S&amp;S'!$F154)+BW$235</f>
        <v>0</v>
      </c>
      <c r="BX356" s="66">
        <f>-BX$190+BX$216-BX$218+BX$233+BX$234*(1+'S&amp;S'!$F154)+BX$235</f>
        <v>0</v>
      </c>
      <c r="BY356" s="66">
        <f>-BY$190+BY$216-BY$218+BY$233+BY$234*(1+'S&amp;S'!$F154)+BY$235</f>
        <v>0</v>
      </c>
      <c r="BZ356" s="66">
        <f>-BZ$190+BZ$216-BZ$218+BZ$233+BZ$234*(1+'S&amp;S'!$F154)+BZ$235</f>
        <v>0</v>
      </c>
      <c r="CA356" s="66">
        <f>-CA$190+CA$216-CA$218+CA$233+CA$234*(1+'S&amp;S'!$F154)+CA$235</f>
        <v>0</v>
      </c>
      <c r="CB356" s="66">
        <f>-CB$190+CB$216-CB$218+CB$233+CB$234*(1+'S&amp;S'!$F154)+CB$235</f>
        <v>0</v>
      </c>
      <c r="CC356" s="66">
        <f>-CC$190+CC$216-CC$218+CC$233+CC$234*(1+'S&amp;S'!$F154)+CC$235</f>
        <v>0</v>
      </c>
      <c r="CD356" s="66">
        <f>-CD$190+CD$216-CD$218+CD$233+CD$234*(1+'S&amp;S'!$F154)+CD$235</f>
        <v>0</v>
      </c>
      <c r="CE356" s="66">
        <f>-CE$190+CE$216-CE$218+CE$233+CE$234*(1+'S&amp;S'!$F154)+CE$235</f>
        <v>0</v>
      </c>
      <c r="CF356" s="66">
        <f>-CF$190+CF$216-CF$218+CF$233+CF$234*(1+'S&amp;S'!$F154)+CF$235</f>
        <v>0</v>
      </c>
      <c r="CG356" s="66">
        <f>-CG$190+CG$216-CG$218+CG$233+CG$234*(1+'S&amp;S'!$F154)+CG$235</f>
        <v>0</v>
      </c>
      <c r="CH356" s="66">
        <f>-CH$190+CH$216-CH$218+CH$233+CH$234*(1+'S&amp;S'!$F154)+CH$235</f>
        <v>0</v>
      </c>
      <c r="CI356" s="66">
        <f>-CI$190+CI$216-CI$218+CI$233+CI$234*(1+'S&amp;S'!$F154)+CI$235</f>
        <v>0</v>
      </c>
      <c r="CJ356" s="66">
        <f>-CJ$190+CJ$216-CJ$218+CJ$233+CJ$234*(1+'S&amp;S'!$F154)+CJ$235</f>
        <v>0</v>
      </c>
      <c r="CK356" s="66">
        <f>-CK$190+CK$216-CK$218+CK$233+CK$234*(1+'S&amp;S'!$F154)+CK$235</f>
        <v>0</v>
      </c>
      <c r="CL356" s="66">
        <f>-CL$190+CL$216-CL$218+CL$233+CL$234*(1+'S&amp;S'!$F154)+CL$235</f>
        <v>0</v>
      </c>
      <c r="CM356" s="66">
        <f>-CM$190+CM$216-CM$218+CM$233+CM$234*(1+'S&amp;S'!$F154)+CM$235</f>
        <v>0</v>
      </c>
      <c r="CN356" s="66">
        <f>-CN$190+CN$216-CN$218+CN$233+CN$234*(1+'S&amp;S'!$F154)+CN$235</f>
        <v>0</v>
      </c>
      <c r="CO356" s="66">
        <f>-CO$190+CO$216-CO$218+CO$233+CO$234*(1+'S&amp;S'!$F154)+CO$235</f>
        <v>0</v>
      </c>
      <c r="CP356" s="66">
        <f>-CP$190+CP$216-CP$218+CP$233+CP$234*(1+'S&amp;S'!$F154)+CP$235</f>
        <v>0</v>
      </c>
      <c r="CQ356" s="66">
        <f>-CQ$190+CQ$216-CQ$218+CQ$233+CQ$234*(1+'S&amp;S'!$F154)+CQ$235</f>
        <v>0</v>
      </c>
      <c r="CR356" s="66">
        <f>-CR$190+CR$216-CR$218+CR$233+CR$234*(1+'S&amp;S'!$F154)+CR$235</f>
        <v>0</v>
      </c>
      <c r="CS356" s="66">
        <f>-CS$190+CS$216-CS$218+CS$233+CS$234*(1+'S&amp;S'!$F154)+CS$235</f>
        <v>0</v>
      </c>
    </row>
    <row r="357" spans="3:97" hidden="1" x14ac:dyDescent="0.35">
      <c r="C357" s="81" t="str">
        <f>O.3!C119&amp;" with "&amp; 'S&amp;S'!$D$5*100 &amp; "% decrease"</f>
        <v>H. Total net value of climate change mitigation with 1% decrease</v>
      </c>
      <c r="E357" s="492">
        <f>G357+NPV(G.Asm!$F$40,H357:INDEX(H357:CS357,RP))</f>
        <v>0</v>
      </c>
      <c r="F357" s="492">
        <f t="shared" si="140"/>
        <v>0</v>
      </c>
      <c r="G357" s="66">
        <f>-G$190+G$216-G$218+G$233+G$234*(1+'S&amp;S'!$F155)+G$235</f>
        <v>0</v>
      </c>
      <c r="H357" s="66">
        <f>-H$190+H$216-H$218+H$233+H$234*(1+'S&amp;S'!$F155)+H$235</f>
        <v>0</v>
      </c>
      <c r="I357" s="66">
        <f>-I$190+I$216-I$218+I$233+I$234*(1+'S&amp;S'!$F155)+I$235</f>
        <v>0</v>
      </c>
      <c r="J357" s="66">
        <f>-J$190+J$216-J$218+J$233+J$234*(1+'S&amp;S'!$F155)+J$235</f>
        <v>0</v>
      </c>
      <c r="K357" s="66">
        <f>-K$190+K$216-K$218+K$233+K$234*(1+'S&amp;S'!$F155)+K$235</f>
        <v>0</v>
      </c>
      <c r="L357" s="66">
        <f>-L$190+L$216-L$218+L$233+L$234*(1+'S&amp;S'!$F155)+L$235</f>
        <v>0</v>
      </c>
      <c r="M357" s="66">
        <f>-M$190+M$216-M$218+M$233+M$234*(1+'S&amp;S'!$F155)+M$235</f>
        <v>0</v>
      </c>
      <c r="N357" s="66">
        <f>-N$190+N$216-N$218+N$233+N$234*(1+'S&amp;S'!$F155)+N$235</f>
        <v>0</v>
      </c>
      <c r="O357" s="66">
        <f>-O$190+O$216-O$218+O$233+O$234*(1+'S&amp;S'!$F155)+O$235</f>
        <v>0</v>
      </c>
      <c r="P357" s="66">
        <f>-P$190+P$216-P$218+P$233+P$234*(1+'S&amp;S'!$F155)+P$235</f>
        <v>0</v>
      </c>
      <c r="Q357" s="66">
        <f>-Q$190+Q$216-Q$218+Q$233+Q$234*(1+'S&amp;S'!$F155)+Q$235</f>
        <v>0</v>
      </c>
      <c r="R357" s="66">
        <f>-R$190+R$216-R$218+R$233+R$234*(1+'S&amp;S'!$F155)+R$235</f>
        <v>0</v>
      </c>
      <c r="S357" s="66">
        <f>-S$190+S$216-S$218+S$233+S$234*(1+'S&amp;S'!$F155)+S$235</f>
        <v>0</v>
      </c>
      <c r="T357" s="66">
        <f>-T$190+T$216-T$218+T$233+T$234*(1+'S&amp;S'!$F155)+T$235</f>
        <v>0</v>
      </c>
      <c r="U357" s="66">
        <f>-U$190+U$216-U$218+U$233+U$234*(1+'S&amp;S'!$F155)+U$235</f>
        <v>0</v>
      </c>
      <c r="V357" s="66">
        <f>-V$190+V$216-V$218+V$233+V$234*(1+'S&amp;S'!$F155)+V$235</f>
        <v>0</v>
      </c>
      <c r="W357" s="66">
        <f>-W$190+W$216-W$218+W$233+W$234*(1+'S&amp;S'!$F155)+W$235</f>
        <v>0</v>
      </c>
      <c r="X357" s="66">
        <f>-X$190+X$216-X$218+X$233+X$234*(1+'S&amp;S'!$F155)+X$235</f>
        <v>0</v>
      </c>
      <c r="Y357" s="66">
        <f>-Y$190+Y$216-Y$218+Y$233+Y$234*(1+'S&amp;S'!$F155)+Y$235</f>
        <v>0</v>
      </c>
      <c r="Z357" s="66">
        <f>-Z$190+Z$216-Z$218+Z$233+Z$234*(1+'S&amp;S'!$F155)+Z$235</f>
        <v>0</v>
      </c>
      <c r="AA357" s="66">
        <f>-AA$190+AA$216-AA$218+AA$233+AA$234*(1+'S&amp;S'!$F155)+AA$235</f>
        <v>0</v>
      </c>
      <c r="AB357" s="66">
        <f>-AB$190+AB$216-AB$218+AB$233+AB$234*(1+'S&amp;S'!$F155)+AB$235</f>
        <v>0</v>
      </c>
      <c r="AC357" s="66">
        <f>-AC$190+AC$216-AC$218+AC$233+AC$234*(1+'S&amp;S'!$F155)+AC$235</f>
        <v>0</v>
      </c>
      <c r="AD357" s="66">
        <f>-AD$190+AD$216-AD$218+AD$233+AD$234*(1+'S&amp;S'!$F155)+AD$235</f>
        <v>0</v>
      </c>
      <c r="AE357" s="66">
        <f>-AE$190+AE$216-AE$218+AE$233+AE$234*(1+'S&amp;S'!$F155)+AE$235</f>
        <v>0</v>
      </c>
      <c r="AF357" s="66">
        <f>-AF$190+AF$216-AF$218+AF$233+AF$234*(1+'S&amp;S'!$F155)+AF$235</f>
        <v>0</v>
      </c>
      <c r="AG357" s="66">
        <f>-AG$190+AG$216-AG$218+AG$233+AG$234*(1+'S&amp;S'!$F155)+AG$235</f>
        <v>0</v>
      </c>
      <c r="AH357" s="66">
        <f>-AH$190+AH$216-AH$218+AH$233+AH$234*(1+'S&amp;S'!$F155)+AH$235</f>
        <v>0</v>
      </c>
      <c r="AI357" s="66">
        <f>-AI$190+AI$216-AI$218+AI$233+AI$234*(1+'S&amp;S'!$F155)+AI$235</f>
        <v>0</v>
      </c>
      <c r="AJ357" s="66">
        <f>-AJ$190+AJ$216-AJ$218+AJ$233+AJ$234*(1+'S&amp;S'!$F155)+AJ$235</f>
        <v>0</v>
      </c>
      <c r="AK357" s="66">
        <f>-AK$190+AK$216-AK$218+AK$233+AK$234*(1+'S&amp;S'!$F155)+AK$235</f>
        <v>0</v>
      </c>
      <c r="AL357" s="66">
        <f>-AL$190+AL$216-AL$218+AL$233+AL$234*(1+'S&amp;S'!$F155)+AL$235</f>
        <v>0</v>
      </c>
      <c r="AM357" s="66">
        <f>-AM$190+AM$216-AM$218+AM$233+AM$234*(1+'S&amp;S'!$F155)+AM$235</f>
        <v>0</v>
      </c>
      <c r="AN357" s="66">
        <f>-AN$190+AN$216-AN$218+AN$233+AN$234*(1+'S&amp;S'!$F155)+AN$235</f>
        <v>0</v>
      </c>
      <c r="AO357" s="66">
        <f>-AO$190+AO$216-AO$218+AO$233+AO$234*(1+'S&amp;S'!$F155)+AO$235</f>
        <v>0</v>
      </c>
      <c r="AP357" s="66">
        <f>-AP$190+AP$216-AP$218+AP$233+AP$234*(1+'S&amp;S'!$F155)+AP$235</f>
        <v>0</v>
      </c>
      <c r="AQ357" s="66">
        <f>-AQ$190+AQ$216-AQ$218+AQ$233+AQ$234*(1+'S&amp;S'!$F155)+AQ$235</f>
        <v>0</v>
      </c>
      <c r="AR357" s="66">
        <f>-AR$190+AR$216-AR$218+AR$233+AR$234*(1+'S&amp;S'!$F155)+AR$235</f>
        <v>0</v>
      </c>
      <c r="AS357" s="66">
        <f>-AS$190+AS$216-AS$218+AS$233+AS$234*(1+'S&amp;S'!$F155)+AS$235</f>
        <v>0</v>
      </c>
      <c r="AT357" s="66">
        <f>-AT$190+AT$216-AT$218+AT$233+AT$234*(1+'S&amp;S'!$F155)+AT$235</f>
        <v>0</v>
      </c>
      <c r="AU357" s="66">
        <f>-AU$190+AU$216-AU$218+AU$233+AU$234*(1+'S&amp;S'!$F155)+AU$235</f>
        <v>0</v>
      </c>
      <c r="AV357" s="66">
        <f>-AV$190+AV$216-AV$218+AV$233+AV$234*(1+'S&amp;S'!$F155)+AV$235</f>
        <v>0</v>
      </c>
      <c r="AW357" s="66">
        <f>-AW$190+AW$216-AW$218+AW$233+AW$234*(1+'S&amp;S'!$F155)+AW$235</f>
        <v>0</v>
      </c>
      <c r="AX357" s="66">
        <f>-AX$190+AX$216-AX$218+AX$233+AX$234*(1+'S&amp;S'!$F155)+AX$235</f>
        <v>0</v>
      </c>
      <c r="AY357" s="66">
        <f>-AY$190+AY$216-AY$218+AY$233+AY$234*(1+'S&amp;S'!$F155)+AY$235</f>
        <v>0</v>
      </c>
      <c r="AZ357" s="66">
        <f>-AZ$190+AZ$216-AZ$218+AZ$233+AZ$234*(1+'S&amp;S'!$F155)+AZ$235</f>
        <v>0</v>
      </c>
      <c r="BA357" s="66">
        <f>-BA$190+BA$216-BA$218+BA$233+BA$234*(1+'S&amp;S'!$F155)+BA$235</f>
        <v>0</v>
      </c>
      <c r="BB357" s="66">
        <f>-BB$190+BB$216-BB$218+BB$233+BB$234*(1+'S&amp;S'!$F155)+BB$235</f>
        <v>0</v>
      </c>
      <c r="BC357" s="66">
        <f>-BC$190+BC$216-BC$218+BC$233+BC$234*(1+'S&amp;S'!$F155)+BC$235</f>
        <v>0</v>
      </c>
      <c r="BD357" s="66">
        <f>-BD$190+BD$216-BD$218+BD$233+BD$234*(1+'S&amp;S'!$F155)+BD$235</f>
        <v>0</v>
      </c>
      <c r="BE357" s="66">
        <f>-BE$190+BE$216-BE$218+BE$233+BE$234*(1+'S&amp;S'!$F155)+BE$235</f>
        <v>0</v>
      </c>
      <c r="BF357" s="66">
        <f>-BF$190+BF$216-BF$218+BF$233+BF$234*(1+'S&amp;S'!$F155)+BF$235</f>
        <v>0</v>
      </c>
      <c r="BG357" s="66">
        <f>-BG$190+BG$216-BG$218+BG$233+BG$234*(1+'S&amp;S'!$F155)+BG$235</f>
        <v>0</v>
      </c>
      <c r="BH357" s="66">
        <f>-BH$190+BH$216-BH$218+BH$233+BH$234*(1+'S&amp;S'!$F155)+BH$235</f>
        <v>0</v>
      </c>
      <c r="BI357" s="66">
        <f>-BI$190+BI$216-BI$218+BI$233+BI$234*(1+'S&amp;S'!$F155)+BI$235</f>
        <v>0</v>
      </c>
      <c r="BJ357" s="66">
        <f>-BJ$190+BJ$216-BJ$218+BJ$233+BJ$234*(1+'S&amp;S'!$F155)+BJ$235</f>
        <v>0</v>
      </c>
      <c r="BK357" s="66">
        <f>-BK$190+BK$216-BK$218+BK$233+BK$234*(1+'S&amp;S'!$F155)+BK$235</f>
        <v>0</v>
      </c>
      <c r="BL357" s="66">
        <f>-BL$190+BL$216-BL$218+BL$233+BL$234*(1+'S&amp;S'!$F155)+BL$235</f>
        <v>0</v>
      </c>
      <c r="BM357" s="66">
        <f>-BM$190+BM$216-BM$218+BM$233+BM$234*(1+'S&amp;S'!$F155)+BM$235</f>
        <v>0</v>
      </c>
      <c r="BN357" s="66">
        <f>-BN$190+BN$216-BN$218+BN$233+BN$234*(1+'S&amp;S'!$F155)+BN$235</f>
        <v>0</v>
      </c>
      <c r="BO357" s="66">
        <f>-BO$190+BO$216-BO$218+BO$233+BO$234*(1+'S&amp;S'!$F155)+BO$235</f>
        <v>0</v>
      </c>
      <c r="BP357" s="66">
        <f>-BP$190+BP$216-BP$218+BP$233+BP$234*(1+'S&amp;S'!$F155)+BP$235</f>
        <v>0</v>
      </c>
      <c r="BQ357" s="66">
        <f>-BQ$190+BQ$216-BQ$218+BQ$233+BQ$234*(1+'S&amp;S'!$F155)+BQ$235</f>
        <v>0</v>
      </c>
      <c r="BR357" s="66">
        <f>-BR$190+BR$216-BR$218+BR$233+BR$234*(1+'S&amp;S'!$F155)+BR$235</f>
        <v>0</v>
      </c>
      <c r="BS357" s="66">
        <f>-BS$190+BS$216-BS$218+BS$233+BS$234*(1+'S&amp;S'!$F155)+BS$235</f>
        <v>0</v>
      </c>
      <c r="BT357" s="66">
        <f>-BT$190+BT$216-BT$218+BT$233+BT$234*(1+'S&amp;S'!$F155)+BT$235</f>
        <v>0</v>
      </c>
      <c r="BU357" s="66">
        <f>-BU$190+BU$216-BU$218+BU$233+BU$234*(1+'S&amp;S'!$F155)+BU$235</f>
        <v>0</v>
      </c>
      <c r="BV357" s="66">
        <f>-BV$190+BV$216-BV$218+BV$233+BV$234*(1+'S&amp;S'!$F155)+BV$235</f>
        <v>0</v>
      </c>
      <c r="BW357" s="66">
        <f>-BW$190+BW$216-BW$218+BW$233+BW$234*(1+'S&amp;S'!$F155)+BW$235</f>
        <v>0</v>
      </c>
      <c r="BX357" s="66">
        <f>-BX$190+BX$216-BX$218+BX$233+BX$234*(1+'S&amp;S'!$F155)+BX$235</f>
        <v>0</v>
      </c>
      <c r="BY357" s="66">
        <f>-BY$190+BY$216-BY$218+BY$233+BY$234*(1+'S&amp;S'!$F155)+BY$235</f>
        <v>0</v>
      </c>
      <c r="BZ357" s="66">
        <f>-BZ$190+BZ$216-BZ$218+BZ$233+BZ$234*(1+'S&amp;S'!$F155)+BZ$235</f>
        <v>0</v>
      </c>
      <c r="CA357" s="66">
        <f>-CA$190+CA$216-CA$218+CA$233+CA$234*(1+'S&amp;S'!$F155)+CA$235</f>
        <v>0</v>
      </c>
      <c r="CB357" s="66">
        <f>-CB$190+CB$216-CB$218+CB$233+CB$234*(1+'S&amp;S'!$F155)+CB$235</f>
        <v>0</v>
      </c>
      <c r="CC357" s="66">
        <f>-CC$190+CC$216-CC$218+CC$233+CC$234*(1+'S&amp;S'!$F155)+CC$235</f>
        <v>0</v>
      </c>
      <c r="CD357" s="66">
        <f>-CD$190+CD$216-CD$218+CD$233+CD$234*(1+'S&amp;S'!$F155)+CD$235</f>
        <v>0</v>
      </c>
      <c r="CE357" s="66">
        <f>-CE$190+CE$216-CE$218+CE$233+CE$234*(1+'S&amp;S'!$F155)+CE$235</f>
        <v>0</v>
      </c>
      <c r="CF357" s="66">
        <f>-CF$190+CF$216-CF$218+CF$233+CF$234*(1+'S&amp;S'!$F155)+CF$235</f>
        <v>0</v>
      </c>
      <c r="CG357" s="66">
        <f>-CG$190+CG$216-CG$218+CG$233+CG$234*(1+'S&amp;S'!$F155)+CG$235</f>
        <v>0</v>
      </c>
      <c r="CH357" s="66">
        <f>-CH$190+CH$216-CH$218+CH$233+CH$234*(1+'S&amp;S'!$F155)+CH$235</f>
        <v>0</v>
      </c>
      <c r="CI357" s="66">
        <f>-CI$190+CI$216-CI$218+CI$233+CI$234*(1+'S&amp;S'!$F155)+CI$235</f>
        <v>0</v>
      </c>
      <c r="CJ357" s="66">
        <f>-CJ$190+CJ$216-CJ$218+CJ$233+CJ$234*(1+'S&amp;S'!$F155)+CJ$235</f>
        <v>0</v>
      </c>
      <c r="CK357" s="66">
        <f>-CK$190+CK$216-CK$218+CK$233+CK$234*(1+'S&amp;S'!$F155)+CK$235</f>
        <v>0</v>
      </c>
      <c r="CL357" s="66">
        <f>-CL$190+CL$216-CL$218+CL$233+CL$234*(1+'S&amp;S'!$F155)+CL$235</f>
        <v>0</v>
      </c>
      <c r="CM357" s="66">
        <f>-CM$190+CM$216-CM$218+CM$233+CM$234*(1+'S&amp;S'!$F155)+CM$235</f>
        <v>0</v>
      </c>
      <c r="CN357" s="66">
        <f>-CN$190+CN$216-CN$218+CN$233+CN$234*(1+'S&amp;S'!$F155)+CN$235</f>
        <v>0</v>
      </c>
      <c r="CO357" s="66">
        <f>-CO$190+CO$216-CO$218+CO$233+CO$234*(1+'S&amp;S'!$F155)+CO$235</f>
        <v>0</v>
      </c>
      <c r="CP357" s="66">
        <f>-CP$190+CP$216-CP$218+CP$233+CP$234*(1+'S&amp;S'!$F155)+CP$235</f>
        <v>0</v>
      </c>
      <c r="CQ357" s="66">
        <f>-CQ$190+CQ$216-CQ$218+CQ$233+CQ$234*(1+'S&amp;S'!$F155)+CQ$235</f>
        <v>0</v>
      </c>
      <c r="CR357" s="66">
        <f>-CR$190+CR$216-CR$218+CR$233+CR$234*(1+'S&amp;S'!$F155)+CR$235</f>
        <v>0</v>
      </c>
      <c r="CS357" s="66">
        <f>-CS$190+CS$216-CS$218+CS$233+CS$234*(1+'S&amp;S'!$F155)+CS$235</f>
        <v>0</v>
      </c>
    </row>
    <row r="358" spans="3:97" hidden="1" x14ac:dyDescent="0.35">
      <c r="E358" s="524"/>
      <c r="F358" s="524"/>
      <c r="G358" s="131"/>
      <c r="H358" s="131"/>
      <c r="I358" s="131"/>
      <c r="J358" s="131"/>
      <c r="K358" s="131"/>
      <c r="L358" s="131"/>
      <c r="M358" s="131"/>
      <c r="N358" s="131"/>
      <c r="O358" s="131"/>
      <c r="P358" s="131"/>
      <c r="Q358" s="131"/>
      <c r="R358" s="131"/>
      <c r="S358" s="131"/>
      <c r="T358" s="131"/>
      <c r="U358" s="131"/>
      <c r="V358" s="131"/>
      <c r="W358" s="131"/>
      <c r="X358" s="131"/>
      <c r="Y358" s="131"/>
      <c r="Z358" s="131"/>
      <c r="AA358" s="131"/>
      <c r="AB358" s="131"/>
      <c r="AC358" s="131"/>
      <c r="AD358" s="131"/>
      <c r="AE358" s="131"/>
      <c r="AF358" s="131"/>
      <c r="AG358" s="131"/>
      <c r="AH358" s="131"/>
      <c r="AI358" s="131"/>
      <c r="AJ358" s="131"/>
      <c r="AK358" s="131"/>
      <c r="AL358" s="131"/>
      <c r="AM358" s="131"/>
      <c r="AN358" s="131"/>
      <c r="AO358" s="131"/>
      <c r="AP358" s="131"/>
      <c r="AQ358" s="131"/>
      <c r="AR358" s="131"/>
      <c r="AS358" s="131"/>
      <c r="AT358" s="131"/>
      <c r="AU358" s="131"/>
      <c r="AV358" s="131"/>
      <c r="AW358" s="131"/>
      <c r="AX358" s="131"/>
      <c r="AY358" s="131"/>
      <c r="AZ358" s="131"/>
      <c r="BA358" s="131"/>
      <c r="BB358" s="131"/>
      <c r="BC358" s="131"/>
      <c r="BD358" s="131"/>
      <c r="BE358" s="131"/>
      <c r="BF358" s="131"/>
      <c r="BG358" s="131"/>
      <c r="BH358" s="131"/>
      <c r="BI358" s="131"/>
      <c r="BJ358" s="131"/>
      <c r="BK358" s="131"/>
      <c r="BL358" s="131"/>
      <c r="BM358" s="131"/>
      <c r="BN358" s="131"/>
      <c r="BO358" s="131"/>
      <c r="BP358" s="131"/>
      <c r="BQ358" s="131"/>
      <c r="BR358" s="131"/>
      <c r="BS358" s="131"/>
      <c r="BT358" s="131"/>
      <c r="BU358" s="131"/>
      <c r="BV358" s="131"/>
      <c r="BW358" s="131"/>
      <c r="BX358" s="131"/>
      <c r="BY358" s="131"/>
      <c r="BZ358" s="131"/>
      <c r="CA358" s="131"/>
      <c r="CB358" s="131"/>
      <c r="CC358" s="131"/>
      <c r="CD358" s="131"/>
      <c r="CE358" s="131"/>
      <c r="CF358" s="131"/>
      <c r="CG358" s="131"/>
      <c r="CH358" s="131"/>
      <c r="CI358" s="131"/>
      <c r="CJ358" s="131"/>
      <c r="CK358" s="131"/>
      <c r="CL358" s="131"/>
      <c r="CM358" s="131"/>
      <c r="CN358" s="131"/>
      <c r="CO358" s="131"/>
      <c r="CP358" s="131"/>
      <c r="CQ358" s="131"/>
      <c r="CR358" s="131"/>
      <c r="CS358" s="131"/>
    </row>
    <row r="359" spans="3:97" hidden="1" x14ac:dyDescent="0.35">
      <c r="C359" s="86" t="s">
        <v>191</v>
      </c>
      <c r="E359" s="524"/>
      <c r="F359" s="524"/>
      <c r="G359" s="131"/>
      <c r="H359" s="131"/>
      <c r="I359" s="131"/>
      <c r="J359" s="131"/>
      <c r="K359" s="131"/>
      <c r="L359" s="131"/>
      <c r="M359" s="131"/>
      <c r="N359" s="131"/>
      <c r="O359" s="131"/>
      <c r="P359" s="131"/>
      <c r="Q359" s="131"/>
      <c r="R359" s="131"/>
      <c r="S359" s="131"/>
      <c r="T359" s="131"/>
      <c r="U359" s="131"/>
      <c r="V359" s="131"/>
      <c r="W359" s="131"/>
      <c r="X359" s="131"/>
      <c r="Y359" s="131"/>
      <c r="Z359" s="131"/>
      <c r="AA359" s="131"/>
      <c r="AB359" s="131"/>
      <c r="AC359" s="131"/>
      <c r="AD359" s="131"/>
      <c r="AE359" s="131"/>
      <c r="AF359" s="131"/>
      <c r="AG359" s="131"/>
      <c r="AH359" s="131"/>
      <c r="AI359" s="131"/>
      <c r="AJ359" s="131"/>
      <c r="AK359" s="131"/>
      <c r="AL359" s="131"/>
      <c r="AM359" s="131"/>
      <c r="AN359" s="131"/>
      <c r="AO359" s="131"/>
      <c r="AP359" s="131"/>
      <c r="AQ359" s="131"/>
      <c r="AR359" s="131"/>
      <c r="AS359" s="131"/>
      <c r="AT359" s="131"/>
      <c r="AU359" s="131"/>
      <c r="AV359" s="131"/>
      <c r="AW359" s="131"/>
      <c r="AX359" s="131"/>
      <c r="AY359" s="131"/>
      <c r="AZ359" s="131"/>
      <c r="BA359" s="131"/>
      <c r="BB359" s="131"/>
      <c r="BC359" s="131"/>
      <c r="BD359" s="131"/>
      <c r="BE359" s="131"/>
      <c r="BF359" s="131"/>
      <c r="BG359" s="131"/>
      <c r="BH359" s="131"/>
      <c r="BI359" s="131"/>
      <c r="BJ359" s="131"/>
      <c r="BK359" s="131"/>
      <c r="BL359" s="131"/>
      <c r="BM359" s="131"/>
      <c r="BN359" s="131"/>
      <c r="BO359" s="131"/>
      <c r="BP359" s="131"/>
      <c r="BQ359" s="131"/>
      <c r="BR359" s="131"/>
      <c r="BS359" s="131"/>
      <c r="BT359" s="131"/>
      <c r="BU359" s="131"/>
      <c r="BV359" s="131"/>
      <c r="BW359" s="131"/>
      <c r="BX359" s="131"/>
      <c r="BY359" s="131"/>
      <c r="BZ359" s="131"/>
      <c r="CA359" s="131"/>
      <c r="CB359" s="131"/>
      <c r="CC359" s="131"/>
      <c r="CD359" s="131"/>
      <c r="CE359" s="131"/>
      <c r="CF359" s="131"/>
      <c r="CG359" s="131"/>
      <c r="CH359" s="131"/>
      <c r="CI359" s="131"/>
      <c r="CJ359" s="131"/>
      <c r="CK359" s="131"/>
      <c r="CL359" s="131"/>
      <c r="CM359" s="131"/>
      <c r="CN359" s="131"/>
      <c r="CO359" s="131"/>
      <c r="CP359" s="131"/>
      <c r="CQ359" s="131"/>
      <c r="CR359" s="131"/>
      <c r="CS359" s="131"/>
    </row>
    <row r="360" spans="3:97" hidden="1" x14ac:dyDescent="0.35">
      <c r="C360" s="86"/>
      <c r="E360" s="524"/>
      <c r="F360" s="524"/>
      <c r="G360" s="131"/>
      <c r="H360" s="131"/>
      <c r="I360" s="131"/>
      <c r="J360" s="131"/>
      <c r="K360" s="131"/>
      <c r="L360" s="131"/>
      <c r="M360" s="131"/>
      <c r="N360" s="131"/>
      <c r="O360" s="131"/>
      <c r="P360" s="131"/>
      <c r="Q360" s="131"/>
      <c r="R360" s="131"/>
      <c r="S360" s="131"/>
      <c r="T360" s="131"/>
      <c r="U360" s="131"/>
      <c r="V360" s="131"/>
      <c r="W360" s="131"/>
      <c r="X360" s="131"/>
      <c r="Y360" s="131"/>
      <c r="Z360" s="131"/>
      <c r="AA360" s="131"/>
      <c r="AB360" s="131"/>
      <c r="AC360" s="131"/>
      <c r="AD360" s="131"/>
      <c r="AE360" s="131"/>
      <c r="AF360" s="131"/>
      <c r="AG360" s="131"/>
      <c r="AH360" s="131"/>
      <c r="AI360" s="131"/>
      <c r="AJ360" s="131"/>
      <c r="AK360" s="131"/>
      <c r="AL360" s="131"/>
      <c r="AM360" s="131"/>
      <c r="AN360" s="131"/>
      <c r="AO360" s="131"/>
      <c r="AP360" s="131"/>
      <c r="AQ360" s="131"/>
      <c r="AR360" s="131"/>
      <c r="AS360" s="131"/>
      <c r="AT360" s="131"/>
      <c r="AU360" s="131"/>
      <c r="AV360" s="131"/>
      <c r="AW360" s="131"/>
      <c r="AX360" s="131"/>
      <c r="AY360" s="131"/>
      <c r="AZ360" s="131"/>
      <c r="BA360" s="131"/>
      <c r="BB360" s="131"/>
      <c r="BC360" s="131"/>
      <c r="BD360" s="131"/>
      <c r="BE360" s="131"/>
      <c r="BF360" s="131"/>
      <c r="BG360" s="131"/>
      <c r="BH360" s="131"/>
      <c r="BI360" s="131"/>
      <c r="BJ360" s="131"/>
      <c r="BK360" s="131"/>
      <c r="BL360" s="131"/>
      <c r="BM360" s="131"/>
      <c r="BN360" s="131"/>
      <c r="BO360" s="131"/>
      <c r="BP360" s="131"/>
      <c r="BQ360" s="131"/>
      <c r="BR360" s="131"/>
      <c r="BS360" s="131"/>
      <c r="BT360" s="131"/>
      <c r="BU360" s="131"/>
      <c r="BV360" s="131"/>
      <c r="BW360" s="131"/>
      <c r="BX360" s="131"/>
      <c r="BY360" s="131"/>
      <c r="BZ360" s="131"/>
      <c r="CA360" s="131"/>
      <c r="CB360" s="131"/>
      <c r="CC360" s="131"/>
      <c r="CD360" s="131"/>
      <c r="CE360" s="131"/>
      <c r="CF360" s="131"/>
      <c r="CG360" s="131"/>
      <c r="CH360" s="131"/>
      <c r="CI360" s="131"/>
      <c r="CJ360" s="131"/>
      <c r="CK360" s="131"/>
      <c r="CL360" s="131"/>
      <c r="CM360" s="131"/>
      <c r="CN360" s="131"/>
      <c r="CO360" s="131"/>
      <c r="CP360" s="131"/>
      <c r="CQ360" s="131"/>
      <c r="CR360" s="131"/>
      <c r="CS360" s="131"/>
    </row>
    <row r="361" spans="3:97" hidden="1" x14ac:dyDescent="0.35">
      <c r="C361" s="94" t="s">
        <v>160</v>
      </c>
      <c r="E361" s="492">
        <f>G361+NPV(G.Asm!$F$40,H361:INDEX(H361:CS361,RP))</f>
        <v>0</v>
      </c>
      <c r="F361" s="492">
        <f>SUMIF($G$4:$CS$4,"&lt;="&amp;RP,G361:CS361)</f>
        <v>0</v>
      </c>
      <c r="G361" s="66">
        <f>-G$190*(1+'S&amp;S'!$E$164)+G$216*IF(O.3!$C$38="Depreciation",(1+'S&amp;S'!$E$164),1)-G$218*(1+'S&amp;S'!$E$166)+G233*(1+'S&amp;S'!$E$208)+G234*(1+'S&amp;S'!$E$210)+SUM(G125*(1+'S&amp;S'!$E$168),G126*(1+'S&amp;S'!$E$170),G127*(1+'S&amp;S'!$E$172),G128*(1+'S&amp;S'!$E$174),G129*(1+'S&amp;S'!$E$176),G130*(1+'S&amp;S'!$E$178),G131*(1+'S&amp;S'!$E$180),G132*(1+'S&amp;S'!$E$182),G133*(1+'S&amp;S'!$E$184),G134*(1+'S&amp;S'!$E$186),G135*(1+'S&amp;S'!$E$188),G136*(1+'S&amp;S'!$E$190),G137*(1+'S&amp;S'!$E$192),G138*(1+'S&amp;S'!$E$194),G139*(1+'S&amp;S'!$E$196),G140*(1+'S&amp;S'!$E$198),G141*(1+'S&amp;S'!$E$200),G142*(1+'S&amp;S'!$E$202),G143*(1+'S&amp;S'!$E$204),G144*(1+'S&amp;S'!$E$206))</f>
        <v>0</v>
      </c>
      <c r="H361" s="66">
        <f>-H$190*(1+'S&amp;S'!$E$164)+H$216*IF(O.3!$C$38="Depreciation",(1+'S&amp;S'!$E$164),1)-H$218*(1+'S&amp;S'!$E$166)+H233*(1+'S&amp;S'!$E$208)+H234*(1+'S&amp;S'!$E$210)+SUM(H125*(1+'S&amp;S'!$E$168),H126*(1+'S&amp;S'!$E$170),H127*(1+'S&amp;S'!$E$172),H128*(1+'S&amp;S'!$E$174),H129*(1+'S&amp;S'!$E$176),H130*(1+'S&amp;S'!$E$178),H131*(1+'S&amp;S'!$E$180),H132*(1+'S&amp;S'!$E$182),H133*(1+'S&amp;S'!$E$184),H134*(1+'S&amp;S'!$E$186),H135*(1+'S&amp;S'!$E$188),H136*(1+'S&amp;S'!$E$190),H137*(1+'S&amp;S'!$E$192),H138*(1+'S&amp;S'!$E$194),H139*(1+'S&amp;S'!$E$196),H140*(1+'S&amp;S'!$E$198),H141*(1+'S&amp;S'!$E$200),H142*(1+'S&amp;S'!$E$202),H143*(1+'S&amp;S'!$E$204),H144*(1+'S&amp;S'!$E$206))</f>
        <v>0</v>
      </c>
      <c r="I361" s="66">
        <f>-I$190*(1+'S&amp;S'!$E$164)+I$216*IF(O.3!$C$38="Depreciation",(1+'S&amp;S'!$E$164),1)-I$218*(1+'S&amp;S'!$E$166)+I233*(1+'S&amp;S'!$E$208)+I234*(1+'S&amp;S'!$E$210)+SUM(I125*(1+'S&amp;S'!$E$168),I126*(1+'S&amp;S'!$E$170),I127*(1+'S&amp;S'!$E$172),I128*(1+'S&amp;S'!$E$174),I129*(1+'S&amp;S'!$E$176),I130*(1+'S&amp;S'!$E$178),I131*(1+'S&amp;S'!$E$180),I132*(1+'S&amp;S'!$E$182),I133*(1+'S&amp;S'!$E$184),I134*(1+'S&amp;S'!$E$186),I135*(1+'S&amp;S'!$E$188),I136*(1+'S&amp;S'!$E$190),I137*(1+'S&amp;S'!$E$192),I138*(1+'S&amp;S'!$E$194),I139*(1+'S&amp;S'!$E$196),I140*(1+'S&amp;S'!$E$198),I141*(1+'S&amp;S'!$E$200),I142*(1+'S&amp;S'!$E$202),I143*(1+'S&amp;S'!$E$204),I144*(1+'S&amp;S'!$E$206))</f>
        <v>0</v>
      </c>
      <c r="J361" s="66">
        <f>-J$190*(1+'S&amp;S'!$E$164)+J$216*IF(O.3!$C$38="Depreciation",(1+'S&amp;S'!$E$164),1)-J$218*(1+'S&amp;S'!$E$166)+J233*(1+'S&amp;S'!$E$208)+J234*(1+'S&amp;S'!$E$210)+SUM(J125*(1+'S&amp;S'!$E$168),J126*(1+'S&amp;S'!$E$170),J127*(1+'S&amp;S'!$E$172),J128*(1+'S&amp;S'!$E$174),J129*(1+'S&amp;S'!$E$176),J130*(1+'S&amp;S'!$E$178),J131*(1+'S&amp;S'!$E$180),J132*(1+'S&amp;S'!$E$182),J133*(1+'S&amp;S'!$E$184),J134*(1+'S&amp;S'!$E$186),J135*(1+'S&amp;S'!$E$188),J136*(1+'S&amp;S'!$E$190),J137*(1+'S&amp;S'!$E$192),J138*(1+'S&amp;S'!$E$194),J139*(1+'S&amp;S'!$E$196),J140*(1+'S&amp;S'!$E$198),J141*(1+'S&amp;S'!$E$200),J142*(1+'S&amp;S'!$E$202),J143*(1+'S&amp;S'!$E$204),J144*(1+'S&amp;S'!$E$206))</f>
        <v>0</v>
      </c>
      <c r="K361" s="66">
        <f>-K$190*(1+'S&amp;S'!$E$164)+K$216*IF(O.3!$C$38="Depreciation",(1+'S&amp;S'!$E$164),1)-K$218*(1+'S&amp;S'!$E$166)+K233*(1+'S&amp;S'!$E$208)+K234*(1+'S&amp;S'!$E$210)+SUM(K125*(1+'S&amp;S'!$E$168),K126*(1+'S&amp;S'!$E$170),K127*(1+'S&amp;S'!$E$172),K128*(1+'S&amp;S'!$E$174),K129*(1+'S&amp;S'!$E$176),K130*(1+'S&amp;S'!$E$178),K131*(1+'S&amp;S'!$E$180),K132*(1+'S&amp;S'!$E$182),K133*(1+'S&amp;S'!$E$184),K134*(1+'S&amp;S'!$E$186),K135*(1+'S&amp;S'!$E$188),K136*(1+'S&amp;S'!$E$190),K137*(1+'S&amp;S'!$E$192),K138*(1+'S&amp;S'!$E$194),K139*(1+'S&amp;S'!$E$196),K140*(1+'S&amp;S'!$E$198),K141*(1+'S&amp;S'!$E$200),K142*(1+'S&amp;S'!$E$202),K143*(1+'S&amp;S'!$E$204),K144*(1+'S&amp;S'!$E$206))</f>
        <v>0</v>
      </c>
      <c r="L361" s="66">
        <f>-L$190*(1+'S&amp;S'!$E$164)+L$216*IF(O.3!$C$38="Depreciation",(1+'S&amp;S'!$E$164),1)-L$218*(1+'S&amp;S'!$E$166)+L233*(1+'S&amp;S'!$E$208)+L234*(1+'S&amp;S'!$E$210)+SUM(L125*(1+'S&amp;S'!$E$168),L126*(1+'S&amp;S'!$E$170),L127*(1+'S&amp;S'!$E$172),L128*(1+'S&amp;S'!$E$174),L129*(1+'S&amp;S'!$E$176),L130*(1+'S&amp;S'!$E$178),L131*(1+'S&amp;S'!$E$180),L132*(1+'S&amp;S'!$E$182),L133*(1+'S&amp;S'!$E$184),L134*(1+'S&amp;S'!$E$186),L135*(1+'S&amp;S'!$E$188),L136*(1+'S&amp;S'!$E$190),L137*(1+'S&amp;S'!$E$192),L138*(1+'S&amp;S'!$E$194),L139*(1+'S&amp;S'!$E$196),L140*(1+'S&amp;S'!$E$198),L141*(1+'S&amp;S'!$E$200),L142*(1+'S&amp;S'!$E$202),L143*(1+'S&amp;S'!$E$204),L144*(1+'S&amp;S'!$E$206))</f>
        <v>0</v>
      </c>
      <c r="M361" s="66">
        <f>-M$190*(1+'S&amp;S'!$E$164)+M$216*IF(O.3!$C$38="Depreciation",(1+'S&amp;S'!$E$164),1)-M$218*(1+'S&amp;S'!$E$166)+M233*(1+'S&amp;S'!$E$208)+M234*(1+'S&amp;S'!$E$210)+SUM(M125*(1+'S&amp;S'!$E$168),M126*(1+'S&amp;S'!$E$170),M127*(1+'S&amp;S'!$E$172),M128*(1+'S&amp;S'!$E$174),M129*(1+'S&amp;S'!$E$176),M130*(1+'S&amp;S'!$E$178),M131*(1+'S&amp;S'!$E$180),M132*(1+'S&amp;S'!$E$182),M133*(1+'S&amp;S'!$E$184),M134*(1+'S&amp;S'!$E$186),M135*(1+'S&amp;S'!$E$188),M136*(1+'S&amp;S'!$E$190),M137*(1+'S&amp;S'!$E$192),M138*(1+'S&amp;S'!$E$194),M139*(1+'S&amp;S'!$E$196),M140*(1+'S&amp;S'!$E$198),M141*(1+'S&amp;S'!$E$200),M142*(1+'S&amp;S'!$E$202),M143*(1+'S&amp;S'!$E$204),M144*(1+'S&amp;S'!$E$206))</f>
        <v>0</v>
      </c>
      <c r="N361" s="66">
        <f>-N$190*(1+'S&amp;S'!$E$164)+N$216*IF(O.3!$C$38="Depreciation",(1+'S&amp;S'!$E$164),1)-N$218*(1+'S&amp;S'!$E$166)+N233*(1+'S&amp;S'!$E$208)+N234*(1+'S&amp;S'!$E$210)+SUM(N125*(1+'S&amp;S'!$E$168),N126*(1+'S&amp;S'!$E$170),N127*(1+'S&amp;S'!$E$172),N128*(1+'S&amp;S'!$E$174),N129*(1+'S&amp;S'!$E$176),N130*(1+'S&amp;S'!$E$178),N131*(1+'S&amp;S'!$E$180),N132*(1+'S&amp;S'!$E$182),N133*(1+'S&amp;S'!$E$184),N134*(1+'S&amp;S'!$E$186),N135*(1+'S&amp;S'!$E$188),N136*(1+'S&amp;S'!$E$190),N137*(1+'S&amp;S'!$E$192),N138*(1+'S&amp;S'!$E$194),N139*(1+'S&amp;S'!$E$196),N140*(1+'S&amp;S'!$E$198),N141*(1+'S&amp;S'!$E$200),N142*(1+'S&amp;S'!$E$202),N143*(1+'S&amp;S'!$E$204),N144*(1+'S&amp;S'!$E$206))</f>
        <v>0</v>
      </c>
      <c r="O361" s="66">
        <f>-O$190*(1+'S&amp;S'!$E$164)+O$216*IF(O.3!$C$38="Depreciation",(1+'S&amp;S'!$E$164),1)-O$218*(1+'S&amp;S'!$E$166)+O233*(1+'S&amp;S'!$E$208)+O234*(1+'S&amp;S'!$E$210)+SUM(O125*(1+'S&amp;S'!$E$168),O126*(1+'S&amp;S'!$E$170),O127*(1+'S&amp;S'!$E$172),O128*(1+'S&amp;S'!$E$174),O129*(1+'S&amp;S'!$E$176),O130*(1+'S&amp;S'!$E$178),O131*(1+'S&amp;S'!$E$180),O132*(1+'S&amp;S'!$E$182),O133*(1+'S&amp;S'!$E$184),O134*(1+'S&amp;S'!$E$186),O135*(1+'S&amp;S'!$E$188),O136*(1+'S&amp;S'!$E$190),O137*(1+'S&amp;S'!$E$192),O138*(1+'S&amp;S'!$E$194),O139*(1+'S&amp;S'!$E$196),O140*(1+'S&amp;S'!$E$198),O141*(1+'S&amp;S'!$E$200),O142*(1+'S&amp;S'!$E$202),O143*(1+'S&amp;S'!$E$204),O144*(1+'S&amp;S'!$E$206))</f>
        <v>0</v>
      </c>
      <c r="P361" s="66">
        <f>-P$190*(1+'S&amp;S'!$E$164)+P$216*IF(O.3!$C$38="Depreciation",(1+'S&amp;S'!$E$164),1)-P$218*(1+'S&amp;S'!$E$166)+P233*(1+'S&amp;S'!$E$208)+P234*(1+'S&amp;S'!$E$210)+SUM(P125*(1+'S&amp;S'!$E$168),P126*(1+'S&amp;S'!$E$170),P127*(1+'S&amp;S'!$E$172),P128*(1+'S&amp;S'!$E$174),P129*(1+'S&amp;S'!$E$176),P130*(1+'S&amp;S'!$E$178),P131*(1+'S&amp;S'!$E$180),P132*(1+'S&amp;S'!$E$182),P133*(1+'S&amp;S'!$E$184),P134*(1+'S&amp;S'!$E$186),P135*(1+'S&amp;S'!$E$188),P136*(1+'S&amp;S'!$E$190),P137*(1+'S&amp;S'!$E$192),P138*(1+'S&amp;S'!$E$194),P139*(1+'S&amp;S'!$E$196),P140*(1+'S&amp;S'!$E$198),P141*(1+'S&amp;S'!$E$200),P142*(1+'S&amp;S'!$E$202),P143*(1+'S&amp;S'!$E$204),P144*(1+'S&amp;S'!$E$206))</f>
        <v>0</v>
      </c>
      <c r="Q361" s="66">
        <f>-Q$190*(1+'S&amp;S'!$E$164)+Q$216*IF(O.3!$C$38="Depreciation",(1+'S&amp;S'!$E$164),1)-Q$218*(1+'S&amp;S'!$E$166)+Q233*(1+'S&amp;S'!$E$208)+Q234*(1+'S&amp;S'!$E$210)+SUM(Q125*(1+'S&amp;S'!$E$168),Q126*(1+'S&amp;S'!$E$170),Q127*(1+'S&amp;S'!$E$172),Q128*(1+'S&amp;S'!$E$174),Q129*(1+'S&amp;S'!$E$176),Q130*(1+'S&amp;S'!$E$178),Q131*(1+'S&amp;S'!$E$180),Q132*(1+'S&amp;S'!$E$182),Q133*(1+'S&amp;S'!$E$184),Q134*(1+'S&amp;S'!$E$186),Q135*(1+'S&amp;S'!$E$188),Q136*(1+'S&amp;S'!$E$190),Q137*(1+'S&amp;S'!$E$192),Q138*(1+'S&amp;S'!$E$194),Q139*(1+'S&amp;S'!$E$196),Q140*(1+'S&amp;S'!$E$198),Q141*(1+'S&amp;S'!$E$200),Q142*(1+'S&amp;S'!$E$202),Q143*(1+'S&amp;S'!$E$204),Q144*(1+'S&amp;S'!$E$206))</f>
        <v>0</v>
      </c>
      <c r="R361" s="66">
        <f>-R$190*(1+'S&amp;S'!$E$164)+R$216*IF(O.3!$C$38="Depreciation",(1+'S&amp;S'!$E$164),1)-R$218*(1+'S&amp;S'!$E$166)+R233*(1+'S&amp;S'!$E$208)+R234*(1+'S&amp;S'!$E$210)+SUM(R125*(1+'S&amp;S'!$E$168),R126*(1+'S&amp;S'!$E$170),R127*(1+'S&amp;S'!$E$172),R128*(1+'S&amp;S'!$E$174),R129*(1+'S&amp;S'!$E$176),R130*(1+'S&amp;S'!$E$178),R131*(1+'S&amp;S'!$E$180),R132*(1+'S&amp;S'!$E$182),R133*(1+'S&amp;S'!$E$184),R134*(1+'S&amp;S'!$E$186),R135*(1+'S&amp;S'!$E$188),R136*(1+'S&amp;S'!$E$190),R137*(1+'S&amp;S'!$E$192),R138*(1+'S&amp;S'!$E$194),R139*(1+'S&amp;S'!$E$196),R140*(1+'S&amp;S'!$E$198),R141*(1+'S&amp;S'!$E$200),R142*(1+'S&amp;S'!$E$202),R143*(1+'S&amp;S'!$E$204),R144*(1+'S&amp;S'!$E$206))</f>
        <v>0</v>
      </c>
      <c r="S361" s="66">
        <f>-S$190*(1+'S&amp;S'!$E$164)+S$216*IF(O.3!$C$38="Depreciation",(1+'S&amp;S'!$E$164),1)-S$218*(1+'S&amp;S'!$E$166)+S233*(1+'S&amp;S'!$E$208)+S234*(1+'S&amp;S'!$E$210)+SUM(S125*(1+'S&amp;S'!$E$168),S126*(1+'S&amp;S'!$E$170),S127*(1+'S&amp;S'!$E$172),S128*(1+'S&amp;S'!$E$174),S129*(1+'S&amp;S'!$E$176),S130*(1+'S&amp;S'!$E$178),S131*(1+'S&amp;S'!$E$180),S132*(1+'S&amp;S'!$E$182),S133*(1+'S&amp;S'!$E$184),S134*(1+'S&amp;S'!$E$186),S135*(1+'S&amp;S'!$E$188),S136*(1+'S&amp;S'!$E$190),S137*(1+'S&amp;S'!$E$192),S138*(1+'S&amp;S'!$E$194),S139*(1+'S&amp;S'!$E$196),S140*(1+'S&amp;S'!$E$198),S141*(1+'S&amp;S'!$E$200),S142*(1+'S&amp;S'!$E$202),S143*(1+'S&amp;S'!$E$204),S144*(1+'S&amp;S'!$E$206))</f>
        <v>0</v>
      </c>
      <c r="T361" s="66">
        <f>-T$190*(1+'S&amp;S'!$E$164)+T$216*IF(O.3!$C$38="Depreciation",(1+'S&amp;S'!$E$164),1)-T$218*(1+'S&amp;S'!$E$166)+T233*(1+'S&amp;S'!$E$208)+T234*(1+'S&amp;S'!$E$210)+SUM(T125*(1+'S&amp;S'!$E$168),T126*(1+'S&amp;S'!$E$170),T127*(1+'S&amp;S'!$E$172),T128*(1+'S&amp;S'!$E$174),T129*(1+'S&amp;S'!$E$176),T130*(1+'S&amp;S'!$E$178),T131*(1+'S&amp;S'!$E$180),T132*(1+'S&amp;S'!$E$182),T133*(1+'S&amp;S'!$E$184),T134*(1+'S&amp;S'!$E$186),T135*(1+'S&amp;S'!$E$188),T136*(1+'S&amp;S'!$E$190),T137*(1+'S&amp;S'!$E$192),T138*(1+'S&amp;S'!$E$194),T139*(1+'S&amp;S'!$E$196),T140*(1+'S&amp;S'!$E$198),T141*(1+'S&amp;S'!$E$200),T142*(1+'S&amp;S'!$E$202),T143*(1+'S&amp;S'!$E$204),T144*(1+'S&amp;S'!$E$206))</f>
        <v>0</v>
      </c>
      <c r="U361" s="66">
        <f>-U$190*(1+'S&amp;S'!$E$164)+U$216*IF(O.3!$C$38="Depreciation",(1+'S&amp;S'!$E$164),1)-U$218*(1+'S&amp;S'!$E$166)+U233*(1+'S&amp;S'!$E$208)+U234*(1+'S&amp;S'!$E$210)+SUM(U125*(1+'S&amp;S'!$E$168),U126*(1+'S&amp;S'!$E$170),U127*(1+'S&amp;S'!$E$172),U128*(1+'S&amp;S'!$E$174),U129*(1+'S&amp;S'!$E$176),U130*(1+'S&amp;S'!$E$178),U131*(1+'S&amp;S'!$E$180),U132*(1+'S&amp;S'!$E$182),U133*(1+'S&amp;S'!$E$184),U134*(1+'S&amp;S'!$E$186),U135*(1+'S&amp;S'!$E$188),U136*(1+'S&amp;S'!$E$190),U137*(1+'S&amp;S'!$E$192),U138*(1+'S&amp;S'!$E$194),U139*(1+'S&amp;S'!$E$196),U140*(1+'S&amp;S'!$E$198),U141*(1+'S&amp;S'!$E$200),U142*(1+'S&amp;S'!$E$202),U143*(1+'S&amp;S'!$E$204),U144*(1+'S&amp;S'!$E$206))</f>
        <v>0</v>
      </c>
      <c r="V361" s="66">
        <f>-V$190*(1+'S&amp;S'!$E$164)+V$216*IF(O.3!$C$38="Depreciation",(1+'S&amp;S'!$E$164),1)-V$218*(1+'S&amp;S'!$E$166)+V233*(1+'S&amp;S'!$E$208)+V234*(1+'S&amp;S'!$E$210)+SUM(V125*(1+'S&amp;S'!$E$168),V126*(1+'S&amp;S'!$E$170),V127*(1+'S&amp;S'!$E$172),V128*(1+'S&amp;S'!$E$174),V129*(1+'S&amp;S'!$E$176),V130*(1+'S&amp;S'!$E$178),V131*(1+'S&amp;S'!$E$180),V132*(1+'S&amp;S'!$E$182),V133*(1+'S&amp;S'!$E$184),V134*(1+'S&amp;S'!$E$186),V135*(1+'S&amp;S'!$E$188),V136*(1+'S&amp;S'!$E$190),V137*(1+'S&amp;S'!$E$192),V138*(1+'S&amp;S'!$E$194),V139*(1+'S&amp;S'!$E$196),V140*(1+'S&amp;S'!$E$198),V141*(1+'S&amp;S'!$E$200),V142*(1+'S&amp;S'!$E$202),V143*(1+'S&amp;S'!$E$204),V144*(1+'S&amp;S'!$E$206))</f>
        <v>0</v>
      </c>
      <c r="W361" s="66">
        <f>-W$190*(1+'S&amp;S'!$E$164)+W$216*IF(O.3!$C$38="Depreciation",(1+'S&amp;S'!$E$164),1)-W$218*(1+'S&amp;S'!$E$166)+W233*(1+'S&amp;S'!$E$208)+W234*(1+'S&amp;S'!$E$210)+SUM(W125*(1+'S&amp;S'!$E$168),W126*(1+'S&amp;S'!$E$170),W127*(1+'S&amp;S'!$E$172),W128*(1+'S&amp;S'!$E$174),W129*(1+'S&amp;S'!$E$176),W130*(1+'S&amp;S'!$E$178),W131*(1+'S&amp;S'!$E$180),W132*(1+'S&amp;S'!$E$182),W133*(1+'S&amp;S'!$E$184),W134*(1+'S&amp;S'!$E$186),W135*(1+'S&amp;S'!$E$188),W136*(1+'S&amp;S'!$E$190),W137*(1+'S&amp;S'!$E$192),W138*(1+'S&amp;S'!$E$194),W139*(1+'S&amp;S'!$E$196),W140*(1+'S&amp;S'!$E$198),W141*(1+'S&amp;S'!$E$200),W142*(1+'S&amp;S'!$E$202),W143*(1+'S&amp;S'!$E$204),W144*(1+'S&amp;S'!$E$206))</f>
        <v>0</v>
      </c>
      <c r="X361" s="66">
        <f>-X$190*(1+'S&amp;S'!$E$164)+X$216*IF(O.3!$C$38="Depreciation",(1+'S&amp;S'!$E$164),1)-X$218*(1+'S&amp;S'!$E$166)+X233*(1+'S&amp;S'!$E$208)+X234*(1+'S&amp;S'!$E$210)+SUM(X125*(1+'S&amp;S'!$E$168),X126*(1+'S&amp;S'!$E$170),X127*(1+'S&amp;S'!$E$172),X128*(1+'S&amp;S'!$E$174),X129*(1+'S&amp;S'!$E$176),X130*(1+'S&amp;S'!$E$178),X131*(1+'S&amp;S'!$E$180),X132*(1+'S&amp;S'!$E$182),X133*(1+'S&amp;S'!$E$184),X134*(1+'S&amp;S'!$E$186),X135*(1+'S&amp;S'!$E$188),X136*(1+'S&amp;S'!$E$190),X137*(1+'S&amp;S'!$E$192),X138*(1+'S&amp;S'!$E$194),X139*(1+'S&amp;S'!$E$196),X140*(1+'S&amp;S'!$E$198),X141*(1+'S&amp;S'!$E$200),X142*(1+'S&amp;S'!$E$202),X143*(1+'S&amp;S'!$E$204),X144*(1+'S&amp;S'!$E$206))</f>
        <v>0</v>
      </c>
      <c r="Y361" s="66">
        <f>-Y$190*(1+'S&amp;S'!$E$164)+Y$216*IF(O.3!$C$38="Depreciation",(1+'S&amp;S'!$E$164),1)-Y$218*(1+'S&amp;S'!$E$166)+Y233*(1+'S&amp;S'!$E$208)+Y234*(1+'S&amp;S'!$E$210)+SUM(Y125*(1+'S&amp;S'!$E$168),Y126*(1+'S&amp;S'!$E$170),Y127*(1+'S&amp;S'!$E$172),Y128*(1+'S&amp;S'!$E$174),Y129*(1+'S&amp;S'!$E$176),Y130*(1+'S&amp;S'!$E$178),Y131*(1+'S&amp;S'!$E$180),Y132*(1+'S&amp;S'!$E$182),Y133*(1+'S&amp;S'!$E$184),Y134*(1+'S&amp;S'!$E$186),Y135*(1+'S&amp;S'!$E$188),Y136*(1+'S&amp;S'!$E$190),Y137*(1+'S&amp;S'!$E$192),Y138*(1+'S&amp;S'!$E$194),Y139*(1+'S&amp;S'!$E$196),Y140*(1+'S&amp;S'!$E$198),Y141*(1+'S&amp;S'!$E$200),Y142*(1+'S&amp;S'!$E$202),Y143*(1+'S&amp;S'!$E$204),Y144*(1+'S&amp;S'!$E$206))</f>
        <v>0</v>
      </c>
      <c r="Z361" s="66">
        <f>-Z$190*(1+'S&amp;S'!$E$164)+Z$216*IF(O.3!$C$38="Depreciation",(1+'S&amp;S'!$E$164),1)-Z$218*(1+'S&amp;S'!$E$166)+Z233*(1+'S&amp;S'!$E$208)+Z234*(1+'S&amp;S'!$E$210)+SUM(Z125*(1+'S&amp;S'!$E$168),Z126*(1+'S&amp;S'!$E$170),Z127*(1+'S&amp;S'!$E$172),Z128*(1+'S&amp;S'!$E$174),Z129*(1+'S&amp;S'!$E$176),Z130*(1+'S&amp;S'!$E$178),Z131*(1+'S&amp;S'!$E$180),Z132*(1+'S&amp;S'!$E$182),Z133*(1+'S&amp;S'!$E$184),Z134*(1+'S&amp;S'!$E$186),Z135*(1+'S&amp;S'!$E$188),Z136*(1+'S&amp;S'!$E$190),Z137*(1+'S&amp;S'!$E$192),Z138*(1+'S&amp;S'!$E$194),Z139*(1+'S&amp;S'!$E$196),Z140*(1+'S&amp;S'!$E$198),Z141*(1+'S&amp;S'!$E$200),Z142*(1+'S&amp;S'!$E$202),Z143*(1+'S&amp;S'!$E$204),Z144*(1+'S&amp;S'!$E$206))</f>
        <v>0</v>
      </c>
      <c r="AA361" s="66">
        <f>-AA$190*(1+'S&amp;S'!$E$164)+AA$216*IF(O.3!$C$38="Depreciation",(1+'S&amp;S'!$E$164),1)-AA$218*(1+'S&amp;S'!$E$166)+AA233*(1+'S&amp;S'!$E$208)+AA234*(1+'S&amp;S'!$E$210)+SUM(AA125*(1+'S&amp;S'!$E$168),AA126*(1+'S&amp;S'!$E$170),AA127*(1+'S&amp;S'!$E$172),AA128*(1+'S&amp;S'!$E$174),AA129*(1+'S&amp;S'!$E$176),AA130*(1+'S&amp;S'!$E$178),AA131*(1+'S&amp;S'!$E$180),AA132*(1+'S&amp;S'!$E$182),AA133*(1+'S&amp;S'!$E$184),AA134*(1+'S&amp;S'!$E$186),AA135*(1+'S&amp;S'!$E$188),AA136*(1+'S&amp;S'!$E$190),AA137*(1+'S&amp;S'!$E$192),AA138*(1+'S&amp;S'!$E$194),AA139*(1+'S&amp;S'!$E$196),AA140*(1+'S&amp;S'!$E$198),AA141*(1+'S&amp;S'!$E$200),AA142*(1+'S&amp;S'!$E$202),AA143*(1+'S&amp;S'!$E$204),AA144*(1+'S&amp;S'!$E$206))</f>
        <v>0</v>
      </c>
      <c r="AB361" s="66">
        <f>-AB$190*(1+'S&amp;S'!$E$164)+AB$216*IF(O.3!$C$38="Depreciation",(1+'S&amp;S'!$E$164),1)-AB$218*(1+'S&amp;S'!$E$166)+AB233*(1+'S&amp;S'!$E$208)+AB234*(1+'S&amp;S'!$E$210)+SUM(AB125*(1+'S&amp;S'!$E$168),AB126*(1+'S&amp;S'!$E$170),AB127*(1+'S&amp;S'!$E$172),AB128*(1+'S&amp;S'!$E$174),AB129*(1+'S&amp;S'!$E$176),AB130*(1+'S&amp;S'!$E$178),AB131*(1+'S&amp;S'!$E$180),AB132*(1+'S&amp;S'!$E$182),AB133*(1+'S&amp;S'!$E$184),AB134*(1+'S&amp;S'!$E$186),AB135*(1+'S&amp;S'!$E$188),AB136*(1+'S&amp;S'!$E$190),AB137*(1+'S&amp;S'!$E$192),AB138*(1+'S&amp;S'!$E$194),AB139*(1+'S&amp;S'!$E$196),AB140*(1+'S&amp;S'!$E$198),AB141*(1+'S&amp;S'!$E$200),AB142*(1+'S&amp;S'!$E$202),AB143*(1+'S&amp;S'!$E$204),AB144*(1+'S&amp;S'!$E$206))</f>
        <v>0</v>
      </c>
      <c r="AC361" s="66">
        <f>-AC$190*(1+'S&amp;S'!$E$164)+AC$216*IF(O.3!$C$38="Depreciation",(1+'S&amp;S'!$E$164),1)-AC$218*(1+'S&amp;S'!$E$166)+AC233*(1+'S&amp;S'!$E$208)+AC234*(1+'S&amp;S'!$E$210)+SUM(AC125*(1+'S&amp;S'!$E$168),AC126*(1+'S&amp;S'!$E$170),AC127*(1+'S&amp;S'!$E$172),AC128*(1+'S&amp;S'!$E$174),AC129*(1+'S&amp;S'!$E$176),AC130*(1+'S&amp;S'!$E$178),AC131*(1+'S&amp;S'!$E$180),AC132*(1+'S&amp;S'!$E$182),AC133*(1+'S&amp;S'!$E$184),AC134*(1+'S&amp;S'!$E$186),AC135*(1+'S&amp;S'!$E$188),AC136*(1+'S&amp;S'!$E$190),AC137*(1+'S&amp;S'!$E$192),AC138*(1+'S&amp;S'!$E$194),AC139*(1+'S&amp;S'!$E$196),AC140*(1+'S&amp;S'!$E$198),AC141*(1+'S&amp;S'!$E$200),AC142*(1+'S&amp;S'!$E$202),AC143*(1+'S&amp;S'!$E$204),AC144*(1+'S&amp;S'!$E$206))</f>
        <v>0</v>
      </c>
      <c r="AD361" s="66">
        <f>-AD$190*(1+'S&amp;S'!$E$164)+AD$216*IF(O.3!$C$38="Depreciation",(1+'S&amp;S'!$E$164),1)-AD$218*(1+'S&amp;S'!$E$166)+AD233*(1+'S&amp;S'!$E$208)+AD234*(1+'S&amp;S'!$E$210)+SUM(AD125*(1+'S&amp;S'!$E$168),AD126*(1+'S&amp;S'!$E$170),AD127*(1+'S&amp;S'!$E$172),AD128*(1+'S&amp;S'!$E$174),AD129*(1+'S&amp;S'!$E$176),AD130*(1+'S&amp;S'!$E$178),AD131*(1+'S&amp;S'!$E$180),AD132*(1+'S&amp;S'!$E$182),AD133*(1+'S&amp;S'!$E$184),AD134*(1+'S&amp;S'!$E$186),AD135*(1+'S&amp;S'!$E$188),AD136*(1+'S&amp;S'!$E$190),AD137*(1+'S&amp;S'!$E$192),AD138*(1+'S&amp;S'!$E$194),AD139*(1+'S&amp;S'!$E$196),AD140*(1+'S&amp;S'!$E$198),AD141*(1+'S&amp;S'!$E$200),AD142*(1+'S&amp;S'!$E$202),AD143*(1+'S&amp;S'!$E$204),AD144*(1+'S&amp;S'!$E$206))</f>
        <v>0</v>
      </c>
      <c r="AE361" s="66">
        <f>-AE$190*(1+'S&amp;S'!$E$164)+AE$216*IF(O.3!$C$38="Depreciation",(1+'S&amp;S'!$E$164),1)-AE$218*(1+'S&amp;S'!$E$166)+AE233*(1+'S&amp;S'!$E$208)+AE234*(1+'S&amp;S'!$E$210)+SUM(AE125*(1+'S&amp;S'!$E$168),AE126*(1+'S&amp;S'!$E$170),AE127*(1+'S&amp;S'!$E$172),AE128*(1+'S&amp;S'!$E$174),AE129*(1+'S&amp;S'!$E$176),AE130*(1+'S&amp;S'!$E$178),AE131*(1+'S&amp;S'!$E$180),AE132*(1+'S&amp;S'!$E$182),AE133*(1+'S&amp;S'!$E$184),AE134*(1+'S&amp;S'!$E$186),AE135*(1+'S&amp;S'!$E$188),AE136*(1+'S&amp;S'!$E$190),AE137*(1+'S&amp;S'!$E$192),AE138*(1+'S&amp;S'!$E$194),AE139*(1+'S&amp;S'!$E$196),AE140*(1+'S&amp;S'!$E$198),AE141*(1+'S&amp;S'!$E$200),AE142*(1+'S&amp;S'!$E$202),AE143*(1+'S&amp;S'!$E$204),AE144*(1+'S&amp;S'!$E$206))</f>
        <v>0</v>
      </c>
      <c r="AF361" s="66">
        <f>-AF$190*(1+'S&amp;S'!$E$164)+AF$216*IF(O.3!$C$38="Depreciation",(1+'S&amp;S'!$E$164),1)-AF$218*(1+'S&amp;S'!$E$166)+AF233*(1+'S&amp;S'!$E$208)+AF234*(1+'S&amp;S'!$E$210)+SUM(AF125*(1+'S&amp;S'!$E$168),AF126*(1+'S&amp;S'!$E$170),AF127*(1+'S&amp;S'!$E$172),AF128*(1+'S&amp;S'!$E$174),AF129*(1+'S&amp;S'!$E$176),AF130*(1+'S&amp;S'!$E$178),AF131*(1+'S&amp;S'!$E$180),AF132*(1+'S&amp;S'!$E$182),AF133*(1+'S&amp;S'!$E$184),AF134*(1+'S&amp;S'!$E$186),AF135*(1+'S&amp;S'!$E$188),AF136*(1+'S&amp;S'!$E$190),AF137*(1+'S&amp;S'!$E$192),AF138*(1+'S&amp;S'!$E$194),AF139*(1+'S&amp;S'!$E$196),AF140*(1+'S&amp;S'!$E$198),AF141*(1+'S&amp;S'!$E$200),AF142*(1+'S&amp;S'!$E$202),AF143*(1+'S&amp;S'!$E$204),AF144*(1+'S&amp;S'!$E$206))</f>
        <v>0</v>
      </c>
      <c r="AG361" s="66">
        <f>-AG$190*(1+'S&amp;S'!$E$164)+AG$216*IF(O.3!$C$38="Depreciation",(1+'S&amp;S'!$E$164),1)-AG$218*(1+'S&amp;S'!$E$166)+AG233*(1+'S&amp;S'!$E$208)+AG234*(1+'S&amp;S'!$E$210)+SUM(AG125*(1+'S&amp;S'!$E$168),AG126*(1+'S&amp;S'!$E$170),AG127*(1+'S&amp;S'!$E$172),AG128*(1+'S&amp;S'!$E$174),AG129*(1+'S&amp;S'!$E$176),AG130*(1+'S&amp;S'!$E$178),AG131*(1+'S&amp;S'!$E$180),AG132*(1+'S&amp;S'!$E$182),AG133*(1+'S&amp;S'!$E$184),AG134*(1+'S&amp;S'!$E$186),AG135*(1+'S&amp;S'!$E$188),AG136*(1+'S&amp;S'!$E$190),AG137*(1+'S&amp;S'!$E$192),AG138*(1+'S&amp;S'!$E$194),AG139*(1+'S&amp;S'!$E$196),AG140*(1+'S&amp;S'!$E$198),AG141*(1+'S&amp;S'!$E$200),AG142*(1+'S&amp;S'!$E$202),AG143*(1+'S&amp;S'!$E$204),AG144*(1+'S&amp;S'!$E$206))</f>
        <v>0</v>
      </c>
      <c r="AH361" s="66">
        <f>-AH$190*(1+'S&amp;S'!$E$164)+AH$216*IF(O.3!$C$38="Depreciation",(1+'S&amp;S'!$E$164),1)-AH$218*(1+'S&amp;S'!$E$166)+AH233*(1+'S&amp;S'!$E$208)+AH234*(1+'S&amp;S'!$E$210)+SUM(AH125*(1+'S&amp;S'!$E$168),AH126*(1+'S&amp;S'!$E$170),AH127*(1+'S&amp;S'!$E$172),AH128*(1+'S&amp;S'!$E$174),AH129*(1+'S&amp;S'!$E$176),AH130*(1+'S&amp;S'!$E$178),AH131*(1+'S&amp;S'!$E$180),AH132*(1+'S&amp;S'!$E$182),AH133*(1+'S&amp;S'!$E$184),AH134*(1+'S&amp;S'!$E$186),AH135*(1+'S&amp;S'!$E$188),AH136*(1+'S&amp;S'!$E$190),AH137*(1+'S&amp;S'!$E$192),AH138*(1+'S&amp;S'!$E$194),AH139*(1+'S&amp;S'!$E$196),AH140*(1+'S&amp;S'!$E$198),AH141*(1+'S&amp;S'!$E$200),AH142*(1+'S&amp;S'!$E$202),AH143*(1+'S&amp;S'!$E$204),AH144*(1+'S&amp;S'!$E$206))</f>
        <v>0</v>
      </c>
      <c r="AI361" s="66">
        <f>-AI$190*(1+'S&amp;S'!$E$164)+AI$216*IF(O.3!$C$38="Depreciation",(1+'S&amp;S'!$E$164),1)-AI$218*(1+'S&amp;S'!$E$166)+AI233*(1+'S&amp;S'!$E$208)+AI234*(1+'S&amp;S'!$E$210)+SUM(AI125*(1+'S&amp;S'!$E$168),AI126*(1+'S&amp;S'!$E$170),AI127*(1+'S&amp;S'!$E$172),AI128*(1+'S&amp;S'!$E$174),AI129*(1+'S&amp;S'!$E$176),AI130*(1+'S&amp;S'!$E$178),AI131*(1+'S&amp;S'!$E$180),AI132*(1+'S&amp;S'!$E$182),AI133*(1+'S&amp;S'!$E$184),AI134*(1+'S&amp;S'!$E$186),AI135*(1+'S&amp;S'!$E$188),AI136*(1+'S&amp;S'!$E$190),AI137*(1+'S&amp;S'!$E$192),AI138*(1+'S&amp;S'!$E$194),AI139*(1+'S&amp;S'!$E$196),AI140*(1+'S&amp;S'!$E$198),AI141*(1+'S&amp;S'!$E$200),AI142*(1+'S&amp;S'!$E$202),AI143*(1+'S&amp;S'!$E$204),AI144*(1+'S&amp;S'!$E$206))</f>
        <v>0</v>
      </c>
      <c r="AJ361" s="66">
        <f>-AJ$190*(1+'S&amp;S'!$E$164)+AJ$216*IF(O.3!$C$38="Depreciation",(1+'S&amp;S'!$E$164),1)-AJ$218*(1+'S&amp;S'!$E$166)+AJ233*(1+'S&amp;S'!$E$208)+AJ234*(1+'S&amp;S'!$E$210)+SUM(AJ125*(1+'S&amp;S'!$E$168),AJ126*(1+'S&amp;S'!$E$170),AJ127*(1+'S&amp;S'!$E$172),AJ128*(1+'S&amp;S'!$E$174),AJ129*(1+'S&amp;S'!$E$176),AJ130*(1+'S&amp;S'!$E$178),AJ131*(1+'S&amp;S'!$E$180),AJ132*(1+'S&amp;S'!$E$182),AJ133*(1+'S&amp;S'!$E$184),AJ134*(1+'S&amp;S'!$E$186),AJ135*(1+'S&amp;S'!$E$188),AJ136*(1+'S&amp;S'!$E$190),AJ137*(1+'S&amp;S'!$E$192),AJ138*(1+'S&amp;S'!$E$194),AJ139*(1+'S&amp;S'!$E$196),AJ140*(1+'S&amp;S'!$E$198),AJ141*(1+'S&amp;S'!$E$200),AJ142*(1+'S&amp;S'!$E$202),AJ143*(1+'S&amp;S'!$E$204),AJ144*(1+'S&amp;S'!$E$206))</f>
        <v>0</v>
      </c>
      <c r="AK361" s="66">
        <f>-AK$190*(1+'S&amp;S'!$E$164)+AK$216*IF(O.3!$C$38="Depreciation",(1+'S&amp;S'!$E$164),1)-AK$218*(1+'S&amp;S'!$E$166)+AK233*(1+'S&amp;S'!$E$208)+AK234*(1+'S&amp;S'!$E$210)+SUM(AK125*(1+'S&amp;S'!$E$168),AK126*(1+'S&amp;S'!$E$170),AK127*(1+'S&amp;S'!$E$172),AK128*(1+'S&amp;S'!$E$174),AK129*(1+'S&amp;S'!$E$176),AK130*(1+'S&amp;S'!$E$178),AK131*(1+'S&amp;S'!$E$180),AK132*(1+'S&amp;S'!$E$182),AK133*(1+'S&amp;S'!$E$184),AK134*(1+'S&amp;S'!$E$186),AK135*(1+'S&amp;S'!$E$188),AK136*(1+'S&amp;S'!$E$190),AK137*(1+'S&amp;S'!$E$192),AK138*(1+'S&amp;S'!$E$194),AK139*(1+'S&amp;S'!$E$196),AK140*(1+'S&amp;S'!$E$198),AK141*(1+'S&amp;S'!$E$200),AK142*(1+'S&amp;S'!$E$202),AK143*(1+'S&amp;S'!$E$204),AK144*(1+'S&amp;S'!$E$206))</f>
        <v>0</v>
      </c>
      <c r="AL361" s="66">
        <f>-AL$190*(1+'S&amp;S'!$E$164)+AL$216*IF(O.3!$C$38="Depreciation",(1+'S&amp;S'!$E$164),1)-AL$218*(1+'S&amp;S'!$E$166)+AL233*(1+'S&amp;S'!$E$208)+AL234*(1+'S&amp;S'!$E$210)+SUM(AL125*(1+'S&amp;S'!$E$168),AL126*(1+'S&amp;S'!$E$170),AL127*(1+'S&amp;S'!$E$172),AL128*(1+'S&amp;S'!$E$174),AL129*(1+'S&amp;S'!$E$176),AL130*(1+'S&amp;S'!$E$178),AL131*(1+'S&amp;S'!$E$180),AL132*(1+'S&amp;S'!$E$182),AL133*(1+'S&amp;S'!$E$184),AL134*(1+'S&amp;S'!$E$186),AL135*(1+'S&amp;S'!$E$188),AL136*(1+'S&amp;S'!$E$190),AL137*(1+'S&amp;S'!$E$192),AL138*(1+'S&amp;S'!$E$194),AL139*(1+'S&amp;S'!$E$196),AL140*(1+'S&amp;S'!$E$198),AL141*(1+'S&amp;S'!$E$200),AL142*(1+'S&amp;S'!$E$202),AL143*(1+'S&amp;S'!$E$204),AL144*(1+'S&amp;S'!$E$206))</f>
        <v>0</v>
      </c>
      <c r="AM361" s="66">
        <f>-AM$190*(1+'S&amp;S'!$E$164)+AM$216*IF(O.3!$C$38="Depreciation",(1+'S&amp;S'!$E$164),1)-AM$218*(1+'S&amp;S'!$E$166)+AM233*(1+'S&amp;S'!$E$208)+AM234*(1+'S&amp;S'!$E$210)+SUM(AM125*(1+'S&amp;S'!$E$168),AM126*(1+'S&amp;S'!$E$170),AM127*(1+'S&amp;S'!$E$172),AM128*(1+'S&amp;S'!$E$174),AM129*(1+'S&amp;S'!$E$176),AM130*(1+'S&amp;S'!$E$178),AM131*(1+'S&amp;S'!$E$180),AM132*(1+'S&amp;S'!$E$182),AM133*(1+'S&amp;S'!$E$184),AM134*(1+'S&amp;S'!$E$186),AM135*(1+'S&amp;S'!$E$188),AM136*(1+'S&amp;S'!$E$190),AM137*(1+'S&amp;S'!$E$192),AM138*(1+'S&amp;S'!$E$194),AM139*(1+'S&amp;S'!$E$196),AM140*(1+'S&amp;S'!$E$198),AM141*(1+'S&amp;S'!$E$200),AM142*(1+'S&amp;S'!$E$202),AM143*(1+'S&amp;S'!$E$204),AM144*(1+'S&amp;S'!$E$206))</f>
        <v>0</v>
      </c>
      <c r="AN361" s="66">
        <f>-AN$190*(1+'S&amp;S'!$E$164)+AN$216*IF(O.3!$C$38="Depreciation",(1+'S&amp;S'!$E$164),1)-AN$218*(1+'S&amp;S'!$E$166)+AN233*(1+'S&amp;S'!$E$208)+AN234*(1+'S&amp;S'!$E$210)+SUM(AN125*(1+'S&amp;S'!$E$168),AN126*(1+'S&amp;S'!$E$170),AN127*(1+'S&amp;S'!$E$172),AN128*(1+'S&amp;S'!$E$174),AN129*(1+'S&amp;S'!$E$176),AN130*(1+'S&amp;S'!$E$178),AN131*(1+'S&amp;S'!$E$180),AN132*(1+'S&amp;S'!$E$182),AN133*(1+'S&amp;S'!$E$184),AN134*(1+'S&amp;S'!$E$186),AN135*(1+'S&amp;S'!$E$188),AN136*(1+'S&amp;S'!$E$190),AN137*(1+'S&amp;S'!$E$192),AN138*(1+'S&amp;S'!$E$194),AN139*(1+'S&amp;S'!$E$196),AN140*(1+'S&amp;S'!$E$198),AN141*(1+'S&amp;S'!$E$200),AN142*(1+'S&amp;S'!$E$202),AN143*(1+'S&amp;S'!$E$204),AN144*(1+'S&amp;S'!$E$206))</f>
        <v>0</v>
      </c>
      <c r="AO361" s="66">
        <f>-AO$190*(1+'S&amp;S'!$E$164)+AO$216*IF(O.3!$C$38="Depreciation",(1+'S&amp;S'!$E$164),1)-AO$218*(1+'S&amp;S'!$E$166)+AO233*(1+'S&amp;S'!$E$208)+AO234*(1+'S&amp;S'!$E$210)+SUM(AO125*(1+'S&amp;S'!$E$168),AO126*(1+'S&amp;S'!$E$170),AO127*(1+'S&amp;S'!$E$172),AO128*(1+'S&amp;S'!$E$174),AO129*(1+'S&amp;S'!$E$176),AO130*(1+'S&amp;S'!$E$178),AO131*(1+'S&amp;S'!$E$180),AO132*(1+'S&amp;S'!$E$182),AO133*(1+'S&amp;S'!$E$184),AO134*(1+'S&amp;S'!$E$186),AO135*(1+'S&amp;S'!$E$188),AO136*(1+'S&amp;S'!$E$190),AO137*(1+'S&amp;S'!$E$192),AO138*(1+'S&amp;S'!$E$194),AO139*(1+'S&amp;S'!$E$196),AO140*(1+'S&amp;S'!$E$198),AO141*(1+'S&amp;S'!$E$200),AO142*(1+'S&amp;S'!$E$202),AO143*(1+'S&amp;S'!$E$204),AO144*(1+'S&amp;S'!$E$206))</f>
        <v>0</v>
      </c>
      <c r="AP361" s="66">
        <f>-AP$190*(1+'S&amp;S'!$E$164)+AP$216*IF(O.3!$C$38="Depreciation",(1+'S&amp;S'!$E$164),1)-AP$218*(1+'S&amp;S'!$E$166)+AP233*(1+'S&amp;S'!$E$208)+AP234*(1+'S&amp;S'!$E$210)+SUM(AP125*(1+'S&amp;S'!$E$168),AP126*(1+'S&amp;S'!$E$170),AP127*(1+'S&amp;S'!$E$172),AP128*(1+'S&amp;S'!$E$174),AP129*(1+'S&amp;S'!$E$176),AP130*(1+'S&amp;S'!$E$178),AP131*(1+'S&amp;S'!$E$180),AP132*(1+'S&amp;S'!$E$182),AP133*(1+'S&amp;S'!$E$184),AP134*(1+'S&amp;S'!$E$186),AP135*(1+'S&amp;S'!$E$188),AP136*(1+'S&amp;S'!$E$190),AP137*(1+'S&amp;S'!$E$192),AP138*(1+'S&amp;S'!$E$194),AP139*(1+'S&amp;S'!$E$196),AP140*(1+'S&amp;S'!$E$198),AP141*(1+'S&amp;S'!$E$200),AP142*(1+'S&amp;S'!$E$202),AP143*(1+'S&amp;S'!$E$204),AP144*(1+'S&amp;S'!$E$206))</f>
        <v>0</v>
      </c>
      <c r="AQ361" s="66">
        <f>-AQ$190*(1+'S&amp;S'!$E$164)+AQ$216*IF(O.3!$C$38="Depreciation",(1+'S&amp;S'!$E$164),1)-AQ$218*(1+'S&amp;S'!$E$166)+AQ233*(1+'S&amp;S'!$E$208)+AQ234*(1+'S&amp;S'!$E$210)+SUM(AQ125*(1+'S&amp;S'!$E$168),AQ126*(1+'S&amp;S'!$E$170),AQ127*(1+'S&amp;S'!$E$172),AQ128*(1+'S&amp;S'!$E$174),AQ129*(1+'S&amp;S'!$E$176),AQ130*(1+'S&amp;S'!$E$178),AQ131*(1+'S&amp;S'!$E$180),AQ132*(1+'S&amp;S'!$E$182),AQ133*(1+'S&amp;S'!$E$184),AQ134*(1+'S&amp;S'!$E$186),AQ135*(1+'S&amp;S'!$E$188),AQ136*(1+'S&amp;S'!$E$190),AQ137*(1+'S&amp;S'!$E$192),AQ138*(1+'S&amp;S'!$E$194),AQ139*(1+'S&amp;S'!$E$196),AQ140*(1+'S&amp;S'!$E$198),AQ141*(1+'S&amp;S'!$E$200),AQ142*(1+'S&amp;S'!$E$202),AQ143*(1+'S&amp;S'!$E$204),AQ144*(1+'S&amp;S'!$E$206))</f>
        <v>0</v>
      </c>
      <c r="AR361" s="66">
        <f>-AR$190*(1+'S&amp;S'!$E$164)+AR$216*IF(O.3!$C$38="Depreciation",(1+'S&amp;S'!$E$164),1)-AR$218*(1+'S&amp;S'!$E$166)+AR233*(1+'S&amp;S'!$E$208)+AR234*(1+'S&amp;S'!$E$210)+SUM(AR125*(1+'S&amp;S'!$E$168),AR126*(1+'S&amp;S'!$E$170),AR127*(1+'S&amp;S'!$E$172),AR128*(1+'S&amp;S'!$E$174),AR129*(1+'S&amp;S'!$E$176),AR130*(1+'S&amp;S'!$E$178),AR131*(1+'S&amp;S'!$E$180),AR132*(1+'S&amp;S'!$E$182),AR133*(1+'S&amp;S'!$E$184),AR134*(1+'S&amp;S'!$E$186),AR135*(1+'S&amp;S'!$E$188),AR136*(1+'S&amp;S'!$E$190),AR137*(1+'S&amp;S'!$E$192),AR138*(1+'S&amp;S'!$E$194),AR139*(1+'S&amp;S'!$E$196),AR140*(1+'S&amp;S'!$E$198),AR141*(1+'S&amp;S'!$E$200),AR142*(1+'S&amp;S'!$E$202),AR143*(1+'S&amp;S'!$E$204),AR144*(1+'S&amp;S'!$E$206))</f>
        <v>0</v>
      </c>
      <c r="AS361" s="66">
        <f>-AS$190*(1+'S&amp;S'!$E$164)+AS$216*IF(O.3!$C$38="Depreciation",(1+'S&amp;S'!$E$164),1)-AS$218*(1+'S&amp;S'!$E$166)+AS233*(1+'S&amp;S'!$E$208)+AS234*(1+'S&amp;S'!$E$210)+SUM(AS125*(1+'S&amp;S'!$E$168),AS126*(1+'S&amp;S'!$E$170),AS127*(1+'S&amp;S'!$E$172),AS128*(1+'S&amp;S'!$E$174),AS129*(1+'S&amp;S'!$E$176),AS130*(1+'S&amp;S'!$E$178),AS131*(1+'S&amp;S'!$E$180),AS132*(1+'S&amp;S'!$E$182),AS133*(1+'S&amp;S'!$E$184),AS134*(1+'S&amp;S'!$E$186),AS135*(1+'S&amp;S'!$E$188),AS136*(1+'S&amp;S'!$E$190),AS137*(1+'S&amp;S'!$E$192),AS138*(1+'S&amp;S'!$E$194),AS139*(1+'S&amp;S'!$E$196),AS140*(1+'S&amp;S'!$E$198),AS141*(1+'S&amp;S'!$E$200),AS142*(1+'S&amp;S'!$E$202),AS143*(1+'S&amp;S'!$E$204),AS144*(1+'S&amp;S'!$E$206))</f>
        <v>0</v>
      </c>
      <c r="AT361" s="66">
        <f>-AT$190*(1+'S&amp;S'!$E$164)+AT$216*IF(O.3!$C$38="Depreciation",(1+'S&amp;S'!$E$164),1)-AT$218*(1+'S&amp;S'!$E$166)+AT233*(1+'S&amp;S'!$E$208)+AT234*(1+'S&amp;S'!$E$210)+SUM(AT125*(1+'S&amp;S'!$E$168),AT126*(1+'S&amp;S'!$E$170),AT127*(1+'S&amp;S'!$E$172),AT128*(1+'S&amp;S'!$E$174),AT129*(1+'S&amp;S'!$E$176),AT130*(1+'S&amp;S'!$E$178),AT131*(1+'S&amp;S'!$E$180),AT132*(1+'S&amp;S'!$E$182),AT133*(1+'S&amp;S'!$E$184),AT134*(1+'S&amp;S'!$E$186),AT135*(1+'S&amp;S'!$E$188),AT136*(1+'S&amp;S'!$E$190),AT137*(1+'S&amp;S'!$E$192),AT138*(1+'S&amp;S'!$E$194),AT139*(1+'S&amp;S'!$E$196),AT140*(1+'S&amp;S'!$E$198),AT141*(1+'S&amp;S'!$E$200),AT142*(1+'S&amp;S'!$E$202),AT143*(1+'S&amp;S'!$E$204),AT144*(1+'S&amp;S'!$E$206))</f>
        <v>0</v>
      </c>
      <c r="AU361" s="66">
        <f>-AU$190*(1+'S&amp;S'!$E$164)+AU$216*IF(O.3!$C$38="Depreciation",(1+'S&amp;S'!$E$164),1)-AU$218*(1+'S&amp;S'!$E$166)+AU233*(1+'S&amp;S'!$E$208)+AU234*(1+'S&amp;S'!$E$210)+SUM(AU125*(1+'S&amp;S'!$E$168),AU126*(1+'S&amp;S'!$E$170),AU127*(1+'S&amp;S'!$E$172),AU128*(1+'S&amp;S'!$E$174),AU129*(1+'S&amp;S'!$E$176),AU130*(1+'S&amp;S'!$E$178),AU131*(1+'S&amp;S'!$E$180),AU132*(1+'S&amp;S'!$E$182),AU133*(1+'S&amp;S'!$E$184),AU134*(1+'S&amp;S'!$E$186),AU135*(1+'S&amp;S'!$E$188),AU136*(1+'S&amp;S'!$E$190),AU137*(1+'S&amp;S'!$E$192),AU138*(1+'S&amp;S'!$E$194),AU139*(1+'S&amp;S'!$E$196),AU140*(1+'S&amp;S'!$E$198),AU141*(1+'S&amp;S'!$E$200),AU142*(1+'S&amp;S'!$E$202),AU143*(1+'S&amp;S'!$E$204),AU144*(1+'S&amp;S'!$E$206))</f>
        <v>0</v>
      </c>
      <c r="AV361" s="66">
        <f>-AV$190*(1+'S&amp;S'!$E$164)+AV$216*IF(O.3!$C$38="Depreciation",(1+'S&amp;S'!$E$164),1)-AV$218*(1+'S&amp;S'!$E$166)+AV233*(1+'S&amp;S'!$E$208)+AV234*(1+'S&amp;S'!$E$210)+SUM(AV125*(1+'S&amp;S'!$E$168),AV126*(1+'S&amp;S'!$E$170),AV127*(1+'S&amp;S'!$E$172),AV128*(1+'S&amp;S'!$E$174),AV129*(1+'S&amp;S'!$E$176),AV130*(1+'S&amp;S'!$E$178),AV131*(1+'S&amp;S'!$E$180),AV132*(1+'S&amp;S'!$E$182),AV133*(1+'S&amp;S'!$E$184),AV134*(1+'S&amp;S'!$E$186),AV135*(1+'S&amp;S'!$E$188),AV136*(1+'S&amp;S'!$E$190),AV137*(1+'S&amp;S'!$E$192),AV138*(1+'S&amp;S'!$E$194),AV139*(1+'S&amp;S'!$E$196),AV140*(1+'S&amp;S'!$E$198),AV141*(1+'S&amp;S'!$E$200),AV142*(1+'S&amp;S'!$E$202),AV143*(1+'S&amp;S'!$E$204),AV144*(1+'S&amp;S'!$E$206))</f>
        <v>0</v>
      </c>
      <c r="AW361" s="66">
        <f>-AW$190*(1+'S&amp;S'!$E$164)+AW$216*IF(O.3!$C$38="Depreciation",(1+'S&amp;S'!$E$164),1)-AW$218*(1+'S&amp;S'!$E$166)+AW233*(1+'S&amp;S'!$E$208)+AW234*(1+'S&amp;S'!$E$210)+SUM(AW125*(1+'S&amp;S'!$E$168),AW126*(1+'S&amp;S'!$E$170),AW127*(1+'S&amp;S'!$E$172),AW128*(1+'S&amp;S'!$E$174),AW129*(1+'S&amp;S'!$E$176),AW130*(1+'S&amp;S'!$E$178),AW131*(1+'S&amp;S'!$E$180),AW132*(1+'S&amp;S'!$E$182),AW133*(1+'S&amp;S'!$E$184),AW134*(1+'S&amp;S'!$E$186),AW135*(1+'S&amp;S'!$E$188),AW136*(1+'S&amp;S'!$E$190),AW137*(1+'S&amp;S'!$E$192),AW138*(1+'S&amp;S'!$E$194),AW139*(1+'S&amp;S'!$E$196),AW140*(1+'S&amp;S'!$E$198),AW141*(1+'S&amp;S'!$E$200),AW142*(1+'S&amp;S'!$E$202),AW143*(1+'S&amp;S'!$E$204),AW144*(1+'S&amp;S'!$E$206))</f>
        <v>0</v>
      </c>
      <c r="AX361" s="66">
        <f>-AX$190*(1+'S&amp;S'!$E$164)+AX$216*IF(O.3!$C$38="Depreciation",(1+'S&amp;S'!$E$164),1)-AX$218*(1+'S&amp;S'!$E$166)+AX233*(1+'S&amp;S'!$E$208)+AX234*(1+'S&amp;S'!$E$210)+SUM(AX125*(1+'S&amp;S'!$E$168),AX126*(1+'S&amp;S'!$E$170),AX127*(1+'S&amp;S'!$E$172),AX128*(1+'S&amp;S'!$E$174),AX129*(1+'S&amp;S'!$E$176),AX130*(1+'S&amp;S'!$E$178),AX131*(1+'S&amp;S'!$E$180),AX132*(1+'S&amp;S'!$E$182),AX133*(1+'S&amp;S'!$E$184),AX134*(1+'S&amp;S'!$E$186),AX135*(1+'S&amp;S'!$E$188),AX136*(1+'S&amp;S'!$E$190),AX137*(1+'S&amp;S'!$E$192),AX138*(1+'S&amp;S'!$E$194),AX139*(1+'S&amp;S'!$E$196),AX140*(1+'S&amp;S'!$E$198),AX141*(1+'S&amp;S'!$E$200),AX142*(1+'S&amp;S'!$E$202),AX143*(1+'S&amp;S'!$E$204),AX144*(1+'S&amp;S'!$E$206))</f>
        <v>0</v>
      </c>
      <c r="AY361" s="66">
        <f>-AY$190*(1+'S&amp;S'!$E$164)+AY$216*IF(O.3!$C$38="Depreciation",(1+'S&amp;S'!$E$164),1)-AY$218*(1+'S&amp;S'!$E$166)+AY233*(1+'S&amp;S'!$E$208)+AY234*(1+'S&amp;S'!$E$210)+SUM(AY125*(1+'S&amp;S'!$E$168),AY126*(1+'S&amp;S'!$E$170),AY127*(1+'S&amp;S'!$E$172),AY128*(1+'S&amp;S'!$E$174),AY129*(1+'S&amp;S'!$E$176),AY130*(1+'S&amp;S'!$E$178),AY131*(1+'S&amp;S'!$E$180),AY132*(1+'S&amp;S'!$E$182),AY133*(1+'S&amp;S'!$E$184),AY134*(1+'S&amp;S'!$E$186),AY135*(1+'S&amp;S'!$E$188),AY136*(1+'S&amp;S'!$E$190),AY137*(1+'S&amp;S'!$E$192),AY138*(1+'S&amp;S'!$E$194),AY139*(1+'S&amp;S'!$E$196),AY140*(1+'S&amp;S'!$E$198),AY141*(1+'S&amp;S'!$E$200),AY142*(1+'S&amp;S'!$E$202),AY143*(1+'S&amp;S'!$E$204),AY144*(1+'S&amp;S'!$E$206))</f>
        <v>0</v>
      </c>
      <c r="AZ361" s="66">
        <f>-AZ$190*(1+'S&amp;S'!$E$164)+AZ$216*IF(O.3!$C$38="Depreciation",(1+'S&amp;S'!$E$164),1)-AZ$218*(1+'S&amp;S'!$E$166)+AZ233*(1+'S&amp;S'!$E$208)+AZ234*(1+'S&amp;S'!$E$210)+SUM(AZ125*(1+'S&amp;S'!$E$168),AZ126*(1+'S&amp;S'!$E$170),AZ127*(1+'S&amp;S'!$E$172),AZ128*(1+'S&amp;S'!$E$174),AZ129*(1+'S&amp;S'!$E$176),AZ130*(1+'S&amp;S'!$E$178),AZ131*(1+'S&amp;S'!$E$180),AZ132*(1+'S&amp;S'!$E$182),AZ133*(1+'S&amp;S'!$E$184),AZ134*(1+'S&amp;S'!$E$186),AZ135*(1+'S&amp;S'!$E$188),AZ136*(1+'S&amp;S'!$E$190),AZ137*(1+'S&amp;S'!$E$192),AZ138*(1+'S&amp;S'!$E$194),AZ139*(1+'S&amp;S'!$E$196),AZ140*(1+'S&amp;S'!$E$198),AZ141*(1+'S&amp;S'!$E$200),AZ142*(1+'S&amp;S'!$E$202),AZ143*(1+'S&amp;S'!$E$204),AZ144*(1+'S&amp;S'!$E$206))</f>
        <v>0</v>
      </c>
      <c r="BA361" s="66">
        <f>-BA$190*(1+'S&amp;S'!$E$164)+BA$216*IF(O.3!$C$38="Depreciation",(1+'S&amp;S'!$E$164),1)-BA$218*(1+'S&amp;S'!$E$166)+BA233*(1+'S&amp;S'!$E$208)+BA234*(1+'S&amp;S'!$E$210)+SUM(BA125*(1+'S&amp;S'!$E$168),BA126*(1+'S&amp;S'!$E$170),BA127*(1+'S&amp;S'!$E$172),BA128*(1+'S&amp;S'!$E$174),BA129*(1+'S&amp;S'!$E$176),BA130*(1+'S&amp;S'!$E$178),BA131*(1+'S&amp;S'!$E$180),BA132*(1+'S&amp;S'!$E$182),BA133*(1+'S&amp;S'!$E$184),BA134*(1+'S&amp;S'!$E$186),BA135*(1+'S&amp;S'!$E$188),BA136*(1+'S&amp;S'!$E$190),BA137*(1+'S&amp;S'!$E$192),BA138*(1+'S&amp;S'!$E$194),BA139*(1+'S&amp;S'!$E$196),BA140*(1+'S&amp;S'!$E$198),BA141*(1+'S&amp;S'!$E$200),BA142*(1+'S&amp;S'!$E$202),BA143*(1+'S&amp;S'!$E$204),BA144*(1+'S&amp;S'!$E$206))</f>
        <v>0</v>
      </c>
      <c r="BB361" s="66">
        <f>-BB$190*(1+'S&amp;S'!$E$164)+BB$216*IF(O.3!$C$38="Depreciation",(1+'S&amp;S'!$E$164),1)-BB$218*(1+'S&amp;S'!$E$166)+BB233*(1+'S&amp;S'!$E$208)+BB234*(1+'S&amp;S'!$E$210)+SUM(BB125*(1+'S&amp;S'!$E$168),BB126*(1+'S&amp;S'!$E$170),BB127*(1+'S&amp;S'!$E$172),BB128*(1+'S&amp;S'!$E$174),BB129*(1+'S&amp;S'!$E$176),BB130*(1+'S&amp;S'!$E$178),BB131*(1+'S&amp;S'!$E$180),BB132*(1+'S&amp;S'!$E$182),BB133*(1+'S&amp;S'!$E$184),BB134*(1+'S&amp;S'!$E$186),BB135*(1+'S&amp;S'!$E$188),BB136*(1+'S&amp;S'!$E$190),BB137*(1+'S&amp;S'!$E$192),BB138*(1+'S&amp;S'!$E$194),BB139*(1+'S&amp;S'!$E$196),BB140*(1+'S&amp;S'!$E$198),BB141*(1+'S&amp;S'!$E$200),BB142*(1+'S&amp;S'!$E$202),BB143*(1+'S&amp;S'!$E$204),BB144*(1+'S&amp;S'!$E$206))</f>
        <v>0</v>
      </c>
      <c r="BC361" s="66">
        <f>-BC$190*(1+'S&amp;S'!$E$164)+BC$216*IF(O.3!$C$38="Depreciation",(1+'S&amp;S'!$E$164),1)-BC$218*(1+'S&amp;S'!$E$166)+BC233*(1+'S&amp;S'!$E$208)+BC234*(1+'S&amp;S'!$E$210)+SUM(BC125*(1+'S&amp;S'!$E$168),BC126*(1+'S&amp;S'!$E$170),BC127*(1+'S&amp;S'!$E$172),BC128*(1+'S&amp;S'!$E$174),BC129*(1+'S&amp;S'!$E$176),BC130*(1+'S&amp;S'!$E$178),BC131*(1+'S&amp;S'!$E$180),BC132*(1+'S&amp;S'!$E$182),BC133*(1+'S&amp;S'!$E$184),BC134*(1+'S&amp;S'!$E$186),BC135*(1+'S&amp;S'!$E$188),BC136*(1+'S&amp;S'!$E$190),BC137*(1+'S&amp;S'!$E$192),BC138*(1+'S&amp;S'!$E$194),BC139*(1+'S&amp;S'!$E$196),BC140*(1+'S&amp;S'!$E$198),BC141*(1+'S&amp;S'!$E$200),BC142*(1+'S&amp;S'!$E$202),BC143*(1+'S&amp;S'!$E$204),BC144*(1+'S&amp;S'!$E$206))</f>
        <v>0</v>
      </c>
      <c r="BD361" s="66">
        <f>-BD$190*(1+'S&amp;S'!$E$164)+BD$216*IF(O.3!$C$38="Depreciation",(1+'S&amp;S'!$E$164),1)-BD$218*(1+'S&amp;S'!$E$166)+BD233*(1+'S&amp;S'!$E$208)+BD234*(1+'S&amp;S'!$E$210)+SUM(BD125*(1+'S&amp;S'!$E$168),BD126*(1+'S&amp;S'!$E$170),BD127*(1+'S&amp;S'!$E$172),BD128*(1+'S&amp;S'!$E$174),BD129*(1+'S&amp;S'!$E$176),BD130*(1+'S&amp;S'!$E$178),BD131*(1+'S&amp;S'!$E$180),BD132*(1+'S&amp;S'!$E$182),BD133*(1+'S&amp;S'!$E$184),BD134*(1+'S&amp;S'!$E$186),BD135*(1+'S&amp;S'!$E$188),BD136*(1+'S&amp;S'!$E$190),BD137*(1+'S&amp;S'!$E$192),BD138*(1+'S&amp;S'!$E$194),BD139*(1+'S&amp;S'!$E$196),BD140*(1+'S&amp;S'!$E$198),BD141*(1+'S&amp;S'!$E$200),BD142*(1+'S&amp;S'!$E$202),BD143*(1+'S&amp;S'!$E$204),BD144*(1+'S&amp;S'!$E$206))</f>
        <v>0</v>
      </c>
      <c r="BE361" s="66">
        <f>-BE$190*(1+'S&amp;S'!$E$164)+BE$216*IF(O.3!$C$38="Depreciation",(1+'S&amp;S'!$E$164),1)-BE$218*(1+'S&amp;S'!$E$166)+BE233*(1+'S&amp;S'!$E$208)+BE234*(1+'S&amp;S'!$E$210)+SUM(BE125*(1+'S&amp;S'!$E$168),BE126*(1+'S&amp;S'!$E$170),BE127*(1+'S&amp;S'!$E$172),BE128*(1+'S&amp;S'!$E$174),BE129*(1+'S&amp;S'!$E$176),BE130*(1+'S&amp;S'!$E$178),BE131*(1+'S&amp;S'!$E$180),BE132*(1+'S&amp;S'!$E$182),BE133*(1+'S&amp;S'!$E$184),BE134*(1+'S&amp;S'!$E$186),BE135*(1+'S&amp;S'!$E$188),BE136*(1+'S&amp;S'!$E$190),BE137*(1+'S&amp;S'!$E$192),BE138*(1+'S&amp;S'!$E$194),BE139*(1+'S&amp;S'!$E$196),BE140*(1+'S&amp;S'!$E$198),BE141*(1+'S&amp;S'!$E$200),BE142*(1+'S&amp;S'!$E$202),BE143*(1+'S&amp;S'!$E$204),BE144*(1+'S&amp;S'!$E$206))</f>
        <v>0</v>
      </c>
      <c r="BF361" s="66">
        <f>-BF$190*(1+'S&amp;S'!$E$164)+BF$216*IF(O.3!$C$38="Depreciation",(1+'S&amp;S'!$E$164),1)-BF$218*(1+'S&amp;S'!$E$166)+BF233*(1+'S&amp;S'!$E$208)+BF234*(1+'S&amp;S'!$E$210)+SUM(BF125*(1+'S&amp;S'!$E$168),BF126*(1+'S&amp;S'!$E$170),BF127*(1+'S&amp;S'!$E$172),BF128*(1+'S&amp;S'!$E$174),BF129*(1+'S&amp;S'!$E$176),BF130*(1+'S&amp;S'!$E$178),BF131*(1+'S&amp;S'!$E$180),BF132*(1+'S&amp;S'!$E$182),BF133*(1+'S&amp;S'!$E$184),BF134*(1+'S&amp;S'!$E$186),BF135*(1+'S&amp;S'!$E$188),BF136*(1+'S&amp;S'!$E$190),BF137*(1+'S&amp;S'!$E$192),BF138*(1+'S&amp;S'!$E$194),BF139*(1+'S&amp;S'!$E$196),BF140*(1+'S&amp;S'!$E$198),BF141*(1+'S&amp;S'!$E$200),BF142*(1+'S&amp;S'!$E$202),BF143*(1+'S&amp;S'!$E$204),BF144*(1+'S&amp;S'!$E$206))</f>
        <v>0</v>
      </c>
      <c r="BG361" s="66">
        <f>-BG$190*(1+'S&amp;S'!$E$164)+BG$216*IF(O.3!$C$38="Depreciation",(1+'S&amp;S'!$E$164),1)-BG$218*(1+'S&amp;S'!$E$166)+BG233*(1+'S&amp;S'!$E$208)+BG234*(1+'S&amp;S'!$E$210)+SUM(BG125*(1+'S&amp;S'!$E$168),BG126*(1+'S&amp;S'!$E$170),BG127*(1+'S&amp;S'!$E$172),BG128*(1+'S&amp;S'!$E$174),BG129*(1+'S&amp;S'!$E$176),BG130*(1+'S&amp;S'!$E$178),BG131*(1+'S&amp;S'!$E$180),BG132*(1+'S&amp;S'!$E$182),BG133*(1+'S&amp;S'!$E$184),BG134*(1+'S&amp;S'!$E$186),BG135*(1+'S&amp;S'!$E$188),BG136*(1+'S&amp;S'!$E$190),BG137*(1+'S&amp;S'!$E$192),BG138*(1+'S&amp;S'!$E$194),BG139*(1+'S&amp;S'!$E$196),BG140*(1+'S&amp;S'!$E$198),BG141*(1+'S&amp;S'!$E$200),BG142*(1+'S&amp;S'!$E$202),BG143*(1+'S&amp;S'!$E$204),BG144*(1+'S&amp;S'!$E$206))</f>
        <v>0</v>
      </c>
      <c r="BH361" s="66">
        <f>-BH$190*(1+'S&amp;S'!$E$164)+BH$216*IF(O.3!$C$38="Depreciation",(1+'S&amp;S'!$E$164),1)-BH$218*(1+'S&amp;S'!$E$166)+BH233*(1+'S&amp;S'!$E$208)+BH234*(1+'S&amp;S'!$E$210)+SUM(BH125*(1+'S&amp;S'!$E$168),BH126*(1+'S&amp;S'!$E$170),BH127*(1+'S&amp;S'!$E$172),BH128*(1+'S&amp;S'!$E$174),BH129*(1+'S&amp;S'!$E$176),BH130*(1+'S&amp;S'!$E$178),BH131*(1+'S&amp;S'!$E$180),BH132*(1+'S&amp;S'!$E$182),BH133*(1+'S&amp;S'!$E$184),BH134*(1+'S&amp;S'!$E$186),BH135*(1+'S&amp;S'!$E$188),BH136*(1+'S&amp;S'!$E$190),BH137*(1+'S&amp;S'!$E$192),BH138*(1+'S&amp;S'!$E$194),BH139*(1+'S&amp;S'!$E$196),BH140*(1+'S&amp;S'!$E$198),BH141*(1+'S&amp;S'!$E$200),BH142*(1+'S&amp;S'!$E$202),BH143*(1+'S&amp;S'!$E$204),BH144*(1+'S&amp;S'!$E$206))</f>
        <v>0</v>
      </c>
      <c r="BI361" s="66">
        <f>-BI$190*(1+'S&amp;S'!$E$164)+BI$216*IF(O.3!$C$38="Depreciation",(1+'S&amp;S'!$E$164),1)-BI$218*(1+'S&amp;S'!$E$166)+BI233*(1+'S&amp;S'!$E$208)+BI234*(1+'S&amp;S'!$E$210)+SUM(BI125*(1+'S&amp;S'!$E$168),BI126*(1+'S&amp;S'!$E$170),BI127*(1+'S&amp;S'!$E$172),BI128*(1+'S&amp;S'!$E$174),BI129*(1+'S&amp;S'!$E$176),BI130*(1+'S&amp;S'!$E$178),BI131*(1+'S&amp;S'!$E$180),BI132*(1+'S&amp;S'!$E$182),BI133*(1+'S&amp;S'!$E$184),BI134*(1+'S&amp;S'!$E$186),BI135*(1+'S&amp;S'!$E$188),BI136*(1+'S&amp;S'!$E$190),BI137*(1+'S&amp;S'!$E$192),BI138*(1+'S&amp;S'!$E$194),BI139*(1+'S&amp;S'!$E$196),BI140*(1+'S&amp;S'!$E$198),BI141*(1+'S&amp;S'!$E$200),BI142*(1+'S&amp;S'!$E$202),BI143*(1+'S&amp;S'!$E$204),BI144*(1+'S&amp;S'!$E$206))</f>
        <v>0</v>
      </c>
      <c r="BJ361" s="66">
        <f>-BJ$190*(1+'S&amp;S'!$E$164)+BJ$216*IF(O.3!$C$38="Depreciation",(1+'S&amp;S'!$E$164),1)-BJ$218*(1+'S&amp;S'!$E$166)+BJ233*(1+'S&amp;S'!$E$208)+BJ234*(1+'S&amp;S'!$E$210)+SUM(BJ125*(1+'S&amp;S'!$E$168),BJ126*(1+'S&amp;S'!$E$170),BJ127*(1+'S&amp;S'!$E$172),BJ128*(1+'S&amp;S'!$E$174),BJ129*(1+'S&amp;S'!$E$176),BJ130*(1+'S&amp;S'!$E$178),BJ131*(1+'S&amp;S'!$E$180),BJ132*(1+'S&amp;S'!$E$182),BJ133*(1+'S&amp;S'!$E$184),BJ134*(1+'S&amp;S'!$E$186),BJ135*(1+'S&amp;S'!$E$188),BJ136*(1+'S&amp;S'!$E$190),BJ137*(1+'S&amp;S'!$E$192),BJ138*(1+'S&amp;S'!$E$194),BJ139*(1+'S&amp;S'!$E$196),BJ140*(1+'S&amp;S'!$E$198),BJ141*(1+'S&amp;S'!$E$200),BJ142*(1+'S&amp;S'!$E$202),BJ143*(1+'S&amp;S'!$E$204),BJ144*(1+'S&amp;S'!$E$206))</f>
        <v>0</v>
      </c>
      <c r="BK361" s="66">
        <f>-BK$190*(1+'S&amp;S'!$E$164)+BK$216*IF(O.3!$C$38="Depreciation",(1+'S&amp;S'!$E$164),1)-BK$218*(1+'S&amp;S'!$E$166)+BK233*(1+'S&amp;S'!$E$208)+BK234*(1+'S&amp;S'!$E$210)+SUM(BK125*(1+'S&amp;S'!$E$168),BK126*(1+'S&amp;S'!$E$170),BK127*(1+'S&amp;S'!$E$172),BK128*(1+'S&amp;S'!$E$174),BK129*(1+'S&amp;S'!$E$176),BK130*(1+'S&amp;S'!$E$178),BK131*(1+'S&amp;S'!$E$180),BK132*(1+'S&amp;S'!$E$182),BK133*(1+'S&amp;S'!$E$184),BK134*(1+'S&amp;S'!$E$186),BK135*(1+'S&amp;S'!$E$188),BK136*(1+'S&amp;S'!$E$190),BK137*(1+'S&amp;S'!$E$192),BK138*(1+'S&amp;S'!$E$194),BK139*(1+'S&amp;S'!$E$196),BK140*(1+'S&amp;S'!$E$198),BK141*(1+'S&amp;S'!$E$200),BK142*(1+'S&amp;S'!$E$202),BK143*(1+'S&amp;S'!$E$204),BK144*(1+'S&amp;S'!$E$206))</f>
        <v>0</v>
      </c>
      <c r="BL361" s="66">
        <f>-BL$190*(1+'S&amp;S'!$E$164)+BL$216*IF(O.3!$C$38="Depreciation",(1+'S&amp;S'!$E$164),1)-BL$218*(1+'S&amp;S'!$E$166)+BL233*(1+'S&amp;S'!$E$208)+BL234*(1+'S&amp;S'!$E$210)+SUM(BL125*(1+'S&amp;S'!$E$168),BL126*(1+'S&amp;S'!$E$170),BL127*(1+'S&amp;S'!$E$172),BL128*(1+'S&amp;S'!$E$174),BL129*(1+'S&amp;S'!$E$176),BL130*(1+'S&amp;S'!$E$178),BL131*(1+'S&amp;S'!$E$180),BL132*(1+'S&amp;S'!$E$182),BL133*(1+'S&amp;S'!$E$184),BL134*(1+'S&amp;S'!$E$186),BL135*(1+'S&amp;S'!$E$188),BL136*(1+'S&amp;S'!$E$190),BL137*(1+'S&amp;S'!$E$192),BL138*(1+'S&amp;S'!$E$194),BL139*(1+'S&amp;S'!$E$196),BL140*(1+'S&amp;S'!$E$198),BL141*(1+'S&amp;S'!$E$200),BL142*(1+'S&amp;S'!$E$202),BL143*(1+'S&amp;S'!$E$204),BL144*(1+'S&amp;S'!$E$206))</f>
        <v>0</v>
      </c>
      <c r="BM361" s="66">
        <f>-BM$190*(1+'S&amp;S'!$E$164)+BM$216*IF(O.3!$C$38="Depreciation",(1+'S&amp;S'!$E$164),1)-BM$218*(1+'S&amp;S'!$E$166)+BM233*(1+'S&amp;S'!$E$208)+BM234*(1+'S&amp;S'!$E$210)+SUM(BM125*(1+'S&amp;S'!$E$168),BM126*(1+'S&amp;S'!$E$170),BM127*(1+'S&amp;S'!$E$172),BM128*(1+'S&amp;S'!$E$174),BM129*(1+'S&amp;S'!$E$176),BM130*(1+'S&amp;S'!$E$178),BM131*(1+'S&amp;S'!$E$180),BM132*(1+'S&amp;S'!$E$182),BM133*(1+'S&amp;S'!$E$184),BM134*(1+'S&amp;S'!$E$186),BM135*(1+'S&amp;S'!$E$188),BM136*(1+'S&amp;S'!$E$190),BM137*(1+'S&amp;S'!$E$192),BM138*(1+'S&amp;S'!$E$194),BM139*(1+'S&amp;S'!$E$196),BM140*(1+'S&amp;S'!$E$198),BM141*(1+'S&amp;S'!$E$200),BM142*(1+'S&amp;S'!$E$202),BM143*(1+'S&amp;S'!$E$204),BM144*(1+'S&amp;S'!$E$206))</f>
        <v>0</v>
      </c>
      <c r="BN361" s="66">
        <f>-BN$190*(1+'S&amp;S'!$E$164)+BN$216*IF(O.3!$C$38="Depreciation",(1+'S&amp;S'!$E$164),1)-BN$218*(1+'S&amp;S'!$E$166)+BN233*(1+'S&amp;S'!$E$208)+BN234*(1+'S&amp;S'!$E$210)+SUM(BN125*(1+'S&amp;S'!$E$168),BN126*(1+'S&amp;S'!$E$170),BN127*(1+'S&amp;S'!$E$172),BN128*(1+'S&amp;S'!$E$174),BN129*(1+'S&amp;S'!$E$176),BN130*(1+'S&amp;S'!$E$178),BN131*(1+'S&amp;S'!$E$180),BN132*(1+'S&amp;S'!$E$182),BN133*(1+'S&amp;S'!$E$184),BN134*(1+'S&amp;S'!$E$186),BN135*(1+'S&amp;S'!$E$188),BN136*(1+'S&amp;S'!$E$190),BN137*(1+'S&amp;S'!$E$192),BN138*(1+'S&amp;S'!$E$194),BN139*(1+'S&amp;S'!$E$196),BN140*(1+'S&amp;S'!$E$198),BN141*(1+'S&amp;S'!$E$200),BN142*(1+'S&amp;S'!$E$202),BN143*(1+'S&amp;S'!$E$204),BN144*(1+'S&amp;S'!$E$206))</f>
        <v>0</v>
      </c>
      <c r="BO361" s="66">
        <f>-BO$190*(1+'S&amp;S'!$E$164)+BO$216*IF(O.3!$C$38="Depreciation",(1+'S&amp;S'!$E$164),1)-BO$218*(1+'S&amp;S'!$E$166)+BO233*(1+'S&amp;S'!$E$208)+BO234*(1+'S&amp;S'!$E$210)+SUM(BO125*(1+'S&amp;S'!$E$168),BO126*(1+'S&amp;S'!$E$170),BO127*(1+'S&amp;S'!$E$172),BO128*(1+'S&amp;S'!$E$174),BO129*(1+'S&amp;S'!$E$176),BO130*(1+'S&amp;S'!$E$178),BO131*(1+'S&amp;S'!$E$180),BO132*(1+'S&amp;S'!$E$182),BO133*(1+'S&amp;S'!$E$184),BO134*(1+'S&amp;S'!$E$186),BO135*(1+'S&amp;S'!$E$188),BO136*(1+'S&amp;S'!$E$190),BO137*(1+'S&amp;S'!$E$192),BO138*(1+'S&amp;S'!$E$194),BO139*(1+'S&amp;S'!$E$196),BO140*(1+'S&amp;S'!$E$198),BO141*(1+'S&amp;S'!$E$200),BO142*(1+'S&amp;S'!$E$202),BO143*(1+'S&amp;S'!$E$204),BO144*(1+'S&amp;S'!$E$206))</f>
        <v>0</v>
      </c>
      <c r="BP361" s="66">
        <f>-BP$190*(1+'S&amp;S'!$E$164)+BP$216*IF(O.3!$C$38="Depreciation",(1+'S&amp;S'!$E$164),1)-BP$218*(1+'S&amp;S'!$E$166)+BP233*(1+'S&amp;S'!$E$208)+BP234*(1+'S&amp;S'!$E$210)+SUM(BP125*(1+'S&amp;S'!$E$168),BP126*(1+'S&amp;S'!$E$170),BP127*(1+'S&amp;S'!$E$172),BP128*(1+'S&amp;S'!$E$174),BP129*(1+'S&amp;S'!$E$176),BP130*(1+'S&amp;S'!$E$178),BP131*(1+'S&amp;S'!$E$180),BP132*(1+'S&amp;S'!$E$182),BP133*(1+'S&amp;S'!$E$184),BP134*(1+'S&amp;S'!$E$186),BP135*(1+'S&amp;S'!$E$188),BP136*(1+'S&amp;S'!$E$190),BP137*(1+'S&amp;S'!$E$192),BP138*(1+'S&amp;S'!$E$194),BP139*(1+'S&amp;S'!$E$196),BP140*(1+'S&amp;S'!$E$198),BP141*(1+'S&amp;S'!$E$200),BP142*(1+'S&amp;S'!$E$202),BP143*(1+'S&amp;S'!$E$204),BP144*(1+'S&amp;S'!$E$206))</f>
        <v>0</v>
      </c>
      <c r="BQ361" s="66">
        <f>-BQ$190*(1+'S&amp;S'!$E$164)+BQ$216*IF(O.3!$C$38="Depreciation",(1+'S&amp;S'!$E$164),1)-BQ$218*(1+'S&amp;S'!$E$166)+BQ233*(1+'S&amp;S'!$E$208)+BQ234*(1+'S&amp;S'!$E$210)+SUM(BQ125*(1+'S&amp;S'!$E$168),BQ126*(1+'S&amp;S'!$E$170),BQ127*(1+'S&amp;S'!$E$172),BQ128*(1+'S&amp;S'!$E$174),BQ129*(1+'S&amp;S'!$E$176),BQ130*(1+'S&amp;S'!$E$178),BQ131*(1+'S&amp;S'!$E$180),BQ132*(1+'S&amp;S'!$E$182),BQ133*(1+'S&amp;S'!$E$184),BQ134*(1+'S&amp;S'!$E$186),BQ135*(1+'S&amp;S'!$E$188),BQ136*(1+'S&amp;S'!$E$190),BQ137*(1+'S&amp;S'!$E$192),BQ138*(1+'S&amp;S'!$E$194),BQ139*(1+'S&amp;S'!$E$196),BQ140*(1+'S&amp;S'!$E$198),BQ141*(1+'S&amp;S'!$E$200),BQ142*(1+'S&amp;S'!$E$202),BQ143*(1+'S&amp;S'!$E$204),BQ144*(1+'S&amp;S'!$E$206))</f>
        <v>0</v>
      </c>
      <c r="BR361" s="66">
        <f>-BR$190*(1+'S&amp;S'!$E$164)+BR$216*IF(O.3!$C$38="Depreciation",(1+'S&amp;S'!$E$164),1)-BR$218*(1+'S&amp;S'!$E$166)+BR233*(1+'S&amp;S'!$E$208)+BR234*(1+'S&amp;S'!$E$210)+SUM(BR125*(1+'S&amp;S'!$E$168),BR126*(1+'S&amp;S'!$E$170),BR127*(1+'S&amp;S'!$E$172),BR128*(1+'S&amp;S'!$E$174),BR129*(1+'S&amp;S'!$E$176),BR130*(1+'S&amp;S'!$E$178),BR131*(1+'S&amp;S'!$E$180),BR132*(1+'S&amp;S'!$E$182),BR133*(1+'S&amp;S'!$E$184),BR134*(1+'S&amp;S'!$E$186),BR135*(1+'S&amp;S'!$E$188),BR136*(1+'S&amp;S'!$E$190),BR137*(1+'S&amp;S'!$E$192),BR138*(1+'S&amp;S'!$E$194),BR139*(1+'S&amp;S'!$E$196),BR140*(1+'S&amp;S'!$E$198),BR141*(1+'S&amp;S'!$E$200),BR142*(1+'S&amp;S'!$E$202),BR143*(1+'S&amp;S'!$E$204),BR144*(1+'S&amp;S'!$E$206))</f>
        <v>0</v>
      </c>
      <c r="BS361" s="66">
        <f>-BS$190*(1+'S&amp;S'!$E$164)+BS$216*IF(O.3!$C$38="Depreciation",(1+'S&amp;S'!$E$164),1)-BS$218*(1+'S&amp;S'!$E$166)+BS233*(1+'S&amp;S'!$E$208)+BS234*(1+'S&amp;S'!$E$210)+SUM(BS125*(1+'S&amp;S'!$E$168),BS126*(1+'S&amp;S'!$E$170),BS127*(1+'S&amp;S'!$E$172),BS128*(1+'S&amp;S'!$E$174),BS129*(1+'S&amp;S'!$E$176),BS130*(1+'S&amp;S'!$E$178),BS131*(1+'S&amp;S'!$E$180),BS132*(1+'S&amp;S'!$E$182),BS133*(1+'S&amp;S'!$E$184),BS134*(1+'S&amp;S'!$E$186),BS135*(1+'S&amp;S'!$E$188),BS136*(1+'S&amp;S'!$E$190),BS137*(1+'S&amp;S'!$E$192),BS138*(1+'S&amp;S'!$E$194),BS139*(1+'S&amp;S'!$E$196),BS140*(1+'S&amp;S'!$E$198),BS141*(1+'S&amp;S'!$E$200),BS142*(1+'S&amp;S'!$E$202),BS143*(1+'S&amp;S'!$E$204),BS144*(1+'S&amp;S'!$E$206))</f>
        <v>0</v>
      </c>
      <c r="BT361" s="66">
        <f>-BT$190*(1+'S&amp;S'!$E$164)+BT$216*IF(O.3!$C$38="Depreciation",(1+'S&amp;S'!$E$164),1)-BT$218*(1+'S&amp;S'!$E$166)+BT233*(1+'S&amp;S'!$E$208)+BT234*(1+'S&amp;S'!$E$210)+SUM(BT125*(1+'S&amp;S'!$E$168),BT126*(1+'S&amp;S'!$E$170),BT127*(1+'S&amp;S'!$E$172),BT128*(1+'S&amp;S'!$E$174),BT129*(1+'S&amp;S'!$E$176),BT130*(1+'S&amp;S'!$E$178),BT131*(1+'S&amp;S'!$E$180),BT132*(1+'S&amp;S'!$E$182),BT133*(1+'S&amp;S'!$E$184),BT134*(1+'S&amp;S'!$E$186),BT135*(1+'S&amp;S'!$E$188),BT136*(1+'S&amp;S'!$E$190),BT137*(1+'S&amp;S'!$E$192),BT138*(1+'S&amp;S'!$E$194),BT139*(1+'S&amp;S'!$E$196),BT140*(1+'S&amp;S'!$E$198),BT141*(1+'S&amp;S'!$E$200),BT142*(1+'S&amp;S'!$E$202),BT143*(1+'S&amp;S'!$E$204),BT144*(1+'S&amp;S'!$E$206))</f>
        <v>0</v>
      </c>
      <c r="BU361" s="66">
        <f>-BU$190*(1+'S&amp;S'!$E$164)+BU$216*IF(O.3!$C$38="Depreciation",(1+'S&amp;S'!$E$164),1)-BU$218*(1+'S&amp;S'!$E$166)+BU233*(1+'S&amp;S'!$E$208)+BU234*(1+'S&amp;S'!$E$210)+SUM(BU125*(1+'S&amp;S'!$E$168),BU126*(1+'S&amp;S'!$E$170),BU127*(1+'S&amp;S'!$E$172),BU128*(1+'S&amp;S'!$E$174),BU129*(1+'S&amp;S'!$E$176),BU130*(1+'S&amp;S'!$E$178),BU131*(1+'S&amp;S'!$E$180),BU132*(1+'S&amp;S'!$E$182),BU133*(1+'S&amp;S'!$E$184),BU134*(1+'S&amp;S'!$E$186),BU135*(1+'S&amp;S'!$E$188),BU136*(1+'S&amp;S'!$E$190),BU137*(1+'S&amp;S'!$E$192),BU138*(1+'S&amp;S'!$E$194),BU139*(1+'S&amp;S'!$E$196),BU140*(1+'S&amp;S'!$E$198),BU141*(1+'S&amp;S'!$E$200),BU142*(1+'S&amp;S'!$E$202),BU143*(1+'S&amp;S'!$E$204),BU144*(1+'S&amp;S'!$E$206))</f>
        <v>0</v>
      </c>
      <c r="BV361" s="66">
        <f>-BV$190*(1+'S&amp;S'!$E$164)+BV$216*IF(O.3!$C$38="Depreciation",(1+'S&amp;S'!$E$164),1)-BV$218*(1+'S&amp;S'!$E$166)+BV233*(1+'S&amp;S'!$E$208)+BV234*(1+'S&amp;S'!$E$210)+SUM(BV125*(1+'S&amp;S'!$E$168),BV126*(1+'S&amp;S'!$E$170),BV127*(1+'S&amp;S'!$E$172),BV128*(1+'S&amp;S'!$E$174),BV129*(1+'S&amp;S'!$E$176),BV130*(1+'S&amp;S'!$E$178),BV131*(1+'S&amp;S'!$E$180),BV132*(1+'S&amp;S'!$E$182),BV133*(1+'S&amp;S'!$E$184),BV134*(1+'S&amp;S'!$E$186),BV135*(1+'S&amp;S'!$E$188),BV136*(1+'S&amp;S'!$E$190),BV137*(1+'S&amp;S'!$E$192),BV138*(1+'S&amp;S'!$E$194),BV139*(1+'S&amp;S'!$E$196),BV140*(1+'S&amp;S'!$E$198),BV141*(1+'S&amp;S'!$E$200),BV142*(1+'S&amp;S'!$E$202),BV143*(1+'S&amp;S'!$E$204),BV144*(1+'S&amp;S'!$E$206))</f>
        <v>0</v>
      </c>
      <c r="BW361" s="66">
        <f>-BW$190*(1+'S&amp;S'!$E$164)+BW$216*IF(O.3!$C$38="Depreciation",(1+'S&amp;S'!$E$164),1)-BW$218*(1+'S&amp;S'!$E$166)+BW233*(1+'S&amp;S'!$E$208)+BW234*(1+'S&amp;S'!$E$210)+SUM(BW125*(1+'S&amp;S'!$E$168),BW126*(1+'S&amp;S'!$E$170),BW127*(1+'S&amp;S'!$E$172),BW128*(1+'S&amp;S'!$E$174),BW129*(1+'S&amp;S'!$E$176),BW130*(1+'S&amp;S'!$E$178),BW131*(1+'S&amp;S'!$E$180),BW132*(1+'S&amp;S'!$E$182),BW133*(1+'S&amp;S'!$E$184),BW134*(1+'S&amp;S'!$E$186),BW135*(1+'S&amp;S'!$E$188),BW136*(1+'S&amp;S'!$E$190),BW137*(1+'S&amp;S'!$E$192),BW138*(1+'S&amp;S'!$E$194),BW139*(1+'S&amp;S'!$E$196),BW140*(1+'S&amp;S'!$E$198),BW141*(1+'S&amp;S'!$E$200),BW142*(1+'S&amp;S'!$E$202),BW143*(1+'S&amp;S'!$E$204),BW144*(1+'S&amp;S'!$E$206))</f>
        <v>0</v>
      </c>
      <c r="BX361" s="66">
        <f>-BX$190*(1+'S&amp;S'!$E$164)+BX$216*IF(O.3!$C$38="Depreciation",(1+'S&amp;S'!$E$164),1)-BX$218*(1+'S&amp;S'!$E$166)+BX233*(1+'S&amp;S'!$E$208)+BX234*(1+'S&amp;S'!$E$210)+SUM(BX125*(1+'S&amp;S'!$E$168),BX126*(1+'S&amp;S'!$E$170),BX127*(1+'S&amp;S'!$E$172),BX128*(1+'S&amp;S'!$E$174),BX129*(1+'S&amp;S'!$E$176),BX130*(1+'S&amp;S'!$E$178),BX131*(1+'S&amp;S'!$E$180),BX132*(1+'S&amp;S'!$E$182),BX133*(1+'S&amp;S'!$E$184),BX134*(1+'S&amp;S'!$E$186),BX135*(1+'S&amp;S'!$E$188),BX136*(1+'S&amp;S'!$E$190),BX137*(1+'S&amp;S'!$E$192),BX138*(1+'S&amp;S'!$E$194),BX139*(1+'S&amp;S'!$E$196),BX140*(1+'S&amp;S'!$E$198),BX141*(1+'S&amp;S'!$E$200),BX142*(1+'S&amp;S'!$E$202),BX143*(1+'S&amp;S'!$E$204),BX144*(1+'S&amp;S'!$E$206))</f>
        <v>0</v>
      </c>
      <c r="BY361" s="66">
        <f>-BY$190*(1+'S&amp;S'!$E$164)+BY$216*IF(O.3!$C$38="Depreciation",(1+'S&amp;S'!$E$164),1)-BY$218*(1+'S&amp;S'!$E$166)+BY233*(1+'S&amp;S'!$E$208)+BY234*(1+'S&amp;S'!$E$210)+SUM(BY125*(1+'S&amp;S'!$E$168),BY126*(1+'S&amp;S'!$E$170),BY127*(1+'S&amp;S'!$E$172),BY128*(1+'S&amp;S'!$E$174),BY129*(1+'S&amp;S'!$E$176),BY130*(1+'S&amp;S'!$E$178),BY131*(1+'S&amp;S'!$E$180),BY132*(1+'S&amp;S'!$E$182),BY133*(1+'S&amp;S'!$E$184),BY134*(1+'S&amp;S'!$E$186),BY135*(1+'S&amp;S'!$E$188),BY136*(1+'S&amp;S'!$E$190),BY137*(1+'S&amp;S'!$E$192),BY138*(1+'S&amp;S'!$E$194),BY139*(1+'S&amp;S'!$E$196),BY140*(1+'S&amp;S'!$E$198),BY141*(1+'S&amp;S'!$E$200),BY142*(1+'S&amp;S'!$E$202),BY143*(1+'S&amp;S'!$E$204),BY144*(1+'S&amp;S'!$E$206))</f>
        <v>0</v>
      </c>
      <c r="BZ361" s="66">
        <f>-BZ$190*(1+'S&amp;S'!$E$164)+BZ$216*IF(O.3!$C$38="Depreciation",(1+'S&amp;S'!$E$164),1)-BZ$218*(1+'S&amp;S'!$E$166)+BZ233*(1+'S&amp;S'!$E$208)+BZ234*(1+'S&amp;S'!$E$210)+SUM(BZ125*(1+'S&amp;S'!$E$168),BZ126*(1+'S&amp;S'!$E$170),BZ127*(1+'S&amp;S'!$E$172),BZ128*(1+'S&amp;S'!$E$174),BZ129*(1+'S&amp;S'!$E$176),BZ130*(1+'S&amp;S'!$E$178),BZ131*(1+'S&amp;S'!$E$180),BZ132*(1+'S&amp;S'!$E$182),BZ133*(1+'S&amp;S'!$E$184),BZ134*(1+'S&amp;S'!$E$186),BZ135*(1+'S&amp;S'!$E$188),BZ136*(1+'S&amp;S'!$E$190),BZ137*(1+'S&amp;S'!$E$192),BZ138*(1+'S&amp;S'!$E$194),BZ139*(1+'S&amp;S'!$E$196),BZ140*(1+'S&amp;S'!$E$198),BZ141*(1+'S&amp;S'!$E$200),BZ142*(1+'S&amp;S'!$E$202),BZ143*(1+'S&amp;S'!$E$204),BZ144*(1+'S&amp;S'!$E$206))</f>
        <v>0</v>
      </c>
      <c r="CA361" s="66">
        <f>-CA$190*(1+'S&amp;S'!$E$164)+CA$216*IF(O.3!$C$38="Depreciation",(1+'S&amp;S'!$E$164),1)-CA$218*(1+'S&amp;S'!$E$166)+CA233*(1+'S&amp;S'!$E$208)+CA234*(1+'S&amp;S'!$E$210)+SUM(CA125*(1+'S&amp;S'!$E$168),CA126*(1+'S&amp;S'!$E$170),CA127*(1+'S&amp;S'!$E$172),CA128*(1+'S&amp;S'!$E$174),CA129*(1+'S&amp;S'!$E$176),CA130*(1+'S&amp;S'!$E$178),CA131*(1+'S&amp;S'!$E$180),CA132*(1+'S&amp;S'!$E$182),CA133*(1+'S&amp;S'!$E$184),CA134*(1+'S&amp;S'!$E$186),CA135*(1+'S&amp;S'!$E$188),CA136*(1+'S&amp;S'!$E$190),CA137*(1+'S&amp;S'!$E$192),CA138*(1+'S&amp;S'!$E$194),CA139*(1+'S&amp;S'!$E$196),CA140*(1+'S&amp;S'!$E$198),CA141*(1+'S&amp;S'!$E$200),CA142*(1+'S&amp;S'!$E$202),CA143*(1+'S&amp;S'!$E$204),CA144*(1+'S&amp;S'!$E$206))</f>
        <v>0</v>
      </c>
      <c r="CB361" s="66">
        <f>-CB$190*(1+'S&amp;S'!$E$164)+CB$216*IF(O.3!$C$38="Depreciation",(1+'S&amp;S'!$E$164),1)-CB$218*(1+'S&amp;S'!$E$166)+CB233*(1+'S&amp;S'!$E$208)+CB234*(1+'S&amp;S'!$E$210)+SUM(CB125*(1+'S&amp;S'!$E$168),CB126*(1+'S&amp;S'!$E$170),CB127*(1+'S&amp;S'!$E$172),CB128*(1+'S&amp;S'!$E$174),CB129*(1+'S&amp;S'!$E$176),CB130*(1+'S&amp;S'!$E$178),CB131*(1+'S&amp;S'!$E$180),CB132*(1+'S&amp;S'!$E$182),CB133*(1+'S&amp;S'!$E$184),CB134*(1+'S&amp;S'!$E$186),CB135*(1+'S&amp;S'!$E$188),CB136*(1+'S&amp;S'!$E$190),CB137*(1+'S&amp;S'!$E$192),CB138*(1+'S&amp;S'!$E$194),CB139*(1+'S&amp;S'!$E$196),CB140*(1+'S&amp;S'!$E$198),CB141*(1+'S&amp;S'!$E$200),CB142*(1+'S&amp;S'!$E$202),CB143*(1+'S&amp;S'!$E$204),CB144*(1+'S&amp;S'!$E$206))</f>
        <v>0</v>
      </c>
      <c r="CC361" s="66">
        <f>-CC$190*(1+'S&amp;S'!$E$164)+CC$216*IF(O.3!$C$38="Depreciation",(1+'S&amp;S'!$E$164),1)-CC$218*(1+'S&amp;S'!$E$166)+CC233*(1+'S&amp;S'!$E$208)+CC234*(1+'S&amp;S'!$E$210)+SUM(CC125*(1+'S&amp;S'!$E$168),CC126*(1+'S&amp;S'!$E$170),CC127*(1+'S&amp;S'!$E$172),CC128*(1+'S&amp;S'!$E$174),CC129*(1+'S&amp;S'!$E$176),CC130*(1+'S&amp;S'!$E$178),CC131*(1+'S&amp;S'!$E$180),CC132*(1+'S&amp;S'!$E$182),CC133*(1+'S&amp;S'!$E$184),CC134*(1+'S&amp;S'!$E$186),CC135*(1+'S&amp;S'!$E$188),CC136*(1+'S&amp;S'!$E$190),CC137*(1+'S&amp;S'!$E$192),CC138*(1+'S&amp;S'!$E$194),CC139*(1+'S&amp;S'!$E$196),CC140*(1+'S&amp;S'!$E$198),CC141*(1+'S&amp;S'!$E$200),CC142*(1+'S&amp;S'!$E$202),CC143*(1+'S&amp;S'!$E$204),CC144*(1+'S&amp;S'!$E$206))</f>
        <v>0</v>
      </c>
      <c r="CD361" s="66">
        <f>-CD$190*(1+'S&amp;S'!$E$164)+CD$216*IF(O.3!$C$38="Depreciation",(1+'S&amp;S'!$E$164),1)-CD$218*(1+'S&amp;S'!$E$166)+CD233*(1+'S&amp;S'!$E$208)+CD234*(1+'S&amp;S'!$E$210)+SUM(CD125*(1+'S&amp;S'!$E$168),CD126*(1+'S&amp;S'!$E$170),CD127*(1+'S&amp;S'!$E$172),CD128*(1+'S&amp;S'!$E$174),CD129*(1+'S&amp;S'!$E$176),CD130*(1+'S&amp;S'!$E$178),CD131*(1+'S&amp;S'!$E$180),CD132*(1+'S&amp;S'!$E$182),CD133*(1+'S&amp;S'!$E$184),CD134*(1+'S&amp;S'!$E$186),CD135*(1+'S&amp;S'!$E$188),CD136*(1+'S&amp;S'!$E$190),CD137*(1+'S&amp;S'!$E$192),CD138*(1+'S&amp;S'!$E$194),CD139*(1+'S&amp;S'!$E$196),CD140*(1+'S&amp;S'!$E$198),CD141*(1+'S&amp;S'!$E$200),CD142*(1+'S&amp;S'!$E$202),CD143*(1+'S&amp;S'!$E$204),CD144*(1+'S&amp;S'!$E$206))</f>
        <v>0</v>
      </c>
      <c r="CE361" s="66">
        <f>-CE$190*(1+'S&amp;S'!$E$164)+CE$216*IF(O.3!$C$38="Depreciation",(1+'S&amp;S'!$E$164),1)-CE$218*(1+'S&amp;S'!$E$166)+CE233*(1+'S&amp;S'!$E$208)+CE234*(1+'S&amp;S'!$E$210)+SUM(CE125*(1+'S&amp;S'!$E$168),CE126*(1+'S&amp;S'!$E$170),CE127*(1+'S&amp;S'!$E$172),CE128*(1+'S&amp;S'!$E$174),CE129*(1+'S&amp;S'!$E$176),CE130*(1+'S&amp;S'!$E$178),CE131*(1+'S&amp;S'!$E$180),CE132*(1+'S&amp;S'!$E$182),CE133*(1+'S&amp;S'!$E$184),CE134*(1+'S&amp;S'!$E$186),CE135*(1+'S&amp;S'!$E$188),CE136*(1+'S&amp;S'!$E$190),CE137*(1+'S&amp;S'!$E$192),CE138*(1+'S&amp;S'!$E$194),CE139*(1+'S&amp;S'!$E$196),CE140*(1+'S&amp;S'!$E$198),CE141*(1+'S&amp;S'!$E$200),CE142*(1+'S&amp;S'!$E$202),CE143*(1+'S&amp;S'!$E$204),CE144*(1+'S&amp;S'!$E$206))</f>
        <v>0</v>
      </c>
      <c r="CF361" s="66">
        <f>-CF$190*(1+'S&amp;S'!$E$164)+CF$216*IF(O.3!$C$38="Depreciation",(1+'S&amp;S'!$E$164),1)-CF$218*(1+'S&amp;S'!$E$166)+CF233*(1+'S&amp;S'!$E$208)+CF234*(1+'S&amp;S'!$E$210)+SUM(CF125*(1+'S&amp;S'!$E$168),CF126*(1+'S&amp;S'!$E$170),CF127*(1+'S&amp;S'!$E$172),CF128*(1+'S&amp;S'!$E$174),CF129*(1+'S&amp;S'!$E$176),CF130*(1+'S&amp;S'!$E$178),CF131*(1+'S&amp;S'!$E$180),CF132*(1+'S&amp;S'!$E$182),CF133*(1+'S&amp;S'!$E$184),CF134*(1+'S&amp;S'!$E$186),CF135*(1+'S&amp;S'!$E$188),CF136*(1+'S&amp;S'!$E$190),CF137*(1+'S&amp;S'!$E$192),CF138*(1+'S&amp;S'!$E$194),CF139*(1+'S&amp;S'!$E$196),CF140*(1+'S&amp;S'!$E$198),CF141*(1+'S&amp;S'!$E$200),CF142*(1+'S&amp;S'!$E$202),CF143*(1+'S&amp;S'!$E$204),CF144*(1+'S&amp;S'!$E$206))</f>
        <v>0</v>
      </c>
      <c r="CG361" s="66">
        <f>-CG$190*(1+'S&amp;S'!$E$164)+CG$216*IF(O.3!$C$38="Depreciation",(1+'S&amp;S'!$E$164),1)-CG$218*(1+'S&amp;S'!$E$166)+CG233*(1+'S&amp;S'!$E$208)+CG234*(1+'S&amp;S'!$E$210)+SUM(CG125*(1+'S&amp;S'!$E$168),CG126*(1+'S&amp;S'!$E$170),CG127*(1+'S&amp;S'!$E$172),CG128*(1+'S&amp;S'!$E$174),CG129*(1+'S&amp;S'!$E$176),CG130*(1+'S&amp;S'!$E$178),CG131*(1+'S&amp;S'!$E$180),CG132*(1+'S&amp;S'!$E$182),CG133*(1+'S&amp;S'!$E$184),CG134*(1+'S&amp;S'!$E$186),CG135*(1+'S&amp;S'!$E$188),CG136*(1+'S&amp;S'!$E$190),CG137*(1+'S&amp;S'!$E$192),CG138*(1+'S&amp;S'!$E$194),CG139*(1+'S&amp;S'!$E$196),CG140*(1+'S&amp;S'!$E$198),CG141*(1+'S&amp;S'!$E$200),CG142*(1+'S&amp;S'!$E$202),CG143*(1+'S&amp;S'!$E$204),CG144*(1+'S&amp;S'!$E$206))</f>
        <v>0</v>
      </c>
      <c r="CH361" s="66">
        <f>-CH$190*(1+'S&amp;S'!$E$164)+CH$216*IF(O.3!$C$38="Depreciation",(1+'S&amp;S'!$E$164),1)-CH$218*(1+'S&amp;S'!$E$166)+CH233*(1+'S&amp;S'!$E$208)+CH234*(1+'S&amp;S'!$E$210)+SUM(CH125*(1+'S&amp;S'!$E$168),CH126*(1+'S&amp;S'!$E$170),CH127*(1+'S&amp;S'!$E$172),CH128*(1+'S&amp;S'!$E$174),CH129*(1+'S&amp;S'!$E$176),CH130*(1+'S&amp;S'!$E$178),CH131*(1+'S&amp;S'!$E$180),CH132*(1+'S&amp;S'!$E$182),CH133*(1+'S&amp;S'!$E$184),CH134*(1+'S&amp;S'!$E$186),CH135*(1+'S&amp;S'!$E$188),CH136*(1+'S&amp;S'!$E$190),CH137*(1+'S&amp;S'!$E$192),CH138*(1+'S&amp;S'!$E$194),CH139*(1+'S&amp;S'!$E$196),CH140*(1+'S&amp;S'!$E$198),CH141*(1+'S&amp;S'!$E$200),CH142*(1+'S&amp;S'!$E$202),CH143*(1+'S&amp;S'!$E$204),CH144*(1+'S&amp;S'!$E$206))</f>
        <v>0</v>
      </c>
      <c r="CI361" s="66">
        <f>-CI$190*(1+'S&amp;S'!$E$164)+CI$216*IF(O.3!$C$38="Depreciation",(1+'S&amp;S'!$E$164),1)-CI$218*(1+'S&amp;S'!$E$166)+CI233*(1+'S&amp;S'!$E$208)+CI234*(1+'S&amp;S'!$E$210)+SUM(CI125*(1+'S&amp;S'!$E$168),CI126*(1+'S&amp;S'!$E$170),CI127*(1+'S&amp;S'!$E$172),CI128*(1+'S&amp;S'!$E$174),CI129*(1+'S&amp;S'!$E$176),CI130*(1+'S&amp;S'!$E$178),CI131*(1+'S&amp;S'!$E$180),CI132*(1+'S&amp;S'!$E$182),CI133*(1+'S&amp;S'!$E$184),CI134*(1+'S&amp;S'!$E$186),CI135*(1+'S&amp;S'!$E$188),CI136*(1+'S&amp;S'!$E$190),CI137*(1+'S&amp;S'!$E$192),CI138*(1+'S&amp;S'!$E$194),CI139*(1+'S&amp;S'!$E$196),CI140*(1+'S&amp;S'!$E$198),CI141*(1+'S&amp;S'!$E$200),CI142*(1+'S&amp;S'!$E$202),CI143*(1+'S&amp;S'!$E$204),CI144*(1+'S&amp;S'!$E$206))</f>
        <v>0</v>
      </c>
      <c r="CJ361" s="66">
        <f>-CJ$190*(1+'S&amp;S'!$E$164)+CJ$216*IF(O.3!$C$38="Depreciation",(1+'S&amp;S'!$E$164),1)-CJ$218*(1+'S&amp;S'!$E$166)+CJ233*(1+'S&amp;S'!$E$208)+CJ234*(1+'S&amp;S'!$E$210)+SUM(CJ125*(1+'S&amp;S'!$E$168),CJ126*(1+'S&amp;S'!$E$170),CJ127*(1+'S&amp;S'!$E$172),CJ128*(1+'S&amp;S'!$E$174),CJ129*(1+'S&amp;S'!$E$176),CJ130*(1+'S&amp;S'!$E$178),CJ131*(1+'S&amp;S'!$E$180),CJ132*(1+'S&amp;S'!$E$182),CJ133*(1+'S&amp;S'!$E$184),CJ134*(1+'S&amp;S'!$E$186),CJ135*(1+'S&amp;S'!$E$188),CJ136*(1+'S&amp;S'!$E$190),CJ137*(1+'S&amp;S'!$E$192),CJ138*(1+'S&amp;S'!$E$194),CJ139*(1+'S&amp;S'!$E$196),CJ140*(1+'S&amp;S'!$E$198),CJ141*(1+'S&amp;S'!$E$200),CJ142*(1+'S&amp;S'!$E$202),CJ143*(1+'S&amp;S'!$E$204),CJ144*(1+'S&amp;S'!$E$206))</f>
        <v>0</v>
      </c>
      <c r="CK361" s="66">
        <f>-CK$190*(1+'S&amp;S'!$E$164)+CK$216*IF(O.3!$C$38="Depreciation",(1+'S&amp;S'!$E$164),1)-CK$218*(1+'S&amp;S'!$E$166)+CK233*(1+'S&amp;S'!$E$208)+CK234*(1+'S&amp;S'!$E$210)+SUM(CK125*(1+'S&amp;S'!$E$168),CK126*(1+'S&amp;S'!$E$170),CK127*(1+'S&amp;S'!$E$172),CK128*(1+'S&amp;S'!$E$174),CK129*(1+'S&amp;S'!$E$176),CK130*(1+'S&amp;S'!$E$178),CK131*(1+'S&amp;S'!$E$180),CK132*(1+'S&amp;S'!$E$182),CK133*(1+'S&amp;S'!$E$184),CK134*(1+'S&amp;S'!$E$186),CK135*(1+'S&amp;S'!$E$188),CK136*(1+'S&amp;S'!$E$190),CK137*(1+'S&amp;S'!$E$192),CK138*(1+'S&amp;S'!$E$194),CK139*(1+'S&amp;S'!$E$196),CK140*(1+'S&amp;S'!$E$198),CK141*(1+'S&amp;S'!$E$200),CK142*(1+'S&amp;S'!$E$202),CK143*(1+'S&amp;S'!$E$204),CK144*(1+'S&amp;S'!$E$206))</f>
        <v>0</v>
      </c>
      <c r="CL361" s="66">
        <f>-CL$190*(1+'S&amp;S'!$E$164)+CL$216*IF(O.3!$C$38="Depreciation",(1+'S&amp;S'!$E$164),1)-CL$218*(1+'S&amp;S'!$E$166)+CL233*(1+'S&amp;S'!$E$208)+CL234*(1+'S&amp;S'!$E$210)+SUM(CL125*(1+'S&amp;S'!$E$168),CL126*(1+'S&amp;S'!$E$170),CL127*(1+'S&amp;S'!$E$172),CL128*(1+'S&amp;S'!$E$174),CL129*(1+'S&amp;S'!$E$176),CL130*(1+'S&amp;S'!$E$178),CL131*(1+'S&amp;S'!$E$180),CL132*(1+'S&amp;S'!$E$182),CL133*(1+'S&amp;S'!$E$184),CL134*(1+'S&amp;S'!$E$186),CL135*(1+'S&amp;S'!$E$188),CL136*(1+'S&amp;S'!$E$190),CL137*(1+'S&amp;S'!$E$192),CL138*(1+'S&amp;S'!$E$194),CL139*(1+'S&amp;S'!$E$196),CL140*(1+'S&amp;S'!$E$198),CL141*(1+'S&amp;S'!$E$200),CL142*(1+'S&amp;S'!$E$202),CL143*(1+'S&amp;S'!$E$204),CL144*(1+'S&amp;S'!$E$206))</f>
        <v>0</v>
      </c>
      <c r="CM361" s="66">
        <f>-CM$190*(1+'S&amp;S'!$E$164)+CM$216*IF(O.3!$C$38="Depreciation",(1+'S&amp;S'!$E$164),1)-CM$218*(1+'S&amp;S'!$E$166)+CM233*(1+'S&amp;S'!$E$208)+CM234*(1+'S&amp;S'!$E$210)+SUM(CM125*(1+'S&amp;S'!$E$168),CM126*(1+'S&amp;S'!$E$170),CM127*(1+'S&amp;S'!$E$172),CM128*(1+'S&amp;S'!$E$174),CM129*(1+'S&amp;S'!$E$176),CM130*(1+'S&amp;S'!$E$178),CM131*(1+'S&amp;S'!$E$180),CM132*(1+'S&amp;S'!$E$182),CM133*(1+'S&amp;S'!$E$184),CM134*(1+'S&amp;S'!$E$186),CM135*(1+'S&amp;S'!$E$188),CM136*(1+'S&amp;S'!$E$190),CM137*(1+'S&amp;S'!$E$192),CM138*(1+'S&amp;S'!$E$194),CM139*(1+'S&amp;S'!$E$196),CM140*(1+'S&amp;S'!$E$198),CM141*(1+'S&amp;S'!$E$200),CM142*(1+'S&amp;S'!$E$202),CM143*(1+'S&amp;S'!$E$204),CM144*(1+'S&amp;S'!$E$206))</f>
        <v>0</v>
      </c>
      <c r="CN361" s="66">
        <f>-CN$190*(1+'S&amp;S'!$E$164)+CN$216*IF(O.3!$C$38="Depreciation",(1+'S&amp;S'!$E$164),1)-CN$218*(1+'S&amp;S'!$E$166)+CN233*(1+'S&amp;S'!$E$208)+CN234*(1+'S&amp;S'!$E$210)+SUM(CN125*(1+'S&amp;S'!$E$168),CN126*(1+'S&amp;S'!$E$170),CN127*(1+'S&amp;S'!$E$172),CN128*(1+'S&amp;S'!$E$174),CN129*(1+'S&amp;S'!$E$176),CN130*(1+'S&amp;S'!$E$178),CN131*(1+'S&amp;S'!$E$180),CN132*(1+'S&amp;S'!$E$182),CN133*(1+'S&amp;S'!$E$184),CN134*(1+'S&amp;S'!$E$186),CN135*(1+'S&amp;S'!$E$188),CN136*(1+'S&amp;S'!$E$190),CN137*(1+'S&amp;S'!$E$192),CN138*(1+'S&amp;S'!$E$194),CN139*(1+'S&amp;S'!$E$196),CN140*(1+'S&amp;S'!$E$198),CN141*(1+'S&amp;S'!$E$200),CN142*(1+'S&amp;S'!$E$202),CN143*(1+'S&amp;S'!$E$204),CN144*(1+'S&amp;S'!$E$206))</f>
        <v>0</v>
      </c>
      <c r="CO361" s="66">
        <f>-CO$190*(1+'S&amp;S'!$E$164)+CO$216*IF(O.3!$C$38="Depreciation",(1+'S&amp;S'!$E$164),1)-CO$218*(1+'S&amp;S'!$E$166)+CO233*(1+'S&amp;S'!$E$208)+CO234*(1+'S&amp;S'!$E$210)+SUM(CO125*(1+'S&amp;S'!$E$168),CO126*(1+'S&amp;S'!$E$170),CO127*(1+'S&amp;S'!$E$172),CO128*(1+'S&amp;S'!$E$174),CO129*(1+'S&amp;S'!$E$176),CO130*(1+'S&amp;S'!$E$178),CO131*(1+'S&amp;S'!$E$180),CO132*(1+'S&amp;S'!$E$182),CO133*(1+'S&amp;S'!$E$184),CO134*(1+'S&amp;S'!$E$186),CO135*(1+'S&amp;S'!$E$188),CO136*(1+'S&amp;S'!$E$190),CO137*(1+'S&amp;S'!$E$192),CO138*(1+'S&amp;S'!$E$194),CO139*(1+'S&amp;S'!$E$196),CO140*(1+'S&amp;S'!$E$198),CO141*(1+'S&amp;S'!$E$200),CO142*(1+'S&amp;S'!$E$202),CO143*(1+'S&amp;S'!$E$204),CO144*(1+'S&amp;S'!$E$206))</f>
        <v>0</v>
      </c>
      <c r="CP361" s="66">
        <f>-CP$190*(1+'S&amp;S'!$E$164)+CP$216*IF(O.3!$C$38="Depreciation",(1+'S&amp;S'!$E$164),1)-CP$218*(1+'S&amp;S'!$E$166)+CP233*(1+'S&amp;S'!$E$208)+CP234*(1+'S&amp;S'!$E$210)+SUM(CP125*(1+'S&amp;S'!$E$168),CP126*(1+'S&amp;S'!$E$170),CP127*(1+'S&amp;S'!$E$172),CP128*(1+'S&amp;S'!$E$174),CP129*(1+'S&amp;S'!$E$176),CP130*(1+'S&amp;S'!$E$178),CP131*(1+'S&amp;S'!$E$180),CP132*(1+'S&amp;S'!$E$182),CP133*(1+'S&amp;S'!$E$184),CP134*(1+'S&amp;S'!$E$186),CP135*(1+'S&amp;S'!$E$188),CP136*(1+'S&amp;S'!$E$190),CP137*(1+'S&amp;S'!$E$192),CP138*(1+'S&amp;S'!$E$194),CP139*(1+'S&amp;S'!$E$196),CP140*(1+'S&amp;S'!$E$198),CP141*(1+'S&amp;S'!$E$200),CP142*(1+'S&amp;S'!$E$202),CP143*(1+'S&amp;S'!$E$204),CP144*(1+'S&amp;S'!$E$206))</f>
        <v>0</v>
      </c>
      <c r="CQ361" s="66">
        <f>-CQ$190*(1+'S&amp;S'!$E$164)+CQ$216*IF(O.3!$C$38="Depreciation",(1+'S&amp;S'!$E$164),1)-CQ$218*(1+'S&amp;S'!$E$166)+CQ233*(1+'S&amp;S'!$E$208)+CQ234*(1+'S&amp;S'!$E$210)+SUM(CQ125*(1+'S&amp;S'!$E$168),CQ126*(1+'S&amp;S'!$E$170),CQ127*(1+'S&amp;S'!$E$172),CQ128*(1+'S&amp;S'!$E$174),CQ129*(1+'S&amp;S'!$E$176),CQ130*(1+'S&amp;S'!$E$178),CQ131*(1+'S&amp;S'!$E$180),CQ132*(1+'S&amp;S'!$E$182),CQ133*(1+'S&amp;S'!$E$184),CQ134*(1+'S&amp;S'!$E$186),CQ135*(1+'S&amp;S'!$E$188),CQ136*(1+'S&amp;S'!$E$190),CQ137*(1+'S&amp;S'!$E$192),CQ138*(1+'S&amp;S'!$E$194),CQ139*(1+'S&amp;S'!$E$196),CQ140*(1+'S&amp;S'!$E$198),CQ141*(1+'S&amp;S'!$E$200),CQ142*(1+'S&amp;S'!$E$202),CQ143*(1+'S&amp;S'!$E$204),CQ144*(1+'S&amp;S'!$E$206))</f>
        <v>0</v>
      </c>
      <c r="CR361" s="66">
        <f>-CR$190*(1+'S&amp;S'!$E$164)+CR$216*IF(O.3!$C$38="Depreciation",(1+'S&amp;S'!$E$164),1)-CR$218*(1+'S&amp;S'!$E$166)+CR233*(1+'S&amp;S'!$E$208)+CR234*(1+'S&amp;S'!$E$210)+SUM(CR125*(1+'S&amp;S'!$E$168),CR126*(1+'S&amp;S'!$E$170),CR127*(1+'S&amp;S'!$E$172),CR128*(1+'S&amp;S'!$E$174),CR129*(1+'S&amp;S'!$E$176),CR130*(1+'S&amp;S'!$E$178),CR131*(1+'S&amp;S'!$E$180),CR132*(1+'S&amp;S'!$E$182),CR133*(1+'S&amp;S'!$E$184),CR134*(1+'S&amp;S'!$E$186),CR135*(1+'S&amp;S'!$E$188),CR136*(1+'S&amp;S'!$E$190),CR137*(1+'S&amp;S'!$E$192),CR138*(1+'S&amp;S'!$E$194),CR139*(1+'S&amp;S'!$E$196),CR140*(1+'S&amp;S'!$E$198),CR141*(1+'S&amp;S'!$E$200),CR142*(1+'S&amp;S'!$E$202),CR143*(1+'S&amp;S'!$E$204),CR144*(1+'S&amp;S'!$E$206))</f>
        <v>0</v>
      </c>
      <c r="CS361" s="66">
        <f>-CS$190*(1+'S&amp;S'!$E$164)+CS$216*IF(O.3!$C$38="Depreciation",(1+'S&amp;S'!$E$164),1)-CS$218*(1+'S&amp;S'!$E$166)+CS233*(1+'S&amp;S'!$E$208)+CS234*(1+'S&amp;S'!$E$210)+SUM(CS125*(1+'S&amp;S'!$E$168),CS126*(1+'S&amp;S'!$E$170),CS127*(1+'S&amp;S'!$E$172),CS128*(1+'S&amp;S'!$E$174),CS129*(1+'S&amp;S'!$E$176),CS130*(1+'S&amp;S'!$E$178),CS131*(1+'S&amp;S'!$E$180),CS132*(1+'S&amp;S'!$E$182),CS133*(1+'S&amp;S'!$E$184),CS134*(1+'S&amp;S'!$E$186),CS135*(1+'S&amp;S'!$E$188),CS136*(1+'S&amp;S'!$E$190),CS137*(1+'S&amp;S'!$E$192),CS138*(1+'S&amp;S'!$E$194),CS139*(1+'S&amp;S'!$E$196),CS140*(1+'S&amp;S'!$E$198),CS141*(1+'S&amp;S'!$E$200),CS142*(1+'S&amp;S'!$E$202),CS143*(1+'S&amp;S'!$E$204),CS144*(1+'S&amp;S'!$E$206))</f>
        <v>0</v>
      </c>
    </row>
    <row r="362" spans="3:97" hidden="1" x14ac:dyDescent="0.35">
      <c r="C362" s="94" t="s">
        <v>161</v>
      </c>
      <c r="E362" s="492">
        <f>G362+NPV(G.Asm!$F$40,H362:INDEX(H362:CS362,RP))</f>
        <v>0</v>
      </c>
      <c r="F362" s="492">
        <f>SUMIF($G$4:$CS$4,"&lt;="&amp;RP,G362:CS362)</f>
        <v>0</v>
      </c>
      <c r="G362" s="66">
        <f>-G$190*(1+'S&amp;S'!$G$164)+G$216*IF(O.3!$C$38="Depreciation",(1+'S&amp;S'!$G$164),1)-G$218*(1+'S&amp;S'!$G$166)+G233*(1+'S&amp;S'!$G$208)+G234*(1+'S&amp;S'!$G$210)+SUM(G125*(1+'S&amp;S'!$G$168),G126*(1+'S&amp;S'!$G$170),G127*(1+'S&amp;S'!$G$172),G128*(1+'S&amp;S'!$G$174),G129*(1+'S&amp;S'!$G$176),G130*(1+'S&amp;S'!$G$178),G131*(1+'S&amp;S'!$G$180),G132*(1+'S&amp;S'!$G$182),G133*(1+'S&amp;S'!$G$184),G134*(1+'S&amp;S'!$G$186),G135*(1+'S&amp;S'!$G$188),G136*(1+'S&amp;S'!$G$190),G137*(1+'S&amp;S'!$G$192),G138*(1+'S&amp;S'!$G$194),G139*(1+'S&amp;S'!$G$196),G140*(1+'S&amp;S'!$G$198),G141*(1+'S&amp;S'!$G$200),G142*(1+'S&amp;S'!$G$202),G143*(1+'S&amp;S'!$G$204),G144*(1+'S&amp;S'!$G$206))</f>
        <v>0</v>
      </c>
      <c r="H362" s="66">
        <f>-H$190*(1+'S&amp;S'!$G$164)+H$216*IF(O.3!$C$38="Depreciation",(1+'S&amp;S'!$G$164),1)-H$218*(1+'S&amp;S'!$G$166)+H233*(1+'S&amp;S'!$G$208)+H234*(1+'S&amp;S'!$G$210)+SUM(H125*(1+'S&amp;S'!$G$168),H126*(1+'S&amp;S'!$G$170),H127*(1+'S&amp;S'!$G$172),H128*(1+'S&amp;S'!$G$174),H129*(1+'S&amp;S'!$G$176),H130*(1+'S&amp;S'!$G$178),H131*(1+'S&amp;S'!$G$180),H132*(1+'S&amp;S'!$G$182),H133*(1+'S&amp;S'!$G$184),H134*(1+'S&amp;S'!$G$186),H135*(1+'S&amp;S'!$G$188),H136*(1+'S&amp;S'!$G$190),H137*(1+'S&amp;S'!$G$192),H138*(1+'S&amp;S'!$G$194),H139*(1+'S&amp;S'!$G$196),H140*(1+'S&amp;S'!$G$198),H141*(1+'S&amp;S'!$G$200),H142*(1+'S&amp;S'!$G$202),H143*(1+'S&amp;S'!$G$204),H144*(1+'S&amp;S'!$G$206))</f>
        <v>0</v>
      </c>
      <c r="I362" s="66">
        <f>-I$190*(1+'S&amp;S'!$G$164)+I$216*IF(O.3!$C$38="Depreciation",(1+'S&amp;S'!$G$164),1)-I$218*(1+'S&amp;S'!$G$166)+I233*(1+'S&amp;S'!$G$208)+I234*(1+'S&amp;S'!$G$210)+SUM(I125*(1+'S&amp;S'!$G$168),I126*(1+'S&amp;S'!$G$170),I127*(1+'S&amp;S'!$G$172),I128*(1+'S&amp;S'!$G$174),I129*(1+'S&amp;S'!$G$176),I130*(1+'S&amp;S'!$G$178),I131*(1+'S&amp;S'!$G$180),I132*(1+'S&amp;S'!$G$182),I133*(1+'S&amp;S'!$G$184),I134*(1+'S&amp;S'!$G$186),I135*(1+'S&amp;S'!$G$188),I136*(1+'S&amp;S'!$G$190),I137*(1+'S&amp;S'!$G$192),I138*(1+'S&amp;S'!$G$194),I139*(1+'S&amp;S'!$G$196),I140*(1+'S&amp;S'!$G$198),I141*(1+'S&amp;S'!$G$200),I142*(1+'S&amp;S'!$G$202),I143*(1+'S&amp;S'!$G$204),I144*(1+'S&amp;S'!$G$206))</f>
        <v>0</v>
      </c>
      <c r="J362" s="66">
        <f>-J$190*(1+'S&amp;S'!$G$164)+J$216*IF(O.3!$C$38="Depreciation",(1+'S&amp;S'!$G$164),1)-J$218*(1+'S&amp;S'!$G$166)+J233*(1+'S&amp;S'!$G$208)+J234*(1+'S&amp;S'!$G$210)+SUM(J125*(1+'S&amp;S'!$G$168),J126*(1+'S&amp;S'!$G$170),J127*(1+'S&amp;S'!$G$172),J128*(1+'S&amp;S'!$G$174),J129*(1+'S&amp;S'!$G$176),J130*(1+'S&amp;S'!$G$178),J131*(1+'S&amp;S'!$G$180),J132*(1+'S&amp;S'!$G$182),J133*(1+'S&amp;S'!$G$184),J134*(1+'S&amp;S'!$G$186),J135*(1+'S&amp;S'!$G$188),J136*(1+'S&amp;S'!$G$190),J137*(1+'S&amp;S'!$G$192),J138*(1+'S&amp;S'!$G$194),J139*(1+'S&amp;S'!$G$196),J140*(1+'S&amp;S'!$G$198),J141*(1+'S&amp;S'!$G$200),J142*(1+'S&amp;S'!$G$202),J143*(1+'S&amp;S'!$G$204),J144*(1+'S&amp;S'!$G$206))</f>
        <v>0</v>
      </c>
      <c r="K362" s="66">
        <f>-K$190*(1+'S&amp;S'!$G$164)+K$216*IF(O.3!$C$38="Depreciation",(1+'S&amp;S'!$G$164),1)-K$218*(1+'S&amp;S'!$G$166)+K233*(1+'S&amp;S'!$G$208)+K234*(1+'S&amp;S'!$G$210)+SUM(K125*(1+'S&amp;S'!$G$168),K126*(1+'S&amp;S'!$G$170),K127*(1+'S&amp;S'!$G$172),K128*(1+'S&amp;S'!$G$174),K129*(1+'S&amp;S'!$G$176),K130*(1+'S&amp;S'!$G$178),K131*(1+'S&amp;S'!$G$180),K132*(1+'S&amp;S'!$G$182),K133*(1+'S&amp;S'!$G$184),K134*(1+'S&amp;S'!$G$186),K135*(1+'S&amp;S'!$G$188),K136*(1+'S&amp;S'!$G$190),K137*(1+'S&amp;S'!$G$192),K138*(1+'S&amp;S'!$G$194),K139*(1+'S&amp;S'!$G$196),K140*(1+'S&amp;S'!$G$198),K141*(1+'S&amp;S'!$G$200),K142*(1+'S&amp;S'!$G$202),K143*(1+'S&amp;S'!$G$204),K144*(1+'S&amp;S'!$G$206))</f>
        <v>0</v>
      </c>
      <c r="L362" s="66">
        <f>-L$190*(1+'S&amp;S'!$G$164)+L$216*IF(O.3!$C$38="Depreciation",(1+'S&amp;S'!$G$164),1)-L$218*(1+'S&amp;S'!$G$166)+L233*(1+'S&amp;S'!$G$208)+L234*(1+'S&amp;S'!$G$210)+SUM(L125*(1+'S&amp;S'!$G$168),L126*(1+'S&amp;S'!$G$170),L127*(1+'S&amp;S'!$G$172),L128*(1+'S&amp;S'!$G$174),L129*(1+'S&amp;S'!$G$176),L130*(1+'S&amp;S'!$G$178),L131*(1+'S&amp;S'!$G$180),L132*(1+'S&amp;S'!$G$182),L133*(1+'S&amp;S'!$G$184),L134*(1+'S&amp;S'!$G$186),L135*(1+'S&amp;S'!$G$188),L136*(1+'S&amp;S'!$G$190),L137*(1+'S&amp;S'!$G$192),L138*(1+'S&amp;S'!$G$194),L139*(1+'S&amp;S'!$G$196),L140*(1+'S&amp;S'!$G$198),L141*(1+'S&amp;S'!$G$200),L142*(1+'S&amp;S'!$G$202),L143*(1+'S&amp;S'!$G$204),L144*(1+'S&amp;S'!$G$206))</f>
        <v>0</v>
      </c>
      <c r="M362" s="66">
        <f>-M$190*(1+'S&amp;S'!$G$164)+M$216*IF(O.3!$C$38="Depreciation",(1+'S&amp;S'!$G$164),1)-M$218*(1+'S&amp;S'!$G$166)+M233*(1+'S&amp;S'!$G$208)+M234*(1+'S&amp;S'!$G$210)+SUM(M125*(1+'S&amp;S'!$G$168),M126*(1+'S&amp;S'!$G$170),M127*(1+'S&amp;S'!$G$172),M128*(1+'S&amp;S'!$G$174),M129*(1+'S&amp;S'!$G$176),M130*(1+'S&amp;S'!$G$178),M131*(1+'S&amp;S'!$G$180),M132*(1+'S&amp;S'!$G$182),M133*(1+'S&amp;S'!$G$184),M134*(1+'S&amp;S'!$G$186),M135*(1+'S&amp;S'!$G$188),M136*(1+'S&amp;S'!$G$190),M137*(1+'S&amp;S'!$G$192),M138*(1+'S&amp;S'!$G$194),M139*(1+'S&amp;S'!$G$196),M140*(1+'S&amp;S'!$G$198),M141*(1+'S&amp;S'!$G$200),M142*(1+'S&amp;S'!$G$202),M143*(1+'S&amp;S'!$G$204),M144*(1+'S&amp;S'!$G$206))</f>
        <v>0</v>
      </c>
      <c r="N362" s="66">
        <f>-N$190*(1+'S&amp;S'!$G$164)+N$216*IF(O.3!$C$38="Depreciation",(1+'S&amp;S'!$G$164),1)-N$218*(1+'S&amp;S'!$G$166)+N233*(1+'S&amp;S'!$G$208)+N234*(1+'S&amp;S'!$G$210)+SUM(N125*(1+'S&amp;S'!$G$168),N126*(1+'S&amp;S'!$G$170),N127*(1+'S&amp;S'!$G$172),N128*(1+'S&amp;S'!$G$174),N129*(1+'S&amp;S'!$G$176),N130*(1+'S&amp;S'!$G$178),N131*(1+'S&amp;S'!$G$180),N132*(1+'S&amp;S'!$G$182),N133*(1+'S&amp;S'!$G$184),N134*(1+'S&amp;S'!$G$186),N135*(1+'S&amp;S'!$G$188),N136*(1+'S&amp;S'!$G$190),N137*(1+'S&amp;S'!$G$192),N138*(1+'S&amp;S'!$G$194),N139*(1+'S&amp;S'!$G$196),N140*(1+'S&amp;S'!$G$198),N141*(1+'S&amp;S'!$G$200),N142*(1+'S&amp;S'!$G$202),N143*(1+'S&amp;S'!$G$204),N144*(1+'S&amp;S'!$G$206))</f>
        <v>0</v>
      </c>
      <c r="O362" s="66">
        <f>-O$190*(1+'S&amp;S'!$G$164)+O$216*IF(O.3!$C$38="Depreciation",(1+'S&amp;S'!$G$164),1)-O$218*(1+'S&amp;S'!$G$166)+O233*(1+'S&amp;S'!$G$208)+O234*(1+'S&amp;S'!$G$210)+SUM(O125*(1+'S&amp;S'!$G$168),O126*(1+'S&amp;S'!$G$170),O127*(1+'S&amp;S'!$G$172),O128*(1+'S&amp;S'!$G$174),O129*(1+'S&amp;S'!$G$176),O130*(1+'S&amp;S'!$G$178),O131*(1+'S&amp;S'!$G$180),O132*(1+'S&amp;S'!$G$182),O133*(1+'S&amp;S'!$G$184),O134*(1+'S&amp;S'!$G$186),O135*(1+'S&amp;S'!$G$188),O136*(1+'S&amp;S'!$G$190),O137*(1+'S&amp;S'!$G$192),O138*(1+'S&amp;S'!$G$194),O139*(1+'S&amp;S'!$G$196),O140*(1+'S&amp;S'!$G$198),O141*(1+'S&amp;S'!$G$200),O142*(1+'S&amp;S'!$G$202),O143*(1+'S&amp;S'!$G$204),O144*(1+'S&amp;S'!$G$206))</f>
        <v>0</v>
      </c>
      <c r="P362" s="66">
        <f>-P$190*(1+'S&amp;S'!$G$164)+P$216*IF(O.3!$C$38="Depreciation",(1+'S&amp;S'!$G$164),1)-P$218*(1+'S&amp;S'!$G$166)+P233*(1+'S&amp;S'!$G$208)+P234*(1+'S&amp;S'!$G$210)+SUM(P125*(1+'S&amp;S'!$G$168),P126*(1+'S&amp;S'!$G$170),P127*(1+'S&amp;S'!$G$172),P128*(1+'S&amp;S'!$G$174),P129*(1+'S&amp;S'!$G$176),P130*(1+'S&amp;S'!$G$178),P131*(1+'S&amp;S'!$G$180),P132*(1+'S&amp;S'!$G$182),P133*(1+'S&amp;S'!$G$184),P134*(1+'S&amp;S'!$G$186),P135*(1+'S&amp;S'!$G$188),P136*(1+'S&amp;S'!$G$190),P137*(1+'S&amp;S'!$G$192),P138*(1+'S&amp;S'!$G$194),P139*(1+'S&amp;S'!$G$196),P140*(1+'S&amp;S'!$G$198),P141*(1+'S&amp;S'!$G$200),P142*(1+'S&amp;S'!$G$202),P143*(1+'S&amp;S'!$G$204),P144*(1+'S&amp;S'!$G$206))</f>
        <v>0</v>
      </c>
      <c r="Q362" s="66">
        <f>-Q$190*(1+'S&amp;S'!$G$164)+Q$216*IF(O.3!$C$38="Depreciation",(1+'S&amp;S'!$G$164),1)-Q$218*(1+'S&amp;S'!$G$166)+Q233*(1+'S&amp;S'!$G$208)+Q234*(1+'S&amp;S'!$G$210)+SUM(Q125*(1+'S&amp;S'!$G$168),Q126*(1+'S&amp;S'!$G$170),Q127*(1+'S&amp;S'!$G$172),Q128*(1+'S&amp;S'!$G$174),Q129*(1+'S&amp;S'!$G$176),Q130*(1+'S&amp;S'!$G$178),Q131*(1+'S&amp;S'!$G$180),Q132*(1+'S&amp;S'!$G$182),Q133*(1+'S&amp;S'!$G$184),Q134*(1+'S&amp;S'!$G$186),Q135*(1+'S&amp;S'!$G$188),Q136*(1+'S&amp;S'!$G$190),Q137*(1+'S&amp;S'!$G$192),Q138*(1+'S&amp;S'!$G$194),Q139*(1+'S&amp;S'!$G$196),Q140*(1+'S&amp;S'!$G$198),Q141*(1+'S&amp;S'!$G$200),Q142*(1+'S&amp;S'!$G$202),Q143*(1+'S&amp;S'!$G$204),Q144*(1+'S&amp;S'!$G$206))</f>
        <v>0</v>
      </c>
      <c r="R362" s="66">
        <f>-R$190*(1+'S&amp;S'!$G$164)+R$216*IF(O.3!$C$38="Depreciation",(1+'S&amp;S'!$G$164),1)-R$218*(1+'S&amp;S'!$G$166)+R233*(1+'S&amp;S'!$G$208)+R234*(1+'S&amp;S'!$G$210)+SUM(R125*(1+'S&amp;S'!$G$168),R126*(1+'S&amp;S'!$G$170),R127*(1+'S&amp;S'!$G$172),R128*(1+'S&amp;S'!$G$174),R129*(1+'S&amp;S'!$G$176),R130*(1+'S&amp;S'!$G$178),R131*(1+'S&amp;S'!$G$180),R132*(1+'S&amp;S'!$G$182),R133*(1+'S&amp;S'!$G$184),R134*(1+'S&amp;S'!$G$186),R135*(1+'S&amp;S'!$G$188),R136*(1+'S&amp;S'!$G$190),R137*(1+'S&amp;S'!$G$192),R138*(1+'S&amp;S'!$G$194),R139*(1+'S&amp;S'!$G$196),R140*(1+'S&amp;S'!$G$198),R141*(1+'S&amp;S'!$G$200),R142*(1+'S&amp;S'!$G$202),R143*(1+'S&amp;S'!$G$204),R144*(1+'S&amp;S'!$G$206))</f>
        <v>0</v>
      </c>
      <c r="S362" s="66">
        <f>-S$190*(1+'S&amp;S'!$G$164)+S$216*IF(O.3!$C$38="Depreciation",(1+'S&amp;S'!$G$164),1)-S$218*(1+'S&amp;S'!$G$166)+S233*(1+'S&amp;S'!$G$208)+S234*(1+'S&amp;S'!$G$210)+SUM(S125*(1+'S&amp;S'!$G$168),S126*(1+'S&amp;S'!$G$170),S127*(1+'S&amp;S'!$G$172),S128*(1+'S&amp;S'!$G$174),S129*(1+'S&amp;S'!$G$176),S130*(1+'S&amp;S'!$G$178),S131*(1+'S&amp;S'!$G$180),S132*(1+'S&amp;S'!$G$182),S133*(1+'S&amp;S'!$G$184),S134*(1+'S&amp;S'!$G$186),S135*(1+'S&amp;S'!$G$188),S136*(1+'S&amp;S'!$G$190),S137*(1+'S&amp;S'!$G$192),S138*(1+'S&amp;S'!$G$194),S139*(1+'S&amp;S'!$G$196),S140*(1+'S&amp;S'!$G$198),S141*(1+'S&amp;S'!$G$200),S142*(1+'S&amp;S'!$G$202),S143*(1+'S&amp;S'!$G$204),S144*(1+'S&amp;S'!$G$206))</f>
        <v>0</v>
      </c>
      <c r="T362" s="66">
        <f>-T$190*(1+'S&amp;S'!$G$164)+T$216*IF(O.3!$C$38="Depreciation",(1+'S&amp;S'!$G$164),1)-T$218*(1+'S&amp;S'!$G$166)+T233*(1+'S&amp;S'!$G$208)+T234*(1+'S&amp;S'!$G$210)+SUM(T125*(1+'S&amp;S'!$G$168),T126*(1+'S&amp;S'!$G$170),T127*(1+'S&amp;S'!$G$172),T128*(1+'S&amp;S'!$G$174),T129*(1+'S&amp;S'!$G$176),T130*(1+'S&amp;S'!$G$178),T131*(1+'S&amp;S'!$G$180),T132*(1+'S&amp;S'!$G$182),T133*(1+'S&amp;S'!$G$184),T134*(1+'S&amp;S'!$G$186),T135*(1+'S&amp;S'!$G$188),T136*(1+'S&amp;S'!$G$190),T137*(1+'S&amp;S'!$G$192),T138*(1+'S&amp;S'!$G$194),T139*(1+'S&amp;S'!$G$196),T140*(1+'S&amp;S'!$G$198),T141*(1+'S&amp;S'!$G$200),T142*(1+'S&amp;S'!$G$202),T143*(1+'S&amp;S'!$G$204),T144*(1+'S&amp;S'!$G$206))</f>
        <v>0</v>
      </c>
      <c r="U362" s="66">
        <f>-U$190*(1+'S&amp;S'!$G$164)+U$216*IF(O.3!$C$38="Depreciation",(1+'S&amp;S'!$G$164),1)-U$218*(1+'S&amp;S'!$G$166)+U233*(1+'S&amp;S'!$G$208)+U234*(1+'S&amp;S'!$G$210)+SUM(U125*(1+'S&amp;S'!$G$168),U126*(1+'S&amp;S'!$G$170),U127*(1+'S&amp;S'!$G$172),U128*(1+'S&amp;S'!$G$174),U129*(1+'S&amp;S'!$G$176),U130*(1+'S&amp;S'!$G$178),U131*(1+'S&amp;S'!$G$180),U132*(1+'S&amp;S'!$G$182),U133*(1+'S&amp;S'!$G$184),U134*(1+'S&amp;S'!$G$186),U135*(1+'S&amp;S'!$G$188),U136*(1+'S&amp;S'!$G$190),U137*(1+'S&amp;S'!$G$192),U138*(1+'S&amp;S'!$G$194),U139*(1+'S&amp;S'!$G$196),U140*(1+'S&amp;S'!$G$198),U141*(1+'S&amp;S'!$G$200),U142*(1+'S&amp;S'!$G$202),U143*(1+'S&amp;S'!$G$204),U144*(1+'S&amp;S'!$G$206))</f>
        <v>0</v>
      </c>
      <c r="V362" s="66">
        <f>-V$190*(1+'S&amp;S'!$G$164)+V$216*IF(O.3!$C$38="Depreciation",(1+'S&amp;S'!$G$164),1)-V$218*(1+'S&amp;S'!$G$166)+V233*(1+'S&amp;S'!$G$208)+V234*(1+'S&amp;S'!$G$210)+SUM(V125*(1+'S&amp;S'!$G$168),V126*(1+'S&amp;S'!$G$170),V127*(1+'S&amp;S'!$G$172),V128*(1+'S&amp;S'!$G$174),V129*(1+'S&amp;S'!$G$176),V130*(1+'S&amp;S'!$G$178),V131*(1+'S&amp;S'!$G$180),V132*(1+'S&amp;S'!$G$182),V133*(1+'S&amp;S'!$G$184),V134*(1+'S&amp;S'!$G$186),V135*(1+'S&amp;S'!$G$188),V136*(1+'S&amp;S'!$G$190),V137*(1+'S&amp;S'!$G$192),V138*(1+'S&amp;S'!$G$194),V139*(1+'S&amp;S'!$G$196),V140*(1+'S&amp;S'!$G$198),V141*(1+'S&amp;S'!$G$200),V142*(1+'S&amp;S'!$G$202),V143*(1+'S&amp;S'!$G$204),V144*(1+'S&amp;S'!$G$206))</f>
        <v>0</v>
      </c>
      <c r="W362" s="66">
        <f>-W$190*(1+'S&amp;S'!$G$164)+W$216*IF(O.3!$C$38="Depreciation",(1+'S&amp;S'!$G$164),1)-W$218*(1+'S&amp;S'!$G$166)+W233*(1+'S&amp;S'!$G$208)+W234*(1+'S&amp;S'!$G$210)+SUM(W125*(1+'S&amp;S'!$G$168),W126*(1+'S&amp;S'!$G$170),W127*(1+'S&amp;S'!$G$172),W128*(1+'S&amp;S'!$G$174),W129*(1+'S&amp;S'!$G$176),W130*(1+'S&amp;S'!$G$178),W131*(1+'S&amp;S'!$G$180),W132*(1+'S&amp;S'!$G$182),W133*(1+'S&amp;S'!$G$184),W134*(1+'S&amp;S'!$G$186),W135*(1+'S&amp;S'!$G$188),W136*(1+'S&amp;S'!$G$190),W137*(1+'S&amp;S'!$G$192),W138*(1+'S&amp;S'!$G$194),W139*(1+'S&amp;S'!$G$196),W140*(1+'S&amp;S'!$G$198),W141*(1+'S&amp;S'!$G$200),W142*(1+'S&amp;S'!$G$202),W143*(1+'S&amp;S'!$G$204),W144*(1+'S&amp;S'!$G$206))</f>
        <v>0</v>
      </c>
      <c r="X362" s="66">
        <f>-X$190*(1+'S&amp;S'!$G$164)+X$216*IF(O.3!$C$38="Depreciation",(1+'S&amp;S'!$G$164),1)-X$218*(1+'S&amp;S'!$G$166)+X233*(1+'S&amp;S'!$G$208)+X234*(1+'S&amp;S'!$G$210)+SUM(X125*(1+'S&amp;S'!$G$168),X126*(1+'S&amp;S'!$G$170),X127*(1+'S&amp;S'!$G$172),X128*(1+'S&amp;S'!$G$174),X129*(1+'S&amp;S'!$G$176),X130*(1+'S&amp;S'!$G$178),X131*(1+'S&amp;S'!$G$180),X132*(1+'S&amp;S'!$G$182),X133*(1+'S&amp;S'!$G$184),X134*(1+'S&amp;S'!$G$186),X135*(1+'S&amp;S'!$G$188),X136*(1+'S&amp;S'!$G$190),X137*(1+'S&amp;S'!$G$192),X138*(1+'S&amp;S'!$G$194),X139*(1+'S&amp;S'!$G$196),X140*(1+'S&amp;S'!$G$198),X141*(1+'S&amp;S'!$G$200),X142*(1+'S&amp;S'!$G$202),X143*(1+'S&amp;S'!$G$204),X144*(1+'S&amp;S'!$G$206))</f>
        <v>0</v>
      </c>
      <c r="Y362" s="66">
        <f>-Y$190*(1+'S&amp;S'!$G$164)+Y$216*IF(O.3!$C$38="Depreciation",(1+'S&amp;S'!$G$164),1)-Y$218*(1+'S&amp;S'!$G$166)+Y233*(1+'S&amp;S'!$G$208)+Y234*(1+'S&amp;S'!$G$210)+SUM(Y125*(1+'S&amp;S'!$G$168),Y126*(1+'S&amp;S'!$G$170),Y127*(1+'S&amp;S'!$G$172),Y128*(1+'S&amp;S'!$G$174),Y129*(1+'S&amp;S'!$G$176),Y130*(1+'S&amp;S'!$G$178),Y131*(1+'S&amp;S'!$G$180),Y132*(1+'S&amp;S'!$G$182),Y133*(1+'S&amp;S'!$G$184),Y134*(1+'S&amp;S'!$G$186),Y135*(1+'S&amp;S'!$G$188),Y136*(1+'S&amp;S'!$G$190),Y137*(1+'S&amp;S'!$G$192),Y138*(1+'S&amp;S'!$G$194),Y139*(1+'S&amp;S'!$G$196),Y140*(1+'S&amp;S'!$G$198),Y141*(1+'S&amp;S'!$G$200),Y142*(1+'S&amp;S'!$G$202),Y143*(1+'S&amp;S'!$G$204),Y144*(1+'S&amp;S'!$G$206))</f>
        <v>0</v>
      </c>
      <c r="Z362" s="66">
        <f>-Z$190*(1+'S&amp;S'!$G$164)+Z$216*IF(O.3!$C$38="Depreciation",(1+'S&amp;S'!$G$164),1)-Z$218*(1+'S&amp;S'!$G$166)+Z233*(1+'S&amp;S'!$G$208)+Z234*(1+'S&amp;S'!$G$210)+SUM(Z125*(1+'S&amp;S'!$G$168),Z126*(1+'S&amp;S'!$G$170),Z127*(1+'S&amp;S'!$G$172),Z128*(1+'S&amp;S'!$G$174),Z129*(1+'S&amp;S'!$G$176),Z130*(1+'S&amp;S'!$G$178),Z131*(1+'S&amp;S'!$G$180),Z132*(1+'S&amp;S'!$G$182),Z133*(1+'S&amp;S'!$G$184),Z134*(1+'S&amp;S'!$G$186),Z135*(1+'S&amp;S'!$G$188),Z136*(1+'S&amp;S'!$G$190),Z137*(1+'S&amp;S'!$G$192),Z138*(1+'S&amp;S'!$G$194),Z139*(1+'S&amp;S'!$G$196),Z140*(1+'S&amp;S'!$G$198),Z141*(1+'S&amp;S'!$G$200),Z142*(1+'S&amp;S'!$G$202),Z143*(1+'S&amp;S'!$G$204),Z144*(1+'S&amp;S'!$G$206))</f>
        <v>0</v>
      </c>
      <c r="AA362" s="66">
        <f>-AA$190*(1+'S&amp;S'!$G$164)+AA$216*IF(O.3!$C$38="Depreciation",(1+'S&amp;S'!$G$164),1)-AA$218*(1+'S&amp;S'!$G$166)+AA233*(1+'S&amp;S'!$G$208)+AA234*(1+'S&amp;S'!$G$210)+SUM(AA125*(1+'S&amp;S'!$G$168),AA126*(1+'S&amp;S'!$G$170),AA127*(1+'S&amp;S'!$G$172),AA128*(1+'S&amp;S'!$G$174),AA129*(1+'S&amp;S'!$G$176),AA130*(1+'S&amp;S'!$G$178),AA131*(1+'S&amp;S'!$G$180),AA132*(1+'S&amp;S'!$G$182),AA133*(1+'S&amp;S'!$G$184),AA134*(1+'S&amp;S'!$G$186),AA135*(1+'S&amp;S'!$G$188),AA136*(1+'S&amp;S'!$G$190),AA137*(1+'S&amp;S'!$G$192),AA138*(1+'S&amp;S'!$G$194),AA139*(1+'S&amp;S'!$G$196),AA140*(1+'S&amp;S'!$G$198),AA141*(1+'S&amp;S'!$G$200),AA142*(1+'S&amp;S'!$G$202),AA143*(1+'S&amp;S'!$G$204),AA144*(1+'S&amp;S'!$G$206))</f>
        <v>0</v>
      </c>
      <c r="AB362" s="66">
        <f>-AB$190*(1+'S&amp;S'!$G$164)+AB$216*IF(O.3!$C$38="Depreciation",(1+'S&amp;S'!$G$164),1)-AB$218*(1+'S&amp;S'!$G$166)+AB233*(1+'S&amp;S'!$G$208)+AB234*(1+'S&amp;S'!$G$210)+SUM(AB125*(1+'S&amp;S'!$G$168),AB126*(1+'S&amp;S'!$G$170),AB127*(1+'S&amp;S'!$G$172),AB128*(1+'S&amp;S'!$G$174),AB129*(1+'S&amp;S'!$G$176),AB130*(1+'S&amp;S'!$G$178),AB131*(1+'S&amp;S'!$G$180),AB132*(1+'S&amp;S'!$G$182),AB133*(1+'S&amp;S'!$G$184),AB134*(1+'S&amp;S'!$G$186),AB135*(1+'S&amp;S'!$G$188),AB136*(1+'S&amp;S'!$G$190),AB137*(1+'S&amp;S'!$G$192),AB138*(1+'S&amp;S'!$G$194),AB139*(1+'S&amp;S'!$G$196),AB140*(1+'S&amp;S'!$G$198),AB141*(1+'S&amp;S'!$G$200),AB142*(1+'S&amp;S'!$G$202),AB143*(1+'S&amp;S'!$G$204),AB144*(1+'S&amp;S'!$G$206))</f>
        <v>0</v>
      </c>
      <c r="AC362" s="66">
        <f>-AC$190*(1+'S&amp;S'!$G$164)+AC$216*IF(O.3!$C$38="Depreciation",(1+'S&amp;S'!$G$164),1)-AC$218*(1+'S&amp;S'!$G$166)+AC233*(1+'S&amp;S'!$G$208)+AC234*(1+'S&amp;S'!$G$210)+SUM(AC125*(1+'S&amp;S'!$G$168),AC126*(1+'S&amp;S'!$G$170),AC127*(1+'S&amp;S'!$G$172),AC128*(1+'S&amp;S'!$G$174),AC129*(1+'S&amp;S'!$G$176),AC130*(1+'S&amp;S'!$G$178),AC131*(1+'S&amp;S'!$G$180),AC132*(1+'S&amp;S'!$G$182),AC133*(1+'S&amp;S'!$G$184),AC134*(1+'S&amp;S'!$G$186),AC135*(1+'S&amp;S'!$G$188),AC136*(1+'S&amp;S'!$G$190),AC137*(1+'S&amp;S'!$G$192),AC138*(1+'S&amp;S'!$G$194),AC139*(1+'S&amp;S'!$G$196),AC140*(1+'S&amp;S'!$G$198),AC141*(1+'S&amp;S'!$G$200),AC142*(1+'S&amp;S'!$G$202),AC143*(1+'S&amp;S'!$G$204),AC144*(1+'S&amp;S'!$G$206))</f>
        <v>0</v>
      </c>
      <c r="AD362" s="66">
        <f>-AD$190*(1+'S&amp;S'!$G$164)+AD$216*IF(O.3!$C$38="Depreciation",(1+'S&amp;S'!$G$164),1)-AD$218*(1+'S&amp;S'!$G$166)+AD233*(1+'S&amp;S'!$G$208)+AD234*(1+'S&amp;S'!$G$210)+SUM(AD125*(1+'S&amp;S'!$G$168),AD126*(1+'S&amp;S'!$G$170),AD127*(1+'S&amp;S'!$G$172),AD128*(1+'S&amp;S'!$G$174),AD129*(1+'S&amp;S'!$G$176),AD130*(1+'S&amp;S'!$G$178),AD131*(1+'S&amp;S'!$G$180),AD132*(1+'S&amp;S'!$G$182),AD133*(1+'S&amp;S'!$G$184),AD134*(1+'S&amp;S'!$G$186),AD135*(1+'S&amp;S'!$G$188),AD136*(1+'S&amp;S'!$G$190),AD137*(1+'S&amp;S'!$G$192),AD138*(1+'S&amp;S'!$G$194),AD139*(1+'S&amp;S'!$G$196),AD140*(1+'S&amp;S'!$G$198),AD141*(1+'S&amp;S'!$G$200),AD142*(1+'S&amp;S'!$G$202),AD143*(1+'S&amp;S'!$G$204),AD144*(1+'S&amp;S'!$G$206))</f>
        <v>0</v>
      </c>
      <c r="AE362" s="66">
        <f>-AE$190*(1+'S&amp;S'!$G$164)+AE$216*IF(O.3!$C$38="Depreciation",(1+'S&amp;S'!$G$164),1)-AE$218*(1+'S&amp;S'!$G$166)+AE233*(1+'S&amp;S'!$G$208)+AE234*(1+'S&amp;S'!$G$210)+SUM(AE125*(1+'S&amp;S'!$G$168),AE126*(1+'S&amp;S'!$G$170),AE127*(1+'S&amp;S'!$G$172),AE128*(1+'S&amp;S'!$G$174),AE129*(1+'S&amp;S'!$G$176),AE130*(1+'S&amp;S'!$G$178),AE131*(1+'S&amp;S'!$G$180),AE132*(1+'S&amp;S'!$G$182),AE133*(1+'S&amp;S'!$G$184),AE134*(1+'S&amp;S'!$G$186),AE135*(1+'S&amp;S'!$G$188),AE136*(1+'S&amp;S'!$G$190),AE137*(1+'S&amp;S'!$G$192),AE138*(1+'S&amp;S'!$G$194),AE139*(1+'S&amp;S'!$G$196),AE140*(1+'S&amp;S'!$G$198),AE141*(1+'S&amp;S'!$G$200),AE142*(1+'S&amp;S'!$G$202),AE143*(1+'S&amp;S'!$G$204),AE144*(1+'S&amp;S'!$G$206))</f>
        <v>0</v>
      </c>
      <c r="AF362" s="66">
        <f>-AF$190*(1+'S&amp;S'!$G$164)+AF$216*IF(O.3!$C$38="Depreciation",(1+'S&amp;S'!$G$164),1)-AF$218*(1+'S&amp;S'!$G$166)+AF233*(1+'S&amp;S'!$G$208)+AF234*(1+'S&amp;S'!$G$210)+SUM(AF125*(1+'S&amp;S'!$G$168),AF126*(1+'S&amp;S'!$G$170),AF127*(1+'S&amp;S'!$G$172),AF128*(1+'S&amp;S'!$G$174),AF129*(1+'S&amp;S'!$G$176),AF130*(1+'S&amp;S'!$G$178),AF131*(1+'S&amp;S'!$G$180),AF132*(1+'S&amp;S'!$G$182),AF133*(1+'S&amp;S'!$G$184),AF134*(1+'S&amp;S'!$G$186),AF135*(1+'S&amp;S'!$G$188),AF136*(1+'S&amp;S'!$G$190),AF137*(1+'S&amp;S'!$G$192),AF138*(1+'S&amp;S'!$G$194),AF139*(1+'S&amp;S'!$G$196),AF140*(1+'S&amp;S'!$G$198),AF141*(1+'S&amp;S'!$G$200),AF142*(1+'S&amp;S'!$G$202),AF143*(1+'S&amp;S'!$G$204),AF144*(1+'S&amp;S'!$G$206))</f>
        <v>0</v>
      </c>
      <c r="AG362" s="66">
        <f>-AG$190*(1+'S&amp;S'!$G$164)+AG$216*IF(O.3!$C$38="Depreciation",(1+'S&amp;S'!$G$164),1)-AG$218*(1+'S&amp;S'!$G$166)+AG233*(1+'S&amp;S'!$G$208)+AG234*(1+'S&amp;S'!$G$210)+SUM(AG125*(1+'S&amp;S'!$G$168),AG126*(1+'S&amp;S'!$G$170),AG127*(1+'S&amp;S'!$G$172),AG128*(1+'S&amp;S'!$G$174),AG129*(1+'S&amp;S'!$G$176),AG130*(1+'S&amp;S'!$G$178),AG131*(1+'S&amp;S'!$G$180),AG132*(1+'S&amp;S'!$G$182),AG133*(1+'S&amp;S'!$G$184),AG134*(1+'S&amp;S'!$G$186),AG135*(1+'S&amp;S'!$G$188),AG136*(1+'S&amp;S'!$G$190),AG137*(1+'S&amp;S'!$G$192),AG138*(1+'S&amp;S'!$G$194),AG139*(1+'S&amp;S'!$G$196),AG140*(1+'S&amp;S'!$G$198),AG141*(1+'S&amp;S'!$G$200),AG142*(1+'S&amp;S'!$G$202),AG143*(1+'S&amp;S'!$G$204),AG144*(1+'S&amp;S'!$G$206))</f>
        <v>0</v>
      </c>
      <c r="AH362" s="66">
        <f>-AH$190*(1+'S&amp;S'!$G$164)+AH$216*IF(O.3!$C$38="Depreciation",(1+'S&amp;S'!$G$164),1)-AH$218*(1+'S&amp;S'!$G$166)+AH233*(1+'S&amp;S'!$G$208)+AH234*(1+'S&amp;S'!$G$210)+SUM(AH125*(1+'S&amp;S'!$G$168),AH126*(1+'S&amp;S'!$G$170),AH127*(1+'S&amp;S'!$G$172),AH128*(1+'S&amp;S'!$G$174),AH129*(1+'S&amp;S'!$G$176),AH130*(1+'S&amp;S'!$G$178),AH131*(1+'S&amp;S'!$G$180),AH132*(1+'S&amp;S'!$G$182),AH133*(1+'S&amp;S'!$G$184),AH134*(1+'S&amp;S'!$G$186),AH135*(1+'S&amp;S'!$G$188),AH136*(1+'S&amp;S'!$G$190),AH137*(1+'S&amp;S'!$G$192),AH138*(1+'S&amp;S'!$G$194),AH139*(1+'S&amp;S'!$G$196),AH140*(1+'S&amp;S'!$G$198),AH141*(1+'S&amp;S'!$G$200),AH142*(1+'S&amp;S'!$G$202),AH143*(1+'S&amp;S'!$G$204),AH144*(1+'S&amp;S'!$G$206))</f>
        <v>0</v>
      </c>
      <c r="AI362" s="66">
        <f>-AI$190*(1+'S&amp;S'!$G$164)+AI$216*IF(O.3!$C$38="Depreciation",(1+'S&amp;S'!$G$164),1)-AI$218*(1+'S&amp;S'!$G$166)+AI233*(1+'S&amp;S'!$G$208)+AI234*(1+'S&amp;S'!$G$210)+SUM(AI125*(1+'S&amp;S'!$G$168),AI126*(1+'S&amp;S'!$G$170),AI127*(1+'S&amp;S'!$G$172),AI128*(1+'S&amp;S'!$G$174),AI129*(1+'S&amp;S'!$G$176),AI130*(1+'S&amp;S'!$G$178),AI131*(1+'S&amp;S'!$G$180),AI132*(1+'S&amp;S'!$G$182),AI133*(1+'S&amp;S'!$G$184),AI134*(1+'S&amp;S'!$G$186),AI135*(1+'S&amp;S'!$G$188),AI136*(1+'S&amp;S'!$G$190),AI137*(1+'S&amp;S'!$G$192),AI138*(1+'S&amp;S'!$G$194),AI139*(1+'S&amp;S'!$G$196),AI140*(1+'S&amp;S'!$G$198),AI141*(1+'S&amp;S'!$G$200),AI142*(1+'S&amp;S'!$G$202),AI143*(1+'S&amp;S'!$G$204),AI144*(1+'S&amp;S'!$G$206))</f>
        <v>0</v>
      </c>
      <c r="AJ362" s="66">
        <f>-AJ$190*(1+'S&amp;S'!$G$164)+AJ$216*IF(O.3!$C$38="Depreciation",(1+'S&amp;S'!$G$164),1)-AJ$218*(1+'S&amp;S'!$G$166)+AJ233*(1+'S&amp;S'!$G$208)+AJ234*(1+'S&amp;S'!$G$210)+SUM(AJ125*(1+'S&amp;S'!$G$168),AJ126*(1+'S&amp;S'!$G$170),AJ127*(1+'S&amp;S'!$G$172),AJ128*(1+'S&amp;S'!$G$174),AJ129*(1+'S&amp;S'!$G$176),AJ130*(1+'S&amp;S'!$G$178),AJ131*(1+'S&amp;S'!$G$180),AJ132*(1+'S&amp;S'!$G$182),AJ133*(1+'S&amp;S'!$G$184),AJ134*(1+'S&amp;S'!$G$186),AJ135*(1+'S&amp;S'!$G$188),AJ136*(1+'S&amp;S'!$G$190),AJ137*(1+'S&amp;S'!$G$192),AJ138*(1+'S&amp;S'!$G$194),AJ139*(1+'S&amp;S'!$G$196),AJ140*(1+'S&amp;S'!$G$198),AJ141*(1+'S&amp;S'!$G$200),AJ142*(1+'S&amp;S'!$G$202),AJ143*(1+'S&amp;S'!$G$204),AJ144*(1+'S&amp;S'!$G$206))</f>
        <v>0</v>
      </c>
      <c r="AK362" s="66">
        <f>-AK$190*(1+'S&amp;S'!$G$164)+AK$216*IF(O.3!$C$38="Depreciation",(1+'S&amp;S'!$G$164),1)-AK$218*(1+'S&amp;S'!$G$166)+AK233*(1+'S&amp;S'!$G$208)+AK234*(1+'S&amp;S'!$G$210)+SUM(AK125*(1+'S&amp;S'!$G$168),AK126*(1+'S&amp;S'!$G$170),AK127*(1+'S&amp;S'!$G$172),AK128*(1+'S&amp;S'!$G$174),AK129*(1+'S&amp;S'!$G$176),AK130*(1+'S&amp;S'!$G$178),AK131*(1+'S&amp;S'!$G$180),AK132*(1+'S&amp;S'!$G$182),AK133*(1+'S&amp;S'!$G$184),AK134*(1+'S&amp;S'!$G$186),AK135*(1+'S&amp;S'!$G$188),AK136*(1+'S&amp;S'!$G$190),AK137*(1+'S&amp;S'!$G$192),AK138*(1+'S&amp;S'!$G$194),AK139*(1+'S&amp;S'!$G$196),AK140*(1+'S&amp;S'!$G$198),AK141*(1+'S&amp;S'!$G$200),AK142*(1+'S&amp;S'!$G$202),AK143*(1+'S&amp;S'!$G$204),AK144*(1+'S&amp;S'!$G$206))</f>
        <v>0</v>
      </c>
      <c r="AL362" s="66">
        <f>-AL$190*(1+'S&amp;S'!$G$164)+AL$216*IF(O.3!$C$38="Depreciation",(1+'S&amp;S'!$G$164),1)-AL$218*(1+'S&amp;S'!$G$166)+AL233*(1+'S&amp;S'!$G$208)+AL234*(1+'S&amp;S'!$G$210)+SUM(AL125*(1+'S&amp;S'!$G$168),AL126*(1+'S&amp;S'!$G$170),AL127*(1+'S&amp;S'!$G$172),AL128*(1+'S&amp;S'!$G$174),AL129*(1+'S&amp;S'!$G$176),AL130*(1+'S&amp;S'!$G$178),AL131*(1+'S&amp;S'!$G$180),AL132*(1+'S&amp;S'!$G$182),AL133*(1+'S&amp;S'!$G$184),AL134*(1+'S&amp;S'!$G$186),AL135*(1+'S&amp;S'!$G$188),AL136*(1+'S&amp;S'!$G$190),AL137*(1+'S&amp;S'!$G$192),AL138*(1+'S&amp;S'!$G$194),AL139*(1+'S&amp;S'!$G$196),AL140*(1+'S&amp;S'!$G$198),AL141*(1+'S&amp;S'!$G$200),AL142*(1+'S&amp;S'!$G$202),AL143*(1+'S&amp;S'!$G$204),AL144*(1+'S&amp;S'!$G$206))</f>
        <v>0</v>
      </c>
      <c r="AM362" s="66">
        <f>-AM$190*(1+'S&amp;S'!$G$164)+AM$216*IF(O.3!$C$38="Depreciation",(1+'S&amp;S'!$G$164),1)-AM$218*(1+'S&amp;S'!$G$166)+AM233*(1+'S&amp;S'!$G$208)+AM234*(1+'S&amp;S'!$G$210)+SUM(AM125*(1+'S&amp;S'!$G$168),AM126*(1+'S&amp;S'!$G$170),AM127*(1+'S&amp;S'!$G$172),AM128*(1+'S&amp;S'!$G$174),AM129*(1+'S&amp;S'!$G$176),AM130*(1+'S&amp;S'!$G$178),AM131*(1+'S&amp;S'!$G$180),AM132*(1+'S&amp;S'!$G$182),AM133*(1+'S&amp;S'!$G$184),AM134*(1+'S&amp;S'!$G$186),AM135*(1+'S&amp;S'!$G$188),AM136*(1+'S&amp;S'!$G$190),AM137*(1+'S&amp;S'!$G$192),AM138*(1+'S&amp;S'!$G$194),AM139*(1+'S&amp;S'!$G$196),AM140*(1+'S&amp;S'!$G$198),AM141*(1+'S&amp;S'!$G$200),AM142*(1+'S&amp;S'!$G$202),AM143*(1+'S&amp;S'!$G$204),AM144*(1+'S&amp;S'!$G$206))</f>
        <v>0</v>
      </c>
      <c r="AN362" s="66">
        <f>-AN$190*(1+'S&amp;S'!$G$164)+AN$216*IF(O.3!$C$38="Depreciation",(1+'S&amp;S'!$G$164),1)-AN$218*(1+'S&amp;S'!$G$166)+AN233*(1+'S&amp;S'!$G$208)+AN234*(1+'S&amp;S'!$G$210)+SUM(AN125*(1+'S&amp;S'!$G$168),AN126*(1+'S&amp;S'!$G$170),AN127*(1+'S&amp;S'!$G$172),AN128*(1+'S&amp;S'!$G$174),AN129*(1+'S&amp;S'!$G$176),AN130*(1+'S&amp;S'!$G$178),AN131*(1+'S&amp;S'!$G$180),AN132*(1+'S&amp;S'!$G$182),AN133*(1+'S&amp;S'!$G$184),AN134*(1+'S&amp;S'!$G$186),AN135*(1+'S&amp;S'!$G$188),AN136*(1+'S&amp;S'!$G$190),AN137*(1+'S&amp;S'!$G$192),AN138*(1+'S&amp;S'!$G$194),AN139*(1+'S&amp;S'!$G$196),AN140*(1+'S&amp;S'!$G$198),AN141*(1+'S&amp;S'!$G$200),AN142*(1+'S&amp;S'!$G$202),AN143*(1+'S&amp;S'!$G$204),AN144*(1+'S&amp;S'!$G$206))</f>
        <v>0</v>
      </c>
      <c r="AO362" s="66">
        <f>-AO$190*(1+'S&amp;S'!$G$164)+AO$216*IF(O.3!$C$38="Depreciation",(1+'S&amp;S'!$G$164),1)-AO$218*(1+'S&amp;S'!$G$166)+AO233*(1+'S&amp;S'!$G$208)+AO234*(1+'S&amp;S'!$G$210)+SUM(AO125*(1+'S&amp;S'!$G$168),AO126*(1+'S&amp;S'!$G$170),AO127*(1+'S&amp;S'!$G$172),AO128*(1+'S&amp;S'!$G$174),AO129*(1+'S&amp;S'!$G$176),AO130*(1+'S&amp;S'!$G$178),AO131*(1+'S&amp;S'!$G$180),AO132*(1+'S&amp;S'!$G$182),AO133*(1+'S&amp;S'!$G$184),AO134*(1+'S&amp;S'!$G$186),AO135*(1+'S&amp;S'!$G$188),AO136*(1+'S&amp;S'!$G$190),AO137*(1+'S&amp;S'!$G$192),AO138*(1+'S&amp;S'!$G$194),AO139*(1+'S&amp;S'!$G$196),AO140*(1+'S&amp;S'!$G$198),AO141*(1+'S&amp;S'!$G$200),AO142*(1+'S&amp;S'!$G$202),AO143*(1+'S&amp;S'!$G$204),AO144*(1+'S&amp;S'!$G$206))</f>
        <v>0</v>
      </c>
      <c r="AP362" s="66">
        <f>-AP$190*(1+'S&amp;S'!$G$164)+AP$216*IF(O.3!$C$38="Depreciation",(1+'S&amp;S'!$G$164),1)-AP$218*(1+'S&amp;S'!$G$166)+AP233*(1+'S&amp;S'!$G$208)+AP234*(1+'S&amp;S'!$G$210)+SUM(AP125*(1+'S&amp;S'!$G$168),AP126*(1+'S&amp;S'!$G$170),AP127*(1+'S&amp;S'!$G$172),AP128*(1+'S&amp;S'!$G$174),AP129*(1+'S&amp;S'!$G$176),AP130*(1+'S&amp;S'!$G$178),AP131*(1+'S&amp;S'!$G$180),AP132*(1+'S&amp;S'!$G$182),AP133*(1+'S&amp;S'!$G$184),AP134*(1+'S&amp;S'!$G$186),AP135*(1+'S&amp;S'!$G$188),AP136*(1+'S&amp;S'!$G$190),AP137*(1+'S&amp;S'!$G$192),AP138*(1+'S&amp;S'!$G$194),AP139*(1+'S&amp;S'!$G$196),AP140*(1+'S&amp;S'!$G$198),AP141*(1+'S&amp;S'!$G$200),AP142*(1+'S&amp;S'!$G$202),AP143*(1+'S&amp;S'!$G$204),AP144*(1+'S&amp;S'!$G$206))</f>
        <v>0</v>
      </c>
      <c r="AQ362" s="66">
        <f>-AQ$190*(1+'S&amp;S'!$G$164)+AQ$216*IF(O.3!$C$38="Depreciation",(1+'S&amp;S'!$G$164),1)-AQ$218*(1+'S&amp;S'!$G$166)+AQ233*(1+'S&amp;S'!$G$208)+AQ234*(1+'S&amp;S'!$G$210)+SUM(AQ125*(1+'S&amp;S'!$G$168),AQ126*(1+'S&amp;S'!$G$170),AQ127*(1+'S&amp;S'!$G$172),AQ128*(1+'S&amp;S'!$G$174),AQ129*(1+'S&amp;S'!$G$176),AQ130*(1+'S&amp;S'!$G$178),AQ131*(1+'S&amp;S'!$G$180),AQ132*(1+'S&amp;S'!$G$182),AQ133*(1+'S&amp;S'!$G$184),AQ134*(1+'S&amp;S'!$G$186),AQ135*(1+'S&amp;S'!$G$188),AQ136*(1+'S&amp;S'!$G$190),AQ137*(1+'S&amp;S'!$G$192),AQ138*(1+'S&amp;S'!$G$194),AQ139*(1+'S&amp;S'!$G$196),AQ140*(1+'S&amp;S'!$G$198),AQ141*(1+'S&amp;S'!$G$200),AQ142*(1+'S&amp;S'!$G$202),AQ143*(1+'S&amp;S'!$G$204),AQ144*(1+'S&amp;S'!$G$206))</f>
        <v>0</v>
      </c>
      <c r="AR362" s="66">
        <f>-AR$190*(1+'S&amp;S'!$G$164)+AR$216*IF(O.3!$C$38="Depreciation",(1+'S&amp;S'!$G$164),1)-AR$218*(1+'S&amp;S'!$G$166)+AR233*(1+'S&amp;S'!$G$208)+AR234*(1+'S&amp;S'!$G$210)+SUM(AR125*(1+'S&amp;S'!$G$168),AR126*(1+'S&amp;S'!$G$170),AR127*(1+'S&amp;S'!$G$172),AR128*(1+'S&amp;S'!$G$174),AR129*(1+'S&amp;S'!$G$176),AR130*(1+'S&amp;S'!$G$178),AR131*(1+'S&amp;S'!$G$180),AR132*(1+'S&amp;S'!$G$182),AR133*(1+'S&amp;S'!$G$184),AR134*(1+'S&amp;S'!$G$186),AR135*(1+'S&amp;S'!$G$188),AR136*(1+'S&amp;S'!$G$190),AR137*(1+'S&amp;S'!$G$192),AR138*(1+'S&amp;S'!$G$194),AR139*(1+'S&amp;S'!$G$196),AR140*(1+'S&amp;S'!$G$198),AR141*(1+'S&amp;S'!$G$200),AR142*(1+'S&amp;S'!$G$202),AR143*(1+'S&amp;S'!$G$204),AR144*(1+'S&amp;S'!$G$206))</f>
        <v>0</v>
      </c>
      <c r="AS362" s="66">
        <f>-AS$190*(1+'S&amp;S'!$G$164)+AS$216*IF(O.3!$C$38="Depreciation",(1+'S&amp;S'!$G$164),1)-AS$218*(1+'S&amp;S'!$G$166)+AS233*(1+'S&amp;S'!$G$208)+AS234*(1+'S&amp;S'!$G$210)+SUM(AS125*(1+'S&amp;S'!$G$168),AS126*(1+'S&amp;S'!$G$170),AS127*(1+'S&amp;S'!$G$172),AS128*(1+'S&amp;S'!$G$174),AS129*(1+'S&amp;S'!$G$176),AS130*(1+'S&amp;S'!$G$178),AS131*(1+'S&amp;S'!$G$180),AS132*(1+'S&amp;S'!$G$182),AS133*(1+'S&amp;S'!$G$184),AS134*(1+'S&amp;S'!$G$186),AS135*(1+'S&amp;S'!$G$188),AS136*(1+'S&amp;S'!$G$190),AS137*(1+'S&amp;S'!$G$192),AS138*(1+'S&amp;S'!$G$194),AS139*(1+'S&amp;S'!$G$196),AS140*(1+'S&amp;S'!$G$198),AS141*(1+'S&amp;S'!$G$200),AS142*(1+'S&amp;S'!$G$202),AS143*(1+'S&amp;S'!$G$204),AS144*(1+'S&amp;S'!$G$206))</f>
        <v>0</v>
      </c>
      <c r="AT362" s="66">
        <f>-AT$190*(1+'S&amp;S'!$G$164)+AT$216*IF(O.3!$C$38="Depreciation",(1+'S&amp;S'!$G$164),1)-AT$218*(1+'S&amp;S'!$G$166)+AT233*(1+'S&amp;S'!$G$208)+AT234*(1+'S&amp;S'!$G$210)+SUM(AT125*(1+'S&amp;S'!$G$168),AT126*(1+'S&amp;S'!$G$170),AT127*(1+'S&amp;S'!$G$172),AT128*(1+'S&amp;S'!$G$174),AT129*(1+'S&amp;S'!$G$176),AT130*(1+'S&amp;S'!$G$178),AT131*(1+'S&amp;S'!$G$180),AT132*(1+'S&amp;S'!$G$182),AT133*(1+'S&amp;S'!$G$184),AT134*(1+'S&amp;S'!$G$186),AT135*(1+'S&amp;S'!$G$188),AT136*(1+'S&amp;S'!$G$190),AT137*(1+'S&amp;S'!$G$192),AT138*(1+'S&amp;S'!$G$194),AT139*(1+'S&amp;S'!$G$196),AT140*(1+'S&amp;S'!$G$198),AT141*(1+'S&amp;S'!$G$200),AT142*(1+'S&amp;S'!$G$202),AT143*(1+'S&amp;S'!$G$204),AT144*(1+'S&amp;S'!$G$206))</f>
        <v>0</v>
      </c>
      <c r="AU362" s="66">
        <f>-AU$190*(1+'S&amp;S'!$G$164)+AU$216*IF(O.3!$C$38="Depreciation",(1+'S&amp;S'!$G$164),1)-AU$218*(1+'S&amp;S'!$G$166)+AU233*(1+'S&amp;S'!$G$208)+AU234*(1+'S&amp;S'!$G$210)+SUM(AU125*(1+'S&amp;S'!$G$168),AU126*(1+'S&amp;S'!$G$170),AU127*(1+'S&amp;S'!$G$172),AU128*(1+'S&amp;S'!$G$174),AU129*(1+'S&amp;S'!$G$176),AU130*(1+'S&amp;S'!$G$178),AU131*(1+'S&amp;S'!$G$180),AU132*(1+'S&amp;S'!$G$182),AU133*(1+'S&amp;S'!$G$184),AU134*(1+'S&amp;S'!$G$186),AU135*(1+'S&amp;S'!$G$188),AU136*(1+'S&amp;S'!$G$190),AU137*(1+'S&amp;S'!$G$192),AU138*(1+'S&amp;S'!$G$194),AU139*(1+'S&amp;S'!$G$196),AU140*(1+'S&amp;S'!$G$198),AU141*(1+'S&amp;S'!$G$200),AU142*(1+'S&amp;S'!$G$202),AU143*(1+'S&amp;S'!$G$204),AU144*(1+'S&amp;S'!$G$206))</f>
        <v>0</v>
      </c>
      <c r="AV362" s="66">
        <f>-AV$190*(1+'S&amp;S'!$G$164)+AV$216*IF(O.3!$C$38="Depreciation",(1+'S&amp;S'!$G$164),1)-AV$218*(1+'S&amp;S'!$G$166)+AV233*(1+'S&amp;S'!$G$208)+AV234*(1+'S&amp;S'!$G$210)+SUM(AV125*(1+'S&amp;S'!$G$168),AV126*(1+'S&amp;S'!$G$170),AV127*(1+'S&amp;S'!$G$172),AV128*(1+'S&amp;S'!$G$174),AV129*(1+'S&amp;S'!$G$176),AV130*(1+'S&amp;S'!$G$178),AV131*(1+'S&amp;S'!$G$180),AV132*(1+'S&amp;S'!$G$182),AV133*(1+'S&amp;S'!$G$184),AV134*(1+'S&amp;S'!$G$186),AV135*(1+'S&amp;S'!$G$188),AV136*(1+'S&amp;S'!$G$190),AV137*(1+'S&amp;S'!$G$192),AV138*(1+'S&amp;S'!$G$194),AV139*(1+'S&amp;S'!$G$196),AV140*(1+'S&amp;S'!$G$198),AV141*(1+'S&amp;S'!$G$200),AV142*(1+'S&amp;S'!$G$202),AV143*(1+'S&amp;S'!$G$204),AV144*(1+'S&amp;S'!$G$206))</f>
        <v>0</v>
      </c>
      <c r="AW362" s="66">
        <f>-AW$190*(1+'S&amp;S'!$G$164)+AW$216*IF(O.3!$C$38="Depreciation",(1+'S&amp;S'!$G$164),1)-AW$218*(1+'S&amp;S'!$G$166)+AW233*(1+'S&amp;S'!$G$208)+AW234*(1+'S&amp;S'!$G$210)+SUM(AW125*(1+'S&amp;S'!$G$168),AW126*(1+'S&amp;S'!$G$170),AW127*(1+'S&amp;S'!$G$172),AW128*(1+'S&amp;S'!$G$174),AW129*(1+'S&amp;S'!$G$176),AW130*(1+'S&amp;S'!$G$178),AW131*(1+'S&amp;S'!$G$180),AW132*(1+'S&amp;S'!$G$182),AW133*(1+'S&amp;S'!$G$184),AW134*(1+'S&amp;S'!$G$186),AW135*(1+'S&amp;S'!$G$188),AW136*(1+'S&amp;S'!$G$190),AW137*(1+'S&amp;S'!$G$192),AW138*(1+'S&amp;S'!$G$194),AW139*(1+'S&amp;S'!$G$196),AW140*(1+'S&amp;S'!$G$198),AW141*(1+'S&amp;S'!$G$200),AW142*(1+'S&amp;S'!$G$202),AW143*(1+'S&amp;S'!$G$204),AW144*(1+'S&amp;S'!$G$206))</f>
        <v>0</v>
      </c>
      <c r="AX362" s="66">
        <f>-AX$190*(1+'S&amp;S'!$G$164)+AX$216*IF(O.3!$C$38="Depreciation",(1+'S&amp;S'!$G$164),1)-AX$218*(1+'S&amp;S'!$G$166)+AX233*(1+'S&amp;S'!$G$208)+AX234*(1+'S&amp;S'!$G$210)+SUM(AX125*(1+'S&amp;S'!$G$168),AX126*(1+'S&amp;S'!$G$170),AX127*(1+'S&amp;S'!$G$172),AX128*(1+'S&amp;S'!$G$174),AX129*(1+'S&amp;S'!$G$176),AX130*(1+'S&amp;S'!$G$178),AX131*(1+'S&amp;S'!$G$180),AX132*(1+'S&amp;S'!$G$182),AX133*(1+'S&amp;S'!$G$184),AX134*(1+'S&amp;S'!$G$186),AX135*(1+'S&amp;S'!$G$188),AX136*(1+'S&amp;S'!$G$190),AX137*(1+'S&amp;S'!$G$192),AX138*(1+'S&amp;S'!$G$194),AX139*(1+'S&amp;S'!$G$196),AX140*(1+'S&amp;S'!$G$198),AX141*(1+'S&amp;S'!$G$200),AX142*(1+'S&amp;S'!$G$202),AX143*(1+'S&amp;S'!$G$204),AX144*(1+'S&amp;S'!$G$206))</f>
        <v>0</v>
      </c>
      <c r="AY362" s="66">
        <f>-AY$190*(1+'S&amp;S'!$G$164)+AY$216*IF(O.3!$C$38="Depreciation",(1+'S&amp;S'!$G$164),1)-AY$218*(1+'S&amp;S'!$G$166)+AY233*(1+'S&amp;S'!$G$208)+AY234*(1+'S&amp;S'!$G$210)+SUM(AY125*(1+'S&amp;S'!$G$168),AY126*(1+'S&amp;S'!$G$170),AY127*(1+'S&amp;S'!$G$172),AY128*(1+'S&amp;S'!$G$174),AY129*(1+'S&amp;S'!$G$176),AY130*(1+'S&amp;S'!$G$178),AY131*(1+'S&amp;S'!$G$180),AY132*(1+'S&amp;S'!$G$182),AY133*(1+'S&amp;S'!$G$184),AY134*(1+'S&amp;S'!$G$186),AY135*(1+'S&amp;S'!$G$188),AY136*(1+'S&amp;S'!$G$190),AY137*(1+'S&amp;S'!$G$192),AY138*(1+'S&amp;S'!$G$194),AY139*(1+'S&amp;S'!$G$196),AY140*(1+'S&amp;S'!$G$198),AY141*(1+'S&amp;S'!$G$200),AY142*(1+'S&amp;S'!$G$202),AY143*(1+'S&amp;S'!$G$204),AY144*(1+'S&amp;S'!$G$206))</f>
        <v>0</v>
      </c>
      <c r="AZ362" s="66">
        <f>-AZ$190*(1+'S&amp;S'!$G$164)+AZ$216*IF(O.3!$C$38="Depreciation",(1+'S&amp;S'!$G$164),1)-AZ$218*(1+'S&amp;S'!$G$166)+AZ233*(1+'S&amp;S'!$G$208)+AZ234*(1+'S&amp;S'!$G$210)+SUM(AZ125*(1+'S&amp;S'!$G$168),AZ126*(1+'S&amp;S'!$G$170),AZ127*(1+'S&amp;S'!$G$172),AZ128*(1+'S&amp;S'!$G$174),AZ129*(1+'S&amp;S'!$G$176),AZ130*(1+'S&amp;S'!$G$178),AZ131*(1+'S&amp;S'!$G$180),AZ132*(1+'S&amp;S'!$G$182),AZ133*(1+'S&amp;S'!$G$184),AZ134*(1+'S&amp;S'!$G$186),AZ135*(1+'S&amp;S'!$G$188),AZ136*(1+'S&amp;S'!$G$190),AZ137*(1+'S&amp;S'!$G$192),AZ138*(1+'S&amp;S'!$G$194),AZ139*(1+'S&amp;S'!$G$196),AZ140*(1+'S&amp;S'!$G$198),AZ141*(1+'S&amp;S'!$G$200),AZ142*(1+'S&amp;S'!$G$202),AZ143*(1+'S&amp;S'!$G$204),AZ144*(1+'S&amp;S'!$G$206))</f>
        <v>0</v>
      </c>
      <c r="BA362" s="66">
        <f>-BA$190*(1+'S&amp;S'!$G$164)+BA$216*IF(O.3!$C$38="Depreciation",(1+'S&amp;S'!$G$164),1)-BA$218*(1+'S&amp;S'!$G$166)+BA233*(1+'S&amp;S'!$G$208)+BA234*(1+'S&amp;S'!$G$210)+SUM(BA125*(1+'S&amp;S'!$G$168),BA126*(1+'S&amp;S'!$G$170),BA127*(1+'S&amp;S'!$G$172),BA128*(1+'S&amp;S'!$G$174),BA129*(1+'S&amp;S'!$G$176),BA130*(1+'S&amp;S'!$G$178),BA131*(1+'S&amp;S'!$G$180),BA132*(1+'S&amp;S'!$G$182),BA133*(1+'S&amp;S'!$G$184),BA134*(1+'S&amp;S'!$G$186),BA135*(1+'S&amp;S'!$G$188),BA136*(1+'S&amp;S'!$G$190),BA137*(1+'S&amp;S'!$G$192),BA138*(1+'S&amp;S'!$G$194),BA139*(1+'S&amp;S'!$G$196),BA140*(1+'S&amp;S'!$G$198),BA141*(1+'S&amp;S'!$G$200),BA142*(1+'S&amp;S'!$G$202),BA143*(1+'S&amp;S'!$G$204),BA144*(1+'S&amp;S'!$G$206))</f>
        <v>0</v>
      </c>
      <c r="BB362" s="66">
        <f>-BB$190*(1+'S&amp;S'!$G$164)+BB$216*IF(O.3!$C$38="Depreciation",(1+'S&amp;S'!$G$164),1)-BB$218*(1+'S&amp;S'!$G$166)+BB233*(1+'S&amp;S'!$G$208)+BB234*(1+'S&amp;S'!$G$210)+SUM(BB125*(1+'S&amp;S'!$G$168),BB126*(1+'S&amp;S'!$G$170),BB127*(1+'S&amp;S'!$G$172),BB128*(1+'S&amp;S'!$G$174),BB129*(1+'S&amp;S'!$G$176),BB130*(1+'S&amp;S'!$G$178),BB131*(1+'S&amp;S'!$G$180),BB132*(1+'S&amp;S'!$G$182),BB133*(1+'S&amp;S'!$G$184),BB134*(1+'S&amp;S'!$G$186),BB135*(1+'S&amp;S'!$G$188),BB136*(1+'S&amp;S'!$G$190),BB137*(1+'S&amp;S'!$G$192),BB138*(1+'S&amp;S'!$G$194),BB139*(1+'S&amp;S'!$G$196),BB140*(1+'S&amp;S'!$G$198),BB141*(1+'S&amp;S'!$G$200),BB142*(1+'S&amp;S'!$G$202),BB143*(1+'S&amp;S'!$G$204),BB144*(1+'S&amp;S'!$G$206))</f>
        <v>0</v>
      </c>
      <c r="BC362" s="66">
        <f>-BC$190*(1+'S&amp;S'!$G$164)+BC$216*IF(O.3!$C$38="Depreciation",(1+'S&amp;S'!$G$164),1)-BC$218*(1+'S&amp;S'!$G$166)+BC233*(1+'S&amp;S'!$G$208)+BC234*(1+'S&amp;S'!$G$210)+SUM(BC125*(1+'S&amp;S'!$G$168),BC126*(1+'S&amp;S'!$G$170),BC127*(1+'S&amp;S'!$G$172),BC128*(1+'S&amp;S'!$G$174),BC129*(1+'S&amp;S'!$G$176),BC130*(1+'S&amp;S'!$G$178),BC131*(1+'S&amp;S'!$G$180),BC132*(1+'S&amp;S'!$G$182),BC133*(1+'S&amp;S'!$G$184),BC134*(1+'S&amp;S'!$G$186),BC135*(1+'S&amp;S'!$G$188),BC136*(1+'S&amp;S'!$G$190),BC137*(1+'S&amp;S'!$G$192),BC138*(1+'S&amp;S'!$G$194),BC139*(1+'S&amp;S'!$G$196),BC140*(1+'S&amp;S'!$G$198),BC141*(1+'S&amp;S'!$G$200),BC142*(1+'S&amp;S'!$G$202),BC143*(1+'S&amp;S'!$G$204),BC144*(1+'S&amp;S'!$G$206))</f>
        <v>0</v>
      </c>
      <c r="BD362" s="66">
        <f>-BD$190*(1+'S&amp;S'!$G$164)+BD$216*IF(O.3!$C$38="Depreciation",(1+'S&amp;S'!$G$164),1)-BD$218*(1+'S&amp;S'!$G$166)+BD233*(1+'S&amp;S'!$G$208)+BD234*(1+'S&amp;S'!$G$210)+SUM(BD125*(1+'S&amp;S'!$G$168),BD126*(1+'S&amp;S'!$G$170),BD127*(1+'S&amp;S'!$G$172),BD128*(1+'S&amp;S'!$G$174),BD129*(1+'S&amp;S'!$G$176),BD130*(1+'S&amp;S'!$G$178),BD131*(1+'S&amp;S'!$G$180),BD132*(1+'S&amp;S'!$G$182),BD133*(1+'S&amp;S'!$G$184),BD134*(1+'S&amp;S'!$G$186),BD135*(1+'S&amp;S'!$G$188),BD136*(1+'S&amp;S'!$G$190),BD137*(1+'S&amp;S'!$G$192),BD138*(1+'S&amp;S'!$G$194),BD139*(1+'S&amp;S'!$G$196),BD140*(1+'S&amp;S'!$G$198),BD141*(1+'S&amp;S'!$G$200),BD142*(1+'S&amp;S'!$G$202),BD143*(1+'S&amp;S'!$G$204),BD144*(1+'S&amp;S'!$G$206))</f>
        <v>0</v>
      </c>
      <c r="BE362" s="66">
        <f>-BE$190*(1+'S&amp;S'!$G$164)+BE$216*IF(O.3!$C$38="Depreciation",(1+'S&amp;S'!$G$164),1)-BE$218*(1+'S&amp;S'!$G$166)+BE233*(1+'S&amp;S'!$G$208)+BE234*(1+'S&amp;S'!$G$210)+SUM(BE125*(1+'S&amp;S'!$G$168),BE126*(1+'S&amp;S'!$G$170),BE127*(1+'S&amp;S'!$G$172),BE128*(1+'S&amp;S'!$G$174),BE129*(1+'S&amp;S'!$G$176),BE130*(1+'S&amp;S'!$G$178),BE131*(1+'S&amp;S'!$G$180),BE132*(1+'S&amp;S'!$G$182),BE133*(1+'S&amp;S'!$G$184),BE134*(1+'S&amp;S'!$G$186),BE135*(1+'S&amp;S'!$G$188),BE136*(1+'S&amp;S'!$G$190),BE137*(1+'S&amp;S'!$G$192),BE138*(1+'S&amp;S'!$G$194),BE139*(1+'S&amp;S'!$G$196),BE140*(1+'S&amp;S'!$G$198),BE141*(1+'S&amp;S'!$G$200),BE142*(1+'S&amp;S'!$G$202),BE143*(1+'S&amp;S'!$G$204),BE144*(1+'S&amp;S'!$G$206))</f>
        <v>0</v>
      </c>
      <c r="BF362" s="66">
        <f>-BF$190*(1+'S&amp;S'!$G$164)+BF$216*IF(O.3!$C$38="Depreciation",(1+'S&amp;S'!$G$164),1)-BF$218*(1+'S&amp;S'!$G$166)+BF233*(1+'S&amp;S'!$G$208)+BF234*(1+'S&amp;S'!$G$210)+SUM(BF125*(1+'S&amp;S'!$G$168),BF126*(1+'S&amp;S'!$G$170),BF127*(1+'S&amp;S'!$G$172),BF128*(1+'S&amp;S'!$G$174),BF129*(1+'S&amp;S'!$G$176),BF130*(1+'S&amp;S'!$G$178),BF131*(1+'S&amp;S'!$G$180),BF132*(1+'S&amp;S'!$G$182),BF133*(1+'S&amp;S'!$G$184),BF134*(1+'S&amp;S'!$G$186),BF135*(1+'S&amp;S'!$G$188),BF136*(1+'S&amp;S'!$G$190),BF137*(1+'S&amp;S'!$G$192),BF138*(1+'S&amp;S'!$G$194),BF139*(1+'S&amp;S'!$G$196),BF140*(1+'S&amp;S'!$G$198),BF141*(1+'S&amp;S'!$G$200),BF142*(1+'S&amp;S'!$G$202),BF143*(1+'S&amp;S'!$G$204),BF144*(1+'S&amp;S'!$G$206))</f>
        <v>0</v>
      </c>
      <c r="BG362" s="66">
        <f>-BG$190*(1+'S&amp;S'!$G$164)+BG$216*IF(O.3!$C$38="Depreciation",(1+'S&amp;S'!$G$164),1)-BG$218*(1+'S&amp;S'!$G$166)+BG233*(1+'S&amp;S'!$G$208)+BG234*(1+'S&amp;S'!$G$210)+SUM(BG125*(1+'S&amp;S'!$G$168),BG126*(1+'S&amp;S'!$G$170),BG127*(1+'S&amp;S'!$G$172),BG128*(1+'S&amp;S'!$G$174),BG129*(1+'S&amp;S'!$G$176),BG130*(1+'S&amp;S'!$G$178),BG131*(1+'S&amp;S'!$G$180),BG132*(1+'S&amp;S'!$G$182),BG133*(1+'S&amp;S'!$G$184),BG134*(1+'S&amp;S'!$G$186),BG135*(1+'S&amp;S'!$G$188),BG136*(1+'S&amp;S'!$G$190),BG137*(1+'S&amp;S'!$G$192),BG138*(1+'S&amp;S'!$G$194),BG139*(1+'S&amp;S'!$G$196),BG140*(1+'S&amp;S'!$G$198),BG141*(1+'S&amp;S'!$G$200),BG142*(1+'S&amp;S'!$G$202),BG143*(1+'S&amp;S'!$G$204),BG144*(1+'S&amp;S'!$G$206))</f>
        <v>0</v>
      </c>
      <c r="BH362" s="66">
        <f>-BH$190*(1+'S&amp;S'!$G$164)+BH$216*IF(O.3!$C$38="Depreciation",(1+'S&amp;S'!$G$164),1)-BH$218*(1+'S&amp;S'!$G$166)+BH233*(1+'S&amp;S'!$G$208)+BH234*(1+'S&amp;S'!$G$210)+SUM(BH125*(1+'S&amp;S'!$G$168),BH126*(1+'S&amp;S'!$G$170),BH127*(1+'S&amp;S'!$G$172),BH128*(1+'S&amp;S'!$G$174),BH129*(1+'S&amp;S'!$G$176),BH130*(1+'S&amp;S'!$G$178),BH131*(1+'S&amp;S'!$G$180),BH132*(1+'S&amp;S'!$G$182),BH133*(1+'S&amp;S'!$G$184),BH134*(1+'S&amp;S'!$G$186),BH135*(1+'S&amp;S'!$G$188),BH136*(1+'S&amp;S'!$G$190),BH137*(1+'S&amp;S'!$G$192),BH138*(1+'S&amp;S'!$G$194),BH139*(1+'S&amp;S'!$G$196),BH140*(1+'S&amp;S'!$G$198),BH141*(1+'S&amp;S'!$G$200),BH142*(1+'S&amp;S'!$G$202),BH143*(1+'S&amp;S'!$G$204),BH144*(1+'S&amp;S'!$G$206))</f>
        <v>0</v>
      </c>
      <c r="BI362" s="66">
        <f>-BI$190*(1+'S&amp;S'!$G$164)+BI$216*IF(O.3!$C$38="Depreciation",(1+'S&amp;S'!$G$164),1)-BI$218*(1+'S&amp;S'!$G$166)+BI233*(1+'S&amp;S'!$G$208)+BI234*(1+'S&amp;S'!$G$210)+SUM(BI125*(1+'S&amp;S'!$G$168),BI126*(1+'S&amp;S'!$G$170),BI127*(1+'S&amp;S'!$G$172),BI128*(1+'S&amp;S'!$G$174),BI129*(1+'S&amp;S'!$G$176),BI130*(1+'S&amp;S'!$G$178),BI131*(1+'S&amp;S'!$G$180),BI132*(1+'S&amp;S'!$G$182),BI133*(1+'S&amp;S'!$G$184),BI134*(1+'S&amp;S'!$G$186),BI135*(1+'S&amp;S'!$G$188),BI136*(1+'S&amp;S'!$G$190),BI137*(1+'S&amp;S'!$G$192),BI138*(1+'S&amp;S'!$G$194),BI139*(1+'S&amp;S'!$G$196),BI140*(1+'S&amp;S'!$G$198),BI141*(1+'S&amp;S'!$G$200),BI142*(1+'S&amp;S'!$G$202),BI143*(1+'S&amp;S'!$G$204),BI144*(1+'S&amp;S'!$G$206))</f>
        <v>0</v>
      </c>
      <c r="BJ362" s="66">
        <f>-BJ$190*(1+'S&amp;S'!$G$164)+BJ$216*IF(O.3!$C$38="Depreciation",(1+'S&amp;S'!$G$164),1)-BJ$218*(1+'S&amp;S'!$G$166)+BJ233*(1+'S&amp;S'!$G$208)+BJ234*(1+'S&amp;S'!$G$210)+SUM(BJ125*(1+'S&amp;S'!$G$168),BJ126*(1+'S&amp;S'!$G$170),BJ127*(1+'S&amp;S'!$G$172),BJ128*(1+'S&amp;S'!$G$174),BJ129*(1+'S&amp;S'!$G$176),BJ130*(1+'S&amp;S'!$G$178),BJ131*(1+'S&amp;S'!$G$180),BJ132*(1+'S&amp;S'!$G$182),BJ133*(1+'S&amp;S'!$G$184),BJ134*(1+'S&amp;S'!$G$186),BJ135*(1+'S&amp;S'!$G$188),BJ136*(1+'S&amp;S'!$G$190),BJ137*(1+'S&amp;S'!$G$192),BJ138*(1+'S&amp;S'!$G$194),BJ139*(1+'S&amp;S'!$G$196),BJ140*(1+'S&amp;S'!$G$198),BJ141*(1+'S&amp;S'!$G$200),BJ142*(1+'S&amp;S'!$G$202),BJ143*(1+'S&amp;S'!$G$204),BJ144*(1+'S&amp;S'!$G$206))</f>
        <v>0</v>
      </c>
      <c r="BK362" s="66">
        <f>-BK$190*(1+'S&amp;S'!$G$164)+BK$216*IF(O.3!$C$38="Depreciation",(1+'S&amp;S'!$G$164),1)-BK$218*(1+'S&amp;S'!$G$166)+BK233*(1+'S&amp;S'!$G$208)+BK234*(1+'S&amp;S'!$G$210)+SUM(BK125*(1+'S&amp;S'!$G$168),BK126*(1+'S&amp;S'!$G$170),BK127*(1+'S&amp;S'!$G$172),BK128*(1+'S&amp;S'!$G$174),BK129*(1+'S&amp;S'!$G$176),BK130*(1+'S&amp;S'!$G$178),BK131*(1+'S&amp;S'!$G$180),BK132*(1+'S&amp;S'!$G$182),BK133*(1+'S&amp;S'!$G$184),BK134*(1+'S&amp;S'!$G$186),BK135*(1+'S&amp;S'!$G$188),BK136*(1+'S&amp;S'!$G$190),BK137*(1+'S&amp;S'!$G$192),BK138*(1+'S&amp;S'!$G$194),BK139*(1+'S&amp;S'!$G$196),BK140*(1+'S&amp;S'!$G$198),BK141*(1+'S&amp;S'!$G$200),BK142*(1+'S&amp;S'!$G$202),BK143*(1+'S&amp;S'!$G$204),BK144*(1+'S&amp;S'!$G$206))</f>
        <v>0</v>
      </c>
      <c r="BL362" s="66">
        <f>-BL$190*(1+'S&amp;S'!$G$164)+BL$216*IF(O.3!$C$38="Depreciation",(1+'S&amp;S'!$G$164),1)-BL$218*(1+'S&amp;S'!$G$166)+BL233*(1+'S&amp;S'!$G$208)+BL234*(1+'S&amp;S'!$G$210)+SUM(BL125*(1+'S&amp;S'!$G$168),BL126*(1+'S&amp;S'!$G$170),BL127*(1+'S&amp;S'!$G$172),BL128*(1+'S&amp;S'!$G$174),BL129*(1+'S&amp;S'!$G$176),BL130*(1+'S&amp;S'!$G$178),BL131*(1+'S&amp;S'!$G$180),BL132*(1+'S&amp;S'!$G$182),BL133*(1+'S&amp;S'!$G$184),BL134*(1+'S&amp;S'!$G$186),BL135*(1+'S&amp;S'!$G$188),BL136*(1+'S&amp;S'!$G$190),BL137*(1+'S&amp;S'!$G$192),BL138*(1+'S&amp;S'!$G$194),BL139*(1+'S&amp;S'!$G$196),BL140*(1+'S&amp;S'!$G$198),BL141*(1+'S&amp;S'!$G$200),BL142*(1+'S&amp;S'!$G$202),BL143*(1+'S&amp;S'!$G$204),BL144*(1+'S&amp;S'!$G$206))</f>
        <v>0</v>
      </c>
      <c r="BM362" s="66">
        <f>-BM$190*(1+'S&amp;S'!$G$164)+BM$216*IF(O.3!$C$38="Depreciation",(1+'S&amp;S'!$G$164),1)-BM$218*(1+'S&amp;S'!$G$166)+BM233*(1+'S&amp;S'!$G$208)+BM234*(1+'S&amp;S'!$G$210)+SUM(BM125*(1+'S&amp;S'!$G$168),BM126*(1+'S&amp;S'!$G$170),BM127*(1+'S&amp;S'!$G$172),BM128*(1+'S&amp;S'!$G$174),BM129*(1+'S&amp;S'!$G$176),BM130*(1+'S&amp;S'!$G$178),BM131*(1+'S&amp;S'!$G$180),BM132*(1+'S&amp;S'!$G$182),BM133*(1+'S&amp;S'!$G$184),BM134*(1+'S&amp;S'!$G$186),BM135*(1+'S&amp;S'!$G$188),BM136*(1+'S&amp;S'!$G$190),BM137*(1+'S&amp;S'!$G$192),BM138*(1+'S&amp;S'!$G$194),BM139*(1+'S&amp;S'!$G$196),BM140*(1+'S&amp;S'!$G$198),BM141*(1+'S&amp;S'!$G$200),BM142*(1+'S&amp;S'!$G$202),BM143*(1+'S&amp;S'!$G$204),BM144*(1+'S&amp;S'!$G$206))</f>
        <v>0</v>
      </c>
      <c r="BN362" s="66">
        <f>-BN$190*(1+'S&amp;S'!$G$164)+BN$216*IF(O.3!$C$38="Depreciation",(1+'S&amp;S'!$G$164),1)-BN$218*(1+'S&amp;S'!$G$166)+BN233*(1+'S&amp;S'!$G$208)+BN234*(1+'S&amp;S'!$G$210)+SUM(BN125*(1+'S&amp;S'!$G$168),BN126*(1+'S&amp;S'!$G$170),BN127*(1+'S&amp;S'!$G$172),BN128*(1+'S&amp;S'!$G$174),BN129*(1+'S&amp;S'!$G$176),BN130*(1+'S&amp;S'!$G$178),BN131*(1+'S&amp;S'!$G$180),BN132*(1+'S&amp;S'!$G$182),BN133*(1+'S&amp;S'!$G$184),BN134*(1+'S&amp;S'!$G$186),BN135*(1+'S&amp;S'!$G$188),BN136*(1+'S&amp;S'!$G$190),BN137*(1+'S&amp;S'!$G$192),BN138*(1+'S&amp;S'!$G$194),BN139*(1+'S&amp;S'!$G$196),BN140*(1+'S&amp;S'!$G$198),BN141*(1+'S&amp;S'!$G$200),BN142*(1+'S&amp;S'!$G$202),BN143*(1+'S&amp;S'!$G$204),BN144*(1+'S&amp;S'!$G$206))</f>
        <v>0</v>
      </c>
      <c r="BO362" s="66">
        <f>-BO$190*(1+'S&amp;S'!$G$164)+BO$216*IF(O.3!$C$38="Depreciation",(1+'S&amp;S'!$G$164),1)-BO$218*(1+'S&amp;S'!$G$166)+BO233*(1+'S&amp;S'!$G$208)+BO234*(1+'S&amp;S'!$G$210)+SUM(BO125*(1+'S&amp;S'!$G$168),BO126*(1+'S&amp;S'!$G$170),BO127*(1+'S&amp;S'!$G$172),BO128*(1+'S&amp;S'!$G$174),BO129*(1+'S&amp;S'!$G$176),BO130*(1+'S&amp;S'!$G$178),BO131*(1+'S&amp;S'!$G$180),BO132*(1+'S&amp;S'!$G$182),BO133*(1+'S&amp;S'!$G$184),BO134*(1+'S&amp;S'!$G$186),BO135*(1+'S&amp;S'!$G$188),BO136*(1+'S&amp;S'!$G$190),BO137*(1+'S&amp;S'!$G$192),BO138*(1+'S&amp;S'!$G$194),BO139*(1+'S&amp;S'!$G$196),BO140*(1+'S&amp;S'!$G$198),BO141*(1+'S&amp;S'!$G$200),BO142*(1+'S&amp;S'!$G$202),BO143*(1+'S&amp;S'!$G$204),BO144*(1+'S&amp;S'!$G$206))</f>
        <v>0</v>
      </c>
      <c r="BP362" s="66">
        <f>-BP$190*(1+'S&amp;S'!$G$164)+BP$216*IF(O.3!$C$38="Depreciation",(1+'S&amp;S'!$G$164),1)-BP$218*(1+'S&amp;S'!$G$166)+BP233*(1+'S&amp;S'!$G$208)+BP234*(1+'S&amp;S'!$G$210)+SUM(BP125*(1+'S&amp;S'!$G$168),BP126*(1+'S&amp;S'!$G$170),BP127*(1+'S&amp;S'!$G$172),BP128*(1+'S&amp;S'!$G$174),BP129*(1+'S&amp;S'!$G$176),BP130*(1+'S&amp;S'!$G$178),BP131*(1+'S&amp;S'!$G$180),BP132*(1+'S&amp;S'!$G$182),BP133*(1+'S&amp;S'!$G$184),BP134*(1+'S&amp;S'!$G$186),BP135*(1+'S&amp;S'!$G$188),BP136*(1+'S&amp;S'!$G$190),BP137*(1+'S&amp;S'!$G$192),BP138*(1+'S&amp;S'!$G$194),BP139*(1+'S&amp;S'!$G$196),BP140*(1+'S&amp;S'!$G$198),BP141*(1+'S&amp;S'!$G$200),BP142*(1+'S&amp;S'!$G$202),BP143*(1+'S&amp;S'!$G$204),BP144*(1+'S&amp;S'!$G$206))</f>
        <v>0</v>
      </c>
      <c r="BQ362" s="66">
        <f>-BQ$190*(1+'S&amp;S'!$G$164)+BQ$216*IF(O.3!$C$38="Depreciation",(1+'S&amp;S'!$G$164),1)-BQ$218*(1+'S&amp;S'!$G$166)+BQ233*(1+'S&amp;S'!$G$208)+BQ234*(1+'S&amp;S'!$G$210)+SUM(BQ125*(1+'S&amp;S'!$G$168),BQ126*(1+'S&amp;S'!$G$170),BQ127*(1+'S&amp;S'!$G$172),BQ128*(1+'S&amp;S'!$G$174),BQ129*(1+'S&amp;S'!$G$176),BQ130*(1+'S&amp;S'!$G$178),BQ131*(1+'S&amp;S'!$G$180),BQ132*(1+'S&amp;S'!$G$182),BQ133*(1+'S&amp;S'!$G$184),BQ134*(1+'S&amp;S'!$G$186),BQ135*(1+'S&amp;S'!$G$188),BQ136*(1+'S&amp;S'!$G$190),BQ137*(1+'S&amp;S'!$G$192),BQ138*(1+'S&amp;S'!$G$194),BQ139*(1+'S&amp;S'!$G$196),BQ140*(1+'S&amp;S'!$G$198),BQ141*(1+'S&amp;S'!$G$200),BQ142*(1+'S&amp;S'!$G$202),BQ143*(1+'S&amp;S'!$G$204),BQ144*(1+'S&amp;S'!$G$206))</f>
        <v>0</v>
      </c>
      <c r="BR362" s="66">
        <f>-BR$190*(1+'S&amp;S'!$G$164)+BR$216*IF(O.3!$C$38="Depreciation",(1+'S&amp;S'!$G$164),1)-BR$218*(1+'S&amp;S'!$G$166)+BR233*(1+'S&amp;S'!$G$208)+BR234*(1+'S&amp;S'!$G$210)+SUM(BR125*(1+'S&amp;S'!$G$168),BR126*(1+'S&amp;S'!$G$170),BR127*(1+'S&amp;S'!$G$172),BR128*(1+'S&amp;S'!$G$174),BR129*(1+'S&amp;S'!$G$176),BR130*(1+'S&amp;S'!$G$178),BR131*(1+'S&amp;S'!$G$180),BR132*(1+'S&amp;S'!$G$182),BR133*(1+'S&amp;S'!$G$184),BR134*(1+'S&amp;S'!$G$186),BR135*(1+'S&amp;S'!$G$188),BR136*(1+'S&amp;S'!$G$190),BR137*(1+'S&amp;S'!$G$192),BR138*(1+'S&amp;S'!$G$194),BR139*(1+'S&amp;S'!$G$196),BR140*(1+'S&amp;S'!$G$198),BR141*(1+'S&amp;S'!$G$200),BR142*(1+'S&amp;S'!$G$202),BR143*(1+'S&amp;S'!$G$204),BR144*(1+'S&amp;S'!$G$206))</f>
        <v>0</v>
      </c>
      <c r="BS362" s="66">
        <f>-BS$190*(1+'S&amp;S'!$G$164)+BS$216*IF(O.3!$C$38="Depreciation",(1+'S&amp;S'!$G$164),1)-BS$218*(1+'S&amp;S'!$G$166)+BS233*(1+'S&amp;S'!$G$208)+BS234*(1+'S&amp;S'!$G$210)+SUM(BS125*(1+'S&amp;S'!$G$168),BS126*(1+'S&amp;S'!$G$170),BS127*(1+'S&amp;S'!$G$172),BS128*(1+'S&amp;S'!$G$174),BS129*(1+'S&amp;S'!$G$176),BS130*(1+'S&amp;S'!$G$178),BS131*(1+'S&amp;S'!$G$180),BS132*(1+'S&amp;S'!$G$182),BS133*(1+'S&amp;S'!$G$184),BS134*(1+'S&amp;S'!$G$186),BS135*(1+'S&amp;S'!$G$188),BS136*(1+'S&amp;S'!$G$190),BS137*(1+'S&amp;S'!$G$192),BS138*(1+'S&amp;S'!$G$194),BS139*(1+'S&amp;S'!$G$196),BS140*(1+'S&amp;S'!$G$198),BS141*(1+'S&amp;S'!$G$200),BS142*(1+'S&amp;S'!$G$202),BS143*(1+'S&amp;S'!$G$204),BS144*(1+'S&amp;S'!$G$206))</f>
        <v>0</v>
      </c>
      <c r="BT362" s="66">
        <f>-BT$190*(1+'S&amp;S'!$G$164)+BT$216*IF(O.3!$C$38="Depreciation",(1+'S&amp;S'!$G$164),1)-BT$218*(1+'S&amp;S'!$G$166)+BT233*(1+'S&amp;S'!$G$208)+BT234*(1+'S&amp;S'!$G$210)+SUM(BT125*(1+'S&amp;S'!$G$168),BT126*(1+'S&amp;S'!$G$170),BT127*(1+'S&amp;S'!$G$172),BT128*(1+'S&amp;S'!$G$174),BT129*(1+'S&amp;S'!$G$176),BT130*(1+'S&amp;S'!$G$178),BT131*(1+'S&amp;S'!$G$180),BT132*(1+'S&amp;S'!$G$182),BT133*(1+'S&amp;S'!$G$184),BT134*(1+'S&amp;S'!$G$186),BT135*(1+'S&amp;S'!$G$188),BT136*(1+'S&amp;S'!$G$190),BT137*(1+'S&amp;S'!$G$192),BT138*(1+'S&amp;S'!$G$194),BT139*(1+'S&amp;S'!$G$196),BT140*(1+'S&amp;S'!$G$198),BT141*(1+'S&amp;S'!$G$200),BT142*(1+'S&amp;S'!$G$202),BT143*(1+'S&amp;S'!$G$204),BT144*(1+'S&amp;S'!$G$206))</f>
        <v>0</v>
      </c>
      <c r="BU362" s="66">
        <f>-BU$190*(1+'S&amp;S'!$G$164)+BU$216*IF(O.3!$C$38="Depreciation",(1+'S&amp;S'!$G$164),1)-BU$218*(1+'S&amp;S'!$G$166)+BU233*(1+'S&amp;S'!$G$208)+BU234*(1+'S&amp;S'!$G$210)+SUM(BU125*(1+'S&amp;S'!$G$168),BU126*(1+'S&amp;S'!$G$170),BU127*(1+'S&amp;S'!$G$172),BU128*(1+'S&amp;S'!$G$174),BU129*(1+'S&amp;S'!$G$176),BU130*(1+'S&amp;S'!$G$178),BU131*(1+'S&amp;S'!$G$180),BU132*(1+'S&amp;S'!$G$182),BU133*(1+'S&amp;S'!$G$184),BU134*(1+'S&amp;S'!$G$186),BU135*(1+'S&amp;S'!$G$188),BU136*(1+'S&amp;S'!$G$190),BU137*(1+'S&amp;S'!$G$192),BU138*(1+'S&amp;S'!$G$194),BU139*(1+'S&amp;S'!$G$196),BU140*(1+'S&amp;S'!$G$198),BU141*(1+'S&amp;S'!$G$200),BU142*(1+'S&amp;S'!$G$202),BU143*(1+'S&amp;S'!$G$204),BU144*(1+'S&amp;S'!$G$206))</f>
        <v>0</v>
      </c>
      <c r="BV362" s="66">
        <f>-BV$190*(1+'S&amp;S'!$G$164)+BV$216*IF(O.3!$C$38="Depreciation",(1+'S&amp;S'!$G$164),1)-BV$218*(1+'S&amp;S'!$G$166)+BV233*(1+'S&amp;S'!$G$208)+BV234*(1+'S&amp;S'!$G$210)+SUM(BV125*(1+'S&amp;S'!$G$168),BV126*(1+'S&amp;S'!$G$170),BV127*(1+'S&amp;S'!$G$172),BV128*(1+'S&amp;S'!$G$174),BV129*(1+'S&amp;S'!$G$176),BV130*(1+'S&amp;S'!$G$178),BV131*(1+'S&amp;S'!$G$180),BV132*(1+'S&amp;S'!$G$182),BV133*(1+'S&amp;S'!$G$184),BV134*(1+'S&amp;S'!$G$186),BV135*(1+'S&amp;S'!$G$188),BV136*(1+'S&amp;S'!$G$190),BV137*(1+'S&amp;S'!$G$192),BV138*(1+'S&amp;S'!$G$194),BV139*(1+'S&amp;S'!$G$196),BV140*(1+'S&amp;S'!$G$198),BV141*(1+'S&amp;S'!$G$200),BV142*(1+'S&amp;S'!$G$202),BV143*(1+'S&amp;S'!$G$204),BV144*(1+'S&amp;S'!$G$206))</f>
        <v>0</v>
      </c>
      <c r="BW362" s="66">
        <f>-BW$190*(1+'S&amp;S'!$G$164)+BW$216*IF(O.3!$C$38="Depreciation",(1+'S&amp;S'!$G$164),1)-BW$218*(1+'S&amp;S'!$G$166)+BW233*(1+'S&amp;S'!$G$208)+BW234*(1+'S&amp;S'!$G$210)+SUM(BW125*(1+'S&amp;S'!$G$168),BW126*(1+'S&amp;S'!$G$170),BW127*(1+'S&amp;S'!$G$172),BW128*(1+'S&amp;S'!$G$174),BW129*(1+'S&amp;S'!$G$176),BW130*(1+'S&amp;S'!$G$178),BW131*(1+'S&amp;S'!$G$180),BW132*(1+'S&amp;S'!$G$182),BW133*(1+'S&amp;S'!$G$184),BW134*(1+'S&amp;S'!$G$186),BW135*(1+'S&amp;S'!$G$188),BW136*(1+'S&amp;S'!$G$190),BW137*(1+'S&amp;S'!$G$192),BW138*(1+'S&amp;S'!$G$194),BW139*(1+'S&amp;S'!$G$196),BW140*(1+'S&amp;S'!$G$198),BW141*(1+'S&amp;S'!$G$200),BW142*(1+'S&amp;S'!$G$202),BW143*(1+'S&amp;S'!$G$204),BW144*(1+'S&amp;S'!$G$206))</f>
        <v>0</v>
      </c>
      <c r="BX362" s="66">
        <f>-BX$190*(1+'S&amp;S'!$G$164)+BX$216*IF(O.3!$C$38="Depreciation",(1+'S&amp;S'!$G$164),1)-BX$218*(1+'S&amp;S'!$G$166)+BX233*(1+'S&amp;S'!$G$208)+BX234*(1+'S&amp;S'!$G$210)+SUM(BX125*(1+'S&amp;S'!$G$168),BX126*(1+'S&amp;S'!$G$170),BX127*(1+'S&amp;S'!$G$172),BX128*(1+'S&amp;S'!$G$174),BX129*(1+'S&amp;S'!$G$176),BX130*(1+'S&amp;S'!$G$178),BX131*(1+'S&amp;S'!$G$180),BX132*(1+'S&amp;S'!$G$182),BX133*(1+'S&amp;S'!$G$184),BX134*(1+'S&amp;S'!$G$186),BX135*(1+'S&amp;S'!$G$188),BX136*(1+'S&amp;S'!$G$190),BX137*(1+'S&amp;S'!$G$192),BX138*(1+'S&amp;S'!$G$194),BX139*(1+'S&amp;S'!$G$196),BX140*(1+'S&amp;S'!$G$198),BX141*(1+'S&amp;S'!$G$200),BX142*(1+'S&amp;S'!$G$202),BX143*(1+'S&amp;S'!$G$204),BX144*(1+'S&amp;S'!$G$206))</f>
        <v>0</v>
      </c>
      <c r="BY362" s="66">
        <f>-BY$190*(1+'S&amp;S'!$G$164)+BY$216*IF(O.3!$C$38="Depreciation",(1+'S&amp;S'!$G$164),1)-BY$218*(1+'S&amp;S'!$G$166)+BY233*(1+'S&amp;S'!$G$208)+BY234*(1+'S&amp;S'!$G$210)+SUM(BY125*(1+'S&amp;S'!$G$168),BY126*(1+'S&amp;S'!$G$170),BY127*(1+'S&amp;S'!$G$172),BY128*(1+'S&amp;S'!$G$174),BY129*(1+'S&amp;S'!$G$176),BY130*(1+'S&amp;S'!$G$178),BY131*(1+'S&amp;S'!$G$180),BY132*(1+'S&amp;S'!$G$182),BY133*(1+'S&amp;S'!$G$184),BY134*(1+'S&amp;S'!$G$186),BY135*(1+'S&amp;S'!$G$188),BY136*(1+'S&amp;S'!$G$190),BY137*(1+'S&amp;S'!$G$192),BY138*(1+'S&amp;S'!$G$194),BY139*(1+'S&amp;S'!$G$196),BY140*(1+'S&amp;S'!$G$198),BY141*(1+'S&amp;S'!$G$200),BY142*(1+'S&amp;S'!$G$202),BY143*(1+'S&amp;S'!$G$204),BY144*(1+'S&amp;S'!$G$206))</f>
        <v>0</v>
      </c>
      <c r="BZ362" s="66">
        <f>-BZ$190*(1+'S&amp;S'!$G$164)+BZ$216*IF(O.3!$C$38="Depreciation",(1+'S&amp;S'!$G$164),1)-BZ$218*(1+'S&amp;S'!$G$166)+BZ233*(1+'S&amp;S'!$G$208)+BZ234*(1+'S&amp;S'!$G$210)+SUM(BZ125*(1+'S&amp;S'!$G$168),BZ126*(1+'S&amp;S'!$G$170),BZ127*(1+'S&amp;S'!$G$172),BZ128*(1+'S&amp;S'!$G$174),BZ129*(1+'S&amp;S'!$G$176),BZ130*(1+'S&amp;S'!$G$178),BZ131*(1+'S&amp;S'!$G$180),BZ132*(1+'S&amp;S'!$G$182),BZ133*(1+'S&amp;S'!$G$184),BZ134*(1+'S&amp;S'!$G$186),BZ135*(1+'S&amp;S'!$G$188),BZ136*(1+'S&amp;S'!$G$190),BZ137*(1+'S&amp;S'!$G$192),BZ138*(1+'S&amp;S'!$G$194),BZ139*(1+'S&amp;S'!$G$196),BZ140*(1+'S&amp;S'!$G$198),BZ141*(1+'S&amp;S'!$G$200),BZ142*(1+'S&amp;S'!$G$202),BZ143*(1+'S&amp;S'!$G$204),BZ144*(1+'S&amp;S'!$G$206))</f>
        <v>0</v>
      </c>
      <c r="CA362" s="66">
        <f>-CA$190*(1+'S&amp;S'!$G$164)+CA$216*IF(O.3!$C$38="Depreciation",(1+'S&amp;S'!$G$164),1)-CA$218*(1+'S&amp;S'!$G$166)+CA233*(1+'S&amp;S'!$G$208)+CA234*(1+'S&amp;S'!$G$210)+SUM(CA125*(1+'S&amp;S'!$G$168),CA126*(1+'S&amp;S'!$G$170),CA127*(1+'S&amp;S'!$G$172),CA128*(1+'S&amp;S'!$G$174),CA129*(1+'S&amp;S'!$G$176),CA130*(1+'S&amp;S'!$G$178),CA131*(1+'S&amp;S'!$G$180),CA132*(1+'S&amp;S'!$G$182),CA133*(1+'S&amp;S'!$G$184),CA134*(1+'S&amp;S'!$G$186),CA135*(1+'S&amp;S'!$G$188),CA136*(1+'S&amp;S'!$G$190),CA137*(1+'S&amp;S'!$G$192),CA138*(1+'S&amp;S'!$G$194),CA139*(1+'S&amp;S'!$G$196),CA140*(1+'S&amp;S'!$G$198),CA141*(1+'S&amp;S'!$G$200),CA142*(1+'S&amp;S'!$G$202),CA143*(1+'S&amp;S'!$G$204),CA144*(1+'S&amp;S'!$G$206))</f>
        <v>0</v>
      </c>
      <c r="CB362" s="66">
        <f>-CB$190*(1+'S&amp;S'!$G$164)+CB$216*IF(O.3!$C$38="Depreciation",(1+'S&amp;S'!$G$164),1)-CB$218*(1+'S&amp;S'!$G$166)+CB233*(1+'S&amp;S'!$G$208)+CB234*(1+'S&amp;S'!$G$210)+SUM(CB125*(1+'S&amp;S'!$G$168),CB126*(1+'S&amp;S'!$G$170),CB127*(1+'S&amp;S'!$G$172),CB128*(1+'S&amp;S'!$G$174),CB129*(1+'S&amp;S'!$G$176),CB130*(1+'S&amp;S'!$G$178),CB131*(1+'S&amp;S'!$G$180),CB132*(1+'S&amp;S'!$G$182),CB133*(1+'S&amp;S'!$G$184),CB134*(1+'S&amp;S'!$G$186),CB135*(1+'S&amp;S'!$G$188),CB136*(1+'S&amp;S'!$G$190),CB137*(1+'S&amp;S'!$G$192),CB138*(1+'S&amp;S'!$G$194),CB139*(1+'S&amp;S'!$G$196),CB140*(1+'S&amp;S'!$G$198),CB141*(1+'S&amp;S'!$G$200),CB142*(1+'S&amp;S'!$G$202),CB143*(1+'S&amp;S'!$G$204),CB144*(1+'S&amp;S'!$G$206))</f>
        <v>0</v>
      </c>
      <c r="CC362" s="66">
        <f>-CC$190*(1+'S&amp;S'!$G$164)+CC$216*IF(O.3!$C$38="Depreciation",(1+'S&amp;S'!$G$164),1)-CC$218*(1+'S&amp;S'!$G$166)+CC233*(1+'S&amp;S'!$G$208)+CC234*(1+'S&amp;S'!$G$210)+SUM(CC125*(1+'S&amp;S'!$G$168),CC126*(1+'S&amp;S'!$G$170),CC127*(1+'S&amp;S'!$G$172),CC128*(1+'S&amp;S'!$G$174),CC129*(1+'S&amp;S'!$G$176),CC130*(1+'S&amp;S'!$G$178),CC131*(1+'S&amp;S'!$G$180),CC132*(1+'S&amp;S'!$G$182),CC133*(1+'S&amp;S'!$G$184),CC134*(1+'S&amp;S'!$G$186),CC135*(1+'S&amp;S'!$G$188),CC136*(1+'S&amp;S'!$G$190),CC137*(1+'S&amp;S'!$G$192),CC138*(1+'S&amp;S'!$G$194),CC139*(1+'S&amp;S'!$G$196),CC140*(1+'S&amp;S'!$G$198),CC141*(1+'S&amp;S'!$G$200),CC142*(1+'S&amp;S'!$G$202),CC143*(1+'S&amp;S'!$G$204),CC144*(1+'S&amp;S'!$G$206))</f>
        <v>0</v>
      </c>
      <c r="CD362" s="66">
        <f>-CD$190*(1+'S&amp;S'!$G$164)+CD$216*IF(O.3!$C$38="Depreciation",(1+'S&amp;S'!$G$164),1)-CD$218*(1+'S&amp;S'!$G$166)+CD233*(1+'S&amp;S'!$G$208)+CD234*(1+'S&amp;S'!$G$210)+SUM(CD125*(1+'S&amp;S'!$G$168),CD126*(1+'S&amp;S'!$G$170),CD127*(1+'S&amp;S'!$G$172),CD128*(1+'S&amp;S'!$G$174),CD129*(1+'S&amp;S'!$G$176),CD130*(1+'S&amp;S'!$G$178),CD131*(1+'S&amp;S'!$G$180),CD132*(1+'S&amp;S'!$G$182),CD133*(1+'S&amp;S'!$G$184),CD134*(1+'S&amp;S'!$G$186),CD135*(1+'S&amp;S'!$G$188),CD136*(1+'S&amp;S'!$G$190),CD137*(1+'S&amp;S'!$G$192),CD138*(1+'S&amp;S'!$G$194),CD139*(1+'S&amp;S'!$G$196),CD140*(1+'S&amp;S'!$G$198),CD141*(1+'S&amp;S'!$G$200),CD142*(1+'S&amp;S'!$G$202),CD143*(1+'S&amp;S'!$G$204),CD144*(1+'S&amp;S'!$G$206))</f>
        <v>0</v>
      </c>
      <c r="CE362" s="66">
        <f>-CE$190*(1+'S&amp;S'!$G$164)+CE$216*IF(O.3!$C$38="Depreciation",(1+'S&amp;S'!$G$164),1)-CE$218*(1+'S&amp;S'!$G$166)+CE233*(1+'S&amp;S'!$G$208)+CE234*(1+'S&amp;S'!$G$210)+SUM(CE125*(1+'S&amp;S'!$G$168),CE126*(1+'S&amp;S'!$G$170),CE127*(1+'S&amp;S'!$G$172),CE128*(1+'S&amp;S'!$G$174),CE129*(1+'S&amp;S'!$G$176),CE130*(1+'S&amp;S'!$G$178),CE131*(1+'S&amp;S'!$G$180),CE132*(1+'S&amp;S'!$G$182),CE133*(1+'S&amp;S'!$G$184),CE134*(1+'S&amp;S'!$G$186),CE135*(1+'S&amp;S'!$G$188),CE136*(1+'S&amp;S'!$G$190),CE137*(1+'S&amp;S'!$G$192),CE138*(1+'S&amp;S'!$G$194),CE139*(1+'S&amp;S'!$G$196),CE140*(1+'S&amp;S'!$G$198),CE141*(1+'S&amp;S'!$G$200),CE142*(1+'S&amp;S'!$G$202),CE143*(1+'S&amp;S'!$G$204),CE144*(1+'S&amp;S'!$G$206))</f>
        <v>0</v>
      </c>
      <c r="CF362" s="66">
        <f>-CF$190*(1+'S&amp;S'!$G$164)+CF$216*IF(O.3!$C$38="Depreciation",(1+'S&amp;S'!$G$164),1)-CF$218*(1+'S&amp;S'!$G$166)+CF233*(1+'S&amp;S'!$G$208)+CF234*(1+'S&amp;S'!$G$210)+SUM(CF125*(1+'S&amp;S'!$G$168),CF126*(1+'S&amp;S'!$G$170),CF127*(1+'S&amp;S'!$G$172),CF128*(1+'S&amp;S'!$G$174),CF129*(1+'S&amp;S'!$G$176),CF130*(1+'S&amp;S'!$G$178),CF131*(1+'S&amp;S'!$G$180),CF132*(1+'S&amp;S'!$G$182),CF133*(1+'S&amp;S'!$G$184),CF134*(1+'S&amp;S'!$G$186),CF135*(1+'S&amp;S'!$G$188),CF136*(1+'S&amp;S'!$G$190),CF137*(1+'S&amp;S'!$G$192),CF138*(1+'S&amp;S'!$G$194),CF139*(1+'S&amp;S'!$G$196),CF140*(1+'S&amp;S'!$G$198),CF141*(1+'S&amp;S'!$G$200),CF142*(1+'S&amp;S'!$G$202),CF143*(1+'S&amp;S'!$G$204),CF144*(1+'S&amp;S'!$G$206))</f>
        <v>0</v>
      </c>
      <c r="CG362" s="66">
        <f>-CG$190*(1+'S&amp;S'!$G$164)+CG$216*IF(O.3!$C$38="Depreciation",(1+'S&amp;S'!$G$164),1)-CG$218*(1+'S&amp;S'!$G$166)+CG233*(1+'S&amp;S'!$G$208)+CG234*(1+'S&amp;S'!$G$210)+SUM(CG125*(1+'S&amp;S'!$G$168),CG126*(1+'S&amp;S'!$G$170),CG127*(1+'S&amp;S'!$G$172),CG128*(1+'S&amp;S'!$G$174),CG129*(1+'S&amp;S'!$G$176),CG130*(1+'S&amp;S'!$G$178),CG131*(1+'S&amp;S'!$G$180),CG132*(1+'S&amp;S'!$G$182),CG133*(1+'S&amp;S'!$G$184),CG134*(1+'S&amp;S'!$G$186),CG135*(1+'S&amp;S'!$G$188),CG136*(1+'S&amp;S'!$G$190),CG137*(1+'S&amp;S'!$G$192),CG138*(1+'S&amp;S'!$G$194),CG139*(1+'S&amp;S'!$G$196),CG140*(1+'S&amp;S'!$G$198),CG141*(1+'S&amp;S'!$G$200),CG142*(1+'S&amp;S'!$G$202),CG143*(1+'S&amp;S'!$G$204),CG144*(1+'S&amp;S'!$G$206))</f>
        <v>0</v>
      </c>
      <c r="CH362" s="66">
        <f>-CH$190*(1+'S&amp;S'!$G$164)+CH$216*IF(O.3!$C$38="Depreciation",(1+'S&amp;S'!$G$164),1)-CH$218*(1+'S&amp;S'!$G$166)+CH233*(1+'S&amp;S'!$G$208)+CH234*(1+'S&amp;S'!$G$210)+SUM(CH125*(1+'S&amp;S'!$G$168),CH126*(1+'S&amp;S'!$G$170),CH127*(1+'S&amp;S'!$G$172),CH128*(1+'S&amp;S'!$G$174),CH129*(1+'S&amp;S'!$G$176),CH130*(1+'S&amp;S'!$G$178),CH131*(1+'S&amp;S'!$G$180),CH132*(1+'S&amp;S'!$G$182),CH133*(1+'S&amp;S'!$G$184),CH134*(1+'S&amp;S'!$G$186),CH135*(1+'S&amp;S'!$G$188),CH136*(1+'S&amp;S'!$G$190),CH137*(1+'S&amp;S'!$G$192),CH138*(1+'S&amp;S'!$G$194),CH139*(1+'S&amp;S'!$G$196),CH140*(1+'S&amp;S'!$G$198),CH141*(1+'S&amp;S'!$G$200),CH142*(1+'S&amp;S'!$G$202),CH143*(1+'S&amp;S'!$G$204),CH144*(1+'S&amp;S'!$G$206))</f>
        <v>0</v>
      </c>
      <c r="CI362" s="66">
        <f>-CI$190*(1+'S&amp;S'!$G$164)+CI$216*IF(O.3!$C$38="Depreciation",(1+'S&amp;S'!$G$164),1)-CI$218*(1+'S&amp;S'!$G$166)+CI233*(1+'S&amp;S'!$G$208)+CI234*(1+'S&amp;S'!$G$210)+SUM(CI125*(1+'S&amp;S'!$G$168),CI126*(1+'S&amp;S'!$G$170),CI127*(1+'S&amp;S'!$G$172),CI128*(1+'S&amp;S'!$G$174),CI129*(1+'S&amp;S'!$G$176),CI130*(1+'S&amp;S'!$G$178),CI131*(1+'S&amp;S'!$G$180),CI132*(1+'S&amp;S'!$G$182),CI133*(1+'S&amp;S'!$G$184),CI134*(1+'S&amp;S'!$G$186),CI135*(1+'S&amp;S'!$G$188),CI136*(1+'S&amp;S'!$G$190),CI137*(1+'S&amp;S'!$G$192),CI138*(1+'S&amp;S'!$G$194),CI139*(1+'S&amp;S'!$G$196),CI140*(1+'S&amp;S'!$G$198),CI141*(1+'S&amp;S'!$G$200),CI142*(1+'S&amp;S'!$G$202),CI143*(1+'S&amp;S'!$G$204),CI144*(1+'S&amp;S'!$G$206))</f>
        <v>0</v>
      </c>
      <c r="CJ362" s="66">
        <f>-CJ$190*(1+'S&amp;S'!$G$164)+CJ$216*IF(O.3!$C$38="Depreciation",(1+'S&amp;S'!$G$164),1)-CJ$218*(1+'S&amp;S'!$G$166)+CJ233*(1+'S&amp;S'!$G$208)+CJ234*(1+'S&amp;S'!$G$210)+SUM(CJ125*(1+'S&amp;S'!$G$168),CJ126*(1+'S&amp;S'!$G$170),CJ127*(1+'S&amp;S'!$G$172),CJ128*(1+'S&amp;S'!$G$174),CJ129*(1+'S&amp;S'!$G$176),CJ130*(1+'S&amp;S'!$G$178),CJ131*(1+'S&amp;S'!$G$180),CJ132*(1+'S&amp;S'!$G$182),CJ133*(1+'S&amp;S'!$G$184),CJ134*(1+'S&amp;S'!$G$186),CJ135*(1+'S&amp;S'!$G$188),CJ136*(1+'S&amp;S'!$G$190),CJ137*(1+'S&amp;S'!$G$192),CJ138*(1+'S&amp;S'!$G$194),CJ139*(1+'S&amp;S'!$G$196),CJ140*(1+'S&amp;S'!$G$198),CJ141*(1+'S&amp;S'!$G$200),CJ142*(1+'S&amp;S'!$G$202),CJ143*(1+'S&amp;S'!$G$204),CJ144*(1+'S&amp;S'!$G$206))</f>
        <v>0</v>
      </c>
      <c r="CK362" s="66">
        <f>-CK$190*(1+'S&amp;S'!$G$164)+CK$216*IF(O.3!$C$38="Depreciation",(1+'S&amp;S'!$G$164),1)-CK$218*(1+'S&amp;S'!$G$166)+CK233*(1+'S&amp;S'!$G$208)+CK234*(1+'S&amp;S'!$G$210)+SUM(CK125*(1+'S&amp;S'!$G$168),CK126*(1+'S&amp;S'!$G$170),CK127*(1+'S&amp;S'!$G$172),CK128*(1+'S&amp;S'!$G$174),CK129*(1+'S&amp;S'!$G$176),CK130*(1+'S&amp;S'!$G$178),CK131*(1+'S&amp;S'!$G$180),CK132*(1+'S&amp;S'!$G$182),CK133*(1+'S&amp;S'!$G$184),CK134*(1+'S&amp;S'!$G$186),CK135*(1+'S&amp;S'!$G$188),CK136*(1+'S&amp;S'!$G$190),CK137*(1+'S&amp;S'!$G$192),CK138*(1+'S&amp;S'!$G$194),CK139*(1+'S&amp;S'!$G$196),CK140*(1+'S&amp;S'!$G$198),CK141*(1+'S&amp;S'!$G$200),CK142*(1+'S&amp;S'!$G$202),CK143*(1+'S&amp;S'!$G$204),CK144*(1+'S&amp;S'!$G$206))</f>
        <v>0</v>
      </c>
      <c r="CL362" s="66">
        <f>-CL$190*(1+'S&amp;S'!$G$164)+CL$216*IF(O.3!$C$38="Depreciation",(1+'S&amp;S'!$G$164),1)-CL$218*(1+'S&amp;S'!$G$166)+CL233*(1+'S&amp;S'!$G$208)+CL234*(1+'S&amp;S'!$G$210)+SUM(CL125*(1+'S&amp;S'!$G$168),CL126*(1+'S&amp;S'!$G$170),CL127*(1+'S&amp;S'!$G$172),CL128*(1+'S&amp;S'!$G$174),CL129*(1+'S&amp;S'!$G$176),CL130*(1+'S&amp;S'!$G$178),CL131*(1+'S&amp;S'!$G$180),CL132*(1+'S&amp;S'!$G$182),CL133*(1+'S&amp;S'!$G$184),CL134*(1+'S&amp;S'!$G$186),CL135*(1+'S&amp;S'!$G$188),CL136*(1+'S&amp;S'!$G$190),CL137*(1+'S&amp;S'!$G$192),CL138*(1+'S&amp;S'!$G$194),CL139*(1+'S&amp;S'!$G$196),CL140*(1+'S&amp;S'!$G$198),CL141*(1+'S&amp;S'!$G$200),CL142*(1+'S&amp;S'!$G$202),CL143*(1+'S&amp;S'!$G$204),CL144*(1+'S&amp;S'!$G$206))</f>
        <v>0</v>
      </c>
      <c r="CM362" s="66">
        <f>-CM$190*(1+'S&amp;S'!$G$164)+CM$216*IF(O.3!$C$38="Depreciation",(1+'S&amp;S'!$G$164),1)-CM$218*(1+'S&amp;S'!$G$166)+CM233*(1+'S&amp;S'!$G$208)+CM234*(1+'S&amp;S'!$G$210)+SUM(CM125*(1+'S&amp;S'!$G$168),CM126*(1+'S&amp;S'!$G$170),CM127*(1+'S&amp;S'!$G$172),CM128*(1+'S&amp;S'!$G$174),CM129*(1+'S&amp;S'!$G$176),CM130*(1+'S&amp;S'!$G$178),CM131*(1+'S&amp;S'!$G$180),CM132*(1+'S&amp;S'!$G$182),CM133*(1+'S&amp;S'!$G$184),CM134*(1+'S&amp;S'!$G$186),CM135*(1+'S&amp;S'!$G$188),CM136*(1+'S&amp;S'!$G$190),CM137*(1+'S&amp;S'!$G$192),CM138*(1+'S&amp;S'!$G$194),CM139*(1+'S&amp;S'!$G$196),CM140*(1+'S&amp;S'!$G$198),CM141*(1+'S&amp;S'!$G$200),CM142*(1+'S&amp;S'!$G$202),CM143*(1+'S&amp;S'!$G$204),CM144*(1+'S&amp;S'!$G$206))</f>
        <v>0</v>
      </c>
      <c r="CN362" s="66">
        <f>-CN$190*(1+'S&amp;S'!$G$164)+CN$216*IF(O.3!$C$38="Depreciation",(1+'S&amp;S'!$G$164),1)-CN$218*(1+'S&amp;S'!$G$166)+CN233*(1+'S&amp;S'!$G$208)+CN234*(1+'S&amp;S'!$G$210)+SUM(CN125*(1+'S&amp;S'!$G$168),CN126*(1+'S&amp;S'!$G$170),CN127*(1+'S&amp;S'!$G$172),CN128*(1+'S&amp;S'!$G$174),CN129*(1+'S&amp;S'!$G$176),CN130*(1+'S&amp;S'!$G$178),CN131*(1+'S&amp;S'!$G$180),CN132*(1+'S&amp;S'!$G$182),CN133*(1+'S&amp;S'!$G$184),CN134*(1+'S&amp;S'!$G$186),CN135*(1+'S&amp;S'!$G$188),CN136*(1+'S&amp;S'!$G$190),CN137*(1+'S&amp;S'!$G$192),CN138*(1+'S&amp;S'!$G$194),CN139*(1+'S&amp;S'!$G$196),CN140*(1+'S&amp;S'!$G$198),CN141*(1+'S&amp;S'!$G$200),CN142*(1+'S&amp;S'!$G$202),CN143*(1+'S&amp;S'!$G$204),CN144*(1+'S&amp;S'!$G$206))</f>
        <v>0</v>
      </c>
      <c r="CO362" s="66">
        <f>-CO$190*(1+'S&amp;S'!$G$164)+CO$216*IF(O.3!$C$38="Depreciation",(1+'S&amp;S'!$G$164),1)-CO$218*(1+'S&amp;S'!$G$166)+CO233*(1+'S&amp;S'!$G$208)+CO234*(1+'S&amp;S'!$G$210)+SUM(CO125*(1+'S&amp;S'!$G$168),CO126*(1+'S&amp;S'!$G$170),CO127*(1+'S&amp;S'!$G$172),CO128*(1+'S&amp;S'!$G$174),CO129*(1+'S&amp;S'!$G$176),CO130*(1+'S&amp;S'!$G$178),CO131*(1+'S&amp;S'!$G$180),CO132*(1+'S&amp;S'!$G$182),CO133*(1+'S&amp;S'!$G$184),CO134*(1+'S&amp;S'!$G$186),CO135*(1+'S&amp;S'!$G$188),CO136*(1+'S&amp;S'!$G$190),CO137*(1+'S&amp;S'!$G$192),CO138*(1+'S&amp;S'!$G$194),CO139*(1+'S&amp;S'!$G$196),CO140*(1+'S&amp;S'!$G$198),CO141*(1+'S&amp;S'!$G$200),CO142*(1+'S&amp;S'!$G$202),CO143*(1+'S&amp;S'!$G$204),CO144*(1+'S&amp;S'!$G$206))</f>
        <v>0</v>
      </c>
      <c r="CP362" s="66">
        <f>-CP$190*(1+'S&amp;S'!$G$164)+CP$216*IF(O.3!$C$38="Depreciation",(1+'S&amp;S'!$G$164),1)-CP$218*(1+'S&amp;S'!$G$166)+CP233*(1+'S&amp;S'!$G$208)+CP234*(1+'S&amp;S'!$G$210)+SUM(CP125*(1+'S&amp;S'!$G$168),CP126*(1+'S&amp;S'!$G$170),CP127*(1+'S&amp;S'!$G$172),CP128*(1+'S&amp;S'!$G$174),CP129*(1+'S&amp;S'!$G$176),CP130*(1+'S&amp;S'!$G$178),CP131*(1+'S&amp;S'!$G$180),CP132*(1+'S&amp;S'!$G$182),CP133*(1+'S&amp;S'!$G$184),CP134*(1+'S&amp;S'!$G$186),CP135*(1+'S&amp;S'!$G$188),CP136*(1+'S&amp;S'!$G$190),CP137*(1+'S&amp;S'!$G$192),CP138*(1+'S&amp;S'!$G$194),CP139*(1+'S&amp;S'!$G$196),CP140*(1+'S&amp;S'!$G$198),CP141*(1+'S&amp;S'!$G$200),CP142*(1+'S&amp;S'!$G$202),CP143*(1+'S&amp;S'!$G$204),CP144*(1+'S&amp;S'!$G$206))</f>
        <v>0</v>
      </c>
      <c r="CQ362" s="66">
        <f>-CQ$190*(1+'S&amp;S'!$G$164)+CQ$216*IF(O.3!$C$38="Depreciation",(1+'S&amp;S'!$G$164),1)-CQ$218*(1+'S&amp;S'!$G$166)+CQ233*(1+'S&amp;S'!$G$208)+CQ234*(1+'S&amp;S'!$G$210)+SUM(CQ125*(1+'S&amp;S'!$G$168),CQ126*(1+'S&amp;S'!$G$170),CQ127*(1+'S&amp;S'!$G$172),CQ128*(1+'S&amp;S'!$G$174),CQ129*(1+'S&amp;S'!$G$176),CQ130*(1+'S&amp;S'!$G$178),CQ131*(1+'S&amp;S'!$G$180),CQ132*(1+'S&amp;S'!$G$182),CQ133*(1+'S&amp;S'!$G$184),CQ134*(1+'S&amp;S'!$G$186),CQ135*(1+'S&amp;S'!$G$188),CQ136*(1+'S&amp;S'!$G$190),CQ137*(1+'S&amp;S'!$G$192),CQ138*(1+'S&amp;S'!$G$194),CQ139*(1+'S&amp;S'!$G$196),CQ140*(1+'S&amp;S'!$G$198),CQ141*(1+'S&amp;S'!$G$200),CQ142*(1+'S&amp;S'!$G$202),CQ143*(1+'S&amp;S'!$G$204),CQ144*(1+'S&amp;S'!$G$206))</f>
        <v>0</v>
      </c>
      <c r="CR362" s="66">
        <f>-CR$190*(1+'S&amp;S'!$G$164)+CR$216*IF(O.3!$C$38="Depreciation",(1+'S&amp;S'!$G$164),1)-CR$218*(1+'S&amp;S'!$G$166)+CR233*(1+'S&amp;S'!$G$208)+CR234*(1+'S&amp;S'!$G$210)+SUM(CR125*(1+'S&amp;S'!$G$168),CR126*(1+'S&amp;S'!$G$170),CR127*(1+'S&amp;S'!$G$172),CR128*(1+'S&amp;S'!$G$174),CR129*(1+'S&amp;S'!$G$176),CR130*(1+'S&amp;S'!$G$178),CR131*(1+'S&amp;S'!$G$180),CR132*(1+'S&amp;S'!$G$182),CR133*(1+'S&amp;S'!$G$184),CR134*(1+'S&amp;S'!$G$186),CR135*(1+'S&amp;S'!$G$188),CR136*(1+'S&amp;S'!$G$190),CR137*(1+'S&amp;S'!$G$192),CR138*(1+'S&amp;S'!$G$194),CR139*(1+'S&amp;S'!$G$196),CR140*(1+'S&amp;S'!$G$198),CR141*(1+'S&amp;S'!$G$200),CR142*(1+'S&amp;S'!$G$202),CR143*(1+'S&amp;S'!$G$204),CR144*(1+'S&amp;S'!$G$206))</f>
        <v>0</v>
      </c>
      <c r="CS362" s="66">
        <f>-CS$190*(1+'S&amp;S'!$G$164)+CS$216*IF(O.3!$C$38="Depreciation",(1+'S&amp;S'!$G$164),1)-CS$218*(1+'S&amp;S'!$G$166)+CS233*(1+'S&amp;S'!$G$208)+CS234*(1+'S&amp;S'!$G$210)+SUM(CS125*(1+'S&amp;S'!$G$168),CS126*(1+'S&amp;S'!$G$170),CS127*(1+'S&amp;S'!$G$172),CS128*(1+'S&amp;S'!$G$174),CS129*(1+'S&amp;S'!$G$176),CS130*(1+'S&amp;S'!$G$178),CS131*(1+'S&amp;S'!$G$180),CS132*(1+'S&amp;S'!$G$182),CS133*(1+'S&amp;S'!$G$184),CS134*(1+'S&amp;S'!$G$186),CS135*(1+'S&amp;S'!$G$188),CS136*(1+'S&amp;S'!$G$190),CS137*(1+'S&amp;S'!$G$192),CS138*(1+'S&amp;S'!$G$194),CS139*(1+'S&amp;S'!$G$196),CS140*(1+'S&amp;S'!$G$198),CS141*(1+'S&amp;S'!$G$200),CS142*(1+'S&amp;S'!$G$202),CS143*(1+'S&amp;S'!$G$204),CS144*(1+'S&amp;S'!$G$206))</f>
        <v>0</v>
      </c>
    </row>
  </sheetData>
  <sheetProtection algorithmName="SHA-512" hashValue="amUt085kT3kvgUVj4RFGfox8zArExVywrNBFkQzKG6xR1HycR5emCgJdJseJMoEAp83m8S8yqp72cAskewWYUw==" saltValue="NMHtSAtE5s/Y0gcSonUtsw==" spinCount="100000" sheet="1" objects="1" scenarios="1"/>
  <mergeCells count="19">
    <mergeCell ref="D4:D5"/>
    <mergeCell ref="E4:F4"/>
    <mergeCell ref="D9:D10"/>
    <mergeCell ref="E176:F176"/>
    <mergeCell ref="E177:F177"/>
    <mergeCell ref="E1:F2"/>
    <mergeCell ref="E279:F279"/>
    <mergeCell ref="E238:F238"/>
    <mergeCell ref="E239:F239"/>
    <mergeCell ref="E240:F240"/>
    <mergeCell ref="E251:F251"/>
    <mergeCell ref="E252:F252"/>
    <mergeCell ref="E272:F272"/>
    <mergeCell ref="E273:F273"/>
    <mergeCell ref="E274:F274"/>
    <mergeCell ref="E275:F275"/>
    <mergeCell ref="E277:F277"/>
    <mergeCell ref="E278:F278"/>
    <mergeCell ref="E186:F186"/>
  </mergeCells>
  <phoneticPr fontId="37" type="noConversion"/>
  <conditionalFormatting sqref="C11:C144">
    <cfRule type="expression" dxfId="52" priority="2" stopIfTrue="1">
      <formula>$CX11&gt;=1</formula>
    </cfRule>
    <cfRule type="expression" dxfId="51" priority="4" stopIfTrue="1">
      <formula>$CV11&gt;=1</formula>
    </cfRule>
  </conditionalFormatting>
  <conditionalFormatting sqref="C40">
    <cfRule type="expression" dxfId="50" priority="3" stopIfTrue="1">
      <formula>$CW$10=1</formula>
    </cfRule>
  </conditionalFormatting>
  <conditionalFormatting sqref="E1:F2">
    <cfRule type="expression" dxfId="49" priority="1" stopIfTrue="1">
      <formula>OR(CV10&gt;0,CW10&gt;0,CX10&gt;0)</formula>
    </cfRule>
  </conditionalFormatting>
  <pageMargins left="0.7" right="0.7" top="0.75" bottom="0.75" header="0.3" footer="0.3"/>
  <pageSetup paperSize="9" scale="23" fitToWidth="2"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3623" r:id="rId4" name="Button 71">
              <controlPr defaultSize="0" print="0" autoFill="0" autoPict="0" macro="[0]!calculation_Show1">
                <anchor moveWithCells="1" sizeWithCells="1">
                  <from>
                    <xdr:col>2</xdr:col>
                    <xdr:colOff>0</xdr:colOff>
                    <xdr:row>145</xdr:row>
                    <xdr:rowOff>31750</xdr:rowOff>
                  </from>
                  <to>
                    <xdr:col>2</xdr:col>
                    <xdr:colOff>1289050</xdr:colOff>
                    <xdr:row>147</xdr:row>
                    <xdr:rowOff>88900</xdr:rowOff>
                  </to>
                </anchor>
              </controlPr>
            </control>
          </mc:Choice>
        </mc:AlternateContent>
        <mc:AlternateContent xmlns:mc="http://schemas.openxmlformats.org/markup-compatibility/2006">
          <mc:Choice Requires="x14">
            <control shapeId="23624" r:id="rId5" name="Button 72">
              <controlPr defaultSize="0" print="0" autoFill="0" autoPict="0" macro="[0]!calculation_Hide1">
                <anchor moveWithCells="1" sizeWithCells="1">
                  <from>
                    <xdr:col>2</xdr:col>
                    <xdr:colOff>1447800</xdr:colOff>
                    <xdr:row>145</xdr:row>
                    <xdr:rowOff>38100</xdr:rowOff>
                  </from>
                  <to>
                    <xdr:col>2</xdr:col>
                    <xdr:colOff>2755900</xdr:colOff>
                    <xdr:row>147</xdr:row>
                    <xdr:rowOff>107950</xdr:rowOff>
                  </to>
                </anchor>
              </controlPr>
            </control>
          </mc:Choice>
        </mc:AlternateContent>
        <mc:AlternateContent xmlns:mc="http://schemas.openxmlformats.org/markup-compatibility/2006">
          <mc:Choice Requires="x14">
            <control shapeId="23842" r:id="rId6" name="Button 290">
              <controlPr defaultSize="0" print="0" autoFill="0" autoPict="0" macro="[0]!option_button_add1">
                <anchor moveWithCells="1" sizeWithCells="1">
                  <from>
                    <xdr:col>1</xdr:col>
                    <xdr:colOff>31750</xdr:colOff>
                    <xdr:row>10</xdr:row>
                    <xdr:rowOff>31750</xdr:rowOff>
                  </from>
                  <to>
                    <xdr:col>1</xdr:col>
                    <xdr:colOff>146050</xdr:colOff>
                    <xdr:row>10</xdr:row>
                    <xdr:rowOff>146050</xdr:rowOff>
                  </to>
                </anchor>
              </controlPr>
            </control>
          </mc:Choice>
        </mc:AlternateContent>
        <mc:AlternateContent xmlns:mc="http://schemas.openxmlformats.org/markup-compatibility/2006">
          <mc:Choice Requires="x14">
            <control shapeId="23843" r:id="rId7" name="Button 291">
              <controlPr defaultSize="0" print="0" autoFill="0" autoPict="0" macro="[0]!option_button_add_spare">
                <anchor moveWithCells="1" sizeWithCells="1">
                  <from>
                    <xdr:col>1</xdr:col>
                    <xdr:colOff>31750</xdr:colOff>
                    <xdr:row>19</xdr:row>
                    <xdr:rowOff>31750</xdr:rowOff>
                  </from>
                  <to>
                    <xdr:col>1</xdr:col>
                    <xdr:colOff>146050</xdr:colOff>
                    <xdr:row>19</xdr:row>
                    <xdr:rowOff>146050</xdr:rowOff>
                  </to>
                </anchor>
              </controlPr>
            </control>
          </mc:Choice>
        </mc:AlternateContent>
        <mc:AlternateContent xmlns:mc="http://schemas.openxmlformats.org/markup-compatibility/2006">
          <mc:Choice Requires="x14">
            <control shapeId="23844" r:id="rId8" name="Button 292">
              <controlPr defaultSize="0" print="0" autoFill="0" autoPict="0" macro="[0]!option_button_click">
                <anchor moveWithCells="1" sizeWithCells="1">
                  <from>
                    <xdr:col>0</xdr:col>
                    <xdr:colOff>31750</xdr:colOff>
                    <xdr:row>12</xdr:row>
                    <xdr:rowOff>38100</xdr:rowOff>
                  </from>
                  <to>
                    <xdr:col>0</xdr:col>
                    <xdr:colOff>146050</xdr:colOff>
                    <xdr:row>12</xdr:row>
                    <xdr:rowOff>152400</xdr:rowOff>
                  </to>
                </anchor>
              </controlPr>
            </control>
          </mc:Choice>
        </mc:AlternateContent>
        <mc:AlternateContent xmlns:mc="http://schemas.openxmlformats.org/markup-compatibility/2006">
          <mc:Choice Requires="x14">
            <control shapeId="23845" r:id="rId9" name="Button 293">
              <controlPr defaultSize="0" print="0" autoFill="0" autoPict="0" macro="[0]!option_button_click">
                <anchor moveWithCells="1" sizeWithCells="1">
                  <from>
                    <xdr:col>0</xdr:col>
                    <xdr:colOff>31750</xdr:colOff>
                    <xdr:row>13</xdr:row>
                    <xdr:rowOff>31750</xdr:rowOff>
                  </from>
                  <to>
                    <xdr:col>0</xdr:col>
                    <xdr:colOff>146050</xdr:colOff>
                    <xdr:row>13</xdr:row>
                    <xdr:rowOff>146050</xdr:rowOff>
                  </to>
                </anchor>
              </controlPr>
            </control>
          </mc:Choice>
        </mc:AlternateContent>
        <mc:AlternateContent xmlns:mc="http://schemas.openxmlformats.org/markup-compatibility/2006">
          <mc:Choice Requires="x14">
            <control shapeId="23846" r:id="rId10" name="Button 294">
              <controlPr defaultSize="0" print="0" autoFill="0" autoPict="0" macro="[0]!option_button_click">
                <anchor moveWithCells="1" sizeWithCells="1">
                  <from>
                    <xdr:col>0</xdr:col>
                    <xdr:colOff>31750</xdr:colOff>
                    <xdr:row>14</xdr:row>
                    <xdr:rowOff>31750</xdr:rowOff>
                  </from>
                  <to>
                    <xdr:col>0</xdr:col>
                    <xdr:colOff>146050</xdr:colOff>
                    <xdr:row>14</xdr:row>
                    <xdr:rowOff>146050</xdr:rowOff>
                  </to>
                </anchor>
              </controlPr>
            </control>
          </mc:Choice>
        </mc:AlternateContent>
        <mc:AlternateContent xmlns:mc="http://schemas.openxmlformats.org/markup-compatibility/2006">
          <mc:Choice Requires="x14">
            <control shapeId="23847" r:id="rId11" name="Button 295">
              <controlPr defaultSize="0" print="0" autoFill="0" autoPict="0" macro="[0]!option_button_click">
                <anchor moveWithCells="1" sizeWithCells="1">
                  <from>
                    <xdr:col>0</xdr:col>
                    <xdr:colOff>31750</xdr:colOff>
                    <xdr:row>15</xdr:row>
                    <xdr:rowOff>31750</xdr:rowOff>
                  </from>
                  <to>
                    <xdr:col>0</xdr:col>
                    <xdr:colOff>146050</xdr:colOff>
                    <xdr:row>15</xdr:row>
                    <xdr:rowOff>146050</xdr:rowOff>
                  </to>
                </anchor>
              </controlPr>
            </control>
          </mc:Choice>
        </mc:AlternateContent>
        <mc:AlternateContent xmlns:mc="http://schemas.openxmlformats.org/markup-compatibility/2006">
          <mc:Choice Requires="x14">
            <control shapeId="23848" r:id="rId12" name="Button 296">
              <controlPr defaultSize="0" print="0" autoFill="0" autoPict="0" macro="[0]!option_button_click">
                <anchor moveWithCells="1" sizeWithCells="1">
                  <from>
                    <xdr:col>0</xdr:col>
                    <xdr:colOff>31750</xdr:colOff>
                    <xdr:row>16</xdr:row>
                    <xdr:rowOff>31750</xdr:rowOff>
                  </from>
                  <to>
                    <xdr:col>0</xdr:col>
                    <xdr:colOff>146050</xdr:colOff>
                    <xdr:row>16</xdr:row>
                    <xdr:rowOff>146050</xdr:rowOff>
                  </to>
                </anchor>
              </controlPr>
            </control>
          </mc:Choice>
        </mc:AlternateContent>
        <mc:AlternateContent xmlns:mc="http://schemas.openxmlformats.org/markup-compatibility/2006">
          <mc:Choice Requires="x14">
            <control shapeId="23849" r:id="rId13" name="Button 297">
              <controlPr defaultSize="0" print="0" autoFill="0" autoPict="0" macro="[0]!option_button_click">
                <anchor moveWithCells="1" sizeWithCells="1">
                  <from>
                    <xdr:col>0</xdr:col>
                    <xdr:colOff>31750</xdr:colOff>
                    <xdr:row>17</xdr:row>
                    <xdr:rowOff>31750</xdr:rowOff>
                  </from>
                  <to>
                    <xdr:col>0</xdr:col>
                    <xdr:colOff>146050</xdr:colOff>
                    <xdr:row>17</xdr:row>
                    <xdr:rowOff>146050</xdr:rowOff>
                  </to>
                </anchor>
              </controlPr>
            </control>
          </mc:Choice>
        </mc:AlternateContent>
        <mc:AlternateContent xmlns:mc="http://schemas.openxmlformats.org/markup-compatibility/2006">
          <mc:Choice Requires="x14">
            <control shapeId="23850" r:id="rId14" name="Button 298">
              <controlPr defaultSize="0" print="0" autoFill="0" autoPict="0" macro="[0]!option_button_click">
                <anchor moveWithCells="1" sizeWithCells="1">
                  <from>
                    <xdr:col>0</xdr:col>
                    <xdr:colOff>31750</xdr:colOff>
                    <xdr:row>18</xdr:row>
                    <xdr:rowOff>31750</xdr:rowOff>
                  </from>
                  <to>
                    <xdr:col>0</xdr:col>
                    <xdr:colOff>146050</xdr:colOff>
                    <xdr:row>18</xdr:row>
                    <xdr:rowOff>146050</xdr:rowOff>
                  </to>
                </anchor>
              </controlPr>
            </control>
          </mc:Choice>
        </mc:AlternateContent>
        <mc:AlternateContent xmlns:mc="http://schemas.openxmlformats.org/markup-compatibility/2006">
          <mc:Choice Requires="x14">
            <control shapeId="23851" r:id="rId15" name="Button 299">
              <controlPr defaultSize="0" print="0" autoFill="0" autoPict="0" macro="[0]!option_button_click">
                <anchor moveWithCells="1" sizeWithCells="1">
                  <from>
                    <xdr:col>0</xdr:col>
                    <xdr:colOff>31750</xdr:colOff>
                    <xdr:row>11</xdr:row>
                    <xdr:rowOff>31750</xdr:rowOff>
                  </from>
                  <to>
                    <xdr:col>0</xdr:col>
                    <xdr:colOff>146050</xdr:colOff>
                    <xdr:row>11</xdr:row>
                    <xdr:rowOff>146050</xdr:rowOff>
                  </to>
                </anchor>
              </controlPr>
            </control>
          </mc:Choice>
        </mc:AlternateContent>
        <mc:AlternateContent xmlns:mc="http://schemas.openxmlformats.org/markup-compatibility/2006">
          <mc:Choice Requires="x14">
            <control shapeId="23852" r:id="rId16" name="Button 300">
              <controlPr defaultSize="0" print="0" autoFill="0" autoPict="0" macro="[0]!option_button_click">
                <anchor moveWithCells="1" sizeWithCells="1">
                  <from>
                    <xdr:col>0</xdr:col>
                    <xdr:colOff>31750</xdr:colOff>
                    <xdr:row>21</xdr:row>
                    <xdr:rowOff>38100</xdr:rowOff>
                  </from>
                  <to>
                    <xdr:col>0</xdr:col>
                    <xdr:colOff>146050</xdr:colOff>
                    <xdr:row>21</xdr:row>
                    <xdr:rowOff>152400</xdr:rowOff>
                  </to>
                </anchor>
              </controlPr>
            </control>
          </mc:Choice>
        </mc:AlternateContent>
        <mc:AlternateContent xmlns:mc="http://schemas.openxmlformats.org/markup-compatibility/2006">
          <mc:Choice Requires="x14">
            <control shapeId="23853" r:id="rId17" name="Button 301">
              <controlPr defaultSize="0" print="0" autoFill="0" autoPict="0" macro="[0]!option_button_click">
                <anchor moveWithCells="1" sizeWithCells="1">
                  <from>
                    <xdr:col>0</xdr:col>
                    <xdr:colOff>31750</xdr:colOff>
                    <xdr:row>22</xdr:row>
                    <xdr:rowOff>31750</xdr:rowOff>
                  </from>
                  <to>
                    <xdr:col>0</xdr:col>
                    <xdr:colOff>146050</xdr:colOff>
                    <xdr:row>22</xdr:row>
                    <xdr:rowOff>146050</xdr:rowOff>
                  </to>
                </anchor>
              </controlPr>
            </control>
          </mc:Choice>
        </mc:AlternateContent>
        <mc:AlternateContent xmlns:mc="http://schemas.openxmlformats.org/markup-compatibility/2006">
          <mc:Choice Requires="x14">
            <control shapeId="23854" r:id="rId18" name="Button 302">
              <controlPr defaultSize="0" print="0" autoFill="0" autoPict="0" macro="[0]!option_button_click">
                <anchor moveWithCells="1" sizeWithCells="1">
                  <from>
                    <xdr:col>0</xdr:col>
                    <xdr:colOff>31750</xdr:colOff>
                    <xdr:row>23</xdr:row>
                    <xdr:rowOff>31750</xdr:rowOff>
                  </from>
                  <to>
                    <xdr:col>0</xdr:col>
                    <xdr:colOff>146050</xdr:colOff>
                    <xdr:row>23</xdr:row>
                    <xdr:rowOff>146050</xdr:rowOff>
                  </to>
                </anchor>
              </controlPr>
            </control>
          </mc:Choice>
        </mc:AlternateContent>
        <mc:AlternateContent xmlns:mc="http://schemas.openxmlformats.org/markup-compatibility/2006">
          <mc:Choice Requires="x14">
            <control shapeId="23855" r:id="rId19" name="Button 303">
              <controlPr defaultSize="0" print="0" autoFill="0" autoPict="0" macro="[0]!option_button_click">
                <anchor moveWithCells="1" sizeWithCells="1">
                  <from>
                    <xdr:col>0</xdr:col>
                    <xdr:colOff>31750</xdr:colOff>
                    <xdr:row>20</xdr:row>
                    <xdr:rowOff>31750</xdr:rowOff>
                  </from>
                  <to>
                    <xdr:col>0</xdr:col>
                    <xdr:colOff>146050</xdr:colOff>
                    <xdr:row>20</xdr:row>
                    <xdr:rowOff>146050</xdr:rowOff>
                  </to>
                </anchor>
              </controlPr>
            </control>
          </mc:Choice>
        </mc:AlternateContent>
        <mc:AlternateContent xmlns:mc="http://schemas.openxmlformats.org/markup-compatibility/2006">
          <mc:Choice Requires="x14">
            <control shapeId="23856" r:id="rId20" name="Button 304">
              <controlPr defaultSize="0" print="0" autoFill="0" autoPict="0" macro="[0]!option_button_add_spare">
                <anchor moveWithCells="1" sizeWithCells="1">
                  <from>
                    <xdr:col>1</xdr:col>
                    <xdr:colOff>38100</xdr:colOff>
                    <xdr:row>28</xdr:row>
                    <xdr:rowOff>31750</xdr:rowOff>
                  </from>
                  <to>
                    <xdr:col>1</xdr:col>
                    <xdr:colOff>152400</xdr:colOff>
                    <xdr:row>28</xdr:row>
                    <xdr:rowOff>146050</xdr:rowOff>
                  </to>
                </anchor>
              </controlPr>
            </control>
          </mc:Choice>
        </mc:AlternateContent>
        <mc:AlternateContent xmlns:mc="http://schemas.openxmlformats.org/markup-compatibility/2006">
          <mc:Choice Requires="x14">
            <control shapeId="23857" r:id="rId21" name="Button 305">
              <controlPr defaultSize="0" print="0" autoFill="0" autoPict="0" macro="[0]!option_button_add2">
                <anchor moveWithCells="1" sizeWithCells="1">
                  <from>
                    <xdr:col>1</xdr:col>
                    <xdr:colOff>38100</xdr:colOff>
                    <xdr:row>26</xdr:row>
                    <xdr:rowOff>31750</xdr:rowOff>
                  </from>
                  <to>
                    <xdr:col>1</xdr:col>
                    <xdr:colOff>152400</xdr:colOff>
                    <xdr:row>26</xdr:row>
                    <xdr:rowOff>146050</xdr:rowOff>
                  </to>
                </anchor>
              </controlPr>
            </control>
          </mc:Choice>
        </mc:AlternateContent>
        <mc:AlternateContent xmlns:mc="http://schemas.openxmlformats.org/markup-compatibility/2006">
          <mc:Choice Requires="x14">
            <control shapeId="23858" r:id="rId22" name="Button 306">
              <controlPr defaultSize="0" print="0" autoFill="0" autoPict="0" macro="[0]!option_button_click">
                <anchor moveWithCells="1" sizeWithCells="1">
                  <from>
                    <xdr:col>0</xdr:col>
                    <xdr:colOff>31750</xdr:colOff>
                    <xdr:row>30</xdr:row>
                    <xdr:rowOff>38100</xdr:rowOff>
                  </from>
                  <to>
                    <xdr:col>0</xdr:col>
                    <xdr:colOff>146050</xdr:colOff>
                    <xdr:row>30</xdr:row>
                    <xdr:rowOff>152400</xdr:rowOff>
                  </to>
                </anchor>
              </controlPr>
            </control>
          </mc:Choice>
        </mc:AlternateContent>
        <mc:AlternateContent xmlns:mc="http://schemas.openxmlformats.org/markup-compatibility/2006">
          <mc:Choice Requires="x14">
            <control shapeId="23859" r:id="rId23" name="Button 307">
              <controlPr defaultSize="0" print="0" autoFill="0" autoPict="0" macro="[0]!option_button_click">
                <anchor moveWithCells="1" sizeWithCells="1">
                  <from>
                    <xdr:col>0</xdr:col>
                    <xdr:colOff>31750</xdr:colOff>
                    <xdr:row>31</xdr:row>
                    <xdr:rowOff>31750</xdr:rowOff>
                  </from>
                  <to>
                    <xdr:col>0</xdr:col>
                    <xdr:colOff>146050</xdr:colOff>
                    <xdr:row>31</xdr:row>
                    <xdr:rowOff>146050</xdr:rowOff>
                  </to>
                </anchor>
              </controlPr>
            </control>
          </mc:Choice>
        </mc:AlternateContent>
        <mc:AlternateContent xmlns:mc="http://schemas.openxmlformats.org/markup-compatibility/2006">
          <mc:Choice Requires="x14">
            <control shapeId="23860" r:id="rId24" name="Button 308">
              <controlPr defaultSize="0" print="0" autoFill="0" autoPict="0" macro="[0]!option_button_click">
                <anchor moveWithCells="1" sizeWithCells="1">
                  <from>
                    <xdr:col>0</xdr:col>
                    <xdr:colOff>31750</xdr:colOff>
                    <xdr:row>32</xdr:row>
                    <xdr:rowOff>31750</xdr:rowOff>
                  </from>
                  <to>
                    <xdr:col>0</xdr:col>
                    <xdr:colOff>146050</xdr:colOff>
                    <xdr:row>32</xdr:row>
                    <xdr:rowOff>146050</xdr:rowOff>
                  </to>
                </anchor>
              </controlPr>
            </control>
          </mc:Choice>
        </mc:AlternateContent>
        <mc:AlternateContent xmlns:mc="http://schemas.openxmlformats.org/markup-compatibility/2006">
          <mc:Choice Requires="x14">
            <control shapeId="23861" r:id="rId25" name="Button 309">
              <controlPr defaultSize="0" print="0" autoFill="0" autoPict="0" macro="[0]!option_button_click">
                <anchor moveWithCells="1" sizeWithCells="1">
                  <from>
                    <xdr:col>0</xdr:col>
                    <xdr:colOff>31750</xdr:colOff>
                    <xdr:row>29</xdr:row>
                    <xdr:rowOff>31750</xdr:rowOff>
                  </from>
                  <to>
                    <xdr:col>0</xdr:col>
                    <xdr:colOff>146050</xdr:colOff>
                    <xdr:row>29</xdr:row>
                    <xdr:rowOff>146050</xdr:rowOff>
                  </to>
                </anchor>
              </controlPr>
            </control>
          </mc:Choice>
        </mc:AlternateContent>
        <mc:AlternateContent xmlns:mc="http://schemas.openxmlformats.org/markup-compatibility/2006">
          <mc:Choice Requires="x14">
            <control shapeId="23862" r:id="rId26" name="Button 310">
              <controlPr defaultSize="0" print="0" autoFill="0" autoPict="0" macro="[0]!option_button_click">
                <anchor moveWithCells="1" sizeWithCells="1">
                  <from>
                    <xdr:col>0</xdr:col>
                    <xdr:colOff>31750</xdr:colOff>
                    <xdr:row>27</xdr:row>
                    <xdr:rowOff>12700</xdr:rowOff>
                  </from>
                  <to>
                    <xdr:col>0</xdr:col>
                    <xdr:colOff>146050</xdr:colOff>
                    <xdr:row>27</xdr:row>
                    <xdr:rowOff>127000</xdr:rowOff>
                  </to>
                </anchor>
              </controlPr>
            </control>
          </mc:Choice>
        </mc:AlternateContent>
        <mc:AlternateContent xmlns:mc="http://schemas.openxmlformats.org/markup-compatibility/2006">
          <mc:Choice Requires="x14">
            <control shapeId="23863" r:id="rId27" name="Button 311">
              <controlPr defaultSize="0" print="0" autoFill="0" autoPict="0" macro="[0]!option_button_add_spare">
                <anchor moveWithCells="1" sizeWithCells="1">
                  <from>
                    <xdr:col>1</xdr:col>
                    <xdr:colOff>31750</xdr:colOff>
                    <xdr:row>51</xdr:row>
                    <xdr:rowOff>31750</xdr:rowOff>
                  </from>
                  <to>
                    <xdr:col>1</xdr:col>
                    <xdr:colOff>146050</xdr:colOff>
                    <xdr:row>51</xdr:row>
                    <xdr:rowOff>146050</xdr:rowOff>
                  </to>
                </anchor>
              </controlPr>
            </control>
          </mc:Choice>
        </mc:AlternateContent>
        <mc:AlternateContent xmlns:mc="http://schemas.openxmlformats.org/markup-compatibility/2006">
          <mc:Choice Requires="x14">
            <control shapeId="23864" r:id="rId28" name="Button 312">
              <controlPr defaultSize="0" print="0" autoFill="0" autoPict="0" macro="[0]!option_button_click">
                <anchor moveWithCells="1" sizeWithCells="1">
                  <from>
                    <xdr:col>0</xdr:col>
                    <xdr:colOff>31750</xdr:colOff>
                    <xdr:row>52</xdr:row>
                    <xdr:rowOff>31750</xdr:rowOff>
                  </from>
                  <to>
                    <xdr:col>0</xdr:col>
                    <xdr:colOff>146050</xdr:colOff>
                    <xdr:row>52</xdr:row>
                    <xdr:rowOff>146050</xdr:rowOff>
                  </to>
                </anchor>
              </controlPr>
            </control>
          </mc:Choice>
        </mc:AlternateContent>
        <mc:AlternateContent xmlns:mc="http://schemas.openxmlformats.org/markup-compatibility/2006">
          <mc:Choice Requires="x14">
            <control shapeId="23865" r:id="rId29" name="Button 313">
              <controlPr defaultSize="0" print="0" autoFill="0" autoPict="0" macro="[0]!option_button_click">
                <anchor moveWithCells="1" sizeWithCells="1">
                  <from>
                    <xdr:col>0</xdr:col>
                    <xdr:colOff>31750</xdr:colOff>
                    <xdr:row>54</xdr:row>
                    <xdr:rowOff>38100</xdr:rowOff>
                  </from>
                  <to>
                    <xdr:col>0</xdr:col>
                    <xdr:colOff>146050</xdr:colOff>
                    <xdr:row>54</xdr:row>
                    <xdr:rowOff>152400</xdr:rowOff>
                  </to>
                </anchor>
              </controlPr>
            </control>
          </mc:Choice>
        </mc:AlternateContent>
        <mc:AlternateContent xmlns:mc="http://schemas.openxmlformats.org/markup-compatibility/2006">
          <mc:Choice Requires="x14">
            <control shapeId="23866" r:id="rId30" name="Button 314">
              <controlPr defaultSize="0" print="0" autoFill="0" autoPict="0" macro="[0]!option_button_click">
                <anchor moveWithCells="1" sizeWithCells="1">
                  <from>
                    <xdr:col>0</xdr:col>
                    <xdr:colOff>31750</xdr:colOff>
                    <xdr:row>55</xdr:row>
                    <xdr:rowOff>31750</xdr:rowOff>
                  </from>
                  <to>
                    <xdr:col>0</xdr:col>
                    <xdr:colOff>146050</xdr:colOff>
                    <xdr:row>55</xdr:row>
                    <xdr:rowOff>146050</xdr:rowOff>
                  </to>
                </anchor>
              </controlPr>
            </control>
          </mc:Choice>
        </mc:AlternateContent>
        <mc:AlternateContent xmlns:mc="http://schemas.openxmlformats.org/markup-compatibility/2006">
          <mc:Choice Requires="x14">
            <control shapeId="23867" r:id="rId31" name="Button 315">
              <controlPr defaultSize="0" print="0" autoFill="0" autoPict="0" macro="[0]!option_button_click">
                <anchor moveWithCells="1" sizeWithCells="1">
                  <from>
                    <xdr:col>0</xdr:col>
                    <xdr:colOff>31750</xdr:colOff>
                    <xdr:row>53</xdr:row>
                    <xdr:rowOff>31750</xdr:rowOff>
                  </from>
                  <to>
                    <xdr:col>0</xdr:col>
                    <xdr:colOff>146050</xdr:colOff>
                    <xdr:row>53</xdr:row>
                    <xdr:rowOff>146050</xdr:rowOff>
                  </to>
                </anchor>
              </controlPr>
            </control>
          </mc:Choice>
        </mc:AlternateContent>
        <mc:AlternateContent xmlns:mc="http://schemas.openxmlformats.org/markup-compatibility/2006">
          <mc:Choice Requires="x14">
            <control shapeId="23868" r:id="rId32" name="Button 316">
              <controlPr defaultSize="0" print="0" autoFill="0" autoPict="0" macro="[0]!option_button_add_spare">
                <anchor moveWithCells="1" sizeWithCells="1">
                  <from>
                    <xdr:col>1</xdr:col>
                    <xdr:colOff>31750</xdr:colOff>
                    <xdr:row>86</xdr:row>
                    <xdr:rowOff>31750</xdr:rowOff>
                  </from>
                  <to>
                    <xdr:col>1</xdr:col>
                    <xdr:colOff>146050</xdr:colOff>
                    <xdr:row>86</xdr:row>
                    <xdr:rowOff>146050</xdr:rowOff>
                  </to>
                </anchor>
              </controlPr>
            </control>
          </mc:Choice>
        </mc:AlternateContent>
        <mc:AlternateContent xmlns:mc="http://schemas.openxmlformats.org/markup-compatibility/2006">
          <mc:Choice Requires="x14">
            <control shapeId="23869" r:id="rId33" name="Button 317">
              <controlPr defaultSize="0" print="0" autoFill="0" autoPict="0" macro="[0]!option_button_click">
                <anchor moveWithCells="1" sizeWithCells="1">
                  <from>
                    <xdr:col>0</xdr:col>
                    <xdr:colOff>31750</xdr:colOff>
                    <xdr:row>87</xdr:row>
                    <xdr:rowOff>31750</xdr:rowOff>
                  </from>
                  <to>
                    <xdr:col>0</xdr:col>
                    <xdr:colOff>146050</xdr:colOff>
                    <xdr:row>87</xdr:row>
                    <xdr:rowOff>146050</xdr:rowOff>
                  </to>
                </anchor>
              </controlPr>
            </control>
          </mc:Choice>
        </mc:AlternateContent>
        <mc:AlternateContent xmlns:mc="http://schemas.openxmlformats.org/markup-compatibility/2006">
          <mc:Choice Requires="x14">
            <control shapeId="23870" r:id="rId34" name="Button 318">
              <controlPr defaultSize="0" print="0" autoFill="0" autoPict="0" macro="[0]!option_button_click">
                <anchor moveWithCells="1" sizeWithCells="1">
                  <from>
                    <xdr:col>0</xdr:col>
                    <xdr:colOff>31750</xdr:colOff>
                    <xdr:row>89</xdr:row>
                    <xdr:rowOff>38100</xdr:rowOff>
                  </from>
                  <to>
                    <xdr:col>0</xdr:col>
                    <xdr:colOff>146050</xdr:colOff>
                    <xdr:row>89</xdr:row>
                    <xdr:rowOff>152400</xdr:rowOff>
                  </to>
                </anchor>
              </controlPr>
            </control>
          </mc:Choice>
        </mc:AlternateContent>
        <mc:AlternateContent xmlns:mc="http://schemas.openxmlformats.org/markup-compatibility/2006">
          <mc:Choice Requires="x14">
            <control shapeId="23871" r:id="rId35" name="Button 319">
              <controlPr defaultSize="0" print="0" autoFill="0" autoPict="0" macro="[0]!option_button_click">
                <anchor moveWithCells="1" sizeWithCells="1">
                  <from>
                    <xdr:col>0</xdr:col>
                    <xdr:colOff>31750</xdr:colOff>
                    <xdr:row>90</xdr:row>
                    <xdr:rowOff>31750</xdr:rowOff>
                  </from>
                  <to>
                    <xdr:col>0</xdr:col>
                    <xdr:colOff>146050</xdr:colOff>
                    <xdr:row>90</xdr:row>
                    <xdr:rowOff>146050</xdr:rowOff>
                  </to>
                </anchor>
              </controlPr>
            </control>
          </mc:Choice>
        </mc:AlternateContent>
        <mc:AlternateContent xmlns:mc="http://schemas.openxmlformats.org/markup-compatibility/2006">
          <mc:Choice Requires="x14">
            <control shapeId="23872" r:id="rId36" name="Button 320">
              <controlPr defaultSize="0" print="0" autoFill="0" autoPict="0" macro="[0]!option_button_click">
                <anchor moveWithCells="1" sizeWithCells="1">
                  <from>
                    <xdr:col>0</xdr:col>
                    <xdr:colOff>31750</xdr:colOff>
                    <xdr:row>88</xdr:row>
                    <xdr:rowOff>31750</xdr:rowOff>
                  </from>
                  <to>
                    <xdr:col>0</xdr:col>
                    <xdr:colOff>146050</xdr:colOff>
                    <xdr:row>88</xdr:row>
                    <xdr:rowOff>146050</xdr:rowOff>
                  </to>
                </anchor>
              </controlPr>
            </control>
          </mc:Choice>
        </mc:AlternateContent>
        <mc:AlternateContent xmlns:mc="http://schemas.openxmlformats.org/markup-compatibility/2006">
          <mc:Choice Requires="x14">
            <control shapeId="23873" r:id="rId37" name="Button 321">
              <controlPr defaultSize="0" print="0" autoFill="0" autoPict="0" macro="[0]!option_button_add_spare">
                <anchor moveWithCells="1" sizeWithCells="1">
                  <from>
                    <xdr:col>1</xdr:col>
                    <xdr:colOff>31750</xdr:colOff>
                    <xdr:row>139</xdr:row>
                    <xdr:rowOff>31750</xdr:rowOff>
                  </from>
                  <to>
                    <xdr:col>1</xdr:col>
                    <xdr:colOff>146050</xdr:colOff>
                    <xdr:row>139</xdr:row>
                    <xdr:rowOff>146050</xdr:rowOff>
                  </to>
                </anchor>
              </controlPr>
            </control>
          </mc:Choice>
        </mc:AlternateContent>
        <mc:AlternateContent xmlns:mc="http://schemas.openxmlformats.org/markup-compatibility/2006">
          <mc:Choice Requires="x14">
            <control shapeId="23874" r:id="rId38" name="Button 322">
              <controlPr defaultSize="0" print="0" autoFill="0" autoPict="0" macro="[0]!option_button_click">
                <anchor moveWithCells="1" sizeWithCells="1">
                  <from>
                    <xdr:col>0</xdr:col>
                    <xdr:colOff>31750</xdr:colOff>
                    <xdr:row>140</xdr:row>
                    <xdr:rowOff>38100</xdr:rowOff>
                  </from>
                  <to>
                    <xdr:col>0</xdr:col>
                    <xdr:colOff>146050</xdr:colOff>
                    <xdr:row>140</xdr:row>
                    <xdr:rowOff>152400</xdr:rowOff>
                  </to>
                </anchor>
              </controlPr>
            </control>
          </mc:Choice>
        </mc:AlternateContent>
        <mc:AlternateContent xmlns:mc="http://schemas.openxmlformats.org/markup-compatibility/2006">
          <mc:Choice Requires="x14">
            <control shapeId="23875" r:id="rId39" name="Button 323">
              <controlPr defaultSize="0" print="0" autoFill="0" autoPict="0" macro="[0]!option_button_click">
                <anchor moveWithCells="1" sizeWithCells="1">
                  <from>
                    <xdr:col>0</xdr:col>
                    <xdr:colOff>31750</xdr:colOff>
                    <xdr:row>142</xdr:row>
                    <xdr:rowOff>69850</xdr:rowOff>
                  </from>
                  <to>
                    <xdr:col>0</xdr:col>
                    <xdr:colOff>146050</xdr:colOff>
                    <xdr:row>143</xdr:row>
                    <xdr:rowOff>0</xdr:rowOff>
                  </to>
                </anchor>
              </controlPr>
            </control>
          </mc:Choice>
        </mc:AlternateContent>
        <mc:AlternateContent xmlns:mc="http://schemas.openxmlformats.org/markup-compatibility/2006">
          <mc:Choice Requires="x14">
            <control shapeId="23876" r:id="rId40" name="Button 324">
              <controlPr defaultSize="0" print="0" autoFill="0" autoPict="0" macro="[0]!option_button_click">
                <anchor moveWithCells="1" sizeWithCells="1">
                  <from>
                    <xdr:col>0</xdr:col>
                    <xdr:colOff>31750</xdr:colOff>
                    <xdr:row>143</xdr:row>
                    <xdr:rowOff>69850</xdr:rowOff>
                  </from>
                  <to>
                    <xdr:col>0</xdr:col>
                    <xdr:colOff>146050</xdr:colOff>
                    <xdr:row>144</xdr:row>
                    <xdr:rowOff>0</xdr:rowOff>
                  </to>
                </anchor>
              </controlPr>
            </control>
          </mc:Choice>
        </mc:AlternateContent>
        <mc:AlternateContent xmlns:mc="http://schemas.openxmlformats.org/markup-compatibility/2006">
          <mc:Choice Requires="x14">
            <control shapeId="23877" r:id="rId41" name="Button 325">
              <controlPr defaultSize="0" print="0" autoFill="0" autoPict="0" macro="[0]!option_button_click">
                <anchor moveWithCells="1" sizeWithCells="1">
                  <from>
                    <xdr:col>0</xdr:col>
                    <xdr:colOff>31750</xdr:colOff>
                    <xdr:row>141</xdr:row>
                    <xdr:rowOff>50800</xdr:rowOff>
                  </from>
                  <to>
                    <xdr:col>0</xdr:col>
                    <xdr:colOff>146050</xdr:colOff>
                    <xdr:row>141</xdr:row>
                    <xdr:rowOff>165100</xdr:rowOff>
                  </to>
                </anchor>
              </controlPr>
            </control>
          </mc:Choice>
        </mc:AlternateContent>
        <mc:AlternateContent xmlns:mc="http://schemas.openxmlformats.org/markup-compatibility/2006">
          <mc:Choice Requires="x14">
            <control shapeId="23878" r:id="rId42" name="Button 326">
              <controlPr defaultSize="0" print="0" autoFill="0" autoPict="0" macro="[0]!option_button_add4">
                <anchor moveWithCells="1" sizeWithCells="1">
                  <from>
                    <xdr:col>1</xdr:col>
                    <xdr:colOff>31750</xdr:colOff>
                    <xdr:row>124</xdr:row>
                    <xdr:rowOff>31750</xdr:rowOff>
                  </from>
                  <to>
                    <xdr:col>1</xdr:col>
                    <xdr:colOff>146050</xdr:colOff>
                    <xdr:row>124</xdr:row>
                    <xdr:rowOff>146050</xdr:rowOff>
                  </to>
                </anchor>
              </controlPr>
            </control>
          </mc:Choice>
        </mc:AlternateContent>
        <mc:AlternateContent xmlns:mc="http://schemas.openxmlformats.org/markup-compatibility/2006">
          <mc:Choice Requires="x14">
            <control shapeId="23879" r:id="rId43" name="Button 327">
              <controlPr defaultSize="0" print="0" autoFill="0" autoPict="0" macro="[0]!option_button_click">
                <anchor moveWithCells="1" sizeWithCells="1">
                  <from>
                    <xdr:col>0</xdr:col>
                    <xdr:colOff>38100</xdr:colOff>
                    <xdr:row>126</xdr:row>
                    <xdr:rowOff>31750</xdr:rowOff>
                  </from>
                  <to>
                    <xdr:col>0</xdr:col>
                    <xdr:colOff>152400</xdr:colOff>
                    <xdr:row>126</xdr:row>
                    <xdr:rowOff>146050</xdr:rowOff>
                  </to>
                </anchor>
              </controlPr>
            </control>
          </mc:Choice>
        </mc:AlternateContent>
        <mc:AlternateContent xmlns:mc="http://schemas.openxmlformats.org/markup-compatibility/2006">
          <mc:Choice Requires="x14">
            <control shapeId="23880" r:id="rId44" name="Button 328">
              <controlPr defaultSize="0" print="0" autoFill="0" autoPict="0" macro="[0]!option_button_click">
                <anchor moveWithCells="1" sizeWithCells="1">
                  <from>
                    <xdr:col>0</xdr:col>
                    <xdr:colOff>38100</xdr:colOff>
                    <xdr:row>127</xdr:row>
                    <xdr:rowOff>31750</xdr:rowOff>
                  </from>
                  <to>
                    <xdr:col>0</xdr:col>
                    <xdr:colOff>152400</xdr:colOff>
                    <xdr:row>127</xdr:row>
                    <xdr:rowOff>146050</xdr:rowOff>
                  </to>
                </anchor>
              </controlPr>
            </control>
          </mc:Choice>
        </mc:AlternateContent>
        <mc:AlternateContent xmlns:mc="http://schemas.openxmlformats.org/markup-compatibility/2006">
          <mc:Choice Requires="x14">
            <control shapeId="23881" r:id="rId45" name="Button 329">
              <controlPr defaultSize="0" print="0" autoFill="0" autoPict="0" macro="[0]!option_button_click">
                <anchor moveWithCells="1" sizeWithCells="1">
                  <from>
                    <xdr:col>0</xdr:col>
                    <xdr:colOff>38100</xdr:colOff>
                    <xdr:row>128</xdr:row>
                    <xdr:rowOff>38100</xdr:rowOff>
                  </from>
                  <to>
                    <xdr:col>0</xdr:col>
                    <xdr:colOff>152400</xdr:colOff>
                    <xdr:row>128</xdr:row>
                    <xdr:rowOff>152400</xdr:rowOff>
                  </to>
                </anchor>
              </controlPr>
            </control>
          </mc:Choice>
        </mc:AlternateContent>
        <mc:AlternateContent xmlns:mc="http://schemas.openxmlformats.org/markup-compatibility/2006">
          <mc:Choice Requires="x14">
            <control shapeId="23882" r:id="rId46" name="Button 330">
              <controlPr defaultSize="0" print="0" autoFill="0" autoPict="0" macro="[0]!option_button_click">
                <anchor moveWithCells="1" sizeWithCells="1">
                  <from>
                    <xdr:col>0</xdr:col>
                    <xdr:colOff>38100</xdr:colOff>
                    <xdr:row>129</xdr:row>
                    <xdr:rowOff>50800</xdr:rowOff>
                  </from>
                  <to>
                    <xdr:col>0</xdr:col>
                    <xdr:colOff>152400</xdr:colOff>
                    <xdr:row>129</xdr:row>
                    <xdr:rowOff>165100</xdr:rowOff>
                  </to>
                </anchor>
              </controlPr>
            </control>
          </mc:Choice>
        </mc:AlternateContent>
        <mc:AlternateContent xmlns:mc="http://schemas.openxmlformats.org/markup-compatibility/2006">
          <mc:Choice Requires="x14">
            <control shapeId="23883" r:id="rId47" name="Button 331">
              <controlPr defaultSize="0" print="0" autoFill="0" autoPict="0" macro="[0]!option_button_click">
                <anchor moveWithCells="1" sizeWithCells="1">
                  <from>
                    <xdr:col>0</xdr:col>
                    <xdr:colOff>38100</xdr:colOff>
                    <xdr:row>125</xdr:row>
                    <xdr:rowOff>12700</xdr:rowOff>
                  </from>
                  <to>
                    <xdr:col>0</xdr:col>
                    <xdr:colOff>152400</xdr:colOff>
                    <xdr:row>125</xdr:row>
                    <xdr:rowOff>127000</xdr:rowOff>
                  </to>
                </anchor>
              </controlPr>
            </control>
          </mc:Choice>
        </mc:AlternateContent>
        <mc:AlternateContent xmlns:mc="http://schemas.openxmlformats.org/markup-compatibility/2006">
          <mc:Choice Requires="x14">
            <control shapeId="23884" r:id="rId48" name="Button 332">
              <controlPr defaultSize="0" print="0" autoFill="0" autoPict="0" macro="[0]!option_button_click">
                <anchor moveWithCells="1" sizeWithCells="1">
                  <from>
                    <xdr:col>0</xdr:col>
                    <xdr:colOff>38100</xdr:colOff>
                    <xdr:row>130</xdr:row>
                    <xdr:rowOff>50800</xdr:rowOff>
                  </from>
                  <to>
                    <xdr:col>0</xdr:col>
                    <xdr:colOff>152400</xdr:colOff>
                    <xdr:row>130</xdr:row>
                    <xdr:rowOff>165100</xdr:rowOff>
                  </to>
                </anchor>
              </controlPr>
            </control>
          </mc:Choice>
        </mc:AlternateContent>
        <mc:AlternateContent xmlns:mc="http://schemas.openxmlformats.org/markup-compatibility/2006">
          <mc:Choice Requires="x14">
            <control shapeId="23885" r:id="rId49" name="Button 333">
              <controlPr defaultSize="0" print="0" autoFill="0" autoPict="0" macro="[0]!option_button_click">
                <anchor moveWithCells="1" sizeWithCells="1">
                  <from>
                    <xdr:col>0</xdr:col>
                    <xdr:colOff>38100</xdr:colOff>
                    <xdr:row>131</xdr:row>
                    <xdr:rowOff>50800</xdr:rowOff>
                  </from>
                  <to>
                    <xdr:col>0</xdr:col>
                    <xdr:colOff>152400</xdr:colOff>
                    <xdr:row>131</xdr:row>
                    <xdr:rowOff>165100</xdr:rowOff>
                  </to>
                </anchor>
              </controlPr>
            </control>
          </mc:Choice>
        </mc:AlternateContent>
        <mc:AlternateContent xmlns:mc="http://schemas.openxmlformats.org/markup-compatibility/2006">
          <mc:Choice Requires="x14">
            <control shapeId="23886" r:id="rId50" name="Button 334">
              <controlPr defaultSize="0" print="0" autoFill="0" autoPict="0" macro="[0]!option_button_click">
                <anchor moveWithCells="1" sizeWithCells="1">
                  <from>
                    <xdr:col>0</xdr:col>
                    <xdr:colOff>38100</xdr:colOff>
                    <xdr:row>132</xdr:row>
                    <xdr:rowOff>50800</xdr:rowOff>
                  </from>
                  <to>
                    <xdr:col>0</xdr:col>
                    <xdr:colOff>152400</xdr:colOff>
                    <xdr:row>132</xdr:row>
                    <xdr:rowOff>165100</xdr:rowOff>
                  </to>
                </anchor>
              </controlPr>
            </control>
          </mc:Choice>
        </mc:AlternateContent>
        <mc:AlternateContent xmlns:mc="http://schemas.openxmlformats.org/markup-compatibility/2006">
          <mc:Choice Requires="x14">
            <control shapeId="23887" r:id="rId51" name="Button 335">
              <controlPr defaultSize="0" print="0" autoFill="0" autoPict="0" macro="[0]!option_button_click">
                <anchor moveWithCells="1" sizeWithCells="1">
                  <from>
                    <xdr:col>0</xdr:col>
                    <xdr:colOff>38100</xdr:colOff>
                    <xdr:row>133</xdr:row>
                    <xdr:rowOff>50800</xdr:rowOff>
                  </from>
                  <to>
                    <xdr:col>0</xdr:col>
                    <xdr:colOff>152400</xdr:colOff>
                    <xdr:row>133</xdr:row>
                    <xdr:rowOff>165100</xdr:rowOff>
                  </to>
                </anchor>
              </controlPr>
            </control>
          </mc:Choice>
        </mc:AlternateContent>
        <mc:AlternateContent xmlns:mc="http://schemas.openxmlformats.org/markup-compatibility/2006">
          <mc:Choice Requires="x14">
            <control shapeId="23888" r:id="rId52" name="Button 336">
              <controlPr defaultSize="0" print="0" autoFill="0" autoPict="0" macro="[0]!option_button_click">
                <anchor moveWithCells="1" sizeWithCells="1">
                  <from>
                    <xdr:col>0</xdr:col>
                    <xdr:colOff>38100</xdr:colOff>
                    <xdr:row>134</xdr:row>
                    <xdr:rowOff>50800</xdr:rowOff>
                  </from>
                  <to>
                    <xdr:col>0</xdr:col>
                    <xdr:colOff>152400</xdr:colOff>
                    <xdr:row>134</xdr:row>
                    <xdr:rowOff>165100</xdr:rowOff>
                  </to>
                </anchor>
              </controlPr>
            </control>
          </mc:Choice>
        </mc:AlternateContent>
        <mc:AlternateContent xmlns:mc="http://schemas.openxmlformats.org/markup-compatibility/2006">
          <mc:Choice Requires="x14">
            <control shapeId="23889" r:id="rId53" name="Button 337">
              <controlPr defaultSize="0" print="0" autoFill="0" autoPict="0" macro="[0]!option_button_click">
                <anchor moveWithCells="1" sizeWithCells="1">
                  <from>
                    <xdr:col>0</xdr:col>
                    <xdr:colOff>38100</xdr:colOff>
                    <xdr:row>135</xdr:row>
                    <xdr:rowOff>50800</xdr:rowOff>
                  </from>
                  <to>
                    <xdr:col>0</xdr:col>
                    <xdr:colOff>152400</xdr:colOff>
                    <xdr:row>135</xdr:row>
                    <xdr:rowOff>165100</xdr:rowOff>
                  </to>
                </anchor>
              </controlPr>
            </control>
          </mc:Choice>
        </mc:AlternateContent>
        <mc:AlternateContent xmlns:mc="http://schemas.openxmlformats.org/markup-compatibility/2006">
          <mc:Choice Requires="x14">
            <control shapeId="23890" r:id="rId54" name="Button 338">
              <controlPr defaultSize="0" print="0" autoFill="0" autoPict="0" macro="[0]!option_button_click">
                <anchor moveWithCells="1" sizeWithCells="1">
                  <from>
                    <xdr:col>0</xdr:col>
                    <xdr:colOff>38100</xdr:colOff>
                    <xdr:row>136</xdr:row>
                    <xdr:rowOff>50800</xdr:rowOff>
                  </from>
                  <to>
                    <xdr:col>0</xdr:col>
                    <xdr:colOff>152400</xdr:colOff>
                    <xdr:row>136</xdr:row>
                    <xdr:rowOff>165100</xdr:rowOff>
                  </to>
                </anchor>
              </controlPr>
            </control>
          </mc:Choice>
        </mc:AlternateContent>
        <mc:AlternateContent xmlns:mc="http://schemas.openxmlformats.org/markup-compatibility/2006">
          <mc:Choice Requires="x14">
            <control shapeId="23891" r:id="rId55" name="Button 339">
              <controlPr defaultSize="0" print="0" autoFill="0" autoPict="0" macro="[0]!option_button_click">
                <anchor moveWithCells="1" sizeWithCells="1">
                  <from>
                    <xdr:col>0</xdr:col>
                    <xdr:colOff>38100</xdr:colOff>
                    <xdr:row>137</xdr:row>
                    <xdr:rowOff>50800</xdr:rowOff>
                  </from>
                  <to>
                    <xdr:col>0</xdr:col>
                    <xdr:colOff>152400</xdr:colOff>
                    <xdr:row>137</xdr:row>
                    <xdr:rowOff>165100</xdr:rowOff>
                  </to>
                </anchor>
              </controlPr>
            </control>
          </mc:Choice>
        </mc:AlternateContent>
        <mc:AlternateContent xmlns:mc="http://schemas.openxmlformats.org/markup-compatibility/2006">
          <mc:Choice Requires="x14">
            <control shapeId="23892" r:id="rId56" name="Button 340">
              <controlPr defaultSize="0" print="0" autoFill="0" autoPict="0" macro="[0]!option_button_click">
                <anchor moveWithCells="1" sizeWithCells="1">
                  <from>
                    <xdr:col>0</xdr:col>
                    <xdr:colOff>38100</xdr:colOff>
                    <xdr:row>138</xdr:row>
                    <xdr:rowOff>50800</xdr:rowOff>
                  </from>
                  <to>
                    <xdr:col>0</xdr:col>
                    <xdr:colOff>152400</xdr:colOff>
                    <xdr:row>138</xdr:row>
                    <xdr:rowOff>165100</xdr:rowOff>
                  </to>
                </anchor>
              </controlPr>
            </control>
          </mc:Choice>
        </mc:AlternateContent>
        <mc:AlternateContent xmlns:mc="http://schemas.openxmlformats.org/markup-compatibility/2006">
          <mc:Choice Requires="x14">
            <control shapeId="23893" r:id="rId57" name="Button 341">
              <controlPr defaultSize="0" print="0" autoFill="0" autoPict="0" macro="[0]!option_button_add4">
                <anchor moveWithCells="1" sizeWithCells="1">
                  <from>
                    <xdr:col>1</xdr:col>
                    <xdr:colOff>31750</xdr:colOff>
                    <xdr:row>95</xdr:row>
                    <xdr:rowOff>31750</xdr:rowOff>
                  </from>
                  <to>
                    <xdr:col>1</xdr:col>
                    <xdr:colOff>146050</xdr:colOff>
                    <xdr:row>95</xdr:row>
                    <xdr:rowOff>146050</xdr:rowOff>
                  </to>
                </anchor>
              </controlPr>
            </control>
          </mc:Choice>
        </mc:AlternateContent>
        <mc:AlternateContent xmlns:mc="http://schemas.openxmlformats.org/markup-compatibility/2006">
          <mc:Choice Requires="x14">
            <control shapeId="23894" r:id="rId58" name="Button 342">
              <controlPr defaultSize="0" print="0" autoFill="0" autoPict="0" macro="[0]!option_button_click">
                <anchor moveWithCells="1" sizeWithCells="1">
                  <from>
                    <xdr:col>0</xdr:col>
                    <xdr:colOff>38100</xdr:colOff>
                    <xdr:row>96</xdr:row>
                    <xdr:rowOff>165100</xdr:rowOff>
                  </from>
                  <to>
                    <xdr:col>0</xdr:col>
                    <xdr:colOff>152400</xdr:colOff>
                    <xdr:row>97</xdr:row>
                    <xdr:rowOff>107950</xdr:rowOff>
                  </to>
                </anchor>
              </controlPr>
            </control>
          </mc:Choice>
        </mc:AlternateContent>
        <mc:AlternateContent xmlns:mc="http://schemas.openxmlformats.org/markup-compatibility/2006">
          <mc:Choice Requires="x14">
            <control shapeId="23895" r:id="rId59" name="Button 343">
              <controlPr defaultSize="0" print="0" autoFill="0" autoPict="0" macro="[0]!option_button_click">
                <anchor moveWithCells="1" sizeWithCells="1">
                  <from>
                    <xdr:col>0</xdr:col>
                    <xdr:colOff>38100</xdr:colOff>
                    <xdr:row>97</xdr:row>
                    <xdr:rowOff>165100</xdr:rowOff>
                  </from>
                  <to>
                    <xdr:col>0</xdr:col>
                    <xdr:colOff>152400</xdr:colOff>
                    <xdr:row>98</xdr:row>
                    <xdr:rowOff>107950</xdr:rowOff>
                  </to>
                </anchor>
              </controlPr>
            </control>
          </mc:Choice>
        </mc:AlternateContent>
        <mc:AlternateContent xmlns:mc="http://schemas.openxmlformats.org/markup-compatibility/2006">
          <mc:Choice Requires="x14">
            <control shapeId="23896" r:id="rId60" name="Button 344">
              <controlPr defaultSize="0" print="0" autoFill="0" autoPict="0" macro="[0]!option_button_click">
                <anchor moveWithCells="1" sizeWithCells="1">
                  <from>
                    <xdr:col>0</xdr:col>
                    <xdr:colOff>38100</xdr:colOff>
                    <xdr:row>98</xdr:row>
                    <xdr:rowOff>165100</xdr:rowOff>
                  </from>
                  <to>
                    <xdr:col>0</xdr:col>
                    <xdr:colOff>152400</xdr:colOff>
                    <xdr:row>99</xdr:row>
                    <xdr:rowOff>107950</xdr:rowOff>
                  </to>
                </anchor>
              </controlPr>
            </control>
          </mc:Choice>
        </mc:AlternateContent>
        <mc:AlternateContent xmlns:mc="http://schemas.openxmlformats.org/markup-compatibility/2006">
          <mc:Choice Requires="x14">
            <control shapeId="23897" r:id="rId61" name="Button 345">
              <controlPr defaultSize="0" print="0" autoFill="0" autoPict="0" macro="[0]!option_button_click">
                <anchor moveWithCells="1" sizeWithCells="1">
                  <from>
                    <xdr:col>0</xdr:col>
                    <xdr:colOff>38100</xdr:colOff>
                    <xdr:row>100</xdr:row>
                    <xdr:rowOff>0</xdr:rowOff>
                  </from>
                  <to>
                    <xdr:col>0</xdr:col>
                    <xdr:colOff>152400</xdr:colOff>
                    <xdr:row>100</xdr:row>
                    <xdr:rowOff>114300</xdr:rowOff>
                  </to>
                </anchor>
              </controlPr>
            </control>
          </mc:Choice>
        </mc:AlternateContent>
        <mc:AlternateContent xmlns:mc="http://schemas.openxmlformats.org/markup-compatibility/2006">
          <mc:Choice Requires="x14">
            <control shapeId="23898" r:id="rId62" name="Button 346">
              <controlPr defaultSize="0" print="0" autoFill="0" autoPict="0" macro="[0]!option_button_click">
                <anchor moveWithCells="1" sizeWithCells="1">
                  <from>
                    <xdr:col>0</xdr:col>
                    <xdr:colOff>38100</xdr:colOff>
                    <xdr:row>95</xdr:row>
                    <xdr:rowOff>190500</xdr:rowOff>
                  </from>
                  <to>
                    <xdr:col>0</xdr:col>
                    <xdr:colOff>152400</xdr:colOff>
                    <xdr:row>96</xdr:row>
                    <xdr:rowOff>88900</xdr:rowOff>
                  </to>
                </anchor>
              </controlPr>
            </control>
          </mc:Choice>
        </mc:AlternateContent>
        <mc:AlternateContent xmlns:mc="http://schemas.openxmlformats.org/markup-compatibility/2006">
          <mc:Choice Requires="x14">
            <control shapeId="23899" r:id="rId63" name="Button 347">
              <controlPr defaultSize="0" print="0" autoFill="0" autoPict="0" macro="[0]!option_button_click">
                <anchor moveWithCells="1" sizeWithCells="1">
                  <from>
                    <xdr:col>0</xdr:col>
                    <xdr:colOff>38100</xdr:colOff>
                    <xdr:row>101</xdr:row>
                    <xdr:rowOff>0</xdr:rowOff>
                  </from>
                  <to>
                    <xdr:col>0</xdr:col>
                    <xdr:colOff>152400</xdr:colOff>
                    <xdr:row>101</xdr:row>
                    <xdr:rowOff>114300</xdr:rowOff>
                  </to>
                </anchor>
              </controlPr>
            </control>
          </mc:Choice>
        </mc:AlternateContent>
        <mc:AlternateContent xmlns:mc="http://schemas.openxmlformats.org/markup-compatibility/2006">
          <mc:Choice Requires="x14">
            <control shapeId="23900" r:id="rId64" name="Button 348">
              <controlPr defaultSize="0" print="0" autoFill="0" autoPict="0" macro="[0]!option_button_click">
                <anchor moveWithCells="1" sizeWithCells="1">
                  <from>
                    <xdr:col>0</xdr:col>
                    <xdr:colOff>38100</xdr:colOff>
                    <xdr:row>102</xdr:row>
                    <xdr:rowOff>12700</xdr:rowOff>
                  </from>
                  <to>
                    <xdr:col>0</xdr:col>
                    <xdr:colOff>152400</xdr:colOff>
                    <xdr:row>102</xdr:row>
                    <xdr:rowOff>127000</xdr:rowOff>
                  </to>
                </anchor>
              </controlPr>
            </control>
          </mc:Choice>
        </mc:AlternateContent>
        <mc:AlternateContent xmlns:mc="http://schemas.openxmlformats.org/markup-compatibility/2006">
          <mc:Choice Requires="x14">
            <control shapeId="23901" r:id="rId65" name="Button 349">
              <controlPr defaultSize="0" print="0" autoFill="0" autoPict="0" macro="[0]!option_button_click">
                <anchor moveWithCells="1" sizeWithCells="1">
                  <from>
                    <xdr:col>0</xdr:col>
                    <xdr:colOff>38100</xdr:colOff>
                    <xdr:row>103</xdr:row>
                    <xdr:rowOff>0</xdr:rowOff>
                  </from>
                  <to>
                    <xdr:col>0</xdr:col>
                    <xdr:colOff>152400</xdr:colOff>
                    <xdr:row>103</xdr:row>
                    <xdr:rowOff>114300</xdr:rowOff>
                  </to>
                </anchor>
              </controlPr>
            </control>
          </mc:Choice>
        </mc:AlternateContent>
        <mc:AlternateContent xmlns:mc="http://schemas.openxmlformats.org/markup-compatibility/2006">
          <mc:Choice Requires="x14">
            <control shapeId="23902" r:id="rId66" name="Button 350">
              <controlPr defaultSize="0" print="0" autoFill="0" autoPict="0" macro="[0]!option_button_click">
                <anchor moveWithCells="1" sizeWithCells="1">
                  <from>
                    <xdr:col>0</xdr:col>
                    <xdr:colOff>38100</xdr:colOff>
                    <xdr:row>104</xdr:row>
                    <xdr:rowOff>0</xdr:rowOff>
                  </from>
                  <to>
                    <xdr:col>0</xdr:col>
                    <xdr:colOff>152400</xdr:colOff>
                    <xdr:row>104</xdr:row>
                    <xdr:rowOff>114300</xdr:rowOff>
                  </to>
                </anchor>
              </controlPr>
            </control>
          </mc:Choice>
        </mc:AlternateContent>
        <mc:AlternateContent xmlns:mc="http://schemas.openxmlformats.org/markup-compatibility/2006">
          <mc:Choice Requires="x14">
            <control shapeId="23903" r:id="rId67" name="Button 351">
              <controlPr defaultSize="0" print="0" autoFill="0" autoPict="0" macro="[0]!option_button_click">
                <anchor moveWithCells="1" sizeWithCells="1">
                  <from>
                    <xdr:col>0</xdr:col>
                    <xdr:colOff>38100</xdr:colOff>
                    <xdr:row>105</xdr:row>
                    <xdr:rowOff>0</xdr:rowOff>
                  </from>
                  <to>
                    <xdr:col>0</xdr:col>
                    <xdr:colOff>152400</xdr:colOff>
                    <xdr:row>105</xdr:row>
                    <xdr:rowOff>114300</xdr:rowOff>
                  </to>
                </anchor>
              </controlPr>
            </control>
          </mc:Choice>
        </mc:AlternateContent>
        <mc:AlternateContent xmlns:mc="http://schemas.openxmlformats.org/markup-compatibility/2006">
          <mc:Choice Requires="x14">
            <control shapeId="23904" r:id="rId68" name="Button 352">
              <controlPr defaultSize="0" print="0" autoFill="0" autoPict="0" macro="[0]!option_button_click">
                <anchor moveWithCells="1" sizeWithCells="1">
                  <from>
                    <xdr:col>0</xdr:col>
                    <xdr:colOff>38100</xdr:colOff>
                    <xdr:row>106</xdr:row>
                    <xdr:rowOff>0</xdr:rowOff>
                  </from>
                  <to>
                    <xdr:col>0</xdr:col>
                    <xdr:colOff>152400</xdr:colOff>
                    <xdr:row>106</xdr:row>
                    <xdr:rowOff>114300</xdr:rowOff>
                  </to>
                </anchor>
              </controlPr>
            </control>
          </mc:Choice>
        </mc:AlternateContent>
        <mc:AlternateContent xmlns:mc="http://schemas.openxmlformats.org/markup-compatibility/2006">
          <mc:Choice Requires="x14">
            <control shapeId="23905" r:id="rId69" name="Button 353">
              <controlPr defaultSize="0" print="0" autoFill="0" autoPict="0" macro="[0]!option_button_click">
                <anchor moveWithCells="1" sizeWithCells="1">
                  <from>
                    <xdr:col>0</xdr:col>
                    <xdr:colOff>38100</xdr:colOff>
                    <xdr:row>107</xdr:row>
                    <xdr:rowOff>0</xdr:rowOff>
                  </from>
                  <to>
                    <xdr:col>0</xdr:col>
                    <xdr:colOff>152400</xdr:colOff>
                    <xdr:row>107</xdr:row>
                    <xdr:rowOff>114300</xdr:rowOff>
                  </to>
                </anchor>
              </controlPr>
            </control>
          </mc:Choice>
        </mc:AlternateContent>
        <mc:AlternateContent xmlns:mc="http://schemas.openxmlformats.org/markup-compatibility/2006">
          <mc:Choice Requires="x14">
            <control shapeId="23906" r:id="rId70" name="Button 354">
              <controlPr defaultSize="0" print="0" autoFill="0" autoPict="0" macro="[0]!option_button_click">
                <anchor moveWithCells="1" sizeWithCells="1">
                  <from>
                    <xdr:col>0</xdr:col>
                    <xdr:colOff>38100</xdr:colOff>
                    <xdr:row>108</xdr:row>
                    <xdr:rowOff>0</xdr:rowOff>
                  </from>
                  <to>
                    <xdr:col>0</xdr:col>
                    <xdr:colOff>152400</xdr:colOff>
                    <xdr:row>108</xdr:row>
                    <xdr:rowOff>114300</xdr:rowOff>
                  </to>
                </anchor>
              </controlPr>
            </control>
          </mc:Choice>
        </mc:AlternateContent>
        <mc:AlternateContent xmlns:mc="http://schemas.openxmlformats.org/markup-compatibility/2006">
          <mc:Choice Requires="x14">
            <control shapeId="23907" r:id="rId71" name="Button 355">
              <controlPr defaultSize="0" print="0" autoFill="0" autoPict="0" macro="[0]!option_button_click">
                <anchor moveWithCells="1" sizeWithCells="1">
                  <from>
                    <xdr:col>0</xdr:col>
                    <xdr:colOff>38100</xdr:colOff>
                    <xdr:row>109</xdr:row>
                    <xdr:rowOff>0</xdr:rowOff>
                  </from>
                  <to>
                    <xdr:col>0</xdr:col>
                    <xdr:colOff>152400</xdr:colOff>
                    <xdr:row>109</xdr:row>
                    <xdr:rowOff>114300</xdr:rowOff>
                  </to>
                </anchor>
              </controlPr>
            </control>
          </mc:Choice>
        </mc:AlternateContent>
        <mc:AlternateContent xmlns:mc="http://schemas.openxmlformats.org/markup-compatibility/2006">
          <mc:Choice Requires="x14">
            <control shapeId="23908" r:id="rId72" name="Button 356">
              <controlPr defaultSize="0" print="0" autoFill="0" autoPict="0" macro="[0]!option_button_click">
                <anchor moveWithCells="1" sizeWithCells="1">
                  <from>
                    <xdr:col>0</xdr:col>
                    <xdr:colOff>31750</xdr:colOff>
                    <xdr:row>73</xdr:row>
                    <xdr:rowOff>38100</xdr:rowOff>
                  </from>
                  <to>
                    <xdr:col>0</xdr:col>
                    <xdr:colOff>146050</xdr:colOff>
                    <xdr:row>73</xdr:row>
                    <xdr:rowOff>152400</xdr:rowOff>
                  </to>
                </anchor>
              </controlPr>
            </control>
          </mc:Choice>
        </mc:AlternateContent>
        <mc:AlternateContent xmlns:mc="http://schemas.openxmlformats.org/markup-compatibility/2006">
          <mc:Choice Requires="x14">
            <control shapeId="23909" r:id="rId73" name="Button 357">
              <controlPr defaultSize="0" print="0" autoFill="0" autoPict="0" macro="[0]!option_button_click">
                <anchor moveWithCells="1" sizeWithCells="1">
                  <from>
                    <xdr:col>0</xdr:col>
                    <xdr:colOff>31750</xdr:colOff>
                    <xdr:row>74</xdr:row>
                    <xdr:rowOff>31750</xdr:rowOff>
                  </from>
                  <to>
                    <xdr:col>0</xdr:col>
                    <xdr:colOff>146050</xdr:colOff>
                    <xdr:row>74</xdr:row>
                    <xdr:rowOff>146050</xdr:rowOff>
                  </to>
                </anchor>
              </controlPr>
            </control>
          </mc:Choice>
        </mc:AlternateContent>
        <mc:AlternateContent xmlns:mc="http://schemas.openxmlformats.org/markup-compatibility/2006">
          <mc:Choice Requires="x14">
            <control shapeId="23910" r:id="rId74" name="Button 358">
              <controlPr defaultSize="0" print="0" autoFill="0" autoPict="0" macro="[0]!option_button_click">
                <anchor moveWithCells="1" sizeWithCells="1">
                  <from>
                    <xdr:col>0</xdr:col>
                    <xdr:colOff>31750</xdr:colOff>
                    <xdr:row>75</xdr:row>
                    <xdr:rowOff>31750</xdr:rowOff>
                  </from>
                  <to>
                    <xdr:col>0</xdr:col>
                    <xdr:colOff>146050</xdr:colOff>
                    <xdr:row>75</xdr:row>
                    <xdr:rowOff>146050</xdr:rowOff>
                  </to>
                </anchor>
              </controlPr>
            </control>
          </mc:Choice>
        </mc:AlternateContent>
        <mc:AlternateContent xmlns:mc="http://schemas.openxmlformats.org/markup-compatibility/2006">
          <mc:Choice Requires="x14">
            <control shapeId="23911" r:id="rId75" name="Button 359">
              <controlPr defaultSize="0" print="0" autoFill="0" autoPict="0" macro="[0]!option_button_click">
                <anchor moveWithCells="1" sizeWithCells="1">
                  <from>
                    <xdr:col>0</xdr:col>
                    <xdr:colOff>31750</xdr:colOff>
                    <xdr:row>76</xdr:row>
                    <xdr:rowOff>31750</xdr:rowOff>
                  </from>
                  <to>
                    <xdr:col>0</xdr:col>
                    <xdr:colOff>146050</xdr:colOff>
                    <xdr:row>76</xdr:row>
                    <xdr:rowOff>146050</xdr:rowOff>
                  </to>
                </anchor>
              </controlPr>
            </control>
          </mc:Choice>
        </mc:AlternateContent>
        <mc:AlternateContent xmlns:mc="http://schemas.openxmlformats.org/markup-compatibility/2006">
          <mc:Choice Requires="x14">
            <control shapeId="23912" r:id="rId76" name="Button 360">
              <controlPr defaultSize="0" print="0" autoFill="0" autoPict="0" macro="[0]!option_button_click">
                <anchor moveWithCells="1" sizeWithCells="1">
                  <from>
                    <xdr:col>0</xdr:col>
                    <xdr:colOff>31750</xdr:colOff>
                    <xdr:row>77</xdr:row>
                    <xdr:rowOff>31750</xdr:rowOff>
                  </from>
                  <to>
                    <xdr:col>0</xdr:col>
                    <xdr:colOff>146050</xdr:colOff>
                    <xdr:row>77</xdr:row>
                    <xdr:rowOff>146050</xdr:rowOff>
                  </to>
                </anchor>
              </controlPr>
            </control>
          </mc:Choice>
        </mc:AlternateContent>
        <mc:AlternateContent xmlns:mc="http://schemas.openxmlformats.org/markup-compatibility/2006">
          <mc:Choice Requires="x14">
            <control shapeId="23913" r:id="rId77" name="Button 361">
              <controlPr defaultSize="0" print="0" autoFill="0" autoPict="0" macro="[0]!option_button_click">
                <anchor moveWithCells="1" sizeWithCells="1">
                  <from>
                    <xdr:col>0</xdr:col>
                    <xdr:colOff>31750</xdr:colOff>
                    <xdr:row>78</xdr:row>
                    <xdr:rowOff>31750</xdr:rowOff>
                  </from>
                  <to>
                    <xdr:col>0</xdr:col>
                    <xdr:colOff>146050</xdr:colOff>
                    <xdr:row>78</xdr:row>
                    <xdr:rowOff>146050</xdr:rowOff>
                  </to>
                </anchor>
              </controlPr>
            </control>
          </mc:Choice>
        </mc:AlternateContent>
        <mc:AlternateContent xmlns:mc="http://schemas.openxmlformats.org/markup-compatibility/2006">
          <mc:Choice Requires="x14">
            <control shapeId="23914" r:id="rId78" name="Button 362">
              <controlPr defaultSize="0" print="0" autoFill="0" autoPict="0" macro="[0]!option_button_click">
                <anchor moveWithCells="1" sizeWithCells="1">
                  <from>
                    <xdr:col>0</xdr:col>
                    <xdr:colOff>31750</xdr:colOff>
                    <xdr:row>79</xdr:row>
                    <xdr:rowOff>31750</xdr:rowOff>
                  </from>
                  <to>
                    <xdr:col>0</xdr:col>
                    <xdr:colOff>146050</xdr:colOff>
                    <xdr:row>79</xdr:row>
                    <xdr:rowOff>146050</xdr:rowOff>
                  </to>
                </anchor>
              </controlPr>
            </control>
          </mc:Choice>
        </mc:AlternateContent>
        <mc:AlternateContent xmlns:mc="http://schemas.openxmlformats.org/markup-compatibility/2006">
          <mc:Choice Requires="x14">
            <control shapeId="23915" r:id="rId79" name="Button 363">
              <controlPr defaultSize="0" print="0" autoFill="0" autoPict="0" macro="[0]!option_button_click">
                <anchor moveWithCells="1" sizeWithCells="1">
                  <from>
                    <xdr:col>0</xdr:col>
                    <xdr:colOff>31750</xdr:colOff>
                    <xdr:row>72</xdr:row>
                    <xdr:rowOff>31750</xdr:rowOff>
                  </from>
                  <to>
                    <xdr:col>0</xdr:col>
                    <xdr:colOff>146050</xdr:colOff>
                    <xdr:row>72</xdr:row>
                    <xdr:rowOff>146050</xdr:rowOff>
                  </to>
                </anchor>
              </controlPr>
            </control>
          </mc:Choice>
        </mc:AlternateContent>
        <mc:AlternateContent xmlns:mc="http://schemas.openxmlformats.org/markup-compatibility/2006">
          <mc:Choice Requires="x14">
            <control shapeId="23916" r:id="rId80" name="Button 364">
              <controlPr defaultSize="0" print="0" autoFill="0" autoPict="0" macro="[0]!option_button_click">
                <anchor moveWithCells="1" sizeWithCells="1">
                  <from>
                    <xdr:col>0</xdr:col>
                    <xdr:colOff>31750</xdr:colOff>
                    <xdr:row>81</xdr:row>
                    <xdr:rowOff>38100</xdr:rowOff>
                  </from>
                  <to>
                    <xdr:col>0</xdr:col>
                    <xdr:colOff>146050</xdr:colOff>
                    <xdr:row>81</xdr:row>
                    <xdr:rowOff>152400</xdr:rowOff>
                  </to>
                </anchor>
              </controlPr>
            </control>
          </mc:Choice>
        </mc:AlternateContent>
        <mc:AlternateContent xmlns:mc="http://schemas.openxmlformats.org/markup-compatibility/2006">
          <mc:Choice Requires="x14">
            <control shapeId="23917" r:id="rId81" name="Button 365">
              <controlPr defaultSize="0" print="0" autoFill="0" autoPict="0" macro="[0]!option_button_click">
                <anchor moveWithCells="1" sizeWithCells="1">
                  <from>
                    <xdr:col>0</xdr:col>
                    <xdr:colOff>31750</xdr:colOff>
                    <xdr:row>82</xdr:row>
                    <xdr:rowOff>31750</xdr:rowOff>
                  </from>
                  <to>
                    <xdr:col>0</xdr:col>
                    <xdr:colOff>146050</xdr:colOff>
                    <xdr:row>82</xdr:row>
                    <xdr:rowOff>146050</xdr:rowOff>
                  </to>
                </anchor>
              </controlPr>
            </control>
          </mc:Choice>
        </mc:AlternateContent>
        <mc:AlternateContent xmlns:mc="http://schemas.openxmlformats.org/markup-compatibility/2006">
          <mc:Choice Requires="x14">
            <control shapeId="23918" r:id="rId82" name="Button 366">
              <controlPr defaultSize="0" print="0" autoFill="0" autoPict="0" macro="[0]!option_button_click">
                <anchor moveWithCells="1" sizeWithCells="1">
                  <from>
                    <xdr:col>0</xdr:col>
                    <xdr:colOff>31750</xdr:colOff>
                    <xdr:row>83</xdr:row>
                    <xdr:rowOff>31750</xdr:rowOff>
                  </from>
                  <to>
                    <xdr:col>0</xdr:col>
                    <xdr:colOff>146050</xdr:colOff>
                    <xdr:row>83</xdr:row>
                    <xdr:rowOff>146050</xdr:rowOff>
                  </to>
                </anchor>
              </controlPr>
            </control>
          </mc:Choice>
        </mc:AlternateContent>
        <mc:AlternateContent xmlns:mc="http://schemas.openxmlformats.org/markup-compatibility/2006">
          <mc:Choice Requires="x14">
            <control shapeId="23919" r:id="rId83" name="Button 367">
              <controlPr defaultSize="0" print="0" autoFill="0" autoPict="0" macro="[0]!option_button_click">
                <anchor moveWithCells="1" sizeWithCells="1">
                  <from>
                    <xdr:col>0</xdr:col>
                    <xdr:colOff>31750</xdr:colOff>
                    <xdr:row>84</xdr:row>
                    <xdr:rowOff>31750</xdr:rowOff>
                  </from>
                  <to>
                    <xdr:col>0</xdr:col>
                    <xdr:colOff>146050</xdr:colOff>
                    <xdr:row>84</xdr:row>
                    <xdr:rowOff>146050</xdr:rowOff>
                  </to>
                </anchor>
              </controlPr>
            </control>
          </mc:Choice>
        </mc:AlternateContent>
        <mc:AlternateContent xmlns:mc="http://schemas.openxmlformats.org/markup-compatibility/2006">
          <mc:Choice Requires="x14">
            <control shapeId="23920" r:id="rId84" name="Button 368">
              <controlPr defaultSize="0" print="0" autoFill="0" autoPict="0" macro="[0]!option_button_click">
                <anchor moveWithCells="1" sizeWithCells="1">
                  <from>
                    <xdr:col>0</xdr:col>
                    <xdr:colOff>31750</xdr:colOff>
                    <xdr:row>85</xdr:row>
                    <xdr:rowOff>31750</xdr:rowOff>
                  </from>
                  <to>
                    <xdr:col>0</xdr:col>
                    <xdr:colOff>146050</xdr:colOff>
                    <xdr:row>85</xdr:row>
                    <xdr:rowOff>146050</xdr:rowOff>
                  </to>
                </anchor>
              </controlPr>
            </control>
          </mc:Choice>
        </mc:AlternateContent>
        <mc:AlternateContent xmlns:mc="http://schemas.openxmlformats.org/markup-compatibility/2006">
          <mc:Choice Requires="x14">
            <control shapeId="23921" r:id="rId85" name="Button 369">
              <controlPr defaultSize="0" print="0" autoFill="0" autoPict="0" macro="[0]!option_button_click">
                <anchor moveWithCells="1" sizeWithCells="1">
                  <from>
                    <xdr:col>0</xdr:col>
                    <xdr:colOff>31750</xdr:colOff>
                    <xdr:row>80</xdr:row>
                    <xdr:rowOff>31750</xdr:rowOff>
                  </from>
                  <to>
                    <xdr:col>0</xdr:col>
                    <xdr:colOff>146050</xdr:colOff>
                    <xdr:row>80</xdr:row>
                    <xdr:rowOff>146050</xdr:rowOff>
                  </to>
                </anchor>
              </controlPr>
            </control>
          </mc:Choice>
        </mc:AlternateContent>
        <mc:AlternateContent xmlns:mc="http://schemas.openxmlformats.org/markup-compatibility/2006">
          <mc:Choice Requires="x14">
            <control shapeId="23923" r:id="rId86" name="Button 371">
              <controlPr defaultSize="0" print="0" autoFill="0" autoPict="0" macro="[0]!option_button_add4">
                <anchor moveWithCells="1" sizeWithCells="1">
                  <from>
                    <xdr:col>1</xdr:col>
                    <xdr:colOff>31750</xdr:colOff>
                    <xdr:row>71</xdr:row>
                    <xdr:rowOff>50800</xdr:rowOff>
                  </from>
                  <to>
                    <xdr:col>1</xdr:col>
                    <xdr:colOff>146050</xdr:colOff>
                    <xdr:row>71</xdr:row>
                    <xdr:rowOff>165100</xdr:rowOff>
                  </to>
                </anchor>
              </controlPr>
            </control>
          </mc:Choice>
        </mc:AlternateContent>
        <mc:AlternateContent xmlns:mc="http://schemas.openxmlformats.org/markup-compatibility/2006">
          <mc:Choice Requires="x14">
            <control shapeId="23924" r:id="rId87" name="Button 372">
              <controlPr defaultSize="0" print="0" autoFill="0" autoPict="0" macro="[0]!option_button_add3">
                <anchor moveWithCells="1" sizeWithCells="1">
                  <from>
                    <xdr:col>1</xdr:col>
                    <xdr:colOff>31750</xdr:colOff>
                    <xdr:row>44</xdr:row>
                    <xdr:rowOff>31750</xdr:rowOff>
                  </from>
                  <to>
                    <xdr:col>1</xdr:col>
                    <xdr:colOff>146050</xdr:colOff>
                    <xdr:row>44</xdr:row>
                    <xdr:rowOff>146050</xdr:rowOff>
                  </to>
                </anchor>
              </controlPr>
            </control>
          </mc:Choice>
        </mc:AlternateContent>
        <mc:AlternateContent xmlns:mc="http://schemas.openxmlformats.org/markup-compatibility/2006">
          <mc:Choice Requires="x14">
            <control shapeId="23925" r:id="rId88" name="Button 373">
              <controlPr defaultSize="0" print="0" autoFill="0" autoPict="0" macro="[0]!option_button_click">
                <anchor moveWithCells="1" sizeWithCells="1">
                  <from>
                    <xdr:col>0</xdr:col>
                    <xdr:colOff>31750</xdr:colOff>
                    <xdr:row>46</xdr:row>
                    <xdr:rowOff>38100</xdr:rowOff>
                  </from>
                  <to>
                    <xdr:col>0</xdr:col>
                    <xdr:colOff>146050</xdr:colOff>
                    <xdr:row>46</xdr:row>
                    <xdr:rowOff>152400</xdr:rowOff>
                  </to>
                </anchor>
              </controlPr>
            </control>
          </mc:Choice>
        </mc:AlternateContent>
        <mc:AlternateContent xmlns:mc="http://schemas.openxmlformats.org/markup-compatibility/2006">
          <mc:Choice Requires="x14">
            <control shapeId="23926" r:id="rId89" name="Button 374">
              <controlPr defaultSize="0" print="0" autoFill="0" autoPict="0" macro="[0]!option_button_click">
                <anchor moveWithCells="1" sizeWithCells="1">
                  <from>
                    <xdr:col>0</xdr:col>
                    <xdr:colOff>31750</xdr:colOff>
                    <xdr:row>47</xdr:row>
                    <xdr:rowOff>31750</xdr:rowOff>
                  </from>
                  <to>
                    <xdr:col>0</xdr:col>
                    <xdr:colOff>146050</xdr:colOff>
                    <xdr:row>47</xdr:row>
                    <xdr:rowOff>146050</xdr:rowOff>
                  </to>
                </anchor>
              </controlPr>
            </control>
          </mc:Choice>
        </mc:AlternateContent>
        <mc:AlternateContent xmlns:mc="http://schemas.openxmlformats.org/markup-compatibility/2006">
          <mc:Choice Requires="x14">
            <control shapeId="23927" r:id="rId90" name="Button 375">
              <controlPr defaultSize="0" print="0" autoFill="0" autoPict="0" macro="[0]!option_button_click">
                <anchor moveWithCells="1" sizeWithCells="1">
                  <from>
                    <xdr:col>0</xdr:col>
                    <xdr:colOff>31750</xdr:colOff>
                    <xdr:row>48</xdr:row>
                    <xdr:rowOff>31750</xdr:rowOff>
                  </from>
                  <to>
                    <xdr:col>0</xdr:col>
                    <xdr:colOff>146050</xdr:colOff>
                    <xdr:row>48</xdr:row>
                    <xdr:rowOff>146050</xdr:rowOff>
                  </to>
                </anchor>
              </controlPr>
            </control>
          </mc:Choice>
        </mc:AlternateContent>
        <mc:AlternateContent xmlns:mc="http://schemas.openxmlformats.org/markup-compatibility/2006">
          <mc:Choice Requires="x14">
            <control shapeId="23928" r:id="rId91" name="Button 376">
              <controlPr defaultSize="0" print="0" autoFill="0" autoPict="0" macro="[0]!option_button_click">
                <anchor moveWithCells="1" sizeWithCells="1">
                  <from>
                    <xdr:col>0</xdr:col>
                    <xdr:colOff>31750</xdr:colOff>
                    <xdr:row>49</xdr:row>
                    <xdr:rowOff>31750</xdr:rowOff>
                  </from>
                  <to>
                    <xdr:col>0</xdr:col>
                    <xdr:colOff>146050</xdr:colOff>
                    <xdr:row>49</xdr:row>
                    <xdr:rowOff>146050</xdr:rowOff>
                  </to>
                </anchor>
              </controlPr>
            </control>
          </mc:Choice>
        </mc:AlternateContent>
        <mc:AlternateContent xmlns:mc="http://schemas.openxmlformats.org/markup-compatibility/2006">
          <mc:Choice Requires="x14">
            <control shapeId="23929" r:id="rId92" name="Button 377">
              <controlPr defaultSize="0" print="0" autoFill="0" autoPict="0" macro="[0]!option_button_click">
                <anchor moveWithCells="1" sizeWithCells="1">
                  <from>
                    <xdr:col>0</xdr:col>
                    <xdr:colOff>31750</xdr:colOff>
                    <xdr:row>50</xdr:row>
                    <xdr:rowOff>31750</xdr:rowOff>
                  </from>
                  <to>
                    <xdr:col>0</xdr:col>
                    <xdr:colOff>146050</xdr:colOff>
                    <xdr:row>50</xdr:row>
                    <xdr:rowOff>146050</xdr:rowOff>
                  </to>
                </anchor>
              </controlPr>
            </control>
          </mc:Choice>
        </mc:AlternateContent>
        <mc:AlternateContent xmlns:mc="http://schemas.openxmlformats.org/markup-compatibility/2006">
          <mc:Choice Requires="x14">
            <control shapeId="23930" r:id="rId93" name="Button 378">
              <controlPr defaultSize="0" print="0" autoFill="0" autoPict="0" macro="[0]!option_button_click">
                <anchor moveWithCells="1" sizeWithCells="1">
                  <from>
                    <xdr:col>0</xdr:col>
                    <xdr:colOff>31750</xdr:colOff>
                    <xdr:row>45</xdr:row>
                    <xdr:rowOff>31750</xdr:rowOff>
                  </from>
                  <to>
                    <xdr:col>0</xdr:col>
                    <xdr:colOff>146050</xdr:colOff>
                    <xdr:row>45</xdr:row>
                    <xdr:rowOff>146050</xdr:rowOff>
                  </to>
                </anchor>
              </controlPr>
            </control>
          </mc:Choice>
        </mc:AlternateContent>
        <mc:AlternateContent xmlns:mc="http://schemas.openxmlformats.org/markup-compatibility/2006">
          <mc:Choice Requires="x14">
            <control shapeId="23937" r:id="rId94" name="Button 385">
              <controlPr defaultSize="0" print="0" autoFill="0" autoPict="0" macro="[0]!option_button_add_spare">
                <anchor moveWithCells="1" sizeWithCells="1">
                  <from>
                    <xdr:col>1</xdr:col>
                    <xdr:colOff>31750</xdr:colOff>
                    <xdr:row>110</xdr:row>
                    <xdr:rowOff>31750</xdr:rowOff>
                  </from>
                  <to>
                    <xdr:col>1</xdr:col>
                    <xdr:colOff>146050</xdr:colOff>
                    <xdr:row>110</xdr:row>
                    <xdr:rowOff>146050</xdr:rowOff>
                  </to>
                </anchor>
              </controlPr>
            </control>
          </mc:Choice>
        </mc:AlternateContent>
        <mc:AlternateContent xmlns:mc="http://schemas.openxmlformats.org/markup-compatibility/2006">
          <mc:Choice Requires="x14">
            <control shapeId="23938" r:id="rId95" name="Button 386">
              <controlPr defaultSize="0" print="0" autoFill="0" autoPict="0" macro="[0]!option_button_click">
                <anchor moveWithCells="1" sizeWithCells="1">
                  <from>
                    <xdr:col>0</xdr:col>
                    <xdr:colOff>31750</xdr:colOff>
                    <xdr:row>111</xdr:row>
                    <xdr:rowOff>38100</xdr:rowOff>
                  </from>
                  <to>
                    <xdr:col>0</xdr:col>
                    <xdr:colOff>146050</xdr:colOff>
                    <xdr:row>111</xdr:row>
                    <xdr:rowOff>152400</xdr:rowOff>
                  </to>
                </anchor>
              </controlPr>
            </control>
          </mc:Choice>
        </mc:AlternateContent>
        <mc:AlternateContent xmlns:mc="http://schemas.openxmlformats.org/markup-compatibility/2006">
          <mc:Choice Requires="x14">
            <control shapeId="23939" r:id="rId96" name="Button 387">
              <controlPr defaultSize="0" print="0" autoFill="0" autoPict="0" macro="[0]!option_button_click">
                <anchor moveWithCells="1" sizeWithCells="1">
                  <from>
                    <xdr:col>0</xdr:col>
                    <xdr:colOff>31750</xdr:colOff>
                    <xdr:row>113</xdr:row>
                    <xdr:rowOff>69850</xdr:rowOff>
                  </from>
                  <to>
                    <xdr:col>0</xdr:col>
                    <xdr:colOff>146050</xdr:colOff>
                    <xdr:row>114</xdr:row>
                    <xdr:rowOff>0</xdr:rowOff>
                  </to>
                </anchor>
              </controlPr>
            </control>
          </mc:Choice>
        </mc:AlternateContent>
        <mc:AlternateContent xmlns:mc="http://schemas.openxmlformats.org/markup-compatibility/2006">
          <mc:Choice Requires="x14">
            <control shapeId="23940" r:id="rId97" name="Button 388">
              <controlPr defaultSize="0" print="0" autoFill="0" autoPict="0" macro="[0]!option_button_click">
                <anchor moveWithCells="1" sizeWithCells="1">
                  <from>
                    <xdr:col>0</xdr:col>
                    <xdr:colOff>31750</xdr:colOff>
                    <xdr:row>114</xdr:row>
                    <xdr:rowOff>69850</xdr:rowOff>
                  </from>
                  <to>
                    <xdr:col>0</xdr:col>
                    <xdr:colOff>146050</xdr:colOff>
                    <xdr:row>115</xdr:row>
                    <xdr:rowOff>0</xdr:rowOff>
                  </to>
                </anchor>
              </controlPr>
            </control>
          </mc:Choice>
        </mc:AlternateContent>
        <mc:AlternateContent xmlns:mc="http://schemas.openxmlformats.org/markup-compatibility/2006">
          <mc:Choice Requires="x14">
            <control shapeId="23941" r:id="rId98" name="Button 389">
              <controlPr defaultSize="0" print="0" autoFill="0" autoPict="0" macro="[0]!option_button_click">
                <anchor moveWithCells="1" sizeWithCells="1">
                  <from>
                    <xdr:col>0</xdr:col>
                    <xdr:colOff>31750</xdr:colOff>
                    <xdr:row>112</xdr:row>
                    <xdr:rowOff>50800</xdr:rowOff>
                  </from>
                  <to>
                    <xdr:col>0</xdr:col>
                    <xdr:colOff>146050</xdr:colOff>
                    <xdr:row>112</xdr:row>
                    <xdr:rowOff>165100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disablePrompts="1" count="7">
        <x14:dataValidation type="list" allowBlank="1" showInputMessage="1" showErrorMessage="1" xr:uid="{00000000-0002-0000-0700-000000000000}">
          <x14:formula1>
            <xm:f>'D1'!$R$5:$R$6</xm:f>
          </x14:formula1>
          <xm:sqref>C38</xm:sqref>
        </x14:dataValidation>
        <x14:dataValidation type="list" allowBlank="1" showInputMessage="1" showErrorMessage="1" xr:uid="{00000000-0002-0000-0700-000001000000}">
          <x14:formula1>
            <xm:f>IF('D2'!$I$6&lt;&gt;"",OFFSET('D2'!$I$5,INDEX( MATCH(1,(--('D2'!$I$6:$I$25&lt;&gt;"")),0),1),0,SUMPRODUCT(--(LEN('D2'!$I$6:$I$25)&gt;0)),1),OFFSET('D2'!$H$6,INDEX( MATCH(1,(--('D2'!$I$6:$I$25&lt;&gt;"")),0),1),0,SUMPRODUCT(--(LEN('D2'!$I$6:$I$25)&gt;0)),1))</xm:f>
          </x14:formula1>
          <xm:sqref>C11:C19</xm:sqref>
        </x14:dataValidation>
        <x14:dataValidation type="list" allowBlank="1" showInputMessage="1" showErrorMessage="1" xr:uid="{00000000-0002-0000-0700-000002000000}">
          <x14:formula1>
            <xm:f>IF('D2'!$I$49&lt;&gt;"",OFFSET('D2'!$I$48,INDEX( MATCH(1,(--('D2'!$I$49:$I$68&lt;&gt;"")),0),1),0,SUMPRODUCT(--(LEN('D2'!$I$49:$I$68)&gt;0)),1),OFFSET('D2'!$H$49,INDEX( MATCH(1,(--('D2'!$I$49:$I$68&lt;&gt;"")),0),1),0,SUMPRODUCT(--(LEN('D2'!$I$49:$I$68)&gt;0)),1))</xm:f>
          </x14:formula1>
          <xm:sqref>C45:C51</xm:sqref>
        </x14:dataValidation>
        <x14:dataValidation type="list" allowBlank="1" showInputMessage="1" showErrorMessage="1" xr:uid="{00000000-0002-0000-0700-000003000000}">
          <x14:formula1>
            <xm:f>IF('D2'!$I$28&lt;&gt;"",OFFSET('D2'!$I$27,INDEX( MATCH(1,(--('D2'!$I$28:$I$47&lt;&gt;"")),0),1),0,SUMPRODUCT(--(LEN('D2'!$I$28:$I$47)&gt;0)),1),OFFSET('D2'!$H$28,INDEX( MATCH(1,(--('D2'!$I$28:$I$47&lt;&gt;"")),0),1),0,SUMPRODUCT(--(LEN('D2'!$I$28:$I$47)&gt;0)),1))</xm:f>
          </x14:formula1>
          <xm:sqref>C27:C28</xm:sqref>
        </x14:dataValidation>
        <x14:dataValidation type="list" allowBlank="1" showInputMessage="1" showErrorMessage="1" xr:uid="{00000000-0002-0000-0700-000004000000}">
          <x14:formula1>
            <xm:f>IF('D2'!$T$71&lt;&gt;"",OFFSET('D2'!$T$70,INDEX( MATCH(1,(--('D2'!$T$71:$T$95&lt;&gt;"")),0),1),0,SUMPRODUCT(--(LEN('D2'!$T$71:$T$95)&gt;0)),1),OFFSET('D2'!$O$71,INDEX( MATCH(1,(--('D2'!$T$37:$T$95&lt;&gt;"")),0),1),0,SUMPRODUCT(--(LEN('D2'!$T$37:$T$95)&gt;0)),1))</xm:f>
          </x14:formula1>
          <xm:sqref>C125:C139</xm:sqref>
        </x14:dataValidation>
        <x14:dataValidation type="list" allowBlank="1" showInputMessage="1" showErrorMessage="1" xr:uid="{00000000-0002-0000-0700-000005000000}">
          <x14:formula1>
            <xm:f>IF('D2'!$T$97&lt;&gt;"",OFFSET('D2'!$T$96,INDEX( MATCH(1,(--('D2'!$T$97:$T$121&lt;&gt;"")),0),1),0,SUMPRODUCT(--(LEN('D2'!$T$97:$T$121)&gt;0)),1),OFFSET('D2'!$O$97,INDEX( MATCH(1,(--('D2'!$T$97:$T$121&lt;&gt;"")),0),1),0,SUMPRODUCT(--(LEN('D2'!$T$97:$T$121)&gt;0)),1))</xm:f>
          </x14:formula1>
          <xm:sqref>C96:C110</xm:sqref>
        </x14:dataValidation>
        <x14:dataValidation type="list" allowBlank="1" showInputMessage="1" showErrorMessage="1" xr:uid="{00000000-0002-0000-0700-000006000000}">
          <x14:formula1>
            <xm:f>IF('D2'!$T$123&lt;&gt;"",OFFSET('D2'!$T$122,INDEX( MATCH(1,(--('D2'!$T$123:$T$147&lt;&gt;"")),0),1),0,SUMPRODUCT(--(LEN('D2'!$T$123:$T$147)&gt;0)),1),OFFSET('D2'!$O$123,INDEX( MATCH(1,(--('D2'!$T$123:$T$147&lt;&gt;"")),0),1),0,SUMPRODUCT(--(LEN('D2'!$T$123:$T$147)&gt;0)),1))</xm:f>
          </x14:formula1>
          <xm:sqref>C72:C86</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1">
    <tabColor theme="4" tint="0.39997558519241921"/>
    <pageSetUpPr fitToPage="1"/>
  </sheetPr>
  <dimension ref="C1:DB362"/>
  <sheetViews>
    <sheetView showGridLines="0" zoomScaleNormal="100" workbookViewId="0">
      <pane xSplit="6" ySplit="5" topLeftCell="G150" activePane="bottomRight" state="frozen"/>
      <selection pane="topRight" activeCell="G1" sqref="G1"/>
      <selection pane="bottomLeft" activeCell="A6" sqref="A6"/>
      <selection pane="bottomRight" activeCell="G239" sqref="G239"/>
    </sheetView>
  </sheetViews>
  <sheetFormatPr defaultColWidth="0" defaultRowHeight="14.5" x14ac:dyDescent="0.35"/>
  <cols>
    <col min="1" max="2" width="2.81640625" style="3" customWidth="1"/>
    <col min="3" max="3" width="53.453125" style="29" customWidth="1"/>
    <col min="4" max="4" width="9.453125" style="3" hidden="1" customWidth="1"/>
    <col min="5" max="6" width="13.54296875" style="55" customWidth="1"/>
    <col min="7" max="97" width="13.54296875" style="3" customWidth="1"/>
    <col min="98" max="98" width="9" style="3" customWidth="1"/>
    <col min="99" max="99" width="9.1796875" style="3" hidden="1" customWidth="1"/>
    <col min="100" max="101" width="8" style="3" hidden="1" customWidth="1"/>
    <col min="102" max="102" width="8" hidden="1" customWidth="1"/>
    <col min="103" max="104" width="8.81640625" style="3" hidden="1" customWidth="1"/>
    <col min="105" max="106" width="9.1796875" style="3" hidden="1" customWidth="1"/>
    <col min="107" max="16384" width="0" style="3" hidden="1"/>
  </cols>
  <sheetData>
    <row r="1" spans="3:103" customFormat="1" ht="39.75" customHeight="1" x14ac:dyDescent="0.55000000000000004">
      <c r="C1" s="76" t="s">
        <v>98</v>
      </c>
      <c r="D1" s="35"/>
      <c r="E1" s="679" t="str">
        <f ca="1">IF(CV10&gt;0,CV9,IF(CW10&gt;0,CW9,IF(CX10&gt;0,CX9,"")))</f>
        <v/>
      </c>
      <c r="F1" s="679"/>
    </row>
    <row r="2" spans="3:103" customFormat="1" ht="34.4" customHeight="1" x14ac:dyDescent="0.45">
      <c r="C2" s="252" t="str">
        <f>"'"&amp;G.Asm!F27&amp;"'"</f>
        <v>'Text'</v>
      </c>
      <c r="D2" s="248"/>
      <c r="E2" s="679"/>
      <c r="F2" s="679"/>
      <c r="G2" s="1"/>
      <c r="H2" s="553" t="s">
        <v>889</v>
      </c>
      <c r="I2" s="554" t="str">
        <f>G.Asm!$F$17</f>
        <v>Ones</v>
      </c>
      <c r="J2" s="1"/>
      <c r="CV2" s="303" t="s">
        <v>485</v>
      </c>
      <c r="CW2" s="303"/>
      <c r="CX2" s="303"/>
      <c r="CY2" s="303"/>
    </row>
    <row r="3" spans="3:103" customFormat="1" ht="5.25" customHeight="1" x14ac:dyDescent="0.35">
      <c r="C3" s="74"/>
      <c r="E3" s="2"/>
      <c r="F3" s="2"/>
    </row>
    <row r="4" spans="3:103" s="2" customFormat="1" ht="14.25" customHeight="1" x14ac:dyDescent="0.35">
      <c r="C4" s="181" t="s">
        <v>0</v>
      </c>
      <c r="D4" s="682" t="s">
        <v>24</v>
      </c>
      <c r="E4" s="680" t="s">
        <v>2</v>
      </c>
      <c r="F4" s="681"/>
      <c r="G4" s="187">
        <v>0</v>
      </c>
      <c r="H4" s="187">
        <v>1</v>
      </c>
      <c r="I4" s="187">
        <v>2</v>
      </c>
      <c r="J4" s="187">
        <v>3</v>
      </c>
      <c r="K4" s="187">
        <v>4</v>
      </c>
      <c r="L4" s="187">
        <v>5</v>
      </c>
      <c r="M4" s="187">
        <v>6</v>
      </c>
      <c r="N4" s="187">
        <v>7</v>
      </c>
      <c r="O4" s="187">
        <v>8</v>
      </c>
      <c r="P4" s="187">
        <v>9</v>
      </c>
      <c r="Q4" s="187">
        <v>10</v>
      </c>
      <c r="R4" s="187">
        <v>11</v>
      </c>
      <c r="S4" s="187">
        <v>12</v>
      </c>
      <c r="T4" s="187">
        <v>13</v>
      </c>
      <c r="U4" s="187">
        <v>14</v>
      </c>
      <c r="V4" s="187">
        <v>15</v>
      </c>
      <c r="W4" s="187">
        <v>16</v>
      </c>
      <c r="X4" s="187">
        <v>17</v>
      </c>
      <c r="Y4" s="187">
        <v>18</v>
      </c>
      <c r="Z4" s="187">
        <v>19</v>
      </c>
      <c r="AA4" s="187">
        <v>20</v>
      </c>
      <c r="AB4" s="187">
        <v>21</v>
      </c>
      <c r="AC4" s="187">
        <v>22</v>
      </c>
      <c r="AD4" s="187">
        <v>23</v>
      </c>
      <c r="AE4" s="187">
        <v>24</v>
      </c>
      <c r="AF4" s="187">
        <v>25</v>
      </c>
      <c r="AG4" s="187">
        <v>26</v>
      </c>
      <c r="AH4" s="187">
        <v>27</v>
      </c>
      <c r="AI4" s="187">
        <v>28</v>
      </c>
      <c r="AJ4" s="187">
        <v>29</v>
      </c>
      <c r="AK4" s="187">
        <v>30</v>
      </c>
      <c r="AL4" s="187">
        <v>31</v>
      </c>
      <c r="AM4" s="187">
        <v>32</v>
      </c>
      <c r="AN4" s="187">
        <v>33</v>
      </c>
      <c r="AO4" s="187">
        <v>34</v>
      </c>
      <c r="AP4" s="187">
        <v>35</v>
      </c>
      <c r="AQ4" s="187">
        <v>36</v>
      </c>
      <c r="AR4" s="187">
        <v>37</v>
      </c>
      <c r="AS4" s="187">
        <v>38</v>
      </c>
      <c r="AT4" s="187">
        <v>39</v>
      </c>
      <c r="AU4" s="187">
        <v>40</v>
      </c>
      <c r="AV4" s="187">
        <v>41</v>
      </c>
      <c r="AW4" s="187">
        <v>42</v>
      </c>
      <c r="AX4" s="187">
        <v>43</v>
      </c>
      <c r="AY4" s="187">
        <v>44</v>
      </c>
      <c r="AZ4" s="187">
        <v>45</v>
      </c>
      <c r="BA4" s="187">
        <v>46</v>
      </c>
      <c r="BB4" s="187">
        <v>47</v>
      </c>
      <c r="BC4" s="187">
        <v>48</v>
      </c>
      <c r="BD4" s="187">
        <v>49</v>
      </c>
      <c r="BE4" s="187">
        <v>50</v>
      </c>
      <c r="BF4" s="187">
        <v>51</v>
      </c>
      <c r="BG4" s="187">
        <v>52</v>
      </c>
      <c r="BH4" s="187">
        <v>53</v>
      </c>
      <c r="BI4" s="187">
        <v>54</v>
      </c>
      <c r="BJ4" s="187">
        <v>55</v>
      </c>
      <c r="BK4" s="187">
        <v>56</v>
      </c>
      <c r="BL4" s="187">
        <v>57</v>
      </c>
      <c r="BM4" s="187">
        <v>58</v>
      </c>
      <c r="BN4" s="187">
        <v>59</v>
      </c>
      <c r="BO4" s="187">
        <v>60</v>
      </c>
      <c r="BP4" s="187">
        <v>61</v>
      </c>
      <c r="BQ4" s="187">
        <v>62</v>
      </c>
      <c r="BR4" s="187">
        <v>63</v>
      </c>
      <c r="BS4" s="187">
        <v>64</v>
      </c>
      <c r="BT4" s="187">
        <v>65</v>
      </c>
      <c r="BU4" s="187">
        <v>66</v>
      </c>
      <c r="BV4" s="187">
        <v>67</v>
      </c>
      <c r="BW4" s="187">
        <v>68</v>
      </c>
      <c r="BX4" s="187">
        <v>69</v>
      </c>
      <c r="BY4" s="187">
        <v>70</v>
      </c>
      <c r="BZ4" s="187">
        <v>71</v>
      </c>
      <c r="CA4" s="187">
        <v>72</v>
      </c>
      <c r="CB4" s="187">
        <v>73</v>
      </c>
      <c r="CC4" s="187">
        <v>74</v>
      </c>
      <c r="CD4" s="187">
        <v>75</v>
      </c>
      <c r="CE4" s="187">
        <v>76</v>
      </c>
      <c r="CF4" s="187">
        <v>77</v>
      </c>
      <c r="CG4" s="187">
        <v>78</v>
      </c>
      <c r="CH4" s="187">
        <v>79</v>
      </c>
      <c r="CI4" s="187">
        <v>80</v>
      </c>
      <c r="CJ4" s="187">
        <v>81</v>
      </c>
      <c r="CK4" s="187">
        <v>82</v>
      </c>
      <c r="CL4" s="187">
        <v>83</v>
      </c>
      <c r="CM4" s="187">
        <v>84</v>
      </c>
      <c r="CN4" s="187">
        <v>85</v>
      </c>
      <c r="CO4" s="187">
        <v>86</v>
      </c>
      <c r="CP4" s="187">
        <v>87</v>
      </c>
      <c r="CQ4" s="187">
        <v>88</v>
      </c>
      <c r="CR4" s="187">
        <v>89</v>
      </c>
      <c r="CS4" s="187">
        <v>90</v>
      </c>
      <c r="CT4" s="58"/>
    </row>
    <row r="5" spans="3:103" s="2" customFormat="1" ht="18" customHeight="1" x14ac:dyDescent="0.35">
      <c r="C5" s="181" t="s">
        <v>1</v>
      </c>
      <c r="D5" s="683"/>
      <c r="E5" s="187" t="s">
        <v>3</v>
      </c>
      <c r="F5" s="187" t="s">
        <v>4</v>
      </c>
      <c r="G5" s="183" t="s">
        <v>41</v>
      </c>
      <c r="H5" s="187">
        <f>G.Asm!F33</f>
        <v>2022</v>
      </c>
      <c r="I5" s="187">
        <f t="shared" ref="I5:BT5" si="0">H5+1</f>
        <v>2023</v>
      </c>
      <c r="J5" s="187">
        <f t="shared" si="0"/>
        <v>2024</v>
      </c>
      <c r="K5" s="187">
        <f t="shared" si="0"/>
        <v>2025</v>
      </c>
      <c r="L5" s="187">
        <f t="shared" si="0"/>
        <v>2026</v>
      </c>
      <c r="M5" s="187">
        <f t="shared" si="0"/>
        <v>2027</v>
      </c>
      <c r="N5" s="187">
        <f t="shared" si="0"/>
        <v>2028</v>
      </c>
      <c r="O5" s="187">
        <f t="shared" si="0"/>
        <v>2029</v>
      </c>
      <c r="P5" s="187">
        <f t="shared" si="0"/>
        <v>2030</v>
      </c>
      <c r="Q5" s="187">
        <f t="shared" si="0"/>
        <v>2031</v>
      </c>
      <c r="R5" s="187">
        <f t="shared" si="0"/>
        <v>2032</v>
      </c>
      <c r="S5" s="187">
        <f t="shared" si="0"/>
        <v>2033</v>
      </c>
      <c r="T5" s="187">
        <f t="shared" si="0"/>
        <v>2034</v>
      </c>
      <c r="U5" s="187">
        <f t="shared" si="0"/>
        <v>2035</v>
      </c>
      <c r="V5" s="187">
        <f t="shared" si="0"/>
        <v>2036</v>
      </c>
      <c r="W5" s="187">
        <f t="shared" si="0"/>
        <v>2037</v>
      </c>
      <c r="X5" s="187">
        <f t="shared" si="0"/>
        <v>2038</v>
      </c>
      <c r="Y5" s="187">
        <f t="shared" si="0"/>
        <v>2039</v>
      </c>
      <c r="Z5" s="187">
        <f t="shared" si="0"/>
        <v>2040</v>
      </c>
      <c r="AA5" s="187">
        <f t="shared" si="0"/>
        <v>2041</v>
      </c>
      <c r="AB5" s="187">
        <f t="shared" si="0"/>
        <v>2042</v>
      </c>
      <c r="AC5" s="187">
        <f t="shared" si="0"/>
        <v>2043</v>
      </c>
      <c r="AD5" s="187">
        <f t="shared" si="0"/>
        <v>2044</v>
      </c>
      <c r="AE5" s="187">
        <f t="shared" si="0"/>
        <v>2045</v>
      </c>
      <c r="AF5" s="187">
        <f t="shared" si="0"/>
        <v>2046</v>
      </c>
      <c r="AG5" s="187">
        <f t="shared" si="0"/>
        <v>2047</v>
      </c>
      <c r="AH5" s="187">
        <f t="shared" si="0"/>
        <v>2048</v>
      </c>
      <c r="AI5" s="187">
        <f t="shared" si="0"/>
        <v>2049</v>
      </c>
      <c r="AJ5" s="187">
        <f t="shared" si="0"/>
        <v>2050</v>
      </c>
      <c r="AK5" s="187">
        <f t="shared" si="0"/>
        <v>2051</v>
      </c>
      <c r="AL5" s="187">
        <f t="shared" si="0"/>
        <v>2052</v>
      </c>
      <c r="AM5" s="187">
        <f t="shared" si="0"/>
        <v>2053</v>
      </c>
      <c r="AN5" s="187">
        <f t="shared" si="0"/>
        <v>2054</v>
      </c>
      <c r="AO5" s="187">
        <f t="shared" si="0"/>
        <v>2055</v>
      </c>
      <c r="AP5" s="187">
        <f t="shared" si="0"/>
        <v>2056</v>
      </c>
      <c r="AQ5" s="187">
        <f t="shared" si="0"/>
        <v>2057</v>
      </c>
      <c r="AR5" s="187">
        <f t="shared" si="0"/>
        <v>2058</v>
      </c>
      <c r="AS5" s="187">
        <f t="shared" si="0"/>
        <v>2059</v>
      </c>
      <c r="AT5" s="187">
        <f t="shared" si="0"/>
        <v>2060</v>
      </c>
      <c r="AU5" s="187">
        <f t="shared" si="0"/>
        <v>2061</v>
      </c>
      <c r="AV5" s="187">
        <f t="shared" si="0"/>
        <v>2062</v>
      </c>
      <c r="AW5" s="187">
        <f t="shared" si="0"/>
        <v>2063</v>
      </c>
      <c r="AX5" s="187">
        <f t="shared" si="0"/>
        <v>2064</v>
      </c>
      <c r="AY5" s="187">
        <f t="shared" si="0"/>
        <v>2065</v>
      </c>
      <c r="AZ5" s="187">
        <f t="shared" si="0"/>
        <v>2066</v>
      </c>
      <c r="BA5" s="187">
        <f t="shared" si="0"/>
        <v>2067</v>
      </c>
      <c r="BB5" s="187">
        <f t="shared" si="0"/>
        <v>2068</v>
      </c>
      <c r="BC5" s="187">
        <f t="shared" si="0"/>
        <v>2069</v>
      </c>
      <c r="BD5" s="187">
        <f t="shared" si="0"/>
        <v>2070</v>
      </c>
      <c r="BE5" s="187">
        <f t="shared" si="0"/>
        <v>2071</v>
      </c>
      <c r="BF5" s="187">
        <f t="shared" si="0"/>
        <v>2072</v>
      </c>
      <c r="BG5" s="187">
        <f t="shared" si="0"/>
        <v>2073</v>
      </c>
      <c r="BH5" s="187">
        <f t="shared" si="0"/>
        <v>2074</v>
      </c>
      <c r="BI5" s="187">
        <f t="shared" si="0"/>
        <v>2075</v>
      </c>
      <c r="BJ5" s="187">
        <f t="shared" si="0"/>
        <v>2076</v>
      </c>
      <c r="BK5" s="187">
        <f t="shared" si="0"/>
        <v>2077</v>
      </c>
      <c r="BL5" s="187">
        <f t="shared" si="0"/>
        <v>2078</v>
      </c>
      <c r="BM5" s="187">
        <f t="shared" si="0"/>
        <v>2079</v>
      </c>
      <c r="BN5" s="187">
        <f t="shared" si="0"/>
        <v>2080</v>
      </c>
      <c r="BO5" s="187">
        <f t="shared" si="0"/>
        <v>2081</v>
      </c>
      <c r="BP5" s="187">
        <f t="shared" si="0"/>
        <v>2082</v>
      </c>
      <c r="BQ5" s="187">
        <f t="shared" si="0"/>
        <v>2083</v>
      </c>
      <c r="BR5" s="187">
        <f t="shared" si="0"/>
        <v>2084</v>
      </c>
      <c r="BS5" s="187">
        <f t="shared" si="0"/>
        <v>2085</v>
      </c>
      <c r="BT5" s="187">
        <f t="shared" si="0"/>
        <v>2086</v>
      </c>
      <c r="BU5" s="187">
        <f t="shared" ref="BU5:CS5" si="1">BT5+1</f>
        <v>2087</v>
      </c>
      <c r="BV5" s="187">
        <f t="shared" si="1"/>
        <v>2088</v>
      </c>
      <c r="BW5" s="187">
        <f t="shared" si="1"/>
        <v>2089</v>
      </c>
      <c r="BX5" s="187">
        <f t="shared" si="1"/>
        <v>2090</v>
      </c>
      <c r="BY5" s="187">
        <f t="shared" si="1"/>
        <v>2091</v>
      </c>
      <c r="BZ5" s="187">
        <f t="shared" si="1"/>
        <v>2092</v>
      </c>
      <c r="CA5" s="187">
        <f t="shared" si="1"/>
        <v>2093</v>
      </c>
      <c r="CB5" s="187">
        <f t="shared" si="1"/>
        <v>2094</v>
      </c>
      <c r="CC5" s="187">
        <f t="shared" si="1"/>
        <v>2095</v>
      </c>
      <c r="CD5" s="187">
        <f t="shared" si="1"/>
        <v>2096</v>
      </c>
      <c r="CE5" s="187">
        <f t="shared" si="1"/>
        <v>2097</v>
      </c>
      <c r="CF5" s="187">
        <f t="shared" si="1"/>
        <v>2098</v>
      </c>
      <c r="CG5" s="187">
        <f t="shared" si="1"/>
        <v>2099</v>
      </c>
      <c r="CH5" s="187">
        <f t="shared" si="1"/>
        <v>2100</v>
      </c>
      <c r="CI5" s="187">
        <f t="shared" si="1"/>
        <v>2101</v>
      </c>
      <c r="CJ5" s="187">
        <f t="shared" si="1"/>
        <v>2102</v>
      </c>
      <c r="CK5" s="187">
        <f t="shared" si="1"/>
        <v>2103</v>
      </c>
      <c r="CL5" s="187">
        <f t="shared" si="1"/>
        <v>2104</v>
      </c>
      <c r="CM5" s="187">
        <f t="shared" si="1"/>
        <v>2105</v>
      </c>
      <c r="CN5" s="187">
        <f t="shared" si="1"/>
        <v>2106</v>
      </c>
      <c r="CO5" s="187">
        <f t="shared" si="1"/>
        <v>2107</v>
      </c>
      <c r="CP5" s="187">
        <f t="shared" si="1"/>
        <v>2108</v>
      </c>
      <c r="CQ5" s="187">
        <f t="shared" si="1"/>
        <v>2109</v>
      </c>
      <c r="CR5" s="187">
        <f t="shared" si="1"/>
        <v>2110</v>
      </c>
      <c r="CS5" s="187">
        <f t="shared" si="1"/>
        <v>2111</v>
      </c>
      <c r="CT5" s="58"/>
    </row>
    <row r="6" spans="3:103" customFormat="1" x14ac:dyDescent="0.35">
      <c r="C6" s="29"/>
      <c r="D6" s="3"/>
      <c r="E6" s="4"/>
      <c r="F6" s="4"/>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row>
    <row r="7" spans="3:103" customFormat="1" ht="15.5" x14ac:dyDescent="0.35">
      <c r="C7" s="78" t="s">
        <v>17</v>
      </c>
      <c r="E7" s="34"/>
      <c r="F7" s="4"/>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row>
    <row r="8" spans="3:103" customFormat="1" x14ac:dyDescent="0.35">
      <c r="C8" s="171"/>
      <c r="D8" s="3"/>
      <c r="E8" s="4"/>
      <c r="F8" s="4"/>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V8" t="s">
        <v>486</v>
      </c>
      <c r="CW8" t="s">
        <v>487</v>
      </c>
      <c r="CX8" t="s">
        <v>488</v>
      </c>
      <c r="CY8" s="3"/>
    </row>
    <row r="9" spans="3:103" customFormat="1" x14ac:dyDescent="0.35">
      <c r="C9" s="226" t="s">
        <v>139</v>
      </c>
      <c r="D9" s="686" t="s">
        <v>23</v>
      </c>
      <c r="E9" s="227">
        <f>SUM(E10,E26)</f>
        <v>0</v>
      </c>
      <c r="F9" s="227">
        <f t="shared" ref="F9:BQ9" si="2">SUM(F10,F26)</f>
        <v>0</v>
      </c>
      <c r="G9" s="228">
        <f t="shared" si="2"/>
        <v>0</v>
      </c>
      <c r="H9" s="228">
        <f t="shared" si="2"/>
        <v>0</v>
      </c>
      <c r="I9" s="228">
        <f t="shared" si="2"/>
        <v>0</v>
      </c>
      <c r="J9" s="228">
        <f t="shared" si="2"/>
        <v>0</v>
      </c>
      <c r="K9" s="228">
        <f t="shared" si="2"/>
        <v>0</v>
      </c>
      <c r="L9" s="228">
        <f t="shared" si="2"/>
        <v>0</v>
      </c>
      <c r="M9" s="228">
        <f t="shared" si="2"/>
        <v>0</v>
      </c>
      <c r="N9" s="228">
        <f t="shared" si="2"/>
        <v>0</v>
      </c>
      <c r="O9" s="228">
        <f t="shared" si="2"/>
        <v>0</v>
      </c>
      <c r="P9" s="228">
        <f t="shared" si="2"/>
        <v>0</v>
      </c>
      <c r="Q9" s="228">
        <f t="shared" si="2"/>
        <v>0</v>
      </c>
      <c r="R9" s="228">
        <f t="shared" si="2"/>
        <v>0</v>
      </c>
      <c r="S9" s="228">
        <f t="shared" si="2"/>
        <v>0</v>
      </c>
      <c r="T9" s="228">
        <f t="shared" si="2"/>
        <v>0</v>
      </c>
      <c r="U9" s="228">
        <f t="shared" si="2"/>
        <v>0</v>
      </c>
      <c r="V9" s="228">
        <f t="shared" si="2"/>
        <v>0</v>
      </c>
      <c r="W9" s="228">
        <f t="shared" si="2"/>
        <v>0</v>
      </c>
      <c r="X9" s="228">
        <f t="shared" si="2"/>
        <v>0</v>
      </c>
      <c r="Y9" s="228">
        <f t="shared" si="2"/>
        <v>0</v>
      </c>
      <c r="Z9" s="228">
        <f t="shared" si="2"/>
        <v>0</v>
      </c>
      <c r="AA9" s="228">
        <f t="shared" si="2"/>
        <v>0</v>
      </c>
      <c r="AB9" s="228">
        <f t="shared" si="2"/>
        <v>0</v>
      </c>
      <c r="AC9" s="228">
        <f t="shared" si="2"/>
        <v>0</v>
      </c>
      <c r="AD9" s="228">
        <f t="shared" si="2"/>
        <v>0</v>
      </c>
      <c r="AE9" s="228">
        <f t="shared" si="2"/>
        <v>0</v>
      </c>
      <c r="AF9" s="228">
        <f t="shared" si="2"/>
        <v>0</v>
      </c>
      <c r="AG9" s="228">
        <f t="shared" si="2"/>
        <v>0</v>
      </c>
      <c r="AH9" s="228">
        <f t="shared" si="2"/>
        <v>0</v>
      </c>
      <c r="AI9" s="228">
        <f t="shared" si="2"/>
        <v>0</v>
      </c>
      <c r="AJ9" s="228">
        <f t="shared" si="2"/>
        <v>0</v>
      </c>
      <c r="AK9" s="228">
        <f t="shared" si="2"/>
        <v>0</v>
      </c>
      <c r="AL9" s="228">
        <f t="shared" si="2"/>
        <v>0</v>
      </c>
      <c r="AM9" s="228">
        <f t="shared" si="2"/>
        <v>0</v>
      </c>
      <c r="AN9" s="228">
        <f t="shared" si="2"/>
        <v>0</v>
      </c>
      <c r="AO9" s="228">
        <f t="shared" si="2"/>
        <v>0</v>
      </c>
      <c r="AP9" s="228">
        <f t="shared" si="2"/>
        <v>0</v>
      </c>
      <c r="AQ9" s="228">
        <f t="shared" si="2"/>
        <v>0</v>
      </c>
      <c r="AR9" s="228">
        <f t="shared" si="2"/>
        <v>0</v>
      </c>
      <c r="AS9" s="228">
        <f t="shared" si="2"/>
        <v>0</v>
      </c>
      <c r="AT9" s="228">
        <f t="shared" si="2"/>
        <v>0</v>
      </c>
      <c r="AU9" s="228">
        <f t="shared" si="2"/>
        <v>0</v>
      </c>
      <c r="AV9" s="228">
        <f t="shared" si="2"/>
        <v>0</v>
      </c>
      <c r="AW9" s="228">
        <f t="shared" si="2"/>
        <v>0</v>
      </c>
      <c r="AX9" s="228">
        <f t="shared" si="2"/>
        <v>0</v>
      </c>
      <c r="AY9" s="228">
        <f t="shared" si="2"/>
        <v>0</v>
      </c>
      <c r="AZ9" s="228">
        <f t="shared" si="2"/>
        <v>0</v>
      </c>
      <c r="BA9" s="228">
        <f t="shared" si="2"/>
        <v>0</v>
      </c>
      <c r="BB9" s="228">
        <f t="shared" si="2"/>
        <v>0</v>
      </c>
      <c r="BC9" s="228">
        <f t="shared" si="2"/>
        <v>0</v>
      </c>
      <c r="BD9" s="228">
        <f t="shared" si="2"/>
        <v>0</v>
      </c>
      <c r="BE9" s="228">
        <f t="shared" si="2"/>
        <v>0</v>
      </c>
      <c r="BF9" s="228">
        <f t="shared" si="2"/>
        <v>0</v>
      </c>
      <c r="BG9" s="228">
        <f t="shared" si="2"/>
        <v>0</v>
      </c>
      <c r="BH9" s="228">
        <f t="shared" si="2"/>
        <v>0</v>
      </c>
      <c r="BI9" s="228">
        <f t="shared" si="2"/>
        <v>0</v>
      </c>
      <c r="BJ9" s="228">
        <f t="shared" si="2"/>
        <v>0</v>
      </c>
      <c r="BK9" s="228">
        <f t="shared" si="2"/>
        <v>0</v>
      </c>
      <c r="BL9" s="228">
        <f t="shared" si="2"/>
        <v>0</v>
      </c>
      <c r="BM9" s="228">
        <f t="shared" si="2"/>
        <v>0</v>
      </c>
      <c r="BN9" s="228">
        <f t="shared" si="2"/>
        <v>0</v>
      </c>
      <c r="BO9" s="228">
        <f t="shared" si="2"/>
        <v>0</v>
      </c>
      <c r="BP9" s="228">
        <f t="shared" si="2"/>
        <v>0</v>
      </c>
      <c r="BQ9" s="228">
        <f t="shared" si="2"/>
        <v>0</v>
      </c>
      <c r="BR9" s="228">
        <f t="shared" ref="BR9:CS9" si="3">SUM(BR10,BR26)</f>
        <v>0</v>
      </c>
      <c r="BS9" s="228">
        <f t="shared" si="3"/>
        <v>0</v>
      </c>
      <c r="BT9" s="228">
        <f t="shared" si="3"/>
        <v>0</v>
      </c>
      <c r="BU9" s="228">
        <f t="shared" si="3"/>
        <v>0</v>
      </c>
      <c r="BV9" s="228">
        <f t="shared" si="3"/>
        <v>0</v>
      </c>
      <c r="BW9" s="228">
        <f t="shared" si="3"/>
        <v>0</v>
      </c>
      <c r="BX9" s="228">
        <f t="shared" si="3"/>
        <v>0</v>
      </c>
      <c r="BY9" s="228">
        <f t="shared" si="3"/>
        <v>0</v>
      </c>
      <c r="BZ9" s="228">
        <f t="shared" si="3"/>
        <v>0</v>
      </c>
      <c r="CA9" s="228">
        <f t="shared" si="3"/>
        <v>0</v>
      </c>
      <c r="CB9" s="228">
        <f t="shared" si="3"/>
        <v>0</v>
      </c>
      <c r="CC9" s="228">
        <f t="shared" si="3"/>
        <v>0</v>
      </c>
      <c r="CD9" s="228">
        <f t="shared" si="3"/>
        <v>0</v>
      </c>
      <c r="CE9" s="228">
        <f t="shared" si="3"/>
        <v>0</v>
      </c>
      <c r="CF9" s="228">
        <f t="shared" si="3"/>
        <v>0</v>
      </c>
      <c r="CG9" s="228">
        <f t="shared" si="3"/>
        <v>0</v>
      </c>
      <c r="CH9" s="228">
        <f t="shared" si="3"/>
        <v>0</v>
      </c>
      <c r="CI9" s="228">
        <f t="shared" si="3"/>
        <v>0</v>
      </c>
      <c r="CJ9" s="228">
        <f t="shared" si="3"/>
        <v>0</v>
      </c>
      <c r="CK9" s="228">
        <f t="shared" si="3"/>
        <v>0</v>
      </c>
      <c r="CL9" s="228">
        <f t="shared" si="3"/>
        <v>0</v>
      </c>
      <c r="CM9" s="228">
        <f t="shared" si="3"/>
        <v>0</v>
      </c>
      <c r="CN9" s="228">
        <f t="shared" si="3"/>
        <v>0</v>
      </c>
      <c r="CO9" s="228">
        <f t="shared" si="3"/>
        <v>0</v>
      </c>
      <c r="CP9" s="228">
        <f t="shared" si="3"/>
        <v>0</v>
      </c>
      <c r="CQ9" s="228">
        <f t="shared" si="3"/>
        <v>0</v>
      </c>
      <c r="CR9" s="228">
        <f t="shared" si="3"/>
        <v>0</v>
      </c>
      <c r="CS9" s="228">
        <f t="shared" si="3"/>
        <v>0</v>
      </c>
      <c r="CT9" s="56"/>
      <c r="CV9" t="s">
        <v>828</v>
      </c>
      <c r="CW9" t="s">
        <v>829</v>
      </c>
      <c r="CX9" t="s">
        <v>830</v>
      </c>
    </row>
    <row r="10" spans="3:103" customFormat="1" x14ac:dyDescent="0.35">
      <c r="C10" s="229" t="s">
        <v>140</v>
      </c>
      <c r="D10" s="687"/>
      <c r="E10" s="227">
        <f t="shared" ref="E10:BP10" si="4">SUM(E11:E24)</f>
        <v>0</v>
      </c>
      <c r="F10" s="227">
        <f t="shared" si="4"/>
        <v>0</v>
      </c>
      <c r="G10" s="227">
        <f t="shared" si="4"/>
        <v>0</v>
      </c>
      <c r="H10" s="227">
        <f t="shared" si="4"/>
        <v>0</v>
      </c>
      <c r="I10" s="227">
        <f t="shared" si="4"/>
        <v>0</v>
      </c>
      <c r="J10" s="227">
        <f t="shared" si="4"/>
        <v>0</v>
      </c>
      <c r="K10" s="227">
        <f t="shared" si="4"/>
        <v>0</v>
      </c>
      <c r="L10" s="227">
        <f t="shared" si="4"/>
        <v>0</v>
      </c>
      <c r="M10" s="227">
        <f t="shared" si="4"/>
        <v>0</v>
      </c>
      <c r="N10" s="227">
        <f t="shared" si="4"/>
        <v>0</v>
      </c>
      <c r="O10" s="227">
        <f t="shared" si="4"/>
        <v>0</v>
      </c>
      <c r="P10" s="227">
        <f t="shared" si="4"/>
        <v>0</v>
      </c>
      <c r="Q10" s="227">
        <f t="shared" si="4"/>
        <v>0</v>
      </c>
      <c r="R10" s="227">
        <f t="shared" si="4"/>
        <v>0</v>
      </c>
      <c r="S10" s="227">
        <f t="shared" si="4"/>
        <v>0</v>
      </c>
      <c r="T10" s="227">
        <f t="shared" si="4"/>
        <v>0</v>
      </c>
      <c r="U10" s="227">
        <f t="shared" si="4"/>
        <v>0</v>
      </c>
      <c r="V10" s="227">
        <f t="shared" si="4"/>
        <v>0</v>
      </c>
      <c r="W10" s="227">
        <f t="shared" si="4"/>
        <v>0</v>
      </c>
      <c r="X10" s="227">
        <f t="shared" si="4"/>
        <v>0</v>
      </c>
      <c r="Y10" s="227">
        <f t="shared" si="4"/>
        <v>0</v>
      </c>
      <c r="Z10" s="227">
        <f t="shared" si="4"/>
        <v>0</v>
      </c>
      <c r="AA10" s="227">
        <f t="shared" si="4"/>
        <v>0</v>
      </c>
      <c r="AB10" s="227">
        <f t="shared" si="4"/>
        <v>0</v>
      </c>
      <c r="AC10" s="227">
        <f t="shared" si="4"/>
        <v>0</v>
      </c>
      <c r="AD10" s="227">
        <f t="shared" si="4"/>
        <v>0</v>
      </c>
      <c r="AE10" s="227">
        <f t="shared" si="4"/>
        <v>0</v>
      </c>
      <c r="AF10" s="227">
        <f t="shared" si="4"/>
        <v>0</v>
      </c>
      <c r="AG10" s="227">
        <f t="shared" si="4"/>
        <v>0</v>
      </c>
      <c r="AH10" s="227">
        <f t="shared" si="4"/>
        <v>0</v>
      </c>
      <c r="AI10" s="227">
        <f t="shared" si="4"/>
        <v>0</v>
      </c>
      <c r="AJ10" s="227">
        <f t="shared" si="4"/>
        <v>0</v>
      </c>
      <c r="AK10" s="227">
        <f t="shared" si="4"/>
        <v>0</v>
      </c>
      <c r="AL10" s="227">
        <f t="shared" si="4"/>
        <v>0</v>
      </c>
      <c r="AM10" s="227">
        <f t="shared" si="4"/>
        <v>0</v>
      </c>
      <c r="AN10" s="227">
        <f t="shared" si="4"/>
        <v>0</v>
      </c>
      <c r="AO10" s="227">
        <f t="shared" si="4"/>
        <v>0</v>
      </c>
      <c r="AP10" s="227">
        <f t="shared" si="4"/>
        <v>0</v>
      </c>
      <c r="AQ10" s="227">
        <f t="shared" si="4"/>
        <v>0</v>
      </c>
      <c r="AR10" s="227">
        <f t="shared" si="4"/>
        <v>0</v>
      </c>
      <c r="AS10" s="227">
        <f t="shared" si="4"/>
        <v>0</v>
      </c>
      <c r="AT10" s="227">
        <f t="shared" si="4"/>
        <v>0</v>
      </c>
      <c r="AU10" s="227">
        <f t="shared" si="4"/>
        <v>0</v>
      </c>
      <c r="AV10" s="227">
        <f t="shared" si="4"/>
        <v>0</v>
      </c>
      <c r="AW10" s="227">
        <f t="shared" si="4"/>
        <v>0</v>
      </c>
      <c r="AX10" s="227">
        <f t="shared" si="4"/>
        <v>0</v>
      </c>
      <c r="AY10" s="227">
        <f t="shared" si="4"/>
        <v>0</v>
      </c>
      <c r="AZ10" s="227">
        <f t="shared" si="4"/>
        <v>0</v>
      </c>
      <c r="BA10" s="227">
        <f t="shared" si="4"/>
        <v>0</v>
      </c>
      <c r="BB10" s="227">
        <f t="shared" si="4"/>
        <v>0</v>
      </c>
      <c r="BC10" s="227">
        <f t="shared" si="4"/>
        <v>0</v>
      </c>
      <c r="BD10" s="227">
        <f t="shared" si="4"/>
        <v>0</v>
      </c>
      <c r="BE10" s="227">
        <f t="shared" si="4"/>
        <v>0</v>
      </c>
      <c r="BF10" s="227">
        <f t="shared" si="4"/>
        <v>0</v>
      </c>
      <c r="BG10" s="227">
        <f t="shared" si="4"/>
        <v>0</v>
      </c>
      <c r="BH10" s="227">
        <f t="shared" si="4"/>
        <v>0</v>
      </c>
      <c r="BI10" s="227">
        <f t="shared" si="4"/>
        <v>0</v>
      </c>
      <c r="BJ10" s="227">
        <f t="shared" si="4"/>
        <v>0</v>
      </c>
      <c r="BK10" s="227">
        <f t="shared" si="4"/>
        <v>0</v>
      </c>
      <c r="BL10" s="227">
        <f t="shared" si="4"/>
        <v>0</v>
      </c>
      <c r="BM10" s="227">
        <f t="shared" si="4"/>
        <v>0</v>
      </c>
      <c r="BN10" s="227">
        <f t="shared" si="4"/>
        <v>0</v>
      </c>
      <c r="BO10" s="227">
        <f t="shared" si="4"/>
        <v>0</v>
      </c>
      <c r="BP10" s="227">
        <f t="shared" si="4"/>
        <v>0</v>
      </c>
      <c r="BQ10" s="227">
        <f t="shared" ref="BQ10:CS10" si="5">SUM(BQ11:BQ24)</f>
        <v>0</v>
      </c>
      <c r="BR10" s="227">
        <f t="shared" si="5"/>
        <v>0</v>
      </c>
      <c r="BS10" s="227">
        <f t="shared" si="5"/>
        <v>0</v>
      </c>
      <c r="BT10" s="227">
        <f t="shared" si="5"/>
        <v>0</v>
      </c>
      <c r="BU10" s="227">
        <f t="shared" si="5"/>
        <v>0</v>
      </c>
      <c r="BV10" s="227">
        <f t="shared" si="5"/>
        <v>0</v>
      </c>
      <c r="BW10" s="227">
        <f t="shared" si="5"/>
        <v>0</v>
      </c>
      <c r="BX10" s="227">
        <f t="shared" si="5"/>
        <v>0</v>
      </c>
      <c r="BY10" s="227">
        <f t="shared" si="5"/>
        <v>0</v>
      </c>
      <c r="BZ10" s="227">
        <f t="shared" si="5"/>
        <v>0</v>
      </c>
      <c r="CA10" s="227">
        <f t="shared" si="5"/>
        <v>0</v>
      </c>
      <c r="CB10" s="227">
        <f t="shared" si="5"/>
        <v>0</v>
      </c>
      <c r="CC10" s="227">
        <f t="shared" si="5"/>
        <v>0</v>
      </c>
      <c r="CD10" s="227">
        <f t="shared" si="5"/>
        <v>0</v>
      </c>
      <c r="CE10" s="227">
        <f t="shared" si="5"/>
        <v>0</v>
      </c>
      <c r="CF10" s="227">
        <f t="shared" si="5"/>
        <v>0</v>
      </c>
      <c r="CG10" s="227">
        <f t="shared" si="5"/>
        <v>0</v>
      </c>
      <c r="CH10" s="227">
        <f t="shared" si="5"/>
        <v>0</v>
      </c>
      <c r="CI10" s="227">
        <f t="shared" si="5"/>
        <v>0</v>
      </c>
      <c r="CJ10" s="227">
        <f t="shared" si="5"/>
        <v>0</v>
      </c>
      <c r="CK10" s="227">
        <f t="shared" si="5"/>
        <v>0</v>
      </c>
      <c r="CL10" s="227">
        <f t="shared" si="5"/>
        <v>0</v>
      </c>
      <c r="CM10" s="227">
        <f t="shared" si="5"/>
        <v>0</v>
      </c>
      <c r="CN10" s="227">
        <f t="shared" si="5"/>
        <v>0</v>
      </c>
      <c r="CO10" s="227">
        <f t="shared" si="5"/>
        <v>0</v>
      </c>
      <c r="CP10" s="227">
        <f t="shared" si="5"/>
        <v>0</v>
      </c>
      <c r="CQ10" s="227">
        <f t="shared" si="5"/>
        <v>0</v>
      </c>
      <c r="CR10" s="227">
        <f t="shared" si="5"/>
        <v>0</v>
      </c>
      <c r="CS10" s="227">
        <f t="shared" si="5"/>
        <v>0</v>
      </c>
      <c r="CT10" s="13"/>
      <c r="CV10" s="259">
        <f>COUNTIF($CV$11:$CV$144,"Error")</f>
        <v>0</v>
      </c>
      <c r="CW10" s="259">
        <f ca="1">COUNTIF($CW$11:$CW$144,"Error")</f>
        <v>0</v>
      </c>
      <c r="CX10" s="259">
        <f>COUNTIF($CX$11:$CX$144,"Error")</f>
        <v>0</v>
      </c>
    </row>
    <row r="11" spans="3:103" customFormat="1" x14ac:dyDescent="0.35">
      <c r="C11" s="421"/>
      <c r="D11" s="33" t="str">
        <f>IFERROR(VLOOKUP(C11,G.Asm!$C$46:$F$55,4,0),"")</f>
        <v/>
      </c>
      <c r="E11" s="492">
        <f>G11+NPV(G.Asm!$F$40,H11:INDEX(H11:CS11,RP))</f>
        <v>0</v>
      </c>
      <c r="F11" s="492">
        <f t="shared" ref="F11:F24" si="6">SUMIF($G$4:$CS$4,"&lt;="&amp;RP,G11:CS11)</f>
        <v>0</v>
      </c>
      <c r="G11" s="493">
        <v>0</v>
      </c>
      <c r="H11" s="494">
        <v>0</v>
      </c>
      <c r="I11" s="494">
        <v>0</v>
      </c>
      <c r="J11" s="494">
        <v>0</v>
      </c>
      <c r="K11" s="494">
        <v>0</v>
      </c>
      <c r="L11" s="494">
        <v>0</v>
      </c>
      <c r="M11" s="494">
        <v>0</v>
      </c>
      <c r="N11" s="494">
        <v>0</v>
      </c>
      <c r="O11" s="494">
        <v>0</v>
      </c>
      <c r="P11" s="494">
        <v>0</v>
      </c>
      <c r="Q11" s="494">
        <v>0</v>
      </c>
      <c r="R11" s="494">
        <v>0</v>
      </c>
      <c r="S11" s="494">
        <v>0</v>
      </c>
      <c r="T11" s="494">
        <v>0</v>
      </c>
      <c r="U11" s="494">
        <v>0</v>
      </c>
      <c r="V11" s="494">
        <v>0</v>
      </c>
      <c r="W11" s="494">
        <v>0</v>
      </c>
      <c r="X11" s="494">
        <v>0</v>
      </c>
      <c r="Y11" s="494">
        <v>0</v>
      </c>
      <c r="Z11" s="494">
        <v>0</v>
      </c>
      <c r="AA11" s="494">
        <v>0</v>
      </c>
      <c r="AB11" s="494">
        <v>0</v>
      </c>
      <c r="AC11" s="494">
        <v>0</v>
      </c>
      <c r="AD11" s="494">
        <v>0</v>
      </c>
      <c r="AE11" s="494">
        <v>0</v>
      </c>
      <c r="AF11" s="494">
        <v>0</v>
      </c>
      <c r="AG11" s="494">
        <v>0</v>
      </c>
      <c r="AH11" s="494">
        <v>0</v>
      </c>
      <c r="AI11" s="494">
        <v>0</v>
      </c>
      <c r="AJ11" s="494">
        <v>0</v>
      </c>
      <c r="AK11" s="494">
        <v>0</v>
      </c>
      <c r="AL11" s="494">
        <v>0</v>
      </c>
      <c r="AM11" s="494">
        <v>0</v>
      </c>
      <c r="AN11" s="494">
        <v>0</v>
      </c>
      <c r="AO11" s="494">
        <v>0</v>
      </c>
      <c r="AP11" s="494">
        <v>0</v>
      </c>
      <c r="AQ11" s="494">
        <v>0</v>
      </c>
      <c r="AR11" s="494">
        <v>0</v>
      </c>
      <c r="AS11" s="494">
        <v>0</v>
      </c>
      <c r="AT11" s="494">
        <v>0</v>
      </c>
      <c r="AU11" s="494">
        <v>0</v>
      </c>
      <c r="AV11" s="494">
        <v>0</v>
      </c>
      <c r="AW11" s="494">
        <v>0</v>
      </c>
      <c r="AX11" s="494">
        <v>0</v>
      </c>
      <c r="AY11" s="494">
        <v>0</v>
      </c>
      <c r="AZ11" s="494">
        <v>0</v>
      </c>
      <c r="BA11" s="494">
        <v>0</v>
      </c>
      <c r="BB11" s="494">
        <v>0</v>
      </c>
      <c r="BC11" s="494">
        <v>0</v>
      </c>
      <c r="BD11" s="494">
        <v>0</v>
      </c>
      <c r="BE11" s="494">
        <v>0</v>
      </c>
      <c r="BF11" s="494">
        <v>0</v>
      </c>
      <c r="BG11" s="494">
        <v>0</v>
      </c>
      <c r="BH11" s="494">
        <v>0</v>
      </c>
      <c r="BI11" s="494">
        <v>0</v>
      </c>
      <c r="BJ11" s="494">
        <v>0</v>
      </c>
      <c r="BK11" s="494">
        <v>0</v>
      </c>
      <c r="BL11" s="494">
        <v>0</v>
      </c>
      <c r="BM11" s="494">
        <v>0</v>
      </c>
      <c r="BN11" s="494">
        <v>0</v>
      </c>
      <c r="BO11" s="494">
        <v>0</v>
      </c>
      <c r="BP11" s="494">
        <v>0</v>
      </c>
      <c r="BQ11" s="494">
        <v>0</v>
      </c>
      <c r="BR11" s="494">
        <v>0</v>
      </c>
      <c r="BS11" s="494">
        <v>0</v>
      </c>
      <c r="BT11" s="494">
        <v>0</v>
      </c>
      <c r="BU11" s="494">
        <v>0</v>
      </c>
      <c r="BV11" s="494">
        <v>0</v>
      </c>
      <c r="BW11" s="494">
        <v>0</v>
      </c>
      <c r="BX11" s="494">
        <v>0</v>
      </c>
      <c r="BY11" s="494">
        <v>0</v>
      </c>
      <c r="BZ11" s="494">
        <v>0</v>
      </c>
      <c r="CA11" s="494">
        <v>0</v>
      </c>
      <c r="CB11" s="494">
        <v>0</v>
      </c>
      <c r="CC11" s="494">
        <v>0</v>
      </c>
      <c r="CD11" s="494">
        <v>0</v>
      </c>
      <c r="CE11" s="494">
        <v>0</v>
      </c>
      <c r="CF11" s="494">
        <v>0</v>
      </c>
      <c r="CG11" s="494">
        <v>0</v>
      </c>
      <c r="CH11" s="494">
        <v>0</v>
      </c>
      <c r="CI11" s="494">
        <v>0</v>
      </c>
      <c r="CJ11" s="494">
        <v>0</v>
      </c>
      <c r="CK11" s="494">
        <v>0</v>
      </c>
      <c r="CL11" s="494">
        <v>0</v>
      </c>
      <c r="CM11" s="494">
        <v>0</v>
      </c>
      <c r="CN11" s="494">
        <v>0</v>
      </c>
      <c r="CO11" s="494">
        <v>0</v>
      </c>
      <c r="CP11" s="494">
        <v>0</v>
      </c>
      <c r="CQ11" s="494">
        <v>0</v>
      </c>
      <c r="CR11" s="494">
        <v>0</v>
      </c>
      <c r="CS11" s="494">
        <v>0</v>
      </c>
      <c r="CT11" s="9"/>
      <c r="CV11" s="343">
        <f>IF(COUNT(G11:INDEX(G11:CS11,RP+1))&lt;&gt;RP+1,"Error",0)</f>
        <v>0</v>
      </c>
      <c r="CX11" s="324">
        <f>IF(OR(AND(OR(ISBLANK(C11),NOT(ISBLANK(C11)),C11="Spare"),E11=0,F11=0),AND(NOT(ISBLANK(C11)),NOT(C11="Spare"),NOT(E11=0),NOT(F11=0))),0,"Error")</f>
        <v>0</v>
      </c>
    </row>
    <row r="12" spans="3:103" customFormat="1" hidden="1" x14ac:dyDescent="0.35">
      <c r="C12" s="421"/>
      <c r="D12" s="33" t="str">
        <f>IFERROR(VLOOKUP(C12,G.Asm!$C$46:$F$55,4,0),"")</f>
        <v/>
      </c>
      <c r="E12" s="492">
        <f>G12+NPV(G.Asm!$F$40,H12:INDEX(H12:CS12,RP))</f>
        <v>0</v>
      </c>
      <c r="F12" s="492">
        <f t="shared" si="6"/>
        <v>0</v>
      </c>
      <c r="G12" s="493">
        <v>0</v>
      </c>
      <c r="H12" s="494">
        <v>0</v>
      </c>
      <c r="I12" s="494">
        <v>0</v>
      </c>
      <c r="J12" s="494">
        <v>0</v>
      </c>
      <c r="K12" s="494">
        <v>0</v>
      </c>
      <c r="L12" s="494">
        <v>0</v>
      </c>
      <c r="M12" s="494">
        <v>0</v>
      </c>
      <c r="N12" s="494">
        <v>0</v>
      </c>
      <c r="O12" s="494">
        <v>0</v>
      </c>
      <c r="P12" s="494">
        <v>0</v>
      </c>
      <c r="Q12" s="494">
        <v>0</v>
      </c>
      <c r="R12" s="494">
        <v>0</v>
      </c>
      <c r="S12" s="494">
        <v>0</v>
      </c>
      <c r="T12" s="494">
        <v>0</v>
      </c>
      <c r="U12" s="494">
        <v>0</v>
      </c>
      <c r="V12" s="494">
        <v>0</v>
      </c>
      <c r="W12" s="494">
        <v>0</v>
      </c>
      <c r="X12" s="494">
        <v>0</v>
      </c>
      <c r="Y12" s="494">
        <v>0</v>
      </c>
      <c r="Z12" s="494">
        <v>0</v>
      </c>
      <c r="AA12" s="494">
        <v>0</v>
      </c>
      <c r="AB12" s="494">
        <v>0</v>
      </c>
      <c r="AC12" s="494">
        <v>0</v>
      </c>
      <c r="AD12" s="494">
        <v>0</v>
      </c>
      <c r="AE12" s="494">
        <v>0</v>
      </c>
      <c r="AF12" s="494">
        <v>0</v>
      </c>
      <c r="AG12" s="494">
        <v>0</v>
      </c>
      <c r="AH12" s="494">
        <v>0</v>
      </c>
      <c r="AI12" s="494">
        <v>0</v>
      </c>
      <c r="AJ12" s="494">
        <v>0</v>
      </c>
      <c r="AK12" s="494">
        <v>0</v>
      </c>
      <c r="AL12" s="494">
        <v>0</v>
      </c>
      <c r="AM12" s="494">
        <v>0</v>
      </c>
      <c r="AN12" s="494">
        <v>0</v>
      </c>
      <c r="AO12" s="494">
        <v>0</v>
      </c>
      <c r="AP12" s="494">
        <v>0</v>
      </c>
      <c r="AQ12" s="494">
        <v>0</v>
      </c>
      <c r="AR12" s="494">
        <v>0</v>
      </c>
      <c r="AS12" s="494">
        <v>0</v>
      </c>
      <c r="AT12" s="494">
        <v>0</v>
      </c>
      <c r="AU12" s="494">
        <v>0</v>
      </c>
      <c r="AV12" s="494">
        <v>0</v>
      </c>
      <c r="AW12" s="494">
        <v>0</v>
      </c>
      <c r="AX12" s="494">
        <v>0</v>
      </c>
      <c r="AY12" s="494">
        <v>0</v>
      </c>
      <c r="AZ12" s="494">
        <v>0</v>
      </c>
      <c r="BA12" s="494">
        <v>0</v>
      </c>
      <c r="BB12" s="494">
        <v>0</v>
      </c>
      <c r="BC12" s="494">
        <v>0</v>
      </c>
      <c r="BD12" s="494">
        <v>0</v>
      </c>
      <c r="BE12" s="494">
        <v>0</v>
      </c>
      <c r="BF12" s="494">
        <v>0</v>
      </c>
      <c r="BG12" s="494">
        <v>0</v>
      </c>
      <c r="BH12" s="494">
        <v>0</v>
      </c>
      <c r="BI12" s="494">
        <v>0</v>
      </c>
      <c r="BJ12" s="494">
        <v>0</v>
      </c>
      <c r="BK12" s="494">
        <v>0</v>
      </c>
      <c r="BL12" s="494">
        <v>0</v>
      </c>
      <c r="BM12" s="494">
        <v>0</v>
      </c>
      <c r="BN12" s="494">
        <v>0</v>
      </c>
      <c r="BO12" s="494">
        <v>0</v>
      </c>
      <c r="BP12" s="494">
        <v>0</v>
      </c>
      <c r="BQ12" s="494">
        <v>0</v>
      </c>
      <c r="BR12" s="494">
        <v>0</v>
      </c>
      <c r="BS12" s="494">
        <v>0</v>
      </c>
      <c r="BT12" s="494">
        <v>0</v>
      </c>
      <c r="BU12" s="494">
        <v>0</v>
      </c>
      <c r="BV12" s="494">
        <v>0</v>
      </c>
      <c r="BW12" s="494">
        <v>0</v>
      </c>
      <c r="BX12" s="494">
        <v>0</v>
      </c>
      <c r="BY12" s="494">
        <v>0</v>
      </c>
      <c r="BZ12" s="494">
        <v>0</v>
      </c>
      <c r="CA12" s="494">
        <v>0</v>
      </c>
      <c r="CB12" s="494">
        <v>0</v>
      </c>
      <c r="CC12" s="494">
        <v>0</v>
      </c>
      <c r="CD12" s="494">
        <v>0</v>
      </c>
      <c r="CE12" s="494">
        <v>0</v>
      </c>
      <c r="CF12" s="494">
        <v>0</v>
      </c>
      <c r="CG12" s="494">
        <v>0</v>
      </c>
      <c r="CH12" s="494">
        <v>0</v>
      </c>
      <c r="CI12" s="494">
        <v>0</v>
      </c>
      <c r="CJ12" s="494">
        <v>0</v>
      </c>
      <c r="CK12" s="494">
        <v>0</v>
      </c>
      <c r="CL12" s="494">
        <v>0</v>
      </c>
      <c r="CM12" s="494">
        <v>0</v>
      </c>
      <c r="CN12" s="494">
        <v>0</v>
      </c>
      <c r="CO12" s="494">
        <v>0</v>
      </c>
      <c r="CP12" s="494">
        <v>0</v>
      </c>
      <c r="CQ12" s="494">
        <v>0</v>
      </c>
      <c r="CR12" s="494">
        <v>0</v>
      </c>
      <c r="CS12" s="494">
        <v>0</v>
      </c>
      <c r="CT12" s="9"/>
      <c r="CV12" s="343">
        <f>IF(COUNT(G12:INDEX(G12:CS12,RP+1))&lt;&gt;RP+1,"Error",0)</f>
        <v>0</v>
      </c>
      <c r="CX12" s="324">
        <f t="shared" ref="CX12:CX19" si="7">IF(OR(AND(OR(ISBLANK(C12),NOT(ISBLANK(C12)),C12="Spare"),E12=0,F12=0),AND(NOT(ISBLANK(C12)),NOT(C12="Spare"),NOT(E12=0),NOT(F12=0))),0,"Error")</f>
        <v>0</v>
      </c>
    </row>
    <row r="13" spans="3:103" customFormat="1" hidden="1" x14ac:dyDescent="0.35">
      <c r="C13" s="421"/>
      <c r="D13" s="33" t="str">
        <f>IFERROR(VLOOKUP(C13,G.Asm!$C$46:$F$55,4,0),"")</f>
        <v/>
      </c>
      <c r="E13" s="492">
        <f>G13+NPV(G.Asm!$F$40,H13:INDEX(H13:CS13,RP))</f>
        <v>0</v>
      </c>
      <c r="F13" s="492">
        <f t="shared" si="6"/>
        <v>0</v>
      </c>
      <c r="G13" s="493">
        <v>0</v>
      </c>
      <c r="H13" s="494">
        <v>0</v>
      </c>
      <c r="I13" s="494">
        <v>0</v>
      </c>
      <c r="J13" s="494">
        <v>0</v>
      </c>
      <c r="K13" s="494">
        <v>0</v>
      </c>
      <c r="L13" s="494">
        <v>0</v>
      </c>
      <c r="M13" s="494">
        <v>0</v>
      </c>
      <c r="N13" s="494">
        <v>0</v>
      </c>
      <c r="O13" s="494">
        <v>0</v>
      </c>
      <c r="P13" s="494">
        <v>0</v>
      </c>
      <c r="Q13" s="494">
        <v>0</v>
      </c>
      <c r="R13" s="494">
        <v>0</v>
      </c>
      <c r="S13" s="494">
        <v>0</v>
      </c>
      <c r="T13" s="494">
        <v>0</v>
      </c>
      <c r="U13" s="494">
        <v>0</v>
      </c>
      <c r="V13" s="494">
        <v>0</v>
      </c>
      <c r="W13" s="494">
        <v>0</v>
      </c>
      <c r="X13" s="494">
        <v>0</v>
      </c>
      <c r="Y13" s="494">
        <v>0</v>
      </c>
      <c r="Z13" s="494">
        <v>0</v>
      </c>
      <c r="AA13" s="494">
        <v>0</v>
      </c>
      <c r="AB13" s="494">
        <v>0</v>
      </c>
      <c r="AC13" s="494">
        <v>0</v>
      </c>
      <c r="AD13" s="494">
        <v>0</v>
      </c>
      <c r="AE13" s="494">
        <v>0</v>
      </c>
      <c r="AF13" s="494">
        <v>0</v>
      </c>
      <c r="AG13" s="494">
        <v>0</v>
      </c>
      <c r="AH13" s="494">
        <v>0</v>
      </c>
      <c r="AI13" s="494">
        <v>0</v>
      </c>
      <c r="AJ13" s="494">
        <v>0</v>
      </c>
      <c r="AK13" s="494">
        <v>0</v>
      </c>
      <c r="AL13" s="494">
        <v>0</v>
      </c>
      <c r="AM13" s="494">
        <v>0</v>
      </c>
      <c r="AN13" s="494">
        <v>0</v>
      </c>
      <c r="AO13" s="494">
        <v>0</v>
      </c>
      <c r="AP13" s="494">
        <v>0</v>
      </c>
      <c r="AQ13" s="494">
        <v>0</v>
      </c>
      <c r="AR13" s="494">
        <v>0</v>
      </c>
      <c r="AS13" s="494">
        <v>0</v>
      </c>
      <c r="AT13" s="494">
        <v>0</v>
      </c>
      <c r="AU13" s="494">
        <v>0</v>
      </c>
      <c r="AV13" s="494">
        <v>0</v>
      </c>
      <c r="AW13" s="494">
        <v>0</v>
      </c>
      <c r="AX13" s="494">
        <v>0</v>
      </c>
      <c r="AY13" s="494">
        <v>0</v>
      </c>
      <c r="AZ13" s="494">
        <v>0</v>
      </c>
      <c r="BA13" s="494">
        <v>0</v>
      </c>
      <c r="BB13" s="494">
        <v>0</v>
      </c>
      <c r="BC13" s="494">
        <v>0</v>
      </c>
      <c r="BD13" s="494">
        <v>0</v>
      </c>
      <c r="BE13" s="494">
        <v>0</v>
      </c>
      <c r="BF13" s="494">
        <v>0</v>
      </c>
      <c r="BG13" s="494">
        <v>0</v>
      </c>
      <c r="BH13" s="494">
        <v>0</v>
      </c>
      <c r="BI13" s="494">
        <v>0</v>
      </c>
      <c r="BJ13" s="494">
        <v>0</v>
      </c>
      <c r="BK13" s="494">
        <v>0</v>
      </c>
      <c r="BL13" s="494">
        <v>0</v>
      </c>
      <c r="BM13" s="494">
        <v>0</v>
      </c>
      <c r="BN13" s="494">
        <v>0</v>
      </c>
      <c r="BO13" s="494">
        <v>0</v>
      </c>
      <c r="BP13" s="494">
        <v>0</v>
      </c>
      <c r="BQ13" s="494">
        <v>0</v>
      </c>
      <c r="BR13" s="494">
        <v>0</v>
      </c>
      <c r="BS13" s="494">
        <v>0</v>
      </c>
      <c r="BT13" s="494">
        <v>0</v>
      </c>
      <c r="BU13" s="494">
        <v>0</v>
      </c>
      <c r="BV13" s="494">
        <v>0</v>
      </c>
      <c r="BW13" s="494">
        <v>0</v>
      </c>
      <c r="BX13" s="494">
        <v>0</v>
      </c>
      <c r="BY13" s="494">
        <v>0</v>
      </c>
      <c r="BZ13" s="494">
        <v>0</v>
      </c>
      <c r="CA13" s="494">
        <v>0</v>
      </c>
      <c r="CB13" s="494">
        <v>0</v>
      </c>
      <c r="CC13" s="494">
        <v>0</v>
      </c>
      <c r="CD13" s="494">
        <v>0</v>
      </c>
      <c r="CE13" s="494">
        <v>0</v>
      </c>
      <c r="CF13" s="494">
        <v>0</v>
      </c>
      <c r="CG13" s="494">
        <v>0</v>
      </c>
      <c r="CH13" s="494">
        <v>0</v>
      </c>
      <c r="CI13" s="494">
        <v>0</v>
      </c>
      <c r="CJ13" s="494">
        <v>0</v>
      </c>
      <c r="CK13" s="494">
        <v>0</v>
      </c>
      <c r="CL13" s="494">
        <v>0</v>
      </c>
      <c r="CM13" s="494">
        <v>0</v>
      </c>
      <c r="CN13" s="494">
        <v>0</v>
      </c>
      <c r="CO13" s="494">
        <v>0</v>
      </c>
      <c r="CP13" s="494">
        <v>0</v>
      </c>
      <c r="CQ13" s="494">
        <v>0</v>
      </c>
      <c r="CR13" s="494">
        <v>0</v>
      </c>
      <c r="CS13" s="494">
        <v>0</v>
      </c>
      <c r="CT13" s="9"/>
      <c r="CV13" s="343">
        <f>IF(COUNT(G13:INDEX(G13:CS13,RP+1))&lt;&gt;RP+1,"Error",0)</f>
        <v>0</v>
      </c>
      <c r="CX13" s="324">
        <f t="shared" si="7"/>
        <v>0</v>
      </c>
    </row>
    <row r="14" spans="3:103" customFormat="1" hidden="1" x14ac:dyDescent="0.35">
      <c r="C14" s="421"/>
      <c r="D14" s="33" t="str">
        <f>IFERROR(VLOOKUP(C14,G.Asm!$C$46:$F$55,4,0),"")</f>
        <v/>
      </c>
      <c r="E14" s="492">
        <f>G14+NPV(G.Asm!$F$40,H14:INDEX(H14:CS14,RP))</f>
        <v>0</v>
      </c>
      <c r="F14" s="492">
        <f t="shared" si="6"/>
        <v>0</v>
      </c>
      <c r="G14" s="493">
        <v>0</v>
      </c>
      <c r="H14" s="494">
        <v>0</v>
      </c>
      <c r="I14" s="494">
        <v>0</v>
      </c>
      <c r="J14" s="494">
        <v>0</v>
      </c>
      <c r="K14" s="494">
        <v>0</v>
      </c>
      <c r="L14" s="494">
        <v>0</v>
      </c>
      <c r="M14" s="494">
        <v>0</v>
      </c>
      <c r="N14" s="494">
        <v>0</v>
      </c>
      <c r="O14" s="494">
        <v>0</v>
      </c>
      <c r="P14" s="494">
        <v>0</v>
      </c>
      <c r="Q14" s="494">
        <v>0</v>
      </c>
      <c r="R14" s="494">
        <v>0</v>
      </c>
      <c r="S14" s="494">
        <v>0</v>
      </c>
      <c r="T14" s="494">
        <v>0</v>
      </c>
      <c r="U14" s="494">
        <v>0</v>
      </c>
      <c r="V14" s="494">
        <v>0</v>
      </c>
      <c r="W14" s="494">
        <v>0</v>
      </c>
      <c r="X14" s="494">
        <v>0</v>
      </c>
      <c r="Y14" s="494">
        <v>0</v>
      </c>
      <c r="Z14" s="494">
        <v>0</v>
      </c>
      <c r="AA14" s="494">
        <v>0</v>
      </c>
      <c r="AB14" s="494">
        <v>0</v>
      </c>
      <c r="AC14" s="494">
        <v>0</v>
      </c>
      <c r="AD14" s="494">
        <v>0</v>
      </c>
      <c r="AE14" s="494">
        <v>0</v>
      </c>
      <c r="AF14" s="494">
        <v>0</v>
      </c>
      <c r="AG14" s="494">
        <v>0</v>
      </c>
      <c r="AH14" s="494">
        <v>0</v>
      </c>
      <c r="AI14" s="494">
        <v>0</v>
      </c>
      <c r="AJ14" s="494">
        <v>0</v>
      </c>
      <c r="AK14" s="494">
        <v>0</v>
      </c>
      <c r="AL14" s="494">
        <v>0</v>
      </c>
      <c r="AM14" s="494">
        <v>0</v>
      </c>
      <c r="AN14" s="494">
        <v>0</v>
      </c>
      <c r="AO14" s="494">
        <v>0</v>
      </c>
      <c r="AP14" s="494">
        <v>0</v>
      </c>
      <c r="AQ14" s="494">
        <v>0</v>
      </c>
      <c r="AR14" s="494">
        <v>0</v>
      </c>
      <c r="AS14" s="494">
        <v>0</v>
      </c>
      <c r="AT14" s="494">
        <v>0</v>
      </c>
      <c r="AU14" s="494">
        <v>0</v>
      </c>
      <c r="AV14" s="494">
        <v>0</v>
      </c>
      <c r="AW14" s="494">
        <v>0</v>
      </c>
      <c r="AX14" s="494">
        <v>0</v>
      </c>
      <c r="AY14" s="494">
        <v>0</v>
      </c>
      <c r="AZ14" s="494">
        <v>0</v>
      </c>
      <c r="BA14" s="494">
        <v>0</v>
      </c>
      <c r="BB14" s="494">
        <v>0</v>
      </c>
      <c r="BC14" s="494">
        <v>0</v>
      </c>
      <c r="BD14" s="494">
        <v>0</v>
      </c>
      <c r="BE14" s="494">
        <v>0</v>
      </c>
      <c r="BF14" s="494">
        <v>0</v>
      </c>
      <c r="BG14" s="494">
        <v>0</v>
      </c>
      <c r="BH14" s="494">
        <v>0</v>
      </c>
      <c r="BI14" s="494">
        <v>0</v>
      </c>
      <c r="BJ14" s="494">
        <v>0</v>
      </c>
      <c r="BK14" s="494">
        <v>0</v>
      </c>
      <c r="BL14" s="494">
        <v>0</v>
      </c>
      <c r="BM14" s="494">
        <v>0</v>
      </c>
      <c r="BN14" s="494">
        <v>0</v>
      </c>
      <c r="BO14" s="494">
        <v>0</v>
      </c>
      <c r="BP14" s="494">
        <v>0</v>
      </c>
      <c r="BQ14" s="494">
        <v>0</v>
      </c>
      <c r="BR14" s="494">
        <v>0</v>
      </c>
      <c r="BS14" s="494">
        <v>0</v>
      </c>
      <c r="BT14" s="494">
        <v>0</v>
      </c>
      <c r="BU14" s="494">
        <v>0</v>
      </c>
      <c r="BV14" s="494">
        <v>0</v>
      </c>
      <c r="BW14" s="494">
        <v>0</v>
      </c>
      <c r="BX14" s="494">
        <v>0</v>
      </c>
      <c r="BY14" s="494">
        <v>0</v>
      </c>
      <c r="BZ14" s="494">
        <v>0</v>
      </c>
      <c r="CA14" s="494">
        <v>0</v>
      </c>
      <c r="CB14" s="494">
        <v>0</v>
      </c>
      <c r="CC14" s="494">
        <v>0</v>
      </c>
      <c r="CD14" s="494">
        <v>0</v>
      </c>
      <c r="CE14" s="494">
        <v>0</v>
      </c>
      <c r="CF14" s="494">
        <v>0</v>
      </c>
      <c r="CG14" s="494">
        <v>0</v>
      </c>
      <c r="CH14" s="494">
        <v>0</v>
      </c>
      <c r="CI14" s="494">
        <v>0</v>
      </c>
      <c r="CJ14" s="494">
        <v>0</v>
      </c>
      <c r="CK14" s="494">
        <v>0</v>
      </c>
      <c r="CL14" s="494">
        <v>0</v>
      </c>
      <c r="CM14" s="494">
        <v>0</v>
      </c>
      <c r="CN14" s="494">
        <v>0</v>
      </c>
      <c r="CO14" s="494">
        <v>0</v>
      </c>
      <c r="CP14" s="494">
        <v>0</v>
      </c>
      <c r="CQ14" s="494">
        <v>0</v>
      </c>
      <c r="CR14" s="494">
        <v>0</v>
      </c>
      <c r="CS14" s="494">
        <v>0</v>
      </c>
      <c r="CT14" s="9"/>
      <c r="CV14" s="343">
        <f>IF(COUNT(G14:INDEX(G14:CS14,RP+1))&lt;&gt;RP+1,"Error",0)</f>
        <v>0</v>
      </c>
      <c r="CX14" s="324">
        <f t="shared" si="7"/>
        <v>0</v>
      </c>
    </row>
    <row r="15" spans="3:103" customFormat="1" hidden="1" x14ac:dyDescent="0.35">
      <c r="C15" s="421"/>
      <c r="D15" s="33" t="str">
        <f>IFERROR(VLOOKUP(C15,G.Asm!$C$46:$F$55,4,0),"")</f>
        <v/>
      </c>
      <c r="E15" s="492">
        <f>G15+NPV(G.Asm!$F$40,H15:INDEX(H15:CS15,RP))</f>
        <v>0</v>
      </c>
      <c r="F15" s="492">
        <f t="shared" si="6"/>
        <v>0</v>
      </c>
      <c r="G15" s="493">
        <v>0</v>
      </c>
      <c r="H15" s="494">
        <v>0</v>
      </c>
      <c r="I15" s="494">
        <v>0</v>
      </c>
      <c r="J15" s="494">
        <v>0</v>
      </c>
      <c r="K15" s="494">
        <v>0</v>
      </c>
      <c r="L15" s="494">
        <v>0</v>
      </c>
      <c r="M15" s="494">
        <v>0</v>
      </c>
      <c r="N15" s="494">
        <v>0</v>
      </c>
      <c r="O15" s="494">
        <v>0</v>
      </c>
      <c r="P15" s="494">
        <v>0</v>
      </c>
      <c r="Q15" s="494">
        <v>0</v>
      </c>
      <c r="R15" s="494">
        <v>0</v>
      </c>
      <c r="S15" s="494">
        <v>0</v>
      </c>
      <c r="T15" s="494">
        <v>0</v>
      </c>
      <c r="U15" s="494">
        <v>0</v>
      </c>
      <c r="V15" s="494">
        <v>0</v>
      </c>
      <c r="W15" s="494">
        <v>0</v>
      </c>
      <c r="X15" s="494">
        <v>0</v>
      </c>
      <c r="Y15" s="494">
        <v>0</v>
      </c>
      <c r="Z15" s="494">
        <v>0</v>
      </c>
      <c r="AA15" s="494">
        <v>0</v>
      </c>
      <c r="AB15" s="494">
        <v>0</v>
      </c>
      <c r="AC15" s="494">
        <v>0</v>
      </c>
      <c r="AD15" s="494">
        <v>0</v>
      </c>
      <c r="AE15" s="494">
        <v>0</v>
      </c>
      <c r="AF15" s="494">
        <v>0</v>
      </c>
      <c r="AG15" s="494">
        <v>0</v>
      </c>
      <c r="AH15" s="494">
        <v>0</v>
      </c>
      <c r="AI15" s="494">
        <v>0</v>
      </c>
      <c r="AJ15" s="494">
        <v>0</v>
      </c>
      <c r="AK15" s="494">
        <v>0</v>
      </c>
      <c r="AL15" s="494">
        <v>0</v>
      </c>
      <c r="AM15" s="494">
        <v>0</v>
      </c>
      <c r="AN15" s="494">
        <v>0</v>
      </c>
      <c r="AO15" s="494">
        <v>0</v>
      </c>
      <c r="AP15" s="494">
        <v>0</v>
      </c>
      <c r="AQ15" s="494">
        <v>0</v>
      </c>
      <c r="AR15" s="494">
        <v>0</v>
      </c>
      <c r="AS15" s="494">
        <v>0</v>
      </c>
      <c r="AT15" s="494">
        <v>0</v>
      </c>
      <c r="AU15" s="494">
        <v>0</v>
      </c>
      <c r="AV15" s="494">
        <v>0</v>
      </c>
      <c r="AW15" s="494">
        <v>0</v>
      </c>
      <c r="AX15" s="494">
        <v>0</v>
      </c>
      <c r="AY15" s="494">
        <v>0</v>
      </c>
      <c r="AZ15" s="494">
        <v>0</v>
      </c>
      <c r="BA15" s="494">
        <v>0</v>
      </c>
      <c r="BB15" s="494">
        <v>0</v>
      </c>
      <c r="BC15" s="494">
        <v>0</v>
      </c>
      <c r="BD15" s="494">
        <v>0</v>
      </c>
      <c r="BE15" s="494">
        <v>0</v>
      </c>
      <c r="BF15" s="494">
        <v>0</v>
      </c>
      <c r="BG15" s="494">
        <v>0</v>
      </c>
      <c r="BH15" s="494">
        <v>0</v>
      </c>
      <c r="BI15" s="494">
        <v>0</v>
      </c>
      <c r="BJ15" s="494">
        <v>0</v>
      </c>
      <c r="BK15" s="494">
        <v>0</v>
      </c>
      <c r="BL15" s="494">
        <v>0</v>
      </c>
      <c r="BM15" s="494">
        <v>0</v>
      </c>
      <c r="BN15" s="494">
        <v>0</v>
      </c>
      <c r="BO15" s="494">
        <v>0</v>
      </c>
      <c r="BP15" s="494">
        <v>0</v>
      </c>
      <c r="BQ15" s="494">
        <v>0</v>
      </c>
      <c r="BR15" s="494">
        <v>0</v>
      </c>
      <c r="BS15" s="494">
        <v>0</v>
      </c>
      <c r="BT15" s="494">
        <v>0</v>
      </c>
      <c r="BU15" s="494">
        <v>0</v>
      </c>
      <c r="BV15" s="494">
        <v>0</v>
      </c>
      <c r="BW15" s="494">
        <v>0</v>
      </c>
      <c r="BX15" s="494">
        <v>0</v>
      </c>
      <c r="BY15" s="494">
        <v>0</v>
      </c>
      <c r="BZ15" s="494">
        <v>0</v>
      </c>
      <c r="CA15" s="494">
        <v>0</v>
      </c>
      <c r="CB15" s="494">
        <v>0</v>
      </c>
      <c r="CC15" s="494">
        <v>0</v>
      </c>
      <c r="CD15" s="494">
        <v>0</v>
      </c>
      <c r="CE15" s="494">
        <v>0</v>
      </c>
      <c r="CF15" s="494">
        <v>0</v>
      </c>
      <c r="CG15" s="494">
        <v>0</v>
      </c>
      <c r="CH15" s="494">
        <v>0</v>
      </c>
      <c r="CI15" s="494">
        <v>0</v>
      </c>
      <c r="CJ15" s="494">
        <v>0</v>
      </c>
      <c r="CK15" s="494">
        <v>0</v>
      </c>
      <c r="CL15" s="494">
        <v>0</v>
      </c>
      <c r="CM15" s="494">
        <v>0</v>
      </c>
      <c r="CN15" s="494">
        <v>0</v>
      </c>
      <c r="CO15" s="494">
        <v>0</v>
      </c>
      <c r="CP15" s="494">
        <v>0</v>
      </c>
      <c r="CQ15" s="494">
        <v>0</v>
      </c>
      <c r="CR15" s="494">
        <v>0</v>
      </c>
      <c r="CS15" s="494">
        <v>0</v>
      </c>
      <c r="CT15" s="9"/>
      <c r="CV15" s="343">
        <f>IF(COUNT(G15:INDEX(G15:CS15,RP+1))&lt;&gt;RP+1,"Error",0)</f>
        <v>0</v>
      </c>
      <c r="CX15" s="324">
        <f t="shared" si="7"/>
        <v>0</v>
      </c>
    </row>
    <row r="16" spans="3:103" customFormat="1" hidden="1" x14ac:dyDescent="0.35">
      <c r="C16" s="421"/>
      <c r="D16" s="33" t="str">
        <f>IFERROR(VLOOKUP(C16,G.Asm!$C$46:$F$55,4,0),"")</f>
        <v/>
      </c>
      <c r="E16" s="492">
        <f>G16+NPV(G.Asm!$F$40,H16:INDEX(H16:CS16,RP))</f>
        <v>0</v>
      </c>
      <c r="F16" s="492">
        <f t="shared" si="6"/>
        <v>0</v>
      </c>
      <c r="G16" s="493">
        <v>0</v>
      </c>
      <c r="H16" s="494">
        <v>0</v>
      </c>
      <c r="I16" s="494">
        <v>0</v>
      </c>
      <c r="J16" s="494">
        <v>0</v>
      </c>
      <c r="K16" s="494">
        <v>0</v>
      </c>
      <c r="L16" s="494">
        <v>0</v>
      </c>
      <c r="M16" s="494">
        <v>0</v>
      </c>
      <c r="N16" s="494">
        <v>0</v>
      </c>
      <c r="O16" s="494">
        <v>0</v>
      </c>
      <c r="P16" s="494">
        <v>0</v>
      </c>
      <c r="Q16" s="494">
        <v>0</v>
      </c>
      <c r="R16" s="494">
        <v>0</v>
      </c>
      <c r="S16" s="494">
        <v>0</v>
      </c>
      <c r="T16" s="494">
        <v>0</v>
      </c>
      <c r="U16" s="494">
        <v>0</v>
      </c>
      <c r="V16" s="494">
        <v>0</v>
      </c>
      <c r="W16" s="494">
        <v>0</v>
      </c>
      <c r="X16" s="494">
        <v>0</v>
      </c>
      <c r="Y16" s="494">
        <v>0</v>
      </c>
      <c r="Z16" s="494">
        <v>0</v>
      </c>
      <c r="AA16" s="494">
        <v>0</v>
      </c>
      <c r="AB16" s="494">
        <v>0</v>
      </c>
      <c r="AC16" s="494">
        <v>0</v>
      </c>
      <c r="AD16" s="494">
        <v>0</v>
      </c>
      <c r="AE16" s="494">
        <v>0</v>
      </c>
      <c r="AF16" s="494">
        <v>0</v>
      </c>
      <c r="AG16" s="494">
        <v>0</v>
      </c>
      <c r="AH16" s="494">
        <v>0</v>
      </c>
      <c r="AI16" s="494">
        <v>0</v>
      </c>
      <c r="AJ16" s="494">
        <v>0</v>
      </c>
      <c r="AK16" s="494">
        <v>0</v>
      </c>
      <c r="AL16" s="494">
        <v>0</v>
      </c>
      <c r="AM16" s="494">
        <v>0</v>
      </c>
      <c r="AN16" s="494">
        <v>0</v>
      </c>
      <c r="AO16" s="494">
        <v>0</v>
      </c>
      <c r="AP16" s="494">
        <v>0</v>
      </c>
      <c r="AQ16" s="494">
        <v>0</v>
      </c>
      <c r="AR16" s="494">
        <v>0</v>
      </c>
      <c r="AS16" s="494">
        <v>0</v>
      </c>
      <c r="AT16" s="494">
        <v>0</v>
      </c>
      <c r="AU16" s="494">
        <v>0</v>
      </c>
      <c r="AV16" s="494">
        <v>0</v>
      </c>
      <c r="AW16" s="494">
        <v>0</v>
      </c>
      <c r="AX16" s="494">
        <v>0</v>
      </c>
      <c r="AY16" s="494">
        <v>0</v>
      </c>
      <c r="AZ16" s="494">
        <v>0</v>
      </c>
      <c r="BA16" s="494">
        <v>0</v>
      </c>
      <c r="BB16" s="494">
        <v>0</v>
      </c>
      <c r="BC16" s="494">
        <v>0</v>
      </c>
      <c r="BD16" s="494">
        <v>0</v>
      </c>
      <c r="BE16" s="494">
        <v>0</v>
      </c>
      <c r="BF16" s="494">
        <v>0</v>
      </c>
      <c r="BG16" s="494">
        <v>0</v>
      </c>
      <c r="BH16" s="494">
        <v>0</v>
      </c>
      <c r="BI16" s="494">
        <v>0</v>
      </c>
      <c r="BJ16" s="494">
        <v>0</v>
      </c>
      <c r="BK16" s="494">
        <v>0</v>
      </c>
      <c r="BL16" s="494">
        <v>0</v>
      </c>
      <c r="BM16" s="494">
        <v>0</v>
      </c>
      <c r="BN16" s="494">
        <v>0</v>
      </c>
      <c r="BO16" s="494">
        <v>0</v>
      </c>
      <c r="BP16" s="494">
        <v>0</v>
      </c>
      <c r="BQ16" s="494">
        <v>0</v>
      </c>
      <c r="BR16" s="494">
        <v>0</v>
      </c>
      <c r="BS16" s="494">
        <v>0</v>
      </c>
      <c r="BT16" s="494">
        <v>0</v>
      </c>
      <c r="BU16" s="494">
        <v>0</v>
      </c>
      <c r="BV16" s="494">
        <v>0</v>
      </c>
      <c r="BW16" s="494">
        <v>0</v>
      </c>
      <c r="BX16" s="494">
        <v>0</v>
      </c>
      <c r="BY16" s="494">
        <v>0</v>
      </c>
      <c r="BZ16" s="494">
        <v>0</v>
      </c>
      <c r="CA16" s="494">
        <v>0</v>
      </c>
      <c r="CB16" s="494">
        <v>0</v>
      </c>
      <c r="CC16" s="494">
        <v>0</v>
      </c>
      <c r="CD16" s="494">
        <v>0</v>
      </c>
      <c r="CE16" s="494">
        <v>0</v>
      </c>
      <c r="CF16" s="494">
        <v>0</v>
      </c>
      <c r="CG16" s="494">
        <v>0</v>
      </c>
      <c r="CH16" s="494">
        <v>0</v>
      </c>
      <c r="CI16" s="494">
        <v>0</v>
      </c>
      <c r="CJ16" s="494">
        <v>0</v>
      </c>
      <c r="CK16" s="494">
        <v>0</v>
      </c>
      <c r="CL16" s="494">
        <v>0</v>
      </c>
      <c r="CM16" s="494">
        <v>0</v>
      </c>
      <c r="CN16" s="494">
        <v>0</v>
      </c>
      <c r="CO16" s="494">
        <v>0</v>
      </c>
      <c r="CP16" s="494">
        <v>0</v>
      </c>
      <c r="CQ16" s="494">
        <v>0</v>
      </c>
      <c r="CR16" s="494">
        <v>0</v>
      </c>
      <c r="CS16" s="494">
        <v>0</v>
      </c>
      <c r="CT16" s="9"/>
      <c r="CV16" s="343">
        <f>IF(COUNT(G16:INDEX(G16:CS16,RP+1))&lt;&gt;RP+1,"Error",0)</f>
        <v>0</v>
      </c>
      <c r="CX16" s="324">
        <f t="shared" si="7"/>
        <v>0</v>
      </c>
    </row>
    <row r="17" spans="3:102" customFormat="1" hidden="1" x14ac:dyDescent="0.35">
      <c r="C17" s="421"/>
      <c r="D17" s="33" t="str">
        <f>IFERROR(VLOOKUP(C17,G.Asm!$C$46:$F$55,4,0),"")</f>
        <v/>
      </c>
      <c r="E17" s="492">
        <f>G17+NPV(G.Asm!$F$40,H17:INDEX(H17:CS17,RP))</f>
        <v>0</v>
      </c>
      <c r="F17" s="492">
        <f t="shared" si="6"/>
        <v>0</v>
      </c>
      <c r="G17" s="493">
        <v>0</v>
      </c>
      <c r="H17" s="494">
        <v>0</v>
      </c>
      <c r="I17" s="494">
        <v>0</v>
      </c>
      <c r="J17" s="494">
        <v>0</v>
      </c>
      <c r="K17" s="494">
        <v>0</v>
      </c>
      <c r="L17" s="494">
        <v>0</v>
      </c>
      <c r="M17" s="494">
        <v>0</v>
      </c>
      <c r="N17" s="494">
        <v>0</v>
      </c>
      <c r="O17" s="494">
        <v>0</v>
      </c>
      <c r="P17" s="494">
        <v>0</v>
      </c>
      <c r="Q17" s="494">
        <v>0</v>
      </c>
      <c r="R17" s="494">
        <v>0</v>
      </c>
      <c r="S17" s="494">
        <v>0</v>
      </c>
      <c r="T17" s="494">
        <v>0</v>
      </c>
      <c r="U17" s="494">
        <v>0</v>
      </c>
      <c r="V17" s="494">
        <v>0</v>
      </c>
      <c r="W17" s="494">
        <v>0</v>
      </c>
      <c r="X17" s="494">
        <v>0</v>
      </c>
      <c r="Y17" s="494">
        <v>0</v>
      </c>
      <c r="Z17" s="494">
        <v>0</v>
      </c>
      <c r="AA17" s="494">
        <v>0</v>
      </c>
      <c r="AB17" s="494">
        <v>0</v>
      </c>
      <c r="AC17" s="494">
        <v>0</v>
      </c>
      <c r="AD17" s="494">
        <v>0</v>
      </c>
      <c r="AE17" s="494">
        <v>0</v>
      </c>
      <c r="AF17" s="494">
        <v>0</v>
      </c>
      <c r="AG17" s="494">
        <v>0</v>
      </c>
      <c r="AH17" s="494">
        <v>0</v>
      </c>
      <c r="AI17" s="494">
        <v>0</v>
      </c>
      <c r="AJ17" s="494">
        <v>0</v>
      </c>
      <c r="AK17" s="494">
        <v>0</v>
      </c>
      <c r="AL17" s="494">
        <v>0</v>
      </c>
      <c r="AM17" s="494">
        <v>0</v>
      </c>
      <c r="AN17" s="494">
        <v>0</v>
      </c>
      <c r="AO17" s="494">
        <v>0</v>
      </c>
      <c r="AP17" s="494">
        <v>0</v>
      </c>
      <c r="AQ17" s="494">
        <v>0</v>
      </c>
      <c r="AR17" s="494">
        <v>0</v>
      </c>
      <c r="AS17" s="494">
        <v>0</v>
      </c>
      <c r="AT17" s="494">
        <v>0</v>
      </c>
      <c r="AU17" s="494">
        <v>0</v>
      </c>
      <c r="AV17" s="494">
        <v>0</v>
      </c>
      <c r="AW17" s="494">
        <v>0</v>
      </c>
      <c r="AX17" s="494">
        <v>0</v>
      </c>
      <c r="AY17" s="494">
        <v>0</v>
      </c>
      <c r="AZ17" s="494">
        <v>0</v>
      </c>
      <c r="BA17" s="494">
        <v>0</v>
      </c>
      <c r="BB17" s="494">
        <v>0</v>
      </c>
      <c r="BC17" s="494">
        <v>0</v>
      </c>
      <c r="BD17" s="494">
        <v>0</v>
      </c>
      <c r="BE17" s="494">
        <v>0</v>
      </c>
      <c r="BF17" s="494">
        <v>0</v>
      </c>
      <c r="BG17" s="494">
        <v>0</v>
      </c>
      <c r="BH17" s="494">
        <v>0</v>
      </c>
      <c r="BI17" s="494">
        <v>0</v>
      </c>
      <c r="BJ17" s="494">
        <v>0</v>
      </c>
      <c r="BK17" s="494">
        <v>0</v>
      </c>
      <c r="BL17" s="494">
        <v>0</v>
      </c>
      <c r="BM17" s="494">
        <v>0</v>
      </c>
      <c r="BN17" s="494">
        <v>0</v>
      </c>
      <c r="BO17" s="494">
        <v>0</v>
      </c>
      <c r="BP17" s="494">
        <v>0</v>
      </c>
      <c r="BQ17" s="494">
        <v>0</v>
      </c>
      <c r="BR17" s="494">
        <v>0</v>
      </c>
      <c r="BS17" s="494">
        <v>0</v>
      </c>
      <c r="BT17" s="494">
        <v>0</v>
      </c>
      <c r="BU17" s="494">
        <v>0</v>
      </c>
      <c r="BV17" s="494">
        <v>0</v>
      </c>
      <c r="BW17" s="494">
        <v>0</v>
      </c>
      <c r="BX17" s="494">
        <v>0</v>
      </c>
      <c r="BY17" s="494">
        <v>0</v>
      </c>
      <c r="BZ17" s="494">
        <v>0</v>
      </c>
      <c r="CA17" s="494">
        <v>0</v>
      </c>
      <c r="CB17" s="494">
        <v>0</v>
      </c>
      <c r="CC17" s="494">
        <v>0</v>
      </c>
      <c r="CD17" s="494">
        <v>0</v>
      </c>
      <c r="CE17" s="494">
        <v>0</v>
      </c>
      <c r="CF17" s="494">
        <v>0</v>
      </c>
      <c r="CG17" s="494">
        <v>0</v>
      </c>
      <c r="CH17" s="494">
        <v>0</v>
      </c>
      <c r="CI17" s="494">
        <v>0</v>
      </c>
      <c r="CJ17" s="494">
        <v>0</v>
      </c>
      <c r="CK17" s="494">
        <v>0</v>
      </c>
      <c r="CL17" s="494">
        <v>0</v>
      </c>
      <c r="CM17" s="494">
        <v>0</v>
      </c>
      <c r="CN17" s="494">
        <v>0</v>
      </c>
      <c r="CO17" s="494">
        <v>0</v>
      </c>
      <c r="CP17" s="494">
        <v>0</v>
      </c>
      <c r="CQ17" s="494">
        <v>0</v>
      </c>
      <c r="CR17" s="494">
        <v>0</v>
      </c>
      <c r="CS17" s="494">
        <v>0</v>
      </c>
      <c r="CT17" s="9"/>
      <c r="CV17" s="343">
        <f>IF(COUNT(G17:INDEX(G17:CS17,RP+1))&lt;&gt;RP+1,"Error",0)</f>
        <v>0</v>
      </c>
      <c r="CX17" s="324">
        <f t="shared" si="7"/>
        <v>0</v>
      </c>
    </row>
    <row r="18" spans="3:102" customFormat="1" hidden="1" x14ac:dyDescent="0.35">
      <c r="C18" s="421"/>
      <c r="D18" s="33" t="str">
        <f>IFERROR(VLOOKUP(C18,G.Asm!$C$46:$F$55,4,0),"")</f>
        <v/>
      </c>
      <c r="E18" s="492">
        <f>G18+NPV(G.Asm!$F$40,H18:INDEX(H18:CS18,RP))</f>
        <v>0</v>
      </c>
      <c r="F18" s="492">
        <f t="shared" si="6"/>
        <v>0</v>
      </c>
      <c r="G18" s="493">
        <v>0</v>
      </c>
      <c r="H18" s="494">
        <v>0</v>
      </c>
      <c r="I18" s="494">
        <v>0</v>
      </c>
      <c r="J18" s="494">
        <v>0</v>
      </c>
      <c r="K18" s="494">
        <v>0</v>
      </c>
      <c r="L18" s="494">
        <v>0</v>
      </c>
      <c r="M18" s="494">
        <v>0</v>
      </c>
      <c r="N18" s="494">
        <v>0</v>
      </c>
      <c r="O18" s="494">
        <v>0</v>
      </c>
      <c r="P18" s="494">
        <v>0</v>
      </c>
      <c r="Q18" s="494">
        <v>0</v>
      </c>
      <c r="R18" s="494">
        <v>0</v>
      </c>
      <c r="S18" s="494">
        <v>0</v>
      </c>
      <c r="T18" s="494">
        <v>0</v>
      </c>
      <c r="U18" s="494">
        <v>0</v>
      </c>
      <c r="V18" s="494">
        <v>0</v>
      </c>
      <c r="W18" s="494">
        <v>0</v>
      </c>
      <c r="X18" s="494">
        <v>0</v>
      </c>
      <c r="Y18" s="494">
        <v>0</v>
      </c>
      <c r="Z18" s="494">
        <v>0</v>
      </c>
      <c r="AA18" s="494">
        <v>0</v>
      </c>
      <c r="AB18" s="494">
        <v>0</v>
      </c>
      <c r="AC18" s="494">
        <v>0</v>
      </c>
      <c r="AD18" s="494">
        <v>0</v>
      </c>
      <c r="AE18" s="494">
        <v>0</v>
      </c>
      <c r="AF18" s="494">
        <v>0</v>
      </c>
      <c r="AG18" s="494">
        <v>0</v>
      </c>
      <c r="AH18" s="494">
        <v>0</v>
      </c>
      <c r="AI18" s="494">
        <v>0</v>
      </c>
      <c r="AJ18" s="494">
        <v>0</v>
      </c>
      <c r="AK18" s="494">
        <v>0</v>
      </c>
      <c r="AL18" s="494">
        <v>0</v>
      </c>
      <c r="AM18" s="494">
        <v>0</v>
      </c>
      <c r="AN18" s="494">
        <v>0</v>
      </c>
      <c r="AO18" s="494">
        <v>0</v>
      </c>
      <c r="AP18" s="494">
        <v>0</v>
      </c>
      <c r="AQ18" s="494">
        <v>0</v>
      </c>
      <c r="AR18" s="494">
        <v>0</v>
      </c>
      <c r="AS18" s="494">
        <v>0</v>
      </c>
      <c r="AT18" s="494">
        <v>0</v>
      </c>
      <c r="AU18" s="494">
        <v>0</v>
      </c>
      <c r="AV18" s="494">
        <v>0</v>
      </c>
      <c r="AW18" s="494">
        <v>0</v>
      </c>
      <c r="AX18" s="494">
        <v>0</v>
      </c>
      <c r="AY18" s="494">
        <v>0</v>
      </c>
      <c r="AZ18" s="494">
        <v>0</v>
      </c>
      <c r="BA18" s="494">
        <v>0</v>
      </c>
      <c r="BB18" s="494">
        <v>0</v>
      </c>
      <c r="BC18" s="494">
        <v>0</v>
      </c>
      <c r="BD18" s="494">
        <v>0</v>
      </c>
      <c r="BE18" s="494">
        <v>0</v>
      </c>
      <c r="BF18" s="494">
        <v>0</v>
      </c>
      <c r="BG18" s="494">
        <v>0</v>
      </c>
      <c r="BH18" s="494">
        <v>0</v>
      </c>
      <c r="BI18" s="494">
        <v>0</v>
      </c>
      <c r="BJ18" s="494">
        <v>0</v>
      </c>
      <c r="BK18" s="494">
        <v>0</v>
      </c>
      <c r="BL18" s="494">
        <v>0</v>
      </c>
      <c r="BM18" s="494">
        <v>0</v>
      </c>
      <c r="BN18" s="494">
        <v>0</v>
      </c>
      <c r="BO18" s="494">
        <v>0</v>
      </c>
      <c r="BP18" s="494">
        <v>0</v>
      </c>
      <c r="BQ18" s="494">
        <v>0</v>
      </c>
      <c r="BR18" s="494">
        <v>0</v>
      </c>
      <c r="BS18" s="494">
        <v>0</v>
      </c>
      <c r="BT18" s="494">
        <v>0</v>
      </c>
      <c r="BU18" s="494">
        <v>0</v>
      </c>
      <c r="BV18" s="494">
        <v>0</v>
      </c>
      <c r="BW18" s="494">
        <v>0</v>
      </c>
      <c r="BX18" s="494">
        <v>0</v>
      </c>
      <c r="BY18" s="494">
        <v>0</v>
      </c>
      <c r="BZ18" s="494">
        <v>0</v>
      </c>
      <c r="CA18" s="494">
        <v>0</v>
      </c>
      <c r="CB18" s="494">
        <v>0</v>
      </c>
      <c r="CC18" s="494">
        <v>0</v>
      </c>
      <c r="CD18" s="494">
        <v>0</v>
      </c>
      <c r="CE18" s="494">
        <v>0</v>
      </c>
      <c r="CF18" s="494">
        <v>0</v>
      </c>
      <c r="CG18" s="494">
        <v>0</v>
      </c>
      <c r="CH18" s="494">
        <v>0</v>
      </c>
      <c r="CI18" s="494">
        <v>0</v>
      </c>
      <c r="CJ18" s="494">
        <v>0</v>
      </c>
      <c r="CK18" s="494">
        <v>0</v>
      </c>
      <c r="CL18" s="494">
        <v>0</v>
      </c>
      <c r="CM18" s="494">
        <v>0</v>
      </c>
      <c r="CN18" s="494">
        <v>0</v>
      </c>
      <c r="CO18" s="494">
        <v>0</v>
      </c>
      <c r="CP18" s="494">
        <v>0</v>
      </c>
      <c r="CQ18" s="494">
        <v>0</v>
      </c>
      <c r="CR18" s="494">
        <v>0</v>
      </c>
      <c r="CS18" s="494">
        <v>0</v>
      </c>
      <c r="CT18" s="9"/>
      <c r="CV18" s="343">
        <f>IF(COUNT(G18:INDEX(G18:CS18,RP+1))&lt;&gt;RP+1,"Error",0)</f>
        <v>0</v>
      </c>
      <c r="CX18" s="324">
        <f t="shared" si="7"/>
        <v>0</v>
      </c>
    </row>
    <row r="19" spans="3:102" customFormat="1" hidden="1" x14ac:dyDescent="0.35">
      <c r="C19" s="421"/>
      <c r="D19" s="33" t="str">
        <f>IFERROR(VLOOKUP(C19,G.Asm!$C$46:$F$55,4,0),"")</f>
        <v/>
      </c>
      <c r="E19" s="492">
        <f>G19+NPV(G.Asm!$F$40,H19:INDEX(H19:CS19,RP))</f>
        <v>0</v>
      </c>
      <c r="F19" s="492">
        <f t="shared" si="6"/>
        <v>0</v>
      </c>
      <c r="G19" s="493">
        <v>0</v>
      </c>
      <c r="H19" s="494">
        <v>0</v>
      </c>
      <c r="I19" s="494">
        <v>0</v>
      </c>
      <c r="J19" s="494">
        <v>0</v>
      </c>
      <c r="K19" s="494">
        <v>0</v>
      </c>
      <c r="L19" s="494">
        <v>0</v>
      </c>
      <c r="M19" s="494">
        <v>0</v>
      </c>
      <c r="N19" s="494">
        <v>0</v>
      </c>
      <c r="O19" s="494">
        <v>0</v>
      </c>
      <c r="P19" s="494">
        <v>0</v>
      </c>
      <c r="Q19" s="494">
        <v>0</v>
      </c>
      <c r="R19" s="494">
        <v>0</v>
      </c>
      <c r="S19" s="494">
        <v>0</v>
      </c>
      <c r="T19" s="494">
        <v>0</v>
      </c>
      <c r="U19" s="494">
        <v>0</v>
      </c>
      <c r="V19" s="494">
        <v>0</v>
      </c>
      <c r="W19" s="494">
        <v>0</v>
      </c>
      <c r="X19" s="494">
        <v>0</v>
      </c>
      <c r="Y19" s="494">
        <v>0</v>
      </c>
      <c r="Z19" s="494">
        <v>0</v>
      </c>
      <c r="AA19" s="494">
        <v>0</v>
      </c>
      <c r="AB19" s="494">
        <v>0</v>
      </c>
      <c r="AC19" s="494">
        <v>0</v>
      </c>
      <c r="AD19" s="494">
        <v>0</v>
      </c>
      <c r="AE19" s="494">
        <v>0</v>
      </c>
      <c r="AF19" s="494">
        <v>0</v>
      </c>
      <c r="AG19" s="494">
        <v>0</v>
      </c>
      <c r="AH19" s="494">
        <v>0</v>
      </c>
      <c r="AI19" s="494">
        <v>0</v>
      </c>
      <c r="AJ19" s="494">
        <v>0</v>
      </c>
      <c r="AK19" s="494">
        <v>0</v>
      </c>
      <c r="AL19" s="494">
        <v>0</v>
      </c>
      <c r="AM19" s="494">
        <v>0</v>
      </c>
      <c r="AN19" s="494">
        <v>0</v>
      </c>
      <c r="AO19" s="494">
        <v>0</v>
      </c>
      <c r="AP19" s="494">
        <v>0</v>
      </c>
      <c r="AQ19" s="494">
        <v>0</v>
      </c>
      <c r="AR19" s="494">
        <v>0</v>
      </c>
      <c r="AS19" s="494">
        <v>0</v>
      </c>
      <c r="AT19" s="494">
        <v>0</v>
      </c>
      <c r="AU19" s="494">
        <v>0</v>
      </c>
      <c r="AV19" s="494">
        <v>0</v>
      </c>
      <c r="AW19" s="494">
        <v>0</v>
      </c>
      <c r="AX19" s="494">
        <v>0</v>
      </c>
      <c r="AY19" s="494">
        <v>0</v>
      </c>
      <c r="AZ19" s="494">
        <v>0</v>
      </c>
      <c r="BA19" s="494">
        <v>0</v>
      </c>
      <c r="BB19" s="494">
        <v>0</v>
      </c>
      <c r="BC19" s="494">
        <v>0</v>
      </c>
      <c r="BD19" s="494">
        <v>0</v>
      </c>
      <c r="BE19" s="494">
        <v>0</v>
      </c>
      <c r="BF19" s="494">
        <v>0</v>
      </c>
      <c r="BG19" s="494">
        <v>0</v>
      </c>
      <c r="BH19" s="494">
        <v>0</v>
      </c>
      <c r="BI19" s="494">
        <v>0</v>
      </c>
      <c r="BJ19" s="494">
        <v>0</v>
      </c>
      <c r="BK19" s="494">
        <v>0</v>
      </c>
      <c r="BL19" s="494">
        <v>0</v>
      </c>
      <c r="BM19" s="494">
        <v>0</v>
      </c>
      <c r="BN19" s="494">
        <v>0</v>
      </c>
      <c r="BO19" s="494">
        <v>0</v>
      </c>
      <c r="BP19" s="494">
        <v>0</v>
      </c>
      <c r="BQ19" s="494">
        <v>0</v>
      </c>
      <c r="BR19" s="494">
        <v>0</v>
      </c>
      <c r="BS19" s="494">
        <v>0</v>
      </c>
      <c r="BT19" s="494">
        <v>0</v>
      </c>
      <c r="BU19" s="494">
        <v>0</v>
      </c>
      <c r="BV19" s="494">
        <v>0</v>
      </c>
      <c r="BW19" s="494">
        <v>0</v>
      </c>
      <c r="BX19" s="494">
        <v>0</v>
      </c>
      <c r="BY19" s="494">
        <v>0</v>
      </c>
      <c r="BZ19" s="494">
        <v>0</v>
      </c>
      <c r="CA19" s="494">
        <v>0</v>
      </c>
      <c r="CB19" s="494">
        <v>0</v>
      </c>
      <c r="CC19" s="494">
        <v>0</v>
      </c>
      <c r="CD19" s="494">
        <v>0</v>
      </c>
      <c r="CE19" s="494">
        <v>0</v>
      </c>
      <c r="CF19" s="494">
        <v>0</v>
      </c>
      <c r="CG19" s="494">
        <v>0</v>
      </c>
      <c r="CH19" s="494">
        <v>0</v>
      </c>
      <c r="CI19" s="494">
        <v>0</v>
      </c>
      <c r="CJ19" s="494">
        <v>0</v>
      </c>
      <c r="CK19" s="494">
        <v>0</v>
      </c>
      <c r="CL19" s="494">
        <v>0</v>
      </c>
      <c r="CM19" s="494">
        <v>0</v>
      </c>
      <c r="CN19" s="494">
        <v>0</v>
      </c>
      <c r="CO19" s="494">
        <v>0</v>
      </c>
      <c r="CP19" s="494">
        <v>0</v>
      </c>
      <c r="CQ19" s="494">
        <v>0</v>
      </c>
      <c r="CR19" s="494">
        <v>0</v>
      </c>
      <c r="CS19" s="494">
        <v>0</v>
      </c>
      <c r="CT19" s="9"/>
      <c r="CV19" s="343">
        <f>IF(COUNT(G19:INDEX(G19:CS19,RP+1))&lt;&gt;RP+1,"Error",0)</f>
        <v>0</v>
      </c>
      <c r="CX19" s="324">
        <f t="shared" si="7"/>
        <v>0</v>
      </c>
    </row>
    <row r="20" spans="3:102" customFormat="1" x14ac:dyDescent="0.35">
      <c r="C20" s="422" t="s">
        <v>334</v>
      </c>
      <c r="D20" s="33" t="str">
        <f>IF(OR(C20="Spare",ISBLANK(C20)),"",G.Asm!$F$55)</f>
        <v/>
      </c>
      <c r="E20" s="492">
        <f>G20+NPV(G.Asm!$F$40,H20:INDEX(H20:CS20,RP))</f>
        <v>0</v>
      </c>
      <c r="F20" s="492">
        <f t="shared" si="6"/>
        <v>0</v>
      </c>
      <c r="G20" s="493">
        <v>0</v>
      </c>
      <c r="H20" s="494">
        <v>0</v>
      </c>
      <c r="I20" s="494">
        <v>0</v>
      </c>
      <c r="J20" s="494">
        <v>0</v>
      </c>
      <c r="K20" s="494">
        <v>0</v>
      </c>
      <c r="L20" s="494">
        <v>0</v>
      </c>
      <c r="M20" s="494">
        <v>0</v>
      </c>
      <c r="N20" s="494">
        <v>0</v>
      </c>
      <c r="O20" s="494">
        <v>0</v>
      </c>
      <c r="P20" s="494">
        <v>0</v>
      </c>
      <c r="Q20" s="494">
        <v>0</v>
      </c>
      <c r="R20" s="494">
        <v>0</v>
      </c>
      <c r="S20" s="494">
        <v>0</v>
      </c>
      <c r="T20" s="494">
        <v>0</v>
      </c>
      <c r="U20" s="494">
        <v>0</v>
      </c>
      <c r="V20" s="494">
        <v>0</v>
      </c>
      <c r="W20" s="494">
        <v>0</v>
      </c>
      <c r="X20" s="494">
        <v>0</v>
      </c>
      <c r="Y20" s="494">
        <v>0</v>
      </c>
      <c r="Z20" s="494">
        <v>0</v>
      </c>
      <c r="AA20" s="494">
        <v>0</v>
      </c>
      <c r="AB20" s="494">
        <v>0</v>
      </c>
      <c r="AC20" s="494">
        <v>0</v>
      </c>
      <c r="AD20" s="494">
        <v>0</v>
      </c>
      <c r="AE20" s="494">
        <v>0</v>
      </c>
      <c r="AF20" s="494">
        <v>0</v>
      </c>
      <c r="AG20" s="494">
        <v>0</v>
      </c>
      <c r="AH20" s="494">
        <v>0</v>
      </c>
      <c r="AI20" s="494">
        <v>0</v>
      </c>
      <c r="AJ20" s="494">
        <v>0</v>
      </c>
      <c r="AK20" s="494">
        <v>0</v>
      </c>
      <c r="AL20" s="494">
        <v>0</v>
      </c>
      <c r="AM20" s="494">
        <v>0</v>
      </c>
      <c r="AN20" s="494">
        <v>0</v>
      </c>
      <c r="AO20" s="494">
        <v>0</v>
      </c>
      <c r="AP20" s="494">
        <v>0</v>
      </c>
      <c r="AQ20" s="494">
        <v>0</v>
      </c>
      <c r="AR20" s="494">
        <v>0</v>
      </c>
      <c r="AS20" s="494">
        <v>0</v>
      </c>
      <c r="AT20" s="494">
        <v>0</v>
      </c>
      <c r="AU20" s="494">
        <v>0</v>
      </c>
      <c r="AV20" s="494">
        <v>0</v>
      </c>
      <c r="AW20" s="494">
        <v>0</v>
      </c>
      <c r="AX20" s="494">
        <v>0</v>
      </c>
      <c r="AY20" s="494">
        <v>0</v>
      </c>
      <c r="AZ20" s="494">
        <v>0</v>
      </c>
      <c r="BA20" s="494">
        <v>0</v>
      </c>
      <c r="BB20" s="494">
        <v>0</v>
      </c>
      <c r="BC20" s="494">
        <v>0</v>
      </c>
      <c r="BD20" s="494">
        <v>0</v>
      </c>
      <c r="BE20" s="494">
        <v>0</v>
      </c>
      <c r="BF20" s="494">
        <v>0</v>
      </c>
      <c r="BG20" s="494">
        <v>0</v>
      </c>
      <c r="BH20" s="494">
        <v>0</v>
      </c>
      <c r="BI20" s="494">
        <v>0</v>
      </c>
      <c r="BJ20" s="494">
        <v>0</v>
      </c>
      <c r="BK20" s="494">
        <v>0</v>
      </c>
      <c r="BL20" s="494">
        <v>0</v>
      </c>
      <c r="BM20" s="494">
        <v>0</v>
      </c>
      <c r="BN20" s="494">
        <v>0</v>
      </c>
      <c r="BO20" s="494">
        <v>0</v>
      </c>
      <c r="BP20" s="494">
        <v>0</v>
      </c>
      <c r="BQ20" s="494">
        <v>0</v>
      </c>
      <c r="BR20" s="494">
        <v>0</v>
      </c>
      <c r="BS20" s="494">
        <v>0</v>
      </c>
      <c r="BT20" s="494">
        <v>0</v>
      </c>
      <c r="BU20" s="494">
        <v>0</v>
      </c>
      <c r="BV20" s="494">
        <v>0</v>
      </c>
      <c r="BW20" s="494">
        <v>0</v>
      </c>
      <c r="BX20" s="494">
        <v>0</v>
      </c>
      <c r="BY20" s="494">
        <v>0</v>
      </c>
      <c r="BZ20" s="494">
        <v>0</v>
      </c>
      <c r="CA20" s="494">
        <v>0</v>
      </c>
      <c r="CB20" s="494">
        <v>0</v>
      </c>
      <c r="CC20" s="494">
        <v>0</v>
      </c>
      <c r="CD20" s="494">
        <v>0</v>
      </c>
      <c r="CE20" s="494">
        <v>0</v>
      </c>
      <c r="CF20" s="494">
        <v>0</v>
      </c>
      <c r="CG20" s="494">
        <v>0</v>
      </c>
      <c r="CH20" s="494">
        <v>0</v>
      </c>
      <c r="CI20" s="494">
        <v>0</v>
      </c>
      <c r="CJ20" s="494">
        <v>0</v>
      </c>
      <c r="CK20" s="494">
        <v>0</v>
      </c>
      <c r="CL20" s="494">
        <v>0</v>
      </c>
      <c r="CM20" s="494">
        <v>0</v>
      </c>
      <c r="CN20" s="494">
        <v>0</v>
      </c>
      <c r="CO20" s="494">
        <v>0</v>
      </c>
      <c r="CP20" s="494">
        <v>0</v>
      </c>
      <c r="CQ20" s="494">
        <v>0</v>
      </c>
      <c r="CR20" s="494">
        <v>0</v>
      </c>
      <c r="CS20" s="494">
        <v>0</v>
      </c>
      <c r="CT20" s="9"/>
      <c r="CV20" s="343">
        <f>IF(COUNT(G20:INDEX(G20:CS20,RP+1))&lt;&gt;RP+1,"Error",0)</f>
        <v>0</v>
      </c>
      <c r="CX20" s="324">
        <f>IF(OR(AND(OR(ISBLANK(C20),NOT(ISBLANK(C20)),C20="Spare"),E20=0,F20=0),AND(NOT(ISBLANK(C20)),NOT(C20="Spare"),NOT(E20=0),NOT(F20=0))),0,"Error")</f>
        <v>0</v>
      </c>
    </row>
    <row r="21" spans="3:102" customFormat="1" hidden="1" x14ac:dyDescent="0.35">
      <c r="C21" s="422" t="s">
        <v>334</v>
      </c>
      <c r="D21" s="33" t="str">
        <f>IF(OR(C21="Spare",ISBLANK(C21)),"",G.Asm!$F$55)</f>
        <v/>
      </c>
      <c r="E21" s="492">
        <f>G21+NPV(G.Asm!$F$40,H21:INDEX(H21:CS21,RP))</f>
        <v>0</v>
      </c>
      <c r="F21" s="492">
        <f t="shared" si="6"/>
        <v>0</v>
      </c>
      <c r="G21" s="493">
        <v>0</v>
      </c>
      <c r="H21" s="494">
        <v>0</v>
      </c>
      <c r="I21" s="494">
        <v>0</v>
      </c>
      <c r="J21" s="494">
        <v>0</v>
      </c>
      <c r="K21" s="494">
        <v>0</v>
      </c>
      <c r="L21" s="494">
        <v>0</v>
      </c>
      <c r="M21" s="494">
        <v>0</v>
      </c>
      <c r="N21" s="494">
        <v>0</v>
      </c>
      <c r="O21" s="494">
        <v>0</v>
      </c>
      <c r="P21" s="494">
        <v>0</v>
      </c>
      <c r="Q21" s="494">
        <v>0</v>
      </c>
      <c r="R21" s="494">
        <v>0</v>
      </c>
      <c r="S21" s="494">
        <v>0</v>
      </c>
      <c r="T21" s="494">
        <v>0</v>
      </c>
      <c r="U21" s="494">
        <v>0</v>
      </c>
      <c r="V21" s="494">
        <v>0</v>
      </c>
      <c r="W21" s="494">
        <v>0</v>
      </c>
      <c r="X21" s="494">
        <v>0</v>
      </c>
      <c r="Y21" s="494">
        <v>0</v>
      </c>
      <c r="Z21" s="494">
        <v>0</v>
      </c>
      <c r="AA21" s="494">
        <v>0</v>
      </c>
      <c r="AB21" s="494">
        <v>0</v>
      </c>
      <c r="AC21" s="494">
        <v>0</v>
      </c>
      <c r="AD21" s="494">
        <v>0</v>
      </c>
      <c r="AE21" s="494">
        <v>0</v>
      </c>
      <c r="AF21" s="494">
        <v>0</v>
      </c>
      <c r="AG21" s="494">
        <v>0</v>
      </c>
      <c r="AH21" s="494">
        <v>0</v>
      </c>
      <c r="AI21" s="494">
        <v>0</v>
      </c>
      <c r="AJ21" s="494">
        <v>0</v>
      </c>
      <c r="AK21" s="494">
        <v>0</v>
      </c>
      <c r="AL21" s="494">
        <v>0</v>
      </c>
      <c r="AM21" s="494">
        <v>0</v>
      </c>
      <c r="AN21" s="494">
        <v>0</v>
      </c>
      <c r="AO21" s="494">
        <v>0</v>
      </c>
      <c r="AP21" s="494">
        <v>0</v>
      </c>
      <c r="AQ21" s="494">
        <v>0</v>
      </c>
      <c r="AR21" s="494">
        <v>0</v>
      </c>
      <c r="AS21" s="494">
        <v>0</v>
      </c>
      <c r="AT21" s="494">
        <v>0</v>
      </c>
      <c r="AU21" s="494">
        <v>0</v>
      </c>
      <c r="AV21" s="494">
        <v>0</v>
      </c>
      <c r="AW21" s="494">
        <v>0</v>
      </c>
      <c r="AX21" s="494">
        <v>0</v>
      </c>
      <c r="AY21" s="494">
        <v>0</v>
      </c>
      <c r="AZ21" s="494">
        <v>0</v>
      </c>
      <c r="BA21" s="494">
        <v>0</v>
      </c>
      <c r="BB21" s="494">
        <v>0</v>
      </c>
      <c r="BC21" s="494">
        <v>0</v>
      </c>
      <c r="BD21" s="494">
        <v>0</v>
      </c>
      <c r="BE21" s="494">
        <v>0</v>
      </c>
      <c r="BF21" s="494">
        <v>0</v>
      </c>
      <c r="BG21" s="494">
        <v>0</v>
      </c>
      <c r="BH21" s="494">
        <v>0</v>
      </c>
      <c r="BI21" s="494">
        <v>0</v>
      </c>
      <c r="BJ21" s="494">
        <v>0</v>
      </c>
      <c r="BK21" s="494">
        <v>0</v>
      </c>
      <c r="BL21" s="494">
        <v>0</v>
      </c>
      <c r="BM21" s="494">
        <v>0</v>
      </c>
      <c r="BN21" s="494">
        <v>0</v>
      </c>
      <c r="BO21" s="494">
        <v>0</v>
      </c>
      <c r="BP21" s="494">
        <v>0</v>
      </c>
      <c r="BQ21" s="494">
        <v>0</v>
      </c>
      <c r="BR21" s="494">
        <v>0</v>
      </c>
      <c r="BS21" s="494">
        <v>0</v>
      </c>
      <c r="BT21" s="494">
        <v>0</v>
      </c>
      <c r="BU21" s="494">
        <v>0</v>
      </c>
      <c r="BV21" s="494">
        <v>0</v>
      </c>
      <c r="BW21" s="494">
        <v>0</v>
      </c>
      <c r="BX21" s="494">
        <v>0</v>
      </c>
      <c r="BY21" s="494">
        <v>0</v>
      </c>
      <c r="BZ21" s="494">
        <v>0</v>
      </c>
      <c r="CA21" s="494">
        <v>0</v>
      </c>
      <c r="CB21" s="494">
        <v>0</v>
      </c>
      <c r="CC21" s="494">
        <v>0</v>
      </c>
      <c r="CD21" s="494">
        <v>0</v>
      </c>
      <c r="CE21" s="494">
        <v>0</v>
      </c>
      <c r="CF21" s="494">
        <v>0</v>
      </c>
      <c r="CG21" s="494">
        <v>0</v>
      </c>
      <c r="CH21" s="494">
        <v>0</v>
      </c>
      <c r="CI21" s="494">
        <v>0</v>
      </c>
      <c r="CJ21" s="494">
        <v>0</v>
      </c>
      <c r="CK21" s="494">
        <v>0</v>
      </c>
      <c r="CL21" s="494">
        <v>0</v>
      </c>
      <c r="CM21" s="494">
        <v>0</v>
      </c>
      <c r="CN21" s="494">
        <v>0</v>
      </c>
      <c r="CO21" s="494">
        <v>0</v>
      </c>
      <c r="CP21" s="494">
        <v>0</v>
      </c>
      <c r="CQ21" s="494">
        <v>0</v>
      </c>
      <c r="CR21" s="494">
        <v>0</v>
      </c>
      <c r="CS21" s="494">
        <v>0</v>
      </c>
      <c r="CT21" s="9"/>
      <c r="CV21" s="343">
        <f>IF(COUNT(G21:INDEX(G21:CS21,RP+1))&lt;&gt;RP+1,"Error",0)</f>
        <v>0</v>
      </c>
      <c r="CX21" s="324">
        <f t="shared" ref="CX21:CX24" si="8">IF(OR(AND(OR(ISBLANK(C21),NOT(ISBLANK(C21)),C21="Spare"),E21=0,F21=0),AND(NOT(ISBLANK(C21)),NOT(C21="Spare"),NOT(E21=0),NOT(F21=0))),0,"Error")</f>
        <v>0</v>
      </c>
    </row>
    <row r="22" spans="3:102" customFormat="1" hidden="1" x14ac:dyDescent="0.35">
      <c r="C22" s="422" t="s">
        <v>334</v>
      </c>
      <c r="D22" s="33" t="str">
        <f>IF(OR(C22="Spare",ISBLANK(C22)),"",G.Asm!$F$55)</f>
        <v/>
      </c>
      <c r="E22" s="492">
        <f>G22+NPV(G.Asm!$F$40,H22:INDEX(H22:CS22,RP))</f>
        <v>0</v>
      </c>
      <c r="F22" s="492">
        <f t="shared" si="6"/>
        <v>0</v>
      </c>
      <c r="G22" s="493">
        <v>0</v>
      </c>
      <c r="H22" s="494">
        <v>0</v>
      </c>
      <c r="I22" s="494">
        <v>0</v>
      </c>
      <c r="J22" s="494">
        <v>0</v>
      </c>
      <c r="K22" s="494">
        <v>0</v>
      </c>
      <c r="L22" s="494">
        <v>0</v>
      </c>
      <c r="M22" s="494">
        <v>0</v>
      </c>
      <c r="N22" s="494">
        <v>0</v>
      </c>
      <c r="O22" s="494">
        <v>0</v>
      </c>
      <c r="P22" s="494">
        <v>0</v>
      </c>
      <c r="Q22" s="494">
        <v>0</v>
      </c>
      <c r="R22" s="494">
        <v>0</v>
      </c>
      <c r="S22" s="494">
        <v>0</v>
      </c>
      <c r="T22" s="494">
        <v>0</v>
      </c>
      <c r="U22" s="494">
        <v>0</v>
      </c>
      <c r="V22" s="494">
        <v>0</v>
      </c>
      <c r="W22" s="494">
        <v>0</v>
      </c>
      <c r="X22" s="494">
        <v>0</v>
      </c>
      <c r="Y22" s="494">
        <v>0</v>
      </c>
      <c r="Z22" s="494">
        <v>0</v>
      </c>
      <c r="AA22" s="494">
        <v>0</v>
      </c>
      <c r="AB22" s="494">
        <v>0</v>
      </c>
      <c r="AC22" s="494">
        <v>0</v>
      </c>
      <c r="AD22" s="494">
        <v>0</v>
      </c>
      <c r="AE22" s="494">
        <v>0</v>
      </c>
      <c r="AF22" s="494">
        <v>0</v>
      </c>
      <c r="AG22" s="494">
        <v>0</v>
      </c>
      <c r="AH22" s="494">
        <v>0</v>
      </c>
      <c r="AI22" s="494">
        <v>0</v>
      </c>
      <c r="AJ22" s="494">
        <v>0</v>
      </c>
      <c r="AK22" s="494">
        <v>0</v>
      </c>
      <c r="AL22" s="494">
        <v>0</v>
      </c>
      <c r="AM22" s="494">
        <v>0</v>
      </c>
      <c r="AN22" s="494">
        <v>0</v>
      </c>
      <c r="AO22" s="494">
        <v>0</v>
      </c>
      <c r="AP22" s="494">
        <v>0</v>
      </c>
      <c r="AQ22" s="494">
        <v>0</v>
      </c>
      <c r="AR22" s="494">
        <v>0</v>
      </c>
      <c r="AS22" s="494">
        <v>0</v>
      </c>
      <c r="AT22" s="494">
        <v>0</v>
      </c>
      <c r="AU22" s="494">
        <v>0</v>
      </c>
      <c r="AV22" s="494">
        <v>0</v>
      </c>
      <c r="AW22" s="494">
        <v>0</v>
      </c>
      <c r="AX22" s="494">
        <v>0</v>
      </c>
      <c r="AY22" s="494">
        <v>0</v>
      </c>
      <c r="AZ22" s="494">
        <v>0</v>
      </c>
      <c r="BA22" s="494">
        <v>0</v>
      </c>
      <c r="BB22" s="494">
        <v>0</v>
      </c>
      <c r="BC22" s="494">
        <v>0</v>
      </c>
      <c r="BD22" s="494">
        <v>0</v>
      </c>
      <c r="BE22" s="494">
        <v>0</v>
      </c>
      <c r="BF22" s="494">
        <v>0</v>
      </c>
      <c r="BG22" s="494">
        <v>0</v>
      </c>
      <c r="BH22" s="494">
        <v>0</v>
      </c>
      <c r="BI22" s="494">
        <v>0</v>
      </c>
      <c r="BJ22" s="494">
        <v>0</v>
      </c>
      <c r="BK22" s="494">
        <v>0</v>
      </c>
      <c r="BL22" s="494">
        <v>0</v>
      </c>
      <c r="BM22" s="494">
        <v>0</v>
      </c>
      <c r="BN22" s="494">
        <v>0</v>
      </c>
      <c r="BO22" s="494">
        <v>0</v>
      </c>
      <c r="BP22" s="494">
        <v>0</v>
      </c>
      <c r="BQ22" s="494">
        <v>0</v>
      </c>
      <c r="BR22" s="494">
        <v>0</v>
      </c>
      <c r="BS22" s="494">
        <v>0</v>
      </c>
      <c r="BT22" s="494">
        <v>0</v>
      </c>
      <c r="BU22" s="494">
        <v>0</v>
      </c>
      <c r="BV22" s="494">
        <v>0</v>
      </c>
      <c r="BW22" s="494">
        <v>0</v>
      </c>
      <c r="BX22" s="494">
        <v>0</v>
      </c>
      <c r="BY22" s="494">
        <v>0</v>
      </c>
      <c r="BZ22" s="494">
        <v>0</v>
      </c>
      <c r="CA22" s="494">
        <v>0</v>
      </c>
      <c r="CB22" s="494">
        <v>0</v>
      </c>
      <c r="CC22" s="494">
        <v>0</v>
      </c>
      <c r="CD22" s="494">
        <v>0</v>
      </c>
      <c r="CE22" s="494">
        <v>0</v>
      </c>
      <c r="CF22" s="494">
        <v>0</v>
      </c>
      <c r="CG22" s="494">
        <v>0</v>
      </c>
      <c r="CH22" s="494">
        <v>0</v>
      </c>
      <c r="CI22" s="494">
        <v>0</v>
      </c>
      <c r="CJ22" s="494">
        <v>0</v>
      </c>
      <c r="CK22" s="494">
        <v>0</v>
      </c>
      <c r="CL22" s="494">
        <v>0</v>
      </c>
      <c r="CM22" s="494">
        <v>0</v>
      </c>
      <c r="CN22" s="494">
        <v>0</v>
      </c>
      <c r="CO22" s="494">
        <v>0</v>
      </c>
      <c r="CP22" s="494">
        <v>0</v>
      </c>
      <c r="CQ22" s="494">
        <v>0</v>
      </c>
      <c r="CR22" s="494">
        <v>0</v>
      </c>
      <c r="CS22" s="494">
        <v>0</v>
      </c>
      <c r="CT22" s="9"/>
      <c r="CV22" s="343">
        <f>IF(COUNT(G22:INDEX(G22:CS22,RP+1))&lt;&gt;RP+1,"Error",0)</f>
        <v>0</v>
      </c>
      <c r="CX22" s="324">
        <f t="shared" si="8"/>
        <v>0</v>
      </c>
    </row>
    <row r="23" spans="3:102" customFormat="1" hidden="1" x14ac:dyDescent="0.35">
      <c r="C23" s="422" t="s">
        <v>334</v>
      </c>
      <c r="D23" s="33" t="str">
        <f>IF(OR(C23="Spare",ISBLANK(C23)),"",G.Asm!$F$55)</f>
        <v/>
      </c>
      <c r="E23" s="492">
        <f>G23+NPV(G.Asm!$F$40,H23:INDEX(H23:CS23,RP))</f>
        <v>0</v>
      </c>
      <c r="F23" s="492">
        <f t="shared" si="6"/>
        <v>0</v>
      </c>
      <c r="G23" s="493">
        <v>0</v>
      </c>
      <c r="H23" s="494">
        <v>0</v>
      </c>
      <c r="I23" s="494">
        <v>0</v>
      </c>
      <c r="J23" s="494">
        <v>0</v>
      </c>
      <c r="K23" s="494">
        <v>0</v>
      </c>
      <c r="L23" s="494">
        <v>0</v>
      </c>
      <c r="M23" s="494">
        <v>0</v>
      </c>
      <c r="N23" s="494">
        <v>0</v>
      </c>
      <c r="O23" s="494">
        <v>0</v>
      </c>
      <c r="P23" s="494">
        <v>0</v>
      </c>
      <c r="Q23" s="494">
        <v>0</v>
      </c>
      <c r="R23" s="494">
        <v>0</v>
      </c>
      <c r="S23" s="494">
        <v>0</v>
      </c>
      <c r="T23" s="494">
        <v>0</v>
      </c>
      <c r="U23" s="494">
        <v>0</v>
      </c>
      <c r="V23" s="494">
        <v>0</v>
      </c>
      <c r="W23" s="494">
        <v>0</v>
      </c>
      <c r="X23" s="494">
        <v>0</v>
      </c>
      <c r="Y23" s="494">
        <v>0</v>
      </c>
      <c r="Z23" s="494">
        <v>0</v>
      </c>
      <c r="AA23" s="494">
        <v>0</v>
      </c>
      <c r="AB23" s="494">
        <v>0</v>
      </c>
      <c r="AC23" s="494">
        <v>0</v>
      </c>
      <c r="AD23" s="494">
        <v>0</v>
      </c>
      <c r="AE23" s="494">
        <v>0</v>
      </c>
      <c r="AF23" s="494">
        <v>0</v>
      </c>
      <c r="AG23" s="494">
        <v>0</v>
      </c>
      <c r="AH23" s="494">
        <v>0</v>
      </c>
      <c r="AI23" s="494">
        <v>0</v>
      </c>
      <c r="AJ23" s="494">
        <v>0</v>
      </c>
      <c r="AK23" s="494">
        <v>0</v>
      </c>
      <c r="AL23" s="494">
        <v>0</v>
      </c>
      <c r="AM23" s="494">
        <v>0</v>
      </c>
      <c r="AN23" s="494">
        <v>0</v>
      </c>
      <c r="AO23" s="494">
        <v>0</v>
      </c>
      <c r="AP23" s="494">
        <v>0</v>
      </c>
      <c r="AQ23" s="494">
        <v>0</v>
      </c>
      <c r="AR23" s="494">
        <v>0</v>
      </c>
      <c r="AS23" s="494">
        <v>0</v>
      </c>
      <c r="AT23" s="494">
        <v>0</v>
      </c>
      <c r="AU23" s="494">
        <v>0</v>
      </c>
      <c r="AV23" s="494">
        <v>0</v>
      </c>
      <c r="AW23" s="494">
        <v>0</v>
      </c>
      <c r="AX23" s="494">
        <v>0</v>
      </c>
      <c r="AY23" s="494">
        <v>0</v>
      </c>
      <c r="AZ23" s="494">
        <v>0</v>
      </c>
      <c r="BA23" s="494">
        <v>0</v>
      </c>
      <c r="BB23" s="494">
        <v>0</v>
      </c>
      <c r="BC23" s="494">
        <v>0</v>
      </c>
      <c r="BD23" s="494">
        <v>0</v>
      </c>
      <c r="BE23" s="494">
        <v>0</v>
      </c>
      <c r="BF23" s="494">
        <v>0</v>
      </c>
      <c r="BG23" s="494">
        <v>0</v>
      </c>
      <c r="BH23" s="494">
        <v>0</v>
      </c>
      <c r="BI23" s="494">
        <v>0</v>
      </c>
      <c r="BJ23" s="494">
        <v>0</v>
      </c>
      <c r="BK23" s="494">
        <v>0</v>
      </c>
      <c r="BL23" s="494">
        <v>0</v>
      </c>
      <c r="BM23" s="494">
        <v>0</v>
      </c>
      <c r="BN23" s="494">
        <v>0</v>
      </c>
      <c r="BO23" s="494">
        <v>0</v>
      </c>
      <c r="BP23" s="494">
        <v>0</v>
      </c>
      <c r="BQ23" s="494">
        <v>0</v>
      </c>
      <c r="BR23" s="494">
        <v>0</v>
      </c>
      <c r="BS23" s="494">
        <v>0</v>
      </c>
      <c r="BT23" s="494">
        <v>0</v>
      </c>
      <c r="BU23" s="494">
        <v>0</v>
      </c>
      <c r="BV23" s="494">
        <v>0</v>
      </c>
      <c r="BW23" s="494">
        <v>0</v>
      </c>
      <c r="BX23" s="494">
        <v>0</v>
      </c>
      <c r="BY23" s="494">
        <v>0</v>
      </c>
      <c r="BZ23" s="494">
        <v>0</v>
      </c>
      <c r="CA23" s="494">
        <v>0</v>
      </c>
      <c r="CB23" s="494">
        <v>0</v>
      </c>
      <c r="CC23" s="494">
        <v>0</v>
      </c>
      <c r="CD23" s="494">
        <v>0</v>
      </c>
      <c r="CE23" s="494">
        <v>0</v>
      </c>
      <c r="CF23" s="494">
        <v>0</v>
      </c>
      <c r="CG23" s="494">
        <v>0</v>
      </c>
      <c r="CH23" s="494">
        <v>0</v>
      </c>
      <c r="CI23" s="494">
        <v>0</v>
      </c>
      <c r="CJ23" s="494">
        <v>0</v>
      </c>
      <c r="CK23" s="494">
        <v>0</v>
      </c>
      <c r="CL23" s="494">
        <v>0</v>
      </c>
      <c r="CM23" s="494">
        <v>0</v>
      </c>
      <c r="CN23" s="494">
        <v>0</v>
      </c>
      <c r="CO23" s="494">
        <v>0</v>
      </c>
      <c r="CP23" s="494">
        <v>0</v>
      </c>
      <c r="CQ23" s="494">
        <v>0</v>
      </c>
      <c r="CR23" s="494">
        <v>0</v>
      </c>
      <c r="CS23" s="494">
        <v>0</v>
      </c>
      <c r="CT23" s="9"/>
      <c r="CV23" s="343">
        <f>IF(COUNT(G23:INDEX(G23:CS23,RP+1))&lt;&gt;RP+1,"Error",0)</f>
        <v>0</v>
      </c>
      <c r="CX23" s="324">
        <f t="shared" si="8"/>
        <v>0</v>
      </c>
    </row>
    <row r="24" spans="3:102" customFormat="1" hidden="1" x14ac:dyDescent="0.35">
      <c r="C24" s="422" t="s">
        <v>334</v>
      </c>
      <c r="D24" s="33" t="str">
        <f>IF(OR(C24="Spare",ISBLANK(C24)),"",G.Asm!$F$55)</f>
        <v/>
      </c>
      <c r="E24" s="492">
        <f>G24+NPV(G.Asm!$F$40,H24:INDEX(H24:CS24,RP))</f>
        <v>0</v>
      </c>
      <c r="F24" s="492">
        <f t="shared" si="6"/>
        <v>0</v>
      </c>
      <c r="G24" s="493">
        <v>0</v>
      </c>
      <c r="H24" s="494">
        <v>0</v>
      </c>
      <c r="I24" s="494">
        <v>0</v>
      </c>
      <c r="J24" s="494">
        <v>0</v>
      </c>
      <c r="K24" s="494">
        <v>0</v>
      </c>
      <c r="L24" s="494">
        <v>0</v>
      </c>
      <c r="M24" s="494">
        <v>0</v>
      </c>
      <c r="N24" s="494">
        <v>0</v>
      </c>
      <c r="O24" s="494">
        <v>0</v>
      </c>
      <c r="P24" s="494">
        <v>0</v>
      </c>
      <c r="Q24" s="494">
        <v>0</v>
      </c>
      <c r="R24" s="494">
        <v>0</v>
      </c>
      <c r="S24" s="494">
        <v>0</v>
      </c>
      <c r="T24" s="494">
        <v>0</v>
      </c>
      <c r="U24" s="494">
        <v>0</v>
      </c>
      <c r="V24" s="494">
        <v>0</v>
      </c>
      <c r="W24" s="494">
        <v>0</v>
      </c>
      <c r="X24" s="494">
        <v>0</v>
      </c>
      <c r="Y24" s="494">
        <v>0</v>
      </c>
      <c r="Z24" s="494">
        <v>0</v>
      </c>
      <c r="AA24" s="494">
        <v>0</v>
      </c>
      <c r="AB24" s="494">
        <v>0</v>
      </c>
      <c r="AC24" s="494">
        <v>0</v>
      </c>
      <c r="AD24" s="494">
        <v>0</v>
      </c>
      <c r="AE24" s="494">
        <v>0</v>
      </c>
      <c r="AF24" s="494">
        <v>0</v>
      </c>
      <c r="AG24" s="494">
        <v>0</v>
      </c>
      <c r="AH24" s="494">
        <v>0</v>
      </c>
      <c r="AI24" s="494">
        <v>0</v>
      </c>
      <c r="AJ24" s="494">
        <v>0</v>
      </c>
      <c r="AK24" s="494">
        <v>0</v>
      </c>
      <c r="AL24" s="494">
        <v>0</v>
      </c>
      <c r="AM24" s="494">
        <v>0</v>
      </c>
      <c r="AN24" s="494">
        <v>0</v>
      </c>
      <c r="AO24" s="494">
        <v>0</v>
      </c>
      <c r="AP24" s="494">
        <v>0</v>
      </c>
      <c r="AQ24" s="494">
        <v>0</v>
      </c>
      <c r="AR24" s="494">
        <v>0</v>
      </c>
      <c r="AS24" s="494">
        <v>0</v>
      </c>
      <c r="AT24" s="494">
        <v>0</v>
      </c>
      <c r="AU24" s="494">
        <v>0</v>
      </c>
      <c r="AV24" s="494">
        <v>0</v>
      </c>
      <c r="AW24" s="494">
        <v>0</v>
      </c>
      <c r="AX24" s="494">
        <v>0</v>
      </c>
      <c r="AY24" s="494">
        <v>0</v>
      </c>
      <c r="AZ24" s="494">
        <v>0</v>
      </c>
      <c r="BA24" s="494">
        <v>0</v>
      </c>
      <c r="BB24" s="494">
        <v>0</v>
      </c>
      <c r="BC24" s="494">
        <v>0</v>
      </c>
      <c r="BD24" s="494">
        <v>0</v>
      </c>
      <c r="BE24" s="494">
        <v>0</v>
      </c>
      <c r="BF24" s="494">
        <v>0</v>
      </c>
      <c r="BG24" s="494">
        <v>0</v>
      </c>
      <c r="BH24" s="494">
        <v>0</v>
      </c>
      <c r="BI24" s="494">
        <v>0</v>
      </c>
      <c r="BJ24" s="494">
        <v>0</v>
      </c>
      <c r="BK24" s="494">
        <v>0</v>
      </c>
      <c r="BL24" s="494">
        <v>0</v>
      </c>
      <c r="BM24" s="494">
        <v>0</v>
      </c>
      <c r="BN24" s="494">
        <v>0</v>
      </c>
      <c r="BO24" s="494">
        <v>0</v>
      </c>
      <c r="BP24" s="494">
        <v>0</v>
      </c>
      <c r="BQ24" s="494">
        <v>0</v>
      </c>
      <c r="BR24" s="494">
        <v>0</v>
      </c>
      <c r="BS24" s="494">
        <v>0</v>
      </c>
      <c r="BT24" s="494">
        <v>0</v>
      </c>
      <c r="BU24" s="494">
        <v>0</v>
      </c>
      <c r="BV24" s="494">
        <v>0</v>
      </c>
      <c r="BW24" s="494">
        <v>0</v>
      </c>
      <c r="BX24" s="494">
        <v>0</v>
      </c>
      <c r="BY24" s="494">
        <v>0</v>
      </c>
      <c r="BZ24" s="494">
        <v>0</v>
      </c>
      <c r="CA24" s="494">
        <v>0</v>
      </c>
      <c r="CB24" s="494">
        <v>0</v>
      </c>
      <c r="CC24" s="494">
        <v>0</v>
      </c>
      <c r="CD24" s="494">
        <v>0</v>
      </c>
      <c r="CE24" s="494">
        <v>0</v>
      </c>
      <c r="CF24" s="494">
        <v>0</v>
      </c>
      <c r="CG24" s="494">
        <v>0</v>
      </c>
      <c r="CH24" s="494">
        <v>0</v>
      </c>
      <c r="CI24" s="494">
        <v>0</v>
      </c>
      <c r="CJ24" s="494">
        <v>0</v>
      </c>
      <c r="CK24" s="494">
        <v>0</v>
      </c>
      <c r="CL24" s="494">
        <v>0</v>
      </c>
      <c r="CM24" s="494">
        <v>0</v>
      </c>
      <c r="CN24" s="494">
        <v>0</v>
      </c>
      <c r="CO24" s="494">
        <v>0</v>
      </c>
      <c r="CP24" s="494">
        <v>0</v>
      </c>
      <c r="CQ24" s="494">
        <v>0</v>
      </c>
      <c r="CR24" s="494">
        <v>0</v>
      </c>
      <c r="CS24" s="494">
        <v>0</v>
      </c>
      <c r="CT24" s="9"/>
      <c r="CV24" s="343">
        <f>IF(COUNT(G24:INDEX(G24:CS24,RP+1))&lt;&gt;RP+1,"Error",0)</f>
        <v>0</v>
      </c>
      <c r="CX24" s="324">
        <f t="shared" si="8"/>
        <v>0</v>
      </c>
    </row>
    <row r="25" spans="3:102" customFormat="1" x14ac:dyDescent="0.35">
      <c r="C25" s="7"/>
      <c r="D25" s="7"/>
      <c r="E25" s="495"/>
      <c r="F25" s="495"/>
      <c r="G25" s="131"/>
      <c r="H25" s="496"/>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131"/>
      <c r="AI25" s="131"/>
      <c r="AJ25" s="131"/>
      <c r="AK25" s="131"/>
      <c r="AL25" s="131"/>
      <c r="AM25" s="131"/>
      <c r="AN25" s="131"/>
      <c r="AO25" s="131"/>
      <c r="AP25" s="131"/>
      <c r="AQ25" s="131"/>
      <c r="AR25" s="131"/>
      <c r="AS25" s="131"/>
      <c r="AT25" s="131"/>
      <c r="AU25" s="131"/>
      <c r="AV25" s="131"/>
      <c r="AW25" s="131"/>
      <c r="AX25" s="131"/>
      <c r="AY25" s="131"/>
      <c r="AZ25" s="131"/>
      <c r="BA25" s="131"/>
      <c r="BB25" s="131"/>
      <c r="BC25" s="131"/>
      <c r="BD25" s="131"/>
      <c r="BE25" s="131"/>
      <c r="BF25" s="131"/>
      <c r="BG25" s="131"/>
      <c r="BH25" s="131"/>
      <c r="BI25" s="131"/>
      <c r="BJ25" s="131"/>
      <c r="BK25" s="131"/>
      <c r="BL25" s="131"/>
      <c r="BM25" s="131"/>
      <c r="BN25" s="131"/>
      <c r="BO25" s="131"/>
      <c r="BP25" s="131"/>
      <c r="BQ25" s="131"/>
      <c r="BR25" s="131"/>
      <c r="BS25" s="131"/>
      <c r="BT25" s="131"/>
      <c r="BU25" s="131"/>
      <c r="BV25" s="131"/>
      <c r="BW25" s="131"/>
      <c r="BX25" s="131"/>
      <c r="BY25" s="131"/>
      <c r="BZ25" s="131"/>
      <c r="CA25" s="131"/>
      <c r="CB25" s="131"/>
      <c r="CC25" s="131"/>
      <c r="CD25" s="131"/>
      <c r="CE25" s="131"/>
      <c r="CF25" s="131"/>
      <c r="CG25" s="131"/>
      <c r="CH25" s="131"/>
      <c r="CI25" s="131"/>
      <c r="CJ25" s="131"/>
      <c r="CK25" s="131"/>
      <c r="CL25" s="131"/>
      <c r="CM25" s="131"/>
      <c r="CN25" s="131"/>
      <c r="CO25" s="131"/>
      <c r="CP25" s="131"/>
      <c r="CQ25" s="131"/>
      <c r="CR25" s="131"/>
      <c r="CS25" s="131"/>
      <c r="CT25" s="9"/>
    </row>
    <row r="26" spans="3:102" customFormat="1" ht="16.5" customHeight="1" x14ac:dyDescent="0.35">
      <c r="C26" s="230" t="s">
        <v>141</v>
      </c>
      <c r="D26" s="556" t="s">
        <v>23</v>
      </c>
      <c r="E26" s="490">
        <f t="shared" ref="E26:BP26" si="9">SUM(E27:E33)</f>
        <v>0</v>
      </c>
      <c r="F26" s="490">
        <f t="shared" si="9"/>
        <v>0</v>
      </c>
      <c r="G26" s="490">
        <f t="shared" si="9"/>
        <v>0</v>
      </c>
      <c r="H26" s="490">
        <f t="shared" si="9"/>
        <v>0</v>
      </c>
      <c r="I26" s="490">
        <f t="shared" si="9"/>
        <v>0</v>
      </c>
      <c r="J26" s="490">
        <f t="shared" si="9"/>
        <v>0</v>
      </c>
      <c r="K26" s="490">
        <f t="shared" si="9"/>
        <v>0</v>
      </c>
      <c r="L26" s="490">
        <f t="shared" si="9"/>
        <v>0</v>
      </c>
      <c r="M26" s="490">
        <f t="shared" si="9"/>
        <v>0</v>
      </c>
      <c r="N26" s="490">
        <f t="shared" si="9"/>
        <v>0</v>
      </c>
      <c r="O26" s="490">
        <f t="shared" si="9"/>
        <v>0</v>
      </c>
      <c r="P26" s="490">
        <f t="shared" si="9"/>
        <v>0</v>
      </c>
      <c r="Q26" s="490">
        <f t="shared" si="9"/>
        <v>0</v>
      </c>
      <c r="R26" s="490">
        <f t="shared" si="9"/>
        <v>0</v>
      </c>
      <c r="S26" s="490">
        <f t="shared" si="9"/>
        <v>0</v>
      </c>
      <c r="T26" s="490">
        <f t="shared" si="9"/>
        <v>0</v>
      </c>
      <c r="U26" s="490">
        <f t="shared" si="9"/>
        <v>0</v>
      </c>
      <c r="V26" s="490">
        <f t="shared" si="9"/>
        <v>0</v>
      </c>
      <c r="W26" s="490">
        <f t="shared" si="9"/>
        <v>0</v>
      </c>
      <c r="X26" s="490">
        <f t="shared" si="9"/>
        <v>0</v>
      </c>
      <c r="Y26" s="490">
        <f t="shared" si="9"/>
        <v>0</v>
      </c>
      <c r="Z26" s="490">
        <f t="shared" si="9"/>
        <v>0</v>
      </c>
      <c r="AA26" s="490">
        <f t="shared" si="9"/>
        <v>0</v>
      </c>
      <c r="AB26" s="490">
        <f t="shared" si="9"/>
        <v>0</v>
      </c>
      <c r="AC26" s="490">
        <f t="shared" si="9"/>
        <v>0</v>
      </c>
      <c r="AD26" s="490">
        <f t="shared" si="9"/>
        <v>0</v>
      </c>
      <c r="AE26" s="490">
        <f t="shared" si="9"/>
        <v>0</v>
      </c>
      <c r="AF26" s="490">
        <f t="shared" si="9"/>
        <v>0</v>
      </c>
      <c r="AG26" s="490">
        <f t="shared" si="9"/>
        <v>0</v>
      </c>
      <c r="AH26" s="490">
        <f t="shared" si="9"/>
        <v>0</v>
      </c>
      <c r="AI26" s="490">
        <f t="shared" si="9"/>
        <v>0</v>
      </c>
      <c r="AJ26" s="490">
        <f t="shared" si="9"/>
        <v>0</v>
      </c>
      <c r="AK26" s="490">
        <f t="shared" si="9"/>
        <v>0</v>
      </c>
      <c r="AL26" s="490">
        <f t="shared" si="9"/>
        <v>0</v>
      </c>
      <c r="AM26" s="490">
        <f t="shared" si="9"/>
        <v>0</v>
      </c>
      <c r="AN26" s="490">
        <f t="shared" si="9"/>
        <v>0</v>
      </c>
      <c r="AO26" s="490">
        <f t="shared" si="9"/>
        <v>0</v>
      </c>
      <c r="AP26" s="490">
        <f t="shared" si="9"/>
        <v>0</v>
      </c>
      <c r="AQ26" s="490">
        <f t="shared" si="9"/>
        <v>0</v>
      </c>
      <c r="AR26" s="490">
        <f t="shared" si="9"/>
        <v>0</v>
      </c>
      <c r="AS26" s="490">
        <f t="shared" si="9"/>
        <v>0</v>
      </c>
      <c r="AT26" s="490">
        <f t="shared" si="9"/>
        <v>0</v>
      </c>
      <c r="AU26" s="490">
        <f t="shared" si="9"/>
        <v>0</v>
      </c>
      <c r="AV26" s="490">
        <f t="shared" si="9"/>
        <v>0</v>
      </c>
      <c r="AW26" s="490">
        <f t="shared" si="9"/>
        <v>0</v>
      </c>
      <c r="AX26" s="490">
        <f t="shared" si="9"/>
        <v>0</v>
      </c>
      <c r="AY26" s="490">
        <f t="shared" si="9"/>
        <v>0</v>
      </c>
      <c r="AZ26" s="490">
        <f t="shared" si="9"/>
        <v>0</v>
      </c>
      <c r="BA26" s="490">
        <f t="shared" si="9"/>
        <v>0</v>
      </c>
      <c r="BB26" s="490">
        <f t="shared" si="9"/>
        <v>0</v>
      </c>
      <c r="BC26" s="490">
        <f t="shared" si="9"/>
        <v>0</v>
      </c>
      <c r="BD26" s="490">
        <f t="shared" si="9"/>
        <v>0</v>
      </c>
      <c r="BE26" s="490">
        <f t="shared" si="9"/>
        <v>0</v>
      </c>
      <c r="BF26" s="490">
        <f t="shared" si="9"/>
        <v>0</v>
      </c>
      <c r="BG26" s="490">
        <f t="shared" si="9"/>
        <v>0</v>
      </c>
      <c r="BH26" s="490">
        <f t="shared" si="9"/>
        <v>0</v>
      </c>
      <c r="BI26" s="490">
        <f t="shared" si="9"/>
        <v>0</v>
      </c>
      <c r="BJ26" s="490">
        <f t="shared" si="9"/>
        <v>0</v>
      </c>
      <c r="BK26" s="490">
        <f t="shared" si="9"/>
        <v>0</v>
      </c>
      <c r="BL26" s="490">
        <f t="shared" si="9"/>
        <v>0</v>
      </c>
      <c r="BM26" s="490">
        <f t="shared" si="9"/>
        <v>0</v>
      </c>
      <c r="BN26" s="490">
        <f t="shared" si="9"/>
        <v>0</v>
      </c>
      <c r="BO26" s="490">
        <f t="shared" si="9"/>
        <v>0</v>
      </c>
      <c r="BP26" s="490">
        <f t="shared" si="9"/>
        <v>0</v>
      </c>
      <c r="BQ26" s="490">
        <f t="shared" ref="BQ26:CS26" si="10">SUM(BQ27:BQ33)</f>
        <v>0</v>
      </c>
      <c r="BR26" s="490">
        <f t="shared" si="10"/>
        <v>0</v>
      </c>
      <c r="BS26" s="490">
        <f t="shared" si="10"/>
        <v>0</v>
      </c>
      <c r="BT26" s="490">
        <f t="shared" si="10"/>
        <v>0</v>
      </c>
      <c r="BU26" s="490">
        <f t="shared" si="10"/>
        <v>0</v>
      </c>
      <c r="BV26" s="490">
        <f t="shared" si="10"/>
        <v>0</v>
      </c>
      <c r="BW26" s="490">
        <f t="shared" si="10"/>
        <v>0</v>
      </c>
      <c r="BX26" s="490">
        <f t="shared" si="10"/>
        <v>0</v>
      </c>
      <c r="BY26" s="490">
        <f t="shared" si="10"/>
        <v>0</v>
      </c>
      <c r="BZ26" s="490">
        <f t="shared" si="10"/>
        <v>0</v>
      </c>
      <c r="CA26" s="490">
        <f t="shared" si="10"/>
        <v>0</v>
      </c>
      <c r="CB26" s="490">
        <f t="shared" si="10"/>
        <v>0</v>
      </c>
      <c r="CC26" s="490">
        <f t="shared" si="10"/>
        <v>0</v>
      </c>
      <c r="CD26" s="490">
        <f t="shared" si="10"/>
        <v>0</v>
      </c>
      <c r="CE26" s="490">
        <f t="shared" si="10"/>
        <v>0</v>
      </c>
      <c r="CF26" s="490">
        <f t="shared" si="10"/>
        <v>0</v>
      </c>
      <c r="CG26" s="490">
        <f t="shared" si="10"/>
        <v>0</v>
      </c>
      <c r="CH26" s="490">
        <f t="shared" si="10"/>
        <v>0</v>
      </c>
      <c r="CI26" s="490">
        <f t="shared" si="10"/>
        <v>0</v>
      </c>
      <c r="CJ26" s="490">
        <f t="shared" si="10"/>
        <v>0</v>
      </c>
      <c r="CK26" s="490">
        <f t="shared" si="10"/>
        <v>0</v>
      </c>
      <c r="CL26" s="490">
        <f t="shared" si="10"/>
        <v>0</v>
      </c>
      <c r="CM26" s="490">
        <f t="shared" si="10"/>
        <v>0</v>
      </c>
      <c r="CN26" s="490">
        <f t="shared" si="10"/>
        <v>0</v>
      </c>
      <c r="CO26" s="490">
        <f t="shared" si="10"/>
        <v>0</v>
      </c>
      <c r="CP26" s="490">
        <f t="shared" si="10"/>
        <v>0</v>
      </c>
      <c r="CQ26" s="490">
        <f t="shared" si="10"/>
        <v>0</v>
      </c>
      <c r="CR26" s="490">
        <f t="shared" si="10"/>
        <v>0</v>
      </c>
      <c r="CS26" s="490">
        <f t="shared" si="10"/>
        <v>0</v>
      </c>
      <c r="CT26" s="13"/>
    </row>
    <row r="27" spans="3:102" customFormat="1" x14ac:dyDescent="0.35">
      <c r="C27" s="421"/>
      <c r="D27" s="33" t="str">
        <f>IFERROR(VLOOKUP(C27,G.Asm!$C$57:$F$61,4,0),"")</f>
        <v/>
      </c>
      <c r="E27" s="492">
        <f>G27+NPV(G.Asm!$F$40,H27:INDEX(H27:CS27,RP))</f>
        <v>0</v>
      </c>
      <c r="F27" s="492">
        <f t="shared" ref="F27:F33" si="11">SUMIF($G$4:$CS$4,"&lt;="&amp;RP,G27:CS27)</f>
        <v>0</v>
      </c>
      <c r="G27" s="493">
        <v>0</v>
      </c>
      <c r="H27" s="494">
        <v>0</v>
      </c>
      <c r="I27" s="494">
        <v>0</v>
      </c>
      <c r="J27" s="494">
        <v>0</v>
      </c>
      <c r="K27" s="494">
        <v>0</v>
      </c>
      <c r="L27" s="494">
        <v>0</v>
      </c>
      <c r="M27" s="494">
        <v>0</v>
      </c>
      <c r="N27" s="494">
        <v>0</v>
      </c>
      <c r="O27" s="494">
        <v>0</v>
      </c>
      <c r="P27" s="494">
        <v>0</v>
      </c>
      <c r="Q27" s="494">
        <v>0</v>
      </c>
      <c r="R27" s="494">
        <v>0</v>
      </c>
      <c r="S27" s="494">
        <v>0</v>
      </c>
      <c r="T27" s="494">
        <v>0</v>
      </c>
      <c r="U27" s="494">
        <v>0</v>
      </c>
      <c r="V27" s="494">
        <v>0</v>
      </c>
      <c r="W27" s="494">
        <v>0</v>
      </c>
      <c r="X27" s="494">
        <v>0</v>
      </c>
      <c r="Y27" s="494">
        <v>0</v>
      </c>
      <c r="Z27" s="494">
        <v>0</v>
      </c>
      <c r="AA27" s="494">
        <v>0</v>
      </c>
      <c r="AB27" s="494">
        <v>0</v>
      </c>
      <c r="AC27" s="494">
        <v>0</v>
      </c>
      <c r="AD27" s="494">
        <v>0</v>
      </c>
      <c r="AE27" s="494">
        <v>0</v>
      </c>
      <c r="AF27" s="494">
        <v>0</v>
      </c>
      <c r="AG27" s="494">
        <v>0</v>
      </c>
      <c r="AH27" s="494">
        <v>0</v>
      </c>
      <c r="AI27" s="494">
        <v>0</v>
      </c>
      <c r="AJ27" s="494">
        <v>0</v>
      </c>
      <c r="AK27" s="494">
        <v>0</v>
      </c>
      <c r="AL27" s="494">
        <v>0</v>
      </c>
      <c r="AM27" s="494">
        <v>0</v>
      </c>
      <c r="AN27" s="494">
        <v>0</v>
      </c>
      <c r="AO27" s="494">
        <v>0</v>
      </c>
      <c r="AP27" s="494">
        <v>0</v>
      </c>
      <c r="AQ27" s="494">
        <v>0</v>
      </c>
      <c r="AR27" s="494">
        <v>0</v>
      </c>
      <c r="AS27" s="494">
        <v>0</v>
      </c>
      <c r="AT27" s="494">
        <v>0</v>
      </c>
      <c r="AU27" s="494">
        <v>0</v>
      </c>
      <c r="AV27" s="494">
        <v>0</v>
      </c>
      <c r="AW27" s="494">
        <v>0</v>
      </c>
      <c r="AX27" s="494">
        <v>0</v>
      </c>
      <c r="AY27" s="494">
        <v>0</v>
      </c>
      <c r="AZ27" s="494">
        <v>0</v>
      </c>
      <c r="BA27" s="494">
        <v>0</v>
      </c>
      <c r="BB27" s="494">
        <v>0</v>
      </c>
      <c r="BC27" s="494">
        <v>0</v>
      </c>
      <c r="BD27" s="494">
        <v>0</v>
      </c>
      <c r="BE27" s="494">
        <v>0</v>
      </c>
      <c r="BF27" s="494">
        <v>0</v>
      </c>
      <c r="BG27" s="494">
        <v>0</v>
      </c>
      <c r="BH27" s="494">
        <v>0</v>
      </c>
      <c r="BI27" s="494">
        <v>0</v>
      </c>
      <c r="BJ27" s="494">
        <v>0</v>
      </c>
      <c r="BK27" s="494">
        <v>0</v>
      </c>
      <c r="BL27" s="494">
        <v>0</v>
      </c>
      <c r="BM27" s="494">
        <v>0</v>
      </c>
      <c r="BN27" s="494">
        <v>0</v>
      </c>
      <c r="BO27" s="494">
        <v>0</v>
      </c>
      <c r="BP27" s="494">
        <v>0</v>
      </c>
      <c r="BQ27" s="494">
        <v>0</v>
      </c>
      <c r="BR27" s="494">
        <v>0</v>
      </c>
      <c r="BS27" s="494">
        <v>0</v>
      </c>
      <c r="BT27" s="494">
        <v>0</v>
      </c>
      <c r="BU27" s="494">
        <v>0</v>
      </c>
      <c r="BV27" s="494">
        <v>0</v>
      </c>
      <c r="BW27" s="494">
        <v>0</v>
      </c>
      <c r="BX27" s="494">
        <v>0</v>
      </c>
      <c r="BY27" s="494">
        <v>0</v>
      </c>
      <c r="BZ27" s="494">
        <v>0</v>
      </c>
      <c r="CA27" s="494">
        <v>0</v>
      </c>
      <c r="CB27" s="494">
        <v>0</v>
      </c>
      <c r="CC27" s="494">
        <v>0</v>
      </c>
      <c r="CD27" s="494">
        <v>0</v>
      </c>
      <c r="CE27" s="494">
        <v>0</v>
      </c>
      <c r="CF27" s="494">
        <v>0</v>
      </c>
      <c r="CG27" s="494">
        <v>0</v>
      </c>
      <c r="CH27" s="494">
        <v>0</v>
      </c>
      <c r="CI27" s="494">
        <v>0</v>
      </c>
      <c r="CJ27" s="494">
        <v>0</v>
      </c>
      <c r="CK27" s="494">
        <v>0</v>
      </c>
      <c r="CL27" s="494">
        <v>0</v>
      </c>
      <c r="CM27" s="494">
        <v>0</v>
      </c>
      <c r="CN27" s="494">
        <v>0</v>
      </c>
      <c r="CO27" s="494">
        <v>0</v>
      </c>
      <c r="CP27" s="494">
        <v>0</v>
      </c>
      <c r="CQ27" s="494">
        <v>0</v>
      </c>
      <c r="CR27" s="494">
        <v>0</v>
      </c>
      <c r="CS27" s="494">
        <v>0</v>
      </c>
      <c r="CT27" s="9"/>
      <c r="CV27" s="343">
        <f>IF(COUNT(G27:INDEX(G27:CS27,RP+1))&lt;&gt;RP+1,"Error",0)</f>
        <v>0</v>
      </c>
      <c r="CX27" s="324">
        <f t="shared" ref="CX27:CX33" si="12">IF(OR(AND(OR(ISBLANK(C27),NOT(ISBLANK(C27)),C27="Spare"),E27=0,F27=0),AND(NOT(ISBLANK(C27)),NOT(C27="Spare"),NOT(E27=0),NOT(F27=0))),0,"Error")</f>
        <v>0</v>
      </c>
    </row>
    <row r="28" spans="3:102" customFormat="1" hidden="1" x14ac:dyDescent="0.35">
      <c r="C28" s="421"/>
      <c r="D28" s="33" t="str">
        <f>IFERROR(VLOOKUP(C28,G.Asm!$C$57:$F$61,4,0),"")</f>
        <v/>
      </c>
      <c r="E28" s="492">
        <f>G28+NPV(G.Asm!$F$40,H28:INDEX(H28:CS28,RP))</f>
        <v>0</v>
      </c>
      <c r="F28" s="492">
        <f t="shared" si="11"/>
        <v>0</v>
      </c>
      <c r="G28" s="493">
        <v>0</v>
      </c>
      <c r="H28" s="494">
        <v>0</v>
      </c>
      <c r="I28" s="494">
        <v>0</v>
      </c>
      <c r="J28" s="494">
        <v>0</v>
      </c>
      <c r="K28" s="494">
        <v>0</v>
      </c>
      <c r="L28" s="494">
        <v>0</v>
      </c>
      <c r="M28" s="494">
        <v>0</v>
      </c>
      <c r="N28" s="494">
        <v>0</v>
      </c>
      <c r="O28" s="494">
        <v>0</v>
      </c>
      <c r="P28" s="494">
        <v>0</v>
      </c>
      <c r="Q28" s="494">
        <v>0</v>
      </c>
      <c r="R28" s="494">
        <v>0</v>
      </c>
      <c r="S28" s="494">
        <v>0</v>
      </c>
      <c r="T28" s="494">
        <v>0</v>
      </c>
      <c r="U28" s="494">
        <v>0</v>
      </c>
      <c r="V28" s="494">
        <v>0</v>
      </c>
      <c r="W28" s="494">
        <v>0</v>
      </c>
      <c r="X28" s="494">
        <v>0</v>
      </c>
      <c r="Y28" s="494">
        <v>0</v>
      </c>
      <c r="Z28" s="494">
        <v>0</v>
      </c>
      <c r="AA28" s="494">
        <v>0</v>
      </c>
      <c r="AB28" s="494">
        <v>0</v>
      </c>
      <c r="AC28" s="494">
        <v>0</v>
      </c>
      <c r="AD28" s="494">
        <v>0</v>
      </c>
      <c r="AE28" s="494">
        <v>0</v>
      </c>
      <c r="AF28" s="494">
        <v>0</v>
      </c>
      <c r="AG28" s="494">
        <v>0</v>
      </c>
      <c r="AH28" s="494">
        <v>0</v>
      </c>
      <c r="AI28" s="494">
        <v>0</v>
      </c>
      <c r="AJ28" s="494">
        <v>0</v>
      </c>
      <c r="AK28" s="494">
        <v>0</v>
      </c>
      <c r="AL28" s="494">
        <v>0</v>
      </c>
      <c r="AM28" s="494">
        <v>0</v>
      </c>
      <c r="AN28" s="494">
        <v>0</v>
      </c>
      <c r="AO28" s="494">
        <v>0</v>
      </c>
      <c r="AP28" s="494">
        <v>0</v>
      </c>
      <c r="AQ28" s="494">
        <v>0</v>
      </c>
      <c r="AR28" s="494">
        <v>0</v>
      </c>
      <c r="AS28" s="494">
        <v>0</v>
      </c>
      <c r="AT28" s="494">
        <v>0</v>
      </c>
      <c r="AU28" s="494">
        <v>0</v>
      </c>
      <c r="AV28" s="494">
        <v>0</v>
      </c>
      <c r="AW28" s="494">
        <v>0</v>
      </c>
      <c r="AX28" s="494">
        <v>0</v>
      </c>
      <c r="AY28" s="494">
        <v>0</v>
      </c>
      <c r="AZ28" s="494">
        <v>0</v>
      </c>
      <c r="BA28" s="494">
        <v>0</v>
      </c>
      <c r="BB28" s="494">
        <v>0</v>
      </c>
      <c r="BC28" s="494">
        <v>0</v>
      </c>
      <c r="BD28" s="494">
        <v>0</v>
      </c>
      <c r="BE28" s="494">
        <v>0</v>
      </c>
      <c r="BF28" s="494">
        <v>0</v>
      </c>
      <c r="BG28" s="494">
        <v>0</v>
      </c>
      <c r="BH28" s="494">
        <v>0</v>
      </c>
      <c r="BI28" s="494">
        <v>0</v>
      </c>
      <c r="BJ28" s="494">
        <v>0</v>
      </c>
      <c r="BK28" s="494">
        <v>0</v>
      </c>
      <c r="BL28" s="494">
        <v>0</v>
      </c>
      <c r="BM28" s="494">
        <v>0</v>
      </c>
      <c r="BN28" s="494">
        <v>0</v>
      </c>
      <c r="BO28" s="494">
        <v>0</v>
      </c>
      <c r="BP28" s="494">
        <v>0</v>
      </c>
      <c r="BQ28" s="494">
        <v>0</v>
      </c>
      <c r="BR28" s="494">
        <v>0</v>
      </c>
      <c r="BS28" s="494">
        <v>0</v>
      </c>
      <c r="BT28" s="494">
        <v>0</v>
      </c>
      <c r="BU28" s="494">
        <v>0</v>
      </c>
      <c r="BV28" s="494">
        <v>0</v>
      </c>
      <c r="BW28" s="494">
        <v>0</v>
      </c>
      <c r="BX28" s="494">
        <v>0</v>
      </c>
      <c r="BY28" s="494">
        <v>0</v>
      </c>
      <c r="BZ28" s="494">
        <v>0</v>
      </c>
      <c r="CA28" s="494">
        <v>0</v>
      </c>
      <c r="CB28" s="494">
        <v>0</v>
      </c>
      <c r="CC28" s="494">
        <v>0</v>
      </c>
      <c r="CD28" s="494">
        <v>0</v>
      </c>
      <c r="CE28" s="494">
        <v>0</v>
      </c>
      <c r="CF28" s="494">
        <v>0</v>
      </c>
      <c r="CG28" s="494">
        <v>0</v>
      </c>
      <c r="CH28" s="494">
        <v>0</v>
      </c>
      <c r="CI28" s="494">
        <v>0</v>
      </c>
      <c r="CJ28" s="494">
        <v>0</v>
      </c>
      <c r="CK28" s="494">
        <v>0</v>
      </c>
      <c r="CL28" s="494">
        <v>0</v>
      </c>
      <c r="CM28" s="494">
        <v>0</v>
      </c>
      <c r="CN28" s="494">
        <v>0</v>
      </c>
      <c r="CO28" s="494">
        <v>0</v>
      </c>
      <c r="CP28" s="494">
        <v>0</v>
      </c>
      <c r="CQ28" s="494">
        <v>0</v>
      </c>
      <c r="CR28" s="494">
        <v>0</v>
      </c>
      <c r="CS28" s="494">
        <v>0</v>
      </c>
      <c r="CT28" s="9"/>
      <c r="CV28" s="343">
        <f>IF(COUNT(G28:INDEX(G28:CS28,RP+1))&lt;&gt;RP+1,"Error",0)</f>
        <v>0</v>
      </c>
      <c r="CX28" s="324">
        <f t="shared" si="12"/>
        <v>0</v>
      </c>
    </row>
    <row r="29" spans="3:102" customFormat="1" x14ac:dyDescent="0.35">
      <c r="C29" s="422" t="s">
        <v>334</v>
      </c>
      <c r="D29" s="33" t="str">
        <f>IF(OR(C29="Spare",ISBLANK(C29)),"",G.Asm!$F$71)</f>
        <v/>
      </c>
      <c r="E29" s="492">
        <f>G29+NPV(G.Asm!$F$40,H29:INDEX(H29:CS29,RP))</f>
        <v>0</v>
      </c>
      <c r="F29" s="492">
        <f t="shared" si="11"/>
        <v>0</v>
      </c>
      <c r="G29" s="493">
        <v>0</v>
      </c>
      <c r="H29" s="494">
        <v>0</v>
      </c>
      <c r="I29" s="494">
        <v>0</v>
      </c>
      <c r="J29" s="494">
        <v>0</v>
      </c>
      <c r="K29" s="494">
        <v>0</v>
      </c>
      <c r="L29" s="494">
        <v>0</v>
      </c>
      <c r="M29" s="494">
        <v>0</v>
      </c>
      <c r="N29" s="494">
        <v>0</v>
      </c>
      <c r="O29" s="494">
        <v>0</v>
      </c>
      <c r="P29" s="494">
        <v>0</v>
      </c>
      <c r="Q29" s="494">
        <v>0</v>
      </c>
      <c r="R29" s="494">
        <v>0</v>
      </c>
      <c r="S29" s="494">
        <v>0</v>
      </c>
      <c r="T29" s="494">
        <v>0</v>
      </c>
      <c r="U29" s="494">
        <v>0</v>
      </c>
      <c r="V29" s="494">
        <v>0</v>
      </c>
      <c r="W29" s="494">
        <v>0</v>
      </c>
      <c r="X29" s="494">
        <v>0</v>
      </c>
      <c r="Y29" s="494">
        <v>0</v>
      </c>
      <c r="Z29" s="494">
        <v>0</v>
      </c>
      <c r="AA29" s="494">
        <v>0</v>
      </c>
      <c r="AB29" s="494">
        <v>0</v>
      </c>
      <c r="AC29" s="494">
        <v>0</v>
      </c>
      <c r="AD29" s="494">
        <v>0</v>
      </c>
      <c r="AE29" s="494">
        <v>0</v>
      </c>
      <c r="AF29" s="494">
        <v>0</v>
      </c>
      <c r="AG29" s="494">
        <v>0</v>
      </c>
      <c r="AH29" s="494">
        <v>0</v>
      </c>
      <c r="AI29" s="494">
        <v>0</v>
      </c>
      <c r="AJ29" s="494">
        <v>0</v>
      </c>
      <c r="AK29" s="494">
        <v>0</v>
      </c>
      <c r="AL29" s="494">
        <v>0</v>
      </c>
      <c r="AM29" s="494">
        <v>0</v>
      </c>
      <c r="AN29" s="494">
        <v>0</v>
      </c>
      <c r="AO29" s="494">
        <v>0</v>
      </c>
      <c r="AP29" s="494">
        <v>0</v>
      </c>
      <c r="AQ29" s="494">
        <v>0</v>
      </c>
      <c r="AR29" s="494">
        <v>0</v>
      </c>
      <c r="AS29" s="494">
        <v>0</v>
      </c>
      <c r="AT29" s="494">
        <v>0</v>
      </c>
      <c r="AU29" s="494">
        <v>0</v>
      </c>
      <c r="AV29" s="494">
        <v>0</v>
      </c>
      <c r="AW29" s="494">
        <v>0</v>
      </c>
      <c r="AX29" s="494">
        <v>0</v>
      </c>
      <c r="AY29" s="494">
        <v>0</v>
      </c>
      <c r="AZ29" s="494">
        <v>0</v>
      </c>
      <c r="BA29" s="494">
        <v>0</v>
      </c>
      <c r="BB29" s="494">
        <v>0</v>
      </c>
      <c r="BC29" s="494">
        <v>0</v>
      </c>
      <c r="BD29" s="494">
        <v>0</v>
      </c>
      <c r="BE29" s="494">
        <v>0</v>
      </c>
      <c r="BF29" s="494">
        <v>0</v>
      </c>
      <c r="BG29" s="494">
        <v>0</v>
      </c>
      <c r="BH29" s="494">
        <v>0</v>
      </c>
      <c r="BI29" s="494">
        <v>0</v>
      </c>
      <c r="BJ29" s="494">
        <v>0</v>
      </c>
      <c r="BK29" s="494">
        <v>0</v>
      </c>
      <c r="BL29" s="494">
        <v>0</v>
      </c>
      <c r="BM29" s="494">
        <v>0</v>
      </c>
      <c r="BN29" s="494">
        <v>0</v>
      </c>
      <c r="BO29" s="494">
        <v>0</v>
      </c>
      <c r="BP29" s="494">
        <v>0</v>
      </c>
      <c r="BQ29" s="494">
        <v>0</v>
      </c>
      <c r="BR29" s="494">
        <v>0</v>
      </c>
      <c r="BS29" s="494">
        <v>0</v>
      </c>
      <c r="BT29" s="494">
        <v>0</v>
      </c>
      <c r="BU29" s="494">
        <v>0</v>
      </c>
      <c r="BV29" s="494">
        <v>0</v>
      </c>
      <c r="BW29" s="494">
        <v>0</v>
      </c>
      <c r="BX29" s="494">
        <v>0</v>
      </c>
      <c r="BY29" s="494">
        <v>0</v>
      </c>
      <c r="BZ29" s="494">
        <v>0</v>
      </c>
      <c r="CA29" s="494">
        <v>0</v>
      </c>
      <c r="CB29" s="494">
        <v>0</v>
      </c>
      <c r="CC29" s="494">
        <v>0</v>
      </c>
      <c r="CD29" s="494">
        <v>0</v>
      </c>
      <c r="CE29" s="494">
        <v>0</v>
      </c>
      <c r="CF29" s="494">
        <v>0</v>
      </c>
      <c r="CG29" s="494">
        <v>0</v>
      </c>
      <c r="CH29" s="494">
        <v>0</v>
      </c>
      <c r="CI29" s="494">
        <v>0</v>
      </c>
      <c r="CJ29" s="494">
        <v>0</v>
      </c>
      <c r="CK29" s="494">
        <v>0</v>
      </c>
      <c r="CL29" s="494">
        <v>0</v>
      </c>
      <c r="CM29" s="494">
        <v>0</v>
      </c>
      <c r="CN29" s="494">
        <v>0</v>
      </c>
      <c r="CO29" s="494">
        <v>0</v>
      </c>
      <c r="CP29" s="494">
        <v>0</v>
      </c>
      <c r="CQ29" s="494">
        <v>0</v>
      </c>
      <c r="CR29" s="494">
        <v>0</v>
      </c>
      <c r="CS29" s="494">
        <v>0</v>
      </c>
      <c r="CT29" s="9"/>
      <c r="CV29" s="343">
        <f>IF(COUNT(G29:INDEX(G29:CS29,RP+1))&lt;&gt;RP+1,"Error",0)</f>
        <v>0</v>
      </c>
      <c r="CX29" s="324">
        <f t="shared" si="12"/>
        <v>0</v>
      </c>
    </row>
    <row r="30" spans="3:102" customFormat="1" hidden="1" x14ac:dyDescent="0.35">
      <c r="C30" s="422" t="s">
        <v>334</v>
      </c>
      <c r="D30" s="33" t="str">
        <f>IF(OR(C30="Spare",ISBLANK(C30)),"",G.Asm!$F$71)</f>
        <v/>
      </c>
      <c r="E30" s="492">
        <f>G30+NPV(G.Asm!$F$40,H30:INDEX(H30:CS30,RP))</f>
        <v>0</v>
      </c>
      <c r="F30" s="492">
        <f t="shared" si="11"/>
        <v>0</v>
      </c>
      <c r="G30" s="493">
        <v>0</v>
      </c>
      <c r="H30" s="494">
        <v>0</v>
      </c>
      <c r="I30" s="494">
        <v>0</v>
      </c>
      <c r="J30" s="494">
        <v>0</v>
      </c>
      <c r="K30" s="494">
        <v>0</v>
      </c>
      <c r="L30" s="494">
        <v>0</v>
      </c>
      <c r="M30" s="494">
        <v>0</v>
      </c>
      <c r="N30" s="494">
        <v>0</v>
      </c>
      <c r="O30" s="494">
        <v>0</v>
      </c>
      <c r="P30" s="494">
        <v>0</v>
      </c>
      <c r="Q30" s="494">
        <v>0</v>
      </c>
      <c r="R30" s="494">
        <v>0</v>
      </c>
      <c r="S30" s="494">
        <v>0</v>
      </c>
      <c r="T30" s="494">
        <v>0</v>
      </c>
      <c r="U30" s="494">
        <v>0</v>
      </c>
      <c r="V30" s="494">
        <v>0</v>
      </c>
      <c r="W30" s="494">
        <v>0</v>
      </c>
      <c r="X30" s="494">
        <v>0</v>
      </c>
      <c r="Y30" s="494">
        <v>0</v>
      </c>
      <c r="Z30" s="494">
        <v>0</v>
      </c>
      <c r="AA30" s="494">
        <v>0</v>
      </c>
      <c r="AB30" s="494">
        <v>0</v>
      </c>
      <c r="AC30" s="494">
        <v>0</v>
      </c>
      <c r="AD30" s="494">
        <v>0</v>
      </c>
      <c r="AE30" s="494">
        <v>0</v>
      </c>
      <c r="AF30" s="494">
        <v>0</v>
      </c>
      <c r="AG30" s="494">
        <v>0</v>
      </c>
      <c r="AH30" s="494">
        <v>0</v>
      </c>
      <c r="AI30" s="494">
        <v>0</v>
      </c>
      <c r="AJ30" s="494">
        <v>0</v>
      </c>
      <c r="AK30" s="494">
        <v>0</v>
      </c>
      <c r="AL30" s="494">
        <v>0</v>
      </c>
      <c r="AM30" s="494">
        <v>0</v>
      </c>
      <c r="AN30" s="494">
        <v>0</v>
      </c>
      <c r="AO30" s="494">
        <v>0</v>
      </c>
      <c r="AP30" s="494">
        <v>0</v>
      </c>
      <c r="AQ30" s="494">
        <v>0</v>
      </c>
      <c r="AR30" s="494">
        <v>0</v>
      </c>
      <c r="AS30" s="494">
        <v>0</v>
      </c>
      <c r="AT30" s="494">
        <v>0</v>
      </c>
      <c r="AU30" s="494">
        <v>0</v>
      </c>
      <c r="AV30" s="494">
        <v>0</v>
      </c>
      <c r="AW30" s="494">
        <v>0</v>
      </c>
      <c r="AX30" s="494">
        <v>0</v>
      </c>
      <c r="AY30" s="494">
        <v>0</v>
      </c>
      <c r="AZ30" s="494">
        <v>0</v>
      </c>
      <c r="BA30" s="494">
        <v>0</v>
      </c>
      <c r="BB30" s="494">
        <v>0</v>
      </c>
      <c r="BC30" s="494">
        <v>0</v>
      </c>
      <c r="BD30" s="494">
        <v>0</v>
      </c>
      <c r="BE30" s="494">
        <v>0</v>
      </c>
      <c r="BF30" s="494">
        <v>0</v>
      </c>
      <c r="BG30" s="494">
        <v>0</v>
      </c>
      <c r="BH30" s="494">
        <v>0</v>
      </c>
      <c r="BI30" s="494">
        <v>0</v>
      </c>
      <c r="BJ30" s="494">
        <v>0</v>
      </c>
      <c r="BK30" s="494">
        <v>0</v>
      </c>
      <c r="BL30" s="494">
        <v>0</v>
      </c>
      <c r="BM30" s="494">
        <v>0</v>
      </c>
      <c r="BN30" s="494">
        <v>0</v>
      </c>
      <c r="BO30" s="494">
        <v>0</v>
      </c>
      <c r="BP30" s="494">
        <v>0</v>
      </c>
      <c r="BQ30" s="494">
        <v>0</v>
      </c>
      <c r="BR30" s="494">
        <v>0</v>
      </c>
      <c r="BS30" s="494">
        <v>0</v>
      </c>
      <c r="BT30" s="494">
        <v>0</v>
      </c>
      <c r="BU30" s="494">
        <v>0</v>
      </c>
      <c r="BV30" s="494">
        <v>0</v>
      </c>
      <c r="BW30" s="494">
        <v>0</v>
      </c>
      <c r="BX30" s="494">
        <v>0</v>
      </c>
      <c r="BY30" s="494">
        <v>0</v>
      </c>
      <c r="BZ30" s="494">
        <v>0</v>
      </c>
      <c r="CA30" s="494">
        <v>0</v>
      </c>
      <c r="CB30" s="494">
        <v>0</v>
      </c>
      <c r="CC30" s="494">
        <v>0</v>
      </c>
      <c r="CD30" s="494">
        <v>0</v>
      </c>
      <c r="CE30" s="494">
        <v>0</v>
      </c>
      <c r="CF30" s="494">
        <v>0</v>
      </c>
      <c r="CG30" s="494">
        <v>0</v>
      </c>
      <c r="CH30" s="494">
        <v>0</v>
      </c>
      <c r="CI30" s="494">
        <v>0</v>
      </c>
      <c r="CJ30" s="494">
        <v>0</v>
      </c>
      <c r="CK30" s="494">
        <v>0</v>
      </c>
      <c r="CL30" s="494">
        <v>0</v>
      </c>
      <c r="CM30" s="494">
        <v>0</v>
      </c>
      <c r="CN30" s="494">
        <v>0</v>
      </c>
      <c r="CO30" s="494">
        <v>0</v>
      </c>
      <c r="CP30" s="494">
        <v>0</v>
      </c>
      <c r="CQ30" s="494">
        <v>0</v>
      </c>
      <c r="CR30" s="494">
        <v>0</v>
      </c>
      <c r="CS30" s="494">
        <v>0</v>
      </c>
      <c r="CT30" s="9"/>
      <c r="CV30" s="343">
        <f>IF(COUNT(G30:INDEX(G30:CS30,RP+1))&lt;&gt;RP+1,"Error",0)</f>
        <v>0</v>
      </c>
      <c r="CX30" s="324">
        <f t="shared" si="12"/>
        <v>0</v>
      </c>
    </row>
    <row r="31" spans="3:102" customFormat="1" hidden="1" x14ac:dyDescent="0.35">
      <c r="C31" s="422" t="s">
        <v>334</v>
      </c>
      <c r="D31" s="33" t="str">
        <f>IF(OR(C31="Spare",ISBLANK(C31)),"",G.Asm!$F$71)</f>
        <v/>
      </c>
      <c r="E31" s="492">
        <f>G31+NPV(G.Asm!$F$40,H31:INDEX(H31:CS31,RP))</f>
        <v>0</v>
      </c>
      <c r="F31" s="492">
        <f t="shared" si="11"/>
        <v>0</v>
      </c>
      <c r="G31" s="493">
        <v>0</v>
      </c>
      <c r="H31" s="494">
        <v>0</v>
      </c>
      <c r="I31" s="494">
        <v>0</v>
      </c>
      <c r="J31" s="494">
        <v>0</v>
      </c>
      <c r="K31" s="494">
        <v>0</v>
      </c>
      <c r="L31" s="494">
        <v>0</v>
      </c>
      <c r="M31" s="494">
        <v>0</v>
      </c>
      <c r="N31" s="494">
        <v>0</v>
      </c>
      <c r="O31" s="494">
        <v>0</v>
      </c>
      <c r="P31" s="494">
        <v>0</v>
      </c>
      <c r="Q31" s="494">
        <v>0</v>
      </c>
      <c r="R31" s="494">
        <v>0</v>
      </c>
      <c r="S31" s="494">
        <v>0</v>
      </c>
      <c r="T31" s="494">
        <v>0</v>
      </c>
      <c r="U31" s="494">
        <v>0</v>
      </c>
      <c r="V31" s="494">
        <v>0</v>
      </c>
      <c r="W31" s="494">
        <v>0</v>
      </c>
      <c r="X31" s="494">
        <v>0</v>
      </c>
      <c r="Y31" s="494">
        <v>0</v>
      </c>
      <c r="Z31" s="494">
        <v>0</v>
      </c>
      <c r="AA31" s="494">
        <v>0</v>
      </c>
      <c r="AB31" s="494">
        <v>0</v>
      </c>
      <c r="AC31" s="494">
        <v>0</v>
      </c>
      <c r="AD31" s="494">
        <v>0</v>
      </c>
      <c r="AE31" s="494">
        <v>0</v>
      </c>
      <c r="AF31" s="494">
        <v>0</v>
      </c>
      <c r="AG31" s="494">
        <v>0</v>
      </c>
      <c r="AH31" s="494">
        <v>0</v>
      </c>
      <c r="AI31" s="494">
        <v>0</v>
      </c>
      <c r="AJ31" s="494">
        <v>0</v>
      </c>
      <c r="AK31" s="494">
        <v>0</v>
      </c>
      <c r="AL31" s="494">
        <v>0</v>
      </c>
      <c r="AM31" s="494">
        <v>0</v>
      </c>
      <c r="AN31" s="494">
        <v>0</v>
      </c>
      <c r="AO31" s="494">
        <v>0</v>
      </c>
      <c r="AP31" s="494">
        <v>0</v>
      </c>
      <c r="AQ31" s="494">
        <v>0</v>
      </c>
      <c r="AR31" s="494">
        <v>0</v>
      </c>
      <c r="AS31" s="494">
        <v>0</v>
      </c>
      <c r="AT31" s="494">
        <v>0</v>
      </c>
      <c r="AU31" s="494">
        <v>0</v>
      </c>
      <c r="AV31" s="494">
        <v>0</v>
      </c>
      <c r="AW31" s="494">
        <v>0</v>
      </c>
      <c r="AX31" s="494">
        <v>0</v>
      </c>
      <c r="AY31" s="494">
        <v>0</v>
      </c>
      <c r="AZ31" s="494">
        <v>0</v>
      </c>
      <c r="BA31" s="494">
        <v>0</v>
      </c>
      <c r="BB31" s="494">
        <v>0</v>
      </c>
      <c r="BC31" s="494">
        <v>0</v>
      </c>
      <c r="BD31" s="494">
        <v>0</v>
      </c>
      <c r="BE31" s="494">
        <v>0</v>
      </c>
      <c r="BF31" s="494">
        <v>0</v>
      </c>
      <c r="BG31" s="494">
        <v>0</v>
      </c>
      <c r="BH31" s="494">
        <v>0</v>
      </c>
      <c r="BI31" s="494">
        <v>0</v>
      </c>
      <c r="BJ31" s="494">
        <v>0</v>
      </c>
      <c r="BK31" s="494">
        <v>0</v>
      </c>
      <c r="BL31" s="494">
        <v>0</v>
      </c>
      <c r="BM31" s="494">
        <v>0</v>
      </c>
      <c r="BN31" s="494">
        <v>0</v>
      </c>
      <c r="BO31" s="494">
        <v>0</v>
      </c>
      <c r="BP31" s="494">
        <v>0</v>
      </c>
      <c r="BQ31" s="494">
        <v>0</v>
      </c>
      <c r="BR31" s="494">
        <v>0</v>
      </c>
      <c r="BS31" s="494">
        <v>0</v>
      </c>
      <c r="BT31" s="494">
        <v>0</v>
      </c>
      <c r="BU31" s="494">
        <v>0</v>
      </c>
      <c r="BV31" s="494">
        <v>0</v>
      </c>
      <c r="BW31" s="494">
        <v>0</v>
      </c>
      <c r="BX31" s="494">
        <v>0</v>
      </c>
      <c r="BY31" s="494">
        <v>0</v>
      </c>
      <c r="BZ31" s="494">
        <v>0</v>
      </c>
      <c r="CA31" s="494">
        <v>0</v>
      </c>
      <c r="CB31" s="494">
        <v>0</v>
      </c>
      <c r="CC31" s="494">
        <v>0</v>
      </c>
      <c r="CD31" s="494">
        <v>0</v>
      </c>
      <c r="CE31" s="494">
        <v>0</v>
      </c>
      <c r="CF31" s="494">
        <v>0</v>
      </c>
      <c r="CG31" s="494">
        <v>0</v>
      </c>
      <c r="CH31" s="494">
        <v>0</v>
      </c>
      <c r="CI31" s="494">
        <v>0</v>
      </c>
      <c r="CJ31" s="494">
        <v>0</v>
      </c>
      <c r="CK31" s="494">
        <v>0</v>
      </c>
      <c r="CL31" s="494">
        <v>0</v>
      </c>
      <c r="CM31" s="494">
        <v>0</v>
      </c>
      <c r="CN31" s="494">
        <v>0</v>
      </c>
      <c r="CO31" s="494">
        <v>0</v>
      </c>
      <c r="CP31" s="494">
        <v>0</v>
      </c>
      <c r="CQ31" s="494">
        <v>0</v>
      </c>
      <c r="CR31" s="494">
        <v>0</v>
      </c>
      <c r="CS31" s="494">
        <v>0</v>
      </c>
      <c r="CT31" s="9"/>
      <c r="CV31" s="343">
        <f>IF(COUNT(G31:INDEX(G31:CS31,RP+1))&lt;&gt;RP+1,"Error",0)</f>
        <v>0</v>
      </c>
      <c r="CX31" s="324">
        <f t="shared" si="12"/>
        <v>0</v>
      </c>
    </row>
    <row r="32" spans="3:102" customFormat="1" hidden="1" x14ac:dyDescent="0.35">
      <c r="C32" s="422" t="s">
        <v>334</v>
      </c>
      <c r="D32" s="33" t="str">
        <f>IF(OR(C32="Spare",ISBLANK(C32)),"",G.Asm!$F$71)</f>
        <v/>
      </c>
      <c r="E32" s="492">
        <f>G32+NPV(G.Asm!$F$40,H32:INDEX(H32:CS32,RP))</f>
        <v>0</v>
      </c>
      <c r="F32" s="492">
        <f t="shared" si="11"/>
        <v>0</v>
      </c>
      <c r="G32" s="493">
        <v>0</v>
      </c>
      <c r="H32" s="494">
        <v>0</v>
      </c>
      <c r="I32" s="494">
        <v>0</v>
      </c>
      <c r="J32" s="494">
        <v>0</v>
      </c>
      <c r="K32" s="494">
        <v>0</v>
      </c>
      <c r="L32" s="494">
        <v>0</v>
      </c>
      <c r="M32" s="494">
        <v>0</v>
      </c>
      <c r="N32" s="494">
        <v>0</v>
      </c>
      <c r="O32" s="494">
        <v>0</v>
      </c>
      <c r="P32" s="494">
        <v>0</v>
      </c>
      <c r="Q32" s="494">
        <v>0</v>
      </c>
      <c r="R32" s="494">
        <v>0</v>
      </c>
      <c r="S32" s="494">
        <v>0</v>
      </c>
      <c r="T32" s="494">
        <v>0</v>
      </c>
      <c r="U32" s="494">
        <v>0</v>
      </c>
      <c r="V32" s="494">
        <v>0</v>
      </c>
      <c r="W32" s="494">
        <v>0</v>
      </c>
      <c r="X32" s="494">
        <v>0</v>
      </c>
      <c r="Y32" s="494">
        <v>0</v>
      </c>
      <c r="Z32" s="494">
        <v>0</v>
      </c>
      <c r="AA32" s="494">
        <v>0</v>
      </c>
      <c r="AB32" s="494">
        <v>0</v>
      </c>
      <c r="AC32" s="494">
        <v>0</v>
      </c>
      <c r="AD32" s="494">
        <v>0</v>
      </c>
      <c r="AE32" s="494">
        <v>0</v>
      </c>
      <c r="AF32" s="494">
        <v>0</v>
      </c>
      <c r="AG32" s="494">
        <v>0</v>
      </c>
      <c r="AH32" s="494">
        <v>0</v>
      </c>
      <c r="AI32" s="494">
        <v>0</v>
      </c>
      <c r="AJ32" s="494">
        <v>0</v>
      </c>
      <c r="AK32" s="494">
        <v>0</v>
      </c>
      <c r="AL32" s="494">
        <v>0</v>
      </c>
      <c r="AM32" s="494">
        <v>0</v>
      </c>
      <c r="AN32" s="494">
        <v>0</v>
      </c>
      <c r="AO32" s="494">
        <v>0</v>
      </c>
      <c r="AP32" s="494">
        <v>0</v>
      </c>
      <c r="AQ32" s="494">
        <v>0</v>
      </c>
      <c r="AR32" s="494">
        <v>0</v>
      </c>
      <c r="AS32" s="494">
        <v>0</v>
      </c>
      <c r="AT32" s="494">
        <v>0</v>
      </c>
      <c r="AU32" s="494">
        <v>0</v>
      </c>
      <c r="AV32" s="494">
        <v>0</v>
      </c>
      <c r="AW32" s="494">
        <v>0</v>
      </c>
      <c r="AX32" s="494">
        <v>0</v>
      </c>
      <c r="AY32" s="494">
        <v>0</v>
      </c>
      <c r="AZ32" s="494">
        <v>0</v>
      </c>
      <c r="BA32" s="494">
        <v>0</v>
      </c>
      <c r="BB32" s="494">
        <v>0</v>
      </c>
      <c r="BC32" s="494">
        <v>0</v>
      </c>
      <c r="BD32" s="494">
        <v>0</v>
      </c>
      <c r="BE32" s="494">
        <v>0</v>
      </c>
      <c r="BF32" s="494">
        <v>0</v>
      </c>
      <c r="BG32" s="494">
        <v>0</v>
      </c>
      <c r="BH32" s="494">
        <v>0</v>
      </c>
      <c r="BI32" s="494">
        <v>0</v>
      </c>
      <c r="BJ32" s="494">
        <v>0</v>
      </c>
      <c r="BK32" s="494">
        <v>0</v>
      </c>
      <c r="BL32" s="494">
        <v>0</v>
      </c>
      <c r="BM32" s="494">
        <v>0</v>
      </c>
      <c r="BN32" s="494">
        <v>0</v>
      </c>
      <c r="BO32" s="494">
        <v>0</v>
      </c>
      <c r="BP32" s="494">
        <v>0</v>
      </c>
      <c r="BQ32" s="494">
        <v>0</v>
      </c>
      <c r="BR32" s="494">
        <v>0</v>
      </c>
      <c r="BS32" s="494">
        <v>0</v>
      </c>
      <c r="BT32" s="494">
        <v>0</v>
      </c>
      <c r="BU32" s="494">
        <v>0</v>
      </c>
      <c r="BV32" s="494">
        <v>0</v>
      </c>
      <c r="BW32" s="494">
        <v>0</v>
      </c>
      <c r="BX32" s="494">
        <v>0</v>
      </c>
      <c r="BY32" s="494">
        <v>0</v>
      </c>
      <c r="BZ32" s="494">
        <v>0</v>
      </c>
      <c r="CA32" s="494">
        <v>0</v>
      </c>
      <c r="CB32" s="494">
        <v>0</v>
      </c>
      <c r="CC32" s="494">
        <v>0</v>
      </c>
      <c r="CD32" s="494">
        <v>0</v>
      </c>
      <c r="CE32" s="494">
        <v>0</v>
      </c>
      <c r="CF32" s="494">
        <v>0</v>
      </c>
      <c r="CG32" s="494">
        <v>0</v>
      </c>
      <c r="CH32" s="494">
        <v>0</v>
      </c>
      <c r="CI32" s="494">
        <v>0</v>
      </c>
      <c r="CJ32" s="494">
        <v>0</v>
      </c>
      <c r="CK32" s="494">
        <v>0</v>
      </c>
      <c r="CL32" s="494">
        <v>0</v>
      </c>
      <c r="CM32" s="494">
        <v>0</v>
      </c>
      <c r="CN32" s="494">
        <v>0</v>
      </c>
      <c r="CO32" s="494">
        <v>0</v>
      </c>
      <c r="CP32" s="494">
        <v>0</v>
      </c>
      <c r="CQ32" s="494">
        <v>0</v>
      </c>
      <c r="CR32" s="494">
        <v>0</v>
      </c>
      <c r="CS32" s="494">
        <v>0</v>
      </c>
      <c r="CT32" s="9"/>
      <c r="CV32" s="343">
        <f>IF(COUNT(G32:INDEX(G32:CS32,RP+1))&lt;&gt;RP+1,"Error",0)</f>
        <v>0</v>
      </c>
      <c r="CX32" s="324">
        <f t="shared" si="12"/>
        <v>0</v>
      </c>
    </row>
    <row r="33" spans="3:102" customFormat="1" hidden="1" x14ac:dyDescent="0.35">
      <c r="C33" s="422" t="s">
        <v>334</v>
      </c>
      <c r="D33" s="33" t="str">
        <f>IF(OR(C33="Spare",ISBLANK(C33)),"",G.Asm!$F$71)</f>
        <v/>
      </c>
      <c r="E33" s="492">
        <f>G33+NPV(G.Asm!$F$40,H33:INDEX(H33:CS33,RP))</f>
        <v>0</v>
      </c>
      <c r="F33" s="492">
        <f t="shared" si="11"/>
        <v>0</v>
      </c>
      <c r="G33" s="493">
        <v>0</v>
      </c>
      <c r="H33" s="494">
        <v>0</v>
      </c>
      <c r="I33" s="494">
        <v>0</v>
      </c>
      <c r="J33" s="494">
        <v>0</v>
      </c>
      <c r="K33" s="494">
        <v>0</v>
      </c>
      <c r="L33" s="494">
        <v>0</v>
      </c>
      <c r="M33" s="494">
        <v>0</v>
      </c>
      <c r="N33" s="494">
        <v>0</v>
      </c>
      <c r="O33" s="494">
        <v>0</v>
      </c>
      <c r="P33" s="494">
        <v>0</v>
      </c>
      <c r="Q33" s="494">
        <v>0</v>
      </c>
      <c r="R33" s="494">
        <v>0</v>
      </c>
      <c r="S33" s="494">
        <v>0</v>
      </c>
      <c r="T33" s="494">
        <v>0</v>
      </c>
      <c r="U33" s="494">
        <v>0</v>
      </c>
      <c r="V33" s="494">
        <v>0</v>
      </c>
      <c r="W33" s="494">
        <v>0</v>
      </c>
      <c r="X33" s="494">
        <v>0</v>
      </c>
      <c r="Y33" s="494">
        <v>0</v>
      </c>
      <c r="Z33" s="494">
        <v>0</v>
      </c>
      <c r="AA33" s="494">
        <v>0</v>
      </c>
      <c r="AB33" s="494">
        <v>0</v>
      </c>
      <c r="AC33" s="494">
        <v>0</v>
      </c>
      <c r="AD33" s="494">
        <v>0</v>
      </c>
      <c r="AE33" s="494">
        <v>0</v>
      </c>
      <c r="AF33" s="494">
        <v>0</v>
      </c>
      <c r="AG33" s="494">
        <v>0</v>
      </c>
      <c r="AH33" s="494">
        <v>0</v>
      </c>
      <c r="AI33" s="494">
        <v>0</v>
      </c>
      <c r="AJ33" s="494">
        <v>0</v>
      </c>
      <c r="AK33" s="494">
        <v>0</v>
      </c>
      <c r="AL33" s="494">
        <v>0</v>
      </c>
      <c r="AM33" s="494">
        <v>0</v>
      </c>
      <c r="AN33" s="494">
        <v>0</v>
      </c>
      <c r="AO33" s="494">
        <v>0</v>
      </c>
      <c r="AP33" s="494">
        <v>0</v>
      </c>
      <c r="AQ33" s="494">
        <v>0</v>
      </c>
      <c r="AR33" s="494">
        <v>0</v>
      </c>
      <c r="AS33" s="494">
        <v>0</v>
      </c>
      <c r="AT33" s="494">
        <v>0</v>
      </c>
      <c r="AU33" s="494">
        <v>0</v>
      </c>
      <c r="AV33" s="494">
        <v>0</v>
      </c>
      <c r="AW33" s="494">
        <v>0</v>
      </c>
      <c r="AX33" s="494">
        <v>0</v>
      </c>
      <c r="AY33" s="494">
        <v>0</v>
      </c>
      <c r="AZ33" s="494">
        <v>0</v>
      </c>
      <c r="BA33" s="494">
        <v>0</v>
      </c>
      <c r="BB33" s="494">
        <v>0</v>
      </c>
      <c r="BC33" s="494">
        <v>0</v>
      </c>
      <c r="BD33" s="494">
        <v>0</v>
      </c>
      <c r="BE33" s="494">
        <v>0</v>
      </c>
      <c r="BF33" s="494">
        <v>0</v>
      </c>
      <c r="BG33" s="494">
        <v>0</v>
      </c>
      <c r="BH33" s="494">
        <v>0</v>
      </c>
      <c r="BI33" s="494">
        <v>0</v>
      </c>
      <c r="BJ33" s="494">
        <v>0</v>
      </c>
      <c r="BK33" s="494">
        <v>0</v>
      </c>
      <c r="BL33" s="494">
        <v>0</v>
      </c>
      <c r="BM33" s="494">
        <v>0</v>
      </c>
      <c r="BN33" s="494">
        <v>0</v>
      </c>
      <c r="BO33" s="494">
        <v>0</v>
      </c>
      <c r="BP33" s="494">
        <v>0</v>
      </c>
      <c r="BQ33" s="494">
        <v>0</v>
      </c>
      <c r="BR33" s="494">
        <v>0</v>
      </c>
      <c r="BS33" s="494">
        <v>0</v>
      </c>
      <c r="BT33" s="494">
        <v>0</v>
      </c>
      <c r="BU33" s="494">
        <v>0</v>
      </c>
      <c r="BV33" s="494">
        <v>0</v>
      </c>
      <c r="BW33" s="494">
        <v>0</v>
      </c>
      <c r="BX33" s="494">
        <v>0</v>
      </c>
      <c r="BY33" s="494">
        <v>0</v>
      </c>
      <c r="BZ33" s="494">
        <v>0</v>
      </c>
      <c r="CA33" s="494">
        <v>0</v>
      </c>
      <c r="CB33" s="494">
        <v>0</v>
      </c>
      <c r="CC33" s="494">
        <v>0</v>
      </c>
      <c r="CD33" s="494">
        <v>0</v>
      </c>
      <c r="CE33" s="494">
        <v>0</v>
      </c>
      <c r="CF33" s="494">
        <v>0</v>
      </c>
      <c r="CG33" s="494">
        <v>0</v>
      </c>
      <c r="CH33" s="494">
        <v>0</v>
      </c>
      <c r="CI33" s="494">
        <v>0</v>
      </c>
      <c r="CJ33" s="494">
        <v>0</v>
      </c>
      <c r="CK33" s="494">
        <v>0</v>
      </c>
      <c r="CL33" s="494">
        <v>0</v>
      </c>
      <c r="CM33" s="494">
        <v>0</v>
      </c>
      <c r="CN33" s="494">
        <v>0</v>
      </c>
      <c r="CO33" s="494">
        <v>0</v>
      </c>
      <c r="CP33" s="494">
        <v>0</v>
      </c>
      <c r="CQ33" s="494">
        <v>0</v>
      </c>
      <c r="CR33" s="494">
        <v>0</v>
      </c>
      <c r="CS33" s="494">
        <v>0</v>
      </c>
      <c r="CT33" s="9"/>
      <c r="CV33" s="343">
        <f>IF(COUNT(G33:INDEX(G33:CS33,RP+1))&lt;&gt;RP+1,"Error",0)</f>
        <v>0</v>
      </c>
      <c r="CX33" s="324">
        <f t="shared" si="12"/>
        <v>0</v>
      </c>
    </row>
    <row r="34" spans="3:102" customFormat="1" x14ac:dyDescent="0.35">
      <c r="C34" s="74"/>
      <c r="D34" s="3"/>
      <c r="E34" s="497"/>
      <c r="F34" s="497"/>
      <c r="G34" s="498"/>
      <c r="H34" s="498"/>
      <c r="I34" s="498"/>
      <c r="J34" s="498"/>
      <c r="K34" s="498"/>
      <c r="L34" s="498"/>
      <c r="M34" s="498"/>
      <c r="N34" s="498"/>
      <c r="O34" s="498"/>
      <c r="P34" s="498"/>
      <c r="Q34" s="498"/>
      <c r="R34" s="498"/>
      <c r="S34" s="498"/>
      <c r="T34" s="498"/>
      <c r="U34" s="498"/>
      <c r="V34" s="498"/>
      <c r="W34" s="498"/>
      <c r="X34" s="498"/>
      <c r="Y34" s="498"/>
      <c r="Z34" s="498"/>
      <c r="AA34" s="498"/>
      <c r="AB34" s="498"/>
      <c r="AC34" s="498"/>
      <c r="AD34" s="498"/>
      <c r="AE34" s="498"/>
      <c r="AF34" s="498"/>
      <c r="AG34" s="498"/>
      <c r="AH34" s="498"/>
      <c r="AI34" s="498"/>
      <c r="AJ34" s="498"/>
      <c r="AK34" s="498"/>
      <c r="AL34" s="498"/>
      <c r="AM34" s="498"/>
      <c r="AN34" s="498"/>
      <c r="AO34" s="498"/>
      <c r="AP34" s="498"/>
      <c r="AQ34" s="498"/>
      <c r="AR34" s="498"/>
      <c r="AS34" s="498"/>
      <c r="AT34" s="498"/>
      <c r="AU34" s="498"/>
      <c r="AV34" s="498"/>
      <c r="AW34" s="498"/>
      <c r="AX34" s="498"/>
      <c r="AY34" s="498"/>
      <c r="AZ34" s="498"/>
      <c r="BA34" s="498"/>
      <c r="BB34" s="498"/>
      <c r="BC34" s="498"/>
      <c r="BD34" s="498"/>
      <c r="BE34" s="498"/>
      <c r="BF34" s="498"/>
      <c r="BG34" s="498"/>
      <c r="BH34" s="498"/>
      <c r="BI34" s="498"/>
      <c r="BJ34" s="498"/>
      <c r="BK34" s="498"/>
      <c r="BL34" s="498"/>
      <c r="BM34" s="498"/>
      <c r="BN34" s="498"/>
      <c r="BO34" s="498"/>
      <c r="BP34" s="498"/>
      <c r="BQ34" s="498"/>
      <c r="BR34" s="498"/>
      <c r="BS34" s="498"/>
      <c r="BT34" s="498"/>
      <c r="BU34" s="498"/>
      <c r="BV34" s="498"/>
      <c r="BW34" s="498"/>
      <c r="BX34" s="498"/>
      <c r="BY34" s="498"/>
      <c r="BZ34" s="498"/>
      <c r="CA34" s="498"/>
      <c r="CB34" s="498"/>
      <c r="CC34" s="498"/>
      <c r="CD34" s="498"/>
      <c r="CE34" s="498"/>
      <c r="CF34" s="498"/>
      <c r="CG34" s="498"/>
      <c r="CH34" s="498"/>
      <c r="CI34" s="498"/>
      <c r="CJ34" s="498"/>
      <c r="CK34" s="498"/>
      <c r="CL34" s="498"/>
      <c r="CM34" s="498"/>
      <c r="CN34" s="498"/>
      <c r="CO34" s="498"/>
      <c r="CP34" s="498"/>
      <c r="CQ34" s="498"/>
      <c r="CR34" s="498"/>
      <c r="CS34" s="498"/>
      <c r="CT34" s="10"/>
    </row>
    <row r="35" spans="3:102" customFormat="1" ht="15.5" x14ac:dyDescent="0.35">
      <c r="C35" s="78" t="s">
        <v>25</v>
      </c>
      <c r="D35" s="3"/>
      <c r="E35" s="499"/>
      <c r="F35" s="497"/>
      <c r="G35" s="498"/>
      <c r="H35" s="498"/>
      <c r="I35" s="498"/>
      <c r="J35" s="498"/>
      <c r="K35" s="498"/>
      <c r="L35" s="498"/>
      <c r="M35" s="498"/>
      <c r="N35" s="498"/>
      <c r="O35" s="498"/>
      <c r="P35" s="498"/>
      <c r="Q35" s="498"/>
      <c r="R35" s="498"/>
      <c r="S35" s="498"/>
      <c r="T35" s="498"/>
      <c r="U35" s="498"/>
      <c r="V35" s="498"/>
      <c r="W35" s="498"/>
      <c r="X35" s="498"/>
      <c r="Y35" s="498"/>
      <c r="Z35" s="498"/>
      <c r="AA35" s="498"/>
      <c r="AB35" s="498"/>
      <c r="AC35" s="498"/>
      <c r="AD35" s="498"/>
      <c r="AE35" s="498"/>
      <c r="AF35" s="498"/>
      <c r="AG35" s="498"/>
      <c r="AH35" s="498"/>
      <c r="AI35" s="498"/>
      <c r="AJ35" s="498"/>
      <c r="AK35" s="498"/>
      <c r="AL35" s="498"/>
      <c r="AM35" s="498"/>
      <c r="AN35" s="498"/>
      <c r="AO35" s="498"/>
      <c r="AP35" s="498"/>
      <c r="AQ35" s="498"/>
      <c r="AR35" s="498"/>
      <c r="AS35" s="498"/>
      <c r="AT35" s="498"/>
      <c r="AU35" s="498"/>
      <c r="AV35" s="498"/>
      <c r="AW35" s="498"/>
      <c r="AX35" s="498"/>
      <c r="AY35" s="498"/>
      <c r="AZ35" s="498"/>
      <c r="BA35" s="498"/>
      <c r="BB35" s="498"/>
      <c r="BC35" s="498"/>
      <c r="BD35" s="498"/>
      <c r="BE35" s="498"/>
      <c r="BF35" s="498"/>
      <c r="BG35" s="498"/>
      <c r="BH35" s="498"/>
      <c r="BI35" s="498"/>
      <c r="BJ35" s="498"/>
      <c r="BK35" s="498"/>
      <c r="BL35" s="498"/>
      <c r="BM35" s="498"/>
      <c r="BN35" s="498"/>
      <c r="BO35" s="498"/>
      <c r="BP35" s="498"/>
      <c r="BQ35" s="498"/>
      <c r="BR35" s="498"/>
      <c r="BS35" s="498"/>
      <c r="BT35" s="498"/>
      <c r="BU35" s="498"/>
      <c r="BV35" s="498"/>
      <c r="BW35" s="498"/>
      <c r="BX35" s="498"/>
      <c r="BY35" s="498"/>
      <c r="BZ35" s="498"/>
      <c r="CA35" s="498"/>
      <c r="CB35" s="498"/>
      <c r="CC35" s="498"/>
      <c r="CD35" s="498"/>
      <c r="CE35" s="498"/>
      <c r="CF35" s="498"/>
      <c r="CG35" s="498"/>
      <c r="CH35" s="498"/>
      <c r="CI35" s="498"/>
      <c r="CJ35" s="498"/>
      <c r="CK35" s="498"/>
      <c r="CL35" s="498"/>
      <c r="CM35" s="498"/>
      <c r="CN35" s="498"/>
      <c r="CO35" s="498"/>
      <c r="CP35" s="498"/>
      <c r="CQ35" s="498"/>
      <c r="CR35" s="498"/>
      <c r="CS35" s="498"/>
      <c r="CT35" s="10"/>
    </row>
    <row r="36" spans="3:102" customFormat="1" x14ac:dyDescent="0.35">
      <c r="C36" s="74"/>
      <c r="D36" s="3"/>
      <c r="E36" s="497"/>
      <c r="F36" s="497"/>
      <c r="G36" s="498"/>
      <c r="H36" s="500"/>
      <c r="I36" s="498"/>
      <c r="J36" s="498"/>
      <c r="K36" s="498"/>
      <c r="L36" s="498"/>
      <c r="M36" s="498"/>
      <c r="N36" s="498"/>
      <c r="O36" s="498"/>
      <c r="P36" s="498"/>
      <c r="Q36" s="498"/>
      <c r="R36" s="498"/>
      <c r="S36" s="498"/>
      <c r="T36" s="498"/>
      <c r="U36" s="498"/>
      <c r="V36" s="498"/>
      <c r="W36" s="498"/>
      <c r="X36" s="498"/>
      <c r="Y36" s="498"/>
      <c r="Z36" s="498"/>
      <c r="AA36" s="498"/>
      <c r="AB36" s="498"/>
      <c r="AC36" s="498"/>
      <c r="AD36" s="498"/>
      <c r="AE36" s="498"/>
      <c r="AF36" s="498"/>
      <c r="AG36" s="498"/>
      <c r="AH36" s="498"/>
      <c r="AI36" s="498"/>
      <c r="AJ36" s="498"/>
      <c r="AK36" s="498"/>
      <c r="AL36" s="498"/>
      <c r="AM36" s="498"/>
      <c r="AN36" s="498"/>
      <c r="AO36" s="498"/>
      <c r="AP36" s="498"/>
      <c r="AQ36" s="498"/>
      <c r="AR36" s="498"/>
      <c r="AS36" s="498"/>
      <c r="AT36" s="498"/>
      <c r="AU36" s="498"/>
      <c r="AV36" s="498"/>
      <c r="AW36" s="498"/>
      <c r="AX36" s="498"/>
      <c r="AY36" s="498"/>
      <c r="AZ36" s="498"/>
      <c r="BA36" s="498"/>
      <c r="BB36" s="498"/>
      <c r="BC36" s="498"/>
      <c r="BD36" s="498"/>
      <c r="BE36" s="498"/>
      <c r="BF36" s="498"/>
      <c r="BG36" s="498"/>
      <c r="BH36" s="498"/>
      <c r="BI36" s="498"/>
      <c r="BJ36" s="498"/>
      <c r="BK36" s="498"/>
      <c r="BL36" s="498"/>
      <c r="BM36" s="498"/>
      <c r="BN36" s="498"/>
      <c r="BO36" s="498"/>
      <c r="BP36" s="498"/>
      <c r="BQ36" s="498"/>
      <c r="BR36" s="498"/>
      <c r="BS36" s="498"/>
      <c r="BT36" s="498"/>
      <c r="BU36" s="498"/>
      <c r="BV36" s="498"/>
      <c r="BW36" s="498"/>
      <c r="BX36" s="498"/>
      <c r="BY36" s="498"/>
      <c r="BZ36" s="498"/>
      <c r="CA36" s="498"/>
      <c r="CB36" s="498"/>
      <c r="CC36" s="498"/>
      <c r="CD36" s="498"/>
      <c r="CE36" s="498"/>
      <c r="CF36" s="498"/>
      <c r="CG36" s="498"/>
      <c r="CH36" s="498"/>
      <c r="CI36" s="498"/>
      <c r="CJ36" s="498"/>
      <c r="CK36" s="498"/>
      <c r="CL36" s="498"/>
      <c r="CM36" s="498"/>
      <c r="CN36" s="498"/>
      <c r="CO36" s="498"/>
      <c r="CP36" s="498"/>
      <c r="CQ36" s="498"/>
      <c r="CR36" s="498"/>
      <c r="CS36" s="498"/>
      <c r="CT36" s="10"/>
    </row>
    <row r="37" spans="3:102" customFormat="1" ht="22.5" customHeight="1" x14ac:dyDescent="0.35">
      <c r="C37" s="206" t="s">
        <v>633</v>
      </c>
      <c r="D37" s="3"/>
      <c r="E37" s="497"/>
      <c r="F37" s="497"/>
      <c r="G37" s="498"/>
      <c r="H37" s="500"/>
      <c r="I37" s="498"/>
      <c r="J37" s="498"/>
      <c r="K37" s="498"/>
      <c r="L37" s="498"/>
      <c r="M37" s="498"/>
      <c r="N37" s="498"/>
      <c r="O37" s="498"/>
      <c r="P37" s="498"/>
      <c r="Q37" s="498"/>
      <c r="R37" s="498"/>
      <c r="S37" s="498"/>
      <c r="T37" s="498"/>
      <c r="U37" s="498"/>
      <c r="V37" s="498"/>
      <c r="W37" s="498"/>
      <c r="X37" s="498"/>
      <c r="Y37" s="498"/>
      <c r="Z37" s="498"/>
      <c r="AA37" s="498"/>
      <c r="AB37" s="498"/>
      <c r="AC37" s="498"/>
      <c r="AD37" s="498"/>
      <c r="AE37" s="498"/>
      <c r="AF37" s="498"/>
      <c r="AG37" s="498"/>
      <c r="AH37" s="498"/>
      <c r="AI37" s="498"/>
      <c r="AJ37" s="498"/>
      <c r="AK37" s="498"/>
      <c r="AL37" s="498"/>
      <c r="AM37" s="498"/>
      <c r="AN37" s="498"/>
      <c r="AO37" s="498"/>
      <c r="AP37" s="498"/>
      <c r="AQ37" s="498"/>
      <c r="AR37" s="498"/>
      <c r="AS37" s="498"/>
      <c r="AT37" s="498"/>
      <c r="AU37" s="498"/>
      <c r="AV37" s="498"/>
      <c r="AW37" s="498"/>
      <c r="AX37" s="498"/>
      <c r="AY37" s="498"/>
      <c r="AZ37" s="498"/>
      <c r="BA37" s="498"/>
      <c r="BB37" s="498"/>
      <c r="BC37" s="498"/>
      <c r="BD37" s="498"/>
      <c r="BE37" s="498"/>
      <c r="BF37" s="498"/>
      <c r="BG37" s="498"/>
      <c r="BH37" s="498"/>
      <c r="BI37" s="498"/>
      <c r="BJ37" s="498"/>
      <c r="BK37" s="498"/>
      <c r="BL37" s="498"/>
      <c r="BM37" s="498"/>
      <c r="BN37" s="498"/>
      <c r="BO37" s="498"/>
      <c r="BP37" s="498"/>
      <c r="BQ37" s="498"/>
      <c r="BR37" s="498"/>
      <c r="BS37" s="498"/>
      <c r="BT37" s="498"/>
      <c r="BU37" s="498"/>
      <c r="BV37" s="498"/>
      <c r="BW37" s="498"/>
      <c r="BX37" s="498"/>
      <c r="BY37" s="498"/>
      <c r="BZ37" s="498"/>
      <c r="CA37" s="498"/>
      <c r="CB37" s="498"/>
      <c r="CC37" s="498"/>
      <c r="CD37" s="498"/>
      <c r="CE37" s="498"/>
      <c r="CF37" s="498"/>
      <c r="CG37" s="498"/>
      <c r="CH37" s="498"/>
      <c r="CI37" s="498"/>
      <c r="CJ37" s="498"/>
      <c r="CK37" s="498"/>
      <c r="CL37" s="498"/>
      <c r="CM37" s="498"/>
      <c r="CN37" s="498"/>
      <c r="CO37" s="498"/>
      <c r="CP37" s="498"/>
      <c r="CQ37" s="498"/>
      <c r="CR37" s="498"/>
      <c r="CS37" s="498"/>
      <c r="CT37" s="10"/>
    </row>
    <row r="38" spans="3:102" customFormat="1" ht="15" customHeight="1" x14ac:dyDescent="0.35">
      <c r="C38" s="423" t="s">
        <v>149</v>
      </c>
      <c r="D38" s="3"/>
      <c r="E38" s="501"/>
      <c r="F38" s="497"/>
      <c r="G38" s="498"/>
      <c r="H38" s="500"/>
      <c r="I38" s="498"/>
      <c r="J38" s="498"/>
      <c r="K38" s="498"/>
      <c r="L38" s="498"/>
      <c r="M38" s="498"/>
      <c r="N38" s="498"/>
      <c r="O38" s="498"/>
      <c r="P38" s="498"/>
      <c r="Q38" s="498"/>
      <c r="R38" s="498"/>
      <c r="S38" s="498"/>
      <c r="T38" s="498"/>
      <c r="U38" s="498"/>
      <c r="V38" s="498"/>
      <c r="W38" s="498"/>
      <c r="X38" s="498"/>
      <c r="Y38" s="498"/>
      <c r="Z38" s="498"/>
      <c r="AA38" s="498"/>
      <c r="AB38" s="498"/>
      <c r="AC38" s="498"/>
      <c r="AD38" s="498"/>
      <c r="AE38" s="498"/>
      <c r="AF38" s="498"/>
      <c r="AG38" s="498"/>
      <c r="AH38" s="498"/>
      <c r="AI38" s="498"/>
      <c r="AJ38" s="498"/>
      <c r="AK38" s="498"/>
      <c r="AL38" s="498"/>
      <c r="AM38" s="498"/>
      <c r="AN38" s="498"/>
      <c r="AO38" s="498"/>
      <c r="AP38" s="498"/>
      <c r="AQ38" s="498"/>
      <c r="AR38" s="498"/>
      <c r="AS38" s="498"/>
      <c r="AT38" s="498"/>
      <c r="AU38" s="498"/>
      <c r="AV38" s="498"/>
      <c r="AW38" s="498"/>
      <c r="AX38" s="498"/>
      <c r="AY38" s="498"/>
      <c r="AZ38" s="498"/>
      <c r="BA38" s="498"/>
      <c r="BB38" s="498"/>
      <c r="BC38" s="498"/>
      <c r="BD38" s="498"/>
      <c r="BE38" s="498"/>
      <c r="BF38" s="498"/>
      <c r="BG38" s="498"/>
      <c r="BH38" s="498"/>
      <c r="BI38" s="498"/>
      <c r="BJ38" s="498"/>
      <c r="BK38" s="498"/>
      <c r="BL38" s="498"/>
      <c r="BM38" s="498"/>
      <c r="BN38" s="498"/>
      <c r="BO38" s="498"/>
      <c r="BP38" s="498"/>
      <c r="BQ38" s="498"/>
      <c r="BR38" s="498"/>
      <c r="BS38" s="498"/>
      <c r="BT38" s="498"/>
      <c r="BU38" s="498"/>
      <c r="BV38" s="498"/>
      <c r="BW38" s="498"/>
      <c r="BX38" s="498"/>
      <c r="BY38" s="498"/>
      <c r="BZ38" s="498"/>
      <c r="CA38" s="498"/>
      <c r="CB38" s="498"/>
      <c r="CC38" s="498"/>
      <c r="CD38" s="498"/>
      <c r="CE38" s="498"/>
      <c r="CF38" s="498"/>
      <c r="CG38" s="498"/>
      <c r="CH38" s="498"/>
      <c r="CI38" s="498"/>
      <c r="CJ38" s="498"/>
      <c r="CK38" s="498"/>
      <c r="CL38" s="498"/>
      <c r="CM38" s="498"/>
      <c r="CN38" s="498"/>
      <c r="CO38" s="498"/>
      <c r="CP38" s="498"/>
      <c r="CQ38" s="498"/>
      <c r="CR38" s="498"/>
      <c r="CS38" s="498"/>
      <c r="CT38" s="10"/>
    </row>
    <row r="39" spans="3:102" customFormat="1" ht="9" customHeight="1" x14ac:dyDescent="0.35">
      <c r="C39" s="74"/>
      <c r="D39" s="3"/>
      <c r="E39" s="497"/>
      <c r="F39" s="497"/>
      <c r="G39" s="498"/>
      <c r="H39" s="500"/>
      <c r="I39" s="498"/>
      <c r="J39" s="498"/>
      <c r="K39" s="498"/>
      <c r="L39" s="498"/>
      <c r="M39" s="498"/>
      <c r="N39" s="498"/>
      <c r="O39" s="498"/>
      <c r="P39" s="498"/>
      <c r="Q39" s="498"/>
      <c r="R39" s="498"/>
      <c r="S39" s="498"/>
      <c r="T39" s="498"/>
      <c r="U39" s="498"/>
      <c r="V39" s="498"/>
      <c r="W39" s="498"/>
      <c r="X39" s="498"/>
      <c r="Y39" s="498"/>
      <c r="Z39" s="498"/>
      <c r="AA39" s="498"/>
      <c r="AB39" s="498"/>
      <c r="AC39" s="498"/>
      <c r="AD39" s="498"/>
      <c r="AE39" s="498"/>
      <c r="AF39" s="498"/>
      <c r="AG39" s="498"/>
      <c r="AH39" s="498"/>
      <c r="AI39" s="498"/>
      <c r="AJ39" s="498"/>
      <c r="AK39" s="498"/>
      <c r="AL39" s="498"/>
      <c r="AM39" s="498"/>
      <c r="AN39" s="498"/>
      <c r="AO39" s="498"/>
      <c r="AP39" s="498"/>
      <c r="AQ39" s="498"/>
      <c r="AR39" s="498"/>
      <c r="AS39" s="498"/>
      <c r="AT39" s="498"/>
      <c r="AU39" s="498"/>
      <c r="AV39" s="498"/>
      <c r="AW39" s="498"/>
      <c r="AX39" s="498"/>
      <c r="AY39" s="498"/>
      <c r="AZ39" s="498"/>
      <c r="BA39" s="498"/>
      <c r="BB39" s="498"/>
      <c r="BC39" s="498"/>
      <c r="BD39" s="498"/>
      <c r="BE39" s="498"/>
      <c r="BF39" s="498"/>
      <c r="BG39" s="498"/>
      <c r="BH39" s="498"/>
      <c r="BI39" s="498"/>
      <c r="BJ39" s="498"/>
      <c r="BK39" s="498"/>
      <c r="BL39" s="498"/>
      <c r="BM39" s="498"/>
      <c r="BN39" s="498"/>
      <c r="BO39" s="498"/>
      <c r="BP39" s="498"/>
      <c r="BQ39" s="498"/>
      <c r="BR39" s="498"/>
      <c r="BS39" s="498"/>
      <c r="BT39" s="498"/>
      <c r="BU39" s="498"/>
      <c r="BV39" s="498"/>
      <c r="BW39" s="498"/>
      <c r="BX39" s="498"/>
      <c r="BY39" s="498"/>
      <c r="BZ39" s="498"/>
      <c r="CA39" s="498"/>
      <c r="CB39" s="498"/>
      <c r="CC39" s="498"/>
      <c r="CD39" s="498"/>
      <c r="CE39" s="498"/>
      <c r="CF39" s="498"/>
      <c r="CG39" s="498"/>
      <c r="CH39" s="498"/>
      <c r="CI39" s="498"/>
      <c r="CJ39" s="498"/>
      <c r="CK39" s="498"/>
      <c r="CL39" s="498"/>
      <c r="CM39" s="498"/>
      <c r="CN39" s="498"/>
      <c r="CO39" s="498"/>
      <c r="CP39" s="498"/>
      <c r="CQ39" s="498"/>
      <c r="CR39" s="498"/>
      <c r="CS39" s="498"/>
      <c r="CT39" s="10"/>
    </row>
    <row r="40" spans="3:102" customFormat="1" x14ac:dyDescent="0.35">
      <c r="C40" s="79" t="s">
        <v>31</v>
      </c>
      <c r="D40" s="17">
        <f>AVERAGE(G.Asm!F59:F60)</f>
        <v>1</v>
      </c>
      <c r="E40" s="492">
        <f>G40+NPV(G.Asm!$F$40,H40:INDEX(H40:CS40,RP))</f>
        <v>0</v>
      </c>
      <c r="F40" s="492">
        <f>SUMIF($G$4:$CS$4,"&lt;="&amp;RP,G40:CS40)</f>
        <v>0</v>
      </c>
      <c r="G40" s="493">
        <v>0</v>
      </c>
      <c r="H40" s="494">
        <v>0</v>
      </c>
      <c r="I40" s="494">
        <v>0</v>
      </c>
      <c r="J40" s="494">
        <v>0</v>
      </c>
      <c r="K40" s="494">
        <v>0</v>
      </c>
      <c r="L40" s="494">
        <v>0</v>
      </c>
      <c r="M40" s="494">
        <v>0</v>
      </c>
      <c r="N40" s="494">
        <v>0</v>
      </c>
      <c r="O40" s="494">
        <v>0</v>
      </c>
      <c r="P40" s="494">
        <v>0</v>
      </c>
      <c r="Q40" s="494">
        <v>0</v>
      </c>
      <c r="R40" s="494">
        <v>0</v>
      </c>
      <c r="S40" s="494">
        <v>0</v>
      </c>
      <c r="T40" s="494">
        <v>0</v>
      </c>
      <c r="U40" s="494">
        <v>0</v>
      </c>
      <c r="V40" s="494">
        <v>0</v>
      </c>
      <c r="W40" s="494">
        <v>0</v>
      </c>
      <c r="X40" s="494">
        <v>0</v>
      </c>
      <c r="Y40" s="494">
        <v>0</v>
      </c>
      <c r="Z40" s="494">
        <v>0</v>
      </c>
      <c r="AA40" s="494">
        <v>0</v>
      </c>
      <c r="AB40" s="494">
        <v>0</v>
      </c>
      <c r="AC40" s="494">
        <v>0</v>
      </c>
      <c r="AD40" s="494">
        <v>0</v>
      </c>
      <c r="AE40" s="494">
        <v>0</v>
      </c>
      <c r="AF40" s="494">
        <v>0</v>
      </c>
      <c r="AG40" s="494">
        <v>0</v>
      </c>
      <c r="AH40" s="494">
        <v>0</v>
      </c>
      <c r="AI40" s="494">
        <v>0</v>
      </c>
      <c r="AJ40" s="494">
        <v>0</v>
      </c>
      <c r="AK40" s="494">
        <v>0</v>
      </c>
      <c r="AL40" s="494">
        <v>0</v>
      </c>
      <c r="AM40" s="494">
        <v>0</v>
      </c>
      <c r="AN40" s="494">
        <v>0</v>
      </c>
      <c r="AO40" s="494">
        <v>0</v>
      </c>
      <c r="AP40" s="494">
        <v>0</v>
      </c>
      <c r="AQ40" s="494">
        <v>0</v>
      </c>
      <c r="AR40" s="494">
        <v>0</v>
      </c>
      <c r="AS40" s="494">
        <v>0</v>
      </c>
      <c r="AT40" s="494">
        <v>0</v>
      </c>
      <c r="AU40" s="494">
        <v>0</v>
      </c>
      <c r="AV40" s="494">
        <v>0</v>
      </c>
      <c r="AW40" s="494">
        <v>0</v>
      </c>
      <c r="AX40" s="494">
        <v>0</v>
      </c>
      <c r="AY40" s="494">
        <v>0</v>
      </c>
      <c r="AZ40" s="494">
        <v>0</v>
      </c>
      <c r="BA40" s="494">
        <v>0</v>
      </c>
      <c r="BB40" s="494">
        <v>0</v>
      </c>
      <c r="BC40" s="494">
        <v>0</v>
      </c>
      <c r="BD40" s="494">
        <v>0</v>
      </c>
      <c r="BE40" s="494">
        <v>0</v>
      </c>
      <c r="BF40" s="494">
        <v>0</v>
      </c>
      <c r="BG40" s="494">
        <v>0</v>
      </c>
      <c r="BH40" s="494">
        <v>0</v>
      </c>
      <c r="BI40" s="494">
        <v>0</v>
      </c>
      <c r="BJ40" s="494">
        <v>0</v>
      </c>
      <c r="BK40" s="494">
        <v>0</v>
      </c>
      <c r="BL40" s="494">
        <v>0</v>
      </c>
      <c r="BM40" s="494">
        <v>0</v>
      </c>
      <c r="BN40" s="494">
        <v>0</v>
      </c>
      <c r="BO40" s="494">
        <v>0</v>
      </c>
      <c r="BP40" s="494">
        <v>0</v>
      </c>
      <c r="BQ40" s="494">
        <v>0</v>
      </c>
      <c r="BR40" s="494">
        <v>0</v>
      </c>
      <c r="BS40" s="494">
        <v>0</v>
      </c>
      <c r="BT40" s="494">
        <v>0</v>
      </c>
      <c r="BU40" s="494">
        <v>0</v>
      </c>
      <c r="BV40" s="494">
        <v>0</v>
      </c>
      <c r="BW40" s="494">
        <v>0</v>
      </c>
      <c r="BX40" s="494">
        <v>0</v>
      </c>
      <c r="BY40" s="494">
        <v>0</v>
      </c>
      <c r="BZ40" s="494">
        <v>0</v>
      </c>
      <c r="CA40" s="494">
        <v>0</v>
      </c>
      <c r="CB40" s="494">
        <v>0</v>
      </c>
      <c r="CC40" s="494">
        <v>0</v>
      </c>
      <c r="CD40" s="494">
        <v>0</v>
      </c>
      <c r="CE40" s="494">
        <v>0</v>
      </c>
      <c r="CF40" s="494">
        <v>0</v>
      </c>
      <c r="CG40" s="494">
        <v>0</v>
      </c>
      <c r="CH40" s="494">
        <v>0</v>
      </c>
      <c r="CI40" s="494">
        <v>0</v>
      </c>
      <c r="CJ40" s="494">
        <v>0</v>
      </c>
      <c r="CK40" s="494">
        <v>0</v>
      </c>
      <c r="CL40" s="494">
        <v>0</v>
      </c>
      <c r="CM40" s="494">
        <v>0</v>
      </c>
      <c r="CN40" s="494">
        <v>0</v>
      </c>
      <c r="CO40" s="494">
        <v>0</v>
      </c>
      <c r="CP40" s="494">
        <v>0</v>
      </c>
      <c r="CQ40" s="494">
        <v>0</v>
      </c>
      <c r="CR40" s="494">
        <v>0</v>
      </c>
      <c r="CS40" s="494">
        <v>0</v>
      </c>
      <c r="CT40" s="9"/>
      <c r="CV40" s="343">
        <f>IF(COUNT(G40:INDEX(G40:CS40,RP+1))&lt;&gt;RP+1,"Error",0)</f>
        <v>0</v>
      </c>
      <c r="CW40" s="324">
        <f ca="1">IF(OR(COUNTIF(G40:INDEX(G40:CS40,RP+1),"&gt;0")&gt;1,AND(COUNTIF(G40:INDEX(G40:CS40,RP+1),"&gt;0")=1,OFFSET(G40,0,RP)=0)),"Error",0)</f>
        <v>0</v>
      </c>
      <c r="CX40" s="324"/>
    </row>
    <row r="41" spans="3:102" customFormat="1" x14ac:dyDescent="0.35">
      <c r="C41" s="74"/>
      <c r="D41" s="3"/>
      <c r="E41" s="497"/>
      <c r="F41" s="497"/>
      <c r="G41" s="498"/>
      <c r="H41" s="498"/>
      <c r="I41" s="498"/>
      <c r="J41" s="498"/>
      <c r="K41" s="498"/>
      <c r="L41" s="498"/>
      <c r="M41" s="498"/>
      <c r="N41" s="498"/>
      <c r="O41" s="498"/>
      <c r="P41" s="498"/>
      <c r="Q41" s="498"/>
      <c r="R41" s="498"/>
      <c r="S41" s="498"/>
      <c r="T41" s="498"/>
      <c r="U41" s="498"/>
      <c r="V41" s="498"/>
      <c r="W41" s="498"/>
      <c r="X41" s="498"/>
      <c r="Y41" s="498"/>
      <c r="Z41" s="498"/>
      <c r="AA41" s="498"/>
      <c r="AB41" s="498"/>
      <c r="AC41" s="498"/>
      <c r="AD41" s="498"/>
      <c r="AE41" s="498"/>
      <c r="AF41" s="498"/>
      <c r="AG41" s="498"/>
      <c r="AH41" s="498"/>
      <c r="AI41" s="498"/>
      <c r="AJ41" s="498"/>
      <c r="AK41" s="498"/>
      <c r="AL41" s="498"/>
      <c r="AM41" s="498"/>
      <c r="AN41" s="498"/>
      <c r="AO41" s="498"/>
      <c r="AP41" s="498"/>
      <c r="AQ41" s="498"/>
      <c r="AR41" s="498"/>
      <c r="AS41" s="498"/>
      <c r="AT41" s="498"/>
      <c r="AU41" s="498"/>
      <c r="AV41" s="498"/>
      <c r="AW41" s="498"/>
      <c r="AX41" s="498"/>
      <c r="AY41" s="498"/>
      <c r="AZ41" s="498"/>
      <c r="BA41" s="498"/>
      <c r="BB41" s="498"/>
      <c r="BC41" s="498"/>
      <c r="BD41" s="498"/>
      <c r="BE41" s="498"/>
      <c r="BF41" s="498"/>
      <c r="BG41" s="498"/>
      <c r="BH41" s="498"/>
      <c r="BI41" s="498"/>
      <c r="BJ41" s="498"/>
      <c r="BK41" s="498"/>
      <c r="BL41" s="498"/>
      <c r="BM41" s="498"/>
      <c r="BN41" s="498"/>
      <c r="BO41" s="498"/>
      <c r="BP41" s="498"/>
      <c r="BQ41" s="498"/>
      <c r="BR41" s="498"/>
      <c r="BS41" s="498"/>
      <c r="BT41" s="498"/>
      <c r="BU41" s="498"/>
      <c r="BV41" s="498"/>
      <c r="BW41" s="498"/>
      <c r="BX41" s="498"/>
      <c r="BY41" s="498"/>
      <c r="BZ41" s="498"/>
      <c r="CA41" s="498"/>
      <c r="CB41" s="498"/>
      <c r="CC41" s="498"/>
      <c r="CD41" s="498"/>
      <c r="CE41" s="498"/>
      <c r="CF41" s="498"/>
      <c r="CG41" s="498"/>
      <c r="CH41" s="498"/>
      <c r="CI41" s="498"/>
      <c r="CJ41" s="498"/>
      <c r="CK41" s="498"/>
      <c r="CL41" s="498"/>
      <c r="CM41" s="498"/>
      <c r="CN41" s="498"/>
      <c r="CO41" s="498"/>
      <c r="CP41" s="498"/>
      <c r="CQ41" s="498"/>
      <c r="CR41" s="498"/>
      <c r="CS41" s="498"/>
      <c r="CT41" s="10"/>
    </row>
    <row r="42" spans="3:102" customFormat="1" ht="15.5" x14ac:dyDescent="0.35">
      <c r="C42" s="78" t="s">
        <v>19</v>
      </c>
      <c r="D42" s="3"/>
      <c r="E42" s="499"/>
      <c r="F42" s="497"/>
      <c r="G42" s="498"/>
      <c r="H42" s="498"/>
      <c r="I42" s="498"/>
      <c r="J42" s="498"/>
      <c r="K42" s="498"/>
      <c r="L42" s="498"/>
      <c r="M42" s="498"/>
      <c r="N42" s="498"/>
      <c r="O42" s="498"/>
      <c r="P42" s="498"/>
      <c r="Q42" s="498"/>
      <c r="R42" s="498"/>
      <c r="S42" s="498"/>
      <c r="T42" s="498"/>
      <c r="U42" s="498"/>
      <c r="V42" s="498"/>
      <c r="W42" s="498"/>
      <c r="X42" s="498"/>
      <c r="Y42" s="498"/>
      <c r="Z42" s="498"/>
      <c r="AA42" s="498"/>
      <c r="AB42" s="498"/>
      <c r="AC42" s="498"/>
      <c r="AD42" s="498"/>
      <c r="AE42" s="498"/>
      <c r="AF42" s="498"/>
      <c r="AG42" s="498"/>
      <c r="AH42" s="498"/>
      <c r="AI42" s="498"/>
      <c r="AJ42" s="498"/>
      <c r="AK42" s="498"/>
      <c r="AL42" s="498"/>
      <c r="AM42" s="498"/>
      <c r="AN42" s="498"/>
      <c r="AO42" s="498"/>
      <c r="AP42" s="498"/>
      <c r="AQ42" s="498"/>
      <c r="AR42" s="498"/>
      <c r="AS42" s="498"/>
      <c r="AT42" s="498"/>
      <c r="AU42" s="498"/>
      <c r="AV42" s="498"/>
      <c r="AW42" s="498"/>
      <c r="AX42" s="498"/>
      <c r="AY42" s="498"/>
      <c r="AZ42" s="498"/>
      <c r="BA42" s="498"/>
      <c r="BB42" s="498"/>
      <c r="BC42" s="498"/>
      <c r="BD42" s="498"/>
      <c r="BE42" s="498"/>
      <c r="BF42" s="498"/>
      <c r="BG42" s="498"/>
      <c r="BH42" s="498"/>
      <c r="BI42" s="498"/>
      <c r="BJ42" s="498"/>
      <c r="BK42" s="498"/>
      <c r="BL42" s="498"/>
      <c r="BM42" s="498"/>
      <c r="BN42" s="498"/>
      <c r="BO42" s="498"/>
      <c r="BP42" s="498"/>
      <c r="BQ42" s="498"/>
      <c r="BR42" s="498"/>
      <c r="BS42" s="498"/>
      <c r="BT42" s="498"/>
      <c r="BU42" s="498"/>
      <c r="BV42" s="498"/>
      <c r="BW42" s="498"/>
      <c r="BX42" s="498"/>
      <c r="BY42" s="498"/>
      <c r="BZ42" s="498"/>
      <c r="CA42" s="498"/>
      <c r="CB42" s="498"/>
      <c r="CC42" s="498"/>
      <c r="CD42" s="498"/>
      <c r="CE42" s="498"/>
      <c r="CF42" s="498"/>
      <c r="CG42" s="498"/>
      <c r="CH42" s="498"/>
      <c r="CI42" s="498"/>
      <c r="CJ42" s="498"/>
      <c r="CK42" s="498"/>
      <c r="CL42" s="498"/>
      <c r="CM42" s="498"/>
      <c r="CN42" s="498"/>
      <c r="CO42" s="498"/>
      <c r="CP42" s="498"/>
      <c r="CQ42" s="498"/>
      <c r="CR42" s="498"/>
      <c r="CS42" s="498"/>
      <c r="CT42" s="10"/>
    </row>
    <row r="43" spans="3:102" customFormat="1" x14ac:dyDescent="0.35">
      <c r="C43" s="74"/>
      <c r="D43" s="3"/>
      <c r="E43" s="497"/>
      <c r="F43" s="497"/>
      <c r="G43" s="498"/>
      <c r="H43" s="498"/>
      <c r="I43" s="498"/>
      <c r="J43" s="498"/>
      <c r="K43" s="498"/>
      <c r="L43" s="498"/>
      <c r="M43" s="498"/>
      <c r="N43" s="498"/>
      <c r="O43" s="498"/>
      <c r="P43" s="498"/>
      <c r="Q43" s="498"/>
      <c r="R43" s="498"/>
      <c r="S43" s="498"/>
      <c r="T43" s="498"/>
      <c r="U43" s="498"/>
      <c r="V43" s="498"/>
      <c r="W43" s="498"/>
      <c r="X43" s="498"/>
      <c r="Y43" s="498"/>
      <c r="Z43" s="498"/>
      <c r="AA43" s="498"/>
      <c r="AB43" s="498"/>
      <c r="AC43" s="498"/>
      <c r="AD43" s="498"/>
      <c r="AE43" s="498"/>
      <c r="AF43" s="498"/>
      <c r="AG43" s="498"/>
      <c r="AH43" s="498"/>
      <c r="AI43" s="498"/>
      <c r="AJ43" s="498"/>
      <c r="AK43" s="498"/>
      <c r="AL43" s="498"/>
      <c r="AM43" s="498"/>
      <c r="AN43" s="498"/>
      <c r="AO43" s="498"/>
      <c r="AP43" s="498"/>
      <c r="AQ43" s="498"/>
      <c r="AR43" s="498"/>
      <c r="AS43" s="498"/>
      <c r="AT43" s="498"/>
      <c r="AU43" s="498"/>
      <c r="AV43" s="498"/>
      <c r="AW43" s="498"/>
      <c r="AX43" s="498"/>
      <c r="AY43" s="498"/>
      <c r="AZ43" s="498"/>
      <c r="BA43" s="498"/>
      <c r="BB43" s="498"/>
      <c r="BC43" s="498"/>
      <c r="BD43" s="498"/>
      <c r="BE43" s="498"/>
      <c r="BF43" s="498"/>
      <c r="BG43" s="498"/>
      <c r="BH43" s="498"/>
      <c r="BI43" s="498"/>
      <c r="BJ43" s="498"/>
      <c r="BK43" s="498"/>
      <c r="BL43" s="498"/>
      <c r="BM43" s="498"/>
      <c r="BN43" s="498"/>
      <c r="BO43" s="498"/>
      <c r="BP43" s="498"/>
      <c r="BQ43" s="498"/>
      <c r="BR43" s="498"/>
      <c r="BS43" s="498"/>
      <c r="BT43" s="498"/>
      <c r="BU43" s="498"/>
      <c r="BV43" s="498"/>
      <c r="BW43" s="498"/>
      <c r="BX43" s="498"/>
      <c r="BY43" s="498"/>
      <c r="BZ43" s="498"/>
      <c r="CA43" s="498"/>
      <c r="CB43" s="498"/>
      <c r="CC43" s="498"/>
      <c r="CD43" s="498"/>
      <c r="CE43" s="498"/>
      <c r="CF43" s="498"/>
      <c r="CG43" s="498"/>
      <c r="CH43" s="498"/>
      <c r="CI43" s="498"/>
      <c r="CJ43" s="498"/>
      <c r="CK43" s="498"/>
      <c r="CL43" s="498"/>
      <c r="CM43" s="498"/>
      <c r="CN43" s="498"/>
      <c r="CO43" s="498"/>
      <c r="CP43" s="498"/>
      <c r="CQ43" s="498"/>
      <c r="CR43" s="498"/>
      <c r="CS43" s="498"/>
      <c r="CT43" s="10"/>
    </row>
    <row r="44" spans="3:102" customFormat="1" ht="15" customHeight="1" x14ac:dyDescent="0.35">
      <c r="C44" s="230" t="s">
        <v>142</v>
      </c>
      <c r="D44" s="556" t="s">
        <v>23</v>
      </c>
      <c r="E44" s="490">
        <f t="shared" ref="E44:BP44" si="13">SUM(E45:E56)</f>
        <v>0</v>
      </c>
      <c r="F44" s="490">
        <f t="shared" si="13"/>
        <v>0</v>
      </c>
      <c r="G44" s="491">
        <f t="shared" si="13"/>
        <v>0</v>
      </c>
      <c r="H44" s="491">
        <f t="shared" si="13"/>
        <v>0</v>
      </c>
      <c r="I44" s="491">
        <f t="shared" si="13"/>
        <v>0</v>
      </c>
      <c r="J44" s="491">
        <f t="shared" si="13"/>
        <v>0</v>
      </c>
      <c r="K44" s="491">
        <f t="shared" si="13"/>
        <v>0</v>
      </c>
      <c r="L44" s="491">
        <f t="shared" si="13"/>
        <v>0</v>
      </c>
      <c r="M44" s="491">
        <f t="shared" si="13"/>
        <v>0</v>
      </c>
      <c r="N44" s="491">
        <f t="shared" si="13"/>
        <v>0</v>
      </c>
      <c r="O44" s="491">
        <f t="shared" si="13"/>
        <v>0</v>
      </c>
      <c r="P44" s="491">
        <f t="shared" si="13"/>
        <v>0</v>
      </c>
      <c r="Q44" s="491">
        <f t="shared" si="13"/>
        <v>0</v>
      </c>
      <c r="R44" s="491">
        <f t="shared" si="13"/>
        <v>0</v>
      </c>
      <c r="S44" s="491">
        <f t="shared" si="13"/>
        <v>0</v>
      </c>
      <c r="T44" s="491">
        <f t="shared" si="13"/>
        <v>0</v>
      </c>
      <c r="U44" s="491">
        <f t="shared" si="13"/>
        <v>0</v>
      </c>
      <c r="V44" s="491">
        <f t="shared" si="13"/>
        <v>0</v>
      </c>
      <c r="W44" s="491">
        <f t="shared" si="13"/>
        <v>0</v>
      </c>
      <c r="X44" s="491">
        <f t="shared" si="13"/>
        <v>0</v>
      </c>
      <c r="Y44" s="491">
        <f t="shared" si="13"/>
        <v>0</v>
      </c>
      <c r="Z44" s="491">
        <f t="shared" si="13"/>
        <v>0</v>
      </c>
      <c r="AA44" s="491">
        <f t="shared" si="13"/>
        <v>0</v>
      </c>
      <c r="AB44" s="491">
        <f t="shared" si="13"/>
        <v>0</v>
      </c>
      <c r="AC44" s="491">
        <f t="shared" si="13"/>
        <v>0</v>
      </c>
      <c r="AD44" s="491">
        <f t="shared" si="13"/>
        <v>0</v>
      </c>
      <c r="AE44" s="491">
        <f t="shared" si="13"/>
        <v>0</v>
      </c>
      <c r="AF44" s="491">
        <f t="shared" si="13"/>
        <v>0</v>
      </c>
      <c r="AG44" s="491">
        <f t="shared" si="13"/>
        <v>0</v>
      </c>
      <c r="AH44" s="491">
        <f t="shared" si="13"/>
        <v>0</v>
      </c>
      <c r="AI44" s="491">
        <f t="shared" si="13"/>
        <v>0</v>
      </c>
      <c r="AJ44" s="491">
        <f t="shared" si="13"/>
        <v>0</v>
      </c>
      <c r="AK44" s="491">
        <f t="shared" si="13"/>
        <v>0</v>
      </c>
      <c r="AL44" s="491">
        <f t="shared" si="13"/>
        <v>0</v>
      </c>
      <c r="AM44" s="491">
        <f t="shared" si="13"/>
        <v>0</v>
      </c>
      <c r="AN44" s="491">
        <f t="shared" si="13"/>
        <v>0</v>
      </c>
      <c r="AO44" s="491">
        <f t="shared" si="13"/>
        <v>0</v>
      </c>
      <c r="AP44" s="491">
        <f t="shared" si="13"/>
        <v>0</v>
      </c>
      <c r="AQ44" s="491">
        <f t="shared" si="13"/>
        <v>0</v>
      </c>
      <c r="AR44" s="491">
        <f t="shared" si="13"/>
        <v>0</v>
      </c>
      <c r="AS44" s="491">
        <f t="shared" si="13"/>
        <v>0</v>
      </c>
      <c r="AT44" s="491">
        <f t="shared" si="13"/>
        <v>0</v>
      </c>
      <c r="AU44" s="491">
        <f t="shared" si="13"/>
        <v>0</v>
      </c>
      <c r="AV44" s="491">
        <f t="shared" si="13"/>
        <v>0</v>
      </c>
      <c r="AW44" s="491">
        <f t="shared" si="13"/>
        <v>0</v>
      </c>
      <c r="AX44" s="491">
        <f t="shared" si="13"/>
        <v>0</v>
      </c>
      <c r="AY44" s="491">
        <f t="shared" si="13"/>
        <v>0</v>
      </c>
      <c r="AZ44" s="491">
        <f t="shared" si="13"/>
        <v>0</v>
      </c>
      <c r="BA44" s="491">
        <f t="shared" si="13"/>
        <v>0</v>
      </c>
      <c r="BB44" s="491">
        <f t="shared" si="13"/>
        <v>0</v>
      </c>
      <c r="BC44" s="491">
        <f t="shared" si="13"/>
        <v>0</v>
      </c>
      <c r="BD44" s="491">
        <f t="shared" si="13"/>
        <v>0</v>
      </c>
      <c r="BE44" s="491">
        <f t="shared" si="13"/>
        <v>0</v>
      </c>
      <c r="BF44" s="491">
        <f t="shared" si="13"/>
        <v>0</v>
      </c>
      <c r="BG44" s="491">
        <f t="shared" si="13"/>
        <v>0</v>
      </c>
      <c r="BH44" s="491">
        <f t="shared" si="13"/>
        <v>0</v>
      </c>
      <c r="BI44" s="491">
        <f t="shared" si="13"/>
        <v>0</v>
      </c>
      <c r="BJ44" s="491">
        <f t="shared" si="13"/>
        <v>0</v>
      </c>
      <c r="BK44" s="491">
        <f t="shared" si="13"/>
        <v>0</v>
      </c>
      <c r="BL44" s="491">
        <f t="shared" si="13"/>
        <v>0</v>
      </c>
      <c r="BM44" s="491">
        <f t="shared" si="13"/>
        <v>0</v>
      </c>
      <c r="BN44" s="491">
        <f t="shared" si="13"/>
        <v>0</v>
      </c>
      <c r="BO44" s="491">
        <f t="shared" si="13"/>
        <v>0</v>
      </c>
      <c r="BP44" s="491">
        <f t="shared" si="13"/>
        <v>0</v>
      </c>
      <c r="BQ44" s="491">
        <f t="shared" ref="BQ44:CS44" si="14">SUM(BQ45:BQ56)</f>
        <v>0</v>
      </c>
      <c r="BR44" s="491">
        <f t="shared" si="14"/>
        <v>0</v>
      </c>
      <c r="BS44" s="491">
        <f t="shared" si="14"/>
        <v>0</v>
      </c>
      <c r="BT44" s="491">
        <f t="shared" si="14"/>
        <v>0</v>
      </c>
      <c r="BU44" s="491">
        <f t="shared" si="14"/>
        <v>0</v>
      </c>
      <c r="BV44" s="491">
        <f t="shared" si="14"/>
        <v>0</v>
      </c>
      <c r="BW44" s="491">
        <f t="shared" si="14"/>
        <v>0</v>
      </c>
      <c r="BX44" s="491">
        <f t="shared" si="14"/>
        <v>0</v>
      </c>
      <c r="BY44" s="491">
        <f t="shared" si="14"/>
        <v>0</v>
      </c>
      <c r="BZ44" s="491">
        <f t="shared" si="14"/>
        <v>0</v>
      </c>
      <c r="CA44" s="491">
        <f t="shared" si="14"/>
        <v>0</v>
      </c>
      <c r="CB44" s="491">
        <f t="shared" si="14"/>
        <v>0</v>
      </c>
      <c r="CC44" s="491">
        <f t="shared" si="14"/>
        <v>0</v>
      </c>
      <c r="CD44" s="491">
        <f t="shared" si="14"/>
        <v>0</v>
      </c>
      <c r="CE44" s="491">
        <f t="shared" si="14"/>
        <v>0</v>
      </c>
      <c r="CF44" s="491">
        <f t="shared" si="14"/>
        <v>0</v>
      </c>
      <c r="CG44" s="491">
        <f t="shared" si="14"/>
        <v>0</v>
      </c>
      <c r="CH44" s="491">
        <f t="shared" si="14"/>
        <v>0</v>
      </c>
      <c r="CI44" s="491">
        <f t="shared" si="14"/>
        <v>0</v>
      </c>
      <c r="CJ44" s="491">
        <f t="shared" si="14"/>
        <v>0</v>
      </c>
      <c r="CK44" s="491">
        <f t="shared" si="14"/>
        <v>0</v>
      </c>
      <c r="CL44" s="491">
        <f t="shared" si="14"/>
        <v>0</v>
      </c>
      <c r="CM44" s="491">
        <f t="shared" si="14"/>
        <v>0</v>
      </c>
      <c r="CN44" s="491">
        <f t="shared" si="14"/>
        <v>0</v>
      </c>
      <c r="CO44" s="491">
        <f t="shared" si="14"/>
        <v>0</v>
      </c>
      <c r="CP44" s="491">
        <f t="shared" si="14"/>
        <v>0</v>
      </c>
      <c r="CQ44" s="491">
        <f t="shared" si="14"/>
        <v>0</v>
      </c>
      <c r="CR44" s="491">
        <f t="shared" si="14"/>
        <v>0</v>
      </c>
      <c r="CS44" s="491">
        <f t="shared" si="14"/>
        <v>0</v>
      </c>
      <c r="CT44" s="56"/>
    </row>
    <row r="45" spans="3:102" customFormat="1" x14ac:dyDescent="0.35">
      <c r="C45" s="424"/>
      <c r="D45" s="33" t="str">
        <f>IFERROR(VLOOKUP(C45,G.Asm!$C$63:$F$72,4,0),"")</f>
        <v/>
      </c>
      <c r="E45" s="492">
        <f>G45+NPV(G.Asm!$F$40,H45:INDEX(H45:CS45,RP))</f>
        <v>0</v>
      </c>
      <c r="F45" s="492">
        <f t="shared" ref="F45:F56" si="15">SUMIF($G$4:$CS$4,"&lt;="&amp;RP,G45:CS45)</f>
        <v>0</v>
      </c>
      <c r="G45" s="493">
        <v>0</v>
      </c>
      <c r="H45" s="494">
        <v>0</v>
      </c>
      <c r="I45" s="494">
        <v>0</v>
      </c>
      <c r="J45" s="494">
        <v>0</v>
      </c>
      <c r="K45" s="494">
        <v>0</v>
      </c>
      <c r="L45" s="494">
        <v>0</v>
      </c>
      <c r="M45" s="494">
        <v>0</v>
      </c>
      <c r="N45" s="494">
        <v>0</v>
      </c>
      <c r="O45" s="494">
        <v>0</v>
      </c>
      <c r="P45" s="494">
        <v>0</v>
      </c>
      <c r="Q45" s="494">
        <v>0</v>
      </c>
      <c r="R45" s="494">
        <v>0</v>
      </c>
      <c r="S45" s="494">
        <v>0</v>
      </c>
      <c r="T45" s="494">
        <v>0</v>
      </c>
      <c r="U45" s="494">
        <v>0</v>
      </c>
      <c r="V45" s="494">
        <v>0</v>
      </c>
      <c r="W45" s="494">
        <v>0</v>
      </c>
      <c r="X45" s="494">
        <v>0</v>
      </c>
      <c r="Y45" s="494">
        <v>0</v>
      </c>
      <c r="Z45" s="494">
        <v>0</v>
      </c>
      <c r="AA45" s="494">
        <v>0</v>
      </c>
      <c r="AB45" s="494">
        <v>0</v>
      </c>
      <c r="AC45" s="494">
        <v>0</v>
      </c>
      <c r="AD45" s="494">
        <v>0</v>
      </c>
      <c r="AE45" s="494">
        <v>0</v>
      </c>
      <c r="AF45" s="494">
        <v>0</v>
      </c>
      <c r="AG45" s="494">
        <v>0</v>
      </c>
      <c r="AH45" s="494">
        <v>0</v>
      </c>
      <c r="AI45" s="494">
        <v>0</v>
      </c>
      <c r="AJ45" s="494">
        <v>0</v>
      </c>
      <c r="AK45" s="494">
        <v>0</v>
      </c>
      <c r="AL45" s="494">
        <v>0</v>
      </c>
      <c r="AM45" s="494">
        <v>0</v>
      </c>
      <c r="AN45" s="494">
        <v>0</v>
      </c>
      <c r="AO45" s="494">
        <v>0</v>
      </c>
      <c r="AP45" s="494">
        <v>0</v>
      </c>
      <c r="AQ45" s="494">
        <v>0</v>
      </c>
      <c r="AR45" s="494">
        <v>0</v>
      </c>
      <c r="AS45" s="494">
        <v>0</v>
      </c>
      <c r="AT45" s="494">
        <v>0</v>
      </c>
      <c r="AU45" s="494">
        <v>0</v>
      </c>
      <c r="AV45" s="494">
        <v>0</v>
      </c>
      <c r="AW45" s="494">
        <v>0</v>
      </c>
      <c r="AX45" s="494">
        <v>0</v>
      </c>
      <c r="AY45" s="494">
        <v>0</v>
      </c>
      <c r="AZ45" s="494">
        <v>0</v>
      </c>
      <c r="BA45" s="494">
        <v>0</v>
      </c>
      <c r="BB45" s="494">
        <v>0</v>
      </c>
      <c r="BC45" s="494">
        <v>0</v>
      </c>
      <c r="BD45" s="494">
        <v>0</v>
      </c>
      <c r="BE45" s="494">
        <v>0</v>
      </c>
      <c r="BF45" s="494">
        <v>0</v>
      </c>
      <c r="BG45" s="494">
        <v>0</v>
      </c>
      <c r="BH45" s="494">
        <v>0</v>
      </c>
      <c r="BI45" s="494">
        <v>0</v>
      </c>
      <c r="BJ45" s="494">
        <v>0</v>
      </c>
      <c r="BK45" s="494">
        <v>0</v>
      </c>
      <c r="BL45" s="494">
        <v>0</v>
      </c>
      <c r="BM45" s="494">
        <v>0</v>
      </c>
      <c r="BN45" s="494">
        <v>0</v>
      </c>
      <c r="BO45" s="494">
        <v>0</v>
      </c>
      <c r="BP45" s="494">
        <v>0</v>
      </c>
      <c r="BQ45" s="494">
        <v>0</v>
      </c>
      <c r="BR45" s="494">
        <v>0</v>
      </c>
      <c r="BS45" s="494">
        <v>0</v>
      </c>
      <c r="BT45" s="494">
        <v>0</v>
      </c>
      <c r="BU45" s="494">
        <v>0</v>
      </c>
      <c r="BV45" s="494">
        <v>0</v>
      </c>
      <c r="BW45" s="494">
        <v>0</v>
      </c>
      <c r="BX45" s="494">
        <v>0</v>
      </c>
      <c r="BY45" s="494">
        <v>0</v>
      </c>
      <c r="BZ45" s="494">
        <v>0</v>
      </c>
      <c r="CA45" s="494">
        <v>0</v>
      </c>
      <c r="CB45" s="494">
        <v>0</v>
      </c>
      <c r="CC45" s="494">
        <v>0</v>
      </c>
      <c r="CD45" s="494">
        <v>0</v>
      </c>
      <c r="CE45" s="494">
        <v>0</v>
      </c>
      <c r="CF45" s="494">
        <v>0</v>
      </c>
      <c r="CG45" s="494">
        <v>0</v>
      </c>
      <c r="CH45" s="494">
        <v>0</v>
      </c>
      <c r="CI45" s="494">
        <v>0</v>
      </c>
      <c r="CJ45" s="494">
        <v>0</v>
      </c>
      <c r="CK45" s="494">
        <v>0</v>
      </c>
      <c r="CL45" s="494">
        <v>0</v>
      </c>
      <c r="CM45" s="494">
        <v>0</v>
      </c>
      <c r="CN45" s="494">
        <v>0</v>
      </c>
      <c r="CO45" s="494">
        <v>0</v>
      </c>
      <c r="CP45" s="494">
        <v>0</v>
      </c>
      <c r="CQ45" s="494">
        <v>0</v>
      </c>
      <c r="CR45" s="494">
        <v>0</v>
      </c>
      <c r="CS45" s="494">
        <v>0</v>
      </c>
      <c r="CT45" s="9"/>
      <c r="CV45" s="343">
        <f>IF(COUNT(G45:INDEX(G45:CS45,RP+1))&lt;&gt;RP+1,"Error",0)</f>
        <v>0</v>
      </c>
      <c r="CX45" s="324">
        <f t="shared" ref="CX45:CX56" si="16">IF(OR(AND(OR(ISBLANK(C45),NOT(ISBLANK(C45)),C45="Spare"),E45=0,F45=0),AND(NOT(ISBLANK(C45)),NOT(C45="Spare"),NOT(E45=0),NOT(F45=0))),0,"Error")</f>
        <v>0</v>
      </c>
    </row>
    <row r="46" spans="3:102" customFormat="1" hidden="1" x14ac:dyDescent="0.35">
      <c r="C46" s="424"/>
      <c r="D46" s="33" t="str">
        <f>IFERROR(VLOOKUP(C46,G.Asm!$C$63:$F$72,4,0),"")</f>
        <v/>
      </c>
      <c r="E46" s="492">
        <f>G46+NPV(G.Asm!$F$40,H46:INDEX(H46:CS46,RP))</f>
        <v>0</v>
      </c>
      <c r="F46" s="492">
        <f t="shared" si="15"/>
        <v>0</v>
      </c>
      <c r="G46" s="493">
        <v>0</v>
      </c>
      <c r="H46" s="494">
        <v>0</v>
      </c>
      <c r="I46" s="494">
        <v>0</v>
      </c>
      <c r="J46" s="494">
        <v>0</v>
      </c>
      <c r="K46" s="494">
        <v>0</v>
      </c>
      <c r="L46" s="494">
        <v>0</v>
      </c>
      <c r="M46" s="494">
        <v>0</v>
      </c>
      <c r="N46" s="494">
        <v>0</v>
      </c>
      <c r="O46" s="494">
        <v>0</v>
      </c>
      <c r="P46" s="494">
        <v>0</v>
      </c>
      <c r="Q46" s="494">
        <v>0</v>
      </c>
      <c r="R46" s="494">
        <v>0</v>
      </c>
      <c r="S46" s="494">
        <v>0</v>
      </c>
      <c r="T46" s="494">
        <v>0</v>
      </c>
      <c r="U46" s="494">
        <v>0</v>
      </c>
      <c r="V46" s="494">
        <v>0</v>
      </c>
      <c r="W46" s="494">
        <v>0</v>
      </c>
      <c r="X46" s="494">
        <v>0</v>
      </c>
      <c r="Y46" s="494">
        <v>0</v>
      </c>
      <c r="Z46" s="494">
        <v>0</v>
      </c>
      <c r="AA46" s="494">
        <v>0</v>
      </c>
      <c r="AB46" s="494">
        <v>0</v>
      </c>
      <c r="AC46" s="494">
        <v>0</v>
      </c>
      <c r="AD46" s="494">
        <v>0</v>
      </c>
      <c r="AE46" s="494">
        <v>0</v>
      </c>
      <c r="AF46" s="494">
        <v>0</v>
      </c>
      <c r="AG46" s="494">
        <v>0</v>
      </c>
      <c r="AH46" s="494">
        <v>0</v>
      </c>
      <c r="AI46" s="494">
        <v>0</v>
      </c>
      <c r="AJ46" s="494">
        <v>0</v>
      </c>
      <c r="AK46" s="494">
        <v>0</v>
      </c>
      <c r="AL46" s="494">
        <v>0</v>
      </c>
      <c r="AM46" s="494">
        <v>0</v>
      </c>
      <c r="AN46" s="494">
        <v>0</v>
      </c>
      <c r="AO46" s="494">
        <v>0</v>
      </c>
      <c r="AP46" s="494">
        <v>0</v>
      </c>
      <c r="AQ46" s="494">
        <v>0</v>
      </c>
      <c r="AR46" s="494">
        <v>0</v>
      </c>
      <c r="AS46" s="494">
        <v>0</v>
      </c>
      <c r="AT46" s="494">
        <v>0</v>
      </c>
      <c r="AU46" s="494">
        <v>0</v>
      </c>
      <c r="AV46" s="494">
        <v>0</v>
      </c>
      <c r="AW46" s="494">
        <v>0</v>
      </c>
      <c r="AX46" s="494">
        <v>0</v>
      </c>
      <c r="AY46" s="494">
        <v>0</v>
      </c>
      <c r="AZ46" s="494">
        <v>0</v>
      </c>
      <c r="BA46" s="494">
        <v>0</v>
      </c>
      <c r="BB46" s="494">
        <v>0</v>
      </c>
      <c r="BC46" s="494">
        <v>0</v>
      </c>
      <c r="BD46" s="494">
        <v>0</v>
      </c>
      <c r="BE46" s="494">
        <v>0</v>
      </c>
      <c r="BF46" s="494">
        <v>0</v>
      </c>
      <c r="BG46" s="494">
        <v>0</v>
      </c>
      <c r="BH46" s="494">
        <v>0</v>
      </c>
      <c r="BI46" s="494">
        <v>0</v>
      </c>
      <c r="BJ46" s="494">
        <v>0</v>
      </c>
      <c r="BK46" s="494">
        <v>0</v>
      </c>
      <c r="BL46" s="494">
        <v>0</v>
      </c>
      <c r="BM46" s="494">
        <v>0</v>
      </c>
      <c r="BN46" s="494">
        <v>0</v>
      </c>
      <c r="BO46" s="494">
        <v>0</v>
      </c>
      <c r="BP46" s="494">
        <v>0</v>
      </c>
      <c r="BQ46" s="494">
        <v>0</v>
      </c>
      <c r="BR46" s="494">
        <v>0</v>
      </c>
      <c r="BS46" s="494">
        <v>0</v>
      </c>
      <c r="BT46" s="494">
        <v>0</v>
      </c>
      <c r="BU46" s="494">
        <v>0</v>
      </c>
      <c r="BV46" s="494">
        <v>0</v>
      </c>
      <c r="BW46" s="494">
        <v>0</v>
      </c>
      <c r="BX46" s="494">
        <v>0</v>
      </c>
      <c r="BY46" s="494">
        <v>0</v>
      </c>
      <c r="BZ46" s="494">
        <v>0</v>
      </c>
      <c r="CA46" s="494">
        <v>0</v>
      </c>
      <c r="CB46" s="494">
        <v>0</v>
      </c>
      <c r="CC46" s="494">
        <v>0</v>
      </c>
      <c r="CD46" s="494">
        <v>0</v>
      </c>
      <c r="CE46" s="494">
        <v>0</v>
      </c>
      <c r="CF46" s="494">
        <v>0</v>
      </c>
      <c r="CG46" s="494">
        <v>0</v>
      </c>
      <c r="CH46" s="494">
        <v>0</v>
      </c>
      <c r="CI46" s="494">
        <v>0</v>
      </c>
      <c r="CJ46" s="494">
        <v>0</v>
      </c>
      <c r="CK46" s="494">
        <v>0</v>
      </c>
      <c r="CL46" s="494">
        <v>0</v>
      </c>
      <c r="CM46" s="494">
        <v>0</v>
      </c>
      <c r="CN46" s="494">
        <v>0</v>
      </c>
      <c r="CO46" s="494">
        <v>0</v>
      </c>
      <c r="CP46" s="494">
        <v>0</v>
      </c>
      <c r="CQ46" s="494">
        <v>0</v>
      </c>
      <c r="CR46" s="494">
        <v>0</v>
      </c>
      <c r="CS46" s="494">
        <v>0</v>
      </c>
      <c r="CT46" s="9"/>
      <c r="CV46" s="343">
        <f>IF(COUNT(G46:INDEX(G46:CS46,RP+1))&lt;&gt;RP+1,"Error",0)</f>
        <v>0</v>
      </c>
      <c r="CX46" s="324">
        <f t="shared" si="16"/>
        <v>0</v>
      </c>
    </row>
    <row r="47" spans="3:102" customFormat="1" hidden="1" x14ac:dyDescent="0.35">
      <c r="C47" s="424"/>
      <c r="D47" s="33" t="str">
        <f>IFERROR(VLOOKUP(C47,G.Asm!$C$63:$F$72,4,0),"")</f>
        <v/>
      </c>
      <c r="E47" s="492">
        <f>G47+NPV(G.Asm!$F$40,H47:INDEX(H47:CS47,RP))</f>
        <v>0</v>
      </c>
      <c r="F47" s="492">
        <f t="shared" si="15"/>
        <v>0</v>
      </c>
      <c r="G47" s="493">
        <v>0</v>
      </c>
      <c r="H47" s="494">
        <v>0</v>
      </c>
      <c r="I47" s="494">
        <v>0</v>
      </c>
      <c r="J47" s="494">
        <v>0</v>
      </c>
      <c r="K47" s="494">
        <v>0</v>
      </c>
      <c r="L47" s="494">
        <v>0</v>
      </c>
      <c r="M47" s="494">
        <v>0</v>
      </c>
      <c r="N47" s="494">
        <v>0</v>
      </c>
      <c r="O47" s="494">
        <v>0</v>
      </c>
      <c r="P47" s="494">
        <v>0</v>
      </c>
      <c r="Q47" s="494">
        <v>0</v>
      </c>
      <c r="R47" s="494">
        <v>0</v>
      </c>
      <c r="S47" s="494">
        <v>0</v>
      </c>
      <c r="T47" s="494">
        <v>0</v>
      </c>
      <c r="U47" s="494">
        <v>0</v>
      </c>
      <c r="V47" s="494">
        <v>0</v>
      </c>
      <c r="W47" s="494">
        <v>0</v>
      </c>
      <c r="X47" s="494">
        <v>0</v>
      </c>
      <c r="Y47" s="494">
        <v>0</v>
      </c>
      <c r="Z47" s="494">
        <v>0</v>
      </c>
      <c r="AA47" s="494">
        <v>0</v>
      </c>
      <c r="AB47" s="494">
        <v>0</v>
      </c>
      <c r="AC47" s="494">
        <v>0</v>
      </c>
      <c r="AD47" s="494">
        <v>0</v>
      </c>
      <c r="AE47" s="494">
        <v>0</v>
      </c>
      <c r="AF47" s="494">
        <v>0</v>
      </c>
      <c r="AG47" s="494">
        <v>0</v>
      </c>
      <c r="AH47" s="494">
        <v>0</v>
      </c>
      <c r="AI47" s="494">
        <v>0</v>
      </c>
      <c r="AJ47" s="494">
        <v>0</v>
      </c>
      <c r="AK47" s="494">
        <v>0</v>
      </c>
      <c r="AL47" s="494">
        <v>0</v>
      </c>
      <c r="AM47" s="494">
        <v>0</v>
      </c>
      <c r="AN47" s="494">
        <v>0</v>
      </c>
      <c r="AO47" s="494">
        <v>0</v>
      </c>
      <c r="AP47" s="494">
        <v>0</v>
      </c>
      <c r="AQ47" s="494">
        <v>0</v>
      </c>
      <c r="AR47" s="494">
        <v>0</v>
      </c>
      <c r="AS47" s="494">
        <v>0</v>
      </c>
      <c r="AT47" s="494">
        <v>0</v>
      </c>
      <c r="AU47" s="494">
        <v>0</v>
      </c>
      <c r="AV47" s="494">
        <v>0</v>
      </c>
      <c r="AW47" s="494">
        <v>0</v>
      </c>
      <c r="AX47" s="494">
        <v>0</v>
      </c>
      <c r="AY47" s="494">
        <v>0</v>
      </c>
      <c r="AZ47" s="494">
        <v>0</v>
      </c>
      <c r="BA47" s="494">
        <v>0</v>
      </c>
      <c r="BB47" s="494">
        <v>0</v>
      </c>
      <c r="BC47" s="494">
        <v>0</v>
      </c>
      <c r="BD47" s="494">
        <v>0</v>
      </c>
      <c r="BE47" s="494">
        <v>0</v>
      </c>
      <c r="BF47" s="494">
        <v>0</v>
      </c>
      <c r="BG47" s="494">
        <v>0</v>
      </c>
      <c r="BH47" s="494">
        <v>0</v>
      </c>
      <c r="BI47" s="494">
        <v>0</v>
      </c>
      <c r="BJ47" s="494">
        <v>0</v>
      </c>
      <c r="BK47" s="494">
        <v>0</v>
      </c>
      <c r="BL47" s="494">
        <v>0</v>
      </c>
      <c r="BM47" s="494">
        <v>0</v>
      </c>
      <c r="BN47" s="494">
        <v>0</v>
      </c>
      <c r="BO47" s="494">
        <v>0</v>
      </c>
      <c r="BP47" s="494">
        <v>0</v>
      </c>
      <c r="BQ47" s="494">
        <v>0</v>
      </c>
      <c r="BR47" s="494">
        <v>0</v>
      </c>
      <c r="BS47" s="494">
        <v>0</v>
      </c>
      <c r="BT47" s="494">
        <v>0</v>
      </c>
      <c r="BU47" s="494">
        <v>0</v>
      </c>
      <c r="BV47" s="494">
        <v>0</v>
      </c>
      <c r="BW47" s="494">
        <v>0</v>
      </c>
      <c r="BX47" s="494">
        <v>0</v>
      </c>
      <c r="BY47" s="494">
        <v>0</v>
      </c>
      <c r="BZ47" s="494">
        <v>0</v>
      </c>
      <c r="CA47" s="494">
        <v>0</v>
      </c>
      <c r="CB47" s="494">
        <v>0</v>
      </c>
      <c r="CC47" s="494">
        <v>0</v>
      </c>
      <c r="CD47" s="494">
        <v>0</v>
      </c>
      <c r="CE47" s="494">
        <v>0</v>
      </c>
      <c r="CF47" s="494">
        <v>0</v>
      </c>
      <c r="CG47" s="494">
        <v>0</v>
      </c>
      <c r="CH47" s="494">
        <v>0</v>
      </c>
      <c r="CI47" s="494">
        <v>0</v>
      </c>
      <c r="CJ47" s="494">
        <v>0</v>
      </c>
      <c r="CK47" s="494">
        <v>0</v>
      </c>
      <c r="CL47" s="494">
        <v>0</v>
      </c>
      <c r="CM47" s="494">
        <v>0</v>
      </c>
      <c r="CN47" s="494">
        <v>0</v>
      </c>
      <c r="CO47" s="494">
        <v>0</v>
      </c>
      <c r="CP47" s="494">
        <v>0</v>
      </c>
      <c r="CQ47" s="494">
        <v>0</v>
      </c>
      <c r="CR47" s="494">
        <v>0</v>
      </c>
      <c r="CS47" s="494">
        <v>0</v>
      </c>
      <c r="CT47" s="9"/>
      <c r="CV47" s="343">
        <f>IF(COUNT(G47:INDEX(G47:CS47,RP+1))&lt;&gt;RP+1,"Error",0)</f>
        <v>0</v>
      </c>
      <c r="CX47" s="324">
        <f t="shared" si="16"/>
        <v>0</v>
      </c>
    </row>
    <row r="48" spans="3:102" customFormat="1" hidden="1" x14ac:dyDescent="0.35">
      <c r="C48" s="424"/>
      <c r="D48" s="33" t="str">
        <f>IFERROR(VLOOKUP(C48,G.Asm!$C$63:$F$72,4,0),"")</f>
        <v/>
      </c>
      <c r="E48" s="492">
        <f>G48+NPV(G.Asm!$F$40,H48:INDEX(H48:CS48,RP))</f>
        <v>0</v>
      </c>
      <c r="F48" s="492">
        <f t="shared" si="15"/>
        <v>0</v>
      </c>
      <c r="G48" s="493">
        <v>0</v>
      </c>
      <c r="H48" s="494">
        <v>0</v>
      </c>
      <c r="I48" s="494">
        <v>0</v>
      </c>
      <c r="J48" s="494">
        <v>0</v>
      </c>
      <c r="K48" s="494">
        <v>0</v>
      </c>
      <c r="L48" s="494">
        <v>0</v>
      </c>
      <c r="M48" s="494">
        <v>0</v>
      </c>
      <c r="N48" s="494">
        <v>0</v>
      </c>
      <c r="O48" s="494">
        <v>0</v>
      </c>
      <c r="P48" s="494">
        <v>0</v>
      </c>
      <c r="Q48" s="494">
        <v>0</v>
      </c>
      <c r="R48" s="494">
        <v>0</v>
      </c>
      <c r="S48" s="494">
        <v>0</v>
      </c>
      <c r="T48" s="494">
        <v>0</v>
      </c>
      <c r="U48" s="494">
        <v>0</v>
      </c>
      <c r="V48" s="494">
        <v>0</v>
      </c>
      <c r="W48" s="494">
        <v>0</v>
      </c>
      <c r="X48" s="494">
        <v>0</v>
      </c>
      <c r="Y48" s="494">
        <v>0</v>
      </c>
      <c r="Z48" s="494">
        <v>0</v>
      </c>
      <c r="AA48" s="494">
        <v>0</v>
      </c>
      <c r="AB48" s="494">
        <v>0</v>
      </c>
      <c r="AC48" s="494">
        <v>0</v>
      </c>
      <c r="AD48" s="494">
        <v>0</v>
      </c>
      <c r="AE48" s="494">
        <v>0</v>
      </c>
      <c r="AF48" s="494">
        <v>0</v>
      </c>
      <c r="AG48" s="494">
        <v>0</v>
      </c>
      <c r="AH48" s="494">
        <v>0</v>
      </c>
      <c r="AI48" s="494">
        <v>0</v>
      </c>
      <c r="AJ48" s="494">
        <v>0</v>
      </c>
      <c r="AK48" s="494">
        <v>0</v>
      </c>
      <c r="AL48" s="494">
        <v>0</v>
      </c>
      <c r="AM48" s="494">
        <v>0</v>
      </c>
      <c r="AN48" s="494">
        <v>0</v>
      </c>
      <c r="AO48" s="494">
        <v>0</v>
      </c>
      <c r="AP48" s="494">
        <v>0</v>
      </c>
      <c r="AQ48" s="494">
        <v>0</v>
      </c>
      <c r="AR48" s="494">
        <v>0</v>
      </c>
      <c r="AS48" s="494">
        <v>0</v>
      </c>
      <c r="AT48" s="494">
        <v>0</v>
      </c>
      <c r="AU48" s="494">
        <v>0</v>
      </c>
      <c r="AV48" s="494">
        <v>0</v>
      </c>
      <c r="AW48" s="494">
        <v>0</v>
      </c>
      <c r="AX48" s="494">
        <v>0</v>
      </c>
      <c r="AY48" s="494">
        <v>0</v>
      </c>
      <c r="AZ48" s="494">
        <v>0</v>
      </c>
      <c r="BA48" s="494">
        <v>0</v>
      </c>
      <c r="BB48" s="494">
        <v>0</v>
      </c>
      <c r="BC48" s="494">
        <v>0</v>
      </c>
      <c r="BD48" s="494">
        <v>0</v>
      </c>
      <c r="BE48" s="494">
        <v>0</v>
      </c>
      <c r="BF48" s="494">
        <v>0</v>
      </c>
      <c r="BG48" s="494">
        <v>0</v>
      </c>
      <c r="BH48" s="494">
        <v>0</v>
      </c>
      <c r="BI48" s="494">
        <v>0</v>
      </c>
      <c r="BJ48" s="494">
        <v>0</v>
      </c>
      <c r="BK48" s="494">
        <v>0</v>
      </c>
      <c r="BL48" s="494">
        <v>0</v>
      </c>
      <c r="BM48" s="494">
        <v>0</v>
      </c>
      <c r="BN48" s="494">
        <v>0</v>
      </c>
      <c r="BO48" s="494">
        <v>0</v>
      </c>
      <c r="BP48" s="494">
        <v>0</v>
      </c>
      <c r="BQ48" s="494">
        <v>0</v>
      </c>
      <c r="BR48" s="494">
        <v>0</v>
      </c>
      <c r="BS48" s="494">
        <v>0</v>
      </c>
      <c r="BT48" s="494">
        <v>0</v>
      </c>
      <c r="BU48" s="494">
        <v>0</v>
      </c>
      <c r="BV48" s="494">
        <v>0</v>
      </c>
      <c r="BW48" s="494">
        <v>0</v>
      </c>
      <c r="BX48" s="494">
        <v>0</v>
      </c>
      <c r="BY48" s="494">
        <v>0</v>
      </c>
      <c r="BZ48" s="494">
        <v>0</v>
      </c>
      <c r="CA48" s="494">
        <v>0</v>
      </c>
      <c r="CB48" s="494">
        <v>0</v>
      </c>
      <c r="CC48" s="494">
        <v>0</v>
      </c>
      <c r="CD48" s="494">
        <v>0</v>
      </c>
      <c r="CE48" s="494">
        <v>0</v>
      </c>
      <c r="CF48" s="494">
        <v>0</v>
      </c>
      <c r="CG48" s="494">
        <v>0</v>
      </c>
      <c r="CH48" s="494">
        <v>0</v>
      </c>
      <c r="CI48" s="494">
        <v>0</v>
      </c>
      <c r="CJ48" s="494">
        <v>0</v>
      </c>
      <c r="CK48" s="494">
        <v>0</v>
      </c>
      <c r="CL48" s="494">
        <v>0</v>
      </c>
      <c r="CM48" s="494">
        <v>0</v>
      </c>
      <c r="CN48" s="494">
        <v>0</v>
      </c>
      <c r="CO48" s="494">
        <v>0</v>
      </c>
      <c r="CP48" s="494">
        <v>0</v>
      </c>
      <c r="CQ48" s="494">
        <v>0</v>
      </c>
      <c r="CR48" s="494">
        <v>0</v>
      </c>
      <c r="CS48" s="494">
        <v>0</v>
      </c>
      <c r="CT48" s="9"/>
      <c r="CV48" s="343">
        <f>IF(COUNT(G48:INDEX(G48:CS48,RP+1))&lt;&gt;RP+1,"Error",0)</f>
        <v>0</v>
      </c>
      <c r="CX48" s="324">
        <f t="shared" si="16"/>
        <v>0</v>
      </c>
    </row>
    <row r="49" spans="3:102" customFormat="1" hidden="1" x14ac:dyDescent="0.35">
      <c r="C49" s="424"/>
      <c r="D49" s="33" t="str">
        <f>IFERROR(VLOOKUP(C49,G.Asm!$C$63:$F$72,4,0),"")</f>
        <v/>
      </c>
      <c r="E49" s="492">
        <f>G49+NPV(G.Asm!$F$40,H49:INDEX(H49:CS49,RP))</f>
        <v>0</v>
      </c>
      <c r="F49" s="492">
        <f t="shared" si="15"/>
        <v>0</v>
      </c>
      <c r="G49" s="493">
        <v>0</v>
      </c>
      <c r="H49" s="494">
        <v>0</v>
      </c>
      <c r="I49" s="494">
        <v>0</v>
      </c>
      <c r="J49" s="494">
        <v>0</v>
      </c>
      <c r="K49" s="494">
        <v>0</v>
      </c>
      <c r="L49" s="494">
        <v>0</v>
      </c>
      <c r="M49" s="494">
        <v>0</v>
      </c>
      <c r="N49" s="494">
        <v>0</v>
      </c>
      <c r="O49" s="494">
        <v>0</v>
      </c>
      <c r="P49" s="494">
        <v>0</v>
      </c>
      <c r="Q49" s="494">
        <v>0</v>
      </c>
      <c r="R49" s="494">
        <v>0</v>
      </c>
      <c r="S49" s="494">
        <v>0</v>
      </c>
      <c r="T49" s="494">
        <v>0</v>
      </c>
      <c r="U49" s="494">
        <v>0</v>
      </c>
      <c r="V49" s="494">
        <v>0</v>
      </c>
      <c r="W49" s="494">
        <v>0</v>
      </c>
      <c r="X49" s="494">
        <v>0</v>
      </c>
      <c r="Y49" s="494">
        <v>0</v>
      </c>
      <c r="Z49" s="494">
        <v>0</v>
      </c>
      <c r="AA49" s="494">
        <v>0</v>
      </c>
      <c r="AB49" s="494">
        <v>0</v>
      </c>
      <c r="AC49" s="494">
        <v>0</v>
      </c>
      <c r="AD49" s="494">
        <v>0</v>
      </c>
      <c r="AE49" s="494">
        <v>0</v>
      </c>
      <c r="AF49" s="494">
        <v>0</v>
      </c>
      <c r="AG49" s="494">
        <v>0</v>
      </c>
      <c r="AH49" s="494">
        <v>0</v>
      </c>
      <c r="AI49" s="494">
        <v>0</v>
      </c>
      <c r="AJ49" s="494">
        <v>0</v>
      </c>
      <c r="AK49" s="494">
        <v>0</v>
      </c>
      <c r="AL49" s="494">
        <v>0</v>
      </c>
      <c r="AM49" s="494">
        <v>0</v>
      </c>
      <c r="AN49" s="494">
        <v>0</v>
      </c>
      <c r="AO49" s="494">
        <v>0</v>
      </c>
      <c r="AP49" s="494">
        <v>0</v>
      </c>
      <c r="AQ49" s="494">
        <v>0</v>
      </c>
      <c r="AR49" s="494">
        <v>0</v>
      </c>
      <c r="AS49" s="494">
        <v>0</v>
      </c>
      <c r="AT49" s="494">
        <v>0</v>
      </c>
      <c r="AU49" s="494">
        <v>0</v>
      </c>
      <c r="AV49" s="494">
        <v>0</v>
      </c>
      <c r="AW49" s="494">
        <v>0</v>
      </c>
      <c r="AX49" s="494">
        <v>0</v>
      </c>
      <c r="AY49" s="494">
        <v>0</v>
      </c>
      <c r="AZ49" s="494">
        <v>0</v>
      </c>
      <c r="BA49" s="494">
        <v>0</v>
      </c>
      <c r="BB49" s="494">
        <v>0</v>
      </c>
      <c r="BC49" s="494">
        <v>0</v>
      </c>
      <c r="BD49" s="494">
        <v>0</v>
      </c>
      <c r="BE49" s="494">
        <v>0</v>
      </c>
      <c r="BF49" s="494">
        <v>0</v>
      </c>
      <c r="BG49" s="494">
        <v>0</v>
      </c>
      <c r="BH49" s="494">
        <v>0</v>
      </c>
      <c r="BI49" s="494">
        <v>0</v>
      </c>
      <c r="BJ49" s="494">
        <v>0</v>
      </c>
      <c r="BK49" s="494">
        <v>0</v>
      </c>
      <c r="BL49" s="494">
        <v>0</v>
      </c>
      <c r="BM49" s="494">
        <v>0</v>
      </c>
      <c r="BN49" s="494">
        <v>0</v>
      </c>
      <c r="BO49" s="494">
        <v>0</v>
      </c>
      <c r="BP49" s="494">
        <v>0</v>
      </c>
      <c r="BQ49" s="494">
        <v>0</v>
      </c>
      <c r="BR49" s="494">
        <v>0</v>
      </c>
      <c r="BS49" s="494">
        <v>0</v>
      </c>
      <c r="BT49" s="494">
        <v>0</v>
      </c>
      <c r="BU49" s="494">
        <v>0</v>
      </c>
      <c r="BV49" s="494">
        <v>0</v>
      </c>
      <c r="BW49" s="494">
        <v>0</v>
      </c>
      <c r="BX49" s="494">
        <v>0</v>
      </c>
      <c r="BY49" s="494">
        <v>0</v>
      </c>
      <c r="BZ49" s="494">
        <v>0</v>
      </c>
      <c r="CA49" s="494">
        <v>0</v>
      </c>
      <c r="CB49" s="494">
        <v>0</v>
      </c>
      <c r="CC49" s="494">
        <v>0</v>
      </c>
      <c r="CD49" s="494">
        <v>0</v>
      </c>
      <c r="CE49" s="494">
        <v>0</v>
      </c>
      <c r="CF49" s="494">
        <v>0</v>
      </c>
      <c r="CG49" s="494">
        <v>0</v>
      </c>
      <c r="CH49" s="494">
        <v>0</v>
      </c>
      <c r="CI49" s="494">
        <v>0</v>
      </c>
      <c r="CJ49" s="494">
        <v>0</v>
      </c>
      <c r="CK49" s="494">
        <v>0</v>
      </c>
      <c r="CL49" s="494">
        <v>0</v>
      </c>
      <c r="CM49" s="494">
        <v>0</v>
      </c>
      <c r="CN49" s="494">
        <v>0</v>
      </c>
      <c r="CO49" s="494">
        <v>0</v>
      </c>
      <c r="CP49" s="494">
        <v>0</v>
      </c>
      <c r="CQ49" s="494">
        <v>0</v>
      </c>
      <c r="CR49" s="494">
        <v>0</v>
      </c>
      <c r="CS49" s="494">
        <v>0</v>
      </c>
      <c r="CT49" s="9"/>
      <c r="CV49" s="343">
        <f>IF(COUNT(G49:INDEX(G49:CS49,RP+1))&lt;&gt;RP+1,"Error",0)</f>
        <v>0</v>
      </c>
      <c r="CX49" s="324">
        <f t="shared" si="16"/>
        <v>0</v>
      </c>
    </row>
    <row r="50" spans="3:102" customFormat="1" hidden="1" x14ac:dyDescent="0.35">
      <c r="C50" s="424"/>
      <c r="D50" s="33" t="str">
        <f>IFERROR(VLOOKUP(C50,G.Asm!$C$63:$F$72,4,0),"")</f>
        <v/>
      </c>
      <c r="E50" s="492">
        <f>G50+NPV(G.Asm!$F$40,H50:INDEX(H50:CS50,RP))</f>
        <v>0</v>
      </c>
      <c r="F50" s="492">
        <f t="shared" si="15"/>
        <v>0</v>
      </c>
      <c r="G50" s="493">
        <v>0</v>
      </c>
      <c r="H50" s="494">
        <v>0</v>
      </c>
      <c r="I50" s="494">
        <v>0</v>
      </c>
      <c r="J50" s="494">
        <v>0</v>
      </c>
      <c r="K50" s="494">
        <v>0</v>
      </c>
      <c r="L50" s="494">
        <v>0</v>
      </c>
      <c r="M50" s="494">
        <v>0</v>
      </c>
      <c r="N50" s="494">
        <v>0</v>
      </c>
      <c r="O50" s="494">
        <v>0</v>
      </c>
      <c r="P50" s="494">
        <v>0</v>
      </c>
      <c r="Q50" s="494">
        <v>0</v>
      </c>
      <c r="R50" s="494">
        <v>0</v>
      </c>
      <c r="S50" s="494">
        <v>0</v>
      </c>
      <c r="T50" s="494">
        <v>0</v>
      </c>
      <c r="U50" s="494">
        <v>0</v>
      </c>
      <c r="V50" s="494">
        <v>0</v>
      </c>
      <c r="W50" s="494">
        <v>0</v>
      </c>
      <c r="X50" s="494">
        <v>0</v>
      </c>
      <c r="Y50" s="494">
        <v>0</v>
      </c>
      <c r="Z50" s="494">
        <v>0</v>
      </c>
      <c r="AA50" s="494">
        <v>0</v>
      </c>
      <c r="AB50" s="494">
        <v>0</v>
      </c>
      <c r="AC50" s="494">
        <v>0</v>
      </c>
      <c r="AD50" s="494">
        <v>0</v>
      </c>
      <c r="AE50" s="494">
        <v>0</v>
      </c>
      <c r="AF50" s="494">
        <v>0</v>
      </c>
      <c r="AG50" s="494">
        <v>0</v>
      </c>
      <c r="AH50" s="494">
        <v>0</v>
      </c>
      <c r="AI50" s="494">
        <v>0</v>
      </c>
      <c r="AJ50" s="494">
        <v>0</v>
      </c>
      <c r="AK50" s="494">
        <v>0</v>
      </c>
      <c r="AL50" s="494">
        <v>0</v>
      </c>
      <c r="AM50" s="494">
        <v>0</v>
      </c>
      <c r="AN50" s="494">
        <v>0</v>
      </c>
      <c r="AO50" s="494">
        <v>0</v>
      </c>
      <c r="AP50" s="494">
        <v>0</v>
      </c>
      <c r="AQ50" s="494">
        <v>0</v>
      </c>
      <c r="AR50" s="494">
        <v>0</v>
      </c>
      <c r="AS50" s="494">
        <v>0</v>
      </c>
      <c r="AT50" s="494">
        <v>0</v>
      </c>
      <c r="AU50" s="494">
        <v>0</v>
      </c>
      <c r="AV50" s="494">
        <v>0</v>
      </c>
      <c r="AW50" s="494">
        <v>0</v>
      </c>
      <c r="AX50" s="494">
        <v>0</v>
      </c>
      <c r="AY50" s="494">
        <v>0</v>
      </c>
      <c r="AZ50" s="494">
        <v>0</v>
      </c>
      <c r="BA50" s="494">
        <v>0</v>
      </c>
      <c r="BB50" s="494">
        <v>0</v>
      </c>
      <c r="BC50" s="494">
        <v>0</v>
      </c>
      <c r="BD50" s="494">
        <v>0</v>
      </c>
      <c r="BE50" s="494">
        <v>0</v>
      </c>
      <c r="BF50" s="494">
        <v>0</v>
      </c>
      <c r="BG50" s="494">
        <v>0</v>
      </c>
      <c r="BH50" s="494">
        <v>0</v>
      </c>
      <c r="BI50" s="494">
        <v>0</v>
      </c>
      <c r="BJ50" s="494">
        <v>0</v>
      </c>
      <c r="BK50" s="494">
        <v>0</v>
      </c>
      <c r="BL50" s="494">
        <v>0</v>
      </c>
      <c r="BM50" s="494">
        <v>0</v>
      </c>
      <c r="BN50" s="494">
        <v>0</v>
      </c>
      <c r="BO50" s="494">
        <v>0</v>
      </c>
      <c r="BP50" s="494">
        <v>0</v>
      </c>
      <c r="BQ50" s="494">
        <v>0</v>
      </c>
      <c r="BR50" s="494">
        <v>0</v>
      </c>
      <c r="BS50" s="494">
        <v>0</v>
      </c>
      <c r="BT50" s="494">
        <v>0</v>
      </c>
      <c r="BU50" s="494">
        <v>0</v>
      </c>
      <c r="BV50" s="494">
        <v>0</v>
      </c>
      <c r="BW50" s="494">
        <v>0</v>
      </c>
      <c r="BX50" s="494">
        <v>0</v>
      </c>
      <c r="BY50" s="494">
        <v>0</v>
      </c>
      <c r="BZ50" s="494">
        <v>0</v>
      </c>
      <c r="CA50" s="494">
        <v>0</v>
      </c>
      <c r="CB50" s="494">
        <v>0</v>
      </c>
      <c r="CC50" s="494">
        <v>0</v>
      </c>
      <c r="CD50" s="494">
        <v>0</v>
      </c>
      <c r="CE50" s="494">
        <v>0</v>
      </c>
      <c r="CF50" s="494">
        <v>0</v>
      </c>
      <c r="CG50" s="494">
        <v>0</v>
      </c>
      <c r="CH50" s="494">
        <v>0</v>
      </c>
      <c r="CI50" s="494">
        <v>0</v>
      </c>
      <c r="CJ50" s="494">
        <v>0</v>
      </c>
      <c r="CK50" s="494">
        <v>0</v>
      </c>
      <c r="CL50" s="494">
        <v>0</v>
      </c>
      <c r="CM50" s="494">
        <v>0</v>
      </c>
      <c r="CN50" s="494">
        <v>0</v>
      </c>
      <c r="CO50" s="494">
        <v>0</v>
      </c>
      <c r="CP50" s="494">
        <v>0</v>
      </c>
      <c r="CQ50" s="494">
        <v>0</v>
      </c>
      <c r="CR50" s="494">
        <v>0</v>
      </c>
      <c r="CS50" s="494">
        <v>0</v>
      </c>
      <c r="CT50" s="9"/>
      <c r="CV50" s="343">
        <f>IF(COUNT(G50:INDEX(G50:CS50,RP+1))&lt;&gt;RP+1,"Error",0)</f>
        <v>0</v>
      </c>
      <c r="CX50" s="324">
        <f t="shared" si="16"/>
        <v>0</v>
      </c>
    </row>
    <row r="51" spans="3:102" customFormat="1" hidden="1" x14ac:dyDescent="0.35">
      <c r="C51" s="424"/>
      <c r="D51" s="33" t="str">
        <f>IFERROR(VLOOKUP(C51,G.Asm!$C$63:$F$72,4,0),"")</f>
        <v/>
      </c>
      <c r="E51" s="492">
        <f>G51+NPV(G.Asm!$F$40,H51:INDEX(H51:CS51,RP))</f>
        <v>0</v>
      </c>
      <c r="F51" s="492">
        <f t="shared" si="15"/>
        <v>0</v>
      </c>
      <c r="G51" s="493">
        <v>0</v>
      </c>
      <c r="H51" s="494">
        <v>0</v>
      </c>
      <c r="I51" s="494">
        <v>0</v>
      </c>
      <c r="J51" s="494">
        <v>0</v>
      </c>
      <c r="K51" s="494">
        <v>0</v>
      </c>
      <c r="L51" s="494">
        <v>0</v>
      </c>
      <c r="M51" s="494">
        <v>0</v>
      </c>
      <c r="N51" s="494">
        <v>0</v>
      </c>
      <c r="O51" s="494">
        <v>0</v>
      </c>
      <c r="P51" s="494">
        <v>0</v>
      </c>
      <c r="Q51" s="494">
        <v>0</v>
      </c>
      <c r="R51" s="494">
        <v>0</v>
      </c>
      <c r="S51" s="494">
        <v>0</v>
      </c>
      <c r="T51" s="494">
        <v>0</v>
      </c>
      <c r="U51" s="494">
        <v>0</v>
      </c>
      <c r="V51" s="494">
        <v>0</v>
      </c>
      <c r="W51" s="494">
        <v>0</v>
      </c>
      <c r="X51" s="494">
        <v>0</v>
      </c>
      <c r="Y51" s="494">
        <v>0</v>
      </c>
      <c r="Z51" s="494">
        <v>0</v>
      </c>
      <c r="AA51" s="494">
        <v>0</v>
      </c>
      <c r="AB51" s="494">
        <v>0</v>
      </c>
      <c r="AC51" s="494">
        <v>0</v>
      </c>
      <c r="AD51" s="494">
        <v>0</v>
      </c>
      <c r="AE51" s="494">
        <v>0</v>
      </c>
      <c r="AF51" s="494">
        <v>0</v>
      </c>
      <c r="AG51" s="494">
        <v>0</v>
      </c>
      <c r="AH51" s="494">
        <v>0</v>
      </c>
      <c r="AI51" s="494">
        <v>0</v>
      </c>
      <c r="AJ51" s="494">
        <v>0</v>
      </c>
      <c r="AK51" s="494">
        <v>0</v>
      </c>
      <c r="AL51" s="494">
        <v>0</v>
      </c>
      <c r="AM51" s="494">
        <v>0</v>
      </c>
      <c r="AN51" s="494">
        <v>0</v>
      </c>
      <c r="AO51" s="494">
        <v>0</v>
      </c>
      <c r="AP51" s="494">
        <v>0</v>
      </c>
      <c r="AQ51" s="494">
        <v>0</v>
      </c>
      <c r="AR51" s="494">
        <v>0</v>
      </c>
      <c r="AS51" s="494">
        <v>0</v>
      </c>
      <c r="AT51" s="494">
        <v>0</v>
      </c>
      <c r="AU51" s="494">
        <v>0</v>
      </c>
      <c r="AV51" s="494">
        <v>0</v>
      </c>
      <c r="AW51" s="494">
        <v>0</v>
      </c>
      <c r="AX51" s="494">
        <v>0</v>
      </c>
      <c r="AY51" s="494">
        <v>0</v>
      </c>
      <c r="AZ51" s="494">
        <v>0</v>
      </c>
      <c r="BA51" s="494">
        <v>0</v>
      </c>
      <c r="BB51" s="494">
        <v>0</v>
      </c>
      <c r="BC51" s="494">
        <v>0</v>
      </c>
      <c r="BD51" s="494">
        <v>0</v>
      </c>
      <c r="BE51" s="494">
        <v>0</v>
      </c>
      <c r="BF51" s="494">
        <v>0</v>
      </c>
      <c r="BG51" s="494">
        <v>0</v>
      </c>
      <c r="BH51" s="494">
        <v>0</v>
      </c>
      <c r="BI51" s="494">
        <v>0</v>
      </c>
      <c r="BJ51" s="494">
        <v>0</v>
      </c>
      <c r="BK51" s="494">
        <v>0</v>
      </c>
      <c r="BL51" s="494">
        <v>0</v>
      </c>
      <c r="BM51" s="494">
        <v>0</v>
      </c>
      <c r="BN51" s="494">
        <v>0</v>
      </c>
      <c r="BO51" s="494">
        <v>0</v>
      </c>
      <c r="BP51" s="494">
        <v>0</v>
      </c>
      <c r="BQ51" s="494">
        <v>0</v>
      </c>
      <c r="BR51" s="494">
        <v>0</v>
      </c>
      <c r="BS51" s="494">
        <v>0</v>
      </c>
      <c r="BT51" s="494">
        <v>0</v>
      </c>
      <c r="BU51" s="494">
        <v>0</v>
      </c>
      <c r="BV51" s="494">
        <v>0</v>
      </c>
      <c r="BW51" s="494">
        <v>0</v>
      </c>
      <c r="BX51" s="494">
        <v>0</v>
      </c>
      <c r="BY51" s="494">
        <v>0</v>
      </c>
      <c r="BZ51" s="494">
        <v>0</v>
      </c>
      <c r="CA51" s="494">
        <v>0</v>
      </c>
      <c r="CB51" s="494">
        <v>0</v>
      </c>
      <c r="CC51" s="494">
        <v>0</v>
      </c>
      <c r="CD51" s="494">
        <v>0</v>
      </c>
      <c r="CE51" s="494">
        <v>0</v>
      </c>
      <c r="CF51" s="494">
        <v>0</v>
      </c>
      <c r="CG51" s="494">
        <v>0</v>
      </c>
      <c r="CH51" s="494">
        <v>0</v>
      </c>
      <c r="CI51" s="494">
        <v>0</v>
      </c>
      <c r="CJ51" s="494">
        <v>0</v>
      </c>
      <c r="CK51" s="494">
        <v>0</v>
      </c>
      <c r="CL51" s="494">
        <v>0</v>
      </c>
      <c r="CM51" s="494">
        <v>0</v>
      </c>
      <c r="CN51" s="494">
        <v>0</v>
      </c>
      <c r="CO51" s="494">
        <v>0</v>
      </c>
      <c r="CP51" s="494">
        <v>0</v>
      </c>
      <c r="CQ51" s="494">
        <v>0</v>
      </c>
      <c r="CR51" s="494">
        <v>0</v>
      </c>
      <c r="CS51" s="494">
        <v>0</v>
      </c>
      <c r="CT51" s="9"/>
      <c r="CV51" s="343">
        <f>IF(COUNT(G51:INDEX(G51:CS51,RP+1))&lt;&gt;RP+1,"Error",0)</f>
        <v>0</v>
      </c>
      <c r="CX51" s="324">
        <f t="shared" si="16"/>
        <v>0</v>
      </c>
    </row>
    <row r="52" spans="3:102" customFormat="1" x14ac:dyDescent="0.35">
      <c r="C52" s="422" t="s">
        <v>334</v>
      </c>
      <c r="D52" s="33" t="str">
        <f>IF(OR(C52="Spare",ISBLANK(C52)),"",G.Asm!$F$72)</f>
        <v/>
      </c>
      <c r="E52" s="492">
        <f>G52+NPV(G.Asm!$F$40,H52:INDEX(H52:CS52,RP))</f>
        <v>0</v>
      </c>
      <c r="F52" s="492">
        <f t="shared" si="15"/>
        <v>0</v>
      </c>
      <c r="G52" s="493">
        <v>0</v>
      </c>
      <c r="H52" s="494">
        <v>0</v>
      </c>
      <c r="I52" s="494">
        <v>0</v>
      </c>
      <c r="J52" s="494">
        <v>0</v>
      </c>
      <c r="K52" s="494">
        <v>0</v>
      </c>
      <c r="L52" s="494">
        <v>0</v>
      </c>
      <c r="M52" s="494">
        <v>0</v>
      </c>
      <c r="N52" s="494">
        <v>0</v>
      </c>
      <c r="O52" s="494">
        <v>0</v>
      </c>
      <c r="P52" s="494">
        <v>0</v>
      </c>
      <c r="Q52" s="494">
        <v>0</v>
      </c>
      <c r="R52" s="494">
        <v>0</v>
      </c>
      <c r="S52" s="494">
        <v>0</v>
      </c>
      <c r="T52" s="494">
        <v>0</v>
      </c>
      <c r="U52" s="494">
        <v>0</v>
      </c>
      <c r="V52" s="494">
        <v>0</v>
      </c>
      <c r="W52" s="494">
        <v>0</v>
      </c>
      <c r="X52" s="494">
        <v>0</v>
      </c>
      <c r="Y52" s="494">
        <v>0</v>
      </c>
      <c r="Z52" s="494">
        <v>0</v>
      </c>
      <c r="AA52" s="494">
        <v>0</v>
      </c>
      <c r="AB52" s="494">
        <v>0</v>
      </c>
      <c r="AC52" s="494">
        <v>0</v>
      </c>
      <c r="AD52" s="494">
        <v>0</v>
      </c>
      <c r="AE52" s="494">
        <v>0</v>
      </c>
      <c r="AF52" s="494">
        <v>0</v>
      </c>
      <c r="AG52" s="494">
        <v>0</v>
      </c>
      <c r="AH52" s="494">
        <v>0</v>
      </c>
      <c r="AI52" s="494">
        <v>0</v>
      </c>
      <c r="AJ52" s="494">
        <v>0</v>
      </c>
      <c r="AK52" s="494">
        <v>0</v>
      </c>
      <c r="AL52" s="494">
        <v>0</v>
      </c>
      <c r="AM52" s="494">
        <v>0</v>
      </c>
      <c r="AN52" s="494">
        <v>0</v>
      </c>
      <c r="AO52" s="494">
        <v>0</v>
      </c>
      <c r="AP52" s="494">
        <v>0</v>
      </c>
      <c r="AQ52" s="494">
        <v>0</v>
      </c>
      <c r="AR52" s="494">
        <v>0</v>
      </c>
      <c r="AS52" s="494">
        <v>0</v>
      </c>
      <c r="AT52" s="494">
        <v>0</v>
      </c>
      <c r="AU52" s="494">
        <v>0</v>
      </c>
      <c r="AV52" s="494">
        <v>0</v>
      </c>
      <c r="AW52" s="494">
        <v>0</v>
      </c>
      <c r="AX52" s="494">
        <v>0</v>
      </c>
      <c r="AY52" s="494">
        <v>0</v>
      </c>
      <c r="AZ52" s="494">
        <v>0</v>
      </c>
      <c r="BA52" s="494">
        <v>0</v>
      </c>
      <c r="BB52" s="494">
        <v>0</v>
      </c>
      <c r="BC52" s="494">
        <v>0</v>
      </c>
      <c r="BD52" s="494">
        <v>0</v>
      </c>
      <c r="BE52" s="494">
        <v>0</v>
      </c>
      <c r="BF52" s="494">
        <v>0</v>
      </c>
      <c r="BG52" s="494">
        <v>0</v>
      </c>
      <c r="BH52" s="494">
        <v>0</v>
      </c>
      <c r="BI52" s="494">
        <v>0</v>
      </c>
      <c r="BJ52" s="494">
        <v>0</v>
      </c>
      <c r="BK52" s="494">
        <v>0</v>
      </c>
      <c r="BL52" s="494">
        <v>0</v>
      </c>
      <c r="BM52" s="494">
        <v>0</v>
      </c>
      <c r="BN52" s="494">
        <v>0</v>
      </c>
      <c r="BO52" s="494">
        <v>0</v>
      </c>
      <c r="BP52" s="494">
        <v>0</v>
      </c>
      <c r="BQ52" s="494">
        <v>0</v>
      </c>
      <c r="BR52" s="494">
        <v>0</v>
      </c>
      <c r="BS52" s="494">
        <v>0</v>
      </c>
      <c r="BT52" s="494">
        <v>0</v>
      </c>
      <c r="BU52" s="494">
        <v>0</v>
      </c>
      <c r="BV52" s="494">
        <v>0</v>
      </c>
      <c r="BW52" s="494">
        <v>0</v>
      </c>
      <c r="BX52" s="494">
        <v>0</v>
      </c>
      <c r="BY52" s="494">
        <v>0</v>
      </c>
      <c r="BZ52" s="494">
        <v>0</v>
      </c>
      <c r="CA52" s="494">
        <v>0</v>
      </c>
      <c r="CB52" s="494">
        <v>0</v>
      </c>
      <c r="CC52" s="494">
        <v>0</v>
      </c>
      <c r="CD52" s="494">
        <v>0</v>
      </c>
      <c r="CE52" s="494">
        <v>0</v>
      </c>
      <c r="CF52" s="494">
        <v>0</v>
      </c>
      <c r="CG52" s="494">
        <v>0</v>
      </c>
      <c r="CH52" s="494">
        <v>0</v>
      </c>
      <c r="CI52" s="494">
        <v>0</v>
      </c>
      <c r="CJ52" s="494">
        <v>0</v>
      </c>
      <c r="CK52" s="494">
        <v>0</v>
      </c>
      <c r="CL52" s="494">
        <v>0</v>
      </c>
      <c r="CM52" s="494">
        <v>0</v>
      </c>
      <c r="CN52" s="494">
        <v>0</v>
      </c>
      <c r="CO52" s="494">
        <v>0</v>
      </c>
      <c r="CP52" s="494">
        <v>0</v>
      </c>
      <c r="CQ52" s="494">
        <v>0</v>
      </c>
      <c r="CR52" s="494">
        <v>0</v>
      </c>
      <c r="CS52" s="494">
        <v>0</v>
      </c>
      <c r="CT52" s="9"/>
      <c r="CV52" s="343">
        <f>IF(COUNT(G52:INDEX(G52:CS52,RP+1))&lt;&gt;RP+1,"Error",0)</f>
        <v>0</v>
      </c>
      <c r="CX52" s="324">
        <f t="shared" si="16"/>
        <v>0</v>
      </c>
    </row>
    <row r="53" spans="3:102" customFormat="1" hidden="1" x14ac:dyDescent="0.35">
      <c r="C53" s="422" t="s">
        <v>334</v>
      </c>
      <c r="D53" s="33" t="str">
        <f>IF(OR(C53="Spare",ISBLANK(C53)),"",G.Asm!$F$72)</f>
        <v/>
      </c>
      <c r="E53" s="492">
        <f>G53+NPV(G.Asm!$F$40,H53:INDEX(H53:CS53,RP))</f>
        <v>0</v>
      </c>
      <c r="F53" s="492">
        <f t="shared" si="15"/>
        <v>0</v>
      </c>
      <c r="G53" s="493">
        <v>0</v>
      </c>
      <c r="H53" s="494">
        <v>0</v>
      </c>
      <c r="I53" s="494">
        <v>0</v>
      </c>
      <c r="J53" s="494">
        <v>0</v>
      </c>
      <c r="K53" s="494">
        <v>0</v>
      </c>
      <c r="L53" s="494">
        <v>0</v>
      </c>
      <c r="M53" s="494">
        <v>0</v>
      </c>
      <c r="N53" s="494">
        <v>0</v>
      </c>
      <c r="O53" s="494">
        <v>0</v>
      </c>
      <c r="P53" s="494">
        <v>0</v>
      </c>
      <c r="Q53" s="494">
        <v>0</v>
      </c>
      <c r="R53" s="494">
        <v>0</v>
      </c>
      <c r="S53" s="494">
        <v>0</v>
      </c>
      <c r="T53" s="494">
        <v>0</v>
      </c>
      <c r="U53" s="494">
        <v>0</v>
      </c>
      <c r="V53" s="494">
        <v>0</v>
      </c>
      <c r="W53" s="494">
        <v>0</v>
      </c>
      <c r="X53" s="494">
        <v>0</v>
      </c>
      <c r="Y53" s="494">
        <v>0</v>
      </c>
      <c r="Z53" s="494">
        <v>0</v>
      </c>
      <c r="AA53" s="494">
        <v>0</v>
      </c>
      <c r="AB53" s="494">
        <v>0</v>
      </c>
      <c r="AC53" s="494">
        <v>0</v>
      </c>
      <c r="AD53" s="494">
        <v>0</v>
      </c>
      <c r="AE53" s="494">
        <v>0</v>
      </c>
      <c r="AF53" s="494">
        <v>0</v>
      </c>
      <c r="AG53" s="494">
        <v>0</v>
      </c>
      <c r="AH53" s="494">
        <v>0</v>
      </c>
      <c r="AI53" s="494">
        <v>0</v>
      </c>
      <c r="AJ53" s="494">
        <v>0</v>
      </c>
      <c r="AK53" s="494">
        <v>0</v>
      </c>
      <c r="AL53" s="494">
        <v>0</v>
      </c>
      <c r="AM53" s="494">
        <v>0</v>
      </c>
      <c r="AN53" s="494">
        <v>0</v>
      </c>
      <c r="AO53" s="494">
        <v>0</v>
      </c>
      <c r="AP53" s="494">
        <v>0</v>
      </c>
      <c r="AQ53" s="494">
        <v>0</v>
      </c>
      <c r="AR53" s="494">
        <v>0</v>
      </c>
      <c r="AS53" s="494">
        <v>0</v>
      </c>
      <c r="AT53" s="494">
        <v>0</v>
      </c>
      <c r="AU53" s="494">
        <v>0</v>
      </c>
      <c r="AV53" s="494">
        <v>0</v>
      </c>
      <c r="AW53" s="494">
        <v>0</v>
      </c>
      <c r="AX53" s="494">
        <v>0</v>
      </c>
      <c r="AY53" s="494">
        <v>0</v>
      </c>
      <c r="AZ53" s="494">
        <v>0</v>
      </c>
      <c r="BA53" s="494">
        <v>0</v>
      </c>
      <c r="BB53" s="494">
        <v>0</v>
      </c>
      <c r="BC53" s="494">
        <v>0</v>
      </c>
      <c r="BD53" s="494">
        <v>0</v>
      </c>
      <c r="BE53" s="494">
        <v>0</v>
      </c>
      <c r="BF53" s="494">
        <v>0</v>
      </c>
      <c r="BG53" s="494">
        <v>0</v>
      </c>
      <c r="BH53" s="494">
        <v>0</v>
      </c>
      <c r="BI53" s="494">
        <v>0</v>
      </c>
      <c r="BJ53" s="494">
        <v>0</v>
      </c>
      <c r="BK53" s="494">
        <v>0</v>
      </c>
      <c r="BL53" s="494">
        <v>0</v>
      </c>
      <c r="BM53" s="494">
        <v>0</v>
      </c>
      <c r="BN53" s="494">
        <v>0</v>
      </c>
      <c r="BO53" s="494">
        <v>0</v>
      </c>
      <c r="BP53" s="494">
        <v>0</v>
      </c>
      <c r="BQ53" s="494">
        <v>0</v>
      </c>
      <c r="BR53" s="494">
        <v>0</v>
      </c>
      <c r="BS53" s="494">
        <v>0</v>
      </c>
      <c r="BT53" s="494">
        <v>0</v>
      </c>
      <c r="BU53" s="494">
        <v>0</v>
      </c>
      <c r="BV53" s="494">
        <v>0</v>
      </c>
      <c r="BW53" s="494">
        <v>0</v>
      </c>
      <c r="BX53" s="494">
        <v>0</v>
      </c>
      <c r="BY53" s="494">
        <v>0</v>
      </c>
      <c r="BZ53" s="494">
        <v>0</v>
      </c>
      <c r="CA53" s="494">
        <v>0</v>
      </c>
      <c r="CB53" s="494">
        <v>0</v>
      </c>
      <c r="CC53" s="494">
        <v>0</v>
      </c>
      <c r="CD53" s="494">
        <v>0</v>
      </c>
      <c r="CE53" s="494">
        <v>0</v>
      </c>
      <c r="CF53" s="494">
        <v>0</v>
      </c>
      <c r="CG53" s="494">
        <v>0</v>
      </c>
      <c r="CH53" s="494">
        <v>0</v>
      </c>
      <c r="CI53" s="494">
        <v>0</v>
      </c>
      <c r="CJ53" s="494">
        <v>0</v>
      </c>
      <c r="CK53" s="494">
        <v>0</v>
      </c>
      <c r="CL53" s="494">
        <v>0</v>
      </c>
      <c r="CM53" s="494">
        <v>0</v>
      </c>
      <c r="CN53" s="494">
        <v>0</v>
      </c>
      <c r="CO53" s="494">
        <v>0</v>
      </c>
      <c r="CP53" s="494">
        <v>0</v>
      </c>
      <c r="CQ53" s="494">
        <v>0</v>
      </c>
      <c r="CR53" s="494">
        <v>0</v>
      </c>
      <c r="CS53" s="494">
        <v>0</v>
      </c>
      <c r="CT53" s="9"/>
      <c r="CV53" s="343">
        <f>IF(COUNT(G53:INDEX(G53:CS53,RP+1))&lt;&gt;RP+1,"Error",0)</f>
        <v>0</v>
      </c>
      <c r="CX53" s="324">
        <f t="shared" si="16"/>
        <v>0</v>
      </c>
    </row>
    <row r="54" spans="3:102" customFormat="1" hidden="1" x14ac:dyDescent="0.35">
      <c r="C54" s="422" t="s">
        <v>334</v>
      </c>
      <c r="D54" s="33" t="str">
        <f>IF(OR(C54="Spare",ISBLANK(C54)),"",G.Asm!$F$72)</f>
        <v/>
      </c>
      <c r="E54" s="492">
        <f>G54+NPV(G.Asm!$F$40,H54:INDEX(H54:CS54,RP))</f>
        <v>0</v>
      </c>
      <c r="F54" s="492">
        <f t="shared" si="15"/>
        <v>0</v>
      </c>
      <c r="G54" s="493">
        <v>0</v>
      </c>
      <c r="H54" s="494">
        <v>0</v>
      </c>
      <c r="I54" s="494">
        <v>0</v>
      </c>
      <c r="J54" s="494">
        <v>0</v>
      </c>
      <c r="K54" s="494">
        <v>0</v>
      </c>
      <c r="L54" s="494">
        <v>0</v>
      </c>
      <c r="M54" s="494">
        <v>0</v>
      </c>
      <c r="N54" s="494">
        <v>0</v>
      </c>
      <c r="O54" s="494">
        <v>0</v>
      </c>
      <c r="P54" s="494">
        <v>0</v>
      </c>
      <c r="Q54" s="494">
        <v>0</v>
      </c>
      <c r="R54" s="494">
        <v>0</v>
      </c>
      <c r="S54" s="494">
        <v>0</v>
      </c>
      <c r="T54" s="494">
        <v>0</v>
      </c>
      <c r="U54" s="494">
        <v>0</v>
      </c>
      <c r="V54" s="494">
        <v>0</v>
      </c>
      <c r="W54" s="494">
        <v>0</v>
      </c>
      <c r="X54" s="494">
        <v>0</v>
      </c>
      <c r="Y54" s="494">
        <v>0</v>
      </c>
      <c r="Z54" s="494">
        <v>0</v>
      </c>
      <c r="AA54" s="494">
        <v>0</v>
      </c>
      <c r="AB54" s="494">
        <v>0</v>
      </c>
      <c r="AC54" s="494">
        <v>0</v>
      </c>
      <c r="AD54" s="494">
        <v>0</v>
      </c>
      <c r="AE54" s="494">
        <v>0</v>
      </c>
      <c r="AF54" s="494">
        <v>0</v>
      </c>
      <c r="AG54" s="494">
        <v>0</v>
      </c>
      <c r="AH54" s="494">
        <v>0</v>
      </c>
      <c r="AI54" s="494">
        <v>0</v>
      </c>
      <c r="AJ54" s="494">
        <v>0</v>
      </c>
      <c r="AK54" s="494">
        <v>0</v>
      </c>
      <c r="AL54" s="494">
        <v>0</v>
      </c>
      <c r="AM54" s="494">
        <v>0</v>
      </c>
      <c r="AN54" s="494">
        <v>0</v>
      </c>
      <c r="AO54" s="494">
        <v>0</v>
      </c>
      <c r="AP54" s="494">
        <v>0</v>
      </c>
      <c r="AQ54" s="494">
        <v>0</v>
      </c>
      <c r="AR54" s="494">
        <v>0</v>
      </c>
      <c r="AS54" s="494">
        <v>0</v>
      </c>
      <c r="AT54" s="494">
        <v>0</v>
      </c>
      <c r="AU54" s="494">
        <v>0</v>
      </c>
      <c r="AV54" s="494">
        <v>0</v>
      </c>
      <c r="AW54" s="494">
        <v>0</v>
      </c>
      <c r="AX54" s="494">
        <v>0</v>
      </c>
      <c r="AY54" s="494">
        <v>0</v>
      </c>
      <c r="AZ54" s="494">
        <v>0</v>
      </c>
      <c r="BA54" s="494">
        <v>0</v>
      </c>
      <c r="BB54" s="494">
        <v>0</v>
      </c>
      <c r="BC54" s="494">
        <v>0</v>
      </c>
      <c r="BD54" s="494">
        <v>0</v>
      </c>
      <c r="BE54" s="494">
        <v>0</v>
      </c>
      <c r="BF54" s="494">
        <v>0</v>
      </c>
      <c r="BG54" s="494">
        <v>0</v>
      </c>
      <c r="BH54" s="494">
        <v>0</v>
      </c>
      <c r="BI54" s="494">
        <v>0</v>
      </c>
      <c r="BJ54" s="494">
        <v>0</v>
      </c>
      <c r="BK54" s="494">
        <v>0</v>
      </c>
      <c r="BL54" s="494">
        <v>0</v>
      </c>
      <c r="BM54" s="494">
        <v>0</v>
      </c>
      <c r="BN54" s="494">
        <v>0</v>
      </c>
      <c r="BO54" s="494">
        <v>0</v>
      </c>
      <c r="BP54" s="494">
        <v>0</v>
      </c>
      <c r="BQ54" s="494">
        <v>0</v>
      </c>
      <c r="BR54" s="494">
        <v>0</v>
      </c>
      <c r="BS54" s="494">
        <v>0</v>
      </c>
      <c r="BT54" s="494">
        <v>0</v>
      </c>
      <c r="BU54" s="494">
        <v>0</v>
      </c>
      <c r="BV54" s="494">
        <v>0</v>
      </c>
      <c r="BW54" s="494">
        <v>0</v>
      </c>
      <c r="BX54" s="494">
        <v>0</v>
      </c>
      <c r="BY54" s="494">
        <v>0</v>
      </c>
      <c r="BZ54" s="494">
        <v>0</v>
      </c>
      <c r="CA54" s="494">
        <v>0</v>
      </c>
      <c r="CB54" s="494">
        <v>0</v>
      </c>
      <c r="CC54" s="494">
        <v>0</v>
      </c>
      <c r="CD54" s="494">
        <v>0</v>
      </c>
      <c r="CE54" s="494">
        <v>0</v>
      </c>
      <c r="CF54" s="494">
        <v>0</v>
      </c>
      <c r="CG54" s="494">
        <v>0</v>
      </c>
      <c r="CH54" s="494">
        <v>0</v>
      </c>
      <c r="CI54" s="494">
        <v>0</v>
      </c>
      <c r="CJ54" s="494">
        <v>0</v>
      </c>
      <c r="CK54" s="494">
        <v>0</v>
      </c>
      <c r="CL54" s="494">
        <v>0</v>
      </c>
      <c r="CM54" s="494">
        <v>0</v>
      </c>
      <c r="CN54" s="494">
        <v>0</v>
      </c>
      <c r="CO54" s="494">
        <v>0</v>
      </c>
      <c r="CP54" s="494">
        <v>0</v>
      </c>
      <c r="CQ54" s="494">
        <v>0</v>
      </c>
      <c r="CR54" s="494">
        <v>0</v>
      </c>
      <c r="CS54" s="494">
        <v>0</v>
      </c>
      <c r="CT54" s="9"/>
      <c r="CV54" s="343">
        <f>IF(COUNT(G54:INDEX(G54:CS54,RP+1))&lt;&gt;RP+1,"Error",0)</f>
        <v>0</v>
      </c>
      <c r="CX54" s="324">
        <f t="shared" si="16"/>
        <v>0</v>
      </c>
    </row>
    <row r="55" spans="3:102" customFormat="1" hidden="1" x14ac:dyDescent="0.35">
      <c r="C55" s="422" t="s">
        <v>334</v>
      </c>
      <c r="D55" s="33" t="str">
        <f>IF(OR(C55="Spare",ISBLANK(C55)),"",G.Asm!$F$72)</f>
        <v/>
      </c>
      <c r="E55" s="492">
        <f>G55+NPV(G.Asm!$F$40,H55:INDEX(H55:CS55,RP))</f>
        <v>0</v>
      </c>
      <c r="F55" s="492">
        <f t="shared" si="15"/>
        <v>0</v>
      </c>
      <c r="G55" s="493">
        <v>0</v>
      </c>
      <c r="H55" s="494">
        <v>0</v>
      </c>
      <c r="I55" s="494">
        <v>0</v>
      </c>
      <c r="J55" s="494">
        <v>0</v>
      </c>
      <c r="K55" s="494">
        <v>0</v>
      </c>
      <c r="L55" s="494">
        <v>0</v>
      </c>
      <c r="M55" s="494">
        <v>0</v>
      </c>
      <c r="N55" s="494">
        <v>0</v>
      </c>
      <c r="O55" s="494">
        <v>0</v>
      </c>
      <c r="P55" s="494">
        <v>0</v>
      </c>
      <c r="Q55" s="494">
        <v>0</v>
      </c>
      <c r="R55" s="494">
        <v>0</v>
      </c>
      <c r="S55" s="494">
        <v>0</v>
      </c>
      <c r="T55" s="494">
        <v>0</v>
      </c>
      <c r="U55" s="494">
        <v>0</v>
      </c>
      <c r="V55" s="494">
        <v>0</v>
      </c>
      <c r="W55" s="494">
        <v>0</v>
      </c>
      <c r="X55" s="494">
        <v>0</v>
      </c>
      <c r="Y55" s="494">
        <v>0</v>
      </c>
      <c r="Z55" s="494">
        <v>0</v>
      </c>
      <c r="AA55" s="494">
        <v>0</v>
      </c>
      <c r="AB55" s="494">
        <v>0</v>
      </c>
      <c r="AC55" s="494">
        <v>0</v>
      </c>
      <c r="AD55" s="494">
        <v>0</v>
      </c>
      <c r="AE55" s="494">
        <v>0</v>
      </c>
      <c r="AF55" s="494">
        <v>0</v>
      </c>
      <c r="AG55" s="494">
        <v>0</v>
      </c>
      <c r="AH55" s="494">
        <v>0</v>
      </c>
      <c r="AI55" s="494">
        <v>0</v>
      </c>
      <c r="AJ55" s="494">
        <v>0</v>
      </c>
      <c r="AK55" s="494">
        <v>0</v>
      </c>
      <c r="AL55" s="494">
        <v>0</v>
      </c>
      <c r="AM55" s="494">
        <v>0</v>
      </c>
      <c r="AN55" s="494">
        <v>0</v>
      </c>
      <c r="AO55" s="494">
        <v>0</v>
      </c>
      <c r="AP55" s="494">
        <v>0</v>
      </c>
      <c r="AQ55" s="494">
        <v>0</v>
      </c>
      <c r="AR55" s="494">
        <v>0</v>
      </c>
      <c r="AS55" s="494">
        <v>0</v>
      </c>
      <c r="AT55" s="494">
        <v>0</v>
      </c>
      <c r="AU55" s="494">
        <v>0</v>
      </c>
      <c r="AV55" s="494">
        <v>0</v>
      </c>
      <c r="AW55" s="494">
        <v>0</v>
      </c>
      <c r="AX55" s="494">
        <v>0</v>
      </c>
      <c r="AY55" s="494">
        <v>0</v>
      </c>
      <c r="AZ55" s="494">
        <v>0</v>
      </c>
      <c r="BA55" s="494">
        <v>0</v>
      </c>
      <c r="BB55" s="494">
        <v>0</v>
      </c>
      <c r="BC55" s="494">
        <v>0</v>
      </c>
      <c r="BD55" s="494">
        <v>0</v>
      </c>
      <c r="BE55" s="494">
        <v>0</v>
      </c>
      <c r="BF55" s="494">
        <v>0</v>
      </c>
      <c r="BG55" s="494">
        <v>0</v>
      </c>
      <c r="BH55" s="494">
        <v>0</v>
      </c>
      <c r="BI55" s="494">
        <v>0</v>
      </c>
      <c r="BJ55" s="494">
        <v>0</v>
      </c>
      <c r="BK55" s="494">
        <v>0</v>
      </c>
      <c r="BL55" s="494">
        <v>0</v>
      </c>
      <c r="BM55" s="494">
        <v>0</v>
      </c>
      <c r="BN55" s="494">
        <v>0</v>
      </c>
      <c r="BO55" s="494">
        <v>0</v>
      </c>
      <c r="BP55" s="494">
        <v>0</v>
      </c>
      <c r="BQ55" s="494">
        <v>0</v>
      </c>
      <c r="BR55" s="494">
        <v>0</v>
      </c>
      <c r="BS55" s="494">
        <v>0</v>
      </c>
      <c r="BT55" s="494">
        <v>0</v>
      </c>
      <c r="BU55" s="494">
        <v>0</v>
      </c>
      <c r="BV55" s="494">
        <v>0</v>
      </c>
      <c r="BW55" s="494">
        <v>0</v>
      </c>
      <c r="BX55" s="494">
        <v>0</v>
      </c>
      <c r="BY55" s="494">
        <v>0</v>
      </c>
      <c r="BZ55" s="494">
        <v>0</v>
      </c>
      <c r="CA55" s="494">
        <v>0</v>
      </c>
      <c r="CB55" s="494">
        <v>0</v>
      </c>
      <c r="CC55" s="494">
        <v>0</v>
      </c>
      <c r="CD55" s="494">
        <v>0</v>
      </c>
      <c r="CE55" s="494">
        <v>0</v>
      </c>
      <c r="CF55" s="494">
        <v>0</v>
      </c>
      <c r="CG55" s="494">
        <v>0</v>
      </c>
      <c r="CH55" s="494">
        <v>0</v>
      </c>
      <c r="CI55" s="494">
        <v>0</v>
      </c>
      <c r="CJ55" s="494">
        <v>0</v>
      </c>
      <c r="CK55" s="494">
        <v>0</v>
      </c>
      <c r="CL55" s="494">
        <v>0</v>
      </c>
      <c r="CM55" s="494">
        <v>0</v>
      </c>
      <c r="CN55" s="494">
        <v>0</v>
      </c>
      <c r="CO55" s="494">
        <v>0</v>
      </c>
      <c r="CP55" s="494">
        <v>0</v>
      </c>
      <c r="CQ55" s="494">
        <v>0</v>
      </c>
      <c r="CR55" s="494">
        <v>0</v>
      </c>
      <c r="CS55" s="494">
        <v>0</v>
      </c>
      <c r="CT55" s="9"/>
      <c r="CV55" s="343">
        <f>IF(COUNT(G55:INDEX(G55:CS55,RP+1))&lt;&gt;RP+1,"Error",0)</f>
        <v>0</v>
      </c>
      <c r="CX55" s="324">
        <f t="shared" si="16"/>
        <v>0</v>
      </c>
    </row>
    <row r="56" spans="3:102" customFormat="1" hidden="1" x14ac:dyDescent="0.35">
      <c r="C56" s="422" t="s">
        <v>334</v>
      </c>
      <c r="D56" s="33" t="str">
        <f>IF(OR(C56="Spare",ISBLANK(C56)),"",G.Asm!$F$72)</f>
        <v/>
      </c>
      <c r="E56" s="492">
        <f>G56+NPV(G.Asm!$F$40,H56:INDEX(H56:CS56,RP))</f>
        <v>0</v>
      </c>
      <c r="F56" s="492">
        <f t="shared" si="15"/>
        <v>0</v>
      </c>
      <c r="G56" s="493">
        <v>0</v>
      </c>
      <c r="H56" s="494">
        <v>0</v>
      </c>
      <c r="I56" s="494">
        <v>0</v>
      </c>
      <c r="J56" s="494">
        <v>0</v>
      </c>
      <c r="K56" s="494">
        <v>0</v>
      </c>
      <c r="L56" s="494">
        <v>0</v>
      </c>
      <c r="M56" s="494">
        <v>0</v>
      </c>
      <c r="N56" s="494">
        <v>0</v>
      </c>
      <c r="O56" s="494">
        <v>0</v>
      </c>
      <c r="P56" s="494">
        <v>0</v>
      </c>
      <c r="Q56" s="494">
        <v>0</v>
      </c>
      <c r="R56" s="494">
        <v>0</v>
      </c>
      <c r="S56" s="494">
        <v>0</v>
      </c>
      <c r="T56" s="494">
        <v>0</v>
      </c>
      <c r="U56" s="494">
        <v>0</v>
      </c>
      <c r="V56" s="494">
        <v>0</v>
      </c>
      <c r="W56" s="494">
        <v>0</v>
      </c>
      <c r="X56" s="494">
        <v>0</v>
      </c>
      <c r="Y56" s="494">
        <v>0</v>
      </c>
      <c r="Z56" s="494">
        <v>0</v>
      </c>
      <c r="AA56" s="494">
        <v>0</v>
      </c>
      <c r="AB56" s="494">
        <v>0</v>
      </c>
      <c r="AC56" s="494">
        <v>0</v>
      </c>
      <c r="AD56" s="494">
        <v>0</v>
      </c>
      <c r="AE56" s="494">
        <v>0</v>
      </c>
      <c r="AF56" s="494">
        <v>0</v>
      </c>
      <c r="AG56" s="494">
        <v>0</v>
      </c>
      <c r="AH56" s="494">
        <v>0</v>
      </c>
      <c r="AI56" s="494">
        <v>0</v>
      </c>
      <c r="AJ56" s="494">
        <v>0</v>
      </c>
      <c r="AK56" s="494">
        <v>0</v>
      </c>
      <c r="AL56" s="494">
        <v>0</v>
      </c>
      <c r="AM56" s="494">
        <v>0</v>
      </c>
      <c r="AN56" s="494">
        <v>0</v>
      </c>
      <c r="AO56" s="494">
        <v>0</v>
      </c>
      <c r="AP56" s="494">
        <v>0</v>
      </c>
      <c r="AQ56" s="494">
        <v>0</v>
      </c>
      <c r="AR56" s="494">
        <v>0</v>
      </c>
      <c r="AS56" s="494">
        <v>0</v>
      </c>
      <c r="AT56" s="494">
        <v>0</v>
      </c>
      <c r="AU56" s="494">
        <v>0</v>
      </c>
      <c r="AV56" s="494">
        <v>0</v>
      </c>
      <c r="AW56" s="494">
        <v>0</v>
      </c>
      <c r="AX56" s="494">
        <v>0</v>
      </c>
      <c r="AY56" s="494">
        <v>0</v>
      </c>
      <c r="AZ56" s="494">
        <v>0</v>
      </c>
      <c r="BA56" s="494">
        <v>0</v>
      </c>
      <c r="BB56" s="494">
        <v>0</v>
      </c>
      <c r="BC56" s="494">
        <v>0</v>
      </c>
      <c r="BD56" s="494">
        <v>0</v>
      </c>
      <c r="BE56" s="494">
        <v>0</v>
      </c>
      <c r="BF56" s="494">
        <v>0</v>
      </c>
      <c r="BG56" s="494">
        <v>0</v>
      </c>
      <c r="BH56" s="494">
        <v>0</v>
      </c>
      <c r="BI56" s="494">
        <v>0</v>
      </c>
      <c r="BJ56" s="494">
        <v>0</v>
      </c>
      <c r="BK56" s="494">
        <v>0</v>
      </c>
      <c r="BL56" s="494">
        <v>0</v>
      </c>
      <c r="BM56" s="494">
        <v>0</v>
      </c>
      <c r="BN56" s="494">
        <v>0</v>
      </c>
      <c r="BO56" s="494">
        <v>0</v>
      </c>
      <c r="BP56" s="494">
        <v>0</v>
      </c>
      <c r="BQ56" s="494">
        <v>0</v>
      </c>
      <c r="BR56" s="494">
        <v>0</v>
      </c>
      <c r="BS56" s="494">
        <v>0</v>
      </c>
      <c r="BT56" s="494">
        <v>0</v>
      </c>
      <c r="BU56" s="494">
        <v>0</v>
      </c>
      <c r="BV56" s="494">
        <v>0</v>
      </c>
      <c r="BW56" s="494">
        <v>0</v>
      </c>
      <c r="BX56" s="494">
        <v>0</v>
      </c>
      <c r="BY56" s="494">
        <v>0</v>
      </c>
      <c r="BZ56" s="494">
        <v>0</v>
      </c>
      <c r="CA56" s="494">
        <v>0</v>
      </c>
      <c r="CB56" s="494">
        <v>0</v>
      </c>
      <c r="CC56" s="494">
        <v>0</v>
      </c>
      <c r="CD56" s="494">
        <v>0</v>
      </c>
      <c r="CE56" s="494">
        <v>0</v>
      </c>
      <c r="CF56" s="494">
        <v>0</v>
      </c>
      <c r="CG56" s="494">
        <v>0</v>
      </c>
      <c r="CH56" s="494">
        <v>0</v>
      </c>
      <c r="CI56" s="494">
        <v>0</v>
      </c>
      <c r="CJ56" s="494">
        <v>0</v>
      </c>
      <c r="CK56" s="494">
        <v>0</v>
      </c>
      <c r="CL56" s="494">
        <v>0</v>
      </c>
      <c r="CM56" s="494">
        <v>0</v>
      </c>
      <c r="CN56" s="494">
        <v>0</v>
      </c>
      <c r="CO56" s="494">
        <v>0</v>
      </c>
      <c r="CP56" s="494">
        <v>0</v>
      </c>
      <c r="CQ56" s="494">
        <v>0</v>
      </c>
      <c r="CR56" s="494">
        <v>0</v>
      </c>
      <c r="CS56" s="494">
        <v>0</v>
      </c>
      <c r="CT56" s="9"/>
      <c r="CV56" s="343">
        <f>IF(COUNT(G56:INDEX(G56:CS56,RP+1))&lt;&gt;RP+1,"Error",0)</f>
        <v>0</v>
      </c>
      <c r="CX56" s="324">
        <f t="shared" si="16"/>
        <v>0</v>
      </c>
    </row>
    <row r="57" spans="3:102" customFormat="1" x14ac:dyDescent="0.35">
      <c r="C57" s="74"/>
      <c r="D57" s="3"/>
      <c r="E57" s="497"/>
      <c r="F57" s="497"/>
      <c r="G57" s="498"/>
      <c r="H57" s="498"/>
      <c r="I57" s="498"/>
      <c r="J57" s="498"/>
      <c r="K57" s="498"/>
      <c r="L57" s="498"/>
      <c r="M57" s="498"/>
      <c r="N57" s="498"/>
      <c r="O57" s="498"/>
      <c r="P57" s="498"/>
      <c r="Q57" s="498"/>
      <c r="R57" s="498"/>
      <c r="S57" s="498"/>
      <c r="T57" s="498"/>
      <c r="U57" s="498"/>
      <c r="V57" s="498"/>
      <c r="W57" s="498"/>
      <c r="X57" s="498"/>
      <c r="Y57" s="498"/>
      <c r="Z57" s="498"/>
      <c r="AA57" s="498"/>
      <c r="AB57" s="498"/>
      <c r="AC57" s="498"/>
      <c r="AD57" s="498"/>
      <c r="AE57" s="498"/>
      <c r="AF57" s="498"/>
      <c r="AG57" s="498"/>
      <c r="AH57" s="498"/>
      <c r="AI57" s="498"/>
      <c r="AJ57" s="498"/>
      <c r="AK57" s="498"/>
      <c r="AL57" s="498"/>
      <c r="AM57" s="498"/>
      <c r="AN57" s="498"/>
      <c r="AO57" s="498"/>
      <c r="AP57" s="498"/>
      <c r="AQ57" s="498"/>
      <c r="AR57" s="498"/>
      <c r="AS57" s="498"/>
      <c r="AT57" s="498"/>
      <c r="AU57" s="498"/>
      <c r="AV57" s="498"/>
      <c r="AW57" s="498"/>
      <c r="AX57" s="498"/>
      <c r="AY57" s="498"/>
      <c r="AZ57" s="498"/>
      <c r="BA57" s="498"/>
      <c r="BB57" s="498"/>
      <c r="BC57" s="498"/>
      <c r="BD57" s="498"/>
      <c r="BE57" s="498"/>
      <c r="BF57" s="498"/>
      <c r="BG57" s="498"/>
      <c r="BH57" s="498"/>
      <c r="BI57" s="498"/>
      <c r="BJ57" s="498"/>
      <c r="BK57" s="498"/>
      <c r="BL57" s="498"/>
      <c r="BM57" s="498"/>
      <c r="BN57" s="498"/>
      <c r="BO57" s="498"/>
      <c r="BP57" s="498"/>
      <c r="BQ57" s="498"/>
      <c r="BR57" s="498"/>
      <c r="BS57" s="498"/>
      <c r="BT57" s="498"/>
      <c r="BU57" s="498"/>
      <c r="BV57" s="498"/>
      <c r="BW57" s="498"/>
      <c r="BX57" s="498"/>
      <c r="BY57" s="498"/>
      <c r="BZ57" s="498"/>
      <c r="CA57" s="498"/>
      <c r="CB57" s="498"/>
      <c r="CC57" s="498"/>
      <c r="CD57" s="498"/>
      <c r="CE57" s="498"/>
      <c r="CF57" s="498"/>
      <c r="CG57" s="498"/>
      <c r="CH57" s="498"/>
      <c r="CI57" s="498"/>
      <c r="CJ57" s="498"/>
      <c r="CK57" s="498"/>
      <c r="CL57" s="498"/>
      <c r="CM57" s="498"/>
      <c r="CN57" s="498"/>
      <c r="CO57" s="498"/>
      <c r="CP57" s="498"/>
      <c r="CQ57" s="498"/>
      <c r="CR57" s="498"/>
      <c r="CS57" s="498"/>
      <c r="CT57" s="10"/>
    </row>
    <row r="58" spans="3:102" customFormat="1" ht="15.75" customHeight="1" x14ac:dyDescent="0.35">
      <c r="C58" s="80" t="s">
        <v>33</v>
      </c>
      <c r="D58" s="3"/>
      <c r="E58" s="502"/>
      <c r="F58" s="495"/>
      <c r="G58" s="498"/>
      <c r="H58" s="498"/>
      <c r="I58" s="498"/>
      <c r="J58" s="498"/>
      <c r="K58" s="498"/>
      <c r="L58" s="498"/>
      <c r="M58" s="498"/>
      <c r="N58" s="498"/>
      <c r="O58" s="498"/>
      <c r="P58" s="498"/>
      <c r="Q58" s="498"/>
      <c r="R58" s="498"/>
      <c r="S58" s="498"/>
      <c r="T58" s="498"/>
      <c r="U58" s="498"/>
      <c r="V58" s="498"/>
      <c r="W58" s="498"/>
      <c r="X58" s="498"/>
      <c r="Y58" s="498"/>
      <c r="Z58" s="498"/>
      <c r="AA58" s="498"/>
      <c r="AB58" s="498"/>
      <c r="AC58" s="498"/>
      <c r="AD58" s="498"/>
      <c r="AE58" s="498"/>
      <c r="AF58" s="498"/>
      <c r="AG58" s="498"/>
      <c r="AH58" s="498"/>
      <c r="AI58" s="498"/>
      <c r="AJ58" s="498"/>
      <c r="AK58" s="498"/>
      <c r="AL58" s="498"/>
      <c r="AM58" s="498"/>
      <c r="AN58" s="498"/>
      <c r="AO58" s="498"/>
      <c r="AP58" s="498"/>
      <c r="AQ58" s="498"/>
      <c r="AR58" s="498"/>
      <c r="AS58" s="498"/>
      <c r="AT58" s="498"/>
      <c r="AU58" s="498"/>
      <c r="AV58" s="498"/>
      <c r="AW58" s="498"/>
      <c r="AX58" s="498"/>
      <c r="AY58" s="498"/>
      <c r="AZ58" s="498"/>
      <c r="BA58" s="498"/>
      <c r="BB58" s="498"/>
      <c r="BC58" s="498"/>
      <c r="BD58" s="498"/>
      <c r="BE58" s="498"/>
      <c r="BF58" s="498"/>
      <c r="BG58" s="498"/>
      <c r="BH58" s="498"/>
      <c r="BI58" s="498"/>
      <c r="BJ58" s="498"/>
      <c r="BK58" s="498"/>
      <c r="BL58" s="498"/>
      <c r="BM58" s="498"/>
      <c r="BN58" s="498"/>
      <c r="BO58" s="498"/>
      <c r="BP58" s="498"/>
      <c r="BQ58" s="498"/>
      <c r="BR58" s="498"/>
      <c r="BS58" s="498"/>
      <c r="BT58" s="498"/>
      <c r="BU58" s="498"/>
      <c r="BV58" s="498"/>
      <c r="BW58" s="498"/>
      <c r="BX58" s="498"/>
      <c r="BY58" s="498"/>
      <c r="BZ58" s="498"/>
      <c r="CA58" s="498"/>
      <c r="CB58" s="498"/>
      <c r="CC58" s="498"/>
      <c r="CD58" s="498"/>
      <c r="CE58" s="498"/>
      <c r="CF58" s="498"/>
      <c r="CG58" s="498"/>
      <c r="CH58" s="498"/>
      <c r="CI58" s="498"/>
      <c r="CJ58" s="498"/>
      <c r="CK58" s="498"/>
      <c r="CL58" s="498"/>
      <c r="CM58" s="498"/>
      <c r="CN58" s="498"/>
      <c r="CO58" s="498"/>
      <c r="CP58" s="498"/>
      <c r="CQ58" s="498"/>
      <c r="CR58" s="498"/>
      <c r="CS58" s="498"/>
      <c r="CT58" s="10"/>
    </row>
    <row r="59" spans="3:102" customFormat="1" ht="15.75" customHeight="1" x14ac:dyDescent="0.35">
      <c r="C59" s="51"/>
      <c r="D59" s="3"/>
      <c r="E59" s="495"/>
      <c r="F59" s="495"/>
      <c r="G59" s="498"/>
      <c r="H59" s="498"/>
      <c r="I59" s="498"/>
      <c r="J59" s="498"/>
      <c r="K59" s="498"/>
      <c r="L59" s="498"/>
      <c r="M59" s="498"/>
      <c r="N59" s="498"/>
      <c r="O59" s="498"/>
      <c r="P59" s="498"/>
      <c r="Q59" s="498"/>
      <c r="R59" s="498"/>
      <c r="S59" s="498"/>
      <c r="T59" s="498"/>
      <c r="U59" s="498"/>
      <c r="V59" s="498"/>
      <c r="W59" s="498"/>
      <c r="X59" s="498"/>
      <c r="Y59" s="498"/>
      <c r="Z59" s="498"/>
      <c r="AA59" s="498"/>
      <c r="AB59" s="498"/>
      <c r="AC59" s="498"/>
      <c r="AD59" s="498"/>
      <c r="AE59" s="498"/>
      <c r="AF59" s="498"/>
      <c r="AG59" s="498"/>
      <c r="AH59" s="498"/>
      <c r="AI59" s="498"/>
      <c r="AJ59" s="498"/>
      <c r="AK59" s="498"/>
      <c r="AL59" s="498"/>
      <c r="AM59" s="498"/>
      <c r="AN59" s="498"/>
      <c r="AO59" s="498"/>
      <c r="AP59" s="498"/>
      <c r="AQ59" s="498"/>
      <c r="AR59" s="498"/>
      <c r="AS59" s="498"/>
      <c r="AT59" s="498"/>
      <c r="AU59" s="498"/>
      <c r="AV59" s="498"/>
      <c r="AW59" s="498"/>
      <c r="AX59" s="498"/>
      <c r="AY59" s="498"/>
      <c r="AZ59" s="498"/>
      <c r="BA59" s="498"/>
      <c r="BB59" s="498"/>
      <c r="BC59" s="498"/>
      <c r="BD59" s="498"/>
      <c r="BE59" s="498"/>
      <c r="BF59" s="498"/>
      <c r="BG59" s="498"/>
      <c r="BH59" s="498"/>
      <c r="BI59" s="498"/>
      <c r="BJ59" s="498"/>
      <c r="BK59" s="498"/>
      <c r="BL59" s="498"/>
      <c r="BM59" s="498"/>
      <c r="BN59" s="498"/>
      <c r="BO59" s="498"/>
      <c r="BP59" s="498"/>
      <c r="BQ59" s="498"/>
      <c r="BR59" s="498"/>
      <c r="BS59" s="498"/>
      <c r="BT59" s="498"/>
      <c r="BU59" s="498"/>
      <c r="BV59" s="498"/>
      <c r="BW59" s="498"/>
      <c r="BX59" s="498"/>
      <c r="BY59" s="498"/>
      <c r="BZ59" s="498"/>
      <c r="CA59" s="498"/>
      <c r="CB59" s="498"/>
      <c r="CC59" s="498"/>
      <c r="CD59" s="498"/>
      <c r="CE59" s="498"/>
      <c r="CF59" s="498"/>
      <c r="CG59" s="498"/>
      <c r="CH59" s="498"/>
      <c r="CI59" s="498"/>
      <c r="CJ59" s="498"/>
      <c r="CK59" s="498"/>
      <c r="CL59" s="498"/>
      <c r="CM59" s="498"/>
      <c r="CN59" s="498"/>
      <c r="CO59" s="498"/>
      <c r="CP59" s="498"/>
      <c r="CQ59" s="498"/>
      <c r="CR59" s="498"/>
      <c r="CS59" s="498"/>
      <c r="CT59" s="10"/>
    </row>
    <row r="60" spans="3:102" ht="15.75" customHeight="1" x14ac:dyDescent="0.3">
      <c r="C60" s="231" t="s">
        <v>143</v>
      </c>
      <c r="E60" s="490">
        <f t="shared" ref="E60:BP60" si="17">SUM(E61:E62)</f>
        <v>0</v>
      </c>
      <c r="F60" s="490">
        <f t="shared" si="17"/>
        <v>0</v>
      </c>
      <c r="G60" s="491">
        <f t="shared" si="17"/>
        <v>0</v>
      </c>
      <c r="H60" s="491">
        <f t="shared" si="17"/>
        <v>0</v>
      </c>
      <c r="I60" s="491">
        <f t="shared" si="17"/>
        <v>0</v>
      </c>
      <c r="J60" s="491">
        <f t="shared" si="17"/>
        <v>0</v>
      </c>
      <c r="K60" s="491">
        <f t="shared" si="17"/>
        <v>0</v>
      </c>
      <c r="L60" s="491">
        <f t="shared" si="17"/>
        <v>0</v>
      </c>
      <c r="M60" s="491">
        <f t="shared" si="17"/>
        <v>0</v>
      </c>
      <c r="N60" s="491">
        <f t="shared" si="17"/>
        <v>0</v>
      </c>
      <c r="O60" s="491">
        <f t="shared" si="17"/>
        <v>0</v>
      </c>
      <c r="P60" s="491">
        <f t="shared" si="17"/>
        <v>0</v>
      </c>
      <c r="Q60" s="491">
        <f t="shared" si="17"/>
        <v>0</v>
      </c>
      <c r="R60" s="491">
        <f t="shared" si="17"/>
        <v>0</v>
      </c>
      <c r="S60" s="491">
        <f t="shared" si="17"/>
        <v>0</v>
      </c>
      <c r="T60" s="491">
        <f t="shared" si="17"/>
        <v>0</v>
      </c>
      <c r="U60" s="491">
        <f t="shared" si="17"/>
        <v>0</v>
      </c>
      <c r="V60" s="491">
        <f t="shared" si="17"/>
        <v>0</v>
      </c>
      <c r="W60" s="491">
        <f t="shared" si="17"/>
        <v>0</v>
      </c>
      <c r="X60" s="491">
        <f t="shared" si="17"/>
        <v>0</v>
      </c>
      <c r="Y60" s="491">
        <f t="shared" si="17"/>
        <v>0</v>
      </c>
      <c r="Z60" s="491">
        <f t="shared" si="17"/>
        <v>0</v>
      </c>
      <c r="AA60" s="491">
        <f t="shared" si="17"/>
        <v>0</v>
      </c>
      <c r="AB60" s="491">
        <f t="shared" si="17"/>
        <v>0</v>
      </c>
      <c r="AC60" s="491">
        <f t="shared" si="17"/>
        <v>0</v>
      </c>
      <c r="AD60" s="491">
        <f t="shared" si="17"/>
        <v>0</v>
      </c>
      <c r="AE60" s="491">
        <f t="shared" si="17"/>
        <v>0</v>
      </c>
      <c r="AF60" s="491">
        <f t="shared" si="17"/>
        <v>0</v>
      </c>
      <c r="AG60" s="491">
        <f t="shared" si="17"/>
        <v>0</v>
      </c>
      <c r="AH60" s="491">
        <f t="shared" si="17"/>
        <v>0</v>
      </c>
      <c r="AI60" s="491">
        <f t="shared" si="17"/>
        <v>0</v>
      </c>
      <c r="AJ60" s="491">
        <f t="shared" si="17"/>
        <v>0</v>
      </c>
      <c r="AK60" s="491">
        <f t="shared" si="17"/>
        <v>0</v>
      </c>
      <c r="AL60" s="491">
        <f t="shared" si="17"/>
        <v>0</v>
      </c>
      <c r="AM60" s="491">
        <f t="shared" si="17"/>
        <v>0</v>
      </c>
      <c r="AN60" s="491">
        <f t="shared" si="17"/>
        <v>0</v>
      </c>
      <c r="AO60" s="491">
        <f t="shared" si="17"/>
        <v>0</v>
      </c>
      <c r="AP60" s="491">
        <f t="shared" si="17"/>
        <v>0</v>
      </c>
      <c r="AQ60" s="491">
        <f t="shared" si="17"/>
        <v>0</v>
      </c>
      <c r="AR60" s="491">
        <f t="shared" si="17"/>
        <v>0</v>
      </c>
      <c r="AS60" s="491">
        <f t="shared" si="17"/>
        <v>0</v>
      </c>
      <c r="AT60" s="491">
        <f t="shared" si="17"/>
        <v>0</v>
      </c>
      <c r="AU60" s="491">
        <f t="shared" si="17"/>
        <v>0</v>
      </c>
      <c r="AV60" s="491">
        <f t="shared" si="17"/>
        <v>0</v>
      </c>
      <c r="AW60" s="491">
        <f t="shared" si="17"/>
        <v>0</v>
      </c>
      <c r="AX60" s="491">
        <f t="shared" si="17"/>
        <v>0</v>
      </c>
      <c r="AY60" s="491">
        <f t="shared" si="17"/>
        <v>0</v>
      </c>
      <c r="AZ60" s="491">
        <f t="shared" si="17"/>
        <v>0</v>
      </c>
      <c r="BA60" s="491">
        <f t="shared" si="17"/>
        <v>0</v>
      </c>
      <c r="BB60" s="491">
        <f t="shared" si="17"/>
        <v>0</v>
      </c>
      <c r="BC60" s="491">
        <f t="shared" si="17"/>
        <v>0</v>
      </c>
      <c r="BD60" s="491">
        <f t="shared" si="17"/>
        <v>0</v>
      </c>
      <c r="BE60" s="491">
        <f t="shared" si="17"/>
        <v>0</v>
      </c>
      <c r="BF60" s="491">
        <f t="shared" si="17"/>
        <v>0</v>
      </c>
      <c r="BG60" s="491">
        <f t="shared" si="17"/>
        <v>0</v>
      </c>
      <c r="BH60" s="491">
        <f t="shared" si="17"/>
        <v>0</v>
      </c>
      <c r="BI60" s="491">
        <f t="shared" si="17"/>
        <v>0</v>
      </c>
      <c r="BJ60" s="491">
        <f t="shared" si="17"/>
        <v>0</v>
      </c>
      <c r="BK60" s="491">
        <f t="shared" si="17"/>
        <v>0</v>
      </c>
      <c r="BL60" s="491">
        <f t="shared" si="17"/>
        <v>0</v>
      </c>
      <c r="BM60" s="491">
        <f t="shared" si="17"/>
        <v>0</v>
      </c>
      <c r="BN60" s="491">
        <f t="shared" si="17"/>
        <v>0</v>
      </c>
      <c r="BO60" s="491">
        <f t="shared" si="17"/>
        <v>0</v>
      </c>
      <c r="BP60" s="491">
        <f t="shared" si="17"/>
        <v>0</v>
      </c>
      <c r="BQ60" s="491">
        <f t="shared" ref="BQ60:CS60" si="18">SUM(BQ61:BQ62)</f>
        <v>0</v>
      </c>
      <c r="BR60" s="491">
        <f t="shared" si="18"/>
        <v>0</v>
      </c>
      <c r="BS60" s="491">
        <f t="shared" si="18"/>
        <v>0</v>
      </c>
      <c r="BT60" s="491">
        <f t="shared" si="18"/>
        <v>0</v>
      </c>
      <c r="BU60" s="491">
        <f t="shared" si="18"/>
        <v>0</v>
      </c>
      <c r="BV60" s="491">
        <f t="shared" si="18"/>
        <v>0</v>
      </c>
      <c r="BW60" s="491">
        <f t="shared" si="18"/>
        <v>0</v>
      </c>
      <c r="BX60" s="491">
        <f t="shared" si="18"/>
        <v>0</v>
      </c>
      <c r="BY60" s="491">
        <f t="shared" si="18"/>
        <v>0</v>
      </c>
      <c r="BZ60" s="491">
        <f t="shared" si="18"/>
        <v>0</v>
      </c>
      <c r="CA60" s="491">
        <f t="shared" si="18"/>
        <v>0</v>
      </c>
      <c r="CB60" s="491">
        <f t="shared" si="18"/>
        <v>0</v>
      </c>
      <c r="CC60" s="491">
        <f t="shared" si="18"/>
        <v>0</v>
      </c>
      <c r="CD60" s="491">
        <f t="shared" si="18"/>
        <v>0</v>
      </c>
      <c r="CE60" s="491">
        <f t="shared" si="18"/>
        <v>0</v>
      </c>
      <c r="CF60" s="491">
        <f t="shared" si="18"/>
        <v>0</v>
      </c>
      <c r="CG60" s="491">
        <f t="shared" si="18"/>
        <v>0</v>
      </c>
      <c r="CH60" s="491">
        <f t="shared" si="18"/>
        <v>0</v>
      </c>
      <c r="CI60" s="491">
        <f t="shared" si="18"/>
        <v>0</v>
      </c>
      <c r="CJ60" s="491">
        <f t="shared" si="18"/>
        <v>0</v>
      </c>
      <c r="CK60" s="491">
        <f t="shared" si="18"/>
        <v>0</v>
      </c>
      <c r="CL60" s="491">
        <f t="shared" si="18"/>
        <v>0</v>
      </c>
      <c r="CM60" s="491">
        <f t="shared" si="18"/>
        <v>0</v>
      </c>
      <c r="CN60" s="491">
        <f t="shared" si="18"/>
        <v>0</v>
      </c>
      <c r="CO60" s="491">
        <f t="shared" si="18"/>
        <v>0</v>
      </c>
      <c r="CP60" s="491">
        <f t="shared" si="18"/>
        <v>0</v>
      </c>
      <c r="CQ60" s="491">
        <f t="shared" si="18"/>
        <v>0</v>
      </c>
      <c r="CR60" s="491">
        <f t="shared" si="18"/>
        <v>0</v>
      </c>
      <c r="CS60" s="491">
        <f t="shared" si="18"/>
        <v>0</v>
      </c>
      <c r="CT60" s="56"/>
      <c r="CX60" s="3"/>
    </row>
    <row r="61" spans="3:102" ht="15.75" customHeight="1" x14ac:dyDescent="0.3">
      <c r="C61" s="81" t="s">
        <v>34</v>
      </c>
      <c r="E61" s="492">
        <f>G61+NPV(G.Asm!$F$40,H61:INDEX(H61:CS61,RP))</f>
        <v>0</v>
      </c>
      <c r="F61" s="492">
        <f>SUMIF($G$4:$CS$4,"&lt;="&amp;RP,G61:CS61)</f>
        <v>0</v>
      </c>
      <c r="G61" s="503">
        <v>0</v>
      </c>
      <c r="H61" s="504">
        <v>0</v>
      </c>
      <c r="I61" s="504">
        <v>0</v>
      </c>
      <c r="J61" s="504">
        <v>0</v>
      </c>
      <c r="K61" s="504">
        <v>0</v>
      </c>
      <c r="L61" s="504">
        <v>0</v>
      </c>
      <c r="M61" s="504">
        <v>0</v>
      </c>
      <c r="N61" s="504">
        <v>0</v>
      </c>
      <c r="O61" s="504">
        <v>0</v>
      </c>
      <c r="P61" s="504">
        <v>0</v>
      </c>
      <c r="Q61" s="504">
        <v>0</v>
      </c>
      <c r="R61" s="504">
        <v>0</v>
      </c>
      <c r="S61" s="504">
        <v>0</v>
      </c>
      <c r="T61" s="504">
        <v>0</v>
      </c>
      <c r="U61" s="504">
        <v>0</v>
      </c>
      <c r="V61" s="504">
        <v>0</v>
      </c>
      <c r="W61" s="504">
        <v>0</v>
      </c>
      <c r="X61" s="504">
        <v>0</v>
      </c>
      <c r="Y61" s="504">
        <v>0</v>
      </c>
      <c r="Z61" s="504">
        <v>0</v>
      </c>
      <c r="AA61" s="504">
        <v>0</v>
      </c>
      <c r="AB61" s="504">
        <v>0</v>
      </c>
      <c r="AC61" s="504">
        <v>0</v>
      </c>
      <c r="AD61" s="504">
        <v>0</v>
      </c>
      <c r="AE61" s="504">
        <v>0</v>
      </c>
      <c r="AF61" s="504">
        <v>0</v>
      </c>
      <c r="AG61" s="504">
        <v>0</v>
      </c>
      <c r="AH61" s="504">
        <v>0</v>
      </c>
      <c r="AI61" s="504">
        <v>0</v>
      </c>
      <c r="AJ61" s="504">
        <v>0</v>
      </c>
      <c r="AK61" s="504">
        <v>0</v>
      </c>
      <c r="AL61" s="504">
        <v>0</v>
      </c>
      <c r="AM61" s="504">
        <v>0</v>
      </c>
      <c r="AN61" s="504">
        <v>0</v>
      </c>
      <c r="AO61" s="504">
        <v>0</v>
      </c>
      <c r="AP61" s="504">
        <v>0</v>
      </c>
      <c r="AQ61" s="504">
        <v>0</v>
      </c>
      <c r="AR61" s="504">
        <v>0</v>
      </c>
      <c r="AS61" s="504">
        <v>0</v>
      </c>
      <c r="AT61" s="504">
        <v>0</v>
      </c>
      <c r="AU61" s="504">
        <v>0</v>
      </c>
      <c r="AV61" s="504">
        <v>0</v>
      </c>
      <c r="AW61" s="504">
        <v>0</v>
      </c>
      <c r="AX61" s="504">
        <v>0</v>
      </c>
      <c r="AY61" s="504">
        <v>0</v>
      </c>
      <c r="AZ61" s="504">
        <v>0</v>
      </c>
      <c r="BA61" s="504">
        <v>0</v>
      </c>
      <c r="BB61" s="504">
        <v>0</v>
      </c>
      <c r="BC61" s="504">
        <v>0</v>
      </c>
      <c r="BD61" s="504">
        <v>0</v>
      </c>
      <c r="BE61" s="504">
        <v>0</v>
      </c>
      <c r="BF61" s="504">
        <v>0</v>
      </c>
      <c r="BG61" s="504">
        <v>0</v>
      </c>
      <c r="BH61" s="504">
        <v>0</v>
      </c>
      <c r="BI61" s="504">
        <v>0</v>
      </c>
      <c r="BJ61" s="504">
        <v>0</v>
      </c>
      <c r="BK61" s="504">
        <v>0</v>
      </c>
      <c r="BL61" s="504">
        <v>0</v>
      </c>
      <c r="BM61" s="504">
        <v>0</v>
      </c>
      <c r="BN61" s="504">
        <v>0</v>
      </c>
      <c r="BO61" s="504">
        <v>0</v>
      </c>
      <c r="BP61" s="504">
        <v>0</v>
      </c>
      <c r="BQ61" s="504">
        <v>0</v>
      </c>
      <c r="BR61" s="504">
        <v>0</v>
      </c>
      <c r="BS61" s="504">
        <v>0</v>
      </c>
      <c r="BT61" s="504">
        <v>0</v>
      </c>
      <c r="BU61" s="504">
        <v>0</v>
      </c>
      <c r="BV61" s="504">
        <v>0</v>
      </c>
      <c r="BW61" s="504">
        <v>0</v>
      </c>
      <c r="BX61" s="504">
        <v>0</v>
      </c>
      <c r="BY61" s="504">
        <v>0</v>
      </c>
      <c r="BZ61" s="504">
        <v>0</v>
      </c>
      <c r="CA61" s="504">
        <v>0</v>
      </c>
      <c r="CB61" s="504">
        <v>0</v>
      </c>
      <c r="CC61" s="504">
        <v>0</v>
      </c>
      <c r="CD61" s="504">
        <v>0</v>
      </c>
      <c r="CE61" s="504">
        <v>0</v>
      </c>
      <c r="CF61" s="504">
        <v>0</v>
      </c>
      <c r="CG61" s="504">
        <v>0</v>
      </c>
      <c r="CH61" s="504">
        <v>0</v>
      </c>
      <c r="CI61" s="504">
        <v>0</v>
      </c>
      <c r="CJ61" s="504">
        <v>0</v>
      </c>
      <c r="CK61" s="504">
        <v>0</v>
      </c>
      <c r="CL61" s="504">
        <v>0</v>
      </c>
      <c r="CM61" s="504">
        <v>0</v>
      </c>
      <c r="CN61" s="504">
        <v>0</v>
      </c>
      <c r="CO61" s="504">
        <v>0</v>
      </c>
      <c r="CP61" s="504">
        <v>0</v>
      </c>
      <c r="CQ61" s="504">
        <v>0</v>
      </c>
      <c r="CR61" s="504">
        <v>0</v>
      </c>
      <c r="CS61" s="494">
        <v>0</v>
      </c>
      <c r="CT61" s="9"/>
      <c r="CV61" s="343">
        <f>IF(COUNT(G61:INDEX(G61:CS61,RP+1))&lt;&gt;RP+1,"Error",0)</f>
        <v>0</v>
      </c>
      <c r="CX61" s="383"/>
    </row>
    <row r="62" spans="3:102" ht="15.75" customHeight="1" x14ac:dyDescent="0.3">
      <c r="C62" s="82" t="s">
        <v>35</v>
      </c>
      <c r="E62" s="492">
        <f>G62+NPV(G.Asm!$F$40,H62:INDEX(H62:CS62,RP))</f>
        <v>0</v>
      </c>
      <c r="F62" s="492">
        <f>SUMIF($G$4:$CS$4,"&lt;="&amp;RP,G62:CS62)</f>
        <v>0</v>
      </c>
      <c r="G62" s="493">
        <v>0</v>
      </c>
      <c r="H62" s="494">
        <v>0</v>
      </c>
      <c r="I62" s="494">
        <v>0</v>
      </c>
      <c r="J62" s="494">
        <v>0</v>
      </c>
      <c r="K62" s="494">
        <v>0</v>
      </c>
      <c r="L62" s="494">
        <v>0</v>
      </c>
      <c r="M62" s="494">
        <v>0</v>
      </c>
      <c r="N62" s="494">
        <v>0</v>
      </c>
      <c r="O62" s="494">
        <v>0</v>
      </c>
      <c r="P62" s="494">
        <v>0</v>
      </c>
      <c r="Q62" s="494">
        <v>0</v>
      </c>
      <c r="R62" s="494">
        <v>0</v>
      </c>
      <c r="S62" s="494">
        <v>0</v>
      </c>
      <c r="T62" s="494">
        <v>0</v>
      </c>
      <c r="U62" s="494">
        <v>0</v>
      </c>
      <c r="V62" s="494">
        <v>0</v>
      </c>
      <c r="W62" s="494">
        <v>0</v>
      </c>
      <c r="X62" s="494">
        <v>0</v>
      </c>
      <c r="Y62" s="494">
        <v>0</v>
      </c>
      <c r="Z62" s="494">
        <v>0</v>
      </c>
      <c r="AA62" s="494">
        <v>0</v>
      </c>
      <c r="AB62" s="494">
        <v>0</v>
      </c>
      <c r="AC62" s="494">
        <v>0</v>
      </c>
      <c r="AD62" s="494">
        <v>0</v>
      </c>
      <c r="AE62" s="494">
        <v>0</v>
      </c>
      <c r="AF62" s="494">
        <v>0</v>
      </c>
      <c r="AG62" s="494">
        <v>0</v>
      </c>
      <c r="AH62" s="494">
        <v>0</v>
      </c>
      <c r="AI62" s="494">
        <v>0</v>
      </c>
      <c r="AJ62" s="494">
        <v>0</v>
      </c>
      <c r="AK62" s="494">
        <v>0</v>
      </c>
      <c r="AL62" s="494">
        <v>0</v>
      </c>
      <c r="AM62" s="494">
        <v>0</v>
      </c>
      <c r="AN62" s="494">
        <v>0</v>
      </c>
      <c r="AO62" s="494">
        <v>0</v>
      </c>
      <c r="AP62" s="494">
        <v>0</v>
      </c>
      <c r="AQ62" s="494">
        <v>0</v>
      </c>
      <c r="AR62" s="494">
        <v>0</v>
      </c>
      <c r="AS62" s="494">
        <v>0</v>
      </c>
      <c r="AT62" s="494">
        <v>0</v>
      </c>
      <c r="AU62" s="494">
        <v>0</v>
      </c>
      <c r="AV62" s="494">
        <v>0</v>
      </c>
      <c r="AW62" s="494">
        <v>0</v>
      </c>
      <c r="AX62" s="494">
        <v>0</v>
      </c>
      <c r="AY62" s="494">
        <v>0</v>
      </c>
      <c r="AZ62" s="494">
        <v>0</v>
      </c>
      <c r="BA62" s="494">
        <v>0</v>
      </c>
      <c r="BB62" s="494">
        <v>0</v>
      </c>
      <c r="BC62" s="494">
        <v>0</v>
      </c>
      <c r="BD62" s="494">
        <v>0</v>
      </c>
      <c r="BE62" s="494">
        <v>0</v>
      </c>
      <c r="BF62" s="494">
        <v>0</v>
      </c>
      <c r="BG62" s="494">
        <v>0</v>
      </c>
      <c r="BH62" s="494">
        <v>0</v>
      </c>
      <c r="BI62" s="494">
        <v>0</v>
      </c>
      <c r="BJ62" s="494">
        <v>0</v>
      </c>
      <c r="BK62" s="494">
        <v>0</v>
      </c>
      <c r="BL62" s="494">
        <v>0</v>
      </c>
      <c r="BM62" s="494">
        <v>0</v>
      </c>
      <c r="BN62" s="494">
        <v>0</v>
      </c>
      <c r="BO62" s="494">
        <v>0</v>
      </c>
      <c r="BP62" s="494">
        <v>0</v>
      </c>
      <c r="BQ62" s="494">
        <v>0</v>
      </c>
      <c r="BR62" s="494">
        <v>0</v>
      </c>
      <c r="BS62" s="494">
        <v>0</v>
      </c>
      <c r="BT62" s="494">
        <v>0</v>
      </c>
      <c r="BU62" s="494">
        <v>0</v>
      </c>
      <c r="BV62" s="494">
        <v>0</v>
      </c>
      <c r="BW62" s="494">
        <v>0</v>
      </c>
      <c r="BX62" s="494">
        <v>0</v>
      </c>
      <c r="BY62" s="494">
        <v>0</v>
      </c>
      <c r="BZ62" s="494">
        <v>0</v>
      </c>
      <c r="CA62" s="494">
        <v>0</v>
      </c>
      <c r="CB62" s="494">
        <v>0</v>
      </c>
      <c r="CC62" s="494">
        <v>0</v>
      </c>
      <c r="CD62" s="494">
        <v>0</v>
      </c>
      <c r="CE62" s="494">
        <v>0</v>
      </c>
      <c r="CF62" s="494">
        <v>0</v>
      </c>
      <c r="CG62" s="494">
        <v>0</v>
      </c>
      <c r="CH62" s="494">
        <v>0</v>
      </c>
      <c r="CI62" s="494">
        <v>0</v>
      </c>
      <c r="CJ62" s="494">
        <v>0</v>
      </c>
      <c r="CK62" s="494">
        <v>0</v>
      </c>
      <c r="CL62" s="494">
        <v>0</v>
      </c>
      <c r="CM62" s="494">
        <v>0</v>
      </c>
      <c r="CN62" s="494">
        <v>0</v>
      </c>
      <c r="CO62" s="494">
        <v>0</v>
      </c>
      <c r="CP62" s="494">
        <v>0</v>
      </c>
      <c r="CQ62" s="494">
        <v>0</v>
      </c>
      <c r="CR62" s="494">
        <v>0</v>
      </c>
      <c r="CS62" s="494">
        <v>0</v>
      </c>
      <c r="CT62" s="9"/>
      <c r="CV62" s="343">
        <f>IF(COUNT(G62:INDEX(G62:CS62,RP+1))&lt;&gt;RP+1,"Error",0)</f>
        <v>0</v>
      </c>
      <c r="CX62" s="383"/>
    </row>
    <row r="63" spans="3:102" customFormat="1" x14ac:dyDescent="0.35">
      <c r="C63" s="74"/>
      <c r="D63" s="3"/>
      <c r="E63" s="497"/>
      <c r="F63" s="497"/>
      <c r="G63" s="498"/>
      <c r="H63" s="498"/>
      <c r="I63" s="498"/>
      <c r="J63" s="498"/>
      <c r="K63" s="498"/>
      <c r="L63" s="498"/>
      <c r="M63" s="498"/>
      <c r="N63" s="498"/>
      <c r="O63" s="498"/>
      <c r="P63" s="498"/>
      <c r="Q63" s="498"/>
      <c r="R63" s="498"/>
      <c r="S63" s="498"/>
      <c r="T63" s="498"/>
      <c r="U63" s="498"/>
      <c r="V63" s="498"/>
      <c r="W63" s="498"/>
      <c r="X63" s="498"/>
      <c r="Y63" s="498"/>
      <c r="Z63" s="498"/>
      <c r="AA63" s="498"/>
      <c r="AB63" s="498"/>
      <c r="AC63" s="498"/>
      <c r="AD63" s="498"/>
      <c r="AE63" s="498"/>
      <c r="AF63" s="498"/>
      <c r="AG63" s="498"/>
      <c r="AH63" s="498"/>
      <c r="AI63" s="498"/>
      <c r="AJ63" s="498"/>
      <c r="AK63" s="498"/>
      <c r="AL63" s="498"/>
      <c r="AM63" s="498"/>
      <c r="AN63" s="498"/>
      <c r="AO63" s="498"/>
      <c r="AP63" s="498"/>
      <c r="AQ63" s="498"/>
      <c r="AR63" s="498"/>
      <c r="AS63" s="498"/>
      <c r="AT63" s="498"/>
      <c r="AU63" s="498"/>
      <c r="AV63" s="498"/>
      <c r="AW63" s="498"/>
      <c r="AX63" s="498"/>
      <c r="AY63" s="498"/>
      <c r="AZ63" s="498"/>
      <c r="BA63" s="498"/>
      <c r="BB63" s="498"/>
      <c r="BC63" s="498"/>
      <c r="BD63" s="498"/>
      <c r="BE63" s="498"/>
      <c r="BF63" s="498"/>
      <c r="BG63" s="498"/>
      <c r="BH63" s="498"/>
      <c r="BI63" s="498"/>
      <c r="BJ63" s="498"/>
      <c r="BK63" s="498"/>
      <c r="BL63" s="498"/>
      <c r="BM63" s="498"/>
      <c r="BN63" s="498"/>
      <c r="BO63" s="498"/>
      <c r="BP63" s="498"/>
      <c r="BQ63" s="498"/>
      <c r="BR63" s="498"/>
      <c r="BS63" s="498"/>
      <c r="BT63" s="498"/>
      <c r="BU63" s="498"/>
      <c r="BV63" s="498"/>
      <c r="BW63" s="498"/>
      <c r="BX63" s="498"/>
      <c r="BY63" s="498"/>
      <c r="BZ63" s="498"/>
      <c r="CA63" s="498"/>
      <c r="CB63" s="498"/>
      <c r="CC63" s="498"/>
      <c r="CD63" s="498"/>
      <c r="CE63" s="498"/>
      <c r="CF63" s="498"/>
      <c r="CG63" s="498"/>
      <c r="CH63" s="498"/>
      <c r="CI63" s="498"/>
      <c r="CJ63" s="498"/>
      <c r="CK63" s="498"/>
      <c r="CL63" s="498"/>
      <c r="CM63" s="498"/>
      <c r="CN63" s="498"/>
      <c r="CO63" s="498"/>
      <c r="CP63" s="498"/>
      <c r="CQ63" s="498"/>
      <c r="CR63" s="498"/>
      <c r="CS63" s="498"/>
      <c r="CT63" s="10"/>
    </row>
    <row r="64" spans="3:102" customFormat="1" ht="15.5" hidden="1" x14ac:dyDescent="0.35">
      <c r="C64" s="78" t="s">
        <v>106</v>
      </c>
      <c r="D64" s="3"/>
      <c r="E64" s="502"/>
      <c r="F64" s="497"/>
      <c r="G64" s="498"/>
      <c r="H64" s="498"/>
      <c r="I64" s="498"/>
      <c r="J64" s="498"/>
      <c r="K64" s="498"/>
      <c r="L64" s="498"/>
      <c r="M64" s="498"/>
      <c r="N64" s="498"/>
      <c r="O64" s="498"/>
      <c r="P64" s="498"/>
      <c r="Q64" s="498"/>
      <c r="R64" s="498"/>
      <c r="S64" s="498"/>
      <c r="T64" s="498"/>
      <c r="U64" s="498"/>
      <c r="V64" s="498"/>
      <c r="W64" s="498"/>
      <c r="X64" s="498"/>
      <c r="Y64" s="498"/>
      <c r="Z64" s="498"/>
      <c r="AA64" s="498"/>
      <c r="AB64" s="498"/>
      <c r="AC64" s="498"/>
      <c r="AD64" s="498"/>
      <c r="AE64" s="498"/>
      <c r="AF64" s="498"/>
      <c r="AG64" s="498"/>
      <c r="AH64" s="498"/>
      <c r="AI64" s="498"/>
      <c r="AJ64" s="498"/>
      <c r="AK64" s="498"/>
      <c r="AL64" s="498"/>
      <c r="AM64" s="498"/>
      <c r="AN64" s="498"/>
      <c r="AO64" s="498"/>
      <c r="AP64" s="498"/>
      <c r="AQ64" s="498"/>
      <c r="AR64" s="498"/>
      <c r="AS64" s="498"/>
      <c r="AT64" s="498"/>
      <c r="AU64" s="498"/>
      <c r="AV64" s="498"/>
      <c r="AW64" s="498"/>
      <c r="AX64" s="498"/>
      <c r="AY64" s="498"/>
      <c r="AZ64" s="498"/>
      <c r="BA64" s="498"/>
      <c r="BB64" s="498"/>
      <c r="BC64" s="498"/>
      <c r="BD64" s="498"/>
      <c r="BE64" s="498"/>
      <c r="BF64" s="498"/>
      <c r="BG64" s="498"/>
      <c r="BH64" s="498"/>
      <c r="BI64" s="498"/>
      <c r="BJ64" s="498"/>
      <c r="BK64" s="498"/>
      <c r="BL64" s="498"/>
      <c r="BM64" s="498"/>
      <c r="BN64" s="498"/>
      <c r="BO64" s="498"/>
      <c r="BP64" s="498"/>
      <c r="BQ64" s="498"/>
      <c r="BR64" s="498"/>
      <c r="BS64" s="498"/>
      <c r="BT64" s="498"/>
      <c r="BU64" s="498"/>
      <c r="BV64" s="498"/>
      <c r="BW64" s="498"/>
      <c r="BX64" s="498"/>
      <c r="BY64" s="498"/>
      <c r="BZ64" s="498"/>
      <c r="CA64" s="498"/>
      <c r="CB64" s="498"/>
      <c r="CC64" s="498"/>
      <c r="CD64" s="498"/>
      <c r="CE64" s="498"/>
      <c r="CF64" s="498"/>
      <c r="CG64" s="498"/>
      <c r="CH64" s="498"/>
      <c r="CI64" s="498"/>
      <c r="CJ64" s="498"/>
      <c r="CK64" s="498"/>
      <c r="CL64" s="498"/>
      <c r="CM64" s="498"/>
      <c r="CN64" s="498"/>
      <c r="CO64" s="498"/>
      <c r="CP64" s="498"/>
      <c r="CQ64" s="498"/>
      <c r="CR64" s="498"/>
      <c r="CS64" s="498"/>
      <c r="CT64" s="10"/>
    </row>
    <row r="65" spans="3:102" customFormat="1" ht="15.5" hidden="1" x14ac:dyDescent="0.35">
      <c r="C65" s="78"/>
      <c r="D65" s="3"/>
      <c r="E65" s="502"/>
      <c r="F65" s="497"/>
      <c r="G65" s="498"/>
      <c r="H65" s="498"/>
      <c r="I65" s="498"/>
      <c r="J65" s="498"/>
      <c r="K65" s="498"/>
      <c r="L65" s="498"/>
      <c r="M65" s="498"/>
      <c r="N65" s="498"/>
      <c r="O65" s="498"/>
      <c r="P65" s="498"/>
      <c r="Q65" s="498"/>
      <c r="R65" s="498"/>
      <c r="S65" s="498"/>
      <c r="T65" s="498"/>
      <c r="U65" s="498"/>
      <c r="V65" s="498"/>
      <c r="W65" s="498"/>
      <c r="X65" s="498"/>
      <c r="Y65" s="498"/>
      <c r="Z65" s="498"/>
      <c r="AA65" s="498"/>
      <c r="AB65" s="498"/>
      <c r="AC65" s="498"/>
      <c r="AD65" s="498"/>
      <c r="AE65" s="498"/>
      <c r="AF65" s="498"/>
      <c r="AG65" s="498"/>
      <c r="AH65" s="498"/>
      <c r="AI65" s="498"/>
      <c r="AJ65" s="498"/>
      <c r="AK65" s="498"/>
      <c r="AL65" s="498"/>
      <c r="AM65" s="498"/>
      <c r="AN65" s="498"/>
      <c r="AO65" s="498"/>
      <c r="AP65" s="498"/>
      <c r="AQ65" s="498"/>
      <c r="AR65" s="498"/>
      <c r="AS65" s="498"/>
      <c r="AT65" s="498"/>
      <c r="AU65" s="498"/>
      <c r="AV65" s="498"/>
      <c r="AW65" s="498"/>
      <c r="AX65" s="498"/>
      <c r="AY65" s="498"/>
      <c r="AZ65" s="498"/>
      <c r="BA65" s="498"/>
      <c r="BB65" s="498"/>
      <c r="BC65" s="498"/>
      <c r="BD65" s="498"/>
      <c r="BE65" s="498"/>
      <c r="BF65" s="498"/>
      <c r="BG65" s="498"/>
      <c r="BH65" s="498"/>
      <c r="BI65" s="498"/>
      <c r="BJ65" s="498"/>
      <c r="BK65" s="498"/>
      <c r="BL65" s="498"/>
      <c r="BM65" s="498"/>
      <c r="BN65" s="498"/>
      <c r="BO65" s="498"/>
      <c r="BP65" s="498"/>
      <c r="BQ65" s="498"/>
      <c r="BR65" s="498"/>
      <c r="BS65" s="498"/>
      <c r="BT65" s="498"/>
      <c r="BU65" s="498"/>
      <c r="BV65" s="498"/>
      <c r="BW65" s="498"/>
      <c r="BX65" s="498"/>
      <c r="BY65" s="498"/>
      <c r="BZ65" s="498"/>
      <c r="CA65" s="498"/>
      <c r="CB65" s="498"/>
      <c r="CC65" s="498"/>
      <c r="CD65" s="498"/>
      <c r="CE65" s="498"/>
      <c r="CF65" s="498"/>
      <c r="CG65" s="498"/>
      <c r="CH65" s="498"/>
      <c r="CI65" s="498"/>
      <c r="CJ65" s="498"/>
      <c r="CK65" s="498"/>
      <c r="CL65" s="498"/>
      <c r="CM65" s="498"/>
      <c r="CN65" s="498"/>
      <c r="CO65" s="498"/>
      <c r="CP65" s="498"/>
      <c r="CQ65" s="498"/>
      <c r="CR65" s="498"/>
      <c r="CS65" s="498"/>
      <c r="CT65" s="10"/>
    </row>
    <row r="66" spans="3:102" customFormat="1" hidden="1" x14ac:dyDescent="0.35">
      <c r="C66" s="250" t="s">
        <v>153</v>
      </c>
      <c r="D66" s="3"/>
      <c r="E66" s="502"/>
      <c r="F66" s="497"/>
      <c r="G66" s="498"/>
      <c r="H66" s="498"/>
      <c r="I66" s="498"/>
      <c r="J66" s="498"/>
      <c r="K66" s="498"/>
      <c r="L66" s="498"/>
      <c r="M66" s="498"/>
      <c r="N66" s="498"/>
      <c r="O66" s="498"/>
      <c r="P66" s="498"/>
      <c r="Q66" s="498"/>
      <c r="R66" s="498"/>
      <c r="S66" s="498"/>
      <c r="T66" s="498"/>
      <c r="U66" s="498"/>
      <c r="V66" s="498"/>
      <c r="W66" s="498"/>
      <c r="X66" s="498"/>
      <c r="Y66" s="498"/>
      <c r="Z66" s="498"/>
      <c r="AA66" s="498"/>
      <c r="AB66" s="498"/>
      <c r="AC66" s="498"/>
      <c r="AD66" s="498"/>
      <c r="AE66" s="498"/>
      <c r="AF66" s="498"/>
      <c r="AG66" s="498"/>
      <c r="AH66" s="498"/>
      <c r="AI66" s="498"/>
      <c r="AJ66" s="498"/>
      <c r="AK66" s="498"/>
      <c r="AL66" s="498"/>
      <c r="AM66" s="498"/>
      <c r="AN66" s="498"/>
      <c r="AO66" s="498"/>
      <c r="AP66" s="498"/>
      <c r="AQ66" s="498"/>
      <c r="AR66" s="498"/>
      <c r="AS66" s="498"/>
      <c r="AT66" s="498"/>
      <c r="AU66" s="498"/>
      <c r="AV66" s="498"/>
      <c r="AW66" s="498"/>
      <c r="AX66" s="498"/>
      <c r="AY66" s="498"/>
      <c r="AZ66" s="498"/>
      <c r="BA66" s="498"/>
      <c r="BB66" s="498"/>
      <c r="BC66" s="498"/>
      <c r="BD66" s="498"/>
      <c r="BE66" s="498"/>
      <c r="BF66" s="498"/>
      <c r="BG66" s="498"/>
      <c r="BH66" s="498"/>
      <c r="BI66" s="498"/>
      <c r="BJ66" s="498"/>
      <c r="BK66" s="498"/>
      <c r="BL66" s="498"/>
      <c r="BM66" s="498"/>
      <c r="BN66" s="498"/>
      <c r="BO66" s="498"/>
      <c r="BP66" s="498"/>
      <c r="BQ66" s="498"/>
      <c r="BR66" s="498"/>
      <c r="BS66" s="498"/>
      <c r="BT66" s="498"/>
      <c r="BU66" s="498"/>
      <c r="BV66" s="498"/>
      <c r="BW66" s="498"/>
      <c r="BX66" s="498"/>
      <c r="BY66" s="498"/>
      <c r="BZ66" s="498"/>
      <c r="CA66" s="498"/>
      <c r="CB66" s="498"/>
      <c r="CC66" s="498"/>
      <c r="CD66" s="498"/>
      <c r="CE66" s="498"/>
      <c r="CF66" s="498"/>
      <c r="CG66" s="498"/>
      <c r="CH66" s="498"/>
      <c r="CI66" s="498"/>
      <c r="CJ66" s="498"/>
      <c r="CK66" s="498"/>
      <c r="CL66" s="498"/>
      <c r="CM66" s="498"/>
      <c r="CN66" s="498"/>
      <c r="CO66" s="498"/>
      <c r="CP66" s="498"/>
      <c r="CQ66" s="498"/>
      <c r="CR66" s="498"/>
      <c r="CS66" s="498"/>
      <c r="CT66" s="10"/>
    </row>
    <row r="67" spans="3:102" s="55" customFormat="1" ht="25" hidden="1" customHeight="1" x14ac:dyDescent="0.3">
      <c r="C67" s="68" t="str">
        <f>"E. "&amp;G.Asm!F15 &amp;": "&amp; G.Asm!F16&amp;"/Year"</f>
        <v>E. Text: Text/Year</v>
      </c>
      <c r="E67" s="505">
        <f>G67+NPV(G.Asm!$F$40,H67:INDEX(H67:CS67,RP))</f>
        <v>0</v>
      </c>
      <c r="F67" s="505">
        <f>SUMIF($G$4:$CS$4,"&lt;="&amp;RP,G67:CS67)</f>
        <v>0</v>
      </c>
      <c r="G67" s="530">
        <v>0</v>
      </c>
      <c r="H67" s="531">
        <v>0</v>
      </c>
      <c r="I67" s="531">
        <v>0</v>
      </c>
      <c r="J67" s="531">
        <v>0</v>
      </c>
      <c r="K67" s="531">
        <v>0</v>
      </c>
      <c r="L67" s="531">
        <v>0</v>
      </c>
      <c r="M67" s="531">
        <v>0</v>
      </c>
      <c r="N67" s="531">
        <v>0</v>
      </c>
      <c r="O67" s="531">
        <v>0</v>
      </c>
      <c r="P67" s="531">
        <v>0</v>
      </c>
      <c r="Q67" s="531">
        <v>0</v>
      </c>
      <c r="R67" s="531">
        <v>0</v>
      </c>
      <c r="S67" s="531">
        <v>0</v>
      </c>
      <c r="T67" s="531">
        <v>0</v>
      </c>
      <c r="U67" s="531">
        <v>0</v>
      </c>
      <c r="V67" s="531">
        <v>0</v>
      </c>
      <c r="W67" s="531">
        <v>0</v>
      </c>
      <c r="X67" s="531">
        <v>0</v>
      </c>
      <c r="Y67" s="531">
        <v>0</v>
      </c>
      <c r="Z67" s="531">
        <v>0</v>
      </c>
      <c r="AA67" s="531">
        <v>0</v>
      </c>
      <c r="AB67" s="531">
        <v>0</v>
      </c>
      <c r="AC67" s="531">
        <v>0</v>
      </c>
      <c r="AD67" s="531">
        <v>0</v>
      </c>
      <c r="AE67" s="531">
        <v>0</v>
      </c>
      <c r="AF67" s="531">
        <v>0</v>
      </c>
      <c r="AG67" s="531">
        <v>0</v>
      </c>
      <c r="AH67" s="531">
        <v>0</v>
      </c>
      <c r="AI67" s="531">
        <v>0</v>
      </c>
      <c r="AJ67" s="531">
        <v>0</v>
      </c>
      <c r="AK67" s="531">
        <v>0</v>
      </c>
      <c r="AL67" s="531">
        <v>0</v>
      </c>
      <c r="AM67" s="531">
        <v>0</v>
      </c>
      <c r="AN67" s="531">
        <v>0</v>
      </c>
      <c r="AO67" s="531">
        <v>0</v>
      </c>
      <c r="AP67" s="531">
        <v>0</v>
      </c>
      <c r="AQ67" s="531">
        <v>0</v>
      </c>
      <c r="AR67" s="531">
        <v>0</v>
      </c>
      <c r="AS67" s="531">
        <v>0</v>
      </c>
      <c r="AT67" s="531">
        <v>0</v>
      </c>
      <c r="AU67" s="531">
        <v>0</v>
      </c>
      <c r="AV67" s="531">
        <v>0</v>
      </c>
      <c r="AW67" s="531">
        <v>0</v>
      </c>
      <c r="AX67" s="531">
        <v>0</v>
      </c>
      <c r="AY67" s="531">
        <v>0</v>
      </c>
      <c r="AZ67" s="531">
        <v>0</v>
      </c>
      <c r="BA67" s="531">
        <v>0</v>
      </c>
      <c r="BB67" s="531">
        <v>0</v>
      </c>
      <c r="BC67" s="531">
        <v>0</v>
      </c>
      <c r="BD67" s="531">
        <v>0</v>
      </c>
      <c r="BE67" s="531">
        <v>0</v>
      </c>
      <c r="BF67" s="531">
        <v>0</v>
      </c>
      <c r="BG67" s="531">
        <v>0</v>
      </c>
      <c r="BH67" s="531">
        <v>0</v>
      </c>
      <c r="BI67" s="531">
        <v>0</v>
      </c>
      <c r="BJ67" s="531">
        <v>0</v>
      </c>
      <c r="BK67" s="531">
        <v>0</v>
      </c>
      <c r="BL67" s="531">
        <v>0</v>
      </c>
      <c r="BM67" s="531">
        <v>0</v>
      </c>
      <c r="BN67" s="531">
        <v>0</v>
      </c>
      <c r="BO67" s="531">
        <v>0</v>
      </c>
      <c r="BP67" s="531">
        <v>0</v>
      </c>
      <c r="BQ67" s="531">
        <v>0</v>
      </c>
      <c r="BR67" s="531">
        <v>0</v>
      </c>
      <c r="BS67" s="531">
        <v>0</v>
      </c>
      <c r="BT67" s="531">
        <v>0</v>
      </c>
      <c r="BU67" s="531">
        <v>0</v>
      </c>
      <c r="BV67" s="531">
        <v>0</v>
      </c>
      <c r="BW67" s="531">
        <v>0</v>
      </c>
      <c r="BX67" s="531">
        <v>0</v>
      </c>
      <c r="BY67" s="531">
        <v>0</v>
      </c>
      <c r="BZ67" s="531">
        <v>0</v>
      </c>
      <c r="CA67" s="531">
        <v>0</v>
      </c>
      <c r="CB67" s="531">
        <v>0</v>
      </c>
      <c r="CC67" s="531">
        <v>0</v>
      </c>
      <c r="CD67" s="531">
        <v>0</v>
      </c>
      <c r="CE67" s="531">
        <v>0</v>
      </c>
      <c r="CF67" s="531">
        <v>0</v>
      </c>
      <c r="CG67" s="531">
        <v>0</v>
      </c>
      <c r="CH67" s="531">
        <v>0</v>
      </c>
      <c r="CI67" s="531">
        <v>0</v>
      </c>
      <c r="CJ67" s="531">
        <v>0</v>
      </c>
      <c r="CK67" s="531">
        <v>0</v>
      </c>
      <c r="CL67" s="531">
        <v>0</v>
      </c>
      <c r="CM67" s="531">
        <v>0</v>
      </c>
      <c r="CN67" s="531">
        <v>0</v>
      </c>
      <c r="CO67" s="531">
        <v>0</v>
      </c>
      <c r="CP67" s="531">
        <v>0</v>
      </c>
      <c r="CQ67" s="531">
        <v>0</v>
      </c>
      <c r="CR67" s="531">
        <v>0</v>
      </c>
      <c r="CS67" s="531">
        <v>0</v>
      </c>
      <c r="CT67" s="56"/>
      <c r="CV67" s="343">
        <f>IF(COUNT(G67:INDEX(G67:CS67,RP+1))&lt;&gt;RP+1,"Error",0)</f>
        <v>0</v>
      </c>
    </row>
    <row r="68" spans="3:102" customFormat="1" hidden="1" x14ac:dyDescent="0.35">
      <c r="C68" s="74"/>
      <c r="D68" s="3"/>
      <c r="E68" s="497"/>
      <c r="F68" s="497"/>
      <c r="G68" s="498"/>
      <c r="H68" s="498"/>
      <c r="I68" s="498"/>
      <c r="J68" s="498"/>
      <c r="K68" s="498"/>
      <c r="L68" s="498"/>
      <c r="M68" s="498"/>
      <c r="N68" s="498"/>
      <c r="O68" s="498"/>
      <c r="P68" s="498"/>
      <c r="Q68" s="498"/>
      <c r="R68" s="498"/>
      <c r="S68" s="498"/>
      <c r="T68" s="498"/>
      <c r="U68" s="498"/>
      <c r="V68" s="498"/>
      <c r="W68" s="498"/>
      <c r="X68" s="498"/>
      <c r="Y68" s="498"/>
      <c r="Z68" s="498"/>
      <c r="AA68" s="498"/>
      <c r="AB68" s="498"/>
      <c r="AC68" s="498"/>
      <c r="AD68" s="498"/>
      <c r="AE68" s="498"/>
      <c r="AF68" s="498"/>
      <c r="AG68" s="498"/>
      <c r="AH68" s="498"/>
      <c r="AI68" s="498"/>
      <c r="AJ68" s="498"/>
      <c r="AK68" s="498"/>
      <c r="AL68" s="498"/>
      <c r="AM68" s="498"/>
      <c r="AN68" s="498"/>
      <c r="AO68" s="498"/>
      <c r="AP68" s="498"/>
      <c r="AQ68" s="498"/>
      <c r="AR68" s="498"/>
      <c r="AS68" s="498"/>
      <c r="AT68" s="498"/>
      <c r="AU68" s="498"/>
      <c r="AV68" s="498"/>
      <c r="AW68" s="498"/>
      <c r="AX68" s="498"/>
      <c r="AY68" s="498"/>
      <c r="AZ68" s="498"/>
      <c r="BA68" s="498"/>
      <c r="BB68" s="498"/>
      <c r="BC68" s="498"/>
      <c r="BD68" s="498"/>
      <c r="BE68" s="498"/>
      <c r="BF68" s="498"/>
      <c r="BG68" s="498"/>
      <c r="BH68" s="498"/>
      <c r="BI68" s="498"/>
      <c r="BJ68" s="498"/>
      <c r="BK68" s="498"/>
      <c r="BL68" s="498"/>
      <c r="BM68" s="498"/>
      <c r="BN68" s="498"/>
      <c r="BO68" s="498"/>
      <c r="BP68" s="498"/>
      <c r="BQ68" s="498"/>
      <c r="BR68" s="498"/>
      <c r="BS68" s="498"/>
      <c r="BT68" s="498"/>
      <c r="BU68" s="498"/>
      <c r="BV68" s="498"/>
      <c r="BW68" s="498"/>
      <c r="BX68" s="498"/>
      <c r="BY68" s="498"/>
      <c r="BZ68" s="498"/>
      <c r="CA68" s="498"/>
      <c r="CB68" s="498"/>
      <c r="CC68" s="498"/>
      <c r="CD68" s="498"/>
      <c r="CE68" s="498"/>
      <c r="CF68" s="498"/>
      <c r="CG68" s="498"/>
      <c r="CH68" s="498"/>
      <c r="CI68" s="498"/>
      <c r="CJ68" s="498"/>
      <c r="CK68" s="498"/>
      <c r="CL68" s="498"/>
      <c r="CM68" s="498"/>
      <c r="CN68" s="498"/>
      <c r="CO68" s="498"/>
      <c r="CP68" s="498"/>
      <c r="CQ68" s="498"/>
      <c r="CR68" s="498"/>
      <c r="CS68" s="498"/>
      <c r="CT68" s="10"/>
    </row>
    <row r="69" spans="3:102" customFormat="1" ht="15.5" hidden="1" x14ac:dyDescent="0.35">
      <c r="C69" s="78" t="s">
        <v>18</v>
      </c>
      <c r="D69" s="3"/>
      <c r="E69" s="502"/>
      <c r="F69" s="497"/>
      <c r="G69" s="498"/>
      <c r="H69" s="498"/>
      <c r="I69" s="498"/>
      <c r="J69" s="498"/>
      <c r="K69" s="498"/>
      <c r="L69" s="498"/>
      <c r="M69" s="498"/>
      <c r="N69" s="498"/>
      <c r="O69" s="498"/>
      <c r="P69" s="498"/>
      <c r="Q69" s="498"/>
      <c r="R69" s="498"/>
      <c r="S69" s="498"/>
      <c r="T69" s="498"/>
      <c r="U69" s="498"/>
      <c r="V69" s="498"/>
      <c r="W69" s="498"/>
      <c r="X69" s="498"/>
      <c r="Y69" s="498"/>
      <c r="Z69" s="498"/>
      <c r="AA69" s="498"/>
      <c r="AB69" s="498"/>
      <c r="AC69" s="498"/>
      <c r="AD69" s="498"/>
      <c r="AE69" s="498"/>
      <c r="AF69" s="498"/>
      <c r="AG69" s="498"/>
      <c r="AH69" s="498"/>
      <c r="AI69" s="498"/>
      <c r="AJ69" s="498"/>
      <c r="AK69" s="498"/>
      <c r="AL69" s="498"/>
      <c r="AM69" s="498"/>
      <c r="AN69" s="498"/>
      <c r="AO69" s="498"/>
      <c r="AP69" s="498"/>
      <c r="AQ69" s="498"/>
      <c r="AR69" s="498"/>
      <c r="AS69" s="498"/>
      <c r="AT69" s="498"/>
      <c r="AU69" s="498"/>
      <c r="AV69" s="498"/>
      <c r="AW69" s="498"/>
      <c r="AX69" s="498"/>
      <c r="AY69" s="498"/>
      <c r="AZ69" s="498"/>
      <c r="BA69" s="498"/>
      <c r="BB69" s="498"/>
      <c r="BC69" s="498"/>
      <c r="BD69" s="498"/>
      <c r="BE69" s="498"/>
      <c r="BF69" s="498"/>
      <c r="BG69" s="498"/>
      <c r="BH69" s="498"/>
      <c r="BI69" s="498"/>
      <c r="BJ69" s="498"/>
      <c r="BK69" s="498"/>
      <c r="BL69" s="498"/>
      <c r="BM69" s="498"/>
      <c r="BN69" s="498"/>
      <c r="BO69" s="498"/>
      <c r="BP69" s="498"/>
      <c r="BQ69" s="498"/>
      <c r="BR69" s="498"/>
      <c r="BS69" s="498"/>
      <c r="BT69" s="498"/>
      <c r="BU69" s="498"/>
      <c r="BV69" s="498"/>
      <c r="BW69" s="498"/>
      <c r="BX69" s="498"/>
      <c r="BY69" s="498"/>
      <c r="BZ69" s="498"/>
      <c r="CA69" s="498"/>
      <c r="CB69" s="498"/>
      <c r="CC69" s="498"/>
      <c r="CD69" s="498"/>
      <c r="CE69" s="498"/>
      <c r="CF69" s="498"/>
      <c r="CG69" s="498"/>
      <c r="CH69" s="498"/>
      <c r="CI69" s="498"/>
      <c r="CJ69" s="498"/>
      <c r="CK69" s="498"/>
      <c r="CL69" s="498"/>
      <c r="CM69" s="498"/>
      <c r="CN69" s="498"/>
      <c r="CO69" s="498"/>
      <c r="CP69" s="498"/>
      <c r="CQ69" s="498"/>
      <c r="CR69" s="498"/>
      <c r="CS69" s="498"/>
      <c r="CT69" s="10"/>
    </row>
    <row r="70" spans="3:102" customFormat="1" hidden="1" x14ac:dyDescent="0.35">
      <c r="C70" s="74"/>
      <c r="D70" s="3"/>
      <c r="E70" s="497"/>
      <c r="F70" s="497"/>
      <c r="G70" s="498"/>
      <c r="H70" s="498"/>
      <c r="I70" s="498"/>
      <c r="J70" s="498"/>
      <c r="K70" s="498"/>
      <c r="L70" s="498"/>
      <c r="M70" s="498"/>
      <c r="N70" s="498"/>
      <c r="O70" s="498"/>
      <c r="P70" s="498"/>
      <c r="Q70" s="498"/>
      <c r="R70" s="498"/>
      <c r="S70" s="498"/>
      <c r="T70" s="498"/>
      <c r="U70" s="498"/>
      <c r="V70" s="498"/>
      <c r="W70" s="498"/>
      <c r="X70" s="498"/>
      <c r="Y70" s="498"/>
      <c r="Z70" s="498"/>
      <c r="AA70" s="498"/>
      <c r="AB70" s="498"/>
      <c r="AC70" s="498"/>
      <c r="AD70" s="498"/>
      <c r="AE70" s="498"/>
      <c r="AF70" s="498"/>
      <c r="AG70" s="498"/>
      <c r="AH70" s="498"/>
      <c r="AI70" s="498"/>
      <c r="AJ70" s="498"/>
      <c r="AK70" s="498"/>
      <c r="AL70" s="498"/>
      <c r="AM70" s="498"/>
      <c r="AN70" s="498"/>
      <c r="AO70" s="498"/>
      <c r="AP70" s="498"/>
      <c r="AQ70" s="498"/>
      <c r="AR70" s="498"/>
      <c r="AS70" s="498"/>
      <c r="AT70" s="498"/>
      <c r="AU70" s="498"/>
      <c r="AV70" s="498"/>
      <c r="AW70" s="498"/>
      <c r="AX70" s="498"/>
      <c r="AY70" s="498"/>
      <c r="AZ70" s="498"/>
      <c r="BA70" s="498"/>
      <c r="BB70" s="498"/>
      <c r="BC70" s="498"/>
      <c r="BD70" s="498"/>
      <c r="BE70" s="498"/>
      <c r="BF70" s="498"/>
      <c r="BG70" s="498"/>
      <c r="BH70" s="498"/>
      <c r="BI70" s="498"/>
      <c r="BJ70" s="498"/>
      <c r="BK70" s="498"/>
      <c r="BL70" s="498"/>
      <c r="BM70" s="498"/>
      <c r="BN70" s="498"/>
      <c r="BO70" s="498"/>
      <c r="BP70" s="498"/>
      <c r="BQ70" s="498"/>
      <c r="BR70" s="498"/>
      <c r="BS70" s="498"/>
      <c r="BT70" s="498"/>
      <c r="BU70" s="498"/>
      <c r="BV70" s="498"/>
      <c r="BW70" s="498"/>
      <c r="BX70" s="498"/>
      <c r="BY70" s="498"/>
      <c r="BZ70" s="498"/>
      <c r="CA70" s="498"/>
      <c r="CB70" s="498"/>
      <c r="CC70" s="498"/>
      <c r="CD70" s="498"/>
      <c r="CE70" s="498"/>
      <c r="CF70" s="498"/>
      <c r="CG70" s="498"/>
      <c r="CH70" s="498"/>
      <c r="CI70" s="498"/>
      <c r="CJ70" s="498"/>
      <c r="CK70" s="498"/>
      <c r="CL70" s="498"/>
      <c r="CM70" s="498"/>
      <c r="CN70" s="498"/>
      <c r="CO70" s="498"/>
      <c r="CP70" s="498"/>
      <c r="CQ70" s="498"/>
      <c r="CR70" s="498"/>
      <c r="CS70" s="498"/>
      <c r="CT70" s="10"/>
    </row>
    <row r="71" spans="3:102" customFormat="1" hidden="1" x14ac:dyDescent="0.35">
      <c r="C71" s="231" t="s">
        <v>144</v>
      </c>
      <c r="D71" s="18"/>
      <c r="E71" s="490">
        <f t="shared" ref="E71:AJ71" si="19">SUM(E72:E91)</f>
        <v>0</v>
      </c>
      <c r="F71" s="490">
        <f t="shared" si="19"/>
        <v>0</v>
      </c>
      <c r="G71" s="491">
        <f t="shared" si="19"/>
        <v>0</v>
      </c>
      <c r="H71" s="491">
        <f t="shared" si="19"/>
        <v>0</v>
      </c>
      <c r="I71" s="491">
        <f t="shared" si="19"/>
        <v>0</v>
      </c>
      <c r="J71" s="491">
        <f t="shared" si="19"/>
        <v>0</v>
      </c>
      <c r="K71" s="491">
        <f t="shared" si="19"/>
        <v>0</v>
      </c>
      <c r="L71" s="491">
        <f t="shared" si="19"/>
        <v>0</v>
      </c>
      <c r="M71" s="491">
        <f t="shared" si="19"/>
        <v>0</v>
      </c>
      <c r="N71" s="491">
        <f t="shared" si="19"/>
        <v>0</v>
      </c>
      <c r="O71" s="491">
        <f t="shared" si="19"/>
        <v>0</v>
      </c>
      <c r="P71" s="491">
        <f t="shared" si="19"/>
        <v>0</v>
      </c>
      <c r="Q71" s="491">
        <f t="shared" si="19"/>
        <v>0</v>
      </c>
      <c r="R71" s="491">
        <f t="shared" si="19"/>
        <v>0</v>
      </c>
      <c r="S71" s="491">
        <f t="shared" si="19"/>
        <v>0</v>
      </c>
      <c r="T71" s="491">
        <f t="shared" si="19"/>
        <v>0</v>
      </c>
      <c r="U71" s="491">
        <f t="shared" si="19"/>
        <v>0</v>
      </c>
      <c r="V71" s="491">
        <f t="shared" si="19"/>
        <v>0</v>
      </c>
      <c r="W71" s="491">
        <f t="shared" si="19"/>
        <v>0</v>
      </c>
      <c r="X71" s="491">
        <f t="shared" si="19"/>
        <v>0</v>
      </c>
      <c r="Y71" s="491">
        <f t="shared" si="19"/>
        <v>0</v>
      </c>
      <c r="Z71" s="491">
        <f t="shared" si="19"/>
        <v>0</v>
      </c>
      <c r="AA71" s="491">
        <f t="shared" si="19"/>
        <v>0</v>
      </c>
      <c r="AB71" s="491">
        <f t="shared" si="19"/>
        <v>0</v>
      </c>
      <c r="AC71" s="491">
        <f t="shared" si="19"/>
        <v>0</v>
      </c>
      <c r="AD71" s="491">
        <f t="shared" si="19"/>
        <v>0</v>
      </c>
      <c r="AE71" s="491">
        <f t="shared" si="19"/>
        <v>0</v>
      </c>
      <c r="AF71" s="491">
        <f t="shared" si="19"/>
        <v>0</v>
      </c>
      <c r="AG71" s="491">
        <f t="shared" si="19"/>
        <v>0</v>
      </c>
      <c r="AH71" s="491">
        <f t="shared" si="19"/>
        <v>0</v>
      </c>
      <c r="AI71" s="491">
        <f t="shared" si="19"/>
        <v>0</v>
      </c>
      <c r="AJ71" s="491">
        <f t="shared" si="19"/>
        <v>0</v>
      </c>
      <c r="AK71" s="491">
        <f t="shared" ref="AK71:CS71" si="20">SUM(AK72:AK91)</f>
        <v>0</v>
      </c>
      <c r="AL71" s="491">
        <f t="shared" si="20"/>
        <v>0</v>
      </c>
      <c r="AM71" s="491">
        <f t="shared" si="20"/>
        <v>0</v>
      </c>
      <c r="AN71" s="491">
        <f t="shared" si="20"/>
        <v>0</v>
      </c>
      <c r="AO71" s="491">
        <f t="shared" si="20"/>
        <v>0</v>
      </c>
      <c r="AP71" s="491">
        <f t="shared" si="20"/>
        <v>0</v>
      </c>
      <c r="AQ71" s="491">
        <f t="shared" si="20"/>
        <v>0</v>
      </c>
      <c r="AR71" s="491">
        <f t="shared" si="20"/>
        <v>0</v>
      </c>
      <c r="AS71" s="491">
        <f t="shared" si="20"/>
        <v>0</v>
      </c>
      <c r="AT71" s="491">
        <f t="shared" si="20"/>
        <v>0</v>
      </c>
      <c r="AU71" s="491">
        <f t="shared" si="20"/>
        <v>0</v>
      </c>
      <c r="AV71" s="491">
        <f t="shared" si="20"/>
        <v>0</v>
      </c>
      <c r="AW71" s="491">
        <f t="shared" si="20"/>
        <v>0</v>
      </c>
      <c r="AX71" s="491">
        <f t="shared" si="20"/>
        <v>0</v>
      </c>
      <c r="AY71" s="491">
        <f t="shared" si="20"/>
        <v>0</v>
      </c>
      <c r="AZ71" s="491">
        <f t="shared" si="20"/>
        <v>0</v>
      </c>
      <c r="BA71" s="491">
        <f t="shared" si="20"/>
        <v>0</v>
      </c>
      <c r="BB71" s="491">
        <f t="shared" si="20"/>
        <v>0</v>
      </c>
      <c r="BC71" s="491">
        <f t="shared" si="20"/>
        <v>0</v>
      </c>
      <c r="BD71" s="491">
        <f t="shared" si="20"/>
        <v>0</v>
      </c>
      <c r="BE71" s="491">
        <f t="shared" si="20"/>
        <v>0</v>
      </c>
      <c r="BF71" s="491">
        <f t="shared" si="20"/>
        <v>0</v>
      </c>
      <c r="BG71" s="491">
        <f t="shared" si="20"/>
        <v>0</v>
      </c>
      <c r="BH71" s="491">
        <f t="shared" si="20"/>
        <v>0</v>
      </c>
      <c r="BI71" s="491">
        <f t="shared" si="20"/>
        <v>0</v>
      </c>
      <c r="BJ71" s="491">
        <f t="shared" si="20"/>
        <v>0</v>
      </c>
      <c r="BK71" s="491">
        <f t="shared" si="20"/>
        <v>0</v>
      </c>
      <c r="BL71" s="491">
        <f t="shared" si="20"/>
        <v>0</v>
      </c>
      <c r="BM71" s="491">
        <f t="shared" si="20"/>
        <v>0</v>
      </c>
      <c r="BN71" s="491">
        <f t="shared" si="20"/>
        <v>0</v>
      </c>
      <c r="BO71" s="491">
        <f t="shared" si="20"/>
        <v>0</v>
      </c>
      <c r="BP71" s="491">
        <f t="shared" si="20"/>
        <v>0</v>
      </c>
      <c r="BQ71" s="491">
        <f t="shared" si="20"/>
        <v>0</v>
      </c>
      <c r="BR71" s="491">
        <f t="shared" si="20"/>
        <v>0</v>
      </c>
      <c r="BS71" s="491">
        <f t="shared" si="20"/>
        <v>0</v>
      </c>
      <c r="BT71" s="491">
        <f t="shared" si="20"/>
        <v>0</v>
      </c>
      <c r="BU71" s="491">
        <f t="shared" si="20"/>
        <v>0</v>
      </c>
      <c r="BV71" s="491">
        <f t="shared" si="20"/>
        <v>0</v>
      </c>
      <c r="BW71" s="491">
        <f t="shared" si="20"/>
        <v>0</v>
      </c>
      <c r="BX71" s="491">
        <f t="shared" si="20"/>
        <v>0</v>
      </c>
      <c r="BY71" s="491">
        <f t="shared" si="20"/>
        <v>0</v>
      </c>
      <c r="BZ71" s="491">
        <f t="shared" si="20"/>
        <v>0</v>
      </c>
      <c r="CA71" s="491">
        <f t="shared" si="20"/>
        <v>0</v>
      </c>
      <c r="CB71" s="491">
        <f t="shared" si="20"/>
        <v>0</v>
      </c>
      <c r="CC71" s="491">
        <f t="shared" si="20"/>
        <v>0</v>
      </c>
      <c r="CD71" s="491">
        <f t="shared" si="20"/>
        <v>0</v>
      </c>
      <c r="CE71" s="491">
        <f t="shared" si="20"/>
        <v>0</v>
      </c>
      <c r="CF71" s="491">
        <f t="shared" si="20"/>
        <v>0</v>
      </c>
      <c r="CG71" s="491">
        <f t="shared" si="20"/>
        <v>0</v>
      </c>
      <c r="CH71" s="491">
        <f t="shared" si="20"/>
        <v>0</v>
      </c>
      <c r="CI71" s="491">
        <f t="shared" si="20"/>
        <v>0</v>
      </c>
      <c r="CJ71" s="491">
        <f t="shared" si="20"/>
        <v>0</v>
      </c>
      <c r="CK71" s="491">
        <f t="shared" si="20"/>
        <v>0</v>
      </c>
      <c r="CL71" s="491">
        <f t="shared" si="20"/>
        <v>0</v>
      </c>
      <c r="CM71" s="491">
        <f t="shared" si="20"/>
        <v>0</v>
      </c>
      <c r="CN71" s="491">
        <f t="shared" si="20"/>
        <v>0</v>
      </c>
      <c r="CO71" s="491">
        <f t="shared" si="20"/>
        <v>0</v>
      </c>
      <c r="CP71" s="491">
        <f t="shared" si="20"/>
        <v>0</v>
      </c>
      <c r="CQ71" s="491">
        <f t="shared" si="20"/>
        <v>0</v>
      </c>
      <c r="CR71" s="491">
        <f t="shared" si="20"/>
        <v>0</v>
      </c>
      <c r="CS71" s="491">
        <f t="shared" si="20"/>
        <v>0</v>
      </c>
      <c r="CT71" s="56"/>
    </row>
    <row r="72" spans="3:102" customFormat="1" hidden="1" x14ac:dyDescent="0.35">
      <c r="C72" s="421"/>
      <c r="D72" s="3"/>
      <c r="E72" s="492">
        <f>G72+NPV(G.Asm!$F$40,H72:INDEX(H72:CS72,RP))</f>
        <v>0</v>
      </c>
      <c r="F72" s="492">
        <f t="shared" ref="F72:F91" si="21">SUMIF($G$4:$CS$4,"&lt;="&amp;RP,G72:CS72)</f>
        <v>0</v>
      </c>
      <c r="G72" s="493">
        <v>0</v>
      </c>
      <c r="H72" s="494">
        <v>0</v>
      </c>
      <c r="I72" s="494">
        <v>0</v>
      </c>
      <c r="J72" s="494">
        <v>0</v>
      </c>
      <c r="K72" s="494">
        <v>0</v>
      </c>
      <c r="L72" s="494">
        <v>0</v>
      </c>
      <c r="M72" s="494">
        <v>0</v>
      </c>
      <c r="N72" s="494">
        <v>0</v>
      </c>
      <c r="O72" s="494">
        <v>0</v>
      </c>
      <c r="P72" s="494">
        <v>0</v>
      </c>
      <c r="Q72" s="494">
        <v>0</v>
      </c>
      <c r="R72" s="494">
        <v>0</v>
      </c>
      <c r="S72" s="494">
        <v>0</v>
      </c>
      <c r="T72" s="494">
        <v>0</v>
      </c>
      <c r="U72" s="494">
        <v>0</v>
      </c>
      <c r="V72" s="494">
        <v>0</v>
      </c>
      <c r="W72" s="494">
        <v>0</v>
      </c>
      <c r="X72" s="494">
        <v>0</v>
      </c>
      <c r="Y72" s="494">
        <v>0</v>
      </c>
      <c r="Z72" s="494">
        <v>0</v>
      </c>
      <c r="AA72" s="494">
        <v>0</v>
      </c>
      <c r="AB72" s="494">
        <v>0</v>
      </c>
      <c r="AC72" s="494">
        <v>0</v>
      </c>
      <c r="AD72" s="494">
        <v>0</v>
      </c>
      <c r="AE72" s="494">
        <v>0</v>
      </c>
      <c r="AF72" s="494">
        <v>0</v>
      </c>
      <c r="AG72" s="494">
        <v>0</v>
      </c>
      <c r="AH72" s="494">
        <v>0</v>
      </c>
      <c r="AI72" s="494">
        <v>0</v>
      </c>
      <c r="AJ72" s="494">
        <v>0</v>
      </c>
      <c r="AK72" s="494">
        <v>0</v>
      </c>
      <c r="AL72" s="494">
        <v>0</v>
      </c>
      <c r="AM72" s="494">
        <v>0</v>
      </c>
      <c r="AN72" s="494">
        <v>0</v>
      </c>
      <c r="AO72" s="494">
        <v>0</v>
      </c>
      <c r="AP72" s="494">
        <v>0</v>
      </c>
      <c r="AQ72" s="494">
        <v>0</v>
      </c>
      <c r="AR72" s="494">
        <v>0</v>
      </c>
      <c r="AS72" s="494">
        <v>0</v>
      </c>
      <c r="AT72" s="494">
        <v>0</v>
      </c>
      <c r="AU72" s="494">
        <v>0</v>
      </c>
      <c r="AV72" s="494">
        <v>0</v>
      </c>
      <c r="AW72" s="494">
        <v>0</v>
      </c>
      <c r="AX72" s="494">
        <v>0</v>
      </c>
      <c r="AY72" s="494">
        <v>0</v>
      </c>
      <c r="AZ72" s="494">
        <v>0</v>
      </c>
      <c r="BA72" s="494">
        <v>0</v>
      </c>
      <c r="BB72" s="494">
        <v>0</v>
      </c>
      <c r="BC72" s="494">
        <v>0</v>
      </c>
      <c r="BD72" s="494">
        <v>0</v>
      </c>
      <c r="BE72" s="494">
        <v>0</v>
      </c>
      <c r="BF72" s="494">
        <v>0</v>
      </c>
      <c r="BG72" s="494">
        <v>0</v>
      </c>
      <c r="BH72" s="494">
        <v>0</v>
      </c>
      <c r="BI72" s="494">
        <v>0</v>
      </c>
      <c r="BJ72" s="494">
        <v>0</v>
      </c>
      <c r="BK72" s="494">
        <v>0</v>
      </c>
      <c r="BL72" s="494">
        <v>0</v>
      </c>
      <c r="BM72" s="494">
        <v>0</v>
      </c>
      <c r="BN72" s="494">
        <v>0</v>
      </c>
      <c r="BO72" s="494">
        <v>0</v>
      </c>
      <c r="BP72" s="494">
        <v>0</v>
      </c>
      <c r="BQ72" s="494">
        <v>0</v>
      </c>
      <c r="BR72" s="494">
        <v>0</v>
      </c>
      <c r="BS72" s="494">
        <v>0</v>
      </c>
      <c r="BT72" s="494">
        <v>0</v>
      </c>
      <c r="BU72" s="494">
        <v>0</v>
      </c>
      <c r="BV72" s="494">
        <v>0</v>
      </c>
      <c r="BW72" s="494">
        <v>0</v>
      </c>
      <c r="BX72" s="494">
        <v>0</v>
      </c>
      <c r="BY72" s="494">
        <v>0</v>
      </c>
      <c r="BZ72" s="494">
        <v>0</v>
      </c>
      <c r="CA72" s="494">
        <v>0</v>
      </c>
      <c r="CB72" s="494">
        <v>0</v>
      </c>
      <c r="CC72" s="494">
        <v>0</v>
      </c>
      <c r="CD72" s="494">
        <v>0</v>
      </c>
      <c r="CE72" s="494">
        <v>0</v>
      </c>
      <c r="CF72" s="494">
        <v>0</v>
      </c>
      <c r="CG72" s="494">
        <v>0</v>
      </c>
      <c r="CH72" s="494">
        <v>0</v>
      </c>
      <c r="CI72" s="494">
        <v>0</v>
      </c>
      <c r="CJ72" s="494">
        <v>0</v>
      </c>
      <c r="CK72" s="494">
        <v>0</v>
      </c>
      <c r="CL72" s="494">
        <v>0</v>
      </c>
      <c r="CM72" s="494">
        <v>0</v>
      </c>
      <c r="CN72" s="494">
        <v>0</v>
      </c>
      <c r="CO72" s="494">
        <v>0</v>
      </c>
      <c r="CP72" s="494">
        <v>0</v>
      </c>
      <c r="CQ72" s="494">
        <v>0</v>
      </c>
      <c r="CR72" s="494">
        <v>0</v>
      </c>
      <c r="CS72" s="494">
        <v>0</v>
      </c>
      <c r="CT72" s="9"/>
      <c r="CV72" s="343">
        <f>IF(COUNT(G72:INDEX(G72:CS72,RP+1))&lt;&gt;RP+1,"Error",0)</f>
        <v>0</v>
      </c>
      <c r="CX72" s="324">
        <f t="shared" ref="CX72:CX91" si="22">IF(OR(AND(OR(ISBLANK(C72),NOT(ISBLANK(C72)),C72="Spare"),E72=0,F72=0),AND(NOT(ISBLANK(C72)),NOT(C72="Spare"),NOT(E72=0),NOT(F72=0))),0,"Error")</f>
        <v>0</v>
      </c>
    </row>
    <row r="73" spans="3:102" customFormat="1" hidden="1" x14ac:dyDescent="0.35">
      <c r="C73" s="421"/>
      <c r="D73" s="3"/>
      <c r="E73" s="492">
        <f>G73+NPV(G.Asm!$F$40,H73:INDEX(H73:CS73,RP))</f>
        <v>0</v>
      </c>
      <c r="F73" s="492">
        <f t="shared" si="21"/>
        <v>0</v>
      </c>
      <c r="G73" s="493">
        <v>0</v>
      </c>
      <c r="H73" s="494">
        <v>0</v>
      </c>
      <c r="I73" s="494">
        <v>0</v>
      </c>
      <c r="J73" s="494">
        <v>0</v>
      </c>
      <c r="K73" s="494">
        <v>0</v>
      </c>
      <c r="L73" s="494">
        <v>0</v>
      </c>
      <c r="M73" s="494">
        <v>0</v>
      </c>
      <c r="N73" s="494">
        <v>0</v>
      </c>
      <c r="O73" s="494">
        <v>0</v>
      </c>
      <c r="P73" s="494">
        <v>0</v>
      </c>
      <c r="Q73" s="494">
        <v>0</v>
      </c>
      <c r="R73" s="494">
        <v>0</v>
      </c>
      <c r="S73" s="494">
        <v>0</v>
      </c>
      <c r="T73" s="494">
        <v>0</v>
      </c>
      <c r="U73" s="494">
        <v>0</v>
      </c>
      <c r="V73" s="494">
        <v>0</v>
      </c>
      <c r="W73" s="494">
        <v>0</v>
      </c>
      <c r="X73" s="494">
        <v>0</v>
      </c>
      <c r="Y73" s="494">
        <v>0</v>
      </c>
      <c r="Z73" s="494">
        <v>0</v>
      </c>
      <c r="AA73" s="494">
        <v>0</v>
      </c>
      <c r="AB73" s="494">
        <v>0</v>
      </c>
      <c r="AC73" s="494">
        <v>0</v>
      </c>
      <c r="AD73" s="494">
        <v>0</v>
      </c>
      <c r="AE73" s="494">
        <v>0</v>
      </c>
      <c r="AF73" s="494">
        <v>0</v>
      </c>
      <c r="AG73" s="494">
        <v>0</v>
      </c>
      <c r="AH73" s="494">
        <v>0</v>
      </c>
      <c r="AI73" s="494">
        <v>0</v>
      </c>
      <c r="AJ73" s="494">
        <v>0</v>
      </c>
      <c r="AK73" s="494">
        <v>0</v>
      </c>
      <c r="AL73" s="494">
        <v>0</v>
      </c>
      <c r="AM73" s="494">
        <v>0</v>
      </c>
      <c r="AN73" s="494">
        <v>0</v>
      </c>
      <c r="AO73" s="494">
        <v>0</v>
      </c>
      <c r="AP73" s="494">
        <v>0</v>
      </c>
      <c r="AQ73" s="494">
        <v>0</v>
      </c>
      <c r="AR73" s="494">
        <v>0</v>
      </c>
      <c r="AS73" s="494">
        <v>0</v>
      </c>
      <c r="AT73" s="494">
        <v>0</v>
      </c>
      <c r="AU73" s="494">
        <v>0</v>
      </c>
      <c r="AV73" s="494">
        <v>0</v>
      </c>
      <c r="AW73" s="494">
        <v>0</v>
      </c>
      <c r="AX73" s="494">
        <v>0</v>
      </c>
      <c r="AY73" s="494">
        <v>0</v>
      </c>
      <c r="AZ73" s="494">
        <v>0</v>
      </c>
      <c r="BA73" s="494">
        <v>0</v>
      </c>
      <c r="BB73" s="494">
        <v>0</v>
      </c>
      <c r="BC73" s="494">
        <v>0</v>
      </c>
      <c r="BD73" s="494">
        <v>0</v>
      </c>
      <c r="BE73" s="494">
        <v>0</v>
      </c>
      <c r="BF73" s="494">
        <v>0</v>
      </c>
      <c r="BG73" s="494">
        <v>0</v>
      </c>
      <c r="BH73" s="494">
        <v>0</v>
      </c>
      <c r="BI73" s="494">
        <v>0</v>
      </c>
      <c r="BJ73" s="494">
        <v>0</v>
      </c>
      <c r="BK73" s="494">
        <v>0</v>
      </c>
      <c r="BL73" s="494">
        <v>0</v>
      </c>
      <c r="BM73" s="494">
        <v>0</v>
      </c>
      <c r="BN73" s="494">
        <v>0</v>
      </c>
      <c r="BO73" s="494">
        <v>0</v>
      </c>
      <c r="BP73" s="494">
        <v>0</v>
      </c>
      <c r="BQ73" s="494">
        <v>0</v>
      </c>
      <c r="BR73" s="494">
        <v>0</v>
      </c>
      <c r="BS73" s="494">
        <v>0</v>
      </c>
      <c r="BT73" s="494">
        <v>0</v>
      </c>
      <c r="BU73" s="494">
        <v>0</v>
      </c>
      <c r="BV73" s="494">
        <v>0</v>
      </c>
      <c r="BW73" s="494">
        <v>0</v>
      </c>
      <c r="BX73" s="494">
        <v>0</v>
      </c>
      <c r="BY73" s="494">
        <v>0</v>
      </c>
      <c r="BZ73" s="494">
        <v>0</v>
      </c>
      <c r="CA73" s="494">
        <v>0</v>
      </c>
      <c r="CB73" s="494">
        <v>0</v>
      </c>
      <c r="CC73" s="494">
        <v>0</v>
      </c>
      <c r="CD73" s="494">
        <v>0</v>
      </c>
      <c r="CE73" s="494">
        <v>0</v>
      </c>
      <c r="CF73" s="494">
        <v>0</v>
      </c>
      <c r="CG73" s="494">
        <v>0</v>
      </c>
      <c r="CH73" s="494">
        <v>0</v>
      </c>
      <c r="CI73" s="494">
        <v>0</v>
      </c>
      <c r="CJ73" s="494">
        <v>0</v>
      </c>
      <c r="CK73" s="494">
        <v>0</v>
      </c>
      <c r="CL73" s="494">
        <v>0</v>
      </c>
      <c r="CM73" s="494">
        <v>0</v>
      </c>
      <c r="CN73" s="494">
        <v>0</v>
      </c>
      <c r="CO73" s="494">
        <v>0</v>
      </c>
      <c r="CP73" s="494">
        <v>0</v>
      </c>
      <c r="CQ73" s="494">
        <v>0</v>
      </c>
      <c r="CR73" s="494">
        <v>0</v>
      </c>
      <c r="CS73" s="494">
        <v>0</v>
      </c>
      <c r="CT73" s="9"/>
      <c r="CV73" s="343">
        <f>IF(COUNT(G73:INDEX(G73:CS73,RP+1))&lt;&gt;RP+1,"Error",0)</f>
        <v>0</v>
      </c>
      <c r="CX73" s="324">
        <f t="shared" si="22"/>
        <v>0</v>
      </c>
    </row>
    <row r="74" spans="3:102" customFormat="1" hidden="1" x14ac:dyDescent="0.35">
      <c r="C74" s="421"/>
      <c r="D74" s="3"/>
      <c r="E74" s="492">
        <f>G74+NPV(G.Asm!$F$40,H74:INDEX(H74:CS74,RP))</f>
        <v>0</v>
      </c>
      <c r="F74" s="492">
        <f t="shared" si="21"/>
        <v>0</v>
      </c>
      <c r="G74" s="493">
        <v>0</v>
      </c>
      <c r="H74" s="494">
        <v>0</v>
      </c>
      <c r="I74" s="494">
        <v>0</v>
      </c>
      <c r="J74" s="494">
        <v>0</v>
      </c>
      <c r="K74" s="494">
        <v>0</v>
      </c>
      <c r="L74" s="494">
        <v>0</v>
      </c>
      <c r="M74" s="494">
        <v>0</v>
      </c>
      <c r="N74" s="494">
        <v>0</v>
      </c>
      <c r="O74" s="494">
        <v>0</v>
      </c>
      <c r="P74" s="494">
        <v>0</v>
      </c>
      <c r="Q74" s="494">
        <v>0</v>
      </c>
      <c r="R74" s="494">
        <v>0</v>
      </c>
      <c r="S74" s="494">
        <v>0</v>
      </c>
      <c r="T74" s="494">
        <v>0</v>
      </c>
      <c r="U74" s="494">
        <v>0</v>
      </c>
      <c r="V74" s="494">
        <v>0</v>
      </c>
      <c r="W74" s="494">
        <v>0</v>
      </c>
      <c r="X74" s="494">
        <v>0</v>
      </c>
      <c r="Y74" s="494">
        <v>0</v>
      </c>
      <c r="Z74" s="494">
        <v>0</v>
      </c>
      <c r="AA74" s="494">
        <v>0</v>
      </c>
      <c r="AB74" s="494">
        <v>0</v>
      </c>
      <c r="AC74" s="494">
        <v>0</v>
      </c>
      <c r="AD74" s="494">
        <v>0</v>
      </c>
      <c r="AE74" s="494">
        <v>0</v>
      </c>
      <c r="AF74" s="494">
        <v>0</v>
      </c>
      <c r="AG74" s="494">
        <v>0</v>
      </c>
      <c r="AH74" s="494">
        <v>0</v>
      </c>
      <c r="AI74" s="494">
        <v>0</v>
      </c>
      <c r="AJ74" s="494">
        <v>0</v>
      </c>
      <c r="AK74" s="494">
        <v>0</v>
      </c>
      <c r="AL74" s="494">
        <v>0</v>
      </c>
      <c r="AM74" s="494">
        <v>0</v>
      </c>
      <c r="AN74" s="494">
        <v>0</v>
      </c>
      <c r="AO74" s="494">
        <v>0</v>
      </c>
      <c r="AP74" s="494">
        <v>0</v>
      </c>
      <c r="AQ74" s="494">
        <v>0</v>
      </c>
      <c r="AR74" s="494">
        <v>0</v>
      </c>
      <c r="AS74" s="494">
        <v>0</v>
      </c>
      <c r="AT74" s="494">
        <v>0</v>
      </c>
      <c r="AU74" s="494">
        <v>0</v>
      </c>
      <c r="AV74" s="494">
        <v>0</v>
      </c>
      <c r="AW74" s="494">
        <v>0</v>
      </c>
      <c r="AX74" s="494">
        <v>0</v>
      </c>
      <c r="AY74" s="494">
        <v>0</v>
      </c>
      <c r="AZ74" s="494">
        <v>0</v>
      </c>
      <c r="BA74" s="494">
        <v>0</v>
      </c>
      <c r="BB74" s="494">
        <v>0</v>
      </c>
      <c r="BC74" s="494">
        <v>0</v>
      </c>
      <c r="BD74" s="494">
        <v>0</v>
      </c>
      <c r="BE74" s="494">
        <v>0</v>
      </c>
      <c r="BF74" s="494">
        <v>0</v>
      </c>
      <c r="BG74" s="494">
        <v>0</v>
      </c>
      <c r="BH74" s="494">
        <v>0</v>
      </c>
      <c r="BI74" s="494">
        <v>0</v>
      </c>
      <c r="BJ74" s="494">
        <v>0</v>
      </c>
      <c r="BK74" s="494">
        <v>0</v>
      </c>
      <c r="BL74" s="494">
        <v>0</v>
      </c>
      <c r="BM74" s="494">
        <v>0</v>
      </c>
      <c r="BN74" s="494">
        <v>0</v>
      </c>
      <c r="BO74" s="494">
        <v>0</v>
      </c>
      <c r="BP74" s="494">
        <v>0</v>
      </c>
      <c r="BQ74" s="494">
        <v>0</v>
      </c>
      <c r="BR74" s="494">
        <v>0</v>
      </c>
      <c r="BS74" s="494">
        <v>0</v>
      </c>
      <c r="BT74" s="494">
        <v>0</v>
      </c>
      <c r="BU74" s="494">
        <v>0</v>
      </c>
      <c r="BV74" s="494">
        <v>0</v>
      </c>
      <c r="BW74" s="494">
        <v>0</v>
      </c>
      <c r="BX74" s="494">
        <v>0</v>
      </c>
      <c r="BY74" s="494">
        <v>0</v>
      </c>
      <c r="BZ74" s="494">
        <v>0</v>
      </c>
      <c r="CA74" s="494">
        <v>0</v>
      </c>
      <c r="CB74" s="494">
        <v>0</v>
      </c>
      <c r="CC74" s="494">
        <v>0</v>
      </c>
      <c r="CD74" s="494">
        <v>0</v>
      </c>
      <c r="CE74" s="494">
        <v>0</v>
      </c>
      <c r="CF74" s="494">
        <v>0</v>
      </c>
      <c r="CG74" s="494">
        <v>0</v>
      </c>
      <c r="CH74" s="494">
        <v>0</v>
      </c>
      <c r="CI74" s="494">
        <v>0</v>
      </c>
      <c r="CJ74" s="494">
        <v>0</v>
      </c>
      <c r="CK74" s="494">
        <v>0</v>
      </c>
      <c r="CL74" s="494">
        <v>0</v>
      </c>
      <c r="CM74" s="494">
        <v>0</v>
      </c>
      <c r="CN74" s="494">
        <v>0</v>
      </c>
      <c r="CO74" s="494">
        <v>0</v>
      </c>
      <c r="CP74" s="494">
        <v>0</v>
      </c>
      <c r="CQ74" s="494">
        <v>0</v>
      </c>
      <c r="CR74" s="494">
        <v>0</v>
      </c>
      <c r="CS74" s="494">
        <v>0</v>
      </c>
      <c r="CT74" s="9"/>
      <c r="CV74" s="343">
        <f>IF(COUNT(G74:INDEX(G74:CS74,RP+1))&lt;&gt;RP+1,"Error",0)</f>
        <v>0</v>
      </c>
      <c r="CX74" s="324">
        <f t="shared" si="22"/>
        <v>0</v>
      </c>
    </row>
    <row r="75" spans="3:102" customFormat="1" hidden="1" x14ac:dyDescent="0.35">
      <c r="C75" s="421"/>
      <c r="D75" s="3"/>
      <c r="E75" s="492">
        <f>G75+NPV(G.Asm!$F$40,H75:INDEX(H75:CS75,RP))</f>
        <v>0</v>
      </c>
      <c r="F75" s="492">
        <f t="shared" si="21"/>
        <v>0</v>
      </c>
      <c r="G75" s="493">
        <v>0</v>
      </c>
      <c r="H75" s="494">
        <v>0</v>
      </c>
      <c r="I75" s="494">
        <v>0</v>
      </c>
      <c r="J75" s="494">
        <v>0</v>
      </c>
      <c r="K75" s="494">
        <v>0</v>
      </c>
      <c r="L75" s="494">
        <v>0</v>
      </c>
      <c r="M75" s="494">
        <v>0</v>
      </c>
      <c r="N75" s="494">
        <v>0</v>
      </c>
      <c r="O75" s="494">
        <v>0</v>
      </c>
      <c r="P75" s="494">
        <v>0</v>
      </c>
      <c r="Q75" s="494">
        <v>0</v>
      </c>
      <c r="R75" s="494">
        <v>0</v>
      </c>
      <c r="S75" s="494">
        <v>0</v>
      </c>
      <c r="T75" s="494">
        <v>0</v>
      </c>
      <c r="U75" s="494">
        <v>0</v>
      </c>
      <c r="V75" s="494">
        <v>0</v>
      </c>
      <c r="W75" s="494">
        <v>0</v>
      </c>
      <c r="X75" s="494">
        <v>0</v>
      </c>
      <c r="Y75" s="494">
        <v>0</v>
      </c>
      <c r="Z75" s="494">
        <v>0</v>
      </c>
      <c r="AA75" s="494">
        <v>0</v>
      </c>
      <c r="AB75" s="494">
        <v>0</v>
      </c>
      <c r="AC75" s="494">
        <v>0</v>
      </c>
      <c r="AD75" s="494">
        <v>0</v>
      </c>
      <c r="AE75" s="494">
        <v>0</v>
      </c>
      <c r="AF75" s="494">
        <v>0</v>
      </c>
      <c r="AG75" s="494">
        <v>0</v>
      </c>
      <c r="AH75" s="494">
        <v>0</v>
      </c>
      <c r="AI75" s="494">
        <v>0</v>
      </c>
      <c r="AJ75" s="494">
        <v>0</v>
      </c>
      <c r="AK75" s="494">
        <v>0</v>
      </c>
      <c r="AL75" s="494">
        <v>0</v>
      </c>
      <c r="AM75" s="494">
        <v>0</v>
      </c>
      <c r="AN75" s="494">
        <v>0</v>
      </c>
      <c r="AO75" s="494">
        <v>0</v>
      </c>
      <c r="AP75" s="494">
        <v>0</v>
      </c>
      <c r="AQ75" s="494">
        <v>0</v>
      </c>
      <c r="AR75" s="494">
        <v>0</v>
      </c>
      <c r="AS75" s="494">
        <v>0</v>
      </c>
      <c r="AT75" s="494">
        <v>0</v>
      </c>
      <c r="AU75" s="494">
        <v>0</v>
      </c>
      <c r="AV75" s="494">
        <v>0</v>
      </c>
      <c r="AW75" s="494">
        <v>0</v>
      </c>
      <c r="AX75" s="494">
        <v>0</v>
      </c>
      <c r="AY75" s="494">
        <v>0</v>
      </c>
      <c r="AZ75" s="494">
        <v>0</v>
      </c>
      <c r="BA75" s="494">
        <v>0</v>
      </c>
      <c r="BB75" s="494">
        <v>0</v>
      </c>
      <c r="BC75" s="494">
        <v>0</v>
      </c>
      <c r="BD75" s="494">
        <v>0</v>
      </c>
      <c r="BE75" s="494">
        <v>0</v>
      </c>
      <c r="BF75" s="494">
        <v>0</v>
      </c>
      <c r="BG75" s="494">
        <v>0</v>
      </c>
      <c r="BH75" s="494">
        <v>0</v>
      </c>
      <c r="BI75" s="494">
        <v>0</v>
      </c>
      <c r="BJ75" s="494">
        <v>0</v>
      </c>
      <c r="BK75" s="494">
        <v>0</v>
      </c>
      <c r="BL75" s="494">
        <v>0</v>
      </c>
      <c r="BM75" s="494">
        <v>0</v>
      </c>
      <c r="BN75" s="494">
        <v>0</v>
      </c>
      <c r="BO75" s="494">
        <v>0</v>
      </c>
      <c r="BP75" s="494">
        <v>0</v>
      </c>
      <c r="BQ75" s="494">
        <v>0</v>
      </c>
      <c r="BR75" s="494">
        <v>0</v>
      </c>
      <c r="BS75" s="494">
        <v>0</v>
      </c>
      <c r="BT75" s="494">
        <v>0</v>
      </c>
      <c r="BU75" s="494">
        <v>0</v>
      </c>
      <c r="BV75" s="494">
        <v>0</v>
      </c>
      <c r="BW75" s="494">
        <v>0</v>
      </c>
      <c r="BX75" s="494">
        <v>0</v>
      </c>
      <c r="BY75" s="494">
        <v>0</v>
      </c>
      <c r="BZ75" s="494">
        <v>0</v>
      </c>
      <c r="CA75" s="494">
        <v>0</v>
      </c>
      <c r="CB75" s="494">
        <v>0</v>
      </c>
      <c r="CC75" s="494">
        <v>0</v>
      </c>
      <c r="CD75" s="494">
        <v>0</v>
      </c>
      <c r="CE75" s="494">
        <v>0</v>
      </c>
      <c r="CF75" s="494">
        <v>0</v>
      </c>
      <c r="CG75" s="494">
        <v>0</v>
      </c>
      <c r="CH75" s="494">
        <v>0</v>
      </c>
      <c r="CI75" s="494">
        <v>0</v>
      </c>
      <c r="CJ75" s="494">
        <v>0</v>
      </c>
      <c r="CK75" s="494">
        <v>0</v>
      </c>
      <c r="CL75" s="494">
        <v>0</v>
      </c>
      <c r="CM75" s="494">
        <v>0</v>
      </c>
      <c r="CN75" s="494">
        <v>0</v>
      </c>
      <c r="CO75" s="494">
        <v>0</v>
      </c>
      <c r="CP75" s="494">
        <v>0</v>
      </c>
      <c r="CQ75" s="494">
        <v>0</v>
      </c>
      <c r="CR75" s="494">
        <v>0</v>
      </c>
      <c r="CS75" s="494">
        <v>0</v>
      </c>
      <c r="CT75" s="9"/>
      <c r="CV75" s="343">
        <f>IF(COUNT(G75:INDEX(G75:CS75,RP+1))&lt;&gt;RP+1,"Error",0)</f>
        <v>0</v>
      </c>
      <c r="CX75" s="324">
        <f t="shared" si="22"/>
        <v>0</v>
      </c>
    </row>
    <row r="76" spans="3:102" customFormat="1" hidden="1" x14ac:dyDescent="0.35">
      <c r="C76" s="421"/>
      <c r="D76" s="3"/>
      <c r="E76" s="492">
        <f>G76+NPV(G.Asm!$F$40,H76:INDEX(H76:CS76,RP))</f>
        <v>0</v>
      </c>
      <c r="F76" s="492">
        <f t="shared" si="21"/>
        <v>0</v>
      </c>
      <c r="G76" s="493">
        <v>0</v>
      </c>
      <c r="H76" s="494">
        <v>0</v>
      </c>
      <c r="I76" s="494">
        <v>0</v>
      </c>
      <c r="J76" s="494">
        <v>0</v>
      </c>
      <c r="K76" s="494">
        <v>0</v>
      </c>
      <c r="L76" s="494">
        <v>0</v>
      </c>
      <c r="M76" s="494">
        <v>0</v>
      </c>
      <c r="N76" s="494">
        <v>0</v>
      </c>
      <c r="O76" s="494">
        <v>0</v>
      </c>
      <c r="P76" s="494">
        <v>0</v>
      </c>
      <c r="Q76" s="494">
        <v>0</v>
      </c>
      <c r="R76" s="494">
        <v>0</v>
      </c>
      <c r="S76" s="494">
        <v>0</v>
      </c>
      <c r="T76" s="494">
        <v>0</v>
      </c>
      <c r="U76" s="494">
        <v>0</v>
      </c>
      <c r="V76" s="494">
        <v>0</v>
      </c>
      <c r="W76" s="494">
        <v>0</v>
      </c>
      <c r="X76" s="494">
        <v>0</v>
      </c>
      <c r="Y76" s="494">
        <v>0</v>
      </c>
      <c r="Z76" s="494">
        <v>0</v>
      </c>
      <c r="AA76" s="494">
        <v>0</v>
      </c>
      <c r="AB76" s="494">
        <v>0</v>
      </c>
      <c r="AC76" s="494">
        <v>0</v>
      </c>
      <c r="AD76" s="494">
        <v>0</v>
      </c>
      <c r="AE76" s="494">
        <v>0</v>
      </c>
      <c r="AF76" s="494">
        <v>0</v>
      </c>
      <c r="AG76" s="494">
        <v>0</v>
      </c>
      <c r="AH76" s="494">
        <v>0</v>
      </c>
      <c r="AI76" s="494">
        <v>0</v>
      </c>
      <c r="AJ76" s="494">
        <v>0</v>
      </c>
      <c r="AK76" s="494">
        <v>0</v>
      </c>
      <c r="AL76" s="494">
        <v>0</v>
      </c>
      <c r="AM76" s="494">
        <v>0</v>
      </c>
      <c r="AN76" s="494">
        <v>0</v>
      </c>
      <c r="AO76" s="494">
        <v>0</v>
      </c>
      <c r="AP76" s="494">
        <v>0</v>
      </c>
      <c r="AQ76" s="494">
        <v>0</v>
      </c>
      <c r="AR76" s="494">
        <v>0</v>
      </c>
      <c r="AS76" s="494">
        <v>0</v>
      </c>
      <c r="AT76" s="494">
        <v>0</v>
      </c>
      <c r="AU76" s="494">
        <v>0</v>
      </c>
      <c r="AV76" s="494">
        <v>0</v>
      </c>
      <c r="AW76" s="494">
        <v>0</v>
      </c>
      <c r="AX76" s="494">
        <v>0</v>
      </c>
      <c r="AY76" s="494">
        <v>0</v>
      </c>
      <c r="AZ76" s="494">
        <v>0</v>
      </c>
      <c r="BA76" s="494">
        <v>0</v>
      </c>
      <c r="BB76" s="494">
        <v>0</v>
      </c>
      <c r="BC76" s="494">
        <v>0</v>
      </c>
      <c r="BD76" s="494">
        <v>0</v>
      </c>
      <c r="BE76" s="494">
        <v>0</v>
      </c>
      <c r="BF76" s="494">
        <v>0</v>
      </c>
      <c r="BG76" s="494">
        <v>0</v>
      </c>
      <c r="BH76" s="494">
        <v>0</v>
      </c>
      <c r="BI76" s="494">
        <v>0</v>
      </c>
      <c r="BJ76" s="494">
        <v>0</v>
      </c>
      <c r="BK76" s="494">
        <v>0</v>
      </c>
      <c r="BL76" s="494">
        <v>0</v>
      </c>
      <c r="BM76" s="494">
        <v>0</v>
      </c>
      <c r="BN76" s="494">
        <v>0</v>
      </c>
      <c r="BO76" s="494">
        <v>0</v>
      </c>
      <c r="BP76" s="494">
        <v>0</v>
      </c>
      <c r="BQ76" s="494">
        <v>0</v>
      </c>
      <c r="BR76" s="494">
        <v>0</v>
      </c>
      <c r="BS76" s="494">
        <v>0</v>
      </c>
      <c r="BT76" s="494">
        <v>0</v>
      </c>
      <c r="BU76" s="494">
        <v>0</v>
      </c>
      <c r="BV76" s="494">
        <v>0</v>
      </c>
      <c r="BW76" s="494">
        <v>0</v>
      </c>
      <c r="BX76" s="494">
        <v>0</v>
      </c>
      <c r="BY76" s="494">
        <v>0</v>
      </c>
      <c r="BZ76" s="494">
        <v>0</v>
      </c>
      <c r="CA76" s="494">
        <v>0</v>
      </c>
      <c r="CB76" s="494">
        <v>0</v>
      </c>
      <c r="CC76" s="494">
        <v>0</v>
      </c>
      <c r="CD76" s="494">
        <v>0</v>
      </c>
      <c r="CE76" s="494">
        <v>0</v>
      </c>
      <c r="CF76" s="494">
        <v>0</v>
      </c>
      <c r="CG76" s="494">
        <v>0</v>
      </c>
      <c r="CH76" s="494">
        <v>0</v>
      </c>
      <c r="CI76" s="494">
        <v>0</v>
      </c>
      <c r="CJ76" s="494">
        <v>0</v>
      </c>
      <c r="CK76" s="494">
        <v>0</v>
      </c>
      <c r="CL76" s="494">
        <v>0</v>
      </c>
      <c r="CM76" s="494">
        <v>0</v>
      </c>
      <c r="CN76" s="494">
        <v>0</v>
      </c>
      <c r="CO76" s="494">
        <v>0</v>
      </c>
      <c r="CP76" s="494">
        <v>0</v>
      </c>
      <c r="CQ76" s="494">
        <v>0</v>
      </c>
      <c r="CR76" s="494">
        <v>0</v>
      </c>
      <c r="CS76" s="494">
        <v>0</v>
      </c>
      <c r="CT76" s="9"/>
      <c r="CV76" s="343">
        <f>IF(COUNT(G76:INDEX(G76:CS76,RP+1))&lt;&gt;RP+1,"Error",0)</f>
        <v>0</v>
      </c>
      <c r="CX76" s="324">
        <f t="shared" si="22"/>
        <v>0</v>
      </c>
    </row>
    <row r="77" spans="3:102" customFormat="1" hidden="1" x14ac:dyDescent="0.35">
      <c r="C77" s="421"/>
      <c r="D77" s="3"/>
      <c r="E77" s="492">
        <f>G77+NPV(G.Asm!$F$40,H77:INDEX(H77:CS77,RP))</f>
        <v>0</v>
      </c>
      <c r="F77" s="492">
        <f t="shared" si="21"/>
        <v>0</v>
      </c>
      <c r="G77" s="493">
        <v>0</v>
      </c>
      <c r="H77" s="494">
        <v>0</v>
      </c>
      <c r="I77" s="494">
        <v>0</v>
      </c>
      <c r="J77" s="494">
        <v>0</v>
      </c>
      <c r="K77" s="494">
        <v>0</v>
      </c>
      <c r="L77" s="494">
        <v>0</v>
      </c>
      <c r="M77" s="494">
        <v>0</v>
      </c>
      <c r="N77" s="494">
        <v>0</v>
      </c>
      <c r="O77" s="494">
        <v>0</v>
      </c>
      <c r="P77" s="494">
        <v>0</v>
      </c>
      <c r="Q77" s="494">
        <v>0</v>
      </c>
      <c r="R77" s="494">
        <v>0</v>
      </c>
      <c r="S77" s="494">
        <v>0</v>
      </c>
      <c r="T77" s="494">
        <v>0</v>
      </c>
      <c r="U77" s="494">
        <v>0</v>
      </c>
      <c r="V77" s="494">
        <v>0</v>
      </c>
      <c r="W77" s="494">
        <v>0</v>
      </c>
      <c r="X77" s="494">
        <v>0</v>
      </c>
      <c r="Y77" s="494">
        <v>0</v>
      </c>
      <c r="Z77" s="494">
        <v>0</v>
      </c>
      <c r="AA77" s="494">
        <v>0</v>
      </c>
      <c r="AB77" s="494">
        <v>0</v>
      </c>
      <c r="AC77" s="494">
        <v>0</v>
      </c>
      <c r="AD77" s="494">
        <v>0</v>
      </c>
      <c r="AE77" s="494">
        <v>0</v>
      </c>
      <c r="AF77" s="494">
        <v>0</v>
      </c>
      <c r="AG77" s="494">
        <v>0</v>
      </c>
      <c r="AH77" s="494">
        <v>0</v>
      </c>
      <c r="AI77" s="494">
        <v>0</v>
      </c>
      <c r="AJ77" s="494">
        <v>0</v>
      </c>
      <c r="AK77" s="494">
        <v>0</v>
      </c>
      <c r="AL77" s="494">
        <v>0</v>
      </c>
      <c r="AM77" s="494">
        <v>0</v>
      </c>
      <c r="AN77" s="494">
        <v>0</v>
      </c>
      <c r="AO77" s="494">
        <v>0</v>
      </c>
      <c r="AP77" s="494">
        <v>0</v>
      </c>
      <c r="AQ77" s="494">
        <v>0</v>
      </c>
      <c r="AR77" s="494">
        <v>0</v>
      </c>
      <c r="AS77" s="494">
        <v>0</v>
      </c>
      <c r="AT77" s="494">
        <v>0</v>
      </c>
      <c r="AU77" s="494">
        <v>0</v>
      </c>
      <c r="AV77" s="494">
        <v>0</v>
      </c>
      <c r="AW77" s="494">
        <v>0</v>
      </c>
      <c r="AX77" s="494">
        <v>0</v>
      </c>
      <c r="AY77" s="494">
        <v>0</v>
      </c>
      <c r="AZ77" s="494">
        <v>0</v>
      </c>
      <c r="BA77" s="494">
        <v>0</v>
      </c>
      <c r="BB77" s="494">
        <v>0</v>
      </c>
      <c r="BC77" s="494">
        <v>0</v>
      </c>
      <c r="BD77" s="494">
        <v>0</v>
      </c>
      <c r="BE77" s="494">
        <v>0</v>
      </c>
      <c r="BF77" s="494">
        <v>0</v>
      </c>
      <c r="BG77" s="494">
        <v>0</v>
      </c>
      <c r="BH77" s="494">
        <v>0</v>
      </c>
      <c r="BI77" s="494">
        <v>0</v>
      </c>
      <c r="BJ77" s="494">
        <v>0</v>
      </c>
      <c r="BK77" s="494">
        <v>0</v>
      </c>
      <c r="BL77" s="494">
        <v>0</v>
      </c>
      <c r="BM77" s="494">
        <v>0</v>
      </c>
      <c r="BN77" s="494">
        <v>0</v>
      </c>
      <c r="BO77" s="494">
        <v>0</v>
      </c>
      <c r="BP77" s="494">
        <v>0</v>
      </c>
      <c r="BQ77" s="494">
        <v>0</v>
      </c>
      <c r="BR77" s="494">
        <v>0</v>
      </c>
      <c r="BS77" s="494">
        <v>0</v>
      </c>
      <c r="BT77" s="494">
        <v>0</v>
      </c>
      <c r="BU77" s="494">
        <v>0</v>
      </c>
      <c r="BV77" s="494">
        <v>0</v>
      </c>
      <c r="BW77" s="494">
        <v>0</v>
      </c>
      <c r="BX77" s="494">
        <v>0</v>
      </c>
      <c r="BY77" s="494">
        <v>0</v>
      </c>
      <c r="BZ77" s="494">
        <v>0</v>
      </c>
      <c r="CA77" s="494">
        <v>0</v>
      </c>
      <c r="CB77" s="494">
        <v>0</v>
      </c>
      <c r="CC77" s="494">
        <v>0</v>
      </c>
      <c r="CD77" s="494">
        <v>0</v>
      </c>
      <c r="CE77" s="494">
        <v>0</v>
      </c>
      <c r="CF77" s="494">
        <v>0</v>
      </c>
      <c r="CG77" s="494">
        <v>0</v>
      </c>
      <c r="CH77" s="494">
        <v>0</v>
      </c>
      <c r="CI77" s="494">
        <v>0</v>
      </c>
      <c r="CJ77" s="494">
        <v>0</v>
      </c>
      <c r="CK77" s="494">
        <v>0</v>
      </c>
      <c r="CL77" s="494">
        <v>0</v>
      </c>
      <c r="CM77" s="494">
        <v>0</v>
      </c>
      <c r="CN77" s="494">
        <v>0</v>
      </c>
      <c r="CO77" s="494">
        <v>0</v>
      </c>
      <c r="CP77" s="494">
        <v>0</v>
      </c>
      <c r="CQ77" s="494">
        <v>0</v>
      </c>
      <c r="CR77" s="494">
        <v>0</v>
      </c>
      <c r="CS77" s="494">
        <v>0</v>
      </c>
      <c r="CT77" s="9"/>
      <c r="CV77" s="343">
        <f>IF(COUNT(G77:INDEX(G77:CS77,RP+1))&lt;&gt;RP+1,"Error",0)</f>
        <v>0</v>
      </c>
      <c r="CX77" s="324">
        <f t="shared" si="22"/>
        <v>0</v>
      </c>
    </row>
    <row r="78" spans="3:102" customFormat="1" hidden="1" x14ac:dyDescent="0.35">
      <c r="C78" s="421"/>
      <c r="D78" s="3"/>
      <c r="E78" s="492">
        <f>G78+NPV(G.Asm!$F$40,H78:INDEX(H78:CS78,RP))</f>
        <v>0</v>
      </c>
      <c r="F78" s="492">
        <f t="shared" si="21"/>
        <v>0</v>
      </c>
      <c r="G78" s="493">
        <v>0</v>
      </c>
      <c r="H78" s="494">
        <v>0</v>
      </c>
      <c r="I78" s="494">
        <v>0</v>
      </c>
      <c r="J78" s="494">
        <v>0</v>
      </c>
      <c r="K78" s="494">
        <v>0</v>
      </c>
      <c r="L78" s="494">
        <v>0</v>
      </c>
      <c r="M78" s="494">
        <v>0</v>
      </c>
      <c r="N78" s="494">
        <v>0</v>
      </c>
      <c r="O78" s="494">
        <v>0</v>
      </c>
      <c r="P78" s="494">
        <v>0</v>
      </c>
      <c r="Q78" s="494">
        <v>0</v>
      </c>
      <c r="R78" s="494">
        <v>0</v>
      </c>
      <c r="S78" s="494">
        <v>0</v>
      </c>
      <c r="T78" s="494">
        <v>0</v>
      </c>
      <c r="U78" s="494">
        <v>0</v>
      </c>
      <c r="V78" s="494">
        <v>0</v>
      </c>
      <c r="W78" s="494">
        <v>0</v>
      </c>
      <c r="X78" s="494">
        <v>0</v>
      </c>
      <c r="Y78" s="494">
        <v>0</v>
      </c>
      <c r="Z78" s="494">
        <v>0</v>
      </c>
      <c r="AA78" s="494">
        <v>0</v>
      </c>
      <c r="AB78" s="494">
        <v>0</v>
      </c>
      <c r="AC78" s="494">
        <v>0</v>
      </c>
      <c r="AD78" s="494">
        <v>0</v>
      </c>
      <c r="AE78" s="494">
        <v>0</v>
      </c>
      <c r="AF78" s="494">
        <v>0</v>
      </c>
      <c r="AG78" s="494">
        <v>0</v>
      </c>
      <c r="AH78" s="494">
        <v>0</v>
      </c>
      <c r="AI78" s="494">
        <v>0</v>
      </c>
      <c r="AJ78" s="494">
        <v>0</v>
      </c>
      <c r="AK78" s="494">
        <v>0</v>
      </c>
      <c r="AL78" s="494">
        <v>0</v>
      </c>
      <c r="AM78" s="494">
        <v>0</v>
      </c>
      <c r="AN78" s="494">
        <v>0</v>
      </c>
      <c r="AO78" s="494">
        <v>0</v>
      </c>
      <c r="AP78" s="494">
        <v>0</v>
      </c>
      <c r="AQ78" s="494">
        <v>0</v>
      </c>
      <c r="AR78" s="494">
        <v>0</v>
      </c>
      <c r="AS78" s="494">
        <v>0</v>
      </c>
      <c r="AT78" s="494">
        <v>0</v>
      </c>
      <c r="AU78" s="494">
        <v>0</v>
      </c>
      <c r="AV78" s="494">
        <v>0</v>
      </c>
      <c r="AW78" s="494">
        <v>0</v>
      </c>
      <c r="AX78" s="494">
        <v>0</v>
      </c>
      <c r="AY78" s="494">
        <v>0</v>
      </c>
      <c r="AZ78" s="494">
        <v>0</v>
      </c>
      <c r="BA78" s="494">
        <v>0</v>
      </c>
      <c r="BB78" s="494">
        <v>0</v>
      </c>
      <c r="BC78" s="494">
        <v>0</v>
      </c>
      <c r="BD78" s="494">
        <v>0</v>
      </c>
      <c r="BE78" s="494">
        <v>0</v>
      </c>
      <c r="BF78" s="494">
        <v>0</v>
      </c>
      <c r="BG78" s="494">
        <v>0</v>
      </c>
      <c r="BH78" s="494">
        <v>0</v>
      </c>
      <c r="BI78" s="494">
        <v>0</v>
      </c>
      <c r="BJ78" s="494">
        <v>0</v>
      </c>
      <c r="BK78" s="494">
        <v>0</v>
      </c>
      <c r="BL78" s="494">
        <v>0</v>
      </c>
      <c r="BM78" s="494">
        <v>0</v>
      </c>
      <c r="BN78" s="494">
        <v>0</v>
      </c>
      <c r="BO78" s="494">
        <v>0</v>
      </c>
      <c r="BP78" s="494">
        <v>0</v>
      </c>
      <c r="BQ78" s="494">
        <v>0</v>
      </c>
      <c r="BR78" s="494">
        <v>0</v>
      </c>
      <c r="BS78" s="494">
        <v>0</v>
      </c>
      <c r="BT78" s="494">
        <v>0</v>
      </c>
      <c r="BU78" s="494">
        <v>0</v>
      </c>
      <c r="BV78" s="494">
        <v>0</v>
      </c>
      <c r="BW78" s="494">
        <v>0</v>
      </c>
      <c r="BX78" s="494">
        <v>0</v>
      </c>
      <c r="BY78" s="494">
        <v>0</v>
      </c>
      <c r="BZ78" s="494">
        <v>0</v>
      </c>
      <c r="CA78" s="494">
        <v>0</v>
      </c>
      <c r="CB78" s="494">
        <v>0</v>
      </c>
      <c r="CC78" s="494">
        <v>0</v>
      </c>
      <c r="CD78" s="494">
        <v>0</v>
      </c>
      <c r="CE78" s="494">
        <v>0</v>
      </c>
      <c r="CF78" s="494">
        <v>0</v>
      </c>
      <c r="CG78" s="494">
        <v>0</v>
      </c>
      <c r="CH78" s="494">
        <v>0</v>
      </c>
      <c r="CI78" s="494">
        <v>0</v>
      </c>
      <c r="CJ78" s="494">
        <v>0</v>
      </c>
      <c r="CK78" s="494">
        <v>0</v>
      </c>
      <c r="CL78" s="494">
        <v>0</v>
      </c>
      <c r="CM78" s="494">
        <v>0</v>
      </c>
      <c r="CN78" s="494">
        <v>0</v>
      </c>
      <c r="CO78" s="494">
        <v>0</v>
      </c>
      <c r="CP78" s="494">
        <v>0</v>
      </c>
      <c r="CQ78" s="494">
        <v>0</v>
      </c>
      <c r="CR78" s="494">
        <v>0</v>
      </c>
      <c r="CS78" s="494">
        <v>0</v>
      </c>
      <c r="CT78" s="9"/>
      <c r="CV78" s="343">
        <f>IF(COUNT(G78:INDEX(G78:CS78,RP+1))&lt;&gt;RP+1,"Error",0)</f>
        <v>0</v>
      </c>
      <c r="CX78" s="324">
        <f t="shared" si="22"/>
        <v>0</v>
      </c>
    </row>
    <row r="79" spans="3:102" customFormat="1" hidden="1" x14ac:dyDescent="0.35">
      <c r="C79" s="421"/>
      <c r="D79" s="3"/>
      <c r="E79" s="492">
        <f>G79+NPV(G.Asm!$F$40,H79:INDEX(H79:CS79,RP))</f>
        <v>0</v>
      </c>
      <c r="F79" s="492">
        <f t="shared" si="21"/>
        <v>0</v>
      </c>
      <c r="G79" s="493">
        <v>0</v>
      </c>
      <c r="H79" s="494">
        <v>0</v>
      </c>
      <c r="I79" s="494">
        <v>0</v>
      </c>
      <c r="J79" s="494">
        <v>0</v>
      </c>
      <c r="K79" s="494">
        <v>0</v>
      </c>
      <c r="L79" s="494">
        <v>0</v>
      </c>
      <c r="M79" s="494">
        <v>0</v>
      </c>
      <c r="N79" s="494">
        <v>0</v>
      </c>
      <c r="O79" s="494">
        <v>0</v>
      </c>
      <c r="P79" s="494">
        <v>0</v>
      </c>
      <c r="Q79" s="494">
        <v>0</v>
      </c>
      <c r="R79" s="494">
        <v>0</v>
      </c>
      <c r="S79" s="494">
        <v>0</v>
      </c>
      <c r="T79" s="494">
        <v>0</v>
      </c>
      <c r="U79" s="494">
        <v>0</v>
      </c>
      <c r="V79" s="494">
        <v>0</v>
      </c>
      <c r="W79" s="494">
        <v>0</v>
      </c>
      <c r="X79" s="494">
        <v>0</v>
      </c>
      <c r="Y79" s="494">
        <v>0</v>
      </c>
      <c r="Z79" s="494">
        <v>0</v>
      </c>
      <c r="AA79" s="494">
        <v>0</v>
      </c>
      <c r="AB79" s="494">
        <v>0</v>
      </c>
      <c r="AC79" s="494">
        <v>0</v>
      </c>
      <c r="AD79" s="494">
        <v>0</v>
      </c>
      <c r="AE79" s="494">
        <v>0</v>
      </c>
      <c r="AF79" s="494">
        <v>0</v>
      </c>
      <c r="AG79" s="494">
        <v>0</v>
      </c>
      <c r="AH79" s="494">
        <v>0</v>
      </c>
      <c r="AI79" s="494">
        <v>0</v>
      </c>
      <c r="AJ79" s="494">
        <v>0</v>
      </c>
      <c r="AK79" s="494">
        <v>0</v>
      </c>
      <c r="AL79" s="494">
        <v>0</v>
      </c>
      <c r="AM79" s="494">
        <v>0</v>
      </c>
      <c r="AN79" s="494">
        <v>0</v>
      </c>
      <c r="AO79" s="494">
        <v>0</v>
      </c>
      <c r="AP79" s="494">
        <v>0</v>
      </c>
      <c r="AQ79" s="494">
        <v>0</v>
      </c>
      <c r="AR79" s="494">
        <v>0</v>
      </c>
      <c r="AS79" s="494">
        <v>0</v>
      </c>
      <c r="AT79" s="494">
        <v>0</v>
      </c>
      <c r="AU79" s="494">
        <v>0</v>
      </c>
      <c r="AV79" s="494">
        <v>0</v>
      </c>
      <c r="AW79" s="494">
        <v>0</v>
      </c>
      <c r="AX79" s="494">
        <v>0</v>
      </c>
      <c r="AY79" s="494">
        <v>0</v>
      </c>
      <c r="AZ79" s="494">
        <v>0</v>
      </c>
      <c r="BA79" s="494">
        <v>0</v>
      </c>
      <c r="BB79" s="494">
        <v>0</v>
      </c>
      <c r="BC79" s="494">
        <v>0</v>
      </c>
      <c r="BD79" s="494">
        <v>0</v>
      </c>
      <c r="BE79" s="494">
        <v>0</v>
      </c>
      <c r="BF79" s="494">
        <v>0</v>
      </c>
      <c r="BG79" s="494">
        <v>0</v>
      </c>
      <c r="BH79" s="494">
        <v>0</v>
      </c>
      <c r="BI79" s="494">
        <v>0</v>
      </c>
      <c r="BJ79" s="494">
        <v>0</v>
      </c>
      <c r="BK79" s="494">
        <v>0</v>
      </c>
      <c r="BL79" s="494">
        <v>0</v>
      </c>
      <c r="BM79" s="494">
        <v>0</v>
      </c>
      <c r="BN79" s="494">
        <v>0</v>
      </c>
      <c r="BO79" s="494">
        <v>0</v>
      </c>
      <c r="BP79" s="494">
        <v>0</v>
      </c>
      <c r="BQ79" s="494">
        <v>0</v>
      </c>
      <c r="BR79" s="494">
        <v>0</v>
      </c>
      <c r="BS79" s="494">
        <v>0</v>
      </c>
      <c r="BT79" s="494">
        <v>0</v>
      </c>
      <c r="BU79" s="494">
        <v>0</v>
      </c>
      <c r="BV79" s="494">
        <v>0</v>
      </c>
      <c r="BW79" s="494">
        <v>0</v>
      </c>
      <c r="BX79" s="494">
        <v>0</v>
      </c>
      <c r="BY79" s="494">
        <v>0</v>
      </c>
      <c r="BZ79" s="494">
        <v>0</v>
      </c>
      <c r="CA79" s="494">
        <v>0</v>
      </c>
      <c r="CB79" s="494">
        <v>0</v>
      </c>
      <c r="CC79" s="494">
        <v>0</v>
      </c>
      <c r="CD79" s="494">
        <v>0</v>
      </c>
      <c r="CE79" s="494">
        <v>0</v>
      </c>
      <c r="CF79" s="494">
        <v>0</v>
      </c>
      <c r="CG79" s="494">
        <v>0</v>
      </c>
      <c r="CH79" s="494">
        <v>0</v>
      </c>
      <c r="CI79" s="494">
        <v>0</v>
      </c>
      <c r="CJ79" s="494">
        <v>0</v>
      </c>
      <c r="CK79" s="494">
        <v>0</v>
      </c>
      <c r="CL79" s="494">
        <v>0</v>
      </c>
      <c r="CM79" s="494">
        <v>0</v>
      </c>
      <c r="CN79" s="494">
        <v>0</v>
      </c>
      <c r="CO79" s="494">
        <v>0</v>
      </c>
      <c r="CP79" s="494">
        <v>0</v>
      </c>
      <c r="CQ79" s="494">
        <v>0</v>
      </c>
      <c r="CR79" s="494">
        <v>0</v>
      </c>
      <c r="CS79" s="494">
        <v>0</v>
      </c>
      <c r="CT79" s="9"/>
      <c r="CV79" s="343">
        <f>IF(COUNT(G79:INDEX(G79:CS79,RP+1))&lt;&gt;RP+1,"Error",0)</f>
        <v>0</v>
      </c>
      <c r="CX79" s="324">
        <f t="shared" si="22"/>
        <v>0</v>
      </c>
    </row>
    <row r="80" spans="3:102" customFormat="1" hidden="1" x14ac:dyDescent="0.35">
      <c r="C80" s="421"/>
      <c r="D80" s="3"/>
      <c r="E80" s="492">
        <f>G80+NPV(G.Asm!$F$40,H80:INDEX(H80:CS80,RP))</f>
        <v>0</v>
      </c>
      <c r="F80" s="492">
        <f t="shared" si="21"/>
        <v>0</v>
      </c>
      <c r="G80" s="493">
        <v>0</v>
      </c>
      <c r="H80" s="494">
        <v>0</v>
      </c>
      <c r="I80" s="494">
        <v>0</v>
      </c>
      <c r="J80" s="494">
        <v>0</v>
      </c>
      <c r="K80" s="494">
        <v>0</v>
      </c>
      <c r="L80" s="494">
        <v>0</v>
      </c>
      <c r="M80" s="494">
        <v>0</v>
      </c>
      <c r="N80" s="494">
        <v>0</v>
      </c>
      <c r="O80" s="494">
        <v>0</v>
      </c>
      <c r="P80" s="494">
        <v>0</v>
      </c>
      <c r="Q80" s="494">
        <v>0</v>
      </c>
      <c r="R80" s="494">
        <v>0</v>
      </c>
      <c r="S80" s="494">
        <v>0</v>
      </c>
      <c r="T80" s="494">
        <v>0</v>
      </c>
      <c r="U80" s="494">
        <v>0</v>
      </c>
      <c r="V80" s="494">
        <v>0</v>
      </c>
      <c r="W80" s="494">
        <v>0</v>
      </c>
      <c r="X80" s="494">
        <v>0</v>
      </c>
      <c r="Y80" s="494">
        <v>0</v>
      </c>
      <c r="Z80" s="494">
        <v>0</v>
      </c>
      <c r="AA80" s="494">
        <v>0</v>
      </c>
      <c r="AB80" s="494">
        <v>0</v>
      </c>
      <c r="AC80" s="494">
        <v>0</v>
      </c>
      <c r="AD80" s="494">
        <v>0</v>
      </c>
      <c r="AE80" s="494">
        <v>0</v>
      </c>
      <c r="AF80" s="494">
        <v>0</v>
      </c>
      <c r="AG80" s="494">
        <v>0</v>
      </c>
      <c r="AH80" s="494">
        <v>0</v>
      </c>
      <c r="AI80" s="494">
        <v>0</v>
      </c>
      <c r="AJ80" s="494">
        <v>0</v>
      </c>
      <c r="AK80" s="494">
        <v>0</v>
      </c>
      <c r="AL80" s="494">
        <v>0</v>
      </c>
      <c r="AM80" s="494">
        <v>0</v>
      </c>
      <c r="AN80" s="494">
        <v>0</v>
      </c>
      <c r="AO80" s="494">
        <v>0</v>
      </c>
      <c r="AP80" s="494">
        <v>0</v>
      </c>
      <c r="AQ80" s="494">
        <v>0</v>
      </c>
      <c r="AR80" s="494">
        <v>0</v>
      </c>
      <c r="AS80" s="494">
        <v>0</v>
      </c>
      <c r="AT80" s="494">
        <v>0</v>
      </c>
      <c r="AU80" s="494">
        <v>0</v>
      </c>
      <c r="AV80" s="494">
        <v>0</v>
      </c>
      <c r="AW80" s="494">
        <v>0</v>
      </c>
      <c r="AX80" s="494">
        <v>0</v>
      </c>
      <c r="AY80" s="494">
        <v>0</v>
      </c>
      <c r="AZ80" s="494">
        <v>0</v>
      </c>
      <c r="BA80" s="494">
        <v>0</v>
      </c>
      <c r="BB80" s="494">
        <v>0</v>
      </c>
      <c r="BC80" s="494">
        <v>0</v>
      </c>
      <c r="BD80" s="494">
        <v>0</v>
      </c>
      <c r="BE80" s="494">
        <v>0</v>
      </c>
      <c r="BF80" s="494">
        <v>0</v>
      </c>
      <c r="BG80" s="494">
        <v>0</v>
      </c>
      <c r="BH80" s="494">
        <v>0</v>
      </c>
      <c r="BI80" s="494">
        <v>0</v>
      </c>
      <c r="BJ80" s="494">
        <v>0</v>
      </c>
      <c r="BK80" s="494">
        <v>0</v>
      </c>
      <c r="BL80" s="494">
        <v>0</v>
      </c>
      <c r="BM80" s="494">
        <v>0</v>
      </c>
      <c r="BN80" s="494">
        <v>0</v>
      </c>
      <c r="BO80" s="494">
        <v>0</v>
      </c>
      <c r="BP80" s="494">
        <v>0</v>
      </c>
      <c r="BQ80" s="494">
        <v>0</v>
      </c>
      <c r="BR80" s="494">
        <v>0</v>
      </c>
      <c r="BS80" s="494">
        <v>0</v>
      </c>
      <c r="BT80" s="494">
        <v>0</v>
      </c>
      <c r="BU80" s="494">
        <v>0</v>
      </c>
      <c r="BV80" s="494">
        <v>0</v>
      </c>
      <c r="BW80" s="494">
        <v>0</v>
      </c>
      <c r="BX80" s="494">
        <v>0</v>
      </c>
      <c r="BY80" s="494">
        <v>0</v>
      </c>
      <c r="BZ80" s="494">
        <v>0</v>
      </c>
      <c r="CA80" s="494">
        <v>0</v>
      </c>
      <c r="CB80" s="494">
        <v>0</v>
      </c>
      <c r="CC80" s="494">
        <v>0</v>
      </c>
      <c r="CD80" s="494">
        <v>0</v>
      </c>
      <c r="CE80" s="494">
        <v>0</v>
      </c>
      <c r="CF80" s="494">
        <v>0</v>
      </c>
      <c r="CG80" s="494">
        <v>0</v>
      </c>
      <c r="CH80" s="494">
        <v>0</v>
      </c>
      <c r="CI80" s="494">
        <v>0</v>
      </c>
      <c r="CJ80" s="494">
        <v>0</v>
      </c>
      <c r="CK80" s="494">
        <v>0</v>
      </c>
      <c r="CL80" s="494">
        <v>0</v>
      </c>
      <c r="CM80" s="494">
        <v>0</v>
      </c>
      <c r="CN80" s="494">
        <v>0</v>
      </c>
      <c r="CO80" s="494">
        <v>0</v>
      </c>
      <c r="CP80" s="494">
        <v>0</v>
      </c>
      <c r="CQ80" s="494">
        <v>0</v>
      </c>
      <c r="CR80" s="494">
        <v>0</v>
      </c>
      <c r="CS80" s="494">
        <v>0</v>
      </c>
      <c r="CT80" s="9"/>
      <c r="CV80" s="343">
        <f>IF(COUNT(G80:INDEX(G80:CS80,RP+1))&lt;&gt;RP+1,"Error",0)</f>
        <v>0</v>
      </c>
      <c r="CX80" s="324">
        <f t="shared" si="22"/>
        <v>0</v>
      </c>
    </row>
    <row r="81" spans="3:102" customFormat="1" hidden="1" x14ac:dyDescent="0.35">
      <c r="C81" s="421"/>
      <c r="D81" s="3"/>
      <c r="E81" s="492">
        <f>G81+NPV(G.Asm!$F$40,H81:INDEX(H81:CS81,RP))</f>
        <v>0</v>
      </c>
      <c r="F81" s="492">
        <f t="shared" si="21"/>
        <v>0</v>
      </c>
      <c r="G81" s="493">
        <v>0</v>
      </c>
      <c r="H81" s="494">
        <v>0</v>
      </c>
      <c r="I81" s="494">
        <v>0</v>
      </c>
      <c r="J81" s="494">
        <v>0</v>
      </c>
      <c r="K81" s="494">
        <v>0</v>
      </c>
      <c r="L81" s="494">
        <v>0</v>
      </c>
      <c r="M81" s="494">
        <v>0</v>
      </c>
      <c r="N81" s="494">
        <v>0</v>
      </c>
      <c r="O81" s="494">
        <v>0</v>
      </c>
      <c r="P81" s="494">
        <v>0</v>
      </c>
      <c r="Q81" s="494">
        <v>0</v>
      </c>
      <c r="R81" s="494">
        <v>0</v>
      </c>
      <c r="S81" s="494">
        <v>0</v>
      </c>
      <c r="T81" s="494">
        <v>0</v>
      </c>
      <c r="U81" s="494">
        <v>0</v>
      </c>
      <c r="V81" s="494">
        <v>0</v>
      </c>
      <c r="W81" s="494">
        <v>0</v>
      </c>
      <c r="X81" s="494">
        <v>0</v>
      </c>
      <c r="Y81" s="494">
        <v>0</v>
      </c>
      <c r="Z81" s="494">
        <v>0</v>
      </c>
      <c r="AA81" s="494">
        <v>0</v>
      </c>
      <c r="AB81" s="494">
        <v>0</v>
      </c>
      <c r="AC81" s="494">
        <v>0</v>
      </c>
      <c r="AD81" s="494">
        <v>0</v>
      </c>
      <c r="AE81" s="494">
        <v>0</v>
      </c>
      <c r="AF81" s="494">
        <v>0</v>
      </c>
      <c r="AG81" s="494">
        <v>0</v>
      </c>
      <c r="AH81" s="494">
        <v>0</v>
      </c>
      <c r="AI81" s="494">
        <v>0</v>
      </c>
      <c r="AJ81" s="494">
        <v>0</v>
      </c>
      <c r="AK81" s="494">
        <v>0</v>
      </c>
      <c r="AL81" s="494">
        <v>0</v>
      </c>
      <c r="AM81" s="494">
        <v>0</v>
      </c>
      <c r="AN81" s="494">
        <v>0</v>
      </c>
      <c r="AO81" s="494">
        <v>0</v>
      </c>
      <c r="AP81" s="494">
        <v>0</v>
      </c>
      <c r="AQ81" s="494">
        <v>0</v>
      </c>
      <c r="AR81" s="494">
        <v>0</v>
      </c>
      <c r="AS81" s="494">
        <v>0</v>
      </c>
      <c r="AT81" s="494">
        <v>0</v>
      </c>
      <c r="AU81" s="494">
        <v>0</v>
      </c>
      <c r="AV81" s="494">
        <v>0</v>
      </c>
      <c r="AW81" s="494">
        <v>0</v>
      </c>
      <c r="AX81" s="494">
        <v>0</v>
      </c>
      <c r="AY81" s="494">
        <v>0</v>
      </c>
      <c r="AZ81" s="494">
        <v>0</v>
      </c>
      <c r="BA81" s="494">
        <v>0</v>
      </c>
      <c r="BB81" s="494">
        <v>0</v>
      </c>
      <c r="BC81" s="494">
        <v>0</v>
      </c>
      <c r="BD81" s="494">
        <v>0</v>
      </c>
      <c r="BE81" s="494">
        <v>0</v>
      </c>
      <c r="BF81" s="494">
        <v>0</v>
      </c>
      <c r="BG81" s="494">
        <v>0</v>
      </c>
      <c r="BH81" s="494">
        <v>0</v>
      </c>
      <c r="BI81" s="494">
        <v>0</v>
      </c>
      <c r="BJ81" s="494">
        <v>0</v>
      </c>
      <c r="BK81" s="494">
        <v>0</v>
      </c>
      <c r="BL81" s="494">
        <v>0</v>
      </c>
      <c r="BM81" s="494">
        <v>0</v>
      </c>
      <c r="BN81" s="494">
        <v>0</v>
      </c>
      <c r="BO81" s="494">
        <v>0</v>
      </c>
      <c r="BP81" s="494">
        <v>0</v>
      </c>
      <c r="BQ81" s="494">
        <v>0</v>
      </c>
      <c r="BR81" s="494">
        <v>0</v>
      </c>
      <c r="BS81" s="494">
        <v>0</v>
      </c>
      <c r="BT81" s="494">
        <v>0</v>
      </c>
      <c r="BU81" s="494">
        <v>0</v>
      </c>
      <c r="BV81" s="494">
        <v>0</v>
      </c>
      <c r="BW81" s="494">
        <v>0</v>
      </c>
      <c r="BX81" s="494">
        <v>0</v>
      </c>
      <c r="BY81" s="494">
        <v>0</v>
      </c>
      <c r="BZ81" s="494">
        <v>0</v>
      </c>
      <c r="CA81" s="494">
        <v>0</v>
      </c>
      <c r="CB81" s="494">
        <v>0</v>
      </c>
      <c r="CC81" s="494">
        <v>0</v>
      </c>
      <c r="CD81" s="494">
        <v>0</v>
      </c>
      <c r="CE81" s="494">
        <v>0</v>
      </c>
      <c r="CF81" s="494">
        <v>0</v>
      </c>
      <c r="CG81" s="494">
        <v>0</v>
      </c>
      <c r="CH81" s="494">
        <v>0</v>
      </c>
      <c r="CI81" s="494">
        <v>0</v>
      </c>
      <c r="CJ81" s="494">
        <v>0</v>
      </c>
      <c r="CK81" s="494">
        <v>0</v>
      </c>
      <c r="CL81" s="494">
        <v>0</v>
      </c>
      <c r="CM81" s="494">
        <v>0</v>
      </c>
      <c r="CN81" s="494">
        <v>0</v>
      </c>
      <c r="CO81" s="494">
        <v>0</v>
      </c>
      <c r="CP81" s="494">
        <v>0</v>
      </c>
      <c r="CQ81" s="494">
        <v>0</v>
      </c>
      <c r="CR81" s="494">
        <v>0</v>
      </c>
      <c r="CS81" s="494">
        <v>0</v>
      </c>
      <c r="CT81" s="9"/>
      <c r="CV81" s="343">
        <f>IF(COUNT(G81:INDEX(G81:CS81,RP+1))&lt;&gt;RP+1,"Error",0)</f>
        <v>0</v>
      </c>
      <c r="CX81" s="324">
        <f t="shared" si="22"/>
        <v>0</v>
      </c>
    </row>
    <row r="82" spans="3:102" customFormat="1" hidden="1" x14ac:dyDescent="0.35">
      <c r="C82" s="421"/>
      <c r="D82" s="3"/>
      <c r="E82" s="492">
        <f>G82+NPV(G.Asm!$F$40,H82:INDEX(H82:CS82,RP))</f>
        <v>0</v>
      </c>
      <c r="F82" s="492">
        <f t="shared" si="21"/>
        <v>0</v>
      </c>
      <c r="G82" s="493">
        <v>0</v>
      </c>
      <c r="H82" s="494">
        <v>0</v>
      </c>
      <c r="I82" s="494">
        <v>0</v>
      </c>
      <c r="J82" s="494">
        <v>0</v>
      </c>
      <c r="K82" s="494">
        <v>0</v>
      </c>
      <c r="L82" s="494">
        <v>0</v>
      </c>
      <c r="M82" s="494">
        <v>0</v>
      </c>
      <c r="N82" s="494">
        <v>0</v>
      </c>
      <c r="O82" s="494">
        <v>0</v>
      </c>
      <c r="P82" s="494">
        <v>0</v>
      </c>
      <c r="Q82" s="494">
        <v>0</v>
      </c>
      <c r="R82" s="494">
        <v>0</v>
      </c>
      <c r="S82" s="494">
        <v>0</v>
      </c>
      <c r="T82" s="494">
        <v>0</v>
      </c>
      <c r="U82" s="494">
        <v>0</v>
      </c>
      <c r="V82" s="494">
        <v>0</v>
      </c>
      <c r="W82" s="494">
        <v>0</v>
      </c>
      <c r="X82" s="494">
        <v>0</v>
      </c>
      <c r="Y82" s="494">
        <v>0</v>
      </c>
      <c r="Z82" s="494">
        <v>0</v>
      </c>
      <c r="AA82" s="494">
        <v>0</v>
      </c>
      <c r="AB82" s="494">
        <v>0</v>
      </c>
      <c r="AC82" s="494">
        <v>0</v>
      </c>
      <c r="AD82" s="494">
        <v>0</v>
      </c>
      <c r="AE82" s="494">
        <v>0</v>
      </c>
      <c r="AF82" s="494">
        <v>0</v>
      </c>
      <c r="AG82" s="494">
        <v>0</v>
      </c>
      <c r="AH82" s="494">
        <v>0</v>
      </c>
      <c r="AI82" s="494">
        <v>0</v>
      </c>
      <c r="AJ82" s="494">
        <v>0</v>
      </c>
      <c r="AK82" s="494">
        <v>0</v>
      </c>
      <c r="AL82" s="494">
        <v>0</v>
      </c>
      <c r="AM82" s="494">
        <v>0</v>
      </c>
      <c r="AN82" s="494">
        <v>0</v>
      </c>
      <c r="AO82" s="494">
        <v>0</v>
      </c>
      <c r="AP82" s="494">
        <v>0</v>
      </c>
      <c r="AQ82" s="494">
        <v>0</v>
      </c>
      <c r="AR82" s="494">
        <v>0</v>
      </c>
      <c r="AS82" s="494">
        <v>0</v>
      </c>
      <c r="AT82" s="494">
        <v>0</v>
      </c>
      <c r="AU82" s="494">
        <v>0</v>
      </c>
      <c r="AV82" s="494">
        <v>0</v>
      </c>
      <c r="AW82" s="494">
        <v>0</v>
      </c>
      <c r="AX82" s="494">
        <v>0</v>
      </c>
      <c r="AY82" s="494">
        <v>0</v>
      </c>
      <c r="AZ82" s="494">
        <v>0</v>
      </c>
      <c r="BA82" s="494">
        <v>0</v>
      </c>
      <c r="BB82" s="494">
        <v>0</v>
      </c>
      <c r="BC82" s="494">
        <v>0</v>
      </c>
      <c r="BD82" s="494">
        <v>0</v>
      </c>
      <c r="BE82" s="494">
        <v>0</v>
      </c>
      <c r="BF82" s="494">
        <v>0</v>
      </c>
      <c r="BG82" s="494">
        <v>0</v>
      </c>
      <c r="BH82" s="494">
        <v>0</v>
      </c>
      <c r="BI82" s="494">
        <v>0</v>
      </c>
      <c r="BJ82" s="494">
        <v>0</v>
      </c>
      <c r="BK82" s="494">
        <v>0</v>
      </c>
      <c r="BL82" s="494">
        <v>0</v>
      </c>
      <c r="BM82" s="494">
        <v>0</v>
      </c>
      <c r="BN82" s="494">
        <v>0</v>
      </c>
      <c r="BO82" s="494">
        <v>0</v>
      </c>
      <c r="BP82" s="494">
        <v>0</v>
      </c>
      <c r="BQ82" s="494">
        <v>0</v>
      </c>
      <c r="BR82" s="494">
        <v>0</v>
      </c>
      <c r="BS82" s="494">
        <v>0</v>
      </c>
      <c r="BT82" s="494">
        <v>0</v>
      </c>
      <c r="BU82" s="494">
        <v>0</v>
      </c>
      <c r="BV82" s="494">
        <v>0</v>
      </c>
      <c r="BW82" s="494">
        <v>0</v>
      </c>
      <c r="BX82" s="494">
        <v>0</v>
      </c>
      <c r="BY82" s="494">
        <v>0</v>
      </c>
      <c r="BZ82" s="494">
        <v>0</v>
      </c>
      <c r="CA82" s="494">
        <v>0</v>
      </c>
      <c r="CB82" s="494">
        <v>0</v>
      </c>
      <c r="CC82" s="494">
        <v>0</v>
      </c>
      <c r="CD82" s="494">
        <v>0</v>
      </c>
      <c r="CE82" s="494">
        <v>0</v>
      </c>
      <c r="CF82" s="494">
        <v>0</v>
      </c>
      <c r="CG82" s="494">
        <v>0</v>
      </c>
      <c r="CH82" s="494">
        <v>0</v>
      </c>
      <c r="CI82" s="494">
        <v>0</v>
      </c>
      <c r="CJ82" s="494">
        <v>0</v>
      </c>
      <c r="CK82" s="494">
        <v>0</v>
      </c>
      <c r="CL82" s="494">
        <v>0</v>
      </c>
      <c r="CM82" s="494">
        <v>0</v>
      </c>
      <c r="CN82" s="494">
        <v>0</v>
      </c>
      <c r="CO82" s="494">
        <v>0</v>
      </c>
      <c r="CP82" s="494">
        <v>0</v>
      </c>
      <c r="CQ82" s="494">
        <v>0</v>
      </c>
      <c r="CR82" s="494">
        <v>0</v>
      </c>
      <c r="CS82" s="494">
        <v>0</v>
      </c>
      <c r="CT82" s="9"/>
      <c r="CV82" s="343">
        <f>IF(COUNT(G82:INDEX(G82:CS82,RP+1))&lt;&gt;RP+1,"Error",0)</f>
        <v>0</v>
      </c>
      <c r="CX82" s="324">
        <f t="shared" si="22"/>
        <v>0</v>
      </c>
    </row>
    <row r="83" spans="3:102" customFormat="1" hidden="1" x14ac:dyDescent="0.35">
      <c r="C83" s="421"/>
      <c r="D83" s="3"/>
      <c r="E83" s="492">
        <f>G83+NPV(G.Asm!$F$40,H83:INDEX(H83:CS83,RP))</f>
        <v>0</v>
      </c>
      <c r="F83" s="492">
        <f t="shared" si="21"/>
        <v>0</v>
      </c>
      <c r="G83" s="493">
        <v>0</v>
      </c>
      <c r="H83" s="494">
        <v>0</v>
      </c>
      <c r="I83" s="494">
        <v>0</v>
      </c>
      <c r="J83" s="494">
        <v>0</v>
      </c>
      <c r="K83" s="494">
        <v>0</v>
      </c>
      <c r="L83" s="494">
        <v>0</v>
      </c>
      <c r="M83" s="494">
        <v>0</v>
      </c>
      <c r="N83" s="494">
        <v>0</v>
      </c>
      <c r="O83" s="494">
        <v>0</v>
      </c>
      <c r="P83" s="494">
        <v>0</v>
      </c>
      <c r="Q83" s="494">
        <v>0</v>
      </c>
      <c r="R83" s="494">
        <v>0</v>
      </c>
      <c r="S83" s="494">
        <v>0</v>
      </c>
      <c r="T83" s="494">
        <v>0</v>
      </c>
      <c r="U83" s="494">
        <v>0</v>
      </c>
      <c r="V83" s="494">
        <v>0</v>
      </c>
      <c r="W83" s="494">
        <v>0</v>
      </c>
      <c r="X83" s="494">
        <v>0</v>
      </c>
      <c r="Y83" s="494">
        <v>0</v>
      </c>
      <c r="Z83" s="494">
        <v>0</v>
      </c>
      <c r="AA83" s="494">
        <v>0</v>
      </c>
      <c r="AB83" s="494">
        <v>0</v>
      </c>
      <c r="AC83" s="494">
        <v>0</v>
      </c>
      <c r="AD83" s="494">
        <v>0</v>
      </c>
      <c r="AE83" s="494">
        <v>0</v>
      </c>
      <c r="AF83" s="494">
        <v>0</v>
      </c>
      <c r="AG83" s="494">
        <v>0</v>
      </c>
      <c r="AH83" s="494">
        <v>0</v>
      </c>
      <c r="AI83" s="494">
        <v>0</v>
      </c>
      <c r="AJ83" s="494">
        <v>0</v>
      </c>
      <c r="AK83" s="494">
        <v>0</v>
      </c>
      <c r="AL83" s="494">
        <v>0</v>
      </c>
      <c r="AM83" s="494">
        <v>0</v>
      </c>
      <c r="AN83" s="494">
        <v>0</v>
      </c>
      <c r="AO83" s="494">
        <v>0</v>
      </c>
      <c r="AP83" s="494">
        <v>0</v>
      </c>
      <c r="AQ83" s="494">
        <v>0</v>
      </c>
      <c r="AR83" s="494">
        <v>0</v>
      </c>
      <c r="AS83" s="494">
        <v>0</v>
      </c>
      <c r="AT83" s="494">
        <v>0</v>
      </c>
      <c r="AU83" s="494">
        <v>0</v>
      </c>
      <c r="AV83" s="494">
        <v>0</v>
      </c>
      <c r="AW83" s="494">
        <v>0</v>
      </c>
      <c r="AX83" s="494">
        <v>0</v>
      </c>
      <c r="AY83" s="494">
        <v>0</v>
      </c>
      <c r="AZ83" s="494">
        <v>0</v>
      </c>
      <c r="BA83" s="494">
        <v>0</v>
      </c>
      <c r="BB83" s="494">
        <v>0</v>
      </c>
      <c r="BC83" s="494">
        <v>0</v>
      </c>
      <c r="BD83" s="494">
        <v>0</v>
      </c>
      <c r="BE83" s="494">
        <v>0</v>
      </c>
      <c r="BF83" s="494">
        <v>0</v>
      </c>
      <c r="BG83" s="494">
        <v>0</v>
      </c>
      <c r="BH83" s="494">
        <v>0</v>
      </c>
      <c r="BI83" s="494">
        <v>0</v>
      </c>
      <c r="BJ83" s="494">
        <v>0</v>
      </c>
      <c r="BK83" s="494">
        <v>0</v>
      </c>
      <c r="BL83" s="494">
        <v>0</v>
      </c>
      <c r="BM83" s="494">
        <v>0</v>
      </c>
      <c r="BN83" s="494">
        <v>0</v>
      </c>
      <c r="BO83" s="494">
        <v>0</v>
      </c>
      <c r="BP83" s="494">
        <v>0</v>
      </c>
      <c r="BQ83" s="494">
        <v>0</v>
      </c>
      <c r="BR83" s="494">
        <v>0</v>
      </c>
      <c r="BS83" s="494">
        <v>0</v>
      </c>
      <c r="BT83" s="494">
        <v>0</v>
      </c>
      <c r="BU83" s="494">
        <v>0</v>
      </c>
      <c r="BV83" s="494">
        <v>0</v>
      </c>
      <c r="BW83" s="494">
        <v>0</v>
      </c>
      <c r="BX83" s="494">
        <v>0</v>
      </c>
      <c r="BY83" s="494">
        <v>0</v>
      </c>
      <c r="BZ83" s="494">
        <v>0</v>
      </c>
      <c r="CA83" s="494">
        <v>0</v>
      </c>
      <c r="CB83" s="494">
        <v>0</v>
      </c>
      <c r="CC83" s="494">
        <v>0</v>
      </c>
      <c r="CD83" s="494">
        <v>0</v>
      </c>
      <c r="CE83" s="494">
        <v>0</v>
      </c>
      <c r="CF83" s="494">
        <v>0</v>
      </c>
      <c r="CG83" s="494">
        <v>0</v>
      </c>
      <c r="CH83" s="494">
        <v>0</v>
      </c>
      <c r="CI83" s="494">
        <v>0</v>
      </c>
      <c r="CJ83" s="494">
        <v>0</v>
      </c>
      <c r="CK83" s="494">
        <v>0</v>
      </c>
      <c r="CL83" s="494">
        <v>0</v>
      </c>
      <c r="CM83" s="494">
        <v>0</v>
      </c>
      <c r="CN83" s="494">
        <v>0</v>
      </c>
      <c r="CO83" s="494">
        <v>0</v>
      </c>
      <c r="CP83" s="494">
        <v>0</v>
      </c>
      <c r="CQ83" s="494">
        <v>0</v>
      </c>
      <c r="CR83" s="494">
        <v>0</v>
      </c>
      <c r="CS83" s="494">
        <v>0</v>
      </c>
      <c r="CT83" s="9"/>
      <c r="CV83" s="343">
        <f>IF(COUNT(G83:INDEX(G83:CS83,RP+1))&lt;&gt;RP+1,"Error",0)</f>
        <v>0</v>
      </c>
      <c r="CX83" s="324">
        <f t="shared" si="22"/>
        <v>0</v>
      </c>
    </row>
    <row r="84" spans="3:102" customFormat="1" hidden="1" x14ac:dyDescent="0.35">
      <c r="C84" s="421"/>
      <c r="D84" s="3"/>
      <c r="E84" s="492">
        <f>G84+NPV(G.Asm!$F$40,H84:INDEX(H84:CS84,RP))</f>
        <v>0</v>
      </c>
      <c r="F84" s="492">
        <f t="shared" si="21"/>
        <v>0</v>
      </c>
      <c r="G84" s="493">
        <v>0</v>
      </c>
      <c r="H84" s="494">
        <v>0</v>
      </c>
      <c r="I84" s="494">
        <v>0</v>
      </c>
      <c r="J84" s="494">
        <v>0</v>
      </c>
      <c r="K84" s="494">
        <v>0</v>
      </c>
      <c r="L84" s="494">
        <v>0</v>
      </c>
      <c r="M84" s="494">
        <v>0</v>
      </c>
      <c r="N84" s="494">
        <v>0</v>
      </c>
      <c r="O84" s="494">
        <v>0</v>
      </c>
      <c r="P84" s="494">
        <v>0</v>
      </c>
      <c r="Q84" s="494">
        <v>0</v>
      </c>
      <c r="R84" s="494">
        <v>0</v>
      </c>
      <c r="S84" s="494">
        <v>0</v>
      </c>
      <c r="T84" s="494">
        <v>0</v>
      </c>
      <c r="U84" s="494">
        <v>0</v>
      </c>
      <c r="V84" s="494">
        <v>0</v>
      </c>
      <c r="W84" s="494">
        <v>0</v>
      </c>
      <c r="X84" s="494">
        <v>0</v>
      </c>
      <c r="Y84" s="494">
        <v>0</v>
      </c>
      <c r="Z84" s="494">
        <v>0</v>
      </c>
      <c r="AA84" s="494">
        <v>0</v>
      </c>
      <c r="AB84" s="494">
        <v>0</v>
      </c>
      <c r="AC84" s="494">
        <v>0</v>
      </c>
      <c r="AD84" s="494">
        <v>0</v>
      </c>
      <c r="AE84" s="494">
        <v>0</v>
      </c>
      <c r="AF84" s="494">
        <v>0</v>
      </c>
      <c r="AG84" s="494">
        <v>0</v>
      </c>
      <c r="AH84" s="494">
        <v>0</v>
      </c>
      <c r="AI84" s="494">
        <v>0</v>
      </c>
      <c r="AJ84" s="494">
        <v>0</v>
      </c>
      <c r="AK84" s="494">
        <v>0</v>
      </c>
      <c r="AL84" s="494">
        <v>0</v>
      </c>
      <c r="AM84" s="494">
        <v>0</v>
      </c>
      <c r="AN84" s="494">
        <v>0</v>
      </c>
      <c r="AO84" s="494">
        <v>0</v>
      </c>
      <c r="AP84" s="494">
        <v>0</v>
      </c>
      <c r="AQ84" s="494">
        <v>0</v>
      </c>
      <c r="AR84" s="494">
        <v>0</v>
      </c>
      <c r="AS84" s="494">
        <v>0</v>
      </c>
      <c r="AT84" s="494">
        <v>0</v>
      </c>
      <c r="AU84" s="494">
        <v>0</v>
      </c>
      <c r="AV84" s="494">
        <v>0</v>
      </c>
      <c r="AW84" s="494">
        <v>0</v>
      </c>
      <c r="AX84" s="494">
        <v>0</v>
      </c>
      <c r="AY84" s="494">
        <v>0</v>
      </c>
      <c r="AZ84" s="494">
        <v>0</v>
      </c>
      <c r="BA84" s="494">
        <v>0</v>
      </c>
      <c r="BB84" s="494">
        <v>0</v>
      </c>
      <c r="BC84" s="494">
        <v>0</v>
      </c>
      <c r="BD84" s="494">
        <v>0</v>
      </c>
      <c r="BE84" s="494">
        <v>0</v>
      </c>
      <c r="BF84" s="494">
        <v>0</v>
      </c>
      <c r="BG84" s="494">
        <v>0</v>
      </c>
      <c r="BH84" s="494">
        <v>0</v>
      </c>
      <c r="BI84" s="494">
        <v>0</v>
      </c>
      <c r="BJ84" s="494">
        <v>0</v>
      </c>
      <c r="BK84" s="494">
        <v>0</v>
      </c>
      <c r="BL84" s="494">
        <v>0</v>
      </c>
      <c r="BM84" s="494">
        <v>0</v>
      </c>
      <c r="BN84" s="494">
        <v>0</v>
      </c>
      <c r="BO84" s="494">
        <v>0</v>
      </c>
      <c r="BP84" s="494">
        <v>0</v>
      </c>
      <c r="BQ84" s="494">
        <v>0</v>
      </c>
      <c r="BR84" s="494">
        <v>0</v>
      </c>
      <c r="BS84" s="494">
        <v>0</v>
      </c>
      <c r="BT84" s="494">
        <v>0</v>
      </c>
      <c r="BU84" s="494">
        <v>0</v>
      </c>
      <c r="BV84" s="494">
        <v>0</v>
      </c>
      <c r="BW84" s="494">
        <v>0</v>
      </c>
      <c r="BX84" s="494">
        <v>0</v>
      </c>
      <c r="BY84" s="494">
        <v>0</v>
      </c>
      <c r="BZ84" s="494">
        <v>0</v>
      </c>
      <c r="CA84" s="494">
        <v>0</v>
      </c>
      <c r="CB84" s="494">
        <v>0</v>
      </c>
      <c r="CC84" s="494">
        <v>0</v>
      </c>
      <c r="CD84" s="494">
        <v>0</v>
      </c>
      <c r="CE84" s="494">
        <v>0</v>
      </c>
      <c r="CF84" s="494">
        <v>0</v>
      </c>
      <c r="CG84" s="494">
        <v>0</v>
      </c>
      <c r="CH84" s="494">
        <v>0</v>
      </c>
      <c r="CI84" s="494">
        <v>0</v>
      </c>
      <c r="CJ84" s="494">
        <v>0</v>
      </c>
      <c r="CK84" s="494">
        <v>0</v>
      </c>
      <c r="CL84" s="494">
        <v>0</v>
      </c>
      <c r="CM84" s="494">
        <v>0</v>
      </c>
      <c r="CN84" s="494">
        <v>0</v>
      </c>
      <c r="CO84" s="494">
        <v>0</v>
      </c>
      <c r="CP84" s="494">
        <v>0</v>
      </c>
      <c r="CQ84" s="494">
        <v>0</v>
      </c>
      <c r="CR84" s="494">
        <v>0</v>
      </c>
      <c r="CS84" s="494">
        <v>0</v>
      </c>
      <c r="CT84" s="9"/>
      <c r="CV84" s="343">
        <f>IF(COUNT(G84:INDEX(G84:CS84,RP+1))&lt;&gt;RP+1,"Error",0)</f>
        <v>0</v>
      </c>
      <c r="CX84" s="324">
        <f t="shared" si="22"/>
        <v>0</v>
      </c>
    </row>
    <row r="85" spans="3:102" customFormat="1" hidden="1" x14ac:dyDescent="0.35">
      <c r="C85" s="421"/>
      <c r="D85" s="3"/>
      <c r="E85" s="492">
        <f>G85+NPV(G.Asm!$F$40,H85:INDEX(H85:CS85,RP))</f>
        <v>0</v>
      </c>
      <c r="F85" s="492">
        <f t="shared" si="21"/>
        <v>0</v>
      </c>
      <c r="G85" s="493">
        <v>0</v>
      </c>
      <c r="H85" s="494">
        <v>0</v>
      </c>
      <c r="I85" s="494">
        <v>0</v>
      </c>
      <c r="J85" s="494">
        <v>0</v>
      </c>
      <c r="K85" s="494">
        <v>0</v>
      </c>
      <c r="L85" s="494">
        <v>0</v>
      </c>
      <c r="M85" s="494">
        <v>0</v>
      </c>
      <c r="N85" s="494">
        <v>0</v>
      </c>
      <c r="O85" s="494">
        <v>0</v>
      </c>
      <c r="P85" s="494">
        <v>0</v>
      </c>
      <c r="Q85" s="494">
        <v>0</v>
      </c>
      <c r="R85" s="494">
        <v>0</v>
      </c>
      <c r="S85" s="494">
        <v>0</v>
      </c>
      <c r="T85" s="494">
        <v>0</v>
      </c>
      <c r="U85" s="494">
        <v>0</v>
      </c>
      <c r="V85" s="494">
        <v>0</v>
      </c>
      <c r="W85" s="494">
        <v>0</v>
      </c>
      <c r="X85" s="494">
        <v>0</v>
      </c>
      <c r="Y85" s="494">
        <v>0</v>
      </c>
      <c r="Z85" s="494">
        <v>0</v>
      </c>
      <c r="AA85" s="494">
        <v>0</v>
      </c>
      <c r="AB85" s="494">
        <v>0</v>
      </c>
      <c r="AC85" s="494">
        <v>0</v>
      </c>
      <c r="AD85" s="494">
        <v>0</v>
      </c>
      <c r="AE85" s="494">
        <v>0</v>
      </c>
      <c r="AF85" s="494">
        <v>0</v>
      </c>
      <c r="AG85" s="494">
        <v>0</v>
      </c>
      <c r="AH85" s="494">
        <v>0</v>
      </c>
      <c r="AI85" s="494">
        <v>0</v>
      </c>
      <c r="AJ85" s="494">
        <v>0</v>
      </c>
      <c r="AK85" s="494">
        <v>0</v>
      </c>
      <c r="AL85" s="494">
        <v>0</v>
      </c>
      <c r="AM85" s="494">
        <v>0</v>
      </c>
      <c r="AN85" s="494">
        <v>0</v>
      </c>
      <c r="AO85" s="494">
        <v>0</v>
      </c>
      <c r="AP85" s="494">
        <v>0</v>
      </c>
      <c r="AQ85" s="494">
        <v>0</v>
      </c>
      <c r="AR85" s="494">
        <v>0</v>
      </c>
      <c r="AS85" s="494">
        <v>0</v>
      </c>
      <c r="AT85" s="494">
        <v>0</v>
      </c>
      <c r="AU85" s="494">
        <v>0</v>
      </c>
      <c r="AV85" s="494">
        <v>0</v>
      </c>
      <c r="AW85" s="494">
        <v>0</v>
      </c>
      <c r="AX85" s="494">
        <v>0</v>
      </c>
      <c r="AY85" s="494">
        <v>0</v>
      </c>
      <c r="AZ85" s="494">
        <v>0</v>
      </c>
      <c r="BA85" s="494">
        <v>0</v>
      </c>
      <c r="BB85" s="494">
        <v>0</v>
      </c>
      <c r="BC85" s="494">
        <v>0</v>
      </c>
      <c r="BD85" s="494">
        <v>0</v>
      </c>
      <c r="BE85" s="494">
        <v>0</v>
      </c>
      <c r="BF85" s="494">
        <v>0</v>
      </c>
      <c r="BG85" s="494">
        <v>0</v>
      </c>
      <c r="BH85" s="494">
        <v>0</v>
      </c>
      <c r="BI85" s="494">
        <v>0</v>
      </c>
      <c r="BJ85" s="494">
        <v>0</v>
      </c>
      <c r="BK85" s="494">
        <v>0</v>
      </c>
      <c r="BL85" s="494">
        <v>0</v>
      </c>
      <c r="BM85" s="494">
        <v>0</v>
      </c>
      <c r="BN85" s="494">
        <v>0</v>
      </c>
      <c r="BO85" s="494">
        <v>0</v>
      </c>
      <c r="BP85" s="494">
        <v>0</v>
      </c>
      <c r="BQ85" s="494">
        <v>0</v>
      </c>
      <c r="BR85" s="494">
        <v>0</v>
      </c>
      <c r="BS85" s="494">
        <v>0</v>
      </c>
      <c r="BT85" s="494">
        <v>0</v>
      </c>
      <c r="BU85" s="494">
        <v>0</v>
      </c>
      <c r="BV85" s="494">
        <v>0</v>
      </c>
      <c r="BW85" s="494">
        <v>0</v>
      </c>
      <c r="BX85" s="494">
        <v>0</v>
      </c>
      <c r="BY85" s="494">
        <v>0</v>
      </c>
      <c r="BZ85" s="494">
        <v>0</v>
      </c>
      <c r="CA85" s="494">
        <v>0</v>
      </c>
      <c r="CB85" s="494">
        <v>0</v>
      </c>
      <c r="CC85" s="494">
        <v>0</v>
      </c>
      <c r="CD85" s="494">
        <v>0</v>
      </c>
      <c r="CE85" s="494">
        <v>0</v>
      </c>
      <c r="CF85" s="494">
        <v>0</v>
      </c>
      <c r="CG85" s="494">
        <v>0</v>
      </c>
      <c r="CH85" s="494">
        <v>0</v>
      </c>
      <c r="CI85" s="494">
        <v>0</v>
      </c>
      <c r="CJ85" s="494">
        <v>0</v>
      </c>
      <c r="CK85" s="494">
        <v>0</v>
      </c>
      <c r="CL85" s="494">
        <v>0</v>
      </c>
      <c r="CM85" s="494">
        <v>0</v>
      </c>
      <c r="CN85" s="494">
        <v>0</v>
      </c>
      <c r="CO85" s="494">
        <v>0</v>
      </c>
      <c r="CP85" s="494">
        <v>0</v>
      </c>
      <c r="CQ85" s="494">
        <v>0</v>
      </c>
      <c r="CR85" s="494">
        <v>0</v>
      </c>
      <c r="CS85" s="494">
        <v>0</v>
      </c>
      <c r="CT85" s="9"/>
      <c r="CV85" s="343">
        <f>IF(COUNT(G85:INDEX(G85:CS85,RP+1))&lt;&gt;RP+1,"Error",0)</f>
        <v>0</v>
      </c>
      <c r="CX85" s="324">
        <f t="shared" si="22"/>
        <v>0</v>
      </c>
    </row>
    <row r="86" spans="3:102" customFormat="1" hidden="1" x14ac:dyDescent="0.35">
      <c r="C86" s="421"/>
      <c r="D86" s="3"/>
      <c r="E86" s="492">
        <f>G86+NPV(G.Asm!$F$40,H86:INDEX(H86:CS86,RP))</f>
        <v>0</v>
      </c>
      <c r="F86" s="492">
        <f t="shared" si="21"/>
        <v>0</v>
      </c>
      <c r="G86" s="493">
        <v>0</v>
      </c>
      <c r="H86" s="494">
        <v>0</v>
      </c>
      <c r="I86" s="494">
        <v>0</v>
      </c>
      <c r="J86" s="494">
        <v>0</v>
      </c>
      <c r="K86" s="494">
        <v>0</v>
      </c>
      <c r="L86" s="494">
        <v>0</v>
      </c>
      <c r="M86" s="494">
        <v>0</v>
      </c>
      <c r="N86" s="494">
        <v>0</v>
      </c>
      <c r="O86" s="494">
        <v>0</v>
      </c>
      <c r="P86" s="494">
        <v>0</v>
      </c>
      <c r="Q86" s="494">
        <v>0</v>
      </c>
      <c r="R86" s="494">
        <v>0</v>
      </c>
      <c r="S86" s="494">
        <v>0</v>
      </c>
      <c r="T86" s="494">
        <v>0</v>
      </c>
      <c r="U86" s="494">
        <v>0</v>
      </c>
      <c r="V86" s="494">
        <v>0</v>
      </c>
      <c r="W86" s="494">
        <v>0</v>
      </c>
      <c r="X86" s="494">
        <v>0</v>
      </c>
      <c r="Y86" s="494">
        <v>0</v>
      </c>
      <c r="Z86" s="494">
        <v>0</v>
      </c>
      <c r="AA86" s="494">
        <v>0</v>
      </c>
      <c r="AB86" s="494">
        <v>0</v>
      </c>
      <c r="AC86" s="494">
        <v>0</v>
      </c>
      <c r="AD86" s="494">
        <v>0</v>
      </c>
      <c r="AE86" s="494">
        <v>0</v>
      </c>
      <c r="AF86" s="494">
        <v>0</v>
      </c>
      <c r="AG86" s="494">
        <v>0</v>
      </c>
      <c r="AH86" s="494">
        <v>0</v>
      </c>
      <c r="AI86" s="494">
        <v>0</v>
      </c>
      <c r="AJ86" s="494">
        <v>0</v>
      </c>
      <c r="AK86" s="494">
        <v>0</v>
      </c>
      <c r="AL86" s="494">
        <v>0</v>
      </c>
      <c r="AM86" s="494">
        <v>0</v>
      </c>
      <c r="AN86" s="494">
        <v>0</v>
      </c>
      <c r="AO86" s="494">
        <v>0</v>
      </c>
      <c r="AP86" s="494">
        <v>0</v>
      </c>
      <c r="AQ86" s="494">
        <v>0</v>
      </c>
      <c r="AR86" s="494">
        <v>0</v>
      </c>
      <c r="AS86" s="494">
        <v>0</v>
      </c>
      <c r="AT86" s="494">
        <v>0</v>
      </c>
      <c r="AU86" s="494">
        <v>0</v>
      </c>
      <c r="AV86" s="494">
        <v>0</v>
      </c>
      <c r="AW86" s="494">
        <v>0</v>
      </c>
      <c r="AX86" s="494">
        <v>0</v>
      </c>
      <c r="AY86" s="494">
        <v>0</v>
      </c>
      <c r="AZ86" s="494">
        <v>0</v>
      </c>
      <c r="BA86" s="494">
        <v>0</v>
      </c>
      <c r="BB86" s="494">
        <v>0</v>
      </c>
      <c r="BC86" s="494">
        <v>0</v>
      </c>
      <c r="BD86" s="494">
        <v>0</v>
      </c>
      <c r="BE86" s="494">
        <v>0</v>
      </c>
      <c r="BF86" s="494">
        <v>0</v>
      </c>
      <c r="BG86" s="494">
        <v>0</v>
      </c>
      <c r="BH86" s="494">
        <v>0</v>
      </c>
      <c r="BI86" s="494">
        <v>0</v>
      </c>
      <c r="BJ86" s="494">
        <v>0</v>
      </c>
      <c r="BK86" s="494">
        <v>0</v>
      </c>
      <c r="BL86" s="494">
        <v>0</v>
      </c>
      <c r="BM86" s="494">
        <v>0</v>
      </c>
      <c r="BN86" s="494">
        <v>0</v>
      </c>
      <c r="BO86" s="494">
        <v>0</v>
      </c>
      <c r="BP86" s="494">
        <v>0</v>
      </c>
      <c r="BQ86" s="494">
        <v>0</v>
      </c>
      <c r="BR86" s="494">
        <v>0</v>
      </c>
      <c r="BS86" s="494">
        <v>0</v>
      </c>
      <c r="BT86" s="494">
        <v>0</v>
      </c>
      <c r="BU86" s="494">
        <v>0</v>
      </c>
      <c r="BV86" s="494">
        <v>0</v>
      </c>
      <c r="BW86" s="494">
        <v>0</v>
      </c>
      <c r="BX86" s="494">
        <v>0</v>
      </c>
      <c r="BY86" s="494">
        <v>0</v>
      </c>
      <c r="BZ86" s="494">
        <v>0</v>
      </c>
      <c r="CA86" s="494">
        <v>0</v>
      </c>
      <c r="CB86" s="494">
        <v>0</v>
      </c>
      <c r="CC86" s="494">
        <v>0</v>
      </c>
      <c r="CD86" s="494">
        <v>0</v>
      </c>
      <c r="CE86" s="494">
        <v>0</v>
      </c>
      <c r="CF86" s="494">
        <v>0</v>
      </c>
      <c r="CG86" s="494">
        <v>0</v>
      </c>
      <c r="CH86" s="494">
        <v>0</v>
      </c>
      <c r="CI86" s="494">
        <v>0</v>
      </c>
      <c r="CJ86" s="494">
        <v>0</v>
      </c>
      <c r="CK86" s="494">
        <v>0</v>
      </c>
      <c r="CL86" s="494">
        <v>0</v>
      </c>
      <c r="CM86" s="494">
        <v>0</v>
      </c>
      <c r="CN86" s="494">
        <v>0</v>
      </c>
      <c r="CO86" s="494">
        <v>0</v>
      </c>
      <c r="CP86" s="494">
        <v>0</v>
      </c>
      <c r="CQ86" s="494">
        <v>0</v>
      </c>
      <c r="CR86" s="494">
        <v>0</v>
      </c>
      <c r="CS86" s="494">
        <v>0</v>
      </c>
      <c r="CT86" s="9"/>
      <c r="CV86" s="343">
        <f>IF(COUNT(G86:INDEX(G86:CS86,RP+1))&lt;&gt;RP+1,"Error",0)</f>
        <v>0</v>
      </c>
      <c r="CX86" s="324">
        <f t="shared" si="22"/>
        <v>0</v>
      </c>
    </row>
    <row r="87" spans="3:102" customFormat="1" hidden="1" x14ac:dyDescent="0.35">
      <c r="C87" s="422" t="s">
        <v>334</v>
      </c>
      <c r="D87" s="3"/>
      <c r="E87" s="492">
        <f>G87+NPV(G.Asm!$F$40,H87:INDEX(H87:CS87,RP))</f>
        <v>0</v>
      </c>
      <c r="F87" s="492">
        <f t="shared" si="21"/>
        <v>0</v>
      </c>
      <c r="G87" s="493">
        <v>0</v>
      </c>
      <c r="H87" s="494">
        <v>0</v>
      </c>
      <c r="I87" s="494">
        <v>0</v>
      </c>
      <c r="J87" s="494">
        <v>0</v>
      </c>
      <c r="K87" s="494">
        <v>0</v>
      </c>
      <c r="L87" s="494">
        <v>0</v>
      </c>
      <c r="M87" s="494">
        <v>0</v>
      </c>
      <c r="N87" s="494">
        <v>0</v>
      </c>
      <c r="O87" s="494">
        <v>0</v>
      </c>
      <c r="P87" s="494">
        <v>0</v>
      </c>
      <c r="Q87" s="494">
        <v>0</v>
      </c>
      <c r="R87" s="494">
        <v>0</v>
      </c>
      <c r="S87" s="494">
        <v>0</v>
      </c>
      <c r="T87" s="494">
        <v>0</v>
      </c>
      <c r="U87" s="494">
        <v>0</v>
      </c>
      <c r="V87" s="494">
        <v>0</v>
      </c>
      <c r="W87" s="494">
        <v>0</v>
      </c>
      <c r="X87" s="494">
        <v>0</v>
      </c>
      <c r="Y87" s="494">
        <v>0</v>
      </c>
      <c r="Z87" s="494">
        <v>0</v>
      </c>
      <c r="AA87" s="494">
        <v>0</v>
      </c>
      <c r="AB87" s="494">
        <v>0</v>
      </c>
      <c r="AC87" s="494">
        <v>0</v>
      </c>
      <c r="AD87" s="494">
        <v>0</v>
      </c>
      <c r="AE87" s="494">
        <v>0</v>
      </c>
      <c r="AF87" s="494">
        <v>0</v>
      </c>
      <c r="AG87" s="494">
        <v>0</v>
      </c>
      <c r="AH87" s="494">
        <v>0</v>
      </c>
      <c r="AI87" s="494">
        <v>0</v>
      </c>
      <c r="AJ87" s="494">
        <v>0</v>
      </c>
      <c r="AK87" s="494">
        <v>0</v>
      </c>
      <c r="AL87" s="494">
        <v>0</v>
      </c>
      <c r="AM87" s="494">
        <v>0</v>
      </c>
      <c r="AN87" s="494">
        <v>0</v>
      </c>
      <c r="AO87" s="494">
        <v>0</v>
      </c>
      <c r="AP87" s="494">
        <v>0</v>
      </c>
      <c r="AQ87" s="494">
        <v>0</v>
      </c>
      <c r="AR87" s="494">
        <v>0</v>
      </c>
      <c r="AS87" s="494">
        <v>0</v>
      </c>
      <c r="AT87" s="494">
        <v>0</v>
      </c>
      <c r="AU87" s="494">
        <v>0</v>
      </c>
      <c r="AV87" s="494">
        <v>0</v>
      </c>
      <c r="AW87" s="494">
        <v>0</v>
      </c>
      <c r="AX87" s="494">
        <v>0</v>
      </c>
      <c r="AY87" s="494">
        <v>0</v>
      </c>
      <c r="AZ87" s="494">
        <v>0</v>
      </c>
      <c r="BA87" s="494">
        <v>0</v>
      </c>
      <c r="BB87" s="494">
        <v>0</v>
      </c>
      <c r="BC87" s="494">
        <v>0</v>
      </c>
      <c r="BD87" s="494">
        <v>0</v>
      </c>
      <c r="BE87" s="494">
        <v>0</v>
      </c>
      <c r="BF87" s="494">
        <v>0</v>
      </c>
      <c r="BG87" s="494">
        <v>0</v>
      </c>
      <c r="BH87" s="494">
        <v>0</v>
      </c>
      <c r="BI87" s="494">
        <v>0</v>
      </c>
      <c r="BJ87" s="494">
        <v>0</v>
      </c>
      <c r="BK87" s="494">
        <v>0</v>
      </c>
      <c r="BL87" s="494">
        <v>0</v>
      </c>
      <c r="BM87" s="494">
        <v>0</v>
      </c>
      <c r="BN87" s="494">
        <v>0</v>
      </c>
      <c r="BO87" s="494">
        <v>0</v>
      </c>
      <c r="BP87" s="494">
        <v>0</v>
      </c>
      <c r="BQ87" s="494">
        <v>0</v>
      </c>
      <c r="BR87" s="494">
        <v>0</v>
      </c>
      <c r="BS87" s="494">
        <v>0</v>
      </c>
      <c r="BT87" s="494">
        <v>0</v>
      </c>
      <c r="BU87" s="494">
        <v>0</v>
      </c>
      <c r="BV87" s="494">
        <v>0</v>
      </c>
      <c r="BW87" s="494">
        <v>0</v>
      </c>
      <c r="BX87" s="494">
        <v>0</v>
      </c>
      <c r="BY87" s="494">
        <v>0</v>
      </c>
      <c r="BZ87" s="494">
        <v>0</v>
      </c>
      <c r="CA87" s="494">
        <v>0</v>
      </c>
      <c r="CB87" s="494">
        <v>0</v>
      </c>
      <c r="CC87" s="494">
        <v>0</v>
      </c>
      <c r="CD87" s="494">
        <v>0</v>
      </c>
      <c r="CE87" s="494">
        <v>0</v>
      </c>
      <c r="CF87" s="494">
        <v>0</v>
      </c>
      <c r="CG87" s="494">
        <v>0</v>
      </c>
      <c r="CH87" s="494">
        <v>0</v>
      </c>
      <c r="CI87" s="494">
        <v>0</v>
      </c>
      <c r="CJ87" s="494">
        <v>0</v>
      </c>
      <c r="CK87" s="494">
        <v>0</v>
      </c>
      <c r="CL87" s="494">
        <v>0</v>
      </c>
      <c r="CM87" s="494">
        <v>0</v>
      </c>
      <c r="CN87" s="494">
        <v>0</v>
      </c>
      <c r="CO87" s="494">
        <v>0</v>
      </c>
      <c r="CP87" s="494">
        <v>0</v>
      </c>
      <c r="CQ87" s="494">
        <v>0</v>
      </c>
      <c r="CR87" s="494">
        <v>0</v>
      </c>
      <c r="CS87" s="494">
        <v>0</v>
      </c>
      <c r="CT87" s="9"/>
      <c r="CV87" s="343">
        <f>IF(COUNT(G87:INDEX(G87:CS87,RP+1))&lt;&gt;RP+1,"Error",0)</f>
        <v>0</v>
      </c>
      <c r="CX87" s="324">
        <f t="shared" si="22"/>
        <v>0</v>
      </c>
    </row>
    <row r="88" spans="3:102" customFormat="1" hidden="1" x14ac:dyDescent="0.35">
      <c r="C88" s="422" t="s">
        <v>334</v>
      </c>
      <c r="D88" s="3"/>
      <c r="E88" s="492">
        <f>G88+NPV(G.Asm!$F$40,H88:INDEX(H88:CS88,RP))</f>
        <v>0</v>
      </c>
      <c r="F88" s="492">
        <f t="shared" si="21"/>
        <v>0</v>
      </c>
      <c r="G88" s="493">
        <v>0</v>
      </c>
      <c r="H88" s="494">
        <v>0</v>
      </c>
      <c r="I88" s="494">
        <v>0</v>
      </c>
      <c r="J88" s="494">
        <v>0</v>
      </c>
      <c r="K88" s="494">
        <v>0</v>
      </c>
      <c r="L88" s="494">
        <v>0</v>
      </c>
      <c r="M88" s="494">
        <v>0</v>
      </c>
      <c r="N88" s="494">
        <v>0</v>
      </c>
      <c r="O88" s="494">
        <v>0</v>
      </c>
      <c r="P88" s="494">
        <v>0</v>
      </c>
      <c r="Q88" s="494">
        <v>0</v>
      </c>
      <c r="R88" s="494">
        <v>0</v>
      </c>
      <c r="S88" s="494">
        <v>0</v>
      </c>
      <c r="T88" s="494">
        <v>0</v>
      </c>
      <c r="U88" s="494">
        <v>0</v>
      </c>
      <c r="V88" s="494">
        <v>0</v>
      </c>
      <c r="W88" s="494">
        <v>0</v>
      </c>
      <c r="X88" s="494">
        <v>0</v>
      </c>
      <c r="Y88" s="494">
        <v>0</v>
      </c>
      <c r="Z88" s="494">
        <v>0</v>
      </c>
      <c r="AA88" s="494">
        <v>0</v>
      </c>
      <c r="AB88" s="494">
        <v>0</v>
      </c>
      <c r="AC88" s="494">
        <v>0</v>
      </c>
      <c r="AD88" s="494">
        <v>0</v>
      </c>
      <c r="AE88" s="494">
        <v>0</v>
      </c>
      <c r="AF88" s="494">
        <v>0</v>
      </c>
      <c r="AG88" s="494">
        <v>0</v>
      </c>
      <c r="AH88" s="494">
        <v>0</v>
      </c>
      <c r="AI88" s="494">
        <v>0</v>
      </c>
      <c r="AJ88" s="494">
        <v>0</v>
      </c>
      <c r="AK88" s="494">
        <v>0</v>
      </c>
      <c r="AL88" s="494">
        <v>0</v>
      </c>
      <c r="AM88" s="494">
        <v>0</v>
      </c>
      <c r="AN88" s="494">
        <v>0</v>
      </c>
      <c r="AO88" s="494">
        <v>0</v>
      </c>
      <c r="AP88" s="494">
        <v>0</v>
      </c>
      <c r="AQ88" s="494">
        <v>0</v>
      </c>
      <c r="AR88" s="494">
        <v>0</v>
      </c>
      <c r="AS88" s="494">
        <v>0</v>
      </c>
      <c r="AT88" s="494">
        <v>0</v>
      </c>
      <c r="AU88" s="494">
        <v>0</v>
      </c>
      <c r="AV88" s="494">
        <v>0</v>
      </c>
      <c r="AW88" s="494">
        <v>0</v>
      </c>
      <c r="AX88" s="494">
        <v>0</v>
      </c>
      <c r="AY88" s="494">
        <v>0</v>
      </c>
      <c r="AZ88" s="494">
        <v>0</v>
      </c>
      <c r="BA88" s="494">
        <v>0</v>
      </c>
      <c r="BB88" s="494">
        <v>0</v>
      </c>
      <c r="BC88" s="494">
        <v>0</v>
      </c>
      <c r="BD88" s="494">
        <v>0</v>
      </c>
      <c r="BE88" s="494">
        <v>0</v>
      </c>
      <c r="BF88" s="494">
        <v>0</v>
      </c>
      <c r="BG88" s="494">
        <v>0</v>
      </c>
      <c r="BH88" s="494">
        <v>0</v>
      </c>
      <c r="BI88" s="494">
        <v>0</v>
      </c>
      <c r="BJ88" s="494">
        <v>0</v>
      </c>
      <c r="BK88" s="494">
        <v>0</v>
      </c>
      <c r="BL88" s="494">
        <v>0</v>
      </c>
      <c r="BM88" s="494">
        <v>0</v>
      </c>
      <c r="BN88" s="494">
        <v>0</v>
      </c>
      <c r="BO88" s="494">
        <v>0</v>
      </c>
      <c r="BP88" s="494">
        <v>0</v>
      </c>
      <c r="BQ88" s="494">
        <v>0</v>
      </c>
      <c r="BR88" s="494">
        <v>0</v>
      </c>
      <c r="BS88" s="494">
        <v>0</v>
      </c>
      <c r="BT88" s="494">
        <v>0</v>
      </c>
      <c r="BU88" s="494">
        <v>0</v>
      </c>
      <c r="BV88" s="494">
        <v>0</v>
      </c>
      <c r="BW88" s="494">
        <v>0</v>
      </c>
      <c r="BX88" s="494">
        <v>0</v>
      </c>
      <c r="BY88" s="494">
        <v>0</v>
      </c>
      <c r="BZ88" s="494">
        <v>0</v>
      </c>
      <c r="CA88" s="494">
        <v>0</v>
      </c>
      <c r="CB88" s="494">
        <v>0</v>
      </c>
      <c r="CC88" s="494">
        <v>0</v>
      </c>
      <c r="CD88" s="494">
        <v>0</v>
      </c>
      <c r="CE88" s="494">
        <v>0</v>
      </c>
      <c r="CF88" s="494">
        <v>0</v>
      </c>
      <c r="CG88" s="494">
        <v>0</v>
      </c>
      <c r="CH88" s="494">
        <v>0</v>
      </c>
      <c r="CI88" s="494">
        <v>0</v>
      </c>
      <c r="CJ88" s="494">
        <v>0</v>
      </c>
      <c r="CK88" s="494">
        <v>0</v>
      </c>
      <c r="CL88" s="494">
        <v>0</v>
      </c>
      <c r="CM88" s="494">
        <v>0</v>
      </c>
      <c r="CN88" s="494">
        <v>0</v>
      </c>
      <c r="CO88" s="494">
        <v>0</v>
      </c>
      <c r="CP88" s="494">
        <v>0</v>
      </c>
      <c r="CQ88" s="494">
        <v>0</v>
      </c>
      <c r="CR88" s="494">
        <v>0</v>
      </c>
      <c r="CS88" s="494">
        <v>0</v>
      </c>
      <c r="CT88" s="9"/>
      <c r="CV88" s="343">
        <f>IF(COUNT(G88:INDEX(G88:CS88,RP+1))&lt;&gt;RP+1,"Error",0)</f>
        <v>0</v>
      </c>
      <c r="CX88" s="324">
        <f t="shared" si="22"/>
        <v>0</v>
      </c>
    </row>
    <row r="89" spans="3:102" customFormat="1" hidden="1" x14ac:dyDescent="0.35">
      <c r="C89" s="422" t="s">
        <v>334</v>
      </c>
      <c r="D89" s="3"/>
      <c r="E89" s="492">
        <f>G89+NPV(G.Asm!$F$40,H89:INDEX(H89:CS89,RP))</f>
        <v>0</v>
      </c>
      <c r="F89" s="492">
        <f t="shared" si="21"/>
        <v>0</v>
      </c>
      <c r="G89" s="493">
        <v>0</v>
      </c>
      <c r="H89" s="494">
        <v>0</v>
      </c>
      <c r="I89" s="494">
        <v>0</v>
      </c>
      <c r="J89" s="494">
        <v>0</v>
      </c>
      <c r="K89" s="494">
        <v>0</v>
      </c>
      <c r="L89" s="494">
        <v>0</v>
      </c>
      <c r="M89" s="494">
        <v>0</v>
      </c>
      <c r="N89" s="494">
        <v>0</v>
      </c>
      <c r="O89" s="494">
        <v>0</v>
      </c>
      <c r="P89" s="494">
        <v>0</v>
      </c>
      <c r="Q89" s="494">
        <v>0</v>
      </c>
      <c r="R89" s="494">
        <v>0</v>
      </c>
      <c r="S89" s="494">
        <v>0</v>
      </c>
      <c r="T89" s="494">
        <v>0</v>
      </c>
      <c r="U89" s="494">
        <v>0</v>
      </c>
      <c r="V89" s="494">
        <v>0</v>
      </c>
      <c r="W89" s="494">
        <v>0</v>
      </c>
      <c r="X89" s="494">
        <v>0</v>
      </c>
      <c r="Y89" s="494">
        <v>0</v>
      </c>
      <c r="Z89" s="494">
        <v>0</v>
      </c>
      <c r="AA89" s="494">
        <v>0</v>
      </c>
      <c r="AB89" s="494">
        <v>0</v>
      </c>
      <c r="AC89" s="494">
        <v>0</v>
      </c>
      <c r="AD89" s="494">
        <v>0</v>
      </c>
      <c r="AE89" s="494">
        <v>0</v>
      </c>
      <c r="AF89" s="494">
        <v>0</v>
      </c>
      <c r="AG89" s="494">
        <v>0</v>
      </c>
      <c r="AH89" s="494">
        <v>0</v>
      </c>
      <c r="AI89" s="494">
        <v>0</v>
      </c>
      <c r="AJ89" s="494">
        <v>0</v>
      </c>
      <c r="AK89" s="494">
        <v>0</v>
      </c>
      <c r="AL89" s="494">
        <v>0</v>
      </c>
      <c r="AM89" s="494">
        <v>0</v>
      </c>
      <c r="AN89" s="494">
        <v>0</v>
      </c>
      <c r="AO89" s="494">
        <v>0</v>
      </c>
      <c r="AP89" s="494">
        <v>0</v>
      </c>
      <c r="AQ89" s="494">
        <v>0</v>
      </c>
      <c r="AR89" s="494">
        <v>0</v>
      </c>
      <c r="AS89" s="494">
        <v>0</v>
      </c>
      <c r="AT89" s="494">
        <v>0</v>
      </c>
      <c r="AU89" s="494">
        <v>0</v>
      </c>
      <c r="AV89" s="494">
        <v>0</v>
      </c>
      <c r="AW89" s="494">
        <v>0</v>
      </c>
      <c r="AX89" s="494">
        <v>0</v>
      </c>
      <c r="AY89" s="494">
        <v>0</v>
      </c>
      <c r="AZ89" s="494">
        <v>0</v>
      </c>
      <c r="BA89" s="494">
        <v>0</v>
      </c>
      <c r="BB89" s="494">
        <v>0</v>
      </c>
      <c r="BC89" s="494">
        <v>0</v>
      </c>
      <c r="BD89" s="494">
        <v>0</v>
      </c>
      <c r="BE89" s="494">
        <v>0</v>
      </c>
      <c r="BF89" s="494">
        <v>0</v>
      </c>
      <c r="BG89" s="494">
        <v>0</v>
      </c>
      <c r="BH89" s="494">
        <v>0</v>
      </c>
      <c r="BI89" s="494">
        <v>0</v>
      </c>
      <c r="BJ89" s="494">
        <v>0</v>
      </c>
      <c r="BK89" s="494">
        <v>0</v>
      </c>
      <c r="BL89" s="494">
        <v>0</v>
      </c>
      <c r="BM89" s="494">
        <v>0</v>
      </c>
      <c r="BN89" s="494">
        <v>0</v>
      </c>
      <c r="BO89" s="494">
        <v>0</v>
      </c>
      <c r="BP89" s="494">
        <v>0</v>
      </c>
      <c r="BQ89" s="494">
        <v>0</v>
      </c>
      <c r="BR89" s="494">
        <v>0</v>
      </c>
      <c r="BS89" s="494">
        <v>0</v>
      </c>
      <c r="BT89" s="494">
        <v>0</v>
      </c>
      <c r="BU89" s="494">
        <v>0</v>
      </c>
      <c r="BV89" s="494">
        <v>0</v>
      </c>
      <c r="BW89" s="494">
        <v>0</v>
      </c>
      <c r="BX89" s="494">
        <v>0</v>
      </c>
      <c r="BY89" s="494">
        <v>0</v>
      </c>
      <c r="BZ89" s="494">
        <v>0</v>
      </c>
      <c r="CA89" s="494">
        <v>0</v>
      </c>
      <c r="CB89" s="494">
        <v>0</v>
      </c>
      <c r="CC89" s="494">
        <v>0</v>
      </c>
      <c r="CD89" s="494">
        <v>0</v>
      </c>
      <c r="CE89" s="494">
        <v>0</v>
      </c>
      <c r="CF89" s="494">
        <v>0</v>
      </c>
      <c r="CG89" s="494">
        <v>0</v>
      </c>
      <c r="CH89" s="494">
        <v>0</v>
      </c>
      <c r="CI89" s="494">
        <v>0</v>
      </c>
      <c r="CJ89" s="494">
        <v>0</v>
      </c>
      <c r="CK89" s="494">
        <v>0</v>
      </c>
      <c r="CL89" s="494">
        <v>0</v>
      </c>
      <c r="CM89" s="494">
        <v>0</v>
      </c>
      <c r="CN89" s="494">
        <v>0</v>
      </c>
      <c r="CO89" s="494">
        <v>0</v>
      </c>
      <c r="CP89" s="494">
        <v>0</v>
      </c>
      <c r="CQ89" s="494">
        <v>0</v>
      </c>
      <c r="CR89" s="494">
        <v>0</v>
      </c>
      <c r="CS89" s="494">
        <v>0</v>
      </c>
      <c r="CT89" s="9"/>
      <c r="CV89" s="343">
        <f>IF(COUNT(G89:INDEX(G89:CS89,RP+1))&lt;&gt;RP+1,"Error",0)</f>
        <v>0</v>
      </c>
      <c r="CX89" s="324">
        <f t="shared" si="22"/>
        <v>0</v>
      </c>
    </row>
    <row r="90" spans="3:102" customFormat="1" hidden="1" x14ac:dyDescent="0.35">
      <c r="C90" s="422" t="s">
        <v>334</v>
      </c>
      <c r="D90" s="3"/>
      <c r="E90" s="492">
        <f>G90+NPV(G.Asm!$F$40,H90:INDEX(H90:CS90,RP))</f>
        <v>0</v>
      </c>
      <c r="F90" s="492">
        <f t="shared" si="21"/>
        <v>0</v>
      </c>
      <c r="G90" s="493">
        <v>0</v>
      </c>
      <c r="H90" s="494">
        <v>0</v>
      </c>
      <c r="I90" s="494">
        <v>0</v>
      </c>
      <c r="J90" s="494">
        <v>0</v>
      </c>
      <c r="K90" s="494">
        <v>0</v>
      </c>
      <c r="L90" s="494">
        <v>0</v>
      </c>
      <c r="M90" s="494">
        <v>0</v>
      </c>
      <c r="N90" s="494">
        <v>0</v>
      </c>
      <c r="O90" s="494">
        <v>0</v>
      </c>
      <c r="P90" s="494">
        <v>0</v>
      </c>
      <c r="Q90" s="494">
        <v>0</v>
      </c>
      <c r="R90" s="494">
        <v>0</v>
      </c>
      <c r="S90" s="494">
        <v>0</v>
      </c>
      <c r="T90" s="494">
        <v>0</v>
      </c>
      <c r="U90" s="494">
        <v>0</v>
      </c>
      <c r="V90" s="494">
        <v>0</v>
      </c>
      <c r="W90" s="494">
        <v>0</v>
      </c>
      <c r="X90" s="494">
        <v>0</v>
      </c>
      <c r="Y90" s="494">
        <v>0</v>
      </c>
      <c r="Z90" s="494">
        <v>0</v>
      </c>
      <c r="AA90" s="494">
        <v>0</v>
      </c>
      <c r="AB90" s="494">
        <v>0</v>
      </c>
      <c r="AC90" s="494">
        <v>0</v>
      </c>
      <c r="AD90" s="494">
        <v>0</v>
      </c>
      <c r="AE90" s="494">
        <v>0</v>
      </c>
      <c r="AF90" s="494">
        <v>0</v>
      </c>
      <c r="AG90" s="494">
        <v>0</v>
      </c>
      <c r="AH90" s="494">
        <v>0</v>
      </c>
      <c r="AI90" s="494">
        <v>0</v>
      </c>
      <c r="AJ90" s="494">
        <v>0</v>
      </c>
      <c r="AK90" s="494">
        <v>0</v>
      </c>
      <c r="AL90" s="494">
        <v>0</v>
      </c>
      <c r="AM90" s="494">
        <v>0</v>
      </c>
      <c r="AN90" s="494">
        <v>0</v>
      </c>
      <c r="AO90" s="494">
        <v>0</v>
      </c>
      <c r="AP90" s="494">
        <v>0</v>
      </c>
      <c r="AQ90" s="494">
        <v>0</v>
      </c>
      <c r="AR90" s="494">
        <v>0</v>
      </c>
      <c r="AS90" s="494">
        <v>0</v>
      </c>
      <c r="AT90" s="494">
        <v>0</v>
      </c>
      <c r="AU90" s="494">
        <v>0</v>
      </c>
      <c r="AV90" s="494">
        <v>0</v>
      </c>
      <c r="AW90" s="494">
        <v>0</v>
      </c>
      <c r="AX90" s="494">
        <v>0</v>
      </c>
      <c r="AY90" s="494">
        <v>0</v>
      </c>
      <c r="AZ90" s="494">
        <v>0</v>
      </c>
      <c r="BA90" s="494">
        <v>0</v>
      </c>
      <c r="BB90" s="494">
        <v>0</v>
      </c>
      <c r="BC90" s="494">
        <v>0</v>
      </c>
      <c r="BD90" s="494">
        <v>0</v>
      </c>
      <c r="BE90" s="494">
        <v>0</v>
      </c>
      <c r="BF90" s="494">
        <v>0</v>
      </c>
      <c r="BG90" s="494">
        <v>0</v>
      </c>
      <c r="BH90" s="494">
        <v>0</v>
      </c>
      <c r="BI90" s="494">
        <v>0</v>
      </c>
      <c r="BJ90" s="494">
        <v>0</v>
      </c>
      <c r="BK90" s="494">
        <v>0</v>
      </c>
      <c r="BL90" s="494">
        <v>0</v>
      </c>
      <c r="BM90" s="494">
        <v>0</v>
      </c>
      <c r="BN90" s="494">
        <v>0</v>
      </c>
      <c r="BO90" s="494">
        <v>0</v>
      </c>
      <c r="BP90" s="494">
        <v>0</v>
      </c>
      <c r="BQ90" s="494">
        <v>0</v>
      </c>
      <c r="BR90" s="494">
        <v>0</v>
      </c>
      <c r="BS90" s="494">
        <v>0</v>
      </c>
      <c r="BT90" s="494">
        <v>0</v>
      </c>
      <c r="BU90" s="494">
        <v>0</v>
      </c>
      <c r="BV90" s="494">
        <v>0</v>
      </c>
      <c r="BW90" s="494">
        <v>0</v>
      </c>
      <c r="BX90" s="494">
        <v>0</v>
      </c>
      <c r="BY90" s="494">
        <v>0</v>
      </c>
      <c r="BZ90" s="494">
        <v>0</v>
      </c>
      <c r="CA90" s="494">
        <v>0</v>
      </c>
      <c r="CB90" s="494">
        <v>0</v>
      </c>
      <c r="CC90" s="494">
        <v>0</v>
      </c>
      <c r="CD90" s="494">
        <v>0</v>
      </c>
      <c r="CE90" s="494">
        <v>0</v>
      </c>
      <c r="CF90" s="494">
        <v>0</v>
      </c>
      <c r="CG90" s="494">
        <v>0</v>
      </c>
      <c r="CH90" s="494">
        <v>0</v>
      </c>
      <c r="CI90" s="494">
        <v>0</v>
      </c>
      <c r="CJ90" s="494">
        <v>0</v>
      </c>
      <c r="CK90" s="494">
        <v>0</v>
      </c>
      <c r="CL90" s="494">
        <v>0</v>
      </c>
      <c r="CM90" s="494">
        <v>0</v>
      </c>
      <c r="CN90" s="494">
        <v>0</v>
      </c>
      <c r="CO90" s="494">
        <v>0</v>
      </c>
      <c r="CP90" s="494">
        <v>0</v>
      </c>
      <c r="CQ90" s="494">
        <v>0</v>
      </c>
      <c r="CR90" s="494">
        <v>0</v>
      </c>
      <c r="CS90" s="494">
        <v>0</v>
      </c>
      <c r="CT90" s="9"/>
      <c r="CV90" s="343">
        <f>IF(COUNT(G90:INDEX(G90:CS90,RP+1))&lt;&gt;RP+1,"Error",0)</f>
        <v>0</v>
      </c>
      <c r="CX90" s="324">
        <f t="shared" si="22"/>
        <v>0</v>
      </c>
    </row>
    <row r="91" spans="3:102" customFormat="1" hidden="1" x14ac:dyDescent="0.35">
      <c r="C91" s="422" t="s">
        <v>334</v>
      </c>
      <c r="D91" s="3"/>
      <c r="E91" s="492">
        <f>G91+NPV(G.Asm!$F$40,H91:INDEX(H91:CS91,RP))</f>
        <v>0</v>
      </c>
      <c r="F91" s="492">
        <f t="shared" si="21"/>
        <v>0</v>
      </c>
      <c r="G91" s="493">
        <v>0</v>
      </c>
      <c r="H91" s="494">
        <v>0</v>
      </c>
      <c r="I91" s="494">
        <v>0</v>
      </c>
      <c r="J91" s="494">
        <v>0</v>
      </c>
      <c r="K91" s="494">
        <v>0</v>
      </c>
      <c r="L91" s="494">
        <v>0</v>
      </c>
      <c r="M91" s="494">
        <v>0</v>
      </c>
      <c r="N91" s="494">
        <v>0</v>
      </c>
      <c r="O91" s="494">
        <v>0</v>
      </c>
      <c r="P91" s="494">
        <v>0</v>
      </c>
      <c r="Q91" s="494">
        <v>0</v>
      </c>
      <c r="R91" s="494">
        <v>0</v>
      </c>
      <c r="S91" s="494">
        <v>0</v>
      </c>
      <c r="T91" s="494">
        <v>0</v>
      </c>
      <c r="U91" s="494">
        <v>0</v>
      </c>
      <c r="V91" s="494">
        <v>0</v>
      </c>
      <c r="W91" s="494">
        <v>0</v>
      </c>
      <c r="X91" s="494">
        <v>0</v>
      </c>
      <c r="Y91" s="494">
        <v>0</v>
      </c>
      <c r="Z91" s="494">
        <v>0</v>
      </c>
      <c r="AA91" s="494">
        <v>0</v>
      </c>
      <c r="AB91" s="494">
        <v>0</v>
      </c>
      <c r="AC91" s="494">
        <v>0</v>
      </c>
      <c r="AD91" s="494">
        <v>0</v>
      </c>
      <c r="AE91" s="494">
        <v>0</v>
      </c>
      <c r="AF91" s="494">
        <v>0</v>
      </c>
      <c r="AG91" s="494">
        <v>0</v>
      </c>
      <c r="AH91" s="494">
        <v>0</v>
      </c>
      <c r="AI91" s="494">
        <v>0</v>
      </c>
      <c r="AJ91" s="494">
        <v>0</v>
      </c>
      <c r="AK91" s="494">
        <v>0</v>
      </c>
      <c r="AL91" s="494">
        <v>0</v>
      </c>
      <c r="AM91" s="494">
        <v>0</v>
      </c>
      <c r="AN91" s="494">
        <v>0</v>
      </c>
      <c r="AO91" s="494">
        <v>0</v>
      </c>
      <c r="AP91" s="494">
        <v>0</v>
      </c>
      <c r="AQ91" s="494">
        <v>0</v>
      </c>
      <c r="AR91" s="494">
        <v>0</v>
      </c>
      <c r="AS91" s="494">
        <v>0</v>
      </c>
      <c r="AT91" s="494">
        <v>0</v>
      </c>
      <c r="AU91" s="494">
        <v>0</v>
      </c>
      <c r="AV91" s="494">
        <v>0</v>
      </c>
      <c r="AW91" s="494">
        <v>0</v>
      </c>
      <c r="AX91" s="494">
        <v>0</v>
      </c>
      <c r="AY91" s="494">
        <v>0</v>
      </c>
      <c r="AZ91" s="494">
        <v>0</v>
      </c>
      <c r="BA91" s="494">
        <v>0</v>
      </c>
      <c r="BB91" s="494">
        <v>0</v>
      </c>
      <c r="BC91" s="494">
        <v>0</v>
      </c>
      <c r="BD91" s="494">
        <v>0</v>
      </c>
      <c r="BE91" s="494">
        <v>0</v>
      </c>
      <c r="BF91" s="494">
        <v>0</v>
      </c>
      <c r="BG91" s="494">
        <v>0</v>
      </c>
      <c r="BH91" s="494">
        <v>0</v>
      </c>
      <c r="BI91" s="494">
        <v>0</v>
      </c>
      <c r="BJ91" s="494">
        <v>0</v>
      </c>
      <c r="BK91" s="494">
        <v>0</v>
      </c>
      <c r="BL91" s="494">
        <v>0</v>
      </c>
      <c r="BM91" s="494">
        <v>0</v>
      </c>
      <c r="BN91" s="494">
        <v>0</v>
      </c>
      <c r="BO91" s="494">
        <v>0</v>
      </c>
      <c r="BP91" s="494">
        <v>0</v>
      </c>
      <c r="BQ91" s="494">
        <v>0</v>
      </c>
      <c r="BR91" s="494">
        <v>0</v>
      </c>
      <c r="BS91" s="494">
        <v>0</v>
      </c>
      <c r="BT91" s="494">
        <v>0</v>
      </c>
      <c r="BU91" s="494">
        <v>0</v>
      </c>
      <c r="BV91" s="494">
        <v>0</v>
      </c>
      <c r="BW91" s="494">
        <v>0</v>
      </c>
      <c r="BX91" s="494">
        <v>0</v>
      </c>
      <c r="BY91" s="494">
        <v>0</v>
      </c>
      <c r="BZ91" s="494">
        <v>0</v>
      </c>
      <c r="CA91" s="494">
        <v>0</v>
      </c>
      <c r="CB91" s="494">
        <v>0</v>
      </c>
      <c r="CC91" s="494">
        <v>0</v>
      </c>
      <c r="CD91" s="494">
        <v>0</v>
      </c>
      <c r="CE91" s="494">
        <v>0</v>
      </c>
      <c r="CF91" s="494">
        <v>0</v>
      </c>
      <c r="CG91" s="494">
        <v>0</v>
      </c>
      <c r="CH91" s="494">
        <v>0</v>
      </c>
      <c r="CI91" s="494">
        <v>0</v>
      </c>
      <c r="CJ91" s="494">
        <v>0</v>
      </c>
      <c r="CK91" s="494">
        <v>0</v>
      </c>
      <c r="CL91" s="494">
        <v>0</v>
      </c>
      <c r="CM91" s="494">
        <v>0</v>
      </c>
      <c r="CN91" s="494">
        <v>0</v>
      </c>
      <c r="CO91" s="494">
        <v>0</v>
      </c>
      <c r="CP91" s="494">
        <v>0</v>
      </c>
      <c r="CQ91" s="494">
        <v>0</v>
      </c>
      <c r="CR91" s="494">
        <v>0</v>
      </c>
      <c r="CS91" s="494">
        <v>0</v>
      </c>
      <c r="CT91" s="9"/>
      <c r="CV91" s="343">
        <f>IF(COUNT(G91:INDEX(G91:CS91,RP+1))&lt;&gt;RP+1,"Error",0)</f>
        <v>0</v>
      </c>
      <c r="CX91" s="324">
        <f t="shared" si="22"/>
        <v>0</v>
      </c>
    </row>
    <row r="92" spans="3:102" customFormat="1" hidden="1" x14ac:dyDescent="0.35">
      <c r="C92" s="74"/>
      <c r="D92" s="3"/>
      <c r="E92" s="497"/>
      <c r="F92" s="497"/>
      <c r="G92" s="498"/>
      <c r="H92" s="498"/>
      <c r="I92" s="498"/>
      <c r="J92" s="498"/>
      <c r="K92" s="498"/>
      <c r="L92" s="498"/>
      <c r="M92" s="498"/>
      <c r="N92" s="498"/>
      <c r="O92" s="498"/>
      <c r="P92" s="498"/>
      <c r="Q92" s="498"/>
      <c r="R92" s="498"/>
      <c r="S92" s="498"/>
      <c r="T92" s="498"/>
      <c r="U92" s="498"/>
      <c r="V92" s="498"/>
      <c r="W92" s="498"/>
      <c r="X92" s="498"/>
      <c r="Y92" s="498"/>
      <c r="Z92" s="498"/>
      <c r="AA92" s="498"/>
      <c r="AB92" s="498"/>
      <c r="AC92" s="498"/>
      <c r="AD92" s="498"/>
      <c r="AE92" s="498"/>
      <c r="AF92" s="498"/>
      <c r="AG92" s="498"/>
      <c r="AH92" s="498"/>
      <c r="AI92" s="498"/>
      <c r="AJ92" s="498"/>
      <c r="AK92" s="498"/>
      <c r="AL92" s="498"/>
      <c r="AM92" s="498"/>
      <c r="AN92" s="498"/>
      <c r="AO92" s="498"/>
      <c r="AP92" s="498"/>
      <c r="AQ92" s="498"/>
      <c r="AR92" s="498"/>
      <c r="AS92" s="498"/>
      <c r="AT92" s="498"/>
      <c r="AU92" s="498"/>
      <c r="AV92" s="498"/>
      <c r="AW92" s="498"/>
      <c r="AX92" s="498"/>
      <c r="AY92" s="498"/>
      <c r="AZ92" s="498"/>
      <c r="BA92" s="498"/>
      <c r="BB92" s="498"/>
      <c r="BC92" s="498"/>
      <c r="BD92" s="498"/>
      <c r="BE92" s="498"/>
      <c r="BF92" s="498"/>
      <c r="BG92" s="498"/>
      <c r="BH92" s="498"/>
      <c r="BI92" s="498"/>
      <c r="BJ92" s="498"/>
      <c r="BK92" s="498"/>
      <c r="BL92" s="498"/>
      <c r="BM92" s="498"/>
      <c r="BN92" s="498"/>
      <c r="BO92" s="498"/>
      <c r="BP92" s="498"/>
      <c r="BQ92" s="498"/>
      <c r="BR92" s="498"/>
      <c r="BS92" s="498"/>
      <c r="BT92" s="498"/>
      <c r="BU92" s="498"/>
      <c r="BV92" s="498"/>
      <c r="BW92" s="498"/>
      <c r="BX92" s="498"/>
      <c r="BY92" s="498"/>
      <c r="BZ92" s="498"/>
      <c r="CA92" s="498"/>
      <c r="CB92" s="498"/>
      <c r="CC92" s="498"/>
      <c r="CD92" s="498"/>
      <c r="CE92" s="498"/>
      <c r="CF92" s="498"/>
      <c r="CG92" s="498"/>
      <c r="CH92" s="498"/>
      <c r="CI92" s="498"/>
      <c r="CJ92" s="498"/>
      <c r="CK92" s="498"/>
      <c r="CL92" s="498"/>
      <c r="CM92" s="498"/>
      <c r="CN92" s="498"/>
      <c r="CO92" s="498"/>
      <c r="CP92" s="498"/>
      <c r="CQ92" s="498"/>
      <c r="CR92" s="498"/>
      <c r="CS92" s="498"/>
    </row>
    <row r="93" spans="3:102" customFormat="1" ht="15.5" hidden="1" x14ac:dyDescent="0.35">
      <c r="C93" s="78" t="s">
        <v>21</v>
      </c>
      <c r="D93" s="3"/>
      <c r="E93" s="502"/>
      <c r="F93" s="497"/>
      <c r="G93" s="498"/>
      <c r="H93" s="498"/>
      <c r="I93" s="498"/>
      <c r="J93" s="498"/>
      <c r="K93" s="498"/>
      <c r="L93" s="498"/>
      <c r="M93" s="498"/>
      <c r="N93" s="498"/>
      <c r="O93" s="498"/>
      <c r="P93" s="498"/>
      <c r="Q93" s="498"/>
      <c r="R93" s="498"/>
      <c r="S93" s="498"/>
      <c r="T93" s="498"/>
      <c r="U93" s="498"/>
      <c r="V93" s="498"/>
      <c r="W93" s="498"/>
      <c r="X93" s="498"/>
      <c r="Y93" s="498"/>
      <c r="Z93" s="498"/>
      <c r="AA93" s="498"/>
      <c r="AB93" s="498"/>
      <c r="AC93" s="498"/>
      <c r="AD93" s="498"/>
      <c r="AE93" s="498"/>
      <c r="AF93" s="498"/>
      <c r="AG93" s="498"/>
      <c r="AH93" s="498"/>
      <c r="AI93" s="498"/>
      <c r="AJ93" s="498"/>
      <c r="AK93" s="498"/>
      <c r="AL93" s="498"/>
      <c r="AM93" s="498"/>
      <c r="AN93" s="498"/>
      <c r="AO93" s="498"/>
      <c r="AP93" s="498"/>
      <c r="AQ93" s="498"/>
      <c r="AR93" s="498"/>
      <c r="AS93" s="498"/>
      <c r="AT93" s="498"/>
      <c r="AU93" s="498"/>
      <c r="AV93" s="498"/>
      <c r="AW93" s="498"/>
      <c r="AX93" s="498"/>
      <c r="AY93" s="498"/>
      <c r="AZ93" s="498"/>
      <c r="BA93" s="498"/>
      <c r="BB93" s="498"/>
      <c r="BC93" s="498"/>
      <c r="BD93" s="498"/>
      <c r="BE93" s="498"/>
      <c r="BF93" s="498"/>
      <c r="BG93" s="498"/>
      <c r="BH93" s="498"/>
      <c r="BI93" s="498"/>
      <c r="BJ93" s="498"/>
      <c r="BK93" s="498"/>
      <c r="BL93" s="498"/>
      <c r="BM93" s="498"/>
      <c r="BN93" s="498"/>
      <c r="BO93" s="498"/>
      <c r="BP93" s="498"/>
      <c r="BQ93" s="498"/>
      <c r="BR93" s="498"/>
      <c r="BS93" s="498"/>
      <c r="BT93" s="498"/>
      <c r="BU93" s="498"/>
      <c r="BV93" s="498"/>
      <c r="BW93" s="498"/>
      <c r="BX93" s="498"/>
      <c r="BY93" s="498"/>
      <c r="BZ93" s="498"/>
      <c r="CA93" s="498"/>
      <c r="CB93" s="498"/>
      <c r="CC93" s="498"/>
      <c r="CD93" s="498"/>
      <c r="CE93" s="498"/>
      <c r="CF93" s="498"/>
      <c r="CG93" s="498"/>
      <c r="CH93" s="498"/>
      <c r="CI93" s="498"/>
      <c r="CJ93" s="498"/>
      <c r="CK93" s="498"/>
      <c r="CL93" s="498"/>
      <c r="CM93" s="498"/>
      <c r="CN93" s="498"/>
      <c r="CO93" s="498"/>
      <c r="CP93" s="498"/>
      <c r="CQ93" s="498"/>
      <c r="CR93" s="498"/>
      <c r="CS93" s="498"/>
      <c r="CT93" s="10"/>
    </row>
    <row r="94" spans="3:102" customFormat="1" hidden="1" x14ac:dyDescent="0.35">
      <c r="C94" s="74"/>
      <c r="D94" s="3"/>
      <c r="E94" s="497"/>
      <c r="F94" s="497"/>
      <c r="G94" s="498"/>
      <c r="H94" s="498"/>
      <c r="I94" s="498"/>
      <c r="J94" s="498"/>
      <c r="K94" s="498"/>
      <c r="L94" s="498"/>
      <c r="M94" s="498"/>
      <c r="N94" s="498"/>
      <c r="O94" s="498"/>
      <c r="P94" s="498"/>
      <c r="Q94" s="498"/>
      <c r="R94" s="498"/>
      <c r="S94" s="498"/>
      <c r="T94" s="498"/>
      <c r="U94" s="498"/>
      <c r="V94" s="498"/>
      <c r="W94" s="498"/>
      <c r="X94" s="498"/>
      <c r="Y94" s="498"/>
      <c r="Z94" s="498"/>
      <c r="AA94" s="498"/>
      <c r="AB94" s="498"/>
      <c r="AC94" s="498"/>
      <c r="AD94" s="498"/>
      <c r="AE94" s="498"/>
      <c r="AF94" s="498"/>
      <c r="AG94" s="498"/>
      <c r="AH94" s="498"/>
      <c r="AI94" s="498"/>
      <c r="AJ94" s="498"/>
      <c r="AK94" s="498"/>
      <c r="AL94" s="498"/>
      <c r="AM94" s="498"/>
      <c r="AN94" s="498"/>
      <c r="AO94" s="498"/>
      <c r="AP94" s="498"/>
      <c r="AQ94" s="498"/>
      <c r="AR94" s="498"/>
      <c r="AS94" s="498"/>
      <c r="AT94" s="498"/>
      <c r="AU94" s="498"/>
      <c r="AV94" s="498"/>
      <c r="AW94" s="498"/>
      <c r="AX94" s="498"/>
      <c r="AY94" s="498"/>
      <c r="AZ94" s="498"/>
      <c r="BA94" s="498"/>
      <c r="BB94" s="498"/>
      <c r="BC94" s="498"/>
      <c r="BD94" s="498"/>
      <c r="BE94" s="498"/>
      <c r="BF94" s="498"/>
      <c r="BG94" s="498"/>
      <c r="BH94" s="498"/>
      <c r="BI94" s="498"/>
      <c r="BJ94" s="498"/>
      <c r="BK94" s="498"/>
      <c r="BL94" s="498"/>
      <c r="BM94" s="498"/>
      <c r="BN94" s="498"/>
      <c r="BO94" s="498"/>
      <c r="BP94" s="498"/>
      <c r="BQ94" s="498"/>
      <c r="BR94" s="498"/>
      <c r="BS94" s="498"/>
      <c r="BT94" s="498"/>
      <c r="BU94" s="498"/>
      <c r="BV94" s="498"/>
      <c r="BW94" s="498"/>
      <c r="BX94" s="498"/>
      <c r="BY94" s="498"/>
      <c r="BZ94" s="498"/>
      <c r="CA94" s="498"/>
      <c r="CB94" s="498"/>
      <c r="CC94" s="498"/>
      <c r="CD94" s="498"/>
      <c r="CE94" s="498"/>
      <c r="CF94" s="498"/>
      <c r="CG94" s="498"/>
      <c r="CH94" s="498"/>
      <c r="CI94" s="498"/>
      <c r="CJ94" s="498"/>
      <c r="CK94" s="498"/>
      <c r="CL94" s="498"/>
      <c r="CM94" s="498"/>
      <c r="CN94" s="498"/>
      <c r="CO94" s="498"/>
      <c r="CP94" s="498"/>
      <c r="CQ94" s="498"/>
      <c r="CR94" s="498"/>
      <c r="CS94" s="498"/>
      <c r="CT94" s="10"/>
    </row>
    <row r="95" spans="3:102" ht="13" hidden="1" x14ac:dyDescent="0.3">
      <c r="C95" s="232" t="s">
        <v>145</v>
      </c>
      <c r="D95" s="55"/>
      <c r="E95" s="490">
        <f t="shared" ref="E95:AJ95" si="23">SUM(E96:E115)</f>
        <v>0</v>
      </c>
      <c r="F95" s="490">
        <f t="shared" si="23"/>
        <v>0</v>
      </c>
      <c r="G95" s="491">
        <f t="shared" si="23"/>
        <v>0</v>
      </c>
      <c r="H95" s="491">
        <f t="shared" si="23"/>
        <v>0</v>
      </c>
      <c r="I95" s="491">
        <f t="shared" si="23"/>
        <v>0</v>
      </c>
      <c r="J95" s="491">
        <f t="shared" si="23"/>
        <v>0</v>
      </c>
      <c r="K95" s="491">
        <f t="shared" si="23"/>
        <v>0</v>
      </c>
      <c r="L95" s="491">
        <f t="shared" si="23"/>
        <v>0</v>
      </c>
      <c r="M95" s="491">
        <f t="shared" si="23"/>
        <v>0</v>
      </c>
      <c r="N95" s="491">
        <f t="shared" si="23"/>
        <v>0</v>
      </c>
      <c r="O95" s="491">
        <f t="shared" si="23"/>
        <v>0</v>
      </c>
      <c r="P95" s="491">
        <f t="shared" si="23"/>
        <v>0</v>
      </c>
      <c r="Q95" s="491">
        <f t="shared" si="23"/>
        <v>0</v>
      </c>
      <c r="R95" s="491">
        <f t="shared" si="23"/>
        <v>0</v>
      </c>
      <c r="S95" s="491">
        <f t="shared" si="23"/>
        <v>0</v>
      </c>
      <c r="T95" s="491">
        <f t="shared" si="23"/>
        <v>0</v>
      </c>
      <c r="U95" s="491">
        <f t="shared" si="23"/>
        <v>0</v>
      </c>
      <c r="V95" s="491">
        <f t="shared" si="23"/>
        <v>0</v>
      </c>
      <c r="W95" s="491">
        <f t="shared" si="23"/>
        <v>0</v>
      </c>
      <c r="X95" s="491">
        <f t="shared" si="23"/>
        <v>0</v>
      </c>
      <c r="Y95" s="491">
        <f t="shared" si="23"/>
        <v>0</v>
      </c>
      <c r="Z95" s="491">
        <f t="shared" si="23"/>
        <v>0</v>
      </c>
      <c r="AA95" s="491">
        <f t="shared" si="23"/>
        <v>0</v>
      </c>
      <c r="AB95" s="491">
        <f t="shared" si="23"/>
        <v>0</v>
      </c>
      <c r="AC95" s="491">
        <f t="shared" si="23"/>
        <v>0</v>
      </c>
      <c r="AD95" s="491">
        <f t="shared" si="23"/>
        <v>0</v>
      </c>
      <c r="AE95" s="491">
        <f t="shared" si="23"/>
        <v>0</v>
      </c>
      <c r="AF95" s="491">
        <f t="shared" si="23"/>
        <v>0</v>
      </c>
      <c r="AG95" s="491">
        <f t="shared" si="23"/>
        <v>0</v>
      </c>
      <c r="AH95" s="491">
        <f t="shared" si="23"/>
        <v>0</v>
      </c>
      <c r="AI95" s="491">
        <f t="shared" si="23"/>
        <v>0</v>
      </c>
      <c r="AJ95" s="491">
        <f t="shared" si="23"/>
        <v>0</v>
      </c>
      <c r="AK95" s="491">
        <f t="shared" ref="AK95:CS95" si="24">SUM(AK96:AK115)</f>
        <v>0</v>
      </c>
      <c r="AL95" s="491">
        <f t="shared" si="24"/>
        <v>0</v>
      </c>
      <c r="AM95" s="491">
        <f t="shared" si="24"/>
        <v>0</v>
      </c>
      <c r="AN95" s="491">
        <f t="shared" si="24"/>
        <v>0</v>
      </c>
      <c r="AO95" s="491">
        <f t="shared" si="24"/>
        <v>0</v>
      </c>
      <c r="AP95" s="491">
        <f t="shared" si="24"/>
        <v>0</v>
      </c>
      <c r="AQ95" s="491">
        <f t="shared" si="24"/>
        <v>0</v>
      </c>
      <c r="AR95" s="491">
        <f t="shared" si="24"/>
        <v>0</v>
      </c>
      <c r="AS95" s="491">
        <f t="shared" si="24"/>
        <v>0</v>
      </c>
      <c r="AT95" s="491">
        <f t="shared" si="24"/>
        <v>0</v>
      </c>
      <c r="AU95" s="491">
        <f t="shared" si="24"/>
        <v>0</v>
      </c>
      <c r="AV95" s="491">
        <f t="shared" si="24"/>
        <v>0</v>
      </c>
      <c r="AW95" s="491">
        <f t="shared" si="24"/>
        <v>0</v>
      </c>
      <c r="AX95" s="491">
        <f t="shared" si="24"/>
        <v>0</v>
      </c>
      <c r="AY95" s="491">
        <f t="shared" si="24"/>
        <v>0</v>
      </c>
      <c r="AZ95" s="491">
        <f t="shared" si="24"/>
        <v>0</v>
      </c>
      <c r="BA95" s="491">
        <f t="shared" si="24"/>
        <v>0</v>
      </c>
      <c r="BB95" s="491">
        <f t="shared" si="24"/>
        <v>0</v>
      </c>
      <c r="BC95" s="491">
        <f t="shared" si="24"/>
        <v>0</v>
      </c>
      <c r="BD95" s="491">
        <f t="shared" si="24"/>
        <v>0</v>
      </c>
      <c r="BE95" s="491">
        <f t="shared" si="24"/>
        <v>0</v>
      </c>
      <c r="BF95" s="491">
        <f t="shared" si="24"/>
        <v>0</v>
      </c>
      <c r="BG95" s="491">
        <f t="shared" si="24"/>
        <v>0</v>
      </c>
      <c r="BH95" s="491">
        <f t="shared" si="24"/>
        <v>0</v>
      </c>
      <c r="BI95" s="491">
        <f t="shared" si="24"/>
        <v>0</v>
      </c>
      <c r="BJ95" s="491">
        <f t="shared" si="24"/>
        <v>0</v>
      </c>
      <c r="BK95" s="491">
        <f t="shared" si="24"/>
        <v>0</v>
      </c>
      <c r="BL95" s="491">
        <f t="shared" si="24"/>
        <v>0</v>
      </c>
      <c r="BM95" s="491">
        <f t="shared" si="24"/>
        <v>0</v>
      </c>
      <c r="BN95" s="491">
        <f t="shared" si="24"/>
        <v>0</v>
      </c>
      <c r="BO95" s="491">
        <f t="shared" si="24"/>
        <v>0</v>
      </c>
      <c r="BP95" s="491">
        <f t="shared" si="24"/>
        <v>0</v>
      </c>
      <c r="BQ95" s="491">
        <f t="shared" si="24"/>
        <v>0</v>
      </c>
      <c r="BR95" s="491">
        <f t="shared" si="24"/>
        <v>0</v>
      </c>
      <c r="BS95" s="491">
        <f t="shared" si="24"/>
        <v>0</v>
      </c>
      <c r="BT95" s="491">
        <f t="shared" si="24"/>
        <v>0</v>
      </c>
      <c r="BU95" s="491">
        <f t="shared" si="24"/>
        <v>0</v>
      </c>
      <c r="BV95" s="491">
        <f t="shared" si="24"/>
        <v>0</v>
      </c>
      <c r="BW95" s="491">
        <f t="shared" si="24"/>
        <v>0</v>
      </c>
      <c r="BX95" s="491">
        <f t="shared" si="24"/>
        <v>0</v>
      </c>
      <c r="BY95" s="491">
        <f t="shared" si="24"/>
        <v>0</v>
      </c>
      <c r="BZ95" s="491">
        <f t="shared" si="24"/>
        <v>0</v>
      </c>
      <c r="CA95" s="491">
        <f t="shared" si="24"/>
        <v>0</v>
      </c>
      <c r="CB95" s="491">
        <f t="shared" si="24"/>
        <v>0</v>
      </c>
      <c r="CC95" s="491">
        <f t="shared" si="24"/>
        <v>0</v>
      </c>
      <c r="CD95" s="491">
        <f t="shared" si="24"/>
        <v>0</v>
      </c>
      <c r="CE95" s="491">
        <f t="shared" si="24"/>
        <v>0</v>
      </c>
      <c r="CF95" s="491">
        <f t="shared" si="24"/>
        <v>0</v>
      </c>
      <c r="CG95" s="491">
        <f t="shared" si="24"/>
        <v>0</v>
      </c>
      <c r="CH95" s="491">
        <f t="shared" si="24"/>
        <v>0</v>
      </c>
      <c r="CI95" s="491">
        <f t="shared" si="24"/>
        <v>0</v>
      </c>
      <c r="CJ95" s="491">
        <f t="shared" si="24"/>
        <v>0</v>
      </c>
      <c r="CK95" s="491">
        <f t="shared" si="24"/>
        <v>0</v>
      </c>
      <c r="CL95" s="491">
        <f t="shared" si="24"/>
        <v>0</v>
      </c>
      <c r="CM95" s="491">
        <f t="shared" si="24"/>
        <v>0</v>
      </c>
      <c r="CN95" s="491">
        <f t="shared" si="24"/>
        <v>0</v>
      </c>
      <c r="CO95" s="491">
        <f t="shared" si="24"/>
        <v>0</v>
      </c>
      <c r="CP95" s="491">
        <f t="shared" si="24"/>
        <v>0</v>
      </c>
      <c r="CQ95" s="491">
        <f t="shared" si="24"/>
        <v>0</v>
      </c>
      <c r="CR95" s="491">
        <f t="shared" si="24"/>
        <v>0</v>
      </c>
      <c r="CS95" s="491">
        <f t="shared" si="24"/>
        <v>0</v>
      </c>
      <c r="CT95" s="56"/>
      <c r="CX95" s="3"/>
    </row>
    <row r="96" spans="3:102" ht="13" hidden="1" x14ac:dyDescent="0.3">
      <c r="C96" s="421"/>
      <c r="E96" s="492">
        <f>G96+NPV(G.Asm!$F$40,H96:INDEX(H96:CS96,RP))</f>
        <v>0</v>
      </c>
      <c r="F96" s="492">
        <f t="shared" ref="F96:F115" si="25">SUMIF($G$4:$CS$4,"&lt;="&amp;RP,G96:CS96)</f>
        <v>0</v>
      </c>
      <c r="G96" s="493">
        <v>0</v>
      </c>
      <c r="H96" s="494">
        <v>0</v>
      </c>
      <c r="I96" s="494">
        <v>0</v>
      </c>
      <c r="J96" s="494">
        <v>0</v>
      </c>
      <c r="K96" s="494">
        <v>0</v>
      </c>
      <c r="L96" s="494">
        <v>0</v>
      </c>
      <c r="M96" s="494">
        <v>0</v>
      </c>
      <c r="N96" s="494">
        <v>0</v>
      </c>
      <c r="O96" s="494">
        <v>0</v>
      </c>
      <c r="P96" s="494">
        <v>0</v>
      </c>
      <c r="Q96" s="494">
        <v>0</v>
      </c>
      <c r="R96" s="494">
        <v>0</v>
      </c>
      <c r="S96" s="494">
        <v>0</v>
      </c>
      <c r="T96" s="494">
        <v>0</v>
      </c>
      <c r="U96" s="494">
        <v>0</v>
      </c>
      <c r="V96" s="494">
        <v>0</v>
      </c>
      <c r="W96" s="494">
        <v>0</v>
      </c>
      <c r="X96" s="494">
        <v>0</v>
      </c>
      <c r="Y96" s="494">
        <v>0</v>
      </c>
      <c r="Z96" s="494">
        <v>0</v>
      </c>
      <c r="AA96" s="494">
        <v>0</v>
      </c>
      <c r="AB96" s="494">
        <v>0</v>
      </c>
      <c r="AC96" s="494">
        <v>0</v>
      </c>
      <c r="AD96" s="494">
        <v>0</v>
      </c>
      <c r="AE96" s="494">
        <v>0</v>
      </c>
      <c r="AF96" s="494">
        <v>0</v>
      </c>
      <c r="AG96" s="494">
        <v>0</v>
      </c>
      <c r="AH96" s="494">
        <v>0</v>
      </c>
      <c r="AI96" s="494">
        <v>0</v>
      </c>
      <c r="AJ96" s="494">
        <v>0</v>
      </c>
      <c r="AK96" s="494">
        <v>0</v>
      </c>
      <c r="AL96" s="494">
        <v>0</v>
      </c>
      <c r="AM96" s="494">
        <v>0</v>
      </c>
      <c r="AN96" s="494">
        <v>0</v>
      </c>
      <c r="AO96" s="494">
        <v>0</v>
      </c>
      <c r="AP96" s="494">
        <v>0</v>
      </c>
      <c r="AQ96" s="494">
        <v>0</v>
      </c>
      <c r="AR96" s="494">
        <v>0</v>
      </c>
      <c r="AS96" s="494">
        <v>0</v>
      </c>
      <c r="AT96" s="494">
        <v>0</v>
      </c>
      <c r="AU96" s="494">
        <v>0</v>
      </c>
      <c r="AV96" s="494">
        <v>0</v>
      </c>
      <c r="AW96" s="494">
        <v>0</v>
      </c>
      <c r="AX96" s="494">
        <v>0</v>
      </c>
      <c r="AY96" s="494">
        <v>0</v>
      </c>
      <c r="AZ96" s="494">
        <v>0</v>
      </c>
      <c r="BA96" s="494">
        <v>0</v>
      </c>
      <c r="BB96" s="494">
        <v>0</v>
      </c>
      <c r="BC96" s="494">
        <v>0</v>
      </c>
      <c r="BD96" s="494">
        <v>0</v>
      </c>
      <c r="BE96" s="494">
        <v>0</v>
      </c>
      <c r="BF96" s="494">
        <v>0</v>
      </c>
      <c r="BG96" s="494">
        <v>0</v>
      </c>
      <c r="BH96" s="494">
        <v>0</v>
      </c>
      <c r="BI96" s="494">
        <v>0</v>
      </c>
      <c r="BJ96" s="494">
        <v>0</v>
      </c>
      <c r="BK96" s="494">
        <v>0</v>
      </c>
      <c r="BL96" s="494">
        <v>0</v>
      </c>
      <c r="BM96" s="494">
        <v>0</v>
      </c>
      <c r="BN96" s="494">
        <v>0</v>
      </c>
      <c r="BO96" s="494">
        <v>0</v>
      </c>
      <c r="BP96" s="494">
        <v>0</v>
      </c>
      <c r="BQ96" s="494">
        <v>0</v>
      </c>
      <c r="BR96" s="494">
        <v>0</v>
      </c>
      <c r="BS96" s="494">
        <v>0</v>
      </c>
      <c r="BT96" s="494">
        <v>0</v>
      </c>
      <c r="BU96" s="494">
        <v>0</v>
      </c>
      <c r="BV96" s="494">
        <v>0</v>
      </c>
      <c r="BW96" s="494">
        <v>0</v>
      </c>
      <c r="BX96" s="494">
        <v>0</v>
      </c>
      <c r="BY96" s="494">
        <v>0</v>
      </c>
      <c r="BZ96" s="494">
        <v>0</v>
      </c>
      <c r="CA96" s="494">
        <v>0</v>
      </c>
      <c r="CB96" s="494">
        <v>0</v>
      </c>
      <c r="CC96" s="494">
        <v>0</v>
      </c>
      <c r="CD96" s="494">
        <v>0</v>
      </c>
      <c r="CE96" s="494">
        <v>0</v>
      </c>
      <c r="CF96" s="494">
        <v>0</v>
      </c>
      <c r="CG96" s="494">
        <v>0</v>
      </c>
      <c r="CH96" s="494">
        <v>0</v>
      </c>
      <c r="CI96" s="494">
        <v>0</v>
      </c>
      <c r="CJ96" s="494">
        <v>0</v>
      </c>
      <c r="CK96" s="494">
        <v>0</v>
      </c>
      <c r="CL96" s="494">
        <v>0</v>
      </c>
      <c r="CM96" s="494">
        <v>0</v>
      </c>
      <c r="CN96" s="494">
        <v>0</v>
      </c>
      <c r="CO96" s="494">
        <v>0</v>
      </c>
      <c r="CP96" s="494">
        <v>0</v>
      </c>
      <c r="CQ96" s="494">
        <v>0</v>
      </c>
      <c r="CR96" s="494">
        <v>0</v>
      </c>
      <c r="CS96" s="494">
        <v>0</v>
      </c>
      <c r="CT96" s="9"/>
      <c r="CV96" s="343">
        <f>IF(COUNT(G96:INDEX(G96:CS96,RP+1))&lt;&gt;RP+1,"Error",0)</f>
        <v>0</v>
      </c>
      <c r="CX96" s="324">
        <f t="shared" ref="CX96:CX115" si="26">IF(OR(AND(OR(ISBLANK(C96),NOT(ISBLANK(C96)),C96="Spare"),E96=0,F96=0),AND(NOT(ISBLANK(C96)),NOT(C96="Spare"),NOT(E96=0),NOT(F96=0))),0,"Error")</f>
        <v>0</v>
      </c>
    </row>
    <row r="97" spans="3:102" ht="13" hidden="1" x14ac:dyDescent="0.3">
      <c r="C97" s="421"/>
      <c r="E97" s="492">
        <f>G97+NPV(G.Asm!$F$40,H97:INDEX(H97:CS97,RP))</f>
        <v>0</v>
      </c>
      <c r="F97" s="492">
        <f t="shared" si="25"/>
        <v>0</v>
      </c>
      <c r="G97" s="493">
        <v>0</v>
      </c>
      <c r="H97" s="494">
        <v>0</v>
      </c>
      <c r="I97" s="494">
        <v>0</v>
      </c>
      <c r="J97" s="494">
        <v>0</v>
      </c>
      <c r="K97" s="494">
        <v>0</v>
      </c>
      <c r="L97" s="494">
        <v>0</v>
      </c>
      <c r="M97" s="494">
        <v>0</v>
      </c>
      <c r="N97" s="494">
        <v>0</v>
      </c>
      <c r="O97" s="494">
        <v>0</v>
      </c>
      <c r="P97" s="494">
        <v>0</v>
      </c>
      <c r="Q97" s="494">
        <v>0</v>
      </c>
      <c r="R97" s="494">
        <v>0</v>
      </c>
      <c r="S97" s="494">
        <v>0</v>
      </c>
      <c r="T97" s="494">
        <v>0</v>
      </c>
      <c r="U97" s="494">
        <v>0</v>
      </c>
      <c r="V97" s="494">
        <v>0</v>
      </c>
      <c r="W97" s="494">
        <v>0</v>
      </c>
      <c r="X97" s="494">
        <v>0</v>
      </c>
      <c r="Y97" s="494">
        <v>0</v>
      </c>
      <c r="Z97" s="494">
        <v>0</v>
      </c>
      <c r="AA97" s="494">
        <v>0</v>
      </c>
      <c r="AB97" s="494">
        <v>0</v>
      </c>
      <c r="AC97" s="494">
        <v>0</v>
      </c>
      <c r="AD97" s="494">
        <v>0</v>
      </c>
      <c r="AE97" s="494">
        <v>0</v>
      </c>
      <c r="AF97" s="494">
        <v>0</v>
      </c>
      <c r="AG97" s="494">
        <v>0</v>
      </c>
      <c r="AH97" s="494">
        <v>0</v>
      </c>
      <c r="AI97" s="494">
        <v>0</v>
      </c>
      <c r="AJ97" s="494">
        <v>0</v>
      </c>
      <c r="AK97" s="494">
        <v>0</v>
      </c>
      <c r="AL97" s="494">
        <v>0</v>
      </c>
      <c r="AM97" s="494">
        <v>0</v>
      </c>
      <c r="AN97" s="494">
        <v>0</v>
      </c>
      <c r="AO97" s="494">
        <v>0</v>
      </c>
      <c r="AP97" s="494">
        <v>0</v>
      </c>
      <c r="AQ97" s="494">
        <v>0</v>
      </c>
      <c r="AR97" s="494">
        <v>0</v>
      </c>
      <c r="AS97" s="494">
        <v>0</v>
      </c>
      <c r="AT97" s="494">
        <v>0</v>
      </c>
      <c r="AU97" s="494">
        <v>0</v>
      </c>
      <c r="AV97" s="494">
        <v>0</v>
      </c>
      <c r="AW97" s="494">
        <v>0</v>
      </c>
      <c r="AX97" s="494">
        <v>0</v>
      </c>
      <c r="AY97" s="494">
        <v>0</v>
      </c>
      <c r="AZ97" s="494">
        <v>0</v>
      </c>
      <c r="BA97" s="494">
        <v>0</v>
      </c>
      <c r="BB97" s="494">
        <v>0</v>
      </c>
      <c r="BC97" s="494">
        <v>0</v>
      </c>
      <c r="BD97" s="494">
        <v>0</v>
      </c>
      <c r="BE97" s="494">
        <v>0</v>
      </c>
      <c r="BF97" s="494">
        <v>0</v>
      </c>
      <c r="BG97" s="494">
        <v>0</v>
      </c>
      <c r="BH97" s="494">
        <v>0</v>
      </c>
      <c r="BI97" s="494">
        <v>0</v>
      </c>
      <c r="BJ97" s="494">
        <v>0</v>
      </c>
      <c r="BK97" s="494">
        <v>0</v>
      </c>
      <c r="BL97" s="494">
        <v>0</v>
      </c>
      <c r="BM97" s="494">
        <v>0</v>
      </c>
      <c r="BN97" s="494">
        <v>0</v>
      </c>
      <c r="BO97" s="494">
        <v>0</v>
      </c>
      <c r="BP97" s="494">
        <v>0</v>
      </c>
      <c r="BQ97" s="494">
        <v>0</v>
      </c>
      <c r="BR97" s="494">
        <v>0</v>
      </c>
      <c r="BS97" s="494">
        <v>0</v>
      </c>
      <c r="BT97" s="494">
        <v>0</v>
      </c>
      <c r="BU97" s="494">
        <v>0</v>
      </c>
      <c r="BV97" s="494">
        <v>0</v>
      </c>
      <c r="BW97" s="494">
        <v>0</v>
      </c>
      <c r="BX97" s="494">
        <v>0</v>
      </c>
      <c r="BY97" s="494">
        <v>0</v>
      </c>
      <c r="BZ97" s="494">
        <v>0</v>
      </c>
      <c r="CA97" s="494">
        <v>0</v>
      </c>
      <c r="CB97" s="494">
        <v>0</v>
      </c>
      <c r="CC97" s="494">
        <v>0</v>
      </c>
      <c r="CD97" s="494">
        <v>0</v>
      </c>
      <c r="CE97" s="494">
        <v>0</v>
      </c>
      <c r="CF97" s="494">
        <v>0</v>
      </c>
      <c r="CG97" s="494">
        <v>0</v>
      </c>
      <c r="CH97" s="494">
        <v>0</v>
      </c>
      <c r="CI97" s="494">
        <v>0</v>
      </c>
      <c r="CJ97" s="494">
        <v>0</v>
      </c>
      <c r="CK97" s="494">
        <v>0</v>
      </c>
      <c r="CL97" s="494">
        <v>0</v>
      </c>
      <c r="CM97" s="494">
        <v>0</v>
      </c>
      <c r="CN97" s="494">
        <v>0</v>
      </c>
      <c r="CO97" s="494">
        <v>0</v>
      </c>
      <c r="CP97" s="494">
        <v>0</v>
      </c>
      <c r="CQ97" s="494">
        <v>0</v>
      </c>
      <c r="CR97" s="494">
        <v>0</v>
      </c>
      <c r="CS97" s="494">
        <v>0</v>
      </c>
      <c r="CT97" s="9"/>
      <c r="CV97" s="343">
        <f>IF(COUNT(G97:INDEX(G97:CS97,RP+1))&lt;&gt;RP+1,"Error",0)</f>
        <v>0</v>
      </c>
      <c r="CX97" s="324">
        <f t="shared" si="26"/>
        <v>0</v>
      </c>
    </row>
    <row r="98" spans="3:102" ht="13" hidden="1" x14ac:dyDescent="0.3">
      <c r="C98" s="421"/>
      <c r="E98" s="492">
        <f>G98+NPV(G.Asm!$F$40,H98:INDEX(H98:CS98,RP))</f>
        <v>0</v>
      </c>
      <c r="F98" s="492">
        <f t="shared" si="25"/>
        <v>0</v>
      </c>
      <c r="G98" s="493">
        <v>0</v>
      </c>
      <c r="H98" s="494">
        <v>0</v>
      </c>
      <c r="I98" s="494">
        <v>0</v>
      </c>
      <c r="J98" s="494">
        <v>0</v>
      </c>
      <c r="K98" s="494">
        <v>0</v>
      </c>
      <c r="L98" s="494">
        <v>0</v>
      </c>
      <c r="M98" s="494">
        <v>0</v>
      </c>
      <c r="N98" s="494">
        <v>0</v>
      </c>
      <c r="O98" s="494">
        <v>0</v>
      </c>
      <c r="P98" s="494">
        <v>0</v>
      </c>
      <c r="Q98" s="494">
        <v>0</v>
      </c>
      <c r="R98" s="494">
        <v>0</v>
      </c>
      <c r="S98" s="494">
        <v>0</v>
      </c>
      <c r="T98" s="494">
        <v>0</v>
      </c>
      <c r="U98" s="494">
        <v>0</v>
      </c>
      <c r="V98" s="494">
        <v>0</v>
      </c>
      <c r="W98" s="494">
        <v>0</v>
      </c>
      <c r="X98" s="494">
        <v>0</v>
      </c>
      <c r="Y98" s="494">
        <v>0</v>
      </c>
      <c r="Z98" s="494">
        <v>0</v>
      </c>
      <c r="AA98" s="494">
        <v>0</v>
      </c>
      <c r="AB98" s="494">
        <v>0</v>
      </c>
      <c r="AC98" s="494">
        <v>0</v>
      </c>
      <c r="AD98" s="494">
        <v>0</v>
      </c>
      <c r="AE98" s="494">
        <v>0</v>
      </c>
      <c r="AF98" s="494">
        <v>0</v>
      </c>
      <c r="AG98" s="494">
        <v>0</v>
      </c>
      <c r="AH98" s="494">
        <v>0</v>
      </c>
      <c r="AI98" s="494">
        <v>0</v>
      </c>
      <c r="AJ98" s="494">
        <v>0</v>
      </c>
      <c r="AK98" s="494">
        <v>0</v>
      </c>
      <c r="AL98" s="494">
        <v>0</v>
      </c>
      <c r="AM98" s="494">
        <v>0</v>
      </c>
      <c r="AN98" s="494">
        <v>0</v>
      </c>
      <c r="AO98" s="494">
        <v>0</v>
      </c>
      <c r="AP98" s="494">
        <v>0</v>
      </c>
      <c r="AQ98" s="494">
        <v>0</v>
      </c>
      <c r="AR98" s="494">
        <v>0</v>
      </c>
      <c r="AS98" s="494">
        <v>0</v>
      </c>
      <c r="AT98" s="494">
        <v>0</v>
      </c>
      <c r="AU98" s="494">
        <v>0</v>
      </c>
      <c r="AV98" s="494">
        <v>0</v>
      </c>
      <c r="AW98" s="494">
        <v>0</v>
      </c>
      <c r="AX98" s="494">
        <v>0</v>
      </c>
      <c r="AY98" s="494">
        <v>0</v>
      </c>
      <c r="AZ98" s="494">
        <v>0</v>
      </c>
      <c r="BA98" s="494">
        <v>0</v>
      </c>
      <c r="BB98" s="494">
        <v>0</v>
      </c>
      <c r="BC98" s="494">
        <v>0</v>
      </c>
      <c r="BD98" s="494">
        <v>0</v>
      </c>
      <c r="BE98" s="494">
        <v>0</v>
      </c>
      <c r="BF98" s="494">
        <v>0</v>
      </c>
      <c r="BG98" s="494">
        <v>0</v>
      </c>
      <c r="BH98" s="494">
        <v>0</v>
      </c>
      <c r="BI98" s="494">
        <v>0</v>
      </c>
      <c r="BJ98" s="494">
        <v>0</v>
      </c>
      <c r="BK98" s="494">
        <v>0</v>
      </c>
      <c r="BL98" s="494">
        <v>0</v>
      </c>
      <c r="BM98" s="494">
        <v>0</v>
      </c>
      <c r="BN98" s="494">
        <v>0</v>
      </c>
      <c r="BO98" s="494">
        <v>0</v>
      </c>
      <c r="BP98" s="494">
        <v>0</v>
      </c>
      <c r="BQ98" s="494">
        <v>0</v>
      </c>
      <c r="BR98" s="494">
        <v>0</v>
      </c>
      <c r="BS98" s="494">
        <v>0</v>
      </c>
      <c r="BT98" s="494">
        <v>0</v>
      </c>
      <c r="BU98" s="494">
        <v>0</v>
      </c>
      <c r="BV98" s="494">
        <v>0</v>
      </c>
      <c r="BW98" s="494">
        <v>0</v>
      </c>
      <c r="BX98" s="494">
        <v>0</v>
      </c>
      <c r="BY98" s="494">
        <v>0</v>
      </c>
      <c r="BZ98" s="494">
        <v>0</v>
      </c>
      <c r="CA98" s="494">
        <v>0</v>
      </c>
      <c r="CB98" s="494">
        <v>0</v>
      </c>
      <c r="CC98" s="494">
        <v>0</v>
      </c>
      <c r="CD98" s="494">
        <v>0</v>
      </c>
      <c r="CE98" s="494">
        <v>0</v>
      </c>
      <c r="CF98" s="494">
        <v>0</v>
      </c>
      <c r="CG98" s="494">
        <v>0</v>
      </c>
      <c r="CH98" s="494">
        <v>0</v>
      </c>
      <c r="CI98" s="494">
        <v>0</v>
      </c>
      <c r="CJ98" s="494">
        <v>0</v>
      </c>
      <c r="CK98" s="494">
        <v>0</v>
      </c>
      <c r="CL98" s="494">
        <v>0</v>
      </c>
      <c r="CM98" s="494">
        <v>0</v>
      </c>
      <c r="CN98" s="494">
        <v>0</v>
      </c>
      <c r="CO98" s="494">
        <v>0</v>
      </c>
      <c r="CP98" s="494">
        <v>0</v>
      </c>
      <c r="CQ98" s="494">
        <v>0</v>
      </c>
      <c r="CR98" s="494">
        <v>0</v>
      </c>
      <c r="CS98" s="494">
        <v>0</v>
      </c>
      <c r="CT98" s="9"/>
      <c r="CV98" s="343">
        <f>IF(COUNT(G98:INDEX(G98:CS98,RP+1))&lt;&gt;RP+1,"Error",0)</f>
        <v>0</v>
      </c>
      <c r="CX98" s="324">
        <f t="shared" si="26"/>
        <v>0</v>
      </c>
    </row>
    <row r="99" spans="3:102" ht="13" hidden="1" x14ac:dyDescent="0.3">
      <c r="C99" s="421"/>
      <c r="E99" s="492">
        <f>G99+NPV(G.Asm!$F$40,H99:INDEX(H99:CS99,RP))</f>
        <v>0</v>
      </c>
      <c r="F99" s="492">
        <f t="shared" si="25"/>
        <v>0</v>
      </c>
      <c r="G99" s="493">
        <v>0</v>
      </c>
      <c r="H99" s="494">
        <v>0</v>
      </c>
      <c r="I99" s="494">
        <v>0</v>
      </c>
      <c r="J99" s="494">
        <v>0</v>
      </c>
      <c r="K99" s="494">
        <v>0</v>
      </c>
      <c r="L99" s="494">
        <v>0</v>
      </c>
      <c r="M99" s="494">
        <v>0</v>
      </c>
      <c r="N99" s="494">
        <v>0</v>
      </c>
      <c r="O99" s="494">
        <v>0</v>
      </c>
      <c r="P99" s="494">
        <v>0</v>
      </c>
      <c r="Q99" s="494">
        <v>0</v>
      </c>
      <c r="R99" s="494">
        <v>0</v>
      </c>
      <c r="S99" s="494">
        <v>0</v>
      </c>
      <c r="T99" s="494">
        <v>0</v>
      </c>
      <c r="U99" s="494">
        <v>0</v>
      </c>
      <c r="V99" s="494">
        <v>0</v>
      </c>
      <c r="W99" s="494">
        <v>0</v>
      </c>
      <c r="X99" s="494">
        <v>0</v>
      </c>
      <c r="Y99" s="494">
        <v>0</v>
      </c>
      <c r="Z99" s="494">
        <v>0</v>
      </c>
      <c r="AA99" s="494">
        <v>0</v>
      </c>
      <c r="AB99" s="494">
        <v>0</v>
      </c>
      <c r="AC99" s="494">
        <v>0</v>
      </c>
      <c r="AD99" s="494">
        <v>0</v>
      </c>
      <c r="AE99" s="494">
        <v>0</v>
      </c>
      <c r="AF99" s="494">
        <v>0</v>
      </c>
      <c r="AG99" s="494">
        <v>0</v>
      </c>
      <c r="AH99" s="494">
        <v>0</v>
      </c>
      <c r="AI99" s="494">
        <v>0</v>
      </c>
      <c r="AJ99" s="494">
        <v>0</v>
      </c>
      <c r="AK99" s="494">
        <v>0</v>
      </c>
      <c r="AL99" s="494">
        <v>0</v>
      </c>
      <c r="AM99" s="494">
        <v>0</v>
      </c>
      <c r="AN99" s="494">
        <v>0</v>
      </c>
      <c r="AO99" s="494">
        <v>0</v>
      </c>
      <c r="AP99" s="494">
        <v>0</v>
      </c>
      <c r="AQ99" s="494">
        <v>0</v>
      </c>
      <c r="AR99" s="494">
        <v>0</v>
      </c>
      <c r="AS99" s="494">
        <v>0</v>
      </c>
      <c r="AT99" s="494">
        <v>0</v>
      </c>
      <c r="AU99" s="494">
        <v>0</v>
      </c>
      <c r="AV99" s="494">
        <v>0</v>
      </c>
      <c r="AW99" s="494">
        <v>0</v>
      </c>
      <c r="AX99" s="494">
        <v>0</v>
      </c>
      <c r="AY99" s="494">
        <v>0</v>
      </c>
      <c r="AZ99" s="494">
        <v>0</v>
      </c>
      <c r="BA99" s="494">
        <v>0</v>
      </c>
      <c r="BB99" s="494">
        <v>0</v>
      </c>
      <c r="BC99" s="494">
        <v>0</v>
      </c>
      <c r="BD99" s="494">
        <v>0</v>
      </c>
      <c r="BE99" s="494">
        <v>0</v>
      </c>
      <c r="BF99" s="494">
        <v>0</v>
      </c>
      <c r="BG99" s="494">
        <v>0</v>
      </c>
      <c r="BH99" s="494">
        <v>0</v>
      </c>
      <c r="BI99" s="494">
        <v>0</v>
      </c>
      <c r="BJ99" s="494">
        <v>0</v>
      </c>
      <c r="BK99" s="494">
        <v>0</v>
      </c>
      <c r="BL99" s="494">
        <v>0</v>
      </c>
      <c r="BM99" s="494">
        <v>0</v>
      </c>
      <c r="BN99" s="494">
        <v>0</v>
      </c>
      <c r="BO99" s="494">
        <v>0</v>
      </c>
      <c r="BP99" s="494">
        <v>0</v>
      </c>
      <c r="BQ99" s="494">
        <v>0</v>
      </c>
      <c r="BR99" s="494">
        <v>0</v>
      </c>
      <c r="BS99" s="494">
        <v>0</v>
      </c>
      <c r="BT99" s="494">
        <v>0</v>
      </c>
      <c r="BU99" s="494">
        <v>0</v>
      </c>
      <c r="BV99" s="494">
        <v>0</v>
      </c>
      <c r="BW99" s="494">
        <v>0</v>
      </c>
      <c r="BX99" s="494">
        <v>0</v>
      </c>
      <c r="BY99" s="494">
        <v>0</v>
      </c>
      <c r="BZ99" s="494">
        <v>0</v>
      </c>
      <c r="CA99" s="494">
        <v>0</v>
      </c>
      <c r="CB99" s="494">
        <v>0</v>
      </c>
      <c r="CC99" s="494">
        <v>0</v>
      </c>
      <c r="CD99" s="494">
        <v>0</v>
      </c>
      <c r="CE99" s="494">
        <v>0</v>
      </c>
      <c r="CF99" s="494">
        <v>0</v>
      </c>
      <c r="CG99" s="494">
        <v>0</v>
      </c>
      <c r="CH99" s="494">
        <v>0</v>
      </c>
      <c r="CI99" s="494">
        <v>0</v>
      </c>
      <c r="CJ99" s="494">
        <v>0</v>
      </c>
      <c r="CK99" s="494">
        <v>0</v>
      </c>
      <c r="CL99" s="494">
        <v>0</v>
      </c>
      <c r="CM99" s="494">
        <v>0</v>
      </c>
      <c r="CN99" s="494">
        <v>0</v>
      </c>
      <c r="CO99" s="494">
        <v>0</v>
      </c>
      <c r="CP99" s="494">
        <v>0</v>
      </c>
      <c r="CQ99" s="494">
        <v>0</v>
      </c>
      <c r="CR99" s="494">
        <v>0</v>
      </c>
      <c r="CS99" s="494">
        <v>0</v>
      </c>
      <c r="CT99" s="9"/>
      <c r="CV99" s="343">
        <f>IF(COUNT(G99:INDEX(G99:CS99,RP+1))&lt;&gt;RP+1,"Error",0)</f>
        <v>0</v>
      </c>
      <c r="CX99" s="324">
        <f t="shared" si="26"/>
        <v>0</v>
      </c>
    </row>
    <row r="100" spans="3:102" ht="13" hidden="1" x14ac:dyDescent="0.3">
      <c r="C100" s="421"/>
      <c r="E100" s="492">
        <f>G100+NPV(G.Asm!$F$40,H100:INDEX(H100:CS100,RP))</f>
        <v>0</v>
      </c>
      <c r="F100" s="492">
        <f t="shared" si="25"/>
        <v>0</v>
      </c>
      <c r="G100" s="493">
        <v>0</v>
      </c>
      <c r="H100" s="494">
        <v>0</v>
      </c>
      <c r="I100" s="494">
        <v>0</v>
      </c>
      <c r="J100" s="494">
        <v>0</v>
      </c>
      <c r="K100" s="494">
        <v>0</v>
      </c>
      <c r="L100" s="494">
        <v>0</v>
      </c>
      <c r="M100" s="494">
        <v>0</v>
      </c>
      <c r="N100" s="494">
        <v>0</v>
      </c>
      <c r="O100" s="494">
        <v>0</v>
      </c>
      <c r="P100" s="494">
        <v>0</v>
      </c>
      <c r="Q100" s="494">
        <v>0</v>
      </c>
      <c r="R100" s="494">
        <v>0</v>
      </c>
      <c r="S100" s="494">
        <v>0</v>
      </c>
      <c r="T100" s="494">
        <v>0</v>
      </c>
      <c r="U100" s="494">
        <v>0</v>
      </c>
      <c r="V100" s="494">
        <v>0</v>
      </c>
      <c r="W100" s="494">
        <v>0</v>
      </c>
      <c r="X100" s="494">
        <v>0</v>
      </c>
      <c r="Y100" s="494">
        <v>0</v>
      </c>
      <c r="Z100" s="494">
        <v>0</v>
      </c>
      <c r="AA100" s="494">
        <v>0</v>
      </c>
      <c r="AB100" s="494">
        <v>0</v>
      </c>
      <c r="AC100" s="494">
        <v>0</v>
      </c>
      <c r="AD100" s="494">
        <v>0</v>
      </c>
      <c r="AE100" s="494">
        <v>0</v>
      </c>
      <c r="AF100" s="494">
        <v>0</v>
      </c>
      <c r="AG100" s="494">
        <v>0</v>
      </c>
      <c r="AH100" s="494">
        <v>0</v>
      </c>
      <c r="AI100" s="494">
        <v>0</v>
      </c>
      <c r="AJ100" s="494">
        <v>0</v>
      </c>
      <c r="AK100" s="494">
        <v>0</v>
      </c>
      <c r="AL100" s="494">
        <v>0</v>
      </c>
      <c r="AM100" s="494">
        <v>0</v>
      </c>
      <c r="AN100" s="494">
        <v>0</v>
      </c>
      <c r="AO100" s="494">
        <v>0</v>
      </c>
      <c r="AP100" s="494">
        <v>0</v>
      </c>
      <c r="AQ100" s="494">
        <v>0</v>
      </c>
      <c r="AR100" s="494">
        <v>0</v>
      </c>
      <c r="AS100" s="494">
        <v>0</v>
      </c>
      <c r="AT100" s="494">
        <v>0</v>
      </c>
      <c r="AU100" s="494">
        <v>0</v>
      </c>
      <c r="AV100" s="494">
        <v>0</v>
      </c>
      <c r="AW100" s="494">
        <v>0</v>
      </c>
      <c r="AX100" s="494">
        <v>0</v>
      </c>
      <c r="AY100" s="494">
        <v>0</v>
      </c>
      <c r="AZ100" s="494">
        <v>0</v>
      </c>
      <c r="BA100" s="494">
        <v>0</v>
      </c>
      <c r="BB100" s="494">
        <v>0</v>
      </c>
      <c r="BC100" s="494">
        <v>0</v>
      </c>
      <c r="BD100" s="494">
        <v>0</v>
      </c>
      <c r="BE100" s="494">
        <v>0</v>
      </c>
      <c r="BF100" s="494">
        <v>0</v>
      </c>
      <c r="BG100" s="494">
        <v>0</v>
      </c>
      <c r="BH100" s="494">
        <v>0</v>
      </c>
      <c r="BI100" s="494">
        <v>0</v>
      </c>
      <c r="BJ100" s="494">
        <v>0</v>
      </c>
      <c r="BK100" s="494">
        <v>0</v>
      </c>
      <c r="BL100" s="494">
        <v>0</v>
      </c>
      <c r="BM100" s="494">
        <v>0</v>
      </c>
      <c r="BN100" s="494">
        <v>0</v>
      </c>
      <c r="BO100" s="494">
        <v>0</v>
      </c>
      <c r="BP100" s="494">
        <v>0</v>
      </c>
      <c r="BQ100" s="494">
        <v>0</v>
      </c>
      <c r="BR100" s="494">
        <v>0</v>
      </c>
      <c r="BS100" s="494">
        <v>0</v>
      </c>
      <c r="BT100" s="494">
        <v>0</v>
      </c>
      <c r="BU100" s="494">
        <v>0</v>
      </c>
      <c r="BV100" s="494">
        <v>0</v>
      </c>
      <c r="BW100" s="494">
        <v>0</v>
      </c>
      <c r="BX100" s="494">
        <v>0</v>
      </c>
      <c r="BY100" s="494">
        <v>0</v>
      </c>
      <c r="BZ100" s="494">
        <v>0</v>
      </c>
      <c r="CA100" s="494">
        <v>0</v>
      </c>
      <c r="CB100" s="494">
        <v>0</v>
      </c>
      <c r="CC100" s="494">
        <v>0</v>
      </c>
      <c r="CD100" s="494">
        <v>0</v>
      </c>
      <c r="CE100" s="494">
        <v>0</v>
      </c>
      <c r="CF100" s="494">
        <v>0</v>
      </c>
      <c r="CG100" s="494">
        <v>0</v>
      </c>
      <c r="CH100" s="494">
        <v>0</v>
      </c>
      <c r="CI100" s="494">
        <v>0</v>
      </c>
      <c r="CJ100" s="494">
        <v>0</v>
      </c>
      <c r="CK100" s="494">
        <v>0</v>
      </c>
      <c r="CL100" s="494">
        <v>0</v>
      </c>
      <c r="CM100" s="494">
        <v>0</v>
      </c>
      <c r="CN100" s="494">
        <v>0</v>
      </c>
      <c r="CO100" s="494">
        <v>0</v>
      </c>
      <c r="CP100" s="494">
        <v>0</v>
      </c>
      <c r="CQ100" s="494">
        <v>0</v>
      </c>
      <c r="CR100" s="494">
        <v>0</v>
      </c>
      <c r="CS100" s="494">
        <v>0</v>
      </c>
      <c r="CT100" s="9"/>
      <c r="CV100" s="343">
        <f>IF(COUNT(G100:INDEX(G100:CS100,RP+1))&lt;&gt;RP+1,"Error",0)</f>
        <v>0</v>
      </c>
      <c r="CX100" s="324">
        <f t="shared" si="26"/>
        <v>0</v>
      </c>
    </row>
    <row r="101" spans="3:102" ht="13" hidden="1" x14ac:dyDescent="0.3">
      <c r="C101" s="421"/>
      <c r="E101" s="492">
        <f>G101+NPV(G.Asm!$F$40,H101:INDEX(H101:CS101,RP))</f>
        <v>0</v>
      </c>
      <c r="F101" s="492">
        <f t="shared" si="25"/>
        <v>0</v>
      </c>
      <c r="G101" s="493">
        <v>0</v>
      </c>
      <c r="H101" s="494">
        <v>0</v>
      </c>
      <c r="I101" s="494">
        <v>0</v>
      </c>
      <c r="J101" s="494">
        <v>0</v>
      </c>
      <c r="K101" s="494">
        <v>0</v>
      </c>
      <c r="L101" s="494">
        <v>0</v>
      </c>
      <c r="M101" s="494">
        <v>0</v>
      </c>
      <c r="N101" s="494">
        <v>0</v>
      </c>
      <c r="O101" s="494">
        <v>0</v>
      </c>
      <c r="P101" s="494">
        <v>0</v>
      </c>
      <c r="Q101" s="494">
        <v>0</v>
      </c>
      <c r="R101" s="494">
        <v>0</v>
      </c>
      <c r="S101" s="494">
        <v>0</v>
      </c>
      <c r="T101" s="494">
        <v>0</v>
      </c>
      <c r="U101" s="494">
        <v>0</v>
      </c>
      <c r="V101" s="494">
        <v>0</v>
      </c>
      <c r="W101" s="494">
        <v>0</v>
      </c>
      <c r="X101" s="494">
        <v>0</v>
      </c>
      <c r="Y101" s="494">
        <v>0</v>
      </c>
      <c r="Z101" s="494">
        <v>0</v>
      </c>
      <c r="AA101" s="494">
        <v>0</v>
      </c>
      <c r="AB101" s="494">
        <v>0</v>
      </c>
      <c r="AC101" s="494">
        <v>0</v>
      </c>
      <c r="AD101" s="494">
        <v>0</v>
      </c>
      <c r="AE101" s="494">
        <v>0</v>
      </c>
      <c r="AF101" s="494">
        <v>0</v>
      </c>
      <c r="AG101" s="494">
        <v>0</v>
      </c>
      <c r="AH101" s="494">
        <v>0</v>
      </c>
      <c r="AI101" s="494">
        <v>0</v>
      </c>
      <c r="AJ101" s="494">
        <v>0</v>
      </c>
      <c r="AK101" s="494">
        <v>0</v>
      </c>
      <c r="AL101" s="494">
        <v>0</v>
      </c>
      <c r="AM101" s="494">
        <v>0</v>
      </c>
      <c r="AN101" s="494">
        <v>0</v>
      </c>
      <c r="AO101" s="494">
        <v>0</v>
      </c>
      <c r="AP101" s="494">
        <v>0</v>
      </c>
      <c r="AQ101" s="494">
        <v>0</v>
      </c>
      <c r="AR101" s="494">
        <v>0</v>
      </c>
      <c r="AS101" s="494">
        <v>0</v>
      </c>
      <c r="AT101" s="494">
        <v>0</v>
      </c>
      <c r="AU101" s="494">
        <v>0</v>
      </c>
      <c r="AV101" s="494">
        <v>0</v>
      </c>
      <c r="AW101" s="494">
        <v>0</v>
      </c>
      <c r="AX101" s="494">
        <v>0</v>
      </c>
      <c r="AY101" s="494">
        <v>0</v>
      </c>
      <c r="AZ101" s="494">
        <v>0</v>
      </c>
      <c r="BA101" s="494">
        <v>0</v>
      </c>
      <c r="BB101" s="494">
        <v>0</v>
      </c>
      <c r="BC101" s="494">
        <v>0</v>
      </c>
      <c r="BD101" s="494">
        <v>0</v>
      </c>
      <c r="BE101" s="494">
        <v>0</v>
      </c>
      <c r="BF101" s="494">
        <v>0</v>
      </c>
      <c r="BG101" s="494">
        <v>0</v>
      </c>
      <c r="BH101" s="494">
        <v>0</v>
      </c>
      <c r="BI101" s="494">
        <v>0</v>
      </c>
      <c r="BJ101" s="494">
        <v>0</v>
      </c>
      <c r="BK101" s="494">
        <v>0</v>
      </c>
      <c r="BL101" s="494">
        <v>0</v>
      </c>
      <c r="BM101" s="494">
        <v>0</v>
      </c>
      <c r="BN101" s="494">
        <v>0</v>
      </c>
      <c r="BO101" s="494">
        <v>0</v>
      </c>
      <c r="BP101" s="494">
        <v>0</v>
      </c>
      <c r="BQ101" s="494">
        <v>0</v>
      </c>
      <c r="BR101" s="494">
        <v>0</v>
      </c>
      <c r="BS101" s="494">
        <v>0</v>
      </c>
      <c r="BT101" s="494">
        <v>0</v>
      </c>
      <c r="BU101" s="494">
        <v>0</v>
      </c>
      <c r="BV101" s="494">
        <v>0</v>
      </c>
      <c r="BW101" s="494">
        <v>0</v>
      </c>
      <c r="BX101" s="494">
        <v>0</v>
      </c>
      <c r="BY101" s="494">
        <v>0</v>
      </c>
      <c r="BZ101" s="494">
        <v>0</v>
      </c>
      <c r="CA101" s="494">
        <v>0</v>
      </c>
      <c r="CB101" s="494">
        <v>0</v>
      </c>
      <c r="CC101" s="494">
        <v>0</v>
      </c>
      <c r="CD101" s="494">
        <v>0</v>
      </c>
      <c r="CE101" s="494">
        <v>0</v>
      </c>
      <c r="CF101" s="494">
        <v>0</v>
      </c>
      <c r="CG101" s="494">
        <v>0</v>
      </c>
      <c r="CH101" s="494">
        <v>0</v>
      </c>
      <c r="CI101" s="494">
        <v>0</v>
      </c>
      <c r="CJ101" s="494">
        <v>0</v>
      </c>
      <c r="CK101" s="494">
        <v>0</v>
      </c>
      <c r="CL101" s="494">
        <v>0</v>
      </c>
      <c r="CM101" s="494">
        <v>0</v>
      </c>
      <c r="CN101" s="494">
        <v>0</v>
      </c>
      <c r="CO101" s="494">
        <v>0</v>
      </c>
      <c r="CP101" s="494">
        <v>0</v>
      </c>
      <c r="CQ101" s="494">
        <v>0</v>
      </c>
      <c r="CR101" s="494">
        <v>0</v>
      </c>
      <c r="CS101" s="494">
        <v>0</v>
      </c>
      <c r="CT101" s="9"/>
      <c r="CV101" s="343">
        <f>IF(COUNT(G101:INDEX(G101:CS101,RP+1))&lt;&gt;RP+1,"Error",0)</f>
        <v>0</v>
      </c>
      <c r="CX101" s="324">
        <f t="shared" si="26"/>
        <v>0</v>
      </c>
    </row>
    <row r="102" spans="3:102" ht="13" hidden="1" x14ac:dyDescent="0.3">
      <c r="C102" s="421"/>
      <c r="E102" s="492">
        <f>G102+NPV(G.Asm!$F$40,H102:INDEX(H102:CS102,RP))</f>
        <v>0</v>
      </c>
      <c r="F102" s="492">
        <f t="shared" si="25"/>
        <v>0</v>
      </c>
      <c r="G102" s="493">
        <v>0</v>
      </c>
      <c r="H102" s="494">
        <v>0</v>
      </c>
      <c r="I102" s="494">
        <v>0</v>
      </c>
      <c r="J102" s="494">
        <v>0</v>
      </c>
      <c r="K102" s="494">
        <v>0</v>
      </c>
      <c r="L102" s="494">
        <v>0</v>
      </c>
      <c r="M102" s="494">
        <v>0</v>
      </c>
      <c r="N102" s="494">
        <v>0</v>
      </c>
      <c r="O102" s="494">
        <v>0</v>
      </c>
      <c r="P102" s="494">
        <v>0</v>
      </c>
      <c r="Q102" s="494">
        <v>0</v>
      </c>
      <c r="R102" s="494">
        <v>0</v>
      </c>
      <c r="S102" s="494">
        <v>0</v>
      </c>
      <c r="T102" s="494">
        <v>0</v>
      </c>
      <c r="U102" s="494">
        <v>0</v>
      </c>
      <c r="V102" s="494">
        <v>0</v>
      </c>
      <c r="W102" s="494">
        <v>0</v>
      </c>
      <c r="X102" s="494">
        <v>0</v>
      </c>
      <c r="Y102" s="494">
        <v>0</v>
      </c>
      <c r="Z102" s="494">
        <v>0</v>
      </c>
      <c r="AA102" s="494">
        <v>0</v>
      </c>
      <c r="AB102" s="494">
        <v>0</v>
      </c>
      <c r="AC102" s="494">
        <v>0</v>
      </c>
      <c r="AD102" s="494">
        <v>0</v>
      </c>
      <c r="AE102" s="494">
        <v>0</v>
      </c>
      <c r="AF102" s="494">
        <v>0</v>
      </c>
      <c r="AG102" s="494">
        <v>0</v>
      </c>
      <c r="AH102" s="494">
        <v>0</v>
      </c>
      <c r="AI102" s="494">
        <v>0</v>
      </c>
      <c r="AJ102" s="494">
        <v>0</v>
      </c>
      <c r="AK102" s="494">
        <v>0</v>
      </c>
      <c r="AL102" s="494">
        <v>0</v>
      </c>
      <c r="AM102" s="494">
        <v>0</v>
      </c>
      <c r="AN102" s="494">
        <v>0</v>
      </c>
      <c r="AO102" s="494">
        <v>0</v>
      </c>
      <c r="AP102" s="494">
        <v>0</v>
      </c>
      <c r="AQ102" s="494">
        <v>0</v>
      </c>
      <c r="AR102" s="494">
        <v>0</v>
      </c>
      <c r="AS102" s="494">
        <v>0</v>
      </c>
      <c r="AT102" s="494">
        <v>0</v>
      </c>
      <c r="AU102" s="494">
        <v>0</v>
      </c>
      <c r="AV102" s="494">
        <v>0</v>
      </c>
      <c r="AW102" s="494">
        <v>0</v>
      </c>
      <c r="AX102" s="494">
        <v>0</v>
      </c>
      <c r="AY102" s="494">
        <v>0</v>
      </c>
      <c r="AZ102" s="494">
        <v>0</v>
      </c>
      <c r="BA102" s="494">
        <v>0</v>
      </c>
      <c r="BB102" s="494">
        <v>0</v>
      </c>
      <c r="BC102" s="494">
        <v>0</v>
      </c>
      <c r="BD102" s="494">
        <v>0</v>
      </c>
      <c r="BE102" s="494">
        <v>0</v>
      </c>
      <c r="BF102" s="494">
        <v>0</v>
      </c>
      <c r="BG102" s="494">
        <v>0</v>
      </c>
      <c r="BH102" s="494">
        <v>0</v>
      </c>
      <c r="BI102" s="494">
        <v>0</v>
      </c>
      <c r="BJ102" s="494">
        <v>0</v>
      </c>
      <c r="BK102" s="494">
        <v>0</v>
      </c>
      <c r="BL102" s="494">
        <v>0</v>
      </c>
      <c r="BM102" s="494">
        <v>0</v>
      </c>
      <c r="BN102" s="494">
        <v>0</v>
      </c>
      <c r="BO102" s="494">
        <v>0</v>
      </c>
      <c r="BP102" s="494">
        <v>0</v>
      </c>
      <c r="BQ102" s="494">
        <v>0</v>
      </c>
      <c r="BR102" s="494">
        <v>0</v>
      </c>
      <c r="BS102" s="494">
        <v>0</v>
      </c>
      <c r="BT102" s="494">
        <v>0</v>
      </c>
      <c r="BU102" s="494">
        <v>0</v>
      </c>
      <c r="BV102" s="494">
        <v>0</v>
      </c>
      <c r="BW102" s="494">
        <v>0</v>
      </c>
      <c r="BX102" s="494">
        <v>0</v>
      </c>
      <c r="BY102" s="494">
        <v>0</v>
      </c>
      <c r="BZ102" s="494">
        <v>0</v>
      </c>
      <c r="CA102" s="494">
        <v>0</v>
      </c>
      <c r="CB102" s="494">
        <v>0</v>
      </c>
      <c r="CC102" s="494">
        <v>0</v>
      </c>
      <c r="CD102" s="494">
        <v>0</v>
      </c>
      <c r="CE102" s="494">
        <v>0</v>
      </c>
      <c r="CF102" s="494">
        <v>0</v>
      </c>
      <c r="CG102" s="494">
        <v>0</v>
      </c>
      <c r="CH102" s="494">
        <v>0</v>
      </c>
      <c r="CI102" s="494">
        <v>0</v>
      </c>
      <c r="CJ102" s="494">
        <v>0</v>
      </c>
      <c r="CK102" s="494">
        <v>0</v>
      </c>
      <c r="CL102" s="494">
        <v>0</v>
      </c>
      <c r="CM102" s="494">
        <v>0</v>
      </c>
      <c r="CN102" s="494">
        <v>0</v>
      </c>
      <c r="CO102" s="494">
        <v>0</v>
      </c>
      <c r="CP102" s="494">
        <v>0</v>
      </c>
      <c r="CQ102" s="494">
        <v>0</v>
      </c>
      <c r="CR102" s="494">
        <v>0</v>
      </c>
      <c r="CS102" s="494">
        <v>0</v>
      </c>
      <c r="CT102" s="9"/>
      <c r="CV102" s="343">
        <f>IF(COUNT(G102:INDEX(G102:CS102,RP+1))&lt;&gt;RP+1,"Error",0)</f>
        <v>0</v>
      </c>
      <c r="CX102" s="324">
        <f t="shared" si="26"/>
        <v>0</v>
      </c>
    </row>
    <row r="103" spans="3:102" ht="13" hidden="1" x14ac:dyDescent="0.3">
      <c r="C103" s="421"/>
      <c r="E103" s="492">
        <f>G103+NPV(G.Asm!$F$40,H103:INDEX(H103:CS103,RP))</f>
        <v>0</v>
      </c>
      <c r="F103" s="492">
        <f t="shared" si="25"/>
        <v>0</v>
      </c>
      <c r="G103" s="493">
        <v>0</v>
      </c>
      <c r="H103" s="494">
        <v>0</v>
      </c>
      <c r="I103" s="494">
        <v>0</v>
      </c>
      <c r="J103" s="494">
        <v>0</v>
      </c>
      <c r="K103" s="494">
        <v>0</v>
      </c>
      <c r="L103" s="494">
        <v>0</v>
      </c>
      <c r="M103" s="494">
        <v>0</v>
      </c>
      <c r="N103" s="494">
        <v>0</v>
      </c>
      <c r="O103" s="494">
        <v>0</v>
      </c>
      <c r="P103" s="494">
        <v>0</v>
      </c>
      <c r="Q103" s="494">
        <v>0</v>
      </c>
      <c r="R103" s="494">
        <v>0</v>
      </c>
      <c r="S103" s="494">
        <v>0</v>
      </c>
      <c r="T103" s="494">
        <v>0</v>
      </c>
      <c r="U103" s="494">
        <v>0</v>
      </c>
      <c r="V103" s="494">
        <v>0</v>
      </c>
      <c r="W103" s="494">
        <v>0</v>
      </c>
      <c r="X103" s="494">
        <v>0</v>
      </c>
      <c r="Y103" s="494">
        <v>0</v>
      </c>
      <c r="Z103" s="494">
        <v>0</v>
      </c>
      <c r="AA103" s="494">
        <v>0</v>
      </c>
      <c r="AB103" s="494">
        <v>0</v>
      </c>
      <c r="AC103" s="494">
        <v>0</v>
      </c>
      <c r="AD103" s="494">
        <v>0</v>
      </c>
      <c r="AE103" s="494">
        <v>0</v>
      </c>
      <c r="AF103" s="494">
        <v>0</v>
      </c>
      <c r="AG103" s="494">
        <v>0</v>
      </c>
      <c r="AH103" s="494">
        <v>0</v>
      </c>
      <c r="AI103" s="494">
        <v>0</v>
      </c>
      <c r="AJ103" s="494">
        <v>0</v>
      </c>
      <c r="AK103" s="494">
        <v>0</v>
      </c>
      <c r="AL103" s="494">
        <v>0</v>
      </c>
      <c r="AM103" s="494">
        <v>0</v>
      </c>
      <c r="AN103" s="494">
        <v>0</v>
      </c>
      <c r="AO103" s="494">
        <v>0</v>
      </c>
      <c r="AP103" s="494">
        <v>0</v>
      </c>
      <c r="AQ103" s="494">
        <v>0</v>
      </c>
      <c r="AR103" s="494">
        <v>0</v>
      </c>
      <c r="AS103" s="494">
        <v>0</v>
      </c>
      <c r="AT103" s="494">
        <v>0</v>
      </c>
      <c r="AU103" s="494">
        <v>0</v>
      </c>
      <c r="AV103" s="494">
        <v>0</v>
      </c>
      <c r="AW103" s="494">
        <v>0</v>
      </c>
      <c r="AX103" s="494">
        <v>0</v>
      </c>
      <c r="AY103" s="494">
        <v>0</v>
      </c>
      <c r="AZ103" s="494">
        <v>0</v>
      </c>
      <c r="BA103" s="494">
        <v>0</v>
      </c>
      <c r="BB103" s="494">
        <v>0</v>
      </c>
      <c r="BC103" s="494">
        <v>0</v>
      </c>
      <c r="BD103" s="494">
        <v>0</v>
      </c>
      <c r="BE103" s="494">
        <v>0</v>
      </c>
      <c r="BF103" s="494">
        <v>0</v>
      </c>
      <c r="BG103" s="494">
        <v>0</v>
      </c>
      <c r="BH103" s="494">
        <v>0</v>
      </c>
      <c r="BI103" s="494">
        <v>0</v>
      </c>
      <c r="BJ103" s="494">
        <v>0</v>
      </c>
      <c r="BK103" s="494">
        <v>0</v>
      </c>
      <c r="BL103" s="494">
        <v>0</v>
      </c>
      <c r="BM103" s="494">
        <v>0</v>
      </c>
      <c r="BN103" s="494">
        <v>0</v>
      </c>
      <c r="BO103" s="494">
        <v>0</v>
      </c>
      <c r="BP103" s="494">
        <v>0</v>
      </c>
      <c r="BQ103" s="494">
        <v>0</v>
      </c>
      <c r="BR103" s="494">
        <v>0</v>
      </c>
      <c r="BS103" s="494">
        <v>0</v>
      </c>
      <c r="BT103" s="494">
        <v>0</v>
      </c>
      <c r="BU103" s="494">
        <v>0</v>
      </c>
      <c r="BV103" s="494">
        <v>0</v>
      </c>
      <c r="BW103" s="494">
        <v>0</v>
      </c>
      <c r="BX103" s="494">
        <v>0</v>
      </c>
      <c r="BY103" s="494">
        <v>0</v>
      </c>
      <c r="BZ103" s="494">
        <v>0</v>
      </c>
      <c r="CA103" s="494">
        <v>0</v>
      </c>
      <c r="CB103" s="494">
        <v>0</v>
      </c>
      <c r="CC103" s="494">
        <v>0</v>
      </c>
      <c r="CD103" s="494">
        <v>0</v>
      </c>
      <c r="CE103" s="494">
        <v>0</v>
      </c>
      <c r="CF103" s="494">
        <v>0</v>
      </c>
      <c r="CG103" s="494">
        <v>0</v>
      </c>
      <c r="CH103" s="494">
        <v>0</v>
      </c>
      <c r="CI103" s="494">
        <v>0</v>
      </c>
      <c r="CJ103" s="494">
        <v>0</v>
      </c>
      <c r="CK103" s="494">
        <v>0</v>
      </c>
      <c r="CL103" s="494">
        <v>0</v>
      </c>
      <c r="CM103" s="494">
        <v>0</v>
      </c>
      <c r="CN103" s="494">
        <v>0</v>
      </c>
      <c r="CO103" s="494">
        <v>0</v>
      </c>
      <c r="CP103" s="494">
        <v>0</v>
      </c>
      <c r="CQ103" s="494">
        <v>0</v>
      </c>
      <c r="CR103" s="494">
        <v>0</v>
      </c>
      <c r="CS103" s="494">
        <v>0</v>
      </c>
      <c r="CT103" s="9"/>
      <c r="CV103" s="343">
        <f>IF(COUNT(G103:INDEX(G103:CS103,RP+1))&lt;&gt;RP+1,"Error",0)</f>
        <v>0</v>
      </c>
      <c r="CX103" s="324">
        <f t="shared" si="26"/>
        <v>0</v>
      </c>
    </row>
    <row r="104" spans="3:102" ht="13" hidden="1" x14ac:dyDescent="0.3">
      <c r="C104" s="421"/>
      <c r="E104" s="492">
        <f>G104+NPV(G.Asm!$F$40,H104:INDEX(H104:CS104,RP))</f>
        <v>0</v>
      </c>
      <c r="F104" s="492">
        <f t="shared" si="25"/>
        <v>0</v>
      </c>
      <c r="G104" s="493">
        <v>0</v>
      </c>
      <c r="H104" s="494">
        <v>0</v>
      </c>
      <c r="I104" s="494">
        <v>0</v>
      </c>
      <c r="J104" s="494">
        <v>0</v>
      </c>
      <c r="K104" s="494">
        <v>0</v>
      </c>
      <c r="L104" s="494">
        <v>0</v>
      </c>
      <c r="M104" s="494">
        <v>0</v>
      </c>
      <c r="N104" s="494">
        <v>0</v>
      </c>
      <c r="O104" s="494">
        <v>0</v>
      </c>
      <c r="P104" s="494">
        <v>0</v>
      </c>
      <c r="Q104" s="494">
        <v>0</v>
      </c>
      <c r="R104" s="494">
        <v>0</v>
      </c>
      <c r="S104" s="494">
        <v>0</v>
      </c>
      <c r="T104" s="494">
        <v>0</v>
      </c>
      <c r="U104" s="494">
        <v>0</v>
      </c>
      <c r="V104" s="494">
        <v>0</v>
      </c>
      <c r="W104" s="494">
        <v>0</v>
      </c>
      <c r="X104" s="494">
        <v>0</v>
      </c>
      <c r="Y104" s="494">
        <v>0</v>
      </c>
      <c r="Z104" s="494">
        <v>0</v>
      </c>
      <c r="AA104" s="494">
        <v>0</v>
      </c>
      <c r="AB104" s="494">
        <v>0</v>
      </c>
      <c r="AC104" s="494">
        <v>0</v>
      </c>
      <c r="AD104" s="494">
        <v>0</v>
      </c>
      <c r="AE104" s="494">
        <v>0</v>
      </c>
      <c r="AF104" s="494">
        <v>0</v>
      </c>
      <c r="AG104" s="494">
        <v>0</v>
      </c>
      <c r="AH104" s="494">
        <v>0</v>
      </c>
      <c r="AI104" s="494">
        <v>0</v>
      </c>
      <c r="AJ104" s="494">
        <v>0</v>
      </c>
      <c r="AK104" s="494">
        <v>0</v>
      </c>
      <c r="AL104" s="494">
        <v>0</v>
      </c>
      <c r="AM104" s="494">
        <v>0</v>
      </c>
      <c r="AN104" s="494">
        <v>0</v>
      </c>
      <c r="AO104" s="494">
        <v>0</v>
      </c>
      <c r="AP104" s="494">
        <v>0</v>
      </c>
      <c r="AQ104" s="494">
        <v>0</v>
      </c>
      <c r="AR104" s="494">
        <v>0</v>
      </c>
      <c r="AS104" s="494">
        <v>0</v>
      </c>
      <c r="AT104" s="494">
        <v>0</v>
      </c>
      <c r="AU104" s="494">
        <v>0</v>
      </c>
      <c r="AV104" s="494">
        <v>0</v>
      </c>
      <c r="AW104" s="494">
        <v>0</v>
      </c>
      <c r="AX104" s="494">
        <v>0</v>
      </c>
      <c r="AY104" s="494">
        <v>0</v>
      </c>
      <c r="AZ104" s="494">
        <v>0</v>
      </c>
      <c r="BA104" s="494">
        <v>0</v>
      </c>
      <c r="BB104" s="494">
        <v>0</v>
      </c>
      <c r="BC104" s="494">
        <v>0</v>
      </c>
      <c r="BD104" s="494">
        <v>0</v>
      </c>
      <c r="BE104" s="494">
        <v>0</v>
      </c>
      <c r="BF104" s="494">
        <v>0</v>
      </c>
      <c r="BG104" s="494">
        <v>0</v>
      </c>
      <c r="BH104" s="494">
        <v>0</v>
      </c>
      <c r="BI104" s="494">
        <v>0</v>
      </c>
      <c r="BJ104" s="494">
        <v>0</v>
      </c>
      <c r="BK104" s="494">
        <v>0</v>
      </c>
      <c r="BL104" s="494">
        <v>0</v>
      </c>
      <c r="BM104" s="494">
        <v>0</v>
      </c>
      <c r="BN104" s="494">
        <v>0</v>
      </c>
      <c r="BO104" s="494">
        <v>0</v>
      </c>
      <c r="BP104" s="494">
        <v>0</v>
      </c>
      <c r="BQ104" s="494">
        <v>0</v>
      </c>
      <c r="BR104" s="494">
        <v>0</v>
      </c>
      <c r="BS104" s="494">
        <v>0</v>
      </c>
      <c r="BT104" s="494">
        <v>0</v>
      </c>
      <c r="BU104" s="494">
        <v>0</v>
      </c>
      <c r="BV104" s="494">
        <v>0</v>
      </c>
      <c r="BW104" s="494">
        <v>0</v>
      </c>
      <c r="BX104" s="494">
        <v>0</v>
      </c>
      <c r="BY104" s="494">
        <v>0</v>
      </c>
      <c r="BZ104" s="494">
        <v>0</v>
      </c>
      <c r="CA104" s="494">
        <v>0</v>
      </c>
      <c r="CB104" s="494">
        <v>0</v>
      </c>
      <c r="CC104" s="494">
        <v>0</v>
      </c>
      <c r="CD104" s="494">
        <v>0</v>
      </c>
      <c r="CE104" s="494">
        <v>0</v>
      </c>
      <c r="CF104" s="494">
        <v>0</v>
      </c>
      <c r="CG104" s="494">
        <v>0</v>
      </c>
      <c r="CH104" s="494">
        <v>0</v>
      </c>
      <c r="CI104" s="494">
        <v>0</v>
      </c>
      <c r="CJ104" s="494">
        <v>0</v>
      </c>
      <c r="CK104" s="494">
        <v>0</v>
      </c>
      <c r="CL104" s="494">
        <v>0</v>
      </c>
      <c r="CM104" s="494">
        <v>0</v>
      </c>
      <c r="CN104" s="494">
        <v>0</v>
      </c>
      <c r="CO104" s="494">
        <v>0</v>
      </c>
      <c r="CP104" s="494">
        <v>0</v>
      </c>
      <c r="CQ104" s="494">
        <v>0</v>
      </c>
      <c r="CR104" s="494">
        <v>0</v>
      </c>
      <c r="CS104" s="494">
        <v>0</v>
      </c>
      <c r="CT104" s="9"/>
      <c r="CV104" s="343">
        <f>IF(COUNT(G104:INDEX(G104:CS104,RP+1))&lt;&gt;RP+1,"Error",0)</f>
        <v>0</v>
      </c>
      <c r="CX104" s="324">
        <f t="shared" si="26"/>
        <v>0</v>
      </c>
    </row>
    <row r="105" spans="3:102" ht="13" hidden="1" x14ac:dyDescent="0.3">
      <c r="C105" s="421"/>
      <c r="E105" s="492">
        <f>G105+NPV(G.Asm!$F$40,H105:INDEX(H105:CS105,RP))</f>
        <v>0</v>
      </c>
      <c r="F105" s="492">
        <f t="shared" si="25"/>
        <v>0</v>
      </c>
      <c r="G105" s="493">
        <v>0</v>
      </c>
      <c r="H105" s="494">
        <v>0</v>
      </c>
      <c r="I105" s="494">
        <v>0</v>
      </c>
      <c r="J105" s="494">
        <v>0</v>
      </c>
      <c r="K105" s="494">
        <v>0</v>
      </c>
      <c r="L105" s="494">
        <v>0</v>
      </c>
      <c r="M105" s="494">
        <v>0</v>
      </c>
      <c r="N105" s="494">
        <v>0</v>
      </c>
      <c r="O105" s="494">
        <v>0</v>
      </c>
      <c r="P105" s="494">
        <v>0</v>
      </c>
      <c r="Q105" s="494">
        <v>0</v>
      </c>
      <c r="R105" s="494">
        <v>0</v>
      </c>
      <c r="S105" s="494">
        <v>0</v>
      </c>
      <c r="T105" s="494">
        <v>0</v>
      </c>
      <c r="U105" s="494">
        <v>0</v>
      </c>
      <c r="V105" s="494">
        <v>0</v>
      </c>
      <c r="W105" s="494">
        <v>0</v>
      </c>
      <c r="X105" s="494">
        <v>0</v>
      </c>
      <c r="Y105" s="494">
        <v>0</v>
      </c>
      <c r="Z105" s="494">
        <v>0</v>
      </c>
      <c r="AA105" s="494">
        <v>0</v>
      </c>
      <c r="AB105" s="494">
        <v>0</v>
      </c>
      <c r="AC105" s="494">
        <v>0</v>
      </c>
      <c r="AD105" s="494">
        <v>0</v>
      </c>
      <c r="AE105" s="494">
        <v>0</v>
      </c>
      <c r="AF105" s="494">
        <v>0</v>
      </c>
      <c r="AG105" s="494">
        <v>0</v>
      </c>
      <c r="AH105" s="494">
        <v>0</v>
      </c>
      <c r="AI105" s="494">
        <v>0</v>
      </c>
      <c r="AJ105" s="494">
        <v>0</v>
      </c>
      <c r="AK105" s="494">
        <v>0</v>
      </c>
      <c r="AL105" s="494">
        <v>0</v>
      </c>
      <c r="AM105" s="494">
        <v>0</v>
      </c>
      <c r="AN105" s="494">
        <v>0</v>
      </c>
      <c r="AO105" s="494">
        <v>0</v>
      </c>
      <c r="AP105" s="494">
        <v>0</v>
      </c>
      <c r="AQ105" s="494">
        <v>0</v>
      </c>
      <c r="AR105" s="494">
        <v>0</v>
      </c>
      <c r="AS105" s="494">
        <v>0</v>
      </c>
      <c r="AT105" s="494">
        <v>0</v>
      </c>
      <c r="AU105" s="494">
        <v>0</v>
      </c>
      <c r="AV105" s="494">
        <v>0</v>
      </c>
      <c r="AW105" s="494">
        <v>0</v>
      </c>
      <c r="AX105" s="494">
        <v>0</v>
      </c>
      <c r="AY105" s="494">
        <v>0</v>
      </c>
      <c r="AZ105" s="494">
        <v>0</v>
      </c>
      <c r="BA105" s="494">
        <v>0</v>
      </c>
      <c r="BB105" s="494">
        <v>0</v>
      </c>
      <c r="BC105" s="494">
        <v>0</v>
      </c>
      <c r="BD105" s="494">
        <v>0</v>
      </c>
      <c r="BE105" s="494">
        <v>0</v>
      </c>
      <c r="BF105" s="494">
        <v>0</v>
      </c>
      <c r="BG105" s="494">
        <v>0</v>
      </c>
      <c r="BH105" s="494">
        <v>0</v>
      </c>
      <c r="BI105" s="494">
        <v>0</v>
      </c>
      <c r="BJ105" s="494">
        <v>0</v>
      </c>
      <c r="BK105" s="494">
        <v>0</v>
      </c>
      <c r="BL105" s="494">
        <v>0</v>
      </c>
      <c r="BM105" s="494">
        <v>0</v>
      </c>
      <c r="BN105" s="494">
        <v>0</v>
      </c>
      <c r="BO105" s="494">
        <v>0</v>
      </c>
      <c r="BP105" s="494">
        <v>0</v>
      </c>
      <c r="BQ105" s="494">
        <v>0</v>
      </c>
      <c r="BR105" s="494">
        <v>0</v>
      </c>
      <c r="BS105" s="494">
        <v>0</v>
      </c>
      <c r="BT105" s="494">
        <v>0</v>
      </c>
      <c r="BU105" s="494">
        <v>0</v>
      </c>
      <c r="BV105" s="494">
        <v>0</v>
      </c>
      <c r="BW105" s="494">
        <v>0</v>
      </c>
      <c r="BX105" s="494">
        <v>0</v>
      </c>
      <c r="BY105" s="494">
        <v>0</v>
      </c>
      <c r="BZ105" s="494">
        <v>0</v>
      </c>
      <c r="CA105" s="494">
        <v>0</v>
      </c>
      <c r="CB105" s="494">
        <v>0</v>
      </c>
      <c r="CC105" s="494">
        <v>0</v>
      </c>
      <c r="CD105" s="494">
        <v>0</v>
      </c>
      <c r="CE105" s="494">
        <v>0</v>
      </c>
      <c r="CF105" s="494">
        <v>0</v>
      </c>
      <c r="CG105" s="494">
        <v>0</v>
      </c>
      <c r="CH105" s="494">
        <v>0</v>
      </c>
      <c r="CI105" s="494">
        <v>0</v>
      </c>
      <c r="CJ105" s="494">
        <v>0</v>
      </c>
      <c r="CK105" s="494">
        <v>0</v>
      </c>
      <c r="CL105" s="494">
        <v>0</v>
      </c>
      <c r="CM105" s="494">
        <v>0</v>
      </c>
      <c r="CN105" s="494">
        <v>0</v>
      </c>
      <c r="CO105" s="494">
        <v>0</v>
      </c>
      <c r="CP105" s="494">
        <v>0</v>
      </c>
      <c r="CQ105" s="494">
        <v>0</v>
      </c>
      <c r="CR105" s="494">
        <v>0</v>
      </c>
      <c r="CS105" s="494">
        <v>0</v>
      </c>
      <c r="CT105" s="9"/>
      <c r="CV105" s="343">
        <f>IF(COUNT(G105:INDEX(G105:CS105,RP+1))&lt;&gt;RP+1,"Error",0)</f>
        <v>0</v>
      </c>
      <c r="CX105" s="324">
        <f t="shared" si="26"/>
        <v>0</v>
      </c>
    </row>
    <row r="106" spans="3:102" ht="13" hidden="1" x14ac:dyDescent="0.3">
      <c r="C106" s="421"/>
      <c r="E106" s="492">
        <f>G106+NPV(G.Asm!$F$40,H106:INDEX(H106:CS106,RP))</f>
        <v>0</v>
      </c>
      <c r="F106" s="492">
        <f t="shared" si="25"/>
        <v>0</v>
      </c>
      <c r="G106" s="493">
        <v>0</v>
      </c>
      <c r="H106" s="494">
        <v>0</v>
      </c>
      <c r="I106" s="494">
        <v>0</v>
      </c>
      <c r="J106" s="494">
        <v>0</v>
      </c>
      <c r="K106" s="494">
        <v>0</v>
      </c>
      <c r="L106" s="494">
        <v>0</v>
      </c>
      <c r="M106" s="494">
        <v>0</v>
      </c>
      <c r="N106" s="494">
        <v>0</v>
      </c>
      <c r="O106" s="494">
        <v>0</v>
      </c>
      <c r="P106" s="494">
        <v>0</v>
      </c>
      <c r="Q106" s="494">
        <v>0</v>
      </c>
      <c r="R106" s="494">
        <v>0</v>
      </c>
      <c r="S106" s="494">
        <v>0</v>
      </c>
      <c r="T106" s="494">
        <v>0</v>
      </c>
      <c r="U106" s="494">
        <v>0</v>
      </c>
      <c r="V106" s="494">
        <v>0</v>
      </c>
      <c r="W106" s="494">
        <v>0</v>
      </c>
      <c r="X106" s="494">
        <v>0</v>
      </c>
      <c r="Y106" s="494">
        <v>0</v>
      </c>
      <c r="Z106" s="494">
        <v>0</v>
      </c>
      <c r="AA106" s="494">
        <v>0</v>
      </c>
      <c r="AB106" s="494">
        <v>0</v>
      </c>
      <c r="AC106" s="494">
        <v>0</v>
      </c>
      <c r="AD106" s="494">
        <v>0</v>
      </c>
      <c r="AE106" s="494">
        <v>0</v>
      </c>
      <c r="AF106" s="494">
        <v>0</v>
      </c>
      <c r="AG106" s="494">
        <v>0</v>
      </c>
      <c r="AH106" s="494">
        <v>0</v>
      </c>
      <c r="AI106" s="494">
        <v>0</v>
      </c>
      <c r="AJ106" s="494">
        <v>0</v>
      </c>
      <c r="AK106" s="494">
        <v>0</v>
      </c>
      <c r="AL106" s="494">
        <v>0</v>
      </c>
      <c r="AM106" s="494">
        <v>0</v>
      </c>
      <c r="AN106" s="494">
        <v>0</v>
      </c>
      <c r="AO106" s="494">
        <v>0</v>
      </c>
      <c r="AP106" s="494">
        <v>0</v>
      </c>
      <c r="AQ106" s="494">
        <v>0</v>
      </c>
      <c r="AR106" s="494">
        <v>0</v>
      </c>
      <c r="AS106" s="494">
        <v>0</v>
      </c>
      <c r="AT106" s="494">
        <v>0</v>
      </c>
      <c r="AU106" s="494">
        <v>0</v>
      </c>
      <c r="AV106" s="494">
        <v>0</v>
      </c>
      <c r="AW106" s="494">
        <v>0</v>
      </c>
      <c r="AX106" s="494">
        <v>0</v>
      </c>
      <c r="AY106" s="494">
        <v>0</v>
      </c>
      <c r="AZ106" s="494">
        <v>0</v>
      </c>
      <c r="BA106" s="494">
        <v>0</v>
      </c>
      <c r="BB106" s="494">
        <v>0</v>
      </c>
      <c r="BC106" s="494">
        <v>0</v>
      </c>
      <c r="BD106" s="494">
        <v>0</v>
      </c>
      <c r="BE106" s="494">
        <v>0</v>
      </c>
      <c r="BF106" s="494">
        <v>0</v>
      </c>
      <c r="BG106" s="494">
        <v>0</v>
      </c>
      <c r="BH106" s="494">
        <v>0</v>
      </c>
      <c r="BI106" s="494">
        <v>0</v>
      </c>
      <c r="BJ106" s="494">
        <v>0</v>
      </c>
      <c r="BK106" s="494">
        <v>0</v>
      </c>
      <c r="BL106" s="494">
        <v>0</v>
      </c>
      <c r="BM106" s="494">
        <v>0</v>
      </c>
      <c r="BN106" s="494">
        <v>0</v>
      </c>
      <c r="BO106" s="494">
        <v>0</v>
      </c>
      <c r="BP106" s="494">
        <v>0</v>
      </c>
      <c r="BQ106" s="494">
        <v>0</v>
      </c>
      <c r="BR106" s="494">
        <v>0</v>
      </c>
      <c r="BS106" s="494">
        <v>0</v>
      </c>
      <c r="BT106" s="494">
        <v>0</v>
      </c>
      <c r="BU106" s="494">
        <v>0</v>
      </c>
      <c r="BV106" s="494">
        <v>0</v>
      </c>
      <c r="BW106" s="494">
        <v>0</v>
      </c>
      <c r="BX106" s="494">
        <v>0</v>
      </c>
      <c r="BY106" s="494">
        <v>0</v>
      </c>
      <c r="BZ106" s="494">
        <v>0</v>
      </c>
      <c r="CA106" s="494">
        <v>0</v>
      </c>
      <c r="CB106" s="494">
        <v>0</v>
      </c>
      <c r="CC106" s="494">
        <v>0</v>
      </c>
      <c r="CD106" s="494">
        <v>0</v>
      </c>
      <c r="CE106" s="494">
        <v>0</v>
      </c>
      <c r="CF106" s="494">
        <v>0</v>
      </c>
      <c r="CG106" s="494">
        <v>0</v>
      </c>
      <c r="CH106" s="494">
        <v>0</v>
      </c>
      <c r="CI106" s="494">
        <v>0</v>
      </c>
      <c r="CJ106" s="494">
        <v>0</v>
      </c>
      <c r="CK106" s="494">
        <v>0</v>
      </c>
      <c r="CL106" s="494">
        <v>0</v>
      </c>
      <c r="CM106" s="494">
        <v>0</v>
      </c>
      <c r="CN106" s="494">
        <v>0</v>
      </c>
      <c r="CO106" s="494">
        <v>0</v>
      </c>
      <c r="CP106" s="494">
        <v>0</v>
      </c>
      <c r="CQ106" s="494">
        <v>0</v>
      </c>
      <c r="CR106" s="494">
        <v>0</v>
      </c>
      <c r="CS106" s="494">
        <v>0</v>
      </c>
      <c r="CT106" s="9"/>
      <c r="CV106" s="343">
        <f>IF(COUNT(G106:INDEX(G106:CS106,RP+1))&lt;&gt;RP+1,"Error",0)</f>
        <v>0</v>
      </c>
      <c r="CX106" s="324">
        <f t="shared" si="26"/>
        <v>0</v>
      </c>
    </row>
    <row r="107" spans="3:102" ht="13" hidden="1" x14ac:dyDescent="0.3">
      <c r="C107" s="421"/>
      <c r="E107" s="492">
        <f>G107+NPV(G.Asm!$F$40,H107:INDEX(H107:CS107,RP))</f>
        <v>0</v>
      </c>
      <c r="F107" s="492">
        <f t="shared" si="25"/>
        <v>0</v>
      </c>
      <c r="G107" s="493">
        <v>0</v>
      </c>
      <c r="H107" s="494">
        <v>0</v>
      </c>
      <c r="I107" s="494">
        <v>0</v>
      </c>
      <c r="J107" s="494">
        <v>0</v>
      </c>
      <c r="K107" s="494">
        <v>0</v>
      </c>
      <c r="L107" s="494">
        <v>0</v>
      </c>
      <c r="M107" s="494">
        <v>0</v>
      </c>
      <c r="N107" s="494">
        <v>0</v>
      </c>
      <c r="O107" s="494">
        <v>0</v>
      </c>
      <c r="P107" s="494">
        <v>0</v>
      </c>
      <c r="Q107" s="494">
        <v>0</v>
      </c>
      <c r="R107" s="494">
        <v>0</v>
      </c>
      <c r="S107" s="494">
        <v>0</v>
      </c>
      <c r="T107" s="494">
        <v>0</v>
      </c>
      <c r="U107" s="494">
        <v>0</v>
      </c>
      <c r="V107" s="494">
        <v>0</v>
      </c>
      <c r="W107" s="494">
        <v>0</v>
      </c>
      <c r="X107" s="494">
        <v>0</v>
      </c>
      <c r="Y107" s="494">
        <v>0</v>
      </c>
      <c r="Z107" s="494">
        <v>0</v>
      </c>
      <c r="AA107" s="494">
        <v>0</v>
      </c>
      <c r="AB107" s="494">
        <v>0</v>
      </c>
      <c r="AC107" s="494">
        <v>0</v>
      </c>
      <c r="AD107" s="494">
        <v>0</v>
      </c>
      <c r="AE107" s="494">
        <v>0</v>
      </c>
      <c r="AF107" s="494">
        <v>0</v>
      </c>
      <c r="AG107" s="494">
        <v>0</v>
      </c>
      <c r="AH107" s="494">
        <v>0</v>
      </c>
      <c r="AI107" s="494">
        <v>0</v>
      </c>
      <c r="AJ107" s="494">
        <v>0</v>
      </c>
      <c r="AK107" s="494">
        <v>0</v>
      </c>
      <c r="AL107" s="494">
        <v>0</v>
      </c>
      <c r="AM107" s="494">
        <v>0</v>
      </c>
      <c r="AN107" s="494">
        <v>0</v>
      </c>
      <c r="AO107" s="494">
        <v>0</v>
      </c>
      <c r="AP107" s="494">
        <v>0</v>
      </c>
      <c r="AQ107" s="494">
        <v>0</v>
      </c>
      <c r="AR107" s="494">
        <v>0</v>
      </c>
      <c r="AS107" s="494">
        <v>0</v>
      </c>
      <c r="AT107" s="494">
        <v>0</v>
      </c>
      <c r="AU107" s="494">
        <v>0</v>
      </c>
      <c r="AV107" s="494">
        <v>0</v>
      </c>
      <c r="AW107" s="494">
        <v>0</v>
      </c>
      <c r="AX107" s="494">
        <v>0</v>
      </c>
      <c r="AY107" s="494">
        <v>0</v>
      </c>
      <c r="AZ107" s="494">
        <v>0</v>
      </c>
      <c r="BA107" s="494">
        <v>0</v>
      </c>
      <c r="BB107" s="494">
        <v>0</v>
      </c>
      <c r="BC107" s="494">
        <v>0</v>
      </c>
      <c r="BD107" s="494">
        <v>0</v>
      </c>
      <c r="BE107" s="494">
        <v>0</v>
      </c>
      <c r="BF107" s="494">
        <v>0</v>
      </c>
      <c r="BG107" s="494">
        <v>0</v>
      </c>
      <c r="BH107" s="494">
        <v>0</v>
      </c>
      <c r="BI107" s="494">
        <v>0</v>
      </c>
      <c r="BJ107" s="494">
        <v>0</v>
      </c>
      <c r="BK107" s="494">
        <v>0</v>
      </c>
      <c r="BL107" s="494">
        <v>0</v>
      </c>
      <c r="BM107" s="494">
        <v>0</v>
      </c>
      <c r="BN107" s="494">
        <v>0</v>
      </c>
      <c r="BO107" s="494">
        <v>0</v>
      </c>
      <c r="BP107" s="494">
        <v>0</v>
      </c>
      <c r="BQ107" s="494">
        <v>0</v>
      </c>
      <c r="BR107" s="494">
        <v>0</v>
      </c>
      <c r="BS107" s="494">
        <v>0</v>
      </c>
      <c r="BT107" s="494">
        <v>0</v>
      </c>
      <c r="BU107" s="494">
        <v>0</v>
      </c>
      <c r="BV107" s="494">
        <v>0</v>
      </c>
      <c r="BW107" s="494">
        <v>0</v>
      </c>
      <c r="BX107" s="494">
        <v>0</v>
      </c>
      <c r="BY107" s="494">
        <v>0</v>
      </c>
      <c r="BZ107" s="494">
        <v>0</v>
      </c>
      <c r="CA107" s="494">
        <v>0</v>
      </c>
      <c r="CB107" s="494">
        <v>0</v>
      </c>
      <c r="CC107" s="494">
        <v>0</v>
      </c>
      <c r="CD107" s="494">
        <v>0</v>
      </c>
      <c r="CE107" s="494">
        <v>0</v>
      </c>
      <c r="CF107" s="494">
        <v>0</v>
      </c>
      <c r="CG107" s="494">
        <v>0</v>
      </c>
      <c r="CH107" s="494">
        <v>0</v>
      </c>
      <c r="CI107" s="494">
        <v>0</v>
      </c>
      <c r="CJ107" s="494">
        <v>0</v>
      </c>
      <c r="CK107" s="494">
        <v>0</v>
      </c>
      <c r="CL107" s="494">
        <v>0</v>
      </c>
      <c r="CM107" s="494">
        <v>0</v>
      </c>
      <c r="CN107" s="494">
        <v>0</v>
      </c>
      <c r="CO107" s="494">
        <v>0</v>
      </c>
      <c r="CP107" s="494">
        <v>0</v>
      </c>
      <c r="CQ107" s="494">
        <v>0</v>
      </c>
      <c r="CR107" s="494">
        <v>0</v>
      </c>
      <c r="CS107" s="494">
        <v>0</v>
      </c>
      <c r="CT107" s="9"/>
      <c r="CV107" s="343">
        <f>IF(COUNT(G107:INDEX(G107:CS107,RP+1))&lt;&gt;RP+1,"Error",0)</f>
        <v>0</v>
      </c>
      <c r="CX107" s="324">
        <f t="shared" si="26"/>
        <v>0</v>
      </c>
    </row>
    <row r="108" spans="3:102" ht="13" hidden="1" x14ac:dyDescent="0.3">
      <c r="C108" s="421"/>
      <c r="E108" s="492">
        <f>G108+NPV(G.Asm!$F$40,H108:INDEX(H108:CS108,RP))</f>
        <v>0</v>
      </c>
      <c r="F108" s="492">
        <f t="shared" si="25"/>
        <v>0</v>
      </c>
      <c r="G108" s="493">
        <v>0</v>
      </c>
      <c r="H108" s="494">
        <v>0</v>
      </c>
      <c r="I108" s="494">
        <v>0</v>
      </c>
      <c r="J108" s="494">
        <v>0</v>
      </c>
      <c r="K108" s="494">
        <v>0</v>
      </c>
      <c r="L108" s="494">
        <v>0</v>
      </c>
      <c r="M108" s="494">
        <v>0</v>
      </c>
      <c r="N108" s="494">
        <v>0</v>
      </c>
      <c r="O108" s="494">
        <v>0</v>
      </c>
      <c r="P108" s="494">
        <v>0</v>
      </c>
      <c r="Q108" s="494">
        <v>0</v>
      </c>
      <c r="R108" s="494">
        <v>0</v>
      </c>
      <c r="S108" s="494">
        <v>0</v>
      </c>
      <c r="T108" s="494">
        <v>0</v>
      </c>
      <c r="U108" s="494">
        <v>0</v>
      </c>
      <c r="V108" s="494">
        <v>0</v>
      </c>
      <c r="W108" s="494">
        <v>0</v>
      </c>
      <c r="X108" s="494">
        <v>0</v>
      </c>
      <c r="Y108" s="494">
        <v>0</v>
      </c>
      <c r="Z108" s="494">
        <v>0</v>
      </c>
      <c r="AA108" s="494">
        <v>0</v>
      </c>
      <c r="AB108" s="494">
        <v>0</v>
      </c>
      <c r="AC108" s="494">
        <v>0</v>
      </c>
      <c r="AD108" s="494">
        <v>0</v>
      </c>
      <c r="AE108" s="494">
        <v>0</v>
      </c>
      <c r="AF108" s="494">
        <v>0</v>
      </c>
      <c r="AG108" s="494">
        <v>0</v>
      </c>
      <c r="AH108" s="494">
        <v>0</v>
      </c>
      <c r="AI108" s="494">
        <v>0</v>
      </c>
      <c r="AJ108" s="494">
        <v>0</v>
      </c>
      <c r="AK108" s="494">
        <v>0</v>
      </c>
      <c r="AL108" s="494">
        <v>0</v>
      </c>
      <c r="AM108" s="494">
        <v>0</v>
      </c>
      <c r="AN108" s="494">
        <v>0</v>
      </c>
      <c r="AO108" s="494">
        <v>0</v>
      </c>
      <c r="AP108" s="494">
        <v>0</v>
      </c>
      <c r="AQ108" s="494">
        <v>0</v>
      </c>
      <c r="AR108" s="494">
        <v>0</v>
      </c>
      <c r="AS108" s="494">
        <v>0</v>
      </c>
      <c r="AT108" s="494">
        <v>0</v>
      </c>
      <c r="AU108" s="494">
        <v>0</v>
      </c>
      <c r="AV108" s="494">
        <v>0</v>
      </c>
      <c r="AW108" s="494">
        <v>0</v>
      </c>
      <c r="AX108" s="494">
        <v>0</v>
      </c>
      <c r="AY108" s="494">
        <v>0</v>
      </c>
      <c r="AZ108" s="494">
        <v>0</v>
      </c>
      <c r="BA108" s="494">
        <v>0</v>
      </c>
      <c r="BB108" s="494">
        <v>0</v>
      </c>
      <c r="BC108" s="494">
        <v>0</v>
      </c>
      <c r="BD108" s="494">
        <v>0</v>
      </c>
      <c r="BE108" s="494">
        <v>0</v>
      </c>
      <c r="BF108" s="494">
        <v>0</v>
      </c>
      <c r="BG108" s="494">
        <v>0</v>
      </c>
      <c r="BH108" s="494">
        <v>0</v>
      </c>
      <c r="BI108" s="494">
        <v>0</v>
      </c>
      <c r="BJ108" s="494">
        <v>0</v>
      </c>
      <c r="BK108" s="494">
        <v>0</v>
      </c>
      <c r="BL108" s="494">
        <v>0</v>
      </c>
      <c r="BM108" s="494">
        <v>0</v>
      </c>
      <c r="BN108" s="494">
        <v>0</v>
      </c>
      <c r="BO108" s="494">
        <v>0</v>
      </c>
      <c r="BP108" s="494">
        <v>0</v>
      </c>
      <c r="BQ108" s="494">
        <v>0</v>
      </c>
      <c r="BR108" s="494">
        <v>0</v>
      </c>
      <c r="BS108" s="494">
        <v>0</v>
      </c>
      <c r="BT108" s="494">
        <v>0</v>
      </c>
      <c r="BU108" s="494">
        <v>0</v>
      </c>
      <c r="BV108" s="494">
        <v>0</v>
      </c>
      <c r="BW108" s="494">
        <v>0</v>
      </c>
      <c r="BX108" s="494">
        <v>0</v>
      </c>
      <c r="BY108" s="494">
        <v>0</v>
      </c>
      <c r="BZ108" s="494">
        <v>0</v>
      </c>
      <c r="CA108" s="494">
        <v>0</v>
      </c>
      <c r="CB108" s="494">
        <v>0</v>
      </c>
      <c r="CC108" s="494">
        <v>0</v>
      </c>
      <c r="CD108" s="494">
        <v>0</v>
      </c>
      <c r="CE108" s="494">
        <v>0</v>
      </c>
      <c r="CF108" s="494">
        <v>0</v>
      </c>
      <c r="CG108" s="494">
        <v>0</v>
      </c>
      <c r="CH108" s="494">
        <v>0</v>
      </c>
      <c r="CI108" s="494">
        <v>0</v>
      </c>
      <c r="CJ108" s="494">
        <v>0</v>
      </c>
      <c r="CK108" s="494">
        <v>0</v>
      </c>
      <c r="CL108" s="494">
        <v>0</v>
      </c>
      <c r="CM108" s="494">
        <v>0</v>
      </c>
      <c r="CN108" s="494">
        <v>0</v>
      </c>
      <c r="CO108" s="494">
        <v>0</v>
      </c>
      <c r="CP108" s="494">
        <v>0</v>
      </c>
      <c r="CQ108" s="494">
        <v>0</v>
      </c>
      <c r="CR108" s="494">
        <v>0</v>
      </c>
      <c r="CS108" s="494">
        <v>0</v>
      </c>
      <c r="CT108" s="9"/>
      <c r="CV108" s="343">
        <f>IF(COUNT(G108:INDEX(G108:CS108,RP+1))&lt;&gt;RP+1,"Error",0)</f>
        <v>0</v>
      </c>
      <c r="CX108" s="324">
        <f t="shared" si="26"/>
        <v>0</v>
      </c>
    </row>
    <row r="109" spans="3:102" ht="13" hidden="1" x14ac:dyDescent="0.3">
      <c r="C109" s="421"/>
      <c r="E109" s="492">
        <f>G109+NPV(G.Asm!$F$40,H109:INDEX(H109:CS109,RP))</f>
        <v>0</v>
      </c>
      <c r="F109" s="492">
        <f t="shared" si="25"/>
        <v>0</v>
      </c>
      <c r="G109" s="493">
        <v>0</v>
      </c>
      <c r="H109" s="494">
        <v>0</v>
      </c>
      <c r="I109" s="494">
        <v>0</v>
      </c>
      <c r="J109" s="494">
        <v>0</v>
      </c>
      <c r="K109" s="494">
        <v>0</v>
      </c>
      <c r="L109" s="494">
        <v>0</v>
      </c>
      <c r="M109" s="494">
        <v>0</v>
      </c>
      <c r="N109" s="494">
        <v>0</v>
      </c>
      <c r="O109" s="494">
        <v>0</v>
      </c>
      <c r="P109" s="494">
        <v>0</v>
      </c>
      <c r="Q109" s="494">
        <v>0</v>
      </c>
      <c r="R109" s="494">
        <v>0</v>
      </c>
      <c r="S109" s="494">
        <v>0</v>
      </c>
      <c r="T109" s="494">
        <v>0</v>
      </c>
      <c r="U109" s="494">
        <v>0</v>
      </c>
      <c r="V109" s="494">
        <v>0</v>
      </c>
      <c r="W109" s="494">
        <v>0</v>
      </c>
      <c r="X109" s="494">
        <v>0</v>
      </c>
      <c r="Y109" s="494">
        <v>0</v>
      </c>
      <c r="Z109" s="494">
        <v>0</v>
      </c>
      <c r="AA109" s="494">
        <v>0</v>
      </c>
      <c r="AB109" s="494">
        <v>0</v>
      </c>
      <c r="AC109" s="494">
        <v>0</v>
      </c>
      <c r="AD109" s="494">
        <v>0</v>
      </c>
      <c r="AE109" s="494">
        <v>0</v>
      </c>
      <c r="AF109" s="494">
        <v>0</v>
      </c>
      <c r="AG109" s="494">
        <v>0</v>
      </c>
      <c r="AH109" s="494">
        <v>0</v>
      </c>
      <c r="AI109" s="494">
        <v>0</v>
      </c>
      <c r="AJ109" s="494">
        <v>0</v>
      </c>
      <c r="AK109" s="494">
        <v>0</v>
      </c>
      <c r="AL109" s="494">
        <v>0</v>
      </c>
      <c r="AM109" s="494">
        <v>0</v>
      </c>
      <c r="AN109" s="494">
        <v>0</v>
      </c>
      <c r="AO109" s="494">
        <v>0</v>
      </c>
      <c r="AP109" s="494">
        <v>0</v>
      </c>
      <c r="AQ109" s="494">
        <v>0</v>
      </c>
      <c r="AR109" s="494">
        <v>0</v>
      </c>
      <c r="AS109" s="494">
        <v>0</v>
      </c>
      <c r="AT109" s="494">
        <v>0</v>
      </c>
      <c r="AU109" s="494">
        <v>0</v>
      </c>
      <c r="AV109" s="494">
        <v>0</v>
      </c>
      <c r="AW109" s="494">
        <v>0</v>
      </c>
      <c r="AX109" s="494">
        <v>0</v>
      </c>
      <c r="AY109" s="494">
        <v>0</v>
      </c>
      <c r="AZ109" s="494">
        <v>0</v>
      </c>
      <c r="BA109" s="494">
        <v>0</v>
      </c>
      <c r="BB109" s="494">
        <v>0</v>
      </c>
      <c r="BC109" s="494">
        <v>0</v>
      </c>
      <c r="BD109" s="494">
        <v>0</v>
      </c>
      <c r="BE109" s="494">
        <v>0</v>
      </c>
      <c r="BF109" s="494">
        <v>0</v>
      </c>
      <c r="BG109" s="494">
        <v>0</v>
      </c>
      <c r="BH109" s="494">
        <v>0</v>
      </c>
      <c r="BI109" s="494">
        <v>0</v>
      </c>
      <c r="BJ109" s="494">
        <v>0</v>
      </c>
      <c r="BK109" s="494">
        <v>0</v>
      </c>
      <c r="BL109" s="494">
        <v>0</v>
      </c>
      <c r="BM109" s="494">
        <v>0</v>
      </c>
      <c r="BN109" s="494">
        <v>0</v>
      </c>
      <c r="BO109" s="494">
        <v>0</v>
      </c>
      <c r="BP109" s="494">
        <v>0</v>
      </c>
      <c r="BQ109" s="494">
        <v>0</v>
      </c>
      <c r="BR109" s="494">
        <v>0</v>
      </c>
      <c r="BS109" s="494">
        <v>0</v>
      </c>
      <c r="BT109" s="494">
        <v>0</v>
      </c>
      <c r="BU109" s="494">
        <v>0</v>
      </c>
      <c r="BV109" s="494">
        <v>0</v>
      </c>
      <c r="BW109" s="494">
        <v>0</v>
      </c>
      <c r="BX109" s="494">
        <v>0</v>
      </c>
      <c r="BY109" s="494">
        <v>0</v>
      </c>
      <c r="BZ109" s="494">
        <v>0</v>
      </c>
      <c r="CA109" s="494">
        <v>0</v>
      </c>
      <c r="CB109" s="494">
        <v>0</v>
      </c>
      <c r="CC109" s="494">
        <v>0</v>
      </c>
      <c r="CD109" s="494">
        <v>0</v>
      </c>
      <c r="CE109" s="494">
        <v>0</v>
      </c>
      <c r="CF109" s="494">
        <v>0</v>
      </c>
      <c r="CG109" s="494">
        <v>0</v>
      </c>
      <c r="CH109" s="494">
        <v>0</v>
      </c>
      <c r="CI109" s="494">
        <v>0</v>
      </c>
      <c r="CJ109" s="494">
        <v>0</v>
      </c>
      <c r="CK109" s="494">
        <v>0</v>
      </c>
      <c r="CL109" s="494">
        <v>0</v>
      </c>
      <c r="CM109" s="494">
        <v>0</v>
      </c>
      <c r="CN109" s="494">
        <v>0</v>
      </c>
      <c r="CO109" s="494">
        <v>0</v>
      </c>
      <c r="CP109" s="494">
        <v>0</v>
      </c>
      <c r="CQ109" s="494">
        <v>0</v>
      </c>
      <c r="CR109" s="494">
        <v>0</v>
      </c>
      <c r="CS109" s="494">
        <v>0</v>
      </c>
      <c r="CT109" s="9"/>
      <c r="CV109" s="343">
        <f>IF(COUNT(G109:INDEX(G109:CS109,RP+1))&lt;&gt;RP+1,"Error",0)</f>
        <v>0</v>
      </c>
      <c r="CX109" s="324">
        <f t="shared" si="26"/>
        <v>0</v>
      </c>
    </row>
    <row r="110" spans="3:102" ht="13" hidden="1" x14ac:dyDescent="0.3">
      <c r="C110" s="421"/>
      <c r="E110" s="492">
        <f>G110+NPV(G.Asm!$F$40,H110:INDEX(H110:CS110,RP))</f>
        <v>0</v>
      </c>
      <c r="F110" s="492">
        <f t="shared" si="25"/>
        <v>0</v>
      </c>
      <c r="G110" s="493">
        <v>0</v>
      </c>
      <c r="H110" s="494">
        <v>0</v>
      </c>
      <c r="I110" s="494">
        <v>0</v>
      </c>
      <c r="J110" s="494">
        <v>0</v>
      </c>
      <c r="K110" s="494">
        <v>0</v>
      </c>
      <c r="L110" s="494">
        <v>0</v>
      </c>
      <c r="M110" s="494">
        <v>0</v>
      </c>
      <c r="N110" s="494">
        <v>0</v>
      </c>
      <c r="O110" s="494">
        <v>0</v>
      </c>
      <c r="P110" s="494">
        <v>0</v>
      </c>
      <c r="Q110" s="494">
        <v>0</v>
      </c>
      <c r="R110" s="494">
        <v>0</v>
      </c>
      <c r="S110" s="494">
        <v>0</v>
      </c>
      <c r="T110" s="494">
        <v>0</v>
      </c>
      <c r="U110" s="494">
        <v>0</v>
      </c>
      <c r="V110" s="494">
        <v>0</v>
      </c>
      <c r="W110" s="494">
        <v>0</v>
      </c>
      <c r="X110" s="494">
        <v>0</v>
      </c>
      <c r="Y110" s="494">
        <v>0</v>
      </c>
      <c r="Z110" s="494">
        <v>0</v>
      </c>
      <c r="AA110" s="494">
        <v>0</v>
      </c>
      <c r="AB110" s="494">
        <v>0</v>
      </c>
      <c r="AC110" s="494">
        <v>0</v>
      </c>
      <c r="AD110" s="494">
        <v>0</v>
      </c>
      <c r="AE110" s="494">
        <v>0</v>
      </c>
      <c r="AF110" s="494">
        <v>0</v>
      </c>
      <c r="AG110" s="494">
        <v>0</v>
      </c>
      <c r="AH110" s="494">
        <v>0</v>
      </c>
      <c r="AI110" s="494">
        <v>0</v>
      </c>
      <c r="AJ110" s="494">
        <v>0</v>
      </c>
      <c r="AK110" s="494">
        <v>0</v>
      </c>
      <c r="AL110" s="494">
        <v>0</v>
      </c>
      <c r="AM110" s="494">
        <v>0</v>
      </c>
      <c r="AN110" s="494">
        <v>0</v>
      </c>
      <c r="AO110" s="494">
        <v>0</v>
      </c>
      <c r="AP110" s="494">
        <v>0</v>
      </c>
      <c r="AQ110" s="494">
        <v>0</v>
      </c>
      <c r="AR110" s="494">
        <v>0</v>
      </c>
      <c r="AS110" s="494">
        <v>0</v>
      </c>
      <c r="AT110" s="494">
        <v>0</v>
      </c>
      <c r="AU110" s="494">
        <v>0</v>
      </c>
      <c r="AV110" s="494">
        <v>0</v>
      </c>
      <c r="AW110" s="494">
        <v>0</v>
      </c>
      <c r="AX110" s="494">
        <v>0</v>
      </c>
      <c r="AY110" s="494">
        <v>0</v>
      </c>
      <c r="AZ110" s="494">
        <v>0</v>
      </c>
      <c r="BA110" s="494">
        <v>0</v>
      </c>
      <c r="BB110" s="494">
        <v>0</v>
      </c>
      <c r="BC110" s="494">
        <v>0</v>
      </c>
      <c r="BD110" s="494">
        <v>0</v>
      </c>
      <c r="BE110" s="494">
        <v>0</v>
      </c>
      <c r="BF110" s="494">
        <v>0</v>
      </c>
      <c r="BG110" s="494">
        <v>0</v>
      </c>
      <c r="BH110" s="494">
        <v>0</v>
      </c>
      <c r="BI110" s="494">
        <v>0</v>
      </c>
      <c r="BJ110" s="494">
        <v>0</v>
      </c>
      <c r="BK110" s="494">
        <v>0</v>
      </c>
      <c r="BL110" s="494">
        <v>0</v>
      </c>
      <c r="BM110" s="494">
        <v>0</v>
      </c>
      <c r="BN110" s="494">
        <v>0</v>
      </c>
      <c r="BO110" s="494">
        <v>0</v>
      </c>
      <c r="BP110" s="494">
        <v>0</v>
      </c>
      <c r="BQ110" s="494">
        <v>0</v>
      </c>
      <c r="BR110" s="494">
        <v>0</v>
      </c>
      <c r="BS110" s="494">
        <v>0</v>
      </c>
      <c r="BT110" s="494">
        <v>0</v>
      </c>
      <c r="BU110" s="494">
        <v>0</v>
      </c>
      <c r="BV110" s="494">
        <v>0</v>
      </c>
      <c r="BW110" s="494">
        <v>0</v>
      </c>
      <c r="BX110" s="494">
        <v>0</v>
      </c>
      <c r="BY110" s="494">
        <v>0</v>
      </c>
      <c r="BZ110" s="494">
        <v>0</v>
      </c>
      <c r="CA110" s="494">
        <v>0</v>
      </c>
      <c r="CB110" s="494">
        <v>0</v>
      </c>
      <c r="CC110" s="494">
        <v>0</v>
      </c>
      <c r="CD110" s="494">
        <v>0</v>
      </c>
      <c r="CE110" s="494">
        <v>0</v>
      </c>
      <c r="CF110" s="494">
        <v>0</v>
      </c>
      <c r="CG110" s="494">
        <v>0</v>
      </c>
      <c r="CH110" s="494">
        <v>0</v>
      </c>
      <c r="CI110" s="494">
        <v>0</v>
      </c>
      <c r="CJ110" s="494">
        <v>0</v>
      </c>
      <c r="CK110" s="494">
        <v>0</v>
      </c>
      <c r="CL110" s="494">
        <v>0</v>
      </c>
      <c r="CM110" s="494">
        <v>0</v>
      </c>
      <c r="CN110" s="494">
        <v>0</v>
      </c>
      <c r="CO110" s="494">
        <v>0</v>
      </c>
      <c r="CP110" s="494">
        <v>0</v>
      </c>
      <c r="CQ110" s="494">
        <v>0</v>
      </c>
      <c r="CR110" s="494">
        <v>0</v>
      </c>
      <c r="CS110" s="494">
        <v>0</v>
      </c>
      <c r="CT110" s="9"/>
      <c r="CV110" s="343">
        <f>IF(COUNT(G110:INDEX(G110:CS110,RP+1))&lt;&gt;RP+1,"Error",0)</f>
        <v>0</v>
      </c>
      <c r="CX110" s="324">
        <f t="shared" si="26"/>
        <v>0</v>
      </c>
    </row>
    <row r="111" spans="3:102" ht="13" hidden="1" x14ac:dyDescent="0.3">
      <c r="C111" s="422" t="s">
        <v>334</v>
      </c>
      <c r="E111" s="492">
        <f>G111+NPV(G.Asm!$F$40,H111:INDEX(H111:CS111,RP))</f>
        <v>0</v>
      </c>
      <c r="F111" s="492">
        <f t="shared" si="25"/>
        <v>0</v>
      </c>
      <c r="G111" s="493">
        <v>0</v>
      </c>
      <c r="H111" s="494">
        <v>0</v>
      </c>
      <c r="I111" s="494">
        <v>0</v>
      </c>
      <c r="J111" s="494">
        <v>0</v>
      </c>
      <c r="K111" s="494">
        <v>0</v>
      </c>
      <c r="L111" s="494">
        <v>0</v>
      </c>
      <c r="M111" s="494">
        <v>0</v>
      </c>
      <c r="N111" s="494">
        <v>0</v>
      </c>
      <c r="O111" s="494">
        <v>0</v>
      </c>
      <c r="P111" s="494">
        <v>0</v>
      </c>
      <c r="Q111" s="494">
        <v>0</v>
      </c>
      <c r="R111" s="494">
        <v>0</v>
      </c>
      <c r="S111" s="494">
        <v>0</v>
      </c>
      <c r="T111" s="494">
        <v>0</v>
      </c>
      <c r="U111" s="494">
        <v>0</v>
      </c>
      <c r="V111" s="494">
        <v>0</v>
      </c>
      <c r="W111" s="494">
        <v>0</v>
      </c>
      <c r="X111" s="494">
        <v>0</v>
      </c>
      <c r="Y111" s="494">
        <v>0</v>
      </c>
      <c r="Z111" s="494">
        <v>0</v>
      </c>
      <c r="AA111" s="494">
        <v>0</v>
      </c>
      <c r="AB111" s="494">
        <v>0</v>
      </c>
      <c r="AC111" s="494">
        <v>0</v>
      </c>
      <c r="AD111" s="494">
        <v>0</v>
      </c>
      <c r="AE111" s="494">
        <v>0</v>
      </c>
      <c r="AF111" s="494">
        <v>0</v>
      </c>
      <c r="AG111" s="494">
        <v>0</v>
      </c>
      <c r="AH111" s="494">
        <v>0</v>
      </c>
      <c r="AI111" s="494">
        <v>0</v>
      </c>
      <c r="AJ111" s="494">
        <v>0</v>
      </c>
      <c r="AK111" s="494">
        <v>0</v>
      </c>
      <c r="AL111" s="494">
        <v>0</v>
      </c>
      <c r="AM111" s="494">
        <v>0</v>
      </c>
      <c r="AN111" s="494">
        <v>0</v>
      </c>
      <c r="AO111" s="494">
        <v>0</v>
      </c>
      <c r="AP111" s="494">
        <v>0</v>
      </c>
      <c r="AQ111" s="494">
        <v>0</v>
      </c>
      <c r="AR111" s="494">
        <v>0</v>
      </c>
      <c r="AS111" s="494">
        <v>0</v>
      </c>
      <c r="AT111" s="494">
        <v>0</v>
      </c>
      <c r="AU111" s="494">
        <v>0</v>
      </c>
      <c r="AV111" s="494">
        <v>0</v>
      </c>
      <c r="AW111" s="494">
        <v>0</v>
      </c>
      <c r="AX111" s="494">
        <v>0</v>
      </c>
      <c r="AY111" s="494">
        <v>0</v>
      </c>
      <c r="AZ111" s="494">
        <v>0</v>
      </c>
      <c r="BA111" s="494">
        <v>0</v>
      </c>
      <c r="BB111" s="494">
        <v>0</v>
      </c>
      <c r="BC111" s="494">
        <v>0</v>
      </c>
      <c r="BD111" s="494">
        <v>0</v>
      </c>
      <c r="BE111" s="494">
        <v>0</v>
      </c>
      <c r="BF111" s="494">
        <v>0</v>
      </c>
      <c r="BG111" s="494">
        <v>0</v>
      </c>
      <c r="BH111" s="494">
        <v>0</v>
      </c>
      <c r="BI111" s="494">
        <v>0</v>
      </c>
      <c r="BJ111" s="494">
        <v>0</v>
      </c>
      <c r="BK111" s="494">
        <v>0</v>
      </c>
      <c r="BL111" s="494">
        <v>0</v>
      </c>
      <c r="BM111" s="494">
        <v>0</v>
      </c>
      <c r="BN111" s="494">
        <v>0</v>
      </c>
      <c r="BO111" s="494">
        <v>0</v>
      </c>
      <c r="BP111" s="494">
        <v>0</v>
      </c>
      <c r="BQ111" s="494">
        <v>0</v>
      </c>
      <c r="BR111" s="494">
        <v>0</v>
      </c>
      <c r="BS111" s="494">
        <v>0</v>
      </c>
      <c r="BT111" s="494">
        <v>0</v>
      </c>
      <c r="BU111" s="494">
        <v>0</v>
      </c>
      <c r="BV111" s="494">
        <v>0</v>
      </c>
      <c r="BW111" s="494">
        <v>0</v>
      </c>
      <c r="BX111" s="494">
        <v>0</v>
      </c>
      <c r="BY111" s="494">
        <v>0</v>
      </c>
      <c r="BZ111" s="494">
        <v>0</v>
      </c>
      <c r="CA111" s="494">
        <v>0</v>
      </c>
      <c r="CB111" s="494">
        <v>0</v>
      </c>
      <c r="CC111" s="494">
        <v>0</v>
      </c>
      <c r="CD111" s="494">
        <v>0</v>
      </c>
      <c r="CE111" s="494">
        <v>0</v>
      </c>
      <c r="CF111" s="494">
        <v>0</v>
      </c>
      <c r="CG111" s="494">
        <v>0</v>
      </c>
      <c r="CH111" s="494">
        <v>0</v>
      </c>
      <c r="CI111" s="494">
        <v>0</v>
      </c>
      <c r="CJ111" s="494">
        <v>0</v>
      </c>
      <c r="CK111" s="494">
        <v>0</v>
      </c>
      <c r="CL111" s="494">
        <v>0</v>
      </c>
      <c r="CM111" s="494">
        <v>0</v>
      </c>
      <c r="CN111" s="494">
        <v>0</v>
      </c>
      <c r="CO111" s="494">
        <v>0</v>
      </c>
      <c r="CP111" s="494">
        <v>0</v>
      </c>
      <c r="CQ111" s="494">
        <v>0</v>
      </c>
      <c r="CR111" s="494">
        <v>0</v>
      </c>
      <c r="CS111" s="494">
        <v>0</v>
      </c>
      <c r="CT111" s="9"/>
      <c r="CV111" s="343">
        <f>IF(COUNT(G111:INDEX(G111:CS111,RP+1))&lt;&gt;RP+1,"Error",0)</f>
        <v>0</v>
      </c>
      <c r="CX111" s="324">
        <f t="shared" si="26"/>
        <v>0</v>
      </c>
    </row>
    <row r="112" spans="3:102" ht="13" hidden="1" x14ac:dyDescent="0.3">
      <c r="C112" s="422" t="s">
        <v>334</v>
      </c>
      <c r="E112" s="492">
        <f>G112+NPV(G.Asm!$F$40,H112:INDEX(H112:CS112,RP))</f>
        <v>0</v>
      </c>
      <c r="F112" s="492">
        <f t="shared" si="25"/>
        <v>0</v>
      </c>
      <c r="G112" s="493">
        <v>0</v>
      </c>
      <c r="H112" s="494">
        <v>0</v>
      </c>
      <c r="I112" s="494">
        <v>0</v>
      </c>
      <c r="J112" s="494">
        <v>0</v>
      </c>
      <c r="K112" s="494">
        <v>0</v>
      </c>
      <c r="L112" s="494">
        <v>0</v>
      </c>
      <c r="M112" s="494">
        <v>0</v>
      </c>
      <c r="N112" s="494">
        <v>0</v>
      </c>
      <c r="O112" s="494">
        <v>0</v>
      </c>
      <c r="P112" s="494">
        <v>0</v>
      </c>
      <c r="Q112" s="494">
        <v>0</v>
      </c>
      <c r="R112" s="494">
        <v>0</v>
      </c>
      <c r="S112" s="494">
        <v>0</v>
      </c>
      <c r="T112" s="494">
        <v>0</v>
      </c>
      <c r="U112" s="494">
        <v>0</v>
      </c>
      <c r="V112" s="494">
        <v>0</v>
      </c>
      <c r="W112" s="494">
        <v>0</v>
      </c>
      <c r="X112" s="494">
        <v>0</v>
      </c>
      <c r="Y112" s="494">
        <v>0</v>
      </c>
      <c r="Z112" s="494">
        <v>0</v>
      </c>
      <c r="AA112" s="494">
        <v>0</v>
      </c>
      <c r="AB112" s="494">
        <v>0</v>
      </c>
      <c r="AC112" s="494">
        <v>0</v>
      </c>
      <c r="AD112" s="494">
        <v>0</v>
      </c>
      <c r="AE112" s="494">
        <v>0</v>
      </c>
      <c r="AF112" s="494">
        <v>0</v>
      </c>
      <c r="AG112" s="494">
        <v>0</v>
      </c>
      <c r="AH112" s="494">
        <v>0</v>
      </c>
      <c r="AI112" s="494">
        <v>0</v>
      </c>
      <c r="AJ112" s="494">
        <v>0</v>
      </c>
      <c r="AK112" s="494">
        <v>0</v>
      </c>
      <c r="AL112" s="494">
        <v>0</v>
      </c>
      <c r="AM112" s="494">
        <v>0</v>
      </c>
      <c r="AN112" s="494">
        <v>0</v>
      </c>
      <c r="AO112" s="494">
        <v>0</v>
      </c>
      <c r="AP112" s="494">
        <v>0</v>
      </c>
      <c r="AQ112" s="494">
        <v>0</v>
      </c>
      <c r="AR112" s="494">
        <v>0</v>
      </c>
      <c r="AS112" s="494">
        <v>0</v>
      </c>
      <c r="AT112" s="494">
        <v>0</v>
      </c>
      <c r="AU112" s="494">
        <v>0</v>
      </c>
      <c r="AV112" s="494">
        <v>0</v>
      </c>
      <c r="AW112" s="494">
        <v>0</v>
      </c>
      <c r="AX112" s="494">
        <v>0</v>
      </c>
      <c r="AY112" s="494">
        <v>0</v>
      </c>
      <c r="AZ112" s="494">
        <v>0</v>
      </c>
      <c r="BA112" s="494">
        <v>0</v>
      </c>
      <c r="BB112" s="494">
        <v>0</v>
      </c>
      <c r="BC112" s="494">
        <v>0</v>
      </c>
      <c r="BD112" s="494">
        <v>0</v>
      </c>
      <c r="BE112" s="494">
        <v>0</v>
      </c>
      <c r="BF112" s="494">
        <v>0</v>
      </c>
      <c r="BG112" s="494">
        <v>0</v>
      </c>
      <c r="BH112" s="494">
        <v>0</v>
      </c>
      <c r="BI112" s="494">
        <v>0</v>
      </c>
      <c r="BJ112" s="494">
        <v>0</v>
      </c>
      <c r="BK112" s="494">
        <v>0</v>
      </c>
      <c r="BL112" s="494">
        <v>0</v>
      </c>
      <c r="BM112" s="494">
        <v>0</v>
      </c>
      <c r="BN112" s="494">
        <v>0</v>
      </c>
      <c r="BO112" s="494">
        <v>0</v>
      </c>
      <c r="BP112" s="494">
        <v>0</v>
      </c>
      <c r="BQ112" s="494">
        <v>0</v>
      </c>
      <c r="BR112" s="494">
        <v>0</v>
      </c>
      <c r="BS112" s="494">
        <v>0</v>
      </c>
      <c r="BT112" s="494">
        <v>0</v>
      </c>
      <c r="BU112" s="494">
        <v>0</v>
      </c>
      <c r="BV112" s="494">
        <v>0</v>
      </c>
      <c r="BW112" s="494">
        <v>0</v>
      </c>
      <c r="BX112" s="494">
        <v>0</v>
      </c>
      <c r="BY112" s="494">
        <v>0</v>
      </c>
      <c r="BZ112" s="494">
        <v>0</v>
      </c>
      <c r="CA112" s="494">
        <v>0</v>
      </c>
      <c r="CB112" s="494">
        <v>0</v>
      </c>
      <c r="CC112" s="494">
        <v>0</v>
      </c>
      <c r="CD112" s="494">
        <v>0</v>
      </c>
      <c r="CE112" s="494">
        <v>0</v>
      </c>
      <c r="CF112" s="494">
        <v>0</v>
      </c>
      <c r="CG112" s="494">
        <v>0</v>
      </c>
      <c r="CH112" s="494">
        <v>0</v>
      </c>
      <c r="CI112" s="494">
        <v>0</v>
      </c>
      <c r="CJ112" s="494">
        <v>0</v>
      </c>
      <c r="CK112" s="494">
        <v>0</v>
      </c>
      <c r="CL112" s="494">
        <v>0</v>
      </c>
      <c r="CM112" s="494">
        <v>0</v>
      </c>
      <c r="CN112" s="494">
        <v>0</v>
      </c>
      <c r="CO112" s="494">
        <v>0</v>
      </c>
      <c r="CP112" s="494">
        <v>0</v>
      </c>
      <c r="CQ112" s="494">
        <v>0</v>
      </c>
      <c r="CR112" s="494">
        <v>0</v>
      </c>
      <c r="CS112" s="494">
        <v>0</v>
      </c>
      <c r="CT112" s="9"/>
      <c r="CV112" s="343">
        <f>IF(COUNT(G112:INDEX(G112:CS112,RP+1))&lt;&gt;RP+1,"Error",0)</f>
        <v>0</v>
      </c>
      <c r="CX112" s="324">
        <f t="shared" si="26"/>
        <v>0</v>
      </c>
    </row>
    <row r="113" spans="3:102" ht="13" hidden="1" x14ac:dyDescent="0.3">
      <c r="C113" s="422" t="s">
        <v>334</v>
      </c>
      <c r="E113" s="492">
        <f>G113+NPV(G.Asm!$F$40,H113:INDEX(H113:CS113,RP))</f>
        <v>0</v>
      </c>
      <c r="F113" s="492">
        <f t="shared" si="25"/>
        <v>0</v>
      </c>
      <c r="G113" s="493">
        <v>0</v>
      </c>
      <c r="H113" s="494">
        <v>0</v>
      </c>
      <c r="I113" s="494">
        <v>0</v>
      </c>
      <c r="J113" s="494">
        <v>0</v>
      </c>
      <c r="K113" s="494">
        <v>0</v>
      </c>
      <c r="L113" s="494">
        <v>0</v>
      </c>
      <c r="M113" s="494">
        <v>0</v>
      </c>
      <c r="N113" s="494">
        <v>0</v>
      </c>
      <c r="O113" s="494">
        <v>0</v>
      </c>
      <c r="P113" s="494">
        <v>0</v>
      </c>
      <c r="Q113" s="494">
        <v>0</v>
      </c>
      <c r="R113" s="494">
        <v>0</v>
      </c>
      <c r="S113" s="494">
        <v>0</v>
      </c>
      <c r="T113" s="494">
        <v>0</v>
      </c>
      <c r="U113" s="494">
        <v>0</v>
      </c>
      <c r="V113" s="494">
        <v>0</v>
      </c>
      <c r="W113" s="494">
        <v>0</v>
      </c>
      <c r="X113" s="494">
        <v>0</v>
      </c>
      <c r="Y113" s="494">
        <v>0</v>
      </c>
      <c r="Z113" s="494">
        <v>0</v>
      </c>
      <c r="AA113" s="494">
        <v>0</v>
      </c>
      <c r="AB113" s="494">
        <v>0</v>
      </c>
      <c r="AC113" s="494">
        <v>0</v>
      </c>
      <c r="AD113" s="494">
        <v>0</v>
      </c>
      <c r="AE113" s="494">
        <v>0</v>
      </c>
      <c r="AF113" s="494">
        <v>0</v>
      </c>
      <c r="AG113" s="494">
        <v>0</v>
      </c>
      <c r="AH113" s="494">
        <v>0</v>
      </c>
      <c r="AI113" s="494">
        <v>0</v>
      </c>
      <c r="AJ113" s="494">
        <v>0</v>
      </c>
      <c r="AK113" s="494">
        <v>0</v>
      </c>
      <c r="AL113" s="494">
        <v>0</v>
      </c>
      <c r="AM113" s="494">
        <v>0</v>
      </c>
      <c r="AN113" s="494">
        <v>0</v>
      </c>
      <c r="AO113" s="494">
        <v>0</v>
      </c>
      <c r="AP113" s="494">
        <v>0</v>
      </c>
      <c r="AQ113" s="494">
        <v>0</v>
      </c>
      <c r="AR113" s="494">
        <v>0</v>
      </c>
      <c r="AS113" s="494">
        <v>0</v>
      </c>
      <c r="AT113" s="494">
        <v>0</v>
      </c>
      <c r="AU113" s="494">
        <v>0</v>
      </c>
      <c r="AV113" s="494">
        <v>0</v>
      </c>
      <c r="AW113" s="494">
        <v>0</v>
      </c>
      <c r="AX113" s="494">
        <v>0</v>
      </c>
      <c r="AY113" s="494">
        <v>0</v>
      </c>
      <c r="AZ113" s="494">
        <v>0</v>
      </c>
      <c r="BA113" s="494">
        <v>0</v>
      </c>
      <c r="BB113" s="494">
        <v>0</v>
      </c>
      <c r="BC113" s="494">
        <v>0</v>
      </c>
      <c r="BD113" s="494">
        <v>0</v>
      </c>
      <c r="BE113" s="494">
        <v>0</v>
      </c>
      <c r="BF113" s="494">
        <v>0</v>
      </c>
      <c r="BG113" s="494">
        <v>0</v>
      </c>
      <c r="BH113" s="494">
        <v>0</v>
      </c>
      <c r="BI113" s="494">
        <v>0</v>
      </c>
      <c r="BJ113" s="494">
        <v>0</v>
      </c>
      <c r="BK113" s="494">
        <v>0</v>
      </c>
      <c r="BL113" s="494">
        <v>0</v>
      </c>
      <c r="BM113" s="494">
        <v>0</v>
      </c>
      <c r="BN113" s="494">
        <v>0</v>
      </c>
      <c r="BO113" s="494">
        <v>0</v>
      </c>
      <c r="BP113" s="494">
        <v>0</v>
      </c>
      <c r="BQ113" s="494">
        <v>0</v>
      </c>
      <c r="BR113" s="494">
        <v>0</v>
      </c>
      <c r="BS113" s="494">
        <v>0</v>
      </c>
      <c r="BT113" s="494">
        <v>0</v>
      </c>
      <c r="BU113" s="494">
        <v>0</v>
      </c>
      <c r="BV113" s="494">
        <v>0</v>
      </c>
      <c r="BW113" s="494">
        <v>0</v>
      </c>
      <c r="BX113" s="494">
        <v>0</v>
      </c>
      <c r="BY113" s="494">
        <v>0</v>
      </c>
      <c r="BZ113" s="494">
        <v>0</v>
      </c>
      <c r="CA113" s="494">
        <v>0</v>
      </c>
      <c r="CB113" s="494">
        <v>0</v>
      </c>
      <c r="CC113" s="494">
        <v>0</v>
      </c>
      <c r="CD113" s="494">
        <v>0</v>
      </c>
      <c r="CE113" s="494">
        <v>0</v>
      </c>
      <c r="CF113" s="494">
        <v>0</v>
      </c>
      <c r="CG113" s="494">
        <v>0</v>
      </c>
      <c r="CH113" s="494">
        <v>0</v>
      </c>
      <c r="CI113" s="494">
        <v>0</v>
      </c>
      <c r="CJ113" s="494">
        <v>0</v>
      </c>
      <c r="CK113" s="494">
        <v>0</v>
      </c>
      <c r="CL113" s="494">
        <v>0</v>
      </c>
      <c r="CM113" s="494">
        <v>0</v>
      </c>
      <c r="CN113" s="494">
        <v>0</v>
      </c>
      <c r="CO113" s="494">
        <v>0</v>
      </c>
      <c r="CP113" s="494">
        <v>0</v>
      </c>
      <c r="CQ113" s="494">
        <v>0</v>
      </c>
      <c r="CR113" s="494">
        <v>0</v>
      </c>
      <c r="CS113" s="494">
        <v>0</v>
      </c>
      <c r="CT113" s="9"/>
      <c r="CV113" s="343">
        <f>IF(COUNT(G113:INDEX(G113:CS113,RP+1))&lt;&gt;RP+1,"Error",0)</f>
        <v>0</v>
      </c>
      <c r="CX113" s="324">
        <f t="shared" si="26"/>
        <v>0</v>
      </c>
    </row>
    <row r="114" spans="3:102" ht="13" hidden="1" x14ac:dyDescent="0.3">
      <c r="C114" s="422" t="s">
        <v>334</v>
      </c>
      <c r="E114" s="492">
        <f>G114+NPV(G.Asm!$F$40,H114:INDEX(H114:CS114,RP))</f>
        <v>0</v>
      </c>
      <c r="F114" s="492">
        <f t="shared" si="25"/>
        <v>0</v>
      </c>
      <c r="G114" s="493">
        <v>0</v>
      </c>
      <c r="H114" s="494">
        <v>0</v>
      </c>
      <c r="I114" s="494">
        <v>0</v>
      </c>
      <c r="J114" s="494">
        <v>0</v>
      </c>
      <c r="K114" s="494">
        <v>0</v>
      </c>
      <c r="L114" s="494">
        <v>0</v>
      </c>
      <c r="M114" s="494">
        <v>0</v>
      </c>
      <c r="N114" s="494">
        <v>0</v>
      </c>
      <c r="O114" s="494">
        <v>0</v>
      </c>
      <c r="P114" s="494">
        <v>0</v>
      </c>
      <c r="Q114" s="494">
        <v>0</v>
      </c>
      <c r="R114" s="494">
        <v>0</v>
      </c>
      <c r="S114" s="494">
        <v>0</v>
      </c>
      <c r="T114" s="494">
        <v>0</v>
      </c>
      <c r="U114" s="494">
        <v>0</v>
      </c>
      <c r="V114" s="494">
        <v>0</v>
      </c>
      <c r="W114" s="494">
        <v>0</v>
      </c>
      <c r="X114" s="494">
        <v>0</v>
      </c>
      <c r="Y114" s="494">
        <v>0</v>
      </c>
      <c r="Z114" s="494">
        <v>0</v>
      </c>
      <c r="AA114" s="494">
        <v>0</v>
      </c>
      <c r="AB114" s="494">
        <v>0</v>
      </c>
      <c r="AC114" s="494">
        <v>0</v>
      </c>
      <c r="AD114" s="494">
        <v>0</v>
      </c>
      <c r="AE114" s="494">
        <v>0</v>
      </c>
      <c r="AF114" s="494">
        <v>0</v>
      </c>
      <c r="AG114" s="494">
        <v>0</v>
      </c>
      <c r="AH114" s="494">
        <v>0</v>
      </c>
      <c r="AI114" s="494">
        <v>0</v>
      </c>
      <c r="AJ114" s="494">
        <v>0</v>
      </c>
      <c r="AK114" s="494">
        <v>0</v>
      </c>
      <c r="AL114" s="494">
        <v>0</v>
      </c>
      <c r="AM114" s="494">
        <v>0</v>
      </c>
      <c r="AN114" s="494">
        <v>0</v>
      </c>
      <c r="AO114" s="494">
        <v>0</v>
      </c>
      <c r="AP114" s="494">
        <v>0</v>
      </c>
      <c r="AQ114" s="494">
        <v>0</v>
      </c>
      <c r="AR114" s="494">
        <v>0</v>
      </c>
      <c r="AS114" s="494">
        <v>0</v>
      </c>
      <c r="AT114" s="494">
        <v>0</v>
      </c>
      <c r="AU114" s="494">
        <v>0</v>
      </c>
      <c r="AV114" s="494">
        <v>0</v>
      </c>
      <c r="AW114" s="494">
        <v>0</v>
      </c>
      <c r="AX114" s="494">
        <v>0</v>
      </c>
      <c r="AY114" s="494">
        <v>0</v>
      </c>
      <c r="AZ114" s="494">
        <v>0</v>
      </c>
      <c r="BA114" s="494">
        <v>0</v>
      </c>
      <c r="BB114" s="494">
        <v>0</v>
      </c>
      <c r="BC114" s="494">
        <v>0</v>
      </c>
      <c r="BD114" s="494">
        <v>0</v>
      </c>
      <c r="BE114" s="494">
        <v>0</v>
      </c>
      <c r="BF114" s="494">
        <v>0</v>
      </c>
      <c r="BG114" s="494">
        <v>0</v>
      </c>
      <c r="BH114" s="494">
        <v>0</v>
      </c>
      <c r="BI114" s="494">
        <v>0</v>
      </c>
      <c r="BJ114" s="494">
        <v>0</v>
      </c>
      <c r="BK114" s="494">
        <v>0</v>
      </c>
      <c r="BL114" s="494">
        <v>0</v>
      </c>
      <c r="BM114" s="494">
        <v>0</v>
      </c>
      <c r="BN114" s="494">
        <v>0</v>
      </c>
      <c r="BO114" s="494">
        <v>0</v>
      </c>
      <c r="BP114" s="494">
        <v>0</v>
      </c>
      <c r="BQ114" s="494">
        <v>0</v>
      </c>
      <c r="BR114" s="494">
        <v>0</v>
      </c>
      <c r="BS114" s="494">
        <v>0</v>
      </c>
      <c r="BT114" s="494">
        <v>0</v>
      </c>
      <c r="BU114" s="494">
        <v>0</v>
      </c>
      <c r="BV114" s="494">
        <v>0</v>
      </c>
      <c r="BW114" s="494">
        <v>0</v>
      </c>
      <c r="BX114" s="494">
        <v>0</v>
      </c>
      <c r="BY114" s="494">
        <v>0</v>
      </c>
      <c r="BZ114" s="494">
        <v>0</v>
      </c>
      <c r="CA114" s="494">
        <v>0</v>
      </c>
      <c r="CB114" s="494">
        <v>0</v>
      </c>
      <c r="CC114" s="494">
        <v>0</v>
      </c>
      <c r="CD114" s="494">
        <v>0</v>
      </c>
      <c r="CE114" s="494">
        <v>0</v>
      </c>
      <c r="CF114" s="494">
        <v>0</v>
      </c>
      <c r="CG114" s="494">
        <v>0</v>
      </c>
      <c r="CH114" s="494">
        <v>0</v>
      </c>
      <c r="CI114" s="494">
        <v>0</v>
      </c>
      <c r="CJ114" s="494">
        <v>0</v>
      </c>
      <c r="CK114" s="494">
        <v>0</v>
      </c>
      <c r="CL114" s="494">
        <v>0</v>
      </c>
      <c r="CM114" s="494">
        <v>0</v>
      </c>
      <c r="CN114" s="494">
        <v>0</v>
      </c>
      <c r="CO114" s="494">
        <v>0</v>
      </c>
      <c r="CP114" s="494">
        <v>0</v>
      </c>
      <c r="CQ114" s="494">
        <v>0</v>
      </c>
      <c r="CR114" s="494">
        <v>0</v>
      </c>
      <c r="CS114" s="494">
        <v>0</v>
      </c>
      <c r="CT114" s="9"/>
      <c r="CV114" s="343">
        <f>IF(COUNT(G114:INDEX(G114:CS114,RP+1))&lt;&gt;RP+1,"Error",0)</f>
        <v>0</v>
      </c>
      <c r="CX114" s="324">
        <f t="shared" si="26"/>
        <v>0</v>
      </c>
    </row>
    <row r="115" spans="3:102" ht="13" hidden="1" x14ac:dyDescent="0.3">
      <c r="C115" s="422" t="s">
        <v>334</v>
      </c>
      <c r="E115" s="492">
        <f>G115+NPV(G.Asm!$F$40,H115:INDEX(H115:CS115,RP))</f>
        <v>0</v>
      </c>
      <c r="F115" s="492">
        <f t="shared" si="25"/>
        <v>0</v>
      </c>
      <c r="G115" s="493">
        <v>0</v>
      </c>
      <c r="H115" s="494">
        <v>0</v>
      </c>
      <c r="I115" s="494">
        <v>0</v>
      </c>
      <c r="J115" s="494">
        <v>0</v>
      </c>
      <c r="K115" s="494">
        <v>0</v>
      </c>
      <c r="L115" s="494">
        <v>0</v>
      </c>
      <c r="M115" s="494">
        <v>0</v>
      </c>
      <c r="N115" s="494">
        <v>0</v>
      </c>
      <c r="O115" s="494">
        <v>0</v>
      </c>
      <c r="P115" s="494">
        <v>0</v>
      </c>
      <c r="Q115" s="494">
        <v>0</v>
      </c>
      <c r="R115" s="494">
        <v>0</v>
      </c>
      <c r="S115" s="494">
        <v>0</v>
      </c>
      <c r="T115" s="494">
        <v>0</v>
      </c>
      <c r="U115" s="494">
        <v>0</v>
      </c>
      <c r="V115" s="494">
        <v>0</v>
      </c>
      <c r="W115" s="494">
        <v>0</v>
      </c>
      <c r="X115" s="494">
        <v>0</v>
      </c>
      <c r="Y115" s="494">
        <v>0</v>
      </c>
      <c r="Z115" s="494">
        <v>0</v>
      </c>
      <c r="AA115" s="494">
        <v>0</v>
      </c>
      <c r="AB115" s="494">
        <v>0</v>
      </c>
      <c r="AC115" s="494">
        <v>0</v>
      </c>
      <c r="AD115" s="494">
        <v>0</v>
      </c>
      <c r="AE115" s="494">
        <v>0</v>
      </c>
      <c r="AF115" s="494">
        <v>0</v>
      </c>
      <c r="AG115" s="494">
        <v>0</v>
      </c>
      <c r="AH115" s="494">
        <v>0</v>
      </c>
      <c r="AI115" s="494">
        <v>0</v>
      </c>
      <c r="AJ115" s="494">
        <v>0</v>
      </c>
      <c r="AK115" s="494">
        <v>0</v>
      </c>
      <c r="AL115" s="494">
        <v>0</v>
      </c>
      <c r="AM115" s="494">
        <v>0</v>
      </c>
      <c r="AN115" s="494">
        <v>0</v>
      </c>
      <c r="AO115" s="494">
        <v>0</v>
      </c>
      <c r="AP115" s="494">
        <v>0</v>
      </c>
      <c r="AQ115" s="494">
        <v>0</v>
      </c>
      <c r="AR115" s="494">
        <v>0</v>
      </c>
      <c r="AS115" s="494">
        <v>0</v>
      </c>
      <c r="AT115" s="494">
        <v>0</v>
      </c>
      <c r="AU115" s="494">
        <v>0</v>
      </c>
      <c r="AV115" s="494">
        <v>0</v>
      </c>
      <c r="AW115" s="494">
        <v>0</v>
      </c>
      <c r="AX115" s="494">
        <v>0</v>
      </c>
      <c r="AY115" s="494">
        <v>0</v>
      </c>
      <c r="AZ115" s="494">
        <v>0</v>
      </c>
      <c r="BA115" s="494">
        <v>0</v>
      </c>
      <c r="BB115" s="494">
        <v>0</v>
      </c>
      <c r="BC115" s="494">
        <v>0</v>
      </c>
      <c r="BD115" s="494">
        <v>0</v>
      </c>
      <c r="BE115" s="494">
        <v>0</v>
      </c>
      <c r="BF115" s="494">
        <v>0</v>
      </c>
      <c r="BG115" s="494">
        <v>0</v>
      </c>
      <c r="BH115" s="494">
        <v>0</v>
      </c>
      <c r="BI115" s="494">
        <v>0</v>
      </c>
      <c r="BJ115" s="494">
        <v>0</v>
      </c>
      <c r="BK115" s="494">
        <v>0</v>
      </c>
      <c r="BL115" s="494">
        <v>0</v>
      </c>
      <c r="BM115" s="494">
        <v>0</v>
      </c>
      <c r="BN115" s="494">
        <v>0</v>
      </c>
      <c r="BO115" s="494">
        <v>0</v>
      </c>
      <c r="BP115" s="494">
        <v>0</v>
      </c>
      <c r="BQ115" s="494">
        <v>0</v>
      </c>
      <c r="BR115" s="494">
        <v>0</v>
      </c>
      <c r="BS115" s="494">
        <v>0</v>
      </c>
      <c r="BT115" s="494">
        <v>0</v>
      </c>
      <c r="BU115" s="494">
        <v>0</v>
      </c>
      <c r="BV115" s="494">
        <v>0</v>
      </c>
      <c r="BW115" s="494">
        <v>0</v>
      </c>
      <c r="BX115" s="494">
        <v>0</v>
      </c>
      <c r="BY115" s="494">
        <v>0</v>
      </c>
      <c r="BZ115" s="494">
        <v>0</v>
      </c>
      <c r="CA115" s="494">
        <v>0</v>
      </c>
      <c r="CB115" s="494">
        <v>0</v>
      </c>
      <c r="CC115" s="494">
        <v>0</v>
      </c>
      <c r="CD115" s="494">
        <v>0</v>
      </c>
      <c r="CE115" s="494">
        <v>0</v>
      </c>
      <c r="CF115" s="494">
        <v>0</v>
      </c>
      <c r="CG115" s="494">
        <v>0</v>
      </c>
      <c r="CH115" s="494">
        <v>0</v>
      </c>
      <c r="CI115" s="494">
        <v>0</v>
      </c>
      <c r="CJ115" s="494">
        <v>0</v>
      </c>
      <c r="CK115" s="494">
        <v>0</v>
      </c>
      <c r="CL115" s="494">
        <v>0</v>
      </c>
      <c r="CM115" s="494">
        <v>0</v>
      </c>
      <c r="CN115" s="494">
        <v>0</v>
      </c>
      <c r="CO115" s="494">
        <v>0</v>
      </c>
      <c r="CP115" s="494">
        <v>0</v>
      </c>
      <c r="CQ115" s="494">
        <v>0</v>
      </c>
      <c r="CR115" s="494">
        <v>0</v>
      </c>
      <c r="CS115" s="494">
        <v>0</v>
      </c>
      <c r="CT115" s="9"/>
      <c r="CV115" s="343">
        <f>IF(COUNT(G115:INDEX(G115:CS115,RP+1))&lt;&gt;RP+1,"Error",0)</f>
        <v>0</v>
      </c>
      <c r="CX115" s="324">
        <f t="shared" si="26"/>
        <v>0</v>
      </c>
    </row>
    <row r="116" spans="3:102" ht="13" hidden="1" x14ac:dyDescent="0.3">
      <c r="E116" s="495"/>
      <c r="F116" s="495"/>
      <c r="G116" s="131"/>
      <c r="H116" s="131"/>
      <c r="I116" s="131"/>
      <c r="J116" s="131"/>
      <c r="K116" s="131"/>
      <c r="L116" s="131"/>
      <c r="M116" s="131"/>
      <c r="N116" s="131"/>
      <c r="O116" s="131"/>
      <c r="P116" s="131"/>
      <c r="Q116" s="131"/>
      <c r="R116" s="131"/>
      <c r="S116" s="131"/>
      <c r="T116" s="131"/>
      <c r="U116" s="131"/>
      <c r="V116" s="131"/>
      <c r="W116" s="131"/>
      <c r="X116" s="131"/>
      <c r="Y116" s="131"/>
      <c r="Z116" s="131"/>
      <c r="AA116" s="131"/>
      <c r="AB116" s="131"/>
      <c r="AC116" s="131"/>
      <c r="AD116" s="131"/>
      <c r="AE116" s="131"/>
      <c r="AF116" s="131"/>
      <c r="AG116" s="131"/>
      <c r="AH116" s="131"/>
      <c r="AI116" s="131"/>
      <c r="AJ116" s="131"/>
      <c r="AK116" s="131"/>
      <c r="AL116" s="131"/>
      <c r="AM116" s="131"/>
      <c r="AN116" s="131"/>
      <c r="AO116" s="131"/>
      <c r="AP116" s="131"/>
      <c r="AQ116" s="131"/>
      <c r="AR116" s="131"/>
      <c r="AS116" s="131"/>
      <c r="AT116" s="131"/>
      <c r="AU116" s="131"/>
      <c r="AV116" s="131"/>
      <c r="AW116" s="131"/>
      <c r="AX116" s="131"/>
      <c r="AY116" s="131"/>
      <c r="AZ116" s="131"/>
      <c r="BA116" s="131"/>
      <c r="BB116" s="131"/>
      <c r="BC116" s="131"/>
      <c r="BD116" s="131"/>
      <c r="BE116" s="131"/>
      <c r="BF116" s="131"/>
      <c r="BG116" s="131"/>
      <c r="BH116" s="131"/>
      <c r="BI116" s="131"/>
      <c r="BJ116" s="131"/>
      <c r="BK116" s="131"/>
      <c r="BL116" s="131"/>
      <c r="BM116" s="131"/>
      <c r="BN116" s="131"/>
      <c r="BO116" s="131"/>
      <c r="BP116" s="131"/>
      <c r="BQ116" s="131"/>
      <c r="BR116" s="131"/>
      <c r="BS116" s="131"/>
      <c r="BT116" s="131"/>
      <c r="BU116" s="131"/>
      <c r="BV116" s="131"/>
      <c r="BW116" s="131"/>
      <c r="BX116" s="131"/>
      <c r="BY116" s="131"/>
      <c r="BZ116" s="131"/>
      <c r="CA116" s="131"/>
      <c r="CB116" s="131"/>
      <c r="CC116" s="131"/>
      <c r="CD116" s="131"/>
      <c r="CE116" s="131"/>
      <c r="CF116" s="131"/>
      <c r="CG116" s="131"/>
      <c r="CH116" s="131"/>
      <c r="CI116" s="131"/>
      <c r="CJ116" s="131"/>
      <c r="CK116" s="131"/>
      <c r="CL116" s="131"/>
      <c r="CM116" s="131"/>
      <c r="CN116" s="131"/>
      <c r="CO116" s="131"/>
      <c r="CP116" s="131"/>
      <c r="CQ116" s="131"/>
      <c r="CR116" s="131"/>
      <c r="CS116" s="131"/>
      <c r="CT116" s="9"/>
      <c r="CX116" s="3"/>
    </row>
    <row r="117" spans="3:102" ht="15.5" hidden="1" x14ac:dyDescent="0.35">
      <c r="C117" s="78" t="s">
        <v>22</v>
      </c>
      <c r="E117" s="502"/>
      <c r="F117" s="495"/>
      <c r="G117" s="131"/>
      <c r="H117" s="131"/>
      <c r="I117" s="131"/>
      <c r="J117" s="131"/>
      <c r="K117" s="131"/>
      <c r="L117" s="131"/>
      <c r="M117" s="131"/>
      <c r="N117" s="131"/>
      <c r="O117" s="131"/>
      <c r="P117" s="131"/>
      <c r="Q117" s="131"/>
      <c r="R117" s="131"/>
      <c r="S117" s="131"/>
      <c r="T117" s="131"/>
      <c r="U117" s="131"/>
      <c r="V117" s="131"/>
      <c r="W117" s="131"/>
      <c r="X117" s="131"/>
      <c r="Y117" s="131"/>
      <c r="Z117" s="131"/>
      <c r="AA117" s="131"/>
      <c r="AB117" s="131"/>
      <c r="AC117" s="131"/>
      <c r="AD117" s="131"/>
      <c r="AE117" s="131"/>
      <c r="AF117" s="131"/>
      <c r="AG117" s="131"/>
      <c r="AH117" s="131"/>
      <c r="AI117" s="131"/>
      <c r="AJ117" s="131"/>
      <c r="AK117" s="131"/>
      <c r="AL117" s="131"/>
      <c r="AM117" s="131"/>
      <c r="AN117" s="131"/>
      <c r="AO117" s="131"/>
      <c r="AP117" s="131"/>
      <c r="AQ117" s="131"/>
      <c r="AR117" s="131"/>
      <c r="AS117" s="131"/>
      <c r="AT117" s="131"/>
      <c r="AU117" s="131"/>
      <c r="AV117" s="131"/>
      <c r="AW117" s="131"/>
      <c r="AX117" s="131"/>
      <c r="AY117" s="131"/>
      <c r="AZ117" s="131"/>
      <c r="BA117" s="131"/>
      <c r="BB117" s="131"/>
      <c r="BC117" s="131"/>
      <c r="BD117" s="131"/>
      <c r="BE117" s="131"/>
      <c r="BF117" s="131"/>
      <c r="BG117" s="131"/>
      <c r="BH117" s="131"/>
      <c r="BI117" s="131"/>
      <c r="BJ117" s="131"/>
      <c r="BK117" s="131"/>
      <c r="BL117" s="131"/>
      <c r="BM117" s="131"/>
      <c r="BN117" s="131"/>
      <c r="BO117" s="131"/>
      <c r="BP117" s="131"/>
      <c r="BQ117" s="131"/>
      <c r="BR117" s="131"/>
      <c r="BS117" s="131"/>
      <c r="BT117" s="131"/>
      <c r="BU117" s="131"/>
      <c r="BV117" s="131"/>
      <c r="BW117" s="131"/>
      <c r="BX117" s="131"/>
      <c r="BY117" s="131"/>
      <c r="BZ117" s="131"/>
      <c r="CA117" s="131"/>
      <c r="CB117" s="131"/>
      <c r="CC117" s="131"/>
      <c r="CD117" s="131"/>
      <c r="CE117" s="131"/>
      <c r="CF117" s="131"/>
      <c r="CG117" s="131"/>
      <c r="CH117" s="131"/>
      <c r="CI117" s="131"/>
      <c r="CJ117" s="131"/>
      <c r="CK117" s="131"/>
      <c r="CL117" s="131"/>
      <c r="CM117" s="131"/>
      <c r="CN117" s="131"/>
      <c r="CO117" s="131"/>
      <c r="CP117" s="131"/>
      <c r="CQ117" s="131"/>
      <c r="CR117" s="131"/>
      <c r="CS117" s="131"/>
      <c r="CT117" s="9"/>
      <c r="CX117" s="3"/>
    </row>
    <row r="118" spans="3:102" ht="13" hidden="1" x14ac:dyDescent="0.3">
      <c r="E118" s="495"/>
      <c r="F118" s="495"/>
      <c r="G118" s="131"/>
      <c r="H118" s="131"/>
      <c r="I118" s="131"/>
      <c r="J118" s="131"/>
      <c r="K118" s="131"/>
      <c r="L118" s="131"/>
      <c r="M118" s="131"/>
      <c r="N118" s="131"/>
      <c r="O118" s="131"/>
      <c r="P118" s="131"/>
      <c r="Q118" s="131"/>
      <c r="R118" s="131"/>
      <c r="S118" s="131"/>
      <c r="T118" s="131"/>
      <c r="U118" s="131"/>
      <c r="V118" s="131"/>
      <c r="W118" s="131"/>
      <c r="X118" s="131"/>
      <c r="Y118" s="131"/>
      <c r="Z118" s="131"/>
      <c r="AA118" s="131"/>
      <c r="AB118" s="131"/>
      <c r="AC118" s="131"/>
      <c r="AD118" s="131"/>
      <c r="AE118" s="131"/>
      <c r="AF118" s="131"/>
      <c r="AG118" s="131"/>
      <c r="AH118" s="131"/>
      <c r="AI118" s="131"/>
      <c r="AJ118" s="131"/>
      <c r="AK118" s="131"/>
      <c r="AL118" s="131"/>
      <c r="AM118" s="131"/>
      <c r="AN118" s="131"/>
      <c r="AO118" s="131"/>
      <c r="AP118" s="131"/>
      <c r="AQ118" s="131"/>
      <c r="AR118" s="131"/>
      <c r="AS118" s="131"/>
      <c r="AT118" s="131"/>
      <c r="AU118" s="131"/>
      <c r="AV118" s="131"/>
      <c r="AW118" s="131"/>
      <c r="AX118" s="131"/>
      <c r="AY118" s="131"/>
      <c r="AZ118" s="131"/>
      <c r="BA118" s="131"/>
      <c r="BB118" s="131"/>
      <c r="BC118" s="131"/>
      <c r="BD118" s="131"/>
      <c r="BE118" s="131"/>
      <c r="BF118" s="131"/>
      <c r="BG118" s="131"/>
      <c r="BH118" s="131"/>
      <c r="BI118" s="131"/>
      <c r="BJ118" s="131"/>
      <c r="BK118" s="131"/>
      <c r="BL118" s="131"/>
      <c r="BM118" s="131"/>
      <c r="BN118" s="131"/>
      <c r="BO118" s="131"/>
      <c r="BP118" s="131"/>
      <c r="BQ118" s="131"/>
      <c r="BR118" s="131"/>
      <c r="BS118" s="131"/>
      <c r="BT118" s="131"/>
      <c r="BU118" s="131"/>
      <c r="BV118" s="131"/>
      <c r="BW118" s="131"/>
      <c r="BX118" s="131"/>
      <c r="BY118" s="131"/>
      <c r="BZ118" s="131"/>
      <c r="CA118" s="131"/>
      <c r="CB118" s="131"/>
      <c r="CC118" s="131"/>
      <c r="CD118" s="131"/>
      <c r="CE118" s="131"/>
      <c r="CF118" s="131"/>
      <c r="CG118" s="131"/>
      <c r="CH118" s="131"/>
      <c r="CI118" s="131"/>
      <c r="CJ118" s="131"/>
      <c r="CK118" s="131"/>
      <c r="CL118" s="131"/>
      <c r="CM118" s="131"/>
      <c r="CN118" s="131"/>
      <c r="CO118" s="131"/>
      <c r="CP118" s="131"/>
      <c r="CQ118" s="131"/>
      <c r="CR118" s="131"/>
      <c r="CS118" s="131"/>
      <c r="CT118" s="9"/>
      <c r="CX118" s="3"/>
    </row>
    <row r="119" spans="3:102" ht="13" hidden="1" x14ac:dyDescent="0.3">
      <c r="C119" s="232" t="s">
        <v>146</v>
      </c>
      <c r="E119" s="490">
        <f t="shared" ref="E119:AJ119" si="27">SUM(E120:E120)</f>
        <v>0</v>
      </c>
      <c r="F119" s="490">
        <f t="shared" si="27"/>
        <v>0</v>
      </c>
      <c r="G119" s="491">
        <f t="shared" si="27"/>
        <v>0</v>
      </c>
      <c r="H119" s="491">
        <f t="shared" si="27"/>
        <v>0</v>
      </c>
      <c r="I119" s="491">
        <f t="shared" si="27"/>
        <v>0</v>
      </c>
      <c r="J119" s="491">
        <f t="shared" si="27"/>
        <v>0</v>
      </c>
      <c r="K119" s="491">
        <f t="shared" si="27"/>
        <v>0</v>
      </c>
      <c r="L119" s="491">
        <f t="shared" si="27"/>
        <v>0</v>
      </c>
      <c r="M119" s="491">
        <f t="shared" si="27"/>
        <v>0</v>
      </c>
      <c r="N119" s="491">
        <f t="shared" si="27"/>
        <v>0</v>
      </c>
      <c r="O119" s="491">
        <f t="shared" si="27"/>
        <v>0</v>
      </c>
      <c r="P119" s="491">
        <f t="shared" si="27"/>
        <v>0</v>
      </c>
      <c r="Q119" s="491">
        <f t="shared" si="27"/>
        <v>0</v>
      </c>
      <c r="R119" s="491">
        <f t="shared" si="27"/>
        <v>0</v>
      </c>
      <c r="S119" s="491">
        <f t="shared" si="27"/>
        <v>0</v>
      </c>
      <c r="T119" s="491">
        <f t="shared" si="27"/>
        <v>0</v>
      </c>
      <c r="U119" s="491">
        <f t="shared" si="27"/>
        <v>0</v>
      </c>
      <c r="V119" s="491">
        <f t="shared" si="27"/>
        <v>0</v>
      </c>
      <c r="W119" s="491">
        <f t="shared" si="27"/>
        <v>0</v>
      </c>
      <c r="X119" s="491">
        <f t="shared" si="27"/>
        <v>0</v>
      </c>
      <c r="Y119" s="491">
        <f t="shared" si="27"/>
        <v>0</v>
      </c>
      <c r="Z119" s="491">
        <f t="shared" si="27"/>
        <v>0</v>
      </c>
      <c r="AA119" s="491">
        <f t="shared" si="27"/>
        <v>0</v>
      </c>
      <c r="AB119" s="491">
        <f t="shared" si="27"/>
        <v>0</v>
      </c>
      <c r="AC119" s="491">
        <f t="shared" si="27"/>
        <v>0</v>
      </c>
      <c r="AD119" s="491">
        <f t="shared" si="27"/>
        <v>0</v>
      </c>
      <c r="AE119" s="491">
        <f t="shared" si="27"/>
        <v>0</v>
      </c>
      <c r="AF119" s="491">
        <f t="shared" si="27"/>
        <v>0</v>
      </c>
      <c r="AG119" s="491">
        <f t="shared" si="27"/>
        <v>0</v>
      </c>
      <c r="AH119" s="491">
        <f t="shared" si="27"/>
        <v>0</v>
      </c>
      <c r="AI119" s="491">
        <f t="shared" si="27"/>
        <v>0</v>
      </c>
      <c r="AJ119" s="491">
        <f t="shared" si="27"/>
        <v>0</v>
      </c>
      <c r="AK119" s="491">
        <f t="shared" ref="AK119:CS119" si="28">SUM(AK120:AK120)</f>
        <v>0</v>
      </c>
      <c r="AL119" s="491">
        <f t="shared" si="28"/>
        <v>0</v>
      </c>
      <c r="AM119" s="491">
        <f t="shared" si="28"/>
        <v>0</v>
      </c>
      <c r="AN119" s="491">
        <f t="shared" si="28"/>
        <v>0</v>
      </c>
      <c r="AO119" s="491">
        <f t="shared" si="28"/>
        <v>0</v>
      </c>
      <c r="AP119" s="491">
        <f t="shared" si="28"/>
        <v>0</v>
      </c>
      <c r="AQ119" s="491">
        <f t="shared" si="28"/>
        <v>0</v>
      </c>
      <c r="AR119" s="491">
        <f t="shared" si="28"/>
        <v>0</v>
      </c>
      <c r="AS119" s="491">
        <f t="shared" si="28"/>
        <v>0</v>
      </c>
      <c r="AT119" s="491">
        <f t="shared" si="28"/>
        <v>0</v>
      </c>
      <c r="AU119" s="491">
        <f t="shared" si="28"/>
        <v>0</v>
      </c>
      <c r="AV119" s="491">
        <f t="shared" si="28"/>
        <v>0</v>
      </c>
      <c r="AW119" s="491">
        <f t="shared" si="28"/>
        <v>0</v>
      </c>
      <c r="AX119" s="491">
        <f t="shared" si="28"/>
        <v>0</v>
      </c>
      <c r="AY119" s="491">
        <f t="shared" si="28"/>
        <v>0</v>
      </c>
      <c r="AZ119" s="491">
        <f t="shared" si="28"/>
        <v>0</v>
      </c>
      <c r="BA119" s="491">
        <f t="shared" si="28"/>
        <v>0</v>
      </c>
      <c r="BB119" s="491">
        <f t="shared" si="28"/>
        <v>0</v>
      </c>
      <c r="BC119" s="491">
        <f t="shared" si="28"/>
        <v>0</v>
      </c>
      <c r="BD119" s="491">
        <f t="shared" si="28"/>
        <v>0</v>
      </c>
      <c r="BE119" s="491">
        <f t="shared" si="28"/>
        <v>0</v>
      </c>
      <c r="BF119" s="491">
        <f t="shared" si="28"/>
        <v>0</v>
      </c>
      <c r="BG119" s="491">
        <f t="shared" si="28"/>
        <v>0</v>
      </c>
      <c r="BH119" s="491">
        <f t="shared" si="28"/>
        <v>0</v>
      </c>
      <c r="BI119" s="491">
        <f t="shared" si="28"/>
        <v>0</v>
      </c>
      <c r="BJ119" s="491">
        <f t="shared" si="28"/>
        <v>0</v>
      </c>
      <c r="BK119" s="491">
        <f t="shared" si="28"/>
        <v>0</v>
      </c>
      <c r="BL119" s="491">
        <f t="shared" si="28"/>
        <v>0</v>
      </c>
      <c r="BM119" s="491">
        <f t="shared" si="28"/>
        <v>0</v>
      </c>
      <c r="BN119" s="491">
        <f t="shared" si="28"/>
        <v>0</v>
      </c>
      <c r="BO119" s="491">
        <f t="shared" si="28"/>
        <v>0</v>
      </c>
      <c r="BP119" s="491">
        <f t="shared" si="28"/>
        <v>0</v>
      </c>
      <c r="BQ119" s="491">
        <f t="shared" si="28"/>
        <v>0</v>
      </c>
      <c r="BR119" s="491">
        <f t="shared" si="28"/>
        <v>0</v>
      </c>
      <c r="BS119" s="491">
        <f t="shared" si="28"/>
        <v>0</v>
      </c>
      <c r="BT119" s="491">
        <f t="shared" si="28"/>
        <v>0</v>
      </c>
      <c r="BU119" s="491">
        <f t="shared" si="28"/>
        <v>0</v>
      </c>
      <c r="BV119" s="491">
        <f t="shared" si="28"/>
        <v>0</v>
      </c>
      <c r="BW119" s="491">
        <f t="shared" si="28"/>
        <v>0</v>
      </c>
      <c r="BX119" s="491">
        <f t="shared" si="28"/>
        <v>0</v>
      </c>
      <c r="BY119" s="491">
        <f t="shared" si="28"/>
        <v>0</v>
      </c>
      <c r="BZ119" s="491">
        <f t="shared" si="28"/>
        <v>0</v>
      </c>
      <c r="CA119" s="491">
        <f t="shared" si="28"/>
        <v>0</v>
      </c>
      <c r="CB119" s="491">
        <f t="shared" si="28"/>
        <v>0</v>
      </c>
      <c r="CC119" s="491">
        <f t="shared" si="28"/>
        <v>0</v>
      </c>
      <c r="CD119" s="491">
        <f t="shared" si="28"/>
        <v>0</v>
      </c>
      <c r="CE119" s="491">
        <f t="shared" si="28"/>
        <v>0</v>
      </c>
      <c r="CF119" s="491">
        <f t="shared" si="28"/>
        <v>0</v>
      </c>
      <c r="CG119" s="491">
        <f t="shared" si="28"/>
        <v>0</v>
      </c>
      <c r="CH119" s="491">
        <f t="shared" si="28"/>
        <v>0</v>
      </c>
      <c r="CI119" s="491">
        <f t="shared" si="28"/>
        <v>0</v>
      </c>
      <c r="CJ119" s="491">
        <f t="shared" si="28"/>
        <v>0</v>
      </c>
      <c r="CK119" s="491">
        <f t="shared" si="28"/>
        <v>0</v>
      </c>
      <c r="CL119" s="491">
        <f t="shared" si="28"/>
        <v>0</v>
      </c>
      <c r="CM119" s="491">
        <f t="shared" si="28"/>
        <v>0</v>
      </c>
      <c r="CN119" s="491">
        <f t="shared" si="28"/>
        <v>0</v>
      </c>
      <c r="CO119" s="491">
        <f t="shared" si="28"/>
        <v>0</v>
      </c>
      <c r="CP119" s="491">
        <f t="shared" si="28"/>
        <v>0</v>
      </c>
      <c r="CQ119" s="491">
        <f t="shared" si="28"/>
        <v>0</v>
      </c>
      <c r="CR119" s="491">
        <f t="shared" si="28"/>
        <v>0</v>
      </c>
      <c r="CS119" s="491">
        <f t="shared" si="28"/>
        <v>0</v>
      </c>
      <c r="CT119" s="56"/>
      <c r="CX119" s="3"/>
    </row>
    <row r="120" spans="3:102" ht="13" hidden="1" x14ac:dyDescent="0.3">
      <c r="C120" s="68" t="s">
        <v>105</v>
      </c>
      <c r="E120" s="492">
        <f>G120+NPV(G.Asm!$F$40,H120:INDEX(H120:CS120,RP))</f>
        <v>0</v>
      </c>
      <c r="F120" s="492">
        <f>SUMIF($G$4:$CS$4,"&lt;="&amp;RP,G120:CS120)</f>
        <v>0</v>
      </c>
      <c r="G120" s="493">
        <v>0</v>
      </c>
      <c r="H120" s="494">
        <v>0</v>
      </c>
      <c r="I120" s="494">
        <v>0</v>
      </c>
      <c r="J120" s="494">
        <v>0</v>
      </c>
      <c r="K120" s="494">
        <v>0</v>
      </c>
      <c r="L120" s="494">
        <v>0</v>
      </c>
      <c r="M120" s="494">
        <v>0</v>
      </c>
      <c r="N120" s="494">
        <v>0</v>
      </c>
      <c r="O120" s="494">
        <v>0</v>
      </c>
      <c r="P120" s="494">
        <v>0</v>
      </c>
      <c r="Q120" s="494">
        <v>0</v>
      </c>
      <c r="R120" s="494">
        <v>0</v>
      </c>
      <c r="S120" s="494">
        <v>0</v>
      </c>
      <c r="T120" s="494">
        <v>0</v>
      </c>
      <c r="U120" s="494">
        <v>0</v>
      </c>
      <c r="V120" s="494">
        <v>0</v>
      </c>
      <c r="W120" s="494">
        <v>0</v>
      </c>
      <c r="X120" s="494">
        <v>0</v>
      </c>
      <c r="Y120" s="494">
        <v>0</v>
      </c>
      <c r="Z120" s="494">
        <v>0</v>
      </c>
      <c r="AA120" s="494">
        <v>0</v>
      </c>
      <c r="AB120" s="494">
        <v>0</v>
      </c>
      <c r="AC120" s="494">
        <v>0</v>
      </c>
      <c r="AD120" s="494">
        <v>0</v>
      </c>
      <c r="AE120" s="494">
        <v>0</v>
      </c>
      <c r="AF120" s="494">
        <v>0</v>
      </c>
      <c r="AG120" s="494">
        <v>0</v>
      </c>
      <c r="AH120" s="494">
        <v>0</v>
      </c>
      <c r="AI120" s="494">
        <v>0</v>
      </c>
      <c r="AJ120" s="494">
        <v>0</v>
      </c>
      <c r="AK120" s="494">
        <v>0</v>
      </c>
      <c r="AL120" s="494">
        <v>0</v>
      </c>
      <c r="AM120" s="494">
        <v>0</v>
      </c>
      <c r="AN120" s="494">
        <v>0</v>
      </c>
      <c r="AO120" s="494">
        <v>0</v>
      </c>
      <c r="AP120" s="494">
        <v>0</v>
      </c>
      <c r="AQ120" s="494">
        <v>0</v>
      </c>
      <c r="AR120" s="494">
        <v>0</v>
      </c>
      <c r="AS120" s="494">
        <v>0</v>
      </c>
      <c r="AT120" s="494">
        <v>0</v>
      </c>
      <c r="AU120" s="494">
        <v>0</v>
      </c>
      <c r="AV120" s="494">
        <v>0</v>
      </c>
      <c r="AW120" s="494">
        <v>0</v>
      </c>
      <c r="AX120" s="494">
        <v>0</v>
      </c>
      <c r="AY120" s="494">
        <v>0</v>
      </c>
      <c r="AZ120" s="494">
        <v>0</v>
      </c>
      <c r="BA120" s="494">
        <v>0</v>
      </c>
      <c r="BB120" s="494">
        <v>0</v>
      </c>
      <c r="BC120" s="494">
        <v>0</v>
      </c>
      <c r="BD120" s="494">
        <v>0</v>
      </c>
      <c r="BE120" s="494">
        <v>0</v>
      </c>
      <c r="BF120" s="494">
        <v>0</v>
      </c>
      <c r="BG120" s="494">
        <v>0</v>
      </c>
      <c r="BH120" s="494">
        <v>0</v>
      </c>
      <c r="BI120" s="494">
        <v>0</v>
      </c>
      <c r="BJ120" s="494">
        <v>0</v>
      </c>
      <c r="BK120" s="494">
        <v>0</v>
      </c>
      <c r="BL120" s="494">
        <v>0</v>
      </c>
      <c r="BM120" s="494">
        <v>0</v>
      </c>
      <c r="BN120" s="494">
        <v>0</v>
      </c>
      <c r="BO120" s="494">
        <v>0</v>
      </c>
      <c r="BP120" s="494">
        <v>0</v>
      </c>
      <c r="BQ120" s="494">
        <v>0</v>
      </c>
      <c r="BR120" s="494">
        <v>0</v>
      </c>
      <c r="BS120" s="494">
        <v>0</v>
      </c>
      <c r="BT120" s="494">
        <v>0</v>
      </c>
      <c r="BU120" s="494">
        <v>0</v>
      </c>
      <c r="BV120" s="494">
        <v>0</v>
      </c>
      <c r="BW120" s="494">
        <v>0</v>
      </c>
      <c r="BX120" s="494">
        <v>0</v>
      </c>
      <c r="BY120" s="494">
        <v>0</v>
      </c>
      <c r="BZ120" s="494">
        <v>0</v>
      </c>
      <c r="CA120" s="494">
        <v>0</v>
      </c>
      <c r="CB120" s="494">
        <v>0</v>
      </c>
      <c r="CC120" s="494">
        <v>0</v>
      </c>
      <c r="CD120" s="494">
        <v>0</v>
      </c>
      <c r="CE120" s="494">
        <v>0</v>
      </c>
      <c r="CF120" s="494">
        <v>0</v>
      </c>
      <c r="CG120" s="494">
        <v>0</v>
      </c>
      <c r="CH120" s="494">
        <v>0</v>
      </c>
      <c r="CI120" s="494">
        <v>0</v>
      </c>
      <c r="CJ120" s="494">
        <v>0</v>
      </c>
      <c r="CK120" s="494">
        <v>0</v>
      </c>
      <c r="CL120" s="494">
        <v>0</v>
      </c>
      <c r="CM120" s="494">
        <v>0</v>
      </c>
      <c r="CN120" s="494">
        <v>0</v>
      </c>
      <c r="CO120" s="494">
        <v>0</v>
      </c>
      <c r="CP120" s="494">
        <v>0</v>
      </c>
      <c r="CQ120" s="494">
        <v>0</v>
      </c>
      <c r="CR120" s="494">
        <v>0</v>
      </c>
      <c r="CS120" s="494">
        <v>0</v>
      </c>
      <c r="CT120" s="9"/>
      <c r="CV120" s="343">
        <f>IF(COUNT(G120:INDEX(G120:CS120,RP+1))&lt;&gt;RP+1,"Error",0)</f>
        <v>0</v>
      </c>
      <c r="CX120" s="383"/>
    </row>
    <row r="121" spans="3:102" ht="13" hidden="1" x14ac:dyDescent="0.3">
      <c r="E121" s="495"/>
      <c r="F121" s="495"/>
      <c r="G121" s="131"/>
      <c r="H121" s="131"/>
      <c r="I121" s="131"/>
      <c r="J121" s="131"/>
      <c r="K121" s="131"/>
      <c r="L121" s="131"/>
      <c r="M121" s="131"/>
      <c r="N121" s="131"/>
      <c r="O121" s="131"/>
      <c r="P121" s="131"/>
      <c r="Q121" s="131"/>
      <c r="R121" s="131"/>
      <c r="S121" s="131"/>
      <c r="T121" s="131"/>
      <c r="U121" s="131"/>
      <c r="V121" s="131"/>
      <c r="W121" s="131"/>
      <c r="X121" s="131"/>
      <c r="Y121" s="131"/>
      <c r="Z121" s="131"/>
      <c r="AA121" s="131"/>
      <c r="AB121" s="131"/>
      <c r="AC121" s="131"/>
      <c r="AD121" s="131"/>
      <c r="AE121" s="131"/>
      <c r="AF121" s="131"/>
      <c r="AG121" s="131"/>
      <c r="AH121" s="131"/>
      <c r="AI121" s="131"/>
      <c r="AJ121" s="131"/>
      <c r="AK121" s="131"/>
      <c r="AL121" s="131"/>
      <c r="AM121" s="131"/>
      <c r="AN121" s="131"/>
      <c r="AO121" s="131"/>
      <c r="AP121" s="131"/>
      <c r="AQ121" s="131"/>
      <c r="AR121" s="131"/>
      <c r="AS121" s="131"/>
      <c r="AT121" s="131"/>
      <c r="AU121" s="131"/>
      <c r="AV121" s="131"/>
      <c r="AW121" s="131"/>
      <c r="AX121" s="131"/>
      <c r="AY121" s="131"/>
      <c r="AZ121" s="131"/>
      <c r="BA121" s="131"/>
      <c r="BB121" s="131"/>
      <c r="BC121" s="131"/>
      <c r="BD121" s="131"/>
      <c r="BE121" s="131"/>
      <c r="BF121" s="131"/>
      <c r="BG121" s="131"/>
      <c r="BH121" s="131"/>
      <c r="BI121" s="131"/>
      <c r="BJ121" s="131"/>
      <c r="BK121" s="131"/>
      <c r="BL121" s="131"/>
      <c r="BM121" s="131"/>
      <c r="BN121" s="131"/>
      <c r="BO121" s="131"/>
      <c r="BP121" s="131"/>
      <c r="BQ121" s="131"/>
      <c r="BR121" s="131"/>
      <c r="BS121" s="131"/>
      <c r="BT121" s="131"/>
      <c r="BU121" s="131"/>
      <c r="BV121" s="131"/>
      <c r="BW121" s="131"/>
      <c r="BX121" s="131"/>
      <c r="BY121" s="131"/>
      <c r="BZ121" s="131"/>
      <c r="CA121" s="131"/>
      <c r="CB121" s="131"/>
      <c r="CC121" s="131"/>
      <c r="CD121" s="131"/>
      <c r="CE121" s="131"/>
      <c r="CF121" s="131"/>
      <c r="CG121" s="131"/>
      <c r="CH121" s="131"/>
      <c r="CI121" s="131"/>
      <c r="CJ121" s="131"/>
      <c r="CK121" s="131"/>
      <c r="CL121" s="131"/>
      <c r="CM121" s="131"/>
      <c r="CN121" s="131"/>
      <c r="CO121" s="131"/>
      <c r="CP121" s="131"/>
      <c r="CQ121" s="131"/>
      <c r="CR121" s="131"/>
      <c r="CS121" s="131"/>
      <c r="CT121" s="9"/>
      <c r="CX121" s="3"/>
    </row>
    <row r="122" spans="3:102" ht="15.5" hidden="1" x14ac:dyDescent="0.35">
      <c r="C122" s="84" t="s">
        <v>112</v>
      </c>
      <c r="E122" s="502"/>
      <c r="F122" s="495"/>
      <c r="G122" s="131"/>
      <c r="H122" s="131"/>
      <c r="I122" s="131"/>
      <c r="J122" s="131"/>
      <c r="K122" s="131"/>
      <c r="L122" s="131"/>
      <c r="M122" s="131"/>
      <c r="N122" s="131"/>
      <c r="O122" s="131"/>
      <c r="P122" s="131"/>
      <c r="Q122" s="131"/>
      <c r="R122" s="131"/>
      <c r="S122" s="131"/>
      <c r="T122" s="131"/>
      <c r="U122" s="131"/>
      <c r="V122" s="131"/>
      <c r="W122" s="131"/>
      <c r="X122" s="131"/>
      <c r="Y122" s="131"/>
      <c r="Z122" s="131"/>
      <c r="AA122" s="131"/>
      <c r="AB122" s="131"/>
      <c r="AC122" s="131"/>
      <c r="AD122" s="131"/>
      <c r="AE122" s="131"/>
      <c r="AF122" s="131"/>
      <c r="AG122" s="131"/>
      <c r="AH122" s="131"/>
      <c r="AI122" s="131"/>
      <c r="AJ122" s="131"/>
      <c r="AK122" s="131"/>
      <c r="AL122" s="131"/>
      <c r="AM122" s="131"/>
      <c r="AN122" s="131"/>
      <c r="AO122" s="131"/>
      <c r="AP122" s="131"/>
      <c r="AQ122" s="131"/>
      <c r="AR122" s="131"/>
      <c r="AS122" s="131"/>
      <c r="AT122" s="131"/>
      <c r="AU122" s="131"/>
      <c r="AV122" s="131"/>
      <c r="AW122" s="131"/>
      <c r="AX122" s="131"/>
      <c r="AY122" s="131"/>
      <c r="AZ122" s="131"/>
      <c r="BA122" s="131"/>
      <c r="BB122" s="131"/>
      <c r="BC122" s="131"/>
      <c r="BD122" s="131"/>
      <c r="BE122" s="131"/>
      <c r="BF122" s="131"/>
      <c r="BG122" s="131"/>
      <c r="BH122" s="131"/>
      <c r="BI122" s="131"/>
      <c r="BJ122" s="131"/>
      <c r="BK122" s="131"/>
      <c r="BL122" s="131"/>
      <c r="BM122" s="131"/>
      <c r="BN122" s="131"/>
      <c r="BO122" s="131"/>
      <c r="BP122" s="131"/>
      <c r="BQ122" s="131"/>
      <c r="BR122" s="131"/>
      <c r="BS122" s="131"/>
      <c r="BT122" s="131"/>
      <c r="BU122" s="131"/>
      <c r="BV122" s="131"/>
      <c r="BW122" s="131"/>
      <c r="BX122" s="131"/>
      <c r="BY122" s="131"/>
      <c r="BZ122" s="131"/>
      <c r="CA122" s="131"/>
      <c r="CB122" s="131"/>
      <c r="CC122" s="131"/>
      <c r="CD122" s="131"/>
      <c r="CE122" s="131"/>
      <c r="CF122" s="131"/>
      <c r="CG122" s="131"/>
      <c r="CH122" s="131"/>
      <c r="CI122" s="131"/>
      <c r="CJ122" s="131"/>
      <c r="CK122" s="131"/>
      <c r="CL122" s="131"/>
      <c r="CM122" s="131"/>
      <c r="CN122" s="131"/>
      <c r="CO122" s="131"/>
      <c r="CP122" s="131"/>
      <c r="CQ122" s="131"/>
      <c r="CR122" s="131"/>
      <c r="CS122" s="131"/>
      <c r="CT122" s="9"/>
      <c r="CX122" s="3"/>
    </row>
    <row r="123" spans="3:102" ht="13" hidden="1" x14ac:dyDescent="0.3">
      <c r="E123" s="495"/>
      <c r="F123" s="495"/>
      <c r="G123" s="131"/>
      <c r="H123" s="131"/>
      <c r="I123" s="131"/>
      <c r="J123" s="131"/>
      <c r="K123" s="131"/>
      <c r="L123" s="131"/>
      <c r="M123" s="131"/>
      <c r="N123" s="131"/>
      <c r="O123" s="131"/>
      <c r="P123" s="131"/>
      <c r="Q123" s="131"/>
      <c r="R123" s="131"/>
      <c r="S123" s="131"/>
      <c r="T123" s="131"/>
      <c r="U123" s="131"/>
      <c r="V123" s="131"/>
      <c r="W123" s="131"/>
      <c r="X123" s="131"/>
      <c r="Y123" s="131"/>
      <c r="Z123" s="131"/>
      <c r="AA123" s="131"/>
      <c r="AB123" s="131"/>
      <c r="AC123" s="131"/>
      <c r="AD123" s="131"/>
      <c r="AE123" s="131"/>
      <c r="AF123" s="131"/>
      <c r="AG123" s="131"/>
      <c r="AH123" s="131"/>
      <c r="AI123" s="131"/>
      <c r="AJ123" s="131"/>
      <c r="AK123" s="131"/>
      <c r="AL123" s="131"/>
      <c r="AM123" s="131"/>
      <c r="AN123" s="131"/>
      <c r="AO123" s="131"/>
      <c r="AP123" s="131"/>
      <c r="AQ123" s="131"/>
      <c r="AR123" s="131"/>
      <c r="AS123" s="131"/>
      <c r="AT123" s="131"/>
      <c r="AU123" s="131"/>
      <c r="AV123" s="131"/>
      <c r="AW123" s="131"/>
      <c r="AX123" s="131"/>
      <c r="AY123" s="131"/>
      <c r="AZ123" s="131"/>
      <c r="BA123" s="131"/>
      <c r="BB123" s="131"/>
      <c r="BC123" s="131"/>
      <c r="BD123" s="131"/>
      <c r="BE123" s="131"/>
      <c r="BF123" s="131"/>
      <c r="BG123" s="131"/>
      <c r="BH123" s="131"/>
      <c r="BI123" s="131"/>
      <c r="BJ123" s="131"/>
      <c r="BK123" s="131"/>
      <c r="BL123" s="131"/>
      <c r="BM123" s="131"/>
      <c r="BN123" s="131"/>
      <c r="BO123" s="131"/>
      <c r="BP123" s="131"/>
      <c r="BQ123" s="131"/>
      <c r="BR123" s="131"/>
      <c r="BS123" s="131"/>
      <c r="BT123" s="131"/>
      <c r="BU123" s="131"/>
      <c r="BV123" s="131"/>
      <c r="BW123" s="131"/>
      <c r="BX123" s="131"/>
      <c r="BY123" s="131"/>
      <c r="BZ123" s="131"/>
      <c r="CA123" s="131"/>
      <c r="CB123" s="131"/>
      <c r="CC123" s="131"/>
      <c r="CD123" s="131"/>
      <c r="CE123" s="131"/>
      <c r="CF123" s="131"/>
      <c r="CG123" s="131"/>
      <c r="CH123" s="131"/>
      <c r="CI123" s="131"/>
      <c r="CJ123" s="131"/>
      <c r="CK123" s="131"/>
      <c r="CL123" s="131"/>
      <c r="CM123" s="131"/>
      <c r="CN123" s="131"/>
      <c r="CO123" s="131"/>
      <c r="CP123" s="131"/>
      <c r="CQ123" s="131"/>
      <c r="CR123" s="131"/>
      <c r="CS123" s="131"/>
      <c r="CT123" s="9"/>
      <c r="CX123" s="3"/>
    </row>
    <row r="124" spans="3:102" s="4" customFormat="1" ht="15" hidden="1" customHeight="1" x14ac:dyDescent="0.3">
      <c r="C124" s="232" t="s">
        <v>147</v>
      </c>
      <c r="D124" s="55"/>
      <c r="E124" s="490">
        <f t="shared" ref="E124:AJ124" si="29">SUM(E125:E144)</f>
        <v>0</v>
      </c>
      <c r="F124" s="490">
        <f t="shared" si="29"/>
        <v>0</v>
      </c>
      <c r="G124" s="490">
        <f t="shared" si="29"/>
        <v>0</v>
      </c>
      <c r="H124" s="490">
        <f t="shared" si="29"/>
        <v>0</v>
      </c>
      <c r="I124" s="490">
        <f t="shared" si="29"/>
        <v>0</v>
      </c>
      <c r="J124" s="490">
        <f t="shared" si="29"/>
        <v>0</v>
      </c>
      <c r="K124" s="490">
        <f t="shared" si="29"/>
        <v>0</v>
      </c>
      <c r="L124" s="490">
        <f t="shared" si="29"/>
        <v>0</v>
      </c>
      <c r="M124" s="490">
        <f t="shared" si="29"/>
        <v>0</v>
      </c>
      <c r="N124" s="490">
        <f t="shared" si="29"/>
        <v>0</v>
      </c>
      <c r="O124" s="490">
        <f t="shared" si="29"/>
        <v>0</v>
      </c>
      <c r="P124" s="490">
        <f t="shared" si="29"/>
        <v>0</v>
      </c>
      <c r="Q124" s="490">
        <f t="shared" si="29"/>
        <v>0</v>
      </c>
      <c r="R124" s="490">
        <f t="shared" si="29"/>
        <v>0</v>
      </c>
      <c r="S124" s="490">
        <f t="shared" si="29"/>
        <v>0</v>
      </c>
      <c r="T124" s="490">
        <f t="shared" si="29"/>
        <v>0</v>
      </c>
      <c r="U124" s="490">
        <f t="shared" si="29"/>
        <v>0</v>
      </c>
      <c r="V124" s="490">
        <f t="shared" si="29"/>
        <v>0</v>
      </c>
      <c r="W124" s="490">
        <f t="shared" si="29"/>
        <v>0</v>
      </c>
      <c r="X124" s="490">
        <f t="shared" si="29"/>
        <v>0</v>
      </c>
      <c r="Y124" s="490">
        <f t="shared" si="29"/>
        <v>0</v>
      </c>
      <c r="Z124" s="490">
        <f t="shared" si="29"/>
        <v>0</v>
      </c>
      <c r="AA124" s="490">
        <f t="shared" si="29"/>
        <v>0</v>
      </c>
      <c r="AB124" s="490">
        <f t="shared" si="29"/>
        <v>0</v>
      </c>
      <c r="AC124" s="490">
        <f t="shared" si="29"/>
        <v>0</v>
      </c>
      <c r="AD124" s="490">
        <f t="shared" si="29"/>
        <v>0</v>
      </c>
      <c r="AE124" s="490">
        <f t="shared" si="29"/>
        <v>0</v>
      </c>
      <c r="AF124" s="490">
        <f t="shared" si="29"/>
        <v>0</v>
      </c>
      <c r="AG124" s="490">
        <f t="shared" si="29"/>
        <v>0</v>
      </c>
      <c r="AH124" s="490">
        <f t="shared" si="29"/>
        <v>0</v>
      </c>
      <c r="AI124" s="490">
        <f t="shared" si="29"/>
        <v>0</v>
      </c>
      <c r="AJ124" s="490">
        <f t="shared" si="29"/>
        <v>0</v>
      </c>
      <c r="AK124" s="490">
        <f t="shared" ref="AK124:CS124" si="30">SUM(AK125:AK144)</f>
        <v>0</v>
      </c>
      <c r="AL124" s="490">
        <f t="shared" si="30"/>
        <v>0</v>
      </c>
      <c r="AM124" s="490">
        <f t="shared" si="30"/>
        <v>0</v>
      </c>
      <c r="AN124" s="490">
        <f t="shared" si="30"/>
        <v>0</v>
      </c>
      <c r="AO124" s="490">
        <f t="shared" si="30"/>
        <v>0</v>
      </c>
      <c r="AP124" s="490">
        <f t="shared" si="30"/>
        <v>0</v>
      </c>
      <c r="AQ124" s="490">
        <f t="shared" si="30"/>
        <v>0</v>
      </c>
      <c r="AR124" s="490">
        <f t="shared" si="30"/>
        <v>0</v>
      </c>
      <c r="AS124" s="490">
        <f t="shared" si="30"/>
        <v>0</v>
      </c>
      <c r="AT124" s="490">
        <f t="shared" si="30"/>
        <v>0</v>
      </c>
      <c r="AU124" s="490">
        <f t="shared" si="30"/>
        <v>0</v>
      </c>
      <c r="AV124" s="490">
        <f t="shared" si="30"/>
        <v>0</v>
      </c>
      <c r="AW124" s="490">
        <f t="shared" si="30"/>
        <v>0</v>
      </c>
      <c r="AX124" s="490">
        <f t="shared" si="30"/>
        <v>0</v>
      </c>
      <c r="AY124" s="490">
        <f t="shared" si="30"/>
        <v>0</v>
      </c>
      <c r="AZ124" s="490">
        <f t="shared" si="30"/>
        <v>0</v>
      </c>
      <c r="BA124" s="490">
        <f t="shared" si="30"/>
        <v>0</v>
      </c>
      <c r="BB124" s="490">
        <f t="shared" si="30"/>
        <v>0</v>
      </c>
      <c r="BC124" s="490">
        <f t="shared" si="30"/>
        <v>0</v>
      </c>
      <c r="BD124" s="490">
        <f t="shared" si="30"/>
        <v>0</v>
      </c>
      <c r="BE124" s="490">
        <f t="shared" si="30"/>
        <v>0</v>
      </c>
      <c r="BF124" s="490">
        <f t="shared" si="30"/>
        <v>0</v>
      </c>
      <c r="BG124" s="490">
        <f t="shared" si="30"/>
        <v>0</v>
      </c>
      <c r="BH124" s="490">
        <f t="shared" si="30"/>
        <v>0</v>
      </c>
      <c r="BI124" s="490">
        <f t="shared" si="30"/>
        <v>0</v>
      </c>
      <c r="BJ124" s="490">
        <f t="shared" si="30"/>
        <v>0</v>
      </c>
      <c r="BK124" s="490">
        <f t="shared" si="30"/>
        <v>0</v>
      </c>
      <c r="BL124" s="490">
        <f t="shared" si="30"/>
        <v>0</v>
      </c>
      <c r="BM124" s="490">
        <f t="shared" si="30"/>
        <v>0</v>
      </c>
      <c r="BN124" s="490">
        <f t="shared" si="30"/>
        <v>0</v>
      </c>
      <c r="BO124" s="490">
        <f t="shared" si="30"/>
        <v>0</v>
      </c>
      <c r="BP124" s="490">
        <f t="shared" si="30"/>
        <v>0</v>
      </c>
      <c r="BQ124" s="490">
        <f t="shared" si="30"/>
        <v>0</v>
      </c>
      <c r="BR124" s="490">
        <f t="shared" si="30"/>
        <v>0</v>
      </c>
      <c r="BS124" s="490">
        <f t="shared" si="30"/>
        <v>0</v>
      </c>
      <c r="BT124" s="490">
        <f t="shared" si="30"/>
        <v>0</v>
      </c>
      <c r="BU124" s="490">
        <f t="shared" si="30"/>
        <v>0</v>
      </c>
      <c r="BV124" s="490">
        <f t="shared" si="30"/>
        <v>0</v>
      </c>
      <c r="BW124" s="490">
        <f t="shared" si="30"/>
        <v>0</v>
      </c>
      <c r="BX124" s="490">
        <f t="shared" si="30"/>
        <v>0</v>
      </c>
      <c r="BY124" s="490">
        <f t="shared" si="30"/>
        <v>0</v>
      </c>
      <c r="BZ124" s="490">
        <f t="shared" si="30"/>
        <v>0</v>
      </c>
      <c r="CA124" s="490">
        <f t="shared" si="30"/>
        <v>0</v>
      </c>
      <c r="CB124" s="490">
        <f t="shared" si="30"/>
        <v>0</v>
      </c>
      <c r="CC124" s="490">
        <f t="shared" si="30"/>
        <v>0</v>
      </c>
      <c r="CD124" s="490">
        <f t="shared" si="30"/>
        <v>0</v>
      </c>
      <c r="CE124" s="490">
        <f t="shared" si="30"/>
        <v>0</v>
      </c>
      <c r="CF124" s="490">
        <f t="shared" si="30"/>
        <v>0</v>
      </c>
      <c r="CG124" s="490">
        <f t="shared" si="30"/>
        <v>0</v>
      </c>
      <c r="CH124" s="490">
        <f t="shared" si="30"/>
        <v>0</v>
      </c>
      <c r="CI124" s="490">
        <f t="shared" si="30"/>
        <v>0</v>
      </c>
      <c r="CJ124" s="490">
        <f t="shared" si="30"/>
        <v>0</v>
      </c>
      <c r="CK124" s="490">
        <f t="shared" si="30"/>
        <v>0</v>
      </c>
      <c r="CL124" s="490">
        <f t="shared" si="30"/>
        <v>0</v>
      </c>
      <c r="CM124" s="490">
        <f t="shared" si="30"/>
        <v>0</v>
      </c>
      <c r="CN124" s="490">
        <f t="shared" si="30"/>
        <v>0</v>
      </c>
      <c r="CO124" s="490">
        <f t="shared" si="30"/>
        <v>0</v>
      </c>
      <c r="CP124" s="490">
        <f t="shared" si="30"/>
        <v>0</v>
      </c>
      <c r="CQ124" s="490">
        <f t="shared" si="30"/>
        <v>0</v>
      </c>
      <c r="CR124" s="490">
        <f t="shared" si="30"/>
        <v>0</v>
      </c>
      <c r="CS124" s="490">
        <f t="shared" si="30"/>
        <v>0</v>
      </c>
      <c r="CT124" s="13"/>
    </row>
    <row r="125" spans="3:102" ht="14.25" hidden="1" customHeight="1" x14ac:dyDescent="0.3">
      <c r="C125" s="421"/>
      <c r="E125" s="492">
        <f>G125+NPV(G.Asm!$F$40,H125:INDEX(H125:CS125,RP))</f>
        <v>0</v>
      </c>
      <c r="F125" s="492">
        <f t="shared" ref="F125:F144" si="31">SUMIF($G$4:$CS$4,"&lt;="&amp;RP,G125:CS125)</f>
        <v>0</v>
      </c>
      <c r="G125" s="493">
        <v>0</v>
      </c>
      <c r="H125" s="494">
        <v>0</v>
      </c>
      <c r="I125" s="494">
        <v>0</v>
      </c>
      <c r="J125" s="494">
        <v>0</v>
      </c>
      <c r="K125" s="494">
        <v>0</v>
      </c>
      <c r="L125" s="494">
        <v>0</v>
      </c>
      <c r="M125" s="494">
        <v>0</v>
      </c>
      <c r="N125" s="494">
        <v>0</v>
      </c>
      <c r="O125" s="494">
        <v>0</v>
      </c>
      <c r="P125" s="494">
        <v>0</v>
      </c>
      <c r="Q125" s="494">
        <v>0</v>
      </c>
      <c r="R125" s="494">
        <v>0</v>
      </c>
      <c r="S125" s="494">
        <v>0</v>
      </c>
      <c r="T125" s="494">
        <v>0</v>
      </c>
      <c r="U125" s="494">
        <v>0</v>
      </c>
      <c r="V125" s="494">
        <v>0</v>
      </c>
      <c r="W125" s="494">
        <v>0</v>
      </c>
      <c r="X125" s="494">
        <v>0</v>
      </c>
      <c r="Y125" s="494">
        <v>0</v>
      </c>
      <c r="Z125" s="494">
        <v>0</v>
      </c>
      <c r="AA125" s="494">
        <v>0</v>
      </c>
      <c r="AB125" s="494">
        <v>0</v>
      </c>
      <c r="AC125" s="494">
        <v>0</v>
      </c>
      <c r="AD125" s="494">
        <v>0</v>
      </c>
      <c r="AE125" s="494">
        <v>0</v>
      </c>
      <c r="AF125" s="494">
        <v>0</v>
      </c>
      <c r="AG125" s="494">
        <v>0</v>
      </c>
      <c r="AH125" s="494">
        <v>0</v>
      </c>
      <c r="AI125" s="494">
        <v>0</v>
      </c>
      <c r="AJ125" s="494">
        <v>0</v>
      </c>
      <c r="AK125" s="494">
        <v>0</v>
      </c>
      <c r="AL125" s="494">
        <v>0</v>
      </c>
      <c r="AM125" s="494">
        <v>0</v>
      </c>
      <c r="AN125" s="494">
        <v>0</v>
      </c>
      <c r="AO125" s="494">
        <v>0</v>
      </c>
      <c r="AP125" s="494">
        <v>0</v>
      </c>
      <c r="AQ125" s="494">
        <v>0</v>
      </c>
      <c r="AR125" s="494">
        <v>0</v>
      </c>
      <c r="AS125" s="494">
        <v>0</v>
      </c>
      <c r="AT125" s="494">
        <v>0</v>
      </c>
      <c r="AU125" s="494">
        <v>0</v>
      </c>
      <c r="AV125" s="494">
        <v>0</v>
      </c>
      <c r="AW125" s="494">
        <v>0</v>
      </c>
      <c r="AX125" s="494">
        <v>0</v>
      </c>
      <c r="AY125" s="494">
        <v>0</v>
      </c>
      <c r="AZ125" s="494">
        <v>0</v>
      </c>
      <c r="BA125" s="494">
        <v>0</v>
      </c>
      <c r="BB125" s="494">
        <v>0</v>
      </c>
      <c r="BC125" s="494">
        <v>0</v>
      </c>
      <c r="BD125" s="494">
        <v>0</v>
      </c>
      <c r="BE125" s="494">
        <v>0</v>
      </c>
      <c r="BF125" s="494">
        <v>0</v>
      </c>
      <c r="BG125" s="494">
        <v>0</v>
      </c>
      <c r="BH125" s="494">
        <v>0</v>
      </c>
      <c r="BI125" s="494">
        <v>0</v>
      </c>
      <c r="BJ125" s="494">
        <v>0</v>
      </c>
      <c r="BK125" s="494">
        <v>0</v>
      </c>
      <c r="BL125" s="494">
        <v>0</v>
      </c>
      <c r="BM125" s="494">
        <v>0</v>
      </c>
      <c r="BN125" s="494">
        <v>0</v>
      </c>
      <c r="BO125" s="494">
        <v>0</v>
      </c>
      <c r="BP125" s="494">
        <v>0</v>
      </c>
      <c r="BQ125" s="494">
        <v>0</v>
      </c>
      <c r="BR125" s="494">
        <v>0</v>
      </c>
      <c r="BS125" s="494">
        <v>0</v>
      </c>
      <c r="BT125" s="494">
        <v>0</v>
      </c>
      <c r="BU125" s="494">
        <v>0</v>
      </c>
      <c r="BV125" s="494">
        <v>0</v>
      </c>
      <c r="BW125" s="494">
        <v>0</v>
      </c>
      <c r="BX125" s="494">
        <v>0</v>
      </c>
      <c r="BY125" s="494">
        <v>0</v>
      </c>
      <c r="BZ125" s="494">
        <v>0</v>
      </c>
      <c r="CA125" s="494">
        <v>0</v>
      </c>
      <c r="CB125" s="494">
        <v>0</v>
      </c>
      <c r="CC125" s="494">
        <v>0</v>
      </c>
      <c r="CD125" s="494">
        <v>0</v>
      </c>
      <c r="CE125" s="494">
        <v>0</v>
      </c>
      <c r="CF125" s="494">
        <v>0</v>
      </c>
      <c r="CG125" s="494">
        <v>0</v>
      </c>
      <c r="CH125" s="494">
        <v>0</v>
      </c>
      <c r="CI125" s="494">
        <v>0</v>
      </c>
      <c r="CJ125" s="494">
        <v>0</v>
      </c>
      <c r="CK125" s="494">
        <v>0</v>
      </c>
      <c r="CL125" s="494">
        <v>0</v>
      </c>
      <c r="CM125" s="494">
        <v>0</v>
      </c>
      <c r="CN125" s="494">
        <v>0</v>
      </c>
      <c r="CO125" s="494">
        <v>0</v>
      </c>
      <c r="CP125" s="494">
        <v>0</v>
      </c>
      <c r="CQ125" s="494">
        <v>0</v>
      </c>
      <c r="CR125" s="494">
        <v>0</v>
      </c>
      <c r="CS125" s="494">
        <v>0</v>
      </c>
      <c r="CT125" s="9"/>
      <c r="CV125" s="343">
        <f>IF(COUNT(G125:INDEX(G125:CS125,RP+1))&lt;&gt;RP+1,"Error",0)</f>
        <v>0</v>
      </c>
      <c r="CX125" s="324">
        <f t="shared" ref="CX125:CX144" si="32">IF(OR(AND(OR(ISBLANK(C125),NOT(ISBLANK(C125)),C125="Spare"),E125=0,F125=0),AND(NOT(ISBLANK(C125)),NOT(C125="Spare"),NOT(E125=0),NOT(F125=0))),0,"Error")</f>
        <v>0</v>
      </c>
    </row>
    <row r="126" spans="3:102" ht="14.25" hidden="1" customHeight="1" x14ac:dyDescent="0.3">
      <c r="C126" s="421"/>
      <c r="E126" s="492">
        <f>G126+NPV(G.Asm!$F$40,H126:INDEX(H126:CS126,RP))</f>
        <v>0</v>
      </c>
      <c r="F126" s="492">
        <f t="shared" si="31"/>
        <v>0</v>
      </c>
      <c r="G126" s="493">
        <v>0</v>
      </c>
      <c r="H126" s="494">
        <v>0</v>
      </c>
      <c r="I126" s="494">
        <v>0</v>
      </c>
      <c r="J126" s="494">
        <v>0</v>
      </c>
      <c r="K126" s="494">
        <v>0</v>
      </c>
      <c r="L126" s="494">
        <v>0</v>
      </c>
      <c r="M126" s="494">
        <v>0</v>
      </c>
      <c r="N126" s="494">
        <v>0</v>
      </c>
      <c r="O126" s="494">
        <v>0</v>
      </c>
      <c r="P126" s="494">
        <v>0</v>
      </c>
      <c r="Q126" s="494">
        <v>0</v>
      </c>
      <c r="R126" s="494">
        <v>0</v>
      </c>
      <c r="S126" s="494">
        <v>0</v>
      </c>
      <c r="T126" s="494">
        <v>0</v>
      </c>
      <c r="U126" s="494">
        <v>0</v>
      </c>
      <c r="V126" s="494">
        <v>0</v>
      </c>
      <c r="W126" s="494">
        <v>0</v>
      </c>
      <c r="X126" s="494">
        <v>0</v>
      </c>
      <c r="Y126" s="494">
        <v>0</v>
      </c>
      <c r="Z126" s="494">
        <v>0</v>
      </c>
      <c r="AA126" s="494">
        <v>0</v>
      </c>
      <c r="AB126" s="494">
        <v>0</v>
      </c>
      <c r="AC126" s="494">
        <v>0</v>
      </c>
      <c r="AD126" s="494">
        <v>0</v>
      </c>
      <c r="AE126" s="494">
        <v>0</v>
      </c>
      <c r="AF126" s="494">
        <v>0</v>
      </c>
      <c r="AG126" s="494">
        <v>0</v>
      </c>
      <c r="AH126" s="494">
        <v>0</v>
      </c>
      <c r="AI126" s="494">
        <v>0</v>
      </c>
      <c r="AJ126" s="494">
        <v>0</v>
      </c>
      <c r="AK126" s="494">
        <v>0</v>
      </c>
      <c r="AL126" s="494">
        <v>0</v>
      </c>
      <c r="AM126" s="494">
        <v>0</v>
      </c>
      <c r="AN126" s="494">
        <v>0</v>
      </c>
      <c r="AO126" s="494">
        <v>0</v>
      </c>
      <c r="AP126" s="494">
        <v>0</v>
      </c>
      <c r="AQ126" s="494">
        <v>0</v>
      </c>
      <c r="AR126" s="494">
        <v>0</v>
      </c>
      <c r="AS126" s="494">
        <v>0</v>
      </c>
      <c r="AT126" s="494">
        <v>0</v>
      </c>
      <c r="AU126" s="494">
        <v>0</v>
      </c>
      <c r="AV126" s="494">
        <v>0</v>
      </c>
      <c r="AW126" s="494">
        <v>0</v>
      </c>
      <c r="AX126" s="494">
        <v>0</v>
      </c>
      <c r="AY126" s="494">
        <v>0</v>
      </c>
      <c r="AZ126" s="494">
        <v>0</v>
      </c>
      <c r="BA126" s="494">
        <v>0</v>
      </c>
      <c r="BB126" s="494">
        <v>0</v>
      </c>
      <c r="BC126" s="494">
        <v>0</v>
      </c>
      <c r="BD126" s="494">
        <v>0</v>
      </c>
      <c r="BE126" s="494">
        <v>0</v>
      </c>
      <c r="BF126" s="494">
        <v>0</v>
      </c>
      <c r="BG126" s="494">
        <v>0</v>
      </c>
      <c r="BH126" s="494">
        <v>0</v>
      </c>
      <c r="BI126" s="494">
        <v>0</v>
      </c>
      <c r="BJ126" s="494">
        <v>0</v>
      </c>
      <c r="BK126" s="494">
        <v>0</v>
      </c>
      <c r="BL126" s="494">
        <v>0</v>
      </c>
      <c r="BM126" s="494">
        <v>0</v>
      </c>
      <c r="BN126" s="494">
        <v>0</v>
      </c>
      <c r="BO126" s="494">
        <v>0</v>
      </c>
      <c r="BP126" s="494">
        <v>0</v>
      </c>
      <c r="BQ126" s="494">
        <v>0</v>
      </c>
      <c r="BR126" s="494">
        <v>0</v>
      </c>
      <c r="BS126" s="494">
        <v>0</v>
      </c>
      <c r="BT126" s="494">
        <v>0</v>
      </c>
      <c r="BU126" s="494">
        <v>0</v>
      </c>
      <c r="BV126" s="494">
        <v>0</v>
      </c>
      <c r="BW126" s="494">
        <v>0</v>
      </c>
      <c r="BX126" s="494">
        <v>0</v>
      </c>
      <c r="BY126" s="494">
        <v>0</v>
      </c>
      <c r="BZ126" s="494">
        <v>0</v>
      </c>
      <c r="CA126" s="494">
        <v>0</v>
      </c>
      <c r="CB126" s="494">
        <v>0</v>
      </c>
      <c r="CC126" s="494">
        <v>0</v>
      </c>
      <c r="CD126" s="494">
        <v>0</v>
      </c>
      <c r="CE126" s="494">
        <v>0</v>
      </c>
      <c r="CF126" s="494">
        <v>0</v>
      </c>
      <c r="CG126" s="494">
        <v>0</v>
      </c>
      <c r="CH126" s="494">
        <v>0</v>
      </c>
      <c r="CI126" s="494">
        <v>0</v>
      </c>
      <c r="CJ126" s="494">
        <v>0</v>
      </c>
      <c r="CK126" s="494">
        <v>0</v>
      </c>
      <c r="CL126" s="494">
        <v>0</v>
      </c>
      <c r="CM126" s="494">
        <v>0</v>
      </c>
      <c r="CN126" s="494">
        <v>0</v>
      </c>
      <c r="CO126" s="494">
        <v>0</v>
      </c>
      <c r="CP126" s="494">
        <v>0</v>
      </c>
      <c r="CQ126" s="494">
        <v>0</v>
      </c>
      <c r="CR126" s="494">
        <v>0</v>
      </c>
      <c r="CS126" s="494">
        <v>0</v>
      </c>
      <c r="CT126" s="9"/>
      <c r="CV126" s="343">
        <f>IF(COUNT(G126:INDEX(G126:CS126,RP+1))&lt;&gt;RP+1,"Error",0)</f>
        <v>0</v>
      </c>
      <c r="CX126" s="324">
        <f t="shared" si="32"/>
        <v>0</v>
      </c>
    </row>
    <row r="127" spans="3:102" ht="14.25" hidden="1" customHeight="1" x14ac:dyDescent="0.3">
      <c r="C127" s="421"/>
      <c r="E127" s="492">
        <f>G127+NPV(G.Asm!$F$40,H127:INDEX(H127:CS127,RP))</f>
        <v>0</v>
      </c>
      <c r="F127" s="492">
        <f t="shared" si="31"/>
        <v>0</v>
      </c>
      <c r="G127" s="493">
        <v>0</v>
      </c>
      <c r="H127" s="494">
        <v>0</v>
      </c>
      <c r="I127" s="494">
        <v>0</v>
      </c>
      <c r="J127" s="494">
        <v>0</v>
      </c>
      <c r="K127" s="494">
        <v>0</v>
      </c>
      <c r="L127" s="494">
        <v>0</v>
      </c>
      <c r="M127" s="494">
        <v>0</v>
      </c>
      <c r="N127" s="494">
        <v>0</v>
      </c>
      <c r="O127" s="494">
        <v>0</v>
      </c>
      <c r="P127" s="494">
        <v>0</v>
      </c>
      <c r="Q127" s="494">
        <v>0</v>
      </c>
      <c r="R127" s="494">
        <v>0</v>
      </c>
      <c r="S127" s="494">
        <v>0</v>
      </c>
      <c r="T127" s="494">
        <v>0</v>
      </c>
      <c r="U127" s="494">
        <v>0</v>
      </c>
      <c r="V127" s="494">
        <v>0</v>
      </c>
      <c r="W127" s="494">
        <v>0</v>
      </c>
      <c r="X127" s="494">
        <v>0</v>
      </c>
      <c r="Y127" s="494">
        <v>0</v>
      </c>
      <c r="Z127" s="494">
        <v>0</v>
      </c>
      <c r="AA127" s="494">
        <v>0</v>
      </c>
      <c r="AB127" s="494">
        <v>0</v>
      </c>
      <c r="AC127" s="494">
        <v>0</v>
      </c>
      <c r="AD127" s="494">
        <v>0</v>
      </c>
      <c r="AE127" s="494">
        <v>0</v>
      </c>
      <c r="AF127" s="494">
        <v>0</v>
      </c>
      <c r="AG127" s="494">
        <v>0</v>
      </c>
      <c r="AH127" s="494">
        <v>0</v>
      </c>
      <c r="AI127" s="494">
        <v>0</v>
      </c>
      <c r="AJ127" s="494">
        <v>0</v>
      </c>
      <c r="AK127" s="494">
        <v>0</v>
      </c>
      <c r="AL127" s="494">
        <v>0</v>
      </c>
      <c r="AM127" s="494">
        <v>0</v>
      </c>
      <c r="AN127" s="494">
        <v>0</v>
      </c>
      <c r="AO127" s="494">
        <v>0</v>
      </c>
      <c r="AP127" s="494">
        <v>0</v>
      </c>
      <c r="AQ127" s="494">
        <v>0</v>
      </c>
      <c r="AR127" s="494">
        <v>0</v>
      </c>
      <c r="AS127" s="494">
        <v>0</v>
      </c>
      <c r="AT127" s="494">
        <v>0</v>
      </c>
      <c r="AU127" s="494">
        <v>0</v>
      </c>
      <c r="AV127" s="494">
        <v>0</v>
      </c>
      <c r="AW127" s="494">
        <v>0</v>
      </c>
      <c r="AX127" s="494">
        <v>0</v>
      </c>
      <c r="AY127" s="494">
        <v>0</v>
      </c>
      <c r="AZ127" s="494">
        <v>0</v>
      </c>
      <c r="BA127" s="494">
        <v>0</v>
      </c>
      <c r="BB127" s="494">
        <v>0</v>
      </c>
      <c r="BC127" s="494">
        <v>0</v>
      </c>
      <c r="BD127" s="494">
        <v>0</v>
      </c>
      <c r="BE127" s="494">
        <v>0</v>
      </c>
      <c r="BF127" s="494">
        <v>0</v>
      </c>
      <c r="BG127" s="494">
        <v>0</v>
      </c>
      <c r="BH127" s="494">
        <v>0</v>
      </c>
      <c r="BI127" s="494">
        <v>0</v>
      </c>
      <c r="BJ127" s="494">
        <v>0</v>
      </c>
      <c r="BK127" s="494">
        <v>0</v>
      </c>
      <c r="BL127" s="494">
        <v>0</v>
      </c>
      <c r="BM127" s="494">
        <v>0</v>
      </c>
      <c r="BN127" s="494">
        <v>0</v>
      </c>
      <c r="BO127" s="494">
        <v>0</v>
      </c>
      <c r="BP127" s="494">
        <v>0</v>
      </c>
      <c r="BQ127" s="494">
        <v>0</v>
      </c>
      <c r="BR127" s="494">
        <v>0</v>
      </c>
      <c r="BS127" s="494">
        <v>0</v>
      </c>
      <c r="BT127" s="494">
        <v>0</v>
      </c>
      <c r="BU127" s="494">
        <v>0</v>
      </c>
      <c r="BV127" s="494">
        <v>0</v>
      </c>
      <c r="BW127" s="494">
        <v>0</v>
      </c>
      <c r="BX127" s="494">
        <v>0</v>
      </c>
      <c r="BY127" s="494">
        <v>0</v>
      </c>
      <c r="BZ127" s="494">
        <v>0</v>
      </c>
      <c r="CA127" s="494">
        <v>0</v>
      </c>
      <c r="CB127" s="494">
        <v>0</v>
      </c>
      <c r="CC127" s="494">
        <v>0</v>
      </c>
      <c r="CD127" s="494">
        <v>0</v>
      </c>
      <c r="CE127" s="494">
        <v>0</v>
      </c>
      <c r="CF127" s="494">
        <v>0</v>
      </c>
      <c r="CG127" s="494">
        <v>0</v>
      </c>
      <c r="CH127" s="494">
        <v>0</v>
      </c>
      <c r="CI127" s="494">
        <v>0</v>
      </c>
      <c r="CJ127" s="494">
        <v>0</v>
      </c>
      <c r="CK127" s="494">
        <v>0</v>
      </c>
      <c r="CL127" s="494">
        <v>0</v>
      </c>
      <c r="CM127" s="494">
        <v>0</v>
      </c>
      <c r="CN127" s="494">
        <v>0</v>
      </c>
      <c r="CO127" s="494">
        <v>0</v>
      </c>
      <c r="CP127" s="494">
        <v>0</v>
      </c>
      <c r="CQ127" s="494">
        <v>0</v>
      </c>
      <c r="CR127" s="494">
        <v>0</v>
      </c>
      <c r="CS127" s="494">
        <v>0</v>
      </c>
      <c r="CT127" s="9"/>
      <c r="CV127" s="343">
        <f>IF(COUNT(G127:INDEX(G127:CS127,RP+1))&lt;&gt;RP+1,"Error",0)</f>
        <v>0</v>
      </c>
      <c r="CX127" s="324">
        <f t="shared" si="32"/>
        <v>0</v>
      </c>
    </row>
    <row r="128" spans="3:102" ht="14.25" hidden="1" customHeight="1" x14ac:dyDescent="0.3">
      <c r="C128" s="421"/>
      <c r="E128" s="492">
        <f>G128+NPV(G.Asm!$F$40,H128:INDEX(H128:CS128,RP))</f>
        <v>0</v>
      </c>
      <c r="F128" s="492">
        <f t="shared" si="31"/>
        <v>0</v>
      </c>
      <c r="G128" s="493">
        <v>0</v>
      </c>
      <c r="H128" s="494">
        <v>0</v>
      </c>
      <c r="I128" s="494">
        <v>0</v>
      </c>
      <c r="J128" s="494">
        <v>0</v>
      </c>
      <c r="K128" s="494">
        <v>0</v>
      </c>
      <c r="L128" s="494">
        <v>0</v>
      </c>
      <c r="M128" s="494">
        <v>0</v>
      </c>
      <c r="N128" s="494">
        <v>0</v>
      </c>
      <c r="O128" s="494">
        <v>0</v>
      </c>
      <c r="P128" s="494">
        <v>0</v>
      </c>
      <c r="Q128" s="494">
        <v>0</v>
      </c>
      <c r="R128" s="494">
        <v>0</v>
      </c>
      <c r="S128" s="494">
        <v>0</v>
      </c>
      <c r="T128" s="494">
        <v>0</v>
      </c>
      <c r="U128" s="494">
        <v>0</v>
      </c>
      <c r="V128" s="494">
        <v>0</v>
      </c>
      <c r="W128" s="494">
        <v>0</v>
      </c>
      <c r="X128" s="494">
        <v>0</v>
      </c>
      <c r="Y128" s="494">
        <v>0</v>
      </c>
      <c r="Z128" s="494">
        <v>0</v>
      </c>
      <c r="AA128" s="494">
        <v>0</v>
      </c>
      <c r="AB128" s="494">
        <v>0</v>
      </c>
      <c r="AC128" s="494">
        <v>0</v>
      </c>
      <c r="AD128" s="494">
        <v>0</v>
      </c>
      <c r="AE128" s="494">
        <v>0</v>
      </c>
      <c r="AF128" s="494">
        <v>0</v>
      </c>
      <c r="AG128" s="494">
        <v>0</v>
      </c>
      <c r="AH128" s="494">
        <v>0</v>
      </c>
      <c r="AI128" s="494">
        <v>0</v>
      </c>
      <c r="AJ128" s="494">
        <v>0</v>
      </c>
      <c r="AK128" s="494">
        <v>0</v>
      </c>
      <c r="AL128" s="494">
        <v>0</v>
      </c>
      <c r="AM128" s="494">
        <v>0</v>
      </c>
      <c r="AN128" s="494">
        <v>0</v>
      </c>
      <c r="AO128" s="494">
        <v>0</v>
      </c>
      <c r="AP128" s="494">
        <v>0</v>
      </c>
      <c r="AQ128" s="494">
        <v>0</v>
      </c>
      <c r="AR128" s="494">
        <v>0</v>
      </c>
      <c r="AS128" s="494">
        <v>0</v>
      </c>
      <c r="AT128" s="494">
        <v>0</v>
      </c>
      <c r="AU128" s="494">
        <v>0</v>
      </c>
      <c r="AV128" s="494">
        <v>0</v>
      </c>
      <c r="AW128" s="494">
        <v>0</v>
      </c>
      <c r="AX128" s="494">
        <v>0</v>
      </c>
      <c r="AY128" s="494">
        <v>0</v>
      </c>
      <c r="AZ128" s="494">
        <v>0</v>
      </c>
      <c r="BA128" s="494">
        <v>0</v>
      </c>
      <c r="BB128" s="494">
        <v>0</v>
      </c>
      <c r="BC128" s="494">
        <v>0</v>
      </c>
      <c r="BD128" s="494">
        <v>0</v>
      </c>
      <c r="BE128" s="494">
        <v>0</v>
      </c>
      <c r="BF128" s="494">
        <v>0</v>
      </c>
      <c r="BG128" s="494">
        <v>0</v>
      </c>
      <c r="BH128" s="494">
        <v>0</v>
      </c>
      <c r="BI128" s="494">
        <v>0</v>
      </c>
      <c r="BJ128" s="494">
        <v>0</v>
      </c>
      <c r="BK128" s="494">
        <v>0</v>
      </c>
      <c r="BL128" s="494">
        <v>0</v>
      </c>
      <c r="BM128" s="494">
        <v>0</v>
      </c>
      <c r="BN128" s="494">
        <v>0</v>
      </c>
      <c r="BO128" s="494">
        <v>0</v>
      </c>
      <c r="BP128" s="494">
        <v>0</v>
      </c>
      <c r="BQ128" s="494">
        <v>0</v>
      </c>
      <c r="BR128" s="494">
        <v>0</v>
      </c>
      <c r="BS128" s="494">
        <v>0</v>
      </c>
      <c r="BT128" s="494">
        <v>0</v>
      </c>
      <c r="BU128" s="494">
        <v>0</v>
      </c>
      <c r="BV128" s="494">
        <v>0</v>
      </c>
      <c r="BW128" s="494">
        <v>0</v>
      </c>
      <c r="BX128" s="494">
        <v>0</v>
      </c>
      <c r="BY128" s="494">
        <v>0</v>
      </c>
      <c r="BZ128" s="494">
        <v>0</v>
      </c>
      <c r="CA128" s="494">
        <v>0</v>
      </c>
      <c r="CB128" s="494">
        <v>0</v>
      </c>
      <c r="CC128" s="494">
        <v>0</v>
      </c>
      <c r="CD128" s="494">
        <v>0</v>
      </c>
      <c r="CE128" s="494">
        <v>0</v>
      </c>
      <c r="CF128" s="494">
        <v>0</v>
      </c>
      <c r="CG128" s="494">
        <v>0</v>
      </c>
      <c r="CH128" s="494">
        <v>0</v>
      </c>
      <c r="CI128" s="494">
        <v>0</v>
      </c>
      <c r="CJ128" s="494">
        <v>0</v>
      </c>
      <c r="CK128" s="494">
        <v>0</v>
      </c>
      <c r="CL128" s="494">
        <v>0</v>
      </c>
      <c r="CM128" s="494">
        <v>0</v>
      </c>
      <c r="CN128" s="494">
        <v>0</v>
      </c>
      <c r="CO128" s="494">
        <v>0</v>
      </c>
      <c r="CP128" s="494">
        <v>0</v>
      </c>
      <c r="CQ128" s="494">
        <v>0</v>
      </c>
      <c r="CR128" s="494">
        <v>0</v>
      </c>
      <c r="CS128" s="494">
        <v>0</v>
      </c>
      <c r="CT128" s="9"/>
      <c r="CV128" s="343">
        <f>IF(COUNT(G128:INDEX(G128:CS128,RP+1))&lt;&gt;RP+1,"Error",0)</f>
        <v>0</v>
      </c>
      <c r="CX128" s="324">
        <f t="shared" si="32"/>
        <v>0</v>
      </c>
    </row>
    <row r="129" spans="3:102" ht="14.25" hidden="1" customHeight="1" x14ac:dyDescent="0.3">
      <c r="C129" s="421"/>
      <c r="E129" s="492">
        <f>G129+NPV(G.Asm!$F$40,H129:INDEX(H129:CS129,RP))</f>
        <v>0</v>
      </c>
      <c r="F129" s="492">
        <f t="shared" si="31"/>
        <v>0</v>
      </c>
      <c r="G129" s="493">
        <v>0</v>
      </c>
      <c r="H129" s="494">
        <v>0</v>
      </c>
      <c r="I129" s="494">
        <v>0</v>
      </c>
      <c r="J129" s="494">
        <v>0</v>
      </c>
      <c r="K129" s="494">
        <v>0</v>
      </c>
      <c r="L129" s="494">
        <v>0</v>
      </c>
      <c r="M129" s="494">
        <v>0</v>
      </c>
      <c r="N129" s="494">
        <v>0</v>
      </c>
      <c r="O129" s="494">
        <v>0</v>
      </c>
      <c r="P129" s="494">
        <v>0</v>
      </c>
      <c r="Q129" s="494">
        <v>0</v>
      </c>
      <c r="R129" s="494">
        <v>0</v>
      </c>
      <c r="S129" s="494">
        <v>0</v>
      </c>
      <c r="T129" s="494">
        <v>0</v>
      </c>
      <c r="U129" s="494">
        <v>0</v>
      </c>
      <c r="V129" s="494">
        <v>0</v>
      </c>
      <c r="W129" s="494">
        <v>0</v>
      </c>
      <c r="X129" s="494">
        <v>0</v>
      </c>
      <c r="Y129" s="494">
        <v>0</v>
      </c>
      <c r="Z129" s="494">
        <v>0</v>
      </c>
      <c r="AA129" s="494">
        <v>0</v>
      </c>
      <c r="AB129" s="494">
        <v>0</v>
      </c>
      <c r="AC129" s="494">
        <v>0</v>
      </c>
      <c r="AD129" s="494">
        <v>0</v>
      </c>
      <c r="AE129" s="494">
        <v>0</v>
      </c>
      <c r="AF129" s="494">
        <v>0</v>
      </c>
      <c r="AG129" s="494">
        <v>0</v>
      </c>
      <c r="AH129" s="494">
        <v>0</v>
      </c>
      <c r="AI129" s="494">
        <v>0</v>
      </c>
      <c r="AJ129" s="494">
        <v>0</v>
      </c>
      <c r="AK129" s="494">
        <v>0</v>
      </c>
      <c r="AL129" s="494">
        <v>0</v>
      </c>
      <c r="AM129" s="494">
        <v>0</v>
      </c>
      <c r="AN129" s="494">
        <v>0</v>
      </c>
      <c r="AO129" s="494">
        <v>0</v>
      </c>
      <c r="AP129" s="494">
        <v>0</v>
      </c>
      <c r="AQ129" s="494">
        <v>0</v>
      </c>
      <c r="AR129" s="494">
        <v>0</v>
      </c>
      <c r="AS129" s="494">
        <v>0</v>
      </c>
      <c r="AT129" s="494">
        <v>0</v>
      </c>
      <c r="AU129" s="494">
        <v>0</v>
      </c>
      <c r="AV129" s="494">
        <v>0</v>
      </c>
      <c r="AW129" s="494">
        <v>0</v>
      </c>
      <c r="AX129" s="494">
        <v>0</v>
      </c>
      <c r="AY129" s="494">
        <v>0</v>
      </c>
      <c r="AZ129" s="494">
        <v>0</v>
      </c>
      <c r="BA129" s="494">
        <v>0</v>
      </c>
      <c r="BB129" s="494">
        <v>0</v>
      </c>
      <c r="BC129" s="494">
        <v>0</v>
      </c>
      <c r="BD129" s="494">
        <v>0</v>
      </c>
      <c r="BE129" s="494">
        <v>0</v>
      </c>
      <c r="BF129" s="494">
        <v>0</v>
      </c>
      <c r="BG129" s="494">
        <v>0</v>
      </c>
      <c r="BH129" s="494">
        <v>0</v>
      </c>
      <c r="BI129" s="494">
        <v>0</v>
      </c>
      <c r="BJ129" s="494">
        <v>0</v>
      </c>
      <c r="BK129" s="494">
        <v>0</v>
      </c>
      <c r="BL129" s="494">
        <v>0</v>
      </c>
      <c r="BM129" s="494">
        <v>0</v>
      </c>
      <c r="BN129" s="494">
        <v>0</v>
      </c>
      <c r="BO129" s="494">
        <v>0</v>
      </c>
      <c r="BP129" s="494">
        <v>0</v>
      </c>
      <c r="BQ129" s="494">
        <v>0</v>
      </c>
      <c r="BR129" s="494">
        <v>0</v>
      </c>
      <c r="BS129" s="494">
        <v>0</v>
      </c>
      <c r="BT129" s="494">
        <v>0</v>
      </c>
      <c r="BU129" s="494">
        <v>0</v>
      </c>
      <c r="BV129" s="494">
        <v>0</v>
      </c>
      <c r="BW129" s="494">
        <v>0</v>
      </c>
      <c r="BX129" s="494">
        <v>0</v>
      </c>
      <c r="BY129" s="494">
        <v>0</v>
      </c>
      <c r="BZ129" s="494">
        <v>0</v>
      </c>
      <c r="CA129" s="494">
        <v>0</v>
      </c>
      <c r="CB129" s="494">
        <v>0</v>
      </c>
      <c r="CC129" s="494">
        <v>0</v>
      </c>
      <c r="CD129" s="494">
        <v>0</v>
      </c>
      <c r="CE129" s="494">
        <v>0</v>
      </c>
      <c r="CF129" s="494">
        <v>0</v>
      </c>
      <c r="CG129" s="494">
        <v>0</v>
      </c>
      <c r="CH129" s="494">
        <v>0</v>
      </c>
      <c r="CI129" s="494">
        <v>0</v>
      </c>
      <c r="CJ129" s="494">
        <v>0</v>
      </c>
      <c r="CK129" s="494">
        <v>0</v>
      </c>
      <c r="CL129" s="494">
        <v>0</v>
      </c>
      <c r="CM129" s="494">
        <v>0</v>
      </c>
      <c r="CN129" s="494">
        <v>0</v>
      </c>
      <c r="CO129" s="494">
        <v>0</v>
      </c>
      <c r="CP129" s="494">
        <v>0</v>
      </c>
      <c r="CQ129" s="494">
        <v>0</v>
      </c>
      <c r="CR129" s="494">
        <v>0</v>
      </c>
      <c r="CS129" s="494">
        <v>0</v>
      </c>
      <c r="CT129" s="9"/>
      <c r="CV129" s="343">
        <f>IF(COUNT(G129:INDEX(G129:CS129,RP+1))&lt;&gt;RP+1,"Error",0)</f>
        <v>0</v>
      </c>
      <c r="CX129" s="324">
        <f t="shared" si="32"/>
        <v>0</v>
      </c>
    </row>
    <row r="130" spans="3:102" ht="14.25" hidden="1" customHeight="1" x14ac:dyDescent="0.3">
      <c r="C130" s="421"/>
      <c r="E130" s="492">
        <f>G130+NPV(G.Asm!$F$40,H130:INDEX(H130:CS130,RP))</f>
        <v>0</v>
      </c>
      <c r="F130" s="492">
        <f t="shared" si="31"/>
        <v>0</v>
      </c>
      <c r="G130" s="493">
        <v>0</v>
      </c>
      <c r="H130" s="494">
        <v>0</v>
      </c>
      <c r="I130" s="494">
        <v>0</v>
      </c>
      <c r="J130" s="494">
        <v>0</v>
      </c>
      <c r="K130" s="494">
        <v>0</v>
      </c>
      <c r="L130" s="494">
        <v>0</v>
      </c>
      <c r="M130" s="494">
        <v>0</v>
      </c>
      <c r="N130" s="494">
        <v>0</v>
      </c>
      <c r="O130" s="494">
        <v>0</v>
      </c>
      <c r="P130" s="494">
        <v>0</v>
      </c>
      <c r="Q130" s="494">
        <v>0</v>
      </c>
      <c r="R130" s="494">
        <v>0</v>
      </c>
      <c r="S130" s="494">
        <v>0</v>
      </c>
      <c r="T130" s="494">
        <v>0</v>
      </c>
      <c r="U130" s="494">
        <v>0</v>
      </c>
      <c r="V130" s="494">
        <v>0</v>
      </c>
      <c r="W130" s="494">
        <v>0</v>
      </c>
      <c r="X130" s="494">
        <v>0</v>
      </c>
      <c r="Y130" s="494">
        <v>0</v>
      </c>
      <c r="Z130" s="494">
        <v>0</v>
      </c>
      <c r="AA130" s="494">
        <v>0</v>
      </c>
      <c r="AB130" s="494">
        <v>0</v>
      </c>
      <c r="AC130" s="494">
        <v>0</v>
      </c>
      <c r="AD130" s="494">
        <v>0</v>
      </c>
      <c r="AE130" s="494">
        <v>0</v>
      </c>
      <c r="AF130" s="494">
        <v>0</v>
      </c>
      <c r="AG130" s="494">
        <v>0</v>
      </c>
      <c r="AH130" s="494">
        <v>0</v>
      </c>
      <c r="AI130" s="494">
        <v>0</v>
      </c>
      <c r="AJ130" s="494">
        <v>0</v>
      </c>
      <c r="AK130" s="494">
        <v>0</v>
      </c>
      <c r="AL130" s="494">
        <v>0</v>
      </c>
      <c r="AM130" s="494">
        <v>0</v>
      </c>
      <c r="AN130" s="494">
        <v>0</v>
      </c>
      <c r="AO130" s="494">
        <v>0</v>
      </c>
      <c r="AP130" s="494">
        <v>0</v>
      </c>
      <c r="AQ130" s="494">
        <v>0</v>
      </c>
      <c r="AR130" s="494">
        <v>0</v>
      </c>
      <c r="AS130" s="494">
        <v>0</v>
      </c>
      <c r="AT130" s="494">
        <v>0</v>
      </c>
      <c r="AU130" s="494">
        <v>0</v>
      </c>
      <c r="AV130" s="494">
        <v>0</v>
      </c>
      <c r="AW130" s="494">
        <v>0</v>
      </c>
      <c r="AX130" s="494">
        <v>0</v>
      </c>
      <c r="AY130" s="494">
        <v>0</v>
      </c>
      <c r="AZ130" s="494">
        <v>0</v>
      </c>
      <c r="BA130" s="494">
        <v>0</v>
      </c>
      <c r="BB130" s="494">
        <v>0</v>
      </c>
      <c r="BC130" s="494">
        <v>0</v>
      </c>
      <c r="BD130" s="494">
        <v>0</v>
      </c>
      <c r="BE130" s="494">
        <v>0</v>
      </c>
      <c r="BF130" s="494">
        <v>0</v>
      </c>
      <c r="BG130" s="494">
        <v>0</v>
      </c>
      <c r="BH130" s="494">
        <v>0</v>
      </c>
      <c r="BI130" s="494">
        <v>0</v>
      </c>
      <c r="BJ130" s="494">
        <v>0</v>
      </c>
      <c r="BK130" s="494">
        <v>0</v>
      </c>
      <c r="BL130" s="494">
        <v>0</v>
      </c>
      <c r="BM130" s="494">
        <v>0</v>
      </c>
      <c r="BN130" s="494">
        <v>0</v>
      </c>
      <c r="BO130" s="494">
        <v>0</v>
      </c>
      <c r="BP130" s="494">
        <v>0</v>
      </c>
      <c r="BQ130" s="494">
        <v>0</v>
      </c>
      <c r="BR130" s="494">
        <v>0</v>
      </c>
      <c r="BS130" s="494">
        <v>0</v>
      </c>
      <c r="BT130" s="494">
        <v>0</v>
      </c>
      <c r="BU130" s="494">
        <v>0</v>
      </c>
      <c r="BV130" s="494">
        <v>0</v>
      </c>
      <c r="BW130" s="494">
        <v>0</v>
      </c>
      <c r="BX130" s="494">
        <v>0</v>
      </c>
      <c r="BY130" s="494">
        <v>0</v>
      </c>
      <c r="BZ130" s="494">
        <v>0</v>
      </c>
      <c r="CA130" s="494">
        <v>0</v>
      </c>
      <c r="CB130" s="494">
        <v>0</v>
      </c>
      <c r="CC130" s="494">
        <v>0</v>
      </c>
      <c r="CD130" s="494">
        <v>0</v>
      </c>
      <c r="CE130" s="494">
        <v>0</v>
      </c>
      <c r="CF130" s="494">
        <v>0</v>
      </c>
      <c r="CG130" s="494">
        <v>0</v>
      </c>
      <c r="CH130" s="494">
        <v>0</v>
      </c>
      <c r="CI130" s="494">
        <v>0</v>
      </c>
      <c r="CJ130" s="494">
        <v>0</v>
      </c>
      <c r="CK130" s="494">
        <v>0</v>
      </c>
      <c r="CL130" s="494">
        <v>0</v>
      </c>
      <c r="CM130" s="494">
        <v>0</v>
      </c>
      <c r="CN130" s="494">
        <v>0</v>
      </c>
      <c r="CO130" s="494">
        <v>0</v>
      </c>
      <c r="CP130" s="494">
        <v>0</v>
      </c>
      <c r="CQ130" s="494">
        <v>0</v>
      </c>
      <c r="CR130" s="494">
        <v>0</v>
      </c>
      <c r="CS130" s="494">
        <v>0</v>
      </c>
      <c r="CT130" s="9"/>
      <c r="CV130" s="343">
        <f>IF(COUNT(G130:INDEX(G130:CS130,RP+1))&lt;&gt;RP+1,"Error",0)</f>
        <v>0</v>
      </c>
      <c r="CX130" s="324">
        <f t="shared" si="32"/>
        <v>0</v>
      </c>
    </row>
    <row r="131" spans="3:102" ht="14.25" hidden="1" customHeight="1" x14ac:dyDescent="0.3">
      <c r="C131" s="421"/>
      <c r="E131" s="492">
        <f>G131+NPV(G.Asm!$F$40,H131:INDEX(H131:CS131,RP))</f>
        <v>0</v>
      </c>
      <c r="F131" s="492">
        <f t="shared" si="31"/>
        <v>0</v>
      </c>
      <c r="G131" s="493">
        <v>0</v>
      </c>
      <c r="H131" s="494">
        <v>0</v>
      </c>
      <c r="I131" s="494">
        <v>0</v>
      </c>
      <c r="J131" s="494">
        <v>0</v>
      </c>
      <c r="K131" s="494">
        <v>0</v>
      </c>
      <c r="L131" s="494">
        <v>0</v>
      </c>
      <c r="M131" s="494">
        <v>0</v>
      </c>
      <c r="N131" s="494">
        <v>0</v>
      </c>
      <c r="O131" s="494">
        <v>0</v>
      </c>
      <c r="P131" s="494">
        <v>0</v>
      </c>
      <c r="Q131" s="494">
        <v>0</v>
      </c>
      <c r="R131" s="494">
        <v>0</v>
      </c>
      <c r="S131" s="494">
        <v>0</v>
      </c>
      <c r="T131" s="494">
        <v>0</v>
      </c>
      <c r="U131" s="494">
        <v>0</v>
      </c>
      <c r="V131" s="494">
        <v>0</v>
      </c>
      <c r="W131" s="494">
        <v>0</v>
      </c>
      <c r="X131" s="494">
        <v>0</v>
      </c>
      <c r="Y131" s="494">
        <v>0</v>
      </c>
      <c r="Z131" s="494">
        <v>0</v>
      </c>
      <c r="AA131" s="494">
        <v>0</v>
      </c>
      <c r="AB131" s="494">
        <v>0</v>
      </c>
      <c r="AC131" s="494">
        <v>0</v>
      </c>
      <c r="AD131" s="494">
        <v>0</v>
      </c>
      <c r="AE131" s="494">
        <v>0</v>
      </c>
      <c r="AF131" s="494">
        <v>0</v>
      </c>
      <c r="AG131" s="494">
        <v>0</v>
      </c>
      <c r="AH131" s="494">
        <v>0</v>
      </c>
      <c r="AI131" s="494">
        <v>0</v>
      </c>
      <c r="AJ131" s="494">
        <v>0</v>
      </c>
      <c r="AK131" s="494">
        <v>0</v>
      </c>
      <c r="AL131" s="494">
        <v>0</v>
      </c>
      <c r="AM131" s="494">
        <v>0</v>
      </c>
      <c r="AN131" s="494">
        <v>0</v>
      </c>
      <c r="AO131" s="494">
        <v>0</v>
      </c>
      <c r="AP131" s="494">
        <v>0</v>
      </c>
      <c r="AQ131" s="494">
        <v>0</v>
      </c>
      <c r="AR131" s="494">
        <v>0</v>
      </c>
      <c r="AS131" s="494">
        <v>0</v>
      </c>
      <c r="AT131" s="494">
        <v>0</v>
      </c>
      <c r="AU131" s="494">
        <v>0</v>
      </c>
      <c r="AV131" s="494">
        <v>0</v>
      </c>
      <c r="AW131" s="494">
        <v>0</v>
      </c>
      <c r="AX131" s="494">
        <v>0</v>
      </c>
      <c r="AY131" s="494">
        <v>0</v>
      </c>
      <c r="AZ131" s="494">
        <v>0</v>
      </c>
      <c r="BA131" s="494">
        <v>0</v>
      </c>
      <c r="BB131" s="494">
        <v>0</v>
      </c>
      <c r="BC131" s="494">
        <v>0</v>
      </c>
      <c r="BD131" s="494">
        <v>0</v>
      </c>
      <c r="BE131" s="494">
        <v>0</v>
      </c>
      <c r="BF131" s="494">
        <v>0</v>
      </c>
      <c r="BG131" s="494">
        <v>0</v>
      </c>
      <c r="BH131" s="494">
        <v>0</v>
      </c>
      <c r="BI131" s="494">
        <v>0</v>
      </c>
      <c r="BJ131" s="494">
        <v>0</v>
      </c>
      <c r="BK131" s="494">
        <v>0</v>
      </c>
      <c r="BL131" s="494">
        <v>0</v>
      </c>
      <c r="BM131" s="494">
        <v>0</v>
      </c>
      <c r="BN131" s="494">
        <v>0</v>
      </c>
      <c r="BO131" s="494">
        <v>0</v>
      </c>
      <c r="BP131" s="494">
        <v>0</v>
      </c>
      <c r="BQ131" s="494">
        <v>0</v>
      </c>
      <c r="BR131" s="494">
        <v>0</v>
      </c>
      <c r="BS131" s="494">
        <v>0</v>
      </c>
      <c r="BT131" s="494">
        <v>0</v>
      </c>
      <c r="BU131" s="494">
        <v>0</v>
      </c>
      <c r="BV131" s="494">
        <v>0</v>
      </c>
      <c r="BW131" s="494">
        <v>0</v>
      </c>
      <c r="BX131" s="494">
        <v>0</v>
      </c>
      <c r="BY131" s="494">
        <v>0</v>
      </c>
      <c r="BZ131" s="494">
        <v>0</v>
      </c>
      <c r="CA131" s="494">
        <v>0</v>
      </c>
      <c r="CB131" s="494">
        <v>0</v>
      </c>
      <c r="CC131" s="494">
        <v>0</v>
      </c>
      <c r="CD131" s="494">
        <v>0</v>
      </c>
      <c r="CE131" s="494">
        <v>0</v>
      </c>
      <c r="CF131" s="494">
        <v>0</v>
      </c>
      <c r="CG131" s="494">
        <v>0</v>
      </c>
      <c r="CH131" s="494">
        <v>0</v>
      </c>
      <c r="CI131" s="494">
        <v>0</v>
      </c>
      <c r="CJ131" s="494">
        <v>0</v>
      </c>
      <c r="CK131" s="494">
        <v>0</v>
      </c>
      <c r="CL131" s="494">
        <v>0</v>
      </c>
      <c r="CM131" s="494">
        <v>0</v>
      </c>
      <c r="CN131" s="494">
        <v>0</v>
      </c>
      <c r="CO131" s="494">
        <v>0</v>
      </c>
      <c r="CP131" s="494">
        <v>0</v>
      </c>
      <c r="CQ131" s="494">
        <v>0</v>
      </c>
      <c r="CR131" s="494">
        <v>0</v>
      </c>
      <c r="CS131" s="494">
        <v>0</v>
      </c>
      <c r="CT131" s="9"/>
      <c r="CV131" s="343">
        <f>IF(COUNT(G131:INDEX(G131:CS131,RP+1))&lt;&gt;RP+1,"Error",0)</f>
        <v>0</v>
      </c>
      <c r="CX131" s="324">
        <f t="shared" si="32"/>
        <v>0</v>
      </c>
    </row>
    <row r="132" spans="3:102" ht="14.25" hidden="1" customHeight="1" x14ac:dyDescent="0.3">
      <c r="C132" s="421"/>
      <c r="E132" s="492">
        <f>G132+NPV(G.Asm!$F$40,H132:INDEX(H132:CS132,RP))</f>
        <v>0</v>
      </c>
      <c r="F132" s="492">
        <f t="shared" si="31"/>
        <v>0</v>
      </c>
      <c r="G132" s="493">
        <v>0</v>
      </c>
      <c r="H132" s="494">
        <v>0</v>
      </c>
      <c r="I132" s="494">
        <v>0</v>
      </c>
      <c r="J132" s="494">
        <v>0</v>
      </c>
      <c r="K132" s="494">
        <v>0</v>
      </c>
      <c r="L132" s="494">
        <v>0</v>
      </c>
      <c r="M132" s="494">
        <v>0</v>
      </c>
      <c r="N132" s="494">
        <v>0</v>
      </c>
      <c r="O132" s="494">
        <v>0</v>
      </c>
      <c r="P132" s="494">
        <v>0</v>
      </c>
      <c r="Q132" s="494">
        <v>0</v>
      </c>
      <c r="R132" s="494">
        <v>0</v>
      </c>
      <c r="S132" s="494">
        <v>0</v>
      </c>
      <c r="T132" s="494">
        <v>0</v>
      </c>
      <c r="U132" s="494">
        <v>0</v>
      </c>
      <c r="V132" s="494">
        <v>0</v>
      </c>
      <c r="W132" s="494">
        <v>0</v>
      </c>
      <c r="X132" s="494">
        <v>0</v>
      </c>
      <c r="Y132" s="494">
        <v>0</v>
      </c>
      <c r="Z132" s="494">
        <v>0</v>
      </c>
      <c r="AA132" s="494">
        <v>0</v>
      </c>
      <c r="AB132" s="494">
        <v>0</v>
      </c>
      <c r="AC132" s="494">
        <v>0</v>
      </c>
      <c r="AD132" s="494">
        <v>0</v>
      </c>
      <c r="AE132" s="494">
        <v>0</v>
      </c>
      <c r="AF132" s="494">
        <v>0</v>
      </c>
      <c r="AG132" s="494">
        <v>0</v>
      </c>
      <c r="AH132" s="494">
        <v>0</v>
      </c>
      <c r="AI132" s="494">
        <v>0</v>
      </c>
      <c r="AJ132" s="494">
        <v>0</v>
      </c>
      <c r="AK132" s="494">
        <v>0</v>
      </c>
      <c r="AL132" s="494">
        <v>0</v>
      </c>
      <c r="AM132" s="494">
        <v>0</v>
      </c>
      <c r="AN132" s="494">
        <v>0</v>
      </c>
      <c r="AO132" s="494">
        <v>0</v>
      </c>
      <c r="AP132" s="494">
        <v>0</v>
      </c>
      <c r="AQ132" s="494">
        <v>0</v>
      </c>
      <c r="AR132" s="494">
        <v>0</v>
      </c>
      <c r="AS132" s="494">
        <v>0</v>
      </c>
      <c r="AT132" s="494">
        <v>0</v>
      </c>
      <c r="AU132" s="494">
        <v>0</v>
      </c>
      <c r="AV132" s="494">
        <v>0</v>
      </c>
      <c r="AW132" s="494">
        <v>0</v>
      </c>
      <c r="AX132" s="494">
        <v>0</v>
      </c>
      <c r="AY132" s="494">
        <v>0</v>
      </c>
      <c r="AZ132" s="494">
        <v>0</v>
      </c>
      <c r="BA132" s="494">
        <v>0</v>
      </c>
      <c r="BB132" s="494">
        <v>0</v>
      </c>
      <c r="BC132" s="494">
        <v>0</v>
      </c>
      <c r="BD132" s="494">
        <v>0</v>
      </c>
      <c r="BE132" s="494">
        <v>0</v>
      </c>
      <c r="BF132" s="494">
        <v>0</v>
      </c>
      <c r="BG132" s="494">
        <v>0</v>
      </c>
      <c r="BH132" s="494">
        <v>0</v>
      </c>
      <c r="BI132" s="494">
        <v>0</v>
      </c>
      <c r="BJ132" s="494">
        <v>0</v>
      </c>
      <c r="BK132" s="494">
        <v>0</v>
      </c>
      <c r="BL132" s="494">
        <v>0</v>
      </c>
      <c r="BM132" s="494">
        <v>0</v>
      </c>
      <c r="BN132" s="494">
        <v>0</v>
      </c>
      <c r="BO132" s="494">
        <v>0</v>
      </c>
      <c r="BP132" s="494">
        <v>0</v>
      </c>
      <c r="BQ132" s="494">
        <v>0</v>
      </c>
      <c r="BR132" s="494">
        <v>0</v>
      </c>
      <c r="BS132" s="494">
        <v>0</v>
      </c>
      <c r="BT132" s="494">
        <v>0</v>
      </c>
      <c r="BU132" s="494">
        <v>0</v>
      </c>
      <c r="BV132" s="494">
        <v>0</v>
      </c>
      <c r="BW132" s="494">
        <v>0</v>
      </c>
      <c r="BX132" s="494">
        <v>0</v>
      </c>
      <c r="BY132" s="494">
        <v>0</v>
      </c>
      <c r="BZ132" s="494">
        <v>0</v>
      </c>
      <c r="CA132" s="494">
        <v>0</v>
      </c>
      <c r="CB132" s="494">
        <v>0</v>
      </c>
      <c r="CC132" s="494">
        <v>0</v>
      </c>
      <c r="CD132" s="494">
        <v>0</v>
      </c>
      <c r="CE132" s="494">
        <v>0</v>
      </c>
      <c r="CF132" s="494">
        <v>0</v>
      </c>
      <c r="CG132" s="494">
        <v>0</v>
      </c>
      <c r="CH132" s="494">
        <v>0</v>
      </c>
      <c r="CI132" s="494">
        <v>0</v>
      </c>
      <c r="CJ132" s="494">
        <v>0</v>
      </c>
      <c r="CK132" s="494">
        <v>0</v>
      </c>
      <c r="CL132" s="494">
        <v>0</v>
      </c>
      <c r="CM132" s="494">
        <v>0</v>
      </c>
      <c r="CN132" s="494">
        <v>0</v>
      </c>
      <c r="CO132" s="494">
        <v>0</v>
      </c>
      <c r="CP132" s="494">
        <v>0</v>
      </c>
      <c r="CQ132" s="494">
        <v>0</v>
      </c>
      <c r="CR132" s="494">
        <v>0</v>
      </c>
      <c r="CS132" s="494">
        <v>0</v>
      </c>
      <c r="CT132" s="9"/>
      <c r="CV132" s="343">
        <f>IF(COUNT(G132:INDEX(G132:CS132,RP+1))&lt;&gt;RP+1,"Error",0)</f>
        <v>0</v>
      </c>
      <c r="CX132" s="324">
        <f t="shared" si="32"/>
        <v>0</v>
      </c>
    </row>
    <row r="133" spans="3:102" ht="14.25" hidden="1" customHeight="1" x14ac:dyDescent="0.3">
      <c r="C133" s="421"/>
      <c r="E133" s="492">
        <f>G133+NPV(G.Asm!$F$40,H133:INDEX(H133:CS133,RP))</f>
        <v>0</v>
      </c>
      <c r="F133" s="492">
        <f t="shared" si="31"/>
        <v>0</v>
      </c>
      <c r="G133" s="493">
        <v>0</v>
      </c>
      <c r="H133" s="494">
        <v>0</v>
      </c>
      <c r="I133" s="494">
        <v>0</v>
      </c>
      <c r="J133" s="494">
        <v>0</v>
      </c>
      <c r="K133" s="494">
        <v>0</v>
      </c>
      <c r="L133" s="494">
        <v>0</v>
      </c>
      <c r="M133" s="494">
        <v>0</v>
      </c>
      <c r="N133" s="494">
        <v>0</v>
      </c>
      <c r="O133" s="494">
        <v>0</v>
      </c>
      <c r="P133" s="494">
        <v>0</v>
      </c>
      <c r="Q133" s="494">
        <v>0</v>
      </c>
      <c r="R133" s="494">
        <v>0</v>
      </c>
      <c r="S133" s="494">
        <v>0</v>
      </c>
      <c r="T133" s="494">
        <v>0</v>
      </c>
      <c r="U133" s="494">
        <v>0</v>
      </c>
      <c r="V133" s="494">
        <v>0</v>
      </c>
      <c r="W133" s="494">
        <v>0</v>
      </c>
      <c r="X133" s="494">
        <v>0</v>
      </c>
      <c r="Y133" s="494">
        <v>0</v>
      </c>
      <c r="Z133" s="494">
        <v>0</v>
      </c>
      <c r="AA133" s="494">
        <v>0</v>
      </c>
      <c r="AB133" s="494">
        <v>0</v>
      </c>
      <c r="AC133" s="494">
        <v>0</v>
      </c>
      <c r="AD133" s="494">
        <v>0</v>
      </c>
      <c r="AE133" s="494">
        <v>0</v>
      </c>
      <c r="AF133" s="494">
        <v>0</v>
      </c>
      <c r="AG133" s="494">
        <v>0</v>
      </c>
      <c r="AH133" s="494">
        <v>0</v>
      </c>
      <c r="AI133" s="494">
        <v>0</v>
      </c>
      <c r="AJ133" s="494">
        <v>0</v>
      </c>
      <c r="AK133" s="494">
        <v>0</v>
      </c>
      <c r="AL133" s="494">
        <v>0</v>
      </c>
      <c r="AM133" s="494">
        <v>0</v>
      </c>
      <c r="AN133" s="494">
        <v>0</v>
      </c>
      <c r="AO133" s="494">
        <v>0</v>
      </c>
      <c r="AP133" s="494">
        <v>0</v>
      </c>
      <c r="AQ133" s="494">
        <v>0</v>
      </c>
      <c r="AR133" s="494">
        <v>0</v>
      </c>
      <c r="AS133" s="494">
        <v>0</v>
      </c>
      <c r="AT133" s="494">
        <v>0</v>
      </c>
      <c r="AU133" s="494">
        <v>0</v>
      </c>
      <c r="AV133" s="494">
        <v>0</v>
      </c>
      <c r="AW133" s="494">
        <v>0</v>
      </c>
      <c r="AX133" s="494">
        <v>0</v>
      </c>
      <c r="AY133" s="494">
        <v>0</v>
      </c>
      <c r="AZ133" s="494">
        <v>0</v>
      </c>
      <c r="BA133" s="494">
        <v>0</v>
      </c>
      <c r="BB133" s="494">
        <v>0</v>
      </c>
      <c r="BC133" s="494">
        <v>0</v>
      </c>
      <c r="BD133" s="494">
        <v>0</v>
      </c>
      <c r="BE133" s="494">
        <v>0</v>
      </c>
      <c r="BF133" s="494">
        <v>0</v>
      </c>
      <c r="BG133" s="494">
        <v>0</v>
      </c>
      <c r="BH133" s="494">
        <v>0</v>
      </c>
      <c r="BI133" s="494">
        <v>0</v>
      </c>
      <c r="BJ133" s="494">
        <v>0</v>
      </c>
      <c r="BK133" s="494">
        <v>0</v>
      </c>
      <c r="BL133" s="494">
        <v>0</v>
      </c>
      <c r="BM133" s="494">
        <v>0</v>
      </c>
      <c r="BN133" s="494">
        <v>0</v>
      </c>
      <c r="BO133" s="494">
        <v>0</v>
      </c>
      <c r="BP133" s="494">
        <v>0</v>
      </c>
      <c r="BQ133" s="494">
        <v>0</v>
      </c>
      <c r="BR133" s="494">
        <v>0</v>
      </c>
      <c r="BS133" s="494">
        <v>0</v>
      </c>
      <c r="BT133" s="494">
        <v>0</v>
      </c>
      <c r="BU133" s="494">
        <v>0</v>
      </c>
      <c r="BV133" s="494">
        <v>0</v>
      </c>
      <c r="BW133" s="494">
        <v>0</v>
      </c>
      <c r="BX133" s="494">
        <v>0</v>
      </c>
      <c r="BY133" s="494">
        <v>0</v>
      </c>
      <c r="BZ133" s="494">
        <v>0</v>
      </c>
      <c r="CA133" s="494">
        <v>0</v>
      </c>
      <c r="CB133" s="494">
        <v>0</v>
      </c>
      <c r="CC133" s="494">
        <v>0</v>
      </c>
      <c r="CD133" s="494">
        <v>0</v>
      </c>
      <c r="CE133" s="494">
        <v>0</v>
      </c>
      <c r="CF133" s="494">
        <v>0</v>
      </c>
      <c r="CG133" s="494">
        <v>0</v>
      </c>
      <c r="CH133" s="494">
        <v>0</v>
      </c>
      <c r="CI133" s="494">
        <v>0</v>
      </c>
      <c r="CJ133" s="494">
        <v>0</v>
      </c>
      <c r="CK133" s="494">
        <v>0</v>
      </c>
      <c r="CL133" s="494">
        <v>0</v>
      </c>
      <c r="CM133" s="494">
        <v>0</v>
      </c>
      <c r="CN133" s="494">
        <v>0</v>
      </c>
      <c r="CO133" s="494">
        <v>0</v>
      </c>
      <c r="CP133" s="494">
        <v>0</v>
      </c>
      <c r="CQ133" s="494">
        <v>0</v>
      </c>
      <c r="CR133" s="494">
        <v>0</v>
      </c>
      <c r="CS133" s="494">
        <v>0</v>
      </c>
      <c r="CT133" s="9"/>
      <c r="CV133" s="343">
        <f>IF(COUNT(G133:INDEX(G133:CS133,RP+1))&lt;&gt;RP+1,"Error",0)</f>
        <v>0</v>
      </c>
      <c r="CX133" s="324">
        <f t="shared" si="32"/>
        <v>0</v>
      </c>
    </row>
    <row r="134" spans="3:102" ht="14.25" hidden="1" customHeight="1" x14ac:dyDescent="0.3">
      <c r="C134" s="421"/>
      <c r="E134" s="492">
        <f>G134+NPV(G.Asm!$F$40,H134:INDEX(H134:CS134,RP))</f>
        <v>0</v>
      </c>
      <c r="F134" s="492">
        <f t="shared" si="31"/>
        <v>0</v>
      </c>
      <c r="G134" s="493">
        <v>0</v>
      </c>
      <c r="H134" s="494">
        <v>0</v>
      </c>
      <c r="I134" s="494">
        <v>0</v>
      </c>
      <c r="J134" s="494">
        <v>0</v>
      </c>
      <c r="K134" s="494">
        <v>0</v>
      </c>
      <c r="L134" s="494">
        <v>0</v>
      </c>
      <c r="M134" s="494">
        <v>0</v>
      </c>
      <c r="N134" s="494">
        <v>0</v>
      </c>
      <c r="O134" s="494">
        <v>0</v>
      </c>
      <c r="P134" s="494">
        <v>0</v>
      </c>
      <c r="Q134" s="494">
        <v>0</v>
      </c>
      <c r="R134" s="494">
        <v>0</v>
      </c>
      <c r="S134" s="494">
        <v>0</v>
      </c>
      <c r="T134" s="494">
        <v>0</v>
      </c>
      <c r="U134" s="494">
        <v>0</v>
      </c>
      <c r="V134" s="494">
        <v>0</v>
      </c>
      <c r="W134" s="494">
        <v>0</v>
      </c>
      <c r="X134" s="494">
        <v>0</v>
      </c>
      <c r="Y134" s="494">
        <v>0</v>
      </c>
      <c r="Z134" s="494">
        <v>0</v>
      </c>
      <c r="AA134" s="494">
        <v>0</v>
      </c>
      <c r="AB134" s="494">
        <v>0</v>
      </c>
      <c r="AC134" s="494">
        <v>0</v>
      </c>
      <c r="AD134" s="494">
        <v>0</v>
      </c>
      <c r="AE134" s="494">
        <v>0</v>
      </c>
      <c r="AF134" s="494">
        <v>0</v>
      </c>
      <c r="AG134" s="494">
        <v>0</v>
      </c>
      <c r="AH134" s="494">
        <v>0</v>
      </c>
      <c r="AI134" s="494">
        <v>0</v>
      </c>
      <c r="AJ134" s="494">
        <v>0</v>
      </c>
      <c r="AK134" s="494">
        <v>0</v>
      </c>
      <c r="AL134" s="494">
        <v>0</v>
      </c>
      <c r="AM134" s="494">
        <v>0</v>
      </c>
      <c r="AN134" s="494">
        <v>0</v>
      </c>
      <c r="AO134" s="494">
        <v>0</v>
      </c>
      <c r="AP134" s="494">
        <v>0</v>
      </c>
      <c r="AQ134" s="494">
        <v>0</v>
      </c>
      <c r="AR134" s="494">
        <v>0</v>
      </c>
      <c r="AS134" s="494">
        <v>0</v>
      </c>
      <c r="AT134" s="494">
        <v>0</v>
      </c>
      <c r="AU134" s="494">
        <v>0</v>
      </c>
      <c r="AV134" s="494">
        <v>0</v>
      </c>
      <c r="AW134" s="494">
        <v>0</v>
      </c>
      <c r="AX134" s="494">
        <v>0</v>
      </c>
      <c r="AY134" s="494">
        <v>0</v>
      </c>
      <c r="AZ134" s="494">
        <v>0</v>
      </c>
      <c r="BA134" s="494">
        <v>0</v>
      </c>
      <c r="BB134" s="494">
        <v>0</v>
      </c>
      <c r="BC134" s="494">
        <v>0</v>
      </c>
      <c r="BD134" s="494">
        <v>0</v>
      </c>
      <c r="BE134" s="494">
        <v>0</v>
      </c>
      <c r="BF134" s="494">
        <v>0</v>
      </c>
      <c r="BG134" s="494">
        <v>0</v>
      </c>
      <c r="BH134" s="494">
        <v>0</v>
      </c>
      <c r="BI134" s="494">
        <v>0</v>
      </c>
      <c r="BJ134" s="494">
        <v>0</v>
      </c>
      <c r="BK134" s="494">
        <v>0</v>
      </c>
      <c r="BL134" s="494">
        <v>0</v>
      </c>
      <c r="BM134" s="494">
        <v>0</v>
      </c>
      <c r="BN134" s="494">
        <v>0</v>
      </c>
      <c r="BO134" s="494">
        <v>0</v>
      </c>
      <c r="BP134" s="494">
        <v>0</v>
      </c>
      <c r="BQ134" s="494">
        <v>0</v>
      </c>
      <c r="BR134" s="494">
        <v>0</v>
      </c>
      <c r="BS134" s="494">
        <v>0</v>
      </c>
      <c r="BT134" s="494">
        <v>0</v>
      </c>
      <c r="BU134" s="494">
        <v>0</v>
      </c>
      <c r="BV134" s="494">
        <v>0</v>
      </c>
      <c r="BW134" s="494">
        <v>0</v>
      </c>
      <c r="BX134" s="494">
        <v>0</v>
      </c>
      <c r="BY134" s="494">
        <v>0</v>
      </c>
      <c r="BZ134" s="494">
        <v>0</v>
      </c>
      <c r="CA134" s="494">
        <v>0</v>
      </c>
      <c r="CB134" s="494">
        <v>0</v>
      </c>
      <c r="CC134" s="494">
        <v>0</v>
      </c>
      <c r="CD134" s="494">
        <v>0</v>
      </c>
      <c r="CE134" s="494">
        <v>0</v>
      </c>
      <c r="CF134" s="494">
        <v>0</v>
      </c>
      <c r="CG134" s="494">
        <v>0</v>
      </c>
      <c r="CH134" s="494">
        <v>0</v>
      </c>
      <c r="CI134" s="494">
        <v>0</v>
      </c>
      <c r="CJ134" s="494">
        <v>0</v>
      </c>
      <c r="CK134" s="494">
        <v>0</v>
      </c>
      <c r="CL134" s="494">
        <v>0</v>
      </c>
      <c r="CM134" s="494">
        <v>0</v>
      </c>
      <c r="CN134" s="494">
        <v>0</v>
      </c>
      <c r="CO134" s="494">
        <v>0</v>
      </c>
      <c r="CP134" s="494">
        <v>0</v>
      </c>
      <c r="CQ134" s="494">
        <v>0</v>
      </c>
      <c r="CR134" s="494">
        <v>0</v>
      </c>
      <c r="CS134" s="494">
        <v>0</v>
      </c>
      <c r="CT134" s="9"/>
      <c r="CV134" s="343">
        <f>IF(COUNT(G134:INDEX(G134:CS134,RP+1))&lt;&gt;RP+1,"Error",0)</f>
        <v>0</v>
      </c>
      <c r="CX134" s="324">
        <f t="shared" si="32"/>
        <v>0</v>
      </c>
    </row>
    <row r="135" spans="3:102" ht="14.25" hidden="1" customHeight="1" x14ac:dyDescent="0.3">
      <c r="C135" s="421"/>
      <c r="E135" s="492">
        <f>G135+NPV(G.Asm!$F$40,H135:INDEX(H135:CS135,RP))</f>
        <v>0</v>
      </c>
      <c r="F135" s="492">
        <f t="shared" si="31"/>
        <v>0</v>
      </c>
      <c r="G135" s="493">
        <v>0</v>
      </c>
      <c r="H135" s="494">
        <v>0</v>
      </c>
      <c r="I135" s="494">
        <v>0</v>
      </c>
      <c r="J135" s="494">
        <v>0</v>
      </c>
      <c r="K135" s="494">
        <v>0</v>
      </c>
      <c r="L135" s="494">
        <v>0</v>
      </c>
      <c r="M135" s="494">
        <v>0</v>
      </c>
      <c r="N135" s="494">
        <v>0</v>
      </c>
      <c r="O135" s="494">
        <v>0</v>
      </c>
      <c r="P135" s="494">
        <v>0</v>
      </c>
      <c r="Q135" s="494">
        <v>0</v>
      </c>
      <c r="R135" s="494">
        <v>0</v>
      </c>
      <c r="S135" s="494">
        <v>0</v>
      </c>
      <c r="T135" s="494">
        <v>0</v>
      </c>
      <c r="U135" s="494">
        <v>0</v>
      </c>
      <c r="V135" s="494">
        <v>0</v>
      </c>
      <c r="W135" s="494">
        <v>0</v>
      </c>
      <c r="X135" s="494">
        <v>0</v>
      </c>
      <c r="Y135" s="494">
        <v>0</v>
      </c>
      <c r="Z135" s="494">
        <v>0</v>
      </c>
      <c r="AA135" s="494">
        <v>0</v>
      </c>
      <c r="AB135" s="494">
        <v>0</v>
      </c>
      <c r="AC135" s="494">
        <v>0</v>
      </c>
      <c r="AD135" s="494">
        <v>0</v>
      </c>
      <c r="AE135" s="494">
        <v>0</v>
      </c>
      <c r="AF135" s="494">
        <v>0</v>
      </c>
      <c r="AG135" s="494">
        <v>0</v>
      </c>
      <c r="AH135" s="494">
        <v>0</v>
      </c>
      <c r="AI135" s="494">
        <v>0</v>
      </c>
      <c r="AJ135" s="494">
        <v>0</v>
      </c>
      <c r="AK135" s="494">
        <v>0</v>
      </c>
      <c r="AL135" s="494">
        <v>0</v>
      </c>
      <c r="AM135" s="494">
        <v>0</v>
      </c>
      <c r="AN135" s="494">
        <v>0</v>
      </c>
      <c r="AO135" s="494">
        <v>0</v>
      </c>
      <c r="AP135" s="494">
        <v>0</v>
      </c>
      <c r="AQ135" s="494">
        <v>0</v>
      </c>
      <c r="AR135" s="494">
        <v>0</v>
      </c>
      <c r="AS135" s="494">
        <v>0</v>
      </c>
      <c r="AT135" s="494">
        <v>0</v>
      </c>
      <c r="AU135" s="494">
        <v>0</v>
      </c>
      <c r="AV135" s="494">
        <v>0</v>
      </c>
      <c r="AW135" s="494">
        <v>0</v>
      </c>
      <c r="AX135" s="494">
        <v>0</v>
      </c>
      <c r="AY135" s="494">
        <v>0</v>
      </c>
      <c r="AZ135" s="494">
        <v>0</v>
      </c>
      <c r="BA135" s="494">
        <v>0</v>
      </c>
      <c r="BB135" s="494">
        <v>0</v>
      </c>
      <c r="BC135" s="494">
        <v>0</v>
      </c>
      <c r="BD135" s="494">
        <v>0</v>
      </c>
      <c r="BE135" s="494">
        <v>0</v>
      </c>
      <c r="BF135" s="494">
        <v>0</v>
      </c>
      <c r="BG135" s="494">
        <v>0</v>
      </c>
      <c r="BH135" s="494">
        <v>0</v>
      </c>
      <c r="BI135" s="494">
        <v>0</v>
      </c>
      <c r="BJ135" s="494">
        <v>0</v>
      </c>
      <c r="BK135" s="494">
        <v>0</v>
      </c>
      <c r="BL135" s="494">
        <v>0</v>
      </c>
      <c r="BM135" s="494">
        <v>0</v>
      </c>
      <c r="BN135" s="494">
        <v>0</v>
      </c>
      <c r="BO135" s="494">
        <v>0</v>
      </c>
      <c r="BP135" s="494">
        <v>0</v>
      </c>
      <c r="BQ135" s="494">
        <v>0</v>
      </c>
      <c r="BR135" s="494">
        <v>0</v>
      </c>
      <c r="BS135" s="494">
        <v>0</v>
      </c>
      <c r="BT135" s="494">
        <v>0</v>
      </c>
      <c r="BU135" s="494">
        <v>0</v>
      </c>
      <c r="BV135" s="494">
        <v>0</v>
      </c>
      <c r="BW135" s="494">
        <v>0</v>
      </c>
      <c r="BX135" s="494">
        <v>0</v>
      </c>
      <c r="BY135" s="494">
        <v>0</v>
      </c>
      <c r="BZ135" s="494">
        <v>0</v>
      </c>
      <c r="CA135" s="494">
        <v>0</v>
      </c>
      <c r="CB135" s="494">
        <v>0</v>
      </c>
      <c r="CC135" s="494">
        <v>0</v>
      </c>
      <c r="CD135" s="494">
        <v>0</v>
      </c>
      <c r="CE135" s="494">
        <v>0</v>
      </c>
      <c r="CF135" s="494">
        <v>0</v>
      </c>
      <c r="CG135" s="494">
        <v>0</v>
      </c>
      <c r="CH135" s="494">
        <v>0</v>
      </c>
      <c r="CI135" s="494">
        <v>0</v>
      </c>
      <c r="CJ135" s="494">
        <v>0</v>
      </c>
      <c r="CK135" s="494">
        <v>0</v>
      </c>
      <c r="CL135" s="494">
        <v>0</v>
      </c>
      <c r="CM135" s="494">
        <v>0</v>
      </c>
      <c r="CN135" s="494">
        <v>0</v>
      </c>
      <c r="CO135" s="494">
        <v>0</v>
      </c>
      <c r="CP135" s="494">
        <v>0</v>
      </c>
      <c r="CQ135" s="494">
        <v>0</v>
      </c>
      <c r="CR135" s="494">
        <v>0</v>
      </c>
      <c r="CS135" s="494">
        <v>0</v>
      </c>
      <c r="CT135" s="9"/>
      <c r="CV135" s="343">
        <f>IF(COUNT(G135:INDEX(G135:CS135,RP+1))&lt;&gt;RP+1,"Error",0)</f>
        <v>0</v>
      </c>
      <c r="CX135" s="324">
        <f t="shared" si="32"/>
        <v>0</v>
      </c>
    </row>
    <row r="136" spans="3:102" ht="14.25" hidden="1" customHeight="1" x14ac:dyDescent="0.3">
      <c r="C136" s="421"/>
      <c r="E136" s="492">
        <f>G136+NPV(G.Asm!$F$40,H136:INDEX(H136:CS136,RP))</f>
        <v>0</v>
      </c>
      <c r="F136" s="492">
        <f t="shared" si="31"/>
        <v>0</v>
      </c>
      <c r="G136" s="493">
        <v>0</v>
      </c>
      <c r="H136" s="494">
        <v>0</v>
      </c>
      <c r="I136" s="494">
        <v>0</v>
      </c>
      <c r="J136" s="494">
        <v>0</v>
      </c>
      <c r="K136" s="494">
        <v>0</v>
      </c>
      <c r="L136" s="494">
        <v>0</v>
      </c>
      <c r="M136" s="494">
        <v>0</v>
      </c>
      <c r="N136" s="494">
        <v>0</v>
      </c>
      <c r="O136" s="494">
        <v>0</v>
      </c>
      <c r="P136" s="494">
        <v>0</v>
      </c>
      <c r="Q136" s="494">
        <v>0</v>
      </c>
      <c r="R136" s="494">
        <v>0</v>
      </c>
      <c r="S136" s="494">
        <v>0</v>
      </c>
      <c r="T136" s="494">
        <v>0</v>
      </c>
      <c r="U136" s="494">
        <v>0</v>
      </c>
      <c r="V136" s="494">
        <v>0</v>
      </c>
      <c r="W136" s="494">
        <v>0</v>
      </c>
      <c r="X136" s="494">
        <v>0</v>
      </c>
      <c r="Y136" s="494">
        <v>0</v>
      </c>
      <c r="Z136" s="494">
        <v>0</v>
      </c>
      <c r="AA136" s="494">
        <v>0</v>
      </c>
      <c r="AB136" s="494">
        <v>0</v>
      </c>
      <c r="AC136" s="494">
        <v>0</v>
      </c>
      <c r="AD136" s="494">
        <v>0</v>
      </c>
      <c r="AE136" s="494">
        <v>0</v>
      </c>
      <c r="AF136" s="494">
        <v>0</v>
      </c>
      <c r="AG136" s="494">
        <v>0</v>
      </c>
      <c r="AH136" s="494">
        <v>0</v>
      </c>
      <c r="AI136" s="494">
        <v>0</v>
      </c>
      <c r="AJ136" s="494">
        <v>0</v>
      </c>
      <c r="AK136" s="494">
        <v>0</v>
      </c>
      <c r="AL136" s="494">
        <v>0</v>
      </c>
      <c r="AM136" s="494">
        <v>0</v>
      </c>
      <c r="AN136" s="494">
        <v>0</v>
      </c>
      <c r="AO136" s="494">
        <v>0</v>
      </c>
      <c r="AP136" s="494">
        <v>0</v>
      </c>
      <c r="AQ136" s="494">
        <v>0</v>
      </c>
      <c r="AR136" s="494">
        <v>0</v>
      </c>
      <c r="AS136" s="494">
        <v>0</v>
      </c>
      <c r="AT136" s="494">
        <v>0</v>
      </c>
      <c r="AU136" s="494">
        <v>0</v>
      </c>
      <c r="AV136" s="494">
        <v>0</v>
      </c>
      <c r="AW136" s="494">
        <v>0</v>
      </c>
      <c r="AX136" s="494">
        <v>0</v>
      </c>
      <c r="AY136" s="494">
        <v>0</v>
      </c>
      <c r="AZ136" s="494">
        <v>0</v>
      </c>
      <c r="BA136" s="494">
        <v>0</v>
      </c>
      <c r="BB136" s="494">
        <v>0</v>
      </c>
      <c r="BC136" s="494">
        <v>0</v>
      </c>
      <c r="BD136" s="494">
        <v>0</v>
      </c>
      <c r="BE136" s="494">
        <v>0</v>
      </c>
      <c r="BF136" s="494">
        <v>0</v>
      </c>
      <c r="BG136" s="494">
        <v>0</v>
      </c>
      <c r="BH136" s="494">
        <v>0</v>
      </c>
      <c r="BI136" s="494">
        <v>0</v>
      </c>
      <c r="BJ136" s="494">
        <v>0</v>
      </c>
      <c r="BK136" s="494">
        <v>0</v>
      </c>
      <c r="BL136" s="494">
        <v>0</v>
      </c>
      <c r="BM136" s="494">
        <v>0</v>
      </c>
      <c r="BN136" s="494">
        <v>0</v>
      </c>
      <c r="BO136" s="494">
        <v>0</v>
      </c>
      <c r="BP136" s="494">
        <v>0</v>
      </c>
      <c r="BQ136" s="494">
        <v>0</v>
      </c>
      <c r="BR136" s="494">
        <v>0</v>
      </c>
      <c r="BS136" s="494">
        <v>0</v>
      </c>
      <c r="BT136" s="494">
        <v>0</v>
      </c>
      <c r="BU136" s="494">
        <v>0</v>
      </c>
      <c r="BV136" s="494">
        <v>0</v>
      </c>
      <c r="BW136" s="494">
        <v>0</v>
      </c>
      <c r="BX136" s="494">
        <v>0</v>
      </c>
      <c r="BY136" s="494">
        <v>0</v>
      </c>
      <c r="BZ136" s="494">
        <v>0</v>
      </c>
      <c r="CA136" s="494">
        <v>0</v>
      </c>
      <c r="CB136" s="494">
        <v>0</v>
      </c>
      <c r="CC136" s="494">
        <v>0</v>
      </c>
      <c r="CD136" s="494">
        <v>0</v>
      </c>
      <c r="CE136" s="494">
        <v>0</v>
      </c>
      <c r="CF136" s="494">
        <v>0</v>
      </c>
      <c r="CG136" s="494">
        <v>0</v>
      </c>
      <c r="CH136" s="494">
        <v>0</v>
      </c>
      <c r="CI136" s="494">
        <v>0</v>
      </c>
      <c r="CJ136" s="494">
        <v>0</v>
      </c>
      <c r="CK136" s="494">
        <v>0</v>
      </c>
      <c r="CL136" s="494">
        <v>0</v>
      </c>
      <c r="CM136" s="494">
        <v>0</v>
      </c>
      <c r="CN136" s="494">
        <v>0</v>
      </c>
      <c r="CO136" s="494">
        <v>0</v>
      </c>
      <c r="CP136" s="494">
        <v>0</v>
      </c>
      <c r="CQ136" s="494">
        <v>0</v>
      </c>
      <c r="CR136" s="494">
        <v>0</v>
      </c>
      <c r="CS136" s="494">
        <v>0</v>
      </c>
      <c r="CT136" s="9"/>
      <c r="CV136" s="343">
        <f>IF(COUNT(G136:INDEX(G136:CS136,RP+1))&lt;&gt;RP+1,"Error",0)</f>
        <v>0</v>
      </c>
      <c r="CX136" s="324">
        <f t="shared" si="32"/>
        <v>0</v>
      </c>
    </row>
    <row r="137" spans="3:102" ht="14.25" hidden="1" customHeight="1" x14ac:dyDescent="0.3">
      <c r="C137" s="421"/>
      <c r="E137" s="492">
        <f>G137+NPV(G.Asm!$F$40,H137:INDEX(H137:CS137,RP))</f>
        <v>0</v>
      </c>
      <c r="F137" s="492">
        <f t="shared" si="31"/>
        <v>0</v>
      </c>
      <c r="G137" s="493">
        <v>0</v>
      </c>
      <c r="H137" s="494">
        <v>0</v>
      </c>
      <c r="I137" s="494">
        <v>0</v>
      </c>
      <c r="J137" s="494">
        <v>0</v>
      </c>
      <c r="K137" s="494">
        <v>0</v>
      </c>
      <c r="L137" s="494">
        <v>0</v>
      </c>
      <c r="M137" s="494">
        <v>0</v>
      </c>
      <c r="N137" s="494">
        <v>0</v>
      </c>
      <c r="O137" s="494">
        <v>0</v>
      </c>
      <c r="P137" s="494">
        <v>0</v>
      </c>
      <c r="Q137" s="494">
        <v>0</v>
      </c>
      <c r="R137" s="494">
        <v>0</v>
      </c>
      <c r="S137" s="494">
        <v>0</v>
      </c>
      <c r="T137" s="494">
        <v>0</v>
      </c>
      <c r="U137" s="494">
        <v>0</v>
      </c>
      <c r="V137" s="494">
        <v>0</v>
      </c>
      <c r="W137" s="494">
        <v>0</v>
      </c>
      <c r="X137" s="494">
        <v>0</v>
      </c>
      <c r="Y137" s="494">
        <v>0</v>
      </c>
      <c r="Z137" s="494">
        <v>0</v>
      </c>
      <c r="AA137" s="494">
        <v>0</v>
      </c>
      <c r="AB137" s="494">
        <v>0</v>
      </c>
      <c r="AC137" s="494">
        <v>0</v>
      </c>
      <c r="AD137" s="494">
        <v>0</v>
      </c>
      <c r="AE137" s="494">
        <v>0</v>
      </c>
      <c r="AF137" s="494">
        <v>0</v>
      </c>
      <c r="AG137" s="494">
        <v>0</v>
      </c>
      <c r="AH137" s="494">
        <v>0</v>
      </c>
      <c r="AI137" s="494">
        <v>0</v>
      </c>
      <c r="AJ137" s="494">
        <v>0</v>
      </c>
      <c r="AK137" s="494">
        <v>0</v>
      </c>
      <c r="AL137" s="494">
        <v>0</v>
      </c>
      <c r="AM137" s="494">
        <v>0</v>
      </c>
      <c r="AN137" s="494">
        <v>0</v>
      </c>
      <c r="AO137" s="494">
        <v>0</v>
      </c>
      <c r="AP137" s="494">
        <v>0</v>
      </c>
      <c r="AQ137" s="494">
        <v>0</v>
      </c>
      <c r="AR137" s="494">
        <v>0</v>
      </c>
      <c r="AS137" s="494">
        <v>0</v>
      </c>
      <c r="AT137" s="494">
        <v>0</v>
      </c>
      <c r="AU137" s="494">
        <v>0</v>
      </c>
      <c r="AV137" s="494">
        <v>0</v>
      </c>
      <c r="AW137" s="494">
        <v>0</v>
      </c>
      <c r="AX137" s="494">
        <v>0</v>
      </c>
      <c r="AY137" s="494">
        <v>0</v>
      </c>
      <c r="AZ137" s="494">
        <v>0</v>
      </c>
      <c r="BA137" s="494">
        <v>0</v>
      </c>
      <c r="BB137" s="494">
        <v>0</v>
      </c>
      <c r="BC137" s="494">
        <v>0</v>
      </c>
      <c r="BD137" s="494">
        <v>0</v>
      </c>
      <c r="BE137" s="494">
        <v>0</v>
      </c>
      <c r="BF137" s="494">
        <v>0</v>
      </c>
      <c r="BG137" s="494">
        <v>0</v>
      </c>
      <c r="BH137" s="494">
        <v>0</v>
      </c>
      <c r="BI137" s="494">
        <v>0</v>
      </c>
      <c r="BJ137" s="494">
        <v>0</v>
      </c>
      <c r="BK137" s="494">
        <v>0</v>
      </c>
      <c r="BL137" s="494">
        <v>0</v>
      </c>
      <c r="BM137" s="494">
        <v>0</v>
      </c>
      <c r="BN137" s="494">
        <v>0</v>
      </c>
      <c r="BO137" s="494">
        <v>0</v>
      </c>
      <c r="BP137" s="494">
        <v>0</v>
      </c>
      <c r="BQ137" s="494">
        <v>0</v>
      </c>
      <c r="BR137" s="494">
        <v>0</v>
      </c>
      <c r="BS137" s="494">
        <v>0</v>
      </c>
      <c r="BT137" s="494">
        <v>0</v>
      </c>
      <c r="BU137" s="494">
        <v>0</v>
      </c>
      <c r="BV137" s="494">
        <v>0</v>
      </c>
      <c r="BW137" s="494">
        <v>0</v>
      </c>
      <c r="BX137" s="494">
        <v>0</v>
      </c>
      <c r="BY137" s="494">
        <v>0</v>
      </c>
      <c r="BZ137" s="494">
        <v>0</v>
      </c>
      <c r="CA137" s="494">
        <v>0</v>
      </c>
      <c r="CB137" s="494">
        <v>0</v>
      </c>
      <c r="CC137" s="494">
        <v>0</v>
      </c>
      <c r="CD137" s="494">
        <v>0</v>
      </c>
      <c r="CE137" s="494">
        <v>0</v>
      </c>
      <c r="CF137" s="494">
        <v>0</v>
      </c>
      <c r="CG137" s="494">
        <v>0</v>
      </c>
      <c r="CH137" s="494">
        <v>0</v>
      </c>
      <c r="CI137" s="494">
        <v>0</v>
      </c>
      <c r="CJ137" s="494">
        <v>0</v>
      </c>
      <c r="CK137" s="494">
        <v>0</v>
      </c>
      <c r="CL137" s="494">
        <v>0</v>
      </c>
      <c r="CM137" s="494">
        <v>0</v>
      </c>
      <c r="CN137" s="494">
        <v>0</v>
      </c>
      <c r="CO137" s="494">
        <v>0</v>
      </c>
      <c r="CP137" s="494">
        <v>0</v>
      </c>
      <c r="CQ137" s="494">
        <v>0</v>
      </c>
      <c r="CR137" s="494">
        <v>0</v>
      </c>
      <c r="CS137" s="494">
        <v>0</v>
      </c>
      <c r="CT137" s="9"/>
      <c r="CV137" s="343">
        <f>IF(COUNT(G137:INDEX(G137:CS137,RP+1))&lt;&gt;RP+1,"Error",0)</f>
        <v>0</v>
      </c>
      <c r="CX137" s="324">
        <f t="shared" si="32"/>
        <v>0</v>
      </c>
    </row>
    <row r="138" spans="3:102" ht="14.25" hidden="1" customHeight="1" x14ac:dyDescent="0.3">
      <c r="C138" s="421"/>
      <c r="E138" s="492">
        <f>G138+NPV(G.Asm!$F$40,H138:INDEX(H138:CS138,RP))</f>
        <v>0</v>
      </c>
      <c r="F138" s="492">
        <f t="shared" si="31"/>
        <v>0</v>
      </c>
      <c r="G138" s="493">
        <v>0</v>
      </c>
      <c r="H138" s="494">
        <v>0</v>
      </c>
      <c r="I138" s="494">
        <v>0</v>
      </c>
      <c r="J138" s="494">
        <v>0</v>
      </c>
      <c r="K138" s="494">
        <v>0</v>
      </c>
      <c r="L138" s="494">
        <v>0</v>
      </c>
      <c r="M138" s="494">
        <v>0</v>
      </c>
      <c r="N138" s="494">
        <v>0</v>
      </c>
      <c r="O138" s="494">
        <v>0</v>
      </c>
      <c r="P138" s="494">
        <v>0</v>
      </c>
      <c r="Q138" s="494">
        <v>0</v>
      </c>
      <c r="R138" s="494">
        <v>0</v>
      </c>
      <c r="S138" s="494">
        <v>0</v>
      </c>
      <c r="T138" s="494">
        <v>0</v>
      </c>
      <c r="U138" s="494">
        <v>0</v>
      </c>
      <c r="V138" s="494">
        <v>0</v>
      </c>
      <c r="W138" s="494">
        <v>0</v>
      </c>
      <c r="X138" s="494">
        <v>0</v>
      </c>
      <c r="Y138" s="494">
        <v>0</v>
      </c>
      <c r="Z138" s="494">
        <v>0</v>
      </c>
      <c r="AA138" s="494">
        <v>0</v>
      </c>
      <c r="AB138" s="494">
        <v>0</v>
      </c>
      <c r="AC138" s="494">
        <v>0</v>
      </c>
      <c r="AD138" s="494">
        <v>0</v>
      </c>
      <c r="AE138" s="494">
        <v>0</v>
      </c>
      <c r="AF138" s="494">
        <v>0</v>
      </c>
      <c r="AG138" s="494">
        <v>0</v>
      </c>
      <c r="AH138" s="494">
        <v>0</v>
      </c>
      <c r="AI138" s="494">
        <v>0</v>
      </c>
      <c r="AJ138" s="494">
        <v>0</v>
      </c>
      <c r="AK138" s="494">
        <v>0</v>
      </c>
      <c r="AL138" s="494">
        <v>0</v>
      </c>
      <c r="AM138" s="494">
        <v>0</v>
      </c>
      <c r="AN138" s="494">
        <v>0</v>
      </c>
      <c r="AO138" s="494">
        <v>0</v>
      </c>
      <c r="AP138" s="494">
        <v>0</v>
      </c>
      <c r="AQ138" s="494">
        <v>0</v>
      </c>
      <c r="AR138" s="494">
        <v>0</v>
      </c>
      <c r="AS138" s="494">
        <v>0</v>
      </c>
      <c r="AT138" s="494">
        <v>0</v>
      </c>
      <c r="AU138" s="494">
        <v>0</v>
      </c>
      <c r="AV138" s="494">
        <v>0</v>
      </c>
      <c r="AW138" s="494">
        <v>0</v>
      </c>
      <c r="AX138" s="494">
        <v>0</v>
      </c>
      <c r="AY138" s="494">
        <v>0</v>
      </c>
      <c r="AZ138" s="494">
        <v>0</v>
      </c>
      <c r="BA138" s="494">
        <v>0</v>
      </c>
      <c r="BB138" s="494">
        <v>0</v>
      </c>
      <c r="BC138" s="494">
        <v>0</v>
      </c>
      <c r="BD138" s="494">
        <v>0</v>
      </c>
      <c r="BE138" s="494">
        <v>0</v>
      </c>
      <c r="BF138" s="494">
        <v>0</v>
      </c>
      <c r="BG138" s="494">
        <v>0</v>
      </c>
      <c r="BH138" s="494">
        <v>0</v>
      </c>
      <c r="BI138" s="494">
        <v>0</v>
      </c>
      <c r="BJ138" s="494">
        <v>0</v>
      </c>
      <c r="BK138" s="494">
        <v>0</v>
      </c>
      <c r="BL138" s="494">
        <v>0</v>
      </c>
      <c r="BM138" s="494">
        <v>0</v>
      </c>
      <c r="BN138" s="494">
        <v>0</v>
      </c>
      <c r="BO138" s="494">
        <v>0</v>
      </c>
      <c r="BP138" s="494">
        <v>0</v>
      </c>
      <c r="BQ138" s="494">
        <v>0</v>
      </c>
      <c r="BR138" s="494">
        <v>0</v>
      </c>
      <c r="BS138" s="494">
        <v>0</v>
      </c>
      <c r="BT138" s="494">
        <v>0</v>
      </c>
      <c r="BU138" s="494">
        <v>0</v>
      </c>
      <c r="BV138" s="494">
        <v>0</v>
      </c>
      <c r="BW138" s="494">
        <v>0</v>
      </c>
      <c r="BX138" s="494">
        <v>0</v>
      </c>
      <c r="BY138" s="494">
        <v>0</v>
      </c>
      <c r="BZ138" s="494">
        <v>0</v>
      </c>
      <c r="CA138" s="494">
        <v>0</v>
      </c>
      <c r="CB138" s="494">
        <v>0</v>
      </c>
      <c r="CC138" s="494">
        <v>0</v>
      </c>
      <c r="CD138" s="494">
        <v>0</v>
      </c>
      <c r="CE138" s="494">
        <v>0</v>
      </c>
      <c r="CF138" s="494">
        <v>0</v>
      </c>
      <c r="CG138" s="494">
        <v>0</v>
      </c>
      <c r="CH138" s="494">
        <v>0</v>
      </c>
      <c r="CI138" s="494">
        <v>0</v>
      </c>
      <c r="CJ138" s="494">
        <v>0</v>
      </c>
      <c r="CK138" s="494">
        <v>0</v>
      </c>
      <c r="CL138" s="494">
        <v>0</v>
      </c>
      <c r="CM138" s="494">
        <v>0</v>
      </c>
      <c r="CN138" s="494">
        <v>0</v>
      </c>
      <c r="CO138" s="494">
        <v>0</v>
      </c>
      <c r="CP138" s="494">
        <v>0</v>
      </c>
      <c r="CQ138" s="494">
        <v>0</v>
      </c>
      <c r="CR138" s="494">
        <v>0</v>
      </c>
      <c r="CS138" s="494">
        <v>0</v>
      </c>
      <c r="CT138" s="9"/>
      <c r="CV138" s="343">
        <f>IF(COUNT(G138:INDEX(G138:CS138,RP+1))&lt;&gt;RP+1,"Error",0)</f>
        <v>0</v>
      </c>
      <c r="CX138" s="324">
        <f t="shared" si="32"/>
        <v>0</v>
      </c>
    </row>
    <row r="139" spans="3:102" ht="14.25" hidden="1" customHeight="1" x14ac:dyDescent="0.3">
      <c r="C139" s="421"/>
      <c r="E139" s="492">
        <f>G139+NPV(G.Asm!$F$40,H139:INDEX(H139:CS139,RP))</f>
        <v>0</v>
      </c>
      <c r="F139" s="492">
        <f t="shared" si="31"/>
        <v>0</v>
      </c>
      <c r="G139" s="493">
        <v>0</v>
      </c>
      <c r="H139" s="494">
        <v>0</v>
      </c>
      <c r="I139" s="494">
        <v>0</v>
      </c>
      <c r="J139" s="494">
        <v>0</v>
      </c>
      <c r="K139" s="494">
        <v>0</v>
      </c>
      <c r="L139" s="494">
        <v>0</v>
      </c>
      <c r="M139" s="494">
        <v>0</v>
      </c>
      <c r="N139" s="494">
        <v>0</v>
      </c>
      <c r="O139" s="494">
        <v>0</v>
      </c>
      <c r="P139" s="494">
        <v>0</v>
      </c>
      <c r="Q139" s="494">
        <v>0</v>
      </c>
      <c r="R139" s="494">
        <v>0</v>
      </c>
      <c r="S139" s="494">
        <v>0</v>
      </c>
      <c r="T139" s="494">
        <v>0</v>
      </c>
      <c r="U139" s="494">
        <v>0</v>
      </c>
      <c r="V139" s="494">
        <v>0</v>
      </c>
      <c r="W139" s="494">
        <v>0</v>
      </c>
      <c r="X139" s="494">
        <v>0</v>
      </c>
      <c r="Y139" s="494">
        <v>0</v>
      </c>
      <c r="Z139" s="494">
        <v>0</v>
      </c>
      <c r="AA139" s="494">
        <v>0</v>
      </c>
      <c r="AB139" s="494">
        <v>0</v>
      </c>
      <c r="AC139" s="494">
        <v>0</v>
      </c>
      <c r="AD139" s="494">
        <v>0</v>
      </c>
      <c r="AE139" s="494">
        <v>0</v>
      </c>
      <c r="AF139" s="494">
        <v>0</v>
      </c>
      <c r="AG139" s="494">
        <v>0</v>
      </c>
      <c r="AH139" s="494">
        <v>0</v>
      </c>
      <c r="AI139" s="494">
        <v>0</v>
      </c>
      <c r="AJ139" s="494">
        <v>0</v>
      </c>
      <c r="AK139" s="494">
        <v>0</v>
      </c>
      <c r="AL139" s="494">
        <v>0</v>
      </c>
      <c r="AM139" s="494">
        <v>0</v>
      </c>
      <c r="AN139" s="494">
        <v>0</v>
      </c>
      <c r="AO139" s="494">
        <v>0</v>
      </c>
      <c r="AP139" s="494">
        <v>0</v>
      </c>
      <c r="AQ139" s="494">
        <v>0</v>
      </c>
      <c r="AR139" s="494">
        <v>0</v>
      </c>
      <c r="AS139" s="494">
        <v>0</v>
      </c>
      <c r="AT139" s="494">
        <v>0</v>
      </c>
      <c r="AU139" s="494">
        <v>0</v>
      </c>
      <c r="AV139" s="494">
        <v>0</v>
      </c>
      <c r="AW139" s="494">
        <v>0</v>
      </c>
      <c r="AX139" s="494">
        <v>0</v>
      </c>
      <c r="AY139" s="494">
        <v>0</v>
      </c>
      <c r="AZ139" s="494">
        <v>0</v>
      </c>
      <c r="BA139" s="494">
        <v>0</v>
      </c>
      <c r="BB139" s="494">
        <v>0</v>
      </c>
      <c r="BC139" s="494">
        <v>0</v>
      </c>
      <c r="BD139" s="494">
        <v>0</v>
      </c>
      <c r="BE139" s="494">
        <v>0</v>
      </c>
      <c r="BF139" s="494">
        <v>0</v>
      </c>
      <c r="BG139" s="494">
        <v>0</v>
      </c>
      <c r="BH139" s="494">
        <v>0</v>
      </c>
      <c r="BI139" s="494">
        <v>0</v>
      </c>
      <c r="BJ139" s="494">
        <v>0</v>
      </c>
      <c r="BK139" s="494">
        <v>0</v>
      </c>
      <c r="BL139" s="494">
        <v>0</v>
      </c>
      <c r="BM139" s="494">
        <v>0</v>
      </c>
      <c r="BN139" s="494">
        <v>0</v>
      </c>
      <c r="BO139" s="494">
        <v>0</v>
      </c>
      <c r="BP139" s="494">
        <v>0</v>
      </c>
      <c r="BQ139" s="494">
        <v>0</v>
      </c>
      <c r="BR139" s="494">
        <v>0</v>
      </c>
      <c r="BS139" s="494">
        <v>0</v>
      </c>
      <c r="BT139" s="494">
        <v>0</v>
      </c>
      <c r="BU139" s="494">
        <v>0</v>
      </c>
      <c r="BV139" s="494">
        <v>0</v>
      </c>
      <c r="BW139" s="494">
        <v>0</v>
      </c>
      <c r="BX139" s="494">
        <v>0</v>
      </c>
      <c r="BY139" s="494">
        <v>0</v>
      </c>
      <c r="BZ139" s="494">
        <v>0</v>
      </c>
      <c r="CA139" s="494">
        <v>0</v>
      </c>
      <c r="CB139" s="494">
        <v>0</v>
      </c>
      <c r="CC139" s="494">
        <v>0</v>
      </c>
      <c r="CD139" s="494">
        <v>0</v>
      </c>
      <c r="CE139" s="494">
        <v>0</v>
      </c>
      <c r="CF139" s="494">
        <v>0</v>
      </c>
      <c r="CG139" s="494">
        <v>0</v>
      </c>
      <c r="CH139" s="494">
        <v>0</v>
      </c>
      <c r="CI139" s="494">
        <v>0</v>
      </c>
      <c r="CJ139" s="494">
        <v>0</v>
      </c>
      <c r="CK139" s="494">
        <v>0</v>
      </c>
      <c r="CL139" s="494">
        <v>0</v>
      </c>
      <c r="CM139" s="494">
        <v>0</v>
      </c>
      <c r="CN139" s="494">
        <v>0</v>
      </c>
      <c r="CO139" s="494">
        <v>0</v>
      </c>
      <c r="CP139" s="494">
        <v>0</v>
      </c>
      <c r="CQ139" s="494">
        <v>0</v>
      </c>
      <c r="CR139" s="494">
        <v>0</v>
      </c>
      <c r="CS139" s="494">
        <v>0</v>
      </c>
      <c r="CT139" s="9"/>
      <c r="CV139" s="343">
        <f>IF(COUNT(G139:INDEX(G139:CS139,RP+1))&lt;&gt;RP+1,"Error",0)</f>
        <v>0</v>
      </c>
      <c r="CX139" s="324">
        <f t="shared" si="32"/>
        <v>0</v>
      </c>
    </row>
    <row r="140" spans="3:102" ht="14.25" hidden="1" customHeight="1" x14ac:dyDescent="0.3">
      <c r="C140" s="422" t="s">
        <v>334</v>
      </c>
      <c r="E140" s="492">
        <f>G140+NPV(G.Asm!$F$40,H140:INDEX(H140:CS140,RP))</f>
        <v>0</v>
      </c>
      <c r="F140" s="492">
        <f t="shared" si="31"/>
        <v>0</v>
      </c>
      <c r="G140" s="493">
        <v>0</v>
      </c>
      <c r="H140" s="494">
        <v>0</v>
      </c>
      <c r="I140" s="494">
        <v>0</v>
      </c>
      <c r="J140" s="494">
        <v>0</v>
      </c>
      <c r="K140" s="494">
        <v>0</v>
      </c>
      <c r="L140" s="494">
        <v>0</v>
      </c>
      <c r="M140" s="494">
        <v>0</v>
      </c>
      <c r="N140" s="494">
        <v>0</v>
      </c>
      <c r="O140" s="494">
        <v>0</v>
      </c>
      <c r="P140" s="494">
        <v>0</v>
      </c>
      <c r="Q140" s="494">
        <v>0</v>
      </c>
      <c r="R140" s="494">
        <v>0</v>
      </c>
      <c r="S140" s="494">
        <v>0</v>
      </c>
      <c r="T140" s="494">
        <v>0</v>
      </c>
      <c r="U140" s="494">
        <v>0</v>
      </c>
      <c r="V140" s="494">
        <v>0</v>
      </c>
      <c r="W140" s="494">
        <v>0</v>
      </c>
      <c r="X140" s="494">
        <v>0</v>
      </c>
      <c r="Y140" s="494">
        <v>0</v>
      </c>
      <c r="Z140" s="494">
        <v>0</v>
      </c>
      <c r="AA140" s="494">
        <v>0</v>
      </c>
      <c r="AB140" s="494">
        <v>0</v>
      </c>
      <c r="AC140" s="494">
        <v>0</v>
      </c>
      <c r="AD140" s="494">
        <v>0</v>
      </c>
      <c r="AE140" s="494">
        <v>0</v>
      </c>
      <c r="AF140" s="494">
        <v>0</v>
      </c>
      <c r="AG140" s="494">
        <v>0</v>
      </c>
      <c r="AH140" s="494">
        <v>0</v>
      </c>
      <c r="AI140" s="494">
        <v>0</v>
      </c>
      <c r="AJ140" s="494">
        <v>0</v>
      </c>
      <c r="AK140" s="494">
        <v>0</v>
      </c>
      <c r="AL140" s="494">
        <v>0</v>
      </c>
      <c r="AM140" s="494">
        <v>0</v>
      </c>
      <c r="AN140" s="494">
        <v>0</v>
      </c>
      <c r="AO140" s="494">
        <v>0</v>
      </c>
      <c r="AP140" s="494">
        <v>0</v>
      </c>
      <c r="AQ140" s="494">
        <v>0</v>
      </c>
      <c r="AR140" s="494">
        <v>0</v>
      </c>
      <c r="AS140" s="494">
        <v>0</v>
      </c>
      <c r="AT140" s="494">
        <v>0</v>
      </c>
      <c r="AU140" s="494">
        <v>0</v>
      </c>
      <c r="AV140" s="494">
        <v>0</v>
      </c>
      <c r="AW140" s="494">
        <v>0</v>
      </c>
      <c r="AX140" s="494">
        <v>0</v>
      </c>
      <c r="AY140" s="494">
        <v>0</v>
      </c>
      <c r="AZ140" s="494">
        <v>0</v>
      </c>
      <c r="BA140" s="494">
        <v>0</v>
      </c>
      <c r="BB140" s="494">
        <v>0</v>
      </c>
      <c r="BC140" s="494">
        <v>0</v>
      </c>
      <c r="BD140" s="494">
        <v>0</v>
      </c>
      <c r="BE140" s="494">
        <v>0</v>
      </c>
      <c r="BF140" s="494">
        <v>0</v>
      </c>
      <c r="BG140" s="494">
        <v>0</v>
      </c>
      <c r="BH140" s="494">
        <v>0</v>
      </c>
      <c r="BI140" s="494">
        <v>0</v>
      </c>
      <c r="BJ140" s="494">
        <v>0</v>
      </c>
      <c r="BK140" s="494">
        <v>0</v>
      </c>
      <c r="BL140" s="494">
        <v>0</v>
      </c>
      <c r="BM140" s="494">
        <v>0</v>
      </c>
      <c r="BN140" s="494">
        <v>0</v>
      </c>
      <c r="BO140" s="494">
        <v>0</v>
      </c>
      <c r="BP140" s="494">
        <v>0</v>
      </c>
      <c r="BQ140" s="494">
        <v>0</v>
      </c>
      <c r="BR140" s="494">
        <v>0</v>
      </c>
      <c r="BS140" s="494">
        <v>0</v>
      </c>
      <c r="BT140" s="494">
        <v>0</v>
      </c>
      <c r="BU140" s="494">
        <v>0</v>
      </c>
      <c r="BV140" s="494">
        <v>0</v>
      </c>
      <c r="BW140" s="494">
        <v>0</v>
      </c>
      <c r="BX140" s="494">
        <v>0</v>
      </c>
      <c r="BY140" s="494">
        <v>0</v>
      </c>
      <c r="BZ140" s="494">
        <v>0</v>
      </c>
      <c r="CA140" s="494">
        <v>0</v>
      </c>
      <c r="CB140" s="494">
        <v>0</v>
      </c>
      <c r="CC140" s="494">
        <v>0</v>
      </c>
      <c r="CD140" s="494">
        <v>0</v>
      </c>
      <c r="CE140" s="494">
        <v>0</v>
      </c>
      <c r="CF140" s="494">
        <v>0</v>
      </c>
      <c r="CG140" s="494">
        <v>0</v>
      </c>
      <c r="CH140" s="494">
        <v>0</v>
      </c>
      <c r="CI140" s="494">
        <v>0</v>
      </c>
      <c r="CJ140" s="494">
        <v>0</v>
      </c>
      <c r="CK140" s="494">
        <v>0</v>
      </c>
      <c r="CL140" s="494">
        <v>0</v>
      </c>
      <c r="CM140" s="494">
        <v>0</v>
      </c>
      <c r="CN140" s="494">
        <v>0</v>
      </c>
      <c r="CO140" s="494">
        <v>0</v>
      </c>
      <c r="CP140" s="494">
        <v>0</v>
      </c>
      <c r="CQ140" s="494">
        <v>0</v>
      </c>
      <c r="CR140" s="494">
        <v>0</v>
      </c>
      <c r="CS140" s="494">
        <v>0</v>
      </c>
      <c r="CT140" s="9"/>
      <c r="CV140" s="343">
        <f>IF(COUNT(G140:INDEX(G140:CS140,RP+1))&lt;&gt;RP+1,"Error",0)</f>
        <v>0</v>
      </c>
      <c r="CX140" s="324">
        <f t="shared" si="32"/>
        <v>0</v>
      </c>
    </row>
    <row r="141" spans="3:102" ht="14.25" hidden="1" customHeight="1" x14ac:dyDescent="0.3">
      <c r="C141" s="422" t="s">
        <v>334</v>
      </c>
      <c r="E141" s="492">
        <f>G141+NPV(G.Asm!$F$40,H141:INDEX(H141:CS141,RP))</f>
        <v>0</v>
      </c>
      <c r="F141" s="492">
        <f t="shared" si="31"/>
        <v>0</v>
      </c>
      <c r="G141" s="493">
        <v>0</v>
      </c>
      <c r="H141" s="494">
        <v>0</v>
      </c>
      <c r="I141" s="494">
        <v>0</v>
      </c>
      <c r="J141" s="494">
        <v>0</v>
      </c>
      <c r="K141" s="494">
        <v>0</v>
      </c>
      <c r="L141" s="494">
        <v>0</v>
      </c>
      <c r="M141" s="494">
        <v>0</v>
      </c>
      <c r="N141" s="494">
        <v>0</v>
      </c>
      <c r="O141" s="494">
        <v>0</v>
      </c>
      <c r="P141" s="494">
        <v>0</v>
      </c>
      <c r="Q141" s="494">
        <v>0</v>
      </c>
      <c r="R141" s="494">
        <v>0</v>
      </c>
      <c r="S141" s="494">
        <v>0</v>
      </c>
      <c r="T141" s="494">
        <v>0</v>
      </c>
      <c r="U141" s="494">
        <v>0</v>
      </c>
      <c r="V141" s="494">
        <v>0</v>
      </c>
      <c r="W141" s="494">
        <v>0</v>
      </c>
      <c r="X141" s="494">
        <v>0</v>
      </c>
      <c r="Y141" s="494">
        <v>0</v>
      </c>
      <c r="Z141" s="494">
        <v>0</v>
      </c>
      <c r="AA141" s="494">
        <v>0</v>
      </c>
      <c r="AB141" s="494">
        <v>0</v>
      </c>
      <c r="AC141" s="494">
        <v>0</v>
      </c>
      <c r="AD141" s="494">
        <v>0</v>
      </c>
      <c r="AE141" s="494">
        <v>0</v>
      </c>
      <c r="AF141" s="494">
        <v>0</v>
      </c>
      <c r="AG141" s="494">
        <v>0</v>
      </c>
      <c r="AH141" s="494">
        <v>0</v>
      </c>
      <c r="AI141" s="494">
        <v>0</v>
      </c>
      <c r="AJ141" s="494">
        <v>0</v>
      </c>
      <c r="AK141" s="494">
        <v>0</v>
      </c>
      <c r="AL141" s="494">
        <v>0</v>
      </c>
      <c r="AM141" s="494">
        <v>0</v>
      </c>
      <c r="AN141" s="494">
        <v>0</v>
      </c>
      <c r="AO141" s="494">
        <v>0</v>
      </c>
      <c r="AP141" s="494">
        <v>0</v>
      </c>
      <c r="AQ141" s="494">
        <v>0</v>
      </c>
      <c r="AR141" s="494">
        <v>0</v>
      </c>
      <c r="AS141" s="494">
        <v>0</v>
      </c>
      <c r="AT141" s="494">
        <v>0</v>
      </c>
      <c r="AU141" s="494">
        <v>0</v>
      </c>
      <c r="AV141" s="494">
        <v>0</v>
      </c>
      <c r="AW141" s="494">
        <v>0</v>
      </c>
      <c r="AX141" s="494">
        <v>0</v>
      </c>
      <c r="AY141" s="494">
        <v>0</v>
      </c>
      <c r="AZ141" s="494">
        <v>0</v>
      </c>
      <c r="BA141" s="494">
        <v>0</v>
      </c>
      <c r="BB141" s="494">
        <v>0</v>
      </c>
      <c r="BC141" s="494">
        <v>0</v>
      </c>
      <c r="BD141" s="494">
        <v>0</v>
      </c>
      <c r="BE141" s="494">
        <v>0</v>
      </c>
      <c r="BF141" s="494">
        <v>0</v>
      </c>
      <c r="BG141" s="494">
        <v>0</v>
      </c>
      <c r="BH141" s="494">
        <v>0</v>
      </c>
      <c r="BI141" s="494">
        <v>0</v>
      </c>
      <c r="BJ141" s="494">
        <v>0</v>
      </c>
      <c r="BK141" s="494">
        <v>0</v>
      </c>
      <c r="BL141" s="494">
        <v>0</v>
      </c>
      <c r="BM141" s="494">
        <v>0</v>
      </c>
      <c r="BN141" s="494">
        <v>0</v>
      </c>
      <c r="BO141" s="494">
        <v>0</v>
      </c>
      <c r="BP141" s="494">
        <v>0</v>
      </c>
      <c r="BQ141" s="494">
        <v>0</v>
      </c>
      <c r="BR141" s="494">
        <v>0</v>
      </c>
      <c r="BS141" s="494">
        <v>0</v>
      </c>
      <c r="BT141" s="494">
        <v>0</v>
      </c>
      <c r="BU141" s="494">
        <v>0</v>
      </c>
      <c r="BV141" s="494">
        <v>0</v>
      </c>
      <c r="BW141" s="494">
        <v>0</v>
      </c>
      <c r="BX141" s="494">
        <v>0</v>
      </c>
      <c r="BY141" s="494">
        <v>0</v>
      </c>
      <c r="BZ141" s="494">
        <v>0</v>
      </c>
      <c r="CA141" s="494">
        <v>0</v>
      </c>
      <c r="CB141" s="494">
        <v>0</v>
      </c>
      <c r="CC141" s="494">
        <v>0</v>
      </c>
      <c r="CD141" s="494">
        <v>0</v>
      </c>
      <c r="CE141" s="494">
        <v>0</v>
      </c>
      <c r="CF141" s="494">
        <v>0</v>
      </c>
      <c r="CG141" s="494">
        <v>0</v>
      </c>
      <c r="CH141" s="494">
        <v>0</v>
      </c>
      <c r="CI141" s="494">
        <v>0</v>
      </c>
      <c r="CJ141" s="494">
        <v>0</v>
      </c>
      <c r="CK141" s="494">
        <v>0</v>
      </c>
      <c r="CL141" s="494">
        <v>0</v>
      </c>
      <c r="CM141" s="494">
        <v>0</v>
      </c>
      <c r="CN141" s="494">
        <v>0</v>
      </c>
      <c r="CO141" s="494">
        <v>0</v>
      </c>
      <c r="CP141" s="494">
        <v>0</v>
      </c>
      <c r="CQ141" s="494">
        <v>0</v>
      </c>
      <c r="CR141" s="494">
        <v>0</v>
      </c>
      <c r="CS141" s="494">
        <v>0</v>
      </c>
      <c r="CT141" s="9"/>
      <c r="CV141" s="343">
        <f>IF(COUNT(G141:INDEX(G141:CS141,RP+1))&lt;&gt;RP+1,"Error",0)</f>
        <v>0</v>
      </c>
      <c r="CX141" s="324">
        <f t="shared" si="32"/>
        <v>0</v>
      </c>
    </row>
    <row r="142" spans="3:102" ht="14.25" hidden="1" customHeight="1" x14ac:dyDescent="0.3">
      <c r="C142" s="422" t="s">
        <v>334</v>
      </c>
      <c r="E142" s="492">
        <f>G142+NPV(G.Asm!$F$40,H142:INDEX(H142:CS142,RP))</f>
        <v>0</v>
      </c>
      <c r="F142" s="492">
        <f t="shared" si="31"/>
        <v>0</v>
      </c>
      <c r="G142" s="493">
        <v>0</v>
      </c>
      <c r="H142" s="494">
        <v>0</v>
      </c>
      <c r="I142" s="494">
        <v>0</v>
      </c>
      <c r="J142" s="494">
        <v>0</v>
      </c>
      <c r="K142" s="494">
        <v>0</v>
      </c>
      <c r="L142" s="494">
        <v>0</v>
      </c>
      <c r="M142" s="494">
        <v>0</v>
      </c>
      <c r="N142" s="494">
        <v>0</v>
      </c>
      <c r="O142" s="494">
        <v>0</v>
      </c>
      <c r="P142" s="494">
        <v>0</v>
      </c>
      <c r="Q142" s="494">
        <v>0</v>
      </c>
      <c r="R142" s="494">
        <v>0</v>
      </c>
      <c r="S142" s="494">
        <v>0</v>
      </c>
      <c r="T142" s="494">
        <v>0</v>
      </c>
      <c r="U142" s="494">
        <v>0</v>
      </c>
      <c r="V142" s="494">
        <v>0</v>
      </c>
      <c r="W142" s="494">
        <v>0</v>
      </c>
      <c r="X142" s="494">
        <v>0</v>
      </c>
      <c r="Y142" s="494">
        <v>0</v>
      </c>
      <c r="Z142" s="494">
        <v>0</v>
      </c>
      <c r="AA142" s="494">
        <v>0</v>
      </c>
      <c r="AB142" s="494">
        <v>0</v>
      </c>
      <c r="AC142" s="494">
        <v>0</v>
      </c>
      <c r="AD142" s="494">
        <v>0</v>
      </c>
      <c r="AE142" s="494">
        <v>0</v>
      </c>
      <c r="AF142" s="494">
        <v>0</v>
      </c>
      <c r="AG142" s="494">
        <v>0</v>
      </c>
      <c r="AH142" s="494">
        <v>0</v>
      </c>
      <c r="AI142" s="494">
        <v>0</v>
      </c>
      <c r="AJ142" s="494">
        <v>0</v>
      </c>
      <c r="AK142" s="494">
        <v>0</v>
      </c>
      <c r="AL142" s="494">
        <v>0</v>
      </c>
      <c r="AM142" s="494">
        <v>0</v>
      </c>
      <c r="AN142" s="494">
        <v>0</v>
      </c>
      <c r="AO142" s="494">
        <v>0</v>
      </c>
      <c r="AP142" s="494">
        <v>0</v>
      </c>
      <c r="AQ142" s="494">
        <v>0</v>
      </c>
      <c r="AR142" s="494">
        <v>0</v>
      </c>
      <c r="AS142" s="494">
        <v>0</v>
      </c>
      <c r="AT142" s="494">
        <v>0</v>
      </c>
      <c r="AU142" s="494">
        <v>0</v>
      </c>
      <c r="AV142" s="494">
        <v>0</v>
      </c>
      <c r="AW142" s="494">
        <v>0</v>
      </c>
      <c r="AX142" s="494">
        <v>0</v>
      </c>
      <c r="AY142" s="494">
        <v>0</v>
      </c>
      <c r="AZ142" s="494">
        <v>0</v>
      </c>
      <c r="BA142" s="494">
        <v>0</v>
      </c>
      <c r="BB142" s="494">
        <v>0</v>
      </c>
      <c r="BC142" s="494">
        <v>0</v>
      </c>
      <c r="BD142" s="494">
        <v>0</v>
      </c>
      <c r="BE142" s="494">
        <v>0</v>
      </c>
      <c r="BF142" s="494">
        <v>0</v>
      </c>
      <c r="BG142" s="494">
        <v>0</v>
      </c>
      <c r="BH142" s="494">
        <v>0</v>
      </c>
      <c r="BI142" s="494">
        <v>0</v>
      </c>
      <c r="BJ142" s="494">
        <v>0</v>
      </c>
      <c r="BK142" s="494">
        <v>0</v>
      </c>
      <c r="BL142" s="494">
        <v>0</v>
      </c>
      <c r="BM142" s="494">
        <v>0</v>
      </c>
      <c r="BN142" s="494">
        <v>0</v>
      </c>
      <c r="BO142" s="494">
        <v>0</v>
      </c>
      <c r="BP142" s="494">
        <v>0</v>
      </c>
      <c r="BQ142" s="494">
        <v>0</v>
      </c>
      <c r="BR142" s="494">
        <v>0</v>
      </c>
      <c r="BS142" s="494">
        <v>0</v>
      </c>
      <c r="BT142" s="494">
        <v>0</v>
      </c>
      <c r="BU142" s="494">
        <v>0</v>
      </c>
      <c r="BV142" s="494">
        <v>0</v>
      </c>
      <c r="BW142" s="494">
        <v>0</v>
      </c>
      <c r="BX142" s="494">
        <v>0</v>
      </c>
      <c r="BY142" s="494">
        <v>0</v>
      </c>
      <c r="BZ142" s="494">
        <v>0</v>
      </c>
      <c r="CA142" s="494">
        <v>0</v>
      </c>
      <c r="CB142" s="494">
        <v>0</v>
      </c>
      <c r="CC142" s="494">
        <v>0</v>
      </c>
      <c r="CD142" s="494">
        <v>0</v>
      </c>
      <c r="CE142" s="494">
        <v>0</v>
      </c>
      <c r="CF142" s="494">
        <v>0</v>
      </c>
      <c r="CG142" s="494">
        <v>0</v>
      </c>
      <c r="CH142" s="494">
        <v>0</v>
      </c>
      <c r="CI142" s="494">
        <v>0</v>
      </c>
      <c r="CJ142" s="494">
        <v>0</v>
      </c>
      <c r="CK142" s="494">
        <v>0</v>
      </c>
      <c r="CL142" s="494">
        <v>0</v>
      </c>
      <c r="CM142" s="494">
        <v>0</v>
      </c>
      <c r="CN142" s="494">
        <v>0</v>
      </c>
      <c r="CO142" s="494">
        <v>0</v>
      </c>
      <c r="CP142" s="494">
        <v>0</v>
      </c>
      <c r="CQ142" s="494">
        <v>0</v>
      </c>
      <c r="CR142" s="494">
        <v>0</v>
      </c>
      <c r="CS142" s="494">
        <v>0</v>
      </c>
      <c r="CT142" s="9"/>
      <c r="CV142" s="343">
        <f>IF(COUNT(G142:INDEX(G142:CS142,RP+1))&lt;&gt;RP+1,"Error",0)</f>
        <v>0</v>
      </c>
      <c r="CX142" s="324">
        <f t="shared" si="32"/>
        <v>0</v>
      </c>
    </row>
    <row r="143" spans="3:102" ht="14.25" hidden="1" customHeight="1" x14ac:dyDescent="0.3">
      <c r="C143" s="422" t="s">
        <v>334</v>
      </c>
      <c r="E143" s="492">
        <f>G143+NPV(G.Asm!$F$40,H143:INDEX(H143:CS143,RP))</f>
        <v>0</v>
      </c>
      <c r="F143" s="492">
        <f t="shared" si="31"/>
        <v>0</v>
      </c>
      <c r="G143" s="493">
        <v>0</v>
      </c>
      <c r="H143" s="494">
        <v>0</v>
      </c>
      <c r="I143" s="494">
        <v>0</v>
      </c>
      <c r="J143" s="494">
        <v>0</v>
      </c>
      <c r="K143" s="494">
        <v>0</v>
      </c>
      <c r="L143" s="494">
        <v>0</v>
      </c>
      <c r="M143" s="494">
        <v>0</v>
      </c>
      <c r="N143" s="494">
        <v>0</v>
      </c>
      <c r="O143" s="494">
        <v>0</v>
      </c>
      <c r="P143" s="494">
        <v>0</v>
      </c>
      <c r="Q143" s="494">
        <v>0</v>
      </c>
      <c r="R143" s="494">
        <v>0</v>
      </c>
      <c r="S143" s="494">
        <v>0</v>
      </c>
      <c r="T143" s="494">
        <v>0</v>
      </c>
      <c r="U143" s="494">
        <v>0</v>
      </c>
      <c r="V143" s="494">
        <v>0</v>
      </c>
      <c r="W143" s="494">
        <v>0</v>
      </c>
      <c r="X143" s="494">
        <v>0</v>
      </c>
      <c r="Y143" s="494">
        <v>0</v>
      </c>
      <c r="Z143" s="494">
        <v>0</v>
      </c>
      <c r="AA143" s="494">
        <v>0</v>
      </c>
      <c r="AB143" s="494">
        <v>0</v>
      </c>
      <c r="AC143" s="494">
        <v>0</v>
      </c>
      <c r="AD143" s="494">
        <v>0</v>
      </c>
      <c r="AE143" s="494">
        <v>0</v>
      </c>
      <c r="AF143" s="494">
        <v>0</v>
      </c>
      <c r="AG143" s="494">
        <v>0</v>
      </c>
      <c r="AH143" s="494">
        <v>0</v>
      </c>
      <c r="AI143" s="494">
        <v>0</v>
      </c>
      <c r="AJ143" s="494">
        <v>0</v>
      </c>
      <c r="AK143" s="494">
        <v>0</v>
      </c>
      <c r="AL143" s="494">
        <v>0</v>
      </c>
      <c r="AM143" s="494">
        <v>0</v>
      </c>
      <c r="AN143" s="494">
        <v>0</v>
      </c>
      <c r="AO143" s="494">
        <v>0</v>
      </c>
      <c r="AP143" s="494">
        <v>0</v>
      </c>
      <c r="AQ143" s="494">
        <v>0</v>
      </c>
      <c r="AR143" s="494">
        <v>0</v>
      </c>
      <c r="AS143" s="494">
        <v>0</v>
      </c>
      <c r="AT143" s="494">
        <v>0</v>
      </c>
      <c r="AU143" s="494">
        <v>0</v>
      </c>
      <c r="AV143" s="494">
        <v>0</v>
      </c>
      <c r="AW143" s="494">
        <v>0</v>
      </c>
      <c r="AX143" s="494">
        <v>0</v>
      </c>
      <c r="AY143" s="494">
        <v>0</v>
      </c>
      <c r="AZ143" s="494">
        <v>0</v>
      </c>
      <c r="BA143" s="494">
        <v>0</v>
      </c>
      <c r="BB143" s="494">
        <v>0</v>
      </c>
      <c r="BC143" s="494">
        <v>0</v>
      </c>
      <c r="BD143" s="494">
        <v>0</v>
      </c>
      <c r="BE143" s="494">
        <v>0</v>
      </c>
      <c r="BF143" s="494">
        <v>0</v>
      </c>
      <c r="BG143" s="494">
        <v>0</v>
      </c>
      <c r="BH143" s="494">
        <v>0</v>
      </c>
      <c r="BI143" s="494">
        <v>0</v>
      </c>
      <c r="BJ143" s="494">
        <v>0</v>
      </c>
      <c r="BK143" s="494">
        <v>0</v>
      </c>
      <c r="BL143" s="494">
        <v>0</v>
      </c>
      <c r="BM143" s="494">
        <v>0</v>
      </c>
      <c r="BN143" s="494">
        <v>0</v>
      </c>
      <c r="BO143" s="494">
        <v>0</v>
      </c>
      <c r="BP143" s="494">
        <v>0</v>
      </c>
      <c r="BQ143" s="494">
        <v>0</v>
      </c>
      <c r="BR143" s="494">
        <v>0</v>
      </c>
      <c r="BS143" s="494">
        <v>0</v>
      </c>
      <c r="BT143" s="494">
        <v>0</v>
      </c>
      <c r="BU143" s="494">
        <v>0</v>
      </c>
      <c r="BV143" s="494">
        <v>0</v>
      </c>
      <c r="BW143" s="494">
        <v>0</v>
      </c>
      <c r="BX143" s="494">
        <v>0</v>
      </c>
      <c r="BY143" s="494">
        <v>0</v>
      </c>
      <c r="BZ143" s="494">
        <v>0</v>
      </c>
      <c r="CA143" s="494">
        <v>0</v>
      </c>
      <c r="CB143" s="494">
        <v>0</v>
      </c>
      <c r="CC143" s="494">
        <v>0</v>
      </c>
      <c r="CD143" s="494">
        <v>0</v>
      </c>
      <c r="CE143" s="494">
        <v>0</v>
      </c>
      <c r="CF143" s="494">
        <v>0</v>
      </c>
      <c r="CG143" s="494">
        <v>0</v>
      </c>
      <c r="CH143" s="494">
        <v>0</v>
      </c>
      <c r="CI143" s="494">
        <v>0</v>
      </c>
      <c r="CJ143" s="494">
        <v>0</v>
      </c>
      <c r="CK143" s="494">
        <v>0</v>
      </c>
      <c r="CL143" s="494">
        <v>0</v>
      </c>
      <c r="CM143" s="494">
        <v>0</v>
      </c>
      <c r="CN143" s="494">
        <v>0</v>
      </c>
      <c r="CO143" s="494">
        <v>0</v>
      </c>
      <c r="CP143" s="494">
        <v>0</v>
      </c>
      <c r="CQ143" s="494">
        <v>0</v>
      </c>
      <c r="CR143" s="494">
        <v>0</v>
      </c>
      <c r="CS143" s="494">
        <v>0</v>
      </c>
      <c r="CT143" s="9"/>
      <c r="CV143" s="343">
        <f>IF(COUNT(G143:INDEX(G143:CS143,RP+1))&lt;&gt;RP+1,"Error",0)</f>
        <v>0</v>
      </c>
      <c r="CX143" s="324">
        <f t="shared" si="32"/>
        <v>0</v>
      </c>
    </row>
    <row r="144" spans="3:102" ht="14.25" hidden="1" customHeight="1" x14ac:dyDescent="0.3">
      <c r="C144" s="422" t="s">
        <v>334</v>
      </c>
      <c r="E144" s="492">
        <f>G144+NPV(G.Asm!$F$40,H144:INDEX(H144:CS144,RP))</f>
        <v>0</v>
      </c>
      <c r="F144" s="492">
        <f t="shared" si="31"/>
        <v>0</v>
      </c>
      <c r="G144" s="493">
        <v>0</v>
      </c>
      <c r="H144" s="494">
        <v>0</v>
      </c>
      <c r="I144" s="494">
        <v>0</v>
      </c>
      <c r="J144" s="494">
        <v>0</v>
      </c>
      <c r="K144" s="494">
        <v>0</v>
      </c>
      <c r="L144" s="494">
        <v>0</v>
      </c>
      <c r="M144" s="494">
        <v>0</v>
      </c>
      <c r="N144" s="494">
        <v>0</v>
      </c>
      <c r="O144" s="494">
        <v>0</v>
      </c>
      <c r="P144" s="494">
        <v>0</v>
      </c>
      <c r="Q144" s="494">
        <v>0</v>
      </c>
      <c r="R144" s="494">
        <v>0</v>
      </c>
      <c r="S144" s="494">
        <v>0</v>
      </c>
      <c r="T144" s="494">
        <v>0</v>
      </c>
      <c r="U144" s="494">
        <v>0</v>
      </c>
      <c r="V144" s="494">
        <v>0</v>
      </c>
      <c r="W144" s="494">
        <v>0</v>
      </c>
      <c r="X144" s="494">
        <v>0</v>
      </c>
      <c r="Y144" s="494">
        <v>0</v>
      </c>
      <c r="Z144" s="494">
        <v>0</v>
      </c>
      <c r="AA144" s="494">
        <v>0</v>
      </c>
      <c r="AB144" s="494">
        <v>0</v>
      </c>
      <c r="AC144" s="494">
        <v>0</v>
      </c>
      <c r="AD144" s="494">
        <v>0</v>
      </c>
      <c r="AE144" s="494">
        <v>0</v>
      </c>
      <c r="AF144" s="494">
        <v>0</v>
      </c>
      <c r="AG144" s="494">
        <v>0</v>
      </c>
      <c r="AH144" s="494">
        <v>0</v>
      </c>
      <c r="AI144" s="494">
        <v>0</v>
      </c>
      <c r="AJ144" s="494">
        <v>0</v>
      </c>
      <c r="AK144" s="494">
        <v>0</v>
      </c>
      <c r="AL144" s="494">
        <v>0</v>
      </c>
      <c r="AM144" s="494">
        <v>0</v>
      </c>
      <c r="AN144" s="494">
        <v>0</v>
      </c>
      <c r="AO144" s="494">
        <v>0</v>
      </c>
      <c r="AP144" s="494">
        <v>0</v>
      </c>
      <c r="AQ144" s="494">
        <v>0</v>
      </c>
      <c r="AR144" s="494">
        <v>0</v>
      </c>
      <c r="AS144" s="494">
        <v>0</v>
      </c>
      <c r="AT144" s="494">
        <v>0</v>
      </c>
      <c r="AU144" s="494">
        <v>0</v>
      </c>
      <c r="AV144" s="494">
        <v>0</v>
      </c>
      <c r="AW144" s="494">
        <v>0</v>
      </c>
      <c r="AX144" s="494">
        <v>0</v>
      </c>
      <c r="AY144" s="494">
        <v>0</v>
      </c>
      <c r="AZ144" s="494">
        <v>0</v>
      </c>
      <c r="BA144" s="494">
        <v>0</v>
      </c>
      <c r="BB144" s="494">
        <v>0</v>
      </c>
      <c r="BC144" s="494">
        <v>0</v>
      </c>
      <c r="BD144" s="494">
        <v>0</v>
      </c>
      <c r="BE144" s="494">
        <v>0</v>
      </c>
      <c r="BF144" s="494">
        <v>0</v>
      </c>
      <c r="BG144" s="494">
        <v>0</v>
      </c>
      <c r="BH144" s="494">
        <v>0</v>
      </c>
      <c r="BI144" s="494">
        <v>0</v>
      </c>
      <c r="BJ144" s="494">
        <v>0</v>
      </c>
      <c r="BK144" s="494">
        <v>0</v>
      </c>
      <c r="BL144" s="494">
        <v>0</v>
      </c>
      <c r="BM144" s="494">
        <v>0</v>
      </c>
      <c r="BN144" s="494">
        <v>0</v>
      </c>
      <c r="BO144" s="494">
        <v>0</v>
      </c>
      <c r="BP144" s="494">
        <v>0</v>
      </c>
      <c r="BQ144" s="494">
        <v>0</v>
      </c>
      <c r="BR144" s="494">
        <v>0</v>
      </c>
      <c r="BS144" s="494">
        <v>0</v>
      </c>
      <c r="BT144" s="494">
        <v>0</v>
      </c>
      <c r="BU144" s="494">
        <v>0</v>
      </c>
      <c r="BV144" s="494">
        <v>0</v>
      </c>
      <c r="BW144" s="494">
        <v>0</v>
      </c>
      <c r="BX144" s="494">
        <v>0</v>
      </c>
      <c r="BY144" s="494">
        <v>0</v>
      </c>
      <c r="BZ144" s="494">
        <v>0</v>
      </c>
      <c r="CA144" s="494">
        <v>0</v>
      </c>
      <c r="CB144" s="494">
        <v>0</v>
      </c>
      <c r="CC144" s="494">
        <v>0</v>
      </c>
      <c r="CD144" s="494">
        <v>0</v>
      </c>
      <c r="CE144" s="494">
        <v>0</v>
      </c>
      <c r="CF144" s="494">
        <v>0</v>
      </c>
      <c r="CG144" s="494">
        <v>0</v>
      </c>
      <c r="CH144" s="494">
        <v>0</v>
      </c>
      <c r="CI144" s="494">
        <v>0</v>
      </c>
      <c r="CJ144" s="494">
        <v>0</v>
      </c>
      <c r="CK144" s="494">
        <v>0</v>
      </c>
      <c r="CL144" s="494">
        <v>0</v>
      </c>
      <c r="CM144" s="494">
        <v>0</v>
      </c>
      <c r="CN144" s="494">
        <v>0</v>
      </c>
      <c r="CO144" s="494">
        <v>0</v>
      </c>
      <c r="CP144" s="494">
        <v>0</v>
      </c>
      <c r="CQ144" s="494">
        <v>0</v>
      </c>
      <c r="CR144" s="494">
        <v>0</v>
      </c>
      <c r="CS144" s="494">
        <v>0</v>
      </c>
      <c r="CT144" s="9"/>
      <c r="CV144" s="343">
        <f>IF(COUNT(G144:INDEX(G144:CS144,RP+1))&lt;&gt;RP+1,"Error",0)</f>
        <v>0</v>
      </c>
      <c r="CX144" s="324">
        <f t="shared" si="32"/>
        <v>0</v>
      </c>
    </row>
    <row r="145" spans="3:102" x14ac:dyDescent="0.35">
      <c r="E145" s="13"/>
      <c r="F145" s="13"/>
      <c r="G145" s="9"/>
      <c r="H145" s="9"/>
      <c r="I145" s="9"/>
      <c r="J145" s="9"/>
      <c r="K145" s="9"/>
      <c r="L145" s="9"/>
      <c r="M145" s="9"/>
      <c r="N145" s="9"/>
      <c r="O145" s="9"/>
      <c r="P145" s="9"/>
      <c r="Q145" s="9"/>
      <c r="R145" s="9"/>
      <c r="S145" s="9"/>
      <c r="T145" s="9"/>
      <c r="U145" s="9"/>
      <c r="V145" s="9"/>
      <c r="W145" s="9"/>
      <c r="X145" s="9"/>
      <c r="Y145" s="9"/>
      <c r="Z145" s="9"/>
      <c r="AA145" s="9"/>
      <c r="AB145" s="9"/>
      <c r="AC145" s="9"/>
      <c r="AD145" s="9"/>
      <c r="AE145" s="9"/>
      <c r="AF145" s="9"/>
      <c r="AG145" s="9"/>
      <c r="AH145" s="9"/>
      <c r="AI145" s="9"/>
      <c r="AJ145" s="9"/>
      <c r="AK145" s="9"/>
      <c r="AL145" s="9"/>
      <c r="AM145" s="9"/>
      <c r="AN145" s="9"/>
      <c r="AO145" s="9"/>
      <c r="AP145" s="9"/>
      <c r="AQ145" s="9"/>
      <c r="AR145" s="9"/>
      <c r="AS145" s="9"/>
      <c r="AT145" s="9"/>
      <c r="AU145" s="9"/>
      <c r="AV145" s="9"/>
      <c r="AW145" s="9"/>
      <c r="AX145" s="9"/>
      <c r="AY145" s="9"/>
      <c r="AZ145" s="9"/>
      <c r="BA145" s="9"/>
      <c r="BB145" s="9"/>
      <c r="BC145" s="9"/>
      <c r="BD145" s="9"/>
      <c r="BE145" s="9"/>
      <c r="BF145" s="9"/>
      <c r="BG145" s="9"/>
      <c r="BH145" s="9"/>
      <c r="BI145" s="9"/>
      <c r="BJ145" s="9"/>
      <c r="BK145" s="9"/>
      <c r="BL145" s="9"/>
      <c r="BM145" s="9"/>
      <c r="BN145" s="9"/>
      <c r="BO145" s="9"/>
      <c r="BP145" s="9"/>
      <c r="BQ145" s="9"/>
      <c r="BR145" s="9"/>
      <c r="BS145" s="9"/>
      <c r="BT145" s="9"/>
      <c r="BU145" s="9"/>
      <c r="BV145" s="9"/>
      <c r="BW145" s="9"/>
      <c r="BX145" s="9"/>
      <c r="BY145" s="9"/>
      <c r="BZ145" s="9"/>
      <c r="CA145" s="9"/>
      <c r="CB145" s="9"/>
      <c r="CC145" s="9"/>
      <c r="CD145" s="9"/>
      <c r="CE145" s="9"/>
      <c r="CF145" s="9"/>
      <c r="CG145" s="9"/>
      <c r="CH145" s="9"/>
      <c r="CI145" s="9"/>
      <c r="CJ145" s="9"/>
      <c r="CK145" s="9"/>
      <c r="CL145" s="9"/>
      <c r="CM145" s="9"/>
      <c r="CN145" s="9"/>
      <c r="CO145" s="9"/>
      <c r="CP145" s="9"/>
      <c r="CQ145" s="9"/>
      <c r="CR145" s="9"/>
      <c r="CS145" s="9"/>
      <c r="CT145" s="9"/>
    </row>
    <row r="146" spans="3:102" x14ac:dyDescent="0.35">
      <c r="E146" s="13"/>
      <c r="F146" s="13"/>
      <c r="G146" s="9"/>
      <c r="H146" s="9"/>
      <c r="I146" s="9"/>
      <c r="J146" s="9"/>
      <c r="K146" s="9"/>
      <c r="L146" s="9"/>
      <c r="M146" s="9"/>
      <c r="N146" s="9"/>
      <c r="O146" s="9"/>
      <c r="P146" s="9"/>
      <c r="Q146" s="9"/>
      <c r="R146" s="9"/>
      <c r="S146" s="9"/>
      <c r="T146" s="9"/>
      <c r="U146" s="9"/>
      <c r="V146" s="9"/>
      <c r="W146" s="9"/>
      <c r="X146" s="9"/>
      <c r="Y146" s="9"/>
      <c r="Z146" s="9"/>
      <c r="AA146" s="9"/>
      <c r="AB146" s="9"/>
      <c r="AC146" s="9"/>
      <c r="AD146" s="9"/>
      <c r="AE146" s="9"/>
      <c r="AF146" s="9"/>
      <c r="AG146" s="9"/>
      <c r="AH146" s="9"/>
      <c r="AI146" s="9"/>
      <c r="AJ146" s="9"/>
      <c r="AK146" s="9"/>
      <c r="AL146" s="9"/>
      <c r="AM146" s="9"/>
      <c r="AN146" s="9"/>
      <c r="AO146" s="9"/>
      <c r="AP146" s="9"/>
      <c r="AQ146" s="9"/>
      <c r="AR146" s="9"/>
      <c r="AS146" s="9"/>
      <c r="AT146" s="9"/>
      <c r="AU146" s="9"/>
      <c r="AV146" s="9"/>
      <c r="AW146" s="9"/>
      <c r="AX146" s="9"/>
      <c r="AY146" s="9"/>
      <c r="AZ146" s="9"/>
      <c r="BA146" s="9"/>
      <c r="BB146" s="9"/>
      <c r="BC146" s="9"/>
      <c r="BD146" s="9"/>
      <c r="BE146" s="9"/>
      <c r="BF146" s="9"/>
      <c r="BG146" s="9"/>
      <c r="BH146" s="9"/>
      <c r="BI146" s="9"/>
      <c r="BJ146" s="9"/>
      <c r="BK146" s="9"/>
      <c r="BL146" s="9"/>
      <c r="BM146" s="9"/>
      <c r="BN146" s="9"/>
      <c r="BO146" s="9"/>
      <c r="BP146" s="9"/>
      <c r="BQ146" s="9"/>
      <c r="BR146" s="9"/>
      <c r="BS146" s="9"/>
      <c r="BT146" s="9"/>
      <c r="BU146" s="9"/>
      <c r="BV146" s="9"/>
      <c r="BW146" s="9"/>
      <c r="BX146" s="9"/>
      <c r="BY146" s="9"/>
      <c r="BZ146" s="9"/>
      <c r="CA146" s="9"/>
      <c r="CB146" s="9"/>
      <c r="CC146" s="9"/>
      <c r="CD146" s="9"/>
      <c r="CE146" s="9"/>
      <c r="CF146" s="9"/>
      <c r="CG146" s="9"/>
      <c r="CH146" s="9"/>
      <c r="CI146" s="9"/>
      <c r="CJ146" s="9"/>
      <c r="CK146" s="9"/>
      <c r="CL146" s="9"/>
      <c r="CM146" s="9"/>
      <c r="CN146" s="9"/>
      <c r="CO146" s="9"/>
      <c r="CP146" s="9"/>
      <c r="CQ146" s="9"/>
      <c r="CR146" s="9"/>
      <c r="CS146" s="9"/>
      <c r="CT146" s="9"/>
    </row>
    <row r="147" spans="3:102" x14ac:dyDescent="0.35">
      <c r="E147" s="13"/>
      <c r="F147" s="13"/>
      <c r="G147" s="9"/>
      <c r="H147" s="9"/>
      <c r="I147" s="9"/>
      <c r="J147" s="9"/>
      <c r="K147" s="9"/>
      <c r="L147" s="9"/>
      <c r="M147" s="9"/>
      <c r="N147" s="9"/>
      <c r="O147" s="9"/>
      <c r="P147" s="9"/>
      <c r="Q147" s="9"/>
      <c r="R147" s="9"/>
      <c r="S147" s="9"/>
      <c r="T147" s="9"/>
      <c r="U147" s="9"/>
      <c r="V147" s="9"/>
      <c r="W147" s="9"/>
      <c r="X147" s="9"/>
      <c r="Y147" s="9"/>
      <c r="Z147" s="9"/>
      <c r="AA147" s="9"/>
      <c r="AB147" s="9"/>
      <c r="AC147" s="9"/>
      <c r="AD147" s="9"/>
      <c r="AE147" s="9"/>
      <c r="AF147" s="9"/>
      <c r="AG147" s="9"/>
      <c r="AH147" s="9"/>
      <c r="AI147" s="9"/>
      <c r="AJ147" s="9"/>
      <c r="AK147" s="9"/>
      <c r="AL147" s="9"/>
      <c r="AM147" s="9"/>
      <c r="AN147" s="9"/>
      <c r="AO147" s="9"/>
      <c r="AP147" s="9"/>
      <c r="AQ147" s="9"/>
      <c r="AR147" s="9"/>
      <c r="AS147" s="9"/>
      <c r="AT147" s="9"/>
      <c r="AU147" s="9"/>
      <c r="AV147" s="9"/>
      <c r="AW147" s="9"/>
      <c r="AX147" s="9"/>
      <c r="AY147" s="9"/>
      <c r="AZ147" s="9"/>
      <c r="BA147" s="9"/>
      <c r="BB147" s="9"/>
      <c r="BC147" s="9"/>
      <c r="BD147" s="9"/>
      <c r="BE147" s="9"/>
      <c r="BF147" s="9"/>
      <c r="BG147" s="9"/>
      <c r="BH147" s="9"/>
      <c r="BI147" s="9"/>
      <c r="BJ147" s="9"/>
      <c r="BK147" s="9"/>
      <c r="BL147" s="9"/>
      <c r="BM147" s="9"/>
      <c r="BN147" s="9"/>
      <c r="BO147" s="9"/>
      <c r="BP147" s="9"/>
      <c r="BQ147" s="9"/>
      <c r="BR147" s="9"/>
      <c r="BS147" s="9"/>
      <c r="BT147" s="9"/>
      <c r="BU147" s="9"/>
      <c r="BV147" s="9"/>
      <c r="BW147" s="9"/>
      <c r="BX147" s="9"/>
      <c r="BY147" s="9"/>
      <c r="BZ147" s="9"/>
      <c r="CA147" s="9"/>
      <c r="CB147" s="9"/>
      <c r="CC147" s="9"/>
      <c r="CD147" s="9"/>
      <c r="CE147" s="9"/>
      <c r="CF147" s="9"/>
      <c r="CG147" s="9"/>
      <c r="CH147" s="9"/>
      <c r="CI147" s="9"/>
      <c r="CJ147" s="9"/>
      <c r="CK147" s="9"/>
      <c r="CL147" s="9"/>
      <c r="CM147" s="9"/>
      <c r="CN147" s="9"/>
      <c r="CO147" s="9"/>
      <c r="CP147" s="9"/>
      <c r="CQ147" s="9"/>
      <c r="CR147" s="9"/>
      <c r="CS147" s="9"/>
      <c r="CT147" s="9"/>
    </row>
    <row r="148" spans="3:102" x14ac:dyDescent="0.35">
      <c r="E148" s="13"/>
      <c r="F148" s="13"/>
      <c r="G148" s="9"/>
      <c r="H148" s="9"/>
      <c r="I148" s="9"/>
      <c r="J148" s="9"/>
      <c r="K148" s="9"/>
      <c r="L148" s="9"/>
      <c r="M148" s="9"/>
      <c r="N148" s="9"/>
      <c r="O148" s="9"/>
      <c r="P148" s="9"/>
      <c r="Q148" s="9"/>
      <c r="R148" s="9"/>
      <c r="S148" s="9"/>
      <c r="T148" s="9"/>
      <c r="U148" s="9"/>
      <c r="V148" s="9"/>
      <c r="W148" s="9"/>
      <c r="X148" s="9"/>
      <c r="Y148" s="9"/>
      <c r="Z148" s="9"/>
      <c r="AA148" s="9"/>
      <c r="AB148" s="9"/>
      <c r="AC148" s="9"/>
      <c r="AD148" s="9"/>
      <c r="AE148" s="9"/>
      <c r="AF148" s="9"/>
      <c r="AG148" s="9"/>
      <c r="AH148" s="9"/>
      <c r="AI148" s="9"/>
      <c r="AJ148" s="9"/>
      <c r="AK148" s="9"/>
      <c r="AL148" s="9"/>
      <c r="AM148" s="9"/>
      <c r="AN148" s="9"/>
      <c r="AO148" s="9"/>
      <c r="AP148" s="9"/>
      <c r="AQ148" s="9"/>
      <c r="AR148" s="9"/>
      <c r="AS148" s="9"/>
      <c r="AT148" s="9"/>
      <c r="AU148" s="9"/>
      <c r="AV148" s="9"/>
      <c r="AW148" s="9"/>
      <c r="AX148" s="9"/>
      <c r="AY148" s="9"/>
      <c r="AZ148" s="9"/>
      <c r="BA148" s="9"/>
      <c r="BB148" s="9"/>
      <c r="BC148" s="9"/>
      <c r="BD148" s="9"/>
      <c r="BE148" s="9"/>
      <c r="BF148" s="9"/>
      <c r="BG148" s="9"/>
      <c r="BH148" s="9"/>
      <c r="BI148" s="9"/>
      <c r="BJ148" s="9"/>
      <c r="BK148" s="9"/>
      <c r="BL148" s="9"/>
      <c r="BM148" s="9"/>
      <c r="BN148" s="9"/>
      <c r="BO148" s="9"/>
      <c r="BP148" s="9"/>
      <c r="BQ148" s="9"/>
      <c r="BR148" s="9"/>
      <c r="BS148" s="9"/>
      <c r="BT148" s="9"/>
      <c r="BU148" s="9"/>
      <c r="BV148" s="9"/>
      <c r="BW148" s="9"/>
      <c r="BX148" s="9"/>
      <c r="BY148" s="9"/>
      <c r="BZ148" s="9"/>
      <c r="CA148" s="9"/>
      <c r="CB148" s="9"/>
      <c r="CC148" s="9"/>
      <c r="CD148" s="9"/>
      <c r="CE148" s="9"/>
      <c r="CF148" s="9"/>
      <c r="CG148" s="9"/>
      <c r="CH148" s="9"/>
      <c r="CI148" s="9"/>
      <c r="CJ148" s="9"/>
      <c r="CK148" s="9"/>
      <c r="CL148" s="9"/>
      <c r="CM148" s="9"/>
      <c r="CN148" s="9"/>
      <c r="CO148" s="9"/>
      <c r="CP148" s="9"/>
      <c r="CQ148" s="9"/>
      <c r="CR148" s="9"/>
      <c r="CS148" s="9"/>
      <c r="CT148" s="9"/>
    </row>
    <row r="149" spans="3:102" x14ac:dyDescent="0.35">
      <c r="E149" s="13"/>
      <c r="F149" s="13"/>
      <c r="G149" s="9"/>
      <c r="H149" s="9"/>
      <c r="I149" s="9"/>
      <c r="J149" s="9"/>
      <c r="K149" s="9"/>
      <c r="L149" s="9"/>
      <c r="M149" s="9"/>
      <c r="N149" s="9"/>
      <c r="O149" s="9"/>
      <c r="P149" s="9"/>
      <c r="Q149" s="9"/>
      <c r="R149" s="9"/>
      <c r="S149" s="9"/>
      <c r="T149" s="9"/>
      <c r="U149" s="9"/>
      <c r="V149" s="9"/>
      <c r="W149" s="9"/>
      <c r="X149" s="9"/>
      <c r="Y149" s="9"/>
      <c r="Z149" s="9"/>
      <c r="AA149" s="9"/>
      <c r="AB149" s="9"/>
      <c r="AC149" s="9"/>
      <c r="AD149" s="9"/>
      <c r="AE149" s="9"/>
      <c r="AF149" s="9"/>
      <c r="AG149" s="9"/>
      <c r="AH149" s="9"/>
      <c r="AI149" s="9"/>
      <c r="AJ149" s="9"/>
      <c r="AK149" s="9"/>
      <c r="AL149" s="9"/>
      <c r="AM149" s="9"/>
      <c r="AN149" s="9"/>
      <c r="AO149" s="9"/>
      <c r="AP149" s="9"/>
      <c r="AQ149" s="9"/>
      <c r="AR149" s="9"/>
      <c r="AS149" s="9"/>
      <c r="AT149" s="9"/>
      <c r="AU149" s="9"/>
      <c r="AV149" s="9"/>
      <c r="AW149" s="9"/>
      <c r="AX149" s="9"/>
      <c r="AY149" s="9"/>
      <c r="AZ149" s="9"/>
      <c r="BA149" s="9"/>
      <c r="BB149" s="9"/>
      <c r="BC149" s="9"/>
      <c r="BD149" s="9"/>
      <c r="BE149" s="9"/>
      <c r="BF149" s="9"/>
      <c r="BG149" s="9"/>
      <c r="BH149" s="9"/>
      <c r="BI149" s="9"/>
      <c r="BJ149" s="9"/>
      <c r="BK149" s="9"/>
      <c r="BL149" s="9"/>
      <c r="BM149" s="9"/>
      <c r="BN149" s="9"/>
      <c r="BO149" s="9"/>
      <c r="BP149" s="9"/>
      <c r="BQ149" s="9"/>
      <c r="BR149" s="9"/>
      <c r="BS149" s="9"/>
      <c r="BT149" s="9"/>
      <c r="BU149" s="9"/>
      <c r="BV149" s="9"/>
      <c r="BW149" s="9"/>
      <c r="BX149" s="9"/>
      <c r="BY149" s="9"/>
      <c r="BZ149" s="9"/>
      <c r="CA149" s="9"/>
      <c r="CB149" s="9"/>
      <c r="CC149" s="9"/>
      <c r="CD149" s="9"/>
      <c r="CE149" s="9"/>
      <c r="CF149" s="9"/>
      <c r="CG149" s="9"/>
      <c r="CH149" s="9"/>
      <c r="CI149" s="9"/>
      <c r="CJ149" s="9"/>
      <c r="CK149" s="9"/>
      <c r="CL149" s="9"/>
      <c r="CM149" s="9"/>
      <c r="CN149" s="9"/>
      <c r="CO149" s="9"/>
      <c r="CP149" s="9"/>
      <c r="CQ149" s="9"/>
      <c r="CR149" s="9"/>
      <c r="CS149" s="9"/>
      <c r="CT149" s="9"/>
    </row>
    <row r="150" spans="3:102" ht="15.5" hidden="1" x14ac:dyDescent="0.35">
      <c r="C150" s="78" t="s">
        <v>20</v>
      </c>
      <c r="E150" s="40"/>
      <c r="F150" s="13"/>
      <c r="G150" s="9"/>
      <c r="H150" s="9"/>
      <c r="I150" s="9"/>
      <c r="J150" s="9"/>
      <c r="K150" s="9"/>
      <c r="L150" s="9"/>
      <c r="M150" s="9"/>
      <c r="N150" s="9"/>
      <c r="O150" s="9"/>
      <c r="P150" s="9"/>
      <c r="Q150" s="9"/>
      <c r="R150" s="9"/>
      <c r="S150" s="9"/>
      <c r="T150" s="9"/>
      <c r="U150" s="9"/>
      <c r="V150" s="9"/>
      <c r="W150" s="9"/>
      <c r="X150" s="9"/>
      <c r="Y150" s="9"/>
      <c r="Z150" s="9"/>
      <c r="AA150" s="9"/>
      <c r="AB150" s="9"/>
      <c r="AC150" s="9"/>
      <c r="AD150" s="9"/>
      <c r="AE150" s="9"/>
      <c r="AF150" s="9"/>
      <c r="AG150" s="9"/>
      <c r="AH150" s="9"/>
      <c r="AI150" s="9"/>
      <c r="AJ150" s="9"/>
      <c r="AK150" s="9"/>
      <c r="AL150" s="9"/>
      <c r="AM150" s="9"/>
      <c r="AN150" s="9"/>
      <c r="AO150" s="9"/>
      <c r="AP150" s="9"/>
      <c r="AQ150" s="9"/>
      <c r="AR150" s="9"/>
      <c r="AS150" s="9"/>
      <c r="AT150" s="9"/>
      <c r="AU150" s="9"/>
      <c r="AV150" s="9"/>
      <c r="AW150" s="9"/>
      <c r="AX150" s="9"/>
      <c r="AY150" s="9"/>
      <c r="AZ150" s="9"/>
      <c r="BA150" s="9"/>
      <c r="BB150" s="9"/>
      <c r="BC150" s="9"/>
      <c r="BD150" s="9"/>
      <c r="BE150" s="9"/>
      <c r="BF150" s="9"/>
      <c r="BG150" s="9"/>
      <c r="BH150" s="9"/>
      <c r="BI150" s="9"/>
      <c r="BJ150" s="9"/>
      <c r="BK150" s="9"/>
      <c r="BL150" s="9"/>
      <c r="BM150" s="9"/>
      <c r="BN150" s="9"/>
      <c r="BO150" s="9"/>
      <c r="BP150" s="9"/>
      <c r="BQ150" s="9"/>
      <c r="BR150" s="9"/>
      <c r="BS150" s="9"/>
      <c r="BT150" s="9"/>
      <c r="BU150" s="9"/>
      <c r="BV150" s="9"/>
      <c r="BW150" s="9"/>
      <c r="BX150" s="9"/>
      <c r="BY150" s="9"/>
      <c r="BZ150" s="9"/>
      <c r="CA150" s="9"/>
      <c r="CB150" s="9"/>
      <c r="CC150" s="9"/>
      <c r="CD150" s="9"/>
      <c r="CE150" s="9"/>
      <c r="CF150" s="9"/>
      <c r="CG150" s="9"/>
      <c r="CH150" s="9"/>
      <c r="CI150" s="9"/>
      <c r="CJ150" s="9"/>
      <c r="CK150" s="9"/>
      <c r="CL150" s="9"/>
      <c r="CM150" s="9"/>
      <c r="CN150" s="9"/>
      <c r="CO150" s="9"/>
      <c r="CP150" s="9"/>
      <c r="CQ150" s="9"/>
      <c r="CR150" s="9"/>
      <c r="CS150" s="9"/>
      <c r="CT150" s="9"/>
    </row>
    <row r="151" spans="3:102" hidden="1" x14ac:dyDescent="0.35">
      <c r="E151" s="13"/>
      <c r="F151" s="13"/>
      <c r="G151" s="9"/>
      <c r="H151" s="9"/>
      <c r="I151" s="9"/>
      <c r="J151" s="9"/>
      <c r="K151" s="9"/>
      <c r="L151" s="9"/>
      <c r="M151" s="9"/>
      <c r="N151" s="9"/>
      <c r="O151" s="9"/>
      <c r="P151" s="9"/>
      <c r="Q151" s="9"/>
      <c r="R151" s="9"/>
      <c r="S151" s="9"/>
      <c r="T151" s="9"/>
      <c r="U151" s="9"/>
      <c r="V151" s="9"/>
      <c r="W151" s="9"/>
      <c r="X151" s="9"/>
      <c r="Y151" s="9"/>
      <c r="Z151" s="9"/>
      <c r="AA151" s="9"/>
      <c r="AB151" s="9"/>
      <c r="AC151" s="9"/>
      <c r="AD151" s="9"/>
      <c r="AE151" s="9"/>
      <c r="AF151" s="9"/>
      <c r="AG151" s="9"/>
      <c r="AH151" s="9"/>
      <c r="AI151" s="9"/>
      <c r="AJ151" s="9"/>
      <c r="AK151" s="9"/>
      <c r="AL151" s="9"/>
      <c r="AM151" s="9"/>
      <c r="AN151" s="9"/>
      <c r="AO151" s="9"/>
      <c r="AP151" s="9"/>
      <c r="AQ151" s="9"/>
      <c r="AR151" s="9"/>
      <c r="AS151" s="9"/>
      <c r="AT151" s="9"/>
      <c r="AU151" s="9"/>
      <c r="AV151" s="9"/>
      <c r="AW151" s="9"/>
      <c r="AX151" s="9"/>
      <c r="AY151" s="9"/>
      <c r="AZ151" s="9"/>
      <c r="BA151" s="9"/>
      <c r="BB151" s="9"/>
      <c r="BC151" s="9"/>
      <c r="BD151" s="9"/>
      <c r="BE151" s="9"/>
      <c r="BF151" s="9"/>
      <c r="BG151" s="9"/>
      <c r="BH151" s="9"/>
      <c r="BI151" s="9"/>
      <c r="BJ151" s="9"/>
      <c r="BK151" s="9"/>
      <c r="BL151" s="9"/>
      <c r="BM151" s="9"/>
      <c r="BN151" s="9"/>
      <c r="BO151" s="9"/>
      <c r="BP151" s="9"/>
      <c r="BQ151" s="9"/>
      <c r="BR151" s="9"/>
      <c r="BS151" s="9"/>
      <c r="BT151" s="9"/>
      <c r="BU151" s="9"/>
      <c r="BV151" s="9"/>
      <c r="BW151" s="9"/>
      <c r="BX151" s="9"/>
      <c r="BY151" s="9"/>
      <c r="BZ151" s="9"/>
      <c r="CA151" s="9"/>
      <c r="CB151" s="9"/>
      <c r="CC151" s="9"/>
      <c r="CD151" s="9"/>
      <c r="CE151" s="9"/>
      <c r="CF151" s="9"/>
      <c r="CG151" s="9"/>
      <c r="CH151" s="9"/>
      <c r="CI151" s="9"/>
      <c r="CJ151" s="9"/>
      <c r="CK151" s="9"/>
      <c r="CL151" s="9"/>
      <c r="CM151" s="9"/>
      <c r="CN151" s="9"/>
      <c r="CO151" s="9"/>
      <c r="CP151" s="9"/>
      <c r="CQ151" s="9"/>
      <c r="CR151" s="9"/>
      <c r="CS151" s="9"/>
      <c r="CT151" s="9"/>
    </row>
    <row r="152" spans="3:102" hidden="1" x14ac:dyDescent="0.35">
      <c r="C152" s="85" t="s">
        <v>269</v>
      </c>
      <c r="E152" s="40"/>
      <c r="F152" s="13"/>
      <c r="G152" s="253">
        <f>IF(G.Asm!$F$37="No",1,0)</f>
        <v>0</v>
      </c>
      <c r="H152" s="253">
        <f>IF(G.Asm!$F$37="No",1,0)</f>
        <v>0</v>
      </c>
      <c r="I152" s="253">
        <f>IF(G.Asm!$F$37="No",1,0)</f>
        <v>0</v>
      </c>
      <c r="J152" s="253">
        <f>IF(G.Asm!$F$37="No",1,0)</f>
        <v>0</v>
      </c>
      <c r="K152" s="253">
        <f>IF(G.Asm!$F$37="No",1,0)</f>
        <v>0</v>
      </c>
      <c r="L152" s="253">
        <f>IF(G.Asm!$F$37="No",1,0)</f>
        <v>0</v>
      </c>
      <c r="M152" s="253">
        <f>IF(G.Asm!$F$37="No",1,0)</f>
        <v>0</v>
      </c>
      <c r="N152" s="253">
        <f>IF(G.Asm!$F$37="No",1,0)</f>
        <v>0</v>
      </c>
      <c r="O152" s="253">
        <f>IF(G.Asm!$F$37="No",1,0)</f>
        <v>0</v>
      </c>
      <c r="P152" s="253">
        <f>IF(G.Asm!$F$37="No",1,0)</f>
        <v>0</v>
      </c>
      <c r="Q152" s="253">
        <f>IF(G.Asm!$F$37="No",1,0)</f>
        <v>0</v>
      </c>
      <c r="R152" s="253">
        <f>IF(G.Asm!$F$37="No",1,0)</f>
        <v>0</v>
      </c>
      <c r="S152" s="253">
        <f>IF(G.Asm!$F$37="No",1,0)</f>
        <v>0</v>
      </c>
      <c r="T152" s="253">
        <f>IF(G.Asm!$F$37="No",1,0)</f>
        <v>0</v>
      </c>
      <c r="U152" s="253">
        <f>IF(G.Asm!$F$37="No",1,0)</f>
        <v>0</v>
      </c>
      <c r="V152" s="253">
        <f>IF(G.Asm!$F$37="No",1,0)</f>
        <v>0</v>
      </c>
      <c r="W152" s="253">
        <f>IF(G.Asm!$F$37="No",1,0)</f>
        <v>0</v>
      </c>
      <c r="X152" s="253">
        <f>IF(G.Asm!$F$37="No",1,0)</f>
        <v>0</v>
      </c>
      <c r="Y152" s="253">
        <f>IF(G.Asm!$F$37="No",1,0)</f>
        <v>0</v>
      </c>
      <c r="Z152" s="253">
        <f>IF(G.Asm!$F$37="No",1,0)</f>
        <v>0</v>
      </c>
      <c r="AA152" s="253">
        <f>IF(G.Asm!$F$37="No",1,0)</f>
        <v>0</v>
      </c>
      <c r="AB152" s="253">
        <f>IF(G.Asm!$F$37="No",1,0)</f>
        <v>0</v>
      </c>
      <c r="AC152" s="253">
        <f>IF(G.Asm!$F$37="No",1,0)</f>
        <v>0</v>
      </c>
      <c r="AD152" s="253">
        <f>IF(G.Asm!$F$37="No",1,0)</f>
        <v>0</v>
      </c>
      <c r="AE152" s="253">
        <f>IF(G.Asm!$F$37="No",1,0)</f>
        <v>0</v>
      </c>
      <c r="AF152" s="253">
        <f>IF(G.Asm!$F$37="No",1,0)</f>
        <v>0</v>
      </c>
      <c r="AG152" s="253">
        <f>IF(G.Asm!$F$37="No",1,0)</f>
        <v>0</v>
      </c>
      <c r="AH152" s="253">
        <f>IF(G.Asm!$F$37="No",1,0)</f>
        <v>0</v>
      </c>
      <c r="AI152" s="253">
        <f>IF(G.Asm!$F$37="No",1,0)</f>
        <v>0</v>
      </c>
      <c r="AJ152" s="253">
        <f>IF(G.Asm!$F$37="No",1,0)</f>
        <v>0</v>
      </c>
      <c r="AK152" s="253">
        <f>IF(G.Asm!$F$37="No",1,0)</f>
        <v>0</v>
      </c>
      <c r="AL152" s="253">
        <f>IF(G.Asm!$F$37="No",1,0)</f>
        <v>0</v>
      </c>
      <c r="AM152" s="253">
        <f>IF(G.Asm!$F$37="No",1,0)</f>
        <v>0</v>
      </c>
      <c r="AN152" s="253">
        <f>IF(G.Asm!$F$37="No",1,0)</f>
        <v>0</v>
      </c>
      <c r="AO152" s="253">
        <f>IF(G.Asm!$F$37="No",1,0)</f>
        <v>0</v>
      </c>
      <c r="AP152" s="253">
        <f>IF(G.Asm!$F$37="No",1,0)</f>
        <v>0</v>
      </c>
      <c r="AQ152" s="253">
        <f>IF(G.Asm!$F$37="No",1,0)</f>
        <v>0</v>
      </c>
      <c r="AR152" s="253">
        <f>IF(G.Asm!$F$37="No",1,0)</f>
        <v>0</v>
      </c>
      <c r="AS152" s="253">
        <f>IF(G.Asm!$F$37="No",1,0)</f>
        <v>0</v>
      </c>
      <c r="AT152" s="253">
        <f>IF(G.Asm!$F$37="No",1,0)</f>
        <v>0</v>
      </c>
      <c r="AU152" s="253">
        <f>IF(G.Asm!$F$37="No",1,0)</f>
        <v>0</v>
      </c>
      <c r="AV152" s="253">
        <f>IF(G.Asm!$F$37="No",1,0)</f>
        <v>0</v>
      </c>
      <c r="AW152" s="253">
        <f>IF(G.Asm!$F$37="No",1,0)</f>
        <v>0</v>
      </c>
      <c r="AX152" s="253">
        <f>IF(G.Asm!$F$37="No",1,0)</f>
        <v>0</v>
      </c>
      <c r="AY152" s="253">
        <f>IF(G.Asm!$F$37="No",1,0)</f>
        <v>0</v>
      </c>
      <c r="AZ152" s="253">
        <f>IF(G.Asm!$F$37="No",1,0)</f>
        <v>0</v>
      </c>
      <c r="BA152" s="253">
        <f>IF(G.Asm!$F$37="No",1,0)</f>
        <v>0</v>
      </c>
      <c r="BB152" s="253">
        <f>IF(G.Asm!$F$37="No",1,0)</f>
        <v>0</v>
      </c>
      <c r="BC152" s="253">
        <f>IF(G.Asm!$F$37="No",1,0)</f>
        <v>0</v>
      </c>
      <c r="BD152" s="253">
        <f>IF(G.Asm!$F$37="No",1,0)</f>
        <v>0</v>
      </c>
      <c r="BE152" s="253">
        <f>IF(G.Asm!$F$37="No",1,0)</f>
        <v>0</v>
      </c>
      <c r="BF152" s="253">
        <f>IF(G.Asm!$F$37="No",1,0)</f>
        <v>0</v>
      </c>
      <c r="BG152" s="253">
        <f>IF(G.Asm!$F$37="No",1,0)</f>
        <v>0</v>
      </c>
      <c r="BH152" s="253">
        <f>IF(G.Asm!$F$37="No",1,0)</f>
        <v>0</v>
      </c>
      <c r="BI152" s="253">
        <f>IF(G.Asm!$F$37="No",1,0)</f>
        <v>0</v>
      </c>
      <c r="BJ152" s="253">
        <f>IF(G.Asm!$F$37="No",1,0)</f>
        <v>0</v>
      </c>
      <c r="BK152" s="253">
        <f>IF(G.Asm!$F$37="No",1,0)</f>
        <v>0</v>
      </c>
      <c r="BL152" s="253">
        <f>IF(G.Asm!$F$37="No",1,0)</f>
        <v>0</v>
      </c>
      <c r="BM152" s="253">
        <f>IF(G.Asm!$F$37="No",1,0)</f>
        <v>0</v>
      </c>
      <c r="BN152" s="253">
        <f>IF(G.Asm!$F$37="No",1,0)</f>
        <v>0</v>
      </c>
      <c r="BO152" s="253">
        <f>IF(G.Asm!$F$37="No",1,0)</f>
        <v>0</v>
      </c>
      <c r="BP152" s="253">
        <f>IF(G.Asm!$F$37="No",1,0)</f>
        <v>0</v>
      </c>
      <c r="BQ152" s="253">
        <f>IF(G.Asm!$F$37="No",1,0)</f>
        <v>0</v>
      </c>
      <c r="BR152" s="253">
        <f>IF(G.Asm!$F$37="No",1,0)</f>
        <v>0</v>
      </c>
      <c r="BS152" s="253">
        <f>IF(G.Asm!$F$37="No",1,0)</f>
        <v>0</v>
      </c>
      <c r="BT152" s="253">
        <f>IF(G.Asm!$F$37="No",1,0)</f>
        <v>0</v>
      </c>
      <c r="BU152" s="253">
        <f>IF(G.Asm!$F$37="No",1,0)</f>
        <v>0</v>
      </c>
      <c r="BV152" s="253">
        <f>IF(G.Asm!$F$37="No",1,0)</f>
        <v>0</v>
      </c>
      <c r="BW152" s="253">
        <f>IF(G.Asm!$F$37="No",1,0)</f>
        <v>0</v>
      </c>
      <c r="BX152" s="253">
        <f>IF(G.Asm!$F$37="No",1,0)</f>
        <v>0</v>
      </c>
      <c r="BY152" s="253">
        <f>IF(G.Asm!$F$37="No",1,0)</f>
        <v>0</v>
      </c>
      <c r="BZ152" s="253">
        <f>IF(G.Asm!$F$37="No",1,0)</f>
        <v>0</v>
      </c>
      <c r="CA152" s="253">
        <f>IF(G.Asm!$F$37="No",1,0)</f>
        <v>0</v>
      </c>
      <c r="CB152" s="253">
        <f>IF(G.Asm!$F$37="No",1,0)</f>
        <v>0</v>
      </c>
      <c r="CC152" s="253">
        <f>IF(G.Asm!$F$37="No",1,0)</f>
        <v>0</v>
      </c>
      <c r="CD152" s="253">
        <f>IF(G.Asm!$F$37="No",1,0)</f>
        <v>0</v>
      </c>
      <c r="CE152" s="253">
        <f>IF(G.Asm!$F$37="No",1,0)</f>
        <v>0</v>
      </c>
      <c r="CF152" s="253">
        <f>IF(G.Asm!$F$37="No",1,0)</f>
        <v>0</v>
      </c>
      <c r="CG152" s="253">
        <f>IF(G.Asm!$F$37="No",1,0)</f>
        <v>0</v>
      </c>
      <c r="CH152" s="253">
        <f>IF(G.Asm!$F$37="No",1,0)</f>
        <v>0</v>
      </c>
      <c r="CI152" s="253">
        <f>IF(G.Asm!$F$37="No",1,0)</f>
        <v>0</v>
      </c>
      <c r="CJ152" s="253">
        <f>IF(G.Asm!$F$37="No",1,0)</f>
        <v>0</v>
      </c>
      <c r="CK152" s="253">
        <f>IF(G.Asm!$F$37="No",1,0)</f>
        <v>0</v>
      </c>
      <c r="CL152" s="253">
        <f>IF(G.Asm!$F$37="No",1,0)</f>
        <v>0</v>
      </c>
      <c r="CM152" s="253">
        <f>IF(G.Asm!$F$37="No",1,0)</f>
        <v>0</v>
      </c>
      <c r="CN152" s="253">
        <f>IF(G.Asm!$F$37="No",1,0)</f>
        <v>0</v>
      </c>
      <c r="CO152" s="253">
        <f>IF(G.Asm!$F$37="No",1,0)</f>
        <v>0</v>
      </c>
      <c r="CP152" s="253">
        <f>IF(G.Asm!$F$37="No",1,0)</f>
        <v>0</v>
      </c>
      <c r="CQ152" s="253">
        <f>IF(G.Asm!$F$37="No",1,0)</f>
        <v>0</v>
      </c>
      <c r="CR152" s="253">
        <f>IF(G.Asm!$F$37="No",1,0)</f>
        <v>0</v>
      </c>
      <c r="CS152" s="253">
        <f>IF(G.Asm!$F$37="No",1,0)</f>
        <v>0</v>
      </c>
      <c r="CT152" s="59"/>
    </row>
    <row r="153" spans="3:102" hidden="1" x14ac:dyDescent="0.35">
      <c r="C153" s="85"/>
      <c r="E153" s="40"/>
      <c r="F153" s="13"/>
      <c r="G153" s="253"/>
      <c r="H153" s="253"/>
      <c r="I153" s="253"/>
      <c r="J153" s="253"/>
      <c r="K153" s="253"/>
      <c r="L153" s="253"/>
      <c r="M153" s="253"/>
      <c r="N153" s="253"/>
      <c r="O153" s="253"/>
      <c r="P153" s="253"/>
      <c r="Q153" s="253"/>
      <c r="R153" s="253"/>
      <c r="S153" s="253"/>
      <c r="T153" s="253"/>
      <c r="U153" s="253"/>
      <c r="V153" s="253"/>
      <c r="W153" s="253"/>
      <c r="X153" s="253"/>
      <c r="Y153" s="253"/>
      <c r="Z153" s="253"/>
      <c r="AA153" s="253"/>
      <c r="AB153" s="253"/>
      <c r="AC153" s="253"/>
      <c r="AD153" s="253"/>
      <c r="AE153" s="253"/>
      <c r="AF153" s="253"/>
      <c r="AG153" s="253"/>
      <c r="AH153" s="253"/>
      <c r="AI153" s="253"/>
      <c r="AJ153" s="253"/>
      <c r="AK153" s="253"/>
      <c r="AL153" s="253"/>
      <c r="AM153" s="253"/>
      <c r="AN153" s="253"/>
      <c r="AO153" s="253"/>
      <c r="AP153" s="253"/>
      <c r="AQ153" s="253"/>
      <c r="AR153" s="253"/>
      <c r="AS153" s="253"/>
      <c r="AT153" s="253"/>
      <c r="AU153" s="253"/>
      <c r="AV153" s="253"/>
      <c r="AW153" s="253"/>
      <c r="AX153" s="253"/>
      <c r="AY153" s="253"/>
      <c r="AZ153" s="253"/>
      <c r="BA153" s="253"/>
      <c r="BB153" s="253"/>
      <c r="BC153" s="253"/>
      <c r="BD153" s="253"/>
      <c r="BE153" s="253"/>
      <c r="BF153" s="253"/>
      <c r="BG153" s="253"/>
      <c r="BH153" s="253"/>
      <c r="BI153" s="253"/>
      <c r="BJ153" s="253"/>
      <c r="BK153" s="253"/>
      <c r="BL153" s="253"/>
      <c r="BM153" s="253"/>
      <c r="BN153" s="253"/>
      <c r="BO153" s="253"/>
      <c r="BP153" s="253"/>
      <c r="BQ153" s="253"/>
      <c r="BR153" s="253"/>
      <c r="BS153" s="253"/>
      <c r="BT153" s="253"/>
      <c r="BU153" s="253"/>
      <c r="BV153" s="253"/>
      <c r="BW153" s="253"/>
      <c r="BX153" s="253"/>
      <c r="BY153" s="253"/>
      <c r="BZ153" s="253"/>
      <c r="CA153" s="253"/>
      <c r="CB153" s="253"/>
      <c r="CC153" s="253"/>
      <c r="CD153" s="253"/>
      <c r="CE153" s="253"/>
      <c r="CF153" s="253"/>
      <c r="CG153" s="253"/>
      <c r="CH153" s="253"/>
      <c r="CI153" s="253"/>
      <c r="CJ153" s="253"/>
      <c r="CK153" s="253"/>
      <c r="CL153" s="253"/>
      <c r="CM153" s="253"/>
      <c r="CN153" s="253"/>
      <c r="CO153" s="253"/>
      <c r="CP153" s="253"/>
      <c r="CQ153" s="253"/>
      <c r="CR153" s="253"/>
      <c r="CS153" s="253"/>
      <c r="CT153" s="59"/>
    </row>
    <row r="154" spans="3:102" hidden="1" x14ac:dyDescent="0.35">
      <c r="C154" s="217" t="s">
        <v>815</v>
      </c>
      <c r="D154" s="218"/>
      <c r="E154" s="219"/>
      <c r="F154" s="219"/>
      <c r="G154" s="220"/>
      <c r="H154" s="220"/>
      <c r="I154" s="220"/>
      <c r="J154" s="220"/>
      <c r="K154" s="220"/>
      <c r="L154" s="220"/>
      <c r="M154" s="220"/>
      <c r="N154" s="220"/>
      <c r="O154" s="220"/>
      <c r="P154" s="220"/>
      <c r="Q154" s="220"/>
      <c r="R154" s="220"/>
      <c r="S154" s="220"/>
      <c r="T154" s="220"/>
      <c r="U154" s="220"/>
      <c r="V154" s="220"/>
      <c r="W154" s="220"/>
      <c r="X154" s="220"/>
      <c r="Y154" s="220"/>
      <c r="Z154" s="220"/>
      <c r="AA154" s="220"/>
      <c r="AB154" s="220"/>
      <c r="AC154" s="220"/>
      <c r="AD154" s="220"/>
      <c r="AE154" s="220"/>
      <c r="AF154" s="220"/>
      <c r="AG154" s="220"/>
      <c r="AH154" s="220"/>
      <c r="AI154" s="220"/>
      <c r="AJ154" s="220"/>
      <c r="AK154" s="220"/>
      <c r="AL154" s="220"/>
      <c r="AM154" s="220"/>
      <c r="AN154" s="220"/>
      <c r="AO154" s="220"/>
      <c r="AP154" s="220"/>
      <c r="AQ154" s="220"/>
      <c r="AR154" s="220"/>
      <c r="AS154" s="220"/>
      <c r="AT154" s="220"/>
      <c r="AU154" s="220"/>
      <c r="AV154" s="220"/>
      <c r="AW154" s="220"/>
      <c r="AX154" s="220"/>
      <c r="AY154" s="220"/>
      <c r="AZ154" s="220"/>
      <c r="BA154" s="220"/>
      <c r="BB154" s="220"/>
      <c r="BC154" s="220"/>
      <c r="BD154" s="220"/>
      <c r="BE154" s="220"/>
      <c r="BF154" s="220"/>
      <c r="BG154" s="220"/>
      <c r="BH154" s="220"/>
      <c r="BI154" s="220"/>
      <c r="BJ154" s="220"/>
      <c r="BK154" s="220"/>
      <c r="BL154" s="220"/>
      <c r="BM154" s="220"/>
      <c r="BN154" s="220"/>
      <c r="BO154" s="220"/>
      <c r="BP154" s="220"/>
      <c r="BQ154" s="220"/>
      <c r="BR154" s="220"/>
      <c r="BS154" s="220"/>
      <c r="BT154" s="220"/>
      <c r="BU154" s="220"/>
      <c r="BV154" s="220"/>
      <c r="BW154" s="220"/>
      <c r="BX154" s="220"/>
      <c r="BY154" s="220"/>
      <c r="BZ154" s="220"/>
      <c r="CA154" s="220"/>
      <c r="CB154" s="220"/>
      <c r="CC154" s="220"/>
      <c r="CD154" s="220"/>
      <c r="CE154" s="220"/>
      <c r="CF154" s="220"/>
      <c r="CG154" s="220"/>
      <c r="CH154" s="220"/>
      <c r="CI154" s="220"/>
      <c r="CJ154" s="220"/>
      <c r="CK154" s="220"/>
      <c r="CL154" s="220"/>
      <c r="CM154" s="220"/>
      <c r="CN154" s="220"/>
      <c r="CO154" s="220"/>
      <c r="CP154" s="220"/>
      <c r="CQ154" s="220"/>
      <c r="CR154" s="220"/>
      <c r="CS154" s="220"/>
      <c r="CT154" s="9"/>
    </row>
    <row r="155" spans="3:102" hidden="1" x14ac:dyDescent="0.35">
      <c r="E155" s="13"/>
      <c r="F155" s="13"/>
      <c r="G155" s="9"/>
      <c r="H155" s="9"/>
      <c r="I155" s="9"/>
      <c r="J155" s="9"/>
      <c r="K155" s="9"/>
      <c r="L155" s="9"/>
      <c r="M155" s="9"/>
      <c r="N155" s="9"/>
      <c r="O155" s="9"/>
      <c r="P155" s="9"/>
      <c r="Q155" s="9"/>
      <c r="R155" s="9"/>
      <c r="S155" s="9"/>
      <c r="T155" s="9"/>
      <c r="U155" s="9"/>
      <c r="V155" s="9"/>
      <c r="W155" s="9"/>
      <c r="X155" s="9"/>
      <c r="Y155" s="9"/>
      <c r="Z155" s="9"/>
      <c r="AA155" s="9"/>
      <c r="AB155" s="9"/>
      <c r="AC155" s="9"/>
      <c r="AD155" s="9"/>
      <c r="AE155" s="9"/>
      <c r="AF155" s="9"/>
      <c r="AG155" s="9"/>
      <c r="AH155" s="9"/>
      <c r="AI155" s="9"/>
      <c r="AJ155" s="9"/>
      <c r="AK155" s="9"/>
      <c r="AL155" s="9"/>
      <c r="AM155" s="9"/>
      <c r="AN155" s="9"/>
      <c r="AO155" s="9"/>
      <c r="AP155" s="9"/>
      <c r="AQ155" s="9"/>
      <c r="AR155" s="9"/>
      <c r="AS155" s="9"/>
      <c r="AT155" s="9"/>
      <c r="AU155" s="9"/>
      <c r="AV155" s="9"/>
      <c r="AW155" s="9"/>
      <c r="AX155" s="9"/>
      <c r="AY155" s="9"/>
      <c r="AZ155" s="9"/>
      <c r="BA155" s="9"/>
      <c r="BB155" s="9"/>
      <c r="BC155" s="9"/>
      <c r="BD155" s="9"/>
      <c r="BE155" s="9"/>
      <c r="BF155" s="9"/>
      <c r="BG155" s="9"/>
      <c r="BH155" s="9"/>
      <c r="BI155" s="9"/>
      <c r="BJ155" s="9"/>
      <c r="BK155" s="9"/>
      <c r="BL155" s="9"/>
      <c r="BM155" s="9"/>
      <c r="BN155" s="9"/>
      <c r="BO155" s="9"/>
      <c r="BP155" s="9"/>
      <c r="BQ155" s="9"/>
      <c r="BR155" s="9"/>
      <c r="BS155" s="9"/>
      <c r="BT155" s="9"/>
      <c r="BU155" s="9"/>
      <c r="BV155" s="9"/>
      <c r="BW155" s="9"/>
      <c r="BX155" s="9"/>
      <c r="BY155" s="9"/>
      <c r="BZ155" s="9"/>
      <c r="CA155" s="9"/>
      <c r="CB155" s="9"/>
      <c r="CC155" s="9"/>
      <c r="CD155" s="9"/>
      <c r="CE155" s="9"/>
      <c r="CF155" s="9"/>
      <c r="CG155" s="9"/>
      <c r="CH155" s="9"/>
      <c r="CI155" s="9"/>
      <c r="CJ155" s="9"/>
      <c r="CK155" s="9"/>
      <c r="CL155" s="9"/>
      <c r="CM155" s="9"/>
      <c r="CN155" s="9"/>
      <c r="CO155" s="9"/>
      <c r="CP155" s="9"/>
      <c r="CQ155" s="9"/>
      <c r="CR155" s="9"/>
      <c r="CS155" s="9"/>
      <c r="CT155" s="9"/>
    </row>
    <row r="156" spans="3:102" hidden="1" x14ac:dyDescent="0.35">
      <c r="C156" s="81" t="str">
        <f>C26</f>
        <v>A.2. Total replacement costs (reinvestment costs)</v>
      </c>
      <c r="E156" s="492">
        <f>G156+NPV(G.Asm!$F$40,H156:INDEX(H156:CS156,RP))</f>
        <v>0</v>
      </c>
      <c r="F156" s="492">
        <f>SUMIF($G$4:$CS$4,"&lt;="&amp;RP,G156:CS156)</f>
        <v>0</v>
      </c>
      <c r="G156" s="508">
        <f t="shared" ref="G156:BR156" si="33">G26</f>
        <v>0</v>
      </c>
      <c r="H156" s="508">
        <f t="shared" si="33"/>
        <v>0</v>
      </c>
      <c r="I156" s="508">
        <f t="shared" si="33"/>
        <v>0</v>
      </c>
      <c r="J156" s="508">
        <f t="shared" si="33"/>
        <v>0</v>
      </c>
      <c r="K156" s="508">
        <f t="shared" si="33"/>
        <v>0</v>
      </c>
      <c r="L156" s="508">
        <f t="shared" si="33"/>
        <v>0</v>
      </c>
      <c r="M156" s="508">
        <f t="shared" si="33"/>
        <v>0</v>
      </c>
      <c r="N156" s="508">
        <f t="shared" si="33"/>
        <v>0</v>
      </c>
      <c r="O156" s="508">
        <f t="shared" si="33"/>
        <v>0</v>
      </c>
      <c r="P156" s="508">
        <f t="shared" si="33"/>
        <v>0</v>
      </c>
      <c r="Q156" s="508">
        <f t="shared" si="33"/>
        <v>0</v>
      </c>
      <c r="R156" s="508">
        <f t="shared" si="33"/>
        <v>0</v>
      </c>
      <c r="S156" s="508">
        <f t="shared" si="33"/>
        <v>0</v>
      </c>
      <c r="T156" s="508">
        <f t="shared" si="33"/>
        <v>0</v>
      </c>
      <c r="U156" s="508">
        <f t="shared" si="33"/>
        <v>0</v>
      </c>
      <c r="V156" s="508">
        <f t="shared" si="33"/>
        <v>0</v>
      </c>
      <c r="W156" s="508">
        <f t="shared" si="33"/>
        <v>0</v>
      </c>
      <c r="X156" s="508">
        <f t="shared" si="33"/>
        <v>0</v>
      </c>
      <c r="Y156" s="508">
        <f t="shared" si="33"/>
        <v>0</v>
      </c>
      <c r="Z156" s="508">
        <f t="shared" si="33"/>
        <v>0</v>
      </c>
      <c r="AA156" s="508">
        <f t="shared" si="33"/>
        <v>0</v>
      </c>
      <c r="AB156" s="508">
        <f t="shared" si="33"/>
        <v>0</v>
      </c>
      <c r="AC156" s="508">
        <f t="shared" si="33"/>
        <v>0</v>
      </c>
      <c r="AD156" s="508">
        <f t="shared" si="33"/>
        <v>0</v>
      </c>
      <c r="AE156" s="508">
        <f t="shared" si="33"/>
        <v>0</v>
      </c>
      <c r="AF156" s="508">
        <f t="shared" si="33"/>
        <v>0</v>
      </c>
      <c r="AG156" s="508">
        <f t="shared" si="33"/>
        <v>0</v>
      </c>
      <c r="AH156" s="508">
        <f t="shared" si="33"/>
        <v>0</v>
      </c>
      <c r="AI156" s="508">
        <f t="shared" si="33"/>
        <v>0</v>
      </c>
      <c r="AJ156" s="508">
        <f t="shared" si="33"/>
        <v>0</v>
      </c>
      <c r="AK156" s="508">
        <f t="shared" si="33"/>
        <v>0</v>
      </c>
      <c r="AL156" s="508">
        <f t="shared" si="33"/>
        <v>0</v>
      </c>
      <c r="AM156" s="508">
        <f t="shared" si="33"/>
        <v>0</v>
      </c>
      <c r="AN156" s="508">
        <f t="shared" si="33"/>
        <v>0</v>
      </c>
      <c r="AO156" s="508">
        <f t="shared" si="33"/>
        <v>0</v>
      </c>
      <c r="AP156" s="508">
        <f t="shared" si="33"/>
        <v>0</v>
      </c>
      <c r="AQ156" s="508">
        <f t="shared" si="33"/>
        <v>0</v>
      </c>
      <c r="AR156" s="508">
        <f t="shared" si="33"/>
        <v>0</v>
      </c>
      <c r="AS156" s="508">
        <f t="shared" si="33"/>
        <v>0</v>
      </c>
      <c r="AT156" s="508">
        <f t="shared" si="33"/>
        <v>0</v>
      </c>
      <c r="AU156" s="508">
        <f t="shared" si="33"/>
        <v>0</v>
      </c>
      <c r="AV156" s="508">
        <f t="shared" si="33"/>
        <v>0</v>
      </c>
      <c r="AW156" s="508">
        <f t="shared" si="33"/>
        <v>0</v>
      </c>
      <c r="AX156" s="508">
        <f t="shared" si="33"/>
        <v>0</v>
      </c>
      <c r="AY156" s="508">
        <f t="shared" si="33"/>
        <v>0</v>
      </c>
      <c r="AZ156" s="508">
        <f t="shared" si="33"/>
        <v>0</v>
      </c>
      <c r="BA156" s="508">
        <f t="shared" si="33"/>
        <v>0</v>
      </c>
      <c r="BB156" s="508">
        <f t="shared" si="33"/>
        <v>0</v>
      </c>
      <c r="BC156" s="508">
        <f t="shared" si="33"/>
        <v>0</v>
      </c>
      <c r="BD156" s="508">
        <f t="shared" si="33"/>
        <v>0</v>
      </c>
      <c r="BE156" s="508">
        <f t="shared" si="33"/>
        <v>0</v>
      </c>
      <c r="BF156" s="508">
        <f t="shared" si="33"/>
        <v>0</v>
      </c>
      <c r="BG156" s="508">
        <f t="shared" si="33"/>
        <v>0</v>
      </c>
      <c r="BH156" s="508">
        <f t="shared" si="33"/>
        <v>0</v>
      </c>
      <c r="BI156" s="508">
        <f t="shared" si="33"/>
        <v>0</v>
      </c>
      <c r="BJ156" s="508">
        <f t="shared" si="33"/>
        <v>0</v>
      </c>
      <c r="BK156" s="508">
        <f t="shared" si="33"/>
        <v>0</v>
      </c>
      <c r="BL156" s="508">
        <f t="shared" si="33"/>
        <v>0</v>
      </c>
      <c r="BM156" s="508">
        <f t="shared" si="33"/>
        <v>0</v>
      </c>
      <c r="BN156" s="508">
        <f t="shared" si="33"/>
        <v>0</v>
      </c>
      <c r="BO156" s="508">
        <f t="shared" si="33"/>
        <v>0</v>
      </c>
      <c r="BP156" s="508">
        <f t="shared" si="33"/>
        <v>0</v>
      </c>
      <c r="BQ156" s="508">
        <f t="shared" si="33"/>
        <v>0</v>
      </c>
      <c r="BR156" s="508">
        <f t="shared" si="33"/>
        <v>0</v>
      </c>
      <c r="BS156" s="508">
        <f t="shared" ref="BS156:CS156" si="34">BS26</f>
        <v>0</v>
      </c>
      <c r="BT156" s="508">
        <f t="shared" si="34"/>
        <v>0</v>
      </c>
      <c r="BU156" s="508">
        <f t="shared" si="34"/>
        <v>0</v>
      </c>
      <c r="BV156" s="508">
        <f t="shared" si="34"/>
        <v>0</v>
      </c>
      <c r="BW156" s="508">
        <f t="shared" si="34"/>
        <v>0</v>
      </c>
      <c r="BX156" s="508">
        <f t="shared" si="34"/>
        <v>0</v>
      </c>
      <c r="BY156" s="508">
        <f t="shared" si="34"/>
        <v>0</v>
      </c>
      <c r="BZ156" s="508">
        <f t="shared" si="34"/>
        <v>0</v>
      </c>
      <c r="CA156" s="508">
        <f t="shared" si="34"/>
        <v>0</v>
      </c>
      <c r="CB156" s="508">
        <f t="shared" si="34"/>
        <v>0</v>
      </c>
      <c r="CC156" s="508">
        <f t="shared" si="34"/>
        <v>0</v>
      </c>
      <c r="CD156" s="508">
        <f t="shared" si="34"/>
        <v>0</v>
      </c>
      <c r="CE156" s="508">
        <f t="shared" si="34"/>
        <v>0</v>
      </c>
      <c r="CF156" s="508">
        <f t="shared" si="34"/>
        <v>0</v>
      </c>
      <c r="CG156" s="508">
        <f t="shared" si="34"/>
        <v>0</v>
      </c>
      <c r="CH156" s="508">
        <f t="shared" si="34"/>
        <v>0</v>
      </c>
      <c r="CI156" s="508">
        <f t="shared" si="34"/>
        <v>0</v>
      </c>
      <c r="CJ156" s="508">
        <f t="shared" si="34"/>
        <v>0</v>
      </c>
      <c r="CK156" s="508">
        <f t="shared" si="34"/>
        <v>0</v>
      </c>
      <c r="CL156" s="508">
        <f t="shared" si="34"/>
        <v>0</v>
      </c>
      <c r="CM156" s="508">
        <f t="shared" si="34"/>
        <v>0</v>
      </c>
      <c r="CN156" s="508">
        <f t="shared" si="34"/>
        <v>0</v>
      </c>
      <c r="CO156" s="508">
        <f t="shared" si="34"/>
        <v>0</v>
      </c>
      <c r="CP156" s="508">
        <f t="shared" si="34"/>
        <v>0</v>
      </c>
      <c r="CQ156" s="508">
        <f t="shared" si="34"/>
        <v>0</v>
      </c>
      <c r="CR156" s="508">
        <f t="shared" si="34"/>
        <v>0</v>
      </c>
      <c r="CS156" s="508">
        <f t="shared" si="34"/>
        <v>0</v>
      </c>
      <c r="CT156" s="9"/>
    </row>
    <row r="157" spans="3:102" ht="14.25" hidden="1" customHeight="1" x14ac:dyDescent="0.35">
      <c r="C157" s="81" t="str">
        <f>C44</f>
        <v>C. Total operating and maintenance costs</v>
      </c>
      <c r="E157" s="492">
        <f>G157+NPV(G.Asm!$F$40,H157:INDEX(H157:CS157,RP))</f>
        <v>0</v>
      </c>
      <c r="F157" s="492">
        <f>SUMIF($G$4:$CS$4,"&lt;="&amp;RP,G157:CS157)</f>
        <v>0</v>
      </c>
      <c r="G157" s="508">
        <f t="shared" ref="G157:BR157" si="35">G44</f>
        <v>0</v>
      </c>
      <c r="H157" s="508">
        <f t="shared" si="35"/>
        <v>0</v>
      </c>
      <c r="I157" s="508">
        <f t="shared" si="35"/>
        <v>0</v>
      </c>
      <c r="J157" s="508">
        <f t="shared" si="35"/>
        <v>0</v>
      </c>
      <c r="K157" s="508">
        <f t="shared" si="35"/>
        <v>0</v>
      </c>
      <c r="L157" s="508">
        <f t="shared" si="35"/>
        <v>0</v>
      </c>
      <c r="M157" s="508">
        <f t="shared" si="35"/>
        <v>0</v>
      </c>
      <c r="N157" s="508">
        <f t="shared" si="35"/>
        <v>0</v>
      </c>
      <c r="O157" s="508">
        <f t="shared" si="35"/>
        <v>0</v>
      </c>
      <c r="P157" s="508">
        <f t="shared" si="35"/>
        <v>0</v>
      </c>
      <c r="Q157" s="508">
        <f t="shared" si="35"/>
        <v>0</v>
      </c>
      <c r="R157" s="508">
        <f t="shared" si="35"/>
        <v>0</v>
      </c>
      <c r="S157" s="508">
        <f t="shared" si="35"/>
        <v>0</v>
      </c>
      <c r="T157" s="508">
        <f t="shared" si="35"/>
        <v>0</v>
      </c>
      <c r="U157" s="508">
        <f t="shared" si="35"/>
        <v>0</v>
      </c>
      <c r="V157" s="508">
        <f t="shared" si="35"/>
        <v>0</v>
      </c>
      <c r="W157" s="508">
        <f t="shared" si="35"/>
        <v>0</v>
      </c>
      <c r="X157" s="508">
        <f t="shared" si="35"/>
        <v>0</v>
      </c>
      <c r="Y157" s="508">
        <f t="shared" si="35"/>
        <v>0</v>
      </c>
      <c r="Z157" s="508">
        <f t="shared" si="35"/>
        <v>0</v>
      </c>
      <c r="AA157" s="508">
        <f t="shared" si="35"/>
        <v>0</v>
      </c>
      <c r="AB157" s="508">
        <f t="shared" si="35"/>
        <v>0</v>
      </c>
      <c r="AC157" s="508">
        <f t="shared" si="35"/>
        <v>0</v>
      </c>
      <c r="AD157" s="508">
        <f t="shared" si="35"/>
        <v>0</v>
      </c>
      <c r="AE157" s="508">
        <f t="shared" si="35"/>
        <v>0</v>
      </c>
      <c r="AF157" s="508">
        <f t="shared" si="35"/>
        <v>0</v>
      </c>
      <c r="AG157" s="508">
        <f t="shared" si="35"/>
        <v>0</v>
      </c>
      <c r="AH157" s="508">
        <f t="shared" si="35"/>
        <v>0</v>
      </c>
      <c r="AI157" s="508">
        <f t="shared" si="35"/>
        <v>0</v>
      </c>
      <c r="AJ157" s="508">
        <f t="shared" si="35"/>
        <v>0</v>
      </c>
      <c r="AK157" s="508">
        <f t="shared" si="35"/>
        <v>0</v>
      </c>
      <c r="AL157" s="508">
        <f t="shared" si="35"/>
        <v>0</v>
      </c>
      <c r="AM157" s="508">
        <f t="shared" si="35"/>
        <v>0</v>
      </c>
      <c r="AN157" s="508">
        <f t="shared" si="35"/>
        <v>0</v>
      </c>
      <c r="AO157" s="508">
        <f t="shared" si="35"/>
        <v>0</v>
      </c>
      <c r="AP157" s="508">
        <f t="shared" si="35"/>
        <v>0</v>
      </c>
      <c r="AQ157" s="508">
        <f t="shared" si="35"/>
        <v>0</v>
      </c>
      <c r="AR157" s="508">
        <f t="shared" si="35"/>
        <v>0</v>
      </c>
      <c r="AS157" s="508">
        <f t="shared" si="35"/>
        <v>0</v>
      </c>
      <c r="AT157" s="508">
        <f t="shared" si="35"/>
        <v>0</v>
      </c>
      <c r="AU157" s="508">
        <f t="shared" si="35"/>
        <v>0</v>
      </c>
      <c r="AV157" s="508">
        <f t="shared" si="35"/>
        <v>0</v>
      </c>
      <c r="AW157" s="508">
        <f t="shared" si="35"/>
        <v>0</v>
      </c>
      <c r="AX157" s="508">
        <f t="shared" si="35"/>
        <v>0</v>
      </c>
      <c r="AY157" s="508">
        <f t="shared" si="35"/>
        <v>0</v>
      </c>
      <c r="AZ157" s="508">
        <f t="shared" si="35"/>
        <v>0</v>
      </c>
      <c r="BA157" s="508">
        <f t="shared" si="35"/>
        <v>0</v>
      </c>
      <c r="BB157" s="508">
        <f t="shared" si="35"/>
        <v>0</v>
      </c>
      <c r="BC157" s="508">
        <f t="shared" si="35"/>
        <v>0</v>
      </c>
      <c r="BD157" s="508">
        <f t="shared" si="35"/>
        <v>0</v>
      </c>
      <c r="BE157" s="508">
        <f t="shared" si="35"/>
        <v>0</v>
      </c>
      <c r="BF157" s="508">
        <f t="shared" si="35"/>
        <v>0</v>
      </c>
      <c r="BG157" s="508">
        <f t="shared" si="35"/>
        <v>0</v>
      </c>
      <c r="BH157" s="508">
        <f t="shared" si="35"/>
        <v>0</v>
      </c>
      <c r="BI157" s="508">
        <f t="shared" si="35"/>
        <v>0</v>
      </c>
      <c r="BJ157" s="508">
        <f t="shared" si="35"/>
        <v>0</v>
      </c>
      <c r="BK157" s="508">
        <f t="shared" si="35"/>
        <v>0</v>
      </c>
      <c r="BL157" s="508">
        <f t="shared" si="35"/>
        <v>0</v>
      </c>
      <c r="BM157" s="508">
        <f t="shared" si="35"/>
        <v>0</v>
      </c>
      <c r="BN157" s="508">
        <f t="shared" si="35"/>
        <v>0</v>
      </c>
      <c r="BO157" s="508">
        <f t="shared" si="35"/>
        <v>0</v>
      </c>
      <c r="BP157" s="508">
        <f t="shared" si="35"/>
        <v>0</v>
      </c>
      <c r="BQ157" s="508">
        <f t="shared" si="35"/>
        <v>0</v>
      </c>
      <c r="BR157" s="508">
        <f t="shared" si="35"/>
        <v>0</v>
      </c>
      <c r="BS157" s="508">
        <f t="shared" ref="BS157:CS157" si="36">BS44</f>
        <v>0</v>
      </c>
      <c r="BT157" s="508">
        <f t="shared" si="36"/>
        <v>0</v>
      </c>
      <c r="BU157" s="508">
        <f t="shared" si="36"/>
        <v>0</v>
      </c>
      <c r="BV157" s="508">
        <f t="shared" si="36"/>
        <v>0</v>
      </c>
      <c r="BW157" s="508">
        <f t="shared" si="36"/>
        <v>0</v>
      </c>
      <c r="BX157" s="508">
        <f t="shared" si="36"/>
        <v>0</v>
      </c>
      <c r="BY157" s="508">
        <f t="shared" si="36"/>
        <v>0</v>
      </c>
      <c r="BZ157" s="508">
        <f t="shared" si="36"/>
        <v>0</v>
      </c>
      <c r="CA157" s="508">
        <f t="shared" si="36"/>
        <v>0</v>
      </c>
      <c r="CB157" s="508">
        <f t="shared" si="36"/>
        <v>0</v>
      </c>
      <c r="CC157" s="508">
        <f t="shared" si="36"/>
        <v>0</v>
      </c>
      <c r="CD157" s="508">
        <f t="shared" si="36"/>
        <v>0</v>
      </c>
      <c r="CE157" s="508">
        <f t="shared" si="36"/>
        <v>0</v>
      </c>
      <c r="CF157" s="508">
        <f t="shared" si="36"/>
        <v>0</v>
      </c>
      <c r="CG157" s="508">
        <f t="shared" si="36"/>
        <v>0</v>
      </c>
      <c r="CH157" s="508">
        <f t="shared" si="36"/>
        <v>0</v>
      </c>
      <c r="CI157" s="508">
        <f t="shared" si="36"/>
        <v>0</v>
      </c>
      <c r="CJ157" s="508">
        <f t="shared" si="36"/>
        <v>0</v>
      </c>
      <c r="CK157" s="508">
        <f t="shared" si="36"/>
        <v>0</v>
      </c>
      <c r="CL157" s="508">
        <f t="shared" si="36"/>
        <v>0</v>
      </c>
      <c r="CM157" s="508">
        <f t="shared" si="36"/>
        <v>0</v>
      </c>
      <c r="CN157" s="508">
        <f t="shared" si="36"/>
        <v>0</v>
      </c>
      <c r="CO157" s="508">
        <f t="shared" si="36"/>
        <v>0</v>
      </c>
      <c r="CP157" s="508">
        <f t="shared" si="36"/>
        <v>0</v>
      </c>
      <c r="CQ157" s="508">
        <f t="shared" si="36"/>
        <v>0</v>
      </c>
      <c r="CR157" s="508">
        <f t="shared" si="36"/>
        <v>0</v>
      </c>
      <c r="CS157" s="508">
        <f t="shared" si="36"/>
        <v>0</v>
      </c>
      <c r="CT157" s="9"/>
    </row>
    <row r="158" spans="3:102" ht="14.25" hidden="1" customHeight="1" x14ac:dyDescent="0.35">
      <c r="C158" s="81" t="str">
        <f>C71</f>
        <v>F. Total revenues</v>
      </c>
      <c r="E158" s="492">
        <f>G158+NPV(G.Asm!$F$40,H158:INDEX(H158:CS158,RP))</f>
        <v>0</v>
      </c>
      <c r="F158" s="492">
        <f>SUMIF($G$4:$CS$4,"&lt;="&amp;RP,G158:CS158)</f>
        <v>0</v>
      </c>
      <c r="G158" s="508">
        <f t="shared" ref="G158:BR158" si="37">G71</f>
        <v>0</v>
      </c>
      <c r="H158" s="508">
        <f t="shared" si="37"/>
        <v>0</v>
      </c>
      <c r="I158" s="508">
        <f t="shared" si="37"/>
        <v>0</v>
      </c>
      <c r="J158" s="508">
        <f t="shared" si="37"/>
        <v>0</v>
      </c>
      <c r="K158" s="508">
        <f t="shared" si="37"/>
        <v>0</v>
      </c>
      <c r="L158" s="508">
        <f t="shared" si="37"/>
        <v>0</v>
      </c>
      <c r="M158" s="508">
        <f t="shared" si="37"/>
        <v>0</v>
      </c>
      <c r="N158" s="508">
        <f t="shared" si="37"/>
        <v>0</v>
      </c>
      <c r="O158" s="508">
        <f t="shared" si="37"/>
        <v>0</v>
      </c>
      <c r="P158" s="508">
        <f t="shared" si="37"/>
        <v>0</v>
      </c>
      <c r="Q158" s="508">
        <f t="shared" si="37"/>
        <v>0</v>
      </c>
      <c r="R158" s="508">
        <f t="shared" si="37"/>
        <v>0</v>
      </c>
      <c r="S158" s="508">
        <f t="shared" si="37"/>
        <v>0</v>
      </c>
      <c r="T158" s="508">
        <f t="shared" si="37"/>
        <v>0</v>
      </c>
      <c r="U158" s="508">
        <f t="shared" si="37"/>
        <v>0</v>
      </c>
      <c r="V158" s="508">
        <f t="shared" si="37"/>
        <v>0</v>
      </c>
      <c r="W158" s="508">
        <f t="shared" si="37"/>
        <v>0</v>
      </c>
      <c r="X158" s="508">
        <f t="shared" si="37"/>
        <v>0</v>
      </c>
      <c r="Y158" s="508">
        <f t="shared" si="37"/>
        <v>0</v>
      </c>
      <c r="Z158" s="508">
        <f t="shared" si="37"/>
        <v>0</v>
      </c>
      <c r="AA158" s="508">
        <f t="shared" si="37"/>
        <v>0</v>
      </c>
      <c r="AB158" s="508">
        <f t="shared" si="37"/>
        <v>0</v>
      </c>
      <c r="AC158" s="508">
        <f t="shared" si="37"/>
        <v>0</v>
      </c>
      <c r="AD158" s="508">
        <f t="shared" si="37"/>
        <v>0</v>
      </c>
      <c r="AE158" s="508">
        <f t="shared" si="37"/>
        <v>0</v>
      </c>
      <c r="AF158" s="508">
        <f t="shared" si="37"/>
        <v>0</v>
      </c>
      <c r="AG158" s="508">
        <f t="shared" si="37"/>
        <v>0</v>
      </c>
      <c r="AH158" s="508">
        <f t="shared" si="37"/>
        <v>0</v>
      </c>
      <c r="AI158" s="508">
        <f t="shared" si="37"/>
        <v>0</v>
      </c>
      <c r="AJ158" s="508">
        <f t="shared" si="37"/>
        <v>0</v>
      </c>
      <c r="AK158" s="508">
        <f t="shared" si="37"/>
        <v>0</v>
      </c>
      <c r="AL158" s="508">
        <f t="shared" si="37"/>
        <v>0</v>
      </c>
      <c r="AM158" s="508">
        <f t="shared" si="37"/>
        <v>0</v>
      </c>
      <c r="AN158" s="508">
        <f t="shared" si="37"/>
        <v>0</v>
      </c>
      <c r="AO158" s="508">
        <f t="shared" si="37"/>
        <v>0</v>
      </c>
      <c r="AP158" s="508">
        <f t="shared" si="37"/>
        <v>0</v>
      </c>
      <c r="AQ158" s="508">
        <f t="shared" si="37"/>
        <v>0</v>
      </c>
      <c r="AR158" s="508">
        <f t="shared" si="37"/>
        <v>0</v>
      </c>
      <c r="AS158" s="508">
        <f t="shared" si="37"/>
        <v>0</v>
      </c>
      <c r="AT158" s="508">
        <f t="shared" si="37"/>
        <v>0</v>
      </c>
      <c r="AU158" s="508">
        <f t="shared" si="37"/>
        <v>0</v>
      </c>
      <c r="AV158" s="508">
        <f t="shared" si="37"/>
        <v>0</v>
      </c>
      <c r="AW158" s="508">
        <f t="shared" si="37"/>
        <v>0</v>
      </c>
      <c r="AX158" s="508">
        <f t="shared" si="37"/>
        <v>0</v>
      </c>
      <c r="AY158" s="508">
        <f t="shared" si="37"/>
        <v>0</v>
      </c>
      <c r="AZ158" s="508">
        <f t="shared" si="37"/>
        <v>0</v>
      </c>
      <c r="BA158" s="508">
        <f t="shared" si="37"/>
        <v>0</v>
      </c>
      <c r="BB158" s="508">
        <f t="shared" si="37"/>
        <v>0</v>
      </c>
      <c r="BC158" s="508">
        <f t="shared" si="37"/>
        <v>0</v>
      </c>
      <c r="BD158" s="508">
        <f t="shared" si="37"/>
        <v>0</v>
      </c>
      <c r="BE158" s="508">
        <f t="shared" si="37"/>
        <v>0</v>
      </c>
      <c r="BF158" s="508">
        <f t="shared" si="37"/>
        <v>0</v>
      </c>
      <c r="BG158" s="508">
        <f t="shared" si="37"/>
        <v>0</v>
      </c>
      <c r="BH158" s="508">
        <f t="shared" si="37"/>
        <v>0</v>
      </c>
      <c r="BI158" s="508">
        <f t="shared" si="37"/>
        <v>0</v>
      </c>
      <c r="BJ158" s="508">
        <f t="shared" si="37"/>
        <v>0</v>
      </c>
      <c r="BK158" s="508">
        <f t="shared" si="37"/>
        <v>0</v>
      </c>
      <c r="BL158" s="508">
        <f t="shared" si="37"/>
        <v>0</v>
      </c>
      <c r="BM158" s="508">
        <f t="shared" si="37"/>
        <v>0</v>
      </c>
      <c r="BN158" s="508">
        <f t="shared" si="37"/>
        <v>0</v>
      </c>
      <c r="BO158" s="508">
        <f t="shared" si="37"/>
        <v>0</v>
      </c>
      <c r="BP158" s="508">
        <f t="shared" si="37"/>
        <v>0</v>
      </c>
      <c r="BQ158" s="508">
        <f t="shared" si="37"/>
        <v>0</v>
      </c>
      <c r="BR158" s="508">
        <f t="shared" si="37"/>
        <v>0</v>
      </c>
      <c r="BS158" s="508">
        <f t="shared" ref="BS158:CS158" si="38">BS71</f>
        <v>0</v>
      </c>
      <c r="BT158" s="508">
        <f t="shared" si="38"/>
        <v>0</v>
      </c>
      <c r="BU158" s="508">
        <f t="shared" si="38"/>
        <v>0</v>
      </c>
      <c r="BV158" s="508">
        <f t="shared" si="38"/>
        <v>0</v>
      </c>
      <c r="BW158" s="508">
        <f t="shared" si="38"/>
        <v>0</v>
      </c>
      <c r="BX158" s="508">
        <f t="shared" si="38"/>
        <v>0</v>
      </c>
      <c r="BY158" s="508">
        <f t="shared" si="38"/>
        <v>0</v>
      </c>
      <c r="BZ158" s="508">
        <f t="shared" si="38"/>
        <v>0</v>
      </c>
      <c r="CA158" s="508">
        <f t="shared" si="38"/>
        <v>0</v>
      </c>
      <c r="CB158" s="508">
        <f t="shared" si="38"/>
        <v>0</v>
      </c>
      <c r="CC158" s="508">
        <f t="shared" si="38"/>
        <v>0</v>
      </c>
      <c r="CD158" s="508">
        <f t="shared" si="38"/>
        <v>0</v>
      </c>
      <c r="CE158" s="508">
        <f t="shared" si="38"/>
        <v>0</v>
      </c>
      <c r="CF158" s="508">
        <f t="shared" si="38"/>
        <v>0</v>
      </c>
      <c r="CG158" s="508">
        <f t="shared" si="38"/>
        <v>0</v>
      </c>
      <c r="CH158" s="508">
        <f t="shared" si="38"/>
        <v>0</v>
      </c>
      <c r="CI158" s="508">
        <f t="shared" si="38"/>
        <v>0</v>
      </c>
      <c r="CJ158" s="508">
        <f t="shared" si="38"/>
        <v>0</v>
      </c>
      <c r="CK158" s="508">
        <f t="shared" si="38"/>
        <v>0</v>
      </c>
      <c r="CL158" s="508">
        <f t="shared" si="38"/>
        <v>0</v>
      </c>
      <c r="CM158" s="508">
        <f t="shared" si="38"/>
        <v>0</v>
      </c>
      <c r="CN158" s="508">
        <f t="shared" si="38"/>
        <v>0</v>
      </c>
      <c r="CO158" s="508">
        <f t="shared" si="38"/>
        <v>0</v>
      </c>
      <c r="CP158" s="508">
        <f t="shared" si="38"/>
        <v>0</v>
      </c>
      <c r="CQ158" s="508">
        <f t="shared" si="38"/>
        <v>0</v>
      </c>
      <c r="CR158" s="508">
        <f t="shared" si="38"/>
        <v>0</v>
      </c>
      <c r="CS158" s="508">
        <f t="shared" si="38"/>
        <v>0</v>
      </c>
      <c r="CT158" s="9"/>
    </row>
    <row r="159" spans="3:102" ht="14.25" hidden="1" customHeight="1" x14ac:dyDescent="0.35">
      <c r="C159" s="81" t="str">
        <f>C60</f>
        <v>D. Total payment of debt service</v>
      </c>
      <c r="E159" s="492">
        <f>G159+NPV(G.Asm!$F$40,H159:INDEX(H159:CS159,RP))</f>
        <v>0</v>
      </c>
      <c r="F159" s="492">
        <f>SUMIF($G$4:$CS$4,"&lt;="&amp;RP,G159:CS159)</f>
        <v>0</v>
      </c>
      <c r="G159" s="508">
        <f t="shared" ref="G159:BR159" si="39">G60</f>
        <v>0</v>
      </c>
      <c r="H159" s="508">
        <f t="shared" si="39"/>
        <v>0</v>
      </c>
      <c r="I159" s="508">
        <f t="shared" si="39"/>
        <v>0</v>
      </c>
      <c r="J159" s="508">
        <f t="shared" si="39"/>
        <v>0</v>
      </c>
      <c r="K159" s="508">
        <f t="shared" si="39"/>
        <v>0</v>
      </c>
      <c r="L159" s="508">
        <f t="shared" si="39"/>
        <v>0</v>
      </c>
      <c r="M159" s="508">
        <f t="shared" si="39"/>
        <v>0</v>
      </c>
      <c r="N159" s="508">
        <f t="shared" si="39"/>
        <v>0</v>
      </c>
      <c r="O159" s="508">
        <f t="shared" si="39"/>
        <v>0</v>
      </c>
      <c r="P159" s="508">
        <f t="shared" si="39"/>
        <v>0</v>
      </c>
      <c r="Q159" s="508">
        <f t="shared" si="39"/>
        <v>0</v>
      </c>
      <c r="R159" s="508">
        <f t="shared" si="39"/>
        <v>0</v>
      </c>
      <c r="S159" s="508">
        <f t="shared" si="39"/>
        <v>0</v>
      </c>
      <c r="T159" s="508">
        <f t="shared" si="39"/>
        <v>0</v>
      </c>
      <c r="U159" s="508">
        <f t="shared" si="39"/>
        <v>0</v>
      </c>
      <c r="V159" s="508">
        <f t="shared" si="39"/>
        <v>0</v>
      </c>
      <c r="W159" s="508">
        <f t="shared" si="39"/>
        <v>0</v>
      </c>
      <c r="X159" s="508">
        <f t="shared" si="39"/>
        <v>0</v>
      </c>
      <c r="Y159" s="508">
        <f t="shared" si="39"/>
        <v>0</v>
      </c>
      <c r="Z159" s="508">
        <f t="shared" si="39"/>
        <v>0</v>
      </c>
      <c r="AA159" s="508">
        <f t="shared" si="39"/>
        <v>0</v>
      </c>
      <c r="AB159" s="508">
        <f t="shared" si="39"/>
        <v>0</v>
      </c>
      <c r="AC159" s="508">
        <f t="shared" si="39"/>
        <v>0</v>
      </c>
      <c r="AD159" s="508">
        <f t="shared" si="39"/>
        <v>0</v>
      </c>
      <c r="AE159" s="508">
        <f t="shared" si="39"/>
        <v>0</v>
      </c>
      <c r="AF159" s="508">
        <f t="shared" si="39"/>
        <v>0</v>
      </c>
      <c r="AG159" s="508">
        <f t="shared" si="39"/>
        <v>0</v>
      </c>
      <c r="AH159" s="508">
        <f t="shared" si="39"/>
        <v>0</v>
      </c>
      <c r="AI159" s="508">
        <f t="shared" si="39"/>
        <v>0</v>
      </c>
      <c r="AJ159" s="508">
        <f t="shared" si="39"/>
        <v>0</v>
      </c>
      <c r="AK159" s="508">
        <f t="shared" si="39"/>
        <v>0</v>
      </c>
      <c r="AL159" s="508">
        <f t="shared" si="39"/>
        <v>0</v>
      </c>
      <c r="AM159" s="508">
        <f t="shared" si="39"/>
        <v>0</v>
      </c>
      <c r="AN159" s="508">
        <f t="shared" si="39"/>
        <v>0</v>
      </c>
      <c r="AO159" s="508">
        <f t="shared" si="39"/>
        <v>0</v>
      </c>
      <c r="AP159" s="508">
        <f t="shared" si="39"/>
        <v>0</v>
      </c>
      <c r="AQ159" s="508">
        <f t="shared" si="39"/>
        <v>0</v>
      </c>
      <c r="AR159" s="508">
        <f t="shared" si="39"/>
        <v>0</v>
      </c>
      <c r="AS159" s="508">
        <f t="shared" si="39"/>
        <v>0</v>
      </c>
      <c r="AT159" s="508">
        <f t="shared" si="39"/>
        <v>0</v>
      </c>
      <c r="AU159" s="508">
        <f t="shared" si="39"/>
        <v>0</v>
      </c>
      <c r="AV159" s="508">
        <f t="shared" si="39"/>
        <v>0</v>
      </c>
      <c r="AW159" s="508">
        <f t="shared" si="39"/>
        <v>0</v>
      </c>
      <c r="AX159" s="508">
        <f t="shared" si="39"/>
        <v>0</v>
      </c>
      <c r="AY159" s="508">
        <f t="shared" si="39"/>
        <v>0</v>
      </c>
      <c r="AZ159" s="508">
        <f t="shared" si="39"/>
        <v>0</v>
      </c>
      <c r="BA159" s="508">
        <f t="shared" si="39"/>
        <v>0</v>
      </c>
      <c r="BB159" s="508">
        <f t="shared" si="39"/>
        <v>0</v>
      </c>
      <c r="BC159" s="508">
        <f t="shared" si="39"/>
        <v>0</v>
      </c>
      <c r="BD159" s="508">
        <f t="shared" si="39"/>
        <v>0</v>
      </c>
      <c r="BE159" s="508">
        <f t="shared" si="39"/>
        <v>0</v>
      </c>
      <c r="BF159" s="508">
        <f t="shared" si="39"/>
        <v>0</v>
      </c>
      <c r="BG159" s="508">
        <f t="shared" si="39"/>
        <v>0</v>
      </c>
      <c r="BH159" s="508">
        <f t="shared" si="39"/>
        <v>0</v>
      </c>
      <c r="BI159" s="508">
        <f t="shared" si="39"/>
        <v>0</v>
      </c>
      <c r="BJ159" s="508">
        <f t="shared" si="39"/>
        <v>0</v>
      </c>
      <c r="BK159" s="508">
        <f t="shared" si="39"/>
        <v>0</v>
      </c>
      <c r="BL159" s="508">
        <f t="shared" si="39"/>
        <v>0</v>
      </c>
      <c r="BM159" s="508">
        <f t="shared" si="39"/>
        <v>0</v>
      </c>
      <c r="BN159" s="508">
        <f t="shared" si="39"/>
        <v>0</v>
      </c>
      <c r="BO159" s="508">
        <f t="shared" si="39"/>
        <v>0</v>
      </c>
      <c r="BP159" s="508">
        <f t="shared" si="39"/>
        <v>0</v>
      </c>
      <c r="BQ159" s="508">
        <f t="shared" si="39"/>
        <v>0</v>
      </c>
      <c r="BR159" s="508">
        <f t="shared" si="39"/>
        <v>0</v>
      </c>
      <c r="BS159" s="508">
        <f t="shared" ref="BS159:CS159" si="40">BS60</f>
        <v>0</v>
      </c>
      <c r="BT159" s="508">
        <f t="shared" si="40"/>
        <v>0</v>
      </c>
      <c r="BU159" s="508">
        <f t="shared" si="40"/>
        <v>0</v>
      </c>
      <c r="BV159" s="508">
        <f t="shared" si="40"/>
        <v>0</v>
      </c>
      <c r="BW159" s="508">
        <f t="shared" si="40"/>
        <v>0</v>
      </c>
      <c r="BX159" s="508">
        <f t="shared" si="40"/>
        <v>0</v>
      </c>
      <c r="BY159" s="508">
        <f t="shared" si="40"/>
        <v>0</v>
      </c>
      <c r="BZ159" s="508">
        <f t="shared" si="40"/>
        <v>0</v>
      </c>
      <c r="CA159" s="508">
        <f t="shared" si="40"/>
        <v>0</v>
      </c>
      <c r="CB159" s="508">
        <f t="shared" si="40"/>
        <v>0</v>
      </c>
      <c r="CC159" s="508">
        <f t="shared" si="40"/>
        <v>0</v>
      </c>
      <c r="CD159" s="508">
        <f t="shared" si="40"/>
        <v>0</v>
      </c>
      <c r="CE159" s="508">
        <f t="shared" si="40"/>
        <v>0</v>
      </c>
      <c r="CF159" s="508">
        <f t="shared" si="40"/>
        <v>0</v>
      </c>
      <c r="CG159" s="508">
        <f t="shared" si="40"/>
        <v>0</v>
      </c>
      <c r="CH159" s="508">
        <f t="shared" si="40"/>
        <v>0</v>
      </c>
      <c r="CI159" s="508">
        <f t="shared" si="40"/>
        <v>0</v>
      </c>
      <c r="CJ159" s="508">
        <f t="shared" si="40"/>
        <v>0</v>
      </c>
      <c r="CK159" s="508">
        <f t="shared" si="40"/>
        <v>0</v>
      </c>
      <c r="CL159" s="508">
        <f t="shared" si="40"/>
        <v>0</v>
      </c>
      <c r="CM159" s="508">
        <f t="shared" si="40"/>
        <v>0</v>
      </c>
      <c r="CN159" s="508">
        <f t="shared" si="40"/>
        <v>0</v>
      </c>
      <c r="CO159" s="508">
        <f t="shared" si="40"/>
        <v>0</v>
      </c>
      <c r="CP159" s="508">
        <f t="shared" si="40"/>
        <v>0</v>
      </c>
      <c r="CQ159" s="508">
        <f t="shared" si="40"/>
        <v>0</v>
      </c>
      <c r="CR159" s="508">
        <f t="shared" si="40"/>
        <v>0</v>
      </c>
      <c r="CS159" s="508">
        <f t="shared" si="40"/>
        <v>0</v>
      </c>
      <c r="CT159" s="9"/>
    </row>
    <row r="160" spans="3:102" ht="14.25" hidden="1" customHeight="1" x14ac:dyDescent="0.35">
      <c r="C160" s="81" t="s">
        <v>37</v>
      </c>
      <c r="E160" s="492">
        <f>G160+NPV(G.Asm!$F$40,H160:INDEX(H160:CS160,RP))</f>
        <v>0</v>
      </c>
      <c r="F160" s="492">
        <f>SUMIF($G$4:$CS$4,"&lt;="&amp;RP,G160:CS160)</f>
        <v>0</v>
      </c>
      <c r="G160" s="508">
        <f>SUM(G156,G157-(IFERROR(VLOOKUP('D2'!$C$50,$C$45:G$51,5+G$4,0),0)))*G.Asm!$F$38*G152</f>
        <v>0</v>
      </c>
      <c r="H160" s="508">
        <f>SUM(H156,H157-(IFERROR(VLOOKUP('D2'!$C$50,$C$45:H$51,5+H$4,0),0)))*G.Asm!$F$38*H152</f>
        <v>0</v>
      </c>
      <c r="I160" s="508">
        <f>SUM(I156,I157-(IFERROR(VLOOKUP('D2'!$C$50,$C$45:I$51,5+I$4,0),0)))*G.Asm!$F$38*I152</f>
        <v>0</v>
      </c>
      <c r="J160" s="508">
        <f>SUM(J156,J157-(IFERROR(VLOOKUP('D2'!$C$50,$C$45:J$51,5+J$4,0),0)))*G.Asm!$F$38*J152</f>
        <v>0</v>
      </c>
      <c r="K160" s="508">
        <f>SUM(K156,K157-(IFERROR(VLOOKUP('D2'!$C$50,$C$45:K$51,5+K$4,0),0)))*G.Asm!$F$38*K152</f>
        <v>0</v>
      </c>
      <c r="L160" s="508">
        <f>SUM(L156,L157-(IFERROR(VLOOKUP('D2'!$C$50,$C$45:L$51,5+L$4,0),0)))*G.Asm!$F$38*L152</f>
        <v>0</v>
      </c>
      <c r="M160" s="508">
        <f>SUM(M156,M157-(IFERROR(VLOOKUP('D2'!$C$50,$C$45:M$51,5+M$4,0),0)))*G.Asm!$F$38*M152</f>
        <v>0</v>
      </c>
      <c r="N160" s="508">
        <f>SUM(N156,N157-(IFERROR(VLOOKUP('D2'!$C$50,$C$45:N$51,5+N$4,0),0)))*G.Asm!$F$38*N152</f>
        <v>0</v>
      </c>
      <c r="O160" s="508">
        <f>SUM(O156,O157-(IFERROR(VLOOKUP('D2'!$C$50,$C$45:O$51,5+O$4,0),0)))*G.Asm!$F$38*O152</f>
        <v>0</v>
      </c>
      <c r="P160" s="508">
        <f>SUM(P156,P157-(IFERROR(VLOOKUP('D2'!$C$50,$C$45:P$51,5+P$4,0),0)))*G.Asm!$F$38*P152</f>
        <v>0</v>
      </c>
      <c r="Q160" s="508">
        <f>SUM(Q156,Q157-(IFERROR(VLOOKUP('D2'!$C$50,$C$45:Q$51,5+Q$4,0),0)))*G.Asm!$F$38*Q152</f>
        <v>0</v>
      </c>
      <c r="R160" s="508">
        <f>SUM(R156,R157-(IFERROR(VLOOKUP('D2'!$C$50,$C$45:R$51,5+R$4,0),0)))*G.Asm!$F$38*R152</f>
        <v>0</v>
      </c>
      <c r="S160" s="508">
        <f>SUM(S156,S157-(IFERROR(VLOOKUP('D2'!$C$50,$C$45:S$51,5+S$4,0),0)))*G.Asm!$F$38*S152</f>
        <v>0</v>
      </c>
      <c r="T160" s="508">
        <f>SUM(T156,T157-(IFERROR(VLOOKUP('D2'!$C$50,$C$45:T$51,5+T$4,0),0)))*G.Asm!$F$38*T152</f>
        <v>0</v>
      </c>
      <c r="U160" s="508">
        <f>SUM(U156,U157-(IFERROR(VLOOKUP('D2'!$C$50,$C$45:U$51,5+U$4,0),0)))*G.Asm!$F$38*U152</f>
        <v>0</v>
      </c>
      <c r="V160" s="508">
        <f>SUM(V156,V157-(IFERROR(VLOOKUP('D2'!$C$50,$C$45:V$51,5+V$4,0),0)))*G.Asm!$F$38*V152</f>
        <v>0</v>
      </c>
      <c r="W160" s="508">
        <f>SUM(W156,W157-(IFERROR(VLOOKUP('D2'!$C$50,$C$45:W$51,5+W$4,0),0)))*G.Asm!$F$38*W152</f>
        <v>0</v>
      </c>
      <c r="X160" s="508">
        <f>SUM(X156,X157-(IFERROR(VLOOKUP('D2'!$C$50,$C$45:X$51,5+X$4,0),0)))*G.Asm!$F$38*X152</f>
        <v>0</v>
      </c>
      <c r="Y160" s="508">
        <f>SUM(Y156,Y157-(IFERROR(VLOOKUP('D2'!$C$50,$C$45:Y$51,5+Y$4,0),0)))*G.Asm!$F$38*Y152</f>
        <v>0</v>
      </c>
      <c r="Z160" s="508">
        <f>SUM(Z156,Z157-(IFERROR(VLOOKUP('D2'!$C$50,$C$45:Z$51,5+Z$4,0),0)))*G.Asm!$F$38*Z152</f>
        <v>0</v>
      </c>
      <c r="AA160" s="508">
        <f>SUM(AA156,AA157-(IFERROR(VLOOKUP('D2'!$C$50,$C$45:AA$51,5+AA$4,0),0)))*G.Asm!$F$38*AA152</f>
        <v>0</v>
      </c>
      <c r="AB160" s="508">
        <f>SUM(AB156,AB157-(IFERROR(VLOOKUP('D2'!$C$50,$C$45:AB$51,5+AB$4,0),0)))*G.Asm!$F$38*AB152</f>
        <v>0</v>
      </c>
      <c r="AC160" s="508">
        <f>SUM(AC156,AC157-(IFERROR(VLOOKUP('D2'!$C$50,$C$45:AC$51,5+AC$4,0),0)))*G.Asm!$F$38*AC152</f>
        <v>0</v>
      </c>
      <c r="AD160" s="508">
        <f>SUM(AD156,AD157-(IFERROR(VLOOKUP('D2'!$C$50,$C$45:AD$51,5+AD$4,0),0)))*G.Asm!$F$38*AD152</f>
        <v>0</v>
      </c>
      <c r="AE160" s="508">
        <f>SUM(AE156,AE157-(IFERROR(VLOOKUP('D2'!$C$50,$C$45:AE$51,5+AE$4,0),0)))*G.Asm!$F$38*AE152</f>
        <v>0</v>
      </c>
      <c r="AF160" s="508">
        <f>SUM(AF156,AF157-(IFERROR(VLOOKUP('D2'!$C$50,$C$45:AF$51,5+AF$4,0),0)))*G.Asm!$F$38*AF152</f>
        <v>0</v>
      </c>
      <c r="AG160" s="508">
        <f>SUM(AG156,AG157-(IFERROR(VLOOKUP('D2'!$C$50,$C$45:AG$51,5+AG$4,0),0)))*G.Asm!$F$38*AG152</f>
        <v>0</v>
      </c>
      <c r="AH160" s="508">
        <f>SUM(AH156,AH157-(IFERROR(VLOOKUP('D2'!$C$50,$C$45:AH$51,5+AH$4,0),0)))*G.Asm!$F$38*AH152</f>
        <v>0</v>
      </c>
      <c r="AI160" s="508">
        <f>SUM(AI156,AI157-(IFERROR(VLOOKUP('D2'!$C$50,$C$45:AI$51,5+AI$4,0),0)))*G.Asm!$F$38*AI152</f>
        <v>0</v>
      </c>
      <c r="AJ160" s="508">
        <f>SUM(AJ156,AJ157-(IFERROR(VLOOKUP('D2'!$C$50,$C$45:AJ$51,5+AJ$4,0),0)))*G.Asm!$F$38*AJ152</f>
        <v>0</v>
      </c>
      <c r="AK160" s="508">
        <f>SUM(AK156,AK157-(IFERROR(VLOOKUP('D2'!$C$50,$C$45:AK$51,5+AK$4,0),0)))*G.Asm!$F$38*AK152</f>
        <v>0</v>
      </c>
      <c r="AL160" s="508">
        <f>SUM(AL156,AL157-(IFERROR(VLOOKUP('D2'!$C$50,$C$45:AL$51,5+AL$4,0),0)))*G.Asm!$F$38*AL152</f>
        <v>0</v>
      </c>
      <c r="AM160" s="508">
        <f>SUM(AM156,AM157-(IFERROR(VLOOKUP('D2'!$C$50,$C$45:AM$51,5+AM$4,0),0)))*G.Asm!$F$38*AM152</f>
        <v>0</v>
      </c>
      <c r="AN160" s="508">
        <f>SUM(AN156,AN157-(IFERROR(VLOOKUP('D2'!$C$50,$C$45:AN$51,5+AN$4,0),0)))*G.Asm!$F$38*AN152</f>
        <v>0</v>
      </c>
      <c r="AO160" s="508">
        <f>SUM(AO156,AO157-(IFERROR(VLOOKUP('D2'!$C$50,$C$45:AO$51,5+AO$4,0),0)))*G.Asm!$F$38*AO152</f>
        <v>0</v>
      </c>
      <c r="AP160" s="508">
        <f>SUM(AP156,AP157-(IFERROR(VLOOKUP('D2'!$C$50,$C$45:AP$51,5+AP$4,0),0)))*G.Asm!$F$38*AP152</f>
        <v>0</v>
      </c>
      <c r="AQ160" s="508">
        <f>SUM(AQ156,AQ157-(IFERROR(VLOOKUP('D2'!$C$50,$C$45:AQ$51,5+AQ$4,0),0)))*G.Asm!$F$38*AQ152</f>
        <v>0</v>
      </c>
      <c r="AR160" s="508">
        <f>SUM(AR156,AR157-(IFERROR(VLOOKUP('D2'!$C$50,$C$45:AR$51,5+AR$4,0),0)))*G.Asm!$F$38*AR152</f>
        <v>0</v>
      </c>
      <c r="AS160" s="508">
        <f>SUM(AS156,AS157-(IFERROR(VLOOKUP('D2'!$C$50,$C$45:AS$51,5+AS$4,0),0)))*G.Asm!$F$38*AS152</f>
        <v>0</v>
      </c>
      <c r="AT160" s="508">
        <f>SUM(AT156,AT157-(IFERROR(VLOOKUP('D2'!$C$50,$C$45:AT$51,5+AT$4,0),0)))*G.Asm!$F$38*AT152</f>
        <v>0</v>
      </c>
      <c r="AU160" s="508">
        <f>SUM(AU156,AU157-(IFERROR(VLOOKUP('D2'!$C$50,$C$45:AU$51,5+AU$4,0),0)))*G.Asm!$F$38*AU152</f>
        <v>0</v>
      </c>
      <c r="AV160" s="508">
        <f>SUM(AV156,AV157-(IFERROR(VLOOKUP('D2'!$C$50,$C$45:AV$51,5+AV$4,0),0)))*G.Asm!$F$38*AV152</f>
        <v>0</v>
      </c>
      <c r="AW160" s="508">
        <f>SUM(AW156,AW157-(IFERROR(VLOOKUP('D2'!$C$50,$C$45:AW$51,5+AW$4,0),0)))*G.Asm!$F$38*AW152</f>
        <v>0</v>
      </c>
      <c r="AX160" s="508">
        <f>SUM(AX156,AX157-(IFERROR(VLOOKUP('D2'!$C$50,$C$45:AX$51,5+AX$4,0),0)))*G.Asm!$F$38*AX152</f>
        <v>0</v>
      </c>
      <c r="AY160" s="508">
        <f>SUM(AY156,AY157-(IFERROR(VLOOKUP('D2'!$C$50,$C$45:AY$51,5+AY$4,0),0)))*G.Asm!$F$38*AY152</f>
        <v>0</v>
      </c>
      <c r="AZ160" s="508">
        <f>SUM(AZ156,AZ157-(IFERROR(VLOOKUP('D2'!$C$50,$C$45:AZ$51,5+AZ$4,0),0)))*G.Asm!$F$38*AZ152</f>
        <v>0</v>
      </c>
      <c r="BA160" s="508">
        <f>SUM(BA156,BA157-(IFERROR(VLOOKUP('D2'!$C$50,$C$45:BA$51,5+BA$4,0),0)))*G.Asm!$F$38*BA152</f>
        <v>0</v>
      </c>
      <c r="BB160" s="508">
        <f>SUM(BB156,BB157-(IFERROR(VLOOKUP('D2'!$C$50,$C$45:BB$51,5+BB$4,0),0)))*G.Asm!$F$38*BB152</f>
        <v>0</v>
      </c>
      <c r="BC160" s="508">
        <f>SUM(BC156,BC157-(IFERROR(VLOOKUP('D2'!$C$50,$C$45:BC$51,5+BC$4,0),0)))*G.Asm!$F$38*BC152</f>
        <v>0</v>
      </c>
      <c r="BD160" s="508">
        <f>SUM(BD156,BD157-(IFERROR(VLOOKUP('D2'!$C$50,$C$45:BD$51,5+BD$4,0),0)))*G.Asm!$F$38*BD152</f>
        <v>0</v>
      </c>
      <c r="BE160" s="508">
        <f>SUM(BE156,BE157-(IFERROR(VLOOKUP('D2'!$C$50,$C$45:BE$51,5+BE$4,0),0)))*G.Asm!$F$38*BE152</f>
        <v>0</v>
      </c>
      <c r="BF160" s="508">
        <f>SUM(BF156,BF157-(IFERROR(VLOOKUP('D2'!$C$50,$C$45:BF$51,5+BF$4,0),0)))*G.Asm!$F$38*BF152</f>
        <v>0</v>
      </c>
      <c r="BG160" s="508">
        <f>SUM(BG156,BG157-(IFERROR(VLOOKUP('D2'!$C$50,$C$45:BG$51,5+BG$4,0),0)))*G.Asm!$F$38*BG152</f>
        <v>0</v>
      </c>
      <c r="BH160" s="508">
        <f>SUM(BH156,BH157-(IFERROR(VLOOKUP('D2'!$C$50,$C$45:BH$51,5+BH$4,0),0)))*G.Asm!$F$38*BH152</f>
        <v>0</v>
      </c>
      <c r="BI160" s="508">
        <f>SUM(BI156,BI157-(IFERROR(VLOOKUP('D2'!$C$50,$C$45:BI$51,5+BI$4,0),0)))*G.Asm!$F$38*BI152</f>
        <v>0</v>
      </c>
      <c r="BJ160" s="508">
        <f>SUM(BJ156,BJ157-(IFERROR(VLOOKUP('D2'!$C$50,$C$45:BJ$51,5+BJ$4,0),0)))*G.Asm!$F$38*BJ152</f>
        <v>0</v>
      </c>
      <c r="BK160" s="508">
        <f>SUM(BK156,BK157-(IFERROR(VLOOKUP('D2'!$C$50,$C$45:BK$51,5+BK$4,0),0)))*G.Asm!$F$38*BK152</f>
        <v>0</v>
      </c>
      <c r="BL160" s="508">
        <f>SUM(BL156,BL157-(IFERROR(VLOOKUP('D2'!$C$50,$C$45:BL$51,5+BL$4,0),0)))*G.Asm!$F$38*BL152</f>
        <v>0</v>
      </c>
      <c r="BM160" s="508">
        <f>SUM(BM156,BM157-(IFERROR(VLOOKUP('D2'!$C$50,$C$45:BM$51,5+BM$4,0),0)))*G.Asm!$F$38*BM152</f>
        <v>0</v>
      </c>
      <c r="BN160" s="508">
        <f>SUM(BN156,BN157-(IFERROR(VLOOKUP('D2'!$C$50,$C$45:BN$51,5+BN$4,0),0)))*G.Asm!$F$38*BN152</f>
        <v>0</v>
      </c>
      <c r="BO160" s="508">
        <f>SUM(BO156,BO157-(IFERROR(VLOOKUP('D2'!$C$50,$C$45:BO$51,5+BO$4,0),0)))*G.Asm!$F$38*BO152</f>
        <v>0</v>
      </c>
      <c r="BP160" s="508">
        <f>SUM(BP156,BP157-(IFERROR(VLOOKUP('D2'!$C$50,$C$45:BP$51,5+BP$4,0),0)))*G.Asm!$F$38*BP152</f>
        <v>0</v>
      </c>
      <c r="BQ160" s="508">
        <f>SUM(BQ156,BQ157-(IFERROR(VLOOKUP('D2'!$C$50,$C$45:BQ$51,5+BQ$4,0),0)))*G.Asm!$F$38*BQ152</f>
        <v>0</v>
      </c>
      <c r="BR160" s="508">
        <f>SUM(BR156,BR157-(IFERROR(VLOOKUP('D2'!$C$50,$C$45:BR$51,5+BR$4,0),0)))*G.Asm!$F$38*BR152</f>
        <v>0</v>
      </c>
      <c r="BS160" s="508">
        <f>SUM(BS156,BS157-(IFERROR(VLOOKUP('D2'!$C$50,$C$45:BS$51,5+BS$4,0),0)))*G.Asm!$F$38*BS152</f>
        <v>0</v>
      </c>
      <c r="BT160" s="508">
        <f>SUM(BT156,BT157-(IFERROR(VLOOKUP('D2'!$C$50,$C$45:BT$51,5+BT$4,0),0)))*G.Asm!$F$38*BT152</f>
        <v>0</v>
      </c>
      <c r="BU160" s="508">
        <f>SUM(BU156,BU157-(IFERROR(VLOOKUP('D2'!$C$50,$C$45:BU$51,5+BU$4,0),0)))*G.Asm!$F$38*BU152</f>
        <v>0</v>
      </c>
      <c r="BV160" s="508">
        <f>SUM(BV156,BV157-(IFERROR(VLOOKUP('D2'!$C$50,$C$45:BV$51,5+BV$4,0),0)))*G.Asm!$F$38*BV152</f>
        <v>0</v>
      </c>
      <c r="BW160" s="508">
        <f>SUM(BW156,BW157-(IFERROR(VLOOKUP('D2'!$C$50,$C$45:BW$51,5+BW$4,0),0)))*G.Asm!$F$38*BW152</f>
        <v>0</v>
      </c>
      <c r="BX160" s="508">
        <f>SUM(BX156,BX157-(IFERROR(VLOOKUP('D2'!$C$50,$C$45:BX$51,5+BX$4,0),0)))*G.Asm!$F$38*BX152</f>
        <v>0</v>
      </c>
      <c r="BY160" s="508">
        <f>SUM(BY156,BY157-(IFERROR(VLOOKUP('D2'!$C$50,$C$45:BY$51,5+BY$4,0),0)))*G.Asm!$F$38*BY152</f>
        <v>0</v>
      </c>
      <c r="BZ160" s="508">
        <f>SUM(BZ156,BZ157-(IFERROR(VLOOKUP('D2'!$C$50,$C$45:BZ$51,5+BZ$4,0),0)))*G.Asm!$F$38*BZ152</f>
        <v>0</v>
      </c>
      <c r="CA160" s="508">
        <f>SUM(CA156,CA157-(IFERROR(VLOOKUP('D2'!$C$50,$C$45:CA$51,5+CA$4,0),0)))*G.Asm!$F$38*CA152</f>
        <v>0</v>
      </c>
      <c r="CB160" s="508">
        <f>SUM(CB156,CB157-(IFERROR(VLOOKUP('D2'!$C$50,$C$45:CB$51,5+CB$4,0),0)))*G.Asm!$F$38*CB152</f>
        <v>0</v>
      </c>
      <c r="CC160" s="508">
        <f>SUM(CC156,CC157-(IFERROR(VLOOKUP('D2'!$C$50,$C$45:CC$51,5+CC$4,0),0)))*G.Asm!$F$38*CC152</f>
        <v>0</v>
      </c>
      <c r="CD160" s="508">
        <f>SUM(CD156,CD157-(IFERROR(VLOOKUP('D2'!$C$50,$C$45:CD$51,5+CD$4,0),0)))*G.Asm!$F$38*CD152</f>
        <v>0</v>
      </c>
      <c r="CE160" s="508">
        <f>SUM(CE156,CE157-(IFERROR(VLOOKUP('D2'!$C$50,$C$45:CE$51,5+CE$4,0),0)))*G.Asm!$F$38*CE152</f>
        <v>0</v>
      </c>
      <c r="CF160" s="508">
        <f>SUM(CF156,CF157-(IFERROR(VLOOKUP('D2'!$C$50,$C$45:CF$51,5+CF$4,0),0)))*G.Asm!$F$38*CF152</f>
        <v>0</v>
      </c>
      <c r="CG160" s="508">
        <f>SUM(CG156,CG157-(IFERROR(VLOOKUP('D2'!$C$50,$C$45:CG$51,5+CG$4,0),0)))*G.Asm!$F$38*CG152</f>
        <v>0</v>
      </c>
      <c r="CH160" s="508">
        <f>SUM(CH156,CH157-(IFERROR(VLOOKUP('D2'!$C$50,$C$45:CH$51,5+CH$4,0),0)))*G.Asm!$F$38*CH152</f>
        <v>0</v>
      </c>
      <c r="CI160" s="508">
        <f>SUM(CI156,CI157-(IFERROR(VLOOKUP('D2'!$C$50,$C$45:CI$51,5+CI$4,0),0)))*G.Asm!$F$38*CI152</f>
        <v>0</v>
      </c>
      <c r="CJ160" s="508">
        <f>SUM(CJ156,CJ157-(IFERROR(VLOOKUP('D2'!$C$50,$C$45:CJ$51,5+CJ$4,0),0)))*G.Asm!$F$38*CJ152</f>
        <v>0</v>
      </c>
      <c r="CK160" s="508">
        <f>SUM(CK156,CK157-(IFERROR(VLOOKUP('D2'!$C$50,$C$45:CK$51,5+CK$4,0),0)))*G.Asm!$F$38*CK152</f>
        <v>0</v>
      </c>
      <c r="CL160" s="508">
        <f>SUM(CL156,CL157-(IFERROR(VLOOKUP('D2'!$C$50,$C$45:CL$51,5+CL$4,0),0)))*G.Asm!$F$38*CL152</f>
        <v>0</v>
      </c>
      <c r="CM160" s="508">
        <f>SUM(CM156,CM157-(IFERROR(VLOOKUP('D2'!$C$50,$C$45:CM$51,5+CM$4,0),0)))*G.Asm!$F$38*CM152</f>
        <v>0</v>
      </c>
      <c r="CN160" s="508">
        <f>SUM(CN156,CN157-(IFERROR(VLOOKUP('D2'!$C$50,$C$45:CN$51,5+CN$4,0),0)))*G.Asm!$F$38*CN152</f>
        <v>0</v>
      </c>
      <c r="CO160" s="508">
        <f>SUM(CO156,CO157-(IFERROR(VLOOKUP('D2'!$C$50,$C$45:CO$51,5+CO$4,0),0)))*G.Asm!$F$38*CO152</f>
        <v>0</v>
      </c>
      <c r="CP160" s="508">
        <f>SUM(CP156,CP157-(IFERROR(VLOOKUP('D2'!$C$50,$C$45:CP$51,5+CP$4,0),0)))*G.Asm!$F$38*CP152</f>
        <v>0</v>
      </c>
      <c r="CQ160" s="508">
        <f>SUM(CQ156,CQ157-(IFERROR(VLOOKUP('D2'!$C$50,$C$45:CQ$51,5+CQ$4,0),0)))*G.Asm!$F$38*CQ152</f>
        <v>0</v>
      </c>
      <c r="CR160" s="508">
        <f>SUM(CR156,CR157-(IFERROR(VLOOKUP('D2'!$C$50,$C$45:CR$51,5+CR$4,0),0)))*G.Asm!$F$38*CR152</f>
        <v>0</v>
      </c>
      <c r="CS160" s="508">
        <f>SUM(CS156,CS157-(IFERROR(VLOOKUP('D2'!$C$50,$C$45:CS$51,5+CS$4,0),0)))*G.Asm!$F$38*CS152</f>
        <v>0</v>
      </c>
      <c r="CT160" s="12"/>
      <c r="CV160" s="71"/>
      <c r="CW160" s="71"/>
      <c r="CX160" s="384"/>
    </row>
    <row r="161" spans="3:98" s="3" customFormat="1" ht="14.25" hidden="1" customHeight="1" x14ac:dyDescent="0.3">
      <c r="C161" s="87"/>
      <c r="E161" s="495"/>
      <c r="F161" s="495"/>
      <c r="G161" s="510"/>
      <c r="H161" s="510"/>
      <c r="I161" s="510"/>
      <c r="J161" s="510"/>
      <c r="K161" s="510"/>
      <c r="L161" s="510"/>
      <c r="M161" s="510"/>
      <c r="N161" s="510"/>
      <c r="O161" s="510"/>
      <c r="P161" s="510"/>
      <c r="Q161" s="510"/>
      <c r="R161" s="510"/>
      <c r="S161" s="510"/>
      <c r="T161" s="510"/>
      <c r="U161" s="510"/>
      <c r="V161" s="510"/>
      <c r="W161" s="510"/>
      <c r="X161" s="510"/>
      <c r="Y161" s="510"/>
      <c r="Z161" s="510"/>
      <c r="AA161" s="510"/>
      <c r="AB161" s="510"/>
      <c r="AC161" s="510"/>
      <c r="AD161" s="510"/>
      <c r="AE161" s="510"/>
      <c r="AF161" s="510"/>
      <c r="AG161" s="510"/>
      <c r="AH161" s="510"/>
      <c r="AI161" s="510"/>
      <c r="AJ161" s="510"/>
      <c r="AK161" s="510"/>
      <c r="AL161" s="510"/>
      <c r="AM161" s="510"/>
      <c r="AN161" s="510"/>
      <c r="AO161" s="510"/>
      <c r="AP161" s="510"/>
      <c r="AQ161" s="510"/>
      <c r="AR161" s="510"/>
      <c r="AS161" s="510"/>
      <c r="AT161" s="510"/>
      <c r="AU161" s="510"/>
      <c r="AV161" s="510"/>
      <c r="AW161" s="510"/>
      <c r="AX161" s="510"/>
      <c r="AY161" s="510"/>
      <c r="AZ161" s="510"/>
      <c r="BA161" s="510"/>
      <c r="BB161" s="510"/>
      <c r="BC161" s="510"/>
      <c r="BD161" s="510"/>
      <c r="BE161" s="510"/>
      <c r="BF161" s="510"/>
      <c r="BG161" s="510"/>
      <c r="BH161" s="510"/>
      <c r="BI161" s="510"/>
      <c r="BJ161" s="510"/>
      <c r="BK161" s="510"/>
      <c r="BL161" s="510"/>
      <c r="BM161" s="510"/>
      <c r="BN161" s="510"/>
      <c r="BO161" s="510"/>
      <c r="BP161" s="510"/>
      <c r="BQ161" s="510"/>
      <c r="BR161" s="510"/>
      <c r="BS161" s="510"/>
      <c r="BT161" s="510"/>
      <c r="BU161" s="510"/>
      <c r="BV161" s="510"/>
      <c r="BW161" s="510"/>
      <c r="BX161" s="510"/>
      <c r="BY161" s="510"/>
      <c r="BZ161" s="510"/>
      <c r="CA161" s="510"/>
      <c r="CB161" s="510"/>
      <c r="CC161" s="510"/>
      <c r="CD161" s="510"/>
      <c r="CE161" s="510"/>
      <c r="CF161" s="510"/>
      <c r="CG161" s="510"/>
      <c r="CH161" s="510"/>
      <c r="CI161" s="510"/>
      <c r="CJ161" s="510"/>
      <c r="CK161" s="510"/>
      <c r="CL161" s="510"/>
      <c r="CM161" s="510"/>
      <c r="CN161" s="510"/>
      <c r="CO161" s="510"/>
      <c r="CP161" s="510"/>
      <c r="CQ161" s="510"/>
      <c r="CR161" s="510"/>
      <c r="CS161" s="510"/>
      <c r="CT161" s="12"/>
    </row>
    <row r="162" spans="3:98" hidden="1" x14ac:dyDescent="0.35">
      <c r="C162" s="77" t="s">
        <v>148</v>
      </c>
      <c r="D162" s="55"/>
      <c r="E162" s="492">
        <f>-SUM(E156,E157,E159,E160)+E158</f>
        <v>0</v>
      </c>
      <c r="F162" s="492">
        <f t="shared" ref="F162:BQ162" si="41">-SUM(F156,F157,F159,F160)+F158</f>
        <v>0</v>
      </c>
      <c r="G162" s="492">
        <f t="shared" si="41"/>
        <v>0</v>
      </c>
      <c r="H162" s="492">
        <f t="shared" si="41"/>
        <v>0</v>
      </c>
      <c r="I162" s="492">
        <f t="shared" si="41"/>
        <v>0</v>
      </c>
      <c r="J162" s="492">
        <f t="shared" si="41"/>
        <v>0</v>
      </c>
      <c r="K162" s="492">
        <f t="shared" si="41"/>
        <v>0</v>
      </c>
      <c r="L162" s="492">
        <f t="shared" si="41"/>
        <v>0</v>
      </c>
      <c r="M162" s="492">
        <f t="shared" si="41"/>
        <v>0</v>
      </c>
      <c r="N162" s="492">
        <f t="shared" si="41"/>
        <v>0</v>
      </c>
      <c r="O162" s="492">
        <f t="shared" si="41"/>
        <v>0</v>
      </c>
      <c r="P162" s="492">
        <f t="shared" si="41"/>
        <v>0</v>
      </c>
      <c r="Q162" s="492">
        <f t="shared" si="41"/>
        <v>0</v>
      </c>
      <c r="R162" s="492">
        <f t="shared" si="41"/>
        <v>0</v>
      </c>
      <c r="S162" s="492">
        <f t="shared" si="41"/>
        <v>0</v>
      </c>
      <c r="T162" s="492">
        <f t="shared" si="41"/>
        <v>0</v>
      </c>
      <c r="U162" s="492">
        <f t="shared" si="41"/>
        <v>0</v>
      </c>
      <c r="V162" s="492">
        <f t="shared" si="41"/>
        <v>0</v>
      </c>
      <c r="W162" s="492">
        <f t="shared" si="41"/>
        <v>0</v>
      </c>
      <c r="X162" s="492">
        <f t="shared" si="41"/>
        <v>0</v>
      </c>
      <c r="Y162" s="492">
        <f t="shared" si="41"/>
        <v>0</v>
      </c>
      <c r="Z162" s="492">
        <f t="shared" si="41"/>
        <v>0</v>
      </c>
      <c r="AA162" s="492">
        <f t="shared" si="41"/>
        <v>0</v>
      </c>
      <c r="AB162" s="492">
        <f t="shared" si="41"/>
        <v>0</v>
      </c>
      <c r="AC162" s="492">
        <f t="shared" si="41"/>
        <v>0</v>
      </c>
      <c r="AD162" s="492">
        <f t="shared" si="41"/>
        <v>0</v>
      </c>
      <c r="AE162" s="492">
        <f t="shared" si="41"/>
        <v>0</v>
      </c>
      <c r="AF162" s="492">
        <f t="shared" si="41"/>
        <v>0</v>
      </c>
      <c r="AG162" s="492">
        <f t="shared" si="41"/>
        <v>0</v>
      </c>
      <c r="AH162" s="492">
        <f t="shared" si="41"/>
        <v>0</v>
      </c>
      <c r="AI162" s="492">
        <f t="shared" si="41"/>
        <v>0</v>
      </c>
      <c r="AJ162" s="492">
        <f t="shared" si="41"/>
        <v>0</v>
      </c>
      <c r="AK162" s="492">
        <f t="shared" si="41"/>
        <v>0</v>
      </c>
      <c r="AL162" s="492">
        <f t="shared" si="41"/>
        <v>0</v>
      </c>
      <c r="AM162" s="492">
        <f t="shared" si="41"/>
        <v>0</v>
      </c>
      <c r="AN162" s="492">
        <f t="shared" si="41"/>
        <v>0</v>
      </c>
      <c r="AO162" s="492">
        <f t="shared" si="41"/>
        <v>0</v>
      </c>
      <c r="AP162" s="492">
        <f t="shared" si="41"/>
        <v>0</v>
      </c>
      <c r="AQ162" s="492">
        <f t="shared" si="41"/>
        <v>0</v>
      </c>
      <c r="AR162" s="492">
        <f t="shared" si="41"/>
        <v>0</v>
      </c>
      <c r="AS162" s="492">
        <f t="shared" si="41"/>
        <v>0</v>
      </c>
      <c r="AT162" s="492">
        <f t="shared" si="41"/>
        <v>0</v>
      </c>
      <c r="AU162" s="492">
        <f t="shared" si="41"/>
        <v>0</v>
      </c>
      <c r="AV162" s="492">
        <f t="shared" si="41"/>
        <v>0</v>
      </c>
      <c r="AW162" s="492">
        <f t="shared" si="41"/>
        <v>0</v>
      </c>
      <c r="AX162" s="492">
        <f t="shared" si="41"/>
        <v>0</v>
      </c>
      <c r="AY162" s="492">
        <f t="shared" si="41"/>
        <v>0</v>
      </c>
      <c r="AZ162" s="492">
        <f t="shared" si="41"/>
        <v>0</v>
      </c>
      <c r="BA162" s="492">
        <f t="shared" si="41"/>
        <v>0</v>
      </c>
      <c r="BB162" s="492">
        <f t="shared" si="41"/>
        <v>0</v>
      </c>
      <c r="BC162" s="492">
        <f t="shared" si="41"/>
        <v>0</v>
      </c>
      <c r="BD162" s="492">
        <f t="shared" si="41"/>
        <v>0</v>
      </c>
      <c r="BE162" s="492">
        <f t="shared" si="41"/>
        <v>0</v>
      </c>
      <c r="BF162" s="492">
        <f t="shared" si="41"/>
        <v>0</v>
      </c>
      <c r="BG162" s="492">
        <f t="shared" si="41"/>
        <v>0</v>
      </c>
      <c r="BH162" s="492">
        <f t="shared" si="41"/>
        <v>0</v>
      </c>
      <c r="BI162" s="492">
        <f t="shared" si="41"/>
        <v>0</v>
      </c>
      <c r="BJ162" s="492">
        <f t="shared" si="41"/>
        <v>0</v>
      </c>
      <c r="BK162" s="492">
        <f t="shared" si="41"/>
        <v>0</v>
      </c>
      <c r="BL162" s="492">
        <f t="shared" si="41"/>
        <v>0</v>
      </c>
      <c r="BM162" s="492">
        <f t="shared" si="41"/>
        <v>0</v>
      </c>
      <c r="BN162" s="492">
        <f t="shared" si="41"/>
        <v>0</v>
      </c>
      <c r="BO162" s="492">
        <f t="shared" si="41"/>
        <v>0</v>
      </c>
      <c r="BP162" s="492">
        <f t="shared" si="41"/>
        <v>0</v>
      </c>
      <c r="BQ162" s="492">
        <f t="shared" si="41"/>
        <v>0</v>
      </c>
      <c r="BR162" s="492">
        <f t="shared" ref="BR162:CS162" si="42">-SUM(BR156,BR157,BR159,BR160)+BR158</f>
        <v>0</v>
      </c>
      <c r="BS162" s="492">
        <f t="shared" si="42"/>
        <v>0</v>
      </c>
      <c r="BT162" s="492">
        <f t="shared" si="42"/>
        <v>0</v>
      </c>
      <c r="BU162" s="492">
        <f t="shared" si="42"/>
        <v>0</v>
      </c>
      <c r="BV162" s="492">
        <f t="shared" si="42"/>
        <v>0</v>
      </c>
      <c r="BW162" s="492">
        <f t="shared" si="42"/>
        <v>0</v>
      </c>
      <c r="BX162" s="492">
        <f t="shared" si="42"/>
        <v>0</v>
      </c>
      <c r="BY162" s="492">
        <f t="shared" si="42"/>
        <v>0</v>
      </c>
      <c r="BZ162" s="492">
        <f t="shared" si="42"/>
        <v>0</v>
      </c>
      <c r="CA162" s="492">
        <f t="shared" si="42"/>
        <v>0</v>
      </c>
      <c r="CB162" s="492">
        <f t="shared" si="42"/>
        <v>0</v>
      </c>
      <c r="CC162" s="492">
        <f t="shared" si="42"/>
        <v>0</v>
      </c>
      <c r="CD162" s="492">
        <f t="shared" si="42"/>
        <v>0</v>
      </c>
      <c r="CE162" s="492">
        <f t="shared" si="42"/>
        <v>0</v>
      </c>
      <c r="CF162" s="492">
        <f t="shared" si="42"/>
        <v>0</v>
      </c>
      <c r="CG162" s="492">
        <f t="shared" si="42"/>
        <v>0</v>
      </c>
      <c r="CH162" s="492">
        <f t="shared" si="42"/>
        <v>0</v>
      </c>
      <c r="CI162" s="492">
        <f t="shared" si="42"/>
        <v>0</v>
      </c>
      <c r="CJ162" s="492">
        <f t="shared" si="42"/>
        <v>0</v>
      </c>
      <c r="CK162" s="492">
        <f t="shared" si="42"/>
        <v>0</v>
      </c>
      <c r="CL162" s="492">
        <f t="shared" si="42"/>
        <v>0</v>
      </c>
      <c r="CM162" s="492">
        <f t="shared" si="42"/>
        <v>0</v>
      </c>
      <c r="CN162" s="492">
        <f t="shared" si="42"/>
        <v>0</v>
      </c>
      <c r="CO162" s="492">
        <f t="shared" si="42"/>
        <v>0</v>
      </c>
      <c r="CP162" s="492">
        <f t="shared" si="42"/>
        <v>0</v>
      </c>
      <c r="CQ162" s="492">
        <f t="shared" si="42"/>
        <v>0</v>
      </c>
      <c r="CR162" s="492">
        <f t="shared" si="42"/>
        <v>0</v>
      </c>
      <c r="CS162" s="492">
        <f t="shared" si="42"/>
        <v>0</v>
      </c>
      <c r="CT162" s="13"/>
    </row>
    <row r="163" spans="3:98" hidden="1" x14ac:dyDescent="0.35">
      <c r="C163" s="88"/>
      <c r="D163" s="55"/>
      <c r="E163" s="511"/>
      <c r="F163" s="511"/>
      <c r="G163" s="495"/>
      <c r="H163" s="495"/>
      <c r="I163" s="495"/>
      <c r="J163" s="495"/>
      <c r="K163" s="495"/>
      <c r="L163" s="495"/>
      <c r="M163" s="495"/>
      <c r="N163" s="495"/>
      <c r="O163" s="495"/>
      <c r="P163" s="495"/>
      <c r="Q163" s="495"/>
      <c r="R163" s="495"/>
      <c r="S163" s="495"/>
      <c r="T163" s="495"/>
      <c r="U163" s="495"/>
      <c r="V163" s="495"/>
      <c r="W163" s="495"/>
      <c r="X163" s="495"/>
      <c r="Y163" s="495"/>
      <c r="Z163" s="495"/>
      <c r="AA163" s="495"/>
      <c r="AB163" s="495"/>
      <c r="AC163" s="495"/>
      <c r="AD163" s="495"/>
      <c r="AE163" s="495"/>
      <c r="AF163" s="495"/>
      <c r="AG163" s="495"/>
      <c r="AH163" s="495"/>
      <c r="AI163" s="495"/>
      <c r="AJ163" s="495"/>
      <c r="AK163" s="495"/>
      <c r="AL163" s="495"/>
      <c r="AM163" s="495"/>
      <c r="AN163" s="495"/>
      <c r="AO163" s="495"/>
      <c r="AP163" s="495"/>
      <c r="AQ163" s="495"/>
      <c r="AR163" s="495"/>
      <c r="AS163" s="495"/>
      <c r="AT163" s="495"/>
      <c r="AU163" s="495"/>
      <c r="AV163" s="495"/>
      <c r="AW163" s="495"/>
      <c r="AX163" s="495"/>
      <c r="AY163" s="495"/>
      <c r="AZ163" s="495"/>
      <c r="BA163" s="495"/>
      <c r="BB163" s="495"/>
      <c r="BC163" s="495"/>
      <c r="BD163" s="495"/>
      <c r="BE163" s="495"/>
      <c r="BF163" s="495"/>
      <c r="BG163" s="495"/>
      <c r="BH163" s="495"/>
      <c r="BI163" s="495"/>
      <c r="BJ163" s="495"/>
      <c r="BK163" s="495"/>
      <c r="BL163" s="495"/>
      <c r="BM163" s="495"/>
      <c r="BN163" s="495"/>
      <c r="BO163" s="495"/>
      <c r="BP163" s="495"/>
      <c r="BQ163" s="495"/>
      <c r="BR163" s="495"/>
      <c r="BS163" s="495"/>
      <c r="BT163" s="495"/>
      <c r="BU163" s="495"/>
      <c r="BV163" s="495"/>
      <c r="BW163" s="495"/>
      <c r="BX163" s="495"/>
      <c r="BY163" s="495"/>
      <c r="BZ163" s="495"/>
      <c r="CA163" s="495"/>
      <c r="CB163" s="495"/>
      <c r="CC163" s="495"/>
      <c r="CD163" s="495"/>
      <c r="CE163" s="495"/>
      <c r="CF163" s="495"/>
      <c r="CG163" s="495"/>
      <c r="CH163" s="495"/>
      <c r="CI163" s="495"/>
      <c r="CJ163" s="495"/>
      <c r="CK163" s="495"/>
      <c r="CL163" s="495"/>
      <c r="CM163" s="495"/>
      <c r="CN163" s="495"/>
      <c r="CO163" s="495"/>
      <c r="CP163" s="495"/>
      <c r="CQ163" s="495"/>
      <c r="CR163" s="495"/>
      <c r="CS163" s="495"/>
      <c r="CT163" s="13"/>
    </row>
    <row r="164" spans="3:98" s="5" customFormat="1" ht="13" hidden="1" x14ac:dyDescent="0.3">
      <c r="C164" s="217" t="s">
        <v>40</v>
      </c>
      <c r="D164" s="218"/>
      <c r="E164" s="512"/>
      <c r="F164" s="512"/>
      <c r="G164" s="513"/>
      <c r="H164" s="512"/>
      <c r="I164" s="512"/>
      <c r="J164" s="512"/>
      <c r="K164" s="512"/>
      <c r="L164" s="512"/>
      <c r="M164" s="512"/>
      <c r="N164" s="512"/>
      <c r="O164" s="512"/>
      <c r="P164" s="512"/>
      <c r="Q164" s="512"/>
      <c r="R164" s="512"/>
      <c r="S164" s="512"/>
      <c r="T164" s="512"/>
      <c r="U164" s="512"/>
      <c r="V164" s="512"/>
      <c r="W164" s="512"/>
      <c r="X164" s="512"/>
      <c r="Y164" s="512"/>
      <c r="Z164" s="512"/>
      <c r="AA164" s="512"/>
      <c r="AB164" s="512"/>
      <c r="AC164" s="512"/>
      <c r="AD164" s="512"/>
      <c r="AE164" s="512"/>
      <c r="AF164" s="512"/>
      <c r="AG164" s="512"/>
      <c r="AH164" s="512"/>
      <c r="AI164" s="512"/>
      <c r="AJ164" s="512"/>
      <c r="AK164" s="512"/>
      <c r="AL164" s="512"/>
      <c r="AM164" s="512"/>
      <c r="AN164" s="512"/>
      <c r="AO164" s="512"/>
      <c r="AP164" s="512"/>
      <c r="AQ164" s="512"/>
      <c r="AR164" s="512"/>
      <c r="AS164" s="512"/>
      <c r="AT164" s="512"/>
      <c r="AU164" s="512"/>
      <c r="AV164" s="512"/>
      <c r="AW164" s="512"/>
      <c r="AX164" s="512"/>
      <c r="AY164" s="512"/>
      <c r="AZ164" s="512"/>
      <c r="BA164" s="512"/>
      <c r="BB164" s="512"/>
      <c r="BC164" s="512"/>
      <c r="BD164" s="512"/>
      <c r="BE164" s="512"/>
      <c r="BF164" s="512"/>
      <c r="BG164" s="512"/>
      <c r="BH164" s="512"/>
      <c r="BI164" s="512"/>
      <c r="BJ164" s="512"/>
      <c r="BK164" s="512"/>
      <c r="BL164" s="512"/>
      <c r="BM164" s="512"/>
      <c r="BN164" s="512"/>
      <c r="BO164" s="512"/>
      <c r="BP164" s="512"/>
      <c r="BQ164" s="512"/>
      <c r="BR164" s="512"/>
      <c r="BS164" s="512"/>
      <c r="BT164" s="512"/>
      <c r="BU164" s="512"/>
      <c r="BV164" s="512"/>
      <c r="BW164" s="512"/>
      <c r="BX164" s="512"/>
      <c r="BY164" s="512"/>
      <c r="BZ164" s="512"/>
      <c r="CA164" s="512"/>
      <c r="CB164" s="512"/>
      <c r="CC164" s="512"/>
      <c r="CD164" s="512"/>
      <c r="CE164" s="512"/>
      <c r="CF164" s="512"/>
      <c r="CG164" s="512"/>
      <c r="CH164" s="512"/>
      <c r="CI164" s="512"/>
      <c r="CJ164" s="512"/>
      <c r="CK164" s="512"/>
      <c r="CL164" s="512"/>
      <c r="CM164" s="512"/>
      <c r="CN164" s="512"/>
      <c r="CO164" s="512"/>
      <c r="CP164" s="512"/>
      <c r="CQ164" s="512"/>
      <c r="CR164" s="512"/>
      <c r="CS164" s="512"/>
      <c r="CT164" s="12"/>
    </row>
    <row r="165" spans="3:98" hidden="1" x14ac:dyDescent="0.35">
      <c r="E165" s="495"/>
      <c r="F165" s="495"/>
      <c r="G165" s="131"/>
      <c r="H165" s="131"/>
      <c r="I165" s="131"/>
      <c r="J165" s="131"/>
      <c r="K165" s="131"/>
      <c r="L165" s="131"/>
      <c r="M165" s="131"/>
      <c r="N165" s="131"/>
      <c r="O165" s="131"/>
      <c r="P165" s="131"/>
      <c r="Q165" s="131"/>
      <c r="R165" s="131"/>
      <c r="S165" s="131"/>
      <c r="T165" s="131"/>
      <c r="U165" s="131"/>
      <c r="V165" s="131"/>
      <c r="W165" s="131"/>
      <c r="X165" s="131"/>
      <c r="Y165" s="131"/>
      <c r="Z165" s="131"/>
      <c r="AA165" s="131"/>
      <c r="AB165" s="131"/>
      <c r="AC165" s="131"/>
      <c r="AD165" s="131"/>
      <c r="AE165" s="131"/>
      <c r="AF165" s="131"/>
      <c r="AG165" s="131"/>
      <c r="AH165" s="131"/>
      <c r="AI165" s="131"/>
      <c r="AJ165" s="131"/>
      <c r="AK165" s="131"/>
      <c r="AL165" s="131"/>
      <c r="AM165" s="131"/>
      <c r="AN165" s="131"/>
      <c r="AO165" s="131"/>
      <c r="AP165" s="131"/>
      <c r="AQ165" s="131"/>
      <c r="AR165" s="131"/>
      <c r="AS165" s="131"/>
      <c r="AT165" s="131"/>
      <c r="AU165" s="131"/>
      <c r="AV165" s="131"/>
      <c r="AW165" s="131"/>
      <c r="AX165" s="131"/>
      <c r="AY165" s="131"/>
      <c r="AZ165" s="131"/>
      <c r="BA165" s="131"/>
      <c r="BB165" s="131"/>
      <c r="BC165" s="131"/>
      <c r="BD165" s="131"/>
      <c r="BE165" s="131"/>
      <c r="BF165" s="131"/>
      <c r="BG165" s="131"/>
      <c r="BH165" s="131"/>
      <c r="BI165" s="131"/>
      <c r="BJ165" s="131"/>
      <c r="BK165" s="131"/>
      <c r="BL165" s="131"/>
      <c r="BM165" s="131"/>
      <c r="BN165" s="131"/>
      <c r="BO165" s="131"/>
      <c r="BP165" s="131"/>
      <c r="BQ165" s="131"/>
      <c r="BR165" s="131"/>
      <c r="BS165" s="131"/>
      <c r="BT165" s="131"/>
      <c r="BU165" s="131"/>
      <c r="BV165" s="131"/>
      <c r="BW165" s="131"/>
      <c r="BX165" s="131"/>
      <c r="BY165" s="131"/>
      <c r="BZ165" s="131"/>
      <c r="CA165" s="131"/>
      <c r="CB165" s="131"/>
      <c r="CC165" s="131"/>
      <c r="CD165" s="131"/>
      <c r="CE165" s="131"/>
      <c r="CF165" s="131"/>
      <c r="CG165" s="131"/>
      <c r="CH165" s="131"/>
      <c r="CI165" s="131"/>
      <c r="CJ165" s="131"/>
      <c r="CK165" s="131"/>
      <c r="CL165" s="131"/>
      <c r="CM165" s="131"/>
      <c r="CN165" s="131"/>
      <c r="CO165" s="131"/>
      <c r="CP165" s="131"/>
      <c r="CQ165" s="131"/>
      <c r="CR165" s="131"/>
      <c r="CS165" s="131"/>
      <c r="CT165" s="9"/>
    </row>
    <row r="166" spans="3:98" s="71" customFormat="1" ht="14.25" hidden="1" customHeight="1" x14ac:dyDescent="0.3">
      <c r="C166" s="68" t="str">
        <f>C9</f>
        <v>A. Total investment costs</v>
      </c>
      <c r="E166" s="509">
        <f>G166+NPV(G.Asm!$F$40,H166:INDEX(H166:CS166,RP))</f>
        <v>0</v>
      </c>
      <c r="F166" s="509">
        <f>SUMIF($G$4:$CS$4,"&lt;="&amp;RP,G166:CS166)</f>
        <v>0</v>
      </c>
      <c r="G166" s="508">
        <f t="shared" ref="G166:BR166" si="43">G9</f>
        <v>0</v>
      </c>
      <c r="H166" s="508">
        <f t="shared" si="43"/>
        <v>0</v>
      </c>
      <c r="I166" s="508">
        <f t="shared" si="43"/>
        <v>0</v>
      </c>
      <c r="J166" s="508">
        <f t="shared" si="43"/>
        <v>0</v>
      </c>
      <c r="K166" s="508">
        <f t="shared" si="43"/>
        <v>0</v>
      </c>
      <c r="L166" s="508">
        <f t="shared" si="43"/>
        <v>0</v>
      </c>
      <c r="M166" s="508">
        <f t="shared" si="43"/>
        <v>0</v>
      </c>
      <c r="N166" s="508">
        <f t="shared" si="43"/>
        <v>0</v>
      </c>
      <c r="O166" s="508">
        <f t="shared" si="43"/>
        <v>0</v>
      </c>
      <c r="P166" s="508">
        <f t="shared" si="43"/>
        <v>0</v>
      </c>
      <c r="Q166" s="508">
        <f t="shared" si="43"/>
        <v>0</v>
      </c>
      <c r="R166" s="508">
        <f t="shared" si="43"/>
        <v>0</v>
      </c>
      <c r="S166" s="508">
        <f t="shared" si="43"/>
        <v>0</v>
      </c>
      <c r="T166" s="508">
        <f t="shared" si="43"/>
        <v>0</v>
      </c>
      <c r="U166" s="508">
        <f t="shared" si="43"/>
        <v>0</v>
      </c>
      <c r="V166" s="508">
        <f t="shared" si="43"/>
        <v>0</v>
      </c>
      <c r="W166" s="508">
        <f t="shared" si="43"/>
        <v>0</v>
      </c>
      <c r="X166" s="508">
        <f t="shared" si="43"/>
        <v>0</v>
      </c>
      <c r="Y166" s="508">
        <f t="shared" si="43"/>
        <v>0</v>
      </c>
      <c r="Z166" s="508">
        <f t="shared" si="43"/>
        <v>0</v>
      </c>
      <c r="AA166" s="508">
        <f t="shared" si="43"/>
        <v>0</v>
      </c>
      <c r="AB166" s="508">
        <f t="shared" si="43"/>
        <v>0</v>
      </c>
      <c r="AC166" s="508">
        <f t="shared" si="43"/>
        <v>0</v>
      </c>
      <c r="AD166" s="508">
        <f t="shared" si="43"/>
        <v>0</v>
      </c>
      <c r="AE166" s="508">
        <f t="shared" si="43"/>
        <v>0</v>
      </c>
      <c r="AF166" s="508">
        <f t="shared" si="43"/>
        <v>0</v>
      </c>
      <c r="AG166" s="508">
        <f t="shared" si="43"/>
        <v>0</v>
      </c>
      <c r="AH166" s="508">
        <f t="shared" si="43"/>
        <v>0</v>
      </c>
      <c r="AI166" s="508">
        <f t="shared" si="43"/>
        <v>0</v>
      </c>
      <c r="AJ166" s="508">
        <f t="shared" si="43"/>
        <v>0</v>
      </c>
      <c r="AK166" s="508">
        <f t="shared" si="43"/>
        <v>0</v>
      </c>
      <c r="AL166" s="508">
        <f t="shared" si="43"/>
        <v>0</v>
      </c>
      <c r="AM166" s="508">
        <f t="shared" si="43"/>
        <v>0</v>
      </c>
      <c r="AN166" s="508">
        <f t="shared" si="43"/>
        <v>0</v>
      </c>
      <c r="AO166" s="508">
        <f t="shared" si="43"/>
        <v>0</v>
      </c>
      <c r="AP166" s="508">
        <f t="shared" si="43"/>
        <v>0</v>
      </c>
      <c r="AQ166" s="508">
        <f t="shared" si="43"/>
        <v>0</v>
      </c>
      <c r="AR166" s="508">
        <f t="shared" si="43"/>
        <v>0</v>
      </c>
      <c r="AS166" s="508">
        <f t="shared" si="43"/>
        <v>0</v>
      </c>
      <c r="AT166" s="508">
        <f t="shared" si="43"/>
        <v>0</v>
      </c>
      <c r="AU166" s="508">
        <f t="shared" si="43"/>
        <v>0</v>
      </c>
      <c r="AV166" s="508">
        <f t="shared" si="43"/>
        <v>0</v>
      </c>
      <c r="AW166" s="508">
        <f t="shared" si="43"/>
        <v>0</v>
      </c>
      <c r="AX166" s="508">
        <f t="shared" si="43"/>
        <v>0</v>
      </c>
      <c r="AY166" s="508">
        <f t="shared" si="43"/>
        <v>0</v>
      </c>
      <c r="AZ166" s="508">
        <f t="shared" si="43"/>
        <v>0</v>
      </c>
      <c r="BA166" s="508">
        <f t="shared" si="43"/>
        <v>0</v>
      </c>
      <c r="BB166" s="508">
        <f t="shared" si="43"/>
        <v>0</v>
      </c>
      <c r="BC166" s="508">
        <f t="shared" si="43"/>
        <v>0</v>
      </c>
      <c r="BD166" s="508">
        <f t="shared" si="43"/>
        <v>0</v>
      </c>
      <c r="BE166" s="508">
        <f t="shared" si="43"/>
        <v>0</v>
      </c>
      <c r="BF166" s="508">
        <f t="shared" si="43"/>
        <v>0</v>
      </c>
      <c r="BG166" s="508">
        <f t="shared" si="43"/>
        <v>0</v>
      </c>
      <c r="BH166" s="508">
        <f t="shared" si="43"/>
        <v>0</v>
      </c>
      <c r="BI166" s="508">
        <f t="shared" si="43"/>
        <v>0</v>
      </c>
      <c r="BJ166" s="508">
        <f t="shared" si="43"/>
        <v>0</v>
      </c>
      <c r="BK166" s="508">
        <f t="shared" si="43"/>
        <v>0</v>
      </c>
      <c r="BL166" s="508">
        <f t="shared" si="43"/>
        <v>0</v>
      </c>
      <c r="BM166" s="508">
        <f t="shared" si="43"/>
        <v>0</v>
      </c>
      <c r="BN166" s="508">
        <f t="shared" si="43"/>
        <v>0</v>
      </c>
      <c r="BO166" s="508">
        <f t="shared" si="43"/>
        <v>0</v>
      </c>
      <c r="BP166" s="508">
        <f t="shared" si="43"/>
        <v>0</v>
      </c>
      <c r="BQ166" s="508">
        <f t="shared" si="43"/>
        <v>0</v>
      </c>
      <c r="BR166" s="508">
        <f t="shared" si="43"/>
        <v>0</v>
      </c>
      <c r="BS166" s="508">
        <f t="shared" ref="BS166:CS166" si="44">BS9</f>
        <v>0</v>
      </c>
      <c r="BT166" s="508">
        <f t="shared" si="44"/>
        <v>0</v>
      </c>
      <c r="BU166" s="508">
        <f t="shared" si="44"/>
        <v>0</v>
      </c>
      <c r="BV166" s="508">
        <f t="shared" si="44"/>
        <v>0</v>
      </c>
      <c r="BW166" s="508">
        <f t="shared" si="44"/>
        <v>0</v>
      </c>
      <c r="BX166" s="508">
        <f t="shared" si="44"/>
        <v>0</v>
      </c>
      <c r="BY166" s="508">
        <f t="shared" si="44"/>
        <v>0</v>
      </c>
      <c r="BZ166" s="508">
        <f t="shared" si="44"/>
        <v>0</v>
      </c>
      <c r="CA166" s="508">
        <f t="shared" si="44"/>
        <v>0</v>
      </c>
      <c r="CB166" s="508">
        <f t="shared" si="44"/>
        <v>0</v>
      </c>
      <c r="CC166" s="508">
        <f t="shared" si="44"/>
        <v>0</v>
      </c>
      <c r="CD166" s="508">
        <f t="shared" si="44"/>
        <v>0</v>
      </c>
      <c r="CE166" s="508">
        <f t="shared" si="44"/>
        <v>0</v>
      </c>
      <c r="CF166" s="508">
        <f t="shared" si="44"/>
        <v>0</v>
      </c>
      <c r="CG166" s="508">
        <f t="shared" si="44"/>
        <v>0</v>
      </c>
      <c r="CH166" s="508">
        <f t="shared" si="44"/>
        <v>0</v>
      </c>
      <c r="CI166" s="508">
        <f t="shared" si="44"/>
        <v>0</v>
      </c>
      <c r="CJ166" s="508">
        <f t="shared" si="44"/>
        <v>0</v>
      </c>
      <c r="CK166" s="508">
        <f t="shared" si="44"/>
        <v>0</v>
      </c>
      <c r="CL166" s="508">
        <f t="shared" si="44"/>
        <v>0</v>
      </c>
      <c r="CM166" s="508">
        <f t="shared" si="44"/>
        <v>0</v>
      </c>
      <c r="CN166" s="508">
        <f t="shared" si="44"/>
        <v>0</v>
      </c>
      <c r="CO166" s="508">
        <f t="shared" si="44"/>
        <v>0</v>
      </c>
      <c r="CP166" s="508">
        <f t="shared" si="44"/>
        <v>0</v>
      </c>
      <c r="CQ166" s="508">
        <f t="shared" si="44"/>
        <v>0</v>
      </c>
      <c r="CR166" s="508">
        <f t="shared" si="44"/>
        <v>0</v>
      </c>
      <c r="CS166" s="508">
        <f t="shared" si="44"/>
        <v>0</v>
      </c>
      <c r="CT166" s="72"/>
    </row>
    <row r="167" spans="3:98" ht="14.25" hidden="1" customHeight="1" x14ac:dyDescent="0.35">
      <c r="C167" s="81" t="str">
        <f>C40</f>
        <v>B. Residual value</v>
      </c>
      <c r="E167" s="492">
        <f>G167+NPV(G.Asm!$F$40,H167:INDEX(H167:CS167,RP))</f>
        <v>0</v>
      </c>
      <c r="F167" s="492">
        <f>SUMIF($G$4:$CS$4,"&lt;="&amp;RP,G167:CS167)</f>
        <v>0</v>
      </c>
      <c r="G167" s="66">
        <f t="shared" ref="G167:BR167" si="45">G40</f>
        <v>0</v>
      </c>
      <c r="H167" s="66">
        <f t="shared" si="45"/>
        <v>0</v>
      </c>
      <c r="I167" s="66">
        <f t="shared" si="45"/>
        <v>0</v>
      </c>
      <c r="J167" s="66">
        <f t="shared" si="45"/>
        <v>0</v>
      </c>
      <c r="K167" s="66">
        <f t="shared" si="45"/>
        <v>0</v>
      </c>
      <c r="L167" s="66">
        <f t="shared" si="45"/>
        <v>0</v>
      </c>
      <c r="M167" s="66">
        <f t="shared" si="45"/>
        <v>0</v>
      </c>
      <c r="N167" s="66">
        <f t="shared" si="45"/>
        <v>0</v>
      </c>
      <c r="O167" s="66">
        <f t="shared" si="45"/>
        <v>0</v>
      </c>
      <c r="P167" s="66">
        <f t="shared" si="45"/>
        <v>0</v>
      </c>
      <c r="Q167" s="66">
        <f t="shared" si="45"/>
        <v>0</v>
      </c>
      <c r="R167" s="66">
        <f t="shared" si="45"/>
        <v>0</v>
      </c>
      <c r="S167" s="66">
        <f t="shared" si="45"/>
        <v>0</v>
      </c>
      <c r="T167" s="66">
        <f t="shared" si="45"/>
        <v>0</v>
      </c>
      <c r="U167" s="66">
        <f t="shared" si="45"/>
        <v>0</v>
      </c>
      <c r="V167" s="66">
        <f t="shared" si="45"/>
        <v>0</v>
      </c>
      <c r="W167" s="66">
        <f t="shared" si="45"/>
        <v>0</v>
      </c>
      <c r="X167" s="66">
        <f t="shared" si="45"/>
        <v>0</v>
      </c>
      <c r="Y167" s="66">
        <f t="shared" si="45"/>
        <v>0</v>
      </c>
      <c r="Z167" s="66">
        <f t="shared" si="45"/>
        <v>0</v>
      </c>
      <c r="AA167" s="66">
        <f t="shared" si="45"/>
        <v>0</v>
      </c>
      <c r="AB167" s="66">
        <f t="shared" si="45"/>
        <v>0</v>
      </c>
      <c r="AC167" s="66">
        <f t="shared" si="45"/>
        <v>0</v>
      </c>
      <c r="AD167" s="66">
        <f t="shared" si="45"/>
        <v>0</v>
      </c>
      <c r="AE167" s="66">
        <f t="shared" si="45"/>
        <v>0</v>
      </c>
      <c r="AF167" s="66">
        <f t="shared" si="45"/>
        <v>0</v>
      </c>
      <c r="AG167" s="66">
        <f t="shared" si="45"/>
        <v>0</v>
      </c>
      <c r="AH167" s="66">
        <f t="shared" si="45"/>
        <v>0</v>
      </c>
      <c r="AI167" s="66">
        <f t="shared" si="45"/>
        <v>0</v>
      </c>
      <c r="AJ167" s="66">
        <f t="shared" si="45"/>
        <v>0</v>
      </c>
      <c r="AK167" s="66">
        <f t="shared" si="45"/>
        <v>0</v>
      </c>
      <c r="AL167" s="66">
        <f t="shared" si="45"/>
        <v>0</v>
      </c>
      <c r="AM167" s="66">
        <f t="shared" si="45"/>
        <v>0</v>
      </c>
      <c r="AN167" s="66">
        <f t="shared" si="45"/>
        <v>0</v>
      </c>
      <c r="AO167" s="66">
        <f t="shared" si="45"/>
        <v>0</v>
      </c>
      <c r="AP167" s="66">
        <f t="shared" si="45"/>
        <v>0</v>
      </c>
      <c r="AQ167" s="66">
        <f t="shared" si="45"/>
        <v>0</v>
      </c>
      <c r="AR167" s="66">
        <f t="shared" si="45"/>
        <v>0</v>
      </c>
      <c r="AS167" s="66">
        <f t="shared" si="45"/>
        <v>0</v>
      </c>
      <c r="AT167" s="66">
        <f t="shared" si="45"/>
        <v>0</v>
      </c>
      <c r="AU167" s="66">
        <f t="shared" si="45"/>
        <v>0</v>
      </c>
      <c r="AV167" s="66">
        <f t="shared" si="45"/>
        <v>0</v>
      </c>
      <c r="AW167" s="66">
        <f t="shared" si="45"/>
        <v>0</v>
      </c>
      <c r="AX167" s="66">
        <f t="shared" si="45"/>
        <v>0</v>
      </c>
      <c r="AY167" s="66">
        <f t="shared" si="45"/>
        <v>0</v>
      </c>
      <c r="AZ167" s="66">
        <f t="shared" si="45"/>
        <v>0</v>
      </c>
      <c r="BA167" s="66">
        <f t="shared" si="45"/>
        <v>0</v>
      </c>
      <c r="BB167" s="66">
        <f t="shared" si="45"/>
        <v>0</v>
      </c>
      <c r="BC167" s="66">
        <f t="shared" si="45"/>
        <v>0</v>
      </c>
      <c r="BD167" s="66">
        <f t="shared" si="45"/>
        <v>0</v>
      </c>
      <c r="BE167" s="66">
        <f t="shared" si="45"/>
        <v>0</v>
      </c>
      <c r="BF167" s="66">
        <f t="shared" si="45"/>
        <v>0</v>
      </c>
      <c r="BG167" s="66">
        <f t="shared" si="45"/>
        <v>0</v>
      </c>
      <c r="BH167" s="66">
        <f t="shared" si="45"/>
        <v>0</v>
      </c>
      <c r="BI167" s="66">
        <f t="shared" si="45"/>
        <v>0</v>
      </c>
      <c r="BJ167" s="66">
        <f t="shared" si="45"/>
        <v>0</v>
      </c>
      <c r="BK167" s="66">
        <f t="shared" si="45"/>
        <v>0</v>
      </c>
      <c r="BL167" s="66">
        <f t="shared" si="45"/>
        <v>0</v>
      </c>
      <c r="BM167" s="66">
        <f t="shared" si="45"/>
        <v>0</v>
      </c>
      <c r="BN167" s="66">
        <f t="shared" si="45"/>
        <v>0</v>
      </c>
      <c r="BO167" s="66">
        <f t="shared" si="45"/>
        <v>0</v>
      </c>
      <c r="BP167" s="66">
        <f t="shared" si="45"/>
        <v>0</v>
      </c>
      <c r="BQ167" s="66">
        <f t="shared" si="45"/>
        <v>0</v>
      </c>
      <c r="BR167" s="66">
        <f t="shared" si="45"/>
        <v>0</v>
      </c>
      <c r="BS167" s="66">
        <f t="shared" ref="BS167:CS167" si="46">BS40</f>
        <v>0</v>
      </c>
      <c r="BT167" s="66">
        <f t="shared" si="46"/>
        <v>0</v>
      </c>
      <c r="BU167" s="66">
        <f t="shared" si="46"/>
        <v>0</v>
      </c>
      <c r="BV167" s="66">
        <f t="shared" si="46"/>
        <v>0</v>
      </c>
      <c r="BW167" s="66">
        <f t="shared" si="46"/>
        <v>0</v>
      </c>
      <c r="BX167" s="66">
        <f t="shared" si="46"/>
        <v>0</v>
      </c>
      <c r="BY167" s="66">
        <f t="shared" si="46"/>
        <v>0</v>
      </c>
      <c r="BZ167" s="66">
        <f t="shared" si="46"/>
        <v>0</v>
      </c>
      <c r="CA167" s="66">
        <f t="shared" si="46"/>
        <v>0</v>
      </c>
      <c r="CB167" s="66">
        <f t="shared" si="46"/>
        <v>0</v>
      </c>
      <c r="CC167" s="66">
        <f t="shared" si="46"/>
        <v>0</v>
      </c>
      <c r="CD167" s="66">
        <f t="shared" si="46"/>
        <v>0</v>
      </c>
      <c r="CE167" s="66">
        <f t="shared" si="46"/>
        <v>0</v>
      </c>
      <c r="CF167" s="66">
        <f t="shared" si="46"/>
        <v>0</v>
      </c>
      <c r="CG167" s="66">
        <f t="shared" si="46"/>
        <v>0</v>
      </c>
      <c r="CH167" s="66">
        <f t="shared" si="46"/>
        <v>0</v>
      </c>
      <c r="CI167" s="66">
        <f t="shared" si="46"/>
        <v>0</v>
      </c>
      <c r="CJ167" s="66">
        <f t="shared" si="46"/>
        <v>0</v>
      </c>
      <c r="CK167" s="66">
        <f t="shared" si="46"/>
        <v>0</v>
      </c>
      <c r="CL167" s="66">
        <f t="shared" si="46"/>
        <v>0</v>
      </c>
      <c r="CM167" s="66">
        <f t="shared" si="46"/>
        <v>0</v>
      </c>
      <c r="CN167" s="66">
        <f t="shared" si="46"/>
        <v>0</v>
      </c>
      <c r="CO167" s="66">
        <f t="shared" si="46"/>
        <v>0</v>
      </c>
      <c r="CP167" s="66">
        <f t="shared" si="46"/>
        <v>0</v>
      </c>
      <c r="CQ167" s="66">
        <f t="shared" si="46"/>
        <v>0</v>
      </c>
      <c r="CR167" s="66">
        <f t="shared" si="46"/>
        <v>0</v>
      </c>
      <c r="CS167" s="66">
        <f t="shared" si="46"/>
        <v>0</v>
      </c>
      <c r="CT167" s="9"/>
    </row>
    <row r="168" spans="3:98" ht="14.25" hidden="1" customHeight="1" x14ac:dyDescent="0.35">
      <c r="C168" s="81" t="str">
        <f>C44</f>
        <v>C. Total operating and maintenance costs</v>
      </c>
      <c r="E168" s="492">
        <f>G168+NPV(G.Asm!$F$40,H168:INDEX(H168:CS168,RP))</f>
        <v>0</v>
      </c>
      <c r="F168" s="492">
        <f>SUMIF($G$4:$CS$4,"&lt;="&amp;RP,G168:CS168)</f>
        <v>0</v>
      </c>
      <c r="G168" s="66">
        <f t="shared" ref="G168:BR168" si="47">G44</f>
        <v>0</v>
      </c>
      <c r="H168" s="66">
        <f t="shared" si="47"/>
        <v>0</v>
      </c>
      <c r="I168" s="66">
        <f t="shared" si="47"/>
        <v>0</v>
      </c>
      <c r="J168" s="66">
        <f t="shared" si="47"/>
        <v>0</v>
      </c>
      <c r="K168" s="66">
        <f t="shared" si="47"/>
        <v>0</v>
      </c>
      <c r="L168" s="66">
        <f t="shared" si="47"/>
        <v>0</v>
      </c>
      <c r="M168" s="66">
        <f t="shared" si="47"/>
        <v>0</v>
      </c>
      <c r="N168" s="66">
        <f t="shared" si="47"/>
        <v>0</v>
      </c>
      <c r="O168" s="66">
        <f t="shared" si="47"/>
        <v>0</v>
      </c>
      <c r="P168" s="66">
        <f t="shared" si="47"/>
        <v>0</v>
      </c>
      <c r="Q168" s="66">
        <f t="shared" si="47"/>
        <v>0</v>
      </c>
      <c r="R168" s="66">
        <f t="shared" si="47"/>
        <v>0</v>
      </c>
      <c r="S168" s="66">
        <f t="shared" si="47"/>
        <v>0</v>
      </c>
      <c r="T168" s="66">
        <f t="shared" si="47"/>
        <v>0</v>
      </c>
      <c r="U168" s="66">
        <f t="shared" si="47"/>
        <v>0</v>
      </c>
      <c r="V168" s="66">
        <f t="shared" si="47"/>
        <v>0</v>
      </c>
      <c r="W168" s="66">
        <f t="shared" si="47"/>
        <v>0</v>
      </c>
      <c r="X168" s="66">
        <f t="shared" si="47"/>
        <v>0</v>
      </c>
      <c r="Y168" s="66">
        <f t="shared" si="47"/>
        <v>0</v>
      </c>
      <c r="Z168" s="66">
        <f t="shared" si="47"/>
        <v>0</v>
      </c>
      <c r="AA168" s="66">
        <f t="shared" si="47"/>
        <v>0</v>
      </c>
      <c r="AB168" s="66">
        <f t="shared" si="47"/>
        <v>0</v>
      </c>
      <c r="AC168" s="66">
        <f t="shared" si="47"/>
        <v>0</v>
      </c>
      <c r="AD168" s="66">
        <f t="shared" si="47"/>
        <v>0</v>
      </c>
      <c r="AE168" s="66">
        <f t="shared" si="47"/>
        <v>0</v>
      </c>
      <c r="AF168" s="66">
        <f t="shared" si="47"/>
        <v>0</v>
      </c>
      <c r="AG168" s="66">
        <f t="shared" si="47"/>
        <v>0</v>
      </c>
      <c r="AH168" s="66">
        <f t="shared" si="47"/>
        <v>0</v>
      </c>
      <c r="AI168" s="66">
        <f t="shared" si="47"/>
        <v>0</v>
      </c>
      <c r="AJ168" s="66">
        <f t="shared" si="47"/>
        <v>0</v>
      </c>
      <c r="AK168" s="66">
        <f t="shared" si="47"/>
        <v>0</v>
      </c>
      <c r="AL168" s="66">
        <f t="shared" si="47"/>
        <v>0</v>
      </c>
      <c r="AM168" s="66">
        <f t="shared" si="47"/>
        <v>0</v>
      </c>
      <c r="AN168" s="66">
        <f t="shared" si="47"/>
        <v>0</v>
      </c>
      <c r="AO168" s="66">
        <f t="shared" si="47"/>
        <v>0</v>
      </c>
      <c r="AP168" s="66">
        <f t="shared" si="47"/>
        <v>0</v>
      </c>
      <c r="AQ168" s="66">
        <f t="shared" si="47"/>
        <v>0</v>
      </c>
      <c r="AR168" s="66">
        <f t="shared" si="47"/>
        <v>0</v>
      </c>
      <c r="AS168" s="66">
        <f t="shared" si="47"/>
        <v>0</v>
      </c>
      <c r="AT168" s="66">
        <f t="shared" si="47"/>
        <v>0</v>
      </c>
      <c r="AU168" s="66">
        <f t="shared" si="47"/>
        <v>0</v>
      </c>
      <c r="AV168" s="66">
        <f t="shared" si="47"/>
        <v>0</v>
      </c>
      <c r="AW168" s="66">
        <f t="shared" si="47"/>
        <v>0</v>
      </c>
      <c r="AX168" s="66">
        <f t="shared" si="47"/>
        <v>0</v>
      </c>
      <c r="AY168" s="66">
        <f t="shared" si="47"/>
        <v>0</v>
      </c>
      <c r="AZ168" s="66">
        <f t="shared" si="47"/>
        <v>0</v>
      </c>
      <c r="BA168" s="66">
        <f t="shared" si="47"/>
        <v>0</v>
      </c>
      <c r="BB168" s="66">
        <f t="shared" si="47"/>
        <v>0</v>
      </c>
      <c r="BC168" s="66">
        <f t="shared" si="47"/>
        <v>0</v>
      </c>
      <c r="BD168" s="66">
        <f t="shared" si="47"/>
        <v>0</v>
      </c>
      <c r="BE168" s="66">
        <f t="shared" si="47"/>
        <v>0</v>
      </c>
      <c r="BF168" s="66">
        <f t="shared" si="47"/>
        <v>0</v>
      </c>
      <c r="BG168" s="66">
        <f t="shared" si="47"/>
        <v>0</v>
      </c>
      <c r="BH168" s="66">
        <f t="shared" si="47"/>
        <v>0</v>
      </c>
      <c r="BI168" s="66">
        <f t="shared" si="47"/>
        <v>0</v>
      </c>
      <c r="BJ168" s="66">
        <f t="shared" si="47"/>
        <v>0</v>
      </c>
      <c r="BK168" s="66">
        <f t="shared" si="47"/>
        <v>0</v>
      </c>
      <c r="BL168" s="66">
        <f t="shared" si="47"/>
        <v>0</v>
      </c>
      <c r="BM168" s="66">
        <f t="shared" si="47"/>
        <v>0</v>
      </c>
      <c r="BN168" s="66">
        <f t="shared" si="47"/>
        <v>0</v>
      </c>
      <c r="BO168" s="66">
        <f t="shared" si="47"/>
        <v>0</v>
      </c>
      <c r="BP168" s="66">
        <f t="shared" si="47"/>
        <v>0</v>
      </c>
      <c r="BQ168" s="66">
        <f t="shared" si="47"/>
        <v>0</v>
      </c>
      <c r="BR168" s="66">
        <f t="shared" si="47"/>
        <v>0</v>
      </c>
      <c r="BS168" s="66">
        <f t="shared" ref="BS168:CS168" si="48">BS44</f>
        <v>0</v>
      </c>
      <c r="BT168" s="66">
        <f t="shared" si="48"/>
        <v>0</v>
      </c>
      <c r="BU168" s="66">
        <f t="shared" si="48"/>
        <v>0</v>
      </c>
      <c r="BV168" s="66">
        <f t="shared" si="48"/>
        <v>0</v>
      </c>
      <c r="BW168" s="66">
        <f t="shared" si="48"/>
        <v>0</v>
      </c>
      <c r="BX168" s="66">
        <f t="shared" si="48"/>
        <v>0</v>
      </c>
      <c r="BY168" s="66">
        <f t="shared" si="48"/>
        <v>0</v>
      </c>
      <c r="BZ168" s="66">
        <f t="shared" si="48"/>
        <v>0</v>
      </c>
      <c r="CA168" s="66">
        <f t="shared" si="48"/>
        <v>0</v>
      </c>
      <c r="CB168" s="66">
        <f t="shared" si="48"/>
        <v>0</v>
      </c>
      <c r="CC168" s="66">
        <f t="shared" si="48"/>
        <v>0</v>
      </c>
      <c r="CD168" s="66">
        <f t="shared" si="48"/>
        <v>0</v>
      </c>
      <c r="CE168" s="66">
        <f t="shared" si="48"/>
        <v>0</v>
      </c>
      <c r="CF168" s="66">
        <f t="shared" si="48"/>
        <v>0</v>
      </c>
      <c r="CG168" s="66">
        <f t="shared" si="48"/>
        <v>0</v>
      </c>
      <c r="CH168" s="66">
        <f t="shared" si="48"/>
        <v>0</v>
      </c>
      <c r="CI168" s="66">
        <f t="shared" si="48"/>
        <v>0</v>
      </c>
      <c r="CJ168" s="66">
        <f t="shared" si="48"/>
        <v>0</v>
      </c>
      <c r="CK168" s="66">
        <f t="shared" si="48"/>
        <v>0</v>
      </c>
      <c r="CL168" s="66">
        <f t="shared" si="48"/>
        <v>0</v>
      </c>
      <c r="CM168" s="66">
        <f t="shared" si="48"/>
        <v>0</v>
      </c>
      <c r="CN168" s="66">
        <f t="shared" si="48"/>
        <v>0</v>
      </c>
      <c r="CO168" s="66">
        <f t="shared" si="48"/>
        <v>0</v>
      </c>
      <c r="CP168" s="66">
        <f t="shared" si="48"/>
        <v>0</v>
      </c>
      <c r="CQ168" s="66">
        <f t="shared" si="48"/>
        <v>0</v>
      </c>
      <c r="CR168" s="66">
        <f t="shared" si="48"/>
        <v>0</v>
      </c>
      <c r="CS168" s="66">
        <f t="shared" si="48"/>
        <v>0</v>
      </c>
      <c r="CT168" s="9"/>
    </row>
    <row r="169" spans="3:98" ht="14.25" hidden="1" customHeight="1" x14ac:dyDescent="0.35">
      <c r="C169" s="81" t="str">
        <f>C71</f>
        <v>F. Total revenues</v>
      </c>
      <c r="E169" s="492">
        <f>G169+NPV(G.Asm!$F$40,H169:INDEX(H169:CS169,RP))</f>
        <v>0</v>
      </c>
      <c r="F169" s="492">
        <f>SUMIF($G$4:$CS$4,"&lt;="&amp;RP,G169:CS169)</f>
        <v>0</v>
      </c>
      <c r="G169" s="66">
        <f t="shared" ref="G169:BR169" si="49">G71</f>
        <v>0</v>
      </c>
      <c r="H169" s="66">
        <f t="shared" si="49"/>
        <v>0</v>
      </c>
      <c r="I169" s="66">
        <f t="shared" si="49"/>
        <v>0</v>
      </c>
      <c r="J169" s="66">
        <f t="shared" si="49"/>
        <v>0</v>
      </c>
      <c r="K169" s="66">
        <f t="shared" si="49"/>
        <v>0</v>
      </c>
      <c r="L169" s="66">
        <f t="shared" si="49"/>
        <v>0</v>
      </c>
      <c r="M169" s="66">
        <f t="shared" si="49"/>
        <v>0</v>
      </c>
      <c r="N169" s="66">
        <f t="shared" si="49"/>
        <v>0</v>
      </c>
      <c r="O169" s="66">
        <f t="shared" si="49"/>
        <v>0</v>
      </c>
      <c r="P169" s="66">
        <f t="shared" si="49"/>
        <v>0</v>
      </c>
      <c r="Q169" s="66">
        <f t="shared" si="49"/>
        <v>0</v>
      </c>
      <c r="R169" s="66">
        <f t="shared" si="49"/>
        <v>0</v>
      </c>
      <c r="S169" s="66">
        <f t="shared" si="49"/>
        <v>0</v>
      </c>
      <c r="T169" s="66">
        <f t="shared" si="49"/>
        <v>0</v>
      </c>
      <c r="U169" s="66">
        <f t="shared" si="49"/>
        <v>0</v>
      </c>
      <c r="V169" s="66">
        <f t="shared" si="49"/>
        <v>0</v>
      </c>
      <c r="W169" s="66">
        <f t="shared" si="49"/>
        <v>0</v>
      </c>
      <c r="X169" s="66">
        <f t="shared" si="49"/>
        <v>0</v>
      </c>
      <c r="Y169" s="66">
        <f t="shared" si="49"/>
        <v>0</v>
      </c>
      <c r="Z169" s="66">
        <f t="shared" si="49"/>
        <v>0</v>
      </c>
      <c r="AA169" s="66">
        <f t="shared" si="49"/>
        <v>0</v>
      </c>
      <c r="AB169" s="66">
        <f t="shared" si="49"/>
        <v>0</v>
      </c>
      <c r="AC169" s="66">
        <f t="shared" si="49"/>
        <v>0</v>
      </c>
      <c r="AD169" s="66">
        <f t="shared" si="49"/>
        <v>0</v>
      </c>
      <c r="AE169" s="66">
        <f t="shared" si="49"/>
        <v>0</v>
      </c>
      <c r="AF169" s="66">
        <f t="shared" si="49"/>
        <v>0</v>
      </c>
      <c r="AG169" s="66">
        <f t="shared" si="49"/>
        <v>0</v>
      </c>
      <c r="AH169" s="66">
        <f t="shared" si="49"/>
        <v>0</v>
      </c>
      <c r="AI169" s="66">
        <f t="shared" si="49"/>
        <v>0</v>
      </c>
      <c r="AJ169" s="66">
        <f t="shared" si="49"/>
        <v>0</v>
      </c>
      <c r="AK169" s="66">
        <f t="shared" si="49"/>
        <v>0</v>
      </c>
      <c r="AL169" s="66">
        <f t="shared" si="49"/>
        <v>0</v>
      </c>
      <c r="AM169" s="66">
        <f t="shared" si="49"/>
        <v>0</v>
      </c>
      <c r="AN169" s="66">
        <f t="shared" si="49"/>
        <v>0</v>
      </c>
      <c r="AO169" s="66">
        <f t="shared" si="49"/>
        <v>0</v>
      </c>
      <c r="AP169" s="66">
        <f t="shared" si="49"/>
        <v>0</v>
      </c>
      <c r="AQ169" s="66">
        <f t="shared" si="49"/>
        <v>0</v>
      </c>
      <c r="AR169" s="66">
        <f t="shared" si="49"/>
        <v>0</v>
      </c>
      <c r="AS169" s="66">
        <f t="shared" si="49"/>
        <v>0</v>
      </c>
      <c r="AT169" s="66">
        <f t="shared" si="49"/>
        <v>0</v>
      </c>
      <c r="AU169" s="66">
        <f t="shared" si="49"/>
        <v>0</v>
      </c>
      <c r="AV169" s="66">
        <f t="shared" si="49"/>
        <v>0</v>
      </c>
      <c r="AW169" s="66">
        <f t="shared" si="49"/>
        <v>0</v>
      </c>
      <c r="AX169" s="66">
        <f t="shared" si="49"/>
        <v>0</v>
      </c>
      <c r="AY169" s="66">
        <f t="shared" si="49"/>
        <v>0</v>
      </c>
      <c r="AZ169" s="66">
        <f t="shared" si="49"/>
        <v>0</v>
      </c>
      <c r="BA169" s="66">
        <f t="shared" si="49"/>
        <v>0</v>
      </c>
      <c r="BB169" s="66">
        <f t="shared" si="49"/>
        <v>0</v>
      </c>
      <c r="BC169" s="66">
        <f t="shared" si="49"/>
        <v>0</v>
      </c>
      <c r="BD169" s="66">
        <f t="shared" si="49"/>
        <v>0</v>
      </c>
      <c r="BE169" s="66">
        <f t="shared" si="49"/>
        <v>0</v>
      </c>
      <c r="BF169" s="66">
        <f t="shared" si="49"/>
        <v>0</v>
      </c>
      <c r="BG169" s="66">
        <f t="shared" si="49"/>
        <v>0</v>
      </c>
      <c r="BH169" s="66">
        <f t="shared" si="49"/>
        <v>0</v>
      </c>
      <c r="BI169" s="66">
        <f t="shared" si="49"/>
        <v>0</v>
      </c>
      <c r="BJ169" s="66">
        <f t="shared" si="49"/>
        <v>0</v>
      </c>
      <c r="BK169" s="66">
        <f t="shared" si="49"/>
        <v>0</v>
      </c>
      <c r="BL169" s="66">
        <f t="shared" si="49"/>
        <v>0</v>
      </c>
      <c r="BM169" s="66">
        <f t="shared" si="49"/>
        <v>0</v>
      </c>
      <c r="BN169" s="66">
        <f t="shared" si="49"/>
        <v>0</v>
      </c>
      <c r="BO169" s="66">
        <f t="shared" si="49"/>
        <v>0</v>
      </c>
      <c r="BP169" s="66">
        <f t="shared" si="49"/>
        <v>0</v>
      </c>
      <c r="BQ169" s="66">
        <f t="shared" si="49"/>
        <v>0</v>
      </c>
      <c r="BR169" s="66">
        <f t="shared" si="49"/>
        <v>0</v>
      </c>
      <c r="BS169" s="66">
        <f t="shared" ref="BS169:CS169" si="50">BS71</f>
        <v>0</v>
      </c>
      <c r="BT169" s="66">
        <f t="shared" si="50"/>
        <v>0</v>
      </c>
      <c r="BU169" s="66">
        <f t="shared" si="50"/>
        <v>0</v>
      </c>
      <c r="BV169" s="66">
        <f t="shared" si="50"/>
        <v>0</v>
      </c>
      <c r="BW169" s="66">
        <f t="shared" si="50"/>
        <v>0</v>
      </c>
      <c r="BX169" s="66">
        <f t="shared" si="50"/>
        <v>0</v>
      </c>
      <c r="BY169" s="66">
        <f t="shared" si="50"/>
        <v>0</v>
      </c>
      <c r="BZ169" s="66">
        <f t="shared" si="50"/>
        <v>0</v>
      </c>
      <c r="CA169" s="66">
        <f t="shared" si="50"/>
        <v>0</v>
      </c>
      <c r="CB169" s="66">
        <f t="shared" si="50"/>
        <v>0</v>
      </c>
      <c r="CC169" s="66">
        <f t="shared" si="50"/>
        <v>0</v>
      </c>
      <c r="CD169" s="66">
        <f t="shared" si="50"/>
        <v>0</v>
      </c>
      <c r="CE169" s="66">
        <f t="shared" si="50"/>
        <v>0</v>
      </c>
      <c r="CF169" s="66">
        <f t="shared" si="50"/>
        <v>0</v>
      </c>
      <c r="CG169" s="66">
        <f t="shared" si="50"/>
        <v>0</v>
      </c>
      <c r="CH169" s="66">
        <f t="shared" si="50"/>
        <v>0</v>
      </c>
      <c r="CI169" s="66">
        <f t="shared" si="50"/>
        <v>0</v>
      </c>
      <c r="CJ169" s="66">
        <f t="shared" si="50"/>
        <v>0</v>
      </c>
      <c r="CK169" s="66">
        <f t="shared" si="50"/>
        <v>0</v>
      </c>
      <c r="CL169" s="66">
        <f t="shared" si="50"/>
        <v>0</v>
      </c>
      <c r="CM169" s="66">
        <f t="shared" si="50"/>
        <v>0</v>
      </c>
      <c r="CN169" s="66">
        <f t="shared" si="50"/>
        <v>0</v>
      </c>
      <c r="CO169" s="66">
        <f t="shared" si="50"/>
        <v>0</v>
      </c>
      <c r="CP169" s="66">
        <f t="shared" si="50"/>
        <v>0</v>
      </c>
      <c r="CQ169" s="66">
        <f t="shared" si="50"/>
        <v>0</v>
      </c>
      <c r="CR169" s="66">
        <f t="shared" si="50"/>
        <v>0</v>
      </c>
      <c r="CS169" s="66">
        <f t="shared" si="50"/>
        <v>0</v>
      </c>
      <c r="CT169" s="9"/>
    </row>
    <row r="170" spans="3:98" s="3" customFormat="1" ht="14.25" hidden="1" customHeight="1" x14ac:dyDescent="0.3">
      <c r="C170" s="87"/>
      <c r="E170" s="495"/>
      <c r="F170" s="495"/>
      <c r="G170" s="131"/>
      <c r="H170" s="131"/>
      <c r="I170" s="131"/>
      <c r="J170" s="131"/>
      <c r="K170" s="131"/>
      <c r="L170" s="131"/>
      <c r="M170" s="131"/>
      <c r="N170" s="131"/>
      <c r="O170" s="131"/>
      <c r="P170" s="131"/>
      <c r="Q170" s="131"/>
      <c r="R170" s="131"/>
      <c r="S170" s="131"/>
      <c r="T170" s="131"/>
      <c r="U170" s="131"/>
      <c r="V170" s="131"/>
      <c r="W170" s="131"/>
      <c r="X170" s="131"/>
      <c r="Y170" s="131"/>
      <c r="Z170" s="131"/>
      <c r="AA170" s="131"/>
      <c r="AB170" s="131"/>
      <c r="AC170" s="131"/>
      <c r="AD170" s="131"/>
      <c r="AE170" s="131"/>
      <c r="AF170" s="131"/>
      <c r="AG170" s="131"/>
      <c r="AH170" s="131"/>
      <c r="AI170" s="131"/>
      <c r="AJ170" s="131"/>
      <c r="AK170" s="131"/>
      <c r="AL170" s="131"/>
      <c r="AM170" s="131"/>
      <c r="AN170" s="131"/>
      <c r="AO170" s="131"/>
      <c r="AP170" s="131"/>
      <c r="AQ170" s="131"/>
      <c r="AR170" s="131"/>
      <c r="AS170" s="131"/>
      <c r="AT170" s="131"/>
      <c r="AU170" s="131"/>
      <c r="AV170" s="131"/>
      <c r="AW170" s="131"/>
      <c r="AX170" s="131"/>
      <c r="AY170" s="131"/>
      <c r="AZ170" s="131"/>
      <c r="BA170" s="131"/>
      <c r="BB170" s="131"/>
      <c r="BC170" s="131"/>
      <c r="BD170" s="131"/>
      <c r="BE170" s="131"/>
      <c r="BF170" s="131"/>
      <c r="BG170" s="131"/>
      <c r="BH170" s="131"/>
      <c r="BI170" s="131"/>
      <c r="BJ170" s="131"/>
      <c r="BK170" s="131"/>
      <c r="BL170" s="131"/>
      <c r="BM170" s="131"/>
      <c r="BN170" s="131"/>
      <c r="BO170" s="131"/>
      <c r="BP170" s="131"/>
      <c r="BQ170" s="131"/>
      <c r="BR170" s="131"/>
      <c r="BS170" s="131"/>
      <c r="BT170" s="131"/>
      <c r="BU170" s="131"/>
      <c r="BV170" s="131"/>
      <c r="BW170" s="131"/>
      <c r="BX170" s="131"/>
      <c r="BY170" s="131"/>
      <c r="BZ170" s="131"/>
      <c r="CA170" s="131"/>
      <c r="CB170" s="131"/>
      <c r="CC170" s="131"/>
      <c r="CD170" s="131"/>
      <c r="CE170" s="131"/>
      <c r="CF170" s="131"/>
      <c r="CG170" s="131"/>
      <c r="CH170" s="131"/>
      <c r="CI170" s="131"/>
      <c r="CJ170" s="131"/>
      <c r="CK170" s="131"/>
      <c r="CL170" s="131"/>
      <c r="CM170" s="131"/>
      <c r="CN170" s="131"/>
      <c r="CO170" s="131"/>
      <c r="CP170" s="131"/>
      <c r="CQ170" s="131"/>
      <c r="CR170" s="131"/>
      <c r="CS170" s="131"/>
      <c r="CT170" s="9"/>
    </row>
    <row r="171" spans="3:98" ht="14.25" hidden="1" customHeight="1" x14ac:dyDescent="0.35">
      <c r="C171" s="81" t="str">
        <f>C67</f>
        <v>E. Text: Text/Year</v>
      </c>
      <c r="E171" s="492">
        <f>G171+NPV(G.Asm!$F$40,H171:INDEX(H171:CS171,RP))</f>
        <v>0</v>
      </c>
      <c r="F171" s="492">
        <f>SUMIF($G$4:$CS$4,"&lt;="&amp;RP,G171:CS171)</f>
        <v>0</v>
      </c>
      <c r="G171" s="66">
        <f t="shared" ref="G171:BR171" si="51">G67</f>
        <v>0</v>
      </c>
      <c r="H171" s="66">
        <f t="shared" si="51"/>
        <v>0</v>
      </c>
      <c r="I171" s="66">
        <f t="shared" si="51"/>
        <v>0</v>
      </c>
      <c r="J171" s="66">
        <f t="shared" si="51"/>
        <v>0</v>
      </c>
      <c r="K171" s="66">
        <f t="shared" si="51"/>
        <v>0</v>
      </c>
      <c r="L171" s="66">
        <f t="shared" si="51"/>
        <v>0</v>
      </c>
      <c r="M171" s="66">
        <f t="shared" si="51"/>
        <v>0</v>
      </c>
      <c r="N171" s="66">
        <f t="shared" si="51"/>
        <v>0</v>
      </c>
      <c r="O171" s="66">
        <f t="shared" si="51"/>
        <v>0</v>
      </c>
      <c r="P171" s="66">
        <f t="shared" si="51"/>
        <v>0</v>
      </c>
      <c r="Q171" s="66">
        <f t="shared" si="51"/>
        <v>0</v>
      </c>
      <c r="R171" s="66">
        <f t="shared" si="51"/>
        <v>0</v>
      </c>
      <c r="S171" s="66">
        <f t="shared" si="51"/>
        <v>0</v>
      </c>
      <c r="T171" s="66">
        <f t="shared" si="51"/>
        <v>0</v>
      </c>
      <c r="U171" s="66">
        <f t="shared" si="51"/>
        <v>0</v>
      </c>
      <c r="V171" s="66">
        <f t="shared" si="51"/>
        <v>0</v>
      </c>
      <c r="W171" s="66">
        <f t="shared" si="51"/>
        <v>0</v>
      </c>
      <c r="X171" s="66">
        <f t="shared" si="51"/>
        <v>0</v>
      </c>
      <c r="Y171" s="66">
        <f t="shared" si="51"/>
        <v>0</v>
      </c>
      <c r="Z171" s="66">
        <f t="shared" si="51"/>
        <v>0</v>
      </c>
      <c r="AA171" s="66">
        <f t="shared" si="51"/>
        <v>0</v>
      </c>
      <c r="AB171" s="66">
        <f t="shared" si="51"/>
        <v>0</v>
      </c>
      <c r="AC171" s="66">
        <f t="shared" si="51"/>
        <v>0</v>
      </c>
      <c r="AD171" s="66">
        <f t="shared" si="51"/>
        <v>0</v>
      </c>
      <c r="AE171" s="66">
        <f t="shared" si="51"/>
        <v>0</v>
      </c>
      <c r="AF171" s="66">
        <f t="shared" si="51"/>
        <v>0</v>
      </c>
      <c r="AG171" s="66">
        <f t="shared" si="51"/>
        <v>0</v>
      </c>
      <c r="AH171" s="66">
        <f t="shared" si="51"/>
        <v>0</v>
      </c>
      <c r="AI171" s="66">
        <f t="shared" si="51"/>
        <v>0</v>
      </c>
      <c r="AJ171" s="66">
        <f t="shared" si="51"/>
        <v>0</v>
      </c>
      <c r="AK171" s="66">
        <f t="shared" si="51"/>
        <v>0</v>
      </c>
      <c r="AL171" s="66">
        <f t="shared" si="51"/>
        <v>0</v>
      </c>
      <c r="AM171" s="66">
        <f t="shared" si="51"/>
        <v>0</v>
      </c>
      <c r="AN171" s="66">
        <f t="shared" si="51"/>
        <v>0</v>
      </c>
      <c r="AO171" s="66">
        <f t="shared" si="51"/>
        <v>0</v>
      </c>
      <c r="AP171" s="66">
        <f t="shared" si="51"/>
        <v>0</v>
      </c>
      <c r="AQ171" s="66">
        <f t="shared" si="51"/>
        <v>0</v>
      </c>
      <c r="AR171" s="66">
        <f t="shared" si="51"/>
        <v>0</v>
      </c>
      <c r="AS171" s="66">
        <f t="shared" si="51"/>
        <v>0</v>
      </c>
      <c r="AT171" s="66">
        <f t="shared" si="51"/>
        <v>0</v>
      </c>
      <c r="AU171" s="66">
        <f t="shared" si="51"/>
        <v>0</v>
      </c>
      <c r="AV171" s="66">
        <f t="shared" si="51"/>
        <v>0</v>
      </c>
      <c r="AW171" s="66">
        <f t="shared" si="51"/>
        <v>0</v>
      </c>
      <c r="AX171" s="66">
        <f t="shared" si="51"/>
        <v>0</v>
      </c>
      <c r="AY171" s="66">
        <f t="shared" si="51"/>
        <v>0</v>
      </c>
      <c r="AZ171" s="66">
        <f t="shared" si="51"/>
        <v>0</v>
      </c>
      <c r="BA171" s="66">
        <f t="shared" si="51"/>
        <v>0</v>
      </c>
      <c r="BB171" s="66">
        <f t="shared" si="51"/>
        <v>0</v>
      </c>
      <c r="BC171" s="66">
        <f t="shared" si="51"/>
        <v>0</v>
      </c>
      <c r="BD171" s="66">
        <f t="shared" si="51"/>
        <v>0</v>
      </c>
      <c r="BE171" s="66">
        <f t="shared" si="51"/>
        <v>0</v>
      </c>
      <c r="BF171" s="66">
        <f t="shared" si="51"/>
        <v>0</v>
      </c>
      <c r="BG171" s="66">
        <f t="shared" si="51"/>
        <v>0</v>
      </c>
      <c r="BH171" s="66">
        <f t="shared" si="51"/>
        <v>0</v>
      </c>
      <c r="BI171" s="66">
        <f t="shared" si="51"/>
        <v>0</v>
      </c>
      <c r="BJ171" s="66">
        <f t="shared" si="51"/>
        <v>0</v>
      </c>
      <c r="BK171" s="66">
        <f t="shared" si="51"/>
        <v>0</v>
      </c>
      <c r="BL171" s="66">
        <f t="shared" si="51"/>
        <v>0</v>
      </c>
      <c r="BM171" s="66">
        <f t="shared" si="51"/>
        <v>0</v>
      </c>
      <c r="BN171" s="66">
        <f t="shared" si="51"/>
        <v>0</v>
      </c>
      <c r="BO171" s="66">
        <f t="shared" si="51"/>
        <v>0</v>
      </c>
      <c r="BP171" s="66">
        <f t="shared" si="51"/>
        <v>0</v>
      </c>
      <c r="BQ171" s="66">
        <f t="shared" si="51"/>
        <v>0</v>
      </c>
      <c r="BR171" s="66">
        <f t="shared" si="51"/>
        <v>0</v>
      </c>
      <c r="BS171" s="66">
        <f t="shared" ref="BS171:CS171" si="52">BS67</f>
        <v>0</v>
      </c>
      <c r="BT171" s="66">
        <f t="shared" si="52"/>
        <v>0</v>
      </c>
      <c r="BU171" s="66">
        <f t="shared" si="52"/>
        <v>0</v>
      </c>
      <c r="BV171" s="66">
        <f t="shared" si="52"/>
        <v>0</v>
      </c>
      <c r="BW171" s="66">
        <f t="shared" si="52"/>
        <v>0</v>
      </c>
      <c r="BX171" s="66">
        <f t="shared" si="52"/>
        <v>0</v>
      </c>
      <c r="BY171" s="66">
        <f t="shared" si="52"/>
        <v>0</v>
      </c>
      <c r="BZ171" s="66">
        <f t="shared" si="52"/>
        <v>0</v>
      </c>
      <c r="CA171" s="66">
        <f t="shared" si="52"/>
        <v>0</v>
      </c>
      <c r="CB171" s="66">
        <f t="shared" si="52"/>
        <v>0</v>
      </c>
      <c r="CC171" s="66">
        <f t="shared" si="52"/>
        <v>0</v>
      </c>
      <c r="CD171" s="66">
        <f t="shared" si="52"/>
        <v>0</v>
      </c>
      <c r="CE171" s="66">
        <f t="shared" si="52"/>
        <v>0</v>
      </c>
      <c r="CF171" s="66">
        <f t="shared" si="52"/>
        <v>0</v>
      </c>
      <c r="CG171" s="66">
        <f t="shared" si="52"/>
        <v>0</v>
      </c>
      <c r="CH171" s="66">
        <f t="shared" si="52"/>
        <v>0</v>
      </c>
      <c r="CI171" s="66">
        <f t="shared" si="52"/>
        <v>0</v>
      </c>
      <c r="CJ171" s="66">
        <f t="shared" si="52"/>
        <v>0</v>
      </c>
      <c r="CK171" s="66">
        <f t="shared" si="52"/>
        <v>0</v>
      </c>
      <c r="CL171" s="66">
        <f t="shared" si="52"/>
        <v>0</v>
      </c>
      <c r="CM171" s="66">
        <f t="shared" si="52"/>
        <v>0</v>
      </c>
      <c r="CN171" s="66">
        <f t="shared" si="52"/>
        <v>0</v>
      </c>
      <c r="CO171" s="66">
        <f t="shared" si="52"/>
        <v>0</v>
      </c>
      <c r="CP171" s="66">
        <f t="shared" si="52"/>
        <v>0</v>
      </c>
      <c r="CQ171" s="66">
        <f t="shared" si="52"/>
        <v>0</v>
      </c>
      <c r="CR171" s="66">
        <f t="shared" si="52"/>
        <v>0</v>
      </c>
      <c r="CS171" s="66">
        <f t="shared" si="52"/>
        <v>0</v>
      </c>
      <c r="CT171" s="9"/>
    </row>
    <row r="172" spans="3:98" hidden="1" x14ac:dyDescent="0.35">
      <c r="E172" s="495"/>
      <c r="F172" s="495"/>
      <c r="G172" s="131"/>
      <c r="H172" s="131"/>
      <c r="I172" s="131"/>
      <c r="J172" s="131"/>
      <c r="K172" s="131"/>
      <c r="L172" s="131"/>
      <c r="M172" s="131"/>
      <c r="N172" s="131"/>
      <c r="O172" s="131"/>
      <c r="P172" s="131"/>
      <c r="Q172" s="131"/>
      <c r="R172" s="131"/>
      <c r="S172" s="131"/>
      <c r="T172" s="131"/>
      <c r="U172" s="131"/>
      <c r="V172" s="131"/>
      <c r="W172" s="131"/>
      <c r="X172" s="131"/>
      <c r="Y172" s="131"/>
      <c r="Z172" s="131"/>
      <c r="AA172" s="131"/>
      <c r="AB172" s="131"/>
      <c r="AC172" s="131"/>
      <c r="AD172" s="131"/>
      <c r="AE172" s="131"/>
      <c r="AF172" s="131"/>
      <c r="AG172" s="131"/>
      <c r="AH172" s="131"/>
      <c r="AI172" s="131"/>
      <c r="AJ172" s="131"/>
      <c r="AK172" s="131"/>
      <c r="AL172" s="131"/>
      <c r="AM172" s="131"/>
      <c r="AN172" s="131"/>
      <c r="AO172" s="131"/>
      <c r="AP172" s="131"/>
      <c r="AQ172" s="131"/>
      <c r="AR172" s="131"/>
      <c r="AS172" s="131"/>
      <c r="AT172" s="131"/>
      <c r="AU172" s="131"/>
      <c r="AV172" s="131"/>
      <c r="AW172" s="131"/>
      <c r="AX172" s="131"/>
      <c r="AY172" s="131"/>
      <c r="AZ172" s="131"/>
      <c r="BA172" s="131"/>
      <c r="BB172" s="131"/>
      <c r="BC172" s="131"/>
      <c r="BD172" s="131"/>
      <c r="BE172" s="131"/>
      <c r="BF172" s="131"/>
      <c r="BG172" s="131"/>
      <c r="BH172" s="131"/>
      <c r="BI172" s="131"/>
      <c r="BJ172" s="131"/>
      <c r="BK172" s="131"/>
      <c r="BL172" s="131"/>
      <c r="BM172" s="131"/>
      <c r="BN172" s="131"/>
      <c r="BO172" s="131"/>
      <c r="BP172" s="131"/>
      <c r="BQ172" s="131"/>
      <c r="BR172" s="131"/>
      <c r="BS172" s="131"/>
      <c r="BT172" s="131"/>
      <c r="BU172" s="131"/>
      <c r="BV172" s="131"/>
      <c r="BW172" s="131"/>
      <c r="BX172" s="131"/>
      <c r="BY172" s="131"/>
      <c r="BZ172" s="131"/>
      <c r="CA172" s="131"/>
      <c r="CB172" s="131"/>
      <c r="CC172" s="131"/>
      <c r="CD172" s="131"/>
      <c r="CE172" s="131"/>
      <c r="CF172" s="131"/>
      <c r="CG172" s="131"/>
      <c r="CH172" s="131"/>
      <c r="CI172" s="131"/>
      <c r="CJ172" s="131"/>
      <c r="CK172" s="131"/>
      <c r="CL172" s="131"/>
      <c r="CM172" s="131"/>
      <c r="CN172" s="131"/>
      <c r="CO172" s="131"/>
      <c r="CP172" s="131"/>
      <c r="CQ172" s="131"/>
      <c r="CR172" s="131"/>
      <c r="CS172" s="131"/>
      <c r="CT172" s="9"/>
    </row>
    <row r="173" spans="3:98" ht="14.25" hidden="1" customHeight="1" x14ac:dyDescent="0.35">
      <c r="C173" s="81" t="str">
        <f>C95</f>
        <v>G. Total net value of externalities</v>
      </c>
      <c r="E173" s="492">
        <f>G173+NPV(G.Asm!$F$40,H173:INDEX(H173:CS173,RP))</f>
        <v>0</v>
      </c>
      <c r="F173" s="492">
        <f>SUMIF($G$4:$CS$4,"&lt;="&amp;RP,G173:CS173)</f>
        <v>0</v>
      </c>
      <c r="G173" s="66">
        <f t="shared" ref="G173:BR173" si="53">G95</f>
        <v>0</v>
      </c>
      <c r="H173" s="66">
        <f t="shared" si="53"/>
        <v>0</v>
      </c>
      <c r="I173" s="66">
        <f t="shared" si="53"/>
        <v>0</v>
      </c>
      <c r="J173" s="66">
        <f t="shared" si="53"/>
        <v>0</v>
      </c>
      <c r="K173" s="66">
        <f t="shared" si="53"/>
        <v>0</v>
      </c>
      <c r="L173" s="66">
        <f t="shared" si="53"/>
        <v>0</v>
      </c>
      <c r="M173" s="66">
        <f t="shared" si="53"/>
        <v>0</v>
      </c>
      <c r="N173" s="66">
        <f t="shared" si="53"/>
        <v>0</v>
      </c>
      <c r="O173" s="66">
        <f t="shared" si="53"/>
        <v>0</v>
      </c>
      <c r="P173" s="66">
        <f t="shared" si="53"/>
        <v>0</v>
      </c>
      <c r="Q173" s="66">
        <f t="shared" si="53"/>
        <v>0</v>
      </c>
      <c r="R173" s="66">
        <f t="shared" si="53"/>
        <v>0</v>
      </c>
      <c r="S173" s="66">
        <f t="shared" si="53"/>
        <v>0</v>
      </c>
      <c r="T173" s="66">
        <f t="shared" si="53"/>
        <v>0</v>
      </c>
      <c r="U173" s="66">
        <f t="shared" si="53"/>
        <v>0</v>
      </c>
      <c r="V173" s="66">
        <f t="shared" si="53"/>
        <v>0</v>
      </c>
      <c r="W173" s="66">
        <f t="shared" si="53"/>
        <v>0</v>
      </c>
      <c r="X173" s="66">
        <f t="shared" si="53"/>
        <v>0</v>
      </c>
      <c r="Y173" s="66">
        <f t="shared" si="53"/>
        <v>0</v>
      </c>
      <c r="Z173" s="66">
        <f t="shared" si="53"/>
        <v>0</v>
      </c>
      <c r="AA173" s="66">
        <f t="shared" si="53"/>
        <v>0</v>
      </c>
      <c r="AB173" s="66">
        <f t="shared" si="53"/>
        <v>0</v>
      </c>
      <c r="AC173" s="66">
        <f t="shared" si="53"/>
        <v>0</v>
      </c>
      <c r="AD173" s="66">
        <f t="shared" si="53"/>
        <v>0</v>
      </c>
      <c r="AE173" s="66">
        <f t="shared" si="53"/>
        <v>0</v>
      </c>
      <c r="AF173" s="66">
        <f t="shared" si="53"/>
        <v>0</v>
      </c>
      <c r="AG173" s="66">
        <f t="shared" si="53"/>
        <v>0</v>
      </c>
      <c r="AH173" s="66">
        <f t="shared" si="53"/>
        <v>0</v>
      </c>
      <c r="AI173" s="66">
        <f t="shared" si="53"/>
        <v>0</v>
      </c>
      <c r="AJ173" s="66">
        <f t="shared" si="53"/>
        <v>0</v>
      </c>
      <c r="AK173" s="66">
        <f t="shared" si="53"/>
        <v>0</v>
      </c>
      <c r="AL173" s="66">
        <f t="shared" si="53"/>
        <v>0</v>
      </c>
      <c r="AM173" s="66">
        <f t="shared" si="53"/>
        <v>0</v>
      </c>
      <c r="AN173" s="66">
        <f t="shared" si="53"/>
        <v>0</v>
      </c>
      <c r="AO173" s="66">
        <f t="shared" si="53"/>
        <v>0</v>
      </c>
      <c r="AP173" s="66">
        <f t="shared" si="53"/>
        <v>0</v>
      </c>
      <c r="AQ173" s="66">
        <f t="shared" si="53"/>
        <v>0</v>
      </c>
      <c r="AR173" s="66">
        <f t="shared" si="53"/>
        <v>0</v>
      </c>
      <c r="AS173" s="66">
        <f t="shared" si="53"/>
        <v>0</v>
      </c>
      <c r="AT173" s="66">
        <f t="shared" si="53"/>
        <v>0</v>
      </c>
      <c r="AU173" s="66">
        <f t="shared" si="53"/>
        <v>0</v>
      </c>
      <c r="AV173" s="66">
        <f t="shared" si="53"/>
        <v>0</v>
      </c>
      <c r="AW173" s="66">
        <f t="shared" si="53"/>
        <v>0</v>
      </c>
      <c r="AX173" s="66">
        <f t="shared" si="53"/>
        <v>0</v>
      </c>
      <c r="AY173" s="66">
        <f t="shared" si="53"/>
        <v>0</v>
      </c>
      <c r="AZ173" s="66">
        <f t="shared" si="53"/>
        <v>0</v>
      </c>
      <c r="BA173" s="66">
        <f t="shared" si="53"/>
        <v>0</v>
      </c>
      <c r="BB173" s="66">
        <f t="shared" si="53"/>
        <v>0</v>
      </c>
      <c r="BC173" s="66">
        <f t="shared" si="53"/>
        <v>0</v>
      </c>
      <c r="BD173" s="66">
        <f t="shared" si="53"/>
        <v>0</v>
      </c>
      <c r="BE173" s="66">
        <f t="shared" si="53"/>
        <v>0</v>
      </c>
      <c r="BF173" s="66">
        <f t="shared" si="53"/>
        <v>0</v>
      </c>
      <c r="BG173" s="66">
        <f t="shared" si="53"/>
        <v>0</v>
      </c>
      <c r="BH173" s="66">
        <f t="shared" si="53"/>
        <v>0</v>
      </c>
      <c r="BI173" s="66">
        <f t="shared" si="53"/>
        <v>0</v>
      </c>
      <c r="BJ173" s="66">
        <f t="shared" si="53"/>
        <v>0</v>
      </c>
      <c r="BK173" s="66">
        <f t="shared" si="53"/>
        <v>0</v>
      </c>
      <c r="BL173" s="66">
        <f t="shared" si="53"/>
        <v>0</v>
      </c>
      <c r="BM173" s="66">
        <f t="shared" si="53"/>
        <v>0</v>
      </c>
      <c r="BN173" s="66">
        <f t="shared" si="53"/>
        <v>0</v>
      </c>
      <c r="BO173" s="66">
        <f t="shared" si="53"/>
        <v>0</v>
      </c>
      <c r="BP173" s="66">
        <f t="shared" si="53"/>
        <v>0</v>
      </c>
      <c r="BQ173" s="66">
        <f t="shared" si="53"/>
        <v>0</v>
      </c>
      <c r="BR173" s="66">
        <f t="shared" si="53"/>
        <v>0</v>
      </c>
      <c r="BS173" s="66">
        <f t="shared" ref="BS173:CS173" si="54">BS95</f>
        <v>0</v>
      </c>
      <c r="BT173" s="66">
        <f t="shared" si="54"/>
        <v>0</v>
      </c>
      <c r="BU173" s="66">
        <f t="shared" si="54"/>
        <v>0</v>
      </c>
      <c r="BV173" s="66">
        <f t="shared" si="54"/>
        <v>0</v>
      </c>
      <c r="BW173" s="66">
        <f t="shared" si="54"/>
        <v>0</v>
      </c>
      <c r="BX173" s="66">
        <f t="shared" si="54"/>
        <v>0</v>
      </c>
      <c r="BY173" s="66">
        <f t="shared" si="54"/>
        <v>0</v>
      </c>
      <c r="BZ173" s="66">
        <f t="shared" si="54"/>
        <v>0</v>
      </c>
      <c r="CA173" s="66">
        <f t="shared" si="54"/>
        <v>0</v>
      </c>
      <c r="CB173" s="66">
        <f t="shared" si="54"/>
        <v>0</v>
      </c>
      <c r="CC173" s="66">
        <f t="shared" si="54"/>
        <v>0</v>
      </c>
      <c r="CD173" s="66">
        <f t="shared" si="54"/>
        <v>0</v>
      </c>
      <c r="CE173" s="66">
        <f t="shared" si="54"/>
        <v>0</v>
      </c>
      <c r="CF173" s="66">
        <f t="shared" si="54"/>
        <v>0</v>
      </c>
      <c r="CG173" s="66">
        <f t="shared" si="54"/>
        <v>0</v>
      </c>
      <c r="CH173" s="66">
        <f t="shared" si="54"/>
        <v>0</v>
      </c>
      <c r="CI173" s="66">
        <f t="shared" si="54"/>
        <v>0</v>
      </c>
      <c r="CJ173" s="66">
        <f t="shared" si="54"/>
        <v>0</v>
      </c>
      <c r="CK173" s="66">
        <f t="shared" si="54"/>
        <v>0</v>
      </c>
      <c r="CL173" s="66">
        <f t="shared" si="54"/>
        <v>0</v>
      </c>
      <c r="CM173" s="66">
        <f t="shared" si="54"/>
        <v>0</v>
      </c>
      <c r="CN173" s="66">
        <f t="shared" si="54"/>
        <v>0</v>
      </c>
      <c r="CO173" s="66">
        <f t="shared" si="54"/>
        <v>0</v>
      </c>
      <c r="CP173" s="66">
        <f t="shared" si="54"/>
        <v>0</v>
      </c>
      <c r="CQ173" s="66">
        <f t="shared" si="54"/>
        <v>0</v>
      </c>
      <c r="CR173" s="66">
        <f t="shared" si="54"/>
        <v>0</v>
      </c>
      <c r="CS173" s="66">
        <f t="shared" si="54"/>
        <v>0</v>
      </c>
      <c r="CT173" s="9"/>
    </row>
    <row r="174" spans="3:98" ht="14.25" hidden="1" customHeight="1" x14ac:dyDescent="0.35">
      <c r="C174" s="81" t="str">
        <f>C119</f>
        <v>H. Total net value of climate change mitigation</v>
      </c>
      <c r="E174" s="492">
        <f>G174+NPV(G.Asm!$F$40,H174:INDEX(H174:CS174,RP))</f>
        <v>0</v>
      </c>
      <c r="F174" s="492">
        <f>SUMIF($G$4:$CS$4,"&lt;="&amp;RP,G174:CS174)</f>
        <v>0</v>
      </c>
      <c r="G174" s="66">
        <f t="shared" ref="G174:BR174" si="55">G119</f>
        <v>0</v>
      </c>
      <c r="H174" s="66">
        <f t="shared" si="55"/>
        <v>0</v>
      </c>
      <c r="I174" s="66">
        <f t="shared" si="55"/>
        <v>0</v>
      </c>
      <c r="J174" s="66">
        <f t="shared" si="55"/>
        <v>0</v>
      </c>
      <c r="K174" s="66">
        <f t="shared" si="55"/>
        <v>0</v>
      </c>
      <c r="L174" s="66">
        <f t="shared" si="55"/>
        <v>0</v>
      </c>
      <c r="M174" s="66">
        <f t="shared" si="55"/>
        <v>0</v>
      </c>
      <c r="N174" s="66">
        <f t="shared" si="55"/>
        <v>0</v>
      </c>
      <c r="O174" s="66">
        <f t="shared" si="55"/>
        <v>0</v>
      </c>
      <c r="P174" s="66">
        <f t="shared" si="55"/>
        <v>0</v>
      </c>
      <c r="Q174" s="66">
        <f t="shared" si="55"/>
        <v>0</v>
      </c>
      <c r="R174" s="66">
        <f t="shared" si="55"/>
        <v>0</v>
      </c>
      <c r="S174" s="66">
        <f t="shared" si="55"/>
        <v>0</v>
      </c>
      <c r="T174" s="66">
        <f t="shared" si="55"/>
        <v>0</v>
      </c>
      <c r="U174" s="66">
        <f t="shared" si="55"/>
        <v>0</v>
      </c>
      <c r="V174" s="66">
        <f t="shared" si="55"/>
        <v>0</v>
      </c>
      <c r="W174" s="66">
        <f t="shared" si="55"/>
        <v>0</v>
      </c>
      <c r="X174" s="66">
        <f t="shared" si="55"/>
        <v>0</v>
      </c>
      <c r="Y174" s="66">
        <f t="shared" si="55"/>
        <v>0</v>
      </c>
      <c r="Z174" s="66">
        <f t="shared" si="55"/>
        <v>0</v>
      </c>
      <c r="AA174" s="66">
        <f t="shared" si="55"/>
        <v>0</v>
      </c>
      <c r="AB174" s="66">
        <f t="shared" si="55"/>
        <v>0</v>
      </c>
      <c r="AC174" s="66">
        <f t="shared" si="55"/>
        <v>0</v>
      </c>
      <c r="AD174" s="66">
        <f t="shared" si="55"/>
        <v>0</v>
      </c>
      <c r="AE174" s="66">
        <f t="shared" si="55"/>
        <v>0</v>
      </c>
      <c r="AF174" s="66">
        <f t="shared" si="55"/>
        <v>0</v>
      </c>
      <c r="AG174" s="66">
        <f t="shared" si="55"/>
        <v>0</v>
      </c>
      <c r="AH174" s="66">
        <f t="shared" si="55"/>
        <v>0</v>
      </c>
      <c r="AI174" s="66">
        <f t="shared" si="55"/>
        <v>0</v>
      </c>
      <c r="AJ174" s="66">
        <f t="shared" si="55"/>
        <v>0</v>
      </c>
      <c r="AK174" s="66">
        <f t="shared" si="55"/>
        <v>0</v>
      </c>
      <c r="AL174" s="66">
        <f t="shared" si="55"/>
        <v>0</v>
      </c>
      <c r="AM174" s="66">
        <f t="shared" si="55"/>
        <v>0</v>
      </c>
      <c r="AN174" s="66">
        <f t="shared" si="55"/>
        <v>0</v>
      </c>
      <c r="AO174" s="66">
        <f t="shared" si="55"/>
        <v>0</v>
      </c>
      <c r="AP174" s="66">
        <f t="shared" si="55"/>
        <v>0</v>
      </c>
      <c r="AQ174" s="66">
        <f t="shared" si="55"/>
        <v>0</v>
      </c>
      <c r="AR174" s="66">
        <f t="shared" si="55"/>
        <v>0</v>
      </c>
      <c r="AS174" s="66">
        <f t="shared" si="55"/>
        <v>0</v>
      </c>
      <c r="AT174" s="66">
        <f t="shared" si="55"/>
        <v>0</v>
      </c>
      <c r="AU174" s="66">
        <f t="shared" si="55"/>
        <v>0</v>
      </c>
      <c r="AV174" s="66">
        <f t="shared" si="55"/>
        <v>0</v>
      </c>
      <c r="AW174" s="66">
        <f t="shared" si="55"/>
        <v>0</v>
      </c>
      <c r="AX174" s="66">
        <f t="shared" si="55"/>
        <v>0</v>
      </c>
      <c r="AY174" s="66">
        <f t="shared" si="55"/>
        <v>0</v>
      </c>
      <c r="AZ174" s="66">
        <f t="shared" si="55"/>
        <v>0</v>
      </c>
      <c r="BA174" s="66">
        <f t="shared" si="55"/>
        <v>0</v>
      </c>
      <c r="BB174" s="66">
        <f t="shared" si="55"/>
        <v>0</v>
      </c>
      <c r="BC174" s="66">
        <f t="shared" si="55"/>
        <v>0</v>
      </c>
      <c r="BD174" s="66">
        <f t="shared" si="55"/>
        <v>0</v>
      </c>
      <c r="BE174" s="66">
        <f t="shared" si="55"/>
        <v>0</v>
      </c>
      <c r="BF174" s="66">
        <f t="shared" si="55"/>
        <v>0</v>
      </c>
      <c r="BG174" s="66">
        <f t="shared" si="55"/>
        <v>0</v>
      </c>
      <c r="BH174" s="66">
        <f t="shared" si="55"/>
        <v>0</v>
      </c>
      <c r="BI174" s="66">
        <f t="shared" si="55"/>
        <v>0</v>
      </c>
      <c r="BJ174" s="66">
        <f t="shared" si="55"/>
        <v>0</v>
      </c>
      <c r="BK174" s="66">
        <f t="shared" si="55"/>
        <v>0</v>
      </c>
      <c r="BL174" s="66">
        <f t="shared" si="55"/>
        <v>0</v>
      </c>
      <c r="BM174" s="66">
        <f t="shared" si="55"/>
        <v>0</v>
      </c>
      <c r="BN174" s="66">
        <f t="shared" si="55"/>
        <v>0</v>
      </c>
      <c r="BO174" s="66">
        <f t="shared" si="55"/>
        <v>0</v>
      </c>
      <c r="BP174" s="66">
        <f t="shared" si="55"/>
        <v>0</v>
      </c>
      <c r="BQ174" s="66">
        <f t="shared" si="55"/>
        <v>0</v>
      </c>
      <c r="BR174" s="66">
        <f t="shared" si="55"/>
        <v>0</v>
      </c>
      <c r="BS174" s="66">
        <f t="shared" ref="BS174:CS174" si="56">BS119</f>
        <v>0</v>
      </c>
      <c r="BT174" s="66">
        <f t="shared" si="56"/>
        <v>0</v>
      </c>
      <c r="BU174" s="66">
        <f t="shared" si="56"/>
        <v>0</v>
      </c>
      <c r="BV174" s="66">
        <f t="shared" si="56"/>
        <v>0</v>
      </c>
      <c r="BW174" s="66">
        <f t="shared" si="56"/>
        <v>0</v>
      </c>
      <c r="BX174" s="66">
        <f t="shared" si="56"/>
        <v>0</v>
      </c>
      <c r="BY174" s="66">
        <f t="shared" si="56"/>
        <v>0</v>
      </c>
      <c r="BZ174" s="66">
        <f t="shared" si="56"/>
        <v>0</v>
      </c>
      <c r="CA174" s="66">
        <f t="shared" si="56"/>
        <v>0</v>
      </c>
      <c r="CB174" s="66">
        <f t="shared" si="56"/>
        <v>0</v>
      </c>
      <c r="CC174" s="66">
        <f t="shared" si="56"/>
        <v>0</v>
      </c>
      <c r="CD174" s="66">
        <f t="shared" si="56"/>
        <v>0</v>
      </c>
      <c r="CE174" s="66">
        <f t="shared" si="56"/>
        <v>0</v>
      </c>
      <c r="CF174" s="66">
        <f t="shared" si="56"/>
        <v>0</v>
      </c>
      <c r="CG174" s="66">
        <f t="shared" si="56"/>
        <v>0</v>
      </c>
      <c r="CH174" s="66">
        <f t="shared" si="56"/>
        <v>0</v>
      </c>
      <c r="CI174" s="66">
        <f t="shared" si="56"/>
        <v>0</v>
      </c>
      <c r="CJ174" s="66">
        <f t="shared" si="56"/>
        <v>0</v>
      </c>
      <c r="CK174" s="66">
        <f t="shared" si="56"/>
        <v>0</v>
      </c>
      <c r="CL174" s="66">
        <f t="shared" si="56"/>
        <v>0</v>
      </c>
      <c r="CM174" s="66">
        <f t="shared" si="56"/>
        <v>0</v>
      </c>
      <c r="CN174" s="66">
        <f t="shared" si="56"/>
        <v>0</v>
      </c>
      <c r="CO174" s="66">
        <f t="shared" si="56"/>
        <v>0</v>
      </c>
      <c r="CP174" s="66">
        <f t="shared" si="56"/>
        <v>0</v>
      </c>
      <c r="CQ174" s="66">
        <f t="shared" si="56"/>
        <v>0</v>
      </c>
      <c r="CR174" s="66">
        <f t="shared" si="56"/>
        <v>0</v>
      </c>
      <c r="CS174" s="66">
        <f t="shared" si="56"/>
        <v>0</v>
      </c>
      <c r="CT174" s="9"/>
    </row>
    <row r="175" spans="3:98" hidden="1" x14ac:dyDescent="0.35">
      <c r="E175" s="495"/>
      <c r="F175" s="495"/>
      <c r="G175" s="131"/>
      <c r="H175" s="131"/>
      <c r="I175" s="131"/>
      <c r="J175" s="131"/>
      <c r="K175" s="131"/>
      <c r="L175" s="131"/>
      <c r="M175" s="131"/>
      <c r="N175" s="131"/>
      <c r="O175" s="131"/>
      <c r="P175" s="131"/>
      <c r="Q175" s="131"/>
      <c r="R175" s="131"/>
      <c r="S175" s="131"/>
      <c r="T175" s="131"/>
      <c r="U175" s="131"/>
      <c r="V175" s="131"/>
      <c r="W175" s="131"/>
      <c r="X175" s="131"/>
      <c r="Y175" s="131"/>
      <c r="Z175" s="131"/>
      <c r="AA175" s="131"/>
      <c r="AB175" s="131"/>
      <c r="AC175" s="131"/>
      <c r="AD175" s="131"/>
      <c r="AE175" s="131"/>
      <c r="AF175" s="131"/>
      <c r="AG175" s="131"/>
      <c r="AH175" s="131"/>
      <c r="AI175" s="131"/>
      <c r="AJ175" s="131"/>
      <c r="AK175" s="131"/>
      <c r="AL175" s="131"/>
      <c r="AM175" s="131"/>
      <c r="AN175" s="131"/>
      <c r="AO175" s="131"/>
      <c r="AP175" s="131"/>
      <c r="AQ175" s="131"/>
      <c r="AR175" s="131"/>
      <c r="AS175" s="131"/>
      <c r="AT175" s="131"/>
      <c r="AU175" s="131"/>
      <c r="AV175" s="131"/>
      <c r="AW175" s="131"/>
      <c r="AX175" s="131"/>
      <c r="AY175" s="131"/>
      <c r="AZ175" s="131"/>
      <c r="BA175" s="131"/>
      <c r="BB175" s="131"/>
      <c r="BC175" s="131"/>
      <c r="BD175" s="131"/>
      <c r="BE175" s="131"/>
      <c r="BF175" s="131"/>
      <c r="BG175" s="131"/>
      <c r="BH175" s="131"/>
      <c r="BI175" s="131"/>
      <c r="BJ175" s="131"/>
      <c r="BK175" s="131"/>
      <c r="BL175" s="131"/>
      <c r="BM175" s="131"/>
      <c r="BN175" s="131"/>
      <c r="BO175" s="131"/>
      <c r="BP175" s="131"/>
      <c r="BQ175" s="131"/>
      <c r="BR175" s="131"/>
      <c r="BS175" s="131"/>
      <c r="BT175" s="131"/>
      <c r="BU175" s="131"/>
      <c r="BV175" s="131"/>
      <c r="BW175" s="131"/>
      <c r="BX175" s="131"/>
      <c r="BY175" s="131"/>
      <c r="BZ175" s="131"/>
      <c r="CA175" s="131"/>
      <c r="CB175" s="131"/>
      <c r="CC175" s="131"/>
      <c r="CD175" s="131"/>
      <c r="CE175" s="131"/>
      <c r="CF175" s="131"/>
      <c r="CG175" s="131"/>
      <c r="CH175" s="131"/>
      <c r="CI175" s="131"/>
      <c r="CJ175" s="131"/>
      <c r="CK175" s="131"/>
      <c r="CL175" s="131"/>
      <c r="CM175" s="131"/>
      <c r="CN175" s="131"/>
      <c r="CO175" s="131"/>
      <c r="CP175" s="131"/>
      <c r="CQ175" s="131"/>
      <c r="CR175" s="131"/>
      <c r="CS175" s="131"/>
      <c r="CT175" s="9"/>
    </row>
    <row r="176" spans="3:98" ht="14.25" hidden="1" customHeight="1" x14ac:dyDescent="0.35">
      <c r="C176" s="77" t="s">
        <v>27</v>
      </c>
      <c r="E176" s="692" t="str">
        <f>IF(E171&lt;=0,"No value",(E166-E167+E168-E169)/E171)</f>
        <v>No value</v>
      </c>
      <c r="F176" s="692"/>
      <c r="G176" s="131"/>
      <c r="H176" s="131"/>
      <c r="I176" s="131"/>
      <c r="J176" s="131"/>
      <c r="K176" s="131"/>
      <c r="L176" s="131"/>
      <c r="M176" s="131"/>
      <c r="N176" s="131"/>
      <c r="O176" s="131"/>
      <c r="P176" s="131"/>
      <c r="Q176" s="131"/>
      <c r="R176" s="131"/>
      <c r="S176" s="131"/>
      <c r="T176" s="131"/>
      <c r="U176" s="131"/>
      <c r="V176" s="131"/>
      <c r="W176" s="131"/>
      <c r="X176" s="131"/>
      <c r="Y176" s="131"/>
      <c r="Z176" s="131"/>
      <c r="AA176" s="131"/>
      <c r="AB176" s="131"/>
      <c r="AC176" s="131"/>
      <c r="AD176" s="131"/>
      <c r="AE176" s="131"/>
      <c r="AF176" s="131"/>
      <c r="AG176" s="131"/>
      <c r="AH176" s="131"/>
      <c r="AI176" s="131"/>
      <c r="AJ176" s="131"/>
      <c r="AK176" s="131"/>
      <c r="AL176" s="131"/>
      <c r="AM176" s="131"/>
      <c r="AN176" s="131"/>
      <c r="AO176" s="131"/>
      <c r="AP176" s="131"/>
      <c r="AQ176" s="131"/>
      <c r="AR176" s="131"/>
      <c r="AS176" s="131"/>
      <c r="AT176" s="131"/>
      <c r="AU176" s="131"/>
      <c r="AV176" s="131"/>
      <c r="AW176" s="131"/>
      <c r="AX176" s="131"/>
      <c r="AY176" s="131"/>
      <c r="AZ176" s="131"/>
      <c r="BA176" s="131"/>
      <c r="BB176" s="131"/>
      <c r="BC176" s="131"/>
      <c r="BD176" s="131"/>
      <c r="BE176" s="131"/>
      <c r="BF176" s="131"/>
      <c r="BG176" s="131"/>
      <c r="BH176" s="131"/>
      <c r="BI176" s="131"/>
      <c r="BJ176" s="131"/>
      <c r="BK176" s="131"/>
      <c r="BL176" s="131"/>
      <c r="BM176" s="131"/>
      <c r="BN176" s="131"/>
      <c r="BO176" s="131"/>
      <c r="BP176" s="131"/>
      <c r="BQ176" s="131"/>
      <c r="BR176" s="131"/>
      <c r="BS176" s="131"/>
      <c r="BT176" s="131"/>
      <c r="BU176" s="131"/>
      <c r="BV176" s="131"/>
      <c r="BW176" s="131"/>
      <c r="BX176" s="131"/>
      <c r="BY176" s="131"/>
      <c r="BZ176" s="131"/>
      <c r="CA176" s="131"/>
      <c r="CB176" s="131"/>
      <c r="CC176" s="131"/>
      <c r="CD176" s="131"/>
      <c r="CE176" s="131"/>
      <c r="CF176" s="131"/>
      <c r="CG176" s="131"/>
      <c r="CH176" s="131"/>
      <c r="CI176" s="131"/>
      <c r="CJ176" s="131"/>
      <c r="CK176" s="131"/>
      <c r="CL176" s="131"/>
      <c r="CM176" s="131"/>
      <c r="CN176" s="131"/>
      <c r="CO176" s="131"/>
      <c r="CP176" s="131"/>
      <c r="CQ176" s="131"/>
      <c r="CR176" s="131"/>
      <c r="CS176" s="131"/>
      <c r="CT176" s="9"/>
    </row>
    <row r="177" spans="3:98" ht="14.25" hidden="1" customHeight="1" x14ac:dyDescent="0.35">
      <c r="C177" s="77" t="s">
        <v>220</v>
      </c>
      <c r="E177" s="692" t="str">
        <f>IF(E171&lt;=0,"No value",(E166-E167+E168-E169-E173-E174)/E171)</f>
        <v>No value</v>
      </c>
      <c r="F177" s="692"/>
      <c r="G177" s="131"/>
      <c r="H177" s="131"/>
      <c r="I177" s="131"/>
      <c r="J177" s="131"/>
      <c r="K177" s="131"/>
      <c r="L177" s="131"/>
      <c r="M177" s="131"/>
      <c r="N177" s="131"/>
      <c r="O177" s="131"/>
      <c r="P177" s="131"/>
      <c r="Q177" s="131"/>
      <c r="R177" s="131"/>
      <c r="S177" s="131"/>
      <c r="T177" s="131"/>
      <c r="U177" s="131"/>
      <c r="V177" s="131"/>
      <c r="W177" s="131"/>
      <c r="X177" s="131"/>
      <c r="Y177" s="131"/>
      <c r="Z177" s="131"/>
      <c r="AA177" s="131"/>
      <c r="AB177" s="131"/>
      <c r="AC177" s="131"/>
      <c r="AD177" s="131"/>
      <c r="AE177" s="131"/>
      <c r="AF177" s="131"/>
      <c r="AG177" s="131"/>
      <c r="AH177" s="131"/>
      <c r="AI177" s="131"/>
      <c r="AJ177" s="131"/>
      <c r="AK177" s="131"/>
      <c r="AL177" s="131"/>
      <c r="AM177" s="131"/>
      <c r="AN177" s="131"/>
      <c r="AO177" s="131"/>
      <c r="AP177" s="131"/>
      <c r="AQ177" s="131"/>
      <c r="AR177" s="131"/>
      <c r="AS177" s="131"/>
      <c r="AT177" s="131"/>
      <c r="AU177" s="131"/>
      <c r="AV177" s="131"/>
      <c r="AW177" s="131"/>
      <c r="AX177" s="131"/>
      <c r="AY177" s="131"/>
      <c r="AZ177" s="131"/>
      <c r="BA177" s="131"/>
      <c r="BB177" s="131"/>
      <c r="BC177" s="131"/>
      <c r="BD177" s="131"/>
      <c r="BE177" s="131"/>
      <c r="BF177" s="131"/>
      <c r="BG177" s="131"/>
      <c r="BH177" s="131"/>
      <c r="BI177" s="131"/>
      <c r="BJ177" s="131"/>
      <c r="BK177" s="131"/>
      <c r="BL177" s="131"/>
      <c r="BM177" s="131"/>
      <c r="BN177" s="131"/>
      <c r="BO177" s="131"/>
      <c r="BP177" s="131"/>
      <c r="BQ177" s="131"/>
      <c r="BR177" s="131"/>
      <c r="BS177" s="131"/>
      <c r="BT177" s="131"/>
      <c r="BU177" s="131"/>
      <c r="BV177" s="131"/>
      <c r="BW177" s="131"/>
      <c r="BX177" s="131"/>
      <c r="BY177" s="131"/>
      <c r="BZ177" s="131"/>
      <c r="CA177" s="131"/>
      <c r="CB177" s="131"/>
      <c r="CC177" s="131"/>
      <c r="CD177" s="131"/>
      <c r="CE177" s="131"/>
      <c r="CF177" s="131"/>
      <c r="CG177" s="131"/>
      <c r="CH177" s="131"/>
      <c r="CI177" s="131"/>
      <c r="CJ177" s="131"/>
      <c r="CK177" s="131"/>
      <c r="CL177" s="131"/>
      <c r="CM177" s="131"/>
      <c r="CN177" s="131"/>
      <c r="CO177" s="131"/>
      <c r="CP177" s="131"/>
      <c r="CQ177" s="131"/>
      <c r="CR177" s="131"/>
      <c r="CS177" s="131"/>
      <c r="CT177" s="9"/>
    </row>
    <row r="178" spans="3:98" hidden="1" x14ac:dyDescent="0.35">
      <c r="E178" s="495"/>
      <c r="F178" s="495"/>
      <c r="G178" s="131"/>
      <c r="H178" s="131"/>
      <c r="I178" s="131"/>
      <c r="J178" s="131"/>
      <c r="K178" s="131"/>
      <c r="L178" s="131"/>
      <c r="M178" s="131"/>
      <c r="N178" s="131"/>
      <c r="O178" s="131"/>
      <c r="P178" s="131"/>
      <c r="Q178" s="131"/>
      <c r="R178" s="131"/>
      <c r="S178" s="131"/>
      <c r="T178" s="131"/>
      <c r="U178" s="131"/>
      <c r="V178" s="131"/>
      <c r="W178" s="131"/>
      <c r="X178" s="131"/>
      <c r="Y178" s="131"/>
      <c r="Z178" s="131"/>
      <c r="AA178" s="131"/>
      <c r="AB178" s="131"/>
      <c r="AC178" s="131"/>
      <c r="AD178" s="131"/>
      <c r="AE178" s="131"/>
      <c r="AF178" s="131"/>
      <c r="AG178" s="131"/>
      <c r="AH178" s="131"/>
      <c r="AI178" s="131"/>
      <c r="AJ178" s="131"/>
      <c r="AK178" s="131"/>
      <c r="AL178" s="131"/>
      <c r="AM178" s="131"/>
      <c r="AN178" s="131"/>
      <c r="AO178" s="131"/>
      <c r="AP178" s="131"/>
      <c r="AQ178" s="131"/>
      <c r="AR178" s="131"/>
      <c r="AS178" s="131"/>
      <c r="AT178" s="131"/>
      <c r="AU178" s="131"/>
      <c r="AV178" s="131"/>
      <c r="AW178" s="131"/>
      <c r="AX178" s="131"/>
      <c r="AY178" s="131"/>
      <c r="AZ178" s="131"/>
      <c r="BA178" s="131"/>
      <c r="BB178" s="131"/>
      <c r="BC178" s="131"/>
      <c r="BD178" s="131"/>
      <c r="BE178" s="131"/>
      <c r="BF178" s="131"/>
      <c r="BG178" s="131"/>
      <c r="BH178" s="131"/>
      <c r="BI178" s="131"/>
      <c r="BJ178" s="131"/>
      <c r="BK178" s="131"/>
      <c r="BL178" s="131"/>
      <c r="BM178" s="131"/>
      <c r="BN178" s="131"/>
      <c r="BO178" s="131"/>
      <c r="BP178" s="131"/>
      <c r="BQ178" s="131"/>
      <c r="BR178" s="131"/>
      <c r="BS178" s="131"/>
      <c r="BT178" s="131"/>
      <c r="BU178" s="131"/>
      <c r="BV178" s="131"/>
      <c r="BW178" s="131"/>
      <c r="BX178" s="131"/>
      <c r="BY178" s="131"/>
      <c r="BZ178" s="131"/>
      <c r="CA178" s="131"/>
      <c r="CB178" s="131"/>
      <c r="CC178" s="131"/>
      <c r="CD178" s="131"/>
      <c r="CE178" s="131"/>
      <c r="CF178" s="131"/>
      <c r="CG178" s="131"/>
      <c r="CH178" s="131"/>
      <c r="CI178" s="131"/>
      <c r="CJ178" s="131"/>
      <c r="CK178" s="131"/>
      <c r="CL178" s="131"/>
      <c r="CM178" s="131"/>
      <c r="CN178" s="131"/>
      <c r="CO178" s="131"/>
      <c r="CP178" s="131"/>
      <c r="CQ178" s="131"/>
      <c r="CR178" s="131"/>
      <c r="CS178" s="131"/>
      <c r="CT178" s="9"/>
    </row>
    <row r="179" spans="3:98" hidden="1" x14ac:dyDescent="0.35">
      <c r="C179" s="217" t="s">
        <v>42</v>
      </c>
      <c r="D179" s="218"/>
      <c r="E179" s="513"/>
      <c r="F179" s="513"/>
      <c r="G179" s="515"/>
      <c r="H179" s="515"/>
      <c r="I179" s="515"/>
      <c r="J179" s="515"/>
      <c r="K179" s="515"/>
      <c r="L179" s="515"/>
      <c r="M179" s="515"/>
      <c r="N179" s="515"/>
      <c r="O179" s="515"/>
      <c r="P179" s="515"/>
      <c r="Q179" s="515"/>
      <c r="R179" s="515"/>
      <c r="S179" s="515"/>
      <c r="T179" s="515"/>
      <c r="U179" s="515"/>
      <c r="V179" s="515"/>
      <c r="W179" s="515"/>
      <c r="X179" s="515"/>
      <c r="Y179" s="515"/>
      <c r="Z179" s="515"/>
      <c r="AA179" s="515"/>
      <c r="AB179" s="515"/>
      <c r="AC179" s="515"/>
      <c r="AD179" s="515"/>
      <c r="AE179" s="515"/>
      <c r="AF179" s="515"/>
      <c r="AG179" s="515"/>
      <c r="AH179" s="515"/>
      <c r="AI179" s="515"/>
      <c r="AJ179" s="515"/>
      <c r="AK179" s="515"/>
      <c r="AL179" s="515"/>
      <c r="AM179" s="515"/>
      <c r="AN179" s="515"/>
      <c r="AO179" s="515"/>
      <c r="AP179" s="515"/>
      <c r="AQ179" s="515"/>
      <c r="AR179" s="515"/>
      <c r="AS179" s="515"/>
      <c r="AT179" s="515"/>
      <c r="AU179" s="515"/>
      <c r="AV179" s="515"/>
      <c r="AW179" s="515"/>
      <c r="AX179" s="515"/>
      <c r="AY179" s="515"/>
      <c r="AZ179" s="515"/>
      <c r="BA179" s="515"/>
      <c r="BB179" s="515"/>
      <c r="BC179" s="515"/>
      <c r="BD179" s="515"/>
      <c r="BE179" s="515"/>
      <c r="BF179" s="515"/>
      <c r="BG179" s="515"/>
      <c r="BH179" s="515"/>
      <c r="BI179" s="515"/>
      <c r="BJ179" s="515"/>
      <c r="BK179" s="515"/>
      <c r="BL179" s="515"/>
      <c r="BM179" s="515"/>
      <c r="BN179" s="515"/>
      <c r="BO179" s="515"/>
      <c r="BP179" s="515"/>
      <c r="BQ179" s="515"/>
      <c r="BR179" s="515"/>
      <c r="BS179" s="515"/>
      <c r="BT179" s="515"/>
      <c r="BU179" s="515"/>
      <c r="BV179" s="515"/>
      <c r="BW179" s="515"/>
      <c r="BX179" s="515"/>
      <c r="BY179" s="515"/>
      <c r="BZ179" s="515"/>
      <c r="CA179" s="515"/>
      <c r="CB179" s="515"/>
      <c r="CC179" s="515"/>
      <c r="CD179" s="515"/>
      <c r="CE179" s="515"/>
      <c r="CF179" s="515"/>
      <c r="CG179" s="515"/>
      <c r="CH179" s="515"/>
      <c r="CI179" s="515"/>
      <c r="CJ179" s="515"/>
      <c r="CK179" s="515"/>
      <c r="CL179" s="515"/>
      <c r="CM179" s="515"/>
      <c r="CN179" s="515"/>
      <c r="CO179" s="515"/>
      <c r="CP179" s="515"/>
      <c r="CQ179" s="515"/>
      <c r="CR179" s="515"/>
      <c r="CS179" s="515"/>
      <c r="CT179" s="9"/>
    </row>
    <row r="180" spans="3:98" hidden="1" x14ac:dyDescent="0.35">
      <c r="E180" s="495"/>
      <c r="F180" s="495"/>
      <c r="G180" s="131"/>
      <c r="H180" s="131"/>
      <c r="I180" s="131"/>
      <c r="J180" s="131"/>
      <c r="K180" s="131"/>
      <c r="L180" s="131"/>
      <c r="M180" s="131"/>
      <c r="N180" s="131"/>
      <c r="O180" s="131"/>
      <c r="P180" s="131"/>
      <c r="Q180" s="131"/>
      <c r="R180" s="131"/>
      <c r="S180" s="131"/>
      <c r="T180" s="131"/>
      <c r="U180" s="131"/>
      <c r="V180" s="131"/>
      <c r="W180" s="131"/>
      <c r="X180" s="131"/>
      <c r="Y180" s="131"/>
      <c r="Z180" s="131"/>
      <c r="AA180" s="131"/>
      <c r="AB180" s="131"/>
      <c r="AC180" s="131"/>
      <c r="AD180" s="131"/>
      <c r="AE180" s="131"/>
      <c r="AF180" s="131"/>
      <c r="AG180" s="131"/>
      <c r="AH180" s="131"/>
      <c r="AI180" s="131"/>
      <c r="AJ180" s="131"/>
      <c r="AK180" s="131"/>
      <c r="AL180" s="131"/>
      <c r="AM180" s="131"/>
      <c r="AN180" s="131"/>
      <c r="AO180" s="131"/>
      <c r="AP180" s="131"/>
      <c r="AQ180" s="131"/>
      <c r="AR180" s="131"/>
      <c r="AS180" s="131"/>
      <c r="AT180" s="131"/>
      <c r="AU180" s="131"/>
      <c r="AV180" s="131"/>
      <c r="AW180" s="131"/>
      <c r="AX180" s="131"/>
      <c r="AY180" s="131"/>
      <c r="AZ180" s="131"/>
      <c r="BA180" s="131"/>
      <c r="BB180" s="131"/>
      <c r="BC180" s="131"/>
      <c r="BD180" s="131"/>
      <c r="BE180" s="131"/>
      <c r="BF180" s="131"/>
      <c r="BG180" s="131"/>
      <c r="BH180" s="131"/>
      <c r="BI180" s="131"/>
      <c r="BJ180" s="131"/>
      <c r="BK180" s="131"/>
      <c r="BL180" s="131"/>
      <c r="BM180" s="131"/>
      <c r="BN180" s="131"/>
      <c r="BO180" s="131"/>
      <c r="BP180" s="131"/>
      <c r="BQ180" s="131"/>
      <c r="BR180" s="131"/>
      <c r="BS180" s="131"/>
      <c r="BT180" s="131"/>
      <c r="BU180" s="131"/>
      <c r="BV180" s="131"/>
      <c r="BW180" s="131"/>
      <c r="BX180" s="131"/>
      <c r="BY180" s="131"/>
      <c r="BZ180" s="131"/>
      <c r="CA180" s="131"/>
      <c r="CB180" s="131"/>
      <c r="CC180" s="131"/>
      <c r="CD180" s="131"/>
      <c r="CE180" s="131"/>
      <c r="CF180" s="131"/>
      <c r="CG180" s="131"/>
      <c r="CH180" s="131"/>
      <c r="CI180" s="131"/>
      <c r="CJ180" s="131"/>
      <c r="CK180" s="131"/>
      <c r="CL180" s="131"/>
      <c r="CM180" s="131"/>
      <c r="CN180" s="131"/>
      <c r="CO180" s="131"/>
      <c r="CP180" s="131"/>
      <c r="CQ180" s="131"/>
      <c r="CR180" s="131"/>
      <c r="CS180" s="131"/>
      <c r="CT180" s="9"/>
    </row>
    <row r="181" spans="3:98" hidden="1" x14ac:dyDescent="0.35">
      <c r="C181" s="81" t="str">
        <f>C9</f>
        <v>A. Total investment costs</v>
      </c>
      <c r="E181" s="492">
        <f>G181+NPV(G.Asm!$F$40,H181:INDEX(H181:CS181,RP))</f>
        <v>0</v>
      </c>
      <c r="F181" s="492">
        <f>SUMIF($G$4:$CS$4,"&lt;="&amp;RP,G181:CS181)</f>
        <v>0</v>
      </c>
      <c r="G181" s="66">
        <f t="shared" ref="G181:BR181" si="57">G9</f>
        <v>0</v>
      </c>
      <c r="H181" s="66">
        <f t="shared" si="57"/>
        <v>0</v>
      </c>
      <c r="I181" s="66">
        <f t="shared" si="57"/>
        <v>0</v>
      </c>
      <c r="J181" s="66">
        <f t="shared" si="57"/>
        <v>0</v>
      </c>
      <c r="K181" s="66">
        <f t="shared" si="57"/>
        <v>0</v>
      </c>
      <c r="L181" s="66">
        <f t="shared" si="57"/>
        <v>0</v>
      </c>
      <c r="M181" s="66">
        <f t="shared" si="57"/>
        <v>0</v>
      </c>
      <c r="N181" s="66">
        <f t="shared" si="57"/>
        <v>0</v>
      </c>
      <c r="O181" s="66">
        <f t="shared" si="57"/>
        <v>0</v>
      </c>
      <c r="P181" s="66">
        <f t="shared" si="57"/>
        <v>0</v>
      </c>
      <c r="Q181" s="66">
        <f t="shared" si="57"/>
        <v>0</v>
      </c>
      <c r="R181" s="66">
        <f t="shared" si="57"/>
        <v>0</v>
      </c>
      <c r="S181" s="66">
        <f t="shared" si="57"/>
        <v>0</v>
      </c>
      <c r="T181" s="66">
        <f t="shared" si="57"/>
        <v>0</v>
      </c>
      <c r="U181" s="66">
        <f t="shared" si="57"/>
        <v>0</v>
      </c>
      <c r="V181" s="66">
        <f t="shared" si="57"/>
        <v>0</v>
      </c>
      <c r="W181" s="66">
        <f t="shared" si="57"/>
        <v>0</v>
      </c>
      <c r="X181" s="66">
        <f t="shared" si="57"/>
        <v>0</v>
      </c>
      <c r="Y181" s="66">
        <f t="shared" si="57"/>
        <v>0</v>
      </c>
      <c r="Z181" s="66">
        <f t="shared" si="57"/>
        <v>0</v>
      </c>
      <c r="AA181" s="66">
        <f t="shared" si="57"/>
        <v>0</v>
      </c>
      <c r="AB181" s="66">
        <f t="shared" si="57"/>
        <v>0</v>
      </c>
      <c r="AC181" s="66">
        <f t="shared" si="57"/>
        <v>0</v>
      </c>
      <c r="AD181" s="66">
        <f t="shared" si="57"/>
        <v>0</v>
      </c>
      <c r="AE181" s="66">
        <f t="shared" si="57"/>
        <v>0</v>
      </c>
      <c r="AF181" s="66">
        <f t="shared" si="57"/>
        <v>0</v>
      </c>
      <c r="AG181" s="66">
        <f t="shared" si="57"/>
        <v>0</v>
      </c>
      <c r="AH181" s="66">
        <f t="shared" si="57"/>
        <v>0</v>
      </c>
      <c r="AI181" s="66">
        <f t="shared" si="57"/>
        <v>0</v>
      </c>
      <c r="AJ181" s="66">
        <f t="shared" si="57"/>
        <v>0</v>
      </c>
      <c r="AK181" s="66">
        <f t="shared" si="57"/>
        <v>0</v>
      </c>
      <c r="AL181" s="66">
        <f t="shared" si="57"/>
        <v>0</v>
      </c>
      <c r="AM181" s="66">
        <f t="shared" si="57"/>
        <v>0</v>
      </c>
      <c r="AN181" s="66">
        <f t="shared" si="57"/>
        <v>0</v>
      </c>
      <c r="AO181" s="66">
        <f t="shared" si="57"/>
        <v>0</v>
      </c>
      <c r="AP181" s="66">
        <f t="shared" si="57"/>
        <v>0</v>
      </c>
      <c r="AQ181" s="66">
        <f t="shared" si="57"/>
        <v>0</v>
      </c>
      <c r="AR181" s="66">
        <f t="shared" si="57"/>
        <v>0</v>
      </c>
      <c r="AS181" s="66">
        <f t="shared" si="57"/>
        <v>0</v>
      </c>
      <c r="AT181" s="66">
        <f t="shared" si="57"/>
        <v>0</v>
      </c>
      <c r="AU181" s="66">
        <f t="shared" si="57"/>
        <v>0</v>
      </c>
      <c r="AV181" s="66">
        <f t="shared" si="57"/>
        <v>0</v>
      </c>
      <c r="AW181" s="66">
        <f t="shared" si="57"/>
        <v>0</v>
      </c>
      <c r="AX181" s="66">
        <f t="shared" si="57"/>
        <v>0</v>
      </c>
      <c r="AY181" s="66">
        <f t="shared" si="57"/>
        <v>0</v>
      </c>
      <c r="AZ181" s="66">
        <f t="shared" si="57"/>
        <v>0</v>
      </c>
      <c r="BA181" s="66">
        <f t="shared" si="57"/>
        <v>0</v>
      </c>
      <c r="BB181" s="66">
        <f t="shared" si="57"/>
        <v>0</v>
      </c>
      <c r="BC181" s="66">
        <f t="shared" si="57"/>
        <v>0</v>
      </c>
      <c r="BD181" s="66">
        <f t="shared" si="57"/>
        <v>0</v>
      </c>
      <c r="BE181" s="66">
        <f t="shared" si="57"/>
        <v>0</v>
      </c>
      <c r="BF181" s="66">
        <f t="shared" si="57"/>
        <v>0</v>
      </c>
      <c r="BG181" s="66">
        <f t="shared" si="57"/>
        <v>0</v>
      </c>
      <c r="BH181" s="66">
        <f t="shared" si="57"/>
        <v>0</v>
      </c>
      <c r="BI181" s="66">
        <f t="shared" si="57"/>
        <v>0</v>
      </c>
      <c r="BJ181" s="66">
        <f t="shared" si="57"/>
        <v>0</v>
      </c>
      <c r="BK181" s="66">
        <f t="shared" si="57"/>
        <v>0</v>
      </c>
      <c r="BL181" s="66">
        <f t="shared" si="57"/>
        <v>0</v>
      </c>
      <c r="BM181" s="66">
        <f t="shared" si="57"/>
        <v>0</v>
      </c>
      <c r="BN181" s="66">
        <f t="shared" si="57"/>
        <v>0</v>
      </c>
      <c r="BO181" s="66">
        <f t="shared" si="57"/>
        <v>0</v>
      </c>
      <c r="BP181" s="66">
        <f t="shared" si="57"/>
        <v>0</v>
      </c>
      <c r="BQ181" s="66">
        <f t="shared" si="57"/>
        <v>0</v>
      </c>
      <c r="BR181" s="66">
        <f t="shared" si="57"/>
        <v>0</v>
      </c>
      <c r="BS181" s="66">
        <f t="shared" ref="BS181:CS181" si="58">BS9</f>
        <v>0</v>
      </c>
      <c r="BT181" s="66">
        <f t="shared" si="58"/>
        <v>0</v>
      </c>
      <c r="BU181" s="66">
        <f t="shared" si="58"/>
        <v>0</v>
      </c>
      <c r="BV181" s="66">
        <f t="shared" si="58"/>
        <v>0</v>
      </c>
      <c r="BW181" s="66">
        <f t="shared" si="58"/>
        <v>0</v>
      </c>
      <c r="BX181" s="66">
        <f t="shared" si="58"/>
        <v>0</v>
      </c>
      <c r="BY181" s="66">
        <f t="shared" si="58"/>
        <v>0</v>
      </c>
      <c r="BZ181" s="66">
        <f t="shared" si="58"/>
        <v>0</v>
      </c>
      <c r="CA181" s="66">
        <f t="shared" si="58"/>
        <v>0</v>
      </c>
      <c r="CB181" s="66">
        <f t="shared" si="58"/>
        <v>0</v>
      </c>
      <c r="CC181" s="66">
        <f t="shared" si="58"/>
        <v>0</v>
      </c>
      <c r="CD181" s="66">
        <f t="shared" si="58"/>
        <v>0</v>
      </c>
      <c r="CE181" s="66">
        <f t="shared" si="58"/>
        <v>0</v>
      </c>
      <c r="CF181" s="66">
        <f t="shared" si="58"/>
        <v>0</v>
      </c>
      <c r="CG181" s="66">
        <f t="shared" si="58"/>
        <v>0</v>
      </c>
      <c r="CH181" s="66">
        <f t="shared" si="58"/>
        <v>0</v>
      </c>
      <c r="CI181" s="66">
        <f t="shared" si="58"/>
        <v>0</v>
      </c>
      <c r="CJ181" s="66">
        <f t="shared" si="58"/>
        <v>0</v>
      </c>
      <c r="CK181" s="66">
        <f t="shared" si="58"/>
        <v>0</v>
      </c>
      <c r="CL181" s="66">
        <f t="shared" si="58"/>
        <v>0</v>
      </c>
      <c r="CM181" s="66">
        <f t="shared" si="58"/>
        <v>0</v>
      </c>
      <c r="CN181" s="66">
        <f t="shared" si="58"/>
        <v>0</v>
      </c>
      <c r="CO181" s="66">
        <f t="shared" si="58"/>
        <v>0</v>
      </c>
      <c r="CP181" s="66">
        <f t="shared" si="58"/>
        <v>0</v>
      </c>
      <c r="CQ181" s="66">
        <f t="shared" si="58"/>
        <v>0</v>
      </c>
      <c r="CR181" s="66">
        <f t="shared" si="58"/>
        <v>0</v>
      </c>
      <c r="CS181" s="66">
        <f t="shared" si="58"/>
        <v>0</v>
      </c>
      <c r="CT181" s="9"/>
    </row>
    <row r="182" spans="3:98" hidden="1" x14ac:dyDescent="0.35">
      <c r="C182" s="81" t="str">
        <f>C40</f>
        <v>B. Residual value</v>
      </c>
      <c r="E182" s="492">
        <f>G182+NPV(G.Asm!$F$40,H182:INDEX(H182:CS182,RP))</f>
        <v>0</v>
      </c>
      <c r="F182" s="492">
        <f>SUMIF($G$4:$CS$4,"&lt;="&amp;RP,G182:CS182)</f>
        <v>0</v>
      </c>
      <c r="G182" s="66">
        <f t="shared" ref="G182:BR182" si="59">G40</f>
        <v>0</v>
      </c>
      <c r="H182" s="66">
        <f t="shared" si="59"/>
        <v>0</v>
      </c>
      <c r="I182" s="66">
        <f t="shared" si="59"/>
        <v>0</v>
      </c>
      <c r="J182" s="66">
        <f t="shared" si="59"/>
        <v>0</v>
      </c>
      <c r="K182" s="66">
        <f t="shared" si="59"/>
        <v>0</v>
      </c>
      <c r="L182" s="66">
        <f t="shared" si="59"/>
        <v>0</v>
      </c>
      <c r="M182" s="66">
        <f t="shared" si="59"/>
        <v>0</v>
      </c>
      <c r="N182" s="66">
        <f t="shared" si="59"/>
        <v>0</v>
      </c>
      <c r="O182" s="66">
        <f t="shared" si="59"/>
        <v>0</v>
      </c>
      <c r="P182" s="66">
        <f t="shared" si="59"/>
        <v>0</v>
      </c>
      <c r="Q182" s="66">
        <f t="shared" si="59"/>
        <v>0</v>
      </c>
      <c r="R182" s="66">
        <f t="shared" si="59"/>
        <v>0</v>
      </c>
      <c r="S182" s="66">
        <f t="shared" si="59"/>
        <v>0</v>
      </c>
      <c r="T182" s="66">
        <f t="shared" si="59"/>
        <v>0</v>
      </c>
      <c r="U182" s="66">
        <f t="shared" si="59"/>
        <v>0</v>
      </c>
      <c r="V182" s="66">
        <f t="shared" si="59"/>
        <v>0</v>
      </c>
      <c r="W182" s="66">
        <f t="shared" si="59"/>
        <v>0</v>
      </c>
      <c r="X182" s="66">
        <f t="shared" si="59"/>
        <v>0</v>
      </c>
      <c r="Y182" s="66">
        <f t="shared" si="59"/>
        <v>0</v>
      </c>
      <c r="Z182" s="66">
        <f t="shared" si="59"/>
        <v>0</v>
      </c>
      <c r="AA182" s="66">
        <f t="shared" si="59"/>
        <v>0</v>
      </c>
      <c r="AB182" s="66">
        <f t="shared" si="59"/>
        <v>0</v>
      </c>
      <c r="AC182" s="66">
        <f t="shared" si="59"/>
        <v>0</v>
      </c>
      <c r="AD182" s="66">
        <f t="shared" si="59"/>
        <v>0</v>
      </c>
      <c r="AE182" s="66">
        <f t="shared" si="59"/>
        <v>0</v>
      </c>
      <c r="AF182" s="66">
        <f t="shared" si="59"/>
        <v>0</v>
      </c>
      <c r="AG182" s="66">
        <f t="shared" si="59"/>
        <v>0</v>
      </c>
      <c r="AH182" s="66">
        <f t="shared" si="59"/>
        <v>0</v>
      </c>
      <c r="AI182" s="66">
        <f t="shared" si="59"/>
        <v>0</v>
      </c>
      <c r="AJ182" s="66">
        <f t="shared" si="59"/>
        <v>0</v>
      </c>
      <c r="AK182" s="66">
        <f t="shared" si="59"/>
        <v>0</v>
      </c>
      <c r="AL182" s="66">
        <f t="shared" si="59"/>
        <v>0</v>
      </c>
      <c r="AM182" s="66">
        <f t="shared" si="59"/>
        <v>0</v>
      </c>
      <c r="AN182" s="66">
        <f t="shared" si="59"/>
        <v>0</v>
      </c>
      <c r="AO182" s="66">
        <f t="shared" si="59"/>
        <v>0</v>
      </c>
      <c r="AP182" s="66">
        <f t="shared" si="59"/>
        <v>0</v>
      </c>
      <c r="AQ182" s="66">
        <f t="shared" si="59"/>
        <v>0</v>
      </c>
      <c r="AR182" s="66">
        <f t="shared" si="59"/>
        <v>0</v>
      </c>
      <c r="AS182" s="66">
        <f t="shared" si="59"/>
        <v>0</v>
      </c>
      <c r="AT182" s="66">
        <f t="shared" si="59"/>
        <v>0</v>
      </c>
      <c r="AU182" s="66">
        <f t="shared" si="59"/>
        <v>0</v>
      </c>
      <c r="AV182" s="66">
        <f t="shared" si="59"/>
        <v>0</v>
      </c>
      <c r="AW182" s="66">
        <f t="shared" si="59"/>
        <v>0</v>
      </c>
      <c r="AX182" s="66">
        <f t="shared" si="59"/>
        <v>0</v>
      </c>
      <c r="AY182" s="66">
        <f t="shared" si="59"/>
        <v>0</v>
      </c>
      <c r="AZ182" s="66">
        <f t="shared" si="59"/>
        <v>0</v>
      </c>
      <c r="BA182" s="66">
        <f t="shared" si="59"/>
        <v>0</v>
      </c>
      <c r="BB182" s="66">
        <f t="shared" si="59"/>
        <v>0</v>
      </c>
      <c r="BC182" s="66">
        <f t="shared" si="59"/>
        <v>0</v>
      </c>
      <c r="BD182" s="66">
        <f t="shared" si="59"/>
        <v>0</v>
      </c>
      <c r="BE182" s="66">
        <f t="shared" si="59"/>
        <v>0</v>
      </c>
      <c r="BF182" s="66">
        <f t="shared" si="59"/>
        <v>0</v>
      </c>
      <c r="BG182" s="66">
        <f t="shared" si="59"/>
        <v>0</v>
      </c>
      <c r="BH182" s="66">
        <f t="shared" si="59"/>
        <v>0</v>
      </c>
      <c r="BI182" s="66">
        <f t="shared" si="59"/>
        <v>0</v>
      </c>
      <c r="BJ182" s="66">
        <f t="shared" si="59"/>
        <v>0</v>
      </c>
      <c r="BK182" s="66">
        <f t="shared" si="59"/>
        <v>0</v>
      </c>
      <c r="BL182" s="66">
        <f t="shared" si="59"/>
        <v>0</v>
      </c>
      <c r="BM182" s="66">
        <f t="shared" si="59"/>
        <v>0</v>
      </c>
      <c r="BN182" s="66">
        <f t="shared" si="59"/>
        <v>0</v>
      </c>
      <c r="BO182" s="66">
        <f t="shared" si="59"/>
        <v>0</v>
      </c>
      <c r="BP182" s="66">
        <f t="shared" si="59"/>
        <v>0</v>
      </c>
      <c r="BQ182" s="66">
        <f t="shared" si="59"/>
        <v>0</v>
      </c>
      <c r="BR182" s="66">
        <f t="shared" si="59"/>
        <v>0</v>
      </c>
      <c r="BS182" s="66">
        <f t="shared" ref="BS182:CS182" si="60">BS40</f>
        <v>0</v>
      </c>
      <c r="BT182" s="66">
        <f t="shared" si="60"/>
        <v>0</v>
      </c>
      <c r="BU182" s="66">
        <f t="shared" si="60"/>
        <v>0</v>
      </c>
      <c r="BV182" s="66">
        <f t="shared" si="60"/>
        <v>0</v>
      </c>
      <c r="BW182" s="66">
        <f t="shared" si="60"/>
        <v>0</v>
      </c>
      <c r="BX182" s="66">
        <f t="shared" si="60"/>
        <v>0</v>
      </c>
      <c r="BY182" s="66">
        <f t="shared" si="60"/>
        <v>0</v>
      </c>
      <c r="BZ182" s="66">
        <f t="shared" si="60"/>
        <v>0</v>
      </c>
      <c r="CA182" s="66">
        <f t="shared" si="60"/>
        <v>0</v>
      </c>
      <c r="CB182" s="66">
        <f t="shared" si="60"/>
        <v>0</v>
      </c>
      <c r="CC182" s="66">
        <f t="shared" si="60"/>
        <v>0</v>
      </c>
      <c r="CD182" s="66">
        <f t="shared" si="60"/>
        <v>0</v>
      </c>
      <c r="CE182" s="66">
        <f t="shared" si="60"/>
        <v>0</v>
      </c>
      <c r="CF182" s="66">
        <f t="shared" si="60"/>
        <v>0</v>
      </c>
      <c r="CG182" s="66">
        <f t="shared" si="60"/>
        <v>0</v>
      </c>
      <c r="CH182" s="66">
        <f t="shared" si="60"/>
        <v>0</v>
      </c>
      <c r="CI182" s="66">
        <f t="shared" si="60"/>
        <v>0</v>
      </c>
      <c r="CJ182" s="66">
        <f t="shared" si="60"/>
        <v>0</v>
      </c>
      <c r="CK182" s="66">
        <f t="shared" si="60"/>
        <v>0</v>
      </c>
      <c r="CL182" s="66">
        <f t="shared" si="60"/>
        <v>0</v>
      </c>
      <c r="CM182" s="66">
        <f t="shared" si="60"/>
        <v>0</v>
      </c>
      <c r="CN182" s="66">
        <f t="shared" si="60"/>
        <v>0</v>
      </c>
      <c r="CO182" s="66">
        <f t="shared" si="60"/>
        <v>0</v>
      </c>
      <c r="CP182" s="66">
        <f t="shared" si="60"/>
        <v>0</v>
      </c>
      <c r="CQ182" s="66">
        <f t="shared" si="60"/>
        <v>0</v>
      </c>
      <c r="CR182" s="66">
        <f t="shared" si="60"/>
        <v>0</v>
      </c>
      <c r="CS182" s="66">
        <f t="shared" si="60"/>
        <v>0</v>
      </c>
      <c r="CT182" s="9"/>
    </row>
    <row r="183" spans="3:98" hidden="1" x14ac:dyDescent="0.35">
      <c r="C183" s="81" t="str">
        <f>C44</f>
        <v>C. Total operating and maintenance costs</v>
      </c>
      <c r="E183" s="492">
        <f>G183+NPV(G.Asm!$F$40,H183:INDEX(H183:CS183,RP))</f>
        <v>0</v>
      </c>
      <c r="F183" s="492">
        <f>SUMIF($G$4:$CS$4,"&lt;="&amp;RP,G183:CS183)</f>
        <v>0</v>
      </c>
      <c r="G183" s="66">
        <f t="shared" ref="G183:BR183" si="61">G44</f>
        <v>0</v>
      </c>
      <c r="H183" s="66">
        <f t="shared" si="61"/>
        <v>0</v>
      </c>
      <c r="I183" s="66">
        <f t="shared" si="61"/>
        <v>0</v>
      </c>
      <c r="J183" s="66">
        <f t="shared" si="61"/>
        <v>0</v>
      </c>
      <c r="K183" s="66">
        <f t="shared" si="61"/>
        <v>0</v>
      </c>
      <c r="L183" s="66">
        <f t="shared" si="61"/>
        <v>0</v>
      </c>
      <c r="M183" s="66">
        <f t="shared" si="61"/>
        <v>0</v>
      </c>
      <c r="N183" s="66">
        <f t="shared" si="61"/>
        <v>0</v>
      </c>
      <c r="O183" s="66">
        <f t="shared" si="61"/>
        <v>0</v>
      </c>
      <c r="P183" s="66">
        <f t="shared" si="61"/>
        <v>0</v>
      </c>
      <c r="Q183" s="66">
        <f t="shared" si="61"/>
        <v>0</v>
      </c>
      <c r="R183" s="66">
        <f t="shared" si="61"/>
        <v>0</v>
      </c>
      <c r="S183" s="66">
        <f t="shared" si="61"/>
        <v>0</v>
      </c>
      <c r="T183" s="66">
        <f t="shared" si="61"/>
        <v>0</v>
      </c>
      <c r="U183" s="66">
        <f t="shared" si="61"/>
        <v>0</v>
      </c>
      <c r="V183" s="66">
        <f t="shared" si="61"/>
        <v>0</v>
      </c>
      <c r="W183" s="66">
        <f t="shared" si="61"/>
        <v>0</v>
      </c>
      <c r="X183" s="66">
        <f t="shared" si="61"/>
        <v>0</v>
      </c>
      <c r="Y183" s="66">
        <f t="shared" si="61"/>
        <v>0</v>
      </c>
      <c r="Z183" s="66">
        <f t="shared" si="61"/>
        <v>0</v>
      </c>
      <c r="AA183" s="66">
        <f t="shared" si="61"/>
        <v>0</v>
      </c>
      <c r="AB183" s="66">
        <f t="shared" si="61"/>
        <v>0</v>
      </c>
      <c r="AC183" s="66">
        <f t="shared" si="61"/>
        <v>0</v>
      </c>
      <c r="AD183" s="66">
        <f t="shared" si="61"/>
        <v>0</v>
      </c>
      <c r="AE183" s="66">
        <f t="shared" si="61"/>
        <v>0</v>
      </c>
      <c r="AF183" s="66">
        <f t="shared" si="61"/>
        <v>0</v>
      </c>
      <c r="AG183" s="66">
        <f t="shared" si="61"/>
        <v>0</v>
      </c>
      <c r="AH183" s="66">
        <f t="shared" si="61"/>
        <v>0</v>
      </c>
      <c r="AI183" s="66">
        <f t="shared" si="61"/>
        <v>0</v>
      </c>
      <c r="AJ183" s="66">
        <f t="shared" si="61"/>
        <v>0</v>
      </c>
      <c r="AK183" s="66">
        <f t="shared" si="61"/>
        <v>0</v>
      </c>
      <c r="AL183" s="66">
        <f t="shared" si="61"/>
        <v>0</v>
      </c>
      <c r="AM183" s="66">
        <f t="shared" si="61"/>
        <v>0</v>
      </c>
      <c r="AN183" s="66">
        <f t="shared" si="61"/>
        <v>0</v>
      </c>
      <c r="AO183" s="66">
        <f t="shared" si="61"/>
        <v>0</v>
      </c>
      <c r="AP183" s="66">
        <f t="shared" si="61"/>
        <v>0</v>
      </c>
      <c r="AQ183" s="66">
        <f t="shared" si="61"/>
        <v>0</v>
      </c>
      <c r="AR183" s="66">
        <f t="shared" si="61"/>
        <v>0</v>
      </c>
      <c r="AS183" s="66">
        <f t="shared" si="61"/>
        <v>0</v>
      </c>
      <c r="AT183" s="66">
        <f t="shared" si="61"/>
        <v>0</v>
      </c>
      <c r="AU183" s="66">
        <f t="shared" si="61"/>
        <v>0</v>
      </c>
      <c r="AV183" s="66">
        <f t="shared" si="61"/>
        <v>0</v>
      </c>
      <c r="AW183" s="66">
        <f t="shared" si="61"/>
        <v>0</v>
      </c>
      <c r="AX183" s="66">
        <f t="shared" si="61"/>
        <v>0</v>
      </c>
      <c r="AY183" s="66">
        <f t="shared" si="61"/>
        <v>0</v>
      </c>
      <c r="AZ183" s="66">
        <f t="shared" si="61"/>
        <v>0</v>
      </c>
      <c r="BA183" s="66">
        <f t="shared" si="61"/>
        <v>0</v>
      </c>
      <c r="BB183" s="66">
        <f t="shared" si="61"/>
        <v>0</v>
      </c>
      <c r="BC183" s="66">
        <f t="shared" si="61"/>
        <v>0</v>
      </c>
      <c r="BD183" s="66">
        <f t="shared" si="61"/>
        <v>0</v>
      </c>
      <c r="BE183" s="66">
        <f t="shared" si="61"/>
        <v>0</v>
      </c>
      <c r="BF183" s="66">
        <f t="shared" si="61"/>
        <v>0</v>
      </c>
      <c r="BG183" s="66">
        <f t="shared" si="61"/>
        <v>0</v>
      </c>
      <c r="BH183" s="66">
        <f t="shared" si="61"/>
        <v>0</v>
      </c>
      <c r="BI183" s="66">
        <f t="shared" si="61"/>
        <v>0</v>
      </c>
      <c r="BJ183" s="66">
        <f t="shared" si="61"/>
        <v>0</v>
      </c>
      <c r="BK183" s="66">
        <f t="shared" si="61"/>
        <v>0</v>
      </c>
      <c r="BL183" s="66">
        <f t="shared" si="61"/>
        <v>0</v>
      </c>
      <c r="BM183" s="66">
        <f t="shared" si="61"/>
        <v>0</v>
      </c>
      <c r="BN183" s="66">
        <f t="shared" si="61"/>
        <v>0</v>
      </c>
      <c r="BO183" s="66">
        <f t="shared" si="61"/>
        <v>0</v>
      </c>
      <c r="BP183" s="66">
        <f t="shared" si="61"/>
        <v>0</v>
      </c>
      <c r="BQ183" s="66">
        <f t="shared" si="61"/>
        <v>0</v>
      </c>
      <c r="BR183" s="66">
        <f t="shared" si="61"/>
        <v>0</v>
      </c>
      <c r="BS183" s="66">
        <f t="shared" ref="BS183:CS183" si="62">BS44</f>
        <v>0</v>
      </c>
      <c r="BT183" s="66">
        <f t="shared" si="62"/>
        <v>0</v>
      </c>
      <c r="BU183" s="66">
        <f t="shared" si="62"/>
        <v>0</v>
      </c>
      <c r="BV183" s="66">
        <f t="shared" si="62"/>
        <v>0</v>
      </c>
      <c r="BW183" s="66">
        <f t="shared" si="62"/>
        <v>0</v>
      </c>
      <c r="BX183" s="66">
        <f t="shared" si="62"/>
        <v>0</v>
      </c>
      <c r="BY183" s="66">
        <f t="shared" si="62"/>
        <v>0</v>
      </c>
      <c r="BZ183" s="66">
        <f t="shared" si="62"/>
        <v>0</v>
      </c>
      <c r="CA183" s="66">
        <f t="shared" si="62"/>
        <v>0</v>
      </c>
      <c r="CB183" s="66">
        <f t="shared" si="62"/>
        <v>0</v>
      </c>
      <c r="CC183" s="66">
        <f t="shared" si="62"/>
        <v>0</v>
      </c>
      <c r="CD183" s="66">
        <f t="shared" si="62"/>
        <v>0</v>
      </c>
      <c r="CE183" s="66">
        <f t="shared" si="62"/>
        <v>0</v>
      </c>
      <c r="CF183" s="66">
        <f t="shared" si="62"/>
        <v>0</v>
      </c>
      <c r="CG183" s="66">
        <f t="shared" si="62"/>
        <v>0</v>
      </c>
      <c r="CH183" s="66">
        <f t="shared" si="62"/>
        <v>0</v>
      </c>
      <c r="CI183" s="66">
        <f t="shared" si="62"/>
        <v>0</v>
      </c>
      <c r="CJ183" s="66">
        <f t="shared" si="62"/>
        <v>0</v>
      </c>
      <c r="CK183" s="66">
        <f t="shared" si="62"/>
        <v>0</v>
      </c>
      <c r="CL183" s="66">
        <f t="shared" si="62"/>
        <v>0</v>
      </c>
      <c r="CM183" s="66">
        <f t="shared" si="62"/>
        <v>0</v>
      </c>
      <c r="CN183" s="66">
        <f t="shared" si="62"/>
        <v>0</v>
      </c>
      <c r="CO183" s="66">
        <f t="shared" si="62"/>
        <v>0</v>
      </c>
      <c r="CP183" s="66">
        <f t="shared" si="62"/>
        <v>0</v>
      </c>
      <c r="CQ183" s="66">
        <f t="shared" si="62"/>
        <v>0</v>
      </c>
      <c r="CR183" s="66">
        <f t="shared" si="62"/>
        <v>0</v>
      </c>
      <c r="CS183" s="66">
        <f t="shared" si="62"/>
        <v>0</v>
      </c>
      <c r="CT183" s="9"/>
    </row>
    <row r="184" spans="3:98" s="4" customFormat="1" ht="13" hidden="1" x14ac:dyDescent="0.3">
      <c r="C184" s="77" t="s">
        <v>44</v>
      </c>
      <c r="D184" s="55"/>
      <c r="E184" s="492">
        <f>G184+NPV(G.Asm!$F$40,H184:INDEX(H184:CS184,RP))</f>
        <v>0</v>
      </c>
      <c r="F184" s="492">
        <f>SUMIF($G$4:$CS$4,"&lt;="&amp;RP,G184:CS184)</f>
        <v>0</v>
      </c>
      <c r="G184" s="492">
        <f>G181-G182+G183</f>
        <v>0</v>
      </c>
      <c r="H184" s="492">
        <f t="shared" ref="H184:BS184" si="63">H181-H182+H183</f>
        <v>0</v>
      </c>
      <c r="I184" s="492">
        <f t="shared" si="63"/>
        <v>0</v>
      </c>
      <c r="J184" s="492">
        <f t="shared" si="63"/>
        <v>0</v>
      </c>
      <c r="K184" s="492">
        <f t="shared" si="63"/>
        <v>0</v>
      </c>
      <c r="L184" s="492">
        <f t="shared" si="63"/>
        <v>0</v>
      </c>
      <c r="M184" s="492">
        <f t="shared" si="63"/>
        <v>0</v>
      </c>
      <c r="N184" s="492">
        <f t="shared" si="63"/>
        <v>0</v>
      </c>
      <c r="O184" s="492">
        <f t="shared" si="63"/>
        <v>0</v>
      </c>
      <c r="P184" s="492">
        <f t="shared" si="63"/>
        <v>0</v>
      </c>
      <c r="Q184" s="492">
        <f t="shared" si="63"/>
        <v>0</v>
      </c>
      <c r="R184" s="492">
        <f t="shared" si="63"/>
        <v>0</v>
      </c>
      <c r="S184" s="492">
        <f t="shared" si="63"/>
        <v>0</v>
      </c>
      <c r="T184" s="492">
        <f t="shared" si="63"/>
        <v>0</v>
      </c>
      <c r="U184" s="492">
        <f t="shared" si="63"/>
        <v>0</v>
      </c>
      <c r="V184" s="492">
        <f t="shared" si="63"/>
        <v>0</v>
      </c>
      <c r="W184" s="492">
        <f t="shared" si="63"/>
        <v>0</v>
      </c>
      <c r="X184" s="492">
        <f t="shared" si="63"/>
        <v>0</v>
      </c>
      <c r="Y184" s="492">
        <f t="shared" si="63"/>
        <v>0</v>
      </c>
      <c r="Z184" s="492">
        <f t="shared" si="63"/>
        <v>0</v>
      </c>
      <c r="AA184" s="492">
        <f t="shared" si="63"/>
        <v>0</v>
      </c>
      <c r="AB184" s="492">
        <f t="shared" si="63"/>
        <v>0</v>
      </c>
      <c r="AC184" s="492">
        <f t="shared" si="63"/>
        <v>0</v>
      </c>
      <c r="AD184" s="492">
        <f t="shared" si="63"/>
        <v>0</v>
      </c>
      <c r="AE184" s="492">
        <f t="shared" si="63"/>
        <v>0</v>
      </c>
      <c r="AF184" s="492">
        <f t="shared" si="63"/>
        <v>0</v>
      </c>
      <c r="AG184" s="492">
        <f t="shared" si="63"/>
        <v>0</v>
      </c>
      <c r="AH184" s="492">
        <f t="shared" si="63"/>
        <v>0</v>
      </c>
      <c r="AI184" s="492">
        <f t="shared" si="63"/>
        <v>0</v>
      </c>
      <c r="AJ184" s="492">
        <f t="shared" si="63"/>
        <v>0</v>
      </c>
      <c r="AK184" s="492">
        <f t="shared" si="63"/>
        <v>0</v>
      </c>
      <c r="AL184" s="492">
        <f t="shared" si="63"/>
        <v>0</v>
      </c>
      <c r="AM184" s="492">
        <f t="shared" si="63"/>
        <v>0</v>
      </c>
      <c r="AN184" s="492">
        <f t="shared" si="63"/>
        <v>0</v>
      </c>
      <c r="AO184" s="492">
        <f t="shared" si="63"/>
        <v>0</v>
      </c>
      <c r="AP184" s="492">
        <f t="shared" si="63"/>
        <v>0</v>
      </c>
      <c r="AQ184" s="492">
        <f t="shared" si="63"/>
        <v>0</v>
      </c>
      <c r="AR184" s="492">
        <f t="shared" si="63"/>
        <v>0</v>
      </c>
      <c r="AS184" s="492">
        <f t="shared" si="63"/>
        <v>0</v>
      </c>
      <c r="AT184" s="492">
        <f t="shared" si="63"/>
        <v>0</v>
      </c>
      <c r="AU184" s="492">
        <f t="shared" si="63"/>
        <v>0</v>
      </c>
      <c r="AV184" s="492">
        <f t="shared" si="63"/>
        <v>0</v>
      </c>
      <c r="AW184" s="492">
        <f t="shared" si="63"/>
        <v>0</v>
      </c>
      <c r="AX184" s="492">
        <f t="shared" si="63"/>
        <v>0</v>
      </c>
      <c r="AY184" s="492">
        <f t="shared" si="63"/>
        <v>0</v>
      </c>
      <c r="AZ184" s="492">
        <f t="shared" si="63"/>
        <v>0</v>
      </c>
      <c r="BA184" s="492">
        <f t="shared" si="63"/>
        <v>0</v>
      </c>
      <c r="BB184" s="492">
        <f t="shared" si="63"/>
        <v>0</v>
      </c>
      <c r="BC184" s="492">
        <f t="shared" si="63"/>
        <v>0</v>
      </c>
      <c r="BD184" s="492">
        <f t="shared" si="63"/>
        <v>0</v>
      </c>
      <c r="BE184" s="492">
        <f t="shared" si="63"/>
        <v>0</v>
      </c>
      <c r="BF184" s="492">
        <f t="shared" si="63"/>
        <v>0</v>
      </c>
      <c r="BG184" s="492">
        <f t="shared" si="63"/>
        <v>0</v>
      </c>
      <c r="BH184" s="492">
        <f t="shared" si="63"/>
        <v>0</v>
      </c>
      <c r="BI184" s="492">
        <f t="shared" si="63"/>
        <v>0</v>
      </c>
      <c r="BJ184" s="492">
        <f t="shared" si="63"/>
        <v>0</v>
      </c>
      <c r="BK184" s="492">
        <f t="shared" si="63"/>
        <v>0</v>
      </c>
      <c r="BL184" s="492">
        <f t="shared" si="63"/>
        <v>0</v>
      </c>
      <c r="BM184" s="492">
        <f t="shared" si="63"/>
        <v>0</v>
      </c>
      <c r="BN184" s="492">
        <f t="shared" si="63"/>
        <v>0</v>
      </c>
      <c r="BO184" s="492">
        <f t="shared" si="63"/>
        <v>0</v>
      </c>
      <c r="BP184" s="492">
        <f t="shared" si="63"/>
        <v>0</v>
      </c>
      <c r="BQ184" s="492">
        <f t="shared" si="63"/>
        <v>0</v>
      </c>
      <c r="BR184" s="492">
        <f t="shared" si="63"/>
        <v>0</v>
      </c>
      <c r="BS184" s="492">
        <f t="shared" si="63"/>
        <v>0</v>
      </c>
      <c r="BT184" s="492">
        <f t="shared" ref="BT184:CS184" si="64">BT181-BT182+BT183</f>
        <v>0</v>
      </c>
      <c r="BU184" s="492">
        <f t="shared" si="64"/>
        <v>0</v>
      </c>
      <c r="BV184" s="492">
        <f t="shared" si="64"/>
        <v>0</v>
      </c>
      <c r="BW184" s="492">
        <f t="shared" si="64"/>
        <v>0</v>
      </c>
      <c r="BX184" s="492">
        <f t="shared" si="64"/>
        <v>0</v>
      </c>
      <c r="BY184" s="492">
        <f t="shared" si="64"/>
        <v>0</v>
      </c>
      <c r="BZ184" s="492">
        <f t="shared" si="64"/>
        <v>0</v>
      </c>
      <c r="CA184" s="492">
        <f t="shared" si="64"/>
        <v>0</v>
      </c>
      <c r="CB184" s="492">
        <f t="shared" si="64"/>
        <v>0</v>
      </c>
      <c r="CC184" s="492">
        <f t="shared" si="64"/>
        <v>0</v>
      </c>
      <c r="CD184" s="492">
        <f t="shared" si="64"/>
        <v>0</v>
      </c>
      <c r="CE184" s="492">
        <f t="shared" si="64"/>
        <v>0</v>
      </c>
      <c r="CF184" s="492">
        <f t="shared" si="64"/>
        <v>0</v>
      </c>
      <c r="CG184" s="492">
        <f t="shared" si="64"/>
        <v>0</v>
      </c>
      <c r="CH184" s="492">
        <f t="shared" si="64"/>
        <v>0</v>
      </c>
      <c r="CI184" s="492">
        <f t="shared" si="64"/>
        <v>0</v>
      </c>
      <c r="CJ184" s="492">
        <f t="shared" si="64"/>
        <v>0</v>
      </c>
      <c r="CK184" s="492">
        <f t="shared" si="64"/>
        <v>0</v>
      </c>
      <c r="CL184" s="492">
        <f t="shared" si="64"/>
        <v>0</v>
      </c>
      <c r="CM184" s="492">
        <f t="shared" si="64"/>
        <v>0</v>
      </c>
      <c r="CN184" s="492">
        <f t="shared" si="64"/>
        <v>0</v>
      </c>
      <c r="CO184" s="492">
        <f t="shared" si="64"/>
        <v>0</v>
      </c>
      <c r="CP184" s="492">
        <f t="shared" si="64"/>
        <v>0</v>
      </c>
      <c r="CQ184" s="492">
        <f t="shared" si="64"/>
        <v>0</v>
      </c>
      <c r="CR184" s="492">
        <f t="shared" si="64"/>
        <v>0</v>
      </c>
      <c r="CS184" s="492">
        <f t="shared" si="64"/>
        <v>0</v>
      </c>
      <c r="CT184" s="13"/>
    </row>
    <row r="185" spans="3:98" hidden="1" x14ac:dyDescent="0.35">
      <c r="E185" s="495"/>
      <c r="F185" s="495"/>
      <c r="G185" s="131"/>
      <c r="H185" s="131"/>
      <c r="I185" s="131"/>
      <c r="J185" s="131"/>
      <c r="K185" s="131"/>
      <c r="L185" s="131"/>
      <c r="M185" s="131"/>
      <c r="N185" s="131"/>
      <c r="O185" s="131"/>
      <c r="P185" s="131"/>
      <c r="Q185" s="131"/>
      <c r="R185" s="131"/>
      <c r="S185" s="131"/>
      <c r="T185" s="131"/>
      <c r="U185" s="131"/>
      <c r="V185" s="131"/>
      <c r="W185" s="131"/>
      <c r="X185" s="131"/>
      <c r="Y185" s="131"/>
      <c r="Z185" s="131"/>
      <c r="AA185" s="131"/>
      <c r="AB185" s="131"/>
      <c r="AC185" s="131"/>
      <c r="AD185" s="131"/>
      <c r="AE185" s="131"/>
      <c r="AF185" s="131"/>
      <c r="AG185" s="131"/>
      <c r="AH185" s="131"/>
      <c r="AI185" s="131"/>
      <c r="AJ185" s="131"/>
      <c r="AK185" s="131"/>
      <c r="AL185" s="131"/>
      <c r="AM185" s="131"/>
      <c r="AN185" s="131"/>
      <c r="AO185" s="131"/>
      <c r="AP185" s="131"/>
      <c r="AQ185" s="131"/>
      <c r="AR185" s="131"/>
      <c r="AS185" s="131"/>
      <c r="AT185" s="131"/>
      <c r="AU185" s="131"/>
      <c r="AV185" s="131"/>
      <c r="AW185" s="131"/>
      <c r="AX185" s="131"/>
      <c r="AY185" s="131"/>
      <c r="AZ185" s="131"/>
      <c r="BA185" s="131"/>
      <c r="BB185" s="131"/>
      <c r="BC185" s="131"/>
      <c r="BD185" s="131"/>
      <c r="BE185" s="131"/>
      <c r="BF185" s="131"/>
      <c r="BG185" s="131"/>
      <c r="BH185" s="131"/>
      <c r="BI185" s="131"/>
      <c r="BJ185" s="131"/>
      <c r="BK185" s="131"/>
      <c r="BL185" s="131"/>
      <c r="BM185" s="131"/>
      <c r="BN185" s="131"/>
      <c r="BO185" s="131"/>
      <c r="BP185" s="131"/>
      <c r="BQ185" s="131"/>
      <c r="BR185" s="131"/>
      <c r="BS185" s="131"/>
      <c r="BT185" s="131"/>
      <c r="BU185" s="131"/>
      <c r="BV185" s="131"/>
      <c r="BW185" s="131"/>
      <c r="BX185" s="131"/>
      <c r="BY185" s="131"/>
      <c r="BZ185" s="131"/>
      <c r="CA185" s="131"/>
      <c r="CB185" s="131"/>
      <c r="CC185" s="131"/>
      <c r="CD185" s="131"/>
      <c r="CE185" s="131"/>
      <c r="CF185" s="131"/>
      <c r="CG185" s="131"/>
      <c r="CH185" s="131"/>
      <c r="CI185" s="131"/>
      <c r="CJ185" s="131"/>
      <c r="CK185" s="131"/>
      <c r="CL185" s="131"/>
      <c r="CM185" s="131"/>
      <c r="CN185" s="131"/>
      <c r="CO185" s="131"/>
      <c r="CP185" s="131"/>
      <c r="CQ185" s="131"/>
      <c r="CR185" s="131"/>
      <c r="CS185" s="131"/>
      <c r="CT185" s="9"/>
    </row>
    <row r="186" spans="3:98" ht="14.25" hidden="1" customHeight="1" x14ac:dyDescent="0.35">
      <c r="C186" s="77" t="s">
        <v>43</v>
      </c>
      <c r="D186" s="55"/>
      <c r="E186" s="690">
        <f>G184+NPV(G.Asm!$F$40,H184:INDEX(H184:CS184,RP))</f>
        <v>0</v>
      </c>
      <c r="F186" s="690"/>
      <c r="G186" s="131"/>
      <c r="H186" s="131"/>
      <c r="I186" s="131"/>
      <c r="J186" s="131"/>
      <c r="K186" s="131"/>
      <c r="L186" s="131"/>
      <c r="M186" s="131"/>
      <c r="N186" s="131"/>
      <c r="O186" s="131"/>
      <c r="P186" s="131"/>
      <c r="Q186" s="131"/>
      <c r="R186" s="131"/>
      <c r="S186" s="131"/>
      <c r="T186" s="131"/>
      <c r="U186" s="131"/>
      <c r="V186" s="131"/>
      <c r="W186" s="131"/>
      <c r="X186" s="131"/>
      <c r="Y186" s="131"/>
      <c r="Z186" s="131"/>
      <c r="AA186" s="131"/>
      <c r="AB186" s="131"/>
      <c r="AC186" s="131"/>
      <c r="AD186" s="131"/>
      <c r="AE186" s="131"/>
      <c r="AF186" s="131"/>
      <c r="AG186" s="131"/>
      <c r="AH186" s="131"/>
      <c r="AI186" s="131"/>
      <c r="AJ186" s="131"/>
      <c r="AK186" s="131"/>
      <c r="AL186" s="131"/>
      <c r="AM186" s="131"/>
      <c r="AN186" s="131"/>
      <c r="AO186" s="131"/>
      <c r="AP186" s="131"/>
      <c r="AQ186" s="131"/>
      <c r="AR186" s="131"/>
      <c r="AS186" s="131"/>
      <c r="AT186" s="131"/>
      <c r="AU186" s="131"/>
      <c r="AV186" s="131"/>
      <c r="AW186" s="131"/>
      <c r="AX186" s="131"/>
      <c r="AY186" s="131"/>
      <c r="AZ186" s="131"/>
      <c r="BA186" s="131"/>
      <c r="BB186" s="131"/>
      <c r="BC186" s="131"/>
      <c r="BD186" s="131"/>
      <c r="BE186" s="131"/>
      <c r="BF186" s="131"/>
      <c r="BG186" s="131"/>
      <c r="BH186" s="131"/>
      <c r="BI186" s="131"/>
      <c r="BJ186" s="131"/>
      <c r="BK186" s="131"/>
      <c r="BL186" s="131"/>
      <c r="BM186" s="131"/>
      <c r="BN186" s="131"/>
      <c r="BO186" s="131"/>
      <c r="BP186" s="131"/>
      <c r="BQ186" s="131"/>
      <c r="BR186" s="131"/>
      <c r="BS186" s="131"/>
      <c r="BT186" s="131"/>
      <c r="BU186" s="131"/>
      <c r="BV186" s="131"/>
      <c r="BW186" s="131"/>
      <c r="BX186" s="131"/>
      <c r="BY186" s="131"/>
      <c r="BZ186" s="131"/>
      <c r="CA186" s="131"/>
      <c r="CB186" s="131"/>
      <c r="CC186" s="131"/>
      <c r="CD186" s="131"/>
      <c r="CE186" s="131"/>
      <c r="CF186" s="131"/>
      <c r="CG186" s="131"/>
      <c r="CH186" s="131"/>
      <c r="CI186" s="131"/>
      <c r="CJ186" s="131"/>
      <c r="CK186" s="131"/>
      <c r="CL186" s="131"/>
      <c r="CM186" s="131"/>
      <c r="CN186" s="131"/>
      <c r="CO186" s="131"/>
      <c r="CP186" s="131"/>
      <c r="CQ186" s="131"/>
      <c r="CR186" s="131"/>
      <c r="CS186" s="131"/>
      <c r="CT186" s="9"/>
    </row>
    <row r="187" spans="3:98" hidden="1" x14ac:dyDescent="0.35">
      <c r="E187" s="495"/>
      <c r="F187" s="495"/>
      <c r="G187" s="131"/>
      <c r="H187" s="131"/>
      <c r="I187" s="131"/>
      <c r="J187" s="131"/>
      <c r="K187" s="131"/>
      <c r="L187" s="131"/>
      <c r="M187" s="131"/>
      <c r="N187" s="131"/>
      <c r="O187" s="131"/>
      <c r="P187" s="131"/>
      <c r="Q187" s="131"/>
      <c r="R187" s="131"/>
      <c r="S187" s="131"/>
      <c r="T187" s="131"/>
      <c r="U187" s="131"/>
      <c r="V187" s="131"/>
      <c r="W187" s="131"/>
      <c r="X187" s="131"/>
      <c r="Y187" s="131"/>
      <c r="Z187" s="131"/>
      <c r="AA187" s="131"/>
      <c r="AB187" s="131"/>
      <c r="AC187" s="131"/>
      <c r="AD187" s="131"/>
      <c r="AE187" s="131"/>
      <c r="AF187" s="131"/>
      <c r="AG187" s="131"/>
      <c r="AH187" s="131"/>
      <c r="AI187" s="131"/>
      <c r="AJ187" s="131"/>
      <c r="AK187" s="131"/>
      <c r="AL187" s="131"/>
      <c r="AM187" s="131"/>
      <c r="AN187" s="131"/>
      <c r="AO187" s="131"/>
      <c r="AP187" s="131"/>
      <c r="AQ187" s="131"/>
      <c r="AR187" s="131"/>
      <c r="AS187" s="131"/>
      <c r="AT187" s="131"/>
      <c r="AU187" s="131"/>
      <c r="AV187" s="131"/>
      <c r="AW187" s="131"/>
      <c r="AX187" s="131"/>
      <c r="AY187" s="131"/>
      <c r="AZ187" s="131"/>
      <c r="BA187" s="131"/>
      <c r="BB187" s="131"/>
      <c r="BC187" s="131"/>
      <c r="BD187" s="131"/>
      <c r="BE187" s="131"/>
      <c r="BF187" s="131"/>
      <c r="BG187" s="131"/>
      <c r="BH187" s="131"/>
      <c r="BI187" s="131"/>
      <c r="BJ187" s="131"/>
      <c r="BK187" s="131"/>
      <c r="BL187" s="131"/>
      <c r="BM187" s="131"/>
      <c r="BN187" s="131"/>
      <c r="BO187" s="131"/>
      <c r="BP187" s="131"/>
      <c r="BQ187" s="131"/>
      <c r="BR187" s="131"/>
      <c r="BS187" s="131"/>
      <c r="BT187" s="131"/>
      <c r="BU187" s="131"/>
      <c r="BV187" s="131"/>
      <c r="BW187" s="131"/>
      <c r="BX187" s="131"/>
      <c r="BY187" s="131"/>
      <c r="BZ187" s="131"/>
      <c r="CA187" s="131"/>
      <c r="CB187" s="131"/>
      <c r="CC187" s="131"/>
      <c r="CD187" s="131"/>
      <c r="CE187" s="131"/>
      <c r="CF187" s="131"/>
      <c r="CG187" s="131"/>
      <c r="CH187" s="131"/>
      <c r="CI187" s="131"/>
      <c r="CJ187" s="131"/>
      <c r="CK187" s="131"/>
      <c r="CL187" s="131"/>
      <c r="CM187" s="131"/>
      <c r="CN187" s="131"/>
      <c r="CO187" s="131"/>
      <c r="CP187" s="131"/>
      <c r="CQ187" s="131"/>
      <c r="CR187" s="131"/>
      <c r="CS187" s="131"/>
    </row>
    <row r="188" spans="3:98" hidden="1" x14ac:dyDescent="0.35">
      <c r="C188" s="217" t="s">
        <v>45</v>
      </c>
      <c r="D188" s="218"/>
      <c r="E188" s="513"/>
      <c r="F188" s="513"/>
      <c r="G188" s="514"/>
      <c r="H188" s="515"/>
      <c r="I188" s="515"/>
      <c r="J188" s="515"/>
      <c r="K188" s="515"/>
      <c r="L188" s="515"/>
      <c r="M188" s="515"/>
      <c r="N188" s="515"/>
      <c r="O188" s="515"/>
      <c r="P188" s="515"/>
      <c r="Q188" s="515"/>
      <c r="R188" s="515"/>
      <c r="S188" s="515"/>
      <c r="T188" s="515"/>
      <c r="U188" s="515"/>
      <c r="V188" s="515"/>
      <c r="W188" s="515"/>
      <c r="X188" s="515"/>
      <c r="Y188" s="515"/>
      <c r="Z188" s="515"/>
      <c r="AA188" s="515"/>
      <c r="AB188" s="515"/>
      <c r="AC188" s="515"/>
      <c r="AD188" s="515"/>
      <c r="AE188" s="515"/>
      <c r="AF188" s="515"/>
      <c r="AG188" s="515"/>
      <c r="AH188" s="515"/>
      <c r="AI188" s="515"/>
      <c r="AJ188" s="515"/>
      <c r="AK188" s="515"/>
      <c r="AL188" s="515"/>
      <c r="AM188" s="515"/>
      <c r="AN188" s="515"/>
      <c r="AO188" s="515"/>
      <c r="AP188" s="515"/>
      <c r="AQ188" s="515"/>
      <c r="AR188" s="515"/>
      <c r="AS188" s="515"/>
      <c r="AT188" s="515"/>
      <c r="AU188" s="515"/>
      <c r="AV188" s="515"/>
      <c r="AW188" s="515"/>
      <c r="AX188" s="515"/>
      <c r="AY188" s="515"/>
      <c r="AZ188" s="515"/>
      <c r="BA188" s="515"/>
      <c r="BB188" s="515"/>
      <c r="BC188" s="515"/>
      <c r="BD188" s="515"/>
      <c r="BE188" s="515"/>
      <c r="BF188" s="515"/>
      <c r="BG188" s="515"/>
      <c r="BH188" s="515"/>
      <c r="BI188" s="515"/>
      <c r="BJ188" s="515"/>
      <c r="BK188" s="515"/>
      <c r="BL188" s="515"/>
      <c r="BM188" s="515"/>
      <c r="BN188" s="515"/>
      <c r="BO188" s="515"/>
      <c r="BP188" s="515"/>
      <c r="BQ188" s="515"/>
      <c r="BR188" s="515"/>
      <c r="BS188" s="515"/>
      <c r="BT188" s="515"/>
      <c r="BU188" s="515"/>
      <c r="BV188" s="515"/>
      <c r="BW188" s="515"/>
      <c r="BX188" s="515"/>
      <c r="BY188" s="515"/>
      <c r="BZ188" s="515"/>
      <c r="CA188" s="515"/>
      <c r="CB188" s="515"/>
      <c r="CC188" s="515"/>
      <c r="CD188" s="515"/>
      <c r="CE188" s="515"/>
      <c r="CF188" s="515"/>
      <c r="CG188" s="515"/>
      <c r="CH188" s="515"/>
      <c r="CI188" s="515"/>
      <c r="CJ188" s="515"/>
      <c r="CK188" s="515"/>
      <c r="CL188" s="515"/>
      <c r="CM188" s="515"/>
      <c r="CN188" s="515"/>
      <c r="CO188" s="515"/>
      <c r="CP188" s="515"/>
      <c r="CQ188" s="515"/>
      <c r="CR188" s="515"/>
      <c r="CS188" s="515"/>
    </row>
    <row r="189" spans="3:98" hidden="1" x14ac:dyDescent="0.35">
      <c r="C189" s="34"/>
      <c r="E189" s="495"/>
      <c r="F189" s="495"/>
      <c r="G189" s="131"/>
      <c r="H189" s="131"/>
      <c r="I189" s="131"/>
      <c r="J189" s="131"/>
      <c r="K189" s="131"/>
      <c r="L189" s="131"/>
      <c r="M189" s="131"/>
      <c r="N189" s="131"/>
      <c r="O189" s="131"/>
      <c r="P189" s="131"/>
      <c r="Q189" s="131"/>
      <c r="R189" s="131"/>
      <c r="S189" s="131"/>
      <c r="T189" s="131"/>
      <c r="U189" s="131"/>
      <c r="V189" s="131"/>
      <c r="W189" s="131"/>
      <c r="X189" s="131"/>
      <c r="Y189" s="131"/>
      <c r="Z189" s="131"/>
      <c r="AA189" s="131"/>
      <c r="AB189" s="131"/>
      <c r="AC189" s="131"/>
      <c r="AD189" s="131"/>
      <c r="AE189" s="131"/>
      <c r="AF189" s="131"/>
      <c r="AG189" s="131"/>
      <c r="AH189" s="131"/>
      <c r="AI189" s="131"/>
      <c r="AJ189" s="131"/>
      <c r="AK189" s="131"/>
      <c r="AL189" s="131"/>
      <c r="AM189" s="131"/>
      <c r="AN189" s="131"/>
      <c r="AO189" s="131"/>
      <c r="AP189" s="131"/>
      <c r="AQ189" s="131"/>
      <c r="AR189" s="131"/>
      <c r="AS189" s="131"/>
      <c r="AT189" s="131"/>
      <c r="AU189" s="131"/>
      <c r="AV189" s="131"/>
      <c r="AW189" s="131"/>
      <c r="AX189" s="131"/>
      <c r="AY189" s="131"/>
      <c r="AZ189" s="131"/>
      <c r="BA189" s="131"/>
      <c r="BB189" s="131"/>
      <c r="BC189" s="131"/>
      <c r="BD189" s="131"/>
      <c r="BE189" s="131"/>
      <c r="BF189" s="131"/>
      <c r="BG189" s="131"/>
      <c r="BH189" s="131"/>
      <c r="BI189" s="131"/>
      <c r="BJ189" s="131"/>
      <c r="BK189" s="131"/>
      <c r="BL189" s="131"/>
      <c r="BM189" s="131"/>
      <c r="BN189" s="131"/>
      <c r="BO189" s="131"/>
      <c r="BP189" s="131"/>
      <c r="BQ189" s="131"/>
      <c r="BR189" s="131"/>
      <c r="BS189" s="131"/>
      <c r="BT189" s="131"/>
      <c r="BU189" s="131"/>
      <c r="BV189" s="131"/>
      <c r="BW189" s="131"/>
      <c r="BX189" s="131"/>
      <c r="BY189" s="131"/>
      <c r="BZ189" s="131"/>
      <c r="CA189" s="131"/>
      <c r="CB189" s="131"/>
      <c r="CC189" s="131"/>
      <c r="CD189" s="131"/>
      <c r="CE189" s="131"/>
      <c r="CF189" s="131"/>
      <c r="CG189" s="131"/>
      <c r="CH189" s="131"/>
      <c r="CI189" s="131"/>
      <c r="CJ189" s="131"/>
      <c r="CK189" s="131"/>
      <c r="CL189" s="131"/>
      <c r="CM189" s="131"/>
      <c r="CN189" s="131"/>
      <c r="CO189" s="131"/>
      <c r="CP189" s="131"/>
      <c r="CQ189" s="131"/>
      <c r="CR189" s="131"/>
      <c r="CS189" s="131"/>
    </row>
    <row r="190" spans="3:98" hidden="1" x14ac:dyDescent="0.35">
      <c r="C190" s="77" t="str">
        <f>C9</f>
        <v>A. Total investment costs</v>
      </c>
      <c r="D190" s="6"/>
      <c r="E190" s="492">
        <f t="shared" ref="E190:BP190" si="65">SUM(E191,E207)</f>
        <v>0</v>
      </c>
      <c r="F190" s="492">
        <f t="shared" si="65"/>
        <v>0</v>
      </c>
      <c r="G190" s="492">
        <f t="shared" si="65"/>
        <v>0</v>
      </c>
      <c r="H190" s="492">
        <f t="shared" si="65"/>
        <v>0</v>
      </c>
      <c r="I190" s="492">
        <f t="shared" si="65"/>
        <v>0</v>
      </c>
      <c r="J190" s="492">
        <f t="shared" si="65"/>
        <v>0</v>
      </c>
      <c r="K190" s="492">
        <f t="shared" si="65"/>
        <v>0</v>
      </c>
      <c r="L190" s="492">
        <f t="shared" si="65"/>
        <v>0</v>
      </c>
      <c r="M190" s="492">
        <f t="shared" si="65"/>
        <v>0</v>
      </c>
      <c r="N190" s="492">
        <f t="shared" si="65"/>
        <v>0</v>
      </c>
      <c r="O190" s="492">
        <f t="shared" si="65"/>
        <v>0</v>
      </c>
      <c r="P190" s="492">
        <f t="shared" si="65"/>
        <v>0</v>
      </c>
      <c r="Q190" s="492">
        <f t="shared" si="65"/>
        <v>0</v>
      </c>
      <c r="R190" s="492">
        <f t="shared" si="65"/>
        <v>0</v>
      </c>
      <c r="S190" s="492">
        <f t="shared" si="65"/>
        <v>0</v>
      </c>
      <c r="T190" s="492">
        <f t="shared" si="65"/>
        <v>0</v>
      </c>
      <c r="U190" s="492">
        <f t="shared" si="65"/>
        <v>0</v>
      </c>
      <c r="V190" s="492">
        <f t="shared" si="65"/>
        <v>0</v>
      </c>
      <c r="W190" s="492">
        <f t="shared" si="65"/>
        <v>0</v>
      </c>
      <c r="X190" s="492">
        <f t="shared" si="65"/>
        <v>0</v>
      </c>
      <c r="Y190" s="492">
        <f t="shared" si="65"/>
        <v>0</v>
      </c>
      <c r="Z190" s="492">
        <f t="shared" si="65"/>
        <v>0</v>
      </c>
      <c r="AA190" s="492">
        <f t="shared" si="65"/>
        <v>0</v>
      </c>
      <c r="AB190" s="492">
        <f t="shared" si="65"/>
        <v>0</v>
      </c>
      <c r="AC190" s="492">
        <f t="shared" si="65"/>
        <v>0</v>
      </c>
      <c r="AD190" s="492">
        <f t="shared" si="65"/>
        <v>0</v>
      </c>
      <c r="AE190" s="492">
        <f t="shared" si="65"/>
        <v>0</v>
      </c>
      <c r="AF190" s="492">
        <f t="shared" si="65"/>
        <v>0</v>
      </c>
      <c r="AG190" s="492">
        <f t="shared" si="65"/>
        <v>0</v>
      </c>
      <c r="AH190" s="492">
        <f t="shared" si="65"/>
        <v>0</v>
      </c>
      <c r="AI190" s="492">
        <f t="shared" si="65"/>
        <v>0</v>
      </c>
      <c r="AJ190" s="492">
        <f t="shared" si="65"/>
        <v>0</v>
      </c>
      <c r="AK190" s="492">
        <f t="shared" si="65"/>
        <v>0</v>
      </c>
      <c r="AL190" s="492">
        <f t="shared" si="65"/>
        <v>0</v>
      </c>
      <c r="AM190" s="492">
        <f t="shared" si="65"/>
        <v>0</v>
      </c>
      <c r="AN190" s="492">
        <f t="shared" si="65"/>
        <v>0</v>
      </c>
      <c r="AO190" s="492">
        <f t="shared" si="65"/>
        <v>0</v>
      </c>
      <c r="AP190" s="492">
        <f t="shared" si="65"/>
        <v>0</v>
      </c>
      <c r="AQ190" s="492">
        <f t="shared" si="65"/>
        <v>0</v>
      </c>
      <c r="AR190" s="492">
        <f t="shared" si="65"/>
        <v>0</v>
      </c>
      <c r="AS190" s="492">
        <f t="shared" si="65"/>
        <v>0</v>
      </c>
      <c r="AT190" s="492">
        <f t="shared" si="65"/>
        <v>0</v>
      </c>
      <c r="AU190" s="492">
        <f t="shared" si="65"/>
        <v>0</v>
      </c>
      <c r="AV190" s="492">
        <f t="shared" si="65"/>
        <v>0</v>
      </c>
      <c r="AW190" s="492">
        <f t="shared" si="65"/>
        <v>0</v>
      </c>
      <c r="AX190" s="492">
        <f t="shared" si="65"/>
        <v>0</v>
      </c>
      <c r="AY190" s="492">
        <f t="shared" si="65"/>
        <v>0</v>
      </c>
      <c r="AZ190" s="492">
        <f t="shared" si="65"/>
        <v>0</v>
      </c>
      <c r="BA190" s="492">
        <f t="shared" si="65"/>
        <v>0</v>
      </c>
      <c r="BB190" s="492">
        <f t="shared" si="65"/>
        <v>0</v>
      </c>
      <c r="BC190" s="492">
        <f t="shared" si="65"/>
        <v>0</v>
      </c>
      <c r="BD190" s="492">
        <f t="shared" si="65"/>
        <v>0</v>
      </c>
      <c r="BE190" s="492">
        <f t="shared" si="65"/>
        <v>0</v>
      </c>
      <c r="BF190" s="492">
        <f t="shared" si="65"/>
        <v>0</v>
      </c>
      <c r="BG190" s="492">
        <f t="shared" si="65"/>
        <v>0</v>
      </c>
      <c r="BH190" s="492">
        <f t="shared" si="65"/>
        <v>0</v>
      </c>
      <c r="BI190" s="492">
        <f t="shared" si="65"/>
        <v>0</v>
      </c>
      <c r="BJ190" s="492">
        <f t="shared" si="65"/>
        <v>0</v>
      </c>
      <c r="BK190" s="492">
        <f t="shared" si="65"/>
        <v>0</v>
      </c>
      <c r="BL190" s="492">
        <f t="shared" si="65"/>
        <v>0</v>
      </c>
      <c r="BM190" s="492">
        <f t="shared" si="65"/>
        <v>0</v>
      </c>
      <c r="BN190" s="492">
        <f t="shared" si="65"/>
        <v>0</v>
      </c>
      <c r="BO190" s="492">
        <f t="shared" si="65"/>
        <v>0</v>
      </c>
      <c r="BP190" s="492">
        <f t="shared" si="65"/>
        <v>0</v>
      </c>
      <c r="BQ190" s="492">
        <f t="shared" ref="BQ190:CS190" si="66">SUM(BQ191,BQ207)</f>
        <v>0</v>
      </c>
      <c r="BR190" s="492">
        <f t="shared" si="66"/>
        <v>0</v>
      </c>
      <c r="BS190" s="492">
        <f t="shared" si="66"/>
        <v>0</v>
      </c>
      <c r="BT190" s="492">
        <f t="shared" si="66"/>
        <v>0</v>
      </c>
      <c r="BU190" s="492">
        <f t="shared" si="66"/>
        <v>0</v>
      </c>
      <c r="BV190" s="492">
        <f t="shared" si="66"/>
        <v>0</v>
      </c>
      <c r="BW190" s="492">
        <f t="shared" si="66"/>
        <v>0</v>
      </c>
      <c r="BX190" s="492">
        <f t="shared" si="66"/>
        <v>0</v>
      </c>
      <c r="BY190" s="492">
        <f t="shared" si="66"/>
        <v>0</v>
      </c>
      <c r="BZ190" s="492">
        <f t="shared" si="66"/>
        <v>0</v>
      </c>
      <c r="CA190" s="492">
        <f t="shared" si="66"/>
        <v>0</v>
      </c>
      <c r="CB190" s="492">
        <f t="shared" si="66"/>
        <v>0</v>
      </c>
      <c r="CC190" s="492">
        <f t="shared" si="66"/>
        <v>0</v>
      </c>
      <c r="CD190" s="492">
        <f t="shared" si="66"/>
        <v>0</v>
      </c>
      <c r="CE190" s="492">
        <f t="shared" si="66"/>
        <v>0</v>
      </c>
      <c r="CF190" s="492">
        <f t="shared" si="66"/>
        <v>0</v>
      </c>
      <c r="CG190" s="492">
        <f t="shared" si="66"/>
        <v>0</v>
      </c>
      <c r="CH190" s="492">
        <f t="shared" si="66"/>
        <v>0</v>
      </c>
      <c r="CI190" s="492">
        <f t="shared" si="66"/>
        <v>0</v>
      </c>
      <c r="CJ190" s="492">
        <f t="shared" si="66"/>
        <v>0</v>
      </c>
      <c r="CK190" s="492">
        <f t="shared" si="66"/>
        <v>0</v>
      </c>
      <c r="CL190" s="492">
        <f t="shared" si="66"/>
        <v>0</v>
      </c>
      <c r="CM190" s="492">
        <f t="shared" si="66"/>
        <v>0</v>
      </c>
      <c r="CN190" s="492">
        <f t="shared" si="66"/>
        <v>0</v>
      </c>
      <c r="CO190" s="492">
        <f t="shared" si="66"/>
        <v>0</v>
      </c>
      <c r="CP190" s="492">
        <f t="shared" si="66"/>
        <v>0</v>
      </c>
      <c r="CQ190" s="492">
        <f t="shared" si="66"/>
        <v>0</v>
      </c>
      <c r="CR190" s="492">
        <f t="shared" si="66"/>
        <v>0</v>
      </c>
      <c r="CS190" s="492">
        <f t="shared" si="66"/>
        <v>0</v>
      </c>
      <c r="CT190" s="13"/>
    </row>
    <row r="191" spans="3:98" hidden="1" x14ac:dyDescent="0.35">
      <c r="C191" s="77" t="str">
        <f>C10</f>
        <v>A.1. Total Initial investment costs</v>
      </c>
      <c r="D191" s="557" t="s">
        <v>23</v>
      </c>
      <c r="E191" s="492">
        <f t="shared" ref="E191:AJ191" si="67">SUM(E192:E205)</f>
        <v>0</v>
      </c>
      <c r="F191" s="492">
        <f t="shared" si="67"/>
        <v>0</v>
      </c>
      <c r="G191" s="492">
        <f t="shared" si="67"/>
        <v>0</v>
      </c>
      <c r="H191" s="492">
        <f t="shared" si="67"/>
        <v>0</v>
      </c>
      <c r="I191" s="492">
        <f t="shared" si="67"/>
        <v>0</v>
      </c>
      <c r="J191" s="492">
        <f t="shared" si="67"/>
        <v>0</v>
      </c>
      <c r="K191" s="492">
        <f t="shared" si="67"/>
        <v>0</v>
      </c>
      <c r="L191" s="492">
        <f t="shared" si="67"/>
        <v>0</v>
      </c>
      <c r="M191" s="492">
        <f t="shared" si="67"/>
        <v>0</v>
      </c>
      <c r="N191" s="492">
        <f t="shared" si="67"/>
        <v>0</v>
      </c>
      <c r="O191" s="492">
        <f t="shared" si="67"/>
        <v>0</v>
      </c>
      <c r="P191" s="492">
        <f t="shared" si="67"/>
        <v>0</v>
      </c>
      <c r="Q191" s="492">
        <f t="shared" si="67"/>
        <v>0</v>
      </c>
      <c r="R191" s="492">
        <f t="shared" si="67"/>
        <v>0</v>
      </c>
      <c r="S191" s="492">
        <f t="shared" si="67"/>
        <v>0</v>
      </c>
      <c r="T191" s="492">
        <f t="shared" si="67"/>
        <v>0</v>
      </c>
      <c r="U191" s="492">
        <f t="shared" si="67"/>
        <v>0</v>
      </c>
      <c r="V191" s="492">
        <f t="shared" si="67"/>
        <v>0</v>
      </c>
      <c r="W191" s="492">
        <f t="shared" si="67"/>
        <v>0</v>
      </c>
      <c r="X191" s="492">
        <f t="shared" si="67"/>
        <v>0</v>
      </c>
      <c r="Y191" s="492">
        <f t="shared" si="67"/>
        <v>0</v>
      </c>
      <c r="Z191" s="492">
        <f t="shared" si="67"/>
        <v>0</v>
      </c>
      <c r="AA191" s="492">
        <f t="shared" si="67"/>
        <v>0</v>
      </c>
      <c r="AB191" s="492">
        <f t="shared" si="67"/>
        <v>0</v>
      </c>
      <c r="AC191" s="492">
        <f t="shared" si="67"/>
        <v>0</v>
      </c>
      <c r="AD191" s="492">
        <f t="shared" si="67"/>
        <v>0</v>
      </c>
      <c r="AE191" s="492">
        <f t="shared" si="67"/>
        <v>0</v>
      </c>
      <c r="AF191" s="492">
        <f t="shared" si="67"/>
        <v>0</v>
      </c>
      <c r="AG191" s="492">
        <f t="shared" si="67"/>
        <v>0</v>
      </c>
      <c r="AH191" s="492">
        <f t="shared" si="67"/>
        <v>0</v>
      </c>
      <c r="AI191" s="492">
        <f t="shared" si="67"/>
        <v>0</v>
      </c>
      <c r="AJ191" s="492">
        <f t="shared" si="67"/>
        <v>0</v>
      </c>
      <c r="AK191" s="492">
        <f t="shared" ref="AK191:CS191" si="68">SUM(AK192:AK205)</f>
        <v>0</v>
      </c>
      <c r="AL191" s="492">
        <f t="shared" si="68"/>
        <v>0</v>
      </c>
      <c r="AM191" s="492">
        <f t="shared" si="68"/>
        <v>0</v>
      </c>
      <c r="AN191" s="492">
        <f t="shared" si="68"/>
        <v>0</v>
      </c>
      <c r="AO191" s="492">
        <f t="shared" si="68"/>
        <v>0</v>
      </c>
      <c r="AP191" s="492">
        <f t="shared" si="68"/>
        <v>0</v>
      </c>
      <c r="AQ191" s="492">
        <f t="shared" si="68"/>
        <v>0</v>
      </c>
      <c r="AR191" s="492">
        <f t="shared" si="68"/>
        <v>0</v>
      </c>
      <c r="AS191" s="492">
        <f t="shared" si="68"/>
        <v>0</v>
      </c>
      <c r="AT191" s="492">
        <f t="shared" si="68"/>
        <v>0</v>
      </c>
      <c r="AU191" s="492">
        <f t="shared" si="68"/>
        <v>0</v>
      </c>
      <c r="AV191" s="492">
        <f t="shared" si="68"/>
        <v>0</v>
      </c>
      <c r="AW191" s="492">
        <f t="shared" si="68"/>
        <v>0</v>
      </c>
      <c r="AX191" s="492">
        <f t="shared" si="68"/>
        <v>0</v>
      </c>
      <c r="AY191" s="492">
        <f t="shared" si="68"/>
        <v>0</v>
      </c>
      <c r="AZ191" s="492">
        <f t="shared" si="68"/>
        <v>0</v>
      </c>
      <c r="BA191" s="492">
        <f t="shared" si="68"/>
        <v>0</v>
      </c>
      <c r="BB191" s="492">
        <f t="shared" si="68"/>
        <v>0</v>
      </c>
      <c r="BC191" s="492">
        <f t="shared" si="68"/>
        <v>0</v>
      </c>
      <c r="BD191" s="492">
        <f t="shared" si="68"/>
        <v>0</v>
      </c>
      <c r="BE191" s="492">
        <f t="shared" si="68"/>
        <v>0</v>
      </c>
      <c r="BF191" s="492">
        <f t="shared" si="68"/>
        <v>0</v>
      </c>
      <c r="BG191" s="492">
        <f t="shared" si="68"/>
        <v>0</v>
      </c>
      <c r="BH191" s="492">
        <f t="shared" si="68"/>
        <v>0</v>
      </c>
      <c r="BI191" s="492">
        <f t="shared" si="68"/>
        <v>0</v>
      </c>
      <c r="BJ191" s="492">
        <f t="shared" si="68"/>
        <v>0</v>
      </c>
      <c r="BK191" s="492">
        <f t="shared" si="68"/>
        <v>0</v>
      </c>
      <c r="BL191" s="492">
        <f t="shared" si="68"/>
        <v>0</v>
      </c>
      <c r="BM191" s="492">
        <f t="shared" si="68"/>
        <v>0</v>
      </c>
      <c r="BN191" s="492">
        <f t="shared" si="68"/>
        <v>0</v>
      </c>
      <c r="BO191" s="492">
        <f t="shared" si="68"/>
        <v>0</v>
      </c>
      <c r="BP191" s="492">
        <f t="shared" si="68"/>
        <v>0</v>
      </c>
      <c r="BQ191" s="492">
        <f t="shared" si="68"/>
        <v>0</v>
      </c>
      <c r="BR191" s="492">
        <f t="shared" si="68"/>
        <v>0</v>
      </c>
      <c r="BS191" s="492">
        <f t="shared" si="68"/>
        <v>0</v>
      </c>
      <c r="BT191" s="492">
        <f t="shared" si="68"/>
        <v>0</v>
      </c>
      <c r="BU191" s="492">
        <f t="shared" si="68"/>
        <v>0</v>
      </c>
      <c r="BV191" s="492">
        <f t="shared" si="68"/>
        <v>0</v>
      </c>
      <c r="BW191" s="492">
        <f t="shared" si="68"/>
        <v>0</v>
      </c>
      <c r="BX191" s="492">
        <f t="shared" si="68"/>
        <v>0</v>
      </c>
      <c r="BY191" s="492">
        <f t="shared" si="68"/>
        <v>0</v>
      </c>
      <c r="BZ191" s="492">
        <f t="shared" si="68"/>
        <v>0</v>
      </c>
      <c r="CA191" s="492">
        <f t="shared" si="68"/>
        <v>0</v>
      </c>
      <c r="CB191" s="492">
        <f t="shared" si="68"/>
        <v>0</v>
      </c>
      <c r="CC191" s="492">
        <f t="shared" si="68"/>
        <v>0</v>
      </c>
      <c r="CD191" s="492">
        <f t="shared" si="68"/>
        <v>0</v>
      </c>
      <c r="CE191" s="492">
        <f t="shared" si="68"/>
        <v>0</v>
      </c>
      <c r="CF191" s="492">
        <f t="shared" si="68"/>
        <v>0</v>
      </c>
      <c r="CG191" s="492">
        <f t="shared" si="68"/>
        <v>0</v>
      </c>
      <c r="CH191" s="492">
        <f t="shared" si="68"/>
        <v>0</v>
      </c>
      <c r="CI191" s="492">
        <f t="shared" si="68"/>
        <v>0</v>
      </c>
      <c r="CJ191" s="492">
        <f t="shared" si="68"/>
        <v>0</v>
      </c>
      <c r="CK191" s="492">
        <f t="shared" si="68"/>
        <v>0</v>
      </c>
      <c r="CL191" s="492">
        <f t="shared" si="68"/>
        <v>0</v>
      </c>
      <c r="CM191" s="492">
        <f t="shared" si="68"/>
        <v>0</v>
      </c>
      <c r="CN191" s="492">
        <f t="shared" si="68"/>
        <v>0</v>
      </c>
      <c r="CO191" s="492">
        <f t="shared" si="68"/>
        <v>0</v>
      </c>
      <c r="CP191" s="492">
        <f t="shared" si="68"/>
        <v>0</v>
      </c>
      <c r="CQ191" s="492">
        <f t="shared" si="68"/>
        <v>0</v>
      </c>
      <c r="CR191" s="492">
        <f t="shared" si="68"/>
        <v>0</v>
      </c>
      <c r="CS191" s="492">
        <f t="shared" si="68"/>
        <v>0</v>
      </c>
      <c r="CT191" s="13"/>
    </row>
    <row r="192" spans="3:98" hidden="1" x14ac:dyDescent="0.35">
      <c r="C192" s="81" t="str">
        <f t="shared" ref="C192:C205" si="69">IF(OR(ISBLANK(C11),C11="Spare"),"",C11)</f>
        <v/>
      </c>
      <c r="D192" s="17" t="str">
        <f t="shared" ref="D192:D205" si="70">D11</f>
        <v/>
      </c>
      <c r="E192" s="492">
        <f>G192+NPV(G.Asm!$F$40,H192:INDEX(H192:CS192,RP))</f>
        <v>0</v>
      </c>
      <c r="F192" s="492">
        <f t="shared" ref="F192:F205" si="71">SUMIF($G$4:$CS$4,"&lt;="&amp;RP,G192:CS192)</f>
        <v>0</v>
      </c>
      <c r="G192" s="66">
        <f t="shared" ref="G192:BR195" si="72">IFERROR($D192*G11,0)</f>
        <v>0</v>
      </c>
      <c r="H192" s="66">
        <f t="shared" si="72"/>
        <v>0</v>
      </c>
      <c r="I192" s="66">
        <f t="shared" si="72"/>
        <v>0</v>
      </c>
      <c r="J192" s="66">
        <f t="shared" si="72"/>
        <v>0</v>
      </c>
      <c r="K192" s="66">
        <f t="shared" si="72"/>
        <v>0</v>
      </c>
      <c r="L192" s="66">
        <f t="shared" si="72"/>
        <v>0</v>
      </c>
      <c r="M192" s="66">
        <f t="shared" si="72"/>
        <v>0</v>
      </c>
      <c r="N192" s="66">
        <f t="shared" si="72"/>
        <v>0</v>
      </c>
      <c r="O192" s="66">
        <f t="shared" si="72"/>
        <v>0</v>
      </c>
      <c r="P192" s="66">
        <f t="shared" si="72"/>
        <v>0</v>
      </c>
      <c r="Q192" s="66">
        <f t="shared" si="72"/>
        <v>0</v>
      </c>
      <c r="R192" s="66">
        <f t="shared" si="72"/>
        <v>0</v>
      </c>
      <c r="S192" s="66">
        <f t="shared" si="72"/>
        <v>0</v>
      </c>
      <c r="T192" s="66">
        <f t="shared" si="72"/>
        <v>0</v>
      </c>
      <c r="U192" s="66">
        <f t="shared" si="72"/>
        <v>0</v>
      </c>
      <c r="V192" s="66">
        <f t="shared" si="72"/>
        <v>0</v>
      </c>
      <c r="W192" s="66">
        <f t="shared" si="72"/>
        <v>0</v>
      </c>
      <c r="X192" s="66">
        <f t="shared" si="72"/>
        <v>0</v>
      </c>
      <c r="Y192" s="66">
        <f t="shared" si="72"/>
        <v>0</v>
      </c>
      <c r="Z192" s="66">
        <f t="shared" si="72"/>
        <v>0</v>
      </c>
      <c r="AA192" s="66">
        <f t="shared" si="72"/>
        <v>0</v>
      </c>
      <c r="AB192" s="66">
        <f t="shared" si="72"/>
        <v>0</v>
      </c>
      <c r="AC192" s="66">
        <f t="shared" si="72"/>
        <v>0</v>
      </c>
      <c r="AD192" s="66">
        <f t="shared" si="72"/>
        <v>0</v>
      </c>
      <c r="AE192" s="66">
        <f t="shared" si="72"/>
        <v>0</v>
      </c>
      <c r="AF192" s="66">
        <f t="shared" si="72"/>
        <v>0</v>
      </c>
      <c r="AG192" s="66">
        <f t="shared" si="72"/>
        <v>0</v>
      </c>
      <c r="AH192" s="66">
        <f t="shared" si="72"/>
        <v>0</v>
      </c>
      <c r="AI192" s="66">
        <f t="shared" si="72"/>
        <v>0</v>
      </c>
      <c r="AJ192" s="66">
        <f t="shared" si="72"/>
        <v>0</v>
      </c>
      <c r="AK192" s="66">
        <f t="shared" si="72"/>
        <v>0</v>
      </c>
      <c r="AL192" s="66">
        <f t="shared" si="72"/>
        <v>0</v>
      </c>
      <c r="AM192" s="66">
        <f t="shared" si="72"/>
        <v>0</v>
      </c>
      <c r="AN192" s="66">
        <f t="shared" si="72"/>
        <v>0</v>
      </c>
      <c r="AO192" s="66">
        <f t="shared" si="72"/>
        <v>0</v>
      </c>
      <c r="AP192" s="66">
        <f t="shared" si="72"/>
        <v>0</v>
      </c>
      <c r="AQ192" s="66">
        <f t="shared" si="72"/>
        <v>0</v>
      </c>
      <c r="AR192" s="66">
        <f t="shared" si="72"/>
        <v>0</v>
      </c>
      <c r="AS192" s="66">
        <f t="shared" si="72"/>
        <v>0</v>
      </c>
      <c r="AT192" s="66">
        <f t="shared" si="72"/>
        <v>0</v>
      </c>
      <c r="AU192" s="66">
        <f t="shared" si="72"/>
        <v>0</v>
      </c>
      <c r="AV192" s="66">
        <f t="shared" si="72"/>
        <v>0</v>
      </c>
      <c r="AW192" s="66">
        <f t="shared" si="72"/>
        <v>0</v>
      </c>
      <c r="AX192" s="66">
        <f t="shared" si="72"/>
        <v>0</v>
      </c>
      <c r="AY192" s="66">
        <f t="shared" si="72"/>
        <v>0</v>
      </c>
      <c r="AZ192" s="66">
        <f t="shared" si="72"/>
        <v>0</v>
      </c>
      <c r="BA192" s="66">
        <f t="shared" si="72"/>
        <v>0</v>
      </c>
      <c r="BB192" s="66">
        <f t="shared" si="72"/>
        <v>0</v>
      </c>
      <c r="BC192" s="66">
        <f t="shared" si="72"/>
        <v>0</v>
      </c>
      <c r="BD192" s="66">
        <f t="shared" si="72"/>
        <v>0</v>
      </c>
      <c r="BE192" s="66">
        <f t="shared" si="72"/>
        <v>0</v>
      </c>
      <c r="BF192" s="66">
        <f t="shared" si="72"/>
        <v>0</v>
      </c>
      <c r="BG192" s="66">
        <f t="shared" si="72"/>
        <v>0</v>
      </c>
      <c r="BH192" s="66">
        <f t="shared" si="72"/>
        <v>0</v>
      </c>
      <c r="BI192" s="66">
        <f t="shared" si="72"/>
        <v>0</v>
      </c>
      <c r="BJ192" s="66">
        <f t="shared" si="72"/>
        <v>0</v>
      </c>
      <c r="BK192" s="66">
        <f t="shared" si="72"/>
        <v>0</v>
      </c>
      <c r="BL192" s="66">
        <f t="shared" si="72"/>
        <v>0</v>
      </c>
      <c r="BM192" s="66">
        <f t="shared" si="72"/>
        <v>0</v>
      </c>
      <c r="BN192" s="66">
        <f t="shared" si="72"/>
        <v>0</v>
      </c>
      <c r="BO192" s="66">
        <f t="shared" si="72"/>
        <v>0</v>
      </c>
      <c r="BP192" s="66">
        <f t="shared" si="72"/>
        <v>0</v>
      </c>
      <c r="BQ192" s="66">
        <f t="shared" si="72"/>
        <v>0</v>
      </c>
      <c r="BR192" s="66">
        <f t="shared" si="72"/>
        <v>0</v>
      </c>
      <c r="BS192" s="66">
        <f t="shared" ref="BS192:CS201" si="73">IFERROR($D192*BS11,0)</f>
        <v>0</v>
      </c>
      <c r="BT192" s="66">
        <f t="shared" si="73"/>
        <v>0</v>
      </c>
      <c r="BU192" s="66">
        <f t="shared" si="73"/>
        <v>0</v>
      </c>
      <c r="BV192" s="66">
        <f t="shared" si="73"/>
        <v>0</v>
      </c>
      <c r="BW192" s="66">
        <f t="shared" si="73"/>
        <v>0</v>
      </c>
      <c r="BX192" s="66">
        <f t="shared" si="73"/>
        <v>0</v>
      </c>
      <c r="BY192" s="66">
        <f t="shared" si="73"/>
        <v>0</v>
      </c>
      <c r="BZ192" s="66">
        <f t="shared" si="73"/>
        <v>0</v>
      </c>
      <c r="CA192" s="66">
        <f t="shared" si="73"/>
        <v>0</v>
      </c>
      <c r="CB192" s="66">
        <f t="shared" si="73"/>
        <v>0</v>
      </c>
      <c r="CC192" s="66">
        <f t="shared" si="73"/>
        <v>0</v>
      </c>
      <c r="CD192" s="66">
        <f t="shared" si="73"/>
        <v>0</v>
      </c>
      <c r="CE192" s="66">
        <f t="shared" si="73"/>
        <v>0</v>
      </c>
      <c r="CF192" s="66">
        <f t="shared" si="73"/>
        <v>0</v>
      </c>
      <c r="CG192" s="66">
        <f t="shared" si="73"/>
        <v>0</v>
      </c>
      <c r="CH192" s="66">
        <f t="shared" si="73"/>
        <v>0</v>
      </c>
      <c r="CI192" s="66">
        <f t="shared" si="73"/>
        <v>0</v>
      </c>
      <c r="CJ192" s="66">
        <f t="shared" si="73"/>
        <v>0</v>
      </c>
      <c r="CK192" s="66">
        <f t="shared" si="73"/>
        <v>0</v>
      </c>
      <c r="CL192" s="66">
        <f t="shared" si="73"/>
        <v>0</v>
      </c>
      <c r="CM192" s="66">
        <f t="shared" si="73"/>
        <v>0</v>
      </c>
      <c r="CN192" s="66">
        <f t="shared" si="73"/>
        <v>0</v>
      </c>
      <c r="CO192" s="66">
        <f t="shared" si="73"/>
        <v>0</v>
      </c>
      <c r="CP192" s="66">
        <f t="shared" si="73"/>
        <v>0</v>
      </c>
      <c r="CQ192" s="66">
        <f t="shared" si="73"/>
        <v>0</v>
      </c>
      <c r="CR192" s="66">
        <f t="shared" si="73"/>
        <v>0</v>
      </c>
      <c r="CS192" s="66">
        <f t="shared" si="73"/>
        <v>0</v>
      </c>
      <c r="CT192" s="9"/>
    </row>
    <row r="193" spans="3:98" hidden="1" x14ac:dyDescent="0.35">
      <c r="C193" s="81" t="str">
        <f t="shared" si="69"/>
        <v/>
      </c>
      <c r="D193" s="17" t="str">
        <f t="shared" si="70"/>
        <v/>
      </c>
      <c r="E193" s="492">
        <f>G193+NPV(G.Asm!$F$40,H193:INDEX(H193:CS193,RP))</f>
        <v>0</v>
      </c>
      <c r="F193" s="492">
        <f t="shared" si="71"/>
        <v>0</v>
      </c>
      <c r="G193" s="66">
        <f t="shared" si="72"/>
        <v>0</v>
      </c>
      <c r="H193" s="66">
        <f t="shared" si="72"/>
        <v>0</v>
      </c>
      <c r="I193" s="66">
        <f t="shared" si="72"/>
        <v>0</v>
      </c>
      <c r="J193" s="66">
        <f t="shared" si="72"/>
        <v>0</v>
      </c>
      <c r="K193" s="66">
        <f t="shared" si="72"/>
        <v>0</v>
      </c>
      <c r="L193" s="66">
        <f t="shared" si="72"/>
        <v>0</v>
      </c>
      <c r="M193" s="66">
        <f t="shared" si="72"/>
        <v>0</v>
      </c>
      <c r="N193" s="66">
        <f t="shared" si="72"/>
        <v>0</v>
      </c>
      <c r="O193" s="66">
        <f t="shared" si="72"/>
        <v>0</v>
      </c>
      <c r="P193" s="66">
        <f t="shared" si="72"/>
        <v>0</v>
      </c>
      <c r="Q193" s="66">
        <f t="shared" si="72"/>
        <v>0</v>
      </c>
      <c r="R193" s="66">
        <f t="shared" si="72"/>
        <v>0</v>
      </c>
      <c r="S193" s="66">
        <f t="shared" si="72"/>
        <v>0</v>
      </c>
      <c r="T193" s="66">
        <f t="shared" si="72"/>
        <v>0</v>
      </c>
      <c r="U193" s="66">
        <f t="shared" si="72"/>
        <v>0</v>
      </c>
      <c r="V193" s="66">
        <f t="shared" si="72"/>
        <v>0</v>
      </c>
      <c r="W193" s="66">
        <f t="shared" si="72"/>
        <v>0</v>
      </c>
      <c r="X193" s="66">
        <f t="shared" si="72"/>
        <v>0</v>
      </c>
      <c r="Y193" s="66">
        <f t="shared" si="72"/>
        <v>0</v>
      </c>
      <c r="Z193" s="66">
        <f t="shared" si="72"/>
        <v>0</v>
      </c>
      <c r="AA193" s="66">
        <f t="shared" si="72"/>
        <v>0</v>
      </c>
      <c r="AB193" s="66">
        <f t="shared" si="72"/>
        <v>0</v>
      </c>
      <c r="AC193" s="66">
        <f t="shared" si="72"/>
        <v>0</v>
      </c>
      <c r="AD193" s="66">
        <f t="shared" si="72"/>
        <v>0</v>
      </c>
      <c r="AE193" s="66">
        <f t="shared" si="72"/>
        <v>0</v>
      </c>
      <c r="AF193" s="66">
        <f t="shared" si="72"/>
        <v>0</v>
      </c>
      <c r="AG193" s="66">
        <f t="shared" si="72"/>
        <v>0</v>
      </c>
      <c r="AH193" s="66">
        <f t="shared" si="72"/>
        <v>0</v>
      </c>
      <c r="AI193" s="66">
        <f t="shared" si="72"/>
        <v>0</v>
      </c>
      <c r="AJ193" s="66">
        <f t="shared" si="72"/>
        <v>0</v>
      </c>
      <c r="AK193" s="66">
        <f t="shared" si="72"/>
        <v>0</v>
      </c>
      <c r="AL193" s="66">
        <f t="shared" si="72"/>
        <v>0</v>
      </c>
      <c r="AM193" s="66">
        <f t="shared" si="72"/>
        <v>0</v>
      </c>
      <c r="AN193" s="66">
        <f t="shared" si="72"/>
        <v>0</v>
      </c>
      <c r="AO193" s="66">
        <f t="shared" si="72"/>
        <v>0</v>
      </c>
      <c r="AP193" s="66">
        <f t="shared" si="72"/>
        <v>0</v>
      </c>
      <c r="AQ193" s="66">
        <f t="shared" si="72"/>
        <v>0</v>
      </c>
      <c r="AR193" s="66">
        <f t="shared" si="72"/>
        <v>0</v>
      </c>
      <c r="AS193" s="66">
        <f t="shared" si="72"/>
        <v>0</v>
      </c>
      <c r="AT193" s="66">
        <f t="shared" si="72"/>
        <v>0</v>
      </c>
      <c r="AU193" s="66">
        <f t="shared" si="72"/>
        <v>0</v>
      </c>
      <c r="AV193" s="66">
        <f t="shared" si="72"/>
        <v>0</v>
      </c>
      <c r="AW193" s="66">
        <f t="shared" si="72"/>
        <v>0</v>
      </c>
      <c r="AX193" s="66">
        <f t="shared" si="72"/>
        <v>0</v>
      </c>
      <c r="AY193" s="66">
        <f t="shared" si="72"/>
        <v>0</v>
      </c>
      <c r="AZ193" s="66">
        <f t="shared" si="72"/>
        <v>0</v>
      </c>
      <c r="BA193" s="66">
        <f t="shared" si="72"/>
        <v>0</v>
      </c>
      <c r="BB193" s="66">
        <f t="shared" si="72"/>
        <v>0</v>
      </c>
      <c r="BC193" s="66">
        <f t="shared" si="72"/>
        <v>0</v>
      </c>
      <c r="BD193" s="66">
        <f t="shared" si="72"/>
        <v>0</v>
      </c>
      <c r="BE193" s="66">
        <f t="shared" si="72"/>
        <v>0</v>
      </c>
      <c r="BF193" s="66">
        <f t="shared" si="72"/>
        <v>0</v>
      </c>
      <c r="BG193" s="66">
        <f t="shared" si="72"/>
        <v>0</v>
      </c>
      <c r="BH193" s="66">
        <f t="shared" si="72"/>
        <v>0</v>
      </c>
      <c r="BI193" s="66">
        <f t="shared" si="72"/>
        <v>0</v>
      </c>
      <c r="BJ193" s="66">
        <f t="shared" si="72"/>
        <v>0</v>
      </c>
      <c r="BK193" s="66">
        <f t="shared" si="72"/>
        <v>0</v>
      </c>
      <c r="BL193" s="66">
        <f t="shared" si="72"/>
        <v>0</v>
      </c>
      <c r="BM193" s="66">
        <f t="shared" si="72"/>
        <v>0</v>
      </c>
      <c r="BN193" s="66">
        <f t="shared" si="72"/>
        <v>0</v>
      </c>
      <c r="BO193" s="66">
        <f t="shared" si="72"/>
        <v>0</v>
      </c>
      <c r="BP193" s="66">
        <f t="shared" si="72"/>
        <v>0</v>
      </c>
      <c r="BQ193" s="66">
        <f t="shared" si="72"/>
        <v>0</v>
      </c>
      <c r="BR193" s="66">
        <f t="shared" si="72"/>
        <v>0</v>
      </c>
      <c r="BS193" s="66">
        <f t="shared" si="73"/>
        <v>0</v>
      </c>
      <c r="BT193" s="66">
        <f t="shared" si="73"/>
        <v>0</v>
      </c>
      <c r="BU193" s="66">
        <f t="shared" si="73"/>
        <v>0</v>
      </c>
      <c r="BV193" s="66">
        <f t="shared" si="73"/>
        <v>0</v>
      </c>
      <c r="BW193" s="66">
        <f t="shared" si="73"/>
        <v>0</v>
      </c>
      <c r="BX193" s="66">
        <f t="shared" si="73"/>
        <v>0</v>
      </c>
      <c r="BY193" s="66">
        <f t="shared" si="73"/>
        <v>0</v>
      </c>
      <c r="BZ193" s="66">
        <f t="shared" si="73"/>
        <v>0</v>
      </c>
      <c r="CA193" s="66">
        <f t="shared" si="73"/>
        <v>0</v>
      </c>
      <c r="CB193" s="66">
        <f t="shared" si="73"/>
        <v>0</v>
      </c>
      <c r="CC193" s="66">
        <f t="shared" si="73"/>
        <v>0</v>
      </c>
      <c r="CD193" s="66">
        <f t="shared" si="73"/>
        <v>0</v>
      </c>
      <c r="CE193" s="66">
        <f t="shared" si="73"/>
        <v>0</v>
      </c>
      <c r="CF193" s="66">
        <f t="shared" si="73"/>
        <v>0</v>
      </c>
      <c r="CG193" s="66">
        <f t="shared" si="73"/>
        <v>0</v>
      </c>
      <c r="CH193" s="66">
        <f t="shared" si="73"/>
        <v>0</v>
      </c>
      <c r="CI193" s="66">
        <f t="shared" si="73"/>
        <v>0</v>
      </c>
      <c r="CJ193" s="66">
        <f t="shared" si="73"/>
        <v>0</v>
      </c>
      <c r="CK193" s="66">
        <f t="shared" si="73"/>
        <v>0</v>
      </c>
      <c r="CL193" s="66">
        <f t="shared" si="73"/>
        <v>0</v>
      </c>
      <c r="CM193" s="66">
        <f t="shared" si="73"/>
        <v>0</v>
      </c>
      <c r="CN193" s="66">
        <f t="shared" si="73"/>
        <v>0</v>
      </c>
      <c r="CO193" s="66">
        <f t="shared" si="73"/>
        <v>0</v>
      </c>
      <c r="CP193" s="66">
        <f t="shared" si="73"/>
        <v>0</v>
      </c>
      <c r="CQ193" s="66">
        <f t="shared" si="73"/>
        <v>0</v>
      </c>
      <c r="CR193" s="66">
        <f t="shared" si="73"/>
        <v>0</v>
      </c>
      <c r="CS193" s="66">
        <f t="shared" si="73"/>
        <v>0</v>
      </c>
      <c r="CT193" s="9"/>
    </row>
    <row r="194" spans="3:98" hidden="1" x14ac:dyDescent="0.35">
      <c r="C194" s="81" t="str">
        <f t="shared" si="69"/>
        <v/>
      </c>
      <c r="D194" s="17" t="str">
        <f t="shared" si="70"/>
        <v/>
      </c>
      <c r="E194" s="492">
        <f>G194+NPV(G.Asm!$F$40,H194:INDEX(H194:CS194,RP))</f>
        <v>0</v>
      </c>
      <c r="F194" s="492">
        <f t="shared" si="71"/>
        <v>0</v>
      </c>
      <c r="G194" s="66">
        <f t="shared" si="72"/>
        <v>0</v>
      </c>
      <c r="H194" s="66">
        <f t="shared" si="72"/>
        <v>0</v>
      </c>
      <c r="I194" s="66">
        <f t="shared" si="72"/>
        <v>0</v>
      </c>
      <c r="J194" s="66">
        <f t="shared" si="72"/>
        <v>0</v>
      </c>
      <c r="K194" s="66">
        <f t="shared" si="72"/>
        <v>0</v>
      </c>
      <c r="L194" s="66">
        <f t="shared" si="72"/>
        <v>0</v>
      </c>
      <c r="M194" s="66">
        <f t="shared" si="72"/>
        <v>0</v>
      </c>
      <c r="N194" s="66">
        <f t="shared" si="72"/>
        <v>0</v>
      </c>
      <c r="O194" s="66">
        <f t="shared" si="72"/>
        <v>0</v>
      </c>
      <c r="P194" s="66">
        <f t="shared" si="72"/>
        <v>0</v>
      </c>
      <c r="Q194" s="66">
        <f t="shared" si="72"/>
        <v>0</v>
      </c>
      <c r="R194" s="66">
        <f t="shared" si="72"/>
        <v>0</v>
      </c>
      <c r="S194" s="66">
        <f t="shared" si="72"/>
        <v>0</v>
      </c>
      <c r="T194" s="66">
        <f t="shared" si="72"/>
        <v>0</v>
      </c>
      <c r="U194" s="66">
        <f t="shared" si="72"/>
        <v>0</v>
      </c>
      <c r="V194" s="66">
        <f t="shared" si="72"/>
        <v>0</v>
      </c>
      <c r="W194" s="66">
        <f t="shared" si="72"/>
        <v>0</v>
      </c>
      <c r="X194" s="66">
        <f t="shared" si="72"/>
        <v>0</v>
      </c>
      <c r="Y194" s="66">
        <f t="shared" si="72"/>
        <v>0</v>
      </c>
      <c r="Z194" s="66">
        <f t="shared" si="72"/>
        <v>0</v>
      </c>
      <c r="AA194" s="66">
        <f t="shared" si="72"/>
        <v>0</v>
      </c>
      <c r="AB194" s="66">
        <f t="shared" si="72"/>
        <v>0</v>
      </c>
      <c r="AC194" s="66">
        <f t="shared" si="72"/>
        <v>0</v>
      </c>
      <c r="AD194" s="66">
        <f t="shared" si="72"/>
        <v>0</v>
      </c>
      <c r="AE194" s="66">
        <f t="shared" si="72"/>
        <v>0</v>
      </c>
      <c r="AF194" s="66">
        <f t="shared" si="72"/>
        <v>0</v>
      </c>
      <c r="AG194" s="66">
        <f t="shared" si="72"/>
        <v>0</v>
      </c>
      <c r="AH194" s="66">
        <f t="shared" si="72"/>
        <v>0</v>
      </c>
      <c r="AI194" s="66">
        <f t="shared" si="72"/>
        <v>0</v>
      </c>
      <c r="AJ194" s="66">
        <f t="shared" si="72"/>
        <v>0</v>
      </c>
      <c r="AK194" s="66">
        <f t="shared" si="72"/>
        <v>0</v>
      </c>
      <c r="AL194" s="66">
        <f t="shared" si="72"/>
        <v>0</v>
      </c>
      <c r="AM194" s="66">
        <f t="shared" si="72"/>
        <v>0</v>
      </c>
      <c r="AN194" s="66">
        <f t="shared" si="72"/>
        <v>0</v>
      </c>
      <c r="AO194" s="66">
        <f t="shared" si="72"/>
        <v>0</v>
      </c>
      <c r="AP194" s="66">
        <f t="shared" si="72"/>
        <v>0</v>
      </c>
      <c r="AQ194" s="66">
        <f t="shared" si="72"/>
        <v>0</v>
      </c>
      <c r="AR194" s="66">
        <f t="shared" si="72"/>
        <v>0</v>
      </c>
      <c r="AS194" s="66">
        <f t="shared" si="72"/>
        <v>0</v>
      </c>
      <c r="AT194" s="66">
        <f t="shared" si="72"/>
        <v>0</v>
      </c>
      <c r="AU194" s="66">
        <f t="shared" si="72"/>
        <v>0</v>
      </c>
      <c r="AV194" s="66">
        <f t="shared" si="72"/>
        <v>0</v>
      </c>
      <c r="AW194" s="66">
        <f t="shared" si="72"/>
        <v>0</v>
      </c>
      <c r="AX194" s="66">
        <f t="shared" si="72"/>
        <v>0</v>
      </c>
      <c r="AY194" s="66">
        <f t="shared" si="72"/>
        <v>0</v>
      </c>
      <c r="AZ194" s="66">
        <f t="shared" si="72"/>
        <v>0</v>
      </c>
      <c r="BA194" s="66">
        <f t="shared" si="72"/>
        <v>0</v>
      </c>
      <c r="BB194" s="66">
        <f t="shared" si="72"/>
        <v>0</v>
      </c>
      <c r="BC194" s="66">
        <f t="shared" si="72"/>
        <v>0</v>
      </c>
      <c r="BD194" s="66">
        <f t="shared" si="72"/>
        <v>0</v>
      </c>
      <c r="BE194" s="66">
        <f t="shared" si="72"/>
        <v>0</v>
      </c>
      <c r="BF194" s="66">
        <f t="shared" si="72"/>
        <v>0</v>
      </c>
      <c r="BG194" s="66">
        <f t="shared" si="72"/>
        <v>0</v>
      </c>
      <c r="BH194" s="66">
        <f t="shared" si="72"/>
        <v>0</v>
      </c>
      <c r="BI194" s="66">
        <f t="shared" si="72"/>
        <v>0</v>
      </c>
      <c r="BJ194" s="66">
        <f t="shared" si="72"/>
        <v>0</v>
      </c>
      <c r="BK194" s="66">
        <f t="shared" si="72"/>
        <v>0</v>
      </c>
      <c r="BL194" s="66">
        <f t="shared" si="72"/>
        <v>0</v>
      </c>
      <c r="BM194" s="66">
        <f t="shared" si="72"/>
        <v>0</v>
      </c>
      <c r="BN194" s="66">
        <f t="shared" si="72"/>
        <v>0</v>
      </c>
      <c r="BO194" s="66">
        <f t="shared" si="72"/>
        <v>0</v>
      </c>
      <c r="BP194" s="66">
        <f t="shared" si="72"/>
        <v>0</v>
      </c>
      <c r="BQ194" s="66">
        <f t="shared" si="72"/>
        <v>0</v>
      </c>
      <c r="BR194" s="66">
        <f t="shared" si="72"/>
        <v>0</v>
      </c>
      <c r="BS194" s="66">
        <f t="shared" si="73"/>
        <v>0</v>
      </c>
      <c r="BT194" s="66">
        <f t="shared" si="73"/>
        <v>0</v>
      </c>
      <c r="BU194" s="66">
        <f t="shared" si="73"/>
        <v>0</v>
      </c>
      <c r="BV194" s="66">
        <f t="shared" si="73"/>
        <v>0</v>
      </c>
      <c r="BW194" s="66">
        <f t="shared" si="73"/>
        <v>0</v>
      </c>
      <c r="BX194" s="66">
        <f t="shared" si="73"/>
        <v>0</v>
      </c>
      <c r="BY194" s="66">
        <f t="shared" si="73"/>
        <v>0</v>
      </c>
      <c r="BZ194" s="66">
        <f t="shared" si="73"/>
        <v>0</v>
      </c>
      <c r="CA194" s="66">
        <f t="shared" si="73"/>
        <v>0</v>
      </c>
      <c r="CB194" s="66">
        <f t="shared" si="73"/>
        <v>0</v>
      </c>
      <c r="CC194" s="66">
        <f t="shared" si="73"/>
        <v>0</v>
      </c>
      <c r="CD194" s="66">
        <f t="shared" si="73"/>
        <v>0</v>
      </c>
      <c r="CE194" s="66">
        <f t="shared" si="73"/>
        <v>0</v>
      </c>
      <c r="CF194" s="66">
        <f t="shared" si="73"/>
        <v>0</v>
      </c>
      <c r="CG194" s="66">
        <f t="shared" si="73"/>
        <v>0</v>
      </c>
      <c r="CH194" s="66">
        <f t="shared" si="73"/>
        <v>0</v>
      </c>
      <c r="CI194" s="66">
        <f t="shared" si="73"/>
        <v>0</v>
      </c>
      <c r="CJ194" s="66">
        <f t="shared" si="73"/>
        <v>0</v>
      </c>
      <c r="CK194" s="66">
        <f t="shared" si="73"/>
        <v>0</v>
      </c>
      <c r="CL194" s="66">
        <f t="shared" si="73"/>
        <v>0</v>
      </c>
      <c r="CM194" s="66">
        <f t="shared" si="73"/>
        <v>0</v>
      </c>
      <c r="CN194" s="66">
        <f t="shared" si="73"/>
        <v>0</v>
      </c>
      <c r="CO194" s="66">
        <f t="shared" si="73"/>
        <v>0</v>
      </c>
      <c r="CP194" s="66">
        <f t="shared" si="73"/>
        <v>0</v>
      </c>
      <c r="CQ194" s="66">
        <f t="shared" si="73"/>
        <v>0</v>
      </c>
      <c r="CR194" s="66">
        <f t="shared" si="73"/>
        <v>0</v>
      </c>
      <c r="CS194" s="66">
        <f t="shared" si="73"/>
        <v>0</v>
      </c>
      <c r="CT194" s="9"/>
    </row>
    <row r="195" spans="3:98" hidden="1" x14ac:dyDescent="0.35">
      <c r="C195" s="81" t="str">
        <f t="shared" si="69"/>
        <v/>
      </c>
      <c r="D195" s="17" t="str">
        <f t="shared" si="70"/>
        <v/>
      </c>
      <c r="E195" s="492">
        <f>G195+NPV(G.Asm!$F$40,H195:INDEX(H195:CS195,RP))</f>
        <v>0</v>
      </c>
      <c r="F195" s="492">
        <f t="shared" si="71"/>
        <v>0</v>
      </c>
      <c r="G195" s="66">
        <f t="shared" si="72"/>
        <v>0</v>
      </c>
      <c r="H195" s="66">
        <f t="shared" si="72"/>
        <v>0</v>
      </c>
      <c r="I195" s="66">
        <f t="shared" si="72"/>
        <v>0</v>
      </c>
      <c r="J195" s="66">
        <f t="shared" si="72"/>
        <v>0</v>
      </c>
      <c r="K195" s="66">
        <f t="shared" si="72"/>
        <v>0</v>
      </c>
      <c r="L195" s="66">
        <f t="shared" si="72"/>
        <v>0</v>
      </c>
      <c r="M195" s="66">
        <f t="shared" si="72"/>
        <v>0</v>
      </c>
      <c r="N195" s="66">
        <f t="shared" si="72"/>
        <v>0</v>
      </c>
      <c r="O195" s="66">
        <f t="shared" si="72"/>
        <v>0</v>
      </c>
      <c r="P195" s="66">
        <f t="shared" si="72"/>
        <v>0</v>
      </c>
      <c r="Q195" s="66">
        <f t="shared" si="72"/>
        <v>0</v>
      </c>
      <c r="R195" s="66">
        <f t="shared" si="72"/>
        <v>0</v>
      </c>
      <c r="S195" s="66">
        <f t="shared" si="72"/>
        <v>0</v>
      </c>
      <c r="T195" s="66">
        <f t="shared" si="72"/>
        <v>0</v>
      </c>
      <c r="U195" s="66">
        <f t="shared" si="72"/>
        <v>0</v>
      </c>
      <c r="V195" s="66">
        <f t="shared" si="72"/>
        <v>0</v>
      </c>
      <c r="W195" s="66">
        <f t="shared" si="72"/>
        <v>0</v>
      </c>
      <c r="X195" s="66">
        <f t="shared" si="72"/>
        <v>0</v>
      </c>
      <c r="Y195" s="66">
        <f t="shared" si="72"/>
        <v>0</v>
      </c>
      <c r="Z195" s="66">
        <f t="shared" si="72"/>
        <v>0</v>
      </c>
      <c r="AA195" s="66">
        <f t="shared" si="72"/>
        <v>0</v>
      </c>
      <c r="AB195" s="66">
        <f t="shared" si="72"/>
        <v>0</v>
      </c>
      <c r="AC195" s="66">
        <f t="shared" si="72"/>
        <v>0</v>
      </c>
      <c r="AD195" s="66">
        <f t="shared" si="72"/>
        <v>0</v>
      </c>
      <c r="AE195" s="66">
        <f t="shared" si="72"/>
        <v>0</v>
      </c>
      <c r="AF195" s="66">
        <f t="shared" si="72"/>
        <v>0</v>
      </c>
      <c r="AG195" s="66">
        <f t="shared" si="72"/>
        <v>0</v>
      </c>
      <c r="AH195" s="66">
        <f t="shared" si="72"/>
        <v>0</v>
      </c>
      <c r="AI195" s="66">
        <f t="shared" si="72"/>
        <v>0</v>
      </c>
      <c r="AJ195" s="66">
        <f t="shared" si="72"/>
        <v>0</v>
      </c>
      <c r="AK195" s="66">
        <f t="shared" si="72"/>
        <v>0</v>
      </c>
      <c r="AL195" s="66">
        <f t="shared" si="72"/>
        <v>0</v>
      </c>
      <c r="AM195" s="66">
        <f t="shared" si="72"/>
        <v>0</v>
      </c>
      <c r="AN195" s="66">
        <f t="shared" si="72"/>
        <v>0</v>
      </c>
      <c r="AO195" s="66">
        <f t="shared" si="72"/>
        <v>0</v>
      </c>
      <c r="AP195" s="66">
        <f t="shared" si="72"/>
        <v>0</v>
      </c>
      <c r="AQ195" s="66">
        <f t="shared" si="72"/>
        <v>0</v>
      </c>
      <c r="AR195" s="66">
        <f t="shared" si="72"/>
        <v>0</v>
      </c>
      <c r="AS195" s="66">
        <f t="shared" si="72"/>
        <v>0</v>
      </c>
      <c r="AT195" s="66">
        <f t="shared" si="72"/>
        <v>0</v>
      </c>
      <c r="AU195" s="66">
        <f t="shared" si="72"/>
        <v>0</v>
      </c>
      <c r="AV195" s="66">
        <f t="shared" si="72"/>
        <v>0</v>
      </c>
      <c r="AW195" s="66">
        <f t="shared" si="72"/>
        <v>0</v>
      </c>
      <c r="AX195" s="66">
        <f t="shared" si="72"/>
        <v>0</v>
      </c>
      <c r="AY195" s="66">
        <f t="shared" si="72"/>
        <v>0</v>
      </c>
      <c r="AZ195" s="66">
        <f t="shared" si="72"/>
        <v>0</v>
      </c>
      <c r="BA195" s="66">
        <f t="shared" si="72"/>
        <v>0</v>
      </c>
      <c r="BB195" s="66">
        <f t="shared" si="72"/>
        <v>0</v>
      </c>
      <c r="BC195" s="66">
        <f t="shared" si="72"/>
        <v>0</v>
      </c>
      <c r="BD195" s="66">
        <f t="shared" si="72"/>
        <v>0</v>
      </c>
      <c r="BE195" s="66">
        <f t="shared" si="72"/>
        <v>0</v>
      </c>
      <c r="BF195" s="66">
        <f t="shared" si="72"/>
        <v>0</v>
      </c>
      <c r="BG195" s="66">
        <f t="shared" si="72"/>
        <v>0</v>
      </c>
      <c r="BH195" s="66">
        <f t="shared" si="72"/>
        <v>0</v>
      </c>
      <c r="BI195" s="66">
        <f t="shared" si="72"/>
        <v>0</v>
      </c>
      <c r="BJ195" s="66">
        <f t="shared" si="72"/>
        <v>0</v>
      </c>
      <c r="BK195" s="66">
        <f t="shared" si="72"/>
        <v>0</v>
      </c>
      <c r="BL195" s="66">
        <f t="shared" si="72"/>
        <v>0</v>
      </c>
      <c r="BM195" s="66">
        <f t="shared" si="72"/>
        <v>0</v>
      </c>
      <c r="BN195" s="66">
        <f t="shared" si="72"/>
        <v>0</v>
      </c>
      <c r="BO195" s="66">
        <f t="shared" si="72"/>
        <v>0</v>
      </c>
      <c r="BP195" s="66">
        <f t="shared" si="72"/>
        <v>0</v>
      </c>
      <c r="BQ195" s="66">
        <f t="shared" si="72"/>
        <v>0</v>
      </c>
      <c r="BR195" s="66">
        <f>IFERROR($D195*BR14,0)</f>
        <v>0</v>
      </c>
      <c r="BS195" s="66">
        <f t="shared" si="73"/>
        <v>0</v>
      </c>
      <c r="BT195" s="66">
        <f t="shared" si="73"/>
        <v>0</v>
      </c>
      <c r="BU195" s="66">
        <f t="shared" si="73"/>
        <v>0</v>
      </c>
      <c r="BV195" s="66">
        <f t="shared" si="73"/>
        <v>0</v>
      </c>
      <c r="BW195" s="66">
        <f t="shared" si="73"/>
        <v>0</v>
      </c>
      <c r="BX195" s="66">
        <f t="shared" si="73"/>
        <v>0</v>
      </c>
      <c r="BY195" s="66">
        <f t="shared" si="73"/>
        <v>0</v>
      </c>
      <c r="BZ195" s="66">
        <f t="shared" si="73"/>
        <v>0</v>
      </c>
      <c r="CA195" s="66">
        <f t="shared" si="73"/>
        <v>0</v>
      </c>
      <c r="CB195" s="66">
        <f t="shared" si="73"/>
        <v>0</v>
      </c>
      <c r="CC195" s="66">
        <f t="shared" si="73"/>
        <v>0</v>
      </c>
      <c r="CD195" s="66">
        <f t="shared" si="73"/>
        <v>0</v>
      </c>
      <c r="CE195" s="66">
        <f t="shared" si="73"/>
        <v>0</v>
      </c>
      <c r="CF195" s="66">
        <f t="shared" si="73"/>
        <v>0</v>
      </c>
      <c r="CG195" s="66">
        <f t="shared" si="73"/>
        <v>0</v>
      </c>
      <c r="CH195" s="66">
        <f t="shared" si="73"/>
        <v>0</v>
      </c>
      <c r="CI195" s="66">
        <f t="shared" si="73"/>
        <v>0</v>
      </c>
      <c r="CJ195" s="66">
        <f t="shared" si="73"/>
        <v>0</v>
      </c>
      <c r="CK195" s="66">
        <f t="shared" si="73"/>
        <v>0</v>
      </c>
      <c r="CL195" s="66">
        <f t="shared" si="73"/>
        <v>0</v>
      </c>
      <c r="CM195" s="66">
        <f t="shared" si="73"/>
        <v>0</v>
      </c>
      <c r="CN195" s="66">
        <f t="shared" si="73"/>
        <v>0</v>
      </c>
      <c r="CO195" s="66">
        <f t="shared" si="73"/>
        <v>0</v>
      </c>
      <c r="CP195" s="66">
        <f t="shared" si="73"/>
        <v>0</v>
      </c>
      <c r="CQ195" s="66">
        <f t="shared" si="73"/>
        <v>0</v>
      </c>
      <c r="CR195" s="66">
        <f t="shared" si="73"/>
        <v>0</v>
      </c>
      <c r="CS195" s="66">
        <f t="shared" si="73"/>
        <v>0</v>
      </c>
      <c r="CT195" s="9"/>
    </row>
    <row r="196" spans="3:98" hidden="1" x14ac:dyDescent="0.35">
      <c r="C196" s="81" t="str">
        <f t="shared" si="69"/>
        <v/>
      </c>
      <c r="D196" s="17" t="str">
        <f t="shared" si="70"/>
        <v/>
      </c>
      <c r="E196" s="492">
        <f>G196+NPV(G.Asm!$F$40,H196:INDEX(H196:CS196,RP))</f>
        <v>0</v>
      </c>
      <c r="F196" s="492">
        <f t="shared" si="71"/>
        <v>0</v>
      </c>
      <c r="G196" s="66">
        <f t="shared" ref="G196:BR199" si="74">IFERROR($D196*G15,0)</f>
        <v>0</v>
      </c>
      <c r="H196" s="66">
        <f t="shared" si="74"/>
        <v>0</v>
      </c>
      <c r="I196" s="66">
        <f t="shared" si="74"/>
        <v>0</v>
      </c>
      <c r="J196" s="66">
        <f t="shared" si="74"/>
        <v>0</v>
      </c>
      <c r="K196" s="66">
        <f t="shared" si="74"/>
        <v>0</v>
      </c>
      <c r="L196" s="66">
        <f t="shared" si="74"/>
        <v>0</v>
      </c>
      <c r="M196" s="66">
        <f t="shared" si="74"/>
        <v>0</v>
      </c>
      <c r="N196" s="66">
        <f t="shared" si="74"/>
        <v>0</v>
      </c>
      <c r="O196" s="66">
        <f t="shared" si="74"/>
        <v>0</v>
      </c>
      <c r="P196" s="66">
        <f t="shared" si="74"/>
        <v>0</v>
      </c>
      <c r="Q196" s="66">
        <f t="shared" si="74"/>
        <v>0</v>
      </c>
      <c r="R196" s="66">
        <f t="shared" si="74"/>
        <v>0</v>
      </c>
      <c r="S196" s="66">
        <f t="shared" si="74"/>
        <v>0</v>
      </c>
      <c r="T196" s="66">
        <f t="shared" si="74"/>
        <v>0</v>
      </c>
      <c r="U196" s="66">
        <f t="shared" si="74"/>
        <v>0</v>
      </c>
      <c r="V196" s="66">
        <f t="shared" si="74"/>
        <v>0</v>
      </c>
      <c r="W196" s="66">
        <f t="shared" si="74"/>
        <v>0</v>
      </c>
      <c r="X196" s="66">
        <f t="shared" si="74"/>
        <v>0</v>
      </c>
      <c r="Y196" s="66">
        <f t="shared" si="74"/>
        <v>0</v>
      </c>
      <c r="Z196" s="66">
        <f t="shared" si="74"/>
        <v>0</v>
      </c>
      <c r="AA196" s="66">
        <f t="shared" si="74"/>
        <v>0</v>
      </c>
      <c r="AB196" s="66">
        <f t="shared" si="74"/>
        <v>0</v>
      </c>
      <c r="AC196" s="66">
        <f t="shared" si="74"/>
        <v>0</v>
      </c>
      <c r="AD196" s="66">
        <f t="shared" si="74"/>
        <v>0</v>
      </c>
      <c r="AE196" s="66">
        <f t="shared" si="74"/>
        <v>0</v>
      </c>
      <c r="AF196" s="66">
        <f t="shared" si="74"/>
        <v>0</v>
      </c>
      <c r="AG196" s="66">
        <f t="shared" si="74"/>
        <v>0</v>
      </c>
      <c r="AH196" s="66">
        <f t="shared" si="74"/>
        <v>0</v>
      </c>
      <c r="AI196" s="66">
        <f t="shared" si="74"/>
        <v>0</v>
      </c>
      <c r="AJ196" s="66">
        <f t="shared" si="74"/>
        <v>0</v>
      </c>
      <c r="AK196" s="66">
        <f t="shared" si="74"/>
        <v>0</v>
      </c>
      <c r="AL196" s="66">
        <f t="shared" si="74"/>
        <v>0</v>
      </c>
      <c r="AM196" s="66">
        <f t="shared" si="74"/>
        <v>0</v>
      </c>
      <c r="AN196" s="66">
        <f t="shared" si="74"/>
        <v>0</v>
      </c>
      <c r="AO196" s="66">
        <f t="shared" si="74"/>
        <v>0</v>
      </c>
      <c r="AP196" s="66">
        <f t="shared" si="74"/>
        <v>0</v>
      </c>
      <c r="AQ196" s="66">
        <f t="shared" si="74"/>
        <v>0</v>
      </c>
      <c r="AR196" s="66">
        <f t="shared" si="74"/>
        <v>0</v>
      </c>
      <c r="AS196" s="66">
        <f t="shared" si="74"/>
        <v>0</v>
      </c>
      <c r="AT196" s="66">
        <f t="shared" si="74"/>
        <v>0</v>
      </c>
      <c r="AU196" s="66">
        <f t="shared" si="74"/>
        <v>0</v>
      </c>
      <c r="AV196" s="66">
        <f t="shared" si="74"/>
        <v>0</v>
      </c>
      <c r="AW196" s="66">
        <f t="shared" si="74"/>
        <v>0</v>
      </c>
      <c r="AX196" s="66">
        <f t="shared" si="74"/>
        <v>0</v>
      </c>
      <c r="AY196" s="66">
        <f t="shared" si="74"/>
        <v>0</v>
      </c>
      <c r="AZ196" s="66">
        <f t="shared" si="74"/>
        <v>0</v>
      </c>
      <c r="BA196" s="66">
        <f t="shared" si="74"/>
        <v>0</v>
      </c>
      <c r="BB196" s="66">
        <f t="shared" si="74"/>
        <v>0</v>
      </c>
      <c r="BC196" s="66">
        <f t="shared" si="74"/>
        <v>0</v>
      </c>
      <c r="BD196" s="66">
        <f t="shared" si="74"/>
        <v>0</v>
      </c>
      <c r="BE196" s="66">
        <f t="shared" si="74"/>
        <v>0</v>
      </c>
      <c r="BF196" s="66">
        <f t="shared" si="74"/>
        <v>0</v>
      </c>
      <c r="BG196" s="66">
        <f t="shared" si="74"/>
        <v>0</v>
      </c>
      <c r="BH196" s="66">
        <f t="shared" si="74"/>
        <v>0</v>
      </c>
      <c r="BI196" s="66">
        <f t="shared" si="74"/>
        <v>0</v>
      </c>
      <c r="BJ196" s="66">
        <f t="shared" si="74"/>
        <v>0</v>
      </c>
      <c r="BK196" s="66">
        <f t="shared" si="74"/>
        <v>0</v>
      </c>
      <c r="BL196" s="66">
        <f t="shared" si="74"/>
        <v>0</v>
      </c>
      <c r="BM196" s="66">
        <f t="shared" si="74"/>
        <v>0</v>
      </c>
      <c r="BN196" s="66">
        <f t="shared" si="74"/>
        <v>0</v>
      </c>
      <c r="BO196" s="66">
        <f t="shared" si="74"/>
        <v>0</v>
      </c>
      <c r="BP196" s="66">
        <f t="shared" si="74"/>
        <v>0</v>
      </c>
      <c r="BQ196" s="66">
        <f t="shared" si="74"/>
        <v>0</v>
      </c>
      <c r="BR196" s="66">
        <f t="shared" si="74"/>
        <v>0</v>
      </c>
      <c r="BS196" s="66">
        <f t="shared" si="73"/>
        <v>0</v>
      </c>
      <c r="BT196" s="66">
        <f t="shared" si="73"/>
        <v>0</v>
      </c>
      <c r="BU196" s="66">
        <f t="shared" si="73"/>
        <v>0</v>
      </c>
      <c r="BV196" s="66">
        <f t="shared" si="73"/>
        <v>0</v>
      </c>
      <c r="BW196" s="66">
        <f t="shared" si="73"/>
        <v>0</v>
      </c>
      <c r="BX196" s="66">
        <f t="shared" si="73"/>
        <v>0</v>
      </c>
      <c r="BY196" s="66">
        <f t="shared" si="73"/>
        <v>0</v>
      </c>
      <c r="BZ196" s="66">
        <f t="shared" si="73"/>
        <v>0</v>
      </c>
      <c r="CA196" s="66">
        <f t="shared" si="73"/>
        <v>0</v>
      </c>
      <c r="CB196" s="66">
        <f t="shared" si="73"/>
        <v>0</v>
      </c>
      <c r="CC196" s="66">
        <f t="shared" si="73"/>
        <v>0</v>
      </c>
      <c r="CD196" s="66">
        <f t="shared" si="73"/>
        <v>0</v>
      </c>
      <c r="CE196" s="66">
        <f t="shared" si="73"/>
        <v>0</v>
      </c>
      <c r="CF196" s="66">
        <f t="shared" si="73"/>
        <v>0</v>
      </c>
      <c r="CG196" s="66">
        <f t="shared" si="73"/>
        <v>0</v>
      </c>
      <c r="CH196" s="66">
        <f t="shared" si="73"/>
        <v>0</v>
      </c>
      <c r="CI196" s="66">
        <f t="shared" si="73"/>
        <v>0</v>
      </c>
      <c r="CJ196" s="66">
        <f t="shared" si="73"/>
        <v>0</v>
      </c>
      <c r="CK196" s="66">
        <f t="shared" si="73"/>
        <v>0</v>
      </c>
      <c r="CL196" s="66">
        <f t="shared" si="73"/>
        <v>0</v>
      </c>
      <c r="CM196" s="66">
        <f t="shared" si="73"/>
        <v>0</v>
      </c>
      <c r="CN196" s="66">
        <f t="shared" si="73"/>
        <v>0</v>
      </c>
      <c r="CO196" s="66">
        <f t="shared" si="73"/>
        <v>0</v>
      </c>
      <c r="CP196" s="66">
        <f t="shared" si="73"/>
        <v>0</v>
      </c>
      <c r="CQ196" s="66">
        <f t="shared" si="73"/>
        <v>0</v>
      </c>
      <c r="CR196" s="66">
        <f t="shared" si="73"/>
        <v>0</v>
      </c>
      <c r="CS196" s="66">
        <f t="shared" si="73"/>
        <v>0</v>
      </c>
      <c r="CT196" s="9"/>
    </row>
    <row r="197" spans="3:98" hidden="1" x14ac:dyDescent="0.35">
      <c r="C197" s="81" t="str">
        <f t="shared" si="69"/>
        <v/>
      </c>
      <c r="D197" s="17" t="str">
        <f t="shared" si="70"/>
        <v/>
      </c>
      <c r="E197" s="492">
        <f>G197+NPV(G.Asm!$F$40,H197:INDEX(H197:CS197,RP))</f>
        <v>0</v>
      </c>
      <c r="F197" s="492">
        <f t="shared" si="71"/>
        <v>0</v>
      </c>
      <c r="G197" s="66">
        <f t="shared" si="74"/>
        <v>0</v>
      </c>
      <c r="H197" s="66">
        <f t="shared" si="74"/>
        <v>0</v>
      </c>
      <c r="I197" s="66">
        <f t="shared" si="74"/>
        <v>0</v>
      </c>
      <c r="J197" s="66">
        <f t="shared" si="74"/>
        <v>0</v>
      </c>
      <c r="K197" s="66">
        <f t="shared" si="74"/>
        <v>0</v>
      </c>
      <c r="L197" s="66">
        <f t="shared" si="74"/>
        <v>0</v>
      </c>
      <c r="M197" s="66">
        <f t="shared" si="74"/>
        <v>0</v>
      </c>
      <c r="N197" s="66">
        <f t="shared" si="74"/>
        <v>0</v>
      </c>
      <c r="O197" s="66">
        <f t="shared" si="74"/>
        <v>0</v>
      </c>
      <c r="P197" s="66">
        <f t="shared" si="74"/>
        <v>0</v>
      </c>
      <c r="Q197" s="66">
        <f t="shared" si="74"/>
        <v>0</v>
      </c>
      <c r="R197" s="66">
        <f t="shared" si="74"/>
        <v>0</v>
      </c>
      <c r="S197" s="66">
        <f t="shared" si="74"/>
        <v>0</v>
      </c>
      <c r="T197" s="66">
        <f t="shared" si="74"/>
        <v>0</v>
      </c>
      <c r="U197" s="66">
        <f t="shared" si="74"/>
        <v>0</v>
      </c>
      <c r="V197" s="66">
        <f t="shared" si="74"/>
        <v>0</v>
      </c>
      <c r="W197" s="66">
        <f t="shared" si="74"/>
        <v>0</v>
      </c>
      <c r="X197" s="66">
        <f t="shared" si="74"/>
        <v>0</v>
      </c>
      <c r="Y197" s="66">
        <f t="shared" si="74"/>
        <v>0</v>
      </c>
      <c r="Z197" s="66">
        <f t="shared" si="74"/>
        <v>0</v>
      </c>
      <c r="AA197" s="66">
        <f t="shared" si="74"/>
        <v>0</v>
      </c>
      <c r="AB197" s="66">
        <f t="shared" si="74"/>
        <v>0</v>
      </c>
      <c r="AC197" s="66">
        <f t="shared" si="74"/>
        <v>0</v>
      </c>
      <c r="AD197" s="66">
        <f t="shared" si="74"/>
        <v>0</v>
      </c>
      <c r="AE197" s="66">
        <f t="shared" si="74"/>
        <v>0</v>
      </c>
      <c r="AF197" s="66">
        <f t="shared" si="74"/>
        <v>0</v>
      </c>
      <c r="AG197" s="66">
        <f t="shared" si="74"/>
        <v>0</v>
      </c>
      <c r="AH197" s="66">
        <f t="shared" si="74"/>
        <v>0</v>
      </c>
      <c r="AI197" s="66">
        <f t="shared" si="74"/>
        <v>0</v>
      </c>
      <c r="AJ197" s="66">
        <f t="shared" si="74"/>
        <v>0</v>
      </c>
      <c r="AK197" s="66">
        <f t="shared" si="74"/>
        <v>0</v>
      </c>
      <c r="AL197" s="66">
        <f t="shared" si="74"/>
        <v>0</v>
      </c>
      <c r="AM197" s="66">
        <f t="shared" si="74"/>
        <v>0</v>
      </c>
      <c r="AN197" s="66">
        <f t="shared" si="74"/>
        <v>0</v>
      </c>
      <c r="AO197" s="66">
        <f t="shared" si="74"/>
        <v>0</v>
      </c>
      <c r="AP197" s="66">
        <f t="shared" si="74"/>
        <v>0</v>
      </c>
      <c r="AQ197" s="66">
        <f t="shared" si="74"/>
        <v>0</v>
      </c>
      <c r="AR197" s="66">
        <f t="shared" si="74"/>
        <v>0</v>
      </c>
      <c r="AS197" s="66">
        <f t="shared" si="74"/>
        <v>0</v>
      </c>
      <c r="AT197" s="66">
        <f t="shared" si="74"/>
        <v>0</v>
      </c>
      <c r="AU197" s="66">
        <f t="shared" si="74"/>
        <v>0</v>
      </c>
      <c r="AV197" s="66">
        <f t="shared" si="74"/>
        <v>0</v>
      </c>
      <c r="AW197" s="66">
        <f t="shared" si="74"/>
        <v>0</v>
      </c>
      <c r="AX197" s="66">
        <f t="shared" si="74"/>
        <v>0</v>
      </c>
      <c r="AY197" s="66">
        <f t="shared" si="74"/>
        <v>0</v>
      </c>
      <c r="AZ197" s="66">
        <f t="shared" si="74"/>
        <v>0</v>
      </c>
      <c r="BA197" s="66">
        <f t="shared" si="74"/>
        <v>0</v>
      </c>
      <c r="BB197" s="66">
        <f t="shared" si="74"/>
        <v>0</v>
      </c>
      <c r="BC197" s="66">
        <f t="shared" si="74"/>
        <v>0</v>
      </c>
      <c r="BD197" s="66">
        <f t="shared" si="74"/>
        <v>0</v>
      </c>
      <c r="BE197" s="66">
        <f t="shared" si="74"/>
        <v>0</v>
      </c>
      <c r="BF197" s="66">
        <f t="shared" si="74"/>
        <v>0</v>
      </c>
      <c r="BG197" s="66">
        <f t="shared" si="74"/>
        <v>0</v>
      </c>
      <c r="BH197" s="66">
        <f t="shared" si="74"/>
        <v>0</v>
      </c>
      <c r="BI197" s="66">
        <f t="shared" si="74"/>
        <v>0</v>
      </c>
      <c r="BJ197" s="66">
        <f t="shared" si="74"/>
        <v>0</v>
      </c>
      <c r="BK197" s="66">
        <f t="shared" si="74"/>
        <v>0</v>
      </c>
      <c r="BL197" s="66">
        <f t="shared" si="74"/>
        <v>0</v>
      </c>
      <c r="BM197" s="66">
        <f t="shared" si="74"/>
        <v>0</v>
      </c>
      <c r="BN197" s="66">
        <f t="shared" si="74"/>
        <v>0</v>
      </c>
      <c r="BO197" s="66">
        <f t="shared" si="74"/>
        <v>0</v>
      </c>
      <c r="BP197" s="66">
        <f t="shared" si="74"/>
        <v>0</v>
      </c>
      <c r="BQ197" s="66">
        <f t="shared" si="74"/>
        <v>0</v>
      </c>
      <c r="BR197" s="66">
        <f t="shared" si="74"/>
        <v>0</v>
      </c>
      <c r="BS197" s="66">
        <f t="shared" si="73"/>
        <v>0</v>
      </c>
      <c r="BT197" s="66">
        <f t="shared" si="73"/>
        <v>0</v>
      </c>
      <c r="BU197" s="66">
        <f t="shared" si="73"/>
        <v>0</v>
      </c>
      <c r="BV197" s="66">
        <f t="shared" si="73"/>
        <v>0</v>
      </c>
      <c r="BW197" s="66">
        <f t="shared" si="73"/>
        <v>0</v>
      </c>
      <c r="BX197" s="66">
        <f t="shared" si="73"/>
        <v>0</v>
      </c>
      <c r="BY197" s="66">
        <f t="shared" si="73"/>
        <v>0</v>
      </c>
      <c r="BZ197" s="66">
        <f t="shared" si="73"/>
        <v>0</v>
      </c>
      <c r="CA197" s="66">
        <f t="shared" si="73"/>
        <v>0</v>
      </c>
      <c r="CB197" s="66">
        <f t="shared" si="73"/>
        <v>0</v>
      </c>
      <c r="CC197" s="66">
        <f t="shared" si="73"/>
        <v>0</v>
      </c>
      <c r="CD197" s="66">
        <f t="shared" si="73"/>
        <v>0</v>
      </c>
      <c r="CE197" s="66">
        <f t="shared" si="73"/>
        <v>0</v>
      </c>
      <c r="CF197" s="66">
        <f t="shared" si="73"/>
        <v>0</v>
      </c>
      <c r="CG197" s="66">
        <f t="shared" si="73"/>
        <v>0</v>
      </c>
      <c r="CH197" s="66">
        <f t="shared" si="73"/>
        <v>0</v>
      </c>
      <c r="CI197" s="66">
        <f t="shared" si="73"/>
        <v>0</v>
      </c>
      <c r="CJ197" s="66">
        <f t="shared" si="73"/>
        <v>0</v>
      </c>
      <c r="CK197" s="66">
        <f t="shared" si="73"/>
        <v>0</v>
      </c>
      <c r="CL197" s="66">
        <f t="shared" si="73"/>
        <v>0</v>
      </c>
      <c r="CM197" s="66">
        <f t="shared" si="73"/>
        <v>0</v>
      </c>
      <c r="CN197" s="66">
        <f t="shared" si="73"/>
        <v>0</v>
      </c>
      <c r="CO197" s="66">
        <f t="shared" si="73"/>
        <v>0</v>
      </c>
      <c r="CP197" s="66">
        <f t="shared" si="73"/>
        <v>0</v>
      </c>
      <c r="CQ197" s="66">
        <f t="shared" si="73"/>
        <v>0</v>
      </c>
      <c r="CR197" s="66">
        <f t="shared" si="73"/>
        <v>0</v>
      </c>
      <c r="CS197" s="66">
        <f t="shared" si="73"/>
        <v>0</v>
      </c>
      <c r="CT197" s="9"/>
    </row>
    <row r="198" spans="3:98" hidden="1" x14ac:dyDescent="0.35">
      <c r="C198" s="81" t="str">
        <f t="shared" si="69"/>
        <v/>
      </c>
      <c r="D198" s="17" t="str">
        <f t="shared" si="70"/>
        <v/>
      </c>
      <c r="E198" s="492">
        <f>G198+NPV(G.Asm!$F$40,H198:INDEX(H198:CS198,RP))</f>
        <v>0</v>
      </c>
      <c r="F198" s="492">
        <f t="shared" si="71"/>
        <v>0</v>
      </c>
      <c r="G198" s="66">
        <f t="shared" si="74"/>
        <v>0</v>
      </c>
      <c r="H198" s="66">
        <f t="shared" si="74"/>
        <v>0</v>
      </c>
      <c r="I198" s="66">
        <f t="shared" si="74"/>
        <v>0</v>
      </c>
      <c r="J198" s="66">
        <f t="shared" si="74"/>
        <v>0</v>
      </c>
      <c r="K198" s="66">
        <f t="shared" si="74"/>
        <v>0</v>
      </c>
      <c r="L198" s="66">
        <f t="shared" si="74"/>
        <v>0</v>
      </c>
      <c r="M198" s="66">
        <f t="shared" si="74"/>
        <v>0</v>
      </c>
      <c r="N198" s="66">
        <f t="shared" si="74"/>
        <v>0</v>
      </c>
      <c r="O198" s="66">
        <f t="shared" si="74"/>
        <v>0</v>
      </c>
      <c r="P198" s="66">
        <f t="shared" si="74"/>
        <v>0</v>
      </c>
      <c r="Q198" s="66">
        <f t="shared" si="74"/>
        <v>0</v>
      </c>
      <c r="R198" s="66">
        <f t="shared" si="74"/>
        <v>0</v>
      </c>
      <c r="S198" s="66">
        <f t="shared" si="74"/>
        <v>0</v>
      </c>
      <c r="T198" s="66">
        <f t="shared" si="74"/>
        <v>0</v>
      </c>
      <c r="U198" s="66">
        <f t="shared" si="74"/>
        <v>0</v>
      </c>
      <c r="V198" s="66">
        <f t="shared" si="74"/>
        <v>0</v>
      </c>
      <c r="W198" s="66">
        <f t="shared" si="74"/>
        <v>0</v>
      </c>
      <c r="X198" s="66">
        <f t="shared" si="74"/>
        <v>0</v>
      </c>
      <c r="Y198" s="66">
        <f t="shared" si="74"/>
        <v>0</v>
      </c>
      <c r="Z198" s="66">
        <f t="shared" si="74"/>
        <v>0</v>
      </c>
      <c r="AA198" s="66">
        <f t="shared" si="74"/>
        <v>0</v>
      </c>
      <c r="AB198" s="66">
        <f t="shared" si="74"/>
        <v>0</v>
      </c>
      <c r="AC198" s="66">
        <f t="shared" si="74"/>
        <v>0</v>
      </c>
      <c r="AD198" s="66">
        <f t="shared" si="74"/>
        <v>0</v>
      </c>
      <c r="AE198" s="66">
        <f t="shared" si="74"/>
        <v>0</v>
      </c>
      <c r="AF198" s="66">
        <f t="shared" si="74"/>
        <v>0</v>
      </c>
      <c r="AG198" s="66">
        <f t="shared" si="74"/>
        <v>0</v>
      </c>
      <c r="AH198" s="66">
        <f t="shared" si="74"/>
        <v>0</v>
      </c>
      <c r="AI198" s="66">
        <f t="shared" si="74"/>
        <v>0</v>
      </c>
      <c r="AJ198" s="66">
        <f t="shared" si="74"/>
        <v>0</v>
      </c>
      <c r="AK198" s="66">
        <f t="shared" si="74"/>
        <v>0</v>
      </c>
      <c r="AL198" s="66">
        <f t="shared" si="74"/>
        <v>0</v>
      </c>
      <c r="AM198" s="66">
        <f t="shared" si="74"/>
        <v>0</v>
      </c>
      <c r="AN198" s="66">
        <f t="shared" si="74"/>
        <v>0</v>
      </c>
      <c r="AO198" s="66">
        <f t="shared" si="74"/>
        <v>0</v>
      </c>
      <c r="AP198" s="66">
        <f t="shared" si="74"/>
        <v>0</v>
      </c>
      <c r="AQ198" s="66">
        <f t="shared" si="74"/>
        <v>0</v>
      </c>
      <c r="AR198" s="66">
        <f t="shared" si="74"/>
        <v>0</v>
      </c>
      <c r="AS198" s="66">
        <f t="shared" si="74"/>
        <v>0</v>
      </c>
      <c r="AT198" s="66">
        <f t="shared" si="74"/>
        <v>0</v>
      </c>
      <c r="AU198" s="66">
        <f t="shared" si="74"/>
        <v>0</v>
      </c>
      <c r="AV198" s="66">
        <f t="shared" si="74"/>
        <v>0</v>
      </c>
      <c r="AW198" s="66">
        <f t="shared" si="74"/>
        <v>0</v>
      </c>
      <c r="AX198" s="66">
        <f t="shared" si="74"/>
        <v>0</v>
      </c>
      <c r="AY198" s="66">
        <f t="shared" si="74"/>
        <v>0</v>
      </c>
      <c r="AZ198" s="66">
        <f t="shared" si="74"/>
        <v>0</v>
      </c>
      <c r="BA198" s="66">
        <f t="shared" si="74"/>
        <v>0</v>
      </c>
      <c r="BB198" s="66">
        <f t="shared" si="74"/>
        <v>0</v>
      </c>
      <c r="BC198" s="66">
        <f t="shared" si="74"/>
        <v>0</v>
      </c>
      <c r="BD198" s="66">
        <f t="shared" si="74"/>
        <v>0</v>
      </c>
      <c r="BE198" s="66">
        <f t="shared" si="74"/>
        <v>0</v>
      </c>
      <c r="BF198" s="66">
        <f t="shared" si="74"/>
        <v>0</v>
      </c>
      <c r="BG198" s="66">
        <f t="shared" si="74"/>
        <v>0</v>
      </c>
      <c r="BH198" s="66">
        <f t="shared" si="74"/>
        <v>0</v>
      </c>
      <c r="BI198" s="66">
        <f t="shared" si="74"/>
        <v>0</v>
      </c>
      <c r="BJ198" s="66">
        <f t="shared" si="74"/>
        <v>0</v>
      </c>
      <c r="BK198" s="66">
        <f t="shared" si="74"/>
        <v>0</v>
      </c>
      <c r="BL198" s="66">
        <f t="shared" si="74"/>
        <v>0</v>
      </c>
      <c r="BM198" s="66">
        <f t="shared" si="74"/>
        <v>0</v>
      </c>
      <c r="BN198" s="66">
        <f t="shared" si="74"/>
        <v>0</v>
      </c>
      <c r="BO198" s="66">
        <f t="shared" si="74"/>
        <v>0</v>
      </c>
      <c r="BP198" s="66">
        <f t="shared" si="74"/>
        <v>0</v>
      </c>
      <c r="BQ198" s="66">
        <f t="shared" si="74"/>
        <v>0</v>
      </c>
      <c r="BR198" s="66">
        <f t="shared" si="74"/>
        <v>0</v>
      </c>
      <c r="BS198" s="66">
        <f t="shared" si="73"/>
        <v>0</v>
      </c>
      <c r="BT198" s="66">
        <f t="shared" si="73"/>
        <v>0</v>
      </c>
      <c r="BU198" s="66">
        <f t="shared" si="73"/>
        <v>0</v>
      </c>
      <c r="BV198" s="66">
        <f t="shared" si="73"/>
        <v>0</v>
      </c>
      <c r="BW198" s="66">
        <f t="shared" si="73"/>
        <v>0</v>
      </c>
      <c r="BX198" s="66">
        <f t="shared" si="73"/>
        <v>0</v>
      </c>
      <c r="BY198" s="66">
        <f t="shared" si="73"/>
        <v>0</v>
      </c>
      <c r="BZ198" s="66">
        <f t="shared" si="73"/>
        <v>0</v>
      </c>
      <c r="CA198" s="66">
        <f t="shared" si="73"/>
        <v>0</v>
      </c>
      <c r="CB198" s="66">
        <f t="shared" si="73"/>
        <v>0</v>
      </c>
      <c r="CC198" s="66">
        <f t="shared" si="73"/>
        <v>0</v>
      </c>
      <c r="CD198" s="66">
        <f t="shared" si="73"/>
        <v>0</v>
      </c>
      <c r="CE198" s="66">
        <f t="shared" si="73"/>
        <v>0</v>
      </c>
      <c r="CF198" s="66">
        <f t="shared" si="73"/>
        <v>0</v>
      </c>
      <c r="CG198" s="66">
        <f t="shared" si="73"/>
        <v>0</v>
      </c>
      <c r="CH198" s="66">
        <f t="shared" si="73"/>
        <v>0</v>
      </c>
      <c r="CI198" s="66">
        <f t="shared" si="73"/>
        <v>0</v>
      </c>
      <c r="CJ198" s="66">
        <f t="shared" si="73"/>
        <v>0</v>
      </c>
      <c r="CK198" s="66">
        <f t="shared" si="73"/>
        <v>0</v>
      </c>
      <c r="CL198" s="66">
        <f t="shared" si="73"/>
        <v>0</v>
      </c>
      <c r="CM198" s="66">
        <f t="shared" si="73"/>
        <v>0</v>
      </c>
      <c r="CN198" s="66">
        <f t="shared" si="73"/>
        <v>0</v>
      </c>
      <c r="CO198" s="66">
        <f t="shared" si="73"/>
        <v>0</v>
      </c>
      <c r="CP198" s="66">
        <f t="shared" si="73"/>
        <v>0</v>
      </c>
      <c r="CQ198" s="66">
        <f t="shared" si="73"/>
        <v>0</v>
      </c>
      <c r="CR198" s="66">
        <f t="shared" si="73"/>
        <v>0</v>
      </c>
      <c r="CS198" s="66">
        <f t="shared" si="73"/>
        <v>0</v>
      </c>
      <c r="CT198" s="9"/>
    </row>
    <row r="199" spans="3:98" ht="14.25" hidden="1" customHeight="1" x14ac:dyDescent="0.35">
      <c r="C199" s="81" t="str">
        <f t="shared" si="69"/>
        <v/>
      </c>
      <c r="D199" s="17" t="str">
        <f t="shared" si="70"/>
        <v/>
      </c>
      <c r="E199" s="492">
        <f>G199+NPV(G.Asm!$F$40,H199:INDEX(H199:CS199,RP))</f>
        <v>0</v>
      </c>
      <c r="F199" s="492">
        <f t="shared" si="71"/>
        <v>0</v>
      </c>
      <c r="G199" s="66">
        <f t="shared" si="74"/>
        <v>0</v>
      </c>
      <c r="H199" s="66">
        <f t="shared" si="74"/>
        <v>0</v>
      </c>
      <c r="I199" s="66">
        <f t="shared" si="74"/>
        <v>0</v>
      </c>
      <c r="J199" s="66">
        <f t="shared" si="74"/>
        <v>0</v>
      </c>
      <c r="K199" s="66">
        <f t="shared" si="74"/>
        <v>0</v>
      </c>
      <c r="L199" s="66">
        <f t="shared" si="74"/>
        <v>0</v>
      </c>
      <c r="M199" s="66">
        <f t="shared" si="74"/>
        <v>0</v>
      </c>
      <c r="N199" s="66">
        <f t="shared" si="74"/>
        <v>0</v>
      </c>
      <c r="O199" s="66">
        <f t="shared" si="74"/>
        <v>0</v>
      </c>
      <c r="P199" s="66">
        <f t="shared" si="74"/>
        <v>0</v>
      </c>
      <c r="Q199" s="66">
        <f t="shared" si="74"/>
        <v>0</v>
      </c>
      <c r="R199" s="66">
        <f t="shared" si="74"/>
        <v>0</v>
      </c>
      <c r="S199" s="66">
        <f t="shared" si="74"/>
        <v>0</v>
      </c>
      <c r="T199" s="66">
        <f t="shared" si="74"/>
        <v>0</v>
      </c>
      <c r="U199" s="66">
        <f t="shared" si="74"/>
        <v>0</v>
      </c>
      <c r="V199" s="66">
        <f t="shared" si="74"/>
        <v>0</v>
      </c>
      <c r="W199" s="66">
        <f t="shared" si="74"/>
        <v>0</v>
      </c>
      <c r="X199" s="66">
        <f t="shared" si="74"/>
        <v>0</v>
      </c>
      <c r="Y199" s="66">
        <f t="shared" si="74"/>
        <v>0</v>
      </c>
      <c r="Z199" s="66">
        <f t="shared" si="74"/>
        <v>0</v>
      </c>
      <c r="AA199" s="66">
        <f t="shared" si="74"/>
        <v>0</v>
      </c>
      <c r="AB199" s="66">
        <f t="shared" si="74"/>
        <v>0</v>
      </c>
      <c r="AC199" s="66">
        <f t="shared" si="74"/>
        <v>0</v>
      </c>
      <c r="AD199" s="66">
        <f t="shared" si="74"/>
        <v>0</v>
      </c>
      <c r="AE199" s="66">
        <f t="shared" si="74"/>
        <v>0</v>
      </c>
      <c r="AF199" s="66">
        <f t="shared" si="74"/>
        <v>0</v>
      </c>
      <c r="AG199" s="66">
        <f t="shared" si="74"/>
        <v>0</v>
      </c>
      <c r="AH199" s="66">
        <f t="shared" si="74"/>
        <v>0</v>
      </c>
      <c r="AI199" s="66">
        <f t="shared" si="74"/>
        <v>0</v>
      </c>
      <c r="AJ199" s="66">
        <f t="shared" si="74"/>
        <v>0</v>
      </c>
      <c r="AK199" s="66">
        <f t="shared" si="74"/>
        <v>0</v>
      </c>
      <c r="AL199" s="66">
        <f t="shared" si="74"/>
        <v>0</v>
      </c>
      <c r="AM199" s="66">
        <f t="shared" si="74"/>
        <v>0</v>
      </c>
      <c r="AN199" s="66">
        <f t="shared" si="74"/>
        <v>0</v>
      </c>
      <c r="AO199" s="66">
        <f t="shared" si="74"/>
        <v>0</v>
      </c>
      <c r="AP199" s="66">
        <f t="shared" si="74"/>
        <v>0</v>
      </c>
      <c r="AQ199" s="66">
        <f t="shared" si="74"/>
        <v>0</v>
      </c>
      <c r="AR199" s="66">
        <f t="shared" si="74"/>
        <v>0</v>
      </c>
      <c r="AS199" s="66">
        <f t="shared" si="74"/>
        <v>0</v>
      </c>
      <c r="AT199" s="66">
        <f t="shared" si="74"/>
        <v>0</v>
      </c>
      <c r="AU199" s="66">
        <f t="shared" si="74"/>
        <v>0</v>
      </c>
      <c r="AV199" s="66">
        <f t="shared" si="74"/>
        <v>0</v>
      </c>
      <c r="AW199" s="66">
        <f t="shared" si="74"/>
        <v>0</v>
      </c>
      <c r="AX199" s="66">
        <f t="shared" si="74"/>
        <v>0</v>
      </c>
      <c r="AY199" s="66">
        <f t="shared" si="74"/>
        <v>0</v>
      </c>
      <c r="AZ199" s="66">
        <f t="shared" si="74"/>
        <v>0</v>
      </c>
      <c r="BA199" s="66">
        <f t="shared" si="74"/>
        <v>0</v>
      </c>
      <c r="BB199" s="66">
        <f t="shared" si="74"/>
        <v>0</v>
      </c>
      <c r="BC199" s="66">
        <f t="shared" si="74"/>
        <v>0</v>
      </c>
      <c r="BD199" s="66">
        <f t="shared" si="74"/>
        <v>0</v>
      </c>
      <c r="BE199" s="66">
        <f t="shared" si="74"/>
        <v>0</v>
      </c>
      <c r="BF199" s="66">
        <f t="shared" si="74"/>
        <v>0</v>
      </c>
      <c r="BG199" s="66">
        <f t="shared" si="74"/>
        <v>0</v>
      </c>
      <c r="BH199" s="66">
        <f t="shared" si="74"/>
        <v>0</v>
      </c>
      <c r="BI199" s="66">
        <f t="shared" si="74"/>
        <v>0</v>
      </c>
      <c r="BJ199" s="66">
        <f t="shared" si="74"/>
        <v>0</v>
      </c>
      <c r="BK199" s="66">
        <f t="shared" si="74"/>
        <v>0</v>
      </c>
      <c r="BL199" s="66">
        <f t="shared" si="74"/>
        <v>0</v>
      </c>
      <c r="BM199" s="66">
        <f t="shared" si="74"/>
        <v>0</v>
      </c>
      <c r="BN199" s="66">
        <f t="shared" si="74"/>
        <v>0</v>
      </c>
      <c r="BO199" s="66">
        <f t="shared" si="74"/>
        <v>0</v>
      </c>
      <c r="BP199" s="66">
        <f t="shared" si="74"/>
        <v>0</v>
      </c>
      <c r="BQ199" s="66">
        <f t="shared" si="74"/>
        <v>0</v>
      </c>
      <c r="BR199" s="66">
        <f>IFERROR($D199*BR18,0)</f>
        <v>0</v>
      </c>
      <c r="BS199" s="66">
        <f t="shared" si="73"/>
        <v>0</v>
      </c>
      <c r="BT199" s="66">
        <f t="shared" si="73"/>
        <v>0</v>
      </c>
      <c r="BU199" s="66">
        <f t="shared" si="73"/>
        <v>0</v>
      </c>
      <c r="BV199" s="66">
        <f t="shared" si="73"/>
        <v>0</v>
      </c>
      <c r="BW199" s="66">
        <f t="shared" si="73"/>
        <v>0</v>
      </c>
      <c r="BX199" s="66">
        <f t="shared" si="73"/>
        <v>0</v>
      </c>
      <c r="BY199" s="66">
        <f t="shared" si="73"/>
        <v>0</v>
      </c>
      <c r="BZ199" s="66">
        <f t="shared" si="73"/>
        <v>0</v>
      </c>
      <c r="CA199" s="66">
        <f t="shared" si="73"/>
        <v>0</v>
      </c>
      <c r="CB199" s="66">
        <f t="shared" si="73"/>
        <v>0</v>
      </c>
      <c r="CC199" s="66">
        <f t="shared" si="73"/>
        <v>0</v>
      </c>
      <c r="CD199" s="66">
        <f t="shared" si="73"/>
        <v>0</v>
      </c>
      <c r="CE199" s="66">
        <f t="shared" si="73"/>
        <v>0</v>
      </c>
      <c r="CF199" s="66">
        <f t="shared" si="73"/>
        <v>0</v>
      </c>
      <c r="CG199" s="66">
        <f t="shared" si="73"/>
        <v>0</v>
      </c>
      <c r="CH199" s="66">
        <f t="shared" si="73"/>
        <v>0</v>
      </c>
      <c r="CI199" s="66">
        <f t="shared" si="73"/>
        <v>0</v>
      </c>
      <c r="CJ199" s="66">
        <f t="shared" si="73"/>
        <v>0</v>
      </c>
      <c r="CK199" s="66">
        <f t="shared" si="73"/>
        <v>0</v>
      </c>
      <c r="CL199" s="66">
        <f t="shared" si="73"/>
        <v>0</v>
      </c>
      <c r="CM199" s="66">
        <f t="shared" si="73"/>
        <v>0</v>
      </c>
      <c r="CN199" s="66">
        <f t="shared" si="73"/>
        <v>0</v>
      </c>
      <c r="CO199" s="66">
        <f t="shared" si="73"/>
        <v>0</v>
      </c>
      <c r="CP199" s="66">
        <f t="shared" si="73"/>
        <v>0</v>
      </c>
      <c r="CQ199" s="66">
        <f t="shared" si="73"/>
        <v>0</v>
      </c>
      <c r="CR199" s="66">
        <f t="shared" si="73"/>
        <v>0</v>
      </c>
      <c r="CS199" s="66">
        <f t="shared" si="73"/>
        <v>0</v>
      </c>
      <c r="CT199" s="9"/>
    </row>
    <row r="200" spans="3:98" ht="14.25" hidden="1" customHeight="1" x14ac:dyDescent="0.35">
      <c r="C200" s="81" t="str">
        <f t="shared" si="69"/>
        <v/>
      </c>
      <c r="D200" s="17" t="str">
        <f t="shared" si="70"/>
        <v/>
      </c>
      <c r="E200" s="492">
        <f>G200+NPV(G.Asm!$F$40,H200:INDEX(H200:CS200,RP))</f>
        <v>0</v>
      </c>
      <c r="F200" s="492">
        <f t="shared" si="71"/>
        <v>0</v>
      </c>
      <c r="G200" s="66">
        <f t="shared" ref="G200:BR203" si="75">IFERROR($D200*G19,0)</f>
        <v>0</v>
      </c>
      <c r="H200" s="66">
        <f t="shared" si="75"/>
        <v>0</v>
      </c>
      <c r="I200" s="66">
        <f t="shared" si="75"/>
        <v>0</v>
      </c>
      <c r="J200" s="66">
        <f t="shared" si="75"/>
        <v>0</v>
      </c>
      <c r="K200" s="66">
        <f t="shared" si="75"/>
        <v>0</v>
      </c>
      <c r="L200" s="66">
        <f t="shared" si="75"/>
        <v>0</v>
      </c>
      <c r="M200" s="66">
        <f t="shared" si="75"/>
        <v>0</v>
      </c>
      <c r="N200" s="66">
        <f t="shared" si="75"/>
        <v>0</v>
      </c>
      <c r="O200" s="66">
        <f t="shared" si="75"/>
        <v>0</v>
      </c>
      <c r="P200" s="66">
        <f t="shared" si="75"/>
        <v>0</v>
      </c>
      <c r="Q200" s="66">
        <f t="shared" si="75"/>
        <v>0</v>
      </c>
      <c r="R200" s="66">
        <f t="shared" si="75"/>
        <v>0</v>
      </c>
      <c r="S200" s="66">
        <f t="shared" si="75"/>
        <v>0</v>
      </c>
      <c r="T200" s="66">
        <f t="shared" si="75"/>
        <v>0</v>
      </c>
      <c r="U200" s="66">
        <f t="shared" si="75"/>
        <v>0</v>
      </c>
      <c r="V200" s="66">
        <f t="shared" si="75"/>
        <v>0</v>
      </c>
      <c r="W200" s="66">
        <f t="shared" si="75"/>
        <v>0</v>
      </c>
      <c r="X200" s="66">
        <f t="shared" si="75"/>
        <v>0</v>
      </c>
      <c r="Y200" s="66">
        <f t="shared" si="75"/>
        <v>0</v>
      </c>
      <c r="Z200" s="66">
        <f t="shared" si="75"/>
        <v>0</v>
      </c>
      <c r="AA200" s="66">
        <f t="shared" si="75"/>
        <v>0</v>
      </c>
      <c r="AB200" s="66">
        <f t="shared" si="75"/>
        <v>0</v>
      </c>
      <c r="AC200" s="66">
        <f t="shared" si="75"/>
        <v>0</v>
      </c>
      <c r="AD200" s="66">
        <f t="shared" si="75"/>
        <v>0</v>
      </c>
      <c r="AE200" s="66">
        <f t="shared" si="75"/>
        <v>0</v>
      </c>
      <c r="AF200" s="66">
        <f t="shared" si="75"/>
        <v>0</v>
      </c>
      <c r="AG200" s="66">
        <f t="shared" si="75"/>
        <v>0</v>
      </c>
      <c r="AH200" s="66">
        <f t="shared" si="75"/>
        <v>0</v>
      </c>
      <c r="AI200" s="66">
        <f t="shared" si="75"/>
        <v>0</v>
      </c>
      <c r="AJ200" s="66">
        <f t="shared" si="75"/>
        <v>0</v>
      </c>
      <c r="AK200" s="66">
        <f t="shared" si="75"/>
        <v>0</v>
      </c>
      <c r="AL200" s="66">
        <f t="shared" si="75"/>
        <v>0</v>
      </c>
      <c r="AM200" s="66">
        <f t="shared" si="75"/>
        <v>0</v>
      </c>
      <c r="AN200" s="66">
        <f t="shared" si="75"/>
        <v>0</v>
      </c>
      <c r="AO200" s="66">
        <f t="shared" si="75"/>
        <v>0</v>
      </c>
      <c r="AP200" s="66">
        <f t="shared" si="75"/>
        <v>0</v>
      </c>
      <c r="AQ200" s="66">
        <f t="shared" si="75"/>
        <v>0</v>
      </c>
      <c r="AR200" s="66">
        <f t="shared" si="75"/>
        <v>0</v>
      </c>
      <c r="AS200" s="66">
        <f t="shared" si="75"/>
        <v>0</v>
      </c>
      <c r="AT200" s="66">
        <f t="shared" si="75"/>
        <v>0</v>
      </c>
      <c r="AU200" s="66">
        <f t="shared" si="75"/>
        <v>0</v>
      </c>
      <c r="AV200" s="66">
        <f t="shared" si="75"/>
        <v>0</v>
      </c>
      <c r="AW200" s="66">
        <f t="shared" si="75"/>
        <v>0</v>
      </c>
      <c r="AX200" s="66">
        <f t="shared" si="75"/>
        <v>0</v>
      </c>
      <c r="AY200" s="66">
        <f t="shared" si="75"/>
        <v>0</v>
      </c>
      <c r="AZ200" s="66">
        <f t="shared" si="75"/>
        <v>0</v>
      </c>
      <c r="BA200" s="66">
        <f t="shared" si="75"/>
        <v>0</v>
      </c>
      <c r="BB200" s="66">
        <f t="shared" si="75"/>
        <v>0</v>
      </c>
      <c r="BC200" s="66">
        <f t="shared" si="75"/>
        <v>0</v>
      </c>
      <c r="BD200" s="66">
        <f t="shared" si="75"/>
        <v>0</v>
      </c>
      <c r="BE200" s="66">
        <f t="shared" si="75"/>
        <v>0</v>
      </c>
      <c r="BF200" s="66">
        <f t="shared" si="75"/>
        <v>0</v>
      </c>
      <c r="BG200" s="66">
        <f t="shared" si="75"/>
        <v>0</v>
      </c>
      <c r="BH200" s="66">
        <f t="shared" si="75"/>
        <v>0</v>
      </c>
      <c r="BI200" s="66">
        <f t="shared" si="75"/>
        <v>0</v>
      </c>
      <c r="BJ200" s="66">
        <f t="shared" si="75"/>
        <v>0</v>
      </c>
      <c r="BK200" s="66">
        <f t="shared" si="75"/>
        <v>0</v>
      </c>
      <c r="BL200" s="66">
        <f t="shared" si="75"/>
        <v>0</v>
      </c>
      <c r="BM200" s="66">
        <f t="shared" si="75"/>
        <v>0</v>
      </c>
      <c r="BN200" s="66">
        <f t="shared" si="75"/>
        <v>0</v>
      </c>
      <c r="BO200" s="66">
        <f t="shared" si="75"/>
        <v>0</v>
      </c>
      <c r="BP200" s="66">
        <f t="shared" si="75"/>
        <v>0</v>
      </c>
      <c r="BQ200" s="66">
        <f t="shared" si="75"/>
        <v>0</v>
      </c>
      <c r="BR200" s="66">
        <f t="shared" si="75"/>
        <v>0</v>
      </c>
      <c r="BS200" s="66">
        <f t="shared" si="73"/>
        <v>0</v>
      </c>
      <c r="BT200" s="66">
        <f t="shared" si="73"/>
        <v>0</v>
      </c>
      <c r="BU200" s="66">
        <f t="shared" si="73"/>
        <v>0</v>
      </c>
      <c r="BV200" s="66">
        <f t="shared" si="73"/>
        <v>0</v>
      </c>
      <c r="BW200" s="66">
        <f t="shared" si="73"/>
        <v>0</v>
      </c>
      <c r="BX200" s="66">
        <f t="shared" si="73"/>
        <v>0</v>
      </c>
      <c r="BY200" s="66">
        <f t="shared" si="73"/>
        <v>0</v>
      </c>
      <c r="BZ200" s="66">
        <f t="shared" si="73"/>
        <v>0</v>
      </c>
      <c r="CA200" s="66">
        <f t="shared" si="73"/>
        <v>0</v>
      </c>
      <c r="CB200" s="66">
        <f t="shared" si="73"/>
        <v>0</v>
      </c>
      <c r="CC200" s="66">
        <f t="shared" si="73"/>
        <v>0</v>
      </c>
      <c r="CD200" s="66">
        <f t="shared" si="73"/>
        <v>0</v>
      </c>
      <c r="CE200" s="66">
        <f t="shared" si="73"/>
        <v>0</v>
      </c>
      <c r="CF200" s="66">
        <f t="shared" si="73"/>
        <v>0</v>
      </c>
      <c r="CG200" s="66">
        <f t="shared" si="73"/>
        <v>0</v>
      </c>
      <c r="CH200" s="66">
        <f t="shared" si="73"/>
        <v>0</v>
      </c>
      <c r="CI200" s="66">
        <f t="shared" si="73"/>
        <v>0</v>
      </c>
      <c r="CJ200" s="66">
        <f t="shared" si="73"/>
        <v>0</v>
      </c>
      <c r="CK200" s="66">
        <f t="shared" si="73"/>
        <v>0</v>
      </c>
      <c r="CL200" s="66">
        <f t="shared" si="73"/>
        <v>0</v>
      </c>
      <c r="CM200" s="66">
        <f t="shared" si="73"/>
        <v>0</v>
      </c>
      <c r="CN200" s="66">
        <f t="shared" si="73"/>
        <v>0</v>
      </c>
      <c r="CO200" s="66">
        <f t="shared" si="73"/>
        <v>0</v>
      </c>
      <c r="CP200" s="66">
        <f t="shared" si="73"/>
        <v>0</v>
      </c>
      <c r="CQ200" s="66">
        <f t="shared" si="73"/>
        <v>0</v>
      </c>
      <c r="CR200" s="66">
        <f t="shared" si="73"/>
        <v>0</v>
      </c>
      <c r="CS200" s="66">
        <f t="shared" si="73"/>
        <v>0</v>
      </c>
      <c r="CT200" s="9"/>
    </row>
    <row r="201" spans="3:98" ht="14.25" hidden="1" customHeight="1" x14ac:dyDescent="0.35">
      <c r="C201" s="81" t="str">
        <f t="shared" si="69"/>
        <v/>
      </c>
      <c r="D201" s="17" t="str">
        <f t="shared" si="70"/>
        <v/>
      </c>
      <c r="E201" s="492">
        <f>G201+NPV(G.Asm!$F$40,H201:INDEX(H201:CS201,RP))</f>
        <v>0</v>
      </c>
      <c r="F201" s="492">
        <f t="shared" si="71"/>
        <v>0</v>
      </c>
      <c r="G201" s="66">
        <f t="shared" si="75"/>
        <v>0</v>
      </c>
      <c r="H201" s="66">
        <f t="shared" si="75"/>
        <v>0</v>
      </c>
      <c r="I201" s="66">
        <f t="shared" si="75"/>
        <v>0</v>
      </c>
      <c r="J201" s="66">
        <f t="shared" si="75"/>
        <v>0</v>
      </c>
      <c r="K201" s="66">
        <f t="shared" si="75"/>
        <v>0</v>
      </c>
      <c r="L201" s="66">
        <f t="shared" si="75"/>
        <v>0</v>
      </c>
      <c r="M201" s="66">
        <f t="shared" si="75"/>
        <v>0</v>
      </c>
      <c r="N201" s="66">
        <f t="shared" si="75"/>
        <v>0</v>
      </c>
      <c r="O201" s="66">
        <f t="shared" si="75"/>
        <v>0</v>
      </c>
      <c r="P201" s="66">
        <f t="shared" si="75"/>
        <v>0</v>
      </c>
      <c r="Q201" s="66">
        <f t="shared" si="75"/>
        <v>0</v>
      </c>
      <c r="R201" s="66">
        <f t="shared" si="75"/>
        <v>0</v>
      </c>
      <c r="S201" s="66">
        <f t="shared" si="75"/>
        <v>0</v>
      </c>
      <c r="T201" s="66">
        <f t="shared" si="75"/>
        <v>0</v>
      </c>
      <c r="U201" s="66">
        <f t="shared" si="75"/>
        <v>0</v>
      </c>
      <c r="V201" s="66">
        <f t="shared" si="75"/>
        <v>0</v>
      </c>
      <c r="W201" s="66">
        <f t="shared" si="75"/>
        <v>0</v>
      </c>
      <c r="X201" s="66">
        <f t="shared" si="75"/>
        <v>0</v>
      </c>
      <c r="Y201" s="66">
        <f t="shared" si="75"/>
        <v>0</v>
      </c>
      <c r="Z201" s="66">
        <f t="shared" si="75"/>
        <v>0</v>
      </c>
      <c r="AA201" s="66">
        <f t="shared" si="75"/>
        <v>0</v>
      </c>
      <c r="AB201" s="66">
        <f t="shared" si="75"/>
        <v>0</v>
      </c>
      <c r="AC201" s="66">
        <f t="shared" si="75"/>
        <v>0</v>
      </c>
      <c r="AD201" s="66">
        <f t="shared" si="75"/>
        <v>0</v>
      </c>
      <c r="AE201" s="66">
        <f t="shared" si="75"/>
        <v>0</v>
      </c>
      <c r="AF201" s="66">
        <f t="shared" si="75"/>
        <v>0</v>
      </c>
      <c r="AG201" s="66">
        <f t="shared" si="75"/>
        <v>0</v>
      </c>
      <c r="AH201" s="66">
        <f t="shared" si="75"/>
        <v>0</v>
      </c>
      <c r="AI201" s="66">
        <f t="shared" si="75"/>
        <v>0</v>
      </c>
      <c r="AJ201" s="66">
        <f t="shared" si="75"/>
        <v>0</v>
      </c>
      <c r="AK201" s="66">
        <f t="shared" si="75"/>
        <v>0</v>
      </c>
      <c r="AL201" s="66">
        <f t="shared" si="75"/>
        <v>0</v>
      </c>
      <c r="AM201" s="66">
        <f t="shared" si="75"/>
        <v>0</v>
      </c>
      <c r="AN201" s="66">
        <f t="shared" si="75"/>
        <v>0</v>
      </c>
      <c r="AO201" s="66">
        <f t="shared" si="75"/>
        <v>0</v>
      </c>
      <c r="AP201" s="66">
        <f t="shared" si="75"/>
        <v>0</v>
      </c>
      <c r="AQ201" s="66">
        <f t="shared" si="75"/>
        <v>0</v>
      </c>
      <c r="AR201" s="66">
        <f t="shared" si="75"/>
        <v>0</v>
      </c>
      <c r="AS201" s="66">
        <f t="shared" si="75"/>
        <v>0</v>
      </c>
      <c r="AT201" s="66">
        <f t="shared" si="75"/>
        <v>0</v>
      </c>
      <c r="AU201" s="66">
        <f t="shared" si="75"/>
        <v>0</v>
      </c>
      <c r="AV201" s="66">
        <f t="shared" si="75"/>
        <v>0</v>
      </c>
      <c r="AW201" s="66">
        <f t="shared" si="75"/>
        <v>0</v>
      </c>
      <c r="AX201" s="66">
        <f t="shared" si="75"/>
        <v>0</v>
      </c>
      <c r="AY201" s="66">
        <f t="shared" si="75"/>
        <v>0</v>
      </c>
      <c r="AZ201" s="66">
        <f t="shared" si="75"/>
        <v>0</v>
      </c>
      <c r="BA201" s="66">
        <f t="shared" si="75"/>
        <v>0</v>
      </c>
      <c r="BB201" s="66">
        <f t="shared" si="75"/>
        <v>0</v>
      </c>
      <c r="BC201" s="66">
        <f t="shared" si="75"/>
        <v>0</v>
      </c>
      <c r="BD201" s="66">
        <f t="shared" si="75"/>
        <v>0</v>
      </c>
      <c r="BE201" s="66">
        <f t="shared" si="75"/>
        <v>0</v>
      </c>
      <c r="BF201" s="66">
        <f t="shared" si="75"/>
        <v>0</v>
      </c>
      <c r="BG201" s="66">
        <f t="shared" si="75"/>
        <v>0</v>
      </c>
      <c r="BH201" s="66">
        <f t="shared" si="75"/>
        <v>0</v>
      </c>
      <c r="BI201" s="66">
        <f t="shared" si="75"/>
        <v>0</v>
      </c>
      <c r="BJ201" s="66">
        <f t="shared" si="75"/>
        <v>0</v>
      </c>
      <c r="BK201" s="66">
        <f t="shared" si="75"/>
        <v>0</v>
      </c>
      <c r="BL201" s="66">
        <f t="shared" si="75"/>
        <v>0</v>
      </c>
      <c r="BM201" s="66">
        <f t="shared" si="75"/>
        <v>0</v>
      </c>
      <c r="BN201" s="66">
        <f t="shared" si="75"/>
        <v>0</v>
      </c>
      <c r="BO201" s="66">
        <f t="shared" si="75"/>
        <v>0</v>
      </c>
      <c r="BP201" s="66">
        <f t="shared" si="75"/>
        <v>0</v>
      </c>
      <c r="BQ201" s="66">
        <f t="shared" si="75"/>
        <v>0</v>
      </c>
      <c r="BR201" s="66">
        <f t="shared" si="75"/>
        <v>0</v>
      </c>
      <c r="BS201" s="66">
        <f t="shared" si="73"/>
        <v>0</v>
      </c>
      <c r="BT201" s="66">
        <f t="shared" si="73"/>
        <v>0</v>
      </c>
      <c r="BU201" s="66">
        <f t="shared" si="73"/>
        <v>0</v>
      </c>
      <c r="BV201" s="66">
        <f t="shared" si="73"/>
        <v>0</v>
      </c>
      <c r="BW201" s="66">
        <f t="shared" si="73"/>
        <v>0</v>
      </c>
      <c r="BX201" s="66">
        <f t="shared" si="73"/>
        <v>0</v>
      </c>
      <c r="BY201" s="66">
        <f t="shared" si="73"/>
        <v>0</v>
      </c>
      <c r="BZ201" s="66">
        <f t="shared" si="73"/>
        <v>0</v>
      </c>
      <c r="CA201" s="66">
        <f t="shared" si="73"/>
        <v>0</v>
      </c>
      <c r="CB201" s="66">
        <f t="shared" si="73"/>
        <v>0</v>
      </c>
      <c r="CC201" s="66">
        <f t="shared" si="73"/>
        <v>0</v>
      </c>
      <c r="CD201" s="66">
        <f t="shared" si="73"/>
        <v>0</v>
      </c>
      <c r="CE201" s="66">
        <f t="shared" ref="CE201:CS201" si="76">IFERROR($D201*CE20,0)</f>
        <v>0</v>
      </c>
      <c r="CF201" s="66">
        <f t="shared" si="76"/>
        <v>0</v>
      </c>
      <c r="CG201" s="66">
        <f t="shared" si="76"/>
        <v>0</v>
      </c>
      <c r="CH201" s="66">
        <f t="shared" si="76"/>
        <v>0</v>
      </c>
      <c r="CI201" s="66">
        <f t="shared" si="76"/>
        <v>0</v>
      </c>
      <c r="CJ201" s="66">
        <f t="shared" si="76"/>
        <v>0</v>
      </c>
      <c r="CK201" s="66">
        <f t="shared" si="76"/>
        <v>0</v>
      </c>
      <c r="CL201" s="66">
        <f t="shared" si="76"/>
        <v>0</v>
      </c>
      <c r="CM201" s="66">
        <f t="shared" si="76"/>
        <v>0</v>
      </c>
      <c r="CN201" s="66">
        <f t="shared" si="76"/>
        <v>0</v>
      </c>
      <c r="CO201" s="66">
        <f t="shared" si="76"/>
        <v>0</v>
      </c>
      <c r="CP201" s="66">
        <f t="shared" si="76"/>
        <v>0</v>
      </c>
      <c r="CQ201" s="66">
        <f t="shared" si="76"/>
        <v>0</v>
      </c>
      <c r="CR201" s="66">
        <f t="shared" si="76"/>
        <v>0</v>
      </c>
      <c r="CS201" s="66">
        <f t="shared" si="76"/>
        <v>0</v>
      </c>
      <c r="CT201" s="9"/>
    </row>
    <row r="202" spans="3:98" ht="14.25" hidden="1" customHeight="1" x14ac:dyDescent="0.35">
      <c r="C202" s="81" t="str">
        <f t="shared" si="69"/>
        <v/>
      </c>
      <c r="D202" s="17" t="str">
        <f t="shared" si="70"/>
        <v/>
      </c>
      <c r="E202" s="492">
        <f>G202+NPV(G.Asm!$F$40,H202:INDEX(H202:CS202,RP))</f>
        <v>0</v>
      </c>
      <c r="F202" s="492">
        <f t="shared" si="71"/>
        <v>0</v>
      </c>
      <c r="G202" s="66">
        <f t="shared" si="75"/>
        <v>0</v>
      </c>
      <c r="H202" s="66">
        <f t="shared" si="75"/>
        <v>0</v>
      </c>
      <c r="I202" s="66">
        <f t="shared" si="75"/>
        <v>0</v>
      </c>
      <c r="J202" s="66">
        <f t="shared" si="75"/>
        <v>0</v>
      </c>
      <c r="K202" s="66">
        <f t="shared" si="75"/>
        <v>0</v>
      </c>
      <c r="L202" s="66">
        <f t="shared" si="75"/>
        <v>0</v>
      </c>
      <c r="M202" s="66">
        <f t="shared" si="75"/>
        <v>0</v>
      </c>
      <c r="N202" s="66">
        <f t="shared" si="75"/>
        <v>0</v>
      </c>
      <c r="O202" s="66">
        <f t="shared" si="75"/>
        <v>0</v>
      </c>
      <c r="P202" s="66">
        <f t="shared" si="75"/>
        <v>0</v>
      </c>
      <c r="Q202" s="66">
        <f t="shared" si="75"/>
        <v>0</v>
      </c>
      <c r="R202" s="66">
        <f t="shared" si="75"/>
        <v>0</v>
      </c>
      <c r="S202" s="66">
        <f t="shared" si="75"/>
        <v>0</v>
      </c>
      <c r="T202" s="66">
        <f t="shared" si="75"/>
        <v>0</v>
      </c>
      <c r="U202" s="66">
        <f t="shared" si="75"/>
        <v>0</v>
      </c>
      <c r="V202" s="66">
        <f t="shared" si="75"/>
        <v>0</v>
      </c>
      <c r="W202" s="66">
        <f t="shared" si="75"/>
        <v>0</v>
      </c>
      <c r="X202" s="66">
        <f t="shared" si="75"/>
        <v>0</v>
      </c>
      <c r="Y202" s="66">
        <f t="shared" si="75"/>
        <v>0</v>
      </c>
      <c r="Z202" s="66">
        <f t="shared" si="75"/>
        <v>0</v>
      </c>
      <c r="AA202" s="66">
        <f t="shared" si="75"/>
        <v>0</v>
      </c>
      <c r="AB202" s="66">
        <f t="shared" si="75"/>
        <v>0</v>
      </c>
      <c r="AC202" s="66">
        <f t="shared" si="75"/>
        <v>0</v>
      </c>
      <c r="AD202" s="66">
        <f t="shared" si="75"/>
        <v>0</v>
      </c>
      <c r="AE202" s="66">
        <f t="shared" si="75"/>
        <v>0</v>
      </c>
      <c r="AF202" s="66">
        <f t="shared" si="75"/>
        <v>0</v>
      </c>
      <c r="AG202" s="66">
        <f t="shared" si="75"/>
        <v>0</v>
      </c>
      <c r="AH202" s="66">
        <f t="shared" si="75"/>
        <v>0</v>
      </c>
      <c r="AI202" s="66">
        <f t="shared" si="75"/>
        <v>0</v>
      </c>
      <c r="AJ202" s="66">
        <f t="shared" si="75"/>
        <v>0</v>
      </c>
      <c r="AK202" s="66">
        <f t="shared" si="75"/>
        <v>0</v>
      </c>
      <c r="AL202" s="66">
        <f t="shared" si="75"/>
        <v>0</v>
      </c>
      <c r="AM202" s="66">
        <f t="shared" si="75"/>
        <v>0</v>
      </c>
      <c r="AN202" s="66">
        <f t="shared" si="75"/>
        <v>0</v>
      </c>
      <c r="AO202" s="66">
        <f t="shared" si="75"/>
        <v>0</v>
      </c>
      <c r="AP202" s="66">
        <f t="shared" si="75"/>
        <v>0</v>
      </c>
      <c r="AQ202" s="66">
        <f t="shared" si="75"/>
        <v>0</v>
      </c>
      <c r="AR202" s="66">
        <f t="shared" si="75"/>
        <v>0</v>
      </c>
      <c r="AS202" s="66">
        <f t="shared" si="75"/>
        <v>0</v>
      </c>
      <c r="AT202" s="66">
        <f t="shared" si="75"/>
        <v>0</v>
      </c>
      <c r="AU202" s="66">
        <f t="shared" si="75"/>
        <v>0</v>
      </c>
      <c r="AV202" s="66">
        <f t="shared" si="75"/>
        <v>0</v>
      </c>
      <c r="AW202" s="66">
        <f t="shared" si="75"/>
        <v>0</v>
      </c>
      <c r="AX202" s="66">
        <f t="shared" si="75"/>
        <v>0</v>
      </c>
      <c r="AY202" s="66">
        <f t="shared" si="75"/>
        <v>0</v>
      </c>
      <c r="AZ202" s="66">
        <f t="shared" si="75"/>
        <v>0</v>
      </c>
      <c r="BA202" s="66">
        <f t="shared" si="75"/>
        <v>0</v>
      </c>
      <c r="BB202" s="66">
        <f t="shared" si="75"/>
        <v>0</v>
      </c>
      <c r="BC202" s="66">
        <f t="shared" si="75"/>
        <v>0</v>
      </c>
      <c r="BD202" s="66">
        <f t="shared" si="75"/>
        <v>0</v>
      </c>
      <c r="BE202" s="66">
        <f t="shared" si="75"/>
        <v>0</v>
      </c>
      <c r="BF202" s="66">
        <f t="shared" si="75"/>
        <v>0</v>
      </c>
      <c r="BG202" s="66">
        <f t="shared" si="75"/>
        <v>0</v>
      </c>
      <c r="BH202" s="66">
        <f t="shared" si="75"/>
        <v>0</v>
      </c>
      <c r="BI202" s="66">
        <f t="shared" si="75"/>
        <v>0</v>
      </c>
      <c r="BJ202" s="66">
        <f t="shared" si="75"/>
        <v>0</v>
      </c>
      <c r="BK202" s="66">
        <f t="shared" si="75"/>
        <v>0</v>
      </c>
      <c r="BL202" s="66">
        <f t="shared" si="75"/>
        <v>0</v>
      </c>
      <c r="BM202" s="66">
        <f t="shared" si="75"/>
        <v>0</v>
      </c>
      <c r="BN202" s="66">
        <f t="shared" si="75"/>
        <v>0</v>
      </c>
      <c r="BO202" s="66">
        <f t="shared" si="75"/>
        <v>0</v>
      </c>
      <c r="BP202" s="66">
        <f t="shared" si="75"/>
        <v>0</v>
      </c>
      <c r="BQ202" s="66">
        <f t="shared" si="75"/>
        <v>0</v>
      </c>
      <c r="BR202" s="66">
        <f t="shared" si="75"/>
        <v>0</v>
      </c>
      <c r="BS202" s="66">
        <f t="shared" ref="BS202:CS205" si="77">IFERROR($D202*BS21,0)</f>
        <v>0</v>
      </c>
      <c r="BT202" s="66">
        <f t="shared" si="77"/>
        <v>0</v>
      </c>
      <c r="BU202" s="66">
        <f t="shared" si="77"/>
        <v>0</v>
      </c>
      <c r="BV202" s="66">
        <f t="shared" si="77"/>
        <v>0</v>
      </c>
      <c r="BW202" s="66">
        <f t="shared" si="77"/>
        <v>0</v>
      </c>
      <c r="BX202" s="66">
        <f t="shared" si="77"/>
        <v>0</v>
      </c>
      <c r="BY202" s="66">
        <f t="shared" si="77"/>
        <v>0</v>
      </c>
      <c r="BZ202" s="66">
        <f t="shared" si="77"/>
        <v>0</v>
      </c>
      <c r="CA202" s="66">
        <f t="shared" si="77"/>
        <v>0</v>
      </c>
      <c r="CB202" s="66">
        <f t="shared" si="77"/>
        <v>0</v>
      </c>
      <c r="CC202" s="66">
        <f t="shared" si="77"/>
        <v>0</v>
      </c>
      <c r="CD202" s="66">
        <f t="shared" si="77"/>
        <v>0</v>
      </c>
      <c r="CE202" s="66">
        <f t="shared" si="77"/>
        <v>0</v>
      </c>
      <c r="CF202" s="66">
        <f t="shared" si="77"/>
        <v>0</v>
      </c>
      <c r="CG202" s="66">
        <f t="shared" si="77"/>
        <v>0</v>
      </c>
      <c r="CH202" s="66">
        <f t="shared" si="77"/>
        <v>0</v>
      </c>
      <c r="CI202" s="66">
        <f t="shared" si="77"/>
        <v>0</v>
      </c>
      <c r="CJ202" s="66">
        <f t="shared" si="77"/>
        <v>0</v>
      </c>
      <c r="CK202" s="66">
        <f t="shared" si="77"/>
        <v>0</v>
      </c>
      <c r="CL202" s="66">
        <f t="shared" si="77"/>
        <v>0</v>
      </c>
      <c r="CM202" s="66">
        <f t="shared" si="77"/>
        <v>0</v>
      </c>
      <c r="CN202" s="66">
        <f t="shared" si="77"/>
        <v>0</v>
      </c>
      <c r="CO202" s="66">
        <f t="shared" si="77"/>
        <v>0</v>
      </c>
      <c r="CP202" s="66">
        <f t="shared" si="77"/>
        <v>0</v>
      </c>
      <c r="CQ202" s="66">
        <f t="shared" si="77"/>
        <v>0</v>
      </c>
      <c r="CR202" s="66">
        <f t="shared" si="77"/>
        <v>0</v>
      </c>
      <c r="CS202" s="66">
        <f t="shared" si="77"/>
        <v>0</v>
      </c>
      <c r="CT202" s="9"/>
    </row>
    <row r="203" spans="3:98" ht="14.25" hidden="1" customHeight="1" x14ac:dyDescent="0.35">
      <c r="C203" s="81" t="str">
        <f t="shared" si="69"/>
        <v/>
      </c>
      <c r="D203" s="17" t="str">
        <f t="shared" si="70"/>
        <v/>
      </c>
      <c r="E203" s="492">
        <f>G203+NPV(G.Asm!$F$40,H203:INDEX(H203:CS203,RP))</f>
        <v>0</v>
      </c>
      <c r="F203" s="492">
        <f t="shared" si="71"/>
        <v>0</v>
      </c>
      <c r="G203" s="66">
        <f t="shared" si="75"/>
        <v>0</v>
      </c>
      <c r="H203" s="66">
        <f t="shared" si="75"/>
        <v>0</v>
      </c>
      <c r="I203" s="66">
        <f t="shared" si="75"/>
        <v>0</v>
      </c>
      <c r="J203" s="66">
        <f t="shared" si="75"/>
        <v>0</v>
      </c>
      <c r="K203" s="66">
        <f t="shared" si="75"/>
        <v>0</v>
      </c>
      <c r="L203" s="66">
        <f t="shared" si="75"/>
        <v>0</v>
      </c>
      <c r="M203" s="66">
        <f t="shared" si="75"/>
        <v>0</v>
      </c>
      <c r="N203" s="66">
        <f t="shared" si="75"/>
        <v>0</v>
      </c>
      <c r="O203" s="66">
        <f t="shared" si="75"/>
        <v>0</v>
      </c>
      <c r="P203" s="66">
        <f t="shared" si="75"/>
        <v>0</v>
      </c>
      <c r="Q203" s="66">
        <f t="shared" si="75"/>
        <v>0</v>
      </c>
      <c r="R203" s="66">
        <f t="shared" si="75"/>
        <v>0</v>
      </c>
      <c r="S203" s="66">
        <f t="shared" si="75"/>
        <v>0</v>
      </c>
      <c r="T203" s="66">
        <f t="shared" si="75"/>
        <v>0</v>
      </c>
      <c r="U203" s="66">
        <f t="shared" si="75"/>
        <v>0</v>
      </c>
      <c r="V203" s="66">
        <f t="shared" si="75"/>
        <v>0</v>
      </c>
      <c r="W203" s="66">
        <f t="shared" si="75"/>
        <v>0</v>
      </c>
      <c r="X203" s="66">
        <f t="shared" si="75"/>
        <v>0</v>
      </c>
      <c r="Y203" s="66">
        <f t="shared" si="75"/>
        <v>0</v>
      </c>
      <c r="Z203" s="66">
        <f t="shared" si="75"/>
        <v>0</v>
      </c>
      <c r="AA203" s="66">
        <f t="shared" si="75"/>
        <v>0</v>
      </c>
      <c r="AB203" s="66">
        <f t="shared" si="75"/>
        <v>0</v>
      </c>
      <c r="AC203" s="66">
        <f t="shared" si="75"/>
        <v>0</v>
      </c>
      <c r="AD203" s="66">
        <f t="shared" si="75"/>
        <v>0</v>
      </c>
      <c r="AE203" s="66">
        <f t="shared" si="75"/>
        <v>0</v>
      </c>
      <c r="AF203" s="66">
        <f t="shared" si="75"/>
        <v>0</v>
      </c>
      <c r="AG203" s="66">
        <f t="shared" si="75"/>
        <v>0</v>
      </c>
      <c r="AH203" s="66">
        <f t="shared" si="75"/>
        <v>0</v>
      </c>
      <c r="AI203" s="66">
        <f t="shared" si="75"/>
        <v>0</v>
      </c>
      <c r="AJ203" s="66">
        <f t="shared" si="75"/>
        <v>0</v>
      </c>
      <c r="AK203" s="66">
        <f t="shared" si="75"/>
        <v>0</v>
      </c>
      <c r="AL203" s="66">
        <f t="shared" si="75"/>
        <v>0</v>
      </c>
      <c r="AM203" s="66">
        <f t="shared" si="75"/>
        <v>0</v>
      </c>
      <c r="AN203" s="66">
        <f t="shared" si="75"/>
        <v>0</v>
      </c>
      <c r="AO203" s="66">
        <f t="shared" si="75"/>
        <v>0</v>
      </c>
      <c r="AP203" s="66">
        <f t="shared" si="75"/>
        <v>0</v>
      </c>
      <c r="AQ203" s="66">
        <f t="shared" si="75"/>
        <v>0</v>
      </c>
      <c r="AR203" s="66">
        <f t="shared" si="75"/>
        <v>0</v>
      </c>
      <c r="AS203" s="66">
        <f t="shared" si="75"/>
        <v>0</v>
      </c>
      <c r="AT203" s="66">
        <f t="shared" si="75"/>
        <v>0</v>
      </c>
      <c r="AU203" s="66">
        <f t="shared" si="75"/>
        <v>0</v>
      </c>
      <c r="AV203" s="66">
        <f t="shared" si="75"/>
        <v>0</v>
      </c>
      <c r="AW203" s="66">
        <f t="shared" si="75"/>
        <v>0</v>
      </c>
      <c r="AX203" s="66">
        <f t="shared" si="75"/>
        <v>0</v>
      </c>
      <c r="AY203" s="66">
        <f t="shared" si="75"/>
        <v>0</v>
      </c>
      <c r="AZ203" s="66">
        <f t="shared" si="75"/>
        <v>0</v>
      </c>
      <c r="BA203" s="66">
        <f t="shared" si="75"/>
        <v>0</v>
      </c>
      <c r="BB203" s="66">
        <f t="shared" si="75"/>
        <v>0</v>
      </c>
      <c r="BC203" s="66">
        <f t="shared" si="75"/>
        <v>0</v>
      </c>
      <c r="BD203" s="66">
        <f t="shared" si="75"/>
        <v>0</v>
      </c>
      <c r="BE203" s="66">
        <f t="shared" si="75"/>
        <v>0</v>
      </c>
      <c r="BF203" s="66">
        <f t="shared" si="75"/>
        <v>0</v>
      </c>
      <c r="BG203" s="66">
        <f t="shared" si="75"/>
        <v>0</v>
      </c>
      <c r="BH203" s="66">
        <f t="shared" si="75"/>
        <v>0</v>
      </c>
      <c r="BI203" s="66">
        <f t="shared" si="75"/>
        <v>0</v>
      </c>
      <c r="BJ203" s="66">
        <f t="shared" si="75"/>
        <v>0</v>
      </c>
      <c r="BK203" s="66">
        <f t="shared" si="75"/>
        <v>0</v>
      </c>
      <c r="BL203" s="66">
        <f t="shared" si="75"/>
        <v>0</v>
      </c>
      <c r="BM203" s="66">
        <f t="shared" si="75"/>
        <v>0</v>
      </c>
      <c r="BN203" s="66">
        <f t="shared" si="75"/>
        <v>0</v>
      </c>
      <c r="BO203" s="66">
        <f t="shared" si="75"/>
        <v>0</v>
      </c>
      <c r="BP203" s="66">
        <f t="shared" si="75"/>
        <v>0</v>
      </c>
      <c r="BQ203" s="66">
        <f t="shared" si="75"/>
        <v>0</v>
      </c>
      <c r="BR203" s="66">
        <f>IFERROR($D203*BR22,0)</f>
        <v>0</v>
      </c>
      <c r="BS203" s="66">
        <f t="shared" si="77"/>
        <v>0</v>
      </c>
      <c r="BT203" s="66">
        <f t="shared" si="77"/>
        <v>0</v>
      </c>
      <c r="BU203" s="66">
        <f t="shared" si="77"/>
        <v>0</v>
      </c>
      <c r="BV203" s="66">
        <f t="shared" si="77"/>
        <v>0</v>
      </c>
      <c r="BW203" s="66">
        <f t="shared" si="77"/>
        <v>0</v>
      </c>
      <c r="BX203" s="66">
        <f t="shared" si="77"/>
        <v>0</v>
      </c>
      <c r="BY203" s="66">
        <f t="shared" si="77"/>
        <v>0</v>
      </c>
      <c r="BZ203" s="66">
        <f t="shared" si="77"/>
        <v>0</v>
      </c>
      <c r="CA203" s="66">
        <f t="shared" si="77"/>
        <v>0</v>
      </c>
      <c r="CB203" s="66">
        <f t="shared" si="77"/>
        <v>0</v>
      </c>
      <c r="CC203" s="66">
        <f t="shared" si="77"/>
        <v>0</v>
      </c>
      <c r="CD203" s="66">
        <f t="shared" si="77"/>
        <v>0</v>
      </c>
      <c r="CE203" s="66">
        <f t="shared" si="77"/>
        <v>0</v>
      </c>
      <c r="CF203" s="66">
        <f t="shared" si="77"/>
        <v>0</v>
      </c>
      <c r="CG203" s="66">
        <f t="shared" si="77"/>
        <v>0</v>
      </c>
      <c r="CH203" s="66">
        <f t="shared" si="77"/>
        <v>0</v>
      </c>
      <c r="CI203" s="66">
        <f t="shared" si="77"/>
        <v>0</v>
      </c>
      <c r="CJ203" s="66">
        <f t="shared" si="77"/>
        <v>0</v>
      </c>
      <c r="CK203" s="66">
        <f t="shared" si="77"/>
        <v>0</v>
      </c>
      <c r="CL203" s="66">
        <f t="shared" si="77"/>
        <v>0</v>
      </c>
      <c r="CM203" s="66">
        <f t="shared" si="77"/>
        <v>0</v>
      </c>
      <c r="CN203" s="66">
        <f t="shared" si="77"/>
        <v>0</v>
      </c>
      <c r="CO203" s="66">
        <f t="shared" si="77"/>
        <v>0</v>
      </c>
      <c r="CP203" s="66">
        <f t="shared" si="77"/>
        <v>0</v>
      </c>
      <c r="CQ203" s="66">
        <f t="shared" si="77"/>
        <v>0</v>
      </c>
      <c r="CR203" s="66">
        <f t="shared" si="77"/>
        <v>0</v>
      </c>
      <c r="CS203" s="66">
        <f t="shared" si="77"/>
        <v>0</v>
      </c>
      <c r="CT203" s="9"/>
    </row>
    <row r="204" spans="3:98" ht="14.25" hidden="1" customHeight="1" x14ac:dyDescent="0.35">
      <c r="C204" s="81" t="str">
        <f t="shared" si="69"/>
        <v/>
      </c>
      <c r="D204" s="17" t="str">
        <f t="shared" si="70"/>
        <v/>
      </c>
      <c r="E204" s="492">
        <f>G204+NPV(G.Asm!$F$40,H204:INDEX(H204:CS204,RP))</f>
        <v>0</v>
      </c>
      <c r="F204" s="492">
        <f t="shared" si="71"/>
        <v>0</v>
      </c>
      <c r="G204" s="66">
        <f t="shared" ref="G204:BR205" si="78">IFERROR($D204*G23,0)</f>
        <v>0</v>
      </c>
      <c r="H204" s="66">
        <f t="shared" si="78"/>
        <v>0</v>
      </c>
      <c r="I204" s="66">
        <f t="shared" si="78"/>
        <v>0</v>
      </c>
      <c r="J204" s="66">
        <f t="shared" si="78"/>
        <v>0</v>
      </c>
      <c r="K204" s="66">
        <f t="shared" si="78"/>
        <v>0</v>
      </c>
      <c r="L204" s="66">
        <f t="shared" si="78"/>
        <v>0</v>
      </c>
      <c r="M204" s="66">
        <f t="shared" si="78"/>
        <v>0</v>
      </c>
      <c r="N204" s="66">
        <f t="shared" si="78"/>
        <v>0</v>
      </c>
      <c r="O204" s="66">
        <f t="shared" si="78"/>
        <v>0</v>
      </c>
      <c r="P204" s="66">
        <f t="shared" si="78"/>
        <v>0</v>
      </c>
      <c r="Q204" s="66">
        <f t="shared" si="78"/>
        <v>0</v>
      </c>
      <c r="R204" s="66">
        <f t="shared" si="78"/>
        <v>0</v>
      </c>
      <c r="S204" s="66">
        <f t="shared" si="78"/>
        <v>0</v>
      </c>
      <c r="T204" s="66">
        <f t="shared" si="78"/>
        <v>0</v>
      </c>
      <c r="U204" s="66">
        <f t="shared" si="78"/>
        <v>0</v>
      </c>
      <c r="V204" s="66">
        <f t="shared" si="78"/>
        <v>0</v>
      </c>
      <c r="W204" s="66">
        <f t="shared" si="78"/>
        <v>0</v>
      </c>
      <c r="X204" s="66">
        <f t="shared" si="78"/>
        <v>0</v>
      </c>
      <c r="Y204" s="66">
        <f t="shared" si="78"/>
        <v>0</v>
      </c>
      <c r="Z204" s="66">
        <f t="shared" si="78"/>
        <v>0</v>
      </c>
      <c r="AA204" s="66">
        <f t="shared" si="78"/>
        <v>0</v>
      </c>
      <c r="AB204" s="66">
        <f t="shared" si="78"/>
        <v>0</v>
      </c>
      <c r="AC204" s="66">
        <f t="shared" si="78"/>
        <v>0</v>
      </c>
      <c r="AD204" s="66">
        <f t="shared" si="78"/>
        <v>0</v>
      </c>
      <c r="AE204" s="66">
        <f t="shared" si="78"/>
        <v>0</v>
      </c>
      <c r="AF204" s="66">
        <f t="shared" si="78"/>
        <v>0</v>
      </c>
      <c r="AG204" s="66">
        <f t="shared" si="78"/>
        <v>0</v>
      </c>
      <c r="AH204" s="66">
        <f t="shared" si="78"/>
        <v>0</v>
      </c>
      <c r="AI204" s="66">
        <f t="shared" si="78"/>
        <v>0</v>
      </c>
      <c r="AJ204" s="66">
        <f t="shared" si="78"/>
        <v>0</v>
      </c>
      <c r="AK204" s="66">
        <f t="shared" si="78"/>
        <v>0</v>
      </c>
      <c r="AL204" s="66">
        <f t="shared" si="78"/>
        <v>0</v>
      </c>
      <c r="AM204" s="66">
        <f t="shared" si="78"/>
        <v>0</v>
      </c>
      <c r="AN204" s="66">
        <f t="shared" si="78"/>
        <v>0</v>
      </c>
      <c r="AO204" s="66">
        <f t="shared" si="78"/>
        <v>0</v>
      </c>
      <c r="AP204" s="66">
        <f t="shared" si="78"/>
        <v>0</v>
      </c>
      <c r="AQ204" s="66">
        <f t="shared" si="78"/>
        <v>0</v>
      </c>
      <c r="AR204" s="66">
        <f t="shared" si="78"/>
        <v>0</v>
      </c>
      <c r="AS204" s="66">
        <f t="shared" si="78"/>
        <v>0</v>
      </c>
      <c r="AT204" s="66">
        <f t="shared" si="78"/>
        <v>0</v>
      </c>
      <c r="AU204" s="66">
        <f t="shared" si="78"/>
        <v>0</v>
      </c>
      <c r="AV204" s="66">
        <f t="shared" si="78"/>
        <v>0</v>
      </c>
      <c r="AW204" s="66">
        <f t="shared" si="78"/>
        <v>0</v>
      </c>
      <c r="AX204" s="66">
        <f t="shared" si="78"/>
        <v>0</v>
      </c>
      <c r="AY204" s="66">
        <f t="shared" si="78"/>
        <v>0</v>
      </c>
      <c r="AZ204" s="66">
        <f t="shared" si="78"/>
        <v>0</v>
      </c>
      <c r="BA204" s="66">
        <f t="shared" si="78"/>
        <v>0</v>
      </c>
      <c r="BB204" s="66">
        <f t="shared" si="78"/>
        <v>0</v>
      </c>
      <c r="BC204" s="66">
        <f t="shared" si="78"/>
        <v>0</v>
      </c>
      <c r="BD204" s="66">
        <f t="shared" si="78"/>
        <v>0</v>
      </c>
      <c r="BE204" s="66">
        <f t="shared" si="78"/>
        <v>0</v>
      </c>
      <c r="BF204" s="66">
        <f t="shared" si="78"/>
        <v>0</v>
      </c>
      <c r="BG204" s="66">
        <f t="shared" si="78"/>
        <v>0</v>
      </c>
      <c r="BH204" s="66">
        <f t="shared" si="78"/>
        <v>0</v>
      </c>
      <c r="BI204" s="66">
        <f t="shared" si="78"/>
        <v>0</v>
      </c>
      <c r="BJ204" s="66">
        <f t="shared" si="78"/>
        <v>0</v>
      </c>
      <c r="BK204" s="66">
        <f t="shared" si="78"/>
        <v>0</v>
      </c>
      <c r="BL204" s="66">
        <f t="shared" si="78"/>
        <v>0</v>
      </c>
      <c r="BM204" s="66">
        <f t="shared" si="78"/>
        <v>0</v>
      </c>
      <c r="BN204" s="66">
        <f t="shared" si="78"/>
        <v>0</v>
      </c>
      <c r="BO204" s="66">
        <f t="shared" si="78"/>
        <v>0</v>
      </c>
      <c r="BP204" s="66">
        <f t="shared" si="78"/>
        <v>0</v>
      </c>
      <c r="BQ204" s="66">
        <f t="shared" si="78"/>
        <v>0</v>
      </c>
      <c r="BR204" s="66">
        <f t="shared" si="78"/>
        <v>0</v>
      </c>
      <c r="BS204" s="66">
        <f t="shared" si="77"/>
        <v>0</v>
      </c>
      <c r="BT204" s="66">
        <f t="shared" si="77"/>
        <v>0</v>
      </c>
      <c r="BU204" s="66">
        <f t="shared" si="77"/>
        <v>0</v>
      </c>
      <c r="BV204" s="66">
        <f t="shared" si="77"/>
        <v>0</v>
      </c>
      <c r="BW204" s="66">
        <f t="shared" si="77"/>
        <v>0</v>
      </c>
      <c r="BX204" s="66">
        <f t="shared" si="77"/>
        <v>0</v>
      </c>
      <c r="BY204" s="66">
        <f t="shared" si="77"/>
        <v>0</v>
      </c>
      <c r="BZ204" s="66">
        <f t="shared" si="77"/>
        <v>0</v>
      </c>
      <c r="CA204" s="66">
        <f t="shared" si="77"/>
        <v>0</v>
      </c>
      <c r="CB204" s="66">
        <f t="shared" si="77"/>
        <v>0</v>
      </c>
      <c r="CC204" s="66">
        <f t="shared" si="77"/>
        <v>0</v>
      </c>
      <c r="CD204" s="66">
        <f t="shared" si="77"/>
        <v>0</v>
      </c>
      <c r="CE204" s="66">
        <f t="shared" si="77"/>
        <v>0</v>
      </c>
      <c r="CF204" s="66">
        <f t="shared" si="77"/>
        <v>0</v>
      </c>
      <c r="CG204" s="66">
        <f t="shared" si="77"/>
        <v>0</v>
      </c>
      <c r="CH204" s="66">
        <f t="shared" si="77"/>
        <v>0</v>
      </c>
      <c r="CI204" s="66">
        <f t="shared" si="77"/>
        <v>0</v>
      </c>
      <c r="CJ204" s="66">
        <f t="shared" si="77"/>
        <v>0</v>
      </c>
      <c r="CK204" s="66">
        <f t="shared" si="77"/>
        <v>0</v>
      </c>
      <c r="CL204" s="66">
        <f t="shared" si="77"/>
        <v>0</v>
      </c>
      <c r="CM204" s="66">
        <f t="shared" si="77"/>
        <v>0</v>
      </c>
      <c r="CN204" s="66">
        <f t="shared" si="77"/>
        <v>0</v>
      </c>
      <c r="CO204" s="66">
        <f t="shared" si="77"/>
        <v>0</v>
      </c>
      <c r="CP204" s="66">
        <f t="shared" si="77"/>
        <v>0</v>
      </c>
      <c r="CQ204" s="66">
        <f t="shared" si="77"/>
        <v>0</v>
      </c>
      <c r="CR204" s="66">
        <f t="shared" si="77"/>
        <v>0</v>
      </c>
      <c r="CS204" s="66">
        <f t="shared" si="77"/>
        <v>0</v>
      </c>
      <c r="CT204" s="9"/>
    </row>
    <row r="205" spans="3:98" hidden="1" x14ac:dyDescent="0.35">
      <c r="C205" s="81" t="str">
        <f t="shared" si="69"/>
        <v/>
      </c>
      <c r="D205" s="17" t="str">
        <f t="shared" si="70"/>
        <v/>
      </c>
      <c r="E205" s="492">
        <f>G205+NPV(G.Asm!$F$40,H205:INDEX(H205:CS205,RP))</f>
        <v>0</v>
      </c>
      <c r="F205" s="492">
        <f t="shared" si="71"/>
        <v>0</v>
      </c>
      <c r="G205" s="66">
        <f t="shared" si="78"/>
        <v>0</v>
      </c>
      <c r="H205" s="66">
        <f t="shared" si="78"/>
        <v>0</v>
      </c>
      <c r="I205" s="66">
        <f t="shared" si="78"/>
        <v>0</v>
      </c>
      <c r="J205" s="66">
        <f t="shared" si="78"/>
        <v>0</v>
      </c>
      <c r="K205" s="66">
        <f t="shared" si="78"/>
        <v>0</v>
      </c>
      <c r="L205" s="66">
        <f t="shared" si="78"/>
        <v>0</v>
      </c>
      <c r="M205" s="66">
        <f t="shared" si="78"/>
        <v>0</v>
      </c>
      <c r="N205" s="66">
        <f t="shared" si="78"/>
        <v>0</v>
      </c>
      <c r="O205" s="66">
        <f t="shared" si="78"/>
        <v>0</v>
      </c>
      <c r="P205" s="66">
        <f t="shared" si="78"/>
        <v>0</v>
      </c>
      <c r="Q205" s="66">
        <f t="shared" si="78"/>
        <v>0</v>
      </c>
      <c r="R205" s="66">
        <f t="shared" si="78"/>
        <v>0</v>
      </c>
      <c r="S205" s="66">
        <f t="shared" si="78"/>
        <v>0</v>
      </c>
      <c r="T205" s="66">
        <f t="shared" si="78"/>
        <v>0</v>
      </c>
      <c r="U205" s="66">
        <f t="shared" si="78"/>
        <v>0</v>
      </c>
      <c r="V205" s="66">
        <f t="shared" si="78"/>
        <v>0</v>
      </c>
      <c r="W205" s="66">
        <f t="shared" si="78"/>
        <v>0</v>
      </c>
      <c r="X205" s="66">
        <f t="shared" si="78"/>
        <v>0</v>
      </c>
      <c r="Y205" s="66">
        <f t="shared" si="78"/>
        <v>0</v>
      </c>
      <c r="Z205" s="66">
        <f t="shared" si="78"/>
        <v>0</v>
      </c>
      <c r="AA205" s="66">
        <f t="shared" si="78"/>
        <v>0</v>
      </c>
      <c r="AB205" s="66">
        <f t="shared" si="78"/>
        <v>0</v>
      </c>
      <c r="AC205" s="66">
        <f t="shared" si="78"/>
        <v>0</v>
      </c>
      <c r="AD205" s="66">
        <f t="shared" si="78"/>
        <v>0</v>
      </c>
      <c r="AE205" s="66">
        <f t="shared" si="78"/>
        <v>0</v>
      </c>
      <c r="AF205" s="66">
        <f t="shared" si="78"/>
        <v>0</v>
      </c>
      <c r="AG205" s="66">
        <f t="shared" si="78"/>
        <v>0</v>
      </c>
      <c r="AH205" s="66">
        <f t="shared" si="78"/>
        <v>0</v>
      </c>
      <c r="AI205" s="66">
        <f t="shared" si="78"/>
        <v>0</v>
      </c>
      <c r="AJ205" s="66">
        <f t="shared" si="78"/>
        <v>0</v>
      </c>
      <c r="AK205" s="66">
        <f t="shared" si="78"/>
        <v>0</v>
      </c>
      <c r="AL205" s="66">
        <f t="shared" si="78"/>
        <v>0</v>
      </c>
      <c r="AM205" s="66">
        <f t="shared" si="78"/>
        <v>0</v>
      </c>
      <c r="AN205" s="66">
        <f t="shared" si="78"/>
        <v>0</v>
      </c>
      <c r="AO205" s="66">
        <f t="shared" si="78"/>
        <v>0</v>
      </c>
      <c r="AP205" s="66">
        <f t="shared" si="78"/>
        <v>0</v>
      </c>
      <c r="AQ205" s="66">
        <f t="shared" si="78"/>
        <v>0</v>
      </c>
      <c r="AR205" s="66">
        <f t="shared" si="78"/>
        <v>0</v>
      </c>
      <c r="AS205" s="66">
        <f t="shared" si="78"/>
        <v>0</v>
      </c>
      <c r="AT205" s="66">
        <f t="shared" si="78"/>
        <v>0</v>
      </c>
      <c r="AU205" s="66">
        <f t="shared" si="78"/>
        <v>0</v>
      </c>
      <c r="AV205" s="66">
        <f t="shared" si="78"/>
        <v>0</v>
      </c>
      <c r="AW205" s="66">
        <f t="shared" si="78"/>
        <v>0</v>
      </c>
      <c r="AX205" s="66">
        <f t="shared" si="78"/>
        <v>0</v>
      </c>
      <c r="AY205" s="66">
        <f t="shared" si="78"/>
        <v>0</v>
      </c>
      <c r="AZ205" s="66">
        <f t="shared" si="78"/>
        <v>0</v>
      </c>
      <c r="BA205" s="66">
        <f t="shared" si="78"/>
        <v>0</v>
      </c>
      <c r="BB205" s="66">
        <f t="shared" si="78"/>
        <v>0</v>
      </c>
      <c r="BC205" s="66">
        <f t="shared" si="78"/>
        <v>0</v>
      </c>
      <c r="BD205" s="66">
        <f t="shared" si="78"/>
        <v>0</v>
      </c>
      <c r="BE205" s="66">
        <f t="shared" si="78"/>
        <v>0</v>
      </c>
      <c r="BF205" s="66">
        <f t="shared" si="78"/>
        <v>0</v>
      </c>
      <c r="BG205" s="66">
        <f t="shared" si="78"/>
        <v>0</v>
      </c>
      <c r="BH205" s="66">
        <f t="shared" si="78"/>
        <v>0</v>
      </c>
      <c r="BI205" s="66">
        <f t="shared" si="78"/>
        <v>0</v>
      </c>
      <c r="BJ205" s="66">
        <f t="shared" si="78"/>
        <v>0</v>
      </c>
      <c r="BK205" s="66">
        <f t="shared" si="78"/>
        <v>0</v>
      </c>
      <c r="BL205" s="66">
        <f t="shared" si="78"/>
        <v>0</v>
      </c>
      <c r="BM205" s="66">
        <f t="shared" si="78"/>
        <v>0</v>
      </c>
      <c r="BN205" s="66">
        <f t="shared" si="78"/>
        <v>0</v>
      </c>
      <c r="BO205" s="66">
        <f t="shared" si="78"/>
        <v>0</v>
      </c>
      <c r="BP205" s="66">
        <f t="shared" si="78"/>
        <v>0</v>
      </c>
      <c r="BQ205" s="66">
        <f t="shared" si="78"/>
        <v>0</v>
      </c>
      <c r="BR205" s="66">
        <f t="shared" si="78"/>
        <v>0</v>
      </c>
      <c r="BS205" s="66">
        <f t="shared" si="77"/>
        <v>0</v>
      </c>
      <c r="BT205" s="66">
        <f t="shared" si="77"/>
        <v>0</v>
      </c>
      <c r="BU205" s="66">
        <f t="shared" si="77"/>
        <v>0</v>
      </c>
      <c r="BV205" s="66">
        <f t="shared" si="77"/>
        <v>0</v>
      </c>
      <c r="BW205" s="66">
        <f t="shared" si="77"/>
        <v>0</v>
      </c>
      <c r="BX205" s="66">
        <f t="shared" si="77"/>
        <v>0</v>
      </c>
      <c r="BY205" s="66">
        <f t="shared" si="77"/>
        <v>0</v>
      </c>
      <c r="BZ205" s="66">
        <f t="shared" si="77"/>
        <v>0</v>
      </c>
      <c r="CA205" s="66">
        <f t="shared" si="77"/>
        <v>0</v>
      </c>
      <c r="CB205" s="66">
        <f t="shared" si="77"/>
        <v>0</v>
      </c>
      <c r="CC205" s="66">
        <f t="shared" si="77"/>
        <v>0</v>
      </c>
      <c r="CD205" s="66">
        <f t="shared" si="77"/>
        <v>0</v>
      </c>
      <c r="CE205" s="66">
        <f t="shared" si="77"/>
        <v>0</v>
      </c>
      <c r="CF205" s="66">
        <f t="shared" si="77"/>
        <v>0</v>
      </c>
      <c r="CG205" s="66">
        <f t="shared" si="77"/>
        <v>0</v>
      </c>
      <c r="CH205" s="66">
        <f t="shared" si="77"/>
        <v>0</v>
      </c>
      <c r="CI205" s="66">
        <f t="shared" si="77"/>
        <v>0</v>
      </c>
      <c r="CJ205" s="66">
        <f t="shared" si="77"/>
        <v>0</v>
      </c>
      <c r="CK205" s="66">
        <f t="shared" si="77"/>
        <v>0</v>
      </c>
      <c r="CL205" s="66">
        <f t="shared" si="77"/>
        <v>0</v>
      </c>
      <c r="CM205" s="66">
        <f t="shared" si="77"/>
        <v>0</v>
      </c>
      <c r="CN205" s="66">
        <f t="shared" si="77"/>
        <v>0</v>
      </c>
      <c r="CO205" s="66">
        <f t="shared" si="77"/>
        <v>0</v>
      </c>
      <c r="CP205" s="66">
        <f t="shared" si="77"/>
        <v>0</v>
      </c>
      <c r="CQ205" s="66">
        <f t="shared" si="77"/>
        <v>0</v>
      </c>
      <c r="CR205" s="66">
        <f t="shared" si="77"/>
        <v>0</v>
      </c>
      <c r="CS205" s="66">
        <f t="shared" si="77"/>
        <v>0</v>
      </c>
      <c r="CT205" s="9"/>
    </row>
    <row r="206" spans="3:98" s="3" customFormat="1" ht="13" hidden="1" x14ac:dyDescent="0.3">
      <c r="C206" s="34"/>
      <c r="E206" s="495"/>
      <c r="F206" s="495"/>
      <c r="G206" s="131"/>
      <c r="H206" s="131"/>
      <c r="I206" s="131"/>
      <c r="J206" s="131"/>
      <c r="K206" s="131"/>
      <c r="L206" s="131"/>
      <c r="M206" s="131"/>
      <c r="N206" s="131"/>
      <c r="O206" s="131"/>
      <c r="P206" s="131"/>
      <c r="Q206" s="131"/>
      <c r="R206" s="131"/>
      <c r="S206" s="131"/>
      <c r="T206" s="131"/>
      <c r="U206" s="131"/>
      <c r="V206" s="131"/>
      <c r="W206" s="131"/>
      <c r="X206" s="131"/>
      <c r="Y206" s="131"/>
      <c r="Z206" s="131"/>
      <c r="AA206" s="131"/>
      <c r="AB206" s="131"/>
      <c r="AC206" s="131"/>
      <c r="AD206" s="131"/>
      <c r="AE206" s="131"/>
      <c r="AF206" s="131"/>
      <c r="AG206" s="131"/>
      <c r="AH206" s="131"/>
      <c r="AI206" s="131"/>
      <c r="AJ206" s="131"/>
      <c r="AK206" s="131"/>
      <c r="AL206" s="131"/>
      <c r="AM206" s="131"/>
      <c r="AN206" s="131"/>
      <c r="AO206" s="131"/>
      <c r="AP206" s="131"/>
      <c r="AQ206" s="131"/>
      <c r="AR206" s="131"/>
      <c r="AS206" s="131"/>
      <c r="AT206" s="131"/>
      <c r="AU206" s="131"/>
      <c r="AV206" s="131"/>
      <c r="AW206" s="131"/>
      <c r="AX206" s="131"/>
      <c r="AY206" s="131"/>
      <c r="AZ206" s="131"/>
      <c r="BA206" s="131"/>
      <c r="BB206" s="131"/>
      <c r="BC206" s="131"/>
      <c r="BD206" s="131"/>
      <c r="BE206" s="131"/>
      <c r="BF206" s="131"/>
      <c r="BG206" s="131"/>
      <c r="BH206" s="131"/>
      <c r="BI206" s="131"/>
      <c r="BJ206" s="131"/>
      <c r="BK206" s="131"/>
      <c r="BL206" s="131"/>
      <c r="BM206" s="131"/>
      <c r="BN206" s="131"/>
      <c r="BO206" s="131"/>
      <c r="BP206" s="131"/>
      <c r="BQ206" s="131"/>
      <c r="BR206" s="131"/>
      <c r="BS206" s="131"/>
      <c r="BT206" s="131"/>
      <c r="BU206" s="131"/>
      <c r="BV206" s="131"/>
      <c r="BW206" s="131"/>
      <c r="BX206" s="131"/>
      <c r="BY206" s="131"/>
      <c r="BZ206" s="131"/>
      <c r="CA206" s="131"/>
      <c r="CB206" s="131"/>
      <c r="CC206" s="131"/>
      <c r="CD206" s="131"/>
      <c r="CE206" s="131"/>
      <c r="CF206" s="131"/>
      <c r="CG206" s="131"/>
      <c r="CH206" s="131"/>
      <c r="CI206" s="131"/>
      <c r="CJ206" s="131"/>
      <c r="CK206" s="131"/>
      <c r="CL206" s="131"/>
      <c r="CM206" s="131"/>
      <c r="CN206" s="131"/>
      <c r="CO206" s="131"/>
      <c r="CP206" s="131"/>
      <c r="CQ206" s="131"/>
      <c r="CR206" s="131"/>
      <c r="CS206" s="131"/>
    </row>
    <row r="207" spans="3:98" hidden="1" x14ac:dyDescent="0.35">
      <c r="C207" s="77" t="str">
        <f>C26</f>
        <v>A.2. Total replacement costs (reinvestment costs)</v>
      </c>
      <c r="D207" s="557" t="s">
        <v>23</v>
      </c>
      <c r="E207" s="492">
        <f t="shared" ref="E207:AJ207" si="79">SUM(E208:E214)</f>
        <v>0</v>
      </c>
      <c r="F207" s="492">
        <f t="shared" si="79"/>
        <v>0</v>
      </c>
      <c r="G207" s="492">
        <f t="shared" si="79"/>
        <v>0</v>
      </c>
      <c r="H207" s="492">
        <f t="shared" si="79"/>
        <v>0</v>
      </c>
      <c r="I207" s="492">
        <f t="shared" si="79"/>
        <v>0</v>
      </c>
      <c r="J207" s="492">
        <f t="shared" si="79"/>
        <v>0</v>
      </c>
      <c r="K207" s="492">
        <f t="shared" si="79"/>
        <v>0</v>
      </c>
      <c r="L207" s="492">
        <f t="shared" si="79"/>
        <v>0</v>
      </c>
      <c r="M207" s="492">
        <f t="shared" si="79"/>
        <v>0</v>
      </c>
      <c r="N207" s="492">
        <f t="shared" si="79"/>
        <v>0</v>
      </c>
      <c r="O207" s="492">
        <f t="shared" si="79"/>
        <v>0</v>
      </c>
      <c r="P207" s="492">
        <f t="shared" si="79"/>
        <v>0</v>
      </c>
      <c r="Q207" s="492">
        <f t="shared" si="79"/>
        <v>0</v>
      </c>
      <c r="R207" s="492">
        <f t="shared" si="79"/>
        <v>0</v>
      </c>
      <c r="S207" s="492">
        <f t="shared" si="79"/>
        <v>0</v>
      </c>
      <c r="T207" s="492">
        <f t="shared" si="79"/>
        <v>0</v>
      </c>
      <c r="U207" s="492">
        <f t="shared" si="79"/>
        <v>0</v>
      </c>
      <c r="V207" s="492">
        <f t="shared" si="79"/>
        <v>0</v>
      </c>
      <c r="W207" s="492">
        <f t="shared" si="79"/>
        <v>0</v>
      </c>
      <c r="X207" s="492">
        <f t="shared" si="79"/>
        <v>0</v>
      </c>
      <c r="Y207" s="492">
        <f t="shared" si="79"/>
        <v>0</v>
      </c>
      <c r="Z207" s="492">
        <f t="shared" si="79"/>
        <v>0</v>
      </c>
      <c r="AA207" s="492">
        <f t="shared" si="79"/>
        <v>0</v>
      </c>
      <c r="AB207" s="492">
        <f t="shared" si="79"/>
        <v>0</v>
      </c>
      <c r="AC207" s="492">
        <f t="shared" si="79"/>
        <v>0</v>
      </c>
      <c r="AD207" s="492">
        <f t="shared" si="79"/>
        <v>0</v>
      </c>
      <c r="AE207" s="492">
        <f t="shared" si="79"/>
        <v>0</v>
      </c>
      <c r="AF207" s="492">
        <f t="shared" si="79"/>
        <v>0</v>
      </c>
      <c r="AG207" s="492">
        <f t="shared" si="79"/>
        <v>0</v>
      </c>
      <c r="AH207" s="492">
        <f t="shared" si="79"/>
        <v>0</v>
      </c>
      <c r="AI207" s="492">
        <f t="shared" si="79"/>
        <v>0</v>
      </c>
      <c r="AJ207" s="492">
        <f t="shared" si="79"/>
        <v>0</v>
      </c>
      <c r="AK207" s="492">
        <f t="shared" ref="AK207:CS207" si="80">SUM(AK208:AK214)</f>
        <v>0</v>
      </c>
      <c r="AL207" s="492">
        <f t="shared" si="80"/>
        <v>0</v>
      </c>
      <c r="AM207" s="492">
        <f t="shared" si="80"/>
        <v>0</v>
      </c>
      <c r="AN207" s="492">
        <f t="shared" si="80"/>
        <v>0</v>
      </c>
      <c r="AO207" s="492">
        <f t="shared" si="80"/>
        <v>0</v>
      </c>
      <c r="AP207" s="492">
        <f t="shared" si="80"/>
        <v>0</v>
      </c>
      <c r="AQ207" s="492">
        <f t="shared" si="80"/>
        <v>0</v>
      </c>
      <c r="AR207" s="492">
        <f t="shared" si="80"/>
        <v>0</v>
      </c>
      <c r="AS207" s="492">
        <f t="shared" si="80"/>
        <v>0</v>
      </c>
      <c r="AT207" s="492">
        <f t="shared" si="80"/>
        <v>0</v>
      </c>
      <c r="AU207" s="492">
        <f t="shared" si="80"/>
        <v>0</v>
      </c>
      <c r="AV207" s="492">
        <f t="shared" si="80"/>
        <v>0</v>
      </c>
      <c r="AW207" s="492">
        <f t="shared" si="80"/>
        <v>0</v>
      </c>
      <c r="AX207" s="492">
        <f t="shared" si="80"/>
        <v>0</v>
      </c>
      <c r="AY207" s="492">
        <f t="shared" si="80"/>
        <v>0</v>
      </c>
      <c r="AZ207" s="492">
        <f t="shared" si="80"/>
        <v>0</v>
      </c>
      <c r="BA207" s="492">
        <f t="shared" si="80"/>
        <v>0</v>
      </c>
      <c r="BB207" s="492">
        <f t="shared" si="80"/>
        <v>0</v>
      </c>
      <c r="BC207" s="492">
        <f t="shared" si="80"/>
        <v>0</v>
      </c>
      <c r="BD207" s="492">
        <f t="shared" si="80"/>
        <v>0</v>
      </c>
      <c r="BE207" s="492">
        <f t="shared" si="80"/>
        <v>0</v>
      </c>
      <c r="BF207" s="492">
        <f t="shared" si="80"/>
        <v>0</v>
      </c>
      <c r="BG207" s="492">
        <f t="shared" si="80"/>
        <v>0</v>
      </c>
      <c r="BH207" s="492">
        <f t="shared" si="80"/>
        <v>0</v>
      </c>
      <c r="BI207" s="492">
        <f t="shared" si="80"/>
        <v>0</v>
      </c>
      <c r="BJ207" s="492">
        <f t="shared" si="80"/>
        <v>0</v>
      </c>
      <c r="BK207" s="492">
        <f t="shared" si="80"/>
        <v>0</v>
      </c>
      <c r="BL207" s="492">
        <f t="shared" si="80"/>
        <v>0</v>
      </c>
      <c r="BM207" s="492">
        <f t="shared" si="80"/>
        <v>0</v>
      </c>
      <c r="BN207" s="492">
        <f t="shared" si="80"/>
        <v>0</v>
      </c>
      <c r="BO207" s="492">
        <f t="shared" si="80"/>
        <v>0</v>
      </c>
      <c r="BP207" s="492">
        <f t="shared" si="80"/>
        <v>0</v>
      </c>
      <c r="BQ207" s="492">
        <f t="shared" si="80"/>
        <v>0</v>
      </c>
      <c r="BR207" s="492">
        <f t="shared" si="80"/>
        <v>0</v>
      </c>
      <c r="BS207" s="492">
        <f t="shared" si="80"/>
        <v>0</v>
      </c>
      <c r="BT207" s="492">
        <f t="shared" si="80"/>
        <v>0</v>
      </c>
      <c r="BU207" s="492">
        <f t="shared" si="80"/>
        <v>0</v>
      </c>
      <c r="BV207" s="492">
        <f t="shared" si="80"/>
        <v>0</v>
      </c>
      <c r="BW207" s="492">
        <f t="shared" si="80"/>
        <v>0</v>
      </c>
      <c r="BX207" s="492">
        <f t="shared" si="80"/>
        <v>0</v>
      </c>
      <c r="BY207" s="492">
        <f t="shared" si="80"/>
        <v>0</v>
      </c>
      <c r="BZ207" s="492">
        <f t="shared" si="80"/>
        <v>0</v>
      </c>
      <c r="CA207" s="492">
        <f t="shared" si="80"/>
        <v>0</v>
      </c>
      <c r="CB207" s="492">
        <f t="shared" si="80"/>
        <v>0</v>
      </c>
      <c r="CC207" s="492">
        <f t="shared" si="80"/>
        <v>0</v>
      </c>
      <c r="CD207" s="492">
        <f t="shared" si="80"/>
        <v>0</v>
      </c>
      <c r="CE207" s="492">
        <f t="shared" si="80"/>
        <v>0</v>
      </c>
      <c r="CF207" s="492">
        <f t="shared" si="80"/>
        <v>0</v>
      </c>
      <c r="CG207" s="492">
        <f t="shared" si="80"/>
        <v>0</v>
      </c>
      <c r="CH207" s="492">
        <f t="shared" si="80"/>
        <v>0</v>
      </c>
      <c r="CI207" s="492">
        <f t="shared" si="80"/>
        <v>0</v>
      </c>
      <c r="CJ207" s="492">
        <f t="shared" si="80"/>
        <v>0</v>
      </c>
      <c r="CK207" s="492">
        <f t="shared" si="80"/>
        <v>0</v>
      </c>
      <c r="CL207" s="492">
        <f t="shared" si="80"/>
        <v>0</v>
      </c>
      <c r="CM207" s="492">
        <f t="shared" si="80"/>
        <v>0</v>
      </c>
      <c r="CN207" s="492">
        <f t="shared" si="80"/>
        <v>0</v>
      </c>
      <c r="CO207" s="492">
        <f t="shared" si="80"/>
        <v>0</v>
      </c>
      <c r="CP207" s="492">
        <f t="shared" si="80"/>
        <v>0</v>
      </c>
      <c r="CQ207" s="492">
        <f t="shared" si="80"/>
        <v>0</v>
      </c>
      <c r="CR207" s="492">
        <f t="shared" si="80"/>
        <v>0</v>
      </c>
      <c r="CS207" s="492">
        <f t="shared" si="80"/>
        <v>0</v>
      </c>
      <c r="CT207" s="13"/>
    </row>
    <row r="208" spans="3:98" hidden="1" x14ac:dyDescent="0.35">
      <c r="C208" s="81" t="str">
        <f t="shared" ref="C208:C214" si="81">IF(OR(ISBLANK(C27),C27="Spare"),"",C27)</f>
        <v/>
      </c>
      <c r="D208" s="17" t="str">
        <f t="shared" ref="D208:D214" si="82">D27</f>
        <v/>
      </c>
      <c r="E208" s="492">
        <f>G208+NPV(G.Asm!$F$40,H208:INDEX(H208:CS208,RP))</f>
        <v>0</v>
      </c>
      <c r="F208" s="492">
        <f t="shared" ref="F208:F214" si="83">SUMIF($G$4:$CS$4,"&lt;="&amp;RP,G208:CS208)</f>
        <v>0</v>
      </c>
      <c r="G208" s="66">
        <f t="shared" ref="G208:BR211" si="84">IFERROR($D208*G27,0)</f>
        <v>0</v>
      </c>
      <c r="H208" s="66">
        <f t="shared" si="84"/>
        <v>0</v>
      </c>
      <c r="I208" s="66">
        <f t="shared" si="84"/>
        <v>0</v>
      </c>
      <c r="J208" s="66">
        <f t="shared" si="84"/>
        <v>0</v>
      </c>
      <c r="K208" s="66">
        <f t="shared" si="84"/>
        <v>0</v>
      </c>
      <c r="L208" s="66">
        <f t="shared" si="84"/>
        <v>0</v>
      </c>
      <c r="M208" s="66">
        <f t="shared" si="84"/>
        <v>0</v>
      </c>
      <c r="N208" s="66">
        <f t="shared" si="84"/>
        <v>0</v>
      </c>
      <c r="O208" s="66">
        <f t="shared" si="84"/>
        <v>0</v>
      </c>
      <c r="P208" s="66">
        <f t="shared" si="84"/>
        <v>0</v>
      </c>
      <c r="Q208" s="66">
        <f t="shared" si="84"/>
        <v>0</v>
      </c>
      <c r="R208" s="66">
        <f t="shared" si="84"/>
        <v>0</v>
      </c>
      <c r="S208" s="66">
        <f t="shared" si="84"/>
        <v>0</v>
      </c>
      <c r="T208" s="66">
        <f t="shared" si="84"/>
        <v>0</v>
      </c>
      <c r="U208" s="66">
        <f t="shared" si="84"/>
        <v>0</v>
      </c>
      <c r="V208" s="66">
        <f t="shared" si="84"/>
        <v>0</v>
      </c>
      <c r="W208" s="66">
        <f t="shared" si="84"/>
        <v>0</v>
      </c>
      <c r="X208" s="66">
        <f t="shared" si="84"/>
        <v>0</v>
      </c>
      <c r="Y208" s="66">
        <f t="shared" si="84"/>
        <v>0</v>
      </c>
      <c r="Z208" s="66">
        <f t="shared" si="84"/>
        <v>0</v>
      </c>
      <c r="AA208" s="66">
        <f t="shared" si="84"/>
        <v>0</v>
      </c>
      <c r="AB208" s="66">
        <f t="shared" si="84"/>
        <v>0</v>
      </c>
      <c r="AC208" s="66">
        <f t="shared" si="84"/>
        <v>0</v>
      </c>
      <c r="AD208" s="66">
        <f t="shared" si="84"/>
        <v>0</v>
      </c>
      <c r="AE208" s="66">
        <f t="shared" si="84"/>
        <v>0</v>
      </c>
      <c r="AF208" s="66">
        <f t="shared" si="84"/>
        <v>0</v>
      </c>
      <c r="AG208" s="66">
        <f t="shared" si="84"/>
        <v>0</v>
      </c>
      <c r="AH208" s="66">
        <f t="shared" si="84"/>
        <v>0</v>
      </c>
      <c r="AI208" s="66">
        <f t="shared" si="84"/>
        <v>0</v>
      </c>
      <c r="AJ208" s="66">
        <f t="shared" si="84"/>
        <v>0</v>
      </c>
      <c r="AK208" s="66">
        <f t="shared" si="84"/>
        <v>0</v>
      </c>
      <c r="AL208" s="66">
        <f t="shared" si="84"/>
        <v>0</v>
      </c>
      <c r="AM208" s="66">
        <f t="shared" si="84"/>
        <v>0</v>
      </c>
      <c r="AN208" s="66">
        <f t="shared" si="84"/>
        <v>0</v>
      </c>
      <c r="AO208" s="66">
        <f t="shared" si="84"/>
        <v>0</v>
      </c>
      <c r="AP208" s="66">
        <f t="shared" si="84"/>
        <v>0</v>
      </c>
      <c r="AQ208" s="66">
        <f t="shared" si="84"/>
        <v>0</v>
      </c>
      <c r="AR208" s="66">
        <f t="shared" si="84"/>
        <v>0</v>
      </c>
      <c r="AS208" s="66">
        <f t="shared" si="84"/>
        <v>0</v>
      </c>
      <c r="AT208" s="66">
        <f t="shared" si="84"/>
        <v>0</v>
      </c>
      <c r="AU208" s="66">
        <f t="shared" si="84"/>
        <v>0</v>
      </c>
      <c r="AV208" s="66">
        <f t="shared" si="84"/>
        <v>0</v>
      </c>
      <c r="AW208" s="66">
        <f t="shared" si="84"/>
        <v>0</v>
      </c>
      <c r="AX208" s="66">
        <f t="shared" si="84"/>
        <v>0</v>
      </c>
      <c r="AY208" s="66">
        <f t="shared" si="84"/>
        <v>0</v>
      </c>
      <c r="AZ208" s="66">
        <f t="shared" si="84"/>
        <v>0</v>
      </c>
      <c r="BA208" s="66">
        <f t="shared" si="84"/>
        <v>0</v>
      </c>
      <c r="BB208" s="66">
        <f t="shared" si="84"/>
        <v>0</v>
      </c>
      <c r="BC208" s="66">
        <f t="shared" si="84"/>
        <v>0</v>
      </c>
      <c r="BD208" s="66">
        <f t="shared" si="84"/>
        <v>0</v>
      </c>
      <c r="BE208" s="66">
        <f t="shared" si="84"/>
        <v>0</v>
      </c>
      <c r="BF208" s="66">
        <f t="shared" si="84"/>
        <v>0</v>
      </c>
      <c r="BG208" s="66">
        <f t="shared" si="84"/>
        <v>0</v>
      </c>
      <c r="BH208" s="66">
        <f t="shared" si="84"/>
        <v>0</v>
      </c>
      <c r="BI208" s="66">
        <f t="shared" si="84"/>
        <v>0</v>
      </c>
      <c r="BJ208" s="66">
        <f t="shared" si="84"/>
        <v>0</v>
      </c>
      <c r="BK208" s="66">
        <f t="shared" si="84"/>
        <v>0</v>
      </c>
      <c r="BL208" s="66">
        <f t="shared" si="84"/>
        <v>0</v>
      </c>
      <c r="BM208" s="66">
        <f t="shared" si="84"/>
        <v>0</v>
      </c>
      <c r="BN208" s="66">
        <f t="shared" si="84"/>
        <v>0</v>
      </c>
      <c r="BO208" s="66">
        <f t="shared" si="84"/>
        <v>0</v>
      </c>
      <c r="BP208" s="66">
        <f t="shared" si="84"/>
        <v>0</v>
      </c>
      <c r="BQ208" s="66">
        <f t="shared" si="84"/>
        <v>0</v>
      </c>
      <c r="BR208" s="66">
        <f t="shared" si="84"/>
        <v>0</v>
      </c>
      <c r="BS208" s="66">
        <f t="shared" ref="BS208:CS214" si="85">IFERROR($D208*BS27,0)</f>
        <v>0</v>
      </c>
      <c r="BT208" s="66">
        <f t="shared" si="85"/>
        <v>0</v>
      </c>
      <c r="BU208" s="66">
        <f t="shared" si="85"/>
        <v>0</v>
      </c>
      <c r="BV208" s="66">
        <f t="shared" si="85"/>
        <v>0</v>
      </c>
      <c r="BW208" s="66">
        <f t="shared" si="85"/>
        <v>0</v>
      </c>
      <c r="BX208" s="66">
        <f t="shared" si="85"/>
        <v>0</v>
      </c>
      <c r="BY208" s="66">
        <f t="shared" si="85"/>
        <v>0</v>
      </c>
      <c r="BZ208" s="66">
        <f t="shared" si="85"/>
        <v>0</v>
      </c>
      <c r="CA208" s="66">
        <f t="shared" si="85"/>
        <v>0</v>
      </c>
      <c r="CB208" s="66">
        <f t="shared" si="85"/>
        <v>0</v>
      </c>
      <c r="CC208" s="66">
        <f t="shared" si="85"/>
        <v>0</v>
      </c>
      <c r="CD208" s="66">
        <f t="shared" si="85"/>
        <v>0</v>
      </c>
      <c r="CE208" s="66">
        <f t="shared" si="85"/>
        <v>0</v>
      </c>
      <c r="CF208" s="66">
        <f t="shared" si="85"/>
        <v>0</v>
      </c>
      <c r="CG208" s="66">
        <f t="shared" si="85"/>
        <v>0</v>
      </c>
      <c r="CH208" s="66">
        <f t="shared" si="85"/>
        <v>0</v>
      </c>
      <c r="CI208" s="66">
        <f t="shared" si="85"/>
        <v>0</v>
      </c>
      <c r="CJ208" s="66">
        <f t="shared" si="85"/>
        <v>0</v>
      </c>
      <c r="CK208" s="66">
        <f t="shared" si="85"/>
        <v>0</v>
      </c>
      <c r="CL208" s="66">
        <f t="shared" si="85"/>
        <v>0</v>
      </c>
      <c r="CM208" s="66">
        <f t="shared" si="85"/>
        <v>0</v>
      </c>
      <c r="CN208" s="66">
        <f t="shared" si="85"/>
        <v>0</v>
      </c>
      <c r="CO208" s="66">
        <f t="shared" si="85"/>
        <v>0</v>
      </c>
      <c r="CP208" s="66">
        <f t="shared" si="85"/>
        <v>0</v>
      </c>
      <c r="CQ208" s="66">
        <f t="shared" si="85"/>
        <v>0</v>
      </c>
      <c r="CR208" s="66">
        <f t="shared" si="85"/>
        <v>0</v>
      </c>
      <c r="CS208" s="66">
        <f t="shared" si="85"/>
        <v>0</v>
      </c>
    </row>
    <row r="209" spans="3:98" hidden="1" x14ac:dyDescent="0.35">
      <c r="C209" s="81" t="str">
        <f t="shared" si="81"/>
        <v/>
      </c>
      <c r="D209" s="17" t="str">
        <f t="shared" si="82"/>
        <v/>
      </c>
      <c r="E209" s="492">
        <f>G209+NPV(G.Asm!$F$40,H209:INDEX(H209:CS209,RP))</f>
        <v>0</v>
      </c>
      <c r="F209" s="492">
        <f t="shared" si="83"/>
        <v>0</v>
      </c>
      <c r="G209" s="66">
        <f t="shared" si="84"/>
        <v>0</v>
      </c>
      <c r="H209" s="66">
        <f t="shared" si="84"/>
        <v>0</v>
      </c>
      <c r="I209" s="66">
        <f t="shared" si="84"/>
        <v>0</v>
      </c>
      <c r="J209" s="66">
        <f t="shared" si="84"/>
        <v>0</v>
      </c>
      <c r="K209" s="66">
        <f t="shared" si="84"/>
        <v>0</v>
      </c>
      <c r="L209" s="66">
        <f t="shared" si="84"/>
        <v>0</v>
      </c>
      <c r="M209" s="66">
        <f t="shared" si="84"/>
        <v>0</v>
      </c>
      <c r="N209" s="66">
        <f t="shared" si="84"/>
        <v>0</v>
      </c>
      <c r="O209" s="66">
        <f t="shared" si="84"/>
        <v>0</v>
      </c>
      <c r="P209" s="66">
        <f t="shared" si="84"/>
        <v>0</v>
      </c>
      <c r="Q209" s="66">
        <f t="shared" si="84"/>
        <v>0</v>
      </c>
      <c r="R209" s="66">
        <f t="shared" si="84"/>
        <v>0</v>
      </c>
      <c r="S209" s="66">
        <f t="shared" si="84"/>
        <v>0</v>
      </c>
      <c r="T209" s="66">
        <f t="shared" si="84"/>
        <v>0</v>
      </c>
      <c r="U209" s="66">
        <f t="shared" si="84"/>
        <v>0</v>
      </c>
      <c r="V209" s="66">
        <f t="shared" si="84"/>
        <v>0</v>
      </c>
      <c r="W209" s="66">
        <f t="shared" si="84"/>
        <v>0</v>
      </c>
      <c r="X209" s="66">
        <f t="shared" si="84"/>
        <v>0</v>
      </c>
      <c r="Y209" s="66">
        <f t="shared" si="84"/>
        <v>0</v>
      </c>
      <c r="Z209" s="66">
        <f t="shared" si="84"/>
        <v>0</v>
      </c>
      <c r="AA209" s="66">
        <f t="shared" si="84"/>
        <v>0</v>
      </c>
      <c r="AB209" s="66">
        <f t="shared" si="84"/>
        <v>0</v>
      </c>
      <c r="AC209" s="66">
        <f t="shared" si="84"/>
        <v>0</v>
      </c>
      <c r="AD209" s="66">
        <f t="shared" si="84"/>
        <v>0</v>
      </c>
      <c r="AE209" s="66">
        <f t="shared" si="84"/>
        <v>0</v>
      </c>
      <c r="AF209" s="66">
        <f t="shared" si="84"/>
        <v>0</v>
      </c>
      <c r="AG209" s="66">
        <f t="shared" si="84"/>
        <v>0</v>
      </c>
      <c r="AH209" s="66">
        <f t="shared" si="84"/>
        <v>0</v>
      </c>
      <c r="AI209" s="66">
        <f t="shared" si="84"/>
        <v>0</v>
      </c>
      <c r="AJ209" s="66">
        <f t="shared" si="84"/>
        <v>0</v>
      </c>
      <c r="AK209" s="66">
        <f t="shared" si="84"/>
        <v>0</v>
      </c>
      <c r="AL209" s="66">
        <f t="shared" si="84"/>
        <v>0</v>
      </c>
      <c r="AM209" s="66">
        <f t="shared" si="84"/>
        <v>0</v>
      </c>
      <c r="AN209" s="66">
        <f t="shared" si="84"/>
        <v>0</v>
      </c>
      <c r="AO209" s="66">
        <f t="shared" si="84"/>
        <v>0</v>
      </c>
      <c r="AP209" s="66">
        <f t="shared" si="84"/>
        <v>0</v>
      </c>
      <c r="AQ209" s="66">
        <f t="shared" si="84"/>
        <v>0</v>
      </c>
      <c r="AR209" s="66">
        <f t="shared" si="84"/>
        <v>0</v>
      </c>
      <c r="AS209" s="66">
        <f t="shared" si="84"/>
        <v>0</v>
      </c>
      <c r="AT209" s="66">
        <f t="shared" si="84"/>
        <v>0</v>
      </c>
      <c r="AU209" s="66">
        <f t="shared" si="84"/>
        <v>0</v>
      </c>
      <c r="AV209" s="66">
        <f t="shared" si="84"/>
        <v>0</v>
      </c>
      <c r="AW209" s="66">
        <f t="shared" si="84"/>
        <v>0</v>
      </c>
      <c r="AX209" s="66">
        <f t="shared" si="84"/>
        <v>0</v>
      </c>
      <c r="AY209" s="66">
        <f t="shared" si="84"/>
        <v>0</v>
      </c>
      <c r="AZ209" s="66">
        <f t="shared" si="84"/>
        <v>0</v>
      </c>
      <c r="BA209" s="66">
        <f t="shared" si="84"/>
        <v>0</v>
      </c>
      <c r="BB209" s="66">
        <f t="shared" si="84"/>
        <v>0</v>
      </c>
      <c r="BC209" s="66">
        <f t="shared" si="84"/>
        <v>0</v>
      </c>
      <c r="BD209" s="66">
        <f t="shared" si="84"/>
        <v>0</v>
      </c>
      <c r="BE209" s="66">
        <f t="shared" si="84"/>
        <v>0</v>
      </c>
      <c r="BF209" s="66">
        <f t="shared" si="84"/>
        <v>0</v>
      </c>
      <c r="BG209" s="66">
        <f t="shared" si="84"/>
        <v>0</v>
      </c>
      <c r="BH209" s="66">
        <f t="shared" si="84"/>
        <v>0</v>
      </c>
      <c r="BI209" s="66">
        <f t="shared" si="84"/>
        <v>0</v>
      </c>
      <c r="BJ209" s="66">
        <f t="shared" si="84"/>
        <v>0</v>
      </c>
      <c r="BK209" s="66">
        <f t="shared" si="84"/>
        <v>0</v>
      </c>
      <c r="BL209" s="66">
        <f t="shared" si="84"/>
        <v>0</v>
      </c>
      <c r="BM209" s="66">
        <f t="shared" si="84"/>
        <v>0</v>
      </c>
      <c r="BN209" s="66">
        <f t="shared" si="84"/>
        <v>0</v>
      </c>
      <c r="BO209" s="66">
        <f t="shared" si="84"/>
        <v>0</v>
      </c>
      <c r="BP209" s="66">
        <f t="shared" si="84"/>
        <v>0</v>
      </c>
      <c r="BQ209" s="66">
        <f t="shared" si="84"/>
        <v>0</v>
      </c>
      <c r="BR209" s="66">
        <f t="shared" si="84"/>
        <v>0</v>
      </c>
      <c r="BS209" s="66">
        <f t="shared" si="85"/>
        <v>0</v>
      </c>
      <c r="BT209" s="66">
        <f t="shared" si="85"/>
        <v>0</v>
      </c>
      <c r="BU209" s="66">
        <f t="shared" si="85"/>
        <v>0</v>
      </c>
      <c r="BV209" s="66">
        <f t="shared" si="85"/>
        <v>0</v>
      </c>
      <c r="BW209" s="66">
        <f t="shared" si="85"/>
        <v>0</v>
      </c>
      <c r="BX209" s="66">
        <f t="shared" si="85"/>
        <v>0</v>
      </c>
      <c r="BY209" s="66">
        <f t="shared" si="85"/>
        <v>0</v>
      </c>
      <c r="BZ209" s="66">
        <f t="shared" si="85"/>
        <v>0</v>
      </c>
      <c r="CA209" s="66">
        <f t="shared" si="85"/>
        <v>0</v>
      </c>
      <c r="CB209" s="66">
        <f t="shared" si="85"/>
        <v>0</v>
      </c>
      <c r="CC209" s="66">
        <f t="shared" si="85"/>
        <v>0</v>
      </c>
      <c r="CD209" s="66">
        <f t="shared" si="85"/>
        <v>0</v>
      </c>
      <c r="CE209" s="66">
        <f t="shared" si="85"/>
        <v>0</v>
      </c>
      <c r="CF209" s="66">
        <f t="shared" si="85"/>
        <v>0</v>
      </c>
      <c r="CG209" s="66">
        <f t="shared" si="85"/>
        <v>0</v>
      </c>
      <c r="CH209" s="66">
        <f t="shared" si="85"/>
        <v>0</v>
      </c>
      <c r="CI209" s="66">
        <f t="shared" si="85"/>
        <v>0</v>
      </c>
      <c r="CJ209" s="66">
        <f t="shared" si="85"/>
        <v>0</v>
      </c>
      <c r="CK209" s="66">
        <f t="shared" si="85"/>
        <v>0</v>
      </c>
      <c r="CL209" s="66">
        <f t="shared" si="85"/>
        <v>0</v>
      </c>
      <c r="CM209" s="66">
        <f t="shared" si="85"/>
        <v>0</v>
      </c>
      <c r="CN209" s="66">
        <f t="shared" si="85"/>
        <v>0</v>
      </c>
      <c r="CO209" s="66">
        <f t="shared" si="85"/>
        <v>0</v>
      </c>
      <c r="CP209" s="66">
        <f t="shared" si="85"/>
        <v>0</v>
      </c>
      <c r="CQ209" s="66">
        <f t="shared" si="85"/>
        <v>0</v>
      </c>
      <c r="CR209" s="66">
        <f t="shared" si="85"/>
        <v>0</v>
      </c>
      <c r="CS209" s="66">
        <f t="shared" si="85"/>
        <v>0</v>
      </c>
    </row>
    <row r="210" spans="3:98" hidden="1" x14ac:dyDescent="0.35">
      <c r="C210" s="81" t="str">
        <f t="shared" si="81"/>
        <v/>
      </c>
      <c r="D210" s="17" t="str">
        <f t="shared" si="82"/>
        <v/>
      </c>
      <c r="E210" s="492">
        <f>G210+NPV(G.Asm!$F$40,H210:INDEX(H210:CS210,RP))</f>
        <v>0</v>
      </c>
      <c r="F210" s="492">
        <f t="shared" si="83"/>
        <v>0</v>
      </c>
      <c r="G210" s="66">
        <f t="shared" si="84"/>
        <v>0</v>
      </c>
      <c r="H210" s="66">
        <f t="shared" si="84"/>
        <v>0</v>
      </c>
      <c r="I210" s="66">
        <f t="shared" si="84"/>
        <v>0</v>
      </c>
      <c r="J210" s="66">
        <f t="shared" si="84"/>
        <v>0</v>
      </c>
      <c r="K210" s="66">
        <f t="shared" si="84"/>
        <v>0</v>
      </c>
      <c r="L210" s="66">
        <f t="shared" si="84"/>
        <v>0</v>
      </c>
      <c r="M210" s="66">
        <f t="shared" si="84"/>
        <v>0</v>
      </c>
      <c r="N210" s="66">
        <f t="shared" si="84"/>
        <v>0</v>
      </c>
      <c r="O210" s="66">
        <f t="shared" si="84"/>
        <v>0</v>
      </c>
      <c r="P210" s="66">
        <f t="shared" si="84"/>
        <v>0</v>
      </c>
      <c r="Q210" s="66">
        <f t="shared" si="84"/>
        <v>0</v>
      </c>
      <c r="R210" s="66">
        <f t="shared" si="84"/>
        <v>0</v>
      </c>
      <c r="S210" s="66">
        <f t="shared" si="84"/>
        <v>0</v>
      </c>
      <c r="T210" s="66">
        <f t="shared" si="84"/>
        <v>0</v>
      </c>
      <c r="U210" s="66">
        <f t="shared" si="84"/>
        <v>0</v>
      </c>
      <c r="V210" s="66">
        <f t="shared" si="84"/>
        <v>0</v>
      </c>
      <c r="W210" s="66">
        <f t="shared" si="84"/>
        <v>0</v>
      </c>
      <c r="X210" s="66">
        <f t="shared" si="84"/>
        <v>0</v>
      </c>
      <c r="Y210" s="66">
        <f t="shared" si="84"/>
        <v>0</v>
      </c>
      <c r="Z210" s="66">
        <f t="shared" si="84"/>
        <v>0</v>
      </c>
      <c r="AA210" s="66">
        <f t="shared" si="84"/>
        <v>0</v>
      </c>
      <c r="AB210" s="66">
        <f t="shared" si="84"/>
        <v>0</v>
      </c>
      <c r="AC210" s="66">
        <f t="shared" si="84"/>
        <v>0</v>
      </c>
      <c r="AD210" s="66">
        <f t="shared" si="84"/>
        <v>0</v>
      </c>
      <c r="AE210" s="66">
        <f t="shared" si="84"/>
        <v>0</v>
      </c>
      <c r="AF210" s="66">
        <f t="shared" si="84"/>
        <v>0</v>
      </c>
      <c r="AG210" s="66">
        <f t="shared" si="84"/>
        <v>0</v>
      </c>
      <c r="AH210" s="66">
        <f t="shared" si="84"/>
        <v>0</v>
      </c>
      <c r="AI210" s="66">
        <f t="shared" si="84"/>
        <v>0</v>
      </c>
      <c r="AJ210" s="66">
        <f t="shared" si="84"/>
        <v>0</v>
      </c>
      <c r="AK210" s="66">
        <f t="shared" si="84"/>
        <v>0</v>
      </c>
      <c r="AL210" s="66">
        <f t="shared" si="84"/>
        <v>0</v>
      </c>
      <c r="AM210" s="66">
        <f t="shared" si="84"/>
        <v>0</v>
      </c>
      <c r="AN210" s="66">
        <f t="shared" si="84"/>
        <v>0</v>
      </c>
      <c r="AO210" s="66">
        <f t="shared" si="84"/>
        <v>0</v>
      </c>
      <c r="AP210" s="66">
        <f t="shared" si="84"/>
        <v>0</v>
      </c>
      <c r="AQ210" s="66">
        <f t="shared" si="84"/>
        <v>0</v>
      </c>
      <c r="AR210" s="66">
        <f t="shared" si="84"/>
        <v>0</v>
      </c>
      <c r="AS210" s="66">
        <f t="shared" si="84"/>
        <v>0</v>
      </c>
      <c r="AT210" s="66">
        <f t="shared" si="84"/>
        <v>0</v>
      </c>
      <c r="AU210" s="66">
        <f t="shared" si="84"/>
        <v>0</v>
      </c>
      <c r="AV210" s="66">
        <f t="shared" si="84"/>
        <v>0</v>
      </c>
      <c r="AW210" s="66">
        <f t="shared" si="84"/>
        <v>0</v>
      </c>
      <c r="AX210" s="66">
        <f t="shared" si="84"/>
        <v>0</v>
      </c>
      <c r="AY210" s="66">
        <f t="shared" si="84"/>
        <v>0</v>
      </c>
      <c r="AZ210" s="66">
        <f t="shared" si="84"/>
        <v>0</v>
      </c>
      <c r="BA210" s="66">
        <f t="shared" si="84"/>
        <v>0</v>
      </c>
      <c r="BB210" s="66">
        <f t="shared" si="84"/>
        <v>0</v>
      </c>
      <c r="BC210" s="66">
        <f t="shared" si="84"/>
        <v>0</v>
      </c>
      <c r="BD210" s="66">
        <f t="shared" si="84"/>
        <v>0</v>
      </c>
      <c r="BE210" s="66">
        <f t="shared" si="84"/>
        <v>0</v>
      </c>
      <c r="BF210" s="66">
        <f t="shared" si="84"/>
        <v>0</v>
      </c>
      <c r="BG210" s="66">
        <f t="shared" si="84"/>
        <v>0</v>
      </c>
      <c r="BH210" s="66">
        <f t="shared" si="84"/>
        <v>0</v>
      </c>
      <c r="BI210" s="66">
        <f t="shared" si="84"/>
        <v>0</v>
      </c>
      <c r="BJ210" s="66">
        <f t="shared" si="84"/>
        <v>0</v>
      </c>
      <c r="BK210" s="66">
        <f t="shared" si="84"/>
        <v>0</v>
      </c>
      <c r="BL210" s="66">
        <f t="shared" si="84"/>
        <v>0</v>
      </c>
      <c r="BM210" s="66">
        <f t="shared" si="84"/>
        <v>0</v>
      </c>
      <c r="BN210" s="66">
        <f t="shared" si="84"/>
        <v>0</v>
      </c>
      <c r="BO210" s="66">
        <f t="shared" si="84"/>
        <v>0</v>
      </c>
      <c r="BP210" s="66">
        <f t="shared" si="84"/>
        <v>0</v>
      </c>
      <c r="BQ210" s="66">
        <f t="shared" si="84"/>
        <v>0</v>
      </c>
      <c r="BR210" s="66">
        <f t="shared" si="84"/>
        <v>0</v>
      </c>
      <c r="BS210" s="66">
        <f t="shared" si="85"/>
        <v>0</v>
      </c>
      <c r="BT210" s="66">
        <f t="shared" si="85"/>
        <v>0</v>
      </c>
      <c r="BU210" s="66">
        <f t="shared" si="85"/>
        <v>0</v>
      </c>
      <c r="BV210" s="66">
        <f t="shared" si="85"/>
        <v>0</v>
      </c>
      <c r="BW210" s="66">
        <f t="shared" si="85"/>
        <v>0</v>
      </c>
      <c r="BX210" s="66">
        <f t="shared" si="85"/>
        <v>0</v>
      </c>
      <c r="BY210" s="66">
        <f t="shared" si="85"/>
        <v>0</v>
      </c>
      <c r="BZ210" s="66">
        <f t="shared" si="85"/>
        <v>0</v>
      </c>
      <c r="CA210" s="66">
        <f t="shared" si="85"/>
        <v>0</v>
      </c>
      <c r="CB210" s="66">
        <f t="shared" si="85"/>
        <v>0</v>
      </c>
      <c r="CC210" s="66">
        <f t="shared" si="85"/>
        <v>0</v>
      </c>
      <c r="CD210" s="66">
        <f t="shared" si="85"/>
        <v>0</v>
      </c>
      <c r="CE210" s="66">
        <f t="shared" si="85"/>
        <v>0</v>
      </c>
      <c r="CF210" s="66">
        <f t="shared" si="85"/>
        <v>0</v>
      </c>
      <c r="CG210" s="66">
        <f t="shared" si="85"/>
        <v>0</v>
      </c>
      <c r="CH210" s="66">
        <f t="shared" si="85"/>
        <v>0</v>
      </c>
      <c r="CI210" s="66">
        <f t="shared" si="85"/>
        <v>0</v>
      </c>
      <c r="CJ210" s="66">
        <f t="shared" si="85"/>
        <v>0</v>
      </c>
      <c r="CK210" s="66">
        <f t="shared" si="85"/>
        <v>0</v>
      </c>
      <c r="CL210" s="66">
        <f t="shared" si="85"/>
        <v>0</v>
      </c>
      <c r="CM210" s="66">
        <f t="shared" si="85"/>
        <v>0</v>
      </c>
      <c r="CN210" s="66">
        <f t="shared" si="85"/>
        <v>0</v>
      </c>
      <c r="CO210" s="66">
        <f t="shared" si="85"/>
        <v>0</v>
      </c>
      <c r="CP210" s="66">
        <f t="shared" si="85"/>
        <v>0</v>
      </c>
      <c r="CQ210" s="66">
        <f t="shared" si="85"/>
        <v>0</v>
      </c>
      <c r="CR210" s="66">
        <f t="shared" si="85"/>
        <v>0</v>
      </c>
      <c r="CS210" s="66">
        <f t="shared" si="85"/>
        <v>0</v>
      </c>
    </row>
    <row r="211" spans="3:98" hidden="1" x14ac:dyDescent="0.35">
      <c r="C211" s="81" t="str">
        <f t="shared" si="81"/>
        <v/>
      </c>
      <c r="D211" s="17" t="str">
        <f t="shared" si="82"/>
        <v/>
      </c>
      <c r="E211" s="492">
        <f>G211+NPV(G.Asm!$F$40,H211:INDEX(H211:CS211,RP))</f>
        <v>0</v>
      </c>
      <c r="F211" s="492">
        <f t="shared" si="83"/>
        <v>0</v>
      </c>
      <c r="G211" s="66">
        <f t="shared" si="84"/>
        <v>0</v>
      </c>
      <c r="H211" s="66">
        <f t="shared" si="84"/>
        <v>0</v>
      </c>
      <c r="I211" s="66">
        <f t="shared" si="84"/>
        <v>0</v>
      </c>
      <c r="J211" s="66">
        <f t="shared" si="84"/>
        <v>0</v>
      </c>
      <c r="K211" s="66">
        <f t="shared" si="84"/>
        <v>0</v>
      </c>
      <c r="L211" s="66">
        <f t="shared" si="84"/>
        <v>0</v>
      </c>
      <c r="M211" s="66">
        <f t="shared" si="84"/>
        <v>0</v>
      </c>
      <c r="N211" s="66">
        <f t="shared" si="84"/>
        <v>0</v>
      </c>
      <c r="O211" s="66">
        <f t="shared" si="84"/>
        <v>0</v>
      </c>
      <c r="P211" s="66">
        <f t="shared" si="84"/>
        <v>0</v>
      </c>
      <c r="Q211" s="66">
        <f t="shared" si="84"/>
        <v>0</v>
      </c>
      <c r="R211" s="66">
        <f t="shared" si="84"/>
        <v>0</v>
      </c>
      <c r="S211" s="66">
        <f t="shared" si="84"/>
        <v>0</v>
      </c>
      <c r="T211" s="66">
        <f t="shared" si="84"/>
        <v>0</v>
      </c>
      <c r="U211" s="66">
        <f t="shared" si="84"/>
        <v>0</v>
      </c>
      <c r="V211" s="66">
        <f t="shared" si="84"/>
        <v>0</v>
      </c>
      <c r="W211" s="66">
        <f t="shared" si="84"/>
        <v>0</v>
      </c>
      <c r="X211" s="66">
        <f t="shared" si="84"/>
        <v>0</v>
      </c>
      <c r="Y211" s="66">
        <f t="shared" si="84"/>
        <v>0</v>
      </c>
      <c r="Z211" s="66">
        <f t="shared" si="84"/>
        <v>0</v>
      </c>
      <c r="AA211" s="66">
        <f t="shared" si="84"/>
        <v>0</v>
      </c>
      <c r="AB211" s="66">
        <f t="shared" si="84"/>
        <v>0</v>
      </c>
      <c r="AC211" s="66">
        <f t="shared" si="84"/>
        <v>0</v>
      </c>
      <c r="AD211" s="66">
        <f t="shared" si="84"/>
        <v>0</v>
      </c>
      <c r="AE211" s="66">
        <f t="shared" si="84"/>
        <v>0</v>
      </c>
      <c r="AF211" s="66">
        <f t="shared" si="84"/>
        <v>0</v>
      </c>
      <c r="AG211" s="66">
        <f t="shared" si="84"/>
        <v>0</v>
      </c>
      <c r="AH211" s="66">
        <f t="shared" si="84"/>
        <v>0</v>
      </c>
      <c r="AI211" s="66">
        <f t="shared" si="84"/>
        <v>0</v>
      </c>
      <c r="AJ211" s="66">
        <f t="shared" si="84"/>
        <v>0</v>
      </c>
      <c r="AK211" s="66">
        <f t="shared" si="84"/>
        <v>0</v>
      </c>
      <c r="AL211" s="66">
        <f t="shared" si="84"/>
        <v>0</v>
      </c>
      <c r="AM211" s="66">
        <f t="shared" si="84"/>
        <v>0</v>
      </c>
      <c r="AN211" s="66">
        <f t="shared" si="84"/>
        <v>0</v>
      </c>
      <c r="AO211" s="66">
        <f t="shared" si="84"/>
        <v>0</v>
      </c>
      <c r="AP211" s="66">
        <f t="shared" si="84"/>
        <v>0</v>
      </c>
      <c r="AQ211" s="66">
        <f t="shared" si="84"/>
        <v>0</v>
      </c>
      <c r="AR211" s="66">
        <f t="shared" si="84"/>
        <v>0</v>
      </c>
      <c r="AS211" s="66">
        <f t="shared" si="84"/>
        <v>0</v>
      </c>
      <c r="AT211" s="66">
        <f t="shared" si="84"/>
        <v>0</v>
      </c>
      <c r="AU211" s="66">
        <f t="shared" si="84"/>
        <v>0</v>
      </c>
      <c r="AV211" s="66">
        <f t="shared" si="84"/>
        <v>0</v>
      </c>
      <c r="AW211" s="66">
        <f t="shared" si="84"/>
        <v>0</v>
      </c>
      <c r="AX211" s="66">
        <f t="shared" si="84"/>
        <v>0</v>
      </c>
      <c r="AY211" s="66">
        <f t="shared" si="84"/>
        <v>0</v>
      </c>
      <c r="AZ211" s="66">
        <f t="shared" si="84"/>
        <v>0</v>
      </c>
      <c r="BA211" s="66">
        <f t="shared" si="84"/>
        <v>0</v>
      </c>
      <c r="BB211" s="66">
        <f t="shared" si="84"/>
        <v>0</v>
      </c>
      <c r="BC211" s="66">
        <f t="shared" si="84"/>
        <v>0</v>
      </c>
      <c r="BD211" s="66">
        <f t="shared" si="84"/>
        <v>0</v>
      </c>
      <c r="BE211" s="66">
        <f t="shared" si="84"/>
        <v>0</v>
      </c>
      <c r="BF211" s="66">
        <f t="shared" si="84"/>
        <v>0</v>
      </c>
      <c r="BG211" s="66">
        <f t="shared" si="84"/>
        <v>0</v>
      </c>
      <c r="BH211" s="66">
        <f t="shared" si="84"/>
        <v>0</v>
      </c>
      <c r="BI211" s="66">
        <f t="shared" si="84"/>
        <v>0</v>
      </c>
      <c r="BJ211" s="66">
        <f t="shared" si="84"/>
        <v>0</v>
      </c>
      <c r="BK211" s="66">
        <f t="shared" si="84"/>
        <v>0</v>
      </c>
      <c r="BL211" s="66">
        <f t="shared" si="84"/>
        <v>0</v>
      </c>
      <c r="BM211" s="66">
        <f t="shared" si="84"/>
        <v>0</v>
      </c>
      <c r="BN211" s="66">
        <f t="shared" si="84"/>
        <v>0</v>
      </c>
      <c r="BO211" s="66">
        <f t="shared" si="84"/>
        <v>0</v>
      </c>
      <c r="BP211" s="66">
        <f t="shared" si="84"/>
        <v>0</v>
      </c>
      <c r="BQ211" s="66">
        <f t="shared" si="84"/>
        <v>0</v>
      </c>
      <c r="BR211" s="66">
        <f>IFERROR($D211*BR30,0)</f>
        <v>0</v>
      </c>
      <c r="BS211" s="66">
        <f t="shared" si="85"/>
        <v>0</v>
      </c>
      <c r="BT211" s="66">
        <f t="shared" si="85"/>
        <v>0</v>
      </c>
      <c r="BU211" s="66">
        <f t="shared" si="85"/>
        <v>0</v>
      </c>
      <c r="BV211" s="66">
        <f t="shared" si="85"/>
        <v>0</v>
      </c>
      <c r="BW211" s="66">
        <f t="shared" si="85"/>
        <v>0</v>
      </c>
      <c r="BX211" s="66">
        <f t="shared" si="85"/>
        <v>0</v>
      </c>
      <c r="BY211" s="66">
        <f t="shared" si="85"/>
        <v>0</v>
      </c>
      <c r="BZ211" s="66">
        <f t="shared" si="85"/>
        <v>0</v>
      </c>
      <c r="CA211" s="66">
        <f t="shared" si="85"/>
        <v>0</v>
      </c>
      <c r="CB211" s="66">
        <f t="shared" si="85"/>
        <v>0</v>
      </c>
      <c r="CC211" s="66">
        <f t="shared" si="85"/>
        <v>0</v>
      </c>
      <c r="CD211" s="66">
        <f t="shared" si="85"/>
        <v>0</v>
      </c>
      <c r="CE211" s="66">
        <f t="shared" si="85"/>
        <v>0</v>
      </c>
      <c r="CF211" s="66">
        <f t="shared" si="85"/>
        <v>0</v>
      </c>
      <c r="CG211" s="66">
        <f t="shared" si="85"/>
        <v>0</v>
      </c>
      <c r="CH211" s="66">
        <f t="shared" si="85"/>
        <v>0</v>
      </c>
      <c r="CI211" s="66">
        <f t="shared" si="85"/>
        <v>0</v>
      </c>
      <c r="CJ211" s="66">
        <f t="shared" si="85"/>
        <v>0</v>
      </c>
      <c r="CK211" s="66">
        <f t="shared" si="85"/>
        <v>0</v>
      </c>
      <c r="CL211" s="66">
        <f t="shared" si="85"/>
        <v>0</v>
      </c>
      <c r="CM211" s="66">
        <f t="shared" si="85"/>
        <v>0</v>
      </c>
      <c r="CN211" s="66">
        <f t="shared" si="85"/>
        <v>0</v>
      </c>
      <c r="CO211" s="66">
        <f t="shared" si="85"/>
        <v>0</v>
      </c>
      <c r="CP211" s="66">
        <f t="shared" si="85"/>
        <v>0</v>
      </c>
      <c r="CQ211" s="66">
        <f t="shared" si="85"/>
        <v>0</v>
      </c>
      <c r="CR211" s="66">
        <f t="shared" si="85"/>
        <v>0</v>
      </c>
      <c r="CS211" s="66">
        <f t="shared" si="85"/>
        <v>0</v>
      </c>
    </row>
    <row r="212" spans="3:98" hidden="1" x14ac:dyDescent="0.35">
      <c r="C212" s="81" t="str">
        <f t="shared" si="81"/>
        <v/>
      </c>
      <c r="D212" s="17" t="str">
        <f t="shared" si="82"/>
        <v/>
      </c>
      <c r="E212" s="492">
        <f>G212+NPV(G.Asm!$F$40,H212:INDEX(H212:CS212,RP))</f>
        <v>0</v>
      </c>
      <c r="F212" s="492">
        <f t="shared" si="83"/>
        <v>0</v>
      </c>
      <c r="G212" s="66">
        <f t="shared" ref="G212:BR214" si="86">IFERROR($D212*G31,0)</f>
        <v>0</v>
      </c>
      <c r="H212" s="66">
        <f t="shared" si="86"/>
        <v>0</v>
      </c>
      <c r="I212" s="66">
        <f t="shared" si="86"/>
        <v>0</v>
      </c>
      <c r="J212" s="66">
        <f t="shared" si="86"/>
        <v>0</v>
      </c>
      <c r="K212" s="66">
        <f t="shared" si="86"/>
        <v>0</v>
      </c>
      <c r="L212" s="66">
        <f t="shared" si="86"/>
        <v>0</v>
      </c>
      <c r="M212" s="66">
        <f t="shared" si="86"/>
        <v>0</v>
      </c>
      <c r="N212" s="66">
        <f t="shared" si="86"/>
        <v>0</v>
      </c>
      <c r="O212" s="66">
        <f t="shared" si="86"/>
        <v>0</v>
      </c>
      <c r="P212" s="66">
        <f t="shared" si="86"/>
        <v>0</v>
      </c>
      <c r="Q212" s="66">
        <f t="shared" si="86"/>
        <v>0</v>
      </c>
      <c r="R212" s="66">
        <f t="shared" si="86"/>
        <v>0</v>
      </c>
      <c r="S212" s="66">
        <f t="shared" si="86"/>
        <v>0</v>
      </c>
      <c r="T212" s="66">
        <f t="shared" si="86"/>
        <v>0</v>
      </c>
      <c r="U212" s="66">
        <f t="shared" si="86"/>
        <v>0</v>
      </c>
      <c r="V212" s="66">
        <f t="shared" si="86"/>
        <v>0</v>
      </c>
      <c r="W212" s="66">
        <f t="shared" si="86"/>
        <v>0</v>
      </c>
      <c r="X212" s="66">
        <f t="shared" si="86"/>
        <v>0</v>
      </c>
      <c r="Y212" s="66">
        <f t="shared" si="86"/>
        <v>0</v>
      </c>
      <c r="Z212" s="66">
        <f t="shared" si="86"/>
        <v>0</v>
      </c>
      <c r="AA212" s="66">
        <f t="shared" si="86"/>
        <v>0</v>
      </c>
      <c r="AB212" s="66">
        <f t="shared" si="86"/>
        <v>0</v>
      </c>
      <c r="AC212" s="66">
        <f t="shared" si="86"/>
        <v>0</v>
      </c>
      <c r="AD212" s="66">
        <f t="shared" si="86"/>
        <v>0</v>
      </c>
      <c r="AE212" s="66">
        <f t="shared" si="86"/>
        <v>0</v>
      </c>
      <c r="AF212" s="66">
        <f t="shared" si="86"/>
        <v>0</v>
      </c>
      <c r="AG212" s="66">
        <f t="shared" si="86"/>
        <v>0</v>
      </c>
      <c r="AH212" s="66">
        <f t="shared" si="86"/>
        <v>0</v>
      </c>
      <c r="AI212" s="66">
        <f t="shared" si="86"/>
        <v>0</v>
      </c>
      <c r="AJ212" s="66">
        <f t="shared" si="86"/>
        <v>0</v>
      </c>
      <c r="AK212" s="66">
        <f t="shared" si="86"/>
        <v>0</v>
      </c>
      <c r="AL212" s="66">
        <f t="shared" si="86"/>
        <v>0</v>
      </c>
      <c r="AM212" s="66">
        <f t="shared" si="86"/>
        <v>0</v>
      </c>
      <c r="AN212" s="66">
        <f t="shared" si="86"/>
        <v>0</v>
      </c>
      <c r="AO212" s="66">
        <f t="shared" si="86"/>
        <v>0</v>
      </c>
      <c r="AP212" s="66">
        <f t="shared" si="86"/>
        <v>0</v>
      </c>
      <c r="AQ212" s="66">
        <f t="shared" si="86"/>
        <v>0</v>
      </c>
      <c r="AR212" s="66">
        <f t="shared" si="86"/>
        <v>0</v>
      </c>
      <c r="AS212" s="66">
        <f t="shared" si="86"/>
        <v>0</v>
      </c>
      <c r="AT212" s="66">
        <f t="shared" si="86"/>
        <v>0</v>
      </c>
      <c r="AU212" s="66">
        <f t="shared" si="86"/>
        <v>0</v>
      </c>
      <c r="AV212" s="66">
        <f t="shared" si="86"/>
        <v>0</v>
      </c>
      <c r="AW212" s="66">
        <f t="shared" si="86"/>
        <v>0</v>
      </c>
      <c r="AX212" s="66">
        <f t="shared" si="86"/>
        <v>0</v>
      </c>
      <c r="AY212" s="66">
        <f t="shared" si="86"/>
        <v>0</v>
      </c>
      <c r="AZ212" s="66">
        <f t="shared" si="86"/>
        <v>0</v>
      </c>
      <c r="BA212" s="66">
        <f t="shared" si="86"/>
        <v>0</v>
      </c>
      <c r="BB212" s="66">
        <f t="shared" si="86"/>
        <v>0</v>
      </c>
      <c r="BC212" s="66">
        <f t="shared" si="86"/>
        <v>0</v>
      </c>
      <c r="BD212" s="66">
        <f t="shared" si="86"/>
        <v>0</v>
      </c>
      <c r="BE212" s="66">
        <f t="shared" si="86"/>
        <v>0</v>
      </c>
      <c r="BF212" s="66">
        <f t="shared" si="86"/>
        <v>0</v>
      </c>
      <c r="BG212" s="66">
        <f t="shared" si="86"/>
        <v>0</v>
      </c>
      <c r="BH212" s="66">
        <f t="shared" si="86"/>
        <v>0</v>
      </c>
      <c r="BI212" s="66">
        <f t="shared" si="86"/>
        <v>0</v>
      </c>
      <c r="BJ212" s="66">
        <f t="shared" si="86"/>
        <v>0</v>
      </c>
      <c r="BK212" s="66">
        <f t="shared" si="86"/>
        <v>0</v>
      </c>
      <c r="BL212" s="66">
        <f t="shared" si="86"/>
        <v>0</v>
      </c>
      <c r="BM212" s="66">
        <f t="shared" si="86"/>
        <v>0</v>
      </c>
      <c r="BN212" s="66">
        <f t="shared" si="86"/>
        <v>0</v>
      </c>
      <c r="BO212" s="66">
        <f t="shared" si="86"/>
        <v>0</v>
      </c>
      <c r="BP212" s="66">
        <f t="shared" si="86"/>
        <v>0</v>
      </c>
      <c r="BQ212" s="66">
        <f t="shared" si="86"/>
        <v>0</v>
      </c>
      <c r="BR212" s="66">
        <f t="shared" si="86"/>
        <v>0</v>
      </c>
      <c r="BS212" s="66">
        <f t="shared" si="85"/>
        <v>0</v>
      </c>
      <c r="BT212" s="66">
        <f t="shared" si="85"/>
        <v>0</v>
      </c>
      <c r="BU212" s="66">
        <f t="shared" si="85"/>
        <v>0</v>
      </c>
      <c r="BV212" s="66">
        <f t="shared" si="85"/>
        <v>0</v>
      </c>
      <c r="BW212" s="66">
        <f t="shared" si="85"/>
        <v>0</v>
      </c>
      <c r="BX212" s="66">
        <f t="shared" si="85"/>
        <v>0</v>
      </c>
      <c r="BY212" s="66">
        <f t="shared" si="85"/>
        <v>0</v>
      </c>
      <c r="BZ212" s="66">
        <f t="shared" si="85"/>
        <v>0</v>
      </c>
      <c r="CA212" s="66">
        <f t="shared" si="85"/>
        <v>0</v>
      </c>
      <c r="CB212" s="66">
        <f t="shared" si="85"/>
        <v>0</v>
      </c>
      <c r="CC212" s="66">
        <f t="shared" si="85"/>
        <v>0</v>
      </c>
      <c r="CD212" s="66">
        <f t="shared" si="85"/>
        <v>0</v>
      </c>
      <c r="CE212" s="66">
        <f t="shared" si="85"/>
        <v>0</v>
      </c>
      <c r="CF212" s="66">
        <f t="shared" si="85"/>
        <v>0</v>
      </c>
      <c r="CG212" s="66">
        <f t="shared" si="85"/>
        <v>0</v>
      </c>
      <c r="CH212" s="66">
        <f t="shared" si="85"/>
        <v>0</v>
      </c>
      <c r="CI212" s="66">
        <f t="shared" si="85"/>
        <v>0</v>
      </c>
      <c r="CJ212" s="66">
        <f t="shared" si="85"/>
        <v>0</v>
      </c>
      <c r="CK212" s="66">
        <f t="shared" si="85"/>
        <v>0</v>
      </c>
      <c r="CL212" s="66">
        <f t="shared" si="85"/>
        <v>0</v>
      </c>
      <c r="CM212" s="66">
        <f t="shared" si="85"/>
        <v>0</v>
      </c>
      <c r="CN212" s="66">
        <f t="shared" si="85"/>
        <v>0</v>
      </c>
      <c r="CO212" s="66">
        <f t="shared" si="85"/>
        <v>0</v>
      </c>
      <c r="CP212" s="66">
        <f t="shared" si="85"/>
        <v>0</v>
      </c>
      <c r="CQ212" s="66">
        <f t="shared" si="85"/>
        <v>0</v>
      </c>
      <c r="CR212" s="66">
        <f t="shared" si="85"/>
        <v>0</v>
      </c>
      <c r="CS212" s="66">
        <f t="shared" si="85"/>
        <v>0</v>
      </c>
    </row>
    <row r="213" spans="3:98" hidden="1" x14ac:dyDescent="0.35">
      <c r="C213" s="81" t="str">
        <f t="shared" si="81"/>
        <v/>
      </c>
      <c r="D213" s="17" t="str">
        <f t="shared" si="82"/>
        <v/>
      </c>
      <c r="E213" s="492">
        <f>G213+NPV(G.Asm!$F$40,H213:INDEX(H213:CS213,RP))</f>
        <v>0</v>
      </c>
      <c r="F213" s="492">
        <f t="shared" si="83"/>
        <v>0</v>
      </c>
      <c r="G213" s="66">
        <f t="shared" si="86"/>
        <v>0</v>
      </c>
      <c r="H213" s="66">
        <f t="shared" si="86"/>
        <v>0</v>
      </c>
      <c r="I213" s="66">
        <f t="shared" si="86"/>
        <v>0</v>
      </c>
      <c r="J213" s="66">
        <f t="shared" si="86"/>
        <v>0</v>
      </c>
      <c r="K213" s="66">
        <f t="shared" si="86"/>
        <v>0</v>
      </c>
      <c r="L213" s="66">
        <f t="shared" si="86"/>
        <v>0</v>
      </c>
      <c r="M213" s="66">
        <f t="shared" si="86"/>
        <v>0</v>
      </c>
      <c r="N213" s="66">
        <f t="shared" si="86"/>
        <v>0</v>
      </c>
      <c r="O213" s="66">
        <f t="shared" si="86"/>
        <v>0</v>
      </c>
      <c r="P213" s="66">
        <f t="shared" si="86"/>
        <v>0</v>
      </c>
      <c r="Q213" s="66">
        <f t="shared" si="86"/>
        <v>0</v>
      </c>
      <c r="R213" s="66">
        <f t="shared" si="86"/>
        <v>0</v>
      </c>
      <c r="S213" s="66">
        <f t="shared" si="86"/>
        <v>0</v>
      </c>
      <c r="T213" s="66">
        <f t="shared" si="86"/>
        <v>0</v>
      </c>
      <c r="U213" s="66">
        <f t="shared" si="86"/>
        <v>0</v>
      </c>
      <c r="V213" s="66">
        <f t="shared" si="86"/>
        <v>0</v>
      </c>
      <c r="W213" s="66">
        <f t="shared" si="86"/>
        <v>0</v>
      </c>
      <c r="X213" s="66">
        <f t="shared" si="86"/>
        <v>0</v>
      </c>
      <c r="Y213" s="66">
        <f t="shared" si="86"/>
        <v>0</v>
      </c>
      <c r="Z213" s="66">
        <f t="shared" si="86"/>
        <v>0</v>
      </c>
      <c r="AA213" s="66">
        <f t="shared" si="86"/>
        <v>0</v>
      </c>
      <c r="AB213" s="66">
        <f t="shared" si="86"/>
        <v>0</v>
      </c>
      <c r="AC213" s="66">
        <f t="shared" si="86"/>
        <v>0</v>
      </c>
      <c r="AD213" s="66">
        <f t="shared" si="86"/>
        <v>0</v>
      </c>
      <c r="AE213" s="66">
        <f t="shared" si="86"/>
        <v>0</v>
      </c>
      <c r="AF213" s="66">
        <f t="shared" si="86"/>
        <v>0</v>
      </c>
      <c r="AG213" s="66">
        <f t="shared" si="86"/>
        <v>0</v>
      </c>
      <c r="AH213" s="66">
        <f t="shared" si="86"/>
        <v>0</v>
      </c>
      <c r="AI213" s="66">
        <f t="shared" si="86"/>
        <v>0</v>
      </c>
      <c r="AJ213" s="66">
        <f t="shared" si="86"/>
        <v>0</v>
      </c>
      <c r="AK213" s="66">
        <f t="shared" si="86"/>
        <v>0</v>
      </c>
      <c r="AL213" s="66">
        <f t="shared" si="86"/>
        <v>0</v>
      </c>
      <c r="AM213" s="66">
        <f t="shared" si="86"/>
        <v>0</v>
      </c>
      <c r="AN213" s="66">
        <f t="shared" si="86"/>
        <v>0</v>
      </c>
      <c r="AO213" s="66">
        <f t="shared" si="86"/>
        <v>0</v>
      </c>
      <c r="AP213" s="66">
        <f t="shared" si="86"/>
        <v>0</v>
      </c>
      <c r="AQ213" s="66">
        <f t="shared" si="86"/>
        <v>0</v>
      </c>
      <c r="AR213" s="66">
        <f t="shared" si="86"/>
        <v>0</v>
      </c>
      <c r="AS213" s="66">
        <f t="shared" si="86"/>
        <v>0</v>
      </c>
      <c r="AT213" s="66">
        <f t="shared" si="86"/>
        <v>0</v>
      </c>
      <c r="AU213" s="66">
        <f t="shared" si="86"/>
        <v>0</v>
      </c>
      <c r="AV213" s="66">
        <f t="shared" si="86"/>
        <v>0</v>
      </c>
      <c r="AW213" s="66">
        <f t="shared" si="86"/>
        <v>0</v>
      </c>
      <c r="AX213" s="66">
        <f t="shared" si="86"/>
        <v>0</v>
      </c>
      <c r="AY213" s="66">
        <f t="shared" si="86"/>
        <v>0</v>
      </c>
      <c r="AZ213" s="66">
        <f t="shared" si="86"/>
        <v>0</v>
      </c>
      <c r="BA213" s="66">
        <f t="shared" si="86"/>
        <v>0</v>
      </c>
      <c r="BB213" s="66">
        <f t="shared" si="86"/>
        <v>0</v>
      </c>
      <c r="BC213" s="66">
        <f t="shared" si="86"/>
        <v>0</v>
      </c>
      <c r="BD213" s="66">
        <f t="shared" si="86"/>
        <v>0</v>
      </c>
      <c r="BE213" s="66">
        <f t="shared" si="86"/>
        <v>0</v>
      </c>
      <c r="BF213" s="66">
        <f t="shared" si="86"/>
        <v>0</v>
      </c>
      <c r="BG213" s="66">
        <f t="shared" si="86"/>
        <v>0</v>
      </c>
      <c r="BH213" s="66">
        <f t="shared" si="86"/>
        <v>0</v>
      </c>
      <c r="BI213" s="66">
        <f t="shared" si="86"/>
        <v>0</v>
      </c>
      <c r="BJ213" s="66">
        <f t="shared" si="86"/>
        <v>0</v>
      </c>
      <c r="BK213" s="66">
        <f t="shared" si="86"/>
        <v>0</v>
      </c>
      <c r="BL213" s="66">
        <f t="shared" si="86"/>
        <v>0</v>
      </c>
      <c r="BM213" s="66">
        <f t="shared" si="86"/>
        <v>0</v>
      </c>
      <c r="BN213" s="66">
        <f t="shared" si="86"/>
        <v>0</v>
      </c>
      <c r="BO213" s="66">
        <f t="shared" si="86"/>
        <v>0</v>
      </c>
      <c r="BP213" s="66">
        <f t="shared" si="86"/>
        <v>0</v>
      </c>
      <c r="BQ213" s="66">
        <f t="shared" si="86"/>
        <v>0</v>
      </c>
      <c r="BR213" s="66">
        <f t="shared" si="86"/>
        <v>0</v>
      </c>
      <c r="BS213" s="66">
        <f t="shared" si="85"/>
        <v>0</v>
      </c>
      <c r="BT213" s="66">
        <f t="shared" si="85"/>
        <v>0</v>
      </c>
      <c r="BU213" s="66">
        <f t="shared" si="85"/>
        <v>0</v>
      </c>
      <c r="BV213" s="66">
        <f t="shared" si="85"/>
        <v>0</v>
      </c>
      <c r="BW213" s="66">
        <f t="shared" si="85"/>
        <v>0</v>
      </c>
      <c r="BX213" s="66">
        <f t="shared" si="85"/>
        <v>0</v>
      </c>
      <c r="BY213" s="66">
        <f t="shared" si="85"/>
        <v>0</v>
      </c>
      <c r="BZ213" s="66">
        <f t="shared" si="85"/>
        <v>0</v>
      </c>
      <c r="CA213" s="66">
        <f t="shared" si="85"/>
        <v>0</v>
      </c>
      <c r="CB213" s="66">
        <f t="shared" si="85"/>
        <v>0</v>
      </c>
      <c r="CC213" s="66">
        <f t="shared" si="85"/>
        <v>0</v>
      </c>
      <c r="CD213" s="66">
        <f t="shared" si="85"/>
        <v>0</v>
      </c>
      <c r="CE213" s="66">
        <f t="shared" si="85"/>
        <v>0</v>
      </c>
      <c r="CF213" s="66">
        <f t="shared" si="85"/>
        <v>0</v>
      </c>
      <c r="CG213" s="66">
        <f t="shared" si="85"/>
        <v>0</v>
      </c>
      <c r="CH213" s="66">
        <f t="shared" si="85"/>
        <v>0</v>
      </c>
      <c r="CI213" s="66">
        <f t="shared" si="85"/>
        <v>0</v>
      </c>
      <c r="CJ213" s="66">
        <f t="shared" si="85"/>
        <v>0</v>
      </c>
      <c r="CK213" s="66">
        <f t="shared" si="85"/>
        <v>0</v>
      </c>
      <c r="CL213" s="66">
        <f t="shared" si="85"/>
        <v>0</v>
      </c>
      <c r="CM213" s="66">
        <f t="shared" si="85"/>
        <v>0</v>
      </c>
      <c r="CN213" s="66">
        <f t="shared" si="85"/>
        <v>0</v>
      </c>
      <c r="CO213" s="66">
        <f t="shared" si="85"/>
        <v>0</v>
      </c>
      <c r="CP213" s="66">
        <f t="shared" si="85"/>
        <v>0</v>
      </c>
      <c r="CQ213" s="66">
        <f t="shared" si="85"/>
        <v>0</v>
      </c>
      <c r="CR213" s="66">
        <f t="shared" si="85"/>
        <v>0</v>
      </c>
      <c r="CS213" s="66">
        <f t="shared" si="85"/>
        <v>0</v>
      </c>
    </row>
    <row r="214" spans="3:98" hidden="1" x14ac:dyDescent="0.35">
      <c r="C214" s="81" t="str">
        <f t="shared" si="81"/>
        <v/>
      </c>
      <c r="D214" s="17" t="str">
        <f t="shared" si="82"/>
        <v/>
      </c>
      <c r="E214" s="492">
        <f>G214+NPV(G.Asm!$F$40,H214:INDEX(H214:CS214,RP))</f>
        <v>0</v>
      </c>
      <c r="F214" s="492">
        <f t="shared" si="83"/>
        <v>0</v>
      </c>
      <c r="G214" s="66">
        <f t="shared" si="86"/>
        <v>0</v>
      </c>
      <c r="H214" s="66">
        <f t="shared" si="86"/>
        <v>0</v>
      </c>
      <c r="I214" s="66">
        <f t="shared" si="86"/>
        <v>0</v>
      </c>
      <c r="J214" s="66">
        <f t="shared" si="86"/>
        <v>0</v>
      </c>
      <c r="K214" s="66">
        <f t="shared" si="86"/>
        <v>0</v>
      </c>
      <c r="L214" s="66">
        <f t="shared" si="86"/>
        <v>0</v>
      </c>
      <c r="M214" s="66">
        <f t="shared" si="86"/>
        <v>0</v>
      </c>
      <c r="N214" s="66">
        <f t="shared" si="86"/>
        <v>0</v>
      </c>
      <c r="O214" s="66">
        <f t="shared" si="86"/>
        <v>0</v>
      </c>
      <c r="P214" s="66">
        <f t="shared" si="86"/>
        <v>0</v>
      </c>
      <c r="Q214" s="66">
        <f t="shared" si="86"/>
        <v>0</v>
      </c>
      <c r="R214" s="66">
        <f t="shared" si="86"/>
        <v>0</v>
      </c>
      <c r="S214" s="66">
        <f t="shared" si="86"/>
        <v>0</v>
      </c>
      <c r="T214" s="66">
        <f t="shared" si="86"/>
        <v>0</v>
      </c>
      <c r="U214" s="66">
        <f t="shared" si="86"/>
        <v>0</v>
      </c>
      <c r="V214" s="66">
        <f t="shared" si="86"/>
        <v>0</v>
      </c>
      <c r="W214" s="66">
        <f t="shared" si="86"/>
        <v>0</v>
      </c>
      <c r="X214" s="66">
        <f t="shared" si="86"/>
        <v>0</v>
      </c>
      <c r="Y214" s="66">
        <f t="shared" si="86"/>
        <v>0</v>
      </c>
      <c r="Z214" s="66">
        <f t="shared" si="86"/>
        <v>0</v>
      </c>
      <c r="AA214" s="66">
        <f t="shared" si="86"/>
        <v>0</v>
      </c>
      <c r="AB214" s="66">
        <f t="shared" si="86"/>
        <v>0</v>
      </c>
      <c r="AC214" s="66">
        <f t="shared" si="86"/>
        <v>0</v>
      </c>
      <c r="AD214" s="66">
        <f t="shared" si="86"/>
        <v>0</v>
      </c>
      <c r="AE214" s="66">
        <f t="shared" si="86"/>
        <v>0</v>
      </c>
      <c r="AF214" s="66">
        <f t="shared" si="86"/>
        <v>0</v>
      </c>
      <c r="AG214" s="66">
        <f t="shared" si="86"/>
        <v>0</v>
      </c>
      <c r="AH214" s="66">
        <f t="shared" si="86"/>
        <v>0</v>
      </c>
      <c r="AI214" s="66">
        <f t="shared" si="86"/>
        <v>0</v>
      </c>
      <c r="AJ214" s="66">
        <f t="shared" si="86"/>
        <v>0</v>
      </c>
      <c r="AK214" s="66">
        <f t="shared" si="86"/>
        <v>0</v>
      </c>
      <c r="AL214" s="66">
        <f t="shared" si="86"/>
        <v>0</v>
      </c>
      <c r="AM214" s="66">
        <f t="shared" si="86"/>
        <v>0</v>
      </c>
      <c r="AN214" s="66">
        <f t="shared" si="86"/>
        <v>0</v>
      </c>
      <c r="AO214" s="66">
        <f t="shared" si="86"/>
        <v>0</v>
      </c>
      <c r="AP214" s="66">
        <f t="shared" si="86"/>
        <v>0</v>
      </c>
      <c r="AQ214" s="66">
        <f t="shared" si="86"/>
        <v>0</v>
      </c>
      <c r="AR214" s="66">
        <f t="shared" si="86"/>
        <v>0</v>
      </c>
      <c r="AS214" s="66">
        <f t="shared" si="86"/>
        <v>0</v>
      </c>
      <c r="AT214" s="66">
        <f t="shared" si="86"/>
        <v>0</v>
      </c>
      <c r="AU214" s="66">
        <f t="shared" si="86"/>
        <v>0</v>
      </c>
      <c r="AV214" s="66">
        <f t="shared" si="86"/>
        <v>0</v>
      </c>
      <c r="AW214" s="66">
        <f t="shared" si="86"/>
        <v>0</v>
      </c>
      <c r="AX214" s="66">
        <f t="shared" si="86"/>
        <v>0</v>
      </c>
      <c r="AY214" s="66">
        <f t="shared" si="86"/>
        <v>0</v>
      </c>
      <c r="AZ214" s="66">
        <f t="shared" si="86"/>
        <v>0</v>
      </c>
      <c r="BA214" s="66">
        <f t="shared" si="86"/>
        <v>0</v>
      </c>
      <c r="BB214" s="66">
        <f t="shared" si="86"/>
        <v>0</v>
      </c>
      <c r="BC214" s="66">
        <f t="shared" si="86"/>
        <v>0</v>
      </c>
      <c r="BD214" s="66">
        <f t="shared" si="86"/>
        <v>0</v>
      </c>
      <c r="BE214" s="66">
        <f t="shared" si="86"/>
        <v>0</v>
      </c>
      <c r="BF214" s="66">
        <f t="shared" si="86"/>
        <v>0</v>
      </c>
      <c r="BG214" s="66">
        <f t="shared" si="86"/>
        <v>0</v>
      </c>
      <c r="BH214" s="66">
        <f t="shared" si="86"/>
        <v>0</v>
      </c>
      <c r="BI214" s="66">
        <f t="shared" si="86"/>
        <v>0</v>
      </c>
      <c r="BJ214" s="66">
        <f t="shared" si="86"/>
        <v>0</v>
      </c>
      <c r="BK214" s="66">
        <f t="shared" si="86"/>
        <v>0</v>
      </c>
      <c r="BL214" s="66">
        <f t="shared" si="86"/>
        <v>0</v>
      </c>
      <c r="BM214" s="66">
        <f t="shared" si="86"/>
        <v>0</v>
      </c>
      <c r="BN214" s="66">
        <f t="shared" si="86"/>
        <v>0</v>
      </c>
      <c r="BO214" s="66">
        <f t="shared" si="86"/>
        <v>0</v>
      </c>
      <c r="BP214" s="66">
        <f t="shared" si="86"/>
        <v>0</v>
      </c>
      <c r="BQ214" s="66">
        <f t="shared" si="86"/>
        <v>0</v>
      </c>
      <c r="BR214" s="66">
        <f t="shared" si="86"/>
        <v>0</v>
      </c>
      <c r="BS214" s="66">
        <f t="shared" si="85"/>
        <v>0</v>
      </c>
      <c r="BT214" s="66">
        <f t="shared" si="85"/>
        <v>0</v>
      </c>
      <c r="BU214" s="66">
        <f t="shared" si="85"/>
        <v>0</v>
      </c>
      <c r="BV214" s="66">
        <f t="shared" si="85"/>
        <v>0</v>
      </c>
      <c r="BW214" s="66">
        <f t="shared" si="85"/>
        <v>0</v>
      </c>
      <c r="BX214" s="66">
        <f t="shared" si="85"/>
        <v>0</v>
      </c>
      <c r="BY214" s="66">
        <f t="shared" si="85"/>
        <v>0</v>
      </c>
      <c r="BZ214" s="66">
        <f t="shared" si="85"/>
        <v>0</v>
      </c>
      <c r="CA214" s="66">
        <f t="shared" si="85"/>
        <v>0</v>
      </c>
      <c r="CB214" s="66">
        <f t="shared" si="85"/>
        <v>0</v>
      </c>
      <c r="CC214" s="66">
        <f t="shared" si="85"/>
        <v>0</v>
      </c>
      <c r="CD214" s="66">
        <f t="shared" si="85"/>
        <v>0</v>
      </c>
      <c r="CE214" s="66">
        <f t="shared" si="85"/>
        <v>0</v>
      </c>
      <c r="CF214" s="66">
        <f t="shared" si="85"/>
        <v>0</v>
      </c>
      <c r="CG214" s="66">
        <f t="shared" si="85"/>
        <v>0</v>
      </c>
      <c r="CH214" s="66">
        <f t="shared" si="85"/>
        <v>0</v>
      </c>
      <c r="CI214" s="66">
        <f t="shared" si="85"/>
        <v>0</v>
      </c>
      <c r="CJ214" s="66">
        <f t="shared" si="85"/>
        <v>0</v>
      </c>
      <c r="CK214" s="66">
        <f t="shared" si="85"/>
        <v>0</v>
      </c>
      <c r="CL214" s="66">
        <f t="shared" si="85"/>
        <v>0</v>
      </c>
      <c r="CM214" s="66">
        <f t="shared" si="85"/>
        <v>0</v>
      </c>
      <c r="CN214" s="66">
        <f t="shared" si="85"/>
        <v>0</v>
      </c>
      <c r="CO214" s="66">
        <f t="shared" si="85"/>
        <v>0</v>
      </c>
      <c r="CP214" s="66">
        <f t="shared" si="85"/>
        <v>0</v>
      </c>
      <c r="CQ214" s="66">
        <f t="shared" si="85"/>
        <v>0</v>
      </c>
      <c r="CR214" s="66">
        <f t="shared" si="85"/>
        <v>0</v>
      </c>
      <c r="CS214" s="66">
        <f t="shared" si="85"/>
        <v>0</v>
      </c>
    </row>
    <row r="215" spans="3:98" hidden="1" x14ac:dyDescent="0.35">
      <c r="C215" s="87"/>
      <c r="E215" s="495"/>
      <c r="F215" s="495"/>
      <c r="G215" s="131"/>
      <c r="H215" s="131"/>
      <c r="I215" s="131"/>
      <c r="J215" s="131"/>
      <c r="K215" s="131"/>
      <c r="L215" s="131"/>
      <c r="M215" s="131"/>
      <c r="N215" s="131"/>
      <c r="O215" s="131"/>
      <c r="P215" s="131"/>
      <c r="Q215" s="131"/>
      <c r="R215" s="131"/>
      <c r="S215" s="131"/>
      <c r="T215" s="131"/>
      <c r="U215" s="131"/>
      <c r="V215" s="131"/>
      <c r="W215" s="131"/>
      <c r="X215" s="131"/>
      <c r="Y215" s="131"/>
      <c r="Z215" s="131"/>
      <c r="AA215" s="131"/>
      <c r="AB215" s="131"/>
      <c r="AC215" s="131"/>
      <c r="AD215" s="131"/>
      <c r="AE215" s="131"/>
      <c r="AF215" s="131"/>
      <c r="AG215" s="131"/>
      <c r="AH215" s="131"/>
      <c r="AI215" s="131"/>
      <c r="AJ215" s="131"/>
      <c r="AK215" s="131"/>
      <c r="AL215" s="131"/>
      <c r="AM215" s="131"/>
      <c r="AN215" s="131"/>
      <c r="AO215" s="131"/>
      <c r="AP215" s="131"/>
      <c r="AQ215" s="131"/>
      <c r="AR215" s="131"/>
      <c r="AS215" s="131"/>
      <c r="AT215" s="131"/>
      <c r="AU215" s="131"/>
      <c r="AV215" s="131"/>
      <c r="AW215" s="131"/>
      <c r="AX215" s="131"/>
      <c r="AY215" s="131"/>
      <c r="AZ215" s="131"/>
      <c r="BA215" s="131"/>
      <c r="BB215" s="131"/>
      <c r="BC215" s="131"/>
      <c r="BD215" s="131"/>
      <c r="BE215" s="131"/>
      <c r="BF215" s="131"/>
      <c r="BG215" s="131"/>
      <c r="BH215" s="131"/>
      <c r="BI215" s="131"/>
      <c r="BJ215" s="131"/>
      <c r="BK215" s="131"/>
      <c r="BL215" s="131"/>
      <c r="BM215" s="131"/>
      <c r="BN215" s="131"/>
      <c r="BO215" s="131"/>
      <c r="BP215" s="131"/>
      <c r="BQ215" s="131"/>
      <c r="BR215" s="131"/>
      <c r="BS215" s="131"/>
      <c r="BT215" s="131"/>
      <c r="BU215" s="131"/>
      <c r="BV215" s="131"/>
      <c r="BW215" s="131"/>
      <c r="BX215" s="131"/>
      <c r="BY215" s="131"/>
      <c r="BZ215" s="131"/>
      <c r="CA215" s="131"/>
      <c r="CB215" s="131"/>
      <c r="CC215" s="131"/>
      <c r="CD215" s="131"/>
      <c r="CE215" s="131"/>
      <c r="CF215" s="131"/>
      <c r="CG215" s="131"/>
      <c r="CH215" s="131"/>
      <c r="CI215" s="131"/>
      <c r="CJ215" s="131"/>
      <c r="CK215" s="131"/>
      <c r="CL215" s="131"/>
      <c r="CM215" s="131"/>
      <c r="CN215" s="131"/>
      <c r="CO215" s="131"/>
      <c r="CP215" s="131"/>
      <c r="CQ215" s="131"/>
      <c r="CR215" s="131"/>
      <c r="CS215" s="131"/>
    </row>
    <row r="216" spans="3:98" hidden="1" x14ac:dyDescent="0.35">
      <c r="C216" s="77" t="str">
        <f>C40</f>
        <v>B. Residual value</v>
      </c>
      <c r="D216" s="17">
        <f>D40</f>
        <v>1</v>
      </c>
      <c r="E216" s="492">
        <f>G216+NPV(G.Asm!$F$40,H216:INDEX(H216:CS216,RP))</f>
        <v>0</v>
      </c>
      <c r="F216" s="492">
        <f>SUMIF($G$4:$CS$4,"&lt;="&amp;RP,G216:CS216)</f>
        <v>0</v>
      </c>
      <c r="G216" s="66">
        <f t="shared" ref="G216:BR216" si="87">$D216*G40</f>
        <v>0</v>
      </c>
      <c r="H216" s="66">
        <f t="shared" si="87"/>
        <v>0</v>
      </c>
      <c r="I216" s="66">
        <f t="shared" si="87"/>
        <v>0</v>
      </c>
      <c r="J216" s="66">
        <f t="shared" si="87"/>
        <v>0</v>
      </c>
      <c r="K216" s="66">
        <f t="shared" si="87"/>
        <v>0</v>
      </c>
      <c r="L216" s="66">
        <f t="shared" si="87"/>
        <v>0</v>
      </c>
      <c r="M216" s="66">
        <f t="shared" si="87"/>
        <v>0</v>
      </c>
      <c r="N216" s="66">
        <f t="shared" si="87"/>
        <v>0</v>
      </c>
      <c r="O216" s="66">
        <f t="shared" si="87"/>
        <v>0</v>
      </c>
      <c r="P216" s="66">
        <f t="shared" si="87"/>
        <v>0</v>
      </c>
      <c r="Q216" s="66">
        <f t="shared" si="87"/>
        <v>0</v>
      </c>
      <c r="R216" s="66">
        <f t="shared" si="87"/>
        <v>0</v>
      </c>
      <c r="S216" s="66">
        <f t="shared" si="87"/>
        <v>0</v>
      </c>
      <c r="T216" s="66">
        <f t="shared" si="87"/>
        <v>0</v>
      </c>
      <c r="U216" s="66">
        <f t="shared" si="87"/>
        <v>0</v>
      </c>
      <c r="V216" s="66">
        <f t="shared" si="87"/>
        <v>0</v>
      </c>
      <c r="W216" s="66">
        <f t="shared" si="87"/>
        <v>0</v>
      </c>
      <c r="X216" s="66">
        <f t="shared" si="87"/>
        <v>0</v>
      </c>
      <c r="Y216" s="66">
        <f t="shared" si="87"/>
        <v>0</v>
      </c>
      <c r="Z216" s="66">
        <f t="shared" si="87"/>
        <v>0</v>
      </c>
      <c r="AA216" s="66">
        <f t="shared" si="87"/>
        <v>0</v>
      </c>
      <c r="AB216" s="66">
        <f t="shared" si="87"/>
        <v>0</v>
      </c>
      <c r="AC216" s="66">
        <f t="shared" si="87"/>
        <v>0</v>
      </c>
      <c r="AD216" s="66">
        <f t="shared" si="87"/>
        <v>0</v>
      </c>
      <c r="AE216" s="66">
        <f t="shared" si="87"/>
        <v>0</v>
      </c>
      <c r="AF216" s="66">
        <f t="shared" si="87"/>
        <v>0</v>
      </c>
      <c r="AG216" s="66">
        <f t="shared" si="87"/>
        <v>0</v>
      </c>
      <c r="AH216" s="66">
        <f t="shared" si="87"/>
        <v>0</v>
      </c>
      <c r="AI216" s="66">
        <f t="shared" si="87"/>
        <v>0</v>
      </c>
      <c r="AJ216" s="66">
        <f t="shared" si="87"/>
        <v>0</v>
      </c>
      <c r="AK216" s="66">
        <f t="shared" si="87"/>
        <v>0</v>
      </c>
      <c r="AL216" s="66">
        <f t="shared" si="87"/>
        <v>0</v>
      </c>
      <c r="AM216" s="66">
        <f t="shared" si="87"/>
        <v>0</v>
      </c>
      <c r="AN216" s="66">
        <f t="shared" si="87"/>
        <v>0</v>
      </c>
      <c r="AO216" s="66">
        <f t="shared" si="87"/>
        <v>0</v>
      </c>
      <c r="AP216" s="66">
        <f t="shared" si="87"/>
        <v>0</v>
      </c>
      <c r="AQ216" s="66">
        <f t="shared" si="87"/>
        <v>0</v>
      </c>
      <c r="AR216" s="66">
        <f t="shared" si="87"/>
        <v>0</v>
      </c>
      <c r="AS216" s="66">
        <f t="shared" si="87"/>
        <v>0</v>
      </c>
      <c r="AT216" s="66">
        <f t="shared" si="87"/>
        <v>0</v>
      </c>
      <c r="AU216" s="66">
        <f t="shared" si="87"/>
        <v>0</v>
      </c>
      <c r="AV216" s="66">
        <f t="shared" si="87"/>
        <v>0</v>
      </c>
      <c r="AW216" s="66">
        <f t="shared" si="87"/>
        <v>0</v>
      </c>
      <c r="AX216" s="66">
        <f t="shared" si="87"/>
        <v>0</v>
      </c>
      <c r="AY216" s="66">
        <f t="shared" si="87"/>
        <v>0</v>
      </c>
      <c r="AZ216" s="66">
        <f t="shared" si="87"/>
        <v>0</v>
      </c>
      <c r="BA216" s="66">
        <f t="shared" si="87"/>
        <v>0</v>
      </c>
      <c r="BB216" s="66">
        <f t="shared" si="87"/>
        <v>0</v>
      </c>
      <c r="BC216" s="66">
        <f t="shared" si="87"/>
        <v>0</v>
      </c>
      <c r="BD216" s="66">
        <f t="shared" si="87"/>
        <v>0</v>
      </c>
      <c r="BE216" s="66">
        <f t="shared" si="87"/>
        <v>0</v>
      </c>
      <c r="BF216" s="66">
        <f t="shared" si="87"/>
        <v>0</v>
      </c>
      <c r="BG216" s="66">
        <f t="shared" si="87"/>
        <v>0</v>
      </c>
      <c r="BH216" s="66">
        <f t="shared" si="87"/>
        <v>0</v>
      </c>
      <c r="BI216" s="66">
        <f t="shared" si="87"/>
        <v>0</v>
      </c>
      <c r="BJ216" s="66">
        <f t="shared" si="87"/>
        <v>0</v>
      </c>
      <c r="BK216" s="66">
        <f t="shared" si="87"/>
        <v>0</v>
      </c>
      <c r="BL216" s="66">
        <f t="shared" si="87"/>
        <v>0</v>
      </c>
      <c r="BM216" s="66">
        <f t="shared" si="87"/>
        <v>0</v>
      </c>
      <c r="BN216" s="66">
        <f t="shared" si="87"/>
        <v>0</v>
      </c>
      <c r="BO216" s="66">
        <f t="shared" si="87"/>
        <v>0</v>
      </c>
      <c r="BP216" s="66">
        <f t="shared" si="87"/>
        <v>0</v>
      </c>
      <c r="BQ216" s="66">
        <f t="shared" si="87"/>
        <v>0</v>
      </c>
      <c r="BR216" s="66">
        <f t="shared" si="87"/>
        <v>0</v>
      </c>
      <c r="BS216" s="66">
        <f t="shared" ref="BS216:CS216" si="88">$D216*BS40</f>
        <v>0</v>
      </c>
      <c r="BT216" s="66">
        <f t="shared" si="88"/>
        <v>0</v>
      </c>
      <c r="BU216" s="66">
        <f t="shared" si="88"/>
        <v>0</v>
      </c>
      <c r="BV216" s="66">
        <f t="shared" si="88"/>
        <v>0</v>
      </c>
      <c r="BW216" s="66">
        <f t="shared" si="88"/>
        <v>0</v>
      </c>
      <c r="BX216" s="66">
        <f t="shared" si="88"/>
        <v>0</v>
      </c>
      <c r="BY216" s="66">
        <f t="shared" si="88"/>
        <v>0</v>
      </c>
      <c r="BZ216" s="66">
        <f t="shared" si="88"/>
        <v>0</v>
      </c>
      <c r="CA216" s="66">
        <f t="shared" si="88"/>
        <v>0</v>
      </c>
      <c r="CB216" s="66">
        <f t="shared" si="88"/>
        <v>0</v>
      </c>
      <c r="CC216" s="66">
        <f t="shared" si="88"/>
        <v>0</v>
      </c>
      <c r="CD216" s="66">
        <f t="shared" si="88"/>
        <v>0</v>
      </c>
      <c r="CE216" s="66">
        <f t="shared" si="88"/>
        <v>0</v>
      </c>
      <c r="CF216" s="66">
        <f t="shared" si="88"/>
        <v>0</v>
      </c>
      <c r="CG216" s="66">
        <f t="shared" si="88"/>
        <v>0</v>
      </c>
      <c r="CH216" s="66">
        <f t="shared" si="88"/>
        <v>0</v>
      </c>
      <c r="CI216" s="66">
        <f t="shared" si="88"/>
        <v>0</v>
      </c>
      <c r="CJ216" s="66">
        <f t="shared" si="88"/>
        <v>0</v>
      </c>
      <c r="CK216" s="66">
        <f t="shared" si="88"/>
        <v>0</v>
      </c>
      <c r="CL216" s="66">
        <f t="shared" si="88"/>
        <v>0</v>
      </c>
      <c r="CM216" s="66">
        <f t="shared" si="88"/>
        <v>0</v>
      </c>
      <c r="CN216" s="66">
        <f t="shared" si="88"/>
        <v>0</v>
      </c>
      <c r="CO216" s="66">
        <f t="shared" si="88"/>
        <v>0</v>
      </c>
      <c r="CP216" s="66">
        <f t="shared" si="88"/>
        <v>0</v>
      </c>
      <c r="CQ216" s="66">
        <f t="shared" si="88"/>
        <v>0</v>
      </c>
      <c r="CR216" s="66">
        <f t="shared" si="88"/>
        <v>0</v>
      </c>
      <c r="CS216" s="66">
        <f t="shared" si="88"/>
        <v>0</v>
      </c>
    </row>
    <row r="217" spans="3:98" hidden="1" x14ac:dyDescent="0.35">
      <c r="C217" s="34"/>
      <c r="E217" s="495"/>
      <c r="F217" s="495"/>
      <c r="G217" s="131"/>
      <c r="H217" s="131"/>
      <c r="I217" s="131"/>
      <c r="J217" s="131"/>
      <c r="K217" s="131"/>
      <c r="L217" s="131"/>
      <c r="M217" s="131"/>
      <c r="N217" s="131"/>
      <c r="O217" s="131"/>
      <c r="P217" s="131"/>
      <c r="Q217" s="131"/>
      <c r="R217" s="131"/>
      <c r="S217" s="131"/>
      <c r="T217" s="131"/>
      <c r="U217" s="131"/>
      <c r="V217" s="131"/>
      <c r="W217" s="131"/>
      <c r="X217" s="131"/>
      <c r="Y217" s="131"/>
      <c r="Z217" s="131"/>
      <c r="AA217" s="131"/>
      <c r="AB217" s="131"/>
      <c r="AC217" s="131"/>
      <c r="AD217" s="131"/>
      <c r="AE217" s="131"/>
      <c r="AF217" s="131"/>
      <c r="AG217" s="131"/>
      <c r="AH217" s="131"/>
      <c r="AI217" s="131"/>
      <c r="AJ217" s="131"/>
      <c r="AK217" s="131"/>
      <c r="AL217" s="131"/>
      <c r="AM217" s="131"/>
      <c r="AN217" s="131"/>
      <c r="AO217" s="131"/>
      <c r="AP217" s="131"/>
      <c r="AQ217" s="131"/>
      <c r="AR217" s="131"/>
      <c r="AS217" s="131"/>
      <c r="AT217" s="131"/>
      <c r="AU217" s="131"/>
      <c r="AV217" s="131"/>
      <c r="AW217" s="131"/>
      <c r="AX217" s="131"/>
      <c r="AY217" s="131"/>
      <c r="AZ217" s="131"/>
      <c r="BA217" s="131"/>
      <c r="BB217" s="131"/>
      <c r="BC217" s="131"/>
      <c r="BD217" s="131"/>
      <c r="BE217" s="131"/>
      <c r="BF217" s="131"/>
      <c r="BG217" s="131"/>
      <c r="BH217" s="131"/>
      <c r="BI217" s="131"/>
      <c r="BJ217" s="131"/>
      <c r="BK217" s="131"/>
      <c r="BL217" s="131"/>
      <c r="BM217" s="131"/>
      <c r="BN217" s="131"/>
      <c r="BO217" s="131"/>
      <c r="BP217" s="131"/>
      <c r="BQ217" s="131"/>
      <c r="BR217" s="131"/>
      <c r="BS217" s="131"/>
      <c r="BT217" s="131"/>
      <c r="BU217" s="131"/>
      <c r="BV217" s="131"/>
      <c r="BW217" s="131"/>
      <c r="BX217" s="131"/>
      <c r="BY217" s="131"/>
      <c r="BZ217" s="131"/>
      <c r="CA217" s="131"/>
      <c r="CB217" s="131"/>
      <c r="CC217" s="131"/>
      <c r="CD217" s="131"/>
      <c r="CE217" s="131"/>
      <c r="CF217" s="131"/>
      <c r="CG217" s="131"/>
      <c r="CH217" s="131"/>
      <c r="CI217" s="131"/>
      <c r="CJ217" s="131"/>
      <c r="CK217" s="131"/>
      <c r="CL217" s="131"/>
      <c r="CM217" s="131"/>
      <c r="CN217" s="131"/>
      <c r="CO217" s="131"/>
      <c r="CP217" s="131"/>
      <c r="CQ217" s="131"/>
      <c r="CR217" s="131"/>
      <c r="CS217" s="131"/>
    </row>
    <row r="218" spans="3:98" customFormat="1" hidden="1" x14ac:dyDescent="0.35">
      <c r="C218" s="77" t="str">
        <f>C44</f>
        <v>C. Total operating and maintenance costs</v>
      </c>
      <c r="D218" s="557" t="s">
        <v>23</v>
      </c>
      <c r="E218" s="492">
        <f t="shared" ref="E218:BP218" si="89">SUM(E219:E230)</f>
        <v>0</v>
      </c>
      <c r="F218" s="492">
        <f t="shared" si="89"/>
        <v>0</v>
      </c>
      <c r="G218" s="492">
        <f t="shared" si="89"/>
        <v>0</v>
      </c>
      <c r="H218" s="492">
        <f t="shared" si="89"/>
        <v>0</v>
      </c>
      <c r="I218" s="492">
        <f t="shared" si="89"/>
        <v>0</v>
      </c>
      <c r="J218" s="492">
        <f t="shared" si="89"/>
        <v>0</v>
      </c>
      <c r="K218" s="492">
        <f t="shared" si="89"/>
        <v>0</v>
      </c>
      <c r="L218" s="492">
        <f t="shared" si="89"/>
        <v>0</v>
      </c>
      <c r="M218" s="492">
        <f t="shared" si="89"/>
        <v>0</v>
      </c>
      <c r="N218" s="492">
        <f t="shared" si="89"/>
        <v>0</v>
      </c>
      <c r="O218" s="492">
        <f t="shared" si="89"/>
        <v>0</v>
      </c>
      <c r="P218" s="492">
        <f t="shared" si="89"/>
        <v>0</v>
      </c>
      <c r="Q218" s="492">
        <f t="shared" si="89"/>
        <v>0</v>
      </c>
      <c r="R218" s="492">
        <f t="shared" si="89"/>
        <v>0</v>
      </c>
      <c r="S218" s="492">
        <f t="shared" si="89"/>
        <v>0</v>
      </c>
      <c r="T218" s="492">
        <f t="shared" si="89"/>
        <v>0</v>
      </c>
      <c r="U218" s="492">
        <f t="shared" si="89"/>
        <v>0</v>
      </c>
      <c r="V218" s="492">
        <f t="shared" si="89"/>
        <v>0</v>
      </c>
      <c r="W218" s="492">
        <f t="shared" si="89"/>
        <v>0</v>
      </c>
      <c r="X218" s="492">
        <f t="shared" si="89"/>
        <v>0</v>
      </c>
      <c r="Y218" s="492">
        <f t="shared" si="89"/>
        <v>0</v>
      </c>
      <c r="Z218" s="492">
        <f t="shared" si="89"/>
        <v>0</v>
      </c>
      <c r="AA218" s="492">
        <f t="shared" si="89"/>
        <v>0</v>
      </c>
      <c r="AB218" s="492">
        <f t="shared" si="89"/>
        <v>0</v>
      </c>
      <c r="AC218" s="492">
        <f t="shared" si="89"/>
        <v>0</v>
      </c>
      <c r="AD218" s="492">
        <f t="shared" si="89"/>
        <v>0</v>
      </c>
      <c r="AE218" s="492">
        <f t="shared" si="89"/>
        <v>0</v>
      </c>
      <c r="AF218" s="492">
        <f t="shared" si="89"/>
        <v>0</v>
      </c>
      <c r="AG218" s="492">
        <f t="shared" si="89"/>
        <v>0</v>
      </c>
      <c r="AH218" s="492">
        <f t="shared" si="89"/>
        <v>0</v>
      </c>
      <c r="AI218" s="492">
        <f t="shared" si="89"/>
        <v>0</v>
      </c>
      <c r="AJ218" s="492">
        <f t="shared" si="89"/>
        <v>0</v>
      </c>
      <c r="AK218" s="492">
        <f t="shared" si="89"/>
        <v>0</v>
      </c>
      <c r="AL218" s="492">
        <f t="shared" si="89"/>
        <v>0</v>
      </c>
      <c r="AM218" s="492">
        <f t="shared" si="89"/>
        <v>0</v>
      </c>
      <c r="AN218" s="492">
        <f t="shared" si="89"/>
        <v>0</v>
      </c>
      <c r="AO218" s="492">
        <f t="shared" si="89"/>
        <v>0</v>
      </c>
      <c r="AP218" s="492">
        <f t="shared" si="89"/>
        <v>0</v>
      </c>
      <c r="AQ218" s="492">
        <f t="shared" si="89"/>
        <v>0</v>
      </c>
      <c r="AR218" s="492">
        <f t="shared" si="89"/>
        <v>0</v>
      </c>
      <c r="AS218" s="492">
        <f t="shared" si="89"/>
        <v>0</v>
      </c>
      <c r="AT218" s="492">
        <f t="shared" si="89"/>
        <v>0</v>
      </c>
      <c r="AU218" s="492">
        <f t="shared" si="89"/>
        <v>0</v>
      </c>
      <c r="AV218" s="492">
        <f t="shared" si="89"/>
        <v>0</v>
      </c>
      <c r="AW218" s="492">
        <f t="shared" si="89"/>
        <v>0</v>
      </c>
      <c r="AX218" s="492">
        <f t="shared" si="89"/>
        <v>0</v>
      </c>
      <c r="AY218" s="492">
        <f t="shared" si="89"/>
        <v>0</v>
      </c>
      <c r="AZ218" s="492">
        <f t="shared" si="89"/>
        <v>0</v>
      </c>
      <c r="BA218" s="492">
        <f t="shared" si="89"/>
        <v>0</v>
      </c>
      <c r="BB218" s="492">
        <f t="shared" si="89"/>
        <v>0</v>
      </c>
      <c r="BC218" s="492">
        <f t="shared" si="89"/>
        <v>0</v>
      </c>
      <c r="BD218" s="492">
        <f t="shared" si="89"/>
        <v>0</v>
      </c>
      <c r="BE218" s="492">
        <f t="shared" si="89"/>
        <v>0</v>
      </c>
      <c r="BF218" s="492">
        <f t="shared" si="89"/>
        <v>0</v>
      </c>
      <c r="BG218" s="492">
        <f t="shared" si="89"/>
        <v>0</v>
      </c>
      <c r="BH218" s="492">
        <f t="shared" si="89"/>
        <v>0</v>
      </c>
      <c r="BI218" s="492">
        <f t="shared" si="89"/>
        <v>0</v>
      </c>
      <c r="BJ218" s="492">
        <f t="shared" si="89"/>
        <v>0</v>
      </c>
      <c r="BK218" s="492">
        <f t="shared" si="89"/>
        <v>0</v>
      </c>
      <c r="BL218" s="492">
        <f t="shared" si="89"/>
        <v>0</v>
      </c>
      <c r="BM218" s="492">
        <f t="shared" si="89"/>
        <v>0</v>
      </c>
      <c r="BN218" s="492">
        <f t="shared" si="89"/>
        <v>0</v>
      </c>
      <c r="BO218" s="492">
        <f t="shared" si="89"/>
        <v>0</v>
      </c>
      <c r="BP218" s="492">
        <f t="shared" si="89"/>
        <v>0</v>
      </c>
      <c r="BQ218" s="492">
        <f t="shared" ref="BQ218:CS218" si="90">SUM(BQ219:BQ230)</f>
        <v>0</v>
      </c>
      <c r="BR218" s="492">
        <f t="shared" si="90"/>
        <v>0</v>
      </c>
      <c r="BS218" s="492">
        <f t="shared" si="90"/>
        <v>0</v>
      </c>
      <c r="BT218" s="492">
        <f t="shared" si="90"/>
        <v>0</v>
      </c>
      <c r="BU218" s="492">
        <f t="shared" si="90"/>
        <v>0</v>
      </c>
      <c r="BV218" s="492">
        <f t="shared" si="90"/>
        <v>0</v>
      </c>
      <c r="BW218" s="492">
        <f t="shared" si="90"/>
        <v>0</v>
      </c>
      <c r="BX218" s="492">
        <f t="shared" si="90"/>
        <v>0</v>
      </c>
      <c r="BY218" s="492">
        <f t="shared" si="90"/>
        <v>0</v>
      </c>
      <c r="BZ218" s="492">
        <f t="shared" si="90"/>
        <v>0</v>
      </c>
      <c r="CA218" s="492">
        <f t="shared" si="90"/>
        <v>0</v>
      </c>
      <c r="CB218" s="492">
        <f t="shared" si="90"/>
        <v>0</v>
      </c>
      <c r="CC218" s="492">
        <f t="shared" si="90"/>
        <v>0</v>
      </c>
      <c r="CD218" s="492">
        <f t="shared" si="90"/>
        <v>0</v>
      </c>
      <c r="CE218" s="492">
        <f t="shared" si="90"/>
        <v>0</v>
      </c>
      <c r="CF218" s="492">
        <f t="shared" si="90"/>
        <v>0</v>
      </c>
      <c r="CG218" s="492">
        <f t="shared" si="90"/>
        <v>0</v>
      </c>
      <c r="CH218" s="492">
        <f t="shared" si="90"/>
        <v>0</v>
      </c>
      <c r="CI218" s="492">
        <f t="shared" si="90"/>
        <v>0</v>
      </c>
      <c r="CJ218" s="492">
        <f t="shared" si="90"/>
        <v>0</v>
      </c>
      <c r="CK218" s="492">
        <f t="shared" si="90"/>
        <v>0</v>
      </c>
      <c r="CL218" s="492">
        <f t="shared" si="90"/>
        <v>0</v>
      </c>
      <c r="CM218" s="492">
        <f t="shared" si="90"/>
        <v>0</v>
      </c>
      <c r="CN218" s="492">
        <f t="shared" si="90"/>
        <v>0</v>
      </c>
      <c r="CO218" s="492">
        <f t="shared" si="90"/>
        <v>0</v>
      </c>
      <c r="CP218" s="492">
        <f t="shared" si="90"/>
        <v>0</v>
      </c>
      <c r="CQ218" s="492">
        <f t="shared" si="90"/>
        <v>0</v>
      </c>
      <c r="CR218" s="492">
        <f t="shared" si="90"/>
        <v>0</v>
      </c>
      <c r="CS218" s="492">
        <f t="shared" si="90"/>
        <v>0</v>
      </c>
      <c r="CT218" s="13"/>
    </row>
    <row r="219" spans="3:98" customFormat="1" hidden="1" x14ac:dyDescent="0.35">
      <c r="C219" s="81" t="str">
        <f t="shared" ref="C219:C229" si="91">IF(OR(ISBLANK(C45),C45="Spare"),"",C45)</f>
        <v/>
      </c>
      <c r="D219" s="17" t="str">
        <f t="shared" ref="D219:D230" si="92">D45</f>
        <v/>
      </c>
      <c r="E219" s="492">
        <f>G219+NPV(G.Asm!$F$40,H219:INDEX(H219:CS219,RP))</f>
        <v>0</v>
      </c>
      <c r="F219" s="492">
        <f t="shared" ref="F219:F230" si="93">SUMIF($G$4:$CS$4,"&lt;="&amp;RP,G219:CS219)</f>
        <v>0</v>
      </c>
      <c r="G219" s="66">
        <f t="shared" ref="G219:BR222" si="94">IFERROR($D219*G45,0)</f>
        <v>0</v>
      </c>
      <c r="H219" s="66">
        <f t="shared" si="94"/>
        <v>0</v>
      </c>
      <c r="I219" s="66">
        <f t="shared" si="94"/>
        <v>0</v>
      </c>
      <c r="J219" s="66">
        <f t="shared" si="94"/>
        <v>0</v>
      </c>
      <c r="K219" s="66">
        <f t="shared" si="94"/>
        <v>0</v>
      </c>
      <c r="L219" s="66">
        <f t="shared" si="94"/>
        <v>0</v>
      </c>
      <c r="M219" s="66">
        <f t="shared" si="94"/>
        <v>0</v>
      </c>
      <c r="N219" s="66">
        <f t="shared" si="94"/>
        <v>0</v>
      </c>
      <c r="O219" s="66">
        <f t="shared" si="94"/>
        <v>0</v>
      </c>
      <c r="P219" s="66">
        <f t="shared" si="94"/>
        <v>0</v>
      </c>
      <c r="Q219" s="66">
        <f t="shared" si="94"/>
        <v>0</v>
      </c>
      <c r="R219" s="66">
        <f t="shared" si="94"/>
        <v>0</v>
      </c>
      <c r="S219" s="66">
        <f t="shared" si="94"/>
        <v>0</v>
      </c>
      <c r="T219" s="66">
        <f t="shared" si="94"/>
        <v>0</v>
      </c>
      <c r="U219" s="66">
        <f t="shared" si="94"/>
        <v>0</v>
      </c>
      <c r="V219" s="66">
        <f t="shared" si="94"/>
        <v>0</v>
      </c>
      <c r="W219" s="66">
        <f t="shared" si="94"/>
        <v>0</v>
      </c>
      <c r="X219" s="66">
        <f t="shared" si="94"/>
        <v>0</v>
      </c>
      <c r="Y219" s="66">
        <f t="shared" si="94"/>
        <v>0</v>
      </c>
      <c r="Z219" s="66">
        <f t="shared" si="94"/>
        <v>0</v>
      </c>
      <c r="AA219" s="66">
        <f t="shared" si="94"/>
        <v>0</v>
      </c>
      <c r="AB219" s="66">
        <f t="shared" si="94"/>
        <v>0</v>
      </c>
      <c r="AC219" s="66">
        <f t="shared" si="94"/>
        <v>0</v>
      </c>
      <c r="AD219" s="66">
        <f t="shared" si="94"/>
        <v>0</v>
      </c>
      <c r="AE219" s="66">
        <f t="shared" si="94"/>
        <v>0</v>
      </c>
      <c r="AF219" s="66">
        <f t="shared" si="94"/>
        <v>0</v>
      </c>
      <c r="AG219" s="66">
        <f t="shared" si="94"/>
        <v>0</v>
      </c>
      <c r="AH219" s="66">
        <f t="shared" si="94"/>
        <v>0</v>
      </c>
      <c r="AI219" s="66">
        <f t="shared" si="94"/>
        <v>0</v>
      </c>
      <c r="AJ219" s="66">
        <f t="shared" si="94"/>
        <v>0</v>
      </c>
      <c r="AK219" s="66">
        <f t="shared" si="94"/>
        <v>0</v>
      </c>
      <c r="AL219" s="66">
        <f t="shared" si="94"/>
        <v>0</v>
      </c>
      <c r="AM219" s="66">
        <f t="shared" si="94"/>
        <v>0</v>
      </c>
      <c r="AN219" s="66">
        <f t="shared" si="94"/>
        <v>0</v>
      </c>
      <c r="AO219" s="66">
        <f t="shared" si="94"/>
        <v>0</v>
      </c>
      <c r="AP219" s="66">
        <f t="shared" si="94"/>
        <v>0</v>
      </c>
      <c r="AQ219" s="66">
        <f t="shared" si="94"/>
        <v>0</v>
      </c>
      <c r="AR219" s="66">
        <f t="shared" si="94"/>
        <v>0</v>
      </c>
      <c r="AS219" s="66">
        <f t="shared" si="94"/>
        <v>0</v>
      </c>
      <c r="AT219" s="66">
        <f t="shared" si="94"/>
        <v>0</v>
      </c>
      <c r="AU219" s="66">
        <f t="shared" si="94"/>
        <v>0</v>
      </c>
      <c r="AV219" s="66">
        <f t="shared" si="94"/>
        <v>0</v>
      </c>
      <c r="AW219" s="66">
        <f t="shared" si="94"/>
        <v>0</v>
      </c>
      <c r="AX219" s="66">
        <f t="shared" si="94"/>
        <v>0</v>
      </c>
      <c r="AY219" s="66">
        <f t="shared" si="94"/>
        <v>0</v>
      </c>
      <c r="AZ219" s="66">
        <f t="shared" si="94"/>
        <v>0</v>
      </c>
      <c r="BA219" s="66">
        <f t="shared" si="94"/>
        <v>0</v>
      </c>
      <c r="BB219" s="66">
        <f t="shared" si="94"/>
        <v>0</v>
      </c>
      <c r="BC219" s="66">
        <f t="shared" si="94"/>
        <v>0</v>
      </c>
      <c r="BD219" s="66">
        <f t="shared" si="94"/>
        <v>0</v>
      </c>
      <c r="BE219" s="66">
        <f t="shared" si="94"/>
        <v>0</v>
      </c>
      <c r="BF219" s="66">
        <f t="shared" si="94"/>
        <v>0</v>
      </c>
      <c r="BG219" s="66">
        <f t="shared" si="94"/>
        <v>0</v>
      </c>
      <c r="BH219" s="66">
        <f t="shared" si="94"/>
        <v>0</v>
      </c>
      <c r="BI219" s="66">
        <f t="shared" si="94"/>
        <v>0</v>
      </c>
      <c r="BJ219" s="66">
        <f t="shared" si="94"/>
        <v>0</v>
      </c>
      <c r="BK219" s="66">
        <f t="shared" si="94"/>
        <v>0</v>
      </c>
      <c r="BL219" s="66">
        <f t="shared" si="94"/>
        <v>0</v>
      </c>
      <c r="BM219" s="66">
        <f t="shared" si="94"/>
        <v>0</v>
      </c>
      <c r="BN219" s="66">
        <f t="shared" si="94"/>
        <v>0</v>
      </c>
      <c r="BO219" s="66">
        <f t="shared" si="94"/>
        <v>0</v>
      </c>
      <c r="BP219" s="66">
        <f t="shared" si="94"/>
        <v>0</v>
      </c>
      <c r="BQ219" s="66">
        <f t="shared" si="94"/>
        <v>0</v>
      </c>
      <c r="BR219" s="66">
        <f t="shared" si="94"/>
        <v>0</v>
      </c>
      <c r="BS219" s="66">
        <f t="shared" ref="BS219:CS228" si="95">IFERROR($D219*BS45,0)</f>
        <v>0</v>
      </c>
      <c r="BT219" s="66">
        <f t="shared" si="95"/>
        <v>0</v>
      </c>
      <c r="BU219" s="66">
        <f t="shared" si="95"/>
        <v>0</v>
      </c>
      <c r="BV219" s="66">
        <f t="shared" si="95"/>
        <v>0</v>
      </c>
      <c r="BW219" s="66">
        <f t="shared" si="95"/>
        <v>0</v>
      </c>
      <c r="BX219" s="66">
        <f t="shared" si="95"/>
        <v>0</v>
      </c>
      <c r="BY219" s="66">
        <f t="shared" si="95"/>
        <v>0</v>
      </c>
      <c r="BZ219" s="66">
        <f t="shared" si="95"/>
        <v>0</v>
      </c>
      <c r="CA219" s="66">
        <f t="shared" si="95"/>
        <v>0</v>
      </c>
      <c r="CB219" s="66">
        <f t="shared" si="95"/>
        <v>0</v>
      </c>
      <c r="CC219" s="66">
        <f t="shared" si="95"/>
        <v>0</v>
      </c>
      <c r="CD219" s="66">
        <f t="shared" si="95"/>
        <v>0</v>
      </c>
      <c r="CE219" s="66">
        <f t="shared" si="95"/>
        <v>0</v>
      </c>
      <c r="CF219" s="66">
        <f t="shared" si="95"/>
        <v>0</v>
      </c>
      <c r="CG219" s="66">
        <f t="shared" si="95"/>
        <v>0</v>
      </c>
      <c r="CH219" s="66">
        <f t="shared" si="95"/>
        <v>0</v>
      </c>
      <c r="CI219" s="66">
        <f t="shared" si="95"/>
        <v>0</v>
      </c>
      <c r="CJ219" s="66">
        <f t="shared" si="95"/>
        <v>0</v>
      </c>
      <c r="CK219" s="66">
        <f t="shared" si="95"/>
        <v>0</v>
      </c>
      <c r="CL219" s="66">
        <f t="shared" si="95"/>
        <v>0</v>
      </c>
      <c r="CM219" s="66">
        <f t="shared" si="95"/>
        <v>0</v>
      </c>
      <c r="CN219" s="66">
        <f t="shared" si="95"/>
        <v>0</v>
      </c>
      <c r="CO219" s="66">
        <f t="shared" si="95"/>
        <v>0</v>
      </c>
      <c r="CP219" s="66">
        <f t="shared" si="95"/>
        <v>0</v>
      </c>
      <c r="CQ219" s="66">
        <f t="shared" si="95"/>
        <v>0</v>
      </c>
      <c r="CR219" s="66">
        <f t="shared" si="95"/>
        <v>0</v>
      </c>
      <c r="CS219" s="66">
        <f t="shared" si="95"/>
        <v>0</v>
      </c>
      <c r="CT219" s="3"/>
    </row>
    <row r="220" spans="3:98" customFormat="1" hidden="1" x14ac:dyDescent="0.35">
      <c r="C220" s="81" t="str">
        <f t="shared" si="91"/>
        <v/>
      </c>
      <c r="D220" s="17" t="str">
        <f t="shared" si="92"/>
        <v/>
      </c>
      <c r="E220" s="492">
        <f>G220+NPV(G.Asm!$F$40,H220:INDEX(H220:CS220,RP))</f>
        <v>0</v>
      </c>
      <c r="F220" s="492">
        <f t="shared" si="93"/>
        <v>0</v>
      </c>
      <c r="G220" s="66">
        <f t="shared" si="94"/>
        <v>0</v>
      </c>
      <c r="H220" s="66">
        <f t="shared" si="94"/>
        <v>0</v>
      </c>
      <c r="I220" s="66">
        <f t="shared" si="94"/>
        <v>0</v>
      </c>
      <c r="J220" s="66">
        <f t="shared" si="94"/>
        <v>0</v>
      </c>
      <c r="K220" s="66">
        <f t="shared" si="94"/>
        <v>0</v>
      </c>
      <c r="L220" s="66">
        <f t="shared" si="94"/>
        <v>0</v>
      </c>
      <c r="M220" s="66">
        <f t="shared" si="94"/>
        <v>0</v>
      </c>
      <c r="N220" s="66">
        <f t="shared" si="94"/>
        <v>0</v>
      </c>
      <c r="O220" s="66">
        <f t="shared" si="94"/>
        <v>0</v>
      </c>
      <c r="P220" s="66">
        <f t="shared" si="94"/>
        <v>0</v>
      </c>
      <c r="Q220" s="66">
        <f t="shared" si="94"/>
        <v>0</v>
      </c>
      <c r="R220" s="66">
        <f t="shared" si="94"/>
        <v>0</v>
      </c>
      <c r="S220" s="66">
        <f t="shared" si="94"/>
        <v>0</v>
      </c>
      <c r="T220" s="66">
        <f t="shared" si="94"/>
        <v>0</v>
      </c>
      <c r="U220" s="66">
        <f t="shared" si="94"/>
        <v>0</v>
      </c>
      <c r="V220" s="66">
        <f t="shared" si="94"/>
        <v>0</v>
      </c>
      <c r="W220" s="66">
        <f t="shared" si="94"/>
        <v>0</v>
      </c>
      <c r="X220" s="66">
        <f t="shared" si="94"/>
        <v>0</v>
      </c>
      <c r="Y220" s="66">
        <f t="shared" si="94"/>
        <v>0</v>
      </c>
      <c r="Z220" s="66">
        <f t="shared" si="94"/>
        <v>0</v>
      </c>
      <c r="AA220" s="66">
        <f t="shared" si="94"/>
        <v>0</v>
      </c>
      <c r="AB220" s="66">
        <f t="shared" si="94"/>
        <v>0</v>
      </c>
      <c r="AC220" s="66">
        <f t="shared" si="94"/>
        <v>0</v>
      </c>
      <c r="AD220" s="66">
        <f t="shared" si="94"/>
        <v>0</v>
      </c>
      <c r="AE220" s="66">
        <f t="shared" si="94"/>
        <v>0</v>
      </c>
      <c r="AF220" s="66">
        <f t="shared" si="94"/>
        <v>0</v>
      </c>
      <c r="AG220" s="66">
        <f t="shared" si="94"/>
        <v>0</v>
      </c>
      <c r="AH220" s="66">
        <f t="shared" si="94"/>
        <v>0</v>
      </c>
      <c r="AI220" s="66">
        <f t="shared" si="94"/>
        <v>0</v>
      </c>
      <c r="AJ220" s="66">
        <f t="shared" si="94"/>
        <v>0</v>
      </c>
      <c r="AK220" s="66">
        <f t="shared" si="94"/>
        <v>0</v>
      </c>
      <c r="AL220" s="66">
        <f t="shared" si="94"/>
        <v>0</v>
      </c>
      <c r="AM220" s="66">
        <f t="shared" si="94"/>
        <v>0</v>
      </c>
      <c r="AN220" s="66">
        <f t="shared" si="94"/>
        <v>0</v>
      </c>
      <c r="AO220" s="66">
        <f t="shared" si="94"/>
        <v>0</v>
      </c>
      <c r="AP220" s="66">
        <f t="shared" si="94"/>
        <v>0</v>
      </c>
      <c r="AQ220" s="66">
        <f t="shared" si="94"/>
        <v>0</v>
      </c>
      <c r="AR220" s="66">
        <f t="shared" si="94"/>
        <v>0</v>
      </c>
      <c r="AS220" s="66">
        <f t="shared" si="94"/>
        <v>0</v>
      </c>
      <c r="AT220" s="66">
        <f t="shared" si="94"/>
        <v>0</v>
      </c>
      <c r="AU220" s="66">
        <f t="shared" si="94"/>
        <v>0</v>
      </c>
      <c r="AV220" s="66">
        <f t="shared" si="94"/>
        <v>0</v>
      </c>
      <c r="AW220" s="66">
        <f t="shared" si="94"/>
        <v>0</v>
      </c>
      <c r="AX220" s="66">
        <f t="shared" si="94"/>
        <v>0</v>
      </c>
      <c r="AY220" s="66">
        <f t="shared" si="94"/>
        <v>0</v>
      </c>
      <c r="AZ220" s="66">
        <f t="shared" si="94"/>
        <v>0</v>
      </c>
      <c r="BA220" s="66">
        <f t="shared" si="94"/>
        <v>0</v>
      </c>
      <c r="BB220" s="66">
        <f t="shared" si="94"/>
        <v>0</v>
      </c>
      <c r="BC220" s="66">
        <f t="shared" si="94"/>
        <v>0</v>
      </c>
      <c r="BD220" s="66">
        <f t="shared" si="94"/>
        <v>0</v>
      </c>
      <c r="BE220" s="66">
        <f t="shared" si="94"/>
        <v>0</v>
      </c>
      <c r="BF220" s="66">
        <f t="shared" si="94"/>
        <v>0</v>
      </c>
      <c r="BG220" s="66">
        <f t="shared" si="94"/>
        <v>0</v>
      </c>
      <c r="BH220" s="66">
        <f t="shared" si="94"/>
        <v>0</v>
      </c>
      <c r="BI220" s="66">
        <f t="shared" si="94"/>
        <v>0</v>
      </c>
      <c r="BJ220" s="66">
        <f t="shared" si="94"/>
        <v>0</v>
      </c>
      <c r="BK220" s="66">
        <f t="shared" si="94"/>
        <v>0</v>
      </c>
      <c r="BL220" s="66">
        <f t="shared" si="94"/>
        <v>0</v>
      </c>
      <c r="BM220" s="66">
        <f t="shared" si="94"/>
        <v>0</v>
      </c>
      <c r="BN220" s="66">
        <f t="shared" si="94"/>
        <v>0</v>
      </c>
      <c r="BO220" s="66">
        <f t="shared" si="94"/>
        <v>0</v>
      </c>
      <c r="BP220" s="66">
        <f t="shared" si="94"/>
        <v>0</v>
      </c>
      <c r="BQ220" s="66">
        <f t="shared" si="94"/>
        <v>0</v>
      </c>
      <c r="BR220" s="66">
        <f t="shared" si="94"/>
        <v>0</v>
      </c>
      <c r="BS220" s="66">
        <f t="shared" si="95"/>
        <v>0</v>
      </c>
      <c r="BT220" s="66">
        <f t="shared" si="95"/>
        <v>0</v>
      </c>
      <c r="BU220" s="66">
        <f t="shared" si="95"/>
        <v>0</v>
      </c>
      <c r="BV220" s="66">
        <f t="shared" si="95"/>
        <v>0</v>
      </c>
      <c r="BW220" s="66">
        <f t="shared" si="95"/>
        <v>0</v>
      </c>
      <c r="BX220" s="66">
        <f t="shared" si="95"/>
        <v>0</v>
      </c>
      <c r="BY220" s="66">
        <f t="shared" si="95"/>
        <v>0</v>
      </c>
      <c r="BZ220" s="66">
        <f t="shared" si="95"/>
        <v>0</v>
      </c>
      <c r="CA220" s="66">
        <f t="shared" si="95"/>
        <v>0</v>
      </c>
      <c r="CB220" s="66">
        <f t="shared" si="95"/>
        <v>0</v>
      </c>
      <c r="CC220" s="66">
        <f t="shared" si="95"/>
        <v>0</v>
      </c>
      <c r="CD220" s="66">
        <f t="shared" si="95"/>
        <v>0</v>
      </c>
      <c r="CE220" s="66">
        <f t="shared" si="95"/>
        <v>0</v>
      </c>
      <c r="CF220" s="66">
        <f t="shared" si="95"/>
        <v>0</v>
      </c>
      <c r="CG220" s="66">
        <f t="shared" si="95"/>
        <v>0</v>
      </c>
      <c r="CH220" s="66">
        <f t="shared" si="95"/>
        <v>0</v>
      </c>
      <c r="CI220" s="66">
        <f t="shared" si="95"/>
        <v>0</v>
      </c>
      <c r="CJ220" s="66">
        <f t="shared" si="95"/>
        <v>0</v>
      </c>
      <c r="CK220" s="66">
        <f t="shared" si="95"/>
        <v>0</v>
      </c>
      <c r="CL220" s="66">
        <f t="shared" si="95"/>
        <v>0</v>
      </c>
      <c r="CM220" s="66">
        <f t="shared" si="95"/>
        <v>0</v>
      </c>
      <c r="CN220" s="66">
        <f t="shared" si="95"/>
        <v>0</v>
      </c>
      <c r="CO220" s="66">
        <f t="shared" si="95"/>
        <v>0</v>
      </c>
      <c r="CP220" s="66">
        <f t="shared" si="95"/>
        <v>0</v>
      </c>
      <c r="CQ220" s="66">
        <f t="shared" si="95"/>
        <v>0</v>
      </c>
      <c r="CR220" s="66">
        <f t="shared" si="95"/>
        <v>0</v>
      </c>
      <c r="CS220" s="66">
        <f t="shared" si="95"/>
        <v>0</v>
      </c>
      <c r="CT220" s="3"/>
    </row>
    <row r="221" spans="3:98" customFormat="1" hidden="1" x14ac:dyDescent="0.35">
      <c r="C221" s="81" t="str">
        <f t="shared" si="91"/>
        <v/>
      </c>
      <c r="D221" s="17" t="str">
        <f t="shared" si="92"/>
        <v/>
      </c>
      <c r="E221" s="492">
        <f>G221+NPV(G.Asm!$F$40,H221:INDEX(H221:CS221,RP))</f>
        <v>0</v>
      </c>
      <c r="F221" s="492">
        <f t="shared" si="93"/>
        <v>0</v>
      </c>
      <c r="G221" s="66">
        <f t="shared" si="94"/>
        <v>0</v>
      </c>
      <c r="H221" s="66">
        <f t="shared" si="94"/>
        <v>0</v>
      </c>
      <c r="I221" s="66">
        <f t="shared" si="94"/>
        <v>0</v>
      </c>
      <c r="J221" s="66">
        <f t="shared" si="94"/>
        <v>0</v>
      </c>
      <c r="K221" s="66">
        <f t="shared" si="94"/>
        <v>0</v>
      </c>
      <c r="L221" s="66">
        <f t="shared" si="94"/>
        <v>0</v>
      </c>
      <c r="M221" s="66">
        <f t="shared" si="94"/>
        <v>0</v>
      </c>
      <c r="N221" s="66">
        <f t="shared" si="94"/>
        <v>0</v>
      </c>
      <c r="O221" s="66">
        <f t="shared" si="94"/>
        <v>0</v>
      </c>
      <c r="P221" s="66">
        <f t="shared" si="94"/>
        <v>0</v>
      </c>
      <c r="Q221" s="66">
        <f t="shared" si="94"/>
        <v>0</v>
      </c>
      <c r="R221" s="66">
        <f t="shared" si="94"/>
        <v>0</v>
      </c>
      <c r="S221" s="66">
        <f t="shared" si="94"/>
        <v>0</v>
      </c>
      <c r="T221" s="66">
        <f t="shared" si="94"/>
        <v>0</v>
      </c>
      <c r="U221" s="66">
        <f t="shared" si="94"/>
        <v>0</v>
      </c>
      <c r="V221" s="66">
        <f t="shared" si="94"/>
        <v>0</v>
      </c>
      <c r="W221" s="66">
        <f t="shared" si="94"/>
        <v>0</v>
      </c>
      <c r="X221" s="66">
        <f t="shared" si="94"/>
        <v>0</v>
      </c>
      <c r="Y221" s="66">
        <f t="shared" si="94"/>
        <v>0</v>
      </c>
      <c r="Z221" s="66">
        <f t="shared" si="94"/>
        <v>0</v>
      </c>
      <c r="AA221" s="66">
        <f t="shared" si="94"/>
        <v>0</v>
      </c>
      <c r="AB221" s="66">
        <f t="shared" si="94"/>
        <v>0</v>
      </c>
      <c r="AC221" s="66">
        <f t="shared" si="94"/>
        <v>0</v>
      </c>
      <c r="AD221" s="66">
        <f t="shared" si="94"/>
        <v>0</v>
      </c>
      <c r="AE221" s="66">
        <f t="shared" si="94"/>
        <v>0</v>
      </c>
      <c r="AF221" s="66">
        <f t="shared" si="94"/>
        <v>0</v>
      </c>
      <c r="AG221" s="66">
        <f t="shared" si="94"/>
        <v>0</v>
      </c>
      <c r="AH221" s="66">
        <f t="shared" si="94"/>
        <v>0</v>
      </c>
      <c r="AI221" s="66">
        <f t="shared" si="94"/>
        <v>0</v>
      </c>
      <c r="AJ221" s="66">
        <f t="shared" si="94"/>
        <v>0</v>
      </c>
      <c r="AK221" s="66">
        <f t="shared" si="94"/>
        <v>0</v>
      </c>
      <c r="AL221" s="66">
        <f t="shared" si="94"/>
        <v>0</v>
      </c>
      <c r="AM221" s="66">
        <f t="shared" si="94"/>
        <v>0</v>
      </c>
      <c r="AN221" s="66">
        <f t="shared" si="94"/>
        <v>0</v>
      </c>
      <c r="AO221" s="66">
        <f t="shared" si="94"/>
        <v>0</v>
      </c>
      <c r="AP221" s="66">
        <f t="shared" si="94"/>
        <v>0</v>
      </c>
      <c r="AQ221" s="66">
        <f t="shared" si="94"/>
        <v>0</v>
      </c>
      <c r="AR221" s="66">
        <f t="shared" si="94"/>
        <v>0</v>
      </c>
      <c r="AS221" s="66">
        <f t="shared" si="94"/>
        <v>0</v>
      </c>
      <c r="AT221" s="66">
        <f t="shared" si="94"/>
        <v>0</v>
      </c>
      <c r="AU221" s="66">
        <f t="shared" si="94"/>
        <v>0</v>
      </c>
      <c r="AV221" s="66">
        <f t="shared" si="94"/>
        <v>0</v>
      </c>
      <c r="AW221" s="66">
        <f t="shared" si="94"/>
        <v>0</v>
      </c>
      <c r="AX221" s="66">
        <f t="shared" si="94"/>
        <v>0</v>
      </c>
      <c r="AY221" s="66">
        <f t="shared" si="94"/>
        <v>0</v>
      </c>
      <c r="AZ221" s="66">
        <f t="shared" si="94"/>
        <v>0</v>
      </c>
      <c r="BA221" s="66">
        <f t="shared" si="94"/>
        <v>0</v>
      </c>
      <c r="BB221" s="66">
        <f t="shared" si="94"/>
        <v>0</v>
      </c>
      <c r="BC221" s="66">
        <f t="shared" si="94"/>
        <v>0</v>
      </c>
      <c r="BD221" s="66">
        <f t="shared" si="94"/>
        <v>0</v>
      </c>
      <c r="BE221" s="66">
        <f t="shared" si="94"/>
        <v>0</v>
      </c>
      <c r="BF221" s="66">
        <f t="shared" si="94"/>
        <v>0</v>
      </c>
      <c r="BG221" s="66">
        <f t="shared" si="94"/>
        <v>0</v>
      </c>
      <c r="BH221" s="66">
        <f t="shared" si="94"/>
        <v>0</v>
      </c>
      <c r="BI221" s="66">
        <f t="shared" si="94"/>
        <v>0</v>
      </c>
      <c r="BJ221" s="66">
        <f t="shared" si="94"/>
        <v>0</v>
      </c>
      <c r="BK221" s="66">
        <f t="shared" si="94"/>
        <v>0</v>
      </c>
      <c r="BL221" s="66">
        <f t="shared" si="94"/>
        <v>0</v>
      </c>
      <c r="BM221" s="66">
        <f t="shared" si="94"/>
        <v>0</v>
      </c>
      <c r="BN221" s="66">
        <f t="shared" si="94"/>
        <v>0</v>
      </c>
      <c r="BO221" s="66">
        <f t="shared" si="94"/>
        <v>0</v>
      </c>
      <c r="BP221" s="66">
        <f t="shared" si="94"/>
        <v>0</v>
      </c>
      <c r="BQ221" s="66">
        <f t="shared" si="94"/>
        <v>0</v>
      </c>
      <c r="BR221" s="66">
        <f t="shared" si="94"/>
        <v>0</v>
      </c>
      <c r="BS221" s="66">
        <f t="shared" si="95"/>
        <v>0</v>
      </c>
      <c r="BT221" s="66">
        <f t="shared" si="95"/>
        <v>0</v>
      </c>
      <c r="BU221" s="66">
        <f t="shared" si="95"/>
        <v>0</v>
      </c>
      <c r="BV221" s="66">
        <f t="shared" si="95"/>
        <v>0</v>
      </c>
      <c r="BW221" s="66">
        <f t="shared" si="95"/>
        <v>0</v>
      </c>
      <c r="BX221" s="66">
        <f t="shared" si="95"/>
        <v>0</v>
      </c>
      <c r="BY221" s="66">
        <f t="shared" si="95"/>
        <v>0</v>
      </c>
      <c r="BZ221" s="66">
        <f t="shared" si="95"/>
        <v>0</v>
      </c>
      <c r="CA221" s="66">
        <f t="shared" si="95"/>
        <v>0</v>
      </c>
      <c r="CB221" s="66">
        <f t="shared" si="95"/>
        <v>0</v>
      </c>
      <c r="CC221" s="66">
        <f t="shared" si="95"/>
        <v>0</v>
      </c>
      <c r="CD221" s="66">
        <f t="shared" si="95"/>
        <v>0</v>
      </c>
      <c r="CE221" s="66">
        <f t="shared" si="95"/>
        <v>0</v>
      </c>
      <c r="CF221" s="66">
        <f t="shared" si="95"/>
        <v>0</v>
      </c>
      <c r="CG221" s="66">
        <f t="shared" si="95"/>
        <v>0</v>
      </c>
      <c r="CH221" s="66">
        <f t="shared" si="95"/>
        <v>0</v>
      </c>
      <c r="CI221" s="66">
        <f t="shared" si="95"/>
        <v>0</v>
      </c>
      <c r="CJ221" s="66">
        <f t="shared" si="95"/>
        <v>0</v>
      </c>
      <c r="CK221" s="66">
        <f t="shared" si="95"/>
        <v>0</v>
      </c>
      <c r="CL221" s="66">
        <f t="shared" si="95"/>
        <v>0</v>
      </c>
      <c r="CM221" s="66">
        <f t="shared" si="95"/>
        <v>0</v>
      </c>
      <c r="CN221" s="66">
        <f t="shared" si="95"/>
        <v>0</v>
      </c>
      <c r="CO221" s="66">
        <f t="shared" si="95"/>
        <v>0</v>
      </c>
      <c r="CP221" s="66">
        <f t="shared" si="95"/>
        <v>0</v>
      </c>
      <c r="CQ221" s="66">
        <f t="shared" si="95"/>
        <v>0</v>
      </c>
      <c r="CR221" s="66">
        <f t="shared" si="95"/>
        <v>0</v>
      </c>
      <c r="CS221" s="66">
        <f t="shared" si="95"/>
        <v>0</v>
      </c>
      <c r="CT221" s="3"/>
    </row>
    <row r="222" spans="3:98" customFormat="1" hidden="1" x14ac:dyDescent="0.35">
      <c r="C222" s="81" t="str">
        <f t="shared" si="91"/>
        <v/>
      </c>
      <c r="D222" s="17" t="str">
        <f t="shared" si="92"/>
        <v/>
      </c>
      <c r="E222" s="492">
        <f>G222+NPV(G.Asm!$F$40,H222:INDEX(H222:CS222,RP))</f>
        <v>0</v>
      </c>
      <c r="F222" s="492">
        <f t="shared" si="93"/>
        <v>0</v>
      </c>
      <c r="G222" s="66">
        <f t="shared" si="94"/>
        <v>0</v>
      </c>
      <c r="H222" s="66">
        <f t="shared" si="94"/>
        <v>0</v>
      </c>
      <c r="I222" s="66">
        <f t="shared" si="94"/>
        <v>0</v>
      </c>
      <c r="J222" s="66">
        <f t="shared" si="94"/>
        <v>0</v>
      </c>
      <c r="K222" s="66">
        <f t="shared" si="94"/>
        <v>0</v>
      </c>
      <c r="L222" s="66">
        <f t="shared" si="94"/>
        <v>0</v>
      </c>
      <c r="M222" s="66">
        <f t="shared" si="94"/>
        <v>0</v>
      </c>
      <c r="N222" s="66">
        <f t="shared" si="94"/>
        <v>0</v>
      </c>
      <c r="O222" s="66">
        <f t="shared" si="94"/>
        <v>0</v>
      </c>
      <c r="P222" s="66">
        <f t="shared" si="94"/>
        <v>0</v>
      </c>
      <c r="Q222" s="66">
        <f t="shared" si="94"/>
        <v>0</v>
      </c>
      <c r="R222" s="66">
        <f t="shared" si="94"/>
        <v>0</v>
      </c>
      <c r="S222" s="66">
        <f t="shared" si="94"/>
        <v>0</v>
      </c>
      <c r="T222" s="66">
        <f t="shared" si="94"/>
        <v>0</v>
      </c>
      <c r="U222" s="66">
        <f t="shared" si="94"/>
        <v>0</v>
      </c>
      <c r="V222" s="66">
        <f t="shared" si="94"/>
        <v>0</v>
      </c>
      <c r="W222" s="66">
        <f t="shared" si="94"/>
        <v>0</v>
      </c>
      <c r="X222" s="66">
        <f t="shared" si="94"/>
        <v>0</v>
      </c>
      <c r="Y222" s="66">
        <f t="shared" si="94"/>
        <v>0</v>
      </c>
      <c r="Z222" s="66">
        <f t="shared" si="94"/>
        <v>0</v>
      </c>
      <c r="AA222" s="66">
        <f t="shared" si="94"/>
        <v>0</v>
      </c>
      <c r="AB222" s="66">
        <f t="shared" si="94"/>
        <v>0</v>
      </c>
      <c r="AC222" s="66">
        <f t="shared" si="94"/>
        <v>0</v>
      </c>
      <c r="AD222" s="66">
        <f t="shared" si="94"/>
        <v>0</v>
      </c>
      <c r="AE222" s="66">
        <f t="shared" si="94"/>
        <v>0</v>
      </c>
      <c r="AF222" s="66">
        <f t="shared" si="94"/>
        <v>0</v>
      </c>
      <c r="AG222" s="66">
        <f t="shared" si="94"/>
        <v>0</v>
      </c>
      <c r="AH222" s="66">
        <f t="shared" si="94"/>
        <v>0</v>
      </c>
      <c r="AI222" s="66">
        <f t="shared" si="94"/>
        <v>0</v>
      </c>
      <c r="AJ222" s="66">
        <f t="shared" si="94"/>
        <v>0</v>
      </c>
      <c r="AK222" s="66">
        <f t="shared" si="94"/>
        <v>0</v>
      </c>
      <c r="AL222" s="66">
        <f t="shared" si="94"/>
        <v>0</v>
      </c>
      <c r="AM222" s="66">
        <f t="shared" si="94"/>
        <v>0</v>
      </c>
      <c r="AN222" s="66">
        <f t="shared" si="94"/>
        <v>0</v>
      </c>
      <c r="AO222" s="66">
        <f t="shared" si="94"/>
        <v>0</v>
      </c>
      <c r="AP222" s="66">
        <f t="shared" si="94"/>
        <v>0</v>
      </c>
      <c r="AQ222" s="66">
        <f t="shared" si="94"/>
        <v>0</v>
      </c>
      <c r="AR222" s="66">
        <f t="shared" si="94"/>
        <v>0</v>
      </c>
      <c r="AS222" s="66">
        <f t="shared" si="94"/>
        <v>0</v>
      </c>
      <c r="AT222" s="66">
        <f t="shared" si="94"/>
        <v>0</v>
      </c>
      <c r="AU222" s="66">
        <f t="shared" si="94"/>
        <v>0</v>
      </c>
      <c r="AV222" s="66">
        <f t="shared" si="94"/>
        <v>0</v>
      </c>
      <c r="AW222" s="66">
        <f t="shared" si="94"/>
        <v>0</v>
      </c>
      <c r="AX222" s="66">
        <f t="shared" si="94"/>
        <v>0</v>
      </c>
      <c r="AY222" s="66">
        <f t="shared" si="94"/>
        <v>0</v>
      </c>
      <c r="AZ222" s="66">
        <f t="shared" si="94"/>
        <v>0</v>
      </c>
      <c r="BA222" s="66">
        <f t="shared" si="94"/>
        <v>0</v>
      </c>
      <c r="BB222" s="66">
        <f t="shared" si="94"/>
        <v>0</v>
      </c>
      <c r="BC222" s="66">
        <f t="shared" si="94"/>
        <v>0</v>
      </c>
      <c r="BD222" s="66">
        <f t="shared" si="94"/>
        <v>0</v>
      </c>
      <c r="BE222" s="66">
        <f t="shared" si="94"/>
        <v>0</v>
      </c>
      <c r="BF222" s="66">
        <f t="shared" si="94"/>
        <v>0</v>
      </c>
      <c r="BG222" s="66">
        <f t="shared" si="94"/>
        <v>0</v>
      </c>
      <c r="BH222" s="66">
        <f t="shared" si="94"/>
        <v>0</v>
      </c>
      <c r="BI222" s="66">
        <f t="shared" si="94"/>
        <v>0</v>
      </c>
      <c r="BJ222" s="66">
        <f t="shared" si="94"/>
        <v>0</v>
      </c>
      <c r="BK222" s="66">
        <f t="shared" si="94"/>
        <v>0</v>
      </c>
      <c r="BL222" s="66">
        <f t="shared" si="94"/>
        <v>0</v>
      </c>
      <c r="BM222" s="66">
        <f t="shared" si="94"/>
        <v>0</v>
      </c>
      <c r="BN222" s="66">
        <f t="shared" si="94"/>
        <v>0</v>
      </c>
      <c r="BO222" s="66">
        <f t="shared" si="94"/>
        <v>0</v>
      </c>
      <c r="BP222" s="66">
        <f t="shared" si="94"/>
        <v>0</v>
      </c>
      <c r="BQ222" s="66">
        <f t="shared" si="94"/>
        <v>0</v>
      </c>
      <c r="BR222" s="66">
        <f>IFERROR($D222*BR48,0)</f>
        <v>0</v>
      </c>
      <c r="BS222" s="66">
        <f t="shared" si="95"/>
        <v>0</v>
      </c>
      <c r="BT222" s="66">
        <f t="shared" si="95"/>
        <v>0</v>
      </c>
      <c r="BU222" s="66">
        <f t="shared" si="95"/>
        <v>0</v>
      </c>
      <c r="BV222" s="66">
        <f t="shared" si="95"/>
        <v>0</v>
      </c>
      <c r="BW222" s="66">
        <f t="shared" si="95"/>
        <v>0</v>
      </c>
      <c r="BX222" s="66">
        <f t="shared" si="95"/>
        <v>0</v>
      </c>
      <c r="BY222" s="66">
        <f t="shared" si="95"/>
        <v>0</v>
      </c>
      <c r="BZ222" s="66">
        <f t="shared" si="95"/>
        <v>0</v>
      </c>
      <c r="CA222" s="66">
        <f t="shared" si="95"/>
        <v>0</v>
      </c>
      <c r="CB222" s="66">
        <f t="shared" si="95"/>
        <v>0</v>
      </c>
      <c r="CC222" s="66">
        <f t="shared" si="95"/>
        <v>0</v>
      </c>
      <c r="CD222" s="66">
        <f t="shared" si="95"/>
        <v>0</v>
      </c>
      <c r="CE222" s="66">
        <f t="shared" si="95"/>
        <v>0</v>
      </c>
      <c r="CF222" s="66">
        <f t="shared" si="95"/>
        <v>0</v>
      </c>
      <c r="CG222" s="66">
        <f t="shared" si="95"/>
        <v>0</v>
      </c>
      <c r="CH222" s="66">
        <f t="shared" si="95"/>
        <v>0</v>
      </c>
      <c r="CI222" s="66">
        <f t="shared" si="95"/>
        <v>0</v>
      </c>
      <c r="CJ222" s="66">
        <f t="shared" si="95"/>
        <v>0</v>
      </c>
      <c r="CK222" s="66">
        <f t="shared" si="95"/>
        <v>0</v>
      </c>
      <c r="CL222" s="66">
        <f t="shared" si="95"/>
        <v>0</v>
      </c>
      <c r="CM222" s="66">
        <f t="shared" si="95"/>
        <v>0</v>
      </c>
      <c r="CN222" s="66">
        <f t="shared" si="95"/>
        <v>0</v>
      </c>
      <c r="CO222" s="66">
        <f t="shared" si="95"/>
        <v>0</v>
      </c>
      <c r="CP222" s="66">
        <f t="shared" si="95"/>
        <v>0</v>
      </c>
      <c r="CQ222" s="66">
        <f t="shared" si="95"/>
        <v>0</v>
      </c>
      <c r="CR222" s="66">
        <f t="shared" si="95"/>
        <v>0</v>
      </c>
      <c r="CS222" s="66">
        <f t="shared" si="95"/>
        <v>0</v>
      </c>
      <c r="CT222" s="3"/>
    </row>
    <row r="223" spans="3:98" customFormat="1" hidden="1" x14ac:dyDescent="0.35">
      <c r="C223" s="81" t="str">
        <f t="shared" si="91"/>
        <v/>
      </c>
      <c r="D223" s="17" t="str">
        <f t="shared" si="92"/>
        <v/>
      </c>
      <c r="E223" s="492">
        <f>G223+NPV(G.Asm!$F$40,H223:INDEX(H223:CS223,RP))</f>
        <v>0</v>
      </c>
      <c r="F223" s="492">
        <f t="shared" si="93"/>
        <v>0</v>
      </c>
      <c r="G223" s="66">
        <f t="shared" ref="G223:BR226" si="96">IFERROR($D223*G49,0)</f>
        <v>0</v>
      </c>
      <c r="H223" s="66">
        <f t="shared" si="96"/>
        <v>0</v>
      </c>
      <c r="I223" s="66">
        <f t="shared" si="96"/>
        <v>0</v>
      </c>
      <c r="J223" s="66">
        <f t="shared" si="96"/>
        <v>0</v>
      </c>
      <c r="K223" s="66">
        <f t="shared" si="96"/>
        <v>0</v>
      </c>
      <c r="L223" s="66">
        <f t="shared" si="96"/>
        <v>0</v>
      </c>
      <c r="M223" s="66">
        <f t="shared" si="96"/>
        <v>0</v>
      </c>
      <c r="N223" s="66">
        <f t="shared" si="96"/>
        <v>0</v>
      </c>
      <c r="O223" s="66">
        <f t="shared" si="96"/>
        <v>0</v>
      </c>
      <c r="P223" s="66">
        <f t="shared" si="96"/>
        <v>0</v>
      </c>
      <c r="Q223" s="66">
        <f t="shared" si="96"/>
        <v>0</v>
      </c>
      <c r="R223" s="66">
        <f t="shared" si="96"/>
        <v>0</v>
      </c>
      <c r="S223" s="66">
        <f t="shared" si="96"/>
        <v>0</v>
      </c>
      <c r="T223" s="66">
        <f t="shared" si="96"/>
        <v>0</v>
      </c>
      <c r="U223" s="66">
        <f t="shared" si="96"/>
        <v>0</v>
      </c>
      <c r="V223" s="66">
        <f t="shared" si="96"/>
        <v>0</v>
      </c>
      <c r="W223" s="66">
        <f t="shared" si="96"/>
        <v>0</v>
      </c>
      <c r="X223" s="66">
        <f t="shared" si="96"/>
        <v>0</v>
      </c>
      <c r="Y223" s="66">
        <f t="shared" si="96"/>
        <v>0</v>
      </c>
      <c r="Z223" s="66">
        <f t="shared" si="96"/>
        <v>0</v>
      </c>
      <c r="AA223" s="66">
        <f t="shared" si="96"/>
        <v>0</v>
      </c>
      <c r="AB223" s="66">
        <f t="shared" si="96"/>
        <v>0</v>
      </c>
      <c r="AC223" s="66">
        <f t="shared" si="96"/>
        <v>0</v>
      </c>
      <c r="AD223" s="66">
        <f t="shared" si="96"/>
        <v>0</v>
      </c>
      <c r="AE223" s="66">
        <f t="shared" si="96"/>
        <v>0</v>
      </c>
      <c r="AF223" s="66">
        <f t="shared" si="96"/>
        <v>0</v>
      </c>
      <c r="AG223" s="66">
        <f t="shared" si="96"/>
        <v>0</v>
      </c>
      <c r="AH223" s="66">
        <f t="shared" si="96"/>
        <v>0</v>
      </c>
      <c r="AI223" s="66">
        <f t="shared" si="96"/>
        <v>0</v>
      </c>
      <c r="AJ223" s="66">
        <f t="shared" si="96"/>
        <v>0</v>
      </c>
      <c r="AK223" s="66">
        <f t="shared" si="96"/>
        <v>0</v>
      </c>
      <c r="AL223" s="66">
        <f t="shared" si="96"/>
        <v>0</v>
      </c>
      <c r="AM223" s="66">
        <f t="shared" si="96"/>
        <v>0</v>
      </c>
      <c r="AN223" s="66">
        <f t="shared" si="96"/>
        <v>0</v>
      </c>
      <c r="AO223" s="66">
        <f t="shared" si="96"/>
        <v>0</v>
      </c>
      <c r="AP223" s="66">
        <f t="shared" si="96"/>
        <v>0</v>
      </c>
      <c r="AQ223" s="66">
        <f t="shared" si="96"/>
        <v>0</v>
      </c>
      <c r="AR223" s="66">
        <f t="shared" si="96"/>
        <v>0</v>
      </c>
      <c r="AS223" s="66">
        <f t="shared" si="96"/>
        <v>0</v>
      </c>
      <c r="AT223" s="66">
        <f t="shared" si="96"/>
        <v>0</v>
      </c>
      <c r="AU223" s="66">
        <f t="shared" si="96"/>
        <v>0</v>
      </c>
      <c r="AV223" s="66">
        <f t="shared" si="96"/>
        <v>0</v>
      </c>
      <c r="AW223" s="66">
        <f t="shared" si="96"/>
        <v>0</v>
      </c>
      <c r="AX223" s="66">
        <f t="shared" si="96"/>
        <v>0</v>
      </c>
      <c r="AY223" s="66">
        <f t="shared" si="96"/>
        <v>0</v>
      </c>
      <c r="AZ223" s="66">
        <f t="shared" si="96"/>
        <v>0</v>
      </c>
      <c r="BA223" s="66">
        <f t="shared" si="96"/>
        <v>0</v>
      </c>
      <c r="BB223" s="66">
        <f t="shared" si="96"/>
        <v>0</v>
      </c>
      <c r="BC223" s="66">
        <f t="shared" si="96"/>
        <v>0</v>
      </c>
      <c r="BD223" s="66">
        <f t="shared" si="96"/>
        <v>0</v>
      </c>
      <c r="BE223" s="66">
        <f t="shared" si="96"/>
        <v>0</v>
      </c>
      <c r="BF223" s="66">
        <f t="shared" si="96"/>
        <v>0</v>
      </c>
      <c r="BG223" s="66">
        <f t="shared" si="96"/>
        <v>0</v>
      </c>
      <c r="BH223" s="66">
        <f t="shared" si="96"/>
        <v>0</v>
      </c>
      <c r="BI223" s="66">
        <f t="shared" si="96"/>
        <v>0</v>
      </c>
      <c r="BJ223" s="66">
        <f t="shared" si="96"/>
        <v>0</v>
      </c>
      <c r="BK223" s="66">
        <f t="shared" si="96"/>
        <v>0</v>
      </c>
      <c r="BL223" s="66">
        <f t="shared" si="96"/>
        <v>0</v>
      </c>
      <c r="BM223" s="66">
        <f t="shared" si="96"/>
        <v>0</v>
      </c>
      <c r="BN223" s="66">
        <f t="shared" si="96"/>
        <v>0</v>
      </c>
      <c r="BO223" s="66">
        <f t="shared" si="96"/>
        <v>0</v>
      </c>
      <c r="BP223" s="66">
        <f t="shared" si="96"/>
        <v>0</v>
      </c>
      <c r="BQ223" s="66">
        <f t="shared" si="96"/>
        <v>0</v>
      </c>
      <c r="BR223" s="66">
        <f t="shared" si="96"/>
        <v>0</v>
      </c>
      <c r="BS223" s="66">
        <f t="shared" si="95"/>
        <v>0</v>
      </c>
      <c r="BT223" s="66">
        <f t="shared" si="95"/>
        <v>0</v>
      </c>
      <c r="BU223" s="66">
        <f t="shared" si="95"/>
        <v>0</v>
      </c>
      <c r="BV223" s="66">
        <f t="shared" si="95"/>
        <v>0</v>
      </c>
      <c r="BW223" s="66">
        <f t="shared" si="95"/>
        <v>0</v>
      </c>
      <c r="BX223" s="66">
        <f t="shared" si="95"/>
        <v>0</v>
      </c>
      <c r="BY223" s="66">
        <f t="shared" si="95"/>
        <v>0</v>
      </c>
      <c r="BZ223" s="66">
        <f t="shared" si="95"/>
        <v>0</v>
      </c>
      <c r="CA223" s="66">
        <f t="shared" si="95"/>
        <v>0</v>
      </c>
      <c r="CB223" s="66">
        <f t="shared" si="95"/>
        <v>0</v>
      </c>
      <c r="CC223" s="66">
        <f t="shared" si="95"/>
        <v>0</v>
      </c>
      <c r="CD223" s="66">
        <f t="shared" si="95"/>
        <v>0</v>
      </c>
      <c r="CE223" s="66">
        <f t="shared" si="95"/>
        <v>0</v>
      </c>
      <c r="CF223" s="66">
        <f t="shared" si="95"/>
        <v>0</v>
      </c>
      <c r="CG223" s="66">
        <f t="shared" si="95"/>
        <v>0</v>
      </c>
      <c r="CH223" s="66">
        <f t="shared" si="95"/>
        <v>0</v>
      </c>
      <c r="CI223" s="66">
        <f t="shared" si="95"/>
        <v>0</v>
      </c>
      <c r="CJ223" s="66">
        <f t="shared" si="95"/>
        <v>0</v>
      </c>
      <c r="CK223" s="66">
        <f t="shared" si="95"/>
        <v>0</v>
      </c>
      <c r="CL223" s="66">
        <f t="shared" si="95"/>
        <v>0</v>
      </c>
      <c r="CM223" s="66">
        <f t="shared" si="95"/>
        <v>0</v>
      </c>
      <c r="CN223" s="66">
        <f t="shared" si="95"/>
        <v>0</v>
      </c>
      <c r="CO223" s="66">
        <f t="shared" si="95"/>
        <v>0</v>
      </c>
      <c r="CP223" s="66">
        <f t="shared" si="95"/>
        <v>0</v>
      </c>
      <c r="CQ223" s="66">
        <f t="shared" si="95"/>
        <v>0</v>
      </c>
      <c r="CR223" s="66">
        <f t="shared" si="95"/>
        <v>0</v>
      </c>
      <c r="CS223" s="66">
        <f t="shared" si="95"/>
        <v>0</v>
      </c>
      <c r="CT223" s="3"/>
    </row>
    <row r="224" spans="3:98" customFormat="1" hidden="1" x14ac:dyDescent="0.35">
      <c r="C224" s="81" t="str">
        <f t="shared" si="91"/>
        <v/>
      </c>
      <c r="D224" s="17" t="str">
        <f t="shared" si="92"/>
        <v/>
      </c>
      <c r="E224" s="492">
        <f>G224+NPV(G.Asm!$F$40,H224:INDEX(H224:CS224,RP))</f>
        <v>0</v>
      </c>
      <c r="F224" s="492">
        <f t="shared" si="93"/>
        <v>0</v>
      </c>
      <c r="G224" s="66">
        <f t="shared" si="96"/>
        <v>0</v>
      </c>
      <c r="H224" s="66">
        <f t="shared" si="96"/>
        <v>0</v>
      </c>
      <c r="I224" s="66">
        <f t="shared" si="96"/>
        <v>0</v>
      </c>
      <c r="J224" s="66">
        <f t="shared" si="96"/>
        <v>0</v>
      </c>
      <c r="K224" s="66">
        <f t="shared" si="96"/>
        <v>0</v>
      </c>
      <c r="L224" s="66">
        <f t="shared" si="96"/>
        <v>0</v>
      </c>
      <c r="M224" s="66">
        <f t="shared" si="96"/>
        <v>0</v>
      </c>
      <c r="N224" s="66">
        <f t="shared" si="96"/>
        <v>0</v>
      </c>
      <c r="O224" s="66">
        <f t="shared" si="96"/>
        <v>0</v>
      </c>
      <c r="P224" s="66">
        <f t="shared" si="96"/>
        <v>0</v>
      </c>
      <c r="Q224" s="66">
        <f t="shared" si="96"/>
        <v>0</v>
      </c>
      <c r="R224" s="66">
        <f t="shared" si="96"/>
        <v>0</v>
      </c>
      <c r="S224" s="66">
        <f t="shared" si="96"/>
        <v>0</v>
      </c>
      <c r="T224" s="66">
        <f t="shared" si="96"/>
        <v>0</v>
      </c>
      <c r="U224" s="66">
        <f t="shared" si="96"/>
        <v>0</v>
      </c>
      <c r="V224" s="66">
        <f t="shared" si="96"/>
        <v>0</v>
      </c>
      <c r="W224" s="66">
        <f t="shared" si="96"/>
        <v>0</v>
      </c>
      <c r="X224" s="66">
        <f t="shared" si="96"/>
        <v>0</v>
      </c>
      <c r="Y224" s="66">
        <f t="shared" si="96"/>
        <v>0</v>
      </c>
      <c r="Z224" s="66">
        <f t="shared" si="96"/>
        <v>0</v>
      </c>
      <c r="AA224" s="66">
        <f t="shared" si="96"/>
        <v>0</v>
      </c>
      <c r="AB224" s="66">
        <f t="shared" si="96"/>
        <v>0</v>
      </c>
      <c r="AC224" s="66">
        <f t="shared" si="96"/>
        <v>0</v>
      </c>
      <c r="AD224" s="66">
        <f t="shared" si="96"/>
        <v>0</v>
      </c>
      <c r="AE224" s="66">
        <f t="shared" si="96"/>
        <v>0</v>
      </c>
      <c r="AF224" s="66">
        <f t="shared" si="96"/>
        <v>0</v>
      </c>
      <c r="AG224" s="66">
        <f t="shared" si="96"/>
        <v>0</v>
      </c>
      <c r="AH224" s="66">
        <f t="shared" si="96"/>
        <v>0</v>
      </c>
      <c r="AI224" s="66">
        <f t="shared" si="96"/>
        <v>0</v>
      </c>
      <c r="AJ224" s="66">
        <f t="shared" si="96"/>
        <v>0</v>
      </c>
      <c r="AK224" s="66">
        <f t="shared" si="96"/>
        <v>0</v>
      </c>
      <c r="AL224" s="66">
        <f t="shared" si="96"/>
        <v>0</v>
      </c>
      <c r="AM224" s="66">
        <f t="shared" si="96"/>
        <v>0</v>
      </c>
      <c r="AN224" s="66">
        <f t="shared" si="96"/>
        <v>0</v>
      </c>
      <c r="AO224" s="66">
        <f t="shared" si="96"/>
        <v>0</v>
      </c>
      <c r="AP224" s="66">
        <f t="shared" si="96"/>
        <v>0</v>
      </c>
      <c r="AQ224" s="66">
        <f t="shared" si="96"/>
        <v>0</v>
      </c>
      <c r="AR224" s="66">
        <f t="shared" si="96"/>
        <v>0</v>
      </c>
      <c r="AS224" s="66">
        <f t="shared" si="96"/>
        <v>0</v>
      </c>
      <c r="AT224" s="66">
        <f t="shared" si="96"/>
        <v>0</v>
      </c>
      <c r="AU224" s="66">
        <f t="shared" si="96"/>
        <v>0</v>
      </c>
      <c r="AV224" s="66">
        <f t="shared" si="96"/>
        <v>0</v>
      </c>
      <c r="AW224" s="66">
        <f t="shared" si="96"/>
        <v>0</v>
      </c>
      <c r="AX224" s="66">
        <f t="shared" si="96"/>
        <v>0</v>
      </c>
      <c r="AY224" s="66">
        <f t="shared" si="96"/>
        <v>0</v>
      </c>
      <c r="AZ224" s="66">
        <f t="shared" si="96"/>
        <v>0</v>
      </c>
      <c r="BA224" s="66">
        <f t="shared" si="96"/>
        <v>0</v>
      </c>
      <c r="BB224" s="66">
        <f t="shared" si="96"/>
        <v>0</v>
      </c>
      <c r="BC224" s="66">
        <f t="shared" si="96"/>
        <v>0</v>
      </c>
      <c r="BD224" s="66">
        <f t="shared" si="96"/>
        <v>0</v>
      </c>
      <c r="BE224" s="66">
        <f t="shared" si="96"/>
        <v>0</v>
      </c>
      <c r="BF224" s="66">
        <f t="shared" si="96"/>
        <v>0</v>
      </c>
      <c r="BG224" s="66">
        <f t="shared" si="96"/>
        <v>0</v>
      </c>
      <c r="BH224" s="66">
        <f t="shared" si="96"/>
        <v>0</v>
      </c>
      <c r="BI224" s="66">
        <f t="shared" si="96"/>
        <v>0</v>
      </c>
      <c r="BJ224" s="66">
        <f t="shared" si="96"/>
        <v>0</v>
      </c>
      <c r="BK224" s="66">
        <f t="shared" si="96"/>
        <v>0</v>
      </c>
      <c r="BL224" s="66">
        <f t="shared" si="96"/>
        <v>0</v>
      </c>
      <c r="BM224" s="66">
        <f t="shared" si="96"/>
        <v>0</v>
      </c>
      <c r="BN224" s="66">
        <f t="shared" si="96"/>
        <v>0</v>
      </c>
      <c r="BO224" s="66">
        <f t="shared" si="96"/>
        <v>0</v>
      </c>
      <c r="BP224" s="66">
        <f t="shared" si="96"/>
        <v>0</v>
      </c>
      <c r="BQ224" s="66">
        <f t="shared" si="96"/>
        <v>0</v>
      </c>
      <c r="BR224" s="66">
        <f t="shared" si="96"/>
        <v>0</v>
      </c>
      <c r="BS224" s="66">
        <f t="shared" si="95"/>
        <v>0</v>
      </c>
      <c r="BT224" s="66">
        <f t="shared" si="95"/>
        <v>0</v>
      </c>
      <c r="BU224" s="66">
        <f t="shared" si="95"/>
        <v>0</v>
      </c>
      <c r="BV224" s="66">
        <f t="shared" si="95"/>
        <v>0</v>
      </c>
      <c r="BW224" s="66">
        <f t="shared" si="95"/>
        <v>0</v>
      </c>
      <c r="BX224" s="66">
        <f t="shared" si="95"/>
        <v>0</v>
      </c>
      <c r="BY224" s="66">
        <f t="shared" si="95"/>
        <v>0</v>
      </c>
      <c r="BZ224" s="66">
        <f t="shared" si="95"/>
        <v>0</v>
      </c>
      <c r="CA224" s="66">
        <f t="shared" si="95"/>
        <v>0</v>
      </c>
      <c r="CB224" s="66">
        <f t="shared" si="95"/>
        <v>0</v>
      </c>
      <c r="CC224" s="66">
        <f t="shared" si="95"/>
        <v>0</v>
      </c>
      <c r="CD224" s="66">
        <f t="shared" si="95"/>
        <v>0</v>
      </c>
      <c r="CE224" s="66">
        <f t="shared" si="95"/>
        <v>0</v>
      </c>
      <c r="CF224" s="66">
        <f t="shared" si="95"/>
        <v>0</v>
      </c>
      <c r="CG224" s="66">
        <f t="shared" si="95"/>
        <v>0</v>
      </c>
      <c r="CH224" s="66">
        <f t="shared" si="95"/>
        <v>0</v>
      </c>
      <c r="CI224" s="66">
        <f t="shared" si="95"/>
        <v>0</v>
      </c>
      <c r="CJ224" s="66">
        <f t="shared" si="95"/>
        <v>0</v>
      </c>
      <c r="CK224" s="66">
        <f t="shared" si="95"/>
        <v>0</v>
      </c>
      <c r="CL224" s="66">
        <f t="shared" si="95"/>
        <v>0</v>
      </c>
      <c r="CM224" s="66">
        <f t="shared" si="95"/>
        <v>0</v>
      </c>
      <c r="CN224" s="66">
        <f t="shared" si="95"/>
        <v>0</v>
      </c>
      <c r="CO224" s="66">
        <f t="shared" si="95"/>
        <v>0</v>
      </c>
      <c r="CP224" s="66">
        <f t="shared" si="95"/>
        <v>0</v>
      </c>
      <c r="CQ224" s="66">
        <f t="shared" si="95"/>
        <v>0</v>
      </c>
      <c r="CR224" s="66">
        <f t="shared" si="95"/>
        <v>0</v>
      </c>
      <c r="CS224" s="66">
        <f t="shared" si="95"/>
        <v>0</v>
      </c>
      <c r="CT224" s="3"/>
    </row>
    <row r="225" spans="3:98" customFormat="1" hidden="1" x14ac:dyDescent="0.35">
      <c r="C225" s="81" t="str">
        <f t="shared" si="91"/>
        <v/>
      </c>
      <c r="D225" s="17" t="str">
        <f t="shared" si="92"/>
        <v/>
      </c>
      <c r="E225" s="492">
        <f>G225+NPV(G.Asm!$F$40,H225:INDEX(H225:CS225,RP))</f>
        <v>0</v>
      </c>
      <c r="F225" s="492">
        <f t="shared" si="93"/>
        <v>0</v>
      </c>
      <c r="G225" s="66">
        <f t="shared" si="96"/>
        <v>0</v>
      </c>
      <c r="H225" s="66">
        <f t="shared" si="96"/>
        <v>0</v>
      </c>
      <c r="I225" s="66">
        <f t="shared" si="96"/>
        <v>0</v>
      </c>
      <c r="J225" s="66">
        <f t="shared" si="96"/>
        <v>0</v>
      </c>
      <c r="K225" s="66">
        <f t="shared" si="96"/>
        <v>0</v>
      </c>
      <c r="L225" s="66">
        <f t="shared" si="96"/>
        <v>0</v>
      </c>
      <c r="M225" s="66">
        <f t="shared" si="96"/>
        <v>0</v>
      </c>
      <c r="N225" s="66">
        <f t="shared" si="96"/>
        <v>0</v>
      </c>
      <c r="O225" s="66">
        <f t="shared" si="96"/>
        <v>0</v>
      </c>
      <c r="P225" s="66">
        <f t="shared" si="96"/>
        <v>0</v>
      </c>
      <c r="Q225" s="66">
        <f t="shared" si="96"/>
        <v>0</v>
      </c>
      <c r="R225" s="66">
        <f t="shared" si="96"/>
        <v>0</v>
      </c>
      <c r="S225" s="66">
        <f t="shared" si="96"/>
        <v>0</v>
      </c>
      <c r="T225" s="66">
        <f t="shared" si="96"/>
        <v>0</v>
      </c>
      <c r="U225" s="66">
        <f t="shared" si="96"/>
        <v>0</v>
      </c>
      <c r="V225" s="66">
        <f t="shared" si="96"/>
        <v>0</v>
      </c>
      <c r="W225" s="66">
        <f t="shared" si="96"/>
        <v>0</v>
      </c>
      <c r="X225" s="66">
        <f t="shared" si="96"/>
        <v>0</v>
      </c>
      <c r="Y225" s="66">
        <f t="shared" si="96"/>
        <v>0</v>
      </c>
      <c r="Z225" s="66">
        <f t="shared" si="96"/>
        <v>0</v>
      </c>
      <c r="AA225" s="66">
        <f t="shared" si="96"/>
        <v>0</v>
      </c>
      <c r="AB225" s="66">
        <f t="shared" si="96"/>
        <v>0</v>
      </c>
      <c r="AC225" s="66">
        <f t="shared" si="96"/>
        <v>0</v>
      </c>
      <c r="AD225" s="66">
        <f t="shared" si="96"/>
        <v>0</v>
      </c>
      <c r="AE225" s="66">
        <f t="shared" si="96"/>
        <v>0</v>
      </c>
      <c r="AF225" s="66">
        <f t="shared" si="96"/>
        <v>0</v>
      </c>
      <c r="AG225" s="66">
        <f t="shared" si="96"/>
        <v>0</v>
      </c>
      <c r="AH225" s="66">
        <f t="shared" si="96"/>
        <v>0</v>
      </c>
      <c r="AI225" s="66">
        <f t="shared" si="96"/>
        <v>0</v>
      </c>
      <c r="AJ225" s="66">
        <f t="shared" si="96"/>
        <v>0</v>
      </c>
      <c r="AK225" s="66">
        <f t="shared" si="96"/>
        <v>0</v>
      </c>
      <c r="AL225" s="66">
        <f t="shared" si="96"/>
        <v>0</v>
      </c>
      <c r="AM225" s="66">
        <f t="shared" si="96"/>
        <v>0</v>
      </c>
      <c r="AN225" s="66">
        <f t="shared" si="96"/>
        <v>0</v>
      </c>
      <c r="AO225" s="66">
        <f t="shared" si="96"/>
        <v>0</v>
      </c>
      <c r="AP225" s="66">
        <f t="shared" si="96"/>
        <v>0</v>
      </c>
      <c r="AQ225" s="66">
        <f t="shared" si="96"/>
        <v>0</v>
      </c>
      <c r="AR225" s="66">
        <f t="shared" si="96"/>
        <v>0</v>
      </c>
      <c r="AS225" s="66">
        <f t="shared" si="96"/>
        <v>0</v>
      </c>
      <c r="AT225" s="66">
        <f t="shared" si="96"/>
        <v>0</v>
      </c>
      <c r="AU225" s="66">
        <f t="shared" si="96"/>
        <v>0</v>
      </c>
      <c r="AV225" s="66">
        <f t="shared" si="96"/>
        <v>0</v>
      </c>
      <c r="AW225" s="66">
        <f t="shared" si="96"/>
        <v>0</v>
      </c>
      <c r="AX225" s="66">
        <f t="shared" si="96"/>
        <v>0</v>
      </c>
      <c r="AY225" s="66">
        <f t="shared" si="96"/>
        <v>0</v>
      </c>
      <c r="AZ225" s="66">
        <f t="shared" si="96"/>
        <v>0</v>
      </c>
      <c r="BA225" s="66">
        <f t="shared" si="96"/>
        <v>0</v>
      </c>
      <c r="BB225" s="66">
        <f t="shared" si="96"/>
        <v>0</v>
      </c>
      <c r="BC225" s="66">
        <f t="shared" si="96"/>
        <v>0</v>
      </c>
      <c r="BD225" s="66">
        <f t="shared" si="96"/>
        <v>0</v>
      </c>
      <c r="BE225" s="66">
        <f t="shared" si="96"/>
        <v>0</v>
      </c>
      <c r="BF225" s="66">
        <f t="shared" si="96"/>
        <v>0</v>
      </c>
      <c r="BG225" s="66">
        <f t="shared" si="96"/>
        <v>0</v>
      </c>
      <c r="BH225" s="66">
        <f t="shared" si="96"/>
        <v>0</v>
      </c>
      <c r="BI225" s="66">
        <f t="shared" si="96"/>
        <v>0</v>
      </c>
      <c r="BJ225" s="66">
        <f t="shared" si="96"/>
        <v>0</v>
      </c>
      <c r="BK225" s="66">
        <f t="shared" si="96"/>
        <v>0</v>
      </c>
      <c r="BL225" s="66">
        <f t="shared" si="96"/>
        <v>0</v>
      </c>
      <c r="BM225" s="66">
        <f t="shared" si="96"/>
        <v>0</v>
      </c>
      <c r="BN225" s="66">
        <f t="shared" si="96"/>
        <v>0</v>
      </c>
      <c r="BO225" s="66">
        <f t="shared" si="96"/>
        <v>0</v>
      </c>
      <c r="BP225" s="66">
        <f t="shared" si="96"/>
        <v>0</v>
      </c>
      <c r="BQ225" s="66">
        <f t="shared" si="96"/>
        <v>0</v>
      </c>
      <c r="BR225" s="66">
        <f t="shared" si="96"/>
        <v>0</v>
      </c>
      <c r="BS225" s="66">
        <f t="shared" si="95"/>
        <v>0</v>
      </c>
      <c r="BT225" s="66">
        <f t="shared" si="95"/>
        <v>0</v>
      </c>
      <c r="BU225" s="66">
        <f t="shared" si="95"/>
        <v>0</v>
      </c>
      <c r="BV225" s="66">
        <f t="shared" si="95"/>
        <v>0</v>
      </c>
      <c r="BW225" s="66">
        <f t="shared" si="95"/>
        <v>0</v>
      </c>
      <c r="BX225" s="66">
        <f t="shared" si="95"/>
        <v>0</v>
      </c>
      <c r="BY225" s="66">
        <f t="shared" si="95"/>
        <v>0</v>
      </c>
      <c r="BZ225" s="66">
        <f t="shared" si="95"/>
        <v>0</v>
      </c>
      <c r="CA225" s="66">
        <f t="shared" si="95"/>
        <v>0</v>
      </c>
      <c r="CB225" s="66">
        <f t="shared" si="95"/>
        <v>0</v>
      </c>
      <c r="CC225" s="66">
        <f t="shared" si="95"/>
        <v>0</v>
      </c>
      <c r="CD225" s="66">
        <f t="shared" si="95"/>
        <v>0</v>
      </c>
      <c r="CE225" s="66">
        <f t="shared" si="95"/>
        <v>0</v>
      </c>
      <c r="CF225" s="66">
        <f t="shared" si="95"/>
        <v>0</v>
      </c>
      <c r="CG225" s="66">
        <f t="shared" si="95"/>
        <v>0</v>
      </c>
      <c r="CH225" s="66">
        <f t="shared" si="95"/>
        <v>0</v>
      </c>
      <c r="CI225" s="66">
        <f t="shared" si="95"/>
        <v>0</v>
      </c>
      <c r="CJ225" s="66">
        <f t="shared" si="95"/>
        <v>0</v>
      </c>
      <c r="CK225" s="66">
        <f t="shared" si="95"/>
        <v>0</v>
      </c>
      <c r="CL225" s="66">
        <f t="shared" si="95"/>
        <v>0</v>
      </c>
      <c r="CM225" s="66">
        <f t="shared" si="95"/>
        <v>0</v>
      </c>
      <c r="CN225" s="66">
        <f t="shared" si="95"/>
        <v>0</v>
      </c>
      <c r="CO225" s="66">
        <f t="shared" si="95"/>
        <v>0</v>
      </c>
      <c r="CP225" s="66">
        <f t="shared" si="95"/>
        <v>0</v>
      </c>
      <c r="CQ225" s="66">
        <f t="shared" si="95"/>
        <v>0</v>
      </c>
      <c r="CR225" s="66">
        <f t="shared" si="95"/>
        <v>0</v>
      </c>
      <c r="CS225" s="66">
        <f t="shared" si="95"/>
        <v>0</v>
      </c>
      <c r="CT225" s="3"/>
    </row>
    <row r="226" spans="3:98" customFormat="1" hidden="1" x14ac:dyDescent="0.35">
      <c r="C226" s="81" t="str">
        <f t="shared" si="91"/>
        <v/>
      </c>
      <c r="D226" s="17" t="str">
        <f t="shared" si="92"/>
        <v/>
      </c>
      <c r="E226" s="492">
        <f>G226+NPV(G.Asm!$F$40,H226:INDEX(H226:CS226,RP))</f>
        <v>0</v>
      </c>
      <c r="F226" s="492">
        <f t="shared" si="93"/>
        <v>0</v>
      </c>
      <c r="G226" s="66">
        <f t="shared" si="96"/>
        <v>0</v>
      </c>
      <c r="H226" s="66">
        <f t="shared" si="96"/>
        <v>0</v>
      </c>
      <c r="I226" s="66">
        <f t="shared" si="96"/>
        <v>0</v>
      </c>
      <c r="J226" s="66">
        <f t="shared" si="96"/>
        <v>0</v>
      </c>
      <c r="K226" s="66">
        <f t="shared" si="96"/>
        <v>0</v>
      </c>
      <c r="L226" s="66">
        <f t="shared" si="96"/>
        <v>0</v>
      </c>
      <c r="M226" s="66">
        <f t="shared" si="96"/>
        <v>0</v>
      </c>
      <c r="N226" s="66">
        <f t="shared" si="96"/>
        <v>0</v>
      </c>
      <c r="O226" s="66">
        <f t="shared" si="96"/>
        <v>0</v>
      </c>
      <c r="P226" s="66">
        <f t="shared" si="96"/>
        <v>0</v>
      </c>
      <c r="Q226" s="66">
        <f t="shared" si="96"/>
        <v>0</v>
      </c>
      <c r="R226" s="66">
        <f t="shared" si="96"/>
        <v>0</v>
      </c>
      <c r="S226" s="66">
        <f t="shared" si="96"/>
        <v>0</v>
      </c>
      <c r="T226" s="66">
        <f t="shared" si="96"/>
        <v>0</v>
      </c>
      <c r="U226" s="66">
        <f t="shared" si="96"/>
        <v>0</v>
      </c>
      <c r="V226" s="66">
        <f t="shared" si="96"/>
        <v>0</v>
      </c>
      <c r="W226" s="66">
        <f t="shared" si="96"/>
        <v>0</v>
      </c>
      <c r="X226" s="66">
        <f t="shared" si="96"/>
        <v>0</v>
      </c>
      <c r="Y226" s="66">
        <f t="shared" si="96"/>
        <v>0</v>
      </c>
      <c r="Z226" s="66">
        <f t="shared" si="96"/>
        <v>0</v>
      </c>
      <c r="AA226" s="66">
        <f t="shared" si="96"/>
        <v>0</v>
      </c>
      <c r="AB226" s="66">
        <f t="shared" si="96"/>
        <v>0</v>
      </c>
      <c r="AC226" s="66">
        <f t="shared" si="96"/>
        <v>0</v>
      </c>
      <c r="AD226" s="66">
        <f t="shared" si="96"/>
        <v>0</v>
      </c>
      <c r="AE226" s="66">
        <f t="shared" si="96"/>
        <v>0</v>
      </c>
      <c r="AF226" s="66">
        <f t="shared" si="96"/>
        <v>0</v>
      </c>
      <c r="AG226" s="66">
        <f t="shared" si="96"/>
        <v>0</v>
      </c>
      <c r="AH226" s="66">
        <f t="shared" si="96"/>
        <v>0</v>
      </c>
      <c r="AI226" s="66">
        <f t="shared" si="96"/>
        <v>0</v>
      </c>
      <c r="AJ226" s="66">
        <f t="shared" si="96"/>
        <v>0</v>
      </c>
      <c r="AK226" s="66">
        <f t="shared" si="96"/>
        <v>0</v>
      </c>
      <c r="AL226" s="66">
        <f t="shared" si="96"/>
        <v>0</v>
      </c>
      <c r="AM226" s="66">
        <f t="shared" si="96"/>
        <v>0</v>
      </c>
      <c r="AN226" s="66">
        <f t="shared" si="96"/>
        <v>0</v>
      </c>
      <c r="AO226" s="66">
        <f t="shared" si="96"/>
        <v>0</v>
      </c>
      <c r="AP226" s="66">
        <f t="shared" si="96"/>
        <v>0</v>
      </c>
      <c r="AQ226" s="66">
        <f t="shared" si="96"/>
        <v>0</v>
      </c>
      <c r="AR226" s="66">
        <f t="shared" si="96"/>
        <v>0</v>
      </c>
      <c r="AS226" s="66">
        <f t="shared" si="96"/>
        <v>0</v>
      </c>
      <c r="AT226" s="66">
        <f t="shared" si="96"/>
        <v>0</v>
      </c>
      <c r="AU226" s="66">
        <f t="shared" si="96"/>
        <v>0</v>
      </c>
      <c r="AV226" s="66">
        <f t="shared" si="96"/>
        <v>0</v>
      </c>
      <c r="AW226" s="66">
        <f t="shared" si="96"/>
        <v>0</v>
      </c>
      <c r="AX226" s="66">
        <f t="shared" si="96"/>
        <v>0</v>
      </c>
      <c r="AY226" s="66">
        <f t="shared" si="96"/>
        <v>0</v>
      </c>
      <c r="AZ226" s="66">
        <f t="shared" si="96"/>
        <v>0</v>
      </c>
      <c r="BA226" s="66">
        <f t="shared" si="96"/>
        <v>0</v>
      </c>
      <c r="BB226" s="66">
        <f t="shared" si="96"/>
        <v>0</v>
      </c>
      <c r="BC226" s="66">
        <f t="shared" si="96"/>
        <v>0</v>
      </c>
      <c r="BD226" s="66">
        <f t="shared" si="96"/>
        <v>0</v>
      </c>
      <c r="BE226" s="66">
        <f t="shared" si="96"/>
        <v>0</v>
      </c>
      <c r="BF226" s="66">
        <f t="shared" si="96"/>
        <v>0</v>
      </c>
      <c r="BG226" s="66">
        <f t="shared" si="96"/>
        <v>0</v>
      </c>
      <c r="BH226" s="66">
        <f t="shared" si="96"/>
        <v>0</v>
      </c>
      <c r="BI226" s="66">
        <f t="shared" si="96"/>
        <v>0</v>
      </c>
      <c r="BJ226" s="66">
        <f t="shared" si="96"/>
        <v>0</v>
      </c>
      <c r="BK226" s="66">
        <f t="shared" si="96"/>
        <v>0</v>
      </c>
      <c r="BL226" s="66">
        <f t="shared" si="96"/>
        <v>0</v>
      </c>
      <c r="BM226" s="66">
        <f t="shared" si="96"/>
        <v>0</v>
      </c>
      <c r="BN226" s="66">
        <f t="shared" si="96"/>
        <v>0</v>
      </c>
      <c r="BO226" s="66">
        <f t="shared" si="96"/>
        <v>0</v>
      </c>
      <c r="BP226" s="66">
        <f t="shared" si="96"/>
        <v>0</v>
      </c>
      <c r="BQ226" s="66">
        <f t="shared" si="96"/>
        <v>0</v>
      </c>
      <c r="BR226" s="66">
        <f>IFERROR($D226*BR52,0)</f>
        <v>0</v>
      </c>
      <c r="BS226" s="66">
        <f t="shared" si="95"/>
        <v>0</v>
      </c>
      <c r="BT226" s="66">
        <f t="shared" si="95"/>
        <v>0</v>
      </c>
      <c r="BU226" s="66">
        <f t="shared" si="95"/>
        <v>0</v>
      </c>
      <c r="BV226" s="66">
        <f t="shared" si="95"/>
        <v>0</v>
      </c>
      <c r="BW226" s="66">
        <f t="shared" si="95"/>
        <v>0</v>
      </c>
      <c r="BX226" s="66">
        <f t="shared" si="95"/>
        <v>0</v>
      </c>
      <c r="BY226" s="66">
        <f t="shared" si="95"/>
        <v>0</v>
      </c>
      <c r="BZ226" s="66">
        <f t="shared" si="95"/>
        <v>0</v>
      </c>
      <c r="CA226" s="66">
        <f t="shared" si="95"/>
        <v>0</v>
      </c>
      <c r="CB226" s="66">
        <f t="shared" si="95"/>
        <v>0</v>
      </c>
      <c r="CC226" s="66">
        <f t="shared" si="95"/>
        <v>0</v>
      </c>
      <c r="CD226" s="66">
        <f t="shared" si="95"/>
        <v>0</v>
      </c>
      <c r="CE226" s="66">
        <f t="shared" si="95"/>
        <v>0</v>
      </c>
      <c r="CF226" s="66">
        <f t="shared" si="95"/>
        <v>0</v>
      </c>
      <c r="CG226" s="66">
        <f t="shared" si="95"/>
        <v>0</v>
      </c>
      <c r="CH226" s="66">
        <f t="shared" si="95"/>
        <v>0</v>
      </c>
      <c r="CI226" s="66">
        <f t="shared" si="95"/>
        <v>0</v>
      </c>
      <c r="CJ226" s="66">
        <f t="shared" si="95"/>
        <v>0</v>
      </c>
      <c r="CK226" s="66">
        <f t="shared" si="95"/>
        <v>0</v>
      </c>
      <c r="CL226" s="66">
        <f t="shared" si="95"/>
        <v>0</v>
      </c>
      <c r="CM226" s="66">
        <f t="shared" si="95"/>
        <v>0</v>
      </c>
      <c r="CN226" s="66">
        <f t="shared" si="95"/>
        <v>0</v>
      </c>
      <c r="CO226" s="66">
        <f t="shared" si="95"/>
        <v>0</v>
      </c>
      <c r="CP226" s="66">
        <f t="shared" si="95"/>
        <v>0</v>
      </c>
      <c r="CQ226" s="66">
        <f t="shared" si="95"/>
        <v>0</v>
      </c>
      <c r="CR226" s="66">
        <f t="shared" si="95"/>
        <v>0</v>
      </c>
      <c r="CS226" s="66">
        <f t="shared" si="95"/>
        <v>0</v>
      </c>
      <c r="CT226" s="3"/>
    </row>
    <row r="227" spans="3:98" customFormat="1" hidden="1" x14ac:dyDescent="0.35">
      <c r="C227" s="81" t="str">
        <f t="shared" si="91"/>
        <v/>
      </c>
      <c r="D227" s="17" t="str">
        <f t="shared" si="92"/>
        <v/>
      </c>
      <c r="E227" s="492">
        <f>G227+NPV(G.Asm!$F$40,H227:INDEX(H227:CS227,RP))</f>
        <v>0</v>
      </c>
      <c r="F227" s="492">
        <f t="shared" si="93"/>
        <v>0</v>
      </c>
      <c r="G227" s="66">
        <f t="shared" ref="G227:BR229" si="97">IFERROR($D227*G53,0)</f>
        <v>0</v>
      </c>
      <c r="H227" s="66">
        <f t="shared" si="97"/>
        <v>0</v>
      </c>
      <c r="I227" s="66">
        <f t="shared" si="97"/>
        <v>0</v>
      </c>
      <c r="J227" s="66">
        <f t="shared" si="97"/>
        <v>0</v>
      </c>
      <c r="K227" s="66">
        <f t="shared" si="97"/>
        <v>0</v>
      </c>
      <c r="L227" s="66">
        <f t="shared" si="97"/>
        <v>0</v>
      </c>
      <c r="M227" s="66">
        <f t="shared" si="97"/>
        <v>0</v>
      </c>
      <c r="N227" s="66">
        <f t="shared" si="97"/>
        <v>0</v>
      </c>
      <c r="O227" s="66">
        <f t="shared" si="97"/>
        <v>0</v>
      </c>
      <c r="P227" s="66">
        <f t="shared" si="97"/>
        <v>0</v>
      </c>
      <c r="Q227" s="66">
        <f t="shared" si="97"/>
        <v>0</v>
      </c>
      <c r="R227" s="66">
        <f t="shared" si="97"/>
        <v>0</v>
      </c>
      <c r="S227" s="66">
        <f t="shared" si="97"/>
        <v>0</v>
      </c>
      <c r="T227" s="66">
        <f t="shared" si="97"/>
        <v>0</v>
      </c>
      <c r="U227" s="66">
        <f t="shared" si="97"/>
        <v>0</v>
      </c>
      <c r="V227" s="66">
        <f t="shared" si="97"/>
        <v>0</v>
      </c>
      <c r="W227" s="66">
        <f t="shared" si="97"/>
        <v>0</v>
      </c>
      <c r="X227" s="66">
        <f t="shared" si="97"/>
        <v>0</v>
      </c>
      <c r="Y227" s="66">
        <f t="shared" si="97"/>
        <v>0</v>
      </c>
      <c r="Z227" s="66">
        <f t="shared" si="97"/>
        <v>0</v>
      </c>
      <c r="AA227" s="66">
        <f t="shared" si="97"/>
        <v>0</v>
      </c>
      <c r="AB227" s="66">
        <f t="shared" si="97"/>
        <v>0</v>
      </c>
      <c r="AC227" s="66">
        <f t="shared" si="97"/>
        <v>0</v>
      </c>
      <c r="AD227" s="66">
        <f t="shared" si="97"/>
        <v>0</v>
      </c>
      <c r="AE227" s="66">
        <f t="shared" si="97"/>
        <v>0</v>
      </c>
      <c r="AF227" s="66">
        <f t="shared" si="97"/>
        <v>0</v>
      </c>
      <c r="AG227" s="66">
        <f t="shared" si="97"/>
        <v>0</v>
      </c>
      <c r="AH227" s="66">
        <f t="shared" si="97"/>
        <v>0</v>
      </c>
      <c r="AI227" s="66">
        <f t="shared" si="97"/>
        <v>0</v>
      </c>
      <c r="AJ227" s="66">
        <f t="shared" si="97"/>
        <v>0</v>
      </c>
      <c r="AK227" s="66">
        <f t="shared" si="97"/>
        <v>0</v>
      </c>
      <c r="AL227" s="66">
        <f t="shared" si="97"/>
        <v>0</v>
      </c>
      <c r="AM227" s="66">
        <f t="shared" si="97"/>
        <v>0</v>
      </c>
      <c r="AN227" s="66">
        <f t="shared" si="97"/>
        <v>0</v>
      </c>
      <c r="AO227" s="66">
        <f t="shared" si="97"/>
        <v>0</v>
      </c>
      <c r="AP227" s="66">
        <f t="shared" si="97"/>
        <v>0</v>
      </c>
      <c r="AQ227" s="66">
        <f t="shared" si="97"/>
        <v>0</v>
      </c>
      <c r="AR227" s="66">
        <f t="shared" si="97"/>
        <v>0</v>
      </c>
      <c r="AS227" s="66">
        <f t="shared" si="97"/>
        <v>0</v>
      </c>
      <c r="AT227" s="66">
        <f t="shared" si="97"/>
        <v>0</v>
      </c>
      <c r="AU227" s="66">
        <f t="shared" si="97"/>
        <v>0</v>
      </c>
      <c r="AV227" s="66">
        <f t="shared" si="97"/>
        <v>0</v>
      </c>
      <c r="AW227" s="66">
        <f t="shared" si="97"/>
        <v>0</v>
      </c>
      <c r="AX227" s="66">
        <f t="shared" si="97"/>
        <v>0</v>
      </c>
      <c r="AY227" s="66">
        <f t="shared" si="97"/>
        <v>0</v>
      </c>
      <c r="AZ227" s="66">
        <f t="shared" si="97"/>
        <v>0</v>
      </c>
      <c r="BA227" s="66">
        <f t="shared" si="97"/>
        <v>0</v>
      </c>
      <c r="BB227" s="66">
        <f t="shared" si="97"/>
        <v>0</v>
      </c>
      <c r="BC227" s="66">
        <f t="shared" si="97"/>
        <v>0</v>
      </c>
      <c r="BD227" s="66">
        <f t="shared" si="97"/>
        <v>0</v>
      </c>
      <c r="BE227" s="66">
        <f t="shared" si="97"/>
        <v>0</v>
      </c>
      <c r="BF227" s="66">
        <f t="shared" si="97"/>
        <v>0</v>
      </c>
      <c r="BG227" s="66">
        <f t="shared" si="97"/>
        <v>0</v>
      </c>
      <c r="BH227" s="66">
        <f t="shared" si="97"/>
        <v>0</v>
      </c>
      <c r="BI227" s="66">
        <f t="shared" si="97"/>
        <v>0</v>
      </c>
      <c r="BJ227" s="66">
        <f t="shared" si="97"/>
        <v>0</v>
      </c>
      <c r="BK227" s="66">
        <f t="shared" si="97"/>
        <v>0</v>
      </c>
      <c r="BL227" s="66">
        <f t="shared" si="97"/>
        <v>0</v>
      </c>
      <c r="BM227" s="66">
        <f t="shared" si="97"/>
        <v>0</v>
      </c>
      <c r="BN227" s="66">
        <f t="shared" si="97"/>
        <v>0</v>
      </c>
      <c r="BO227" s="66">
        <f t="shared" si="97"/>
        <v>0</v>
      </c>
      <c r="BP227" s="66">
        <f t="shared" si="97"/>
        <v>0</v>
      </c>
      <c r="BQ227" s="66">
        <f t="shared" si="97"/>
        <v>0</v>
      </c>
      <c r="BR227" s="66">
        <f t="shared" si="97"/>
        <v>0</v>
      </c>
      <c r="BS227" s="66">
        <f t="shared" si="95"/>
        <v>0</v>
      </c>
      <c r="BT227" s="66">
        <f t="shared" si="95"/>
        <v>0</v>
      </c>
      <c r="BU227" s="66">
        <f t="shared" si="95"/>
        <v>0</v>
      </c>
      <c r="BV227" s="66">
        <f t="shared" si="95"/>
        <v>0</v>
      </c>
      <c r="BW227" s="66">
        <f t="shared" si="95"/>
        <v>0</v>
      </c>
      <c r="BX227" s="66">
        <f t="shared" si="95"/>
        <v>0</v>
      </c>
      <c r="BY227" s="66">
        <f t="shared" si="95"/>
        <v>0</v>
      </c>
      <c r="BZ227" s="66">
        <f t="shared" si="95"/>
        <v>0</v>
      </c>
      <c r="CA227" s="66">
        <f t="shared" si="95"/>
        <v>0</v>
      </c>
      <c r="CB227" s="66">
        <f t="shared" si="95"/>
        <v>0</v>
      </c>
      <c r="CC227" s="66">
        <f t="shared" si="95"/>
        <v>0</v>
      </c>
      <c r="CD227" s="66">
        <f t="shared" si="95"/>
        <v>0</v>
      </c>
      <c r="CE227" s="66">
        <f t="shared" si="95"/>
        <v>0</v>
      </c>
      <c r="CF227" s="66">
        <f t="shared" si="95"/>
        <v>0</v>
      </c>
      <c r="CG227" s="66">
        <f t="shared" si="95"/>
        <v>0</v>
      </c>
      <c r="CH227" s="66">
        <f t="shared" si="95"/>
        <v>0</v>
      </c>
      <c r="CI227" s="66">
        <f t="shared" si="95"/>
        <v>0</v>
      </c>
      <c r="CJ227" s="66">
        <f t="shared" si="95"/>
        <v>0</v>
      </c>
      <c r="CK227" s="66">
        <f t="shared" si="95"/>
        <v>0</v>
      </c>
      <c r="CL227" s="66">
        <f t="shared" si="95"/>
        <v>0</v>
      </c>
      <c r="CM227" s="66">
        <f t="shared" si="95"/>
        <v>0</v>
      </c>
      <c r="CN227" s="66">
        <f t="shared" si="95"/>
        <v>0</v>
      </c>
      <c r="CO227" s="66">
        <f t="shared" si="95"/>
        <v>0</v>
      </c>
      <c r="CP227" s="66">
        <f t="shared" si="95"/>
        <v>0</v>
      </c>
      <c r="CQ227" s="66">
        <f t="shared" si="95"/>
        <v>0</v>
      </c>
      <c r="CR227" s="66">
        <f t="shared" si="95"/>
        <v>0</v>
      </c>
      <c r="CS227" s="66">
        <f t="shared" si="95"/>
        <v>0</v>
      </c>
      <c r="CT227" s="3"/>
    </row>
    <row r="228" spans="3:98" customFormat="1" hidden="1" x14ac:dyDescent="0.35">
      <c r="C228" s="81" t="str">
        <f t="shared" si="91"/>
        <v/>
      </c>
      <c r="D228" s="17" t="str">
        <f t="shared" si="92"/>
        <v/>
      </c>
      <c r="E228" s="492">
        <f>G228+NPV(G.Asm!$F$40,H228:INDEX(H228:CS228,RP))</f>
        <v>0</v>
      </c>
      <c r="F228" s="492">
        <f t="shared" si="93"/>
        <v>0</v>
      </c>
      <c r="G228" s="66">
        <f t="shared" si="97"/>
        <v>0</v>
      </c>
      <c r="H228" s="66">
        <f t="shared" si="97"/>
        <v>0</v>
      </c>
      <c r="I228" s="66">
        <f t="shared" si="97"/>
        <v>0</v>
      </c>
      <c r="J228" s="66">
        <f t="shared" si="97"/>
        <v>0</v>
      </c>
      <c r="K228" s="66">
        <f t="shared" si="97"/>
        <v>0</v>
      </c>
      <c r="L228" s="66">
        <f t="shared" si="97"/>
        <v>0</v>
      </c>
      <c r="M228" s="66">
        <f t="shared" si="97"/>
        <v>0</v>
      </c>
      <c r="N228" s="66">
        <f t="shared" si="97"/>
        <v>0</v>
      </c>
      <c r="O228" s="66">
        <f t="shared" si="97"/>
        <v>0</v>
      </c>
      <c r="P228" s="66">
        <f t="shared" si="97"/>
        <v>0</v>
      </c>
      <c r="Q228" s="66">
        <f t="shared" si="97"/>
        <v>0</v>
      </c>
      <c r="R228" s="66">
        <f t="shared" si="97"/>
        <v>0</v>
      </c>
      <c r="S228" s="66">
        <f t="shared" si="97"/>
        <v>0</v>
      </c>
      <c r="T228" s="66">
        <f t="shared" si="97"/>
        <v>0</v>
      </c>
      <c r="U228" s="66">
        <f t="shared" si="97"/>
        <v>0</v>
      </c>
      <c r="V228" s="66">
        <f t="shared" si="97"/>
        <v>0</v>
      </c>
      <c r="W228" s="66">
        <f t="shared" si="97"/>
        <v>0</v>
      </c>
      <c r="X228" s="66">
        <f t="shared" si="97"/>
        <v>0</v>
      </c>
      <c r="Y228" s="66">
        <f t="shared" si="97"/>
        <v>0</v>
      </c>
      <c r="Z228" s="66">
        <f t="shared" si="97"/>
        <v>0</v>
      </c>
      <c r="AA228" s="66">
        <f t="shared" si="97"/>
        <v>0</v>
      </c>
      <c r="AB228" s="66">
        <f t="shared" si="97"/>
        <v>0</v>
      </c>
      <c r="AC228" s="66">
        <f t="shared" si="97"/>
        <v>0</v>
      </c>
      <c r="AD228" s="66">
        <f t="shared" si="97"/>
        <v>0</v>
      </c>
      <c r="AE228" s="66">
        <f t="shared" si="97"/>
        <v>0</v>
      </c>
      <c r="AF228" s="66">
        <f t="shared" si="97"/>
        <v>0</v>
      </c>
      <c r="AG228" s="66">
        <f t="shared" si="97"/>
        <v>0</v>
      </c>
      <c r="AH228" s="66">
        <f t="shared" si="97"/>
        <v>0</v>
      </c>
      <c r="AI228" s="66">
        <f t="shared" si="97"/>
        <v>0</v>
      </c>
      <c r="AJ228" s="66">
        <f t="shared" si="97"/>
        <v>0</v>
      </c>
      <c r="AK228" s="66">
        <f t="shared" si="97"/>
        <v>0</v>
      </c>
      <c r="AL228" s="66">
        <f t="shared" si="97"/>
        <v>0</v>
      </c>
      <c r="AM228" s="66">
        <f t="shared" si="97"/>
        <v>0</v>
      </c>
      <c r="AN228" s="66">
        <f t="shared" si="97"/>
        <v>0</v>
      </c>
      <c r="AO228" s="66">
        <f t="shared" si="97"/>
        <v>0</v>
      </c>
      <c r="AP228" s="66">
        <f t="shared" si="97"/>
        <v>0</v>
      </c>
      <c r="AQ228" s="66">
        <f t="shared" si="97"/>
        <v>0</v>
      </c>
      <c r="AR228" s="66">
        <f t="shared" si="97"/>
        <v>0</v>
      </c>
      <c r="AS228" s="66">
        <f t="shared" si="97"/>
        <v>0</v>
      </c>
      <c r="AT228" s="66">
        <f t="shared" si="97"/>
        <v>0</v>
      </c>
      <c r="AU228" s="66">
        <f t="shared" si="97"/>
        <v>0</v>
      </c>
      <c r="AV228" s="66">
        <f t="shared" si="97"/>
        <v>0</v>
      </c>
      <c r="AW228" s="66">
        <f t="shared" si="97"/>
        <v>0</v>
      </c>
      <c r="AX228" s="66">
        <f t="shared" si="97"/>
        <v>0</v>
      </c>
      <c r="AY228" s="66">
        <f t="shared" si="97"/>
        <v>0</v>
      </c>
      <c r="AZ228" s="66">
        <f t="shared" si="97"/>
        <v>0</v>
      </c>
      <c r="BA228" s="66">
        <f t="shared" si="97"/>
        <v>0</v>
      </c>
      <c r="BB228" s="66">
        <f t="shared" si="97"/>
        <v>0</v>
      </c>
      <c r="BC228" s="66">
        <f t="shared" si="97"/>
        <v>0</v>
      </c>
      <c r="BD228" s="66">
        <f t="shared" si="97"/>
        <v>0</v>
      </c>
      <c r="BE228" s="66">
        <f t="shared" si="97"/>
        <v>0</v>
      </c>
      <c r="BF228" s="66">
        <f t="shared" si="97"/>
        <v>0</v>
      </c>
      <c r="BG228" s="66">
        <f t="shared" si="97"/>
        <v>0</v>
      </c>
      <c r="BH228" s="66">
        <f t="shared" si="97"/>
        <v>0</v>
      </c>
      <c r="BI228" s="66">
        <f t="shared" si="97"/>
        <v>0</v>
      </c>
      <c r="BJ228" s="66">
        <f t="shared" si="97"/>
        <v>0</v>
      </c>
      <c r="BK228" s="66">
        <f t="shared" si="97"/>
        <v>0</v>
      </c>
      <c r="BL228" s="66">
        <f t="shared" si="97"/>
        <v>0</v>
      </c>
      <c r="BM228" s="66">
        <f t="shared" si="97"/>
        <v>0</v>
      </c>
      <c r="BN228" s="66">
        <f t="shared" si="97"/>
        <v>0</v>
      </c>
      <c r="BO228" s="66">
        <f t="shared" si="97"/>
        <v>0</v>
      </c>
      <c r="BP228" s="66">
        <f t="shared" si="97"/>
        <v>0</v>
      </c>
      <c r="BQ228" s="66">
        <f t="shared" si="97"/>
        <v>0</v>
      </c>
      <c r="BR228" s="66">
        <f t="shared" si="97"/>
        <v>0</v>
      </c>
      <c r="BS228" s="66">
        <f t="shared" si="95"/>
        <v>0</v>
      </c>
      <c r="BT228" s="66">
        <f t="shared" si="95"/>
        <v>0</v>
      </c>
      <c r="BU228" s="66">
        <f t="shared" si="95"/>
        <v>0</v>
      </c>
      <c r="BV228" s="66">
        <f t="shared" si="95"/>
        <v>0</v>
      </c>
      <c r="BW228" s="66">
        <f t="shared" si="95"/>
        <v>0</v>
      </c>
      <c r="BX228" s="66">
        <f t="shared" si="95"/>
        <v>0</v>
      </c>
      <c r="BY228" s="66">
        <f t="shared" si="95"/>
        <v>0</v>
      </c>
      <c r="BZ228" s="66">
        <f t="shared" si="95"/>
        <v>0</v>
      </c>
      <c r="CA228" s="66">
        <f t="shared" si="95"/>
        <v>0</v>
      </c>
      <c r="CB228" s="66">
        <f t="shared" si="95"/>
        <v>0</v>
      </c>
      <c r="CC228" s="66">
        <f t="shared" si="95"/>
        <v>0</v>
      </c>
      <c r="CD228" s="66">
        <f t="shared" si="95"/>
        <v>0</v>
      </c>
      <c r="CE228" s="66">
        <f t="shared" ref="CE228:CS228" si="98">IFERROR($D228*CE54,0)</f>
        <v>0</v>
      </c>
      <c r="CF228" s="66">
        <f t="shared" si="98"/>
        <v>0</v>
      </c>
      <c r="CG228" s="66">
        <f t="shared" si="98"/>
        <v>0</v>
      </c>
      <c r="CH228" s="66">
        <f t="shared" si="98"/>
        <v>0</v>
      </c>
      <c r="CI228" s="66">
        <f t="shared" si="98"/>
        <v>0</v>
      </c>
      <c r="CJ228" s="66">
        <f t="shared" si="98"/>
        <v>0</v>
      </c>
      <c r="CK228" s="66">
        <f t="shared" si="98"/>
        <v>0</v>
      </c>
      <c r="CL228" s="66">
        <f t="shared" si="98"/>
        <v>0</v>
      </c>
      <c r="CM228" s="66">
        <f t="shared" si="98"/>
        <v>0</v>
      </c>
      <c r="CN228" s="66">
        <f t="shared" si="98"/>
        <v>0</v>
      </c>
      <c r="CO228" s="66">
        <f t="shared" si="98"/>
        <v>0</v>
      </c>
      <c r="CP228" s="66">
        <f t="shared" si="98"/>
        <v>0</v>
      </c>
      <c r="CQ228" s="66">
        <f t="shared" si="98"/>
        <v>0</v>
      </c>
      <c r="CR228" s="66">
        <f t="shared" si="98"/>
        <v>0</v>
      </c>
      <c r="CS228" s="66">
        <f t="shared" si="98"/>
        <v>0</v>
      </c>
      <c r="CT228" s="3"/>
    </row>
    <row r="229" spans="3:98" customFormat="1" hidden="1" x14ac:dyDescent="0.35">
      <c r="C229" s="81" t="str">
        <f t="shared" si="91"/>
        <v/>
      </c>
      <c r="D229" s="17" t="str">
        <f t="shared" si="92"/>
        <v/>
      </c>
      <c r="E229" s="492">
        <f>G229+NPV(G.Asm!$F$40,H229:INDEX(H229:CS229,RP))</f>
        <v>0</v>
      </c>
      <c r="F229" s="492">
        <f t="shared" si="93"/>
        <v>0</v>
      </c>
      <c r="G229" s="66">
        <f t="shared" si="97"/>
        <v>0</v>
      </c>
      <c r="H229" s="66">
        <f t="shared" si="97"/>
        <v>0</v>
      </c>
      <c r="I229" s="66">
        <f t="shared" si="97"/>
        <v>0</v>
      </c>
      <c r="J229" s="66">
        <f t="shared" si="97"/>
        <v>0</v>
      </c>
      <c r="K229" s="66">
        <f t="shared" si="97"/>
        <v>0</v>
      </c>
      <c r="L229" s="66">
        <f t="shared" si="97"/>
        <v>0</v>
      </c>
      <c r="M229" s="66">
        <f t="shared" si="97"/>
        <v>0</v>
      </c>
      <c r="N229" s="66">
        <f t="shared" si="97"/>
        <v>0</v>
      </c>
      <c r="O229" s="66">
        <f t="shared" si="97"/>
        <v>0</v>
      </c>
      <c r="P229" s="66">
        <f t="shared" si="97"/>
        <v>0</v>
      </c>
      <c r="Q229" s="66">
        <f t="shared" si="97"/>
        <v>0</v>
      </c>
      <c r="R229" s="66">
        <f t="shared" si="97"/>
        <v>0</v>
      </c>
      <c r="S229" s="66">
        <f t="shared" si="97"/>
        <v>0</v>
      </c>
      <c r="T229" s="66">
        <f t="shared" si="97"/>
        <v>0</v>
      </c>
      <c r="U229" s="66">
        <f t="shared" si="97"/>
        <v>0</v>
      </c>
      <c r="V229" s="66">
        <f t="shared" si="97"/>
        <v>0</v>
      </c>
      <c r="W229" s="66">
        <f t="shared" si="97"/>
        <v>0</v>
      </c>
      <c r="X229" s="66">
        <f t="shared" si="97"/>
        <v>0</v>
      </c>
      <c r="Y229" s="66">
        <f t="shared" si="97"/>
        <v>0</v>
      </c>
      <c r="Z229" s="66">
        <f t="shared" si="97"/>
        <v>0</v>
      </c>
      <c r="AA229" s="66">
        <f t="shared" si="97"/>
        <v>0</v>
      </c>
      <c r="AB229" s="66">
        <f t="shared" si="97"/>
        <v>0</v>
      </c>
      <c r="AC229" s="66">
        <f t="shared" si="97"/>
        <v>0</v>
      </c>
      <c r="AD229" s="66">
        <f t="shared" si="97"/>
        <v>0</v>
      </c>
      <c r="AE229" s="66">
        <f t="shared" si="97"/>
        <v>0</v>
      </c>
      <c r="AF229" s="66">
        <f t="shared" si="97"/>
        <v>0</v>
      </c>
      <c r="AG229" s="66">
        <f t="shared" si="97"/>
        <v>0</v>
      </c>
      <c r="AH229" s="66">
        <f t="shared" si="97"/>
        <v>0</v>
      </c>
      <c r="AI229" s="66">
        <f t="shared" si="97"/>
        <v>0</v>
      </c>
      <c r="AJ229" s="66">
        <f t="shared" si="97"/>
        <v>0</v>
      </c>
      <c r="AK229" s="66">
        <f t="shared" si="97"/>
        <v>0</v>
      </c>
      <c r="AL229" s="66">
        <f t="shared" si="97"/>
        <v>0</v>
      </c>
      <c r="AM229" s="66">
        <f t="shared" si="97"/>
        <v>0</v>
      </c>
      <c r="AN229" s="66">
        <f t="shared" si="97"/>
        <v>0</v>
      </c>
      <c r="AO229" s="66">
        <f t="shared" si="97"/>
        <v>0</v>
      </c>
      <c r="AP229" s="66">
        <f t="shared" si="97"/>
        <v>0</v>
      </c>
      <c r="AQ229" s="66">
        <f t="shared" si="97"/>
        <v>0</v>
      </c>
      <c r="AR229" s="66">
        <f t="shared" si="97"/>
        <v>0</v>
      </c>
      <c r="AS229" s="66">
        <f t="shared" si="97"/>
        <v>0</v>
      </c>
      <c r="AT229" s="66">
        <f t="shared" si="97"/>
        <v>0</v>
      </c>
      <c r="AU229" s="66">
        <f t="shared" si="97"/>
        <v>0</v>
      </c>
      <c r="AV229" s="66">
        <f t="shared" si="97"/>
        <v>0</v>
      </c>
      <c r="AW229" s="66">
        <f t="shared" si="97"/>
        <v>0</v>
      </c>
      <c r="AX229" s="66">
        <f t="shared" si="97"/>
        <v>0</v>
      </c>
      <c r="AY229" s="66">
        <f t="shared" si="97"/>
        <v>0</v>
      </c>
      <c r="AZ229" s="66">
        <f t="shared" si="97"/>
        <v>0</v>
      </c>
      <c r="BA229" s="66">
        <f t="shared" si="97"/>
        <v>0</v>
      </c>
      <c r="BB229" s="66">
        <f t="shared" si="97"/>
        <v>0</v>
      </c>
      <c r="BC229" s="66">
        <f t="shared" si="97"/>
        <v>0</v>
      </c>
      <c r="BD229" s="66">
        <f t="shared" si="97"/>
        <v>0</v>
      </c>
      <c r="BE229" s="66">
        <f t="shared" si="97"/>
        <v>0</v>
      </c>
      <c r="BF229" s="66">
        <f t="shared" si="97"/>
        <v>0</v>
      </c>
      <c r="BG229" s="66">
        <f t="shared" si="97"/>
        <v>0</v>
      </c>
      <c r="BH229" s="66">
        <f t="shared" si="97"/>
        <v>0</v>
      </c>
      <c r="BI229" s="66">
        <f t="shared" si="97"/>
        <v>0</v>
      </c>
      <c r="BJ229" s="66">
        <f t="shared" si="97"/>
        <v>0</v>
      </c>
      <c r="BK229" s="66">
        <f t="shared" si="97"/>
        <v>0</v>
      </c>
      <c r="BL229" s="66">
        <f t="shared" si="97"/>
        <v>0</v>
      </c>
      <c r="BM229" s="66">
        <f t="shared" si="97"/>
        <v>0</v>
      </c>
      <c r="BN229" s="66">
        <f t="shared" si="97"/>
        <v>0</v>
      </c>
      <c r="BO229" s="66">
        <f t="shared" si="97"/>
        <v>0</v>
      </c>
      <c r="BP229" s="66">
        <f t="shared" si="97"/>
        <v>0</v>
      </c>
      <c r="BQ229" s="66">
        <f t="shared" si="97"/>
        <v>0</v>
      </c>
      <c r="BR229" s="66">
        <f t="shared" si="97"/>
        <v>0</v>
      </c>
      <c r="BS229" s="66">
        <f t="shared" ref="BS229:CS229" si="99">IFERROR($D229*BS55,0)</f>
        <v>0</v>
      </c>
      <c r="BT229" s="66">
        <f t="shared" si="99"/>
        <v>0</v>
      </c>
      <c r="BU229" s="66">
        <f t="shared" si="99"/>
        <v>0</v>
      </c>
      <c r="BV229" s="66">
        <f t="shared" si="99"/>
        <v>0</v>
      </c>
      <c r="BW229" s="66">
        <f t="shared" si="99"/>
        <v>0</v>
      </c>
      <c r="BX229" s="66">
        <f t="shared" si="99"/>
        <v>0</v>
      </c>
      <c r="BY229" s="66">
        <f t="shared" si="99"/>
        <v>0</v>
      </c>
      <c r="BZ229" s="66">
        <f t="shared" si="99"/>
        <v>0</v>
      </c>
      <c r="CA229" s="66">
        <f t="shared" si="99"/>
        <v>0</v>
      </c>
      <c r="CB229" s="66">
        <f t="shared" si="99"/>
        <v>0</v>
      </c>
      <c r="CC229" s="66">
        <f t="shared" si="99"/>
        <v>0</v>
      </c>
      <c r="CD229" s="66">
        <f t="shared" si="99"/>
        <v>0</v>
      </c>
      <c r="CE229" s="66">
        <f t="shared" si="99"/>
        <v>0</v>
      </c>
      <c r="CF229" s="66">
        <f t="shared" si="99"/>
        <v>0</v>
      </c>
      <c r="CG229" s="66">
        <f t="shared" si="99"/>
        <v>0</v>
      </c>
      <c r="CH229" s="66">
        <f t="shared" si="99"/>
        <v>0</v>
      </c>
      <c r="CI229" s="66">
        <f t="shared" si="99"/>
        <v>0</v>
      </c>
      <c r="CJ229" s="66">
        <f t="shared" si="99"/>
        <v>0</v>
      </c>
      <c r="CK229" s="66">
        <f t="shared" si="99"/>
        <v>0</v>
      </c>
      <c r="CL229" s="66">
        <f t="shared" si="99"/>
        <v>0</v>
      </c>
      <c r="CM229" s="66">
        <f t="shared" si="99"/>
        <v>0</v>
      </c>
      <c r="CN229" s="66">
        <f t="shared" si="99"/>
        <v>0</v>
      </c>
      <c r="CO229" s="66">
        <f t="shared" si="99"/>
        <v>0</v>
      </c>
      <c r="CP229" s="66">
        <f t="shared" si="99"/>
        <v>0</v>
      </c>
      <c r="CQ229" s="66">
        <f t="shared" si="99"/>
        <v>0</v>
      </c>
      <c r="CR229" s="66">
        <f t="shared" si="99"/>
        <v>0</v>
      </c>
      <c r="CS229" s="66">
        <f t="shared" si="99"/>
        <v>0</v>
      </c>
      <c r="CT229" s="3"/>
    </row>
    <row r="230" spans="3:98" customFormat="1" hidden="1" x14ac:dyDescent="0.35">
      <c r="C230" s="81" t="str">
        <f>IF(OR(ISBLANK(C57),C57="Spare"),"",C57)</f>
        <v/>
      </c>
      <c r="D230" s="17" t="str">
        <f t="shared" si="92"/>
        <v/>
      </c>
      <c r="E230" s="492">
        <f>G230+NPV(G.Asm!$F$40,H230:INDEX(H230:CS230,RP))</f>
        <v>0</v>
      </c>
      <c r="F230" s="492">
        <f t="shared" si="93"/>
        <v>0</v>
      </c>
      <c r="G230" s="66">
        <f t="shared" ref="G230:BR230" si="100">IFERROR($D230*G57,0)</f>
        <v>0</v>
      </c>
      <c r="H230" s="66">
        <f t="shared" si="100"/>
        <v>0</v>
      </c>
      <c r="I230" s="66">
        <f t="shared" si="100"/>
        <v>0</v>
      </c>
      <c r="J230" s="66">
        <f t="shared" si="100"/>
        <v>0</v>
      </c>
      <c r="K230" s="66">
        <f t="shared" si="100"/>
        <v>0</v>
      </c>
      <c r="L230" s="66">
        <f t="shared" si="100"/>
        <v>0</v>
      </c>
      <c r="M230" s="66">
        <f t="shared" si="100"/>
        <v>0</v>
      </c>
      <c r="N230" s="66">
        <f t="shared" si="100"/>
        <v>0</v>
      </c>
      <c r="O230" s="66">
        <f t="shared" si="100"/>
        <v>0</v>
      </c>
      <c r="P230" s="66">
        <f t="shared" si="100"/>
        <v>0</v>
      </c>
      <c r="Q230" s="66">
        <f t="shared" si="100"/>
        <v>0</v>
      </c>
      <c r="R230" s="66">
        <f t="shared" si="100"/>
        <v>0</v>
      </c>
      <c r="S230" s="66">
        <f t="shared" si="100"/>
        <v>0</v>
      </c>
      <c r="T230" s="66">
        <f t="shared" si="100"/>
        <v>0</v>
      </c>
      <c r="U230" s="66">
        <f t="shared" si="100"/>
        <v>0</v>
      </c>
      <c r="V230" s="66">
        <f t="shared" si="100"/>
        <v>0</v>
      </c>
      <c r="W230" s="66">
        <f t="shared" si="100"/>
        <v>0</v>
      </c>
      <c r="X230" s="66">
        <f t="shared" si="100"/>
        <v>0</v>
      </c>
      <c r="Y230" s="66">
        <f t="shared" si="100"/>
        <v>0</v>
      </c>
      <c r="Z230" s="66">
        <f t="shared" si="100"/>
        <v>0</v>
      </c>
      <c r="AA230" s="66">
        <f t="shared" si="100"/>
        <v>0</v>
      </c>
      <c r="AB230" s="66">
        <f t="shared" si="100"/>
        <v>0</v>
      </c>
      <c r="AC230" s="66">
        <f t="shared" si="100"/>
        <v>0</v>
      </c>
      <c r="AD230" s="66">
        <f t="shared" si="100"/>
        <v>0</v>
      </c>
      <c r="AE230" s="66">
        <f t="shared" si="100"/>
        <v>0</v>
      </c>
      <c r="AF230" s="66">
        <f t="shared" si="100"/>
        <v>0</v>
      </c>
      <c r="AG230" s="66">
        <f t="shared" si="100"/>
        <v>0</v>
      </c>
      <c r="AH230" s="66">
        <f t="shared" si="100"/>
        <v>0</v>
      </c>
      <c r="AI230" s="66">
        <f t="shared" si="100"/>
        <v>0</v>
      </c>
      <c r="AJ230" s="66">
        <f t="shared" si="100"/>
        <v>0</v>
      </c>
      <c r="AK230" s="66">
        <f t="shared" si="100"/>
        <v>0</v>
      </c>
      <c r="AL230" s="66">
        <f t="shared" si="100"/>
        <v>0</v>
      </c>
      <c r="AM230" s="66">
        <f t="shared" si="100"/>
        <v>0</v>
      </c>
      <c r="AN230" s="66">
        <f t="shared" si="100"/>
        <v>0</v>
      </c>
      <c r="AO230" s="66">
        <f t="shared" si="100"/>
        <v>0</v>
      </c>
      <c r="AP230" s="66">
        <f t="shared" si="100"/>
        <v>0</v>
      </c>
      <c r="AQ230" s="66">
        <f t="shared" si="100"/>
        <v>0</v>
      </c>
      <c r="AR230" s="66">
        <f t="shared" si="100"/>
        <v>0</v>
      </c>
      <c r="AS230" s="66">
        <f t="shared" si="100"/>
        <v>0</v>
      </c>
      <c r="AT230" s="66">
        <f t="shared" si="100"/>
        <v>0</v>
      </c>
      <c r="AU230" s="66">
        <f t="shared" si="100"/>
        <v>0</v>
      </c>
      <c r="AV230" s="66">
        <f t="shared" si="100"/>
        <v>0</v>
      </c>
      <c r="AW230" s="66">
        <f t="shared" si="100"/>
        <v>0</v>
      </c>
      <c r="AX230" s="66">
        <f t="shared" si="100"/>
        <v>0</v>
      </c>
      <c r="AY230" s="66">
        <f t="shared" si="100"/>
        <v>0</v>
      </c>
      <c r="AZ230" s="66">
        <f t="shared" si="100"/>
        <v>0</v>
      </c>
      <c r="BA230" s="66">
        <f t="shared" si="100"/>
        <v>0</v>
      </c>
      <c r="BB230" s="66">
        <f t="shared" si="100"/>
        <v>0</v>
      </c>
      <c r="BC230" s="66">
        <f t="shared" si="100"/>
        <v>0</v>
      </c>
      <c r="BD230" s="66">
        <f t="shared" si="100"/>
        <v>0</v>
      </c>
      <c r="BE230" s="66">
        <f t="shared" si="100"/>
        <v>0</v>
      </c>
      <c r="BF230" s="66">
        <f t="shared" si="100"/>
        <v>0</v>
      </c>
      <c r="BG230" s="66">
        <f t="shared" si="100"/>
        <v>0</v>
      </c>
      <c r="BH230" s="66">
        <f t="shared" si="100"/>
        <v>0</v>
      </c>
      <c r="BI230" s="66">
        <f t="shared" si="100"/>
        <v>0</v>
      </c>
      <c r="BJ230" s="66">
        <f t="shared" si="100"/>
        <v>0</v>
      </c>
      <c r="BK230" s="66">
        <f t="shared" si="100"/>
        <v>0</v>
      </c>
      <c r="BL230" s="66">
        <f t="shared" si="100"/>
        <v>0</v>
      </c>
      <c r="BM230" s="66">
        <f t="shared" si="100"/>
        <v>0</v>
      </c>
      <c r="BN230" s="66">
        <f t="shared" si="100"/>
        <v>0</v>
      </c>
      <c r="BO230" s="66">
        <f t="shared" si="100"/>
        <v>0</v>
      </c>
      <c r="BP230" s="66">
        <f t="shared" si="100"/>
        <v>0</v>
      </c>
      <c r="BQ230" s="66">
        <f t="shared" si="100"/>
        <v>0</v>
      </c>
      <c r="BR230" s="66">
        <f t="shared" si="100"/>
        <v>0</v>
      </c>
      <c r="BS230" s="66">
        <f t="shared" ref="BS230:CS230" si="101">IFERROR($D230*BS57,0)</f>
        <v>0</v>
      </c>
      <c r="BT230" s="66">
        <f t="shared" si="101"/>
        <v>0</v>
      </c>
      <c r="BU230" s="66">
        <f t="shared" si="101"/>
        <v>0</v>
      </c>
      <c r="BV230" s="66">
        <f t="shared" si="101"/>
        <v>0</v>
      </c>
      <c r="BW230" s="66">
        <f t="shared" si="101"/>
        <v>0</v>
      </c>
      <c r="BX230" s="66">
        <f t="shared" si="101"/>
        <v>0</v>
      </c>
      <c r="BY230" s="66">
        <f t="shared" si="101"/>
        <v>0</v>
      </c>
      <c r="BZ230" s="66">
        <f t="shared" si="101"/>
        <v>0</v>
      </c>
      <c r="CA230" s="66">
        <f t="shared" si="101"/>
        <v>0</v>
      </c>
      <c r="CB230" s="66">
        <f t="shared" si="101"/>
        <v>0</v>
      </c>
      <c r="CC230" s="66">
        <f t="shared" si="101"/>
        <v>0</v>
      </c>
      <c r="CD230" s="66">
        <f t="shared" si="101"/>
        <v>0</v>
      </c>
      <c r="CE230" s="66">
        <f t="shared" si="101"/>
        <v>0</v>
      </c>
      <c r="CF230" s="66">
        <f t="shared" si="101"/>
        <v>0</v>
      </c>
      <c r="CG230" s="66">
        <f t="shared" si="101"/>
        <v>0</v>
      </c>
      <c r="CH230" s="66">
        <f t="shared" si="101"/>
        <v>0</v>
      </c>
      <c r="CI230" s="66">
        <f t="shared" si="101"/>
        <v>0</v>
      </c>
      <c r="CJ230" s="66">
        <f t="shared" si="101"/>
        <v>0</v>
      </c>
      <c r="CK230" s="66">
        <f t="shared" si="101"/>
        <v>0</v>
      </c>
      <c r="CL230" s="66">
        <f t="shared" si="101"/>
        <v>0</v>
      </c>
      <c r="CM230" s="66">
        <f t="shared" si="101"/>
        <v>0</v>
      </c>
      <c r="CN230" s="66">
        <f t="shared" si="101"/>
        <v>0</v>
      </c>
      <c r="CO230" s="66">
        <f t="shared" si="101"/>
        <v>0</v>
      </c>
      <c r="CP230" s="66">
        <f t="shared" si="101"/>
        <v>0</v>
      </c>
      <c r="CQ230" s="66">
        <f t="shared" si="101"/>
        <v>0</v>
      </c>
      <c r="CR230" s="66">
        <f t="shared" si="101"/>
        <v>0</v>
      </c>
      <c r="CS230" s="66">
        <f t="shared" si="101"/>
        <v>0</v>
      </c>
      <c r="CT230" s="3"/>
    </row>
    <row r="231" spans="3:98" customFormat="1" hidden="1" x14ac:dyDescent="0.35">
      <c r="C231" s="87"/>
      <c r="D231" s="3"/>
      <c r="E231" s="495"/>
      <c r="F231" s="495"/>
      <c r="G231" s="498"/>
      <c r="H231" s="498"/>
      <c r="I231" s="498"/>
      <c r="J231" s="498"/>
      <c r="K231" s="498"/>
      <c r="L231" s="498"/>
      <c r="M231" s="498"/>
      <c r="N231" s="498"/>
      <c r="O231" s="498"/>
      <c r="P231" s="498"/>
      <c r="Q231" s="498"/>
      <c r="R231" s="498"/>
      <c r="S231" s="498"/>
      <c r="T231" s="498"/>
      <c r="U231" s="498"/>
      <c r="V231" s="498"/>
      <c r="W231" s="498"/>
      <c r="X231" s="498"/>
      <c r="Y231" s="498"/>
      <c r="Z231" s="498"/>
      <c r="AA231" s="498"/>
      <c r="AB231" s="498"/>
      <c r="AC231" s="498"/>
      <c r="AD231" s="498"/>
      <c r="AE231" s="498"/>
      <c r="AF231" s="498"/>
      <c r="AG231" s="498"/>
      <c r="AH231" s="498"/>
      <c r="AI231" s="498"/>
      <c r="AJ231" s="498"/>
      <c r="AK231" s="498"/>
      <c r="AL231" s="498"/>
      <c r="AM231" s="498"/>
      <c r="AN231" s="498"/>
      <c r="AO231" s="498"/>
      <c r="AP231" s="498"/>
      <c r="AQ231" s="498"/>
      <c r="AR231" s="498"/>
      <c r="AS231" s="498"/>
      <c r="AT231" s="498"/>
      <c r="AU231" s="498"/>
      <c r="AV231" s="498"/>
      <c r="AW231" s="498"/>
      <c r="AX231" s="498"/>
      <c r="AY231" s="498"/>
      <c r="AZ231" s="498"/>
      <c r="BA231" s="498"/>
      <c r="BB231" s="498"/>
      <c r="BC231" s="498"/>
      <c r="BD231" s="498"/>
      <c r="BE231" s="498"/>
      <c r="BF231" s="498"/>
      <c r="BG231" s="498"/>
      <c r="BH231" s="498"/>
      <c r="BI231" s="498"/>
      <c r="BJ231" s="498"/>
      <c r="BK231" s="498"/>
      <c r="BL231" s="498"/>
      <c r="BM231" s="498"/>
      <c r="BN231" s="498"/>
      <c r="BO231" s="498"/>
      <c r="BP231" s="498"/>
      <c r="BQ231" s="498"/>
      <c r="BR231" s="498"/>
      <c r="BS231" s="498"/>
      <c r="BT231" s="498"/>
      <c r="BU231" s="498"/>
      <c r="BV231" s="498"/>
      <c r="BW231" s="498"/>
      <c r="BX231" s="498"/>
      <c r="BY231" s="498"/>
      <c r="BZ231" s="498"/>
      <c r="CA231" s="498"/>
      <c r="CB231" s="498"/>
      <c r="CC231" s="498"/>
      <c r="CD231" s="498"/>
      <c r="CE231" s="498"/>
      <c r="CF231" s="498"/>
      <c r="CG231" s="498"/>
      <c r="CH231" s="498"/>
      <c r="CI231" s="498"/>
      <c r="CJ231" s="498"/>
      <c r="CK231" s="498"/>
      <c r="CL231" s="498"/>
      <c r="CM231" s="498"/>
      <c r="CN231" s="498"/>
      <c r="CO231" s="498"/>
      <c r="CP231" s="498"/>
      <c r="CQ231" s="498"/>
      <c r="CR231" s="498"/>
      <c r="CS231" s="498"/>
    </row>
    <row r="232" spans="3:98" customFormat="1" hidden="1" x14ac:dyDescent="0.35">
      <c r="C232" s="77" t="s">
        <v>47</v>
      </c>
      <c r="D232" s="3"/>
      <c r="E232" s="492">
        <f t="shared" ref="E232:AJ232" si="102">SUM(E233:E235)</f>
        <v>0</v>
      </c>
      <c r="F232" s="492">
        <f t="shared" si="102"/>
        <v>0</v>
      </c>
      <c r="G232" s="492">
        <f t="shared" si="102"/>
        <v>0</v>
      </c>
      <c r="H232" s="492">
        <f t="shared" si="102"/>
        <v>0</v>
      </c>
      <c r="I232" s="492">
        <f t="shared" si="102"/>
        <v>0</v>
      </c>
      <c r="J232" s="492">
        <f t="shared" si="102"/>
        <v>0</v>
      </c>
      <c r="K232" s="492">
        <f t="shared" si="102"/>
        <v>0</v>
      </c>
      <c r="L232" s="492">
        <f t="shared" si="102"/>
        <v>0</v>
      </c>
      <c r="M232" s="492">
        <f t="shared" si="102"/>
        <v>0</v>
      </c>
      <c r="N232" s="492">
        <f t="shared" si="102"/>
        <v>0</v>
      </c>
      <c r="O232" s="492">
        <f t="shared" si="102"/>
        <v>0</v>
      </c>
      <c r="P232" s="492">
        <f t="shared" si="102"/>
        <v>0</v>
      </c>
      <c r="Q232" s="492">
        <f t="shared" si="102"/>
        <v>0</v>
      </c>
      <c r="R232" s="492">
        <f t="shared" si="102"/>
        <v>0</v>
      </c>
      <c r="S232" s="492">
        <f t="shared" si="102"/>
        <v>0</v>
      </c>
      <c r="T232" s="492">
        <f t="shared" si="102"/>
        <v>0</v>
      </c>
      <c r="U232" s="492">
        <f t="shared" si="102"/>
        <v>0</v>
      </c>
      <c r="V232" s="492">
        <f t="shared" si="102"/>
        <v>0</v>
      </c>
      <c r="W232" s="492">
        <f t="shared" si="102"/>
        <v>0</v>
      </c>
      <c r="X232" s="492">
        <f t="shared" si="102"/>
        <v>0</v>
      </c>
      <c r="Y232" s="492">
        <f t="shared" si="102"/>
        <v>0</v>
      </c>
      <c r="Z232" s="492">
        <f t="shared" si="102"/>
        <v>0</v>
      </c>
      <c r="AA232" s="492">
        <f t="shared" si="102"/>
        <v>0</v>
      </c>
      <c r="AB232" s="492">
        <f t="shared" si="102"/>
        <v>0</v>
      </c>
      <c r="AC232" s="492">
        <f t="shared" si="102"/>
        <v>0</v>
      </c>
      <c r="AD232" s="492">
        <f t="shared" si="102"/>
        <v>0</v>
      </c>
      <c r="AE232" s="492">
        <f t="shared" si="102"/>
        <v>0</v>
      </c>
      <c r="AF232" s="492">
        <f t="shared" si="102"/>
        <v>0</v>
      </c>
      <c r="AG232" s="492">
        <f t="shared" si="102"/>
        <v>0</v>
      </c>
      <c r="AH232" s="492">
        <f t="shared" si="102"/>
        <v>0</v>
      </c>
      <c r="AI232" s="492">
        <f t="shared" si="102"/>
        <v>0</v>
      </c>
      <c r="AJ232" s="492">
        <f t="shared" si="102"/>
        <v>0</v>
      </c>
      <c r="AK232" s="492">
        <f t="shared" ref="AK232:CS232" si="103">SUM(AK233:AK235)</f>
        <v>0</v>
      </c>
      <c r="AL232" s="492">
        <f t="shared" si="103"/>
        <v>0</v>
      </c>
      <c r="AM232" s="492">
        <f t="shared" si="103"/>
        <v>0</v>
      </c>
      <c r="AN232" s="492">
        <f t="shared" si="103"/>
        <v>0</v>
      </c>
      <c r="AO232" s="492">
        <f t="shared" si="103"/>
        <v>0</v>
      </c>
      <c r="AP232" s="492">
        <f t="shared" si="103"/>
        <v>0</v>
      </c>
      <c r="AQ232" s="492">
        <f t="shared" si="103"/>
        <v>0</v>
      </c>
      <c r="AR232" s="492">
        <f t="shared" si="103"/>
        <v>0</v>
      </c>
      <c r="AS232" s="492">
        <f t="shared" si="103"/>
        <v>0</v>
      </c>
      <c r="AT232" s="492">
        <f t="shared" si="103"/>
        <v>0</v>
      </c>
      <c r="AU232" s="492">
        <f t="shared" si="103"/>
        <v>0</v>
      </c>
      <c r="AV232" s="492">
        <f t="shared" si="103"/>
        <v>0</v>
      </c>
      <c r="AW232" s="492">
        <f t="shared" si="103"/>
        <v>0</v>
      </c>
      <c r="AX232" s="492">
        <f t="shared" si="103"/>
        <v>0</v>
      </c>
      <c r="AY232" s="492">
        <f t="shared" si="103"/>
        <v>0</v>
      </c>
      <c r="AZ232" s="492">
        <f t="shared" si="103"/>
        <v>0</v>
      </c>
      <c r="BA232" s="492">
        <f t="shared" si="103"/>
        <v>0</v>
      </c>
      <c r="BB232" s="492">
        <f t="shared" si="103"/>
        <v>0</v>
      </c>
      <c r="BC232" s="492">
        <f t="shared" si="103"/>
        <v>0</v>
      </c>
      <c r="BD232" s="492">
        <f t="shared" si="103"/>
        <v>0</v>
      </c>
      <c r="BE232" s="492">
        <f t="shared" si="103"/>
        <v>0</v>
      </c>
      <c r="BF232" s="492">
        <f t="shared" si="103"/>
        <v>0</v>
      </c>
      <c r="BG232" s="492">
        <f t="shared" si="103"/>
        <v>0</v>
      </c>
      <c r="BH232" s="492">
        <f t="shared" si="103"/>
        <v>0</v>
      </c>
      <c r="BI232" s="492">
        <f t="shared" si="103"/>
        <v>0</v>
      </c>
      <c r="BJ232" s="492">
        <f t="shared" si="103"/>
        <v>0</v>
      </c>
      <c r="BK232" s="492">
        <f t="shared" si="103"/>
        <v>0</v>
      </c>
      <c r="BL232" s="492">
        <f t="shared" si="103"/>
        <v>0</v>
      </c>
      <c r="BM232" s="492">
        <f t="shared" si="103"/>
        <v>0</v>
      </c>
      <c r="BN232" s="492">
        <f t="shared" si="103"/>
        <v>0</v>
      </c>
      <c r="BO232" s="492">
        <f t="shared" si="103"/>
        <v>0</v>
      </c>
      <c r="BP232" s="492">
        <f t="shared" si="103"/>
        <v>0</v>
      </c>
      <c r="BQ232" s="492">
        <f t="shared" si="103"/>
        <v>0</v>
      </c>
      <c r="BR232" s="492">
        <f t="shared" si="103"/>
        <v>0</v>
      </c>
      <c r="BS232" s="492">
        <f t="shared" si="103"/>
        <v>0</v>
      </c>
      <c r="BT232" s="492">
        <f t="shared" si="103"/>
        <v>0</v>
      </c>
      <c r="BU232" s="492">
        <f t="shared" si="103"/>
        <v>0</v>
      </c>
      <c r="BV232" s="492">
        <f t="shared" si="103"/>
        <v>0</v>
      </c>
      <c r="BW232" s="492">
        <f t="shared" si="103"/>
        <v>0</v>
      </c>
      <c r="BX232" s="492">
        <f t="shared" si="103"/>
        <v>0</v>
      </c>
      <c r="BY232" s="492">
        <f t="shared" si="103"/>
        <v>0</v>
      </c>
      <c r="BZ232" s="492">
        <f t="shared" si="103"/>
        <v>0</v>
      </c>
      <c r="CA232" s="492">
        <f t="shared" si="103"/>
        <v>0</v>
      </c>
      <c r="CB232" s="492">
        <f t="shared" si="103"/>
        <v>0</v>
      </c>
      <c r="CC232" s="492">
        <f t="shared" si="103"/>
        <v>0</v>
      </c>
      <c r="CD232" s="492">
        <f t="shared" si="103"/>
        <v>0</v>
      </c>
      <c r="CE232" s="492">
        <f t="shared" si="103"/>
        <v>0</v>
      </c>
      <c r="CF232" s="492">
        <f t="shared" si="103"/>
        <v>0</v>
      </c>
      <c r="CG232" s="492">
        <f t="shared" si="103"/>
        <v>0</v>
      </c>
      <c r="CH232" s="492">
        <f t="shared" si="103"/>
        <v>0</v>
      </c>
      <c r="CI232" s="492">
        <f t="shared" si="103"/>
        <v>0</v>
      </c>
      <c r="CJ232" s="492">
        <f t="shared" si="103"/>
        <v>0</v>
      </c>
      <c r="CK232" s="492">
        <f t="shared" si="103"/>
        <v>0</v>
      </c>
      <c r="CL232" s="492">
        <f t="shared" si="103"/>
        <v>0</v>
      </c>
      <c r="CM232" s="492">
        <f t="shared" si="103"/>
        <v>0</v>
      </c>
      <c r="CN232" s="492">
        <f t="shared" si="103"/>
        <v>0</v>
      </c>
      <c r="CO232" s="492">
        <f t="shared" si="103"/>
        <v>0</v>
      </c>
      <c r="CP232" s="492">
        <f t="shared" si="103"/>
        <v>0</v>
      </c>
      <c r="CQ232" s="492">
        <f t="shared" si="103"/>
        <v>0</v>
      </c>
      <c r="CR232" s="492">
        <f t="shared" si="103"/>
        <v>0</v>
      </c>
      <c r="CS232" s="492">
        <f t="shared" si="103"/>
        <v>0</v>
      </c>
      <c r="CT232" s="13"/>
    </row>
    <row r="233" spans="3:98" customFormat="1" hidden="1" x14ac:dyDescent="0.35">
      <c r="C233" s="77" t="str">
        <f>C95</f>
        <v>G. Total net value of externalities</v>
      </c>
      <c r="D233" s="3"/>
      <c r="E233" s="492">
        <f>G233+NPV(G.Asm!$F$40,H233:INDEX(H233:CS233,RP))</f>
        <v>0</v>
      </c>
      <c r="F233" s="492">
        <f>SUMIF($G$4:$CS$4,"&lt;="&amp;RP,G233:CS233)</f>
        <v>0</v>
      </c>
      <c r="G233" s="516">
        <f t="shared" ref="G233:BR233" si="104">G95</f>
        <v>0</v>
      </c>
      <c r="H233" s="516">
        <f t="shared" si="104"/>
        <v>0</v>
      </c>
      <c r="I233" s="516">
        <f t="shared" si="104"/>
        <v>0</v>
      </c>
      <c r="J233" s="516">
        <f t="shared" si="104"/>
        <v>0</v>
      </c>
      <c r="K233" s="516">
        <f t="shared" si="104"/>
        <v>0</v>
      </c>
      <c r="L233" s="516">
        <f t="shared" si="104"/>
        <v>0</v>
      </c>
      <c r="M233" s="516">
        <f t="shared" si="104"/>
        <v>0</v>
      </c>
      <c r="N233" s="516">
        <f t="shared" si="104"/>
        <v>0</v>
      </c>
      <c r="O233" s="516">
        <f t="shared" si="104"/>
        <v>0</v>
      </c>
      <c r="P233" s="516">
        <f t="shared" si="104"/>
        <v>0</v>
      </c>
      <c r="Q233" s="516">
        <f t="shared" si="104"/>
        <v>0</v>
      </c>
      <c r="R233" s="516">
        <f t="shared" si="104"/>
        <v>0</v>
      </c>
      <c r="S233" s="516">
        <f t="shared" si="104"/>
        <v>0</v>
      </c>
      <c r="T233" s="516">
        <f t="shared" si="104"/>
        <v>0</v>
      </c>
      <c r="U233" s="516">
        <f t="shared" si="104"/>
        <v>0</v>
      </c>
      <c r="V233" s="516">
        <f t="shared" si="104"/>
        <v>0</v>
      </c>
      <c r="W233" s="516">
        <f t="shared" si="104"/>
        <v>0</v>
      </c>
      <c r="X233" s="516">
        <f t="shared" si="104"/>
        <v>0</v>
      </c>
      <c r="Y233" s="516">
        <f t="shared" si="104"/>
        <v>0</v>
      </c>
      <c r="Z233" s="516">
        <f t="shared" si="104"/>
        <v>0</v>
      </c>
      <c r="AA233" s="516">
        <f t="shared" si="104"/>
        <v>0</v>
      </c>
      <c r="AB233" s="516">
        <f t="shared" si="104"/>
        <v>0</v>
      </c>
      <c r="AC233" s="516">
        <f t="shared" si="104"/>
        <v>0</v>
      </c>
      <c r="AD233" s="516">
        <f t="shared" si="104"/>
        <v>0</v>
      </c>
      <c r="AE233" s="516">
        <f t="shared" si="104"/>
        <v>0</v>
      </c>
      <c r="AF233" s="516">
        <f t="shared" si="104"/>
        <v>0</v>
      </c>
      <c r="AG233" s="516">
        <f t="shared" si="104"/>
        <v>0</v>
      </c>
      <c r="AH233" s="516">
        <f t="shared" si="104"/>
        <v>0</v>
      </c>
      <c r="AI233" s="516">
        <f t="shared" si="104"/>
        <v>0</v>
      </c>
      <c r="AJ233" s="516">
        <f t="shared" si="104"/>
        <v>0</v>
      </c>
      <c r="AK233" s="516">
        <f t="shared" si="104"/>
        <v>0</v>
      </c>
      <c r="AL233" s="516">
        <f t="shared" si="104"/>
        <v>0</v>
      </c>
      <c r="AM233" s="516">
        <f t="shared" si="104"/>
        <v>0</v>
      </c>
      <c r="AN233" s="516">
        <f t="shared" si="104"/>
        <v>0</v>
      </c>
      <c r="AO233" s="516">
        <f t="shared" si="104"/>
        <v>0</v>
      </c>
      <c r="AP233" s="516">
        <f t="shared" si="104"/>
        <v>0</v>
      </c>
      <c r="AQ233" s="516">
        <f t="shared" si="104"/>
        <v>0</v>
      </c>
      <c r="AR233" s="516">
        <f t="shared" si="104"/>
        <v>0</v>
      </c>
      <c r="AS233" s="516">
        <f t="shared" si="104"/>
        <v>0</v>
      </c>
      <c r="AT233" s="516">
        <f t="shared" si="104"/>
        <v>0</v>
      </c>
      <c r="AU233" s="516">
        <f t="shared" si="104"/>
        <v>0</v>
      </c>
      <c r="AV233" s="516">
        <f t="shared" si="104"/>
        <v>0</v>
      </c>
      <c r="AW233" s="516">
        <f t="shared" si="104"/>
        <v>0</v>
      </c>
      <c r="AX233" s="516">
        <f t="shared" si="104"/>
        <v>0</v>
      </c>
      <c r="AY233" s="516">
        <f t="shared" si="104"/>
        <v>0</v>
      </c>
      <c r="AZ233" s="516">
        <f t="shared" si="104"/>
        <v>0</v>
      </c>
      <c r="BA233" s="516">
        <f t="shared" si="104"/>
        <v>0</v>
      </c>
      <c r="BB233" s="516">
        <f t="shared" si="104"/>
        <v>0</v>
      </c>
      <c r="BC233" s="516">
        <f t="shared" si="104"/>
        <v>0</v>
      </c>
      <c r="BD233" s="516">
        <f t="shared" si="104"/>
        <v>0</v>
      </c>
      <c r="BE233" s="516">
        <f t="shared" si="104"/>
        <v>0</v>
      </c>
      <c r="BF233" s="516">
        <f t="shared" si="104"/>
        <v>0</v>
      </c>
      <c r="BG233" s="516">
        <f t="shared" si="104"/>
        <v>0</v>
      </c>
      <c r="BH233" s="516">
        <f t="shared" si="104"/>
        <v>0</v>
      </c>
      <c r="BI233" s="516">
        <f t="shared" si="104"/>
        <v>0</v>
      </c>
      <c r="BJ233" s="516">
        <f t="shared" si="104"/>
        <v>0</v>
      </c>
      <c r="BK233" s="516">
        <f t="shared" si="104"/>
        <v>0</v>
      </c>
      <c r="BL233" s="516">
        <f t="shared" si="104"/>
        <v>0</v>
      </c>
      <c r="BM233" s="516">
        <f t="shared" si="104"/>
        <v>0</v>
      </c>
      <c r="BN233" s="516">
        <f t="shared" si="104"/>
        <v>0</v>
      </c>
      <c r="BO233" s="516">
        <f t="shared" si="104"/>
        <v>0</v>
      </c>
      <c r="BP233" s="516">
        <f t="shared" si="104"/>
        <v>0</v>
      </c>
      <c r="BQ233" s="516">
        <f t="shared" si="104"/>
        <v>0</v>
      </c>
      <c r="BR233" s="516">
        <f t="shared" si="104"/>
        <v>0</v>
      </c>
      <c r="BS233" s="516">
        <f t="shared" ref="BS233:CS233" si="105">BS95</f>
        <v>0</v>
      </c>
      <c r="BT233" s="516">
        <f t="shared" si="105"/>
        <v>0</v>
      </c>
      <c r="BU233" s="516">
        <f t="shared" si="105"/>
        <v>0</v>
      </c>
      <c r="BV233" s="516">
        <f t="shared" si="105"/>
        <v>0</v>
      </c>
      <c r="BW233" s="516">
        <f t="shared" si="105"/>
        <v>0</v>
      </c>
      <c r="BX233" s="516">
        <f t="shared" si="105"/>
        <v>0</v>
      </c>
      <c r="BY233" s="516">
        <f t="shared" si="105"/>
        <v>0</v>
      </c>
      <c r="BZ233" s="516">
        <f t="shared" si="105"/>
        <v>0</v>
      </c>
      <c r="CA233" s="516">
        <f t="shared" si="105"/>
        <v>0</v>
      </c>
      <c r="CB233" s="516">
        <f t="shared" si="105"/>
        <v>0</v>
      </c>
      <c r="CC233" s="516">
        <f t="shared" si="105"/>
        <v>0</v>
      </c>
      <c r="CD233" s="516">
        <f t="shared" si="105"/>
        <v>0</v>
      </c>
      <c r="CE233" s="516">
        <f t="shared" si="105"/>
        <v>0</v>
      </c>
      <c r="CF233" s="516">
        <f t="shared" si="105"/>
        <v>0</v>
      </c>
      <c r="CG233" s="516">
        <f t="shared" si="105"/>
        <v>0</v>
      </c>
      <c r="CH233" s="516">
        <f t="shared" si="105"/>
        <v>0</v>
      </c>
      <c r="CI233" s="516">
        <f t="shared" si="105"/>
        <v>0</v>
      </c>
      <c r="CJ233" s="516">
        <f t="shared" si="105"/>
        <v>0</v>
      </c>
      <c r="CK233" s="516">
        <f t="shared" si="105"/>
        <v>0</v>
      </c>
      <c r="CL233" s="516">
        <f t="shared" si="105"/>
        <v>0</v>
      </c>
      <c r="CM233" s="516">
        <f t="shared" si="105"/>
        <v>0</v>
      </c>
      <c r="CN233" s="516">
        <f t="shared" si="105"/>
        <v>0</v>
      </c>
      <c r="CO233" s="516">
        <f t="shared" si="105"/>
        <v>0</v>
      </c>
      <c r="CP233" s="516">
        <f t="shared" si="105"/>
        <v>0</v>
      </c>
      <c r="CQ233" s="516">
        <f t="shared" si="105"/>
        <v>0</v>
      </c>
      <c r="CR233" s="516">
        <f t="shared" si="105"/>
        <v>0</v>
      </c>
      <c r="CS233" s="516">
        <f t="shared" si="105"/>
        <v>0</v>
      </c>
      <c r="CT233" s="12"/>
    </row>
    <row r="234" spans="3:98" customFormat="1" hidden="1" x14ac:dyDescent="0.35">
      <c r="C234" s="77" t="str">
        <f>C119</f>
        <v>H. Total net value of climate change mitigation</v>
      </c>
      <c r="D234" s="3"/>
      <c r="E234" s="492">
        <f>G234+NPV(G.Asm!$F$40,H234:INDEX(H234:CS234,RP))</f>
        <v>0</v>
      </c>
      <c r="F234" s="492">
        <f>SUMIF($G$4:$CS$4,"&lt;="&amp;RP,G234:CS234)</f>
        <v>0</v>
      </c>
      <c r="G234" s="516">
        <f t="shared" ref="G234:BR234" si="106">G119</f>
        <v>0</v>
      </c>
      <c r="H234" s="516">
        <f t="shared" si="106"/>
        <v>0</v>
      </c>
      <c r="I234" s="516">
        <f t="shared" si="106"/>
        <v>0</v>
      </c>
      <c r="J234" s="516">
        <f t="shared" si="106"/>
        <v>0</v>
      </c>
      <c r="K234" s="516">
        <f t="shared" si="106"/>
        <v>0</v>
      </c>
      <c r="L234" s="516">
        <f t="shared" si="106"/>
        <v>0</v>
      </c>
      <c r="M234" s="516">
        <f t="shared" si="106"/>
        <v>0</v>
      </c>
      <c r="N234" s="516">
        <f t="shared" si="106"/>
        <v>0</v>
      </c>
      <c r="O234" s="516">
        <f t="shared" si="106"/>
        <v>0</v>
      </c>
      <c r="P234" s="516">
        <f t="shared" si="106"/>
        <v>0</v>
      </c>
      <c r="Q234" s="516">
        <f t="shared" si="106"/>
        <v>0</v>
      </c>
      <c r="R234" s="516">
        <f t="shared" si="106"/>
        <v>0</v>
      </c>
      <c r="S234" s="516">
        <f t="shared" si="106"/>
        <v>0</v>
      </c>
      <c r="T234" s="516">
        <f t="shared" si="106"/>
        <v>0</v>
      </c>
      <c r="U234" s="516">
        <f t="shared" si="106"/>
        <v>0</v>
      </c>
      <c r="V234" s="516">
        <f t="shared" si="106"/>
        <v>0</v>
      </c>
      <c r="W234" s="516">
        <f t="shared" si="106"/>
        <v>0</v>
      </c>
      <c r="X234" s="516">
        <f t="shared" si="106"/>
        <v>0</v>
      </c>
      <c r="Y234" s="516">
        <f t="shared" si="106"/>
        <v>0</v>
      </c>
      <c r="Z234" s="516">
        <f t="shared" si="106"/>
        <v>0</v>
      </c>
      <c r="AA234" s="516">
        <f t="shared" si="106"/>
        <v>0</v>
      </c>
      <c r="AB234" s="516">
        <f t="shared" si="106"/>
        <v>0</v>
      </c>
      <c r="AC234" s="516">
        <f t="shared" si="106"/>
        <v>0</v>
      </c>
      <c r="AD234" s="516">
        <f t="shared" si="106"/>
        <v>0</v>
      </c>
      <c r="AE234" s="516">
        <f t="shared" si="106"/>
        <v>0</v>
      </c>
      <c r="AF234" s="516">
        <f t="shared" si="106"/>
        <v>0</v>
      </c>
      <c r="AG234" s="516">
        <f t="shared" si="106"/>
        <v>0</v>
      </c>
      <c r="AH234" s="516">
        <f t="shared" si="106"/>
        <v>0</v>
      </c>
      <c r="AI234" s="516">
        <f t="shared" si="106"/>
        <v>0</v>
      </c>
      <c r="AJ234" s="516">
        <f t="shared" si="106"/>
        <v>0</v>
      </c>
      <c r="AK234" s="516">
        <f t="shared" si="106"/>
        <v>0</v>
      </c>
      <c r="AL234" s="516">
        <f t="shared" si="106"/>
        <v>0</v>
      </c>
      <c r="AM234" s="516">
        <f t="shared" si="106"/>
        <v>0</v>
      </c>
      <c r="AN234" s="516">
        <f t="shared" si="106"/>
        <v>0</v>
      </c>
      <c r="AO234" s="516">
        <f t="shared" si="106"/>
        <v>0</v>
      </c>
      <c r="AP234" s="516">
        <f t="shared" si="106"/>
        <v>0</v>
      </c>
      <c r="AQ234" s="516">
        <f t="shared" si="106"/>
        <v>0</v>
      </c>
      <c r="AR234" s="516">
        <f t="shared" si="106"/>
        <v>0</v>
      </c>
      <c r="AS234" s="516">
        <f t="shared" si="106"/>
        <v>0</v>
      </c>
      <c r="AT234" s="516">
        <f t="shared" si="106"/>
        <v>0</v>
      </c>
      <c r="AU234" s="516">
        <f t="shared" si="106"/>
        <v>0</v>
      </c>
      <c r="AV234" s="516">
        <f t="shared" si="106"/>
        <v>0</v>
      </c>
      <c r="AW234" s="516">
        <f t="shared" si="106"/>
        <v>0</v>
      </c>
      <c r="AX234" s="516">
        <f t="shared" si="106"/>
        <v>0</v>
      </c>
      <c r="AY234" s="516">
        <f t="shared" si="106"/>
        <v>0</v>
      </c>
      <c r="AZ234" s="516">
        <f t="shared" si="106"/>
        <v>0</v>
      </c>
      <c r="BA234" s="516">
        <f t="shared" si="106"/>
        <v>0</v>
      </c>
      <c r="BB234" s="516">
        <f t="shared" si="106"/>
        <v>0</v>
      </c>
      <c r="BC234" s="516">
        <f t="shared" si="106"/>
        <v>0</v>
      </c>
      <c r="BD234" s="516">
        <f t="shared" si="106"/>
        <v>0</v>
      </c>
      <c r="BE234" s="516">
        <f t="shared" si="106"/>
        <v>0</v>
      </c>
      <c r="BF234" s="516">
        <f t="shared" si="106"/>
        <v>0</v>
      </c>
      <c r="BG234" s="516">
        <f t="shared" si="106"/>
        <v>0</v>
      </c>
      <c r="BH234" s="516">
        <f t="shared" si="106"/>
        <v>0</v>
      </c>
      <c r="BI234" s="516">
        <f t="shared" si="106"/>
        <v>0</v>
      </c>
      <c r="BJ234" s="516">
        <f t="shared" si="106"/>
        <v>0</v>
      </c>
      <c r="BK234" s="516">
        <f t="shared" si="106"/>
        <v>0</v>
      </c>
      <c r="BL234" s="516">
        <f t="shared" si="106"/>
        <v>0</v>
      </c>
      <c r="BM234" s="516">
        <f t="shared" si="106"/>
        <v>0</v>
      </c>
      <c r="BN234" s="516">
        <f t="shared" si="106"/>
        <v>0</v>
      </c>
      <c r="BO234" s="516">
        <f t="shared" si="106"/>
        <v>0</v>
      </c>
      <c r="BP234" s="516">
        <f t="shared" si="106"/>
        <v>0</v>
      </c>
      <c r="BQ234" s="516">
        <f t="shared" si="106"/>
        <v>0</v>
      </c>
      <c r="BR234" s="516">
        <f t="shared" si="106"/>
        <v>0</v>
      </c>
      <c r="BS234" s="516">
        <f t="shared" ref="BS234:CS234" si="107">BS119</f>
        <v>0</v>
      </c>
      <c r="BT234" s="516">
        <f t="shared" si="107"/>
        <v>0</v>
      </c>
      <c r="BU234" s="516">
        <f t="shared" si="107"/>
        <v>0</v>
      </c>
      <c r="BV234" s="516">
        <f t="shared" si="107"/>
        <v>0</v>
      </c>
      <c r="BW234" s="516">
        <f t="shared" si="107"/>
        <v>0</v>
      </c>
      <c r="BX234" s="516">
        <f t="shared" si="107"/>
        <v>0</v>
      </c>
      <c r="BY234" s="516">
        <f t="shared" si="107"/>
        <v>0</v>
      </c>
      <c r="BZ234" s="516">
        <f t="shared" si="107"/>
        <v>0</v>
      </c>
      <c r="CA234" s="516">
        <f t="shared" si="107"/>
        <v>0</v>
      </c>
      <c r="CB234" s="516">
        <f t="shared" si="107"/>
        <v>0</v>
      </c>
      <c r="CC234" s="516">
        <f t="shared" si="107"/>
        <v>0</v>
      </c>
      <c r="CD234" s="516">
        <f t="shared" si="107"/>
        <v>0</v>
      </c>
      <c r="CE234" s="516">
        <f t="shared" si="107"/>
        <v>0</v>
      </c>
      <c r="CF234" s="516">
        <f t="shared" si="107"/>
        <v>0</v>
      </c>
      <c r="CG234" s="516">
        <f t="shared" si="107"/>
        <v>0</v>
      </c>
      <c r="CH234" s="516">
        <f t="shared" si="107"/>
        <v>0</v>
      </c>
      <c r="CI234" s="516">
        <f t="shared" si="107"/>
        <v>0</v>
      </c>
      <c r="CJ234" s="516">
        <f t="shared" si="107"/>
        <v>0</v>
      </c>
      <c r="CK234" s="516">
        <f t="shared" si="107"/>
        <v>0</v>
      </c>
      <c r="CL234" s="516">
        <f t="shared" si="107"/>
        <v>0</v>
      </c>
      <c r="CM234" s="516">
        <f t="shared" si="107"/>
        <v>0</v>
      </c>
      <c r="CN234" s="516">
        <f t="shared" si="107"/>
        <v>0</v>
      </c>
      <c r="CO234" s="516">
        <f t="shared" si="107"/>
        <v>0</v>
      </c>
      <c r="CP234" s="516">
        <f t="shared" si="107"/>
        <v>0</v>
      </c>
      <c r="CQ234" s="516">
        <f t="shared" si="107"/>
        <v>0</v>
      </c>
      <c r="CR234" s="516">
        <f t="shared" si="107"/>
        <v>0</v>
      </c>
      <c r="CS234" s="516">
        <f t="shared" si="107"/>
        <v>0</v>
      </c>
      <c r="CT234" s="12"/>
    </row>
    <row r="235" spans="3:98" customFormat="1" hidden="1" x14ac:dyDescent="0.35">
      <c r="C235" s="77" t="str">
        <f>C124</f>
        <v>I. Total direct benefit</v>
      </c>
      <c r="D235" s="3"/>
      <c r="E235" s="492">
        <f>G235+NPV(G.Asm!$F$40,H235:INDEX(H235:CS235,RP))</f>
        <v>0</v>
      </c>
      <c r="F235" s="492">
        <f>SUMIF($G$4:$CS$4,"&lt;="&amp;RP,G235:CS235)</f>
        <v>0</v>
      </c>
      <c r="G235" s="516">
        <f t="shared" ref="G235:BR235" si="108">G124</f>
        <v>0</v>
      </c>
      <c r="H235" s="516">
        <f t="shared" si="108"/>
        <v>0</v>
      </c>
      <c r="I235" s="516">
        <f t="shared" si="108"/>
        <v>0</v>
      </c>
      <c r="J235" s="516">
        <f t="shared" si="108"/>
        <v>0</v>
      </c>
      <c r="K235" s="516">
        <f t="shared" si="108"/>
        <v>0</v>
      </c>
      <c r="L235" s="516">
        <f t="shared" si="108"/>
        <v>0</v>
      </c>
      <c r="M235" s="516">
        <f t="shared" si="108"/>
        <v>0</v>
      </c>
      <c r="N235" s="516">
        <f t="shared" si="108"/>
        <v>0</v>
      </c>
      <c r="O235" s="516">
        <f t="shared" si="108"/>
        <v>0</v>
      </c>
      <c r="P235" s="516">
        <f t="shared" si="108"/>
        <v>0</v>
      </c>
      <c r="Q235" s="516">
        <f t="shared" si="108"/>
        <v>0</v>
      </c>
      <c r="R235" s="516">
        <f t="shared" si="108"/>
        <v>0</v>
      </c>
      <c r="S235" s="516">
        <f t="shared" si="108"/>
        <v>0</v>
      </c>
      <c r="T235" s="516">
        <f t="shared" si="108"/>
        <v>0</v>
      </c>
      <c r="U235" s="516">
        <f t="shared" si="108"/>
        <v>0</v>
      </c>
      <c r="V235" s="516">
        <f t="shared" si="108"/>
        <v>0</v>
      </c>
      <c r="W235" s="516">
        <f t="shared" si="108"/>
        <v>0</v>
      </c>
      <c r="X235" s="516">
        <f t="shared" si="108"/>
        <v>0</v>
      </c>
      <c r="Y235" s="516">
        <f t="shared" si="108"/>
        <v>0</v>
      </c>
      <c r="Z235" s="516">
        <f t="shared" si="108"/>
        <v>0</v>
      </c>
      <c r="AA235" s="516">
        <f t="shared" si="108"/>
        <v>0</v>
      </c>
      <c r="AB235" s="516">
        <f t="shared" si="108"/>
        <v>0</v>
      </c>
      <c r="AC235" s="516">
        <f t="shared" si="108"/>
        <v>0</v>
      </c>
      <c r="AD235" s="516">
        <f t="shared" si="108"/>
        <v>0</v>
      </c>
      <c r="AE235" s="516">
        <f t="shared" si="108"/>
        <v>0</v>
      </c>
      <c r="AF235" s="516">
        <f t="shared" si="108"/>
        <v>0</v>
      </c>
      <c r="AG235" s="516">
        <f t="shared" si="108"/>
        <v>0</v>
      </c>
      <c r="AH235" s="516">
        <f t="shared" si="108"/>
        <v>0</v>
      </c>
      <c r="AI235" s="516">
        <f t="shared" si="108"/>
        <v>0</v>
      </c>
      <c r="AJ235" s="516">
        <f t="shared" si="108"/>
        <v>0</v>
      </c>
      <c r="AK235" s="516">
        <f t="shared" si="108"/>
        <v>0</v>
      </c>
      <c r="AL235" s="516">
        <f t="shared" si="108"/>
        <v>0</v>
      </c>
      <c r="AM235" s="516">
        <f t="shared" si="108"/>
        <v>0</v>
      </c>
      <c r="AN235" s="516">
        <f t="shared" si="108"/>
        <v>0</v>
      </c>
      <c r="AO235" s="516">
        <f t="shared" si="108"/>
        <v>0</v>
      </c>
      <c r="AP235" s="516">
        <f t="shared" si="108"/>
        <v>0</v>
      </c>
      <c r="AQ235" s="516">
        <f t="shared" si="108"/>
        <v>0</v>
      </c>
      <c r="AR235" s="516">
        <f t="shared" si="108"/>
        <v>0</v>
      </c>
      <c r="AS235" s="516">
        <f t="shared" si="108"/>
        <v>0</v>
      </c>
      <c r="AT235" s="516">
        <f t="shared" si="108"/>
        <v>0</v>
      </c>
      <c r="AU235" s="516">
        <f t="shared" si="108"/>
        <v>0</v>
      </c>
      <c r="AV235" s="516">
        <f t="shared" si="108"/>
        <v>0</v>
      </c>
      <c r="AW235" s="516">
        <f t="shared" si="108"/>
        <v>0</v>
      </c>
      <c r="AX235" s="516">
        <f t="shared" si="108"/>
        <v>0</v>
      </c>
      <c r="AY235" s="516">
        <f t="shared" si="108"/>
        <v>0</v>
      </c>
      <c r="AZ235" s="516">
        <f t="shared" si="108"/>
        <v>0</v>
      </c>
      <c r="BA235" s="516">
        <f t="shared" si="108"/>
        <v>0</v>
      </c>
      <c r="BB235" s="516">
        <f t="shared" si="108"/>
        <v>0</v>
      </c>
      <c r="BC235" s="516">
        <f t="shared" si="108"/>
        <v>0</v>
      </c>
      <c r="BD235" s="516">
        <f t="shared" si="108"/>
        <v>0</v>
      </c>
      <c r="BE235" s="516">
        <f t="shared" si="108"/>
        <v>0</v>
      </c>
      <c r="BF235" s="516">
        <f t="shared" si="108"/>
        <v>0</v>
      </c>
      <c r="BG235" s="516">
        <f t="shared" si="108"/>
        <v>0</v>
      </c>
      <c r="BH235" s="516">
        <f t="shared" si="108"/>
        <v>0</v>
      </c>
      <c r="BI235" s="516">
        <f t="shared" si="108"/>
        <v>0</v>
      </c>
      <c r="BJ235" s="516">
        <f t="shared" si="108"/>
        <v>0</v>
      </c>
      <c r="BK235" s="516">
        <f t="shared" si="108"/>
        <v>0</v>
      </c>
      <c r="BL235" s="516">
        <f t="shared" si="108"/>
        <v>0</v>
      </c>
      <c r="BM235" s="516">
        <f t="shared" si="108"/>
        <v>0</v>
      </c>
      <c r="BN235" s="516">
        <f t="shared" si="108"/>
        <v>0</v>
      </c>
      <c r="BO235" s="516">
        <f t="shared" si="108"/>
        <v>0</v>
      </c>
      <c r="BP235" s="516">
        <f t="shared" si="108"/>
        <v>0</v>
      </c>
      <c r="BQ235" s="516">
        <f t="shared" si="108"/>
        <v>0</v>
      </c>
      <c r="BR235" s="516">
        <f t="shared" si="108"/>
        <v>0</v>
      </c>
      <c r="BS235" s="516">
        <f t="shared" ref="BS235:CS235" si="109">BS124</f>
        <v>0</v>
      </c>
      <c r="BT235" s="516">
        <f t="shared" si="109"/>
        <v>0</v>
      </c>
      <c r="BU235" s="516">
        <f t="shared" si="109"/>
        <v>0</v>
      </c>
      <c r="BV235" s="516">
        <f t="shared" si="109"/>
        <v>0</v>
      </c>
      <c r="BW235" s="516">
        <f t="shared" si="109"/>
        <v>0</v>
      </c>
      <c r="BX235" s="516">
        <f t="shared" si="109"/>
        <v>0</v>
      </c>
      <c r="BY235" s="516">
        <f t="shared" si="109"/>
        <v>0</v>
      </c>
      <c r="BZ235" s="516">
        <f t="shared" si="109"/>
        <v>0</v>
      </c>
      <c r="CA235" s="516">
        <f t="shared" si="109"/>
        <v>0</v>
      </c>
      <c r="CB235" s="516">
        <f t="shared" si="109"/>
        <v>0</v>
      </c>
      <c r="CC235" s="516">
        <f t="shared" si="109"/>
        <v>0</v>
      </c>
      <c r="CD235" s="516">
        <f t="shared" si="109"/>
        <v>0</v>
      </c>
      <c r="CE235" s="516">
        <f t="shared" si="109"/>
        <v>0</v>
      </c>
      <c r="CF235" s="516">
        <f t="shared" si="109"/>
        <v>0</v>
      </c>
      <c r="CG235" s="516">
        <f t="shared" si="109"/>
        <v>0</v>
      </c>
      <c r="CH235" s="516">
        <f t="shared" si="109"/>
        <v>0</v>
      </c>
      <c r="CI235" s="516">
        <f t="shared" si="109"/>
        <v>0</v>
      </c>
      <c r="CJ235" s="516">
        <f t="shared" si="109"/>
        <v>0</v>
      </c>
      <c r="CK235" s="516">
        <f t="shared" si="109"/>
        <v>0</v>
      </c>
      <c r="CL235" s="516">
        <f t="shared" si="109"/>
        <v>0</v>
      </c>
      <c r="CM235" s="516">
        <f t="shared" si="109"/>
        <v>0</v>
      </c>
      <c r="CN235" s="516">
        <f t="shared" si="109"/>
        <v>0</v>
      </c>
      <c r="CO235" s="516">
        <f t="shared" si="109"/>
        <v>0</v>
      </c>
      <c r="CP235" s="516">
        <f t="shared" si="109"/>
        <v>0</v>
      </c>
      <c r="CQ235" s="516">
        <f t="shared" si="109"/>
        <v>0</v>
      </c>
      <c r="CR235" s="516">
        <f t="shared" si="109"/>
        <v>0</v>
      </c>
      <c r="CS235" s="516">
        <f t="shared" si="109"/>
        <v>0</v>
      </c>
      <c r="CT235" s="12"/>
    </row>
    <row r="236" spans="3:98" customFormat="1" hidden="1" x14ac:dyDescent="0.35">
      <c r="C236" s="74"/>
      <c r="D236" s="3"/>
      <c r="E236" s="497"/>
      <c r="F236" s="497"/>
      <c r="G236" s="498"/>
      <c r="H236" s="498"/>
      <c r="I236" s="498"/>
      <c r="J236" s="498"/>
      <c r="K236" s="498"/>
      <c r="L236" s="498"/>
      <c r="M236" s="498"/>
      <c r="N236" s="498"/>
      <c r="O236" s="498"/>
      <c r="P236" s="498"/>
      <c r="Q236" s="498"/>
      <c r="R236" s="498"/>
      <c r="S236" s="498"/>
      <c r="T236" s="498"/>
      <c r="U236" s="498"/>
      <c r="V236" s="498"/>
      <c r="W236" s="498"/>
      <c r="X236" s="498"/>
      <c r="Y236" s="498"/>
      <c r="Z236" s="498"/>
      <c r="AA236" s="498"/>
      <c r="AB236" s="498"/>
      <c r="AC236" s="498"/>
      <c r="AD236" s="498"/>
      <c r="AE236" s="498"/>
      <c r="AF236" s="498"/>
      <c r="AG236" s="498"/>
      <c r="AH236" s="498"/>
      <c r="AI236" s="498"/>
      <c r="AJ236" s="498"/>
      <c r="AK236" s="498"/>
      <c r="AL236" s="498"/>
      <c r="AM236" s="498"/>
      <c r="AN236" s="498"/>
      <c r="AO236" s="498"/>
      <c r="AP236" s="498"/>
      <c r="AQ236" s="498"/>
      <c r="AR236" s="498"/>
      <c r="AS236" s="498"/>
      <c r="AT236" s="498"/>
      <c r="AU236" s="498"/>
      <c r="AV236" s="498"/>
      <c r="AW236" s="498"/>
      <c r="AX236" s="498"/>
      <c r="AY236" s="498"/>
      <c r="AZ236" s="498"/>
      <c r="BA236" s="498"/>
      <c r="BB236" s="498"/>
      <c r="BC236" s="498"/>
      <c r="BD236" s="498"/>
      <c r="BE236" s="498"/>
      <c r="BF236" s="498"/>
      <c r="BG236" s="498"/>
      <c r="BH236" s="498"/>
      <c r="BI236" s="498"/>
      <c r="BJ236" s="498"/>
      <c r="BK236" s="498"/>
      <c r="BL236" s="498"/>
      <c r="BM236" s="498"/>
      <c r="BN236" s="498"/>
      <c r="BO236" s="498"/>
      <c r="BP236" s="498"/>
      <c r="BQ236" s="498"/>
      <c r="BR236" s="498"/>
      <c r="BS236" s="498"/>
      <c r="BT236" s="498"/>
      <c r="BU236" s="498"/>
      <c r="BV236" s="498"/>
      <c r="BW236" s="498"/>
      <c r="BX236" s="498"/>
      <c r="BY236" s="498"/>
      <c r="BZ236" s="498"/>
      <c r="CA236" s="498"/>
      <c r="CB236" s="498"/>
      <c r="CC236" s="498"/>
      <c r="CD236" s="498"/>
      <c r="CE236" s="498"/>
      <c r="CF236" s="498"/>
      <c r="CG236" s="498"/>
      <c r="CH236" s="498"/>
      <c r="CI236" s="498"/>
      <c r="CJ236" s="498"/>
      <c r="CK236" s="498"/>
      <c r="CL236" s="498"/>
      <c r="CM236" s="498"/>
      <c r="CN236" s="498"/>
      <c r="CO236" s="498"/>
      <c r="CP236" s="498"/>
      <c r="CQ236" s="498"/>
      <c r="CR236" s="498"/>
      <c r="CS236" s="498"/>
    </row>
    <row r="237" spans="3:98" hidden="1" x14ac:dyDescent="0.35">
      <c r="C237" s="83" t="s">
        <v>46</v>
      </c>
      <c r="E237" s="505">
        <f>G237+NPV(G.Asm!$F$40,H237:INDEX(H237:CS237,RP))</f>
        <v>0</v>
      </c>
      <c r="F237" s="505">
        <f>SUMIF($G$4:$CS$4,"&lt;="&amp;RP,G237:CS237)</f>
        <v>0</v>
      </c>
      <c r="G237" s="505">
        <f>-G191-G207+G216-G218+G232</f>
        <v>0</v>
      </c>
      <c r="H237" s="505">
        <f t="shared" ref="H237:BS237" si="110">-H191-H207+H216-H218+H232</f>
        <v>0</v>
      </c>
      <c r="I237" s="505">
        <f t="shared" si="110"/>
        <v>0</v>
      </c>
      <c r="J237" s="505">
        <f t="shared" si="110"/>
        <v>0</v>
      </c>
      <c r="K237" s="505">
        <f t="shared" si="110"/>
        <v>0</v>
      </c>
      <c r="L237" s="505">
        <f t="shared" si="110"/>
        <v>0</v>
      </c>
      <c r="M237" s="505">
        <f t="shared" si="110"/>
        <v>0</v>
      </c>
      <c r="N237" s="505">
        <f t="shared" si="110"/>
        <v>0</v>
      </c>
      <c r="O237" s="505">
        <f t="shared" si="110"/>
        <v>0</v>
      </c>
      <c r="P237" s="505">
        <f t="shared" si="110"/>
        <v>0</v>
      </c>
      <c r="Q237" s="505">
        <f t="shared" si="110"/>
        <v>0</v>
      </c>
      <c r="R237" s="505">
        <f t="shared" si="110"/>
        <v>0</v>
      </c>
      <c r="S237" s="505">
        <f t="shared" si="110"/>
        <v>0</v>
      </c>
      <c r="T237" s="505">
        <f t="shared" si="110"/>
        <v>0</v>
      </c>
      <c r="U237" s="505">
        <f t="shared" si="110"/>
        <v>0</v>
      </c>
      <c r="V237" s="505">
        <f t="shared" si="110"/>
        <v>0</v>
      </c>
      <c r="W237" s="505">
        <f t="shared" si="110"/>
        <v>0</v>
      </c>
      <c r="X237" s="505">
        <f t="shared" si="110"/>
        <v>0</v>
      </c>
      <c r="Y237" s="505">
        <f t="shared" si="110"/>
        <v>0</v>
      </c>
      <c r="Z237" s="505">
        <f t="shared" si="110"/>
        <v>0</v>
      </c>
      <c r="AA237" s="505">
        <f t="shared" si="110"/>
        <v>0</v>
      </c>
      <c r="AB237" s="505">
        <f t="shared" si="110"/>
        <v>0</v>
      </c>
      <c r="AC237" s="505">
        <f t="shared" si="110"/>
        <v>0</v>
      </c>
      <c r="AD237" s="505">
        <f t="shared" si="110"/>
        <v>0</v>
      </c>
      <c r="AE237" s="505">
        <f t="shared" si="110"/>
        <v>0</v>
      </c>
      <c r="AF237" s="505">
        <f t="shared" si="110"/>
        <v>0</v>
      </c>
      <c r="AG237" s="505">
        <f t="shared" si="110"/>
        <v>0</v>
      </c>
      <c r="AH237" s="505">
        <f t="shared" si="110"/>
        <v>0</v>
      </c>
      <c r="AI237" s="505">
        <f t="shared" si="110"/>
        <v>0</v>
      </c>
      <c r="AJ237" s="505">
        <f t="shared" si="110"/>
        <v>0</v>
      </c>
      <c r="AK237" s="505">
        <f t="shared" si="110"/>
        <v>0</v>
      </c>
      <c r="AL237" s="505">
        <f t="shared" si="110"/>
        <v>0</v>
      </c>
      <c r="AM237" s="505">
        <f t="shared" si="110"/>
        <v>0</v>
      </c>
      <c r="AN237" s="505">
        <f t="shared" si="110"/>
        <v>0</v>
      </c>
      <c r="AO237" s="505">
        <f t="shared" si="110"/>
        <v>0</v>
      </c>
      <c r="AP237" s="505">
        <f t="shared" si="110"/>
        <v>0</v>
      </c>
      <c r="AQ237" s="505">
        <f t="shared" si="110"/>
        <v>0</v>
      </c>
      <c r="AR237" s="505">
        <f t="shared" si="110"/>
        <v>0</v>
      </c>
      <c r="AS237" s="505">
        <f t="shared" si="110"/>
        <v>0</v>
      </c>
      <c r="AT237" s="505">
        <f t="shared" si="110"/>
        <v>0</v>
      </c>
      <c r="AU237" s="505">
        <f t="shared" si="110"/>
        <v>0</v>
      </c>
      <c r="AV237" s="505">
        <f t="shared" si="110"/>
        <v>0</v>
      </c>
      <c r="AW237" s="505">
        <f t="shared" si="110"/>
        <v>0</v>
      </c>
      <c r="AX237" s="505">
        <f t="shared" si="110"/>
        <v>0</v>
      </c>
      <c r="AY237" s="505">
        <f t="shared" si="110"/>
        <v>0</v>
      </c>
      <c r="AZ237" s="505">
        <f t="shared" si="110"/>
        <v>0</v>
      </c>
      <c r="BA237" s="505">
        <f t="shared" si="110"/>
        <v>0</v>
      </c>
      <c r="BB237" s="505">
        <f t="shared" si="110"/>
        <v>0</v>
      </c>
      <c r="BC237" s="505">
        <f t="shared" si="110"/>
        <v>0</v>
      </c>
      <c r="BD237" s="505">
        <f t="shared" si="110"/>
        <v>0</v>
      </c>
      <c r="BE237" s="505">
        <f t="shared" si="110"/>
        <v>0</v>
      </c>
      <c r="BF237" s="505">
        <f t="shared" si="110"/>
        <v>0</v>
      </c>
      <c r="BG237" s="505">
        <f t="shared" si="110"/>
        <v>0</v>
      </c>
      <c r="BH237" s="505">
        <f t="shared" si="110"/>
        <v>0</v>
      </c>
      <c r="BI237" s="505">
        <f t="shared" si="110"/>
        <v>0</v>
      </c>
      <c r="BJ237" s="505">
        <f t="shared" si="110"/>
        <v>0</v>
      </c>
      <c r="BK237" s="505">
        <f t="shared" si="110"/>
        <v>0</v>
      </c>
      <c r="BL237" s="505">
        <f t="shared" si="110"/>
        <v>0</v>
      </c>
      <c r="BM237" s="505">
        <f t="shared" si="110"/>
        <v>0</v>
      </c>
      <c r="BN237" s="505">
        <f t="shared" si="110"/>
        <v>0</v>
      </c>
      <c r="BO237" s="505">
        <f t="shared" si="110"/>
        <v>0</v>
      </c>
      <c r="BP237" s="505">
        <f t="shared" si="110"/>
        <v>0</v>
      </c>
      <c r="BQ237" s="505">
        <f t="shared" si="110"/>
        <v>0</v>
      </c>
      <c r="BR237" s="505">
        <f t="shared" si="110"/>
        <v>0</v>
      </c>
      <c r="BS237" s="505">
        <f t="shared" si="110"/>
        <v>0</v>
      </c>
      <c r="BT237" s="505">
        <f t="shared" ref="BT237:CS237" si="111">-BT191-BT207+BT216-BT218+BT232</f>
        <v>0</v>
      </c>
      <c r="BU237" s="505">
        <f t="shared" si="111"/>
        <v>0</v>
      </c>
      <c r="BV237" s="505">
        <f t="shared" si="111"/>
        <v>0</v>
      </c>
      <c r="BW237" s="505">
        <f t="shared" si="111"/>
        <v>0</v>
      </c>
      <c r="BX237" s="505">
        <f t="shared" si="111"/>
        <v>0</v>
      </c>
      <c r="BY237" s="505">
        <f t="shared" si="111"/>
        <v>0</v>
      </c>
      <c r="BZ237" s="505">
        <f t="shared" si="111"/>
        <v>0</v>
      </c>
      <c r="CA237" s="505">
        <f t="shared" si="111"/>
        <v>0</v>
      </c>
      <c r="CB237" s="505">
        <f t="shared" si="111"/>
        <v>0</v>
      </c>
      <c r="CC237" s="505">
        <f t="shared" si="111"/>
        <v>0</v>
      </c>
      <c r="CD237" s="505">
        <f t="shared" si="111"/>
        <v>0</v>
      </c>
      <c r="CE237" s="505">
        <f t="shared" si="111"/>
        <v>0</v>
      </c>
      <c r="CF237" s="505">
        <f t="shared" si="111"/>
        <v>0</v>
      </c>
      <c r="CG237" s="505">
        <f t="shared" si="111"/>
        <v>0</v>
      </c>
      <c r="CH237" s="505">
        <f t="shared" si="111"/>
        <v>0</v>
      </c>
      <c r="CI237" s="505">
        <f t="shared" si="111"/>
        <v>0</v>
      </c>
      <c r="CJ237" s="505">
        <f t="shared" si="111"/>
        <v>0</v>
      </c>
      <c r="CK237" s="505">
        <f t="shared" si="111"/>
        <v>0</v>
      </c>
      <c r="CL237" s="505">
        <f t="shared" si="111"/>
        <v>0</v>
      </c>
      <c r="CM237" s="505">
        <f t="shared" si="111"/>
        <v>0</v>
      </c>
      <c r="CN237" s="505">
        <f t="shared" si="111"/>
        <v>0</v>
      </c>
      <c r="CO237" s="505">
        <f t="shared" si="111"/>
        <v>0</v>
      </c>
      <c r="CP237" s="505">
        <f t="shared" si="111"/>
        <v>0</v>
      </c>
      <c r="CQ237" s="505">
        <f t="shared" si="111"/>
        <v>0</v>
      </c>
      <c r="CR237" s="505">
        <f t="shared" si="111"/>
        <v>0</v>
      </c>
      <c r="CS237" s="505">
        <f t="shared" si="111"/>
        <v>0</v>
      </c>
      <c r="CT237" s="56"/>
    </row>
    <row r="238" spans="3:98" hidden="1" x14ac:dyDescent="0.35">
      <c r="C238" s="83" t="s">
        <v>48</v>
      </c>
      <c r="E238" s="684">
        <f>G237+NPV(G.Asm!$F$40,H237:INDEX(H237:CS237,RP))</f>
        <v>0</v>
      </c>
      <c r="F238" s="684"/>
      <c r="G238" s="131"/>
      <c r="H238" s="131"/>
      <c r="I238" s="131"/>
      <c r="J238" s="131"/>
      <c r="K238" s="131"/>
      <c r="L238" s="131"/>
      <c r="M238" s="131"/>
      <c r="N238" s="131"/>
      <c r="O238" s="131"/>
      <c r="P238" s="131"/>
      <c r="Q238" s="131"/>
      <c r="R238" s="131"/>
      <c r="S238" s="131"/>
      <c r="T238" s="131"/>
      <c r="U238" s="131"/>
      <c r="V238" s="131"/>
      <c r="W238" s="131"/>
      <c r="X238" s="131"/>
      <c r="Y238" s="131"/>
      <c r="Z238" s="131"/>
      <c r="AA238" s="131"/>
      <c r="AB238" s="131"/>
      <c r="AC238" s="131"/>
      <c r="AD238" s="131"/>
      <c r="AE238" s="131"/>
      <c r="AF238" s="131"/>
      <c r="AG238" s="131"/>
      <c r="AH238" s="131"/>
      <c r="AI238" s="131"/>
      <c r="AJ238" s="131"/>
      <c r="AK238" s="131"/>
      <c r="AL238" s="131"/>
      <c r="AM238" s="131"/>
      <c r="AN238" s="131"/>
      <c r="AO238" s="131"/>
      <c r="AP238" s="131"/>
      <c r="AQ238" s="131"/>
      <c r="AR238" s="131"/>
      <c r="AS238" s="131"/>
      <c r="AT238" s="131"/>
      <c r="AU238" s="131"/>
      <c r="AV238" s="131"/>
      <c r="AW238" s="131"/>
      <c r="AX238" s="131"/>
      <c r="AY238" s="131"/>
      <c r="AZ238" s="131"/>
      <c r="BA238" s="131"/>
      <c r="BB238" s="131"/>
      <c r="BC238" s="131"/>
      <c r="BD238" s="131"/>
      <c r="BE238" s="131"/>
      <c r="BF238" s="131"/>
      <c r="BG238" s="131"/>
      <c r="BH238" s="131"/>
      <c r="BI238" s="131"/>
      <c r="BJ238" s="131"/>
      <c r="BK238" s="131"/>
      <c r="BL238" s="131"/>
      <c r="BM238" s="131"/>
      <c r="BN238" s="131"/>
      <c r="BO238" s="131"/>
      <c r="BP238" s="131"/>
      <c r="BQ238" s="131"/>
      <c r="BR238" s="131"/>
      <c r="BS238" s="131"/>
      <c r="BT238" s="131"/>
      <c r="BU238" s="131"/>
      <c r="BV238" s="131"/>
      <c r="BW238" s="131"/>
      <c r="BX238" s="131"/>
      <c r="BY238" s="131"/>
      <c r="BZ238" s="131"/>
      <c r="CA238" s="131"/>
      <c r="CB238" s="131"/>
      <c r="CC238" s="131"/>
      <c r="CD238" s="131"/>
      <c r="CE238" s="131"/>
      <c r="CF238" s="131"/>
      <c r="CG238" s="131"/>
      <c r="CH238" s="131"/>
      <c r="CI238" s="131"/>
      <c r="CJ238" s="131"/>
      <c r="CK238" s="131"/>
      <c r="CL238" s="131"/>
      <c r="CM238" s="131"/>
      <c r="CN238" s="131"/>
      <c r="CO238" s="131"/>
      <c r="CP238" s="131"/>
      <c r="CQ238" s="131"/>
      <c r="CR238" s="131"/>
      <c r="CS238" s="131"/>
    </row>
    <row r="239" spans="3:98" hidden="1" x14ac:dyDescent="0.35">
      <c r="C239" s="83" t="s">
        <v>49</v>
      </c>
      <c r="E239" s="685" t="str">
        <f>IF(ISERROR(IRR(G237:INDEX(G237:CS237,RP+1))),"No value",G239)</f>
        <v>No value</v>
      </c>
      <c r="F239" s="685"/>
      <c r="G239" s="526" t="e">
        <f>IRR(G237:INDEX(G237:CS237,RP+1))</f>
        <v>#NUM!</v>
      </c>
      <c r="H239" s="131"/>
      <c r="I239" s="131"/>
      <c r="J239" s="131"/>
      <c r="K239" s="131"/>
      <c r="L239" s="131"/>
      <c r="M239" s="131"/>
      <c r="N239" s="131"/>
      <c r="O239" s="131"/>
      <c r="P239" s="131"/>
      <c r="Q239" s="131"/>
      <c r="R239" s="131"/>
      <c r="S239" s="131"/>
      <c r="T239" s="131"/>
      <c r="U239" s="131"/>
      <c r="V239" s="131"/>
      <c r="W239" s="131"/>
      <c r="X239" s="131"/>
      <c r="Y239" s="131"/>
      <c r="Z239" s="131"/>
      <c r="AA239" s="131"/>
      <c r="AB239" s="131"/>
      <c r="AC239" s="131"/>
      <c r="AD239" s="131"/>
      <c r="AE239" s="131"/>
      <c r="AF239" s="131"/>
      <c r="AG239" s="131"/>
      <c r="AH239" s="131"/>
      <c r="AI239" s="131"/>
      <c r="AJ239" s="131"/>
      <c r="AK239" s="131"/>
      <c r="AL239" s="131"/>
      <c r="AM239" s="131"/>
      <c r="AN239" s="131"/>
      <c r="AO239" s="131"/>
      <c r="AP239" s="131"/>
      <c r="AQ239" s="131"/>
      <c r="AR239" s="131"/>
      <c r="AS239" s="131"/>
      <c r="AT239" s="131"/>
      <c r="AU239" s="131"/>
      <c r="AV239" s="131"/>
      <c r="AW239" s="131"/>
      <c r="AX239" s="131"/>
      <c r="AY239" s="131"/>
      <c r="AZ239" s="131"/>
      <c r="BA239" s="131"/>
      <c r="BB239" s="131"/>
      <c r="BC239" s="131"/>
      <c r="BD239" s="131"/>
      <c r="BE239" s="131"/>
      <c r="BF239" s="131"/>
      <c r="BG239" s="131"/>
      <c r="BH239" s="131"/>
      <c r="BI239" s="131"/>
      <c r="BJ239" s="131"/>
      <c r="BK239" s="131"/>
      <c r="BL239" s="131"/>
      <c r="BM239" s="131"/>
      <c r="BN239" s="131"/>
      <c r="BO239" s="131"/>
      <c r="BP239" s="131"/>
      <c r="BQ239" s="131"/>
      <c r="BR239" s="131"/>
      <c r="BS239" s="131"/>
      <c r="BT239" s="131"/>
      <c r="BU239" s="131"/>
      <c r="BV239" s="131"/>
      <c r="BW239" s="131"/>
      <c r="BX239" s="131"/>
      <c r="BY239" s="131"/>
      <c r="BZ239" s="131"/>
      <c r="CA239" s="131"/>
      <c r="CB239" s="131"/>
      <c r="CC239" s="131"/>
      <c r="CD239" s="131"/>
      <c r="CE239" s="131"/>
      <c r="CF239" s="131"/>
      <c r="CG239" s="131"/>
      <c r="CH239" s="131"/>
      <c r="CI239" s="131"/>
      <c r="CJ239" s="131"/>
      <c r="CK239" s="131"/>
      <c r="CL239" s="131"/>
      <c r="CM239" s="131"/>
      <c r="CN239" s="131"/>
      <c r="CO239" s="131"/>
      <c r="CP239" s="131"/>
      <c r="CQ239" s="131"/>
      <c r="CR239" s="131"/>
      <c r="CS239" s="131"/>
    </row>
    <row r="240" spans="3:98" hidden="1" x14ac:dyDescent="0.35">
      <c r="C240" s="83" t="s">
        <v>50</v>
      </c>
      <c r="E240" s="697" t="str">
        <f>IF((E190+IF(E218&lt;0,0,E218))=0,"No value",(E232-IF(E218&lt;0,E218,0)+E216)/(E190+IF(E218&lt;0,0,E218)))</f>
        <v>No value</v>
      </c>
      <c r="F240" s="697"/>
      <c r="G240" s="131"/>
      <c r="H240" s="131"/>
      <c r="I240" s="131"/>
      <c r="J240" s="131"/>
      <c r="K240" s="131"/>
      <c r="L240" s="131"/>
      <c r="M240" s="131"/>
      <c r="N240" s="131"/>
      <c r="O240" s="131"/>
      <c r="P240" s="131"/>
      <c r="Q240" s="131"/>
      <c r="R240" s="131"/>
      <c r="S240" s="131"/>
      <c r="T240" s="131"/>
      <c r="U240" s="131"/>
      <c r="V240" s="131"/>
      <c r="W240" s="131"/>
      <c r="X240" s="131"/>
      <c r="Y240" s="131"/>
      <c r="Z240" s="131"/>
      <c r="AA240" s="131"/>
      <c r="AB240" s="131"/>
      <c r="AC240" s="131"/>
      <c r="AD240" s="131"/>
      <c r="AE240" s="131"/>
      <c r="AF240" s="131"/>
      <c r="AG240" s="131"/>
      <c r="AH240" s="131"/>
      <c r="AI240" s="131"/>
      <c r="AJ240" s="131"/>
      <c r="AK240" s="131"/>
      <c r="AL240" s="131"/>
      <c r="AM240" s="131"/>
      <c r="AN240" s="131"/>
      <c r="AO240" s="131"/>
      <c r="AP240" s="131"/>
      <c r="AQ240" s="131"/>
      <c r="AR240" s="131"/>
      <c r="AS240" s="131"/>
      <c r="AT240" s="131"/>
      <c r="AU240" s="131"/>
      <c r="AV240" s="131"/>
      <c r="AW240" s="131"/>
      <c r="AX240" s="131"/>
      <c r="AY240" s="131"/>
      <c r="AZ240" s="131"/>
      <c r="BA240" s="131"/>
      <c r="BB240" s="131"/>
      <c r="BC240" s="131"/>
      <c r="BD240" s="131"/>
      <c r="BE240" s="131"/>
      <c r="BF240" s="131"/>
      <c r="BG240" s="131"/>
      <c r="BH240" s="131"/>
      <c r="BI240" s="131"/>
      <c r="BJ240" s="131"/>
      <c r="BK240" s="131"/>
      <c r="BL240" s="131"/>
      <c r="BM240" s="131"/>
      <c r="BN240" s="131"/>
      <c r="BO240" s="131"/>
      <c r="BP240" s="131"/>
      <c r="BQ240" s="131"/>
      <c r="BR240" s="131"/>
      <c r="BS240" s="131"/>
      <c r="BT240" s="131"/>
      <c r="BU240" s="131"/>
      <c r="BV240" s="131"/>
      <c r="BW240" s="131"/>
      <c r="BX240" s="131"/>
      <c r="BY240" s="131"/>
      <c r="BZ240" s="131"/>
      <c r="CA240" s="131"/>
      <c r="CB240" s="131"/>
      <c r="CC240" s="131"/>
      <c r="CD240" s="131"/>
      <c r="CE240" s="131"/>
      <c r="CF240" s="131"/>
      <c r="CG240" s="131"/>
      <c r="CH240" s="131"/>
      <c r="CI240" s="131"/>
      <c r="CJ240" s="131"/>
      <c r="CK240" s="131"/>
      <c r="CL240" s="131"/>
      <c r="CM240" s="131"/>
      <c r="CN240" s="131"/>
      <c r="CO240" s="131"/>
      <c r="CP240" s="131"/>
      <c r="CQ240" s="131"/>
      <c r="CR240" s="131"/>
      <c r="CS240" s="131"/>
    </row>
    <row r="241" spans="3:98" hidden="1" x14ac:dyDescent="0.35">
      <c r="E241" s="524"/>
      <c r="F241" s="524"/>
      <c r="G241" s="131"/>
      <c r="H241" s="131"/>
      <c r="I241" s="131"/>
      <c r="J241" s="131"/>
      <c r="K241" s="131"/>
      <c r="L241" s="131"/>
      <c r="M241" s="131"/>
      <c r="N241" s="131"/>
      <c r="O241" s="131"/>
      <c r="P241" s="131"/>
      <c r="Q241" s="131"/>
      <c r="R241" s="131"/>
      <c r="S241" s="131"/>
      <c r="T241" s="131"/>
      <c r="U241" s="131"/>
      <c r="V241" s="131"/>
      <c r="W241" s="131"/>
      <c r="X241" s="131"/>
      <c r="Y241" s="131"/>
      <c r="Z241" s="131"/>
      <c r="AA241" s="131"/>
      <c r="AB241" s="131"/>
      <c r="AC241" s="131"/>
      <c r="AD241" s="131"/>
      <c r="AE241" s="131"/>
      <c r="AF241" s="131"/>
      <c r="AG241" s="131"/>
      <c r="AH241" s="131"/>
      <c r="AI241" s="131"/>
      <c r="AJ241" s="131"/>
      <c r="AK241" s="131"/>
      <c r="AL241" s="131"/>
      <c r="AM241" s="131"/>
      <c r="AN241" s="131"/>
      <c r="AO241" s="131"/>
      <c r="AP241" s="131"/>
      <c r="AQ241" s="131"/>
      <c r="AR241" s="131"/>
      <c r="AS241" s="131"/>
      <c r="AT241" s="131"/>
      <c r="AU241" s="131"/>
      <c r="AV241" s="131"/>
      <c r="AW241" s="131"/>
      <c r="AX241" s="131"/>
      <c r="AY241" s="131"/>
      <c r="AZ241" s="131"/>
      <c r="BA241" s="131"/>
      <c r="BB241" s="131"/>
      <c r="BC241" s="131"/>
      <c r="BD241" s="131"/>
      <c r="BE241" s="131"/>
      <c r="BF241" s="131"/>
      <c r="BG241" s="131"/>
      <c r="BH241" s="131"/>
      <c r="BI241" s="131"/>
      <c r="BJ241" s="131"/>
      <c r="BK241" s="131"/>
      <c r="BL241" s="131"/>
      <c r="BM241" s="131"/>
      <c r="BN241" s="131"/>
      <c r="BO241" s="131"/>
      <c r="BP241" s="131"/>
      <c r="BQ241" s="131"/>
      <c r="BR241" s="131"/>
      <c r="BS241" s="131"/>
      <c r="BT241" s="131"/>
      <c r="BU241" s="131"/>
      <c r="BV241" s="131"/>
      <c r="BW241" s="131"/>
      <c r="BX241" s="131"/>
      <c r="BY241" s="131"/>
      <c r="BZ241" s="131"/>
      <c r="CA241" s="131"/>
      <c r="CB241" s="131"/>
      <c r="CC241" s="131"/>
      <c r="CD241" s="131"/>
      <c r="CE241" s="131"/>
      <c r="CF241" s="131"/>
      <c r="CG241" s="131"/>
      <c r="CH241" s="131"/>
      <c r="CI241" s="131"/>
      <c r="CJ241" s="131"/>
      <c r="CK241" s="131"/>
      <c r="CL241" s="131"/>
      <c r="CM241" s="131"/>
      <c r="CN241" s="131"/>
      <c r="CO241" s="131"/>
      <c r="CP241" s="131"/>
      <c r="CQ241" s="131"/>
      <c r="CR241" s="131"/>
      <c r="CS241" s="131"/>
    </row>
    <row r="242" spans="3:98" hidden="1" x14ac:dyDescent="0.35">
      <c r="C242" s="221" t="s">
        <v>261</v>
      </c>
      <c r="D242" s="222"/>
      <c r="E242" s="521"/>
      <c r="F242" s="522"/>
      <c r="G242" s="523"/>
      <c r="H242" s="523"/>
      <c r="I242" s="523"/>
      <c r="J242" s="523"/>
      <c r="K242" s="523"/>
      <c r="L242" s="523"/>
      <c r="M242" s="523"/>
      <c r="N242" s="523"/>
      <c r="O242" s="523"/>
      <c r="P242" s="523"/>
      <c r="Q242" s="523"/>
      <c r="R242" s="523"/>
      <c r="S242" s="523"/>
      <c r="T242" s="523"/>
      <c r="U242" s="523"/>
      <c r="V242" s="523"/>
      <c r="W242" s="523"/>
      <c r="X242" s="523"/>
      <c r="Y242" s="523"/>
      <c r="Z242" s="523"/>
      <c r="AA242" s="523"/>
      <c r="AB242" s="523"/>
      <c r="AC242" s="523"/>
      <c r="AD242" s="523"/>
      <c r="AE242" s="523"/>
      <c r="AF242" s="523"/>
      <c r="AG242" s="523"/>
      <c r="AH242" s="523"/>
      <c r="AI242" s="523"/>
      <c r="AJ242" s="523"/>
      <c r="AK242" s="523"/>
      <c r="AL242" s="523"/>
      <c r="AM242" s="523"/>
      <c r="AN242" s="523"/>
      <c r="AO242" s="523"/>
      <c r="AP242" s="523"/>
      <c r="AQ242" s="523"/>
      <c r="AR242" s="523"/>
      <c r="AS242" s="523"/>
      <c r="AT242" s="523"/>
      <c r="AU242" s="523"/>
      <c r="AV242" s="523"/>
      <c r="AW242" s="523"/>
      <c r="AX242" s="523"/>
      <c r="AY242" s="523"/>
      <c r="AZ242" s="523"/>
      <c r="BA242" s="523"/>
      <c r="BB242" s="523"/>
      <c r="BC242" s="523"/>
      <c r="BD242" s="523"/>
      <c r="BE242" s="523"/>
      <c r="BF242" s="523"/>
      <c r="BG242" s="523"/>
      <c r="BH242" s="523"/>
      <c r="BI242" s="523"/>
      <c r="BJ242" s="523"/>
      <c r="BK242" s="523"/>
      <c r="BL242" s="523"/>
      <c r="BM242" s="523"/>
      <c r="BN242" s="523"/>
      <c r="BO242" s="523"/>
      <c r="BP242" s="523"/>
      <c r="BQ242" s="523"/>
      <c r="BR242" s="523"/>
      <c r="BS242" s="523"/>
      <c r="BT242" s="523"/>
      <c r="BU242" s="523"/>
      <c r="BV242" s="523"/>
      <c r="BW242" s="523"/>
      <c r="BX242" s="523"/>
      <c r="BY242" s="523"/>
      <c r="BZ242" s="523"/>
      <c r="CA242" s="523"/>
      <c r="CB242" s="523"/>
      <c r="CC242" s="523"/>
      <c r="CD242" s="523"/>
      <c r="CE242" s="523"/>
      <c r="CF242" s="523"/>
      <c r="CG242" s="523"/>
      <c r="CH242" s="523"/>
      <c r="CI242" s="523"/>
      <c r="CJ242" s="523"/>
      <c r="CK242" s="523"/>
      <c r="CL242" s="523"/>
      <c r="CM242" s="523"/>
      <c r="CN242" s="523"/>
      <c r="CO242" s="523"/>
      <c r="CP242" s="523"/>
      <c r="CQ242" s="523"/>
      <c r="CR242" s="523"/>
      <c r="CS242" s="523"/>
      <c r="CT242" s="56"/>
    </row>
    <row r="243" spans="3:98" hidden="1" x14ac:dyDescent="0.35">
      <c r="C243" s="87"/>
      <c r="E243" s="527"/>
      <c r="F243" s="527"/>
      <c r="G243" s="131"/>
      <c r="H243" s="131"/>
      <c r="I243" s="131"/>
      <c r="J243" s="131"/>
      <c r="K243" s="131"/>
      <c r="L243" s="131"/>
      <c r="M243" s="131"/>
      <c r="N243" s="131"/>
      <c r="O243" s="131"/>
      <c r="P243" s="131"/>
      <c r="Q243" s="131"/>
      <c r="R243" s="131"/>
      <c r="S243" s="131"/>
      <c r="T243" s="131"/>
      <c r="U243" s="131"/>
      <c r="V243" s="131"/>
      <c r="W243" s="131"/>
      <c r="X243" s="131"/>
      <c r="Y243" s="131"/>
      <c r="Z243" s="131"/>
      <c r="AA243" s="131"/>
      <c r="AB243" s="131"/>
      <c r="AC243" s="131"/>
      <c r="AD243" s="131"/>
      <c r="AE243" s="131"/>
      <c r="AF243" s="131"/>
      <c r="AG243" s="131"/>
      <c r="AH243" s="131"/>
      <c r="AI243" s="131"/>
      <c r="AJ243" s="131"/>
      <c r="AK243" s="131"/>
      <c r="AL243" s="131"/>
      <c r="AM243" s="131"/>
      <c r="AN243" s="131"/>
      <c r="AO243" s="131"/>
      <c r="AP243" s="131"/>
      <c r="AQ243" s="131"/>
      <c r="AR243" s="131"/>
      <c r="AS243" s="131"/>
      <c r="AT243" s="131"/>
      <c r="AU243" s="131"/>
      <c r="AV243" s="131"/>
      <c r="AW243" s="131"/>
      <c r="AX243" s="131"/>
      <c r="AY243" s="131"/>
      <c r="AZ243" s="131"/>
      <c r="BA243" s="131"/>
      <c r="BB243" s="131"/>
      <c r="BC243" s="131"/>
      <c r="BD243" s="131"/>
      <c r="BE243" s="131"/>
      <c r="BF243" s="131"/>
      <c r="BG243" s="131"/>
      <c r="BH243" s="131"/>
      <c r="BI243" s="131"/>
      <c r="BJ243" s="131"/>
      <c r="BK243" s="131"/>
      <c r="BL243" s="131"/>
      <c r="BM243" s="131"/>
      <c r="BN243" s="131"/>
      <c r="BO243" s="131"/>
      <c r="BP243" s="131"/>
      <c r="BQ243" s="131"/>
      <c r="BR243" s="131"/>
      <c r="BS243" s="131"/>
      <c r="BT243" s="131"/>
      <c r="BU243" s="131"/>
      <c r="BV243" s="131"/>
      <c r="BW243" s="131"/>
      <c r="BX243" s="131"/>
      <c r="BY243" s="131"/>
      <c r="BZ243" s="131"/>
      <c r="CA243" s="131"/>
      <c r="CB243" s="131"/>
      <c r="CC243" s="131"/>
      <c r="CD243" s="131"/>
      <c r="CE243" s="131"/>
      <c r="CF243" s="131"/>
      <c r="CG243" s="131"/>
      <c r="CH243" s="131"/>
      <c r="CI243" s="131"/>
      <c r="CJ243" s="131"/>
      <c r="CK243" s="131"/>
      <c r="CL243" s="131"/>
      <c r="CM243" s="131"/>
      <c r="CN243" s="131"/>
      <c r="CO243" s="131"/>
      <c r="CP243" s="131"/>
      <c r="CQ243" s="131"/>
      <c r="CR243" s="131"/>
      <c r="CS243" s="131"/>
      <c r="CT243" s="9"/>
    </row>
    <row r="244" spans="3:98" s="69" customFormat="1" ht="13" hidden="1" x14ac:dyDescent="0.3">
      <c r="C244" s="89" t="str">
        <f>C9</f>
        <v>A. Total investment costs</v>
      </c>
      <c r="D244" s="71"/>
      <c r="E244" s="517">
        <f>G244+NPV(G.Asm!$F$76,H244:INDEX(H244:CS244,RP))</f>
        <v>0</v>
      </c>
      <c r="F244" s="517">
        <f>SUMIF($G$4:$CS$4,"&lt;="&amp;RP,G244:CS244)</f>
        <v>0</v>
      </c>
      <c r="G244" s="518">
        <f t="shared" ref="G244:BR244" si="112">G9</f>
        <v>0</v>
      </c>
      <c r="H244" s="518">
        <f t="shared" si="112"/>
        <v>0</v>
      </c>
      <c r="I244" s="518">
        <f t="shared" si="112"/>
        <v>0</v>
      </c>
      <c r="J244" s="518">
        <f t="shared" si="112"/>
        <v>0</v>
      </c>
      <c r="K244" s="518">
        <f t="shared" si="112"/>
        <v>0</v>
      </c>
      <c r="L244" s="518">
        <f t="shared" si="112"/>
        <v>0</v>
      </c>
      <c r="M244" s="518">
        <f t="shared" si="112"/>
        <v>0</v>
      </c>
      <c r="N244" s="518">
        <f t="shared" si="112"/>
        <v>0</v>
      </c>
      <c r="O244" s="518">
        <f t="shared" si="112"/>
        <v>0</v>
      </c>
      <c r="P244" s="518">
        <f t="shared" si="112"/>
        <v>0</v>
      </c>
      <c r="Q244" s="518">
        <f t="shared" si="112"/>
        <v>0</v>
      </c>
      <c r="R244" s="518">
        <f t="shared" si="112"/>
        <v>0</v>
      </c>
      <c r="S244" s="518">
        <f t="shared" si="112"/>
        <v>0</v>
      </c>
      <c r="T244" s="518">
        <f t="shared" si="112"/>
        <v>0</v>
      </c>
      <c r="U244" s="518">
        <f t="shared" si="112"/>
        <v>0</v>
      </c>
      <c r="V244" s="518">
        <f t="shared" si="112"/>
        <v>0</v>
      </c>
      <c r="W244" s="518">
        <f t="shared" si="112"/>
        <v>0</v>
      </c>
      <c r="X244" s="518">
        <f t="shared" si="112"/>
        <v>0</v>
      </c>
      <c r="Y244" s="518">
        <f t="shared" si="112"/>
        <v>0</v>
      </c>
      <c r="Z244" s="518">
        <f t="shared" si="112"/>
        <v>0</v>
      </c>
      <c r="AA244" s="518">
        <f t="shared" si="112"/>
        <v>0</v>
      </c>
      <c r="AB244" s="518">
        <f t="shared" si="112"/>
        <v>0</v>
      </c>
      <c r="AC244" s="518">
        <f t="shared" si="112"/>
        <v>0</v>
      </c>
      <c r="AD244" s="518">
        <f t="shared" si="112"/>
        <v>0</v>
      </c>
      <c r="AE244" s="518">
        <f t="shared" si="112"/>
        <v>0</v>
      </c>
      <c r="AF244" s="518">
        <f t="shared" si="112"/>
        <v>0</v>
      </c>
      <c r="AG244" s="518">
        <f t="shared" si="112"/>
        <v>0</v>
      </c>
      <c r="AH244" s="518">
        <f t="shared" si="112"/>
        <v>0</v>
      </c>
      <c r="AI244" s="518">
        <f t="shared" si="112"/>
        <v>0</v>
      </c>
      <c r="AJ244" s="518">
        <f t="shared" si="112"/>
        <v>0</v>
      </c>
      <c r="AK244" s="518">
        <f t="shared" si="112"/>
        <v>0</v>
      </c>
      <c r="AL244" s="518">
        <f t="shared" si="112"/>
        <v>0</v>
      </c>
      <c r="AM244" s="518">
        <f t="shared" si="112"/>
        <v>0</v>
      </c>
      <c r="AN244" s="518">
        <f t="shared" si="112"/>
        <v>0</v>
      </c>
      <c r="AO244" s="518">
        <f t="shared" si="112"/>
        <v>0</v>
      </c>
      <c r="AP244" s="518">
        <f t="shared" si="112"/>
        <v>0</v>
      </c>
      <c r="AQ244" s="518">
        <f t="shared" si="112"/>
        <v>0</v>
      </c>
      <c r="AR244" s="518">
        <f t="shared" si="112"/>
        <v>0</v>
      </c>
      <c r="AS244" s="518">
        <f t="shared" si="112"/>
        <v>0</v>
      </c>
      <c r="AT244" s="518">
        <f t="shared" si="112"/>
        <v>0</v>
      </c>
      <c r="AU244" s="518">
        <f t="shared" si="112"/>
        <v>0</v>
      </c>
      <c r="AV244" s="518">
        <f t="shared" si="112"/>
        <v>0</v>
      </c>
      <c r="AW244" s="518">
        <f t="shared" si="112"/>
        <v>0</v>
      </c>
      <c r="AX244" s="518">
        <f t="shared" si="112"/>
        <v>0</v>
      </c>
      <c r="AY244" s="518">
        <f t="shared" si="112"/>
        <v>0</v>
      </c>
      <c r="AZ244" s="518">
        <f t="shared" si="112"/>
        <v>0</v>
      </c>
      <c r="BA244" s="518">
        <f t="shared" si="112"/>
        <v>0</v>
      </c>
      <c r="BB244" s="518">
        <f t="shared" si="112"/>
        <v>0</v>
      </c>
      <c r="BC244" s="518">
        <f t="shared" si="112"/>
        <v>0</v>
      </c>
      <c r="BD244" s="518">
        <f t="shared" si="112"/>
        <v>0</v>
      </c>
      <c r="BE244" s="518">
        <f t="shared" si="112"/>
        <v>0</v>
      </c>
      <c r="BF244" s="518">
        <f t="shared" si="112"/>
        <v>0</v>
      </c>
      <c r="BG244" s="518">
        <f t="shared" si="112"/>
        <v>0</v>
      </c>
      <c r="BH244" s="518">
        <f t="shared" si="112"/>
        <v>0</v>
      </c>
      <c r="BI244" s="518">
        <f t="shared" si="112"/>
        <v>0</v>
      </c>
      <c r="BJ244" s="518">
        <f t="shared" si="112"/>
        <v>0</v>
      </c>
      <c r="BK244" s="518">
        <f t="shared" si="112"/>
        <v>0</v>
      </c>
      <c r="BL244" s="518">
        <f t="shared" si="112"/>
        <v>0</v>
      </c>
      <c r="BM244" s="518">
        <f t="shared" si="112"/>
        <v>0</v>
      </c>
      <c r="BN244" s="518">
        <f t="shared" si="112"/>
        <v>0</v>
      </c>
      <c r="BO244" s="518">
        <f t="shared" si="112"/>
        <v>0</v>
      </c>
      <c r="BP244" s="518">
        <f t="shared" si="112"/>
        <v>0</v>
      </c>
      <c r="BQ244" s="518">
        <f t="shared" si="112"/>
        <v>0</v>
      </c>
      <c r="BR244" s="518">
        <f t="shared" si="112"/>
        <v>0</v>
      </c>
      <c r="BS244" s="518">
        <f t="shared" ref="BS244:CS244" si="113">BS9</f>
        <v>0</v>
      </c>
      <c r="BT244" s="518">
        <f t="shared" si="113"/>
        <v>0</v>
      </c>
      <c r="BU244" s="518">
        <f t="shared" si="113"/>
        <v>0</v>
      </c>
      <c r="BV244" s="518">
        <f t="shared" si="113"/>
        <v>0</v>
      </c>
      <c r="BW244" s="518">
        <f t="shared" si="113"/>
        <v>0</v>
      </c>
      <c r="BX244" s="518">
        <f t="shared" si="113"/>
        <v>0</v>
      </c>
      <c r="BY244" s="518">
        <f t="shared" si="113"/>
        <v>0</v>
      </c>
      <c r="BZ244" s="518">
        <f t="shared" si="113"/>
        <v>0</v>
      </c>
      <c r="CA244" s="518">
        <f t="shared" si="113"/>
        <v>0</v>
      </c>
      <c r="CB244" s="518">
        <f t="shared" si="113"/>
        <v>0</v>
      </c>
      <c r="CC244" s="518">
        <f t="shared" si="113"/>
        <v>0</v>
      </c>
      <c r="CD244" s="518">
        <f t="shared" si="113"/>
        <v>0</v>
      </c>
      <c r="CE244" s="518">
        <f t="shared" si="113"/>
        <v>0</v>
      </c>
      <c r="CF244" s="518">
        <f t="shared" si="113"/>
        <v>0</v>
      </c>
      <c r="CG244" s="518">
        <f t="shared" si="113"/>
        <v>0</v>
      </c>
      <c r="CH244" s="518">
        <f t="shared" si="113"/>
        <v>0</v>
      </c>
      <c r="CI244" s="518">
        <f t="shared" si="113"/>
        <v>0</v>
      </c>
      <c r="CJ244" s="518">
        <f t="shared" si="113"/>
        <v>0</v>
      </c>
      <c r="CK244" s="518">
        <f t="shared" si="113"/>
        <v>0</v>
      </c>
      <c r="CL244" s="518">
        <f t="shared" si="113"/>
        <v>0</v>
      </c>
      <c r="CM244" s="518">
        <f t="shared" si="113"/>
        <v>0</v>
      </c>
      <c r="CN244" s="518">
        <f t="shared" si="113"/>
        <v>0</v>
      </c>
      <c r="CO244" s="518">
        <f t="shared" si="113"/>
        <v>0</v>
      </c>
      <c r="CP244" s="518">
        <f t="shared" si="113"/>
        <v>0</v>
      </c>
      <c r="CQ244" s="518">
        <f t="shared" si="113"/>
        <v>0</v>
      </c>
      <c r="CR244" s="518">
        <f t="shared" si="113"/>
        <v>0</v>
      </c>
      <c r="CS244" s="518">
        <f t="shared" si="113"/>
        <v>0</v>
      </c>
      <c r="CT244" s="70"/>
    </row>
    <row r="245" spans="3:98" s="69" customFormat="1" ht="13" hidden="1" x14ac:dyDescent="0.3">
      <c r="C245" s="89" t="str">
        <f>C40</f>
        <v>B. Residual value</v>
      </c>
      <c r="D245" s="71"/>
      <c r="E245" s="517">
        <f>G245+NPV(G.Asm!$F$76,H245:INDEX(H245:CS245,RP))</f>
        <v>0</v>
      </c>
      <c r="F245" s="517">
        <f>SUMIF($G$4:$CS$4,"&lt;="&amp;RP,G245:CS245)</f>
        <v>0</v>
      </c>
      <c r="G245" s="518">
        <f t="shared" ref="G245:BR245" si="114">G40</f>
        <v>0</v>
      </c>
      <c r="H245" s="518">
        <f t="shared" si="114"/>
        <v>0</v>
      </c>
      <c r="I245" s="518">
        <f t="shared" si="114"/>
        <v>0</v>
      </c>
      <c r="J245" s="518">
        <f t="shared" si="114"/>
        <v>0</v>
      </c>
      <c r="K245" s="518">
        <f t="shared" si="114"/>
        <v>0</v>
      </c>
      <c r="L245" s="518">
        <f t="shared" si="114"/>
        <v>0</v>
      </c>
      <c r="M245" s="518">
        <f t="shared" si="114"/>
        <v>0</v>
      </c>
      <c r="N245" s="518">
        <f t="shared" si="114"/>
        <v>0</v>
      </c>
      <c r="O245" s="518">
        <f t="shared" si="114"/>
        <v>0</v>
      </c>
      <c r="P245" s="518">
        <f t="shared" si="114"/>
        <v>0</v>
      </c>
      <c r="Q245" s="518">
        <f t="shared" si="114"/>
        <v>0</v>
      </c>
      <c r="R245" s="518">
        <f t="shared" si="114"/>
        <v>0</v>
      </c>
      <c r="S245" s="518">
        <f t="shared" si="114"/>
        <v>0</v>
      </c>
      <c r="T245" s="518">
        <f t="shared" si="114"/>
        <v>0</v>
      </c>
      <c r="U245" s="518">
        <f t="shared" si="114"/>
        <v>0</v>
      </c>
      <c r="V245" s="518">
        <f t="shared" si="114"/>
        <v>0</v>
      </c>
      <c r="W245" s="518">
        <f t="shared" si="114"/>
        <v>0</v>
      </c>
      <c r="X245" s="518">
        <f t="shared" si="114"/>
        <v>0</v>
      </c>
      <c r="Y245" s="518">
        <f t="shared" si="114"/>
        <v>0</v>
      </c>
      <c r="Z245" s="518">
        <f t="shared" si="114"/>
        <v>0</v>
      </c>
      <c r="AA245" s="518">
        <f t="shared" si="114"/>
        <v>0</v>
      </c>
      <c r="AB245" s="518">
        <f t="shared" si="114"/>
        <v>0</v>
      </c>
      <c r="AC245" s="518">
        <f t="shared" si="114"/>
        <v>0</v>
      </c>
      <c r="AD245" s="518">
        <f t="shared" si="114"/>
        <v>0</v>
      </c>
      <c r="AE245" s="518">
        <f t="shared" si="114"/>
        <v>0</v>
      </c>
      <c r="AF245" s="518">
        <f t="shared" si="114"/>
        <v>0</v>
      </c>
      <c r="AG245" s="518">
        <f t="shared" si="114"/>
        <v>0</v>
      </c>
      <c r="AH245" s="518">
        <f t="shared" si="114"/>
        <v>0</v>
      </c>
      <c r="AI245" s="518">
        <f t="shared" si="114"/>
        <v>0</v>
      </c>
      <c r="AJ245" s="518">
        <f t="shared" si="114"/>
        <v>0</v>
      </c>
      <c r="AK245" s="518">
        <f t="shared" si="114"/>
        <v>0</v>
      </c>
      <c r="AL245" s="518">
        <f t="shared" si="114"/>
        <v>0</v>
      </c>
      <c r="AM245" s="518">
        <f t="shared" si="114"/>
        <v>0</v>
      </c>
      <c r="AN245" s="518">
        <f t="shared" si="114"/>
        <v>0</v>
      </c>
      <c r="AO245" s="518">
        <f t="shared" si="114"/>
        <v>0</v>
      </c>
      <c r="AP245" s="518">
        <f t="shared" si="114"/>
        <v>0</v>
      </c>
      <c r="AQ245" s="518">
        <f t="shared" si="114"/>
        <v>0</v>
      </c>
      <c r="AR245" s="518">
        <f t="shared" si="114"/>
        <v>0</v>
      </c>
      <c r="AS245" s="518">
        <f t="shared" si="114"/>
        <v>0</v>
      </c>
      <c r="AT245" s="518">
        <f t="shared" si="114"/>
        <v>0</v>
      </c>
      <c r="AU245" s="518">
        <f t="shared" si="114"/>
        <v>0</v>
      </c>
      <c r="AV245" s="518">
        <f t="shared" si="114"/>
        <v>0</v>
      </c>
      <c r="AW245" s="518">
        <f t="shared" si="114"/>
        <v>0</v>
      </c>
      <c r="AX245" s="518">
        <f t="shared" si="114"/>
        <v>0</v>
      </c>
      <c r="AY245" s="518">
        <f t="shared" si="114"/>
        <v>0</v>
      </c>
      <c r="AZ245" s="518">
        <f t="shared" si="114"/>
        <v>0</v>
      </c>
      <c r="BA245" s="518">
        <f t="shared" si="114"/>
        <v>0</v>
      </c>
      <c r="BB245" s="518">
        <f t="shared" si="114"/>
        <v>0</v>
      </c>
      <c r="BC245" s="518">
        <f t="shared" si="114"/>
        <v>0</v>
      </c>
      <c r="BD245" s="518">
        <f t="shared" si="114"/>
        <v>0</v>
      </c>
      <c r="BE245" s="518">
        <f t="shared" si="114"/>
        <v>0</v>
      </c>
      <c r="BF245" s="518">
        <f t="shared" si="114"/>
        <v>0</v>
      </c>
      <c r="BG245" s="518">
        <f t="shared" si="114"/>
        <v>0</v>
      </c>
      <c r="BH245" s="518">
        <f t="shared" si="114"/>
        <v>0</v>
      </c>
      <c r="BI245" s="518">
        <f t="shared" si="114"/>
        <v>0</v>
      </c>
      <c r="BJ245" s="518">
        <f t="shared" si="114"/>
        <v>0</v>
      </c>
      <c r="BK245" s="518">
        <f t="shared" si="114"/>
        <v>0</v>
      </c>
      <c r="BL245" s="518">
        <f t="shared" si="114"/>
        <v>0</v>
      </c>
      <c r="BM245" s="518">
        <f t="shared" si="114"/>
        <v>0</v>
      </c>
      <c r="BN245" s="518">
        <f t="shared" si="114"/>
        <v>0</v>
      </c>
      <c r="BO245" s="518">
        <f t="shared" si="114"/>
        <v>0</v>
      </c>
      <c r="BP245" s="518">
        <f t="shared" si="114"/>
        <v>0</v>
      </c>
      <c r="BQ245" s="518">
        <f t="shared" si="114"/>
        <v>0</v>
      </c>
      <c r="BR245" s="518">
        <f t="shared" si="114"/>
        <v>0</v>
      </c>
      <c r="BS245" s="518">
        <f t="shared" ref="BS245:CS245" si="115">BS40</f>
        <v>0</v>
      </c>
      <c r="BT245" s="518">
        <f t="shared" si="115"/>
        <v>0</v>
      </c>
      <c r="BU245" s="518">
        <f t="shared" si="115"/>
        <v>0</v>
      </c>
      <c r="BV245" s="518">
        <f t="shared" si="115"/>
        <v>0</v>
      </c>
      <c r="BW245" s="518">
        <f t="shared" si="115"/>
        <v>0</v>
      </c>
      <c r="BX245" s="518">
        <f t="shared" si="115"/>
        <v>0</v>
      </c>
      <c r="BY245" s="518">
        <f t="shared" si="115"/>
        <v>0</v>
      </c>
      <c r="BZ245" s="518">
        <f t="shared" si="115"/>
        <v>0</v>
      </c>
      <c r="CA245" s="518">
        <f t="shared" si="115"/>
        <v>0</v>
      </c>
      <c r="CB245" s="518">
        <f t="shared" si="115"/>
        <v>0</v>
      </c>
      <c r="CC245" s="518">
        <f t="shared" si="115"/>
        <v>0</v>
      </c>
      <c r="CD245" s="518">
        <f t="shared" si="115"/>
        <v>0</v>
      </c>
      <c r="CE245" s="518">
        <f t="shared" si="115"/>
        <v>0</v>
      </c>
      <c r="CF245" s="518">
        <f t="shared" si="115"/>
        <v>0</v>
      </c>
      <c r="CG245" s="518">
        <f t="shared" si="115"/>
        <v>0</v>
      </c>
      <c r="CH245" s="518">
        <f t="shared" si="115"/>
        <v>0</v>
      </c>
      <c r="CI245" s="518">
        <f t="shared" si="115"/>
        <v>0</v>
      </c>
      <c r="CJ245" s="518">
        <f t="shared" si="115"/>
        <v>0</v>
      </c>
      <c r="CK245" s="518">
        <f t="shared" si="115"/>
        <v>0</v>
      </c>
      <c r="CL245" s="518">
        <f t="shared" si="115"/>
        <v>0</v>
      </c>
      <c r="CM245" s="518">
        <f t="shared" si="115"/>
        <v>0</v>
      </c>
      <c r="CN245" s="518">
        <f t="shared" si="115"/>
        <v>0</v>
      </c>
      <c r="CO245" s="518">
        <f t="shared" si="115"/>
        <v>0</v>
      </c>
      <c r="CP245" s="518">
        <f t="shared" si="115"/>
        <v>0</v>
      </c>
      <c r="CQ245" s="518">
        <f t="shared" si="115"/>
        <v>0</v>
      </c>
      <c r="CR245" s="518">
        <f t="shared" si="115"/>
        <v>0</v>
      </c>
      <c r="CS245" s="518">
        <f t="shared" si="115"/>
        <v>0</v>
      </c>
      <c r="CT245" s="70"/>
    </row>
    <row r="246" spans="3:98" s="69" customFormat="1" ht="13" hidden="1" x14ac:dyDescent="0.3">
      <c r="C246" s="89" t="str">
        <f>C44</f>
        <v>C. Total operating and maintenance costs</v>
      </c>
      <c r="D246" s="71"/>
      <c r="E246" s="517">
        <f>G246+NPV(G.Asm!$F$76,H246:INDEX(H246:CS246,RP))</f>
        <v>0</v>
      </c>
      <c r="F246" s="517">
        <f>SUMIF($G$4:$CS$4,"&lt;="&amp;RP,G246:CS246)</f>
        <v>0</v>
      </c>
      <c r="G246" s="518">
        <f t="shared" ref="G246:BR246" si="116">G44</f>
        <v>0</v>
      </c>
      <c r="H246" s="518">
        <f t="shared" si="116"/>
        <v>0</v>
      </c>
      <c r="I246" s="518">
        <f t="shared" si="116"/>
        <v>0</v>
      </c>
      <c r="J246" s="518">
        <f t="shared" si="116"/>
        <v>0</v>
      </c>
      <c r="K246" s="518">
        <f t="shared" si="116"/>
        <v>0</v>
      </c>
      <c r="L246" s="518">
        <f t="shared" si="116"/>
        <v>0</v>
      </c>
      <c r="M246" s="518">
        <f t="shared" si="116"/>
        <v>0</v>
      </c>
      <c r="N246" s="518">
        <f t="shared" si="116"/>
        <v>0</v>
      </c>
      <c r="O246" s="518">
        <f t="shared" si="116"/>
        <v>0</v>
      </c>
      <c r="P246" s="518">
        <f t="shared" si="116"/>
        <v>0</v>
      </c>
      <c r="Q246" s="518">
        <f t="shared" si="116"/>
        <v>0</v>
      </c>
      <c r="R246" s="518">
        <f t="shared" si="116"/>
        <v>0</v>
      </c>
      <c r="S246" s="518">
        <f t="shared" si="116"/>
        <v>0</v>
      </c>
      <c r="T246" s="518">
        <f t="shared" si="116"/>
        <v>0</v>
      </c>
      <c r="U246" s="518">
        <f t="shared" si="116"/>
        <v>0</v>
      </c>
      <c r="V246" s="518">
        <f t="shared" si="116"/>
        <v>0</v>
      </c>
      <c r="W246" s="518">
        <f t="shared" si="116"/>
        <v>0</v>
      </c>
      <c r="X246" s="518">
        <f t="shared" si="116"/>
        <v>0</v>
      </c>
      <c r="Y246" s="518">
        <f t="shared" si="116"/>
        <v>0</v>
      </c>
      <c r="Z246" s="518">
        <f t="shared" si="116"/>
        <v>0</v>
      </c>
      <c r="AA246" s="518">
        <f t="shared" si="116"/>
        <v>0</v>
      </c>
      <c r="AB246" s="518">
        <f t="shared" si="116"/>
        <v>0</v>
      </c>
      <c r="AC246" s="518">
        <f t="shared" si="116"/>
        <v>0</v>
      </c>
      <c r="AD246" s="518">
        <f t="shared" si="116"/>
        <v>0</v>
      </c>
      <c r="AE246" s="518">
        <f t="shared" si="116"/>
        <v>0</v>
      </c>
      <c r="AF246" s="518">
        <f t="shared" si="116"/>
        <v>0</v>
      </c>
      <c r="AG246" s="518">
        <f t="shared" si="116"/>
        <v>0</v>
      </c>
      <c r="AH246" s="518">
        <f t="shared" si="116"/>
        <v>0</v>
      </c>
      <c r="AI246" s="518">
        <f t="shared" si="116"/>
        <v>0</v>
      </c>
      <c r="AJ246" s="518">
        <f t="shared" si="116"/>
        <v>0</v>
      </c>
      <c r="AK246" s="518">
        <f t="shared" si="116"/>
        <v>0</v>
      </c>
      <c r="AL246" s="518">
        <f t="shared" si="116"/>
        <v>0</v>
      </c>
      <c r="AM246" s="518">
        <f t="shared" si="116"/>
        <v>0</v>
      </c>
      <c r="AN246" s="518">
        <f t="shared" si="116"/>
        <v>0</v>
      </c>
      <c r="AO246" s="518">
        <f t="shared" si="116"/>
        <v>0</v>
      </c>
      <c r="AP246" s="518">
        <f t="shared" si="116"/>
        <v>0</v>
      </c>
      <c r="AQ246" s="518">
        <f t="shared" si="116"/>
        <v>0</v>
      </c>
      <c r="AR246" s="518">
        <f t="shared" si="116"/>
        <v>0</v>
      </c>
      <c r="AS246" s="518">
        <f t="shared" si="116"/>
        <v>0</v>
      </c>
      <c r="AT246" s="518">
        <f t="shared" si="116"/>
        <v>0</v>
      </c>
      <c r="AU246" s="518">
        <f t="shared" si="116"/>
        <v>0</v>
      </c>
      <c r="AV246" s="518">
        <f t="shared" si="116"/>
        <v>0</v>
      </c>
      <c r="AW246" s="518">
        <f t="shared" si="116"/>
        <v>0</v>
      </c>
      <c r="AX246" s="518">
        <f t="shared" si="116"/>
        <v>0</v>
      </c>
      <c r="AY246" s="518">
        <f t="shared" si="116"/>
        <v>0</v>
      </c>
      <c r="AZ246" s="518">
        <f t="shared" si="116"/>
        <v>0</v>
      </c>
      <c r="BA246" s="518">
        <f t="shared" si="116"/>
        <v>0</v>
      </c>
      <c r="BB246" s="518">
        <f t="shared" si="116"/>
        <v>0</v>
      </c>
      <c r="BC246" s="518">
        <f t="shared" si="116"/>
        <v>0</v>
      </c>
      <c r="BD246" s="518">
        <f t="shared" si="116"/>
        <v>0</v>
      </c>
      <c r="BE246" s="518">
        <f t="shared" si="116"/>
        <v>0</v>
      </c>
      <c r="BF246" s="518">
        <f t="shared" si="116"/>
        <v>0</v>
      </c>
      <c r="BG246" s="518">
        <f t="shared" si="116"/>
        <v>0</v>
      </c>
      <c r="BH246" s="518">
        <f t="shared" si="116"/>
        <v>0</v>
      </c>
      <c r="BI246" s="518">
        <f t="shared" si="116"/>
        <v>0</v>
      </c>
      <c r="BJ246" s="518">
        <f t="shared" si="116"/>
        <v>0</v>
      </c>
      <c r="BK246" s="518">
        <f t="shared" si="116"/>
        <v>0</v>
      </c>
      <c r="BL246" s="518">
        <f t="shared" si="116"/>
        <v>0</v>
      </c>
      <c r="BM246" s="518">
        <f t="shared" si="116"/>
        <v>0</v>
      </c>
      <c r="BN246" s="518">
        <f t="shared" si="116"/>
        <v>0</v>
      </c>
      <c r="BO246" s="518">
        <f t="shared" si="116"/>
        <v>0</v>
      </c>
      <c r="BP246" s="518">
        <f t="shared" si="116"/>
        <v>0</v>
      </c>
      <c r="BQ246" s="518">
        <f t="shared" si="116"/>
        <v>0</v>
      </c>
      <c r="BR246" s="518">
        <f t="shared" si="116"/>
        <v>0</v>
      </c>
      <c r="BS246" s="518">
        <f t="shared" ref="BS246:CS246" si="117">BS44</f>
        <v>0</v>
      </c>
      <c r="BT246" s="518">
        <f t="shared" si="117"/>
        <v>0</v>
      </c>
      <c r="BU246" s="518">
        <f t="shared" si="117"/>
        <v>0</v>
      </c>
      <c r="BV246" s="518">
        <f t="shared" si="117"/>
        <v>0</v>
      </c>
      <c r="BW246" s="518">
        <f t="shared" si="117"/>
        <v>0</v>
      </c>
      <c r="BX246" s="518">
        <f t="shared" si="117"/>
        <v>0</v>
      </c>
      <c r="BY246" s="518">
        <f t="shared" si="117"/>
        <v>0</v>
      </c>
      <c r="BZ246" s="518">
        <f t="shared" si="117"/>
        <v>0</v>
      </c>
      <c r="CA246" s="518">
        <f t="shared" si="117"/>
        <v>0</v>
      </c>
      <c r="CB246" s="518">
        <f t="shared" si="117"/>
        <v>0</v>
      </c>
      <c r="CC246" s="518">
        <f t="shared" si="117"/>
        <v>0</v>
      </c>
      <c r="CD246" s="518">
        <f t="shared" si="117"/>
        <v>0</v>
      </c>
      <c r="CE246" s="518">
        <f t="shared" si="117"/>
        <v>0</v>
      </c>
      <c r="CF246" s="518">
        <f t="shared" si="117"/>
        <v>0</v>
      </c>
      <c r="CG246" s="518">
        <f t="shared" si="117"/>
        <v>0</v>
      </c>
      <c r="CH246" s="518">
        <f t="shared" si="117"/>
        <v>0</v>
      </c>
      <c r="CI246" s="518">
        <f t="shared" si="117"/>
        <v>0</v>
      </c>
      <c r="CJ246" s="518">
        <f t="shared" si="117"/>
        <v>0</v>
      </c>
      <c r="CK246" s="518">
        <f t="shared" si="117"/>
        <v>0</v>
      </c>
      <c r="CL246" s="518">
        <f t="shared" si="117"/>
        <v>0</v>
      </c>
      <c r="CM246" s="518">
        <f t="shared" si="117"/>
        <v>0</v>
      </c>
      <c r="CN246" s="518">
        <f t="shared" si="117"/>
        <v>0</v>
      </c>
      <c r="CO246" s="518">
        <f t="shared" si="117"/>
        <v>0</v>
      </c>
      <c r="CP246" s="518">
        <f t="shared" si="117"/>
        <v>0</v>
      </c>
      <c r="CQ246" s="518">
        <f t="shared" si="117"/>
        <v>0</v>
      </c>
      <c r="CR246" s="518">
        <f t="shared" si="117"/>
        <v>0</v>
      </c>
      <c r="CS246" s="518">
        <f t="shared" si="117"/>
        <v>0</v>
      </c>
      <c r="CT246" s="70"/>
    </row>
    <row r="247" spans="3:98" s="69" customFormat="1" ht="13" hidden="1" x14ac:dyDescent="0.3">
      <c r="C247" s="89" t="str">
        <f>C71</f>
        <v>F. Total revenues</v>
      </c>
      <c r="D247" s="71"/>
      <c r="E247" s="517">
        <f>G247+NPV(G.Asm!$F$76,H247:INDEX(H247:CS247,RP))</f>
        <v>0</v>
      </c>
      <c r="F247" s="517">
        <f>SUMIF($G$4:$CS$4,"&lt;="&amp;RP,G247:CS247)</f>
        <v>0</v>
      </c>
      <c r="G247" s="518">
        <f t="shared" ref="G247:BR247" si="118">G71</f>
        <v>0</v>
      </c>
      <c r="H247" s="518">
        <f t="shared" si="118"/>
        <v>0</v>
      </c>
      <c r="I247" s="518">
        <f t="shared" si="118"/>
        <v>0</v>
      </c>
      <c r="J247" s="518">
        <f t="shared" si="118"/>
        <v>0</v>
      </c>
      <c r="K247" s="518">
        <f t="shared" si="118"/>
        <v>0</v>
      </c>
      <c r="L247" s="518">
        <f t="shared" si="118"/>
        <v>0</v>
      </c>
      <c r="M247" s="518">
        <f t="shared" si="118"/>
        <v>0</v>
      </c>
      <c r="N247" s="518">
        <f t="shared" si="118"/>
        <v>0</v>
      </c>
      <c r="O247" s="518">
        <f t="shared" si="118"/>
        <v>0</v>
      </c>
      <c r="P247" s="518">
        <f t="shared" si="118"/>
        <v>0</v>
      </c>
      <c r="Q247" s="518">
        <f t="shared" si="118"/>
        <v>0</v>
      </c>
      <c r="R247" s="518">
        <f t="shared" si="118"/>
        <v>0</v>
      </c>
      <c r="S247" s="518">
        <f t="shared" si="118"/>
        <v>0</v>
      </c>
      <c r="T247" s="518">
        <f t="shared" si="118"/>
        <v>0</v>
      </c>
      <c r="U247" s="518">
        <f t="shared" si="118"/>
        <v>0</v>
      </c>
      <c r="V247" s="518">
        <f t="shared" si="118"/>
        <v>0</v>
      </c>
      <c r="W247" s="518">
        <f t="shared" si="118"/>
        <v>0</v>
      </c>
      <c r="X247" s="518">
        <f t="shared" si="118"/>
        <v>0</v>
      </c>
      <c r="Y247" s="518">
        <f t="shared" si="118"/>
        <v>0</v>
      </c>
      <c r="Z247" s="518">
        <f t="shared" si="118"/>
        <v>0</v>
      </c>
      <c r="AA247" s="518">
        <f t="shared" si="118"/>
        <v>0</v>
      </c>
      <c r="AB247" s="518">
        <f t="shared" si="118"/>
        <v>0</v>
      </c>
      <c r="AC247" s="518">
        <f t="shared" si="118"/>
        <v>0</v>
      </c>
      <c r="AD247" s="518">
        <f t="shared" si="118"/>
        <v>0</v>
      </c>
      <c r="AE247" s="518">
        <f t="shared" si="118"/>
        <v>0</v>
      </c>
      <c r="AF247" s="518">
        <f t="shared" si="118"/>
        <v>0</v>
      </c>
      <c r="AG247" s="518">
        <f t="shared" si="118"/>
        <v>0</v>
      </c>
      <c r="AH247" s="518">
        <f t="shared" si="118"/>
        <v>0</v>
      </c>
      <c r="AI247" s="518">
        <f t="shared" si="118"/>
        <v>0</v>
      </c>
      <c r="AJ247" s="518">
        <f t="shared" si="118"/>
        <v>0</v>
      </c>
      <c r="AK247" s="518">
        <f t="shared" si="118"/>
        <v>0</v>
      </c>
      <c r="AL247" s="518">
        <f t="shared" si="118"/>
        <v>0</v>
      </c>
      <c r="AM247" s="518">
        <f t="shared" si="118"/>
        <v>0</v>
      </c>
      <c r="AN247" s="518">
        <f t="shared" si="118"/>
        <v>0</v>
      </c>
      <c r="AO247" s="518">
        <f t="shared" si="118"/>
        <v>0</v>
      </c>
      <c r="AP247" s="518">
        <f t="shared" si="118"/>
        <v>0</v>
      </c>
      <c r="AQ247" s="518">
        <f t="shared" si="118"/>
        <v>0</v>
      </c>
      <c r="AR247" s="518">
        <f t="shared" si="118"/>
        <v>0</v>
      </c>
      <c r="AS247" s="518">
        <f t="shared" si="118"/>
        <v>0</v>
      </c>
      <c r="AT247" s="518">
        <f t="shared" si="118"/>
        <v>0</v>
      </c>
      <c r="AU247" s="518">
        <f t="shared" si="118"/>
        <v>0</v>
      </c>
      <c r="AV247" s="518">
        <f t="shared" si="118"/>
        <v>0</v>
      </c>
      <c r="AW247" s="518">
        <f t="shared" si="118"/>
        <v>0</v>
      </c>
      <c r="AX247" s="518">
        <f t="shared" si="118"/>
        <v>0</v>
      </c>
      <c r="AY247" s="518">
        <f t="shared" si="118"/>
        <v>0</v>
      </c>
      <c r="AZ247" s="518">
        <f t="shared" si="118"/>
        <v>0</v>
      </c>
      <c r="BA247" s="518">
        <f t="shared" si="118"/>
        <v>0</v>
      </c>
      <c r="BB247" s="518">
        <f t="shared" si="118"/>
        <v>0</v>
      </c>
      <c r="BC247" s="518">
        <f t="shared" si="118"/>
        <v>0</v>
      </c>
      <c r="BD247" s="518">
        <f t="shared" si="118"/>
        <v>0</v>
      </c>
      <c r="BE247" s="518">
        <f t="shared" si="118"/>
        <v>0</v>
      </c>
      <c r="BF247" s="518">
        <f t="shared" si="118"/>
        <v>0</v>
      </c>
      <c r="BG247" s="518">
        <f t="shared" si="118"/>
        <v>0</v>
      </c>
      <c r="BH247" s="518">
        <f t="shared" si="118"/>
        <v>0</v>
      </c>
      <c r="BI247" s="518">
        <f t="shared" si="118"/>
        <v>0</v>
      </c>
      <c r="BJ247" s="518">
        <f t="shared" si="118"/>
        <v>0</v>
      </c>
      <c r="BK247" s="518">
        <f t="shared" si="118"/>
        <v>0</v>
      </c>
      <c r="BL247" s="518">
        <f t="shared" si="118"/>
        <v>0</v>
      </c>
      <c r="BM247" s="518">
        <f t="shared" si="118"/>
        <v>0</v>
      </c>
      <c r="BN247" s="518">
        <f t="shared" si="118"/>
        <v>0</v>
      </c>
      <c r="BO247" s="518">
        <f t="shared" si="118"/>
        <v>0</v>
      </c>
      <c r="BP247" s="518">
        <f t="shared" si="118"/>
        <v>0</v>
      </c>
      <c r="BQ247" s="518">
        <f t="shared" si="118"/>
        <v>0</v>
      </c>
      <c r="BR247" s="518">
        <f t="shared" si="118"/>
        <v>0</v>
      </c>
      <c r="BS247" s="518">
        <f t="shared" ref="BS247:CS247" si="119">BS71</f>
        <v>0</v>
      </c>
      <c r="BT247" s="518">
        <f t="shared" si="119"/>
        <v>0</v>
      </c>
      <c r="BU247" s="518">
        <f t="shared" si="119"/>
        <v>0</v>
      </c>
      <c r="BV247" s="518">
        <f t="shared" si="119"/>
        <v>0</v>
      </c>
      <c r="BW247" s="518">
        <f t="shared" si="119"/>
        <v>0</v>
      </c>
      <c r="BX247" s="518">
        <f t="shared" si="119"/>
        <v>0</v>
      </c>
      <c r="BY247" s="518">
        <f t="shared" si="119"/>
        <v>0</v>
      </c>
      <c r="BZ247" s="518">
        <f t="shared" si="119"/>
        <v>0</v>
      </c>
      <c r="CA247" s="518">
        <f t="shared" si="119"/>
        <v>0</v>
      </c>
      <c r="CB247" s="518">
        <f t="shared" si="119"/>
        <v>0</v>
      </c>
      <c r="CC247" s="518">
        <f t="shared" si="119"/>
        <v>0</v>
      </c>
      <c r="CD247" s="518">
        <f t="shared" si="119"/>
        <v>0</v>
      </c>
      <c r="CE247" s="518">
        <f t="shared" si="119"/>
        <v>0</v>
      </c>
      <c r="CF247" s="518">
        <f t="shared" si="119"/>
        <v>0</v>
      </c>
      <c r="CG247" s="518">
        <f t="shared" si="119"/>
        <v>0</v>
      </c>
      <c r="CH247" s="518">
        <f t="shared" si="119"/>
        <v>0</v>
      </c>
      <c r="CI247" s="518">
        <f t="shared" si="119"/>
        <v>0</v>
      </c>
      <c r="CJ247" s="518">
        <f t="shared" si="119"/>
        <v>0</v>
      </c>
      <c r="CK247" s="518">
        <f t="shared" si="119"/>
        <v>0</v>
      </c>
      <c r="CL247" s="518">
        <f t="shared" si="119"/>
        <v>0</v>
      </c>
      <c r="CM247" s="518">
        <f t="shared" si="119"/>
        <v>0</v>
      </c>
      <c r="CN247" s="518">
        <f t="shared" si="119"/>
        <v>0</v>
      </c>
      <c r="CO247" s="518">
        <f t="shared" si="119"/>
        <v>0</v>
      </c>
      <c r="CP247" s="518">
        <f t="shared" si="119"/>
        <v>0</v>
      </c>
      <c r="CQ247" s="518">
        <f t="shared" si="119"/>
        <v>0</v>
      </c>
      <c r="CR247" s="518">
        <f t="shared" si="119"/>
        <v>0</v>
      </c>
      <c r="CS247" s="518">
        <f t="shared" si="119"/>
        <v>0</v>
      </c>
      <c r="CT247" s="70"/>
    </row>
    <row r="248" spans="3:98" s="69" customFormat="1" ht="13" hidden="1" x14ac:dyDescent="0.3">
      <c r="C248" s="89" t="s">
        <v>113</v>
      </c>
      <c r="D248" s="71"/>
      <c r="E248" s="517">
        <f>G248+NPV(G.Asm!$F$76,H248:INDEX(H248:CS248,RP))</f>
        <v>0</v>
      </c>
      <c r="F248" s="517">
        <f>SUMIF($G$4:$CS$4,"&lt;="&amp;RP,G248:CS248)</f>
        <v>0</v>
      </c>
      <c r="G248" s="518">
        <f t="shared" ref="G248:BR248" si="120">G258</f>
        <v>0</v>
      </c>
      <c r="H248" s="518">
        <f t="shared" si="120"/>
        <v>0</v>
      </c>
      <c r="I248" s="518">
        <f t="shared" si="120"/>
        <v>0</v>
      </c>
      <c r="J248" s="518">
        <f t="shared" si="120"/>
        <v>0</v>
      </c>
      <c r="K248" s="518">
        <f t="shared" si="120"/>
        <v>0</v>
      </c>
      <c r="L248" s="518">
        <f t="shared" si="120"/>
        <v>0</v>
      </c>
      <c r="M248" s="518">
        <f t="shared" si="120"/>
        <v>0</v>
      </c>
      <c r="N248" s="518">
        <f t="shared" si="120"/>
        <v>0</v>
      </c>
      <c r="O248" s="518">
        <f t="shared" si="120"/>
        <v>0</v>
      </c>
      <c r="P248" s="518">
        <f t="shared" si="120"/>
        <v>0</v>
      </c>
      <c r="Q248" s="518">
        <f t="shared" si="120"/>
        <v>0</v>
      </c>
      <c r="R248" s="518">
        <f t="shared" si="120"/>
        <v>0</v>
      </c>
      <c r="S248" s="518">
        <f t="shared" si="120"/>
        <v>0</v>
      </c>
      <c r="T248" s="518">
        <f t="shared" si="120"/>
        <v>0</v>
      </c>
      <c r="U248" s="518">
        <f t="shared" si="120"/>
        <v>0</v>
      </c>
      <c r="V248" s="518">
        <f t="shared" si="120"/>
        <v>0</v>
      </c>
      <c r="W248" s="518">
        <f t="shared" si="120"/>
        <v>0</v>
      </c>
      <c r="X248" s="518">
        <f t="shared" si="120"/>
        <v>0</v>
      </c>
      <c r="Y248" s="518">
        <f t="shared" si="120"/>
        <v>0</v>
      </c>
      <c r="Z248" s="518">
        <f t="shared" si="120"/>
        <v>0</v>
      </c>
      <c r="AA248" s="518">
        <f t="shared" si="120"/>
        <v>0</v>
      </c>
      <c r="AB248" s="518">
        <f t="shared" si="120"/>
        <v>0</v>
      </c>
      <c r="AC248" s="518">
        <f t="shared" si="120"/>
        <v>0</v>
      </c>
      <c r="AD248" s="518">
        <f t="shared" si="120"/>
        <v>0</v>
      </c>
      <c r="AE248" s="518">
        <f t="shared" si="120"/>
        <v>0</v>
      </c>
      <c r="AF248" s="518">
        <f t="shared" si="120"/>
        <v>0</v>
      </c>
      <c r="AG248" s="518">
        <f t="shared" si="120"/>
        <v>0</v>
      </c>
      <c r="AH248" s="518">
        <f t="shared" si="120"/>
        <v>0</v>
      </c>
      <c r="AI248" s="518">
        <f t="shared" si="120"/>
        <v>0</v>
      </c>
      <c r="AJ248" s="518">
        <f t="shared" si="120"/>
        <v>0</v>
      </c>
      <c r="AK248" s="518">
        <f t="shared" si="120"/>
        <v>0</v>
      </c>
      <c r="AL248" s="518">
        <f t="shared" si="120"/>
        <v>0</v>
      </c>
      <c r="AM248" s="518">
        <f t="shared" si="120"/>
        <v>0</v>
      </c>
      <c r="AN248" s="518">
        <f t="shared" si="120"/>
        <v>0</v>
      </c>
      <c r="AO248" s="518">
        <f t="shared" si="120"/>
        <v>0</v>
      </c>
      <c r="AP248" s="518">
        <f t="shared" si="120"/>
        <v>0</v>
      </c>
      <c r="AQ248" s="518">
        <f t="shared" si="120"/>
        <v>0</v>
      </c>
      <c r="AR248" s="518">
        <f t="shared" si="120"/>
        <v>0</v>
      </c>
      <c r="AS248" s="518">
        <f t="shared" si="120"/>
        <v>0</v>
      </c>
      <c r="AT248" s="518">
        <f t="shared" si="120"/>
        <v>0</v>
      </c>
      <c r="AU248" s="518">
        <f t="shared" si="120"/>
        <v>0</v>
      </c>
      <c r="AV248" s="518">
        <f t="shared" si="120"/>
        <v>0</v>
      </c>
      <c r="AW248" s="518">
        <f t="shared" si="120"/>
        <v>0</v>
      </c>
      <c r="AX248" s="518">
        <f t="shared" si="120"/>
        <v>0</v>
      </c>
      <c r="AY248" s="518">
        <f t="shared" si="120"/>
        <v>0</v>
      </c>
      <c r="AZ248" s="518">
        <f t="shared" si="120"/>
        <v>0</v>
      </c>
      <c r="BA248" s="518">
        <f t="shared" si="120"/>
        <v>0</v>
      </c>
      <c r="BB248" s="518">
        <f t="shared" si="120"/>
        <v>0</v>
      </c>
      <c r="BC248" s="518">
        <f t="shared" si="120"/>
        <v>0</v>
      </c>
      <c r="BD248" s="518">
        <f t="shared" si="120"/>
        <v>0</v>
      </c>
      <c r="BE248" s="518">
        <f t="shared" si="120"/>
        <v>0</v>
      </c>
      <c r="BF248" s="518">
        <f t="shared" si="120"/>
        <v>0</v>
      </c>
      <c r="BG248" s="518">
        <f t="shared" si="120"/>
        <v>0</v>
      </c>
      <c r="BH248" s="518">
        <f t="shared" si="120"/>
        <v>0</v>
      </c>
      <c r="BI248" s="518">
        <f t="shared" si="120"/>
        <v>0</v>
      </c>
      <c r="BJ248" s="518">
        <f t="shared" si="120"/>
        <v>0</v>
      </c>
      <c r="BK248" s="518">
        <f t="shared" si="120"/>
        <v>0</v>
      </c>
      <c r="BL248" s="518">
        <f t="shared" si="120"/>
        <v>0</v>
      </c>
      <c r="BM248" s="518">
        <f t="shared" si="120"/>
        <v>0</v>
      </c>
      <c r="BN248" s="518">
        <f t="shared" si="120"/>
        <v>0</v>
      </c>
      <c r="BO248" s="518">
        <f t="shared" si="120"/>
        <v>0</v>
      </c>
      <c r="BP248" s="518">
        <f t="shared" si="120"/>
        <v>0</v>
      </c>
      <c r="BQ248" s="518">
        <f t="shared" si="120"/>
        <v>0</v>
      </c>
      <c r="BR248" s="518">
        <f t="shared" si="120"/>
        <v>0</v>
      </c>
      <c r="BS248" s="518">
        <f t="shared" ref="BS248:CS248" si="121">BS258</f>
        <v>0</v>
      </c>
      <c r="BT248" s="518">
        <f t="shared" si="121"/>
        <v>0</v>
      </c>
      <c r="BU248" s="518">
        <f t="shared" si="121"/>
        <v>0</v>
      </c>
      <c r="BV248" s="518">
        <f t="shared" si="121"/>
        <v>0</v>
      </c>
      <c r="BW248" s="518">
        <f t="shared" si="121"/>
        <v>0</v>
      </c>
      <c r="BX248" s="518">
        <f t="shared" si="121"/>
        <v>0</v>
      </c>
      <c r="BY248" s="518">
        <f t="shared" si="121"/>
        <v>0</v>
      </c>
      <c r="BZ248" s="518">
        <f t="shared" si="121"/>
        <v>0</v>
      </c>
      <c r="CA248" s="518">
        <f t="shared" si="121"/>
        <v>0</v>
      </c>
      <c r="CB248" s="518">
        <f t="shared" si="121"/>
        <v>0</v>
      </c>
      <c r="CC248" s="518">
        <f t="shared" si="121"/>
        <v>0</v>
      </c>
      <c r="CD248" s="518">
        <f t="shared" si="121"/>
        <v>0</v>
      </c>
      <c r="CE248" s="518">
        <f t="shared" si="121"/>
        <v>0</v>
      </c>
      <c r="CF248" s="518">
        <f t="shared" si="121"/>
        <v>0</v>
      </c>
      <c r="CG248" s="518">
        <f t="shared" si="121"/>
        <v>0</v>
      </c>
      <c r="CH248" s="518">
        <f t="shared" si="121"/>
        <v>0</v>
      </c>
      <c r="CI248" s="518">
        <f t="shared" si="121"/>
        <v>0</v>
      </c>
      <c r="CJ248" s="518">
        <f t="shared" si="121"/>
        <v>0</v>
      </c>
      <c r="CK248" s="518">
        <f t="shared" si="121"/>
        <v>0</v>
      </c>
      <c r="CL248" s="518">
        <f t="shared" si="121"/>
        <v>0</v>
      </c>
      <c r="CM248" s="518">
        <f t="shared" si="121"/>
        <v>0</v>
      </c>
      <c r="CN248" s="518">
        <f t="shared" si="121"/>
        <v>0</v>
      </c>
      <c r="CO248" s="518">
        <f t="shared" si="121"/>
        <v>0</v>
      </c>
      <c r="CP248" s="518">
        <f t="shared" si="121"/>
        <v>0</v>
      </c>
      <c r="CQ248" s="518">
        <f t="shared" si="121"/>
        <v>0</v>
      </c>
      <c r="CR248" s="518">
        <f t="shared" si="121"/>
        <v>0</v>
      </c>
      <c r="CS248" s="518">
        <f t="shared" si="121"/>
        <v>0</v>
      </c>
      <c r="CT248" s="70"/>
    </row>
    <row r="249" spans="3:98" s="5" customFormat="1" ht="13" hidden="1" x14ac:dyDescent="0.3">
      <c r="C249" s="51"/>
      <c r="D249" s="3"/>
      <c r="E249" s="519"/>
      <c r="F249" s="519"/>
      <c r="G249" s="510"/>
      <c r="H249" s="510"/>
      <c r="I249" s="510"/>
      <c r="J249" s="510"/>
      <c r="K249" s="510"/>
      <c r="L249" s="510"/>
      <c r="M249" s="510"/>
      <c r="N249" s="510"/>
      <c r="O249" s="510"/>
      <c r="P249" s="510"/>
      <c r="Q249" s="510"/>
      <c r="R249" s="510"/>
      <c r="S249" s="510"/>
      <c r="T249" s="510"/>
      <c r="U249" s="510"/>
      <c r="V249" s="510"/>
      <c r="W249" s="510"/>
      <c r="X249" s="510"/>
      <c r="Y249" s="510"/>
      <c r="Z249" s="510"/>
      <c r="AA249" s="510"/>
      <c r="AB249" s="510"/>
      <c r="AC249" s="510"/>
      <c r="AD249" s="510"/>
      <c r="AE249" s="510"/>
      <c r="AF249" s="510"/>
      <c r="AG249" s="510"/>
      <c r="AH249" s="510"/>
      <c r="AI249" s="510"/>
      <c r="AJ249" s="510"/>
      <c r="AK249" s="510"/>
      <c r="AL249" s="510"/>
      <c r="AM249" s="510"/>
      <c r="AN249" s="510"/>
      <c r="AO249" s="510"/>
      <c r="AP249" s="510"/>
      <c r="AQ249" s="510"/>
      <c r="AR249" s="510"/>
      <c r="AS249" s="510"/>
      <c r="AT249" s="510"/>
      <c r="AU249" s="510"/>
      <c r="AV249" s="510"/>
      <c r="AW249" s="510"/>
      <c r="AX249" s="510"/>
      <c r="AY249" s="510"/>
      <c r="AZ249" s="510"/>
      <c r="BA249" s="510"/>
      <c r="BB249" s="510"/>
      <c r="BC249" s="510"/>
      <c r="BD249" s="510"/>
      <c r="BE249" s="510"/>
      <c r="BF249" s="510"/>
      <c r="BG249" s="510"/>
      <c r="BH249" s="510"/>
      <c r="BI249" s="510"/>
      <c r="BJ249" s="510"/>
      <c r="BK249" s="510"/>
      <c r="BL249" s="510"/>
      <c r="BM249" s="510"/>
      <c r="BN249" s="510"/>
      <c r="BO249" s="510"/>
      <c r="BP249" s="510"/>
      <c r="BQ249" s="510"/>
      <c r="BR249" s="510"/>
      <c r="BS249" s="510"/>
      <c r="BT249" s="510"/>
      <c r="BU249" s="510"/>
      <c r="BV249" s="510"/>
      <c r="BW249" s="510"/>
      <c r="BX249" s="510"/>
      <c r="BY249" s="510"/>
      <c r="BZ249" s="510"/>
      <c r="CA249" s="510"/>
      <c r="CB249" s="510"/>
      <c r="CC249" s="510"/>
      <c r="CD249" s="510"/>
      <c r="CE249" s="510"/>
      <c r="CF249" s="510"/>
      <c r="CG249" s="510"/>
      <c r="CH249" s="510"/>
      <c r="CI249" s="510"/>
      <c r="CJ249" s="510"/>
      <c r="CK249" s="510"/>
      <c r="CL249" s="510"/>
      <c r="CM249" s="510"/>
      <c r="CN249" s="510"/>
      <c r="CO249" s="510"/>
      <c r="CP249" s="510"/>
      <c r="CQ249" s="510"/>
      <c r="CR249" s="510"/>
      <c r="CS249" s="510"/>
      <c r="CT249" s="12"/>
    </row>
    <row r="250" spans="3:98" s="5" customFormat="1" ht="13" hidden="1" x14ac:dyDescent="0.3">
      <c r="C250" s="77" t="s">
        <v>38</v>
      </c>
      <c r="D250" s="55"/>
      <c r="E250" s="520"/>
      <c r="F250" s="520"/>
      <c r="G250" s="492">
        <f t="shared" ref="G250:BR250" si="122">SUM(G245,G247)-SUM(G244,G246,G248)</f>
        <v>0</v>
      </c>
      <c r="H250" s="492">
        <f t="shared" si="122"/>
        <v>0</v>
      </c>
      <c r="I250" s="492">
        <f t="shared" si="122"/>
        <v>0</v>
      </c>
      <c r="J250" s="492">
        <f t="shared" si="122"/>
        <v>0</v>
      </c>
      <c r="K250" s="492">
        <f t="shared" si="122"/>
        <v>0</v>
      </c>
      <c r="L250" s="492">
        <f t="shared" si="122"/>
        <v>0</v>
      </c>
      <c r="M250" s="492">
        <f t="shared" si="122"/>
        <v>0</v>
      </c>
      <c r="N250" s="492">
        <f t="shared" si="122"/>
        <v>0</v>
      </c>
      <c r="O250" s="492">
        <f t="shared" si="122"/>
        <v>0</v>
      </c>
      <c r="P250" s="492">
        <f t="shared" si="122"/>
        <v>0</v>
      </c>
      <c r="Q250" s="492">
        <f t="shared" si="122"/>
        <v>0</v>
      </c>
      <c r="R250" s="492">
        <f t="shared" si="122"/>
        <v>0</v>
      </c>
      <c r="S250" s="492">
        <f t="shared" si="122"/>
        <v>0</v>
      </c>
      <c r="T250" s="492">
        <f t="shared" si="122"/>
        <v>0</v>
      </c>
      <c r="U250" s="492">
        <f t="shared" si="122"/>
        <v>0</v>
      </c>
      <c r="V250" s="492">
        <f t="shared" si="122"/>
        <v>0</v>
      </c>
      <c r="W250" s="492">
        <f t="shared" si="122"/>
        <v>0</v>
      </c>
      <c r="X250" s="492">
        <f t="shared" si="122"/>
        <v>0</v>
      </c>
      <c r="Y250" s="492">
        <f t="shared" si="122"/>
        <v>0</v>
      </c>
      <c r="Z250" s="492">
        <f t="shared" si="122"/>
        <v>0</v>
      </c>
      <c r="AA250" s="492">
        <f t="shared" si="122"/>
        <v>0</v>
      </c>
      <c r="AB250" s="492">
        <f t="shared" si="122"/>
        <v>0</v>
      </c>
      <c r="AC250" s="492">
        <f t="shared" si="122"/>
        <v>0</v>
      </c>
      <c r="AD250" s="492">
        <f t="shared" si="122"/>
        <v>0</v>
      </c>
      <c r="AE250" s="492">
        <f t="shared" si="122"/>
        <v>0</v>
      </c>
      <c r="AF250" s="492">
        <f t="shared" si="122"/>
        <v>0</v>
      </c>
      <c r="AG250" s="492">
        <f t="shared" si="122"/>
        <v>0</v>
      </c>
      <c r="AH250" s="492">
        <f t="shared" si="122"/>
        <v>0</v>
      </c>
      <c r="AI250" s="492">
        <f t="shared" si="122"/>
        <v>0</v>
      </c>
      <c r="AJ250" s="492">
        <f t="shared" si="122"/>
        <v>0</v>
      </c>
      <c r="AK250" s="492">
        <f t="shared" si="122"/>
        <v>0</v>
      </c>
      <c r="AL250" s="492">
        <f t="shared" si="122"/>
        <v>0</v>
      </c>
      <c r="AM250" s="492">
        <f t="shared" si="122"/>
        <v>0</v>
      </c>
      <c r="AN250" s="492">
        <f t="shared" si="122"/>
        <v>0</v>
      </c>
      <c r="AO250" s="492">
        <f t="shared" si="122"/>
        <v>0</v>
      </c>
      <c r="AP250" s="492">
        <f t="shared" si="122"/>
        <v>0</v>
      </c>
      <c r="AQ250" s="492">
        <f t="shared" si="122"/>
        <v>0</v>
      </c>
      <c r="AR250" s="492">
        <f t="shared" si="122"/>
        <v>0</v>
      </c>
      <c r="AS250" s="492">
        <f t="shared" si="122"/>
        <v>0</v>
      </c>
      <c r="AT250" s="492">
        <f t="shared" si="122"/>
        <v>0</v>
      </c>
      <c r="AU250" s="492">
        <f t="shared" si="122"/>
        <v>0</v>
      </c>
      <c r="AV250" s="492">
        <f t="shared" si="122"/>
        <v>0</v>
      </c>
      <c r="AW250" s="492">
        <f t="shared" si="122"/>
        <v>0</v>
      </c>
      <c r="AX250" s="492">
        <f t="shared" si="122"/>
        <v>0</v>
      </c>
      <c r="AY250" s="492">
        <f t="shared" si="122"/>
        <v>0</v>
      </c>
      <c r="AZ250" s="492">
        <f t="shared" si="122"/>
        <v>0</v>
      </c>
      <c r="BA250" s="492">
        <f t="shared" si="122"/>
        <v>0</v>
      </c>
      <c r="BB250" s="492">
        <f t="shared" si="122"/>
        <v>0</v>
      </c>
      <c r="BC250" s="492">
        <f t="shared" si="122"/>
        <v>0</v>
      </c>
      <c r="BD250" s="492">
        <f t="shared" si="122"/>
        <v>0</v>
      </c>
      <c r="BE250" s="492">
        <f t="shared" si="122"/>
        <v>0</v>
      </c>
      <c r="BF250" s="492">
        <f t="shared" si="122"/>
        <v>0</v>
      </c>
      <c r="BG250" s="492">
        <f t="shared" si="122"/>
        <v>0</v>
      </c>
      <c r="BH250" s="492">
        <f t="shared" si="122"/>
        <v>0</v>
      </c>
      <c r="BI250" s="492">
        <f t="shared" si="122"/>
        <v>0</v>
      </c>
      <c r="BJ250" s="492">
        <f t="shared" si="122"/>
        <v>0</v>
      </c>
      <c r="BK250" s="492">
        <f t="shared" si="122"/>
        <v>0</v>
      </c>
      <c r="BL250" s="492">
        <f t="shared" si="122"/>
        <v>0</v>
      </c>
      <c r="BM250" s="492">
        <f t="shared" si="122"/>
        <v>0</v>
      </c>
      <c r="BN250" s="492">
        <f t="shared" si="122"/>
        <v>0</v>
      </c>
      <c r="BO250" s="492">
        <f t="shared" si="122"/>
        <v>0</v>
      </c>
      <c r="BP250" s="492">
        <f t="shared" si="122"/>
        <v>0</v>
      </c>
      <c r="BQ250" s="492">
        <f t="shared" si="122"/>
        <v>0</v>
      </c>
      <c r="BR250" s="492">
        <f t="shared" si="122"/>
        <v>0</v>
      </c>
      <c r="BS250" s="492">
        <f t="shared" ref="BS250:CS250" si="123">SUM(BS245,BS247)-SUM(BS244,BS246,BS248)</f>
        <v>0</v>
      </c>
      <c r="BT250" s="492">
        <f t="shared" si="123"/>
        <v>0</v>
      </c>
      <c r="BU250" s="492">
        <f t="shared" si="123"/>
        <v>0</v>
      </c>
      <c r="BV250" s="492">
        <f t="shared" si="123"/>
        <v>0</v>
      </c>
      <c r="BW250" s="492">
        <f t="shared" si="123"/>
        <v>0</v>
      </c>
      <c r="BX250" s="492">
        <f t="shared" si="123"/>
        <v>0</v>
      </c>
      <c r="BY250" s="492">
        <f t="shared" si="123"/>
        <v>0</v>
      </c>
      <c r="BZ250" s="492">
        <f t="shared" si="123"/>
        <v>0</v>
      </c>
      <c r="CA250" s="492">
        <f t="shared" si="123"/>
        <v>0</v>
      </c>
      <c r="CB250" s="492">
        <f t="shared" si="123"/>
        <v>0</v>
      </c>
      <c r="CC250" s="492">
        <f t="shared" si="123"/>
        <v>0</v>
      </c>
      <c r="CD250" s="492">
        <f t="shared" si="123"/>
        <v>0</v>
      </c>
      <c r="CE250" s="492">
        <f t="shared" si="123"/>
        <v>0</v>
      </c>
      <c r="CF250" s="492">
        <f t="shared" si="123"/>
        <v>0</v>
      </c>
      <c r="CG250" s="492">
        <f t="shared" si="123"/>
        <v>0</v>
      </c>
      <c r="CH250" s="492">
        <f t="shared" si="123"/>
        <v>0</v>
      </c>
      <c r="CI250" s="492">
        <f t="shared" si="123"/>
        <v>0</v>
      </c>
      <c r="CJ250" s="492">
        <f t="shared" si="123"/>
        <v>0</v>
      </c>
      <c r="CK250" s="492">
        <f t="shared" si="123"/>
        <v>0</v>
      </c>
      <c r="CL250" s="492">
        <f t="shared" si="123"/>
        <v>0</v>
      </c>
      <c r="CM250" s="492">
        <f t="shared" si="123"/>
        <v>0</v>
      </c>
      <c r="CN250" s="492">
        <f t="shared" si="123"/>
        <v>0</v>
      </c>
      <c r="CO250" s="492">
        <f t="shared" si="123"/>
        <v>0</v>
      </c>
      <c r="CP250" s="492">
        <f t="shared" si="123"/>
        <v>0</v>
      </c>
      <c r="CQ250" s="492">
        <f t="shared" si="123"/>
        <v>0</v>
      </c>
      <c r="CR250" s="492">
        <f t="shared" si="123"/>
        <v>0</v>
      </c>
      <c r="CS250" s="492">
        <f t="shared" si="123"/>
        <v>0</v>
      </c>
      <c r="CT250" s="13"/>
    </row>
    <row r="251" spans="3:98" s="5" customFormat="1" ht="13" hidden="1" x14ac:dyDescent="0.3">
      <c r="C251" s="77" t="s">
        <v>378</v>
      </c>
      <c r="D251" s="55"/>
      <c r="E251" s="690">
        <f>G250+NPV(G.Asm!$F$76,H250:INDEX(H250:CS250,RP))</f>
        <v>0</v>
      </c>
      <c r="F251" s="690"/>
      <c r="G251" s="495"/>
      <c r="H251" s="495"/>
      <c r="I251" s="495"/>
      <c r="J251" s="495"/>
      <c r="K251" s="495"/>
      <c r="L251" s="495"/>
      <c r="M251" s="495"/>
      <c r="N251" s="495"/>
      <c r="O251" s="495"/>
      <c r="P251" s="495"/>
      <c r="Q251" s="495"/>
      <c r="R251" s="495"/>
      <c r="S251" s="495"/>
      <c r="T251" s="495"/>
      <c r="U251" s="495"/>
      <c r="V251" s="495"/>
      <c r="W251" s="495"/>
      <c r="X251" s="495"/>
      <c r="Y251" s="495"/>
      <c r="Z251" s="495"/>
      <c r="AA251" s="495"/>
      <c r="AB251" s="495"/>
      <c r="AC251" s="495"/>
      <c r="AD251" s="495"/>
      <c r="AE251" s="495"/>
      <c r="AF251" s="495"/>
      <c r="AG251" s="495"/>
      <c r="AH251" s="495"/>
      <c r="AI251" s="495"/>
      <c r="AJ251" s="495"/>
      <c r="AK251" s="495"/>
      <c r="AL251" s="495"/>
      <c r="AM251" s="495"/>
      <c r="AN251" s="495"/>
      <c r="AO251" s="495"/>
      <c r="AP251" s="495"/>
      <c r="AQ251" s="495"/>
      <c r="AR251" s="495"/>
      <c r="AS251" s="495"/>
      <c r="AT251" s="495"/>
      <c r="AU251" s="495"/>
      <c r="AV251" s="495"/>
      <c r="AW251" s="495"/>
      <c r="AX251" s="495"/>
      <c r="AY251" s="495"/>
      <c r="AZ251" s="495"/>
      <c r="BA251" s="495"/>
      <c r="BB251" s="495"/>
      <c r="BC251" s="495"/>
      <c r="BD251" s="495"/>
      <c r="BE251" s="495"/>
      <c r="BF251" s="495"/>
      <c r="BG251" s="495"/>
      <c r="BH251" s="495"/>
      <c r="BI251" s="495"/>
      <c r="BJ251" s="495"/>
      <c r="BK251" s="495"/>
      <c r="BL251" s="495"/>
      <c r="BM251" s="495"/>
      <c r="BN251" s="495"/>
      <c r="BO251" s="495"/>
      <c r="BP251" s="495"/>
      <c r="BQ251" s="495"/>
      <c r="BR251" s="495"/>
      <c r="BS251" s="495"/>
      <c r="BT251" s="495"/>
      <c r="BU251" s="495"/>
      <c r="BV251" s="495"/>
      <c r="BW251" s="495"/>
      <c r="BX251" s="495"/>
      <c r="BY251" s="495"/>
      <c r="BZ251" s="495"/>
      <c r="CA251" s="495"/>
      <c r="CB251" s="495"/>
      <c r="CC251" s="495"/>
      <c r="CD251" s="495"/>
      <c r="CE251" s="495"/>
      <c r="CF251" s="495"/>
      <c r="CG251" s="495"/>
      <c r="CH251" s="495"/>
      <c r="CI251" s="495"/>
      <c r="CJ251" s="495"/>
      <c r="CK251" s="495"/>
      <c r="CL251" s="495"/>
      <c r="CM251" s="495"/>
      <c r="CN251" s="495"/>
      <c r="CO251" s="495"/>
      <c r="CP251" s="495"/>
      <c r="CQ251" s="495"/>
      <c r="CR251" s="495"/>
      <c r="CS251" s="495"/>
      <c r="CT251" s="13"/>
    </row>
    <row r="252" spans="3:98" s="5" customFormat="1" ht="13" hidden="1" x14ac:dyDescent="0.3">
      <c r="C252" s="77" t="s">
        <v>39</v>
      </c>
      <c r="D252" s="55"/>
      <c r="E252" s="691" t="str">
        <f>IF(ISERROR(IRR(G250:INDEX(G250:CS250,RP+1))),"No value",IRR(G250:INDEX(G250:CS250,RP+1)))</f>
        <v>No value</v>
      </c>
      <c r="F252" s="691"/>
      <c r="G252" s="528"/>
      <c r="H252" s="510"/>
      <c r="I252" s="495"/>
      <c r="J252" s="495"/>
      <c r="K252" s="495"/>
      <c r="L252" s="495"/>
      <c r="M252" s="495"/>
      <c r="N252" s="495"/>
      <c r="O252" s="495"/>
      <c r="P252" s="495"/>
      <c r="Q252" s="495"/>
      <c r="R252" s="495"/>
      <c r="S252" s="495"/>
      <c r="T252" s="495"/>
      <c r="U252" s="495"/>
      <c r="V252" s="495"/>
      <c r="W252" s="495"/>
      <c r="X252" s="495"/>
      <c r="Y252" s="495"/>
      <c r="Z252" s="495"/>
      <c r="AA252" s="495"/>
      <c r="AB252" s="495"/>
      <c r="AC252" s="495"/>
      <c r="AD252" s="495"/>
      <c r="AE252" s="495"/>
      <c r="AF252" s="495"/>
      <c r="AG252" s="495"/>
      <c r="AH252" s="495"/>
      <c r="AI252" s="495"/>
      <c r="AJ252" s="495"/>
      <c r="AK252" s="495"/>
      <c r="AL252" s="495"/>
      <c r="AM252" s="495"/>
      <c r="AN252" s="495"/>
      <c r="AO252" s="495"/>
      <c r="AP252" s="495"/>
      <c r="AQ252" s="495"/>
      <c r="AR252" s="495"/>
      <c r="AS252" s="495"/>
      <c r="AT252" s="495"/>
      <c r="AU252" s="495"/>
      <c r="AV252" s="495"/>
      <c r="AW252" s="495"/>
      <c r="AX252" s="495"/>
      <c r="AY252" s="495"/>
      <c r="AZ252" s="495"/>
      <c r="BA252" s="495"/>
      <c r="BB252" s="495"/>
      <c r="BC252" s="495"/>
      <c r="BD252" s="495"/>
      <c r="BE252" s="495"/>
      <c r="BF252" s="495"/>
      <c r="BG252" s="495"/>
      <c r="BH252" s="495"/>
      <c r="BI252" s="495"/>
      <c r="BJ252" s="495"/>
      <c r="BK252" s="495"/>
      <c r="BL252" s="495"/>
      <c r="BM252" s="495"/>
      <c r="BN252" s="495"/>
      <c r="BO252" s="495"/>
      <c r="BP252" s="495"/>
      <c r="BQ252" s="495"/>
      <c r="BR252" s="495"/>
      <c r="BS252" s="495"/>
      <c r="BT252" s="495"/>
      <c r="BU252" s="495"/>
      <c r="BV252" s="495"/>
      <c r="BW252" s="495"/>
      <c r="BX252" s="495"/>
      <c r="BY252" s="495"/>
      <c r="BZ252" s="495"/>
      <c r="CA252" s="495"/>
      <c r="CB252" s="495"/>
      <c r="CC252" s="495"/>
      <c r="CD252" s="495"/>
      <c r="CE252" s="495"/>
      <c r="CF252" s="495"/>
      <c r="CG252" s="495"/>
      <c r="CH252" s="495"/>
      <c r="CI252" s="495"/>
      <c r="CJ252" s="495"/>
      <c r="CK252" s="495"/>
      <c r="CL252" s="495"/>
      <c r="CM252" s="495"/>
      <c r="CN252" s="495"/>
      <c r="CO252" s="495"/>
      <c r="CP252" s="495"/>
      <c r="CQ252" s="495"/>
      <c r="CR252" s="495"/>
      <c r="CS252" s="495"/>
      <c r="CT252" s="13"/>
    </row>
    <row r="253" spans="3:98" s="5" customFormat="1" ht="13" hidden="1" x14ac:dyDescent="0.3">
      <c r="C253" s="51"/>
      <c r="D253" s="3"/>
      <c r="E253" s="519"/>
      <c r="F253" s="519"/>
      <c r="G253" s="510"/>
      <c r="H253" s="510"/>
      <c r="I253" s="510"/>
      <c r="J253" s="510"/>
      <c r="K253" s="510"/>
      <c r="L253" s="510"/>
      <c r="M253" s="510"/>
      <c r="N253" s="510"/>
      <c r="O253" s="510"/>
      <c r="P253" s="510"/>
      <c r="Q253" s="510"/>
      <c r="R253" s="510"/>
      <c r="S253" s="510"/>
      <c r="T253" s="510"/>
      <c r="U253" s="510"/>
      <c r="V253" s="510"/>
      <c r="W253" s="510"/>
      <c r="X253" s="510"/>
      <c r="Y253" s="510"/>
      <c r="Z253" s="510"/>
      <c r="AA253" s="510"/>
      <c r="AB253" s="510"/>
      <c r="AC253" s="510"/>
      <c r="AD253" s="510"/>
      <c r="AE253" s="510"/>
      <c r="AF253" s="510"/>
      <c r="AG253" s="510"/>
      <c r="AH253" s="510"/>
      <c r="AI253" s="510"/>
      <c r="AJ253" s="510"/>
      <c r="AK253" s="510"/>
      <c r="AL253" s="510"/>
      <c r="AM253" s="510"/>
      <c r="AN253" s="510"/>
      <c r="AO253" s="510"/>
      <c r="AP253" s="510"/>
      <c r="AQ253" s="510"/>
      <c r="AR253" s="510"/>
      <c r="AS253" s="510"/>
      <c r="AT253" s="510"/>
      <c r="AU253" s="510"/>
      <c r="AV253" s="510"/>
      <c r="AW253" s="510"/>
      <c r="AX253" s="510"/>
      <c r="AY253" s="510"/>
      <c r="AZ253" s="510"/>
      <c r="BA253" s="510"/>
      <c r="BB253" s="510"/>
      <c r="BC253" s="510"/>
      <c r="BD253" s="510"/>
      <c r="BE253" s="510"/>
      <c r="BF253" s="510"/>
      <c r="BG253" s="510"/>
      <c r="BH253" s="510"/>
      <c r="BI253" s="510"/>
      <c r="BJ253" s="510"/>
      <c r="BK253" s="510"/>
      <c r="BL253" s="510"/>
      <c r="BM253" s="510"/>
      <c r="BN253" s="510"/>
      <c r="BO253" s="510"/>
      <c r="BP253" s="510"/>
      <c r="BQ253" s="510"/>
      <c r="BR253" s="510"/>
      <c r="BS253" s="510"/>
      <c r="BT253" s="510"/>
      <c r="BU253" s="510"/>
      <c r="BV253" s="510"/>
      <c r="BW253" s="510"/>
      <c r="BX253" s="510"/>
      <c r="BY253" s="510"/>
      <c r="BZ253" s="510"/>
      <c r="CA253" s="510"/>
      <c r="CB253" s="510"/>
      <c r="CC253" s="510"/>
      <c r="CD253" s="510"/>
      <c r="CE253" s="510"/>
      <c r="CF253" s="510"/>
      <c r="CG253" s="510"/>
      <c r="CH253" s="510"/>
      <c r="CI253" s="510"/>
      <c r="CJ253" s="510"/>
      <c r="CK253" s="510"/>
      <c r="CL253" s="510"/>
      <c r="CM253" s="510"/>
      <c r="CN253" s="510"/>
      <c r="CO253" s="510"/>
      <c r="CP253" s="510"/>
      <c r="CQ253" s="510"/>
      <c r="CR253" s="510"/>
      <c r="CS253" s="510"/>
      <c r="CT253" s="12"/>
    </row>
    <row r="254" spans="3:98" customFormat="1" hidden="1" x14ac:dyDescent="0.35">
      <c r="C254" s="92" t="s">
        <v>264</v>
      </c>
      <c r="D254" s="3"/>
      <c r="E254" s="497"/>
      <c r="F254" s="497"/>
      <c r="G254" s="498"/>
      <c r="H254" s="498"/>
      <c r="I254" s="498"/>
      <c r="J254" s="498"/>
      <c r="K254" s="498"/>
      <c r="L254" s="498"/>
      <c r="M254" s="498"/>
      <c r="N254" s="498"/>
      <c r="O254" s="498"/>
      <c r="P254" s="498"/>
      <c r="Q254" s="498"/>
      <c r="R254" s="498"/>
      <c r="S254" s="498"/>
      <c r="T254" s="498"/>
      <c r="U254" s="498"/>
      <c r="V254" s="498"/>
      <c r="W254" s="498"/>
      <c r="X254" s="498"/>
      <c r="Y254" s="498"/>
      <c r="Z254" s="498"/>
      <c r="AA254" s="498"/>
      <c r="AB254" s="498"/>
      <c r="AC254" s="498"/>
      <c r="AD254" s="498"/>
      <c r="AE254" s="498"/>
      <c r="AF254" s="498"/>
      <c r="AG254" s="498"/>
      <c r="AH254" s="498"/>
      <c r="AI254" s="498"/>
      <c r="AJ254" s="498"/>
      <c r="AK254" s="498"/>
      <c r="AL254" s="498"/>
      <c r="AM254" s="498"/>
      <c r="AN254" s="498"/>
      <c r="AO254" s="498"/>
      <c r="AP254" s="498"/>
      <c r="AQ254" s="498"/>
      <c r="AR254" s="498"/>
      <c r="AS254" s="498"/>
      <c r="AT254" s="498"/>
      <c r="AU254" s="498"/>
      <c r="AV254" s="498"/>
      <c r="AW254" s="498"/>
      <c r="AX254" s="498"/>
      <c r="AY254" s="498"/>
      <c r="AZ254" s="498"/>
      <c r="BA254" s="498"/>
      <c r="BB254" s="498"/>
      <c r="BC254" s="498"/>
      <c r="BD254" s="498"/>
      <c r="BE254" s="498"/>
      <c r="BF254" s="498"/>
      <c r="BG254" s="498"/>
      <c r="BH254" s="498"/>
      <c r="BI254" s="498"/>
      <c r="BJ254" s="498"/>
      <c r="BK254" s="498"/>
      <c r="BL254" s="498"/>
      <c r="BM254" s="498"/>
      <c r="BN254" s="498"/>
      <c r="BO254" s="498"/>
      <c r="BP254" s="498"/>
      <c r="BQ254" s="498"/>
      <c r="BR254" s="498"/>
      <c r="BS254" s="498"/>
      <c r="BT254" s="498"/>
      <c r="BU254" s="498"/>
      <c r="BV254" s="498"/>
      <c r="BW254" s="498"/>
      <c r="BX254" s="498"/>
      <c r="BY254" s="498"/>
      <c r="BZ254" s="498"/>
      <c r="CA254" s="498"/>
      <c r="CB254" s="498"/>
      <c r="CC254" s="498"/>
      <c r="CD254" s="498"/>
      <c r="CE254" s="498"/>
      <c r="CF254" s="498"/>
      <c r="CG254" s="498"/>
      <c r="CH254" s="498"/>
      <c r="CI254" s="498"/>
      <c r="CJ254" s="498"/>
      <c r="CK254" s="498"/>
      <c r="CL254" s="498"/>
      <c r="CM254" s="498"/>
      <c r="CN254" s="498"/>
      <c r="CO254" s="498"/>
      <c r="CP254" s="498"/>
      <c r="CQ254" s="498"/>
      <c r="CR254" s="498"/>
      <c r="CS254" s="498"/>
    </row>
    <row r="255" spans="3:98" hidden="1" x14ac:dyDescent="0.35">
      <c r="C255" s="68" t="str">
        <f>"VAT of "&amp;C244</f>
        <v>VAT of A. Total investment costs</v>
      </c>
      <c r="E255" s="505">
        <f>G255+NPV(G.Asm!$F$76,H255:INDEX(H255:CS255,RP))</f>
        <v>0</v>
      </c>
      <c r="F255" s="505">
        <f>SUMIF($G$4:$CS$4,"&lt;="&amp;RP,G255:CS255)</f>
        <v>0</v>
      </c>
      <c r="G255" s="508">
        <f>G244*G.Asm!$F$38*G$152</f>
        <v>0</v>
      </c>
      <c r="H255" s="66">
        <f>H244*G.Asm!$F$38*H$152</f>
        <v>0</v>
      </c>
      <c r="I255" s="66">
        <f>I244*G.Asm!$F$38*I$152</f>
        <v>0</v>
      </c>
      <c r="J255" s="66">
        <f>J244*G.Asm!$F$38*J$152</f>
        <v>0</v>
      </c>
      <c r="K255" s="66">
        <f>K244*G.Asm!$F$38*K$152</f>
        <v>0</v>
      </c>
      <c r="L255" s="66">
        <f>L244*G.Asm!$F$38*L$152</f>
        <v>0</v>
      </c>
      <c r="M255" s="66">
        <f>M244*G.Asm!$F$38*M$152</f>
        <v>0</v>
      </c>
      <c r="N255" s="66">
        <f>N244*G.Asm!$F$38*N$152</f>
        <v>0</v>
      </c>
      <c r="O255" s="66">
        <f>O244*G.Asm!$F$38*O$152</f>
        <v>0</v>
      </c>
      <c r="P255" s="66">
        <f>P244*G.Asm!$F$38*P$152</f>
        <v>0</v>
      </c>
      <c r="Q255" s="66">
        <f>Q244*G.Asm!$F$38*Q$152</f>
        <v>0</v>
      </c>
      <c r="R255" s="66">
        <f>R244*G.Asm!$F$38*R$152</f>
        <v>0</v>
      </c>
      <c r="S255" s="66">
        <f>S244*G.Asm!$F$38*S$152</f>
        <v>0</v>
      </c>
      <c r="T255" s="66">
        <f>T244*G.Asm!$F$38*T$152</f>
        <v>0</v>
      </c>
      <c r="U255" s="66">
        <f>U244*G.Asm!$F$38*U$152</f>
        <v>0</v>
      </c>
      <c r="V255" s="66">
        <f>V244*G.Asm!$F$38*V$152</f>
        <v>0</v>
      </c>
      <c r="W255" s="66">
        <f>W244*G.Asm!$F$38*W$152</f>
        <v>0</v>
      </c>
      <c r="X255" s="66">
        <f>X244*G.Asm!$F$38*X$152</f>
        <v>0</v>
      </c>
      <c r="Y255" s="66">
        <f>Y244*G.Asm!$F$38*Y$152</f>
        <v>0</v>
      </c>
      <c r="Z255" s="66">
        <f>Z244*G.Asm!$F$38*Z$152</f>
        <v>0</v>
      </c>
      <c r="AA255" s="66">
        <f>AA244*G.Asm!$F$38*AA$152</f>
        <v>0</v>
      </c>
      <c r="AB255" s="66">
        <f>AB244*G.Asm!$F$38*AB$152</f>
        <v>0</v>
      </c>
      <c r="AC255" s="66">
        <f>AC244*G.Asm!$F$38*AC$152</f>
        <v>0</v>
      </c>
      <c r="AD255" s="66">
        <f>AD244*G.Asm!$F$38*AD$152</f>
        <v>0</v>
      </c>
      <c r="AE255" s="66">
        <f>AE244*G.Asm!$F$38*AE$152</f>
        <v>0</v>
      </c>
      <c r="AF255" s="66">
        <f>AF244*G.Asm!$F$38*AF$152</f>
        <v>0</v>
      </c>
      <c r="AG255" s="66">
        <f>AG244*G.Asm!$F$38*AG$152</f>
        <v>0</v>
      </c>
      <c r="AH255" s="66">
        <f>AH244*G.Asm!$F$38*AH$152</f>
        <v>0</v>
      </c>
      <c r="AI255" s="66">
        <f>AI244*G.Asm!$F$38*AI$152</f>
        <v>0</v>
      </c>
      <c r="AJ255" s="66">
        <f>AJ244*G.Asm!$F$38*AJ$152</f>
        <v>0</v>
      </c>
      <c r="AK255" s="66">
        <f>AK244*G.Asm!$F$38*AK$152</f>
        <v>0</v>
      </c>
      <c r="AL255" s="66">
        <f>AL244*G.Asm!$F$38*AL$152</f>
        <v>0</v>
      </c>
      <c r="AM255" s="66">
        <f>AM244*G.Asm!$F$38*AM$152</f>
        <v>0</v>
      </c>
      <c r="AN255" s="66">
        <f>AN244*G.Asm!$F$38*AN$152</f>
        <v>0</v>
      </c>
      <c r="AO255" s="66">
        <f>AO244*G.Asm!$F$38*AO$152</f>
        <v>0</v>
      </c>
      <c r="AP255" s="66">
        <f>AP244*G.Asm!$F$38*AP$152</f>
        <v>0</v>
      </c>
      <c r="AQ255" s="66">
        <f>AQ244*G.Asm!$F$38*AQ$152</f>
        <v>0</v>
      </c>
      <c r="AR255" s="66">
        <f>AR244*G.Asm!$F$38*AR$152</f>
        <v>0</v>
      </c>
      <c r="AS255" s="66">
        <f>AS244*G.Asm!$F$38*AS$152</f>
        <v>0</v>
      </c>
      <c r="AT255" s="66">
        <f>AT244*G.Asm!$F$38*AT$152</f>
        <v>0</v>
      </c>
      <c r="AU255" s="66">
        <f>AU244*G.Asm!$F$38*AU$152</f>
        <v>0</v>
      </c>
      <c r="AV255" s="66">
        <f>AV244*G.Asm!$F$38*AV$152</f>
        <v>0</v>
      </c>
      <c r="AW255" s="66">
        <f>AW244*G.Asm!$F$38*AW$152</f>
        <v>0</v>
      </c>
      <c r="AX255" s="66">
        <f>AX244*G.Asm!$F$38*AX$152</f>
        <v>0</v>
      </c>
      <c r="AY255" s="66">
        <f>AY244*G.Asm!$F$38*AY$152</f>
        <v>0</v>
      </c>
      <c r="AZ255" s="66">
        <f>AZ244*G.Asm!$F$38*AZ$152</f>
        <v>0</v>
      </c>
      <c r="BA255" s="66">
        <f>BA244*G.Asm!$F$38*BA$152</f>
        <v>0</v>
      </c>
      <c r="BB255" s="66">
        <f>BB244*G.Asm!$F$38*BB$152</f>
        <v>0</v>
      </c>
      <c r="BC255" s="66">
        <f>BC244*G.Asm!$F$38*BC$152</f>
        <v>0</v>
      </c>
      <c r="BD255" s="66">
        <f>BD244*G.Asm!$F$38*BD$152</f>
        <v>0</v>
      </c>
      <c r="BE255" s="66">
        <f>BE244*G.Asm!$F$38*BE$152</f>
        <v>0</v>
      </c>
      <c r="BF255" s="66">
        <f>BF244*G.Asm!$F$38*BF$152</f>
        <v>0</v>
      </c>
      <c r="BG255" s="66">
        <f>BG244*G.Asm!$F$38*BG$152</f>
        <v>0</v>
      </c>
      <c r="BH255" s="66">
        <f>BH244*G.Asm!$F$38*BH$152</f>
        <v>0</v>
      </c>
      <c r="BI255" s="66">
        <f>BI244*G.Asm!$F$38*BI$152</f>
        <v>0</v>
      </c>
      <c r="BJ255" s="66">
        <f>BJ244*G.Asm!$F$38*BJ$152</f>
        <v>0</v>
      </c>
      <c r="BK255" s="66">
        <f>BK244*G.Asm!$F$38*BK$152</f>
        <v>0</v>
      </c>
      <c r="BL255" s="66">
        <f>BL244*G.Asm!$F$38*BL$152</f>
        <v>0</v>
      </c>
      <c r="BM255" s="66">
        <f>BM244*G.Asm!$F$38*BM$152</f>
        <v>0</v>
      </c>
      <c r="BN255" s="66">
        <f>BN244*G.Asm!$F$38*BN$152</f>
        <v>0</v>
      </c>
      <c r="BO255" s="66">
        <f>BO244*G.Asm!$F$38*BO$152</f>
        <v>0</v>
      </c>
      <c r="BP255" s="66">
        <f>BP244*G.Asm!$F$38*BP$152</f>
        <v>0</v>
      </c>
      <c r="BQ255" s="66">
        <f>BQ244*G.Asm!$F$38*BQ$152</f>
        <v>0</v>
      </c>
      <c r="BR255" s="66">
        <f>BR244*G.Asm!$F$38*BR$152</f>
        <v>0</v>
      </c>
      <c r="BS255" s="66">
        <f>BS244*G.Asm!$F$38*BS$152</f>
        <v>0</v>
      </c>
      <c r="BT255" s="66">
        <f>BT244*G.Asm!$F$38*BT$152</f>
        <v>0</v>
      </c>
      <c r="BU255" s="66">
        <f>BU244*G.Asm!$F$38*BU$152</f>
        <v>0</v>
      </c>
      <c r="BV255" s="66">
        <f>BV244*G.Asm!$F$38*BV$152</f>
        <v>0</v>
      </c>
      <c r="BW255" s="66">
        <f>BW244*G.Asm!$F$38*BW$152</f>
        <v>0</v>
      </c>
      <c r="BX255" s="66">
        <f>BX244*G.Asm!$F$38*BX$152</f>
        <v>0</v>
      </c>
      <c r="BY255" s="66">
        <f>BY244*G.Asm!$F$38*BY$152</f>
        <v>0</v>
      </c>
      <c r="BZ255" s="66">
        <f>BZ244*G.Asm!$F$38*BZ$152</f>
        <v>0</v>
      </c>
      <c r="CA255" s="66">
        <f>CA244*G.Asm!$F$38*CA$152</f>
        <v>0</v>
      </c>
      <c r="CB255" s="66">
        <f>CB244*G.Asm!$F$38*CB$152</f>
        <v>0</v>
      </c>
      <c r="CC255" s="66">
        <f>CC244*G.Asm!$F$38*CC$152</f>
        <v>0</v>
      </c>
      <c r="CD255" s="66">
        <f>CD244*G.Asm!$F$38*CD$152</f>
        <v>0</v>
      </c>
      <c r="CE255" s="66">
        <f>CE244*G.Asm!$F$38*CE$152</f>
        <v>0</v>
      </c>
      <c r="CF255" s="66">
        <f>CF244*G.Asm!$F$38*CF$152</f>
        <v>0</v>
      </c>
      <c r="CG255" s="66">
        <f>CG244*G.Asm!$F$38*CG$152</f>
        <v>0</v>
      </c>
      <c r="CH255" s="66">
        <f>CH244*G.Asm!$F$38*CH$152</f>
        <v>0</v>
      </c>
      <c r="CI255" s="66">
        <f>CI244*G.Asm!$F$38*CI$152</f>
        <v>0</v>
      </c>
      <c r="CJ255" s="66">
        <f>CJ244*G.Asm!$F$38*CJ$152</f>
        <v>0</v>
      </c>
      <c r="CK255" s="66">
        <f>CK244*G.Asm!$F$38*CK$152</f>
        <v>0</v>
      </c>
      <c r="CL255" s="66">
        <f>CL244*G.Asm!$F$38*CL$152</f>
        <v>0</v>
      </c>
      <c r="CM255" s="66">
        <f>CM244*G.Asm!$F$38*CM$152</f>
        <v>0</v>
      </c>
      <c r="CN255" s="66">
        <f>CN244*G.Asm!$F$38*CN$152</f>
        <v>0</v>
      </c>
      <c r="CO255" s="66">
        <f>CO244*G.Asm!$F$38*CO$152</f>
        <v>0</v>
      </c>
      <c r="CP255" s="66">
        <f>CP244*G.Asm!$F$38*CP$152</f>
        <v>0</v>
      </c>
      <c r="CQ255" s="66">
        <f>CQ244*G.Asm!$F$38*CQ$152</f>
        <v>0</v>
      </c>
      <c r="CR255" s="66">
        <f>CR244*G.Asm!$F$38*CR$152</f>
        <v>0</v>
      </c>
      <c r="CS255" s="66">
        <f>CS244*G.Asm!$F$38*CS$152</f>
        <v>0</v>
      </c>
    </row>
    <row r="256" spans="3:98" hidden="1" x14ac:dyDescent="0.35">
      <c r="C256" s="68" t="str">
        <f>"VAT of "&amp;C245</f>
        <v>VAT of B. Residual value</v>
      </c>
      <c r="E256" s="505">
        <f>G256+NPV(G.Asm!$F$76,H256:INDEX(H256:CS256,RP))</f>
        <v>0</v>
      </c>
      <c r="F256" s="505">
        <f>SUMIF($G$4:$CS$4,"&lt;="&amp;RP,G256:CS256)</f>
        <v>0</v>
      </c>
      <c r="G256" s="508">
        <f>IF($C$38="Depreciation",G245*G.Asm!$F$38*G$152,0)</f>
        <v>0</v>
      </c>
      <c r="H256" s="66">
        <f>IF($C$38="Depreciation",H245*G.Asm!$F$38*H$152,0)</f>
        <v>0</v>
      </c>
      <c r="I256" s="66">
        <f>IF($C$38="Depreciation",I245*G.Asm!$F$38*I$152,0)</f>
        <v>0</v>
      </c>
      <c r="J256" s="66">
        <f>IF($C$38="Depreciation",J245*G.Asm!$F$38*J$152,0)</f>
        <v>0</v>
      </c>
      <c r="K256" s="66">
        <f>IF($C$38="Depreciation",K245*G.Asm!$F$38*K$152,0)</f>
        <v>0</v>
      </c>
      <c r="L256" s="66">
        <f>IF($C$38="Depreciation",L245*G.Asm!$F$38*L$152,0)</f>
        <v>0</v>
      </c>
      <c r="M256" s="66">
        <f>IF($C$38="Depreciation",M245*G.Asm!$F$38*M$152,0)</f>
        <v>0</v>
      </c>
      <c r="N256" s="66">
        <f>IF($C$38="Depreciation",N245*G.Asm!$F$38*N$152,0)</f>
        <v>0</v>
      </c>
      <c r="O256" s="66">
        <f>IF($C$38="Depreciation",O245*G.Asm!$F$38*O$152,0)</f>
        <v>0</v>
      </c>
      <c r="P256" s="66">
        <f>IF($C$38="Depreciation",P245*G.Asm!$F$38*P$152,0)</f>
        <v>0</v>
      </c>
      <c r="Q256" s="66">
        <f>IF($C$38="Depreciation",Q245*G.Asm!$F$38*Q$152,0)</f>
        <v>0</v>
      </c>
      <c r="R256" s="66">
        <f>IF($C$38="Depreciation",R245*G.Asm!$F$38*R$152,0)</f>
        <v>0</v>
      </c>
      <c r="S256" s="66">
        <f>IF($C$38="Depreciation",S245*G.Asm!$F$38*S$152,0)</f>
        <v>0</v>
      </c>
      <c r="T256" s="66">
        <f>IF($C$38="Depreciation",T245*G.Asm!$F$38*T$152,0)</f>
        <v>0</v>
      </c>
      <c r="U256" s="66">
        <f>IF($C$38="Depreciation",U245*G.Asm!$F$38*U$152,0)</f>
        <v>0</v>
      </c>
      <c r="V256" s="66">
        <f>IF($C$38="Depreciation",V245*G.Asm!$F$38*V$152,0)</f>
        <v>0</v>
      </c>
      <c r="W256" s="66">
        <f>IF($C$38="Depreciation",W245*G.Asm!$F$38*W$152,0)</f>
        <v>0</v>
      </c>
      <c r="X256" s="66">
        <f>IF($C$38="Depreciation",X245*G.Asm!$F$38*X$152,0)</f>
        <v>0</v>
      </c>
      <c r="Y256" s="66">
        <f>IF($C$38="Depreciation",Y245*G.Asm!$F$38*Y$152,0)</f>
        <v>0</v>
      </c>
      <c r="Z256" s="66">
        <f>IF($C$38="Depreciation",Z245*G.Asm!$F$38*Z$152,0)</f>
        <v>0</v>
      </c>
      <c r="AA256" s="66">
        <f>IF($C$38="Depreciation",AA245*G.Asm!$F$38*AA$152,0)</f>
        <v>0</v>
      </c>
      <c r="AB256" s="66">
        <f>IF($C$38="Depreciation",AB245*G.Asm!$F$38*AB$152,0)</f>
        <v>0</v>
      </c>
      <c r="AC256" s="66">
        <f>IF($C$38="Depreciation",AC245*G.Asm!$F$38*AC$152,0)</f>
        <v>0</v>
      </c>
      <c r="AD256" s="66">
        <f>IF($C$38="Depreciation",AD245*G.Asm!$F$38*AD$152,0)</f>
        <v>0</v>
      </c>
      <c r="AE256" s="66">
        <f>IF($C$38="Depreciation",AE245*G.Asm!$F$38*AE$152,0)</f>
        <v>0</v>
      </c>
      <c r="AF256" s="66">
        <f>IF($C$38="Depreciation",AF245*G.Asm!$F$38*AF$152,0)</f>
        <v>0</v>
      </c>
      <c r="AG256" s="66">
        <f>IF($C$38="Depreciation",AG245*G.Asm!$F$38*AG$152,0)</f>
        <v>0</v>
      </c>
      <c r="AH256" s="66">
        <f>IF($C$38="Depreciation",AH245*G.Asm!$F$38*AH$152,0)</f>
        <v>0</v>
      </c>
      <c r="AI256" s="66">
        <f>IF($C$38="Depreciation",AI245*G.Asm!$F$38*AI$152,0)</f>
        <v>0</v>
      </c>
      <c r="AJ256" s="66">
        <f>IF($C$38="Depreciation",AJ245*G.Asm!$F$38*AJ$152,0)</f>
        <v>0</v>
      </c>
      <c r="AK256" s="66">
        <f>IF($C$38="Depreciation",AK245*G.Asm!$F$38*AK$152,0)</f>
        <v>0</v>
      </c>
      <c r="AL256" s="66">
        <f>IF($C$38="Depreciation",AL245*G.Asm!$F$38*AL$152,0)</f>
        <v>0</v>
      </c>
      <c r="AM256" s="66">
        <f>IF($C$38="Depreciation",AM245*G.Asm!$F$38*AM$152,0)</f>
        <v>0</v>
      </c>
      <c r="AN256" s="66">
        <f>IF($C$38="Depreciation",AN245*G.Asm!$F$38*AN$152,0)</f>
        <v>0</v>
      </c>
      <c r="AO256" s="66">
        <f>IF($C$38="Depreciation",AO245*G.Asm!$F$38*AO$152,0)</f>
        <v>0</v>
      </c>
      <c r="AP256" s="66">
        <f>IF($C$38="Depreciation",AP245*G.Asm!$F$38*AP$152,0)</f>
        <v>0</v>
      </c>
      <c r="AQ256" s="66">
        <f>IF($C$38="Depreciation",AQ245*G.Asm!$F$38*AQ$152,0)</f>
        <v>0</v>
      </c>
      <c r="AR256" s="66">
        <f>IF($C$38="Depreciation",AR245*G.Asm!$F$38*AR$152,0)</f>
        <v>0</v>
      </c>
      <c r="AS256" s="66">
        <f>IF($C$38="Depreciation",AS245*G.Asm!$F$38*AS$152,0)</f>
        <v>0</v>
      </c>
      <c r="AT256" s="66">
        <f>IF($C$38="Depreciation",AT245*G.Asm!$F$38*AT$152,0)</f>
        <v>0</v>
      </c>
      <c r="AU256" s="66">
        <f>IF($C$38="Depreciation",AU245*G.Asm!$F$38*AU$152,0)</f>
        <v>0</v>
      </c>
      <c r="AV256" s="66">
        <f>IF($C$38="Depreciation",AV245*G.Asm!$F$38*AV$152,0)</f>
        <v>0</v>
      </c>
      <c r="AW256" s="66">
        <f>IF($C$38="Depreciation",AW245*G.Asm!$F$38*AW$152,0)</f>
        <v>0</v>
      </c>
      <c r="AX256" s="66">
        <f>IF($C$38="Depreciation",AX245*G.Asm!$F$38*AX$152,0)</f>
        <v>0</v>
      </c>
      <c r="AY256" s="66">
        <f>IF($C$38="Depreciation",AY245*G.Asm!$F$38*AY$152,0)</f>
        <v>0</v>
      </c>
      <c r="AZ256" s="66">
        <f>IF($C$38="Depreciation",AZ245*G.Asm!$F$38*AZ$152,0)</f>
        <v>0</v>
      </c>
      <c r="BA256" s="66">
        <f>IF($C$38="Depreciation",BA245*G.Asm!$F$38*BA$152,0)</f>
        <v>0</v>
      </c>
      <c r="BB256" s="66">
        <f>IF($C$38="Depreciation",BB245*G.Asm!$F$38*BB$152,0)</f>
        <v>0</v>
      </c>
      <c r="BC256" s="66">
        <f>IF($C$38="Depreciation",BC245*G.Asm!$F$38*BC$152,0)</f>
        <v>0</v>
      </c>
      <c r="BD256" s="66">
        <f>IF($C$38="Depreciation",BD245*G.Asm!$F$38*BD$152,0)</f>
        <v>0</v>
      </c>
      <c r="BE256" s="66">
        <f>IF($C$38="Depreciation",BE245*G.Asm!$F$38*BE$152,0)</f>
        <v>0</v>
      </c>
      <c r="BF256" s="66">
        <f>IF($C$38="Depreciation",BF245*G.Asm!$F$38*BF$152,0)</f>
        <v>0</v>
      </c>
      <c r="BG256" s="66">
        <f>IF($C$38="Depreciation",BG245*G.Asm!$F$38*BG$152,0)</f>
        <v>0</v>
      </c>
      <c r="BH256" s="66">
        <f>IF($C$38="Depreciation",BH245*G.Asm!$F$38*BH$152,0)</f>
        <v>0</v>
      </c>
      <c r="BI256" s="66">
        <f>IF($C$38="Depreciation",BI245*G.Asm!$F$38*BI$152,0)</f>
        <v>0</v>
      </c>
      <c r="BJ256" s="66">
        <f>IF($C$38="Depreciation",BJ245*G.Asm!$F$38*BJ$152,0)</f>
        <v>0</v>
      </c>
      <c r="BK256" s="66">
        <f>IF($C$38="Depreciation",BK245*G.Asm!$F$38*BK$152,0)</f>
        <v>0</v>
      </c>
      <c r="BL256" s="66">
        <f>IF($C$38="Depreciation",BL245*G.Asm!$F$38*BL$152,0)</f>
        <v>0</v>
      </c>
      <c r="BM256" s="66">
        <f>IF($C$38="Depreciation",BM245*G.Asm!$F$38*BM$152,0)</f>
        <v>0</v>
      </c>
      <c r="BN256" s="66">
        <f>IF($C$38="Depreciation",BN245*G.Asm!$F$38*BN$152,0)</f>
        <v>0</v>
      </c>
      <c r="BO256" s="66">
        <f>IF($C$38="Depreciation",BO245*G.Asm!$F$38*BO$152,0)</f>
        <v>0</v>
      </c>
      <c r="BP256" s="66">
        <f>IF($C$38="Depreciation",BP245*G.Asm!$F$38*BP$152,0)</f>
        <v>0</v>
      </c>
      <c r="BQ256" s="66">
        <f>IF($C$38="Depreciation",BQ245*G.Asm!$F$38*BQ$152,0)</f>
        <v>0</v>
      </c>
      <c r="BR256" s="66">
        <f>IF($C$38="Depreciation",BR245*G.Asm!$F$38*BR$152,0)</f>
        <v>0</v>
      </c>
      <c r="BS256" s="66">
        <f>IF($C$38="Depreciation",BS245*G.Asm!$F$38*BS$152,0)</f>
        <v>0</v>
      </c>
      <c r="BT256" s="66">
        <f>IF($C$38="Depreciation",BT245*G.Asm!$F$38*BT$152,0)</f>
        <v>0</v>
      </c>
      <c r="BU256" s="66">
        <f>IF($C$38="Depreciation",BU245*G.Asm!$F$38*BU$152,0)</f>
        <v>0</v>
      </c>
      <c r="BV256" s="66">
        <f>IF($C$38="Depreciation",BV245*G.Asm!$F$38*BV$152,0)</f>
        <v>0</v>
      </c>
      <c r="BW256" s="66">
        <f>IF($C$38="Depreciation",BW245*G.Asm!$F$38*BW$152,0)</f>
        <v>0</v>
      </c>
      <c r="BX256" s="66">
        <f>IF($C$38="Depreciation",BX245*G.Asm!$F$38*BX$152,0)</f>
        <v>0</v>
      </c>
      <c r="BY256" s="66">
        <f>IF($C$38="Depreciation",BY245*G.Asm!$F$38*BY$152,0)</f>
        <v>0</v>
      </c>
      <c r="BZ256" s="66">
        <f>IF($C$38="Depreciation",BZ245*G.Asm!$F$38*BZ$152,0)</f>
        <v>0</v>
      </c>
      <c r="CA256" s="66">
        <f>IF($C$38="Depreciation",CA245*G.Asm!$F$38*CA$152,0)</f>
        <v>0</v>
      </c>
      <c r="CB256" s="66">
        <f>IF($C$38="Depreciation",CB245*G.Asm!$F$38*CB$152,0)</f>
        <v>0</v>
      </c>
      <c r="CC256" s="66">
        <f>IF($C$38="Depreciation",CC245*G.Asm!$F$38*CC$152,0)</f>
        <v>0</v>
      </c>
      <c r="CD256" s="66">
        <f>IF($C$38="Depreciation",CD245*G.Asm!$F$38*CD$152,0)</f>
        <v>0</v>
      </c>
      <c r="CE256" s="66">
        <f>IF($C$38="Depreciation",CE245*G.Asm!$F$38*CE$152,0)</f>
        <v>0</v>
      </c>
      <c r="CF256" s="66">
        <f>IF($C$38="Depreciation",CF245*G.Asm!$F$38*CF$152,0)</f>
        <v>0</v>
      </c>
      <c r="CG256" s="66">
        <f>IF($C$38="Depreciation",CG245*G.Asm!$F$38*CG$152,0)</f>
        <v>0</v>
      </c>
      <c r="CH256" s="66">
        <f>IF($C$38="Depreciation",CH245*G.Asm!$F$38*CH$152,0)</f>
        <v>0</v>
      </c>
      <c r="CI256" s="66">
        <f>IF($C$38="Depreciation",CI245*G.Asm!$F$38*CI$152,0)</f>
        <v>0</v>
      </c>
      <c r="CJ256" s="66">
        <f>IF($C$38="Depreciation",CJ245*G.Asm!$F$38*CJ$152,0)</f>
        <v>0</v>
      </c>
      <c r="CK256" s="66">
        <f>IF($C$38="Depreciation",CK245*G.Asm!$F$38*CK$152,0)</f>
        <v>0</v>
      </c>
      <c r="CL256" s="66">
        <f>IF($C$38="Depreciation",CL245*G.Asm!$F$38*CL$152,0)</f>
        <v>0</v>
      </c>
      <c r="CM256" s="66">
        <f>IF($C$38="Depreciation",CM245*G.Asm!$F$38*CM$152,0)</f>
        <v>0</v>
      </c>
      <c r="CN256" s="66">
        <f>IF($C$38="Depreciation",CN245*G.Asm!$F$38*CN$152,0)</f>
        <v>0</v>
      </c>
      <c r="CO256" s="66">
        <f>IF($C$38="Depreciation",CO245*G.Asm!$F$38*CO$152,0)</f>
        <v>0</v>
      </c>
      <c r="CP256" s="66">
        <f>IF($C$38="Depreciation",CP245*G.Asm!$F$38*CP$152,0)</f>
        <v>0</v>
      </c>
      <c r="CQ256" s="66">
        <f>IF($C$38="Depreciation",CQ245*G.Asm!$F$38*CQ$152,0)</f>
        <v>0</v>
      </c>
      <c r="CR256" s="66">
        <f>IF($C$38="Depreciation",CR245*G.Asm!$F$38*CR$152,0)</f>
        <v>0</v>
      </c>
      <c r="CS256" s="66">
        <f>IF($C$38="Depreciation",CS245*G.Asm!$F$38*CS$152,0)</f>
        <v>0</v>
      </c>
    </row>
    <row r="257" spans="3:102" hidden="1" x14ac:dyDescent="0.35">
      <c r="C257" s="68" t="str">
        <f>"VAT of "&amp;C246</f>
        <v>VAT of C. Total operating and maintenance costs</v>
      </c>
      <c r="E257" s="505">
        <f>G257+NPV(G.Asm!$F$76,H257:INDEX(H257:CS257,RP))</f>
        <v>0</v>
      </c>
      <c r="F257" s="505">
        <f>SUMIF($G$4:$CS$4,"&lt;="&amp;RP,G257:CS257)</f>
        <v>0</v>
      </c>
      <c r="G257" s="508">
        <f>(G246-(IFERROR(VLOOKUP('D2'!$C$50,$C$45:G$51,5+G$4,0),0)))*G.Asm!$F$38*G$152</f>
        <v>0</v>
      </c>
      <c r="H257" s="508">
        <f>(H246-(IFERROR(VLOOKUP('D2'!$C$50,$C$45:H$51,5+H$4,0),0)))*G.Asm!$F$38*H$152</f>
        <v>0</v>
      </c>
      <c r="I257" s="508">
        <f>(I246-(IFERROR(VLOOKUP('D2'!$C$50,$C$45:I$51,5+I$4,0),0)))*G.Asm!$F$38*I$152</f>
        <v>0</v>
      </c>
      <c r="J257" s="508">
        <f>(J246-(IFERROR(VLOOKUP('D2'!$C$50,$C$45:J$51,5+J$4,0),0)))*G.Asm!$F$38*J$152</f>
        <v>0</v>
      </c>
      <c r="K257" s="508">
        <f>(K246-(IFERROR(VLOOKUP('D2'!$C$50,$C$45:K$51,5+K$4,0),0)))*G.Asm!$F$38*K$152</f>
        <v>0</v>
      </c>
      <c r="L257" s="508">
        <f>(L246-(IFERROR(VLOOKUP('D2'!$C$50,$C$45:L$51,5+L$4,0),0)))*G.Asm!$F$38*L$152</f>
        <v>0</v>
      </c>
      <c r="M257" s="508">
        <f>(M246-(IFERROR(VLOOKUP('D2'!$C$50,$C$45:M$51,5+M$4,0),0)))*G.Asm!$F$38*M$152</f>
        <v>0</v>
      </c>
      <c r="N257" s="508">
        <f>(N246-(IFERROR(VLOOKUP('D2'!$C$50,$C$45:N$51,5+N$4,0),0)))*G.Asm!$F$38*N$152</f>
        <v>0</v>
      </c>
      <c r="O257" s="508">
        <f>(O246-(IFERROR(VLOOKUP('D2'!$C$50,$C$45:O$51,5+O$4,0),0)))*G.Asm!$F$38*O$152</f>
        <v>0</v>
      </c>
      <c r="P257" s="508">
        <f>(P246-(IFERROR(VLOOKUP('D2'!$C$50,$C$45:P$51,5+P$4,0),0)))*G.Asm!$F$38*P$152</f>
        <v>0</v>
      </c>
      <c r="Q257" s="508">
        <f>(Q246-(IFERROR(VLOOKUP('D2'!$C$50,$C$45:Q$51,5+Q$4,0),0)))*G.Asm!$F$38*Q$152</f>
        <v>0</v>
      </c>
      <c r="R257" s="508">
        <f>(R246-(IFERROR(VLOOKUP('D2'!$C$50,$C$45:R$51,5+R$4,0),0)))*G.Asm!$F$38*R$152</f>
        <v>0</v>
      </c>
      <c r="S257" s="508">
        <f>(S246-(IFERROR(VLOOKUP('D2'!$C$50,$C$45:S$51,5+S$4,0),0)))*G.Asm!$F$38*S$152</f>
        <v>0</v>
      </c>
      <c r="T257" s="508">
        <f>(T246-(IFERROR(VLOOKUP('D2'!$C$50,$C$45:T$51,5+T$4,0),0)))*G.Asm!$F$38*T$152</f>
        <v>0</v>
      </c>
      <c r="U257" s="508">
        <f>(U246-(IFERROR(VLOOKUP('D2'!$C$50,$C$45:U$51,5+U$4,0),0)))*G.Asm!$F$38*U$152</f>
        <v>0</v>
      </c>
      <c r="V257" s="508">
        <f>(V246-(IFERROR(VLOOKUP('D2'!$C$50,$C$45:V$51,5+V$4,0),0)))*G.Asm!$F$38*V$152</f>
        <v>0</v>
      </c>
      <c r="W257" s="508">
        <f>(W246-(IFERROR(VLOOKUP('D2'!$C$50,$C$45:W$51,5+W$4,0),0)))*G.Asm!$F$38*W$152</f>
        <v>0</v>
      </c>
      <c r="X257" s="508">
        <f>(X246-(IFERROR(VLOOKUP('D2'!$C$50,$C$45:X$51,5+X$4,0),0)))*G.Asm!$F$38*X$152</f>
        <v>0</v>
      </c>
      <c r="Y257" s="508">
        <f>(Y246-(IFERROR(VLOOKUP('D2'!$C$50,$C$45:Y$51,5+Y$4,0),0)))*G.Asm!$F$38*Y$152</f>
        <v>0</v>
      </c>
      <c r="Z257" s="508">
        <f>(Z246-(IFERROR(VLOOKUP('D2'!$C$50,$C$45:Z$51,5+Z$4,0),0)))*G.Asm!$F$38*Z$152</f>
        <v>0</v>
      </c>
      <c r="AA257" s="508">
        <f>(AA246-(IFERROR(VLOOKUP('D2'!$C$50,$C$45:AA$51,5+AA$4,0),0)))*G.Asm!$F$38*AA$152</f>
        <v>0</v>
      </c>
      <c r="AB257" s="508">
        <f>(AB246-(IFERROR(VLOOKUP('D2'!$C$50,$C$45:AB$51,5+AB$4,0),0)))*G.Asm!$F$38*AB$152</f>
        <v>0</v>
      </c>
      <c r="AC257" s="508">
        <f>(AC246-(IFERROR(VLOOKUP('D2'!$C$50,$C$45:AC$51,5+AC$4,0),0)))*G.Asm!$F$38*AC$152</f>
        <v>0</v>
      </c>
      <c r="AD257" s="508">
        <f>(AD246-(IFERROR(VLOOKUP('D2'!$C$50,$C$45:AD$51,5+AD$4,0),0)))*G.Asm!$F$38*AD$152</f>
        <v>0</v>
      </c>
      <c r="AE257" s="508">
        <f>(AE246-(IFERROR(VLOOKUP('D2'!$C$50,$C$45:AE$51,5+AE$4,0),0)))*G.Asm!$F$38*AE$152</f>
        <v>0</v>
      </c>
      <c r="AF257" s="508">
        <f>(AF246-(IFERROR(VLOOKUP('D2'!$C$50,$C$45:AF$51,5+AF$4,0),0)))*G.Asm!$F$38*AF$152</f>
        <v>0</v>
      </c>
      <c r="AG257" s="508">
        <f>(AG246-(IFERROR(VLOOKUP('D2'!$C$50,$C$45:AG$51,5+AG$4,0),0)))*G.Asm!$F$38*AG$152</f>
        <v>0</v>
      </c>
      <c r="AH257" s="508">
        <f>(AH246-(IFERROR(VLOOKUP('D2'!$C$50,$C$45:AH$51,5+AH$4,0),0)))*G.Asm!$F$38*AH$152</f>
        <v>0</v>
      </c>
      <c r="AI257" s="508">
        <f>(AI246-(IFERROR(VLOOKUP('D2'!$C$50,$C$45:AI$51,5+AI$4,0),0)))*G.Asm!$F$38*AI$152</f>
        <v>0</v>
      </c>
      <c r="AJ257" s="508">
        <f>(AJ246-(IFERROR(VLOOKUP('D2'!$C$50,$C$45:AJ$51,5+AJ$4,0),0)))*G.Asm!$F$38*AJ$152</f>
        <v>0</v>
      </c>
      <c r="AK257" s="508">
        <f>(AK246-(IFERROR(VLOOKUP('D2'!$C$50,$C$45:AK$51,5+AK$4,0),0)))*G.Asm!$F$38*AK$152</f>
        <v>0</v>
      </c>
      <c r="AL257" s="508">
        <f>(AL246-(IFERROR(VLOOKUP('D2'!$C$50,$C$45:AL$51,5+AL$4,0),0)))*G.Asm!$F$38*AL$152</f>
        <v>0</v>
      </c>
      <c r="AM257" s="508">
        <f>(AM246-(IFERROR(VLOOKUP('D2'!$C$50,$C$45:AM$51,5+AM$4,0),0)))*G.Asm!$F$38*AM$152</f>
        <v>0</v>
      </c>
      <c r="AN257" s="508">
        <f>(AN246-(IFERROR(VLOOKUP('D2'!$C$50,$C$45:AN$51,5+AN$4,0),0)))*G.Asm!$F$38*AN$152</f>
        <v>0</v>
      </c>
      <c r="AO257" s="508">
        <f>(AO246-(IFERROR(VLOOKUP('D2'!$C$50,$C$45:AO$51,5+AO$4,0),0)))*G.Asm!$F$38*AO$152</f>
        <v>0</v>
      </c>
      <c r="AP257" s="508">
        <f>(AP246-(IFERROR(VLOOKUP('D2'!$C$50,$C$45:AP$51,5+AP$4,0),0)))*G.Asm!$F$38*AP$152</f>
        <v>0</v>
      </c>
      <c r="AQ257" s="508">
        <f>(AQ246-(IFERROR(VLOOKUP('D2'!$C$50,$C$45:AQ$51,5+AQ$4,0),0)))*G.Asm!$F$38*AQ$152</f>
        <v>0</v>
      </c>
      <c r="AR257" s="508">
        <f>(AR246-(IFERROR(VLOOKUP('D2'!$C$50,$C$45:AR$51,5+AR$4,0),0)))*G.Asm!$F$38*AR$152</f>
        <v>0</v>
      </c>
      <c r="AS257" s="508">
        <f>(AS246-(IFERROR(VLOOKUP('D2'!$C$50,$C$45:AS$51,5+AS$4,0),0)))*G.Asm!$F$38*AS$152</f>
        <v>0</v>
      </c>
      <c r="AT257" s="508">
        <f>(AT246-(IFERROR(VLOOKUP('D2'!$C$50,$C$45:AT$51,5+AT$4,0),0)))*G.Asm!$F$38*AT$152</f>
        <v>0</v>
      </c>
      <c r="AU257" s="508">
        <f>(AU246-(IFERROR(VLOOKUP('D2'!$C$50,$C$45:AU$51,5+AU$4,0),0)))*G.Asm!$F$38*AU$152</f>
        <v>0</v>
      </c>
      <c r="AV257" s="508">
        <f>(AV246-(IFERROR(VLOOKUP('D2'!$C$50,$C$45:AV$51,5+AV$4,0),0)))*G.Asm!$F$38*AV$152</f>
        <v>0</v>
      </c>
      <c r="AW257" s="508">
        <f>(AW246-(IFERROR(VLOOKUP('D2'!$C$50,$C$45:AW$51,5+AW$4,0),0)))*G.Asm!$F$38*AW$152</f>
        <v>0</v>
      </c>
      <c r="AX257" s="508">
        <f>(AX246-(IFERROR(VLOOKUP('D2'!$C$50,$C$45:AX$51,5+AX$4,0),0)))*G.Asm!$F$38*AX$152</f>
        <v>0</v>
      </c>
      <c r="AY257" s="508">
        <f>(AY246-(IFERROR(VLOOKUP('D2'!$C$50,$C$45:AY$51,5+AY$4,0),0)))*G.Asm!$F$38*AY$152</f>
        <v>0</v>
      </c>
      <c r="AZ257" s="508">
        <f>(AZ246-(IFERROR(VLOOKUP('D2'!$C$50,$C$45:AZ$51,5+AZ$4,0),0)))*G.Asm!$F$38*AZ$152</f>
        <v>0</v>
      </c>
      <c r="BA257" s="508">
        <f>(BA246-(IFERROR(VLOOKUP('D2'!$C$50,$C$45:BA$51,5+BA$4,0),0)))*G.Asm!$F$38*BA$152</f>
        <v>0</v>
      </c>
      <c r="BB257" s="508">
        <f>(BB246-(IFERROR(VLOOKUP('D2'!$C$50,$C$45:BB$51,5+BB$4,0),0)))*G.Asm!$F$38*BB$152</f>
        <v>0</v>
      </c>
      <c r="BC257" s="508">
        <f>(BC246-(IFERROR(VLOOKUP('D2'!$C$50,$C$45:BC$51,5+BC$4,0),0)))*G.Asm!$F$38*BC$152</f>
        <v>0</v>
      </c>
      <c r="BD257" s="508">
        <f>(BD246-(IFERROR(VLOOKUP('D2'!$C$50,$C$45:BD$51,5+BD$4,0),0)))*G.Asm!$F$38*BD$152</f>
        <v>0</v>
      </c>
      <c r="BE257" s="508">
        <f>(BE246-(IFERROR(VLOOKUP('D2'!$C$50,$C$45:BE$51,5+BE$4,0),0)))*G.Asm!$F$38*BE$152</f>
        <v>0</v>
      </c>
      <c r="BF257" s="508">
        <f>(BF246-(IFERROR(VLOOKUP('D2'!$C$50,$C$45:BF$51,5+BF$4,0),0)))*G.Asm!$F$38*BF$152</f>
        <v>0</v>
      </c>
      <c r="BG257" s="508">
        <f>(BG246-(IFERROR(VLOOKUP('D2'!$C$50,$C$45:BG$51,5+BG$4,0),0)))*G.Asm!$F$38*BG$152</f>
        <v>0</v>
      </c>
      <c r="BH257" s="508">
        <f>(BH246-(IFERROR(VLOOKUP('D2'!$C$50,$C$45:BH$51,5+BH$4,0),0)))*G.Asm!$F$38*BH$152</f>
        <v>0</v>
      </c>
      <c r="BI257" s="508">
        <f>(BI246-(IFERROR(VLOOKUP('D2'!$C$50,$C$45:BI$51,5+BI$4,0),0)))*G.Asm!$F$38*BI$152</f>
        <v>0</v>
      </c>
      <c r="BJ257" s="508">
        <f>(BJ246-(IFERROR(VLOOKUP('D2'!$C$50,$C$45:BJ$51,5+BJ$4,0),0)))*G.Asm!$F$38*BJ$152</f>
        <v>0</v>
      </c>
      <c r="BK257" s="508">
        <f>(BK246-(IFERROR(VLOOKUP('D2'!$C$50,$C$45:BK$51,5+BK$4,0),0)))*G.Asm!$F$38*BK$152</f>
        <v>0</v>
      </c>
      <c r="BL257" s="508">
        <f>(BL246-(IFERROR(VLOOKUP('D2'!$C$50,$C$45:BL$51,5+BL$4,0),0)))*G.Asm!$F$38*BL$152</f>
        <v>0</v>
      </c>
      <c r="BM257" s="508">
        <f>(BM246-(IFERROR(VLOOKUP('D2'!$C$50,$C$45:BM$51,5+BM$4,0),0)))*G.Asm!$F$38*BM$152</f>
        <v>0</v>
      </c>
      <c r="BN257" s="508">
        <f>(BN246-(IFERROR(VLOOKUP('D2'!$C$50,$C$45:BN$51,5+BN$4,0),0)))*G.Asm!$F$38*BN$152</f>
        <v>0</v>
      </c>
      <c r="BO257" s="508">
        <f>(BO246-(IFERROR(VLOOKUP('D2'!$C$50,$C$45:BO$51,5+BO$4,0),0)))*G.Asm!$F$38*BO$152</f>
        <v>0</v>
      </c>
      <c r="BP257" s="508">
        <f>(BP246-(IFERROR(VLOOKUP('D2'!$C$50,$C$45:BP$51,5+BP$4,0),0)))*G.Asm!$F$38*BP$152</f>
        <v>0</v>
      </c>
      <c r="BQ257" s="508">
        <f>(BQ246-(IFERROR(VLOOKUP('D2'!$C$50,$C$45:BQ$51,5+BQ$4,0),0)))*G.Asm!$F$38*BQ$152</f>
        <v>0</v>
      </c>
      <c r="BR257" s="508">
        <f>(BR246-(IFERROR(VLOOKUP('D2'!$C$50,$C$45:BR$51,5+BR$4,0),0)))*G.Asm!$F$38*BR$152</f>
        <v>0</v>
      </c>
      <c r="BS257" s="508">
        <f>(BS246-(IFERROR(VLOOKUP('D2'!$C$50,$C$45:BS$51,5+BS$4,0),0)))*G.Asm!$F$38*BS$152</f>
        <v>0</v>
      </c>
      <c r="BT257" s="508">
        <f>(BT246-(IFERROR(VLOOKUP('D2'!$C$50,$C$45:BT$51,5+BT$4,0),0)))*G.Asm!$F$38*BT$152</f>
        <v>0</v>
      </c>
      <c r="BU257" s="508">
        <f>(BU246-(IFERROR(VLOOKUP('D2'!$C$50,$C$45:BU$51,5+BU$4,0),0)))*G.Asm!$F$38*BU$152</f>
        <v>0</v>
      </c>
      <c r="BV257" s="508">
        <f>(BV246-(IFERROR(VLOOKUP('D2'!$C$50,$C$45:BV$51,5+BV$4,0),0)))*G.Asm!$F$38*BV$152</f>
        <v>0</v>
      </c>
      <c r="BW257" s="508">
        <f>(BW246-(IFERROR(VLOOKUP('D2'!$C$50,$C$45:BW$51,5+BW$4,0),0)))*G.Asm!$F$38*BW$152</f>
        <v>0</v>
      </c>
      <c r="BX257" s="508">
        <f>(BX246-(IFERROR(VLOOKUP('D2'!$C$50,$C$45:BX$51,5+BX$4,0),0)))*G.Asm!$F$38*BX$152</f>
        <v>0</v>
      </c>
      <c r="BY257" s="508">
        <f>(BY246-(IFERROR(VLOOKUP('D2'!$C$50,$C$45:BY$51,5+BY$4,0),0)))*G.Asm!$F$38*BY$152</f>
        <v>0</v>
      </c>
      <c r="BZ257" s="508">
        <f>(BZ246-(IFERROR(VLOOKUP('D2'!$C$50,$C$45:BZ$51,5+BZ$4,0),0)))*G.Asm!$F$38*BZ$152</f>
        <v>0</v>
      </c>
      <c r="CA257" s="508">
        <f>(CA246-(IFERROR(VLOOKUP('D2'!$C$50,$C$45:CA$51,5+CA$4,0),0)))*G.Asm!$F$38*CA$152</f>
        <v>0</v>
      </c>
      <c r="CB257" s="508">
        <f>(CB246-(IFERROR(VLOOKUP('D2'!$C$50,$C$45:CB$51,5+CB$4,0),0)))*G.Asm!$F$38*CB$152</f>
        <v>0</v>
      </c>
      <c r="CC257" s="508">
        <f>(CC246-(IFERROR(VLOOKUP('D2'!$C$50,$C$45:CC$51,5+CC$4,0),0)))*G.Asm!$F$38*CC$152</f>
        <v>0</v>
      </c>
      <c r="CD257" s="508">
        <f>(CD246-(IFERROR(VLOOKUP('D2'!$C$50,$C$45:CD$51,5+CD$4,0),0)))*G.Asm!$F$38*CD$152</f>
        <v>0</v>
      </c>
      <c r="CE257" s="508">
        <f>(CE246-(IFERROR(VLOOKUP('D2'!$C$50,$C$45:CE$51,5+CE$4,0),0)))*G.Asm!$F$38*CE$152</f>
        <v>0</v>
      </c>
      <c r="CF257" s="508">
        <f>(CF246-(IFERROR(VLOOKUP('D2'!$C$50,$C$45:CF$51,5+CF$4,0),0)))*G.Asm!$F$38*CF$152</f>
        <v>0</v>
      </c>
      <c r="CG257" s="508">
        <f>(CG246-(IFERROR(VLOOKUP('D2'!$C$50,$C$45:CG$51,5+CG$4,0),0)))*G.Asm!$F$38*CG$152</f>
        <v>0</v>
      </c>
      <c r="CH257" s="508">
        <f>(CH246-(IFERROR(VLOOKUP('D2'!$C$50,$C$45:CH$51,5+CH$4,0),0)))*G.Asm!$F$38*CH$152</f>
        <v>0</v>
      </c>
      <c r="CI257" s="508">
        <f>(CI246-(IFERROR(VLOOKUP('D2'!$C$50,$C$45:CI$51,5+CI$4,0),0)))*G.Asm!$F$38*CI$152</f>
        <v>0</v>
      </c>
      <c r="CJ257" s="508">
        <f>(CJ246-(IFERROR(VLOOKUP('D2'!$C$50,$C$45:CJ$51,5+CJ$4,0),0)))*G.Asm!$F$38*CJ$152</f>
        <v>0</v>
      </c>
      <c r="CK257" s="508">
        <f>(CK246-(IFERROR(VLOOKUP('D2'!$C$50,$C$45:CK$51,5+CK$4,0),0)))*G.Asm!$F$38*CK$152</f>
        <v>0</v>
      </c>
      <c r="CL257" s="508">
        <f>(CL246-(IFERROR(VLOOKUP('D2'!$C$50,$C$45:CL$51,5+CL$4,0),0)))*G.Asm!$F$38*CL$152</f>
        <v>0</v>
      </c>
      <c r="CM257" s="508">
        <f>(CM246-(IFERROR(VLOOKUP('D2'!$C$50,$C$45:CM$51,5+CM$4,0),0)))*G.Asm!$F$38*CM$152</f>
        <v>0</v>
      </c>
      <c r="CN257" s="508">
        <f>(CN246-(IFERROR(VLOOKUP('D2'!$C$50,$C$45:CN$51,5+CN$4,0),0)))*G.Asm!$F$38*CN$152</f>
        <v>0</v>
      </c>
      <c r="CO257" s="508">
        <f>(CO246-(IFERROR(VLOOKUP('D2'!$C$50,$C$45:CO$51,5+CO$4,0),0)))*G.Asm!$F$38*CO$152</f>
        <v>0</v>
      </c>
      <c r="CP257" s="508">
        <f>(CP246-(IFERROR(VLOOKUP('D2'!$C$50,$C$45:CP$51,5+CP$4,0),0)))*G.Asm!$F$38*CP$152</f>
        <v>0</v>
      </c>
      <c r="CQ257" s="508">
        <f>(CQ246-(IFERROR(VLOOKUP('D2'!$C$50,$C$45:CQ$51,5+CQ$4,0),0)))*G.Asm!$F$38*CQ$152</f>
        <v>0</v>
      </c>
      <c r="CR257" s="508">
        <f>(CR246-(IFERROR(VLOOKUP('D2'!$C$50,$C$45:CR$51,5+CR$4,0),0)))*G.Asm!$F$38*CR$152</f>
        <v>0</v>
      </c>
      <c r="CS257" s="508">
        <f>(CS246-(IFERROR(VLOOKUP('D2'!$C$50,$C$45:CS$51,5+CS$4,0),0)))*G.Asm!$F$38*CS$152</f>
        <v>0</v>
      </c>
      <c r="CV257" s="71"/>
      <c r="CW257" s="71"/>
      <c r="CX257" s="384"/>
    </row>
    <row r="258" spans="3:102" s="55" customFormat="1" ht="13" hidden="1" x14ac:dyDescent="0.3">
      <c r="C258" s="93" t="str">
        <f>C248</f>
        <v>Total import/purchase VAT of total costs</v>
      </c>
      <c r="E258" s="505">
        <f>E255-E256+E257</f>
        <v>0</v>
      </c>
      <c r="F258" s="505">
        <f t="shared" ref="F258:BQ258" si="124">F255-F256+F257</f>
        <v>0</v>
      </c>
      <c r="G258" s="509">
        <f t="shared" si="124"/>
        <v>0</v>
      </c>
      <c r="H258" s="505">
        <f t="shared" si="124"/>
        <v>0</v>
      </c>
      <c r="I258" s="505">
        <f t="shared" si="124"/>
        <v>0</v>
      </c>
      <c r="J258" s="505">
        <f t="shared" si="124"/>
        <v>0</v>
      </c>
      <c r="K258" s="505">
        <f t="shared" si="124"/>
        <v>0</v>
      </c>
      <c r="L258" s="505">
        <f t="shared" si="124"/>
        <v>0</v>
      </c>
      <c r="M258" s="505">
        <f t="shared" si="124"/>
        <v>0</v>
      </c>
      <c r="N258" s="505">
        <f t="shared" si="124"/>
        <v>0</v>
      </c>
      <c r="O258" s="505">
        <f t="shared" si="124"/>
        <v>0</v>
      </c>
      <c r="P258" s="505">
        <f t="shared" si="124"/>
        <v>0</v>
      </c>
      <c r="Q258" s="505">
        <f t="shared" si="124"/>
        <v>0</v>
      </c>
      <c r="R258" s="505">
        <f t="shared" si="124"/>
        <v>0</v>
      </c>
      <c r="S258" s="505">
        <f t="shared" si="124"/>
        <v>0</v>
      </c>
      <c r="T258" s="505">
        <f t="shared" si="124"/>
        <v>0</v>
      </c>
      <c r="U258" s="505">
        <f t="shared" si="124"/>
        <v>0</v>
      </c>
      <c r="V258" s="505">
        <f t="shared" si="124"/>
        <v>0</v>
      </c>
      <c r="W258" s="505">
        <f t="shared" si="124"/>
        <v>0</v>
      </c>
      <c r="X258" s="505">
        <f t="shared" si="124"/>
        <v>0</v>
      </c>
      <c r="Y258" s="505">
        <f t="shared" si="124"/>
        <v>0</v>
      </c>
      <c r="Z258" s="505">
        <f t="shared" si="124"/>
        <v>0</v>
      </c>
      <c r="AA258" s="505">
        <f t="shared" si="124"/>
        <v>0</v>
      </c>
      <c r="AB258" s="505">
        <f t="shared" si="124"/>
        <v>0</v>
      </c>
      <c r="AC258" s="505">
        <f t="shared" si="124"/>
        <v>0</v>
      </c>
      <c r="AD258" s="505">
        <f t="shared" si="124"/>
        <v>0</v>
      </c>
      <c r="AE258" s="505">
        <f t="shared" si="124"/>
        <v>0</v>
      </c>
      <c r="AF258" s="505">
        <f t="shared" si="124"/>
        <v>0</v>
      </c>
      <c r="AG258" s="505">
        <f t="shared" si="124"/>
        <v>0</v>
      </c>
      <c r="AH258" s="505">
        <f t="shared" si="124"/>
        <v>0</v>
      </c>
      <c r="AI258" s="505">
        <f t="shared" si="124"/>
        <v>0</v>
      </c>
      <c r="AJ258" s="505">
        <f t="shared" si="124"/>
        <v>0</v>
      </c>
      <c r="AK258" s="505">
        <f t="shared" si="124"/>
        <v>0</v>
      </c>
      <c r="AL258" s="505">
        <f t="shared" si="124"/>
        <v>0</v>
      </c>
      <c r="AM258" s="505">
        <f t="shared" si="124"/>
        <v>0</v>
      </c>
      <c r="AN258" s="505">
        <f t="shared" si="124"/>
        <v>0</v>
      </c>
      <c r="AO258" s="505">
        <f t="shared" si="124"/>
        <v>0</v>
      </c>
      <c r="AP258" s="505">
        <f t="shared" si="124"/>
        <v>0</v>
      </c>
      <c r="AQ258" s="505">
        <f t="shared" si="124"/>
        <v>0</v>
      </c>
      <c r="AR258" s="505">
        <f t="shared" si="124"/>
        <v>0</v>
      </c>
      <c r="AS258" s="505">
        <f t="shared" si="124"/>
        <v>0</v>
      </c>
      <c r="AT258" s="505">
        <f t="shared" si="124"/>
        <v>0</v>
      </c>
      <c r="AU258" s="505">
        <f t="shared" si="124"/>
        <v>0</v>
      </c>
      <c r="AV258" s="505">
        <f t="shared" si="124"/>
        <v>0</v>
      </c>
      <c r="AW258" s="505">
        <f t="shared" si="124"/>
        <v>0</v>
      </c>
      <c r="AX258" s="505">
        <f t="shared" si="124"/>
        <v>0</v>
      </c>
      <c r="AY258" s="505">
        <f t="shared" si="124"/>
        <v>0</v>
      </c>
      <c r="AZ258" s="505">
        <f t="shared" si="124"/>
        <v>0</v>
      </c>
      <c r="BA258" s="505">
        <f t="shared" si="124"/>
        <v>0</v>
      </c>
      <c r="BB258" s="505">
        <f t="shared" si="124"/>
        <v>0</v>
      </c>
      <c r="BC258" s="505">
        <f t="shared" si="124"/>
        <v>0</v>
      </c>
      <c r="BD258" s="505">
        <f t="shared" si="124"/>
        <v>0</v>
      </c>
      <c r="BE258" s="505">
        <f t="shared" si="124"/>
        <v>0</v>
      </c>
      <c r="BF258" s="505">
        <f t="shared" si="124"/>
        <v>0</v>
      </c>
      <c r="BG258" s="505">
        <f t="shared" si="124"/>
        <v>0</v>
      </c>
      <c r="BH258" s="505">
        <f t="shared" si="124"/>
        <v>0</v>
      </c>
      <c r="BI258" s="505">
        <f t="shared" si="124"/>
        <v>0</v>
      </c>
      <c r="BJ258" s="505">
        <f t="shared" si="124"/>
        <v>0</v>
      </c>
      <c r="BK258" s="505">
        <f t="shared" si="124"/>
        <v>0</v>
      </c>
      <c r="BL258" s="505">
        <f t="shared" si="124"/>
        <v>0</v>
      </c>
      <c r="BM258" s="505">
        <f t="shared" si="124"/>
        <v>0</v>
      </c>
      <c r="BN258" s="505">
        <f t="shared" si="124"/>
        <v>0</v>
      </c>
      <c r="BO258" s="505">
        <f t="shared" si="124"/>
        <v>0</v>
      </c>
      <c r="BP258" s="505">
        <f t="shared" si="124"/>
        <v>0</v>
      </c>
      <c r="BQ258" s="505">
        <f t="shared" si="124"/>
        <v>0</v>
      </c>
      <c r="BR258" s="505">
        <f t="shared" ref="BR258:CS258" si="125">BR255-BR256+BR257</f>
        <v>0</v>
      </c>
      <c r="BS258" s="505">
        <f t="shared" si="125"/>
        <v>0</v>
      </c>
      <c r="BT258" s="505">
        <f t="shared" si="125"/>
        <v>0</v>
      </c>
      <c r="BU258" s="505">
        <f t="shared" si="125"/>
        <v>0</v>
      </c>
      <c r="BV258" s="505">
        <f t="shared" si="125"/>
        <v>0</v>
      </c>
      <c r="BW258" s="505">
        <f t="shared" si="125"/>
        <v>0</v>
      </c>
      <c r="BX258" s="505">
        <f t="shared" si="125"/>
        <v>0</v>
      </c>
      <c r="BY258" s="505">
        <f t="shared" si="125"/>
        <v>0</v>
      </c>
      <c r="BZ258" s="505">
        <f t="shared" si="125"/>
        <v>0</v>
      </c>
      <c r="CA258" s="505">
        <f t="shared" si="125"/>
        <v>0</v>
      </c>
      <c r="CB258" s="505">
        <f t="shared" si="125"/>
        <v>0</v>
      </c>
      <c r="CC258" s="505">
        <f t="shared" si="125"/>
        <v>0</v>
      </c>
      <c r="CD258" s="505">
        <f t="shared" si="125"/>
        <v>0</v>
      </c>
      <c r="CE258" s="505">
        <f t="shared" si="125"/>
        <v>0</v>
      </c>
      <c r="CF258" s="505">
        <f t="shared" si="125"/>
        <v>0</v>
      </c>
      <c r="CG258" s="505">
        <f t="shared" si="125"/>
        <v>0</v>
      </c>
      <c r="CH258" s="505">
        <f t="shared" si="125"/>
        <v>0</v>
      </c>
      <c r="CI258" s="505">
        <f t="shared" si="125"/>
        <v>0</v>
      </c>
      <c r="CJ258" s="505">
        <f t="shared" si="125"/>
        <v>0</v>
      </c>
      <c r="CK258" s="505">
        <f t="shared" si="125"/>
        <v>0</v>
      </c>
      <c r="CL258" s="505">
        <f t="shared" si="125"/>
        <v>0</v>
      </c>
      <c r="CM258" s="505">
        <f t="shared" si="125"/>
        <v>0</v>
      </c>
      <c r="CN258" s="505">
        <f t="shared" si="125"/>
        <v>0</v>
      </c>
      <c r="CO258" s="505">
        <f t="shared" si="125"/>
        <v>0</v>
      </c>
      <c r="CP258" s="505">
        <f t="shared" si="125"/>
        <v>0</v>
      </c>
      <c r="CQ258" s="505">
        <f t="shared" si="125"/>
        <v>0</v>
      </c>
      <c r="CR258" s="505">
        <f t="shared" si="125"/>
        <v>0</v>
      </c>
      <c r="CS258" s="505">
        <f t="shared" si="125"/>
        <v>0</v>
      </c>
    </row>
    <row r="259" spans="3:102" s="5" customFormat="1" ht="13" hidden="1" x14ac:dyDescent="0.3">
      <c r="C259" s="51"/>
      <c r="D259" s="3"/>
      <c r="E259" s="519"/>
      <c r="F259" s="519"/>
      <c r="G259" s="510"/>
      <c r="H259" s="510"/>
      <c r="I259" s="510"/>
      <c r="J259" s="510"/>
      <c r="K259" s="510"/>
      <c r="L259" s="510"/>
      <c r="M259" s="510"/>
      <c r="N259" s="510"/>
      <c r="O259" s="510"/>
      <c r="P259" s="510"/>
      <c r="Q259" s="510"/>
      <c r="R259" s="510"/>
      <c r="S259" s="510"/>
      <c r="T259" s="510"/>
      <c r="U259" s="510"/>
      <c r="V259" s="510"/>
      <c r="W259" s="510"/>
      <c r="X259" s="510"/>
      <c r="Y259" s="510"/>
      <c r="Z259" s="510"/>
      <c r="AA259" s="510"/>
      <c r="AB259" s="510"/>
      <c r="AC259" s="510"/>
      <c r="AD259" s="510"/>
      <c r="AE259" s="510"/>
      <c r="AF259" s="510"/>
      <c r="AG259" s="510"/>
      <c r="AH259" s="510"/>
      <c r="AI259" s="510"/>
      <c r="AJ259" s="510"/>
      <c r="AK259" s="510"/>
      <c r="AL259" s="510"/>
      <c r="AM259" s="510"/>
      <c r="AN259" s="510"/>
      <c r="AO259" s="510"/>
      <c r="AP259" s="510"/>
      <c r="AQ259" s="510"/>
      <c r="AR259" s="510"/>
      <c r="AS259" s="510"/>
      <c r="AT259" s="510"/>
      <c r="AU259" s="510"/>
      <c r="AV259" s="510"/>
      <c r="AW259" s="510"/>
      <c r="AX259" s="510"/>
      <c r="AY259" s="510"/>
      <c r="AZ259" s="510"/>
      <c r="BA259" s="510"/>
      <c r="BB259" s="510"/>
      <c r="BC259" s="510"/>
      <c r="BD259" s="510"/>
      <c r="BE259" s="510"/>
      <c r="BF259" s="510"/>
      <c r="BG259" s="510"/>
      <c r="BH259" s="510"/>
      <c r="BI259" s="510"/>
      <c r="BJ259" s="510"/>
      <c r="BK259" s="510"/>
      <c r="BL259" s="510"/>
      <c r="BM259" s="510"/>
      <c r="BN259" s="510"/>
      <c r="BO259" s="510"/>
      <c r="BP259" s="510"/>
      <c r="BQ259" s="510"/>
      <c r="BR259" s="510"/>
      <c r="BS259" s="510"/>
      <c r="BT259" s="510"/>
      <c r="BU259" s="510"/>
      <c r="BV259" s="510"/>
      <c r="BW259" s="510"/>
      <c r="BX259" s="510"/>
      <c r="BY259" s="510"/>
      <c r="BZ259" s="510"/>
      <c r="CA259" s="510"/>
      <c r="CB259" s="510"/>
      <c r="CC259" s="510"/>
      <c r="CD259" s="510"/>
      <c r="CE259" s="510"/>
      <c r="CF259" s="510"/>
      <c r="CG259" s="510"/>
      <c r="CH259" s="510"/>
      <c r="CI259" s="510"/>
      <c r="CJ259" s="510"/>
      <c r="CK259" s="510"/>
      <c r="CL259" s="510"/>
      <c r="CM259" s="510"/>
      <c r="CN259" s="510"/>
      <c r="CO259" s="510"/>
      <c r="CP259" s="510"/>
      <c r="CQ259" s="510"/>
      <c r="CR259" s="510"/>
      <c r="CS259" s="510"/>
      <c r="CT259" s="12"/>
    </row>
    <row r="260" spans="3:102" hidden="1" x14ac:dyDescent="0.35">
      <c r="C260" s="221" t="s">
        <v>262</v>
      </c>
      <c r="D260" s="222"/>
      <c r="E260" s="521"/>
      <c r="F260" s="522"/>
      <c r="G260" s="523"/>
      <c r="H260" s="523"/>
      <c r="I260" s="523"/>
      <c r="J260" s="523"/>
      <c r="K260" s="523"/>
      <c r="L260" s="523"/>
      <c r="M260" s="523"/>
      <c r="N260" s="523"/>
      <c r="O260" s="523"/>
      <c r="P260" s="523"/>
      <c r="Q260" s="523"/>
      <c r="R260" s="523"/>
      <c r="S260" s="523"/>
      <c r="T260" s="523"/>
      <c r="U260" s="523"/>
      <c r="V260" s="523"/>
      <c r="W260" s="523"/>
      <c r="X260" s="523"/>
      <c r="Y260" s="523"/>
      <c r="Z260" s="523"/>
      <c r="AA260" s="523"/>
      <c r="AB260" s="523"/>
      <c r="AC260" s="523"/>
      <c r="AD260" s="523"/>
      <c r="AE260" s="523"/>
      <c r="AF260" s="523"/>
      <c r="AG260" s="523"/>
      <c r="AH260" s="523"/>
      <c r="AI260" s="523"/>
      <c r="AJ260" s="523"/>
      <c r="AK260" s="523"/>
      <c r="AL260" s="523"/>
      <c r="AM260" s="523"/>
      <c r="AN260" s="523"/>
      <c r="AO260" s="523"/>
      <c r="AP260" s="523"/>
      <c r="AQ260" s="523"/>
      <c r="AR260" s="523"/>
      <c r="AS260" s="523"/>
      <c r="AT260" s="523"/>
      <c r="AU260" s="523"/>
      <c r="AV260" s="523"/>
      <c r="AW260" s="523"/>
      <c r="AX260" s="523"/>
      <c r="AY260" s="523"/>
      <c r="AZ260" s="523"/>
      <c r="BA260" s="523"/>
      <c r="BB260" s="523"/>
      <c r="BC260" s="523"/>
      <c r="BD260" s="523"/>
      <c r="BE260" s="523"/>
      <c r="BF260" s="523"/>
      <c r="BG260" s="523"/>
      <c r="BH260" s="523"/>
      <c r="BI260" s="523"/>
      <c r="BJ260" s="523"/>
      <c r="BK260" s="523"/>
      <c r="BL260" s="523"/>
      <c r="BM260" s="523"/>
      <c r="BN260" s="523"/>
      <c r="BO260" s="523"/>
      <c r="BP260" s="523"/>
      <c r="BQ260" s="523"/>
      <c r="BR260" s="523"/>
      <c r="BS260" s="523"/>
      <c r="BT260" s="523"/>
      <c r="BU260" s="523"/>
      <c r="BV260" s="523"/>
      <c r="BW260" s="523"/>
      <c r="BX260" s="523"/>
      <c r="BY260" s="523"/>
      <c r="BZ260" s="523"/>
      <c r="CA260" s="523"/>
      <c r="CB260" s="523"/>
      <c r="CC260" s="523"/>
      <c r="CD260" s="523"/>
      <c r="CE260" s="523"/>
      <c r="CF260" s="523"/>
      <c r="CG260" s="523"/>
      <c r="CH260" s="523"/>
      <c r="CI260" s="523"/>
      <c r="CJ260" s="523"/>
      <c r="CK260" s="523"/>
      <c r="CL260" s="523"/>
      <c r="CM260" s="523"/>
      <c r="CN260" s="523"/>
      <c r="CO260" s="523"/>
      <c r="CP260" s="523"/>
      <c r="CQ260" s="523"/>
      <c r="CR260" s="523"/>
      <c r="CS260" s="523"/>
      <c r="CT260" s="56"/>
    </row>
    <row r="261" spans="3:102" s="5" customFormat="1" ht="13" hidden="1" x14ac:dyDescent="0.3">
      <c r="C261" s="51"/>
      <c r="D261" s="3"/>
      <c r="E261" s="519"/>
      <c r="F261" s="519"/>
      <c r="G261" s="510"/>
      <c r="H261" s="510"/>
      <c r="I261" s="510"/>
      <c r="J261" s="510"/>
      <c r="K261" s="510"/>
      <c r="L261" s="510"/>
      <c r="M261" s="510"/>
      <c r="N261" s="510"/>
      <c r="O261" s="510"/>
      <c r="P261" s="510"/>
      <c r="Q261" s="510"/>
      <c r="R261" s="510"/>
      <c r="S261" s="510"/>
      <c r="T261" s="510"/>
      <c r="U261" s="510"/>
      <c r="V261" s="510"/>
      <c r="W261" s="510"/>
      <c r="X261" s="510"/>
      <c r="Y261" s="510"/>
      <c r="Z261" s="510"/>
      <c r="AA261" s="510"/>
      <c r="AB261" s="510"/>
      <c r="AC261" s="510"/>
      <c r="AD261" s="510"/>
      <c r="AE261" s="510"/>
      <c r="AF261" s="510"/>
      <c r="AG261" s="510"/>
      <c r="AH261" s="510"/>
      <c r="AI261" s="510"/>
      <c r="AJ261" s="510"/>
      <c r="AK261" s="510"/>
      <c r="AL261" s="510"/>
      <c r="AM261" s="510"/>
      <c r="AN261" s="510"/>
      <c r="AO261" s="510"/>
      <c r="AP261" s="510"/>
      <c r="AQ261" s="510"/>
      <c r="AR261" s="510"/>
      <c r="AS261" s="510"/>
      <c r="AT261" s="510"/>
      <c r="AU261" s="510"/>
      <c r="AV261" s="510"/>
      <c r="AW261" s="510"/>
      <c r="AX261" s="510"/>
      <c r="AY261" s="510"/>
      <c r="AZ261" s="510"/>
      <c r="BA261" s="510"/>
      <c r="BB261" s="510"/>
      <c r="BC261" s="510"/>
      <c r="BD261" s="510"/>
      <c r="BE261" s="510"/>
      <c r="BF261" s="510"/>
      <c r="BG261" s="510"/>
      <c r="BH261" s="510"/>
      <c r="BI261" s="510"/>
      <c r="BJ261" s="510"/>
      <c r="BK261" s="510"/>
      <c r="BL261" s="510"/>
      <c r="BM261" s="510"/>
      <c r="BN261" s="510"/>
      <c r="BO261" s="510"/>
      <c r="BP261" s="510"/>
      <c r="BQ261" s="510"/>
      <c r="BR261" s="510"/>
      <c r="BS261" s="510"/>
      <c r="BT261" s="510"/>
      <c r="BU261" s="510"/>
      <c r="BV261" s="510"/>
      <c r="BW261" s="510"/>
      <c r="BX261" s="510"/>
      <c r="BY261" s="510"/>
      <c r="BZ261" s="510"/>
      <c r="CA261" s="510"/>
      <c r="CB261" s="510"/>
      <c r="CC261" s="510"/>
      <c r="CD261" s="510"/>
      <c r="CE261" s="510"/>
      <c r="CF261" s="510"/>
      <c r="CG261" s="510"/>
      <c r="CH261" s="510"/>
      <c r="CI261" s="510"/>
      <c r="CJ261" s="510"/>
      <c r="CK261" s="510"/>
      <c r="CL261" s="510"/>
      <c r="CM261" s="510"/>
      <c r="CN261" s="510"/>
      <c r="CO261" s="510"/>
      <c r="CP261" s="510"/>
      <c r="CQ261" s="510"/>
      <c r="CR261" s="510"/>
      <c r="CS261" s="510"/>
      <c r="CT261" s="12"/>
    </row>
    <row r="262" spans="3:102" s="69" customFormat="1" ht="13" hidden="1" x14ac:dyDescent="0.3">
      <c r="C262" s="89" t="str">
        <f>C10</f>
        <v>A.1. Total Initial investment costs</v>
      </c>
      <c r="D262" s="71"/>
      <c r="E262" s="517">
        <f>G262+NPV(G.Asm!$F$76,H262:INDEX(H262:CS262,RP))</f>
        <v>0</v>
      </c>
      <c r="F262" s="517">
        <f t="shared" ref="F262:F270" si="126">SUMIF($G$4:$CS$4,"&lt;="&amp;RP,G262:CS262)</f>
        <v>0</v>
      </c>
      <c r="G262" s="518">
        <f t="shared" ref="G262:BR262" si="127">G10</f>
        <v>0</v>
      </c>
      <c r="H262" s="518">
        <f t="shared" si="127"/>
        <v>0</v>
      </c>
      <c r="I262" s="518">
        <f t="shared" si="127"/>
        <v>0</v>
      </c>
      <c r="J262" s="518">
        <f t="shared" si="127"/>
        <v>0</v>
      </c>
      <c r="K262" s="518">
        <f t="shared" si="127"/>
        <v>0</v>
      </c>
      <c r="L262" s="518">
        <f t="shared" si="127"/>
        <v>0</v>
      </c>
      <c r="M262" s="518">
        <f t="shared" si="127"/>
        <v>0</v>
      </c>
      <c r="N262" s="518">
        <f t="shared" si="127"/>
        <v>0</v>
      </c>
      <c r="O262" s="518">
        <f t="shared" si="127"/>
        <v>0</v>
      </c>
      <c r="P262" s="518">
        <f t="shared" si="127"/>
        <v>0</v>
      </c>
      <c r="Q262" s="518">
        <f t="shared" si="127"/>
        <v>0</v>
      </c>
      <c r="R262" s="518">
        <f t="shared" si="127"/>
        <v>0</v>
      </c>
      <c r="S262" s="518">
        <f t="shared" si="127"/>
        <v>0</v>
      </c>
      <c r="T262" s="518">
        <f t="shared" si="127"/>
        <v>0</v>
      </c>
      <c r="U262" s="518">
        <f t="shared" si="127"/>
        <v>0</v>
      </c>
      <c r="V262" s="518">
        <f t="shared" si="127"/>
        <v>0</v>
      </c>
      <c r="W262" s="518">
        <f t="shared" si="127"/>
        <v>0</v>
      </c>
      <c r="X262" s="518">
        <f t="shared" si="127"/>
        <v>0</v>
      </c>
      <c r="Y262" s="518">
        <f t="shared" si="127"/>
        <v>0</v>
      </c>
      <c r="Z262" s="518">
        <f t="shared" si="127"/>
        <v>0</v>
      </c>
      <c r="AA262" s="518">
        <f t="shared" si="127"/>
        <v>0</v>
      </c>
      <c r="AB262" s="518">
        <f t="shared" si="127"/>
        <v>0</v>
      </c>
      <c r="AC262" s="518">
        <f t="shared" si="127"/>
        <v>0</v>
      </c>
      <c r="AD262" s="518">
        <f t="shared" si="127"/>
        <v>0</v>
      </c>
      <c r="AE262" s="518">
        <f t="shared" si="127"/>
        <v>0</v>
      </c>
      <c r="AF262" s="518">
        <f t="shared" si="127"/>
        <v>0</v>
      </c>
      <c r="AG262" s="518">
        <f t="shared" si="127"/>
        <v>0</v>
      </c>
      <c r="AH262" s="518">
        <f t="shared" si="127"/>
        <v>0</v>
      </c>
      <c r="AI262" s="518">
        <f t="shared" si="127"/>
        <v>0</v>
      </c>
      <c r="AJ262" s="518">
        <f t="shared" si="127"/>
        <v>0</v>
      </c>
      <c r="AK262" s="518">
        <f t="shared" si="127"/>
        <v>0</v>
      </c>
      <c r="AL262" s="518">
        <f t="shared" si="127"/>
        <v>0</v>
      </c>
      <c r="AM262" s="518">
        <f t="shared" si="127"/>
        <v>0</v>
      </c>
      <c r="AN262" s="518">
        <f t="shared" si="127"/>
        <v>0</v>
      </c>
      <c r="AO262" s="518">
        <f t="shared" si="127"/>
        <v>0</v>
      </c>
      <c r="AP262" s="518">
        <f t="shared" si="127"/>
        <v>0</v>
      </c>
      <c r="AQ262" s="518">
        <f t="shared" si="127"/>
        <v>0</v>
      </c>
      <c r="AR262" s="518">
        <f t="shared" si="127"/>
        <v>0</v>
      </c>
      <c r="AS262" s="518">
        <f t="shared" si="127"/>
        <v>0</v>
      </c>
      <c r="AT262" s="518">
        <f t="shared" si="127"/>
        <v>0</v>
      </c>
      <c r="AU262" s="518">
        <f t="shared" si="127"/>
        <v>0</v>
      </c>
      <c r="AV262" s="518">
        <f t="shared" si="127"/>
        <v>0</v>
      </c>
      <c r="AW262" s="518">
        <f t="shared" si="127"/>
        <v>0</v>
      </c>
      <c r="AX262" s="518">
        <f t="shared" si="127"/>
        <v>0</v>
      </c>
      <c r="AY262" s="518">
        <f t="shared" si="127"/>
        <v>0</v>
      </c>
      <c r="AZ262" s="518">
        <f t="shared" si="127"/>
        <v>0</v>
      </c>
      <c r="BA262" s="518">
        <f t="shared" si="127"/>
        <v>0</v>
      </c>
      <c r="BB262" s="518">
        <f t="shared" si="127"/>
        <v>0</v>
      </c>
      <c r="BC262" s="518">
        <f t="shared" si="127"/>
        <v>0</v>
      </c>
      <c r="BD262" s="518">
        <f t="shared" si="127"/>
        <v>0</v>
      </c>
      <c r="BE262" s="518">
        <f t="shared" si="127"/>
        <v>0</v>
      </c>
      <c r="BF262" s="518">
        <f t="shared" si="127"/>
        <v>0</v>
      </c>
      <c r="BG262" s="518">
        <f t="shared" si="127"/>
        <v>0</v>
      </c>
      <c r="BH262" s="518">
        <f t="shared" si="127"/>
        <v>0</v>
      </c>
      <c r="BI262" s="518">
        <f t="shared" si="127"/>
        <v>0</v>
      </c>
      <c r="BJ262" s="518">
        <f t="shared" si="127"/>
        <v>0</v>
      </c>
      <c r="BK262" s="518">
        <f t="shared" si="127"/>
        <v>0</v>
      </c>
      <c r="BL262" s="518">
        <f t="shared" si="127"/>
        <v>0</v>
      </c>
      <c r="BM262" s="518">
        <f t="shared" si="127"/>
        <v>0</v>
      </c>
      <c r="BN262" s="518">
        <f t="shared" si="127"/>
        <v>0</v>
      </c>
      <c r="BO262" s="518">
        <f t="shared" si="127"/>
        <v>0</v>
      </c>
      <c r="BP262" s="518">
        <f t="shared" si="127"/>
        <v>0</v>
      </c>
      <c r="BQ262" s="518">
        <f t="shared" si="127"/>
        <v>0</v>
      </c>
      <c r="BR262" s="518">
        <f t="shared" si="127"/>
        <v>0</v>
      </c>
      <c r="BS262" s="518">
        <f t="shared" ref="BS262:CS262" si="128">BS10</f>
        <v>0</v>
      </c>
      <c r="BT262" s="518">
        <f t="shared" si="128"/>
        <v>0</v>
      </c>
      <c r="BU262" s="518">
        <f t="shared" si="128"/>
        <v>0</v>
      </c>
      <c r="BV262" s="518">
        <f t="shared" si="128"/>
        <v>0</v>
      </c>
      <c r="BW262" s="518">
        <f t="shared" si="128"/>
        <v>0</v>
      </c>
      <c r="BX262" s="518">
        <f t="shared" si="128"/>
        <v>0</v>
      </c>
      <c r="BY262" s="518">
        <f t="shared" si="128"/>
        <v>0</v>
      </c>
      <c r="BZ262" s="518">
        <f t="shared" si="128"/>
        <v>0</v>
      </c>
      <c r="CA262" s="518">
        <f t="shared" si="128"/>
        <v>0</v>
      </c>
      <c r="CB262" s="518">
        <f t="shared" si="128"/>
        <v>0</v>
      </c>
      <c r="CC262" s="518">
        <f t="shared" si="128"/>
        <v>0</v>
      </c>
      <c r="CD262" s="518">
        <f t="shared" si="128"/>
        <v>0</v>
      </c>
      <c r="CE262" s="518">
        <f t="shared" si="128"/>
        <v>0</v>
      </c>
      <c r="CF262" s="518">
        <f t="shared" si="128"/>
        <v>0</v>
      </c>
      <c r="CG262" s="518">
        <f t="shared" si="128"/>
        <v>0</v>
      </c>
      <c r="CH262" s="518">
        <f t="shared" si="128"/>
        <v>0</v>
      </c>
      <c r="CI262" s="518">
        <f t="shared" si="128"/>
        <v>0</v>
      </c>
      <c r="CJ262" s="518">
        <f t="shared" si="128"/>
        <v>0</v>
      </c>
      <c r="CK262" s="518">
        <f t="shared" si="128"/>
        <v>0</v>
      </c>
      <c r="CL262" s="518">
        <f t="shared" si="128"/>
        <v>0</v>
      </c>
      <c r="CM262" s="518">
        <f t="shared" si="128"/>
        <v>0</v>
      </c>
      <c r="CN262" s="518">
        <f t="shared" si="128"/>
        <v>0</v>
      </c>
      <c r="CO262" s="518">
        <f t="shared" si="128"/>
        <v>0</v>
      </c>
      <c r="CP262" s="518">
        <f t="shared" si="128"/>
        <v>0</v>
      </c>
      <c r="CQ262" s="518">
        <f t="shared" si="128"/>
        <v>0</v>
      </c>
      <c r="CR262" s="518">
        <f t="shared" si="128"/>
        <v>0</v>
      </c>
      <c r="CS262" s="518">
        <f t="shared" si="128"/>
        <v>0</v>
      </c>
      <c r="CT262" s="70"/>
    </row>
    <row r="263" spans="3:102" s="69" customFormat="1" ht="13" hidden="1" x14ac:dyDescent="0.3">
      <c r="C263" s="89" t="str">
        <f>C26</f>
        <v>A.2. Total replacement costs (reinvestment costs)</v>
      </c>
      <c r="D263" s="71"/>
      <c r="E263" s="517">
        <f>G263+NPV(G.Asm!$F$76,H263:INDEX(H263:CS263,RP))</f>
        <v>0</v>
      </c>
      <c r="F263" s="517">
        <f t="shared" si="126"/>
        <v>0</v>
      </c>
      <c r="G263" s="518">
        <f t="shared" ref="G263:BR263" si="129">G26</f>
        <v>0</v>
      </c>
      <c r="H263" s="518">
        <f t="shared" si="129"/>
        <v>0</v>
      </c>
      <c r="I263" s="518">
        <f t="shared" si="129"/>
        <v>0</v>
      </c>
      <c r="J263" s="518">
        <f t="shared" si="129"/>
        <v>0</v>
      </c>
      <c r="K263" s="518">
        <f t="shared" si="129"/>
        <v>0</v>
      </c>
      <c r="L263" s="518">
        <f t="shared" si="129"/>
        <v>0</v>
      </c>
      <c r="M263" s="518">
        <f t="shared" si="129"/>
        <v>0</v>
      </c>
      <c r="N263" s="518">
        <f t="shared" si="129"/>
        <v>0</v>
      </c>
      <c r="O263" s="518">
        <f t="shared" si="129"/>
        <v>0</v>
      </c>
      <c r="P263" s="518">
        <f t="shared" si="129"/>
        <v>0</v>
      </c>
      <c r="Q263" s="518">
        <f t="shared" si="129"/>
        <v>0</v>
      </c>
      <c r="R263" s="518">
        <f t="shared" si="129"/>
        <v>0</v>
      </c>
      <c r="S263" s="518">
        <f t="shared" si="129"/>
        <v>0</v>
      </c>
      <c r="T263" s="518">
        <f t="shared" si="129"/>
        <v>0</v>
      </c>
      <c r="U263" s="518">
        <f t="shared" si="129"/>
        <v>0</v>
      </c>
      <c r="V263" s="518">
        <f t="shared" si="129"/>
        <v>0</v>
      </c>
      <c r="W263" s="518">
        <f t="shared" si="129"/>
        <v>0</v>
      </c>
      <c r="X263" s="518">
        <f t="shared" si="129"/>
        <v>0</v>
      </c>
      <c r="Y263" s="518">
        <f t="shared" si="129"/>
        <v>0</v>
      </c>
      <c r="Z263" s="518">
        <f t="shared" si="129"/>
        <v>0</v>
      </c>
      <c r="AA263" s="518">
        <f t="shared" si="129"/>
        <v>0</v>
      </c>
      <c r="AB263" s="518">
        <f t="shared" si="129"/>
        <v>0</v>
      </c>
      <c r="AC263" s="518">
        <f t="shared" si="129"/>
        <v>0</v>
      </c>
      <c r="AD263" s="518">
        <f t="shared" si="129"/>
        <v>0</v>
      </c>
      <c r="AE263" s="518">
        <f t="shared" si="129"/>
        <v>0</v>
      </c>
      <c r="AF263" s="518">
        <f t="shared" si="129"/>
        <v>0</v>
      </c>
      <c r="AG263" s="518">
        <f t="shared" si="129"/>
        <v>0</v>
      </c>
      <c r="AH263" s="518">
        <f t="shared" si="129"/>
        <v>0</v>
      </c>
      <c r="AI263" s="518">
        <f t="shared" si="129"/>
        <v>0</v>
      </c>
      <c r="AJ263" s="518">
        <f t="shared" si="129"/>
        <v>0</v>
      </c>
      <c r="AK263" s="518">
        <f t="shared" si="129"/>
        <v>0</v>
      </c>
      <c r="AL263" s="518">
        <f t="shared" si="129"/>
        <v>0</v>
      </c>
      <c r="AM263" s="518">
        <f t="shared" si="129"/>
        <v>0</v>
      </c>
      <c r="AN263" s="518">
        <f t="shared" si="129"/>
        <v>0</v>
      </c>
      <c r="AO263" s="518">
        <f t="shared" si="129"/>
        <v>0</v>
      </c>
      <c r="AP263" s="518">
        <f t="shared" si="129"/>
        <v>0</v>
      </c>
      <c r="AQ263" s="518">
        <f t="shared" si="129"/>
        <v>0</v>
      </c>
      <c r="AR263" s="518">
        <f t="shared" si="129"/>
        <v>0</v>
      </c>
      <c r="AS263" s="518">
        <f t="shared" si="129"/>
        <v>0</v>
      </c>
      <c r="AT263" s="518">
        <f t="shared" si="129"/>
        <v>0</v>
      </c>
      <c r="AU263" s="518">
        <f t="shared" si="129"/>
        <v>0</v>
      </c>
      <c r="AV263" s="518">
        <f t="shared" si="129"/>
        <v>0</v>
      </c>
      <c r="AW263" s="518">
        <f t="shared" si="129"/>
        <v>0</v>
      </c>
      <c r="AX263" s="518">
        <f t="shared" si="129"/>
        <v>0</v>
      </c>
      <c r="AY263" s="518">
        <f t="shared" si="129"/>
        <v>0</v>
      </c>
      <c r="AZ263" s="518">
        <f t="shared" si="129"/>
        <v>0</v>
      </c>
      <c r="BA263" s="518">
        <f t="shared" si="129"/>
        <v>0</v>
      </c>
      <c r="BB263" s="518">
        <f t="shared" si="129"/>
        <v>0</v>
      </c>
      <c r="BC263" s="518">
        <f t="shared" si="129"/>
        <v>0</v>
      </c>
      <c r="BD263" s="518">
        <f t="shared" si="129"/>
        <v>0</v>
      </c>
      <c r="BE263" s="518">
        <f t="shared" si="129"/>
        <v>0</v>
      </c>
      <c r="BF263" s="518">
        <f t="shared" si="129"/>
        <v>0</v>
      </c>
      <c r="BG263" s="518">
        <f t="shared" si="129"/>
        <v>0</v>
      </c>
      <c r="BH263" s="518">
        <f t="shared" si="129"/>
        <v>0</v>
      </c>
      <c r="BI263" s="518">
        <f t="shared" si="129"/>
        <v>0</v>
      </c>
      <c r="BJ263" s="518">
        <f t="shared" si="129"/>
        <v>0</v>
      </c>
      <c r="BK263" s="518">
        <f t="shared" si="129"/>
        <v>0</v>
      </c>
      <c r="BL263" s="518">
        <f t="shared" si="129"/>
        <v>0</v>
      </c>
      <c r="BM263" s="518">
        <f t="shared" si="129"/>
        <v>0</v>
      </c>
      <c r="BN263" s="518">
        <f t="shared" si="129"/>
        <v>0</v>
      </c>
      <c r="BO263" s="518">
        <f t="shared" si="129"/>
        <v>0</v>
      </c>
      <c r="BP263" s="518">
        <f t="shared" si="129"/>
        <v>0</v>
      </c>
      <c r="BQ263" s="518">
        <f t="shared" si="129"/>
        <v>0</v>
      </c>
      <c r="BR263" s="518">
        <f t="shared" si="129"/>
        <v>0</v>
      </c>
      <c r="BS263" s="518">
        <f t="shared" ref="BS263:CS263" si="130">BS26</f>
        <v>0</v>
      </c>
      <c r="BT263" s="518">
        <f t="shared" si="130"/>
        <v>0</v>
      </c>
      <c r="BU263" s="518">
        <f t="shared" si="130"/>
        <v>0</v>
      </c>
      <c r="BV263" s="518">
        <f t="shared" si="130"/>
        <v>0</v>
      </c>
      <c r="BW263" s="518">
        <f t="shared" si="130"/>
        <v>0</v>
      </c>
      <c r="BX263" s="518">
        <f t="shared" si="130"/>
        <v>0</v>
      </c>
      <c r="BY263" s="518">
        <f t="shared" si="130"/>
        <v>0</v>
      </c>
      <c r="BZ263" s="518">
        <f t="shared" si="130"/>
        <v>0</v>
      </c>
      <c r="CA263" s="518">
        <f t="shared" si="130"/>
        <v>0</v>
      </c>
      <c r="CB263" s="518">
        <f t="shared" si="130"/>
        <v>0</v>
      </c>
      <c r="CC263" s="518">
        <f t="shared" si="130"/>
        <v>0</v>
      </c>
      <c r="CD263" s="518">
        <f t="shared" si="130"/>
        <v>0</v>
      </c>
      <c r="CE263" s="518">
        <f t="shared" si="130"/>
        <v>0</v>
      </c>
      <c r="CF263" s="518">
        <f t="shared" si="130"/>
        <v>0</v>
      </c>
      <c r="CG263" s="518">
        <f t="shared" si="130"/>
        <v>0</v>
      </c>
      <c r="CH263" s="518">
        <f t="shared" si="130"/>
        <v>0</v>
      </c>
      <c r="CI263" s="518">
        <f t="shared" si="130"/>
        <v>0</v>
      </c>
      <c r="CJ263" s="518">
        <f t="shared" si="130"/>
        <v>0</v>
      </c>
      <c r="CK263" s="518">
        <f t="shared" si="130"/>
        <v>0</v>
      </c>
      <c r="CL263" s="518">
        <f t="shared" si="130"/>
        <v>0</v>
      </c>
      <c r="CM263" s="518">
        <f t="shared" si="130"/>
        <v>0</v>
      </c>
      <c r="CN263" s="518">
        <f t="shared" si="130"/>
        <v>0</v>
      </c>
      <c r="CO263" s="518">
        <f t="shared" si="130"/>
        <v>0</v>
      </c>
      <c r="CP263" s="518">
        <f t="shared" si="130"/>
        <v>0</v>
      </c>
      <c r="CQ263" s="518">
        <f t="shared" si="130"/>
        <v>0</v>
      </c>
      <c r="CR263" s="518">
        <f t="shared" si="130"/>
        <v>0</v>
      </c>
      <c r="CS263" s="518">
        <f t="shared" si="130"/>
        <v>0</v>
      </c>
      <c r="CT263" s="70"/>
    </row>
    <row r="264" spans="3:102" s="69" customFormat="1" ht="13" hidden="1" x14ac:dyDescent="0.3">
      <c r="C264" s="89" t="str">
        <f>C40</f>
        <v>B. Residual value</v>
      </c>
      <c r="D264" s="71"/>
      <c r="E264" s="517">
        <f>G264+NPV(G.Asm!$F$76,H264:INDEX(H264:CS264,RP))</f>
        <v>0</v>
      </c>
      <c r="F264" s="517">
        <f t="shared" si="126"/>
        <v>0</v>
      </c>
      <c r="G264" s="518">
        <f t="shared" ref="G264:BR264" si="131">G40</f>
        <v>0</v>
      </c>
      <c r="H264" s="518">
        <f t="shared" si="131"/>
        <v>0</v>
      </c>
      <c r="I264" s="518">
        <f t="shared" si="131"/>
        <v>0</v>
      </c>
      <c r="J264" s="518">
        <f t="shared" si="131"/>
        <v>0</v>
      </c>
      <c r="K264" s="518">
        <f t="shared" si="131"/>
        <v>0</v>
      </c>
      <c r="L264" s="518">
        <f t="shared" si="131"/>
        <v>0</v>
      </c>
      <c r="M264" s="518">
        <f t="shared" si="131"/>
        <v>0</v>
      </c>
      <c r="N264" s="518">
        <f t="shared" si="131"/>
        <v>0</v>
      </c>
      <c r="O264" s="518">
        <f t="shared" si="131"/>
        <v>0</v>
      </c>
      <c r="P264" s="518">
        <f t="shared" si="131"/>
        <v>0</v>
      </c>
      <c r="Q264" s="518">
        <f t="shared" si="131"/>
        <v>0</v>
      </c>
      <c r="R264" s="518">
        <f t="shared" si="131"/>
        <v>0</v>
      </c>
      <c r="S264" s="518">
        <f t="shared" si="131"/>
        <v>0</v>
      </c>
      <c r="T264" s="518">
        <f t="shared" si="131"/>
        <v>0</v>
      </c>
      <c r="U264" s="518">
        <f t="shared" si="131"/>
        <v>0</v>
      </c>
      <c r="V264" s="518">
        <f t="shared" si="131"/>
        <v>0</v>
      </c>
      <c r="W264" s="518">
        <f t="shared" si="131"/>
        <v>0</v>
      </c>
      <c r="X264" s="518">
        <f t="shared" si="131"/>
        <v>0</v>
      </c>
      <c r="Y264" s="518">
        <f t="shared" si="131"/>
        <v>0</v>
      </c>
      <c r="Z264" s="518">
        <f t="shared" si="131"/>
        <v>0</v>
      </c>
      <c r="AA264" s="518">
        <f t="shared" si="131"/>
        <v>0</v>
      </c>
      <c r="AB264" s="518">
        <f t="shared" si="131"/>
        <v>0</v>
      </c>
      <c r="AC264" s="518">
        <f t="shared" si="131"/>
        <v>0</v>
      </c>
      <c r="AD264" s="518">
        <f t="shared" si="131"/>
        <v>0</v>
      </c>
      <c r="AE264" s="518">
        <f t="shared" si="131"/>
        <v>0</v>
      </c>
      <c r="AF264" s="518">
        <f t="shared" si="131"/>
        <v>0</v>
      </c>
      <c r="AG264" s="518">
        <f t="shared" si="131"/>
        <v>0</v>
      </c>
      <c r="AH264" s="518">
        <f t="shared" si="131"/>
        <v>0</v>
      </c>
      <c r="AI264" s="518">
        <f t="shared" si="131"/>
        <v>0</v>
      </c>
      <c r="AJ264" s="518">
        <f t="shared" si="131"/>
        <v>0</v>
      </c>
      <c r="AK264" s="518">
        <f t="shared" si="131"/>
        <v>0</v>
      </c>
      <c r="AL264" s="518">
        <f t="shared" si="131"/>
        <v>0</v>
      </c>
      <c r="AM264" s="518">
        <f t="shared" si="131"/>
        <v>0</v>
      </c>
      <c r="AN264" s="518">
        <f t="shared" si="131"/>
        <v>0</v>
      </c>
      <c r="AO264" s="518">
        <f t="shared" si="131"/>
        <v>0</v>
      </c>
      <c r="AP264" s="518">
        <f t="shared" si="131"/>
        <v>0</v>
      </c>
      <c r="AQ264" s="518">
        <f t="shared" si="131"/>
        <v>0</v>
      </c>
      <c r="AR264" s="518">
        <f t="shared" si="131"/>
        <v>0</v>
      </c>
      <c r="AS264" s="518">
        <f t="shared" si="131"/>
        <v>0</v>
      </c>
      <c r="AT264" s="518">
        <f t="shared" si="131"/>
        <v>0</v>
      </c>
      <c r="AU264" s="518">
        <f t="shared" si="131"/>
        <v>0</v>
      </c>
      <c r="AV264" s="518">
        <f t="shared" si="131"/>
        <v>0</v>
      </c>
      <c r="AW264" s="518">
        <f t="shared" si="131"/>
        <v>0</v>
      </c>
      <c r="AX264" s="518">
        <f t="shared" si="131"/>
        <v>0</v>
      </c>
      <c r="AY264" s="518">
        <f t="shared" si="131"/>
        <v>0</v>
      </c>
      <c r="AZ264" s="518">
        <f t="shared" si="131"/>
        <v>0</v>
      </c>
      <c r="BA264" s="518">
        <f t="shared" si="131"/>
        <v>0</v>
      </c>
      <c r="BB264" s="518">
        <f t="shared" si="131"/>
        <v>0</v>
      </c>
      <c r="BC264" s="518">
        <f t="shared" si="131"/>
        <v>0</v>
      </c>
      <c r="BD264" s="518">
        <f t="shared" si="131"/>
        <v>0</v>
      </c>
      <c r="BE264" s="518">
        <f t="shared" si="131"/>
        <v>0</v>
      </c>
      <c r="BF264" s="518">
        <f t="shared" si="131"/>
        <v>0</v>
      </c>
      <c r="BG264" s="518">
        <f t="shared" si="131"/>
        <v>0</v>
      </c>
      <c r="BH264" s="518">
        <f t="shared" si="131"/>
        <v>0</v>
      </c>
      <c r="BI264" s="518">
        <f t="shared" si="131"/>
        <v>0</v>
      </c>
      <c r="BJ264" s="518">
        <f t="shared" si="131"/>
        <v>0</v>
      </c>
      <c r="BK264" s="518">
        <f t="shared" si="131"/>
        <v>0</v>
      </c>
      <c r="BL264" s="518">
        <f t="shared" si="131"/>
        <v>0</v>
      </c>
      <c r="BM264" s="518">
        <f t="shared" si="131"/>
        <v>0</v>
      </c>
      <c r="BN264" s="518">
        <f t="shared" si="131"/>
        <v>0</v>
      </c>
      <c r="BO264" s="518">
        <f t="shared" si="131"/>
        <v>0</v>
      </c>
      <c r="BP264" s="518">
        <f t="shared" si="131"/>
        <v>0</v>
      </c>
      <c r="BQ264" s="518">
        <f t="shared" si="131"/>
        <v>0</v>
      </c>
      <c r="BR264" s="518">
        <f t="shared" si="131"/>
        <v>0</v>
      </c>
      <c r="BS264" s="518">
        <f t="shared" ref="BS264:CS264" si="132">BS40</f>
        <v>0</v>
      </c>
      <c r="BT264" s="518">
        <f t="shared" si="132"/>
        <v>0</v>
      </c>
      <c r="BU264" s="518">
        <f t="shared" si="132"/>
        <v>0</v>
      </c>
      <c r="BV264" s="518">
        <f t="shared" si="132"/>
        <v>0</v>
      </c>
      <c r="BW264" s="518">
        <f t="shared" si="132"/>
        <v>0</v>
      </c>
      <c r="BX264" s="518">
        <f t="shared" si="132"/>
        <v>0</v>
      </c>
      <c r="BY264" s="518">
        <f t="shared" si="132"/>
        <v>0</v>
      </c>
      <c r="BZ264" s="518">
        <f t="shared" si="132"/>
        <v>0</v>
      </c>
      <c r="CA264" s="518">
        <f t="shared" si="132"/>
        <v>0</v>
      </c>
      <c r="CB264" s="518">
        <f t="shared" si="132"/>
        <v>0</v>
      </c>
      <c r="CC264" s="518">
        <f t="shared" si="132"/>
        <v>0</v>
      </c>
      <c r="CD264" s="518">
        <f t="shared" si="132"/>
        <v>0</v>
      </c>
      <c r="CE264" s="518">
        <f t="shared" si="132"/>
        <v>0</v>
      </c>
      <c r="CF264" s="518">
        <f t="shared" si="132"/>
        <v>0</v>
      </c>
      <c r="CG264" s="518">
        <f t="shared" si="132"/>
        <v>0</v>
      </c>
      <c r="CH264" s="518">
        <f t="shared" si="132"/>
        <v>0</v>
      </c>
      <c r="CI264" s="518">
        <f t="shared" si="132"/>
        <v>0</v>
      </c>
      <c r="CJ264" s="518">
        <f t="shared" si="132"/>
        <v>0</v>
      </c>
      <c r="CK264" s="518">
        <f t="shared" si="132"/>
        <v>0</v>
      </c>
      <c r="CL264" s="518">
        <f t="shared" si="132"/>
        <v>0</v>
      </c>
      <c r="CM264" s="518">
        <f t="shared" si="132"/>
        <v>0</v>
      </c>
      <c r="CN264" s="518">
        <f t="shared" si="132"/>
        <v>0</v>
      </c>
      <c r="CO264" s="518">
        <f t="shared" si="132"/>
        <v>0</v>
      </c>
      <c r="CP264" s="518">
        <f t="shared" si="132"/>
        <v>0</v>
      </c>
      <c r="CQ264" s="518">
        <f t="shared" si="132"/>
        <v>0</v>
      </c>
      <c r="CR264" s="518">
        <f t="shared" si="132"/>
        <v>0</v>
      </c>
      <c r="CS264" s="518">
        <f t="shared" si="132"/>
        <v>0</v>
      </c>
      <c r="CT264" s="70"/>
    </row>
    <row r="265" spans="3:102" s="69" customFormat="1" ht="13" hidden="1" x14ac:dyDescent="0.3">
      <c r="C265" s="89" t="str">
        <f>C44</f>
        <v>C. Total operating and maintenance costs</v>
      </c>
      <c r="D265" s="71"/>
      <c r="E265" s="517">
        <f>G265+NPV(G.Asm!$F$76,H265:INDEX(H265:CS265,RP))</f>
        <v>0</v>
      </c>
      <c r="F265" s="517">
        <f t="shared" si="126"/>
        <v>0</v>
      </c>
      <c r="G265" s="518">
        <f t="shared" ref="G265:BR265" si="133">G44</f>
        <v>0</v>
      </c>
      <c r="H265" s="518">
        <f t="shared" si="133"/>
        <v>0</v>
      </c>
      <c r="I265" s="518">
        <f t="shared" si="133"/>
        <v>0</v>
      </c>
      <c r="J265" s="518">
        <f t="shared" si="133"/>
        <v>0</v>
      </c>
      <c r="K265" s="518">
        <f t="shared" si="133"/>
        <v>0</v>
      </c>
      <c r="L265" s="518">
        <f t="shared" si="133"/>
        <v>0</v>
      </c>
      <c r="M265" s="518">
        <f t="shared" si="133"/>
        <v>0</v>
      </c>
      <c r="N265" s="518">
        <f t="shared" si="133"/>
        <v>0</v>
      </c>
      <c r="O265" s="518">
        <f t="shared" si="133"/>
        <v>0</v>
      </c>
      <c r="P265" s="518">
        <f t="shared" si="133"/>
        <v>0</v>
      </c>
      <c r="Q265" s="518">
        <f t="shared" si="133"/>
        <v>0</v>
      </c>
      <c r="R265" s="518">
        <f t="shared" si="133"/>
        <v>0</v>
      </c>
      <c r="S265" s="518">
        <f t="shared" si="133"/>
        <v>0</v>
      </c>
      <c r="T265" s="518">
        <f t="shared" si="133"/>
        <v>0</v>
      </c>
      <c r="U265" s="518">
        <f t="shared" si="133"/>
        <v>0</v>
      </c>
      <c r="V265" s="518">
        <f t="shared" si="133"/>
        <v>0</v>
      </c>
      <c r="W265" s="518">
        <f t="shared" si="133"/>
        <v>0</v>
      </c>
      <c r="X265" s="518">
        <f t="shared" si="133"/>
        <v>0</v>
      </c>
      <c r="Y265" s="518">
        <f t="shared" si="133"/>
        <v>0</v>
      </c>
      <c r="Z265" s="518">
        <f t="shared" si="133"/>
        <v>0</v>
      </c>
      <c r="AA265" s="518">
        <f t="shared" si="133"/>
        <v>0</v>
      </c>
      <c r="AB265" s="518">
        <f t="shared" si="133"/>
        <v>0</v>
      </c>
      <c r="AC265" s="518">
        <f t="shared" si="133"/>
        <v>0</v>
      </c>
      <c r="AD265" s="518">
        <f t="shared" si="133"/>
        <v>0</v>
      </c>
      <c r="AE265" s="518">
        <f t="shared" si="133"/>
        <v>0</v>
      </c>
      <c r="AF265" s="518">
        <f t="shared" si="133"/>
        <v>0</v>
      </c>
      <c r="AG265" s="518">
        <f t="shared" si="133"/>
        <v>0</v>
      </c>
      <c r="AH265" s="518">
        <f t="shared" si="133"/>
        <v>0</v>
      </c>
      <c r="AI265" s="518">
        <f t="shared" si="133"/>
        <v>0</v>
      </c>
      <c r="AJ265" s="518">
        <f t="shared" si="133"/>
        <v>0</v>
      </c>
      <c r="AK265" s="518">
        <f t="shared" si="133"/>
        <v>0</v>
      </c>
      <c r="AL265" s="518">
        <f t="shared" si="133"/>
        <v>0</v>
      </c>
      <c r="AM265" s="518">
        <f t="shared" si="133"/>
        <v>0</v>
      </c>
      <c r="AN265" s="518">
        <f t="shared" si="133"/>
        <v>0</v>
      </c>
      <c r="AO265" s="518">
        <f t="shared" si="133"/>
        <v>0</v>
      </c>
      <c r="AP265" s="518">
        <f t="shared" si="133"/>
        <v>0</v>
      </c>
      <c r="AQ265" s="518">
        <f t="shared" si="133"/>
        <v>0</v>
      </c>
      <c r="AR265" s="518">
        <f t="shared" si="133"/>
        <v>0</v>
      </c>
      <c r="AS265" s="518">
        <f t="shared" si="133"/>
        <v>0</v>
      </c>
      <c r="AT265" s="518">
        <f t="shared" si="133"/>
        <v>0</v>
      </c>
      <c r="AU265" s="518">
        <f t="shared" si="133"/>
        <v>0</v>
      </c>
      <c r="AV265" s="518">
        <f t="shared" si="133"/>
        <v>0</v>
      </c>
      <c r="AW265" s="518">
        <f t="shared" si="133"/>
        <v>0</v>
      </c>
      <c r="AX265" s="518">
        <f t="shared" si="133"/>
        <v>0</v>
      </c>
      <c r="AY265" s="518">
        <f t="shared" si="133"/>
        <v>0</v>
      </c>
      <c r="AZ265" s="518">
        <f t="shared" si="133"/>
        <v>0</v>
      </c>
      <c r="BA265" s="518">
        <f t="shared" si="133"/>
        <v>0</v>
      </c>
      <c r="BB265" s="518">
        <f t="shared" si="133"/>
        <v>0</v>
      </c>
      <c r="BC265" s="518">
        <f t="shared" si="133"/>
        <v>0</v>
      </c>
      <c r="BD265" s="518">
        <f t="shared" si="133"/>
        <v>0</v>
      </c>
      <c r="BE265" s="518">
        <f t="shared" si="133"/>
        <v>0</v>
      </c>
      <c r="BF265" s="518">
        <f t="shared" si="133"/>
        <v>0</v>
      </c>
      <c r="BG265" s="518">
        <f t="shared" si="133"/>
        <v>0</v>
      </c>
      <c r="BH265" s="518">
        <f t="shared" si="133"/>
        <v>0</v>
      </c>
      <c r="BI265" s="518">
        <f t="shared" si="133"/>
        <v>0</v>
      </c>
      <c r="BJ265" s="518">
        <f t="shared" si="133"/>
        <v>0</v>
      </c>
      <c r="BK265" s="518">
        <f t="shared" si="133"/>
        <v>0</v>
      </c>
      <c r="BL265" s="518">
        <f t="shared" si="133"/>
        <v>0</v>
      </c>
      <c r="BM265" s="518">
        <f t="shared" si="133"/>
        <v>0</v>
      </c>
      <c r="BN265" s="518">
        <f t="shared" si="133"/>
        <v>0</v>
      </c>
      <c r="BO265" s="518">
        <f t="shared" si="133"/>
        <v>0</v>
      </c>
      <c r="BP265" s="518">
        <f t="shared" si="133"/>
        <v>0</v>
      </c>
      <c r="BQ265" s="518">
        <f t="shared" si="133"/>
        <v>0</v>
      </c>
      <c r="BR265" s="518">
        <f t="shared" si="133"/>
        <v>0</v>
      </c>
      <c r="BS265" s="518">
        <f t="shared" ref="BS265:CS265" si="134">BS44</f>
        <v>0</v>
      </c>
      <c r="BT265" s="518">
        <f t="shared" si="134"/>
        <v>0</v>
      </c>
      <c r="BU265" s="518">
        <f t="shared" si="134"/>
        <v>0</v>
      </c>
      <c r="BV265" s="518">
        <f t="shared" si="134"/>
        <v>0</v>
      </c>
      <c r="BW265" s="518">
        <f t="shared" si="134"/>
        <v>0</v>
      </c>
      <c r="BX265" s="518">
        <f t="shared" si="134"/>
        <v>0</v>
      </c>
      <c r="BY265" s="518">
        <f t="shared" si="134"/>
        <v>0</v>
      </c>
      <c r="BZ265" s="518">
        <f t="shared" si="134"/>
        <v>0</v>
      </c>
      <c r="CA265" s="518">
        <f t="shared" si="134"/>
        <v>0</v>
      </c>
      <c r="CB265" s="518">
        <f t="shared" si="134"/>
        <v>0</v>
      </c>
      <c r="CC265" s="518">
        <f t="shared" si="134"/>
        <v>0</v>
      </c>
      <c r="CD265" s="518">
        <f t="shared" si="134"/>
        <v>0</v>
      </c>
      <c r="CE265" s="518">
        <f t="shared" si="134"/>
        <v>0</v>
      </c>
      <c r="CF265" s="518">
        <f t="shared" si="134"/>
        <v>0</v>
      </c>
      <c r="CG265" s="518">
        <f t="shared" si="134"/>
        <v>0</v>
      </c>
      <c r="CH265" s="518">
        <f t="shared" si="134"/>
        <v>0</v>
      </c>
      <c r="CI265" s="518">
        <f t="shared" si="134"/>
        <v>0</v>
      </c>
      <c r="CJ265" s="518">
        <f t="shared" si="134"/>
        <v>0</v>
      </c>
      <c r="CK265" s="518">
        <f t="shared" si="134"/>
        <v>0</v>
      </c>
      <c r="CL265" s="518">
        <f t="shared" si="134"/>
        <v>0</v>
      </c>
      <c r="CM265" s="518">
        <f t="shared" si="134"/>
        <v>0</v>
      </c>
      <c r="CN265" s="518">
        <f t="shared" si="134"/>
        <v>0</v>
      </c>
      <c r="CO265" s="518">
        <f t="shared" si="134"/>
        <v>0</v>
      </c>
      <c r="CP265" s="518">
        <f t="shared" si="134"/>
        <v>0</v>
      </c>
      <c r="CQ265" s="518">
        <f t="shared" si="134"/>
        <v>0</v>
      </c>
      <c r="CR265" s="518">
        <f t="shared" si="134"/>
        <v>0</v>
      </c>
      <c r="CS265" s="518">
        <f t="shared" si="134"/>
        <v>0</v>
      </c>
      <c r="CT265" s="70"/>
    </row>
    <row r="266" spans="3:102" s="69" customFormat="1" ht="13" hidden="1" x14ac:dyDescent="0.3">
      <c r="C266" s="89" t="str">
        <f>C71</f>
        <v>F. Total revenues</v>
      </c>
      <c r="D266" s="71"/>
      <c r="E266" s="517">
        <f>G266+NPV(G.Asm!$F$76,H266:INDEX(H266:CS266,RP))</f>
        <v>0</v>
      </c>
      <c r="F266" s="517">
        <f t="shared" si="126"/>
        <v>0</v>
      </c>
      <c r="G266" s="518">
        <f t="shared" ref="G266:BR266" si="135">G71</f>
        <v>0</v>
      </c>
      <c r="H266" s="518">
        <f t="shared" si="135"/>
        <v>0</v>
      </c>
      <c r="I266" s="518">
        <f t="shared" si="135"/>
        <v>0</v>
      </c>
      <c r="J266" s="518">
        <f t="shared" si="135"/>
        <v>0</v>
      </c>
      <c r="K266" s="518">
        <f t="shared" si="135"/>
        <v>0</v>
      </c>
      <c r="L266" s="518">
        <f t="shared" si="135"/>
        <v>0</v>
      </c>
      <c r="M266" s="518">
        <f t="shared" si="135"/>
        <v>0</v>
      </c>
      <c r="N266" s="518">
        <f t="shared" si="135"/>
        <v>0</v>
      </c>
      <c r="O266" s="518">
        <f t="shared" si="135"/>
        <v>0</v>
      </c>
      <c r="P266" s="518">
        <f t="shared" si="135"/>
        <v>0</v>
      </c>
      <c r="Q266" s="518">
        <f t="shared" si="135"/>
        <v>0</v>
      </c>
      <c r="R266" s="518">
        <f t="shared" si="135"/>
        <v>0</v>
      </c>
      <c r="S266" s="518">
        <f t="shared" si="135"/>
        <v>0</v>
      </c>
      <c r="T266" s="518">
        <f t="shared" si="135"/>
        <v>0</v>
      </c>
      <c r="U266" s="518">
        <f t="shared" si="135"/>
        <v>0</v>
      </c>
      <c r="V266" s="518">
        <f t="shared" si="135"/>
        <v>0</v>
      </c>
      <c r="W266" s="518">
        <f t="shared" si="135"/>
        <v>0</v>
      </c>
      <c r="X266" s="518">
        <f t="shared" si="135"/>
        <v>0</v>
      </c>
      <c r="Y266" s="518">
        <f t="shared" si="135"/>
        <v>0</v>
      </c>
      <c r="Z266" s="518">
        <f t="shared" si="135"/>
        <v>0</v>
      </c>
      <c r="AA266" s="518">
        <f t="shared" si="135"/>
        <v>0</v>
      </c>
      <c r="AB266" s="518">
        <f t="shared" si="135"/>
        <v>0</v>
      </c>
      <c r="AC266" s="518">
        <f t="shared" si="135"/>
        <v>0</v>
      </c>
      <c r="AD266" s="518">
        <f t="shared" si="135"/>
        <v>0</v>
      </c>
      <c r="AE266" s="518">
        <f t="shared" si="135"/>
        <v>0</v>
      </c>
      <c r="AF266" s="518">
        <f t="shared" si="135"/>
        <v>0</v>
      </c>
      <c r="AG266" s="518">
        <f t="shared" si="135"/>
        <v>0</v>
      </c>
      <c r="AH266" s="518">
        <f t="shared" si="135"/>
        <v>0</v>
      </c>
      <c r="AI266" s="518">
        <f t="shared" si="135"/>
        <v>0</v>
      </c>
      <c r="AJ266" s="518">
        <f t="shared" si="135"/>
        <v>0</v>
      </c>
      <c r="AK266" s="518">
        <f t="shared" si="135"/>
        <v>0</v>
      </c>
      <c r="AL266" s="518">
        <f t="shared" si="135"/>
        <v>0</v>
      </c>
      <c r="AM266" s="518">
        <f t="shared" si="135"/>
        <v>0</v>
      </c>
      <c r="AN266" s="518">
        <f t="shared" si="135"/>
        <v>0</v>
      </c>
      <c r="AO266" s="518">
        <f t="shared" si="135"/>
        <v>0</v>
      </c>
      <c r="AP266" s="518">
        <f t="shared" si="135"/>
        <v>0</v>
      </c>
      <c r="AQ266" s="518">
        <f t="shared" si="135"/>
        <v>0</v>
      </c>
      <c r="AR266" s="518">
        <f t="shared" si="135"/>
        <v>0</v>
      </c>
      <c r="AS266" s="518">
        <f t="shared" si="135"/>
        <v>0</v>
      </c>
      <c r="AT266" s="518">
        <f t="shared" si="135"/>
        <v>0</v>
      </c>
      <c r="AU266" s="518">
        <f t="shared" si="135"/>
        <v>0</v>
      </c>
      <c r="AV266" s="518">
        <f t="shared" si="135"/>
        <v>0</v>
      </c>
      <c r="AW266" s="518">
        <f t="shared" si="135"/>
        <v>0</v>
      </c>
      <c r="AX266" s="518">
        <f t="shared" si="135"/>
        <v>0</v>
      </c>
      <c r="AY266" s="518">
        <f t="shared" si="135"/>
        <v>0</v>
      </c>
      <c r="AZ266" s="518">
        <f t="shared" si="135"/>
        <v>0</v>
      </c>
      <c r="BA266" s="518">
        <f t="shared" si="135"/>
        <v>0</v>
      </c>
      <c r="BB266" s="518">
        <f t="shared" si="135"/>
        <v>0</v>
      </c>
      <c r="BC266" s="518">
        <f t="shared" si="135"/>
        <v>0</v>
      </c>
      <c r="BD266" s="518">
        <f t="shared" si="135"/>
        <v>0</v>
      </c>
      <c r="BE266" s="518">
        <f t="shared" si="135"/>
        <v>0</v>
      </c>
      <c r="BF266" s="518">
        <f t="shared" si="135"/>
        <v>0</v>
      </c>
      <c r="BG266" s="518">
        <f t="shared" si="135"/>
        <v>0</v>
      </c>
      <c r="BH266" s="518">
        <f t="shared" si="135"/>
        <v>0</v>
      </c>
      <c r="BI266" s="518">
        <f t="shared" si="135"/>
        <v>0</v>
      </c>
      <c r="BJ266" s="518">
        <f t="shared" si="135"/>
        <v>0</v>
      </c>
      <c r="BK266" s="518">
        <f t="shared" si="135"/>
        <v>0</v>
      </c>
      <c r="BL266" s="518">
        <f t="shared" si="135"/>
        <v>0</v>
      </c>
      <c r="BM266" s="518">
        <f t="shared" si="135"/>
        <v>0</v>
      </c>
      <c r="BN266" s="518">
        <f t="shared" si="135"/>
        <v>0</v>
      </c>
      <c r="BO266" s="518">
        <f t="shared" si="135"/>
        <v>0</v>
      </c>
      <c r="BP266" s="518">
        <f t="shared" si="135"/>
        <v>0</v>
      </c>
      <c r="BQ266" s="518">
        <f t="shared" si="135"/>
        <v>0</v>
      </c>
      <c r="BR266" s="518">
        <f t="shared" si="135"/>
        <v>0</v>
      </c>
      <c r="BS266" s="518">
        <f t="shared" ref="BS266:CS266" si="136">BS71</f>
        <v>0</v>
      </c>
      <c r="BT266" s="518">
        <f t="shared" si="136"/>
        <v>0</v>
      </c>
      <c r="BU266" s="518">
        <f t="shared" si="136"/>
        <v>0</v>
      </c>
      <c r="BV266" s="518">
        <f t="shared" si="136"/>
        <v>0</v>
      </c>
      <c r="BW266" s="518">
        <f t="shared" si="136"/>
        <v>0</v>
      </c>
      <c r="BX266" s="518">
        <f t="shared" si="136"/>
        <v>0</v>
      </c>
      <c r="BY266" s="518">
        <f t="shared" si="136"/>
        <v>0</v>
      </c>
      <c r="BZ266" s="518">
        <f t="shared" si="136"/>
        <v>0</v>
      </c>
      <c r="CA266" s="518">
        <f t="shared" si="136"/>
        <v>0</v>
      </c>
      <c r="CB266" s="518">
        <f t="shared" si="136"/>
        <v>0</v>
      </c>
      <c r="CC266" s="518">
        <f t="shared" si="136"/>
        <v>0</v>
      </c>
      <c r="CD266" s="518">
        <f t="shared" si="136"/>
        <v>0</v>
      </c>
      <c r="CE266" s="518">
        <f t="shared" si="136"/>
        <v>0</v>
      </c>
      <c r="CF266" s="518">
        <f t="shared" si="136"/>
        <v>0</v>
      </c>
      <c r="CG266" s="518">
        <f t="shared" si="136"/>
        <v>0</v>
      </c>
      <c r="CH266" s="518">
        <f t="shared" si="136"/>
        <v>0</v>
      </c>
      <c r="CI266" s="518">
        <f t="shared" si="136"/>
        <v>0</v>
      </c>
      <c r="CJ266" s="518">
        <f t="shared" si="136"/>
        <v>0</v>
      </c>
      <c r="CK266" s="518">
        <f t="shared" si="136"/>
        <v>0</v>
      </c>
      <c r="CL266" s="518">
        <f t="shared" si="136"/>
        <v>0</v>
      </c>
      <c r="CM266" s="518">
        <f t="shared" si="136"/>
        <v>0</v>
      </c>
      <c r="CN266" s="518">
        <f t="shared" si="136"/>
        <v>0</v>
      </c>
      <c r="CO266" s="518">
        <f t="shared" si="136"/>
        <v>0</v>
      </c>
      <c r="CP266" s="518">
        <f t="shared" si="136"/>
        <v>0</v>
      </c>
      <c r="CQ266" s="518">
        <f t="shared" si="136"/>
        <v>0</v>
      </c>
      <c r="CR266" s="518">
        <f t="shared" si="136"/>
        <v>0</v>
      </c>
      <c r="CS266" s="518">
        <f t="shared" si="136"/>
        <v>0</v>
      </c>
      <c r="CT266" s="70"/>
    </row>
    <row r="267" spans="3:102" s="69" customFormat="1" ht="13" hidden="1" x14ac:dyDescent="0.3">
      <c r="C267" s="89" t="str">
        <f>"VAT of "&amp;C10</f>
        <v>VAT of A.1. Total Initial investment costs</v>
      </c>
      <c r="D267" s="71"/>
      <c r="E267" s="517">
        <f>G267+NPV(G.Asm!$F$76,H267:INDEX(H267:CS267,RP))</f>
        <v>0</v>
      </c>
      <c r="F267" s="517">
        <f t="shared" si="126"/>
        <v>0</v>
      </c>
      <c r="G267" s="518">
        <f>G10*G.Asm!$F$38*G$152</f>
        <v>0</v>
      </c>
      <c r="H267" s="518">
        <f>H10*G.Asm!$F$38*H$152</f>
        <v>0</v>
      </c>
      <c r="I267" s="518">
        <f>I10*G.Asm!$F$38*I$152</f>
        <v>0</v>
      </c>
      <c r="J267" s="518">
        <f>J10*G.Asm!$F$38*J$152</f>
        <v>0</v>
      </c>
      <c r="K267" s="518">
        <f>K10*G.Asm!$F$38*K$152</f>
        <v>0</v>
      </c>
      <c r="L267" s="518">
        <f>L10*G.Asm!$F$38*L$152</f>
        <v>0</v>
      </c>
      <c r="M267" s="518">
        <f>M10*G.Asm!$F$38*M$152</f>
        <v>0</v>
      </c>
      <c r="N267" s="518">
        <f>N10*G.Asm!$F$38*N$152</f>
        <v>0</v>
      </c>
      <c r="O267" s="518">
        <f>O10*G.Asm!$F$38*O$152</f>
        <v>0</v>
      </c>
      <c r="P267" s="518">
        <f>P10*G.Asm!$F$38*P$152</f>
        <v>0</v>
      </c>
      <c r="Q267" s="518">
        <f>Q10*G.Asm!$F$38*Q$152</f>
        <v>0</v>
      </c>
      <c r="R267" s="518">
        <f>R10*G.Asm!$F$38*R$152</f>
        <v>0</v>
      </c>
      <c r="S267" s="518">
        <f>S10*G.Asm!$F$38*S$152</f>
        <v>0</v>
      </c>
      <c r="T267" s="518">
        <f>T10*G.Asm!$F$38*T$152</f>
        <v>0</v>
      </c>
      <c r="U267" s="518">
        <f>U10*G.Asm!$F$38*U$152</f>
        <v>0</v>
      </c>
      <c r="V267" s="518">
        <f>V10*G.Asm!$F$38*V$152</f>
        <v>0</v>
      </c>
      <c r="W267" s="518">
        <f>W10*G.Asm!$F$38*W$152</f>
        <v>0</v>
      </c>
      <c r="X267" s="518">
        <f>X10*G.Asm!$F$38*X$152</f>
        <v>0</v>
      </c>
      <c r="Y267" s="518">
        <f>Y10*G.Asm!$F$38*Y$152</f>
        <v>0</v>
      </c>
      <c r="Z267" s="518">
        <f>Z10*G.Asm!$F$38*Z$152</f>
        <v>0</v>
      </c>
      <c r="AA267" s="518">
        <f>AA10*G.Asm!$F$38*AA$152</f>
        <v>0</v>
      </c>
      <c r="AB267" s="518">
        <f>AB10*G.Asm!$F$38*AB$152</f>
        <v>0</v>
      </c>
      <c r="AC267" s="518">
        <f>AC10*G.Asm!$F$38*AC$152</f>
        <v>0</v>
      </c>
      <c r="AD267" s="518">
        <f>AD10*G.Asm!$F$38*AD$152</f>
        <v>0</v>
      </c>
      <c r="AE267" s="518">
        <f>AE10*G.Asm!$F$38*AE$152</f>
        <v>0</v>
      </c>
      <c r="AF267" s="518">
        <f>AF10*G.Asm!$F$38*AF$152</f>
        <v>0</v>
      </c>
      <c r="AG267" s="518">
        <f>AG10*G.Asm!$F$38*AG$152</f>
        <v>0</v>
      </c>
      <c r="AH267" s="518">
        <f>AH10*G.Asm!$F$38*AH$152</f>
        <v>0</v>
      </c>
      <c r="AI267" s="518">
        <f>AI10*G.Asm!$F$38*AI$152</f>
        <v>0</v>
      </c>
      <c r="AJ267" s="518">
        <f>AJ10*G.Asm!$F$38*AJ$152</f>
        <v>0</v>
      </c>
      <c r="AK267" s="518">
        <f>AK10*G.Asm!$F$38*AK$152</f>
        <v>0</v>
      </c>
      <c r="AL267" s="518">
        <f>AL10*G.Asm!$F$38*AL$152</f>
        <v>0</v>
      </c>
      <c r="AM267" s="518">
        <f>AM10*G.Asm!$F$38*AM$152</f>
        <v>0</v>
      </c>
      <c r="AN267" s="518">
        <f>AN10*G.Asm!$F$38*AN$152</f>
        <v>0</v>
      </c>
      <c r="AO267" s="518">
        <f>AO10*G.Asm!$F$38*AO$152</f>
        <v>0</v>
      </c>
      <c r="AP267" s="518">
        <f>AP10*G.Asm!$F$38*AP$152</f>
        <v>0</v>
      </c>
      <c r="AQ267" s="518">
        <f>AQ10*G.Asm!$F$38*AQ$152</f>
        <v>0</v>
      </c>
      <c r="AR267" s="518">
        <f>AR10*G.Asm!$F$38*AR$152</f>
        <v>0</v>
      </c>
      <c r="AS267" s="518">
        <f>AS10*G.Asm!$F$38*AS$152</f>
        <v>0</v>
      </c>
      <c r="AT267" s="518">
        <f>AT10*G.Asm!$F$38*AT$152</f>
        <v>0</v>
      </c>
      <c r="AU267" s="518">
        <f>AU10*G.Asm!$F$38*AU$152</f>
        <v>0</v>
      </c>
      <c r="AV267" s="518">
        <f>AV10*G.Asm!$F$38*AV$152</f>
        <v>0</v>
      </c>
      <c r="AW267" s="518">
        <f>AW10*G.Asm!$F$38*AW$152</f>
        <v>0</v>
      </c>
      <c r="AX267" s="518">
        <f>AX10*G.Asm!$F$38*AX$152</f>
        <v>0</v>
      </c>
      <c r="AY267" s="518">
        <f>AY10*G.Asm!$F$38*AY$152</f>
        <v>0</v>
      </c>
      <c r="AZ267" s="518">
        <f>AZ10*G.Asm!$F$38*AZ$152</f>
        <v>0</v>
      </c>
      <c r="BA267" s="518">
        <f>BA10*G.Asm!$F$38*BA$152</f>
        <v>0</v>
      </c>
      <c r="BB267" s="518">
        <f>BB10*G.Asm!$F$38*BB$152</f>
        <v>0</v>
      </c>
      <c r="BC267" s="518">
        <f>BC10*G.Asm!$F$38*BC$152</f>
        <v>0</v>
      </c>
      <c r="BD267" s="518">
        <f>BD10*G.Asm!$F$38*BD$152</f>
        <v>0</v>
      </c>
      <c r="BE267" s="518">
        <f>BE10*G.Asm!$F$38*BE$152</f>
        <v>0</v>
      </c>
      <c r="BF267" s="518">
        <f>BF10*G.Asm!$F$38*BF$152</f>
        <v>0</v>
      </c>
      <c r="BG267" s="518">
        <f>BG10*G.Asm!$F$38*BG$152</f>
        <v>0</v>
      </c>
      <c r="BH267" s="518">
        <f>BH10*G.Asm!$F$38*BH$152</f>
        <v>0</v>
      </c>
      <c r="BI267" s="518">
        <f>BI10*G.Asm!$F$38*BI$152</f>
        <v>0</v>
      </c>
      <c r="BJ267" s="518">
        <f>BJ10*G.Asm!$F$38*BJ$152</f>
        <v>0</v>
      </c>
      <c r="BK267" s="518">
        <f>BK10*G.Asm!$F$38*BK$152</f>
        <v>0</v>
      </c>
      <c r="BL267" s="518">
        <f>BL10*G.Asm!$F$38*BL$152</f>
        <v>0</v>
      </c>
      <c r="BM267" s="518">
        <f>BM10*G.Asm!$F$38*BM$152</f>
        <v>0</v>
      </c>
      <c r="BN267" s="518">
        <f>BN10*G.Asm!$F$38*BN$152</f>
        <v>0</v>
      </c>
      <c r="BO267" s="518">
        <f>BO10*G.Asm!$F$38*BO$152</f>
        <v>0</v>
      </c>
      <c r="BP267" s="518">
        <f>BP10*G.Asm!$F$38*BP$152</f>
        <v>0</v>
      </c>
      <c r="BQ267" s="518">
        <f>BQ10*G.Asm!$F$38*BQ$152</f>
        <v>0</v>
      </c>
      <c r="BR267" s="518">
        <f>BR10*G.Asm!$F$38*BR$152</f>
        <v>0</v>
      </c>
      <c r="BS267" s="518">
        <f>BS10*G.Asm!$F$38*BS$152</f>
        <v>0</v>
      </c>
      <c r="BT267" s="518">
        <f>BT10*G.Asm!$F$38*BT$152</f>
        <v>0</v>
      </c>
      <c r="BU267" s="518">
        <f>BU10*G.Asm!$F$38*BU$152</f>
        <v>0</v>
      </c>
      <c r="BV267" s="518">
        <f>BV10*G.Asm!$F$38*BV$152</f>
        <v>0</v>
      </c>
      <c r="BW267" s="518">
        <f>BW10*G.Asm!$F$38*BW$152</f>
        <v>0</v>
      </c>
      <c r="BX267" s="518">
        <f>BX10*G.Asm!$F$38*BX$152</f>
        <v>0</v>
      </c>
      <c r="BY267" s="518">
        <f>BY10*G.Asm!$F$38*BY$152</f>
        <v>0</v>
      </c>
      <c r="BZ267" s="518">
        <f>BZ10*G.Asm!$F$38*BZ$152</f>
        <v>0</v>
      </c>
      <c r="CA267" s="518">
        <f>CA10*G.Asm!$F$38*CA$152</f>
        <v>0</v>
      </c>
      <c r="CB267" s="518">
        <f>CB10*G.Asm!$F$38*CB$152</f>
        <v>0</v>
      </c>
      <c r="CC267" s="518">
        <f>CC10*G.Asm!$F$38*CC$152</f>
        <v>0</v>
      </c>
      <c r="CD267" s="518">
        <f>CD10*G.Asm!$F$38*CD$152</f>
        <v>0</v>
      </c>
      <c r="CE267" s="518">
        <f>CE10*G.Asm!$F$38*CE$152</f>
        <v>0</v>
      </c>
      <c r="CF267" s="518">
        <f>CF10*G.Asm!$F$38*CF$152</f>
        <v>0</v>
      </c>
      <c r="CG267" s="518">
        <f>CG10*G.Asm!$F$38*CG$152</f>
        <v>0</v>
      </c>
      <c r="CH267" s="518">
        <f>CH10*G.Asm!$F$38*CH$152</f>
        <v>0</v>
      </c>
      <c r="CI267" s="518">
        <f>CI10*G.Asm!$F$38*CI$152</f>
        <v>0</v>
      </c>
      <c r="CJ267" s="518">
        <f>CJ10*G.Asm!$F$38*CJ$152</f>
        <v>0</v>
      </c>
      <c r="CK267" s="518">
        <f>CK10*G.Asm!$F$38*CK$152</f>
        <v>0</v>
      </c>
      <c r="CL267" s="518">
        <f>CL10*G.Asm!$F$38*CL$152</f>
        <v>0</v>
      </c>
      <c r="CM267" s="518">
        <f>CM10*G.Asm!$F$38*CM$152</f>
        <v>0</v>
      </c>
      <c r="CN267" s="518">
        <f>CN10*G.Asm!$F$38*CN$152</f>
        <v>0</v>
      </c>
      <c r="CO267" s="518">
        <f>CO10*G.Asm!$F$38*CO$152</f>
        <v>0</v>
      </c>
      <c r="CP267" s="518">
        <f>CP10*G.Asm!$F$38*CP$152</f>
        <v>0</v>
      </c>
      <c r="CQ267" s="518">
        <f>CQ10*G.Asm!$F$38*CQ$152</f>
        <v>0</v>
      </c>
      <c r="CR267" s="518">
        <f>CR10*G.Asm!$F$38*CR$152</f>
        <v>0</v>
      </c>
      <c r="CS267" s="518">
        <f>CS10*G.Asm!$F$38*CS$152</f>
        <v>0</v>
      </c>
      <c r="CT267" s="70"/>
    </row>
    <row r="268" spans="3:102" s="69" customFormat="1" ht="13" hidden="1" x14ac:dyDescent="0.3">
      <c r="C268" s="89" t="str">
        <f>"VAT of "&amp;C26</f>
        <v>VAT of A.2. Total replacement costs (reinvestment costs)</v>
      </c>
      <c r="D268" s="71"/>
      <c r="E268" s="517">
        <f>G268+NPV(G.Asm!$F$76,H268:INDEX(H268:CS268,RP))</f>
        <v>0</v>
      </c>
      <c r="F268" s="517">
        <f t="shared" si="126"/>
        <v>0</v>
      </c>
      <c r="G268" s="518">
        <f>G26*G.Asm!$F$38*G$152</f>
        <v>0</v>
      </c>
      <c r="H268" s="518">
        <f>H26*G.Asm!$F$38*H$152</f>
        <v>0</v>
      </c>
      <c r="I268" s="518">
        <f>I26*G.Asm!$F$38*I$152</f>
        <v>0</v>
      </c>
      <c r="J268" s="518">
        <f>J26*G.Asm!$F$38*J$152</f>
        <v>0</v>
      </c>
      <c r="K268" s="518">
        <f>K26*G.Asm!$F$38*K$152</f>
        <v>0</v>
      </c>
      <c r="L268" s="518">
        <f>L26*G.Asm!$F$38*L$152</f>
        <v>0</v>
      </c>
      <c r="M268" s="518">
        <f>M26*G.Asm!$F$38*M$152</f>
        <v>0</v>
      </c>
      <c r="N268" s="518">
        <f>N26*G.Asm!$F$38*N$152</f>
        <v>0</v>
      </c>
      <c r="O268" s="518">
        <f>O26*G.Asm!$F$38*O$152</f>
        <v>0</v>
      </c>
      <c r="P268" s="518">
        <f>P26*G.Asm!$F$38*P$152</f>
        <v>0</v>
      </c>
      <c r="Q268" s="518">
        <f>Q26*G.Asm!$F$38*Q$152</f>
        <v>0</v>
      </c>
      <c r="R268" s="518">
        <f>R26*G.Asm!$F$38*R$152</f>
        <v>0</v>
      </c>
      <c r="S268" s="518">
        <f>S26*G.Asm!$F$38*S$152</f>
        <v>0</v>
      </c>
      <c r="T268" s="518">
        <f>T26*G.Asm!$F$38*T$152</f>
        <v>0</v>
      </c>
      <c r="U268" s="518">
        <f>U26*G.Asm!$F$38*U$152</f>
        <v>0</v>
      </c>
      <c r="V268" s="518">
        <f>V26*G.Asm!$F$38*V$152</f>
        <v>0</v>
      </c>
      <c r="W268" s="518">
        <f>W26*G.Asm!$F$38*W$152</f>
        <v>0</v>
      </c>
      <c r="X268" s="518">
        <f>X26*G.Asm!$F$38*X$152</f>
        <v>0</v>
      </c>
      <c r="Y268" s="518">
        <f>Y26*G.Asm!$F$38*Y$152</f>
        <v>0</v>
      </c>
      <c r="Z268" s="518">
        <f>Z26*G.Asm!$F$38*Z$152</f>
        <v>0</v>
      </c>
      <c r="AA268" s="518">
        <f>AA26*G.Asm!$F$38*AA$152</f>
        <v>0</v>
      </c>
      <c r="AB268" s="518">
        <f>AB26*G.Asm!$F$38*AB$152</f>
        <v>0</v>
      </c>
      <c r="AC268" s="518">
        <f>AC26*G.Asm!$F$38*AC$152</f>
        <v>0</v>
      </c>
      <c r="AD268" s="518">
        <f>AD26*G.Asm!$F$38*AD$152</f>
        <v>0</v>
      </c>
      <c r="AE268" s="518">
        <f>AE26*G.Asm!$F$38*AE$152</f>
        <v>0</v>
      </c>
      <c r="AF268" s="518">
        <f>AF26*G.Asm!$F$38*AF$152</f>
        <v>0</v>
      </c>
      <c r="AG268" s="518">
        <f>AG26*G.Asm!$F$38*AG$152</f>
        <v>0</v>
      </c>
      <c r="AH268" s="518">
        <f>AH26*G.Asm!$F$38*AH$152</f>
        <v>0</v>
      </c>
      <c r="AI268" s="518">
        <f>AI26*G.Asm!$F$38*AI$152</f>
        <v>0</v>
      </c>
      <c r="AJ268" s="518">
        <f>AJ26*G.Asm!$F$38*AJ$152</f>
        <v>0</v>
      </c>
      <c r="AK268" s="518">
        <f>AK26*G.Asm!$F$38*AK$152</f>
        <v>0</v>
      </c>
      <c r="AL268" s="518">
        <f>AL26*G.Asm!$F$38*AL$152</f>
        <v>0</v>
      </c>
      <c r="AM268" s="518">
        <f>AM26*G.Asm!$F$38*AM$152</f>
        <v>0</v>
      </c>
      <c r="AN268" s="518">
        <f>AN26*G.Asm!$F$38*AN$152</f>
        <v>0</v>
      </c>
      <c r="AO268" s="518">
        <f>AO26*G.Asm!$F$38*AO$152</f>
        <v>0</v>
      </c>
      <c r="AP268" s="518">
        <f>AP26*G.Asm!$F$38*AP$152</f>
        <v>0</v>
      </c>
      <c r="AQ268" s="518">
        <f>AQ26*G.Asm!$F$38*AQ$152</f>
        <v>0</v>
      </c>
      <c r="AR268" s="518">
        <f>AR26*G.Asm!$F$38*AR$152</f>
        <v>0</v>
      </c>
      <c r="AS268" s="518">
        <f>AS26*G.Asm!$F$38*AS$152</f>
        <v>0</v>
      </c>
      <c r="AT268" s="518">
        <f>AT26*G.Asm!$F$38*AT$152</f>
        <v>0</v>
      </c>
      <c r="AU268" s="518">
        <f>AU26*G.Asm!$F$38*AU$152</f>
        <v>0</v>
      </c>
      <c r="AV268" s="518">
        <f>AV26*G.Asm!$F$38*AV$152</f>
        <v>0</v>
      </c>
      <c r="AW268" s="518">
        <f>AW26*G.Asm!$F$38*AW$152</f>
        <v>0</v>
      </c>
      <c r="AX268" s="518">
        <f>AX26*G.Asm!$F$38*AX$152</f>
        <v>0</v>
      </c>
      <c r="AY268" s="518">
        <f>AY26*G.Asm!$F$38*AY$152</f>
        <v>0</v>
      </c>
      <c r="AZ268" s="518">
        <f>AZ26*G.Asm!$F$38*AZ$152</f>
        <v>0</v>
      </c>
      <c r="BA268" s="518">
        <f>BA26*G.Asm!$F$38*BA$152</f>
        <v>0</v>
      </c>
      <c r="BB268" s="518">
        <f>BB26*G.Asm!$F$38*BB$152</f>
        <v>0</v>
      </c>
      <c r="BC268" s="518">
        <f>BC26*G.Asm!$F$38*BC$152</f>
        <v>0</v>
      </c>
      <c r="BD268" s="518">
        <f>BD26*G.Asm!$F$38*BD$152</f>
        <v>0</v>
      </c>
      <c r="BE268" s="518">
        <f>BE26*G.Asm!$F$38*BE$152</f>
        <v>0</v>
      </c>
      <c r="BF268" s="518">
        <f>BF26*G.Asm!$F$38*BF$152</f>
        <v>0</v>
      </c>
      <c r="BG268" s="518">
        <f>BG26*G.Asm!$F$38*BG$152</f>
        <v>0</v>
      </c>
      <c r="BH268" s="518">
        <f>BH26*G.Asm!$F$38*BH$152</f>
        <v>0</v>
      </c>
      <c r="BI268" s="518">
        <f>BI26*G.Asm!$F$38*BI$152</f>
        <v>0</v>
      </c>
      <c r="BJ268" s="518">
        <f>BJ26*G.Asm!$F$38*BJ$152</f>
        <v>0</v>
      </c>
      <c r="BK268" s="518">
        <f>BK26*G.Asm!$F$38*BK$152</f>
        <v>0</v>
      </c>
      <c r="BL268" s="518">
        <f>BL26*G.Asm!$F$38*BL$152</f>
        <v>0</v>
      </c>
      <c r="BM268" s="518">
        <f>BM26*G.Asm!$F$38*BM$152</f>
        <v>0</v>
      </c>
      <c r="BN268" s="518">
        <f>BN26*G.Asm!$F$38*BN$152</f>
        <v>0</v>
      </c>
      <c r="BO268" s="518">
        <f>BO26*G.Asm!$F$38*BO$152</f>
        <v>0</v>
      </c>
      <c r="BP268" s="518">
        <f>BP26*G.Asm!$F$38*BP$152</f>
        <v>0</v>
      </c>
      <c r="BQ268" s="518">
        <f>BQ26*G.Asm!$F$38*BQ$152</f>
        <v>0</v>
      </c>
      <c r="BR268" s="518">
        <f>BR26*G.Asm!$F$38*BR$152</f>
        <v>0</v>
      </c>
      <c r="BS268" s="518">
        <f>BS26*G.Asm!$F$38*BS$152</f>
        <v>0</v>
      </c>
      <c r="BT268" s="518">
        <f>BT26*G.Asm!$F$38*BT$152</f>
        <v>0</v>
      </c>
      <c r="BU268" s="518">
        <f>BU26*G.Asm!$F$38*BU$152</f>
        <v>0</v>
      </c>
      <c r="BV268" s="518">
        <f>BV26*G.Asm!$F$38*BV$152</f>
        <v>0</v>
      </c>
      <c r="BW268" s="518">
        <f>BW26*G.Asm!$F$38*BW$152</f>
        <v>0</v>
      </c>
      <c r="BX268" s="518">
        <f>BX26*G.Asm!$F$38*BX$152</f>
        <v>0</v>
      </c>
      <c r="BY268" s="518">
        <f>BY26*G.Asm!$F$38*BY$152</f>
        <v>0</v>
      </c>
      <c r="BZ268" s="518">
        <f>BZ26*G.Asm!$F$38*BZ$152</f>
        <v>0</v>
      </c>
      <c r="CA268" s="518">
        <f>CA26*G.Asm!$F$38*CA$152</f>
        <v>0</v>
      </c>
      <c r="CB268" s="518">
        <f>CB26*G.Asm!$F$38*CB$152</f>
        <v>0</v>
      </c>
      <c r="CC268" s="518">
        <f>CC26*G.Asm!$F$38*CC$152</f>
        <v>0</v>
      </c>
      <c r="CD268" s="518">
        <f>CD26*G.Asm!$F$38*CD$152</f>
        <v>0</v>
      </c>
      <c r="CE268" s="518">
        <f>CE26*G.Asm!$F$38*CE$152</f>
        <v>0</v>
      </c>
      <c r="CF268" s="518">
        <f>CF26*G.Asm!$F$38*CF$152</f>
        <v>0</v>
      </c>
      <c r="CG268" s="518">
        <f>CG26*G.Asm!$F$38*CG$152</f>
        <v>0</v>
      </c>
      <c r="CH268" s="518">
        <f>CH26*G.Asm!$F$38*CH$152</f>
        <v>0</v>
      </c>
      <c r="CI268" s="518">
        <f>CI26*G.Asm!$F$38*CI$152</f>
        <v>0</v>
      </c>
      <c r="CJ268" s="518">
        <f>CJ26*G.Asm!$F$38*CJ$152</f>
        <v>0</v>
      </c>
      <c r="CK268" s="518">
        <f>CK26*G.Asm!$F$38*CK$152</f>
        <v>0</v>
      </c>
      <c r="CL268" s="518">
        <f>CL26*G.Asm!$F$38*CL$152</f>
        <v>0</v>
      </c>
      <c r="CM268" s="518">
        <f>CM26*G.Asm!$F$38*CM$152</f>
        <v>0</v>
      </c>
      <c r="CN268" s="518">
        <f>CN26*G.Asm!$F$38*CN$152</f>
        <v>0</v>
      </c>
      <c r="CO268" s="518">
        <f>CO26*G.Asm!$F$38*CO$152</f>
        <v>0</v>
      </c>
      <c r="CP268" s="518">
        <f>CP26*G.Asm!$F$38*CP$152</f>
        <v>0</v>
      </c>
      <c r="CQ268" s="518">
        <f>CQ26*G.Asm!$F$38*CQ$152</f>
        <v>0</v>
      </c>
      <c r="CR268" s="518">
        <f>CR26*G.Asm!$F$38*CR$152</f>
        <v>0</v>
      </c>
      <c r="CS268" s="518">
        <f>CS26*G.Asm!$F$38*CS$152</f>
        <v>0</v>
      </c>
      <c r="CT268" s="70"/>
    </row>
    <row r="269" spans="3:102" s="5" customFormat="1" ht="13" hidden="1" x14ac:dyDescent="0.3">
      <c r="C269" s="89" t="str">
        <f>C256</f>
        <v>VAT of B. Residual value</v>
      </c>
      <c r="D269" s="3"/>
      <c r="E269" s="517">
        <f>G269+NPV(G.Asm!$F$76,H269:INDEX(H269:CS269,RP))</f>
        <v>0</v>
      </c>
      <c r="F269" s="517">
        <f t="shared" si="126"/>
        <v>0</v>
      </c>
      <c r="G269" s="518">
        <f t="shared" ref="G269:BR270" si="137">G256</f>
        <v>0</v>
      </c>
      <c r="H269" s="518">
        <f t="shared" si="137"/>
        <v>0</v>
      </c>
      <c r="I269" s="518">
        <f t="shared" si="137"/>
        <v>0</v>
      </c>
      <c r="J269" s="518">
        <f t="shared" si="137"/>
        <v>0</v>
      </c>
      <c r="K269" s="518">
        <f t="shared" si="137"/>
        <v>0</v>
      </c>
      <c r="L269" s="518">
        <f t="shared" si="137"/>
        <v>0</v>
      </c>
      <c r="M269" s="518">
        <f t="shared" si="137"/>
        <v>0</v>
      </c>
      <c r="N269" s="518">
        <f t="shared" si="137"/>
        <v>0</v>
      </c>
      <c r="O269" s="518">
        <f t="shared" si="137"/>
        <v>0</v>
      </c>
      <c r="P269" s="518">
        <f t="shared" si="137"/>
        <v>0</v>
      </c>
      <c r="Q269" s="518">
        <f t="shared" si="137"/>
        <v>0</v>
      </c>
      <c r="R269" s="518">
        <f t="shared" si="137"/>
        <v>0</v>
      </c>
      <c r="S269" s="518">
        <f t="shared" si="137"/>
        <v>0</v>
      </c>
      <c r="T269" s="518">
        <f t="shared" si="137"/>
        <v>0</v>
      </c>
      <c r="U269" s="518">
        <f t="shared" si="137"/>
        <v>0</v>
      </c>
      <c r="V269" s="518">
        <f t="shared" si="137"/>
        <v>0</v>
      </c>
      <c r="W269" s="518">
        <f t="shared" si="137"/>
        <v>0</v>
      </c>
      <c r="X269" s="518">
        <f t="shared" si="137"/>
        <v>0</v>
      </c>
      <c r="Y269" s="518">
        <f t="shared" si="137"/>
        <v>0</v>
      </c>
      <c r="Z269" s="518">
        <f t="shared" si="137"/>
        <v>0</v>
      </c>
      <c r="AA269" s="518">
        <f t="shared" si="137"/>
        <v>0</v>
      </c>
      <c r="AB269" s="518">
        <f t="shared" si="137"/>
        <v>0</v>
      </c>
      <c r="AC269" s="518">
        <f t="shared" si="137"/>
        <v>0</v>
      </c>
      <c r="AD269" s="518">
        <f t="shared" si="137"/>
        <v>0</v>
      </c>
      <c r="AE269" s="518">
        <f t="shared" si="137"/>
        <v>0</v>
      </c>
      <c r="AF269" s="518">
        <f t="shared" si="137"/>
        <v>0</v>
      </c>
      <c r="AG269" s="518">
        <f t="shared" si="137"/>
        <v>0</v>
      </c>
      <c r="AH269" s="518">
        <f t="shared" si="137"/>
        <v>0</v>
      </c>
      <c r="AI269" s="518">
        <f t="shared" si="137"/>
        <v>0</v>
      </c>
      <c r="AJ269" s="518">
        <f t="shared" si="137"/>
        <v>0</v>
      </c>
      <c r="AK269" s="518">
        <f t="shared" si="137"/>
        <v>0</v>
      </c>
      <c r="AL269" s="518">
        <f t="shared" si="137"/>
        <v>0</v>
      </c>
      <c r="AM269" s="518">
        <f t="shared" si="137"/>
        <v>0</v>
      </c>
      <c r="AN269" s="518">
        <f t="shared" si="137"/>
        <v>0</v>
      </c>
      <c r="AO269" s="518">
        <f t="shared" si="137"/>
        <v>0</v>
      </c>
      <c r="AP269" s="518">
        <f t="shared" si="137"/>
        <v>0</v>
      </c>
      <c r="AQ269" s="518">
        <f t="shared" si="137"/>
        <v>0</v>
      </c>
      <c r="AR269" s="518">
        <f t="shared" si="137"/>
        <v>0</v>
      </c>
      <c r="AS269" s="518">
        <f t="shared" si="137"/>
        <v>0</v>
      </c>
      <c r="AT269" s="518">
        <f t="shared" si="137"/>
        <v>0</v>
      </c>
      <c r="AU269" s="518">
        <f t="shared" si="137"/>
        <v>0</v>
      </c>
      <c r="AV269" s="518">
        <f t="shared" si="137"/>
        <v>0</v>
      </c>
      <c r="AW269" s="518">
        <f t="shared" si="137"/>
        <v>0</v>
      </c>
      <c r="AX269" s="518">
        <f t="shared" si="137"/>
        <v>0</v>
      </c>
      <c r="AY269" s="518">
        <f t="shared" si="137"/>
        <v>0</v>
      </c>
      <c r="AZ269" s="518">
        <f t="shared" si="137"/>
        <v>0</v>
      </c>
      <c r="BA269" s="518">
        <f t="shared" si="137"/>
        <v>0</v>
      </c>
      <c r="BB269" s="518">
        <f t="shared" si="137"/>
        <v>0</v>
      </c>
      <c r="BC269" s="518">
        <f t="shared" si="137"/>
        <v>0</v>
      </c>
      <c r="BD269" s="518">
        <f t="shared" si="137"/>
        <v>0</v>
      </c>
      <c r="BE269" s="518">
        <f t="shared" si="137"/>
        <v>0</v>
      </c>
      <c r="BF269" s="518">
        <f t="shared" si="137"/>
        <v>0</v>
      </c>
      <c r="BG269" s="518">
        <f t="shared" si="137"/>
        <v>0</v>
      </c>
      <c r="BH269" s="518">
        <f t="shared" si="137"/>
        <v>0</v>
      </c>
      <c r="BI269" s="518">
        <f t="shared" si="137"/>
        <v>0</v>
      </c>
      <c r="BJ269" s="518">
        <f t="shared" si="137"/>
        <v>0</v>
      </c>
      <c r="BK269" s="518">
        <f t="shared" si="137"/>
        <v>0</v>
      </c>
      <c r="BL269" s="518">
        <f t="shared" si="137"/>
        <v>0</v>
      </c>
      <c r="BM269" s="518">
        <f t="shared" si="137"/>
        <v>0</v>
      </c>
      <c r="BN269" s="518">
        <f t="shared" si="137"/>
        <v>0</v>
      </c>
      <c r="BO269" s="518">
        <f t="shared" si="137"/>
        <v>0</v>
      </c>
      <c r="BP269" s="518">
        <f t="shared" si="137"/>
        <v>0</v>
      </c>
      <c r="BQ269" s="518">
        <f t="shared" si="137"/>
        <v>0</v>
      </c>
      <c r="BR269" s="518">
        <f t="shared" si="137"/>
        <v>0</v>
      </c>
      <c r="BS269" s="518">
        <f t="shared" ref="BS269:CS270" si="138">BS256</f>
        <v>0</v>
      </c>
      <c r="BT269" s="518">
        <f t="shared" si="138"/>
        <v>0</v>
      </c>
      <c r="BU269" s="518">
        <f t="shared" si="138"/>
        <v>0</v>
      </c>
      <c r="BV269" s="518">
        <f t="shared" si="138"/>
        <v>0</v>
      </c>
      <c r="BW269" s="518">
        <f t="shared" si="138"/>
        <v>0</v>
      </c>
      <c r="BX269" s="518">
        <f t="shared" si="138"/>
        <v>0</v>
      </c>
      <c r="BY269" s="518">
        <f t="shared" si="138"/>
        <v>0</v>
      </c>
      <c r="BZ269" s="518">
        <f t="shared" si="138"/>
        <v>0</v>
      </c>
      <c r="CA269" s="518">
        <f t="shared" si="138"/>
        <v>0</v>
      </c>
      <c r="CB269" s="518">
        <f t="shared" si="138"/>
        <v>0</v>
      </c>
      <c r="CC269" s="518">
        <f t="shared" si="138"/>
        <v>0</v>
      </c>
      <c r="CD269" s="518">
        <f t="shared" si="138"/>
        <v>0</v>
      </c>
      <c r="CE269" s="518">
        <f t="shared" si="138"/>
        <v>0</v>
      </c>
      <c r="CF269" s="518">
        <f t="shared" si="138"/>
        <v>0</v>
      </c>
      <c r="CG269" s="518">
        <f t="shared" si="138"/>
        <v>0</v>
      </c>
      <c r="CH269" s="518">
        <f t="shared" si="138"/>
        <v>0</v>
      </c>
      <c r="CI269" s="518">
        <f t="shared" si="138"/>
        <v>0</v>
      </c>
      <c r="CJ269" s="518">
        <f t="shared" si="138"/>
        <v>0</v>
      </c>
      <c r="CK269" s="518">
        <f t="shared" si="138"/>
        <v>0</v>
      </c>
      <c r="CL269" s="518">
        <f t="shared" si="138"/>
        <v>0</v>
      </c>
      <c r="CM269" s="518">
        <f t="shared" si="138"/>
        <v>0</v>
      </c>
      <c r="CN269" s="518">
        <f t="shared" si="138"/>
        <v>0</v>
      </c>
      <c r="CO269" s="518">
        <f t="shared" si="138"/>
        <v>0</v>
      </c>
      <c r="CP269" s="518">
        <f t="shared" si="138"/>
        <v>0</v>
      </c>
      <c r="CQ269" s="518">
        <f t="shared" si="138"/>
        <v>0</v>
      </c>
      <c r="CR269" s="518">
        <f t="shared" si="138"/>
        <v>0</v>
      </c>
      <c r="CS269" s="518">
        <f t="shared" si="138"/>
        <v>0</v>
      </c>
      <c r="CT269" s="12"/>
    </row>
    <row r="270" spans="3:102" s="5" customFormat="1" ht="13" hidden="1" x14ac:dyDescent="0.3">
      <c r="C270" s="89" t="str">
        <f>C257</f>
        <v>VAT of C. Total operating and maintenance costs</v>
      </c>
      <c r="D270" s="3"/>
      <c r="E270" s="517">
        <f>G270+NPV(G.Asm!$F$76,H270:INDEX(H270:CS270,RP))</f>
        <v>0</v>
      </c>
      <c r="F270" s="517">
        <f t="shared" si="126"/>
        <v>0</v>
      </c>
      <c r="G270" s="518">
        <f t="shared" si="137"/>
        <v>0</v>
      </c>
      <c r="H270" s="518">
        <f t="shared" si="137"/>
        <v>0</v>
      </c>
      <c r="I270" s="518">
        <f t="shared" si="137"/>
        <v>0</v>
      </c>
      <c r="J270" s="518">
        <f t="shared" si="137"/>
        <v>0</v>
      </c>
      <c r="K270" s="518">
        <f t="shared" si="137"/>
        <v>0</v>
      </c>
      <c r="L270" s="518">
        <f t="shared" si="137"/>
        <v>0</v>
      </c>
      <c r="M270" s="518">
        <f t="shared" si="137"/>
        <v>0</v>
      </c>
      <c r="N270" s="518">
        <f t="shared" si="137"/>
        <v>0</v>
      </c>
      <c r="O270" s="518">
        <f t="shared" si="137"/>
        <v>0</v>
      </c>
      <c r="P270" s="518">
        <f t="shared" si="137"/>
        <v>0</v>
      </c>
      <c r="Q270" s="518">
        <f t="shared" si="137"/>
        <v>0</v>
      </c>
      <c r="R270" s="518">
        <f t="shared" si="137"/>
        <v>0</v>
      </c>
      <c r="S270" s="518">
        <f t="shared" si="137"/>
        <v>0</v>
      </c>
      <c r="T270" s="518">
        <f t="shared" si="137"/>
        <v>0</v>
      </c>
      <c r="U270" s="518">
        <f t="shared" si="137"/>
        <v>0</v>
      </c>
      <c r="V270" s="518">
        <f t="shared" si="137"/>
        <v>0</v>
      </c>
      <c r="W270" s="518">
        <f t="shared" si="137"/>
        <v>0</v>
      </c>
      <c r="X270" s="518">
        <f t="shared" si="137"/>
        <v>0</v>
      </c>
      <c r="Y270" s="518">
        <f t="shared" si="137"/>
        <v>0</v>
      </c>
      <c r="Z270" s="518">
        <f t="shared" si="137"/>
        <v>0</v>
      </c>
      <c r="AA270" s="518">
        <f t="shared" si="137"/>
        <v>0</v>
      </c>
      <c r="AB270" s="518">
        <f t="shared" si="137"/>
        <v>0</v>
      </c>
      <c r="AC270" s="518">
        <f t="shared" si="137"/>
        <v>0</v>
      </c>
      <c r="AD270" s="518">
        <f t="shared" si="137"/>
        <v>0</v>
      </c>
      <c r="AE270" s="518">
        <f t="shared" si="137"/>
        <v>0</v>
      </c>
      <c r="AF270" s="518">
        <f t="shared" si="137"/>
        <v>0</v>
      </c>
      <c r="AG270" s="518">
        <f t="shared" si="137"/>
        <v>0</v>
      </c>
      <c r="AH270" s="518">
        <f t="shared" si="137"/>
        <v>0</v>
      </c>
      <c r="AI270" s="518">
        <f t="shared" si="137"/>
        <v>0</v>
      </c>
      <c r="AJ270" s="518">
        <f t="shared" si="137"/>
        <v>0</v>
      </c>
      <c r="AK270" s="518">
        <f t="shared" si="137"/>
        <v>0</v>
      </c>
      <c r="AL270" s="518">
        <f t="shared" si="137"/>
        <v>0</v>
      </c>
      <c r="AM270" s="518">
        <f t="shared" si="137"/>
        <v>0</v>
      </c>
      <c r="AN270" s="518">
        <f t="shared" si="137"/>
        <v>0</v>
      </c>
      <c r="AO270" s="518">
        <f t="shared" si="137"/>
        <v>0</v>
      </c>
      <c r="AP270" s="518">
        <f t="shared" si="137"/>
        <v>0</v>
      </c>
      <c r="AQ270" s="518">
        <f t="shared" si="137"/>
        <v>0</v>
      </c>
      <c r="AR270" s="518">
        <f t="shared" si="137"/>
        <v>0</v>
      </c>
      <c r="AS270" s="518">
        <f t="shared" si="137"/>
        <v>0</v>
      </c>
      <c r="AT270" s="518">
        <f t="shared" si="137"/>
        <v>0</v>
      </c>
      <c r="AU270" s="518">
        <f t="shared" si="137"/>
        <v>0</v>
      </c>
      <c r="AV270" s="518">
        <f t="shared" si="137"/>
        <v>0</v>
      </c>
      <c r="AW270" s="518">
        <f t="shared" si="137"/>
        <v>0</v>
      </c>
      <c r="AX270" s="518">
        <f t="shared" si="137"/>
        <v>0</v>
      </c>
      <c r="AY270" s="518">
        <f t="shared" si="137"/>
        <v>0</v>
      </c>
      <c r="AZ270" s="518">
        <f t="shared" si="137"/>
        <v>0</v>
      </c>
      <c r="BA270" s="518">
        <f t="shared" si="137"/>
        <v>0</v>
      </c>
      <c r="BB270" s="518">
        <f t="shared" si="137"/>
        <v>0</v>
      </c>
      <c r="BC270" s="518">
        <f t="shared" si="137"/>
        <v>0</v>
      </c>
      <c r="BD270" s="518">
        <f t="shared" si="137"/>
        <v>0</v>
      </c>
      <c r="BE270" s="518">
        <f t="shared" si="137"/>
        <v>0</v>
      </c>
      <c r="BF270" s="518">
        <f t="shared" si="137"/>
        <v>0</v>
      </c>
      <c r="BG270" s="518">
        <f t="shared" si="137"/>
        <v>0</v>
      </c>
      <c r="BH270" s="518">
        <f t="shared" si="137"/>
        <v>0</v>
      </c>
      <c r="BI270" s="518">
        <f t="shared" si="137"/>
        <v>0</v>
      </c>
      <c r="BJ270" s="518">
        <f t="shared" si="137"/>
        <v>0</v>
      </c>
      <c r="BK270" s="518">
        <f t="shared" si="137"/>
        <v>0</v>
      </c>
      <c r="BL270" s="518">
        <f t="shared" si="137"/>
        <v>0</v>
      </c>
      <c r="BM270" s="518">
        <f t="shared" si="137"/>
        <v>0</v>
      </c>
      <c r="BN270" s="518">
        <f t="shared" si="137"/>
        <v>0</v>
      </c>
      <c r="BO270" s="518">
        <f t="shared" si="137"/>
        <v>0</v>
      </c>
      <c r="BP270" s="518">
        <f t="shared" si="137"/>
        <v>0</v>
      </c>
      <c r="BQ270" s="518">
        <f t="shared" si="137"/>
        <v>0</v>
      </c>
      <c r="BR270" s="518">
        <f t="shared" si="137"/>
        <v>0</v>
      </c>
      <c r="BS270" s="518">
        <f t="shared" si="138"/>
        <v>0</v>
      </c>
      <c r="BT270" s="518">
        <f t="shared" si="138"/>
        <v>0</v>
      </c>
      <c r="BU270" s="518">
        <f t="shared" si="138"/>
        <v>0</v>
      </c>
      <c r="BV270" s="518">
        <f t="shared" si="138"/>
        <v>0</v>
      </c>
      <c r="BW270" s="518">
        <f t="shared" si="138"/>
        <v>0</v>
      </c>
      <c r="BX270" s="518">
        <f t="shared" si="138"/>
        <v>0</v>
      </c>
      <c r="BY270" s="518">
        <f t="shared" si="138"/>
        <v>0</v>
      </c>
      <c r="BZ270" s="518">
        <f t="shared" si="138"/>
        <v>0</v>
      </c>
      <c r="CA270" s="518">
        <f t="shared" si="138"/>
        <v>0</v>
      </c>
      <c r="CB270" s="518">
        <f t="shared" si="138"/>
        <v>0</v>
      </c>
      <c r="CC270" s="518">
        <f t="shared" si="138"/>
        <v>0</v>
      </c>
      <c r="CD270" s="518">
        <f t="shared" si="138"/>
        <v>0</v>
      </c>
      <c r="CE270" s="518">
        <f t="shared" si="138"/>
        <v>0</v>
      </c>
      <c r="CF270" s="518">
        <f t="shared" si="138"/>
        <v>0</v>
      </c>
      <c r="CG270" s="518">
        <f t="shared" si="138"/>
        <v>0</v>
      </c>
      <c r="CH270" s="518">
        <f t="shared" si="138"/>
        <v>0</v>
      </c>
      <c r="CI270" s="518">
        <f t="shared" si="138"/>
        <v>0</v>
      </c>
      <c r="CJ270" s="518">
        <f t="shared" si="138"/>
        <v>0</v>
      </c>
      <c r="CK270" s="518">
        <f t="shared" si="138"/>
        <v>0</v>
      </c>
      <c r="CL270" s="518">
        <f t="shared" si="138"/>
        <v>0</v>
      </c>
      <c r="CM270" s="518">
        <f t="shared" si="138"/>
        <v>0</v>
      </c>
      <c r="CN270" s="518">
        <f t="shared" si="138"/>
        <v>0</v>
      </c>
      <c r="CO270" s="518">
        <f t="shared" si="138"/>
        <v>0</v>
      </c>
      <c r="CP270" s="518">
        <f t="shared" si="138"/>
        <v>0</v>
      </c>
      <c r="CQ270" s="518">
        <f t="shared" si="138"/>
        <v>0</v>
      </c>
      <c r="CR270" s="518">
        <f t="shared" si="138"/>
        <v>0</v>
      </c>
      <c r="CS270" s="518">
        <f t="shared" si="138"/>
        <v>0</v>
      </c>
      <c r="CT270" s="12"/>
    </row>
    <row r="271" spans="3:102" s="5" customFormat="1" ht="13" hidden="1" x14ac:dyDescent="0.3">
      <c r="C271" s="51"/>
      <c r="D271" s="3"/>
      <c r="E271" s="519"/>
      <c r="F271" s="519"/>
      <c r="G271" s="510"/>
      <c r="H271" s="510"/>
      <c r="I271" s="510"/>
      <c r="J271" s="510"/>
      <c r="K271" s="510"/>
      <c r="L271" s="510"/>
      <c r="M271" s="510"/>
      <c r="N271" s="510"/>
      <c r="O271" s="510"/>
      <c r="P271" s="510"/>
      <c r="Q271" s="510"/>
      <c r="R271" s="510"/>
      <c r="S271" s="510"/>
      <c r="T271" s="510"/>
      <c r="U271" s="510"/>
      <c r="V271" s="510"/>
      <c r="W271" s="510"/>
      <c r="X271" s="510"/>
      <c r="Y271" s="510"/>
      <c r="Z271" s="510"/>
      <c r="AA271" s="510"/>
      <c r="AB271" s="510"/>
      <c r="AC271" s="510"/>
      <c r="AD271" s="510"/>
      <c r="AE271" s="510"/>
      <c r="AF271" s="510"/>
      <c r="AG271" s="510"/>
      <c r="AH271" s="510"/>
      <c r="AI271" s="510"/>
      <c r="AJ271" s="510"/>
      <c r="AK271" s="510"/>
      <c r="AL271" s="510"/>
      <c r="AM271" s="510"/>
      <c r="AN271" s="510"/>
      <c r="AO271" s="510"/>
      <c r="AP271" s="510"/>
      <c r="AQ271" s="510"/>
      <c r="AR271" s="510"/>
      <c r="AS271" s="510"/>
      <c r="AT271" s="510"/>
      <c r="AU271" s="510"/>
      <c r="AV271" s="510"/>
      <c r="AW271" s="510"/>
      <c r="AX271" s="510"/>
      <c r="AY271" s="510"/>
      <c r="AZ271" s="510"/>
      <c r="BA271" s="510"/>
      <c r="BB271" s="510"/>
      <c r="BC271" s="510"/>
      <c r="BD271" s="510"/>
      <c r="BE271" s="510"/>
      <c r="BF271" s="510"/>
      <c r="BG271" s="510"/>
      <c r="BH271" s="510"/>
      <c r="BI271" s="510"/>
      <c r="BJ271" s="510"/>
      <c r="BK271" s="510"/>
      <c r="BL271" s="510"/>
      <c r="BM271" s="510"/>
      <c r="BN271" s="510"/>
      <c r="BO271" s="510"/>
      <c r="BP271" s="510"/>
      <c r="BQ271" s="510"/>
      <c r="BR271" s="510"/>
      <c r="BS271" s="510"/>
      <c r="BT271" s="510"/>
      <c r="BU271" s="510"/>
      <c r="BV271" s="510"/>
      <c r="BW271" s="510"/>
      <c r="BX271" s="510"/>
      <c r="BY271" s="510"/>
      <c r="BZ271" s="510"/>
      <c r="CA271" s="510"/>
      <c r="CB271" s="510"/>
      <c r="CC271" s="510"/>
      <c r="CD271" s="510"/>
      <c r="CE271" s="510"/>
      <c r="CF271" s="510"/>
      <c r="CG271" s="510"/>
      <c r="CH271" s="510"/>
      <c r="CI271" s="510"/>
      <c r="CJ271" s="510"/>
      <c r="CK271" s="510"/>
      <c r="CL271" s="510"/>
      <c r="CM271" s="510"/>
      <c r="CN271" s="510"/>
      <c r="CO271" s="510"/>
      <c r="CP271" s="510"/>
      <c r="CQ271" s="510"/>
      <c r="CR271" s="510"/>
      <c r="CS271" s="510"/>
      <c r="CT271" s="12"/>
    </row>
    <row r="272" spans="3:102" s="5" customFormat="1" ht="13" hidden="1" x14ac:dyDescent="0.3">
      <c r="C272" s="12"/>
      <c r="D272" s="3"/>
      <c r="E272" s="690" t="str">
        <f>IF((E266-(E263+E268)-(E265+E270))&gt;0,"Applicable","Not applicable")</f>
        <v>Not applicable</v>
      </c>
      <c r="F272" s="690"/>
      <c r="G272" s="510"/>
      <c r="H272" s="510"/>
      <c r="I272" s="510"/>
      <c r="J272" s="510"/>
      <c r="K272" s="510"/>
      <c r="L272" s="510"/>
      <c r="M272" s="510"/>
      <c r="N272" s="510"/>
      <c r="O272" s="510"/>
      <c r="P272" s="510"/>
      <c r="Q272" s="510"/>
      <c r="R272" s="510"/>
      <c r="S272" s="510"/>
      <c r="T272" s="510"/>
      <c r="U272" s="510"/>
      <c r="V272" s="510"/>
      <c r="W272" s="510"/>
      <c r="X272" s="510"/>
      <c r="Y272" s="510"/>
      <c r="Z272" s="510"/>
      <c r="AA272" s="510"/>
      <c r="AB272" s="510"/>
      <c r="AC272" s="510"/>
      <c r="AD272" s="510"/>
      <c r="AE272" s="510"/>
      <c r="AF272" s="510"/>
      <c r="AG272" s="510"/>
      <c r="AH272" s="510"/>
      <c r="AI272" s="510"/>
      <c r="AJ272" s="510"/>
      <c r="AK272" s="510"/>
      <c r="AL272" s="510"/>
      <c r="AM272" s="510"/>
      <c r="AN272" s="510"/>
      <c r="AO272" s="510"/>
      <c r="AP272" s="510"/>
      <c r="AQ272" s="510"/>
      <c r="AR272" s="510"/>
      <c r="AS272" s="510"/>
      <c r="AT272" s="510"/>
      <c r="AU272" s="510"/>
      <c r="AV272" s="510"/>
      <c r="AW272" s="510"/>
      <c r="AX272" s="510"/>
      <c r="AY272" s="510"/>
      <c r="AZ272" s="510"/>
      <c r="BA272" s="510"/>
      <c r="BB272" s="510"/>
      <c r="BC272" s="510"/>
      <c r="BD272" s="510"/>
      <c r="BE272" s="510"/>
      <c r="BF272" s="510"/>
      <c r="BG272" s="510"/>
      <c r="BH272" s="510"/>
      <c r="BI272" s="510"/>
      <c r="BJ272" s="510"/>
      <c r="BK272" s="510"/>
      <c r="BL272" s="510"/>
      <c r="BM272" s="510"/>
      <c r="BN272" s="510"/>
      <c r="BO272" s="510"/>
      <c r="BP272" s="510"/>
      <c r="BQ272" s="510"/>
      <c r="BR272" s="510"/>
      <c r="BS272" s="510"/>
      <c r="BT272" s="510"/>
      <c r="BU272" s="510"/>
      <c r="BV272" s="510"/>
      <c r="BW272" s="510"/>
      <c r="BX272" s="510"/>
      <c r="BY272" s="510"/>
      <c r="BZ272" s="510"/>
      <c r="CA272" s="510"/>
      <c r="CB272" s="510"/>
      <c r="CC272" s="510"/>
      <c r="CD272" s="510"/>
      <c r="CE272" s="510"/>
      <c r="CF272" s="510"/>
      <c r="CG272" s="510"/>
      <c r="CH272" s="510"/>
      <c r="CI272" s="510"/>
      <c r="CJ272" s="510"/>
      <c r="CK272" s="510"/>
      <c r="CL272" s="510"/>
      <c r="CM272" s="510"/>
      <c r="CN272" s="510"/>
      <c r="CO272" s="510"/>
      <c r="CP272" s="510"/>
      <c r="CQ272" s="510"/>
      <c r="CR272" s="510"/>
      <c r="CS272" s="510"/>
      <c r="CT272" s="12"/>
    </row>
    <row r="273" spans="3:98" s="5" customFormat="1" ht="27.65" hidden="1" customHeight="1" x14ac:dyDescent="0.3">
      <c r="C273" s="51"/>
      <c r="D273" s="3"/>
      <c r="E273" s="698" t="str">
        <f>IF(E272="Applicable","Net revenue generating project","Not a net revenue generating project")</f>
        <v>Not a net revenue generating project</v>
      </c>
      <c r="F273" s="699"/>
      <c r="G273" s="510"/>
      <c r="H273" s="510"/>
      <c r="I273" s="510"/>
      <c r="J273" s="510"/>
      <c r="K273" s="510"/>
      <c r="L273" s="510"/>
      <c r="M273" s="510"/>
      <c r="N273" s="510"/>
      <c r="O273" s="510"/>
      <c r="P273" s="510"/>
      <c r="Q273" s="510"/>
      <c r="R273" s="510"/>
      <c r="S273" s="510"/>
      <c r="T273" s="510"/>
      <c r="U273" s="510"/>
      <c r="V273" s="510"/>
      <c r="W273" s="510"/>
      <c r="X273" s="510"/>
      <c r="Y273" s="510"/>
      <c r="Z273" s="510"/>
      <c r="AA273" s="510"/>
      <c r="AB273" s="510"/>
      <c r="AC273" s="510"/>
      <c r="AD273" s="510"/>
      <c r="AE273" s="510"/>
      <c r="AF273" s="510"/>
      <c r="AG273" s="510"/>
      <c r="AH273" s="510"/>
      <c r="AI273" s="510"/>
      <c r="AJ273" s="510"/>
      <c r="AK273" s="510"/>
      <c r="AL273" s="510"/>
      <c r="AM273" s="510"/>
      <c r="AN273" s="510"/>
      <c r="AO273" s="510"/>
      <c r="AP273" s="510"/>
      <c r="AQ273" s="510"/>
      <c r="AR273" s="510"/>
      <c r="AS273" s="510"/>
      <c r="AT273" s="510"/>
      <c r="AU273" s="510"/>
      <c r="AV273" s="510"/>
      <c r="AW273" s="510"/>
      <c r="AX273" s="510"/>
      <c r="AY273" s="510"/>
      <c r="AZ273" s="510"/>
      <c r="BA273" s="510"/>
      <c r="BB273" s="510"/>
      <c r="BC273" s="510"/>
      <c r="BD273" s="510"/>
      <c r="BE273" s="510"/>
      <c r="BF273" s="510"/>
      <c r="BG273" s="510"/>
      <c r="BH273" s="510"/>
      <c r="BI273" s="510"/>
      <c r="BJ273" s="510"/>
      <c r="BK273" s="510"/>
      <c r="BL273" s="510"/>
      <c r="BM273" s="510"/>
      <c r="BN273" s="510"/>
      <c r="BO273" s="510"/>
      <c r="BP273" s="510"/>
      <c r="BQ273" s="510"/>
      <c r="BR273" s="510"/>
      <c r="BS273" s="510"/>
      <c r="BT273" s="510"/>
      <c r="BU273" s="510"/>
      <c r="BV273" s="510"/>
      <c r="BW273" s="510"/>
      <c r="BX273" s="510"/>
      <c r="BY273" s="510"/>
      <c r="BZ273" s="510"/>
      <c r="CA273" s="510"/>
      <c r="CB273" s="510"/>
      <c r="CC273" s="510"/>
      <c r="CD273" s="510"/>
      <c r="CE273" s="510"/>
      <c r="CF273" s="510"/>
      <c r="CG273" s="510"/>
      <c r="CH273" s="510"/>
      <c r="CI273" s="510"/>
      <c r="CJ273" s="510"/>
      <c r="CK273" s="510"/>
      <c r="CL273" s="510"/>
      <c r="CM273" s="510"/>
      <c r="CN273" s="510"/>
      <c r="CO273" s="510"/>
      <c r="CP273" s="510"/>
      <c r="CQ273" s="510"/>
      <c r="CR273" s="510"/>
      <c r="CS273" s="510"/>
      <c r="CT273" s="12"/>
    </row>
    <row r="274" spans="3:98" s="5" customFormat="1" ht="13" hidden="1" x14ac:dyDescent="0.3">
      <c r="C274" s="254" t="s">
        <v>263</v>
      </c>
      <c r="D274" s="3"/>
      <c r="E274" s="690">
        <f>E266-(E263+E268)-(E265+E270)+(E264+E269)</f>
        <v>0</v>
      </c>
      <c r="F274" s="690"/>
      <c r="G274" s="510"/>
      <c r="H274" s="510"/>
      <c r="I274" s="510"/>
      <c r="J274" s="510"/>
      <c r="K274" s="510"/>
      <c r="L274" s="510"/>
      <c r="M274" s="510"/>
      <c r="N274" s="510"/>
      <c r="O274" s="510"/>
      <c r="P274" s="510"/>
      <c r="Q274" s="510"/>
      <c r="R274" s="510"/>
      <c r="S274" s="510"/>
      <c r="T274" s="510"/>
      <c r="U274" s="510"/>
      <c r="V274" s="510"/>
      <c r="W274" s="510"/>
      <c r="X274" s="510"/>
      <c r="Y274" s="510"/>
      <c r="Z274" s="510"/>
      <c r="AA274" s="510"/>
      <c r="AB274" s="510"/>
      <c r="AC274" s="510"/>
      <c r="AD274" s="510"/>
      <c r="AE274" s="510"/>
      <c r="AF274" s="510"/>
      <c r="AG274" s="510"/>
      <c r="AH274" s="510"/>
      <c r="AI274" s="510"/>
      <c r="AJ274" s="510"/>
      <c r="AK274" s="510"/>
      <c r="AL274" s="510"/>
      <c r="AM274" s="510"/>
      <c r="AN274" s="510"/>
      <c r="AO274" s="510"/>
      <c r="AP274" s="510"/>
      <c r="AQ274" s="510"/>
      <c r="AR274" s="510"/>
      <c r="AS274" s="510"/>
      <c r="AT274" s="510"/>
      <c r="AU274" s="510"/>
      <c r="AV274" s="510"/>
      <c r="AW274" s="510"/>
      <c r="AX274" s="510"/>
      <c r="AY274" s="510"/>
      <c r="AZ274" s="510"/>
      <c r="BA274" s="510"/>
      <c r="BB274" s="510"/>
      <c r="BC274" s="510"/>
      <c r="BD274" s="510"/>
      <c r="BE274" s="510"/>
      <c r="BF274" s="510"/>
      <c r="BG274" s="510"/>
      <c r="BH274" s="510"/>
      <c r="BI274" s="510"/>
      <c r="BJ274" s="510"/>
      <c r="BK274" s="510"/>
      <c r="BL274" s="510"/>
      <c r="BM274" s="510"/>
      <c r="BN274" s="510"/>
      <c r="BO274" s="510"/>
      <c r="BP274" s="510"/>
      <c r="BQ274" s="510"/>
      <c r="BR274" s="510"/>
      <c r="BS274" s="510"/>
      <c r="BT274" s="510"/>
      <c r="BU274" s="510"/>
      <c r="BV274" s="510"/>
      <c r="BW274" s="510"/>
      <c r="BX274" s="510"/>
      <c r="BY274" s="510"/>
      <c r="BZ274" s="510"/>
      <c r="CA274" s="510"/>
      <c r="CB274" s="510"/>
      <c r="CC274" s="510"/>
      <c r="CD274" s="510"/>
      <c r="CE274" s="510"/>
      <c r="CF274" s="510"/>
      <c r="CG274" s="510"/>
      <c r="CH274" s="510"/>
      <c r="CI274" s="510"/>
      <c r="CJ274" s="510"/>
      <c r="CK274" s="510"/>
      <c r="CL274" s="510"/>
      <c r="CM274" s="510"/>
      <c r="CN274" s="510"/>
      <c r="CO274" s="510"/>
      <c r="CP274" s="510"/>
      <c r="CQ274" s="510"/>
      <c r="CR274" s="510"/>
      <c r="CS274" s="510"/>
      <c r="CT274" s="12"/>
    </row>
    <row r="275" spans="3:98" s="5" customFormat="1" ht="13" hidden="1" x14ac:dyDescent="0.3">
      <c r="C275" s="254" t="s">
        <v>265</v>
      </c>
      <c r="D275" s="3"/>
      <c r="E275" s="690">
        <f>(E262+E267)</f>
        <v>0</v>
      </c>
      <c r="F275" s="690"/>
      <c r="G275" s="510"/>
      <c r="H275" s="510"/>
      <c r="I275" s="510"/>
      <c r="J275" s="510"/>
      <c r="K275" s="510"/>
      <c r="L275" s="510"/>
      <c r="M275" s="510"/>
      <c r="N275" s="510"/>
      <c r="O275" s="510"/>
      <c r="P275" s="510"/>
      <c r="Q275" s="510"/>
      <c r="R275" s="510"/>
      <c r="S275" s="510"/>
      <c r="T275" s="510"/>
      <c r="U275" s="510"/>
      <c r="V275" s="510"/>
      <c r="W275" s="510"/>
      <c r="X275" s="510"/>
      <c r="Y275" s="510"/>
      <c r="Z275" s="510"/>
      <c r="AA275" s="510"/>
      <c r="AB275" s="510"/>
      <c r="AC275" s="510"/>
      <c r="AD275" s="510"/>
      <c r="AE275" s="510"/>
      <c r="AF275" s="510"/>
      <c r="AG275" s="510"/>
      <c r="AH275" s="510"/>
      <c r="AI275" s="510"/>
      <c r="AJ275" s="510"/>
      <c r="AK275" s="510"/>
      <c r="AL275" s="510"/>
      <c r="AM275" s="510"/>
      <c r="AN275" s="510"/>
      <c r="AO275" s="510"/>
      <c r="AP275" s="510"/>
      <c r="AQ275" s="510"/>
      <c r="AR275" s="510"/>
      <c r="AS275" s="510"/>
      <c r="AT275" s="510"/>
      <c r="AU275" s="510"/>
      <c r="AV275" s="510"/>
      <c r="AW275" s="510"/>
      <c r="AX275" s="510"/>
      <c r="AY275" s="510"/>
      <c r="AZ275" s="510"/>
      <c r="BA275" s="510"/>
      <c r="BB275" s="510"/>
      <c r="BC275" s="510"/>
      <c r="BD275" s="510"/>
      <c r="BE275" s="510"/>
      <c r="BF275" s="510"/>
      <c r="BG275" s="510"/>
      <c r="BH275" s="510"/>
      <c r="BI275" s="510"/>
      <c r="BJ275" s="510"/>
      <c r="BK275" s="510"/>
      <c r="BL275" s="510"/>
      <c r="BM275" s="510"/>
      <c r="BN275" s="510"/>
      <c r="BO275" s="510"/>
      <c r="BP275" s="510"/>
      <c r="BQ275" s="510"/>
      <c r="BR275" s="510"/>
      <c r="BS275" s="510"/>
      <c r="BT275" s="510"/>
      <c r="BU275" s="510"/>
      <c r="BV275" s="510"/>
      <c r="BW275" s="510"/>
      <c r="BX275" s="510"/>
      <c r="BY275" s="510"/>
      <c r="BZ275" s="510"/>
      <c r="CA275" s="510"/>
      <c r="CB275" s="510"/>
      <c r="CC275" s="510"/>
      <c r="CD275" s="510"/>
      <c r="CE275" s="510"/>
      <c r="CF275" s="510"/>
      <c r="CG275" s="510"/>
      <c r="CH275" s="510"/>
      <c r="CI275" s="510"/>
      <c r="CJ275" s="510"/>
      <c r="CK275" s="510"/>
      <c r="CL275" s="510"/>
      <c r="CM275" s="510"/>
      <c r="CN275" s="510"/>
      <c r="CO275" s="510"/>
      <c r="CP275" s="510"/>
      <c r="CQ275" s="510"/>
      <c r="CR275" s="510"/>
      <c r="CS275" s="510"/>
      <c r="CT275" s="12"/>
    </row>
    <row r="276" spans="3:98" s="5" customFormat="1" ht="13" hidden="1" x14ac:dyDescent="0.3">
      <c r="C276" s="51"/>
      <c r="D276" s="3"/>
      <c r="E276" s="519"/>
      <c r="F276" s="519"/>
      <c r="G276" s="510"/>
      <c r="H276" s="510"/>
      <c r="I276" s="510"/>
      <c r="J276" s="510"/>
      <c r="K276" s="510"/>
      <c r="L276" s="510"/>
      <c r="M276" s="510"/>
      <c r="N276" s="510"/>
      <c r="O276" s="510"/>
      <c r="P276" s="510"/>
      <c r="Q276" s="510"/>
      <c r="R276" s="510"/>
      <c r="S276" s="510"/>
      <c r="T276" s="510"/>
      <c r="U276" s="510"/>
      <c r="V276" s="510"/>
      <c r="W276" s="510"/>
      <c r="X276" s="510"/>
      <c r="Y276" s="510"/>
      <c r="Z276" s="510"/>
      <c r="AA276" s="510"/>
      <c r="AB276" s="510"/>
      <c r="AC276" s="510"/>
      <c r="AD276" s="510"/>
      <c r="AE276" s="510"/>
      <c r="AF276" s="510"/>
      <c r="AG276" s="510"/>
      <c r="AH276" s="510"/>
      <c r="AI276" s="510"/>
      <c r="AJ276" s="510"/>
      <c r="AK276" s="510"/>
      <c r="AL276" s="510"/>
      <c r="AM276" s="510"/>
      <c r="AN276" s="510"/>
      <c r="AO276" s="510"/>
      <c r="AP276" s="510"/>
      <c r="AQ276" s="510"/>
      <c r="AR276" s="510"/>
      <c r="AS276" s="510"/>
      <c r="AT276" s="510"/>
      <c r="AU276" s="510"/>
      <c r="AV276" s="510"/>
      <c r="AW276" s="510"/>
      <c r="AX276" s="510"/>
      <c r="AY276" s="510"/>
      <c r="AZ276" s="510"/>
      <c r="BA276" s="510"/>
      <c r="BB276" s="510"/>
      <c r="BC276" s="510"/>
      <c r="BD276" s="510"/>
      <c r="BE276" s="510"/>
      <c r="BF276" s="510"/>
      <c r="BG276" s="510"/>
      <c r="BH276" s="510"/>
      <c r="BI276" s="510"/>
      <c r="BJ276" s="510"/>
      <c r="BK276" s="510"/>
      <c r="BL276" s="510"/>
      <c r="BM276" s="510"/>
      <c r="BN276" s="510"/>
      <c r="BO276" s="510"/>
      <c r="BP276" s="510"/>
      <c r="BQ276" s="510"/>
      <c r="BR276" s="510"/>
      <c r="BS276" s="510"/>
      <c r="BT276" s="510"/>
      <c r="BU276" s="510"/>
      <c r="BV276" s="510"/>
      <c r="BW276" s="510"/>
      <c r="BX276" s="510"/>
      <c r="BY276" s="510"/>
      <c r="BZ276" s="510"/>
      <c r="CA276" s="510"/>
      <c r="CB276" s="510"/>
      <c r="CC276" s="510"/>
      <c r="CD276" s="510"/>
      <c r="CE276" s="510"/>
      <c r="CF276" s="510"/>
      <c r="CG276" s="510"/>
      <c r="CH276" s="510"/>
      <c r="CI276" s="510"/>
      <c r="CJ276" s="510"/>
      <c r="CK276" s="510"/>
      <c r="CL276" s="510"/>
      <c r="CM276" s="510"/>
      <c r="CN276" s="510"/>
      <c r="CO276" s="510"/>
      <c r="CP276" s="510"/>
      <c r="CQ276" s="510"/>
      <c r="CR276" s="510"/>
      <c r="CS276" s="510"/>
      <c r="CT276" s="12"/>
    </row>
    <row r="277" spans="3:98" s="5" customFormat="1" ht="13" hidden="1" x14ac:dyDescent="0.3">
      <c r="C277" s="77" t="s">
        <v>259</v>
      </c>
      <c r="D277" s="3"/>
      <c r="E277" s="690" t="str">
        <f>IF(E272="Applicable",E275-E274,"n.a.")</f>
        <v>n.a.</v>
      </c>
      <c r="F277" s="690"/>
      <c r="G277" s="510"/>
      <c r="H277" s="510"/>
      <c r="I277" s="510"/>
      <c r="J277" s="510"/>
      <c r="K277" s="510"/>
      <c r="L277" s="510"/>
      <c r="M277" s="510"/>
      <c r="N277" s="510"/>
      <c r="O277" s="510"/>
      <c r="P277" s="510"/>
      <c r="Q277" s="510"/>
      <c r="R277" s="510"/>
      <c r="S277" s="510"/>
      <c r="T277" s="510"/>
      <c r="U277" s="510"/>
      <c r="V277" s="510"/>
      <c r="W277" s="510"/>
      <c r="X277" s="510"/>
      <c r="Y277" s="510"/>
      <c r="Z277" s="510"/>
      <c r="AA277" s="510"/>
      <c r="AB277" s="510"/>
      <c r="AC277" s="510"/>
      <c r="AD277" s="510"/>
      <c r="AE277" s="510"/>
      <c r="AF277" s="510"/>
      <c r="AG277" s="510"/>
      <c r="AH277" s="510"/>
      <c r="AI277" s="510"/>
      <c r="AJ277" s="510"/>
      <c r="AK277" s="510"/>
      <c r="AL277" s="510"/>
      <c r="AM277" s="510"/>
      <c r="AN277" s="510"/>
      <c r="AO277" s="510"/>
      <c r="AP277" s="510"/>
      <c r="AQ277" s="510"/>
      <c r="AR277" s="510"/>
      <c r="AS277" s="510"/>
      <c r="AT277" s="510"/>
      <c r="AU277" s="510"/>
      <c r="AV277" s="510"/>
      <c r="AW277" s="510"/>
      <c r="AX277" s="510"/>
      <c r="AY277" s="510"/>
      <c r="AZ277" s="510"/>
      <c r="BA277" s="510"/>
      <c r="BB277" s="510"/>
      <c r="BC277" s="510"/>
      <c r="BD277" s="510"/>
      <c r="BE277" s="510"/>
      <c r="BF277" s="510"/>
      <c r="BG277" s="510"/>
      <c r="BH277" s="510"/>
      <c r="BI277" s="510"/>
      <c r="BJ277" s="510"/>
      <c r="BK277" s="510"/>
      <c r="BL277" s="510"/>
      <c r="BM277" s="510"/>
      <c r="BN277" s="510"/>
      <c r="BO277" s="510"/>
      <c r="BP277" s="510"/>
      <c r="BQ277" s="510"/>
      <c r="BR277" s="510"/>
      <c r="BS277" s="510"/>
      <c r="BT277" s="510"/>
      <c r="BU277" s="510"/>
      <c r="BV277" s="510"/>
      <c r="BW277" s="510"/>
      <c r="BX277" s="510"/>
      <c r="BY277" s="510"/>
      <c r="BZ277" s="510"/>
      <c r="CA277" s="510"/>
      <c r="CB277" s="510"/>
      <c r="CC277" s="510"/>
      <c r="CD277" s="510"/>
      <c r="CE277" s="510"/>
      <c r="CF277" s="510"/>
      <c r="CG277" s="510"/>
      <c r="CH277" s="510"/>
      <c r="CI277" s="510"/>
      <c r="CJ277" s="510"/>
      <c r="CK277" s="510"/>
      <c r="CL277" s="510"/>
      <c r="CM277" s="510"/>
      <c r="CN277" s="510"/>
      <c r="CO277" s="510"/>
      <c r="CP277" s="510"/>
      <c r="CQ277" s="510"/>
      <c r="CR277" s="510"/>
      <c r="CS277" s="510"/>
      <c r="CT277" s="12"/>
    </row>
    <row r="278" spans="3:98" s="5" customFormat="1" ht="13" hidden="1" x14ac:dyDescent="0.3">
      <c r="C278" s="77" t="s">
        <v>260</v>
      </c>
      <c r="D278" s="3"/>
      <c r="E278" s="693" t="str">
        <f>IF(AND(E272="Applicable",E277&gt;=0),E277/E275,"n.a.")</f>
        <v>n.a.</v>
      </c>
      <c r="F278" s="693"/>
      <c r="G278" s="510"/>
      <c r="H278" s="510"/>
      <c r="I278" s="510"/>
      <c r="J278" s="510"/>
      <c r="K278" s="510"/>
      <c r="L278" s="510"/>
      <c r="M278" s="510"/>
      <c r="N278" s="510"/>
      <c r="O278" s="510"/>
      <c r="P278" s="510"/>
      <c r="Q278" s="510"/>
      <c r="R278" s="510"/>
      <c r="S278" s="510"/>
      <c r="T278" s="510"/>
      <c r="U278" s="510"/>
      <c r="V278" s="510"/>
      <c r="W278" s="510"/>
      <c r="X278" s="510"/>
      <c r="Y278" s="510"/>
      <c r="Z278" s="510"/>
      <c r="AA278" s="510"/>
      <c r="AB278" s="510"/>
      <c r="AC278" s="510"/>
      <c r="AD278" s="510"/>
      <c r="AE278" s="510"/>
      <c r="AF278" s="510"/>
      <c r="AG278" s="510"/>
      <c r="AH278" s="510"/>
      <c r="AI278" s="510"/>
      <c r="AJ278" s="510"/>
      <c r="AK278" s="510"/>
      <c r="AL278" s="510"/>
      <c r="AM278" s="510"/>
      <c r="AN278" s="510"/>
      <c r="AO278" s="510"/>
      <c r="AP278" s="510"/>
      <c r="AQ278" s="510"/>
      <c r="AR278" s="510"/>
      <c r="AS278" s="510"/>
      <c r="AT278" s="510"/>
      <c r="AU278" s="510"/>
      <c r="AV278" s="510"/>
      <c r="AW278" s="510"/>
      <c r="AX278" s="510"/>
      <c r="AY278" s="510"/>
      <c r="AZ278" s="510"/>
      <c r="BA278" s="510"/>
      <c r="BB278" s="510"/>
      <c r="BC278" s="510"/>
      <c r="BD278" s="510"/>
      <c r="BE278" s="510"/>
      <c r="BF278" s="510"/>
      <c r="BG278" s="510"/>
      <c r="BH278" s="510"/>
      <c r="BI278" s="510"/>
      <c r="BJ278" s="510"/>
      <c r="BK278" s="510"/>
      <c r="BL278" s="510"/>
      <c r="BM278" s="510"/>
      <c r="BN278" s="510"/>
      <c r="BO278" s="510"/>
      <c r="BP278" s="510"/>
      <c r="BQ278" s="510"/>
      <c r="BR278" s="510"/>
      <c r="BS278" s="510"/>
      <c r="BT278" s="510"/>
      <c r="BU278" s="510"/>
      <c r="BV278" s="510"/>
      <c r="BW278" s="510"/>
      <c r="BX278" s="510"/>
      <c r="BY278" s="510"/>
      <c r="BZ278" s="510"/>
      <c r="CA278" s="510"/>
      <c r="CB278" s="510"/>
      <c r="CC278" s="510"/>
      <c r="CD278" s="510"/>
      <c r="CE278" s="510"/>
      <c r="CF278" s="510"/>
      <c r="CG278" s="510"/>
      <c r="CH278" s="510"/>
      <c r="CI278" s="510"/>
      <c r="CJ278" s="510"/>
      <c r="CK278" s="510"/>
      <c r="CL278" s="510"/>
      <c r="CM278" s="510"/>
      <c r="CN278" s="510"/>
      <c r="CO278" s="510"/>
      <c r="CP278" s="510"/>
      <c r="CQ278" s="510"/>
      <c r="CR278" s="510"/>
      <c r="CS278" s="510"/>
      <c r="CT278" s="12"/>
    </row>
    <row r="279" spans="3:98" s="5" customFormat="1" ht="13" hidden="1" x14ac:dyDescent="0.3">
      <c r="C279" s="256" t="s">
        <v>267</v>
      </c>
      <c r="D279" s="3"/>
      <c r="E279" s="693" t="str">
        <f>IF($E$272="Applicable",MIN($E$278,G.Asm!$F$78),"n.a.")</f>
        <v>n.a.</v>
      </c>
      <c r="F279" s="693"/>
      <c r="G279" s="510"/>
      <c r="H279" s="510"/>
      <c r="I279" s="510"/>
      <c r="J279" s="510"/>
      <c r="K279" s="510"/>
      <c r="L279" s="510"/>
      <c r="M279" s="510"/>
      <c r="N279" s="510"/>
      <c r="O279" s="510"/>
      <c r="P279" s="510"/>
      <c r="Q279" s="510"/>
      <c r="R279" s="510"/>
      <c r="S279" s="510"/>
      <c r="T279" s="510"/>
      <c r="U279" s="510"/>
      <c r="V279" s="510"/>
      <c r="W279" s="510"/>
      <c r="X279" s="510"/>
      <c r="Y279" s="510"/>
      <c r="Z279" s="510"/>
      <c r="AA279" s="510"/>
      <c r="AB279" s="510"/>
      <c r="AC279" s="510"/>
      <c r="AD279" s="510"/>
      <c r="AE279" s="510"/>
      <c r="AF279" s="510"/>
      <c r="AG279" s="510"/>
      <c r="AH279" s="510"/>
      <c r="AI279" s="510"/>
      <c r="AJ279" s="510"/>
      <c r="AK279" s="510"/>
      <c r="AL279" s="510"/>
      <c r="AM279" s="510"/>
      <c r="AN279" s="510"/>
      <c r="AO279" s="510"/>
      <c r="AP279" s="510"/>
      <c r="AQ279" s="510"/>
      <c r="AR279" s="510"/>
      <c r="AS279" s="510"/>
      <c r="AT279" s="510"/>
      <c r="AU279" s="510"/>
      <c r="AV279" s="510"/>
      <c r="AW279" s="510"/>
      <c r="AX279" s="510"/>
      <c r="AY279" s="510"/>
      <c r="AZ279" s="510"/>
      <c r="BA279" s="510"/>
      <c r="BB279" s="510"/>
      <c r="BC279" s="510"/>
      <c r="BD279" s="510"/>
      <c r="BE279" s="510"/>
      <c r="BF279" s="510"/>
      <c r="BG279" s="510"/>
      <c r="BH279" s="510"/>
      <c r="BI279" s="510"/>
      <c r="BJ279" s="510"/>
      <c r="BK279" s="510"/>
      <c r="BL279" s="510"/>
      <c r="BM279" s="510"/>
      <c r="BN279" s="510"/>
      <c r="BO279" s="510"/>
      <c r="BP279" s="510"/>
      <c r="BQ279" s="510"/>
      <c r="BR279" s="510"/>
      <c r="BS279" s="510"/>
      <c r="BT279" s="510"/>
      <c r="BU279" s="510"/>
      <c r="BV279" s="510"/>
      <c r="BW279" s="510"/>
      <c r="BX279" s="510"/>
      <c r="BY279" s="510"/>
      <c r="BZ279" s="510"/>
      <c r="CA279" s="510"/>
      <c r="CB279" s="510"/>
      <c r="CC279" s="510"/>
      <c r="CD279" s="510"/>
      <c r="CE279" s="510"/>
      <c r="CF279" s="510"/>
      <c r="CG279" s="510"/>
      <c r="CH279" s="510"/>
      <c r="CI279" s="510"/>
      <c r="CJ279" s="510"/>
      <c r="CK279" s="510"/>
      <c r="CL279" s="510"/>
      <c r="CM279" s="510"/>
      <c r="CN279" s="510"/>
      <c r="CO279" s="510"/>
      <c r="CP279" s="510"/>
      <c r="CQ279" s="510"/>
      <c r="CR279" s="510"/>
      <c r="CS279" s="510"/>
      <c r="CT279" s="12"/>
    </row>
    <row r="280" spans="3:98" s="5" customFormat="1" ht="13" x14ac:dyDescent="0.3">
      <c r="C280" s="255"/>
      <c r="D280" s="3"/>
      <c r="E280" s="529"/>
      <c r="F280" s="529"/>
      <c r="G280" s="510"/>
      <c r="H280" s="510"/>
      <c r="I280" s="510"/>
      <c r="J280" s="510"/>
      <c r="K280" s="510"/>
      <c r="L280" s="510"/>
      <c r="M280" s="510"/>
      <c r="N280" s="510"/>
      <c r="O280" s="510"/>
      <c r="P280" s="510"/>
      <c r="Q280" s="510"/>
      <c r="R280" s="510"/>
      <c r="S280" s="510"/>
      <c r="T280" s="510"/>
      <c r="U280" s="510"/>
      <c r="V280" s="510"/>
      <c r="W280" s="510"/>
      <c r="X280" s="510"/>
      <c r="Y280" s="510"/>
      <c r="Z280" s="510"/>
      <c r="AA280" s="510"/>
      <c r="AB280" s="510"/>
      <c r="AC280" s="510"/>
      <c r="AD280" s="510"/>
      <c r="AE280" s="510"/>
      <c r="AF280" s="510"/>
      <c r="AG280" s="510"/>
      <c r="AH280" s="510"/>
      <c r="AI280" s="510"/>
      <c r="AJ280" s="510"/>
      <c r="AK280" s="510"/>
      <c r="AL280" s="510"/>
      <c r="AM280" s="510"/>
      <c r="AN280" s="510"/>
      <c r="AO280" s="510"/>
      <c r="AP280" s="510"/>
      <c r="AQ280" s="510"/>
      <c r="AR280" s="510"/>
      <c r="AS280" s="510"/>
      <c r="AT280" s="510"/>
      <c r="AU280" s="510"/>
      <c r="AV280" s="510"/>
      <c r="AW280" s="510"/>
      <c r="AX280" s="510"/>
      <c r="AY280" s="510"/>
      <c r="AZ280" s="510"/>
      <c r="BA280" s="510"/>
      <c r="BB280" s="510"/>
      <c r="BC280" s="510"/>
      <c r="BD280" s="510"/>
      <c r="BE280" s="510"/>
      <c r="BF280" s="510"/>
      <c r="BG280" s="510"/>
      <c r="BH280" s="510"/>
      <c r="BI280" s="510"/>
      <c r="BJ280" s="510"/>
      <c r="BK280" s="510"/>
      <c r="BL280" s="510"/>
      <c r="BM280" s="510"/>
      <c r="BN280" s="510"/>
      <c r="BO280" s="510"/>
      <c r="BP280" s="510"/>
      <c r="BQ280" s="510"/>
      <c r="BR280" s="510"/>
      <c r="BS280" s="510"/>
      <c r="BT280" s="510"/>
      <c r="BU280" s="510"/>
      <c r="BV280" s="510"/>
      <c r="BW280" s="510"/>
      <c r="BX280" s="510"/>
      <c r="BY280" s="510"/>
      <c r="BZ280" s="510"/>
      <c r="CA280" s="510"/>
      <c r="CB280" s="510"/>
      <c r="CC280" s="510"/>
      <c r="CD280" s="510"/>
      <c r="CE280" s="510"/>
      <c r="CF280" s="510"/>
      <c r="CG280" s="510"/>
      <c r="CH280" s="510"/>
      <c r="CI280" s="510"/>
      <c r="CJ280" s="510"/>
      <c r="CK280" s="510"/>
      <c r="CL280" s="510"/>
      <c r="CM280" s="510"/>
      <c r="CN280" s="510"/>
      <c r="CO280" s="510"/>
      <c r="CP280" s="510"/>
      <c r="CQ280" s="510"/>
      <c r="CR280" s="510"/>
      <c r="CS280" s="510"/>
      <c r="CT280" s="12"/>
    </row>
    <row r="281" spans="3:98" s="5" customFormat="1" ht="13" x14ac:dyDescent="0.3">
      <c r="C281" s="255"/>
      <c r="D281" s="3"/>
      <c r="E281" s="529"/>
      <c r="F281" s="529"/>
      <c r="G281" s="510"/>
      <c r="H281" s="510"/>
      <c r="I281" s="510"/>
      <c r="J281" s="510"/>
      <c r="K281" s="510"/>
      <c r="L281" s="510"/>
      <c r="M281" s="510"/>
      <c r="N281" s="510"/>
      <c r="O281" s="510"/>
      <c r="P281" s="510"/>
      <c r="Q281" s="510"/>
      <c r="R281" s="510"/>
      <c r="S281" s="510"/>
      <c r="T281" s="510"/>
      <c r="U281" s="510"/>
      <c r="V281" s="510"/>
      <c r="W281" s="510"/>
      <c r="X281" s="510"/>
      <c r="Y281" s="510"/>
      <c r="Z281" s="510"/>
      <c r="AA281" s="510"/>
      <c r="AB281" s="510"/>
      <c r="AC281" s="510"/>
      <c r="AD281" s="510"/>
      <c r="AE281" s="510"/>
      <c r="AF281" s="510"/>
      <c r="AG281" s="510"/>
      <c r="AH281" s="510"/>
      <c r="AI281" s="510"/>
      <c r="AJ281" s="510"/>
      <c r="AK281" s="510"/>
      <c r="AL281" s="510"/>
      <c r="AM281" s="510"/>
      <c r="AN281" s="510"/>
      <c r="AO281" s="510"/>
      <c r="AP281" s="510"/>
      <c r="AQ281" s="510"/>
      <c r="AR281" s="510"/>
      <c r="AS281" s="510"/>
      <c r="AT281" s="510"/>
      <c r="AU281" s="510"/>
      <c r="AV281" s="510"/>
      <c r="AW281" s="510"/>
      <c r="AX281" s="510"/>
      <c r="AY281" s="510"/>
      <c r="AZ281" s="510"/>
      <c r="BA281" s="510"/>
      <c r="BB281" s="510"/>
      <c r="BC281" s="510"/>
      <c r="BD281" s="510"/>
      <c r="BE281" s="510"/>
      <c r="BF281" s="510"/>
      <c r="BG281" s="510"/>
      <c r="BH281" s="510"/>
      <c r="BI281" s="510"/>
      <c r="BJ281" s="510"/>
      <c r="BK281" s="510"/>
      <c r="BL281" s="510"/>
      <c r="BM281" s="510"/>
      <c r="BN281" s="510"/>
      <c r="BO281" s="510"/>
      <c r="BP281" s="510"/>
      <c r="BQ281" s="510"/>
      <c r="BR281" s="510"/>
      <c r="BS281" s="510"/>
      <c r="BT281" s="510"/>
      <c r="BU281" s="510"/>
      <c r="BV281" s="510"/>
      <c r="BW281" s="510"/>
      <c r="BX281" s="510"/>
      <c r="BY281" s="510"/>
      <c r="BZ281" s="510"/>
      <c r="CA281" s="510"/>
      <c r="CB281" s="510"/>
      <c r="CC281" s="510"/>
      <c r="CD281" s="510"/>
      <c r="CE281" s="510"/>
      <c r="CF281" s="510"/>
      <c r="CG281" s="510"/>
      <c r="CH281" s="510"/>
      <c r="CI281" s="510"/>
      <c r="CJ281" s="510"/>
      <c r="CK281" s="510"/>
      <c r="CL281" s="510"/>
      <c r="CM281" s="510"/>
      <c r="CN281" s="510"/>
      <c r="CO281" s="510"/>
      <c r="CP281" s="510"/>
      <c r="CQ281" s="510"/>
      <c r="CR281" s="510"/>
      <c r="CS281" s="510"/>
      <c r="CT281" s="12"/>
    </row>
    <row r="282" spans="3:98" s="5" customFormat="1" ht="13" x14ac:dyDescent="0.3">
      <c r="C282" s="51"/>
      <c r="D282" s="3"/>
      <c r="E282" s="519"/>
      <c r="F282" s="519"/>
      <c r="G282" s="510"/>
      <c r="H282" s="510"/>
      <c r="I282" s="510"/>
      <c r="J282" s="510"/>
      <c r="K282" s="510"/>
      <c r="L282" s="510"/>
      <c r="M282" s="510"/>
      <c r="N282" s="510"/>
      <c r="O282" s="510"/>
      <c r="P282" s="510"/>
      <c r="Q282" s="510"/>
      <c r="R282" s="510"/>
      <c r="S282" s="510"/>
      <c r="T282" s="510"/>
      <c r="U282" s="510"/>
      <c r="V282" s="510"/>
      <c r="W282" s="510"/>
      <c r="X282" s="510"/>
      <c r="Y282" s="510"/>
      <c r="Z282" s="510"/>
      <c r="AA282" s="510"/>
      <c r="AB282" s="510"/>
      <c r="AC282" s="510"/>
      <c r="AD282" s="510"/>
      <c r="AE282" s="510"/>
      <c r="AF282" s="510"/>
      <c r="AG282" s="510"/>
      <c r="AH282" s="510"/>
      <c r="AI282" s="510"/>
      <c r="AJ282" s="510"/>
      <c r="AK282" s="510"/>
      <c r="AL282" s="510"/>
      <c r="AM282" s="510"/>
      <c r="AN282" s="510"/>
      <c r="AO282" s="510"/>
      <c r="AP282" s="510"/>
      <c r="AQ282" s="510"/>
      <c r="AR282" s="510"/>
      <c r="AS282" s="510"/>
      <c r="AT282" s="510"/>
      <c r="AU282" s="510"/>
      <c r="AV282" s="510"/>
      <c r="AW282" s="510"/>
      <c r="AX282" s="510"/>
      <c r="AY282" s="510"/>
      <c r="AZ282" s="510"/>
      <c r="BA282" s="510"/>
      <c r="BB282" s="510"/>
      <c r="BC282" s="510"/>
      <c r="BD282" s="510"/>
      <c r="BE282" s="510"/>
      <c r="BF282" s="510"/>
      <c r="BG282" s="510"/>
      <c r="BH282" s="510"/>
      <c r="BI282" s="510"/>
      <c r="BJ282" s="510"/>
      <c r="BK282" s="510"/>
      <c r="BL282" s="510"/>
      <c r="BM282" s="510"/>
      <c r="BN282" s="510"/>
      <c r="BO282" s="510"/>
      <c r="BP282" s="510"/>
      <c r="BQ282" s="510"/>
      <c r="BR282" s="510"/>
      <c r="BS282" s="510"/>
      <c r="BT282" s="510"/>
      <c r="BU282" s="510"/>
      <c r="BV282" s="510"/>
      <c r="BW282" s="510"/>
      <c r="BX282" s="510"/>
      <c r="BY282" s="510"/>
      <c r="BZ282" s="510"/>
      <c r="CA282" s="510"/>
      <c r="CB282" s="510"/>
      <c r="CC282" s="510"/>
      <c r="CD282" s="510"/>
      <c r="CE282" s="510"/>
      <c r="CF282" s="510"/>
      <c r="CG282" s="510"/>
      <c r="CH282" s="510"/>
      <c r="CI282" s="510"/>
      <c r="CJ282" s="510"/>
      <c r="CK282" s="510"/>
      <c r="CL282" s="510"/>
      <c r="CM282" s="510"/>
      <c r="CN282" s="510"/>
      <c r="CO282" s="510"/>
      <c r="CP282" s="510"/>
      <c r="CQ282" s="510"/>
      <c r="CR282" s="510"/>
      <c r="CS282" s="510"/>
      <c r="CT282" s="12"/>
    </row>
    <row r="283" spans="3:98" s="5" customFormat="1" ht="13" x14ac:dyDescent="0.3">
      <c r="C283" s="51"/>
      <c r="D283" s="3"/>
      <c r="E283" s="519"/>
      <c r="F283" s="519"/>
      <c r="G283" s="510"/>
      <c r="H283" s="510"/>
      <c r="I283" s="510"/>
      <c r="J283" s="510"/>
      <c r="K283" s="510"/>
      <c r="L283" s="510"/>
      <c r="M283" s="510"/>
      <c r="N283" s="510"/>
      <c r="O283" s="510"/>
      <c r="P283" s="510"/>
      <c r="Q283" s="510"/>
      <c r="R283" s="510"/>
      <c r="S283" s="510"/>
      <c r="T283" s="510"/>
      <c r="U283" s="510"/>
      <c r="V283" s="510"/>
      <c r="W283" s="510"/>
      <c r="X283" s="510"/>
      <c r="Y283" s="510"/>
      <c r="Z283" s="510"/>
      <c r="AA283" s="510"/>
      <c r="AB283" s="510"/>
      <c r="AC283" s="510"/>
      <c r="AD283" s="510"/>
      <c r="AE283" s="510"/>
      <c r="AF283" s="510"/>
      <c r="AG283" s="510"/>
      <c r="AH283" s="510"/>
      <c r="AI283" s="510"/>
      <c r="AJ283" s="510"/>
      <c r="AK283" s="510"/>
      <c r="AL283" s="510"/>
      <c r="AM283" s="510"/>
      <c r="AN283" s="510"/>
      <c r="AO283" s="510"/>
      <c r="AP283" s="510"/>
      <c r="AQ283" s="510"/>
      <c r="AR283" s="510"/>
      <c r="AS283" s="510"/>
      <c r="AT283" s="510"/>
      <c r="AU283" s="510"/>
      <c r="AV283" s="510"/>
      <c r="AW283" s="510"/>
      <c r="AX283" s="510"/>
      <c r="AY283" s="510"/>
      <c r="AZ283" s="510"/>
      <c r="BA283" s="510"/>
      <c r="BB283" s="510"/>
      <c r="BC283" s="510"/>
      <c r="BD283" s="510"/>
      <c r="BE283" s="510"/>
      <c r="BF283" s="510"/>
      <c r="BG283" s="510"/>
      <c r="BH283" s="510"/>
      <c r="BI283" s="510"/>
      <c r="BJ283" s="510"/>
      <c r="BK283" s="510"/>
      <c r="BL283" s="510"/>
      <c r="BM283" s="510"/>
      <c r="BN283" s="510"/>
      <c r="BO283" s="510"/>
      <c r="BP283" s="510"/>
      <c r="BQ283" s="510"/>
      <c r="BR283" s="510"/>
      <c r="BS283" s="510"/>
      <c r="BT283" s="510"/>
      <c r="BU283" s="510"/>
      <c r="BV283" s="510"/>
      <c r="BW283" s="510"/>
      <c r="BX283" s="510"/>
      <c r="BY283" s="510"/>
      <c r="BZ283" s="510"/>
      <c r="CA283" s="510"/>
      <c r="CB283" s="510"/>
      <c r="CC283" s="510"/>
      <c r="CD283" s="510"/>
      <c r="CE283" s="510"/>
      <c r="CF283" s="510"/>
      <c r="CG283" s="510"/>
      <c r="CH283" s="510"/>
      <c r="CI283" s="510"/>
      <c r="CJ283" s="510"/>
      <c r="CK283" s="510"/>
      <c r="CL283" s="510"/>
      <c r="CM283" s="510"/>
      <c r="CN283" s="510"/>
      <c r="CO283" s="510"/>
      <c r="CP283" s="510"/>
      <c r="CQ283" s="510"/>
      <c r="CR283" s="510"/>
      <c r="CS283" s="510"/>
      <c r="CT283" s="12"/>
    </row>
    <row r="284" spans="3:98" customFormat="1" ht="15.5" hidden="1" x14ac:dyDescent="0.35">
      <c r="C284" s="78" t="s">
        <v>154</v>
      </c>
      <c r="D284" s="35" t="s">
        <v>155</v>
      </c>
      <c r="E284" s="497"/>
      <c r="F284" s="497"/>
      <c r="G284" s="498"/>
      <c r="H284" s="498"/>
      <c r="I284" s="498"/>
      <c r="J284" s="498"/>
      <c r="K284" s="498"/>
      <c r="L284" s="498"/>
      <c r="M284" s="498"/>
      <c r="N284" s="498"/>
      <c r="O284" s="498"/>
      <c r="P284" s="498"/>
      <c r="Q284" s="498"/>
      <c r="R284" s="498"/>
      <c r="S284" s="498"/>
      <c r="T284" s="498"/>
      <c r="U284" s="498"/>
      <c r="V284" s="498"/>
      <c r="W284" s="498"/>
      <c r="X284" s="498"/>
      <c r="Y284" s="498"/>
      <c r="Z284" s="498"/>
      <c r="AA284" s="498"/>
      <c r="AB284" s="498"/>
      <c r="AC284" s="498"/>
      <c r="AD284" s="498"/>
      <c r="AE284" s="498"/>
      <c r="AF284" s="498"/>
      <c r="AG284" s="498"/>
      <c r="AH284" s="498"/>
      <c r="AI284" s="498"/>
      <c r="AJ284" s="498"/>
      <c r="AK284" s="498"/>
      <c r="AL284" s="498"/>
      <c r="AM284" s="498"/>
      <c r="AN284" s="498"/>
      <c r="AO284" s="498"/>
      <c r="AP284" s="498"/>
      <c r="AQ284" s="498"/>
      <c r="AR284" s="498"/>
      <c r="AS284" s="498"/>
      <c r="AT284" s="498"/>
      <c r="AU284" s="498"/>
      <c r="AV284" s="498"/>
      <c r="AW284" s="498"/>
      <c r="AX284" s="498"/>
      <c r="AY284" s="498"/>
      <c r="AZ284" s="498"/>
      <c r="BA284" s="498"/>
      <c r="BB284" s="498"/>
      <c r="BC284" s="498"/>
      <c r="BD284" s="498"/>
      <c r="BE284" s="498"/>
      <c r="BF284" s="498"/>
      <c r="BG284" s="498"/>
      <c r="BH284" s="498"/>
      <c r="BI284" s="498"/>
      <c r="BJ284" s="498"/>
      <c r="BK284" s="498"/>
      <c r="BL284" s="498"/>
      <c r="BM284" s="498"/>
      <c r="BN284" s="498"/>
      <c r="BO284" s="498"/>
      <c r="BP284" s="498"/>
      <c r="BQ284" s="498"/>
      <c r="BR284" s="498"/>
      <c r="BS284" s="498"/>
      <c r="BT284" s="498"/>
      <c r="BU284" s="498"/>
      <c r="BV284" s="498"/>
      <c r="BW284" s="498"/>
      <c r="BX284" s="498"/>
      <c r="BY284" s="498"/>
      <c r="BZ284" s="498"/>
      <c r="CA284" s="498"/>
      <c r="CB284" s="498"/>
      <c r="CC284" s="498"/>
      <c r="CD284" s="498"/>
      <c r="CE284" s="498"/>
      <c r="CF284" s="498"/>
      <c r="CG284" s="498"/>
      <c r="CH284" s="498"/>
      <c r="CI284" s="498"/>
      <c r="CJ284" s="498"/>
      <c r="CK284" s="498"/>
      <c r="CL284" s="498"/>
      <c r="CM284" s="498"/>
      <c r="CN284" s="498"/>
      <c r="CO284" s="498"/>
      <c r="CP284" s="498"/>
      <c r="CQ284" s="498"/>
      <c r="CR284" s="498"/>
      <c r="CS284" s="498"/>
    </row>
    <row r="285" spans="3:98" customFormat="1" hidden="1" x14ac:dyDescent="0.35">
      <c r="C285" s="90"/>
      <c r="D285" s="3"/>
      <c r="E285" s="497"/>
      <c r="F285" s="497"/>
      <c r="G285" s="498"/>
      <c r="H285" s="498"/>
      <c r="I285" s="498"/>
      <c r="J285" s="498"/>
      <c r="K285" s="498"/>
      <c r="L285" s="498"/>
      <c r="M285" s="498"/>
      <c r="N285" s="498"/>
      <c r="O285" s="498"/>
      <c r="P285" s="498"/>
      <c r="Q285" s="498"/>
      <c r="R285" s="498"/>
      <c r="S285" s="498"/>
      <c r="T285" s="498"/>
      <c r="U285" s="498"/>
      <c r="V285" s="498"/>
      <c r="W285" s="498"/>
      <c r="X285" s="498"/>
      <c r="Y285" s="498"/>
      <c r="Z285" s="498"/>
      <c r="AA285" s="498"/>
      <c r="AB285" s="498"/>
      <c r="AC285" s="498"/>
      <c r="AD285" s="498"/>
      <c r="AE285" s="498"/>
      <c r="AF285" s="498"/>
      <c r="AG285" s="498"/>
      <c r="AH285" s="498"/>
      <c r="AI285" s="498"/>
      <c r="AJ285" s="498"/>
      <c r="AK285" s="498"/>
      <c r="AL285" s="498"/>
      <c r="AM285" s="498"/>
      <c r="AN285" s="498"/>
      <c r="AO285" s="498"/>
      <c r="AP285" s="498"/>
      <c r="AQ285" s="498"/>
      <c r="AR285" s="498"/>
      <c r="AS285" s="498"/>
      <c r="AT285" s="498"/>
      <c r="AU285" s="498"/>
      <c r="AV285" s="498"/>
      <c r="AW285" s="498"/>
      <c r="AX285" s="498"/>
      <c r="AY285" s="498"/>
      <c r="AZ285" s="498"/>
      <c r="BA285" s="498"/>
      <c r="BB285" s="498"/>
      <c r="BC285" s="498"/>
      <c r="BD285" s="498"/>
      <c r="BE285" s="498"/>
      <c r="BF285" s="498"/>
      <c r="BG285" s="498"/>
      <c r="BH285" s="498"/>
      <c r="BI285" s="498"/>
      <c r="BJ285" s="498"/>
      <c r="BK285" s="498"/>
      <c r="BL285" s="498"/>
      <c r="BM285" s="498"/>
      <c r="BN285" s="498"/>
      <c r="BO285" s="498"/>
      <c r="BP285" s="498"/>
      <c r="BQ285" s="498"/>
      <c r="BR285" s="498"/>
      <c r="BS285" s="498"/>
      <c r="BT285" s="498"/>
      <c r="BU285" s="498"/>
      <c r="BV285" s="498"/>
      <c r="BW285" s="498"/>
      <c r="BX285" s="498"/>
      <c r="BY285" s="498"/>
      <c r="BZ285" s="498"/>
      <c r="CA285" s="498"/>
      <c r="CB285" s="498"/>
      <c r="CC285" s="498"/>
      <c r="CD285" s="498"/>
      <c r="CE285" s="498"/>
      <c r="CF285" s="498"/>
      <c r="CG285" s="498"/>
      <c r="CH285" s="498"/>
      <c r="CI285" s="498"/>
      <c r="CJ285" s="498"/>
      <c r="CK285" s="498"/>
      <c r="CL285" s="498"/>
      <c r="CM285" s="498"/>
      <c r="CN285" s="498"/>
      <c r="CO285" s="498"/>
      <c r="CP285" s="498"/>
      <c r="CQ285" s="498"/>
      <c r="CR285" s="498"/>
      <c r="CS285" s="498"/>
    </row>
    <row r="286" spans="3:98" customFormat="1" hidden="1" x14ac:dyDescent="0.35">
      <c r="C286" s="91"/>
      <c r="D286" s="3"/>
      <c r="E286" s="497"/>
      <c r="F286" s="497"/>
      <c r="G286" s="498"/>
      <c r="H286" s="498"/>
      <c r="I286" s="498"/>
      <c r="J286" s="498"/>
      <c r="K286" s="498"/>
      <c r="L286" s="498"/>
      <c r="M286" s="498"/>
      <c r="N286" s="498"/>
      <c r="O286" s="498"/>
      <c r="P286" s="498"/>
      <c r="Q286" s="498"/>
      <c r="R286" s="498"/>
      <c r="S286" s="498"/>
      <c r="T286" s="498"/>
      <c r="U286" s="498"/>
      <c r="V286" s="498"/>
      <c r="W286" s="498"/>
      <c r="X286" s="498"/>
      <c r="Y286" s="498"/>
      <c r="Z286" s="498"/>
      <c r="AA286" s="498"/>
      <c r="AB286" s="498"/>
      <c r="AC286" s="498"/>
      <c r="AD286" s="498"/>
      <c r="AE286" s="498"/>
      <c r="AF286" s="498"/>
      <c r="AG286" s="498"/>
      <c r="AH286" s="498"/>
      <c r="AI286" s="498"/>
      <c r="AJ286" s="498"/>
      <c r="AK286" s="498"/>
      <c r="AL286" s="498"/>
      <c r="AM286" s="498"/>
      <c r="AN286" s="498"/>
      <c r="AO286" s="498"/>
      <c r="AP286" s="498"/>
      <c r="AQ286" s="498"/>
      <c r="AR286" s="498"/>
      <c r="AS286" s="498"/>
      <c r="AT286" s="498"/>
      <c r="AU286" s="498"/>
      <c r="AV286" s="498"/>
      <c r="AW286" s="498"/>
      <c r="AX286" s="498"/>
      <c r="AY286" s="498"/>
      <c r="AZ286" s="498"/>
      <c r="BA286" s="498"/>
      <c r="BB286" s="498"/>
      <c r="BC286" s="498"/>
      <c r="BD286" s="498"/>
      <c r="BE286" s="498"/>
      <c r="BF286" s="498"/>
      <c r="BG286" s="498"/>
      <c r="BH286" s="498"/>
      <c r="BI286" s="498"/>
      <c r="BJ286" s="498"/>
      <c r="BK286" s="498"/>
      <c r="BL286" s="498"/>
      <c r="BM286" s="498"/>
      <c r="BN286" s="498"/>
      <c r="BO286" s="498"/>
      <c r="BP286" s="498"/>
      <c r="BQ286" s="498"/>
      <c r="BR286" s="498"/>
      <c r="BS286" s="498"/>
      <c r="BT286" s="498"/>
      <c r="BU286" s="498"/>
      <c r="BV286" s="498"/>
      <c r="BW286" s="498"/>
      <c r="BX286" s="498"/>
      <c r="BY286" s="498"/>
      <c r="BZ286" s="498"/>
      <c r="CA286" s="498"/>
      <c r="CB286" s="498"/>
      <c r="CC286" s="498"/>
      <c r="CD286" s="498"/>
      <c r="CE286" s="498"/>
      <c r="CF286" s="498"/>
      <c r="CG286" s="498"/>
      <c r="CH286" s="498"/>
      <c r="CI286" s="498"/>
      <c r="CJ286" s="498"/>
      <c r="CK286" s="498"/>
      <c r="CL286" s="498"/>
      <c r="CM286" s="498"/>
      <c r="CN286" s="498"/>
      <c r="CO286" s="498"/>
      <c r="CP286" s="498"/>
      <c r="CQ286" s="498"/>
      <c r="CR286" s="498"/>
      <c r="CS286" s="498"/>
    </row>
    <row r="287" spans="3:98" customFormat="1" ht="26.5" hidden="1" x14ac:dyDescent="0.35">
      <c r="C287" s="92" t="s">
        <v>188</v>
      </c>
      <c r="D287" s="3"/>
      <c r="E287" s="497"/>
      <c r="F287" s="497"/>
      <c r="G287" s="498"/>
      <c r="H287" s="498"/>
      <c r="I287" s="498"/>
      <c r="J287" s="498"/>
      <c r="K287" s="498"/>
      <c r="L287" s="498"/>
      <c r="M287" s="498"/>
      <c r="N287" s="498"/>
      <c r="O287" s="498"/>
      <c r="P287" s="498"/>
      <c r="Q287" s="498"/>
      <c r="R287" s="498"/>
      <c r="S287" s="498"/>
      <c r="T287" s="498"/>
      <c r="U287" s="498"/>
      <c r="V287" s="498"/>
      <c r="W287" s="498"/>
      <c r="X287" s="498"/>
      <c r="Y287" s="498"/>
      <c r="Z287" s="498"/>
      <c r="AA287" s="498"/>
      <c r="AB287" s="498"/>
      <c r="AC287" s="498"/>
      <c r="AD287" s="498"/>
      <c r="AE287" s="498"/>
      <c r="AF287" s="498"/>
      <c r="AG287" s="498"/>
      <c r="AH287" s="498"/>
      <c r="AI287" s="498"/>
      <c r="AJ287" s="498"/>
      <c r="AK287" s="498"/>
      <c r="AL287" s="498"/>
      <c r="AM287" s="498"/>
      <c r="AN287" s="498"/>
      <c r="AO287" s="498"/>
      <c r="AP287" s="498"/>
      <c r="AQ287" s="498"/>
      <c r="AR287" s="498"/>
      <c r="AS287" s="498"/>
      <c r="AT287" s="498"/>
      <c r="AU287" s="498"/>
      <c r="AV287" s="498"/>
      <c r="AW287" s="498"/>
      <c r="AX287" s="498"/>
      <c r="AY287" s="498"/>
      <c r="AZ287" s="498"/>
      <c r="BA287" s="498"/>
      <c r="BB287" s="498"/>
      <c r="BC287" s="498"/>
      <c r="BD287" s="498"/>
      <c r="BE287" s="498"/>
      <c r="BF287" s="498"/>
      <c r="BG287" s="498"/>
      <c r="BH287" s="498"/>
      <c r="BI287" s="498"/>
      <c r="BJ287" s="498"/>
      <c r="BK287" s="498"/>
      <c r="BL287" s="498"/>
      <c r="BM287" s="498"/>
      <c r="BN287" s="498"/>
      <c r="BO287" s="498"/>
      <c r="BP287" s="498"/>
      <c r="BQ287" s="498"/>
      <c r="BR287" s="498"/>
      <c r="BS287" s="498"/>
      <c r="BT287" s="498"/>
      <c r="BU287" s="498"/>
      <c r="BV287" s="498"/>
      <c r="BW287" s="498"/>
      <c r="BX287" s="498"/>
      <c r="BY287" s="498"/>
      <c r="BZ287" s="498"/>
      <c r="CA287" s="498"/>
      <c r="CB287" s="498"/>
      <c r="CC287" s="498"/>
      <c r="CD287" s="498"/>
      <c r="CE287" s="498"/>
      <c r="CF287" s="498"/>
      <c r="CG287" s="498"/>
      <c r="CH287" s="498"/>
      <c r="CI287" s="498"/>
      <c r="CJ287" s="498"/>
      <c r="CK287" s="498"/>
      <c r="CL287" s="498"/>
      <c r="CM287" s="498"/>
      <c r="CN287" s="498"/>
      <c r="CO287" s="498"/>
      <c r="CP287" s="498"/>
      <c r="CQ287" s="498"/>
      <c r="CR287" s="498"/>
      <c r="CS287" s="498"/>
    </row>
    <row r="288" spans="3:98" hidden="1" x14ac:dyDescent="0.35">
      <c r="C288" s="180" t="str">
        <f>O.4!$C$244&amp;" with "&amp; 'S&amp;S'!$D$5*100 &amp; "% increase"</f>
        <v>A. Total investment costs with 1% increase</v>
      </c>
      <c r="E288" s="505">
        <f>G288+NPV(G.Asm!$F$76,H288:INDEX(H288:CS288,RP))</f>
        <v>0</v>
      </c>
      <c r="F288" s="505">
        <f t="shared" ref="F288:F293" si="139">SUMIF($G$4:$CS$4,"&lt;="&amp;RP,G288:CS288)</f>
        <v>0</v>
      </c>
      <c r="G288" s="66">
        <f>-SUM(O.4!G$244,O.4!G$255)*(1+'S&amp;S'!$F10)+SUM(O.4!G$245,O.4!G$256)*IF(O.4!$C$38="Depreciation",(1+'S&amp;S'!$F10),1)-SUM(O.4!G$246,O.4!G$257)+O.4!G$247</f>
        <v>0</v>
      </c>
      <c r="H288" s="66">
        <f>-SUM(O.4!H$244,O.4!H$255)*(1+'S&amp;S'!$F10)+SUM(O.4!H$245,O.4!H$256)*IF(O.4!$C$38="Depreciation",(1+'S&amp;S'!$F10),1)-SUM(O.4!H$246,O.4!H$257)+O.4!H$247</f>
        <v>0</v>
      </c>
      <c r="I288" s="66">
        <f>-SUM(O.4!I$244,O.4!I$255)*(1+'S&amp;S'!$F10)+SUM(O.4!I$245,O.4!I$256)*IF(O.4!$C$38="Depreciation",(1+'S&amp;S'!$F10),1)-SUM(O.4!I$246,O.4!I$257)+O.4!I$247</f>
        <v>0</v>
      </c>
      <c r="J288" s="66">
        <f>-SUM(O.4!J$244,O.4!J$255)*(1+'S&amp;S'!$F10)+SUM(O.4!J$245,O.4!J$256)*IF(O.4!$C$38="Depreciation",(1+'S&amp;S'!$F10),1)-SUM(O.4!J$246,O.4!J$257)+O.4!J$247</f>
        <v>0</v>
      </c>
      <c r="K288" s="66">
        <f>-SUM(O.4!K$244,O.4!K$255)*(1+'S&amp;S'!$F10)+SUM(O.4!K$245,O.4!K$256)*IF(O.4!$C$38="Depreciation",(1+'S&amp;S'!$F10),1)-SUM(O.4!K$246,O.4!K$257)+O.4!K$247</f>
        <v>0</v>
      </c>
      <c r="L288" s="66">
        <f>-SUM(O.4!L$244,O.4!L$255)*(1+'S&amp;S'!$F10)+SUM(O.4!L$245,O.4!L$256)*IF(O.4!$C$38="Depreciation",(1+'S&amp;S'!$F10),1)-SUM(O.4!L$246,O.4!L$257)+O.4!L$247</f>
        <v>0</v>
      </c>
      <c r="M288" s="66">
        <f>-SUM(O.4!M$244,O.4!M$255)*(1+'S&amp;S'!$F10)+SUM(O.4!M$245,O.4!M$256)*IF(O.4!$C$38="Depreciation",(1+'S&amp;S'!$F10),1)-SUM(O.4!M$246,O.4!M$257)+O.4!M$247</f>
        <v>0</v>
      </c>
      <c r="N288" s="66">
        <f>-SUM(O.4!N$244,O.4!N$255)*(1+'S&amp;S'!$F10)+SUM(O.4!N$245,O.4!N$256)*IF(O.4!$C$38="Depreciation",(1+'S&amp;S'!$F10),1)-SUM(O.4!N$246,O.4!N$257)+O.4!N$247</f>
        <v>0</v>
      </c>
      <c r="O288" s="66">
        <f>-SUM(O.4!O$244,O.4!O$255)*(1+'S&amp;S'!$F10)+SUM(O.4!O$245,O.4!O$256)*IF(O.4!$C$38="Depreciation",(1+'S&amp;S'!$F10),1)-SUM(O.4!O$246,O.4!O$257)+O.4!O$247</f>
        <v>0</v>
      </c>
      <c r="P288" s="66">
        <f>-SUM(O.4!P$244,O.4!P$255)*(1+'S&amp;S'!$F10)+SUM(O.4!P$245,O.4!P$256)*IF(O.4!$C$38="Depreciation",(1+'S&amp;S'!$F10),1)-SUM(O.4!P$246,O.4!P$257)+O.4!P$247</f>
        <v>0</v>
      </c>
      <c r="Q288" s="66">
        <f>-SUM(O.4!Q$244,O.4!Q$255)*(1+'S&amp;S'!$F10)+SUM(O.4!Q$245,O.4!Q$256)*IF(O.4!$C$38="Depreciation",(1+'S&amp;S'!$F10),1)-SUM(O.4!Q$246,O.4!Q$257)+O.4!Q$247</f>
        <v>0</v>
      </c>
      <c r="R288" s="66">
        <f>-SUM(O.4!R$244,O.4!R$255)*(1+'S&amp;S'!$F10)+SUM(O.4!R$245,O.4!R$256)*IF(O.4!$C$38="Depreciation",(1+'S&amp;S'!$F10),1)-SUM(O.4!R$246,O.4!R$257)+O.4!R$247</f>
        <v>0</v>
      </c>
      <c r="S288" s="66">
        <f>-SUM(O.4!S$244,O.4!S$255)*(1+'S&amp;S'!$F10)+SUM(O.4!S$245,O.4!S$256)*IF(O.4!$C$38="Depreciation",(1+'S&amp;S'!$F10),1)-SUM(O.4!S$246,O.4!S$257)+O.4!S$247</f>
        <v>0</v>
      </c>
      <c r="T288" s="66">
        <f>-SUM(O.4!T$244,O.4!T$255)*(1+'S&amp;S'!$F10)+SUM(O.4!T$245,O.4!T$256)*IF(O.4!$C$38="Depreciation",(1+'S&amp;S'!$F10),1)-SUM(O.4!T$246,O.4!T$257)+O.4!T$247</f>
        <v>0</v>
      </c>
      <c r="U288" s="66">
        <f>-SUM(O.4!U$244,O.4!U$255)*(1+'S&amp;S'!$F10)+SUM(O.4!U$245,O.4!U$256)*IF(O.4!$C$38="Depreciation",(1+'S&amp;S'!$F10),1)-SUM(O.4!U$246,O.4!U$257)+O.4!U$247</f>
        <v>0</v>
      </c>
      <c r="V288" s="66">
        <f>-SUM(O.4!V$244,O.4!V$255)*(1+'S&amp;S'!$F10)+SUM(O.4!V$245,O.4!V$256)*IF(O.4!$C$38="Depreciation",(1+'S&amp;S'!$F10),1)-SUM(O.4!V$246,O.4!V$257)+O.4!V$247</f>
        <v>0</v>
      </c>
      <c r="W288" s="66">
        <f>-SUM(O.4!W$244,O.4!W$255)*(1+'S&amp;S'!$F10)+SUM(O.4!W$245,O.4!W$256)*IF(O.4!$C$38="Depreciation",(1+'S&amp;S'!$F10),1)-SUM(O.4!W$246,O.4!W$257)+O.4!W$247</f>
        <v>0</v>
      </c>
      <c r="X288" s="66">
        <f>-SUM(O.4!X$244,O.4!X$255)*(1+'S&amp;S'!$F10)+SUM(O.4!X$245,O.4!X$256)*IF(O.4!$C$38="Depreciation",(1+'S&amp;S'!$F10),1)-SUM(O.4!X$246,O.4!X$257)+O.4!X$247</f>
        <v>0</v>
      </c>
      <c r="Y288" s="66">
        <f>-SUM(O.4!Y$244,O.4!Y$255)*(1+'S&amp;S'!$F10)+SUM(O.4!Y$245,O.4!Y$256)*IF(O.4!$C$38="Depreciation",(1+'S&amp;S'!$F10),1)-SUM(O.4!Y$246,O.4!Y$257)+O.4!Y$247</f>
        <v>0</v>
      </c>
      <c r="Z288" s="66">
        <f>-SUM(O.4!Z$244,O.4!Z$255)*(1+'S&amp;S'!$F10)+SUM(O.4!Z$245,O.4!Z$256)*IF(O.4!$C$38="Depreciation",(1+'S&amp;S'!$F10),1)-SUM(O.4!Z$246,O.4!Z$257)+O.4!Z$247</f>
        <v>0</v>
      </c>
      <c r="AA288" s="66">
        <f>-SUM(O.4!AA$244,O.4!AA$255)*(1+'S&amp;S'!$F10)+SUM(O.4!AA$245,O.4!AA$256)*IF(O.4!$C$38="Depreciation",(1+'S&amp;S'!$F10),1)-SUM(O.4!AA$246,O.4!AA$257)+O.4!AA$247</f>
        <v>0</v>
      </c>
      <c r="AB288" s="66">
        <f>-SUM(O.4!AB$244,O.4!AB$255)*(1+'S&amp;S'!$F10)+SUM(O.4!AB$245,O.4!AB$256)*IF(O.4!$C$38="Depreciation",(1+'S&amp;S'!$F10),1)-SUM(O.4!AB$246,O.4!AB$257)+O.4!AB$247</f>
        <v>0</v>
      </c>
      <c r="AC288" s="66">
        <f>-SUM(O.4!AC$244,O.4!AC$255)*(1+'S&amp;S'!$F10)+SUM(O.4!AC$245,O.4!AC$256)*IF(O.4!$C$38="Depreciation",(1+'S&amp;S'!$F10),1)-SUM(O.4!AC$246,O.4!AC$257)+O.4!AC$247</f>
        <v>0</v>
      </c>
      <c r="AD288" s="66">
        <f>-SUM(O.4!AD$244,O.4!AD$255)*(1+'S&amp;S'!$F10)+SUM(O.4!AD$245,O.4!AD$256)*IF(O.4!$C$38="Depreciation",(1+'S&amp;S'!$F10),1)-SUM(O.4!AD$246,O.4!AD$257)+O.4!AD$247</f>
        <v>0</v>
      </c>
      <c r="AE288" s="66">
        <f>-SUM(O.4!AE$244,O.4!AE$255)*(1+'S&amp;S'!$F10)+SUM(O.4!AE$245,O.4!AE$256)*IF(O.4!$C$38="Depreciation",(1+'S&amp;S'!$F10),1)-SUM(O.4!AE$246,O.4!AE$257)+O.4!AE$247</f>
        <v>0</v>
      </c>
      <c r="AF288" s="66">
        <f>-SUM(O.4!AF$244,O.4!AF$255)*(1+'S&amp;S'!$F10)+SUM(O.4!AF$245,O.4!AF$256)*IF(O.4!$C$38="Depreciation",(1+'S&amp;S'!$F10),1)-SUM(O.4!AF$246,O.4!AF$257)+O.4!AF$247</f>
        <v>0</v>
      </c>
      <c r="AG288" s="66">
        <f>-SUM(O.4!AG$244,O.4!AG$255)*(1+'S&amp;S'!$F10)+SUM(O.4!AG$245,O.4!AG$256)*IF(O.4!$C$38="Depreciation",(1+'S&amp;S'!$F10),1)-SUM(O.4!AG$246,O.4!AG$257)+O.4!AG$247</f>
        <v>0</v>
      </c>
      <c r="AH288" s="66">
        <f>-SUM(O.4!AH$244,O.4!AH$255)*(1+'S&amp;S'!$F10)+SUM(O.4!AH$245,O.4!AH$256)*IF(O.4!$C$38="Depreciation",(1+'S&amp;S'!$F10),1)-SUM(O.4!AH$246,O.4!AH$257)+O.4!AH$247</f>
        <v>0</v>
      </c>
      <c r="AI288" s="66">
        <f>-SUM(O.4!AI$244,O.4!AI$255)*(1+'S&amp;S'!$F10)+SUM(O.4!AI$245,O.4!AI$256)*IF(O.4!$C$38="Depreciation",(1+'S&amp;S'!$F10),1)-SUM(O.4!AI$246,O.4!AI$257)+O.4!AI$247</f>
        <v>0</v>
      </c>
      <c r="AJ288" s="66">
        <f>-SUM(O.4!AJ$244,O.4!AJ$255)*(1+'S&amp;S'!$F10)+SUM(O.4!AJ$245,O.4!AJ$256)*IF(O.4!$C$38="Depreciation",(1+'S&amp;S'!$F10),1)-SUM(O.4!AJ$246,O.4!AJ$257)+O.4!AJ$247</f>
        <v>0</v>
      </c>
      <c r="AK288" s="66">
        <f>-SUM(O.4!AK$244,O.4!AK$255)*(1+'S&amp;S'!$F10)+SUM(O.4!AK$245,O.4!AK$256)*IF(O.4!$C$38="Depreciation",(1+'S&amp;S'!$F10),1)-SUM(O.4!AK$246,O.4!AK$257)+O.4!AK$247</f>
        <v>0</v>
      </c>
      <c r="AL288" s="66">
        <f>-SUM(O.4!AL$244,O.4!AL$255)*(1+'S&amp;S'!$F10)+SUM(O.4!AL$245,O.4!AL$256)*IF(O.4!$C$38="Depreciation",(1+'S&amp;S'!$F10),1)-SUM(O.4!AL$246,O.4!AL$257)+O.4!AL$247</f>
        <v>0</v>
      </c>
      <c r="AM288" s="66">
        <f>-SUM(O.4!AM$244,O.4!AM$255)*(1+'S&amp;S'!$F10)+SUM(O.4!AM$245,O.4!AM$256)*IF(O.4!$C$38="Depreciation",(1+'S&amp;S'!$F10),1)-SUM(O.4!AM$246,O.4!AM$257)+O.4!AM$247</f>
        <v>0</v>
      </c>
      <c r="AN288" s="66">
        <f>-SUM(O.4!AN$244,O.4!AN$255)*(1+'S&amp;S'!$F10)+SUM(O.4!AN$245,O.4!AN$256)*IF(O.4!$C$38="Depreciation",(1+'S&amp;S'!$F10),1)-SUM(O.4!AN$246,O.4!AN$257)+O.4!AN$247</f>
        <v>0</v>
      </c>
      <c r="AO288" s="66">
        <f>-SUM(O.4!AO$244,O.4!AO$255)*(1+'S&amp;S'!$F10)+SUM(O.4!AO$245,O.4!AO$256)*IF(O.4!$C$38="Depreciation",(1+'S&amp;S'!$F10),1)-SUM(O.4!AO$246,O.4!AO$257)+O.4!AO$247</f>
        <v>0</v>
      </c>
      <c r="AP288" s="66">
        <f>-SUM(O.4!AP$244,O.4!AP$255)*(1+'S&amp;S'!$F10)+SUM(O.4!AP$245,O.4!AP$256)*IF(O.4!$C$38="Depreciation",(1+'S&amp;S'!$F10),1)-SUM(O.4!AP$246,O.4!AP$257)+O.4!AP$247</f>
        <v>0</v>
      </c>
      <c r="AQ288" s="66">
        <f>-SUM(O.4!AQ$244,O.4!AQ$255)*(1+'S&amp;S'!$F10)+SUM(O.4!AQ$245,O.4!AQ$256)*IF(O.4!$C$38="Depreciation",(1+'S&amp;S'!$F10),1)-SUM(O.4!AQ$246,O.4!AQ$257)+O.4!AQ$247</f>
        <v>0</v>
      </c>
      <c r="AR288" s="66">
        <f>-SUM(O.4!AR$244,O.4!AR$255)*(1+'S&amp;S'!$F10)+SUM(O.4!AR$245,O.4!AR$256)*IF(O.4!$C$38="Depreciation",(1+'S&amp;S'!$F10),1)-SUM(O.4!AR$246,O.4!AR$257)+O.4!AR$247</f>
        <v>0</v>
      </c>
      <c r="AS288" s="66">
        <f>-SUM(O.4!AS$244,O.4!AS$255)*(1+'S&amp;S'!$F10)+SUM(O.4!AS$245,O.4!AS$256)*IF(O.4!$C$38="Depreciation",(1+'S&amp;S'!$F10),1)-SUM(O.4!AS$246,O.4!AS$257)+O.4!AS$247</f>
        <v>0</v>
      </c>
      <c r="AT288" s="66">
        <f>-SUM(O.4!AT$244,O.4!AT$255)*(1+'S&amp;S'!$F10)+SUM(O.4!AT$245,O.4!AT$256)*IF(O.4!$C$38="Depreciation",(1+'S&amp;S'!$F10),1)-SUM(O.4!AT$246,O.4!AT$257)+O.4!AT$247</f>
        <v>0</v>
      </c>
      <c r="AU288" s="66">
        <f>-SUM(O.4!AU$244,O.4!AU$255)*(1+'S&amp;S'!$F10)+SUM(O.4!AU$245,O.4!AU$256)*IF(O.4!$C$38="Depreciation",(1+'S&amp;S'!$F10),1)-SUM(O.4!AU$246,O.4!AU$257)+O.4!AU$247</f>
        <v>0</v>
      </c>
      <c r="AV288" s="66">
        <f>-SUM(O.4!AV$244,O.4!AV$255)*(1+'S&amp;S'!$F10)+SUM(O.4!AV$245,O.4!AV$256)*IF(O.4!$C$38="Depreciation",(1+'S&amp;S'!$F10),1)-SUM(O.4!AV$246,O.4!AV$257)+O.4!AV$247</f>
        <v>0</v>
      </c>
      <c r="AW288" s="66">
        <f>-SUM(O.4!AW$244,O.4!AW$255)*(1+'S&amp;S'!$F10)+SUM(O.4!AW$245,O.4!AW$256)*IF(O.4!$C$38="Depreciation",(1+'S&amp;S'!$F10),1)-SUM(O.4!AW$246,O.4!AW$257)+O.4!AW$247</f>
        <v>0</v>
      </c>
      <c r="AX288" s="66">
        <f>-SUM(O.4!AX$244,O.4!AX$255)*(1+'S&amp;S'!$F10)+SUM(O.4!AX$245,O.4!AX$256)*IF(O.4!$C$38="Depreciation",(1+'S&amp;S'!$F10),1)-SUM(O.4!AX$246,O.4!AX$257)+O.4!AX$247</f>
        <v>0</v>
      </c>
      <c r="AY288" s="66">
        <f>-SUM(O.4!AY$244,O.4!AY$255)*(1+'S&amp;S'!$F10)+SUM(O.4!AY$245,O.4!AY$256)*IF(O.4!$C$38="Depreciation",(1+'S&amp;S'!$F10),1)-SUM(O.4!AY$246,O.4!AY$257)+O.4!AY$247</f>
        <v>0</v>
      </c>
      <c r="AZ288" s="66">
        <f>-SUM(O.4!AZ$244,O.4!AZ$255)*(1+'S&amp;S'!$F10)+SUM(O.4!AZ$245,O.4!AZ$256)*IF(O.4!$C$38="Depreciation",(1+'S&amp;S'!$F10),1)-SUM(O.4!AZ$246,O.4!AZ$257)+O.4!AZ$247</f>
        <v>0</v>
      </c>
      <c r="BA288" s="66">
        <f>-SUM(O.4!BA$244,O.4!BA$255)*(1+'S&amp;S'!$F10)+SUM(O.4!BA$245,O.4!BA$256)*IF(O.4!$C$38="Depreciation",(1+'S&amp;S'!$F10),1)-SUM(O.4!BA$246,O.4!BA$257)+O.4!BA$247</f>
        <v>0</v>
      </c>
      <c r="BB288" s="66">
        <f>-SUM(O.4!BB$244,O.4!BB$255)*(1+'S&amp;S'!$F10)+SUM(O.4!BB$245,O.4!BB$256)*IF(O.4!$C$38="Depreciation",(1+'S&amp;S'!$F10),1)-SUM(O.4!BB$246,O.4!BB$257)+O.4!BB$247</f>
        <v>0</v>
      </c>
      <c r="BC288" s="66">
        <f>-SUM(O.4!BC$244,O.4!BC$255)*(1+'S&amp;S'!$F10)+SUM(O.4!BC$245,O.4!BC$256)*IF(O.4!$C$38="Depreciation",(1+'S&amp;S'!$F10),1)-SUM(O.4!BC$246,O.4!BC$257)+O.4!BC$247</f>
        <v>0</v>
      </c>
      <c r="BD288" s="66">
        <f>-SUM(O.4!BD$244,O.4!BD$255)*(1+'S&amp;S'!$F10)+SUM(O.4!BD$245,O.4!BD$256)*IF(O.4!$C$38="Depreciation",(1+'S&amp;S'!$F10),1)-SUM(O.4!BD$246,O.4!BD$257)+O.4!BD$247</f>
        <v>0</v>
      </c>
      <c r="BE288" s="66">
        <f>-SUM(O.4!BE$244,O.4!BE$255)*(1+'S&amp;S'!$F10)+SUM(O.4!BE$245,O.4!BE$256)*IF(O.4!$C$38="Depreciation",(1+'S&amp;S'!$F10),1)-SUM(O.4!BE$246,O.4!BE$257)+O.4!BE$247</f>
        <v>0</v>
      </c>
      <c r="BF288" s="66">
        <f>-SUM(O.4!BF$244,O.4!BF$255)*(1+'S&amp;S'!$F10)+SUM(O.4!BF$245,O.4!BF$256)*IF(O.4!$C$38="Depreciation",(1+'S&amp;S'!$F10),1)-SUM(O.4!BF$246,O.4!BF$257)+O.4!BF$247</f>
        <v>0</v>
      </c>
      <c r="BG288" s="66">
        <f>-SUM(O.4!BG$244,O.4!BG$255)*(1+'S&amp;S'!$F10)+SUM(O.4!BG$245,O.4!BG$256)*IF(O.4!$C$38="Depreciation",(1+'S&amp;S'!$F10),1)-SUM(O.4!BG$246,O.4!BG$257)+O.4!BG$247</f>
        <v>0</v>
      </c>
      <c r="BH288" s="66">
        <f>-SUM(O.4!BH$244,O.4!BH$255)*(1+'S&amp;S'!$F10)+SUM(O.4!BH$245,O.4!BH$256)*IF(O.4!$C$38="Depreciation",(1+'S&amp;S'!$F10),1)-SUM(O.4!BH$246,O.4!BH$257)+O.4!BH$247</f>
        <v>0</v>
      </c>
      <c r="BI288" s="66">
        <f>-SUM(O.4!BI$244,O.4!BI$255)*(1+'S&amp;S'!$F10)+SUM(O.4!BI$245,O.4!BI$256)*IF(O.4!$C$38="Depreciation",(1+'S&amp;S'!$F10),1)-SUM(O.4!BI$246,O.4!BI$257)+O.4!BI$247</f>
        <v>0</v>
      </c>
      <c r="BJ288" s="66">
        <f>-SUM(O.4!BJ$244,O.4!BJ$255)*(1+'S&amp;S'!$F10)+SUM(O.4!BJ$245,O.4!BJ$256)*IF(O.4!$C$38="Depreciation",(1+'S&amp;S'!$F10),1)-SUM(O.4!BJ$246,O.4!BJ$257)+O.4!BJ$247</f>
        <v>0</v>
      </c>
      <c r="BK288" s="66">
        <f>-SUM(O.4!BK$244,O.4!BK$255)*(1+'S&amp;S'!$F10)+SUM(O.4!BK$245,O.4!BK$256)*IF(O.4!$C$38="Depreciation",(1+'S&amp;S'!$F10),1)-SUM(O.4!BK$246,O.4!BK$257)+O.4!BK$247</f>
        <v>0</v>
      </c>
      <c r="BL288" s="66">
        <f>-SUM(O.4!BL$244,O.4!BL$255)*(1+'S&amp;S'!$F10)+SUM(O.4!BL$245,O.4!BL$256)*IF(O.4!$C$38="Depreciation",(1+'S&amp;S'!$F10),1)-SUM(O.4!BL$246,O.4!BL$257)+O.4!BL$247</f>
        <v>0</v>
      </c>
      <c r="BM288" s="66">
        <f>-SUM(O.4!BM$244,O.4!BM$255)*(1+'S&amp;S'!$F10)+SUM(O.4!BM$245,O.4!BM$256)*IF(O.4!$C$38="Depreciation",(1+'S&amp;S'!$F10),1)-SUM(O.4!BM$246,O.4!BM$257)+O.4!BM$247</f>
        <v>0</v>
      </c>
      <c r="BN288" s="66">
        <f>-SUM(O.4!BN$244,O.4!BN$255)*(1+'S&amp;S'!$F10)+SUM(O.4!BN$245,O.4!BN$256)*IF(O.4!$C$38="Depreciation",(1+'S&amp;S'!$F10),1)-SUM(O.4!BN$246,O.4!BN$257)+O.4!BN$247</f>
        <v>0</v>
      </c>
      <c r="BO288" s="66">
        <f>-SUM(O.4!BO$244,O.4!BO$255)*(1+'S&amp;S'!$F10)+SUM(O.4!BO$245,O.4!BO$256)*IF(O.4!$C$38="Depreciation",(1+'S&amp;S'!$F10),1)-SUM(O.4!BO$246,O.4!BO$257)+O.4!BO$247</f>
        <v>0</v>
      </c>
      <c r="BP288" s="66">
        <f>-SUM(O.4!BP$244,O.4!BP$255)*(1+'S&amp;S'!$F10)+SUM(O.4!BP$245,O.4!BP$256)*IF(O.4!$C$38="Depreciation",(1+'S&amp;S'!$F10),1)-SUM(O.4!BP$246,O.4!BP$257)+O.4!BP$247</f>
        <v>0</v>
      </c>
      <c r="BQ288" s="66">
        <f>-SUM(O.4!BQ$244,O.4!BQ$255)*(1+'S&amp;S'!$F10)+SUM(O.4!BQ$245,O.4!BQ$256)*IF(O.4!$C$38="Depreciation",(1+'S&amp;S'!$F10),1)-SUM(O.4!BQ$246,O.4!BQ$257)+O.4!BQ$247</f>
        <v>0</v>
      </c>
      <c r="BR288" s="66">
        <f>-SUM(O.4!BR$244,O.4!BR$255)*(1+'S&amp;S'!$F10)+SUM(O.4!BR$245,O.4!BR$256)*IF(O.4!$C$38="Depreciation",(1+'S&amp;S'!$F10),1)-SUM(O.4!BR$246,O.4!BR$257)+O.4!BR$247</f>
        <v>0</v>
      </c>
      <c r="BS288" s="66">
        <f>-SUM(O.4!BS$244,O.4!BS$255)*(1+'S&amp;S'!$F10)+SUM(O.4!BS$245,O.4!BS$256)*IF(O.4!$C$38="Depreciation",(1+'S&amp;S'!$F10),1)-SUM(O.4!BS$246,O.4!BS$257)+O.4!BS$247</f>
        <v>0</v>
      </c>
      <c r="BT288" s="66">
        <f>-SUM(O.4!BT$244,O.4!BT$255)*(1+'S&amp;S'!$F10)+SUM(O.4!BT$245,O.4!BT$256)*IF(O.4!$C$38="Depreciation",(1+'S&amp;S'!$F10),1)-SUM(O.4!BT$246,O.4!BT$257)+O.4!BT$247</f>
        <v>0</v>
      </c>
      <c r="BU288" s="66">
        <f>-SUM(O.4!BU$244,O.4!BU$255)*(1+'S&amp;S'!$F10)+SUM(O.4!BU$245,O.4!BU$256)*IF(O.4!$C$38="Depreciation",(1+'S&amp;S'!$F10),1)-SUM(O.4!BU$246,O.4!BU$257)+O.4!BU$247</f>
        <v>0</v>
      </c>
      <c r="BV288" s="66">
        <f>-SUM(O.4!BV$244,O.4!BV$255)*(1+'S&amp;S'!$F10)+SUM(O.4!BV$245,O.4!BV$256)*IF(O.4!$C$38="Depreciation",(1+'S&amp;S'!$F10),1)-SUM(O.4!BV$246,O.4!BV$257)+O.4!BV$247</f>
        <v>0</v>
      </c>
      <c r="BW288" s="66">
        <f>-SUM(O.4!BW$244,O.4!BW$255)*(1+'S&amp;S'!$F10)+SUM(O.4!BW$245,O.4!BW$256)*IF(O.4!$C$38="Depreciation",(1+'S&amp;S'!$F10),1)-SUM(O.4!BW$246,O.4!BW$257)+O.4!BW$247</f>
        <v>0</v>
      </c>
      <c r="BX288" s="66">
        <f>-SUM(O.4!BX$244,O.4!BX$255)*(1+'S&amp;S'!$F10)+SUM(O.4!BX$245,O.4!BX$256)*IF(O.4!$C$38="Depreciation",(1+'S&amp;S'!$F10),1)-SUM(O.4!BX$246,O.4!BX$257)+O.4!BX$247</f>
        <v>0</v>
      </c>
      <c r="BY288" s="66">
        <f>-SUM(O.4!BY$244,O.4!BY$255)*(1+'S&amp;S'!$F10)+SUM(O.4!BY$245,O.4!BY$256)*IF(O.4!$C$38="Depreciation",(1+'S&amp;S'!$F10),1)-SUM(O.4!BY$246,O.4!BY$257)+O.4!BY$247</f>
        <v>0</v>
      </c>
      <c r="BZ288" s="66">
        <f>-SUM(O.4!BZ$244,O.4!BZ$255)*(1+'S&amp;S'!$F10)+SUM(O.4!BZ$245,O.4!BZ$256)*IF(O.4!$C$38="Depreciation",(1+'S&amp;S'!$F10),1)-SUM(O.4!BZ$246,O.4!BZ$257)+O.4!BZ$247</f>
        <v>0</v>
      </c>
      <c r="CA288" s="66">
        <f>-SUM(O.4!CA$244,O.4!CA$255)*(1+'S&amp;S'!$F10)+SUM(O.4!CA$245,O.4!CA$256)*IF(O.4!$C$38="Depreciation",(1+'S&amp;S'!$F10),1)-SUM(O.4!CA$246,O.4!CA$257)+O.4!CA$247</f>
        <v>0</v>
      </c>
      <c r="CB288" s="66">
        <f>-SUM(O.4!CB$244,O.4!CB$255)*(1+'S&amp;S'!$F10)+SUM(O.4!CB$245,O.4!CB$256)*IF(O.4!$C$38="Depreciation",(1+'S&amp;S'!$F10),1)-SUM(O.4!CB$246,O.4!CB$257)+O.4!CB$247</f>
        <v>0</v>
      </c>
      <c r="CC288" s="66">
        <f>-SUM(O.4!CC$244,O.4!CC$255)*(1+'S&amp;S'!$F10)+SUM(O.4!CC$245,O.4!CC$256)*IF(O.4!$C$38="Depreciation",(1+'S&amp;S'!$F10),1)-SUM(O.4!CC$246,O.4!CC$257)+O.4!CC$247</f>
        <v>0</v>
      </c>
      <c r="CD288" s="66">
        <f>-SUM(O.4!CD$244,O.4!CD$255)*(1+'S&amp;S'!$F10)+SUM(O.4!CD$245,O.4!CD$256)*IF(O.4!$C$38="Depreciation",(1+'S&amp;S'!$F10),1)-SUM(O.4!CD$246,O.4!CD$257)+O.4!CD$247</f>
        <v>0</v>
      </c>
      <c r="CE288" s="66">
        <f>-SUM(O.4!CE$244,O.4!CE$255)*(1+'S&amp;S'!$F10)+SUM(O.4!CE$245,O.4!CE$256)*IF(O.4!$C$38="Depreciation",(1+'S&amp;S'!$F10),1)-SUM(O.4!CE$246,O.4!CE$257)+O.4!CE$247</f>
        <v>0</v>
      </c>
      <c r="CF288" s="66">
        <f>-SUM(O.4!CF$244,O.4!CF$255)*(1+'S&amp;S'!$F10)+SUM(O.4!CF$245,O.4!CF$256)*IF(O.4!$C$38="Depreciation",(1+'S&amp;S'!$F10),1)-SUM(O.4!CF$246,O.4!CF$257)+O.4!CF$247</f>
        <v>0</v>
      </c>
      <c r="CG288" s="66">
        <f>-SUM(O.4!CG$244,O.4!CG$255)*(1+'S&amp;S'!$F10)+SUM(O.4!CG$245,O.4!CG$256)*IF(O.4!$C$38="Depreciation",(1+'S&amp;S'!$F10),1)-SUM(O.4!CG$246,O.4!CG$257)+O.4!CG$247</f>
        <v>0</v>
      </c>
      <c r="CH288" s="66">
        <f>-SUM(O.4!CH$244,O.4!CH$255)*(1+'S&amp;S'!$F10)+SUM(O.4!CH$245,O.4!CH$256)*IF(O.4!$C$38="Depreciation",(1+'S&amp;S'!$F10),1)-SUM(O.4!CH$246,O.4!CH$257)+O.4!CH$247</f>
        <v>0</v>
      </c>
      <c r="CI288" s="66">
        <f>-SUM(O.4!CI$244,O.4!CI$255)*(1+'S&amp;S'!$F10)+SUM(O.4!CI$245,O.4!CI$256)*IF(O.4!$C$38="Depreciation",(1+'S&amp;S'!$F10),1)-SUM(O.4!CI$246,O.4!CI$257)+O.4!CI$247</f>
        <v>0</v>
      </c>
      <c r="CJ288" s="66">
        <f>-SUM(O.4!CJ$244,O.4!CJ$255)*(1+'S&amp;S'!$F10)+SUM(O.4!CJ$245,O.4!CJ$256)*IF(O.4!$C$38="Depreciation",(1+'S&amp;S'!$F10),1)-SUM(O.4!CJ$246,O.4!CJ$257)+O.4!CJ$247</f>
        <v>0</v>
      </c>
      <c r="CK288" s="66">
        <f>-SUM(O.4!CK$244,O.4!CK$255)*(1+'S&amp;S'!$F10)+SUM(O.4!CK$245,O.4!CK$256)*IF(O.4!$C$38="Depreciation",(1+'S&amp;S'!$F10),1)-SUM(O.4!CK$246,O.4!CK$257)+O.4!CK$247</f>
        <v>0</v>
      </c>
      <c r="CL288" s="66">
        <f>-SUM(O.4!CL$244,O.4!CL$255)*(1+'S&amp;S'!$F10)+SUM(O.4!CL$245,O.4!CL$256)*IF(O.4!$C$38="Depreciation",(1+'S&amp;S'!$F10),1)-SUM(O.4!CL$246,O.4!CL$257)+O.4!CL$247</f>
        <v>0</v>
      </c>
      <c r="CM288" s="66">
        <f>-SUM(O.4!CM$244,O.4!CM$255)*(1+'S&amp;S'!$F10)+SUM(O.4!CM$245,O.4!CM$256)*IF(O.4!$C$38="Depreciation",(1+'S&amp;S'!$F10),1)-SUM(O.4!CM$246,O.4!CM$257)+O.4!CM$247</f>
        <v>0</v>
      </c>
      <c r="CN288" s="66">
        <f>-SUM(O.4!CN$244,O.4!CN$255)*(1+'S&amp;S'!$F10)+SUM(O.4!CN$245,O.4!CN$256)*IF(O.4!$C$38="Depreciation",(1+'S&amp;S'!$F10),1)-SUM(O.4!CN$246,O.4!CN$257)+O.4!CN$247</f>
        <v>0</v>
      </c>
      <c r="CO288" s="66">
        <f>-SUM(O.4!CO$244,O.4!CO$255)*(1+'S&amp;S'!$F10)+SUM(O.4!CO$245,O.4!CO$256)*IF(O.4!$C$38="Depreciation",(1+'S&amp;S'!$F10),1)-SUM(O.4!CO$246,O.4!CO$257)+O.4!CO$247</f>
        <v>0</v>
      </c>
      <c r="CP288" s="66">
        <f>-SUM(O.4!CP$244,O.4!CP$255)*(1+'S&amp;S'!$F10)+SUM(O.4!CP$245,O.4!CP$256)*IF(O.4!$C$38="Depreciation",(1+'S&amp;S'!$F10),1)-SUM(O.4!CP$246,O.4!CP$257)+O.4!CP$247</f>
        <v>0</v>
      </c>
      <c r="CQ288" s="66">
        <f>-SUM(O.4!CQ$244,O.4!CQ$255)*(1+'S&amp;S'!$F10)+SUM(O.4!CQ$245,O.4!CQ$256)*IF(O.4!$C$38="Depreciation",(1+'S&amp;S'!$F10),1)-SUM(O.4!CQ$246,O.4!CQ$257)+O.4!CQ$247</f>
        <v>0</v>
      </c>
      <c r="CR288" s="66">
        <f>-SUM(O.4!CR$244,O.4!CR$255)*(1+'S&amp;S'!$F10)+SUM(O.4!CR$245,O.4!CR$256)*IF(O.4!$C$38="Depreciation",(1+'S&amp;S'!$F10),1)-SUM(O.4!CR$246,O.4!CR$257)+O.4!CR$247</f>
        <v>0</v>
      </c>
      <c r="CS288" s="66">
        <f>-SUM(O.4!CS$244,O.4!CS$255)*(1+'S&amp;S'!$F10)+SUM(O.4!CS$245,O.4!CS$256)*IF(O.4!$C$38="Depreciation",(1+'S&amp;S'!$F10),1)-SUM(O.4!CS$246,O.4!CS$257)+O.4!CS$247</f>
        <v>0</v>
      </c>
    </row>
    <row r="289" spans="3:97" hidden="1" x14ac:dyDescent="0.35">
      <c r="C289" s="180" t="str">
        <f>O.4!$C$244&amp;" with "&amp; 'S&amp;S'!$D$5*100 &amp; "% decrease"</f>
        <v>A. Total investment costs with 1% decrease</v>
      </c>
      <c r="E289" s="505">
        <f>G289+NPV(G.Asm!$F$76,H289:INDEX(H289:CS289,RP))</f>
        <v>0</v>
      </c>
      <c r="F289" s="505">
        <f t="shared" si="139"/>
        <v>0</v>
      </c>
      <c r="G289" s="66">
        <f>-SUM(O.4!G$244,O.4!G$255)*(1+'S&amp;S'!$F11)+SUM(O.4!G$245,O.4!G$256)*IF(O.4!$C$38="Depreciation",(1+'S&amp;S'!$F11),1)-SUM(O.4!G$246,O.4!G$257)+O.4!G$247</f>
        <v>0</v>
      </c>
      <c r="H289" s="66">
        <f>-SUM(O.4!H$244,O.4!H$255)*(1+'S&amp;S'!$F11)+SUM(O.4!H$245,O.4!H$256)*IF(O.4!$C$38="Depreciation",(1+'S&amp;S'!$F11),1)-SUM(O.4!H$246,O.4!H$257)+O.4!H$247</f>
        <v>0</v>
      </c>
      <c r="I289" s="66">
        <f>-SUM(O.4!I$244,O.4!I$255)*(1+'S&amp;S'!$F11)+SUM(O.4!I$245,O.4!I$256)*IF(O.4!$C$38="Depreciation",(1+'S&amp;S'!$F11),1)-SUM(O.4!I$246,O.4!I$257)+O.4!I$247</f>
        <v>0</v>
      </c>
      <c r="J289" s="66">
        <f>-SUM(O.4!J$244,O.4!J$255)*(1+'S&amp;S'!$F11)+SUM(O.4!J$245,O.4!J$256)*IF(O.4!$C$38="Depreciation",(1+'S&amp;S'!$F11),1)-SUM(O.4!J$246,O.4!J$257)+O.4!J$247</f>
        <v>0</v>
      </c>
      <c r="K289" s="66">
        <f>-SUM(O.4!K$244,O.4!K$255)*(1+'S&amp;S'!$F11)+SUM(O.4!K$245,O.4!K$256)*IF(O.4!$C$38="Depreciation",(1+'S&amp;S'!$F11),1)-SUM(O.4!K$246,O.4!K$257)+O.4!K$247</f>
        <v>0</v>
      </c>
      <c r="L289" s="66">
        <f>-SUM(O.4!L$244,O.4!L$255)*(1+'S&amp;S'!$F11)+SUM(O.4!L$245,O.4!L$256)*IF(O.4!$C$38="Depreciation",(1+'S&amp;S'!$F11),1)-SUM(O.4!L$246,O.4!L$257)+O.4!L$247</f>
        <v>0</v>
      </c>
      <c r="M289" s="66">
        <f>-SUM(O.4!M$244,O.4!M$255)*(1+'S&amp;S'!$F11)+SUM(O.4!M$245,O.4!M$256)*IF(O.4!$C$38="Depreciation",(1+'S&amp;S'!$F11),1)-SUM(O.4!M$246,O.4!M$257)+O.4!M$247</f>
        <v>0</v>
      </c>
      <c r="N289" s="66">
        <f>-SUM(O.4!N$244,O.4!N$255)*(1+'S&amp;S'!$F11)+SUM(O.4!N$245,O.4!N$256)*IF(O.4!$C$38="Depreciation",(1+'S&amp;S'!$F11),1)-SUM(O.4!N$246,O.4!N$257)+O.4!N$247</f>
        <v>0</v>
      </c>
      <c r="O289" s="66">
        <f>-SUM(O.4!O$244,O.4!O$255)*(1+'S&amp;S'!$F11)+SUM(O.4!O$245,O.4!O$256)*IF(O.4!$C$38="Depreciation",(1+'S&amp;S'!$F11),1)-SUM(O.4!O$246,O.4!O$257)+O.4!O$247</f>
        <v>0</v>
      </c>
      <c r="P289" s="66">
        <f>-SUM(O.4!P$244,O.4!P$255)*(1+'S&amp;S'!$F11)+SUM(O.4!P$245,O.4!P$256)*IF(O.4!$C$38="Depreciation",(1+'S&amp;S'!$F11),1)-SUM(O.4!P$246,O.4!P$257)+O.4!P$247</f>
        <v>0</v>
      </c>
      <c r="Q289" s="66">
        <f>-SUM(O.4!Q$244,O.4!Q$255)*(1+'S&amp;S'!$F11)+SUM(O.4!Q$245,O.4!Q$256)*IF(O.4!$C$38="Depreciation",(1+'S&amp;S'!$F11),1)-SUM(O.4!Q$246,O.4!Q$257)+O.4!Q$247</f>
        <v>0</v>
      </c>
      <c r="R289" s="66">
        <f>-SUM(O.4!R$244,O.4!R$255)*(1+'S&amp;S'!$F11)+SUM(O.4!R$245,O.4!R$256)*IF(O.4!$C$38="Depreciation",(1+'S&amp;S'!$F11),1)-SUM(O.4!R$246,O.4!R$257)+O.4!R$247</f>
        <v>0</v>
      </c>
      <c r="S289" s="66">
        <f>-SUM(O.4!S$244,O.4!S$255)*(1+'S&amp;S'!$F11)+SUM(O.4!S$245,O.4!S$256)*IF(O.4!$C$38="Depreciation",(1+'S&amp;S'!$F11),1)-SUM(O.4!S$246,O.4!S$257)+O.4!S$247</f>
        <v>0</v>
      </c>
      <c r="T289" s="66">
        <f>-SUM(O.4!T$244,O.4!T$255)*(1+'S&amp;S'!$F11)+SUM(O.4!T$245,O.4!T$256)*IF(O.4!$C$38="Depreciation",(1+'S&amp;S'!$F11),1)-SUM(O.4!T$246,O.4!T$257)+O.4!T$247</f>
        <v>0</v>
      </c>
      <c r="U289" s="66">
        <f>-SUM(O.4!U$244,O.4!U$255)*(1+'S&amp;S'!$F11)+SUM(O.4!U$245,O.4!U$256)*IF(O.4!$C$38="Depreciation",(1+'S&amp;S'!$F11),1)-SUM(O.4!U$246,O.4!U$257)+O.4!U$247</f>
        <v>0</v>
      </c>
      <c r="V289" s="66">
        <f>-SUM(O.4!V$244,O.4!V$255)*(1+'S&amp;S'!$F11)+SUM(O.4!V$245,O.4!V$256)*IF(O.4!$C$38="Depreciation",(1+'S&amp;S'!$F11),1)-SUM(O.4!V$246,O.4!V$257)+O.4!V$247</f>
        <v>0</v>
      </c>
      <c r="W289" s="66">
        <f>-SUM(O.4!W$244,O.4!W$255)*(1+'S&amp;S'!$F11)+SUM(O.4!W$245,O.4!W$256)*IF(O.4!$C$38="Depreciation",(1+'S&amp;S'!$F11),1)-SUM(O.4!W$246,O.4!W$257)+O.4!W$247</f>
        <v>0</v>
      </c>
      <c r="X289" s="66">
        <f>-SUM(O.4!X$244,O.4!X$255)*(1+'S&amp;S'!$F11)+SUM(O.4!X$245,O.4!X$256)*IF(O.4!$C$38="Depreciation",(1+'S&amp;S'!$F11),1)-SUM(O.4!X$246,O.4!X$257)+O.4!X$247</f>
        <v>0</v>
      </c>
      <c r="Y289" s="66">
        <f>-SUM(O.4!Y$244,O.4!Y$255)*(1+'S&amp;S'!$F11)+SUM(O.4!Y$245,O.4!Y$256)*IF(O.4!$C$38="Depreciation",(1+'S&amp;S'!$F11),1)-SUM(O.4!Y$246,O.4!Y$257)+O.4!Y$247</f>
        <v>0</v>
      </c>
      <c r="Z289" s="66">
        <f>-SUM(O.4!Z$244,O.4!Z$255)*(1+'S&amp;S'!$F11)+SUM(O.4!Z$245,O.4!Z$256)*IF(O.4!$C$38="Depreciation",(1+'S&amp;S'!$F11),1)-SUM(O.4!Z$246,O.4!Z$257)+O.4!Z$247</f>
        <v>0</v>
      </c>
      <c r="AA289" s="66">
        <f>-SUM(O.4!AA$244,O.4!AA$255)*(1+'S&amp;S'!$F11)+SUM(O.4!AA$245,O.4!AA$256)*IF(O.4!$C$38="Depreciation",(1+'S&amp;S'!$F11),1)-SUM(O.4!AA$246,O.4!AA$257)+O.4!AA$247</f>
        <v>0</v>
      </c>
      <c r="AB289" s="66">
        <f>-SUM(O.4!AB$244,O.4!AB$255)*(1+'S&amp;S'!$F11)+SUM(O.4!AB$245,O.4!AB$256)*IF(O.4!$C$38="Depreciation",(1+'S&amp;S'!$F11),1)-SUM(O.4!AB$246,O.4!AB$257)+O.4!AB$247</f>
        <v>0</v>
      </c>
      <c r="AC289" s="66">
        <f>-SUM(O.4!AC$244,O.4!AC$255)*(1+'S&amp;S'!$F11)+SUM(O.4!AC$245,O.4!AC$256)*IF(O.4!$C$38="Depreciation",(1+'S&amp;S'!$F11),1)-SUM(O.4!AC$246,O.4!AC$257)+O.4!AC$247</f>
        <v>0</v>
      </c>
      <c r="AD289" s="66">
        <f>-SUM(O.4!AD$244,O.4!AD$255)*(1+'S&amp;S'!$F11)+SUM(O.4!AD$245,O.4!AD$256)*IF(O.4!$C$38="Depreciation",(1+'S&amp;S'!$F11),1)-SUM(O.4!AD$246,O.4!AD$257)+O.4!AD$247</f>
        <v>0</v>
      </c>
      <c r="AE289" s="66">
        <f>-SUM(O.4!AE$244,O.4!AE$255)*(1+'S&amp;S'!$F11)+SUM(O.4!AE$245,O.4!AE$256)*IF(O.4!$C$38="Depreciation",(1+'S&amp;S'!$F11),1)-SUM(O.4!AE$246,O.4!AE$257)+O.4!AE$247</f>
        <v>0</v>
      </c>
      <c r="AF289" s="66">
        <f>-SUM(O.4!AF$244,O.4!AF$255)*(1+'S&amp;S'!$F11)+SUM(O.4!AF$245,O.4!AF$256)*IF(O.4!$C$38="Depreciation",(1+'S&amp;S'!$F11),1)-SUM(O.4!AF$246,O.4!AF$257)+O.4!AF$247</f>
        <v>0</v>
      </c>
      <c r="AG289" s="66">
        <f>-SUM(O.4!AG$244,O.4!AG$255)*(1+'S&amp;S'!$F11)+SUM(O.4!AG$245,O.4!AG$256)*IF(O.4!$C$38="Depreciation",(1+'S&amp;S'!$F11),1)-SUM(O.4!AG$246,O.4!AG$257)+O.4!AG$247</f>
        <v>0</v>
      </c>
      <c r="AH289" s="66">
        <f>-SUM(O.4!AH$244,O.4!AH$255)*(1+'S&amp;S'!$F11)+SUM(O.4!AH$245,O.4!AH$256)*IF(O.4!$C$38="Depreciation",(1+'S&amp;S'!$F11),1)-SUM(O.4!AH$246,O.4!AH$257)+O.4!AH$247</f>
        <v>0</v>
      </c>
      <c r="AI289" s="66">
        <f>-SUM(O.4!AI$244,O.4!AI$255)*(1+'S&amp;S'!$F11)+SUM(O.4!AI$245,O.4!AI$256)*IF(O.4!$C$38="Depreciation",(1+'S&amp;S'!$F11),1)-SUM(O.4!AI$246,O.4!AI$257)+O.4!AI$247</f>
        <v>0</v>
      </c>
      <c r="AJ289" s="66">
        <f>-SUM(O.4!AJ$244,O.4!AJ$255)*(1+'S&amp;S'!$F11)+SUM(O.4!AJ$245,O.4!AJ$256)*IF(O.4!$C$38="Depreciation",(1+'S&amp;S'!$F11),1)-SUM(O.4!AJ$246,O.4!AJ$257)+O.4!AJ$247</f>
        <v>0</v>
      </c>
      <c r="AK289" s="66">
        <f>-SUM(O.4!AK$244,O.4!AK$255)*(1+'S&amp;S'!$F11)+SUM(O.4!AK$245,O.4!AK$256)*IF(O.4!$C$38="Depreciation",(1+'S&amp;S'!$F11),1)-SUM(O.4!AK$246,O.4!AK$257)+O.4!AK$247</f>
        <v>0</v>
      </c>
      <c r="AL289" s="66">
        <f>-SUM(O.4!AL$244,O.4!AL$255)*(1+'S&amp;S'!$F11)+SUM(O.4!AL$245,O.4!AL$256)*IF(O.4!$C$38="Depreciation",(1+'S&amp;S'!$F11),1)-SUM(O.4!AL$246,O.4!AL$257)+O.4!AL$247</f>
        <v>0</v>
      </c>
      <c r="AM289" s="66">
        <f>-SUM(O.4!AM$244,O.4!AM$255)*(1+'S&amp;S'!$F11)+SUM(O.4!AM$245,O.4!AM$256)*IF(O.4!$C$38="Depreciation",(1+'S&amp;S'!$F11),1)-SUM(O.4!AM$246,O.4!AM$257)+O.4!AM$247</f>
        <v>0</v>
      </c>
      <c r="AN289" s="66">
        <f>-SUM(O.4!AN$244,O.4!AN$255)*(1+'S&amp;S'!$F11)+SUM(O.4!AN$245,O.4!AN$256)*IF(O.4!$C$38="Depreciation",(1+'S&amp;S'!$F11),1)-SUM(O.4!AN$246,O.4!AN$257)+O.4!AN$247</f>
        <v>0</v>
      </c>
      <c r="AO289" s="66">
        <f>-SUM(O.4!AO$244,O.4!AO$255)*(1+'S&amp;S'!$F11)+SUM(O.4!AO$245,O.4!AO$256)*IF(O.4!$C$38="Depreciation",(1+'S&amp;S'!$F11),1)-SUM(O.4!AO$246,O.4!AO$257)+O.4!AO$247</f>
        <v>0</v>
      </c>
      <c r="AP289" s="66">
        <f>-SUM(O.4!AP$244,O.4!AP$255)*(1+'S&amp;S'!$F11)+SUM(O.4!AP$245,O.4!AP$256)*IF(O.4!$C$38="Depreciation",(1+'S&amp;S'!$F11),1)-SUM(O.4!AP$246,O.4!AP$257)+O.4!AP$247</f>
        <v>0</v>
      </c>
      <c r="AQ289" s="66">
        <f>-SUM(O.4!AQ$244,O.4!AQ$255)*(1+'S&amp;S'!$F11)+SUM(O.4!AQ$245,O.4!AQ$256)*IF(O.4!$C$38="Depreciation",(1+'S&amp;S'!$F11),1)-SUM(O.4!AQ$246,O.4!AQ$257)+O.4!AQ$247</f>
        <v>0</v>
      </c>
      <c r="AR289" s="66">
        <f>-SUM(O.4!AR$244,O.4!AR$255)*(1+'S&amp;S'!$F11)+SUM(O.4!AR$245,O.4!AR$256)*IF(O.4!$C$38="Depreciation",(1+'S&amp;S'!$F11),1)-SUM(O.4!AR$246,O.4!AR$257)+O.4!AR$247</f>
        <v>0</v>
      </c>
      <c r="AS289" s="66">
        <f>-SUM(O.4!AS$244,O.4!AS$255)*(1+'S&amp;S'!$F11)+SUM(O.4!AS$245,O.4!AS$256)*IF(O.4!$C$38="Depreciation",(1+'S&amp;S'!$F11),1)-SUM(O.4!AS$246,O.4!AS$257)+O.4!AS$247</f>
        <v>0</v>
      </c>
      <c r="AT289" s="66">
        <f>-SUM(O.4!AT$244,O.4!AT$255)*(1+'S&amp;S'!$F11)+SUM(O.4!AT$245,O.4!AT$256)*IF(O.4!$C$38="Depreciation",(1+'S&amp;S'!$F11),1)-SUM(O.4!AT$246,O.4!AT$257)+O.4!AT$247</f>
        <v>0</v>
      </c>
      <c r="AU289" s="66">
        <f>-SUM(O.4!AU$244,O.4!AU$255)*(1+'S&amp;S'!$F11)+SUM(O.4!AU$245,O.4!AU$256)*IF(O.4!$C$38="Depreciation",(1+'S&amp;S'!$F11),1)-SUM(O.4!AU$246,O.4!AU$257)+O.4!AU$247</f>
        <v>0</v>
      </c>
      <c r="AV289" s="66">
        <f>-SUM(O.4!AV$244,O.4!AV$255)*(1+'S&amp;S'!$F11)+SUM(O.4!AV$245,O.4!AV$256)*IF(O.4!$C$38="Depreciation",(1+'S&amp;S'!$F11),1)-SUM(O.4!AV$246,O.4!AV$257)+O.4!AV$247</f>
        <v>0</v>
      </c>
      <c r="AW289" s="66">
        <f>-SUM(O.4!AW$244,O.4!AW$255)*(1+'S&amp;S'!$F11)+SUM(O.4!AW$245,O.4!AW$256)*IF(O.4!$C$38="Depreciation",(1+'S&amp;S'!$F11),1)-SUM(O.4!AW$246,O.4!AW$257)+O.4!AW$247</f>
        <v>0</v>
      </c>
      <c r="AX289" s="66">
        <f>-SUM(O.4!AX$244,O.4!AX$255)*(1+'S&amp;S'!$F11)+SUM(O.4!AX$245,O.4!AX$256)*IF(O.4!$C$38="Depreciation",(1+'S&amp;S'!$F11),1)-SUM(O.4!AX$246,O.4!AX$257)+O.4!AX$247</f>
        <v>0</v>
      </c>
      <c r="AY289" s="66">
        <f>-SUM(O.4!AY$244,O.4!AY$255)*(1+'S&amp;S'!$F11)+SUM(O.4!AY$245,O.4!AY$256)*IF(O.4!$C$38="Depreciation",(1+'S&amp;S'!$F11),1)-SUM(O.4!AY$246,O.4!AY$257)+O.4!AY$247</f>
        <v>0</v>
      </c>
      <c r="AZ289" s="66">
        <f>-SUM(O.4!AZ$244,O.4!AZ$255)*(1+'S&amp;S'!$F11)+SUM(O.4!AZ$245,O.4!AZ$256)*IF(O.4!$C$38="Depreciation",(1+'S&amp;S'!$F11),1)-SUM(O.4!AZ$246,O.4!AZ$257)+O.4!AZ$247</f>
        <v>0</v>
      </c>
      <c r="BA289" s="66">
        <f>-SUM(O.4!BA$244,O.4!BA$255)*(1+'S&amp;S'!$F11)+SUM(O.4!BA$245,O.4!BA$256)*IF(O.4!$C$38="Depreciation",(1+'S&amp;S'!$F11),1)-SUM(O.4!BA$246,O.4!BA$257)+O.4!BA$247</f>
        <v>0</v>
      </c>
      <c r="BB289" s="66">
        <f>-SUM(O.4!BB$244,O.4!BB$255)*(1+'S&amp;S'!$F11)+SUM(O.4!BB$245,O.4!BB$256)*IF(O.4!$C$38="Depreciation",(1+'S&amp;S'!$F11),1)-SUM(O.4!BB$246,O.4!BB$257)+O.4!BB$247</f>
        <v>0</v>
      </c>
      <c r="BC289" s="66">
        <f>-SUM(O.4!BC$244,O.4!BC$255)*(1+'S&amp;S'!$F11)+SUM(O.4!BC$245,O.4!BC$256)*IF(O.4!$C$38="Depreciation",(1+'S&amp;S'!$F11),1)-SUM(O.4!BC$246,O.4!BC$257)+O.4!BC$247</f>
        <v>0</v>
      </c>
      <c r="BD289" s="66">
        <f>-SUM(O.4!BD$244,O.4!BD$255)*(1+'S&amp;S'!$F11)+SUM(O.4!BD$245,O.4!BD$256)*IF(O.4!$C$38="Depreciation",(1+'S&amp;S'!$F11),1)-SUM(O.4!BD$246,O.4!BD$257)+O.4!BD$247</f>
        <v>0</v>
      </c>
      <c r="BE289" s="66">
        <f>-SUM(O.4!BE$244,O.4!BE$255)*(1+'S&amp;S'!$F11)+SUM(O.4!BE$245,O.4!BE$256)*IF(O.4!$C$38="Depreciation",(1+'S&amp;S'!$F11),1)-SUM(O.4!BE$246,O.4!BE$257)+O.4!BE$247</f>
        <v>0</v>
      </c>
      <c r="BF289" s="66">
        <f>-SUM(O.4!BF$244,O.4!BF$255)*(1+'S&amp;S'!$F11)+SUM(O.4!BF$245,O.4!BF$256)*IF(O.4!$C$38="Depreciation",(1+'S&amp;S'!$F11),1)-SUM(O.4!BF$246,O.4!BF$257)+O.4!BF$247</f>
        <v>0</v>
      </c>
      <c r="BG289" s="66">
        <f>-SUM(O.4!BG$244,O.4!BG$255)*(1+'S&amp;S'!$F11)+SUM(O.4!BG$245,O.4!BG$256)*IF(O.4!$C$38="Depreciation",(1+'S&amp;S'!$F11),1)-SUM(O.4!BG$246,O.4!BG$257)+O.4!BG$247</f>
        <v>0</v>
      </c>
      <c r="BH289" s="66">
        <f>-SUM(O.4!BH$244,O.4!BH$255)*(1+'S&amp;S'!$F11)+SUM(O.4!BH$245,O.4!BH$256)*IF(O.4!$C$38="Depreciation",(1+'S&amp;S'!$F11),1)-SUM(O.4!BH$246,O.4!BH$257)+O.4!BH$247</f>
        <v>0</v>
      </c>
      <c r="BI289" s="66">
        <f>-SUM(O.4!BI$244,O.4!BI$255)*(1+'S&amp;S'!$F11)+SUM(O.4!BI$245,O.4!BI$256)*IF(O.4!$C$38="Depreciation",(1+'S&amp;S'!$F11),1)-SUM(O.4!BI$246,O.4!BI$257)+O.4!BI$247</f>
        <v>0</v>
      </c>
      <c r="BJ289" s="66">
        <f>-SUM(O.4!BJ$244,O.4!BJ$255)*(1+'S&amp;S'!$F11)+SUM(O.4!BJ$245,O.4!BJ$256)*IF(O.4!$C$38="Depreciation",(1+'S&amp;S'!$F11),1)-SUM(O.4!BJ$246,O.4!BJ$257)+O.4!BJ$247</f>
        <v>0</v>
      </c>
      <c r="BK289" s="66">
        <f>-SUM(O.4!BK$244,O.4!BK$255)*(1+'S&amp;S'!$F11)+SUM(O.4!BK$245,O.4!BK$256)*IF(O.4!$C$38="Depreciation",(1+'S&amp;S'!$F11),1)-SUM(O.4!BK$246,O.4!BK$257)+O.4!BK$247</f>
        <v>0</v>
      </c>
      <c r="BL289" s="66">
        <f>-SUM(O.4!BL$244,O.4!BL$255)*(1+'S&amp;S'!$F11)+SUM(O.4!BL$245,O.4!BL$256)*IF(O.4!$C$38="Depreciation",(1+'S&amp;S'!$F11),1)-SUM(O.4!BL$246,O.4!BL$257)+O.4!BL$247</f>
        <v>0</v>
      </c>
      <c r="BM289" s="66">
        <f>-SUM(O.4!BM$244,O.4!BM$255)*(1+'S&amp;S'!$F11)+SUM(O.4!BM$245,O.4!BM$256)*IF(O.4!$C$38="Depreciation",(1+'S&amp;S'!$F11),1)-SUM(O.4!BM$246,O.4!BM$257)+O.4!BM$247</f>
        <v>0</v>
      </c>
      <c r="BN289" s="66">
        <f>-SUM(O.4!BN$244,O.4!BN$255)*(1+'S&amp;S'!$F11)+SUM(O.4!BN$245,O.4!BN$256)*IF(O.4!$C$38="Depreciation",(1+'S&amp;S'!$F11),1)-SUM(O.4!BN$246,O.4!BN$257)+O.4!BN$247</f>
        <v>0</v>
      </c>
      <c r="BO289" s="66">
        <f>-SUM(O.4!BO$244,O.4!BO$255)*(1+'S&amp;S'!$F11)+SUM(O.4!BO$245,O.4!BO$256)*IF(O.4!$C$38="Depreciation",(1+'S&amp;S'!$F11),1)-SUM(O.4!BO$246,O.4!BO$257)+O.4!BO$247</f>
        <v>0</v>
      </c>
      <c r="BP289" s="66">
        <f>-SUM(O.4!BP$244,O.4!BP$255)*(1+'S&amp;S'!$F11)+SUM(O.4!BP$245,O.4!BP$256)*IF(O.4!$C$38="Depreciation",(1+'S&amp;S'!$F11),1)-SUM(O.4!BP$246,O.4!BP$257)+O.4!BP$247</f>
        <v>0</v>
      </c>
      <c r="BQ289" s="66">
        <f>-SUM(O.4!BQ$244,O.4!BQ$255)*(1+'S&amp;S'!$F11)+SUM(O.4!BQ$245,O.4!BQ$256)*IF(O.4!$C$38="Depreciation",(1+'S&amp;S'!$F11),1)-SUM(O.4!BQ$246,O.4!BQ$257)+O.4!BQ$247</f>
        <v>0</v>
      </c>
      <c r="BR289" s="66">
        <f>-SUM(O.4!BR$244,O.4!BR$255)*(1+'S&amp;S'!$F11)+SUM(O.4!BR$245,O.4!BR$256)*IF(O.4!$C$38="Depreciation",(1+'S&amp;S'!$F11),1)-SUM(O.4!BR$246,O.4!BR$257)+O.4!BR$247</f>
        <v>0</v>
      </c>
      <c r="BS289" s="66">
        <f>-SUM(O.4!BS$244,O.4!BS$255)*(1+'S&amp;S'!$F11)+SUM(O.4!BS$245,O.4!BS$256)*IF(O.4!$C$38="Depreciation",(1+'S&amp;S'!$F11),1)-SUM(O.4!BS$246,O.4!BS$257)+O.4!BS$247</f>
        <v>0</v>
      </c>
      <c r="BT289" s="66">
        <f>-SUM(O.4!BT$244,O.4!BT$255)*(1+'S&amp;S'!$F11)+SUM(O.4!BT$245,O.4!BT$256)*IF(O.4!$C$38="Depreciation",(1+'S&amp;S'!$F11),1)-SUM(O.4!BT$246,O.4!BT$257)+O.4!BT$247</f>
        <v>0</v>
      </c>
      <c r="BU289" s="66">
        <f>-SUM(O.4!BU$244,O.4!BU$255)*(1+'S&amp;S'!$F11)+SUM(O.4!BU$245,O.4!BU$256)*IF(O.4!$C$38="Depreciation",(1+'S&amp;S'!$F11),1)-SUM(O.4!BU$246,O.4!BU$257)+O.4!BU$247</f>
        <v>0</v>
      </c>
      <c r="BV289" s="66">
        <f>-SUM(O.4!BV$244,O.4!BV$255)*(1+'S&amp;S'!$F11)+SUM(O.4!BV$245,O.4!BV$256)*IF(O.4!$C$38="Depreciation",(1+'S&amp;S'!$F11),1)-SUM(O.4!BV$246,O.4!BV$257)+O.4!BV$247</f>
        <v>0</v>
      </c>
      <c r="BW289" s="66">
        <f>-SUM(O.4!BW$244,O.4!BW$255)*(1+'S&amp;S'!$F11)+SUM(O.4!BW$245,O.4!BW$256)*IF(O.4!$C$38="Depreciation",(1+'S&amp;S'!$F11),1)-SUM(O.4!BW$246,O.4!BW$257)+O.4!BW$247</f>
        <v>0</v>
      </c>
      <c r="BX289" s="66">
        <f>-SUM(O.4!BX$244,O.4!BX$255)*(1+'S&amp;S'!$F11)+SUM(O.4!BX$245,O.4!BX$256)*IF(O.4!$C$38="Depreciation",(1+'S&amp;S'!$F11),1)-SUM(O.4!BX$246,O.4!BX$257)+O.4!BX$247</f>
        <v>0</v>
      </c>
      <c r="BY289" s="66">
        <f>-SUM(O.4!BY$244,O.4!BY$255)*(1+'S&amp;S'!$F11)+SUM(O.4!BY$245,O.4!BY$256)*IF(O.4!$C$38="Depreciation",(1+'S&amp;S'!$F11),1)-SUM(O.4!BY$246,O.4!BY$257)+O.4!BY$247</f>
        <v>0</v>
      </c>
      <c r="BZ289" s="66">
        <f>-SUM(O.4!BZ$244,O.4!BZ$255)*(1+'S&amp;S'!$F11)+SUM(O.4!BZ$245,O.4!BZ$256)*IF(O.4!$C$38="Depreciation",(1+'S&amp;S'!$F11),1)-SUM(O.4!BZ$246,O.4!BZ$257)+O.4!BZ$247</f>
        <v>0</v>
      </c>
      <c r="CA289" s="66">
        <f>-SUM(O.4!CA$244,O.4!CA$255)*(1+'S&amp;S'!$F11)+SUM(O.4!CA$245,O.4!CA$256)*IF(O.4!$C$38="Depreciation",(1+'S&amp;S'!$F11),1)-SUM(O.4!CA$246,O.4!CA$257)+O.4!CA$247</f>
        <v>0</v>
      </c>
      <c r="CB289" s="66">
        <f>-SUM(O.4!CB$244,O.4!CB$255)*(1+'S&amp;S'!$F11)+SUM(O.4!CB$245,O.4!CB$256)*IF(O.4!$C$38="Depreciation",(1+'S&amp;S'!$F11),1)-SUM(O.4!CB$246,O.4!CB$257)+O.4!CB$247</f>
        <v>0</v>
      </c>
      <c r="CC289" s="66">
        <f>-SUM(O.4!CC$244,O.4!CC$255)*(1+'S&amp;S'!$F11)+SUM(O.4!CC$245,O.4!CC$256)*IF(O.4!$C$38="Depreciation",(1+'S&amp;S'!$F11),1)-SUM(O.4!CC$246,O.4!CC$257)+O.4!CC$247</f>
        <v>0</v>
      </c>
      <c r="CD289" s="66">
        <f>-SUM(O.4!CD$244,O.4!CD$255)*(1+'S&amp;S'!$F11)+SUM(O.4!CD$245,O.4!CD$256)*IF(O.4!$C$38="Depreciation",(1+'S&amp;S'!$F11),1)-SUM(O.4!CD$246,O.4!CD$257)+O.4!CD$247</f>
        <v>0</v>
      </c>
      <c r="CE289" s="66">
        <f>-SUM(O.4!CE$244,O.4!CE$255)*(1+'S&amp;S'!$F11)+SUM(O.4!CE$245,O.4!CE$256)*IF(O.4!$C$38="Depreciation",(1+'S&amp;S'!$F11),1)-SUM(O.4!CE$246,O.4!CE$257)+O.4!CE$247</f>
        <v>0</v>
      </c>
      <c r="CF289" s="66">
        <f>-SUM(O.4!CF$244,O.4!CF$255)*(1+'S&amp;S'!$F11)+SUM(O.4!CF$245,O.4!CF$256)*IF(O.4!$C$38="Depreciation",(1+'S&amp;S'!$F11),1)-SUM(O.4!CF$246,O.4!CF$257)+O.4!CF$247</f>
        <v>0</v>
      </c>
      <c r="CG289" s="66">
        <f>-SUM(O.4!CG$244,O.4!CG$255)*(1+'S&amp;S'!$F11)+SUM(O.4!CG$245,O.4!CG$256)*IF(O.4!$C$38="Depreciation",(1+'S&amp;S'!$F11),1)-SUM(O.4!CG$246,O.4!CG$257)+O.4!CG$247</f>
        <v>0</v>
      </c>
      <c r="CH289" s="66">
        <f>-SUM(O.4!CH$244,O.4!CH$255)*(1+'S&amp;S'!$F11)+SUM(O.4!CH$245,O.4!CH$256)*IF(O.4!$C$38="Depreciation",(1+'S&amp;S'!$F11),1)-SUM(O.4!CH$246,O.4!CH$257)+O.4!CH$247</f>
        <v>0</v>
      </c>
      <c r="CI289" s="66">
        <f>-SUM(O.4!CI$244,O.4!CI$255)*(1+'S&amp;S'!$F11)+SUM(O.4!CI$245,O.4!CI$256)*IF(O.4!$C$38="Depreciation",(1+'S&amp;S'!$F11),1)-SUM(O.4!CI$246,O.4!CI$257)+O.4!CI$247</f>
        <v>0</v>
      </c>
      <c r="CJ289" s="66">
        <f>-SUM(O.4!CJ$244,O.4!CJ$255)*(1+'S&amp;S'!$F11)+SUM(O.4!CJ$245,O.4!CJ$256)*IF(O.4!$C$38="Depreciation",(1+'S&amp;S'!$F11),1)-SUM(O.4!CJ$246,O.4!CJ$257)+O.4!CJ$247</f>
        <v>0</v>
      </c>
      <c r="CK289" s="66">
        <f>-SUM(O.4!CK$244,O.4!CK$255)*(1+'S&amp;S'!$F11)+SUM(O.4!CK$245,O.4!CK$256)*IF(O.4!$C$38="Depreciation",(1+'S&amp;S'!$F11),1)-SUM(O.4!CK$246,O.4!CK$257)+O.4!CK$247</f>
        <v>0</v>
      </c>
      <c r="CL289" s="66">
        <f>-SUM(O.4!CL$244,O.4!CL$255)*(1+'S&amp;S'!$F11)+SUM(O.4!CL$245,O.4!CL$256)*IF(O.4!$C$38="Depreciation",(1+'S&amp;S'!$F11),1)-SUM(O.4!CL$246,O.4!CL$257)+O.4!CL$247</f>
        <v>0</v>
      </c>
      <c r="CM289" s="66">
        <f>-SUM(O.4!CM$244,O.4!CM$255)*(1+'S&amp;S'!$F11)+SUM(O.4!CM$245,O.4!CM$256)*IF(O.4!$C$38="Depreciation",(1+'S&amp;S'!$F11),1)-SUM(O.4!CM$246,O.4!CM$257)+O.4!CM$247</f>
        <v>0</v>
      </c>
      <c r="CN289" s="66">
        <f>-SUM(O.4!CN$244,O.4!CN$255)*(1+'S&amp;S'!$F11)+SUM(O.4!CN$245,O.4!CN$256)*IF(O.4!$C$38="Depreciation",(1+'S&amp;S'!$F11),1)-SUM(O.4!CN$246,O.4!CN$257)+O.4!CN$247</f>
        <v>0</v>
      </c>
      <c r="CO289" s="66">
        <f>-SUM(O.4!CO$244,O.4!CO$255)*(1+'S&amp;S'!$F11)+SUM(O.4!CO$245,O.4!CO$256)*IF(O.4!$C$38="Depreciation",(1+'S&amp;S'!$F11),1)-SUM(O.4!CO$246,O.4!CO$257)+O.4!CO$247</f>
        <v>0</v>
      </c>
      <c r="CP289" s="66">
        <f>-SUM(O.4!CP$244,O.4!CP$255)*(1+'S&amp;S'!$F11)+SUM(O.4!CP$245,O.4!CP$256)*IF(O.4!$C$38="Depreciation",(1+'S&amp;S'!$F11),1)-SUM(O.4!CP$246,O.4!CP$257)+O.4!CP$247</f>
        <v>0</v>
      </c>
      <c r="CQ289" s="66">
        <f>-SUM(O.4!CQ$244,O.4!CQ$255)*(1+'S&amp;S'!$F11)+SUM(O.4!CQ$245,O.4!CQ$256)*IF(O.4!$C$38="Depreciation",(1+'S&amp;S'!$F11),1)-SUM(O.4!CQ$246,O.4!CQ$257)+O.4!CQ$247</f>
        <v>0</v>
      </c>
      <c r="CR289" s="66">
        <f>-SUM(O.4!CR$244,O.4!CR$255)*(1+'S&amp;S'!$F11)+SUM(O.4!CR$245,O.4!CR$256)*IF(O.4!$C$38="Depreciation",(1+'S&amp;S'!$F11),1)-SUM(O.4!CR$246,O.4!CR$257)+O.4!CR$247</f>
        <v>0</v>
      </c>
      <c r="CS289" s="66">
        <f>-SUM(O.4!CS$244,O.4!CS$255)*(1+'S&amp;S'!$F11)+SUM(O.4!CS$245,O.4!CS$256)*IF(O.4!$C$38="Depreciation",(1+'S&amp;S'!$F11),1)-SUM(O.4!CS$246,O.4!CS$257)+O.4!CS$247</f>
        <v>0</v>
      </c>
    </row>
    <row r="290" spans="3:97" hidden="1" x14ac:dyDescent="0.35">
      <c r="C290" s="180" t="str">
        <f>O.4!$C$246&amp;" with "&amp; 'S&amp;S'!$D$5*100 &amp; "% increase"</f>
        <v>C. Total operating and maintenance costs with 1% increase</v>
      </c>
      <c r="E290" s="505">
        <f>G290+NPV(G.Asm!$F$76,H290:INDEX(H290:CS290,RP))</f>
        <v>0</v>
      </c>
      <c r="F290" s="505">
        <f t="shared" si="139"/>
        <v>0</v>
      </c>
      <c r="G290" s="66">
        <f>-SUM(O.4!G$244,O.4!G$255)+SUM(O.4!G$245,O.4!G$256)-SUM(O.4!G$246,O.4!G$257)*(1+'S&amp;S'!$F12)+O.4!G$247</f>
        <v>0</v>
      </c>
      <c r="H290" s="66">
        <f>-SUM(O.4!H$244,O.4!H$255)+SUM(O.4!H$245,O.4!H$256)-SUM(O.4!H$246,O.4!H$257)*(1+'S&amp;S'!$F12)+O.4!H$247</f>
        <v>0</v>
      </c>
      <c r="I290" s="66">
        <f>-SUM(O.4!I$244,O.4!I$255)+SUM(O.4!I$245,O.4!I$256)-SUM(O.4!I$246,O.4!I$257)*(1+'S&amp;S'!$F12)+O.4!I$247</f>
        <v>0</v>
      </c>
      <c r="J290" s="66">
        <f>-SUM(O.4!J$244,O.4!J$255)+SUM(O.4!J$245,O.4!J$256)-SUM(O.4!J$246,O.4!J$257)*(1+'S&amp;S'!$F12)+O.4!J$247</f>
        <v>0</v>
      </c>
      <c r="K290" s="66">
        <f>-SUM(O.4!K$244,O.4!K$255)+SUM(O.4!K$245,O.4!K$256)-SUM(O.4!K$246,O.4!K$257)*(1+'S&amp;S'!$F12)+O.4!K$247</f>
        <v>0</v>
      </c>
      <c r="L290" s="66">
        <f>-SUM(O.4!L$244,O.4!L$255)+SUM(O.4!L$245,O.4!L$256)-SUM(O.4!L$246,O.4!L$257)*(1+'S&amp;S'!$F12)+O.4!L$247</f>
        <v>0</v>
      </c>
      <c r="M290" s="66">
        <f>-SUM(O.4!M$244,O.4!M$255)+SUM(O.4!M$245,O.4!M$256)-SUM(O.4!M$246,O.4!M$257)*(1+'S&amp;S'!$F12)+O.4!M$247</f>
        <v>0</v>
      </c>
      <c r="N290" s="66">
        <f>-SUM(O.4!N$244,O.4!N$255)+SUM(O.4!N$245,O.4!N$256)-SUM(O.4!N$246,O.4!N$257)*(1+'S&amp;S'!$F12)+O.4!N$247</f>
        <v>0</v>
      </c>
      <c r="O290" s="66">
        <f>-SUM(O.4!O$244,O.4!O$255)+SUM(O.4!O$245,O.4!O$256)-SUM(O.4!O$246,O.4!O$257)*(1+'S&amp;S'!$F12)+O.4!O$247</f>
        <v>0</v>
      </c>
      <c r="P290" s="66">
        <f>-SUM(O.4!P$244,O.4!P$255)+SUM(O.4!P$245,O.4!P$256)-SUM(O.4!P$246,O.4!P$257)*(1+'S&amp;S'!$F12)+O.4!P$247</f>
        <v>0</v>
      </c>
      <c r="Q290" s="66">
        <f>-SUM(O.4!Q$244,O.4!Q$255)+SUM(O.4!Q$245,O.4!Q$256)-SUM(O.4!Q$246,O.4!Q$257)*(1+'S&amp;S'!$F12)+O.4!Q$247</f>
        <v>0</v>
      </c>
      <c r="R290" s="66">
        <f>-SUM(O.4!R$244,O.4!R$255)+SUM(O.4!R$245,O.4!R$256)-SUM(O.4!R$246,O.4!R$257)*(1+'S&amp;S'!$F12)+O.4!R$247</f>
        <v>0</v>
      </c>
      <c r="S290" s="66">
        <f>-SUM(O.4!S$244,O.4!S$255)+SUM(O.4!S$245,O.4!S$256)-SUM(O.4!S$246,O.4!S$257)*(1+'S&amp;S'!$F12)+O.4!S$247</f>
        <v>0</v>
      </c>
      <c r="T290" s="66">
        <f>-SUM(O.4!T$244,O.4!T$255)+SUM(O.4!T$245,O.4!T$256)-SUM(O.4!T$246,O.4!T$257)*(1+'S&amp;S'!$F12)+O.4!T$247</f>
        <v>0</v>
      </c>
      <c r="U290" s="66">
        <f>-SUM(O.4!U$244,O.4!U$255)+SUM(O.4!U$245,O.4!U$256)-SUM(O.4!U$246,O.4!U$257)*(1+'S&amp;S'!$F12)+O.4!U$247</f>
        <v>0</v>
      </c>
      <c r="V290" s="66">
        <f>-SUM(O.4!V$244,O.4!V$255)+SUM(O.4!V$245,O.4!V$256)-SUM(O.4!V$246,O.4!V$257)*(1+'S&amp;S'!$F12)+O.4!V$247</f>
        <v>0</v>
      </c>
      <c r="W290" s="66">
        <f>-SUM(O.4!W$244,O.4!W$255)+SUM(O.4!W$245,O.4!W$256)-SUM(O.4!W$246,O.4!W$257)*(1+'S&amp;S'!$F12)+O.4!W$247</f>
        <v>0</v>
      </c>
      <c r="X290" s="66">
        <f>-SUM(O.4!X$244,O.4!X$255)+SUM(O.4!X$245,O.4!X$256)-SUM(O.4!X$246,O.4!X$257)*(1+'S&amp;S'!$F12)+O.4!X$247</f>
        <v>0</v>
      </c>
      <c r="Y290" s="66">
        <f>-SUM(O.4!Y$244,O.4!Y$255)+SUM(O.4!Y$245,O.4!Y$256)-SUM(O.4!Y$246,O.4!Y$257)*(1+'S&amp;S'!$F12)+O.4!Y$247</f>
        <v>0</v>
      </c>
      <c r="Z290" s="66">
        <f>-SUM(O.4!Z$244,O.4!Z$255)+SUM(O.4!Z$245,O.4!Z$256)-SUM(O.4!Z$246,O.4!Z$257)*(1+'S&amp;S'!$F12)+O.4!Z$247</f>
        <v>0</v>
      </c>
      <c r="AA290" s="66">
        <f>-SUM(O.4!AA$244,O.4!AA$255)+SUM(O.4!AA$245,O.4!AA$256)-SUM(O.4!AA$246,O.4!AA$257)*(1+'S&amp;S'!$F12)+O.4!AA$247</f>
        <v>0</v>
      </c>
      <c r="AB290" s="66">
        <f>-SUM(O.4!AB$244,O.4!AB$255)+SUM(O.4!AB$245,O.4!AB$256)-SUM(O.4!AB$246,O.4!AB$257)*(1+'S&amp;S'!$F12)+O.4!AB$247</f>
        <v>0</v>
      </c>
      <c r="AC290" s="66">
        <f>-SUM(O.4!AC$244,O.4!AC$255)+SUM(O.4!AC$245,O.4!AC$256)-SUM(O.4!AC$246,O.4!AC$257)*(1+'S&amp;S'!$F12)+O.4!AC$247</f>
        <v>0</v>
      </c>
      <c r="AD290" s="66">
        <f>-SUM(O.4!AD$244,O.4!AD$255)+SUM(O.4!AD$245,O.4!AD$256)-SUM(O.4!AD$246,O.4!AD$257)*(1+'S&amp;S'!$F12)+O.4!AD$247</f>
        <v>0</v>
      </c>
      <c r="AE290" s="66">
        <f>-SUM(O.4!AE$244,O.4!AE$255)+SUM(O.4!AE$245,O.4!AE$256)-SUM(O.4!AE$246,O.4!AE$257)*(1+'S&amp;S'!$F12)+O.4!AE$247</f>
        <v>0</v>
      </c>
      <c r="AF290" s="66">
        <f>-SUM(O.4!AF$244,O.4!AF$255)+SUM(O.4!AF$245,O.4!AF$256)-SUM(O.4!AF$246,O.4!AF$257)*(1+'S&amp;S'!$F12)+O.4!AF$247</f>
        <v>0</v>
      </c>
      <c r="AG290" s="66">
        <f>-SUM(O.4!AG$244,O.4!AG$255)+SUM(O.4!AG$245,O.4!AG$256)-SUM(O.4!AG$246,O.4!AG$257)*(1+'S&amp;S'!$F12)+O.4!AG$247</f>
        <v>0</v>
      </c>
      <c r="AH290" s="66">
        <f>-SUM(O.4!AH$244,O.4!AH$255)+SUM(O.4!AH$245,O.4!AH$256)-SUM(O.4!AH$246,O.4!AH$257)*(1+'S&amp;S'!$F12)+O.4!AH$247</f>
        <v>0</v>
      </c>
      <c r="AI290" s="66">
        <f>-SUM(O.4!AI$244,O.4!AI$255)+SUM(O.4!AI$245,O.4!AI$256)-SUM(O.4!AI$246,O.4!AI$257)*(1+'S&amp;S'!$F12)+O.4!AI$247</f>
        <v>0</v>
      </c>
      <c r="AJ290" s="66">
        <f>-SUM(O.4!AJ$244,O.4!AJ$255)+SUM(O.4!AJ$245,O.4!AJ$256)-SUM(O.4!AJ$246,O.4!AJ$257)*(1+'S&amp;S'!$F12)+O.4!AJ$247</f>
        <v>0</v>
      </c>
      <c r="AK290" s="66">
        <f>-SUM(O.4!AK$244,O.4!AK$255)+SUM(O.4!AK$245,O.4!AK$256)-SUM(O.4!AK$246,O.4!AK$257)*(1+'S&amp;S'!$F12)+O.4!AK$247</f>
        <v>0</v>
      </c>
      <c r="AL290" s="66">
        <f>-SUM(O.4!AL$244,O.4!AL$255)+SUM(O.4!AL$245,O.4!AL$256)-SUM(O.4!AL$246,O.4!AL$257)*(1+'S&amp;S'!$F12)+O.4!AL$247</f>
        <v>0</v>
      </c>
      <c r="AM290" s="66">
        <f>-SUM(O.4!AM$244,O.4!AM$255)+SUM(O.4!AM$245,O.4!AM$256)-SUM(O.4!AM$246,O.4!AM$257)*(1+'S&amp;S'!$F12)+O.4!AM$247</f>
        <v>0</v>
      </c>
      <c r="AN290" s="66">
        <f>-SUM(O.4!AN$244,O.4!AN$255)+SUM(O.4!AN$245,O.4!AN$256)-SUM(O.4!AN$246,O.4!AN$257)*(1+'S&amp;S'!$F12)+O.4!AN$247</f>
        <v>0</v>
      </c>
      <c r="AO290" s="66">
        <f>-SUM(O.4!AO$244,O.4!AO$255)+SUM(O.4!AO$245,O.4!AO$256)-SUM(O.4!AO$246,O.4!AO$257)*(1+'S&amp;S'!$F12)+O.4!AO$247</f>
        <v>0</v>
      </c>
      <c r="AP290" s="66">
        <f>-SUM(O.4!AP$244,O.4!AP$255)+SUM(O.4!AP$245,O.4!AP$256)-SUM(O.4!AP$246,O.4!AP$257)*(1+'S&amp;S'!$F12)+O.4!AP$247</f>
        <v>0</v>
      </c>
      <c r="AQ290" s="66">
        <f>-SUM(O.4!AQ$244,O.4!AQ$255)+SUM(O.4!AQ$245,O.4!AQ$256)-SUM(O.4!AQ$246,O.4!AQ$257)*(1+'S&amp;S'!$F12)+O.4!AQ$247</f>
        <v>0</v>
      </c>
      <c r="AR290" s="66">
        <f>-SUM(O.4!AR$244,O.4!AR$255)+SUM(O.4!AR$245,O.4!AR$256)-SUM(O.4!AR$246,O.4!AR$257)*(1+'S&amp;S'!$F12)+O.4!AR$247</f>
        <v>0</v>
      </c>
      <c r="AS290" s="66">
        <f>-SUM(O.4!AS$244,O.4!AS$255)+SUM(O.4!AS$245,O.4!AS$256)-SUM(O.4!AS$246,O.4!AS$257)*(1+'S&amp;S'!$F12)+O.4!AS$247</f>
        <v>0</v>
      </c>
      <c r="AT290" s="66">
        <f>-SUM(O.4!AT$244,O.4!AT$255)+SUM(O.4!AT$245,O.4!AT$256)-SUM(O.4!AT$246,O.4!AT$257)*(1+'S&amp;S'!$F12)+O.4!AT$247</f>
        <v>0</v>
      </c>
      <c r="AU290" s="66">
        <f>-SUM(O.4!AU$244,O.4!AU$255)+SUM(O.4!AU$245,O.4!AU$256)-SUM(O.4!AU$246,O.4!AU$257)*(1+'S&amp;S'!$F12)+O.4!AU$247</f>
        <v>0</v>
      </c>
      <c r="AV290" s="66">
        <f>-SUM(O.4!AV$244,O.4!AV$255)+SUM(O.4!AV$245,O.4!AV$256)-SUM(O.4!AV$246,O.4!AV$257)*(1+'S&amp;S'!$F12)+O.4!AV$247</f>
        <v>0</v>
      </c>
      <c r="AW290" s="66">
        <f>-SUM(O.4!AW$244,O.4!AW$255)+SUM(O.4!AW$245,O.4!AW$256)-SUM(O.4!AW$246,O.4!AW$257)*(1+'S&amp;S'!$F12)+O.4!AW$247</f>
        <v>0</v>
      </c>
      <c r="AX290" s="66">
        <f>-SUM(O.4!AX$244,O.4!AX$255)+SUM(O.4!AX$245,O.4!AX$256)-SUM(O.4!AX$246,O.4!AX$257)*(1+'S&amp;S'!$F12)+O.4!AX$247</f>
        <v>0</v>
      </c>
      <c r="AY290" s="66">
        <f>-SUM(O.4!AY$244,O.4!AY$255)+SUM(O.4!AY$245,O.4!AY$256)-SUM(O.4!AY$246,O.4!AY$257)*(1+'S&amp;S'!$F12)+O.4!AY$247</f>
        <v>0</v>
      </c>
      <c r="AZ290" s="66">
        <f>-SUM(O.4!AZ$244,O.4!AZ$255)+SUM(O.4!AZ$245,O.4!AZ$256)-SUM(O.4!AZ$246,O.4!AZ$257)*(1+'S&amp;S'!$F12)+O.4!AZ$247</f>
        <v>0</v>
      </c>
      <c r="BA290" s="66">
        <f>-SUM(O.4!BA$244,O.4!BA$255)+SUM(O.4!BA$245,O.4!BA$256)-SUM(O.4!BA$246,O.4!BA$257)*(1+'S&amp;S'!$F12)+O.4!BA$247</f>
        <v>0</v>
      </c>
      <c r="BB290" s="66">
        <f>-SUM(O.4!BB$244,O.4!BB$255)+SUM(O.4!BB$245,O.4!BB$256)-SUM(O.4!BB$246,O.4!BB$257)*(1+'S&amp;S'!$F12)+O.4!BB$247</f>
        <v>0</v>
      </c>
      <c r="BC290" s="66">
        <f>-SUM(O.4!BC$244,O.4!BC$255)+SUM(O.4!BC$245,O.4!BC$256)-SUM(O.4!BC$246,O.4!BC$257)*(1+'S&amp;S'!$F12)+O.4!BC$247</f>
        <v>0</v>
      </c>
      <c r="BD290" s="66">
        <f>-SUM(O.4!BD$244,O.4!BD$255)+SUM(O.4!BD$245,O.4!BD$256)-SUM(O.4!BD$246,O.4!BD$257)*(1+'S&amp;S'!$F12)+O.4!BD$247</f>
        <v>0</v>
      </c>
      <c r="BE290" s="66">
        <f>-SUM(O.4!BE$244,O.4!BE$255)+SUM(O.4!BE$245,O.4!BE$256)-SUM(O.4!BE$246,O.4!BE$257)*(1+'S&amp;S'!$F12)+O.4!BE$247</f>
        <v>0</v>
      </c>
      <c r="BF290" s="66">
        <f>-SUM(O.4!BF$244,O.4!BF$255)+SUM(O.4!BF$245,O.4!BF$256)-SUM(O.4!BF$246,O.4!BF$257)*(1+'S&amp;S'!$F12)+O.4!BF$247</f>
        <v>0</v>
      </c>
      <c r="BG290" s="66">
        <f>-SUM(O.4!BG$244,O.4!BG$255)+SUM(O.4!BG$245,O.4!BG$256)-SUM(O.4!BG$246,O.4!BG$257)*(1+'S&amp;S'!$F12)+O.4!BG$247</f>
        <v>0</v>
      </c>
      <c r="BH290" s="66">
        <f>-SUM(O.4!BH$244,O.4!BH$255)+SUM(O.4!BH$245,O.4!BH$256)-SUM(O.4!BH$246,O.4!BH$257)*(1+'S&amp;S'!$F12)+O.4!BH$247</f>
        <v>0</v>
      </c>
      <c r="BI290" s="66">
        <f>-SUM(O.4!BI$244,O.4!BI$255)+SUM(O.4!BI$245,O.4!BI$256)-SUM(O.4!BI$246,O.4!BI$257)*(1+'S&amp;S'!$F12)+O.4!BI$247</f>
        <v>0</v>
      </c>
      <c r="BJ290" s="66">
        <f>-SUM(O.4!BJ$244,O.4!BJ$255)+SUM(O.4!BJ$245,O.4!BJ$256)-SUM(O.4!BJ$246,O.4!BJ$257)*(1+'S&amp;S'!$F12)+O.4!BJ$247</f>
        <v>0</v>
      </c>
      <c r="BK290" s="66">
        <f>-SUM(O.4!BK$244,O.4!BK$255)+SUM(O.4!BK$245,O.4!BK$256)-SUM(O.4!BK$246,O.4!BK$257)*(1+'S&amp;S'!$F12)+O.4!BK$247</f>
        <v>0</v>
      </c>
      <c r="BL290" s="66">
        <f>-SUM(O.4!BL$244,O.4!BL$255)+SUM(O.4!BL$245,O.4!BL$256)-SUM(O.4!BL$246,O.4!BL$257)*(1+'S&amp;S'!$F12)+O.4!BL$247</f>
        <v>0</v>
      </c>
      <c r="BM290" s="66">
        <f>-SUM(O.4!BM$244,O.4!BM$255)+SUM(O.4!BM$245,O.4!BM$256)-SUM(O.4!BM$246,O.4!BM$257)*(1+'S&amp;S'!$F12)+O.4!BM$247</f>
        <v>0</v>
      </c>
      <c r="BN290" s="66">
        <f>-SUM(O.4!BN$244,O.4!BN$255)+SUM(O.4!BN$245,O.4!BN$256)-SUM(O.4!BN$246,O.4!BN$257)*(1+'S&amp;S'!$F12)+O.4!BN$247</f>
        <v>0</v>
      </c>
      <c r="BO290" s="66">
        <f>-SUM(O.4!BO$244,O.4!BO$255)+SUM(O.4!BO$245,O.4!BO$256)-SUM(O.4!BO$246,O.4!BO$257)*(1+'S&amp;S'!$F12)+O.4!BO$247</f>
        <v>0</v>
      </c>
      <c r="BP290" s="66">
        <f>-SUM(O.4!BP$244,O.4!BP$255)+SUM(O.4!BP$245,O.4!BP$256)-SUM(O.4!BP$246,O.4!BP$257)*(1+'S&amp;S'!$F12)+O.4!BP$247</f>
        <v>0</v>
      </c>
      <c r="BQ290" s="66">
        <f>-SUM(O.4!BQ$244,O.4!BQ$255)+SUM(O.4!BQ$245,O.4!BQ$256)-SUM(O.4!BQ$246,O.4!BQ$257)*(1+'S&amp;S'!$F12)+O.4!BQ$247</f>
        <v>0</v>
      </c>
      <c r="BR290" s="66">
        <f>-SUM(O.4!BR$244,O.4!BR$255)+SUM(O.4!BR$245,O.4!BR$256)-SUM(O.4!BR$246,O.4!BR$257)*(1+'S&amp;S'!$F12)+O.4!BR$247</f>
        <v>0</v>
      </c>
      <c r="BS290" s="66">
        <f>-SUM(O.4!BS$244,O.4!BS$255)+SUM(O.4!BS$245,O.4!BS$256)-SUM(O.4!BS$246,O.4!BS$257)*(1+'S&amp;S'!$F12)+O.4!BS$247</f>
        <v>0</v>
      </c>
      <c r="BT290" s="66">
        <f>-SUM(O.4!BT$244,O.4!BT$255)+SUM(O.4!BT$245,O.4!BT$256)-SUM(O.4!BT$246,O.4!BT$257)*(1+'S&amp;S'!$F12)+O.4!BT$247</f>
        <v>0</v>
      </c>
      <c r="BU290" s="66">
        <f>-SUM(O.4!BU$244,O.4!BU$255)+SUM(O.4!BU$245,O.4!BU$256)-SUM(O.4!BU$246,O.4!BU$257)*(1+'S&amp;S'!$F12)+O.4!BU$247</f>
        <v>0</v>
      </c>
      <c r="BV290" s="66">
        <f>-SUM(O.4!BV$244,O.4!BV$255)+SUM(O.4!BV$245,O.4!BV$256)-SUM(O.4!BV$246,O.4!BV$257)*(1+'S&amp;S'!$F12)+O.4!BV$247</f>
        <v>0</v>
      </c>
      <c r="BW290" s="66">
        <f>-SUM(O.4!BW$244,O.4!BW$255)+SUM(O.4!BW$245,O.4!BW$256)-SUM(O.4!BW$246,O.4!BW$257)*(1+'S&amp;S'!$F12)+O.4!BW$247</f>
        <v>0</v>
      </c>
      <c r="BX290" s="66">
        <f>-SUM(O.4!BX$244,O.4!BX$255)+SUM(O.4!BX$245,O.4!BX$256)-SUM(O.4!BX$246,O.4!BX$257)*(1+'S&amp;S'!$F12)+O.4!BX$247</f>
        <v>0</v>
      </c>
      <c r="BY290" s="66">
        <f>-SUM(O.4!BY$244,O.4!BY$255)+SUM(O.4!BY$245,O.4!BY$256)-SUM(O.4!BY$246,O.4!BY$257)*(1+'S&amp;S'!$F12)+O.4!BY$247</f>
        <v>0</v>
      </c>
      <c r="BZ290" s="66">
        <f>-SUM(O.4!BZ$244,O.4!BZ$255)+SUM(O.4!BZ$245,O.4!BZ$256)-SUM(O.4!BZ$246,O.4!BZ$257)*(1+'S&amp;S'!$F12)+O.4!BZ$247</f>
        <v>0</v>
      </c>
      <c r="CA290" s="66">
        <f>-SUM(O.4!CA$244,O.4!CA$255)+SUM(O.4!CA$245,O.4!CA$256)-SUM(O.4!CA$246,O.4!CA$257)*(1+'S&amp;S'!$F12)+O.4!CA$247</f>
        <v>0</v>
      </c>
      <c r="CB290" s="66">
        <f>-SUM(O.4!CB$244,O.4!CB$255)+SUM(O.4!CB$245,O.4!CB$256)-SUM(O.4!CB$246,O.4!CB$257)*(1+'S&amp;S'!$F12)+O.4!CB$247</f>
        <v>0</v>
      </c>
      <c r="CC290" s="66">
        <f>-SUM(O.4!CC$244,O.4!CC$255)+SUM(O.4!CC$245,O.4!CC$256)-SUM(O.4!CC$246,O.4!CC$257)*(1+'S&amp;S'!$F12)+O.4!CC$247</f>
        <v>0</v>
      </c>
      <c r="CD290" s="66">
        <f>-SUM(O.4!CD$244,O.4!CD$255)+SUM(O.4!CD$245,O.4!CD$256)-SUM(O.4!CD$246,O.4!CD$257)*(1+'S&amp;S'!$F12)+O.4!CD$247</f>
        <v>0</v>
      </c>
      <c r="CE290" s="66">
        <f>-SUM(O.4!CE$244,O.4!CE$255)+SUM(O.4!CE$245,O.4!CE$256)-SUM(O.4!CE$246,O.4!CE$257)*(1+'S&amp;S'!$F12)+O.4!CE$247</f>
        <v>0</v>
      </c>
      <c r="CF290" s="66">
        <f>-SUM(O.4!CF$244,O.4!CF$255)+SUM(O.4!CF$245,O.4!CF$256)-SUM(O.4!CF$246,O.4!CF$257)*(1+'S&amp;S'!$F12)+O.4!CF$247</f>
        <v>0</v>
      </c>
      <c r="CG290" s="66">
        <f>-SUM(O.4!CG$244,O.4!CG$255)+SUM(O.4!CG$245,O.4!CG$256)-SUM(O.4!CG$246,O.4!CG$257)*(1+'S&amp;S'!$F12)+O.4!CG$247</f>
        <v>0</v>
      </c>
      <c r="CH290" s="66">
        <f>-SUM(O.4!CH$244,O.4!CH$255)+SUM(O.4!CH$245,O.4!CH$256)-SUM(O.4!CH$246,O.4!CH$257)*(1+'S&amp;S'!$F12)+O.4!CH$247</f>
        <v>0</v>
      </c>
      <c r="CI290" s="66">
        <f>-SUM(O.4!CI$244,O.4!CI$255)+SUM(O.4!CI$245,O.4!CI$256)-SUM(O.4!CI$246,O.4!CI$257)*(1+'S&amp;S'!$F12)+O.4!CI$247</f>
        <v>0</v>
      </c>
      <c r="CJ290" s="66">
        <f>-SUM(O.4!CJ$244,O.4!CJ$255)+SUM(O.4!CJ$245,O.4!CJ$256)-SUM(O.4!CJ$246,O.4!CJ$257)*(1+'S&amp;S'!$F12)+O.4!CJ$247</f>
        <v>0</v>
      </c>
      <c r="CK290" s="66">
        <f>-SUM(O.4!CK$244,O.4!CK$255)+SUM(O.4!CK$245,O.4!CK$256)-SUM(O.4!CK$246,O.4!CK$257)*(1+'S&amp;S'!$F12)+O.4!CK$247</f>
        <v>0</v>
      </c>
      <c r="CL290" s="66">
        <f>-SUM(O.4!CL$244,O.4!CL$255)+SUM(O.4!CL$245,O.4!CL$256)-SUM(O.4!CL$246,O.4!CL$257)*(1+'S&amp;S'!$F12)+O.4!CL$247</f>
        <v>0</v>
      </c>
      <c r="CM290" s="66">
        <f>-SUM(O.4!CM$244,O.4!CM$255)+SUM(O.4!CM$245,O.4!CM$256)-SUM(O.4!CM$246,O.4!CM$257)*(1+'S&amp;S'!$F12)+O.4!CM$247</f>
        <v>0</v>
      </c>
      <c r="CN290" s="66">
        <f>-SUM(O.4!CN$244,O.4!CN$255)+SUM(O.4!CN$245,O.4!CN$256)-SUM(O.4!CN$246,O.4!CN$257)*(1+'S&amp;S'!$F12)+O.4!CN$247</f>
        <v>0</v>
      </c>
      <c r="CO290" s="66">
        <f>-SUM(O.4!CO$244,O.4!CO$255)+SUM(O.4!CO$245,O.4!CO$256)-SUM(O.4!CO$246,O.4!CO$257)*(1+'S&amp;S'!$F12)+O.4!CO$247</f>
        <v>0</v>
      </c>
      <c r="CP290" s="66">
        <f>-SUM(O.4!CP$244,O.4!CP$255)+SUM(O.4!CP$245,O.4!CP$256)-SUM(O.4!CP$246,O.4!CP$257)*(1+'S&amp;S'!$F12)+O.4!CP$247</f>
        <v>0</v>
      </c>
      <c r="CQ290" s="66">
        <f>-SUM(O.4!CQ$244,O.4!CQ$255)+SUM(O.4!CQ$245,O.4!CQ$256)-SUM(O.4!CQ$246,O.4!CQ$257)*(1+'S&amp;S'!$F12)+O.4!CQ$247</f>
        <v>0</v>
      </c>
      <c r="CR290" s="66">
        <f>-SUM(O.4!CR$244,O.4!CR$255)+SUM(O.4!CR$245,O.4!CR$256)-SUM(O.4!CR$246,O.4!CR$257)*(1+'S&amp;S'!$F12)+O.4!CR$247</f>
        <v>0</v>
      </c>
      <c r="CS290" s="66">
        <f>-SUM(O.4!CS$244,O.4!CS$255)+SUM(O.4!CS$245,O.4!CS$256)-SUM(O.4!CS$246,O.4!CS$257)*(1+'S&amp;S'!$F12)+O.4!CS$247</f>
        <v>0</v>
      </c>
    </row>
    <row r="291" spans="3:97" hidden="1" x14ac:dyDescent="0.35">
      <c r="C291" s="180" t="str">
        <f>O.4!$C$246&amp;" with "&amp; 'S&amp;S'!$D$5*100 &amp; "% decrease"</f>
        <v>C. Total operating and maintenance costs with 1% decrease</v>
      </c>
      <c r="E291" s="505">
        <f>G291+NPV(G.Asm!$F$76,H291:INDEX(H291:CS291,RP))</f>
        <v>0</v>
      </c>
      <c r="F291" s="505">
        <f t="shared" si="139"/>
        <v>0</v>
      </c>
      <c r="G291" s="66">
        <f>-SUM(O.4!G$244,O.4!G$255)+SUM(O.4!G$245,O.4!G$256)-SUM(O.4!G$246,O.4!G$257)*(1+'S&amp;S'!$F13)+O.4!G$247</f>
        <v>0</v>
      </c>
      <c r="H291" s="66">
        <f>-SUM(O.4!H$244,O.4!H$255)+SUM(O.4!H$245,O.4!H$256)-SUM(O.4!H$246,O.4!H$257)*(1+'S&amp;S'!$F13)+O.4!H$247</f>
        <v>0</v>
      </c>
      <c r="I291" s="66">
        <f>-SUM(O.4!I$244,O.4!I$255)+SUM(O.4!I$245,O.4!I$256)-SUM(O.4!I$246,O.4!I$257)*(1+'S&amp;S'!$F13)+O.4!I$247</f>
        <v>0</v>
      </c>
      <c r="J291" s="66">
        <f>-SUM(O.4!J$244,O.4!J$255)+SUM(O.4!J$245,O.4!J$256)-SUM(O.4!J$246,O.4!J$257)*(1+'S&amp;S'!$F13)+O.4!J$247</f>
        <v>0</v>
      </c>
      <c r="K291" s="66">
        <f>-SUM(O.4!K$244,O.4!K$255)+SUM(O.4!K$245,O.4!K$256)-SUM(O.4!K$246,O.4!K$257)*(1+'S&amp;S'!$F13)+O.4!K$247</f>
        <v>0</v>
      </c>
      <c r="L291" s="66">
        <f>-SUM(O.4!L$244,O.4!L$255)+SUM(O.4!L$245,O.4!L$256)-SUM(O.4!L$246,O.4!L$257)*(1+'S&amp;S'!$F13)+O.4!L$247</f>
        <v>0</v>
      </c>
      <c r="M291" s="66">
        <f>-SUM(O.4!M$244,O.4!M$255)+SUM(O.4!M$245,O.4!M$256)-SUM(O.4!M$246,O.4!M$257)*(1+'S&amp;S'!$F13)+O.4!M$247</f>
        <v>0</v>
      </c>
      <c r="N291" s="66">
        <f>-SUM(O.4!N$244,O.4!N$255)+SUM(O.4!N$245,O.4!N$256)-SUM(O.4!N$246,O.4!N$257)*(1+'S&amp;S'!$F13)+O.4!N$247</f>
        <v>0</v>
      </c>
      <c r="O291" s="66">
        <f>-SUM(O.4!O$244,O.4!O$255)+SUM(O.4!O$245,O.4!O$256)-SUM(O.4!O$246,O.4!O$257)*(1+'S&amp;S'!$F13)+O.4!O$247</f>
        <v>0</v>
      </c>
      <c r="P291" s="66">
        <f>-SUM(O.4!P$244,O.4!P$255)+SUM(O.4!P$245,O.4!P$256)-SUM(O.4!P$246,O.4!P$257)*(1+'S&amp;S'!$F13)+O.4!P$247</f>
        <v>0</v>
      </c>
      <c r="Q291" s="66">
        <f>-SUM(O.4!Q$244,O.4!Q$255)+SUM(O.4!Q$245,O.4!Q$256)-SUM(O.4!Q$246,O.4!Q$257)*(1+'S&amp;S'!$F13)+O.4!Q$247</f>
        <v>0</v>
      </c>
      <c r="R291" s="66">
        <f>-SUM(O.4!R$244,O.4!R$255)+SUM(O.4!R$245,O.4!R$256)-SUM(O.4!R$246,O.4!R$257)*(1+'S&amp;S'!$F13)+O.4!R$247</f>
        <v>0</v>
      </c>
      <c r="S291" s="66">
        <f>-SUM(O.4!S$244,O.4!S$255)+SUM(O.4!S$245,O.4!S$256)-SUM(O.4!S$246,O.4!S$257)*(1+'S&amp;S'!$F13)+O.4!S$247</f>
        <v>0</v>
      </c>
      <c r="T291" s="66">
        <f>-SUM(O.4!T$244,O.4!T$255)+SUM(O.4!T$245,O.4!T$256)-SUM(O.4!T$246,O.4!T$257)*(1+'S&amp;S'!$F13)+O.4!T$247</f>
        <v>0</v>
      </c>
      <c r="U291" s="66">
        <f>-SUM(O.4!U$244,O.4!U$255)+SUM(O.4!U$245,O.4!U$256)-SUM(O.4!U$246,O.4!U$257)*(1+'S&amp;S'!$F13)+O.4!U$247</f>
        <v>0</v>
      </c>
      <c r="V291" s="66">
        <f>-SUM(O.4!V$244,O.4!V$255)+SUM(O.4!V$245,O.4!V$256)-SUM(O.4!V$246,O.4!V$257)*(1+'S&amp;S'!$F13)+O.4!V$247</f>
        <v>0</v>
      </c>
      <c r="W291" s="66">
        <f>-SUM(O.4!W$244,O.4!W$255)+SUM(O.4!W$245,O.4!W$256)-SUM(O.4!W$246,O.4!W$257)*(1+'S&amp;S'!$F13)+O.4!W$247</f>
        <v>0</v>
      </c>
      <c r="X291" s="66">
        <f>-SUM(O.4!X$244,O.4!X$255)+SUM(O.4!X$245,O.4!X$256)-SUM(O.4!X$246,O.4!X$257)*(1+'S&amp;S'!$F13)+O.4!X$247</f>
        <v>0</v>
      </c>
      <c r="Y291" s="66">
        <f>-SUM(O.4!Y$244,O.4!Y$255)+SUM(O.4!Y$245,O.4!Y$256)-SUM(O.4!Y$246,O.4!Y$257)*(1+'S&amp;S'!$F13)+O.4!Y$247</f>
        <v>0</v>
      </c>
      <c r="Z291" s="66">
        <f>-SUM(O.4!Z$244,O.4!Z$255)+SUM(O.4!Z$245,O.4!Z$256)-SUM(O.4!Z$246,O.4!Z$257)*(1+'S&amp;S'!$F13)+O.4!Z$247</f>
        <v>0</v>
      </c>
      <c r="AA291" s="66">
        <f>-SUM(O.4!AA$244,O.4!AA$255)+SUM(O.4!AA$245,O.4!AA$256)-SUM(O.4!AA$246,O.4!AA$257)*(1+'S&amp;S'!$F13)+O.4!AA$247</f>
        <v>0</v>
      </c>
      <c r="AB291" s="66">
        <f>-SUM(O.4!AB$244,O.4!AB$255)+SUM(O.4!AB$245,O.4!AB$256)-SUM(O.4!AB$246,O.4!AB$257)*(1+'S&amp;S'!$F13)+O.4!AB$247</f>
        <v>0</v>
      </c>
      <c r="AC291" s="66">
        <f>-SUM(O.4!AC$244,O.4!AC$255)+SUM(O.4!AC$245,O.4!AC$256)-SUM(O.4!AC$246,O.4!AC$257)*(1+'S&amp;S'!$F13)+O.4!AC$247</f>
        <v>0</v>
      </c>
      <c r="AD291" s="66">
        <f>-SUM(O.4!AD$244,O.4!AD$255)+SUM(O.4!AD$245,O.4!AD$256)-SUM(O.4!AD$246,O.4!AD$257)*(1+'S&amp;S'!$F13)+O.4!AD$247</f>
        <v>0</v>
      </c>
      <c r="AE291" s="66">
        <f>-SUM(O.4!AE$244,O.4!AE$255)+SUM(O.4!AE$245,O.4!AE$256)-SUM(O.4!AE$246,O.4!AE$257)*(1+'S&amp;S'!$F13)+O.4!AE$247</f>
        <v>0</v>
      </c>
      <c r="AF291" s="66">
        <f>-SUM(O.4!AF$244,O.4!AF$255)+SUM(O.4!AF$245,O.4!AF$256)-SUM(O.4!AF$246,O.4!AF$257)*(1+'S&amp;S'!$F13)+O.4!AF$247</f>
        <v>0</v>
      </c>
      <c r="AG291" s="66">
        <f>-SUM(O.4!AG$244,O.4!AG$255)+SUM(O.4!AG$245,O.4!AG$256)-SUM(O.4!AG$246,O.4!AG$257)*(1+'S&amp;S'!$F13)+O.4!AG$247</f>
        <v>0</v>
      </c>
      <c r="AH291" s="66">
        <f>-SUM(O.4!AH$244,O.4!AH$255)+SUM(O.4!AH$245,O.4!AH$256)-SUM(O.4!AH$246,O.4!AH$257)*(1+'S&amp;S'!$F13)+O.4!AH$247</f>
        <v>0</v>
      </c>
      <c r="AI291" s="66">
        <f>-SUM(O.4!AI$244,O.4!AI$255)+SUM(O.4!AI$245,O.4!AI$256)-SUM(O.4!AI$246,O.4!AI$257)*(1+'S&amp;S'!$F13)+O.4!AI$247</f>
        <v>0</v>
      </c>
      <c r="AJ291" s="66">
        <f>-SUM(O.4!AJ$244,O.4!AJ$255)+SUM(O.4!AJ$245,O.4!AJ$256)-SUM(O.4!AJ$246,O.4!AJ$257)*(1+'S&amp;S'!$F13)+O.4!AJ$247</f>
        <v>0</v>
      </c>
      <c r="AK291" s="66">
        <f>-SUM(O.4!AK$244,O.4!AK$255)+SUM(O.4!AK$245,O.4!AK$256)-SUM(O.4!AK$246,O.4!AK$257)*(1+'S&amp;S'!$F13)+O.4!AK$247</f>
        <v>0</v>
      </c>
      <c r="AL291" s="66">
        <f>-SUM(O.4!AL$244,O.4!AL$255)+SUM(O.4!AL$245,O.4!AL$256)-SUM(O.4!AL$246,O.4!AL$257)*(1+'S&amp;S'!$F13)+O.4!AL$247</f>
        <v>0</v>
      </c>
      <c r="AM291" s="66">
        <f>-SUM(O.4!AM$244,O.4!AM$255)+SUM(O.4!AM$245,O.4!AM$256)-SUM(O.4!AM$246,O.4!AM$257)*(1+'S&amp;S'!$F13)+O.4!AM$247</f>
        <v>0</v>
      </c>
      <c r="AN291" s="66">
        <f>-SUM(O.4!AN$244,O.4!AN$255)+SUM(O.4!AN$245,O.4!AN$256)-SUM(O.4!AN$246,O.4!AN$257)*(1+'S&amp;S'!$F13)+O.4!AN$247</f>
        <v>0</v>
      </c>
      <c r="AO291" s="66">
        <f>-SUM(O.4!AO$244,O.4!AO$255)+SUM(O.4!AO$245,O.4!AO$256)-SUM(O.4!AO$246,O.4!AO$257)*(1+'S&amp;S'!$F13)+O.4!AO$247</f>
        <v>0</v>
      </c>
      <c r="AP291" s="66">
        <f>-SUM(O.4!AP$244,O.4!AP$255)+SUM(O.4!AP$245,O.4!AP$256)-SUM(O.4!AP$246,O.4!AP$257)*(1+'S&amp;S'!$F13)+O.4!AP$247</f>
        <v>0</v>
      </c>
      <c r="AQ291" s="66">
        <f>-SUM(O.4!AQ$244,O.4!AQ$255)+SUM(O.4!AQ$245,O.4!AQ$256)-SUM(O.4!AQ$246,O.4!AQ$257)*(1+'S&amp;S'!$F13)+O.4!AQ$247</f>
        <v>0</v>
      </c>
      <c r="AR291" s="66">
        <f>-SUM(O.4!AR$244,O.4!AR$255)+SUM(O.4!AR$245,O.4!AR$256)-SUM(O.4!AR$246,O.4!AR$257)*(1+'S&amp;S'!$F13)+O.4!AR$247</f>
        <v>0</v>
      </c>
      <c r="AS291" s="66">
        <f>-SUM(O.4!AS$244,O.4!AS$255)+SUM(O.4!AS$245,O.4!AS$256)-SUM(O.4!AS$246,O.4!AS$257)*(1+'S&amp;S'!$F13)+O.4!AS$247</f>
        <v>0</v>
      </c>
      <c r="AT291" s="66">
        <f>-SUM(O.4!AT$244,O.4!AT$255)+SUM(O.4!AT$245,O.4!AT$256)-SUM(O.4!AT$246,O.4!AT$257)*(1+'S&amp;S'!$F13)+O.4!AT$247</f>
        <v>0</v>
      </c>
      <c r="AU291" s="66">
        <f>-SUM(O.4!AU$244,O.4!AU$255)+SUM(O.4!AU$245,O.4!AU$256)-SUM(O.4!AU$246,O.4!AU$257)*(1+'S&amp;S'!$F13)+O.4!AU$247</f>
        <v>0</v>
      </c>
      <c r="AV291" s="66">
        <f>-SUM(O.4!AV$244,O.4!AV$255)+SUM(O.4!AV$245,O.4!AV$256)-SUM(O.4!AV$246,O.4!AV$257)*(1+'S&amp;S'!$F13)+O.4!AV$247</f>
        <v>0</v>
      </c>
      <c r="AW291" s="66">
        <f>-SUM(O.4!AW$244,O.4!AW$255)+SUM(O.4!AW$245,O.4!AW$256)-SUM(O.4!AW$246,O.4!AW$257)*(1+'S&amp;S'!$F13)+O.4!AW$247</f>
        <v>0</v>
      </c>
      <c r="AX291" s="66">
        <f>-SUM(O.4!AX$244,O.4!AX$255)+SUM(O.4!AX$245,O.4!AX$256)-SUM(O.4!AX$246,O.4!AX$257)*(1+'S&amp;S'!$F13)+O.4!AX$247</f>
        <v>0</v>
      </c>
      <c r="AY291" s="66">
        <f>-SUM(O.4!AY$244,O.4!AY$255)+SUM(O.4!AY$245,O.4!AY$256)-SUM(O.4!AY$246,O.4!AY$257)*(1+'S&amp;S'!$F13)+O.4!AY$247</f>
        <v>0</v>
      </c>
      <c r="AZ291" s="66">
        <f>-SUM(O.4!AZ$244,O.4!AZ$255)+SUM(O.4!AZ$245,O.4!AZ$256)-SUM(O.4!AZ$246,O.4!AZ$257)*(1+'S&amp;S'!$F13)+O.4!AZ$247</f>
        <v>0</v>
      </c>
      <c r="BA291" s="66">
        <f>-SUM(O.4!BA$244,O.4!BA$255)+SUM(O.4!BA$245,O.4!BA$256)-SUM(O.4!BA$246,O.4!BA$257)*(1+'S&amp;S'!$F13)+O.4!BA$247</f>
        <v>0</v>
      </c>
      <c r="BB291" s="66">
        <f>-SUM(O.4!BB$244,O.4!BB$255)+SUM(O.4!BB$245,O.4!BB$256)-SUM(O.4!BB$246,O.4!BB$257)*(1+'S&amp;S'!$F13)+O.4!BB$247</f>
        <v>0</v>
      </c>
      <c r="BC291" s="66">
        <f>-SUM(O.4!BC$244,O.4!BC$255)+SUM(O.4!BC$245,O.4!BC$256)-SUM(O.4!BC$246,O.4!BC$257)*(1+'S&amp;S'!$F13)+O.4!BC$247</f>
        <v>0</v>
      </c>
      <c r="BD291" s="66">
        <f>-SUM(O.4!BD$244,O.4!BD$255)+SUM(O.4!BD$245,O.4!BD$256)-SUM(O.4!BD$246,O.4!BD$257)*(1+'S&amp;S'!$F13)+O.4!BD$247</f>
        <v>0</v>
      </c>
      <c r="BE291" s="66">
        <f>-SUM(O.4!BE$244,O.4!BE$255)+SUM(O.4!BE$245,O.4!BE$256)-SUM(O.4!BE$246,O.4!BE$257)*(1+'S&amp;S'!$F13)+O.4!BE$247</f>
        <v>0</v>
      </c>
      <c r="BF291" s="66">
        <f>-SUM(O.4!BF$244,O.4!BF$255)+SUM(O.4!BF$245,O.4!BF$256)-SUM(O.4!BF$246,O.4!BF$257)*(1+'S&amp;S'!$F13)+O.4!BF$247</f>
        <v>0</v>
      </c>
      <c r="BG291" s="66">
        <f>-SUM(O.4!BG$244,O.4!BG$255)+SUM(O.4!BG$245,O.4!BG$256)-SUM(O.4!BG$246,O.4!BG$257)*(1+'S&amp;S'!$F13)+O.4!BG$247</f>
        <v>0</v>
      </c>
      <c r="BH291" s="66">
        <f>-SUM(O.4!BH$244,O.4!BH$255)+SUM(O.4!BH$245,O.4!BH$256)-SUM(O.4!BH$246,O.4!BH$257)*(1+'S&amp;S'!$F13)+O.4!BH$247</f>
        <v>0</v>
      </c>
      <c r="BI291" s="66">
        <f>-SUM(O.4!BI$244,O.4!BI$255)+SUM(O.4!BI$245,O.4!BI$256)-SUM(O.4!BI$246,O.4!BI$257)*(1+'S&amp;S'!$F13)+O.4!BI$247</f>
        <v>0</v>
      </c>
      <c r="BJ291" s="66">
        <f>-SUM(O.4!BJ$244,O.4!BJ$255)+SUM(O.4!BJ$245,O.4!BJ$256)-SUM(O.4!BJ$246,O.4!BJ$257)*(1+'S&amp;S'!$F13)+O.4!BJ$247</f>
        <v>0</v>
      </c>
      <c r="BK291" s="66">
        <f>-SUM(O.4!BK$244,O.4!BK$255)+SUM(O.4!BK$245,O.4!BK$256)-SUM(O.4!BK$246,O.4!BK$257)*(1+'S&amp;S'!$F13)+O.4!BK$247</f>
        <v>0</v>
      </c>
      <c r="BL291" s="66">
        <f>-SUM(O.4!BL$244,O.4!BL$255)+SUM(O.4!BL$245,O.4!BL$256)-SUM(O.4!BL$246,O.4!BL$257)*(1+'S&amp;S'!$F13)+O.4!BL$247</f>
        <v>0</v>
      </c>
      <c r="BM291" s="66">
        <f>-SUM(O.4!BM$244,O.4!BM$255)+SUM(O.4!BM$245,O.4!BM$256)-SUM(O.4!BM$246,O.4!BM$257)*(1+'S&amp;S'!$F13)+O.4!BM$247</f>
        <v>0</v>
      </c>
      <c r="BN291" s="66">
        <f>-SUM(O.4!BN$244,O.4!BN$255)+SUM(O.4!BN$245,O.4!BN$256)-SUM(O.4!BN$246,O.4!BN$257)*(1+'S&amp;S'!$F13)+O.4!BN$247</f>
        <v>0</v>
      </c>
      <c r="BO291" s="66">
        <f>-SUM(O.4!BO$244,O.4!BO$255)+SUM(O.4!BO$245,O.4!BO$256)-SUM(O.4!BO$246,O.4!BO$257)*(1+'S&amp;S'!$F13)+O.4!BO$247</f>
        <v>0</v>
      </c>
      <c r="BP291" s="66">
        <f>-SUM(O.4!BP$244,O.4!BP$255)+SUM(O.4!BP$245,O.4!BP$256)-SUM(O.4!BP$246,O.4!BP$257)*(1+'S&amp;S'!$F13)+O.4!BP$247</f>
        <v>0</v>
      </c>
      <c r="BQ291" s="66">
        <f>-SUM(O.4!BQ$244,O.4!BQ$255)+SUM(O.4!BQ$245,O.4!BQ$256)-SUM(O.4!BQ$246,O.4!BQ$257)*(1+'S&amp;S'!$F13)+O.4!BQ$247</f>
        <v>0</v>
      </c>
      <c r="BR291" s="66">
        <f>-SUM(O.4!BR$244,O.4!BR$255)+SUM(O.4!BR$245,O.4!BR$256)-SUM(O.4!BR$246,O.4!BR$257)*(1+'S&amp;S'!$F13)+O.4!BR$247</f>
        <v>0</v>
      </c>
      <c r="BS291" s="66">
        <f>-SUM(O.4!BS$244,O.4!BS$255)+SUM(O.4!BS$245,O.4!BS$256)-SUM(O.4!BS$246,O.4!BS$257)*(1+'S&amp;S'!$F13)+O.4!BS$247</f>
        <v>0</v>
      </c>
      <c r="BT291" s="66">
        <f>-SUM(O.4!BT$244,O.4!BT$255)+SUM(O.4!BT$245,O.4!BT$256)-SUM(O.4!BT$246,O.4!BT$257)*(1+'S&amp;S'!$F13)+O.4!BT$247</f>
        <v>0</v>
      </c>
      <c r="BU291" s="66">
        <f>-SUM(O.4!BU$244,O.4!BU$255)+SUM(O.4!BU$245,O.4!BU$256)-SUM(O.4!BU$246,O.4!BU$257)*(1+'S&amp;S'!$F13)+O.4!BU$247</f>
        <v>0</v>
      </c>
      <c r="BV291" s="66">
        <f>-SUM(O.4!BV$244,O.4!BV$255)+SUM(O.4!BV$245,O.4!BV$256)-SUM(O.4!BV$246,O.4!BV$257)*(1+'S&amp;S'!$F13)+O.4!BV$247</f>
        <v>0</v>
      </c>
      <c r="BW291" s="66">
        <f>-SUM(O.4!BW$244,O.4!BW$255)+SUM(O.4!BW$245,O.4!BW$256)-SUM(O.4!BW$246,O.4!BW$257)*(1+'S&amp;S'!$F13)+O.4!BW$247</f>
        <v>0</v>
      </c>
      <c r="BX291" s="66">
        <f>-SUM(O.4!BX$244,O.4!BX$255)+SUM(O.4!BX$245,O.4!BX$256)-SUM(O.4!BX$246,O.4!BX$257)*(1+'S&amp;S'!$F13)+O.4!BX$247</f>
        <v>0</v>
      </c>
      <c r="BY291" s="66">
        <f>-SUM(O.4!BY$244,O.4!BY$255)+SUM(O.4!BY$245,O.4!BY$256)-SUM(O.4!BY$246,O.4!BY$257)*(1+'S&amp;S'!$F13)+O.4!BY$247</f>
        <v>0</v>
      </c>
      <c r="BZ291" s="66">
        <f>-SUM(O.4!BZ$244,O.4!BZ$255)+SUM(O.4!BZ$245,O.4!BZ$256)-SUM(O.4!BZ$246,O.4!BZ$257)*(1+'S&amp;S'!$F13)+O.4!BZ$247</f>
        <v>0</v>
      </c>
      <c r="CA291" s="66">
        <f>-SUM(O.4!CA$244,O.4!CA$255)+SUM(O.4!CA$245,O.4!CA$256)-SUM(O.4!CA$246,O.4!CA$257)*(1+'S&amp;S'!$F13)+O.4!CA$247</f>
        <v>0</v>
      </c>
      <c r="CB291" s="66">
        <f>-SUM(O.4!CB$244,O.4!CB$255)+SUM(O.4!CB$245,O.4!CB$256)-SUM(O.4!CB$246,O.4!CB$257)*(1+'S&amp;S'!$F13)+O.4!CB$247</f>
        <v>0</v>
      </c>
      <c r="CC291" s="66">
        <f>-SUM(O.4!CC$244,O.4!CC$255)+SUM(O.4!CC$245,O.4!CC$256)-SUM(O.4!CC$246,O.4!CC$257)*(1+'S&amp;S'!$F13)+O.4!CC$247</f>
        <v>0</v>
      </c>
      <c r="CD291" s="66">
        <f>-SUM(O.4!CD$244,O.4!CD$255)+SUM(O.4!CD$245,O.4!CD$256)-SUM(O.4!CD$246,O.4!CD$257)*(1+'S&amp;S'!$F13)+O.4!CD$247</f>
        <v>0</v>
      </c>
      <c r="CE291" s="66">
        <f>-SUM(O.4!CE$244,O.4!CE$255)+SUM(O.4!CE$245,O.4!CE$256)-SUM(O.4!CE$246,O.4!CE$257)*(1+'S&amp;S'!$F13)+O.4!CE$247</f>
        <v>0</v>
      </c>
      <c r="CF291" s="66">
        <f>-SUM(O.4!CF$244,O.4!CF$255)+SUM(O.4!CF$245,O.4!CF$256)-SUM(O.4!CF$246,O.4!CF$257)*(1+'S&amp;S'!$F13)+O.4!CF$247</f>
        <v>0</v>
      </c>
      <c r="CG291" s="66">
        <f>-SUM(O.4!CG$244,O.4!CG$255)+SUM(O.4!CG$245,O.4!CG$256)-SUM(O.4!CG$246,O.4!CG$257)*(1+'S&amp;S'!$F13)+O.4!CG$247</f>
        <v>0</v>
      </c>
      <c r="CH291" s="66">
        <f>-SUM(O.4!CH$244,O.4!CH$255)+SUM(O.4!CH$245,O.4!CH$256)-SUM(O.4!CH$246,O.4!CH$257)*(1+'S&amp;S'!$F13)+O.4!CH$247</f>
        <v>0</v>
      </c>
      <c r="CI291" s="66">
        <f>-SUM(O.4!CI$244,O.4!CI$255)+SUM(O.4!CI$245,O.4!CI$256)-SUM(O.4!CI$246,O.4!CI$257)*(1+'S&amp;S'!$F13)+O.4!CI$247</f>
        <v>0</v>
      </c>
      <c r="CJ291" s="66">
        <f>-SUM(O.4!CJ$244,O.4!CJ$255)+SUM(O.4!CJ$245,O.4!CJ$256)-SUM(O.4!CJ$246,O.4!CJ$257)*(1+'S&amp;S'!$F13)+O.4!CJ$247</f>
        <v>0</v>
      </c>
      <c r="CK291" s="66">
        <f>-SUM(O.4!CK$244,O.4!CK$255)+SUM(O.4!CK$245,O.4!CK$256)-SUM(O.4!CK$246,O.4!CK$257)*(1+'S&amp;S'!$F13)+O.4!CK$247</f>
        <v>0</v>
      </c>
      <c r="CL291" s="66">
        <f>-SUM(O.4!CL$244,O.4!CL$255)+SUM(O.4!CL$245,O.4!CL$256)-SUM(O.4!CL$246,O.4!CL$257)*(1+'S&amp;S'!$F13)+O.4!CL$247</f>
        <v>0</v>
      </c>
      <c r="CM291" s="66">
        <f>-SUM(O.4!CM$244,O.4!CM$255)+SUM(O.4!CM$245,O.4!CM$256)-SUM(O.4!CM$246,O.4!CM$257)*(1+'S&amp;S'!$F13)+O.4!CM$247</f>
        <v>0</v>
      </c>
      <c r="CN291" s="66">
        <f>-SUM(O.4!CN$244,O.4!CN$255)+SUM(O.4!CN$245,O.4!CN$256)-SUM(O.4!CN$246,O.4!CN$257)*(1+'S&amp;S'!$F13)+O.4!CN$247</f>
        <v>0</v>
      </c>
      <c r="CO291" s="66">
        <f>-SUM(O.4!CO$244,O.4!CO$255)+SUM(O.4!CO$245,O.4!CO$256)-SUM(O.4!CO$246,O.4!CO$257)*(1+'S&amp;S'!$F13)+O.4!CO$247</f>
        <v>0</v>
      </c>
      <c r="CP291" s="66">
        <f>-SUM(O.4!CP$244,O.4!CP$255)+SUM(O.4!CP$245,O.4!CP$256)-SUM(O.4!CP$246,O.4!CP$257)*(1+'S&amp;S'!$F13)+O.4!CP$247</f>
        <v>0</v>
      </c>
      <c r="CQ291" s="66">
        <f>-SUM(O.4!CQ$244,O.4!CQ$255)+SUM(O.4!CQ$245,O.4!CQ$256)-SUM(O.4!CQ$246,O.4!CQ$257)*(1+'S&amp;S'!$F13)+O.4!CQ$247</f>
        <v>0</v>
      </c>
      <c r="CR291" s="66">
        <f>-SUM(O.4!CR$244,O.4!CR$255)+SUM(O.4!CR$245,O.4!CR$256)-SUM(O.4!CR$246,O.4!CR$257)*(1+'S&amp;S'!$F13)+O.4!CR$247</f>
        <v>0</v>
      </c>
      <c r="CS291" s="66">
        <f>-SUM(O.4!CS$244,O.4!CS$255)+SUM(O.4!CS$245,O.4!CS$256)-SUM(O.4!CS$246,O.4!CS$257)*(1+'S&amp;S'!$F13)+O.4!CS$247</f>
        <v>0</v>
      </c>
    </row>
    <row r="292" spans="3:97" hidden="1" x14ac:dyDescent="0.35">
      <c r="C292" s="180" t="str">
        <f>$C$247&amp;" with "&amp; 'S&amp;S'!$D$5*100 &amp; "% decrease"</f>
        <v>F. Total revenues with 1% decrease</v>
      </c>
      <c r="E292" s="505">
        <f>G292+NPV(G.Asm!$F$76,H292:INDEX(H292:CS292,RP))</f>
        <v>0</v>
      </c>
      <c r="F292" s="505">
        <f t="shared" si="139"/>
        <v>0</v>
      </c>
      <c r="G292" s="66">
        <f>-SUM(O.4!G$244,O.4!G$255)+SUM(O.4!G$245,O.4!G$256)-SUM(O.4!G$246,O.4!G$257)+O.4!G$247*(1+'S&amp;S'!$F14)</f>
        <v>0</v>
      </c>
      <c r="H292" s="66">
        <f>-SUM(O.4!H$244,O.4!H$255)+SUM(O.4!H$245,O.4!H$256)-SUM(O.4!H$246,O.4!H$257)+O.4!H$247*(1+'S&amp;S'!$F14)</f>
        <v>0</v>
      </c>
      <c r="I292" s="66">
        <f>-SUM(O.4!I$244,O.4!I$255)+SUM(O.4!I$245,O.4!I$256)-SUM(O.4!I$246,O.4!I$257)+O.4!I$247*(1+'S&amp;S'!$F14)</f>
        <v>0</v>
      </c>
      <c r="J292" s="66">
        <f>-SUM(O.4!J$244,O.4!J$255)+SUM(O.4!J$245,O.4!J$256)-SUM(O.4!J$246,O.4!J$257)+O.4!J$247*(1+'S&amp;S'!$F14)</f>
        <v>0</v>
      </c>
      <c r="K292" s="66">
        <f>-SUM(O.4!K$244,O.4!K$255)+SUM(O.4!K$245,O.4!K$256)-SUM(O.4!K$246,O.4!K$257)+O.4!K$247*(1+'S&amp;S'!$F14)</f>
        <v>0</v>
      </c>
      <c r="L292" s="66">
        <f>-SUM(O.4!L$244,O.4!L$255)+SUM(O.4!L$245,O.4!L$256)-SUM(O.4!L$246,O.4!L$257)+O.4!L$247*(1+'S&amp;S'!$F14)</f>
        <v>0</v>
      </c>
      <c r="M292" s="66">
        <f>-SUM(O.4!M$244,O.4!M$255)+SUM(O.4!M$245,O.4!M$256)-SUM(O.4!M$246,O.4!M$257)+O.4!M$247*(1+'S&amp;S'!$F14)</f>
        <v>0</v>
      </c>
      <c r="N292" s="66">
        <f>-SUM(O.4!N$244,O.4!N$255)+SUM(O.4!N$245,O.4!N$256)-SUM(O.4!N$246,O.4!N$257)+O.4!N$247*(1+'S&amp;S'!$F14)</f>
        <v>0</v>
      </c>
      <c r="O292" s="66">
        <f>-SUM(O.4!O$244,O.4!O$255)+SUM(O.4!O$245,O.4!O$256)-SUM(O.4!O$246,O.4!O$257)+O.4!O$247*(1+'S&amp;S'!$F14)</f>
        <v>0</v>
      </c>
      <c r="P292" s="66">
        <f>-SUM(O.4!P$244,O.4!P$255)+SUM(O.4!P$245,O.4!P$256)-SUM(O.4!P$246,O.4!P$257)+O.4!P$247*(1+'S&amp;S'!$F14)</f>
        <v>0</v>
      </c>
      <c r="Q292" s="66">
        <f>-SUM(O.4!Q$244,O.4!Q$255)+SUM(O.4!Q$245,O.4!Q$256)-SUM(O.4!Q$246,O.4!Q$257)+O.4!Q$247*(1+'S&amp;S'!$F14)</f>
        <v>0</v>
      </c>
      <c r="R292" s="66">
        <f>-SUM(O.4!R$244,O.4!R$255)+SUM(O.4!R$245,O.4!R$256)-SUM(O.4!R$246,O.4!R$257)+O.4!R$247*(1+'S&amp;S'!$F14)</f>
        <v>0</v>
      </c>
      <c r="S292" s="66">
        <f>-SUM(O.4!S$244,O.4!S$255)+SUM(O.4!S$245,O.4!S$256)-SUM(O.4!S$246,O.4!S$257)+O.4!S$247*(1+'S&amp;S'!$F14)</f>
        <v>0</v>
      </c>
      <c r="T292" s="66">
        <f>-SUM(O.4!T$244,O.4!T$255)+SUM(O.4!T$245,O.4!T$256)-SUM(O.4!T$246,O.4!T$257)+O.4!T$247*(1+'S&amp;S'!$F14)</f>
        <v>0</v>
      </c>
      <c r="U292" s="66">
        <f>-SUM(O.4!U$244,O.4!U$255)+SUM(O.4!U$245,O.4!U$256)-SUM(O.4!U$246,O.4!U$257)+O.4!U$247*(1+'S&amp;S'!$F14)</f>
        <v>0</v>
      </c>
      <c r="V292" s="66">
        <f>-SUM(O.4!V$244,O.4!V$255)+SUM(O.4!V$245,O.4!V$256)-SUM(O.4!V$246,O.4!V$257)+O.4!V$247*(1+'S&amp;S'!$F14)</f>
        <v>0</v>
      </c>
      <c r="W292" s="66">
        <f>-SUM(O.4!W$244,O.4!W$255)+SUM(O.4!W$245,O.4!W$256)-SUM(O.4!W$246,O.4!W$257)+O.4!W$247*(1+'S&amp;S'!$F14)</f>
        <v>0</v>
      </c>
      <c r="X292" s="66">
        <f>-SUM(O.4!X$244,O.4!X$255)+SUM(O.4!X$245,O.4!X$256)-SUM(O.4!X$246,O.4!X$257)+O.4!X$247*(1+'S&amp;S'!$F14)</f>
        <v>0</v>
      </c>
      <c r="Y292" s="66">
        <f>-SUM(O.4!Y$244,O.4!Y$255)+SUM(O.4!Y$245,O.4!Y$256)-SUM(O.4!Y$246,O.4!Y$257)+O.4!Y$247*(1+'S&amp;S'!$F14)</f>
        <v>0</v>
      </c>
      <c r="Z292" s="66">
        <f>-SUM(O.4!Z$244,O.4!Z$255)+SUM(O.4!Z$245,O.4!Z$256)-SUM(O.4!Z$246,O.4!Z$257)+O.4!Z$247*(1+'S&amp;S'!$F14)</f>
        <v>0</v>
      </c>
      <c r="AA292" s="66">
        <f>-SUM(O.4!AA$244,O.4!AA$255)+SUM(O.4!AA$245,O.4!AA$256)-SUM(O.4!AA$246,O.4!AA$257)+O.4!AA$247*(1+'S&amp;S'!$F14)</f>
        <v>0</v>
      </c>
      <c r="AB292" s="66">
        <f>-SUM(O.4!AB$244,O.4!AB$255)+SUM(O.4!AB$245,O.4!AB$256)-SUM(O.4!AB$246,O.4!AB$257)+O.4!AB$247*(1+'S&amp;S'!$F14)</f>
        <v>0</v>
      </c>
      <c r="AC292" s="66">
        <f>-SUM(O.4!AC$244,O.4!AC$255)+SUM(O.4!AC$245,O.4!AC$256)-SUM(O.4!AC$246,O.4!AC$257)+O.4!AC$247*(1+'S&amp;S'!$F14)</f>
        <v>0</v>
      </c>
      <c r="AD292" s="66">
        <f>-SUM(O.4!AD$244,O.4!AD$255)+SUM(O.4!AD$245,O.4!AD$256)-SUM(O.4!AD$246,O.4!AD$257)+O.4!AD$247*(1+'S&amp;S'!$F14)</f>
        <v>0</v>
      </c>
      <c r="AE292" s="66">
        <f>-SUM(O.4!AE$244,O.4!AE$255)+SUM(O.4!AE$245,O.4!AE$256)-SUM(O.4!AE$246,O.4!AE$257)+O.4!AE$247*(1+'S&amp;S'!$F14)</f>
        <v>0</v>
      </c>
      <c r="AF292" s="66">
        <f>-SUM(O.4!AF$244,O.4!AF$255)+SUM(O.4!AF$245,O.4!AF$256)-SUM(O.4!AF$246,O.4!AF$257)+O.4!AF$247*(1+'S&amp;S'!$F14)</f>
        <v>0</v>
      </c>
      <c r="AG292" s="66">
        <f>-SUM(O.4!AG$244,O.4!AG$255)+SUM(O.4!AG$245,O.4!AG$256)-SUM(O.4!AG$246,O.4!AG$257)+O.4!AG$247*(1+'S&amp;S'!$F14)</f>
        <v>0</v>
      </c>
      <c r="AH292" s="66">
        <f>-SUM(O.4!AH$244,O.4!AH$255)+SUM(O.4!AH$245,O.4!AH$256)-SUM(O.4!AH$246,O.4!AH$257)+O.4!AH$247*(1+'S&amp;S'!$F14)</f>
        <v>0</v>
      </c>
      <c r="AI292" s="66">
        <f>-SUM(O.4!AI$244,O.4!AI$255)+SUM(O.4!AI$245,O.4!AI$256)-SUM(O.4!AI$246,O.4!AI$257)+O.4!AI$247*(1+'S&amp;S'!$F14)</f>
        <v>0</v>
      </c>
      <c r="AJ292" s="66">
        <f>-SUM(O.4!AJ$244,O.4!AJ$255)+SUM(O.4!AJ$245,O.4!AJ$256)-SUM(O.4!AJ$246,O.4!AJ$257)+O.4!AJ$247*(1+'S&amp;S'!$F14)</f>
        <v>0</v>
      </c>
      <c r="AK292" s="66">
        <f>-SUM(O.4!AK$244,O.4!AK$255)+SUM(O.4!AK$245,O.4!AK$256)-SUM(O.4!AK$246,O.4!AK$257)+O.4!AK$247*(1+'S&amp;S'!$F14)</f>
        <v>0</v>
      </c>
      <c r="AL292" s="66">
        <f>-SUM(O.4!AL$244,O.4!AL$255)+SUM(O.4!AL$245,O.4!AL$256)-SUM(O.4!AL$246,O.4!AL$257)+O.4!AL$247*(1+'S&amp;S'!$F14)</f>
        <v>0</v>
      </c>
      <c r="AM292" s="66">
        <f>-SUM(O.4!AM$244,O.4!AM$255)+SUM(O.4!AM$245,O.4!AM$256)-SUM(O.4!AM$246,O.4!AM$257)+O.4!AM$247*(1+'S&amp;S'!$F14)</f>
        <v>0</v>
      </c>
      <c r="AN292" s="66">
        <f>-SUM(O.4!AN$244,O.4!AN$255)+SUM(O.4!AN$245,O.4!AN$256)-SUM(O.4!AN$246,O.4!AN$257)+O.4!AN$247*(1+'S&amp;S'!$F14)</f>
        <v>0</v>
      </c>
      <c r="AO292" s="66">
        <f>-SUM(O.4!AO$244,O.4!AO$255)+SUM(O.4!AO$245,O.4!AO$256)-SUM(O.4!AO$246,O.4!AO$257)+O.4!AO$247*(1+'S&amp;S'!$F14)</f>
        <v>0</v>
      </c>
      <c r="AP292" s="66">
        <f>-SUM(O.4!AP$244,O.4!AP$255)+SUM(O.4!AP$245,O.4!AP$256)-SUM(O.4!AP$246,O.4!AP$257)+O.4!AP$247*(1+'S&amp;S'!$F14)</f>
        <v>0</v>
      </c>
      <c r="AQ292" s="66">
        <f>-SUM(O.4!AQ$244,O.4!AQ$255)+SUM(O.4!AQ$245,O.4!AQ$256)-SUM(O.4!AQ$246,O.4!AQ$257)+O.4!AQ$247*(1+'S&amp;S'!$F14)</f>
        <v>0</v>
      </c>
      <c r="AR292" s="66">
        <f>-SUM(O.4!AR$244,O.4!AR$255)+SUM(O.4!AR$245,O.4!AR$256)-SUM(O.4!AR$246,O.4!AR$257)+O.4!AR$247*(1+'S&amp;S'!$F14)</f>
        <v>0</v>
      </c>
      <c r="AS292" s="66">
        <f>-SUM(O.4!AS$244,O.4!AS$255)+SUM(O.4!AS$245,O.4!AS$256)-SUM(O.4!AS$246,O.4!AS$257)+O.4!AS$247*(1+'S&amp;S'!$F14)</f>
        <v>0</v>
      </c>
      <c r="AT292" s="66">
        <f>-SUM(O.4!AT$244,O.4!AT$255)+SUM(O.4!AT$245,O.4!AT$256)-SUM(O.4!AT$246,O.4!AT$257)+O.4!AT$247*(1+'S&amp;S'!$F14)</f>
        <v>0</v>
      </c>
      <c r="AU292" s="66">
        <f>-SUM(O.4!AU$244,O.4!AU$255)+SUM(O.4!AU$245,O.4!AU$256)-SUM(O.4!AU$246,O.4!AU$257)+O.4!AU$247*(1+'S&amp;S'!$F14)</f>
        <v>0</v>
      </c>
      <c r="AV292" s="66">
        <f>-SUM(O.4!AV$244,O.4!AV$255)+SUM(O.4!AV$245,O.4!AV$256)-SUM(O.4!AV$246,O.4!AV$257)+O.4!AV$247*(1+'S&amp;S'!$F14)</f>
        <v>0</v>
      </c>
      <c r="AW292" s="66">
        <f>-SUM(O.4!AW$244,O.4!AW$255)+SUM(O.4!AW$245,O.4!AW$256)-SUM(O.4!AW$246,O.4!AW$257)+O.4!AW$247*(1+'S&amp;S'!$F14)</f>
        <v>0</v>
      </c>
      <c r="AX292" s="66">
        <f>-SUM(O.4!AX$244,O.4!AX$255)+SUM(O.4!AX$245,O.4!AX$256)-SUM(O.4!AX$246,O.4!AX$257)+O.4!AX$247*(1+'S&amp;S'!$F14)</f>
        <v>0</v>
      </c>
      <c r="AY292" s="66">
        <f>-SUM(O.4!AY$244,O.4!AY$255)+SUM(O.4!AY$245,O.4!AY$256)-SUM(O.4!AY$246,O.4!AY$257)+O.4!AY$247*(1+'S&amp;S'!$F14)</f>
        <v>0</v>
      </c>
      <c r="AZ292" s="66">
        <f>-SUM(O.4!AZ$244,O.4!AZ$255)+SUM(O.4!AZ$245,O.4!AZ$256)-SUM(O.4!AZ$246,O.4!AZ$257)+O.4!AZ$247*(1+'S&amp;S'!$F14)</f>
        <v>0</v>
      </c>
      <c r="BA292" s="66">
        <f>-SUM(O.4!BA$244,O.4!BA$255)+SUM(O.4!BA$245,O.4!BA$256)-SUM(O.4!BA$246,O.4!BA$257)+O.4!BA$247*(1+'S&amp;S'!$F14)</f>
        <v>0</v>
      </c>
      <c r="BB292" s="66">
        <f>-SUM(O.4!BB$244,O.4!BB$255)+SUM(O.4!BB$245,O.4!BB$256)-SUM(O.4!BB$246,O.4!BB$257)+O.4!BB$247*(1+'S&amp;S'!$F14)</f>
        <v>0</v>
      </c>
      <c r="BC292" s="66">
        <f>-SUM(O.4!BC$244,O.4!BC$255)+SUM(O.4!BC$245,O.4!BC$256)-SUM(O.4!BC$246,O.4!BC$257)+O.4!BC$247*(1+'S&amp;S'!$F14)</f>
        <v>0</v>
      </c>
      <c r="BD292" s="66">
        <f>-SUM(O.4!BD$244,O.4!BD$255)+SUM(O.4!BD$245,O.4!BD$256)-SUM(O.4!BD$246,O.4!BD$257)+O.4!BD$247*(1+'S&amp;S'!$F14)</f>
        <v>0</v>
      </c>
      <c r="BE292" s="66">
        <f>-SUM(O.4!BE$244,O.4!BE$255)+SUM(O.4!BE$245,O.4!BE$256)-SUM(O.4!BE$246,O.4!BE$257)+O.4!BE$247*(1+'S&amp;S'!$F14)</f>
        <v>0</v>
      </c>
      <c r="BF292" s="66">
        <f>-SUM(O.4!BF$244,O.4!BF$255)+SUM(O.4!BF$245,O.4!BF$256)-SUM(O.4!BF$246,O.4!BF$257)+O.4!BF$247*(1+'S&amp;S'!$F14)</f>
        <v>0</v>
      </c>
      <c r="BG292" s="66">
        <f>-SUM(O.4!BG$244,O.4!BG$255)+SUM(O.4!BG$245,O.4!BG$256)-SUM(O.4!BG$246,O.4!BG$257)+O.4!BG$247*(1+'S&amp;S'!$F14)</f>
        <v>0</v>
      </c>
      <c r="BH292" s="66">
        <f>-SUM(O.4!BH$244,O.4!BH$255)+SUM(O.4!BH$245,O.4!BH$256)-SUM(O.4!BH$246,O.4!BH$257)+O.4!BH$247*(1+'S&amp;S'!$F14)</f>
        <v>0</v>
      </c>
      <c r="BI292" s="66">
        <f>-SUM(O.4!BI$244,O.4!BI$255)+SUM(O.4!BI$245,O.4!BI$256)-SUM(O.4!BI$246,O.4!BI$257)+O.4!BI$247*(1+'S&amp;S'!$F14)</f>
        <v>0</v>
      </c>
      <c r="BJ292" s="66">
        <f>-SUM(O.4!BJ$244,O.4!BJ$255)+SUM(O.4!BJ$245,O.4!BJ$256)-SUM(O.4!BJ$246,O.4!BJ$257)+O.4!BJ$247*(1+'S&amp;S'!$F14)</f>
        <v>0</v>
      </c>
      <c r="BK292" s="66">
        <f>-SUM(O.4!BK$244,O.4!BK$255)+SUM(O.4!BK$245,O.4!BK$256)-SUM(O.4!BK$246,O.4!BK$257)+O.4!BK$247*(1+'S&amp;S'!$F14)</f>
        <v>0</v>
      </c>
      <c r="BL292" s="66">
        <f>-SUM(O.4!BL$244,O.4!BL$255)+SUM(O.4!BL$245,O.4!BL$256)-SUM(O.4!BL$246,O.4!BL$257)+O.4!BL$247*(1+'S&amp;S'!$F14)</f>
        <v>0</v>
      </c>
      <c r="BM292" s="66">
        <f>-SUM(O.4!BM$244,O.4!BM$255)+SUM(O.4!BM$245,O.4!BM$256)-SUM(O.4!BM$246,O.4!BM$257)+O.4!BM$247*(1+'S&amp;S'!$F14)</f>
        <v>0</v>
      </c>
      <c r="BN292" s="66">
        <f>-SUM(O.4!BN$244,O.4!BN$255)+SUM(O.4!BN$245,O.4!BN$256)-SUM(O.4!BN$246,O.4!BN$257)+O.4!BN$247*(1+'S&amp;S'!$F14)</f>
        <v>0</v>
      </c>
      <c r="BO292" s="66">
        <f>-SUM(O.4!BO$244,O.4!BO$255)+SUM(O.4!BO$245,O.4!BO$256)-SUM(O.4!BO$246,O.4!BO$257)+O.4!BO$247*(1+'S&amp;S'!$F14)</f>
        <v>0</v>
      </c>
      <c r="BP292" s="66">
        <f>-SUM(O.4!BP$244,O.4!BP$255)+SUM(O.4!BP$245,O.4!BP$256)-SUM(O.4!BP$246,O.4!BP$257)+O.4!BP$247*(1+'S&amp;S'!$F14)</f>
        <v>0</v>
      </c>
      <c r="BQ292" s="66">
        <f>-SUM(O.4!BQ$244,O.4!BQ$255)+SUM(O.4!BQ$245,O.4!BQ$256)-SUM(O.4!BQ$246,O.4!BQ$257)+O.4!BQ$247*(1+'S&amp;S'!$F14)</f>
        <v>0</v>
      </c>
      <c r="BR292" s="66">
        <f>-SUM(O.4!BR$244,O.4!BR$255)+SUM(O.4!BR$245,O.4!BR$256)-SUM(O.4!BR$246,O.4!BR$257)+O.4!BR$247*(1+'S&amp;S'!$F14)</f>
        <v>0</v>
      </c>
      <c r="BS292" s="66">
        <f>-SUM(O.4!BS$244,O.4!BS$255)+SUM(O.4!BS$245,O.4!BS$256)-SUM(O.4!BS$246,O.4!BS$257)+O.4!BS$247*(1+'S&amp;S'!$F14)</f>
        <v>0</v>
      </c>
      <c r="BT292" s="66">
        <f>-SUM(O.4!BT$244,O.4!BT$255)+SUM(O.4!BT$245,O.4!BT$256)-SUM(O.4!BT$246,O.4!BT$257)+O.4!BT$247*(1+'S&amp;S'!$F14)</f>
        <v>0</v>
      </c>
      <c r="BU292" s="66">
        <f>-SUM(O.4!BU$244,O.4!BU$255)+SUM(O.4!BU$245,O.4!BU$256)-SUM(O.4!BU$246,O.4!BU$257)+O.4!BU$247*(1+'S&amp;S'!$F14)</f>
        <v>0</v>
      </c>
      <c r="BV292" s="66">
        <f>-SUM(O.4!BV$244,O.4!BV$255)+SUM(O.4!BV$245,O.4!BV$256)-SUM(O.4!BV$246,O.4!BV$257)+O.4!BV$247*(1+'S&amp;S'!$F14)</f>
        <v>0</v>
      </c>
      <c r="BW292" s="66">
        <f>-SUM(O.4!BW$244,O.4!BW$255)+SUM(O.4!BW$245,O.4!BW$256)-SUM(O.4!BW$246,O.4!BW$257)+O.4!BW$247*(1+'S&amp;S'!$F14)</f>
        <v>0</v>
      </c>
      <c r="BX292" s="66">
        <f>-SUM(O.4!BX$244,O.4!BX$255)+SUM(O.4!BX$245,O.4!BX$256)-SUM(O.4!BX$246,O.4!BX$257)+O.4!BX$247*(1+'S&amp;S'!$F14)</f>
        <v>0</v>
      </c>
      <c r="BY292" s="66">
        <f>-SUM(O.4!BY$244,O.4!BY$255)+SUM(O.4!BY$245,O.4!BY$256)-SUM(O.4!BY$246,O.4!BY$257)+O.4!BY$247*(1+'S&amp;S'!$F14)</f>
        <v>0</v>
      </c>
      <c r="BZ292" s="66">
        <f>-SUM(O.4!BZ$244,O.4!BZ$255)+SUM(O.4!BZ$245,O.4!BZ$256)-SUM(O.4!BZ$246,O.4!BZ$257)+O.4!BZ$247*(1+'S&amp;S'!$F14)</f>
        <v>0</v>
      </c>
      <c r="CA292" s="66">
        <f>-SUM(O.4!CA$244,O.4!CA$255)+SUM(O.4!CA$245,O.4!CA$256)-SUM(O.4!CA$246,O.4!CA$257)+O.4!CA$247*(1+'S&amp;S'!$F14)</f>
        <v>0</v>
      </c>
      <c r="CB292" s="66">
        <f>-SUM(O.4!CB$244,O.4!CB$255)+SUM(O.4!CB$245,O.4!CB$256)-SUM(O.4!CB$246,O.4!CB$257)+O.4!CB$247*(1+'S&amp;S'!$F14)</f>
        <v>0</v>
      </c>
      <c r="CC292" s="66">
        <f>-SUM(O.4!CC$244,O.4!CC$255)+SUM(O.4!CC$245,O.4!CC$256)-SUM(O.4!CC$246,O.4!CC$257)+O.4!CC$247*(1+'S&amp;S'!$F14)</f>
        <v>0</v>
      </c>
      <c r="CD292" s="66">
        <f>-SUM(O.4!CD$244,O.4!CD$255)+SUM(O.4!CD$245,O.4!CD$256)-SUM(O.4!CD$246,O.4!CD$257)+O.4!CD$247*(1+'S&amp;S'!$F14)</f>
        <v>0</v>
      </c>
      <c r="CE292" s="66">
        <f>-SUM(O.4!CE$244,O.4!CE$255)+SUM(O.4!CE$245,O.4!CE$256)-SUM(O.4!CE$246,O.4!CE$257)+O.4!CE$247*(1+'S&amp;S'!$F14)</f>
        <v>0</v>
      </c>
      <c r="CF292" s="66">
        <f>-SUM(O.4!CF$244,O.4!CF$255)+SUM(O.4!CF$245,O.4!CF$256)-SUM(O.4!CF$246,O.4!CF$257)+O.4!CF$247*(1+'S&amp;S'!$F14)</f>
        <v>0</v>
      </c>
      <c r="CG292" s="66">
        <f>-SUM(O.4!CG$244,O.4!CG$255)+SUM(O.4!CG$245,O.4!CG$256)-SUM(O.4!CG$246,O.4!CG$257)+O.4!CG$247*(1+'S&amp;S'!$F14)</f>
        <v>0</v>
      </c>
      <c r="CH292" s="66">
        <f>-SUM(O.4!CH$244,O.4!CH$255)+SUM(O.4!CH$245,O.4!CH$256)-SUM(O.4!CH$246,O.4!CH$257)+O.4!CH$247*(1+'S&amp;S'!$F14)</f>
        <v>0</v>
      </c>
      <c r="CI292" s="66">
        <f>-SUM(O.4!CI$244,O.4!CI$255)+SUM(O.4!CI$245,O.4!CI$256)-SUM(O.4!CI$246,O.4!CI$257)+O.4!CI$247*(1+'S&amp;S'!$F14)</f>
        <v>0</v>
      </c>
      <c r="CJ292" s="66">
        <f>-SUM(O.4!CJ$244,O.4!CJ$255)+SUM(O.4!CJ$245,O.4!CJ$256)-SUM(O.4!CJ$246,O.4!CJ$257)+O.4!CJ$247*(1+'S&amp;S'!$F14)</f>
        <v>0</v>
      </c>
      <c r="CK292" s="66">
        <f>-SUM(O.4!CK$244,O.4!CK$255)+SUM(O.4!CK$245,O.4!CK$256)-SUM(O.4!CK$246,O.4!CK$257)+O.4!CK$247*(1+'S&amp;S'!$F14)</f>
        <v>0</v>
      </c>
      <c r="CL292" s="66">
        <f>-SUM(O.4!CL$244,O.4!CL$255)+SUM(O.4!CL$245,O.4!CL$256)-SUM(O.4!CL$246,O.4!CL$257)+O.4!CL$247*(1+'S&amp;S'!$F14)</f>
        <v>0</v>
      </c>
      <c r="CM292" s="66">
        <f>-SUM(O.4!CM$244,O.4!CM$255)+SUM(O.4!CM$245,O.4!CM$256)-SUM(O.4!CM$246,O.4!CM$257)+O.4!CM$247*(1+'S&amp;S'!$F14)</f>
        <v>0</v>
      </c>
      <c r="CN292" s="66">
        <f>-SUM(O.4!CN$244,O.4!CN$255)+SUM(O.4!CN$245,O.4!CN$256)-SUM(O.4!CN$246,O.4!CN$257)+O.4!CN$247*(1+'S&amp;S'!$F14)</f>
        <v>0</v>
      </c>
      <c r="CO292" s="66">
        <f>-SUM(O.4!CO$244,O.4!CO$255)+SUM(O.4!CO$245,O.4!CO$256)-SUM(O.4!CO$246,O.4!CO$257)+O.4!CO$247*(1+'S&amp;S'!$F14)</f>
        <v>0</v>
      </c>
      <c r="CP292" s="66">
        <f>-SUM(O.4!CP$244,O.4!CP$255)+SUM(O.4!CP$245,O.4!CP$256)-SUM(O.4!CP$246,O.4!CP$257)+O.4!CP$247*(1+'S&amp;S'!$F14)</f>
        <v>0</v>
      </c>
      <c r="CQ292" s="66">
        <f>-SUM(O.4!CQ$244,O.4!CQ$255)+SUM(O.4!CQ$245,O.4!CQ$256)-SUM(O.4!CQ$246,O.4!CQ$257)+O.4!CQ$247*(1+'S&amp;S'!$F14)</f>
        <v>0</v>
      </c>
      <c r="CR292" s="66">
        <f>-SUM(O.4!CR$244,O.4!CR$255)+SUM(O.4!CR$245,O.4!CR$256)-SUM(O.4!CR$246,O.4!CR$257)+O.4!CR$247*(1+'S&amp;S'!$F14)</f>
        <v>0</v>
      </c>
      <c r="CS292" s="66">
        <f>-SUM(O.4!CS$244,O.4!CS$255)+SUM(O.4!CS$245,O.4!CS$256)-SUM(O.4!CS$246,O.4!CS$257)+O.4!CS$247*(1+'S&amp;S'!$F14)</f>
        <v>0</v>
      </c>
    </row>
    <row r="293" spans="3:97" hidden="1" x14ac:dyDescent="0.35">
      <c r="C293" s="180" t="str">
        <f>$C$247&amp;" with "&amp; 'S&amp;S'!$D$5*100 &amp; "% decrease"</f>
        <v>F. Total revenues with 1% decrease</v>
      </c>
      <c r="E293" s="505">
        <f>G293+NPV(G.Asm!$F$76,H293:INDEX(H293:CS293,RP))</f>
        <v>0</v>
      </c>
      <c r="F293" s="505">
        <f t="shared" si="139"/>
        <v>0</v>
      </c>
      <c r="G293" s="66">
        <f>-SUM(O.4!G$244,O.4!G$255)+SUM(O.4!G$245,O.4!G$256)-SUM(O.4!G$246,O.4!G$257)+O.4!G$247*(1+'S&amp;S'!$F15)</f>
        <v>0</v>
      </c>
      <c r="H293" s="66">
        <f>-SUM(O.4!H$244,O.4!H$255)+SUM(O.4!H$245,O.4!H$256)-SUM(O.4!H$246,O.4!H$257)+O.4!H$247*(1+'S&amp;S'!$F15)</f>
        <v>0</v>
      </c>
      <c r="I293" s="66">
        <f>-SUM(O.4!I$244,O.4!I$255)+SUM(O.4!I$245,O.4!I$256)-SUM(O.4!I$246,O.4!I$257)+O.4!I$247*(1+'S&amp;S'!$F15)</f>
        <v>0</v>
      </c>
      <c r="J293" s="66">
        <f>-SUM(O.4!J$244,O.4!J$255)+SUM(O.4!J$245,O.4!J$256)-SUM(O.4!J$246,O.4!J$257)+O.4!J$247*(1+'S&amp;S'!$F15)</f>
        <v>0</v>
      </c>
      <c r="K293" s="66">
        <f>-SUM(O.4!K$244,O.4!K$255)+SUM(O.4!K$245,O.4!K$256)-SUM(O.4!K$246,O.4!K$257)+O.4!K$247*(1+'S&amp;S'!$F15)</f>
        <v>0</v>
      </c>
      <c r="L293" s="66">
        <f>-SUM(O.4!L$244,O.4!L$255)+SUM(O.4!L$245,O.4!L$256)-SUM(O.4!L$246,O.4!L$257)+O.4!L$247*(1+'S&amp;S'!$F15)</f>
        <v>0</v>
      </c>
      <c r="M293" s="66">
        <f>-SUM(O.4!M$244,O.4!M$255)+SUM(O.4!M$245,O.4!M$256)-SUM(O.4!M$246,O.4!M$257)+O.4!M$247*(1+'S&amp;S'!$F15)</f>
        <v>0</v>
      </c>
      <c r="N293" s="66">
        <f>-SUM(O.4!N$244,O.4!N$255)+SUM(O.4!N$245,O.4!N$256)-SUM(O.4!N$246,O.4!N$257)+O.4!N$247*(1+'S&amp;S'!$F15)</f>
        <v>0</v>
      </c>
      <c r="O293" s="66">
        <f>-SUM(O.4!O$244,O.4!O$255)+SUM(O.4!O$245,O.4!O$256)-SUM(O.4!O$246,O.4!O$257)+O.4!O$247*(1+'S&amp;S'!$F15)</f>
        <v>0</v>
      </c>
      <c r="P293" s="66">
        <f>-SUM(O.4!P$244,O.4!P$255)+SUM(O.4!P$245,O.4!P$256)-SUM(O.4!P$246,O.4!P$257)+O.4!P$247*(1+'S&amp;S'!$F15)</f>
        <v>0</v>
      </c>
      <c r="Q293" s="66">
        <f>-SUM(O.4!Q$244,O.4!Q$255)+SUM(O.4!Q$245,O.4!Q$256)-SUM(O.4!Q$246,O.4!Q$257)+O.4!Q$247*(1+'S&amp;S'!$F15)</f>
        <v>0</v>
      </c>
      <c r="R293" s="66">
        <f>-SUM(O.4!R$244,O.4!R$255)+SUM(O.4!R$245,O.4!R$256)-SUM(O.4!R$246,O.4!R$257)+O.4!R$247*(1+'S&amp;S'!$F15)</f>
        <v>0</v>
      </c>
      <c r="S293" s="66">
        <f>-SUM(O.4!S$244,O.4!S$255)+SUM(O.4!S$245,O.4!S$256)-SUM(O.4!S$246,O.4!S$257)+O.4!S$247*(1+'S&amp;S'!$F15)</f>
        <v>0</v>
      </c>
      <c r="T293" s="66">
        <f>-SUM(O.4!T$244,O.4!T$255)+SUM(O.4!T$245,O.4!T$256)-SUM(O.4!T$246,O.4!T$257)+O.4!T$247*(1+'S&amp;S'!$F15)</f>
        <v>0</v>
      </c>
      <c r="U293" s="66">
        <f>-SUM(O.4!U$244,O.4!U$255)+SUM(O.4!U$245,O.4!U$256)-SUM(O.4!U$246,O.4!U$257)+O.4!U$247*(1+'S&amp;S'!$F15)</f>
        <v>0</v>
      </c>
      <c r="V293" s="66">
        <f>-SUM(O.4!V$244,O.4!V$255)+SUM(O.4!V$245,O.4!V$256)-SUM(O.4!V$246,O.4!V$257)+O.4!V$247*(1+'S&amp;S'!$F15)</f>
        <v>0</v>
      </c>
      <c r="W293" s="66">
        <f>-SUM(O.4!W$244,O.4!W$255)+SUM(O.4!W$245,O.4!W$256)-SUM(O.4!W$246,O.4!W$257)+O.4!W$247*(1+'S&amp;S'!$F15)</f>
        <v>0</v>
      </c>
      <c r="X293" s="66">
        <f>-SUM(O.4!X$244,O.4!X$255)+SUM(O.4!X$245,O.4!X$256)-SUM(O.4!X$246,O.4!X$257)+O.4!X$247*(1+'S&amp;S'!$F15)</f>
        <v>0</v>
      </c>
      <c r="Y293" s="66">
        <f>-SUM(O.4!Y$244,O.4!Y$255)+SUM(O.4!Y$245,O.4!Y$256)-SUM(O.4!Y$246,O.4!Y$257)+O.4!Y$247*(1+'S&amp;S'!$F15)</f>
        <v>0</v>
      </c>
      <c r="Z293" s="66">
        <f>-SUM(O.4!Z$244,O.4!Z$255)+SUM(O.4!Z$245,O.4!Z$256)-SUM(O.4!Z$246,O.4!Z$257)+O.4!Z$247*(1+'S&amp;S'!$F15)</f>
        <v>0</v>
      </c>
      <c r="AA293" s="66">
        <f>-SUM(O.4!AA$244,O.4!AA$255)+SUM(O.4!AA$245,O.4!AA$256)-SUM(O.4!AA$246,O.4!AA$257)+O.4!AA$247*(1+'S&amp;S'!$F15)</f>
        <v>0</v>
      </c>
      <c r="AB293" s="66">
        <f>-SUM(O.4!AB$244,O.4!AB$255)+SUM(O.4!AB$245,O.4!AB$256)-SUM(O.4!AB$246,O.4!AB$257)+O.4!AB$247*(1+'S&amp;S'!$F15)</f>
        <v>0</v>
      </c>
      <c r="AC293" s="66">
        <f>-SUM(O.4!AC$244,O.4!AC$255)+SUM(O.4!AC$245,O.4!AC$256)-SUM(O.4!AC$246,O.4!AC$257)+O.4!AC$247*(1+'S&amp;S'!$F15)</f>
        <v>0</v>
      </c>
      <c r="AD293" s="66">
        <f>-SUM(O.4!AD$244,O.4!AD$255)+SUM(O.4!AD$245,O.4!AD$256)-SUM(O.4!AD$246,O.4!AD$257)+O.4!AD$247*(1+'S&amp;S'!$F15)</f>
        <v>0</v>
      </c>
      <c r="AE293" s="66">
        <f>-SUM(O.4!AE$244,O.4!AE$255)+SUM(O.4!AE$245,O.4!AE$256)-SUM(O.4!AE$246,O.4!AE$257)+O.4!AE$247*(1+'S&amp;S'!$F15)</f>
        <v>0</v>
      </c>
      <c r="AF293" s="66">
        <f>-SUM(O.4!AF$244,O.4!AF$255)+SUM(O.4!AF$245,O.4!AF$256)-SUM(O.4!AF$246,O.4!AF$257)+O.4!AF$247*(1+'S&amp;S'!$F15)</f>
        <v>0</v>
      </c>
      <c r="AG293" s="66">
        <f>-SUM(O.4!AG$244,O.4!AG$255)+SUM(O.4!AG$245,O.4!AG$256)-SUM(O.4!AG$246,O.4!AG$257)+O.4!AG$247*(1+'S&amp;S'!$F15)</f>
        <v>0</v>
      </c>
      <c r="AH293" s="66">
        <f>-SUM(O.4!AH$244,O.4!AH$255)+SUM(O.4!AH$245,O.4!AH$256)-SUM(O.4!AH$246,O.4!AH$257)+O.4!AH$247*(1+'S&amp;S'!$F15)</f>
        <v>0</v>
      </c>
      <c r="AI293" s="66">
        <f>-SUM(O.4!AI$244,O.4!AI$255)+SUM(O.4!AI$245,O.4!AI$256)-SUM(O.4!AI$246,O.4!AI$257)+O.4!AI$247*(1+'S&amp;S'!$F15)</f>
        <v>0</v>
      </c>
      <c r="AJ293" s="66">
        <f>-SUM(O.4!AJ$244,O.4!AJ$255)+SUM(O.4!AJ$245,O.4!AJ$256)-SUM(O.4!AJ$246,O.4!AJ$257)+O.4!AJ$247*(1+'S&amp;S'!$F15)</f>
        <v>0</v>
      </c>
      <c r="AK293" s="66">
        <f>-SUM(O.4!AK$244,O.4!AK$255)+SUM(O.4!AK$245,O.4!AK$256)-SUM(O.4!AK$246,O.4!AK$257)+O.4!AK$247*(1+'S&amp;S'!$F15)</f>
        <v>0</v>
      </c>
      <c r="AL293" s="66">
        <f>-SUM(O.4!AL$244,O.4!AL$255)+SUM(O.4!AL$245,O.4!AL$256)-SUM(O.4!AL$246,O.4!AL$257)+O.4!AL$247*(1+'S&amp;S'!$F15)</f>
        <v>0</v>
      </c>
      <c r="AM293" s="66">
        <f>-SUM(O.4!AM$244,O.4!AM$255)+SUM(O.4!AM$245,O.4!AM$256)-SUM(O.4!AM$246,O.4!AM$257)+O.4!AM$247*(1+'S&amp;S'!$F15)</f>
        <v>0</v>
      </c>
      <c r="AN293" s="66">
        <f>-SUM(O.4!AN$244,O.4!AN$255)+SUM(O.4!AN$245,O.4!AN$256)-SUM(O.4!AN$246,O.4!AN$257)+O.4!AN$247*(1+'S&amp;S'!$F15)</f>
        <v>0</v>
      </c>
      <c r="AO293" s="66">
        <f>-SUM(O.4!AO$244,O.4!AO$255)+SUM(O.4!AO$245,O.4!AO$256)-SUM(O.4!AO$246,O.4!AO$257)+O.4!AO$247*(1+'S&amp;S'!$F15)</f>
        <v>0</v>
      </c>
      <c r="AP293" s="66">
        <f>-SUM(O.4!AP$244,O.4!AP$255)+SUM(O.4!AP$245,O.4!AP$256)-SUM(O.4!AP$246,O.4!AP$257)+O.4!AP$247*(1+'S&amp;S'!$F15)</f>
        <v>0</v>
      </c>
      <c r="AQ293" s="66">
        <f>-SUM(O.4!AQ$244,O.4!AQ$255)+SUM(O.4!AQ$245,O.4!AQ$256)-SUM(O.4!AQ$246,O.4!AQ$257)+O.4!AQ$247*(1+'S&amp;S'!$F15)</f>
        <v>0</v>
      </c>
      <c r="AR293" s="66">
        <f>-SUM(O.4!AR$244,O.4!AR$255)+SUM(O.4!AR$245,O.4!AR$256)-SUM(O.4!AR$246,O.4!AR$257)+O.4!AR$247*(1+'S&amp;S'!$F15)</f>
        <v>0</v>
      </c>
      <c r="AS293" s="66">
        <f>-SUM(O.4!AS$244,O.4!AS$255)+SUM(O.4!AS$245,O.4!AS$256)-SUM(O.4!AS$246,O.4!AS$257)+O.4!AS$247*(1+'S&amp;S'!$F15)</f>
        <v>0</v>
      </c>
      <c r="AT293" s="66">
        <f>-SUM(O.4!AT$244,O.4!AT$255)+SUM(O.4!AT$245,O.4!AT$256)-SUM(O.4!AT$246,O.4!AT$257)+O.4!AT$247*(1+'S&amp;S'!$F15)</f>
        <v>0</v>
      </c>
      <c r="AU293" s="66">
        <f>-SUM(O.4!AU$244,O.4!AU$255)+SUM(O.4!AU$245,O.4!AU$256)-SUM(O.4!AU$246,O.4!AU$257)+O.4!AU$247*(1+'S&amp;S'!$F15)</f>
        <v>0</v>
      </c>
      <c r="AV293" s="66">
        <f>-SUM(O.4!AV$244,O.4!AV$255)+SUM(O.4!AV$245,O.4!AV$256)-SUM(O.4!AV$246,O.4!AV$257)+O.4!AV$247*(1+'S&amp;S'!$F15)</f>
        <v>0</v>
      </c>
      <c r="AW293" s="66">
        <f>-SUM(O.4!AW$244,O.4!AW$255)+SUM(O.4!AW$245,O.4!AW$256)-SUM(O.4!AW$246,O.4!AW$257)+O.4!AW$247*(1+'S&amp;S'!$F15)</f>
        <v>0</v>
      </c>
      <c r="AX293" s="66">
        <f>-SUM(O.4!AX$244,O.4!AX$255)+SUM(O.4!AX$245,O.4!AX$256)-SUM(O.4!AX$246,O.4!AX$257)+O.4!AX$247*(1+'S&amp;S'!$F15)</f>
        <v>0</v>
      </c>
      <c r="AY293" s="66">
        <f>-SUM(O.4!AY$244,O.4!AY$255)+SUM(O.4!AY$245,O.4!AY$256)-SUM(O.4!AY$246,O.4!AY$257)+O.4!AY$247*(1+'S&amp;S'!$F15)</f>
        <v>0</v>
      </c>
      <c r="AZ293" s="66">
        <f>-SUM(O.4!AZ$244,O.4!AZ$255)+SUM(O.4!AZ$245,O.4!AZ$256)-SUM(O.4!AZ$246,O.4!AZ$257)+O.4!AZ$247*(1+'S&amp;S'!$F15)</f>
        <v>0</v>
      </c>
      <c r="BA293" s="66">
        <f>-SUM(O.4!BA$244,O.4!BA$255)+SUM(O.4!BA$245,O.4!BA$256)-SUM(O.4!BA$246,O.4!BA$257)+O.4!BA$247*(1+'S&amp;S'!$F15)</f>
        <v>0</v>
      </c>
      <c r="BB293" s="66">
        <f>-SUM(O.4!BB$244,O.4!BB$255)+SUM(O.4!BB$245,O.4!BB$256)-SUM(O.4!BB$246,O.4!BB$257)+O.4!BB$247*(1+'S&amp;S'!$F15)</f>
        <v>0</v>
      </c>
      <c r="BC293" s="66">
        <f>-SUM(O.4!BC$244,O.4!BC$255)+SUM(O.4!BC$245,O.4!BC$256)-SUM(O.4!BC$246,O.4!BC$257)+O.4!BC$247*(1+'S&amp;S'!$F15)</f>
        <v>0</v>
      </c>
      <c r="BD293" s="66">
        <f>-SUM(O.4!BD$244,O.4!BD$255)+SUM(O.4!BD$245,O.4!BD$256)-SUM(O.4!BD$246,O.4!BD$257)+O.4!BD$247*(1+'S&amp;S'!$F15)</f>
        <v>0</v>
      </c>
      <c r="BE293" s="66">
        <f>-SUM(O.4!BE$244,O.4!BE$255)+SUM(O.4!BE$245,O.4!BE$256)-SUM(O.4!BE$246,O.4!BE$257)+O.4!BE$247*(1+'S&amp;S'!$F15)</f>
        <v>0</v>
      </c>
      <c r="BF293" s="66">
        <f>-SUM(O.4!BF$244,O.4!BF$255)+SUM(O.4!BF$245,O.4!BF$256)-SUM(O.4!BF$246,O.4!BF$257)+O.4!BF$247*(1+'S&amp;S'!$F15)</f>
        <v>0</v>
      </c>
      <c r="BG293" s="66">
        <f>-SUM(O.4!BG$244,O.4!BG$255)+SUM(O.4!BG$245,O.4!BG$256)-SUM(O.4!BG$246,O.4!BG$257)+O.4!BG$247*(1+'S&amp;S'!$F15)</f>
        <v>0</v>
      </c>
      <c r="BH293" s="66">
        <f>-SUM(O.4!BH$244,O.4!BH$255)+SUM(O.4!BH$245,O.4!BH$256)-SUM(O.4!BH$246,O.4!BH$257)+O.4!BH$247*(1+'S&amp;S'!$F15)</f>
        <v>0</v>
      </c>
      <c r="BI293" s="66">
        <f>-SUM(O.4!BI$244,O.4!BI$255)+SUM(O.4!BI$245,O.4!BI$256)-SUM(O.4!BI$246,O.4!BI$257)+O.4!BI$247*(1+'S&amp;S'!$F15)</f>
        <v>0</v>
      </c>
      <c r="BJ293" s="66">
        <f>-SUM(O.4!BJ$244,O.4!BJ$255)+SUM(O.4!BJ$245,O.4!BJ$256)-SUM(O.4!BJ$246,O.4!BJ$257)+O.4!BJ$247*(1+'S&amp;S'!$F15)</f>
        <v>0</v>
      </c>
      <c r="BK293" s="66">
        <f>-SUM(O.4!BK$244,O.4!BK$255)+SUM(O.4!BK$245,O.4!BK$256)-SUM(O.4!BK$246,O.4!BK$257)+O.4!BK$247*(1+'S&amp;S'!$F15)</f>
        <v>0</v>
      </c>
      <c r="BL293" s="66">
        <f>-SUM(O.4!BL$244,O.4!BL$255)+SUM(O.4!BL$245,O.4!BL$256)-SUM(O.4!BL$246,O.4!BL$257)+O.4!BL$247*(1+'S&amp;S'!$F15)</f>
        <v>0</v>
      </c>
      <c r="BM293" s="66">
        <f>-SUM(O.4!BM$244,O.4!BM$255)+SUM(O.4!BM$245,O.4!BM$256)-SUM(O.4!BM$246,O.4!BM$257)+O.4!BM$247*(1+'S&amp;S'!$F15)</f>
        <v>0</v>
      </c>
      <c r="BN293" s="66">
        <f>-SUM(O.4!BN$244,O.4!BN$255)+SUM(O.4!BN$245,O.4!BN$256)-SUM(O.4!BN$246,O.4!BN$257)+O.4!BN$247*(1+'S&amp;S'!$F15)</f>
        <v>0</v>
      </c>
      <c r="BO293" s="66">
        <f>-SUM(O.4!BO$244,O.4!BO$255)+SUM(O.4!BO$245,O.4!BO$256)-SUM(O.4!BO$246,O.4!BO$257)+O.4!BO$247*(1+'S&amp;S'!$F15)</f>
        <v>0</v>
      </c>
      <c r="BP293" s="66">
        <f>-SUM(O.4!BP$244,O.4!BP$255)+SUM(O.4!BP$245,O.4!BP$256)-SUM(O.4!BP$246,O.4!BP$257)+O.4!BP$247*(1+'S&amp;S'!$F15)</f>
        <v>0</v>
      </c>
      <c r="BQ293" s="66">
        <f>-SUM(O.4!BQ$244,O.4!BQ$255)+SUM(O.4!BQ$245,O.4!BQ$256)-SUM(O.4!BQ$246,O.4!BQ$257)+O.4!BQ$247*(1+'S&amp;S'!$F15)</f>
        <v>0</v>
      </c>
      <c r="BR293" s="66">
        <f>-SUM(O.4!BR$244,O.4!BR$255)+SUM(O.4!BR$245,O.4!BR$256)-SUM(O.4!BR$246,O.4!BR$257)+O.4!BR$247*(1+'S&amp;S'!$F15)</f>
        <v>0</v>
      </c>
      <c r="BS293" s="66">
        <f>-SUM(O.4!BS$244,O.4!BS$255)+SUM(O.4!BS$245,O.4!BS$256)-SUM(O.4!BS$246,O.4!BS$257)+O.4!BS$247*(1+'S&amp;S'!$F15)</f>
        <v>0</v>
      </c>
      <c r="BT293" s="66">
        <f>-SUM(O.4!BT$244,O.4!BT$255)+SUM(O.4!BT$245,O.4!BT$256)-SUM(O.4!BT$246,O.4!BT$257)+O.4!BT$247*(1+'S&amp;S'!$F15)</f>
        <v>0</v>
      </c>
      <c r="BU293" s="66">
        <f>-SUM(O.4!BU$244,O.4!BU$255)+SUM(O.4!BU$245,O.4!BU$256)-SUM(O.4!BU$246,O.4!BU$257)+O.4!BU$247*(1+'S&amp;S'!$F15)</f>
        <v>0</v>
      </c>
      <c r="BV293" s="66">
        <f>-SUM(O.4!BV$244,O.4!BV$255)+SUM(O.4!BV$245,O.4!BV$256)-SUM(O.4!BV$246,O.4!BV$257)+O.4!BV$247*(1+'S&amp;S'!$F15)</f>
        <v>0</v>
      </c>
      <c r="BW293" s="66">
        <f>-SUM(O.4!BW$244,O.4!BW$255)+SUM(O.4!BW$245,O.4!BW$256)-SUM(O.4!BW$246,O.4!BW$257)+O.4!BW$247*(1+'S&amp;S'!$F15)</f>
        <v>0</v>
      </c>
      <c r="BX293" s="66">
        <f>-SUM(O.4!BX$244,O.4!BX$255)+SUM(O.4!BX$245,O.4!BX$256)-SUM(O.4!BX$246,O.4!BX$257)+O.4!BX$247*(1+'S&amp;S'!$F15)</f>
        <v>0</v>
      </c>
      <c r="BY293" s="66">
        <f>-SUM(O.4!BY$244,O.4!BY$255)+SUM(O.4!BY$245,O.4!BY$256)-SUM(O.4!BY$246,O.4!BY$257)+O.4!BY$247*(1+'S&amp;S'!$F15)</f>
        <v>0</v>
      </c>
      <c r="BZ293" s="66">
        <f>-SUM(O.4!BZ$244,O.4!BZ$255)+SUM(O.4!BZ$245,O.4!BZ$256)-SUM(O.4!BZ$246,O.4!BZ$257)+O.4!BZ$247*(1+'S&amp;S'!$F15)</f>
        <v>0</v>
      </c>
      <c r="CA293" s="66">
        <f>-SUM(O.4!CA$244,O.4!CA$255)+SUM(O.4!CA$245,O.4!CA$256)-SUM(O.4!CA$246,O.4!CA$257)+O.4!CA$247*(1+'S&amp;S'!$F15)</f>
        <v>0</v>
      </c>
      <c r="CB293" s="66">
        <f>-SUM(O.4!CB$244,O.4!CB$255)+SUM(O.4!CB$245,O.4!CB$256)-SUM(O.4!CB$246,O.4!CB$257)+O.4!CB$247*(1+'S&amp;S'!$F15)</f>
        <v>0</v>
      </c>
      <c r="CC293" s="66">
        <f>-SUM(O.4!CC$244,O.4!CC$255)+SUM(O.4!CC$245,O.4!CC$256)-SUM(O.4!CC$246,O.4!CC$257)+O.4!CC$247*(1+'S&amp;S'!$F15)</f>
        <v>0</v>
      </c>
      <c r="CD293" s="66">
        <f>-SUM(O.4!CD$244,O.4!CD$255)+SUM(O.4!CD$245,O.4!CD$256)-SUM(O.4!CD$246,O.4!CD$257)+O.4!CD$247*(1+'S&amp;S'!$F15)</f>
        <v>0</v>
      </c>
      <c r="CE293" s="66">
        <f>-SUM(O.4!CE$244,O.4!CE$255)+SUM(O.4!CE$245,O.4!CE$256)-SUM(O.4!CE$246,O.4!CE$257)+O.4!CE$247*(1+'S&amp;S'!$F15)</f>
        <v>0</v>
      </c>
      <c r="CF293" s="66">
        <f>-SUM(O.4!CF$244,O.4!CF$255)+SUM(O.4!CF$245,O.4!CF$256)-SUM(O.4!CF$246,O.4!CF$257)+O.4!CF$247*(1+'S&amp;S'!$F15)</f>
        <v>0</v>
      </c>
      <c r="CG293" s="66">
        <f>-SUM(O.4!CG$244,O.4!CG$255)+SUM(O.4!CG$245,O.4!CG$256)-SUM(O.4!CG$246,O.4!CG$257)+O.4!CG$247*(1+'S&amp;S'!$F15)</f>
        <v>0</v>
      </c>
      <c r="CH293" s="66">
        <f>-SUM(O.4!CH$244,O.4!CH$255)+SUM(O.4!CH$245,O.4!CH$256)-SUM(O.4!CH$246,O.4!CH$257)+O.4!CH$247*(1+'S&amp;S'!$F15)</f>
        <v>0</v>
      </c>
      <c r="CI293" s="66">
        <f>-SUM(O.4!CI$244,O.4!CI$255)+SUM(O.4!CI$245,O.4!CI$256)-SUM(O.4!CI$246,O.4!CI$257)+O.4!CI$247*(1+'S&amp;S'!$F15)</f>
        <v>0</v>
      </c>
      <c r="CJ293" s="66">
        <f>-SUM(O.4!CJ$244,O.4!CJ$255)+SUM(O.4!CJ$245,O.4!CJ$256)-SUM(O.4!CJ$246,O.4!CJ$257)+O.4!CJ$247*(1+'S&amp;S'!$F15)</f>
        <v>0</v>
      </c>
      <c r="CK293" s="66">
        <f>-SUM(O.4!CK$244,O.4!CK$255)+SUM(O.4!CK$245,O.4!CK$256)-SUM(O.4!CK$246,O.4!CK$257)+O.4!CK$247*(1+'S&amp;S'!$F15)</f>
        <v>0</v>
      </c>
      <c r="CL293" s="66">
        <f>-SUM(O.4!CL$244,O.4!CL$255)+SUM(O.4!CL$245,O.4!CL$256)-SUM(O.4!CL$246,O.4!CL$257)+O.4!CL$247*(1+'S&amp;S'!$F15)</f>
        <v>0</v>
      </c>
      <c r="CM293" s="66">
        <f>-SUM(O.4!CM$244,O.4!CM$255)+SUM(O.4!CM$245,O.4!CM$256)-SUM(O.4!CM$246,O.4!CM$257)+O.4!CM$247*(1+'S&amp;S'!$F15)</f>
        <v>0</v>
      </c>
      <c r="CN293" s="66">
        <f>-SUM(O.4!CN$244,O.4!CN$255)+SUM(O.4!CN$245,O.4!CN$256)-SUM(O.4!CN$246,O.4!CN$257)+O.4!CN$247*(1+'S&amp;S'!$F15)</f>
        <v>0</v>
      </c>
      <c r="CO293" s="66">
        <f>-SUM(O.4!CO$244,O.4!CO$255)+SUM(O.4!CO$245,O.4!CO$256)-SUM(O.4!CO$246,O.4!CO$257)+O.4!CO$247*(1+'S&amp;S'!$F15)</f>
        <v>0</v>
      </c>
      <c r="CP293" s="66">
        <f>-SUM(O.4!CP$244,O.4!CP$255)+SUM(O.4!CP$245,O.4!CP$256)-SUM(O.4!CP$246,O.4!CP$257)+O.4!CP$247*(1+'S&amp;S'!$F15)</f>
        <v>0</v>
      </c>
      <c r="CQ293" s="66">
        <f>-SUM(O.4!CQ$244,O.4!CQ$255)+SUM(O.4!CQ$245,O.4!CQ$256)-SUM(O.4!CQ$246,O.4!CQ$257)+O.4!CQ$247*(1+'S&amp;S'!$F15)</f>
        <v>0</v>
      </c>
      <c r="CR293" s="66">
        <f>-SUM(O.4!CR$244,O.4!CR$255)+SUM(O.4!CR$245,O.4!CR$256)-SUM(O.4!CR$246,O.4!CR$257)+O.4!CR$247*(1+'S&amp;S'!$F15)</f>
        <v>0</v>
      </c>
      <c r="CS293" s="66">
        <f>-SUM(O.4!CS$244,O.4!CS$255)+SUM(O.4!CS$245,O.4!CS$256)-SUM(O.4!CS$246,O.4!CS$257)+O.4!CS$247*(1+'S&amp;S'!$F15)</f>
        <v>0</v>
      </c>
    </row>
    <row r="294" spans="3:97" hidden="1" x14ac:dyDescent="0.35">
      <c r="E294" s="524"/>
      <c r="F294" s="524"/>
      <c r="G294" s="131"/>
      <c r="H294" s="131"/>
      <c r="I294" s="131"/>
      <c r="J294" s="131"/>
      <c r="K294" s="131"/>
      <c r="L294" s="131"/>
      <c r="M294" s="131"/>
      <c r="N294" s="131"/>
      <c r="O294" s="131"/>
      <c r="P294" s="131"/>
      <c r="Q294" s="131"/>
      <c r="R294" s="131"/>
      <c r="S294" s="131"/>
      <c r="T294" s="131"/>
      <c r="U294" s="131"/>
      <c r="V294" s="131"/>
      <c r="W294" s="131"/>
      <c r="X294" s="131"/>
      <c r="Y294" s="131"/>
      <c r="Z294" s="131"/>
      <c r="AA294" s="131"/>
      <c r="AB294" s="131"/>
      <c r="AC294" s="131"/>
      <c r="AD294" s="131"/>
      <c r="AE294" s="131"/>
      <c r="AF294" s="131"/>
      <c r="AG294" s="131"/>
      <c r="AH294" s="131"/>
      <c r="AI294" s="131"/>
      <c r="AJ294" s="131"/>
      <c r="AK294" s="131"/>
      <c r="AL294" s="131"/>
      <c r="AM294" s="131"/>
      <c r="AN294" s="131"/>
      <c r="AO294" s="131"/>
      <c r="AP294" s="131"/>
      <c r="AQ294" s="131"/>
      <c r="AR294" s="131"/>
      <c r="AS294" s="131"/>
      <c r="AT294" s="131"/>
      <c r="AU294" s="131"/>
      <c r="AV294" s="131"/>
      <c r="AW294" s="131"/>
      <c r="AX294" s="131"/>
      <c r="AY294" s="131"/>
      <c r="AZ294" s="131"/>
      <c r="BA294" s="131"/>
      <c r="BB294" s="131"/>
      <c r="BC294" s="131"/>
      <c r="BD294" s="131"/>
      <c r="BE294" s="131"/>
      <c r="BF294" s="131"/>
      <c r="BG294" s="131"/>
      <c r="BH294" s="131"/>
      <c r="BI294" s="131"/>
      <c r="BJ294" s="131"/>
      <c r="BK294" s="131"/>
      <c r="BL294" s="131"/>
      <c r="BM294" s="131"/>
      <c r="BN294" s="131"/>
      <c r="BO294" s="131"/>
      <c r="BP294" s="131"/>
      <c r="BQ294" s="131"/>
      <c r="BR294" s="131"/>
      <c r="BS294" s="131"/>
      <c r="BT294" s="131"/>
      <c r="BU294" s="131"/>
      <c r="BV294" s="131"/>
      <c r="BW294" s="131"/>
      <c r="BX294" s="131"/>
      <c r="BY294" s="131"/>
      <c r="BZ294" s="131"/>
      <c r="CA294" s="131"/>
      <c r="CB294" s="131"/>
      <c r="CC294" s="131"/>
      <c r="CD294" s="131"/>
      <c r="CE294" s="131"/>
      <c r="CF294" s="131"/>
      <c r="CG294" s="131"/>
      <c r="CH294" s="131"/>
      <c r="CI294" s="131"/>
      <c r="CJ294" s="131"/>
      <c r="CK294" s="131"/>
      <c r="CL294" s="131"/>
      <c r="CM294" s="131"/>
      <c r="CN294" s="131"/>
      <c r="CO294" s="131"/>
      <c r="CP294" s="131"/>
      <c r="CQ294" s="131"/>
      <c r="CR294" s="131"/>
      <c r="CS294" s="131"/>
    </row>
    <row r="295" spans="3:97" hidden="1" x14ac:dyDescent="0.35">
      <c r="C295" s="86" t="s">
        <v>189</v>
      </c>
      <c r="E295" s="524"/>
      <c r="F295" s="524"/>
      <c r="G295" s="131"/>
      <c r="H295" s="131"/>
      <c r="I295" s="131"/>
      <c r="J295" s="131"/>
      <c r="K295" s="131"/>
      <c r="L295" s="131"/>
      <c r="M295" s="131"/>
      <c r="N295" s="131"/>
      <c r="O295" s="131"/>
      <c r="P295" s="131"/>
      <c r="Q295" s="131"/>
      <c r="R295" s="131"/>
      <c r="S295" s="131"/>
      <c r="T295" s="131"/>
      <c r="U295" s="131"/>
      <c r="V295" s="131"/>
      <c r="W295" s="131"/>
      <c r="X295" s="131"/>
      <c r="Y295" s="131"/>
      <c r="Z295" s="131"/>
      <c r="AA295" s="131"/>
      <c r="AB295" s="131"/>
      <c r="AC295" s="131"/>
      <c r="AD295" s="131"/>
      <c r="AE295" s="131"/>
      <c r="AF295" s="131"/>
      <c r="AG295" s="131"/>
      <c r="AH295" s="131"/>
      <c r="AI295" s="131"/>
      <c r="AJ295" s="131"/>
      <c r="AK295" s="131"/>
      <c r="AL295" s="131"/>
      <c r="AM295" s="131"/>
      <c r="AN295" s="131"/>
      <c r="AO295" s="131"/>
      <c r="AP295" s="131"/>
      <c r="AQ295" s="131"/>
      <c r="AR295" s="131"/>
      <c r="AS295" s="131"/>
      <c r="AT295" s="131"/>
      <c r="AU295" s="131"/>
      <c r="AV295" s="131"/>
      <c r="AW295" s="131"/>
      <c r="AX295" s="131"/>
      <c r="AY295" s="131"/>
      <c r="AZ295" s="131"/>
      <c r="BA295" s="131"/>
      <c r="BB295" s="131"/>
      <c r="BC295" s="131"/>
      <c r="BD295" s="131"/>
      <c r="BE295" s="131"/>
      <c r="BF295" s="131"/>
      <c r="BG295" s="131"/>
      <c r="BH295" s="131"/>
      <c r="BI295" s="131"/>
      <c r="BJ295" s="131"/>
      <c r="BK295" s="131"/>
      <c r="BL295" s="131"/>
      <c r="BM295" s="131"/>
      <c r="BN295" s="131"/>
      <c r="BO295" s="131"/>
      <c r="BP295" s="131"/>
      <c r="BQ295" s="131"/>
      <c r="BR295" s="131"/>
      <c r="BS295" s="131"/>
      <c r="BT295" s="131"/>
      <c r="BU295" s="131"/>
      <c r="BV295" s="131"/>
      <c r="BW295" s="131"/>
      <c r="BX295" s="131"/>
      <c r="BY295" s="131"/>
      <c r="BZ295" s="131"/>
      <c r="CA295" s="131"/>
      <c r="CB295" s="131"/>
      <c r="CC295" s="131"/>
      <c r="CD295" s="131"/>
      <c r="CE295" s="131"/>
      <c r="CF295" s="131"/>
      <c r="CG295" s="131"/>
      <c r="CH295" s="131"/>
      <c r="CI295" s="131"/>
      <c r="CJ295" s="131"/>
      <c r="CK295" s="131"/>
      <c r="CL295" s="131"/>
      <c r="CM295" s="131"/>
      <c r="CN295" s="131"/>
      <c r="CO295" s="131"/>
      <c r="CP295" s="131"/>
      <c r="CQ295" s="131"/>
      <c r="CR295" s="131"/>
      <c r="CS295" s="131"/>
    </row>
    <row r="296" spans="3:97" hidden="1" x14ac:dyDescent="0.35">
      <c r="E296" s="524"/>
      <c r="F296" s="524"/>
      <c r="G296" s="131"/>
      <c r="H296" s="131"/>
      <c r="I296" s="131"/>
      <c r="J296" s="131"/>
      <c r="K296" s="131"/>
      <c r="L296" s="131"/>
      <c r="M296" s="131"/>
      <c r="N296" s="131"/>
      <c r="O296" s="131"/>
      <c r="P296" s="131"/>
      <c r="Q296" s="131"/>
      <c r="R296" s="131"/>
      <c r="S296" s="131"/>
      <c r="T296" s="131"/>
      <c r="U296" s="131"/>
      <c r="V296" s="131"/>
      <c r="W296" s="131"/>
      <c r="X296" s="131"/>
      <c r="Y296" s="131"/>
      <c r="Z296" s="131"/>
      <c r="AA296" s="131"/>
      <c r="AB296" s="131"/>
      <c r="AC296" s="131"/>
      <c r="AD296" s="131"/>
      <c r="AE296" s="131"/>
      <c r="AF296" s="131"/>
      <c r="AG296" s="131"/>
      <c r="AH296" s="131"/>
      <c r="AI296" s="131"/>
      <c r="AJ296" s="131"/>
      <c r="AK296" s="131"/>
      <c r="AL296" s="131"/>
      <c r="AM296" s="131"/>
      <c r="AN296" s="131"/>
      <c r="AO296" s="131"/>
      <c r="AP296" s="131"/>
      <c r="AQ296" s="131"/>
      <c r="AR296" s="131"/>
      <c r="AS296" s="131"/>
      <c r="AT296" s="131"/>
      <c r="AU296" s="131"/>
      <c r="AV296" s="131"/>
      <c r="AW296" s="131"/>
      <c r="AX296" s="131"/>
      <c r="AY296" s="131"/>
      <c r="AZ296" s="131"/>
      <c r="BA296" s="131"/>
      <c r="BB296" s="131"/>
      <c r="BC296" s="131"/>
      <c r="BD296" s="131"/>
      <c r="BE296" s="131"/>
      <c r="BF296" s="131"/>
      <c r="BG296" s="131"/>
      <c r="BH296" s="131"/>
      <c r="BI296" s="131"/>
      <c r="BJ296" s="131"/>
      <c r="BK296" s="131"/>
      <c r="BL296" s="131"/>
      <c r="BM296" s="131"/>
      <c r="BN296" s="131"/>
      <c r="BO296" s="131"/>
      <c r="BP296" s="131"/>
      <c r="BQ296" s="131"/>
      <c r="BR296" s="131"/>
      <c r="BS296" s="131"/>
      <c r="BT296" s="131"/>
      <c r="BU296" s="131"/>
      <c r="BV296" s="131"/>
      <c r="BW296" s="131"/>
      <c r="BX296" s="131"/>
      <c r="BY296" s="131"/>
      <c r="BZ296" s="131"/>
      <c r="CA296" s="131"/>
      <c r="CB296" s="131"/>
      <c r="CC296" s="131"/>
      <c r="CD296" s="131"/>
      <c r="CE296" s="131"/>
      <c r="CF296" s="131"/>
      <c r="CG296" s="131"/>
      <c r="CH296" s="131"/>
      <c r="CI296" s="131"/>
      <c r="CJ296" s="131"/>
      <c r="CK296" s="131"/>
      <c r="CL296" s="131"/>
      <c r="CM296" s="131"/>
      <c r="CN296" s="131"/>
      <c r="CO296" s="131"/>
      <c r="CP296" s="131"/>
      <c r="CQ296" s="131"/>
      <c r="CR296" s="131"/>
      <c r="CS296" s="131"/>
    </row>
    <row r="297" spans="3:97" hidden="1" x14ac:dyDescent="0.35">
      <c r="C297" s="118" t="s">
        <v>124</v>
      </c>
      <c r="E297" s="524"/>
      <c r="F297" s="524"/>
      <c r="G297" s="131"/>
      <c r="H297" s="131"/>
      <c r="I297" s="131"/>
      <c r="J297" s="131"/>
      <c r="K297" s="131"/>
      <c r="L297" s="131"/>
      <c r="M297" s="131"/>
      <c r="N297" s="131"/>
      <c r="O297" s="131"/>
      <c r="P297" s="131"/>
      <c r="Q297" s="131"/>
      <c r="R297" s="131"/>
      <c r="S297" s="131"/>
      <c r="T297" s="131"/>
      <c r="U297" s="131"/>
      <c r="V297" s="131"/>
      <c r="W297" s="131"/>
      <c r="X297" s="131"/>
      <c r="Y297" s="131"/>
      <c r="Z297" s="131"/>
      <c r="AA297" s="131"/>
      <c r="AB297" s="131"/>
      <c r="AC297" s="131"/>
      <c r="AD297" s="131"/>
      <c r="AE297" s="131"/>
      <c r="AF297" s="131"/>
      <c r="AG297" s="131"/>
      <c r="AH297" s="131"/>
      <c r="AI297" s="131"/>
      <c r="AJ297" s="131"/>
      <c r="AK297" s="131"/>
      <c r="AL297" s="131"/>
      <c r="AM297" s="131"/>
      <c r="AN297" s="131"/>
      <c r="AO297" s="131"/>
      <c r="AP297" s="131"/>
      <c r="AQ297" s="131"/>
      <c r="AR297" s="131"/>
      <c r="AS297" s="131"/>
      <c r="AT297" s="131"/>
      <c r="AU297" s="131"/>
      <c r="AV297" s="131"/>
      <c r="AW297" s="131"/>
      <c r="AX297" s="131"/>
      <c r="AY297" s="131"/>
      <c r="AZ297" s="131"/>
      <c r="BA297" s="131"/>
      <c r="BB297" s="131"/>
      <c r="BC297" s="131"/>
      <c r="BD297" s="131"/>
      <c r="BE297" s="131"/>
      <c r="BF297" s="131"/>
      <c r="BG297" s="131"/>
      <c r="BH297" s="131"/>
      <c r="BI297" s="131"/>
      <c r="BJ297" s="131"/>
      <c r="BK297" s="131"/>
      <c r="BL297" s="131"/>
      <c r="BM297" s="131"/>
      <c r="BN297" s="131"/>
      <c r="BO297" s="131"/>
      <c r="BP297" s="131"/>
      <c r="BQ297" s="131"/>
      <c r="BR297" s="131"/>
      <c r="BS297" s="131"/>
      <c r="BT297" s="131"/>
      <c r="BU297" s="131"/>
      <c r="BV297" s="131"/>
      <c r="BW297" s="131"/>
      <c r="BX297" s="131"/>
      <c r="BY297" s="131"/>
      <c r="BZ297" s="131"/>
      <c r="CA297" s="131"/>
      <c r="CB297" s="131"/>
      <c r="CC297" s="131"/>
      <c r="CD297" s="131"/>
      <c r="CE297" s="131"/>
      <c r="CF297" s="131"/>
      <c r="CG297" s="131"/>
      <c r="CH297" s="131"/>
      <c r="CI297" s="131"/>
      <c r="CJ297" s="131"/>
      <c r="CK297" s="131"/>
      <c r="CL297" s="131"/>
      <c r="CM297" s="131"/>
      <c r="CN297" s="131"/>
      <c r="CO297" s="131"/>
      <c r="CP297" s="131"/>
      <c r="CQ297" s="131"/>
      <c r="CR297" s="131"/>
      <c r="CS297" s="131"/>
    </row>
    <row r="298" spans="3:97" hidden="1" x14ac:dyDescent="0.35">
      <c r="C298" s="94" t="s">
        <v>160</v>
      </c>
      <c r="E298" s="505">
        <f>G298+NPV(G.Asm!$F$76,H298:INDEX(H298:CS298,RP))</f>
        <v>0</v>
      </c>
      <c r="F298" s="505">
        <f>SUMIF($G$4:$CS$4,"&lt;="&amp;RP,G298:CS298)</f>
        <v>0</v>
      </c>
      <c r="G298" s="66">
        <f>-SUM(O.4!G$244,O.4!G$255)*(1+'S&amp;S'!$E$24)+SUM(O.4!G$245,O.4!G$256)*IF(O.4!$C$38="Depreciation",(1+'S&amp;S'!$E$24),1)-SUM(O.4!G$246,O.4!G$257)*(1+'S&amp;S'!$E$26)+G$247*(1+'S&amp;S'!$E$28)</f>
        <v>0</v>
      </c>
      <c r="H298" s="66">
        <f>-SUM(O.4!H$244,O.4!H$255)*(1+'S&amp;S'!$E$24)+SUM(O.4!H$245,O.4!H$256)*IF(O.4!$C$38="Depreciation",(1+'S&amp;S'!$E$24),1)-SUM(O.4!H$246,O.4!H$257)*(1+'S&amp;S'!$E$26)+H$247*(1+'S&amp;S'!$E$28)</f>
        <v>0</v>
      </c>
      <c r="I298" s="66">
        <f>-SUM(O.4!I$244,O.4!I$255)*(1+'S&amp;S'!$E$24)+SUM(O.4!I$245,O.4!I$256)*IF(O.4!$C$38="Depreciation",(1+'S&amp;S'!$E$24),1)-SUM(O.4!I$246,O.4!I$257)*(1+'S&amp;S'!$E$26)+I$247*(1+'S&amp;S'!$E$28)</f>
        <v>0</v>
      </c>
      <c r="J298" s="66">
        <f>-SUM(O.4!J$244,O.4!J$255)*(1+'S&amp;S'!$E$24)+SUM(O.4!J$245,O.4!J$256)*IF(O.4!$C$38="Depreciation",(1+'S&amp;S'!$E$24),1)-SUM(O.4!J$246,O.4!J$257)*(1+'S&amp;S'!$E$26)+J$247*(1+'S&amp;S'!$E$28)</f>
        <v>0</v>
      </c>
      <c r="K298" s="66">
        <f>-SUM(O.4!K$244,O.4!K$255)*(1+'S&amp;S'!$E$24)+SUM(O.4!K$245,O.4!K$256)*IF(O.4!$C$38="Depreciation",(1+'S&amp;S'!$E$24),1)-SUM(O.4!K$246,O.4!K$257)*(1+'S&amp;S'!$E$26)+K$247*(1+'S&amp;S'!$E$28)</f>
        <v>0</v>
      </c>
      <c r="L298" s="66">
        <f>-SUM(O.4!L$244,O.4!L$255)*(1+'S&amp;S'!$E$24)+SUM(O.4!L$245,O.4!L$256)*IF(O.4!$C$38="Depreciation",(1+'S&amp;S'!$E$24),1)-SUM(O.4!L$246,O.4!L$257)*(1+'S&amp;S'!$E$26)+L$247*(1+'S&amp;S'!$E$28)</f>
        <v>0</v>
      </c>
      <c r="M298" s="66">
        <f>-SUM(O.4!M$244,O.4!M$255)*(1+'S&amp;S'!$E$24)+SUM(O.4!M$245,O.4!M$256)*IF(O.4!$C$38="Depreciation",(1+'S&amp;S'!$E$24),1)-SUM(O.4!M$246,O.4!M$257)*(1+'S&amp;S'!$E$26)+M$247*(1+'S&amp;S'!$E$28)</f>
        <v>0</v>
      </c>
      <c r="N298" s="66">
        <f>-SUM(O.4!N$244,O.4!N$255)*(1+'S&amp;S'!$E$24)+SUM(O.4!N$245,O.4!N$256)*IF(O.4!$C$38="Depreciation",(1+'S&amp;S'!$E$24),1)-SUM(O.4!N$246,O.4!N$257)*(1+'S&amp;S'!$E$26)+N$247*(1+'S&amp;S'!$E$28)</f>
        <v>0</v>
      </c>
      <c r="O298" s="66">
        <f>-SUM(O.4!O$244,O.4!O$255)*(1+'S&amp;S'!$E$24)+SUM(O.4!O$245,O.4!O$256)*IF(O.4!$C$38="Depreciation",(1+'S&amp;S'!$E$24),1)-SUM(O.4!O$246,O.4!O$257)*(1+'S&amp;S'!$E$26)+O$247*(1+'S&amp;S'!$E$28)</f>
        <v>0</v>
      </c>
      <c r="P298" s="66">
        <f>-SUM(O.4!P$244,O.4!P$255)*(1+'S&amp;S'!$E$24)+SUM(O.4!P$245,O.4!P$256)*IF(O.4!$C$38="Depreciation",(1+'S&amp;S'!$E$24),1)-SUM(O.4!P$246,O.4!P$257)*(1+'S&amp;S'!$E$26)+P$247*(1+'S&amp;S'!$E$28)</f>
        <v>0</v>
      </c>
      <c r="Q298" s="66">
        <f>-SUM(O.4!Q$244,O.4!Q$255)*(1+'S&amp;S'!$E$24)+SUM(O.4!Q$245,O.4!Q$256)*IF(O.4!$C$38="Depreciation",(1+'S&amp;S'!$E$24),1)-SUM(O.4!Q$246,O.4!Q$257)*(1+'S&amp;S'!$E$26)+Q$247*(1+'S&amp;S'!$E$28)</f>
        <v>0</v>
      </c>
      <c r="R298" s="66">
        <f>-SUM(O.4!R$244,O.4!R$255)*(1+'S&amp;S'!$E$24)+SUM(O.4!R$245,O.4!R$256)*IF(O.4!$C$38="Depreciation",(1+'S&amp;S'!$E$24),1)-SUM(O.4!R$246,O.4!R$257)*(1+'S&amp;S'!$E$26)+R$247*(1+'S&amp;S'!$E$28)</f>
        <v>0</v>
      </c>
      <c r="S298" s="66">
        <f>-SUM(O.4!S$244,O.4!S$255)*(1+'S&amp;S'!$E$24)+SUM(O.4!S$245,O.4!S$256)*IF(O.4!$C$38="Depreciation",(1+'S&amp;S'!$E$24),1)-SUM(O.4!S$246,O.4!S$257)*(1+'S&amp;S'!$E$26)+S$247*(1+'S&amp;S'!$E$28)</f>
        <v>0</v>
      </c>
      <c r="T298" s="66">
        <f>-SUM(O.4!T$244,O.4!T$255)*(1+'S&amp;S'!$E$24)+SUM(O.4!T$245,O.4!T$256)*IF(O.4!$C$38="Depreciation",(1+'S&amp;S'!$E$24),1)-SUM(O.4!T$246,O.4!T$257)*(1+'S&amp;S'!$E$26)+T$247*(1+'S&amp;S'!$E$28)</f>
        <v>0</v>
      </c>
      <c r="U298" s="66">
        <f>-SUM(O.4!U$244,O.4!U$255)*(1+'S&amp;S'!$E$24)+SUM(O.4!U$245,O.4!U$256)*IF(O.4!$C$38="Depreciation",(1+'S&amp;S'!$E$24),1)-SUM(O.4!U$246,O.4!U$257)*(1+'S&amp;S'!$E$26)+U$247*(1+'S&amp;S'!$E$28)</f>
        <v>0</v>
      </c>
      <c r="V298" s="66">
        <f>-SUM(O.4!V$244,O.4!V$255)*(1+'S&amp;S'!$E$24)+SUM(O.4!V$245,O.4!V$256)*IF(O.4!$C$38="Depreciation",(1+'S&amp;S'!$E$24),1)-SUM(O.4!V$246,O.4!V$257)*(1+'S&amp;S'!$E$26)+V$247*(1+'S&amp;S'!$E$28)</f>
        <v>0</v>
      </c>
      <c r="W298" s="66">
        <f>-SUM(O.4!W$244,O.4!W$255)*(1+'S&amp;S'!$E$24)+SUM(O.4!W$245,O.4!W$256)*IF(O.4!$C$38="Depreciation",(1+'S&amp;S'!$E$24),1)-SUM(O.4!W$246,O.4!W$257)*(1+'S&amp;S'!$E$26)+W$247*(1+'S&amp;S'!$E$28)</f>
        <v>0</v>
      </c>
      <c r="X298" s="66">
        <f>-SUM(O.4!X$244,O.4!X$255)*(1+'S&amp;S'!$E$24)+SUM(O.4!X$245,O.4!X$256)*IF(O.4!$C$38="Depreciation",(1+'S&amp;S'!$E$24),1)-SUM(O.4!X$246,O.4!X$257)*(1+'S&amp;S'!$E$26)+X$247*(1+'S&amp;S'!$E$28)</f>
        <v>0</v>
      </c>
      <c r="Y298" s="66">
        <f>-SUM(O.4!Y$244,O.4!Y$255)*(1+'S&amp;S'!$E$24)+SUM(O.4!Y$245,O.4!Y$256)*IF(O.4!$C$38="Depreciation",(1+'S&amp;S'!$E$24),1)-SUM(O.4!Y$246,O.4!Y$257)*(1+'S&amp;S'!$E$26)+Y$247*(1+'S&amp;S'!$E$28)</f>
        <v>0</v>
      </c>
      <c r="Z298" s="66">
        <f>-SUM(O.4!Z$244,O.4!Z$255)*(1+'S&amp;S'!$E$24)+SUM(O.4!Z$245,O.4!Z$256)*IF(O.4!$C$38="Depreciation",(1+'S&amp;S'!$E$24),1)-SUM(O.4!Z$246,O.4!Z$257)*(1+'S&amp;S'!$E$26)+Z$247*(1+'S&amp;S'!$E$28)</f>
        <v>0</v>
      </c>
      <c r="AA298" s="66">
        <f>-SUM(O.4!AA$244,O.4!AA$255)*(1+'S&amp;S'!$E$24)+SUM(O.4!AA$245,O.4!AA$256)*IF(O.4!$C$38="Depreciation",(1+'S&amp;S'!$E$24),1)-SUM(O.4!AA$246,O.4!AA$257)*(1+'S&amp;S'!$E$26)+AA$247*(1+'S&amp;S'!$E$28)</f>
        <v>0</v>
      </c>
      <c r="AB298" s="66">
        <f>-SUM(O.4!AB$244,O.4!AB$255)*(1+'S&amp;S'!$E$24)+SUM(O.4!AB$245,O.4!AB$256)*IF(O.4!$C$38="Depreciation",(1+'S&amp;S'!$E$24),1)-SUM(O.4!AB$246,O.4!AB$257)*(1+'S&amp;S'!$E$26)+AB$247*(1+'S&amp;S'!$E$28)</f>
        <v>0</v>
      </c>
      <c r="AC298" s="66">
        <f>-SUM(O.4!AC$244,O.4!AC$255)*(1+'S&amp;S'!$E$24)+SUM(O.4!AC$245,O.4!AC$256)*IF(O.4!$C$38="Depreciation",(1+'S&amp;S'!$E$24),1)-SUM(O.4!AC$246,O.4!AC$257)*(1+'S&amp;S'!$E$26)+AC$247*(1+'S&amp;S'!$E$28)</f>
        <v>0</v>
      </c>
      <c r="AD298" s="66">
        <f>-SUM(O.4!AD$244,O.4!AD$255)*(1+'S&amp;S'!$E$24)+SUM(O.4!AD$245,O.4!AD$256)*IF(O.4!$C$38="Depreciation",(1+'S&amp;S'!$E$24),1)-SUM(O.4!AD$246,O.4!AD$257)*(1+'S&amp;S'!$E$26)+AD$247*(1+'S&amp;S'!$E$28)</f>
        <v>0</v>
      </c>
      <c r="AE298" s="66">
        <f>-SUM(O.4!AE$244,O.4!AE$255)*(1+'S&amp;S'!$E$24)+SUM(O.4!AE$245,O.4!AE$256)*IF(O.4!$C$38="Depreciation",(1+'S&amp;S'!$E$24),1)-SUM(O.4!AE$246,O.4!AE$257)*(1+'S&amp;S'!$E$26)+AE$247*(1+'S&amp;S'!$E$28)</f>
        <v>0</v>
      </c>
      <c r="AF298" s="66">
        <f>-SUM(O.4!AF$244,O.4!AF$255)*(1+'S&amp;S'!$E$24)+SUM(O.4!AF$245,O.4!AF$256)*IF(O.4!$C$38="Depreciation",(1+'S&amp;S'!$E$24),1)-SUM(O.4!AF$246,O.4!AF$257)*(1+'S&amp;S'!$E$26)+AF$247*(1+'S&amp;S'!$E$28)</f>
        <v>0</v>
      </c>
      <c r="AG298" s="66">
        <f>-SUM(O.4!AG$244,O.4!AG$255)*(1+'S&amp;S'!$E$24)+SUM(O.4!AG$245,O.4!AG$256)*IF(O.4!$C$38="Depreciation",(1+'S&amp;S'!$E$24),1)-SUM(O.4!AG$246,O.4!AG$257)*(1+'S&amp;S'!$E$26)+AG$247*(1+'S&amp;S'!$E$28)</f>
        <v>0</v>
      </c>
      <c r="AH298" s="66">
        <f>-SUM(O.4!AH$244,O.4!AH$255)*(1+'S&amp;S'!$E$24)+SUM(O.4!AH$245,O.4!AH$256)*IF(O.4!$C$38="Depreciation",(1+'S&amp;S'!$E$24),1)-SUM(O.4!AH$246,O.4!AH$257)*(1+'S&amp;S'!$E$26)+AH$247*(1+'S&amp;S'!$E$28)</f>
        <v>0</v>
      </c>
      <c r="AI298" s="66">
        <f>-SUM(O.4!AI$244,O.4!AI$255)*(1+'S&amp;S'!$E$24)+SUM(O.4!AI$245,O.4!AI$256)*IF(O.4!$C$38="Depreciation",(1+'S&amp;S'!$E$24),1)-SUM(O.4!AI$246,O.4!AI$257)*(1+'S&amp;S'!$E$26)+AI$247*(1+'S&amp;S'!$E$28)</f>
        <v>0</v>
      </c>
      <c r="AJ298" s="66">
        <f>-SUM(O.4!AJ$244,O.4!AJ$255)*(1+'S&amp;S'!$E$24)+SUM(O.4!AJ$245,O.4!AJ$256)*IF(O.4!$C$38="Depreciation",(1+'S&amp;S'!$E$24),1)-SUM(O.4!AJ$246,O.4!AJ$257)*(1+'S&amp;S'!$E$26)+AJ$247*(1+'S&amp;S'!$E$28)</f>
        <v>0</v>
      </c>
      <c r="AK298" s="66">
        <f>-SUM(O.4!AK$244,O.4!AK$255)*(1+'S&amp;S'!$E$24)+SUM(O.4!AK$245,O.4!AK$256)*IF(O.4!$C$38="Depreciation",(1+'S&amp;S'!$E$24),1)-SUM(O.4!AK$246,O.4!AK$257)*(1+'S&amp;S'!$E$26)+AK$247*(1+'S&amp;S'!$E$28)</f>
        <v>0</v>
      </c>
      <c r="AL298" s="66">
        <f>-SUM(O.4!AL$244,O.4!AL$255)*(1+'S&amp;S'!$E$24)+SUM(O.4!AL$245,O.4!AL$256)*IF(O.4!$C$38="Depreciation",(1+'S&amp;S'!$E$24),1)-SUM(O.4!AL$246,O.4!AL$257)*(1+'S&amp;S'!$E$26)+AL$247*(1+'S&amp;S'!$E$28)</f>
        <v>0</v>
      </c>
      <c r="AM298" s="66">
        <f>-SUM(O.4!AM$244,O.4!AM$255)*(1+'S&amp;S'!$E$24)+SUM(O.4!AM$245,O.4!AM$256)*IF(O.4!$C$38="Depreciation",(1+'S&amp;S'!$E$24),1)-SUM(O.4!AM$246,O.4!AM$257)*(1+'S&amp;S'!$E$26)+AM$247*(1+'S&amp;S'!$E$28)</f>
        <v>0</v>
      </c>
      <c r="AN298" s="66">
        <f>-SUM(O.4!AN$244,O.4!AN$255)*(1+'S&amp;S'!$E$24)+SUM(O.4!AN$245,O.4!AN$256)*IF(O.4!$C$38="Depreciation",(1+'S&amp;S'!$E$24),1)-SUM(O.4!AN$246,O.4!AN$257)*(1+'S&amp;S'!$E$26)+AN$247*(1+'S&amp;S'!$E$28)</f>
        <v>0</v>
      </c>
      <c r="AO298" s="66">
        <f>-SUM(O.4!AO$244,O.4!AO$255)*(1+'S&amp;S'!$E$24)+SUM(O.4!AO$245,O.4!AO$256)*IF(O.4!$C$38="Depreciation",(1+'S&amp;S'!$E$24),1)-SUM(O.4!AO$246,O.4!AO$257)*(1+'S&amp;S'!$E$26)+AO$247*(1+'S&amp;S'!$E$28)</f>
        <v>0</v>
      </c>
      <c r="AP298" s="66">
        <f>-SUM(O.4!AP$244,O.4!AP$255)*(1+'S&amp;S'!$E$24)+SUM(O.4!AP$245,O.4!AP$256)*IF(O.4!$C$38="Depreciation",(1+'S&amp;S'!$E$24),1)-SUM(O.4!AP$246,O.4!AP$257)*(1+'S&amp;S'!$E$26)+AP$247*(1+'S&amp;S'!$E$28)</f>
        <v>0</v>
      </c>
      <c r="AQ298" s="66">
        <f>-SUM(O.4!AQ$244,O.4!AQ$255)*(1+'S&amp;S'!$E$24)+SUM(O.4!AQ$245,O.4!AQ$256)*IF(O.4!$C$38="Depreciation",(1+'S&amp;S'!$E$24),1)-SUM(O.4!AQ$246,O.4!AQ$257)*(1+'S&amp;S'!$E$26)+AQ$247*(1+'S&amp;S'!$E$28)</f>
        <v>0</v>
      </c>
      <c r="AR298" s="66">
        <f>-SUM(O.4!AR$244,O.4!AR$255)*(1+'S&amp;S'!$E$24)+SUM(O.4!AR$245,O.4!AR$256)*IF(O.4!$C$38="Depreciation",(1+'S&amp;S'!$E$24),1)-SUM(O.4!AR$246,O.4!AR$257)*(1+'S&amp;S'!$E$26)+AR$247*(1+'S&amp;S'!$E$28)</f>
        <v>0</v>
      </c>
      <c r="AS298" s="66">
        <f>-SUM(O.4!AS$244,O.4!AS$255)*(1+'S&amp;S'!$E$24)+SUM(O.4!AS$245,O.4!AS$256)*IF(O.4!$C$38="Depreciation",(1+'S&amp;S'!$E$24),1)-SUM(O.4!AS$246,O.4!AS$257)*(1+'S&amp;S'!$E$26)+AS$247*(1+'S&amp;S'!$E$28)</f>
        <v>0</v>
      </c>
      <c r="AT298" s="66">
        <f>-SUM(O.4!AT$244,O.4!AT$255)*(1+'S&amp;S'!$E$24)+SUM(O.4!AT$245,O.4!AT$256)*IF(O.4!$C$38="Depreciation",(1+'S&amp;S'!$E$24),1)-SUM(O.4!AT$246,O.4!AT$257)*(1+'S&amp;S'!$E$26)+AT$247*(1+'S&amp;S'!$E$28)</f>
        <v>0</v>
      </c>
      <c r="AU298" s="66">
        <f>-SUM(O.4!AU$244,O.4!AU$255)*(1+'S&amp;S'!$E$24)+SUM(O.4!AU$245,O.4!AU$256)*IF(O.4!$C$38="Depreciation",(1+'S&amp;S'!$E$24),1)-SUM(O.4!AU$246,O.4!AU$257)*(1+'S&amp;S'!$E$26)+AU$247*(1+'S&amp;S'!$E$28)</f>
        <v>0</v>
      </c>
      <c r="AV298" s="66">
        <f>-SUM(O.4!AV$244,O.4!AV$255)*(1+'S&amp;S'!$E$24)+SUM(O.4!AV$245,O.4!AV$256)*IF(O.4!$C$38="Depreciation",(1+'S&amp;S'!$E$24),1)-SUM(O.4!AV$246,O.4!AV$257)*(1+'S&amp;S'!$E$26)+AV$247*(1+'S&amp;S'!$E$28)</f>
        <v>0</v>
      </c>
      <c r="AW298" s="66">
        <f>-SUM(O.4!AW$244,O.4!AW$255)*(1+'S&amp;S'!$E$24)+SUM(O.4!AW$245,O.4!AW$256)*IF(O.4!$C$38="Depreciation",(1+'S&amp;S'!$E$24),1)-SUM(O.4!AW$246,O.4!AW$257)*(1+'S&amp;S'!$E$26)+AW$247*(1+'S&amp;S'!$E$28)</f>
        <v>0</v>
      </c>
      <c r="AX298" s="66">
        <f>-SUM(O.4!AX$244,O.4!AX$255)*(1+'S&amp;S'!$E$24)+SUM(O.4!AX$245,O.4!AX$256)*IF(O.4!$C$38="Depreciation",(1+'S&amp;S'!$E$24),1)-SUM(O.4!AX$246,O.4!AX$257)*(1+'S&amp;S'!$E$26)+AX$247*(1+'S&amp;S'!$E$28)</f>
        <v>0</v>
      </c>
      <c r="AY298" s="66">
        <f>-SUM(O.4!AY$244,O.4!AY$255)*(1+'S&amp;S'!$E$24)+SUM(O.4!AY$245,O.4!AY$256)*IF(O.4!$C$38="Depreciation",(1+'S&amp;S'!$E$24),1)-SUM(O.4!AY$246,O.4!AY$257)*(1+'S&amp;S'!$E$26)+AY$247*(1+'S&amp;S'!$E$28)</f>
        <v>0</v>
      </c>
      <c r="AZ298" s="66">
        <f>-SUM(O.4!AZ$244,O.4!AZ$255)*(1+'S&amp;S'!$E$24)+SUM(O.4!AZ$245,O.4!AZ$256)*IF(O.4!$C$38="Depreciation",(1+'S&amp;S'!$E$24),1)-SUM(O.4!AZ$246,O.4!AZ$257)*(1+'S&amp;S'!$E$26)+AZ$247*(1+'S&amp;S'!$E$28)</f>
        <v>0</v>
      </c>
      <c r="BA298" s="66">
        <f>-SUM(O.4!BA$244,O.4!BA$255)*(1+'S&amp;S'!$E$24)+SUM(O.4!BA$245,O.4!BA$256)*IF(O.4!$C$38="Depreciation",(1+'S&amp;S'!$E$24),1)-SUM(O.4!BA$246,O.4!BA$257)*(1+'S&amp;S'!$E$26)+BA$247*(1+'S&amp;S'!$E$28)</f>
        <v>0</v>
      </c>
      <c r="BB298" s="66">
        <f>-SUM(O.4!BB$244,O.4!BB$255)*(1+'S&amp;S'!$E$24)+SUM(O.4!BB$245,O.4!BB$256)*IF(O.4!$C$38="Depreciation",(1+'S&amp;S'!$E$24),1)-SUM(O.4!BB$246,O.4!BB$257)*(1+'S&amp;S'!$E$26)+BB$247*(1+'S&amp;S'!$E$28)</f>
        <v>0</v>
      </c>
      <c r="BC298" s="66">
        <f>-SUM(O.4!BC$244,O.4!BC$255)*(1+'S&amp;S'!$E$24)+SUM(O.4!BC$245,O.4!BC$256)*IF(O.4!$C$38="Depreciation",(1+'S&amp;S'!$E$24),1)-SUM(O.4!BC$246,O.4!BC$257)*(1+'S&amp;S'!$E$26)+BC$247*(1+'S&amp;S'!$E$28)</f>
        <v>0</v>
      </c>
      <c r="BD298" s="66">
        <f>-SUM(O.4!BD$244,O.4!BD$255)*(1+'S&amp;S'!$E$24)+SUM(O.4!BD$245,O.4!BD$256)*IF(O.4!$C$38="Depreciation",(1+'S&amp;S'!$E$24),1)-SUM(O.4!BD$246,O.4!BD$257)*(1+'S&amp;S'!$E$26)+BD$247*(1+'S&amp;S'!$E$28)</f>
        <v>0</v>
      </c>
      <c r="BE298" s="66">
        <f>-SUM(O.4!BE$244,O.4!BE$255)*(1+'S&amp;S'!$E$24)+SUM(O.4!BE$245,O.4!BE$256)*IF(O.4!$C$38="Depreciation",(1+'S&amp;S'!$E$24),1)-SUM(O.4!BE$246,O.4!BE$257)*(1+'S&amp;S'!$E$26)+BE$247*(1+'S&amp;S'!$E$28)</f>
        <v>0</v>
      </c>
      <c r="BF298" s="66">
        <f>-SUM(O.4!BF$244,O.4!BF$255)*(1+'S&amp;S'!$E$24)+SUM(O.4!BF$245,O.4!BF$256)*IF(O.4!$C$38="Depreciation",(1+'S&amp;S'!$E$24),1)-SUM(O.4!BF$246,O.4!BF$257)*(1+'S&amp;S'!$E$26)+BF$247*(1+'S&amp;S'!$E$28)</f>
        <v>0</v>
      </c>
      <c r="BG298" s="66">
        <f>-SUM(O.4!BG$244,O.4!BG$255)*(1+'S&amp;S'!$E$24)+SUM(O.4!BG$245,O.4!BG$256)*IF(O.4!$C$38="Depreciation",(1+'S&amp;S'!$E$24),1)-SUM(O.4!BG$246,O.4!BG$257)*(1+'S&amp;S'!$E$26)+BG$247*(1+'S&amp;S'!$E$28)</f>
        <v>0</v>
      </c>
      <c r="BH298" s="66">
        <f>-SUM(O.4!BH$244,O.4!BH$255)*(1+'S&amp;S'!$E$24)+SUM(O.4!BH$245,O.4!BH$256)*IF(O.4!$C$38="Depreciation",(1+'S&amp;S'!$E$24),1)-SUM(O.4!BH$246,O.4!BH$257)*(1+'S&amp;S'!$E$26)+BH$247*(1+'S&amp;S'!$E$28)</f>
        <v>0</v>
      </c>
      <c r="BI298" s="66">
        <f>-SUM(O.4!BI$244,O.4!BI$255)*(1+'S&amp;S'!$E$24)+SUM(O.4!BI$245,O.4!BI$256)*IF(O.4!$C$38="Depreciation",(1+'S&amp;S'!$E$24),1)-SUM(O.4!BI$246,O.4!BI$257)*(1+'S&amp;S'!$E$26)+BI$247*(1+'S&amp;S'!$E$28)</f>
        <v>0</v>
      </c>
      <c r="BJ298" s="66">
        <f>-SUM(O.4!BJ$244,O.4!BJ$255)*(1+'S&amp;S'!$E$24)+SUM(O.4!BJ$245,O.4!BJ$256)*IF(O.4!$C$38="Depreciation",(1+'S&amp;S'!$E$24),1)-SUM(O.4!BJ$246,O.4!BJ$257)*(1+'S&amp;S'!$E$26)+BJ$247*(1+'S&amp;S'!$E$28)</f>
        <v>0</v>
      </c>
      <c r="BK298" s="66">
        <f>-SUM(O.4!BK$244,O.4!BK$255)*(1+'S&amp;S'!$E$24)+SUM(O.4!BK$245,O.4!BK$256)*IF(O.4!$C$38="Depreciation",(1+'S&amp;S'!$E$24),1)-SUM(O.4!BK$246,O.4!BK$257)*(1+'S&amp;S'!$E$26)+BK$247*(1+'S&amp;S'!$E$28)</f>
        <v>0</v>
      </c>
      <c r="BL298" s="66">
        <f>-SUM(O.4!BL$244,O.4!BL$255)*(1+'S&amp;S'!$E$24)+SUM(O.4!BL$245,O.4!BL$256)*IF(O.4!$C$38="Depreciation",(1+'S&amp;S'!$E$24),1)-SUM(O.4!BL$246,O.4!BL$257)*(1+'S&amp;S'!$E$26)+BL$247*(1+'S&amp;S'!$E$28)</f>
        <v>0</v>
      </c>
      <c r="BM298" s="66">
        <f>-SUM(O.4!BM$244,O.4!BM$255)*(1+'S&amp;S'!$E$24)+SUM(O.4!BM$245,O.4!BM$256)*IF(O.4!$C$38="Depreciation",(1+'S&amp;S'!$E$24),1)-SUM(O.4!BM$246,O.4!BM$257)*(1+'S&amp;S'!$E$26)+BM$247*(1+'S&amp;S'!$E$28)</f>
        <v>0</v>
      </c>
      <c r="BN298" s="66">
        <f>-SUM(O.4!BN$244,O.4!BN$255)*(1+'S&amp;S'!$E$24)+SUM(O.4!BN$245,O.4!BN$256)*IF(O.4!$C$38="Depreciation",(1+'S&amp;S'!$E$24),1)-SUM(O.4!BN$246,O.4!BN$257)*(1+'S&amp;S'!$E$26)+BN$247*(1+'S&amp;S'!$E$28)</f>
        <v>0</v>
      </c>
      <c r="BO298" s="66">
        <f>-SUM(O.4!BO$244,O.4!BO$255)*(1+'S&amp;S'!$E$24)+SUM(O.4!BO$245,O.4!BO$256)*IF(O.4!$C$38="Depreciation",(1+'S&amp;S'!$E$24),1)-SUM(O.4!BO$246,O.4!BO$257)*(1+'S&amp;S'!$E$26)+BO$247*(1+'S&amp;S'!$E$28)</f>
        <v>0</v>
      </c>
      <c r="BP298" s="66">
        <f>-SUM(O.4!BP$244,O.4!BP$255)*(1+'S&amp;S'!$E$24)+SUM(O.4!BP$245,O.4!BP$256)*IF(O.4!$C$38="Depreciation",(1+'S&amp;S'!$E$24),1)-SUM(O.4!BP$246,O.4!BP$257)*(1+'S&amp;S'!$E$26)+BP$247*(1+'S&amp;S'!$E$28)</f>
        <v>0</v>
      </c>
      <c r="BQ298" s="66">
        <f>-SUM(O.4!BQ$244,O.4!BQ$255)*(1+'S&amp;S'!$E$24)+SUM(O.4!BQ$245,O.4!BQ$256)*IF(O.4!$C$38="Depreciation",(1+'S&amp;S'!$E$24),1)-SUM(O.4!BQ$246,O.4!BQ$257)*(1+'S&amp;S'!$E$26)+BQ$247*(1+'S&amp;S'!$E$28)</f>
        <v>0</v>
      </c>
      <c r="BR298" s="66">
        <f>-SUM(O.4!BR$244,O.4!BR$255)*(1+'S&amp;S'!$E$24)+SUM(O.4!BR$245,O.4!BR$256)*IF(O.4!$C$38="Depreciation",(1+'S&amp;S'!$E$24),1)-SUM(O.4!BR$246,O.4!BR$257)*(1+'S&amp;S'!$E$26)+BR$247*(1+'S&amp;S'!$E$28)</f>
        <v>0</v>
      </c>
      <c r="BS298" s="66">
        <f>-SUM(O.4!BS$244,O.4!BS$255)*(1+'S&amp;S'!$E$24)+SUM(O.4!BS$245,O.4!BS$256)*IF(O.4!$C$38="Depreciation",(1+'S&amp;S'!$E$24),1)-SUM(O.4!BS$246,O.4!BS$257)*(1+'S&amp;S'!$E$26)+BS$247*(1+'S&amp;S'!$E$28)</f>
        <v>0</v>
      </c>
      <c r="BT298" s="66">
        <f>-SUM(O.4!BT$244,O.4!BT$255)*(1+'S&amp;S'!$E$24)+SUM(O.4!BT$245,O.4!BT$256)*IF(O.4!$C$38="Depreciation",(1+'S&amp;S'!$E$24),1)-SUM(O.4!BT$246,O.4!BT$257)*(1+'S&amp;S'!$E$26)+BT$247*(1+'S&amp;S'!$E$28)</f>
        <v>0</v>
      </c>
      <c r="BU298" s="66">
        <f>-SUM(O.4!BU$244,O.4!BU$255)*(1+'S&amp;S'!$E$24)+SUM(O.4!BU$245,O.4!BU$256)*IF(O.4!$C$38="Depreciation",(1+'S&amp;S'!$E$24),1)-SUM(O.4!BU$246,O.4!BU$257)*(1+'S&amp;S'!$E$26)+BU$247*(1+'S&amp;S'!$E$28)</f>
        <v>0</v>
      </c>
      <c r="BV298" s="66">
        <f>-SUM(O.4!BV$244,O.4!BV$255)*(1+'S&amp;S'!$E$24)+SUM(O.4!BV$245,O.4!BV$256)*IF(O.4!$C$38="Depreciation",(1+'S&amp;S'!$E$24),1)-SUM(O.4!BV$246,O.4!BV$257)*(1+'S&amp;S'!$E$26)+BV$247*(1+'S&amp;S'!$E$28)</f>
        <v>0</v>
      </c>
      <c r="BW298" s="66">
        <f>-SUM(O.4!BW$244,O.4!BW$255)*(1+'S&amp;S'!$E$24)+SUM(O.4!BW$245,O.4!BW$256)*IF(O.4!$C$38="Depreciation",(1+'S&amp;S'!$E$24),1)-SUM(O.4!BW$246,O.4!BW$257)*(1+'S&amp;S'!$E$26)+BW$247*(1+'S&amp;S'!$E$28)</f>
        <v>0</v>
      </c>
      <c r="BX298" s="66">
        <f>-SUM(O.4!BX$244,O.4!BX$255)*(1+'S&amp;S'!$E$24)+SUM(O.4!BX$245,O.4!BX$256)*IF(O.4!$C$38="Depreciation",(1+'S&amp;S'!$E$24),1)-SUM(O.4!BX$246,O.4!BX$257)*(1+'S&amp;S'!$E$26)+BX$247*(1+'S&amp;S'!$E$28)</f>
        <v>0</v>
      </c>
      <c r="BY298" s="66">
        <f>-SUM(O.4!BY$244,O.4!BY$255)*(1+'S&amp;S'!$E$24)+SUM(O.4!BY$245,O.4!BY$256)*IF(O.4!$C$38="Depreciation",(1+'S&amp;S'!$E$24),1)-SUM(O.4!BY$246,O.4!BY$257)*(1+'S&amp;S'!$E$26)+BY$247*(1+'S&amp;S'!$E$28)</f>
        <v>0</v>
      </c>
      <c r="BZ298" s="66">
        <f>-SUM(O.4!BZ$244,O.4!BZ$255)*(1+'S&amp;S'!$E$24)+SUM(O.4!BZ$245,O.4!BZ$256)*IF(O.4!$C$38="Depreciation",(1+'S&amp;S'!$E$24),1)-SUM(O.4!BZ$246,O.4!BZ$257)*(1+'S&amp;S'!$E$26)+BZ$247*(1+'S&amp;S'!$E$28)</f>
        <v>0</v>
      </c>
      <c r="CA298" s="66">
        <f>-SUM(O.4!CA$244,O.4!CA$255)*(1+'S&amp;S'!$E$24)+SUM(O.4!CA$245,O.4!CA$256)*IF(O.4!$C$38="Depreciation",(1+'S&amp;S'!$E$24),1)-SUM(O.4!CA$246,O.4!CA$257)*(1+'S&amp;S'!$E$26)+CA$247*(1+'S&amp;S'!$E$28)</f>
        <v>0</v>
      </c>
      <c r="CB298" s="66">
        <f>-SUM(O.4!CB$244,O.4!CB$255)*(1+'S&amp;S'!$E$24)+SUM(O.4!CB$245,O.4!CB$256)*IF(O.4!$C$38="Depreciation",(1+'S&amp;S'!$E$24),1)-SUM(O.4!CB$246,O.4!CB$257)*(1+'S&amp;S'!$E$26)+CB$247*(1+'S&amp;S'!$E$28)</f>
        <v>0</v>
      </c>
      <c r="CC298" s="66">
        <f>-SUM(O.4!CC$244,O.4!CC$255)*(1+'S&amp;S'!$E$24)+SUM(O.4!CC$245,O.4!CC$256)*IF(O.4!$C$38="Depreciation",(1+'S&amp;S'!$E$24),1)-SUM(O.4!CC$246,O.4!CC$257)*(1+'S&amp;S'!$E$26)+CC$247*(1+'S&amp;S'!$E$28)</f>
        <v>0</v>
      </c>
      <c r="CD298" s="66">
        <f>-SUM(O.4!CD$244,O.4!CD$255)*(1+'S&amp;S'!$E$24)+SUM(O.4!CD$245,O.4!CD$256)*IF(O.4!$C$38="Depreciation",(1+'S&amp;S'!$E$24),1)-SUM(O.4!CD$246,O.4!CD$257)*(1+'S&amp;S'!$E$26)+CD$247*(1+'S&amp;S'!$E$28)</f>
        <v>0</v>
      </c>
      <c r="CE298" s="66">
        <f>-SUM(O.4!CE$244,O.4!CE$255)*(1+'S&amp;S'!$E$24)+SUM(O.4!CE$245,O.4!CE$256)*IF(O.4!$C$38="Depreciation",(1+'S&amp;S'!$E$24),1)-SUM(O.4!CE$246,O.4!CE$257)*(1+'S&amp;S'!$E$26)+CE$247*(1+'S&amp;S'!$E$28)</f>
        <v>0</v>
      </c>
      <c r="CF298" s="66">
        <f>-SUM(O.4!CF$244,O.4!CF$255)*(1+'S&amp;S'!$E$24)+SUM(O.4!CF$245,O.4!CF$256)*IF(O.4!$C$38="Depreciation",(1+'S&amp;S'!$E$24),1)-SUM(O.4!CF$246,O.4!CF$257)*(1+'S&amp;S'!$E$26)+CF$247*(1+'S&amp;S'!$E$28)</f>
        <v>0</v>
      </c>
      <c r="CG298" s="66">
        <f>-SUM(O.4!CG$244,O.4!CG$255)*(1+'S&amp;S'!$E$24)+SUM(O.4!CG$245,O.4!CG$256)*IF(O.4!$C$38="Depreciation",(1+'S&amp;S'!$E$24),1)-SUM(O.4!CG$246,O.4!CG$257)*(1+'S&amp;S'!$E$26)+CG$247*(1+'S&amp;S'!$E$28)</f>
        <v>0</v>
      </c>
      <c r="CH298" s="66">
        <f>-SUM(O.4!CH$244,O.4!CH$255)*(1+'S&amp;S'!$E$24)+SUM(O.4!CH$245,O.4!CH$256)*IF(O.4!$C$38="Depreciation",(1+'S&amp;S'!$E$24),1)-SUM(O.4!CH$246,O.4!CH$257)*(1+'S&amp;S'!$E$26)+CH$247*(1+'S&amp;S'!$E$28)</f>
        <v>0</v>
      </c>
      <c r="CI298" s="66">
        <f>-SUM(O.4!CI$244,O.4!CI$255)*(1+'S&amp;S'!$E$24)+SUM(O.4!CI$245,O.4!CI$256)*IF(O.4!$C$38="Depreciation",(1+'S&amp;S'!$E$24),1)-SUM(O.4!CI$246,O.4!CI$257)*(1+'S&amp;S'!$E$26)+CI$247*(1+'S&amp;S'!$E$28)</f>
        <v>0</v>
      </c>
      <c r="CJ298" s="66">
        <f>-SUM(O.4!CJ$244,O.4!CJ$255)*(1+'S&amp;S'!$E$24)+SUM(O.4!CJ$245,O.4!CJ$256)*IF(O.4!$C$38="Depreciation",(1+'S&amp;S'!$E$24),1)-SUM(O.4!CJ$246,O.4!CJ$257)*(1+'S&amp;S'!$E$26)+CJ$247*(1+'S&amp;S'!$E$28)</f>
        <v>0</v>
      </c>
      <c r="CK298" s="66">
        <f>-SUM(O.4!CK$244,O.4!CK$255)*(1+'S&amp;S'!$E$24)+SUM(O.4!CK$245,O.4!CK$256)*IF(O.4!$C$38="Depreciation",(1+'S&amp;S'!$E$24),1)-SUM(O.4!CK$246,O.4!CK$257)*(1+'S&amp;S'!$E$26)+CK$247*(1+'S&amp;S'!$E$28)</f>
        <v>0</v>
      </c>
      <c r="CL298" s="66">
        <f>-SUM(O.4!CL$244,O.4!CL$255)*(1+'S&amp;S'!$E$24)+SUM(O.4!CL$245,O.4!CL$256)*IF(O.4!$C$38="Depreciation",(1+'S&amp;S'!$E$24),1)-SUM(O.4!CL$246,O.4!CL$257)*(1+'S&amp;S'!$E$26)+CL$247*(1+'S&amp;S'!$E$28)</f>
        <v>0</v>
      </c>
      <c r="CM298" s="66">
        <f>-SUM(O.4!CM$244,O.4!CM$255)*(1+'S&amp;S'!$E$24)+SUM(O.4!CM$245,O.4!CM$256)*IF(O.4!$C$38="Depreciation",(1+'S&amp;S'!$E$24),1)-SUM(O.4!CM$246,O.4!CM$257)*(1+'S&amp;S'!$E$26)+CM$247*(1+'S&amp;S'!$E$28)</f>
        <v>0</v>
      </c>
      <c r="CN298" s="66">
        <f>-SUM(O.4!CN$244,O.4!CN$255)*(1+'S&amp;S'!$E$24)+SUM(O.4!CN$245,O.4!CN$256)*IF(O.4!$C$38="Depreciation",(1+'S&amp;S'!$E$24),1)-SUM(O.4!CN$246,O.4!CN$257)*(1+'S&amp;S'!$E$26)+CN$247*(1+'S&amp;S'!$E$28)</f>
        <v>0</v>
      </c>
      <c r="CO298" s="66">
        <f>-SUM(O.4!CO$244,O.4!CO$255)*(1+'S&amp;S'!$E$24)+SUM(O.4!CO$245,O.4!CO$256)*IF(O.4!$C$38="Depreciation",(1+'S&amp;S'!$E$24),1)-SUM(O.4!CO$246,O.4!CO$257)*(1+'S&amp;S'!$E$26)+CO$247*(1+'S&amp;S'!$E$28)</f>
        <v>0</v>
      </c>
      <c r="CP298" s="66">
        <f>-SUM(O.4!CP$244,O.4!CP$255)*(1+'S&amp;S'!$E$24)+SUM(O.4!CP$245,O.4!CP$256)*IF(O.4!$C$38="Depreciation",(1+'S&amp;S'!$E$24),1)-SUM(O.4!CP$246,O.4!CP$257)*(1+'S&amp;S'!$E$26)+CP$247*(1+'S&amp;S'!$E$28)</f>
        <v>0</v>
      </c>
      <c r="CQ298" s="66">
        <f>-SUM(O.4!CQ$244,O.4!CQ$255)*(1+'S&amp;S'!$E$24)+SUM(O.4!CQ$245,O.4!CQ$256)*IF(O.4!$C$38="Depreciation",(1+'S&amp;S'!$E$24),1)-SUM(O.4!CQ$246,O.4!CQ$257)*(1+'S&amp;S'!$E$26)+CQ$247*(1+'S&amp;S'!$E$28)</f>
        <v>0</v>
      </c>
      <c r="CR298" s="66">
        <f>-SUM(O.4!CR$244,O.4!CR$255)*(1+'S&amp;S'!$E$24)+SUM(O.4!CR$245,O.4!CR$256)*IF(O.4!$C$38="Depreciation",(1+'S&amp;S'!$E$24),1)-SUM(O.4!CR$246,O.4!CR$257)*(1+'S&amp;S'!$E$26)+CR$247*(1+'S&amp;S'!$E$28)</f>
        <v>0</v>
      </c>
      <c r="CS298" s="66">
        <f>-SUM(O.4!CS$244,O.4!CS$255)*(1+'S&amp;S'!$E$24)+SUM(O.4!CS$245,O.4!CS$256)*IF(O.4!$C$38="Depreciation",(1+'S&amp;S'!$E$24),1)-SUM(O.4!CS$246,O.4!CS$257)*(1+'S&amp;S'!$E$26)+CS$247*(1+'S&amp;S'!$E$28)</f>
        <v>0</v>
      </c>
    </row>
    <row r="299" spans="3:97" hidden="1" x14ac:dyDescent="0.35">
      <c r="C299" s="94" t="s">
        <v>161</v>
      </c>
      <c r="E299" s="505">
        <f>G299+NPV(G.Asm!$F$76,H299:INDEX(H299:CS299,RP))</f>
        <v>0</v>
      </c>
      <c r="F299" s="505">
        <f>SUMIF($G$4:$CS$4,"&lt;="&amp;RP,G299:CS299)</f>
        <v>0</v>
      </c>
      <c r="G299" s="66">
        <f>-SUM(O.4!G$244,O.4!G$255)*(1+'S&amp;S'!$G$24)+SUM(O.4!G$245,O.4!G$256)*IF(O.4!$C$38="Depreciation",(1+'S&amp;S'!$G$24),1)-SUM(O.4!G$246,O.4!G$257)*(1+'S&amp;S'!$G$26)+G$247*(1+'S&amp;S'!$G$28)</f>
        <v>0</v>
      </c>
      <c r="H299" s="66">
        <f>-SUM(O.4!H$244,O.4!H$255)*(1+'S&amp;S'!$G$24)+SUM(O.4!H$245,O.4!H$256)*IF(O.4!$C$38="Depreciation",(1+'S&amp;S'!$G$24),1)-SUM(O.4!H$246,O.4!H$257)*(1+'S&amp;S'!$G$26)+H$247*(1+'S&amp;S'!$G$28)</f>
        <v>0</v>
      </c>
      <c r="I299" s="66">
        <f>-SUM(O.4!I$244,O.4!I$255)*(1+'S&amp;S'!$G$24)+SUM(O.4!I$245,O.4!I$256)*IF(O.4!$C$38="Depreciation",(1+'S&amp;S'!$G$24),1)-SUM(O.4!I$246,O.4!I$257)*(1+'S&amp;S'!$G$26)+I$247*(1+'S&amp;S'!$G$28)</f>
        <v>0</v>
      </c>
      <c r="J299" s="66">
        <f>-SUM(O.4!J$244,O.4!J$255)*(1+'S&amp;S'!$G$24)+SUM(O.4!J$245,O.4!J$256)*IF(O.4!$C$38="Depreciation",(1+'S&amp;S'!$G$24),1)-SUM(O.4!J$246,O.4!J$257)*(1+'S&amp;S'!$G$26)+J$247*(1+'S&amp;S'!$G$28)</f>
        <v>0</v>
      </c>
      <c r="K299" s="66">
        <f>-SUM(O.4!K$244,O.4!K$255)*(1+'S&amp;S'!$G$24)+SUM(O.4!K$245,O.4!K$256)*IF(O.4!$C$38="Depreciation",(1+'S&amp;S'!$G$24),1)-SUM(O.4!K$246,O.4!K$257)*(1+'S&amp;S'!$G$26)+K$247*(1+'S&amp;S'!$G$28)</f>
        <v>0</v>
      </c>
      <c r="L299" s="66">
        <f>-SUM(O.4!L$244,O.4!L$255)*(1+'S&amp;S'!$G$24)+SUM(O.4!L$245,O.4!L$256)*IF(O.4!$C$38="Depreciation",(1+'S&amp;S'!$G$24),1)-SUM(O.4!L$246,O.4!L$257)*(1+'S&amp;S'!$G$26)+L$247*(1+'S&amp;S'!$G$28)</f>
        <v>0</v>
      </c>
      <c r="M299" s="66">
        <f>-SUM(O.4!M$244,O.4!M$255)*(1+'S&amp;S'!$G$24)+SUM(O.4!M$245,O.4!M$256)*IF(O.4!$C$38="Depreciation",(1+'S&amp;S'!$G$24),1)-SUM(O.4!M$246,O.4!M$257)*(1+'S&amp;S'!$G$26)+M$247*(1+'S&amp;S'!$G$28)</f>
        <v>0</v>
      </c>
      <c r="N299" s="66">
        <f>-SUM(O.4!N$244,O.4!N$255)*(1+'S&amp;S'!$G$24)+SUM(O.4!N$245,O.4!N$256)*IF(O.4!$C$38="Depreciation",(1+'S&amp;S'!$G$24),1)-SUM(O.4!N$246,O.4!N$257)*(1+'S&amp;S'!$G$26)+N$247*(1+'S&amp;S'!$G$28)</f>
        <v>0</v>
      </c>
      <c r="O299" s="66">
        <f>-SUM(O.4!O$244,O.4!O$255)*(1+'S&amp;S'!$G$24)+SUM(O.4!O$245,O.4!O$256)*IF(O.4!$C$38="Depreciation",(1+'S&amp;S'!$G$24),1)-SUM(O.4!O$246,O.4!O$257)*(1+'S&amp;S'!$G$26)+O$247*(1+'S&amp;S'!$G$28)</f>
        <v>0</v>
      </c>
      <c r="P299" s="66">
        <f>-SUM(O.4!P$244,O.4!P$255)*(1+'S&amp;S'!$G$24)+SUM(O.4!P$245,O.4!P$256)*IF(O.4!$C$38="Depreciation",(1+'S&amp;S'!$G$24),1)-SUM(O.4!P$246,O.4!P$257)*(1+'S&amp;S'!$G$26)+P$247*(1+'S&amp;S'!$G$28)</f>
        <v>0</v>
      </c>
      <c r="Q299" s="66">
        <f>-SUM(O.4!Q$244,O.4!Q$255)*(1+'S&amp;S'!$G$24)+SUM(O.4!Q$245,O.4!Q$256)*IF(O.4!$C$38="Depreciation",(1+'S&amp;S'!$G$24),1)-SUM(O.4!Q$246,O.4!Q$257)*(1+'S&amp;S'!$G$26)+Q$247*(1+'S&amp;S'!$G$28)</f>
        <v>0</v>
      </c>
      <c r="R299" s="66">
        <f>-SUM(O.4!R$244,O.4!R$255)*(1+'S&amp;S'!$G$24)+SUM(O.4!R$245,O.4!R$256)*IF(O.4!$C$38="Depreciation",(1+'S&amp;S'!$G$24),1)-SUM(O.4!R$246,O.4!R$257)*(1+'S&amp;S'!$G$26)+R$247*(1+'S&amp;S'!$G$28)</f>
        <v>0</v>
      </c>
      <c r="S299" s="66">
        <f>-SUM(O.4!S$244,O.4!S$255)*(1+'S&amp;S'!$G$24)+SUM(O.4!S$245,O.4!S$256)*IF(O.4!$C$38="Depreciation",(1+'S&amp;S'!$G$24),1)-SUM(O.4!S$246,O.4!S$257)*(1+'S&amp;S'!$G$26)+S$247*(1+'S&amp;S'!$G$28)</f>
        <v>0</v>
      </c>
      <c r="T299" s="66">
        <f>-SUM(O.4!T$244,O.4!T$255)*(1+'S&amp;S'!$G$24)+SUM(O.4!T$245,O.4!T$256)*IF(O.4!$C$38="Depreciation",(1+'S&amp;S'!$G$24),1)-SUM(O.4!T$246,O.4!T$257)*(1+'S&amp;S'!$G$26)+T$247*(1+'S&amp;S'!$G$28)</f>
        <v>0</v>
      </c>
      <c r="U299" s="66">
        <f>-SUM(O.4!U$244,O.4!U$255)*(1+'S&amp;S'!$G$24)+SUM(O.4!U$245,O.4!U$256)*IF(O.4!$C$38="Depreciation",(1+'S&amp;S'!$G$24),1)-SUM(O.4!U$246,O.4!U$257)*(1+'S&amp;S'!$G$26)+U$247*(1+'S&amp;S'!$G$28)</f>
        <v>0</v>
      </c>
      <c r="V299" s="66">
        <f>-SUM(O.4!V$244,O.4!V$255)*(1+'S&amp;S'!$G$24)+SUM(O.4!V$245,O.4!V$256)*IF(O.4!$C$38="Depreciation",(1+'S&amp;S'!$G$24),1)-SUM(O.4!V$246,O.4!V$257)*(1+'S&amp;S'!$G$26)+V$247*(1+'S&amp;S'!$G$28)</f>
        <v>0</v>
      </c>
      <c r="W299" s="66">
        <f>-SUM(O.4!W$244,O.4!W$255)*(1+'S&amp;S'!$G$24)+SUM(O.4!W$245,O.4!W$256)*IF(O.4!$C$38="Depreciation",(1+'S&amp;S'!$G$24),1)-SUM(O.4!W$246,O.4!W$257)*(1+'S&amp;S'!$G$26)+W$247*(1+'S&amp;S'!$G$28)</f>
        <v>0</v>
      </c>
      <c r="X299" s="66">
        <f>-SUM(O.4!X$244,O.4!X$255)*(1+'S&amp;S'!$G$24)+SUM(O.4!X$245,O.4!X$256)*IF(O.4!$C$38="Depreciation",(1+'S&amp;S'!$G$24),1)-SUM(O.4!X$246,O.4!X$257)*(1+'S&amp;S'!$G$26)+X$247*(1+'S&amp;S'!$G$28)</f>
        <v>0</v>
      </c>
      <c r="Y299" s="66">
        <f>-SUM(O.4!Y$244,O.4!Y$255)*(1+'S&amp;S'!$G$24)+SUM(O.4!Y$245,O.4!Y$256)*IF(O.4!$C$38="Depreciation",(1+'S&amp;S'!$G$24),1)-SUM(O.4!Y$246,O.4!Y$257)*(1+'S&amp;S'!$G$26)+Y$247*(1+'S&amp;S'!$G$28)</f>
        <v>0</v>
      </c>
      <c r="Z299" s="66">
        <f>-SUM(O.4!Z$244,O.4!Z$255)*(1+'S&amp;S'!$G$24)+SUM(O.4!Z$245,O.4!Z$256)*IF(O.4!$C$38="Depreciation",(1+'S&amp;S'!$G$24),1)-SUM(O.4!Z$246,O.4!Z$257)*(1+'S&amp;S'!$G$26)+Z$247*(1+'S&amp;S'!$G$28)</f>
        <v>0</v>
      </c>
      <c r="AA299" s="66">
        <f>-SUM(O.4!AA$244,O.4!AA$255)*(1+'S&amp;S'!$G$24)+SUM(O.4!AA$245,O.4!AA$256)*IF(O.4!$C$38="Depreciation",(1+'S&amp;S'!$G$24),1)-SUM(O.4!AA$246,O.4!AA$257)*(1+'S&amp;S'!$G$26)+AA$247*(1+'S&amp;S'!$G$28)</f>
        <v>0</v>
      </c>
      <c r="AB299" s="66">
        <f>-SUM(O.4!AB$244,O.4!AB$255)*(1+'S&amp;S'!$G$24)+SUM(O.4!AB$245,O.4!AB$256)*IF(O.4!$C$38="Depreciation",(1+'S&amp;S'!$G$24),1)-SUM(O.4!AB$246,O.4!AB$257)*(1+'S&amp;S'!$G$26)+AB$247*(1+'S&amp;S'!$G$28)</f>
        <v>0</v>
      </c>
      <c r="AC299" s="66">
        <f>-SUM(O.4!AC$244,O.4!AC$255)*(1+'S&amp;S'!$G$24)+SUM(O.4!AC$245,O.4!AC$256)*IF(O.4!$C$38="Depreciation",(1+'S&amp;S'!$G$24),1)-SUM(O.4!AC$246,O.4!AC$257)*(1+'S&amp;S'!$G$26)+AC$247*(1+'S&amp;S'!$G$28)</f>
        <v>0</v>
      </c>
      <c r="AD299" s="66">
        <f>-SUM(O.4!AD$244,O.4!AD$255)*(1+'S&amp;S'!$G$24)+SUM(O.4!AD$245,O.4!AD$256)*IF(O.4!$C$38="Depreciation",(1+'S&amp;S'!$G$24),1)-SUM(O.4!AD$246,O.4!AD$257)*(1+'S&amp;S'!$G$26)+AD$247*(1+'S&amp;S'!$G$28)</f>
        <v>0</v>
      </c>
      <c r="AE299" s="66">
        <f>-SUM(O.4!AE$244,O.4!AE$255)*(1+'S&amp;S'!$G$24)+SUM(O.4!AE$245,O.4!AE$256)*IF(O.4!$C$38="Depreciation",(1+'S&amp;S'!$G$24),1)-SUM(O.4!AE$246,O.4!AE$257)*(1+'S&amp;S'!$G$26)+AE$247*(1+'S&amp;S'!$G$28)</f>
        <v>0</v>
      </c>
      <c r="AF299" s="66">
        <f>-SUM(O.4!AF$244,O.4!AF$255)*(1+'S&amp;S'!$G$24)+SUM(O.4!AF$245,O.4!AF$256)*IF(O.4!$C$38="Depreciation",(1+'S&amp;S'!$G$24),1)-SUM(O.4!AF$246,O.4!AF$257)*(1+'S&amp;S'!$G$26)+AF$247*(1+'S&amp;S'!$G$28)</f>
        <v>0</v>
      </c>
      <c r="AG299" s="66">
        <f>-SUM(O.4!AG$244,O.4!AG$255)*(1+'S&amp;S'!$G$24)+SUM(O.4!AG$245,O.4!AG$256)*IF(O.4!$C$38="Depreciation",(1+'S&amp;S'!$G$24),1)-SUM(O.4!AG$246,O.4!AG$257)*(1+'S&amp;S'!$G$26)+AG$247*(1+'S&amp;S'!$G$28)</f>
        <v>0</v>
      </c>
      <c r="AH299" s="66">
        <f>-SUM(O.4!AH$244,O.4!AH$255)*(1+'S&amp;S'!$G$24)+SUM(O.4!AH$245,O.4!AH$256)*IF(O.4!$C$38="Depreciation",(1+'S&amp;S'!$G$24),1)-SUM(O.4!AH$246,O.4!AH$257)*(1+'S&amp;S'!$G$26)+AH$247*(1+'S&amp;S'!$G$28)</f>
        <v>0</v>
      </c>
      <c r="AI299" s="66">
        <f>-SUM(O.4!AI$244,O.4!AI$255)*(1+'S&amp;S'!$G$24)+SUM(O.4!AI$245,O.4!AI$256)*IF(O.4!$C$38="Depreciation",(1+'S&amp;S'!$G$24),1)-SUM(O.4!AI$246,O.4!AI$257)*(1+'S&amp;S'!$G$26)+AI$247*(1+'S&amp;S'!$G$28)</f>
        <v>0</v>
      </c>
      <c r="AJ299" s="66">
        <f>-SUM(O.4!AJ$244,O.4!AJ$255)*(1+'S&amp;S'!$G$24)+SUM(O.4!AJ$245,O.4!AJ$256)*IF(O.4!$C$38="Depreciation",(1+'S&amp;S'!$G$24),1)-SUM(O.4!AJ$246,O.4!AJ$257)*(1+'S&amp;S'!$G$26)+AJ$247*(1+'S&amp;S'!$G$28)</f>
        <v>0</v>
      </c>
      <c r="AK299" s="66">
        <f>-SUM(O.4!AK$244,O.4!AK$255)*(1+'S&amp;S'!$G$24)+SUM(O.4!AK$245,O.4!AK$256)*IF(O.4!$C$38="Depreciation",(1+'S&amp;S'!$G$24),1)-SUM(O.4!AK$246,O.4!AK$257)*(1+'S&amp;S'!$G$26)+AK$247*(1+'S&amp;S'!$G$28)</f>
        <v>0</v>
      </c>
      <c r="AL299" s="66">
        <f>-SUM(O.4!AL$244,O.4!AL$255)*(1+'S&amp;S'!$G$24)+SUM(O.4!AL$245,O.4!AL$256)*IF(O.4!$C$38="Depreciation",(1+'S&amp;S'!$G$24),1)-SUM(O.4!AL$246,O.4!AL$257)*(1+'S&amp;S'!$G$26)+AL$247*(1+'S&amp;S'!$G$28)</f>
        <v>0</v>
      </c>
      <c r="AM299" s="66">
        <f>-SUM(O.4!AM$244,O.4!AM$255)*(1+'S&amp;S'!$G$24)+SUM(O.4!AM$245,O.4!AM$256)*IF(O.4!$C$38="Depreciation",(1+'S&amp;S'!$G$24),1)-SUM(O.4!AM$246,O.4!AM$257)*(1+'S&amp;S'!$G$26)+AM$247*(1+'S&amp;S'!$G$28)</f>
        <v>0</v>
      </c>
      <c r="AN299" s="66">
        <f>-SUM(O.4!AN$244,O.4!AN$255)*(1+'S&amp;S'!$G$24)+SUM(O.4!AN$245,O.4!AN$256)*IF(O.4!$C$38="Depreciation",(1+'S&amp;S'!$G$24),1)-SUM(O.4!AN$246,O.4!AN$257)*(1+'S&amp;S'!$G$26)+AN$247*(1+'S&amp;S'!$G$28)</f>
        <v>0</v>
      </c>
      <c r="AO299" s="66">
        <f>-SUM(O.4!AO$244,O.4!AO$255)*(1+'S&amp;S'!$G$24)+SUM(O.4!AO$245,O.4!AO$256)*IF(O.4!$C$38="Depreciation",(1+'S&amp;S'!$G$24),1)-SUM(O.4!AO$246,O.4!AO$257)*(1+'S&amp;S'!$G$26)+AO$247*(1+'S&amp;S'!$G$28)</f>
        <v>0</v>
      </c>
      <c r="AP299" s="66">
        <f>-SUM(O.4!AP$244,O.4!AP$255)*(1+'S&amp;S'!$G$24)+SUM(O.4!AP$245,O.4!AP$256)*IF(O.4!$C$38="Depreciation",(1+'S&amp;S'!$G$24),1)-SUM(O.4!AP$246,O.4!AP$257)*(1+'S&amp;S'!$G$26)+AP$247*(1+'S&amp;S'!$G$28)</f>
        <v>0</v>
      </c>
      <c r="AQ299" s="66">
        <f>-SUM(O.4!AQ$244,O.4!AQ$255)*(1+'S&amp;S'!$G$24)+SUM(O.4!AQ$245,O.4!AQ$256)*IF(O.4!$C$38="Depreciation",(1+'S&amp;S'!$G$24),1)-SUM(O.4!AQ$246,O.4!AQ$257)*(1+'S&amp;S'!$G$26)+AQ$247*(1+'S&amp;S'!$G$28)</f>
        <v>0</v>
      </c>
      <c r="AR299" s="66">
        <f>-SUM(O.4!AR$244,O.4!AR$255)*(1+'S&amp;S'!$G$24)+SUM(O.4!AR$245,O.4!AR$256)*IF(O.4!$C$38="Depreciation",(1+'S&amp;S'!$G$24),1)-SUM(O.4!AR$246,O.4!AR$257)*(1+'S&amp;S'!$G$26)+AR$247*(1+'S&amp;S'!$G$28)</f>
        <v>0</v>
      </c>
      <c r="AS299" s="66">
        <f>-SUM(O.4!AS$244,O.4!AS$255)*(1+'S&amp;S'!$G$24)+SUM(O.4!AS$245,O.4!AS$256)*IF(O.4!$C$38="Depreciation",(1+'S&amp;S'!$G$24),1)-SUM(O.4!AS$246,O.4!AS$257)*(1+'S&amp;S'!$G$26)+AS$247*(1+'S&amp;S'!$G$28)</f>
        <v>0</v>
      </c>
      <c r="AT299" s="66">
        <f>-SUM(O.4!AT$244,O.4!AT$255)*(1+'S&amp;S'!$G$24)+SUM(O.4!AT$245,O.4!AT$256)*IF(O.4!$C$38="Depreciation",(1+'S&amp;S'!$G$24),1)-SUM(O.4!AT$246,O.4!AT$257)*(1+'S&amp;S'!$G$26)+AT$247*(1+'S&amp;S'!$G$28)</f>
        <v>0</v>
      </c>
      <c r="AU299" s="66">
        <f>-SUM(O.4!AU$244,O.4!AU$255)*(1+'S&amp;S'!$G$24)+SUM(O.4!AU$245,O.4!AU$256)*IF(O.4!$C$38="Depreciation",(1+'S&amp;S'!$G$24),1)-SUM(O.4!AU$246,O.4!AU$257)*(1+'S&amp;S'!$G$26)+AU$247*(1+'S&amp;S'!$G$28)</f>
        <v>0</v>
      </c>
      <c r="AV299" s="66">
        <f>-SUM(O.4!AV$244,O.4!AV$255)*(1+'S&amp;S'!$G$24)+SUM(O.4!AV$245,O.4!AV$256)*IF(O.4!$C$38="Depreciation",(1+'S&amp;S'!$G$24),1)-SUM(O.4!AV$246,O.4!AV$257)*(1+'S&amp;S'!$G$26)+AV$247*(1+'S&amp;S'!$G$28)</f>
        <v>0</v>
      </c>
      <c r="AW299" s="66">
        <f>-SUM(O.4!AW$244,O.4!AW$255)*(1+'S&amp;S'!$G$24)+SUM(O.4!AW$245,O.4!AW$256)*IF(O.4!$C$38="Depreciation",(1+'S&amp;S'!$G$24),1)-SUM(O.4!AW$246,O.4!AW$257)*(1+'S&amp;S'!$G$26)+AW$247*(1+'S&amp;S'!$G$28)</f>
        <v>0</v>
      </c>
      <c r="AX299" s="66">
        <f>-SUM(O.4!AX$244,O.4!AX$255)*(1+'S&amp;S'!$G$24)+SUM(O.4!AX$245,O.4!AX$256)*IF(O.4!$C$38="Depreciation",(1+'S&amp;S'!$G$24),1)-SUM(O.4!AX$246,O.4!AX$257)*(1+'S&amp;S'!$G$26)+AX$247*(1+'S&amp;S'!$G$28)</f>
        <v>0</v>
      </c>
      <c r="AY299" s="66">
        <f>-SUM(O.4!AY$244,O.4!AY$255)*(1+'S&amp;S'!$G$24)+SUM(O.4!AY$245,O.4!AY$256)*IF(O.4!$C$38="Depreciation",(1+'S&amp;S'!$G$24),1)-SUM(O.4!AY$246,O.4!AY$257)*(1+'S&amp;S'!$G$26)+AY$247*(1+'S&amp;S'!$G$28)</f>
        <v>0</v>
      </c>
      <c r="AZ299" s="66">
        <f>-SUM(O.4!AZ$244,O.4!AZ$255)*(1+'S&amp;S'!$G$24)+SUM(O.4!AZ$245,O.4!AZ$256)*IF(O.4!$C$38="Depreciation",(1+'S&amp;S'!$G$24),1)-SUM(O.4!AZ$246,O.4!AZ$257)*(1+'S&amp;S'!$G$26)+AZ$247*(1+'S&amp;S'!$G$28)</f>
        <v>0</v>
      </c>
      <c r="BA299" s="66">
        <f>-SUM(O.4!BA$244,O.4!BA$255)*(1+'S&amp;S'!$G$24)+SUM(O.4!BA$245,O.4!BA$256)*IF(O.4!$C$38="Depreciation",(1+'S&amp;S'!$G$24),1)-SUM(O.4!BA$246,O.4!BA$257)*(1+'S&amp;S'!$G$26)+BA$247*(1+'S&amp;S'!$G$28)</f>
        <v>0</v>
      </c>
      <c r="BB299" s="66">
        <f>-SUM(O.4!BB$244,O.4!BB$255)*(1+'S&amp;S'!$G$24)+SUM(O.4!BB$245,O.4!BB$256)*IF(O.4!$C$38="Depreciation",(1+'S&amp;S'!$G$24),1)-SUM(O.4!BB$246,O.4!BB$257)*(1+'S&amp;S'!$G$26)+BB$247*(1+'S&amp;S'!$G$28)</f>
        <v>0</v>
      </c>
      <c r="BC299" s="66">
        <f>-SUM(O.4!BC$244,O.4!BC$255)*(1+'S&amp;S'!$G$24)+SUM(O.4!BC$245,O.4!BC$256)*IF(O.4!$C$38="Depreciation",(1+'S&amp;S'!$G$24),1)-SUM(O.4!BC$246,O.4!BC$257)*(1+'S&amp;S'!$G$26)+BC$247*(1+'S&amp;S'!$G$28)</f>
        <v>0</v>
      </c>
      <c r="BD299" s="66">
        <f>-SUM(O.4!BD$244,O.4!BD$255)*(1+'S&amp;S'!$G$24)+SUM(O.4!BD$245,O.4!BD$256)*IF(O.4!$C$38="Depreciation",(1+'S&amp;S'!$G$24),1)-SUM(O.4!BD$246,O.4!BD$257)*(1+'S&amp;S'!$G$26)+BD$247*(1+'S&amp;S'!$G$28)</f>
        <v>0</v>
      </c>
      <c r="BE299" s="66">
        <f>-SUM(O.4!BE$244,O.4!BE$255)*(1+'S&amp;S'!$G$24)+SUM(O.4!BE$245,O.4!BE$256)*IF(O.4!$C$38="Depreciation",(1+'S&amp;S'!$G$24),1)-SUM(O.4!BE$246,O.4!BE$257)*(1+'S&amp;S'!$G$26)+BE$247*(1+'S&amp;S'!$G$28)</f>
        <v>0</v>
      </c>
      <c r="BF299" s="66">
        <f>-SUM(O.4!BF$244,O.4!BF$255)*(1+'S&amp;S'!$G$24)+SUM(O.4!BF$245,O.4!BF$256)*IF(O.4!$C$38="Depreciation",(1+'S&amp;S'!$G$24),1)-SUM(O.4!BF$246,O.4!BF$257)*(1+'S&amp;S'!$G$26)+BF$247*(1+'S&amp;S'!$G$28)</f>
        <v>0</v>
      </c>
      <c r="BG299" s="66">
        <f>-SUM(O.4!BG$244,O.4!BG$255)*(1+'S&amp;S'!$G$24)+SUM(O.4!BG$245,O.4!BG$256)*IF(O.4!$C$38="Depreciation",(1+'S&amp;S'!$G$24),1)-SUM(O.4!BG$246,O.4!BG$257)*(1+'S&amp;S'!$G$26)+BG$247*(1+'S&amp;S'!$G$28)</f>
        <v>0</v>
      </c>
      <c r="BH299" s="66">
        <f>-SUM(O.4!BH$244,O.4!BH$255)*(1+'S&amp;S'!$G$24)+SUM(O.4!BH$245,O.4!BH$256)*IF(O.4!$C$38="Depreciation",(1+'S&amp;S'!$G$24),1)-SUM(O.4!BH$246,O.4!BH$257)*(1+'S&amp;S'!$G$26)+BH$247*(1+'S&amp;S'!$G$28)</f>
        <v>0</v>
      </c>
      <c r="BI299" s="66">
        <f>-SUM(O.4!BI$244,O.4!BI$255)*(1+'S&amp;S'!$G$24)+SUM(O.4!BI$245,O.4!BI$256)*IF(O.4!$C$38="Depreciation",(1+'S&amp;S'!$G$24),1)-SUM(O.4!BI$246,O.4!BI$257)*(1+'S&amp;S'!$G$26)+BI$247*(1+'S&amp;S'!$G$28)</f>
        <v>0</v>
      </c>
      <c r="BJ299" s="66">
        <f>-SUM(O.4!BJ$244,O.4!BJ$255)*(1+'S&amp;S'!$G$24)+SUM(O.4!BJ$245,O.4!BJ$256)*IF(O.4!$C$38="Depreciation",(1+'S&amp;S'!$G$24),1)-SUM(O.4!BJ$246,O.4!BJ$257)*(1+'S&amp;S'!$G$26)+BJ$247*(1+'S&amp;S'!$G$28)</f>
        <v>0</v>
      </c>
      <c r="BK299" s="66">
        <f>-SUM(O.4!BK$244,O.4!BK$255)*(1+'S&amp;S'!$G$24)+SUM(O.4!BK$245,O.4!BK$256)*IF(O.4!$C$38="Depreciation",(1+'S&amp;S'!$G$24),1)-SUM(O.4!BK$246,O.4!BK$257)*(1+'S&amp;S'!$G$26)+BK$247*(1+'S&amp;S'!$G$28)</f>
        <v>0</v>
      </c>
      <c r="BL299" s="66">
        <f>-SUM(O.4!BL$244,O.4!BL$255)*(1+'S&amp;S'!$G$24)+SUM(O.4!BL$245,O.4!BL$256)*IF(O.4!$C$38="Depreciation",(1+'S&amp;S'!$G$24),1)-SUM(O.4!BL$246,O.4!BL$257)*(1+'S&amp;S'!$G$26)+BL$247*(1+'S&amp;S'!$G$28)</f>
        <v>0</v>
      </c>
      <c r="BM299" s="66">
        <f>-SUM(O.4!BM$244,O.4!BM$255)*(1+'S&amp;S'!$G$24)+SUM(O.4!BM$245,O.4!BM$256)*IF(O.4!$C$38="Depreciation",(1+'S&amp;S'!$G$24),1)-SUM(O.4!BM$246,O.4!BM$257)*(1+'S&amp;S'!$G$26)+BM$247*(1+'S&amp;S'!$G$28)</f>
        <v>0</v>
      </c>
      <c r="BN299" s="66">
        <f>-SUM(O.4!BN$244,O.4!BN$255)*(1+'S&amp;S'!$G$24)+SUM(O.4!BN$245,O.4!BN$256)*IF(O.4!$C$38="Depreciation",(1+'S&amp;S'!$G$24),1)-SUM(O.4!BN$246,O.4!BN$257)*(1+'S&amp;S'!$G$26)+BN$247*(1+'S&amp;S'!$G$28)</f>
        <v>0</v>
      </c>
      <c r="BO299" s="66">
        <f>-SUM(O.4!BO$244,O.4!BO$255)*(1+'S&amp;S'!$G$24)+SUM(O.4!BO$245,O.4!BO$256)*IF(O.4!$C$38="Depreciation",(1+'S&amp;S'!$G$24),1)-SUM(O.4!BO$246,O.4!BO$257)*(1+'S&amp;S'!$G$26)+BO$247*(1+'S&amp;S'!$G$28)</f>
        <v>0</v>
      </c>
      <c r="BP299" s="66">
        <f>-SUM(O.4!BP$244,O.4!BP$255)*(1+'S&amp;S'!$G$24)+SUM(O.4!BP$245,O.4!BP$256)*IF(O.4!$C$38="Depreciation",(1+'S&amp;S'!$G$24),1)-SUM(O.4!BP$246,O.4!BP$257)*(1+'S&amp;S'!$G$26)+BP$247*(1+'S&amp;S'!$G$28)</f>
        <v>0</v>
      </c>
      <c r="BQ299" s="66">
        <f>-SUM(O.4!BQ$244,O.4!BQ$255)*(1+'S&amp;S'!$G$24)+SUM(O.4!BQ$245,O.4!BQ$256)*IF(O.4!$C$38="Depreciation",(1+'S&amp;S'!$G$24),1)-SUM(O.4!BQ$246,O.4!BQ$257)*(1+'S&amp;S'!$G$26)+BQ$247*(1+'S&amp;S'!$G$28)</f>
        <v>0</v>
      </c>
      <c r="BR299" s="66">
        <f>-SUM(O.4!BR$244,O.4!BR$255)*(1+'S&amp;S'!$G$24)+SUM(O.4!BR$245,O.4!BR$256)*IF(O.4!$C$38="Depreciation",(1+'S&amp;S'!$G$24),1)-SUM(O.4!BR$246,O.4!BR$257)*(1+'S&amp;S'!$G$26)+BR$247*(1+'S&amp;S'!$G$28)</f>
        <v>0</v>
      </c>
      <c r="BS299" s="66">
        <f>-SUM(O.4!BS$244,O.4!BS$255)*(1+'S&amp;S'!$G$24)+SUM(O.4!BS$245,O.4!BS$256)*IF(O.4!$C$38="Depreciation",(1+'S&amp;S'!$G$24),1)-SUM(O.4!BS$246,O.4!BS$257)*(1+'S&amp;S'!$G$26)+BS$247*(1+'S&amp;S'!$G$28)</f>
        <v>0</v>
      </c>
      <c r="BT299" s="66">
        <f>-SUM(O.4!BT$244,O.4!BT$255)*(1+'S&amp;S'!$G$24)+SUM(O.4!BT$245,O.4!BT$256)*IF(O.4!$C$38="Depreciation",(1+'S&amp;S'!$G$24),1)-SUM(O.4!BT$246,O.4!BT$257)*(1+'S&amp;S'!$G$26)+BT$247*(1+'S&amp;S'!$G$28)</f>
        <v>0</v>
      </c>
      <c r="BU299" s="66">
        <f>-SUM(O.4!BU$244,O.4!BU$255)*(1+'S&amp;S'!$G$24)+SUM(O.4!BU$245,O.4!BU$256)*IF(O.4!$C$38="Depreciation",(1+'S&amp;S'!$G$24),1)-SUM(O.4!BU$246,O.4!BU$257)*(1+'S&amp;S'!$G$26)+BU$247*(1+'S&amp;S'!$G$28)</f>
        <v>0</v>
      </c>
      <c r="BV299" s="66">
        <f>-SUM(O.4!BV$244,O.4!BV$255)*(1+'S&amp;S'!$G$24)+SUM(O.4!BV$245,O.4!BV$256)*IF(O.4!$C$38="Depreciation",(1+'S&amp;S'!$G$24),1)-SUM(O.4!BV$246,O.4!BV$257)*(1+'S&amp;S'!$G$26)+BV$247*(1+'S&amp;S'!$G$28)</f>
        <v>0</v>
      </c>
      <c r="BW299" s="66">
        <f>-SUM(O.4!BW$244,O.4!BW$255)*(1+'S&amp;S'!$G$24)+SUM(O.4!BW$245,O.4!BW$256)*IF(O.4!$C$38="Depreciation",(1+'S&amp;S'!$G$24),1)-SUM(O.4!BW$246,O.4!BW$257)*(1+'S&amp;S'!$G$26)+BW$247*(1+'S&amp;S'!$G$28)</f>
        <v>0</v>
      </c>
      <c r="BX299" s="66">
        <f>-SUM(O.4!BX$244,O.4!BX$255)*(1+'S&amp;S'!$G$24)+SUM(O.4!BX$245,O.4!BX$256)*IF(O.4!$C$38="Depreciation",(1+'S&amp;S'!$G$24),1)-SUM(O.4!BX$246,O.4!BX$257)*(1+'S&amp;S'!$G$26)+BX$247*(1+'S&amp;S'!$G$28)</f>
        <v>0</v>
      </c>
      <c r="BY299" s="66">
        <f>-SUM(O.4!BY$244,O.4!BY$255)*(1+'S&amp;S'!$G$24)+SUM(O.4!BY$245,O.4!BY$256)*IF(O.4!$C$38="Depreciation",(1+'S&amp;S'!$G$24),1)-SUM(O.4!BY$246,O.4!BY$257)*(1+'S&amp;S'!$G$26)+BY$247*(1+'S&amp;S'!$G$28)</f>
        <v>0</v>
      </c>
      <c r="BZ299" s="66">
        <f>-SUM(O.4!BZ$244,O.4!BZ$255)*(1+'S&amp;S'!$G$24)+SUM(O.4!BZ$245,O.4!BZ$256)*IF(O.4!$C$38="Depreciation",(1+'S&amp;S'!$G$24),1)-SUM(O.4!BZ$246,O.4!BZ$257)*(1+'S&amp;S'!$G$26)+BZ$247*(1+'S&amp;S'!$G$28)</f>
        <v>0</v>
      </c>
      <c r="CA299" s="66">
        <f>-SUM(O.4!CA$244,O.4!CA$255)*(1+'S&amp;S'!$G$24)+SUM(O.4!CA$245,O.4!CA$256)*IF(O.4!$C$38="Depreciation",(1+'S&amp;S'!$G$24),1)-SUM(O.4!CA$246,O.4!CA$257)*(1+'S&amp;S'!$G$26)+CA$247*(1+'S&amp;S'!$G$28)</f>
        <v>0</v>
      </c>
      <c r="CB299" s="66">
        <f>-SUM(O.4!CB$244,O.4!CB$255)*(1+'S&amp;S'!$G$24)+SUM(O.4!CB$245,O.4!CB$256)*IF(O.4!$C$38="Depreciation",(1+'S&amp;S'!$G$24),1)-SUM(O.4!CB$246,O.4!CB$257)*(1+'S&amp;S'!$G$26)+CB$247*(1+'S&amp;S'!$G$28)</f>
        <v>0</v>
      </c>
      <c r="CC299" s="66">
        <f>-SUM(O.4!CC$244,O.4!CC$255)*(1+'S&amp;S'!$G$24)+SUM(O.4!CC$245,O.4!CC$256)*IF(O.4!$C$38="Depreciation",(1+'S&amp;S'!$G$24),1)-SUM(O.4!CC$246,O.4!CC$257)*(1+'S&amp;S'!$G$26)+CC$247*(1+'S&amp;S'!$G$28)</f>
        <v>0</v>
      </c>
      <c r="CD299" s="66">
        <f>-SUM(O.4!CD$244,O.4!CD$255)*(1+'S&amp;S'!$G$24)+SUM(O.4!CD$245,O.4!CD$256)*IF(O.4!$C$38="Depreciation",(1+'S&amp;S'!$G$24),1)-SUM(O.4!CD$246,O.4!CD$257)*(1+'S&amp;S'!$G$26)+CD$247*(1+'S&amp;S'!$G$28)</f>
        <v>0</v>
      </c>
      <c r="CE299" s="66">
        <f>-SUM(O.4!CE$244,O.4!CE$255)*(1+'S&amp;S'!$G$24)+SUM(O.4!CE$245,O.4!CE$256)*IF(O.4!$C$38="Depreciation",(1+'S&amp;S'!$G$24),1)-SUM(O.4!CE$246,O.4!CE$257)*(1+'S&amp;S'!$G$26)+CE$247*(1+'S&amp;S'!$G$28)</f>
        <v>0</v>
      </c>
      <c r="CF299" s="66">
        <f>-SUM(O.4!CF$244,O.4!CF$255)*(1+'S&amp;S'!$G$24)+SUM(O.4!CF$245,O.4!CF$256)*IF(O.4!$C$38="Depreciation",(1+'S&amp;S'!$G$24),1)-SUM(O.4!CF$246,O.4!CF$257)*(1+'S&amp;S'!$G$26)+CF$247*(1+'S&amp;S'!$G$28)</f>
        <v>0</v>
      </c>
      <c r="CG299" s="66">
        <f>-SUM(O.4!CG$244,O.4!CG$255)*(1+'S&amp;S'!$G$24)+SUM(O.4!CG$245,O.4!CG$256)*IF(O.4!$C$38="Depreciation",(1+'S&amp;S'!$G$24),1)-SUM(O.4!CG$246,O.4!CG$257)*(1+'S&amp;S'!$G$26)+CG$247*(1+'S&amp;S'!$G$28)</f>
        <v>0</v>
      </c>
      <c r="CH299" s="66">
        <f>-SUM(O.4!CH$244,O.4!CH$255)*(1+'S&amp;S'!$G$24)+SUM(O.4!CH$245,O.4!CH$256)*IF(O.4!$C$38="Depreciation",(1+'S&amp;S'!$G$24),1)-SUM(O.4!CH$246,O.4!CH$257)*(1+'S&amp;S'!$G$26)+CH$247*(1+'S&amp;S'!$G$28)</f>
        <v>0</v>
      </c>
      <c r="CI299" s="66">
        <f>-SUM(O.4!CI$244,O.4!CI$255)*(1+'S&amp;S'!$G$24)+SUM(O.4!CI$245,O.4!CI$256)*IF(O.4!$C$38="Depreciation",(1+'S&amp;S'!$G$24),1)-SUM(O.4!CI$246,O.4!CI$257)*(1+'S&amp;S'!$G$26)+CI$247*(1+'S&amp;S'!$G$28)</f>
        <v>0</v>
      </c>
      <c r="CJ299" s="66">
        <f>-SUM(O.4!CJ$244,O.4!CJ$255)*(1+'S&amp;S'!$G$24)+SUM(O.4!CJ$245,O.4!CJ$256)*IF(O.4!$C$38="Depreciation",(1+'S&amp;S'!$G$24),1)-SUM(O.4!CJ$246,O.4!CJ$257)*(1+'S&amp;S'!$G$26)+CJ$247*(1+'S&amp;S'!$G$28)</f>
        <v>0</v>
      </c>
      <c r="CK299" s="66">
        <f>-SUM(O.4!CK$244,O.4!CK$255)*(1+'S&amp;S'!$G$24)+SUM(O.4!CK$245,O.4!CK$256)*IF(O.4!$C$38="Depreciation",(1+'S&amp;S'!$G$24),1)-SUM(O.4!CK$246,O.4!CK$257)*(1+'S&amp;S'!$G$26)+CK$247*(1+'S&amp;S'!$G$28)</f>
        <v>0</v>
      </c>
      <c r="CL299" s="66">
        <f>-SUM(O.4!CL$244,O.4!CL$255)*(1+'S&amp;S'!$G$24)+SUM(O.4!CL$245,O.4!CL$256)*IF(O.4!$C$38="Depreciation",(1+'S&amp;S'!$G$24),1)-SUM(O.4!CL$246,O.4!CL$257)*(1+'S&amp;S'!$G$26)+CL$247*(1+'S&amp;S'!$G$28)</f>
        <v>0</v>
      </c>
      <c r="CM299" s="66">
        <f>-SUM(O.4!CM$244,O.4!CM$255)*(1+'S&amp;S'!$G$24)+SUM(O.4!CM$245,O.4!CM$256)*IF(O.4!$C$38="Depreciation",(1+'S&amp;S'!$G$24),1)-SUM(O.4!CM$246,O.4!CM$257)*(1+'S&amp;S'!$G$26)+CM$247*(1+'S&amp;S'!$G$28)</f>
        <v>0</v>
      </c>
      <c r="CN299" s="66">
        <f>-SUM(O.4!CN$244,O.4!CN$255)*(1+'S&amp;S'!$G$24)+SUM(O.4!CN$245,O.4!CN$256)*IF(O.4!$C$38="Depreciation",(1+'S&amp;S'!$G$24),1)-SUM(O.4!CN$246,O.4!CN$257)*(1+'S&amp;S'!$G$26)+CN$247*(1+'S&amp;S'!$G$28)</f>
        <v>0</v>
      </c>
      <c r="CO299" s="66">
        <f>-SUM(O.4!CO$244,O.4!CO$255)*(1+'S&amp;S'!$G$24)+SUM(O.4!CO$245,O.4!CO$256)*IF(O.4!$C$38="Depreciation",(1+'S&amp;S'!$G$24),1)-SUM(O.4!CO$246,O.4!CO$257)*(1+'S&amp;S'!$G$26)+CO$247*(1+'S&amp;S'!$G$28)</f>
        <v>0</v>
      </c>
      <c r="CP299" s="66">
        <f>-SUM(O.4!CP$244,O.4!CP$255)*(1+'S&amp;S'!$G$24)+SUM(O.4!CP$245,O.4!CP$256)*IF(O.4!$C$38="Depreciation",(1+'S&amp;S'!$G$24),1)-SUM(O.4!CP$246,O.4!CP$257)*(1+'S&amp;S'!$G$26)+CP$247*(1+'S&amp;S'!$G$28)</f>
        <v>0</v>
      </c>
      <c r="CQ299" s="66">
        <f>-SUM(O.4!CQ$244,O.4!CQ$255)*(1+'S&amp;S'!$G$24)+SUM(O.4!CQ$245,O.4!CQ$256)*IF(O.4!$C$38="Depreciation",(1+'S&amp;S'!$G$24),1)-SUM(O.4!CQ$246,O.4!CQ$257)*(1+'S&amp;S'!$G$26)+CQ$247*(1+'S&amp;S'!$G$28)</f>
        <v>0</v>
      </c>
      <c r="CR299" s="66">
        <f>-SUM(O.4!CR$244,O.4!CR$255)*(1+'S&amp;S'!$G$24)+SUM(O.4!CR$245,O.4!CR$256)*IF(O.4!$C$38="Depreciation",(1+'S&amp;S'!$G$24),1)-SUM(O.4!CR$246,O.4!CR$257)*(1+'S&amp;S'!$G$26)+CR$247*(1+'S&amp;S'!$G$28)</f>
        <v>0</v>
      </c>
      <c r="CS299" s="66">
        <f>-SUM(O.4!CS$244,O.4!CS$255)*(1+'S&amp;S'!$G$24)+SUM(O.4!CS$245,O.4!CS$256)*IF(O.4!$C$38="Depreciation",(1+'S&amp;S'!$G$24),1)-SUM(O.4!CS$246,O.4!CS$257)*(1+'S&amp;S'!$G$26)+CS$247*(1+'S&amp;S'!$G$28)</f>
        <v>0</v>
      </c>
    </row>
    <row r="300" spans="3:97" hidden="1" x14ac:dyDescent="0.35">
      <c r="C300" s="120"/>
      <c r="E300" s="524"/>
      <c r="F300" s="524"/>
      <c r="G300" s="131"/>
      <c r="H300" s="131"/>
      <c r="I300" s="131"/>
      <c r="J300" s="131"/>
      <c r="K300" s="131"/>
      <c r="L300" s="131"/>
      <c r="M300" s="131"/>
      <c r="N300" s="131"/>
      <c r="O300" s="131"/>
      <c r="P300" s="131"/>
      <c r="Q300" s="131"/>
      <c r="R300" s="131"/>
      <c r="S300" s="131"/>
      <c r="T300" s="131"/>
      <c r="U300" s="131"/>
      <c r="V300" s="131"/>
      <c r="W300" s="131"/>
      <c r="X300" s="131"/>
      <c r="Y300" s="131"/>
      <c r="Z300" s="131"/>
      <c r="AA300" s="131"/>
      <c r="AB300" s="131"/>
      <c r="AC300" s="131"/>
      <c r="AD300" s="131"/>
      <c r="AE300" s="131"/>
      <c r="AF300" s="131"/>
      <c r="AG300" s="131"/>
      <c r="AH300" s="131"/>
      <c r="AI300" s="131"/>
      <c r="AJ300" s="131"/>
      <c r="AK300" s="131"/>
      <c r="AL300" s="131"/>
      <c r="AM300" s="131"/>
      <c r="AN300" s="131"/>
      <c r="AO300" s="131"/>
      <c r="AP300" s="131"/>
      <c r="AQ300" s="131"/>
      <c r="AR300" s="131"/>
      <c r="AS300" s="131"/>
      <c r="AT300" s="131"/>
      <c r="AU300" s="131"/>
      <c r="AV300" s="131"/>
      <c r="AW300" s="131"/>
      <c r="AX300" s="131"/>
      <c r="AY300" s="131"/>
      <c r="AZ300" s="131"/>
      <c r="BA300" s="131"/>
      <c r="BB300" s="131"/>
      <c r="BC300" s="131"/>
      <c r="BD300" s="131"/>
      <c r="BE300" s="131"/>
      <c r="BF300" s="131"/>
      <c r="BG300" s="131"/>
      <c r="BH300" s="131"/>
      <c r="BI300" s="131"/>
      <c r="BJ300" s="131"/>
      <c r="BK300" s="131"/>
      <c r="BL300" s="131"/>
      <c r="BM300" s="131"/>
      <c r="BN300" s="131"/>
      <c r="BO300" s="131"/>
      <c r="BP300" s="131"/>
      <c r="BQ300" s="131"/>
      <c r="BR300" s="131"/>
      <c r="BS300" s="131"/>
      <c r="BT300" s="131"/>
      <c r="BU300" s="131"/>
      <c r="BV300" s="131"/>
      <c r="BW300" s="131"/>
      <c r="BX300" s="131"/>
      <c r="BY300" s="131"/>
      <c r="BZ300" s="131"/>
      <c r="CA300" s="131"/>
      <c r="CB300" s="131"/>
      <c r="CC300" s="131"/>
      <c r="CD300" s="131"/>
      <c r="CE300" s="131"/>
      <c r="CF300" s="131"/>
      <c r="CG300" s="131"/>
      <c r="CH300" s="131"/>
      <c r="CI300" s="131"/>
      <c r="CJ300" s="131"/>
      <c r="CK300" s="131"/>
      <c r="CL300" s="131"/>
      <c r="CM300" s="131"/>
      <c r="CN300" s="131"/>
      <c r="CO300" s="131"/>
      <c r="CP300" s="131"/>
      <c r="CQ300" s="131"/>
      <c r="CR300" s="131"/>
      <c r="CS300" s="131"/>
    </row>
    <row r="301" spans="3:97" ht="26.5" hidden="1" x14ac:dyDescent="0.35">
      <c r="C301" s="118" t="s">
        <v>180</v>
      </c>
      <c r="E301" s="524"/>
      <c r="F301" s="524"/>
      <c r="G301" s="131"/>
      <c r="H301" s="131"/>
      <c r="I301" s="131"/>
      <c r="J301" s="131"/>
      <c r="K301" s="131"/>
      <c r="L301" s="131"/>
      <c r="M301" s="131"/>
      <c r="N301" s="131"/>
      <c r="O301" s="131"/>
      <c r="P301" s="131"/>
      <c r="Q301" s="131"/>
      <c r="R301" s="131"/>
      <c r="S301" s="131"/>
      <c r="T301" s="131"/>
      <c r="U301" s="131"/>
      <c r="V301" s="131"/>
      <c r="W301" s="131"/>
      <c r="X301" s="131"/>
      <c r="Y301" s="131"/>
      <c r="Z301" s="131"/>
      <c r="AA301" s="131"/>
      <c r="AB301" s="131"/>
      <c r="AC301" s="131"/>
      <c r="AD301" s="131"/>
      <c r="AE301" s="131"/>
      <c r="AF301" s="131"/>
      <c r="AG301" s="131"/>
      <c r="AH301" s="131"/>
      <c r="AI301" s="131"/>
      <c r="AJ301" s="131"/>
      <c r="AK301" s="131"/>
      <c r="AL301" s="131"/>
      <c r="AM301" s="131"/>
      <c r="AN301" s="131"/>
      <c r="AO301" s="131"/>
      <c r="AP301" s="131"/>
      <c r="AQ301" s="131"/>
      <c r="AR301" s="131"/>
      <c r="AS301" s="131"/>
      <c r="AT301" s="131"/>
      <c r="AU301" s="131"/>
      <c r="AV301" s="131"/>
      <c r="AW301" s="131"/>
      <c r="AX301" s="131"/>
      <c r="AY301" s="131"/>
      <c r="AZ301" s="131"/>
      <c r="BA301" s="131"/>
      <c r="BB301" s="131"/>
      <c r="BC301" s="131"/>
      <c r="BD301" s="131"/>
      <c r="BE301" s="131"/>
      <c r="BF301" s="131"/>
      <c r="BG301" s="131"/>
      <c r="BH301" s="131"/>
      <c r="BI301" s="131"/>
      <c r="BJ301" s="131"/>
      <c r="BK301" s="131"/>
      <c r="BL301" s="131"/>
      <c r="BM301" s="131"/>
      <c r="BN301" s="131"/>
      <c r="BO301" s="131"/>
      <c r="BP301" s="131"/>
      <c r="BQ301" s="131"/>
      <c r="BR301" s="131"/>
      <c r="BS301" s="131"/>
      <c r="BT301" s="131"/>
      <c r="BU301" s="131"/>
      <c r="BV301" s="131"/>
      <c r="BW301" s="131"/>
      <c r="BX301" s="131"/>
      <c r="BY301" s="131"/>
      <c r="BZ301" s="131"/>
      <c r="CA301" s="131"/>
      <c r="CB301" s="131"/>
      <c r="CC301" s="131"/>
      <c r="CD301" s="131"/>
      <c r="CE301" s="131"/>
      <c r="CF301" s="131"/>
      <c r="CG301" s="131"/>
      <c r="CH301" s="131"/>
      <c r="CI301" s="131"/>
      <c r="CJ301" s="131"/>
      <c r="CK301" s="131"/>
      <c r="CL301" s="131"/>
      <c r="CM301" s="131"/>
      <c r="CN301" s="131"/>
      <c r="CO301" s="131"/>
      <c r="CP301" s="131"/>
      <c r="CQ301" s="131"/>
      <c r="CR301" s="131"/>
      <c r="CS301" s="131"/>
    </row>
    <row r="302" spans="3:97" hidden="1" x14ac:dyDescent="0.35">
      <c r="C302" s="94" t="s">
        <v>160</v>
      </c>
      <c r="E302" s="505">
        <f>G302+NPV(G.Asm!$F$76,H302:INDEX(H302:CS302,RP))</f>
        <v>0</v>
      </c>
      <c r="F302" s="505">
        <f>SUMIF($G$4:$CS$4,"&lt;="&amp;RP,G302:CS302)</f>
        <v>0</v>
      </c>
      <c r="G302" s="66">
        <f>-SUM(O.4!G$244,O.4!G$255)*(1+'S&amp;S'!$E$61)+SUM(O.4!G$245,O.4!G$256)*IF(O.4!$C$38="Depreciation",(1+'S&amp;S'!$E$61),1)-SUM(O.4!G$246,O.4!G$257)*(1+'S&amp;S'!$E$63)+G$247*(1+'S&amp;S'!$E$65)</f>
        <v>0</v>
      </c>
      <c r="H302" s="66">
        <f>-SUM(O.4!H$244,O.4!H$255)*(1+'S&amp;S'!$E$61)+SUM(O.4!H$245,O.4!H$256)*IF(O.4!$C$38="Depreciation",(1+'S&amp;S'!$E$61),1)-SUM(O.4!H$246,O.4!H$257)*(1+'S&amp;S'!$E$63)+H$247*(1+'S&amp;S'!$E$65)</f>
        <v>0</v>
      </c>
      <c r="I302" s="66">
        <f>-SUM(O.4!I$244,O.4!I$255)*(1+'S&amp;S'!$E$61)+SUM(O.4!I$245,O.4!I$256)*IF(O.4!$C$38="Depreciation",(1+'S&amp;S'!$E$61),1)-SUM(O.4!I$246,O.4!I$257)*(1+'S&amp;S'!$E$63)+I$247*(1+'S&amp;S'!$E$65)</f>
        <v>0</v>
      </c>
      <c r="J302" s="66">
        <f>-SUM(O.4!J$244,O.4!J$255)*(1+'S&amp;S'!$E$61)+SUM(O.4!J$245,O.4!J$256)*IF(O.4!$C$38="Depreciation",(1+'S&amp;S'!$E$61),1)-SUM(O.4!J$246,O.4!J$257)*(1+'S&amp;S'!$E$63)+J$247*(1+'S&amp;S'!$E$65)</f>
        <v>0</v>
      </c>
      <c r="K302" s="66">
        <f>-SUM(O.4!K$244,O.4!K$255)*(1+'S&amp;S'!$E$61)+SUM(O.4!K$245,O.4!K$256)*IF(O.4!$C$38="Depreciation",(1+'S&amp;S'!$E$61),1)-SUM(O.4!K$246,O.4!K$257)*(1+'S&amp;S'!$E$63)+K$247*(1+'S&amp;S'!$E$65)</f>
        <v>0</v>
      </c>
      <c r="L302" s="66">
        <f>-SUM(O.4!L$244,O.4!L$255)*(1+'S&amp;S'!$E$61)+SUM(O.4!L$245,O.4!L$256)*IF(O.4!$C$38="Depreciation",(1+'S&amp;S'!$E$61),1)-SUM(O.4!L$246,O.4!L$257)*(1+'S&amp;S'!$E$63)+L$247*(1+'S&amp;S'!$E$65)</f>
        <v>0</v>
      </c>
      <c r="M302" s="66">
        <f>-SUM(O.4!M$244,O.4!M$255)*(1+'S&amp;S'!$E$61)+SUM(O.4!M$245,O.4!M$256)*IF(O.4!$C$38="Depreciation",(1+'S&amp;S'!$E$61),1)-SUM(O.4!M$246,O.4!M$257)*(1+'S&amp;S'!$E$63)+M$247*(1+'S&amp;S'!$E$65)</f>
        <v>0</v>
      </c>
      <c r="N302" s="66">
        <f>-SUM(O.4!N$244,O.4!N$255)*(1+'S&amp;S'!$E$61)+SUM(O.4!N$245,O.4!N$256)*IF(O.4!$C$38="Depreciation",(1+'S&amp;S'!$E$61),1)-SUM(O.4!N$246,O.4!N$257)*(1+'S&amp;S'!$E$63)+N$247*(1+'S&amp;S'!$E$65)</f>
        <v>0</v>
      </c>
      <c r="O302" s="66">
        <f>-SUM(O.4!O$244,O.4!O$255)*(1+'S&amp;S'!$E$61)+SUM(O.4!O$245,O.4!O$256)*IF(O.4!$C$38="Depreciation",(1+'S&amp;S'!$E$61),1)-SUM(O.4!O$246,O.4!O$257)*(1+'S&amp;S'!$E$63)+O$247*(1+'S&amp;S'!$E$65)</f>
        <v>0</v>
      </c>
      <c r="P302" s="66">
        <f>-SUM(O.4!P$244,O.4!P$255)*(1+'S&amp;S'!$E$61)+SUM(O.4!P$245,O.4!P$256)*IF(O.4!$C$38="Depreciation",(1+'S&amp;S'!$E$61),1)-SUM(O.4!P$246,O.4!P$257)*(1+'S&amp;S'!$E$63)+P$247*(1+'S&amp;S'!$E$65)</f>
        <v>0</v>
      </c>
      <c r="Q302" s="66">
        <f>-SUM(O.4!Q$244,O.4!Q$255)*(1+'S&amp;S'!$E$61)+SUM(O.4!Q$245,O.4!Q$256)*IF(O.4!$C$38="Depreciation",(1+'S&amp;S'!$E$61),1)-SUM(O.4!Q$246,O.4!Q$257)*(1+'S&amp;S'!$E$63)+Q$247*(1+'S&amp;S'!$E$65)</f>
        <v>0</v>
      </c>
      <c r="R302" s="66">
        <f>-SUM(O.4!R$244,O.4!R$255)*(1+'S&amp;S'!$E$61)+SUM(O.4!R$245,O.4!R$256)*IF(O.4!$C$38="Depreciation",(1+'S&amp;S'!$E$61),1)-SUM(O.4!R$246,O.4!R$257)*(1+'S&amp;S'!$E$63)+R$247*(1+'S&amp;S'!$E$65)</f>
        <v>0</v>
      </c>
      <c r="S302" s="66">
        <f>-SUM(O.4!S$244,O.4!S$255)*(1+'S&amp;S'!$E$61)+SUM(O.4!S$245,O.4!S$256)*IF(O.4!$C$38="Depreciation",(1+'S&amp;S'!$E$61),1)-SUM(O.4!S$246,O.4!S$257)*(1+'S&amp;S'!$E$63)+S$247*(1+'S&amp;S'!$E$65)</f>
        <v>0</v>
      </c>
      <c r="T302" s="66">
        <f>-SUM(O.4!T$244,O.4!T$255)*(1+'S&amp;S'!$E$61)+SUM(O.4!T$245,O.4!T$256)*IF(O.4!$C$38="Depreciation",(1+'S&amp;S'!$E$61),1)-SUM(O.4!T$246,O.4!T$257)*(1+'S&amp;S'!$E$63)+T$247*(1+'S&amp;S'!$E$65)</f>
        <v>0</v>
      </c>
      <c r="U302" s="66">
        <f>-SUM(O.4!U$244,O.4!U$255)*(1+'S&amp;S'!$E$61)+SUM(O.4!U$245,O.4!U$256)*IF(O.4!$C$38="Depreciation",(1+'S&amp;S'!$E$61),1)-SUM(O.4!U$246,O.4!U$257)*(1+'S&amp;S'!$E$63)+U$247*(1+'S&amp;S'!$E$65)</f>
        <v>0</v>
      </c>
      <c r="V302" s="66">
        <f>-SUM(O.4!V$244,O.4!V$255)*(1+'S&amp;S'!$E$61)+SUM(O.4!V$245,O.4!V$256)*IF(O.4!$C$38="Depreciation",(1+'S&amp;S'!$E$61),1)-SUM(O.4!V$246,O.4!V$257)*(1+'S&amp;S'!$E$63)+V$247*(1+'S&amp;S'!$E$65)</f>
        <v>0</v>
      </c>
      <c r="W302" s="66">
        <f>-SUM(O.4!W$244,O.4!W$255)*(1+'S&amp;S'!$E$61)+SUM(O.4!W$245,O.4!W$256)*IF(O.4!$C$38="Depreciation",(1+'S&amp;S'!$E$61),1)-SUM(O.4!W$246,O.4!W$257)*(1+'S&amp;S'!$E$63)+W$247*(1+'S&amp;S'!$E$65)</f>
        <v>0</v>
      </c>
      <c r="X302" s="66">
        <f>-SUM(O.4!X$244,O.4!X$255)*(1+'S&amp;S'!$E$61)+SUM(O.4!X$245,O.4!X$256)*IF(O.4!$C$38="Depreciation",(1+'S&amp;S'!$E$61),1)-SUM(O.4!X$246,O.4!X$257)*(1+'S&amp;S'!$E$63)+X$247*(1+'S&amp;S'!$E$65)</f>
        <v>0</v>
      </c>
      <c r="Y302" s="66">
        <f>-SUM(O.4!Y$244,O.4!Y$255)*(1+'S&amp;S'!$E$61)+SUM(O.4!Y$245,O.4!Y$256)*IF(O.4!$C$38="Depreciation",(1+'S&amp;S'!$E$61),1)-SUM(O.4!Y$246,O.4!Y$257)*(1+'S&amp;S'!$E$63)+Y$247*(1+'S&amp;S'!$E$65)</f>
        <v>0</v>
      </c>
      <c r="Z302" s="66">
        <f>-SUM(O.4!Z$244,O.4!Z$255)*(1+'S&amp;S'!$E$61)+SUM(O.4!Z$245,O.4!Z$256)*IF(O.4!$C$38="Depreciation",(1+'S&amp;S'!$E$61),1)-SUM(O.4!Z$246,O.4!Z$257)*(1+'S&amp;S'!$E$63)+Z$247*(1+'S&amp;S'!$E$65)</f>
        <v>0</v>
      </c>
      <c r="AA302" s="66">
        <f>-SUM(O.4!AA$244,O.4!AA$255)*(1+'S&amp;S'!$E$61)+SUM(O.4!AA$245,O.4!AA$256)*IF(O.4!$C$38="Depreciation",(1+'S&amp;S'!$E$61),1)-SUM(O.4!AA$246,O.4!AA$257)*(1+'S&amp;S'!$E$63)+AA$247*(1+'S&amp;S'!$E$65)</f>
        <v>0</v>
      </c>
      <c r="AB302" s="66">
        <f>-SUM(O.4!AB$244,O.4!AB$255)*(1+'S&amp;S'!$E$61)+SUM(O.4!AB$245,O.4!AB$256)*IF(O.4!$C$38="Depreciation",(1+'S&amp;S'!$E$61),1)-SUM(O.4!AB$246,O.4!AB$257)*(1+'S&amp;S'!$E$63)+AB$247*(1+'S&amp;S'!$E$65)</f>
        <v>0</v>
      </c>
      <c r="AC302" s="66">
        <f>-SUM(O.4!AC$244,O.4!AC$255)*(1+'S&amp;S'!$E$61)+SUM(O.4!AC$245,O.4!AC$256)*IF(O.4!$C$38="Depreciation",(1+'S&amp;S'!$E$61),1)-SUM(O.4!AC$246,O.4!AC$257)*(1+'S&amp;S'!$E$63)+AC$247*(1+'S&amp;S'!$E$65)</f>
        <v>0</v>
      </c>
      <c r="AD302" s="66">
        <f>-SUM(O.4!AD$244,O.4!AD$255)*(1+'S&amp;S'!$E$61)+SUM(O.4!AD$245,O.4!AD$256)*IF(O.4!$C$38="Depreciation",(1+'S&amp;S'!$E$61),1)-SUM(O.4!AD$246,O.4!AD$257)*(1+'S&amp;S'!$E$63)+AD$247*(1+'S&amp;S'!$E$65)</f>
        <v>0</v>
      </c>
      <c r="AE302" s="66">
        <f>-SUM(O.4!AE$244,O.4!AE$255)*(1+'S&amp;S'!$E$61)+SUM(O.4!AE$245,O.4!AE$256)*IF(O.4!$C$38="Depreciation",(1+'S&amp;S'!$E$61),1)-SUM(O.4!AE$246,O.4!AE$257)*(1+'S&amp;S'!$E$63)+AE$247*(1+'S&amp;S'!$E$65)</f>
        <v>0</v>
      </c>
      <c r="AF302" s="66">
        <f>-SUM(O.4!AF$244,O.4!AF$255)*(1+'S&amp;S'!$E$61)+SUM(O.4!AF$245,O.4!AF$256)*IF(O.4!$C$38="Depreciation",(1+'S&amp;S'!$E$61),1)-SUM(O.4!AF$246,O.4!AF$257)*(1+'S&amp;S'!$E$63)+AF$247*(1+'S&amp;S'!$E$65)</f>
        <v>0</v>
      </c>
      <c r="AG302" s="66">
        <f>-SUM(O.4!AG$244,O.4!AG$255)*(1+'S&amp;S'!$E$61)+SUM(O.4!AG$245,O.4!AG$256)*IF(O.4!$C$38="Depreciation",(1+'S&amp;S'!$E$61),1)-SUM(O.4!AG$246,O.4!AG$257)*(1+'S&amp;S'!$E$63)+AG$247*(1+'S&amp;S'!$E$65)</f>
        <v>0</v>
      </c>
      <c r="AH302" s="66">
        <f>-SUM(O.4!AH$244,O.4!AH$255)*(1+'S&amp;S'!$E$61)+SUM(O.4!AH$245,O.4!AH$256)*IF(O.4!$C$38="Depreciation",(1+'S&amp;S'!$E$61),1)-SUM(O.4!AH$246,O.4!AH$257)*(1+'S&amp;S'!$E$63)+AH$247*(1+'S&amp;S'!$E$65)</f>
        <v>0</v>
      </c>
      <c r="AI302" s="66">
        <f>-SUM(O.4!AI$244,O.4!AI$255)*(1+'S&amp;S'!$E$61)+SUM(O.4!AI$245,O.4!AI$256)*IF(O.4!$C$38="Depreciation",(1+'S&amp;S'!$E$61),1)-SUM(O.4!AI$246,O.4!AI$257)*(1+'S&amp;S'!$E$63)+AI$247*(1+'S&amp;S'!$E$65)</f>
        <v>0</v>
      </c>
      <c r="AJ302" s="66">
        <f>-SUM(O.4!AJ$244,O.4!AJ$255)*(1+'S&amp;S'!$E$61)+SUM(O.4!AJ$245,O.4!AJ$256)*IF(O.4!$C$38="Depreciation",(1+'S&amp;S'!$E$61),1)-SUM(O.4!AJ$246,O.4!AJ$257)*(1+'S&amp;S'!$E$63)+AJ$247*(1+'S&amp;S'!$E$65)</f>
        <v>0</v>
      </c>
      <c r="AK302" s="66">
        <f>-SUM(O.4!AK$244,O.4!AK$255)*(1+'S&amp;S'!$E$61)+SUM(O.4!AK$245,O.4!AK$256)*IF(O.4!$C$38="Depreciation",(1+'S&amp;S'!$E$61),1)-SUM(O.4!AK$246,O.4!AK$257)*(1+'S&amp;S'!$E$63)+AK$247*(1+'S&amp;S'!$E$65)</f>
        <v>0</v>
      </c>
      <c r="AL302" s="66">
        <f>-SUM(O.4!AL$244,O.4!AL$255)*(1+'S&amp;S'!$E$61)+SUM(O.4!AL$245,O.4!AL$256)*IF(O.4!$C$38="Depreciation",(1+'S&amp;S'!$E$61),1)-SUM(O.4!AL$246,O.4!AL$257)*(1+'S&amp;S'!$E$63)+AL$247*(1+'S&amp;S'!$E$65)</f>
        <v>0</v>
      </c>
      <c r="AM302" s="66">
        <f>-SUM(O.4!AM$244,O.4!AM$255)*(1+'S&amp;S'!$E$61)+SUM(O.4!AM$245,O.4!AM$256)*IF(O.4!$C$38="Depreciation",(1+'S&amp;S'!$E$61),1)-SUM(O.4!AM$246,O.4!AM$257)*(1+'S&amp;S'!$E$63)+AM$247*(1+'S&amp;S'!$E$65)</f>
        <v>0</v>
      </c>
      <c r="AN302" s="66">
        <f>-SUM(O.4!AN$244,O.4!AN$255)*(1+'S&amp;S'!$E$61)+SUM(O.4!AN$245,O.4!AN$256)*IF(O.4!$C$38="Depreciation",(1+'S&amp;S'!$E$61),1)-SUM(O.4!AN$246,O.4!AN$257)*(1+'S&amp;S'!$E$63)+AN$247*(1+'S&amp;S'!$E$65)</f>
        <v>0</v>
      </c>
      <c r="AO302" s="66">
        <f>-SUM(O.4!AO$244,O.4!AO$255)*(1+'S&amp;S'!$E$61)+SUM(O.4!AO$245,O.4!AO$256)*IF(O.4!$C$38="Depreciation",(1+'S&amp;S'!$E$61),1)-SUM(O.4!AO$246,O.4!AO$257)*(1+'S&amp;S'!$E$63)+AO$247*(1+'S&amp;S'!$E$65)</f>
        <v>0</v>
      </c>
      <c r="AP302" s="66">
        <f>-SUM(O.4!AP$244,O.4!AP$255)*(1+'S&amp;S'!$E$61)+SUM(O.4!AP$245,O.4!AP$256)*IF(O.4!$C$38="Depreciation",(1+'S&amp;S'!$E$61),1)-SUM(O.4!AP$246,O.4!AP$257)*(1+'S&amp;S'!$E$63)+AP$247*(1+'S&amp;S'!$E$65)</f>
        <v>0</v>
      </c>
      <c r="AQ302" s="66">
        <f>-SUM(O.4!AQ$244,O.4!AQ$255)*(1+'S&amp;S'!$E$61)+SUM(O.4!AQ$245,O.4!AQ$256)*IF(O.4!$C$38="Depreciation",(1+'S&amp;S'!$E$61),1)-SUM(O.4!AQ$246,O.4!AQ$257)*(1+'S&amp;S'!$E$63)+AQ$247*(1+'S&amp;S'!$E$65)</f>
        <v>0</v>
      </c>
      <c r="AR302" s="66">
        <f>-SUM(O.4!AR$244,O.4!AR$255)*(1+'S&amp;S'!$E$61)+SUM(O.4!AR$245,O.4!AR$256)*IF(O.4!$C$38="Depreciation",(1+'S&amp;S'!$E$61),1)-SUM(O.4!AR$246,O.4!AR$257)*(1+'S&amp;S'!$E$63)+AR$247*(1+'S&amp;S'!$E$65)</f>
        <v>0</v>
      </c>
      <c r="AS302" s="66">
        <f>-SUM(O.4!AS$244,O.4!AS$255)*(1+'S&amp;S'!$E$61)+SUM(O.4!AS$245,O.4!AS$256)*IF(O.4!$C$38="Depreciation",(1+'S&amp;S'!$E$61),1)-SUM(O.4!AS$246,O.4!AS$257)*(1+'S&amp;S'!$E$63)+AS$247*(1+'S&amp;S'!$E$65)</f>
        <v>0</v>
      </c>
      <c r="AT302" s="66">
        <f>-SUM(O.4!AT$244,O.4!AT$255)*(1+'S&amp;S'!$E$61)+SUM(O.4!AT$245,O.4!AT$256)*IF(O.4!$C$38="Depreciation",(1+'S&amp;S'!$E$61),1)-SUM(O.4!AT$246,O.4!AT$257)*(1+'S&amp;S'!$E$63)+AT$247*(1+'S&amp;S'!$E$65)</f>
        <v>0</v>
      </c>
      <c r="AU302" s="66">
        <f>-SUM(O.4!AU$244,O.4!AU$255)*(1+'S&amp;S'!$E$61)+SUM(O.4!AU$245,O.4!AU$256)*IF(O.4!$C$38="Depreciation",(1+'S&amp;S'!$E$61),1)-SUM(O.4!AU$246,O.4!AU$257)*(1+'S&amp;S'!$E$63)+AU$247*(1+'S&amp;S'!$E$65)</f>
        <v>0</v>
      </c>
      <c r="AV302" s="66">
        <f>-SUM(O.4!AV$244,O.4!AV$255)*(1+'S&amp;S'!$E$61)+SUM(O.4!AV$245,O.4!AV$256)*IF(O.4!$C$38="Depreciation",(1+'S&amp;S'!$E$61),1)-SUM(O.4!AV$246,O.4!AV$257)*(1+'S&amp;S'!$E$63)+AV$247*(1+'S&amp;S'!$E$65)</f>
        <v>0</v>
      </c>
      <c r="AW302" s="66">
        <f>-SUM(O.4!AW$244,O.4!AW$255)*(1+'S&amp;S'!$E$61)+SUM(O.4!AW$245,O.4!AW$256)*IF(O.4!$C$38="Depreciation",(1+'S&amp;S'!$E$61),1)-SUM(O.4!AW$246,O.4!AW$257)*(1+'S&amp;S'!$E$63)+AW$247*(1+'S&amp;S'!$E$65)</f>
        <v>0</v>
      </c>
      <c r="AX302" s="66">
        <f>-SUM(O.4!AX$244,O.4!AX$255)*(1+'S&amp;S'!$E$61)+SUM(O.4!AX$245,O.4!AX$256)*IF(O.4!$C$38="Depreciation",(1+'S&amp;S'!$E$61),1)-SUM(O.4!AX$246,O.4!AX$257)*(1+'S&amp;S'!$E$63)+AX$247*(1+'S&amp;S'!$E$65)</f>
        <v>0</v>
      </c>
      <c r="AY302" s="66">
        <f>-SUM(O.4!AY$244,O.4!AY$255)*(1+'S&amp;S'!$E$61)+SUM(O.4!AY$245,O.4!AY$256)*IF(O.4!$C$38="Depreciation",(1+'S&amp;S'!$E$61),1)-SUM(O.4!AY$246,O.4!AY$257)*(1+'S&amp;S'!$E$63)+AY$247*(1+'S&amp;S'!$E$65)</f>
        <v>0</v>
      </c>
      <c r="AZ302" s="66">
        <f>-SUM(O.4!AZ$244,O.4!AZ$255)*(1+'S&amp;S'!$E$61)+SUM(O.4!AZ$245,O.4!AZ$256)*IF(O.4!$C$38="Depreciation",(1+'S&amp;S'!$E$61),1)-SUM(O.4!AZ$246,O.4!AZ$257)*(1+'S&amp;S'!$E$63)+AZ$247*(1+'S&amp;S'!$E$65)</f>
        <v>0</v>
      </c>
      <c r="BA302" s="66">
        <f>-SUM(O.4!BA$244,O.4!BA$255)*(1+'S&amp;S'!$E$61)+SUM(O.4!BA$245,O.4!BA$256)*IF(O.4!$C$38="Depreciation",(1+'S&amp;S'!$E$61),1)-SUM(O.4!BA$246,O.4!BA$257)*(1+'S&amp;S'!$E$63)+BA$247*(1+'S&amp;S'!$E$65)</f>
        <v>0</v>
      </c>
      <c r="BB302" s="66">
        <f>-SUM(O.4!BB$244,O.4!BB$255)*(1+'S&amp;S'!$E$61)+SUM(O.4!BB$245,O.4!BB$256)*IF(O.4!$C$38="Depreciation",(1+'S&amp;S'!$E$61),1)-SUM(O.4!BB$246,O.4!BB$257)*(1+'S&amp;S'!$E$63)+BB$247*(1+'S&amp;S'!$E$65)</f>
        <v>0</v>
      </c>
      <c r="BC302" s="66">
        <f>-SUM(O.4!BC$244,O.4!BC$255)*(1+'S&amp;S'!$E$61)+SUM(O.4!BC$245,O.4!BC$256)*IF(O.4!$C$38="Depreciation",(1+'S&amp;S'!$E$61),1)-SUM(O.4!BC$246,O.4!BC$257)*(1+'S&amp;S'!$E$63)+BC$247*(1+'S&amp;S'!$E$65)</f>
        <v>0</v>
      </c>
      <c r="BD302" s="66">
        <f>-SUM(O.4!BD$244,O.4!BD$255)*(1+'S&amp;S'!$E$61)+SUM(O.4!BD$245,O.4!BD$256)*IF(O.4!$C$38="Depreciation",(1+'S&amp;S'!$E$61),1)-SUM(O.4!BD$246,O.4!BD$257)*(1+'S&amp;S'!$E$63)+BD$247*(1+'S&amp;S'!$E$65)</f>
        <v>0</v>
      </c>
      <c r="BE302" s="66">
        <f>-SUM(O.4!BE$244,O.4!BE$255)*(1+'S&amp;S'!$E$61)+SUM(O.4!BE$245,O.4!BE$256)*IF(O.4!$C$38="Depreciation",(1+'S&amp;S'!$E$61),1)-SUM(O.4!BE$246,O.4!BE$257)*(1+'S&amp;S'!$E$63)+BE$247*(1+'S&amp;S'!$E$65)</f>
        <v>0</v>
      </c>
      <c r="BF302" s="66">
        <f>-SUM(O.4!BF$244,O.4!BF$255)*(1+'S&amp;S'!$E$61)+SUM(O.4!BF$245,O.4!BF$256)*IF(O.4!$C$38="Depreciation",(1+'S&amp;S'!$E$61),1)-SUM(O.4!BF$246,O.4!BF$257)*(1+'S&amp;S'!$E$63)+BF$247*(1+'S&amp;S'!$E$65)</f>
        <v>0</v>
      </c>
      <c r="BG302" s="66">
        <f>-SUM(O.4!BG$244,O.4!BG$255)*(1+'S&amp;S'!$E$61)+SUM(O.4!BG$245,O.4!BG$256)*IF(O.4!$C$38="Depreciation",(1+'S&amp;S'!$E$61),1)-SUM(O.4!BG$246,O.4!BG$257)*(1+'S&amp;S'!$E$63)+BG$247*(1+'S&amp;S'!$E$65)</f>
        <v>0</v>
      </c>
      <c r="BH302" s="66">
        <f>-SUM(O.4!BH$244,O.4!BH$255)*(1+'S&amp;S'!$E$61)+SUM(O.4!BH$245,O.4!BH$256)*IF(O.4!$C$38="Depreciation",(1+'S&amp;S'!$E$61),1)-SUM(O.4!BH$246,O.4!BH$257)*(1+'S&amp;S'!$E$63)+BH$247*(1+'S&amp;S'!$E$65)</f>
        <v>0</v>
      </c>
      <c r="BI302" s="66">
        <f>-SUM(O.4!BI$244,O.4!BI$255)*(1+'S&amp;S'!$E$61)+SUM(O.4!BI$245,O.4!BI$256)*IF(O.4!$C$38="Depreciation",(1+'S&amp;S'!$E$61),1)-SUM(O.4!BI$246,O.4!BI$257)*(1+'S&amp;S'!$E$63)+BI$247*(1+'S&amp;S'!$E$65)</f>
        <v>0</v>
      </c>
      <c r="BJ302" s="66">
        <f>-SUM(O.4!BJ$244,O.4!BJ$255)*(1+'S&amp;S'!$E$61)+SUM(O.4!BJ$245,O.4!BJ$256)*IF(O.4!$C$38="Depreciation",(1+'S&amp;S'!$E$61),1)-SUM(O.4!BJ$246,O.4!BJ$257)*(1+'S&amp;S'!$E$63)+BJ$247*(1+'S&amp;S'!$E$65)</f>
        <v>0</v>
      </c>
      <c r="BK302" s="66">
        <f>-SUM(O.4!BK$244,O.4!BK$255)*(1+'S&amp;S'!$E$61)+SUM(O.4!BK$245,O.4!BK$256)*IF(O.4!$C$38="Depreciation",(1+'S&amp;S'!$E$61),1)-SUM(O.4!BK$246,O.4!BK$257)*(1+'S&amp;S'!$E$63)+BK$247*(1+'S&amp;S'!$E$65)</f>
        <v>0</v>
      </c>
      <c r="BL302" s="66">
        <f>-SUM(O.4!BL$244,O.4!BL$255)*(1+'S&amp;S'!$E$61)+SUM(O.4!BL$245,O.4!BL$256)*IF(O.4!$C$38="Depreciation",(1+'S&amp;S'!$E$61),1)-SUM(O.4!BL$246,O.4!BL$257)*(1+'S&amp;S'!$E$63)+BL$247*(1+'S&amp;S'!$E$65)</f>
        <v>0</v>
      </c>
      <c r="BM302" s="66">
        <f>-SUM(O.4!BM$244,O.4!BM$255)*(1+'S&amp;S'!$E$61)+SUM(O.4!BM$245,O.4!BM$256)*IF(O.4!$C$38="Depreciation",(1+'S&amp;S'!$E$61),1)-SUM(O.4!BM$246,O.4!BM$257)*(1+'S&amp;S'!$E$63)+BM$247*(1+'S&amp;S'!$E$65)</f>
        <v>0</v>
      </c>
      <c r="BN302" s="66">
        <f>-SUM(O.4!BN$244,O.4!BN$255)*(1+'S&amp;S'!$E$61)+SUM(O.4!BN$245,O.4!BN$256)*IF(O.4!$C$38="Depreciation",(1+'S&amp;S'!$E$61),1)-SUM(O.4!BN$246,O.4!BN$257)*(1+'S&amp;S'!$E$63)+BN$247*(1+'S&amp;S'!$E$65)</f>
        <v>0</v>
      </c>
      <c r="BO302" s="66">
        <f>-SUM(O.4!BO$244,O.4!BO$255)*(1+'S&amp;S'!$E$61)+SUM(O.4!BO$245,O.4!BO$256)*IF(O.4!$C$38="Depreciation",(1+'S&amp;S'!$E$61),1)-SUM(O.4!BO$246,O.4!BO$257)*(1+'S&amp;S'!$E$63)+BO$247*(1+'S&amp;S'!$E$65)</f>
        <v>0</v>
      </c>
      <c r="BP302" s="66">
        <f>-SUM(O.4!BP$244,O.4!BP$255)*(1+'S&amp;S'!$E$61)+SUM(O.4!BP$245,O.4!BP$256)*IF(O.4!$C$38="Depreciation",(1+'S&amp;S'!$E$61),1)-SUM(O.4!BP$246,O.4!BP$257)*(1+'S&amp;S'!$E$63)+BP$247*(1+'S&amp;S'!$E$65)</f>
        <v>0</v>
      </c>
      <c r="BQ302" s="66">
        <f>-SUM(O.4!BQ$244,O.4!BQ$255)*(1+'S&amp;S'!$E$61)+SUM(O.4!BQ$245,O.4!BQ$256)*IF(O.4!$C$38="Depreciation",(1+'S&amp;S'!$E$61),1)-SUM(O.4!BQ$246,O.4!BQ$257)*(1+'S&amp;S'!$E$63)+BQ$247*(1+'S&amp;S'!$E$65)</f>
        <v>0</v>
      </c>
      <c r="BR302" s="66">
        <f>-SUM(O.4!BR$244,O.4!BR$255)*(1+'S&amp;S'!$E$61)+SUM(O.4!BR$245,O.4!BR$256)*IF(O.4!$C$38="Depreciation",(1+'S&amp;S'!$E$61),1)-SUM(O.4!BR$246,O.4!BR$257)*(1+'S&amp;S'!$E$63)+BR$247*(1+'S&amp;S'!$E$65)</f>
        <v>0</v>
      </c>
      <c r="BS302" s="66">
        <f>-SUM(O.4!BS$244,O.4!BS$255)*(1+'S&amp;S'!$E$61)+SUM(O.4!BS$245,O.4!BS$256)*IF(O.4!$C$38="Depreciation",(1+'S&amp;S'!$E$61),1)-SUM(O.4!BS$246,O.4!BS$257)*(1+'S&amp;S'!$E$63)+BS$247*(1+'S&amp;S'!$E$65)</f>
        <v>0</v>
      </c>
      <c r="BT302" s="66">
        <f>-SUM(O.4!BT$244,O.4!BT$255)*(1+'S&amp;S'!$E$61)+SUM(O.4!BT$245,O.4!BT$256)*IF(O.4!$C$38="Depreciation",(1+'S&amp;S'!$E$61),1)-SUM(O.4!BT$246,O.4!BT$257)*(1+'S&amp;S'!$E$63)+BT$247*(1+'S&amp;S'!$E$65)</f>
        <v>0</v>
      </c>
      <c r="BU302" s="66">
        <f>-SUM(O.4!BU$244,O.4!BU$255)*(1+'S&amp;S'!$E$61)+SUM(O.4!BU$245,O.4!BU$256)*IF(O.4!$C$38="Depreciation",(1+'S&amp;S'!$E$61),1)-SUM(O.4!BU$246,O.4!BU$257)*(1+'S&amp;S'!$E$63)+BU$247*(1+'S&amp;S'!$E$65)</f>
        <v>0</v>
      </c>
      <c r="BV302" s="66">
        <f>-SUM(O.4!BV$244,O.4!BV$255)*(1+'S&amp;S'!$E$61)+SUM(O.4!BV$245,O.4!BV$256)*IF(O.4!$C$38="Depreciation",(1+'S&amp;S'!$E$61),1)-SUM(O.4!BV$246,O.4!BV$257)*(1+'S&amp;S'!$E$63)+BV$247*(1+'S&amp;S'!$E$65)</f>
        <v>0</v>
      </c>
      <c r="BW302" s="66">
        <f>-SUM(O.4!BW$244,O.4!BW$255)*(1+'S&amp;S'!$E$61)+SUM(O.4!BW$245,O.4!BW$256)*IF(O.4!$C$38="Depreciation",(1+'S&amp;S'!$E$61),1)-SUM(O.4!BW$246,O.4!BW$257)*(1+'S&amp;S'!$E$63)+BW$247*(1+'S&amp;S'!$E$65)</f>
        <v>0</v>
      </c>
      <c r="BX302" s="66">
        <f>-SUM(O.4!BX$244,O.4!BX$255)*(1+'S&amp;S'!$E$61)+SUM(O.4!BX$245,O.4!BX$256)*IF(O.4!$C$38="Depreciation",(1+'S&amp;S'!$E$61),1)-SUM(O.4!BX$246,O.4!BX$257)*(1+'S&amp;S'!$E$63)+BX$247*(1+'S&amp;S'!$E$65)</f>
        <v>0</v>
      </c>
      <c r="BY302" s="66">
        <f>-SUM(O.4!BY$244,O.4!BY$255)*(1+'S&amp;S'!$E$61)+SUM(O.4!BY$245,O.4!BY$256)*IF(O.4!$C$38="Depreciation",(1+'S&amp;S'!$E$61),1)-SUM(O.4!BY$246,O.4!BY$257)*(1+'S&amp;S'!$E$63)+BY$247*(1+'S&amp;S'!$E$65)</f>
        <v>0</v>
      </c>
      <c r="BZ302" s="66">
        <f>-SUM(O.4!BZ$244,O.4!BZ$255)*(1+'S&amp;S'!$E$61)+SUM(O.4!BZ$245,O.4!BZ$256)*IF(O.4!$C$38="Depreciation",(1+'S&amp;S'!$E$61),1)-SUM(O.4!BZ$246,O.4!BZ$257)*(1+'S&amp;S'!$E$63)+BZ$247*(1+'S&amp;S'!$E$65)</f>
        <v>0</v>
      </c>
      <c r="CA302" s="66">
        <f>-SUM(O.4!CA$244,O.4!CA$255)*(1+'S&amp;S'!$E$61)+SUM(O.4!CA$245,O.4!CA$256)*IF(O.4!$C$38="Depreciation",(1+'S&amp;S'!$E$61),1)-SUM(O.4!CA$246,O.4!CA$257)*(1+'S&amp;S'!$E$63)+CA$247*(1+'S&amp;S'!$E$65)</f>
        <v>0</v>
      </c>
      <c r="CB302" s="66">
        <f>-SUM(O.4!CB$244,O.4!CB$255)*(1+'S&amp;S'!$E$61)+SUM(O.4!CB$245,O.4!CB$256)*IF(O.4!$C$38="Depreciation",(1+'S&amp;S'!$E$61),1)-SUM(O.4!CB$246,O.4!CB$257)*(1+'S&amp;S'!$E$63)+CB$247*(1+'S&amp;S'!$E$65)</f>
        <v>0</v>
      </c>
      <c r="CC302" s="66">
        <f>-SUM(O.4!CC$244,O.4!CC$255)*(1+'S&amp;S'!$E$61)+SUM(O.4!CC$245,O.4!CC$256)*IF(O.4!$C$38="Depreciation",(1+'S&amp;S'!$E$61),1)-SUM(O.4!CC$246,O.4!CC$257)*(1+'S&amp;S'!$E$63)+CC$247*(1+'S&amp;S'!$E$65)</f>
        <v>0</v>
      </c>
      <c r="CD302" s="66">
        <f>-SUM(O.4!CD$244,O.4!CD$255)*(1+'S&amp;S'!$E$61)+SUM(O.4!CD$245,O.4!CD$256)*IF(O.4!$C$38="Depreciation",(1+'S&amp;S'!$E$61),1)-SUM(O.4!CD$246,O.4!CD$257)*(1+'S&amp;S'!$E$63)+CD$247*(1+'S&amp;S'!$E$65)</f>
        <v>0</v>
      </c>
      <c r="CE302" s="66">
        <f>-SUM(O.4!CE$244,O.4!CE$255)*(1+'S&amp;S'!$E$61)+SUM(O.4!CE$245,O.4!CE$256)*IF(O.4!$C$38="Depreciation",(1+'S&amp;S'!$E$61),1)-SUM(O.4!CE$246,O.4!CE$257)*(1+'S&amp;S'!$E$63)+CE$247*(1+'S&amp;S'!$E$65)</f>
        <v>0</v>
      </c>
      <c r="CF302" s="66">
        <f>-SUM(O.4!CF$244,O.4!CF$255)*(1+'S&amp;S'!$E$61)+SUM(O.4!CF$245,O.4!CF$256)*IF(O.4!$C$38="Depreciation",(1+'S&amp;S'!$E$61),1)-SUM(O.4!CF$246,O.4!CF$257)*(1+'S&amp;S'!$E$63)+CF$247*(1+'S&amp;S'!$E$65)</f>
        <v>0</v>
      </c>
      <c r="CG302" s="66">
        <f>-SUM(O.4!CG$244,O.4!CG$255)*(1+'S&amp;S'!$E$61)+SUM(O.4!CG$245,O.4!CG$256)*IF(O.4!$C$38="Depreciation",(1+'S&amp;S'!$E$61),1)-SUM(O.4!CG$246,O.4!CG$257)*(1+'S&amp;S'!$E$63)+CG$247*(1+'S&amp;S'!$E$65)</f>
        <v>0</v>
      </c>
      <c r="CH302" s="66">
        <f>-SUM(O.4!CH$244,O.4!CH$255)*(1+'S&amp;S'!$E$61)+SUM(O.4!CH$245,O.4!CH$256)*IF(O.4!$C$38="Depreciation",(1+'S&amp;S'!$E$61),1)-SUM(O.4!CH$246,O.4!CH$257)*(1+'S&amp;S'!$E$63)+CH$247*(1+'S&amp;S'!$E$65)</f>
        <v>0</v>
      </c>
      <c r="CI302" s="66">
        <f>-SUM(O.4!CI$244,O.4!CI$255)*(1+'S&amp;S'!$E$61)+SUM(O.4!CI$245,O.4!CI$256)*IF(O.4!$C$38="Depreciation",(1+'S&amp;S'!$E$61),1)-SUM(O.4!CI$246,O.4!CI$257)*(1+'S&amp;S'!$E$63)+CI$247*(1+'S&amp;S'!$E$65)</f>
        <v>0</v>
      </c>
      <c r="CJ302" s="66">
        <f>-SUM(O.4!CJ$244,O.4!CJ$255)*(1+'S&amp;S'!$E$61)+SUM(O.4!CJ$245,O.4!CJ$256)*IF(O.4!$C$38="Depreciation",(1+'S&amp;S'!$E$61),1)-SUM(O.4!CJ$246,O.4!CJ$257)*(1+'S&amp;S'!$E$63)+CJ$247*(1+'S&amp;S'!$E$65)</f>
        <v>0</v>
      </c>
      <c r="CK302" s="66">
        <f>-SUM(O.4!CK$244,O.4!CK$255)*(1+'S&amp;S'!$E$61)+SUM(O.4!CK$245,O.4!CK$256)*IF(O.4!$C$38="Depreciation",(1+'S&amp;S'!$E$61),1)-SUM(O.4!CK$246,O.4!CK$257)*(1+'S&amp;S'!$E$63)+CK$247*(1+'S&amp;S'!$E$65)</f>
        <v>0</v>
      </c>
      <c r="CL302" s="66">
        <f>-SUM(O.4!CL$244,O.4!CL$255)*(1+'S&amp;S'!$E$61)+SUM(O.4!CL$245,O.4!CL$256)*IF(O.4!$C$38="Depreciation",(1+'S&amp;S'!$E$61),1)-SUM(O.4!CL$246,O.4!CL$257)*(1+'S&amp;S'!$E$63)+CL$247*(1+'S&amp;S'!$E$65)</f>
        <v>0</v>
      </c>
      <c r="CM302" s="66">
        <f>-SUM(O.4!CM$244,O.4!CM$255)*(1+'S&amp;S'!$E$61)+SUM(O.4!CM$245,O.4!CM$256)*IF(O.4!$C$38="Depreciation",(1+'S&amp;S'!$E$61),1)-SUM(O.4!CM$246,O.4!CM$257)*(1+'S&amp;S'!$E$63)+CM$247*(1+'S&amp;S'!$E$65)</f>
        <v>0</v>
      </c>
      <c r="CN302" s="66">
        <f>-SUM(O.4!CN$244,O.4!CN$255)*(1+'S&amp;S'!$E$61)+SUM(O.4!CN$245,O.4!CN$256)*IF(O.4!$C$38="Depreciation",(1+'S&amp;S'!$E$61),1)-SUM(O.4!CN$246,O.4!CN$257)*(1+'S&amp;S'!$E$63)+CN$247*(1+'S&amp;S'!$E$65)</f>
        <v>0</v>
      </c>
      <c r="CO302" s="66">
        <f>-SUM(O.4!CO$244,O.4!CO$255)*(1+'S&amp;S'!$E$61)+SUM(O.4!CO$245,O.4!CO$256)*IF(O.4!$C$38="Depreciation",(1+'S&amp;S'!$E$61),1)-SUM(O.4!CO$246,O.4!CO$257)*(1+'S&amp;S'!$E$63)+CO$247*(1+'S&amp;S'!$E$65)</f>
        <v>0</v>
      </c>
      <c r="CP302" s="66">
        <f>-SUM(O.4!CP$244,O.4!CP$255)*(1+'S&amp;S'!$E$61)+SUM(O.4!CP$245,O.4!CP$256)*IF(O.4!$C$38="Depreciation",(1+'S&amp;S'!$E$61),1)-SUM(O.4!CP$246,O.4!CP$257)*(1+'S&amp;S'!$E$63)+CP$247*(1+'S&amp;S'!$E$65)</f>
        <v>0</v>
      </c>
      <c r="CQ302" s="66">
        <f>-SUM(O.4!CQ$244,O.4!CQ$255)*(1+'S&amp;S'!$E$61)+SUM(O.4!CQ$245,O.4!CQ$256)*IF(O.4!$C$38="Depreciation",(1+'S&amp;S'!$E$61),1)-SUM(O.4!CQ$246,O.4!CQ$257)*(1+'S&amp;S'!$E$63)+CQ$247*(1+'S&amp;S'!$E$65)</f>
        <v>0</v>
      </c>
      <c r="CR302" s="66">
        <f>-SUM(O.4!CR$244,O.4!CR$255)*(1+'S&amp;S'!$E$61)+SUM(O.4!CR$245,O.4!CR$256)*IF(O.4!$C$38="Depreciation",(1+'S&amp;S'!$E$61),1)-SUM(O.4!CR$246,O.4!CR$257)*(1+'S&amp;S'!$E$63)+CR$247*(1+'S&amp;S'!$E$65)</f>
        <v>0</v>
      </c>
      <c r="CS302" s="66">
        <f>-SUM(O.4!CS$244,O.4!CS$255)*(1+'S&amp;S'!$E$61)+SUM(O.4!CS$245,O.4!CS$256)*IF(O.4!$C$38="Depreciation",(1+'S&amp;S'!$E$61),1)-SUM(O.4!CS$246,O.4!CS$257)*(1+'S&amp;S'!$E$63)+CS$247*(1+'S&amp;S'!$E$65)</f>
        <v>0</v>
      </c>
    </row>
    <row r="303" spans="3:97" hidden="1" x14ac:dyDescent="0.35">
      <c r="C303" s="94" t="s">
        <v>161</v>
      </c>
      <c r="E303" s="505">
        <f>G303+NPV(G.Asm!$F$76,H303:INDEX(H303:CS303,RP))</f>
        <v>0</v>
      </c>
      <c r="F303" s="505">
        <f>SUMIF($G$4:$CS$4,"&lt;="&amp;RP,G303:CS303)</f>
        <v>0</v>
      </c>
      <c r="G303" s="66">
        <f>-SUM(O.4!G$244,O.4!G$255)*(1+'S&amp;S'!$G$61)+SUM(O.4!G$245,O.4!G$256)*IF(O.4!$C$38="Depreciation",(1+'S&amp;S'!$G$61),1)-SUM(O.4!G$246,O.4!G$257)*(1+'S&amp;S'!$G$63)+G$247*(1+'S&amp;S'!$G$65)</f>
        <v>0</v>
      </c>
      <c r="H303" s="66">
        <f>-SUM(O.4!H$244,O.4!H$255)*(1+'S&amp;S'!$G$61)+SUM(O.4!H$245,O.4!H$256)*IF(O.4!$C$38="Depreciation",(1+'S&amp;S'!$G$61),1)-SUM(O.4!H$246,O.4!H$257)*(1+'S&amp;S'!$G$63)+H$247*(1+'S&amp;S'!$G$65)</f>
        <v>0</v>
      </c>
      <c r="I303" s="66">
        <f>-SUM(O.4!I$244,O.4!I$255)*(1+'S&amp;S'!$G$61)+SUM(O.4!I$245,O.4!I$256)*IF(O.4!$C$38="Depreciation",(1+'S&amp;S'!$G$61),1)-SUM(O.4!I$246,O.4!I$257)*(1+'S&amp;S'!$G$63)+I$247*(1+'S&amp;S'!$G$65)</f>
        <v>0</v>
      </c>
      <c r="J303" s="66">
        <f>-SUM(O.4!J$244,O.4!J$255)*(1+'S&amp;S'!$G$61)+SUM(O.4!J$245,O.4!J$256)*IF(O.4!$C$38="Depreciation",(1+'S&amp;S'!$G$61),1)-SUM(O.4!J$246,O.4!J$257)*(1+'S&amp;S'!$G$63)+J$247*(1+'S&amp;S'!$G$65)</f>
        <v>0</v>
      </c>
      <c r="K303" s="66">
        <f>-SUM(O.4!K$244,O.4!K$255)*(1+'S&amp;S'!$G$61)+SUM(O.4!K$245,O.4!K$256)*IF(O.4!$C$38="Depreciation",(1+'S&amp;S'!$G$61),1)-SUM(O.4!K$246,O.4!K$257)*(1+'S&amp;S'!$G$63)+K$247*(1+'S&amp;S'!$G$65)</f>
        <v>0</v>
      </c>
      <c r="L303" s="66">
        <f>-SUM(O.4!L$244,O.4!L$255)*(1+'S&amp;S'!$G$61)+SUM(O.4!L$245,O.4!L$256)*IF(O.4!$C$38="Depreciation",(1+'S&amp;S'!$G$61),1)-SUM(O.4!L$246,O.4!L$257)*(1+'S&amp;S'!$G$63)+L$247*(1+'S&amp;S'!$G$65)</f>
        <v>0</v>
      </c>
      <c r="M303" s="66">
        <f>-SUM(O.4!M$244,O.4!M$255)*(1+'S&amp;S'!$G$61)+SUM(O.4!M$245,O.4!M$256)*IF(O.4!$C$38="Depreciation",(1+'S&amp;S'!$G$61),1)-SUM(O.4!M$246,O.4!M$257)*(1+'S&amp;S'!$G$63)+M$247*(1+'S&amp;S'!$G$65)</f>
        <v>0</v>
      </c>
      <c r="N303" s="66">
        <f>-SUM(O.4!N$244,O.4!N$255)*(1+'S&amp;S'!$G$61)+SUM(O.4!N$245,O.4!N$256)*IF(O.4!$C$38="Depreciation",(1+'S&amp;S'!$G$61),1)-SUM(O.4!N$246,O.4!N$257)*(1+'S&amp;S'!$G$63)+N$247*(1+'S&amp;S'!$G$65)</f>
        <v>0</v>
      </c>
      <c r="O303" s="66">
        <f>-SUM(O.4!O$244,O.4!O$255)*(1+'S&amp;S'!$G$61)+SUM(O.4!O$245,O.4!O$256)*IF(O.4!$C$38="Depreciation",(1+'S&amp;S'!$G$61),1)-SUM(O.4!O$246,O.4!O$257)*(1+'S&amp;S'!$G$63)+O$247*(1+'S&amp;S'!$G$65)</f>
        <v>0</v>
      </c>
      <c r="P303" s="66">
        <f>-SUM(O.4!P$244,O.4!P$255)*(1+'S&amp;S'!$G$61)+SUM(O.4!P$245,O.4!P$256)*IF(O.4!$C$38="Depreciation",(1+'S&amp;S'!$G$61),1)-SUM(O.4!P$246,O.4!P$257)*(1+'S&amp;S'!$G$63)+P$247*(1+'S&amp;S'!$G$65)</f>
        <v>0</v>
      </c>
      <c r="Q303" s="66">
        <f>-SUM(O.4!Q$244,O.4!Q$255)*(1+'S&amp;S'!$G$61)+SUM(O.4!Q$245,O.4!Q$256)*IF(O.4!$C$38="Depreciation",(1+'S&amp;S'!$G$61),1)-SUM(O.4!Q$246,O.4!Q$257)*(1+'S&amp;S'!$G$63)+Q$247*(1+'S&amp;S'!$G$65)</f>
        <v>0</v>
      </c>
      <c r="R303" s="66">
        <f>-SUM(O.4!R$244,O.4!R$255)*(1+'S&amp;S'!$G$61)+SUM(O.4!R$245,O.4!R$256)*IF(O.4!$C$38="Depreciation",(1+'S&amp;S'!$G$61),1)-SUM(O.4!R$246,O.4!R$257)*(1+'S&amp;S'!$G$63)+R$247*(1+'S&amp;S'!$G$65)</f>
        <v>0</v>
      </c>
      <c r="S303" s="66">
        <f>-SUM(O.4!S$244,O.4!S$255)*(1+'S&amp;S'!$G$61)+SUM(O.4!S$245,O.4!S$256)*IF(O.4!$C$38="Depreciation",(1+'S&amp;S'!$G$61),1)-SUM(O.4!S$246,O.4!S$257)*(1+'S&amp;S'!$G$63)+S$247*(1+'S&amp;S'!$G$65)</f>
        <v>0</v>
      </c>
      <c r="T303" s="66">
        <f>-SUM(O.4!T$244,O.4!T$255)*(1+'S&amp;S'!$G$61)+SUM(O.4!T$245,O.4!T$256)*IF(O.4!$C$38="Depreciation",(1+'S&amp;S'!$G$61),1)-SUM(O.4!T$246,O.4!T$257)*(1+'S&amp;S'!$G$63)+T$247*(1+'S&amp;S'!$G$65)</f>
        <v>0</v>
      </c>
      <c r="U303" s="66">
        <f>-SUM(O.4!U$244,O.4!U$255)*(1+'S&amp;S'!$G$61)+SUM(O.4!U$245,O.4!U$256)*IF(O.4!$C$38="Depreciation",(1+'S&amp;S'!$G$61),1)-SUM(O.4!U$246,O.4!U$257)*(1+'S&amp;S'!$G$63)+U$247*(1+'S&amp;S'!$G$65)</f>
        <v>0</v>
      </c>
      <c r="V303" s="66">
        <f>-SUM(O.4!V$244,O.4!V$255)*(1+'S&amp;S'!$G$61)+SUM(O.4!V$245,O.4!V$256)*IF(O.4!$C$38="Depreciation",(1+'S&amp;S'!$G$61),1)-SUM(O.4!V$246,O.4!V$257)*(1+'S&amp;S'!$G$63)+V$247*(1+'S&amp;S'!$G$65)</f>
        <v>0</v>
      </c>
      <c r="W303" s="66">
        <f>-SUM(O.4!W$244,O.4!W$255)*(1+'S&amp;S'!$G$61)+SUM(O.4!W$245,O.4!W$256)*IF(O.4!$C$38="Depreciation",(1+'S&amp;S'!$G$61),1)-SUM(O.4!W$246,O.4!W$257)*(1+'S&amp;S'!$G$63)+W$247*(1+'S&amp;S'!$G$65)</f>
        <v>0</v>
      </c>
      <c r="X303" s="66">
        <f>-SUM(O.4!X$244,O.4!X$255)*(1+'S&amp;S'!$G$61)+SUM(O.4!X$245,O.4!X$256)*IF(O.4!$C$38="Depreciation",(1+'S&amp;S'!$G$61),1)-SUM(O.4!X$246,O.4!X$257)*(1+'S&amp;S'!$G$63)+X$247*(1+'S&amp;S'!$G$65)</f>
        <v>0</v>
      </c>
      <c r="Y303" s="66">
        <f>-SUM(O.4!Y$244,O.4!Y$255)*(1+'S&amp;S'!$G$61)+SUM(O.4!Y$245,O.4!Y$256)*IF(O.4!$C$38="Depreciation",(1+'S&amp;S'!$G$61),1)-SUM(O.4!Y$246,O.4!Y$257)*(1+'S&amp;S'!$G$63)+Y$247*(1+'S&amp;S'!$G$65)</f>
        <v>0</v>
      </c>
      <c r="Z303" s="66">
        <f>-SUM(O.4!Z$244,O.4!Z$255)*(1+'S&amp;S'!$G$61)+SUM(O.4!Z$245,O.4!Z$256)*IF(O.4!$C$38="Depreciation",(1+'S&amp;S'!$G$61),1)-SUM(O.4!Z$246,O.4!Z$257)*(1+'S&amp;S'!$G$63)+Z$247*(1+'S&amp;S'!$G$65)</f>
        <v>0</v>
      </c>
      <c r="AA303" s="66">
        <f>-SUM(O.4!AA$244,O.4!AA$255)*(1+'S&amp;S'!$G$61)+SUM(O.4!AA$245,O.4!AA$256)*IF(O.4!$C$38="Depreciation",(1+'S&amp;S'!$G$61),1)-SUM(O.4!AA$246,O.4!AA$257)*(1+'S&amp;S'!$G$63)+AA$247*(1+'S&amp;S'!$G$65)</f>
        <v>0</v>
      </c>
      <c r="AB303" s="66">
        <f>-SUM(O.4!AB$244,O.4!AB$255)*(1+'S&amp;S'!$G$61)+SUM(O.4!AB$245,O.4!AB$256)*IF(O.4!$C$38="Depreciation",(1+'S&amp;S'!$G$61),1)-SUM(O.4!AB$246,O.4!AB$257)*(1+'S&amp;S'!$G$63)+AB$247*(1+'S&amp;S'!$G$65)</f>
        <v>0</v>
      </c>
      <c r="AC303" s="66">
        <f>-SUM(O.4!AC$244,O.4!AC$255)*(1+'S&amp;S'!$G$61)+SUM(O.4!AC$245,O.4!AC$256)*IF(O.4!$C$38="Depreciation",(1+'S&amp;S'!$G$61),1)-SUM(O.4!AC$246,O.4!AC$257)*(1+'S&amp;S'!$G$63)+AC$247*(1+'S&amp;S'!$G$65)</f>
        <v>0</v>
      </c>
      <c r="AD303" s="66">
        <f>-SUM(O.4!AD$244,O.4!AD$255)*(1+'S&amp;S'!$G$61)+SUM(O.4!AD$245,O.4!AD$256)*IF(O.4!$C$38="Depreciation",(1+'S&amp;S'!$G$61),1)-SUM(O.4!AD$246,O.4!AD$257)*(1+'S&amp;S'!$G$63)+AD$247*(1+'S&amp;S'!$G$65)</f>
        <v>0</v>
      </c>
      <c r="AE303" s="66">
        <f>-SUM(O.4!AE$244,O.4!AE$255)*(1+'S&amp;S'!$G$61)+SUM(O.4!AE$245,O.4!AE$256)*IF(O.4!$C$38="Depreciation",(1+'S&amp;S'!$G$61),1)-SUM(O.4!AE$246,O.4!AE$257)*(1+'S&amp;S'!$G$63)+AE$247*(1+'S&amp;S'!$G$65)</f>
        <v>0</v>
      </c>
      <c r="AF303" s="66">
        <f>-SUM(O.4!AF$244,O.4!AF$255)*(1+'S&amp;S'!$G$61)+SUM(O.4!AF$245,O.4!AF$256)*IF(O.4!$C$38="Depreciation",(1+'S&amp;S'!$G$61),1)-SUM(O.4!AF$246,O.4!AF$257)*(1+'S&amp;S'!$G$63)+AF$247*(1+'S&amp;S'!$G$65)</f>
        <v>0</v>
      </c>
      <c r="AG303" s="66">
        <f>-SUM(O.4!AG$244,O.4!AG$255)*(1+'S&amp;S'!$G$61)+SUM(O.4!AG$245,O.4!AG$256)*IF(O.4!$C$38="Depreciation",(1+'S&amp;S'!$G$61),1)-SUM(O.4!AG$246,O.4!AG$257)*(1+'S&amp;S'!$G$63)+AG$247*(1+'S&amp;S'!$G$65)</f>
        <v>0</v>
      </c>
      <c r="AH303" s="66">
        <f>-SUM(O.4!AH$244,O.4!AH$255)*(1+'S&amp;S'!$G$61)+SUM(O.4!AH$245,O.4!AH$256)*IF(O.4!$C$38="Depreciation",(1+'S&amp;S'!$G$61),1)-SUM(O.4!AH$246,O.4!AH$257)*(1+'S&amp;S'!$G$63)+AH$247*(1+'S&amp;S'!$G$65)</f>
        <v>0</v>
      </c>
      <c r="AI303" s="66">
        <f>-SUM(O.4!AI$244,O.4!AI$255)*(1+'S&amp;S'!$G$61)+SUM(O.4!AI$245,O.4!AI$256)*IF(O.4!$C$38="Depreciation",(1+'S&amp;S'!$G$61),1)-SUM(O.4!AI$246,O.4!AI$257)*(1+'S&amp;S'!$G$63)+AI$247*(1+'S&amp;S'!$G$65)</f>
        <v>0</v>
      </c>
      <c r="AJ303" s="66">
        <f>-SUM(O.4!AJ$244,O.4!AJ$255)*(1+'S&amp;S'!$G$61)+SUM(O.4!AJ$245,O.4!AJ$256)*IF(O.4!$C$38="Depreciation",(1+'S&amp;S'!$G$61),1)-SUM(O.4!AJ$246,O.4!AJ$257)*(1+'S&amp;S'!$G$63)+AJ$247*(1+'S&amp;S'!$G$65)</f>
        <v>0</v>
      </c>
      <c r="AK303" s="66">
        <f>-SUM(O.4!AK$244,O.4!AK$255)*(1+'S&amp;S'!$G$61)+SUM(O.4!AK$245,O.4!AK$256)*IF(O.4!$C$38="Depreciation",(1+'S&amp;S'!$G$61),1)-SUM(O.4!AK$246,O.4!AK$257)*(1+'S&amp;S'!$G$63)+AK$247*(1+'S&amp;S'!$G$65)</f>
        <v>0</v>
      </c>
      <c r="AL303" s="66">
        <f>-SUM(O.4!AL$244,O.4!AL$255)*(1+'S&amp;S'!$G$61)+SUM(O.4!AL$245,O.4!AL$256)*IF(O.4!$C$38="Depreciation",(1+'S&amp;S'!$G$61),1)-SUM(O.4!AL$246,O.4!AL$257)*(1+'S&amp;S'!$G$63)+AL$247*(1+'S&amp;S'!$G$65)</f>
        <v>0</v>
      </c>
      <c r="AM303" s="66">
        <f>-SUM(O.4!AM$244,O.4!AM$255)*(1+'S&amp;S'!$G$61)+SUM(O.4!AM$245,O.4!AM$256)*IF(O.4!$C$38="Depreciation",(1+'S&amp;S'!$G$61),1)-SUM(O.4!AM$246,O.4!AM$257)*(1+'S&amp;S'!$G$63)+AM$247*(1+'S&amp;S'!$G$65)</f>
        <v>0</v>
      </c>
      <c r="AN303" s="66">
        <f>-SUM(O.4!AN$244,O.4!AN$255)*(1+'S&amp;S'!$G$61)+SUM(O.4!AN$245,O.4!AN$256)*IF(O.4!$C$38="Depreciation",(1+'S&amp;S'!$G$61),1)-SUM(O.4!AN$246,O.4!AN$257)*(1+'S&amp;S'!$G$63)+AN$247*(1+'S&amp;S'!$G$65)</f>
        <v>0</v>
      </c>
      <c r="AO303" s="66">
        <f>-SUM(O.4!AO$244,O.4!AO$255)*(1+'S&amp;S'!$G$61)+SUM(O.4!AO$245,O.4!AO$256)*IF(O.4!$C$38="Depreciation",(1+'S&amp;S'!$G$61),1)-SUM(O.4!AO$246,O.4!AO$257)*(1+'S&amp;S'!$G$63)+AO$247*(1+'S&amp;S'!$G$65)</f>
        <v>0</v>
      </c>
      <c r="AP303" s="66">
        <f>-SUM(O.4!AP$244,O.4!AP$255)*(1+'S&amp;S'!$G$61)+SUM(O.4!AP$245,O.4!AP$256)*IF(O.4!$C$38="Depreciation",(1+'S&amp;S'!$G$61),1)-SUM(O.4!AP$246,O.4!AP$257)*(1+'S&amp;S'!$G$63)+AP$247*(1+'S&amp;S'!$G$65)</f>
        <v>0</v>
      </c>
      <c r="AQ303" s="66">
        <f>-SUM(O.4!AQ$244,O.4!AQ$255)*(1+'S&amp;S'!$G$61)+SUM(O.4!AQ$245,O.4!AQ$256)*IF(O.4!$C$38="Depreciation",(1+'S&amp;S'!$G$61),1)-SUM(O.4!AQ$246,O.4!AQ$257)*(1+'S&amp;S'!$G$63)+AQ$247*(1+'S&amp;S'!$G$65)</f>
        <v>0</v>
      </c>
      <c r="AR303" s="66">
        <f>-SUM(O.4!AR$244,O.4!AR$255)*(1+'S&amp;S'!$G$61)+SUM(O.4!AR$245,O.4!AR$256)*IF(O.4!$C$38="Depreciation",(1+'S&amp;S'!$G$61),1)-SUM(O.4!AR$246,O.4!AR$257)*(1+'S&amp;S'!$G$63)+AR$247*(1+'S&amp;S'!$G$65)</f>
        <v>0</v>
      </c>
      <c r="AS303" s="66">
        <f>-SUM(O.4!AS$244,O.4!AS$255)*(1+'S&amp;S'!$G$61)+SUM(O.4!AS$245,O.4!AS$256)*IF(O.4!$C$38="Depreciation",(1+'S&amp;S'!$G$61),1)-SUM(O.4!AS$246,O.4!AS$257)*(1+'S&amp;S'!$G$63)+AS$247*(1+'S&amp;S'!$G$65)</f>
        <v>0</v>
      </c>
      <c r="AT303" s="66">
        <f>-SUM(O.4!AT$244,O.4!AT$255)*(1+'S&amp;S'!$G$61)+SUM(O.4!AT$245,O.4!AT$256)*IF(O.4!$C$38="Depreciation",(1+'S&amp;S'!$G$61),1)-SUM(O.4!AT$246,O.4!AT$257)*(1+'S&amp;S'!$G$63)+AT$247*(1+'S&amp;S'!$G$65)</f>
        <v>0</v>
      </c>
      <c r="AU303" s="66">
        <f>-SUM(O.4!AU$244,O.4!AU$255)*(1+'S&amp;S'!$G$61)+SUM(O.4!AU$245,O.4!AU$256)*IF(O.4!$C$38="Depreciation",(1+'S&amp;S'!$G$61),1)-SUM(O.4!AU$246,O.4!AU$257)*(1+'S&amp;S'!$G$63)+AU$247*(1+'S&amp;S'!$G$65)</f>
        <v>0</v>
      </c>
      <c r="AV303" s="66">
        <f>-SUM(O.4!AV$244,O.4!AV$255)*(1+'S&amp;S'!$G$61)+SUM(O.4!AV$245,O.4!AV$256)*IF(O.4!$C$38="Depreciation",(1+'S&amp;S'!$G$61),1)-SUM(O.4!AV$246,O.4!AV$257)*(1+'S&amp;S'!$G$63)+AV$247*(1+'S&amp;S'!$G$65)</f>
        <v>0</v>
      </c>
      <c r="AW303" s="66">
        <f>-SUM(O.4!AW$244,O.4!AW$255)*(1+'S&amp;S'!$G$61)+SUM(O.4!AW$245,O.4!AW$256)*IF(O.4!$C$38="Depreciation",(1+'S&amp;S'!$G$61),1)-SUM(O.4!AW$246,O.4!AW$257)*(1+'S&amp;S'!$G$63)+AW$247*(1+'S&amp;S'!$G$65)</f>
        <v>0</v>
      </c>
      <c r="AX303" s="66">
        <f>-SUM(O.4!AX$244,O.4!AX$255)*(1+'S&amp;S'!$G$61)+SUM(O.4!AX$245,O.4!AX$256)*IF(O.4!$C$38="Depreciation",(1+'S&amp;S'!$G$61),1)-SUM(O.4!AX$246,O.4!AX$257)*(1+'S&amp;S'!$G$63)+AX$247*(1+'S&amp;S'!$G$65)</f>
        <v>0</v>
      </c>
      <c r="AY303" s="66">
        <f>-SUM(O.4!AY$244,O.4!AY$255)*(1+'S&amp;S'!$G$61)+SUM(O.4!AY$245,O.4!AY$256)*IF(O.4!$C$38="Depreciation",(1+'S&amp;S'!$G$61),1)-SUM(O.4!AY$246,O.4!AY$257)*(1+'S&amp;S'!$G$63)+AY$247*(1+'S&amp;S'!$G$65)</f>
        <v>0</v>
      </c>
      <c r="AZ303" s="66">
        <f>-SUM(O.4!AZ$244,O.4!AZ$255)*(1+'S&amp;S'!$G$61)+SUM(O.4!AZ$245,O.4!AZ$256)*IF(O.4!$C$38="Depreciation",(1+'S&amp;S'!$G$61),1)-SUM(O.4!AZ$246,O.4!AZ$257)*(1+'S&amp;S'!$G$63)+AZ$247*(1+'S&amp;S'!$G$65)</f>
        <v>0</v>
      </c>
      <c r="BA303" s="66">
        <f>-SUM(O.4!BA$244,O.4!BA$255)*(1+'S&amp;S'!$G$61)+SUM(O.4!BA$245,O.4!BA$256)*IF(O.4!$C$38="Depreciation",(1+'S&amp;S'!$G$61),1)-SUM(O.4!BA$246,O.4!BA$257)*(1+'S&amp;S'!$G$63)+BA$247*(1+'S&amp;S'!$G$65)</f>
        <v>0</v>
      </c>
      <c r="BB303" s="66">
        <f>-SUM(O.4!BB$244,O.4!BB$255)*(1+'S&amp;S'!$G$61)+SUM(O.4!BB$245,O.4!BB$256)*IF(O.4!$C$38="Depreciation",(1+'S&amp;S'!$G$61),1)-SUM(O.4!BB$246,O.4!BB$257)*(1+'S&amp;S'!$G$63)+BB$247*(1+'S&amp;S'!$G$65)</f>
        <v>0</v>
      </c>
      <c r="BC303" s="66">
        <f>-SUM(O.4!BC$244,O.4!BC$255)*(1+'S&amp;S'!$G$61)+SUM(O.4!BC$245,O.4!BC$256)*IF(O.4!$C$38="Depreciation",(1+'S&amp;S'!$G$61),1)-SUM(O.4!BC$246,O.4!BC$257)*(1+'S&amp;S'!$G$63)+BC$247*(1+'S&amp;S'!$G$65)</f>
        <v>0</v>
      </c>
      <c r="BD303" s="66">
        <f>-SUM(O.4!BD$244,O.4!BD$255)*(1+'S&amp;S'!$G$61)+SUM(O.4!BD$245,O.4!BD$256)*IF(O.4!$C$38="Depreciation",(1+'S&amp;S'!$G$61),1)-SUM(O.4!BD$246,O.4!BD$257)*(1+'S&amp;S'!$G$63)+BD$247*(1+'S&amp;S'!$G$65)</f>
        <v>0</v>
      </c>
      <c r="BE303" s="66">
        <f>-SUM(O.4!BE$244,O.4!BE$255)*(1+'S&amp;S'!$G$61)+SUM(O.4!BE$245,O.4!BE$256)*IF(O.4!$C$38="Depreciation",(1+'S&amp;S'!$G$61),1)-SUM(O.4!BE$246,O.4!BE$257)*(1+'S&amp;S'!$G$63)+BE$247*(1+'S&amp;S'!$G$65)</f>
        <v>0</v>
      </c>
      <c r="BF303" s="66">
        <f>-SUM(O.4!BF$244,O.4!BF$255)*(1+'S&amp;S'!$G$61)+SUM(O.4!BF$245,O.4!BF$256)*IF(O.4!$C$38="Depreciation",(1+'S&amp;S'!$G$61),1)-SUM(O.4!BF$246,O.4!BF$257)*(1+'S&amp;S'!$G$63)+BF$247*(1+'S&amp;S'!$G$65)</f>
        <v>0</v>
      </c>
      <c r="BG303" s="66">
        <f>-SUM(O.4!BG$244,O.4!BG$255)*(1+'S&amp;S'!$G$61)+SUM(O.4!BG$245,O.4!BG$256)*IF(O.4!$C$38="Depreciation",(1+'S&amp;S'!$G$61),1)-SUM(O.4!BG$246,O.4!BG$257)*(1+'S&amp;S'!$G$63)+BG$247*(1+'S&amp;S'!$G$65)</f>
        <v>0</v>
      </c>
      <c r="BH303" s="66">
        <f>-SUM(O.4!BH$244,O.4!BH$255)*(1+'S&amp;S'!$G$61)+SUM(O.4!BH$245,O.4!BH$256)*IF(O.4!$C$38="Depreciation",(1+'S&amp;S'!$G$61),1)-SUM(O.4!BH$246,O.4!BH$257)*(1+'S&amp;S'!$G$63)+BH$247*(1+'S&amp;S'!$G$65)</f>
        <v>0</v>
      </c>
      <c r="BI303" s="66">
        <f>-SUM(O.4!BI$244,O.4!BI$255)*(1+'S&amp;S'!$G$61)+SUM(O.4!BI$245,O.4!BI$256)*IF(O.4!$C$38="Depreciation",(1+'S&amp;S'!$G$61),1)-SUM(O.4!BI$246,O.4!BI$257)*(1+'S&amp;S'!$G$63)+BI$247*(1+'S&amp;S'!$G$65)</f>
        <v>0</v>
      </c>
      <c r="BJ303" s="66">
        <f>-SUM(O.4!BJ$244,O.4!BJ$255)*(1+'S&amp;S'!$G$61)+SUM(O.4!BJ$245,O.4!BJ$256)*IF(O.4!$C$38="Depreciation",(1+'S&amp;S'!$G$61),1)-SUM(O.4!BJ$246,O.4!BJ$257)*(1+'S&amp;S'!$G$63)+BJ$247*(1+'S&amp;S'!$G$65)</f>
        <v>0</v>
      </c>
      <c r="BK303" s="66">
        <f>-SUM(O.4!BK$244,O.4!BK$255)*(1+'S&amp;S'!$G$61)+SUM(O.4!BK$245,O.4!BK$256)*IF(O.4!$C$38="Depreciation",(1+'S&amp;S'!$G$61),1)-SUM(O.4!BK$246,O.4!BK$257)*(1+'S&amp;S'!$G$63)+BK$247*(1+'S&amp;S'!$G$65)</f>
        <v>0</v>
      </c>
      <c r="BL303" s="66">
        <f>-SUM(O.4!BL$244,O.4!BL$255)*(1+'S&amp;S'!$G$61)+SUM(O.4!BL$245,O.4!BL$256)*IF(O.4!$C$38="Depreciation",(1+'S&amp;S'!$G$61),1)-SUM(O.4!BL$246,O.4!BL$257)*(1+'S&amp;S'!$G$63)+BL$247*(1+'S&amp;S'!$G$65)</f>
        <v>0</v>
      </c>
      <c r="BM303" s="66">
        <f>-SUM(O.4!BM$244,O.4!BM$255)*(1+'S&amp;S'!$G$61)+SUM(O.4!BM$245,O.4!BM$256)*IF(O.4!$C$38="Depreciation",(1+'S&amp;S'!$G$61),1)-SUM(O.4!BM$246,O.4!BM$257)*(1+'S&amp;S'!$G$63)+BM$247*(1+'S&amp;S'!$G$65)</f>
        <v>0</v>
      </c>
      <c r="BN303" s="66">
        <f>-SUM(O.4!BN$244,O.4!BN$255)*(1+'S&amp;S'!$G$61)+SUM(O.4!BN$245,O.4!BN$256)*IF(O.4!$C$38="Depreciation",(1+'S&amp;S'!$G$61),1)-SUM(O.4!BN$246,O.4!BN$257)*(1+'S&amp;S'!$G$63)+BN$247*(1+'S&amp;S'!$G$65)</f>
        <v>0</v>
      </c>
      <c r="BO303" s="66">
        <f>-SUM(O.4!BO$244,O.4!BO$255)*(1+'S&amp;S'!$G$61)+SUM(O.4!BO$245,O.4!BO$256)*IF(O.4!$C$38="Depreciation",(1+'S&amp;S'!$G$61),1)-SUM(O.4!BO$246,O.4!BO$257)*(1+'S&amp;S'!$G$63)+BO$247*(1+'S&amp;S'!$G$65)</f>
        <v>0</v>
      </c>
      <c r="BP303" s="66">
        <f>-SUM(O.4!BP$244,O.4!BP$255)*(1+'S&amp;S'!$G$61)+SUM(O.4!BP$245,O.4!BP$256)*IF(O.4!$C$38="Depreciation",(1+'S&amp;S'!$G$61),1)-SUM(O.4!BP$246,O.4!BP$257)*(1+'S&amp;S'!$G$63)+BP$247*(1+'S&amp;S'!$G$65)</f>
        <v>0</v>
      </c>
      <c r="BQ303" s="66">
        <f>-SUM(O.4!BQ$244,O.4!BQ$255)*(1+'S&amp;S'!$G$61)+SUM(O.4!BQ$245,O.4!BQ$256)*IF(O.4!$C$38="Depreciation",(1+'S&amp;S'!$G$61),1)-SUM(O.4!BQ$246,O.4!BQ$257)*(1+'S&amp;S'!$G$63)+BQ$247*(1+'S&amp;S'!$G$65)</f>
        <v>0</v>
      </c>
      <c r="BR303" s="66">
        <f>-SUM(O.4!BR$244,O.4!BR$255)*(1+'S&amp;S'!$G$61)+SUM(O.4!BR$245,O.4!BR$256)*IF(O.4!$C$38="Depreciation",(1+'S&amp;S'!$G$61),1)-SUM(O.4!BR$246,O.4!BR$257)*(1+'S&amp;S'!$G$63)+BR$247*(1+'S&amp;S'!$G$65)</f>
        <v>0</v>
      </c>
      <c r="BS303" s="66">
        <f>-SUM(O.4!BS$244,O.4!BS$255)*(1+'S&amp;S'!$G$61)+SUM(O.4!BS$245,O.4!BS$256)*IF(O.4!$C$38="Depreciation",(1+'S&amp;S'!$G$61),1)-SUM(O.4!BS$246,O.4!BS$257)*(1+'S&amp;S'!$G$63)+BS$247*(1+'S&amp;S'!$G$65)</f>
        <v>0</v>
      </c>
      <c r="BT303" s="66">
        <f>-SUM(O.4!BT$244,O.4!BT$255)*(1+'S&amp;S'!$G$61)+SUM(O.4!BT$245,O.4!BT$256)*IF(O.4!$C$38="Depreciation",(1+'S&amp;S'!$G$61),1)-SUM(O.4!BT$246,O.4!BT$257)*(1+'S&amp;S'!$G$63)+BT$247*(1+'S&amp;S'!$G$65)</f>
        <v>0</v>
      </c>
      <c r="BU303" s="66">
        <f>-SUM(O.4!BU$244,O.4!BU$255)*(1+'S&amp;S'!$G$61)+SUM(O.4!BU$245,O.4!BU$256)*IF(O.4!$C$38="Depreciation",(1+'S&amp;S'!$G$61),1)-SUM(O.4!BU$246,O.4!BU$257)*(1+'S&amp;S'!$G$63)+BU$247*(1+'S&amp;S'!$G$65)</f>
        <v>0</v>
      </c>
      <c r="BV303" s="66">
        <f>-SUM(O.4!BV$244,O.4!BV$255)*(1+'S&amp;S'!$G$61)+SUM(O.4!BV$245,O.4!BV$256)*IF(O.4!$C$38="Depreciation",(1+'S&amp;S'!$G$61),1)-SUM(O.4!BV$246,O.4!BV$257)*(1+'S&amp;S'!$G$63)+BV$247*(1+'S&amp;S'!$G$65)</f>
        <v>0</v>
      </c>
      <c r="BW303" s="66">
        <f>-SUM(O.4!BW$244,O.4!BW$255)*(1+'S&amp;S'!$G$61)+SUM(O.4!BW$245,O.4!BW$256)*IF(O.4!$C$38="Depreciation",(1+'S&amp;S'!$G$61),1)-SUM(O.4!BW$246,O.4!BW$257)*(1+'S&amp;S'!$G$63)+BW$247*(1+'S&amp;S'!$G$65)</f>
        <v>0</v>
      </c>
      <c r="BX303" s="66">
        <f>-SUM(O.4!BX$244,O.4!BX$255)*(1+'S&amp;S'!$G$61)+SUM(O.4!BX$245,O.4!BX$256)*IF(O.4!$C$38="Depreciation",(1+'S&amp;S'!$G$61),1)-SUM(O.4!BX$246,O.4!BX$257)*(1+'S&amp;S'!$G$63)+BX$247*(1+'S&amp;S'!$G$65)</f>
        <v>0</v>
      </c>
      <c r="BY303" s="66">
        <f>-SUM(O.4!BY$244,O.4!BY$255)*(1+'S&amp;S'!$G$61)+SUM(O.4!BY$245,O.4!BY$256)*IF(O.4!$C$38="Depreciation",(1+'S&amp;S'!$G$61),1)-SUM(O.4!BY$246,O.4!BY$257)*(1+'S&amp;S'!$G$63)+BY$247*(1+'S&amp;S'!$G$65)</f>
        <v>0</v>
      </c>
      <c r="BZ303" s="66">
        <f>-SUM(O.4!BZ$244,O.4!BZ$255)*(1+'S&amp;S'!$G$61)+SUM(O.4!BZ$245,O.4!BZ$256)*IF(O.4!$C$38="Depreciation",(1+'S&amp;S'!$G$61),1)-SUM(O.4!BZ$246,O.4!BZ$257)*(1+'S&amp;S'!$G$63)+BZ$247*(1+'S&amp;S'!$G$65)</f>
        <v>0</v>
      </c>
      <c r="CA303" s="66">
        <f>-SUM(O.4!CA$244,O.4!CA$255)*(1+'S&amp;S'!$G$61)+SUM(O.4!CA$245,O.4!CA$256)*IF(O.4!$C$38="Depreciation",(1+'S&amp;S'!$G$61),1)-SUM(O.4!CA$246,O.4!CA$257)*(1+'S&amp;S'!$G$63)+CA$247*(1+'S&amp;S'!$G$65)</f>
        <v>0</v>
      </c>
      <c r="CB303" s="66">
        <f>-SUM(O.4!CB$244,O.4!CB$255)*(1+'S&amp;S'!$G$61)+SUM(O.4!CB$245,O.4!CB$256)*IF(O.4!$C$38="Depreciation",(1+'S&amp;S'!$G$61),1)-SUM(O.4!CB$246,O.4!CB$257)*(1+'S&amp;S'!$G$63)+CB$247*(1+'S&amp;S'!$G$65)</f>
        <v>0</v>
      </c>
      <c r="CC303" s="66">
        <f>-SUM(O.4!CC$244,O.4!CC$255)*(1+'S&amp;S'!$G$61)+SUM(O.4!CC$245,O.4!CC$256)*IF(O.4!$C$38="Depreciation",(1+'S&amp;S'!$G$61),1)-SUM(O.4!CC$246,O.4!CC$257)*(1+'S&amp;S'!$G$63)+CC$247*(1+'S&amp;S'!$G$65)</f>
        <v>0</v>
      </c>
      <c r="CD303" s="66">
        <f>-SUM(O.4!CD$244,O.4!CD$255)*(1+'S&amp;S'!$G$61)+SUM(O.4!CD$245,O.4!CD$256)*IF(O.4!$C$38="Depreciation",(1+'S&amp;S'!$G$61),1)-SUM(O.4!CD$246,O.4!CD$257)*(1+'S&amp;S'!$G$63)+CD$247*(1+'S&amp;S'!$G$65)</f>
        <v>0</v>
      </c>
      <c r="CE303" s="66">
        <f>-SUM(O.4!CE$244,O.4!CE$255)*(1+'S&amp;S'!$G$61)+SUM(O.4!CE$245,O.4!CE$256)*IF(O.4!$C$38="Depreciation",(1+'S&amp;S'!$G$61),1)-SUM(O.4!CE$246,O.4!CE$257)*(1+'S&amp;S'!$G$63)+CE$247*(1+'S&amp;S'!$G$65)</f>
        <v>0</v>
      </c>
      <c r="CF303" s="66">
        <f>-SUM(O.4!CF$244,O.4!CF$255)*(1+'S&amp;S'!$G$61)+SUM(O.4!CF$245,O.4!CF$256)*IF(O.4!$C$38="Depreciation",(1+'S&amp;S'!$G$61),1)-SUM(O.4!CF$246,O.4!CF$257)*(1+'S&amp;S'!$G$63)+CF$247*(1+'S&amp;S'!$G$65)</f>
        <v>0</v>
      </c>
      <c r="CG303" s="66">
        <f>-SUM(O.4!CG$244,O.4!CG$255)*(1+'S&amp;S'!$G$61)+SUM(O.4!CG$245,O.4!CG$256)*IF(O.4!$C$38="Depreciation",(1+'S&amp;S'!$G$61),1)-SUM(O.4!CG$246,O.4!CG$257)*(1+'S&amp;S'!$G$63)+CG$247*(1+'S&amp;S'!$G$65)</f>
        <v>0</v>
      </c>
      <c r="CH303" s="66">
        <f>-SUM(O.4!CH$244,O.4!CH$255)*(1+'S&amp;S'!$G$61)+SUM(O.4!CH$245,O.4!CH$256)*IF(O.4!$C$38="Depreciation",(1+'S&amp;S'!$G$61),1)-SUM(O.4!CH$246,O.4!CH$257)*(1+'S&amp;S'!$G$63)+CH$247*(1+'S&amp;S'!$G$65)</f>
        <v>0</v>
      </c>
      <c r="CI303" s="66">
        <f>-SUM(O.4!CI$244,O.4!CI$255)*(1+'S&amp;S'!$G$61)+SUM(O.4!CI$245,O.4!CI$256)*IF(O.4!$C$38="Depreciation",(1+'S&amp;S'!$G$61),1)-SUM(O.4!CI$246,O.4!CI$257)*(1+'S&amp;S'!$G$63)+CI$247*(1+'S&amp;S'!$G$65)</f>
        <v>0</v>
      </c>
      <c r="CJ303" s="66">
        <f>-SUM(O.4!CJ$244,O.4!CJ$255)*(1+'S&amp;S'!$G$61)+SUM(O.4!CJ$245,O.4!CJ$256)*IF(O.4!$C$38="Depreciation",(1+'S&amp;S'!$G$61),1)-SUM(O.4!CJ$246,O.4!CJ$257)*(1+'S&amp;S'!$G$63)+CJ$247*(1+'S&amp;S'!$G$65)</f>
        <v>0</v>
      </c>
      <c r="CK303" s="66">
        <f>-SUM(O.4!CK$244,O.4!CK$255)*(1+'S&amp;S'!$G$61)+SUM(O.4!CK$245,O.4!CK$256)*IF(O.4!$C$38="Depreciation",(1+'S&amp;S'!$G$61),1)-SUM(O.4!CK$246,O.4!CK$257)*(1+'S&amp;S'!$G$63)+CK$247*(1+'S&amp;S'!$G$65)</f>
        <v>0</v>
      </c>
      <c r="CL303" s="66">
        <f>-SUM(O.4!CL$244,O.4!CL$255)*(1+'S&amp;S'!$G$61)+SUM(O.4!CL$245,O.4!CL$256)*IF(O.4!$C$38="Depreciation",(1+'S&amp;S'!$G$61),1)-SUM(O.4!CL$246,O.4!CL$257)*(1+'S&amp;S'!$G$63)+CL$247*(1+'S&amp;S'!$G$65)</f>
        <v>0</v>
      </c>
      <c r="CM303" s="66">
        <f>-SUM(O.4!CM$244,O.4!CM$255)*(1+'S&amp;S'!$G$61)+SUM(O.4!CM$245,O.4!CM$256)*IF(O.4!$C$38="Depreciation",(1+'S&amp;S'!$G$61),1)-SUM(O.4!CM$246,O.4!CM$257)*(1+'S&amp;S'!$G$63)+CM$247*(1+'S&amp;S'!$G$65)</f>
        <v>0</v>
      </c>
      <c r="CN303" s="66">
        <f>-SUM(O.4!CN$244,O.4!CN$255)*(1+'S&amp;S'!$G$61)+SUM(O.4!CN$245,O.4!CN$256)*IF(O.4!$C$38="Depreciation",(1+'S&amp;S'!$G$61),1)-SUM(O.4!CN$246,O.4!CN$257)*(1+'S&amp;S'!$G$63)+CN$247*(1+'S&amp;S'!$G$65)</f>
        <v>0</v>
      </c>
      <c r="CO303" s="66">
        <f>-SUM(O.4!CO$244,O.4!CO$255)*(1+'S&amp;S'!$G$61)+SUM(O.4!CO$245,O.4!CO$256)*IF(O.4!$C$38="Depreciation",(1+'S&amp;S'!$G$61),1)-SUM(O.4!CO$246,O.4!CO$257)*(1+'S&amp;S'!$G$63)+CO$247*(1+'S&amp;S'!$G$65)</f>
        <v>0</v>
      </c>
      <c r="CP303" s="66">
        <f>-SUM(O.4!CP$244,O.4!CP$255)*(1+'S&amp;S'!$G$61)+SUM(O.4!CP$245,O.4!CP$256)*IF(O.4!$C$38="Depreciation",(1+'S&amp;S'!$G$61),1)-SUM(O.4!CP$246,O.4!CP$257)*(1+'S&amp;S'!$G$63)+CP$247*(1+'S&amp;S'!$G$65)</f>
        <v>0</v>
      </c>
      <c r="CQ303" s="66">
        <f>-SUM(O.4!CQ$244,O.4!CQ$255)*(1+'S&amp;S'!$G$61)+SUM(O.4!CQ$245,O.4!CQ$256)*IF(O.4!$C$38="Depreciation",(1+'S&amp;S'!$G$61),1)-SUM(O.4!CQ$246,O.4!CQ$257)*(1+'S&amp;S'!$G$63)+CQ$247*(1+'S&amp;S'!$G$65)</f>
        <v>0</v>
      </c>
      <c r="CR303" s="66">
        <f>-SUM(O.4!CR$244,O.4!CR$255)*(1+'S&amp;S'!$G$61)+SUM(O.4!CR$245,O.4!CR$256)*IF(O.4!$C$38="Depreciation",(1+'S&amp;S'!$G$61),1)-SUM(O.4!CR$246,O.4!CR$257)*(1+'S&amp;S'!$G$63)+CR$247*(1+'S&amp;S'!$G$65)</f>
        <v>0</v>
      </c>
      <c r="CS303" s="66">
        <f>-SUM(O.4!CS$244,O.4!CS$255)*(1+'S&amp;S'!$G$61)+SUM(O.4!CS$245,O.4!CS$256)*IF(O.4!$C$38="Depreciation",(1+'S&amp;S'!$G$61),1)-SUM(O.4!CS$246,O.4!CS$257)*(1+'S&amp;S'!$G$63)+CS$247*(1+'S&amp;S'!$G$65)</f>
        <v>0</v>
      </c>
    </row>
    <row r="304" spans="3:97" hidden="1" x14ac:dyDescent="0.35">
      <c r="E304" s="524"/>
      <c r="F304" s="524"/>
      <c r="G304" s="131"/>
      <c r="H304" s="131"/>
      <c r="I304" s="131"/>
      <c r="J304" s="131"/>
      <c r="K304" s="131"/>
      <c r="L304" s="131"/>
      <c r="M304" s="131"/>
      <c r="N304" s="131"/>
      <c r="O304" s="131"/>
      <c r="P304" s="131"/>
      <c r="Q304" s="131"/>
      <c r="R304" s="131"/>
      <c r="S304" s="131"/>
      <c r="T304" s="131"/>
      <c r="U304" s="131"/>
      <c r="V304" s="131"/>
      <c r="W304" s="131"/>
      <c r="X304" s="131"/>
      <c r="Y304" s="131"/>
      <c r="Z304" s="131"/>
      <c r="AA304" s="131"/>
      <c r="AB304" s="131"/>
      <c r="AC304" s="131"/>
      <c r="AD304" s="131"/>
      <c r="AE304" s="131"/>
      <c r="AF304" s="131"/>
      <c r="AG304" s="131"/>
      <c r="AH304" s="131"/>
      <c r="AI304" s="131"/>
      <c r="AJ304" s="131"/>
      <c r="AK304" s="131"/>
      <c r="AL304" s="131"/>
      <c r="AM304" s="131"/>
      <c r="AN304" s="131"/>
      <c r="AO304" s="131"/>
      <c r="AP304" s="131"/>
      <c r="AQ304" s="131"/>
      <c r="AR304" s="131"/>
      <c r="AS304" s="131"/>
      <c r="AT304" s="131"/>
      <c r="AU304" s="131"/>
      <c r="AV304" s="131"/>
      <c r="AW304" s="131"/>
      <c r="AX304" s="131"/>
      <c r="AY304" s="131"/>
      <c r="AZ304" s="131"/>
      <c r="BA304" s="131"/>
      <c r="BB304" s="131"/>
      <c r="BC304" s="131"/>
      <c r="BD304" s="131"/>
      <c r="BE304" s="131"/>
      <c r="BF304" s="131"/>
      <c r="BG304" s="131"/>
      <c r="BH304" s="131"/>
      <c r="BI304" s="131"/>
      <c r="BJ304" s="131"/>
      <c r="BK304" s="131"/>
      <c r="BL304" s="131"/>
      <c r="BM304" s="131"/>
      <c r="BN304" s="131"/>
      <c r="BO304" s="131"/>
      <c r="BP304" s="131"/>
      <c r="BQ304" s="131"/>
      <c r="BR304" s="131"/>
      <c r="BS304" s="131"/>
      <c r="BT304" s="131"/>
      <c r="BU304" s="131"/>
      <c r="BV304" s="131"/>
      <c r="BW304" s="131"/>
      <c r="BX304" s="131"/>
      <c r="BY304" s="131"/>
      <c r="BZ304" s="131"/>
      <c r="CA304" s="131"/>
      <c r="CB304" s="131"/>
      <c r="CC304" s="131"/>
      <c r="CD304" s="131"/>
      <c r="CE304" s="131"/>
      <c r="CF304" s="131"/>
      <c r="CG304" s="131"/>
      <c r="CH304" s="131"/>
      <c r="CI304" s="131"/>
      <c r="CJ304" s="131"/>
      <c r="CK304" s="131"/>
      <c r="CL304" s="131"/>
      <c r="CM304" s="131"/>
      <c r="CN304" s="131"/>
      <c r="CO304" s="131"/>
      <c r="CP304" s="131"/>
      <c r="CQ304" s="131"/>
      <c r="CR304" s="131"/>
      <c r="CS304" s="131"/>
    </row>
    <row r="305" spans="3:97" hidden="1" x14ac:dyDescent="0.35">
      <c r="C305" s="118" t="s">
        <v>29</v>
      </c>
      <c r="E305" s="524"/>
      <c r="F305" s="524"/>
      <c r="G305" s="131"/>
      <c r="H305" s="131"/>
      <c r="I305" s="131"/>
      <c r="J305" s="131"/>
      <c r="K305" s="131"/>
      <c r="L305" s="131"/>
      <c r="M305" s="131"/>
      <c r="N305" s="131"/>
      <c r="O305" s="131"/>
      <c r="P305" s="131"/>
      <c r="Q305" s="131"/>
      <c r="R305" s="131"/>
      <c r="S305" s="131"/>
      <c r="T305" s="131"/>
      <c r="U305" s="131"/>
      <c r="V305" s="131"/>
      <c r="W305" s="131"/>
      <c r="X305" s="131"/>
      <c r="Y305" s="131"/>
      <c r="Z305" s="131"/>
      <c r="AA305" s="131"/>
      <c r="AB305" s="131"/>
      <c r="AC305" s="131"/>
      <c r="AD305" s="131"/>
      <c r="AE305" s="131"/>
      <c r="AF305" s="131"/>
      <c r="AG305" s="131"/>
      <c r="AH305" s="131"/>
      <c r="AI305" s="131"/>
      <c r="AJ305" s="131"/>
      <c r="AK305" s="131"/>
      <c r="AL305" s="131"/>
      <c r="AM305" s="131"/>
      <c r="AN305" s="131"/>
      <c r="AO305" s="131"/>
      <c r="AP305" s="131"/>
      <c r="AQ305" s="131"/>
      <c r="AR305" s="131"/>
      <c r="AS305" s="131"/>
      <c r="AT305" s="131"/>
      <c r="AU305" s="131"/>
      <c r="AV305" s="131"/>
      <c r="AW305" s="131"/>
      <c r="AX305" s="131"/>
      <c r="AY305" s="131"/>
      <c r="AZ305" s="131"/>
      <c r="BA305" s="131"/>
      <c r="BB305" s="131"/>
      <c r="BC305" s="131"/>
      <c r="BD305" s="131"/>
      <c r="BE305" s="131"/>
      <c r="BF305" s="131"/>
      <c r="BG305" s="131"/>
      <c r="BH305" s="131"/>
      <c r="BI305" s="131"/>
      <c r="BJ305" s="131"/>
      <c r="BK305" s="131"/>
      <c r="BL305" s="131"/>
      <c r="BM305" s="131"/>
      <c r="BN305" s="131"/>
      <c r="BO305" s="131"/>
      <c r="BP305" s="131"/>
      <c r="BQ305" s="131"/>
      <c r="BR305" s="131"/>
      <c r="BS305" s="131"/>
      <c r="BT305" s="131"/>
      <c r="BU305" s="131"/>
      <c r="BV305" s="131"/>
      <c r="BW305" s="131"/>
      <c r="BX305" s="131"/>
      <c r="BY305" s="131"/>
      <c r="BZ305" s="131"/>
      <c r="CA305" s="131"/>
      <c r="CB305" s="131"/>
      <c r="CC305" s="131"/>
      <c r="CD305" s="131"/>
      <c r="CE305" s="131"/>
      <c r="CF305" s="131"/>
      <c r="CG305" s="131"/>
      <c r="CH305" s="131"/>
      <c r="CI305" s="131"/>
      <c r="CJ305" s="131"/>
      <c r="CK305" s="131"/>
      <c r="CL305" s="131"/>
      <c r="CM305" s="131"/>
      <c r="CN305" s="131"/>
      <c r="CO305" s="131"/>
      <c r="CP305" s="131"/>
      <c r="CQ305" s="131"/>
      <c r="CR305" s="131"/>
      <c r="CS305" s="131"/>
    </row>
    <row r="306" spans="3:97" hidden="1" x14ac:dyDescent="0.35">
      <c r="C306" s="94" t="s">
        <v>160</v>
      </c>
      <c r="E306" s="505">
        <f>G306+NPV(G.Asm!$F$76,H306:INDEX(H306:CS306,RP))</f>
        <v>0</v>
      </c>
      <c r="F306" s="505">
        <f>SUMIF($G$4:$CS$4,"&lt;="&amp;RP,G306:CS306)</f>
        <v>0</v>
      </c>
      <c r="G306" s="66">
        <f>-SUM(O.4!G$244,O.4!G$255)*(1+'S&amp;S'!$E164)+SUM(O.4!G$245,O.4!G$256)*IF(O.4!$C$38="Depreciation",(1+'S&amp;S'!$E164),1)-SUM(O.4!G$246,O.4!G$257)*(1+'S&amp;S'!$E$166)+G$247*(1+'S&amp;S'!$E$212)</f>
        <v>0</v>
      </c>
      <c r="H306" s="66">
        <f>-SUM(O.4!H$244,O.4!H$255)*(1+'S&amp;S'!$E164)+SUM(O.4!H$245,O.4!H$256)*IF(O.4!$C$38="Depreciation",(1+'S&amp;S'!$E164),1)-SUM(O.4!H$246,O.4!H$257)*(1+'S&amp;S'!$E$166)+H$247*(1+'S&amp;S'!$E$212)</f>
        <v>0</v>
      </c>
      <c r="I306" s="66">
        <f>-SUM(O.4!I$244,O.4!I$255)*(1+'S&amp;S'!$E164)+SUM(O.4!I$245,O.4!I$256)*IF(O.4!$C$38="Depreciation",(1+'S&amp;S'!$E164),1)-SUM(O.4!I$246,O.4!I$257)*(1+'S&amp;S'!$E$166)+I$247*(1+'S&amp;S'!$E$212)</f>
        <v>0</v>
      </c>
      <c r="J306" s="66">
        <f>-SUM(O.4!J$244,O.4!J$255)*(1+'S&amp;S'!$E164)+SUM(O.4!J$245,O.4!J$256)*IF(O.4!$C$38="Depreciation",(1+'S&amp;S'!$E164),1)-SUM(O.4!J$246,O.4!J$257)*(1+'S&amp;S'!$E$166)+J$247*(1+'S&amp;S'!$E$212)</f>
        <v>0</v>
      </c>
      <c r="K306" s="66">
        <f>-SUM(O.4!K$244,O.4!K$255)*(1+'S&amp;S'!$E164)+SUM(O.4!K$245,O.4!K$256)*IF(O.4!$C$38="Depreciation",(1+'S&amp;S'!$E164),1)-SUM(O.4!K$246,O.4!K$257)*(1+'S&amp;S'!$E$166)+K$247*(1+'S&amp;S'!$E$212)</f>
        <v>0</v>
      </c>
      <c r="L306" s="66">
        <f>-SUM(O.4!L$244,O.4!L$255)*(1+'S&amp;S'!$E164)+SUM(O.4!L$245,O.4!L$256)*IF(O.4!$C$38="Depreciation",(1+'S&amp;S'!$E164),1)-SUM(O.4!L$246,O.4!L$257)*(1+'S&amp;S'!$E$166)+L$247*(1+'S&amp;S'!$E$212)</f>
        <v>0</v>
      </c>
      <c r="M306" s="66">
        <f>-SUM(O.4!M$244,O.4!M$255)*(1+'S&amp;S'!$E164)+SUM(O.4!M$245,O.4!M$256)*IF(O.4!$C$38="Depreciation",(1+'S&amp;S'!$E164),1)-SUM(O.4!M$246,O.4!M$257)*(1+'S&amp;S'!$E$166)+M$247*(1+'S&amp;S'!$E$212)</f>
        <v>0</v>
      </c>
      <c r="N306" s="66">
        <f>-SUM(O.4!N$244,O.4!N$255)*(1+'S&amp;S'!$E164)+SUM(O.4!N$245,O.4!N$256)*IF(O.4!$C$38="Depreciation",(1+'S&amp;S'!$E164),1)-SUM(O.4!N$246,O.4!N$257)*(1+'S&amp;S'!$E$166)+N$247*(1+'S&amp;S'!$E$212)</f>
        <v>0</v>
      </c>
      <c r="O306" s="66">
        <f>-SUM(O.4!O$244,O.4!O$255)*(1+'S&amp;S'!$E164)+SUM(O.4!O$245,O.4!O$256)*IF(O.4!$C$38="Depreciation",(1+'S&amp;S'!$E164),1)-SUM(O.4!O$246,O.4!O$257)*(1+'S&amp;S'!$E$166)+O$247*(1+'S&amp;S'!$E$212)</f>
        <v>0</v>
      </c>
      <c r="P306" s="66">
        <f>-SUM(O.4!P$244,O.4!P$255)*(1+'S&amp;S'!$E164)+SUM(O.4!P$245,O.4!P$256)*IF(O.4!$C$38="Depreciation",(1+'S&amp;S'!$E164),1)-SUM(O.4!P$246,O.4!P$257)*(1+'S&amp;S'!$E$166)+P$247*(1+'S&amp;S'!$E$212)</f>
        <v>0</v>
      </c>
      <c r="Q306" s="66">
        <f>-SUM(O.4!Q$244,O.4!Q$255)*(1+'S&amp;S'!$E164)+SUM(O.4!Q$245,O.4!Q$256)*IF(O.4!$C$38="Depreciation",(1+'S&amp;S'!$E164),1)-SUM(O.4!Q$246,O.4!Q$257)*(1+'S&amp;S'!$E$166)+Q$247*(1+'S&amp;S'!$E$212)</f>
        <v>0</v>
      </c>
      <c r="R306" s="66">
        <f>-SUM(O.4!R$244,O.4!R$255)*(1+'S&amp;S'!$E164)+SUM(O.4!R$245,O.4!R$256)*IF(O.4!$C$38="Depreciation",(1+'S&amp;S'!$E164),1)-SUM(O.4!R$246,O.4!R$257)*(1+'S&amp;S'!$E$166)+R$247*(1+'S&amp;S'!$E$212)</f>
        <v>0</v>
      </c>
      <c r="S306" s="66">
        <f>-SUM(O.4!S$244,O.4!S$255)*(1+'S&amp;S'!$E164)+SUM(O.4!S$245,O.4!S$256)*IF(O.4!$C$38="Depreciation",(1+'S&amp;S'!$E164),1)-SUM(O.4!S$246,O.4!S$257)*(1+'S&amp;S'!$E$166)+S$247*(1+'S&amp;S'!$E$212)</f>
        <v>0</v>
      </c>
      <c r="T306" s="66">
        <f>-SUM(O.4!T$244,O.4!T$255)*(1+'S&amp;S'!$E164)+SUM(O.4!T$245,O.4!T$256)*IF(O.4!$C$38="Depreciation",(1+'S&amp;S'!$E164),1)-SUM(O.4!T$246,O.4!T$257)*(1+'S&amp;S'!$E$166)+T$247*(1+'S&amp;S'!$E$212)</f>
        <v>0</v>
      </c>
      <c r="U306" s="66">
        <f>-SUM(O.4!U$244,O.4!U$255)*(1+'S&amp;S'!$E164)+SUM(O.4!U$245,O.4!U$256)*IF(O.4!$C$38="Depreciation",(1+'S&amp;S'!$E164),1)-SUM(O.4!U$246,O.4!U$257)*(1+'S&amp;S'!$E$166)+U$247*(1+'S&amp;S'!$E$212)</f>
        <v>0</v>
      </c>
      <c r="V306" s="66">
        <f>-SUM(O.4!V$244,O.4!V$255)*(1+'S&amp;S'!$E164)+SUM(O.4!V$245,O.4!V$256)*IF(O.4!$C$38="Depreciation",(1+'S&amp;S'!$E164),1)-SUM(O.4!V$246,O.4!V$257)*(1+'S&amp;S'!$E$166)+V$247*(1+'S&amp;S'!$E$212)</f>
        <v>0</v>
      </c>
      <c r="W306" s="66">
        <f>-SUM(O.4!W$244,O.4!W$255)*(1+'S&amp;S'!$E164)+SUM(O.4!W$245,O.4!W$256)*IF(O.4!$C$38="Depreciation",(1+'S&amp;S'!$E164),1)-SUM(O.4!W$246,O.4!W$257)*(1+'S&amp;S'!$E$166)+W$247*(1+'S&amp;S'!$E$212)</f>
        <v>0</v>
      </c>
      <c r="X306" s="66">
        <f>-SUM(O.4!X$244,O.4!X$255)*(1+'S&amp;S'!$E164)+SUM(O.4!X$245,O.4!X$256)*IF(O.4!$C$38="Depreciation",(1+'S&amp;S'!$E164),1)-SUM(O.4!X$246,O.4!X$257)*(1+'S&amp;S'!$E$166)+X$247*(1+'S&amp;S'!$E$212)</f>
        <v>0</v>
      </c>
      <c r="Y306" s="66">
        <f>-SUM(O.4!Y$244,O.4!Y$255)*(1+'S&amp;S'!$E164)+SUM(O.4!Y$245,O.4!Y$256)*IF(O.4!$C$38="Depreciation",(1+'S&amp;S'!$E164),1)-SUM(O.4!Y$246,O.4!Y$257)*(1+'S&amp;S'!$E$166)+Y$247*(1+'S&amp;S'!$E$212)</f>
        <v>0</v>
      </c>
      <c r="Z306" s="66">
        <f>-SUM(O.4!Z$244,O.4!Z$255)*(1+'S&amp;S'!$E164)+SUM(O.4!Z$245,O.4!Z$256)*IF(O.4!$C$38="Depreciation",(1+'S&amp;S'!$E164),1)-SUM(O.4!Z$246,O.4!Z$257)*(1+'S&amp;S'!$E$166)+Z$247*(1+'S&amp;S'!$E$212)</f>
        <v>0</v>
      </c>
      <c r="AA306" s="66">
        <f>-SUM(O.4!AA$244,O.4!AA$255)*(1+'S&amp;S'!$E164)+SUM(O.4!AA$245,O.4!AA$256)*IF(O.4!$C$38="Depreciation",(1+'S&amp;S'!$E164),1)-SUM(O.4!AA$246,O.4!AA$257)*(1+'S&amp;S'!$E$166)+AA$247*(1+'S&amp;S'!$E$212)</f>
        <v>0</v>
      </c>
      <c r="AB306" s="66">
        <f>-SUM(O.4!AB$244,O.4!AB$255)*(1+'S&amp;S'!$E164)+SUM(O.4!AB$245,O.4!AB$256)*IF(O.4!$C$38="Depreciation",(1+'S&amp;S'!$E164),1)-SUM(O.4!AB$246,O.4!AB$257)*(1+'S&amp;S'!$E$166)+AB$247*(1+'S&amp;S'!$E$212)</f>
        <v>0</v>
      </c>
      <c r="AC306" s="66">
        <f>-SUM(O.4!AC$244,O.4!AC$255)*(1+'S&amp;S'!$E164)+SUM(O.4!AC$245,O.4!AC$256)*IF(O.4!$C$38="Depreciation",(1+'S&amp;S'!$E164),1)-SUM(O.4!AC$246,O.4!AC$257)*(1+'S&amp;S'!$E$166)+AC$247*(1+'S&amp;S'!$E$212)</f>
        <v>0</v>
      </c>
      <c r="AD306" s="66">
        <f>-SUM(O.4!AD$244,O.4!AD$255)*(1+'S&amp;S'!$E164)+SUM(O.4!AD$245,O.4!AD$256)*IF(O.4!$C$38="Depreciation",(1+'S&amp;S'!$E164),1)-SUM(O.4!AD$246,O.4!AD$257)*(1+'S&amp;S'!$E$166)+AD$247*(1+'S&amp;S'!$E$212)</f>
        <v>0</v>
      </c>
      <c r="AE306" s="66">
        <f>-SUM(O.4!AE$244,O.4!AE$255)*(1+'S&amp;S'!$E164)+SUM(O.4!AE$245,O.4!AE$256)*IF(O.4!$C$38="Depreciation",(1+'S&amp;S'!$E164),1)-SUM(O.4!AE$246,O.4!AE$257)*(1+'S&amp;S'!$E$166)+AE$247*(1+'S&amp;S'!$E$212)</f>
        <v>0</v>
      </c>
      <c r="AF306" s="66">
        <f>-SUM(O.4!AF$244,O.4!AF$255)*(1+'S&amp;S'!$E164)+SUM(O.4!AF$245,O.4!AF$256)*IF(O.4!$C$38="Depreciation",(1+'S&amp;S'!$E164),1)-SUM(O.4!AF$246,O.4!AF$257)*(1+'S&amp;S'!$E$166)+AF$247*(1+'S&amp;S'!$E$212)</f>
        <v>0</v>
      </c>
      <c r="AG306" s="66">
        <f>-SUM(O.4!AG$244,O.4!AG$255)*(1+'S&amp;S'!$E164)+SUM(O.4!AG$245,O.4!AG$256)*IF(O.4!$C$38="Depreciation",(1+'S&amp;S'!$E164),1)-SUM(O.4!AG$246,O.4!AG$257)*(1+'S&amp;S'!$E$166)+AG$247*(1+'S&amp;S'!$E$212)</f>
        <v>0</v>
      </c>
      <c r="AH306" s="66">
        <f>-SUM(O.4!AH$244,O.4!AH$255)*(1+'S&amp;S'!$E164)+SUM(O.4!AH$245,O.4!AH$256)*IF(O.4!$C$38="Depreciation",(1+'S&amp;S'!$E164),1)-SUM(O.4!AH$246,O.4!AH$257)*(1+'S&amp;S'!$E$166)+AH$247*(1+'S&amp;S'!$E$212)</f>
        <v>0</v>
      </c>
      <c r="AI306" s="66">
        <f>-SUM(O.4!AI$244,O.4!AI$255)*(1+'S&amp;S'!$E164)+SUM(O.4!AI$245,O.4!AI$256)*IF(O.4!$C$38="Depreciation",(1+'S&amp;S'!$E164),1)-SUM(O.4!AI$246,O.4!AI$257)*(1+'S&amp;S'!$E$166)+AI$247*(1+'S&amp;S'!$E$212)</f>
        <v>0</v>
      </c>
      <c r="AJ306" s="66">
        <f>-SUM(O.4!AJ$244,O.4!AJ$255)*(1+'S&amp;S'!$E164)+SUM(O.4!AJ$245,O.4!AJ$256)*IF(O.4!$C$38="Depreciation",(1+'S&amp;S'!$E164),1)-SUM(O.4!AJ$246,O.4!AJ$257)*(1+'S&amp;S'!$E$166)+AJ$247*(1+'S&amp;S'!$E$212)</f>
        <v>0</v>
      </c>
      <c r="AK306" s="66">
        <f>-SUM(O.4!AK$244,O.4!AK$255)*(1+'S&amp;S'!$E164)+SUM(O.4!AK$245,O.4!AK$256)*IF(O.4!$C$38="Depreciation",(1+'S&amp;S'!$E164),1)-SUM(O.4!AK$246,O.4!AK$257)*(1+'S&amp;S'!$E$166)+AK$247*(1+'S&amp;S'!$E$212)</f>
        <v>0</v>
      </c>
      <c r="AL306" s="66">
        <f>-SUM(O.4!AL$244,O.4!AL$255)*(1+'S&amp;S'!$E164)+SUM(O.4!AL$245,O.4!AL$256)*IF(O.4!$C$38="Depreciation",(1+'S&amp;S'!$E164),1)-SUM(O.4!AL$246,O.4!AL$257)*(1+'S&amp;S'!$E$166)+AL$247*(1+'S&amp;S'!$E$212)</f>
        <v>0</v>
      </c>
      <c r="AM306" s="66">
        <f>-SUM(O.4!AM$244,O.4!AM$255)*(1+'S&amp;S'!$E164)+SUM(O.4!AM$245,O.4!AM$256)*IF(O.4!$C$38="Depreciation",(1+'S&amp;S'!$E164),1)-SUM(O.4!AM$246,O.4!AM$257)*(1+'S&amp;S'!$E$166)+AM$247*(1+'S&amp;S'!$E$212)</f>
        <v>0</v>
      </c>
      <c r="AN306" s="66">
        <f>-SUM(O.4!AN$244,O.4!AN$255)*(1+'S&amp;S'!$E164)+SUM(O.4!AN$245,O.4!AN$256)*IF(O.4!$C$38="Depreciation",(1+'S&amp;S'!$E164),1)-SUM(O.4!AN$246,O.4!AN$257)*(1+'S&amp;S'!$E$166)+AN$247*(1+'S&amp;S'!$E$212)</f>
        <v>0</v>
      </c>
      <c r="AO306" s="66">
        <f>-SUM(O.4!AO$244,O.4!AO$255)*(1+'S&amp;S'!$E164)+SUM(O.4!AO$245,O.4!AO$256)*IF(O.4!$C$38="Depreciation",(1+'S&amp;S'!$E164),1)-SUM(O.4!AO$246,O.4!AO$257)*(1+'S&amp;S'!$E$166)+AO$247*(1+'S&amp;S'!$E$212)</f>
        <v>0</v>
      </c>
      <c r="AP306" s="66">
        <f>-SUM(O.4!AP$244,O.4!AP$255)*(1+'S&amp;S'!$E164)+SUM(O.4!AP$245,O.4!AP$256)*IF(O.4!$C$38="Depreciation",(1+'S&amp;S'!$E164),1)-SUM(O.4!AP$246,O.4!AP$257)*(1+'S&amp;S'!$E$166)+AP$247*(1+'S&amp;S'!$E$212)</f>
        <v>0</v>
      </c>
      <c r="AQ306" s="66">
        <f>-SUM(O.4!AQ$244,O.4!AQ$255)*(1+'S&amp;S'!$E164)+SUM(O.4!AQ$245,O.4!AQ$256)*IF(O.4!$C$38="Depreciation",(1+'S&amp;S'!$E164),1)-SUM(O.4!AQ$246,O.4!AQ$257)*(1+'S&amp;S'!$E$166)+AQ$247*(1+'S&amp;S'!$E$212)</f>
        <v>0</v>
      </c>
      <c r="AR306" s="66">
        <f>-SUM(O.4!AR$244,O.4!AR$255)*(1+'S&amp;S'!$E164)+SUM(O.4!AR$245,O.4!AR$256)*IF(O.4!$C$38="Depreciation",(1+'S&amp;S'!$E164),1)-SUM(O.4!AR$246,O.4!AR$257)*(1+'S&amp;S'!$E$166)+AR$247*(1+'S&amp;S'!$E$212)</f>
        <v>0</v>
      </c>
      <c r="AS306" s="66">
        <f>-SUM(O.4!AS$244,O.4!AS$255)*(1+'S&amp;S'!$E164)+SUM(O.4!AS$245,O.4!AS$256)*IF(O.4!$C$38="Depreciation",(1+'S&amp;S'!$E164),1)-SUM(O.4!AS$246,O.4!AS$257)*(1+'S&amp;S'!$E$166)+AS$247*(1+'S&amp;S'!$E$212)</f>
        <v>0</v>
      </c>
      <c r="AT306" s="66">
        <f>-SUM(O.4!AT$244,O.4!AT$255)*(1+'S&amp;S'!$E164)+SUM(O.4!AT$245,O.4!AT$256)*IF(O.4!$C$38="Depreciation",(1+'S&amp;S'!$E164),1)-SUM(O.4!AT$246,O.4!AT$257)*(1+'S&amp;S'!$E$166)+AT$247*(1+'S&amp;S'!$E$212)</f>
        <v>0</v>
      </c>
      <c r="AU306" s="66">
        <f>-SUM(O.4!AU$244,O.4!AU$255)*(1+'S&amp;S'!$E164)+SUM(O.4!AU$245,O.4!AU$256)*IF(O.4!$C$38="Depreciation",(1+'S&amp;S'!$E164),1)-SUM(O.4!AU$246,O.4!AU$257)*(1+'S&amp;S'!$E$166)+AU$247*(1+'S&amp;S'!$E$212)</f>
        <v>0</v>
      </c>
      <c r="AV306" s="66">
        <f>-SUM(O.4!AV$244,O.4!AV$255)*(1+'S&amp;S'!$E164)+SUM(O.4!AV$245,O.4!AV$256)*IF(O.4!$C$38="Depreciation",(1+'S&amp;S'!$E164),1)-SUM(O.4!AV$246,O.4!AV$257)*(1+'S&amp;S'!$E$166)+AV$247*(1+'S&amp;S'!$E$212)</f>
        <v>0</v>
      </c>
      <c r="AW306" s="66">
        <f>-SUM(O.4!AW$244,O.4!AW$255)*(1+'S&amp;S'!$E164)+SUM(O.4!AW$245,O.4!AW$256)*IF(O.4!$C$38="Depreciation",(1+'S&amp;S'!$E164),1)-SUM(O.4!AW$246,O.4!AW$257)*(1+'S&amp;S'!$E$166)+AW$247*(1+'S&amp;S'!$E$212)</f>
        <v>0</v>
      </c>
      <c r="AX306" s="66">
        <f>-SUM(O.4!AX$244,O.4!AX$255)*(1+'S&amp;S'!$E164)+SUM(O.4!AX$245,O.4!AX$256)*IF(O.4!$C$38="Depreciation",(1+'S&amp;S'!$E164),1)-SUM(O.4!AX$246,O.4!AX$257)*(1+'S&amp;S'!$E$166)+AX$247*(1+'S&amp;S'!$E$212)</f>
        <v>0</v>
      </c>
      <c r="AY306" s="66">
        <f>-SUM(O.4!AY$244,O.4!AY$255)*(1+'S&amp;S'!$E164)+SUM(O.4!AY$245,O.4!AY$256)*IF(O.4!$C$38="Depreciation",(1+'S&amp;S'!$E164),1)-SUM(O.4!AY$246,O.4!AY$257)*(1+'S&amp;S'!$E$166)+AY$247*(1+'S&amp;S'!$E$212)</f>
        <v>0</v>
      </c>
      <c r="AZ306" s="66">
        <f>-SUM(O.4!AZ$244,O.4!AZ$255)*(1+'S&amp;S'!$E164)+SUM(O.4!AZ$245,O.4!AZ$256)*IF(O.4!$C$38="Depreciation",(1+'S&amp;S'!$E164),1)-SUM(O.4!AZ$246,O.4!AZ$257)*(1+'S&amp;S'!$E$166)+AZ$247*(1+'S&amp;S'!$E$212)</f>
        <v>0</v>
      </c>
      <c r="BA306" s="66">
        <f>-SUM(O.4!BA$244,O.4!BA$255)*(1+'S&amp;S'!$E164)+SUM(O.4!BA$245,O.4!BA$256)*IF(O.4!$C$38="Depreciation",(1+'S&amp;S'!$E164),1)-SUM(O.4!BA$246,O.4!BA$257)*(1+'S&amp;S'!$E$166)+BA$247*(1+'S&amp;S'!$E$212)</f>
        <v>0</v>
      </c>
      <c r="BB306" s="66">
        <f>-SUM(O.4!BB$244,O.4!BB$255)*(1+'S&amp;S'!$E164)+SUM(O.4!BB$245,O.4!BB$256)*IF(O.4!$C$38="Depreciation",(1+'S&amp;S'!$E164),1)-SUM(O.4!BB$246,O.4!BB$257)*(1+'S&amp;S'!$E$166)+BB$247*(1+'S&amp;S'!$E$212)</f>
        <v>0</v>
      </c>
      <c r="BC306" s="66">
        <f>-SUM(O.4!BC$244,O.4!BC$255)*(1+'S&amp;S'!$E164)+SUM(O.4!BC$245,O.4!BC$256)*IF(O.4!$C$38="Depreciation",(1+'S&amp;S'!$E164),1)-SUM(O.4!BC$246,O.4!BC$257)*(1+'S&amp;S'!$E$166)+BC$247*(1+'S&amp;S'!$E$212)</f>
        <v>0</v>
      </c>
      <c r="BD306" s="66">
        <f>-SUM(O.4!BD$244,O.4!BD$255)*(1+'S&amp;S'!$E164)+SUM(O.4!BD$245,O.4!BD$256)*IF(O.4!$C$38="Depreciation",(1+'S&amp;S'!$E164),1)-SUM(O.4!BD$246,O.4!BD$257)*(1+'S&amp;S'!$E$166)+BD$247*(1+'S&amp;S'!$E$212)</f>
        <v>0</v>
      </c>
      <c r="BE306" s="66">
        <f>-SUM(O.4!BE$244,O.4!BE$255)*(1+'S&amp;S'!$E164)+SUM(O.4!BE$245,O.4!BE$256)*IF(O.4!$C$38="Depreciation",(1+'S&amp;S'!$E164),1)-SUM(O.4!BE$246,O.4!BE$257)*(1+'S&amp;S'!$E$166)+BE$247*(1+'S&amp;S'!$E$212)</f>
        <v>0</v>
      </c>
      <c r="BF306" s="66">
        <f>-SUM(O.4!BF$244,O.4!BF$255)*(1+'S&amp;S'!$E164)+SUM(O.4!BF$245,O.4!BF$256)*IF(O.4!$C$38="Depreciation",(1+'S&amp;S'!$E164),1)-SUM(O.4!BF$246,O.4!BF$257)*(1+'S&amp;S'!$E$166)+BF$247*(1+'S&amp;S'!$E$212)</f>
        <v>0</v>
      </c>
      <c r="BG306" s="66">
        <f>-SUM(O.4!BG$244,O.4!BG$255)*(1+'S&amp;S'!$E164)+SUM(O.4!BG$245,O.4!BG$256)*IF(O.4!$C$38="Depreciation",(1+'S&amp;S'!$E164),1)-SUM(O.4!BG$246,O.4!BG$257)*(1+'S&amp;S'!$E$166)+BG$247*(1+'S&amp;S'!$E$212)</f>
        <v>0</v>
      </c>
      <c r="BH306" s="66">
        <f>-SUM(O.4!BH$244,O.4!BH$255)*(1+'S&amp;S'!$E164)+SUM(O.4!BH$245,O.4!BH$256)*IF(O.4!$C$38="Depreciation",(1+'S&amp;S'!$E164),1)-SUM(O.4!BH$246,O.4!BH$257)*(1+'S&amp;S'!$E$166)+BH$247*(1+'S&amp;S'!$E$212)</f>
        <v>0</v>
      </c>
      <c r="BI306" s="66">
        <f>-SUM(O.4!BI$244,O.4!BI$255)*(1+'S&amp;S'!$E164)+SUM(O.4!BI$245,O.4!BI$256)*IF(O.4!$C$38="Depreciation",(1+'S&amp;S'!$E164),1)-SUM(O.4!BI$246,O.4!BI$257)*(1+'S&amp;S'!$E$166)+BI$247*(1+'S&amp;S'!$E$212)</f>
        <v>0</v>
      </c>
      <c r="BJ306" s="66">
        <f>-SUM(O.4!BJ$244,O.4!BJ$255)*(1+'S&amp;S'!$E164)+SUM(O.4!BJ$245,O.4!BJ$256)*IF(O.4!$C$38="Depreciation",(1+'S&amp;S'!$E164),1)-SUM(O.4!BJ$246,O.4!BJ$257)*(1+'S&amp;S'!$E$166)+BJ$247*(1+'S&amp;S'!$E$212)</f>
        <v>0</v>
      </c>
      <c r="BK306" s="66">
        <f>-SUM(O.4!BK$244,O.4!BK$255)*(1+'S&amp;S'!$E164)+SUM(O.4!BK$245,O.4!BK$256)*IF(O.4!$C$38="Depreciation",(1+'S&amp;S'!$E164),1)-SUM(O.4!BK$246,O.4!BK$257)*(1+'S&amp;S'!$E$166)+BK$247*(1+'S&amp;S'!$E$212)</f>
        <v>0</v>
      </c>
      <c r="BL306" s="66">
        <f>-SUM(O.4!BL$244,O.4!BL$255)*(1+'S&amp;S'!$E164)+SUM(O.4!BL$245,O.4!BL$256)*IF(O.4!$C$38="Depreciation",(1+'S&amp;S'!$E164),1)-SUM(O.4!BL$246,O.4!BL$257)*(1+'S&amp;S'!$E$166)+BL$247*(1+'S&amp;S'!$E$212)</f>
        <v>0</v>
      </c>
      <c r="BM306" s="66">
        <f>-SUM(O.4!BM$244,O.4!BM$255)*(1+'S&amp;S'!$E164)+SUM(O.4!BM$245,O.4!BM$256)*IF(O.4!$C$38="Depreciation",(1+'S&amp;S'!$E164),1)-SUM(O.4!BM$246,O.4!BM$257)*(1+'S&amp;S'!$E$166)+BM$247*(1+'S&amp;S'!$E$212)</f>
        <v>0</v>
      </c>
      <c r="BN306" s="66">
        <f>-SUM(O.4!BN$244,O.4!BN$255)*(1+'S&amp;S'!$E164)+SUM(O.4!BN$245,O.4!BN$256)*IF(O.4!$C$38="Depreciation",(1+'S&amp;S'!$E164),1)-SUM(O.4!BN$246,O.4!BN$257)*(1+'S&amp;S'!$E$166)+BN$247*(1+'S&amp;S'!$E$212)</f>
        <v>0</v>
      </c>
      <c r="BO306" s="66">
        <f>-SUM(O.4!BO$244,O.4!BO$255)*(1+'S&amp;S'!$E164)+SUM(O.4!BO$245,O.4!BO$256)*IF(O.4!$C$38="Depreciation",(1+'S&amp;S'!$E164),1)-SUM(O.4!BO$246,O.4!BO$257)*(1+'S&amp;S'!$E$166)+BO$247*(1+'S&amp;S'!$E$212)</f>
        <v>0</v>
      </c>
      <c r="BP306" s="66">
        <f>-SUM(O.4!BP$244,O.4!BP$255)*(1+'S&amp;S'!$E164)+SUM(O.4!BP$245,O.4!BP$256)*IF(O.4!$C$38="Depreciation",(1+'S&amp;S'!$E164),1)-SUM(O.4!BP$246,O.4!BP$257)*(1+'S&amp;S'!$E$166)+BP$247*(1+'S&amp;S'!$E$212)</f>
        <v>0</v>
      </c>
      <c r="BQ306" s="66">
        <f>-SUM(O.4!BQ$244,O.4!BQ$255)*(1+'S&amp;S'!$E164)+SUM(O.4!BQ$245,O.4!BQ$256)*IF(O.4!$C$38="Depreciation",(1+'S&amp;S'!$E164),1)-SUM(O.4!BQ$246,O.4!BQ$257)*(1+'S&amp;S'!$E$166)+BQ$247*(1+'S&amp;S'!$E$212)</f>
        <v>0</v>
      </c>
      <c r="BR306" s="66">
        <f>-SUM(O.4!BR$244,O.4!BR$255)*(1+'S&amp;S'!$E164)+SUM(O.4!BR$245,O.4!BR$256)*IF(O.4!$C$38="Depreciation",(1+'S&amp;S'!$E164),1)-SUM(O.4!BR$246,O.4!BR$257)*(1+'S&amp;S'!$E$166)+BR$247*(1+'S&amp;S'!$E$212)</f>
        <v>0</v>
      </c>
      <c r="BS306" s="66">
        <f>-SUM(O.4!BS$244,O.4!BS$255)*(1+'S&amp;S'!$E164)+SUM(O.4!BS$245,O.4!BS$256)*IF(O.4!$C$38="Depreciation",(1+'S&amp;S'!$E164),1)-SUM(O.4!BS$246,O.4!BS$257)*(1+'S&amp;S'!$E$166)+BS$247*(1+'S&amp;S'!$E$212)</f>
        <v>0</v>
      </c>
      <c r="BT306" s="66">
        <f>-SUM(O.4!BT$244,O.4!BT$255)*(1+'S&amp;S'!$E164)+SUM(O.4!BT$245,O.4!BT$256)*IF(O.4!$C$38="Depreciation",(1+'S&amp;S'!$E164),1)-SUM(O.4!BT$246,O.4!BT$257)*(1+'S&amp;S'!$E$166)+BT$247*(1+'S&amp;S'!$E$212)</f>
        <v>0</v>
      </c>
      <c r="BU306" s="66">
        <f>-SUM(O.4!BU$244,O.4!BU$255)*(1+'S&amp;S'!$E164)+SUM(O.4!BU$245,O.4!BU$256)*IF(O.4!$C$38="Depreciation",(1+'S&amp;S'!$E164),1)-SUM(O.4!BU$246,O.4!BU$257)*(1+'S&amp;S'!$E$166)+BU$247*(1+'S&amp;S'!$E$212)</f>
        <v>0</v>
      </c>
      <c r="BV306" s="66">
        <f>-SUM(O.4!BV$244,O.4!BV$255)*(1+'S&amp;S'!$E164)+SUM(O.4!BV$245,O.4!BV$256)*IF(O.4!$C$38="Depreciation",(1+'S&amp;S'!$E164),1)-SUM(O.4!BV$246,O.4!BV$257)*(1+'S&amp;S'!$E$166)+BV$247*(1+'S&amp;S'!$E$212)</f>
        <v>0</v>
      </c>
      <c r="BW306" s="66">
        <f>-SUM(O.4!BW$244,O.4!BW$255)*(1+'S&amp;S'!$E164)+SUM(O.4!BW$245,O.4!BW$256)*IF(O.4!$C$38="Depreciation",(1+'S&amp;S'!$E164),1)-SUM(O.4!BW$246,O.4!BW$257)*(1+'S&amp;S'!$E$166)+BW$247*(1+'S&amp;S'!$E$212)</f>
        <v>0</v>
      </c>
      <c r="BX306" s="66">
        <f>-SUM(O.4!BX$244,O.4!BX$255)*(1+'S&amp;S'!$E164)+SUM(O.4!BX$245,O.4!BX$256)*IF(O.4!$C$38="Depreciation",(1+'S&amp;S'!$E164),1)-SUM(O.4!BX$246,O.4!BX$257)*(1+'S&amp;S'!$E$166)+BX$247*(1+'S&amp;S'!$E$212)</f>
        <v>0</v>
      </c>
      <c r="BY306" s="66">
        <f>-SUM(O.4!BY$244,O.4!BY$255)*(1+'S&amp;S'!$E164)+SUM(O.4!BY$245,O.4!BY$256)*IF(O.4!$C$38="Depreciation",(1+'S&amp;S'!$E164),1)-SUM(O.4!BY$246,O.4!BY$257)*(1+'S&amp;S'!$E$166)+BY$247*(1+'S&amp;S'!$E$212)</f>
        <v>0</v>
      </c>
      <c r="BZ306" s="66">
        <f>-SUM(O.4!BZ$244,O.4!BZ$255)*(1+'S&amp;S'!$E164)+SUM(O.4!BZ$245,O.4!BZ$256)*IF(O.4!$C$38="Depreciation",(1+'S&amp;S'!$E164),1)-SUM(O.4!BZ$246,O.4!BZ$257)*(1+'S&amp;S'!$E$166)+BZ$247*(1+'S&amp;S'!$E$212)</f>
        <v>0</v>
      </c>
      <c r="CA306" s="66">
        <f>-SUM(O.4!CA$244,O.4!CA$255)*(1+'S&amp;S'!$E164)+SUM(O.4!CA$245,O.4!CA$256)*IF(O.4!$C$38="Depreciation",(1+'S&amp;S'!$E164),1)-SUM(O.4!CA$246,O.4!CA$257)*(1+'S&amp;S'!$E$166)+CA$247*(1+'S&amp;S'!$E$212)</f>
        <v>0</v>
      </c>
      <c r="CB306" s="66">
        <f>-SUM(O.4!CB$244,O.4!CB$255)*(1+'S&amp;S'!$E164)+SUM(O.4!CB$245,O.4!CB$256)*IF(O.4!$C$38="Depreciation",(1+'S&amp;S'!$E164),1)-SUM(O.4!CB$246,O.4!CB$257)*(1+'S&amp;S'!$E$166)+CB$247*(1+'S&amp;S'!$E$212)</f>
        <v>0</v>
      </c>
      <c r="CC306" s="66">
        <f>-SUM(O.4!CC$244,O.4!CC$255)*(1+'S&amp;S'!$E164)+SUM(O.4!CC$245,O.4!CC$256)*IF(O.4!$C$38="Depreciation",(1+'S&amp;S'!$E164),1)-SUM(O.4!CC$246,O.4!CC$257)*(1+'S&amp;S'!$E$166)+CC$247*(1+'S&amp;S'!$E$212)</f>
        <v>0</v>
      </c>
      <c r="CD306" s="66">
        <f>-SUM(O.4!CD$244,O.4!CD$255)*(1+'S&amp;S'!$E164)+SUM(O.4!CD$245,O.4!CD$256)*IF(O.4!$C$38="Depreciation",(1+'S&amp;S'!$E164),1)-SUM(O.4!CD$246,O.4!CD$257)*(1+'S&amp;S'!$E$166)+CD$247*(1+'S&amp;S'!$E$212)</f>
        <v>0</v>
      </c>
      <c r="CE306" s="66">
        <f>-SUM(O.4!CE$244,O.4!CE$255)*(1+'S&amp;S'!$E164)+SUM(O.4!CE$245,O.4!CE$256)*IF(O.4!$C$38="Depreciation",(1+'S&amp;S'!$E164),1)-SUM(O.4!CE$246,O.4!CE$257)*(1+'S&amp;S'!$E$166)+CE$247*(1+'S&amp;S'!$E$212)</f>
        <v>0</v>
      </c>
      <c r="CF306" s="66">
        <f>-SUM(O.4!CF$244,O.4!CF$255)*(1+'S&amp;S'!$E164)+SUM(O.4!CF$245,O.4!CF$256)*IF(O.4!$C$38="Depreciation",(1+'S&amp;S'!$E164),1)-SUM(O.4!CF$246,O.4!CF$257)*(1+'S&amp;S'!$E$166)+CF$247*(1+'S&amp;S'!$E$212)</f>
        <v>0</v>
      </c>
      <c r="CG306" s="66">
        <f>-SUM(O.4!CG$244,O.4!CG$255)*(1+'S&amp;S'!$E164)+SUM(O.4!CG$245,O.4!CG$256)*IF(O.4!$C$38="Depreciation",(1+'S&amp;S'!$E164),1)-SUM(O.4!CG$246,O.4!CG$257)*(1+'S&amp;S'!$E$166)+CG$247*(1+'S&amp;S'!$E$212)</f>
        <v>0</v>
      </c>
      <c r="CH306" s="66">
        <f>-SUM(O.4!CH$244,O.4!CH$255)*(1+'S&amp;S'!$E164)+SUM(O.4!CH$245,O.4!CH$256)*IF(O.4!$C$38="Depreciation",(1+'S&amp;S'!$E164),1)-SUM(O.4!CH$246,O.4!CH$257)*(1+'S&amp;S'!$E$166)+CH$247*(1+'S&amp;S'!$E$212)</f>
        <v>0</v>
      </c>
      <c r="CI306" s="66">
        <f>-SUM(O.4!CI$244,O.4!CI$255)*(1+'S&amp;S'!$E164)+SUM(O.4!CI$245,O.4!CI$256)*IF(O.4!$C$38="Depreciation",(1+'S&amp;S'!$E164),1)-SUM(O.4!CI$246,O.4!CI$257)*(1+'S&amp;S'!$E$166)+CI$247*(1+'S&amp;S'!$E$212)</f>
        <v>0</v>
      </c>
      <c r="CJ306" s="66">
        <f>-SUM(O.4!CJ$244,O.4!CJ$255)*(1+'S&amp;S'!$E164)+SUM(O.4!CJ$245,O.4!CJ$256)*IF(O.4!$C$38="Depreciation",(1+'S&amp;S'!$E164),1)-SUM(O.4!CJ$246,O.4!CJ$257)*(1+'S&amp;S'!$E$166)+CJ$247*(1+'S&amp;S'!$E$212)</f>
        <v>0</v>
      </c>
      <c r="CK306" s="66">
        <f>-SUM(O.4!CK$244,O.4!CK$255)*(1+'S&amp;S'!$E164)+SUM(O.4!CK$245,O.4!CK$256)*IF(O.4!$C$38="Depreciation",(1+'S&amp;S'!$E164),1)-SUM(O.4!CK$246,O.4!CK$257)*(1+'S&amp;S'!$E$166)+CK$247*(1+'S&amp;S'!$E$212)</f>
        <v>0</v>
      </c>
      <c r="CL306" s="66">
        <f>-SUM(O.4!CL$244,O.4!CL$255)*(1+'S&amp;S'!$E164)+SUM(O.4!CL$245,O.4!CL$256)*IF(O.4!$C$38="Depreciation",(1+'S&amp;S'!$E164),1)-SUM(O.4!CL$246,O.4!CL$257)*(1+'S&amp;S'!$E$166)+CL$247*(1+'S&amp;S'!$E$212)</f>
        <v>0</v>
      </c>
      <c r="CM306" s="66">
        <f>-SUM(O.4!CM$244,O.4!CM$255)*(1+'S&amp;S'!$E164)+SUM(O.4!CM$245,O.4!CM$256)*IF(O.4!$C$38="Depreciation",(1+'S&amp;S'!$E164),1)-SUM(O.4!CM$246,O.4!CM$257)*(1+'S&amp;S'!$E$166)+CM$247*(1+'S&amp;S'!$E$212)</f>
        <v>0</v>
      </c>
      <c r="CN306" s="66">
        <f>-SUM(O.4!CN$244,O.4!CN$255)*(1+'S&amp;S'!$E164)+SUM(O.4!CN$245,O.4!CN$256)*IF(O.4!$C$38="Depreciation",(1+'S&amp;S'!$E164),1)-SUM(O.4!CN$246,O.4!CN$257)*(1+'S&amp;S'!$E$166)+CN$247*(1+'S&amp;S'!$E$212)</f>
        <v>0</v>
      </c>
      <c r="CO306" s="66">
        <f>-SUM(O.4!CO$244,O.4!CO$255)*(1+'S&amp;S'!$E164)+SUM(O.4!CO$245,O.4!CO$256)*IF(O.4!$C$38="Depreciation",(1+'S&amp;S'!$E164),1)-SUM(O.4!CO$246,O.4!CO$257)*(1+'S&amp;S'!$E$166)+CO$247*(1+'S&amp;S'!$E$212)</f>
        <v>0</v>
      </c>
      <c r="CP306" s="66">
        <f>-SUM(O.4!CP$244,O.4!CP$255)*(1+'S&amp;S'!$E164)+SUM(O.4!CP$245,O.4!CP$256)*IF(O.4!$C$38="Depreciation",(1+'S&amp;S'!$E164),1)-SUM(O.4!CP$246,O.4!CP$257)*(1+'S&amp;S'!$E$166)+CP$247*(1+'S&amp;S'!$E$212)</f>
        <v>0</v>
      </c>
      <c r="CQ306" s="66">
        <f>-SUM(O.4!CQ$244,O.4!CQ$255)*(1+'S&amp;S'!$E164)+SUM(O.4!CQ$245,O.4!CQ$256)*IF(O.4!$C$38="Depreciation",(1+'S&amp;S'!$E164),1)-SUM(O.4!CQ$246,O.4!CQ$257)*(1+'S&amp;S'!$E$166)+CQ$247*(1+'S&amp;S'!$E$212)</f>
        <v>0</v>
      </c>
      <c r="CR306" s="66">
        <f>-SUM(O.4!CR$244,O.4!CR$255)*(1+'S&amp;S'!$E164)+SUM(O.4!CR$245,O.4!CR$256)*IF(O.4!$C$38="Depreciation",(1+'S&amp;S'!$E164),1)-SUM(O.4!CR$246,O.4!CR$257)*(1+'S&amp;S'!$E$166)+CR$247*(1+'S&amp;S'!$E$212)</f>
        <v>0</v>
      </c>
      <c r="CS306" s="66">
        <f>-SUM(O.4!CS$244,O.4!CS$255)*(1+'S&amp;S'!$E164)+SUM(O.4!CS$245,O.4!CS$256)*IF(O.4!$C$38="Depreciation",(1+'S&amp;S'!$E164),1)-SUM(O.4!CS$246,O.4!CS$257)*(1+'S&amp;S'!$E$166)+CS$247*(1+'S&amp;S'!$E$212)</f>
        <v>0</v>
      </c>
    </row>
    <row r="307" spans="3:97" hidden="1" x14ac:dyDescent="0.35">
      <c r="C307" s="94" t="s">
        <v>161</v>
      </c>
      <c r="E307" s="505">
        <f>G307+NPV(G.Asm!$F$76,H307:INDEX(H307:CS307,RP))</f>
        <v>0</v>
      </c>
      <c r="F307" s="505">
        <f>SUMIF($G$4:$CS$4,"&lt;="&amp;RP,G307:CS307)</f>
        <v>0</v>
      </c>
      <c r="G307" s="66">
        <f>-SUM(O.4!G$244,O.4!G$255)*(1+'S&amp;S'!$G164)+SUM(O.4!G$245,O.4!G$256)*IF(O.4!$C$38="Depreciation",(1+'S&amp;S'!$G164),1)-SUM(O.4!G$246,O.4!G$257)*(1+'S&amp;S'!$G$166)+G$247*(1+'S&amp;S'!$G$212)</f>
        <v>0</v>
      </c>
      <c r="H307" s="66">
        <f>-SUM(O.4!H$244,O.4!H$255)*(1+'S&amp;S'!$G164)+SUM(O.4!H$245,O.4!H$256)*IF(O.4!$C$38="Depreciation",(1+'S&amp;S'!$G164),1)-SUM(O.4!H$246,O.4!H$257)*(1+'S&amp;S'!$G$166)+H$247*(1+'S&amp;S'!$G$212)</f>
        <v>0</v>
      </c>
      <c r="I307" s="66">
        <f>-SUM(O.4!I$244,O.4!I$255)*(1+'S&amp;S'!$G164)+SUM(O.4!I$245,O.4!I$256)*IF(O.4!$C$38="Depreciation",(1+'S&amp;S'!$G164),1)-SUM(O.4!I$246,O.4!I$257)*(1+'S&amp;S'!$G$166)+I$247*(1+'S&amp;S'!$G$212)</f>
        <v>0</v>
      </c>
      <c r="J307" s="66">
        <f>-SUM(O.4!J$244,O.4!J$255)*(1+'S&amp;S'!$G164)+SUM(O.4!J$245,O.4!J$256)*IF(O.4!$C$38="Depreciation",(1+'S&amp;S'!$G164),1)-SUM(O.4!J$246,O.4!J$257)*(1+'S&amp;S'!$G$166)+J$247*(1+'S&amp;S'!$G$212)</f>
        <v>0</v>
      </c>
      <c r="K307" s="66">
        <f>-SUM(O.4!K$244,O.4!K$255)*(1+'S&amp;S'!$G164)+SUM(O.4!K$245,O.4!K$256)*IF(O.4!$C$38="Depreciation",(1+'S&amp;S'!$G164),1)-SUM(O.4!K$246,O.4!K$257)*(1+'S&amp;S'!$G$166)+K$247*(1+'S&amp;S'!$G$212)</f>
        <v>0</v>
      </c>
      <c r="L307" s="66">
        <f>-SUM(O.4!L$244,O.4!L$255)*(1+'S&amp;S'!$G164)+SUM(O.4!L$245,O.4!L$256)*IF(O.4!$C$38="Depreciation",(1+'S&amp;S'!$G164),1)-SUM(O.4!L$246,O.4!L$257)*(1+'S&amp;S'!$G$166)+L$247*(1+'S&amp;S'!$G$212)</f>
        <v>0</v>
      </c>
      <c r="M307" s="66">
        <f>-SUM(O.4!M$244,O.4!M$255)*(1+'S&amp;S'!$G164)+SUM(O.4!M$245,O.4!M$256)*IF(O.4!$C$38="Depreciation",(1+'S&amp;S'!$G164),1)-SUM(O.4!M$246,O.4!M$257)*(1+'S&amp;S'!$G$166)+M$247*(1+'S&amp;S'!$G$212)</f>
        <v>0</v>
      </c>
      <c r="N307" s="66">
        <f>-SUM(O.4!N$244,O.4!N$255)*(1+'S&amp;S'!$G164)+SUM(O.4!N$245,O.4!N$256)*IF(O.4!$C$38="Depreciation",(1+'S&amp;S'!$G164),1)-SUM(O.4!N$246,O.4!N$257)*(1+'S&amp;S'!$G$166)+N$247*(1+'S&amp;S'!$G$212)</f>
        <v>0</v>
      </c>
      <c r="O307" s="66">
        <f>-SUM(O.4!O$244,O.4!O$255)*(1+'S&amp;S'!$G164)+SUM(O.4!O$245,O.4!O$256)*IF(O.4!$C$38="Depreciation",(1+'S&amp;S'!$G164),1)-SUM(O.4!O$246,O.4!O$257)*(1+'S&amp;S'!$G$166)+O$247*(1+'S&amp;S'!$G$212)</f>
        <v>0</v>
      </c>
      <c r="P307" s="66">
        <f>-SUM(O.4!P$244,O.4!P$255)*(1+'S&amp;S'!$G164)+SUM(O.4!P$245,O.4!P$256)*IF(O.4!$C$38="Depreciation",(1+'S&amp;S'!$G164),1)-SUM(O.4!P$246,O.4!P$257)*(1+'S&amp;S'!$G$166)+P$247*(1+'S&amp;S'!$G$212)</f>
        <v>0</v>
      </c>
      <c r="Q307" s="66">
        <f>-SUM(O.4!Q$244,O.4!Q$255)*(1+'S&amp;S'!$G164)+SUM(O.4!Q$245,O.4!Q$256)*IF(O.4!$C$38="Depreciation",(1+'S&amp;S'!$G164),1)-SUM(O.4!Q$246,O.4!Q$257)*(1+'S&amp;S'!$G$166)+Q$247*(1+'S&amp;S'!$G$212)</f>
        <v>0</v>
      </c>
      <c r="R307" s="66">
        <f>-SUM(O.4!R$244,O.4!R$255)*(1+'S&amp;S'!$G164)+SUM(O.4!R$245,O.4!R$256)*IF(O.4!$C$38="Depreciation",(1+'S&amp;S'!$G164),1)-SUM(O.4!R$246,O.4!R$257)*(1+'S&amp;S'!$G$166)+R$247*(1+'S&amp;S'!$G$212)</f>
        <v>0</v>
      </c>
      <c r="S307" s="66">
        <f>-SUM(O.4!S$244,O.4!S$255)*(1+'S&amp;S'!$G164)+SUM(O.4!S$245,O.4!S$256)*IF(O.4!$C$38="Depreciation",(1+'S&amp;S'!$G164),1)-SUM(O.4!S$246,O.4!S$257)*(1+'S&amp;S'!$G$166)+S$247*(1+'S&amp;S'!$G$212)</f>
        <v>0</v>
      </c>
      <c r="T307" s="66">
        <f>-SUM(O.4!T$244,O.4!T$255)*(1+'S&amp;S'!$G164)+SUM(O.4!T$245,O.4!T$256)*IF(O.4!$C$38="Depreciation",(1+'S&amp;S'!$G164),1)-SUM(O.4!T$246,O.4!T$257)*(1+'S&amp;S'!$G$166)+T$247*(1+'S&amp;S'!$G$212)</f>
        <v>0</v>
      </c>
      <c r="U307" s="66">
        <f>-SUM(O.4!U$244,O.4!U$255)*(1+'S&amp;S'!$G164)+SUM(O.4!U$245,O.4!U$256)*IF(O.4!$C$38="Depreciation",(1+'S&amp;S'!$G164),1)-SUM(O.4!U$246,O.4!U$257)*(1+'S&amp;S'!$G$166)+U$247*(1+'S&amp;S'!$G$212)</f>
        <v>0</v>
      </c>
      <c r="V307" s="66">
        <f>-SUM(O.4!V$244,O.4!V$255)*(1+'S&amp;S'!$G164)+SUM(O.4!V$245,O.4!V$256)*IF(O.4!$C$38="Depreciation",(1+'S&amp;S'!$G164),1)-SUM(O.4!V$246,O.4!V$257)*(1+'S&amp;S'!$G$166)+V$247*(1+'S&amp;S'!$G$212)</f>
        <v>0</v>
      </c>
      <c r="W307" s="66">
        <f>-SUM(O.4!W$244,O.4!W$255)*(1+'S&amp;S'!$G164)+SUM(O.4!W$245,O.4!W$256)*IF(O.4!$C$38="Depreciation",(1+'S&amp;S'!$G164),1)-SUM(O.4!W$246,O.4!W$257)*(1+'S&amp;S'!$G$166)+W$247*(1+'S&amp;S'!$G$212)</f>
        <v>0</v>
      </c>
      <c r="X307" s="66">
        <f>-SUM(O.4!X$244,O.4!X$255)*(1+'S&amp;S'!$G164)+SUM(O.4!X$245,O.4!X$256)*IF(O.4!$C$38="Depreciation",(1+'S&amp;S'!$G164),1)-SUM(O.4!X$246,O.4!X$257)*(1+'S&amp;S'!$G$166)+X$247*(1+'S&amp;S'!$G$212)</f>
        <v>0</v>
      </c>
      <c r="Y307" s="66">
        <f>-SUM(O.4!Y$244,O.4!Y$255)*(1+'S&amp;S'!$G164)+SUM(O.4!Y$245,O.4!Y$256)*IF(O.4!$C$38="Depreciation",(1+'S&amp;S'!$G164),1)-SUM(O.4!Y$246,O.4!Y$257)*(1+'S&amp;S'!$G$166)+Y$247*(1+'S&amp;S'!$G$212)</f>
        <v>0</v>
      </c>
      <c r="Z307" s="66">
        <f>-SUM(O.4!Z$244,O.4!Z$255)*(1+'S&amp;S'!$G164)+SUM(O.4!Z$245,O.4!Z$256)*IF(O.4!$C$38="Depreciation",(1+'S&amp;S'!$G164),1)-SUM(O.4!Z$246,O.4!Z$257)*(1+'S&amp;S'!$G$166)+Z$247*(1+'S&amp;S'!$G$212)</f>
        <v>0</v>
      </c>
      <c r="AA307" s="66">
        <f>-SUM(O.4!AA$244,O.4!AA$255)*(1+'S&amp;S'!$G164)+SUM(O.4!AA$245,O.4!AA$256)*IF(O.4!$C$38="Depreciation",(1+'S&amp;S'!$G164),1)-SUM(O.4!AA$246,O.4!AA$257)*(1+'S&amp;S'!$G$166)+AA$247*(1+'S&amp;S'!$G$212)</f>
        <v>0</v>
      </c>
      <c r="AB307" s="66">
        <f>-SUM(O.4!AB$244,O.4!AB$255)*(1+'S&amp;S'!$G164)+SUM(O.4!AB$245,O.4!AB$256)*IF(O.4!$C$38="Depreciation",(1+'S&amp;S'!$G164),1)-SUM(O.4!AB$246,O.4!AB$257)*(1+'S&amp;S'!$G$166)+AB$247*(1+'S&amp;S'!$G$212)</f>
        <v>0</v>
      </c>
      <c r="AC307" s="66">
        <f>-SUM(O.4!AC$244,O.4!AC$255)*(1+'S&amp;S'!$G164)+SUM(O.4!AC$245,O.4!AC$256)*IF(O.4!$C$38="Depreciation",(1+'S&amp;S'!$G164),1)-SUM(O.4!AC$246,O.4!AC$257)*(1+'S&amp;S'!$G$166)+AC$247*(1+'S&amp;S'!$G$212)</f>
        <v>0</v>
      </c>
      <c r="AD307" s="66">
        <f>-SUM(O.4!AD$244,O.4!AD$255)*(1+'S&amp;S'!$G164)+SUM(O.4!AD$245,O.4!AD$256)*IF(O.4!$C$38="Depreciation",(1+'S&amp;S'!$G164),1)-SUM(O.4!AD$246,O.4!AD$257)*(1+'S&amp;S'!$G$166)+AD$247*(1+'S&amp;S'!$G$212)</f>
        <v>0</v>
      </c>
      <c r="AE307" s="66">
        <f>-SUM(O.4!AE$244,O.4!AE$255)*(1+'S&amp;S'!$G164)+SUM(O.4!AE$245,O.4!AE$256)*IF(O.4!$C$38="Depreciation",(1+'S&amp;S'!$G164),1)-SUM(O.4!AE$246,O.4!AE$257)*(1+'S&amp;S'!$G$166)+AE$247*(1+'S&amp;S'!$G$212)</f>
        <v>0</v>
      </c>
      <c r="AF307" s="66">
        <f>-SUM(O.4!AF$244,O.4!AF$255)*(1+'S&amp;S'!$G164)+SUM(O.4!AF$245,O.4!AF$256)*IF(O.4!$C$38="Depreciation",(1+'S&amp;S'!$G164),1)-SUM(O.4!AF$246,O.4!AF$257)*(1+'S&amp;S'!$G$166)+AF$247*(1+'S&amp;S'!$G$212)</f>
        <v>0</v>
      </c>
      <c r="AG307" s="66">
        <f>-SUM(O.4!AG$244,O.4!AG$255)*(1+'S&amp;S'!$G164)+SUM(O.4!AG$245,O.4!AG$256)*IF(O.4!$C$38="Depreciation",(1+'S&amp;S'!$G164),1)-SUM(O.4!AG$246,O.4!AG$257)*(1+'S&amp;S'!$G$166)+AG$247*(1+'S&amp;S'!$G$212)</f>
        <v>0</v>
      </c>
      <c r="AH307" s="66">
        <f>-SUM(O.4!AH$244,O.4!AH$255)*(1+'S&amp;S'!$G164)+SUM(O.4!AH$245,O.4!AH$256)*IF(O.4!$C$38="Depreciation",(1+'S&amp;S'!$G164),1)-SUM(O.4!AH$246,O.4!AH$257)*(1+'S&amp;S'!$G$166)+AH$247*(1+'S&amp;S'!$G$212)</f>
        <v>0</v>
      </c>
      <c r="AI307" s="66">
        <f>-SUM(O.4!AI$244,O.4!AI$255)*(1+'S&amp;S'!$G164)+SUM(O.4!AI$245,O.4!AI$256)*IF(O.4!$C$38="Depreciation",(1+'S&amp;S'!$G164),1)-SUM(O.4!AI$246,O.4!AI$257)*(1+'S&amp;S'!$G$166)+AI$247*(1+'S&amp;S'!$G$212)</f>
        <v>0</v>
      </c>
      <c r="AJ307" s="66">
        <f>-SUM(O.4!AJ$244,O.4!AJ$255)*(1+'S&amp;S'!$G164)+SUM(O.4!AJ$245,O.4!AJ$256)*IF(O.4!$C$38="Depreciation",(1+'S&amp;S'!$G164),1)-SUM(O.4!AJ$246,O.4!AJ$257)*(1+'S&amp;S'!$G$166)+AJ$247*(1+'S&amp;S'!$G$212)</f>
        <v>0</v>
      </c>
      <c r="AK307" s="66">
        <f>-SUM(O.4!AK$244,O.4!AK$255)*(1+'S&amp;S'!$G164)+SUM(O.4!AK$245,O.4!AK$256)*IF(O.4!$C$38="Depreciation",(1+'S&amp;S'!$G164),1)-SUM(O.4!AK$246,O.4!AK$257)*(1+'S&amp;S'!$G$166)+AK$247*(1+'S&amp;S'!$G$212)</f>
        <v>0</v>
      </c>
      <c r="AL307" s="66">
        <f>-SUM(O.4!AL$244,O.4!AL$255)*(1+'S&amp;S'!$G164)+SUM(O.4!AL$245,O.4!AL$256)*IF(O.4!$C$38="Depreciation",(1+'S&amp;S'!$G164),1)-SUM(O.4!AL$246,O.4!AL$257)*(1+'S&amp;S'!$G$166)+AL$247*(1+'S&amp;S'!$G$212)</f>
        <v>0</v>
      </c>
      <c r="AM307" s="66">
        <f>-SUM(O.4!AM$244,O.4!AM$255)*(1+'S&amp;S'!$G164)+SUM(O.4!AM$245,O.4!AM$256)*IF(O.4!$C$38="Depreciation",(1+'S&amp;S'!$G164),1)-SUM(O.4!AM$246,O.4!AM$257)*(1+'S&amp;S'!$G$166)+AM$247*(1+'S&amp;S'!$G$212)</f>
        <v>0</v>
      </c>
      <c r="AN307" s="66">
        <f>-SUM(O.4!AN$244,O.4!AN$255)*(1+'S&amp;S'!$G164)+SUM(O.4!AN$245,O.4!AN$256)*IF(O.4!$C$38="Depreciation",(1+'S&amp;S'!$G164),1)-SUM(O.4!AN$246,O.4!AN$257)*(1+'S&amp;S'!$G$166)+AN$247*(1+'S&amp;S'!$G$212)</f>
        <v>0</v>
      </c>
      <c r="AO307" s="66">
        <f>-SUM(O.4!AO$244,O.4!AO$255)*(1+'S&amp;S'!$G164)+SUM(O.4!AO$245,O.4!AO$256)*IF(O.4!$C$38="Depreciation",(1+'S&amp;S'!$G164),1)-SUM(O.4!AO$246,O.4!AO$257)*(1+'S&amp;S'!$G$166)+AO$247*(1+'S&amp;S'!$G$212)</f>
        <v>0</v>
      </c>
      <c r="AP307" s="66">
        <f>-SUM(O.4!AP$244,O.4!AP$255)*(1+'S&amp;S'!$G164)+SUM(O.4!AP$245,O.4!AP$256)*IF(O.4!$C$38="Depreciation",(1+'S&amp;S'!$G164),1)-SUM(O.4!AP$246,O.4!AP$257)*(1+'S&amp;S'!$G$166)+AP$247*(1+'S&amp;S'!$G$212)</f>
        <v>0</v>
      </c>
      <c r="AQ307" s="66">
        <f>-SUM(O.4!AQ$244,O.4!AQ$255)*(1+'S&amp;S'!$G164)+SUM(O.4!AQ$245,O.4!AQ$256)*IF(O.4!$C$38="Depreciation",(1+'S&amp;S'!$G164),1)-SUM(O.4!AQ$246,O.4!AQ$257)*(1+'S&amp;S'!$G$166)+AQ$247*(1+'S&amp;S'!$G$212)</f>
        <v>0</v>
      </c>
      <c r="AR307" s="66">
        <f>-SUM(O.4!AR$244,O.4!AR$255)*(1+'S&amp;S'!$G164)+SUM(O.4!AR$245,O.4!AR$256)*IF(O.4!$C$38="Depreciation",(1+'S&amp;S'!$G164),1)-SUM(O.4!AR$246,O.4!AR$257)*(1+'S&amp;S'!$G$166)+AR$247*(1+'S&amp;S'!$G$212)</f>
        <v>0</v>
      </c>
      <c r="AS307" s="66">
        <f>-SUM(O.4!AS$244,O.4!AS$255)*(1+'S&amp;S'!$G164)+SUM(O.4!AS$245,O.4!AS$256)*IF(O.4!$C$38="Depreciation",(1+'S&amp;S'!$G164),1)-SUM(O.4!AS$246,O.4!AS$257)*(1+'S&amp;S'!$G$166)+AS$247*(1+'S&amp;S'!$G$212)</f>
        <v>0</v>
      </c>
      <c r="AT307" s="66">
        <f>-SUM(O.4!AT$244,O.4!AT$255)*(1+'S&amp;S'!$G164)+SUM(O.4!AT$245,O.4!AT$256)*IF(O.4!$C$38="Depreciation",(1+'S&amp;S'!$G164),1)-SUM(O.4!AT$246,O.4!AT$257)*(1+'S&amp;S'!$G$166)+AT$247*(1+'S&amp;S'!$G$212)</f>
        <v>0</v>
      </c>
      <c r="AU307" s="66">
        <f>-SUM(O.4!AU$244,O.4!AU$255)*(1+'S&amp;S'!$G164)+SUM(O.4!AU$245,O.4!AU$256)*IF(O.4!$C$38="Depreciation",(1+'S&amp;S'!$G164),1)-SUM(O.4!AU$246,O.4!AU$257)*(1+'S&amp;S'!$G$166)+AU$247*(1+'S&amp;S'!$G$212)</f>
        <v>0</v>
      </c>
      <c r="AV307" s="66">
        <f>-SUM(O.4!AV$244,O.4!AV$255)*(1+'S&amp;S'!$G164)+SUM(O.4!AV$245,O.4!AV$256)*IF(O.4!$C$38="Depreciation",(1+'S&amp;S'!$G164),1)-SUM(O.4!AV$246,O.4!AV$257)*(1+'S&amp;S'!$G$166)+AV$247*(1+'S&amp;S'!$G$212)</f>
        <v>0</v>
      </c>
      <c r="AW307" s="66">
        <f>-SUM(O.4!AW$244,O.4!AW$255)*(1+'S&amp;S'!$G164)+SUM(O.4!AW$245,O.4!AW$256)*IF(O.4!$C$38="Depreciation",(1+'S&amp;S'!$G164),1)-SUM(O.4!AW$246,O.4!AW$257)*(1+'S&amp;S'!$G$166)+AW$247*(1+'S&amp;S'!$G$212)</f>
        <v>0</v>
      </c>
      <c r="AX307" s="66">
        <f>-SUM(O.4!AX$244,O.4!AX$255)*(1+'S&amp;S'!$G164)+SUM(O.4!AX$245,O.4!AX$256)*IF(O.4!$C$38="Depreciation",(1+'S&amp;S'!$G164),1)-SUM(O.4!AX$246,O.4!AX$257)*(1+'S&amp;S'!$G$166)+AX$247*(1+'S&amp;S'!$G$212)</f>
        <v>0</v>
      </c>
      <c r="AY307" s="66">
        <f>-SUM(O.4!AY$244,O.4!AY$255)*(1+'S&amp;S'!$G164)+SUM(O.4!AY$245,O.4!AY$256)*IF(O.4!$C$38="Depreciation",(1+'S&amp;S'!$G164),1)-SUM(O.4!AY$246,O.4!AY$257)*(1+'S&amp;S'!$G$166)+AY$247*(1+'S&amp;S'!$G$212)</f>
        <v>0</v>
      </c>
      <c r="AZ307" s="66">
        <f>-SUM(O.4!AZ$244,O.4!AZ$255)*(1+'S&amp;S'!$G164)+SUM(O.4!AZ$245,O.4!AZ$256)*IF(O.4!$C$38="Depreciation",(1+'S&amp;S'!$G164),1)-SUM(O.4!AZ$246,O.4!AZ$257)*(1+'S&amp;S'!$G$166)+AZ$247*(1+'S&amp;S'!$G$212)</f>
        <v>0</v>
      </c>
      <c r="BA307" s="66">
        <f>-SUM(O.4!BA$244,O.4!BA$255)*(1+'S&amp;S'!$G164)+SUM(O.4!BA$245,O.4!BA$256)*IF(O.4!$C$38="Depreciation",(1+'S&amp;S'!$G164),1)-SUM(O.4!BA$246,O.4!BA$257)*(1+'S&amp;S'!$G$166)+BA$247*(1+'S&amp;S'!$G$212)</f>
        <v>0</v>
      </c>
      <c r="BB307" s="66">
        <f>-SUM(O.4!BB$244,O.4!BB$255)*(1+'S&amp;S'!$G164)+SUM(O.4!BB$245,O.4!BB$256)*IF(O.4!$C$38="Depreciation",(1+'S&amp;S'!$G164),1)-SUM(O.4!BB$246,O.4!BB$257)*(1+'S&amp;S'!$G$166)+BB$247*(1+'S&amp;S'!$G$212)</f>
        <v>0</v>
      </c>
      <c r="BC307" s="66">
        <f>-SUM(O.4!BC$244,O.4!BC$255)*(1+'S&amp;S'!$G164)+SUM(O.4!BC$245,O.4!BC$256)*IF(O.4!$C$38="Depreciation",(1+'S&amp;S'!$G164),1)-SUM(O.4!BC$246,O.4!BC$257)*(1+'S&amp;S'!$G$166)+BC$247*(1+'S&amp;S'!$G$212)</f>
        <v>0</v>
      </c>
      <c r="BD307" s="66">
        <f>-SUM(O.4!BD$244,O.4!BD$255)*(1+'S&amp;S'!$G164)+SUM(O.4!BD$245,O.4!BD$256)*IF(O.4!$C$38="Depreciation",(1+'S&amp;S'!$G164),1)-SUM(O.4!BD$246,O.4!BD$257)*(1+'S&amp;S'!$G$166)+BD$247*(1+'S&amp;S'!$G$212)</f>
        <v>0</v>
      </c>
      <c r="BE307" s="66">
        <f>-SUM(O.4!BE$244,O.4!BE$255)*(1+'S&amp;S'!$G164)+SUM(O.4!BE$245,O.4!BE$256)*IF(O.4!$C$38="Depreciation",(1+'S&amp;S'!$G164),1)-SUM(O.4!BE$246,O.4!BE$257)*(1+'S&amp;S'!$G$166)+BE$247*(1+'S&amp;S'!$G$212)</f>
        <v>0</v>
      </c>
      <c r="BF307" s="66">
        <f>-SUM(O.4!BF$244,O.4!BF$255)*(1+'S&amp;S'!$G164)+SUM(O.4!BF$245,O.4!BF$256)*IF(O.4!$C$38="Depreciation",(1+'S&amp;S'!$G164),1)-SUM(O.4!BF$246,O.4!BF$257)*(1+'S&amp;S'!$G$166)+BF$247*(1+'S&amp;S'!$G$212)</f>
        <v>0</v>
      </c>
      <c r="BG307" s="66">
        <f>-SUM(O.4!BG$244,O.4!BG$255)*(1+'S&amp;S'!$G164)+SUM(O.4!BG$245,O.4!BG$256)*IF(O.4!$C$38="Depreciation",(1+'S&amp;S'!$G164),1)-SUM(O.4!BG$246,O.4!BG$257)*(1+'S&amp;S'!$G$166)+BG$247*(1+'S&amp;S'!$G$212)</f>
        <v>0</v>
      </c>
      <c r="BH307" s="66">
        <f>-SUM(O.4!BH$244,O.4!BH$255)*(1+'S&amp;S'!$G164)+SUM(O.4!BH$245,O.4!BH$256)*IF(O.4!$C$38="Depreciation",(1+'S&amp;S'!$G164),1)-SUM(O.4!BH$246,O.4!BH$257)*(1+'S&amp;S'!$G$166)+BH$247*(1+'S&amp;S'!$G$212)</f>
        <v>0</v>
      </c>
      <c r="BI307" s="66">
        <f>-SUM(O.4!BI$244,O.4!BI$255)*(1+'S&amp;S'!$G164)+SUM(O.4!BI$245,O.4!BI$256)*IF(O.4!$C$38="Depreciation",(1+'S&amp;S'!$G164),1)-SUM(O.4!BI$246,O.4!BI$257)*(1+'S&amp;S'!$G$166)+BI$247*(1+'S&amp;S'!$G$212)</f>
        <v>0</v>
      </c>
      <c r="BJ307" s="66">
        <f>-SUM(O.4!BJ$244,O.4!BJ$255)*(1+'S&amp;S'!$G164)+SUM(O.4!BJ$245,O.4!BJ$256)*IF(O.4!$C$38="Depreciation",(1+'S&amp;S'!$G164),1)-SUM(O.4!BJ$246,O.4!BJ$257)*(1+'S&amp;S'!$G$166)+BJ$247*(1+'S&amp;S'!$G$212)</f>
        <v>0</v>
      </c>
      <c r="BK307" s="66">
        <f>-SUM(O.4!BK$244,O.4!BK$255)*(1+'S&amp;S'!$G164)+SUM(O.4!BK$245,O.4!BK$256)*IF(O.4!$C$38="Depreciation",(1+'S&amp;S'!$G164),1)-SUM(O.4!BK$246,O.4!BK$257)*(1+'S&amp;S'!$G$166)+BK$247*(1+'S&amp;S'!$G$212)</f>
        <v>0</v>
      </c>
      <c r="BL307" s="66">
        <f>-SUM(O.4!BL$244,O.4!BL$255)*(1+'S&amp;S'!$G164)+SUM(O.4!BL$245,O.4!BL$256)*IF(O.4!$C$38="Depreciation",(1+'S&amp;S'!$G164),1)-SUM(O.4!BL$246,O.4!BL$257)*(1+'S&amp;S'!$G$166)+BL$247*(1+'S&amp;S'!$G$212)</f>
        <v>0</v>
      </c>
      <c r="BM307" s="66">
        <f>-SUM(O.4!BM$244,O.4!BM$255)*(1+'S&amp;S'!$G164)+SUM(O.4!BM$245,O.4!BM$256)*IF(O.4!$C$38="Depreciation",(1+'S&amp;S'!$G164),1)-SUM(O.4!BM$246,O.4!BM$257)*(1+'S&amp;S'!$G$166)+BM$247*(1+'S&amp;S'!$G$212)</f>
        <v>0</v>
      </c>
      <c r="BN307" s="66">
        <f>-SUM(O.4!BN$244,O.4!BN$255)*(1+'S&amp;S'!$G164)+SUM(O.4!BN$245,O.4!BN$256)*IF(O.4!$C$38="Depreciation",(1+'S&amp;S'!$G164),1)-SUM(O.4!BN$246,O.4!BN$257)*(1+'S&amp;S'!$G$166)+BN$247*(1+'S&amp;S'!$G$212)</f>
        <v>0</v>
      </c>
      <c r="BO307" s="66">
        <f>-SUM(O.4!BO$244,O.4!BO$255)*(1+'S&amp;S'!$G164)+SUM(O.4!BO$245,O.4!BO$256)*IF(O.4!$C$38="Depreciation",(1+'S&amp;S'!$G164),1)-SUM(O.4!BO$246,O.4!BO$257)*(1+'S&amp;S'!$G$166)+BO$247*(1+'S&amp;S'!$G$212)</f>
        <v>0</v>
      </c>
      <c r="BP307" s="66">
        <f>-SUM(O.4!BP$244,O.4!BP$255)*(1+'S&amp;S'!$G164)+SUM(O.4!BP$245,O.4!BP$256)*IF(O.4!$C$38="Depreciation",(1+'S&amp;S'!$G164),1)-SUM(O.4!BP$246,O.4!BP$257)*(1+'S&amp;S'!$G$166)+BP$247*(1+'S&amp;S'!$G$212)</f>
        <v>0</v>
      </c>
      <c r="BQ307" s="66">
        <f>-SUM(O.4!BQ$244,O.4!BQ$255)*(1+'S&amp;S'!$G164)+SUM(O.4!BQ$245,O.4!BQ$256)*IF(O.4!$C$38="Depreciation",(1+'S&amp;S'!$G164),1)-SUM(O.4!BQ$246,O.4!BQ$257)*(1+'S&amp;S'!$G$166)+BQ$247*(1+'S&amp;S'!$G$212)</f>
        <v>0</v>
      </c>
      <c r="BR307" s="66">
        <f>-SUM(O.4!BR$244,O.4!BR$255)*(1+'S&amp;S'!$G164)+SUM(O.4!BR$245,O.4!BR$256)*IF(O.4!$C$38="Depreciation",(1+'S&amp;S'!$G164),1)-SUM(O.4!BR$246,O.4!BR$257)*(1+'S&amp;S'!$G$166)+BR$247*(1+'S&amp;S'!$G$212)</f>
        <v>0</v>
      </c>
      <c r="BS307" s="66">
        <f>-SUM(O.4!BS$244,O.4!BS$255)*(1+'S&amp;S'!$G164)+SUM(O.4!BS$245,O.4!BS$256)*IF(O.4!$C$38="Depreciation",(1+'S&amp;S'!$G164),1)-SUM(O.4!BS$246,O.4!BS$257)*(1+'S&amp;S'!$G$166)+BS$247*(1+'S&amp;S'!$G$212)</f>
        <v>0</v>
      </c>
      <c r="BT307" s="66">
        <f>-SUM(O.4!BT$244,O.4!BT$255)*(1+'S&amp;S'!$G164)+SUM(O.4!BT$245,O.4!BT$256)*IF(O.4!$C$38="Depreciation",(1+'S&amp;S'!$G164),1)-SUM(O.4!BT$246,O.4!BT$257)*(1+'S&amp;S'!$G$166)+BT$247*(1+'S&amp;S'!$G$212)</f>
        <v>0</v>
      </c>
      <c r="BU307" s="66">
        <f>-SUM(O.4!BU$244,O.4!BU$255)*(1+'S&amp;S'!$G164)+SUM(O.4!BU$245,O.4!BU$256)*IF(O.4!$C$38="Depreciation",(1+'S&amp;S'!$G164),1)-SUM(O.4!BU$246,O.4!BU$257)*(1+'S&amp;S'!$G$166)+BU$247*(1+'S&amp;S'!$G$212)</f>
        <v>0</v>
      </c>
      <c r="BV307" s="66">
        <f>-SUM(O.4!BV$244,O.4!BV$255)*(1+'S&amp;S'!$G164)+SUM(O.4!BV$245,O.4!BV$256)*IF(O.4!$C$38="Depreciation",(1+'S&amp;S'!$G164),1)-SUM(O.4!BV$246,O.4!BV$257)*(1+'S&amp;S'!$G$166)+BV$247*(1+'S&amp;S'!$G$212)</f>
        <v>0</v>
      </c>
      <c r="BW307" s="66">
        <f>-SUM(O.4!BW$244,O.4!BW$255)*(1+'S&amp;S'!$G164)+SUM(O.4!BW$245,O.4!BW$256)*IF(O.4!$C$38="Depreciation",(1+'S&amp;S'!$G164),1)-SUM(O.4!BW$246,O.4!BW$257)*(1+'S&amp;S'!$G$166)+BW$247*(1+'S&amp;S'!$G$212)</f>
        <v>0</v>
      </c>
      <c r="BX307" s="66">
        <f>-SUM(O.4!BX$244,O.4!BX$255)*(1+'S&amp;S'!$G164)+SUM(O.4!BX$245,O.4!BX$256)*IF(O.4!$C$38="Depreciation",(1+'S&amp;S'!$G164),1)-SUM(O.4!BX$246,O.4!BX$257)*(1+'S&amp;S'!$G$166)+BX$247*(1+'S&amp;S'!$G$212)</f>
        <v>0</v>
      </c>
      <c r="BY307" s="66">
        <f>-SUM(O.4!BY$244,O.4!BY$255)*(1+'S&amp;S'!$G164)+SUM(O.4!BY$245,O.4!BY$256)*IF(O.4!$C$38="Depreciation",(1+'S&amp;S'!$G164),1)-SUM(O.4!BY$246,O.4!BY$257)*(1+'S&amp;S'!$G$166)+BY$247*(1+'S&amp;S'!$G$212)</f>
        <v>0</v>
      </c>
      <c r="BZ307" s="66">
        <f>-SUM(O.4!BZ$244,O.4!BZ$255)*(1+'S&amp;S'!$G164)+SUM(O.4!BZ$245,O.4!BZ$256)*IF(O.4!$C$38="Depreciation",(1+'S&amp;S'!$G164),1)-SUM(O.4!BZ$246,O.4!BZ$257)*(1+'S&amp;S'!$G$166)+BZ$247*(1+'S&amp;S'!$G$212)</f>
        <v>0</v>
      </c>
      <c r="CA307" s="66">
        <f>-SUM(O.4!CA$244,O.4!CA$255)*(1+'S&amp;S'!$G164)+SUM(O.4!CA$245,O.4!CA$256)*IF(O.4!$C$38="Depreciation",(1+'S&amp;S'!$G164),1)-SUM(O.4!CA$246,O.4!CA$257)*(1+'S&amp;S'!$G$166)+CA$247*(1+'S&amp;S'!$G$212)</f>
        <v>0</v>
      </c>
      <c r="CB307" s="66">
        <f>-SUM(O.4!CB$244,O.4!CB$255)*(1+'S&amp;S'!$G164)+SUM(O.4!CB$245,O.4!CB$256)*IF(O.4!$C$38="Depreciation",(1+'S&amp;S'!$G164),1)-SUM(O.4!CB$246,O.4!CB$257)*(1+'S&amp;S'!$G$166)+CB$247*(1+'S&amp;S'!$G$212)</f>
        <v>0</v>
      </c>
      <c r="CC307" s="66">
        <f>-SUM(O.4!CC$244,O.4!CC$255)*(1+'S&amp;S'!$G164)+SUM(O.4!CC$245,O.4!CC$256)*IF(O.4!$C$38="Depreciation",(1+'S&amp;S'!$G164),1)-SUM(O.4!CC$246,O.4!CC$257)*(1+'S&amp;S'!$G$166)+CC$247*(1+'S&amp;S'!$G$212)</f>
        <v>0</v>
      </c>
      <c r="CD307" s="66">
        <f>-SUM(O.4!CD$244,O.4!CD$255)*(1+'S&amp;S'!$G164)+SUM(O.4!CD$245,O.4!CD$256)*IF(O.4!$C$38="Depreciation",(1+'S&amp;S'!$G164),1)-SUM(O.4!CD$246,O.4!CD$257)*(1+'S&amp;S'!$G$166)+CD$247*(1+'S&amp;S'!$G$212)</f>
        <v>0</v>
      </c>
      <c r="CE307" s="66">
        <f>-SUM(O.4!CE$244,O.4!CE$255)*(1+'S&amp;S'!$G164)+SUM(O.4!CE$245,O.4!CE$256)*IF(O.4!$C$38="Depreciation",(1+'S&amp;S'!$G164),1)-SUM(O.4!CE$246,O.4!CE$257)*(1+'S&amp;S'!$G$166)+CE$247*(1+'S&amp;S'!$G$212)</f>
        <v>0</v>
      </c>
      <c r="CF307" s="66">
        <f>-SUM(O.4!CF$244,O.4!CF$255)*(1+'S&amp;S'!$G164)+SUM(O.4!CF$245,O.4!CF$256)*IF(O.4!$C$38="Depreciation",(1+'S&amp;S'!$G164),1)-SUM(O.4!CF$246,O.4!CF$257)*(1+'S&amp;S'!$G$166)+CF$247*(1+'S&amp;S'!$G$212)</f>
        <v>0</v>
      </c>
      <c r="CG307" s="66">
        <f>-SUM(O.4!CG$244,O.4!CG$255)*(1+'S&amp;S'!$G164)+SUM(O.4!CG$245,O.4!CG$256)*IF(O.4!$C$38="Depreciation",(1+'S&amp;S'!$G164),1)-SUM(O.4!CG$246,O.4!CG$257)*(1+'S&amp;S'!$G$166)+CG$247*(1+'S&amp;S'!$G$212)</f>
        <v>0</v>
      </c>
      <c r="CH307" s="66">
        <f>-SUM(O.4!CH$244,O.4!CH$255)*(1+'S&amp;S'!$G164)+SUM(O.4!CH$245,O.4!CH$256)*IF(O.4!$C$38="Depreciation",(1+'S&amp;S'!$G164),1)-SUM(O.4!CH$246,O.4!CH$257)*(1+'S&amp;S'!$G$166)+CH$247*(1+'S&amp;S'!$G$212)</f>
        <v>0</v>
      </c>
      <c r="CI307" s="66">
        <f>-SUM(O.4!CI$244,O.4!CI$255)*(1+'S&amp;S'!$G164)+SUM(O.4!CI$245,O.4!CI$256)*IF(O.4!$C$38="Depreciation",(1+'S&amp;S'!$G164),1)-SUM(O.4!CI$246,O.4!CI$257)*(1+'S&amp;S'!$G$166)+CI$247*(1+'S&amp;S'!$G$212)</f>
        <v>0</v>
      </c>
      <c r="CJ307" s="66">
        <f>-SUM(O.4!CJ$244,O.4!CJ$255)*(1+'S&amp;S'!$G164)+SUM(O.4!CJ$245,O.4!CJ$256)*IF(O.4!$C$38="Depreciation",(1+'S&amp;S'!$G164),1)-SUM(O.4!CJ$246,O.4!CJ$257)*(1+'S&amp;S'!$G$166)+CJ$247*(1+'S&amp;S'!$G$212)</f>
        <v>0</v>
      </c>
      <c r="CK307" s="66">
        <f>-SUM(O.4!CK$244,O.4!CK$255)*(1+'S&amp;S'!$G164)+SUM(O.4!CK$245,O.4!CK$256)*IF(O.4!$C$38="Depreciation",(1+'S&amp;S'!$G164),1)-SUM(O.4!CK$246,O.4!CK$257)*(1+'S&amp;S'!$G$166)+CK$247*(1+'S&amp;S'!$G$212)</f>
        <v>0</v>
      </c>
      <c r="CL307" s="66">
        <f>-SUM(O.4!CL$244,O.4!CL$255)*(1+'S&amp;S'!$G164)+SUM(O.4!CL$245,O.4!CL$256)*IF(O.4!$C$38="Depreciation",(1+'S&amp;S'!$G164),1)-SUM(O.4!CL$246,O.4!CL$257)*(1+'S&amp;S'!$G$166)+CL$247*(1+'S&amp;S'!$G$212)</f>
        <v>0</v>
      </c>
      <c r="CM307" s="66">
        <f>-SUM(O.4!CM$244,O.4!CM$255)*(1+'S&amp;S'!$G164)+SUM(O.4!CM$245,O.4!CM$256)*IF(O.4!$C$38="Depreciation",(1+'S&amp;S'!$G164),1)-SUM(O.4!CM$246,O.4!CM$257)*(1+'S&amp;S'!$G$166)+CM$247*(1+'S&amp;S'!$G$212)</f>
        <v>0</v>
      </c>
      <c r="CN307" s="66">
        <f>-SUM(O.4!CN$244,O.4!CN$255)*(1+'S&amp;S'!$G164)+SUM(O.4!CN$245,O.4!CN$256)*IF(O.4!$C$38="Depreciation",(1+'S&amp;S'!$G164),1)-SUM(O.4!CN$246,O.4!CN$257)*(1+'S&amp;S'!$G$166)+CN$247*(1+'S&amp;S'!$G$212)</f>
        <v>0</v>
      </c>
      <c r="CO307" s="66">
        <f>-SUM(O.4!CO$244,O.4!CO$255)*(1+'S&amp;S'!$G164)+SUM(O.4!CO$245,O.4!CO$256)*IF(O.4!$C$38="Depreciation",(1+'S&amp;S'!$G164),1)-SUM(O.4!CO$246,O.4!CO$257)*(1+'S&amp;S'!$G$166)+CO$247*(1+'S&amp;S'!$G$212)</f>
        <v>0</v>
      </c>
      <c r="CP307" s="66">
        <f>-SUM(O.4!CP$244,O.4!CP$255)*(1+'S&amp;S'!$G164)+SUM(O.4!CP$245,O.4!CP$256)*IF(O.4!$C$38="Depreciation",(1+'S&amp;S'!$G164),1)-SUM(O.4!CP$246,O.4!CP$257)*(1+'S&amp;S'!$G$166)+CP$247*(1+'S&amp;S'!$G$212)</f>
        <v>0</v>
      </c>
      <c r="CQ307" s="66">
        <f>-SUM(O.4!CQ$244,O.4!CQ$255)*(1+'S&amp;S'!$G164)+SUM(O.4!CQ$245,O.4!CQ$256)*IF(O.4!$C$38="Depreciation",(1+'S&amp;S'!$G164),1)-SUM(O.4!CQ$246,O.4!CQ$257)*(1+'S&amp;S'!$G$166)+CQ$247*(1+'S&amp;S'!$G$212)</f>
        <v>0</v>
      </c>
      <c r="CR307" s="66">
        <f>-SUM(O.4!CR$244,O.4!CR$255)*(1+'S&amp;S'!$G164)+SUM(O.4!CR$245,O.4!CR$256)*IF(O.4!$C$38="Depreciation",(1+'S&amp;S'!$G164),1)-SUM(O.4!CR$246,O.4!CR$257)*(1+'S&amp;S'!$G$166)+CR$247*(1+'S&amp;S'!$G$212)</f>
        <v>0</v>
      </c>
      <c r="CS307" s="66">
        <f>-SUM(O.4!CS$244,O.4!CS$255)*(1+'S&amp;S'!$G164)+SUM(O.4!CS$245,O.4!CS$256)*IF(O.4!$C$38="Depreciation",(1+'S&amp;S'!$G164),1)-SUM(O.4!CS$246,O.4!CS$257)*(1+'S&amp;S'!$G$166)+CS$247*(1+'S&amp;S'!$G$212)</f>
        <v>0</v>
      </c>
    </row>
    <row r="308" spans="3:97" hidden="1" x14ac:dyDescent="0.35">
      <c r="E308" s="524"/>
      <c r="F308" s="524"/>
      <c r="G308" s="131"/>
      <c r="H308" s="131"/>
      <c r="I308" s="131"/>
      <c r="J308" s="131"/>
      <c r="K308" s="131"/>
      <c r="L308" s="131"/>
      <c r="M308" s="131"/>
      <c r="N308" s="131"/>
      <c r="O308" s="131"/>
      <c r="P308" s="131"/>
      <c r="Q308" s="131"/>
      <c r="R308" s="131"/>
      <c r="S308" s="131"/>
      <c r="T308" s="131"/>
      <c r="U308" s="131"/>
      <c r="V308" s="131"/>
      <c r="W308" s="131"/>
      <c r="X308" s="131"/>
      <c r="Y308" s="131"/>
      <c r="Z308" s="131"/>
      <c r="AA308" s="131"/>
      <c r="AB308" s="131"/>
      <c r="AC308" s="131"/>
      <c r="AD308" s="131"/>
      <c r="AE308" s="131"/>
      <c r="AF308" s="131"/>
      <c r="AG308" s="131"/>
      <c r="AH308" s="131"/>
      <c r="AI308" s="131"/>
      <c r="AJ308" s="131"/>
      <c r="AK308" s="131"/>
      <c r="AL308" s="131"/>
      <c r="AM308" s="131"/>
      <c r="AN308" s="131"/>
      <c r="AO308" s="131"/>
      <c r="AP308" s="131"/>
      <c r="AQ308" s="131"/>
      <c r="AR308" s="131"/>
      <c r="AS308" s="131"/>
      <c r="AT308" s="131"/>
      <c r="AU308" s="131"/>
      <c r="AV308" s="131"/>
      <c r="AW308" s="131"/>
      <c r="AX308" s="131"/>
      <c r="AY308" s="131"/>
      <c r="AZ308" s="131"/>
      <c r="BA308" s="131"/>
      <c r="BB308" s="131"/>
      <c r="BC308" s="131"/>
      <c r="BD308" s="131"/>
      <c r="BE308" s="131"/>
      <c r="BF308" s="131"/>
      <c r="BG308" s="131"/>
      <c r="BH308" s="131"/>
      <c r="BI308" s="131"/>
      <c r="BJ308" s="131"/>
      <c r="BK308" s="131"/>
      <c r="BL308" s="131"/>
      <c r="BM308" s="131"/>
      <c r="BN308" s="131"/>
      <c r="BO308" s="131"/>
      <c r="BP308" s="131"/>
      <c r="BQ308" s="131"/>
      <c r="BR308" s="131"/>
      <c r="BS308" s="131"/>
      <c r="BT308" s="131"/>
      <c r="BU308" s="131"/>
      <c r="BV308" s="131"/>
      <c r="BW308" s="131"/>
      <c r="BX308" s="131"/>
      <c r="BY308" s="131"/>
      <c r="BZ308" s="131"/>
      <c r="CA308" s="131"/>
      <c r="CB308" s="131"/>
      <c r="CC308" s="131"/>
      <c r="CD308" s="131"/>
      <c r="CE308" s="131"/>
      <c r="CF308" s="131"/>
      <c r="CG308" s="131"/>
      <c r="CH308" s="131"/>
      <c r="CI308" s="131"/>
      <c r="CJ308" s="131"/>
      <c r="CK308" s="131"/>
      <c r="CL308" s="131"/>
      <c r="CM308" s="131"/>
      <c r="CN308" s="131"/>
      <c r="CO308" s="131"/>
      <c r="CP308" s="131"/>
      <c r="CQ308" s="131"/>
      <c r="CR308" s="131"/>
      <c r="CS308" s="131"/>
    </row>
    <row r="309" spans="3:97" ht="14.25" hidden="1" customHeight="1" x14ac:dyDescent="0.35">
      <c r="C309" s="92" t="s">
        <v>190</v>
      </c>
      <c r="E309" s="524"/>
      <c r="F309" s="524"/>
      <c r="G309" s="131"/>
      <c r="H309" s="131"/>
      <c r="I309" s="131"/>
      <c r="J309" s="131"/>
      <c r="K309" s="131"/>
      <c r="L309" s="131"/>
      <c r="M309" s="131"/>
      <c r="N309" s="131"/>
      <c r="O309" s="131"/>
      <c r="P309" s="131"/>
      <c r="Q309" s="131"/>
      <c r="R309" s="131"/>
      <c r="S309" s="131"/>
      <c r="T309" s="131"/>
      <c r="U309" s="131"/>
      <c r="V309" s="131"/>
      <c r="W309" s="131"/>
      <c r="X309" s="131"/>
      <c r="Y309" s="131"/>
      <c r="Z309" s="131"/>
      <c r="AA309" s="131"/>
      <c r="AB309" s="131"/>
      <c r="AC309" s="131"/>
      <c r="AD309" s="131"/>
      <c r="AE309" s="131"/>
      <c r="AF309" s="131"/>
      <c r="AG309" s="131"/>
      <c r="AH309" s="131"/>
      <c r="AI309" s="131"/>
      <c r="AJ309" s="131"/>
      <c r="AK309" s="131"/>
      <c r="AL309" s="131"/>
      <c r="AM309" s="131"/>
      <c r="AN309" s="131"/>
      <c r="AO309" s="131"/>
      <c r="AP309" s="131"/>
      <c r="AQ309" s="131"/>
      <c r="AR309" s="131"/>
      <c r="AS309" s="131"/>
      <c r="AT309" s="131"/>
      <c r="AU309" s="131"/>
      <c r="AV309" s="131"/>
      <c r="AW309" s="131"/>
      <c r="AX309" s="131"/>
      <c r="AY309" s="131"/>
      <c r="AZ309" s="131"/>
      <c r="BA309" s="131"/>
      <c r="BB309" s="131"/>
      <c r="BC309" s="131"/>
      <c r="BD309" s="131"/>
      <c r="BE309" s="131"/>
      <c r="BF309" s="131"/>
      <c r="BG309" s="131"/>
      <c r="BH309" s="131"/>
      <c r="BI309" s="131"/>
      <c r="BJ309" s="131"/>
      <c r="BK309" s="131"/>
      <c r="BL309" s="131"/>
      <c r="BM309" s="131"/>
      <c r="BN309" s="131"/>
      <c r="BO309" s="131"/>
      <c r="BP309" s="131"/>
      <c r="BQ309" s="131"/>
      <c r="BR309" s="131"/>
      <c r="BS309" s="131"/>
      <c r="BT309" s="131"/>
      <c r="BU309" s="131"/>
      <c r="BV309" s="131"/>
      <c r="BW309" s="131"/>
      <c r="BX309" s="131"/>
      <c r="BY309" s="131"/>
      <c r="BZ309" s="131"/>
      <c r="CA309" s="131"/>
      <c r="CB309" s="131"/>
      <c r="CC309" s="131"/>
      <c r="CD309" s="131"/>
      <c r="CE309" s="131"/>
      <c r="CF309" s="131"/>
      <c r="CG309" s="131"/>
      <c r="CH309" s="131"/>
      <c r="CI309" s="131"/>
      <c r="CJ309" s="131"/>
      <c r="CK309" s="131"/>
      <c r="CL309" s="131"/>
      <c r="CM309" s="131"/>
      <c r="CN309" s="131"/>
      <c r="CO309" s="131"/>
      <c r="CP309" s="131"/>
      <c r="CQ309" s="131"/>
      <c r="CR309" s="131"/>
      <c r="CS309" s="131"/>
    </row>
    <row r="310" spans="3:97" hidden="1" x14ac:dyDescent="0.35">
      <c r="C310" s="81" t="str">
        <f>O.4!$C$244&amp;" with "&amp; 'S&amp;S'!$D$5*100 &amp; "% increase"</f>
        <v>A. Total investment costs with 1% increase</v>
      </c>
      <c r="E310" s="492">
        <f>G310+NPV(G.Asm!$F$40,H310:INDEX(H310:CS310,RP))</f>
        <v>0</v>
      </c>
      <c r="F310" s="492">
        <f t="shared" ref="F310:F357" si="140">SUMIF($G$4:$CS$4,"&lt;="&amp;RP,G310:CS310)</f>
        <v>0</v>
      </c>
      <c r="G310" s="66">
        <f>-G$190*(1+'S&amp;S'!$F108)+G$216*IF(O.4!$C$38="Depreciation",(1+'S&amp;S'!$F108),1)-G$218+G$232</f>
        <v>0</v>
      </c>
      <c r="H310" s="66">
        <f>-H$190*(1+'S&amp;S'!$F108)+H$216*IF(O.4!$C$38="Depreciation",(1+'S&amp;S'!$F108),1)-H$218+H$232</f>
        <v>0</v>
      </c>
      <c r="I310" s="66">
        <f>-I$190*(1+'S&amp;S'!$F108)+I$216*IF(O.4!$C$38="Depreciation",(1+'S&amp;S'!$F108),1)-I$218+I$232</f>
        <v>0</v>
      </c>
      <c r="J310" s="66">
        <f>-J$190*(1+'S&amp;S'!$F108)+J$216*IF(O.4!$C$38="Depreciation",(1+'S&amp;S'!$F108),1)-J$218+J$232</f>
        <v>0</v>
      </c>
      <c r="K310" s="66">
        <f>-K$190*(1+'S&amp;S'!$F108)+K$216*IF(O.4!$C$38="Depreciation",(1+'S&amp;S'!$F108),1)-K$218+K$232</f>
        <v>0</v>
      </c>
      <c r="L310" s="66">
        <f>-L$190*(1+'S&amp;S'!$F108)+L$216*IF(O.4!$C$38="Depreciation",(1+'S&amp;S'!$F108),1)-L$218+L$232</f>
        <v>0</v>
      </c>
      <c r="M310" s="66">
        <f>-M$190*(1+'S&amp;S'!$F108)+M$216*IF(O.4!$C$38="Depreciation",(1+'S&amp;S'!$F108),1)-M$218+M$232</f>
        <v>0</v>
      </c>
      <c r="N310" s="66">
        <f>-N$190*(1+'S&amp;S'!$F108)+N$216*IF(O.4!$C$38="Depreciation",(1+'S&amp;S'!$F108),1)-N$218+N$232</f>
        <v>0</v>
      </c>
      <c r="O310" s="66">
        <f>-O$190*(1+'S&amp;S'!$F108)+O$216*IF(O.4!$C$38="Depreciation",(1+'S&amp;S'!$F108),1)-O$218+O$232</f>
        <v>0</v>
      </c>
      <c r="P310" s="66">
        <f>-P$190*(1+'S&amp;S'!$F108)+P$216*IF(O.4!$C$38="Depreciation",(1+'S&amp;S'!$F108),1)-P$218+P$232</f>
        <v>0</v>
      </c>
      <c r="Q310" s="66">
        <f>-Q$190*(1+'S&amp;S'!$F108)+Q$216*IF(O.4!$C$38="Depreciation",(1+'S&amp;S'!$F108),1)-Q$218+Q$232</f>
        <v>0</v>
      </c>
      <c r="R310" s="66">
        <f>-R$190*(1+'S&amp;S'!$F108)+R$216*IF(O.4!$C$38="Depreciation",(1+'S&amp;S'!$F108),1)-R$218+R$232</f>
        <v>0</v>
      </c>
      <c r="S310" s="66">
        <f>-S$190*(1+'S&amp;S'!$F108)+S$216*IF(O.4!$C$38="Depreciation",(1+'S&amp;S'!$F108),1)-S$218+S$232</f>
        <v>0</v>
      </c>
      <c r="T310" s="66">
        <f>-T$190*(1+'S&amp;S'!$F108)+T$216*IF(O.4!$C$38="Depreciation",(1+'S&amp;S'!$F108),1)-T$218+T$232</f>
        <v>0</v>
      </c>
      <c r="U310" s="66">
        <f>-U$190*(1+'S&amp;S'!$F108)+U$216*IF(O.4!$C$38="Depreciation",(1+'S&amp;S'!$F108),1)-U$218+U$232</f>
        <v>0</v>
      </c>
      <c r="V310" s="66">
        <f>-V$190*(1+'S&amp;S'!$F108)+V$216*IF(O.4!$C$38="Depreciation",(1+'S&amp;S'!$F108),1)-V$218+V$232</f>
        <v>0</v>
      </c>
      <c r="W310" s="66">
        <f>-W$190*(1+'S&amp;S'!$F108)+W$216*IF(O.4!$C$38="Depreciation",(1+'S&amp;S'!$F108),1)-W$218+W$232</f>
        <v>0</v>
      </c>
      <c r="X310" s="66">
        <f>-X$190*(1+'S&amp;S'!$F108)+X$216*IF(O.4!$C$38="Depreciation",(1+'S&amp;S'!$F108),1)-X$218+X$232</f>
        <v>0</v>
      </c>
      <c r="Y310" s="66">
        <f>-Y$190*(1+'S&amp;S'!$F108)+Y$216*IF(O.4!$C$38="Depreciation",(1+'S&amp;S'!$F108),1)-Y$218+Y$232</f>
        <v>0</v>
      </c>
      <c r="Z310" s="66">
        <f>-Z$190*(1+'S&amp;S'!$F108)+Z$216*IF(O.4!$C$38="Depreciation",(1+'S&amp;S'!$F108),1)-Z$218+Z$232</f>
        <v>0</v>
      </c>
      <c r="AA310" s="66">
        <f>-AA$190*(1+'S&amp;S'!$F108)+AA$216*IF(O.4!$C$38="Depreciation",(1+'S&amp;S'!$F108),1)-AA$218+AA$232</f>
        <v>0</v>
      </c>
      <c r="AB310" s="66">
        <f>-AB$190*(1+'S&amp;S'!$F108)+AB$216*IF(O.4!$C$38="Depreciation",(1+'S&amp;S'!$F108),1)-AB$218+AB$232</f>
        <v>0</v>
      </c>
      <c r="AC310" s="66">
        <f>-AC$190*(1+'S&amp;S'!$F108)+AC$216*IF(O.4!$C$38="Depreciation",(1+'S&amp;S'!$F108),1)-AC$218+AC$232</f>
        <v>0</v>
      </c>
      <c r="AD310" s="66">
        <f>-AD$190*(1+'S&amp;S'!$F108)+AD$216*IF(O.4!$C$38="Depreciation",(1+'S&amp;S'!$F108),1)-AD$218+AD$232</f>
        <v>0</v>
      </c>
      <c r="AE310" s="66">
        <f>-AE$190*(1+'S&amp;S'!$F108)+AE$216*IF(O.4!$C$38="Depreciation",(1+'S&amp;S'!$F108),1)-AE$218+AE$232</f>
        <v>0</v>
      </c>
      <c r="AF310" s="66">
        <f>-AF$190*(1+'S&amp;S'!$F108)+AF$216*IF(O.4!$C$38="Depreciation",(1+'S&amp;S'!$F108),1)-AF$218+AF$232</f>
        <v>0</v>
      </c>
      <c r="AG310" s="66">
        <f>-AG$190*(1+'S&amp;S'!$F108)+AG$216*IF(O.4!$C$38="Depreciation",(1+'S&amp;S'!$F108),1)-AG$218+AG$232</f>
        <v>0</v>
      </c>
      <c r="AH310" s="66">
        <f>-AH$190*(1+'S&amp;S'!$F108)+AH$216*IF(O.4!$C$38="Depreciation",(1+'S&amp;S'!$F108),1)-AH$218+AH$232</f>
        <v>0</v>
      </c>
      <c r="AI310" s="66">
        <f>-AI$190*(1+'S&amp;S'!$F108)+AI$216*IF(O.4!$C$38="Depreciation",(1+'S&amp;S'!$F108),1)-AI$218+AI$232</f>
        <v>0</v>
      </c>
      <c r="AJ310" s="66">
        <f>-AJ$190*(1+'S&amp;S'!$F108)+AJ$216*IF(O.4!$C$38="Depreciation",(1+'S&amp;S'!$F108),1)-AJ$218+AJ$232</f>
        <v>0</v>
      </c>
      <c r="AK310" s="66">
        <f>-AK$190*(1+'S&amp;S'!$F108)+AK$216*IF(O.4!$C$38="Depreciation",(1+'S&amp;S'!$F108),1)-AK$218+AK$232</f>
        <v>0</v>
      </c>
      <c r="AL310" s="66">
        <f>-AL$190*(1+'S&amp;S'!$F108)+AL$216*IF(O.4!$C$38="Depreciation",(1+'S&amp;S'!$F108),1)-AL$218+AL$232</f>
        <v>0</v>
      </c>
      <c r="AM310" s="66">
        <f>-AM$190*(1+'S&amp;S'!$F108)+AM$216*IF(O.4!$C$38="Depreciation",(1+'S&amp;S'!$F108),1)-AM$218+AM$232</f>
        <v>0</v>
      </c>
      <c r="AN310" s="66">
        <f>-AN$190*(1+'S&amp;S'!$F108)+AN$216*IF(O.4!$C$38="Depreciation",(1+'S&amp;S'!$F108),1)-AN$218+AN$232</f>
        <v>0</v>
      </c>
      <c r="AO310" s="66">
        <f>-AO$190*(1+'S&amp;S'!$F108)+AO$216*IF(O.4!$C$38="Depreciation",(1+'S&amp;S'!$F108),1)-AO$218+AO$232</f>
        <v>0</v>
      </c>
      <c r="AP310" s="66">
        <f>-AP$190*(1+'S&amp;S'!$F108)+AP$216*IF(O.4!$C$38="Depreciation",(1+'S&amp;S'!$F108),1)-AP$218+AP$232</f>
        <v>0</v>
      </c>
      <c r="AQ310" s="66">
        <f>-AQ$190*(1+'S&amp;S'!$F108)+AQ$216*IF(O.4!$C$38="Depreciation",(1+'S&amp;S'!$F108),1)-AQ$218+AQ$232</f>
        <v>0</v>
      </c>
      <c r="AR310" s="66">
        <f>-AR$190*(1+'S&amp;S'!$F108)+AR$216*IF(O.4!$C$38="Depreciation",(1+'S&amp;S'!$F108),1)-AR$218+AR$232</f>
        <v>0</v>
      </c>
      <c r="AS310" s="66">
        <f>-AS$190*(1+'S&amp;S'!$F108)+AS$216*IF(O.4!$C$38="Depreciation",(1+'S&amp;S'!$F108),1)-AS$218+AS$232</f>
        <v>0</v>
      </c>
      <c r="AT310" s="66">
        <f>-AT$190*(1+'S&amp;S'!$F108)+AT$216*IF(O.4!$C$38="Depreciation",(1+'S&amp;S'!$F108),1)-AT$218+AT$232</f>
        <v>0</v>
      </c>
      <c r="AU310" s="66">
        <f>-AU$190*(1+'S&amp;S'!$F108)+AU$216*IF(O.4!$C$38="Depreciation",(1+'S&amp;S'!$F108),1)-AU$218+AU$232</f>
        <v>0</v>
      </c>
      <c r="AV310" s="66">
        <f>-AV$190*(1+'S&amp;S'!$F108)+AV$216*IF(O.4!$C$38="Depreciation",(1+'S&amp;S'!$F108),1)-AV$218+AV$232</f>
        <v>0</v>
      </c>
      <c r="AW310" s="66">
        <f>-AW$190*(1+'S&amp;S'!$F108)+AW$216*IF(O.4!$C$38="Depreciation",(1+'S&amp;S'!$F108),1)-AW$218+AW$232</f>
        <v>0</v>
      </c>
      <c r="AX310" s="66">
        <f>-AX$190*(1+'S&amp;S'!$F108)+AX$216*IF(O.4!$C$38="Depreciation",(1+'S&amp;S'!$F108),1)-AX$218+AX$232</f>
        <v>0</v>
      </c>
      <c r="AY310" s="66">
        <f>-AY$190*(1+'S&amp;S'!$F108)+AY$216*IF(O.4!$C$38="Depreciation",(1+'S&amp;S'!$F108),1)-AY$218+AY$232</f>
        <v>0</v>
      </c>
      <c r="AZ310" s="66">
        <f>-AZ$190*(1+'S&amp;S'!$F108)+AZ$216*IF(O.4!$C$38="Depreciation",(1+'S&amp;S'!$F108),1)-AZ$218+AZ$232</f>
        <v>0</v>
      </c>
      <c r="BA310" s="66">
        <f>-BA$190*(1+'S&amp;S'!$F108)+BA$216*IF(O.4!$C$38="Depreciation",(1+'S&amp;S'!$F108),1)-BA$218+BA$232</f>
        <v>0</v>
      </c>
      <c r="BB310" s="66">
        <f>-BB$190*(1+'S&amp;S'!$F108)+BB$216*IF(O.4!$C$38="Depreciation",(1+'S&amp;S'!$F108),1)-BB$218+BB$232</f>
        <v>0</v>
      </c>
      <c r="BC310" s="66">
        <f>-BC$190*(1+'S&amp;S'!$F108)+BC$216*IF(O.4!$C$38="Depreciation",(1+'S&amp;S'!$F108),1)-BC$218+BC$232</f>
        <v>0</v>
      </c>
      <c r="BD310" s="66">
        <f>-BD$190*(1+'S&amp;S'!$F108)+BD$216*IF(O.4!$C$38="Depreciation",(1+'S&amp;S'!$F108),1)-BD$218+BD$232</f>
        <v>0</v>
      </c>
      <c r="BE310" s="66">
        <f>-BE$190*(1+'S&amp;S'!$F108)+BE$216*IF(O.4!$C$38="Depreciation",(1+'S&amp;S'!$F108),1)-BE$218+BE$232</f>
        <v>0</v>
      </c>
      <c r="BF310" s="66">
        <f>-BF$190*(1+'S&amp;S'!$F108)+BF$216*IF(O.4!$C$38="Depreciation",(1+'S&amp;S'!$F108),1)-BF$218+BF$232</f>
        <v>0</v>
      </c>
      <c r="BG310" s="66">
        <f>-BG$190*(1+'S&amp;S'!$F108)+BG$216*IF(O.4!$C$38="Depreciation",(1+'S&amp;S'!$F108),1)-BG$218+BG$232</f>
        <v>0</v>
      </c>
      <c r="BH310" s="66">
        <f>-BH$190*(1+'S&amp;S'!$F108)+BH$216*IF(O.4!$C$38="Depreciation",(1+'S&amp;S'!$F108),1)-BH$218+BH$232</f>
        <v>0</v>
      </c>
      <c r="BI310" s="66">
        <f>-BI$190*(1+'S&amp;S'!$F108)+BI$216*IF(O.4!$C$38="Depreciation",(1+'S&amp;S'!$F108),1)-BI$218+BI$232</f>
        <v>0</v>
      </c>
      <c r="BJ310" s="66">
        <f>-BJ$190*(1+'S&amp;S'!$F108)+BJ$216*IF(O.4!$C$38="Depreciation",(1+'S&amp;S'!$F108),1)-BJ$218+BJ$232</f>
        <v>0</v>
      </c>
      <c r="BK310" s="66">
        <f>-BK$190*(1+'S&amp;S'!$F108)+BK$216*IF(O.4!$C$38="Depreciation",(1+'S&amp;S'!$F108),1)-BK$218+BK$232</f>
        <v>0</v>
      </c>
      <c r="BL310" s="66">
        <f>-BL$190*(1+'S&amp;S'!$F108)+BL$216*IF(O.4!$C$38="Depreciation",(1+'S&amp;S'!$F108),1)-BL$218+BL$232</f>
        <v>0</v>
      </c>
      <c r="BM310" s="66">
        <f>-BM$190*(1+'S&amp;S'!$F108)+BM$216*IF(O.4!$C$38="Depreciation",(1+'S&amp;S'!$F108),1)-BM$218+BM$232</f>
        <v>0</v>
      </c>
      <c r="BN310" s="66">
        <f>-BN$190*(1+'S&amp;S'!$F108)+BN$216*IF(O.4!$C$38="Depreciation",(1+'S&amp;S'!$F108),1)-BN$218+BN$232</f>
        <v>0</v>
      </c>
      <c r="BO310" s="66">
        <f>-BO$190*(1+'S&amp;S'!$F108)+BO$216*IF(O.4!$C$38="Depreciation",(1+'S&amp;S'!$F108),1)-BO$218+BO$232</f>
        <v>0</v>
      </c>
      <c r="BP310" s="66">
        <f>-BP$190*(1+'S&amp;S'!$F108)+BP$216*IF(O.4!$C$38="Depreciation",(1+'S&amp;S'!$F108),1)-BP$218+BP$232</f>
        <v>0</v>
      </c>
      <c r="BQ310" s="66">
        <f>-BQ$190*(1+'S&amp;S'!$F108)+BQ$216*IF(O.4!$C$38="Depreciation",(1+'S&amp;S'!$F108),1)-BQ$218+BQ$232</f>
        <v>0</v>
      </c>
      <c r="BR310" s="66">
        <f>-BR$190*(1+'S&amp;S'!$F108)+BR$216*IF(O.4!$C$38="Depreciation",(1+'S&amp;S'!$F108),1)-BR$218+BR$232</f>
        <v>0</v>
      </c>
      <c r="BS310" s="66">
        <f>-BS$190*(1+'S&amp;S'!$F108)+BS$216*IF(O.4!$C$38="Depreciation",(1+'S&amp;S'!$F108),1)-BS$218+BS$232</f>
        <v>0</v>
      </c>
      <c r="BT310" s="66">
        <f>-BT$190*(1+'S&amp;S'!$F108)+BT$216*IF(O.4!$C$38="Depreciation",(1+'S&amp;S'!$F108),1)-BT$218+BT$232</f>
        <v>0</v>
      </c>
      <c r="BU310" s="66">
        <f>-BU$190*(1+'S&amp;S'!$F108)+BU$216*IF(O.4!$C$38="Depreciation",(1+'S&amp;S'!$F108),1)-BU$218+BU$232</f>
        <v>0</v>
      </c>
      <c r="BV310" s="66">
        <f>-BV$190*(1+'S&amp;S'!$F108)+BV$216*IF(O.4!$C$38="Depreciation",(1+'S&amp;S'!$F108),1)-BV$218+BV$232</f>
        <v>0</v>
      </c>
      <c r="BW310" s="66">
        <f>-BW$190*(1+'S&amp;S'!$F108)+BW$216*IF(O.4!$C$38="Depreciation",(1+'S&amp;S'!$F108),1)-BW$218+BW$232</f>
        <v>0</v>
      </c>
      <c r="BX310" s="66">
        <f>-BX$190*(1+'S&amp;S'!$F108)+BX$216*IF(O.4!$C$38="Depreciation",(1+'S&amp;S'!$F108),1)-BX$218+BX$232</f>
        <v>0</v>
      </c>
      <c r="BY310" s="66">
        <f>-BY$190*(1+'S&amp;S'!$F108)+BY$216*IF(O.4!$C$38="Depreciation",(1+'S&amp;S'!$F108),1)-BY$218+BY$232</f>
        <v>0</v>
      </c>
      <c r="BZ310" s="66">
        <f>-BZ$190*(1+'S&amp;S'!$F108)+BZ$216*IF(O.4!$C$38="Depreciation",(1+'S&amp;S'!$F108),1)-BZ$218+BZ$232</f>
        <v>0</v>
      </c>
      <c r="CA310" s="66">
        <f>-CA$190*(1+'S&amp;S'!$F108)+CA$216*IF(O.4!$C$38="Depreciation",(1+'S&amp;S'!$F108),1)-CA$218+CA$232</f>
        <v>0</v>
      </c>
      <c r="CB310" s="66">
        <f>-CB$190*(1+'S&amp;S'!$F108)+CB$216*IF(O.4!$C$38="Depreciation",(1+'S&amp;S'!$F108),1)-CB$218+CB$232</f>
        <v>0</v>
      </c>
      <c r="CC310" s="66">
        <f>-CC$190*(1+'S&amp;S'!$F108)+CC$216*IF(O.4!$C$38="Depreciation",(1+'S&amp;S'!$F108),1)-CC$218+CC$232</f>
        <v>0</v>
      </c>
      <c r="CD310" s="66">
        <f>-CD$190*(1+'S&amp;S'!$F108)+CD$216*IF(O.4!$C$38="Depreciation",(1+'S&amp;S'!$F108),1)-CD$218+CD$232</f>
        <v>0</v>
      </c>
      <c r="CE310" s="66">
        <f>-CE$190*(1+'S&amp;S'!$F108)+CE$216*IF(O.4!$C$38="Depreciation",(1+'S&amp;S'!$F108),1)-CE$218+CE$232</f>
        <v>0</v>
      </c>
      <c r="CF310" s="66">
        <f>-CF$190*(1+'S&amp;S'!$F108)+CF$216*IF(O.4!$C$38="Depreciation",(1+'S&amp;S'!$F108),1)-CF$218+CF$232</f>
        <v>0</v>
      </c>
      <c r="CG310" s="66">
        <f>-CG$190*(1+'S&amp;S'!$F108)+CG$216*IF(O.4!$C$38="Depreciation",(1+'S&amp;S'!$F108),1)-CG$218+CG$232</f>
        <v>0</v>
      </c>
      <c r="CH310" s="66">
        <f>-CH$190*(1+'S&amp;S'!$F108)+CH$216*IF(O.4!$C$38="Depreciation",(1+'S&amp;S'!$F108),1)-CH$218+CH$232</f>
        <v>0</v>
      </c>
      <c r="CI310" s="66">
        <f>-CI$190*(1+'S&amp;S'!$F108)+CI$216*IF(O.4!$C$38="Depreciation",(1+'S&amp;S'!$F108),1)-CI$218+CI$232</f>
        <v>0</v>
      </c>
      <c r="CJ310" s="66">
        <f>-CJ$190*(1+'S&amp;S'!$F108)+CJ$216*IF(O.4!$C$38="Depreciation",(1+'S&amp;S'!$F108),1)-CJ$218+CJ$232</f>
        <v>0</v>
      </c>
      <c r="CK310" s="66">
        <f>-CK$190*(1+'S&amp;S'!$F108)+CK$216*IF(O.4!$C$38="Depreciation",(1+'S&amp;S'!$F108),1)-CK$218+CK$232</f>
        <v>0</v>
      </c>
      <c r="CL310" s="66">
        <f>-CL$190*(1+'S&amp;S'!$F108)+CL$216*IF(O.4!$C$38="Depreciation",(1+'S&amp;S'!$F108),1)-CL$218+CL$232</f>
        <v>0</v>
      </c>
      <c r="CM310" s="66">
        <f>-CM$190*(1+'S&amp;S'!$F108)+CM$216*IF(O.4!$C$38="Depreciation",(1+'S&amp;S'!$F108),1)-CM$218+CM$232</f>
        <v>0</v>
      </c>
      <c r="CN310" s="66">
        <f>-CN$190*(1+'S&amp;S'!$F108)+CN$216*IF(O.4!$C$38="Depreciation",(1+'S&amp;S'!$F108),1)-CN$218+CN$232</f>
        <v>0</v>
      </c>
      <c r="CO310" s="66">
        <f>-CO$190*(1+'S&amp;S'!$F108)+CO$216*IF(O.4!$C$38="Depreciation",(1+'S&amp;S'!$F108),1)-CO$218+CO$232</f>
        <v>0</v>
      </c>
      <c r="CP310" s="66">
        <f>-CP$190*(1+'S&amp;S'!$F108)+CP$216*IF(O.4!$C$38="Depreciation",(1+'S&amp;S'!$F108),1)-CP$218+CP$232</f>
        <v>0</v>
      </c>
      <c r="CQ310" s="66">
        <f>-CQ$190*(1+'S&amp;S'!$F108)+CQ$216*IF(O.4!$C$38="Depreciation",(1+'S&amp;S'!$F108),1)-CQ$218+CQ$232</f>
        <v>0</v>
      </c>
      <c r="CR310" s="66">
        <f>-CR$190*(1+'S&amp;S'!$F108)+CR$216*IF(O.4!$C$38="Depreciation",(1+'S&amp;S'!$F108),1)-CR$218+CR$232</f>
        <v>0</v>
      </c>
      <c r="CS310" s="66">
        <f>-CS$190*(1+'S&amp;S'!$F108)+CS$216*IF(O.4!$C$38="Depreciation",(1+'S&amp;S'!$F108),1)-CS$218+CS$232</f>
        <v>0</v>
      </c>
    </row>
    <row r="311" spans="3:97" hidden="1" x14ac:dyDescent="0.35">
      <c r="C311" s="81" t="str">
        <f>O.4!$C$244&amp;" with "&amp; 'S&amp;S'!$D$5*100 &amp; "% decrease"</f>
        <v>A. Total investment costs with 1% decrease</v>
      </c>
      <c r="E311" s="492">
        <f>G311+NPV(G.Asm!$F$40,H311:INDEX(H311:CS311,RP))</f>
        <v>0</v>
      </c>
      <c r="F311" s="492">
        <f t="shared" si="140"/>
        <v>0</v>
      </c>
      <c r="G311" s="66">
        <f>-G$190*(1+'S&amp;S'!$F109)+G$216*IF(O.4!$C$38="Depreciation",(1+'S&amp;S'!$F109),1)-G$218+G$232</f>
        <v>0</v>
      </c>
      <c r="H311" s="66">
        <f>-H$190*(1+'S&amp;S'!$F109)+H$216*IF(O.4!$C$38="Depreciation",(1+'S&amp;S'!$F109),1)-H$218+H$232</f>
        <v>0</v>
      </c>
      <c r="I311" s="66">
        <f>-I$190*(1+'S&amp;S'!$F109)+I$216*IF(O.4!$C$38="Depreciation",(1+'S&amp;S'!$F109),1)-I$218+I$232</f>
        <v>0</v>
      </c>
      <c r="J311" s="66">
        <f>-J$190*(1+'S&amp;S'!$F109)+J$216*IF(O.4!$C$38="Depreciation",(1+'S&amp;S'!$F109),1)-J$218+J$232</f>
        <v>0</v>
      </c>
      <c r="K311" s="66">
        <f>-K$190*(1+'S&amp;S'!$F109)+K$216*IF(O.4!$C$38="Depreciation",(1+'S&amp;S'!$F109),1)-K$218+K$232</f>
        <v>0</v>
      </c>
      <c r="L311" s="66">
        <f>-L$190*(1+'S&amp;S'!$F109)+L$216*IF(O.4!$C$38="Depreciation",(1+'S&amp;S'!$F109),1)-L$218+L$232</f>
        <v>0</v>
      </c>
      <c r="M311" s="66">
        <f>-M$190*(1+'S&amp;S'!$F109)+M$216*IF(O.4!$C$38="Depreciation",(1+'S&amp;S'!$F109),1)-M$218+M$232</f>
        <v>0</v>
      </c>
      <c r="N311" s="66">
        <f>-N$190*(1+'S&amp;S'!$F109)+N$216*IF(O.4!$C$38="Depreciation",(1+'S&amp;S'!$F109),1)-N$218+N$232</f>
        <v>0</v>
      </c>
      <c r="O311" s="66">
        <f>-O$190*(1+'S&amp;S'!$F109)+O$216*IF(O.4!$C$38="Depreciation",(1+'S&amp;S'!$F109),1)-O$218+O$232</f>
        <v>0</v>
      </c>
      <c r="P311" s="66">
        <f>-P$190*(1+'S&amp;S'!$F109)+P$216*IF(O.4!$C$38="Depreciation",(1+'S&amp;S'!$F109),1)-P$218+P$232</f>
        <v>0</v>
      </c>
      <c r="Q311" s="66">
        <f>-Q$190*(1+'S&amp;S'!$F109)+Q$216*IF(O.4!$C$38="Depreciation",(1+'S&amp;S'!$F109),1)-Q$218+Q$232</f>
        <v>0</v>
      </c>
      <c r="R311" s="66">
        <f>-R$190*(1+'S&amp;S'!$F109)+R$216*IF(O.4!$C$38="Depreciation",(1+'S&amp;S'!$F109),1)-R$218+R$232</f>
        <v>0</v>
      </c>
      <c r="S311" s="66">
        <f>-S$190*(1+'S&amp;S'!$F109)+S$216*IF(O.4!$C$38="Depreciation",(1+'S&amp;S'!$F109),1)-S$218+S$232</f>
        <v>0</v>
      </c>
      <c r="T311" s="66">
        <f>-T$190*(1+'S&amp;S'!$F109)+T$216*IF(O.4!$C$38="Depreciation",(1+'S&amp;S'!$F109),1)-T$218+T$232</f>
        <v>0</v>
      </c>
      <c r="U311" s="66">
        <f>-U$190*(1+'S&amp;S'!$F109)+U$216*IF(O.4!$C$38="Depreciation",(1+'S&amp;S'!$F109),1)-U$218+U$232</f>
        <v>0</v>
      </c>
      <c r="V311" s="66">
        <f>-V$190*(1+'S&amp;S'!$F109)+V$216*IF(O.4!$C$38="Depreciation",(1+'S&amp;S'!$F109),1)-V$218+V$232</f>
        <v>0</v>
      </c>
      <c r="W311" s="66">
        <f>-W$190*(1+'S&amp;S'!$F109)+W$216*IF(O.4!$C$38="Depreciation",(1+'S&amp;S'!$F109),1)-W$218+W$232</f>
        <v>0</v>
      </c>
      <c r="X311" s="66">
        <f>-X$190*(1+'S&amp;S'!$F109)+X$216*IF(O.4!$C$38="Depreciation",(1+'S&amp;S'!$F109),1)-X$218+X$232</f>
        <v>0</v>
      </c>
      <c r="Y311" s="66">
        <f>-Y$190*(1+'S&amp;S'!$F109)+Y$216*IF(O.4!$C$38="Depreciation",(1+'S&amp;S'!$F109),1)-Y$218+Y$232</f>
        <v>0</v>
      </c>
      <c r="Z311" s="66">
        <f>-Z$190*(1+'S&amp;S'!$F109)+Z$216*IF(O.4!$C$38="Depreciation",(1+'S&amp;S'!$F109),1)-Z$218+Z$232</f>
        <v>0</v>
      </c>
      <c r="AA311" s="66">
        <f>-AA$190*(1+'S&amp;S'!$F109)+AA$216*IF(O.4!$C$38="Depreciation",(1+'S&amp;S'!$F109),1)-AA$218+AA$232</f>
        <v>0</v>
      </c>
      <c r="AB311" s="66">
        <f>-AB$190*(1+'S&amp;S'!$F109)+AB$216*IF(O.4!$C$38="Depreciation",(1+'S&amp;S'!$F109),1)-AB$218+AB$232</f>
        <v>0</v>
      </c>
      <c r="AC311" s="66">
        <f>-AC$190*(1+'S&amp;S'!$F109)+AC$216*IF(O.4!$C$38="Depreciation",(1+'S&amp;S'!$F109),1)-AC$218+AC$232</f>
        <v>0</v>
      </c>
      <c r="AD311" s="66">
        <f>-AD$190*(1+'S&amp;S'!$F109)+AD$216*IF(O.4!$C$38="Depreciation",(1+'S&amp;S'!$F109),1)-AD$218+AD$232</f>
        <v>0</v>
      </c>
      <c r="AE311" s="66">
        <f>-AE$190*(1+'S&amp;S'!$F109)+AE$216*IF(O.4!$C$38="Depreciation",(1+'S&amp;S'!$F109),1)-AE$218+AE$232</f>
        <v>0</v>
      </c>
      <c r="AF311" s="66">
        <f>-AF$190*(1+'S&amp;S'!$F109)+AF$216*IF(O.4!$C$38="Depreciation",(1+'S&amp;S'!$F109),1)-AF$218+AF$232</f>
        <v>0</v>
      </c>
      <c r="AG311" s="66">
        <f>-AG$190*(1+'S&amp;S'!$F109)+AG$216*IF(O.4!$C$38="Depreciation",(1+'S&amp;S'!$F109),1)-AG$218+AG$232</f>
        <v>0</v>
      </c>
      <c r="AH311" s="66">
        <f>-AH$190*(1+'S&amp;S'!$F109)+AH$216*IF(O.4!$C$38="Depreciation",(1+'S&amp;S'!$F109),1)-AH$218+AH$232</f>
        <v>0</v>
      </c>
      <c r="AI311" s="66">
        <f>-AI$190*(1+'S&amp;S'!$F109)+AI$216*IF(O.4!$C$38="Depreciation",(1+'S&amp;S'!$F109),1)-AI$218+AI$232</f>
        <v>0</v>
      </c>
      <c r="AJ311" s="66">
        <f>-AJ$190*(1+'S&amp;S'!$F109)+AJ$216*IF(O.4!$C$38="Depreciation",(1+'S&amp;S'!$F109),1)-AJ$218+AJ$232</f>
        <v>0</v>
      </c>
      <c r="AK311" s="66">
        <f>-AK$190*(1+'S&amp;S'!$F109)+AK$216*IF(O.4!$C$38="Depreciation",(1+'S&amp;S'!$F109),1)-AK$218+AK$232</f>
        <v>0</v>
      </c>
      <c r="AL311" s="66">
        <f>-AL$190*(1+'S&amp;S'!$F109)+AL$216*IF(O.4!$C$38="Depreciation",(1+'S&amp;S'!$F109),1)-AL$218+AL$232</f>
        <v>0</v>
      </c>
      <c r="AM311" s="66">
        <f>-AM$190*(1+'S&amp;S'!$F109)+AM$216*IF(O.4!$C$38="Depreciation",(1+'S&amp;S'!$F109),1)-AM$218+AM$232</f>
        <v>0</v>
      </c>
      <c r="AN311" s="66">
        <f>-AN$190*(1+'S&amp;S'!$F109)+AN$216*IF(O.4!$C$38="Depreciation",(1+'S&amp;S'!$F109),1)-AN$218+AN$232</f>
        <v>0</v>
      </c>
      <c r="AO311" s="66">
        <f>-AO$190*(1+'S&amp;S'!$F109)+AO$216*IF(O.4!$C$38="Depreciation",(1+'S&amp;S'!$F109),1)-AO$218+AO$232</f>
        <v>0</v>
      </c>
      <c r="AP311" s="66">
        <f>-AP$190*(1+'S&amp;S'!$F109)+AP$216*IF(O.4!$C$38="Depreciation",(1+'S&amp;S'!$F109),1)-AP$218+AP$232</f>
        <v>0</v>
      </c>
      <c r="AQ311" s="66">
        <f>-AQ$190*(1+'S&amp;S'!$F109)+AQ$216*IF(O.4!$C$38="Depreciation",(1+'S&amp;S'!$F109),1)-AQ$218+AQ$232</f>
        <v>0</v>
      </c>
      <c r="AR311" s="66">
        <f>-AR$190*(1+'S&amp;S'!$F109)+AR$216*IF(O.4!$C$38="Depreciation",(1+'S&amp;S'!$F109),1)-AR$218+AR$232</f>
        <v>0</v>
      </c>
      <c r="AS311" s="66">
        <f>-AS$190*(1+'S&amp;S'!$F109)+AS$216*IF(O.4!$C$38="Depreciation",(1+'S&amp;S'!$F109),1)-AS$218+AS$232</f>
        <v>0</v>
      </c>
      <c r="AT311" s="66">
        <f>-AT$190*(1+'S&amp;S'!$F109)+AT$216*IF(O.4!$C$38="Depreciation",(1+'S&amp;S'!$F109),1)-AT$218+AT$232</f>
        <v>0</v>
      </c>
      <c r="AU311" s="66">
        <f>-AU$190*(1+'S&amp;S'!$F109)+AU$216*IF(O.4!$C$38="Depreciation",(1+'S&amp;S'!$F109),1)-AU$218+AU$232</f>
        <v>0</v>
      </c>
      <c r="AV311" s="66">
        <f>-AV$190*(1+'S&amp;S'!$F109)+AV$216*IF(O.4!$C$38="Depreciation",(1+'S&amp;S'!$F109),1)-AV$218+AV$232</f>
        <v>0</v>
      </c>
      <c r="AW311" s="66">
        <f>-AW$190*(1+'S&amp;S'!$F109)+AW$216*IF(O.4!$C$38="Depreciation",(1+'S&amp;S'!$F109),1)-AW$218+AW$232</f>
        <v>0</v>
      </c>
      <c r="AX311" s="66">
        <f>-AX$190*(1+'S&amp;S'!$F109)+AX$216*IF(O.4!$C$38="Depreciation",(1+'S&amp;S'!$F109),1)-AX$218+AX$232</f>
        <v>0</v>
      </c>
      <c r="AY311" s="66">
        <f>-AY$190*(1+'S&amp;S'!$F109)+AY$216*IF(O.4!$C$38="Depreciation",(1+'S&amp;S'!$F109),1)-AY$218+AY$232</f>
        <v>0</v>
      </c>
      <c r="AZ311" s="66">
        <f>-AZ$190*(1+'S&amp;S'!$F109)+AZ$216*IF(O.4!$C$38="Depreciation",(1+'S&amp;S'!$F109),1)-AZ$218+AZ$232</f>
        <v>0</v>
      </c>
      <c r="BA311" s="66">
        <f>-BA$190*(1+'S&amp;S'!$F109)+BA$216*IF(O.4!$C$38="Depreciation",(1+'S&amp;S'!$F109),1)-BA$218+BA$232</f>
        <v>0</v>
      </c>
      <c r="BB311" s="66">
        <f>-BB$190*(1+'S&amp;S'!$F109)+BB$216*IF(O.4!$C$38="Depreciation",(1+'S&amp;S'!$F109),1)-BB$218+BB$232</f>
        <v>0</v>
      </c>
      <c r="BC311" s="66">
        <f>-BC$190*(1+'S&amp;S'!$F109)+BC$216*IF(O.4!$C$38="Depreciation",(1+'S&amp;S'!$F109),1)-BC$218+BC$232</f>
        <v>0</v>
      </c>
      <c r="BD311" s="66">
        <f>-BD$190*(1+'S&amp;S'!$F109)+BD$216*IF(O.4!$C$38="Depreciation",(1+'S&amp;S'!$F109),1)-BD$218+BD$232</f>
        <v>0</v>
      </c>
      <c r="BE311" s="66">
        <f>-BE$190*(1+'S&amp;S'!$F109)+BE$216*IF(O.4!$C$38="Depreciation",(1+'S&amp;S'!$F109),1)-BE$218+BE$232</f>
        <v>0</v>
      </c>
      <c r="BF311" s="66">
        <f>-BF$190*(1+'S&amp;S'!$F109)+BF$216*IF(O.4!$C$38="Depreciation",(1+'S&amp;S'!$F109),1)-BF$218+BF$232</f>
        <v>0</v>
      </c>
      <c r="BG311" s="66">
        <f>-BG$190*(1+'S&amp;S'!$F109)+BG$216*IF(O.4!$C$38="Depreciation",(1+'S&amp;S'!$F109),1)-BG$218+BG$232</f>
        <v>0</v>
      </c>
      <c r="BH311" s="66">
        <f>-BH$190*(1+'S&amp;S'!$F109)+BH$216*IF(O.4!$C$38="Depreciation",(1+'S&amp;S'!$F109),1)-BH$218+BH$232</f>
        <v>0</v>
      </c>
      <c r="BI311" s="66">
        <f>-BI$190*(1+'S&amp;S'!$F109)+BI$216*IF(O.4!$C$38="Depreciation",(1+'S&amp;S'!$F109),1)-BI$218+BI$232</f>
        <v>0</v>
      </c>
      <c r="BJ311" s="66">
        <f>-BJ$190*(1+'S&amp;S'!$F109)+BJ$216*IF(O.4!$C$38="Depreciation",(1+'S&amp;S'!$F109),1)-BJ$218+BJ$232</f>
        <v>0</v>
      </c>
      <c r="BK311" s="66">
        <f>-BK$190*(1+'S&amp;S'!$F109)+BK$216*IF(O.4!$C$38="Depreciation",(1+'S&amp;S'!$F109),1)-BK$218+BK$232</f>
        <v>0</v>
      </c>
      <c r="BL311" s="66">
        <f>-BL$190*(1+'S&amp;S'!$F109)+BL$216*IF(O.4!$C$38="Depreciation",(1+'S&amp;S'!$F109),1)-BL$218+BL$232</f>
        <v>0</v>
      </c>
      <c r="BM311" s="66">
        <f>-BM$190*(1+'S&amp;S'!$F109)+BM$216*IF(O.4!$C$38="Depreciation",(1+'S&amp;S'!$F109),1)-BM$218+BM$232</f>
        <v>0</v>
      </c>
      <c r="BN311" s="66">
        <f>-BN$190*(1+'S&amp;S'!$F109)+BN$216*IF(O.4!$C$38="Depreciation",(1+'S&amp;S'!$F109),1)-BN$218+BN$232</f>
        <v>0</v>
      </c>
      <c r="BO311" s="66">
        <f>-BO$190*(1+'S&amp;S'!$F109)+BO$216*IF(O.4!$C$38="Depreciation",(1+'S&amp;S'!$F109),1)-BO$218+BO$232</f>
        <v>0</v>
      </c>
      <c r="BP311" s="66">
        <f>-BP$190*(1+'S&amp;S'!$F109)+BP$216*IF(O.4!$C$38="Depreciation",(1+'S&amp;S'!$F109),1)-BP$218+BP$232</f>
        <v>0</v>
      </c>
      <c r="BQ311" s="66">
        <f>-BQ$190*(1+'S&amp;S'!$F109)+BQ$216*IF(O.4!$C$38="Depreciation",(1+'S&amp;S'!$F109),1)-BQ$218+BQ$232</f>
        <v>0</v>
      </c>
      <c r="BR311" s="66">
        <f>-BR$190*(1+'S&amp;S'!$F109)+BR$216*IF(O.4!$C$38="Depreciation",(1+'S&amp;S'!$F109),1)-BR$218+BR$232</f>
        <v>0</v>
      </c>
      <c r="BS311" s="66">
        <f>-BS$190*(1+'S&amp;S'!$F109)+BS$216*IF(O.4!$C$38="Depreciation",(1+'S&amp;S'!$F109),1)-BS$218+BS$232</f>
        <v>0</v>
      </c>
      <c r="BT311" s="66">
        <f>-BT$190*(1+'S&amp;S'!$F109)+BT$216*IF(O.4!$C$38="Depreciation",(1+'S&amp;S'!$F109),1)-BT$218+BT$232</f>
        <v>0</v>
      </c>
      <c r="BU311" s="66">
        <f>-BU$190*(1+'S&amp;S'!$F109)+BU$216*IF(O.4!$C$38="Depreciation",(1+'S&amp;S'!$F109),1)-BU$218+BU$232</f>
        <v>0</v>
      </c>
      <c r="BV311" s="66">
        <f>-BV$190*(1+'S&amp;S'!$F109)+BV$216*IF(O.4!$C$38="Depreciation",(1+'S&amp;S'!$F109),1)-BV$218+BV$232</f>
        <v>0</v>
      </c>
      <c r="BW311" s="66">
        <f>-BW$190*(1+'S&amp;S'!$F109)+BW$216*IF(O.4!$C$38="Depreciation",(1+'S&amp;S'!$F109),1)-BW$218+BW$232</f>
        <v>0</v>
      </c>
      <c r="BX311" s="66">
        <f>-BX$190*(1+'S&amp;S'!$F109)+BX$216*IF(O.4!$C$38="Depreciation",(1+'S&amp;S'!$F109),1)-BX$218+BX$232</f>
        <v>0</v>
      </c>
      <c r="BY311" s="66">
        <f>-BY$190*(1+'S&amp;S'!$F109)+BY$216*IF(O.4!$C$38="Depreciation",(1+'S&amp;S'!$F109),1)-BY$218+BY$232</f>
        <v>0</v>
      </c>
      <c r="BZ311" s="66">
        <f>-BZ$190*(1+'S&amp;S'!$F109)+BZ$216*IF(O.4!$C$38="Depreciation",(1+'S&amp;S'!$F109),1)-BZ$218+BZ$232</f>
        <v>0</v>
      </c>
      <c r="CA311" s="66">
        <f>-CA$190*(1+'S&amp;S'!$F109)+CA$216*IF(O.4!$C$38="Depreciation",(1+'S&amp;S'!$F109),1)-CA$218+CA$232</f>
        <v>0</v>
      </c>
      <c r="CB311" s="66">
        <f>-CB$190*(1+'S&amp;S'!$F109)+CB$216*IF(O.4!$C$38="Depreciation",(1+'S&amp;S'!$F109),1)-CB$218+CB$232</f>
        <v>0</v>
      </c>
      <c r="CC311" s="66">
        <f>-CC$190*(1+'S&amp;S'!$F109)+CC$216*IF(O.4!$C$38="Depreciation",(1+'S&amp;S'!$F109),1)-CC$218+CC$232</f>
        <v>0</v>
      </c>
      <c r="CD311" s="66">
        <f>-CD$190*(1+'S&amp;S'!$F109)+CD$216*IF(O.4!$C$38="Depreciation",(1+'S&amp;S'!$F109),1)-CD$218+CD$232</f>
        <v>0</v>
      </c>
      <c r="CE311" s="66">
        <f>-CE$190*(1+'S&amp;S'!$F109)+CE$216*IF(O.4!$C$38="Depreciation",(1+'S&amp;S'!$F109),1)-CE$218+CE$232</f>
        <v>0</v>
      </c>
      <c r="CF311" s="66">
        <f>-CF$190*(1+'S&amp;S'!$F109)+CF$216*IF(O.4!$C$38="Depreciation",(1+'S&amp;S'!$F109),1)-CF$218+CF$232</f>
        <v>0</v>
      </c>
      <c r="CG311" s="66">
        <f>-CG$190*(1+'S&amp;S'!$F109)+CG$216*IF(O.4!$C$38="Depreciation",(1+'S&amp;S'!$F109),1)-CG$218+CG$232</f>
        <v>0</v>
      </c>
      <c r="CH311" s="66">
        <f>-CH$190*(1+'S&amp;S'!$F109)+CH$216*IF(O.4!$C$38="Depreciation",(1+'S&amp;S'!$F109),1)-CH$218+CH$232</f>
        <v>0</v>
      </c>
      <c r="CI311" s="66">
        <f>-CI$190*(1+'S&amp;S'!$F109)+CI$216*IF(O.4!$C$38="Depreciation",(1+'S&amp;S'!$F109),1)-CI$218+CI$232</f>
        <v>0</v>
      </c>
      <c r="CJ311" s="66">
        <f>-CJ$190*(1+'S&amp;S'!$F109)+CJ$216*IF(O.4!$C$38="Depreciation",(1+'S&amp;S'!$F109),1)-CJ$218+CJ$232</f>
        <v>0</v>
      </c>
      <c r="CK311" s="66">
        <f>-CK$190*(1+'S&amp;S'!$F109)+CK$216*IF(O.4!$C$38="Depreciation",(1+'S&amp;S'!$F109),1)-CK$218+CK$232</f>
        <v>0</v>
      </c>
      <c r="CL311" s="66">
        <f>-CL$190*(1+'S&amp;S'!$F109)+CL$216*IF(O.4!$C$38="Depreciation",(1+'S&amp;S'!$F109),1)-CL$218+CL$232</f>
        <v>0</v>
      </c>
      <c r="CM311" s="66">
        <f>-CM$190*(1+'S&amp;S'!$F109)+CM$216*IF(O.4!$C$38="Depreciation",(1+'S&amp;S'!$F109),1)-CM$218+CM$232</f>
        <v>0</v>
      </c>
      <c r="CN311" s="66">
        <f>-CN$190*(1+'S&amp;S'!$F109)+CN$216*IF(O.4!$C$38="Depreciation",(1+'S&amp;S'!$F109),1)-CN$218+CN$232</f>
        <v>0</v>
      </c>
      <c r="CO311" s="66">
        <f>-CO$190*(1+'S&amp;S'!$F109)+CO$216*IF(O.4!$C$38="Depreciation",(1+'S&amp;S'!$F109),1)-CO$218+CO$232</f>
        <v>0</v>
      </c>
      <c r="CP311" s="66">
        <f>-CP$190*(1+'S&amp;S'!$F109)+CP$216*IF(O.4!$C$38="Depreciation",(1+'S&amp;S'!$F109),1)-CP$218+CP$232</f>
        <v>0</v>
      </c>
      <c r="CQ311" s="66">
        <f>-CQ$190*(1+'S&amp;S'!$F109)+CQ$216*IF(O.4!$C$38="Depreciation",(1+'S&amp;S'!$F109),1)-CQ$218+CQ$232</f>
        <v>0</v>
      </c>
      <c r="CR311" s="66">
        <f>-CR$190*(1+'S&amp;S'!$F109)+CR$216*IF(O.4!$C$38="Depreciation",(1+'S&amp;S'!$F109),1)-CR$218+CR$232</f>
        <v>0</v>
      </c>
      <c r="CS311" s="66">
        <f>-CS$190*(1+'S&amp;S'!$F109)+CS$216*IF(O.4!$C$38="Depreciation",(1+'S&amp;S'!$F109),1)-CS$218+CS$232</f>
        <v>0</v>
      </c>
    </row>
    <row r="312" spans="3:97" hidden="1" x14ac:dyDescent="0.35">
      <c r="C312" s="81" t="str">
        <f>O.4!$C$246&amp;" with "&amp; 'S&amp;S'!$D$5*100 &amp; "% increase"</f>
        <v>C. Total operating and maintenance costs with 1% increase</v>
      </c>
      <c r="E312" s="492">
        <f>G312+NPV(G.Asm!$F$40,H312:INDEX(H312:CS312,RP))</f>
        <v>0</v>
      </c>
      <c r="F312" s="492">
        <f t="shared" si="140"/>
        <v>0</v>
      </c>
      <c r="G312" s="66">
        <f>-G$190+G$216-G$218*(1+'S&amp;S'!$F110)+G$232</f>
        <v>0</v>
      </c>
      <c r="H312" s="66">
        <f>-H$190+H$216-H$218*(1+'S&amp;S'!$F110)+H$232</f>
        <v>0</v>
      </c>
      <c r="I312" s="66">
        <f>-I$190+I$216-I$218*(1+'S&amp;S'!$F110)+I$232</f>
        <v>0</v>
      </c>
      <c r="J312" s="66">
        <f>-J$190+J$216-J$218*(1+'S&amp;S'!$F110)+J$232</f>
        <v>0</v>
      </c>
      <c r="K312" s="66">
        <f>-K$190+K$216-K$218*(1+'S&amp;S'!$F110)+K$232</f>
        <v>0</v>
      </c>
      <c r="L312" s="66">
        <f>-L$190+L$216-L$218*(1+'S&amp;S'!$F110)+L$232</f>
        <v>0</v>
      </c>
      <c r="M312" s="66">
        <f>-M$190+M$216-M$218*(1+'S&amp;S'!$F110)+M$232</f>
        <v>0</v>
      </c>
      <c r="N312" s="66">
        <f>-N$190+N$216-N$218*(1+'S&amp;S'!$F110)+N$232</f>
        <v>0</v>
      </c>
      <c r="O312" s="66">
        <f>-O$190+O$216-O$218*(1+'S&amp;S'!$F110)+O$232</f>
        <v>0</v>
      </c>
      <c r="P312" s="66">
        <f>-P$190+P$216-P$218*(1+'S&amp;S'!$F110)+P$232</f>
        <v>0</v>
      </c>
      <c r="Q312" s="66">
        <f>-Q$190+Q$216-Q$218*(1+'S&amp;S'!$F110)+Q$232</f>
        <v>0</v>
      </c>
      <c r="R312" s="66">
        <f>-R$190+R$216-R$218*(1+'S&amp;S'!$F110)+R$232</f>
        <v>0</v>
      </c>
      <c r="S312" s="66">
        <f>-S$190+S$216-S$218*(1+'S&amp;S'!$F110)+S$232</f>
        <v>0</v>
      </c>
      <c r="T312" s="66">
        <f>-T$190+T$216-T$218*(1+'S&amp;S'!$F110)+T$232</f>
        <v>0</v>
      </c>
      <c r="U312" s="66">
        <f>-U$190+U$216-U$218*(1+'S&amp;S'!$F110)+U$232</f>
        <v>0</v>
      </c>
      <c r="V312" s="66">
        <f>-V$190+V$216-V$218*(1+'S&amp;S'!$F110)+V$232</f>
        <v>0</v>
      </c>
      <c r="W312" s="66">
        <f>-W$190+W$216-W$218*(1+'S&amp;S'!$F110)+W$232</f>
        <v>0</v>
      </c>
      <c r="X312" s="66">
        <f>-X$190+X$216-X$218*(1+'S&amp;S'!$F110)+X$232</f>
        <v>0</v>
      </c>
      <c r="Y312" s="66">
        <f>-Y$190+Y$216-Y$218*(1+'S&amp;S'!$F110)+Y$232</f>
        <v>0</v>
      </c>
      <c r="Z312" s="66">
        <f>-Z$190+Z$216-Z$218*(1+'S&amp;S'!$F110)+Z$232</f>
        <v>0</v>
      </c>
      <c r="AA312" s="66">
        <f>-AA$190+AA$216-AA$218*(1+'S&amp;S'!$F110)+AA$232</f>
        <v>0</v>
      </c>
      <c r="AB312" s="66">
        <f>-AB$190+AB$216-AB$218*(1+'S&amp;S'!$F110)+AB$232</f>
        <v>0</v>
      </c>
      <c r="AC312" s="66">
        <f>-AC$190+AC$216-AC$218*(1+'S&amp;S'!$F110)+AC$232</f>
        <v>0</v>
      </c>
      <c r="AD312" s="66">
        <f>-AD$190+AD$216-AD$218*(1+'S&amp;S'!$F110)+AD$232</f>
        <v>0</v>
      </c>
      <c r="AE312" s="66">
        <f>-AE$190+AE$216-AE$218*(1+'S&amp;S'!$F110)+AE$232</f>
        <v>0</v>
      </c>
      <c r="AF312" s="66">
        <f>-AF$190+AF$216-AF$218*(1+'S&amp;S'!$F110)+AF$232</f>
        <v>0</v>
      </c>
      <c r="AG312" s="66">
        <f>-AG$190+AG$216-AG$218*(1+'S&amp;S'!$F110)+AG$232</f>
        <v>0</v>
      </c>
      <c r="AH312" s="66">
        <f>-AH$190+AH$216-AH$218*(1+'S&amp;S'!$F110)+AH$232</f>
        <v>0</v>
      </c>
      <c r="AI312" s="66">
        <f>-AI$190+AI$216-AI$218*(1+'S&amp;S'!$F110)+AI$232</f>
        <v>0</v>
      </c>
      <c r="AJ312" s="66">
        <f>-AJ$190+AJ$216-AJ$218*(1+'S&amp;S'!$F110)+AJ$232</f>
        <v>0</v>
      </c>
      <c r="AK312" s="66">
        <f>-AK$190+AK$216-AK$218*(1+'S&amp;S'!$F110)+AK$232</f>
        <v>0</v>
      </c>
      <c r="AL312" s="66">
        <f>-AL$190+AL$216-AL$218*(1+'S&amp;S'!$F110)+AL$232</f>
        <v>0</v>
      </c>
      <c r="AM312" s="66">
        <f>-AM$190+AM$216-AM$218*(1+'S&amp;S'!$F110)+AM$232</f>
        <v>0</v>
      </c>
      <c r="AN312" s="66">
        <f>-AN$190+AN$216-AN$218*(1+'S&amp;S'!$F110)+AN$232</f>
        <v>0</v>
      </c>
      <c r="AO312" s="66">
        <f>-AO$190+AO$216-AO$218*(1+'S&amp;S'!$F110)+AO$232</f>
        <v>0</v>
      </c>
      <c r="AP312" s="66">
        <f>-AP$190+AP$216-AP$218*(1+'S&amp;S'!$F110)+AP$232</f>
        <v>0</v>
      </c>
      <c r="AQ312" s="66">
        <f>-AQ$190+AQ$216-AQ$218*(1+'S&amp;S'!$F110)+AQ$232</f>
        <v>0</v>
      </c>
      <c r="AR312" s="66">
        <f>-AR$190+AR$216-AR$218*(1+'S&amp;S'!$F110)+AR$232</f>
        <v>0</v>
      </c>
      <c r="AS312" s="66">
        <f>-AS$190+AS$216-AS$218*(1+'S&amp;S'!$F110)+AS$232</f>
        <v>0</v>
      </c>
      <c r="AT312" s="66">
        <f>-AT$190+AT$216-AT$218*(1+'S&amp;S'!$F110)+AT$232</f>
        <v>0</v>
      </c>
      <c r="AU312" s="66">
        <f>-AU$190+AU$216-AU$218*(1+'S&amp;S'!$F110)+AU$232</f>
        <v>0</v>
      </c>
      <c r="AV312" s="66">
        <f>-AV$190+AV$216-AV$218*(1+'S&amp;S'!$F110)+AV$232</f>
        <v>0</v>
      </c>
      <c r="AW312" s="66">
        <f>-AW$190+AW$216-AW$218*(1+'S&amp;S'!$F110)+AW$232</f>
        <v>0</v>
      </c>
      <c r="AX312" s="66">
        <f>-AX$190+AX$216-AX$218*(1+'S&amp;S'!$F110)+AX$232</f>
        <v>0</v>
      </c>
      <c r="AY312" s="66">
        <f>-AY$190+AY$216-AY$218*(1+'S&amp;S'!$F110)+AY$232</f>
        <v>0</v>
      </c>
      <c r="AZ312" s="66">
        <f>-AZ$190+AZ$216-AZ$218*(1+'S&amp;S'!$F110)+AZ$232</f>
        <v>0</v>
      </c>
      <c r="BA312" s="66">
        <f>-BA$190+BA$216-BA$218*(1+'S&amp;S'!$F110)+BA$232</f>
        <v>0</v>
      </c>
      <c r="BB312" s="66">
        <f>-BB$190+BB$216-BB$218*(1+'S&amp;S'!$F110)+BB$232</f>
        <v>0</v>
      </c>
      <c r="BC312" s="66">
        <f>-BC$190+BC$216-BC$218*(1+'S&amp;S'!$F110)+BC$232</f>
        <v>0</v>
      </c>
      <c r="BD312" s="66">
        <f>-BD$190+BD$216-BD$218*(1+'S&amp;S'!$F110)+BD$232</f>
        <v>0</v>
      </c>
      <c r="BE312" s="66">
        <f>-BE$190+BE$216-BE$218*(1+'S&amp;S'!$F110)+BE$232</f>
        <v>0</v>
      </c>
      <c r="BF312" s="66">
        <f>-BF$190+BF$216-BF$218*(1+'S&amp;S'!$F110)+BF$232</f>
        <v>0</v>
      </c>
      <c r="BG312" s="66">
        <f>-BG$190+BG$216-BG$218*(1+'S&amp;S'!$F110)+BG$232</f>
        <v>0</v>
      </c>
      <c r="BH312" s="66">
        <f>-BH$190+BH$216-BH$218*(1+'S&amp;S'!$F110)+BH$232</f>
        <v>0</v>
      </c>
      <c r="BI312" s="66">
        <f>-BI$190+BI$216-BI$218*(1+'S&amp;S'!$F110)+BI$232</f>
        <v>0</v>
      </c>
      <c r="BJ312" s="66">
        <f>-BJ$190+BJ$216-BJ$218*(1+'S&amp;S'!$F110)+BJ$232</f>
        <v>0</v>
      </c>
      <c r="BK312" s="66">
        <f>-BK$190+BK$216-BK$218*(1+'S&amp;S'!$F110)+BK$232</f>
        <v>0</v>
      </c>
      <c r="BL312" s="66">
        <f>-BL$190+BL$216-BL$218*(1+'S&amp;S'!$F110)+BL$232</f>
        <v>0</v>
      </c>
      <c r="BM312" s="66">
        <f>-BM$190+BM$216-BM$218*(1+'S&amp;S'!$F110)+BM$232</f>
        <v>0</v>
      </c>
      <c r="BN312" s="66">
        <f>-BN$190+BN$216-BN$218*(1+'S&amp;S'!$F110)+BN$232</f>
        <v>0</v>
      </c>
      <c r="BO312" s="66">
        <f>-BO$190+BO$216-BO$218*(1+'S&amp;S'!$F110)+BO$232</f>
        <v>0</v>
      </c>
      <c r="BP312" s="66">
        <f>-BP$190+BP$216-BP$218*(1+'S&amp;S'!$F110)+BP$232</f>
        <v>0</v>
      </c>
      <c r="BQ312" s="66">
        <f>-BQ$190+BQ$216-BQ$218*(1+'S&amp;S'!$F110)+BQ$232</f>
        <v>0</v>
      </c>
      <c r="BR312" s="66">
        <f>-BR$190+BR$216-BR$218*(1+'S&amp;S'!$F110)+BR$232</f>
        <v>0</v>
      </c>
      <c r="BS312" s="66">
        <f>-BS$190+BS$216-BS$218*(1+'S&amp;S'!$F110)+BS$232</f>
        <v>0</v>
      </c>
      <c r="BT312" s="66">
        <f>-BT$190+BT$216-BT$218*(1+'S&amp;S'!$F110)+BT$232</f>
        <v>0</v>
      </c>
      <c r="BU312" s="66">
        <f>-BU$190+BU$216-BU$218*(1+'S&amp;S'!$F110)+BU$232</f>
        <v>0</v>
      </c>
      <c r="BV312" s="66">
        <f>-BV$190+BV$216-BV$218*(1+'S&amp;S'!$F110)+BV$232</f>
        <v>0</v>
      </c>
      <c r="BW312" s="66">
        <f>-BW$190+BW$216-BW$218*(1+'S&amp;S'!$F110)+BW$232</f>
        <v>0</v>
      </c>
      <c r="BX312" s="66">
        <f>-BX$190+BX$216-BX$218*(1+'S&amp;S'!$F110)+BX$232</f>
        <v>0</v>
      </c>
      <c r="BY312" s="66">
        <f>-BY$190+BY$216-BY$218*(1+'S&amp;S'!$F110)+BY$232</f>
        <v>0</v>
      </c>
      <c r="BZ312" s="66">
        <f>-BZ$190+BZ$216-BZ$218*(1+'S&amp;S'!$F110)+BZ$232</f>
        <v>0</v>
      </c>
      <c r="CA312" s="66">
        <f>-CA$190+CA$216-CA$218*(1+'S&amp;S'!$F110)+CA$232</f>
        <v>0</v>
      </c>
      <c r="CB312" s="66">
        <f>-CB$190+CB$216-CB$218*(1+'S&amp;S'!$F110)+CB$232</f>
        <v>0</v>
      </c>
      <c r="CC312" s="66">
        <f>-CC$190+CC$216-CC$218*(1+'S&amp;S'!$F110)+CC$232</f>
        <v>0</v>
      </c>
      <c r="CD312" s="66">
        <f>-CD$190+CD$216-CD$218*(1+'S&amp;S'!$F110)+CD$232</f>
        <v>0</v>
      </c>
      <c r="CE312" s="66">
        <f>-CE$190+CE$216-CE$218*(1+'S&amp;S'!$F110)+CE$232</f>
        <v>0</v>
      </c>
      <c r="CF312" s="66">
        <f>-CF$190+CF$216-CF$218*(1+'S&amp;S'!$F110)+CF$232</f>
        <v>0</v>
      </c>
      <c r="CG312" s="66">
        <f>-CG$190+CG$216-CG$218*(1+'S&amp;S'!$F110)+CG$232</f>
        <v>0</v>
      </c>
      <c r="CH312" s="66">
        <f>-CH$190+CH$216-CH$218*(1+'S&amp;S'!$F110)+CH$232</f>
        <v>0</v>
      </c>
      <c r="CI312" s="66">
        <f>-CI$190+CI$216-CI$218*(1+'S&amp;S'!$F110)+CI$232</f>
        <v>0</v>
      </c>
      <c r="CJ312" s="66">
        <f>-CJ$190+CJ$216-CJ$218*(1+'S&amp;S'!$F110)+CJ$232</f>
        <v>0</v>
      </c>
      <c r="CK312" s="66">
        <f>-CK$190+CK$216-CK$218*(1+'S&amp;S'!$F110)+CK$232</f>
        <v>0</v>
      </c>
      <c r="CL312" s="66">
        <f>-CL$190+CL$216-CL$218*(1+'S&amp;S'!$F110)+CL$232</f>
        <v>0</v>
      </c>
      <c r="CM312" s="66">
        <f>-CM$190+CM$216-CM$218*(1+'S&amp;S'!$F110)+CM$232</f>
        <v>0</v>
      </c>
      <c r="CN312" s="66">
        <f>-CN$190+CN$216-CN$218*(1+'S&amp;S'!$F110)+CN$232</f>
        <v>0</v>
      </c>
      <c r="CO312" s="66">
        <f>-CO$190+CO$216-CO$218*(1+'S&amp;S'!$F110)+CO$232</f>
        <v>0</v>
      </c>
      <c r="CP312" s="66">
        <f>-CP$190+CP$216-CP$218*(1+'S&amp;S'!$F110)+CP$232</f>
        <v>0</v>
      </c>
      <c r="CQ312" s="66">
        <f>-CQ$190+CQ$216-CQ$218*(1+'S&amp;S'!$F110)+CQ$232</f>
        <v>0</v>
      </c>
      <c r="CR312" s="66">
        <f>-CR$190+CR$216-CR$218*(1+'S&amp;S'!$F110)+CR$232</f>
        <v>0</v>
      </c>
      <c r="CS312" s="66">
        <f>-CS$190+CS$216-CS$218*(1+'S&amp;S'!$F110)+CS$232</f>
        <v>0</v>
      </c>
    </row>
    <row r="313" spans="3:97" hidden="1" x14ac:dyDescent="0.35">
      <c r="C313" s="81" t="str">
        <f>O.4!$C$246&amp;" with "&amp; 'S&amp;S'!$D$5*100 &amp; "% decrease"</f>
        <v>C. Total operating and maintenance costs with 1% decrease</v>
      </c>
      <c r="E313" s="492">
        <f>G313+NPV(G.Asm!$F$40,H313:INDEX(H313:CS313,RP))</f>
        <v>0</v>
      </c>
      <c r="F313" s="492">
        <f t="shared" si="140"/>
        <v>0</v>
      </c>
      <c r="G313" s="66">
        <f>-G$190+G$216-G$218*(1+'S&amp;S'!$F111)+G$232</f>
        <v>0</v>
      </c>
      <c r="H313" s="66">
        <f>-H$190+H$216-H$218*(1+'S&amp;S'!$F111)+H$232</f>
        <v>0</v>
      </c>
      <c r="I313" s="66">
        <f>-I$190+I$216-I$218*(1+'S&amp;S'!$F111)+I$232</f>
        <v>0</v>
      </c>
      <c r="J313" s="66">
        <f>-J$190+J$216-J$218*(1+'S&amp;S'!$F111)+J$232</f>
        <v>0</v>
      </c>
      <c r="K313" s="66">
        <f>-K$190+K$216-K$218*(1+'S&amp;S'!$F111)+K$232</f>
        <v>0</v>
      </c>
      <c r="L313" s="66">
        <f>-L$190+L$216-L$218*(1+'S&amp;S'!$F111)+L$232</f>
        <v>0</v>
      </c>
      <c r="M313" s="66">
        <f>-M$190+M$216-M$218*(1+'S&amp;S'!$F111)+M$232</f>
        <v>0</v>
      </c>
      <c r="N313" s="66">
        <f>-N$190+N$216-N$218*(1+'S&amp;S'!$F111)+N$232</f>
        <v>0</v>
      </c>
      <c r="O313" s="66">
        <f>-O$190+O$216-O$218*(1+'S&amp;S'!$F111)+O$232</f>
        <v>0</v>
      </c>
      <c r="P313" s="66">
        <f>-P$190+P$216-P$218*(1+'S&amp;S'!$F111)+P$232</f>
        <v>0</v>
      </c>
      <c r="Q313" s="66">
        <f>-Q$190+Q$216-Q$218*(1+'S&amp;S'!$F111)+Q$232</f>
        <v>0</v>
      </c>
      <c r="R313" s="66">
        <f>-R$190+R$216-R$218*(1+'S&amp;S'!$F111)+R$232</f>
        <v>0</v>
      </c>
      <c r="S313" s="66">
        <f>-S$190+S$216-S$218*(1+'S&amp;S'!$F111)+S$232</f>
        <v>0</v>
      </c>
      <c r="T313" s="66">
        <f>-T$190+T$216-T$218*(1+'S&amp;S'!$F111)+T$232</f>
        <v>0</v>
      </c>
      <c r="U313" s="66">
        <f>-U$190+U$216-U$218*(1+'S&amp;S'!$F111)+U$232</f>
        <v>0</v>
      </c>
      <c r="V313" s="66">
        <f>-V$190+V$216-V$218*(1+'S&amp;S'!$F111)+V$232</f>
        <v>0</v>
      </c>
      <c r="W313" s="66">
        <f>-W$190+W$216-W$218*(1+'S&amp;S'!$F111)+W$232</f>
        <v>0</v>
      </c>
      <c r="X313" s="66">
        <f>-X$190+X$216-X$218*(1+'S&amp;S'!$F111)+X$232</f>
        <v>0</v>
      </c>
      <c r="Y313" s="66">
        <f>-Y$190+Y$216-Y$218*(1+'S&amp;S'!$F111)+Y$232</f>
        <v>0</v>
      </c>
      <c r="Z313" s="66">
        <f>-Z$190+Z$216-Z$218*(1+'S&amp;S'!$F111)+Z$232</f>
        <v>0</v>
      </c>
      <c r="AA313" s="66">
        <f>-AA$190+AA$216-AA$218*(1+'S&amp;S'!$F111)+AA$232</f>
        <v>0</v>
      </c>
      <c r="AB313" s="66">
        <f>-AB$190+AB$216-AB$218*(1+'S&amp;S'!$F111)+AB$232</f>
        <v>0</v>
      </c>
      <c r="AC313" s="66">
        <f>-AC$190+AC$216-AC$218*(1+'S&amp;S'!$F111)+AC$232</f>
        <v>0</v>
      </c>
      <c r="AD313" s="66">
        <f>-AD$190+AD$216-AD$218*(1+'S&amp;S'!$F111)+AD$232</f>
        <v>0</v>
      </c>
      <c r="AE313" s="66">
        <f>-AE$190+AE$216-AE$218*(1+'S&amp;S'!$F111)+AE$232</f>
        <v>0</v>
      </c>
      <c r="AF313" s="66">
        <f>-AF$190+AF$216-AF$218*(1+'S&amp;S'!$F111)+AF$232</f>
        <v>0</v>
      </c>
      <c r="AG313" s="66">
        <f>-AG$190+AG$216-AG$218*(1+'S&amp;S'!$F111)+AG$232</f>
        <v>0</v>
      </c>
      <c r="AH313" s="66">
        <f>-AH$190+AH$216-AH$218*(1+'S&amp;S'!$F111)+AH$232</f>
        <v>0</v>
      </c>
      <c r="AI313" s="66">
        <f>-AI$190+AI$216-AI$218*(1+'S&amp;S'!$F111)+AI$232</f>
        <v>0</v>
      </c>
      <c r="AJ313" s="66">
        <f>-AJ$190+AJ$216-AJ$218*(1+'S&amp;S'!$F111)+AJ$232</f>
        <v>0</v>
      </c>
      <c r="AK313" s="66">
        <f>-AK$190+AK$216-AK$218*(1+'S&amp;S'!$F111)+AK$232</f>
        <v>0</v>
      </c>
      <c r="AL313" s="66">
        <f>-AL$190+AL$216-AL$218*(1+'S&amp;S'!$F111)+AL$232</f>
        <v>0</v>
      </c>
      <c r="AM313" s="66">
        <f>-AM$190+AM$216-AM$218*(1+'S&amp;S'!$F111)+AM$232</f>
        <v>0</v>
      </c>
      <c r="AN313" s="66">
        <f>-AN$190+AN$216-AN$218*(1+'S&amp;S'!$F111)+AN$232</f>
        <v>0</v>
      </c>
      <c r="AO313" s="66">
        <f>-AO$190+AO$216-AO$218*(1+'S&amp;S'!$F111)+AO$232</f>
        <v>0</v>
      </c>
      <c r="AP313" s="66">
        <f>-AP$190+AP$216-AP$218*(1+'S&amp;S'!$F111)+AP$232</f>
        <v>0</v>
      </c>
      <c r="AQ313" s="66">
        <f>-AQ$190+AQ$216-AQ$218*(1+'S&amp;S'!$F111)+AQ$232</f>
        <v>0</v>
      </c>
      <c r="AR313" s="66">
        <f>-AR$190+AR$216-AR$218*(1+'S&amp;S'!$F111)+AR$232</f>
        <v>0</v>
      </c>
      <c r="AS313" s="66">
        <f>-AS$190+AS$216-AS$218*(1+'S&amp;S'!$F111)+AS$232</f>
        <v>0</v>
      </c>
      <c r="AT313" s="66">
        <f>-AT$190+AT$216-AT$218*(1+'S&amp;S'!$F111)+AT$232</f>
        <v>0</v>
      </c>
      <c r="AU313" s="66">
        <f>-AU$190+AU$216-AU$218*(1+'S&amp;S'!$F111)+AU$232</f>
        <v>0</v>
      </c>
      <c r="AV313" s="66">
        <f>-AV$190+AV$216-AV$218*(1+'S&amp;S'!$F111)+AV$232</f>
        <v>0</v>
      </c>
      <c r="AW313" s="66">
        <f>-AW$190+AW$216-AW$218*(1+'S&amp;S'!$F111)+AW$232</f>
        <v>0</v>
      </c>
      <c r="AX313" s="66">
        <f>-AX$190+AX$216-AX$218*(1+'S&amp;S'!$F111)+AX$232</f>
        <v>0</v>
      </c>
      <c r="AY313" s="66">
        <f>-AY$190+AY$216-AY$218*(1+'S&amp;S'!$F111)+AY$232</f>
        <v>0</v>
      </c>
      <c r="AZ313" s="66">
        <f>-AZ$190+AZ$216-AZ$218*(1+'S&amp;S'!$F111)+AZ$232</f>
        <v>0</v>
      </c>
      <c r="BA313" s="66">
        <f>-BA$190+BA$216-BA$218*(1+'S&amp;S'!$F111)+BA$232</f>
        <v>0</v>
      </c>
      <c r="BB313" s="66">
        <f>-BB$190+BB$216-BB$218*(1+'S&amp;S'!$F111)+BB$232</f>
        <v>0</v>
      </c>
      <c r="BC313" s="66">
        <f>-BC$190+BC$216-BC$218*(1+'S&amp;S'!$F111)+BC$232</f>
        <v>0</v>
      </c>
      <c r="BD313" s="66">
        <f>-BD$190+BD$216-BD$218*(1+'S&amp;S'!$F111)+BD$232</f>
        <v>0</v>
      </c>
      <c r="BE313" s="66">
        <f>-BE$190+BE$216-BE$218*(1+'S&amp;S'!$F111)+BE$232</f>
        <v>0</v>
      </c>
      <c r="BF313" s="66">
        <f>-BF$190+BF$216-BF$218*(1+'S&amp;S'!$F111)+BF$232</f>
        <v>0</v>
      </c>
      <c r="BG313" s="66">
        <f>-BG$190+BG$216-BG$218*(1+'S&amp;S'!$F111)+BG$232</f>
        <v>0</v>
      </c>
      <c r="BH313" s="66">
        <f>-BH$190+BH$216-BH$218*(1+'S&amp;S'!$F111)+BH$232</f>
        <v>0</v>
      </c>
      <c r="BI313" s="66">
        <f>-BI$190+BI$216-BI$218*(1+'S&amp;S'!$F111)+BI$232</f>
        <v>0</v>
      </c>
      <c r="BJ313" s="66">
        <f>-BJ$190+BJ$216-BJ$218*(1+'S&amp;S'!$F111)+BJ$232</f>
        <v>0</v>
      </c>
      <c r="BK313" s="66">
        <f>-BK$190+BK$216-BK$218*(1+'S&amp;S'!$F111)+BK$232</f>
        <v>0</v>
      </c>
      <c r="BL313" s="66">
        <f>-BL$190+BL$216-BL$218*(1+'S&amp;S'!$F111)+BL$232</f>
        <v>0</v>
      </c>
      <c r="BM313" s="66">
        <f>-BM$190+BM$216-BM$218*(1+'S&amp;S'!$F111)+BM$232</f>
        <v>0</v>
      </c>
      <c r="BN313" s="66">
        <f>-BN$190+BN$216-BN$218*(1+'S&amp;S'!$F111)+BN$232</f>
        <v>0</v>
      </c>
      <c r="BO313" s="66">
        <f>-BO$190+BO$216-BO$218*(1+'S&amp;S'!$F111)+BO$232</f>
        <v>0</v>
      </c>
      <c r="BP313" s="66">
        <f>-BP$190+BP$216-BP$218*(1+'S&amp;S'!$F111)+BP$232</f>
        <v>0</v>
      </c>
      <c r="BQ313" s="66">
        <f>-BQ$190+BQ$216-BQ$218*(1+'S&amp;S'!$F111)+BQ$232</f>
        <v>0</v>
      </c>
      <c r="BR313" s="66">
        <f>-BR$190+BR$216-BR$218*(1+'S&amp;S'!$F111)+BR$232</f>
        <v>0</v>
      </c>
      <c r="BS313" s="66">
        <f>-BS$190+BS$216-BS$218*(1+'S&amp;S'!$F111)+BS$232</f>
        <v>0</v>
      </c>
      <c r="BT313" s="66">
        <f>-BT$190+BT$216-BT$218*(1+'S&amp;S'!$F111)+BT$232</f>
        <v>0</v>
      </c>
      <c r="BU313" s="66">
        <f>-BU$190+BU$216-BU$218*(1+'S&amp;S'!$F111)+BU$232</f>
        <v>0</v>
      </c>
      <c r="BV313" s="66">
        <f>-BV$190+BV$216-BV$218*(1+'S&amp;S'!$F111)+BV$232</f>
        <v>0</v>
      </c>
      <c r="BW313" s="66">
        <f>-BW$190+BW$216-BW$218*(1+'S&amp;S'!$F111)+BW$232</f>
        <v>0</v>
      </c>
      <c r="BX313" s="66">
        <f>-BX$190+BX$216-BX$218*(1+'S&amp;S'!$F111)+BX$232</f>
        <v>0</v>
      </c>
      <c r="BY313" s="66">
        <f>-BY$190+BY$216-BY$218*(1+'S&amp;S'!$F111)+BY$232</f>
        <v>0</v>
      </c>
      <c r="BZ313" s="66">
        <f>-BZ$190+BZ$216-BZ$218*(1+'S&amp;S'!$F111)+BZ$232</f>
        <v>0</v>
      </c>
      <c r="CA313" s="66">
        <f>-CA$190+CA$216-CA$218*(1+'S&amp;S'!$F111)+CA$232</f>
        <v>0</v>
      </c>
      <c r="CB313" s="66">
        <f>-CB$190+CB$216-CB$218*(1+'S&amp;S'!$F111)+CB$232</f>
        <v>0</v>
      </c>
      <c r="CC313" s="66">
        <f>-CC$190+CC$216-CC$218*(1+'S&amp;S'!$F111)+CC$232</f>
        <v>0</v>
      </c>
      <c r="CD313" s="66">
        <f>-CD$190+CD$216-CD$218*(1+'S&amp;S'!$F111)+CD$232</f>
        <v>0</v>
      </c>
      <c r="CE313" s="66">
        <f>-CE$190+CE$216-CE$218*(1+'S&amp;S'!$F111)+CE$232</f>
        <v>0</v>
      </c>
      <c r="CF313" s="66">
        <f>-CF$190+CF$216-CF$218*(1+'S&amp;S'!$F111)+CF$232</f>
        <v>0</v>
      </c>
      <c r="CG313" s="66">
        <f>-CG$190+CG$216-CG$218*(1+'S&amp;S'!$F111)+CG$232</f>
        <v>0</v>
      </c>
      <c r="CH313" s="66">
        <f>-CH$190+CH$216-CH$218*(1+'S&amp;S'!$F111)+CH$232</f>
        <v>0</v>
      </c>
      <c r="CI313" s="66">
        <f>-CI$190+CI$216-CI$218*(1+'S&amp;S'!$F111)+CI$232</f>
        <v>0</v>
      </c>
      <c r="CJ313" s="66">
        <f>-CJ$190+CJ$216-CJ$218*(1+'S&amp;S'!$F111)+CJ$232</f>
        <v>0</v>
      </c>
      <c r="CK313" s="66">
        <f>-CK$190+CK$216-CK$218*(1+'S&amp;S'!$F111)+CK$232</f>
        <v>0</v>
      </c>
      <c r="CL313" s="66">
        <f>-CL$190+CL$216-CL$218*(1+'S&amp;S'!$F111)+CL$232</f>
        <v>0</v>
      </c>
      <c r="CM313" s="66">
        <f>-CM$190+CM$216-CM$218*(1+'S&amp;S'!$F111)+CM$232</f>
        <v>0</v>
      </c>
      <c r="CN313" s="66">
        <f>-CN$190+CN$216-CN$218*(1+'S&amp;S'!$F111)+CN$232</f>
        <v>0</v>
      </c>
      <c r="CO313" s="66">
        <f>-CO$190+CO$216-CO$218*(1+'S&amp;S'!$F111)+CO$232</f>
        <v>0</v>
      </c>
      <c r="CP313" s="66">
        <f>-CP$190+CP$216-CP$218*(1+'S&amp;S'!$F111)+CP$232</f>
        <v>0</v>
      </c>
      <c r="CQ313" s="66">
        <f>-CQ$190+CQ$216-CQ$218*(1+'S&amp;S'!$F111)+CQ$232</f>
        <v>0</v>
      </c>
      <c r="CR313" s="66">
        <f>-CR$190+CR$216-CR$218*(1+'S&amp;S'!$F111)+CR$232</f>
        <v>0</v>
      </c>
      <c r="CS313" s="66">
        <f>-CS$190+CS$216-CS$218*(1+'S&amp;S'!$F111)+CS$232</f>
        <v>0</v>
      </c>
    </row>
    <row r="314" spans="3:97" hidden="1" x14ac:dyDescent="0.35">
      <c r="C314" s="81" t="str">
        <f>O.4!C125&amp;" with "&amp; 'S&amp;S'!$D$5*100 &amp; "% increase"</f>
        <v xml:space="preserve"> with 1% increase</v>
      </c>
      <c r="E314" s="492">
        <f>G314+NPV(G.Asm!$F$40,H314:INDEX(H314:CS314,RP))</f>
        <v>0</v>
      </c>
      <c r="F314" s="492">
        <f t="shared" si="140"/>
        <v>0</v>
      </c>
      <c r="G314" s="66">
        <f>-G$190+G$216-G$218+G$233+G$234+SUM(G$125*(1+'S&amp;S'!$F112),G$126,G$127,G$128,G$129,G$130,G$131,G$132,G$133,G$134,G$135,G$136,G$137,G$138,G$139,G$140,G$141,G$142,G$143,G$144)</f>
        <v>0</v>
      </c>
      <c r="H314" s="66">
        <f>-H$190+H$216-H$218+H$233+H$234+SUM(H$125*(1+'S&amp;S'!$F112),H$126,H$127,H$128,H$129,H$130,H$131,H$132,H$133,H$134,H$135,H$136,H$137,H$138,H$139,H$140,H$141,H$142,H$143,H$144)</f>
        <v>0</v>
      </c>
      <c r="I314" s="66">
        <f>-I$190+I$216-I$218+I$233+I$234+SUM(I$125*(1+'S&amp;S'!$F112),I$126,I$127,I$128,I$129,I$130,I$131,I$132,I$133,I$134,I$135,I$136,I$137,I$138,I$139,I$140,I$141,I$142,I$143,I$144)</f>
        <v>0</v>
      </c>
      <c r="J314" s="66">
        <f>-J$190+J$216-J$218+J$233+J$234+SUM(J$125*(1+'S&amp;S'!$F112),J$126,J$127,J$128,J$129,J$130,J$131,J$132,J$133,J$134,J$135,J$136,J$137,J$138,J$139,J$140,J$141,J$142,J$143,J$144)</f>
        <v>0</v>
      </c>
      <c r="K314" s="66">
        <f>-K$190+K$216-K$218+K$233+K$234+SUM(K$125*(1+'S&amp;S'!$F112),K$126,K$127,K$128,K$129,K$130,K$131,K$132,K$133,K$134,K$135,K$136,K$137,K$138,K$139,K$140,K$141,K$142,K$143,K$144)</f>
        <v>0</v>
      </c>
      <c r="L314" s="66">
        <f>-L$190+L$216-L$218+L$233+L$234+SUM(L$125*(1+'S&amp;S'!$F112),L$126,L$127,L$128,L$129,L$130,L$131,L$132,L$133,L$134,L$135,L$136,L$137,L$138,L$139,L$140,L$141,L$142,L$143,L$144)</f>
        <v>0</v>
      </c>
      <c r="M314" s="66">
        <f>-M$190+M$216-M$218+M$233+M$234+SUM(M$125*(1+'S&amp;S'!$F112),M$126,M$127,M$128,M$129,M$130,M$131,M$132,M$133,M$134,M$135,M$136,M$137,M$138,M$139,M$140,M$141,M$142,M$143,M$144)</f>
        <v>0</v>
      </c>
      <c r="N314" s="66">
        <f>-N$190+N$216-N$218+N$233+N$234+SUM(N$125*(1+'S&amp;S'!$F112),N$126,N$127,N$128,N$129,N$130,N$131,N$132,N$133,N$134,N$135,N$136,N$137,N$138,N$139,N$140,N$141,N$142,N$143,N$144)</f>
        <v>0</v>
      </c>
      <c r="O314" s="66">
        <f>-O$190+O$216-O$218+O$233+O$234+SUM(O$125*(1+'S&amp;S'!$F112),O$126,O$127,O$128,O$129,O$130,O$131,O$132,O$133,O$134,O$135,O$136,O$137,O$138,O$139,O$140,O$141,O$142,O$143,O$144)</f>
        <v>0</v>
      </c>
      <c r="P314" s="66">
        <f>-P$190+P$216-P$218+P$233+P$234+SUM(P$125*(1+'S&amp;S'!$F112),P$126,P$127,P$128,P$129,P$130,P$131,P$132,P$133,P$134,P$135,P$136,P$137,P$138,P$139,P$140,P$141,P$142,P$143,P$144)</f>
        <v>0</v>
      </c>
      <c r="Q314" s="66">
        <f>-Q$190+Q$216-Q$218+Q$233+Q$234+SUM(Q$125*(1+'S&amp;S'!$F112),Q$126,Q$127,Q$128,Q$129,Q$130,Q$131,Q$132,Q$133,Q$134,Q$135,Q$136,Q$137,Q$138,Q$139,Q$140,Q$141,Q$142,Q$143,Q$144)</f>
        <v>0</v>
      </c>
      <c r="R314" s="66">
        <f>-R$190+R$216-R$218+R$233+R$234+SUM(R$125*(1+'S&amp;S'!$F112),R$126,R$127,R$128,R$129,R$130,R$131,R$132,R$133,R$134,R$135,R$136,R$137,R$138,R$139,R$140,R$141,R$142,R$143,R$144)</f>
        <v>0</v>
      </c>
      <c r="S314" s="66">
        <f>-S$190+S$216-S$218+S$233+S$234+SUM(S$125*(1+'S&amp;S'!$F112),S$126,S$127,S$128,S$129,S$130,S$131,S$132,S$133,S$134,S$135,S$136,S$137,S$138,S$139,S$140,S$141,S$142,S$143,S$144)</f>
        <v>0</v>
      </c>
      <c r="T314" s="66">
        <f>-T$190+T$216-T$218+T$233+T$234+SUM(T$125*(1+'S&amp;S'!$F112),T$126,T$127,T$128,T$129,T$130,T$131,T$132,T$133,T$134,T$135,T$136,T$137,T$138,T$139,T$140,T$141,T$142,T$143,T$144)</f>
        <v>0</v>
      </c>
      <c r="U314" s="66">
        <f>-U$190+U$216-U$218+U$233+U$234+SUM(U$125*(1+'S&amp;S'!$F112),U$126,U$127,U$128,U$129,U$130,U$131,U$132,U$133,U$134,U$135,U$136,U$137,U$138,U$139,U$140,U$141,U$142,U$143,U$144)</f>
        <v>0</v>
      </c>
      <c r="V314" s="66">
        <f>-V$190+V$216-V$218+V$233+V$234+SUM(V$125*(1+'S&amp;S'!$F112),V$126,V$127,V$128,V$129,V$130,V$131,V$132,V$133,V$134,V$135,V$136,V$137,V$138,V$139,V$140,V$141,V$142,V$143,V$144)</f>
        <v>0</v>
      </c>
      <c r="W314" s="66">
        <f>-W$190+W$216-W$218+W$233+W$234+SUM(W$125*(1+'S&amp;S'!$F112),W$126,W$127,W$128,W$129,W$130,W$131,W$132,W$133,W$134,W$135,W$136,W$137,W$138,W$139,W$140,W$141,W$142,W$143,W$144)</f>
        <v>0</v>
      </c>
      <c r="X314" s="66">
        <f>-X$190+X$216-X$218+X$233+X$234+SUM(X$125*(1+'S&amp;S'!$F112),X$126,X$127,X$128,X$129,X$130,X$131,X$132,X$133,X$134,X$135,X$136,X$137,X$138,X$139,X$140,X$141,X$142,X$143,X$144)</f>
        <v>0</v>
      </c>
      <c r="Y314" s="66">
        <f>-Y$190+Y$216-Y$218+Y$233+Y$234+SUM(Y$125*(1+'S&amp;S'!$F112),Y$126,Y$127,Y$128,Y$129,Y$130,Y$131,Y$132,Y$133,Y$134,Y$135,Y$136,Y$137,Y$138,Y$139,Y$140,Y$141,Y$142,Y$143,Y$144)</f>
        <v>0</v>
      </c>
      <c r="Z314" s="66">
        <f>-Z$190+Z$216-Z$218+Z$233+Z$234+SUM(Z$125*(1+'S&amp;S'!$F112),Z$126,Z$127,Z$128,Z$129,Z$130,Z$131,Z$132,Z$133,Z$134,Z$135,Z$136,Z$137,Z$138,Z$139,Z$140,Z$141,Z$142,Z$143,Z$144)</f>
        <v>0</v>
      </c>
      <c r="AA314" s="66">
        <f>-AA$190+AA$216-AA$218+AA$233+AA$234+SUM(AA$125*(1+'S&amp;S'!$F112),AA$126,AA$127,AA$128,AA$129,AA$130,AA$131,AA$132,AA$133,AA$134,AA$135,AA$136,AA$137,AA$138,AA$139,AA$140,AA$141,AA$142,AA$143,AA$144)</f>
        <v>0</v>
      </c>
      <c r="AB314" s="66">
        <f>-AB$190+AB$216-AB$218+AB$233+AB$234+SUM(AB$125*(1+'S&amp;S'!$F112),AB$126,AB$127,AB$128,AB$129,AB$130,AB$131,AB$132,AB$133,AB$134,AB$135,AB$136,AB$137,AB$138,AB$139,AB$140,AB$141,AB$142,AB$143,AB$144)</f>
        <v>0</v>
      </c>
      <c r="AC314" s="66">
        <f>-AC$190+AC$216-AC$218+AC$233+AC$234+SUM(AC$125*(1+'S&amp;S'!$F112),AC$126,AC$127,AC$128,AC$129,AC$130,AC$131,AC$132,AC$133,AC$134,AC$135,AC$136,AC$137,AC$138,AC$139,AC$140,AC$141,AC$142,AC$143,AC$144)</f>
        <v>0</v>
      </c>
      <c r="AD314" s="66">
        <f>-AD$190+AD$216-AD$218+AD$233+AD$234+SUM(AD$125*(1+'S&amp;S'!$F112),AD$126,AD$127,AD$128,AD$129,AD$130,AD$131,AD$132,AD$133,AD$134,AD$135,AD$136,AD$137,AD$138,AD$139,AD$140,AD$141,AD$142,AD$143,AD$144)</f>
        <v>0</v>
      </c>
      <c r="AE314" s="66">
        <f>-AE$190+AE$216-AE$218+AE$233+AE$234+SUM(AE$125*(1+'S&amp;S'!$F112),AE$126,AE$127,AE$128,AE$129,AE$130,AE$131,AE$132,AE$133,AE$134,AE$135,AE$136,AE$137,AE$138,AE$139,AE$140,AE$141,AE$142,AE$143,AE$144)</f>
        <v>0</v>
      </c>
      <c r="AF314" s="66">
        <f>-AF$190+AF$216-AF$218+AF$233+AF$234+SUM(AF$125*(1+'S&amp;S'!$F112),AF$126,AF$127,AF$128,AF$129,AF$130,AF$131,AF$132,AF$133,AF$134,AF$135,AF$136,AF$137,AF$138,AF$139,AF$140,AF$141,AF$142,AF$143,AF$144)</f>
        <v>0</v>
      </c>
      <c r="AG314" s="66">
        <f>-AG$190+AG$216-AG$218+AG$233+AG$234+SUM(AG$125*(1+'S&amp;S'!$F112),AG$126,AG$127,AG$128,AG$129,AG$130,AG$131,AG$132,AG$133,AG$134,AG$135,AG$136,AG$137,AG$138,AG$139,AG$140,AG$141,AG$142,AG$143,AG$144)</f>
        <v>0</v>
      </c>
      <c r="AH314" s="66">
        <f>-AH$190+AH$216-AH$218+AH$233+AH$234+SUM(AH$125*(1+'S&amp;S'!$F112),AH$126,AH$127,AH$128,AH$129,AH$130,AH$131,AH$132,AH$133,AH$134,AH$135,AH$136,AH$137,AH$138,AH$139,AH$140,AH$141,AH$142,AH$143,AH$144)</f>
        <v>0</v>
      </c>
      <c r="AI314" s="66">
        <f>-AI$190+AI$216-AI$218+AI$233+AI$234+SUM(AI$125*(1+'S&amp;S'!$F112),AI$126,AI$127,AI$128,AI$129,AI$130,AI$131,AI$132,AI$133,AI$134,AI$135,AI$136,AI$137,AI$138,AI$139,AI$140,AI$141,AI$142,AI$143,AI$144)</f>
        <v>0</v>
      </c>
      <c r="AJ314" s="66">
        <f>-AJ$190+AJ$216-AJ$218+AJ$233+AJ$234+SUM(AJ$125*(1+'S&amp;S'!$F112),AJ$126,AJ$127,AJ$128,AJ$129,AJ$130,AJ$131,AJ$132,AJ$133,AJ$134,AJ$135,AJ$136,AJ$137,AJ$138,AJ$139,AJ$140,AJ$141,AJ$142,AJ$143,AJ$144)</f>
        <v>0</v>
      </c>
      <c r="AK314" s="66">
        <f>-AK$190+AK$216-AK$218+AK$233+AK$234+SUM(AK$125*(1+'S&amp;S'!$F112),AK$126,AK$127,AK$128,AK$129,AK$130,AK$131,AK$132,AK$133,AK$134,AK$135,AK$136,AK$137,AK$138,AK$139,AK$140,AK$141,AK$142,AK$143,AK$144)</f>
        <v>0</v>
      </c>
      <c r="AL314" s="66">
        <f>-AL$190+AL$216-AL$218+AL$233+AL$234+SUM(AL$125*(1+'S&amp;S'!$F112),AL$126,AL$127,AL$128,AL$129,AL$130,AL$131,AL$132,AL$133,AL$134,AL$135,AL$136,AL$137,AL$138,AL$139,AL$140,AL$141,AL$142,AL$143,AL$144)</f>
        <v>0</v>
      </c>
      <c r="AM314" s="66">
        <f>-AM$190+AM$216-AM$218+AM$233+AM$234+SUM(AM$125*(1+'S&amp;S'!$F112),AM$126,AM$127,AM$128,AM$129,AM$130,AM$131,AM$132,AM$133,AM$134,AM$135,AM$136,AM$137,AM$138,AM$139,AM$140,AM$141,AM$142,AM$143,AM$144)</f>
        <v>0</v>
      </c>
      <c r="AN314" s="66">
        <f>-AN$190+AN$216-AN$218+AN$233+AN$234+SUM(AN$125*(1+'S&amp;S'!$F112),AN$126,AN$127,AN$128,AN$129,AN$130,AN$131,AN$132,AN$133,AN$134,AN$135,AN$136,AN$137,AN$138,AN$139,AN$140,AN$141,AN$142,AN$143,AN$144)</f>
        <v>0</v>
      </c>
      <c r="AO314" s="66">
        <f>-AO$190+AO$216-AO$218+AO$233+AO$234+SUM(AO$125*(1+'S&amp;S'!$F112),AO$126,AO$127,AO$128,AO$129,AO$130,AO$131,AO$132,AO$133,AO$134,AO$135,AO$136,AO$137,AO$138,AO$139,AO$140,AO$141,AO$142,AO$143,AO$144)</f>
        <v>0</v>
      </c>
      <c r="AP314" s="66">
        <f>-AP$190+AP$216-AP$218+AP$233+AP$234+SUM(AP$125*(1+'S&amp;S'!$F112),AP$126,AP$127,AP$128,AP$129,AP$130,AP$131,AP$132,AP$133,AP$134,AP$135,AP$136,AP$137,AP$138,AP$139,AP$140,AP$141,AP$142,AP$143,AP$144)</f>
        <v>0</v>
      </c>
      <c r="AQ314" s="66">
        <f>-AQ$190+AQ$216-AQ$218+AQ$233+AQ$234+SUM(AQ$125*(1+'S&amp;S'!$F112),AQ$126,AQ$127,AQ$128,AQ$129,AQ$130,AQ$131,AQ$132,AQ$133,AQ$134,AQ$135,AQ$136,AQ$137,AQ$138,AQ$139,AQ$140,AQ$141,AQ$142,AQ$143,AQ$144)</f>
        <v>0</v>
      </c>
      <c r="AR314" s="66">
        <f>-AR$190+AR$216-AR$218+AR$233+AR$234+SUM(AR$125*(1+'S&amp;S'!$F112),AR$126,AR$127,AR$128,AR$129,AR$130,AR$131,AR$132,AR$133,AR$134,AR$135,AR$136,AR$137,AR$138,AR$139,AR$140,AR$141,AR$142,AR$143,AR$144)</f>
        <v>0</v>
      </c>
      <c r="AS314" s="66">
        <f>-AS$190+AS$216-AS$218+AS$233+AS$234+SUM(AS$125*(1+'S&amp;S'!$F112),AS$126,AS$127,AS$128,AS$129,AS$130,AS$131,AS$132,AS$133,AS$134,AS$135,AS$136,AS$137,AS$138,AS$139,AS$140,AS$141,AS$142,AS$143,AS$144)</f>
        <v>0</v>
      </c>
      <c r="AT314" s="66">
        <f>-AT$190+AT$216-AT$218+AT$233+AT$234+SUM(AT$125*(1+'S&amp;S'!$F112),AT$126,AT$127,AT$128,AT$129,AT$130,AT$131,AT$132,AT$133,AT$134,AT$135,AT$136,AT$137,AT$138,AT$139,AT$140,AT$141,AT$142,AT$143,AT$144)</f>
        <v>0</v>
      </c>
      <c r="AU314" s="66">
        <f>-AU$190+AU$216-AU$218+AU$233+AU$234+SUM(AU$125*(1+'S&amp;S'!$F112),AU$126,AU$127,AU$128,AU$129,AU$130,AU$131,AU$132,AU$133,AU$134,AU$135,AU$136,AU$137,AU$138,AU$139,AU$140,AU$141,AU$142,AU$143,AU$144)</f>
        <v>0</v>
      </c>
      <c r="AV314" s="66">
        <f>-AV$190+AV$216-AV$218+AV$233+AV$234+SUM(AV$125*(1+'S&amp;S'!$F112),AV$126,AV$127,AV$128,AV$129,AV$130,AV$131,AV$132,AV$133,AV$134,AV$135,AV$136,AV$137,AV$138,AV$139,AV$140,AV$141,AV$142,AV$143,AV$144)</f>
        <v>0</v>
      </c>
      <c r="AW314" s="66">
        <f>-AW$190+AW$216-AW$218+AW$233+AW$234+SUM(AW$125*(1+'S&amp;S'!$F112),AW$126,AW$127,AW$128,AW$129,AW$130,AW$131,AW$132,AW$133,AW$134,AW$135,AW$136,AW$137,AW$138,AW$139,AW$140,AW$141,AW$142,AW$143,AW$144)</f>
        <v>0</v>
      </c>
      <c r="AX314" s="66">
        <f>-AX$190+AX$216-AX$218+AX$233+AX$234+SUM(AX$125*(1+'S&amp;S'!$F112),AX$126,AX$127,AX$128,AX$129,AX$130,AX$131,AX$132,AX$133,AX$134,AX$135,AX$136,AX$137,AX$138,AX$139,AX$140,AX$141,AX$142,AX$143,AX$144)</f>
        <v>0</v>
      </c>
      <c r="AY314" s="66">
        <f>-AY$190+AY$216-AY$218+AY$233+AY$234+SUM(AY$125*(1+'S&amp;S'!$F112),AY$126,AY$127,AY$128,AY$129,AY$130,AY$131,AY$132,AY$133,AY$134,AY$135,AY$136,AY$137,AY$138,AY$139,AY$140,AY$141,AY$142,AY$143,AY$144)</f>
        <v>0</v>
      </c>
      <c r="AZ314" s="66">
        <f>-AZ$190+AZ$216-AZ$218+AZ$233+AZ$234+SUM(AZ$125*(1+'S&amp;S'!$F112),AZ$126,AZ$127,AZ$128,AZ$129,AZ$130,AZ$131,AZ$132,AZ$133,AZ$134,AZ$135,AZ$136,AZ$137,AZ$138,AZ$139,AZ$140,AZ$141,AZ$142,AZ$143,AZ$144)</f>
        <v>0</v>
      </c>
      <c r="BA314" s="66">
        <f>-BA$190+BA$216-BA$218+BA$233+BA$234+SUM(BA$125*(1+'S&amp;S'!$F112),BA$126,BA$127,BA$128,BA$129,BA$130,BA$131,BA$132,BA$133,BA$134,BA$135,BA$136,BA$137,BA$138,BA$139,BA$140,BA$141,BA$142,BA$143,BA$144)</f>
        <v>0</v>
      </c>
      <c r="BB314" s="66">
        <f>-BB$190+BB$216-BB$218+BB$233+BB$234+SUM(BB$125*(1+'S&amp;S'!$F112),BB$126,BB$127,BB$128,BB$129,BB$130,BB$131,BB$132,BB$133,BB$134,BB$135,BB$136,BB$137,BB$138,BB$139,BB$140,BB$141,BB$142,BB$143,BB$144)</f>
        <v>0</v>
      </c>
      <c r="BC314" s="66">
        <f>-BC$190+BC$216-BC$218+BC$233+BC$234+SUM(BC$125*(1+'S&amp;S'!$F112),BC$126,BC$127,BC$128,BC$129,BC$130,BC$131,BC$132,BC$133,BC$134,BC$135,BC$136,BC$137,BC$138,BC$139,BC$140,BC$141,BC$142,BC$143,BC$144)</f>
        <v>0</v>
      </c>
      <c r="BD314" s="66">
        <f>-BD$190+BD$216-BD$218+BD$233+BD$234+SUM(BD$125*(1+'S&amp;S'!$F112),BD$126,BD$127,BD$128,BD$129,BD$130,BD$131,BD$132,BD$133,BD$134,BD$135,BD$136,BD$137,BD$138,BD$139,BD$140,BD$141,BD$142,BD$143,BD$144)</f>
        <v>0</v>
      </c>
      <c r="BE314" s="66">
        <f>-BE$190+BE$216-BE$218+BE$233+BE$234+SUM(BE$125*(1+'S&amp;S'!$F112),BE$126,BE$127,BE$128,BE$129,BE$130,BE$131,BE$132,BE$133,BE$134,BE$135,BE$136,BE$137,BE$138,BE$139,BE$140,BE$141,BE$142,BE$143,BE$144)</f>
        <v>0</v>
      </c>
      <c r="BF314" s="66">
        <f>-BF$190+BF$216-BF$218+BF$233+BF$234+SUM(BF$125*(1+'S&amp;S'!$F112),BF$126,BF$127,BF$128,BF$129,BF$130,BF$131,BF$132,BF$133,BF$134,BF$135,BF$136,BF$137,BF$138,BF$139,BF$140,BF$141,BF$142,BF$143,BF$144)</f>
        <v>0</v>
      </c>
      <c r="BG314" s="66">
        <f>-BG$190+BG$216-BG$218+BG$233+BG$234+SUM(BG$125*(1+'S&amp;S'!$F112),BG$126,BG$127,BG$128,BG$129,BG$130,BG$131,BG$132,BG$133,BG$134,BG$135,BG$136,BG$137,BG$138,BG$139,BG$140,BG$141,BG$142,BG$143,BG$144)</f>
        <v>0</v>
      </c>
      <c r="BH314" s="66">
        <f>-BH$190+BH$216-BH$218+BH$233+BH$234+SUM(BH$125*(1+'S&amp;S'!$F112),BH$126,BH$127,BH$128,BH$129,BH$130,BH$131,BH$132,BH$133,BH$134,BH$135,BH$136,BH$137,BH$138,BH$139,BH$140,BH$141,BH$142,BH$143,BH$144)</f>
        <v>0</v>
      </c>
      <c r="BI314" s="66">
        <f>-BI$190+BI$216-BI$218+BI$233+BI$234+SUM(BI$125*(1+'S&amp;S'!$F112),BI$126,BI$127,BI$128,BI$129,BI$130,BI$131,BI$132,BI$133,BI$134,BI$135,BI$136,BI$137,BI$138,BI$139,BI$140,BI$141,BI$142,BI$143,BI$144)</f>
        <v>0</v>
      </c>
      <c r="BJ314" s="66">
        <f>-BJ$190+BJ$216-BJ$218+BJ$233+BJ$234+SUM(BJ$125*(1+'S&amp;S'!$F112),BJ$126,BJ$127,BJ$128,BJ$129,BJ$130,BJ$131,BJ$132,BJ$133,BJ$134,BJ$135,BJ$136,BJ$137,BJ$138,BJ$139,BJ$140,BJ$141,BJ$142,BJ$143,BJ$144)</f>
        <v>0</v>
      </c>
      <c r="BK314" s="66">
        <f>-BK$190+BK$216-BK$218+BK$233+BK$234+SUM(BK$125*(1+'S&amp;S'!$F112),BK$126,BK$127,BK$128,BK$129,BK$130,BK$131,BK$132,BK$133,BK$134,BK$135,BK$136,BK$137,BK$138,BK$139,BK$140,BK$141,BK$142,BK$143,BK$144)</f>
        <v>0</v>
      </c>
      <c r="BL314" s="66">
        <f>-BL$190+BL$216-BL$218+BL$233+BL$234+SUM(BL$125*(1+'S&amp;S'!$F112),BL$126,BL$127,BL$128,BL$129,BL$130,BL$131,BL$132,BL$133,BL$134,BL$135,BL$136,BL$137,BL$138,BL$139,BL$140,BL$141,BL$142,BL$143,BL$144)</f>
        <v>0</v>
      </c>
      <c r="BM314" s="66">
        <f>-BM$190+BM$216-BM$218+BM$233+BM$234+SUM(BM$125*(1+'S&amp;S'!$F112),BM$126,BM$127,BM$128,BM$129,BM$130,BM$131,BM$132,BM$133,BM$134,BM$135,BM$136,BM$137,BM$138,BM$139,BM$140,BM$141,BM$142,BM$143,BM$144)</f>
        <v>0</v>
      </c>
      <c r="BN314" s="66">
        <f>-BN$190+BN$216-BN$218+BN$233+BN$234+SUM(BN$125*(1+'S&amp;S'!$F112),BN$126,BN$127,BN$128,BN$129,BN$130,BN$131,BN$132,BN$133,BN$134,BN$135,BN$136,BN$137,BN$138,BN$139,BN$140,BN$141,BN$142,BN$143,BN$144)</f>
        <v>0</v>
      </c>
      <c r="BO314" s="66">
        <f>-BO$190+BO$216-BO$218+BO$233+BO$234+SUM(BO$125*(1+'S&amp;S'!$F112),BO$126,BO$127,BO$128,BO$129,BO$130,BO$131,BO$132,BO$133,BO$134,BO$135,BO$136,BO$137,BO$138,BO$139,BO$140,BO$141,BO$142,BO$143,BO$144)</f>
        <v>0</v>
      </c>
      <c r="BP314" s="66">
        <f>-BP$190+BP$216-BP$218+BP$233+BP$234+SUM(BP$125*(1+'S&amp;S'!$F112),BP$126,BP$127,BP$128,BP$129,BP$130,BP$131,BP$132,BP$133,BP$134,BP$135,BP$136,BP$137,BP$138,BP$139,BP$140,BP$141,BP$142,BP$143,BP$144)</f>
        <v>0</v>
      </c>
      <c r="BQ314" s="66">
        <f>-BQ$190+BQ$216-BQ$218+BQ$233+BQ$234+SUM(BQ$125*(1+'S&amp;S'!$F112),BQ$126,BQ$127,BQ$128,BQ$129,BQ$130,BQ$131,BQ$132,BQ$133,BQ$134,BQ$135,BQ$136,BQ$137,BQ$138,BQ$139,BQ$140,BQ$141,BQ$142,BQ$143,BQ$144)</f>
        <v>0</v>
      </c>
      <c r="BR314" s="66">
        <f>-BR$190+BR$216-BR$218+BR$233+BR$234+SUM(BR$125*(1+'S&amp;S'!$F112),BR$126,BR$127,BR$128,BR$129,BR$130,BR$131,BR$132,BR$133,BR$134,BR$135,BR$136,BR$137,BR$138,BR$139,BR$140,BR$141,BR$142,BR$143,BR$144)</f>
        <v>0</v>
      </c>
      <c r="BS314" s="66">
        <f>-BS$190+BS$216-BS$218+BS$233+BS$234+SUM(BS$125*(1+'S&amp;S'!$F112),BS$126,BS$127,BS$128,BS$129,BS$130,BS$131,BS$132,BS$133,BS$134,BS$135,BS$136,BS$137,BS$138,BS$139,BS$140,BS$141,BS$142,BS$143,BS$144)</f>
        <v>0</v>
      </c>
      <c r="BT314" s="66">
        <f>-BT$190+BT$216-BT$218+BT$233+BT$234+SUM(BT$125*(1+'S&amp;S'!$F112),BT$126,BT$127,BT$128,BT$129,BT$130,BT$131,BT$132,BT$133,BT$134,BT$135,BT$136,BT$137,BT$138,BT$139,BT$140,BT$141,BT$142,BT$143,BT$144)</f>
        <v>0</v>
      </c>
      <c r="BU314" s="66">
        <f>-BU$190+BU$216-BU$218+BU$233+BU$234+SUM(BU$125*(1+'S&amp;S'!$F112),BU$126,BU$127,BU$128,BU$129,BU$130,BU$131,BU$132,BU$133,BU$134,BU$135,BU$136,BU$137,BU$138,BU$139,BU$140,BU$141,BU$142,BU$143,BU$144)</f>
        <v>0</v>
      </c>
      <c r="BV314" s="66">
        <f>-BV$190+BV$216-BV$218+BV$233+BV$234+SUM(BV$125*(1+'S&amp;S'!$F112),BV$126,BV$127,BV$128,BV$129,BV$130,BV$131,BV$132,BV$133,BV$134,BV$135,BV$136,BV$137,BV$138,BV$139,BV$140,BV$141,BV$142,BV$143,BV$144)</f>
        <v>0</v>
      </c>
      <c r="BW314" s="66">
        <f>-BW$190+BW$216-BW$218+BW$233+BW$234+SUM(BW$125*(1+'S&amp;S'!$F112),BW$126,BW$127,BW$128,BW$129,BW$130,BW$131,BW$132,BW$133,BW$134,BW$135,BW$136,BW$137,BW$138,BW$139,BW$140,BW$141,BW$142,BW$143,BW$144)</f>
        <v>0</v>
      </c>
      <c r="BX314" s="66">
        <f>-BX$190+BX$216-BX$218+BX$233+BX$234+SUM(BX$125*(1+'S&amp;S'!$F112),BX$126,BX$127,BX$128,BX$129,BX$130,BX$131,BX$132,BX$133,BX$134,BX$135,BX$136,BX$137,BX$138,BX$139,BX$140,BX$141,BX$142,BX$143,BX$144)</f>
        <v>0</v>
      </c>
      <c r="BY314" s="66">
        <f>-BY$190+BY$216-BY$218+BY$233+BY$234+SUM(BY$125*(1+'S&amp;S'!$F112),BY$126,BY$127,BY$128,BY$129,BY$130,BY$131,BY$132,BY$133,BY$134,BY$135,BY$136,BY$137,BY$138,BY$139,BY$140,BY$141,BY$142,BY$143,BY$144)</f>
        <v>0</v>
      </c>
      <c r="BZ314" s="66">
        <f>-BZ$190+BZ$216-BZ$218+BZ$233+BZ$234+SUM(BZ$125*(1+'S&amp;S'!$F112),BZ$126,BZ$127,BZ$128,BZ$129,BZ$130,BZ$131,BZ$132,BZ$133,BZ$134,BZ$135,BZ$136,BZ$137,BZ$138,BZ$139,BZ$140,BZ$141,BZ$142,BZ$143,BZ$144)</f>
        <v>0</v>
      </c>
      <c r="CA314" s="66">
        <f>-CA$190+CA$216-CA$218+CA$233+CA$234+SUM(CA$125*(1+'S&amp;S'!$F112),CA$126,CA$127,CA$128,CA$129,CA$130,CA$131,CA$132,CA$133,CA$134,CA$135,CA$136,CA$137,CA$138,CA$139,CA$140,CA$141,CA$142,CA$143,CA$144)</f>
        <v>0</v>
      </c>
      <c r="CB314" s="66">
        <f>-CB$190+CB$216-CB$218+CB$233+CB$234+SUM(CB$125*(1+'S&amp;S'!$F112),CB$126,CB$127,CB$128,CB$129,CB$130,CB$131,CB$132,CB$133,CB$134,CB$135,CB$136,CB$137,CB$138,CB$139,CB$140,CB$141,CB$142,CB$143,CB$144)</f>
        <v>0</v>
      </c>
      <c r="CC314" s="66">
        <f>-CC$190+CC$216-CC$218+CC$233+CC$234+SUM(CC$125*(1+'S&amp;S'!$F112),CC$126,CC$127,CC$128,CC$129,CC$130,CC$131,CC$132,CC$133,CC$134,CC$135,CC$136,CC$137,CC$138,CC$139,CC$140,CC$141,CC$142,CC$143,CC$144)</f>
        <v>0</v>
      </c>
      <c r="CD314" s="66">
        <f>-CD$190+CD$216-CD$218+CD$233+CD$234+SUM(CD$125*(1+'S&amp;S'!$F112),CD$126,CD$127,CD$128,CD$129,CD$130,CD$131,CD$132,CD$133,CD$134,CD$135,CD$136,CD$137,CD$138,CD$139,CD$140,CD$141,CD$142,CD$143,CD$144)</f>
        <v>0</v>
      </c>
      <c r="CE314" s="66">
        <f>-CE$190+CE$216-CE$218+CE$233+CE$234+SUM(CE$125*(1+'S&amp;S'!$F112),CE$126,CE$127,CE$128,CE$129,CE$130,CE$131,CE$132,CE$133,CE$134,CE$135,CE$136,CE$137,CE$138,CE$139,CE$140,CE$141,CE$142,CE$143,CE$144)</f>
        <v>0</v>
      </c>
      <c r="CF314" s="66">
        <f>-CF$190+CF$216-CF$218+CF$233+CF$234+SUM(CF$125*(1+'S&amp;S'!$F112),CF$126,CF$127,CF$128,CF$129,CF$130,CF$131,CF$132,CF$133,CF$134,CF$135,CF$136,CF$137,CF$138,CF$139,CF$140,CF$141,CF$142,CF$143,CF$144)</f>
        <v>0</v>
      </c>
      <c r="CG314" s="66">
        <f>-CG$190+CG$216-CG$218+CG$233+CG$234+SUM(CG$125*(1+'S&amp;S'!$F112),CG$126,CG$127,CG$128,CG$129,CG$130,CG$131,CG$132,CG$133,CG$134,CG$135,CG$136,CG$137,CG$138,CG$139,CG$140,CG$141,CG$142,CG$143,CG$144)</f>
        <v>0</v>
      </c>
      <c r="CH314" s="66">
        <f>-CH$190+CH$216-CH$218+CH$233+CH$234+SUM(CH$125*(1+'S&amp;S'!$F112),CH$126,CH$127,CH$128,CH$129,CH$130,CH$131,CH$132,CH$133,CH$134,CH$135,CH$136,CH$137,CH$138,CH$139,CH$140,CH$141,CH$142,CH$143,CH$144)</f>
        <v>0</v>
      </c>
      <c r="CI314" s="66">
        <f>-CI$190+CI$216-CI$218+CI$233+CI$234+SUM(CI$125*(1+'S&amp;S'!$F112),CI$126,CI$127,CI$128,CI$129,CI$130,CI$131,CI$132,CI$133,CI$134,CI$135,CI$136,CI$137,CI$138,CI$139,CI$140,CI$141,CI$142,CI$143,CI$144)</f>
        <v>0</v>
      </c>
      <c r="CJ314" s="66">
        <f>-CJ$190+CJ$216-CJ$218+CJ$233+CJ$234+SUM(CJ$125*(1+'S&amp;S'!$F112),CJ$126,CJ$127,CJ$128,CJ$129,CJ$130,CJ$131,CJ$132,CJ$133,CJ$134,CJ$135,CJ$136,CJ$137,CJ$138,CJ$139,CJ$140,CJ$141,CJ$142,CJ$143,CJ$144)</f>
        <v>0</v>
      </c>
      <c r="CK314" s="66">
        <f>-CK$190+CK$216-CK$218+CK$233+CK$234+SUM(CK$125*(1+'S&amp;S'!$F112),CK$126,CK$127,CK$128,CK$129,CK$130,CK$131,CK$132,CK$133,CK$134,CK$135,CK$136,CK$137,CK$138,CK$139,CK$140,CK$141,CK$142,CK$143,CK$144)</f>
        <v>0</v>
      </c>
      <c r="CL314" s="66">
        <f>-CL$190+CL$216-CL$218+CL$233+CL$234+SUM(CL$125*(1+'S&amp;S'!$F112),CL$126,CL$127,CL$128,CL$129,CL$130,CL$131,CL$132,CL$133,CL$134,CL$135,CL$136,CL$137,CL$138,CL$139,CL$140,CL$141,CL$142,CL$143,CL$144)</f>
        <v>0</v>
      </c>
      <c r="CM314" s="66">
        <f>-CM$190+CM$216-CM$218+CM$233+CM$234+SUM(CM$125*(1+'S&amp;S'!$F112),CM$126,CM$127,CM$128,CM$129,CM$130,CM$131,CM$132,CM$133,CM$134,CM$135,CM$136,CM$137,CM$138,CM$139,CM$140,CM$141,CM$142,CM$143,CM$144)</f>
        <v>0</v>
      </c>
      <c r="CN314" s="66">
        <f>-CN$190+CN$216-CN$218+CN$233+CN$234+SUM(CN$125*(1+'S&amp;S'!$F112),CN$126,CN$127,CN$128,CN$129,CN$130,CN$131,CN$132,CN$133,CN$134,CN$135,CN$136,CN$137,CN$138,CN$139,CN$140,CN$141,CN$142,CN$143,CN$144)</f>
        <v>0</v>
      </c>
      <c r="CO314" s="66">
        <f>-CO$190+CO$216-CO$218+CO$233+CO$234+SUM(CO$125*(1+'S&amp;S'!$F112),CO$126,CO$127,CO$128,CO$129,CO$130,CO$131,CO$132,CO$133,CO$134,CO$135,CO$136,CO$137,CO$138,CO$139,CO$140,CO$141,CO$142,CO$143,CO$144)</f>
        <v>0</v>
      </c>
      <c r="CP314" s="66">
        <f>-CP$190+CP$216-CP$218+CP$233+CP$234+SUM(CP$125*(1+'S&amp;S'!$F112),CP$126,CP$127,CP$128,CP$129,CP$130,CP$131,CP$132,CP$133,CP$134,CP$135,CP$136,CP$137,CP$138,CP$139,CP$140,CP$141,CP$142,CP$143,CP$144)</f>
        <v>0</v>
      </c>
      <c r="CQ314" s="66">
        <f>-CQ$190+CQ$216-CQ$218+CQ$233+CQ$234+SUM(CQ$125*(1+'S&amp;S'!$F112),CQ$126,CQ$127,CQ$128,CQ$129,CQ$130,CQ$131,CQ$132,CQ$133,CQ$134,CQ$135,CQ$136,CQ$137,CQ$138,CQ$139,CQ$140,CQ$141,CQ$142,CQ$143,CQ$144)</f>
        <v>0</v>
      </c>
      <c r="CR314" s="66">
        <f>-CR$190+CR$216-CR$218+CR$233+CR$234+SUM(CR$125*(1+'S&amp;S'!$F112),CR$126,CR$127,CR$128,CR$129,CR$130,CR$131,CR$132,CR$133,CR$134,CR$135,CR$136,CR$137,CR$138,CR$139,CR$140,CR$141,CR$142,CR$143,CR$144)</f>
        <v>0</v>
      </c>
      <c r="CS314" s="66">
        <f>-CS$190+CS$216-CS$218+CS$233+CS$234+SUM(CS$125*(1+'S&amp;S'!$F112),CS$126,CS$127,CS$128,CS$129,CS$130,CS$131,CS$132,CS$133,CS$134,CS$135,CS$136,CS$137,CS$138,CS$139,CS$140,CS$141,CS$142,CS$143,CS$144)</f>
        <v>0</v>
      </c>
    </row>
    <row r="315" spans="3:97" hidden="1" x14ac:dyDescent="0.35">
      <c r="C315" s="81" t="str">
        <f>O.4!C125&amp;" with "&amp; 'S&amp;S'!$D$5*100 &amp; "% decrease"</f>
        <v xml:space="preserve"> with 1% decrease</v>
      </c>
      <c r="E315" s="492">
        <f>G315+NPV(G.Asm!$F$40,H315:INDEX(H315:CS315,RP))</f>
        <v>0</v>
      </c>
      <c r="F315" s="492">
        <f t="shared" si="140"/>
        <v>0</v>
      </c>
      <c r="G315" s="66">
        <f>-G$190+G$216-G$218+G$233+G$234+SUM(G$125*(1+'S&amp;S'!$F113),G$126,G$127,G$128,G$129,G$130,G$131,G$132,G$133,G$134,G$135,G$136,G$137,G$138,G$139,G$140,G$141,G$142,G$143,G$144)</f>
        <v>0</v>
      </c>
      <c r="H315" s="66">
        <f>-H$190+H$216-H$218+H$233+H$234+SUM(H$125*(1+'S&amp;S'!$F113),H$126,H$127,H$128,H$129,H$130,H$131,H$132,H$133,H$134,H$135,H$136,H$137,H$138,H$139,H$140,H$141,H$142,H$143,H$144)</f>
        <v>0</v>
      </c>
      <c r="I315" s="66">
        <f>-I$190+I$216-I$218+I$233+I$234+SUM(I$125*(1+'S&amp;S'!$F113),I$126,I$127,I$128,I$129,I$130,I$131,I$132,I$133,I$134,I$135,I$136,I$137,I$138,I$139,I$140,I$141,I$142,I$143,I$144)</f>
        <v>0</v>
      </c>
      <c r="J315" s="66">
        <f>-J$190+J$216-J$218+J$233+J$234+SUM(J$125*(1+'S&amp;S'!$F113),J$126,J$127,J$128,J$129,J$130,J$131,J$132,J$133,J$134,J$135,J$136,J$137,J$138,J$139,J$140,J$141,J$142,J$143,J$144)</f>
        <v>0</v>
      </c>
      <c r="K315" s="66">
        <f>-K$190+K$216-K$218+K$233+K$234+SUM(K$125*(1+'S&amp;S'!$F113),K$126,K$127,K$128,K$129,K$130,K$131,K$132,K$133,K$134,K$135,K$136,K$137,K$138,K$139,K$140,K$141,K$142,K$143,K$144)</f>
        <v>0</v>
      </c>
      <c r="L315" s="66">
        <f>-L$190+L$216-L$218+L$233+L$234+SUM(L$125*(1+'S&amp;S'!$F113),L$126,L$127,L$128,L$129,L$130,L$131,L$132,L$133,L$134,L$135,L$136,L$137,L$138,L$139,L$140,L$141,L$142,L$143,L$144)</f>
        <v>0</v>
      </c>
      <c r="M315" s="66">
        <f>-M$190+M$216-M$218+M$233+M$234+SUM(M$125*(1+'S&amp;S'!$F113),M$126,M$127,M$128,M$129,M$130,M$131,M$132,M$133,M$134,M$135,M$136,M$137,M$138,M$139,M$140,M$141,M$142,M$143,M$144)</f>
        <v>0</v>
      </c>
      <c r="N315" s="66">
        <f>-N$190+N$216-N$218+N$233+N$234+SUM(N$125*(1+'S&amp;S'!$F113),N$126,N$127,N$128,N$129,N$130,N$131,N$132,N$133,N$134,N$135,N$136,N$137,N$138,N$139,N$140,N$141,N$142,N$143,N$144)</f>
        <v>0</v>
      </c>
      <c r="O315" s="66">
        <f>-O$190+O$216-O$218+O$233+O$234+SUM(O$125*(1+'S&amp;S'!$F113),O$126,O$127,O$128,O$129,O$130,O$131,O$132,O$133,O$134,O$135,O$136,O$137,O$138,O$139,O$140,O$141,O$142,O$143,O$144)</f>
        <v>0</v>
      </c>
      <c r="P315" s="66">
        <f>-P$190+P$216-P$218+P$233+P$234+SUM(P$125*(1+'S&amp;S'!$F113),P$126,P$127,P$128,P$129,P$130,P$131,P$132,P$133,P$134,P$135,P$136,P$137,P$138,P$139,P$140,P$141,P$142,P$143,P$144)</f>
        <v>0</v>
      </c>
      <c r="Q315" s="66">
        <f>-Q$190+Q$216-Q$218+Q$233+Q$234+SUM(Q$125*(1+'S&amp;S'!$F113),Q$126,Q$127,Q$128,Q$129,Q$130,Q$131,Q$132,Q$133,Q$134,Q$135,Q$136,Q$137,Q$138,Q$139,Q$140,Q$141,Q$142,Q$143,Q$144)</f>
        <v>0</v>
      </c>
      <c r="R315" s="66">
        <f>-R$190+R$216-R$218+R$233+R$234+SUM(R$125*(1+'S&amp;S'!$F113),R$126,R$127,R$128,R$129,R$130,R$131,R$132,R$133,R$134,R$135,R$136,R$137,R$138,R$139,R$140,R$141,R$142,R$143,R$144)</f>
        <v>0</v>
      </c>
      <c r="S315" s="66">
        <f>-S$190+S$216-S$218+S$233+S$234+SUM(S$125*(1+'S&amp;S'!$F113),S$126,S$127,S$128,S$129,S$130,S$131,S$132,S$133,S$134,S$135,S$136,S$137,S$138,S$139,S$140,S$141,S$142,S$143,S$144)</f>
        <v>0</v>
      </c>
      <c r="T315" s="66">
        <f>-T$190+T$216-T$218+T$233+T$234+SUM(T$125*(1+'S&amp;S'!$F113),T$126,T$127,T$128,T$129,T$130,T$131,T$132,T$133,T$134,T$135,T$136,T$137,T$138,T$139,T$140,T$141,T$142,T$143,T$144)</f>
        <v>0</v>
      </c>
      <c r="U315" s="66">
        <f>-U$190+U$216-U$218+U$233+U$234+SUM(U$125*(1+'S&amp;S'!$F113),U$126,U$127,U$128,U$129,U$130,U$131,U$132,U$133,U$134,U$135,U$136,U$137,U$138,U$139,U$140,U$141,U$142,U$143,U$144)</f>
        <v>0</v>
      </c>
      <c r="V315" s="66">
        <f>-V$190+V$216-V$218+V$233+V$234+SUM(V$125*(1+'S&amp;S'!$F113),V$126,V$127,V$128,V$129,V$130,V$131,V$132,V$133,V$134,V$135,V$136,V$137,V$138,V$139,V$140,V$141,V$142,V$143,V$144)</f>
        <v>0</v>
      </c>
      <c r="W315" s="66">
        <f>-W$190+W$216-W$218+W$233+W$234+SUM(W$125*(1+'S&amp;S'!$F113),W$126,W$127,W$128,W$129,W$130,W$131,W$132,W$133,W$134,W$135,W$136,W$137,W$138,W$139,W$140,W$141,W$142,W$143,W$144)</f>
        <v>0</v>
      </c>
      <c r="X315" s="66">
        <f>-X$190+X$216-X$218+X$233+X$234+SUM(X$125*(1+'S&amp;S'!$F113),X$126,X$127,X$128,X$129,X$130,X$131,X$132,X$133,X$134,X$135,X$136,X$137,X$138,X$139,X$140,X$141,X$142,X$143,X$144)</f>
        <v>0</v>
      </c>
      <c r="Y315" s="66">
        <f>-Y$190+Y$216-Y$218+Y$233+Y$234+SUM(Y$125*(1+'S&amp;S'!$F113),Y$126,Y$127,Y$128,Y$129,Y$130,Y$131,Y$132,Y$133,Y$134,Y$135,Y$136,Y$137,Y$138,Y$139,Y$140,Y$141,Y$142,Y$143,Y$144)</f>
        <v>0</v>
      </c>
      <c r="Z315" s="66">
        <f>-Z$190+Z$216-Z$218+Z$233+Z$234+SUM(Z$125*(1+'S&amp;S'!$F113),Z$126,Z$127,Z$128,Z$129,Z$130,Z$131,Z$132,Z$133,Z$134,Z$135,Z$136,Z$137,Z$138,Z$139,Z$140,Z$141,Z$142,Z$143,Z$144)</f>
        <v>0</v>
      </c>
      <c r="AA315" s="66">
        <f>-AA$190+AA$216-AA$218+AA$233+AA$234+SUM(AA$125*(1+'S&amp;S'!$F113),AA$126,AA$127,AA$128,AA$129,AA$130,AA$131,AA$132,AA$133,AA$134,AA$135,AA$136,AA$137,AA$138,AA$139,AA$140,AA$141,AA$142,AA$143,AA$144)</f>
        <v>0</v>
      </c>
      <c r="AB315" s="66">
        <f>-AB$190+AB$216-AB$218+AB$233+AB$234+SUM(AB$125*(1+'S&amp;S'!$F113),AB$126,AB$127,AB$128,AB$129,AB$130,AB$131,AB$132,AB$133,AB$134,AB$135,AB$136,AB$137,AB$138,AB$139,AB$140,AB$141,AB$142,AB$143,AB$144)</f>
        <v>0</v>
      </c>
      <c r="AC315" s="66">
        <f>-AC$190+AC$216-AC$218+AC$233+AC$234+SUM(AC$125*(1+'S&amp;S'!$F113),AC$126,AC$127,AC$128,AC$129,AC$130,AC$131,AC$132,AC$133,AC$134,AC$135,AC$136,AC$137,AC$138,AC$139,AC$140,AC$141,AC$142,AC$143,AC$144)</f>
        <v>0</v>
      </c>
      <c r="AD315" s="66">
        <f>-AD$190+AD$216-AD$218+AD$233+AD$234+SUM(AD$125*(1+'S&amp;S'!$F113),AD$126,AD$127,AD$128,AD$129,AD$130,AD$131,AD$132,AD$133,AD$134,AD$135,AD$136,AD$137,AD$138,AD$139,AD$140,AD$141,AD$142,AD$143,AD$144)</f>
        <v>0</v>
      </c>
      <c r="AE315" s="66">
        <f>-AE$190+AE$216-AE$218+AE$233+AE$234+SUM(AE$125*(1+'S&amp;S'!$F113),AE$126,AE$127,AE$128,AE$129,AE$130,AE$131,AE$132,AE$133,AE$134,AE$135,AE$136,AE$137,AE$138,AE$139,AE$140,AE$141,AE$142,AE$143,AE$144)</f>
        <v>0</v>
      </c>
      <c r="AF315" s="66">
        <f>-AF$190+AF$216-AF$218+AF$233+AF$234+SUM(AF$125*(1+'S&amp;S'!$F113),AF$126,AF$127,AF$128,AF$129,AF$130,AF$131,AF$132,AF$133,AF$134,AF$135,AF$136,AF$137,AF$138,AF$139,AF$140,AF$141,AF$142,AF$143,AF$144)</f>
        <v>0</v>
      </c>
      <c r="AG315" s="66">
        <f>-AG$190+AG$216-AG$218+AG$233+AG$234+SUM(AG$125*(1+'S&amp;S'!$F113),AG$126,AG$127,AG$128,AG$129,AG$130,AG$131,AG$132,AG$133,AG$134,AG$135,AG$136,AG$137,AG$138,AG$139,AG$140,AG$141,AG$142,AG$143,AG$144)</f>
        <v>0</v>
      </c>
      <c r="AH315" s="66">
        <f>-AH$190+AH$216-AH$218+AH$233+AH$234+SUM(AH$125*(1+'S&amp;S'!$F113),AH$126,AH$127,AH$128,AH$129,AH$130,AH$131,AH$132,AH$133,AH$134,AH$135,AH$136,AH$137,AH$138,AH$139,AH$140,AH$141,AH$142,AH$143,AH$144)</f>
        <v>0</v>
      </c>
      <c r="AI315" s="66">
        <f>-AI$190+AI$216-AI$218+AI$233+AI$234+SUM(AI$125*(1+'S&amp;S'!$F113),AI$126,AI$127,AI$128,AI$129,AI$130,AI$131,AI$132,AI$133,AI$134,AI$135,AI$136,AI$137,AI$138,AI$139,AI$140,AI$141,AI$142,AI$143,AI$144)</f>
        <v>0</v>
      </c>
      <c r="AJ315" s="66">
        <f>-AJ$190+AJ$216-AJ$218+AJ$233+AJ$234+SUM(AJ$125*(1+'S&amp;S'!$F113),AJ$126,AJ$127,AJ$128,AJ$129,AJ$130,AJ$131,AJ$132,AJ$133,AJ$134,AJ$135,AJ$136,AJ$137,AJ$138,AJ$139,AJ$140,AJ$141,AJ$142,AJ$143,AJ$144)</f>
        <v>0</v>
      </c>
      <c r="AK315" s="66">
        <f>-AK$190+AK$216-AK$218+AK$233+AK$234+SUM(AK$125*(1+'S&amp;S'!$F113),AK$126,AK$127,AK$128,AK$129,AK$130,AK$131,AK$132,AK$133,AK$134,AK$135,AK$136,AK$137,AK$138,AK$139,AK$140,AK$141,AK$142,AK$143,AK$144)</f>
        <v>0</v>
      </c>
      <c r="AL315" s="66">
        <f>-AL$190+AL$216-AL$218+AL$233+AL$234+SUM(AL$125*(1+'S&amp;S'!$F113),AL$126,AL$127,AL$128,AL$129,AL$130,AL$131,AL$132,AL$133,AL$134,AL$135,AL$136,AL$137,AL$138,AL$139,AL$140,AL$141,AL$142,AL$143,AL$144)</f>
        <v>0</v>
      </c>
      <c r="AM315" s="66">
        <f>-AM$190+AM$216-AM$218+AM$233+AM$234+SUM(AM$125*(1+'S&amp;S'!$F113),AM$126,AM$127,AM$128,AM$129,AM$130,AM$131,AM$132,AM$133,AM$134,AM$135,AM$136,AM$137,AM$138,AM$139,AM$140,AM$141,AM$142,AM$143,AM$144)</f>
        <v>0</v>
      </c>
      <c r="AN315" s="66">
        <f>-AN$190+AN$216-AN$218+AN$233+AN$234+SUM(AN$125*(1+'S&amp;S'!$F113),AN$126,AN$127,AN$128,AN$129,AN$130,AN$131,AN$132,AN$133,AN$134,AN$135,AN$136,AN$137,AN$138,AN$139,AN$140,AN$141,AN$142,AN$143,AN$144)</f>
        <v>0</v>
      </c>
      <c r="AO315" s="66">
        <f>-AO$190+AO$216-AO$218+AO$233+AO$234+SUM(AO$125*(1+'S&amp;S'!$F113),AO$126,AO$127,AO$128,AO$129,AO$130,AO$131,AO$132,AO$133,AO$134,AO$135,AO$136,AO$137,AO$138,AO$139,AO$140,AO$141,AO$142,AO$143,AO$144)</f>
        <v>0</v>
      </c>
      <c r="AP315" s="66">
        <f>-AP$190+AP$216-AP$218+AP$233+AP$234+SUM(AP$125*(1+'S&amp;S'!$F113),AP$126,AP$127,AP$128,AP$129,AP$130,AP$131,AP$132,AP$133,AP$134,AP$135,AP$136,AP$137,AP$138,AP$139,AP$140,AP$141,AP$142,AP$143,AP$144)</f>
        <v>0</v>
      </c>
      <c r="AQ315" s="66">
        <f>-AQ$190+AQ$216-AQ$218+AQ$233+AQ$234+SUM(AQ$125*(1+'S&amp;S'!$F113),AQ$126,AQ$127,AQ$128,AQ$129,AQ$130,AQ$131,AQ$132,AQ$133,AQ$134,AQ$135,AQ$136,AQ$137,AQ$138,AQ$139,AQ$140,AQ$141,AQ$142,AQ$143,AQ$144)</f>
        <v>0</v>
      </c>
      <c r="AR315" s="66">
        <f>-AR$190+AR$216-AR$218+AR$233+AR$234+SUM(AR$125*(1+'S&amp;S'!$F113),AR$126,AR$127,AR$128,AR$129,AR$130,AR$131,AR$132,AR$133,AR$134,AR$135,AR$136,AR$137,AR$138,AR$139,AR$140,AR$141,AR$142,AR$143,AR$144)</f>
        <v>0</v>
      </c>
      <c r="AS315" s="66">
        <f>-AS$190+AS$216-AS$218+AS$233+AS$234+SUM(AS$125*(1+'S&amp;S'!$F113),AS$126,AS$127,AS$128,AS$129,AS$130,AS$131,AS$132,AS$133,AS$134,AS$135,AS$136,AS$137,AS$138,AS$139,AS$140,AS$141,AS$142,AS$143,AS$144)</f>
        <v>0</v>
      </c>
      <c r="AT315" s="66">
        <f>-AT$190+AT$216-AT$218+AT$233+AT$234+SUM(AT$125*(1+'S&amp;S'!$F113),AT$126,AT$127,AT$128,AT$129,AT$130,AT$131,AT$132,AT$133,AT$134,AT$135,AT$136,AT$137,AT$138,AT$139,AT$140,AT$141,AT$142,AT$143,AT$144)</f>
        <v>0</v>
      </c>
      <c r="AU315" s="66">
        <f>-AU$190+AU$216-AU$218+AU$233+AU$234+SUM(AU$125*(1+'S&amp;S'!$F113),AU$126,AU$127,AU$128,AU$129,AU$130,AU$131,AU$132,AU$133,AU$134,AU$135,AU$136,AU$137,AU$138,AU$139,AU$140,AU$141,AU$142,AU$143,AU$144)</f>
        <v>0</v>
      </c>
      <c r="AV315" s="66">
        <f>-AV$190+AV$216-AV$218+AV$233+AV$234+SUM(AV$125*(1+'S&amp;S'!$F113),AV$126,AV$127,AV$128,AV$129,AV$130,AV$131,AV$132,AV$133,AV$134,AV$135,AV$136,AV$137,AV$138,AV$139,AV$140,AV$141,AV$142,AV$143,AV$144)</f>
        <v>0</v>
      </c>
      <c r="AW315" s="66">
        <f>-AW$190+AW$216-AW$218+AW$233+AW$234+SUM(AW$125*(1+'S&amp;S'!$F113),AW$126,AW$127,AW$128,AW$129,AW$130,AW$131,AW$132,AW$133,AW$134,AW$135,AW$136,AW$137,AW$138,AW$139,AW$140,AW$141,AW$142,AW$143,AW$144)</f>
        <v>0</v>
      </c>
      <c r="AX315" s="66">
        <f>-AX$190+AX$216-AX$218+AX$233+AX$234+SUM(AX$125*(1+'S&amp;S'!$F113),AX$126,AX$127,AX$128,AX$129,AX$130,AX$131,AX$132,AX$133,AX$134,AX$135,AX$136,AX$137,AX$138,AX$139,AX$140,AX$141,AX$142,AX$143,AX$144)</f>
        <v>0</v>
      </c>
      <c r="AY315" s="66">
        <f>-AY$190+AY$216-AY$218+AY$233+AY$234+SUM(AY$125*(1+'S&amp;S'!$F113),AY$126,AY$127,AY$128,AY$129,AY$130,AY$131,AY$132,AY$133,AY$134,AY$135,AY$136,AY$137,AY$138,AY$139,AY$140,AY$141,AY$142,AY$143,AY$144)</f>
        <v>0</v>
      </c>
      <c r="AZ315" s="66">
        <f>-AZ$190+AZ$216-AZ$218+AZ$233+AZ$234+SUM(AZ$125*(1+'S&amp;S'!$F113),AZ$126,AZ$127,AZ$128,AZ$129,AZ$130,AZ$131,AZ$132,AZ$133,AZ$134,AZ$135,AZ$136,AZ$137,AZ$138,AZ$139,AZ$140,AZ$141,AZ$142,AZ$143,AZ$144)</f>
        <v>0</v>
      </c>
      <c r="BA315" s="66">
        <f>-BA$190+BA$216-BA$218+BA$233+BA$234+SUM(BA$125*(1+'S&amp;S'!$F113),BA$126,BA$127,BA$128,BA$129,BA$130,BA$131,BA$132,BA$133,BA$134,BA$135,BA$136,BA$137,BA$138,BA$139,BA$140,BA$141,BA$142,BA$143,BA$144)</f>
        <v>0</v>
      </c>
      <c r="BB315" s="66">
        <f>-BB$190+BB$216-BB$218+BB$233+BB$234+SUM(BB$125*(1+'S&amp;S'!$F113),BB$126,BB$127,BB$128,BB$129,BB$130,BB$131,BB$132,BB$133,BB$134,BB$135,BB$136,BB$137,BB$138,BB$139,BB$140,BB$141,BB$142,BB$143,BB$144)</f>
        <v>0</v>
      </c>
      <c r="BC315" s="66">
        <f>-BC$190+BC$216-BC$218+BC$233+BC$234+SUM(BC$125*(1+'S&amp;S'!$F113),BC$126,BC$127,BC$128,BC$129,BC$130,BC$131,BC$132,BC$133,BC$134,BC$135,BC$136,BC$137,BC$138,BC$139,BC$140,BC$141,BC$142,BC$143,BC$144)</f>
        <v>0</v>
      </c>
      <c r="BD315" s="66">
        <f>-BD$190+BD$216-BD$218+BD$233+BD$234+SUM(BD$125*(1+'S&amp;S'!$F113),BD$126,BD$127,BD$128,BD$129,BD$130,BD$131,BD$132,BD$133,BD$134,BD$135,BD$136,BD$137,BD$138,BD$139,BD$140,BD$141,BD$142,BD$143,BD$144)</f>
        <v>0</v>
      </c>
      <c r="BE315" s="66">
        <f>-BE$190+BE$216-BE$218+BE$233+BE$234+SUM(BE$125*(1+'S&amp;S'!$F113),BE$126,BE$127,BE$128,BE$129,BE$130,BE$131,BE$132,BE$133,BE$134,BE$135,BE$136,BE$137,BE$138,BE$139,BE$140,BE$141,BE$142,BE$143,BE$144)</f>
        <v>0</v>
      </c>
      <c r="BF315" s="66">
        <f>-BF$190+BF$216-BF$218+BF$233+BF$234+SUM(BF$125*(1+'S&amp;S'!$F113),BF$126,BF$127,BF$128,BF$129,BF$130,BF$131,BF$132,BF$133,BF$134,BF$135,BF$136,BF$137,BF$138,BF$139,BF$140,BF$141,BF$142,BF$143,BF$144)</f>
        <v>0</v>
      </c>
      <c r="BG315" s="66">
        <f>-BG$190+BG$216-BG$218+BG$233+BG$234+SUM(BG$125*(1+'S&amp;S'!$F113),BG$126,BG$127,BG$128,BG$129,BG$130,BG$131,BG$132,BG$133,BG$134,BG$135,BG$136,BG$137,BG$138,BG$139,BG$140,BG$141,BG$142,BG$143,BG$144)</f>
        <v>0</v>
      </c>
      <c r="BH315" s="66">
        <f>-BH$190+BH$216-BH$218+BH$233+BH$234+SUM(BH$125*(1+'S&amp;S'!$F113),BH$126,BH$127,BH$128,BH$129,BH$130,BH$131,BH$132,BH$133,BH$134,BH$135,BH$136,BH$137,BH$138,BH$139,BH$140,BH$141,BH$142,BH$143,BH$144)</f>
        <v>0</v>
      </c>
      <c r="BI315" s="66">
        <f>-BI$190+BI$216-BI$218+BI$233+BI$234+SUM(BI$125*(1+'S&amp;S'!$F113),BI$126,BI$127,BI$128,BI$129,BI$130,BI$131,BI$132,BI$133,BI$134,BI$135,BI$136,BI$137,BI$138,BI$139,BI$140,BI$141,BI$142,BI$143,BI$144)</f>
        <v>0</v>
      </c>
      <c r="BJ315" s="66">
        <f>-BJ$190+BJ$216-BJ$218+BJ$233+BJ$234+SUM(BJ$125*(1+'S&amp;S'!$F113),BJ$126,BJ$127,BJ$128,BJ$129,BJ$130,BJ$131,BJ$132,BJ$133,BJ$134,BJ$135,BJ$136,BJ$137,BJ$138,BJ$139,BJ$140,BJ$141,BJ$142,BJ$143,BJ$144)</f>
        <v>0</v>
      </c>
      <c r="BK315" s="66">
        <f>-BK$190+BK$216-BK$218+BK$233+BK$234+SUM(BK$125*(1+'S&amp;S'!$F113),BK$126,BK$127,BK$128,BK$129,BK$130,BK$131,BK$132,BK$133,BK$134,BK$135,BK$136,BK$137,BK$138,BK$139,BK$140,BK$141,BK$142,BK$143,BK$144)</f>
        <v>0</v>
      </c>
      <c r="BL315" s="66">
        <f>-BL$190+BL$216-BL$218+BL$233+BL$234+SUM(BL$125*(1+'S&amp;S'!$F113),BL$126,BL$127,BL$128,BL$129,BL$130,BL$131,BL$132,BL$133,BL$134,BL$135,BL$136,BL$137,BL$138,BL$139,BL$140,BL$141,BL$142,BL$143,BL$144)</f>
        <v>0</v>
      </c>
      <c r="BM315" s="66">
        <f>-BM$190+BM$216-BM$218+BM$233+BM$234+SUM(BM$125*(1+'S&amp;S'!$F113),BM$126,BM$127,BM$128,BM$129,BM$130,BM$131,BM$132,BM$133,BM$134,BM$135,BM$136,BM$137,BM$138,BM$139,BM$140,BM$141,BM$142,BM$143,BM$144)</f>
        <v>0</v>
      </c>
      <c r="BN315" s="66">
        <f>-BN$190+BN$216-BN$218+BN$233+BN$234+SUM(BN$125*(1+'S&amp;S'!$F113),BN$126,BN$127,BN$128,BN$129,BN$130,BN$131,BN$132,BN$133,BN$134,BN$135,BN$136,BN$137,BN$138,BN$139,BN$140,BN$141,BN$142,BN$143,BN$144)</f>
        <v>0</v>
      </c>
      <c r="BO315" s="66">
        <f>-BO$190+BO$216-BO$218+BO$233+BO$234+SUM(BO$125*(1+'S&amp;S'!$F113),BO$126,BO$127,BO$128,BO$129,BO$130,BO$131,BO$132,BO$133,BO$134,BO$135,BO$136,BO$137,BO$138,BO$139,BO$140,BO$141,BO$142,BO$143,BO$144)</f>
        <v>0</v>
      </c>
      <c r="BP315" s="66">
        <f>-BP$190+BP$216-BP$218+BP$233+BP$234+SUM(BP$125*(1+'S&amp;S'!$F113),BP$126,BP$127,BP$128,BP$129,BP$130,BP$131,BP$132,BP$133,BP$134,BP$135,BP$136,BP$137,BP$138,BP$139,BP$140,BP$141,BP$142,BP$143,BP$144)</f>
        <v>0</v>
      </c>
      <c r="BQ315" s="66">
        <f>-BQ$190+BQ$216-BQ$218+BQ$233+BQ$234+SUM(BQ$125*(1+'S&amp;S'!$F113),BQ$126,BQ$127,BQ$128,BQ$129,BQ$130,BQ$131,BQ$132,BQ$133,BQ$134,BQ$135,BQ$136,BQ$137,BQ$138,BQ$139,BQ$140,BQ$141,BQ$142,BQ$143,BQ$144)</f>
        <v>0</v>
      </c>
      <c r="BR315" s="66">
        <f>-BR$190+BR$216-BR$218+BR$233+BR$234+SUM(BR$125*(1+'S&amp;S'!$F113),BR$126,BR$127,BR$128,BR$129,BR$130,BR$131,BR$132,BR$133,BR$134,BR$135,BR$136,BR$137,BR$138,BR$139,BR$140,BR$141,BR$142,BR$143,BR$144)</f>
        <v>0</v>
      </c>
      <c r="BS315" s="66">
        <f>-BS$190+BS$216-BS$218+BS$233+BS$234+SUM(BS$125*(1+'S&amp;S'!$F113),BS$126,BS$127,BS$128,BS$129,BS$130,BS$131,BS$132,BS$133,BS$134,BS$135,BS$136,BS$137,BS$138,BS$139,BS$140,BS$141,BS$142,BS$143,BS$144)</f>
        <v>0</v>
      </c>
      <c r="BT315" s="66">
        <f>-BT$190+BT$216-BT$218+BT$233+BT$234+SUM(BT$125*(1+'S&amp;S'!$F113),BT$126,BT$127,BT$128,BT$129,BT$130,BT$131,BT$132,BT$133,BT$134,BT$135,BT$136,BT$137,BT$138,BT$139,BT$140,BT$141,BT$142,BT$143,BT$144)</f>
        <v>0</v>
      </c>
      <c r="BU315" s="66">
        <f>-BU$190+BU$216-BU$218+BU$233+BU$234+SUM(BU$125*(1+'S&amp;S'!$F113),BU$126,BU$127,BU$128,BU$129,BU$130,BU$131,BU$132,BU$133,BU$134,BU$135,BU$136,BU$137,BU$138,BU$139,BU$140,BU$141,BU$142,BU$143,BU$144)</f>
        <v>0</v>
      </c>
      <c r="BV315" s="66">
        <f>-BV$190+BV$216-BV$218+BV$233+BV$234+SUM(BV$125*(1+'S&amp;S'!$F113),BV$126,BV$127,BV$128,BV$129,BV$130,BV$131,BV$132,BV$133,BV$134,BV$135,BV$136,BV$137,BV$138,BV$139,BV$140,BV$141,BV$142,BV$143,BV$144)</f>
        <v>0</v>
      </c>
      <c r="BW315" s="66">
        <f>-BW$190+BW$216-BW$218+BW$233+BW$234+SUM(BW$125*(1+'S&amp;S'!$F113),BW$126,BW$127,BW$128,BW$129,BW$130,BW$131,BW$132,BW$133,BW$134,BW$135,BW$136,BW$137,BW$138,BW$139,BW$140,BW$141,BW$142,BW$143,BW$144)</f>
        <v>0</v>
      </c>
      <c r="BX315" s="66">
        <f>-BX$190+BX$216-BX$218+BX$233+BX$234+SUM(BX$125*(1+'S&amp;S'!$F113),BX$126,BX$127,BX$128,BX$129,BX$130,BX$131,BX$132,BX$133,BX$134,BX$135,BX$136,BX$137,BX$138,BX$139,BX$140,BX$141,BX$142,BX$143,BX$144)</f>
        <v>0</v>
      </c>
      <c r="BY315" s="66">
        <f>-BY$190+BY$216-BY$218+BY$233+BY$234+SUM(BY$125*(1+'S&amp;S'!$F113),BY$126,BY$127,BY$128,BY$129,BY$130,BY$131,BY$132,BY$133,BY$134,BY$135,BY$136,BY$137,BY$138,BY$139,BY$140,BY$141,BY$142,BY$143,BY$144)</f>
        <v>0</v>
      </c>
      <c r="BZ315" s="66">
        <f>-BZ$190+BZ$216-BZ$218+BZ$233+BZ$234+SUM(BZ$125*(1+'S&amp;S'!$F113),BZ$126,BZ$127,BZ$128,BZ$129,BZ$130,BZ$131,BZ$132,BZ$133,BZ$134,BZ$135,BZ$136,BZ$137,BZ$138,BZ$139,BZ$140,BZ$141,BZ$142,BZ$143,BZ$144)</f>
        <v>0</v>
      </c>
      <c r="CA315" s="66">
        <f>-CA$190+CA$216-CA$218+CA$233+CA$234+SUM(CA$125*(1+'S&amp;S'!$F113),CA$126,CA$127,CA$128,CA$129,CA$130,CA$131,CA$132,CA$133,CA$134,CA$135,CA$136,CA$137,CA$138,CA$139,CA$140,CA$141,CA$142,CA$143,CA$144)</f>
        <v>0</v>
      </c>
      <c r="CB315" s="66">
        <f>-CB$190+CB$216-CB$218+CB$233+CB$234+SUM(CB$125*(1+'S&amp;S'!$F113),CB$126,CB$127,CB$128,CB$129,CB$130,CB$131,CB$132,CB$133,CB$134,CB$135,CB$136,CB$137,CB$138,CB$139,CB$140,CB$141,CB$142,CB$143,CB$144)</f>
        <v>0</v>
      </c>
      <c r="CC315" s="66">
        <f>-CC$190+CC$216-CC$218+CC$233+CC$234+SUM(CC$125*(1+'S&amp;S'!$F113),CC$126,CC$127,CC$128,CC$129,CC$130,CC$131,CC$132,CC$133,CC$134,CC$135,CC$136,CC$137,CC$138,CC$139,CC$140,CC$141,CC$142,CC$143,CC$144)</f>
        <v>0</v>
      </c>
      <c r="CD315" s="66">
        <f>-CD$190+CD$216-CD$218+CD$233+CD$234+SUM(CD$125*(1+'S&amp;S'!$F113),CD$126,CD$127,CD$128,CD$129,CD$130,CD$131,CD$132,CD$133,CD$134,CD$135,CD$136,CD$137,CD$138,CD$139,CD$140,CD$141,CD$142,CD$143,CD$144)</f>
        <v>0</v>
      </c>
      <c r="CE315" s="66">
        <f>-CE$190+CE$216-CE$218+CE$233+CE$234+SUM(CE$125*(1+'S&amp;S'!$F113),CE$126,CE$127,CE$128,CE$129,CE$130,CE$131,CE$132,CE$133,CE$134,CE$135,CE$136,CE$137,CE$138,CE$139,CE$140,CE$141,CE$142,CE$143,CE$144)</f>
        <v>0</v>
      </c>
      <c r="CF315" s="66">
        <f>-CF$190+CF$216-CF$218+CF$233+CF$234+SUM(CF$125*(1+'S&amp;S'!$F113),CF$126,CF$127,CF$128,CF$129,CF$130,CF$131,CF$132,CF$133,CF$134,CF$135,CF$136,CF$137,CF$138,CF$139,CF$140,CF$141,CF$142,CF$143,CF$144)</f>
        <v>0</v>
      </c>
      <c r="CG315" s="66">
        <f>-CG$190+CG$216-CG$218+CG$233+CG$234+SUM(CG$125*(1+'S&amp;S'!$F113),CG$126,CG$127,CG$128,CG$129,CG$130,CG$131,CG$132,CG$133,CG$134,CG$135,CG$136,CG$137,CG$138,CG$139,CG$140,CG$141,CG$142,CG$143,CG$144)</f>
        <v>0</v>
      </c>
      <c r="CH315" s="66">
        <f>-CH$190+CH$216-CH$218+CH$233+CH$234+SUM(CH$125*(1+'S&amp;S'!$F113),CH$126,CH$127,CH$128,CH$129,CH$130,CH$131,CH$132,CH$133,CH$134,CH$135,CH$136,CH$137,CH$138,CH$139,CH$140,CH$141,CH$142,CH$143,CH$144)</f>
        <v>0</v>
      </c>
      <c r="CI315" s="66">
        <f>-CI$190+CI$216-CI$218+CI$233+CI$234+SUM(CI$125*(1+'S&amp;S'!$F113),CI$126,CI$127,CI$128,CI$129,CI$130,CI$131,CI$132,CI$133,CI$134,CI$135,CI$136,CI$137,CI$138,CI$139,CI$140,CI$141,CI$142,CI$143,CI$144)</f>
        <v>0</v>
      </c>
      <c r="CJ315" s="66">
        <f>-CJ$190+CJ$216-CJ$218+CJ$233+CJ$234+SUM(CJ$125*(1+'S&amp;S'!$F113),CJ$126,CJ$127,CJ$128,CJ$129,CJ$130,CJ$131,CJ$132,CJ$133,CJ$134,CJ$135,CJ$136,CJ$137,CJ$138,CJ$139,CJ$140,CJ$141,CJ$142,CJ$143,CJ$144)</f>
        <v>0</v>
      </c>
      <c r="CK315" s="66">
        <f>-CK$190+CK$216-CK$218+CK$233+CK$234+SUM(CK$125*(1+'S&amp;S'!$F113),CK$126,CK$127,CK$128,CK$129,CK$130,CK$131,CK$132,CK$133,CK$134,CK$135,CK$136,CK$137,CK$138,CK$139,CK$140,CK$141,CK$142,CK$143,CK$144)</f>
        <v>0</v>
      </c>
      <c r="CL315" s="66">
        <f>-CL$190+CL$216-CL$218+CL$233+CL$234+SUM(CL$125*(1+'S&amp;S'!$F113),CL$126,CL$127,CL$128,CL$129,CL$130,CL$131,CL$132,CL$133,CL$134,CL$135,CL$136,CL$137,CL$138,CL$139,CL$140,CL$141,CL$142,CL$143,CL$144)</f>
        <v>0</v>
      </c>
      <c r="CM315" s="66">
        <f>-CM$190+CM$216-CM$218+CM$233+CM$234+SUM(CM$125*(1+'S&amp;S'!$F113),CM$126,CM$127,CM$128,CM$129,CM$130,CM$131,CM$132,CM$133,CM$134,CM$135,CM$136,CM$137,CM$138,CM$139,CM$140,CM$141,CM$142,CM$143,CM$144)</f>
        <v>0</v>
      </c>
      <c r="CN315" s="66">
        <f>-CN$190+CN$216-CN$218+CN$233+CN$234+SUM(CN$125*(1+'S&amp;S'!$F113),CN$126,CN$127,CN$128,CN$129,CN$130,CN$131,CN$132,CN$133,CN$134,CN$135,CN$136,CN$137,CN$138,CN$139,CN$140,CN$141,CN$142,CN$143,CN$144)</f>
        <v>0</v>
      </c>
      <c r="CO315" s="66">
        <f>-CO$190+CO$216-CO$218+CO$233+CO$234+SUM(CO$125*(1+'S&amp;S'!$F113),CO$126,CO$127,CO$128,CO$129,CO$130,CO$131,CO$132,CO$133,CO$134,CO$135,CO$136,CO$137,CO$138,CO$139,CO$140,CO$141,CO$142,CO$143,CO$144)</f>
        <v>0</v>
      </c>
      <c r="CP315" s="66">
        <f>-CP$190+CP$216-CP$218+CP$233+CP$234+SUM(CP$125*(1+'S&amp;S'!$F113),CP$126,CP$127,CP$128,CP$129,CP$130,CP$131,CP$132,CP$133,CP$134,CP$135,CP$136,CP$137,CP$138,CP$139,CP$140,CP$141,CP$142,CP$143,CP$144)</f>
        <v>0</v>
      </c>
      <c r="CQ315" s="66">
        <f>-CQ$190+CQ$216-CQ$218+CQ$233+CQ$234+SUM(CQ$125*(1+'S&amp;S'!$F113),CQ$126,CQ$127,CQ$128,CQ$129,CQ$130,CQ$131,CQ$132,CQ$133,CQ$134,CQ$135,CQ$136,CQ$137,CQ$138,CQ$139,CQ$140,CQ$141,CQ$142,CQ$143,CQ$144)</f>
        <v>0</v>
      </c>
      <c r="CR315" s="66">
        <f>-CR$190+CR$216-CR$218+CR$233+CR$234+SUM(CR$125*(1+'S&amp;S'!$F113),CR$126,CR$127,CR$128,CR$129,CR$130,CR$131,CR$132,CR$133,CR$134,CR$135,CR$136,CR$137,CR$138,CR$139,CR$140,CR$141,CR$142,CR$143,CR$144)</f>
        <v>0</v>
      </c>
      <c r="CS315" s="66">
        <f>-CS$190+CS$216-CS$218+CS$233+CS$234+SUM(CS$125*(1+'S&amp;S'!$F113),CS$126,CS$127,CS$128,CS$129,CS$130,CS$131,CS$132,CS$133,CS$134,CS$135,CS$136,CS$137,CS$138,CS$139,CS$140,CS$141,CS$142,CS$143,CS$144)</f>
        <v>0</v>
      </c>
    </row>
    <row r="316" spans="3:97" hidden="1" x14ac:dyDescent="0.35">
      <c r="C316" s="81" t="str">
        <f>O.4!C126&amp;" with "&amp; 'S&amp;S'!$D$5*100 &amp; "% increase"</f>
        <v xml:space="preserve"> with 1% increase</v>
      </c>
      <c r="E316" s="492">
        <f>G316+NPV(G.Asm!$F$40,H316:INDEX(H316:CS316,RP))</f>
        <v>0</v>
      </c>
      <c r="F316" s="492">
        <f t="shared" si="140"/>
        <v>0</v>
      </c>
      <c r="G316" s="66">
        <f>-G$190+G$216-G$218+G$233+G$234+SUM(G$125,G$126*(1+'S&amp;S'!$F114),G$127,G$128,G$129,G$130,G$131,G$132,G$133,G$134,G$135,G$136,G$137,G$138,G$139,G$140,G$141,G$142,G$143,G$144)</f>
        <v>0</v>
      </c>
      <c r="H316" s="66">
        <f>-H$190+H$216-H$218+H$233+H$234+SUM(H$125,H$126*(1+'S&amp;S'!$F114),H$127,H$128,H$129,H$130,H$131,H$132,H$133,H$134,H$135,H$136,H$137,H$138,H$139,H$140,H$141,H$142,H$143,H$144)</f>
        <v>0</v>
      </c>
      <c r="I316" s="66">
        <f>-I$190+I$216-I$218+I$233+I$234+SUM(I$125,I$126*(1+'S&amp;S'!$F114),I$127,I$128,I$129,I$130,I$131,I$132,I$133,I$134,I$135,I$136,I$137,I$138,I$139,I$140,I$141,I$142,I$143,I$144)</f>
        <v>0</v>
      </c>
      <c r="J316" s="66">
        <f>-J$190+J$216-J$218+J$233+J$234+SUM(J$125,J$126*(1+'S&amp;S'!$F114),J$127,J$128,J$129,J$130,J$131,J$132,J$133,J$134,J$135,J$136,J$137,J$138,J$139,J$140,J$141,J$142,J$143,J$144)</f>
        <v>0</v>
      </c>
      <c r="K316" s="66">
        <f>-K$190+K$216-K$218+K$233+K$234+SUM(K$125,K$126*(1+'S&amp;S'!$F114),K$127,K$128,K$129,K$130,K$131,K$132,K$133,K$134,K$135,K$136,K$137,K$138,K$139,K$140,K$141,K$142,K$143,K$144)</f>
        <v>0</v>
      </c>
      <c r="L316" s="66">
        <f>-L$190+L$216-L$218+L$233+L$234+SUM(L$125,L$126*(1+'S&amp;S'!$F114),L$127,L$128,L$129,L$130,L$131,L$132,L$133,L$134,L$135,L$136,L$137,L$138,L$139,L$140,L$141,L$142,L$143,L$144)</f>
        <v>0</v>
      </c>
      <c r="M316" s="66">
        <f>-M$190+M$216-M$218+M$233+M$234+SUM(M$125,M$126*(1+'S&amp;S'!$F114),M$127,M$128,M$129,M$130,M$131,M$132,M$133,M$134,M$135,M$136,M$137,M$138,M$139,M$140,M$141,M$142,M$143,M$144)</f>
        <v>0</v>
      </c>
      <c r="N316" s="66">
        <f>-N$190+N$216-N$218+N$233+N$234+SUM(N$125,N$126*(1+'S&amp;S'!$F114),N$127,N$128,N$129,N$130,N$131,N$132,N$133,N$134,N$135,N$136,N$137,N$138,N$139,N$140,N$141,N$142,N$143,N$144)</f>
        <v>0</v>
      </c>
      <c r="O316" s="66">
        <f>-O$190+O$216-O$218+O$233+O$234+SUM(O$125,O$126*(1+'S&amp;S'!$F114),O$127,O$128,O$129,O$130,O$131,O$132,O$133,O$134,O$135,O$136,O$137,O$138,O$139,O$140,O$141,O$142,O$143,O$144)</f>
        <v>0</v>
      </c>
      <c r="P316" s="66">
        <f>-P$190+P$216-P$218+P$233+P$234+SUM(P$125,P$126*(1+'S&amp;S'!$F114),P$127,P$128,P$129,P$130,P$131,P$132,P$133,P$134,P$135,P$136,P$137,P$138,P$139,P$140,P$141,P$142,P$143,P$144)</f>
        <v>0</v>
      </c>
      <c r="Q316" s="66">
        <f>-Q$190+Q$216-Q$218+Q$233+Q$234+SUM(Q$125,Q$126*(1+'S&amp;S'!$F114),Q$127,Q$128,Q$129,Q$130,Q$131,Q$132,Q$133,Q$134,Q$135,Q$136,Q$137,Q$138,Q$139,Q$140,Q$141,Q$142,Q$143,Q$144)</f>
        <v>0</v>
      </c>
      <c r="R316" s="66">
        <f>-R$190+R$216-R$218+R$233+R$234+SUM(R$125,R$126*(1+'S&amp;S'!$F114),R$127,R$128,R$129,R$130,R$131,R$132,R$133,R$134,R$135,R$136,R$137,R$138,R$139,R$140,R$141,R$142,R$143,R$144)</f>
        <v>0</v>
      </c>
      <c r="S316" s="66">
        <f>-S$190+S$216-S$218+S$233+S$234+SUM(S$125,S$126*(1+'S&amp;S'!$F114),S$127,S$128,S$129,S$130,S$131,S$132,S$133,S$134,S$135,S$136,S$137,S$138,S$139,S$140,S$141,S$142,S$143,S$144)</f>
        <v>0</v>
      </c>
      <c r="T316" s="66">
        <f>-T$190+T$216-T$218+T$233+T$234+SUM(T$125,T$126*(1+'S&amp;S'!$F114),T$127,T$128,T$129,T$130,T$131,T$132,T$133,T$134,T$135,T$136,T$137,T$138,T$139,T$140,T$141,T$142,T$143,T$144)</f>
        <v>0</v>
      </c>
      <c r="U316" s="66">
        <f>-U$190+U$216-U$218+U$233+U$234+SUM(U$125,U$126*(1+'S&amp;S'!$F114),U$127,U$128,U$129,U$130,U$131,U$132,U$133,U$134,U$135,U$136,U$137,U$138,U$139,U$140,U$141,U$142,U$143,U$144)</f>
        <v>0</v>
      </c>
      <c r="V316" s="66">
        <f>-V$190+V$216-V$218+V$233+V$234+SUM(V$125,V$126*(1+'S&amp;S'!$F114),V$127,V$128,V$129,V$130,V$131,V$132,V$133,V$134,V$135,V$136,V$137,V$138,V$139,V$140,V$141,V$142,V$143,V$144)</f>
        <v>0</v>
      </c>
      <c r="W316" s="66">
        <f>-W$190+W$216-W$218+W$233+W$234+SUM(W$125,W$126*(1+'S&amp;S'!$F114),W$127,W$128,W$129,W$130,W$131,W$132,W$133,W$134,W$135,W$136,W$137,W$138,W$139,W$140,W$141,W$142,W$143,W$144)</f>
        <v>0</v>
      </c>
      <c r="X316" s="66">
        <f>-X$190+X$216-X$218+X$233+X$234+SUM(X$125,X$126*(1+'S&amp;S'!$F114),X$127,X$128,X$129,X$130,X$131,X$132,X$133,X$134,X$135,X$136,X$137,X$138,X$139,X$140,X$141,X$142,X$143,X$144)</f>
        <v>0</v>
      </c>
      <c r="Y316" s="66">
        <f>-Y$190+Y$216-Y$218+Y$233+Y$234+SUM(Y$125,Y$126*(1+'S&amp;S'!$F114),Y$127,Y$128,Y$129,Y$130,Y$131,Y$132,Y$133,Y$134,Y$135,Y$136,Y$137,Y$138,Y$139,Y$140,Y$141,Y$142,Y$143,Y$144)</f>
        <v>0</v>
      </c>
      <c r="Z316" s="66">
        <f>-Z$190+Z$216-Z$218+Z$233+Z$234+SUM(Z$125,Z$126*(1+'S&amp;S'!$F114),Z$127,Z$128,Z$129,Z$130,Z$131,Z$132,Z$133,Z$134,Z$135,Z$136,Z$137,Z$138,Z$139,Z$140,Z$141,Z$142,Z$143,Z$144)</f>
        <v>0</v>
      </c>
      <c r="AA316" s="66">
        <f>-AA$190+AA$216-AA$218+AA$233+AA$234+SUM(AA$125,AA$126*(1+'S&amp;S'!$F114),AA$127,AA$128,AA$129,AA$130,AA$131,AA$132,AA$133,AA$134,AA$135,AA$136,AA$137,AA$138,AA$139,AA$140,AA$141,AA$142,AA$143,AA$144)</f>
        <v>0</v>
      </c>
      <c r="AB316" s="66">
        <f>-AB$190+AB$216-AB$218+AB$233+AB$234+SUM(AB$125,AB$126*(1+'S&amp;S'!$F114),AB$127,AB$128,AB$129,AB$130,AB$131,AB$132,AB$133,AB$134,AB$135,AB$136,AB$137,AB$138,AB$139,AB$140,AB$141,AB$142,AB$143,AB$144)</f>
        <v>0</v>
      </c>
      <c r="AC316" s="66">
        <f>-AC$190+AC$216-AC$218+AC$233+AC$234+SUM(AC$125,AC$126*(1+'S&amp;S'!$F114),AC$127,AC$128,AC$129,AC$130,AC$131,AC$132,AC$133,AC$134,AC$135,AC$136,AC$137,AC$138,AC$139,AC$140,AC$141,AC$142,AC$143,AC$144)</f>
        <v>0</v>
      </c>
      <c r="AD316" s="66">
        <f>-AD$190+AD$216-AD$218+AD$233+AD$234+SUM(AD$125,AD$126*(1+'S&amp;S'!$F114),AD$127,AD$128,AD$129,AD$130,AD$131,AD$132,AD$133,AD$134,AD$135,AD$136,AD$137,AD$138,AD$139,AD$140,AD$141,AD$142,AD$143,AD$144)</f>
        <v>0</v>
      </c>
      <c r="AE316" s="66">
        <f>-AE$190+AE$216-AE$218+AE$233+AE$234+SUM(AE$125,AE$126*(1+'S&amp;S'!$F114),AE$127,AE$128,AE$129,AE$130,AE$131,AE$132,AE$133,AE$134,AE$135,AE$136,AE$137,AE$138,AE$139,AE$140,AE$141,AE$142,AE$143,AE$144)</f>
        <v>0</v>
      </c>
      <c r="AF316" s="66">
        <f>-AF$190+AF$216-AF$218+AF$233+AF$234+SUM(AF$125,AF$126*(1+'S&amp;S'!$F114),AF$127,AF$128,AF$129,AF$130,AF$131,AF$132,AF$133,AF$134,AF$135,AF$136,AF$137,AF$138,AF$139,AF$140,AF$141,AF$142,AF$143,AF$144)</f>
        <v>0</v>
      </c>
      <c r="AG316" s="66">
        <f>-AG$190+AG$216-AG$218+AG$233+AG$234+SUM(AG$125,AG$126*(1+'S&amp;S'!$F114),AG$127,AG$128,AG$129,AG$130,AG$131,AG$132,AG$133,AG$134,AG$135,AG$136,AG$137,AG$138,AG$139,AG$140,AG$141,AG$142,AG$143,AG$144)</f>
        <v>0</v>
      </c>
      <c r="AH316" s="66">
        <f>-AH$190+AH$216-AH$218+AH$233+AH$234+SUM(AH$125,AH$126*(1+'S&amp;S'!$F114),AH$127,AH$128,AH$129,AH$130,AH$131,AH$132,AH$133,AH$134,AH$135,AH$136,AH$137,AH$138,AH$139,AH$140,AH$141,AH$142,AH$143,AH$144)</f>
        <v>0</v>
      </c>
      <c r="AI316" s="66">
        <f>-AI$190+AI$216-AI$218+AI$233+AI$234+SUM(AI$125,AI$126*(1+'S&amp;S'!$F114),AI$127,AI$128,AI$129,AI$130,AI$131,AI$132,AI$133,AI$134,AI$135,AI$136,AI$137,AI$138,AI$139,AI$140,AI$141,AI$142,AI$143,AI$144)</f>
        <v>0</v>
      </c>
      <c r="AJ316" s="66">
        <f>-AJ$190+AJ$216-AJ$218+AJ$233+AJ$234+SUM(AJ$125,AJ$126*(1+'S&amp;S'!$F114),AJ$127,AJ$128,AJ$129,AJ$130,AJ$131,AJ$132,AJ$133,AJ$134,AJ$135,AJ$136,AJ$137,AJ$138,AJ$139,AJ$140,AJ$141,AJ$142,AJ$143,AJ$144)</f>
        <v>0</v>
      </c>
      <c r="AK316" s="66">
        <f>-AK$190+AK$216-AK$218+AK$233+AK$234+SUM(AK$125,AK$126*(1+'S&amp;S'!$F114),AK$127,AK$128,AK$129,AK$130,AK$131,AK$132,AK$133,AK$134,AK$135,AK$136,AK$137,AK$138,AK$139,AK$140,AK$141,AK$142,AK$143,AK$144)</f>
        <v>0</v>
      </c>
      <c r="AL316" s="66">
        <f>-AL$190+AL$216-AL$218+AL$233+AL$234+SUM(AL$125,AL$126*(1+'S&amp;S'!$F114),AL$127,AL$128,AL$129,AL$130,AL$131,AL$132,AL$133,AL$134,AL$135,AL$136,AL$137,AL$138,AL$139,AL$140,AL$141,AL$142,AL$143,AL$144)</f>
        <v>0</v>
      </c>
      <c r="AM316" s="66">
        <f>-AM$190+AM$216-AM$218+AM$233+AM$234+SUM(AM$125,AM$126*(1+'S&amp;S'!$F114),AM$127,AM$128,AM$129,AM$130,AM$131,AM$132,AM$133,AM$134,AM$135,AM$136,AM$137,AM$138,AM$139,AM$140,AM$141,AM$142,AM$143,AM$144)</f>
        <v>0</v>
      </c>
      <c r="AN316" s="66">
        <f>-AN$190+AN$216-AN$218+AN$233+AN$234+SUM(AN$125,AN$126*(1+'S&amp;S'!$F114),AN$127,AN$128,AN$129,AN$130,AN$131,AN$132,AN$133,AN$134,AN$135,AN$136,AN$137,AN$138,AN$139,AN$140,AN$141,AN$142,AN$143,AN$144)</f>
        <v>0</v>
      </c>
      <c r="AO316" s="66">
        <f>-AO$190+AO$216-AO$218+AO$233+AO$234+SUM(AO$125,AO$126*(1+'S&amp;S'!$F114),AO$127,AO$128,AO$129,AO$130,AO$131,AO$132,AO$133,AO$134,AO$135,AO$136,AO$137,AO$138,AO$139,AO$140,AO$141,AO$142,AO$143,AO$144)</f>
        <v>0</v>
      </c>
      <c r="AP316" s="66">
        <f>-AP$190+AP$216-AP$218+AP$233+AP$234+SUM(AP$125,AP$126*(1+'S&amp;S'!$F114),AP$127,AP$128,AP$129,AP$130,AP$131,AP$132,AP$133,AP$134,AP$135,AP$136,AP$137,AP$138,AP$139,AP$140,AP$141,AP$142,AP$143,AP$144)</f>
        <v>0</v>
      </c>
      <c r="AQ316" s="66">
        <f>-AQ$190+AQ$216-AQ$218+AQ$233+AQ$234+SUM(AQ$125,AQ$126*(1+'S&amp;S'!$F114),AQ$127,AQ$128,AQ$129,AQ$130,AQ$131,AQ$132,AQ$133,AQ$134,AQ$135,AQ$136,AQ$137,AQ$138,AQ$139,AQ$140,AQ$141,AQ$142,AQ$143,AQ$144)</f>
        <v>0</v>
      </c>
      <c r="AR316" s="66">
        <f>-AR$190+AR$216-AR$218+AR$233+AR$234+SUM(AR$125,AR$126*(1+'S&amp;S'!$F114),AR$127,AR$128,AR$129,AR$130,AR$131,AR$132,AR$133,AR$134,AR$135,AR$136,AR$137,AR$138,AR$139,AR$140,AR$141,AR$142,AR$143,AR$144)</f>
        <v>0</v>
      </c>
      <c r="AS316" s="66">
        <f>-AS$190+AS$216-AS$218+AS$233+AS$234+SUM(AS$125,AS$126*(1+'S&amp;S'!$F114),AS$127,AS$128,AS$129,AS$130,AS$131,AS$132,AS$133,AS$134,AS$135,AS$136,AS$137,AS$138,AS$139,AS$140,AS$141,AS$142,AS$143,AS$144)</f>
        <v>0</v>
      </c>
      <c r="AT316" s="66">
        <f>-AT$190+AT$216-AT$218+AT$233+AT$234+SUM(AT$125,AT$126*(1+'S&amp;S'!$F114),AT$127,AT$128,AT$129,AT$130,AT$131,AT$132,AT$133,AT$134,AT$135,AT$136,AT$137,AT$138,AT$139,AT$140,AT$141,AT$142,AT$143,AT$144)</f>
        <v>0</v>
      </c>
      <c r="AU316" s="66">
        <f>-AU$190+AU$216-AU$218+AU$233+AU$234+SUM(AU$125,AU$126*(1+'S&amp;S'!$F114),AU$127,AU$128,AU$129,AU$130,AU$131,AU$132,AU$133,AU$134,AU$135,AU$136,AU$137,AU$138,AU$139,AU$140,AU$141,AU$142,AU$143,AU$144)</f>
        <v>0</v>
      </c>
      <c r="AV316" s="66">
        <f>-AV$190+AV$216-AV$218+AV$233+AV$234+SUM(AV$125,AV$126*(1+'S&amp;S'!$F114),AV$127,AV$128,AV$129,AV$130,AV$131,AV$132,AV$133,AV$134,AV$135,AV$136,AV$137,AV$138,AV$139,AV$140,AV$141,AV$142,AV$143,AV$144)</f>
        <v>0</v>
      </c>
      <c r="AW316" s="66">
        <f>-AW$190+AW$216-AW$218+AW$233+AW$234+SUM(AW$125,AW$126*(1+'S&amp;S'!$F114),AW$127,AW$128,AW$129,AW$130,AW$131,AW$132,AW$133,AW$134,AW$135,AW$136,AW$137,AW$138,AW$139,AW$140,AW$141,AW$142,AW$143,AW$144)</f>
        <v>0</v>
      </c>
      <c r="AX316" s="66">
        <f>-AX$190+AX$216-AX$218+AX$233+AX$234+SUM(AX$125,AX$126*(1+'S&amp;S'!$F114),AX$127,AX$128,AX$129,AX$130,AX$131,AX$132,AX$133,AX$134,AX$135,AX$136,AX$137,AX$138,AX$139,AX$140,AX$141,AX$142,AX$143,AX$144)</f>
        <v>0</v>
      </c>
      <c r="AY316" s="66">
        <f>-AY$190+AY$216-AY$218+AY$233+AY$234+SUM(AY$125,AY$126*(1+'S&amp;S'!$F114),AY$127,AY$128,AY$129,AY$130,AY$131,AY$132,AY$133,AY$134,AY$135,AY$136,AY$137,AY$138,AY$139,AY$140,AY$141,AY$142,AY$143,AY$144)</f>
        <v>0</v>
      </c>
      <c r="AZ316" s="66">
        <f>-AZ$190+AZ$216-AZ$218+AZ$233+AZ$234+SUM(AZ$125,AZ$126*(1+'S&amp;S'!$F114),AZ$127,AZ$128,AZ$129,AZ$130,AZ$131,AZ$132,AZ$133,AZ$134,AZ$135,AZ$136,AZ$137,AZ$138,AZ$139,AZ$140,AZ$141,AZ$142,AZ$143,AZ$144)</f>
        <v>0</v>
      </c>
      <c r="BA316" s="66">
        <f>-BA$190+BA$216-BA$218+BA$233+BA$234+SUM(BA$125,BA$126*(1+'S&amp;S'!$F114),BA$127,BA$128,BA$129,BA$130,BA$131,BA$132,BA$133,BA$134,BA$135,BA$136,BA$137,BA$138,BA$139,BA$140,BA$141,BA$142,BA$143,BA$144)</f>
        <v>0</v>
      </c>
      <c r="BB316" s="66">
        <f>-BB$190+BB$216-BB$218+BB$233+BB$234+SUM(BB$125,BB$126*(1+'S&amp;S'!$F114),BB$127,BB$128,BB$129,BB$130,BB$131,BB$132,BB$133,BB$134,BB$135,BB$136,BB$137,BB$138,BB$139,BB$140,BB$141,BB$142,BB$143,BB$144)</f>
        <v>0</v>
      </c>
      <c r="BC316" s="66">
        <f>-BC$190+BC$216-BC$218+BC$233+BC$234+SUM(BC$125,BC$126*(1+'S&amp;S'!$F114),BC$127,BC$128,BC$129,BC$130,BC$131,BC$132,BC$133,BC$134,BC$135,BC$136,BC$137,BC$138,BC$139,BC$140,BC$141,BC$142,BC$143,BC$144)</f>
        <v>0</v>
      </c>
      <c r="BD316" s="66">
        <f>-BD$190+BD$216-BD$218+BD$233+BD$234+SUM(BD$125,BD$126*(1+'S&amp;S'!$F114),BD$127,BD$128,BD$129,BD$130,BD$131,BD$132,BD$133,BD$134,BD$135,BD$136,BD$137,BD$138,BD$139,BD$140,BD$141,BD$142,BD$143,BD$144)</f>
        <v>0</v>
      </c>
      <c r="BE316" s="66">
        <f>-BE$190+BE$216-BE$218+BE$233+BE$234+SUM(BE$125,BE$126*(1+'S&amp;S'!$F114),BE$127,BE$128,BE$129,BE$130,BE$131,BE$132,BE$133,BE$134,BE$135,BE$136,BE$137,BE$138,BE$139,BE$140,BE$141,BE$142,BE$143,BE$144)</f>
        <v>0</v>
      </c>
      <c r="BF316" s="66">
        <f>-BF$190+BF$216-BF$218+BF$233+BF$234+SUM(BF$125,BF$126*(1+'S&amp;S'!$F114),BF$127,BF$128,BF$129,BF$130,BF$131,BF$132,BF$133,BF$134,BF$135,BF$136,BF$137,BF$138,BF$139,BF$140,BF$141,BF$142,BF$143,BF$144)</f>
        <v>0</v>
      </c>
      <c r="BG316" s="66">
        <f>-BG$190+BG$216-BG$218+BG$233+BG$234+SUM(BG$125,BG$126*(1+'S&amp;S'!$F114),BG$127,BG$128,BG$129,BG$130,BG$131,BG$132,BG$133,BG$134,BG$135,BG$136,BG$137,BG$138,BG$139,BG$140,BG$141,BG$142,BG$143,BG$144)</f>
        <v>0</v>
      </c>
      <c r="BH316" s="66">
        <f>-BH$190+BH$216-BH$218+BH$233+BH$234+SUM(BH$125,BH$126*(1+'S&amp;S'!$F114),BH$127,BH$128,BH$129,BH$130,BH$131,BH$132,BH$133,BH$134,BH$135,BH$136,BH$137,BH$138,BH$139,BH$140,BH$141,BH$142,BH$143,BH$144)</f>
        <v>0</v>
      </c>
      <c r="BI316" s="66">
        <f>-BI$190+BI$216-BI$218+BI$233+BI$234+SUM(BI$125,BI$126*(1+'S&amp;S'!$F114),BI$127,BI$128,BI$129,BI$130,BI$131,BI$132,BI$133,BI$134,BI$135,BI$136,BI$137,BI$138,BI$139,BI$140,BI$141,BI$142,BI$143,BI$144)</f>
        <v>0</v>
      </c>
      <c r="BJ316" s="66">
        <f>-BJ$190+BJ$216-BJ$218+BJ$233+BJ$234+SUM(BJ$125,BJ$126*(1+'S&amp;S'!$F114),BJ$127,BJ$128,BJ$129,BJ$130,BJ$131,BJ$132,BJ$133,BJ$134,BJ$135,BJ$136,BJ$137,BJ$138,BJ$139,BJ$140,BJ$141,BJ$142,BJ$143,BJ$144)</f>
        <v>0</v>
      </c>
      <c r="BK316" s="66">
        <f>-BK$190+BK$216-BK$218+BK$233+BK$234+SUM(BK$125,BK$126*(1+'S&amp;S'!$F114),BK$127,BK$128,BK$129,BK$130,BK$131,BK$132,BK$133,BK$134,BK$135,BK$136,BK$137,BK$138,BK$139,BK$140,BK$141,BK$142,BK$143,BK$144)</f>
        <v>0</v>
      </c>
      <c r="BL316" s="66">
        <f>-BL$190+BL$216-BL$218+BL$233+BL$234+SUM(BL$125,BL$126*(1+'S&amp;S'!$F114),BL$127,BL$128,BL$129,BL$130,BL$131,BL$132,BL$133,BL$134,BL$135,BL$136,BL$137,BL$138,BL$139,BL$140,BL$141,BL$142,BL$143,BL$144)</f>
        <v>0</v>
      </c>
      <c r="BM316" s="66">
        <f>-BM$190+BM$216-BM$218+BM$233+BM$234+SUM(BM$125,BM$126*(1+'S&amp;S'!$F114),BM$127,BM$128,BM$129,BM$130,BM$131,BM$132,BM$133,BM$134,BM$135,BM$136,BM$137,BM$138,BM$139,BM$140,BM$141,BM$142,BM$143,BM$144)</f>
        <v>0</v>
      </c>
      <c r="BN316" s="66">
        <f>-BN$190+BN$216-BN$218+BN$233+BN$234+SUM(BN$125,BN$126*(1+'S&amp;S'!$F114),BN$127,BN$128,BN$129,BN$130,BN$131,BN$132,BN$133,BN$134,BN$135,BN$136,BN$137,BN$138,BN$139,BN$140,BN$141,BN$142,BN$143,BN$144)</f>
        <v>0</v>
      </c>
      <c r="BO316" s="66">
        <f>-BO$190+BO$216-BO$218+BO$233+BO$234+SUM(BO$125,BO$126*(1+'S&amp;S'!$F114),BO$127,BO$128,BO$129,BO$130,BO$131,BO$132,BO$133,BO$134,BO$135,BO$136,BO$137,BO$138,BO$139,BO$140,BO$141,BO$142,BO$143,BO$144)</f>
        <v>0</v>
      </c>
      <c r="BP316" s="66">
        <f>-BP$190+BP$216-BP$218+BP$233+BP$234+SUM(BP$125,BP$126*(1+'S&amp;S'!$F114),BP$127,BP$128,BP$129,BP$130,BP$131,BP$132,BP$133,BP$134,BP$135,BP$136,BP$137,BP$138,BP$139,BP$140,BP$141,BP$142,BP$143,BP$144)</f>
        <v>0</v>
      </c>
      <c r="BQ316" s="66">
        <f>-BQ$190+BQ$216-BQ$218+BQ$233+BQ$234+SUM(BQ$125,BQ$126*(1+'S&amp;S'!$F114),BQ$127,BQ$128,BQ$129,BQ$130,BQ$131,BQ$132,BQ$133,BQ$134,BQ$135,BQ$136,BQ$137,BQ$138,BQ$139,BQ$140,BQ$141,BQ$142,BQ$143,BQ$144)</f>
        <v>0</v>
      </c>
      <c r="BR316" s="66">
        <f>-BR$190+BR$216-BR$218+BR$233+BR$234+SUM(BR$125,BR$126*(1+'S&amp;S'!$F114),BR$127,BR$128,BR$129,BR$130,BR$131,BR$132,BR$133,BR$134,BR$135,BR$136,BR$137,BR$138,BR$139,BR$140,BR$141,BR$142,BR$143,BR$144)</f>
        <v>0</v>
      </c>
      <c r="BS316" s="66">
        <f>-BS$190+BS$216-BS$218+BS$233+BS$234+SUM(BS$125,BS$126*(1+'S&amp;S'!$F114),BS$127,BS$128,BS$129,BS$130,BS$131,BS$132,BS$133,BS$134,BS$135,BS$136,BS$137,BS$138,BS$139,BS$140,BS$141,BS$142,BS$143,BS$144)</f>
        <v>0</v>
      </c>
      <c r="BT316" s="66">
        <f>-BT$190+BT$216-BT$218+BT$233+BT$234+SUM(BT$125,BT$126*(1+'S&amp;S'!$F114),BT$127,BT$128,BT$129,BT$130,BT$131,BT$132,BT$133,BT$134,BT$135,BT$136,BT$137,BT$138,BT$139,BT$140,BT$141,BT$142,BT$143,BT$144)</f>
        <v>0</v>
      </c>
      <c r="BU316" s="66">
        <f>-BU$190+BU$216-BU$218+BU$233+BU$234+SUM(BU$125,BU$126*(1+'S&amp;S'!$F114),BU$127,BU$128,BU$129,BU$130,BU$131,BU$132,BU$133,BU$134,BU$135,BU$136,BU$137,BU$138,BU$139,BU$140,BU$141,BU$142,BU$143,BU$144)</f>
        <v>0</v>
      </c>
      <c r="BV316" s="66">
        <f>-BV$190+BV$216-BV$218+BV$233+BV$234+SUM(BV$125,BV$126*(1+'S&amp;S'!$F114),BV$127,BV$128,BV$129,BV$130,BV$131,BV$132,BV$133,BV$134,BV$135,BV$136,BV$137,BV$138,BV$139,BV$140,BV$141,BV$142,BV$143,BV$144)</f>
        <v>0</v>
      </c>
      <c r="BW316" s="66">
        <f>-BW$190+BW$216-BW$218+BW$233+BW$234+SUM(BW$125,BW$126*(1+'S&amp;S'!$F114),BW$127,BW$128,BW$129,BW$130,BW$131,BW$132,BW$133,BW$134,BW$135,BW$136,BW$137,BW$138,BW$139,BW$140,BW$141,BW$142,BW$143,BW$144)</f>
        <v>0</v>
      </c>
      <c r="BX316" s="66">
        <f>-BX$190+BX$216-BX$218+BX$233+BX$234+SUM(BX$125,BX$126*(1+'S&amp;S'!$F114),BX$127,BX$128,BX$129,BX$130,BX$131,BX$132,BX$133,BX$134,BX$135,BX$136,BX$137,BX$138,BX$139,BX$140,BX$141,BX$142,BX$143,BX$144)</f>
        <v>0</v>
      </c>
      <c r="BY316" s="66">
        <f>-BY$190+BY$216-BY$218+BY$233+BY$234+SUM(BY$125,BY$126*(1+'S&amp;S'!$F114),BY$127,BY$128,BY$129,BY$130,BY$131,BY$132,BY$133,BY$134,BY$135,BY$136,BY$137,BY$138,BY$139,BY$140,BY$141,BY$142,BY$143,BY$144)</f>
        <v>0</v>
      </c>
      <c r="BZ316" s="66">
        <f>-BZ$190+BZ$216-BZ$218+BZ$233+BZ$234+SUM(BZ$125,BZ$126*(1+'S&amp;S'!$F114),BZ$127,BZ$128,BZ$129,BZ$130,BZ$131,BZ$132,BZ$133,BZ$134,BZ$135,BZ$136,BZ$137,BZ$138,BZ$139,BZ$140,BZ$141,BZ$142,BZ$143,BZ$144)</f>
        <v>0</v>
      </c>
      <c r="CA316" s="66">
        <f>-CA$190+CA$216-CA$218+CA$233+CA$234+SUM(CA$125,CA$126*(1+'S&amp;S'!$F114),CA$127,CA$128,CA$129,CA$130,CA$131,CA$132,CA$133,CA$134,CA$135,CA$136,CA$137,CA$138,CA$139,CA$140,CA$141,CA$142,CA$143,CA$144)</f>
        <v>0</v>
      </c>
      <c r="CB316" s="66">
        <f>-CB$190+CB$216-CB$218+CB$233+CB$234+SUM(CB$125,CB$126*(1+'S&amp;S'!$F114),CB$127,CB$128,CB$129,CB$130,CB$131,CB$132,CB$133,CB$134,CB$135,CB$136,CB$137,CB$138,CB$139,CB$140,CB$141,CB$142,CB$143,CB$144)</f>
        <v>0</v>
      </c>
      <c r="CC316" s="66">
        <f>-CC$190+CC$216-CC$218+CC$233+CC$234+SUM(CC$125,CC$126*(1+'S&amp;S'!$F114),CC$127,CC$128,CC$129,CC$130,CC$131,CC$132,CC$133,CC$134,CC$135,CC$136,CC$137,CC$138,CC$139,CC$140,CC$141,CC$142,CC$143,CC$144)</f>
        <v>0</v>
      </c>
      <c r="CD316" s="66">
        <f>-CD$190+CD$216-CD$218+CD$233+CD$234+SUM(CD$125,CD$126*(1+'S&amp;S'!$F114),CD$127,CD$128,CD$129,CD$130,CD$131,CD$132,CD$133,CD$134,CD$135,CD$136,CD$137,CD$138,CD$139,CD$140,CD$141,CD$142,CD$143,CD$144)</f>
        <v>0</v>
      </c>
      <c r="CE316" s="66">
        <f>-CE$190+CE$216-CE$218+CE$233+CE$234+SUM(CE$125,CE$126*(1+'S&amp;S'!$F114),CE$127,CE$128,CE$129,CE$130,CE$131,CE$132,CE$133,CE$134,CE$135,CE$136,CE$137,CE$138,CE$139,CE$140,CE$141,CE$142,CE$143,CE$144)</f>
        <v>0</v>
      </c>
      <c r="CF316" s="66">
        <f>-CF$190+CF$216-CF$218+CF$233+CF$234+SUM(CF$125,CF$126*(1+'S&amp;S'!$F114),CF$127,CF$128,CF$129,CF$130,CF$131,CF$132,CF$133,CF$134,CF$135,CF$136,CF$137,CF$138,CF$139,CF$140,CF$141,CF$142,CF$143,CF$144)</f>
        <v>0</v>
      </c>
      <c r="CG316" s="66">
        <f>-CG$190+CG$216-CG$218+CG$233+CG$234+SUM(CG$125,CG$126*(1+'S&amp;S'!$F114),CG$127,CG$128,CG$129,CG$130,CG$131,CG$132,CG$133,CG$134,CG$135,CG$136,CG$137,CG$138,CG$139,CG$140,CG$141,CG$142,CG$143,CG$144)</f>
        <v>0</v>
      </c>
      <c r="CH316" s="66">
        <f>-CH$190+CH$216-CH$218+CH$233+CH$234+SUM(CH$125,CH$126*(1+'S&amp;S'!$F114),CH$127,CH$128,CH$129,CH$130,CH$131,CH$132,CH$133,CH$134,CH$135,CH$136,CH$137,CH$138,CH$139,CH$140,CH$141,CH$142,CH$143,CH$144)</f>
        <v>0</v>
      </c>
      <c r="CI316" s="66">
        <f>-CI$190+CI$216-CI$218+CI$233+CI$234+SUM(CI$125,CI$126*(1+'S&amp;S'!$F114),CI$127,CI$128,CI$129,CI$130,CI$131,CI$132,CI$133,CI$134,CI$135,CI$136,CI$137,CI$138,CI$139,CI$140,CI$141,CI$142,CI$143,CI$144)</f>
        <v>0</v>
      </c>
      <c r="CJ316" s="66">
        <f>-CJ$190+CJ$216-CJ$218+CJ$233+CJ$234+SUM(CJ$125,CJ$126*(1+'S&amp;S'!$F114),CJ$127,CJ$128,CJ$129,CJ$130,CJ$131,CJ$132,CJ$133,CJ$134,CJ$135,CJ$136,CJ$137,CJ$138,CJ$139,CJ$140,CJ$141,CJ$142,CJ$143,CJ$144)</f>
        <v>0</v>
      </c>
      <c r="CK316" s="66">
        <f>-CK$190+CK$216-CK$218+CK$233+CK$234+SUM(CK$125,CK$126*(1+'S&amp;S'!$F114),CK$127,CK$128,CK$129,CK$130,CK$131,CK$132,CK$133,CK$134,CK$135,CK$136,CK$137,CK$138,CK$139,CK$140,CK$141,CK$142,CK$143,CK$144)</f>
        <v>0</v>
      </c>
      <c r="CL316" s="66">
        <f>-CL$190+CL$216-CL$218+CL$233+CL$234+SUM(CL$125,CL$126*(1+'S&amp;S'!$F114),CL$127,CL$128,CL$129,CL$130,CL$131,CL$132,CL$133,CL$134,CL$135,CL$136,CL$137,CL$138,CL$139,CL$140,CL$141,CL$142,CL$143,CL$144)</f>
        <v>0</v>
      </c>
      <c r="CM316" s="66">
        <f>-CM$190+CM$216-CM$218+CM$233+CM$234+SUM(CM$125,CM$126*(1+'S&amp;S'!$F114),CM$127,CM$128,CM$129,CM$130,CM$131,CM$132,CM$133,CM$134,CM$135,CM$136,CM$137,CM$138,CM$139,CM$140,CM$141,CM$142,CM$143,CM$144)</f>
        <v>0</v>
      </c>
      <c r="CN316" s="66">
        <f>-CN$190+CN$216-CN$218+CN$233+CN$234+SUM(CN$125,CN$126*(1+'S&amp;S'!$F114),CN$127,CN$128,CN$129,CN$130,CN$131,CN$132,CN$133,CN$134,CN$135,CN$136,CN$137,CN$138,CN$139,CN$140,CN$141,CN$142,CN$143,CN$144)</f>
        <v>0</v>
      </c>
      <c r="CO316" s="66">
        <f>-CO$190+CO$216-CO$218+CO$233+CO$234+SUM(CO$125,CO$126*(1+'S&amp;S'!$F114),CO$127,CO$128,CO$129,CO$130,CO$131,CO$132,CO$133,CO$134,CO$135,CO$136,CO$137,CO$138,CO$139,CO$140,CO$141,CO$142,CO$143,CO$144)</f>
        <v>0</v>
      </c>
      <c r="CP316" s="66">
        <f>-CP$190+CP$216-CP$218+CP$233+CP$234+SUM(CP$125,CP$126*(1+'S&amp;S'!$F114),CP$127,CP$128,CP$129,CP$130,CP$131,CP$132,CP$133,CP$134,CP$135,CP$136,CP$137,CP$138,CP$139,CP$140,CP$141,CP$142,CP$143,CP$144)</f>
        <v>0</v>
      </c>
      <c r="CQ316" s="66">
        <f>-CQ$190+CQ$216-CQ$218+CQ$233+CQ$234+SUM(CQ$125,CQ$126*(1+'S&amp;S'!$F114),CQ$127,CQ$128,CQ$129,CQ$130,CQ$131,CQ$132,CQ$133,CQ$134,CQ$135,CQ$136,CQ$137,CQ$138,CQ$139,CQ$140,CQ$141,CQ$142,CQ$143,CQ$144)</f>
        <v>0</v>
      </c>
      <c r="CR316" s="66">
        <f>-CR$190+CR$216-CR$218+CR$233+CR$234+SUM(CR$125,CR$126*(1+'S&amp;S'!$F114),CR$127,CR$128,CR$129,CR$130,CR$131,CR$132,CR$133,CR$134,CR$135,CR$136,CR$137,CR$138,CR$139,CR$140,CR$141,CR$142,CR$143,CR$144)</f>
        <v>0</v>
      </c>
      <c r="CS316" s="66">
        <f>-CS$190+CS$216-CS$218+CS$233+CS$234+SUM(CS$125,CS$126*(1+'S&amp;S'!$F114),CS$127,CS$128,CS$129,CS$130,CS$131,CS$132,CS$133,CS$134,CS$135,CS$136,CS$137,CS$138,CS$139,CS$140,CS$141,CS$142,CS$143,CS$144)</f>
        <v>0</v>
      </c>
    </row>
    <row r="317" spans="3:97" hidden="1" x14ac:dyDescent="0.35">
      <c r="C317" s="81" t="str">
        <f>O.4!C126&amp;" with "&amp; 'S&amp;S'!$D$5*100 &amp; "% decrease"</f>
        <v xml:space="preserve"> with 1% decrease</v>
      </c>
      <c r="E317" s="492">
        <f>G317+NPV(G.Asm!$F$40,H317:INDEX(H317:CS317,RP))</f>
        <v>0</v>
      </c>
      <c r="F317" s="492">
        <f t="shared" si="140"/>
        <v>0</v>
      </c>
      <c r="G317" s="66">
        <f>-G$190+G$216-G$218+G$233+G$234+SUM(G$125,G$126*(1+'S&amp;S'!$F115),G$127,G$128,G$129,G$130,G$131,G$132,G$133,G$134,G$135,G$136,G$137,G$138,G$139,G$140,G$141,G$142,G$143,G$144)</f>
        <v>0</v>
      </c>
      <c r="H317" s="66">
        <f>-H$190+H$216-H$218+H$233+H$234+SUM(H$125,H$126*(1+'S&amp;S'!$F115),H$127,H$128,H$129,H$130,H$131,H$132,H$133,H$134,H$135,H$136,H$137,H$138,H$139,H$140,H$141,H$142,H$143,H$144)</f>
        <v>0</v>
      </c>
      <c r="I317" s="66">
        <f>-I$190+I$216-I$218+I$233+I$234+SUM(I$125,I$126*(1+'S&amp;S'!$F115),I$127,I$128,I$129,I$130,I$131,I$132,I$133,I$134,I$135,I$136,I$137,I$138,I$139,I$140,I$141,I$142,I$143,I$144)</f>
        <v>0</v>
      </c>
      <c r="J317" s="66">
        <f>-J$190+J$216-J$218+J$233+J$234+SUM(J$125,J$126*(1+'S&amp;S'!$F115),J$127,J$128,J$129,J$130,J$131,J$132,J$133,J$134,J$135,J$136,J$137,J$138,J$139,J$140,J$141,J$142,J$143,J$144)</f>
        <v>0</v>
      </c>
      <c r="K317" s="66">
        <f>-K$190+K$216-K$218+K$233+K$234+SUM(K$125,K$126*(1+'S&amp;S'!$F115),K$127,K$128,K$129,K$130,K$131,K$132,K$133,K$134,K$135,K$136,K$137,K$138,K$139,K$140,K$141,K$142,K$143,K$144)</f>
        <v>0</v>
      </c>
      <c r="L317" s="66">
        <f>-L$190+L$216-L$218+L$233+L$234+SUM(L$125,L$126*(1+'S&amp;S'!$F115),L$127,L$128,L$129,L$130,L$131,L$132,L$133,L$134,L$135,L$136,L$137,L$138,L$139,L$140,L$141,L$142,L$143,L$144)</f>
        <v>0</v>
      </c>
      <c r="M317" s="66">
        <f>-M$190+M$216-M$218+M$233+M$234+SUM(M$125,M$126*(1+'S&amp;S'!$F115),M$127,M$128,M$129,M$130,M$131,M$132,M$133,M$134,M$135,M$136,M$137,M$138,M$139,M$140,M$141,M$142,M$143,M$144)</f>
        <v>0</v>
      </c>
      <c r="N317" s="66">
        <f>-N$190+N$216-N$218+N$233+N$234+SUM(N$125,N$126*(1+'S&amp;S'!$F115),N$127,N$128,N$129,N$130,N$131,N$132,N$133,N$134,N$135,N$136,N$137,N$138,N$139,N$140,N$141,N$142,N$143,N$144)</f>
        <v>0</v>
      </c>
      <c r="O317" s="66">
        <f>-O$190+O$216-O$218+O$233+O$234+SUM(O$125,O$126*(1+'S&amp;S'!$F115),O$127,O$128,O$129,O$130,O$131,O$132,O$133,O$134,O$135,O$136,O$137,O$138,O$139,O$140,O$141,O$142,O$143,O$144)</f>
        <v>0</v>
      </c>
      <c r="P317" s="66">
        <f>-P$190+P$216-P$218+P$233+P$234+SUM(P$125,P$126*(1+'S&amp;S'!$F115),P$127,P$128,P$129,P$130,P$131,P$132,P$133,P$134,P$135,P$136,P$137,P$138,P$139,P$140,P$141,P$142,P$143,P$144)</f>
        <v>0</v>
      </c>
      <c r="Q317" s="66">
        <f>-Q$190+Q$216-Q$218+Q$233+Q$234+SUM(Q$125,Q$126*(1+'S&amp;S'!$F115),Q$127,Q$128,Q$129,Q$130,Q$131,Q$132,Q$133,Q$134,Q$135,Q$136,Q$137,Q$138,Q$139,Q$140,Q$141,Q$142,Q$143,Q$144)</f>
        <v>0</v>
      </c>
      <c r="R317" s="66">
        <f>-R$190+R$216-R$218+R$233+R$234+SUM(R$125,R$126*(1+'S&amp;S'!$F115),R$127,R$128,R$129,R$130,R$131,R$132,R$133,R$134,R$135,R$136,R$137,R$138,R$139,R$140,R$141,R$142,R$143,R$144)</f>
        <v>0</v>
      </c>
      <c r="S317" s="66">
        <f>-S$190+S$216-S$218+S$233+S$234+SUM(S$125,S$126*(1+'S&amp;S'!$F115),S$127,S$128,S$129,S$130,S$131,S$132,S$133,S$134,S$135,S$136,S$137,S$138,S$139,S$140,S$141,S$142,S$143,S$144)</f>
        <v>0</v>
      </c>
      <c r="T317" s="66">
        <f>-T$190+T$216-T$218+T$233+T$234+SUM(T$125,T$126*(1+'S&amp;S'!$F115),T$127,T$128,T$129,T$130,T$131,T$132,T$133,T$134,T$135,T$136,T$137,T$138,T$139,T$140,T$141,T$142,T$143,T$144)</f>
        <v>0</v>
      </c>
      <c r="U317" s="66">
        <f>-U$190+U$216-U$218+U$233+U$234+SUM(U$125,U$126*(1+'S&amp;S'!$F115),U$127,U$128,U$129,U$130,U$131,U$132,U$133,U$134,U$135,U$136,U$137,U$138,U$139,U$140,U$141,U$142,U$143,U$144)</f>
        <v>0</v>
      </c>
      <c r="V317" s="66">
        <f>-V$190+V$216-V$218+V$233+V$234+SUM(V$125,V$126*(1+'S&amp;S'!$F115),V$127,V$128,V$129,V$130,V$131,V$132,V$133,V$134,V$135,V$136,V$137,V$138,V$139,V$140,V$141,V$142,V$143,V$144)</f>
        <v>0</v>
      </c>
      <c r="W317" s="66">
        <f>-W$190+W$216-W$218+W$233+W$234+SUM(W$125,W$126*(1+'S&amp;S'!$F115),W$127,W$128,W$129,W$130,W$131,W$132,W$133,W$134,W$135,W$136,W$137,W$138,W$139,W$140,W$141,W$142,W$143,W$144)</f>
        <v>0</v>
      </c>
      <c r="X317" s="66">
        <f>-X$190+X$216-X$218+X$233+X$234+SUM(X$125,X$126*(1+'S&amp;S'!$F115),X$127,X$128,X$129,X$130,X$131,X$132,X$133,X$134,X$135,X$136,X$137,X$138,X$139,X$140,X$141,X$142,X$143,X$144)</f>
        <v>0</v>
      </c>
      <c r="Y317" s="66">
        <f>-Y$190+Y$216-Y$218+Y$233+Y$234+SUM(Y$125,Y$126*(1+'S&amp;S'!$F115),Y$127,Y$128,Y$129,Y$130,Y$131,Y$132,Y$133,Y$134,Y$135,Y$136,Y$137,Y$138,Y$139,Y$140,Y$141,Y$142,Y$143,Y$144)</f>
        <v>0</v>
      </c>
      <c r="Z317" s="66">
        <f>-Z$190+Z$216-Z$218+Z$233+Z$234+SUM(Z$125,Z$126*(1+'S&amp;S'!$F115),Z$127,Z$128,Z$129,Z$130,Z$131,Z$132,Z$133,Z$134,Z$135,Z$136,Z$137,Z$138,Z$139,Z$140,Z$141,Z$142,Z$143,Z$144)</f>
        <v>0</v>
      </c>
      <c r="AA317" s="66">
        <f>-AA$190+AA$216-AA$218+AA$233+AA$234+SUM(AA$125,AA$126*(1+'S&amp;S'!$F115),AA$127,AA$128,AA$129,AA$130,AA$131,AA$132,AA$133,AA$134,AA$135,AA$136,AA$137,AA$138,AA$139,AA$140,AA$141,AA$142,AA$143,AA$144)</f>
        <v>0</v>
      </c>
      <c r="AB317" s="66">
        <f>-AB$190+AB$216-AB$218+AB$233+AB$234+SUM(AB$125,AB$126*(1+'S&amp;S'!$F115),AB$127,AB$128,AB$129,AB$130,AB$131,AB$132,AB$133,AB$134,AB$135,AB$136,AB$137,AB$138,AB$139,AB$140,AB$141,AB$142,AB$143,AB$144)</f>
        <v>0</v>
      </c>
      <c r="AC317" s="66">
        <f>-AC$190+AC$216-AC$218+AC$233+AC$234+SUM(AC$125,AC$126*(1+'S&amp;S'!$F115),AC$127,AC$128,AC$129,AC$130,AC$131,AC$132,AC$133,AC$134,AC$135,AC$136,AC$137,AC$138,AC$139,AC$140,AC$141,AC$142,AC$143,AC$144)</f>
        <v>0</v>
      </c>
      <c r="AD317" s="66">
        <f>-AD$190+AD$216-AD$218+AD$233+AD$234+SUM(AD$125,AD$126*(1+'S&amp;S'!$F115),AD$127,AD$128,AD$129,AD$130,AD$131,AD$132,AD$133,AD$134,AD$135,AD$136,AD$137,AD$138,AD$139,AD$140,AD$141,AD$142,AD$143,AD$144)</f>
        <v>0</v>
      </c>
      <c r="AE317" s="66">
        <f>-AE$190+AE$216-AE$218+AE$233+AE$234+SUM(AE$125,AE$126*(1+'S&amp;S'!$F115),AE$127,AE$128,AE$129,AE$130,AE$131,AE$132,AE$133,AE$134,AE$135,AE$136,AE$137,AE$138,AE$139,AE$140,AE$141,AE$142,AE$143,AE$144)</f>
        <v>0</v>
      </c>
      <c r="AF317" s="66">
        <f>-AF$190+AF$216-AF$218+AF$233+AF$234+SUM(AF$125,AF$126*(1+'S&amp;S'!$F115),AF$127,AF$128,AF$129,AF$130,AF$131,AF$132,AF$133,AF$134,AF$135,AF$136,AF$137,AF$138,AF$139,AF$140,AF$141,AF$142,AF$143,AF$144)</f>
        <v>0</v>
      </c>
      <c r="AG317" s="66">
        <f>-AG$190+AG$216-AG$218+AG$233+AG$234+SUM(AG$125,AG$126*(1+'S&amp;S'!$F115),AG$127,AG$128,AG$129,AG$130,AG$131,AG$132,AG$133,AG$134,AG$135,AG$136,AG$137,AG$138,AG$139,AG$140,AG$141,AG$142,AG$143,AG$144)</f>
        <v>0</v>
      </c>
      <c r="AH317" s="66">
        <f>-AH$190+AH$216-AH$218+AH$233+AH$234+SUM(AH$125,AH$126*(1+'S&amp;S'!$F115),AH$127,AH$128,AH$129,AH$130,AH$131,AH$132,AH$133,AH$134,AH$135,AH$136,AH$137,AH$138,AH$139,AH$140,AH$141,AH$142,AH$143,AH$144)</f>
        <v>0</v>
      </c>
      <c r="AI317" s="66">
        <f>-AI$190+AI$216-AI$218+AI$233+AI$234+SUM(AI$125,AI$126*(1+'S&amp;S'!$F115),AI$127,AI$128,AI$129,AI$130,AI$131,AI$132,AI$133,AI$134,AI$135,AI$136,AI$137,AI$138,AI$139,AI$140,AI$141,AI$142,AI$143,AI$144)</f>
        <v>0</v>
      </c>
      <c r="AJ317" s="66">
        <f>-AJ$190+AJ$216-AJ$218+AJ$233+AJ$234+SUM(AJ$125,AJ$126*(1+'S&amp;S'!$F115),AJ$127,AJ$128,AJ$129,AJ$130,AJ$131,AJ$132,AJ$133,AJ$134,AJ$135,AJ$136,AJ$137,AJ$138,AJ$139,AJ$140,AJ$141,AJ$142,AJ$143,AJ$144)</f>
        <v>0</v>
      </c>
      <c r="AK317" s="66">
        <f>-AK$190+AK$216-AK$218+AK$233+AK$234+SUM(AK$125,AK$126*(1+'S&amp;S'!$F115),AK$127,AK$128,AK$129,AK$130,AK$131,AK$132,AK$133,AK$134,AK$135,AK$136,AK$137,AK$138,AK$139,AK$140,AK$141,AK$142,AK$143,AK$144)</f>
        <v>0</v>
      </c>
      <c r="AL317" s="66">
        <f>-AL$190+AL$216-AL$218+AL$233+AL$234+SUM(AL$125,AL$126*(1+'S&amp;S'!$F115),AL$127,AL$128,AL$129,AL$130,AL$131,AL$132,AL$133,AL$134,AL$135,AL$136,AL$137,AL$138,AL$139,AL$140,AL$141,AL$142,AL$143,AL$144)</f>
        <v>0</v>
      </c>
      <c r="AM317" s="66">
        <f>-AM$190+AM$216-AM$218+AM$233+AM$234+SUM(AM$125,AM$126*(1+'S&amp;S'!$F115),AM$127,AM$128,AM$129,AM$130,AM$131,AM$132,AM$133,AM$134,AM$135,AM$136,AM$137,AM$138,AM$139,AM$140,AM$141,AM$142,AM$143,AM$144)</f>
        <v>0</v>
      </c>
      <c r="AN317" s="66">
        <f>-AN$190+AN$216-AN$218+AN$233+AN$234+SUM(AN$125,AN$126*(1+'S&amp;S'!$F115),AN$127,AN$128,AN$129,AN$130,AN$131,AN$132,AN$133,AN$134,AN$135,AN$136,AN$137,AN$138,AN$139,AN$140,AN$141,AN$142,AN$143,AN$144)</f>
        <v>0</v>
      </c>
      <c r="AO317" s="66">
        <f>-AO$190+AO$216-AO$218+AO$233+AO$234+SUM(AO$125,AO$126*(1+'S&amp;S'!$F115),AO$127,AO$128,AO$129,AO$130,AO$131,AO$132,AO$133,AO$134,AO$135,AO$136,AO$137,AO$138,AO$139,AO$140,AO$141,AO$142,AO$143,AO$144)</f>
        <v>0</v>
      </c>
      <c r="AP317" s="66">
        <f>-AP$190+AP$216-AP$218+AP$233+AP$234+SUM(AP$125,AP$126*(1+'S&amp;S'!$F115),AP$127,AP$128,AP$129,AP$130,AP$131,AP$132,AP$133,AP$134,AP$135,AP$136,AP$137,AP$138,AP$139,AP$140,AP$141,AP$142,AP$143,AP$144)</f>
        <v>0</v>
      </c>
      <c r="AQ317" s="66">
        <f>-AQ$190+AQ$216-AQ$218+AQ$233+AQ$234+SUM(AQ$125,AQ$126*(1+'S&amp;S'!$F115),AQ$127,AQ$128,AQ$129,AQ$130,AQ$131,AQ$132,AQ$133,AQ$134,AQ$135,AQ$136,AQ$137,AQ$138,AQ$139,AQ$140,AQ$141,AQ$142,AQ$143,AQ$144)</f>
        <v>0</v>
      </c>
      <c r="AR317" s="66">
        <f>-AR$190+AR$216-AR$218+AR$233+AR$234+SUM(AR$125,AR$126*(1+'S&amp;S'!$F115),AR$127,AR$128,AR$129,AR$130,AR$131,AR$132,AR$133,AR$134,AR$135,AR$136,AR$137,AR$138,AR$139,AR$140,AR$141,AR$142,AR$143,AR$144)</f>
        <v>0</v>
      </c>
      <c r="AS317" s="66">
        <f>-AS$190+AS$216-AS$218+AS$233+AS$234+SUM(AS$125,AS$126*(1+'S&amp;S'!$F115),AS$127,AS$128,AS$129,AS$130,AS$131,AS$132,AS$133,AS$134,AS$135,AS$136,AS$137,AS$138,AS$139,AS$140,AS$141,AS$142,AS$143,AS$144)</f>
        <v>0</v>
      </c>
      <c r="AT317" s="66">
        <f>-AT$190+AT$216-AT$218+AT$233+AT$234+SUM(AT$125,AT$126*(1+'S&amp;S'!$F115),AT$127,AT$128,AT$129,AT$130,AT$131,AT$132,AT$133,AT$134,AT$135,AT$136,AT$137,AT$138,AT$139,AT$140,AT$141,AT$142,AT$143,AT$144)</f>
        <v>0</v>
      </c>
      <c r="AU317" s="66">
        <f>-AU$190+AU$216-AU$218+AU$233+AU$234+SUM(AU$125,AU$126*(1+'S&amp;S'!$F115),AU$127,AU$128,AU$129,AU$130,AU$131,AU$132,AU$133,AU$134,AU$135,AU$136,AU$137,AU$138,AU$139,AU$140,AU$141,AU$142,AU$143,AU$144)</f>
        <v>0</v>
      </c>
      <c r="AV317" s="66">
        <f>-AV$190+AV$216-AV$218+AV$233+AV$234+SUM(AV$125,AV$126*(1+'S&amp;S'!$F115),AV$127,AV$128,AV$129,AV$130,AV$131,AV$132,AV$133,AV$134,AV$135,AV$136,AV$137,AV$138,AV$139,AV$140,AV$141,AV$142,AV$143,AV$144)</f>
        <v>0</v>
      </c>
      <c r="AW317" s="66">
        <f>-AW$190+AW$216-AW$218+AW$233+AW$234+SUM(AW$125,AW$126*(1+'S&amp;S'!$F115),AW$127,AW$128,AW$129,AW$130,AW$131,AW$132,AW$133,AW$134,AW$135,AW$136,AW$137,AW$138,AW$139,AW$140,AW$141,AW$142,AW$143,AW$144)</f>
        <v>0</v>
      </c>
      <c r="AX317" s="66">
        <f>-AX$190+AX$216-AX$218+AX$233+AX$234+SUM(AX$125,AX$126*(1+'S&amp;S'!$F115),AX$127,AX$128,AX$129,AX$130,AX$131,AX$132,AX$133,AX$134,AX$135,AX$136,AX$137,AX$138,AX$139,AX$140,AX$141,AX$142,AX$143,AX$144)</f>
        <v>0</v>
      </c>
      <c r="AY317" s="66">
        <f>-AY$190+AY$216-AY$218+AY$233+AY$234+SUM(AY$125,AY$126*(1+'S&amp;S'!$F115),AY$127,AY$128,AY$129,AY$130,AY$131,AY$132,AY$133,AY$134,AY$135,AY$136,AY$137,AY$138,AY$139,AY$140,AY$141,AY$142,AY$143,AY$144)</f>
        <v>0</v>
      </c>
      <c r="AZ317" s="66">
        <f>-AZ$190+AZ$216-AZ$218+AZ$233+AZ$234+SUM(AZ$125,AZ$126*(1+'S&amp;S'!$F115),AZ$127,AZ$128,AZ$129,AZ$130,AZ$131,AZ$132,AZ$133,AZ$134,AZ$135,AZ$136,AZ$137,AZ$138,AZ$139,AZ$140,AZ$141,AZ$142,AZ$143,AZ$144)</f>
        <v>0</v>
      </c>
      <c r="BA317" s="66">
        <f>-BA$190+BA$216-BA$218+BA$233+BA$234+SUM(BA$125,BA$126*(1+'S&amp;S'!$F115),BA$127,BA$128,BA$129,BA$130,BA$131,BA$132,BA$133,BA$134,BA$135,BA$136,BA$137,BA$138,BA$139,BA$140,BA$141,BA$142,BA$143,BA$144)</f>
        <v>0</v>
      </c>
      <c r="BB317" s="66">
        <f>-BB$190+BB$216-BB$218+BB$233+BB$234+SUM(BB$125,BB$126*(1+'S&amp;S'!$F115),BB$127,BB$128,BB$129,BB$130,BB$131,BB$132,BB$133,BB$134,BB$135,BB$136,BB$137,BB$138,BB$139,BB$140,BB$141,BB$142,BB$143,BB$144)</f>
        <v>0</v>
      </c>
      <c r="BC317" s="66">
        <f>-BC$190+BC$216-BC$218+BC$233+BC$234+SUM(BC$125,BC$126*(1+'S&amp;S'!$F115),BC$127,BC$128,BC$129,BC$130,BC$131,BC$132,BC$133,BC$134,BC$135,BC$136,BC$137,BC$138,BC$139,BC$140,BC$141,BC$142,BC$143,BC$144)</f>
        <v>0</v>
      </c>
      <c r="BD317" s="66">
        <f>-BD$190+BD$216-BD$218+BD$233+BD$234+SUM(BD$125,BD$126*(1+'S&amp;S'!$F115),BD$127,BD$128,BD$129,BD$130,BD$131,BD$132,BD$133,BD$134,BD$135,BD$136,BD$137,BD$138,BD$139,BD$140,BD$141,BD$142,BD$143,BD$144)</f>
        <v>0</v>
      </c>
      <c r="BE317" s="66">
        <f>-BE$190+BE$216-BE$218+BE$233+BE$234+SUM(BE$125,BE$126*(1+'S&amp;S'!$F115),BE$127,BE$128,BE$129,BE$130,BE$131,BE$132,BE$133,BE$134,BE$135,BE$136,BE$137,BE$138,BE$139,BE$140,BE$141,BE$142,BE$143,BE$144)</f>
        <v>0</v>
      </c>
      <c r="BF317" s="66">
        <f>-BF$190+BF$216-BF$218+BF$233+BF$234+SUM(BF$125,BF$126*(1+'S&amp;S'!$F115),BF$127,BF$128,BF$129,BF$130,BF$131,BF$132,BF$133,BF$134,BF$135,BF$136,BF$137,BF$138,BF$139,BF$140,BF$141,BF$142,BF$143,BF$144)</f>
        <v>0</v>
      </c>
      <c r="BG317" s="66">
        <f>-BG$190+BG$216-BG$218+BG$233+BG$234+SUM(BG$125,BG$126*(1+'S&amp;S'!$F115),BG$127,BG$128,BG$129,BG$130,BG$131,BG$132,BG$133,BG$134,BG$135,BG$136,BG$137,BG$138,BG$139,BG$140,BG$141,BG$142,BG$143,BG$144)</f>
        <v>0</v>
      </c>
      <c r="BH317" s="66">
        <f>-BH$190+BH$216-BH$218+BH$233+BH$234+SUM(BH$125,BH$126*(1+'S&amp;S'!$F115),BH$127,BH$128,BH$129,BH$130,BH$131,BH$132,BH$133,BH$134,BH$135,BH$136,BH$137,BH$138,BH$139,BH$140,BH$141,BH$142,BH$143,BH$144)</f>
        <v>0</v>
      </c>
      <c r="BI317" s="66">
        <f>-BI$190+BI$216-BI$218+BI$233+BI$234+SUM(BI$125,BI$126*(1+'S&amp;S'!$F115),BI$127,BI$128,BI$129,BI$130,BI$131,BI$132,BI$133,BI$134,BI$135,BI$136,BI$137,BI$138,BI$139,BI$140,BI$141,BI$142,BI$143,BI$144)</f>
        <v>0</v>
      </c>
      <c r="BJ317" s="66">
        <f>-BJ$190+BJ$216-BJ$218+BJ$233+BJ$234+SUM(BJ$125,BJ$126*(1+'S&amp;S'!$F115),BJ$127,BJ$128,BJ$129,BJ$130,BJ$131,BJ$132,BJ$133,BJ$134,BJ$135,BJ$136,BJ$137,BJ$138,BJ$139,BJ$140,BJ$141,BJ$142,BJ$143,BJ$144)</f>
        <v>0</v>
      </c>
      <c r="BK317" s="66">
        <f>-BK$190+BK$216-BK$218+BK$233+BK$234+SUM(BK$125,BK$126*(1+'S&amp;S'!$F115),BK$127,BK$128,BK$129,BK$130,BK$131,BK$132,BK$133,BK$134,BK$135,BK$136,BK$137,BK$138,BK$139,BK$140,BK$141,BK$142,BK$143,BK$144)</f>
        <v>0</v>
      </c>
      <c r="BL317" s="66">
        <f>-BL$190+BL$216-BL$218+BL$233+BL$234+SUM(BL$125,BL$126*(1+'S&amp;S'!$F115),BL$127,BL$128,BL$129,BL$130,BL$131,BL$132,BL$133,BL$134,BL$135,BL$136,BL$137,BL$138,BL$139,BL$140,BL$141,BL$142,BL$143,BL$144)</f>
        <v>0</v>
      </c>
      <c r="BM317" s="66">
        <f>-BM$190+BM$216-BM$218+BM$233+BM$234+SUM(BM$125,BM$126*(1+'S&amp;S'!$F115),BM$127,BM$128,BM$129,BM$130,BM$131,BM$132,BM$133,BM$134,BM$135,BM$136,BM$137,BM$138,BM$139,BM$140,BM$141,BM$142,BM$143,BM$144)</f>
        <v>0</v>
      </c>
      <c r="BN317" s="66">
        <f>-BN$190+BN$216-BN$218+BN$233+BN$234+SUM(BN$125,BN$126*(1+'S&amp;S'!$F115),BN$127,BN$128,BN$129,BN$130,BN$131,BN$132,BN$133,BN$134,BN$135,BN$136,BN$137,BN$138,BN$139,BN$140,BN$141,BN$142,BN$143,BN$144)</f>
        <v>0</v>
      </c>
      <c r="BO317" s="66">
        <f>-BO$190+BO$216-BO$218+BO$233+BO$234+SUM(BO$125,BO$126*(1+'S&amp;S'!$F115),BO$127,BO$128,BO$129,BO$130,BO$131,BO$132,BO$133,BO$134,BO$135,BO$136,BO$137,BO$138,BO$139,BO$140,BO$141,BO$142,BO$143,BO$144)</f>
        <v>0</v>
      </c>
      <c r="BP317" s="66">
        <f>-BP$190+BP$216-BP$218+BP$233+BP$234+SUM(BP$125,BP$126*(1+'S&amp;S'!$F115),BP$127,BP$128,BP$129,BP$130,BP$131,BP$132,BP$133,BP$134,BP$135,BP$136,BP$137,BP$138,BP$139,BP$140,BP$141,BP$142,BP$143,BP$144)</f>
        <v>0</v>
      </c>
      <c r="BQ317" s="66">
        <f>-BQ$190+BQ$216-BQ$218+BQ$233+BQ$234+SUM(BQ$125,BQ$126*(1+'S&amp;S'!$F115),BQ$127,BQ$128,BQ$129,BQ$130,BQ$131,BQ$132,BQ$133,BQ$134,BQ$135,BQ$136,BQ$137,BQ$138,BQ$139,BQ$140,BQ$141,BQ$142,BQ$143,BQ$144)</f>
        <v>0</v>
      </c>
      <c r="BR317" s="66">
        <f>-BR$190+BR$216-BR$218+BR$233+BR$234+SUM(BR$125,BR$126*(1+'S&amp;S'!$F115),BR$127,BR$128,BR$129,BR$130,BR$131,BR$132,BR$133,BR$134,BR$135,BR$136,BR$137,BR$138,BR$139,BR$140,BR$141,BR$142,BR$143,BR$144)</f>
        <v>0</v>
      </c>
      <c r="BS317" s="66">
        <f>-BS$190+BS$216-BS$218+BS$233+BS$234+SUM(BS$125,BS$126*(1+'S&amp;S'!$F115),BS$127,BS$128,BS$129,BS$130,BS$131,BS$132,BS$133,BS$134,BS$135,BS$136,BS$137,BS$138,BS$139,BS$140,BS$141,BS$142,BS$143,BS$144)</f>
        <v>0</v>
      </c>
      <c r="BT317" s="66">
        <f>-BT$190+BT$216-BT$218+BT$233+BT$234+SUM(BT$125,BT$126*(1+'S&amp;S'!$F115),BT$127,BT$128,BT$129,BT$130,BT$131,BT$132,BT$133,BT$134,BT$135,BT$136,BT$137,BT$138,BT$139,BT$140,BT$141,BT$142,BT$143,BT$144)</f>
        <v>0</v>
      </c>
      <c r="BU317" s="66">
        <f>-BU$190+BU$216-BU$218+BU$233+BU$234+SUM(BU$125,BU$126*(1+'S&amp;S'!$F115),BU$127,BU$128,BU$129,BU$130,BU$131,BU$132,BU$133,BU$134,BU$135,BU$136,BU$137,BU$138,BU$139,BU$140,BU$141,BU$142,BU$143,BU$144)</f>
        <v>0</v>
      </c>
      <c r="BV317" s="66">
        <f>-BV$190+BV$216-BV$218+BV$233+BV$234+SUM(BV$125,BV$126*(1+'S&amp;S'!$F115),BV$127,BV$128,BV$129,BV$130,BV$131,BV$132,BV$133,BV$134,BV$135,BV$136,BV$137,BV$138,BV$139,BV$140,BV$141,BV$142,BV$143,BV$144)</f>
        <v>0</v>
      </c>
      <c r="BW317" s="66">
        <f>-BW$190+BW$216-BW$218+BW$233+BW$234+SUM(BW$125,BW$126*(1+'S&amp;S'!$F115),BW$127,BW$128,BW$129,BW$130,BW$131,BW$132,BW$133,BW$134,BW$135,BW$136,BW$137,BW$138,BW$139,BW$140,BW$141,BW$142,BW$143,BW$144)</f>
        <v>0</v>
      </c>
      <c r="BX317" s="66">
        <f>-BX$190+BX$216-BX$218+BX$233+BX$234+SUM(BX$125,BX$126*(1+'S&amp;S'!$F115),BX$127,BX$128,BX$129,BX$130,BX$131,BX$132,BX$133,BX$134,BX$135,BX$136,BX$137,BX$138,BX$139,BX$140,BX$141,BX$142,BX$143,BX$144)</f>
        <v>0</v>
      </c>
      <c r="BY317" s="66">
        <f>-BY$190+BY$216-BY$218+BY$233+BY$234+SUM(BY$125,BY$126*(1+'S&amp;S'!$F115),BY$127,BY$128,BY$129,BY$130,BY$131,BY$132,BY$133,BY$134,BY$135,BY$136,BY$137,BY$138,BY$139,BY$140,BY$141,BY$142,BY$143,BY$144)</f>
        <v>0</v>
      </c>
      <c r="BZ317" s="66">
        <f>-BZ$190+BZ$216-BZ$218+BZ$233+BZ$234+SUM(BZ$125,BZ$126*(1+'S&amp;S'!$F115),BZ$127,BZ$128,BZ$129,BZ$130,BZ$131,BZ$132,BZ$133,BZ$134,BZ$135,BZ$136,BZ$137,BZ$138,BZ$139,BZ$140,BZ$141,BZ$142,BZ$143,BZ$144)</f>
        <v>0</v>
      </c>
      <c r="CA317" s="66">
        <f>-CA$190+CA$216-CA$218+CA$233+CA$234+SUM(CA$125,CA$126*(1+'S&amp;S'!$F115),CA$127,CA$128,CA$129,CA$130,CA$131,CA$132,CA$133,CA$134,CA$135,CA$136,CA$137,CA$138,CA$139,CA$140,CA$141,CA$142,CA$143,CA$144)</f>
        <v>0</v>
      </c>
      <c r="CB317" s="66">
        <f>-CB$190+CB$216-CB$218+CB$233+CB$234+SUM(CB$125,CB$126*(1+'S&amp;S'!$F115),CB$127,CB$128,CB$129,CB$130,CB$131,CB$132,CB$133,CB$134,CB$135,CB$136,CB$137,CB$138,CB$139,CB$140,CB$141,CB$142,CB$143,CB$144)</f>
        <v>0</v>
      </c>
      <c r="CC317" s="66">
        <f>-CC$190+CC$216-CC$218+CC$233+CC$234+SUM(CC$125,CC$126*(1+'S&amp;S'!$F115),CC$127,CC$128,CC$129,CC$130,CC$131,CC$132,CC$133,CC$134,CC$135,CC$136,CC$137,CC$138,CC$139,CC$140,CC$141,CC$142,CC$143,CC$144)</f>
        <v>0</v>
      </c>
      <c r="CD317" s="66">
        <f>-CD$190+CD$216-CD$218+CD$233+CD$234+SUM(CD$125,CD$126*(1+'S&amp;S'!$F115),CD$127,CD$128,CD$129,CD$130,CD$131,CD$132,CD$133,CD$134,CD$135,CD$136,CD$137,CD$138,CD$139,CD$140,CD$141,CD$142,CD$143,CD$144)</f>
        <v>0</v>
      </c>
      <c r="CE317" s="66">
        <f>-CE$190+CE$216-CE$218+CE$233+CE$234+SUM(CE$125,CE$126*(1+'S&amp;S'!$F115),CE$127,CE$128,CE$129,CE$130,CE$131,CE$132,CE$133,CE$134,CE$135,CE$136,CE$137,CE$138,CE$139,CE$140,CE$141,CE$142,CE$143,CE$144)</f>
        <v>0</v>
      </c>
      <c r="CF317" s="66">
        <f>-CF$190+CF$216-CF$218+CF$233+CF$234+SUM(CF$125,CF$126*(1+'S&amp;S'!$F115),CF$127,CF$128,CF$129,CF$130,CF$131,CF$132,CF$133,CF$134,CF$135,CF$136,CF$137,CF$138,CF$139,CF$140,CF$141,CF$142,CF$143,CF$144)</f>
        <v>0</v>
      </c>
      <c r="CG317" s="66">
        <f>-CG$190+CG$216-CG$218+CG$233+CG$234+SUM(CG$125,CG$126*(1+'S&amp;S'!$F115),CG$127,CG$128,CG$129,CG$130,CG$131,CG$132,CG$133,CG$134,CG$135,CG$136,CG$137,CG$138,CG$139,CG$140,CG$141,CG$142,CG$143,CG$144)</f>
        <v>0</v>
      </c>
      <c r="CH317" s="66">
        <f>-CH$190+CH$216-CH$218+CH$233+CH$234+SUM(CH$125,CH$126*(1+'S&amp;S'!$F115),CH$127,CH$128,CH$129,CH$130,CH$131,CH$132,CH$133,CH$134,CH$135,CH$136,CH$137,CH$138,CH$139,CH$140,CH$141,CH$142,CH$143,CH$144)</f>
        <v>0</v>
      </c>
      <c r="CI317" s="66">
        <f>-CI$190+CI$216-CI$218+CI$233+CI$234+SUM(CI$125,CI$126*(1+'S&amp;S'!$F115),CI$127,CI$128,CI$129,CI$130,CI$131,CI$132,CI$133,CI$134,CI$135,CI$136,CI$137,CI$138,CI$139,CI$140,CI$141,CI$142,CI$143,CI$144)</f>
        <v>0</v>
      </c>
      <c r="CJ317" s="66">
        <f>-CJ$190+CJ$216-CJ$218+CJ$233+CJ$234+SUM(CJ$125,CJ$126*(1+'S&amp;S'!$F115),CJ$127,CJ$128,CJ$129,CJ$130,CJ$131,CJ$132,CJ$133,CJ$134,CJ$135,CJ$136,CJ$137,CJ$138,CJ$139,CJ$140,CJ$141,CJ$142,CJ$143,CJ$144)</f>
        <v>0</v>
      </c>
      <c r="CK317" s="66">
        <f>-CK$190+CK$216-CK$218+CK$233+CK$234+SUM(CK$125,CK$126*(1+'S&amp;S'!$F115),CK$127,CK$128,CK$129,CK$130,CK$131,CK$132,CK$133,CK$134,CK$135,CK$136,CK$137,CK$138,CK$139,CK$140,CK$141,CK$142,CK$143,CK$144)</f>
        <v>0</v>
      </c>
      <c r="CL317" s="66">
        <f>-CL$190+CL$216-CL$218+CL$233+CL$234+SUM(CL$125,CL$126*(1+'S&amp;S'!$F115),CL$127,CL$128,CL$129,CL$130,CL$131,CL$132,CL$133,CL$134,CL$135,CL$136,CL$137,CL$138,CL$139,CL$140,CL$141,CL$142,CL$143,CL$144)</f>
        <v>0</v>
      </c>
      <c r="CM317" s="66">
        <f>-CM$190+CM$216-CM$218+CM$233+CM$234+SUM(CM$125,CM$126*(1+'S&amp;S'!$F115),CM$127,CM$128,CM$129,CM$130,CM$131,CM$132,CM$133,CM$134,CM$135,CM$136,CM$137,CM$138,CM$139,CM$140,CM$141,CM$142,CM$143,CM$144)</f>
        <v>0</v>
      </c>
      <c r="CN317" s="66">
        <f>-CN$190+CN$216-CN$218+CN$233+CN$234+SUM(CN$125,CN$126*(1+'S&amp;S'!$F115),CN$127,CN$128,CN$129,CN$130,CN$131,CN$132,CN$133,CN$134,CN$135,CN$136,CN$137,CN$138,CN$139,CN$140,CN$141,CN$142,CN$143,CN$144)</f>
        <v>0</v>
      </c>
      <c r="CO317" s="66">
        <f>-CO$190+CO$216-CO$218+CO$233+CO$234+SUM(CO$125,CO$126*(1+'S&amp;S'!$F115),CO$127,CO$128,CO$129,CO$130,CO$131,CO$132,CO$133,CO$134,CO$135,CO$136,CO$137,CO$138,CO$139,CO$140,CO$141,CO$142,CO$143,CO$144)</f>
        <v>0</v>
      </c>
      <c r="CP317" s="66">
        <f>-CP$190+CP$216-CP$218+CP$233+CP$234+SUM(CP$125,CP$126*(1+'S&amp;S'!$F115),CP$127,CP$128,CP$129,CP$130,CP$131,CP$132,CP$133,CP$134,CP$135,CP$136,CP$137,CP$138,CP$139,CP$140,CP$141,CP$142,CP$143,CP$144)</f>
        <v>0</v>
      </c>
      <c r="CQ317" s="66">
        <f>-CQ$190+CQ$216-CQ$218+CQ$233+CQ$234+SUM(CQ$125,CQ$126*(1+'S&amp;S'!$F115),CQ$127,CQ$128,CQ$129,CQ$130,CQ$131,CQ$132,CQ$133,CQ$134,CQ$135,CQ$136,CQ$137,CQ$138,CQ$139,CQ$140,CQ$141,CQ$142,CQ$143,CQ$144)</f>
        <v>0</v>
      </c>
      <c r="CR317" s="66">
        <f>-CR$190+CR$216-CR$218+CR$233+CR$234+SUM(CR$125,CR$126*(1+'S&amp;S'!$F115),CR$127,CR$128,CR$129,CR$130,CR$131,CR$132,CR$133,CR$134,CR$135,CR$136,CR$137,CR$138,CR$139,CR$140,CR$141,CR$142,CR$143,CR$144)</f>
        <v>0</v>
      </c>
      <c r="CS317" s="66">
        <f>-CS$190+CS$216-CS$218+CS$233+CS$234+SUM(CS$125,CS$126*(1+'S&amp;S'!$F115),CS$127,CS$128,CS$129,CS$130,CS$131,CS$132,CS$133,CS$134,CS$135,CS$136,CS$137,CS$138,CS$139,CS$140,CS$141,CS$142,CS$143,CS$144)</f>
        <v>0</v>
      </c>
    </row>
    <row r="318" spans="3:97" hidden="1" x14ac:dyDescent="0.35">
      <c r="C318" s="81" t="str">
        <f>O.4!C127&amp;" with "&amp; 'S&amp;S'!$D$5*100 &amp; "% increase"</f>
        <v xml:space="preserve"> with 1% increase</v>
      </c>
      <c r="E318" s="492">
        <f>G318+NPV(G.Asm!$F$40,H318:INDEX(H318:CS318,RP))</f>
        <v>0</v>
      </c>
      <c r="F318" s="492">
        <f t="shared" si="140"/>
        <v>0</v>
      </c>
      <c r="G318" s="66">
        <f>-G$190+G$216-G$218+G$233+G$234+SUM(G$125,G$126,G$127*(1+'S&amp;S'!$F116),G$128,G$129,G$130,G$131,G$132,G$133,G$134,G$135,G$136,G$137,G$138,G$139,G$140,G$141,G$142,G$143,G$144)</f>
        <v>0</v>
      </c>
      <c r="H318" s="66">
        <f>-H$190+H$216-H$218+H$233+H$234+SUM(H$125,H$126,H$127*(1+'S&amp;S'!$F116),H$128,H$129,H$130,H$131,H$132,H$133,H$134,H$135,H$136,H$137,H$138,H$139,H$140,H$141,H$142,H$143,H$144)</f>
        <v>0</v>
      </c>
      <c r="I318" s="66">
        <f>-I$190+I$216-I$218+I$233+I$234+SUM(I$125,I$126,I$127*(1+'S&amp;S'!$F116),I$128,I$129,I$130,I$131,I$132,I$133,I$134,I$135,I$136,I$137,I$138,I$139,I$140,I$141,I$142,I$143,I$144)</f>
        <v>0</v>
      </c>
      <c r="J318" s="66">
        <f>-J$190+J$216-J$218+J$233+J$234+SUM(J$125,J$126,J$127*(1+'S&amp;S'!$F116),J$128,J$129,J$130,J$131,J$132,J$133,J$134,J$135,J$136,J$137,J$138,J$139,J$140,J$141,J$142,J$143,J$144)</f>
        <v>0</v>
      </c>
      <c r="K318" s="66">
        <f>-K$190+K$216-K$218+K$233+K$234+SUM(K$125,K$126,K$127*(1+'S&amp;S'!$F116),K$128,K$129,K$130,K$131,K$132,K$133,K$134,K$135,K$136,K$137,K$138,K$139,K$140,K$141,K$142,K$143,K$144)</f>
        <v>0</v>
      </c>
      <c r="L318" s="66">
        <f>-L$190+L$216-L$218+L$233+L$234+SUM(L$125,L$126,L$127*(1+'S&amp;S'!$F116),L$128,L$129,L$130,L$131,L$132,L$133,L$134,L$135,L$136,L$137,L$138,L$139,L$140,L$141,L$142,L$143,L$144)</f>
        <v>0</v>
      </c>
      <c r="M318" s="66">
        <f>-M$190+M$216-M$218+M$233+M$234+SUM(M$125,M$126,M$127*(1+'S&amp;S'!$F116),M$128,M$129,M$130,M$131,M$132,M$133,M$134,M$135,M$136,M$137,M$138,M$139,M$140,M$141,M$142,M$143,M$144)</f>
        <v>0</v>
      </c>
      <c r="N318" s="66">
        <f>-N$190+N$216-N$218+N$233+N$234+SUM(N$125,N$126,N$127*(1+'S&amp;S'!$F116),N$128,N$129,N$130,N$131,N$132,N$133,N$134,N$135,N$136,N$137,N$138,N$139,N$140,N$141,N$142,N$143,N$144)</f>
        <v>0</v>
      </c>
      <c r="O318" s="66">
        <f>-O$190+O$216-O$218+O$233+O$234+SUM(O$125,O$126,O$127*(1+'S&amp;S'!$F116),O$128,O$129,O$130,O$131,O$132,O$133,O$134,O$135,O$136,O$137,O$138,O$139,O$140,O$141,O$142,O$143,O$144)</f>
        <v>0</v>
      </c>
      <c r="P318" s="66">
        <f>-P$190+P$216-P$218+P$233+P$234+SUM(P$125,P$126,P$127*(1+'S&amp;S'!$F116),P$128,P$129,P$130,P$131,P$132,P$133,P$134,P$135,P$136,P$137,P$138,P$139,P$140,P$141,P$142,P$143,P$144)</f>
        <v>0</v>
      </c>
      <c r="Q318" s="66">
        <f>-Q$190+Q$216-Q$218+Q$233+Q$234+SUM(Q$125,Q$126,Q$127*(1+'S&amp;S'!$F116),Q$128,Q$129,Q$130,Q$131,Q$132,Q$133,Q$134,Q$135,Q$136,Q$137,Q$138,Q$139,Q$140,Q$141,Q$142,Q$143,Q$144)</f>
        <v>0</v>
      </c>
      <c r="R318" s="66">
        <f>-R$190+R$216-R$218+R$233+R$234+SUM(R$125,R$126,R$127*(1+'S&amp;S'!$F116),R$128,R$129,R$130,R$131,R$132,R$133,R$134,R$135,R$136,R$137,R$138,R$139,R$140,R$141,R$142,R$143,R$144)</f>
        <v>0</v>
      </c>
      <c r="S318" s="66">
        <f>-S$190+S$216-S$218+S$233+S$234+SUM(S$125,S$126,S$127*(1+'S&amp;S'!$F116),S$128,S$129,S$130,S$131,S$132,S$133,S$134,S$135,S$136,S$137,S$138,S$139,S$140,S$141,S$142,S$143,S$144)</f>
        <v>0</v>
      </c>
      <c r="T318" s="66">
        <f>-T$190+T$216-T$218+T$233+T$234+SUM(T$125,T$126,T$127*(1+'S&amp;S'!$F116),T$128,T$129,T$130,T$131,T$132,T$133,T$134,T$135,T$136,T$137,T$138,T$139,T$140,T$141,T$142,T$143,T$144)</f>
        <v>0</v>
      </c>
      <c r="U318" s="66">
        <f>-U$190+U$216-U$218+U$233+U$234+SUM(U$125,U$126,U$127*(1+'S&amp;S'!$F116),U$128,U$129,U$130,U$131,U$132,U$133,U$134,U$135,U$136,U$137,U$138,U$139,U$140,U$141,U$142,U$143,U$144)</f>
        <v>0</v>
      </c>
      <c r="V318" s="66">
        <f>-V$190+V$216-V$218+V$233+V$234+SUM(V$125,V$126,V$127*(1+'S&amp;S'!$F116),V$128,V$129,V$130,V$131,V$132,V$133,V$134,V$135,V$136,V$137,V$138,V$139,V$140,V$141,V$142,V$143,V$144)</f>
        <v>0</v>
      </c>
      <c r="W318" s="66">
        <f>-W$190+W$216-W$218+W$233+W$234+SUM(W$125,W$126,W$127*(1+'S&amp;S'!$F116),W$128,W$129,W$130,W$131,W$132,W$133,W$134,W$135,W$136,W$137,W$138,W$139,W$140,W$141,W$142,W$143,W$144)</f>
        <v>0</v>
      </c>
      <c r="X318" s="66">
        <f>-X$190+X$216-X$218+X$233+X$234+SUM(X$125,X$126,X$127*(1+'S&amp;S'!$F116),X$128,X$129,X$130,X$131,X$132,X$133,X$134,X$135,X$136,X$137,X$138,X$139,X$140,X$141,X$142,X$143,X$144)</f>
        <v>0</v>
      </c>
      <c r="Y318" s="66">
        <f>-Y$190+Y$216-Y$218+Y$233+Y$234+SUM(Y$125,Y$126,Y$127*(1+'S&amp;S'!$F116),Y$128,Y$129,Y$130,Y$131,Y$132,Y$133,Y$134,Y$135,Y$136,Y$137,Y$138,Y$139,Y$140,Y$141,Y$142,Y$143,Y$144)</f>
        <v>0</v>
      </c>
      <c r="Z318" s="66">
        <f>-Z$190+Z$216-Z$218+Z$233+Z$234+SUM(Z$125,Z$126,Z$127*(1+'S&amp;S'!$F116),Z$128,Z$129,Z$130,Z$131,Z$132,Z$133,Z$134,Z$135,Z$136,Z$137,Z$138,Z$139,Z$140,Z$141,Z$142,Z$143,Z$144)</f>
        <v>0</v>
      </c>
      <c r="AA318" s="66">
        <f>-AA$190+AA$216-AA$218+AA$233+AA$234+SUM(AA$125,AA$126,AA$127*(1+'S&amp;S'!$F116),AA$128,AA$129,AA$130,AA$131,AA$132,AA$133,AA$134,AA$135,AA$136,AA$137,AA$138,AA$139,AA$140,AA$141,AA$142,AA$143,AA$144)</f>
        <v>0</v>
      </c>
      <c r="AB318" s="66">
        <f>-AB$190+AB$216-AB$218+AB$233+AB$234+SUM(AB$125,AB$126,AB$127*(1+'S&amp;S'!$F116),AB$128,AB$129,AB$130,AB$131,AB$132,AB$133,AB$134,AB$135,AB$136,AB$137,AB$138,AB$139,AB$140,AB$141,AB$142,AB$143,AB$144)</f>
        <v>0</v>
      </c>
      <c r="AC318" s="66">
        <f>-AC$190+AC$216-AC$218+AC$233+AC$234+SUM(AC$125,AC$126,AC$127*(1+'S&amp;S'!$F116),AC$128,AC$129,AC$130,AC$131,AC$132,AC$133,AC$134,AC$135,AC$136,AC$137,AC$138,AC$139,AC$140,AC$141,AC$142,AC$143,AC$144)</f>
        <v>0</v>
      </c>
      <c r="AD318" s="66">
        <f>-AD$190+AD$216-AD$218+AD$233+AD$234+SUM(AD$125,AD$126,AD$127*(1+'S&amp;S'!$F116),AD$128,AD$129,AD$130,AD$131,AD$132,AD$133,AD$134,AD$135,AD$136,AD$137,AD$138,AD$139,AD$140,AD$141,AD$142,AD$143,AD$144)</f>
        <v>0</v>
      </c>
      <c r="AE318" s="66">
        <f>-AE$190+AE$216-AE$218+AE$233+AE$234+SUM(AE$125,AE$126,AE$127*(1+'S&amp;S'!$F116),AE$128,AE$129,AE$130,AE$131,AE$132,AE$133,AE$134,AE$135,AE$136,AE$137,AE$138,AE$139,AE$140,AE$141,AE$142,AE$143,AE$144)</f>
        <v>0</v>
      </c>
      <c r="AF318" s="66">
        <f>-AF$190+AF$216-AF$218+AF$233+AF$234+SUM(AF$125,AF$126,AF$127*(1+'S&amp;S'!$F116),AF$128,AF$129,AF$130,AF$131,AF$132,AF$133,AF$134,AF$135,AF$136,AF$137,AF$138,AF$139,AF$140,AF$141,AF$142,AF$143,AF$144)</f>
        <v>0</v>
      </c>
      <c r="AG318" s="66">
        <f>-AG$190+AG$216-AG$218+AG$233+AG$234+SUM(AG$125,AG$126,AG$127*(1+'S&amp;S'!$F116),AG$128,AG$129,AG$130,AG$131,AG$132,AG$133,AG$134,AG$135,AG$136,AG$137,AG$138,AG$139,AG$140,AG$141,AG$142,AG$143,AG$144)</f>
        <v>0</v>
      </c>
      <c r="AH318" s="66">
        <f>-AH$190+AH$216-AH$218+AH$233+AH$234+SUM(AH$125,AH$126,AH$127*(1+'S&amp;S'!$F116),AH$128,AH$129,AH$130,AH$131,AH$132,AH$133,AH$134,AH$135,AH$136,AH$137,AH$138,AH$139,AH$140,AH$141,AH$142,AH$143,AH$144)</f>
        <v>0</v>
      </c>
      <c r="AI318" s="66">
        <f>-AI$190+AI$216-AI$218+AI$233+AI$234+SUM(AI$125,AI$126,AI$127*(1+'S&amp;S'!$F116),AI$128,AI$129,AI$130,AI$131,AI$132,AI$133,AI$134,AI$135,AI$136,AI$137,AI$138,AI$139,AI$140,AI$141,AI$142,AI$143,AI$144)</f>
        <v>0</v>
      </c>
      <c r="AJ318" s="66">
        <f>-AJ$190+AJ$216-AJ$218+AJ$233+AJ$234+SUM(AJ$125,AJ$126,AJ$127*(1+'S&amp;S'!$F116),AJ$128,AJ$129,AJ$130,AJ$131,AJ$132,AJ$133,AJ$134,AJ$135,AJ$136,AJ$137,AJ$138,AJ$139,AJ$140,AJ$141,AJ$142,AJ$143,AJ$144)</f>
        <v>0</v>
      </c>
      <c r="AK318" s="66">
        <f>-AK$190+AK$216-AK$218+AK$233+AK$234+SUM(AK$125,AK$126,AK$127*(1+'S&amp;S'!$F116),AK$128,AK$129,AK$130,AK$131,AK$132,AK$133,AK$134,AK$135,AK$136,AK$137,AK$138,AK$139,AK$140,AK$141,AK$142,AK$143,AK$144)</f>
        <v>0</v>
      </c>
      <c r="AL318" s="66">
        <f>-AL$190+AL$216-AL$218+AL$233+AL$234+SUM(AL$125,AL$126,AL$127*(1+'S&amp;S'!$F116),AL$128,AL$129,AL$130,AL$131,AL$132,AL$133,AL$134,AL$135,AL$136,AL$137,AL$138,AL$139,AL$140,AL$141,AL$142,AL$143,AL$144)</f>
        <v>0</v>
      </c>
      <c r="AM318" s="66">
        <f>-AM$190+AM$216-AM$218+AM$233+AM$234+SUM(AM$125,AM$126,AM$127*(1+'S&amp;S'!$F116),AM$128,AM$129,AM$130,AM$131,AM$132,AM$133,AM$134,AM$135,AM$136,AM$137,AM$138,AM$139,AM$140,AM$141,AM$142,AM$143,AM$144)</f>
        <v>0</v>
      </c>
      <c r="AN318" s="66">
        <f>-AN$190+AN$216-AN$218+AN$233+AN$234+SUM(AN$125,AN$126,AN$127*(1+'S&amp;S'!$F116),AN$128,AN$129,AN$130,AN$131,AN$132,AN$133,AN$134,AN$135,AN$136,AN$137,AN$138,AN$139,AN$140,AN$141,AN$142,AN$143,AN$144)</f>
        <v>0</v>
      </c>
      <c r="AO318" s="66">
        <f>-AO$190+AO$216-AO$218+AO$233+AO$234+SUM(AO$125,AO$126,AO$127*(1+'S&amp;S'!$F116),AO$128,AO$129,AO$130,AO$131,AO$132,AO$133,AO$134,AO$135,AO$136,AO$137,AO$138,AO$139,AO$140,AO$141,AO$142,AO$143,AO$144)</f>
        <v>0</v>
      </c>
      <c r="AP318" s="66">
        <f>-AP$190+AP$216-AP$218+AP$233+AP$234+SUM(AP$125,AP$126,AP$127*(1+'S&amp;S'!$F116),AP$128,AP$129,AP$130,AP$131,AP$132,AP$133,AP$134,AP$135,AP$136,AP$137,AP$138,AP$139,AP$140,AP$141,AP$142,AP$143,AP$144)</f>
        <v>0</v>
      </c>
      <c r="AQ318" s="66">
        <f>-AQ$190+AQ$216-AQ$218+AQ$233+AQ$234+SUM(AQ$125,AQ$126,AQ$127*(1+'S&amp;S'!$F116),AQ$128,AQ$129,AQ$130,AQ$131,AQ$132,AQ$133,AQ$134,AQ$135,AQ$136,AQ$137,AQ$138,AQ$139,AQ$140,AQ$141,AQ$142,AQ$143,AQ$144)</f>
        <v>0</v>
      </c>
      <c r="AR318" s="66">
        <f>-AR$190+AR$216-AR$218+AR$233+AR$234+SUM(AR$125,AR$126,AR$127*(1+'S&amp;S'!$F116),AR$128,AR$129,AR$130,AR$131,AR$132,AR$133,AR$134,AR$135,AR$136,AR$137,AR$138,AR$139,AR$140,AR$141,AR$142,AR$143,AR$144)</f>
        <v>0</v>
      </c>
      <c r="AS318" s="66">
        <f>-AS$190+AS$216-AS$218+AS$233+AS$234+SUM(AS$125,AS$126,AS$127*(1+'S&amp;S'!$F116),AS$128,AS$129,AS$130,AS$131,AS$132,AS$133,AS$134,AS$135,AS$136,AS$137,AS$138,AS$139,AS$140,AS$141,AS$142,AS$143,AS$144)</f>
        <v>0</v>
      </c>
      <c r="AT318" s="66">
        <f>-AT$190+AT$216-AT$218+AT$233+AT$234+SUM(AT$125,AT$126,AT$127*(1+'S&amp;S'!$F116),AT$128,AT$129,AT$130,AT$131,AT$132,AT$133,AT$134,AT$135,AT$136,AT$137,AT$138,AT$139,AT$140,AT$141,AT$142,AT$143,AT$144)</f>
        <v>0</v>
      </c>
      <c r="AU318" s="66">
        <f>-AU$190+AU$216-AU$218+AU$233+AU$234+SUM(AU$125,AU$126,AU$127*(1+'S&amp;S'!$F116),AU$128,AU$129,AU$130,AU$131,AU$132,AU$133,AU$134,AU$135,AU$136,AU$137,AU$138,AU$139,AU$140,AU$141,AU$142,AU$143,AU$144)</f>
        <v>0</v>
      </c>
      <c r="AV318" s="66">
        <f>-AV$190+AV$216-AV$218+AV$233+AV$234+SUM(AV$125,AV$126,AV$127*(1+'S&amp;S'!$F116),AV$128,AV$129,AV$130,AV$131,AV$132,AV$133,AV$134,AV$135,AV$136,AV$137,AV$138,AV$139,AV$140,AV$141,AV$142,AV$143,AV$144)</f>
        <v>0</v>
      </c>
      <c r="AW318" s="66">
        <f>-AW$190+AW$216-AW$218+AW$233+AW$234+SUM(AW$125,AW$126,AW$127*(1+'S&amp;S'!$F116),AW$128,AW$129,AW$130,AW$131,AW$132,AW$133,AW$134,AW$135,AW$136,AW$137,AW$138,AW$139,AW$140,AW$141,AW$142,AW$143,AW$144)</f>
        <v>0</v>
      </c>
      <c r="AX318" s="66">
        <f>-AX$190+AX$216-AX$218+AX$233+AX$234+SUM(AX$125,AX$126,AX$127*(1+'S&amp;S'!$F116),AX$128,AX$129,AX$130,AX$131,AX$132,AX$133,AX$134,AX$135,AX$136,AX$137,AX$138,AX$139,AX$140,AX$141,AX$142,AX$143,AX$144)</f>
        <v>0</v>
      </c>
      <c r="AY318" s="66">
        <f>-AY$190+AY$216-AY$218+AY$233+AY$234+SUM(AY$125,AY$126,AY$127*(1+'S&amp;S'!$F116),AY$128,AY$129,AY$130,AY$131,AY$132,AY$133,AY$134,AY$135,AY$136,AY$137,AY$138,AY$139,AY$140,AY$141,AY$142,AY$143,AY$144)</f>
        <v>0</v>
      </c>
      <c r="AZ318" s="66">
        <f>-AZ$190+AZ$216-AZ$218+AZ$233+AZ$234+SUM(AZ$125,AZ$126,AZ$127*(1+'S&amp;S'!$F116),AZ$128,AZ$129,AZ$130,AZ$131,AZ$132,AZ$133,AZ$134,AZ$135,AZ$136,AZ$137,AZ$138,AZ$139,AZ$140,AZ$141,AZ$142,AZ$143,AZ$144)</f>
        <v>0</v>
      </c>
      <c r="BA318" s="66">
        <f>-BA$190+BA$216-BA$218+BA$233+BA$234+SUM(BA$125,BA$126,BA$127*(1+'S&amp;S'!$F116),BA$128,BA$129,BA$130,BA$131,BA$132,BA$133,BA$134,BA$135,BA$136,BA$137,BA$138,BA$139,BA$140,BA$141,BA$142,BA$143,BA$144)</f>
        <v>0</v>
      </c>
      <c r="BB318" s="66">
        <f>-BB$190+BB$216-BB$218+BB$233+BB$234+SUM(BB$125,BB$126,BB$127*(1+'S&amp;S'!$F116),BB$128,BB$129,BB$130,BB$131,BB$132,BB$133,BB$134,BB$135,BB$136,BB$137,BB$138,BB$139,BB$140,BB$141,BB$142,BB$143,BB$144)</f>
        <v>0</v>
      </c>
      <c r="BC318" s="66">
        <f>-BC$190+BC$216-BC$218+BC$233+BC$234+SUM(BC$125,BC$126,BC$127*(1+'S&amp;S'!$F116),BC$128,BC$129,BC$130,BC$131,BC$132,BC$133,BC$134,BC$135,BC$136,BC$137,BC$138,BC$139,BC$140,BC$141,BC$142,BC$143,BC$144)</f>
        <v>0</v>
      </c>
      <c r="BD318" s="66">
        <f>-BD$190+BD$216-BD$218+BD$233+BD$234+SUM(BD$125,BD$126,BD$127*(1+'S&amp;S'!$F116),BD$128,BD$129,BD$130,BD$131,BD$132,BD$133,BD$134,BD$135,BD$136,BD$137,BD$138,BD$139,BD$140,BD$141,BD$142,BD$143,BD$144)</f>
        <v>0</v>
      </c>
      <c r="BE318" s="66">
        <f>-BE$190+BE$216-BE$218+BE$233+BE$234+SUM(BE$125,BE$126,BE$127*(1+'S&amp;S'!$F116),BE$128,BE$129,BE$130,BE$131,BE$132,BE$133,BE$134,BE$135,BE$136,BE$137,BE$138,BE$139,BE$140,BE$141,BE$142,BE$143,BE$144)</f>
        <v>0</v>
      </c>
      <c r="BF318" s="66">
        <f>-BF$190+BF$216-BF$218+BF$233+BF$234+SUM(BF$125,BF$126,BF$127*(1+'S&amp;S'!$F116),BF$128,BF$129,BF$130,BF$131,BF$132,BF$133,BF$134,BF$135,BF$136,BF$137,BF$138,BF$139,BF$140,BF$141,BF$142,BF$143,BF$144)</f>
        <v>0</v>
      </c>
      <c r="BG318" s="66">
        <f>-BG$190+BG$216-BG$218+BG$233+BG$234+SUM(BG$125,BG$126,BG$127*(1+'S&amp;S'!$F116),BG$128,BG$129,BG$130,BG$131,BG$132,BG$133,BG$134,BG$135,BG$136,BG$137,BG$138,BG$139,BG$140,BG$141,BG$142,BG$143,BG$144)</f>
        <v>0</v>
      </c>
      <c r="BH318" s="66">
        <f>-BH$190+BH$216-BH$218+BH$233+BH$234+SUM(BH$125,BH$126,BH$127*(1+'S&amp;S'!$F116),BH$128,BH$129,BH$130,BH$131,BH$132,BH$133,BH$134,BH$135,BH$136,BH$137,BH$138,BH$139,BH$140,BH$141,BH$142,BH$143,BH$144)</f>
        <v>0</v>
      </c>
      <c r="BI318" s="66">
        <f>-BI$190+BI$216-BI$218+BI$233+BI$234+SUM(BI$125,BI$126,BI$127*(1+'S&amp;S'!$F116),BI$128,BI$129,BI$130,BI$131,BI$132,BI$133,BI$134,BI$135,BI$136,BI$137,BI$138,BI$139,BI$140,BI$141,BI$142,BI$143,BI$144)</f>
        <v>0</v>
      </c>
      <c r="BJ318" s="66">
        <f>-BJ$190+BJ$216-BJ$218+BJ$233+BJ$234+SUM(BJ$125,BJ$126,BJ$127*(1+'S&amp;S'!$F116),BJ$128,BJ$129,BJ$130,BJ$131,BJ$132,BJ$133,BJ$134,BJ$135,BJ$136,BJ$137,BJ$138,BJ$139,BJ$140,BJ$141,BJ$142,BJ$143,BJ$144)</f>
        <v>0</v>
      </c>
      <c r="BK318" s="66">
        <f>-BK$190+BK$216-BK$218+BK$233+BK$234+SUM(BK$125,BK$126,BK$127*(1+'S&amp;S'!$F116),BK$128,BK$129,BK$130,BK$131,BK$132,BK$133,BK$134,BK$135,BK$136,BK$137,BK$138,BK$139,BK$140,BK$141,BK$142,BK$143,BK$144)</f>
        <v>0</v>
      </c>
      <c r="BL318" s="66">
        <f>-BL$190+BL$216-BL$218+BL$233+BL$234+SUM(BL$125,BL$126,BL$127*(1+'S&amp;S'!$F116),BL$128,BL$129,BL$130,BL$131,BL$132,BL$133,BL$134,BL$135,BL$136,BL$137,BL$138,BL$139,BL$140,BL$141,BL$142,BL$143,BL$144)</f>
        <v>0</v>
      </c>
      <c r="BM318" s="66">
        <f>-BM$190+BM$216-BM$218+BM$233+BM$234+SUM(BM$125,BM$126,BM$127*(1+'S&amp;S'!$F116),BM$128,BM$129,BM$130,BM$131,BM$132,BM$133,BM$134,BM$135,BM$136,BM$137,BM$138,BM$139,BM$140,BM$141,BM$142,BM$143,BM$144)</f>
        <v>0</v>
      </c>
      <c r="BN318" s="66">
        <f>-BN$190+BN$216-BN$218+BN$233+BN$234+SUM(BN$125,BN$126,BN$127*(1+'S&amp;S'!$F116),BN$128,BN$129,BN$130,BN$131,BN$132,BN$133,BN$134,BN$135,BN$136,BN$137,BN$138,BN$139,BN$140,BN$141,BN$142,BN$143,BN$144)</f>
        <v>0</v>
      </c>
      <c r="BO318" s="66">
        <f>-BO$190+BO$216-BO$218+BO$233+BO$234+SUM(BO$125,BO$126,BO$127*(1+'S&amp;S'!$F116),BO$128,BO$129,BO$130,BO$131,BO$132,BO$133,BO$134,BO$135,BO$136,BO$137,BO$138,BO$139,BO$140,BO$141,BO$142,BO$143,BO$144)</f>
        <v>0</v>
      </c>
      <c r="BP318" s="66">
        <f>-BP$190+BP$216-BP$218+BP$233+BP$234+SUM(BP$125,BP$126,BP$127*(1+'S&amp;S'!$F116),BP$128,BP$129,BP$130,BP$131,BP$132,BP$133,BP$134,BP$135,BP$136,BP$137,BP$138,BP$139,BP$140,BP$141,BP$142,BP$143,BP$144)</f>
        <v>0</v>
      </c>
      <c r="BQ318" s="66">
        <f>-BQ$190+BQ$216-BQ$218+BQ$233+BQ$234+SUM(BQ$125,BQ$126,BQ$127*(1+'S&amp;S'!$F116),BQ$128,BQ$129,BQ$130,BQ$131,BQ$132,BQ$133,BQ$134,BQ$135,BQ$136,BQ$137,BQ$138,BQ$139,BQ$140,BQ$141,BQ$142,BQ$143,BQ$144)</f>
        <v>0</v>
      </c>
      <c r="BR318" s="66">
        <f>-BR$190+BR$216-BR$218+BR$233+BR$234+SUM(BR$125,BR$126,BR$127*(1+'S&amp;S'!$F116),BR$128,BR$129,BR$130,BR$131,BR$132,BR$133,BR$134,BR$135,BR$136,BR$137,BR$138,BR$139,BR$140,BR$141,BR$142,BR$143,BR$144)</f>
        <v>0</v>
      </c>
      <c r="BS318" s="66">
        <f>-BS$190+BS$216-BS$218+BS$233+BS$234+SUM(BS$125,BS$126,BS$127*(1+'S&amp;S'!$F116),BS$128,BS$129,BS$130,BS$131,BS$132,BS$133,BS$134,BS$135,BS$136,BS$137,BS$138,BS$139,BS$140,BS$141,BS$142,BS$143,BS$144)</f>
        <v>0</v>
      </c>
      <c r="BT318" s="66">
        <f>-BT$190+BT$216-BT$218+BT$233+BT$234+SUM(BT$125,BT$126,BT$127*(1+'S&amp;S'!$F116),BT$128,BT$129,BT$130,BT$131,BT$132,BT$133,BT$134,BT$135,BT$136,BT$137,BT$138,BT$139,BT$140,BT$141,BT$142,BT$143,BT$144)</f>
        <v>0</v>
      </c>
      <c r="BU318" s="66">
        <f>-BU$190+BU$216-BU$218+BU$233+BU$234+SUM(BU$125,BU$126,BU$127*(1+'S&amp;S'!$F116),BU$128,BU$129,BU$130,BU$131,BU$132,BU$133,BU$134,BU$135,BU$136,BU$137,BU$138,BU$139,BU$140,BU$141,BU$142,BU$143,BU$144)</f>
        <v>0</v>
      </c>
      <c r="BV318" s="66">
        <f>-BV$190+BV$216-BV$218+BV$233+BV$234+SUM(BV$125,BV$126,BV$127*(1+'S&amp;S'!$F116),BV$128,BV$129,BV$130,BV$131,BV$132,BV$133,BV$134,BV$135,BV$136,BV$137,BV$138,BV$139,BV$140,BV$141,BV$142,BV$143,BV$144)</f>
        <v>0</v>
      </c>
      <c r="BW318" s="66">
        <f>-BW$190+BW$216-BW$218+BW$233+BW$234+SUM(BW$125,BW$126,BW$127*(1+'S&amp;S'!$F116),BW$128,BW$129,BW$130,BW$131,BW$132,BW$133,BW$134,BW$135,BW$136,BW$137,BW$138,BW$139,BW$140,BW$141,BW$142,BW$143,BW$144)</f>
        <v>0</v>
      </c>
      <c r="BX318" s="66">
        <f>-BX$190+BX$216-BX$218+BX$233+BX$234+SUM(BX$125,BX$126,BX$127*(1+'S&amp;S'!$F116),BX$128,BX$129,BX$130,BX$131,BX$132,BX$133,BX$134,BX$135,BX$136,BX$137,BX$138,BX$139,BX$140,BX$141,BX$142,BX$143,BX$144)</f>
        <v>0</v>
      </c>
      <c r="BY318" s="66">
        <f>-BY$190+BY$216-BY$218+BY$233+BY$234+SUM(BY$125,BY$126,BY$127*(1+'S&amp;S'!$F116),BY$128,BY$129,BY$130,BY$131,BY$132,BY$133,BY$134,BY$135,BY$136,BY$137,BY$138,BY$139,BY$140,BY$141,BY$142,BY$143,BY$144)</f>
        <v>0</v>
      </c>
      <c r="BZ318" s="66">
        <f>-BZ$190+BZ$216-BZ$218+BZ$233+BZ$234+SUM(BZ$125,BZ$126,BZ$127*(1+'S&amp;S'!$F116),BZ$128,BZ$129,BZ$130,BZ$131,BZ$132,BZ$133,BZ$134,BZ$135,BZ$136,BZ$137,BZ$138,BZ$139,BZ$140,BZ$141,BZ$142,BZ$143,BZ$144)</f>
        <v>0</v>
      </c>
      <c r="CA318" s="66">
        <f>-CA$190+CA$216-CA$218+CA$233+CA$234+SUM(CA$125,CA$126,CA$127*(1+'S&amp;S'!$F116),CA$128,CA$129,CA$130,CA$131,CA$132,CA$133,CA$134,CA$135,CA$136,CA$137,CA$138,CA$139,CA$140,CA$141,CA$142,CA$143,CA$144)</f>
        <v>0</v>
      </c>
      <c r="CB318" s="66">
        <f>-CB$190+CB$216-CB$218+CB$233+CB$234+SUM(CB$125,CB$126,CB$127*(1+'S&amp;S'!$F116),CB$128,CB$129,CB$130,CB$131,CB$132,CB$133,CB$134,CB$135,CB$136,CB$137,CB$138,CB$139,CB$140,CB$141,CB$142,CB$143,CB$144)</f>
        <v>0</v>
      </c>
      <c r="CC318" s="66">
        <f>-CC$190+CC$216-CC$218+CC$233+CC$234+SUM(CC$125,CC$126,CC$127*(1+'S&amp;S'!$F116),CC$128,CC$129,CC$130,CC$131,CC$132,CC$133,CC$134,CC$135,CC$136,CC$137,CC$138,CC$139,CC$140,CC$141,CC$142,CC$143,CC$144)</f>
        <v>0</v>
      </c>
      <c r="CD318" s="66">
        <f>-CD$190+CD$216-CD$218+CD$233+CD$234+SUM(CD$125,CD$126,CD$127*(1+'S&amp;S'!$F116),CD$128,CD$129,CD$130,CD$131,CD$132,CD$133,CD$134,CD$135,CD$136,CD$137,CD$138,CD$139,CD$140,CD$141,CD$142,CD$143,CD$144)</f>
        <v>0</v>
      </c>
      <c r="CE318" s="66">
        <f>-CE$190+CE$216-CE$218+CE$233+CE$234+SUM(CE$125,CE$126,CE$127*(1+'S&amp;S'!$F116),CE$128,CE$129,CE$130,CE$131,CE$132,CE$133,CE$134,CE$135,CE$136,CE$137,CE$138,CE$139,CE$140,CE$141,CE$142,CE$143,CE$144)</f>
        <v>0</v>
      </c>
      <c r="CF318" s="66">
        <f>-CF$190+CF$216-CF$218+CF$233+CF$234+SUM(CF$125,CF$126,CF$127*(1+'S&amp;S'!$F116),CF$128,CF$129,CF$130,CF$131,CF$132,CF$133,CF$134,CF$135,CF$136,CF$137,CF$138,CF$139,CF$140,CF$141,CF$142,CF$143,CF$144)</f>
        <v>0</v>
      </c>
      <c r="CG318" s="66">
        <f>-CG$190+CG$216-CG$218+CG$233+CG$234+SUM(CG$125,CG$126,CG$127*(1+'S&amp;S'!$F116),CG$128,CG$129,CG$130,CG$131,CG$132,CG$133,CG$134,CG$135,CG$136,CG$137,CG$138,CG$139,CG$140,CG$141,CG$142,CG$143,CG$144)</f>
        <v>0</v>
      </c>
      <c r="CH318" s="66">
        <f>-CH$190+CH$216-CH$218+CH$233+CH$234+SUM(CH$125,CH$126,CH$127*(1+'S&amp;S'!$F116),CH$128,CH$129,CH$130,CH$131,CH$132,CH$133,CH$134,CH$135,CH$136,CH$137,CH$138,CH$139,CH$140,CH$141,CH$142,CH$143,CH$144)</f>
        <v>0</v>
      </c>
      <c r="CI318" s="66">
        <f>-CI$190+CI$216-CI$218+CI$233+CI$234+SUM(CI$125,CI$126,CI$127*(1+'S&amp;S'!$F116),CI$128,CI$129,CI$130,CI$131,CI$132,CI$133,CI$134,CI$135,CI$136,CI$137,CI$138,CI$139,CI$140,CI$141,CI$142,CI$143,CI$144)</f>
        <v>0</v>
      </c>
      <c r="CJ318" s="66">
        <f>-CJ$190+CJ$216-CJ$218+CJ$233+CJ$234+SUM(CJ$125,CJ$126,CJ$127*(1+'S&amp;S'!$F116),CJ$128,CJ$129,CJ$130,CJ$131,CJ$132,CJ$133,CJ$134,CJ$135,CJ$136,CJ$137,CJ$138,CJ$139,CJ$140,CJ$141,CJ$142,CJ$143,CJ$144)</f>
        <v>0</v>
      </c>
      <c r="CK318" s="66">
        <f>-CK$190+CK$216-CK$218+CK$233+CK$234+SUM(CK$125,CK$126,CK$127*(1+'S&amp;S'!$F116),CK$128,CK$129,CK$130,CK$131,CK$132,CK$133,CK$134,CK$135,CK$136,CK$137,CK$138,CK$139,CK$140,CK$141,CK$142,CK$143,CK$144)</f>
        <v>0</v>
      </c>
      <c r="CL318" s="66">
        <f>-CL$190+CL$216-CL$218+CL$233+CL$234+SUM(CL$125,CL$126,CL$127*(1+'S&amp;S'!$F116),CL$128,CL$129,CL$130,CL$131,CL$132,CL$133,CL$134,CL$135,CL$136,CL$137,CL$138,CL$139,CL$140,CL$141,CL$142,CL$143,CL$144)</f>
        <v>0</v>
      </c>
      <c r="CM318" s="66">
        <f>-CM$190+CM$216-CM$218+CM$233+CM$234+SUM(CM$125,CM$126,CM$127*(1+'S&amp;S'!$F116),CM$128,CM$129,CM$130,CM$131,CM$132,CM$133,CM$134,CM$135,CM$136,CM$137,CM$138,CM$139,CM$140,CM$141,CM$142,CM$143,CM$144)</f>
        <v>0</v>
      </c>
      <c r="CN318" s="66">
        <f>-CN$190+CN$216-CN$218+CN$233+CN$234+SUM(CN$125,CN$126,CN$127*(1+'S&amp;S'!$F116),CN$128,CN$129,CN$130,CN$131,CN$132,CN$133,CN$134,CN$135,CN$136,CN$137,CN$138,CN$139,CN$140,CN$141,CN$142,CN$143,CN$144)</f>
        <v>0</v>
      </c>
      <c r="CO318" s="66">
        <f>-CO$190+CO$216-CO$218+CO$233+CO$234+SUM(CO$125,CO$126,CO$127*(1+'S&amp;S'!$F116),CO$128,CO$129,CO$130,CO$131,CO$132,CO$133,CO$134,CO$135,CO$136,CO$137,CO$138,CO$139,CO$140,CO$141,CO$142,CO$143,CO$144)</f>
        <v>0</v>
      </c>
      <c r="CP318" s="66">
        <f>-CP$190+CP$216-CP$218+CP$233+CP$234+SUM(CP$125,CP$126,CP$127*(1+'S&amp;S'!$F116),CP$128,CP$129,CP$130,CP$131,CP$132,CP$133,CP$134,CP$135,CP$136,CP$137,CP$138,CP$139,CP$140,CP$141,CP$142,CP$143,CP$144)</f>
        <v>0</v>
      </c>
      <c r="CQ318" s="66">
        <f>-CQ$190+CQ$216-CQ$218+CQ$233+CQ$234+SUM(CQ$125,CQ$126,CQ$127*(1+'S&amp;S'!$F116),CQ$128,CQ$129,CQ$130,CQ$131,CQ$132,CQ$133,CQ$134,CQ$135,CQ$136,CQ$137,CQ$138,CQ$139,CQ$140,CQ$141,CQ$142,CQ$143,CQ$144)</f>
        <v>0</v>
      </c>
      <c r="CR318" s="66">
        <f>-CR$190+CR$216-CR$218+CR$233+CR$234+SUM(CR$125,CR$126,CR$127*(1+'S&amp;S'!$F116),CR$128,CR$129,CR$130,CR$131,CR$132,CR$133,CR$134,CR$135,CR$136,CR$137,CR$138,CR$139,CR$140,CR$141,CR$142,CR$143,CR$144)</f>
        <v>0</v>
      </c>
      <c r="CS318" s="66">
        <f>-CS$190+CS$216-CS$218+CS$233+CS$234+SUM(CS$125,CS$126,CS$127*(1+'S&amp;S'!$F116),CS$128,CS$129,CS$130,CS$131,CS$132,CS$133,CS$134,CS$135,CS$136,CS$137,CS$138,CS$139,CS$140,CS$141,CS$142,CS$143,CS$144)</f>
        <v>0</v>
      </c>
    </row>
    <row r="319" spans="3:97" hidden="1" x14ac:dyDescent="0.35">
      <c r="C319" s="81" t="str">
        <f>O.4!C127&amp;" with "&amp; 'S&amp;S'!$D$5*100 &amp; "% decrease"</f>
        <v xml:space="preserve"> with 1% decrease</v>
      </c>
      <c r="E319" s="492">
        <f>G319+NPV(G.Asm!$F$40,H319:INDEX(H319:CS319,RP))</f>
        <v>0</v>
      </c>
      <c r="F319" s="492">
        <f t="shared" si="140"/>
        <v>0</v>
      </c>
      <c r="G319" s="66">
        <f>-G$190+G$216-G$218+G$233+G$234+SUM(G$125,G$126,G$127*(1+'S&amp;S'!$F117),G$128,G$129,G$130,G$131,G$132,G$133,G$134,G$135,G$136,G$137,G$138,G$139,G$140,G$141,G$142,G$143,G$144)</f>
        <v>0</v>
      </c>
      <c r="H319" s="66">
        <f>-H$190+H$216-H$218+H$233+H$234+SUM(H$125,H$126,H$127*(1+'S&amp;S'!$F117),H$128,H$129,H$130,H$131,H$132,H$133,H$134,H$135,H$136,H$137,H$138,H$139,H$140,H$141,H$142,H$143,H$144)</f>
        <v>0</v>
      </c>
      <c r="I319" s="66">
        <f>-I$190+I$216-I$218+I$233+I$234+SUM(I$125,I$126,I$127*(1+'S&amp;S'!$F117),I$128,I$129,I$130,I$131,I$132,I$133,I$134,I$135,I$136,I$137,I$138,I$139,I$140,I$141,I$142,I$143,I$144)</f>
        <v>0</v>
      </c>
      <c r="J319" s="66">
        <f>-J$190+J$216-J$218+J$233+J$234+SUM(J$125,J$126,J$127*(1+'S&amp;S'!$F117),J$128,J$129,J$130,J$131,J$132,J$133,J$134,J$135,J$136,J$137,J$138,J$139,J$140,J$141,J$142,J$143,J$144)</f>
        <v>0</v>
      </c>
      <c r="K319" s="66">
        <f>-K$190+K$216-K$218+K$233+K$234+SUM(K$125,K$126,K$127*(1+'S&amp;S'!$F117),K$128,K$129,K$130,K$131,K$132,K$133,K$134,K$135,K$136,K$137,K$138,K$139,K$140,K$141,K$142,K$143,K$144)</f>
        <v>0</v>
      </c>
      <c r="L319" s="66">
        <f>-L$190+L$216-L$218+L$233+L$234+SUM(L$125,L$126,L$127*(1+'S&amp;S'!$F117),L$128,L$129,L$130,L$131,L$132,L$133,L$134,L$135,L$136,L$137,L$138,L$139,L$140,L$141,L$142,L$143,L$144)</f>
        <v>0</v>
      </c>
      <c r="M319" s="66">
        <f>-M$190+M$216-M$218+M$233+M$234+SUM(M$125,M$126,M$127*(1+'S&amp;S'!$F117),M$128,M$129,M$130,M$131,M$132,M$133,M$134,M$135,M$136,M$137,M$138,M$139,M$140,M$141,M$142,M$143,M$144)</f>
        <v>0</v>
      </c>
      <c r="N319" s="66">
        <f>-N$190+N$216-N$218+N$233+N$234+SUM(N$125,N$126,N$127*(1+'S&amp;S'!$F117),N$128,N$129,N$130,N$131,N$132,N$133,N$134,N$135,N$136,N$137,N$138,N$139,N$140,N$141,N$142,N$143,N$144)</f>
        <v>0</v>
      </c>
      <c r="O319" s="66">
        <f>-O$190+O$216-O$218+O$233+O$234+SUM(O$125,O$126,O$127*(1+'S&amp;S'!$F117),O$128,O$129,O$130,O$131,O$132,O$133,O$134,O$135,O$136,O$137,O$138,O$139,O$140,O$141,O$142,O$143,O$144)</f>
        <v>0</v>
      </c>
      <c r="P319" s="66">
        <f>-P$190+P$216-P$218+P$233+P$234+SUM(P$125,P$126,P$127*(1+'S&amp;S'!$F117),P$128,P$129,P$130,P$131,P$132,P$133,P$134,P$135,P$136,P$137,P$138,P$139,P$140,P$141,P$142,P$143,P$144)</f>
        <v>0</v>
      </c>
      <c r="Q319" s="66">
        <f>-Q$190+Q$216-Q$218+Q$233+Q$234+SUM(Q$125,Q$126,Q$127*(1+'S&amp;S'!$F117),Q$128,Q$129,Q$130,Q$131,Q$132,Q$133,Q$134,Q$135,Q$136,Q$137,Q$138,Q$139,Q$140,Q$141,Q$142,Q$143,Q$144)</f>
        <v>0</v>
      </c>
      <c r="R319" s="66">
        <f>-R$190+R$216-R$218+R$233+R$234+SUM(R$125,R$126,R$127*(1+'S&amp;S'!$F117),R$128,R$129,R$130,R$131,R$132,R$133,R$134,R$135,R$136,R$137,R$138,R$139,R$140,R$141,R$142,R$143,R$144)</f>
        <v>0</v>
      </c>
      <c r="S319" s="66">
        <f>-S$190+S$216-S$218+S$233+S$234+SUM(S$125,S$126,S$127*(1+'S&amp;S'!$F117),S$128,S$129,S$130,S$131,S$132,S$133,S$134,S$135,S$136,S$137,S$138,S$139,S$140,S$141,S$142,S$143,S$144)</f>
        <v>0</v>
      </c>
      <c r="T319" s="66">
        <f>-T$190+T$216-T$218+T$233+T$234+SUM(T$125,T$126,T$127*(1+'S&amp;S'!$F117),T$128,T$129,T$130,T$131,T$132,T$133,T$134,T$135,T$136,T$137,T$138,T$139,T$140,T$141,T$142,T$143,T$144)</f>
        <v>0</v>
      </c>
      <c r="U319" s="66">
        <f>-U$190+U$216-U$218+U$233+U$234+SUM(U$125,U$126,U$127*(1+'S&amp;S'!$F117),U$128,U$129,U$130,U$131,U$132,U$133,U$134,U$135,U$136,U$137,U$138,U$139,U$140,U$141,U$142,U$143,U$144)</f>
        <v>0</v>
      </c>
      <c r="V319" s="66">
        <f>-V$190+V$216-V$218+V$233+V$234+SUM(V$125,V$126,V$127*(1+'S&amp;S'!$F117),V$128,V$129,V$130,V$131,V$132,V$133,V$134,V$135,V$136,V$137,V$138,V$139,V$140,V$141,V$142,V$143,V$144)</f>
        <v>0</v>
      </c>
      <c r="W319" s="66">
        <f>-W$190+W$216-W$218+W$233+W$234+SUM(W$125,W$126,W$127*(1+'S&amp;S'!$F117),W$128,W$129,W$130,W$131,W$132,W$133,W$134,W$135,W$136,W$137,W$138,W$139,W$140,W$141,W$142,W$143,W$144)</f>
        <v>0</v>
      </c>
      <c r="X319" s="66">
        <f>-X$190+X$216-X$218+X$233+X$234+SUM(X$125,X$126,X$127*(1+'S&amp;S'!$F117),X$128,X$129,X$130,X$131,X$132,X$133,X$134,X$135,X$136,X$137,X$138,X$139,X$140,X$141,X$142,X$143,X$144)</f>
        <v>0</v>
      </c>
      <c r="Y319" s="66">
        <f>-Y$190+Y$216-Y$218+Y$233+Y$234+SUM(Y$125,Y$126,Y$127*(1+'S&amp;S'!$F117),Y$128,Y$129,Y$130,Y$131,Y$132,Y$133,Y$134,Y$135,Y$136,Y$137,Y$138,Y$139,Y$140,Y$141,Y$142,Y$143,Y$144)</f>
        <v>0</v>
      </c>
      <c r="Z319" s="66">
        <f>-Z$190+Z$216-Z$218+Z$233+Z$234+SUM(Z$125,Z$126,Z$127*(1+'S&amp;S'!$F117),Z$128,Z$129,Z$130,Z$131,Z$132,Z$133,Z$134,Z$135,Z$136,Z$137,Z$138,Z$139,Z$140,Z$141,Z$142,Z$143,Z$144)</f>
        <v>0</v>
      </c>
      <c r="AA319" s="66">
        <f>-AA$190+AA$216-AA$218+AA$233+AA$234+SUM(AA$125,AA$126,AA$127*(1+'S&amp;S'!$F117),AA$128,AA$129,AA$130,AA$131,AA$132,AA$133,AA$134,AA$135,AA$136,AA$137,AA$138,AA$139,AA$140,AA$141,AA$142,AA$143,AA$144)</f>
        <v>0</v>
      </c>
      <c r="AB319" s="66">
        <f>-AB$190+AB$216-AB$218+AB$233+AB$234+SUM(AB$125,AB$126,AB$127*(1+'S&amp;S'!$F117),AB$128,AB$129,AB$130,AB$131,AB$132,AB$133,AB$134,AB$135,AB$136,AB$137,AB$138,AB$139,AB$140,AB$141,AB$142,AB$143,AB$144)</f>
        <v>0</v>
      </c>
      <c r="AC319" s="66">
        <f>-AC$190+AC$216-AC$218+AC$233+AC$234+SUM(AC$125,AC$126,AC$127*(1+'S&amp;S'!$F117),AC$128,AC$129,AC$130,AC$131,AC$132,AC$133,AC$134,AC$135,AC$136,AC$137,AC$138,AC$139,AC$140,AC$141,AC$142,AC$143,AC$144)</f>
        <v>0</v>
      </c>
      <c r="AD319" s="66">
        <f>-AD$190+AD$216-AD$218+AD$233+AD$234+SUM(AD$125,AD$126,AD$127*(1+'S&amp;S'!$F117),AD$128,AD$129,AD$130,AD$131,AD$132,AD$133,AD$134,AD$135,AD$136,AD$137,AD$138,AD$139,AD$140,AD$141,AD$142,AD$143,AD$144)</f>
        <v>0</v>
      </c>
      <c r="AE319" s="66">
        <f>-AE$190+AE$216-AE$218+AE$233+AE$234+SUM(AE$125,AE$126,AE$127*(1+'S&amp;S'!$F117),AE$128,AE$129,AE$130,AE$131,AE$132,AE$133,AE$134,AE$135,AE$136,AE$137,AE$138,AE$139,AE$140,AE$141,AE$142,AE$143,AE$144)</f>
        <v>0</v>
      </c>
      <c r="AF319" s="66">
        <f>-AF$190+AF$216-AF$218+AF$233+AF$234+SUM(AF$125,AF$126,AF$127*(1+'S&amp;S'!$F117),AF$128,AF$129,AF$130,AF$131,AF$132,AF$133,AF$134,AF$135,AF$136,AF$137,AF$138,AF$139,AF$140,AF$141,AF$142,AF$143,AF$144)</f>
        <v>0</v>
      </c>
      <c r="AG319" s="66">
        <f>-AG$190+AG$216-AG$218+AG$233+AG$234+SUM(AG$125,AG$126,AG$127*(1+'S&amp;S'!$F117),AG$128,AG$129,AG$130,AG$131,AG$132,AG$133,AG$134,AG$135,AG$136,AG$137,AG$138,AG$139,AG$140,AG$141,AG$142,AG$143,AG$144)</f>
        <v>0</v>
      </c>
      <c r="AH319" s="66">
        <f>-AH$190+AH$216-AH$218+AH$233+AH$234+SUM(AH$125,AH$126,AH$127*(1+'S&amp;S'!$F117),AH$128,AH$129,AH$130,AH$131,AH$132,AH$133,AH$134,AH$135,AH$136,AH$137,AH$138,AH$139,AH$140,AH$141,AH$142,AH$143,AH$144)</f>
        <v>0</v>
      </c>
      <c r="AI319" s="66">
        <f>-AI$190+AI$216-AI$218+AI$233+AI$234+SUM(AI$125,AI$126,AI$127*(1+'S&amp;S'!$F117),AI$128,AI$129,AI$130,AI$131,AI$132,AI$133,AI$134,AI$135,AI$136,AI$137,AI$138,AI$139,AI$140,AI$141,AI$142,AI$143,AI$144)</f>
        <v>0</v>
      </c>
      <c r="AJ319" s="66">
        <f>-AJ$190+AJ$216-AJ$218+AJ$233+AJ$234+SUM(AJ$125,AJ$126,AJ$127*(1+'S&amp;S'!$F117),AJ$128,AJ$129,AJ$130,AJ$131,AJ$132,AJ$133,AJ$134,AJ$135,AJ$136,AJ$137,AJ$138,AJ$139,AJ$140,AJ$141,AJ$142,AJ$143,AJ$144)</f>
        <v>0</v>
      </c>
      <c r="AK319" s="66">
        <f>-AK$190+AK$216-AK$218+AK$233+AK$234+SUM(AK$125,AK$126,AK$127*(1+'S&amp;S'!$F117),AK$128,AK$129,AK$130,AK$131,AK$132,AK$133,AK$134,AK$135,AK$136,AK$137,AK$138,AK$139,AK$140,AK$141,AK$142,AK$143,AK$144)</f>
        <v>0</v>
      </c>
      <c r="AL319" s="66">
        <f>-AL$190+AL$216-AL$218+AL$233+AL$234+SUM(AL$125,AL$126,AL$127*(1+'S&amp;S'!$F117),AL$128,AL$129,AL$130,AL$131,AL$132,AL$133,AL$134,AL$135,AL$136,AL$137,AL$138,AL$139,AL$140,AL$141,AL$142,AL$143,AL$144)</f>
        <v>0</v>
      </c>
      <c r="AM319" s="66">
        <f>-AM$190+AM$216-AM$218+AM$233+AM$234+SUM(AM$125,AM$126,AM$127*(1+'S&amp;S'!$F117),AM$128,AM$129,AM$130,AM$131,AM$132,AM$133,AM$134,AM$135,AM$136,AM$137,AM$138,AM$139,AM$140,AM$141,AM$142,AM$143,AM$144)</f>
        <v>0</v>
      </c>
      <c r="AN319" s="66">
        <f>-AN$190+AN$216-AN$218+AN$233+AN$234+SUM(AN$125,AN$126,AN$127*(1+'S&amp;S'!$F117),AN$128,AN$129,AN$130,AN$131,AN$132,AN$133,AN$134,AN$135,AN$136,AN$137,AN$138,AN$139,AN$140,AN$141,AN$142,AN$143,AN$144)</f>
        <v>0</v>
      </c>
      <c r="AO319" s="66">
        <f>-AO$190+AO$216-AO$218+AO$233+AO$234+SUM(AO$125,AO$126,AO$127*(1+'S&amp;S'!$F117),AO$128,AO$129,AO$130,AO$131,AO$132,AO$133,AO$134,AO$135,AO$136,AO$137,AO$138,AO$139,AO$140,AO$141,AO$142,AO$143,AO$144)</f>
        <v>0</v>
      </c>
      <c r="AP319" s="66">
        <f>-AP$190+AP$216-AP$218+AP$233+AP$234+SUM(AP$125,AP$126,AP$127*(1+'S&amp;S'!$F117),AP$128,AP$129,AP$130,AP$131,AP$132,AP$133,AP$134,AP$135,AP$136,AP$137,AP$138,AP$139,AP$140,AP$141,AP$142,AP$143,AP$144)</f>
        <v>0</v>
      </c>
      <c r="AQ319" s="66">
        <f>-AQ$190+AQ$216-AQ$218+AQ$233+AQ$234+SUM(AQ$125,AQ$126,AQ$127*(1+'S&amp;S'!$F117),AQ$128,AQ$129,AQ$130,AQ$131,AQ$132,AQ$133,AQ$134,AQ$135,AQ$136,AQ$137,AQ$138,AQ$139,AQ$140,AQ$141,AQ$142,AQ$143,AQ$144)</f>
        <v>0</v>
      </c>
      <c r="AR319" s="66">
        <f>-AR$190+AR$216-AR$218+AR$233+AR$234+SUM(AR$125,AR$126,AR$127*(1+'S&amp;S'!$F117),AR$128,AR$129,AR$130,AR$131,AR$132,AR$133,AR$134,AR$135,AR$136,AR$137,AR$138,AR$139,AR$140,AR$141,AR$142,AR$143,AR$144)</f>
        <v>0</v>
      </c>
      <c r="AS319" s="66">
        <f>-AS$190+AS$216-AS$218+AS$233+AS$234+SUM(AS$125,AS$126,AS$127*(1+'S&amp;S'!$F117),AS$128,AS$129,AS$130,AS$131,AS$132,AS$133,AS$134,AS$135,AS$136,AS$137,AS$138,AS$139,AS$140,AS$141,AS$142,AS$143,AS$144)</f>
        <v>0</v>
      </c>
      <c r="AT319" s="66">
        <f>-AT$190+AT$216-AT$218+AT$233+AT$234+SUM(AT$125,AT$126,AT$127*(1+'S&amp;S'!$F117),AT$128,AT$129,AT$130,AT$131,AT$132,AT$133,AT$134,AT$135,AT$136,AT$137,AT$138,AT$139,AT$140,AT$141,AT$142,AT$143,AT$144)</f>
        <v>0</v>
      </c>
      <c r="AU319" s="66">
        <f>-AU$190+AU$216-AU$218+AU$233+AU$234+SUM(AU$125,AU$126,AU$127*(1+'S&amp;S'!$F117),AU$128,AU$129,AU$130,AU$131,AU$132,AU$133,AU$134,AU$135,AU$136,AU$137,AU$138,AU$139,AU$140,AU$141,AU$142,AU$143,AU$144)</f>
        <v>0</v>
      </c>
      <c r="AV319" s="66">
        <f>-AV$190+AV$216-AV$218+AV$233+AV$234+SUM(AV$125,AV$126,AV$127*(1+'S&amp;S'!$F117),AV$128,AV$129,AV$130,AV$131,AV$132,AV$133,AV$134,AV$135,AV$136,AV$137,AV$138,AV$139,AV$140,AV$141,AV$142,AV$143,AV$144)</f>
        <v>0</v>
      </c>
      <c r="AW319" s="66">
        <f>-AW$190+AW$216-AW$218+AW$233+AW$234+SUM(AW$125,AW$126,AW$127*(1+'S&amp;S'!$F117),AW$128,AW$129,AW$130,AW$131,AW$132,AW$133,AW$134,AW$135,AW$136,AW$137,AW$138,AW$139,AW$140,AW$141,AW$142,AW$143,AW$144)</f>
        <v>0</v>
      </c>
      <c r="AX319" s="66">
        <f>-AX$190+AX$216-AX$218+AX$233+AX$234+SUM(AX$125,AX$126,AX$127*(1+'S&amp;S'!$F117),AX$128,AX$129,AX$130,AX$131,AX$132,AX$133,AX$134,AX$135,AX$136,AX$137,AX$138,AX$139,AX$140,AX$141,AX$142,AX$143,AX$144)</f>
        <v>0</v>
      </c>
      <c r="AY319" s="66">
        <f>-AY$190+AY$216-AY$218+AY$233+AY$234+SUM(AY$125,AY$126,AY$127*(1+'S&amp;S'!$F117),AY$128,AY$129,AY$130,AY$131,AY$132,AY$133,AY$134,AY$135,AY$136,AY$137,AY$138,AY$139,AY$140,AY$141,AY$142,AY$143,AY$144)</f>
        <v>0</v>
      </c>
      <c r="AZ319" s="66">
        <f>-AZ$190+AZ$216-AZ$218+AZ$233+AZ$234+SUM(AZ$125,AZ$126,AZ$127*(1+'S&amp;S'!$F117),AZ$128,AZ$129,AZ$130,AZ$131,AZ$132,AZ$133,AZ$134,AZ$135,AZ$136,AZ$137,AZ$138,AZ$139,AZ$140,AZ$141,AZ$142,AZ$143,AZ$144)</f>
        <v>0</v>
      </c>
      <c r="BA319" s="66">
        <f>-BA$190+BA$216-BA$218+BA$233+BA$234+SUM(BA$125,BA$126,BA$127*(1+'S&amp;S'!$F117),BA$128,BA$129,BA$130,BA$131,BA$132,BA$133,BA$134,BA$135,BA$136,BA$137,BA$138,BA$139,BA$140,BA$141,BA$142,BA$143,BA$144)</f>
        <v>0</v>
      </c>
      <c r="BB319" s="66">
        <f>-BB$190+BB$216-BB$218+BB$233+BB$234+SUM(BB$125,BB$126,BB$127*(1+'S&amp;S'!$F117),BB$128,BB$129,BB$130,BB$131,BB$132,BB$133,BB$134,BB$135,BB$136,BB$137,BB$138,BB$139,BB$140,BB$141,BB$142,BB$143,BB$144)</f>
        <v>0</v>
      </c>
      <c r="BC319" s="66">
        <f>-BC$190+BC$216-BC$218+BC$233+BC$234+SUM(BC$125,BC$126,BC$127*(1+'S&amp;S'!$F117),BC$128,BC$129,BC$130,BC$131,BC$132,BC$133,BC$134,BC$135,BC$136,BC$137,BC$138,BC$139,BC$140,BC$141,BC$142,BC$143,BC$144)</f>
        <v>0</v>
      </c>
      <c r="BD319" s="66">
        <f>-BD$190+BD$216-BD$218+BD$233+BD$234+SUM(BD$125,BD$126,BD$127*(1+'S&amp;S'!$F117),BD$128,BD$129,BD$130,BD$131,BD$132,BD$133,BD$134,BD$135,BD$136,BD$137,BD$138,BD$139,BD$140,BD$141,BD$142,BD$143,BD$144)</f>
        <v>0</v>
      </c>
      <c r="BE319" s="66">
        <f>-BE$190+BE$216-BE$218+BE$233+BE$234+SUM(BE$125,BE$126,BE$127*(1+'S&amp;S'!$F117),BE$128,BE$129,BE$130,BE$131,BE$132,BE$133,BE$134,BE$135,BE$136,BE$137,BE$138,BE$139,BE$140,BE$141,BE$142,BE$143,BE$144)</f>
        <v>0</v>
      </c>
      <c r="BF319" s="66">
        <f>-BF$190+BF$216-BF$218+BF$233+BF$234+SUM(BF$125,BF$126,BF$127*(1+'S&amp;S'!$F117),BF$128,BF$129,BF$130,BF$131,BF$132,BF$133,BF$134,BF$135,BF$136,BF$137,BF$138,BF$139,BF$140,BF$141,BF$142,BF$143,BF$144)</f>
        <v>0</v>
      </c>
      <c r="BG319" s="66">
        <f>-BG$190+BG$216-BG$218+BG$233+BG$234+SUM(BG$125,BG$126,BG$127*(1+'S&amp;S'!$F117),BG$128,BG$129,BG$130,BG$131,BG$132,BG$133,BG$134,BG$135,BG$136,BG$137,BG$138,BG$139,BG$140,BG$141,BG$142,BG$143,BG$144)</f>
        <v>0</v>
      </c>
      <c r="BH319" s="66">
        <f>-BH$190+BH$216-BH$218+BH$233+BH$234+SUM(BH$125,BH$126,BH$127*(1+'S&amp;S'!$F117),BH$128,BH$129,BH$130,BH$131,BH$132,BH$133,BH$134,BH$135,BH$136,BH$137,BH$138,BH$139,BH$140,BH$141,BH$142,BH$143,BH$144)</f>
        <v>0</v>
      </c>
      <c r="BI319" s="66">
        <f>-BI$190+BI$216-BI$218+BI$233+BI$234+SUM(BI$125,BI$126,BI$127*(1+'S&amp;S'!$F117),BI$128,BI$129,BI$130,BI$131,BI$132,BI$133,BI$134,BI$135,BI$136,BI$137,BI$138,BI$139,BI$140,BI$141,BI$142,BI$143,BI$144)</f>
        <v>0</v>
      </c>
      <c r="BJ319" s="66">
        <f>-BJ$190+BJ$216-BJ$218+BJ$233+BJ$234+SUM(BJ$125,BJ$126,BJ$127*(1+'S&amp;S'!$F117),BJ$128,BJ$129,BJ$130,BJ$131,BJ$132,BJ$133,BJ$134,BJ$135,BJ$136,BJ$137,BJ$138,BJ$139,BJ$140,BJ$141,BJ$142,BJ$143,BJ$144)</f>
        <v>0</v>
      </c>
      <c r="BK319" s="66">
        <f>-BK$190+BK$216-BK$218+BK$233+BK$234+SUM(BK$125,BK$126,BK$127*(1+'S&amp;S'!$F117),BK$128,BK$129,BK$130,BK$131,BK$132,BK$133,BK$134,BK$135,BK$136,BK$137,BK$138,BK$139,BK$140,BK$141,BK$142,BK$143,BK$144)</f>
        <v>0</v>
      </c>
      <c r="BL319" s="66">
        <f>-BL$190+BL$216-BL$218+BL$233+BL$234+SUM(BL$125,BL$126,BL$127*(1+'S&amp;S'!$F117),BL$128,BL$129,BL$130,BL$131,BL$132,BL$133,BL$134,BL$135,BL$136,BL$137,BL$138,BL$139,BL$140,BL$141,BL$142,BL$143,BL$144)</f>
        <v>0</v>
      </c>
      <c r="BM319" s="66">
        <f>-BM$190+BM$216-BM$218+BM$233+BM$234+SUM(BM$125,BM$126,BM$127*(1+'S&amp;S'!$F117),BM$128,BM$129,BM$130,BM$131,BM$132,BM$133,BM$134,BM$135,BM$136,BM$137,BM$138,BM$139,BM$140,BM$141,BM$142,BM$143,BM$144)</f>
        <v>0</v>
      </c>
      <c r="BN319" s="66">
        <f>-BN$190+BN$216-BN$218+BN$233+BN$234+SUM(BN$125,BN$126,BN$127*(1+'S&amp;S'!$F117),BN$128,BN$129,BN$130,BN$131,BN$132,BN$133,BN$134,BN$135,BN$136,BN$137,BN$138,BN$139,BN$140,BN$141,BN$142,BN$143,BN$144)</f>
        <v>0</v>
      </c>
      <c r="BO319" s="66">
        <f>-BO$190+BO$216-BO$218+BO$233+BO$234+SUM(BO$125,BO$126,BO$127*(1+'S&amp;S'!$F117),BO$128,BO$129,BO$130,BO$131,BO$132,BO$133,BO$134,BO$135,BO$136,BO$137,BO$138,BO$139,BO$140,BO$141,BO$142,BO$143,BO$144)</f>
        <v>0</v>
      </c>
      <c r="BP319" s="66">
        <f>-BP$190+BP$216-BP$218+BP$233+BP$234+SUM(BP$125,BP$126,BP$127*(1+'S&amp;S'!$F117),BP$128,BP$129,BP$130,BP$131,BP$132,BP$133,BP$134,BP$135,BP$136,BP$137,BP$138,BP$139,BP$140,BP$141,BP$142,BP$143,BP$144)</f>
        <v>0</v>
      </c>
      <c r="BQ319" s="66">
        <f>-BQ$190+BQ$216-BQ$218+BQ$233+BQ$234+SUM(BQ$125,BQ$126,BQ$127*(1+'S&amp;S'!$F117),BQ$128,BQ$129,BQ$130,BQ$131,BQ$132,BQ$133,BQ$134,BQ$135,BQ$136,BQ$137,BQ$138,BQ$139,BQ$140,BQ$141,BQ$142,BQ$143,BQ$144)</f>
        <v>0</v>
      </c>
      <c r="BR319" s="66">
        <f>-BR$190+BR$216-BR$218+BR$233+BR$234+SUM(BR$125,BR$126,BR$127*(1+'S&amp;S'!$F117),BR$128,BR$129,BR$130,BR$131,BR$132,BR$133,BR$134,BR$135,BR$136,BR$137,BR$138,BR$139,BR$140,BR$141,BR$142,BR$143,BR$144)</f>
        <v>0</v>
      </c>
      <c r="BS319" s="66">
        <f>-BS$190+BS$216-BS$218+BS$233+BS$234+SUM(BS$125,BS$126,BS$127*(1+'S&amp;S'!$F117),BS$128,BS$129,BS$130,BS$131,BS$132,BS$133,BS$134,BS$135,BS$136,BS$137,BS$138,BS$139,BS$140,BS$141,BS$142,BS$143,BS$144)</f>
        <v>0</v>
      </c>
      <c r="BT319" s="66">
        <f>-BT$190+BT$216-BT$218+BT$233+BT$234+SUM(BT$125,BT$126,BT$127*(1+'S&amp;S'!$F117),BT$128,BT$129,BT$130,BT$131,BT$132,BT$133,BT$134,BT$135,BT$136,BT$137,BT$138,BT$139,BT$140,BT$141,BT$142,BT$143,BT$144)</f>
        <v>0</v>
      </c>
      <c r="BU319" s="66">
        <f>-BU$190+BU$216-BU$218+BU$233+BU$234+SUM(BU$125,BU$126,BU$127*(1+'S&amp;S'!$F117),BU$128,BU$129,BU$130,BU$131,BU$132,BU$133,BU$134,BU$135,BU$136,BU$137,BU$138,BU$139,BU$140,BU$141,BU$142,BU$143,BU$144)</f>
        <v>0</v>
      </c>
      <c r="BV319" s="66">
        <f>-BV$190+BV$216-BV$218+BV$233+BV$234+SUM(BV$125,BV$126,BV$127*(1+'S&amp;S'!$F117),BV$128,BV$129,BV$130,BV$131,BV$132,BV$133,BV$134,BV$135,BV$136,BV$137,BV$138,BV$139,BV$140,BV$141,BV$142,BV$143,BV$144)</f>
        <v>0</v>
      </c>
      <c r="BW319" s="66">
        <f>-BW$190+BW$216-BW$218+BW$233+BW$234+SUM(BW$125,BW$126,BW$127*(1+'S&amp;S'!$F117),BW$128,BW$129,BW$130,BW$131,BW$132,BW$133,BW$134,BW$135,BW$136,BW$137,BW$138,BW$139,BW$140,BW$141,BW$142,BW$143,BW$144)</f>
        <v>0</v>
      </c>
      <c r="BX319" s="66">
        <f>-BX$190+BX$216-BX$218+BX$233+BX$234+SUM(BX$125,BX$126,BX$127*(1+'S&amp;S'!$F117),BX$128,BX$129,BX$130,BX$131,BX$132,BX$133,BX$134,BX$135,BX$136,BX$137,BX$138,BX$139,BX$140,BX$141,BX$142,BX$143,BX$144)</f>
        <v>0</v>
      </c>
      <c r="BY319" s="66">
        <f>-BY$190+BY$216-BY$218+BY$233+BY$234+SUM(BY$125,BY$126,BY$127*(1+'S&amp;S'!$F117),BY$128,BY$129,BY$130,BY$131,BY$132,BY$133,BY$134,BY$135,BY$136,BY$137,BY$138,BY$139,BY$140,BY$141,BY$142,BY$143,BY$144)</f>
        <v>0</v>
      </c>
      <c r="BZ319" s="66">
        <f>-BZ$190+BZ$216-BZ$218+BZ$233+BZ$234+SUM(BZ$125,BZ$126,BZ$127*(1+'S&amp;S'!$F117),BZ$128,BZ$129,BZ$130,BZ$131,BZ$132,BZ$133,BZ$134,BZ$135,BZ$136,BZ$137,BZ$138,BZ$139,BZ$140,BZ$141,BZ$142,BZ$143,BZ$144)</f>
        <v>0</v>
      </c>
      <c r="CA319" s="66">
        <f>-CA$190+CA$216-CA$218+CA$233+CA$234+SUM(CA$125,CA$126,CA$127*(1+'S&amp;S'!$F117),CA$128,CA$129,CA$130,CA$131,CA$132,CA$133,CA$134,CA$135,CA$136,CA$137,CA$138,CA$139,CA$140,CA$141,CA$142,CA$143,CA$144)</f>
        <v>0</v>
      </c>
      <c r="CB319" s="66">
        <f>-CB$190+CB$216-CB$218+CB$233+CB$234+SUM(CB$125,CB$126,CB$127*(1+'S&amp;S'!$F117),CB$128,CB$129,CB$130,CB$131,CB$132,CB$133,CB$134,CB$135,CB$136,CB$137,CB$138,CB$139,CB$140,CB$141,CB$142,CB$143,CB$144)</f>
        <v>0</v>
      </c>
      <c r="CC319" s="66">
        <f>-CC$190+CC$216-CC$218+CC$233+CC$234+SUM(CC$125,CC$126,CC$127*(1+'S&amp;S'!$F117),CC$128,CC$129,CC$130,CC$131,CC$132,CC$133,CC$134,CC$135,CC$136,CC$137,CC$138,CC$139,CC$140,CC$141,CC$142,CC$143,CC$144)</f>
        <v>0</v>
      </c>
      <c r="CD319" s="66">
        <f>-CD$190+CD$216-CD$218+CD$233+CD$234+SUM(CD$125,CD$126,CD$127*(1+'S&amp;S'!$F117),CD$128,CD$129,CD$130,CD$131,CD$132,CD$133,CD$134,CD$135,CD$136,CD$137,CD$138,CD$139,CD$140,CD$141,CD$142,CD$143,CD$144)</f>
        <v>0</v>
      </c>
      <c r="CE319" s="66">
        <f>-CE$190+CE$216-CE$218+CE$233+CE$234+SUM(CE$125,CE$126,CE$127*(1+'S&amp;S'!$F117),CE$128,CE$129,CE$130,CE$131,CE$132,CE$133,CE$134,CE$135,CE$136,CE$137,CE$138,CE$139,CE$140,CE$141,CE$142,CE$143,CE$144)</f>
        <v>0</v>
      </c>
      <c r="CF319" s="66">
        <f>-CF$190+CF$216-CF$218+CF$233+CF$234+SUM(CF$125,CF$126,CF$127*(1+'S&amp;S'!$F117),CF$128,CF$129,CF$130,CF$131,CF$132,CF$133,CF$134,CF$135,CF$136,CF$137,CF$138,CF$139,CF$140,CF$141,CF$142,CF$143,CF$144)</f>
        <v>0</v>
      </c>
      <c r="CG319" s="66">
        <f>-CG$190+CG$216-CG$218+CG$233+CG$234+SUM(CG$125,CG$126,CG$127*(1+'S&amp;S'!$F117),CG$128,CG$129,CG$130,CG$131,CG$132,CG$133,CG$134,CG$135,CG$136,CG$137,CG$138,CG$139,CG$140,CG$141,CG$142,CG$143,CG$144)</f>
        <v>0</v>
      </c>
      <c r="CH319" s="66">
        <f>-CH$190+CH$216-CH$218+CH$233+CH$234+SUM(CH$125,CH$126,CH$127*(1+'S&amp;S'!$F117),CH$128,CH$129,CH$130,CH$131,CH$132,CH$133,CH$134,CH$135,CH$136,CH$137,CH$138,CH$139,CH$140,CH$141,CH$142,CH$143,CH$144)</f>
        <v>0</v>
      </c>
      <c r="CI319" s="66">
        <f>-CI$190+CI$216-CI$218+CI$233+CI$234+SUM(CI$125,CI$126,CI$127*(1+'S&amp;S'!$F117),CI$128,CI$129,CI$130,CI$131,CI$132,CI$133,CI$134,CI$135,CI$136,CI$137,CI$138,CI$139,CI$140,CI$141,CI$142,CI$143,CI$144)</f>
        <v>0</v>
      </c>
      <c r="CJ319" s="66">
        <f>-CJ$190+CJ$216-CJ$218+CJ$233+CJ$234+SUM(CJ$125,CJ$126,CJ$127*(1+'S&amp;S'!$F117),CJ$128,CJ$129,CJ$130,CJ$131,CJ$132,CJ$133,CJ$134,CJ$135,CJ$136,CJ$137,CJ$138,CJ$139,CJ$140,CJ$141,CJ$142,CJ$143,CJ$144)</f>
        <v>0</v>
      </c>
      <c r="CK319" s="66">
        <f>-CK$190+CK$216-CK$218+CK$233+CK$234+SUM(CK$125,CK$126,CK$127*(1+'S&amp;S'!$F117),CK$128,CK$129,CK$130,CK$131,CK$132,CK$133,CK$134,CK$135,CK$136,CK$137,CK$138,CK$139,CK$140,CK$141,CK$142,CK$143,CK$144)</f>
        <v>0</v>
      </c>
      <c r="CL319" s="66">
        <f>-CL$190+CL$216-CL$218+CL$233+CL$234+SUM(CL$125,CL$126,CL$127*(1+'S&amp;S'!$F117),CL$128,CL$129,CL$130,CL$131,CL$132,CL$133,CL$134,CL$135,CL$136,CL$137,CL$138,CL$139,CL$140,CL$141,CL$142,CL$143,CL$144)</f>
        <v>0</v>
      </c>
      <c r="CM319" s="66">
        <f>-CM$190+CM$216-CM$218+CM$233+CM$234+SUM(CM$125,CM$126,CM$127*(1+'S&amp;S'!$F117),CM$128,CM$129,CM$130,CM$131,CM$132,CM$133,CM$134,CM$135,CM$136,CM$137,CM$138,CM$139,CM$140,CM$141,CM$142,CM$143,CM$144)</f>
        <v>0</v>
      </c>
      <c r="CN319" s="66">
        <f>-CN$190+CN$216-CN$218+CN$233+CN$234+SUM(CN$125,CN$126,CN$127*(1+'S&amp;S'!$F117),CN$128,CN$129,CN$130,CN$131,CN$132,CN$133,CN$134,CN$135,CN$136,CN$137,CN$138,CN$139,CN$140,CN$141,CN$142,CN$143,CN$144)</f>
        <v>0</v>
      </c>
      <c r="CO319" s="66">
        <f>-CO$190+CO$216-CO$218+CO$233+CO$234+SUM(CO$125,CO$126,CO$127*(1+'S&amp;S'!$F117),CO$128,CO$129,CO$130,CO$131,CO$132,CO$133,CO$134,CO$135,CO$136,CO$137,CO$138,CO$139,CO$140,CO$141,CO$142,CO$143,CO$144)</f>
        <v>0</v>
      </c>
      <c r="CP319" s="66">
        <f>-CP$190+CP$216-CP$218+CP$233+CP$234+SUM(CP$125,CP$126,CP$127*(1+'S&amp;S'!$F117),CP$128,CP$129,CP$130,CP$131,CP$132,CP$133,CP$134,CP$135,CP$136,CP$137,CP$138,CP$139,CP$140,CP$141,CP$142,CP$143,CP$144)</f>
        <v>0</v>
      </c>
      <c r="CQ319" s="66">
        <f>-CQ$190+CQ$216-CQ$218+CQ$233+CQ$234+SUM(CQ$125,CQ$126,CQ$127*(1+'S&amp;S'!$F117),CQ$128,CQ$129,CQ$130,CQ$131,CQ$132,CQ$133,CQ$134,CQ$135,CQ$136,CQ$137,CQ$138,CQ$139,CQ$140,CQ$141,CQ$142,CQ$143,CQ$144)</f>
        <v>0</v>
      </c>
      <c r="CR319" s="66">
        <f>-CR$190+CR$216-CR$218+CR$233+CR$234+SUM(CR$125,CR$126,CR$127*(1+'S&amp;S'!$F117),CR$128,CR$129,CR$130,CR$131,CR$132,CR$133,CR$134,CR$135,CR$136,CR$137,CR$138,CR$139,CR$140,CR$141,CR$142,CR$143,CR$144)</f>
        <v>0</v>
      </c>
      <c r="CS319" s="66">
        <f>-CS$190+CS$216-CS$218+CS$233+CS$234+SUM(CS$125,CS$126,CS$127*(1+'S&amp;S'!$F117),CS$128,CS$129,CS$130,CS$131,CS$132,CS$133,CS$134,CS$135,CS$136,CS$137,CS$138,CS$139,CS$140,CS$141,CS$142,CS$143,CS$144)</f>
        <v>0</v>
      </c>
    </row>
    <row r="320" spans="3:97" hidden="1" x14ac:dyDescent="0.35">
      <c r="C320" s="81" t="str">
        <f>O.4!C128&amp;" with "&amp; 'S&amp;S'!$D$5*100 &amp; "% increase"</f>
        <v xml:space="preserve"> with 1% increase</v>
      </c>
      <c r="E320" s="492">
        <f>G320+NPV(G.Asm!$F$40,H320:INDEX(H320:CS320,RP))</f>
        <v>0</v>
      </c>
      <c r="F320" s="492">
        <f t="shared" si="140"/>
        <v>0</v>
      </c>
      <c r="G320" s="66">
        <f>-G$190+G$216-G$218+G$233+G$234+SUM(G$125,G$126,G$127,G$128*(1+'S&amp;S'!$F118),G$129,G$130,G$131,G$132,G$133,G$134,G$135,G$136,G$137,G$138,G$139,G$140,G$141,G$142,G$143,G$144)</f>
        <v>0</v>
      </c>
      <c r="H320" s="66">
        <f>-H$190+H$216-H$218+H$233+H$234+SUM(H$125,H$126,H$127,H$128*(1+'S&amp;S'!$F118),H$129,H$130,H$131,H$132,H$133,H$134,H$135,H$136,H$137,H$138,H$139,H$140,H$141,H$142,H$143,H$144)</f>
        <v>0</v>
      </c>
      <c r="I320" s="66">
        <f>-I$190+I$216-I$218+I$233+I$234+SUM(I$125,I$126,I$127,I$128*(1+'S&amp;S'!$F118),I$129,I$130,I$131,I$132,I$133,I$134,I$135,I$136,I$137,I$138,I$139,I$140,I$141,I$142,I$143,I$144)</f>
        <v>0</v>
      </c>
      <c r="J320" s="66">
        <f>-J$190+J$216-J$218+J$233+J$234+SUM(J$125,J$126,J$127,J$128*(1+'S&amp;S'!$F118),J$129,J$130,J$131,J$132,J$133,J$134,J$135,J$136,J$137,J$138,J$139,J$140,J$141,J$142,J$143,J$144)</f>
        <v>0</v>
      </c>
      <c r="K320" s="66">
        <f>-K$190+K$216-K$218+K$233+K$234+SUM(K$125,K$126,K$127,K$128*(1+'S&amp;S'!$F118),K$129,K$130,K$131,K$132,K$133,K$134,K$135,K$136,K$137,K$138,K$139,K$140,K$141,K$142,K$143,K$144)</f>
        <v>0</v>
      </c>
      <c r="L320" s="66">
        <f>-L$190+L$216-L$218+L$233+L$234+SUM(L$125,L$126,L$127,L$128*(1+'S&amp;S'!$F118),L$129,L$130,L$131,L$132,L$133,L$134,L$135,L$136,L$137,L$138,L$139,L$140,L$141,L$142,L$143,L$144)</f>
        <v>0</v>
      </c>
      <c r="M320" s="66">
        <f>-M$190+M$216-M$218+M$233+M$234+SUM(M$125,M$126,M$127,M$128*(1+'S&amp;S'!$F118),M$129,M$130,M$131,M$132,M$133,M$134,M$135,M$136,M$137,M$138,M$139,M$140,M$141,M$142,M$143,M$144)</f>
        <v>0</v>
      </c>
      <c r="N320" s="66">
        <f>-N$190+N$216-N$218+N$233+N$234+SUM(N$125,N$126,N$127,N$128*(1+'S&amp;S'!$F118),N$129,N$130,N$131,N$132,N$133,N$134,N$135,N$136,N$137,N$138,N$139,N$140,N$141,N$142,N$143,N$144)</f>
        <v>0</v>
      </c>
      <c r="O320" s="66">
        <f>-O$190+O$216-O$218+O$233+O$234+SUM(O$125,O$126,O$127,O$128*(1+'S&amp;S'!$F118),O$129,O$130,O$131,O$132,O$133,O$134,O$135,O$136,O$137,O$138,O$139,O$140,O$141,O$142,O$143,O$144)</f>
        <v>0</v>
      </c>
      <c r="P320" s="66">
        <f>-P$190+P$216-P$218+P$233+P$234+SUM(P$125,P$126,P$127,P$128*(1+'S&amp;S'!$F118),P$129,P$130,P$131,P$132,P$133,P$134,P$135,P$136,P$137,P$138,P$139,P$140,P$141,P$142,P$143,P$144)</f>
        <v>0</v>
      </c>
      <c r="Q320" s="66">
        <f>-Q$190+Q$216-Q$218+Q$233+Q$234+SUM(Q$125,Q$126,Q$127,Q$128*(1+'S&amp;S'!$F118),Q$129,Q$130,Q$131,Q$132,Q$133,Q$134,Q$135,Q$136,Q$137,Q$138,Q$139,Q$140,Q$141,Q$142,Q$143,Q$144)</f>
        <v>0</v>
      </c>
      <c r="R320" s="66">
        <f>-R$190+R$216-R$218+R$233+R$234+SUM(R$125,R$126,R$127,R$128*(1+'S&amp;S'!$F118),R$129,R$130,R$131,R$132,R$133,R$134,R$135,R$136,R$137,R$138,R$139,R$140,R$141,R$142,R$143,R$144)</f>
        <v>0</v>
      </c>
      <c r="S320" s="66">
        <f>-S$190+S$216-S$218+S$233+S$234+SUM(S$125,S$126,S$127,S$128*(1+'S&amp;S'!$F118),S$129,S$130,S$131,S$132,S$133,S$134,S$135,S$136,S$137,S$138,S$139,S$140,S$141,S$142,S$143,S$144)</f>
        <v>0</v>
      </c>
      <c r="T320" s="66">
        <f>-T$190+T$216-T$218+T$233+T$234+SUM(T$125,T$126,T$127,T$128*(1+'S&amp;S'!$F118),T$129,T$130,T$131,T$132,T$133,T$134,T$135,T$136,T$137,T$138,T$139,T$140,T$141,T$142,T$143,T$144)</f>
        <v>0</v>
      </c>
      <c r="U320" s="66">
        <f>-U$190+U$216-U$218+U$233+U$234+SUM(U$125,U$126,U$127,U$128*(1+'S&amp;S'!$F118),U$129,U$130,U$131,U$132,U$133,U$134,U$135,U$136,U$137,U$138,U$139,U$140,U$141,U$142,U$143,U$144)</f>
        <v>0</v>
      </c>
      <c r="V320" s="66">
        <f>-V$190+V$216-V$218+V$233+V$234+SUM(V$125,V$126,V$127,V$128*(1+'S&amp;S'!$F118),V$129,V$130,V$131,V$132,V$133,V$134,V$135,V$136,V$137,V$138,V$139,V$140,V$141,V$142,V$143,V$144)</f>
        <v>0</v>
      </c>
      <c r="W320" s="66">
        <f>-W$190+W$216-W$218+W$233+W$234+SUM(W$125,W$126,W$127,W$128*(1+'S&amp;S'!$F118),W$129,W$130,W$131,W$132,W$133,W$134,W$135,W$136,W$137,W$138,W$139,W$140,W$141,W$142,W$143,W$144)</f>
        <v>0</v>
      </c>
      <c r="X320" s="66">
        <f>-X$190+X$216-X$218+X$233+X$234+SUM(X$125,X$126,X$127,X$128*(1+'S&amp;S'!$F118),X$129,X$130,X$131,X$132,X$133,X$134,X$135,X$136,X$137,X$138,X$139,X$140,X$141,X$142,X$143,X$144)</f>
        <v>0</v>
      </c>
      <c r="Y320" s="66">
        <f>-Y$190+Y$216-Y$218+Y$233+Y$234+SUM(Y$125,Y$126,Y$127,Y$128*(1+'S&amp;S'!$F118),Y$129,Y$130,Y$131,Y$132,Y$133,Y$134,Y$135,Y$136,Y$137,Y$138,Y$139,Y$140,Y$141,Y$142,Y$143,Y$144)</f>
        <v>0</v>
      </c>
      <c r="Z320" s="66">
        <f>-Z$190+Z$216-Z$218+Z$233+Z$234+SUM(Z$125,Z$126,Z$127,Z$128*(1+'S&amp;S'!$F118),Z$129,Z$130,Z$131,Z$132,Z$133,Z$134,Z$135,Z$136,Z$137,Z$138,Z$139,Z$140,Z$141,Z$142,Z$143,Z$144)</f>
        <v>0</v>
      </c>
      <c r="AA320" s="66">
        <f>-AA$190+AA$216-AA$218+AA$233+AA$234+SUM(AA$125,AA$126,AA$127,AA$128*(1+'S&amp;S'!$F118),AA$129,AA$130,AA$131,AA$132,AA$133,AA$134,AA$135,AA$136,AA$137,AA$138,AA$139,AA$140,AA$141,AA$142,AA$143,AA$144)</f>
        <v>0</v>
      </c>
      <c r="AB320" s="66">
        <f>-AB$190+AB$216-AB$218+AB$233+AB$234+SUM(AB$125,AB$126,AB$127,AB$128*(1+'S&amp;S'!$F118),AB$129,AB$130,AB$131,AB$132,AB$133,AB$134,AB$135,AB$136,AB$137,AB$138,AB$139,AB$140,AB$141,AB$142,AB$143,AB$144)</f>
        <v>0</v>
      </c>
      <c r="AC320" s="66">
        <f>-AC$190+AC$216-AC$218+AC$233+AC$234+SUM(AC$125,AC$126,AC$127,AC$128*(1+'S&amp;S'!$F118),AC$129,AC$130,AC$131,AC$132,AC$133,AC$134,AC$135,AC$136,AC$137,AC$138,AC$139,AC$140,AC$141,AC$142,AC$143,AC$144)</f>
        <v>0</v>
      </c>
      <c r="AD320" s="66">
        <f>-AD$190+AD$216-AD$218+AD$233+AD$234+SUM(AD$125,AD$126,AD$127,AD$128*(1+'S&amp;S'!$F118),AD$129,AD$130,AD$131,AD$132,AD$133,AD$134,AD$135,AD$136,AD$137,AD$138,AD$139,AD$140,AD$141,AD$142,AD$143,AD$144)</f>
        <v>0</v>
      </c>
      <c r="AE320" s="66">
        <f>-AE$190+AE$216-AE$218+AE$233+AE$234+SUM(AE$125,AE$126,AE$127,AE$128*(1+'S&amp;S'!$F118),AE$129,AE$130,AE$131,AE$132,AE$133,AE$134,AE$135,AE$136,AE$137,AE$138,AE$139,AE$140,AE$141,AE$142,AE$143,AE$144)</f>
        <v>0</v>
      </c>
      <c r="AF320" s="66">
        <f>-AF$190+AF$216-AF$218+AF$233+AF$234+SUM(AF$125,AF$126,AF$127,AF$128*(1+'S&amp;S'!$F118),AF$129,AF$130,AF$131,AF$132,AF$133,AF$134,AF$135,AF$136,AF$137,AF$138,AF$139,AF$140,AF$141,AF$142,AF$143,AF$144)</f>
        <v>0</v>
      </c>
      <c r="AG320" s="66">
        <f>-AG$190+AG$216-AG$218+AG$233+AG$234+SUM(AG$125,AG$126,AG$127,AG$128*(1+'S&amp;S'!$F118),AG$129,AG$130,AG$131,AG$132,AG$133,AG$134,AG$135,AG$136,AG$137,AG$138,AG$139,AG$140,AG$141,AG$142,AG$143,AG$144)</f>
        <v>0</v>
      </c>
      <c r="AH320" s="66">
        <f>-AH$190+AH$216-AH$218+AH$233+AH$234+SUM(AH$125,AH$126,AH$127,AH$128*(1+'S&amp;S'!$F118),AH$129,AH$130,AH$131,AH$132,AH$133,AH$134,AH$135,AH$136,AH$137,AH$138,AH$139,AH$140,AH$141,AH$142,AH$143,AH$144)</f>
        <v>0</v>
      </c>
      <c r="AI320" s="66">
        <f>-AI$190+AI$216-AI$218+AI$233+AI$234+SUM(AI$125,AI$126,AI$127,AI$128*(1+'S&amp;S'!$F118),AI$129,AI$130,AI$131,AI$132,AI$133,AI$134,AI$135,AI$136,AI$137,AI$138,AI$139,AI$140,AI$141,AI$142,AI$143,AI$144)</f>
        <v>0</v>
      </c>
      <c r="AJ320" s="66">
        <f>-AJ$190+AJ$216-AJ$218+AJ$233+AJ$234+SUM(AJ$125,AJ$126,AJ$127,AJ$128*(1+'S&amp;S'!$F118),AJ$129,AJ$130,AJ$131,AJ$132,AJ$133,AJ$134,AJ$135,AJ$136,AJ$137,AJ$138,AJ$139,AJ$140,AJ$141,AJ$142,AJ$143,AJ$144)</f>
        <v>0</v>
      </c>
      <c r="AK320" s="66">
        <f>-AK$190+AK$216-AK$218+AK$233+AK$234+SUM(AK$125,AK$126,AK$127,AK$128*(1+'S&amp;S'!$F118),AK$129,AK$130,AK$131,AK$132,AK$133,AK$134,AK$135,AK$136,AK$137,AK$138,AK$139,AK$140,AK$141,AK$142,AK$143,AK$144)</f>
        <v>0</v>
      </c>
      <c r="AL320" s="66">
        <f>-AL$190+AL$216-AL$218+AL$233+AL$234+SUM(AL$125,AL$126,AL$127,AL$128*(1+'S&amp;S'!$F118),AL$129,AL$130,AL$131,AL$132,AL$133,AL$134,AL$135,AL$136,AL$137,AL$138,AL$139,AL$140,AL$141,AL$142,AL$143,AL$144)</f>
        <v>0</v>
      </c>
      <c r="AM320" s="66">
        <f>-AM$190+AM$216-AM$218+AM$233+AM$234+SUM(AM$125,AM$126,AM$127,AM$128*(1+'S&amp;S'!$F118),AM$129,AM$130,AM$131,AM$132,AM$133,AM$134,AM$135,AM$136,AM$137,AM$138,AM$139,AM$140,AM$141,AM$142,AM$143,AM$144)</f>
        <v>0</v>
      </c>
      <c r="AN320" s="66">
        <f>-AN$190+AN$216-AN$218+AN$233+AN$234+SUM(AN$125,AN$126,AN$127,AN$128*(1+'S&amp;S'!$F118),AN$129,AN$130,AN$131,AN$132,AN$133,AN$134,AN$135,AN$136,AN$137,AN$138,AN$139,AN$140,AN$141,AN$142,AN$143,AN$144)</f>
        <v>0</v>
      </c>
      <c r="AO320" s="66">
        <f>-AO$190+AO$216-AO$218+AO$233+AO$234+SUM(AO$125,AO$126,AO$127,AO$128*(1+'S&amp;S'!$F118),AO$129,AO$130,AO$131,AO$132,AO$133,AO$134,AO$135,AO$136,AO$137,AO$138,AO$139,AO$140,AO$141,AO$142,AO$143,AO$144)</f>
        <v>0</v>
      </c>
      <c r="AP320" s="66">
        <f>-AP$190+AP$216-AP$218+AP$233+AP$234+SUM(AP$125,AP$126,AP$127,AP$128*(1+'S&amp;S'!$F118),AP$129,AP$130,AP$131,AP$132,AP$133,AP$134,AP$135,AP$136,AP$137,AP$138,AP$139,AP$140,AP$141,AP$142,AP$143,AP$144)</f>
        <v>0</v>
      </c>
      <c r="AQ320" s="66">
        <f>-AQ$190+AQ$216-AQ$218+AQ$233+AQ$234+SUM(AQ$125,AQ$126,AQ$127,AQ$128*(1+'S&amp;S'!$F118),AQ$129,AQ$130,AQ$131,AQ$132,AQ$133,AQ$134,AQ$135,AQ$136,AQ$137,AQ$138,AQ$139,AQ$140,AQ$141,AQ$142,AQ$143,AQ$144)</f>
        <v>0</v>
      </c>
      <c r="AR320" s="66">
        <f>-AR$190+AR$216-AR$218+AR$233+AR$234+SUM(AR$125,AR$126,AR$127,AR$128*(1+'S&amp;S'!$F118),AR$129,AR$130,AR$131,AR$132,AR$133,AR$134,AR$135,AR$136,AR$137,AR$138,AR$139,AR$140,AR$141,AR$142,AR$143,AR$144)</f>
        <v>0</v>
      </c>
      <c r="AS320" s="66">
        <f>-AS$190+AS$216-AS$218+AS$233+AS$234+SUM(AS$125,AS$126,AS$127,AS$128*(1+'S&amp;S'!$F118),AS$129,AS$130,AS$131,AS$132,AS$133,AS$134,AS$135,AS$136,AS$137,AS$138,AS$139,AS$140,AS$141,AS$142,AS$143,AS$144)</f>
        <v>0</v>
      </c>
      <c r="AT320" s="66">
        <f>-AT$190+AT$216-AT$218+AT$233+AT$234+SUM(AT$125,AT$126,AT$127,AT$128*(1+'S&amp;S'!$F118),AT$129,AT$130,AT$131,AT$132,AT$133,AT$134,AT$135,AT$136,AT$137,AT$138,AT$139,AT$140,AT$141,AT$142,AT$143,AT$144)</f>
        <v>0</v>
      </c>
      <c r="AU320" s="66">
        <f>-AU$190+AU$216-AU$218+AU$233+AU$234+SUM(AU$125,AU$126,AU$127,AU$128*(1+'S&amp;S'!$F118),AU$129,AU$130,AU$131,AU$132,AU$133,AU$134,AU$135,AU$136,AU$137,AU$138,AU$139,AU$140,AU$141,AU$142,AU$143,AU$144)</f>
        <v>0</v>
      </c>
      <c r="AV320" s="66">
        <f>-AV$190+AV$216-AV$218+AV$233+AV$234+SUM(AV$125,AV$126,AV$127,AV$128*(1+'S&amp;S'!$F118),AV$129,AV$130,AV$131,AV$132,AV$133,AV$134,AV$135,AV$136,AV$137,AV$138,AV$139,AV$140,AV$141,AV$142,AV$143,AV$144)</f>
        <v>0</v>
      </c>
      <c r="AW320" s="66">
        <f>-AW$190+AW$216-AW$218+AW$233+AW$234+SUM(AW$125,AW$126,AW$127,AW$128*(1+'S&amp;S'!$F118),AW$129,AW$130,AW$131,AW$132,AW$133,AW$134,AW$135,AW$136,AW$137,AW$138,AW$139,AW$140,AW$141,AW$142,AW$143,AW$144)</f>
        <v>0</v>
      </c>
      <c r="AX320" s="66">
        <f>-AX$190+AX$216-AX$218+AX$233+AX$234+SUM(AX$125,AX$126,AX$127,AX$128*(1+'S&amp;S'!$F118),AX$129,AX$130,AX$131,AX$132,AX$133,AX$134,AX$135,AX$136,AX$137,AX$138,AX$139,AX$140,AX$141,AX$142,AX$143,AX$144)</f>
        <v>0</v>
      </c>
      <c r="AY320" s="66">
        <f>-AY$190+AY$216-AY$218+AY$233+AY$234+SUM(AY$125,AY$126,AY$127,AY$128*(1+'S&amp;S'!$F118),AY$129,AY$130,AY$131,AY$132,AY$133,AY$134,AY$135,AY$136,AY$137,AY$138,AY$139,AY$140,AY$141,AY$142,AY$143,AY$144)</f>
        <v>0</v>
      </c>
      <c r="AZ320" s="66">
        <f>-AZ$190+AZ$216-AZ$218+AZ$233+AZ$234+SUM(AZ$125,AZ$126,AZ$127,AZ$128*(1+'S&amp;S'!$F118),AZ$129,AZ$130,AZ$131,AZ$132,AZ$133,AZ$134,AZ$135,AZ$136,AZ$137,AZ$138,AZ$139,AZ$140,AZ$141,AZ$142,AZ$143,AZ$144)</f>
        <v>0</v>
      </c>
      <c r="BA320" s="66">
        <f>-BA$190+BA$216-BA$218+BA$233+BA$234+SUM(BA$125,BA$126,BA$127,BA$128*(1+'S&amp;S'!$F118),BA$129,BA$130,BA$131,BA$132,BA$133,BA$134,BA$135,BA$136,BA$137,BA$138,BA$139,BA$140,BA$141,BA$142,BA$143,BA$144)</f>
        <v>0</v>
      </c>
      <c r="BB320" s="66">
        <f>-BB$190+BB$216-BB$218+BB$233+BB$234+SUM(BB$125,BB$126,BB$127,BB$128*(1+'S&amp;S'!$F118),BB$129,BB$130,BB$131,BB$132,BB$133,BB$134,BB$135,BB$136,BB$137,BB$138,BB$139,BB$140,BB$141,BB$142,BB$143,BB$144)</f>
        <v>0</v>
      </c>
      <c r="BC320" s="66">
        <f>-BC$190+BC$216-BC$218+BC$233+BC$234+SUM(BC$125,BC$126,BC$127,BC$128*(1+'S&amp;S'!$F118),BC$129,BC$130,BC$131,BC$132,BC$133,BC$134,BC$135,BC$136,BC$137,BC$138,BC$139,BC$140,BC$141,BC$142,BC$143,BC$144)</f>
        <v>0</v>
      </c>
      <c r="BD320" s="66">
        <f>-BD$190+BD$216-BD$218+BD$233+BD$234+SUM(BD$125,BD$126,BD$127,BD$128*(1+'S&amp;S'!$F118),BD$129,BD$130,BD$131,BD$132,BD$133,BD$134,BD$135,BD$136,BD$137,BD$138,BD$139,BD$140,BD$141,BD$142,BD$143,BD$144)</f>
        <v>0</v>
      </c>
      <c r="BE320" s="66">
        <f>-BE$190+BE$216-BE$218+BE$233+BE$234+SUM(BE$125,BE$126,BE$127,BE$128*(1+'S&amp;S'!$F118),BE$129,BE$130,BE$131,BE$132,BE$133,BE$134,BE$135,BE$136,BE$137,BE$138,BE$139,BE$140,BE$141,BE$142,BE$143,BE$144)</f>
        <v>0</v>
      </c>
      <c r="BF320" s="66">
        <f>-BF$190+BF$216-BF$218+BF$233+BF$234+SUM(BF$125,BF$126,BF$127,BF$128*(1+'S&amp;S'!$F118),BF$129,BF$130,BF$131,BF$132,BF$133,BF$134,BF$135,BF$136,BF$137,BF$138,BF$139,BF$140,BF$141,BF$142,BF$143,BF$144)</f>
        <v>0</v>
      </c>
      <c r="BG320" s="66">
        <f>-BG$190+BG$216-BG$218+BG$233+BG$234+SUM(BG$125,BG$126,BG$127,BG$128*(1+'S&amp;S'!$F118),BG$129,BG$130,BG$131,BG$132,BG$133,BG$134,BG$135,BG$136,BG$137,BG$138,BG$139,BG$140,BG$141,BG$142,BG$143,BG$144)</f>
        <v>0</v>
      </c>
      <c r="BH320" s="66">
        <f>-BH$190+BH$216-BH$218+BH$233+BH$234+SUM(BH$125,BH$126,BH$127,BH$128*(1+'S&amp;S'!$F118),BH$129,BH$130,BH$131,BH$132,BH$133,BH$134,BH$135,BH$136,BH$137,BH$138,BH$139,BH$140,BH$141,BH$142,BH$143,BH$144)</f>
        <v>0</v>
      </c>
      <c r="BI320" s="66">
        <f>-BI$190+BI$216-BI$218+BI$233+BI$234+SUM(BI$125,BI$126,BI$127,BI$128*(1+'S&amp;S'!$F118),BI$129,BI$130,BI$131,BI$132,BI$133,BI$134,BI$135,BI$136,BI$137,BI$138,BI$139,BI$140,BI$141,BI$142,BI$143,BI$144)</f>
        <v>0</v>
      </c>
      <c r="BJ320" s="66">
        <f>-BJ$190+BJ$216-BJ$218+BJ$233+BJ$234+SUM(BJ$125,BJ$126,BJ$127,BJ$128*(1+'S&amp;S'!$F118),BJ$129,BJ$130,BJ$131,BJ$132,BJ$133,BJ$134,BJ$135,BJ$136,BJ$137,BJ$138,BJ$139,BJ$140,BJ$141,BJ$142,BJ$143,BJ$144)</f>
        <v>0</v>
      </c>
      <c r="BK320" s="66">
        <f>-BK$190+BK$216-BK$218+BK$233+BK$234+SUM(BK$125,BK$126,BK$127,BK$128*(1+'S&amp;S'!$F118),BK$129,BK$130,BK$131,BK$132,BK$133,BK$134,BK$135,BK$136,BK$137,BK$138,BK$139,BK$140,BK$141,BK$142,BK$143,BK$144)</f>
        <v>0</v>
      </c>
      <c r="BL320" s="66">
        <f>-BL$190+BL$216-BL$218+BL$233+BL$234+SUM(BL$125,BL$126,BL$127,BL$128*(1+'S&amp;S'!$F118),BL$129,BL$130,BL$131,BL$132,BL$133,BL$134,BL$135,BL$136,BL$137,BL$138,BL$139,BL$140,BL$141,BL$142,BL$143,BL$144)</f>
        <v>0</v>
      </c>
      <c r="BM320" s="66">
        <f>-BM$190+BM$216-BM$218+BM$233+BM$234+SUM(BM$125,BM$126,BM$127,BM$128*(1+'S&amp;S'!$F118),BM$129,BM$130,BM$131,BM$132,BM$133,BM$134,BM$135,BM$136,BM$137,BM$138,BM$139,BM$140,BM$141,BM$142,BM$143,BM$144)</f>
        <v>0</v>
      </c>
      <c r="BN320" s="66">
        <f>-BN$190+BN$216-BN$218+BN$233+BN$234+SUM(BN$125,BN$126,BN$127,BN$128*(1+'S&amp;S'!$F118),BN$129,BN$130,BN$131,BN$132,BN$133,BN$134,BN$135,BN$136,BN$137,BN$138,BN$139,BN$140,BN$141,BN$142,BN$143,BN$144)</f>
        <v>0</v>
      </c>
      <c r="BO320" s="66">
        <f>-BO$190+BO$216-BO$218+BO$233+BO$234+SUM(BO$125,BO$126,BO$127,BO$128*(1+'S&amp;S'!$F118),BO$129,BO$130,BO$131,BO$132,BO$133,BO$134,BO$135,BO$136,BO$137,BO$138,BO$139,BO$140,BO$141,BO$142,BO$143,BO$144)</f>
        <v>0</v>
      </c>
      <c r="BP320" s="66">
        <f>-BP$190+BP$216-BP$218+BP$233+BP$234+SUM(BP$125,BP$126,BP$127,BP$128*(1+'S&amp;S'!$F118),BP$129,BP$130,BP$131,BP$132,BP$133,BP$134,BP$135,BP$136,BP$137,BP$138,BP$139,BP$140,BP$141,BP$142,BP$143,BP$144)</f>
        <v>0</v>
      </c>
      <c r="BQ320" s="66">
        <f>-BQ$190+BQ$216-BQ$218+BQ$233+BQ$234+SUM(BQ$125,BQ$126,BQ$127,BQ$128*(1+'S&amp;S'!$F118),BQ$129,BQ$130,BQ$131,BQ$132,BQ$133,BQ$134,BQ$135,BQ$136,BQ$137,BQ$138,BQ$139,BQ$140,BQ$141,BQ$142,BQ$143,BQ$144)</f>
        <v>0</v>
      </c>
      <c r="BR320" s="66">
        <f>-BR$190+BR$216-BR$218+BR$233+BR$234+SUM(BR$125,BR$126,BR$127,BR$128*(1+'S&amp;S'!$F118),BR$129,BR$130,BR$131,BR$132,BR$133,BR$134,BR$135,BR$136,BR$137,BR$138,BR$139,BR$140,BR$141,BR$142,BR$143,BR$144)</f>
        <v>0</v>
      </c>
      <c r="BS320" s="66">
        <f>-BS$190+BS$216-BS$218+BS$233+BS$234+SUM(BS$125,BS$126,BS$127,BS$128*(1+'S&amp;S'!$F118),BS$129,BS$130,BS$131,BS$132,BS$133,BS$134,BS$135,BS$136,BS$137,BS$138,BS$139,BS$140,BS$141,BS$142,BS$143,BS$144)</f>
        <v>0</v>
      </c>
      <c r="BT320" s="66">
        <f>-BT$190+BT$216-BT$218+BT$233+BT$234+SUM(BT$125,BT$126,BT$127,BT$128*(1+'S&amp;S'!$F118),BT$129,BT$130,BT$131,BT$132,BT$133,BT$134,BT$135,BT$136,BT$137,BT$138,BT$139,BT$140,BT$141,BT$142,BT$143,BT$144)</f>
        <v>0</v>
      </c>
      <c r="BU320" s="66">
        <f>-BU$190+BU$216-BU$218+BU$233+BU$234+SUM(BU$125,BU$126,BU$127,BU$128*(1+'S&amp;S'!$F118),BU$129,BU$130,BU$131,BU$132,BU$133,BU$134,BU$135,BU$136,BU$137,BU$138,BU$139,BU$140,BU$141,BU$142,BU$143,BU$144)</f>
        <v>0</v>
      </c>
      <c r="BV320" s="66">
        <f>-BV$190+BV$216-BV$218+BV$233+BV$234+SUM(BV$125,BV$126,BV$127,BV$128*(1+'S&amp;S'!$F118),BV$129,BV$130,BV$131,BV$132,BV$133,BV$134,BV$135,BV$136,BV$137,BV$138,BV$139,BV$140,BV$141,BV$142,BV$143,BV$144)</f>
        <v>0</v>
      </c>
      <c r="BW320" s="66">
        <f>-BW$190+BW$216-BW$218+BW$233+BW$234+SUM(BW$125,BW$126,BW$127,BW$128*(1+'S&amp;S'!$F118),BW$129,BW$130,BW$131,BW$132,BW$133,BW$134,BW$135,BW$136,BW$137,BW$138,BW$139,BW$140,BW$141,BW$142,BW$143,BW$144)</f>
        <v>0</v>
      </c>
      <c r="BX320" s="66">
        <f>-BX$190+BX$216-BX$218+BX$233+BX$234+SUM(BX$125,BX$126,BX$127,BX$128*(1+'S&amp;S'!$F118),BX$129,BX$130,BX$131,BX$132,BX$133,BX$134,BX$135,BX$136,BX$137,BX$138,BX$139,BX$140,BX$141,BX$142,BX$143,BX$144)</f>
        <v>0</v>
      </c>
      <c r="BY320" s="66">
        <f>-BY$190+BY$216-BY$218+BY$233+BY$234+SUM(BY$125,BY$126,BY$127,BY$128*(1+'S&amp;S'!$F118),BY$129,BY$130,BY$131,BY$132,BY$133,BY$134,BY$135,BY$136,BY$137,BY$138,BY$139,BY$140,BY$141,BY$142,BY$143,BY$144)</f>
        <v>0</v>
      </c>
      <c r="BZ320" s="66">
        <f>-BZ$190+BZ$216-BZ$218+BZ$233+BZ$234+SUM(BZ$125,BZ$126,BZ$127,BZ$128*(1+'S&amp;S'!$F118),BZ$129,BZ$130,BZ$131,BZ$132,BZ$133,BZ$134,BZ$135,BZ$136,BZ$137,BZ$138,BZ$139,BZ$140,BZ$141,BZ$142,BZ$143,BZ$144)</f>
        <v>0</v>
      </c>
      <c r="CA320" s="66">
        <f>-CA$190+CA$216-CA$218+CA$233+CA$234+SUM(CA$125,CA$126,CA$127,CA$128*(1+'S&amp;S'!$F118),CA$129,CA$130,CA$131,CA$132,CA$133,CA$134,CA$135,CA$136,CA$137,CA$138,CA$139,CA$140,CA$141,CA$142,CA$143,CA$144)</f>
        <v>0</v>
      </c>
      <c r="CB320" s="66">
        <f>-CB$190+CB$216-CB$218+CB$233+CB$234+SUM(CB$125,CB$126,CB$127,CB$128*(1+'S&amp;S'!$F118),CB$129,CB$130,CB$131,CB$132,CB$133,CB$134,CB$135,CB$136,CB$137,CB$138,CB$139,CB$140,CB$141,CB$142,CB$143,CB$144)</f>
        <v>0</v>
      </c>
      <c r="CC320" s="66">
        <f>-CC$190+CC$216-CC$218+CC$233+CC$234+SUM(CC$125,CC$126,CC$127,CC$128*(1+'S&amp;S'!$F118),CC$129,CC$130,CC$131,CC$132,CC$133,CC$134,CC$135,CC$136,CC$137,CC$138,CC$139,CC$140,CC$141,CC$142,CC$143,CC$144)</f>
        <v>0</v>
      </c>
      <c r="CD320" s="66">
        <f>-CD$190+CD$216-CD$218+CD$233+CD$234+SUM(CD$125,CD$126,CD$127,CD$128*(1+'S&amp;S'!$F118),CD$129,CD$130,CD$131,CD$132,CD$133,CD$134,CD$135,CD$136,CD$137,CD$138,CD$139,CD$140,CD$141,CD$142,CD$143,CD$144)</f>
        <v>0</v>
      </c>
      <c r="CE320" s="66">
        <f>-CE$190+CE$216-CE$218+CE$233+CE$234+SUM(CE$125,CE$126,CE$127,CE$128*(1+'S&amp;S'!$F118),CE$129,CE$130,CE$131,CE$132,CE$133,CE$134,CE$135,CE$136,CE$137,CE$138,CE$139,CE$140,CE$141,CE$142,CE$143,CE$144)</f>
        <v>0</v>
      </c>
      <c r="CF320" s="66">
        <f>-CF$190+CF$216-CF$218+CF$233+CF$234+SUM(CF$125,CF$126,CF$127,CF$128*(1+'S&amp;S'!$F118),CF$129,CF$130,CF$131,CF$132,CF$133,CF$134,CF$135,CF$136,CF$137,CF$138,CF$139,CF$140,CF$141,CF$142,CF$143,CF$144)</f>
        <v>0</v>
      </c>
      <c r="CG320" s="66">
        <f>-CG$190+CG$216-CG$218+CG$233+CG$234+SUM(CG$125,CG$126,CG$127,CG$128*(1+'S&amp;S'!$F118),CG$129,CG$130,CG$131,CG$132,CG$133,CG$134,CG$135,CG$136,CG$137,CG$138,CG$139,CG$140,CG$141,CG$142,CG$143,CG$144)</f>
        <v>0</v>
      </c>
      <c r="CH320" s="66">
        <f>-CH$190+CH$216-CH$218+CH$233+CH$234+SUM(CH$125,CH$126,CH$127,CH$128*(1+'S&amp;S'!$F118),CH$129,CH$130,CH$131,CH$132,CH$133,CH$134,CH$135,CH$136,CH$137,CH$138,CH$139,CH$140,CH$141,CH$142,CH$143,CH$144)</f>
        <v>0</v>
      </c>
      <c r="CI320" s="66">
        <f>-CI$190+CI$216-CI$218+CI$233+CI$234+SUM(CI$125,CI$126,CI$127,CI$128*(1+'S&amp;S'!$F118),CI$129,CI$130,CI$131,CI$132,CI$133,CI$134,CI$135,CI$136,CI$137,CI$138,CI$139,CI$140,CI$141,CI$142,CI$143,CI$144)</f>
        <v>0</v>
      </c>
      <c r="CJ320" s="66">
        <f>-CJ$190+CJ$216-CJ$218+CJ$233+CJ$234+SUM(CJ$125,CJ$126,CJ$127,CJ$128*(1+'S&amp;S'!$F118),CJ$129,CJ$130,CJ$131,CJ$132,CJ$133,CJ$134,CJ$135,CJ$136,CJ$137,CJ$138,CJ$139,CJ$140,CJ$141,CJ$142,CJ$143,CJ$144)</f>
        <v>0</v>
      </c>
      <c r="CK320" s="66">
        <f>-CK$190+CK$216-CK$218+CK$233+CK$234+SUM(CK$125,CK$126,CK$127,CK$128*(1+'S&amp;S'!$F118),CK$129,CK$130,CK$131,CK$132,CK$133,CK$134,CK$135,CK$136,CK$137,CK$138,CK$139,CK$140,CK$141,CK$142,CK$143,CK$144)</f>
        <v>0</v>
      </c>
      <c r="CL320" s="66">
        <f>-CL$190+CL$216-CL$218+CL$233+CL$234+SUM(CL$125,CL$126,CL$127,CL$128*(1+'S&amp;S'!$F118),CL$129,CL$130,CL$131,CL$132,CL$133,CL$134,CL$135,CL$136,CL$137,CL$138,CL$139,CL$140,CL$141,CL$142,CL$143,CL$144)</f>
        <v>0</v>
      </c>
      <c r="CM320" s="66">
        <f>-CM$190+CM$216-CM$218+CM$233+CM$234+SUM(CM$125,CM$126,CM$127,CM$128*(1+'S&amp;S'!$F118),CM$129,CM$130,CM$131,CM$132,CM$133,CM$134,CM$135,CM$136,CM$137,CM$138,CM$139,CM$140,CM$141,CM$142,CM$143,CM$144)</f>
        <v>0</v>
      </c>
      <c r="CN320" s="66">
        <f>-CN$190+CN$216-CN$218+CN$233+CN$234+SUM(CN$125,CN$126,CN$127,CN$128*(1+'S&amp;S'!$F118),CN$129,CN$130,CN$131,CN$132,CN$133,CN$134,CN$135,CN$136,CN$137,CN$138,CN$139,CN$140,CN$141,CN$142,CN$143,CN$144)</f>
        <v>0</v>
      </c>
      <c r="CO320" s="66">
        <f>-CO$190+CO$216-CO$218+CO$233+CO$234+SUM(CO$125,CO$126,CO$127,CO$128*(1+'S&amp;S'!$F118),CO$129,CO$130,CO$131,CO$132,CO$133,CO$134,CO$135,CO$136,CO$137,CO$138,CO$139,CO$140,CO$141,CO$142,CO$143,CO$144)</f>
        <v>0</v>
      </c>
      <c r="CP320" s="66">
        <f>-CP$190+CP$216-CP$218+CP$233+CP$234+SUM(CP$125,CP$126,CP$127,CP$128*(1+'S&amp;S'!$F118),CP$129,CP$130,CP$131,CP$132,CP$133,CP$134,CP$135,CP$136,CP$137,CP$138,CP$139,CP$140,CP$141,CP$142,CP$143,CP$144)</f>
        <v>0</v>
      </c>
      <c r="CQ320" s="66">
        <f>-CQ$190+CQ$216-CQ$218+CQ$233+CQ$234+SUM(CQ$125,CQ$126,CQ$127,CQ$128*(1+'S&amp;S'!$F118),CQ$129,CQ$130,CQ$131,CQ$132,CQ$133,CQ$134,CQ$135,CQ$136,CQ$137,CQ$138,CQ$139,CQ$140,CQ$141,CQ$142,CQ$143,CQ$144)</f>
        <v>0</v>
      </c>
      <c r="CR320" s="66">
        <f>-CR$190+CR$216-CR$218+CR$233+CR$234+SUM(CR$125,CR$126,CR$127,CR$128*(1+'S&amp;S'!$F118),CR$129,CR$130,CR$131,CR$132,CR$133,CR$134,CR$135,CR$136,CR$137,CR$138,CR$139,CR$140,CR$141,CR$142,CR$143,CR$144)</f>
        <v>0</v>
      </c>
      <c r="CS320" s="66">
        <f>-CS$190+CS$216-CS$218+CS$233+CS$234+SUM(CS$125,CS$126,CS$127,CS$128*(1+'S&amp;S'!$F118),CS$129,CS$130,CS$131,CS$132,CS$133,CS$134,CS$135,CS$136,CS$137,CS$138,CS$139,CS$140,CS$141,CS$142,CS$143,CS$144)</f>
        <v>0</v>
      </c>
    </row>
    <row r="321" spans="3:97" hidden="1" x14ac:dyDescent="0.35">
      <c r="C321" s="81" t="str">
        <f>O.4!C128&amp;" with "&amp; 'S&amp;S'!$D$5*100 &amp; "% decrease"</f>
        <v xml:space="preserve"> with 1% decrease</v>
      </c>
      <c r="E321" s="492">
        <f>G321+NPV(G.Asm!$F$40,H321:INDEX(H321:CS321,RP))</f>
        <v>0</v>
      </c>
      <c r="F321" s="492">
        <f t="shared" si="140"/>
        <v>0</v>
      </c>
      <c r="G321" s="66">
        <f>-G$190+G$216-G$218+G$233+G$234+SUM(G$125,G$126,G$127,G$128*(1+'S&amp;S'!$F119),G$129,G$130,G$131,G$132,G$133,G$134,G$135,G$136,G$137,G$138,G$139,G$140,G$141,G$142,G$143,G$144)</f>
        <v>0</v>
      </c>
      <c r="H321" s="66">
        <f>-H$190+H$216-H$218+H$233+H$234+SUM(H$125,H$126,H$127,H$128*(1+'S&amp;S'!$F119),H$129,H$130,H$131,H$132,H$133,H$134,H$135,H$136,H$137,H$138,H$139,H$140,H$141,H$142,H$143,H$144)</f>
        <v>0</v>
      </c>
      <c r="I321" s="66">
        <f>-I$190+I$216-I$218+I$233+I$234+SUM(I$125,I$126,I$127,I$128*(1+'S&amp;S'!$F119),I$129,I$130,I$131,I$132,I$133,I$134,I$135,I$136,I$137,I$138,I$139,I$140,I$141,I$142,I$143,I$144)</f>
        <v>0</v>
      </c>
      <c r="J321" s="66">
        <f>-J$190+J$216-J$218+J$233+J$234+SUM(J$125,J$126,J$127,J$128*(1+'S&amp;S'!$F119),J$129,J$130,J$131,J$132,J$133,J$134,J$135,J$136,J$137,J$138,J$139,J$140,J$141,J$142,J$143,J$144)</f>
        <v>0</v>
      </c>
      <c r="K321" s="66">
        <f>-K$190+K$216-K$218+K$233+K$234+SUM(K$125,K$126,K$127,K$128*(1+'S&amp;S'!$F119),K$129,K$130,K$131,K$132,K$133,K$134,K$135,K$136,K$137,K$138,K$139,K$140,K$141,K$142,K$143,K$144)</f>
        <v>0</v>
      </c>
      <c r="L321" s="66">
        <f>-L$190+L$216-L$218+L$233+L$234+SUM(L$125,L$126,L$127,L$128*(1+'S&amp;S'!$F119),L$129,L$130,L$131,L$132,L$133,L$134,L$135,L$136,L$137,L$138,L$139,L$140,L$141,L$142,L$143,L$144)</f>
        <v>0</v>
      </c>
      <c r="M321" s="66">
        <f>-M$190+M$216-M$218+M$233+M$234+SUM(M$125,M$126,M$127,M$128*(1+'S&amp;S'!$F119),M$129,M$130,M$131,M$132,M$133,M$134,M$135,M$136,M$137,M$138,M$139,M$140,M$141,M$142,M$143,M$144)</f>
        <v>0</v>
      </c>
      <c r="N321" s="66">
        <f>-N$190+N$216-N$218+N$233+N$234+SUM(N$125,N$126,N$127,N$128*(1+'S&amp;S'!$F119),N$129,N$130,N$131,N$132,N$133,N$134,N$135,N$136,N$137,N$138,N$139,N$140,N$141,N$142,N$143,N$144)</f>
        <v>0</v>
      </c>
      <c r="O321" s="66">
        <f>-O$190+O$216-O$218+O$233+O$234+SUM(O$125,O$126,O$127,O$128*(1+'S&amp;S'!$F119),O$129,O$130,O$131,O$132,O$133,O$134,O$135,O$136,O$137,O$138,O$139,O$140,O$141,O$142,O$143,O$144)</f>
        <v>0</v>
      </c>
      <c r="P321" s="66">
        <f>-P$190+P$216-P$218+P$233+P$234+SUM(P$125,P$126,P$127,P$128*(1+'S&amp;S'!$F119),P$129,P$130,P$131,P$132,P$133,P$134,P$135,P$136,P$137,P$138,P$139,P$140,P$141,P$142,P$143,P$144)</f>
        <v>0</v>
      </c>
      <c r="Q321" s="66">
        <f>-Q$190+Q$216-Q$218+Q$233+Q$234+SUM(Q$125,Q$126,Q$127,Q$128*(1+'S&amp;S'!$F119),Q$129,Q$130,Q$131,Q$132,Q$133,Q$134,Q$135,Q$136,Q$137,Q$138,Q$139,Q$140,Q$141,Q$142,Q$143,Q$144)</f>
        <v>0</v>
      </c>
      <c r="R321" s="66">
        <f>-R$190+R$216-R$218+R$233+R$234+SUM(R$125,R$126,R$127,R$128*(1+'S&amp;S'!$F119),R$129,R$130,R$131,R$132,R$133,R$134,R$135,R$136,R$137,R$138,R$139,R$140,R$141,R$142,R$143,R$144)</f>
        <v>0</v>
      </c>
      <c r="S321" s="66">
        <f>-S$190+S$216-S$218+S$233+S$234+SUM(S$125,S$126,S$127,S$128*(1+'S&amp;S'!$F119),S$129,S$130,S$131,S$132,S$133,S$134,S$135,S$136,S$137,S$138,S$139,S$140,S$141,S$142,S$143,S$144)</f>
        <v>0</v>
      </c>
      <c r="T321" s="66">
        <f>-T$190+T$216-T$218+T$233+T$234+SUM(T$125,T$126,T$127,T$128*(1+'S&amp;S'!$F119),T$129,T$130,T$131,T$132,T$133,T$134,T$135,T$136,T$137,T$138,T$139,T$140,T$141,T$142,T$143,T$144)</f>
        <v>0</v>
      </c>
      <c r="U321" s="66">
        <f>-U$190+U$216-U$218+U$233+U$234+SUM(U$125,U$126,U$127,U$128*(1+'S&amp;S'!$F119),U$129,U$130,U$131,U$132,U$133,U$134,U$135,U$136,U$137,U$138,U$139,U$140,U$141,U$142,U$143,U$144)</f>
        <v>0</v>
      </c>
      <c r="V321" s="66">
        <f>-V$190+V$216-V$218+V$233+V$234+SUM(V$125,V$126,V$127,V$128*(1+'S&amp;S'!$F119),V$129,V$130,V$131,V$132,V$133,V$134,V$135,V$136,V$137,V$138,V$139,V$140,V$141,V$142,V$143,V$144)</f>
        <v>0</v>
      </c>
      <c r="W321" s="66">
        <f>-W$190+W$216-W$218+W$233+W$234+SUM(W$125,W$126,W$127,W$128*(1+'S&amp;S'!$F119),W$129,W$130,W$131,W$132,W$133,W$134,W$135,W$136,W$137,W$138,W$139,W$140,W$141,W$142,W$143,W$144)</f>
        <v>0</v>
      </c>
      <c r="X321" s="66">
        <f>-X$190+X$216-X$218+X$233+X$234+SUM(X$125,X$126,X$127,X$128*(1+'S&amp;S'!$F119),X$129,X$130,X$131,X$132,X$133,X$134,X$135,X$136,X$137,X$138,X$139,X$140,X$141,X$142,X$143,X$144)</f>
        <v>0</v>
      </c>
      <c r="Y321" s="66">
        <f>-Y$190+Y$216-Y$218+Y$233+Y$234+SUM(Y$125,Y$126,Y$127,Y$128*(1+'S&amp;S'!$F119),Y$129,Y$130,Y$131,Y$132,Y$133,Y$134,Y$135,Y$136,Y$137,Y$138,Y$139,Y$140,Y$141,Y$142,Y$143,Y$144)</f>
        <v>0</v>
      </c>
      <c r="Z321" s="66">
        <f>-Z$190+Z$216-Z$218+Z$233+Z$234+SUM(Z$125,Z$126,Z$127,Z$128*(1+'S&amp;S'!$F119),Z$129,Z$130,Z$131,Z$132,Z$133,Z$134,Z$135,Z$136,Z$137,Z$138,Z$139,Z$140,Z$141,Z$142,Z$143,Z$144)</f>
        <v>0</v>
      </c>
      <c r="AA321" s="66">
        <f>-AA$190+AA$216-AA$218+AA$233+AA$234+SUM(AA$125,AA$126,AA$127,AA$128*(1+'S&amp;S'!$F119),AA$129,AA$130,AA$131,AA$132,AA$133,AA$134,AA$135,AA$136,AA$137,AA$138,AA$139,AA$140,AA$141,AA$142,AA$143,AA$144)</f>
        <v>0</v>
      </c>
      <c r="AB321" s="66">
        <f>-AB$190+AB$216-AB$218+AB$233+AB$234+SUM(AB$125,AB$126,AB$127,AB$128*(1+'S&amp;S'!$F119),AB$129,AB$130,AB$131,AB$132,AB$133,AB$134,AB$135,AB$136,AB$137,AB$138,AB$139,AB$140,AB$141,AB$142,AB$143,AB$144)</f>
        <v>0</v>
      </c>
      <c r="AC321" s="66">
        <f>-AC$190+AC$216-AC$218+AC$233+AC$234+SUM(AC$125,AC$126,AC$127,AC$128*(1+'S&amp;S'!$F119),AC$129,AC$130,AC$131,AC$132,AC$133,AC$134,AC$135,AC$136,AC$137,AC$138,AC$139,AC$140,AC$141,AC$142,AC$143,AC$144)</f>
        <v>0</v>
      </c>
      <c r="AD321" s="66">
        <f>-AD$190+AD$216-AD$218+AD$233+AD$234+SUM(AD$125,AD$126,AD$127,AD$128*(1+'S&amp;S'!$F119),AD$129,AD$130,AD$131,AD$132,AD$133,AD$134,AD$135,AD$136,AD$137,AD$138,AD$139,AD$140,AD$141,AD$142,AD$143,AD$144)</f>
        <v>0</v>
      </c>
      <c r="AE321" s="66">
        <f>-AE$190+AE$216-AE$218+AE$233+AE$234+SUM(AE$125,AE$126,AE$127,AE$128*(1+'S&amp;S'!$F119),AE$129,AE$130,AE$131,AE$132,AE$133,AE$134,AE$135,AE$136,AE$137,AE$138,AE$139,AE$140,AE$141,AE$142,AE$143,AE$144)</f>
        <v>0</v>
      </c>
      <c r="AF321" s="66">
        <f>-AF$190+AF$216-AF$218+AF$233+AF$234+SUM(AF$125,AF$126,AF$127,AF$128*(1+'S&amp;S'!$F119),AF$129,AF$130,AF$131,AF$132,AF$133,AF$134,AF$135,AF$136,AF$137,AF$138,AF$139,AF$140,AF$141,AF$142,AF$143,AF$144)</f>
        <v>0</v>
      </c>
      <c r="AG321" s="66">
        <f>-AG$190+AG$216-AG$218+AG$233+AG$234+SUM(AG$125,AG$126,AG$127,AG$128*(1+'S&amp;S'!$F119),AG$129,AG$130,AG$131,AG$132,AG$133,AG$134,AG$135,AG$136,AG$137,AG$138,AG$139,AG$140,AG$141,AG$142,AG$143,AG$144)</f>
        <v>0</v>
      </c>
      <c r="AH321" s="66">
        <f>-AH$190+AH$216-AH$218+AH$233+AH$234+SUM(AH$125,AH$126,AH$127,AH$128*(1+'S&amp;S'!$F119),AH$129,AH$130,AH$131,AH$132,AH$133,AH$134,AH$135,AH$136,AH$137,AH$138,AH$139,AH$140,AH$141,AH$142,AH$143,AH$144)</f>
        <v>0</v>
      </c>
      <c r="AI321" s="66">
        <f>-AI$190+AI$216-AI$218+AI$233+AI$234+SUM(AI$125,AI$126,AI$127,AI$128*(1+'S&amp;S'!$F119),AI$129,AI$130,AI$131,AI$132,AI$133,AI$134,AI$135,AI$136,AI$137,AI$138,AI$139,AI$140,AI$141,AI$142,AI$143,AI$144)</f>
        <v>0</v>
      </c>
      <c r="AJ321" s="66">
        <f>-AJ$190+AJ$216-AJ$218+AJ$233+AJ$234+SUM(AJ$125,AJ$126,AJ$127,AJ$128*(1+'S&amp;S'!$F119),AJ$129,AJ$130,AJ$131,AJ$132,AJ$133,AJ$134,AJ$135,AJ$136,AJ$137,AJ$138,AJ$139,AJ$140,AJ$141,AJ$142,AJ$143,AJ$144)</f>
        <v>0</v>
      </c>
      <c r="AK321" s="66">
        <f>-AK$190+AK$216-AK$218+AK$233+AK$234+SUM(AK$125,AK$126,AK$127,AK$128*(1+'S&amp;S'!$F119),AK$129,AK$130,AK$131,AK$132,AK$133,AK$134,AK$135,AK$136,AK$137,AK$138,AK$139,AK$140,AK$141,AK$142,AK$143,AK$144)</f>
        <v>0</v>
      </c>
      <c r="AL321" s="66">
        <f>-AL$190+AL$216-AL$218+AL$233+AL$234+SUM(AL$125,AL$126,AL$127,AL$128*(1+'S&amp;S'!$F119),AL$129,AL$130,AL$131,AL$132,AL$133,AL$134,AL$135,AL$136,AL$137,AL$138,AL$139,AL$140,AL$141,AL$142,AL$143,AL$144)</f>
        <v>0</v>
      </c>
      <c r="AM321" s="66">
        <f>-AM$190+AM$216-AM$218+AM$233+AM$234+SUM(AM$125,AM$126,AM$127,AM$128*(1+'S&amp;S'!$F119),AM$129,AM$130,AM$131,AM$132,AM$133,AM$134,AM$135,AM$136,AM$137,AM$138,AM$139,AM$140,AM$141,AM$142,AM$143,AM$144)</f>
        <v>0</v>
      </c>
      <c r="AN321" s="66">
        <f>-AN$190+AN$216-AN$218+AN$233+AN$234+SUM(AN$125,AN$126,AN$127,AN$128*(1+'S&amp;S'!$F119),AN$129,AN$130,AN$131,AN$132,AN$133,AN$134,AN$135,AN$136,AN$137,AN$138,AN$139,AN$140,AN$141,AN$142,AN$143,AN$144)</f>
        <v>0</v>
      </c>
      <c r="AO321" s="66">
        <f>-AO$190+AO$216-AO$218+AO$233+AO$234+SUM(AO$125,AO$126,AO$127,AO$128*(1+'S&amp;S'!$F119),AO$129,AO$130,AO$131,AO$132,AO$133,AO$134,AO$135,AO$136,AO$137,AO$138,AO$139,AO$140,AO$141,AO$142,AO$143,AO$144)</f>
        <v>0</v>
      </c>
      <c r="AP321" s="66">
        <f>-AP$190+AP$216-AP$218+AP$233+AP$234+SUM(AP$125,AP$126,AP$127,AP$128*(1+'S&amp;S'!$F119),AP$129,AP$130,AP$131,AP$132,AP$133,AP$134,AP$135,AP$136,AP$137,AP$138,AP$139,AP$140,AP$141,AP$142,AP$143,AP$144)</f>
        <v>0</v>
      </c>
      <c r="AQ321" s="66">
        <f>-AQ$190+AQ$216-AQ$218+AQ$233+AQ$234+SUM(AQ$125,AQ$126,AQ$127,AQ$128*(1+'S&amp;S'!$F119),AQ$129,AQ$130,AQ$131,AQ$132,AQ$133,AQ$134,AQ$135,AQ$136,AQ$137,AQ$138,AQ$139,AQ$140,AQ$141,AQ$142,AQ$143,AQ$144)</f>
        <v>0</v>
      </c>
      <c r="AR321" s="66">
        <f>-AR$190+AR$216-AR$218+AR$233+AR$234+SUM(AR$125,AR$126,AR$127,AR$128*(1+'S&amp;S'!$F119),AR$129,AR$130,AR$131,AR$132,AR$133,AR$134,AR$135,AR$136,AR$137,AR$138,AR$139,AR$140,AR$141,AR$142,AR$143,AR$144)</f>
        <v>0</v>
      </c>
      <c r="AS321" s="66">
        <f>-AS$190+AS$216-AS$218+AS$233+AS$234+SUM(AS$125,AS$126,AS$127,AS$128*(1+'S&amp;S'!$F119),AS$129,AS$130,AS$131,AS$132,AS$133,AS$134,AS$135,AS$136,AS$137,AS$138,AS$139,AS$140,AS$141,AS$142,AS$143,AS$144)</f>
        <v>0</v>
      </c>
      <c r="AT321" s="66">
        <f>-AT$190+AT$216-AT$218+AT$233+AT$234+SUM(AT$125,AT$126,AT$127,AT$128*(1+'S&amp;S'!$F119),AT$129,AT$130,AT$131,AT$132,AT$133,AT$134,AT$135,AT$136,AT$137,AT$138,AT$139,AT$140,AT$141,AT$142,AT$143,AT$144)</f>
        <v>0</v>
      </c>
      <c r="AU321" s="66">
        <f>-AU$190+AU$216-AU$218+AU$233+AU$234+SUM(AU$125,AU$126,AU$127,AU$128*(1+'S&amp;S'!$F119),AU$129,AU$130,AU$131,AU$132,AU$133,AU$134,AU$135,AU$136,AU$137,AU$138,AU$139,AU$140,AU$141,AU$142,AU$143,AU$144)</f>
        <v>0</v>
      </c>
      <c r="AV321" s="66">
        <f>-AV$190+AV$216-AV$218+AV$233+AV$234+SUM(AV$125,AV$126,AV$127,AV$128*(1+'S&amp;S'!$F119),AV$129,AV$130,AV$131,AV$132,AV$133,AV$134,AV$135,AV$136,AV$137,AV$138,AV$139,AV$140,AV$141,AV$142,AV$143,AV$144)</f>
        <v>0</v>
      </c>
      <c r="AW321" s="66">
        <f>-AW$190+AW$216-AW$218+AW$233+AW$234+SUM(AW$125,AW$126,AW$127,AW$128*(1+'S&amp;S'!$F119),AW$129,AW$130,AW$131,AW$132,AW$133,AW$134,AW$135,AW$136,AW$137,AW$138,AW$139,AW$140,AW$141,AW$142,AW$143,AW$144)</f>
        <v>0</v>
      </c>
      <c r="AX321" s="66">
        <f>-AX$190+AX$216-AX$218+AX$233+AX$234+SUM(AX$125,AX$126,AX$127,AX$128*(1+'S&amp;S'!$F119),AX$129,AX$130,AX$131,AX$132,AX$133,AX$134,AX$135,AX$136,AX$137,AX$138,AX$139,AX$140,AX$141,AX$142,AX$143,AX$144)</f>
        <v>0</v>
      </c>
      <c r="AY321" s="66">
        <f>-AY$190+AY$216-AY$218+AY$233+AY$234+SUM(AY$125,AY$126,AY$127,AY$128*(1+'S&amp;S'!$F119),AY$129,AY$130,AY$131,AY$132,AY$133,AY$134,AY$135,AY$136,AY$137,AY$138,AY$139,AY$140,AY$141,AY$142,AY$143,AY$144)</f>
        <v>0</v>
      </c>
      <c r="AZ321" s="66">
        <f>-AZ$190+AZ$216-AZ$218+AZ$233+AZ$234+SUM(AZ$125,AZ$126,AZ$127,AZ$128*(1+'S&amp;S'!$F119),AZ$129,AZ$130,AZ$131,AZ$132,AZ$133,AZ$134,AZ$135,AZ$136,AZ$137,AZ$138,AZ$139,AZ$140,AZ$141,AZ$142,AZ$143,AZ$144)</f>
        <v>0</v>
      </c>
      <c r="BA321" s="66">
        <f>-BA$190+BA$216-BA$218+BA$233+BA$234+SUM(BA$125,BA$126,BA$127,BA$128*(1+'S&amp;S'!$F119),BA$129,BA$130,BA$131,BA$132,BA$133,BA$134,BA$135,BA$136,BA$137,BA$138,BA$139,BA$140,BA$141,BA$142,BA$143,BA$144)</f>
        <v>0</v>
      </c>
      <c r="BB321" s="66">
        <f>-BB$190+BB$216-BB$218+BB$233+BB$234+SUM(BB$125,BB$126,BB$127,BB$128*(1+'S&amp;S'!$F119),BB$129,BB$130,BB$131,BB$132,BB$133,BB$134,BB$135,BB$136,BB$137,BB$138,BB$139,BB$140,BB$141,BB$142,BB$143,BB$144)</f>
        <v>0</v>
      </c>
      <c r="BC321" s="66">
        <f>-BC$190+BC$216-BC$218+BC$233+BC$234+SUM(BC$125,BC$126,BC$127,BC$128*(1+'S&amp;S'!$F119),BC$129,BC$130,BC$131,BC$132,BC$133,BC$134,BC$135,BC$136,BC$137,BC$138,BC$139,BC$140,BC$141,BC$142,BC$143,BC$144)</f>
        <v>0</v>
      </c>
      <c r="BD321" s="66">
        <f>-BD$190+BD$216-BD$218+BD$233+BD$234+SUM(BD$125,BD$126,BD$127,BD$128*(1+'S&amp;S'!$F119),BD$129,BD$130,BD$131,BD$132,BD$133,BD$134,BD$135,BD$136,BD$137,BD$138,BD$139,BD$140,BD$141,BD$142,BD$143,BD$144)</f>
        <v>0</v>
      </c>
      <c r="BE321" s="66">
        <f>-BE$190+BE$216-BE$218+BE$233+BE$234+SUM(BE$125,BE$126,BE$127,BE$128*(1+'S&amp;S'!$F119),BE$129,BE$130,BE$131,BE$132,BE$133,BE$134,BE$135,BE$136,BE$137,BE$138,BE$139,BE$140,BE$141,BE$142,BE$143,BE$144)</f>
        <v>0</v>
      </c>
      <c r="BF321" s="66">
        <f>-BF$190+BF$216-BF$218+BF$233+BF$234+SUM(BF$125,BF$126,BF$127,BF$128*(1+'S&amp;S'!$F119),BF$129,BF$130,BF$131,BF$132,BF$133,BF$134,BF$135,BF$136,BF$137,BF$138,BF$139,BF$140,BF$141,BF$142,BF$143,BF$144)</f>
        <v>0</v>
      </c>
      <c r="BG321" s="66">
        <f>-BG$190+BG$216-BG$218+BG$233+BG$234+SUM(BG$125,BG$126,BG$127,BG$128*(1+'S&amp;S'!$F119),BG$129,BG$130,BG$131,BG$132,BG$133,BG$134,BG$135,BG$136,BG$137,BG$138,BG$139,BG$140,BG$141,BG$142,BG$143,BG$144)</f>
        <v>0</v>
      </c>
      <c r="BH321" s="66">
        <f>-BH$190+BH$216-BH$218+BH$233+BH$234+SUM(BH$125,BH$126,BH$127,BH$128*(1+'S&amp;S'!$F119),BH$129,BH$130,BH$131,BH$132,BH$133,BH$134,BH$135,BH$136,BH$137,BH$138,BH$139,BH$140,BH$141,BH$142,BH$143,BH$144)</f>
        <v>0</v>
      </c>
      <c r="BI321" s="66">
        <f>-BI$190+BI$216-BI$218+BI$233+BI$234+SUM(BI$125,BI$126,BI$127,BI$128*(1+'S&amp;S'!$F119),BI$129,BI$130,BI$131,BI$132,BI$133,BI$134,BI$135,BI$136,BI$137,BI$138,BI$139,BI$140,BI$141,BI$142,BI$143,BI$144)</f>
        <v>0</v>
      </c>
      <c r="BJ321" s="66">
        <f>-BJ$190+BJ$216-BJ$218+BJ$233+BJ$234+SUM(BJ$125,BJ$126,BJ$127,BJ$128*(1+'S&amp;S'!$F119),BJ$129,BJ$130,BJ$131,BJ$132,BJ$133,BJ$134,BJ$135,BJ$136,BJ$137,BJ$138,BJ$139,BJ$140,BJ$141,BJ$142,BJ$143,BJ$144)</f>
        <v>0</v>
      </c>
      <c r="BK321" s="66">
        <f>-BK$190+BK$216-BK$218+BK$233+BK$234+SUM(BK$125,BK$126,BK$127,BK$128*(1+'S&amp;S'!$F119),BK$129,BK$130,BK$131,BK$132,BK$133,BK$134,BK$135,BK$136,BK$137,BK$138,BK$139,BK$140,BK$141,BK$142,BK$143,BK$144)</f>
        <v>0</v>
      </c>
      <c r="BL321" s="66">
        <f>-BL$190+BL$216-BL$218+BL$233+BL$234+SUM(BL$125,BL$126,BL$127,BL$128*(1+'S&amp;S'!$F119),BL$129,BL$130,BL$131,BL$132,BL$133,BL$134,BL$135,BL$136,BL$137,BL$138,BL$139,BL$140,BL$141,BL$142,BL$143,BL$144)</f>
        <v>0</v>
      </c>
      <c r="BM321" s="66">
        <f>-BM$190+BM$216-BM$218+BM$233+BM$234+SUM(BM$125,BM$126,BM$127,BM$128*(1+'S&amp;S'!$F119),BM$129,BM$130,BM$131,BM$132,BM$133,BM$134,BM$135,BM$136,BM$137,BM$138,BM$139,BM$140,BM$141,BM$142,BM$143,BM$144)</f>
        <v>0</v>
      </c>
      <c r="BN321" s="66">
        <f>-BN$190+BN$216-BN$218+BN$233+BN$234+SUM(BN$125,BN$126,BN$127,BN$128*(1+'S&amp;S'!$F119),BN$129,BN$130,BN$131,BN$132,BN$133,BN$134,BN$135,BN$136,BN$137,BN$138,BN$139,BN$140,BN$141,BN$142,BN$143,BN$144)</f>
        <v>0</v>
      </c>
      <c r="BO321" s="66">
        <f>-BO$190+BO$216-BO$218+BO$233+BO$234+SUM(BO$125,BO$126,BO$127,BO$128*(1+'S&amp;S'!$F119),BO$129,BO$130,BO$131,BO$132,BO$133,BO$134,BO$135,BO$136,BO$137,BO$138,BO$139,BO$140,BO$141,BO$142,BO$143,BO$144)</f>
        <v>0</v>
      </c>
      <c r="BP321" s="66">
        <f>-BP$190+BP$216-BP$218+BP$233+BP$234+SUM(BP$125,BP$126,BP$127,BP$128*(1+'S&amp;S'!$F119),BP$129,BP$130,BP$131,BP$132,BP$133,BP$134,BP$135,BP$136,BP$137,BP$138,BP$139,BP$140,BP$141,BP$142,BP$143,BP$144)</f>
        <v>0</v>
      </c>
      <c r="BQ321" s="66">
        <f>-BQ$190+BQ$216-BQ$218+BQ$233+BQ$234+SUM(BQ$125,BQ$126,BQ$127,BQ$128*(1+'S&amp;S'!$F119),BQ$129,BQ$130,BQ$131,BQ$132,BQ$133,BQ$134,BQ$135,BQ$136,BQ$137,BQ$138,BQ$139,BQ$140,BQ$141,BQ$142,BQ$143,BQ$144)</f>
        <v>0</v>
      </c>
      <c r="BR321" s="66">
        <f>-BR$190+BR$216-BR$218+BR$233+BR$234+SUM(BR$125,BR$126,BR$127,BR$128*(1+'S&amp;S'!$F119),BR$129,BR$130,BR$131,BR$132,BR$133,BR$134,BR$135,BR$136,BR$137,BR$138,BR$139,BR$140,BR$141,BR$142,BR$143,BR$144)</f>
        <v>0</v>
      </c>
      <c r="BS321" s="66">
        <f>-BS$190+BS$216-BS$218+BS$233+BS$234+SUM(BS$125,BS$126,BS$127,BS$128*(1+'S&amp;S'!$F119),BS$129,BS$130,BS$131,BS$132,BS$133,BS$134,BS$135,BS$136,BS$137,BS$138,BS$139,BS$140,BS$141,BS$142,BS$143,BS$144)</f>
        <v>0</v>
      </c>
      <c r="BT321" s="66">
        <f>-BT$190+BT$216-BT$218+BT$233+BT$234+SUM(BT$125,BT$126,BT$127,BT$128*(1+'S&amp;S'!$F119),BT$129,BT$130,BT$131,BT$132,BT$133,BT$134,BT$135,BT$136,BT$137,BT$138,BT$139,BT$140,BT$141,BT$142,BT$143,BT$144)</f>
        <v>0</v>
      </c>
      <c r="BU321" s="66">
        <f>-BU$190+BU$216-BU$218+BU$233+BU$234+SUM(BU$125,BU$126,BU$127,BU$128*(1+'S&amp;S'!$F119),BU$129,BU$130,BU$131,BU$132,BU$133,BU$134,BU$135,BU$136,BU$137,BU$138,BU$139,BU$140,BU$141,BU$142,BU$143,BU$144)</f>
        <v>0</v>
      </c>
      <c r="BV321" s="66">
        <f>-BV$190+BV$216-BV$218+BV$233+BV$234+SUM(BV$125,BV$126,BV$127,BV$128*(1+'S&amp;S'!$F119),BV$129,BV$130,BV$131,BV$132,BV$133,BV$134,BV$135,BV$136,BV$137,BV$138,BV$139,BV$140,BV$141,BV$142,BV$143,BV$144)</f>
        <v>0</v>
      </c>
      <c r="BW321" s="66">
        <f>-BW$190+BW$216-BW$218+BW$233+BW$234+SUM(BW$125,BW$126,BW$127,BW$128*(1+'S&amp;S'!$F119),BW$129,BW$130,BW$131,BW$132,BW$133,BW$134,BW$135,BW$136,BW$137,BW$138,BW$139,BW$140,BW$141,BW$142,BW$143,BW$144)</f>
        <v>0</v>
      </c>
      <c r="BX321" s="66">
        <f>-BX$190+BX$216-BX$218+BX$233+BX$234+SUM(BX$125,BX$126,BX$127,BX$128*(1+'S&amp;S'!$F119),BX$129,BX$130,BX$131,BX$132,BX$133,BX$134,BX$135,BX$136,BX$137,BX$138,BX$139,BX$140,BX$141,BX$142,BX$143,BX$144)</f>
        <v>0</v>
      </c>
      <c r="BY321" s="66">
        <f>-BY$190+BY$216-BY$218+BY$233+BY$234+SUM(BY$125,BY$126,BY$127,BY$128*(1+'S&amp;S'!$F119),BY$129,BY$130,BY$131,BY$132,BY$133,BY$134,BY$135,BY$136,BY$137,BY$138,BY$139,BY$140,BY$141,BY$142,BY$143,BY$144)</f>
        <v>0</v>
      </c>
      <c r="BZ321" s="66">
        <f>-BZ$190+BZ$216-BZ$218+BZ$233+BZ$234+SUM(BZ$125,BZ$126,BZ$127,BZ$128*(1+'S&amp;S'!$F119),BZ$129,BZ$130,BZ$131,BZ$132,BZ$133,BZ$134,BZ$135,BZ$136,BZ$137,BZ$138,BZ$139,BZ$140,BZ$141,BZ$142,BZ$143,BZ$144)</f>
        <v>0</v>
      </c>
      <c r="CA321" s="66">
        <f>-CA$190+CA$216-CA$218+CA$233+CA$234+SUM(CA$125,CA$126,CA$127,CA$128*(1+'S&amp;S'!$F119),CA$129,CA$130,CA$131,CA$132,CA$133,CA$134,CA$135,CA$136,CA$137,CA$138,CA$139,CA$140,CA$141,CA$142,CA$143,CA$144)</f>
        <v>0</v>
      </c>
      <c r="CB321" s="66">
        <f>-CB$190+CB$216-CB$218+CB$233+CB$234+SUM(CB$125,CB$126,CB$127,CB$128*(1+'S&amp;S'!$F119),CB$129,CB$130,CB$131,CB$132,CB$133,CB$134,CB$135,CB$136,CB$137,CB$138,CB$139,CB$140,CB$141,CB$142,CB$143,CB$144)</f>
        <v>0</v>
      </c>
      <c r="CC321" s="66">
        <f>-CC$190+CC$216-CC$218+CC$233+CC$234+SUM(CC$125,CC$126,CC$127,CC$128*(1+'S&amp;S'!$F119),CC$129,CC$130,CC$131,CC$132,CC$133,CC$134,CC$135,CC$136,CC$137,CC$138,CC$139,CC$140,CC$141,CC$142,CC$143,CC$144)</f>
        <v>0</v>
      </c>
      <c r="CD321" s="66">
        <f>-CD$190+CD$216-CD$218+CD$233+CD$234+SUM(CD$125,CD$126,CD$127,CD$128*(1+'S&amp;S'!$F119),CD$129,CD$130,CD$131,CD$132,CD$133,CD$134,CD$135,CD$136,CD$137,CD$138,CD$139,CD$140,CD$141,CD$142,CD$143,CD$144)</f>
        <v>0</v>
      </c>
      <c r="CE321" s="66">
        <f>-CE$190+CE$216-CE$218+CE$233+CE$234+SUM(CE$125,CE$126,CE$127,CE$128*(1+'S&amp;S'!$F119),CE$129,CE$130,CE$131,CE$132,CE$133,CE$134,CE$135,CE$136,CE$137,CE$138,CE$139,CE$140,CE$141,CE$142,CE$143,CE$144)</f>
        <v>0</v>
      </c>
      <c r="CF321" s="66">
        <f>-CF$190+CF$216-CF$218+CF$233+CF$234+SUM(CF$125,CF$126,CF$127,CF$128*(1+'S&amp;S'!$F119),CF$129,CF$130,CF$131,CF$132,CF$133,CF$134,CF$135,CF$136,CF$137,CF$138,CF$139,CF$140,CF$141,CF$142,CF$143,CF$144)</f>
        <v>0</v>
      </c>
      <c r="CG321" s="66">
        <f>-CG$190+CG$216-CG$218+CG$233+CG$234+SUM(CG$125,CG$126,CG$127,CG$128*(1+'S&amp;S'!$F119),CG$129,CG$130,CG$131,CG$132,CG$133,CG$134,CG$135,CG$136,CG$137,CG$138,CG$139,CG$140,CG$141,CG$142,CG$143,CG$144)</f>
        <v>0</v>
      </c>
      <c r="CH321" s="66">
        <f>-CH$190+CH$216-CH$218+CH$233+CH$234+SUM(CH$125,CH$126,CH$127,CH$128*(1+'S&amp;S'!$F119),CH$129,CH$130,CH$131,CH$132,CH$133,CH$134,CH$135,CH$136,CH$137,CH$138,CH$139,CH$140,CH$141,CH$142,CH$143,CH$144)</f>
        <v>0</v>
      </c>
      <c r="CI321" s="66">
        <f>-CI$190+CI$216-CI$218+CI$233+CI$234+SUM(CI$125,CI$126,CI$127,CI$128*(1+'S&amp;S'!$F119),CI$129,CI$130,CI$131,CI$132,CI$133,CI$134,CI$135,CI$136,CI$137,CI$138,CI$139,CI$140,CI$141,CI$142,CI$143,CI$144)</f>
        <v>0</v>
      </c>
      <c r="CJ321" s="66">
        <f>-CJ$190+CJ$216-CJ$218+CJ$233+CJ$234+SUM(CJ$125,CJ$126,CJ$127,CJ$128*(1+'S&amp;S'!$F119),CJ$129,CJ$130,CJ$131,CJ$132,CJ$133,CJ$134,CJ$135,CJ$136,CJ$137,CJ$138,CJ$139,CJ$140,CJ$141,CJ$142,CJ$143,CJ$144)</f>
        <v>0</v>
      </c>
      <c r="CK321" s="66">
        <f>-CK$190+CK$216-CK$218+CK$233+CK$234+SUM(CK$125,CK$126,CK$127,CK$128*(1+'S&amp;S'!$F119),CK$129,CK$130,CK$131,CK$132,CK$133,CK$134,CK$135,CK$136,CK$137,CK$138,CK$139,CK$140,CK$141,CK$142,CK$143,CK$144)</f>
        <v>0</v>
      </c>
      <c r="CL321" s="66">
        <f>-CL$190+CL$216-CL$218+CL$233+CL$234+SUM(CL$125,CL$126,CL$127,CL$128*(1+'S&amp;S'!$F119),CL$129,CL$130,CL$131,CL$132,CL$133,CL$134,CL$135,CL$136,CL$137,CL$138,CL$139,CL$140,CL$141,CL$142,CL$143,CL$144)</f>
        <v>0</v>
      </c>
      <c r="CM321" s="66">
        <f>-CM$190+CM$216-CM$218+CM$233+CM$234+SUM(CM$125,CM$126,CM$127,CM$128*(1+'S&amp;S'!$F119),CM$129,CM$130,CM$131,CM$132,CM$133,CM$134,CM$135,CM$136,CM$137,CM$138,CM$139,CM$140,CM$141,CM$142,CM$143,CM$144)</f>
        <v>0</v>
      </c>
      <c r="CN321" s="66">
        <f>-CN$190+CN$216-CN$218+CN$233+CN$234+SUM(CN$125,CN$126,CN$127,CN$128*(1+'S&amp;S'!$F119),CN$129,CN$130,CN$131,CN$132,CN$133,CN$134,CN$135,CN$136,CN$137,CN$138,CN$139,CN$140,CN$141,CN$142,CN$143,CN$144)</f>
        <v>0</v>
      </c>
      <c r="CO321" s="66">
        <f>-CO$190+CO$216-CO$218+CO$233+CO$234+SUM(CO$125,CO$126,CO$127,CO$128*(1+'S&amp;S'!$F119),CO$129,CO$130,CO$131,CO$132,CO$133,CO$134,CO$135,CO$136,CO$137,CO$138,CO$139,CO$140,CO$141,CO$142,CO$143,CO$144)</f>
        <v>0</v>
      </c>
      <c r="CP321" s="66">
        <f>-CP$190+CP$216-CP$218+CP$233+CP$234+SUM(CP$125,CP$126,CP$127,CP$128*(1+'S&amp;S'!$F119),CP$129,CP$130,CP$131,CP$132,CP$133,CP$134,CP$135,CP$136,CP$137,CP$138,CP$139,CP$140,CP$141,CP$142,CP$143,CP$144)</f>
        <v>0</v>
      </c>
      <c r="CQ321" s="66">
        <f>-CQ$190+CQ$216-CQ$218+CQ$233+CQ$234+SUM(CQ$125,CQ$126,CQ$127,CQ$128*(1+'S&amp;S'!$F119),CQ$129,CQ$130,CQ$131,CQ$132,CQ$133,CQ$134,CQ$135,CQ$136,CQ$137,CQ$138,CQ$139,CQ$140,CQ$141,CQ$142,CQ$143,CQ$144)</f>
        <v>0</v>
      </c>
      <c r="CR321" s="66">
        <f>-CR$190+CR$216-CR$218+CR$233+CR$234+SUM(CR$125,CR$126,CR$127,CR$128*(1+'S&amp;S'!$F119),CR$129,CR$130,CR$131,CR$132,CR$133,CR$134,CR$135,CR$136,CR$137,CR$138,CR$139,CR$140,CR$141,CR$142,CR$143,CR$144)</f>
        <v>0</v>
      </c>
      <c r="CS321" s="66">
        <f>-CS$190+CS$216-CS$218+CS$233+CS$234+SUM(CS$125,CS$126,CS$127,CS$128*(1+'S&amp;S'!$F119),CS$129,CS$130,CS$131,CS$132,CS$133,CS$134,CS$135,CS$136,CS$137,CS$138,CS$139,CS$140,CS$141,CS$142,CS$143,CS$144)</f>
        <v>0</v>
      </c>
    </row>
    <row r="322" spans="3:97" hidden="1" x14ac:dyDescent="0.35">
      <c r="C322" s="81" t="str">
        <f>O.4!C129&amp;" with "&amp; 'S&amp;S'!$D$5*100 &amp; "% increase"</f>
        <v xml:space="preserve"> with 1% increase</v>
      </c>
      <c r="E322" s="492">
        <f>G322+NPV(G.Asm!$F$40,H322:INDEX(H322:CS322,RP))</f>
        <v>0</v>
      </c>
      <c r="F322" s="492">
        <f t="shared" si="140"/>
        <v>0</v>
      </c>
      <c r="G322" s="66">
        <f>-G$190+G$216-G$218+G$233+G$234+SUM(G$125,G$126,G$127,G$128,G$129*(1+'S&amp;S'!$F120),G$130,G$131,G$132,G$133,G$134,G$135,G$136,G$137,G$138,G$139,G$140,G$141,G$142,G$143,G$144)</f>
        <v>0</v>
      </c>
      <c r="H322" s="66">
        <f>-H$190+H$216-H$218+H$233+H$234+SUM(H$125,H$126,H$127,H$128,H$129*(1+'S&amp;S'!$F120),H$130,H$131,H$132,H$133,H$134,H$135,H$136,H$137,H$138,H$139,H$140,H$141,H$142,H$143,H$144)</f>
        <v>0</v>
      </c>
      <c r="I322" s="66">
        <f>-I$190+I$216-I$218+I$233+I$234+SUM(I$125,I$126,I$127,I$128,I$129*(1+'S&amp;S'!$F120),I$130,I$131,I$132,I$133,I$134,I$135,I$136,I$137,I$138,I$139,I$140,I$141,I$142,I$143,I$144)</f>
        <v>0</v>
      </c>
      <c r="J322" s="66">
        <f>-J$190+J$216-J$218+J$233+J$234+SUM(J$125,J$126,J$127,J$128,J$129*(1+'S&amp;S'!$F120),J$130,J$131,J$132,J$133,J$134,J$135,J$136,J$137,J$138,J$139,J$140,J$141,J$142,J$143,J$144)</f>
        <v>0</v>
      </c>
      <c r="K322" s="66">
        <f>-K$190+K$216-K$218+K$233+K$234+SUM(K$125,K$126,K$127,K$128,K$129*(1+'S&amp;S'!$F120),K$130,K$131,K$132,K$133,K$134,K$135,K$136,K$137,K$138,K$139,K$140,K$141,K$142,K$143,K$144)</f>
        <v>0</v>
      </c>
      <c r="L322" s="66">
        <f>-L$190+L$216-L$218+L$233+L$234+SUM(L$125,L$126,L$127,L$128,L$129*(1+'S&amp;S'!$F120),L$130,L$131,L$132,L$133,L$134,L$135,L$136,L$137,L$138,L$139,L$140,L$141,L$142,L$143,L$144)</f>
        <v>0</v>
      </c>
      <c r="M322" s="66">
        <f>-M$190+M$216-M$218+M$233+M$234+SUM(M$125,M$126,M$127,M$128,M$129*(1+'S&amp;S'!$F120),M$130,M$131,M$132,M$133,M$134,M$135,M$136,M$137,M$138,M$139,M$140,M$141,M$142,M$143,M$144)</f>
        <v>0</v>
      </c>
      <c r="N322" s="66">
        <f>-N$190+N$216-N$218+N$233+N$234+SUM(N$125,N$126,N$127,N$128,N$129*(1+'S&amp;S'!$F120),N$130,N$131,N$132,N$133,N$134,N$135,N$136,N$137,N$138,N$139,N$140,N$141,N$142,N$143,N$144)</f>
        <v>0</v>
      </c>
      <c r="O322" s="66">
        <f>-O$190+O$216-O$218+O$233+O$234+SUM(O$125,O$126,O$127,O$128,O$129*(1+'S&amp;S'!$F120),O$130,O$131,O$132,O$133,O$134,O$135,O$136,O$137,O$138,O$139,O$140,O$141,O$142,O$143,O$144)</f>
        <v>0</v>
      </c>
      <c r="P322" s="66">
        <f>-P$190+P$216-P$218+P$233+P$234+SUM(P$125,P$126,P$127,P$128,P$129*(1+'S&amp;S'!$F120),P$130,P$131,P$132,P$133,P$134,P$135,P$136,P$137,P$138,P$139,P$140,P$141,P$142,P$143,P$144)</f>
        <v>0</v>
      </c>
      <c r="Q322" s="66">
        <f>-Q$190+Q$216-Q$218+Q$233+Q$234+SUM(Q$125,Q$126,Q$127,Q$128,Q$129*(1+'S&amp;S'!$F120),Q$130,Q$131,Q$132,Q$133,Q$134,Q$135,Q$136,Q$137,Q$138,Q$139,Q$140,Q$141,Q$142,Q$143,Q$144)</f>
        <v>0</v>
      </c>
      <c r="R322" s="66">
        <f>-R$190+R$216-R$218+R$233+R$234+SUM(R$125,R$126,R$127,R$128,R$129*(1+'S&amp;S'!$F120),R$130,R$131,R$132,R$133,R$134,R$135,R$136,R$137,R$138,R$139,R$140,R$141,R$142,R$143,R$144)</f>
        <v>0</v>
      </c>
      <c r="S322" s="66">
        <f>-S$190+S$216-S$218+S$233+S$234+SUM(S$125,S$126,S$127,S$128,S$129*(1+'S&amp;S'!$F120),S$130,S$131,S$132,S$133,S$134,S$135,S$136,S$137,S$138,S$139,S$140,S$141,S$142,S$143,S$144)</f>
        <v>0</v>
      </c>
      <c r="T322" s="66">
        <f>-T$190+T$216-T$218+T$233+T$234+SUM(T$125,T$126,T$127,T$128,T$129*(1+'S&amp;S'!$F120),T$130,T$131,T$132,T$133,T$134,T$135,T$136,T$137,T$138,T$139,T$140,T$141,T$142,T$143,T$144)</f>
        <v>0</v>
      </c>
      <c r="U322" s="66">
        <f>-U$190+U$216-U$218+U$233+U$234+SUM(U$125,U$126,U$127,U$128,U$129*(1+'S&amp;S'!$F120),U$130,U$131,U$132,U$133,U$134,U$135,U$136,U$137,U$138,U$139,U$140,U$141,U$142,U$143,U$144)</f>
        <v>0</v>
      </c>
      <c r="V322" s="66">
        <f>-V$190+V$216-V$218+V$233+V$234+SUM(V$125,V$126,V$127,V$128,V$129*(1+'S&amp;S'!$F120),V$130,V$131,V$132,V$133,V$134,V$135,V$136,V$137,V$138,V$139,V$140,V$141,V$142,V$143,V$144)</f>
        <v>0</v>
      </c>
      <c r="W322" s="66">
        <f>-W$190+W$216-W$218+W$233+W$234+SUM(W$125,W$126,W$127,W$128,W$129*(1+'S&amp;S'!$F120),W$130,W$131,W$132,W$133,W$134,W$135,W$136,W$137,W$138,W$139,W$140,W$141,W$142,W$143,W$144)</f>
        <v>0</v>
      </c>
      <c r="X322" s="66">
        <f>-X$190+X$216-X$218+X$233+X$234+SUM(X$125,X$126,X$127,X$128,X$129*(1+'S&amp;S'!$F120),X$130,X$131,X$132,X$133,X$134,X$135,X$136,X$137,X$138,X$139,X$140,X$141,X$142,X$143,X$144)</f>
        <v>0</v>
      </c>
      <c r="Y322" s="66">
        <f>-Y$190+Y$216-Y$218+Y$233+Y$234+SUM(Y$125,Y$126,Y$127,Y$128,Y$129*(1+'S&amp;S'!$F120),Y$130,Y$131,Y$132,Y$133,Y$134,Y$135,Y$136,Y$137,Y$138,Y$139,Y$140,Y$141,Y$142,Y$143,Y$144)</f>
        <v>0</v>
      </c>
      <c r="Z322" s="66">
        <f>-Z$190+Z$216-Z$218+Z$233+Z$234+SUM(Z$125,Z$126,Z$127,Z$128,Z$129*(1+'S&amp;S'!$F120),Z$130,Z$131,Z$132,Z$133,Z$134,Z$135,Z$136,Z$137,Z$138,Z$139,Z$140,Z$141,Z$142,Z$143,Z$144)</f>
        <v>0</v>
      </c>
      <c r="AA322" s="66">
        <f>-AA$190+AA$216-AA$218+AA$233+AA$234+SUM(AA$125,AA$126,AA$127,AA$128,AA$129*(1+'S&amp;S'!$F120),AA$130,AA$131,AA$132,AA$133,AA$134,AA$135,AA$136,AA$137,AA$138,AA$139,AA$140,AA$141,AA$142,AA$143,AA$144)</f>
        <v>0</v>
      </c>
      <c r="AB322" s="66">
        <f>-AB$190+AB$216-AB$218+AB$233+AB$234+SUM(AB$125,AB$126,AB$127,AB$128,AB$129*(1+'S&amp;S'!$F120),AB$130,AB$131,AB$132,AB$133,AB$134,AB$135,AB$136,AB$137,AB$138,AB$139,AB$140,AB$141,AB$142,AB$143,AB$144)</f>
        <v>0</v>
      </c>
      <c r="AC322" s="66">
        <f>-AC$190+AC$216-AC$218+AC$233+AC$234+SUM(AC$125,AC$126,AC$127,AC$128,AC$129*(1+'S&amp;S'!$F120),AC$130,AC$131,AC$132,AC$133,AC$134,AC$135,AC$136,AC$137,AC$138,AC$139,AC$140,AC$141,AC$142,AC$143,AC$144)</f>
        <v>0</v>
      </c>
      <c r="AD322" s="66">
        <f>-AD$190+AD$216-AD$218+AD$233+AD$234+SUM(AD$125,AD$126,AD$127,AD$128,AD$129*(1+'S&amp;S'!$F120),AD$130,AD$131,AD$132,AD$133,AD$134,AD$135,AD$136,AD$137,AD$138,AD$139,AD$140,AD$141,AD$142,AD$143,AD$144)</f>
        <v>0</v>
      </c>
      <c r="AE322" s="66">
        <f>-AE$190+AE$216-AE$218+AE$233+AE$234+SUM(AE$125,AE$126,AE$127,AE$128,AE$129*(1+'S&amp;S'!$F120),AE$130,AE$131,AE$132,AE$133,AE$134,AE$135,AE$136,AE$137,AE$138,AE$139,AE$140,AE$141,AE$142,AE$143,AE$144)</f>
        <v>0</v>
      </c>
      <c r="AF322" s="66">
        <f>-AF$190+AF$216-AF$218+AF$233+AF$234+SUM(AF$125,AF$126,AF$127,AF$128,AF$129*(1+'S&amp;S'!$F120),AF$130,AF$131,AF$132,AF$133,AF$134,AF$135,AF$136,AF$137,AF$138,AF$139,AF$140,AF$141,AF$142,AF$143,AF$144)</f>
        <v>0</v>
      </c>
      <c r="AG322" s="66">
        <f>-AG$190+AG$216-AG$218+AG$233+AG$234+SUM(AG$125,AG$126,AG$127,AG$128,AG$129*(1+'S&amp;S'!$F120),AG$130,AG$131,AG$132,AG$133,AG$134,AG$135,AG$136,AG$137,AG$138,AG$139,AG$140,AG$141,AG$142,AG$143,AG$144)</f>
        <v>0</v>
      </c>
      <c r="AH322" s="66">
        <f>-AH$190+AH$216-AH$218+AH$233+AH$234+SUM(AH$125,AH$126,AH$127,AH$128,AH$129*(1+'S&amp;S'!$F120),AH$130,AH$131,AH$132,AH$133,AH$134,AH$135,AH$136,AH$137,AH$138,AH$139,AH$140,AH$141,AH$142,AH$143,AH$144)</f>
        <v>0</v>
      </c>
      <c r="AI322" s="66">
        <f>-AI$190+AI$216-AI$218+AI$233+AI$234+SUM(AI$125,AI$126,AI$127,AI$128,AI$129*(1+'S&amp;S'!$F120),AI$130,AI$131,AI$132,AI$133,AI$134,AI$135,AI$136,AI$137,AI$138,AI$139,AI$140,AI$141,AI$142,AI$143,AI$144)</f>
        <v>0</v>
      </c>
      <c r="AJ322" s="66">
        <f>-AJ$190+AJ$216-AJ$218+AJ$233+AJ$234+SUM(AJ$125,AJ$126,AJ$127,AJ$128,AJ$129*(1+'S&amp;S'!$F120),AJ$130,AJ$131,AJ$132,AJ$133,AJ$134,AJ$135,AJ$136,AJ$137,AJ$138,AJ$139,AJ$140,AJ$141,AJ$142,AJ$143,AJ$144)</f>
        <v>0</v>
      </c>
      <c r="AK322" s="66">
        <f>-AK$190+AK$216-AK$218+AK$233+AK$234+SUM(AK$125,AK$126,AK$127,AK$128,AK$129*(1+'S&amp;S'!$F120),AK$130,AK$131,AK$132,AK$133,AK$134,AK$135,AK$136,AK$137,AK$138,AK$139,AK$140,AK$141,AK$142,AK$143,AK$144)</f>
        <v>0</v>
      </c>
      <c r="AL322" s="66">
        <f>-AL$190+AL$216-AL$218+AL$233+AL$234+SUM(AL$125,AL$126,AL$127,AL$128,AL$129*(1+'S&amp;S'!$F120),AL$130,AL$131,AL$132,AL$133,AL$134,AL$135,AL$136,AL$137,AL$138,AL$139,AL$140,AL$141,AL$142,AL$143,AL$144)</f>
        <v>0</v>
      </c>
      <c r="AM322" s="66">
        <f>-AM$190+AM$216-AM$218+AM$233+AM$234+SUM(AM$125,AM$126,AM$127,AM$128,AM$129*(1+'S&amp;S'!$F120),AM$130,AM$131,AM$132,AM$133,AM$134,AM$135,AM$136,AM$137,AM$138,AM$139,AM$140,AM$141,AM$142,AM$143,AM$144)</f>
        <v>0</v>
      </c>
      <c r="AN322" s="66">
        <f>-AN$190+AN$216-AN$218+AN$233+AN$234+SUM(AN$125,AN$126,AN$127,AN$128,AN$129*(1+'S&amp;S'!$F120),AN$130,AN$131,AN$132,AN$133,AN$134,AN$135,AN$136,AN$137,AN$138,AN$139,AN$140,AN$141,AN$142,AN$143,AN$144)</f>
        <v>0</v>
      </c>
      <c r="AO322" s="66">
        <f>-AO$190+AO$216-AO$218+AO$233+AO$234+SUM(AO$125,AO$126,AO$127,AO$128,AO$129*(1+'S&amp;S'!$F120),AO$130,AO$131,AO$132,AO$133,AO$134,AO$135,AO$136,AO$137,AO$138,AO$139,AO$140,AO$141,AO$142,AO$143,AO$144)</f>
        <v>0</v>
      </c>
      <c r="AP322" s="66">
        <f>-AP$190+AP$216-AP$218+AP$233+AP$234+SUM(AP$125,AP$126,AP$127,AP$128,AP$129*(1+'S&amp;S'!$F120),AP$130,AP$131,AP$132,AP$133,AP$134,AP$135,AP$136,AP$137,AP$138,AP$139,AP$140,AP$141,AP$142,AP$143,AP$144)</f>
        <v>0</v>
      </c>
      <c r="AQ322" s="66">
        <f>-AQ$190+AQ$216-AQ$218+AQ$233+AQ$234+SUM(AQ$125,AQ$126,AQ$127,AQ$128,AQ$129*(1+'S&amp;S'!$F120),AQ$130,AQ$131,AQ$132,AQ$133,AQ$134,AQ$135,AQ$136,AQ$137,AQ$138,AQ$139,AQ$140,AQ$141,AQ$142,AQ$143,AQ$144)</f>
        <v>0</v>
      </c>
      <c r="AR322" s="66">
        <f>-AR$190+AR$216-AR$218+AR$233+AR$234+SUM(AR$125,AR$126,AR$127,AR$128,AR$129*(1+'S&amp;S'!$F120),AR$130,AR$131,AR$132,AR$133,AR$134,AR$135,AR$136,AR$137,AR$138,AR$139,AR$140,AR$141,AR$142,AR$143,AR$144)</f>
        <v>0</v>
      </c>
      <c r="AS322" s="66">
        <f>-AS$190+AS$216-AS$218+AS$233+AS$234+SUM(AS$125,AS$126,AS$127,AS$128,AS$129*(1+'S&amp;S'!$F120),AS$130,AS$131,AS$132,AS$133,AS$134,AS$135,AS$136,AS$137,AS$138,AS$139,AS$140,AS$141,AS$142,AS$143,AS$144)</f>
        <v>0</v>
      </c>
      <c r="AT322" s="66">
        <f>-AT$190+AT$216-AT$218+AT$233+AT$234+SUM(AT$125,AT$126,AT$127,AT$128,AT$129*(1+'S&amp;S'!$F120),AT$130,AT$131,AT$132,AT$133,AT$134,AT$135,AT$136,AT$137,AT$138,AT$139,AT$140,AT$141,AT$142,AT$143,AT$144)</f>
        <v>0</v>
      </c>
      <c r="AU322" s="66">
        <f>-AU$190+AU$216-AU$218+AU$233+AU$234+SUM(AU$125,AU$126,AU$127,AU$128,AU$129*(1+'S&amp;S'!$F120),AU$130,AU$131,AU$132,AU$133,AU$134,AU$135,AU$136,AU$137,AU$138,AU$139,AU$140,AU$141,AU$142,AU$143,AU$144)</f>
        <v>0</v>
      </c>
      <c r="AV322" s="66">
        <f>-AV$190+AV$216-AV$218+AV$233+AV$234+SUM(AV$125,AV$126,AV$127,AV$128,AV$129*(1+'S&amp;S'!$F120),AV$130,AV$131,AV$132,AV$133,AV$134,AV$135,AV$136,AV$137,AV$138,AV$139,AV$140,AV$141,AV$142,AV$143,AV$144)</f>
        <v>0</v>
      </c>
      <c r="AW322" s="66">
        <f>-AW$190+AW$216-AW$218+AW$233+AW$234+SUM(AW$125,AW$126,AW$127,AW$128,AW$129*(1+'S&amp;S'!$F120),AW$130,AW$131,AW$132,AW$133,AW$134,AW$135,AW$136,AW$137,AW$138,AW$139,AW$140,AW$141,AW$142,AW$143,AW$144)</f>
        <v>0</v>
      </c>
      <c r="AX322" s="66">
        <f>-AX$190+AX$216-AX$218+AX$233+AX$234+SUM(AX$125,AX$126,AX$127,AX$128,AX$129*(1+'S&amp;S'!$F120),AX$130,AX$131,AX$132,AX$133,AX$134,AX$135,AX$136,AX$137,AX$138,AX$139,AX$140,AX$141,AX$142,AX$143,AX$144)</f>
        <v>0</v>
      </c>
      <c r="AY322" s="66">
        <f>-AY$190+AY$216-AY$218+AY$233+AY$234+SUM(AY$125,AY$126,AY$127,AY$128,AY$129*(1+'S&amp;S'!$F120),AY$130,AY$131,AY$132,AY$133,AY$134,AY$135,AY$136,AY$137,AY$138,AY$139,AY$140,AY$141,AY$142,AY$143,AY$144)</f>
        <v>0</v>
      </c>
      <c r="AZ322" s="66">
        <f>-AZ$190+AZ$216-AZ$218+AZ$233+AZ$234+SUM(AZ$125,AZ$126,AZ$127,AZ$128,AZ$129*(1+'S&amp;S'!$F120),AZ$130,AZ$131,AZ$132,AZ$133,AZ$134,AZ$135,AZ$136,AZ$137,AZ$138,AZ$139,AZ$140,AZ$141,AZ$142,AZ$143,AZ$144)</f>
        <v>0</v>
      </c>
      <c r="BA322" s="66">
        <f>-BA$190+BA$216-BA$218+BA$233+BA$234+SUM(BA$125,BA$126,BA$127,BA$128,BA$129*(1+'S&amp;S'!$F120),BA$130,BA$131,BA$132,BA$133,BA$134,BA$135,BA$136,BA$137,BA$138,BA$139,BA$140,BA$141,BA$142,BA$143,BA$144)</f>
        <v>0</v>
      </c>
      <c r="BB322" s="66">
        <f>-BB$190+BB$216-BB$218+BB$233+BB$234+SUM(BB$125,BB$126,BB$127,BB$128,BB$129*(1+'S&amp;S'!$F120),BB$130,BB$131,BB$132,BB$133,BB$134,BB$135,BB$136,BB$137,BB$138,BB$139,BB$140,BB$141,BB$142,BB$143,BB$144)</f>
        <v>0</v>
      </c>
      <c r="BC322" s="66">
        <f>-BC$190+BC$216-BC$218+BC$233+BC$234+SUM(BC$125,BC$126,BC$127,BC$128,BC$129*(1+'S&amp;S'!$F120),BC$130,BC$131,BC$132,BC$133,BC$134,BC$135,BC$136,BC$137,BC$138,BC$139,BC$140,BC$141,BC$142,BC$143,BC$144)</f>
        <v>0</v>
      </c>
      <c r="BD322" s="66">
        <f>-BD$190+BD$216-BD$218+BD$233+BD$234+SUM(BD$125,BD$126,BD$127,BD$128,BD$129*(1+'S&amp;S'!$F120),BD$130,BD$131,BD$132,BD$133,BD$134,BD$135,BD$136,BD$137,BD$138,BD$139,BD$140,BD$141,BD$142,BD$143,BD$144)</f>
        <v>0</v>
      </c>
      <c r="BE322" s="66">
        <f>-BE$190+BE$216-BE$218+BE$233+BE$234+SUM(BE$125,BE$126,BE$127,BE$128,BE$129*(1+'S&amp;S'!$F120),BE$130,BE$131,BE$132,BE$133,BE$134,BE$135,BE$136,BE$137,BE$138,BE$139,BE$140,BE$141,BE$142,BE$143,BE$144)</f>
        <v>0</v>
      </c>
      <c r="BF322" s="66">
        <f>-BF$190+BF$216-BF$218+BF$233+BF$234+SUM(BF$125,BF$126,BF$127,BF$128,BF$129*(1+'S&amp;S'!$F120),BF$130,BF$131,BF$132,BF$133,BF$134,BF$135,BF$136,BF$137,BF$138,BF$139,BF$140,BF$141,BF$142,BF$143,BF$144)</f>
        <v>0</v>
      </c>
      <c r="BG322" s="66">
        <f>-BG$190+BG$216-BG$218+BG$233+BG$234+SUM(BG$125,BG$126,BG$127,BG$128,BG$129*(1+'S&amp;S'!$F120),BG$130,BG$131,BG$132,BG$133,BG$134,BG$135,BG$136,BG$137,BG$138,BG$139,BG$140,BG$141,BG$142,BG$143,BG$144)</f>
        <v>0</v>
      </c>
      <c r="BH322" s="66">
        <f>-BH$190+BH$216-BH$218+BH$233+BH$234+SUM(BH$125,BH$126,BH$127,BH$128,BH$129*(1+'S&amp;S'!$F120),BH$130,BH$131,BH$132,BH$133,BH$134,BH$135,BH$136,BH$137,BH$138,BH$139,BH$140,BH$141,BH$142,BH$143,BH$144)</f>
        <v>0</v>
      </c>
      <c r="BI322" s="66">
        <f>-BI$190+BI$216-BI$218+BI$233+BI$234+SUM(BI$125,BI$126,BI$127,BI$128,BI$129*(1+'S&amp;S'!$F120),BI$130,BI$131,BI$132,BI$133,BI$134,BI$135,BI$136,BI$137,BI$138,BI$139,BI$140,BI$141,BI$142,BI$143,BI$144)</f>
        <v>0</v>
      </c>
      <c r="BJ322" s="66">
        <f>-BJ$190+BJ$216-BJ$218+BJ$233+BJ$234+SUM(BJ$125,BJ$126,BJ$127,BJ$128,BJ$129*(1+'S&amp;S'!$F120),BJ$130,BJ$131,BJ$132,BJ$133,BJ$134,BJ$135,BJ$136,BJ$137,BJ$138,BJ$139,BJ$140,BJ$141,BJ$142,BJ$143,BJ$144)</f>
        <v>0</v>
      </c>
      <c r="BK322" s="66">
        <f>-BK$190+BK$216-BK$218+BK$233+BK$234+SUM(BK$125,BK$126,BK$127,BK$128,BK$129*(1+'S&amp;S'!$F120),BK$130,BK$131,BK$132,BK$133,BK$134,BK$135,BK$136,BK$137,BK$138,BK$139,BK$140,BK$141,BK$142,BK$143,BK$144)</f>
        <v>0</v>
      </c>
      <c r="BL322" s="66">
        <f>-BL$190+BL$216-BL$218+BL$233+BL$234+SUM(BL$125,BL$126,BL$127,BL$128,BL$129*(1+'S&amp;S'!$F120),BL$130,BL$131,BL$132,BL$133,BL$134,BL$135,BL$136,BL$137,BL$138,BL$139,BL$140,BL$141,BL$142,BL$143,BL$144)</f>
        <v>0</v>
      </c>
      <c r="BM322" s="66">
        <f>-BM$190+BM$216-BM$218+BM$233+BM$234+SUM(BM$125,BM$126,BM$127,BM$128,BM$129*(1+'S&amp;S'!$F120),BM$130,BM$131,BM$132,BM$133,BM$134,BM$135,BM$136,BM$137,BM$138,BM$139,BM$140,BM$141,BM$142,BM$143,BM$144)</f>
        <v>0</v>
      </c>
      <c r="BN322" s="66">
        <f>-BN$190+BN$216-BN$218+BN$233+BN$234+SUM(BN$125,BN$126,BN$127,BN$128,BN$129*(1+'S&amp;S'!$F120),BN$130,BN$131,BN$132,BN$133,BN$134,BN$135,BN$136,BN$137,BN$138,BN$139,BN$140,BN$141,BN$142,BN$143,BN$144)</f>
        <v>0</v>
      </c>
      <c r="BO322" s="66">
        <f>-BO$190+BO$216-BO$218+BO$233+BO$234+SUM(BO$125,BO$126,BO$127,BO$128,BO$129*(1+'S&amp;S'!$F120),BO$130,BO$131,BO$132,BO$133,BO$134,BO$135,BO$136,BO$137,BO$138,BO$139,BO$140,BO$141,BO$142,BO$143,BO$144)</f>
        <v>0</v>
      </c>
      <c r="BP322" s="66">
        <f>-BP$190+BP$216-BP$218+BP$233+BP$234+SUM(BP$125,BP$126,BP$127,BP$128,BP$129*(1+'S&amp;S'!$F120),BP$130,BP$131,BP$132,BP$133,BP$134,BP$135,BP$136,BP$137,BP$138,BP$139,BP$140,BP$141,BP$142,BP$143,BP$144)</f>
        <v>0</v>
      </c>
      <c r="BQ322" s="66">
        <f>-BQ$190+BQ$216-BQ$218+BQ$233+BQ$234+SUM(BQ$125,BQ$126,BQ$127,BQ$128,BQ$129*(1+'S&amp;S'!$F120),BQ$130,BQ$131,BQ$132,BQ$133,BQ$134,BQ$135,BQ$136,BQ$137,BQ$138,BQ$139,BQ$140,BQ$141,BQ$142,BQ$143,BQ$144)</f>
        <v>0</v>
      </c>
      <c r="BR322" s="66">
        <f>-BR$190+BR$216-BR$218+BR$233+BR$234+SUM(BR$125,BR$126,BR$127,BR$128,BR$129*(1+'S&amp;S'!$F120),BR$130,BR$131,BR$132,BR$133,BR$134,BR$135,BR$136,BR$137,BR$138,BR$139,BR$140,BR$141,BR$142,BR$143,BR$144)</f>
        <v>0</v>
      </c>
      <c r="BS322" s="66">
        <f>-BS$190+BS$216-BS$218+BS$233+BS$234+SUM(BS$125,BS$126,BS$127,BS$128,BS$129*(1+'S&amp;S'!$F120),BS$130,BS$131,BS$132,BS$133,BS$134,BS$135,BS$136,BS$137,BS$138,BS$139,BS$140,BS$141,BS$142,BS$143,BS$144)</f>
        <v>0</v>
      </c>
      <c r="BT322" s="66">
        <f>-BT$190+BT$216-BT$218+BT$233+BT$234+SUM(BT$125,BT$126,BT$127,BT$128,BT$129*(1+'S&amp;S'!$F120),BT$130,BT$131,BT$132,BT$133,BT$134,BT$135,BT$136,BT$137,BT$138,BT$139,BT$140,BT$141,BT$142,BT$143,BT$144)</f>
        <v>0</v>
      </c>
      <c r="BU322" s="66">
        <f>-BU$190+BU$216-BU$218+BU$233+BU$234+SUM(BU$125,BU$126,BU$127,BU$128,BU$129*(1+'S&amp;S'!$F120),BU$130,BU$131,BU$132,BU$133,BU$134,BU$135,BU$136,BU$137,BU$138,BU$139,BU$140,BU$141,BU$142,BU$143,BU$144)</f>
        <v>0</v>
      </c>
      <c r="BV322" s="66">
        <f>-BV$190+BV$216-BV$218+BV$233+BV$234+SUM(BV$125,BV$126,BV$127,BV$128,BV$129*(1+'S&amp;S'!$F120),BV$130,BV$131,BV$132,BV$133,BV$134,BV$135,BV$136,BV$137,BV$138,BV$139,BV$140,BV$141,BV$142,BV$143,BV$144)</f>
        <v>0</v>
      </c>
      <c r="BW322" s="66">
        <f>-BW$190+BW$216-BW$218+BW$233+BW$234+SUM(BW$125,BW$126,BW$127,BW$128,BW$129*(1+'S&amp;S'!$F120),BW$130,BW$131,BW$132,BW$133,BW$134,BW$135,BW$136,BW$137,BW$138,BW$139,BW$140,BW$141,BW$142,BW$143,BW$144)</f>
        <v>0</v>
      </c>
      <c r="BX322" s="66">
        <f>-BX$190+BX$216-BX$218+BX$233+BX$234+SUM(BX$125,BX$126,BX$127,BX$128,BX$129*(1+'S&amp;S'!$F120),BX$130,BX$131,BX$132,BX$133,BX$134,BX$135,BX$136,BX$137,BX$138,BX$139,BX$140,BX$141,BX$142,BX$143,BX$144)</f>
        <v>0</v>
      </c>
      <c r="BY322" s="66">
        <f>-BY$190+BY$216-BY$218+BY$233+BY$234+SUM(BY$125,BY$126,BY$127,BY$128,BY$129*(1+'S&amp;S'!$F120),BY$130,BY$131,BY$132,BY$133,BY$134,BY$135,BY$136,BY$137,BY$138,BY$139,BY$140,BY$141,BY$142,BY$143,BY$144)</f>
        <v>0</v>
      </c>
      <c r="BZ322" s="66">
        <f>-BZ$190+BZ$216-BZ$218+BZ$233+BZ$234+SUM(BZ$125,BZ$126,BZ$127,BZ$128,BZ$129*(1+'S&amp;S'!$F120),BZ$130,BZ$131,BZ$132,BZ$133,BZ$134,BZ$135,BZ$136,BZ$137,BZ$138,BZ$139,BZ$140,BZ$141,BZ$142,BZ$143,BZ$144)</f>
        <v>0</v>
      </c>
      <c r="CA322" s="66">
        <f>-CA$190+CA$216-CA$218+CA$233+CA$234+SUM(CA$125,CA$126,CA$127,CA$128,CA$129*(1+'S&amp;S'!$F120),CA$130,CA$131,CA$132,CA$133,CA$134,CA$135,CA$136,CA$137,CA$138,CA$139,CA$140,CA$141,CA$142,CA$143,CA$144)</f>
        <v>0</v>
      </c>
      <c r="CB322" s="66">
        <f>-CB$190+CB$216-CB$218+CB$233+CB$234+SUM(CB$125,CB$126,CB$127,CB$128,CB$129*(1+'S&amp;S'!$F120),CB$130,CB$131,CB$132,CB$133,CB$134,CB$135,CB$136,CB$137,CB$138,CB$139,CB$140,CB$141,CB$142,CB$143,CB$144)</f>
        <v>0</v>
      </c>
      <c r="CC322" s="66">
        <f>-CC$190+CC$216-CC$218+CC$233+CC$234+SUM(CC$125,CC$126,CC$127,CC$128,CC$129*(1+'S&amp;S'!$F120),CC$130,CC$131,CC$132,CC$133,CC$134,CC$135,CC$136,CC$137,CC$138,CC$139,CC$140,CC$141,CC$142,CC$143,CC$144)</f>
        <v>0</v>
      </c>
      <c r="CD322" s="66">
        <f>-CD$190+CD$216-CD$218+CD$233+CD$234+SUM(CD$125,CD$126,CD$127,CD$128,CD$129*(1+'S&amp;S'!$F120),CD$130,CD$131,CD$132,CD$133,CD$134,CD$135,CD$136,CD$137,CD$138,CD$139,CD$140,CD$141,CD$142,CD$143,CD$144)</f>
        <v>0</v>
      </c>
      <c r="CE322" s="66">
        <f>-CE$190+CE$216-CE$218+CE$233+CE$234+SUM(CE$125,CE$126,CE$127,CE$128,CE$129*(1+'S&amp;S'!$F120),CE$130,CE$131,CE$132,CE$133,CE$134,CE$135,CE$136,CE$137,CE$138,CE$139,CE$140,CE$141,CE$142,CE$143,CE$144)</f>
        <v>0</v>
      </c>
      <c r="CF322" s="66">
        <f>-CF$190+CF$216-CF$218+CF$233+CF$234+SUM(CF$125,CF$126,CF$127,CF$128,CF$129*(1+'S&amp;S'!$F120),CF$130,CF$131,CF$132,CF$133,CF$134,CF$135,CF$136,CF$137,CF$138,CF$139,CF$140,CF$141,CF$142,CF$143,CF$144)</f>
        <v>0</v>
      </c>
      <c r="CG322" s="66">
        <f>-CG$190+CG$216-CG$218+CG$233+CG$234+SUM(CG$125,CG$126,CG$127,CG$128,CG$129*(1+'S&amp;S'!$F120),CG$130,CG$131,CG$132,CG$133,CG$134,CG$135,CG$136,CG$137,CG$138,CG$139,CG$140,CG$141,CG$142,CG$143,CG$144)</f>
        <v>0</v>
      </c>
      <c r="CH322" s="66">
        <f>-CH$190+CH$216-CH$218+CH$233+CH$234+SUM(CH$125,CH$126,CH$127,CH$128,CH$129*(1+'S&amp;S'!$F120),CH$130,CH$131,CH$132,CH$133,CH$134,CH$135,CH$136,CH$137,CH$138,CH$139,CH$140,CH$141,CH$142,CH$143,CH$144)</f>
        <v>0</v>
      </c>
      <c r="CI322" s="66">
        <f>-CI$190+CI$216-CI$218+CI$233+CI$234+SUM(CI$125,CI$126,CI$127,CI$128,CI$129*(1+'S&amp;S'!$F120),CI$130,CI$131,CI$132,CI$133,CI$134,CI$135,CI$136,CI$137,CI$138,CI$139,CI$140,CI$141,CI$142,CI$143,CI$144)</f>
        <v>0</v>
      </c>
      <c r="CJ322" s="66">
        <f>-CJ$190+CJ$216-CJ$218+CJ$233+CJ$234+SUM(CJ$125,CJ$126,CJ$127,CJ$128,CJ$129*(1+'S&amp;S'!$F120),CJ$130,CJ$131,CJ$132,CJ$133,CJ$134,CJ$135,CJ$136,CJ$137,CJ$138,CJ$139,CJ$140,CJ$141,CJ$142,CJ$143,CJ$144)</f>
        <v>0</v>
      </c>
      <c r="CK322" s="66">
        <f>-CK$190+CK$216-CK$218+CK$233+CK$234+SUM(CK$125,CK$126,CK$127,CK$128,CK$129*(1+'S&amp;S'!$F120),CK$130,CK$131,CK$132,CK$133,CK$134,CK$135,CK$136,CK$137,CK$138,CK$139,CK$140,CK$141,CK$142,CK$143,CK$144)</f>
        <v>0</v>
      </c>
      <c r="CL322" s="66">
        <f>-CL$190+CL$216-CL$218+CL$233+CL$234+SUM(CL$125,CL$126,CL$127,CL$128,CL$129*(1+'S&amp;S'!$F120),CL$130,CL$131,CL$132,CL$133,CL$134,CL$135,CL$136,CL$137,CL$138,CL$139,CL$140,CL$141,CL$142,CL$143,CL$144)</f>
        <v>0</v>
      </c>
      <c r="CM322" s="66">
        <f>-CM$190+CM$216-CM$218+CM$233+CM$234+SUM(CM$125,CM$126,CM$127,CM$128,CM$129*(1+'S&amp;S'!$F120),CM$130,CM$131,CM$132,CM$133,CM$134,CM$135,CM$136,CM$137,CM$138,CM$139,CM$140,CM$141,CM$142,CM$143,CM$144)</f>
        <v>0</v>
      </c>
      <c r="CN322" s="66">
        <f>-CN$190+CN$216-CN$218+CN$233+CN$234+SUM(CN$125,CN$126,CN$127,CN$128,CN$129*(1+'S&amp;S'!$F120),CN$130,CN$131,CN$132,CN$133,CN$134,CN$135,CN$136,CN$137,CN$138,CN$139,CN$140,CN$141,CN$142,CN$143,CN$144)</f>
        <v>0</v>
      </c>
      <c r="CO322" s="66">
        <f>-CO$190+CO$216-CO$218+CO$233+CO$234+SUM(CO$125,CO$126,CO$127,CO$128,CO$129*(1+'S&amp;S'!$F120),CO$130,CO$131,CO$132,CO$133,CO$134,CO$135,CO$136,CO$137,CO$138,CO$139,CO$140,CO$141,CO$142,CO$143,CO$144)</f>
        <v>0</v>
      </c>
      <c r="CP322" s="66">
        <f>-CP$190+CP$216-CP$218+CP$233+CP$234+SUM(CP$125,CP$126,CP$127,CP$128,CP$129*(1+'S&amp;S'!$F120),CP$130,CP$131,CP$132,CP$133,CP$134,CP$135,CP$136,CP$137,CP$138,CP$139,CP$140,CP$141,CP$142,CP$143,CP$144)</f>
        <v>0</v>
      </c>
      <c r="CQ322" s="66">
        <f>-CQ$190+CQ$216-CQ$218+CQ$233+CQ$234+SUM(CQ$125,CQ$126,CQ$127,CQ$128,CQ$129*(1+'S&amp;S'!$F120),CQ$130,CQ$131,CQ$132,CQ$133,CQ$134,CQ$135,CQ$136,CQ$137,CQ$138,CQ$139,CQ$140,CQ$141,CQ$142,CQ$143,CQ$144)</f>
        <v>0</v>
      </c>
      <c r="CR322" s="66">
        <f>-CR$190+CR$216-CR$218+CR$233+CR$234+SUM(CR$125,CR$126,CR$127,CR$128,CR$129*(1+'S&amp;S'!$F120),CR$130,CR$131,CR$132,CR$133,CR$134,CR$135,CR$136,CR$137,CR$138,CR$139,CR$140,CR$141,CR$142,CR$143,CR$144)</f>
        <v>0</v>
      </c>
      <c r="CS322" s="66">
        <f>-CS$190+CS$216-CS$218+CS$233+CS$234+SUM(CS$125,CS$126,CS$127,CS$128,CS$129*(1+'S&amp;S'!$F120),CS$130,CS$131,CS$132,CS$133,CS$134,CS$135,CS$136,CS$137,CS$138,CS$139,CS$140,CS$141,CS$142,CS$143,CS$144)</f>
        <v>0</v>
      </c>
    </row>
    <row r="323" spans="3:97" hidden="1" x14ac:dyDescent="0.35">
      <c r="C323" s="81" t="str">
        <f>O.4!C129&amp;" with "&amp; 'S&amp;S'!$D$5*100 &amp; "% decrease"</f>
        <v xml:space="preserve"> with 1% decrease</v>
      </c>
      <c r="E323" s="492">
        <f>G323+NPV(G.Asm!$F$40,H323:INDEX(H323:CS323,RP))</f>
        <v>0</v>
      </c>
      <c r="F323" s="492">
        <f t="shared" si="140"/>
        <v>0</v>
      </c>
      <c r="G323" s="66">
        <f>-G$190+G$216-G$218+G$233+G$234+SUM(G$125,G$126,G$127,G$128,G$129*(1+'S&amp;S'!$F121),G$130,G$131,G$132,G$133,G$134,G$135,G$136,G$137,G$138,G$139,G$140,G$141,G$142,G$143,G$144)</f>
        <v>0</v>
      </c>
      <c r="H323" s="66">
        <f>-H$190+H$216-H$218+H$233+H$234+SUM(H$125,H$126,H$127,H$128,H$129*(1+'S&amp;S'!$F121),H$130,H$131,H$132,H$133,H$134,H$135,H$136,H$137,H$138,H$139,H$140,H$141,H$142,H$143,H$144)</f>
        <v>0</v>
      </c>
      <c r="I323" s="66">
        <f>-I$190+I$216-I$218+I$233+I$234+SUM(I$125,I$126,I$127,I$128,I$129*(1+'S&amp;S'!$F121),I$130,I$131,I$132,I$133,I$134,I$135,I$136,I$137,I$138,I$139,I$140,I$141,I$142,I$143,I$144)</f>
        <v>0</v>
      </c>
      <c r="J323" s="66">
        <f>-J$190+J$216-J$218+J$233+J$234+SUM(J$125,J$126,J$127,J$128,J$129*(1+'S&amp;S'!$F121),J$130,J$131,J$132,J$133,J$134,J$135,J$136,J$137,J$138,J$139,J$140,J$141,J$142,J$143,J$144)</f>
        <v>0</v>
      </c>
      <c r="K323" s="66">
        <f>-K$190+K$216-K$218+K$233+K$234+SUM(K$125,K$126,K$127,K$128,K$129*(1+'S&amp;S'!$F121),K$130,K$131,K$132,K$133,K$134,K$135,K$136,K$137,K$138,K$139,K$140,K$141,K$142,K$143,K$144)</f>
        <v>0</v>
      </c>
      <c r="L323" s="66">
        <f>-L$190+L$216-L$218+L$233+L$234+SUM(L$125,L$126,L$127,L$128,L$129*(1+'S&amp;S'!$F121),L$130,L$131,L$132,L$133,L$134,L$135,L$136,L$137,L$138,L$139,L$140,L$141,L$142,L$143,L$144)</f>
        <v>0</v>
      </c>
      <c r="M323" s="66">
        <f>-M$190+M$216-M$218+M$233+M$234+SUM(M$125,M$126,M$127,M$128,M$129*(1+'S&amp;S'!$F121),M$130,M$131,M$132,M$133,M$134,M$135,M$136,M$137,M$138,M$139,M$140,M$141,M$142,M$143,M$144)</f>
        <v>0</v>
      </c>
      <c r="N323" s="66">
        <f>-N$190+N$216-N$218+N$233+N$234+SUM(N$125,N$126,N$127,N$128,N$129*(1+'S&amp;S'!$F121),N$130,N$131,N$132,N$133,N$134,N$135,N$136,N$137,N$138,N$139,N$140,N$141,N$142,N$143,N$144)</f>
        <v>0</v>
      </c>
      <c r="O323" s="66">
        <f>-O$190+O$216-O$218+O$233+O$234+SUM(O$125,O$126,O$127,O$128,O$129*(1+'S&amp;S'!$F121),O$130,O$131,O$132,O$133,O$134,O$135,O$136,O$137,O$138,O$139,O$140,O$141,O$142,O$143,O$144)</f>
        <v>0</v>
      </c>
      <c r="P323" s="66">
        <f>-P$190+P$216-P$218+P$233+P$234+SUM(P$125,P$126,P$127,P$128,P$129*(1+'S&amp;S'!$F121),P$130,P$131,P$132,P$133,P$134,P$135,P$136,P$137,P$138,P$139,P$140,P$141,P$142,P$143,P$144)</f>
        <v>0</v>
      </c>
      <c r="Q323" s="66">
        <f>-Q$190+Q$216-Q$218+Q$233+Q$234+SUM(Q$125,Q$126,Q$127,Q$128,Q$129*(1+'S&amp;S'!$F121),Q$130,Q$131,Q$132,Q$133,Q$134,Q$135,Q$136,Q$137,Q$138,Q$139,Q$140,Q$141,Q$142,Q$143,Q$144)</f>
        <v>0</v>
      </c>
      <c r="R323" s="66">
        <f>-R$190+R$216-R$218+R$233+R$234+SUM(R$125,R$126,R$127,R$128,R$129*(1+'S&amp;S'!$F121),R$130,R$131,R$132,R$133,R$134,R$135,R$136,R$137,R$138,R$139,R$140,R$141,R$142,R$143,R$144)</f>
        <v>0</v>
      </c>
      <c r="S323" s="66">
        <f>-S$190+S$216-S$218+S$233+S$234+SUM(S$125,S$126,S$127,S$128,S$129*(1+'S&amp;S'!$F121),S$130,S$131,S$132,S$133,S$134,S$135,S$136,S$137,S$138,S$139,S$140,S$141,S$142,S$143,S$144)</f>
        <v>0</v>
      </c>
      <c r="T323" s="66">
        <f>-T$190+T$216-T$218+T$233+T$234+SUM(T$125,T$126,T$127,T$128,T$129*(1+'S&amp;S'!$F121),T$130,T$131,T$132,T$133,T$134,T$135,T$136,T$137,T$138,T$139,T$140,T$141,T$142,T$143,T$144)</f>
        <v>0</v>
      </c>
      <c r="U323" s="66">
        <f>-U$190+U$216-U$218+U$233+U$234+SUM(U$125,U$126,U$127,U$128,U$129*(1+'S&amp;S'!$F121),U$130,U$131,U$132,U$133,U$134,U$135,U$136,U$137,U$138,U$139,U$140,U$141,U$142,U$143,U$144)</f>
        <v>0</v>
      </c>
      <c r="V323" s="66">
        <f>-V$190+V$216-V$218+V$233+V$234+SUM(V$125,V$126,V$127,V$128,V$129*(1+'S&amp;S'!$F121),V$130,V$131,V$132,V$133,V$134,V$135,V$136,V$137,V$138,V$139,V$140,V$141,V$142,V$143,V$144)</f>
        <v>0</v>
      </c>
      <c r="W323" s="66">
        <f>-W$190+W$216-W$218+W$233+W$234+SUM(W$125,W$126,W$127,W$128,W$129*(1+'S&amp;S'!$F121),W$130,W$131,W$132,W$133,W$134,W$135,W$136,W$137,W$138,W$139,W$140,W$141,W$142,W$143,W$144)</f>
        <v>0</v>
      </c>
      <c r="X323" s="66">
        <f>-X$190+X$216-X$218+X$233+X$234+SUM(X$125,X$126,X$127,X$128,X$129*(1+'S&amp;S'!$F121),X$130,X$131,X$132,X$133,X$134,X$135,X$136,X$137,X$138,X$139,X$140,X$141,X$142,X$143,X$144)</f>
        <v>0</v>
      </c>
      <c r="Y323" s="66">
        <f>-Y$190+Y$216-Y$218+Y$233+Y$234+SUM(Y$125,Y$126,Y$127,Y$128,Y$129*(1+'S&amp;S'!$F121),Y$130,Y$131,Y$132,Y$133,Y$134,Y$135,Y$136,Y$137,Y$138,Y$139,Y$140,Y$141,Y$142,Y$143,Y$144)</f>
        <v>0</v>
      </c>
      <c r="Z323" s="66">
        <f>-Z$190+Z$216-Z$218+Z$233+Z$234+SUM(Z$125,Z$126,Z$127,Z$128,Z$129*(1+'S&amp;S'!$F121),Z$130,Z$131,Z$132,Z$133,Z$134,Z$135,Z$136,Z$137,Z$138,Z$139,Z$140,Z$141,Z$142,Z$143,Z$144)</f>
        <v>0</v>
      </c>
      <c r="AA323" s="66">
        <f>-AA$190+AA$216-AA$218+AA$233+AA$234+SUM(AA$125,AA$126,AA$127,AA$128,AA$129*(1+'S&amp;S'!$F121),AA$130,AA$131,AA$132,AA$133,AA$134,AA$135,AA$136,AA$137,AA$138,AA$139,AA$140,AA$141,AA$142,AA$143,AA$144)</f>
        <v>0</v>
      </c>
      <c r="AB323" s="66">
        <f>-AB$190+AB$216-AB$218+AB$233+AB$234+SUM(AB$125,AB$126,AB$127,AB$128,AB$129*(1+'S&amp;S'!$F121),AB$130,AB$131,AB$132,AB$133,AB$134,AB$135,AB$136,AB$137,AB$138,AB$139,AB$140,AB$141,AB$142,AB$143,AB$144)</f>
        <v>0</v>
      </c>
      <c r="AC323" s="66">
        <f>-AC$190+AC$216-AC$218+AC$233+AC$234+SUM(AC$125,AC$126,AC$127,AC$128,AC$129*(1+'S&amp;S'!$F121),AC$130,AC$131,AC$132,AC$133,AC$134,AC$135,AC$136,AC$137,AC$138,AC$139,AC$140,AC$141,AC$142,AC$143,AC$144)</f>
        <v>0</v>
      </c>
      <c r="AD323" s="66">
        <f>-AD$190+AD$216-AD$218+AD$233+AD$234+SUM(AD$125,AD$126,AD$127,AD$128,AD$129*(1+'S&amp;S'!$F121),AD$130,AD$131,AD$132,AD$133,AD$134,AD$135,AD$136,AD$137,AD$138,AD$139,AD$140,AD$141,AD$142,AD$143,AD$144)</f>
        <v>0</v>
      </c>
      <c r="AE323" s="66">
        <f>-AE$190+AE$216-AE$218+AE$233+AE$234+SUM(AE$125,AE$126,AE$127,AE$128,AE$129*(1+'S&amp;S'!$F121),AE$130,AE$131,AE$132,AE$133,AE$134,AE$135,AE$136,AE$137,AE$138,AE$139,AE$140,AE$141,AE$142,AE$143,AE$144)</f>
        <v>0</v>
      </c>
      <c r="AF323" s="66">
        <f>-AF$190+AF$216-AF$218+AF$233+AF$234+SUM(AF$125,AF$126,AF$127,AF$128,AF$129*(1+'S&amp;S'!$F121),AF$130,AF$131,AF$132,AF$133,AF$134,AF$135,AF$136,AF$137,AF$138,AF$139,AF$140,AF$141,AF$142,AF$143,AF$144)</f>
        <v>0</v>
      </c>
      <c r="AG323" s="66">
        <f>-AG$190+AG$216-AG$218+AG$233+AG$234+SUM(AG$125,AG$126,AG$127,AG$128,AG$129*(1+'S&amp;S'!$F121),AG$130,AG$131,AG$132,AG$133,AG$134,AG$135,AG$136,AG$137,AG$138,AG$139,AG$140,AG$141,AG$142,AG$143,AG$144)</f>
        <v>0</v>
      </c>
      <c r="AH323" s="66">
        <f>-AH$190+AH$216-AH$218+AH$233+AH$234+SUM(AH$125,AH$126,AH$127,AH$128,AH$129*(1+'S&amp;S'!$F121),AH$130,AH$131,AH$132,AH$133,AH$134,AH$135,AH$136,AH$137,AH$138,AH$139,AH$140,AH$141,AH$142,AH$143,AH$144)</f>
        <v>0</v>
      </c>
      <c r="AI323" s="66">
        <f>-AI$190+AI$216-AI$218+AI$233+AI$234+SUM(AI$125,AI$126,AI$127,AI$128,AI$129*(1+'S&amp;S'!$F121),AI$130,AI$131,AI$132,AI$133,AI$134,AI$135,AI$136,AI$137,AI$138,AI$139,AI$140,AI$141,AI$142,AI$143,AI$144)</f>
        <v>0</v>
      </c>
      <c r="AJ323" s="66">
        <f>-AJ$190+AJ$216-AJ$218+AJ$233+AJ$234+SUM(AJ$125,AJ$126,AJ$127,AJ$128,AJ$129*(1+'S&amp;S'!$F121),AJ$130,AJ$131,AJ$132,AJ$133,AJ$134,AJ$135,AJ$136,AJ$137,AJ$138,AJ$139,AJ$140,AJ$141,AJ$142,AJ$143,AJ$144)</f>
        <v>0</v>
      </c>
      <c r="AK323" s="66">
        <f>-AK$190+AK$216-AK$218+AK$233+AK$234+SUM(AK$125,AK$126,AK$127,AK$128,AK$129*(1+'S&amp;S'!$F121),AK$130,AK$131,AK$132,AK$133,AK$134,AK$135,AK$136,AK$137,AK$138,AK$139,AK$140,AK$141,AK$142,AK$143,AK$144)</f>
        <v>0</v>
      </c>
      <c r="AL323" s="66">
        <f>-AL$190+AL$216-AL$218+AL$233+AL$234+SUM(AL$125,AL$126,AL$127,AL$128,AL$129*(1+'S&amp;S'!$F121),AL$130,AL$131,AL$132,AL$133,AL$134,AL$135,AL$136,AL$137,AL$138,AL$139,AL$140,AL$141,AL$142,AL$143,AL$144)</f>
        <v>0</v>
      </c>
      <c r="AM323" s="66">
        <f>-AM$190+AM$216-AM$218+AM$233+AM$234+SUM(AM$125,AM$126,AM$127,AM$128,AM$129*(1+'S&amp;S'!$F121),AM$130,AM$131,AM$132,AM$133,AM$134,AM$135,AM$136,AM$137,AM$138,AM$139,AM$140,AM$141,AM$142,AM$143,AM$144)</f>
        <v>0</v>
      </c>
      <c r="AN323" s="66">
        <f>-AN$190+AN$216-AN$218+AN$233+AN$234+SUM(AN$125,AN$126,AN$127,AN$128,AN$129*(1+'S&amp;S'!$F121),AN$130,AN$131,AN$132,AN$133,AN$134,AN$135,AN$136,AN$137,AN$138,AN$139,AN$140,AN$141,AN$142,AN$143,AN$144)</f>
        <v>0</v>
      </c>
      <c r="AO323" s="66">
        <f>-AO$190+AO$216-AO$218+AO$233+AO$234+SUM(AO$125,AO$126,AO$127,AO$128,AO$129*(1+'S&amp;S'!$F121),AO$130,AO$131,AO$132,AO$133,AO$134,AO$135,AO$136,AO$137,AO$138,AO$139,AO$140,AO$141,AO$142,AO$143,AO$144)</f>
        <v>0</v>
      </c>
      <c r="AP323" s="66">
        <f>-AP$190+AP$216-AP$218+AP$233+AP$234+SUM(AP$125,AP$126,AP$127,AP$128,AP$129*(1+'S&amp;S'!$F121),AP$130,AP$131,AP$132,AP$133,AP$134,AP$135,AP$136,AP$137,AP$138,AP$139,AP$140,AP$141,AP$142,AP$143,AP$144)</f>
        <v>0</v>
      </c>
      <c r="AQ323" s="66">
        <f>-AQ$190+AQ$216-AQ$218+AQ$233+AQ$234+SUM(AQ$125,AQ$126,AQ$127,AQ$128,AQ$129*(1+'S&amp;S'!$F121),AQ$130,AQ$131,AQ$132,AQ$133,AQ$134,AQ$135,AQ$136,AQ$137,AQ$138,AQ$139,AQ$140,AQ$141,AQ$142,AQ$143,AQ$144)</f>
        <v>0</v>
      </c>
      <c r="AR323" s="66">
        <f>-AR$190+AR$216-AR$218+AR$233+AR$234+SUM(AR$125,AR$126,AR$127,AR$128,AR$129*(1+'S&amp;S'!$F121),AR$130,AR$131,AR$132,AR$133,AR$134,AR$135,AR$136,AR$137,AR$138,AR$139,AR$140,AR$141,AR$142,AR$143,AR$144)</f>
        <v>0</v>
      </c>
      <c r="AS323" s="66">
        <f>-AS$190+AS$216-AS$218+AS$233+AS$234+SUM(AS$125,AS$126,AS$127,AS$128,AS$129*(1+'S&amp;S'!$F121),AS$130,AS$131,AS$132,AS$133,AS$134,AS$135,AS$136,AS$137,AS$138,AS$139,AS$140,AS$141,AS$142,AS$143,AS$144)</f>
        <v>0</v>
      </c>
      <c r="AT323" s="66">
        <f>-AT$190+AT$216-AT$218+AT$233+AT$234+SUM(AT$125,AT$126,AT$127,AT$128,AT$129*(1+'S&amp;S'!$F121),AT$130,AT$131,AT$132,AT$133,AT$134,AT$135,AT$136,AT$137,AT$138,AT$139,AT$140,AT$141,AT$142,AT$143,AT$144)</f>
        <v>0</v>
      </c>
      <c r="AU323" s="66">
        <f>-AU$190+AU$216-AU$218+AU$233+AU$234+SUM(AU$125,AU$126,AU$127,AU$128,AU$129*(1+'S&amp;S'!$F121),AU$130,AU$131,AU$132,AU$133,AU$134,AU$135,AU$136,AU$137,AU$138,AU$139,AU$140,AU$141,AU$142,AU$143,AU$144)</f>
        <v>0</v>
      </c>
      <c r="AV323" s="66">
        <f>-AV$190+AV$216-AV$218+AV$233+AV$234+SUM(AV$125,AV$126,AV$127,AV$128,AV$129*(1+'S&amp;S'!$F121),AV$130,AV$131,AV$132,AV$133,AV$134,AV$135,AV$136,AV$137,AV$138,AV$139,AV$140,AV$141,AV$142,AV$143,AV$144)</f>
        <v>0</v>
      </c>
      <c r="AW323" s="66">
        <f>-AW$190+AW$216-AW$218+AW$233+AW$234+SUM(AW$125,AW$126,AW$127,AW$128,AW$129*(1+'S&amp;S'!$F121),AW$130,AW$131,AW$132,AW$133,AW$134,AW$135,AW$136,AW$137,AW$138,AW$139,AW$140,AW$141,AW$142,AW$143,AW$144)</f>
        <v>0</v>
      </c>
      <c r="AX323" s="66">
        <f>-AX$190+AX$216-AX$218+AX$233+AX$234+SUM(AX$125,AX$126,AX$127,AX$128,AX$129*(1+'S&amp;S'!$F121),AX$130,AX$131,AX$132,AX$133,AX$134,AX$135,AX$136,AX$137,AX$138,AX$139,AX$140,AX$141,AX$142,AX$143,AX$144)</f>
        <v>0</v>
      </c>
      <c r="AY323" s="66">
        <f>-AY$190+AY$216-AY$218+AY$233+AY$234+SUM(AY$125,AY$126,AY$127,AY$128,AY$129*(1+'S&amp;S'!$F121),AY$130,AY$131,AY$132,AY$133,AY$134,AY$135,AY$136,AY$137,AY$138,AY$139,AY$140,AY$141,AY$142,AY$143,AY$144)</f>
        <v>0</v>
      </c>
      <c r="AZ323" s="66">
        <f>-AZ$190+AZ$216-AZ$218+AZ$233+AZ$234+SUM(AZ$125,AZ$126,AZ$127,AZ$128,AZ$129*(1+'S&amp;S'!$F121),AZ$130,AZ$131,AZ$132,AZ$133,AZ$134,AZ$135,AZ$136,AZ$137,AZ$138,AZ$139,AZ$140,AZ$141,AZ$142,AZ$143,AZ$144)</f>
        <v>0</v>
      </c>
      <c r="BA323" s="66">
        <f>-BA$190+BA$216-BA$218+BA$233+BA$234+SUM(BA$125,BA$126,BA$127,BA$128,BA$129*(1+'S&amp;S'!$F121),BA$130,BA$131,BA$132,BA$133,BA$134,BA$135,BA$136,BA$137,BA$138,BA$139,BA$140,BA$141,BA$142,BA$143,BA$144)</f>
        <v>0</v>
      </c>
      <c r="BB323" s="66">
        <f>-BB$190+BB$216-BB$218+BB$233+BB$234+SUM(BB$125,BB$126,BB$127,BB$128,BB$129*(1+'S&amp;S'!$F121),BB$130,BB$131,BB$132,BB$133,BB$134,BB$135,BB$136,BB$137,BB$138,BB$139,BB$140,BB$141,BB$142,BB$143,BB$144)</f>
        <v>0</v>
      </c>
      <c r="BC323" s="66">
        <f>-BC$190+BC$216-BC$218+BC$233+BC$234+SUM(BC$125,BC$126,BC$127,BC$128,BC$129*(1+'S&amp;S'!$F121),BC$130,BC$131,BC$132,BC$133,BC$134,BC$135,BC$136,BC$137,BC$138,BC$139,BC$140,BC$141,BC$142,BC$143,BC$144)</f>
        <v>0</v>
      </c>
      <c r="BD323" s="66">
        <f>-BD$190+BD$216-BD$218+BD$233+BD$234+SUM(BD$125,BD$126,BD$127,BD$128,BD$129*(1+'S&amp;S'!$F121),BD$130,BD$131,BD$132,BD$133,BD$134,BD$135,BD$136,BD$137,BD$138,BD$139,BD$140,BD$141,BD$142,BD$143,BD$144)</f>
        <v>0</v>
      </c>
      <c r="BE323" s="66">
        <f>-BE$190+BE$216-BE$218+BE$233+BE$234+SUM(BE$125,BE$126,BE$127,BE$128,BE$129*(1+'S&amp;S'!$F121),BE$130,BE$131,BE$132,BE$133,BE$134,BE$135,BE$136,BE$137,BE$138,BE$139,BE$140,BE$141,BE$142,BE$143,BE$144)</f>
        <v>0</v>
      </c>
      <c r="BF323" s="66">
        <f>-BF$190+BF$216-BF$218+BF$233+BF$234+SUM(BF$125,BF$126,BF$127,BF$128,BF$129*(1+'S&amp;S'!$F121),BF$130,BF$131,BF$132,BF$133,BF$134,BF$135,BF$136,BF$137,BF$138,BF$139,BF$140,BF$141,BF$142,BF$143,BF$144)</f>
        <v>0</v>
      </c>
      <c r="BG323" s="66">
        <f>-BG$190+BG$216-BG$218+BG$233+BG$234+SUM(BG$125,BG$126,BG$127,BG$128,BG$129*(1+'S&amp;S'!$F121),BG$130,BG$131,BG$132,BG$133,BG$134,BG$135,BG$136,BG$137,BG$138,BG$139,BG$140,BG$141,BG$142,BG$143,BG$144)</f>
        <v>0</v>
      </c>
      <c r="BH323" s="66">
        <f>-BH$190+BH$216-BH$218+BH$233+BH$234+SUM(BH$125,BH$126,BH$127,BH$128,BH$129*(1+'S&amp;S'!$F121),BH$130,BH$131,BH$132,BH$133,BH$134,BH$135,BH$136,BH$137,BH$138,BH$139,BH$140,BH$141,BH$142,BH$143,BH$144)</f>
        <v>0</v>
      </c>
      <c r="BI323" s="66">
        <f>-BI$190+BI$216-BI$218+BI$233+BI$234+SUM(BI$125,BI$126,BI$127,BI$128,BI$129*(1+'S&amp;S'!$F121),BI$130,BI$131,BI$132,BI$133,BI$134,BI$135,BI$136,BI$137,BI$138,BI$139,BI$140,BI$141,BI$142,BI$143,BI$144)</f>
        <v>0</v>
      </c>
      <c r="BJ323" s="66">
        <f>-BJ$190+BJ$216-BJ$218+BJ$233+BJ$234+SUM(BJ$125,BJ$126,BJ$127,BJ$128,BJ$129*(1+'S&amp;S'!$F121),BJ$130,BJ$131,BJ$132,BJ$133,BJ$134,BJ$135,BJ$136,BJ$137,BJ$138,BJ$139,BJ$140,BJ$141,BJ$142,BJ$143,BJ$144)</f>
        <v>0</v>
      </c>
      <c r="BK323" s="66">
        <f>-BK$190+BK$216-BK$218+BK$233+BK$234+SUM(BK$125,BK$126,BK$127,BK$128,BK$129*(1+'S&amp;S'!$F121),BK$130,BK$131,BK$132,BK$133,BK$134,BK$135,BK$136,BK$137,BK$138,BK$139,BK$140,BK$141,BK$142,BK$143,BK$144)</f>
        <v>0</v>
      </c>
      <c r="BL323" s="66">
        <f>-BL$190+BL$216-BL$218+BL$233+BL$234+SUM(BL$125,BL$126,BL$127,BL$128,BL$129*(1+'S&amp;S'!$F121),BL$130,BL$131,BL$132,BL$133,BL$134,BL$135,BL$136,BL$137,BL$138,BL$139,BL$140,BL$141,BL$142,BL$143,BL$144)</f>
        <v>0</v>
      </c>
      <c r="BM323" s="66">
        <f>-BM$190+BM$216-BM$218+BM$233+BM$234+SUM(BM$125,BM$126,BM$127,BM$128,BM$129*(1+'S&amp;S'!$F121),BM$130,BM$131,BM$132,BM$133,BM$134,BM$135,BM$136,BM$137,BM$138,BM$139,BM$140,BM$141,BM$142,BM$143,BM$144)</f>
        <v>0</v>
      </c>
      <c r="BN323" s="66">
        <f>-BN$190+BN$216-BN$218+BN$233+BN$234+SUM(BN$125,BN$126,BN$127,BN$128,BN$129*(1+'S&amp;S'!$F121),BN$130,BN$131,BN$132,BN$133,BN$134,BN$135,BN$136,BN$137,BN$138,BN$139,BN$140,BN$141,BN$142,BN$143,BN$144)</f>
        <v>0</v>
      </c>
      <c r="BO323" s="66">
        <f>-BO$190+BO$216-BO$218+BO$233+BO$234+SUM(BO$125,BO$126,BO$127,BO$128,BO$129*(1+'S&amp;S'!$F121),BO$130,BO$131,BO$132,BO$133,BO$134,BO$135,BO$136,BO$137,BO$138,BO$139,BO$140,BO$141,BO$142,BO$143,BO$144)</f>
        <v>0</v>
      </c>
      <c r="BP323" s="66">
        <f>-BP$190+BP$216-BP$218+BP$233+BP$234+SUM(BP$125,BP$126,BP$127,BP$128,BP$129*(1+'S&amp;S'!$F121),BP$130,BP$131,BP$132,BP$133,BP$134,BP$135,BP$136,BP$137,BP$138,BP$139,BP$140,BP$141,BP$142,BP$143,BP$144)</f>
        <v>0</v>
      </c>
      <c r="BQ323" s="66">
        <f>-BQ$190+BQ$216-BQ$218+BQ$233+BQ$234+SUM(BQ$125,BQ$126,BQ$127,BQ$128,BQ$129*(1+'S&amp;S'!$F121),BQ$130,BQ$131,BQ$132,BQ$133,BQ$134,BQ$135,BQ$136,BQ$137,BQ$138,BQ$139,BQ$140,BQ$141,BQ$142,BQ$143,BQ$144)</f>
        <v>0</v>
      </c>
      <c r="BR323" s="66">
        <f>-BR$190+BR$216-BR$218+BR$233+BR$234+SUM(BR$125,BR$126,BR$127,BR$128,BR$129*(1+'S&amp;S'!$F121),BR$130,BR$131,BR$132,BR$133,BR$134,BR$135,BR$136,BR$137,BR$138,BR$139,BR$140,BR$141,BR$142,BR$143,BR$144)</f>
        <v>0</v>
      </c>
      <c r="BS323" s="66">
        <f>-BS$190+BS$216-BS$218+BS$233+BS$234+SUM(BS$125,BS$126,BS$127,BS$128,BS$129*(1+'S&amp;S'!$F121),BS$130,BS$131,BS$132,BS$133,BS$134,BS$135,BS$136,BS$137,BS$138,BS$139,BS$140,BS$141,BS$142,BS$143,BS$144)</f>
        <v>0</v>
      </c>
      <c r="BT323" s="66">
        <f>-BT$190+BT$216-BT$218+BT$233+BT$234+SUM(BT$125,BT$126,BT$127,BT$128,BT$129*(1+'S&amp;S'!$F121),BT$130,BT$131,BT$132,BT$133,BT$134,BT$135,BT$136,BT$137,BT$138,BT$139,BT$140,BT$141,BT$142,BT$143,BT$144)</f>
        <v>0</v>
      </c>
      <c r="BU323" s="66">
        <f>-BU$190+BU$216-BU$218+BU$233+BU$234+SUM(BU$125,BU$126,BU$127,BU$128,BU$129*(1+'S&amp;S'!$F121),BU$130,BU$131,BU$132,BU$133,BU$134,BU$135,BU$136,BU$137,BU$138,BU$139,BU$140,BU$141,BU$142,BU$143,BU$144)</f>
        <v>0</v>
      </c>
      <c r="BV323" s="66">
        <f>-BV$190+BV$216-BV$218+BV$233+BV$234+SUM(BV$125,BV$126,BV$127,BV$128,BV$129*(1+'S&amp;S'!$F121),BV$130,BV$131,BV$132,BV$133,BV$134,BV$135,BV$136,BV$137,BV$138,BV$139,BV$140,BV$141,BV$142,BV$143,BV$144)</f>
        <v>0</v>
      </c>
      <c r="BW323" s="66">
        <f>-BW$190+BW$216-BW$218+BW$233+BW$234+SUM(BW$125,BW$126,BW$127,BW$128,BW$129*(1+'S&amp;S'!$F121),BW$130,BW$131,BW$132,BW$133,BW$134,BW$135,BW$136,BW$137,BW$138,BW$139,BW$140,BW$141,BW$142,BW$143,BW$144)</f>
        <v>0</v>
      </c>
      <c r="BX323" s="66">
        <f>-BX$190+BX$216-BX$218+BX$233+BX$234+SUM(BX$125,BX$126,BX$127,BX$128,BX$129*(1+'S&amp;S'!$F121),BX$130,BX$131,BX$132,BX$133,BX$134,BX$135,BX$136,BX$137,BX$138,BX$139,BX$140,BX$141,BX$142,BX$143,BX$144)</f>
        <v>0</v>
      </c>
      <c r="BY323" s="66">
        <f>-BY$190+BY$216-BY$218+BY$233+BY$234+SUM(BY$125,BY$126,BY$127,BY$128,BY$129*(1+'S&amp;S'!$F121),BY$130,BY$131,BY$132,BY$133,BY$134,BY$135,BY$136,BY$137,BY$138,BY$139,BY$140,BY$141,BY$142,BY$143,BY$144)</f>
        <v>0</v>
      </c>
      <c r="BZ323" s="66">
        <f>-BZ$190+BZ$216-BZ$218+BZ$233+BZ$234+SUM(BZ$125,BZ$126,BZ$127,BZ$128,BZ$129*(1+'S&amp;S'!$F121),BZ$130,BZ$131,BZ$132,BZ$133,BZ$134,BZ$135,BZ$136,BZ$137,BZ$138,BZ$139,BZ$140,BZ$141,BZ$142,BZ$143,BZ$144)</f>
        <v>0</v>
      </c>
      <c r="CA323" s="66">
        <f>-CA$190+CA$216-CA$218+CA$233+CA$234+SUM(CA$125,CA$126,CA$127,CA$128,CA$129*(1+'S&amp;S'!$F121),CA$130,CA$131,CA$132,CA$133,CA$134,CA$135,CA$136,CA$137,CA$138,CA$139,CA$140,CA$141,CA$142,CA$143,CA$144)</f>
        <v>0</v>
      </c>
      <c r="CB323" s="66">
        <f>-CB$190+CB$216-CB$218+CB$233+CB$234+SUM(CB$125,CB$126,CB$127,CB$128,CB$129*(1+'S&amp;S'!$F121),CB$130,CB$131,CB$132,CB$133,CB$134,CB$135,CB$136,CB$137,CB$138,CB$139,CB$140,CB$141,CB$142,CB$143,CB$144)</f>
        <v>0</v>
      </c>
      <c r="CC323" s="66">
        <f>-CC$190+CC$216-CC$218+CC$233+CC$234+SUM(CC$125,CC$126,CC$127,CC$128,CC$129*(1+'S&amp;S'!$F121),CC$130,CC$131,CC$132,CC$133,CC$134,CC$135,CC$136,CC$137,CC$138,CC$139,CC$140,CC$141,CC$142,CC$143,CC$144)</f>
        <v>0</v>
      </c>
      <c r="CD323" s="66">
        <f>-CD$190+CD$216-CD$218+CD$233+CD$234+SUM(CD$125,CD$126,CD$127,CD$128,CD$129*(1+'S&amp;S'!$F121),CD$130,CD$131,CD$132,CD$133,CD$134,CD$135,CD$136,CD$137,CD$138,CD$139,CD$140,CD$141,CD$142,CD$143,CD$144)</f>
        <v>0</v>
      </c>
      <c r="CE323" s="66">
        <f>-CE$190+CE$216-CE$218+CE$233+CE$234+SUM(CE$125,CE$126,CE$127,CE$128,CE$129*(1+'S&amp;S'!$F121),CE$130,CE$131,CE$132,CE$133,CE$134,CE$135,CE$136,CE$137,CE$138,CE$139,CE$140,CE$141,CE$142,CE$143,CE$144)</f>
        <v>0</v>
      </c>
      <c r="CF323" s="66">
        <f>-CF$190+CF$216-CF$218+CF$233+CF$234+SUM(CF$125,CF$126,CF$127,CF$128,CF$129*(1+'S&amp;S'!$F121),CF$130,CF$131,CF$132,CF$133,CF$134,CF$135,CF$136,CF$137,CF$138,CF$139,CF$140,CF$141,CF$142,CF$143,CF$144)</f>
        <v>0</v>
      </c>
      <c r="CG323" s="66">
        <f>-CG$190+CG$216-CG$218+CG$233+CG$234+SUM(CG$125,CG$126,CG$127,CG$128,CG$129*(1+'S&amp;S'!$F121),CG$130,CG$131,CG$132,CG$133,CG$134,CG$135,CG$136,CG$137,CG$138,CG$139,CG$140,CG$141,CG$142,CG$143,CG$144)</f>
        <v>0</v>
      </c>
      <c r="CH323" s="66">
        <f>-CH$190+CH$216-CH$218+CH$233+CH$234+SUM(CH$125,CH$126,CH$127,CH$128,CH$129*(1+'S&amp;S'!$F121),CH$130,CH$131,CH$132,CH$133,CH$134,CH$135,CH$136,CH$137,CH$138,CH$139,CH$140,CH$141,CH$142,CH$143,CH$144)</f>
        <v>0</v>
      </c>
      <c r="CI323" s="66">
        <f>-CI$190+CI$216-CI$218+CI$233+CI$234+SUM(CI$125,CI$126,CI$127,CI$128,CI$129*(1+'S&amp;S'!$F121),CI$130,CI$131,CI$132,CI$133,CI$134,CI$135,CI$136,CI$137,CI$138,CI$139,CI$140,CI$141,CI$142,CI$143,CI$144)</f>
        <v>0</v>
      </c>
      <c r="CJ323" s="66">
        <f>-CJ$190+CJ$216-CJ$218+CJ$233+CJ$234+SUM(CJ$125,CJ$126,CJ$127,CJ$128,CJ$129*(1+'S&amp;S'!$F121),CJ$130,CJ$131,CJ$132,CJ$133,CJ$134,CJ$135,CJ$136,CJ$137,CJ$138,CJ$139,CJ$140,CJ$141,CJ$142,CJ$143,CJ$144)</f>
        <v>0</v>
      </c>
      <c r="CK323" s="66">
        <f>-CK$190+CK$216-CK$218+CK$233+CK$234+SUM(CK$125,CK$126,CK$127,CK$128,CK$129*(1+'S&amp;S'!$F121),CK$130,CK$131,CK$132,CK$133,CK$134,CK$135,CK$136,CK$137,CK$138,CK$139,CK$140,CK$141,CK$142,CK$143,CK$144)</f>
        <v>0</v>
      </c>
      <c r="CL323" s="66">
        <f>-CL$190+CL$216-CL$218+CL$233+CL$234+SUM(CL$125,CL$126,CL$127,CL$128,CL$129*(1+'S&amp;S'!$F121),CL$130,CL$131,CL$132,CL$133,CL$134,CL$135,CL$136,CL$137,CL$138,CL$139,CL$140,CL$141,CL$142,CL$143,CL$144)</f>
        <v>0</v>
      </c>
      <c r="CM323" s="66">
        <f>-CM$190+CM$216-CM$218+CM$233+CM$234+SUM(CM$125,CM$126,CM$127,CM$128,CM$129*(1+'S&amp;S'!$F121),CM$130,CM$131,CM$132,CM$133,CM$134,CM$135,CM$136,CM$137,CM$138,CM$139,CM$140,CM$141,CM$142,CM$143,CM$144)</f>
        <v>0</v>
      </c>
      <c r="CN323" s="66">
        <f>-CN$190+CN$216-CN$218+CN$233+CN$234+SUM(CN$125,CN$126,CN$127,CN$128,CN$129*(1+'S&amp;S'!$F121),CN$130,CN$131,CN$132,CN$133,CN$134,CN$135,CN$136,CN$137,CN$138,CN$139,CN$140,CN$141,CN$142,CN$143,CN$144)</f>
        <v>0</v>
      </c>
      <c r="CO323" s="66">
        <f>-CO$190+CO$216-CO$218+CO$233+CO$234+SUM(CO$125,CO$126,CO$127,CO$128,CO$129*(1+'S&amp;S'!$F121),CO$130,CO$131,CO$132,CO$133,CO$134,CO$135,CO$136,CO$137,CO$138,CO$139,CO$140,CO$141,CO$142,CO$143,CO$144)</f>
        <v>0</v>
      </c>
      <c r="CP323" s="66">
        <f>-CP$190+CP$216-CP$218+CP$233+CP$234+SUM(CP$125,CP$126,CP$127,CP$128,CP$129*(1+'S&amp;S'!$F121),CP$130,CP$131,CP$132,CP$133,CP$134,CP$135,CP$136,CP$137,CP$138,CP$139,CP$140,CP$141,CP$142,CP$143,CP$144)</f>
        <v>0</v>
      </c>
      <c r="CQ323" s="66">
        <f>-CQ$190+CQ$216-CQ$218+CQ$233+CQ$234+SUM(CQ$125,CQ$126,CQ$127,CQ$128,CQ$129*(1+'S&amp;S'!$F121),CQ$130,CQ$131,CQ$132,CQ$133,CQ$134,CQ$135,CQ$136,CQ$137,CQ$138,CQ$139,CQ$140,CQ$141,CQ$142,CQ$143,CQ$144)</f>
        <v>0</v>
      </c>
      <c r="CR323" s="66">
        <f>-CR$190+CR$216-CR$218+CR$233+CR$234+SUM(CR$125,CR$126,CR$127,CR$128,CR$129*(1+'S&amp;S'!$F121),CR$130,CR$131,CR$132,CR$133,CR$134,CR$135,CR$136,CR$137,CR$138,CR$139,CR$140,CR$141,CR$142,CR$143,CR$144)</f>
        <v>0</v>
      </c>
      <c r="CS323" s="66">
        <f>-CS$190+CS$216-CS$218+CS$233+CS$234+SUM(CS$125,CS$126,CS$127,CS$128,CS$129*(1+'S&amp;S'!$F121),CS$130,CS$131,CS$132,CS$133,CS$134,CS$135,CS$136,CS$137,CS$138,CS$139,CS$140,CS$141,CS$142,CS$143,CS$144)</f>
        <v>0</v>
      </c>
    </row>
    <row r="324" spans="3:97" hidden="1" x14ac:dyDescent="0.35">
      <c r="C324" s="81" t="str">
        <f>O.4!C130&amp;" with "&amp; 'S&amp;S'!$D$5*100 &amp; "% increase"</f>
        <v xml:space="preserve"> with 1% increase</v>
      </c>
      <c r="E324" s="492">
        <f>G324+NPV(G.Asm!$F$40,H324:INDEX(H324:CS324,RP))</f>
        <v>0</v>
      </c>
      <c r="F324" s="492">
        <f t="shared" si="140"/>
        <v>0</v>
      </c>
      <c r="G324" s="66">
        <f>-G$190+G$216-G$218+G$233+G$234+SUM(G$125,G$126,G$127,G$128,G$129,G$130*(1+'S&amp;S'!$F122),G$131,G$132,G$133,G$134,G$135,G$136,G$137,G$138,G$139,G$140,G$141,G$142,G$143,G$144)</f>
        <v>0</v>
      </c>
      <c r="H324" s="66">
        <f>-H$190+H$216-H$218+H$233+H$234+SUM(H$125,H$126,H$127,H$128,H$129,H$130*(1+'S&amp;S'!$F122),H$131,H$132,H$133,H$134,H$135,H$136,H$137,H$138,H$139,H$140,H$141,H$142,H$143,H$144)</f>
        <v>0</v>
      </c>
      <c r="I324" s="66">
        <f>-I$190+I$216-I$218+I$233+I$234+SUM(I$125,I$126,I$127,I$128,I$129,I$130*(1+'S&amp;S'!$F122),I$131,I$132,I$133,I$134,I$135,I$136,I$137,I$138,I$139,I$140,I$141,I$142,I$143,I$144)</f>
        <v>0</v>
      </c>
      <c r="J324" s="66">
        <f>-J$190+J$216-J$218+J$233+J$234+SUM(J$125,J$126,J$127,J$128,J$129,J$130*(1+'S&amp;S'!$F122),J$131,J$132,J$133,J$134,J$135,J$136,J$137,J$138,J$139,J$140,J$141,J$142,J$143,J$144)</f>
        <v>0</v>
      </c>
      <c r="K324" s="66">
        <f>-K$190+K$216-K$218+K$233+K$234+SUM(K$125,K$126,K$127,K$128,K$129,K$130*(1+'S&amp;S'!$F122),K$131,K$132,K$133,K$134,K$135,K$136,K$137,K$138,K$139,K$140,K$141,K$142,K$143,K$144)</f>
        <v>0</v>
      </c>
      <c r="L324" s="66">
        <f>-L$190+L$216-L$218+L$233+L$234+SUM(L$125,L$126,L$127,L$128,L$129,L$130*(1+'S&amp;S'!$F122),L$131,L$132,L$133,L$134,L$135,L$136,L$137,L$138,L$139,L$140,L$141,L$142,L$143,L$144)</f>
        <v>0</v>
      </c>
      <c r="M324" s="66">
        <f>-M$190+M$216-M$218+M$233+M$234+SUM(M$125,M$126,M$127,M$128,M$129,M$130*(1+'S&amp;S'!$F122),M$131,M$132,M$133,M$134,M$135,M$136,M$137,M$138,M$139,M$140,M$141,M$142,M$143,M$144)</f>
        <v>0</v>
      </c>
      <c r="N324" s="66">
        <f>-N$190+N$216-N$218+N$233+N$234+SUM(N$125,N$126,N$127,N$128,N$129,N$130*(1+'S&amp;S'!$F122),N$131,N$132,N$133,N$134,N$135,N$136,N$137,N$138,N$139,N$140,N$141,N$142,N$143,N$144)</f>
        <v>0</v>
      </c>
      <c r="O324" s="66">
        <f>-O$190+O$216-O$218+O$233+O$234+SUM(O$125,O$126,O$127,O$128,O$129,O$130*(1+'S&amp;S'!$F122),O$131,O$132,O$133,O$134,O$135,O$136,O$137,O$138,O$139,O$140,O$141,O$142,O$143,O$144)</f>
        <v>0</v>
      </c>
      <c r="P324" s="66">
        <f>-P$190+P$216-P$218+P$233+P$234+SUM(P$125,P$126,P$127,P$128,P$129,P$130*(1+'S&amp;S'!$F122),P$131,P$132,P$133,P$134,P$135,P$136,P$137,P$138,P$139,P$140,P$141,P$142,P$143,P$144)</f>
        <v>0</v>
      </c>
      <c r="Q324" s="66">
        <f>-Q$190+Q$216-Q$218+Q$233+Q$234+SUM(Q$125,Q$126,Q$127,Q$128,Q$129,Q$130*(1+'S&amp;S'!$F122),Q$131,Q$132,Q$133,Q$134,Q$135,Q$136,Q$137,Q$138,Q$139,Q$140,Q$141,Q$142,Q$143,Q$144)</f>
        <v>0</v>
      </c>
      <c r="R324" s="66">
        <f>-R$190+R$216-R$218+R$233+R$234+SUM(R$125,R$126,R$127,R$128,R$129,R$130*(1+'S&amp;S'!$F122),R$131,R$132,R$133,R$134,R$135,R$136,R$137,R$138,R$139,R$140,R$141,R$142,R$143,R$144)</f>
        <v>0</v>
      </c>
      <c r="S324" s="66">
        <f>-S$190+S$216-S$218+S$233+S$234+SUM(S$125,S$126,S$127,S$128,S$129,S$130*(1+'S&amp;S'!$F122),S$131,S$132,S$133,S$134,S$135,S$136,S$137,S$138,S$139,S$140,S$141,S$142,S$143,S$144)</f>
        <v>0</v>
      </c>
      <c r="T324" s="66">
        <f>-T$190+T$216-T$218+T$233+T$234+SUM(T$125,T$126,T$127,T$128,T$129,T$130*(1+'S&amp;S'!$F122),T$131,T$132,T$133,T$134,T$135,T$136,T$137,T$138,T$139,T$140,T$141,T$142,T$143,T$144)</f>
        <v>0</v>
      </c>
      <c r="U324" s="66">
        <f>-U$190+U$216-U$218+U$233+U$234+SUM(U$125,U$126,U$127,U$128,U$129,U$130*(1+'S&amp;S'!$F122),U$131,U$132,U$133,U$134,U$135,U$136,U$137,U$138,U$139,U$140,U$141,U$142,U$143,U$144)</f>
        <v>0</v>
      </c>
      <c r="V324" s="66">
        <f>-V$190+V$216-V$218+V$233+V$234+SUM(V$125,V$126,V$127,V$128,V$129,V$130*(1+'S&amp;S'!$F122),V$131,V$132,V$133,V$134,V$135,V$136,V$137,V$138,V$139,V$140,V$141,V$142,V$143,V$144)</f>
        <v>0</v>
      </c>
      <c r="W324" s="66">
        <f>-W$190+W$216-W$218+W$233+W$234+SUM(W$125,W$126,W$127,W$128,W$129,W$130*(1+'S&amp;S'!$F122),W$131,W$132,W$133,W$134,W$135,W$136,W$137,W$138,W$139,W$140,W$141,W$142,W$143,W$144)</f>
        <v>0</v>
      </c>
      <c r="X324" s="66">
        <f>-X$190+X$216-X$218+X$233+X$234+SUM(X$125,X$126,X$127,X$128,X$129,X$130*(1+'S&amp;S'!$F122),X$131,X$132,X$133,X$134,X$135,X$136,X$137,X$138,X$139,X$140,X$141,X$142,X$143,X$144)</f>
        <v>0</v>
      </c>
      <c r="Y324" s="66">
        <f>-Y$190+Y$216-Y$218+Y$233+Y$234+SUM(Y$125,Y$126,Y$127,Y$128,Y$129,Y$130*(1+'S&amp;S'!$F122),Y$131,Y$132,Y$133,Y$134,Y$135,Y$136,Y$137,Y$138,Y$139,Y$140,Y$141,Y$142,Y$143,Y$144)</f>
        <v>0</v>
      </c>
      <c r="Z324" s="66">
        <f>-Z$190+Z$216-Z$218+Z$233+Z$234+SUM(Z$125,Z$126,Z$127,Z$128,Z$129,Z$130*(1+'S&amp;S'!$F122),Z$131,Z$132,Z$133,Z$134,Z$135,Z$136,Z$137,Z$138,Z$139,Z$140,Z$141,Z$142,Z$143,Z$144)</f>
        <v>0</v>
      </c>
      <c r="AA324" s="66">
        <f>-AA$190+AA$216-AA$218+AA$233+AA$234+SUM(AA$125,AA$126,AA$127,AA$128,AA$129,AA$130*(1+'S&amp;S'!$F122),AA$131,AA$132,AA$133,AA$134,AA$135,AA$136,AA$137,AA$138,AA$139,AA$140,AA$141,AA$142,AA$143,AA$144)</f>
        <v>0</v>
      </c>
      <c r="AB324" s="66">
        <f>-AB$190+AB$216-AB$218+AB$233+AB$234+SUM(AB$125,AB$126,AB$127,AB$128,AB$129,AB$130*(1+'S&amp;S'!$F122),AB$131,AB$132,AB$133,AB$134,AB$135,AB$136,AB$137,AB$138,AB$139,AB$140,AB$141,AB$142,AB$143,AB$144)</f>
        <v>0</v>
      </c>
      <c r="AC324" s="66">
        <f>-AC$190+AC$216-AC$218+AC$233+AC$234+SUM(AC$125,AC$126,AC$127,AC$128,AC$129,AC$130*(1+'S&amp;S'!$F122),AC$131,AC$132,AC$133,AC$134,AC$135,AC$136,AC$137,AC$138,AC$139,AC$140,AC$141,AC$142,AC$143,AC$144)</f>
        <v>0</v>
      </c>
      <c r="AD324" s="66">
        <f>-AD$190+AD$216-AD$218+AD$233+AD$234+SUM(AD$125,AD$126,AD$127,AD$128,AD$129,AD$130*(1+'S&amp;S'!$F122),AD$131,AD$132,AD$133,AD$134,AD$135,AD$136,AD$137,AD$138,AD$139,AD$140,AD$141,AD$142,AD$143,AD$144)</f>
        <v>0</v>
      </c>
      <c r="AE324" s="66">
        <f>-AE$190+AE$216-AE$218+AE$233+AE$234+SUM(AE$125,AE$126,AE$127,AE$128,AE$129,AE$130*(1+'S&amp;S'!$F122),AE$131,AE$132,AE$133,AE$134,AE$135,AE$136,AE$137,AE$138,AE$139,AE$140,AE$141,AE$142,AE$143,AE$144)</f>
        <v>0</v>
      </c>
      <c r="AF324" s="66">
        <f>-AF$190+AF$216-AF$218+AF$233+AF$234+SUM(AF$125,AF$126,AF$127,AF$128,AF$129,AF$130*(1+'S&amp;S'!$F122),AF$131,AF$132,AF$133,AF$134,AF$135,AF$136,AF$137,AF$138,AF$139,AF$140,AF$141,AF$142,AF$143,AF$144)</f>
        <v>0</v>
      </c>
      <c r="AG324" s="66">
        <f>-AG$190+AG$216-AG$218+AG$233+AG$234+SUM(AG$125,AG$126,AG$127,AG$128,AG$129,AG$130*(1+'S&amp;S'!$F122),AG$131,AG$132,AG$133,AG$134,AG$135,AG$136,AG$137,AG$138,AG$139,AG$140,AG$141,AG$142,AG$143,AG$144)</f>
        <v>0</v>
      </c>
      <c r="AH324" s="66">
        <f>-AH$190+AH$216-AH$218+AH$233+AH$234+SUM(AH$125,AH$126,AH$127,AH$128,AH$129,AH$130*(1+'S&amp;S'!$F122),AH$131,AH$132,AH$133,AH$134,AH$135,AH$136,AH$137,AH$138,AH$139,AH$140,AH$141,AH$142,AH$143,AH$144)</f>
        <v>0</v>
      </c>
      <c r="AI324" s="66">
        <f>-AI$190+AI$216-AI$218+AI$233+AI$234+SUM(AI$125,AI$126,AI$127,AI$128,AI$129,AI$130*(1+'S&amp;S'!$F122),AI$131,AI$132,AI$133,AI$134,AI$135,AI$136,AI$137,AI$138,AI$139,AI$140,AI$141,AI$142,AI$143,AI$144)</f>
        <v>0</v>
      </c>
      <c r="AJ324" s="66">
        <f>-AJ$190+AJ$216-AJ$218+AJ$233+AJ$234+SUM(AJ$125,AJ$126,AJ$127,AJ$128,AJ$129,AJ$130*(1+'S&amp;S'!$F122),AJ$131,AJ$132,AJ$133,AJ$134,AJ$135,AJ$136,AJ$137,AJ$138,AJ$139,AJ$140,AJ$141,AJ$142,AJ$143,AJ$144)</f>
        <v>0</v>
      </c>
      <c r="AK324" s="66">
        <f>-AK$190+AK$216-AK$218+AK$233+AK$234+SUM(AK$125,AK$126,AK$127,AK$128,AK$129,AK$130*(1+'S&amp;S'!$F122),AK$131,AK$132,AK$133,AK$134,AK$135,AK$136,AK$137,AK$138,AK$139,AK$140,AK$141,AK$142,AK$143,AK$144)</f>
        <v>0</v>
      </c>
      <c r="AL324" s="66">
        <f>-AL$190+AL$216-AL$218+AL$233+AL$234+SUM(AL$125,AL$126,AL$127,AL$128,AL$129,AL$130*(1+'S&amp;S'!$F122),AL$131,AL$132,AL$133,AL$134,AL$135,AL$136,AL$137,AL$138,AL$139,AL$140,AL$141,AL$142,AL$143,AL$144)</f>
        <v>0</v>
      </c>
      <c r="AM324" s="66">
        <f>-AM$190+AM$216-AM$218+AM$233+AM$234+SUM(AM$125,AM$126,AM$127,AM$128,AM$129,AM$130*(1+'S&amp;S'!$F122),AM$131,AM$132,AM$133,AM$134,AM$135,AM$136,AM$137,AM$138,AM$139,AM$140,AM$141,AM$142,AM$143,AM$144)</f>
        <v>0</v>
      </c>
      <c r="AN324" s="66">
        <f>-AN$190+AN$216-AN$218+AN$233+AN$234+SUM(AN$125,AN$126,AN$127,AN$128,AN$129,AN$130*(1+'S&amp;S'!$F122),AN$131,AN$132,AN$133,AN$134,AN$135,AN$136,AN$137,AN$138,AN$139,AN$140,AN$141,AN$142,AN$143,AN$144)</f>
        <v>0</v>
      </c>
      <c r="AO324" s="66">
        <f>-AO$190+AO$216-AO$218+AO$233+AO$234+SUM(AO$125,AO$126,AO$127,AO$128,AO$129,AO$130*(1+'S&amp;S'!$F122),AO$131,AO$132,AO$133,AO$134,AO$135,AO$136,AO$137,AO$138,AO$139,AO$140,AO$141,AO$142,AO$143,AO$144)</f>
        <v>0</v>
      </c>
      <c r="AP324" s="66">
        <f>-AP$190+AP$216-AP$218+AP$233+AP$234+SUM(AP$125,AP$126,AP$127,AP$128,AP$129,AP$130*(1+'S&amp;S'!$F122),AP$131,AP$132,AP$133,AP$134,AP$135,AP$136,AP$137,AP$138,AP$139,AP$140,AP$141,AP$142,AP$143,AP$144)</f>
        <v>0</v>
      </c>
      <c r="AQ324" s="66">
        <f>-AQ$190+AQ$216-AQ$218+AQ$233+AQ$234+SUM(AQ$125,AQ$126,AQ$127,AQ$128,AQ$129,AQ$130*(1+'S&amp;S'!$F122),AQ$131,AQ$132,AQ$133,AQ$134,AQ$135,AQ$136,AQ$137,AQ$138,AQ$139,AQ$140,AQ$141,AQ$142,AQ$143,AQ$144)</f>
        <v>0</v>
      </c>
      <c r="AR324" s="66">
        <f>-AR$190+AR$216-AR$218+AR$233+AR$234+SUM(AR$125,AR$126,AR$127,AR$128,AR$129,AR$130*(1+'S&amp;S'!$F122),AR$131,AR$132,AR$133,AR$134,AR$135,AR$136,AR$137,AR$138,AR$139,AR$140,AR$141,AR$142,AR$143,AR$144)</f>
        <v>0</v>
      </c>
      <c r="AS324" s="66">
        <f>-AS$190+AS$216-AS$218+AS$233+AS$234+SUM(AS$125,AS$126,AS$127,AS$128,AS$129,AS$130*(1+'S&amp;S'!$F122),AS$131,AS$132,AS$133,AS$134,AS$135,AS$136,AS$137,AS$138,AS$139,AS$140,AS$141,AS$142,AS$143,AS$144)</f>
        <v>0</v>
      </c>
      <c r="AT324" s="66">
        <f>-AT$190+AT$216-AT$218+AT$233+AT$234+SUM(AT$125,AT$126,AT$127,AT$128,AT$129,AT$130*(1+'S&amp;S'!$F122),AT$131,AT$132,AT$133,AT$134,AT$135,AT$136,AT$137,AT$138,AT$139,AT$140,AT$141,AT$142,AT$143,AT$144)</f>
        <v>0</v>
      </c>
      <c r="AU324" s="66">
        <f>-AU$190+AU$216-AU$218+AU$233+AU$234+SUM(AU$125,AU$126,AU$127,AU$128,AU$129,AU$130*(1+'S&amp;S'!$F122),AU$131,AU$132,AU$133,AU$134,AU$135,AU$136,AU$137,AU$138,AU$139,AU$140,AU$141,AU$142,AU$143,AU$144)</f>
        <v>0</v>
      </c>
      <c r="AV324" s="66">
        <f>-AV$190+AV$216-AV$218+AV$233+AV$234+SUM(AV$125,AV$126,AV$127,AV$128,AV$129,AV$130*(1+'S&amp;S'!$F122),AV$131,AV$132,AV$133,AV$134,AV$135,AV$136,AV$137,AV$138,AV$139,AV$140,AV$141,AV$142,AV$143,AV$144)</f>
        <v>0</v>
      </c>
      <c r="AW324" s="66">
        <f>-AW$190+AW$216-AW$218+AW$233+AW$234+SUM(AW$125,AW$126,AW$127,AW$128,AW$129,AW$130*(1+'S&amp;S'!$F122),AW$131,AW$132,AW$133,AW$134,AW$135,AW$136,AW$137,AW$138,AW$139,AW$140,AW$141,AW$142,AW$143,AW$144)</f>
        <v>0</v>
      </c>
      <c r="AX324" s="66">
        <f>-AX$190+AX$216-AX$218+AX$233+AX$234+SUM(AX$125,AX$126,AX$127,AX$128,AX$129,AX$130*(1+'S&amp;S'!$F122),AX$131,AX$132,AX$133,AX$134,AX$135,AX$136,AX$137,AX$138,AX$139,AX$140,AX$141,AX$142,AX$143,AX$144)</f>
        <v>0</v>
      </c>
      <c r="AY324" s="66">
        <f>-AY$190+AY$216-AY$218+AY$233+AY$234+SUM(AY$125,AY$126,AY$127,AY$128,AY$129,AY$130*(1+'S&amp;S'!$F122),AY$131,AY$132,AY$133,AY$134,AY$135,AY$136,AY$137,AY$138,AY$139,AY$140,AY$141,AY$142,AY$143,AY$144)</f>
        <v>0</v>
      </c>
      <c r="AZ324" s="66">
        <f>-AZ$190+AZ$216-AZ$218+AZ$233+AZ$234+SUM(AZ$125,AZ$126,AZ$127,AZ$128,AZ$129,AZ$130*(1+'S&amp;S'!$F122),AZ$131,AZ$132,AZ$133,AZ$134,AZ$135,AZ$136,AZ$137,AZ$138,AZ$139,AZ$140,AZ$141,AZ$142,AZ$143,AZ$144)</f>
        <v>0</v>
      </c>
      <c r="BA324" s="66">
        <f>-BA$190+BA$216-BA$218+BA$233+BA$234+SUM(BA$125,BA$126,BA$127,BA$128,BA$129,BA$130*(1+'S&amp;S'!$F122),BA$131,BA$132,BA$133,BA$134,BA$135,BA$136,BA$137,BA$138,BA$139,BA$140,BA$141,BA$142,BA$143,BA$144)</f>
        <v>0</v>
      </c>
      <c r="BB324" s="66">
        <f>-BB$190+BB$216-BB$218+BB$233+BB$234+SUM(BB$125,BB$126,BB$127,BB$128,BB$129,BB$130*(1+'S&amp;S'!$F122),BB$131,BB$132,BB$133,BB$134,BB$135,BB$136,BB$137,BB$138,BB$139,BB$140,BB$141,BB$142,BB$143,BB$144)</f>
        <v>0</v>
      </c>
      <c r="BC324" s="66">
        <f>-BC$190+BC$216-BC$218+BC$233+BC$234+SUM(BC$125,BC$126,BC$127,BC$128,BC$129,BC$130*(1+'S&amp;S'!$F122),BC$131,BC$132,BC$133,BC$134,BC$135,BC$136,BC$137,BC$138,BC$139,BC$140,BC$141,BC$142,BC$143,BC$144)</f>
        <v>0</v>
      </c>
      <c r="BD324" s="66">
        <f>-BD$190+BD$216-BD$218+BD$233+BD$234+SUM(BD$125,BD$126,BD$127,BD$128,BD$129,BD$130*(1+'S&amp;S'!$F122),BD$131,BD$132,BD$133,BD$134,BD$135,BD$136,BD$137,BD$138,BD$139,BD$140,BD$141,BD$142,BD$143,BD$144)</f>
        <v>0</v>
      </c>
      <c r="BE324" s="66">
        <f>-BE$190+BE$216-BE$218+BE$233+BE$234+SUM(BE$125,BE$126,BE$127,BE$128,BE$129,BE$130*(1+'S&amp;S'!$F122),BE$131,BE$132,BE$133,BE$134,BE$135,BE$136,BE$137,BE$138,BE$139,BE$140,BE$141,BE$142,BE$143,BE$144)</f>
        <v>0</v>
      </c>
      <c r="BF324" s="66">
        <f>-BF$190+BF$216-BF$218+BF$233+BF$234+SUM(BF$125,BF$126,BF$127,BF$128,BF$129,BF$130*(1+'S&amp;S'!$F122),BF$131,BF$132,BF$133,BF$134,BF$135,BF$136,BF$137,BF$138,BF$139,BF$140,BF$141,BF$142,BF$143,BF$144)</f>
        <v>0</v>
      </c>
      <c r="BG324" s="66">
        <f>-BG$190+BG$216-BG$218+BG$233+BG$234+SUM(BG$125,BG$126,BG$127,BG$128,BG$129,BG$130*(1+'S&amp;S'!$F122),BG$131,BG$132,BG$133,BG$134,BG$135,BG$136,BG$137,BG$138,BG$139,BG$140,BG$141,BG$142,BG$143,BG$144)</f>
        <v>0</v>
      </c>
      <c r="BH324" s="66">
        <f>-BH$190+BH$216-BH$218+BH$233+BH$234+SUM(BH$125,BH$126,BH$127,BH$128,BH$129,BH$130*(1+'S&amp;S'!$F122),BH$131,BH$132,BH$133,BH$134,BH$135,BH$136,BH$137,BH$138,BH$139,BH$140,BH$141,BH$142,BH$143,BH$144)</f>
        <v>0</v>
      </c>
      <c r="BI324" s="66">
        <f>-BI$190+BI$216-BI$218+BI$233+BI$234+SUM(BI$125,BI$126,BI$127,BI$128,BI$129,BI$130*(1+'S&amp;S'!$F122),BI$131,BI$132,BI$133,BI$134,BI$135,BI$136,BI$137,BI$138,BI$139,BI$140,BI$141,BI$142,BI$143,BI$144)</f>
        <v>0</v>
      </c>
      <c r="BJ324" s="66">
        <f>-BJ$190+BJ$216-BJ$218+BJ$233+BJ$234+SUM(BJ$125,BJ$126,BJ$127,BJ$128,BJ$129,BJ$130*(1+'S&amp;S'!$F122),BJ$131,BJ$132,BJ$133,BJ$134,BJ$135,BJ$136,BJ$137,BJ$138,BJ$139,BJ$140,BJ$141,BJ$142,BJ$143,BJ$144)</f>
        <v>0</v>
      </c>
      <c r="BK324" s="66">
        <f>-BK$190+BK$216-BK$218+BK$233+BK$234+SUM(BK$125,BK$126,BK$127,BK$128,BK$129,BK$130*(1+'S&amp;S'!$F122),BK$131,BK$132,BK$133,BK$134,BK$135,BK$136,BK$137,BK$138,BK$139,BK$140,BK$141,BK$142,BK$143,BK$144)</f>
        <v>0</v>
      </c>
      <c r="BL324" s="66">
        <f>-BL$190+BL$216-BL$218+BL$233+BL$234+SUM(BL$125,BL$126,BL$127,BL$128,BL$129,BL$130*(1+'S&amp;S'!$F122),BL$131,BL$132,BL$133,BL$134,BL$135,BL$136,BL$137,BL$138,BL$139,BL$140,BL$141,BL$142,BL$143,BL$144)</f>
        <v>0</v>
      </c>
      <c r="BM324" s="66">
        <f>-BM$190+BM$216-BM$218+BM$233+BM$234+SUM(BM$125,BM$126,BM$127,BM$128,BM$129,BM$130*(1+'S&amp;S'!$F122),BM$131,BM$132,BM$133,BM$134,BM$135,BM$136,BM$137,BM$138,BM$139,BM$140,BM$141,BM$142,BM$143,BM$144)</f>
        <v>0</v>
      </c>
      <c r="BN324" s="66">
        <f>-BN$190+BN$216-BN$218+BN$233+BN$234+SUM(BN$125,BN$126,BN$127,BN$128,BN$129,BN$130*(1+'S&amp;S'!$F122),BN$131,BN$132,BN$133,BN$134,BN$135,BN$136,BN$137,BN$138,BN$139,BN$140,BN$141,BN$142,BN$143,BN$144)</f>
        <v>0</v>
      </c>
      <c r="BO324" s="66">
        <f>-BO$190+BO$216-BO$218+BO$233+BO$234+SUM(BO$125,BO$126,BO$127,BO$128,BO$129,BO$130*(1+'S&amp;S'!$F122),BO$131,BO$132,BO$133,BO$134,BO$135,BO$136,BO$137,BO$138,BO$139,BO$140,BO$141,BO$142,BO$143,BO$144)</f>
        <v>0</v>
      </c>
      <c r="BP324" s="66">
        <f>-BP$190+BP$216-BP$218+BP$233+BP$234+SUM(BP$125,BP$126,BP$127,BP$128,BP$129,BP$130*(1+'S&amp;S'!$F122),BP$131,BP$132,BP$133,BP$134,BP$135,BP$136,BP$137,BP$138,BP$139,BP$140,BP$141,BP$142,BP$143,BP$144)</f>
        <v>0</v>
      </c>
      <c r="BQ324" s="66">
        <f>-BQ$190+BQ$216-BQ$218+BQ$233+BQ$234+SUM(BQ$125,BQ$126,BQ$127,BQ$128,BQ$129,BQ$130*(1+'S&amp;S'!$F122),BQ$131,BQ$132,BQ$133,BQ$134,BQ$135,BQ$136,BQ$137,BQ$138,BQ$139,BQ$140,BQ$141,BQ$142,BQ$143,BQ$144)</f>
        <v>0</v>
      </c>
      <c r="BR324" s="66">
        <f>-BR$190+BR$216-BR$218+BR$233+BR$234+SUM(BR$125,BR$126,BR$127,BR$128,BR$129,BR$130*(1+'S&amp;S'!$F122),BR$131,BR$132,BR$133,BR$134,BR$135,BR$136,BR$137,BR$138,BR$139,BR$140,BR$141,BR$142,BR$143,BR$144)</f>
        <v>0</v>
      </c>
      <c r="BS324" s="66">
        <f>-BS$190+BS$216-BS$218+BS$233+BS$234+SUM(BS$125,BS$126,BS$127,BS$128,BS$129,BS$130*(1+'S&amp;S'!$F122),BS$131,BS$132,BS$133,BS$134,BS$135,BS$136,BS$137,BS$138,BS$139,BS$140,BS$141,BS$142,BS$143,BS$144)</f>
        <v>0</v>
      </c>
      <c r="BT324" s="66">
        <f>-BT$190+BT$216-BT$218+BT$233+BT$234+SUM(BT$125,BT$126,BT$127,BT$128,BT$129,BT$130*(1+'S&amp;S'!$F122),BT$131,BT$132,BT$133,BT$134,BT$135,BT$136,BT$137,BT$138,BT$139,BT$140,BT$141,BT$142,BT$143,BT$144)</f>
        <v>0</v>
      </c>
      <c r="BU324" s="66">
        <f>-BU$190+BU$216-BU$218+BU$233+BU$234+SUM(BU$125,BU$126,BU$127,BU$128,BU$129,BU$130*(1+'S&amp;S'!$F122),BU$131,BU$132,BU$133,BU$134,BU$135,BU$136,BU$137,BU$138,BU$139,BU$140,BU$141,BU$142,BU$143,BU$144)</f>
        <v>0</v>
      </c>
      <c r="BV324" s="66">
        <f>-BV$190+BV$216-BV$218+BV$233+BV$234+SUM(BV$125,BV$126,BV$127,BV$128,BV$129,BV$130*(1+'S&amp;S'!$F122),BV$131,BV$132,BV$133,BV$134,BV$135,BV$136,BV$137,BV$138,BV$139,BV$140,BV$141,BV$142,BV$143,BV$144)</f>
        <v>0</v>
      </c>
      <c r="BW324" s="66">
        <f>-BW$190+BW$216-BW$218+BW$233+BW$234+SUM(BW$125,BW$126,BW$127,BW$128,BW$129,BW$130*(1+'S&amp;S'!$F122),BW$131,BW$132,BW$133,BW$134,BW$135,BW$136,BW$137,BW$138,BW$139,BW$140,BW$141,BW$142,BW$143,BW$144)</f>
        <v>0</v>
      </c>
      <c r="BX324" s="66">
        <f>-BX$190+BX$216-BX$218+BX$233+BX$234+SUM(BX$125,BX$126,BX$127,BX$128,BX$129,BX$130*(1+'S&amp;S'!$F122),BX$131,BX$132,BX$133,BX$134,BX$135,BX$136,BX$137,BX$138,BX$139,BX$140,BX$141,BX$142,BX$143,BX$144)</f>
        <v>0</v>
      </c>
      <c r="BY324" s="66">
        <f>-BY$190+BY$216-BY$218+BY$233+BY$234+SUM(BY$125,BY$126,BY$127,BY$128,BY$129,BY$130*(1+'S&amp;S'!$F122),BY$131,BY$132,BY$133,BY$134,BY$135,BY$136,BY$137,BY$138,BY$139,BY$140,BY$141,BY$142,BY$143,BY$144)</f>
        <v>0</v>
      </c>
      <c r="BZ324" s="66">
        <f>-BZ$190+BZ$216-BZ$218+BZ$233+BZ$234+SUM(BZ$125,BZ$126,BZ$127,BZ$128,BZ$129,BZ$130*(1+'S&amp;S'!$F122),BZ$131,BZ$132,BZ$133,BZ$134,BZ$135,BZ$136,BZ$137,BZ$138,BZ$139,BZ$140,BZ$141,BZ$142,BZ$143,BZ$144)</f>
        <v>0</v>
      </c>
      <c r="CA324" s="66">
        <f>-CA$190+CA$216-CA$218+CA$233+CA$234+SUM(CA$125,CA$126,CA$127,CA$128,CA$129,CA$130*(1+'S&amp;S'!$F122),CA$131,CA$132,CA$133,CA$134,CA$135,CA$136,CA$137,CA$138,CA$139,CA$140,CA$141,CA$142,CA$143,CA$144)</f>
        <v>0</v>
      </c>
      <c r="CB324" s="66">
        <f>-CB$190+CB$216-CB$218+CB$233+CB$234+SUM(CB$125,CB$126,CB$127,CB$128,CB$129,CB$130*(1+'S&amp;S'!$F122),CB$131,CB$132,CB$133,CB$134,CB$135,CB$136,CB$137,CB$138,CB$139,CB$140,CB$141,CB$142,CB$143,CB$144)</f>
        <v>0</v>
      </c>
      <c r="CC324" s="66">
        <f>-CC$190+CC$216-CC$218+CC$233+CC$234+SUM(CC$125,CC$126,CC$127,CC$128,CC$129,CC$130*(1+'S&amp;S'!$F122),CC$131,CC$132,CC$133,CC$134,CC$135,CC$136,CC$137,CC$138,CC$139,CC$140,CC$141,CC$142,CC$143,CC$144)</f>
        <v>0</v>
      </c>
      <c r="CD324" s="66">
        <f>-CD$190+CD$216-CD$218+CD$233+CD$234+SUM(CD$125,CD$126,CD$127,CD$128,CD$129,CD$130*(1+'S&amp;S'!$F122),CD$131,CD$132,CD$133,CD$134,CD$135,CD$136,CD$137,CD$138,CD$139,CD$140,CD$141,CD$142,CD$143,CD$144)</f>
        <v>0</v>
      </c>
      <c r="CE324" s="66">
        <f>-CE$190+CE$216-CE$218+CE$233+CE$234+SUM(CE$125,CE$126,CE$127,CE$128,CE$129,CE$130*(1+'S&amp;S'!$F122),CE$131,CE$132,CE$133,CE$134,CE$135,CE$136,CE$137,CE$138,CE$139,CE$140,CE$141,CE$142,CE$143,CE$144)</f>
        <v>0</v>
      </c>
      <c r="CF324" s="66">
        <f>-CF$190+CF$216-CF$218+CF$233+CF$234+SUM(CF$125,CF$126,CF$127,CF$128,CF$129,CF$130*(1+'S&amp;S'!$F122),CF$131,CF$132,CF$133,CF$134,CF$135,CF$136,CF$137,CF$138,CF$139,CF$140,CF$141,CF$142,CF$143,CF$144)</f>
        <v>0</v>
      </c>
      <c r="CG324" s="66">
        <f>-CG$190+CG$216-CG$218+CG$233+CG$234+SUM(CG$125,CG$126,CG$127,CG$128,CG$129,CG$130*(1+'S&amp;S'!$F122),CG$131,CG$132,CG$133,CG$134,CG$135,CG$136,CG$137,CG$138,CG$139,CG$140,CG$141,CG$142,CG$143,CG$144)</f>
        <v>0</v>
      </c>
      <c r="CH324" s="66">
        <f>-CH$190+CH$216-CH$218+CH$233+CH$234+SUM(CH$125,CH$126,CH$127,CH$128,CH$129,CH$130*(1+'S&amp;S'!$F122),CH$131,CH$132,CH$133,CH$134,CH$135,CH$136,CH$137,CH$138,CH$139,CH$140,CH$141,CH$142,CH$143,CH$144)</f>
        <v>0</v>
      </c>
      <c r="CI324" s="66">
        <f>-CI$190+CI$216-CI$218+CI$233+CI$234+SUM(CI$125,CI$126,CI$127,CI$128,CI$129,CI$130*(1+'S&amp;S'!$F122),CI$131,CI$132,CI$133,CI$134,CI$135,CI$136,CI$137,CI$138,CI$139,CI$140,CI$141,CI$142,CI$143,CI$144)</f>
        <v>0</v>
      </c>
      <c r="CJ324" s="66">
        <f>-CJ$190+CJ$216-CJ$218+CJ$233+CJ$234+SUM(CJ$125,CJ$126,CJ$127,CJ$128,CJ$129,CJ$130*(1+'S&amp;S'!$F122),CJ$131,CJ$132,CJ$133,CJ$134,CJ$135,CJ$136,CJ$137,CJ$138,CJ$139,CJ$140,CJ$141,CJ$142,CJ$143,CJ$144)</f>
        <v>0</v>
      </c>
      <c r="CK324" s="66">
        <f>-CK$190+CK$216-CK$218+CK$233+CK$234+SUM(CK$125,CK$126,CK$127,CK$128,CK$129,CK$130*(1+'S&amp;S'!$F122),CK$131,CK$132,CK$133,CK$134,CK$135,CK$136,CK$137,CK$138,CK$139,CK$140,CK$141,CK$142,CK$143,CK$144)</f>
        <v>0</v>
      </c>
      <c r="CL324" s="66">
        <f>-CL$190+CL$216-CL$218+CL$233+CL$234+SUM(CL$125,CL$126,CL$127,CL$128,CL$129,CL$130*(1+'S&amp;S'!$F122),CL$131,CL$132,CL$133,CL$134,CL$135,CL$136,CL$137,CL$138,CL$139,CL$140,CL$141,CL$142,CL$143,CL$144)</f>
        <v>0</v>
      </c>
      <c r="CM324" s="66">
        <f>-CM$190+CM$216-CM$218+CM$233+CM$234+SUM(CM$125,CM$126,CM$127,CM$128,CM$129,CM$130*(1+'S&amp;S'!$F122),CM$131,CM$132,CM$133,CM$134,CM$135,CM$136,CM$137,CM$138,CM$139,CM$140,CM$141,CM$142,CM$143,CM$144)</f>
        <v>0</v>
      </c>
      <c r="CN324" s="66">
        <f>-CN$190+CN$216-CN$218+CN$233+CN$234+SUM(CN$125,CN$126,CN$127,CN$128,CN$129,CN$130*(1+'S&amp;S'!$F122),CN$131,CN$132,CN$133,CN$134,CN$135,CN$136,CN$137,CN$138,CN$139,CN$140,CN$141,CN$142,CN$143,CN$144)</f>
        <v>0</v>
      </c>
      <c r="CO324" s="66">
        <f>-CO$190+CO$216-CO$218+CO$233+CO$234+SUM(CO$125,CO$126,CO$127,CO$128,CO$129,CO$130*(1+'S&amp;S'!$F122),CO$131,CO$132,CO$133,CO$134,CO$135,CO$136,CO$137,CO$138,CO$139,CO$140,CO$141,CO$142,CO$143,CO$144)</f>
        <v>0</v>
      </c>
      <c r="CP324" s="66">
        <f>-CP$190+CP$216-CP$218+CP$233+CP$234+SUM(CP$125,CP$126,CP$127,CP$128,CP$129,CP$130*(1+'S&amp;S'!$F122),CP$131,CP$132,CP$133,CP$134,CP$135,CP$136,CP$137,CP$138,CP$139,CP$140,CP$141,CP$142,CP$143,CP$144)</f>
        <v>0</v>
      </c>
      <c r="CQ324" s="66">
        <f>-CQ$190+CQ$216-CQ$218+CQ$233+CQ$234+SUM(CQ$125,CQ$126,CQ$127,CQ$128,CQ$129,CQ$130*(1+'S&amp;S'!$F122),CQ$131,CQ$132,CQ$133,CQ$134,CQ$135,CQ$136,CQ$137,CQ$138,CQ$139,CQ$140,CQ$141,CQ$142,CQ$143,CQ$144)</f>
        <v>0</v>
      </c>
      <c r="CR324" s="66">
        <f>-CR$190+CR$216-CR$218+CR$233+CR$234+SUM(CR$125,CR$126,CR$127,CR$128,CR$129,CR$130*(1+'S&amp;S'!$F122),CR$131,CR$132,CR$133,CR$134,CR$135,CR$136,CR$137,CR$138,CR$139,CR$140,CR$141,CR$142,CR$143,CR$144)</f>
        <v>0</v>
      </c>
      <c r="CS324" s="66">
        <f>-CS$190+CS$216-CS$218+CS$233+CS$234+SUM(CS$125,CS$126,CS$127,CS$128,CS$129,CS$130*(1+'S&amp;S'!$F122),CS$131,CS$132,CS$133,CS$134,CS$135,CS$136,CS$137,CS$138,CS$139,CS$140,CS$141,CS$142,CS$143,CS$144)</f>
        <v>0</v>
      </c>
    </row>
    <row r="325" spans="3:97" hidden="1" x14ac:dyDescent="0.35">
      <c r="C325" s="81" t="str">
        <f>O.4!C130&amp;" with "&amp; 'S&amp;S'!$D$5*100 &amp; "% decrease"</f>
        <v xml:space="preserve"> with 1% decrease</v>
      </c>
      <c r="E325" s="492">
        <f>G325+NPV(G.Asm!$F$40,H325:INDEX(H325:CS325,RP))</f>
        <v>0</v>
      </c>
      <c r="F325" s="492">
        <f t="shared" si="140"/>
        <v>0</v>
      </c>
      <c r="G325" s="66">
        <f>-G$190+G$216-G$218+G$233+G$234+SUM(G$125,G$126,G$127,G$128,G$129,G$130*(1+'S&amp;S'!$F123),G$131,G$132,G$133,G$134,G$135,G$136,G$137,G$138,G$139,G$140,G$141,G$142,G$143,G$144)</f>
        <v>0</v>
      </c>
      <c r="H325" s="66">
        <f>-H$190+H$216-H$218+H$233+H$234+SUM(H$125,H$126,H$127,H$128,H$129,H$130*(1+'S&amp;S'!$F123),H$131,H$132,H$133,H$134,H$135,H$136,H$137,H$138,H$139,H$140,H$141,H$142,H$143,H$144)</f>
        <v>0</v>
      </c>
      <c r="I325" s="66">
        <f>-I$190+I$216-I$218+I$233+I$234+SUM(I$125,I$126,I$127,I$128,I$129,I$130*(1+'S&amp;S'!$F123),I$131,I$132,I$133,I$134,I$135,I$136,I$137,I$138,I$139,I$140,I$141,I$142,I$143,I$144)</f>
        <v>0</v>
      </c>
      <c r="J325" s="66">
        <f>-J$190+J$216-J$218+J$233+J$234+SUM(J$125,J$126,J$127,J$128,J$129,J$130*(1+'S&amp;S'!$F123),J$131,J$132,J$133,J$134,J$135,J$136,J$137,J$138,J$139,J$140,J$141,J$142,J$143,J$144)</f>
        <v>0</v>
      </c>
      <c r="K325" s="66">
        <f>-K$190+K$216-K$218+K$233+K$234+SUM(K$125,K$126,K$127,K$128,K$129,K$130*(1+'S&amp;S'!$F123),K$131,K$132,K$133,K$134,K$135,K$136,K$137,K$138,K$139,K$140,K$141,K$142,K$143,K$144)</f>
        <v>0</v>
      </c>
      <c r="L325" s="66">
        <f>-L$190+L$216-L$218+L$233+L$234+SUM(L$125,L$126,L$127,L$128,L$129,L$130*(1+'S&amp;S'!$F123),L$131,L$132,L$133,L$134,L$135,L$136,L$137,L$138,L$139,L$140,L$141,L$142,L$143,L$144)</f>
        <v>0</v>
      </c>
      <c r="M325" s="66">
        <f>-M$190+M$216-M$218+M$233+M$234+SUM(M$125,M$126,M$127,M$128,M$129,M$130*(1+'S&amp;S'!$F123),M$131,M$132,M$133,M$134,M$135,M$136,M$137,M$138,M$139,M$140,M$141,M$142,M$143,M$144)</f>
        <v>0</v>
      </c>
      <c r="N325" s="66">
        <f>-N$190+N$216-N$218+N$233+N$234+SUM(N$125,N$126,N$127,N$128,N$129,N$130*(1+'S&amp;S'!$F123),N$131,N$132,N$133,N$134,N$135,N$136,N$137,N$138,N$139,N$140,N$141,N$142,N$143,N$144)</f>
        <v>0</v>
      </c>
      <c r="O325" s="66">
        <f>-O$190+O$216-O$218+O$233+O$234+SUM(O$125,O$126,O$127,O$128,O$129,O$130*(1+'S&amp;S'!$F123),O$131,O$132,O$133,O$134,O$135,O$136,O$137,O$138,O$139,O$140,O$141,O$142,O$143,O$144)</f>
        <v>0</v>
      </c>
      <c r="P325" s="66">
        <f>-P$190+P$216-P$218+P$233+P$234+SUM(P$125,P$126,P$127,P$128,P$129,P$130*(1+'S&amp;S'!$F123),P$131,P$132,P$133,P$134,P$135,P$136,P$137,P$138,P$139,P$140,P$141,P$142,P$143,P$144)</f>
        <v>0</v>
      </c>
      <c r="Q325" s="66">
        <f>-Q$190+Q$216-Q$218+Q$233+Q$234+SUM(Q$125,Q$126,Q$127,Q$128,Q$129,Q$130*(1+'S&amp;S'!$F123),Q$131,Q$132,Q$133,Q$134,Q$135,Q$136,Q$137,Q$138,Q$139,Q$140,Q$141,Q$142,Q$143,Q$144)</f>
        <v>0</v>
      </c>
      <c r="R325" s="66">
        <f>-R$190+R$216-R$218+R$233+R$234+SUM(R$125,R$126,R$127,R$128,R$129,R$130*(1+'S&amp;S'!$F123),R$131,R$132,R$133,R$134,R$135,R$136,R$137,R$138,R$139,R$140,R$141,R$142,R$143,R$144)</f>
        <v>0</v>
      </c>
      <c r="S325" s="66">
        <f>-S$190+S$216-S$218+S$233+S$234+SUM(S$125,S$126,S$127,S$128,S$129,S$130*(1+'S&amp;S'!$F123),S$131,S$132,S$133,S$134,S$135,S$136,S$137,S$138,S$139,S$140,S$141,S$142,S$143,S$144)</f>
        <v>0</v>
      </c>
      <c r="T325" s="66">
        <f>-T$190+T$216-T$218+T$233+T$234+SUM(T$125,T$126,T$127,T$128,T$129,T$130*(1+'S&amp;S'!$F123),T$131,T$132,T$133,T$134,T$135,T$136,T$137,T$138,T$139,T$140,T$141,T$142,T$143,T$144)</f>
        <v>0</v>
      </c>
      <c r="U325" s="66">
        <f>-U$190+U$216-U$218+U$233+U$234+SUM(U$125,U$126,U$127,U$128,U$129,U$130*(1+'S&amp;S'!$F123),U$131,U$132,U$133,U$134,U$135,U$136,U$137,U$138,U$139,U$140,U$141,U$142,U$143,U$144)</f>
        <v>0</v>
      </c>
      <c r="V325" s="66">
        <f>-V$190+V$216-V$218+V$233+V$234+SUM(V$125,V$126,V$127,V$128,V$129,V$130*(1+'S&amp;S'!$F123),V$131,V$132,V$133,V$134,V$135,V$136,V$137,V$138,V$139,V$140,V$141,V$142,V$143,V$144)</f>
        <v>0</v>
      </c>
      <c r="W325" s="66">
        <f>-W$190+W$216-W$218+W$233+W$234+SUM(W$125,W$126,W$127,W$128,W$129,W$130*(1+'S&amp;S'!$F123),W$131,W$132,W$133,W$134,W$135,W$136,W$137,W$138,W$139,W$140,W$141,W$142,W$143,W$144)</f>
        <v>0</v>
      </c>
      <c r="X325" s="66">
        <f>-X$190+X$216-X$218+X$233+X$234+SUM(X$125,X$126,X$127,X$128,X$129,X$130*(1+'S&amp;S'!$F123),X$131,X$132,X$133,X$134,X$135,X$136,X$137,X$138,X$139,X$140,X$141,X$142,X$143,X$144)</f>
        <v>0</v>
      </c>
      <c r="Y325" s="66">
        <f>-Y$190+Y$216-Y$218+Y$233+Y$234+SUM(Y$125,Y$126,Y$127,Y$128,Y$129,Y$130*(1+'S&amp;S'!$F123),Y$131,Y$132,Y$133,Y$134,Y$135,Y$136,Y$137,Y$138,Y$139,Y$140,Y$141,Y$142,Y$143,Y$144)</f>
        <v>0</v>
      </c>
      <c r="Z325" s="66">
        <f>-Z$190+Z$216-Z$218+Z$233+Z$234+SUM(Z$125,Z$126,Z$127,Z$128,Z$129,Z$130*(1+'S&amp;S'!$F123),Z$131,Z$132,Z$133,Z$134,Z$135,Z$136,Z$137,Z$138,Z$139,Z$140,Z$141,Z$142,Z$143,Z$144)</f>
        <v>0</v>
      </c>
      <c r="AA325" s="66">
        <f>-AA$190+AA$216-AA$218+AA$233+AA$234+SUM(AA$125,AA$126,AA$127,AA$128,AA$129,AA$130*(1+'S&amp;S'!$F123),AA$131,AA$132,AA$133,AA$134,AA$135,AA$136,AA$137,AA$138,AA$139,AA$140,AA$141,AA$142,AA$143,AA$144)</f>
        <v>0</v>
      </c>
      <c r="AB325" s="66">
        <f>-AB$190+AB$216-AB$218+AB$233+AB$234+SUM(AB$125,AB$126,AB$127,AB$128,AB$129,AB$130*(1+'S&amp;S'!$F123),AB$131,AB$132,AB$133,AB$134,AB$135,AB$136,AB$137,AB$138,AB$139,AB$140,AB$141,AB$142,AB$143,AB$144)</f>
        <v>0</v>
      </c>
      <c r="AC325" s="66">
        <f>-AC$190+AC$216-AC$218+AC$233+AC$234+SUM(AC$125,AC$126,AC$127,AC$128,AC$129,AC$130*(1+'S&amp;S'!$F123),AC$131,AC$132,AC$133,AC$134,AC$135,AC$136,AC$137,AC$138,AC$139,AC$140,AC$141,AC$142,AC$143,AC$144)</f>
        <v>0</v>
      </c>
      <c r="AD325" s="66">
        <f>-AD$190+AD$216-AD$218+AD$233+AD$234+SUM(AD$125,AD$126,AD$127,AD$128,AD$129,AD$130*(1+'S&amp;S'!$F123),AD$131,AD$132,AD$133,AD$134,AD$135,AD$136,AD$137,AD$138,AD$139,AD$140,AD$141,AD$142,AD$143,AD$144)</f>
        <v>0</v>
      </c>
      <c r="AE325" s="66">
        <f>-AE$190+AE$216-AE$218+AE$233+AE$234+SUM(AE$125,AE$126,AE$127,AE$128,AE$129,AE$130*(1+'S&amp;S'!$F123),AE$131,AE$132,AE$133,AE$134,AE$135,AE$136,AE$137,AE$138,AE$139,AE$140,AE$141,AE$142,AE$143,AE$144)</f>
        <v>0</v>
      </c>
      <c r="AF325" s="66">
        <f>-AF$190+AF$216-AF$218+AF$233+AF$234+SUM(AF$125,AF$126,AF$127,AF$128,AF$129,AF$130*(1+'S&amp;S'!$F123),AF$131,AF$132,AF$133,AF$134,AF$135,AF$136,AF$137,AF$138,AF$139,AF$140,AF$141,AF$142,AF$143,AF$144)</f>
        <v>0</v>
      </c>
      <c r="AG325" s="66">
        <f>-AG$190+AG$216-AG$218+AG$233+AG$234+SUM(AG$125,AG$126,AG$127,AG$128,AG$129,AG$130*(1+'S&amp;S'!$F123),AG$131,AG$132,AG$133,AG$134,AG$135,AG$136,AG$137,AG$138,AG$139,AG$140,AG$141,AG$142,AG$143,AG$144)</f>
        <v>0</v>
      </c>
      <c r="AH325" s="66">
        <f>-AH$190+AH$216-AH$218+AH$233+AH$234+SUM(AH$125,AH$126,AH$127,AH$128,AH$129,AH$130*(1+'S&amp;S'!$F123),AH$131,AH$132,AH$133,AH$134,AH$135,AH$136,AH$137,AH$138,AH$139,AH$140,AH$141,AH$142,AH$143,AH$144)</f>
        <v>0</v>
      </c>
      <c r="AI325" s="66">
        <f>-AI$190+AI$216-AI$218+AI$233+AI$234+SUM(AI$125,AI$126,AI$127,AI$128,AI$129,AI$130*(1+'S&amp;S'!$F123),AI$131,AI$132,AI$133,AI$134,AI$135,AI$136,AI$137,AI$138,AI$139,AI$140,AI$141,AI$142,AI$143,AI$144)</f>
        <v>0</v>
      </c>
      <c r="AJ325" s="66">
        <f>-AJ$190+AJ$216-AJ$218+AJ$233+AJ$234+SUM(AJ$125,AJ$126,AJ$127,AJ$128,AJ$129,AJ$130*(1+'S&amp;S'!$F123),AJ$131,AJ$132,AJ$133,AJ$134,AJ$135,AJ$136,AJ$137,AJ$138,AJ$139,AJ$140,AJ$141,AJ$142,AJ$143,AJ$144)</f>
        <v>0</v>
      </c>
      <c r="AK325" s="66">
        <f>-AK$190+AK$216-AK$218+AK$233+AK$234+SUM(AK$125,AK$126,AK$127,AK$128,AK$129,AK$130*(1+'S&amp;S'!$F123),AK$131,AK$132,AK$133,AK$134,AK$135,AK$136,AK$137,AK$138,AK$139,AK$140,AK$141,AK$142,AK$143,AK$144)</f>
        <v>0</v>
      </c>
      <c r="AL325" s="66">
        <f>-AL$190+AL$216-AL$218+AL$233+AL$234+SUM(AL$125,AL$126,AL$127,AL$128,AL$129,AL$130*(1+'S&amp;S'!$F123),AL$131,AL$132,AL$133,AL$134,AL$135,AL$136,AL$137,AL$138,AL$139,AL$140,AL$141,AL$142,AL$143,AL$144)</f>
        <v>0</v>
      </c>
      <c r="AM325" s="66">
        <f>-AM$190+AM$216-AM$218+AM$233+AM$234+SUM(AM$125,AM$126,AM$127,AM$128,AM$129,AM$130*(1+'S&amp;S'!$F123),AM$131,AM$132,AM$133,AM$134,AM$135,AM$136,AM$137,AM$138,AM$139,AM$140,AM$141,AM$142,AM$143,AM$144)</f>
        <v>0</v>
      </c>
      <c r="AN325" s="66">
        <f>-AN$190+AN$216-AN$218+AN$233+AN$234+SUM(AN$125,AN$126,AN$127,AN$128,AN$129,AN$130*(1+'S&amp;S'!$F123),AN$131,AN$132,AN$133,AN$134,AN$135,AN$136,AN$137,AN$138,AN$139,AN$140,AN$141,AN$142,AN$143,AN$144)</f>
        <v>0</v>
      </c>
      <c r="AO325" s="66">
        <f>-AO$190+AO$216-AO$218+AO$233+AO$234+SUM(AO$125,AO$126,AO$127,AO$128,AO$129,AO$130*(1+'S&amp;S'!$F123),AO$131,AO$132,AO$133,AO$134,AO$135,AO$136,AO$137,AO$138,AO$139,AO$140,AO$141,AO$142,AO$143,AO$144)</f>
        <v>0</v>
      </c>
      <c r="AP325" s="66">
        <f>-AP$190+AP$216-AP$218+AP$233+AP$234+SUM(AP$125,AP$126,AP$127,AP$128,AP$129,AP$130*(1+'S&amp;S'!$F123),AP$131,AP$132,AP$133,AP$134,AP$135,AP$136,AP$137,AP$138,AP$139,AP$140,AP$141,AP$142,AP$143,AP$144)</f>
        <v>0</v>
      </c>
      <c r="AQ325" s="66">
        <f>-AQ$190+AQ$216-AQ$218+AQ$233+AQ$234+SUM(AQ$125,AQ$126,AQ$127,AQ$128,AQ$129,AQ$130*(1+'S&amp;S'!$F123),AQ$131,AQ$132,AQ$133,AQ$134,AQ$135,AQ$136,AQ$137,AQ$138,AQ$139,AQ$140,AQ$141,AQ$142,AQ$143,AQ$144)</f>
        <v>0</v>
      </c>
      <c r="AR325" s="66">
        <f>-AR$190+AR$216-AR$218+AR$233+AR$234+SUM(AR$125,AR$126,AR$127,AR$128,AR$129,AR$130*(1+'S&amp;S'!$F123),AR$131,AR$132,AR$133,AR$134,AR$135,AR$136,AR$137,AR$138,AR$139,AR$140,AR$141,AR$142,AR$143,AR$144)</f>
        <v>0</v>
      </c>
      <c r="AS325" s="66">
        <f>-AS$190+AS$216-AS$218+AS$233+AS$234+SUM(AS$125,AS$126,AS$127,AS$128,AS$129,AS$130*(1+'S&amp;S'!$F123),AS$131,AS$132,AS$133,AS$134,AS$135,AS$136,AS$137,AS$138,AS$139,AS$140,AS$141,AS$142,AS$143,AS$144)</f>
        <v>0</v>
      </c>
      <c r="AT325" s="66">
        <f>-AT$190+AT$216-AT$218+AT$233+AT$234+SUM(AT$125,AT$126,AT$127,AT$128,AT$129,AT$130*(1+'S&amp;S'!$F123),AT$131,AT$132,AT$133,AT$134,AT$135,AT$136,AT$137,AT$138,AT$139,AT$140,AT$141,AT$142,AT$143,AT$144)</f>
        <v>0</v>
      </c>
      <c r="AU325" s="66">
        <f>-AU$190+AU$216-AU$218+AU$233+AU$234+SUM(AU$125,AU$126,AU$127,AU$128,AU$129,AU$130*(1+'S&amp;S'!$F123),AU$131,AU$132,AU$133,AU$134,AU$135,AU$136,AU$137,AU$138,AU$139,AU$140,AU$141,AU$142,AU$143,AU$144)</f>
        <v>0</v>
      </c>
      <c r="AV325" s="66">
        <f>-AV$190+AV$216-AV$218+AV$233+AV$234+SUM(AV$125,AV$126,AV$127,AV$128,AV$129,AV$130*(1+'S&amp;S'!$F123),AV$131,AV$132,AV$133,AV$134,AV$135,AV$136,AV$137,AV$138,AV$139,AV$140,AV$141,AV$142,AV$143,AV$144)</f>
        <v>0</v>
      </c>
      <c r="AW325" s="66">
        <f>-AW$190+AW$216-AW$218+AW$233+AW$234+SUM(AW$125,AW$126,AW$127,AW$128,AW$129,AW$130*(1+'S&amp;S'!$F123),AW$131,AW$132,AW$133,AW$134,AW$135,AW$136,AW$137,AW$138,AW$139,AW$140,AW$141,AW$142,AW$143,AW$144)</f>
        <v>0</v>
      </c>
      <c r="AX325" s="66">
        <f>-AX$190+AX$216-AX$218+AX$233+AX$234+SUM(AX$125,AX$126,AX$127,AX$128,AX$129,AX$130*(1+'S&amp;S'!$F123),AX$131,AX$132,AX$133,AX$134,AX$135,AX$136,AX$137,AX$138,AX$139,AX$140,AX$141,AX$142,AX$143,AX$144)</f>
        <v>0</v>
      </c>
      <c r="AY325" s="66">
        <f>-AY$190+AY$216-AY$218+AY$233+AY$234+SUM(AY$125,AY$126,AY$127,AY$128,AY$129,AY$130*(1+'S&amp;S'!$F123),AY$131,AY$132,AY$133,AY$134,AY$135,AY$136,AY$137,AY$138,AY$139,AY$140,AY$141,AY$142,AY$143,AY$144)</f>
        <v>0</v>
      </c>
      <c r="AZ325" s="66">
        <f>-AZ$190+AZ$216-AZ$218+AZ$233+AZ$234+SUM(AZ$125,AZ$126,AZ$127,AZ$128,AZ$129,AZ$130*(1+'S&amp;S'!$F123),AZ$131,AZ$132,AZ$133,AZ$134,AZ$135,AZ$136,AZ$137,AZ$138,AZ$139,AZ$140,AZ$141,AZ$142,AZ$143,AZ$144)</f>
        <v>0</v>
      </c>
      <c r="BA325" s="66">
        <f>-BA$190+BA$216-BA$218+BA$233+BA$234+SUM(BA$125,BA$126,BA$127,BA$128,BA$129,BA$130*(1+'S&amp;S'!$F123),BA$131,BA$132,BA$133,BA$134,BA$135,BA$136,BA$137,BA$138,BA$139,BA$140,BA$141,BA$142,BA$143,BA$144)</f>
        <v>0</v>
      </c>
      <c r="BB325" s="66">
        <f>-BB$190+BB$216-BB$218+BB$233+BB$234+SUM(BB$125,BB$126,BB$127,BB$128,BB$129,BB$130*(1+'S&amp;S'!$F123),BB$131,BB$132,BB$133,BB$134,BB$135,BB$136,BB$137,BB$138,BB$139,BB$140,BB$141,BB$142,BB$143,BB$144)</f>
        <v>0</v>
      </c>
      <c r="BC325" s="66">
        <f>-BC$190+BC$216-BC$218+BC$233+BC$234+SUM(BC$125,BC$126,BC$127,BC$128,BC$129,BC$130*(1+'S&amp;S'!$F123),BC$131,BC$132,BC$133,BC$134,BC$135,BC$136,BC$137,BC$138,BC$139,BC$140,BC$141,BC$142,BC$143,BC$144)</f>
        <v>0</v>
      </c>
      <c r="BD325" s="66">
        <f>-BD$190+BD$216-BD$218+BD$233+BD$234+SUM(BD$125,BD$126,BD$127,BD$128,BD$129,BD$130*(1+'S&amp;S'!$F123),BD$131,BD$132,BD$133,BD$134,BD$135,BD$136,BD$137,BD$138,BD$139,BD$140,BD$141,BD$142,BD$143,BD$144)</f>
        <v>0</v>
      </c>
      <c r="BE325" s="66">
        <f>-BE$190+BE$216-BE$218+BE$233+BE$234+SUM(BE$125,BE$126,BE$127,BE$128,BE$129,BE$130*(1+'S&amp;S'!$F123),BE$131,BE$132,BE$133,BE$134,BE$135,BE$136,BE$137,BE$138,BE$139,BE$140,BE$141,BE$142,BE$143,BE$144)</f>
        <v>0</v>
      </c>
      <c r="BF325" s="66">
        <f>-BF$190+BF$216-BF$218+BF$233+BF$234+SUM(BF$125,BF$126,BF$127,BF$128,BF$129,BF$130*(1+'S&amp;S'!$F123),BF$131,BF$132,BF$133,BF$134,BF$135,BF$136,BF$137,BF$138,BF$139,BF$140,BF$141,BF$142,BF$143,BF$144)</f>
        <v>0</v>
      </c>
      <c r="BG325" s="66">
        <f>-BG$190+BG$216-BG$218+BG$233+BG$234+SUM(BG$125,BG$126,BG$127,BG$128,BG$129,BG$130*(1+'S&amp;S'!$F123),BG$131,BG$132,BG$133,BG$134,BG$135,BG$136,BG$137,BG$138,BG$139,BG$140,BG$141,BG$142,BG$143,BG$144)</f>
        <v>0</v>
      </c>
      <c r="BH325" s="66">
        <f>-BH$190+BH$216-BH$218+BH$233+BH$234+SUM(BH$125,BH$126,BH$127,BH$128,BH$129,BH$130*(1+'S&amp;S'!$F123),BH$131,BH$132,BH$133,BH$134,BH$135,BH$136,BH$137,BH$138,BH$139,BH$140,BH$141,BH$142,BH$143,BH$144)</f>
        <v>0</v>
      </c>
      <c r="BI325" s="66">
        <f>-BI$190+BI$216-BI$218+BI$233+BI$234+SUM(BI$125,BI$126,BI$127,BI$128,BI$129,BI$130*(1+'S&amp;S'!$F123),BI$131,BI$132,BI$133,BI$134,BI$135,BI$136,BI$137,BI$138,BI$139,BI$140,BI$141,BI$142,BI$143,BI$144)</f>
        <v>0</v>
      </c>
      <c r="BJ325" s="66">
        <f>-BJ$190+BJ$216-BJ$218+BJ$233+BJ$234+SUM(BJ$125,BJ$126,BJ$127,BJ$128,BJ$129,BJ$130*(1+'S&amp;S'!$F123),BJ$131,BJ$132,BJ$133,BJ$134,BJ$135,BJ$136,BJ$137,BJ$138,BJ$139,BJ$140,BJ$141,BJ$142,BJ$143,BJ$144)</f>
        <v>0</v>
      </c>
      <c r="BK325" s="66">
        <f>-BK$190+BK$216-BK$218+BK$233+BK$234+SUM(BK$125,BK$126,BK$127,BK$128,BK$129,BK$130*(1+'S&amp;S'!$F123),BK$131,BK$132,BK$133,BK$134,BK$135,BK$136,BK$137,BK$138,BK$139,BK$140,BK$141,BK$142,BK$143,BK$144)</f>
        <v>0</v>
      </c>
      <c r="BL325" s="66">
        <f>-BL$190+BL$216-BL$218+BL$233+BL$234+SUM(BL$125,BL$126,BL$127,BL$128,BL$129,BL$130*(1+'S&amp;S'!$F123),BL$131,BL$132,BL$133,BL$134,BL$135,BL$136,BL$137,BL$138,BL$139,BL$140,BL$141,BL$142,BL$143,BL$144)</f>
        <v>0</v>
      </c>
      <c r="BM325" s="66">
        <f>-BM$190+BM$216-BM$218+BM$233+BM$234+SUM(BM$125,BM$126,BM$127,BM$128,BM$129,BM$130*(1+'S&amp;S'!$F123),BM$131,BM$132,BM$133,BM$134,BM$135,BM$136,BM$137,BM$138,BM$139,BM$140,BM$141,BM$142,BM$143,BM$144)</f>
        <v>0</v>
      </c>
      <c r="BN325" s="66">
        <f>-BN$190+BN$216-BN$218+BN$233+BN$234+SUM(BN$125,BN$126,BN$127,BN$128,BN$129,BN$130*(1+'S&amp;S'!$F123),BN$131,BN$132,BN$133,BN$134,BN$135,BN$136,BN$137,BN$138,BN$139,BN$140,BN$141,BN$142,BN$143,BN$144)</f>
        <v>0</v>
      </c>
      <c r="BO325" s="66">
        <f>-BO$190+BO$216-BO$218+BO$233+BO$234+SUM(BO$125,BO$126,BO$127,BO$128,BO$129,BO$130*(1+'S&amp;S'!$F123),BO$131,BO$132,BO$133,BO$134,BO$135,BO$136,BO$137,BO$138,BO$139,BO$140,BO$141,BO$142,BO$143,BO$144)</f>
        <v>0</v>
      </c>
      <c r="BP325" s="66">
        <f>-BP$190+BP$216-BP$218+BP$233+BP$234+SUM(BP$125,BP$126,BP$127,BP$128,BP$129,BP$130*(1+'S&amp;S'!$F123),BP$131,BP$132,BP$133,BP$134,BP$135,BP$136,BP$137,BP$138,BP$139,BP$140,BP$141,BP$142,BP$143,BP$144)</f>
        <v>0</v>
      </c>
      <c r="BQ325" s="66">
        <f>-BQ$190+BQ$216-BQ$218+BQ$233+BQ$234+SUM(BQ$125,BQ$126,BQ$127,BQ$128,BQ$129,BQ$130*(1+'S&amp;S'!$F123),BQ$131,BQ$132,BQ$133,BQ$134,BQ$135,BQ$136,BQ$137,BQ$138,BQ$139,BQ$140,BQ$141,BQ$142,BQ$143,BQ$144)</f>
        <v>0</v>
      </c>
      <c r="BR325" s="66">
        <f>-BR$190+BR$216-BR$218+BR$233+BR$234+SUM(BR$125,BR$126,BR$127,BR$128,BR$129,BR$130*(1+'S&amp;S'!$F123),BR$131,BR$132,BR$133,BR$134,BR$135,BR$136,BR$137,BR$138,BR$139,BR$140,BR$141,BR$142,BR$143,BR$144)</f>
        <v>0</v>
      </c>
      <c r="BS325" s="66">
        <f>-BS$190+BS$216-BS$218+BS$233+BS$234+SUM(BS$125,BS$126,BS$127,BS$128,BS$129,BS$130*(1+'S&amp;S'!$F123),BS$131,BS$132,BS$133,BS$134,BS$135,BS$136,BS$137,BS$138,BS$139,BS$140,BS$141,BS$142,BS$143,BS$144)</f>
        <v>0</v>
      </c>
      <c r="BT325" s="66">
        <f>-BT$190+BT$216-BT$218+BT$233+BT$234+SUM(BT$125,BT$126,BT$127,BT$128,BT$129,BT$130*(1+'S&amp;S'!$F123),BT$131,BT$132,BT$133,BT$134,BT$135,BT$136,BT$137,BT$138,BT$139,BT$140,BT$141,BT$142,BT$143,BT$144)</f>
        <v>0</v>
      </c>
      <c r="BU325" s="66">
        <f>-BU$190+BU$216-BU$218+BU$233+BU$234+SUM(BU$125,BU$126,BU$127,BU$128,BU$129,BU$130*(1+'S&amp;S'!$F123),BU$131,BU$132,BU$133,BU$134,BU$135,BU$136,BU$137,BU$138,BU$139,BU$140,BU$141,BU$142,BU$143,BU$144)</f>
        <v>0</v>
      </c>
      <c r="BV325" s="66">
        <f>-BV$190+BV$216-BV$218+BV$233+BV$234+SUM(BV$125,BV$126,BV$127,BV$128,BV$129,BV$130*(1+'S&amp;S'!$F123),BV$131,BV$132,BV$133,BV$134,BV$135,BV$136,BV$137,BV$138,BV$139,BV$140,BV$141,BV$142,BV$143,BV$144)</f>
        <v>0</v>
      </c>
      <c r="BW325" s="66">
        <f>-BW$190+BW$216-BW$218+BW$233+BW$234+SUM(BW$125,BW$126,BW$127,BW$128,BW$129,BW$130*(1+'S&amp;S'!$F123),BW$131,BW$132,BW$133,BW$134,BW$135,BW$136,BW$137,BW$138,BW$139,BW$140,BW$141,BW$142,BW$143,BW$144)</f>
        <v>0</v>
      </c>
      <c r="BX325" s="66">
        <f>-BX$190+BX$216-BX$218+BX$233+BX$234+SUM(BX$125,BX$126,BX$127,BX$128,BX$129,BX$130*(1+'S&amp;S'!$F123),BX$131,BX$132,BX$133,BX$134,BX$135,BX$136,BX$137,BX$138,BX$139,BX$140,BX$141,BX$142,BX$143,BX$144)</f>
        <v>0</v>
      </c>
      <c r="BY325" s="66">
        <f>-BY$190+BY$216-BY$218+BY$233+BY$234+SUM(BY$125,BY$126,BY$127,BY$128,BY$129,BY$130*(1+'S&amp;S'!$F123),BY$131,BY$132,BY$133,BY$134,BY$135,BY$136,BY$137,BY$138,BY$139,BY$140,BY$141,BY$142,BY$143,BY$144)</f>
        <v>0</v>
      </c>
      <c r="BZ325" s="66">
        <f>-BZ$190+BZ$216-BZ$218+BZ$233+BZ$234+SUM(BZ$125,BZ$126,BZ$127,BZ$128,BZ$129,BZ$130*(1+'S&amp;S'!$F123),BZ$131,BZ$132,BZ$133,BZ$134,BZ$135,BZ$136,BZ$137,BZ$138,BZ$139,BZ$140,BZ$141,BZ$142,BZ$143,BZ$144)</f>
        <v>0</v>
      </c>
      <c r="CA325" s="66">
        <f>-CA$190+CA$216-CA$218+CA$233+CA$234+SUM(CA$125,CA$126,CA$127,CA$128,CA$129,CA$130*(1+'S&amp;S'!$F123),CA$131,CA$132,CA$133,CA$134,CA$135,CA$136,CA$137,CA$138,CA$139,CA$140,CA$141,CA$142,CA$143,CA$144)</f>
        <v>0</v>
      </c>
      <c r="CB325" s="66">
        <f>-CB$190+CB$216-CB$218+CB$233+CB$234+SUM(CB$125,CB$126,CB$127,CB$128,CB$129,CB$130*(1+'S&amp;S'!$F123),CB$131,CB$132,CB$133,CB$134,CB$135,CB$136,CB$137,CB$138,CB$139,CB$140,CB$141,CB$142,CB$143,CB$144)</f>
        <v>0</v>
      </c>
      <c r="CC325" s="66">
        <f>-CC$190+CC$216-CC$218+CC$233+CC$234+SUM(CC$125,CC$126,CC$127,CC$128,CC$129,CC$130*(1+'S&amp;S'!$F123),CC$131,CC$132,CC$133,CC$134,CC$135,CC$136,CC$137,CC$138,CC$139,CC$140,CC$141,CC$142,CC$143,CC$144)</f>
        <v>0</v>
      </c>
      <c r="CD325" s="66">
        <f>-CD$190+CD$216-CD$218+CD$233+CD$234+SUM(CD$125,CD$126,CD$127,CD$128,CD$129,CD$130*(1+'S&amp;S'!$F123),CD$131,CD$132,CD$133,CD$134,CD$135,CD$136,CD$137,CD$138,CD$139,CD$140,CD$141,CD$142,CD$143,CD$144)</f>
        <v>0</v>
      </c>
      <c r="CE325" s="66">
        <f>-CE$190+CE$216-CE$218+CE$233+CE$234+SUM(CE$125,CE$126,CE$127,CE$128,CE$129,CE$130*(1+'S&amp;S'!$F123),CE$131,CE$132,CE$133,CE$134,CE$135,CE$136,CE$137,CE$138,CE$139,CE$140,CE$141,CE$142,CE$143,CE$144)</f>
        <v>0</v>
      </c>
      <c r="CF325" s="66">
        <f>-CF$190+CF$216-CF$218+CF$233+CF$234+SUM(CF$125,CF$126,CF$127,CF$128,CF$129,CF$130*(1+'S&amp;S'!$F123),CF$131,CF$132,CF$133,CF$134,CF$135,CF$136,CF$137,CF$138,CF$139,CF$140,CF$141,CF$142,CF$143,CF$144)</f>
        <v>0</v>
      </c>
      <c r="CG325" s="66">
        <f>-CG$190+CG$216-CG$218+CG$233+CG$234+SUM(CG$125,CG$126,CG$127,CG$128,CG$129,CG$130*(1+'S&amp;S'!$F123),CG$131,CG$132,CG$133,CG$134,CG$135,CG$136,CG$137,CG$138,CG$139,CG$140,CG$141,CG$142,CG$143,CG$144)</f>
        <v>0</v>
      </c>
      <c r="CH325" s="66">
        <f>-CH$190+CH$216-CH$218+CH$233+CH$234+SUM(CH$125,CH$126,CH$127,CH$128,CH$129,CH$130*(1+'S&amp;S'!$F123),CH$131,CH$132,CH$133,CH$134,CH$135,CH$136,CH$137,CH$138,CH$139,CH$140,CH$141,CH$142,CH$143,CH$144)</f>
        <v>0</v>
      </c>
      <c r="CI325" s="66">
        <f>-CI$190+CI$216-CI$218+CI$233+CI$234+SUM(CI$125,CI$126,CI$127,CI$128,CI$129,CI$130*(1+'S&amp;S'!$F123),CI$131,CI$132,CI$133,CI$134,CI$135,CI$136,CI$137,CI$138,CI$139,CI$140,CI$141,CI$142,CI$143,CI$144)</f>
        <v>0</v>
      </c>
      <c r="CJ325" s="66">
        <f>-CJ$190+CJ$216-CJ$218+CJ$233+CJ$234+SUM(CJ$125,CJ$126,CJ$127,CJ$128,CJ$129,CJ$130*(1+'S&amp;S'!$F123),CJ$131,CJ$132,CJ$133,CJ$134,CJ$135,CJ$136,CJ$137,CJ$138,CJ$139,CJ$140,CJ$141,CJ$142,CJ$143,CJ$144)</f>
        <v>0</v>
      </c>
      <c r="CK325" s="66">
        <f>-CK$190+CK$216-CK$218+CK$233+CK$234+SUM(CK$125,CK$126,CK$127,CK$128,CK$129,CK$130*(1+'S&amp;S'!$F123),CK$131,CK$132,CK$133,CK$134,CK$135,CK$136,CK$137,CK$138,CK$139,CK$140,CK$141,CK$142,CK$143,CK$144)</f>
        <v>0</v>
      </c>
      <c r="CL325" s="66">
        <f>-CL$190+CL$216-CL$218+CL$233+CL$234+SUM(CL$125,CL$126,CL$127,CL$128,CL$129,CL$130*(1+'S&amp;S'!$F123),CL$131,CL$132,CL$133,CL$134,CL$135,CL$136,CL$137,CL$138,CL$139,CL$140,CL$141,CL$142,CL$143,CL$144)</f>
        <v>0</v>
      </c>
      <c r="CM325" s="66">
        <f>-CM$190+CM$216-CM$218+CM$233+CM$234+SUM(CM$125,CM$126,CM$127,CM$128,CM$129,CM$130*(1+'S&amp;S'!$F123),CM$131,CM$132,CM$133,CM$134,CM$135,CM$136,CM$137,CM$138,CM$139,CM$140,CM$141,CM$142,CM$143,CM$144)</f>
        <v>0</v>
      </c>
      <c r="CN325" s="66">
        <f>-CN$190+CN$216-CN$218+CN$233+CN$234+SUM(CN$125,CN$126,CN$127,CN$128,CN$129,CN$130*(1+'S&amp;S'!$F123),CN$131,CN$132,CN$133,CN$134,CN$135,CN$136,CN$137,CN$138,CN$139,CN$140,CN$141,CN$142,CN$143,CN$144)</f>
        <v>0</v>
      </c>
      <c r="CO325" s="66">
        <f>-CO$190+CO$216-CO$218+CO$233+CO$234+SUM(CO$125,CO$126,CO$127,CO$128,CO$129,CO$130*(1+'S&amp;S'!$F123),CO$131,CO$132,CO$133,CO$134,CO$135,CO$136,CO$137,CO$138,CO$139,CO$140,CO$141,CO$142,CO$143,CO$144)</f>
        <v>0</v>
      </c>
      <c r="CP325" s="66">
        <f>-CP$190+CP$216-CP$218+CP$233+CP$234+SUM(CP$125,CP$126,CP$127,CP$128,CP$129,CP$130*(1+'S&amp;S'!$F123),CP$131,CP$132,CP$133,CP$134,CP$135,CP$136,CP$137,CP$138,CP$139,CP$140,CP$141,CP$142,CP$143,CP$144)</f>
        <v>0</v>
      </c>
      <c r="CQ325" s="66">
        <f>-CQ$190+CQ$216-CQ$218+CQ$233+CQ$234+SUM(CQ$125,CQ$126,CQ$127,CQ$128,CQ$129,CQ$130*(1+'S&amp;S'!$F123),CQ$131,CQ$132,CQ$133,CQ$134,CQ$135,CQ$136,CQ$137,CQ$138,CQ$139,CQ$140,CQ$141,CQ$142,CQ$143,CQ$144)</f>
        <v>0</v>
      </c>
      <c r="CR325" s="66">
        <f>-CR$190+CR$216-CR$218+CR$233+CR$234+SUM(CR$125,CR$126,CR$127,CR$128,CR$129,CR$130*(1+'S&amp;S'!$F123),CR$131,CR$132,CR$133,CR$134,CR$135,CR$136,CR$137,CR$138,CR$139,CR$140,CR$141,CR$142,CR$143,CR$144)</f>
        <v>0</v>
      </c>
      <c r="CS325" s="66">
        <f>-CS$190+CS$216-CS$218+CS$233+CS$234+SUM(CS$125,CS$126,CS$127,CS$128,CS$129,CS$130*(1+'S&amp;S'!$F123),CS$131,CS$132,CS$133,CS$134,CS$135,CS$136,CS$137,CS$138,CS$139,CS$140,CS$141,CS$142,CS$143,CS$144)</f>
        <v>0</v>
      </c>
    </row>
    <row r="326" spans="3:97" hidden="1" x14ac:dyDescent="0.35">
      <c r="C326" s="81" t="str">
        <f>O.4!C131&amp;" with "&amp; 'S&amp;S'!$D$5*100 &amp; "% increase"</f>
        <v xml:space="preserve"> with 1% increase</v>
      </c>
      <c r="E326" s="492">
        <f>G326+NPV(G.Asm!$F$40,H326:INDEX(H326:CS326,RP))</f>
        <v>0</v>
      </c>
      <c r="F326" s="492">
        <f t="shared" si="140"/>
        <v>0</v>
      </c>
      <c r="G326" s="66">
        <f>-G$190+G$216-G$218+G$233+G$234+SUM(G$125,G$126,G$127,G$128,G$129,G$130,G$131*(1+'S&amp;S'!$F124),G$132,G$133,G$134,G$135,G$136,G$137,G$138,G$139,G$140,G$141,G$142,G$143,G$144)</f>
        <v>0</v>
      </c>
      <c r="H326" s="66">
        <f>-H$190+H$216-H$218+H$233+H$234+SUM(H$125,H$126,H$127,H$128,H$129,H$130,H$131*(1+'S&amp;S'!$F124),H$132,H$133,H$134,H$135,H$136,H$137,H$138,H$139,H$140,H$141,H$142,H$143,H$144)</f>
        <v>0</v>
      </c>
      <c r="I326" s="66">
        <f>-I$190+I$216-I$218+I$233+I$234+SUM(I$125,I$126,I$127,I$128,I$129,I$130,I$131*(1+'S&amp;S'!$F124),I$132,I$133,I$134,I$135,I$136,I$137,I$138,I$139,I$140,I$141,I$142,I$143,I$144)</f>
        <v>0</v>
      </c>
      <c r="J326" s="66">
        <f>-J$190+J$216-J$218+J$233+J$234+SUM(J$125,J$126,J$127,J$128,J$129,J$130,J$131*(1+'S&amp;S'!$F124),J$132,J$133,J$134,J$135,J$136,J$137,J$138,J$139,J$140,J$141,J$142,J$143,J$144)</f>
        <v>0</v>
      </c>
      <c r="K326" s="66">
        <f>-K$190+K$216-K$218+K$233+K$234+SUM(K$125,K$126,K$127,K$128,K$129,K$130,K$131*(1+'S&amp;S'!$F124),K$132,K$133,K$134,K$135,K$136,K$137,K$138,K$139,K$140,K$141,K$142,K$143,K$144)</f>
        <v>0</v>
      </c>
      <c r="L326" s="66">
        <f>-L$190+L$216-L$218+L$233+L$234+SUM(L$125,L$126,L$127,L$128,L$129,L$130,L$131*(1+'S&amp;S'!$F124),L$132,L$133,L$134,L$135,L$136,L$137,L$138,L$139,L$140,L$141,L$142,L$143,L$144)</f>
        <v>0</v>
      </c>
      <c r="M326" s="66">
        <f>-M$190+M$216-M$218+M$233+M$234+SUM(M$125,M$126,M$127,M$128,M$129,M$130,M$131*(1+'S&amp;S'!$F124),M$132,M$133,M$134,M$135,M$136,M$137,M$138,M$139,M$140,M$141,M$142,M$143,M$144)</f>
        <v>0</v>
      </c>
      <c r="N326" s="66">
        <f>-N$190+N$216-N$218+N$233+N$234+SUM(N$125,N$126,N$127,N$128,N$129,N$130,N$131*(1+'S&amp;S'!$F124),N$132,N$133,N$134,N$135,N$136,N$137,N$138,N$139,N$140,N$141,N$142,N$143,N$144)</f>
        <v>0</v>
      </c>
      <c r="O326" s="66">
        <f>-O$190+O$216-O$218+O$233+O$234+SUM(O$125,O$126,O$127,O$128,O$129,O$130,O$131*(1+'S&amp;S'!$F124),O$132,O$133,O$134,O$135,O$136,O$137,O$138,O$139,O$140,O$141,O$142,O$143,O$144)</f>
        <v>0</v>
      </c>
      <c r="P326" s="66">
        <f>-P$190+P$216-P$218+P$233+P$234+SUM(P$125,P$126,P$127,P$128,P$129,P$130,P$131*(1+'S&amp;S'!$F124),P$132,P$133,P$134,P$135,P$136,P$137,P$138,P$139,P$140,P$141,P$142,P$143,P$144)</f>
        <v>0</v>
      </c>
      <c r="Q326" s="66">
        <f>-Q$190+Q$216-Q$218+Q$233+Q$234+SUM(Q$125,Q$126,Q$127,Q$128,Q$129,Q$130,Q$131*(1+'S&amp;S'!$F124),Q$132,Q$133,Q$134,Q$135,Q$136,Q$137,Q$138,Q$139,Q$140,Q$141,Q$142,Q$143,Q$144)</f>
        <v>0</v>
      </c>
      <c r="R326" s="66">
        <f>-R$190+R$216-R$218+R$233+R$234+SUM(R$125,R$126,R$127,R$128,R$129,R$130,R$131*(1+'S&amp;S'!$F124),R$132,R$133,R$134,R$135,R$136,R$137,R$138,R$139,R$140,R$141,R$142,R$143,R$144)</f>
        <v>0</v>
      </c>
      <c r="S326" s="66">
        <f>-S$190+S$216-S$218+S$233+S$234+SUM(S$125,S$126,S$127,S$128,S$129,S$130,S$131*(1+'S&amp;S'!$F124),S$132,S$133,S$134,S$135,S$136,S$137,S$138,S$139,S$140,S$141,S$142,S$143,S$144)</f>
        <v>0</v>
      </c>
      <c r="T326" s="66">
        <f>-T$190+T$216-T$218+T$233+T$234+SUM(T$125,T$126,T$127,T$128,T$129,T$130,T$131*(1+'S&amp;S'!$F124),T$132,T$133,T$134,T$135,T$136,T$137,T$138,T$139,T$140,T$141,T$142,T$143,T$144)</f>
        <v>0</v>
      </c>
      <c r="U326" s="66">
        <f>-U$190+U$216-U$218+U$233+U$234+SUM(U$125,U$126,U$127,U$128,U$129,U$130,U$131*(1+'S&amp;S'!$F124),U$132,U$133,U$134,U$135,U$136,U$137,U$138,U$139,U$140,U$141,U$142,U$143,U$144)</f>
        <v>0</v>
      </c>
      <c r="V326" s="66">
        <f>-V$190+V$216-V$218+V$233+V$234+SUM(V$125,V$126,V$127,V$128,V$129,V$130,V$131*(1+'S&amp;S'!$F124),V$132,V$133,V$134,V$135,V$136,V$137,V$138,V$139,V$140,V$141,V$142,V$143,V$144)</f>
        <v>0</v>
      </c>
      <c r="W326" s="66">
        <f>-W$190+W$216-W$218+W$233+W$234+SUM(W$125,W$126,W$127,W$128,W$129,W$130,W$131*(1+'S&amp;S'!$F124),W$132,W$133,W$134,W$135,W$136,W$137,W$138,W$139,W$140,W$141,W$142,W$143,W$144)</f>
        <v>0</v>
      </c>
      <c r="X326" s="66">
        <f>-X$190+X$216-X$218+X$233+X$234+SUM(X$125,X$126,X$127,X$128,X$129,X$130,X$131*(1+'S&amp;S'!$F124),X$132,X$133,X$134,X$135,X$136,X$137,X$138,X$139,X$140,X$141,X$142,X$143,X$144)</f>
        <v>0</v>
      </c>
      <c r="Y326" s="66">
        <f>-Y$190+Y$216-Y$218+Y$233+Y$234+SUM(Y$125,Y$126,Y$127,Y$128,Y$129,Y$130,Y$131*(1+'S&amp;S'!$F124),Y$132,Y$133,Y$134,Y$135,Y$136,Y$137,Y$138,Y$139,Y$140,Y$141,Y$142,Y$143,Y$144)</f>
        <v>0</v>
      </c>
      <c r="Z326" s="66">
        <f>-Z$190+Z$216-Z$218+Z$233+Z$234+SUM(Z$125,Z$126,Z$127,Z$128,Z$129,Z$130,Z$131*(1+'S&amp;S'!$F124),Z$132,Z$133,Z$134,Z$135,Z$136,Z$137,Z$138,Z$139,Z$140,Z$141,Z$142,Z$143,Z$144)</f>
        <v>0</v>
      </c>
      <c r="AA326" s="66">
        <f>-AA$190+AA$216-AA$218+AA$233+AA$234+SUM(AA$125,AA$126,AA$127,AA$128,AA$129,AA$130,AA$131*(1+'S&amp;S'!$F124),AA$132,AA$133,AA$134,AA$135,AA$136,AA$137,AA$138,AA$139,AA$140,AA$141,AA$142,AA$143,AA$144)</f>
        <v>0</v>
      </c>
      <c r="AB326" s="66">
        <f>-AB$190+AB$216-AB$218+AB$233+AB$234+SUM(AB$125,AB$126,AB$127,AB$128,AB$129,AB$130,AB$131*(1+'S&amp;S'!$F124),AB$132,AB$133,AB$134,AB$135,AB$136,AB$137,AB$138,AB$139,AB$140,AB$141,AB$142,AB$143,AB$144)</f>
        <v>0</v>
      </c>
      <c r="AC326" s="66">
        <f>-AC$190+AC$216-AC$218+AC$233+AC$234+SUM(AC$125,AC$126,AC$127,AC$128,AC$129,AC$130,AC$131*(1+'S&amp;S'!$F124),AC$132,AC$133,AC$134,AC$135,AC$136,AC$137,AC$138,AC$139,AC$140,AC$141,AC$142,AC$143,AC$144)</f>
        <v>0</v>
      </c>
      <c r="AD326" s="66">
        <f>-AD$190+AD$216-AD$218+AD$233+AD$234+SUM(AD$125,AD$126,AD$127,AD$128,AD$129,AD$130,AD$131*(1+'S&amp;S'!$F124),AD$132,AD$133,AD$134,AD$135,AD$136,AD$137,AD$138,AD$139,AD$140,AD$141,AD$142,AD$143,AD$144)</f>
        <v>0</v>
      </c>
      <c r="AE326" s="66">
        <f>-AE$190+AE$216-AE$218+AE$233+AE$234+SUM(AE$125,AE$126,AE$127,AE$128,AE$129,AE$130,AE$131*(1+'S&amp;S'!$F124),AE$132,AE$133,AE$134,AE$135,AE$136,AE$137,AE$138,AE$139,AE$140,AE$141,AE$142,AE$143,AE$144)</f>
        <v>0</v>
      </c>
      <c r="AF326" s="66">
        <f>-AF$190+AF$216-AF$218+AF$233+AF$234+SUM(AF$125,AF$126,AF$127,AF$128,AF$129,AF$130,AF$131*(1+'S&amp;S'!$F124),AF$132,AF$133,AF$134,AF$135,AF$136,AF$137,AF$138,AF$139,AF$140,AF$141,AF$142,AF$143,AF$144)</f>
        <v>0</v>
      </c>
      <c r="AG326" s="66">
        <f>-AG$190+AG$216-AG$218+AG$233+AG$234+SUM(AG$125,AG$126,AG$127,AG$128,AG$129,AG$130,AG$131*(1+'S&amp;S'!$F124),AG$132,AG$133,AG$134,AG$135,AG$136,AG$137,AG$138,AG$139,AG$140,AG$141,AG$142,AG$143,AG$144)</f>
        <v>0</v>
      </c>
      <c r="AH326" s="66">
        <f>-AH$190+AH$216-AH$218+AH$233+AH$234+SUM(AH$125,AH$126,AH$127,AH$128,AH$129,AH$130,AH$131*(1+'S&amp;S'!$F124),AH$132,AH$133,AH$134,AH$135,AH$136,AH$137,AH$138,AH$139,AH$140,AH$141,AH$142,AH$143,AH$144)</f>
        <v>0</v>
      </c>
      <c r="AI326" s="66">
        <f>-AI$190+AI$216-AI$218+AI$233+AI$234+SUM(AI$125,AI$126,AI$127,AI$128,AI$129,AI$130,AI$131*(1+'S&amp;S'!$F124),AI$132,AI$133,AI$134,AI$135,AI$136,AI$137,AI$138,AI$139,AI$140,AI$141,AI$142,AI$143,AI$144)</f>
        <v>0</v>
      </c>
      <c r="AJ326" s="66">
        <f>-AJ$190+AJ$216-AJ$218+AJ$233+AJ$234+SUM(AJ$125,AJ$126,AJ$127,AJ$128,AJ$129,AJ$130,AJ$131*(1+'S&amp;S'!$F124),AJ$132,AJ$133,AJ$134,AJ$135,AJ$136,AJ$137,AJ$138,AJ$139,AJ$140,AJ$141,AJ$142,AJ$143,AJ$144)</f>
        <v>0</v>
      </c>
      <c r="AK326" s="66">
        <f>-AK$190+AK$216-AK$218+AK$233+AK$234+SUM(AK$125,AK$126,AK$127,AK$128,AK$129,AK$130,AK$131*(1+'S&amp;S'!$F124),AK$132,AK$133,AK$134,AK$135,AK$136,AK$137,AK$138,AK$139,AK$140,AK$141,AK$142,AK$143,AK$144)</f>
        <v>0</v>
      </c>
      <c r="AL326" s="66">
        <f>-AL$190+AL$216-AL$218+AL$233+AL$234+SUM(AL$125,AL$126,AL$127,AL$128,AL$129,AL$130,AL$131*(1+'S&amp;S'!$F124),AL$132,AL$133,AL$134,AL$135,AL$136,AL$137,AL$138,AL$139,AL$140,AL$141,AL$142,AL$143,AL$144)</f>
        <v>0</v>
      </c>
      <c r="AM326" s="66">
        <f>-AM$190+AM$216-AM$218+AM$233+AM$234+SUM(AM$125,AM$126,AM$127,AM$128,AM$129,AM$130,AM$131*(1+'S&amp;S'!$F124),AM$132,AM$133,AM$134,AM$135,AM$136,AM$137,AM$138,AM$139,AM$140,AM$141,AM$142,AM$143,AM$144)</f>
        <v>0</v>
      </c>
      <c r="AN326" s="66">
        <f>-AN$190+AN$216-AN$218+AN$233+AN$234+SUM(AN$125,AN$126,AN$127,AN$128,AN$129,AN$130,AN$131*(1+'S&amp;S'!$F124),AN$132,AN$133,AN$134,AN$135,AN$136,AN$137,AN$138,AN$139,AN$140,AN$141,AN$142,AN$143,AN$144)</f>
        <v>0</v>
      </c>
      <c r="AO326" s="66">
        <f>-AO$190+AO$216-AO$218+AO$233+AO$234+SUM(AO$125,AO$126,AO$127,AO$128,AO$129,AO$130,AO$131*(1+'S&amp;S'!$F124),AO$132,AO$133,AO$134,AO$135,AO$136,AO$137,AO$138,AO$139,AO$140,AO$141,AO$142,AO$143,AO$144)</f>
        <v>0</v>
      </c>
      <c r="AP326" s="66">
        <f>-AP$190+AP$216-AP$218+AP$233+AP$234+SUM(AP$125,AP$126,AP$127,AP$128,AP$129,AP$130,AP$131*(1+'S&amp;S'!$F124),AP$132,AP$133,AP$134,AP$135,AP$136,AP$137,AP$138,AP$139,AP$140,AP$141,AP$142,AP$143,AP$144)</f>
        <v>0</v>
      </c>
      <c r="AQ326" s="66">
        <f>-AQ$190+AQ$216-AQ$218+AQ$233+AQ$234+SUM(AQ$125,AQ$126,AQ$127,AQ$128,AQ$129,AQ$130,AQ$131*(1+'S&amp;S'!$F124),AQ$132,AQ$133,AQ$134,AQ$135,AQ$136,AQ$137,AQ$138,AQ$139,AQ$140,AQ$141,AQ$142,AQ$143,AQ$144)</f>
        <v>0</v>
      </c>
      <c r="AR326" s="66">
        <f>-AR$190+AR$216-AR$218+AR$233+AR$234+SUM(AR$125,AR$126,AR$127,AR$128,AR$129,AR$130,AR$131*(1+'S&amp;S'!$F124),AR$132,AR$133,AR$134,AR$135,AR$136,AR$137,AR$138,AR$139,AR$140,AR$141,AR$142,AR$143,AR$144)</f>
        <v>0</v>
      </c>
      <c r="AS326" s="66">
        <f>-AS$190+AS$216-AS$218+AS$233+AS$234+SUM(AS$125,AS$126,AS$127,AS$128,AS$129,AS$130,AS$131*(1+'S&amp;S'!$F124),AS$132,AS$133,AS$134,AS$135,AS$136,AS$137,AS$138,AS$139,AS$140,AS$141,AS$142,AS$143,AS$144)</f>
        <v>0</v>
      </c>
      <c r="AT326" s="66">
        <f>-AT$190+AT$216-AT$218+AT$233+AT$234+SUM(AT$125,AT$126,AT$127,AT$128,AT$129,AT$130,AT$131*(1+'S&amp;S'!$F124),AT$132,AT$133,AT$134,AT$135,AT$136,AT$137,AT$138,AT$139,AT$140,AT$141,AT$142,AT$143,AT$144)</f>
        <v>0</v>
      </c>
      <c r="AU326" s="66">
        <f>-AU$190+AU$216-AU$218+AU$233+AU$234+SUM(AU$125,AU$126,AU$127,AU$128,AU$129,AU$130,AU$131*(1+'S&amp;S'!$F124),AU$132,AU$133,AU$134,AU$135,AU$136,AU$137,AU$138,AU$139,AU$140,AU$141,AU$142,AU$143,AU$144)</f>
        <v>0</v>
      </c>
      <c r="AV326" s="66">
        <f>-AV$190+AV$216-AV$218+AV$233+AV$234+SUM(AV$125,AV$126,AV$127,AV$128,AV$129,AV$130,AV$131*(1+'S&amp;S'!$F124),AV$132,AV$133,AV$134,AV$135,AV$136,AV$137,AV$138,AV$139,AV$140,AV$141,AV$142,AV$143,AV$144)</f>
        <v>0</v>
      </c>
      <c r="AW326" s="66">
        <f>-AW$190+AW$216-AW$218+AW$233+AW$234+SUM(AW$125,AW$126,AW$127,AW$128,AW$129,AW$130,AW$131*(1+'S&amp;S'!$F124),AW$132,AW$133,AW$134,AW$135,AW$136,AW$137,AW$138,AW$139,AW$140,AW$141,AW$142,AW$143,AW$144)</f>
        <v>0</v>
      </c>
      <c r="AX326" s="66">
        <f>-AX$190+AX$216-AX$218+AX$233+AX$234+SUM(AX$125,AX$126,AX$127,AX$128,AX$129,AX$130,AX$131*(1+'S&amp;S'!$F124),AX$132,AX$133,AX$134,AX$135,AX$136,AX$137,AX$138,AX$139,AX$140,AX$141,AX$142,AX$143,AX$144)</f>
        <v>0</v>
      </c>
      <c r="AY326" s="66">
        <f>-AY$190+AY$216-AY$218+AY$233+AY$234+SUM(AY$125,AY$126,AY$127,AY$128,AY$129,AY$130,AY$131*(1+'S&amp;S'!$F124),AY$132,AY$133,AY$134,AY$135,AY$136,AY$137,AY$138,AY$139,AY$140,AY$141,AY$142,AY$143,AY$144)</f>
        <v>0</v>
      </c>
      <c r="AZ326" s="66">
        <f>-AZ$190+AZ$216-AZ$218+AZ$233+AZ$234+SUM(AZ$125,AZ$126,AZ$127,AZ$128,AZ$129,AZ$130,AZ$131*(1+'S&amp;S'!$F124),AZ$132,AZ$133,AZ$134,AZ$135,AZ$136,AZ$137,AZ$138,AZ$139,AZ$140,AZ$141,AZ$142,AZ$143,AZ$144)</f>
        <v>0</v>
      </c>
      <c r="BA326" s="66">
        <f>-BA$190+BA$216-BA$218+BA$233+BA$234+SUM(BA$125,BA$126,BA$127,BA$128,BA$129,BA$130,BA$131*(1+'S&amp;S'!$F124),BA$132,BA$133,BA$134,BA$135,BA$136,BA$137,BA$138,BA$139,BA$140,BA$141,BA$142,BA$143,BA$144)</f>
        <v>0</v>
      </c>
      <c r="BB326" s="66">
        <f>-BB$190+BB$216-BB$218+BB$233+BB$234+SUM(BB$125,BB$126,BB$127,BB$128,BB$129,BB$130,BB$131*(1+'S&amp;S'!$F124),BB$132,BB$133,BB$134,BB$135,BB$136,BB$137,BB$138,BB$139,BB$140,BB$141,BB$142,BB$143,BB$144)</f>
        <v>0</v>
      </c>
      <c r="BC326" s="66">
        <f>-BC$190+BC$216-BC$218+BC$233+BC$234+SUM(BC$125,BC$126,BC$127,BC$128,BC$129,BC$130,BC$131*(1+'S&amp;S'!$F124),BC$132,BC$133,BC$134,BC$135,BC$136,BC$137,BC$138,BC$139,BC$140,BC$141,BC$142,BC$143,BC$144)</f>
        <v>0</v>
      </c>
      <c r="BD326" s="66">
        <f>-BD$190+BD$216-BD$218+BD$233+BD$234+SUM(BD$125,BD$126,BD$127,BD$128,BD$129,BD$130,BD$131*(1+'S&amp;S'!$F124),BD$132,BD$133,BD$134,BD$135,BD$136,BD$137,BD$138,BD$139,BD$140,BD$141,BD$142,BD$143,BD$144)</f>
        <v>0</v>
      </c>
      <c r="BE326" s="66">
        <f>-BE$190+BE$216-BE$218+BE$233+BE$234+SUM(BE$125,BE$126,BE$127,BE$128,BE$129,BE$130,BE$131*(1+'S&amp;S'!$F124),BE$132,BE$133,BE$134,BE$135,BE$136,BE$137,BE$138,BE$139,BE$140,BE$141,BE$142,BE$143,BE$144)</f>
        <v>0</v>
      </c>
      <c r="BF326" s="66">
        <f>-BF$190+BF$216-BF$218+BF$233+BF$234+SUM(BF$125,BF$126,BF$127,BF$128,BF$129,BF$130,BF$131*(1+'S&amp;S'!$F124),BF$132,BF$133,BF$134,BF$135,BF$136,BF$137,BF$138,BF$139,BF$140,BF$141,BF$142,BF$143,BF$144)</f>
        <v>0</v>
      </c>
      <c r="BG326" s="66">
        <f>-BG$190+BG$216-BG$218+BG$233+BG$234+SUM(BG$125,BG$126,BG$127,BG$128,BG$129,BG$130,BG$131*(1+'S&amp;S'!$F124),BG$132,BG$133,BG$134,BG$135,BG$136,BG$137,BG$138,BG$139,BG$140,BG$141,BG$142,BG$143,BG$144)</f>
        <v>0</v>
      </c>
      <c r="BH326" s="66">
        <f>-BH$190+BH$216-BH$218+BH$233+BH$234+SUM(BH$125,BH$126,BH$127,BH$128,BH$129,BH$130,BH$131*(1+'S&amp;S'!$F124),BH$132,BH$133,BH$134,BH$135,BH$136,BH$137,BH$138,BH$139,BH$140,BH$141,BH$142,BH$143,BH$144)</f>
        <v>0</v>
      </c>
      <c r="BI326" s="66">
        <f>-BI$190+BI$216-BI$218+BI$233+BI$234+SUM(BI$125,BI$126,BI$127,BI$128,BI$129,BI$130,BI$131*(1+'S&amp;S'!$F124),BI$132,BI$133,BI$134,BI$135,BI$136,BI$137,BI$138,BI$139,BI$140,BI$141,BI$142,BI$143,BI$144)</f>
        <v>0</v>
      </c>
      <c r="BJ326" s="66">
        <f>-BJ$190+BJ$216-BJ$218+BJ$233+BJ$234+SUM(BJ$125,BJ$126,BJ$127,BJ$128,BJ$129,BJ$130,BJ$131*(1+'S&amp;S'!$F124),BJ$132,BJ$133,BJ$134,BJ$135,BJ$136,BJ$137,BJ$138,BJ$139,BJ$140,BJ$141,BJ$142,BJ$143,BJ$144)</f>
        <v>0</v>
      </c>
      <c r="BK326" s="66">
        <f>-BK$190+BK$216-BK$218+BK$233+BK$234+SUM(BK$125,BK$126,BK$127,BK$128,BK$129,BK$130,BK$131*(1+'S&amp;S'!$F124),BK$132,BK$133,BK$134,BK$135,BK$136,BK$137,BK$138,BK$139,BK$140,BK$141,BK$142,BK$143,BK$144)</f>
        <v>0</v>
      </c>
      <c r="BL326" s="66">
        <f>-BL$190+BL$216-BL$218+BL$233+BL$234+SUM(BL$125,BL$126,BL$127,BL$128,BL$129,BL$130,BL$131*(1+'S&amp;S'!$F124),BL$132,BL$133,BL$134,BL$135,BL$136,BL$137,BL$138,BL$139,BL$140,BL$141,BL$142,BL$143,BL$144)</f>
        <v>0</v>
      </c>
      <c r="BM326" s="66">
        <f>-BM$190+BM$216-BM$218+BM$233+BM$234+SUM(BM$125,BM$126,BM$127,BM$128,BM$129,BM$130,BM$131*(1+'S&amp;S'!$F124),BM$132,BM$133,BM$134,BM$135,BM$136,BM$137,BM$138,BM$139,BM$140,BM$141,BM$142,BM$143,BM$144)</f>
        <v>0</v>
      </c>
      <c r="BN326" s="66">
        <f>-BN$190+BN$216-BN$218+BN$233+BN$234+SUM(BN$125,BN$126,BN$127,BN$128,BN$129,BN$130,BN$131*(1+'S&amp;S'!$F124),BN$132,BN$133,BN$134,BN$135,BN$136,BN$137,BN$138,BN$139,BN$140,BN$141,BN$142,BN$143,BN$144)</f>
        <v>0</v>
      </c>
      <c r="BO326" s="66">
        <f>-BO$190+BO$216-BO$218+BO$233+BO$234+SUM(BO$125,BO$126,BO$127,BO$128,BO$129,BO$130,BO$131*(1+'S&amp;S'!$F124),BO$132,BO$133,BO$134,BO$135,BO$136,BO$137,BO$138,BO$139,BO$140,BO$141,BO$142,BO$143,BO$144)</f>
        <v>0</v>
      </c>
      <c r="BP326" s="66">
        <f>-BP$190+BP$216-BP$218+BP$233+BP$234+SUM(BP$125,BP$126,BP$127,BP$128,BP$129,BP$130,BP$131*(1+'S&amp;S'!$F124),BP$132,BP$133,BP$134,BP$135,BP$136,BP$137,BP$138,BP$139,BP$140,BP$141,BP$142,BP$143,BP$144)</f>
        <v>0</v>
      </c>
      <c r="BQ326" s="66">
        <f>-BQ$190+BQ$216-BQ$218+BQ$233+BQ$234+SUM(BQ$125,BQ$126,BQ$127,BQ$128,BQ$129,BQ$130,BQ$131*(1+'S&amp;S'!$F124),BQ$132,BQ$133,BQ$134,BQ$135,BQ$136,BQ$137,BQ$138,BQ$139,BQ$140,BQ$141,BQ$142,BQ$143,BQ$144)</f>
        <v>0</v>
      </c>
      <c r="BR326" s="66">
        <f>-BR$190+BR$216-BR$218+BR$233+BR$234+SUM(BR$125,BR$126,BR$127,BR$128,BR$129,BR$130,BR$131*(1+'S&amp;S'!$F124),BR$132,BR$133,BR$134,BR$135,BR$136,BR$137,BR$138,BR$139,BR$140,BR$141,BR$142,BR$143,BR$144)</f>
        <v>0</v>
      </c>
      <c r="BS326" s="66">
        <f>-BS$190+BS$216-BS$218+BS$233+BS$234+SUM(BS$125,BS$126,BS$127,BS$128,BS$129,BS$130,BS$131*(1+'S&amp;S'!$F124),BS$132,BS$133,BS$134,BS$135,BS$136,BS$137,BS$138,BS$139,BS$140,BS$141,BS$142,BS$143,BS$144)</f>
        <v>0</v>
      </c>
      <c r="BT326" s="66">
        <f>-BT$190+BT$216-BT$218+BT$233+BT$234+SUM(BT$125,BT$126,BT$127,BT$128,BT$129,BT$130,BT$131*(1+'S&amp;S'!$F124),BT$132,BT$133,BT$134,BT$135,BT$136,BT$137,BT$138,BT$139,BT$140,BT$141,BT$142,BT$143,BT$144)</f>
        <v>0</v>
      </c>
      <c r="BU326" s="66">
        <f>-BU$190+BU$216-BU$218+BU$233+BU$234+SUM(BU$125,BU$126,BU$127,BU$128,BU$129,BU$130,BU$131*(1+'S&amp;S'!$F124),BU$132,BU$133,BU$134,BU$135,BU$136,BU$137,BU$138,BU$139,BU$140,BU$141,BU$142,BU$143,BU$144)</f>
        <v>0</v>
      </c>
      <c r="BV326" s="66">
        <f>-BV$190+BV$216-BV$218+BV$233+BV$234+SUM(BV$125,BV$126,BV$127,BV$128,BV$129,BV$130,BV$131*(1+'S&amp;S'!$F124),BV$132,BV$133,BV$134,BV$135,BV$136,BV$137,BV$138,BV$139,BV$140,BV$141,BV$142,BV$143,BV$144)</f>
        <v>0</v>
      </c>
      <c r="BW326" s="66">
        <f>-BW$190+BW$216-BW$218+BW$233+BW$234+SUM(BW$125,BW$126,BW$127,BW$128,BW$129,BW$130,BW$131*(1+'S&amp;S'!$F124),BW$132,BW$133,BW$134,BW$135,BW$136,BW$137,BW$138,BW$139,BW$140,BW$141,BW$142,BW$143,BW$144)</f>
        <v>0</v>
      </c>
      <c r="BX326" s="66">
        <f>-BX$190+BX$216-BX$218+BX$233+BX$234+SUM(BX$125,BX$126,BX$127,BX$128,BX$129,BX$130,BX$131*(1+'S&amp;S'!$F124),BX$132,BX$133,BX$134,BX$135,BX$136,BX$137,BX$138,BX$139,BX$140,BX$141,BX$142,BX$143,BX$144)</f>
        <v>0</v>
      </c>
      <c r="BY326" s="66">
        <f>-BY$190+BY$216-BY$218+BY$233+BY$234+SUM(BY$125,BY$126,BY$127,BY$128,BY$129,BY$130,BY$131*(1+'S&amp;S'!$F124),BY$132,BY$133,BY$134,BY$135,BY$136,BY$137,BY$138,BY$139,BY$140,BY$141,BY$142,BY$143,BY$144)</f>
        <v>0</v>
      </c>
      <c r="BZ326" s="66">
        <f>-BZ$190+BZ$216-BZ$218+BZ$233+BZ$234+SUM(BZ$125,BZ$126,BZ$127,BZ$128,BZ$129,BZ$130,BZ$131*(1+'S&amp;S'!$F124),BZ$132,BZ$133,BZ$134,BZ$135,BZ$136,BZ$137,BZ$138,BZ$139,BZ$140,BZ$141,BZ$142,BZ$143,BZ$144)</f>
        <v>0</v>
      </c>
      <c r="CA326" s="66">
        <f>-CA$190+CA$216-CA$218+CA$233+CA$234+SUM(CA$125,CA$126,CA$127,CA$128,CA$129,CA$130,CA$131*(1+'S&amp;S'!$F124),CA$132,CA$133,CA$134,CA$135,CA$136,CA$137,CA$138,CA$139,CA$140,CA$141,CA$142,CA$143,CA$144)</f>
        <v>0</v>
      </c>
      <c r="CB326" s="66">
        <f>-CB$190+CB$216-CB$218+CB$233+CB$234+SUM(CB$125,CB$126,CB$127,CB$128,CB$129,CB$130,CB$131*(1+'S&amp;S'!$F124),CB$132,CB$133,CB$134,CB$135,CB$136,CB$137,CB$138,CB$139,CB$140,CB$141,CB$142,CB$143,CB$144)</f>
        <v>0</v>
      </c>
      <c r="CC326" s="66">
        <f>-CC$190+CC$216-CC$218+CC$233+CC$234+SUM(CC$125,CC$126,CC$127,CC$128,CC$129,CC$130,CC$131*(1+'S&amp;S'!$F124),CC$132,CC$133,CC$134,CC$135,CC$136,CC$137,CC$138,CC$139,CC$140,CC$141,CC$142,CC$143,CC$144)</f>
        <v>0</v>
      </c>
      <c r="CD326" s="66">
        <f>-CD$190+CD$216-CD$218+CD$233+CD$234+SUM(CD$125,CD$126,CD$127,CD$128,CD$129,CD$130,CD$131*(1+'S&amp;S'!$F124),CD$132,CD$133,CD$134,CD$135,CD$136,CD$137,CD$138,CD$139,CD$140,CD$141,CD$142,CD$143,CD$144)</f>
        <v>0</v>
      </c>
      <c r="CE326" s="66">
        <f>-CE$190+CE$216-CE$218+CE$233+CE$234+SUM(CE$125,CE$126,CE$127,CE$128,CE$129,CE$130,CE$131*(1+'S&amp;S'!$F124),CE$132,CE$133,CE$134,CE$135,CE$136,CE$137,CE$138,CE$139,CE$140,CE$141,CE$142,CE$143,CE$144)</f>
        <v>0</v>
      </c>
      <c r="CF326" s="66">
        <f>-CF$190+CF$216-CF$218+CF$233+CF$234+SUM(CF$125,CF$126,CF$127,CF$128,CF$129,CF$130,CF$131*(1+'S&amp;S'!$F124),CF$132,CF$133,CF$134,CF$135,CF$136,CF$137,CF$138,CF$139,CF$140,CF$141,CF$142,CF$143,CF$144)</f>
        <v>0</v>
      </c>
      <c r="CG326" s="66">
        <f>-CG$190+CG$216-CG$218+CG$233+CG$234+SUM(CG$125,CG$126,CG$127,CG$128,CG$129,CG$130,CG$131*(1+'S&amp;S'!$F124),CG$132,CG$133,CG$134,CG$135,CG$136,CG$137,CG$138,CG$139,CG$140,CG$141,CG$142,CG$143,CG$144)</f>
        <v>0</v>
      </c>
      <c r="CH326" s="66">
        <f>-CH$190+CH$216-CH$218+CH$233+CH$234+SUM(CH$125,CH$126,CH$127,CH$128,CH$129,CH$130,CH$131*(1+'S&amp;S'!$F124),CH$132,CH$133,CH$134,CH$135,CH$136,CH$137,CH$138,CH$139,CH$140,CH$141,CH$142,CH$143,CH$144)</f>
        <v>0</v>
      </c>
      <c r="CI326" s="66">
        <f>-CI$190+CI$216-CI$218+CI$233+CI$234+SUM(CI$125,CI$126,CI$127,CI$128,CI$129,CI$130,CI$131*(1+'S&amp;S'!$F124),CI$132,CI$133,CI$134,CI$135,CI$136,CI$137,CI$138,CI$139,CI$140,CI$141,CI$142,CI$143,CI$144)</f>
        <v>0</v>
      </c>
      <c r="CJ326" s="66">
        <f>-CJ$190+CJ$216-CJ$218+CJ$233+CJ$234+SUM(CJ$125,CJ$126,CJ$127,CJ$128,CJ$129,CJ$130,CJ$131*(1+'S&amp;S'!$F124),CJ$132,CJ$133,CJ$134,CJ$135,CJ$136,CJ$137,CJ$138,CJ$139,CJ$140,CJ$141,CJ$142,CJ$143,CJ$144)</f>
        <v>0</v>
      </c>
      <c r="CK326" s="66">
        <f>-CK$190+CK$216-CK$218+CK$233+CK$234+SUM(CK$125,CK$126,CK$127,CK$128,CK$129,CK$130,CK$131*(1+'S&amp;S'!$F124),CK$132,CK$133,CK$134,CK$135,CK$136,CK$137,CK$138,CK$139,CK$140,CK$141,CK$142,CK$143,CK$144)</f>
        <v>0</v>
      </c>
      <c r="CL326" s="66">
        <f>-CL$190+CL$216-CL$218+CL$233+CL$234+SUM(CL$125,CL$126,CL$127,CL$128,CL$129,CL$130,CL$131*(1+'S&amp;S'!$F124),CL$132,CL$133,CL$134,CL$135,CL$136,CL$137,CL$138,CL$139,CL$140,CL$141,CL$142,CL$143,CL$144)</f>
        <v>0</v>
      </c>
      <c r="CM326" s="66">
        <f>-CM$190+CM$216-CM$218+CM$233+CM$234+SUM(CM$125,CM$126,CM$127,CM$128,CM$129,CM$130,CM$131*(1+'S&amp;S'!$F124),CM$132,CM$133,CM$134,CM$135,CM$136,CM$137,CM$138,CM$139,CM$140,CM$141,CM$142,CM$143,CM$144)</f>
        <v>0</v>
      </c>
      <c r="CN326" s="66">
        <f>-CN$190+CN$216-CN$218+CN$233+CN$234+SUM(CN$125,CN$126,CN$127,CN$128,CN$129,CN$130,CN$131*(1+'S&amp;S'!$F124),CN$132,CN$133,CN$134,CN$135,CN$136,CN$137,CN$138,CN$139,CN$140,CN$141,CN$142,CN$143,CN$144)</f>
        <v>0</v>
      </c>
      <c r="CO326" s="66">
        <f>-CO$190+CO$216-CO$218+CO$233+CO$234+SUM(CO$125,CO$126,CO$127,CO$128,CO$129,CO$130,CO$131*(1+'S&amp;S'!$F124),CO$132,CO$133,CO$134,CO$135,CO$136,CO$137,CO$138,CO$139,CO$140,CO$141,CO$142,CO$143,CO$144)</f>
        <v>0</v>
      </c>
      <c r="CP326" s="66">
        <f>-CP$190+CP$216-CP$218+CP$233+CP$234+SUM(CP$125,CP$126,CP$127,CP$128,CP$129,CP$130,CP$131*(1+'S&amp;S'!$F124),CP$132,CP$133,CP$134,CP$135,CP$136,CP$137,CP$138,CP$139,CP$140,CP$141,CP$142,CP$143,CP$144)</f>
        <v>0</v>
      </c>
      <c r="CQ326" s="66">
        <f>-CQ$190+CQ$216-CQ$218+CQ$233+CQ$234+SUM(CQ$125,CQ$126,CQ$127,CQ$128,CQ$129,CQ$130,CQ$131*(1+'S&amp;S'!$F124),CQ$132,CQ$133,CQ$134,CQ$135,CQ$136,CQ$137,CQ$138,CQ$139,CQ$140,CQ$141,CQ$142,CQ$143,CQ$144)</f>
        <v>0</v>
      </c>
      <c r="CR326" s="66">
        <f>-CR$190+CR$216-CR$218+CR$233+CR$234+SUM(CR$125,CR$126,CR$127,CR$128,CR$129,CR$130,CR$131*(1+'S&amp;S'!$F124),CR$132,CR$133,CR$134,CR$135,CR$136,CR$137,CR$138,CR$139,CR$140,CR$141,CR$142,CR$143,CR$144)</f>
        <v>0</v>
      </c>
      <c r="CS326" s="66">
        <f>-CS$190+CS$216-CS$218+CS$233+CS$234+SUM(CS$125,CS$126,CS$127,CS$128,CS$129,CS$130,CS$131*(1+'S&amp;S'!$F124),CS$132,CS$133,CS$134,CS$135,CS$136,CS$137,CS$138,CS$139,CS$140,CS$141,CS$142,CS$143,CS$144)</f>
        <v>0</v>
      </c>
    </row>
    <row r="327" spans="3:97" hidden="1" x14ac:dyDescent="0.35">
      <c r="C327" s="81" t="str">
        <f>O.4!C131&amp;" with "&amp; 'S&amp;S'!$D$5*100 &amp; "% decrease"</f>
        <v xml:space="preserve"> with 1% decrease</v>
      </c>
      <c r="E327" s="492">
        <f>G327+NPV(G.Asm!$F$40,H327:INDEX(H327:CS327,RP))</f>
        <v>0</v>
      </c>
      <c r="F327" s="492">
        <f t="shared" si="140"/>
        <v>0</v>
      </c>
      <c r="G327" s="66">
        <f>-G$190+G$216-G$218+G$233+G$234+SUM(G$125,G$126,G$127,G$128,G$129,G$130,G$131*(1+'S&amp;S'!$F125),G$132,G$133,G$134,G$135,G$136,G$137,G$138,G$139,G$140,G$141,G$142,G$143,G$144)</f>
        <v>0</v>
      </c>
      <c r="H327" s="66">
        <f>-H$190+H$216-H$218+H$233+H$234+SUM(H$125,H$126,H$127,H$128,H$129,H$130,H$131*(1+'S&amp;S'!$F125),H$132,H$133,H$134,H$135,H$136,H$137,H$138,H$139,H$140,H$141,H$142,H$143,H$144)</f>
        <v>0</v>
      </c>
      <c r="I327" s="66">
        <f>-I$190+I$216-I$218+I$233+I$234+SUM(I$125,I$126,I$127,I$128,I$129,I$130,I$131*(1+'S&amp;S'!$F125),I$132,I$133,I$134,I$135,I$136,I$137,I$138,I$139,I$140,I$141,I$142,I$143,I$144)</f>
        <v>0</v>
      </c>
      <c r="J327" s="66">
        <f>-J$190+J$216-J$218+J$233+J$234+SUM(J$125,J$126,J$127,J$128,J$129,J$130,J$131*(1+'S&amp;S'!$F125),J$132,J$133,J$134,J$135,J$136,J$137,J$138,J$139,J$140,J$141,J$142,J$143,J$144)</f>
        <v>0</v>
      </c>
      <c r="K327" s="66">
        <f>-K$190+K$216-K$218+K$233+K$234+SUM(K$125,K$126,K$127,K$128,K$129,K$130,K$131*(1+'S&amp;S'!$F125),K$132,K$133,K$134,K$135,K$136,K$137,K$138,K$139,K$140,K$141,K$142,K$143,K$144)</f>
        <v>0</v>
      </c>
      <c r="L327" s="66">
        <f>-L$190+L$216-L$218+L$233+L$234+SUM(L$125,L$126,L$127,L$128,L$129,L$130,L$131*(1+'S&amp;S'!$F125),L$132,L$133,L$134,L$135,L$136,L$137,L$138,L$139,L$140,L$141,L$142,L$143,L$144)</f>
        <v>0</v>
      </c>
      <c r="M327" s="66">
        <f>-M$190+M$216-M$218+M$233+M$234+SUM(M$125,M$126,M$127,M$128,M$129,M$130,M$131*(1+'S&amp;S'!$F125),M$132,M$133,M$134,M$135,M$136,M$137,M$138,M$139,M$140,M$141,M$142,M$143,M$144)</f>
        <v>0</v>
      </c>
      <c r="N327" s="66">
        <f>-N$190+N$216-N$218+N$233+N$234+SUM(N$125,N$126,N$127,N$128,N$129,N$130,N$131*(1+'S&amp;S'!$F125),N$132,N$133,N$134,N$135,N$136,N$137,N$138,N$139,N$140,N$141,N$142,N$143,N$144)</f>
        <v>0</v>
      </c>
      <c r="O327" s="66">
        <f>-O$190+O$216-O$218+O$233+O$234+SUM(O$125,O$126,O$127,O$128,O$129,O$130,O$131*(1+'S&amp;S'!$F125),O$132,O$133,O$134,O$135,O$136,O$137,O$138,O$139,O$140,O$141,O$142,O$143,O$144)</f>
        <v>0</v>
      </c>
      <c r="P327" s="66">
        <f>-P$190+P$216-P$218+P$233+P$234+SUM(P$125,P$126,P$127,P$128,P$129,P$130,P$131*(1+'S&amp;S'!$F125),P$132,P$133,P$134,P$135,P$136,P$137,P$138,P$139,P$140,P$141,P$142,P$143,P$144)</f>
        <v>0</v>
      </c>
      <c r="Q327" s="66">
        <f>-Q$190+Q$216-Q$218+Q$233+Q$234+SUM(Q$125,Q$126,Q$127,Q$128,Q$129,Q$130,Q$131*(1+'S&amp;S'!$F125),Q$132,Q$133,Q$134,Q$135,Q$136,Q$137,Q$138,Q$139,Q$140,Q$141,Q$142,Q$143,Q$144)</f>
        <v>0</v>
      </c>
      <c r="R327" s="66">
        <f>-R$190+R$216-R$218+R$233+R$234+SUM(R$125,R$126,R$127,R$128,R$129,R$130,R$131*(1+'S&amp;S'!$F125),R$132,R$133,R$134,R$135,R$136,R$137,R$138,R$139,R$140,R$141,R$142,R$143,R$144)</f>
        <v>0</v>
      </c>
      <c r="S327" s="66">
        <f>-S$190+S$216-S$218+S$233+S$234+SUM(S$125,S$126,S$127,S$128,S$129,S$130,S$131*(1+'S&amp;S'!$F125),S$132,S$133,S$134,S$135,S$136,S$137,S$138,S$139,S$140,S$141,S$142,S$143,S$144)</f>
        <v>0</v>
      </c>
      <c r="T327" s="66">
        <f>-T$190+T$216-T$218+T$233+T$234+SUM(T$125,T$126,T$127,T$128,T$129,T$130,T$131*(1+'S&amp;S'!$F125),T$132,T$133,T$134,T$135,T$136,T$137,T$138,T$139,T$140,T$141,T$142,T$143,T$144)</f>
        <v>0</v>
      </c>
      <c r="U327" s="66">
        <f>-U$190+U$216-U$218+U$233+U$234+SUM(U$125,U$126,U$127,U$128,U$129,U$130,U$131*(1+'S&amp;S'!$F125),U$132,U$133,U$134,U$135,U$136,U$137,U$138,U$139,U$140,U$141,U$142,U$143,U$144)</f>
        <v>0</v>
      </c>
      <c r="V327" s="66">
        <f>-V$190+V$216-V$218+V$233+V$234+SUM(V$125,V$126,V$127,V$128,V$129,V$130,V$131*(1+'S&amp;S'!$F125),V$132,V$133,V$134,V$135,V$136,V$137,V$138,V$139,V$140,V$141,V$142,V$143,V$144)</f>
        <v>0</v>
      </c>
      <c r="W327" s="66">
        <f>-W$190+W$216-W$218+W$233+W$234+SUM(W$125,W$126,W$127,W$128,W$129,W$130,W$131*(1+'S&amp;S'!$F125),W$132,W$133,W$134,W$135,W$136,W$137,W$138,W$139,W$140,W$141,W$142,W$143,W$144)</f>
        <v>0</v>
      </c>
      <c r="X327" s="66">
        <f>-X$190+X$216-X$218+X$233+X$234+SUM(X$125,X$126,X$127,X$128,X$129,X$130,X$131*(1+'S&amp;S'!$F125),X$132,X$133,X$134,X$135,X$136,X$137,X$138,X$139,X$140,X$141,X$142,X$143,X$144)</f>
        <v>0</v>
      </c>
      <c r="Y327" s="66">
        <f>-Y$190+Y$216-Y$218+Y$233+Y$234+SUM(Y$125,Y$126,Y$127,Y$128,Y$129,Y$130,Y$131*(1+'S&amp;S'!$F125),Y$132,Y$133,Y$134,Y$135,Y$136,Y$137,Y$138,Y$139,Y$140,Y$141,Y$142,Y$143,Y$144)</f>
        <v>0</v>
      </c>
      <c r="Z327" s="66">
        <f>-Z$190+Z$216-Z$218+Z$233+Z$234+SUM(Z$125,Z$126,Z$127,Z$128,Z$129,Z$130,Z$131*(1+'S&amp;S'!$F125),Z$132,Z$133,Z$134,Z$135,Z$136,Z$137,Z$138,Z$139,Z$140,Z$141,Z$142,Z$143,Z$144)</f>
        <v>0</v>
      </c>
      <c r="AA327" s="66">
        <f>-AA$190+AA$216-AA$218+AA$233+AA$234+SUM(AA$125,AA$126,AA$127,AA$128,AA$129,AA$130,AA$131*(1+'S&amp;S'!$F125),AA$132,AA$133,AA$134,AA$135,AA$136,AA$137,AA$138,AA$139,AA$140,AA$141,AA$142,AA$143,AA$144)</f>
        <v>0</v>
      </c>
      <c r="AB327" s="66">
        <f>-AB$190+AB$216-AB$218+AB$233+AB$234+SUM(AB$125,AB$126,AB$127,AB$128,AB$129,AB$130,AB$131*(1+'S&amp;S'!$F125),AB$132,AB$133,AB$134,AB$135,AB$136,AB$137,AB$138,AB$139,AB$140,AB$141,AB$142,AB$143,AB$144)</f>
        <v>0</v>
      </c>
      <c r="AC327" s="66">
        <f>-AC$190+AC$216-AC$218+AC$233+AC$234+SUM(AC$125,AC$126,AC$127,AC$128,AC$129,AC$130,AC$131*(1+'S&amp;S'!$F125),AC$132,AC$133,AC$134,AC$135,AC$136,AC$137,AC$138,AC$139,AC$140,AC$141,AC$142,AC$143,AC$144)</f>
        <v>0</v>
      </c>
      <c r="AD327" s="66">
        <f>-AD$190+AD$216-AD$218+AD$233+AD$234+SUM(AD$125,AD$126,AD$127,AD$128,AD$129,AD$130,AD$131*(1+'S&amp;S'!$F125),AD$132,AD$133,AD$134,AD$135,AD$136,AD$137,AD$138,AD$139,AD$140,AD$141,AD$142,AD$143,AD$144)</f>
        <v>0</v>
      </c>
      <c r="AE327" s="66">
        <f>-AE$190+AE$216-AE$218+AE$233+AE$234+SUM(AE$125,AE$126,AE$127,AE$128,AE$129,AE$130,AE$131*(1+'S&amp;S'!$F125),AE$132,AE$133,AE$134,AE$135,AE$136,AE$137,AE$138,AE$139,AE$140,AE$141,AE$142,AE$143,AE$144)</f>
        <v>0</v>
      </c>
      <c r="AF327" s="66">
        <f>-AF$190+AF$216-AF$218+AF$233+AF$234+SUM(AF$125,AF$126,AF$127,AF$128,AF$129,AF$130,AF$131*(1+'S&amp;S'!$F125),AF$132,AF$133,AF$134,AF$135,AF$136,AF$137,AF$138,AF$139,AF$140,AF$141,AF$142,AF$143,AF$144)</f>
        <v>0</v>
      </c>
      <c r="AG327" s="66">
        <f>-AG$190+AG$216-AG$218+AG$233+AG$234+SUM(AG$125,AG$126,AG$127,AG$128,AG$129,AG$130,AG$131*(1+'S&amp;S'!$F125),AG$132,AG$133,AG$134,AG$135,AG$136,AG$137,AG$138,AG$139,AG$140,AG$141,AG$142,AG$143,AG$144)</f>
        <v>0</v>
      </c>
      <c r="AH327" s="66">
        <f>-AH$190+AH$216-AH$218+AH$233+AH$234+SUM(AH$125,AH$126,AH$127,AH$128,AH$129,AH$130,AH$131*(1+'S&amp;S'!$F125),AH$132,AH$133,AH$134,AH$135,AH$136,AH$137,AH$138,AH$139,AH$140,AH$141,AH$142,AH$143,AH$144)</f>
        <v>0</v>
      </c>
      <c r="AI327" s="66">
        <f>-AI$190+AI$216-AI$218+AI$233+AI$234+SUM(AI$125,AI$126,AI$127,AI$128,AI$129,AI$130,AI$131*(1+'S&amp;S'!$F125),AI$132,AI$133,AI$134,AI$135,AI$136,AI$137,AI$138,AI$139,AI$140,AI$141,AI$142,AI$143,AI$144)</f>
        <v>0</v>
      </c>
      <c r="AJ327" s="66">
        <f>-AJ$190+AJ$216-AJ$218+AJ$233+AJ$234+SUM(AJ$125,AJ$126,AJ$127,AJ$128,AJ$129,AJ$130,AJ$131*(1+'S&amp;S'!$F125),AJ$132,AJ$133,AJ$134,AJ$135,AJ$136,AJ$137,AJ$138,AJ$139,AJ$140,AJ$141,AJ$142,AJ$143,AJ$144)</f>
        <v>0</v>
      </c>
      <c r="AK327" s="66">
        <f>-AK$190+AK$216-AK$218+AK$233+AK$234+SUM(AK$125,AK$126,AK$127,AK$128,AK$129,AK$130,AK$131*(1+'S&amp;S'!$F125),AK$132,AK$133,AK$134,AK$135,AK$136,AK$137,AK$138,AK$139,AK$140,AK$141,AK$142,AK$143,AK$144)</f>
        <v>0</v>
      </c>
      <c r="AL327" s="66">
        <f>-AL$190+AL$216-AL$218+AL$233+AL$234+SUM(AL$125,AL$126,AL$127,AL$128,AL$129,AL$130,AL$131*(1+'S&amp;S'!$F125),AL$132,AL$133,AL$134,AL$135,AL$136,AL$137,AL$138,AL$139,AL$140,AL$141,AL$142,AL$143,AL$144)</f>
        <v>0</v>
      </c>
      <c r="AM327" s="66">
        <f>-AM$190+AM$216-AM$218+AM$233+AM$234+SUM(AM$125,AM$126,AM$127,AM$128,AM$129,AM$130,AM$131*(1+'S&amp;S'!$F125),AM$132,AM$133,AM$134,AM$135,AM$136,AM$137,AM$138,AM$139,AM$140,AM$141,AM$142,AM$143,AM$144)</f>
        <v>0</v>
      </c>
      <c r="AN327" s="66">
        <f>-AN$190+AN$216-AN$218+AN$233+AN$234+SUM(AN$125,AN$126,AN$127,AN$128,AN$129,AN$130,AN$131*(1+'S&amp;S'!$F125),AN$132,AN$133,AN$134,AN$135,AN$136,AN$137,AN$138,AN$139,AN$140,AN$141,AN$142,AN$143,AN$144)</f>
        <v>0</v>
      </c>
      <c r="AO327" s="66">
        <f>-AO$190+AO$216-AO$218+AO$233+AO$234+SUM(AO$125,AO$126,AO$127,AO$128,AO$129,AO$130,AO$131*(1+'S&amp;S'!$F125),AO$132,AO$133,AO$134,AO$135,AO$136,AO$137,AO$138,AO$139,AO$140,AO$141,AO$142,AO$143,AO$144)</f>
        <v>0</v>
      </c>
      <c r="AP327" s="66">
        <f>-AP$190+AP$216-AP$218+AP$233+AP$234+SUM(AP$125,AP$126,AP$127,AP$128,AP$129,AP$130,AP$131*(1+'S&amp;S'!$F125),AP$132,AP$133,AP$134,AP$135,AP$136,AP$137,AP$138,AP$139,AP$140,AP$141,AP$142,AP$143,AP$144)</f>
        <v>0</v>
      </c>
      <c r="AQ327" s="66">
        <f>-AQ$190+AQ$216-AQ$218+AQ$233+AQ$234+SUM(AQ$125,AQ$126,AQ$127,AQ$128,AQ$129,AQ$130,AQ$131*(1+'S&amp;S'!$F125),AQ$132,AQ$133,AQ$134,AQ$135,AQ$136,AQ$137,AQ$138,AQ$139,AQ$140,AQ$141,AQ$142,AQ$143,AQ$144)</f>
        <v>0</v>
      </c>
      <c r="AR327" s="66">
        <f>-AR$190+AR$216-AR$218+AR$233+AR$234+SUM(AR$125,AR$126,AR$127,AR$128,AR$129,AR$130,AR$131*(1+'S&amp;S'!$F125),AR$132,AR$133,AR$134,AR$135,AR$136,AR$137,AR$138,AR$139,AR$140,AR$141,AR$142,AR$143,AR$144)</f>
        <v>0</v>
      </c>
      <c r="AS327" s="66">
        <f>-AS$190+AS$216-AS$218+AS$233+AS$234+SUM(AS$125,AS$126,AS$127,AS$128,AS$129,AS$130,AS$131*(1+'S&amp;S'!$F125),AS$132,AS$133,AS$134,AS$135,AS$136,AS$137,AS$138,AS$139,AS$140,AS$141,AS$142,AS$143,AS$144)</f>
        <v>0</v>
      </c>
      <c r="AT327" s="66">
        <f>-AT$190+AT$216-AT$218+AT$233+AT$234+SUM(AT$125,AT$126,AT$127,AT$128,AT$129,AT$130,AT$131*(1+'S&amp;S'!$F125),AT$132,AT$133,AT$134,AT$135,AT$136,AT$137,AT$138,AT$139,AT$140,AT$141,AT$142,AT$143,AT$144)</f>
        <v>0</v>
      </c>
      <c r="AU327" s="66">
        <f>-AU$190+AU$216-AU$218+AU$233+AU$234+SUM(AU$125,AU$126,AU$127,AU$128,AU$129,AU$130,AU$131*(1+'S&amp;S'!$F125),AU$132,AU$133,AU$134,AU$135,AU$136,AU$137,AU$138,AU$139,AU$140,AU$141,AU$142,AU$143,AU$144)</f>
        <v>0</v>
      </c>
      <c r="AV327" s="66">
        <f>-AV$190+AV$216-AV$218+AV$233+AV$234+SUM(AV$125,AV$126,AV$127,AV$128,AV$129,AV$130,AV$131*(1+'S&amp;S'!$F125),AV$132,AV$133,AV$134,AV$135,AV$136,AV$137,AV$138,AV$139,AV$140,AV$141,AV$142,AV$143,AV$144)</f>
        <v>0</v>
      </c>
      <c r="AW327" s="66">
        <f>-AW$190+AW$216-AW$218+AW$233+AW$234+SUM(AW$125,AW$126,AW$127,AW$128,AW$129,AW$130,AW$131*(1+'S&amp;S'!$F125),AW$132,AW$133,AW$134,AW$135,AW$136,AW$137,AW$138,AW$139,AW$140,AW$141,AW$142,AW$143,AW$144)</f>
        <v>0</v>
      </c>
      <c r="AX327" s="66">
        <f>-AX$190+AX$216-AX$218+AX$233+AX$234+SUM(AX$125,AX$126,AX$127,AX$128,AX$129,AX$130,AX$131*(1+'S&amp;S'!$F125),AX$132,AX$133,AX$134,AX$135,AX$136,AX$137,AX$138,AX$139,AX$140,AX$141,AX$142,AX$143,AX$144)</f>
        <v>0</v>
      </c>
      <c r="AY327" s="66">
        <f>-AY$190+AY$216-AY$218+AY$233+AY$234+SUM(AY$125,AY$126,AY$127,AY$128,AY$129,AY$130,AY$131*(1+'S&amp;S'!$F125),AY$132,AY$133,AY$134,AY$135,AY$136,AY$137,AY$138,AY$139,AY$140,AY$141,AY$142,AY$143,AY$144)</f>
        <v>0</v>
      </c>
      <c r="AZ327" s="66">
        <f>-AZ$190+AZ$216-AZ$218+AZ$233+AZ$234+SUM(AZ$125,AZ$126,AZ$127,AZ$128,AZ$129,AZ$130,AZ$131*(1+'S&amp;S'!$F125),AZ$132,AZ$133,AZ$134,AZ$135,AZ$136,AZ$137,AZ$138,AZ$139,AZ$140,AZ$141,AZ$142,AZ$143,AZ$144)</f>
        <v>0</v>
      </c>
      <c r="BA327" s="66">
        <f>-BA$190+BA$216-BA$218+BA$233+BA$234+SUM(BA$125,BA$126,BA$127,BA$128,BA$129,BA$130,BA$131*(1+'S&amp;S'!$F125),BA$132,BA$133,BA$134,BA$135,BA$136,BA$137,BA$138,BA$139,BA$140,BA$141,BA$142,BA$143,BA$144)</f>
        <v>0</v>
      </c>
      <c r="BB327" s="66">
        <f>-BB$190+BB$216-BB$218+BB$233+BB$234+SUM(BB$125,BB$126,BB$127,BB$128,BB$129,BB$130,BB$131*(1+'S&amp;S'!$F125),BB$132,BB$133,BB$134,BB$135,BB$136,BB$137,BB$138,BB$139,BB$140,BB$141,BB$142,BB$143,BB$144)</f>
        <v>0</v>
      </c>
      <c r="BC327" s="66">
        <f>-BC$190+BC$216-BC$218+BC$233+BC$234+SUM(BC$125,BC$126,BC$127,BC$128,BC$129,BC$130,BC$131*(1+'S&amp;S'!$F125),BC$132,BC$133,BC$134,BC$135,BC$136,BC$137,BC$138,BC$139,BC$140,BC$141,BC$142,BC$143,BC$144)</f>
        <v>0</v>
      </c>
      <c r="BD327" s="66">
        <f>-BD$190+BD$216-BD$218+BD$233+BD$234+SUM(BD$125,BD$126,BD$127,BD$128,BD$129,BD$130,BD$131*(1+'S&amp;S'!$F125),BD$132,BD$133,BD$134,BD$135,BD$136,BD$137,BD$138,BD$139,BD$140,BD$141,BD$142,BD$143,BD$144)</f>
        <v>0</v>
      </c>
      <c r="BE327" s="66">
        <f>-BE$190+BE$216-BE$218+BE$233+BE$234+SUM(BE$125,BE$126,BE$127,BE$128,BE$129,BE$130,BE$131*(1+'S&amp;S'!$F125),BE$132,BE$133,BE$134,BE$135,BE$136,BE$137,BE$138,BE$139,BE$140,BE$141,BE$142,BE$143,BE$144)</f>
        <v>0</v>
      </c>
      <c r="BF327" s="66">
        <f>-BF$190+BF$216-BF$218+BF$233+BF$234+SUM(BF$125,BF$126,BF$127,BF$128,BF$129,BF$130,BF$131*(1+'S&amp;S'!$F125),BF$132,BF$133,BF$134,BF$135,BF$136,BF$137,BF$138,BF$139,BF$140,BF$141,BF$142,BF$143,BF$144)</f>
        <v>0</v>
      </c>
      <c r="BG327" s="66">
        <f>-BG$190+BG$216-BG$218+BG$233+BG$234+SUM(BG$125,BG$126,BG$127,BG$128,BG$129,BG$130,BG$131*(1+'S&amp;S'!$F125),BG$132,BG$133,BG$134,BG$135,BG$136,BG$137,BG$138,BG$139,BG$140,BG$141,BG$142,BG$143,BG$144)</f>
        <v>0</v>
      </c>
      <c r="BH327" s="66">
        <f>-BH$190+BH$216-BH$218+BH$233+BH$234+SUM(BH$125,BH$126,BH$127,BH$128,BH$129,BH$130,BH$131*(1+'S&amp;S'!$F125),BH$132,BH$133,BH$134,BH$135,BH$136,BH$137,BH$138,BH$139,BH$140,BH$141,BH$142,BH$143,BH$144)</f>
        <v>0</v>
      </c>
      <c r="BI327" s="66">
        <f>-BI$190+BI$216-BI$218+BI$233+BI$234+SUM(BI$125,BI$126,BI$127,BI$128,BI$129,BI$130,BI$131*(1+'S&amp;S'!$F125),BI$132,BI$133,BI$134,BI$135,BI$136,BI$137,BI$138,BI$139,BI$140,BI$141,BI$142,BI$143,BI$144)</f>
        <v>0</v>
      </c>
      <c r="BJ327" s="66">
        <f>-BJ$190+BJ$216-BJ$218+BJ$233+BJ$234+SUM(BJ$125,BJ$126,BJ$127,BJ$128,BJ$129,BJ$130,BJ$131*(1+'S&amp;S'!$F125),BJ$132,BJ$133,BJ$134,BJ$135,BJ$136,BJ$137,BJ$138,BJ$139,BJ$140,BJ$141,BJ$142,BJ$143,BJ$144)</f>
        <v>0</v>
      </c>
      <c r="BK327" s="66">
        <f>-BK$190+BK$216-BK$218+BK$233+BK$234+SUM(BK$125,BK$126,BK$127,BK$128,BK$129,BK$130,BK$131*(1+'S&amp;S'!$F125),BK$132,BK$133,BK$134,BK$135,BK$136,BK$137,BK$138,BK$139,BK$140,BK$141,BK$142,BK$143,BK$144)</f>
        <v>0</v>
      </c>
      <c r="BL327" s="66">
        <f>-BL$190+BL$216-BL$218+BL$233+BL$234+SUM(BL$125,BL$126,BL$127,BL$128,BL$129,BL$130,BL$131*(1+'S&amp;S'!$F125),BL$132,BL$133,BL$134,BL$135,BL$136,BL$137,BL$138,BL$139,BL$140,BL$141,BL$142,BL$143,BL$144)</f>
        <v>0</v>
      </c>
      <c r="BM327" s="66">
        <f>-BM$190+BM$216-BM$218+BM$233+BM$234+SUM(BM$125,BM$126,BM$127,BM$128,BM$129,BM$130,BM$131*(1+'S&amp;S'!$F125),BM$132,BM$133,BM$134,BM$135,BM$136,BM$137,BM$138,BM$139,BM$140,BM$141,BM$142,BM$143,BM$144)</f>
        <v>0</v>
      </c>
      <c r="BN327" s="66">
        <f>-BN$190+BN$216-BN$218+BN$233+BN$234+SUM(BN$125,BN$126,BN$127,BN$128,BN$129,BN$130,BN$131*(1+'S&amp;S'!$F125),BN$132,BN$133,BN$134,BN$135,BN$136,BN$137,BN$138,BN$139,BN$140,BN$141,BN$142,BN$143,BN$144)</f>
        <v>0</v>
      </c>
      <c r="BO327" s="66">
        <f>-BO$190+BO$216-BO$218+BO$233+BO$234+SUM(BO$125,BO$126,BO$127,BO$128,BO$129,BO$130,BO$131*(1+'S&amp;S'!$F125),BO$132,BO$133,BO$134,BO$135,BO$136,BO$137,BO$138,BO$139,BO$140,BO$141,BO$142,BO$143,BO$144)</f>
        <v>0</v>
      </c>
      <c r="BP327" s="66">
        <f>-BP$190+BP$216-BP$218+BP$233+BP$234+SUM(BP$125,BP$126,BP$127,BP$128,BP$129,BP$130,BP$131*(1+'S&amp;S'!$F125),BP$132,BP$133,BP$134,BP$135,BP$136,BP$137,BP$138,BP$139,BP$140,BP$141,BP$142,BP$143,BP$144)</f>
        <v>0</v>
      </c>
      <c r="BQ327" s="66">
        <f>-BQ$190+BQ$216-BQ$218+BQ$233+BQ$234+SUM(BQ$125,BQ$126,BQ$127,BQ$128,BQ$129,BQ$130,BQ$131*(1+'S&amp;S'!$F125),BQ$132,BQ$133,BQ$134,BQ$135,BQ$136,BQ$137,BQ$138,BQ$139,BQ$140,BQ$141,BQ$142,BQ$143,BQ$144)</f>
        <v>0</v>
      </c>
      <c r="BR327" s="66">
        <f>-BR$190+BR$216-BR$218+BR$233+BR$234+SUM(BR$125,BR$126,BR$127,BR$128,BR$129,BR$130,BR$131*(1+'S&amp;S'!$F125),BR$132,BR$133,BR$134,BR$135,BR$136,BR$137,BR$138,BR$139,BR$140,BR$141,BR$142,BR$143,BR$144)</f>
        <v>0</v>
      </c>
      <c r="BS327" s="66">
        <f>-BS$190+BS$216-BS$218+BS$233+BS$234+SUM(BS$125,BS$126,BS$127,BS$128,BS$129,BS$130,BS$131*(1+'S&amp;S'!$F125),BS$132,BS$133,BS$134,BS$135,BS$136,BS$137,BS$138,BS$139,BS$140,BS$141,BS$142,BS$143,BS$144)</f>
        <v>0</v>
      </c>
      <c r="BT327" s="66">
        <f>-BT$190+BT$216-BT$218+BT$233+BT$234+SUM(BT$125,BT$126,BT$127,BT$128,BT$129,BT$130,BT$131*(1+'S&amp;S'!$F125),BT$132,BT$133,BT$134,BT$135,BT$136,BT$137,BT$138,BT$139,BT$140,BT$141,BT$142,BT$143,BT$144)</f>
        <v>0</v>
      </c>
      <c r="BU327" s="66">
        <f>-BU$190+BU$216-BU$218+BU$233+BU$234+SUM(BU$125,BU$126,BU$127,BU$128,BU$129,BU$130,BU$131*(1+'S&amp;S'!$F125),BU$132,BU$133,BU$134,BU$135,BU$136,BU$137,BU$138,BU$139,BU$140,BU$141,BU$142,BU$143,BU$144)</f>
        <v>0</v>
      </c>
      <c r="BV327" s="66">
        <f>-BV$190+BV$216-BV$218+BV$233+BV$234+SUM(BV$125,BV$126,BV$127,BV$128,BV$129,BV$130,BV$131*(1+'S&amp;S'!$F125),BV$132,BV$133,BV$134,BV$135,BV$136,BV$137,BV$138,BV$139,BV$140,BV$141,BV$142,BV$143,BV$144)</f>
        <v>0</v>
      </c>
      <c r="BW327" s="66">
        <f>-BW$190+BW$216-BW$218+BW$233+BW$234+SUM(BW$125,BW$126,BW$127,BW$128,BW$129,BW$130,BW$131*(1+'S&amp;S'!$F125),BW$132,BW$133,BW$134,BW$135,BW$136,BW$137,BW$138,BW$139,BW$140,BW$141,BW$142,BW$143,BW$144)</f>
        <v>0</v>
      </c>
      <c r="BX327" s="66">
        <f>-BX$190+BX$216-BX$218+BX$233+BX$234+SUM(BX$125,BX$126,BX$127,BX$128,BX$129,BX$130,BX$131*(1+'S&amp;S'!$F125),BX$132,BX$133,BX$134,BX$135,BX$136,BX$137,BX$138,BX$139,BX$140,BX$141,BX$142,BX$143,BX$144)</f>
        <v>0</v>
      </c>
      <c r="BY327" s="66">
        <f>-BY$190+BY$216-BY$218+BY$233+BY$234+SUM(BY$125,BY$126,BY$127,BY$128,BY$129,BY$130,BY$131*(1+'S&amp;S'!$F125),BY$132,BY$133,BY$134,BY$135,BY$136,BY$137,BY$138,BY$139,BY$140,BY$141,BY$142,BY$143,BY$144)</f>
        <v>0</v>
      </c>
      <c r="BZ327" s="66">
        <f>-BZ$190+BZ$216-BZ$218+BZ$233+BZ$234+SUM(BZ$125,BZ$126,BZ$127,BZ$128,BZ$129,BZ$130,BZ$131*(1+'S&amp;S'!$F125),BZ$132,BZ$133,BZ$134,BZ$135,BZ$136,BZ$137,BZ$138,BZ$139,BZ$140,BZ$141,BZ$142,BZ$143,BZ$144)</f>
        <v>0</v>
      </c>
      <c r="CA327" s="66">
        <f>-CA$190+CA$216-CA$218+CA$233+CA$234+SUM(CA$125,CA$126,CA$127,CA$128,CA$129,CA$130,CA$131*(1+'S&amp;S'!$F125),CA$132,CA$133,CA$134,CA$135,CA$136,CA$137,CA$138,CA$139,CA$140,CA$141,CA$142,CA$143,CA$144)</f>
        <v>0</v>
      </c>
      <c r="CB327" s="66">
        <f>-CB$190+CB$216-CB$218+CB$233+CB$234+SUM(CB$125,CB$126,CB$127,CB$128,CB$129,CB$130,CB$131*(1+'S&amp;S'!$F125),CB$132,CB$133,CB$134,CB$135,CB$136,CB$137,CB$138,CB$139,CB$140,CB$141,CB$142,CB$143,CB$144)</f>
        <v>0</v>
      </c>
      <c r="CC327" s="66">
        <f>-CC$190+CC$216-CC$218+CC$233+CC$234+SUM(CC$125,CC$126,CC$127,CC$128,CC$129,CC$130,CC$131*(1+'S&amp;S'!$F125),CC$132,CC$133,CC$134,CC$135,CC$136,CC$137,CC$138,CC$139,CC$140,CC$141,CC$142,CC$143,CC$144)</f>
        <v>0</v>
      </c>
      <c r="CD327" s="66">
        <f>-CD$190+CD$216-CD$218+CD$233+CD$234+SUM(CD$125,CD$126,CD$127,CD$128,CD$129,CD$130,CD$131*(1+'S&amp;S'!$F125),CD$132,CD$133,CD$134,CD$135,CD$136,CD$137,CD$138,CD$139,CD$140,CD$141,CD$142,CD$143,CD$144)</f>
        <v>0</v>
      </c>
      <c r="CE327" s="66">
        <f>-CE$190+CE$216-CE$218+CE$233+CE$234+SUM(CE$125,CE$126,CE$127,CE$128,CE$129,CE$130,CE$131*(1+'S&amp;S'!$F125),CE$132,CE$133,CE$134,CE$135,CE$136,CE$137,CE$138,CE$139,CE$140,CE$141,CE$142,CE$143,CE$144)</f>
        <v>0</v>
      </c>
      <c r="CF327" s="66">
        <f>-CF$190+CF$216-CF$218+CF$233+CF$234+SUM(CF$125,CF$126,CF$127,CF$128,CF$129,CF$130,CF$131*(1+'S&amp;S'!$F125),CF$132,CF$133,CF$134,CF$135,CF$136,CF$137,CF$138,CF$139,CF$140,CF$141,CF$142,CF$143,CF$144)</f>
        <v>0</v>
      </c>
      <c r="CG327" s="66">
        <f>-CG$190+CG$216-CG$218+CG$233+CG$234+SUM(CG$125,CG$126,CG$127,CG$128,CG$129,CG$130,CG$131*(1+'S&amp;S'!$F125),CG$132,CG$133,CG$134,CG$135,CG$136,CG$137,CG$138,CG$139,CG$140,CG$141,CG$142,CG$143,CG$144)</f>
        <v>0</v>
      </c>
      <c r="CH327" s="66">
        <f>-CH$190+CH$216-CH$218+CH$233+CH$234+SUM(CH$125,CH$126,CH$127,CH$128,CH$129,CH$130,CH$131*(1+'S&amp;S'!$F125),CH$132,CH$133,CH$134,CH$135,CH$136,CH$137,CH$138,CH$139,CH$140,CH$141,CH$142,CH$143,CH$144)</f>
        <v>0</v>
      </c>
      <c r="CI327" s="66">
        <f>-CI$190+CI$216-CI$218+CI$233+CI$234+SUM(CI$125,CI$126,CI$127,CI$128,CI$129,CI$130,CI$131*(1+'S&amp;S'!$F125),CI$132,CI$133,CI$134,CI$135,CI$136,CI$137,CI$138,CI$139,CI$140,CI$141,CI$142,CI$143,CI$144)</f>
        <v>0</v>
      </c>
      <c r="CJ327" s="66">
        <f>-CJ$190+CJ$216-CJ$218+CJ$233+CJ$234+SUM(CJ$125,CJ$126,CJ$127,CJ$128,CJ$129,CJ$130,CJ$131*(1+'S&amp;S'!$F125),CJ$132,CJ$133,CJ$134,CJ$135,CJ$136,CJ$137,CJ$138,CJ$139,CJ$140,CJ$141,CJ$142,CJ$143,CJ$144)</f>
        <v>0</v>
      </c>
      <c r="CK327" s="66">
        <f>-CK$190+CK$216-CK$218+CK$233+CK$234+SUM(CK$125,CK$126,CK$127,CK$128,CK$129,CK$130,CK$131*(1+'S&amp;S'!$F125),CK$132,CK$133,CK$134,CK$135,CK$136,CK$137,CK$138,CK$139,CK$140,CK$141,CK$142,CK$143,CK$144)</f>
        <v>0</v>
      </c>
      <c r="CL327" s="66">
        <f>-CL$190+CL$216-CL$218+CL$233+CL$234+SUM(CL$125,CL$126,CL$127,CL$128,CL$129,CL$130,CL$131*(1+'S&amp;S'!$F125),CL$132,CL$133,CL$134,CL$135,CL$136,CL$137,CL$138,CL$139,CL$140,CL$141,CL$142,CL$143,CL$144)</f>
        <v>0</v>
      </c>
      <c r="CM327" s="66">
        <f>-CM$190+CM$216-CM$218+CM$233+CM$234+SUM(CM$125,CM$126,CM$127,CM$128,CM$129,CM$130,CM$131*(1+'S&amp;S'!$F125),CM$132,CM$133,CM$134,CM$135,CM$136,CM$137,CM$138,CM$139,CM$140,CM$141,CM$142,CM$143,CM$144)</f>
        <v>0</v>
      </c>
      <c r="CN327" s="66">
        <f>-CN$190+CN$216-CN$218+CN$233+CN$234+SUM(CN$125,CN$126,CN$127,CN$128,CN$129,CN$130,CN$131*(1+'S&amp;S'!$F125),CN$132,CN$133,CN$134,CN$135,CN$136,CN$137,CN$138,CN$139,CN$140,CN$141,CN$142,CN$143,CN$144)</f>
        <v>0</v>
      </c>
      <c r="CO327" s="66">
        <f>-CO$190+CO$216-CO$218+CO$233+CO$234+SUM(CO$125,CO$126,CO$127,CO$128,CO$129,CO$130,CO$131*(1+'S&amp;S'!$F125),CO$132,CO$133,CO$134,CO$135,CO$136,CO$137,CO$138,CO$139,CO$140,CO$141,CO$142,CO$143,CO$144)</f>
        <v>0</v>
      </c>
      <c r="CP327" s="66">
        <f>-CP$190+CP$216-CP$218+CP$233+CP$234+SUM(CP$125,CP$126,CP$127,CP$128,CP$129,CP$130,CP$131*(1+'S&amp;S'!$F125),CP$132,CP$133,CP$134,CP$135,CP$136,CP$137,CP$138,CP$139,CP$140,CP$141,CP$142,CP$143,CP$144)</f>
        <v>0</v>
      </c>
      <c r="CQ327" s="66">
        <f>-CQ$190+CQ$216-CQ$218+CQ$233+CQ$234+SUM(CQ$125,CQ$126,CQ$127,CQ$128,CQ$129,CQ$130,CQ$131*(1+'S&amp;S'!$F125),CQ$132,CQ$133,CQ$134,CQ$135,CQ$136,CQ$137,CQ$138,CQ$139,CQ$140,CQ$141,CQ$142,CQ$143,CQ$144)</f>
        <v>0</v>
      </c>
      <c r="CR327" s="66">
        <f>-CR$190+CR$216-CR$218+CR$233+CR$234+SUM(CR$125,CR$126,CR$127,CR$128,CR$129,CR$130,CR$131*(1+'S&amp;S'!$F125),CR$132,CR$133,CR$134,CR$135,CR$136,CR$137,CR$138,CR$139,CR$140,CR$141,CR$142,CR$143,CR$144)</f>
        <v>0</v>
      </c>
      <c r="CS327" s="66">
        <f>-CS$190+CS$216-CS$218+CS$233+CS$234+SUM(CS$125,CS$126,CS$127,CS$128,CS$129,CS$130,CS$131*(1+'S&amp;S'!$F125),CS$132,CS$133,CS$134,CS$135,CS$136,CS$137,CS$138,CS$139,CS$140,CS$141,CS$142,CS$143,CS$144)</f>
        <v>0</v>
      </c>
    </row>
    <row r="328" spans="3:97" hidden="1" x14ac:dyDescent="0.35">
      <c r="C328" s="81" t="str">
        <f>O.4!C132&amp;" with "&amp; 'S&amp;S'!$D$5*100 &amp; "% increase"</f>
        <v xml:space="preserve"> with 1% increase</v>
      </c>
      <c r="E328" s="492">
        <f>G328+NPV(G.Asm!$F$40,H328:INDEX(H328:CS328,RP))</f>
        <v>0</v>
      </c>
      <c r="F328" s="492">
        <f t="shared" si="140"/>
        <v>0</v>
      </c>
      <c r="G328" s="66">
        <f>-G$190+G$216-G$218+G$233+G$234+SUM(G$125,G$126,G$127,G$128,G$129,G$130,G$131,G$132*(1+'S&amp;S'!$F126),G$133,G$134,G$135,G$136,G$137,G$138,G$139,G$140,G$141,G$142,G$143,G$144)</f>
        <v>0</v>
      </c>
      <c r="H328" s="66">
        <f>-H$190+H$216-H$218+H$233+H$234+SUM(H$125,H$126,H$127,H$128,H$129,H$130,H$131,H$132*(1+'S&amp;S'!$F126),H$133,H$134,H$135,H$136,H$137,H$138,H$139,H$140,H$141,H$142,H$143,H$144)</f>
        <v>0</v>
      </c>
      <c r="I328" s="66">
        <f>-I$190+I$216-I$218+I$233+I$234+SUM(I$125,I$126,I$127,I$128,I$129,I$130,I$131,I$132*(1+'S&amp;S'!$F126),I$133,I$134,I$135,I$136,I$137,I$138,I$139,I$140,I$141,I$142,I$143,I$144)</f>
        <v>0</v>
      </c>
      <c r="J328" s="66">
        <f>-J$190+J$216-J$218+J$233+J$234+SUM(J$125,J$126,J$127,J$128,J$129,J$130,J$131,J$132*(1+'S&amp;S'!$F126),J$133,J$134,J$135,J$136,J$137,J$138,J$139,J$140,J$141,J$142,J$143,J$144)</f>
        <v>0</v>
      </c>
      <c r="K328" s="66">
        <f>-K$190+K$216-K$218+K$233+K$234+SUM(K$125,K$126,K$127,K$128,K$129,K$130,K$131,K$132*(1+'S&amp;S'!$F126),K$133,K$134,K$135,K$136,K$137,K$138,K$139,K$140,K$141,K$142,K$143,K$144)</f>
        <v>0</v>
      </c>
      <c r="L328" s="66">
        <f>-L$190+L$216-L$218+L$233+L$234+SUM(L$125,L$126,L$127,L$128,L$129,L$130,L$131,L$132*(1+'S&amp;S'!$F126),L$133,L$134,L$135,L$136,L$137,L$138,L$139,L$140,L$141,L$142,L$143,L$144)</f>
        <v>0</v>
      </c>
      <c r="M328" s="66">
        <f>-M$190+M$216-M$218+M$233+M$234+SUM(M$125,M$126,M$127,M$128,M$129,M$130,M$131,M$132*(1+'S&amp;S'!$F126),M$133,M$134,M$135,M$136,M$137,M$138,M$139,M$140,M$141,M$142,M$143,M$144)</f>
        <v>0</v>
      </c>
      <c r="N328" s="66">
        <f>-N$190+N$216-N$218+N$233+N$234+SUM(N$125,N$126,N$127,N$128,N$129,N$130,N$131,N$132*(1+'S&amp;S'!$F126),N$133,N$134,N$135,N$136,N$137,N$138,N$139,N$140,N$141,N$142,N$143,N$144)</f>
        <v>0</v>
      </c>
      <c r="O328" s="66">
        <f>-O$190+O$216-O$218+O$233+O$234+SUM(O$125,O$126,O$127,O$128,O$129,O$130,O$131,O$132*(1+'S&amp;S'!$F126),O$133,O$134,O$135,O$136,O$137,O$138,O$139,O$140,O$141,O$142,O$143,O$144)</f>
        <v>0</v>
      </c>
      <c r="P328" s="66">
        <f>-P$190+P$216-P$218+P$233+P$234+SUM(P$125,P$126,P$127,P$128,P$129,P$130,P$131,P$132*(1+'S&amp;S'!$F126),P$133,P$134,P$135,P$136,P$137,P$138,P$139,P$140,P$141,P$142,P$143,P$144)</f>
        <v>0</v>
      </c>
      <c r="Q328" s="66">
        <f>-Q$190+Q$216-Q$218+Q$233+Q$234+SUM(Q$125,Q$126,Q$127,Q$128,Q$129,Q$130,Q$131,Q$132*(1+'S&amp;S'!$F126),Q$133,Q$134,Q$135,Q$136,Q$137,Q$138,Q$139,Q$140,Q$141,Q$142,Q$143,Q$144)</f>
        <v>0</v>
      </c>
      <c r="R328" s="66">
        <f>-R$190+R$216-R$218+R$233+R$234+SUM(R$125,R$126,R$127,R$128,R$129,R$130,R$131,R$132*(1+'S&amp;S'!$F126),R$133,R$134,R$135,R$136,R$137,R$138,R$139,R$140,R$141,R$142,R$143,R$144)</f>
        <v>0</v>
      </c>
      <c r="S328" s="66">
        <f>-S$190+S$216-S$218+S$233+S$234+SUM(S$125,S$126,S$127,S$128,S$129,S$130,S$131,S$132*(1+'S&amp;S'!$F126),S$133,S$134,S$135,S$136,S$137,S$138,S$139,S$140,S$141,S$142,S$143,S$144)</f>
        <v>0</v>
      </c>
      <c r="T328" s="66">
        <f>-T$190+T$216-T$218+T$233+T$234+SUM(T$125,T$126,T$127,T$128,T$129,T$130,T$131,T$132*(1+'S&amp;S'!$F126),T$133,T$134,T$135,T$136,T$137,T$138,T$139,T$140,T$141,T$142,T$143,T$144)</f>
        <v>0</v>
      </c>
      <c r="U328" s="66">
        <f>-U$190+U$216-U$218+U$233+U$234+SUM(U$125,U$126,U$127,U$128,U$129,U$130,U$131,U$132*(1+'S&amp;S'!$F126),U$133,U$134,U$135,U$136,U$137,U$138,U$139,U$140,U$141,U$142,U$143,U$144)</f>
        <v>0</v>
      </c>
      <c r="V328" s="66">
        <f>-V$190+V$216-V$218+V$233+V$234+SUM(V$125,V$126,V$127,V$128,V$129,V$130,V$131,V$132*(1+'S&amp;S'!$F126),V$133,V$134,V$135,V$136,V$137,V$138,V$139,V$140,V$141,V$142,V$143,V$144)</f>
        <v>0</v>
      </c>
      <c r="W328" s="66">
        <f>-W$190+W$216-W$218+W$233+W$234+SUM(W$125,W$126,W$127,W$128,W$129,W$130,W$131,W$132*(1+'S&amp;S'!$F126),W$133,W$134,W$135,W$136,W$137,W$138,W$139,W$140,W$141,W$142,W$143,W$144)</f>
        <v>0</v>
      </c>
      <c r="X328" s="66">
        <f>-X$190+X$216-X$218+X$233+X$234+SUM(X$125,X$126,X$127,X$128,X$129,X$130,X$131,X$132*(1+'S&amp;S'!$F126),X$133,X$134,X$135,X$136,X$137,X$138,X$139,X$140,X$141,X$142,X$143,X$144)</f>
        <v>0</v>
      </c>
      <c r="Y328" s="66">
        <f>-Y$190+Y$216-Y$218+Y$233+Y$234+SUM(Y$125,Y$126,Y$127,Y$128,Y$129,Y$130,Y$131,Y$132*(1+'S&amp;S'!$F126),Y$133,Y$134,Y$135,Y$136,Y$137,Y$138,Y$139,Y$140,Y$141,Y$142,Y$143,Y$144)</f>
        <v>0</v>
      </c>
      <c r="Z328" s="66">
        <f>-Z$190+Z$216-Z$218+Z$233+Z$234+SUM(Z$125,Z$126,Z$127,Z$128,Z$129,Z$130,Z$131,Z$132*(1+'S&amp;S'!$F126),Z$133,Z$134,Z$135,Z$136,Z$137,Z$138,Z$139,Z$140,Z$141,Z$142,Z$143,Z$144)</f>
        <v>0</v>
      </c>
      <c r="AA328" s="66">
        <f>-AA$190+AA$216-AA$218+AA$233+AA$234+SUM(AA$125,AA$126,AA$127,AA$128,AA$129,AA$130,AA$131,AA$132*(1+'S&amp;S'!$F126),AA$133,AA$134,AA$135,AA$136,AA$137,AA$138,AA$139,AA$140,AA$141,AA$142,AA$143,AA$144)</f>
        <v>0</v>
      </c>
      <c r="AB328" s="66">
        <f>-AB$190+AB$216-AB$218+AB$233+AB$234+SUM(AB$125,AB$126,AB$127,AB$128,AB$129,AB$130,AB$131,AB$132*(1+'S&amp;S'!$F126),AB$133,AB$134,AB$135,AB$136,AB$137,AB$138,AB$139,AB$140,AB$141,AB$142,AB$143,AB$144)</f>
        <v>0</v>
      </c>
      <c r="AC328" s="66">
        <f>-AC$190+AC$216-AC$218+AC$233+AC$234+SUM(AC$125,AC$126,AC$127,AC$128,AC$129,AC$130,AC$131,AC$132*(1+'S&amp;S'!$F126),AC$133,AC$134,AC$135,AC$136,AC$137,AC$138,AC$139,AC$140,AC$141,AC$142,AC$143,AC$144)</f>
        <v>0</v>
      </c>
      <c r="AD328" s="66">
        <f>-AD$190+AD$216-AD$218+AD$233+AD$234+SUM(AD$125,AD$126,AD$127,AD$128,AD$129,AD$130,AD$131,AD$132*(1+'S&amp;S'!$F126),AD$133,AD$134,AD$135,AD$136,AD$137,AD$138,AD$139,AD$140,AD$141,AD$142,AD$143,AD$144)</f>
        <v>0</v>
      </c>
      <c r="AE328" s="66">
        <f>-AE$190+AE$216-AE$218+AE$233+AE$234+SUM(AE$125,AE$126,AE$127,AE$128,AE$129,AE$130,AE$131,AE$132*(1+'S&amp;S'!$F126),AE$133,AE$134,AE$135,AE$136,AE$137,AE$138,AE$139,AE$140,AE$141,AE$142,AE$143,AE$144)</f>
        <v>0</v>
      </c>
      <c r="AF328" s="66">
        <f>-AF$190+AF$216-AF$218+AF$233+AF$234+SUM(AF$125,AF$126,AF$127,AF$128,AF$129,AF$130,AF$131,AF$132*(1+'S&amp;S'!$F126),AF$133,AF$134,AF$135,AF$136,AF$137,AF$138,AF$139,AF$140,AF$141,AF$142,AF$143,AF$144)</f>
        <v>0</v>
      </c>
      <c r="AG328" s="66">
        <f>-AG$190+AG$216-AG$218+AG$233+AG$234+SUM(AG$125,AG$126,AG$127,AG$128,AG$129,AG$130,AG$131,AG$132*(1+'S&amp;S'!$F126),AG$133,AG$134,AG$135,AG$136,AG$137,AG$138,AG$139,AG$140,AG$141,AG$142,AG$143,AG$144)</f>
        <v>0</v>
      </c>
      <c r="AH328" s="66">
        <f>-AH$190+AH$216-AH$218+AH$233+AH$234+SUM(AH$125,AH$126,AH$127,AH$128,AH$129,AH$130,AH$131,AH$132*(1+'S&amp;S'!$F126),AH$133,AH$134,AH$135,AH$136,AH$137,AH$138,AH$139,AH$140,AH$141,AH$142,AH$143,AH$144)</f>
        <v>0</v>
      </c>
      <c r="AI328" s="66">
        <f>-AI$190+AI$216-AI$218+AI$233+AI$234+SUM(AI$125,AI$126,AI$127,AI$128,AI$129,AI$130,AI$131,AI$132*(1+'S&amp;S'!$F126),AI$133,AI$134,AI$135,AI$136,AI$137,AI$138,AI$139,AI$140,AI$141,AI$142,AI$143,AI$144)</f>
        <v>0</v>
      </c>
      <c r="AJ328" s="66">
        <f>-AJ$190+AJ$216-AJ$218+AJ$233+AJ$234+SUM(AJ$125,AJ$126,AJ$127,AJ$128,AJ$129,AJ$130,AJ$131,AJ$132*(1+'S&amp;S'!$F126),AJ$133,AJ$134,AJ$135,AJ$136,AJ$137,AJ$138,AJ$139,AJ$140,AJ$141,AJ$142,AJ$143,AJ$144)</f>
        <v>0</v>
      </c>
      <c r="AK328" s="66">
        <f>-AK$190+AK$216-AK$218+AK$233+AK$234+SUM(AK$125,AK$126,AK$127,AK$128,AK$129,AK$130,AK$131,AK$132*(1+'S&amp;S'!$F126),AK$133,AK$134,AK$135,AK$136,AK$137,AK$138,AK$139,AK$140,AK$141,AK$142,AK$143,AK$144)</f>
        <v>0</v>
      </c>
      <c r="AL328" s="66">
        <f>-AL$190+AL$216-AL$218+AL$233+AL$234+SUM(AL$125,AL$126,AL$127,AL$128,AL$129,AL$130,AL$131,AL$132*(1+'S&amp;S'!$F126),AL$133,AL$134,AL$135,AL$136,AL$137,AL$138,AL$139,AL$140,AL$141,AL$142,AL$143,AL$144)</f>
        <v>0</v>
      </c>
      <c r="AM328" s="66">
        <f>-AM$190+AM$216-AM$218+AM$233+AM$234+SUM(AM$125,AM$126,AM$127,AM$128,AM$129,AM$130,AM$131,AM$132*(1+'S&amp;S'!$F126),AM$133,AM$134,AM$135,AM$136,AM$137,AM$138,AM$139,AM$140,AM$141,AM$142,AM$143,AM$144)</f>
        <v>0</v>
      </c>
      <c r="AN328" s="66">
        <f>-AN$190+AN$216-AN$218+AN$233+AN$234+SUM(AN$125,AN$126,AN$127,AN$128,AN$129,AN$130,AN$131,AN$132*(1+'S&amp;S'!$F126),AN$133,AN$134,AN$135,AN$136,AN$137,AN$138,AN$139,AN$140,AN$141,AN$142,AN$143,AN$144)</f>
        <v>0</v>
      </c>
      <c r="AO328" s="66">
        <f>-AO$190+AO$216-AO$218+AO$233+AO$234+SUM(AO$125,AO$126,AO$127,AO$128,AO$129,AO$130,AO$131,AO$132*(1+'S&amp;S'!$F126),AO$133,AO$134,AO$135,AO$136,AO$137,AO$138,AO$139,AO$140,AO$141,AO$142,AO$143,AO$144)</f>
        <v>0</v>
      </c>
      <c r="AP328" s="66">
        <f>-AP$190+AP$216-AP$218+AP$233+AP$234+SUM(AP$125,AP$126,AP$127,AP$128,AP$129,AP$130,AP$131,AP$132*(1+'S&amp;S'!$F126),AP$133,AP$134,AP$135,AP$136,AP$137,AP$138,AP$139,AP$140,AP$141,AP$142,AP$143,AP$144)</f>
        <v>0</v>
      </c>
      <c r="AQ328" s="66">
        <f>-AQ$190+AQ$216-AQ$218+AQ$233+AQ$234+SUM(AQ$125,AQ$126,AQ$127,AQ$128,AQ$129,AQ$130,AQ$131,AQ$132*(1+'S&amp;S'!$F126),AQ$133,AQ$134,AQ$135,AQ$136,AQ$137,AQ$138,AQ$139,AQ$140,AQ$141,AQ$142,AQ$143,AQ$144)</f>
        <v>0</v>
      </c>
      <c r="AR328" s="66">
        <f>-AR$190+AR$216-AR$218+AR$233+AR$234+SUM(AR$125,AR$126,AR$127,AR$128,AR$129,AR$130,AR$131,AR$132*(1+'S&amp;S'!$F126),AR$133,AR$134,AR$135,AR$136,AR$137,AR$138,AR$139,AR$140,AR$141,AR$142,AR$143,AR$144)</f>
        <v>0</v>
      </c>
      <c r="AS328" s="66">
        <f>-AS$190+AS$216-AS$218+AS$233+AS$234+SUM(AS$125,AS$126,AS$127,AS$128,AS$129,AS$130,AS$131,AS$132*(1+'S&amp;S'!$F126),AS$133,AS$134,AS$135,AS$136,AS$137,AS$138,AS$139,AS$140,AS$141,AS$142,AS$143,AS$144)</f>
        <v>0</v>
      </c>
      <c r="AT328" s="66">
        <f>-AT$190+AT$216-AT$218+AT$233+AT$234+SUM(AT$125,AT$126,AT$127,AT$128,AT$129,AT$130,AT$131,AT$132*(1+'S&amp;S'!$F126),AT$133,AT$134,AT$135,AT$136,AT$137,AT$138,AT$139,AT$140,AT$141,AT$142,AT$143,AT$144)</f>
        <v>0</v>
      </c>
      <c r="AU328" s="66">
        <f>-AU$190+AU$216-AU$218+AU$233+AU$234+SUM(AU$125,AU$126,AU$127,AU$128,AU$129,AU$130,AU$131,AU$132*(1+'S&amp;S'!$F126),AU$133,AU$134,AU$135,AU$136,AU$137,AU$138,AU$139,AU$140,AU$141,AU$142,AU$143,AU$144)</f>
        <v>0</v>
      </c>
      <c r="AV328" s="66">
        <f>-AV$190+AV$216-AV$218+AV$233+AV$234+SUM(AV$125,AV$126,AV$127,AV$128,AV$129,AV$130,AV$131,AV$132*(1+'S&amp;S'!$F126),AV$133,AV$134,AV$135,AV$136,AV$137,AV$138,AV$139,AV$140,AV$141,AV$142,AV$143,AV$144)</f>
        <v>0</v>
      </c>
      <c r="AW328" s="66">
        <f>-AW$190+AW$216-AW$218+AW$233+AW$234+SUM(AW$125,AW$126,AW$127,AW$128,AW$129,AW$130,AW$131,AW$132*(1+'S&amp;S'!$F126),AW$133,AW$134,AW$135,AW$136,AW$137,AW$138,AW$139,AW$140,AW$141,AW$142,AW$143,AW$144)</f>
        <v>0</v>
      </c>
      <c r="AX328" s="66">
        <f>-AX$190+AX$216-AX$218+AX$233+AX$234+SUM(AX$125,AX$126,AX$127,AX$128,AX$129,AX$130,AX$131,AX$132*(1+'S&amp;S'!$F126),AX$133,AX$134,AX$135,AX$136,AX$137,AX$138,AX$139,AX$140,AX$141,AX$142,AX$143,AX$144)</f>
        <v>0</v>
      </c>
      <c r="AY328" s="66">
        <f>-AY$190+AY$216-AY$218+AY$233+AY$234+SUM(AY$125,AY$126,AY$127,AY$128,AY$129,AY$130,AY$131,AY$132*(1+'S&amp;S'!$F126),AY$133,AY$134,AY$135,AY$136,AY$137,AY$138,AY$139,AY$140,AY$141,AY$142,AY$143,AY$144)</f>
        <v>0</v>
      </c>
      <c r="AZ328" s="66">
        <f>-AZ$190+AZ$216-AZ$218+AZ$233+AZ$234+SUM(AZ$125,AZ$126,AZ$127,AZ$128,AZ$129,AZ$130,AZ$131,AZ$132*(1+'S&amp;S'!$F126),AZ$133,AZ$134,AZ$135,AZ$136,AZ$137,AZ$138,AZ$139,AZ$140,AZ$141,AZ$142,AZ$143,AZ$144)</f>
        <v>0</v>
      </c>
      <c r="BA328" s="66">
        <f>-BA$190+BA$216-BA$218+BA$233+BA$234+SUM(BA$125,BA$126,BA$127,BA$128,BA$129,BA$130,BA$131,BA$132*(1+'S&amp;S'!$F126),BA$133,BA$134,BA$135,BA$136,BA$137,BA$138,BA$139,BA$140,BA$141,BA$142,BA$143,BA$144)</f>
        <v>0</v>
      </c>
      <c r="BB328" s="66">
        <f>-BB$190+BB$216-BB$218+BB$233+BB$234+SUM(BB$125,BB$126,BB$127,BB$128,BB$129,BB$130,BB$131,BB$132*(1+'S&amp;S'!$F126),BB$133,BB$134,BB$135,BB$136,BB$137,BB$138,BB$139,BB$140,BB$141,BB$142,BB$143,BB$144)</f>
        <v>0</v>
      </c>
      <c r="BC328" s="66">
        <f>-BC$190+BC$216-BC$218+BC$233+BC$234+SUM(BC$125,BC$126,BC$127,BC$128,BC$129,BC$130,BC$131,BC$132*(1+'S&amp;S'!$F126),BC$133,BC$134,BC$135,BC$136,BC$137,BC$138,BC$139,BC$140,BC$141,BC$142,BC$143,BC$144)</f>
        <v>0</v>
      </c>
      <c r="BD328" s="66">
        <f>-BD$190+BD$216-BD$218+BD$233+BD$234+SUM(BD$125,BD$126,BD$127,BD$128,BD$129,BD$130,BD$131,BD$132*(1+'S&amp;S'!$F126),BD$133,BD$134,BD$135,BD$136,BD$137,BD$138,BD$139,BD$140,BD$141,BD$142,BD$143,BD$144)</f>
        <v>0</v>
      </c>
      <c r="BE328" s="66">
        <f>-BE$190+BE$216-BE$218+BE$233+BE$234+SUM(BE$125,BE$126,BE$127,BE$128,BE$129,BE$130,BE$131,BE$132*(1+'S&amp;S'!$F126),BE$133,BE$134,BE$135,BE$136,BE$137,BE$138,BE$139,BE$140,BE$141,BE$142,BE$143,BE$144)</f>
        <v>0</v>
      </c>
      <c r="BF328" s="66">
        <f>-BF$190+BF$216-BF$218+BF$233+BF$234+SUM(BF$125,BF$126,BF$127,BF$128,BF$129,BF$130,BF$131,BF$132*(1+'S&amp;S'!$F126),BF$133,BF$134,BF$135,BF$136,BF$137,BF$138,BF$139,BF$140,BF$141,BF$142,BF$143,BF$144)</f>
        <v>0</v>
      </c>
      <c r="BG328" s="66">
        <f>-BG$190+BG$216-BG$218+BG$233+BG$234+SUM(BG$125,BG$126,BG$127,BG$128,BG$129,BG$130,BG$131,BG$132*(1+'S&amp;S'!$F126),BG$133,BG$134,BG$135,BG$136,BG$137,BG$138,BG$139,BG$140,BG$141,BG$142,BG$143,BG$144)</f>
        <v>0</v>
      </c>
      <c r="BH328" s="66">
        <f>-BH$190+BH$216-BH$218+BH$233+BH$234+SUM(BH$125,BH$126,BH$127,BH$128,BH$129,BH$130,BH$131,BH$132*(1+'S&amp;S'!$F126),BH$133,BH$134,BH$135,BH$136,BH$137,BH$138,BH$139,BH$140,BH$141,BH$142,BH$143,BH$144)</f>
        <v>0</v>
      </c>
      <c r="BI328" s="66">
        <f>-BI$190+BI$216-BI$218+BI$233+BI$234+SUM(BI$125,BI$126,BI$127,BI$128,BI$129,BI$130,BI$131,BI$132*(1+'S&amp;S'!$F126),BI$133,BI$134,BI$135,BI$136,BI$137,BI$138,BI$139,BI$140,BI$141,BI$142,BI$143,BI$144)</f>
        <v>0</v>
      </c>
      <c r="BJ328" s="66">
        <f>-BJ$190+BJ$216-BJ$218+BJ$233+BJ$234+SUM(BJ$125,BJ$126,BJ$127,BJ$128,BJ$129,BJ$130,BJ$131,BJ$132*(1+'S&amp;S'!$F126),BJ$133,BJ$134,BJ$135,BJ$136,BJ$137,BJ$138,BJ$139,BJ$140,BJ$141,BJ$142,BJ$143,BJ$144)</f>
        <v>0</v>
      </c>
      <c r="BK328" s="66">
        <f>-BK$190+BK$216-BK$218+BK$233+BK$234+SUM(BK$125,BK$126,BK$127,BK$128,BK$129,BK$130,BK$131,BK$132*(1+'S&amp;S'!$F126),BK$133,BK$134,BK$135,BK$136,BK$137,BK$138,BK$139,BK$140,BK$141,BK$142,BK$143,BK$144)</f>
        <v>0</v>
      </c>
      <c r="BL328" s="66">
        <f>-BL$190+BL$216-BL$218+BL$233+BL$234+SUM(BL$125,BL$126,BL$127,BL$128,BL$129,BL$130,BL$131,BL$132*(1+'S&amp;S'!$F126),BL$133,BL$134,BL$135,BL$136,BL$137,BL$138,BL$139,BL$140,BL$141,BL$142,BL$143,BL$144)</f>
        <v>0</v>
      </c>
      <c r="BM328" s="66">
        <f>-BM$190+BM$216-BM$218+BM$233+BM$234+SUM(BM$125,BM$126,BM$127,BM$128,BM$129,BM$130,BM$131,BM$132*(1+'S&amp;S'!$F126),BM$133,BM$134,BM$135,BM$136,BM$137,BM$138,BM$139,BM$140,BM$141,BM$142,BM$143,BM$144)</f>
        <v>0</v>
      </c>
      <c r="BN328" s="66">
        <f>-BN$190+BN$216-BN$218+BN$233+BN$234+SUM(BN$125,BN$126,BN$127,BN$128,BN$129,BN$130,BN$131,BN$132*(1+'S&amp;S'!$F126),BN$133,BN$134,BN$135,BN$136,BN$137,BN$138,BN$139,BN$140,BN$141,BN$142,BN$143,BN$144)</f>
        <v>0</v>
      </c>
      <c r="BO328" s="66">
        <f>-BO$190+BO$216-BO$218+BO$233+BO$234+SUM(BO$125,BO$126,BO$127,BO$128,BO$129,BO$130,BO$131,BO$132*(1+'S&amp;S'!$F126),BO$133,BO$134,BO$135,BO$136,BO$137,BO$138,BO$139,BO$140,BO$141,BO$142,BO$143,BO$144)</f>
        <v>0</v>
      </c>
      <c r="BP328" s="66">
        <f>-BP$190+BP$216-BP$218+BP$233+BP$234+SUM(BP$125,BP$126,BP$127,BP$128,BP$129,BP$130,BP$131,BP$132*(1+'S&amp;S'!$F126),BP$133,BP$134,BP$135,BP$136,BP$137,BP$138,BP$139,BP$140,BP$141,BP$142,BP$143,BP$144)</f>
        <v>0</v>
      </c>
      <c r="BQ328" s="66">
        <f>-BQ$190+BQ$216-BQ$218+BQ$233+BQ$234+SUM(BQ$125,BQ$126,BQ$127,BQ$128,BQ$129,BQ$130,BQ$131,BQ$132*(1+'S&amp;S'!$F126),BQ$133,BQ$134,BQ$135,BQ$136,BQ$137,BQ$138,BQ$139,BQ$140,BQ$141,BQ$142,BQ$143,BQ$144)</f>
        <v>0</v>
      </c>
      <c r="BR328" s="66">
        <f>-BR$190+BR$216-BR$218+BR$233+BR$234+SUM(BR$125,BR$126,BR$127,BR$128,BR$129,BR$130,BR$131,BR$132*(1+'S&amp;S'!$F126),BR$133,BR$134,BR$135,BR$136,BR$137,BR$138,BR$139,BR$140,BR$141,BR$142,BR$143,BR$144)</f>
        <v>0</v>
      </c>
      <c r="BS328" s="66">
        <f>-BS$190+BS$216-BS$218+BS$233+BS$234+SUM(BS$125,BS$126,BS$127,BS$128,BS$129,BS$130,BS$131,BS$132*(1+'S&amp;S'!$F126),BS$133,BS$134,BS$135,BS$136,BS$137,BS$138,BS$139,BS$140,BS$141,BS$142,BS$143,BS$144)</f>
        <v>0</v>
      </c>
      <c r="BT328" s="66">
        <f>-BT$190+BT$216-BT$218+BT$233+BT$234+SUM(BT$125,BT$126,BT$127,BT$128,BT$129,BT$130,BT$131,BT$132*(1+'S&amp;S'!$F126),BT$133,BT$134,BT$135,BT$136,BT$137,BT$138,BT$139,BT$140,BT$141,BT$142,BT$143,BT$144)</f>
        <v>0</v>
      </c>
      <c r="BU328" s="66">
        <f>-BU$190+BU$216-BU$218+BU$233+BU$234+SUM(BU$125,BU$126,BU$127,BU$128,BU$129,BU$130,BU$131,BU$132*(1+'S&amp;S'!$F126),BU$133,BU$134,BU$135,BU$136,BU$137,BU$138,BU$139,BU$140,BU$141,BU$142,BU$143,BU$144)</f>
        <v>0</v>
      </c>
      <c r="BV328" s="66">
        <f>-BV$190+BV$216-BV$218+BV$233+BV$234+SUM(BV$125,BV$126,BV$127,BV$128,BV$129,BV$130,BV$131,BV$132*(1+'S&amp;S'!$F126),BV$133,BV$134,BV$135,BV$136,BV$137,BV$138,BV$139,BV$140,BV$141,BV$142,BV$143,BV$144)</f>
        <v>0</v>
      </c>
      <c r="BW328" s="66">
        <f>-BW$190+BW$216-BW$218+BW$233+BW$234+SUM(BW$125,BW$126,BW$127,BW$128,BW$129,BW$130,BW$131,BW$132*(1+'S&amp;S'!$F126),BW$133,BW$134,BW$135,BW$136,BW$137,BW$138,BW$139,BW$140,BW$141,BW$142,BW$143,BW$144)</f>
        <v>0</v>
      </c>
      <c r="BX328" s="66">
        <f>-BX$190+BX$216-BX$218+BX$233+BX$234+SUM(BX$125,BX$126,BX$127,BX$128,BX$129,BX$130,BX$131,BX$132*(1+'S&amp;S'!$F126),BX$133,BX$134,BX$135,BX$136,BX$137,BX$138,BX$139,BX$140,BX$141,BX$142,BX$143,BX$144)</f>
        <v>0</v>
      </c>
      <c r="BY328" s="66">
        <f>-BY$190+BY$216-BY$218+BY$233+BY$234+SUM(BY$125,BY$126,BY$127,BY$128,BY$129,BY$130,BY$131,BY$132*(1+'S&amp;S'!$F126),BY$133,BY$134,BY$135,BY$136,BY$137,BY$138,BY$139,BY$140,BY$141,BY$142,BY$143,BY$144)</f>
        <v>0</v>
      </c>
      <c r="BZ328" s="66">
        <f>-BZ$190+BZ$216-BZ$218+BZ$233+BZ$234+SUM(BZ$125,BZ$126,BZ$127,BZ$128,BZ$129,BZ$130,BZ$131,BZ$132*(1+'S&amp;S'!$F126),BZ$133,BZ$134,BZ$135,BZ$136,BZ$137,BZ$138,BZ$139,BZ$140,BZ$141,BZ$142,BZ$143,BZ$144)</f>
        <v>0</v>
      </c>
      <c r="CA328" s="66">
        <f>-CA$190+CA$216-CA$218+CA$233+CA$234+SUM(CA$125,CA$126,CA$127,CA$128,CA$129,CA$130,CA$131,CA$132*(1+'S&amp;S'!$F126),CA$133,CA$134,CA$135,CA$136,CA$137,CA$138,CA$139,CA$140,CA$141,CA$142,CA$143,CA$144)</f>
        <v>0</v>
      </c>
      <c r="CB328" s="66">
        <f>-CB$190+CB$216-CB$218+CB$233+CB$234+SUM(CB$125,CB$126,CB$127,CB$128,CB$129,CB$130,CB$131,CB$132*(1+'S&amp;S'!$F126),CB$133,CB$134,CB$135,CB$136,CB$137,CB$138,CB$139,CB$140,CB$141,CB$142,CB$143,CB$144)</f>
        <v>0</v>
      </c>
      <c r="CC328" s="66">
        <f>-CC$190+CC$216-CC$218+CC$233+CC$234+SUM(CC$125,CC$126,CC$127,CC$128,CC$129,CC$130,CC$131,CC$132*(1+'S&amp;S'!$F126),CC$133,CC$134,CC$135,CC$136,CC$137,CC$138,CC$139,CC$140,CC$141,CC$142,CC$143,CC$144)</f>
        <v>0</v>
      </c>
      <c r="CD328" s="66">
        <f>-CD$190+CD$216-CD$218+CD$233+CD$234+SUM(CD$125,CD$126,CD$127,CD$128,CD$129,CD$130,CD$131,CD$132*(1+'S&amp;S'!$F126),CD$133,CD$134,CD$135,CD$136,CD$137,CD$138,CD$139,CD$140,CD$141,CD$142,CD$143,CD$144)</f>
        <v>0</v>
      </c>
      <c r="CE328" s="66">
        <f>-CE$190+CE$216-CE$218+CE$233+CE$234+SUM(CE$125,CE$126,CE$127,CE$128,CE$129,CE$130,CE$131,CE$132*(1+'S&amp;S'!$F126),CE$133,CE$134,CE$135,CE$136,CE$137,CE$138,CE$139,CE$140,CE$141,CE$142,CE$143,CE$144)</f>
        <v>0</v>
      </c>
      <c r="CF328" s="66">
        <f>-CF$190+CF$216-CF$218+CF$233+CF$234+SUM(CF$125,CF$126,CF$127,CF$128,CF$129,CF$130,CF$131,CF$132*(1+'S&amp;S'!$F126),CF$133,CF$134,CF$135,CF$136,CF$137,CF$138,CF$139,CF$140,CF$141,CF$142,CF$143,CF$144)</f>
        <v>0</v>
      </c>
      <c r="CG328" s="66">
        <f>-CG$190+CG$216-CG$218+CG$233+CG$234+SUM(CG$125,CG$126,CG$127,CG$128,CG$129,CG$130,CG$131,CG$132*(1+'S&amp;S'!$F126),CG$133,CG$134,CG$135,CG$136,CG$137,CG$138,CG$139,CG$140,CG$141,CG$142,CG$143,CG$144)</f>
        <v>0</v>
      </c>
      <c r="CH328" s="66">
        <f>-CH$190+CH$216-CH$218+CH$233+CH$234+SUM(CH$125,CH$126,CH$127,CH$128,CH$129,CH$130,CH$131,CH$132*(1+'S&amp;S'!$F126),CH$133,CH$134,CH$135,CH$136,CH$137,CH$138,CH$139,CH$140,CH$141,CH$142,CH$143,CH$144)</f>
        <v>0</v>
      </c>
      <c r="CI328" s="66">
        <f>-CI$190+CI$216-CI$218+CI$233+CI$234+SUM(CI$125,CI$126,CI$127,CI$128,CI$129,CI$130,CI$131,CI$132*(1+'S&amp;S'!$F126),CI$133,CI$134,CI$135,CI$136,CI$137,CI$138,CI$139,CI$140,CI$141,CI$142,CI$143,CI$144)</f>
        <v>0</v>
      </c>
      <c r="CJ328" s="66">
        <f>-CJ$190+CJ$216-CJ$218+CJ$233+CJ$234+SUM(CJ$125,CJ$126,CJ$127,CJ$128,CJ$129,CJ$130,CJ$131,CJ$132*(1+'S&amp;S'!$F126),CJ$133,CJ$134,CJ$135,CJ$136,CJ$137,CJ$138,CJ$139,CJ$140,CJ$141,CJ$142,CJ$143,CJ$144)</f>
        <v>0</v>
      </c>
      <c r="CK328" s="66">
        <f>-CK$190+CK$216-CK$218+CK$233+CK$234+SUM(CK$125,CK$126,CK$127,CK$128,CK$129,CK$130,CK$131,CK$132*(1+'S&amp;S'!$F126),CK$133,CK$134,CK$135,CK$136,CK$137,CK$138,CK$139,CK$140,CK$141,CK$142,CK$143,CK$144)</f>
        <v>0</v>
      </c>
      <c r="CL328" s="66">
        <f>-CL$190+CL$216-CL$218+CL$233+CL$234+SUM(CL$125,CL$126,CL$127,CL$128,CL$129,CL$130,CL$131,CL$132*(1+'S&amp;S'!$F126),CL$133,CL$134,CL$135,CL$136,CL$137,CL$138,CL$139,CL$140,CL$141,CL$142,CL$143,CL$144)</f>
        <v>0</v>
      </c>
      <c r="CM328" s="66">
        <f>-CM$190+CM$216-CM$218+CM$233+CM$234+SUM(CM$125,CM$126,CM$127,CM$128,CM$129,CM$130,CM$131,CM$132*(1+'S&amp;S'!$F126),CM$133,CM$134,CM$135,CM$136,CM$137,CM$138,CM$139,CM$140,CM$141,CM$142,CM$143,CM$144)</f>
        <v>0</v>
      </c>
      <c r="CN328" s="66">
        <f>-CN$190+CN$216-CN$218+CN$233+CN$234+SUM(CN$125,CN$126,CN$127,CN$128,CN$129,CN$130,CN$131,CN$132*(1+'S&amp;S'!$F126),CN$133,CN$134,CN$135,CN$136,CN$137,CN$138,CN$139,CN$140,CN$141,CN$142,CN$143,CN$144)</f>
        <v>0</v>
      </c>
      <c r="CO328" s="66">
        <f>-CO$190+CO$216-CO$218+CO$233+CO$234+SUM(CO$125,CO$126,CO$127,CO$128,CO$129,CO$130,CO$131,CO$132*(1+'S&amp;S'!$F126),CO$133,CO$134,CO$135,CO$136,CO$137,CO$138,CO$139,CO$140,CO$141,CO$142,CO$143,CO$144)</f>
        <v>0</v>
      </c>
      <c r="CP328" s="66">
        <f>-CP$190+CP$216-CP$218+CP$233+CP$234+SUM(CP$125,CP$126,CP$127,CP$128,CP$129,CP$130,CP$131,CP$132*(1+'S&amp;S'!$F126),CP$133,CP$134,CP$135,CP$136,CP$137,CP$138,CP$139,CP$140,CP$141,CP$142,CP$143,CP$144)</f>
        <v>0</v>
      </c>
      <c r="CQ328" s="66">
        <f>-CQ$190+CQ$216-CQ$218+CQ$233+CQ$234+SUM(CQ$125,CQ$126,CQ$127,CQ$128,CQ$129,CQ$130,CQ$131,CQ$132*(1+'S&amp;S'!$F126),CQ$133,CQ$134,CQ$135,CQ$136,CQ$137,CQ$138,CQ$139,CQ$140,CQ$141,CQ$142,CQ$143,CQ$144)</f>
        <v>0</v>
      </c>
      <c r="CR328" s="66">
        <f>-CR$190+CR$216-CR$218+CR$233+CR$234+SUM(CR$125,CR$126,CR$127,CR$128,CR$129,CR$130,CR$131,CR$132*(1+'S&amp;S'!$F126),CR$133,CR$134,CR$135,CR$136,CR$137,CR$138,CR$139,CR$140,CR$141,CR$142,CR$143,CR$144)</f>
        <v>0</v>
      </c>
      <c r="CS328" s="66">
        <f>-CS$190+CS$216-CS$218+CS$233+CS$234+SUM(CS$125,CS$126,CS$127,CS$128,CS$129,CS$130,CS$131,CS$132*(1+'S&amp;S'!$F126),CS$133,CS$134,CS$135,CS$136,CS$137,CS$138,CS$139,CS$140,CS$141,CS$142,CS$143,CS$144)</f>
        <v>0</v>
      </c>
    </row>
    <row r="329" spans="3:97" hidden="1" x14ac:dyDescent="0.35">
      <c r="C329" s="81" t="str">
        <f>O.4!C132&amp;" with "&amp; 'S&amp;S'!$D$5*100 &amp; "% decrease"</f>
        <v xml:space="preserve"> with 1% decrease</v>
      </c>
      <c r="E329" s="492">
        <f>G329+NPV(G.Asm!$F$40,H329:INDEX(H329:CS329,RP))</f>
        <v>0</v>
      </c>
      <c r="F329" s="492">
        <f t="shared" si="140"/>
        <v>0</v>
      </c>
      <c r="G329" s="66">
        <f>-G$190+G$216-G$218+G$233+G$234+SUM(G$125,G$126,G$127,G$128,G$129,G$130,G$131,G$132*(1+'S&amp;S'!$F127),G$133,G$134,G$135,G$136,G$137,G$138,G$139,G$140,G$141,G$142,G$143,G$144)</f>
        <v>0</v>
      </c>
      <c r="H329" s="66">
        <f>-H$190+H$216-H$218+H$233+H$234+SUM(H$125,H$126,H$127,H$128,H$129,H$130,H$131,H$132*(1+'S&amp;S'!$F127),H$133,H$134,H$135,H$136,H$137,H$138,H$139,H$140,H$141,H$142,H$143,H$144)</f>
        <v>0</v>
      </c>
      <c r="I329" s="66">
        <f>-I$190+I$216-I$218+I$233+I$234+SUM(I$125,I$126,I$127,I$128,I$129,I$130,I$131,I$132*(1+'S&amp;S'!$F127),I$133,I$134,I$135,I$136,I$137,I$138,I$139,I$140,I$141,I$142,I$143,I$144)</f>
        <v>0</v>
      </c>
      <c r="J329" s="66">
        <f>-J$190+J$216-J$218+J$233+J$234+SUM(J$125,J$126,J$127,J$128,J$129,J$130,J$131,J$132*(1+'S&amp;S'!$F127),J$133,J$134,J$135,J$136,J$137,J$138,J$139,J$140,J$141,J$142,J$143,J$144)</f>
        <v>0</v>
      </c>
      <c r="K329" s="66">
        <f>-K$190+K$216-K$218+K$233+K$234+SUM(K$125,K$126,K$127,K$128,K$129,K$130,K$131,K$132*(1+'S&amp;S'!$F127),K$133,K$134,K$135,K$136,K$137,K$138,K$139,K$140,K$141,K$142,K$143,K$144)</f>
        <v>0</v>
      </c>
      <c r="L329" s="66">
        <f>-L$190+L$216-L$218+L$233+L$234+SUM(L$125,L$126,L$127,L$128,L$129,L$130,L$131,L$132*(1+'S&amp;S'!$F127),L$133,L$134,L$135,L$136,L$137,L$138,L$139,L$140,L$141,L$142,L$143,L$144)</f>
        <v>0</v>
      </c>
      <c r="M329" s="66">
        <f>-M$190+M$216-M$218+M$233+M$234+SUM(M$125,M$126,M$127,M$128,M$129,M$130,M$131,M$132*(1+'S&amp;S'!$F127),M$133,M$134,M$135,M$136,M$137,M$138,M$139,M$140,M$141,M$142,M$143,M$144)</f>
        <v>0</v>
      </c>
      <c r="N329" s="66">
        <f>-N$190+N$216-N$218+N$233+N$234+SUM(N$125,N$126,N$127,N$128,N$129,N$130,N$131,N$132*(1+'S&amp;S'!$F127),N$133,N$134,N$135,N$136,N$137,N$138,N$139,N$140,N$141,N$142,N$143,N$144)</f>
        <v>0</v>
      </c>
      <c r="O329" s="66">
        <f>-O$190+O$216-O$218+O$233+O$234+SUM(O$125,O$126,O$127,O$128,O$129,O$130,O$131,O$132*(1+'S&amp;S'!$F127),O$133,O$134,O$135,O$136,O$137,O$138,O$139,O$140,O$141,O$142,O$143,O$144)</f>
        <v>0</v>
      </c>
      <c r="P329" s="66">
        <f>-P$190+P$216-P$218+P$233+P$234+SUM(P$125,P$126,P$127,P$128,P$129,P$130,P$131,P$132*(1+'S&amp;S'!$F127),P$133,P$134,P$135,P$136,P$137,P$138,P$139,P$140,P$141,P$142,P$143,P$144)</f>
        <v>0</v>
      </c>
      <c r="Q329" s="66">
        <f>-Q$190+Q$216-Q$218+Q$233+Q$234+SUM(Q$125,Q$126,Q$127,Q$128,Q$129,Q$130,Q$131,Q$132*(1+'S&amp;S'!$F127),Q$133,Q$134,Q$135,Q$136,Q$137,Q$138,Q$139,Q$140,Q$141,Q$142,Q$143,Q$144)</f>
        <v>0</v>
      </c>
      <c r="R329" s="66">
        <f>-R$190+R$216-R$218+R$233+R$234+SUM(R$125,R$126,R$127,R$128,R$129,R$130,R$131,R$132*(1+'S&amp;S'!$F127),R$133,R$134,R$135,R$136,R$137,R$138,R$139,R$140,R$141,R$142,R$143,R$144)</f>
        <v>0</v>
      </c>
      <c r="S329" s="66">
        <f>-S$190+S$216-S$218+S$233+S$234+SUM(S$125,S$126,S$127,S$128,S$129,S$130,S$131,S$132*(1+'S&amp;S'!$F127),S$133,S$134,S$135,S$136,S$137,S$138,S$139,S$140,S$141,S$142,S$143,S$144)</f>
        <v>0</v>
      </c>
      <c r="T329" s="66">
        <f>-T$190+T$216-T$218+T$233+T$234+SUM(T$125,T$126,T$127,T$128,T$129,T$130,T$131,T$132*(1+'S&amp;S'!$F127),T$133,T$134,T$135,T$136,T$137,T$138,T$139,T$140,T$141,T$142,T$143,T$144)</f>
        <v>0</v>
      </c>
      <c r="U329" s="66">
        <f>-U$190+U$216-U$218+U$233+U$234+SUM(U$125,U$126,U$127,U$128,U$129,U$130,U$131,U$132*(1+'S&amp;S'!$F127),U$133,U$134,U$135,U$136,U$137,U$138,U$139,U$140,U$141,U$142,U$143,U$144)</f>
        <v>0</v>
      </c>
      <c r="V329" s="66">
        <f>-V$190+V$216-V$218+V$233+V$234+SUM(V$125,V$126,V$127,V$128,V$129,V$130,V$131,V$132*(1+'S&amp;S'!$F127),V$133,V$134,V$135,V$136,V$137,V$138,V$139,V$140,V$141,V$142,V$143,V$144)</f>
        <v>0</v>
      </c>
      <c r="W329" s="66">
        <f>-W$190+W$216-W$218+W$233+W$234+SUM(W$125,W$126,W$127,W$128,W$129,W$130,W$131,W$132*(1+'S&amp;S'!$F127),W$133,W$134,W$135,W$136,W$137,W$138,W$139,W$140,W$141,W$142,W$143,W$144)</f>
        <v>0</v>
      </c>
      <c r="X329" s="66">
        <f>-X$190+X$216-X$218+X$233+X$234+SUM(X$125,X$126,X$127,X$128,X$129,X$130,X$131,X$132*(1+'S&amp;S'!$F127),X$133,X$134,X$135,X$136,X$137,X$138,X$139,X$140,X$141,X$142,X$143,X$144)</f>
        <v>0</v>
      </c>
      <c r="Y329" s="66">
        <f>-Y$190+Y$216-Y$218+Y$233+Y$234+SUM(Y$125,Y$126,Y$127,Y$128,Y$129,Y$130,Y$131,Y$132*(1+'S&amp;S'!$F127),Y$133,Y$134,Y$135,Y$136,Y$137,Y$138,Y$139,Y$140,Y$141,Y$142,Y$143,Y$144)</f>
        <v>0</v>
      </c>
      <c r="Z329" s="66">
        <f>-Z$190+Z$216-Z$218+Z$233+Z$234+SUM(Z$125,Z$126,Z$127,Z$128,Z$129,Z$130,Z$131,Z$132*(1+'S&amp;S'!$F127),Z$133,Z$134,Z$135,Z$136,Z$137,Z$138,Z$139,Z$140,Z$141,Z$142,Z$143,Z$144)</f>
        <v>0</v>
      </c>
      <c r="AA329" s="66">
        <f>-AA$190+AA$216-AA$218+AA$233+AA$234+SUM(AA$125,AA$126,AA$127,AA$128,AA$129,AA$130,AA$131,AA$132*(1+'S&amp;S'!$F127),AA$133,AA$134,AA$135,AA$136,AA$137,AA$138,AA$139,AA$140,AA$141,AA$142,AA$143,AA$144)</f>
        <v>0</v>
      </c>
      <c r="AB329" s="66">
        <f>-AB$190+AB$216-AB$218+AB$233+AB$234+SUM(AB$125,AB$126,AB$127,AB$128,AB$129,AB$130,AB$131,AB$132*(1+'S&amp;S'!$F127),AB$133,AB$134,AB$135,AB$136,AB$137,AB$138,AB$139,AB$140,AB$141,AB$142,AB$143,AB$144)</f>
        <v>0</v>
      </c>
      <c r="AC329" s="66">
        <f>-AC$190+AC$216-AC$218+AC$233+AC$234+SUM(AC$125,AC$126,AC$127,AC$128,AC$129,AC$130,AC$131,AC$132*(1+'S&amp;S'!$F127),AC$133,AC$134,AC$135,AC$136,AC$137,AC$138,AC$139,AC$140,AC$141,AC$142,AC$143,AC$144)</f>
        <v>0</v>
      </c>
      <c r="AD329" s="66">
        <f>-AD$190+AD$216-AD$218+AD$233+AD$234+SUM(AD$125,AD$126,AD$127,AD$128,AD$129,AD$130,AD$131,AD$132*(1+'S&amp;S'!$F127),AD$133,AD$134,AD$135,AD$136,AD$137,AD$138,AD$139,AD$140,AD$141,AD$142,AD$143,AD$144)</f>
        <v>0</v>
      </c>
      <c r="AE329" s="66">
        <f>-AE$190+AE$216-AE$218+AE$233+AE$234+SUM(AE$125,AE$126,AE$127,AE$128,AE$129,AE$130,AE$131,AE$132*(1+'S&amp;S'!$F127),AE$133,AE$134,AE$135,AE$136,AE$137,AE$138,AE$139,AE$140,AE$141,AE$142,AE$143,AE$144)</f>
        <v>0</v>
      </c>
      <c r="AF329" s="66">
        <f>-AF$190+AF$216-AF$218+AF$233+AF$234+SUM(AF$125,AF$126,AF$127,AF$128,AF$129,AF$130,AF$131,AF$132*(1+'S&amp;S'!$F127),AF$133,AF$134,AF$135,AF$136,AF$137,AF$138,AF$139,AF$140,AF$141,AF$142,AF$143,AF$144)</f>
        <v>0</v>
      </c>
      <c r="AG329" s="66">
        <f>-AG$190+AG$216-AG$218+AG$233+AG$234+SUM(AG$125,AG$126,AG$127,AG$128,AG$129,AG$130,AG$131,AG$132*(1+'S&amp;S'!$F127),AG$133,AG$134,AG$135,AG$136,AG$137,AG$138,AG$139,AG$140,AG$141,AG$142,AG$143,AG$144)</f>
        <v>0</v>
      </c>
      <c r="AH329" s="66">
        <f>-AH$190+AH$216-AH$218+AH$233+AH$234+SUM(AH$125,AH$126,AH$127,AH$128,AH$129,AH$130,AH$131,AH$132*(1+'S&amp;S'!$F127),AH$133,AH$134,AH$135,AH$136,AH$137,AH$138,AH$139,AH$140,AH$141,AH$142,AH$143,AH$144)</f>
        <v>0</v>
      </c>
      <c r="AI329" s="66">
        <f>-AI$190+AI$216-AI$218+AI$233+AI$234+SUM(AI$125,AI$126,AI$127,AI$128,AI$129,AI$130,AI$131,AI$132*(1+'S&amp;S'!$F127),AI$133,AI$134,AI$135,AI$136,AI$137,AI$138,AI$139,AI$140,AI$141,AI$142,AI$143,AI$144)</f>
        <v>0</v>
      </c>
      <c r="AJ329" s="66">
        <f>-AJ$190+AJ$216-AJ$218+AJ$233+AJ$234+SUM(AJ$125,AJ$126,AJ$127,AJ$128,AJ$129,AJ$130,AJ$131,AJ$132*(1+'S&amp;S'!$F127),AJ$133,AJ$134,AJ$135,AJ$136,AJ$137,AJ$138,AJ$139,AJ$140,AJ$141,AJ$142,AJ$143,AJ$144)</f>
        <v>0</v>
      </c>
      <c r="AK329" s="66">
        <f>-AK$190+AK$216-AK$218+AK$233+AK$234+SUM(AK$125,AK$126,AK$127,AK$128,AK$129,AK$130,AK$131,AK$132*(1+'S&amp;S'!$F127),AK$133,AK$134,AK$135,AK$136,AK$137,AK$138,AK$139,AK$140,AK$141,AK$142,AK$143,AK$144)</f>
        <v>0</v>
      </c>
      <c r="AL329" s="66">
        <f>-AL$190+AL$216-AL$218+AL$233+AL$234+SUM(AL$125,AL$126,AL$127,AL$128,AL$129,AL$130,AL$131,AL$132*(1+'S&amp;S'!$F127),AL$133,AL$134,AL$135,AL$136,AL$137,AL$138,AL$139,AL$140,AL$141,AL$142,AL$143,AL$144)</f>
        <v>0</v>
      </c>
      <c r="AM329" s="66">
        <f>-AM$190+AM$216-AM$218+AM$233+AM$234+SUM(AM$125,AM$126,AM$127,AM$128,AM$129,AM$130,AM$131,AM$132*(1+'S&amp;S'!$F127),AM$133,AM$134,AM$135,AM$136,AM$137,AM$138,AM$139,AM$140,AM$141,AM$142,AM$143,AM$144)</f>
        <v>0</v>
      </c>
      <c r="AN329" s="66">
        <f>-AN$190+AN$216-AN$218+AN$233+AN$234+SUM(AN$125,AN$126,AN$127,AN$128,AN$129,AN$130,AN$131,AN$132*(1+'S&amp;S'!$F127),AN$133,AN$134,AN$135,AN$136,AN$137,AN$138,AN$139,AN$140,AN$141,AN$142,AN$143,AN$144)</f>
        <v>0</v>
      </c>
      <c r="AO329" s="66">
        <f>-AO$190+AO$216-AO$218+AO$233+AO$234+SUM(AO$125,AO$126,AO$127,AO$128,AO$129,AO$130,AO$131,AO$132*(1+'S&amp;S'!$F127),AO$133,AO$134,AO$135,AO$136,AO$137,AO$138,AO$139,AO$140,AO$141,AO$142,AO$143,AO$144)</f>
        <v>0</v>
      </c>
      <c r="AP329" s="66">
        <f>-AP$190+AP$216-AP$218+AP$233+AP$234+SUM(AP$125,AP$126,AP$127,AP$128,AP$129,AP$130,AP$131,AP$132*(1+'S&amp;S'!$F127),AP$133,AP$134,AP$135,AP$136,AP$137,AP$138,AP$139,AP$140,AP$141,AP$142,AP$143,AP$144)</f>
        <v>0</v>
      </c>
      <c r="AQ329" s="66">
        <f>-AQ$190+AQ$216-AQ$218+AQ$233+AQ$234+SUM(AQ$125,AQ$126,AQ$127,AQ$128,AQ$129,AQ$130,AQ$131,AQ$132*(1+'S&amp;S'!$F127),AQ$133,AQ$134,AQ$135,AQ$136,AQ$137,AQ$138,AQ$139,AQ$140,AQ$141,AQ$142,AQ$143,AQ$144)</f>
        <v>0</v>
      </c>
      <c r="AR329" s="66">
        <f>-AR$190+AR$216-AR$218+AR$233+AR$234+SUM(AR$125,AR$126,AR$127,AR$128,AR$129,AR$130,AR$131,AR$132*(1+'S&amp;S'!$F127),AR$133,AR$134,AR$135,AR$136,AR$137,AR$138,AR$139,AR$140,AR$141,AR$142,AR$143,AR$144)</f>
        <v>0</v>
      </c>
      <c r="AS329" s="66">
        <f>-AS$190+AS$216-AS$218+AS$233+AS$234+SUM(AS$125,AS$126,AS$127,AS$128,AS$129,AS$130,AS$131,AS$132*(1+'S&amp;S'!$F127),AS$133,AS$134,AS$135,AS$136,AS$137,AS$138,AS$139,AS$140,AS$141,AS$142,AS$143,AS$144)</f>
        <v>0</v>
      </c>
      <c r="AT329" s="66">
        <f>-AT$190+AT$216-AT$218+AT$233+AT$234+SUM(AT$125,AT$126,AT$127,AT$128,AT$129,AT$130,AT$131,AT$132*(1+'S&amp;S'!$F127),AT$133,AT$134,AT$135,AT$136,AT$137,AT$138,AT$139,AT$140,AT$141,AT$142,AT$143,AT$144)</f>
        <v>0</v>
      </c>
      <c r="AU329" s="66">
        <f>-AU$190+AU$216-AU$218+AU$233+AU$234+SUM(AU$125,AU$126,AU$127,AU$128,AU$129,AU$130,AU$131,AU$132*(1+'S&amp;S'!$F127),AU$133,AU$134,AU$135,AU$136,AU$137,AU$138,AU$139,AU$140,AU$141,AU$142,AU$143,AU$144)</f>
        <v>0</v>
      </c>
      <c r="AV329" s="66">
        <f>-AV$190+AV$216-AV$218+AV$233+AV$234+SUM(AV$125,AV$126,AV$127,AV$128,AV$129,AV$130,AV$131,AV$132*(1+'S&amp;S'!$F127),AV$133,AV$134,AV$135,AV$136,AV$137,AV$138,AV$139,AV$140,AV$141,AV$142,AV$143,AV$144)</f>
        <v>0</v>
      </c>
      <c r="AW329" s="66">
        <f>-AW$190+AW$216-AW$218+AW$233+AW$234+SUM(AW$125,AW$126,AW$127,AW$128,AW$129,AW$130,AW$131,AW$132*(1+'S&amp;S'!$F127),AW$133,AW$134,AW$135,AW$136,AW$137,AW$138,AW$139,AW$140,AW$141,AW$142,AW$143,AW$144)</f>
        <v>0</v>
      </c>
      <c r="AX329" s="66">
        <f>-AX$190+AX$216-AX$218+AX$233+AX$234+SUM(AX$125,AX$126,AX$127,AX$128,AX$129,AX$130,AX$131,AX$132*(1+'S&amp;S'!$F127),AX$133,AX$134,AX$135,AX$136,AX$137,AX$138,AX$139,AX$140,AX$141,AX$142,AX$143,AX$144)</f>
        <v>0</v>
      </c>
      <c r="AY329" s="66">
        <f>-AY$190+AY$216-AY$218+AY$233+AY$234+SUM(AY$125,AY$126,AY$127,AY$128,AY$129,AY$130,AY$131,AY$132*(1+'S&amp;S'!$F127),AY$133,AY$134,AY$135,AY$136,AY$137,AY$138,AY$139,AY$140,AY$141,AY$142,AY$143,AY$144)</f>
        <v>0</v>
      </c>
      <c r="AZ329" s="66">
        <f>-AZ$190+AZ$216-AZ$218+AZ$233+AZ$234+SUM(AZ$125,AZ$126,AZ$127,AZ$128,AZ$129,AZ$130,AZ$131,AZ$132*(1+'S&amp;S'!$F127),AZ$133,AZ$134,AZ$135,AZ$136,AZ$137,AZ$138,AZ$139,AZ$140,AZ$141,AZ$142,AZ$143,AZ$144)</f>
        <v>0</v>
      </c>
      <c r="BA329" s="66">
        <f>-BA$190+BA$216-BA$218+BA$233+BA$234+SUM(BA$125,BA$126,BA$127,BA$128,BA$129,BA$130,BA$131,BA$132*(1+'S&amp;S'!$F127),BA$133,BA$134,BA$135,BA$136,BA$137,BA$138,BA$139,BA$140,BA$141,BA$142,BA$143,BA$144)</f>
        <v>0</v>
      </c>
      <c r="BB329" s="66">
        <f>-BB$190+BB$216-BB$218+BB$233+BB$234+SUM(BB$125,BB$126,BB$127,BB$128,BB$129,BB$130,BB$131,BB$132*(1+'S&amp;S'!$F127),BB$133,BB$134,BB$135,BB$136,BB$137,BB$138,BB$139,BB$140,BB$141,BB$142,BB$143,BB$144)</f>
        <v>0</v>
      </c>
      <c r="BC329" s="66">
        <f>-BC$190+BC$216-BC$218+BC$233+BC$234+SUM(BC$125,BC$126,BC$127,BC$128,BC$129,BC$130,BC$131,BC$132*(1+'S&amp;S'!$F127),BC$133,BC$134,BC$135,BC$136,BC$137,BC$138,BC$139,BC$140,BC$141,BC$142,BC$143,BC$144)</f>
        <v>0</v>
      </c>
      <c r="BD329" s="66">
        <f>-BD$190+BD$216-BD$218+BD$233+BD$234+SUM(BD$125,BD$126,BD$127,BD$128,BD$129,BD$130,BD$131,BD$132*(1+'S&amp;S'!$F127),BD$133,BD$134,BD$135,BD$136,BD$137,BD$138,BD$139,BD$140,BD$141,BD$142,BD$143,BD$144)</f>
        <v>0</v>
      </c>
      <c r="BE329" s="66">
        <f>-BE$190+BE$216-BE$218+BE$233+BE$234+SUM(BE$125,BE$126,BE$127,BE$128,BE$129,BE$130,BE$131,BE$132*(1+'S&amp;S'!$F127),BE$133,BE$134,BE$135,BE$136,BE$137,BE$138,BE$139,BE$140,BE$141,BE$142,BE$143,BE$144)</f>
        <v>0</v>
      </c>
      <c r="BF329" s="66">
        <f>-BF$190+BF$216-BF$218+BF$233+BF$234+SUM(BF$125,BF$126,BF$127,BF$128,BF$129,BF$130,BF$131,BF$132*(1+'S&amp;S'!$F127),BF$133,BF$134,BF$135,BF$136,BF$137,BF$138,BF$139,BF$140,BF$141,BF$142,BF$143,BF$144)</f>
        <v>0</v>
      </c>
      <c r="BG329" s="66">
        <f>-BG$190+BG$216-BG$218+BG$233+BG$234+SUM(BG$125,BG$126,BG$127,BG$128,BG$129,BG$130,BG$131,BG$132*(1+'S&amp;S'!$F127),BG$133,BG$134,BG$135,BG$136,BG$137,BG$138,BG$139,BG$140,BG$141,BG$142,BG$143,BG$144)</f>
        <v>0</v>
      </c>
      <c r="BH329" s="66">
        <f>-BH$190+BH$216-BH$218+BH$233+BH$234+SUM(BH$125,BH$126,BH$127,BH$128,BH$129,BH$130,BH$131,BH$132*(1+'S&amp;S'!$F127),BH$133,BH$134,BH$135,BH$136,BH$137,BH$138,BH$139,BH$140,BH$141,BH$142,BH$143,BH$144)</f>
        <v>0</v>
      </c>
      <c r="BI329" s="66">
        <f>-BI$190+BI$216-BI$218+BI$233+BI$234+SUM(BI$125,BI$126,BI$127,BI$128,BI$129,BI$130,BI$131,BI$132*(1+'S&amp;S'!$F127),BI$133,BI$134,BI$135,BI$136,BI$137,BI$138,BI$139,BI$140,BI$141,BI$142,BI$143,BI$144)</f>
        <v>0</v>
      </c>
      <c r="BJ329" s="66">
        <f>-BJ$190+BJ$216-BJ$218+BJ$233+BJ$234+SUM(BJ$125,BJ$126,BJ$127,BJ$128,BJ$129,BJ$130,BJ$131,BJ$132*(1+'S&amp;S'!$F127),BJ$133,BJ$134,BJ$135,BJ$136,BJ$137,BJ$138,BJ$139,BJ$140,BJ$141,BJ$142,BJ$143,BJ$144)</f>
        <v>0</v>
      </c>
      <c r="BK329" s="66">
        <f>-BK$190+BK$216-BK$218+BK$233+BK$234+SUM(BK$125,BK$126,BK$127,BK$128,BK$129,BK$130,BK$131,BK$132*(1+'S&amp;S'!$F127),BK$133,BK$134,BK$135,BK$136,BK$137,BK$138,BK$139,BK$140,BK$141,BK$142,BK$143,BK$144)</f>
        <v>0</v>
      </c>
      <c r="BL329" s="66">
        <f>-BL$190+BL$216-BL$218+BL$233+BL$234+SUM(BL$125,BL$126,BL$127,BL$128,BL$129,BL$130,BL$131,BL$132*(1+'S&amp;S'!$F127),BL$133,BL$134,BL$135,BL$136,BL$137,BL$138,BL$139,BL$140,BL$141,BL$142,BL$143,BL$144)</f>
        <v>0</v>
      </c>
      <c r="BM329" s="66">
        <f>-BM$190+BM$216-BM$218+BM$233+BM$234+SUM(BM$125,BM$126,BM$127,BM$128,BM$129,BM$130,BM$131,BM$132*(1+'S&amp;S'!$F127),BM$133,BM$134,BM$135,BM$136,BM$137,BM$138,BM$139,BM$140,BM$141,BM$142,BM$143,BM$144)</f>
        <v>0</v>
      </c>
      <c r="BN329" s="66">
        <f>-BN$190+BN$216-BN$218+BN$233+BN$234+SUM(BN$125,BN$126,BN$127,BN$128,BN$129,BN$130,BN$131,BN$132*(1+'S&amp;S'!$F127),BN$133,BN$134,BN$135,BN$136,BN$137,BN$138,BN$139,BN$140,BN$141,BN$142,BN$143,BN$144)</f>
        <v>0</v>
      </c>
      <c r="BO329" s="66">
        <f>-BO$190+BO$216-BO$218+BO$233+BO$234+SUM(BO$125,BO$126,BO$127,BO$128,BO$129,BO$130,BO$131,BO$132*(1+'S&amp;S'!$F127),BO$133,BO$134,BO$135,BO$136,BO$137,BO$138,BO$139,BO$140,BO$141,BO$142,BO$143,BO$144)</f>
        <v>0</v>
      </c>
      <c r="BP329" s="66">
        <f>-BP$190+BP$216-BP$218+BP$233+BP$234+SUM(BP$125,BP$126,BP$127,BP$128,BP$129,BP$130,BP$131,BP$132*(1+'S&amp;S'!$F127),BP$133,BP$134,BP$135,BP$136,BP$137,BP$138,BP$139,BP$140,BP$141,BP$142,BP$143,BP$144)</f>
        <v>0</v>
      </c>
      <c r="BQ329" s="66">
        <f>-BQ$190+BQ$216-BQ$218+BQ$233+BQ$234+SUM(BQ$125,BQ$126,BQ$127,BQ$128,BQ$129,BQ$130,BQ$131,BQ$132*(1+'S&amp;S'!$F127),BQ$133,BQ$134,BQ$135,BQ$136,BQ$137,BQ$138,BQ$139,BQ$140,BQ$141,BQ$142,BQ$143,BQ$144)</f>
        <v>0</v>
      </c>
      <c r="BR329" s="66">
        <f>-BR$190+BR$216-BR$218+BR$233+BR$234+SUM(BR$125,BR$126,BR$127,BR$128,BR$129,BR$130,BR$131,BR$132*(1+'S&amp;S'!$F127),BR$133,BR$134,BR$135,BR$136,BR$137,BR$138,BR$139,BR$140,BR$141,BR$142,BR$143,BR$144)</f>
        <v>0</v>
      </c>
      <c r="BS329" s="66">
        <f>-BS$190+BS$216-BS$218+BS$233+BS$234+SUM(BS$125,BS$126,BS$127,BS$128,BS$129,BS$130,BS$131,BS$132*(1+'S&amp;S'!$F127),BS$133,BS$134,BS$135,BS$136,BS$137,BS$138,BS$139,BS$140,BS$141,BS$142,BS$143,BS$144)</f>
        <v>0</v>
      </c>
      <c r="BT329" s="66">
        <f>-BT$190+BT$216-BT$218+BT$233+BT$234+SUM(BT$125,BT$126,BT$127,BT$128,BT$129,BT$130,BT$131,BT$132*(1+'S&amp;S'!$F127),BT$133,BT$134,BT$135,BT$136,BT$137,BT$138,BT$139,BT$140,BT$141,BT$142,BT$143,BT$144)</f>
        <v>0</v>
      </c>
      <c r="BU329" s="66">
        <f>-BU$190+BU$216-BU$218+BU$233+BU$234+SUM(BU$125,BU$126,BU$127,BU$128,BU$129,BU$130,BU$131,BU$132*(1+'S&amp;S'!$F127),BU$133,BU$134,BU$135,BU$136,BU$137,BU$138,BU$139,BU$140,BU$141,BU$142,BU$143,BU$144)</f>
        <v>0</v>
      </c>
      <c r="BV329" s="66">
        <f>-BV$190+BV$216-BV$218+BV$233+BV$234+SUM(BV$125,BV$126,BV$127,BV$128,BV$129,BV$130,BV$131,BV$132*(1+'S&amp;S'!$F127),BV$133,BV$134,BV$135,BV$136,BV$137,BV$138,BV$139,BV$140,BV$141,BV$142,BV$143,BV$144)</f>
        <v>0</v>
      </c>
      <c r="BW329" s="66">
        <f>-BW$190+BW$216-BW$218+BW$233+BW$234+SUM(BW$125,BW$126,BW$127,BW$128,BW$129,BW$130,BW$131,BW$132*(1+'S&amp;S'!$F127),BW$133,BW$134,BW$135,BW$136,BW$137,BW$138,BW$139,BW$140,BW$141,BW$142,BW$143,BW$144)</f>
        <v>0</v>
      </c>
      <c r="BX329" s="66">
        <f>-BX$190+BX$216-BX$218+BX$233+BX$234+SUM(BX$125,BX$126,BX$127,BX$128,BX$129,BX$130,BX$131,BX$132*(1+'S&amp;S'!$F127),BX$133,BX$134,BX$135,BX$136,BX$137,BX$138,BX$139,BX$140,BX$141,BX$142,BX$143,BX$144)</f>
        <v>0</v>
      </c>
      <c r="BY329" s="66">
        <f>-BY$190+BY$216-BY$218+BY$233+BY$234+SUM(BY$125,BY$126,BY$127,BY$128,BY$129,BY$130,BY$131,BY$132*(1+'S&amp;S'!$F127),BY$133,BY$134,BY$135,BY$136,BY$137,BY$138,BY$139,BY$140,BY$141,BY$142,BY$143,BY$144)</f>
        <v>0</v>
      </c>
      <c r="BZ329" s="66">
        <f>-BZ$190+BZ$216-BZ$218+BZ$233+BZ$234+SUM(BZ$125,BZ$126,BZ$127,BZ$128,BZ$129,BZ$130,BZ$131,BZ$132*(1+'S&amp;S'!$F127),BZ$133,BZ$134,BZ$135,BZ$136,BZ$137,BZ$138,BZ$139,BZ$140,BZ$141,BZ$142,BZ$143,BZ$144)</f>
        <v>0</v>
      </c>
      <c r="CA329" s="66">
        <f>-CA$190+CA$216-CA$218+CA$233+CA$234+SUM(CA$125,CA$126,CA$127,CA$128,CA$129,CA$130,CA$131,CA$132*(1+'S&amp;S'!$F127),CA$133,CA$134,CA$135,CA$136,CA$137,CA$138,CA$139,CA$140,CA$141,CA$142,CA$143,CA$144)</f>
        <v>0</v>
      </c>
      <c r="CB329" s="66">
        <f>-CB$190+CB$216-CB$218+CB$233+CB$234+SUM(CB$125,CB$126,CB$127,CB$128,CB$129,CB$130,CB$131,CB$132*(1+'S&amp;S'!$F127),CB$133,CB$134,CB$135,CB$136,CB$137,CB$138,CB$139,CB$140,CB$141,CB$142,CB$143,CB$144)</f>
        <v>0</v>
      </c>
      <c r="CC329" s="66">
        <f>-CC$190+CC$216-CC$218+CC$233+CC$234+SUM(CC$125,CC$126,CC$127,CC$128,CC$129,CC$130,CC$131,CC$132*(1+'S&amp;S'!$F127),CC$133,CC$134,CC$135,CC$136,CC$137,CC$138,CC$139,CC$140,CC$141,CC$142,CC$143,CC$144)</f>
        <v>0</v>
      </c>
      <c r="CD329" s="66">
        <f>-CD$190+CD$216-CD$218+CD$233+CD$234+SUM(CD$125,CD$126,CD$127,CD$128,CD$129,CD$130,CD$131,CD$132*(1+'S&amp;S'!$F127),CD$133,CD$134,CD$135,CD$136,CD$137,CD$138,CD$139,CD$140,CD$141,CD$142,CD$143,CD$144)</f>
        <v>0</v>
      </c>
      <c r="CE329" s="66">
        <f>-CE$190+CE$216-CE$218+CE$233+CE$234+SUM(CE$125,CE$126,CE$127,CE$128,CE$129,CE$130,CE$131,CE$132*(1+'S&amp;S'!$F127),CE$133,CE$134,CE$135,CE$136,CE$137,CE$138,CE$139,CE$140,CE$141,CE$142,CE$143,CE$144)</f>
        <v>0</v>
      </c>
      <c r="CF329" s="66">
        <f>-CF$190+CF$216-CF$218+CF$233+CF$234+SUM(CF$125,CF$126,CF$127,CF$128,CF$129,CF$130,CF$131,CF$132*(1+'S&amp;S'!$F127),CF$133,CF$134,CF$135,CF$136,CF$137,CF$138,CF$139,CF$140,CF$141,CF$142,CF$143,CF$144)</f>
        <v>0</v>
      </c>
      <c r="CG329" s="66">
        <f>-CG$190+CG$216-CG$218+CG$233+CG$234+SUM(CG$125,CG$126,CG$127,CG$128,CG$129,CG$130,CG$131,CG$132*(1+'S&amp;S'!$F127),CG$133,CG$134,CG$135,CG$136,CG$137,CG$138,CG$139,CG$140,CG$141,CG$142,CG$143,CG$144)</f>
        <v>0</v>
      </c>
      <c r="CH329" s="66">
        <f>-CH$190+CH$216-CH$218+CH$233+CH$234+SUM(CH$125,CH$126,CH$127,CH$128,CH$129,CH$130,CH$131,CH$132*(1+'S&amp;S'!$F127),CH$133,CH$134,CH$135,CH$136,CH$137,CH$138,CH$139,CH$140,CH$141,CH$142,CH$143,CH$144)</f>
        <v>0</v>
      </c>
      <c r="CI329" s="66">
        <f>-CI$190+CI$216-CI$218+CI$233+CI$234+SUM(CI$125,CI$126,CI$127,CI$128,CI$129,CI$130,CI$131,CI$132*(1+'S&amp;S'!$F127),CI$133,CI$134,CI$135,CI$136,CI$137,CI$138,CI$139,CI$140,CI$141,CI$142,CI$143,CI$144)</f>
        <v>0</v>
      </c>
      <c r="CJ329" s="66">
        <f>-CJ$190+CJ$216-CJ$218+CJ$233+CJ$234+SUM(CJ$125,CJ$126,CJ$127,CJ$128,CJ$129,CJ$130,CJ$131,CJ$132*(1+'S&amp;S'!$F127),CJ$133,CJ$134,CJ$135,CJ$136,CJ$137,CJ$138,CJ$139,CJ$140,CJ$141,CJ$142,CJ$143,CJ$144)</f>
        <v>0</v>
      </c>
      <c r="CK329" s="66">
        <f>-CK$190+CK$216-CK$218+CK$233+CK$234+SUM(CK$125,CK$126,CK$127,CK$128,CK$129,CK$130,CK$131,CK$132*(1+'S&amp;S'!$F127),CK$133,CK$134,CK$135,CK$136,CK$137,CK$138,CK$139,CK$140,CK$141,CK$142,CK$143,CK$144)</f>
        <v>0</v>
      </c>
      <c r="CL329" s="66">
        <f>-CL$190+CL$216-CL$218+CL$233+CL$234+SUM(CL$125,CL$126,CL$127,CL$128,CL$129,CL$130,CL$131,CL$132*(1+'S&amp;S'!$F127),CL$133,CL$134,CL$135,CL$136,CL$137,CL$138,CL$139,CL$140,CL$141,CL$142,CL$143,CL$144)</f>
        <v>0</v>
      </c>
      <c r="CM329" s="66">
        <f>-CM$190+CM$216-CM$218+CM$233+CM$234+SUM(CM$125,CM$126,CM$127,CM$128,CM$129,CM$130,CM$131,CM$132*(1+'S&amp;S'!$F127),CM$133,CM$134,CM$135,CM$136,CM$137,CM$138,CM$139,CM$140,CM$141,CM$142,CM$143,CM$144)</f>
        <v>0</v>
      </c>
      <c r="CN329" s="66">
        <f>-CN$190+CN$216-CN$218+CN$233+CN$234+SUM(CN$125,CN$126,CN$127,CN$128,CN$129,CN$130,CN$131,CN$132*(1+'S&amp;S'!$F127),CN$133,CN$134,CN$135,CN$136,CN$137,CN$138,CN$139,CN$140,CN$141,CN$142,CN$143,CN$144)</f>
        <v>0</v>
      </c>
      <c r="CO329" s="66">
        <f>-CO$190+CO$216-CO$218+CO$233+CO$234+SUM(CO$125,CO$126,CO$127,CO$128,CO$129,CO$130,CO$131,CO$132*(1+'S&amp;S'!$F127),CO$133,CO$134,CO$135,CO$136,CO$137,CO$138,CO$139,CO$140,CO$141,CO$142,CO$143,CO$144)</f>
        <v>0</v>
      </c>
      <c r="CP329" s="66">
        <f>-CP$190+CP$216-CP$218+CP$233+CP$234+SUM(CP$125,CP$126,CP$127,CP$128,CP$129,CP$130,CP$131,CP$132*(1+'S&amp;S'!$F127),CP$133,CP$134,CP$135,CP$136,CP$137,CP$138,CP$139,CP$140,CP$141,CP$142,CP$143,CP$144)</f>
        <v>0</v>
      </c>
      <c r="CQ329" s="66">
        <f>-CQ$190+CQ$216-CQ$218+CQ$233+CQ$234+SUM(CQ$125,CQ$126,CQ$127,CQ$128,CQ$129,CQ$130,CQ$131,CQ$132*(1+'S&amp;S'!$F127),CQ$133,CQ$134,CQ$135,CQ$136,CQ$137,CQ$138,CQ$139,CQ$140,CQ$141,CQ$142,CQ$143,CQ$144)</f>
        <v>0</v>
      </c>
      <c r="CR329" s="66">
        <f>-CR$190+CR$216-CR$218+CR$233+CR$234+SUM(CR$125,CR$126,CR$127,CR$128,CR$129,CR$130,CR$131,CR$132*(1+'S&amp;S'!$F127),CR$133,CR$134,CR$135,CR$136,CR$137,CR$138,CR$139,CR$140,CR$141,CR$142,CR$143,CR$144)</f>
        <v>0</v>
      </c>
      <c r="CS329" s="66">
        <f>-CS$190+CS$216-CS$218+CS$233+CS$234+SUM(CS$125,CS$126,CS$127,CS$128,CS$129,CS$130,CS$131,CS$132*(1+'S&amp;S'!$F127),CS$133,CS$134,CS$135,CS$136,CS$137,CS$138,CS$139,CS$140,CS$141,CS$142,CS$143,CS$144)</f>
        <v>0</v>
      </c>
    </row>
    <row r="330" spans="3:97" hidden="1" x14ac:dyDescent="0.35">
      <c r="C330" s="81" t="str">
        <f>O.4!C133&amp;" with "&amp; 'S&amp;S'!$D$5*100 &amp; "% increase"</f>
        <v xml:space="preserve"> with 1% increase</v>
      </c>
      <c r="E330" s="492">
        <f>G330+NPV(G.Asm!$F$40,H330:INDEX(H330:CS330,RP))</f>
        <v>0</v>
      </c>
      <c r="F330" s="492">
        <f t="shared" si="140"/>
        <v>0</v>
      </c>
      <c r="G330" s="66">
        <f>-G$190+G$216-G$218+G$233+G$234+SUM(G$125,G$126,G$127,G$128,G$129,G$130,G$131,G$132,G$133*(1+'S&amp;S'!$F128),G$134,G$135,G$136,G$137,G$138,G$139,G$140,G$141,G$142,G$143,G$144)</f>
        <v>0</v>
      </c>
      <c r="H330" s="66">
        <f>-H$190+H$216-H$218+H$233+H$234+SUM(H$125,H$126,H$127,H$128,H$129,H$130,H$131,H$132,H$133*(1+'S&amp;S'!$F128),H$134,H$135,H$136,H$137,H$138,H$139,H$140,H$141,H$142,H$143,H$144)</f>
        <v>0</v>
      </c>
      <c r="I330" s="66">
        <f>-I$190+I$216-I$218+I$233+I$234+SUM(I$125,I$126,I$127,I$128,I$129,I$130,I$131,I$132,I$133*(1+'S&amp;S'!$F128),I$134,I$135,I$136,I$137,I$138,I$139,I$140,I$141,I$142,I$143,I$144)</f>
        <v>0</v>
      </c>
      <c r="J330" s="66">
        <f>-J$190+J$216-J$218+J$233+J$234+SUM(J$125,J$126,J$127,J$128,J$129,J$130,J$131,J$132,J$133*(1+'S&amp;S'!$F128),J$134,J$135,J$136,J$137,J$138,J$139,J$140,J$141,J$142,J$143,J$144)</f>
        <v>0</v>
      </c>
      <c r="K330" s="66">
        <f>-K$190+K$216-K$218+K$233+K$234+SUM(K$125,K$126,K$127,K$128,K$129,K$130,K$131,K$132,K$133*(1+'S&amp;S'!$F128),K$134,K$135,K$136,K$137,K$138,K$139,K$140,K$141,K$142,K$143,K$144)</f>
        <v>0</v>
      </c>
      <c r="L330" s="66">
        <f>-L$190+L$216-L$218+L$233+L$234+SUM(L$125,L$126,L$127,L$128,L$129,L$130,L$131,L$132,L$133*(1+'S&amp;S'!$F128),L$134,L$135,L$136,L$137,L$138,L$139,L$140,L$141,L$142,L$143,L$144)</f>
        <v>0</v>
      </c>
      <c r="M330" s="66">
        <f>-M$190+M$216-M$218+M$233+M$234+SUM(M$125,M$126,M$127,M$128,M$129,M$130,M$131,M$132,M$133*(1+'S&amp;S'!$F128),M$134,M$135,M$136,M$137,M$138,M$139,M$140,M$141,M$142,M$143,M$144)</f>
        <v>0</v>
      </c>
      <c r="N330" s="66">
        <f>-N$190+N$216-N$218+N$233+N$234+SUM(N$125,N$126,N$127,N$128,N$129,N$130,N$131,N$132,N$133*(1+'S&amp;S'!$F128),N$134,N$135,N$136,N$137,N$138,N$139,N$140,N$141,N$142,N$143,N$144)</f>
        <v>0</v>
      </c>
      <c r="O330" s="66">
        <f>-O$190+O$216-O$218+O$233+O$234+SUM(O$125,O$126,O$127,O$128,O$129,O$130,O$131,O$132,O$133*(1+'S&amp;S'!$F128),O$134,O$135,O$136,O$137,O$138,O$139,O$140,O$141,O$142,O$143,O$144)</f>
        <v>0</v>
      </c>
      <c r="P330" s="66">
        <f>-P$190+P$216-P$218+P$233+P$234+SUM(P$125,P$126,P$127,P$128,P$129,P$130,P$131,P$132,P$133*(1+'S&amp;S'!$F128),P$134,P$135,P$136,P$137,P$138,P$139,P$140,P$141,P$142,P$143,P$144)</f>
        <v>0</v>
      </c>
      <c r="Q330" s="66">
        <f>-Q$190+Q$216-Q$218+Q$233+Q$234+SUM(Q$125,Q$126,Q$127,Q$128,Q$129,Q$130,Q$131,Q$132,Q$133*(1+'S&amp;S'!$F128),Q$134,Q$135,Q$136,Q$137,Q$138,Q$139,Q$140,Q$141,Q$142,Q$143,Q$144)</f>
        <v>0</v>
      </c>
      <c r="R330" s="66">
        <f>-R$190+R$216-R$218+R$233+R$234+SUM(R$125,R$126,R$127,R$128,R$129,R$130,R$131,R$132,R$133*(1+'S&amp;S'!$F128),R$134,R$135,R$136,R$137,R$138,R$139,R$140,R$141,R$142,R$143,R$144)</f>
        <v>0</v>
      </c>
      <c r="S330" s="66">
        <f>-S$190+S$216-S$218+S$233+S$234+SUM(S$125,S$126,S$127,S$128,S$129,S$130,S$131,S$132,S$133*(1+'S&amp;S'!$F128),S$134,S$135,S$136,S$137,S$138,S$139,S$140,S$141,S$142,S$143,S$144)</f>
        <v>0</v>
      </c>
      <c r="T330" s="66">
        <f>-T$190+T$216-T$218+T$233+T$234+SUM(T$125,T$126,T$127,T$128,T$129,T$130,T$131,T$132,T$133*(1+'S&amp;S'!$F128),T$134,T$135,T$136,T$137,T$138,T$139,T$140,T$141,T$142,T$143,T$144)</f>
        <v>0</v>
      </c>
      <c r="U330" s="66">
        <f>-U$190+U$216-U$218+U$233+U$234+SUM(U$125,U$126,U$127,U$128,U$129,U$130,U$131,U$132,U$133*(1+'S&amp;S'!$F128),U$134,U$135,U$136,U$137,U$138,U$139,U$140,U$141,U$142,U$143,U$144)</f>
        <v>0</v>
      </c>
      <c r="V330" s="66">
        <f>-V$190+V$216-V$218+V$233+V$234+SUM(V$125,V$126,V$127,V$128,V$129,V$130,V$131,V$132,V$133*(1+'S&amp;S'!$F128),V$134,V$135,V$136,V$137,V$138,V$139,V$140,V$141,V$142,V$143,V$144)</f>
        <v>0</v>
      </c>
      <c r="W330" s="66">
        <f>-W$190+W$216-W$218+W$233+W$234+SUM(W$125,W$126,W$127,W$128,W$129,W$130,W$131,W$132,W$133*(1+'S&amp;S'!$F128),W$134,W$135,W$136,W$137,W$138,W$139,W$140,W$141,W$142,W$143,W$144)</f>
        <v>0</v>
      </c>
      <c r="X330" s="66">
        <f>-X$190+X$216-X$218+X$233+X$234+SUM(X$125,X$126,X$127,X$128,X$129,X$130,X$131,X$132,X$133*(1+'S&amp;S'!$F128),X$134,X$135,X$136,X$137,X$138,X$139,X$140,X$141,X$142,X$143,X$144)</f>
        <v>0</v>
      </c>
      <c r="Y330" s="66">
        <f>-Y$190+Y$216-Y$218+Y$233+Y$234+SUM(Y$125,Y$126,Y$127,Y$128,Y$129,Y$130,Y$131,Y$132,Y$133*(1+'S&amp;S'!$F128),Y$134,Y$135,Y$136,Y$137,Y$138,Y$139,Y$140,Y$141,Y$142,Y$143,Y$144)</f>
        <v>0</v>
      </c>
      <c r="Z330" s="66">
        <f>-Z$190+Z$216-Z$218+Z$233+Z$234+SUM(Z$125,Z$126,Z$127,Z$128,Z$129,Z$130,Z$131,Z$132,Z$133*(1+'S&amp;S'!$F128),Z$134,Z$135,Z$136,Z$137,Z$138,Z$139,Z$140,Z$141,Z$142,Z$143,Z$144)</f>
        <v>0</v>
      </c>
      <c r="AA330" s="66">
        <f>-AA$190+AA$216-AA$218+AA$233+AA$234+SUM(AA$125,AA$126,AA$127,AA$128,AA$129,AA$130,AA$131,AA$132,AA$133*(1+'S&amp;S'!$F128),AA$134,AA$135,AA$136,AA$137,AA$138,AA$139,AA$140,AA$141,AA$142,AA$143,AA$144)</f>
        <v>0</v>
      </c>
      <c r="AB330" s="66">
        <f>-AB$190+AB$216-AB$218+AB$233+AB$234+SUM(AB$125,AB$126,AB$127,AB$128,AB$129,AB$130,AB$131,AB$132,AB$133*(1+'S&amp;S'!$F128),AB$134,AB$135,AB$136,AB$137,AB$138,AB$139,AB$140,AB$141,AB$142,AB$143,AB$144)</f>
        <v>0</v>
      </c>
      <c r="AC330" s="66">
        <f>-AC$190+AC$216-AC$218+AC$233+AC$234+SUM(AC$125,AC$126,AC$127,AC$128,AC$129,AC$130,AC$131,AC$132,AC$133*(1+'S&amp;S'!$F128),AC$134,AC$135,AC$136,AC$137,AC$138,AC$139,AC$140,AC$141,AC$142,AC$143,AC$144)</f>
        <v>0</v>
      </c>
      <c r="AD330" s="66">
        <f>-AD$190+AD$216-AD$218+AD$233+AD$234+SUM(AD$125,AD$126,AD$127,AD$128,AD$129,AD$130,AD$131,AD$132,AD$133*(1+'S&amp;S'!$F128),AD$134,AD$135,AD$136,AD$137,AD$138,AD$139,AD$140,AD$141,AD$142,AD$143,AD$144)</f>
        <v>0</v>
      </c>
      <c r="AE330" s="66">
        <f>-AE$190+AE$216-AE$218+AE$233+AE$234+SUM(AE$125,AE$126,AE$127,AE$128,AE$129,AE$130,AE$131,AE$132,AE$133*(1+'S&amp;S'!$F128),AE$134,AE$135,AE$136,AE$137,AE$138,AE$139,AE$140,AE$141,AE$142,AE$143,AE$144)</f>
        <v>0</v>
      </c>
      <c r="AF330" s="66">
        <f>-AF$190+AF$216-AF$218+AF$233+AF$234+SUM(AF$125,AF$126,AF$127,AF$128,AF$129,AF$130,AF$131,AF$132,AF$133*(1+'S&amp;S'!$F128),AF$134,AF$135,AF$136,AF$137,AF$138,AF$139,AF$140,AF$141,AF$142,AF$143,AF$144)</f>
        <v>0</v>
      </c>
      <c r="AG330" s="66">
        <f>-AG$190+AG$216-AG$218+AG$233+AG$234+SUM(AG$125,AG$126,AG$127,AG$128,AG$129,AG$130,AG$131,AG$132,AG$133*(1+'S&amp;S'!$F128),AG$134,AG$135,AG$136,AG$137,AG$138,AG$139,AG$140,AG$141,AG$142,AG$143,AG$144)</f>
        <v>0</v>
      </c>
      <c r="AH330" s="66">
        <f>-AH$190+AH$216-AH$218+AH$233+AH$234+SUM(AH$125,AH$126,AH$127,AH$128,AH$129,AH$130,AH$131,AH$132,AH$133*(1+'S&amp;S'!$F128),AH$134,AH$135,AH$136,AH$137,AH$138,AH$139,AH$140,AH$141,AH$142,AH$143,AH$144)</f>
        <v>0</v>
      </c>
      <c r="AI330" s="66">
        <f>-AI$190+AI$216-AI$218+AI$233+AI$234+SUM(AI$125,AI$126,AI$127,AI$128,AI$129,AI$130,AI$131,AI$132,AI$133*(1+'S&amp;S'!$F128),AI$134,AI$135,AI$136,AI$137,AI$138,AI$139,AI$140,AI$141,AI$142,AI$143,AI$144)</f>
        <v>0</v>
      </c>
      <c r="AJ330" s="66">
        <f>-AJ$190+AJ$216-AJ$218+AJ$233+AJ$234+SUM(AJ$125,AJ$126,AJ$127,AJ$128,AJ$129,AJ$130,AJ$131,AJ$132,AJ$133*(1+'S&amp;S'!$F128),AJ$134,AJ$135,AJ$136,AJ$137,AJ$138,AJ$139,AJ$140,AJ$141,AJ$142,AJ$143,AJ$144)</f>
        <v>0</v>
      </c>
      <c r="AK330" s="66">
        <f>-AK$190+AK$216-AK$218+AK$233+AK$234+SUM(AK$125,AK$126,AK$127,AK$128,AK$129,AK$130,AK$131,AK$132,AK$133*(1+'S&amp;S'!$F128),AK$134,AK$135,AK$136,AK$137,AK$138,AK$139,AK$140,AK$141,AK$142,AK$143,AK$144)</f>
        <v>0</v>
      </c>
      <c r="AL330" s="66">
        <f>-AL$190+AL$216-AL$218+AL$233+AL$234+SUM(AL$125,AL$126,AL$127,AL$128,AL$129,AL$130,AL$131,AL$132,AL$133*(1+'S&amp;S'!$F128),AL$134,AL$135,AL$136,AL$137,AL$138,AL$139,AL$140,AL$141,AL$142,AL$143,AL$144)</f>
        <v>0</v>
      </c>
      <c r="AM330" s="66">
        <f>-AM$190+AM$216-AM$218+AM$233+AM$234+SUM(AM$125,AM$126,AM$127,AM$128,AM$129,AM$130,AM$131,AM$132,AM$133*(1+'S&amp;S'!$F128),AM$134,AM$135,AM$136,AM$137,AM$138,AM$139,AM$140,AM$141,AM$142,AM$143,AM$144)</f>
        <v>0</v>
      </c>
      <c r="AN330" s="66">
        <f>-AN$190+AN$216-AN$218+AN$233+AN$234+SUM(AN$125,AN$126,AN$127,AN$128,AN$129,AN$130,AN$131,AN$132,AN$133*(1+'S&amp;S'!$F128),AN$134,AN$135,AN$136,AN$137,AN$138,AN$139,AN$140,AN$141,AN$142,AN$143,AN$144)</f>
        <v>0</v>
      </c>
      <c r="AO330" s="66">
        <f>-AO$190+AO$216-AO$218+AO$233+AO$234+SUM(AO$125,AO$126,AO$127,AO$128,AO$129,AO$130,AO$131,AO$132,AO$133*(1+'S&amp;S'!$F128),AO$134,AO$135,AO$136,AO$137,AO$138,AO$139,AO$140,AO$141,AO$142,AO$143,AO$144)</f>
        <v>0</v>
      </c>
      <c r="AP330" s="66">
        <f>-AP$190+AP$216-AP$218+AP$233+AP$234+SUM(AP$125,AP$126,AP$127,AP$128,AP$129,AP$130,AP$131,AP$132,AP$133*(1+'S&amp;S'!$F128),AP$134,AP$135,AP$136,AP$137,AP$138,AP$139,AP$140,AP$141,AP$142,AP$143,AP$144)</f>
        <v>0</v>
      </c>
      <c r="AQ330" s="66">
        <f>-AQ$190+AQ$216-AQ$218+AQ$233+AQ$234+SUM(AQ$125,AQ$126,AQ$127,AQ$128,AQ$129,AQ$130,AQ$131,AQ$132,AQ$133*(1+'S&amp;S'!$F128),AQ$134,AQ$135,AQ$136,AQ$137,AQ$138,AQ$139,AQ$140,AQ$141,AQ$142,AQ$143,AQ$144)</f>
        <v>0</v>
      </c>
      <c r="AR330" s="66">
        <f>-AR$190+AR$216-AR$218+AR$233+AR$234+SUM(AR$125,AR$126,AR$127,AR$128,AR$129,AR$130,AR$131,AR$132,AR$133*(1+'S&amp;S'!$F128),AR$134,AR$135,AR$136,AR$137,AR$138,AR$139,AR$140,AR$141,AR$142,AR$143,AR$144)</f>
        <v>0</v>
      </c>
      <c r="AS330" s="66">
        <f>-AS$190+AS$216-AS$218+AS$233+AS$234+SUM(AS$125,AS$126,AS$127,AS$128,AS$129,AS$130,AS$131,AS$132,AS$133*(1+'S&amp;S'!$F128),AS$134,AS$135,AS$136,AS$137,AS$138,AS$139,AS$140,AS$141,AS$142,AS$143,AS$144)</f>
        <v>0</v>
      </c>
      <c r="AT330" s="66">
        <f>-AT$190+AT$216-AT$218+AT$233+AT$234+SUM(AT$125,AT$126,AT$127,AT$128,AT$129,AT$130,AT$131,AT$132,AT$133*(1+'S&amp;S'!$F128),AT$134,AT$135,AT$136,AT$137,AT$138,AT$139,AT$140,AT$141,AT$142,AT$143,AT$144)</f>
        <v>0</v>
      </c>
      <c r="AU330" s="66">
        <f>-AU$190+AU$216-AU$218+AU$233+AU$234+SUM(AU$125,AU$126,AU$127,AU$128,AU$129,AU$130,AU$131,AU$132,AU$133*(1+'S&amp;S'!$F128),AU$134,AU$135,AU$136,AU$137,AU$138,AU$139,AU$140,AU$141,AU$142,AU$143,AU$144)</f>
        <v>0</v>
      </c>
      <c r="AV330" s="66">
        <f>-AV$190+AV$216-AV$218+AV$233+AV$234+SUM(AV$125,AV$126,AV$127,AV$128,AV$129,AV$130,AV$131,AV$132,AV$133*(1+'S&amp;S'!$F128),AV$134,AV$135,AV$136,AV$137,AV$138,AV$139,AV$140,AV$141,AV$142,AV$143,AV$144)</f>
        <v>0</v>
      </c>
      <c r="AW330" s="66">
        <f>-AW$190+AW$216-AW$218+AW$233+AW$234+SUM(AW$125,AW$126,AW$127,AW$128,AW$129,AW$130,AW$131,AW$132,AW$133*(1+'S&amp;S'!$F128),AW$134,AW$135,AW$136,AW$137,AW$138,AW$139,AW$140,AW$141,AW$142,AW$143,AW$144)</f>
        <v>0</v>
      </c>
      <c r="AX330" s="66">
        <f>-AX$190+AX$216-AX$218+AX$233+AX$234+SUM(AX$125,AX$126,AX$127,AX$128,AX$129,AX$130,AX$131,AX$132,AX$133*(1+'S&amp;S'!$F128),AX$134,AX$135,AX$136,AX$137,AX$138,AX$139,AX$140,AX$141,AX$142,AX$143,AX$144)</f>
        <v>0</v>
      </c>
      <c r="AY330" s="66">
        <f>-AY$190+AY$216-AY$218+AY$233+AY$234+SUM(AY$125,AY$126,AY$127,AY$128,AY$129,AY$130,AY$131,AY$132,AY$133*(1+'S&amp;S'!$F128),AY$134,AY$135,AY$136,AY$137,AY$138,AY$139,AY$140,AY$141,AY$142,AY$143,AY$144)</f>
        <v>0</v>
      </c>
      <c r="AZ330" s="66">
        <f>-AZ$190+AZ$216-AZ$218+AZ$233+AZ$234+SUM(AZ$125,AZ$126,AZ$127,AZ$128,AZ$129,AZ$130,AZ$131,AZ$132,AZ$133*(1+'S&amp;S'!$F128),AZ$134,AZ$135,AZ$136,AZ$137,AZ$138,AZ$139,AZ$140,AZ$141,AZ$142,AZ$143,AZ$144)</f>
        <v>0</v>
      </c>
      <c r="BA330" s="66">
        <f>-BA$190+BA$216-BA$218+BA$233+BA$234+SUM(BA$125,BA$126,BA$127,BA$128,BA$129,BA$130,BA$131,BA$132,BA$133*(1+'S&amp;S'!$F128),BA$134,BA$135,BA$136,BA$137,BA$138,BA$139,BA$140,BA$141,BA$142,BA$143,BA$144)</f>
        <v>0</v>
      </c>
      <c r="BB330" s="66">
        <f>-BB$190+BB$216-BB$218+BB$233+BB$234+SUM(BB$125,BB$126,BB$127,BB$128,BB$129,BB$130,BB$131,BB$132,BB$133*(1+'S&amp;S'!$F128),BB$134,BB$135,BB$136,BB$137,BB$138,BB$139,BB$140,BB$141,BB$142,BB$143,BB$144)</f>
        <v>0</v>
      </c>
      <c r="BC330" s="66">
        <f>-BC$190+BC$216-BC$218+BC$233+BC$234+SUM(BC$125,BC$126,BC$127,BC$128,BC$129,BC$130,BC$131,BC$132,BC$133*(1+'S&amp;S'!$F128),BC$134,BC$135,BC$136,BC$137,BC$138,BC$139,BC$140,BC$141,BC$142,BC$143,BC$144)</f>
        <v>0</v>
      </c>
      <c r="BD330" s="66">
        <f>-BD$190+BD$216-BD$218+BD$233+BD$234+SUM(BD$125,BD$126,BD$127,BD$128,BD$129,BD$130,BD$131,BD$132,BD$133*(1+'S&amp;S'!$F128),BD$134,BD$135,BD$136,BD$137,BD$138,BD$139,BD$140,BD$141,BD$142,BD$143,BD$144)</f>
        <v>0</v>
      </c>
      <c r="BE330" s="66">
        <f>-BE$190+BE$216-BE$218+BE$233+BE$234+SUM(BE$125,BE$126,BE$127,BE$128,BE$129,BE$130,BE$131,BE$132,BE$133*(1+'S&amp;S'!$F128),BE$134,BE$135,BE$136,BE$137,BE$138,BE$139,BE$140,BE$141,BE$142,BE$143,BE$144)</f>
        <v>0</v>
      </c>
      <c r="BF330" s="66">
        <f>-BF$190+BF$216-BF$218+BF$233+BF$234+SUM(BF$125,BF$126,BF$127,BF$128,BF$129,BF$130,BF$131,BF$132,BF$133*(1+'S&amp;S'!$F128),BF$134,BF$135,BF$136,BF$137,BF$138,BF$139,BF$140,BF$141,BF$142,BF$143,BF$144)</f>
        <v>0</v>
      </c>
      <c r="BG330" s="66">
        <f>-BG$190+BG$216-BG$218+BG$233+BG$234+SUM(BG$125,BG$126,BG$127,BG$128,BG$129,BG$130,BG$131,BG$132,BG$133*(1+'S&amp;S'!$F128),BG$134,BG$135,BG$136,BG$137,BG$138,BG$139,BG$140,BG$141,BG$142,BG$143,BG$144)</f>
        <v>0</v>
      </c>
      <c r="BH330" s="66">
        <f>-BH$190+BH$216-BH$218+BH$233+BH$234+SUM(BH$125,BH$126,BH$127,BH$128,BH$129,BH$130,BH$131,BH$132,BH$133*(1+'S&amp;S'!$F128),BH$134,BH$135,BH$136,BH$137,BH$138,BH$139,BH$140,BH$141,BH$142,BH$143,BH$144)</f>
        <v>0</v>
      </c>
      <c r="BI330" s="66">
        <f>-BI$190+BI$216-BI$218+BI$233+BI$234+SUM(BI$125,BI$126,BI$127,BI$128,BI$129,BI$130,BI$131,BI$132,BI$133*(1+'S&amp;S'!$F128),BI$134,BI$135,BI$136,BI$137,BI$138,BI$139,BI$140,BI$141,BI$142,BI$143,BI$144)</f>
        <v>0</v>
      </c>
      <c r="BJ330" s="66">
        <f>-BJ$190+BJ$216-BJ$218+BJ$233+BJ$234+SUM(BJ$125,BJ$126,BJ$127,BJ$128,BJ$129,BJ$130,BJ$131,BJ$132,BJ$133*(1+'S&amp;S'!$F128),BJ$134,BJ$135,BJ$136,BJ$137,BJ$138,BJ$139,BJ$140,BJ$141,BJ$142,BJ$143,BJ$144)</f>
        <v>0</v>
      </c>
      <c r="BK330" s="66">
        <f>-BK$190+BK$216-BK$218+BK$233+BK$234+SUM(BK$125,BK$126,BK$127,BK$128,BK$129,BK$130,BK$131,BK$132,BK$133*(1+'S&amp;S'!$F128),BK$134,BK$135,BK$136,BK$137,BK$138,BK$139,BK$140,BK$141,BK$142,BK$143,BK$144)</f>
        <v>0</v>
      </c>
      <c r="BL330" s="66">
        <f>-BL$190+BL$216-BL$218+BL$233+BL$234+SUM(BL$125,BL$126,BL$127,BL$128,BL$129,BL$130,BL$131,BL$132,BL$133*(1+'S&amp;S'!$F128),BL$134,BL$135,BL$136,BL$137,BL$138,BL$139,BL$140,BL$141,BL$142,BL$143,BL$144)</f>
        <v>0</v>
      </c>
      <c r="BM330" s="66">
        <f>-BM$190+BM$216-BM$218+BM$233+BM$234+SUM(BM$125,BM$126,BM$127,BM$128,BM$129,BM$130,BM$131,BM$132,BM$133*(1+'S&amp;S'!$F128),BM$134,BM$135,BM$136,BM$137,BM$138,BM$139,BM$140,BM$141,BM$142,BM$143,BM$144)</f>
        <v>0</v>
      </c>
      <c r="BN330" s="66">
        <f>-BN$190+BN$216-BN$218+BN$233+BN$234+SUM(BN$125,BN$126,BN$127,BN$128,BN$129,BN$130,BN$131,BN$132,BN$133*(1+'S&amp;S'!$F128),BN$134,BN$135,BN$136,BN$137,BN$138,BN$139,BN$140,BN$141,BN$142,BN$143,BN$144)</f>
        <v>0</v>
      </c>
      <c r="BO330" s="66">
        <f>-BO$190+BO$216-BO$218+BO$233+BO$234+SUM(BO$125,BO$126,BO$127,BO$128,BO$129,BO$130,BO$131,BO$132,BO$133*(1+'S&amp;S'!$F128),BO$134,BO$135,BO$136,BO$137,BO$138,BO$139,BO$140,BO$141,BO$142,BO$143,BO$144)</f>
        <v>0</v>
      </c>
      <c r="BP330" s="66">
        <f>-BP$190+BP$216-BP$218+BP$233+BP$234+SUM(BP$125,BP$126,BP$127,BP$128,BP$129,BP$130,BP$131,BP$132,BP$133*(1+'S&amp;S'!$F128),BP$134,BP$135,BP$136,BP$137,BP$138,BP$139,BP$140,BP$141,BP$142,BP$143,BP$144)</f>
        <v>0</v>
      </c>
      <c r="BQ330" s="66">
        <f>-BQ$190+BQ$216-BQ$218+BQ$233+BQ$234+SUM(BQ$125,BQ$126,BQ$127,BQ$128,BQ$129,BQ$130,BQ$131,BQ$132,BQ$133*(1+'S&amp;S'!$F128),BQ$134,BQ$135,BQ$136,BQ$137,BQ$138,BQ$139,BQ$140,BQ$141,BQ$142,BQ$143,BQ$144)</f>
        <v>0</v>
      </c>
      <c r="BR330" s="66">
        <f>-BR$190+BR$216-BR$218+BR$233+BR$234+SUM(BR$125,BR$126,BR$127,BR$128,BR$129,BR$130,BR$131,BR$132,BR$133*(1+'S&amp;S'!$F128),BR$134,BR$135,BR$136,BR$137,BR$138,BR$139,BR$140,BR$141,BR$142,BR$143,BR$144)</f>
        <v>0</v>
      </c>
      <c r="BS330" s="66">
        <f>-BS$190+BS$216-BS$218+BS$233+BS$234+SUM(BS$125,BS$126,BS$127,BS$128,BS$129,BS$130,BS$131,BS$132,BS$133*(1+'S&amp;S'!$F128),BS$134,BS$135,BS$136,BS$137,BS$138,BS$139,BS$140,BS$141,BS$142,BS$143,BS$144)</f>
        <v>0</v>
      </c>
      <c r="BT330" s="66">
        <f>-BT$190+BT$216-BT$218+BT$233+BT$234+SUM(BT$125,BT$126,BT$127,BT$128,BT$129,BT$130,BT$131,BT$132,BT$133*(1+'S&amp;S'!$F128),BT$134,BT$135,BT$136,BT$137,BT$138,BT$139,BT$140,BT$141,BT$142,BT$143,BT$144)</f>
        <v>0</v>
      </c>
      <c r="BU330" s="66">
        <f>-BU$190+BU$216-BU$218+BU$233+BU$234+SUM(BU$125,BU$126,BU$127,BU$128,BU$129,BU$130,BU$131,BU$132,BU$133*(1+'S&amp;S'!$F128),BU$134,BU$135,BU$136,BU$137,BU$138,BU$139,BU$140,BU$141,BU$142,BU$143,BU$144)</f>
        <v>0</v>
      </c>
      <c r="BV330" s="66">
        <f>-BV$190+BV$216-BV$218+BV$233+BV$234+SUM(BV$125,BV$126,BV$127,BV$128,BV$129,BV$130,BV$131,BV$132,BV$133*(1+'S&amp;S'!$F128),BV$134,BV$135,BV$136,BV$137,BV$138,BV$139,BV$140,BV$141,BV$142,BV$143,BV$144)</f>
        <v>0</v>
      </c>
      <c r="BW330" s="66">
        <f>-BW$190+BW$216-BW$218+BW$233+BW$234+SUM(BW$125,BW$126,BW$127,BW$128,BW$129,BW$130,BW$131,BW$132,BW$133*(1+'S&amp;S'!$F128),BW$134,BW$135,BW$136,BW$137,BW$138,BW$139,BW$140,BW$141,BW$142,BW$143,BW$144)</f>
        <v>0</v>
      </c>
      <c r="BX330" s="66">
        <f>-BX$190+BX$216-BX$218+BX$233+BX$234+SUM(BX$125,BX$126,BX$127,BX$128,BX$129,BX$130,BX$131,BX$132,BX$133*(1+'S&amp;S'!$F128),BX$134,BX$135,BX$136,BX$137,BX$138,BX$139,BX$140,BX$141,BX$142,BX$143,BX$144)</f>
        <v>0</v>
      </c>
      <c r="BY330" s="66">
        <f>-BY$190+BY$216-BY$218+BY$233+BY$234+SUM(BY$125,BY$126,BY$127,BY$128,BY$129,BY$130,BY$131,BY$132,BY$133*(1+'S&amp;S'!$F128),BY$134,BY$135,BY$136,BY$137,BY$138,BY$139,BY$140,BY$141,BY$142,BY$143,BY$144)</f>
        <v>0</v>
      </c>
      <c r="BZ330" s="66">
        <f>-BZ$190+BZ$216-BZ$218+BZ$233+BZ$234+SUM(BZ$125,BZ$126,BZ$127,BZ$128,BZ$129,BZ$130,BZ$131,BZ$132,BZ$133*(1+'S&amp;S'!$F128),BZ$134,BZ$135,BZ$136,BZ$137,BZ$138,BZ$139,BZ$140,BZ$141,BZ$142,BZ$143,BZ$144)</f>
        <v>0</v>
      </c>
      <c r="CA330" s="66">
        <f>-CA$190+CA$216-CA$218+CA$233+CA$234+SUM(CA$125,CA$126,CA$127,CA$128,CA$129,CA$130,CA$131,CA$132,CA$133*(1+'S&amp;S'!$F128),CA$134,CA$135,CA$136,CA$137,CA$138,CA$139,CA$140,CA$141,CA$142,CA$143,CA$144)</f>
        <v>0</v>
      </c>
      <c r="CB330" s="66">
        <f>-CB$190+CB$216-CB$218+CB$233+CB$234+SUM(CB$125,CB$126,CB$127,CB$128,CB$129,CB$130,CB$131,CB$132,CB$133*(1+'S&amp;S'!$F128),CB$134,CB$135,CB$136,CB$137,CB$138,CB$139,CB$140,CB$141,CB$142,CB$143,CB$144)</f>
        <v>0</v>
      </c>
      <c r="CC330" s="66">
        <f>-CC$190+CC$216-CC$218+CC$233+CC$234+SUM(CC$125,CC$126,CC$127,CC$128,CC$129,CC$130,CC$131,CC$132,CC$133*(1+'S&amp;S'!$F128),CC$134,CC$135,CC$136,CC$137,CC$138,CC$139,CC$140,CC$141,CC$142,CC$143,CC$144)</f>
        <v>0</v>
      </c>
      <c r="CD330" s="66">
        <f>-CD$190+CD$216-CD$218+CD$233+CD$234+SUM(CD$125,CD$126,CD$127,CD$128,CD$129,CD$130,CD$131,CD$132,CD$133*(1+'S&amp;S'!$F128),CD$134,CD$135,CD$136,CD$137,CD$138,CD$139,CD$140,CD$141,CD$142,CD$143,CD$144)</f>
        <v>0</v>
      </c>
      <c r="CE330" s="66">
        <f>-CE$190+CE$216-CE$218+CE$233+CE$234+SUM(CE$125,CE$126,CE$127,CE$128,CE$129,CE$130,CE$131,CE$132,CE$133*(1+'S&amp;S'!$F128),CE$134,CE$135,CE$136,CE$137,CE$138,CE$139,CE$140,CE$141,CE$142,CE$143,CE$144)</f>
        <v>0</v>
      </c>
      <c r="CF330" s="66">
        <f>-CF$190+CF$216-CF$218+CF$233+CF$234+SUM(CF$125,CF$126,CF$127,CF$128,CF$129,CF$130,CF$131,CF$132,CF$133*(1+'S&amp;S'!$F128),CF$134,CF$135,CF$136,CF$137,CF$138,CF$139,CF$140,CF$141,CF$142,CF$143,CF$144)</f>
        <v>0</v>
      </c>
      <c r="CG330" s="66">
        <f>-CG$190+CG$216-CG$218+CG$233+CG$234+SUM(CG$125,CG$126,CG$127,CG$128,CG$129,CG$130,CG$131,CG$132,CG$133*(1+'S&amp;S'!$F128),CG$134,CG$135,CG$136,CG$137,CG$138,CG$139,CG$140,CG$141,CG$142,CG$143,CG$144)</f>
        <v>0</v>
      </c>
      <c r="CH330" s="66">
        <f>-CH$190+CH$216-CH$218+CH$233+CH$234+SUM(CH$125,CH$126,CH$127,CH$128,CH$129,CH$130,CH$131,CH$132,CH$133*(1+'S&amp;S'!$F128),CH$134,CH$135,CH$136,CH$137,CH$138,CH$139,CH$140,CH$141,CH$142,CH$143,CH$144)</f>
        <v>0</v>
      </c>
      <c r="CI330" s="66">
        <f>-CI$190+CI$216-CI$218+CI$233+CI$234+SUM(CI$125,CI$126,CI$127,CI$128,CI$129,CI$130,CI$131,CI$132,CI$133*(1+'S&amp;S'!$F128),CI$134,CI$135,CI$136,CI$137,CI$138,CI$139,CI$140,CI$141,CI$142,CI$143,CI$144)</f>
        <v>0</v>
      </c>
      <c r="CJ330" s="66">
        <f>-CJ$190+CJ$216-CJ$218+CJ$233+CJ$234+SUM(CJ$125,CJ$126,CJ$127,CJ$128,CJ$129,CJ$130,CJ$131,CJ$132,CJ$133*(1+'S&amp;S'!$F128),CJ$134,CJ$135,CJ$136,CJ$137,CJ$138,CJ$139,CJ$140,CJ$141,CJ$142,CJ$143,CJ$144)</f>
        <v>0</v>
      </c>
      <c r="CK330" s="66">
        <f>-CK$190+CK$216-CK$218+CK$233+CK$234+SUM(CK$125,CK$126,CK$127,CK$128,CK$129,CK$130,CK$131,CK$132,CK$133*(1+'S&amp;S'!$F128),CK$134,CK$135,CK$136,CK$137,CK$138,CK$139,CK$140,CK$141,CK$142,CK$143,CK$144)</f>
        <v>0</v>
      </c>
      <c r="CL330" s="66">
        <f>-CL$190+CL$216-CL$218+CL$233+CL$234+SUM(CL$125,CL$126,CL$127,CL$128,CL$129,CL$130,CL$131,CL$132,CL$133*(1+'S&amp;S'!$F128),CL$134,CL$135,CL$136,CL$137,CL$138,CL$139,CL$140,CL$141,CL$142,CL$143,CL$144)</f>
        <v>0</v>
      </c>
      <c r="CM330" s="66">
        <f>-CM$190+CM$216-CM$218+CM$233+CM$234+SUM(CM$125,CM$126,CM$127,CM$128,CM$129,CM$130,CM$131,CM$132,CM$133*(1+'S&amp;S'!$F128),CM$134,CM$135,CM$136,CM$137,CM$138,CM$139,CM$140,CM$141,CM$142,CM$143,CM$144)</f>
        <v>0</v>
      </c>
      <c r="CN330" s="66">
        <f>-CN$190+CN$216-CN$218+CN$233+CN$234+SUM(CN$125,CN$126,CN$127,CN$128,CN$129,CN$130,CN$131,CN$132,CN$133*(1+'S&amp;S'!$F128),CN$134,CN$135,CN$136,CN$137,CN$138,CN$139,CN$140,CN$141,CN$142,CN$143,CN$144)</f>
        <v>0</v>
      </c>
      <c r="CO330" s="66">
        <f>-CO$190+CO$216-CO$218+CO$233+CO$234+SUM(CO$125,CO$126,CO$127,CO$128,CO$129,CO$130,CO$131,CO$132,CO$133*(1+'S&amp;S'!$F128),CO$134,CO$135,CO$136,CO$137,CO$138,CO$139,CO$140,CO$141,CO$142,CO$143,CO$144)</f>
        <v>0</v>
      </c>
      <c r="CP330" s="66">
        <f>-CP$190+CP$216-CP$218+CP$233+CP$234+SUM(CP$125,CP$126,CP$127,CP$128,CP$129,CP$130,CP$131,CP$132,CP$133*(1+'S&amp;S'!$F128),CP$134,CP$135,CP$136,CP$137,CP$138,CP$139,CP$140,CP$141,CP$142,CP$143,CP$144)</f>
        <v>0</v>
      </c>
      <c r="CQ330" s="66">
        <f>-CQ$190+CQ$216-CQ$218+CQ$233+CQ$234+SUM(CQ$125,CQ$126,CQ$127,CQ$128,CQ$129,CQ$130,CQ$131,CQ$132,CQ$133*(1+'S&amp;S'!$F128),CQ$134,CQ$135,CQ$136,CQ$137,CQ$138,CQ$139,CQ$140,CQ$141,CQ$142,CQ$143,CQ$144)</f>
        <v>0</v>
      </c>
      <c r="CR330" s="66">
        <f>-CR$190+CR$216-CR$218+CR$233+CR$234+SUM(CR$125,CR$126,CR$127,CR$128,CR$129,CR$130,CR$131,CR$132,CR$133*(1+'S&amp;S'!$F128),CR$134,CR$135,CR$136,CR$137,CR$138,CR$139,CR$140,CR$141,CR$142,CR$143,CR$144)</f>
        <v>0</v>
      </c>
      <c r="CS330" s="66">
        <f>-CS$190+CS$216-CS$218+CS$233+CS$234+SUM(CS$125,CS$126,CS$127,CS$128,CS$129,CS$130,CS$131,CS$132,CS$133*(1+'S&amp;S'!$F128),CS$134,CS$135,CS$136,CS$137,CS$138,CS$139,CS$140,CS$141,CS$142,CS$143,CS$144)</f>
        <v>0</v>
      </c>
    </row>
    <row r="331" spans="3:97" hidden="1" x14ac:dyDescent="0.35">
      <c r="C331" s="81" t="str">
        <f>O.4!C133&amp;" with "&amp; 'S&amp;S'!$D$5*100 &amp; "% decrease"</f>
        <v xml:space="preserve"> with 1% decrease</v>
      </c>
      <c r="E331" s="492">
        <f>G331+NPV(G.Asm!$F$40,H331:INDEX(H331:CS331,RP))</f>
        <v>0</v>
      </c>
      <c r="F331" s="492">
        <f t="shared" si="140"/>
        <v>0</v>
      </c>
      <c r="G331" s="66">
        <f>-G$190+G$216-G$218+G$233+G$234+SUM(G$125,G$126,G$127,G$128,G$129,G$130,G$131,G$132,G$133*(1+'S&amp;S'!$F129),G$134,G$135,G$136,G$137,G$138,G$139,G$140,G$141,G$142,G$143,G$144)</f>
        <v>0</v>
      </c>
      <c r="H331" s="66">
        <f>-H$190+H$216-H$218+H$233+H$234+SUM(H$125,H$126,H$127,H$128,H$129,H$130,H$131,H$132,H$133*(1+'S&amp;S'!$F129),H$134,H$135,H$136,H$137,H$138,H$139,H$140,H$141,H$142,H$143,H$144)</f>
        <v>0</v>
      </c>
      <c r="I331" s="66">
        <f>-I$190+I$216-I$218+I$233+I$234+SUM(I$125,I$126,I$127,I$128,I$129,I$130,I$131,I$132,I$133*(1+'S&amp;S'!$F129),I$134,I$135,I$136,I$137,I$138,I$139,I$140,I$141,I$142,I$143,I$144)</f>
        <v>0</v>
      </c>
      <c r="J331" s="66">
        <f>-J$190+J$216-J$218+J$233+J$234+SUM(J$125,J$126,J$127,J$128,J$129,J$130,J$131,J$132,J$133*(1+'S&amp;S'!$F129),J$134,J$135,J$136,J$137,J$138,J$139,J$140,J$141,J$142,J$143,J$144)</f>
        <v>0</v>
      </c>
      <c r="K331" s="66">
        <f>-K$190+K$216-K$218+K$233+K$234+SUM(K$125,K$126,K$127,K$128,K$129,K$130,K$131,K$132,K$133*(1+'S&amp;S'!$F129),K$134,K$135,K$136,K$137,K$138,K$139,K$140,K$141,K$142,K$143,K$144)</f>
        <v>0</v>
      </c>
      <c r="L331" s="66">
        <f>-L$190+L$216-L$218+L$233+L$234+SUM(L$125,L$126,L$127,L$128,L$129,L$130,L$131,L$132,L$133*(1+'S&amp;S'!$F129),L$134,L$135,L$136,L$137,L$138,L$139,L$140,L$141,L$142,L$143,L$144)</f>
        <v>0</v>
      </c>
      <c r="M331" s="66">
        <f>-M$190+M$216-M$218+M$233+M$234+SUM(M$125,M$126,M$127,M$128,M$129,M$130,M$131,M$132,M$133*(1+'S&amp;S'!$F129),M$134,M$135,M$136,M$137,M$138,M$139,M$140,M$141,M$142,M$143,M$144)</f>
        <v>0</v>
      </c>
      <c r="N331" s="66">
        <f>-N$190+N$216-N$218+N$233+N$234+SUM(N$125,N$126,N$127,N$128,N$129,N$130,N$131,N$132,N$133*(1+'S&amp;S'!$F129),N$134,N$135,N$136,N$137,N$138,N$139,N$140,N$141,N$142,N$143,N$144)</f>
        <v>0</v>
      </c>
      <c r="O331" s="66">
        <f>-O$190+O$216-O$218+O$233+O$234+SUM(O$125,O$126,O$127,O$128,O$129,O$130,O$131,O$132,O$133*(1+'S&amp;S'!$F129),O$134,O$135,O$136,O$137,O$138,O$139,O$140,O$141,O$142,O$143,O$144)</f>
        <v>0</v>
      </c>
      <c r="P331" s="66">
        <f>-P$190+P$216-P$218+P$233+P$234+SUM(P$125,P$126,P$127,P$128,P$129,P$130,P$131,P$132,P$133*(1+'S&amp;S'!$F129),P$134,P$135,P$136,P$137,P$138,P$139,P$140,P$141,P$142,P$143,P$144)</f>
        <v>0</v>
      </c>
      <c r="Q331" s="66">
        <f>-Q$190+Q$216-Q$218+Q$233+Q$234+SUM(Q$125,Q$126,Q$127,Q$128,Q$129,Q$130,Q$131,Q$132,Q$133*(1+'S&amp;S'!$F129),Q$134,Q$135,Q$136,Q$137,Q$138,Q$139,Q$140,Q$141,Q$142,Q$143,Q$144)</f>
        <v>0</v>
      </c>
      <c r="R331" s="66">
        <f>-R$190+R$216-R$218+R$233+R$234+SUM(R$125,R$126,R$127,R$128,R$129,R$130,R$131,R$132,R$133*(1+'S&amp;S'!$F129),R$134,R$135,R$136,R$137,R$138,R$139,R$140,R$141,R$142,R$143,R$144)</f>
        <v>0</v>
      </c>
      <c r="S331" s="66">
        <f>-S$190+S$216-S$218+S$233+S$234+SUM(S$125,S$126,S$127,S$128,S$129,S$130,S$131,S$132,S$133*(1+'S&amp;S'!$F129),S$134,S$135,S$136,S$137,S$138,S$139,S$140,S$141,S$142,S$143,S$144)</f>
        <v>0</v>
      </c>
      <c r="T331" s="66">
        <f>-T$190+T$216-T$218+T$233+T$234+SUM(T$125,T$126,T$127,T$128,T$129,T$130,T$131,T$132,T$133*(1+'S&amp;S'!$F129),T$134,T$135,T$136,T$137,T$138,T$139,T$140,T$141,T$142,T$143,T$144)</f>
        <v>0</v>
      </c>
      <c r="U331" s="66">
        <f>-U$190+U$216-U$218+U$233+U$234+SUM(U$125,U$126,U$127,U$128,U$129,U$130,U$131,U$132,U$133*(1+'S&amp;S'!$F129),U$134,U$135,U$136,U$137,U$138,U$139,U$140,U$141,U$142,U$143,U$144)</f>
        <v>0</v>
      </c>
      <c r="V331" s="66">
        <f>-V$190+V$216-V$218+V$233+V$234+SUM(V$125,V$126,V$127,V$128,V$129,V$130,V$131,V$132,V$133*(1+'S&amp;S'!$F129),V$134,V$135,V$136,V$137,V$138,V$139,V$140,V$141,V$142,V$143,V$144)</f>
        <v>0</v>
      </c>
      <c r="W331" s="66">
        <f>-W$190+W$216-W$218+W$233+W$234+SUM(W$125,W$126,W$127,W$128,W$129,W$130,W$131,W$132,W$133*(1+'S&amp;S'!$F129),W$134,W$135,W$136,W$137,W$138,W$139,W$140,W$141,W$142,W$143,W$144)</f>
        <v>0</v>
      </c>
      <c r="X331" s="66">
        <f>-X$190+X$216-X$218+X$233+X$234+SUM(X$125,X$126,X$127,X$128,X$129,X$130,X$131,X$132,X$133*(1+'S&amp;S'!$F129),X$134,X$135,X$136,X$137,X$138,X$139,X$140,X$141,X$142,X$143,X$144)</f>
        <v>0</v>
      </c>
      <c r="Y331" s="66">
        <f>-Y$190+Y$216-Y$218+Y$233+Y$234+SUM(Y$125,Y$126,Y$127,Y$128,Y$129,Y$130,Y$131,Y$132,Y$133*(1+'S&amp;S'!$F129),Y$134,Y$135,Y$136,Y$137,Y$138,Y$139,Y$140,Y$141,Y$142,Y$143,Y$144)</f>
        <v>0</v>
      </c>
      <c r="Z331" s="66">
        <f>-Z$190+Z$216-Z$218+Z$233+Z$234+SUM(Z$125,Z$126,Z$127,Z$128,Z$129,Z$130,Z$131,Z$132,Z$133*(1+'S&amp;S'!$F129),Z$134,Z$135,Z$136,Z$137,Z$138,Z$139,Z$140,Z$141,Z$142,Z$143,Z$144)</f>
        <v>0</v>
      </c>
      <c r="AA331" s="66">
        <f>-AA$190+AA$216-AA$218+AA$233+AA$234+SUM(AA$125,AA$126,AA$127,AA$128,AA$129,AA$130,AA$131,AA$132,AA$133*(1+'S&amp;S'!$F129),AA$134,AA$135,AA$136,AA$137,AA$138,AA$139,AA$140,AA$141,AA$142,AA$143,AA$144)</f>
        <v>0</v>
      </c>
      <c r="AB331" s="66">
        <f>-AB$190+AB$216-AB$218+AB$233+AB$234+SUM(AB$125,AB$126,AB$127,AB$128,AB$129,AB$130,AB$131,AB$132,AB$133*(1+'S&amp;S'!$F129),AB$134,AB$135,AB$136,AB$137,AB$138,AB$139,AB$140,AB$141,AB$142,AB$143,AB$144)</f>
        <v>0</v>
      </c>
      <c r="AC331" s="66">
        <f>-AC$190+AC$216-AC$218+AC$233+AC$234+SUM(AC$125,AC$126,AC$127,AC$128,AC$129,AC$130,AC$131,AC$132,AC$133*(1+'S&amp;S'!$F129),AC$134,AC$135,AC$136,AC$137,AC$138,AC$139,AC$140,AC$141,AC$142,AC$143,AC$144)</f>
        <v>0</v>
      </c>
      <c r="AD331" s="66">
        <f>-AD$190+AD$216-AD$218+AD$233+AD$234+SUM(AD$125,AD$126,AD$127,AD$128,AD$129,AD$130,AD$131,AD$132,AD$133*(1+'S&amp;S'!$F129),AD$134,AD$135,AD$136,AD$137,AD$138,AD$139,AD$140,AD$141,AD$142,AD$143,AD$144)</f>
        <v>0</v>
      </c>
      <c r="AE331" s="66">
        <f>-AE$190+AE$216-AE$218+AE$233+AE$234+SUM(AE$125,AE$126,AE$127,AE$128,AE$129,AE$130,AE$131,AE$132,AE$133*(1+'S&amp;S'!$F129),AE$134,AE$135,AE$136,AE$137,AE$138,AE$139,AE$140,AE$141,AE$142,AE$143,AE$144)</f>
        <v>0</v>
      </c>
      <c r="AF331" s="66">
        <f>-AF$190+AF$216-AF$218+AF$233+AF$234+SUM(AF$125,AF$126,AF$127,AF$128,AF$129,AF$130,AF$131,AF$132,AF$133*(1+'S&amp;S'!$F129),AF$134,AF$135,AF$136,AF$137,AF$138,AF$139,AF$140,AF$141,AF$142,AF$143,AF$144)</f>
        <v>0</v>
      </c>
      <c r="AG331" s="66">
        <f>-AG$190+AG$216-AG$218+AG$233+AG$234+SUM(AG$125,AG$126,AG$127,AG$128,AG$129,AG$130,AG$131,AG$132,AG$133*(1+'S&amp;S'!$F129),AG$134,AG$135,AG$136,AG$137,AG$138,AG$139,AG$140,AG$141,AG$142,AG$143,AG$144)</f>
        <v>0</v>
      </c>
      <c r="AH331" s="66">
        <f>-AH$190+AH$216-AH$218+AH$233+AH$234+SUM(AH$125,AH$126,AH$127,AH$128,AH$129,AH$130,AH$131,AH$132,AH$133*(1+'S&amp;S'!$F129),AH$134,AH$135,AH$136,AH$137,AH$138,AH$139,AH$140,AH$141,AH$142,AH$143,AH$144)</f>
        <v>0</v>
      </c>
      <c r="AI331" s="66">
        <f>-AI$190+AI$216-AI$218+AI$233+AI$234+SUM(AI$125,AI$126,AI$127,AI$128,AI$129,AI$130,AI$131,AI$132,AI$133*(1+'S&amp;S'!$F129),AI$134,AI$135,AI$136,AI$137,AI$138,AI$139,AI$140,AI$141,AI$142,AI$143,AI$144)</f>
        <v>0</v>
      </c>
      <c r="AJ331" s="66">
        <f>-AJ$190+AJ$216-AJ$218+AJ$233+AJ$234+SUM(AJ$125,AJ$126,AJ$127,AJ$128,AJ$129,AJ$130,AJ$131,AJ$132,AJ$133*(1+'S&amp;S'!$F129),AJ$134,AJ$135,AJ$136,AJ$137,AJ$138,AJ$139,AJ$140,AJ$141,AJ$142,AJ$143,AJ$144)</f>
        <v>0</v>
      </c>
      <c r="AK331" s="66">
        <f>-AK$190+AK$216-AK$218+AK$233+AK$234+SUM(AK$125,AK$126,AK$127,AK$128,AK$129,AK$130,AK$131,AK$132,AK$133*(1+'S&amp;S'!$F129),AK$134,AK$135,AK$136,AK$137,AK$138,AK$139,AK$140,AK$141,AK$142,AK$143,AK$144)</f>
        <v>0</v>
      </c>
      <c r="AL331" s="66">
        <f>-AL$190+AL$216-AL$218+AL$233+AL$234+SUM(AL$125,AL$126,AL$127,AL$128,AL$129,AL$130,AL$131,AL$132,AL$133*(1+'S&amp;S'!$F129),AL$134,AL$135,AL$136,AL$137,AL$138,AL$139,AL$140,AL$141,AL$142,AL$143,AL$144)</f>
        <v>0</v>
      </c>
      <c r="AM331" s="66">
        <f>-AM$190+AM$216-AM$218+AM$233+AM$234+SUM(AM$125,AM$126,AM$127,AM$128,AM$129,AM$130,AM$131,AM$132,AM$133*(1+'S&amp;S'!$F129),AM$134,AM$135,AM$136,AM$137,AM$138,AM$139,AM$140,AM$141,AM$142,AM$143,AM$144)</f>
        <v>0</v>
      </c>
      <c r="AN331" s="66">
        <f>-AN$190+AN$216-AN$218+AN$233+AN$234+SUM(AN$125,AN$126,AN$127,AN$128,AN$129,AN$130,AN$131,AN$132,AN$133*(1+'S&amp;S'!$F129),AN$134,AN$135,AN$136,AN$137,AN$138,AN$139,AN$140,AN$141,AN$142,AN$143,AN$144)</f>
        <v>0</v>
      </c>
      <c r="AO331" s="66">
        <f>-AO$190+AO$216-AO$218+AO$233+AO$234+SUM(AO$125,AO$126,AO$127,AO$128,AO$129,AO$130,AO$131,AO$132,AO$133*(1+'S&amp;S'!$F129),AO$134,AO$135,AO$136,AO$137,AO$138,AO$139,AO$140,AO$141,AO$142,AO$143,AO$144)</f>
        <v>0</v>
      </c>
      <c r="AP331" s="66">
        <f>-AP$190+AP$216-AP$218+AP$233+AP$234+SUM(AP$125,AP$126,AP$127,AP$128,AP$129,AP$130,AP$131,AP$132,AP$133*(1+'S&amp;S'!$F129),AP$134,AP$135,AP$136,AP$137,AP$138,AP$139,AP$140,AP$141,AP$142,AP$143,AP$144)</f>
        <v>0</v>
      </c>
      <c r="AQ331" s="66">
        <f>-AQ$190+AQ$216-AQ$218+AQ$233+AQ$234+SUM(AQ$125,AQ$126,AQ$127,AQ$128,AQ$129,AQ$130,AQ$131,AQ$132,AQ$133*(1+'S&amp;S'!$F129),AQ$134,AQ$135,AQ$136,AQ$137,AQ$138,AQ$139,AQ$140,AQ$141,AQ$142,AQ$143,AQ$144)</f>
        <v>0</v>
      </c>
      <c r="AR331" s="66">
        <f>-AR$190+AR$216-AR$218+AR$233+AR$234+SUM(AR$125,AR$126,AR$127,AR$128,AR$129,AR$130,AR$131,AR$132,AR$133*(1+'S&amp;S'!$F129),AR$134,AR$135,AR$136,AR$137,AR$138,AR$139,AR$140,AR$141,AR$142,AR$143,AR$144)</f>
        <v>0</v>
      </c>
      <c r="AS331" s="66">
        <f>-AS$190+AS$216-AS$218+AS$233+AS$234+SUM(AS$125,AS$126,AS$127,AS$128,AS$129,AS$130,AS$131,AS$132,AS$133*(1+'S&amp;S'!$F129),AS$134,AS$135,AS$136,AS$137,AS$138,AS$139,AS$140,AS$141,AS$142,AS$143,AS$144)</f>
        <v>0</v>
      </c>
      <c r="AT331" s="66">
        <f>-AT$190+AT$216-AT$218+AT$233+AT$234+SUM(AT$125,AT$126,AT$127,AT$128,AT$129,AT$130,AT$131,AT$132,AT$133*(1+'S&amp;S'!$F129),AT$134,AT$135,AT$136,AT$137,AT$138,AT$139,AT$140,AT$141,AT$142,AT$143,AT$144)</f>
        <v>0</v>
      </c>
      <c r="AU331" s="66">
        <f>-AU$190+AU$216-AU$218+AU$233+AU$234+SUM(AU$125,AU$126,AU$127,AU$128,AU$129,AU$130,AU$131,AU$132,AU$133*(1+'S&amp;S'!$F129),AU$134,AU$135,AU$136,AU$137,AU$138,AU$139,AU$140,AU$141,AU$142,AU$143,AU$144)</f>
        <v>0</v>
      </c>
      <c r="AV331" s="66">
        <f>-AV$190+AV$216-AV$218+AV$233+AV$234+SUM(AV$125,AV$126,AV$127,AV$128,AV$129,AV$130,AV$131,AV$132,AV$133*(1+'S&amp;S'!$F129),AV$134,AV$135,AV$136,AV$137,AV$138,AV$139,AV$140,AV$141,AV$142,AV$143,AV$144)</f>
        <v>0</v>
      </c>
      <c r="AW331" s="66">
        <f>-AW$190+AW$216-AW$218+AW$233+AW$234+SUM(AW$125,AW$126,AW$127,AW$128,AW$129,AW$130,AW$131,AW$132,AW$133*(1+'S&amp;S'!$F129),AW$134,AW$135,AW$136,AW$137,AW$138,AW$139,AW$140,AW$141,AW$142,AW$143,AW$144)</f>
        <v>0</v>
      </c>
      <c r="AX331" s="66">
        <f>-AX$190+AX$216-AX$218+AX$233+AX$234+SUM(AX$125,AX$126,AX$127,AX$128,AX$129,AX$130,AX$131,AX$132,AX$133*(1+'S&amp;S'!$F129),AX$134,AX$135,AX$136,AX$137,AX$138,AX$139,AX$140,AX$141,AX$142,AX$143,AX$144)</f>
        <v>0</v>
      </c>
      <c r="AY331" s="66">
        <f>-AY$190+AY$216-AY$218+AY$233+AY$234+SUM(AY$125,AY$126,AY$127,AY$128,AY$129,AY$130,AY$131,AY$132,AY$133*(1+'S&amp;S'!$F129),AY$134,AY$135,AY$136,AY$137,AY$138,AY$139,AY$140,AY$141,AY$142,AY$143,AY$144)</f>
        <v>0</v>
      </c>
      <c r="AZ331" s="66">
        <f>-AZ$190+AZ$216-AZ$218+AZ$233+AZ$234+SUM(AZ$125,AZ$126,AZ$127,AZ$128,AZ$129,AZ$130,AZ$131,AZ$132,AZ$133*(1+'S&amp;S'!$F129),AZ$134,AZ$135,AZ$136,AZ$137,AZ$138,AZ$139,AZ$140,AZ$141,AZ$142,AZ$143,AZ$144)</f>
        <v>0</v>
      </c>
      <c r="BA331" s="66">
        <f>-BA$190+BA$216-BA$218+BA$233+BA$234+SUM(BA$125,BA$126,BA$127,BA$128,BA$129,BA$130,BA$131,BA$132,BA$133*(1+'S&amp;S'!$F129),BA$134,BA$135,BA$136,BA$137,BA$138,BA$139,BA$140,BA$141,BA$142,BA$143,BA$144)</f>
        <v>0</v>
      </c>
      <c r="BB331" s="66">
        <f>-BB$190+BB$216-BB$218+BB$233+BB$234+SUM(BB$125,BB$126,BB$127,BB$128,BB$129,BB$130,BB$131,BB$132,BB$133*(1+'S&amp;S'!$F129),BB$134,BB$135,BB$136,BB$137,BB$138,BB$139,BB$140,BB$141,BB$142,BB$143,BB$144)</f>
        <v>0</v>
      </c>
      <c r="BC331" s="66">
        <f>-BC$190+BC$216-BC$218+BC$233+BC$234+SUM(BC$125,BC$126,BC$127,BC$128,BC$129,BC$130,BC$131,BC$132,BC$133*(1+'S&amp;S'!$F129),BC$134,BC$135,BC$136,BC$137,BC$138,BC$139,BC$140,BC$141,BC$142,BC$143,BC$144)</f>
        <v>0</v>
      </c>
      <c r="BD331" s="66">
        <f>-BD$190+BD$216-BD$218+BD$233+BD$234+SUM(BD$125,BD$126,BD$127,BD$128,BD$129,BD$130,BD$131,BD$132,BD$133*(1+'S&amp;S'!$F129),BD$134,BD$135,BD$136,BD$137,BD$138,BD$139,BD$140,BD$141,BD$142,BD$143,BD$144)</f>
        <v>0</v>
      </c>
      <c r="BE331" s="66">
        <f>-BE$190+BE$216-BE$218+BE$233+BE$234+SUM(BE$125,BE$126,BE$127,BE$128,BE$129,BE$130,BE$131,BE$132,BE$133*(1+'S&amp;S'!$F129),BE$134,BE$135,BE$136,BE$137,BE$138,BE$139,BE$140,BE$141,BE$142,BE$143,BE$144)</f>
        <v>0</v>
      </c>
      <c r="BF331" s="66">
        <f>-BF$190+BF$216-BF$218+BF$233+BF$234+SUM(BF$125,BF$126,BF$127,BF$128,BF$129,BF$130,BF$131,BF$132,BF$133*(1+'S&amp;S'!$F129),BF$134,BF$135,BF$136,BF$137,BF$138,BF$139,BF$140,BF$141,BF$142,BF$143,BF$144)</f>
        <v>0</v>
      </c>
      <c r="BG331" s="66">
        <f>-BG$190+BG$216-BG$218+BG$233+BG$234+SUM(BG$125,BG$126,BG$127,BG$128,BG$129,BG$130,BG$131,BG$132,BG$133*(1+'S&amp;S'!$F129),BG$134,BG$135,BG$136,BG$137,BG$138,BG$139,BG$140,BG$141,BG$142,BG$143,BG$144)</f>
        <v>0</v>
      </c>
      <c r="BH331" s="66">
        <f>-BH$190+BH$216-BH$218+BH$233+BH$234+SUM(BH$125,BH$126,BH$127,BH$128,BH$129,BH$130,BH$131,BH$132,BH$133*(1+'S&amp;S'!$F129),BH$134,BH$135,BH$136,BH$137,BH$138,BH$139,BH$140,BH$141,BH$142,BH$143,BH$144)</f>
        <v>0</v>
      </c>
      <c r="BI331" s="66">
        <f>-BI$190+BI$216-BI$218+BI$233+BI$234+SUM(BI$125,BI$126,BI$127,BI$128,BI$129,BI$130,BI$131,BI$132,BI$133*(1+'S&amp;S'!$F129),BI$134,BI$135,BI$136,BI$137,BI$138,BI$139,BI$140,BI$141,BI$142,BI$143,BI$144)</f>
        <v>0</v>
      </c>
      <c r="BJ331" s="66">
        <f>-BJ$190+BJ$216-BJ$218+BJ$233+BJ$234+SUM(BJ$125,BJ$126,BJ$127,BJ$128,BJ$129,BJ$130,BJ$131,BJ$132,BJ$133*(1+'S&amp;S'!$F129),BJ$134,BJ$135,BJ$136,BJ$137,BJ$138,BJ$139,BJ$140,BJ$141,BJ$142,BJ$143,BJ$144)</f>
        <v>0</v>
      </c>
      <c r="BK331" s="66">
        <f>-BK$190+BK$216-BK$218+BK$233+BK$234+SUM(BK$125,BK$126,BK$127,BK$128,BK$129,BK$130,BK$131,BK$132,BK$133*(1+'S&amp;S'!$F129),BK$134,BK$135,BK$136,BK$137,BK$138,BK$139,BK$140,BK$141,BK$142,BK$143,BK$144)</f>
        <v>0</v>
      </c>
      <c r="BL331" s="66">
        <f>-BL$190+BL$216-BL$218+BL$233+BL$234+SUM(BL$125,BL$126,BL$127,BL$128,BL$129,BL$130,BL$131,BL$132,BL$133*(1+'S&amp;S'!$F129),BL$134,BL$135,BL$136,BL$137,BL$138,BL$139,BL$140,BL$141,BL$142,BL$143,BL$144)</f>
        <v>0</v>
      </c>
      <c r="BM331" s="66">
        <f>-BM$190+BM$216-BM$218+BM$233+BM$234+SUM(BM$125,BM$126,BM$127,BM$128,BM$129,BM$130,BM$131,BM$132,BM$133*(1+'S&amp;S'!$F129),BM$134,BM$135,BM$136,BM$137,BM$138,BM$139,BM$140,BM$141,BM$142,BM$143,BM$144)</f>
        <v>0</v>
      </c>
      <c r="BN331" s="66">
        <f>-BN$190+BN$216-BN$218+BN$233+BN$234+SUM(BN$125,BN$126,BN$127,BN$128,BN$129,BN$130,BN$131,BN$132,BN$133*(1+'S&amp;S'!$F129),BN$134,BN$135,BN$136,BN$137,BN$138,BN$139,BN$140,BN$141,BN$142,BN$143,BN$144)</f>
        <v>0</v>
      </c>
      <c r="BO331" s="66">
        <f>-BO$190+BO$216-BO$218+BO$233+BO$234+SUM(BO$125,BO$126,BO$127,BO$128,BO$129,BO$130,BO$131,BO$132,BO$133*(1+'S&amp;S'!$F129),BO$134,BO$135,BO$136,BO$137,BO$138,BO$139,BO$140,BO$141,BO$142,BO$143,BO$144)</f>
        <v>0</v>
      </c>
      <c r="BP331" s="66">
        <f>-BP$190+BP$216-BP$218+BP$233+BP$234+SUM(BP$125,BP$126,BP$127,BP$128,BP$129,BP$130,BP$131,BP$132,BP$133*(1+'S&amp;S'!$F129),BP$134,BP$135,BP$136,BP$137,BP$138,BP$139,BP$140,BP$141,BP$142,BP$143,BP$144)</f>
        <v>0</v>
      </c>
      <c r="BQ331" s="66">
        <f>-BQ$190+BQ$216-BQ$218+BQ$233+BQ$234+SUM(BQ$125,BQ$126,BQ$127,BQ$128,BQ$129,BQ$130,BQ$131,BQ$132,BQ$133*(1+'S&amp;S'!$F129),BQ$134,BQ$135,BQ$136,BQ$137,BQ$138,BQ$139,BQ$140,BQ$141,BQ$142,BQ$143,BQ$144)</f>
        <v>0</v>
      </c>
      <c r="BR331" s="66">
        <f>-BR$190+BR$216-BR$218+BR$233+BR$234+SUM(BR$125,BR$126,BR$127,BR$128,BR$129,BR$130,BR$131,BR$132,BR$133*(1+'S&amp;S'!$F129),BR$134,BR$135,BR$136,BR$137,BR$138,BR$139,BR$140,BR$141,BR$142,BR$143,BR$144)</f>
        <v>0</v>
      </c>
      <c r="BS331" s="66">
        <f>-BS$190+BS$216-BS$218+BS$233+BS$234+SUM(BS$125,BS$126,BS$127,BS$128,BS$129,BS$130,BS$131,BS$132,BS$133*(1+'S&amp;S'!$F129),BS$134,BS$135,BS$136,BS$137,BS$138,BS$139,BS$140,BS$141,BS$142,BS$143,BS$144)</f>
        <v>0</v>
      </c>
      <c r="BT331" s="66">
        <f>-BT$190+BT$216-BT$218+BT$233+BT$234+SUM(BT$125,BT$126,BT$127,BT$128,BT$129,BT$130,BT$131,BT$132,BT$133*(1+'S&amp;S'!$F129),BT$134,BT$135,BT$136,BT$137,BT$138,BT$139,BT$140,BT$141,BT$142,BT$143,BT$144)</f>
        <v>0</v>
      </c>
      <c r="BU331" s="66">
        <f>-BU$190+BU$216-BU$218+BU$233+BU$234+SUM(BU$125,BU$126,BU$127,BU$128,BU$129,BU$130,BU$131,BU$132,BU$133*(1+'S&amp;S'!$F129),BU$134,BU$135,BU$136,BU$137,BU$138,BU$139,BU$140,BU$141,BU$142,BU$143,BU$144)</f>
        <v>0</v>
      </c>
      <c r="BV331" s="66">
        <f>-BV$190+BV$216-BV$218+BV$233+BV$234+SUM(BV$125,BV$126,BV$127,BV$128,BV$129,BV$130,BV$131,BV$132,BV$133*(1+'S&amp;S'!$F129),BV$134,BV$135,BV$136,BV$137,BV$138,BV$139,BV$140,BV$141,BV$142,BV$143,BV$144)</f>
        <v>0</v>
      </c>
      <c r="BW331" s="66">
        <f>-BW$190+BW$216-BW$218+BW$233+BW$234+SUM(BW$125,BW$126,BW$127,BW$128,BW$129,BW$130,BW$131,BW$132,BW$133*(1+'S&amp;S'!$F129),BW$134,BW$135,BW$136,BW$137,BW$138,BW$139,BW$140,BW$141,BW$142,BW$143,BW$144)</f>
        <v>0</v>
      </c>
      <c r="BX331" s="66">
        <f>-BX$190+BX$216-BX$218+BX$233+BX$234+SUM(BX$125,BX$126,BX$127,BX$128,BX$129,BX$130,BX$131,BX$132,BX$133*(1+'S&amp;S'!$F129),BX$134,BX$135,BX$136,BX$137,BX$138,BX$139,BX$140,BX$141,BX$142,BX$143,BX$144)</f>
        <v>0</v>
      </c>
      <c r="BY331" s="66">
        <f>-BY$190+BY$216-BY$218+BY$233+BY$234+SUM(BY$125,BY$126,BY$127,BY$128,BY$129,BY$130,BY$131,BY$132,BY$133*(1+'S&amp;S'!$F129),BY$134,BY$135,BY$136,BY$137,BY$138,BY$139,BY$140,BY$141,BY$142,BY$143,BY$144)</f>
        <v>0</v>
      </c>
      <c r="BZ331" s="66">
        <f>-BZ$190+BZ$216-BZ$218+BZ$233+BZ$234+SUM(BZ$125,BZ$126,BZ$127,BZ$128,BZ$129,BZ$130,BZ$131,BZ$132,BZ$133*(1+'S&amp;S'!$F129),BZ$134,BZ$135,BZ$136,BZ$137,BZ$138,BZ$139,BZ$140,BZ$141,BZ$142,BZ$143,BZ$144)</f>
        <v>0</v>
      </c>
      <c r="CA331" s="66">
        <f>-CA$190+CA$216-CA$218+CA$233+CA$234+SUM(CA$125,CA$126,CA$127,CA$128,CA$129,CA$130,CA$131,CA$132,CA$133*(1+'S&amp;S'!$F129),CA$134,CA$135,CA$136,CA$137,CA$138,CA$139,CA$140,CA$141,CA$142,CA$143,CA$144)</f>
        <v>0</v>
      </c>
      <c r="CB331" s="66">
        <f>-CB$190+CB$216-CB$218+CB$233+CB$234+SUM(CB$125,CB$126,CB$127,CB$128,CB$129,CB$130,CB$131,CB$132,CB$133*(1+'S&amp;S'!$F129),CB$134,CB$135,CB$136,CB$137,CB$138,CB$139,CB$140,CB$141,CB$142,CB$143,CB$144)</f>
        <v>0</v>
      </c>
      <c r="CC331" s="66">
        <f>-CC$190+CC$216-CC$218+CC$233+CC$234+SUM(CC$125,CC$126,CC$127,CC$128,CC$129,CC$130,CC$131,CC$132,CC$133*(1+'S&amp;S'!$F129),CC$134,CC$135,CC$136,CC$137,CC$138,CC$139,CC$140,CC$141,CC$142,CC$143,CC$144)</f>
        <v>0</v>
      </c>
      <c r="CD331" s="66">
        <f>-CD$190+CD$216-CD$218+CD$233+CD$234+SUM(CD$125,CD$126,CD$127,CD$128,CD$129,CD$130,CD$131,CD$132,CD$133*(1+'S&amp;S'!$F129),CD$134,CD$135,CD$136,CD$137,CD$138,CD$139,CD$140,CD$141,CD$142,CD$143,CD$144)</f>
        <v>0</v>
      </c>
      <c r="CE331" s="66">
        <f>-CE$190+CE$216-CE$218+CE$233+CE$234+SUM(CE$125,CE$126,CE$127,CE$128,CE$129,CE$130,CE$131,CE$132,CE$133*(1+'S&amp;S'!$F129),CE$134,CE$135,CE$136,CE$137,CE$138,CE$139,CE$140,CE$141,CE$142,CE$143,CE$144)</f>
        <v>0</v>
      </c>
      <c r="CF331" s="66">
        <f>-CF$190+CF$216-CF$218+CF$233+CF$234+SUM(CF$125,CF$126,CF$127,CF$128,CF$129,CF$130,CF$131,CF$132,CF$133*(1+'S&amp;S'!$F129),CF$134,CF$135,CF$136,CF$137,CF$138,CF$139,CF$140,CF$141,CF$142,CF$143,CF$144)</f>
        <v>0</v>
      </c>
      <c r="CG331" s="66">
        <f>-CG$190+CG$216-CG$218+CG$233+CG$234+SUM(CG$125,CG$126,CG$127,CG$128,CG$129,CG$130,CG$131,CG$132,CG$133*(1+'S&amp;S'!$F129),CG$134,CG$135,CG$136,CG$137,CG$138,CG$139,CG$140,CG$141,CG$142,CG$143,CG$144)</f>
        <v>0</v>
      </c>
      <c r="CH331" s="66">
        <f>-CH$190+CH$216-CH$218+CH$233+CH$234+SUM(CH$125,CH$126,CH$127,CH$128,CH$129,CH$130,CH$131,CH$132,CH$133*(1+'S&amp;S'!$F129),CH$134,CH$135,CH$136,CH$137,CH$138,CH$139,CH$140,CH$141,CH$142,CH$143,CH$144)</f>
        <v>0</v>
      </c>
      <c r="CI331" s="66">
        <f>-CI$190+CI$216-CI$218+CI$233+CI$234+SUM(CI$125,CI$126,CI$127,CI$128,CI$129,CI$130,CI$131,CI$132,CI$133*(1+'S&amp;S'!$F129),CI$134,CI$135,CI$136,CI$137,CI$138,CI$139,CI$140,CI$141,CI$142,CI$143,CI$144)</f>
        <v>0</v>
      </c>
      <c r="CJ331" s="66">
        <f>-CJ$190+CJ$216-CJ$218+CJ$233+CJ$234+SUM(CJ$125,CJ$126,CJ$127,CJ$128,CJ$129,CJ$130,CJ$131,CJ$132,CJ$133*(1+'S&amp;S'!$F129),CJ$134,CJ$135,CJ$136,CJ$137,CJ$138,CJ$139,CJ$140,CJ$141,CJ$142,CJ$143,CJ$144)</f>
        <v>0</v>
      </c>
      <c r="CK331" s="66">
        <f>-CK$190+CK$216-CK$218+CK$233+CK$234+SUM(CK$125,CK$126,CK$127,CK$128,CK$129,CK$130,CK$131,CK$132,CK$133*(1+'S&amp;S'!$F129),CK$134,CK$135,CK$136,CK$137,CK$138,CK$139,CK$140,CK$141,CK$142,CK$143,CK$144)</f>
        <v>0</v>
      </c>
      <c r="CL331" s="66">
        <f>-CL$190+CL$216-CL$218+CL$233+CL$234+SUM(CL$125,CL$126,CL$127,CL$128,CL$129,CL$130,CL$131,CL$132,CL$133*(1+'S&amp;S'!$F129),CL$134,CL$135,CL$136,CL$137,CL$138,CL$139,CL$140,CL$141,CL$142,CL$143,CL$144)</f>
        <v>0</v>
      </c>
      <c r="CM331" s="66">
        <f>-CM$190+CM$216-CM$218+CM$233+CM$234+SUM(CM$125,CM$126,CM$127,CM$128,CM$129,CM$130,CM$131,CM$132,CM$133*(1+'S&amp;S'!$F129),CM$134,CM$135,CM$136,CM$137,CM$138,CM$139,CM$140,CM$141,CM$142,CM$143,CM$144)</f>
        <v>0</v>
      </c>
      <c r="CN331" s="66">
        <f>-CN$190+CN$216-CN$218+CN$233+CN$234+SUM(CN$125,CN$126,CN$127,CN$128,CN$129,CN$130,CN$131,CN$132,CN$133*(1+'S&amp;S'!$F129),CN$134,CN$135,CN$136,CN$137,CN$138,CN$139,CN$140,CN$141,CN$142,CN$143,CN$144)</f>
        <v>0</v>
      </c>
      <c r="CO331" s="66">
        <f>-CO$190+CO$216-CO$218+CO$233+CO$234+SUM(CO$125,CO$126,CO$127,CO$128,CO$129,CO$130,CO$131,CO$132,CO$133*(1+'S&amp;S'!$F129),CO$134,CO$135,CO$136,CO$137,CO$138,CO$139,CO$140,CO$141,CO$142,CO$143,CO$144)</f>
        <v>0</v>
      </c>
      <c r="CP331" s="66">
        <f>-CP$190+CP$216-CP$218+CP$233+CP$234+SUM(CP$125,CP$126,CP$127,CP$128,CP$129,CP$130,CP$131,CP$132,CP$133*(1+'S&amp;S'!$F129),CP$134,CP$135,CP$136,CP$137,CP$138,CP$139,CP$140,CP$141,CP$142,CP$143,CP$144)</f>
        <v>0</v>
      </c>
      <c r="CQ331" s="66">
        <f>-CQ$190+CQ$216-CQ$218+CQ$233+CQ$234+SUM(CQ$125,CQ$126,CQ$127,CQ$128,CQ$129,CQ$130,CQ$131,CQ$132,CQ$133*(1+'S&amp;S'!$F129),CQ$134,CQ$135,CQ$136,CQ$137,CQ$138,CQ$139,CQ$140,CQ$141,CQ$142,CQ$143,CQ$144)</f>
        <v>0</v>
      </c>
      <c r="CR331" s="66">
        <f>-CR$190+CR$216-CR$218+CR$233+CR$234+SUM(CR$125,CR$126,CR$127,CR$128,CR$129,CR$130,CR$131,CR$132,CR$133*(1+'S&amp;S'!$F129),CR$134,CR$135,CR$136,CR$137,CR$138,CR$139,CR$140,CR$141,CR$142,CR$143,CR$144)</f>
        <v>0</v>
      </c>
      <c r="CS331" s="66">
        <f>-CS$190+CS$216-CS$218+CS$233+CS$234+SUM(CS$125,CS$126,CS$127,CS$128,CS$129,CS$130,CS$131,CS$132,CS$133*(1+'S&amp;S'!$F129),CS$134,CS$135,CS$136,CS$137,CS$138,CS$139,CS$140,CS$141,CS$142,CS$143,CS$144)</f>
        <v>0</v>
      </c>
    </row>
    <row r="332" spans="3:97" hidden="1" x14ac:dyDescent="0.35">
      <c r="C332" s="81" t="str">
        <f>O.4!C134&amp;" with "&amp; 'S&amp;S'!$D$5*100 &amp; "% increase"</f>
        <v xml:space="preserve"> with 1% increase</v>
      </c>
      <c r="E332" s="492">
        <f>G332+NPV(G.Asm!$F$40,H332:INDEX(H332:CS332,RP))</f>
        <v>0</v>
      </c>
      <c r="F332" s="492">
        <f t="shared" si="140"/>
        <v>0</v>
      </c>
      <c r="G332" s="66">
        <f>-G$190+G$216-G$218+G$233+G$234+SUM(G$125,G$126,G$127,G$128,G$129,G$130,G$131,G$132,G$133,G$134*(1+'S&amp;S'!$F130),G$135,G$136,G$137,G$138,G$139,G$140,G$141,G$142,G$143,G$144)</f>
        <v>0</v>
      </c>
      <c r="H332" s="66">
        <f>-H$190+H$216-H$218+H$233+H$234+SUM(H$125,H$126,H$127,H$128,H$129,H$130,H$131,H$132,H$133,H$134*(1+'S&amp;S'!$F130),H$135,H$136,H$137,H$138,H$139,H$140,H$141,H$142,H$143,H$144)</f>
        <v>0</v>
      </c>
      <c r="I332" s="66">
        <f>-I$190+I$216-I$218+I$233+I$234+SUM(I$125,I$126,I$127,I$128,I$129,I$130,I$131,I$132,I$133,I$134*(1+'S&amp;S'!$F130),I$135,I$136,I$137,I$138,I$139,I$140,I$141,I$142,I$143,I$144)</f>
        <v>0</v>
      </c>
      <c r="J332" s="66">
        <f>-J$190+J$216-J$218+J$233+J$234+SUM(J$125,J$126,J$127,J$128,J$129,J$130,J$131,J$132,J$133,J$134*(1+'S&amp;S'!$F130),J$135,J$136,J$137,J$138,J$139,J$140,J$141,J$142,J$143,J$144)</f>
        <v>0</v>
      </c>
      <c r="K332" s="66">
        <f>-K$190+K$216-K$218+K$233+K$234+SUM(K$125,K$126,K$127,K$128,K$129,K$130,K$131,K$132,K$133,K$134*(1+'S&amp;S'!$F130),K$135,K$136,K$137,K$138,K$139,K$140,K$141,K$142,K$143,K$144)</f>
        <v>0</v>
      </c>
      <c r="L332" s="66">
        <f>-L$190+L$216-L$218+L$233+L$234+SUM(L$125,L$126,L$127,L$128,L$129,L$130,L$131,L$132,L$133,L$134*(1+'S&amp;S'!$F130),L$135,L$136,L$137,L$138,L$139,L$140,L$141,L$142,L$143,L$144)</f>
        <v>0</v>
      </c>
      <c r="M332" s="66">
        <f>-M$190+M$216-M$218+M$233+M$234+SUM(M$125,M$126,M$127,M$128,M$129,M$130,M$131,M$132,M$133,M$134*(1+'S&amp;S'!$F130),M$135,M$136,M$137,M$138,M$139,M$140,M$141,M$142,M$143,M$144)</f>
        <v>0</v>
      </c>
      <c r="N332" s="66">
        <f>-N$190+N$216-N$218+N$233+N$234+SUM(N$125,N$126,N$127,N$128,N$129,N$130,N$131,N$132,N$133,N$134*(1+'S&amp;S'!$F130),N$135,N$136,N$137,N$138,N$139,N$140,N$141,N$142,N$143,N$144)</f>
        <v>0</v>
      </c>
      <c r="O332" s="66">
        <f>-O$190+O$216-O$218+O$233+O$234+SUM(O$125,O$126,O$127,O$128,O$129,O$130,O$131,O$132,O$133,O$134*(1+'S&amp;S'!$F130),O$135,O$136,O$137,O$138,O$139,O$140,O$141,O$142,O$143,O$144)</f>
        <v>0</v>
      </c>
      <c r="P332" s="66">
        <f>-P$190+P$216-P$218+P$233+P$234+SUM(P$125,P$126,P$127,P$128,P$129,P$130,P$131,P$132,P$133,P$134*(1+'S&amp;S'!$F130),P$135,P$136,P$137,P$138,P$139,P$140,P$141,P$142,P$143,P$144)</f>
        <v>0</v>
      </c>
      <c r="Q332" s="66">
        <f>-Q$190+Q$216-Q$218+Q$233+Q$234+SUM(Q$125,Q$126,Q$127,Q$128,Q$129,Q$130,Q$131,Q$132,Q$133,Q$134*(1+'S&amp;S'!$F130),Q$135,Q$136,Q$137,Q$138,Q$139,Q$140,Q$141,Q$142,Q$143,Q$144)</f>
        <v>0</v>
      </c>
      <c r="R332" s="66">
        <f>-R$190+R$216-R$218+R$233+R$234+SUM(R$125,R$126,R$127,R$128,R$129,R$130,R$131,R$132,R$133,R$134*(1+'S&amp;S'!$F130),R$135,R$136,R$137,R$138,R$139,R$140,R$141,R$142,R$143,R$144)</f>
        <v>0</v>
      </c>
      <c r="S332" s="66">
        <f>-S$190+S$216-S$218+S$233+S$234+SUM(S$125,S$126,S$127,S$128,S$129,S$130,S$131,S$132,S$133,S$134*(1+'S&amp;S'!$F130),S$135,S$136,S$137,S$138,S$139,S$140,S$141,S$142,S$143,S$144)</f>
        <v>0</v>
      </c>
      <c r="T332" s="66">
        <f>-T$190+T$216-T$218+T$233+T$234+SUM(T$125,T$126,T$127,T$128,T$129,T$130,T$131,T$132,T$133,T$134*(1+'S&amp;S'!$F130),T$135,T$136,T$137,T$138,T$139,T$140,T$141,T$142,T$143,T$144)</f>
        <v>0</v>
      </c>
      <c r="U332" s="66">
        <f>-U$190+U$216-U$218+U$233+U$234+SUM(U$125,U$126,U$127,U$128,U$129,U$130,U$131,U$132,U$133,U$134*(1+'S&amp;S'!$F130),U$135,U$136,U$137,U$138,U$139,U$140,U$141,U$142,U$143,U$144)</f>
        <v>0</v>
      </c>
      <c r="V332" s="66">
        <f>-V$190+V$216-V$218+V$233+V$234+SUM(V$125,V$126,V$127,V$128,V$129,V$130,V$131,V$132,V$133,V$134*(1+'S&amp;S'!$F130),V$135,V$136,V$137,V$138,V$139,V$140,V$141,V$142,V$143,V$144)</f>
        <v>0</v>
      </c>
      <c r="W332" s="66">
        <f>-W$190+W$216-W$218+W$233+W$234+SUM(W$125,W$126,W$127,W$128,W$129,W$130,W$131,W$132,W$133,W$134*(1+'S&amp;S'!$F130),W$135,W$136,W$137,W$138,W$139,W$140,W$141,W$142,W$143,W$144)</f>
        <v>0</v>
      </c>
      <c r="X332" s="66">
        <f>-X$190+X$216-X$218+X$233+X$234+SUM(X$125,X$126,X$127,X$128,X$129,X$130,X$131,X$132,X$133,X$134*(1+'S&amp;S'!$F130),X$135,X$136,X$137,X$138,X$139,X$140,X$141,X$142,X$143,X$144)</f>
        <v>0</v>
      </c>
      <c r="Y332" s="66">
        <f>-Y$190+Y$216-Y$218+Y$233+Y$234+SUM(Y$125,Y$126,Y$127,Y$128,Y$129,Y$130,Y$131,Y$132,Y$133,Y$134*(1+'S&amp;S'!$F130),Y$135,Y$136,Y$137,Y$138,Y$139,Y$140,Y$141,Y$142,Y$143,Y$144)</f>
        <v>0</v>
      </c>
      <c r="Z332" s="66">
        <f>-Z$190+Z$216-Z$218+Z$233+Z$234+SUM(Z$125,Z$126,Z$127,Z$128,Z$129,Z$130,Z$131,Z$132,Z$133,Z$134*(1+'S&amp;S'!$F130),Z$135,Z$136,Z$137,Z$138,Z$139,Z$140,Z$141,Z$142,Z$143,Z$144)</f>
        <v>0</v>
      </c>
      <c r="AA332" s="66">
        <f>-AA$190+AA$216-AA$218+AA$233+AA$234+SUM(AA$125,AA$126,AA$127,AA$128,AA$129,AA$130,AA$131,AA$132,AA$133,AA$134*(1+'S&amp;S'!$F130),AA$135,AA$136,AA$137,AA$138,AA$139,AA$140,AA$141,AA$142,AA$143,AA$144)</f>
        <v>0</v>
      </c>
      <c r="AB332" s="66">
        <f>-AB$190+AB$216-AB$218+AB$233+AB$234+SUM(AB$125,AB$126,AB$127,AB$128,AB$129,AB$130,AB$131,AB$132,AB$133,AB$134*(1+'S&amp;S'!$F130),AB$135,AB$136,AB$137,AB$138,AB$139,AB$140,AB$141,AB$142,AB$143,AB$144)</f>
        <v>0</v>
      </c>
      <c r="AC332" s="66">
        <f>-AC$190+AC$216-AC$218+AC$233+AC$234+SUM(AC$125,AC$126,AC$127,AC$128,AC$129,AC$130,AC$131,AC$132,AC$133,AC$134*(1+'S&amp;S'!$F130),AC$135,AC$136,AC$137,AC$138,AC$139,AC$140,AC$141,AC$142,AC$143,AC$144)</f>
        <v>0</v>
      </c>
      <c r="AD332" s="66">
        <f>-AD$190+AD$216-AD$218+AD$233+AD$234+SUM(AD$125,AD$126,AD$127,AD$128,AD$129,AD$130,AD$131,AD$132,AD$133,AD$134*(1+'S&amp;S'!$F130),AD$135,AD$136,AD$137,AD$138,AD$139,AD$140,AD$141,AD$142,AD$143,AD$144)</f>
        <v>0</v>
      </c>
      <c r="AE332" s="66">
        <f>-AE$190+AE$216-AE$218+AE$233+AE$234+SUM(AE$125,AE$126,AE$127,AE$128,AE$129,AE$130,AE$131,AE$132,AE$133,AE$134*(1+'S&amp;S'!$F130),AE$135,AE$136,AE$137,AE$138,AE$139,AE$140,AE$141,AE$142,AE$143,AE$144)</f>
        <v>0</v>
      </c>
      <c r="AF332" s="66">
        <f>-AF$190+AF$216-AF$218+AF$233+AF$234+SUM(AF$125,AF$126,AF$127,AF$128,AF$129,AF$130,AF$131,AF$132,AF$133,AF$134*(1+'S&amp;S'!$F130),AF$135,AF$136,AF$137,AF$138,AF$139,AF$140,AF$141,AF$142,AF$143,AF$144)</f>
        <v>0</v>
      </c>
      <c r="AG332" s="66">
        <f>-AG$190+AG$216-AG$218+AG$233+AG$234+SUM(AG$125,AG$126,AG$127,AG$128,AG$129,AG$130,AG$131,AG$132,AG$133,AG$134*(1+'S&amp;S'!$F130),AG$135,AG$136,AG$137,AG$138,AG$139,AG$140,AG$141,AG$142,AG$143,AG$144)</f>
        <v>0</v>
      </c>
      <c r="AH332" s="66">
        <f>-AH$190+AH$216-AH$218+AH$233+AH$234+SUM(AH$125,AH$126,AH$127,AH$128,AH$129,AH$130,AH$131,AH$132,AH$133,AH$134*(1+'S&amp;S'!$F130),AH$135,AH$136,AH$137,AH$138,AH$139,AH$140,AH$141,AH$142,AH$143,AH$144)</f>
        <v>0</v>
      </c>
      <c r="AI332" s="66">
        <f>-AI$190+AI$216-AI$218+AI$233+AI$234+SUM(AI$125,AI$126,AI$127,AI$128,AI$129,AI$130,AI$131,AI$132,AI$133,AI$134*(1+'S&amp;S'!$F130),AI$135,AI$136,AI$137,AI$138,AI$139,AI$140,AI$141,AI$142,AI$143,AI$144)</f>
        <v>0</v>
      </c>
      <c r="AJ332" s="66">
        <f>-AJ$190+AJ$216-AJ$218+AJ$233+AJ$234+SUM(AJ$125,AJ$126,AJ$127,AJ$128,AJ$129,AJ$130,AJ$131,AJ$132,AJ$133,AJ$134*(1+'S&amp;S'!$F130),AJ$135,AJ$136,AJ$137,AJ$138,AJ$139,AJ$140,AJ$141,AJ$142,AJ$143,AJ$144)</f>
        <v>0</v>
      </c>
      <c r="AK332" s="66">
        <f>-AK$190+AK$216-AK$218+AK$233+AK$234+SUM(AK$125,AK$126,AK$127,AK$128,AK$129,AK$130,AK$131,AK$132,AK$133,AK$134*(1+'S&amp;S'!$F130),AK$135,AK$136,AK$137,AK$138,AK$139,AK$140,AK$141,AK$142,AK$143,AK$144)</f>
        <v>0</v>
      </c>
      <c r="AL332" s="66">
        <f>-AL$190+AL$216-AL$218+AL$233+AL$234+SUM(AL$125,AL$126,AL$127,AL$128,AL$129,AL$130,AL$131,AL$132,AL$133,AL$134*(1+'S&amp;S'!$F130),AL$135,AL$136,AL$137,AL$138,AL$139,AL$140,AL$141,AL$142,AL$143,AL$144)</f>
        <v>0</v>
      </c>
      <c r="AM332" s="66">
        <f>-AM$190+AM$216-AM$218+AM$233+AM$234+SUM(AM$125,AM$126,AM$127,AM$128,AM$129,AM$130,AM$131,AM$132,AM$133,AM$134*(1+'S&amp;S'!$F130),AM$135,AM$136,AM$137,AM$138,AM$139,AM$140,AM$141,AM$142,AM$143,AM$144)</f>
        <v>0</v>
      </c>
      <c r="AN332" s="66">
        <f>-AN$190+AN$216-AN$218+AN$233+AN$234+SUM(AN$125,AN$126,AN$127,AN$128,AN$129,AN$130,AN$131,AN$132,AN$133,AN$134*(1+'S&amp;S'!$F130),AN$135,AN$136,AN$137,AN$138,AN$139,AN$140,AN$141,AN$142,AN$143,AN$144)</f>
        <v>0</v>
      </c>
      <c r="AO332" s="66">
        <f>-AO$190+AO$216-AO$218+AO$233+AO$234+SUM(AO$125,AO$126,AO$127,AO$128,AO$129,AO$130,AO$131,AO$132,AO$133,AO$134*(1+'S&amp;S'!$F130),AO$135,AO$136,AO$137,AO$138,AO$139,AO$140,AO$141,AO$142,AO$143,AO$144)</f>
        <v>0</v>
      </c>
      <c r="AP332" s="66">
        <f>-AP$190+AP$216-AP$218+AP$233+AP$234+SUM(AP$125,AP$126,AP$127,AP$128,AP$129,AP$130,AP$131,AP$132,AP$133,AP$134*(1+'S&amp;S'!$F130),AP$135,AP$136,AP$137,AP$138,AP$139,AP$140,AP$141,AP$142,AP$143,AP$144)</f>
        <v>0</v>
      </c>
      <c r="AQ332" s="66">
        <f>-AQ$190+AQ$216-AQ$218+AQ$233+AQ$234+SUM(AQ$125,AQ$126,AQ$127,AQ$128,AQ$129,AQ$130,AQ$131,AQ$132,AQ$133,AQ$134*(1+'S&amp;S'!$F130),AQ$135,AQ$136,AQ$137,AQ$138,AQ$139,AQ$140,AQ$141,AQ$142,AQ$143,AQ$144)</f>
        <v>0</v>
      </c>
      <c r="AR332" s="66">
        <f>-AR$190+AR$216-AR$218+AR$233+AR$234+SUM(AR$125,AR$126,AR$127,AR$128,AR$129,AR$130,AR$131,AR$132,AR$133,AR$134*(1+'S&amp;S'!$F130),AR$135,AR$136,AR$137,AR$138,AR$139,AR$140,AR$141,AR$142,AR$143,AR$144)</f>
        <v>0</v>
      </c>
      <c r="AS332" s="66">
        <f>-AS$190+AS$216-AS$218+AS$233+AS$234+SUM(AS$125,AS$126,AS$127,AS$128,AS$129,AS$130,AS$131,AS$132,AS$133,AS$134*(1+'S&amp;S'!$F130),AS$135,AS$136,AS$137,AS$138,AS$139,AS$140,AS$141,AS$142,AS$143,AS$144)</f>
        <v>0</v>
      </c>
      <c r="AT332" s="66">
        <f>-AT$190+AT$216-AT$218+AT$233+AT$234+SUM(AT$125,AT$126,AT$127,AT$128,AT$129,AT$130,AT$131,AT$132,AT$133,AT$134*(1+'S&amp;S'!$F130),AT$135,AT$136,AT$137,AT$138,AT$139,AT$140,AT$141,AT$142,AT$143,AT$144)</f>
        <v>0</v>
      </c>
      <c r="AU332" s="66">
        <f>-AU$190+AU$216-AU$218+AU$233+AU$234+SUM(AU$125,AU$126,AU$127,AU$128,AU$129,AU$130,AU$131,AU$132,AU$133,AU$134*(1+'S&amp;S'!$F130),AU$135,AU$136,AU$137,AU$138,AU$139,AU$140,AU$141,AU$142,AU$143,AU$144)</f>
        <v>0</v>
      </c>
      <c r="AV332" s="66">
        <f>-AV$190+AV$216-AV$218+AV$233+AV$234+SUM(AV$125,AV$126,AV$127,AV$128,AV$129,AV$130,AV$131,AV$132,AV$133,AV$134*(1+'S&amp;S'!$F130),AV$135,AV$136,AV$137,AV$138,AV$139,AV$140,AV$141,AV$142,AV$143,AV$144)</f>
        <v>0</v>
      </c>
      <c r="AW332" s="66">
        <f>-AW$190+AW$216-AW$218+AW$233+AW$234+SUM(AW$125,AW$126,AW$127,AW$128,AW$129,AW$130,AW$131,AW$132,AW$133,AW$134*(1+'S&amp;S'!$F130),AW$135,AW$136,AW$137,AW$138,AW$139,AW$140,AW$141,AW$142,AW$143,AW$144)</f>
        <v>0</v>
      </c>
      <c r="AX332" s="66">
        <f>-AX$190+AX$216-AX$218+AX$233+AX$234+SUM(AX$125,AX$126,AX$127,AX$128,AX$129,AX$130,AX$131,AX$132,AX$133,AX$134*(1+'S&amp;S'!$F130),AX$135,AX$136,AX$137,AX$138,AX$139,AX$140,AX$141,AX$142,AX$143,AX$144)</f>
        <v>0</v>
      </c>
      <c r="AY332" s="66">
        <f>-AY$190+AY$216-AY$218+AY$233+AY$234+SUM(AY$125,AY$126,AY$127,AY$128,AY$129,AY$130,AY$131,AY$132,AY$133,AY$134*(1+'S&amp;S'!$F130),AY$135,AY$136,AY$137,AY$138,AY$139,AY$140,AY$141,AY$142,AY$143,AY$144)</f>
        <v>0</v>
      </c>
      <c r="AZ332" s="66">
        <f>-AZ$190+AZ$216-AZ$218+AZ$233+AZ$234+SUM(AZ$125,AZ$126,AZ$127,AZ$128,AZ$129,AZ$130,AZ$131,AZ$132,AZ$133,AZ$134*(1+'S&amp;S'!$F130),AZ$135,AZ$136,AZ$137,AZ$138,AZ$139,AZ$140,AZ$141,AZ$142,AZ$143,AZ$144)</f>
        <v>0</v>
      </c>
      <c r="BA332" s="66">
        <f>-BA$190+BA$216-BA$218+BA$233+BA$234+SUM(BA$125,BA$126,BA$127,BA$128,BA$129,BA$130,BA$131,BA$132,BA$133,BA$134*(1+'S&amp;S'!$F130),BA$135,BA$136,BA$137,BA$138,BA$139,BA$140,BA$141,BA$142,BA$143,BA$144)</f>
        <v>0</v>
      </c>
      <c r="BB332" s="66">
        <f>-BB$190+BB$216-BB$218+BB$233+BB$234+SUM(BB$125,BB$126,BB$127,BB$128,BB$129,BB$130,BB$131,BB$132,BB$133,BB$134*(1+'S&amp;S'!$F130),BB$135,BB$136,BB$137,BB$138,BB$139,BB$140,BB$141,BB$142,BB$143,BB$144)</f>
        <v>0</v>
      </c>
      <c r="BC332" s="66">
        <f>-BC$190+BC$216-BC$218+BC$233+BC$234+SUM(BC$125,BC$126,BC$127,BC$128,BC$129,BC$130,BC$131,BC$132,BC$133,BC$134*(1+'S&amp;S'!$F130),BC$135,BC$136,BC$137,BC$138,BC$139,BC$140,BC$141,BC$142,BC$143,BC$144)</f>
        <v>0</v>
      </c>
      <c r="BD332" s="66">
        <f>-BD$190+BD$216-BD$218+BD$233+BD$234+SUM(BD$125,BD$126,BD$127,BD$128,BD$129,BD$130,BD$131,BD$132,BD$133,BD$134*(1+'S&amp;S'!$F130),BD$135,BD$136,BD$137,BD$138,BD$139,BD$140,BD$141,BD$142,BD$143,BD$144)</f>
        <v>0</v>
      </c>
      <c r="BE332" s="66">
        <f>-BE$190+BE$216-BE$218+BE$233+BE$234+SUM(BE$125,BE$126,BE$127,BE$128,BE$129,BE$130,BE$131,BE$132,BE$133,BE$134*(1+'S&amp;S'!$F130),BE$135,BE$136,BE$137,BE$138,BE$139,BE$140,BE$141,BE$142,BE$143,BE$144)</f>
        <v>0</v>
      </c>
      <c r="BF332" s="66">
        <f>-BF$190+BF$216-BF$218+BF$233+BF$234+SUM(BF$125,BF$126,BF$127,BF$128,BF$129,BF$130,BF$131,BF$132,BF$133,BF$134*(1+'S&amp;S'!$F130),BF$135,BF$136,BF$137,BF$138,BF$139,BF$140,BF$141,BF$142,BF$143,BF$144)</f>
        <v>0</v>
      </c>
      <c r="BG332" s="66">
        <f>-BG$190+BG$216-BG$218+BG$233+BG$234+SUM(BG$125,BG$126,BG$127,BG$128,BG$129,BG$130,BG$131,BG$132,BG$133,BG$134*(1+'S&amp;S'!$F130),BG$135,BG$136,BG$137,BG$138,BG$139,BG$140,BG$141,BG$142,BG$143,BG$144)</f>
        <v>0</v>
      </c>
      <c r="BH332" s="66">
        <f>-BH$190+BH$216-BH$218+BH$233+BH$234+SUM(BH$125,BH$126,BH$127,BH$128,BH$129,BH$130,BH$131,BH$132,BH$133,BH$134*(1+'S&amp;S'!$F130),BH$135,BH$136,BH$137,BH$138,BH$139,BH$140,BH$141,BH$142,BH$143,BH$144)</f>
        <v>0</v>
      </c>
      <c r="BI332" s="66">
        <f>-BI$190+BI$216-BI$218+BI$233+BI$234+SUM(BI$125,BI$126,BI$127,BI$128,BI$129,BI$130,BI$131,BI$132,BI$133,BI$134*(1+'S&amp;S'!$F130),BI$135,BI$136,BI$137,BI$138,BI$139,BI$140,BI$141,BI$142,BI$143,BI$144)</f>
        <v>0</v>
      </c>
      <c r="BJ332" s="66">
        <f>-BJ$190+BJ$216-BJ$218+BJ$233+BJ$234+SUM(BJ$125,BJ$126,BJ$127,BJ$128,BJ$129,BJ$130,BJ$131,BJ$132,BJ$133,BJ$134*(1+'S&amp;S'!$F130),BJ$135,BJ$136,BJ$137,BJ$138,BJ$139,BJ$140,BJ$141,BJ$142,BJ$143,BJ$144)</f>
        <v>0</v>
      </c>
      <c r="BK332" s="66">
        <f>-BK$190+BK$216-BK$218+BK$233+BK$234+SUM(BK$125,BK$126,BK$127,BK$128,BK$129,BK$130,BK$131,BK$132,BK$133,BK$134*(1+'S&amp;S'!$F130),BK$135,BK$136,BK$137,BK$138,BK$139,BK$140,BK$141,BK$142,BK$143,BK$144)</f>
        <v>0</v>
      </c>
      <c r="BL332" s="66">
        <f>-BL$190+BL$216-BL$218+BL$233+BL$234+SUM(BL$125,BL$126,BL$127,BL$128,BL$129,BL$130,BL$131,BL$132,BL$133,BL$134*(1+'S&amp;S'!$F130),BL$135,BL$136,BL$137,BL$138,BL$139,BL$140,BL$141,BL$142,BL$143,BL$144)</f>
        <v>0</v>
      </c>
      <c r="BM332" s="66">
        <f>-BM$190+BM$216-BM$218+BM$233+BM$234+SUM(BM$125,BM$126,BM$127,BM$128,BM$129,BM$130,BM$131,BM$132,BM$133,BM$134*(1+'S&amp;S'!$F130),BM$135,BM$136,BM$137,BM$138,BM$139,BM$140,BM$141,BM$142,BM$143,BM$144)</f>
        <v>0</v>
      </c>
      <c r="BN332" s="66">
        <f>-BN$190+BN$216-BN$218+BN$233+BN$234+SUM(BN$125,BN$126,BN$127,BN$128,BN$129,BN$130,BN$131,BN$132,BN$133,BN$134*(1+'S&amp;S'!$F130),BN$135,BN$136,BN$137,BN$138,BN$139,BN$140,BN$141,BN$142,BN$143,BN$144)</f>
        <v>0</v>
      </c>
      <c r="BO332" s="66">
        <f>-BO$190+BO$216-BO$218+BO$233+BO$234+SUM(BO$125,BO$126,BO$127,BO$128,BO$129,BO$130,BO$131,BO$132,BO$133,BO$134*(1+'S&amp;S'!$F130),BO$135,BO$136,BO$137,BO$138,BO$139,BO$140,BO$141,BO$142,BO$143,BO$144)</f>
        <v>0</v>
      </c>
      <c r="BP332" s="66">
        <f>-BP$190+BP$216-BP$218+BP$233+BP$234+SUM(BP$125,BP$126,BP$127,BP$128,BP$129,BP$130,BP$131,BP$132,BP$133,BP$134*(1+'S&amp;S'!$F130),BP$135,BP$136,BP$137,BP$138,BP$139,BP$140,BP$141,BP$142,BP$143,BP$144)</f>
        <v>0</v>
      </c>
      <c r="BQ332" s="66">
        <f>-BQ$190+BQ$216-BQ$218+BQ$233+BQ$234+SUM(BQ$125,BQ$126,BQ$127,BQ$128,BQ$129,BQ$130,BQ$131,BQ$132,BQ$133,BQ$134*(1+'S&amp;S'!$F130),BQ$135,BQ$136,BQ$137,BQ$138,BQ$139,BQ$140,BQ$141,BQ$142,BQ$143,BQ$144)</f>
        <v>0</v>
      </c>
      <c r="BR332" s="66">
        <f>-BR$190+BR$216-BR$218+BR$233+BR$234+SUM(BR$125,BR$126,BR$127,BR$128,BR$129,BR$130,BR$131,BR$132,BR$133,BR$134*(1+'S&amp;S'!$F130),BR$135,BR$136,BR$137,BR$138,BR$139,BR$140,BR$141,BR$142,BR$143,BR$144)</f>
        <v>0</v>
      </c>
      <c r="BS332" s="66">
        <f>-BS$190+BS$216-BS$218+BS$233+BS$234+SUM(BS$125,BS$126,BS$127,BS$128,BS$129,BS$130,BS$131,BS$132,BS$133,BS$134*(1+'S&amp;S'!$F130),BS$135,BS$136,BS$137,BS$138,BS$139,BS$140,BS$141,BS$142,BS$143,BS$144)</f>
        <v>0</v>
      </c>
      <c r="BT332" s="66">
        <f>-BT$190+BT$216-BT$218+BT$233+BT$234+SUM(BT$125,BT$126,BT$127,BT$128,BT$129,BT$130,BT$131,BT$132,BT$133,BT$134*(1+'S&amp;S'!$F130),BT$135,BT$136,BT$137,BT$138,BT$139,BT$140,BT$141,BT$142,BT$143,BT$144)</f>
        <v>0</v>
      </c>
      <c r="BU332" s="66">
        <f>-BU$190+BU$216-BU$218+BU$233+BU$234+SUM(BU$125,BU$126,BU$127,BU$128,BU$129,BU$130,BU$131,BU$132,BU$133,BU$134*(1+'S&amp;S'!$F130),BU$135,BU$136,BU$137,BU$138,BU$139,BU$140,BU$141,BU$142,BU$143,BU$144)</f>
        <v>0</v>
      </c>
      <c r="BV332" s="66">
        <f>-BV$190+BV$216-BV$218+BV$233+BV$234+SUM(BV$125,BV$126,BV$127,BV$128,BV$129,BV$130,BV$131,BV$132,BV$133,BV$134*(1+'S&amp;S'!$F130),BV$135,BV$136,BV$137,BV$138,BV$139,BV$140,BV$141,BV$142,BV$143,BV$144)</f>
        <v>0</v>
      </c>
      <c r="BW332" s="66">
        <f>-BW$190+BW$216-BW$218+BW$233+BW$234+SUM(BW$125,BW$126,BW$127,BW$128,BW$129,BW$130,BW$131,BW$132,BW$133,BW$134*(1+'S&amp;S'!$F130),BW$135,BW$136,BW$137,BW$138,BW$139,BW$140,BW$141,BW$142,BW$143,BW$144)</f>
        <v>0</v>
      </c>
      <c r="BX332" s="66">
        <f>-BX$190+BX$216-BX$218+BX$233+BX$234+SUM(BX$125,BX$126,BX$127,BX$128,BX$129,BX$130,BX$131,BX$132,BX$133,BX$134*(1+'S&amp;S'!$F130),BX$135,BX$136,BX$137,BX$138,BX$139,BX$140,BX$141,BX$142,BX$143,BX$144)</f>
        <v>0</v>
      </c>
      <c r="BY332" s="66">
        <f>-BY$190+BY$216-BY$218+BY$233+BY$234+SUM(BY$125,BY$126,BY$127,BY$128,BY$129,BY$130,BY$131,BY$132,BY$133,BY$134*(1+'S&amp;S'!$F130),BY$135,BY$136,BY$137,BY$138,BY$139,BY$140,BY$141,BY$142,BY$143,BY$144)</f>
        <v>0</v>
      </c>
      <c r="BZ332" s="66">
        <f>-BZ$190+BZ$216-BZ$218+BZ$233+BZ$234+SUM(BZ$125,BZ$126,BZ$127,BZ$128,BZ$129,BZ$130,BZ$131,BZ$132,BZ$133,BZ$134*(1+'S&amp;S'!$F130),BZ$135,BZ$136,BZ$137,BZ$138,BZ$139,BZ$140,BZ$141,BZ$142,BZ$143,BZ$144)</f>
        <v>0</v>
      </c>
      <c r="CA332" s="66">
        <f>-CA$190+CA$216-CA$218+CA$233+CA$234+SUM(CA$125,CA$126,CA$127,CA$128,CA$129,CA$130,CA$131,CA$132,CA$133,CA$134*(1+'S&amp;S'!$F130),CA$135,CA$136,CA$137,CA$138,CA$139,CA$140,CA$141,CA$142,CA$143,CA$144)</f>
        <v>0</v>
      </c>
      <c r="CB332" s="66">
        <f>-CB$190+CB$216-CB$218+CB$233+CB$234+SUM(CB$125,CB$126,CB$127,CB$128,CB$129,CB$130,CB$131,CB$132,CB$133,CB$134*(1+'S&amp;S'!$F130),CB$135,CB$136,CB$137,CB$138,CB$139,CB$140,CB$141,CB$142,CB$143,CB$144)</f>
        <v>0</v>
      </c>
      <c r="CC332" s="66">
        <f>-CC$190+CC$216-CC$218+CC$233+CC$234+SUM(CC$125,CC$126,CC$127,CC$128,CC$129,CC$130,CC$131,CC$132,CC$133,CC$134*(1+'S&amp;S'!$F130),CC$135,CC$136,CC$137,CC$138,CC$139,CC$140,CC$141,CC$142,CC$143,CC$144)</f>
        <v>0</v>
      </c>
      <c r="CD332" s="66">
        <f>-CD$190+CD$216-CD$218+CD$233+CD$234+SUM(CD$125,CD$126,CD$127,CD$128,CD$129,CD$130,CD$131,CD$132,CD$133,CD$134*(1+'S&amp;S'!$F130),CD$135,CD$136,CD$137,CD$138,CD$139,CD$140,CD$141,CD$142,CD$143,CD$144)</f>
        <v>0</v>
      </c>
      <c r="CE332" s="66">
        <f>-CE$190+CE$216-CE$218+CE$233+CE$234+SUM(CE$125,CE$126,CE$127,CE$128,CE$129,CE$130,CE$131,CE$132,CE$133,CE$134*(1+'S&amp;S'!$F130),CE$135,CE$136,CE$137,CE$138,CE$139,CE$140,CE$141,CE$142,CE$143,CE$144)</f>
        <v>0</v>
      </c>
      <c r="CF332" s="66">
        <f>-CF$190+CF$216-CF$218+CF$233+CF$234+SUM(CF$125,CF$126,CF$127,CF$128,CF$129,CF$130,CF$131,CF$132,CF$133,CF$134*(1+'S&amp;S'!$F130),CF$135,CF$136,CF$137,CF$138,CF$139,CF$140,CF$141,CF$142,CF$143,CF$144)</f>
        <v>0</v>
      </c>
      <c r="CG332" s="66">
        <f>-CG$190+CG$216-CG$218+CG$233+CG$234+SUM(CG$125,CG$126,CG$127,CG$128,CG$129,CG$130,CG$131,CG$132,CG$133,CG$134*(1+'S&amp;S'!$F130),CG$135,CG$136,CG$137,CG$138,CG$139,CG$140,CG$141,CG$142,CG$143,CG$144)</f>
        <v>0</v>
      </c>
      <c r="CH332" s="66">
        <f>-CH$190+CH$216-CH$218+CH$233+CH$234+SUM(CH$125,CH$126,CH$127,CH$128,CH$129,CH$130,CH$131,CH$132,CH$133,CH$134*(1+'S&amp;S'!$F130),CH$135,CH$136,CH$137,CH$138,CH$139,CH$140,CH$141,CH$142,CH$143,CH$144)</f>
        <v>0</v>
      </c>
      <c r="CI332" s="66">
        <f>-CI$190+CI$216-CI$218+CI$233+CI$234+SUM(CI$125,CI$126,CI$127,CI$128,CI$129,CI$130,CI$131,CI$132,CI$133,CI$134*(1+'S&amp;S'!$F130),CI$135,CI$136,CI$137,CI$138,CI$139,CI$140,CI$141,CI$142,CI$143,CI$144)</f>
        <v>0</v>
      </c>
      <c r="CJ332" s="66">
        <f>-CJ$190+CJ$216-CJ$218+CJ$233+CJ$234+SUM(CJ$125,CJ$126,CJ$127,CJ$128,CJ$129,CJ$130,CJ$131,CJ$132,CJ$133,CJ$134*(1+'S&amp;S'!$F130),CJ$135,CJ$136,CJ$137,CJ$138,CJ$139,CJ$140,CJ$141,CJ$142,CJ$143,CJ$144)</f>
        <v>0</v>
      </c>
      <c r="CK332" s="66">
        <f>-CK$190+CK$216-CK$218+CK$233+CK$234+SUM(CK$125,CK$126,CK$127,CK$128,CK$129,CK$130,CK$131,CK$132,CK$133,CK$134*(1+'S&amp;S'!$F130),CK$135,CK$136,CK$137,CK$138,CK$139,CK$140,CK$141,CK$142,CK$143,CK$144)</f>
        <v>0</v>
      </c>
      <c r="CL332" s="66">
        <f>-CL$190+CL$216-CL$218+CL$233+CL$234+SUM(CL$125,CL$126,CL$127,CL$128,CL$129,CL$130,CL$131,CL$132,CL$133,CL$134*(1+'S&amp;S'!$F130),CL$135,CL$136,CL$137,CL$138,CL$139,CL$140,CL$141,CL$142,CL$143,CL$144)</f>
        <v>0</v>
      </c>
      <c r="CM332" s="66">
        <f>-CM$190+CM$216-CM$218+CM$233+CM$234+SUM(CM$125,CM$126,CM$127,CM$128,CM$129,CM$130,CM$131,CM$132,CM$133,CM$134*(1+'S&amp;S'!$F130),CM$135,CM$136,CM$137,CM$138,CM$139,CM$140,CM$141,CM$142,CM$143,CM$144)</f>
        <v>0</v>
      </c>
      <c r="CN332" s="66">
        <f>-CN$190+CN$216-CN$218+CN$233+CN$234+SUM(CN$125,CN$126,CN$127,CN$128,CN$129,CN$130,CN$131,CN$132,CN$133,CN$134*(1+'S&amp;S'!$F130),CN$135,CN$136,CN$137,CN$138,CN$139,CN$140,CN$141,CN$142,CN$143,CN$144)</f>
        <v>0</v>
      </c>
      <c r="CO332" s="66">
        <f>-CO$190+CO$216-CO$218+CO$233+CO$234+SUM(CO$125,CO$126,CO$127,CO$128,CO$129,CO$130,CO$131,CO$132,CO$133,CO$134*(1+'S&amp;S'!$F130),CO$135,CO$136,CO$137,CO$138,CO$139,CO$140,CO$141,CO$142,CO$143,CO$144)</f>
        <v>0</v>
      </c>
      <c r="CP332" s="66">
        <f>-CP$190+CP$216-CP$218+CP$233+CP$234+SUM(CP$125,CP$126,CP$127,CP$128,CP$129,CP$130,CP$131,CP$132,CP$133,CP$134*(1+'S&amp;S'!$F130),CP$135,CP$136,CP$137,CP$138,CP$139,CP$140,CP$141,CP$142,CP$143,CP$144)</f>
        <v>0</v>
      </c>
      <c r="CQ332" s="66">
        <f>-CQ$190+CQ$216-CQ$218+CQ$233+CQ$234+SUM(CQ$125,CQ$126,CQ$127,CQ$128,CQ$129,CQ$130,CQ$131,CQ$132,CQ$133,CQ$134*(1+'S&amp;S'!$F130),CQ$135,CQ$136,CQ$137,CQ$138,CQ$139,CQ$140,CQ$141,CQ$142,CQ$143,CQ$144)</f>
        <v>0</v>
      </c>
      <c r="CR332" s="66">
        <f>-CR$190+CR$216-CR$218+CR$233+CR$234+SUM(CR$125,CR$126,CR$127,CR$128,CR$129,CR$130,CR$131,CR$132,CR$133,CR$134*(1+'S&amp;S'!$F130),CR$135,CR$136,CR$137,CR$138,CR$139,CR$140,CR$141,CR$142,CR$143,CR$144)</f>
        <v>0</v>
      </c>
      <c r="CS332" s="66">
        <f>-CS$190+CS$216-CS$218+CS$233+CS$234+SUM(CS$125,CS$126,CS$127,CS$128,CS$129,CS$130,CS$131,CS$132,CS$133,CS$134*(1+'S&amp;S'!$F130),CS$135,CS$136,CS$137,CS$138,CS$139,CS$140,CS$141,CS$142,CS$143,CS$144)</f>
        <v>0</v>
      </c>
    </row>
    <row r="333" spans="3:97" hidden="1" x14ac:dyDescent="0.35">
      <c r="C333" s="81" t="str">
        <f>O.4!C134&amp;" with "&amp; 'S&amp;S'!$D$5*100 &amp; "% decrease"</f>
        <v xml:space="preserve"> with 1% decrease</v>
      </c>
      <c r="E333" s="492">
        <f>G333+NPV(G.Asm!$F$40,H333:INDEX(H333:CS333,RP))</f>
        <v>0</v>
      </c>
      <c r="F333" s="492">
        <f t="shared" si="140"/>
        <v>0</v>
      </c>
      <c r="G333" s="66">
        <f>-G$190+G$216-G$218+G$233+G$234+SUM(G$125,G$126,G$127,G$128,G$129,G$130,G$131,G$132,G$133,G$134*(1+'S&amp;S'!$F131),G$135,G$136,G$137,G$138,G$139,G$140,G$141,G$142,G$143,G$144)</f>
        <v>0</v>
      </c>
      <c r="H333" s="66">
        <f>-H$190+H$216-H$218+H$233+H$234+SUM(H$125,H$126,H$127,H$128,H$129,H$130,H$131,H$132,H$133,H$134*(1+'S&amp;S'!$F131),H$135,H$136,H$137,H$138,H$139,H$140,H$141,H$142,H$143,H$144)</f>
        <v>0</v>
      </c>
      <c r="I333" s="66">
        <f>-I$190+I$216-I$218+I$233+I$234+SUM(I$125,I$126,I$127,I$128,I$129,I$130,I$131,I$132,I$133,I$134*(1+'S&amp;S'!$F131),I$135,I$136,I$137,I$138,I$139,I$140,I$141,I$142,I$143,I$144)</f>
        <v>0</v>
      </c>
      <c r="J333" s="66">
        <f>-J$190+J$216-J$218+J$233+J$234+SUM(J$125,J$126,J$127,J$128,J$129,J$130,J$131,J$132,J$133,J$134*(1+'S&amp;S'!$F131),J$135,J$136,J$137,J$138,J$139,J$140,J$141,J$142,J$143,J$144)</f>
        <v>0</v>
      </c>
      <c r="K333" s="66">
        <f>-K$190+K$216-K$218+K$233+K$234+SUM(K$125,K$126,K$127,K$128,K$129,K$130,K$131,K$132,K$133,K$134*(1+'S&amp;S'!$F131),K$135,K$136,K$137,K$138,K$139,K$140,K$141,K$142,K$143,K$144)</f>
        <v>0</v>
      </c>
      <c r="L333" s="66">
        <f>-L$190+L$216-L$218+L$233+L$234+SUM(L$125,L$126,L$127,L$128,L$129,L$130,L$131,L$132,L$133,L$134*(1+'S&amp;S'!$F131),L$135,L$136,L$137,L$138,L$139,L$140,L$141,L$142,L$143,L$144)</f>
        <v>0</v>
      </c>
      <c r="M333" s="66">
        <f>-M$190+M$216-M$218+M$233+M$234+SUM(M$125,M$126,M$127,M$128,M$129,M$130,M$131,M$132,M$133,M$134*(1+'S&amp;S'!$F131),M$135,M$136,M$137,M$138,M$139,M$140,M$141,M$142,M$143,M$144)</f>
        <v>0</v>
      </c>
      <c r="N333" s="66">
        <f>-N$190+N$216-N$218+N$233+N$234+SUM(N$125,N$126,N$127,N$128,N$129,N$130,N$131,N$132,N$133,N$134*(1+'S&amp;S'!$F131),N$135,N$136,N$137,N$138,N$139,N$140,N$141,N$142,N$143,N$144)</f>
        <v>0</v>
      </c>
      <c r="O333" s="66">
        <f>-O$190+O$216-O$218+O$233+O$234+SUM(O$125,O$126,O$127,O$128,O$129,O$130,O$131,O$132,O$133,O$134*(1+'S&amp;S'!$F131),O$135,O$136,O$137,O$138,O$139,O$140,O$141,O$142,O$143,O$144)</f>
        <v>0</v>
      </c>
      <c r="P333" s="66">
        <f>-P$190+P$216-P$218+P$233+P$234+SUM(P$125,P$126,P$127,P$128,P$129,P$130,P$131,P$132,P$133,P$134*(1+'S&amp;S'!$F131),P$135,P$136,P$137,P$138,P$139,P$140,P$141,P$142,P$143,P$144)</f>
        <v>0</v>
      </c>
      <c r="Q333" s="66">
        <f>-Q$190+Q$216-Q$218+Q$233+Q$234+SUM(Q$125,Q$126,Q$127,Q$128,Q$129,Q$130,Q$131,Q$132,Q$133,Q$134*(1+'S&amp;S'!$F131),Q$135,Q$136,Q$137,Q$138,Q$139,Q$140,Q$141,Q$142,Q$143,Q$144)</f>
        <v>0</v>
      </c>
      <c r="R333" s="66">
        <f>-R$190+R$216-R$218+R$233+R$234+SUM(R$125,R$126,R$127,R$128,R$129,R$130,R$131,R$132,R$133,R$134*(1+'S&amp;S'!$F131),R$135,R$136,R$137,R$138,R$139,R$140,R$141,R$142,R$143,R$144)</f>
        <v>0</v>
      </c>
      <c r="S333" s="66">
        <f>-S$190+S$216-S$218+S$233+S$234+SUM(S$125,S$126,S$127,S$128,S$129,S$130,S$131,S$132,S$133,S$134*(1+'S&amp;S'!$F131),S$135,S$136,S$137,S$138,S$139,S$140,S$141,S$142,S$143,S$144)</f>
        <v>0</v>
      </c>
      <c r="T333" s="66">
        <f>-T$190+T$216-T$218+T$233+T$234+SUM(T$125,T$126,T$127,T$128,T$129,T$130,T$131,T$132,T$133,T$134*(1+'S&amp;S'!$F131),T$135,T$136,T$137,T$138,T$139,T$140,T$141,T$142,T$143,T$144)</f>
        <v>0</v>
      </c>
      <c r="U333" s="66">
        <f>-U$190+U$216-U$218+U$233+U$234+SUM(U$125,U$126,U$127,U$128,U$129,U$130,U$131,U$132,U$133,U$134*(1+'S&amp;S'!$F131),U$135,U$136,U$137,U$138,U$139,U$140,U$141,U$142,U$143,U$144)</f>
        <v>0</v>
      </c>
      <c r="V333" s="66">
        <f>-V$190+V$216-V$218+V$233+V$234+SUM(V$125,V$126,V$127,V$128,V$129,V$130,V$131,V$132,V$133,V$134*(1+'S&amp;S'!$F131),V$135,V$136,V$137,V$138,V$139,V$140,V$141,V$142,V$143,V$144)</f>
        <v>0</v>
      </c>
      <c r="W333" s="66">
        <f>-W$190+W$216-W$218+W$233+W$234+SUM(W$125,W$126,W$127,W$128,W$129,W$130,W$131,W$132,W$133,W$134*(1+'S&amp;S'!$F131),W$135,W$136,W$137,W$138,W$139,W$140,W$141,W$142,W$143,W$144)</f>
        <v>0</v>
      </c>
      <c r="X333" s="66">
        <f>-X$190+X$216-X$218+X$233+X$234+SUM(X$125,X$126,X$127,X$128,X$129,X$130,X$131,X$132,X$133,X$134*(1+'S&amp;S'!$F131),X$135,X$136,X$137,X$138,X$139,X$140,X$141,X$142,X$143,X$144)</f>
        <v>0</v>
      </c>
      <c r="Y333" s="66">
        <f>-Y$190+Y$216-Y$218+Y$233+Y$234+SUM(Y$125,Y$126,Y$127,Y$128,Y$129,Y$130,Y$131,Y$132,Y$133,Y$134*(1+'S&amp;S'!$F131),Y$135,Y$136,Y$137,Y$138,Y$139,Y$140,Y$141,Y$142,Y$143,Y$144)</f>
        <v>0</v>
      </c>
      <c r="Z333" s="66">
        <f>-Z$190+Z$216-Z$218+Z$233+Z$234+SUM(Z$125,Z$126,Z$127,Z$128,Z$129,Z$130,Z$131,Z$132,Z$133,Z$134*(1+'S&amp;S'!$F131),Z$135,Z$136,Z$137,Z$138,Z$139,Z$140,Z$141,Z$142,Z$143,Z$144)</f>
        <v>0</v>
      </c>
      <c r="AA333" s="66">
        <f>-AA$190+AA$216-AA$218+AA$233+AA$234+SUM(AA$125,AA$126,AA$127,AA$128,AA$129,AA$130,AA$131,AA$132,AA$133,AA$134*(1+'S&amp;S'!$F131),AA$135,AA$136,AA$137,AA$138,AA$139,AA$140,AA$141,AA$142,AA$143,AA$144)</f>
        <v>0</v>
      </c>
      <c r="AB333" s="66">
        <f>-AB$190+AB$216-AB$218+AB$233+AB$234+SUM(AB$125,AB$126,AB$127,AB$128,AB$129,AB$130,AB$131,AB$132,AB$133,AB$134*(1+'S&amp;S'!$F131),AB$135,AB$136,AB$137,AB$138,AB$139,AB$140,AB$141,AB$142,AB$143,AB$144)</f>
        <v>0</v>
      </c>
      <c r="AC333" s="66">
        <f>-AC$190+AC$216-AC$218+AC$233+AC$234+SUM(AC$125,AC$126,AC$127,AC$128,AC$129,AC$130,AC$131,AC$132,AC$133,AC$134*(1+'S&amp;S'!$F131),AC$135,AC$136,AC$137,AC$138,AC$139,AC$140,AC$141,AC$142,AC$143,AC$144)</f>
        <v>0</v>
      </c>
      <c r="AD333" s="66">
        <f>-AD$190+AD$216-AD$218+AD$233+AD$234+SUM(AD$125,AD$126,AD$127,AD$128,AD$129,AD$130,AD$131,AD$132,AD$133,AD$134*(1+'S&amp;S'!$F131),AD$135,AD$136,AD$137,AD$138,AD$139,AD$140,AD$141,AD$142,AD$143,AD$144)</f>
        <v>0</v>
      </c>
      <c r="AE333" s="66">
        <f>-AE$190+AE$216-AE$218+AE$233+AE$234+SUM(AE$125,AE$126,AE$127,AE$128,AE$129,AE$130,AE$131,AE$132,AE$133,AE$134*(1+'S&amp;S'!$F131),AE$135,AE$136,AE$137,AE$138,AE$139,AE$140,AE$141,AE$142,AE$143,AE$144)</f>
        <v>0</v>
      </c>
      <c r="AF333" s="66">
        <f>-AF$190+AF$216-AF$218+AF$233+AF$234+SUM(AF$125,AF$126,AF$127,AF$128,AF$129,AF$130,AF$131,AF$132,AF$133,AF$134*(1+'S&amp;S'!$F131),AF$135,AF$136,AF$137,AF$138,AF$139,AF$140,AF$141,AF$142,AF$143,AF$144)</f>
        <v>0</v>
      </c>
      <c r="AG333" s="66">
        <f>-AG$190+AG$216-AG$218+AG$233+AG$234+SUM(AG$125,AG$126,AG$127,AG$128,AG$129,AG$130,AG$131,AG$132,AG$133,AG$134*(1+'S&amp;S'!$F131),AG$135,AG$136,AG$137,AG$138,AG$139,AG$140,AG$141,AG$142,AG$143,AG$144)</f>
        <v>0</v>
      </c>
      <c r="AH333" s="66">
        <f>-AH$190+AH$216-AH$218+AH$233+AH$234+SUM(AH$125,AH$126,AH$127,AH$128,AH$129,AH$130,AH$131,AH$132,AH$133,AH$134*(1+'S&amp;S'!$F131),AH$135,AH$136,AH$137,AH$138,AH$139,AH$140,AH$141,AH$142,AH$143,AH$144)</f>
        <v>0</v>
      </c>
      <c r="AI333" s="66">
        <f>-AI$190+AI$216-AI$218+AI$233+AI$234+SUM(AI$125,AI$126,AI$127,AI$128,AI$129,AI$130,AI$131,AI$132,AI$133,AI$134*(1+'S&amp;S'!$F131),AI$135,AI$136,AI$137,AI$138,AI$139,AI$140,AI$141,AI$142,AI$143,AI$144)</f>
        <v>0</v>
      </c>
      <c r="AJ333" s="66">
        <f>-AJ$190+AJ$216-AJ$218+AJ$233+AJ$234+SUM(AJ$125,AJ$126,AJ$127,AJ$128,AJ$129,AJ$130,AJ$131,AJ$132,AJ$133,AJ$134*(1+'S&amp;S'!$F131),AJ$135,AJ$136,AJ$137,AJ$138,AJ$139,AJ$140,AJ$141,AJ$142,AJ$143,AJ$144)</f>
        <v>0</v>
      </c>
      <c r="AK333" s="66">
        <f>-AK$190+AK$216-AK$218+AK$233+AK$234+SUM(AK$125,AK$126,AK$127,AK$128,AK$129,AK$130,AK$131,AK$132,AK$133,AK$134*(1+'S&amp;S'!$F131),AK$135,AK$136,AK$137,AK$138,AK$139,AK$140,AK$141,AK$142,AK$143,AK$144)</f>
        <v>0</v>
      </c>
      <c r="AL333" s="66">
        <f>-AL$190+AL$216-AL$218+AL$233+AL$234+SUM(AL$125,AL$126,AL$127,AL$128,AL$129,AL$130,AL$131,AL$132,AL$133,AL$134*(1+'S&amp;S'!$F131),AL$135,AL$136,AL$137,AL$138,AL$139,AL$140,AL$141,AL$142,AL$143,AL$144)</f>
        <v>0</v>
      </c>
      <c r="AM333" s="66">
        <f>-AM$190+AM$216-AM$218+AM$233+AM$234+SUM(AM$125,AM$126,AM$127,AM$128,AM$129,AM$130,AM$131,AM$132,AM$133,AM$134*(1+'S&amp;S'!$F131),AM$135,AM$136,AM$137,AM$138,AM$139,AM$140,AM$141,AM$142,AM$143,AM$144)</f>
        <v>0</v>
      </c>
      <c r="AN333" s="66">
        <f>-AN$190+AN$216-AN$218+AN$233+AN$234+SUM(AN$125,AN$126,AN$127,AN$128,AN$129,AN$130,AN$131,AN$132,AN$133,AN$134*(1+'S&amp;S'!$F131),AN$135,AN$136,AN$137,AN$138,AN$139,AN$140,AN$141,AN$142,AN$143,AN$144)</f>
        <v>0</v>
      </c>
      <c r="AO333" s="66">
        <f>-AO$190+AO$216-AO$218+AO$233+AO$234+SUM(AO$125,AO$126,AO$127,AO$128,AO$129,AO$130,AO$131,AO$132,AO$133,AO$134*(1+'S&amp;S'!$F131),AO$135,AO$136,AO$137,AO$138,AO$139,AO$140,AO$141,AO$142,AO$143,AO$144)</f>
        <v>0</v>
      </c>
      <c r="AP333" s="66">
        <f>-AP$190+AP$216-AP$218+AP$233+AP$234+SUM(AP$125,AP$126,AP$127,AP$128,AP$129,AP$130,AP$131,AP$132,AP$133,AP$134*(1+'S&amp;S'!$F131),AP$135,AP$136,AP$137,AP$138,AP$139,AP$140,AP$141,AP$142,AP$143,AP$144)</f>
        <v>0</v>
      </c>
      <c r="AQ333" s="66">
        <f>-AQ$190+AQ$216-AQ$218+AQ$233+AQ$234+SUM(AQ$125,AQ$126,AQ$127,AQ$128,AQ$129,AQ$130,AQ$131,AQ$132,AQ$133,AQ$134*(1+'S&amp;S'!$F131),AQ$135,AQ$136,AQ$137,AQ$138,AQ$139,AQ$140,AQ$141,AQ$142,AQ$143,AQ$144)</f>
        <v>0</v>
      </c>
      <c r="AR333" s="66">
        <f>-AR$190+AR$216-AR$218+AR$233+AR$234+SUM(AR$125,AR$126,AR$127,AR$128,AR$129,AR$130,AR$131,AR$132,AR$133,AR$134*(1+'S&amp;S'!$F131),AR$135,AR$136,AR$137,AR$138,AR$139,AR$140,AR$141,AR$142,AR$143,AR$144)</f>
        <v>0</v>
      </c>
      <c r="AS333" s="66">
        <f>-AS$190+AS$216-AS$218+AS$233+AS$234+SUM(AS$125,AS$126,AS$127,AS$128,AS$129,AS$130,AS$131,AS$132,AS$133,AS$134*(1+'S&amp;S'!$F131),AS$135,AS$136,AS$137,AS$138,AS$139,AS$140,AS$141,AS$142,AS$143,AS$144)</f>
        <v>0</v>
      </c>
      <c r="AT333" s="66">
        <f>-AT$190+AT$216-AT$218+AT$233+AT$234+SUM(AT$125,AT$126,AT$127,AT$128,AT$129,AT$130,AT$131,AT$132,AT$133,AT$134*(1+'S&amp;S'!$F131),AT$135,AT$136,AT$137,AT$138,AT$139,AT$140,AT$141,AT$142,AT$143,AT$144)</f>
        <v>0</v>
      </c>
      <c r="AU333" s="66">
        <f>-AU$190+AU$216-AU$218+AU$233+AU$234+SUM(AU$125,AU$126,AU$127,AU$128,AU$129,AU$130,AU$131,AU$132,AU$133,AU$134*(1+'S&amp;S'!$F131),AU$135,AU$136,AU$137,AU$138,AU$139,AU$140,AU$141,AU$142,AU$143,AU$144)</f>
        <v>0</v>
      </c>
      <c r="AV333" s="66">
        <f>-AV$190+AV$216-AV$218+AV$233+AV$234+SUM(AV$125,AV$126,AV$127,AV$128,AV$129,AV$130,AV$131,AV$132,AV$133,AV$134*(1+'S&amp;S'!$F131),AV$135,AV$136,AV$137,AV$138,AV$139,AV$140,AV$141,AV$142,AV$143,AV$144)</f>
        <v>0</v>
      </c>
      <c r="AW333" s="66">
        <f>-AW$190+AW$216-AW$218+AW$233+AW$234+SUM(AW$125,AW$126,AW$127,AW$128,AW$129,AW$130,AW$131,AW$132,AW$133,AW$134*(1+'S&amp;S'!$F131),AW$135,AW$136,AW$137,AW$138,AW$139,AW$140,AW$141,AW$142,AW$143,AW$144)</f>
        <v>0</v>
      </c>
      <c r="AX333" s="66">
        <f>-AX$190+AX$216-AX$218+AX$233+AX$234+SUM(AX$125,AX$126,AX$127,AX$128,AX$129,AX$130,AX$131,AX$132,AX$133,AX$134*(1+'S&amp;S'!$F131),AX$135,AX$136,AX$137,AX$138,AX$139,AX$140,AX$141,AX$142,AX$143,AX$144)</f>
        <v>0</v>
      </c>
      <c r="AY333" s="66">
        <f>-AY$190+AY$216-AY$218+AY$233+AY$234+SUM(AY$125,AY$126,AY$127,AY$128,AY$129,AY$130,AY$131,AY$132,AY$133,AY$134*(1+'S&amp;S'!$F131),AY$135,AY$136,AY$137,AY$138,AY$139,AY$140,AY$141,AY$142,AY$143,AY$144)</f>
        <v>0</v>
      </c>
      <c r="AZ333" s="66">
        <f>-AZ$190+AZ$216-AZ$218+AZ$233+AZ$234+SUM(AZ$125,AZ$126,AZ$127,AZ$128,AZ$129,AZ$130,AZ$131,AZ$132,AZ$133,AZ$134*(1+'S&amp;S'!$F131),AZ$135,AZ$136,AZ$137,AZ$138,AZ$139,AZ$140,AZ$141,AZ$142,AZ$143,AZ$144)</f>
        <v>0</v>
      </c>
      <c r="BA333" s="66">
        <f>-BA$190+BA$216-BA$218+BA$233+BA$234+SUM(BA$125,BA$126,BA$127,BA$128,BA$129,BA$130,BA$131,BA$132,BA$133,BA$134*(1+'S&amp;S'!$F131),BA$135,BA$136,BA$137,BA$138,BA$139,BA$140,BA$141,BA$142,BA$143,BA$144)</f>
        <v>0</v>
      </c>
      <c r="BB333" s="66">
        <f>-BB$190+BB$216-BB$218+BB$233+BB$234+SUM(BB$125,BB$126,BB$127,BB$128,BB$129,BB$130,BB$131,BB$132,BB$133,BB$134*(1+'S&amp;S'!$F131),BB$135,BB$136,BB$137,BB$138,BB$139,BB$140,BB$141,BB$142,BB$143,BB$144)</f>
        <v>0</v>
      </c>
      <c r="BC333" s="66">
        <f>-BC$190+BC$216-BC$218+BC$233+BC$234+SUM(BC$125,BC$126,BC$127,BC$128,BC$129,BC$130,BC$131,BC$132,BC$133,BC$134*(1+'S&amp;S'!$F131),BC$135,BC$136,BC$137,BC$138,BC$139,BC$140,BC$141,BC$142,BC$143,BC$144)</f>
        <v>0</v>
      </c>
      <c r="BD333" s="66">
        <f>-BD$190+BD$216-BD$218+BD$233+BD$234+SUM(BD$125,BD$126,BD$127,BD$128,BD$129,BD$130,BD$131,BD$132,BD$133,BD$134*(1+'S&amp;S'!$F131),BD$135,BD$136,BD$137,BD$138,BD$139,BD$140,BD$141,BD$142,BD$143,BD$144)</f>
        <v>0</v>
      </c>
      <c r="BE333" s="66">
        <f>-BE$190+BE$216-BE$218+BE$233+BE$234+SUM(BE$125,BE$126,BE$127,BE$128,BE$129,BE$130,BE$131,BE$132,BE$133,BE$134*(1+'S&amp;S'!$F131),BE$135,BE$136,BE$137,BE$138,BE$139,BE$140,BE$141,BE$142,BE$143,BE$144)</f>
        <v>0</v>
      </c>
      <c r="BF333" s="66">
        <f>-BF$190+BF$216-BF$218+BF$233+BF$234+SUM(BF$125,BF$126,BF$127,BF$128,BF$129,BF$130,BF$131,BF$132,BF$133,BF$134*(1+'S&amp;S'!$F131),BF$135,BF$136,BF$137,BF$138,BF$139,BF$140,BF$141,BF$142,BF$143,BF$144)</f>
        <v>0</v>
      </c>
      <c r="BG333" s="66">
        <f>-BG$190+BG$216-BG$218+BG$233+BG$234+SUM(BG$125,BG$126,BG$127,BG$128,BG$129,BG$130,BG$131,BG$132,BG$133,BG$134*(1+'S&amp;S'!$F131),BG$135,BG$136,BG$137,BG$138,BG$139,BG$140,BG$141,BG$142,BG$143,BG$144)</f>
        <v>0</v>
      </c>
      <c r="BH333" s="66">
        <f>-BH$190+BH$216-BH$218+BH$233+BH$234+SUM(BH$125,BH$126,BH$127,BH$128,BH$129,BH$130,BH$131,BH$132,BH$133,BH$134*(1+'S&amp;S'!$F131),BH$135,BH$136,BH$137,BH$138,BH$139,BH$140,BH$141,BH$142,BH$143,BH$144)</f>
        <v>0</v>
      </c>
      <c r="BI333" s="66">
        <f>-BI$190+BI$216-BI$218+BI$233+BI$234+SUM(BI$125,BI$126,BI$127,BI$128,BI$129,BI$130,BI$131,BI$132,BI$133,BI$134*(1+'S&amp;S'!$F131),BI$135,BI$136,BI$137,BI$138,BI$139,BI$140,BI$141,BI$142,BI$143,BI$144)</f>
        <v>0</v>
      </c>
      <c r="BJ333" s="66">
        <f>-BJ$190+BJ$216-BJ$218+BJ$233+BJ$234+SUM(BJ$125,BJ$126,BJ$127,BJ$128,BJ$129,BJ$130,BJ$131,BJ$132,BJ$133,BJ$134*(1+'S&amp;S'!$F131),BJ$135,BJ$136,BJ$137,BJ$138,BJ$139,BJ$140,BJ$141,BJ$142,BJ$143,BJ$144)</f>
        <v>0</v>
      </c>
      <c r="BK333" s="66">
        <f>-BK$190+BK$216-BK$218+BK$233+BK$234+SUM(BK$125,BK$126,BK$127,BK$128,BK$129,BK$130,BK$131,BK$132,BK$133,BK$134*(1+'S&amp;S'!$F131),BK$135,BK$136,BK$137,BK$138,BK$139,BK$140,BK$141,BK$142,BK$143,BK$144)</f>
        <v>0</v>
      </c>
      <c r="BL333" s="66">
        <f>-BL$190+BL$216-BL$218+BL$233+BL$234+SUM(BL$125,BL$126,BL$127,BL$128,BL$129,BL$130,BL$131,BL$132,BL$133,BL$134*(1+'S&amp;S'!$F131),BL$135,BL$136,BL$137,BL$138,BL$139,BL$140,BL$141,BL$142,BL$143,BL$144)</f>
        <v>0</v>
      </c>
      <c r="BM333" s="66">
        <f>-BM$190+BM$216-BM$218+BM$233+BM$234+SUM(BM$125,BM$126,BM$127,BM$128,BM$129,BM$130,BM$131,BM$132,BM$133,BM$134*(1+'S&amp;S'!$F131),BM$135,BM$136,BM$137,BM$138,BM$139,BM$140,BM$141,BM$142,BM$143,BM$144)</f>
        <v>0</v>
      </c>
      <c r="BN333" s="66">
        <f>-BN$190+BN$216-BN$218+BN$233+BN$234+SUM(BN$125,BN$126,BN$127,BN$128,BN$129,BN$130,BN$131,BN$132,BN$133,BN$134*(1+'S&amp;S'!$F131),BN$135,BN$136,BN$137,BN$138,BN$139,BN$140,BN$141,BN$142,BN$143,BN$144)</f>
        <v>0</v>
      </c>
      <c r="BO333" s="66">
        <f>-BO$190+BO$216-BO$218+BO$233+BO$234+SUM(BO$125,BO$126,BO$127,BO$128,BO$129,BO$130,BO$131,BO$132,BO$133,BO$134*(1+'S&amp;S'!$F131),BO$135,BO$136,BO$137,BO$138,BO$139,BO$140,BO$141,BO$142,BO$143,BO$144)</f>
        <v>0</v>
      </c>
      <c r="BP333" s="66">
        <f>-BP$190+BP$216-BP$218+BP$233+BP$234+SUM(BP$125,BP$126,BP$127,BP$128,BP$129,BP$130,BP$131,BP$132,BP$133,BP$134*(1+'S&amp;S'!$F131),BP$135,BP$136,BP$137,BP$138,BP$139,BP$140,BP$141,BP$142,BP$143,BP$144)</f>
        <v>0</v>
      </c>
      <c r="BQ333" s="66">
        <f>-BQ$190+BQ$216-BQ$218+BQ$233+BQ$234+SUM(BQ$125,BQ$126,BQ$127,BQ$128,BQ$129,BQ$130,BQ$131,BQ$132,BQ$133,BQ$134*(1+'S&amp;S'!$F131),BQ$135,BQ$136,BQ$137,BQ$138,BQ$139,BQ$140,BQ$141,BQ$142,BQ$143,BQ$144)</f>
        <v>0</v>
      </c>
      <c r="BR333" s="66">
        <f>-BR$190+BR$216-BR$218+BR$233+BR$234+SUM(BR$125,BR$126,BR$127,BR$128,BR$129,BR$130,BR$131,BR$132,BR$133,BR$134*(1+'S&amp;S'!$F131),BR$135,BR$136,BR$137,BR$138,BR$139,BR$140,BR$141,BR$142,BR$143,BR$144)</f>
        <v>0</v>
      </c>
      <c r="BS333" s="66">
        <f>-BS$190+BS$216-BS$218+BS$233+BS$234+SUM(BS$125,BS$126,BS$127,BS$128,BS$129,BS$130,BS$131,BS$132,BS$133,BS$134*(1+'S&amp;S'!$F131),BS$135,BS$136,BS$137,BS$138,BS$139,BS$140,BS$141,BS$142,BS$143,BS$144)</f>
        <v>0</v>
      </c>
      <c r="BT333" s="66">
        <f>-BT$190+BT$216-BT$218+BT$233+BT$234+SUM(BT$125,BT$126,BT$127,BT$128,BT$129,BT$130,BT$131,BT$132,BT$133,BT$134*(1+'S&amp;S'!$F131),BT$135,BT$136,BT$137,BT$138,BT$139,BT$140,BT$141,BT$142,BT$143,BT$144)</f>
        <v>0</v>
      </c>
      <c r="BU333" s="66">
        <f>-BU$190+BU$216-BU$218+BU$233+BU$234+SUM(BU$125,BU$126,BU$127,BU$128,BU$129,BU$130,BU$131,BU$132,BU$133,BU$134*(1+'S&amp;S'!$F131),BU$135,BU$136,BU$137,BU$138,BU$139,BU$140,BU$141,BU$142,BU$143,BU$144)</f>
        <v>0</v>
      </c>
      <c r="BV333" s="66">
        <f>-BV$190+BV$216-BV$218+BV$233+BV$234+SUM(BV$125,BV$126,BV$127,BV$128,BV$129,BV$130,BV$131,BV$132,BV$133,BV$134*(1+'S&amp;S'!$F131),BV$135,BV$136,BV$137,BV$138,BV$139,BV$140,BV$141,BV$142,BV$143,BV$144)</f>
        <v>0</v>
      </c>
      <c r="BW333" s="66">
        <f>-BW$190+BW$216-BW$218+BW$233+BW$234+SUM(BW$125,BW$126,BW$127,BW$128,BW$129,BW$130,BW$131,BW$132,BW$133,BW$134*(1+'S&amp;S'!$F131),BW$135,BW$136,BW$137,BW$138,BW$139,BW$140,BW$141,BW$142,BW$143,BW$144)</f>
        <v>0</v>
      </c>
      <c r="BX333" s="66">
        <f>-BX$190+BX$216-BX$218+BX$233+BX$234+SUM(BX$125,BX$126,BX$127,BX$128,BX$129,BX$130,BX$131,BX$132,BX$133,BX$134*(1+'S&amp;S'!$F131),BX$135,BX$136,BX$137,BX$138,BX$139,BX$140,BX$141,BX$142,BX$143,BX$144)</f>
        <v>0</v>
      </c>
      <c r="BY333" s="66">
        <f>-BY$190+BY$216-BY$218+BY$233+BY$234+SUM(BY$125,BY$126,BY$127,BY$128,BY$129,BY$130,BY$131,BY$132,BY$133,BY$134*(1+'S&amp;S'!$F131),BY$135,BY$136,BY$137,BY$138,BY$139,BY$140,BY$141,BY$142,BY$143,BY$144)</f>
        <v>0</v>
      </c>
      <c r="BZ333" s="66">
        <f>-BZ$190+BZ$216-BZ$218+BZ$233+BZ$234+SUM(BZ$125,BZ$126,BZ$127,BZ$128,BZ$129,BZ$130,BZ$131,BZ$132,BZ$133,BZ$134*(1+'S&amp;S'!$F131),BZ$135,BZ$136,BZ$137,BZ$138,BZ$139,BZ$140,BZ$141,BZ$142,BZ$143,BZ$144)</f>
        <v>0</v>
      </c>
      <c r="CA333" s="66">
        <f>-CA$190+CA$216-CA$218+CA$233+CA$234+SUM(CA$125,CA$126,CA$127,CA$128,CA$129,CA$130,CA$131,CA$132,CA$133,CA$134*(1+'S&amp;S'!$F131),CA$135,CA$136,CA$137,CA$138,CA$139,CA$140,CA$141,CA$142,CA$143,CA$144)</f>
        <v>0</v>
      </c>
      <c r="CB333" s="66">
        <f>-CB$190+CB$216-CB$218+CB$233+CB$234+SUM(CB$125,CB$126,CB$127,CB$128,CB$129,CB$130,CB$131,CB$132,CB$133,CB$134*(1+'S&amp;S'!$F131),CB$135,CB$136,CB$137,CB$138,CB$139,CB$140,CB$141,CB$142,CB$143,CB$144)</f>
        <v>0</v>
      </c>
      <c r="CC333" s="66">
        <f>-CC$190+CC$216-CC$218+CC$233+CC$234+SUM(CC$125,CC$126,CC$127,CC$128,CC$129,CC$130,CC$131,CC$132,CC$133,CC$134*(1+'S&amp;S'!$F131),CC$135,CC$136,CC$137,CC$138,CC$139,CC$140,CC$141,CC$142,CC$143,CC$144)</f>
        <v>0</v>
      </c>
      <c r="CD333" s="66">
        <f>-CD$190+CD$216-CD$218+CD$233+CD$234+SUM(CD$125,CD$126,CD$127,CD$128,CD$129,CD$130,CD$131,CD$132,CD$133,CD$134*(1+'S&amp;S'!$F131),CD$135,CD$136,CD$137,CD$138,CD$139,CD$140,CD$141,CD$142,CD$143,CD$144)</f>
        <v>0</v>
      </c>
      <c r="CE333" s="66">
        <f>-CE$190+CE$216-CE$218+CE$233+CE$234+SUM(CE$125,CE$126,CE$127,CE$128,CE$129,CE$130,CE$131,CE$132,CE$133,CE$134*(1+'S&amp;S'!$F131),CE$135,CE$136,CE$137,CE$138,CE$139,CE$140,CE$141,CE$142,CE$143,CE$144)</f>
        <v>0</v>
      </c>
      <c r="CF333" s="66">
        <f>-CF$190+CF$216-CF$218+CF$233+CF$234+SUM(CF$125,CF$126,CF$127,CF$128,CF$129,CF$130,CF$131,CF$132,CF$133,CF$134*(1+'S&amp;S'!$F131),CF$135,CF$136,CF$137,CF$138,CF$139,CF$140,CF$141,CF$142,CF$143,CF$144)</f>
        <v>0</v>
      </c>
      <c r="CG333" s="66">
        <f>-CG$190+CG$216-CG$218+CG$233+CG$234+SUM(CG$125,CG$126,CG$127,CG$128,CG$129,CG$130,CG$131,CG$132,CG$133,CG$134*(1+'S&amp;S'!$F131),CG$135,CG$136,CG$137,CG$138,CG$139,CG$140,CG$141,CG$142,CG$143,CG$144)</f>
        <v>0</v>
      </c>
      <c r="CH333" s="66">
        <f>-CH$190+CH$216-CH$218+CH$233+CH$234+SUM(CH$125,CH$126,CH$127,CH$128,CH$129,CH$130,CH$131,CH$132,CH$133,CH$134*(1+'S&amp;S'!$F131),CH$135,CH$136,CH$137,CH$138,CH$139,CH$140,CH$141,CH$142,CH$143,CH$144)</f>
        <v>0</v>
      </c>
      <c r="CI333" s="66">
        <f>-CI$190+CI$216-CI$218+CI$233+CI$234+SUM(CI$125,CI$126,CI$127,CI$128,CI$129,CI$130,CI$131,CI$132,CI$133,CI$134*(1+'S&amp;S'!$F131),CI$135,CI$136,CI$137,CI$138,CI$139,CI$140,CI$141,CI$142,CI$143,CI$144)</f>
        <v>0</v>
      </c>
      <c r="CJ333" s="66">
        <f>-CJ$190+CJ$216-CJ$218+CJ$233+CJ$234+SUM(CJ$125,CJ$126,CJ$127,CJ$128,CJ$129,CJ$130,CJ$131,CJ$132,CJ$133,CJ$134*(1+'S&amp;S'!$F131),CJ$135,CJ$136,CJ$137,CJ$138,CJ$139,CJ$140,CJ$141,CJ$142,CJ$143,CJ$144)</f>
        <v>0</v>
      </c>
      <c r="CK333" s="66">
        <f>-CK$190+CK$216-CK$218+CK$233+CK$234+SUM(CK$125,CK$126,CK$127,CK$128,CK$129,CK$130,CK$131,CK$132,CK$133,CK$134*(1+'S&amp;S'!$F131),CK$135,CK$136,CK$137,CK$138,CK$139,CK$140,CK$141,CK$142,CK$143,CK$144)</f>
        <v>0</v>
      </c>
      <c r="CL333" s="66">
        <f>-CL$190+CL$216-CL$218+CL$233+CL$234+SUM(CL$125,CL$126,CL$127,CL$128,CL$129,CL$130,CL$131,CL$132,CL$133,CL$134*(1+'S&amp;S'!$F131),CL$135,CL$136,CL$137,CL$138,CL$139,CL$140,CL$141,CL$142,CL$143,CL$144)</f>
        <v>0</v>
      </c>
      <c r="CM333" s="66">
        <f>-CM$190+CM$216-CM$218+CM$233+CM$234+SUM(CM$125,CM$126,CM$127,CM$128,CM$129,CM$130,CM$131,CM$132,CM$133,CM$134*(1+'S&amp;S'!$F131),CM$135,CM$136,CM$137,CM$138,CM$139,CM$140,CM$141,CM$142,CM$143,CM$144)</f>
        <v>0</v>
      </c>
      <c r="CN333" s="66">
        <f>-CN$190+CN$216-CN$218+CN$233+CN$234+SUM(CN$125,CN$126,CN$127,CN$128,CN$129,CN$130,CN$131,CN$132,CN$133,CN$134*(1+'S&amp;S'!$F131),CN$135,CN$136,CN$137,CN$138,CN$139,CN$140,CN$141,CN$142,CN$143,CN$144)</f>
        <v>0</v>
      </c>
      <c r="CO333" s="66">
        <f>-CO$190+CO$216-CO$218+CO$233+CO$234+SUM(CO$125,CO$126,CO$127,CO$128,CO$129,CO$130,CO$131,CO$132,CO$133,CO$134*(1+'S&amp;S'!$F131),CO$135,CO$136,CO$137,CO$138,CO$139,CO$140,CO$141,CO$142,CO$143,CO$144)</f>
        <v>0</v>
      </c>
      <c r="CP333" s="66">
        <f>-CP$190+CP$216-CP$218+CP$233+CP$234+SUM(CP$125,CP$126,CP$127,CP$128,CP$129,CP$130,CP$131,CP$132,CP$133,CP$134*(1+'S&amp;S'!$F131),CP$135,CP$136,CP$137,CP$138,CP$139,CP$140,CP$141,CP$142,CP$143,CP$144)</f>
        <v>0</v>
      </c>
      <c r="CQ333" s="66">
        <f>-CQ$190+CQ$216-CQ$218+CQ$233+CQ$234+SUM(CQ$125,CQ$126,CQ$127,CQ$128,CQ$129,CQ$130,CQ$131,CQ$132,CQ$133,CQ$134*(1+'S&amp;S'!$F131),CQ$135,CQ$136,CQ$137,CQ$138,CQ$139,CQ$140,CQ$141,CQ$142,CQ$143,CQ$144)</f>
        <v>0</v>
      </c>
      <c r="CR333" s="66">
        <f>-CR$190+CR$216-CR$218+CR$233+CR$234+SUM(CR$125,CR$126,CR$127,CR$128,CR$129,CR$130,CR$131,CR$132,CR$133,CR$134*(1+'S&amp;S'!$F131),CR$135,CR$136,CR$137,CR$138,CR$139,CR$140,CR$141,CR$142,CR$143,CR$144)</f>
        <v>0</v>
      </c>
      <c r="CS333" s="66">
        <f>-CS$190+CS$216-CS$218+CS$233+CS$234+SUM(CS$125,CS$126,CS$127,CS$128,CS$129,CS$130,CS$131,CS$132,CS$133,CS$134*(1+'S&amp;S'!$F131),CS$135,CS$136,CS$137,CS$138,CS$139,CS$140,CS$141,CS$142,CS$143,CS$144)</f>
        <v>0</v>
      </c>
    </row>
    <row r="334" spans="3:97" hidden="1" x14ac:dyDescent="0.35">
      <c r="C334" s="81" t="str">
        <f>O.4!C135&amp;" with "&amp; 'S&amp;S'!$D$5*100 &amp; "% increase"</f>
        <v xml:space="preserve"> with 1% increase</v>
      </c>
      <c r="E334" s="492">
        <f>G334+NPV(G.Asm!$F$40,H334:INDEX(H334:CS334,RP))</f>
        <v>0</v>
      </c>
      <c r="F334" s="492">
        <f t="shared" si="140"/>
        <v>0</v>
      </c>
      <c r="G334" s="66">
        <f>-G$190+G$216-G$218+G$233+G$234+SUM(G$125,G$126,G$127,G$128,G$129,G$130,G$131,G$132,G$133,G$134,G$135*(1+'S&amp;S'!$F132),G$136,G$137,G$138,G$139,G$140,G$141,G$142,G$143,G$144)</f>
        <v>0</v>
      </c>
      <c r="H334" s="66">
        <f>-H$190+H$216-H$218+H$233+H$234+SUM(H$125,H$126,H$127,H$128,H$129,H$130,H$131,H$132,H$133,H$134,H$135*(1+'S&amp;S'!$F132),H$136,H$137,H$138,H$139,H$140,H$141,H$142,H$143,H$144)</f>
        <v>0</v>
      </c>
      <c r="I334" s="66">
        <f>-I$190+I$216-I$218+I$233+I$234+SUM(I$125,I$126,I$127,I$128,I$129,I$130,I$131,I$132,I$133,I$134,I$135*(1+'S&amp;S'!$F132),I$136,I$137,I$138,I$139,I$140,I$141,I$142,I$143,I$144)</f>
        <v>0</v>
      </c>
      <c r="J334" s="66">
        <f>-J$190+J$216-J$218+J$233+J$234+SUM(J$125,J$126,J$127,J$128,J$129,J$130,J$131,J$132,J$133,J$134,J$135*(1+'S&amp;S'!$F132),J$136,J$137,J$138,J$139,J$140,J$141,J$142,J$143,J$144)</f>
        <v>0</v>
      </c>
      <c r="K334" s="66">
        <f>-K$190+K$216-K$218+K$233+K$234+SUM(K$125,K$126,K$127,K$128,K$129,K$130,K$131,K$132,K$133,K$134,K$135*(1+'S&amp;S'!$F132),K$136,K$137,K$138,K$139,K$140,K$141,K$142,K$143,K$144)</f>
        <v>0</v>
      </c>
      <c r="L334" s="66">
        <f>-L$190+L$216-L$218+L$233+L$234+SUM(L$125,L$126,L$127,L$128,L$129,L$130,L$131,L$132,L$133,L$134,L$135*(1+'S&amp;S'!$F132),L$136,L$137,L$138,L$139,L$140,L$141,L$142,L$143,L$144)</f>
        <v>0</v>
      </c>
      <c r="M334" s="66">
        <f>-M$190+M$216-M$218+M$233+M$234+SUM(M$125,M$126,M$127,M$128,M$129,M$130,M$131,M$132,M$133,M$134,M$135*(1+'S&amp;S'!$F132),M$136,M$137,M$138,M$139,M$140,M$141,M$142,M$143,M$144)</f>
        <v>0</v>
      </c>
      <c r="N334" s="66">
        <f>-N$190+N$216-N$218+N$233+N$234+SUM(N$125,N$126,N$127,N$128,N$129,N$130,N$131,N$132,N$133,N$134,N$135*(1+'S&amp;S'!$F132),N$136,N$137,N$138,N$139,N$140,N$141,N$142,N$143,N$144)</f>
        <v>0</v>
      </c>
      <c r="O334" s="66">
        <f>-O$190+O$216-O$218+O$233+O$234+SUM(O$125,O$126,O$127,O$128,O$129,O$130,O$131,O$132,O$133,O$134,O$135*(1+'S&amp;S'!$F132),O$136,O$137,O$138,O$139,O$140,O$141,O$142,O$143,O$144)</f>
        <v>0</v>
      </c>
      <c r="P334" s="66">
        <f>-P$190+P$216-P$218+P$233+P$234+SUM(P$125,P$126,P$127,P$128,P$129,P$130,P$131,P$132,P$133,P$134,P$135*(1+'S&amp;S'!$F132),P$136,P$137,P$138,P$139,P$140,P$141,P$142,P$143,P$144)</f>
        <v>0</v>
      </c>
      <c r="Q334" s="66">
        <f>-Q$190+Q$216-Q$218+Q$233+Q$234+SUM(Q$125,Q$126,Q$127,Q$128,Q$129,Q$130,Q$131,Q$132,Q$133,Q$134,Q$135*(1+'S&amp;S'!$F132),Q$136,Q$137,Q$138,Q$139,Q$140,Q$141,Q$142,Q$143,Q$144)</f>
        <v>0</v>
      </c>
      <c r="R334" s="66">
        <f>-R$190+R$216-R$218+R$233+R$234+SUM(R$125,R$126,R$127,R$128,R$129,R$130,R$131,R$132,R$133,R$134,R$135*(1+'S&amp;S'!$F132),R$136,R$137,R$138,R$139,R$140,R$141,R$142,R$143,R$144)</f>
        <v>0</v>
      </c>
      <c r="S334" s="66">
        <f>-S$190+S$216-S$218+S$233+S$234+SUM(S$125,S$126,S$127,S$128,S$129,S$130,S$131,S$132,S$133,S$134,S$135*(1+'S&amp;S'!$F132),S$136,S$137,S$138,S$139,S$140,S$141,S$142,S$143,S$144)</f>
        <v>0</v>
      </c>
      <c r="T334" s="66">
        <f>-T$190+T$216-T$218+T$233+T$234+SUM(T$125,T$126,T$127,T$128,T$129,T$130,T$131,T$132,T$133,T$134,T$135*(1+'S&amp;S'!$F132),T$136,T$137,T$138,T$139,T$140,T$141,T$142,T$143,T$144)</f>
        <v>0</v>
      </c>
      <c r="U334" s="66">
        <f>-U$190+U$216-U$218+U$233+U$234+SUM(U$125,U$126,U$127,U$128,U$129,U$130,U$131,U$132,U$133,U$134,U$135*(1+'S&amp;S'!$F132),U$136,U$137,U$138,U$139,U$140,U$141,U$142,U$143,U$144)</f>
        <v>0</v>
      </c>
      <c r="V334" s="66">
        <f>-V$190+V$216-V$218+V$233+V$234+SUM(V$125,V$126,V$127,V$128,V$129,V$130,V$131,V$132,V$133,V$134,V$135*(1+'S&amp;S'!$F132),V$136,V$137,V$138,V$139,V$140,V$141,V$142,V$143,V$144)</f>
        <v>0</v>
      </c>
      <c r="W334" s="66">
        <f>-W$190+W$216-W$218+W$233+W$234+SUM(W$125,W$126,W$127,W$128,W$129,W$130,W$131,W$132,W$133,W$134,W$135*(1+'S&amp;S'!$F132),W$136,W$137,W$138,W$139,W$140,W$141,W$142,W$143,W$144)</f>
        <v>0</v>
      </c>
      <c r="X334" s="66">
        <f>-X$190+X$216-X$218+X$233+X$234+SUM(X$125,X$126,X$127,X$128,X$129,X$130,X$131,X$132,X$133,X$134,X$135*(1+'S&amp;S'!$F132),X$136,X$137,X$138,X$139,X$140,X$141,X$142,X$143,X$144)</f>
        <v>0</v>
      </c>
      <c r="Y334" s="66">
        <f>-Y$190+Y$216-Y$218+Y$233+Y$234+SUM(Y$125,Y$126,Y$127,Y$128,Y$129,Y$130,Y$131,Y$132,Y$133,Y$134,Y$135*(1+'S&amp;S'!$F132),Y$136,Y$137,Y$138,Y$139,Y$140,Y$141,Y$142,Y$143,Y$144)</f>
        <v>0</v>
      </c>
      <c r="Z334" s="66">
        <f>-Z$190+Z$216-Z$218+Z$233+Z$234+SUM(Z$125,Z$126,Z$127,Z$128,Z$129,Z$130,Z$131,Z$132,Z$133,Z$134,Z$135*(1+'S&amp;S'!$F132),Z$136,Z$137,Z$138,Z$139,Z$140,Z$141,Z$142,Z$143,Z$144)</f>
        <v>0</v>
      </c>
      <c r="AA334" s="66">
        <f>-AA$190+AA$216-AA$218+AA$233+AA$234+SUM(AA$125,AA$126,AA$127,AA$128,AA$129,AA$130,AA$131,AA$132,AA$133,AA$134,AA$135*(1+'S&amp;S'!$F132),AA$136,AA$137,AA$138,AA$139,AA$140,AA$141,AA$142,AA$143,AA$144)</f>
        <v>0</v>
      </c>
      <c r="AB334" s="66">
        <f>-AB$190+AB$216-AB$218+AB$233+AB$234+SUM(AB$125,AB$126,AB$127,AB$128,AB$129,AB$130,AB$131,AB$132,AB$133,AB$134,AB$135*(1+'S&amp;S'!$F132),AB$136,AB$137,AB$138,AB$139,AB$140,AB$141,AB$142,AB$143,AB$144)</f>
        <v>0</v>
      </c>
      <c r="AC334" s="66">
        <f>-AC$190+AC$216-AC$218+AC$233+AC$234+SUM(AC$125,AC$126,AC$127,AC$128,AC$129,AC$130,AC$131,AC$132,AC$133,AC$134,AC$135*(1+'S&amp;S'!$F132),AC$136,AC$137,AC$138,AC$139,AC$140,AC$141,AC$142,AC$143,AC$144)</f>
        <v>0</v>
      </c>
      <c r="AD334" s="66">
        <f>-AD$190+AD$216-AD$218+AD$233+AD$234+SUM(AD$125,AD$126,AD$127,AD$128,AD$129,AD$130,AD$131,AD$132,AD$133,AD$134,AD$135*(1+'S&amp;S'!$F132),AD$136,AD$137,AD$138,AD$139,AD$140,AD$141,AD$142,AD$143,AD$144)</f>
        <v>0</v>
      </c>
      <c r="AE334" s="66">
        <f>-AE$190+AE$216-AE$218+AE$233+AE$234+SUM(AE$125,AE$126,AE$127,AE$128,AE$129,AE$130,AE$131,AE$132,AE$133,AE$134,AE$135*(1+'S&amp;S'!$F132),AE$136,AE$137,AE$138,AE$139,AE$140,AE$141,AE$142,AE$143,AE$144)</f>
        <v>0</v>
      </c>
      <c r="AF334" s="66">
        <f>-AF$190+AF$216-AF$218+AF$233+AF$234+SUM(AF$125,AF$126,AF$127,AF$128,AF$129,AF$130,AF$131,AF$132,AF$133,AF$134,AF$135*(1+'S&amp;S'!$F132),AF$136,AF$137,AF$138,AF$139,AF$140,AF$141,AF$142,AF$143,AF$144)</f>
        <v>0</v>
      </c>
      <c r="AG334" s="66">
        <f>-AG$190+AG$216-AG$218+AG$233+AG$234+SUM(AG$125,AG$126,AG$127,AG$128,AG$129,AG$130,AG$131,AG$132,AG$133,AG$134,AG$135*(1+'S&amp;S'!$F132),AG$136,AG$137,AG$138,AG$139,AG$140,AG$141,AG$142,AG$143,AG$144)</f>
        <v>0</v>
      </c>
      <c r="AH334" s="66">
        <f>-AH$190+AH$216-AH$218+AH$233+AH$234+SUM(AH$125,AH$126,AH$127,AH$128,AH$129,AH$130,AH$131,AH$132,AH$133,AH$134,AH$135*(1+'S&amp;S'!$F132),AH$136,AH$137,AH$138,AH$139,AH$140,AH$141,AH$142,AH$143,AH$144)</f>
        <v>0</v>
      </c>
      <c r="AI334" s="66">
        <f>-AI$190+AI$216-AI$218+AI$233+AI$234+SUM(AI$125,AI$126,AI$127,AI$128,AI$129,AI$130,AI$131,AI$132,AI$133,AI$134,AI$135*(1+'S&amp;S'!$F132),AI$136,AI$137,AI$138,AI$139,AI$140,AI$141,AI$142,AI$143,AI$144)</f>
        <v>0</v>
      </c>
      <c r="AJ334" s="66">
        <f>-AJ$190+AJ$216-AJ$218+AJ$233+AJ$234+SUM(AJ$125,AJ$126,AJ$127,AJ$128,AJ$129,AJ$130,AJ$131,AJ$132,AJ$133,AJ$134,AJ$135*(1+'S&amp;S'!$F132),AJ$136,AJ$137,AJ$138,AJ$139,AJ$140,AJ$141,AJ$142,AJ$143,AJ$144)</f>
        <v>0</v>
      </c>
      <c r="AK334" s="66">
        <f>-AK$190+AK$216-AK$218+AK$233+AK$234+SUM(AK$125,AK$126,AK$127,AK$128,AK$129,AK$130,AK$131,AK$132,AK$133,AK$134,AK$135*(1+'S&amp;S'!$F132),AK$136,AK$137,AK$138,AK$139,AK$140,AK$141,AK$142,AK$143,AK$144)</f>
        <v>0</v>
      </c>
      <c r="AL334" s="66">
        <f>-AL$190+AL$216-AL$218+AL$233+AL$234+SUM(AL$125,AL$126,AL$127,AL$128,AL$129,AL$130,AL$131,AL$132,AL$133,AL$134,AL$135*(1+'S&amp;S'!$F132),AL$136,AL$137,AL$138,AL$139,AL$140,AL$141,AL$142,AL$143,AL$144)</f>
        <v>0</v>
      </c>
      <c r="AM334" s="66">
        <f>-AM$190+AM$216-AM$218+AM$233+AM$234+SUM(AM$125,AM$126,AM$127,AM$128,AM$129,AM$130,AM$131,AM$132,AM$133,AM$134,AM$135*(1+'S&amp;S'!$F132),AM$136,AM$137,AM$138,AM$139,AM$140,AM$141,AM$142,AM$143,AM$144)</f>
        <v>0</v>
      </c>
      <c r="AN334" s="66">
        <f>-AN$190+AN$216-AN$218+AN$233+AN$234+SUM(AN$125,AN$126,AN$127,AN$128,AN$129,AN$130,AN$131,AN$132,AN$133,AN$134,AN$135*(1+'S&amp;S'!$F132),AN$136,AN$137,AN$138,AN$139,AN$140,AN$141,AN$142,AN$143,AN$144)</f>
        <v>0</v>
      </c>
      <c r="AO334" s="66">
        <f>-AO$190+AO$216-AO$218+AO$233+AO$234+SUM(AO$125,AO$126,AO$127,AO$128,AO$129,AO$130,AO$131,AO$132,AO$133,AO$134,AO$135*(1+'S&amp;S'!$F132),AO$136,AO$137,AO$138,AO$139,AO$140,AO$141,AO$142,AO$143,AO$144)</f>
        <v>0</v>
      </c>
      <c r="AP334" s="66">
        <f>-AP$190+AP$216-AP$218+AP$233+AP$234+SUM(AP$125,AP$126,AP$127,AP$128,AP$129,AP$130,AP$131,AP$132,AP$133,AP$134,AP$135*(1+'S&amp;S'!$F132),AP$136,AP$137,AP$138,AP$139,AP$140,AP$141,AP$142,AP$143,AP$144)</f>
        <v>0</v>
      </c>
      <c r="AQ334" s="66">
        <f>-AQ$190+AQ$216-AQ$218+AQ$233+AQ$234+SUM(AQ$125,AQ$126,AQ$127,AQ$128,AQ$129,AQ$130,AQ$131,AQ$132,AQ$133,AQ$134,AQ$135*(1+'S&amp;S'!$F132),AQ$136,AQ$137,AQ$138,AQ$139,AQ$140,AQ$141,AQ$142,AQ$143,AQ$144)</f>
        <v>0</v>
      </c>
      <c r="AR334" s="66">
        <f>-AR$190+AR$216-AR$218+AR$233+AR$234+SUM(AR$125,AR$126,AR$127,AR$128,AR$129,AR$130,AR$131,AR$132,AR$133,AR$134,AR$135*(1+'S&amp;S'!$F132),AR$136,AR$137,AR$138,AR$139,AR$140,AR$141,AR$142,AR$143,AR$144)</f>
        <v>0</v>
      </c>
      <c r="AS334" s="66">
        <f>-AS$190+AS$216-AS$218+AS$233+AS$234+SUM(AS$125,AS$126,AS$127,AS$128,AS$129,AS$130,AS$131,AS$132,AS$133,AS$134,AS$135*(1+'S&amp;S'!$F132),AS$136,AS$137,AS$138,AS$139,AS$140,AS$141,AS$142,AS$143,AS$144)</f>
        <v>0</v>
      </c>
      <c r="AT334" s="66">
        <f>-AT$190+AT$216-AT$218+AT$233+AT$234+SUM(AT$125,AT$126,AT$127,AT$128,AT$129,AT$130,AT$131,AT$132,AT$133,AT$134,AT$135*(1+'S&amp;S'!$F132),AT$136,AT$137,AT$138,AT$139,AT$140,AT$141,AT$142,AT$143,AT$144)</f>
        <v>0</v>
      </c>
      <c r="AU334" s="66">
        <f>-AU$190+AU$216-AU$218+AU$233+AU$234+SUM(AU$125,AU$126,AU$127,AU$128,AU$129,AU$130,AU$131,AU$132,AU$133,AU$134,AU$135*(1+'S&amp;S'!$F132),AU$136,AU$137,AU$138,AU$139,AU$140,AU$141,AU$142,AU$143,AU$144)</f>
        <v>0</v>
      </c>
      <c r="AV334" s="66">
        <f>-AV$190+AV$216-AV$218+AV$233+AV$234+SUM(AV$125,AV$126,AV$127,AV$128,AV$129,AV$130,AV$131,AV$132,AV$133,AV$134,AV$135*(1+'S&amp;S'!$F132),AV$136,AV$137,AV$138,AV$139,AV$140,AV$141,AV$142,AV$143,AV$144)</f>
        <v>0</v>
      </c>
      <c r="AW334" s="66">
        <f>-AW$190+AW$216-AW$218+AW$233+AW$234+SUM(AW$125,AW$126,AW$127,AW$128,AW$129,AW$130,AW$131,AW$132,AW$133,AW$134,AW$135*(1+'S&amp;S'!$F132),AW$136,AW$137,AW$138,AW$139,AW$140,AW$141,AW$142,AW$143,AW$144)</f>
        <v>0</v>
      </c>
      <c r="AX334" s="66">
        <f>-AX$190+AX$216-AX$218+AX$233+AX$234+SUM(AX$125,AX$126,AX$127,AX$128,AX$129,AX$130,AX$131,AX$132,AX$133,AX$134,AX$135*(1+'S&amp;S'!$F132),AX$136,AX$137,AX$138,AX$139,AX$140,AX$141,AX$142,AX$143,AX$144)</f>
        <v>0</v>
      </c>
      <c r="AY334" s="66">
        <f>-AY$190+AY$216-AY$218+AY$233+AY$234+SUM(AY$125,AY$126,AY$127,AY$128,AY$129,AY$130,AY$131,AY$132,AY$133,AY$134,AY$135*(1+'S&amp;S'!$F132),AY$136,AY$137,AY$138,AY$139,AY$140,AY$141,AY$142,AY$143,AY$144)</f>
        <v>0</v>
      </c>
      <c r="AZ334" s="66">
        <f>-AZ$190+AZ$216-AZ$218+AZ$233+AZ$234+SUM(AZ$125,AZ$126,AZ$127,AZ$128,AZ$129,AZ$130,AZ$131,AZ$132,AZ$133,AZ$134,AZ$135*(1+'S&amp;S'!$F132),AZ$136,AZ$137,AZ$138,AZ$139,AZ$140,AZ$141,AZ$142,AZ$143,AZ$144)</f>
        <v>0</v>
      </c>
      <c r="BA334" s="66">
        <f>-BA$190+BA$216-BA$218+BA$233+BA$234+SUM(BA$125,BA$126,BA$127,BA$128,BA$129,BA$130,BA$131,BA$132,BA$133,BA$134,BA$135*(1+'S&amp;S'!$F132),BA$136,BA$137,BA$138,BA$139,BA$140,BA$141,BA$142,BA$143,BA$144)</f>
        <v>0</v>
      </c>
      <c r="BB334" s="66">
        <f>-BB$190+BB$216-BB$218+BB$233+BB$234+SUM(BB$125,BB$126,BB$127,BB$128,BB$129,BB$130,BB$131,BB$132,BB$133,BB$134,BB$135*(1+'S&amp;S'!$F132),BB$136,BB$137,BB$138,BB$139,BB$140,BB$141,BB$142,BB$143,BB$144)</f>
        <v>0</v>
      </c>
      <c r="BC334" s="66">
        <f>-BC$190+BC$216-BC$218+BC$233+BC$234+SUM(BC$125,BC$126,BC$127,BC$128,BC$129,BC$130,BC$131,BC$132,BC$133,BC$134,BC$135*(1+'S&amp;S'!$F132),BC$136,BC$137,BC$138,BC$139,BC$140,BC$141,BC$142,BC$143,BC$144)</f>
        <v>0</v>
      </c>
      <c r="BD334" s="66">
        <f>-BD$190+BD$216-BD$218+BD$233+BD$234+SUM(BD$125,BD$126,BD$127,BD$128,BD$129,BD$130,BD$131,BD$132,BD$133,BD$134,BD$135*(1+'S&amp;S'!$F132),BD$136,BD$137,BD$138,BD$139,BD$140,BD$141,BD$142,BD$143,BD$144)</f>
        <v>0</v>
      </c>
      <c r="BE334" s="66">
        <f>-BE$190+BE$216-BE$218+BE$233+BE$234+SUM(BE$125,BE$126,BE$127,BE$128,BE$129,BE$130,BE$131,BE$132,BE$133,BE$134,BE$135*(1+'S&amp;S'!$F132),BE$136,BE$137,BE$138,BE$139,BE$140,BE$141,BE$142,BE$143,BE$144)</f>
        <v>0</v>
      </c>
      <c r="BF334" s="66">
        <f>-BF$190+BF$216-BF$218+BF$233+BF$234+SUM(BF$125,BF$126,BF$127,BF$128,BF$129,BF$130,BF$131,BF$132,BF$133,BF$134,BF$135*(1+'S&amp;S'!$F132),BF$136,BF$137,BF$138,BF$139,BF$140,BF$141,BF$142,BF$143,BF$144)</f>
        <v>0</v>
      </c>
      <c r="BG334" s="66">
        <f>-BG$190+BG$216-BG$218+BG$233+BG$234+SUM(BG$125,BG$126,BG$127,BG$128,BG$129,BG$130,BG$131,BG$132,BG$133,BG$134,BG$135*(1+'S&amp;S'!$F132),BG$136,BG$137,BG$138,BG$139,BG$140,BG$141,BG$142,BG$143,BG$144)</f>
        <v>0</v>
      </c>
      <c r="BH334" s="66">
        <f>-BH$190+BH$216-BH$218+BH$233+BH$234+SUM(BH$125,BH$126,BH$127,BH$128,BH$129,BH$130,BH$131,BH$132,BH$133,BH$134,BH$135*(1+'S&amp;S'!$F132),BH$136,BH$137,BH$138,BH$139,BH$140,BH$141,BH$142,BH$143,BH$144)</f>
        <v>0</v>
      </c>
      <c r="BI334" s="66">
        <f>-BI$190+BI$216-BI$218+BI$233+BI$234+SUM(BI$125,BI$126,BI$127,BI$128,BI$129,BI$130,BI$131,BI$132,BI$133,BI$134,BI$135*(1+'S&amp;S'!$F132),BI$136,BI$137,BI$138,BI$139,BI$140,BI$141,BI$142,BI$143,BI$144)</f>
        <v>0</v>
      </c>
      <c r="BJ334" s="66">
        <f>-BJ$190+BJ$216-BJ$218+BJ$233+BJ$234+SUM(BJ$125,BJ$126,BJ$127,BJ$128,BJ$129,BJ$130,BJ$131,BJ$132,BJ$133,BJ$134,BJ$135*(1+'S&amp;S'!$F132),BJ$136,BJ$137,BJ$138,BJ$139,BJ$140,BJ$141,BJ$142,BJ$143,BJ$144)</f>
        <v>0</v>
      </c>
      <c r="BK334" s="66">
        <f>-BK$190+BK$216-BK$218+BK$233+BK$234+SUM(BK$125,BK$126,BK$127,BK$128,BK$129,BK$130,BK$131,BK$132,BK$133,BK$134,BK$135*(1+'S&amp;S'!$F132),BK$136,BK$137,BK$138,BK$139,BK$140,BK$141,BK$142,BK$143,BK$144)</f>
        <v>0</v>
      </c>
      <c r="BL334" s="66">
        <f>-BL$190+BL$216-BL$218+BL$233+BL$234+SUM(BL$125,BL$126,BL$127,BL$128,BL$129,BL$130,BL$131,BL$132,BL$133,BL$134,BL$135*(1+'S&amp;S'!$F132),BL$136,BL$137,BL$138,BL$139,BL$140,BL$141,BL$142,BL$143,BL$144)</f>
        <v>0</v>
      </c>
      <c r="BM334" s="66">
        <f>-BM$190+BM$216-BM$218+BM$233+BM$234+SUM(BM$125,BM$126,BM$127,BM$128,BM$129,BM$130,BM$131,BM$132,BM$133,BM$134,BM$135*(1+'S&amp;S'!$F132),BM$136,BM$137,BM$138,BM$139,BM$140,BM$141,BM$142,BM$143,BM$144)</f>
        <v>0</v>
      </c>
      <c r="BN334" s="66">
        <f>-BN$190+BN$216-BN$218+BN$233+BN$234+SUM(BN$125,BN$126,BN$127,BN$128,BN$129,BN$130,BN$131,BN$132,BN$133,BN$134,BN$135*(1+'S&amp;S'!$F132),BN$136,BN$137,BN$138,BN$139,BN$140,BN$141,BN$142,BN$143,BN$144)</f>
        <v>0</v>
      </c>
      <c r="BO334" s="66">
        <f>-BO$190+BO$216-BO$218+BO$233+BO$234+SUM(BO$125,BO$126,BO$127,BO$128,BO$129,BO$130,BO$131,BO$132,BO$133,BO$134,BO$135*(1+'S&amp;S'!$F132),BO$136,BO$137,BO$138,BO$139,BO$140,BO$141,BO$142,BO$143,BO$144)</f>
        <v>0</v>
      </c>
      <c r="BP334" s="66">
        <f>-BP$190+BP$216-BP$218+BP$233+BP$234+SUM(BP$125,BP$126,BP$127,BP$128,BP$129,BP$130,BP$131,BP$132,BP$133,BP$134,BP$135*(1+'S&amp;S'!$F132),BP$136,BP$137,BP$138,BP$139,BP$140,BP$141,BP$142,BP$143,BP$144)</f>
        <v>0</v>
      </c>
      <c r="BQ334" s="66">
        <f>-BQ$190+BQ$216-BQ$218+BQ$233+BQ$234+SUM(BQ$125,BQ$126,BQ$127,BQ$128,BQ$129,BQ$130,BQ$131,BQ$132,BQ$133,BQ$134,BQ$135*(1+'S&amp;S'!$F132),BQ$136,BQ$137,BQ$138,BQ$139,BQ$140,BQ$141,BQ$142,BQ$143,BQ$144)</f>
        <v>0</v>
      </c>
      <c r="BR334" s="66">
        <f>-BR$190+BR$216-BR$218+BR$233+BR$234+SUM(BR$125,BR$126,BR$127,BR$128,BR$129,BR$130,BR$131,BR$132,BR$133,BR$134,BR$135*(1+'S&amp;S'!$F132),BR$136,BR$137,BR$138,BR$139,BR$140,BR$141,BR$142,BR$143,BR$144)</f>
        <v>0</v>
      </c>
      <c r="BS334" s="66">
        <f>-BS$190+BS$216-BS$218+BS$233+BS$234+SUM(BS$125,BS$126,BS$127,BS$128,BS$129,BS$130,BS$131,BS$132,BS$133,BS$134,BS$135*(1+'S&amp;S'!$F132),BS$136,BS$137,BS$138,BS$139,BS$140,BS$141,BS$142,BS$143,BS$144)</f>
        <v>0</v>
      </c>
      <c r="BT334" s="66">
        <f>-BT$190+BT$216-BT$218+BT$233+BT$234+SUM(BT$125,BT$126,BT$127,BT$128,BT$129,BT$130,BT$131,BT$132,BT$133,BT$134,BT$135*(1+'S&amp;S'!$F132),BT$136,BT$137,BT$138,BT$139,BT$140,BT$141,BT$142,BT$143,BT$144)</f>
        <v>0</v>
      </c>
      <c r="BU334" s="66">
        <f>-BU$190+BU$216-BU$218+BU$233+BU$234+SUM(BU$125,BU$126,BU$127,BU$128,BU$129,BU$130,BU$131,BU$132,BU$133,BU$134,BU$135*(1+'S&amp;S'!$F132),BU$136,BU$137,BU$138,BU$139,BU$140,BU$141,BU$142,BU$143,BU$144)</f>
        <v>0</v>
      </c>
      <c r="BV334" s="66">
        <f>-BV$190+BV$216-BV$218+BV$233+BV$234+SUM(BV$125,BV$126,BV$127,BV$128,BV$129,BV$130,BV$131,BV$132,BV$133,BV$134,BV$135*(1+'S&amp;S'!$F132),BV$136,BV$137,BV$138,BV$139,BV$140,BV$141,BV$142,BV$143,BV$144)</f>
        <v>0</v>
      </c>
      <c r="BW334" s="66">
        <f>-BW$190+BW$216-BW$218+BW$233+BW$234+SUM(BW$125,BW$126,BW$127,BW$128,BW$129,BW$130,BW$131,BW$132,BW$133,BW$134,BW$135*(1+'S&amp;S'!$F132),BW$136,BW$137,BW$138,BW$139,BW$140,BW$141,BW$142,BW$143,BW$144)</f>
        <v>0</v>
      </c>
      <c r="BX334" s="66">
        <f>-BX$190+BX$216-BX$218+BX$233+BX$234+SUM(BX$125,BX$126,BX$127,BX$128,BX$129,BX$130,BX$131,BX$132,BX$133,BX$134,BX$135*(1+'S&amp;S'!$F132),BX$136,BX$137,BX$138,BX$139,BX$140,BX$141,BX$142,BX$143,BX$144)</f>
        <v>0</v>
      </c>
      <c r="BY334" s="66">
        <f>-BY$190+BY$216-BY$218+BY$233+BY$234+SUM(BY$125,BY$126,BY$127,BY$128,BY$129,BY$130,BY$131,BY$132,BY$133,BY$134,BY$135*(1+'S&amp;S'!$F132),BY$136,BY$137,BY$138,BY$139,BY$140,BY$141,BY$142,BY$143,BY$144)</f>
        <v>0</v>
      </c>
      <c r="BZ334" s="66">
        <f>-BZ$190+BZ$216-BZ$218+BZ$233+BZ$234+SUM(BZ$125,BZ$126,BZ$127,BZ$128,BZ$129,BZ$130,BZ$131,BZ$132,BZ$133,BZ$134,BZ$135*(1+'S&amp;S'!$F132),BZ$136,BZ$137,BZ$138,BZ$139,BZ$140,BZ$141,BZ$142,BZ$143,BZ$144)</f>
        <v>0</v>
      </c>
      <c r="CA334" s="66">
        <f>-CA$190+CA$216-CA$218+CA$233+CA$234+SUM(CA$125,CA$126,CA$127,CA$128,CA$129,CA$130,CA$131,CA$132,CA$133,CA$134,CA$135*(1+'S&amp;S'!$F132),CA$136,CA$137,CA$138,CA$139,CA$140,CA$141,CA$142,CA$143,CA$144)</f>
        <v>0</v>
      </c>
      <c r="CB334" s="66">
        <f>-CB$190+CB$216-CB$218+CB$233+CB$234+SUM(CB$125,CB$126,CB$127,CB$128,CB$129,CB$130,CB$131,CB$132,CB$133,CB$134,CB$135*(1+'S&amp;S'!$F132),CB$136,CB$137,CB$138,CB$139,CB$140,CB$141,CB$142,CB$143,CB$144)</f>
        <v>0</v>
      </c>
      <c r="CC334" s="66">
        <f>-CC$190+CC$216-CC$218+CC$233+CC$234+SUM(CC$125,CC$126,CC$127,CC$128,CC$129,CC$130,CC$131,CC$132,CC$133,CC$134,CC$135*(1+'S&amp;S'!$F132),CC$136,CC$137,CC$138,CC$139,CC$140,CC$141,CC$142,CC$143,CC$144)</f>
        <v>0</v>
      </c>
      <c r="CD334" s="66">
        <f>-CD$190+CD$216-CD$218+CD$233+CD$234+SUM(CD$125,CD$126,CD$127,CD$128,CD$129,CD$130,CD$131,CD$132,CD$133,CD$134,CD$135*(1+'S&amp;S'!$F132),CD$136,CD$137,CD$138,CD$139,CD$140,CD$141,CD$142,CD$143,CD$144)</f>
        <v>0</v>
      </c>
      <c r="CE334" s="66">
        <f>-CE$190+CE$216-CE$218+CE$233+CE$234+SUM(CE$125,CE$126,CE$127,CE$128,CE$129,CE$130,CE$131,CE$132,CE$133,CE$134,CE$135*(1+'S&amp;S'!$F132),CE$136,CE$137,CE$138,CE$139,CE$140,CE$141,CE$142,CE$143,CE$144)</f>
        <v>0</v>
      </c>
      <c r="CF334" s="66">
        <f>-CF$190+CF$216-CF$218+CF$233+CF$234+SUM(CF$125,CF$126,CF$127,CF$128,CF$129,CF$130,CF$131,CF$132,CF$133,CF$134,CF$135*(1+'S&amp;S'!$F132),CF$136,CF$137,CF$138,CF$139,CF$140,CF$141,CF$142,CF$143,CF$144)</f>
        <v>0</v>
      </c>
      <c r="CG334" s="66">
        <f>-CG$190+CG$216-CG$218+CG$233+CG$234+SUM(CG$125,CG$126,CG$127,CG$128,CG$129,CG$130,CG$131,CG$132,CG$133,CG$134,CG$135*(1+'S&amp;S'!$F132),CG$136,CG$137,CG$138,CG$139,CG$140,CG$141,CG$142,CG$143,CG$144)</f>
        <v>0</v>
      </c>
      <c r="CH334" s="66">
        <f>-CH$190+CH$216-CH$218+CH$233+CH$234+SUM(CH$125,CH$126,CH$127,CH$128,CH$129,CH$130,CH$131,CH$132,CH$133,CH$134,CH$135*(1+'S&amp;S'!$F132),CH$136,CH$137,CH$138,CH$139,CH$140,CH$141,CH$142,CH$143,CH$144)</f>
        <v>0</v>
      </c>
      <c r="CI334" s="66">
        <f>-CI$190+CI$216-CI$218+CI$233+CI$234+SUM(CI$125,CI$126,CI$127,CI$128,CI$129,CI$130,CI$131,CI$132,CI$133,CI$134,CI$135*(1+'S&amp;S'!$F132),CI$136,CI$137,CI$138,CI$139,CI$140,CI$141,CI$142,CI$143,CI$144)</f>
        <v>0</v>
      </c>
      <c r="CJ334" s="66">
        <f>-CJ$190+CJ$216-CJ$218+CJ$233+CJ$234+SUM(CJ$125,CJ$126,CJ$127,CJ$128,CJ$129,CJ$130,CJ$131,CJ$132,CJ$133,CJ$134,CJ$135*(1+'S&amp;S'!$F132),CJ$136,CJ$137,CJ$138,CJ$139,CJ$140,CJ$141,CJ$142,CJ$143,CJ$144)</f>
        <v>0</v>
      </c>
      <c r="CK334" s="66">
        <f>-CK$190+CK$216-CK$218+CK$233+CK$234+SUM(CK$125,CK$126,CK$127,CK$128,CK$129,CK$130,CK$131,CK$132,CK$133,CK$134,CK$135*(1+'S&amp;S'!$F132),CK$136,CK$137,CK$138,CK$139,CK$140,CK$141,CK$142,CK$143,CK$144)</f>
        <v>0</v>
      </c>
      <c r="CL334" s="66">
        <f>-CL$190+CL$216-CL$218+CL$233+CL$234+SUM(CL$125,CL$126,CL$127,CL$128,CL$129,CL$130,CL$131,CL$132,CL$133,CL$134,CL$135*(1+'S&amp;S'!$F132),CL$136,CL$137,CL$138,CL$139,CL$140,CL$141,CL$142,CL$143,CL$144)</f>
        <v>0</v>
      </c>
      <c r="CM334" s="66">
        <f>-CM$190+CM$216-CM$218+CM$233+CM$234+SUM(CM$125,CM$126,CM$127,CM$128,CM$129,CM$130,CM$131,CM$132,CM$133,CM$134,CM$135*(1+'S&amp;S'!$F132),CM$136,CM$137,CM$138,CM$139,CM$140,CM$141,CM$142,CM$143,CM$144)</f>
        <v>0</v>
      </c>
      <c r="CN334" s="66">
        <f>-CN$190+CN$216-CN$218+CN$233+CN$234+SUM(CN$125,CN$126,CN$127,CN$128,CN$129,CN$130,CN$131,CN$132,CN$133,CN$134,CN$135*(1+'S&amp;S'!$F132),CN$136,CN$137,CN$138,CN$139,CN$140,CN$141,CN$142,CN$143,CN$144)</f>
        <v>0</v>
      </c>
      <c r="CO334" s="66">
        <f>-CO$190+CO$216-CO$218+CO$233+CO$234+SUM(CO$125,CO$126,CO$127,CO$128,CO$129,CO$130,CO$131,CO$132,CO$133,CO$134,CO$135*(1+'S&amp;S'!$F132),CO$136,CO$137,CO$138,CO$139,CO$140,CO$141,CO$142,CO$143,CO$144)</f>
        <v>0</v>
      </c>
      <c r="CP334" s="66">
        <f>-CP$190+CP$216-CP$218+CP$233+CP$234+SUM(CP$125,CP$126,CP$127,CP$128,CP$129,CP$130,CP$131,CP$132,CP$133,CP$134,CP$135*(1+'S&amp;S'!$F132),CP$136,CP$137,CP$138,CP$139,CP$140,CP$141,CP$142,CP$143,CP$144)</f>
        <v>0</v>
      </c>
      <c r="CQ334" s="66">
        <f>-CQ$190+CQ$216-CQ$218+CQ$233+CQ$234+SUM(CQ$125,CQ$126,CQ$127,CQ$128,CQ$129,CQ$130,CQ$131,CQ$132,CQ$133,CQ$134,CQ$135*(1+'S&amp;S'!$F132),CQ$136,CQ$137,CQ$138,CQ$139,CQ$140,CQ$141,CQ$142,CQ$143,CQ$144)</f>
        <v>0</v>
      </c>
      <c r="CR334" s="66">
        <f>-CR$190+CR$216-CR$218+CR$233+CR$234+SUM(CR$125,CR$126,CR$127,CR$128,CR$129,CR$130,CR$131,CR$132,CR$133,CR$134,CR$135*(1+'S&amp;S'!$F132),CR$136,CR$137,CR$138,CR$139,CR$140,CR$141,CR$142,CR$143,CR$144)</f>
        <v>0</v>
      </c>
      <c r="CS334" s="66">
        <f>-CS$190+CS$216-CS$218+CS$233+CS$234+SUM(CS$125,CS$126,CS$127,CS$128,CS$129,CS$130,CS$131,CS$132,CS$133,CS$134,CS$135*(1+'S&amp;S'!$F132),CS$136,CS$137,CS$138,CS$139,CS$140,CS$141,CS$142,CS$143,CS$144)</f>
        <v>0</v>
      </c>
    </row>
    <row r="335" spans="3:97" hidden="1" x14ac:dyDescent="0.35">
      <c r="C335" s="81" t="str">
        <f>O.4!C135&amp;" with "&amp; 'S&amp;S'!$D$5*100 &amp; "% decrease"</f>
        <v xml:space="preserve"> with 1% decrease</v>
      </c>
      <c r="E335" s="492">
        <f>G335+NPV(G.Asm!$F$40,H335:INDEX(H335:CS335,RP))</f>
        <v>0</v>
      </c>
      <c r="F335" s="492">
        <f t="shared" si="140"/>
        <v>0</v>
      </c>
      <c r="G335" s="66">
        <f>-G$190+G$216-G$218+G$233+G$234+SUM(G$125,G$126,G$127,G$128,G$129,G$130,G$131,G$132,G$133,G$134,G$135*(1+'S&amp;S'!$F133),G$136,G$137,G$138,G$139,G$140,G$141,G$142,G$143,G$144)</f>
        <v>0</v>
      </c>
      <c r="H335" s="66">
        <f>-H$190+H$216-H$218+H$233+H$234+SUM(H$125,H$126,H$127,H$128,H$129,H$130,H$131,H$132,H$133,H$134,H$135*(1+'S&amp;S'!$F133),H$136,H$137,H$138,H$139,H$140,H$141,H$142,H$143,H$144)</f>
        <v>0</v>
      </c>
      <c r="I335" s="66">
        <f>-I$190+I$216-I$218+I$233+I$234+SUM(I$125,I$126,I$127,I$128,I$129,I$130,I$131,I$132,I$133,I$134,I$135*(1+'S&amp;S'!$F133),I$136,I$137,I$138,I$139,I$140,I$141,I$142,I$143,I$144)</f>
        <v>0</v>
      </c>
      <c r="J335" s="66">
        <f>-J$190+J$216-J$218+J$233+J$234+SUM(J$125,J$126,J$127,J$128,J$129,J$130,J$131,J$132,J$133,J$134,J$135*(1+'S&amp;S'!$F133),J$136,J$137,J$138,J$139,J$140,J$141,J$142,J$143,J$144)</f>
        <v>0</v>
      </c>
      <c r="K335" s="66">
        <f>-K$190+K$216-K$218+K$233+K$234+SUM(K$125,K$126,K$127,K$128,K$129,K$130,K$131,K$132,K$133,K$134,K$135*(1+'S&amp;S'!$F133),K$136,K$137,K$138,K$139,K$140,K$141,K$142,K$143,K$144)</f>
        <v>0</v>
      </c>
      <c r="L335" s="66">
        <f>-L$190+L$216-L$218+L$233+L$234+SUM(L$125,L$126,L$127,L$128,L$129,L$130,L$131,L$132,L$133,L$134,L$135*(1+'S&amp;S'!$F133),L$136,L$137,L$138,L$139,L$140,L$141,L$142,L$143,L$144)</f>
        <v>0</v>
      </c>
      <c r="M335" s="66">
        <f>-M$190+M$216-M$218+M$233+M$234+SUM(M$125,M$126,M$127,M$128,M$129,M$130,M$131,M$132,M$133,M$134,M$135*(1+'S&amp;S'!$F133),M$136,M$137,M$138,M$139,M$140,M$141,M$142,M$143,M$144)</f>
        <v>0</v>
      </c>
      <c r="N335" s="66">
        <f>-N$190+N$216-N$218+N$233+N$234+SUM(N$125,N$126,N$127,N$128,N$129,N$130,N$131,N$132,N$133,N$134,N$135*(1+'S&amp;S'!$F133),N$136,N$137,N$138,N$139,N$140,N$141,N$142,N$143,N$144)</f>
        <v>0</v>
      </c>
      <c r="O335" s="66">
        <f>-O$190+O$216-O$218+O$233+O$234+SUM(O$125,O$126,O$127,O$128,O$129,O$130,O$131,O$132,O$133,O$134,O$135*(1+'S&amp;S'!$F133),O$136,O$137,O$138,O$139,O$140,O$141,O$142,O$143,O$144)</f>
        <v>0</v>
      </c>
      <c r="P335" s="66">
        <f>-P$190+P$216-P$218+P$233+P$234+SUM(P$125,P$126,P$127,P$128,P$129,P$130,P$131,P$132,P$133,P$134,P$135*(1+'S&amp;S'!$F133),P$136,P$137,P$138,P$139,P$140,P$141,P$142,P$143,P$144)</f>
        <v>0</v>
      </c>
      <c r="Q335" s="66">
        <f>-Q$190+Q$216-Q$218+Q$233+Q$234+SUM(Q$125,Q$126,Q$127,Q$128,Q$129,Q$130,Q$131,Q$132,Q$133,Q$134,Q$135*(1+'S&amp;S'!$F133),Q$136,Q$137,Q$138,Q$139,Q$140,Q$141,Q$142,Q$143,Q$144)</f>
        <v>0</v>
      </c>
      <c r="R335" s="66">
        <f>-R$190+R$216-R$218+R$233+R$234+SUM(R$125,R$126,R$127,R$128,R$129,R$130,R$131,R$132,R$133,R$134,R$135*(1+'S&amp;S'!$F133),R$136,R$137,R$138,R$139,R$140,R$141,R$142,R$143,R$144)</f>
        <v>0</v>
      </c>
      <c r="S335" s="66">
        <f>-S$190+S$216-S$218+S$233+S$234+SUM(S$125,S$126,S$127,S$128,S$129,S$130,S$131,S$132,S$133,S$134,S$135*(1+'S&amp;S'!$F133),S$136,S$137,S$138,S$139,S$140,S$141,S$142,S$143,S$144)</f>
        <v>0</v>
      </c>
      <c r="T335" s="66">
        <f>-T$190+T$216-T$218+T$233+T$234+SUM(T$125,T$126,T$127,T$128,T$129,T$130,T$131,T$132,T$133,T$134,T$135*(1+'S&amp;S'!$F133),T$136,T$137,T$138,T$139,T$140,T$141,T$142,T$143,T$144)</f>
        <v>0</v>
      </c>
      <c r="U335" s="66">
        <f>-U$190+U$216-U$218+U$233+U$234+SUM(U$125,U$126,U$127,U$128,U$129,U$130,U$131,U$132,U$133,U$134,U$135*(1+'S&amp;S'!$F133),U$136,U$137,U$138,U$139,U$140,U$141,U$142,U$143,U$144)</f>
        <v>0</v>
      </c>
      <c r="V335" s="66">
        <f>-V$190+V$216-V$218+V$233+V$234+SUM(V$125,V$126,V$127,V$128,V$129,V$130,V$131,V$132,V$133,V$134,V$135*(1+'S&amp;S'!$F133),V$136,V$137,V$138,V$139,V$140,V$141,V$142,V$143,V$144)</f>
        <v>0</v>
      </c>
      <c r="W335" s="66">
        <f>-W$190+W$216-W$218+W$233+W$234+SUM(W$125,W$126,W$127,W$128,W$129,W$130,W$131,W$132,W$133,W$134,W$135*(1+'S&amp;S'!$F133),W$136,W$137,W$138,W$139,W$140,W$141,W$142,W$143,W$144)</f>
        <v>0</v>
      </c>
      <c r="X335" s="66">
        <f>-X$190+X$216-X$218+X$233+X$234+SUM(X$125,X$126,X$127,X$128,X$129,X$130,X$131,X$132,X$133,X$134,X$135*(1+'S&amp;S'!$F133),X$136,X$137,X$138,X$139,X$140,X$141,X$142,X$143,X$144)</f>
        <v>0</v>
      </c>
      <c r="Y335" s="66">
        <f>-Y$190+Y$216-Y$218+Y$233+Y$234+SUM(Y$125,Y$126,Y$127,Y$128,Y$129,Y$130,Y$131,Y$132,Y$133,Y$134,Y$135*(1+'S&amp;S'!$F133),Y$136,Y$137,Y$138,Y$139,Y$140,Y$141,Y$142,Y$143,Y$144)</f>
        <v>0</v>
      </c>
      <c r="Z335" s="66">
        <f>-Z$190+Z$216-Z$218+Z$233+Z$234+SUM(Z$125,Z$126,Z$127,Z$128,Z$129,Z$130,Z$131,Z$132,Z$133,Z$134,Z$135*(1+'S&amp;S'!$F133),Z$136,Z$137,Z$138,Z$139,Z$140,Z$141,Z$142,Z$143,Z$144)</f>
        <v>0</v>
      </c>
      <c r="AA335" s="66">
        <f>-AA$190+AA$216-AA$218+AA$233+AA$234+SUM(AA$125,AA$126,AA$127,AA$128,AA$129,AA$130,AA$131,AA$132,AA$133,AA$134,AA$135*(1+'S&amp;S'!$F133),AA$136,AA$137,AA$138,AA$139,AA$140,AA$141,AA$142,AA$143,AA$144)</f>
        <v>0</v>
      </c>
      <c r="AB335" s="66">
        <f>-AB$190+AB$216-AB$218+AB$233+AB$234+SUM(AB$125,AB$126,AB$127,AB$128,AB$129,AB$130,AB$131,AB$132,AB$133,AB$134,AB$135*(1+'S&amp;S'!$F133),AB$136,AB$137,AB$138,AB$139,AB$140,AB$141,AB$142,AB$143,AB$144)</f>
        <v>0</v>
      </c>
      <c r="AC335" s="66">
        <f>-AC$190+AC$216-AC$218+AC$233+AC$234+SUM(AC$125,AC$126,AC$127,AC$128,AC$129,AC$130,AC$131,AC$132,AC$133,AC$134,AC$135*(1+'S&amp;S'!$F133),AC$136,AC$137,AC$138,AC$139,AC$140,AC$141,AC$142,AC$143,AC$144)</f>
        <v>0</v>
      </c>
      <c r="AD335" s="66">
        <f>-AD$190+AD$216-AD$218+AD$233+AD$234+SUM(AD$125,AD$126,AD$127,AD$128,AD$129,AD$130,AD$131,AD$132,AD$133,AD$134,AD$135*(1+'S&amp;S'!$F133),AD$136,AD$137,AD$138,AD$139,AD$140,AD$141,AD$142,AD$143,AD$144)</f>
        <v>0</v>
      </c>
      <c r="AE335" s="66">
        <f>-AE$190+AE$216-AE$218+AE$233+AE$234+SUM(AE$125,AE$126,AE$127,AE$128,AE$129,AE$130,AE$131,AE$132,AE$133,AE$134,AE$135*(1+'S&amp;S'!$F133),AE$136,AE$137,AE$138,AE$139,AE$140,AE$141,AE$142,AE$143,AE$144)</f>
        <v>0</v>
      </c>
      <c r="AF335" s="66">
        <f>-AF$190+AF$216-AF$218+AF$233+AF$234+SUM(AF$125,AF$126,AF$127,AF$128,AF$129,AF$130,AF$131,AF$132,AF$133,AF$134,AF$135*(1+'S&amp;S'!$F133),AF$136,AF$137,AF$138,AF$139,AF$140,AF$141,AF$142,AF$143,AF$144)</f>
        <v>0</v>
      </c>
      <c r="AG335" s="66">
        <f>-AG$190+AG$216-AG$218+AG$233+AG$234+SUM(AG$125,AG$126,AG$127,AG$128,AG$129,AG$130,AG$131,AG$132,AG$133,AG$134,AG$135*(1+'S&amp;S'!$F133),AG$136,AG$137,AG$138,AG$139,AG$140,AG$141,AG$142,AG$143,AG$144)</f>
        <v>0</v>
      </c>
      <c r="AH335" s="66">
        <f>-AH$190+AH$216-AH$218+AH$233+AH$234+SUM(AH$125,AH$126,AH$127,AH$128,AH$129,AH$130,AH$131,AH$132,AH$133,AH$134,AH$135*(1+'S&amp;S'!$F133),AH$136,AH$137,AH$138,AH$139,AH$140,AH$141,AH$142,AH$143,AH$144)</f>
        <v>0</v>
      </c>
      <c r="AI335" s="66">
        <f>-AI$190+AI$216-AI$218+AI$233+AI$234+SUM(AI$125,AI$126,AI$127,AI$128,AI$129,AI$130,AI$131,AI$132,AI$133,AI$134,AI$135*(1+'S&amp;S'!$F133),AI$136,AI$137,AI$138,AI$139,AI$140,AI$141,AI$142,AI$143,AI$144)</f>
        <v>0</v>
      </c>
      <c r="AJ335" s="66">
        <f>-AJ$190+AJ$216-AJ$218+AJ$233+AJ$234+SUM(AJ$125,AJ$126,AJ$127,AJ$128,AJ$129,AJ$130,AJ$131,AJ$132,AJ$133,AJ$134,AJ$135*(1+'S&amp;S'!$F133),AJ$136,AJ$137,AJ$138,AJ$139,AJ$140,AJ$141,AJ$142,AJ$143,AJ$144)</f>
        <v>0</v>
      </c>
      <c r="AK335" s="66">
        <f>-AK$190+AK$216-AK$218+AK$233+AK$234+SUM(AK$125,AK$126,AK$127,AK$128,AK$129,AK$130,AK$131,AK$132,AK$133,AK$134,AK$135*(1+'S&amp;S'!$F133),AK$136,AK$137,AK$138,AK$139,AK$140,AK$141,AK$142,AK$143,AK$144)</f>
        <v>0</v>
      </c>
      <c r="AL335" s="66">
        <f>-AL$190+AL$216-AL$218+AL$233+AL$234+SUM(AL$125,AL$126,AL$127,AL$128,AL$129,AL$130,AL$131,AL$132,AL$133,AL$134,AL$135*(1+'S&amp;S'!$F133),AL$136,AL$137,AL$138,AL$139,AL$140,AL$141,AL$142,AL$143,AL$144)</f>
        <v>0</v>
      </c>
      <c r="AM335" s="66">
        <f>-AM$190+AM$216-AM$218+AM$233+AM$234+SUM(AM$125,AM$126,AM$127,AM$128,AM$129,AM$130,AM$131,AM$132,AM$133,AM$134,AM$135*(1+'S&amp;S'!$F133),AM$136,AM$137,AM$138,AM$139,AM$140,AM$141,AM$142,AM$143,AM$144)</f>
        <v>0</v>
      </c>
      <c r="AN335" s="66">
        <f>-AN$190+AN$216-AN$218+AN$233+AN$234+SUM(AN$125,AN$126,AN$127,AN$128,AN$129,AN$130,AN$131,AN$132,AN$133,AN$134,AN$135*(1+'S&amp;S'!$F133),AN$136,AN$137,AN$138,AN$139,AN$140,AN$141,AN$142,AN$143,AN$144)</f>
        <v>0</v>
      </c>
      <c r="AO335" s="66">
        <f>-AO$190+AO$216-AO$218+AO$233+AO$234+SUM(AO$125,AO$126,AO$127,AO$128,AO$129,AO$130,AO$131,AO$132,AO$133,AO$134,AO$135*(1+'S&amp;S'!$F133),AO$136,AO$137,AO$138,AO$139,AO$140,AO$141,AO$142,AO$143,AO$144)</f>
        <v>0</v>
      </c>
      <c r="AP335" s="66">
        <f>-AP$190+AP$216-AP$218+AP$233+AP$234+SUM(AP$125,AP$126,AP$127,AP$128,AP$129,AP$130,AP$131,AP$132,AP$133,AP$134,AP$135*(1+'S&amp;S'!$F133),AP$136,AP$137,AP$138,AP$139,AP$140,AP$141,AP$142,AP$143,AP$144)</f>
        <v>0</v>
      </c>
      <c r="AQ335" s="66">
        <f>-AQ$190+AQ$216-AQ$218+AQ$233+AQ$234+SUM(AQ$125,AQ$126,AQ$127,AQ$128,AQ$129,AQ$130,AQ$131,AQ$132,AQ$133,AQ$134,AQ$135*(1+'S&amp;S'!$F133),AQ$136,AQ$137,AQ$138,AQ$139,AQ$140,AQ$141,AQ$142,AQ$143,AQ$144)</f>
        <v>0</v>
      </c>
      <c r="AR335" s="66">
        <f>-AR$190+AR$216-AR$218+AR$233+AR$234+SUM(AR$125,AR$126,AR$127,AR$128,AR$129,AR$130,AR$131,AR$132,AR$133,AR$134,AR$135*(1+'S&amp;S'!$F133),AR$136,AR$137,AR$138,AR$139,AR$140,AR$141,AR$142,AR$143,AR$144)</f>
        <v>0</v>
      </c>
      <c r="AS335" s="66">
        <f>-AS$190+AS$216-AS$218+AS$233+AS$234+SUM(AS$125,AS$126,AS$127,AS$128,AS$129,AS$130,AS$131,AS$132,AS$133,AS$134,AS$135*(1+'S&amp;S'!$F133),AS$136,AS$137,AS$138,AS$139,AS$140,AS$141,AS$142,AS$143,AS$144)</f>
        <v>0</v>
      </c>
      <c r="AT335" s="66">
        <f>-AT$190+AT$216-AT$218+AT$233+AT$234+SUM(AT$125,AT$126,AT$127,AT$128,AT$129,AT$130,AT$131,AT$132,AT$133,AT$134,AT$135*(1+'S&amp;S'!$F133),AT$136,AT$137,AT$138,AT$139,AT$140,AT$141,AT$142,AT$143,AT$144)</f>
        <v>0</v>
      </c>
      <c r="AU335" s="66">
        <f>-AU$190+AU$216-AU$218+AU$233+AU$234+SUM(AU$125,AU$126,AU$127,AU$128,AU$129,AU$130,AU$131,AU$132,AU$133,AU$134,AU$135*(1+'S&amp;S'!$F133),AU$136,AU$137,AU$138,AU$139,AU$140,AU$141,AU$142,AU$143,AU$144)</f>
        <v>0</v>
      </c>
      <c r="AV335" s="66">
        <f>-AV$190+AV$216-AV$218+AV$233+AV$234+SUM(AV$125,AV$126,AV$127,AV$128,AV$129,AV$130,AV$131,AV$132,AV$133,AV$134,AV$135*(1+'S&amp;S'!$F133),AV$136,AV$137,AV$138,AV$139,AV$140,AV$141,AV$142,AV$143,AV$144)</f>
        <v>0</v>
      </c>
      <c r="AW335" s="66">
        <f>-AW$190+AW$216-AW$218+AW$233+AW$234+SUM(AW$125,AW$126,AW$127,AW$128,AW$129,AW$130,AW$131,AW$132,AW$133,AW$134,AW$135*(1+'S&amp;S'!$F133),AW$136,AW$137,AW$138,AW$139,AW$140,AW$141,AW$142,AW$143,AW$144)</f>
        <v>0</v>
      </c>
      <c r="AX335" s="66">
        <f>-AX$190+AX$216-AX$218+AX$233+AX$234+SUM(AX$125,AX$126,AX$127,AX$128,AX$129,AX$130,AX$131,AX$132,AX$133,AX$134,AX$135*(1+'S&amp;S'!$F133),AX$136,AX$137,AX$138,AX$139,AX$140,AX$141,AX$142,AX$143,AX$144)</f>
        <v>0</v>
      </c>
      <c r="AY335" s="66">
        <f>-AY$190+AY$216-AY$218+AY$233+AY$234+SUM(AY$125,AY$126,AY$127,AY$128,AY$129,AY$130,AY$131,AY$132,AY$133,AY$134,AY$135*(1+'S&amp;S'!$F133),AY$136,AY$137,AY$138,AY$139,AY$140,AY$141,AY$142,AY$143,AY$144)</f>
        <v>0</v>
      </c>
      <c r="AZ335" s="66">
        <f>-AZ$190+AZ$216-AZ$218+AZ$233+AZ$234+SUM(AZ$125,AZ$126,AZ$127,AZ$128,AZ$129,AZ$130,AZ$131,AZ$132,AZ$133,AZ$134,AZ$135*(1+'S&amp;S'!$F133),AZ$136,AZ$137,AZ$138,AZ$139,AZ$140,AZ$141,AZ$142,AZ$143,AZ$144)</f>
        <v>0</v>
      </c>
      <c r="BA335" s="66">
        <f>-BA$190+BA$216-BA$218+BA$233+BA$234+SUM(BA$125,BA$126,BA$127,BA$128,BA$129,BA$130,BA$131,BA$132,BA$133,BA$134,BA$135*(1+'S&amp;S'!$F133),BA$136,BA$137,BA$138,BA$139,BA$140,BA$141,BA$142,BA$143,BA$144)</f>
        <v>0</v>
      </c>
      <c r="BB335" s="66">
        <f>-BB$190+BB$216-BB$218+BB$233+BB$234+SUM(BB$125,BB$126,BB$127,BB$128,BB$129,BB$130,BB$131,BB$132,BB$133,BB$134,BB$135*(1+'S&amp;S'!$F133),BB$136,BB$137,BB$138,BB$139,BB$140,BB$141,BB$142,BB$143,BB$144)</f>
        <v>0</v>
      </c>
      <c r="BC335" s="66">
        <f>-BC$190+BC$216-BC$218+BC$233+BC$234+SUM(BC$125,BC$126,BC$127,BC$128,BC$129,BC$130,BC$131,BC$132,BC$133,BC$134,BC$135*(1+'S&amp;S'!$F133),BC$136,BC$137,BC$138,BC$139,BC$140,BC$141,BC$142,BC$143,BC$144)</f>
        <v>0</v>
      </c>
      <c r="BD335" s="66">
        <f>-BD$190+BD$216-BD$218+BD$233+BD$234+SUM(BD$125,BD$126,BD$127,BD$128,BD$129,BD$130,BD$131,BD$132,BD$133,BD$134,BD$135*(1+'S&amp;S'!$F133),BD$136,BD$137,BD$138,BD$139,BD$140,BD$141,BD$142,BD$143,BD$144)</f>
        <v>0</v>
      </c>
      <c r="BE335" s="66">
        <f>-BE$190+BE$216-BE$218+BE$233+BE$234+SUM(BE$125,BE$126,BE$127,BE$128,BE$129,BE$130,BE$131,BE$132,BE$133,BE$134,BE$135*(1+'S&amp;S'!$F133),BE$136,BE$137,BE$138,BE$139,BE$140,BE$141,BE$142,BE$143,BE$144)</f>
        <v>0</v>
      </c>
      <c r="BF335" s="66">
        <f>-BF$190+BF$216-BF$218+BF$233+BF$234+SUM(BF$125,BF$126,BF$127,BF$128,BF$129,BF$130,BF$131,BF$132,BF$133,BF$134,BF$135*(1+'S&amp;S'!$F133),BF$136,BF$137,BF$138,BF$139,BF$140,BF$141,BF$142,BF$143,BF$144)</f>
        <v>0</v>
      </c>
      <c r="BG335" s="66">
        <f>-BG$190+BG$216-BG$218+BG$233+BG$234+SUM(BG$125,BG$126,BG$127,BG$128,BG$129,BG$130,BG$131,BG$132,BG$133,BG$134,BG$135*(1+'S&amp;S'!$F133),BG$136,BG$137,BG$138,BG$139,BG$140,BG$141,BG$142,BG$143,BG$144)</f>
        <v>0</v>
      </c>
      <c r="BH335" s="66">
        <f>-BH$190+BH$216-BH$218+BH$233+BH$234+SUM(BH$125,BH$126,BH$127,BH$128,BH$129,BH$130,BH$131,BH$132,BH$133,BH$134,BH$135*(1+'S&amp;S'!$F133),BH$136,BH$137,BH$138,BH$139,BH$140,BH$141,BH$142,BH$143,BH$144)</f>
        <v>0</v>
      </c>
      <c r="BI335" s="66">
        <f>-BI$190+BI$216-BI$218+BI$233+BI$234+SUM(BI$125,BI$126,BI$127,BI$128,BI$129,BI$130,BI$131,BI$132,BI$133,BI$134,BI$135*(1+'S&amp;S'!$F133),BI$136,BI$137,BI$138,BI$139,BI$140,BI$141,BI$142,BI$143,BI$144)</f>
        <v>0</v>
      </c>
      <c r="BJ335" s="66">
        <f>-BJ$190+BJ$216-BJ$218+BJ$233+BJ$234+SUM(BJ$125,BJ$126,BJ$127,BJ$128,BJ$129,BJ$130,BJ$131,BJ$132,BJ$133,BJ$134,BJ$135*(1+'S&amp;S'!$F133),BJ$136,BJ$137,BJ$138,BJ$139,BJ$140,BJ$141,BJ$142,BJ$143,BJ$144)</f>
        <v>0</v>
      </c>
      <c r="BK335" s="66">
        <f>-BK$190+BK$216-BK$218+BK$233+BK$234+SUM(BK$125,BK$126,BK$127,BK$128,BK$129,BK$130,BK$131,BK$132,BK$133,BK$134,BK$135*(1+'S&amp;S'!$F133),BK$136,BK$137,BK$138,BK$139,BK$140,BK$141,BK$142,BK$143,BK$144)</f>
        <v>0</v>
      </c>
      <c r="BL335" s="66">
        <f>-BL$190+BL$216-BL$218+BL$233+BL$234+SUM(BL$125,BL$126,BL$127,BL$128,BL$129,BL$130,BL$131,BL$132,BL$133,BL$134,BL$135*(1+'S&amp;S'!$F133),BL$136,BL$137,BL$138,BL$139,BL$140,BL$141,BL$142,BL$143,BL$144)</f>
        <v>0</v>
      </c>
      <c r="BM335" s="66">
        <f>-BM$190+BM$216-BM$218+BM$233+BM$234+SUM(BM$125,BM$126,BM$127,BM$128,BM$129,BM$130,BM$131,BM$132,BM$133,BM$134,BM$135*(1+'S&amp;S'!$F133),BM$136,BM$137,BM$138,BM$139,BM$140,BM$141,BM$142,BM$143,BM$144)</f>
        <v>0</v>
      </c>
      <c r="BN335" s="66">
        <f>-BN$190+BN$216-BN$218+BN$233+BN$234+SUM(BN$125,BN$126,BN$127,BN$128,BN$129,BN$130,BN$131,BN$132,BN$133,BN$134,BN$135*(1+'S&amp;S'!$F133),BN$136,BN$137,BN$138,BN$139,BN$140,BN$141,BN$142,BN$143,BN$144)</f>
        <v>0</v>
      </c>
      <c r="BO335" s="66">
        <f>-BO$190+BO$216-BO$218+BO$233+BO$234+SUM(BO$125,BO$126,BO$127,BO$128,BO$129,BO$130,BO$131,BO$132,BO$133,BO$134,BO$135*(1+'S&amp;S'!$F133),BO$136,BO$137,BO$138,BO$139,BO$140,BO$141,BO$142,BO$143,BO$144)</f>
        <v>0</v>
      </c>
      <c r="BP335" s="66">
        <f>-BP$190+BP$216-BP$218+BP$233+BP$234+SUM(BP$125,BP$126,BP$127,BP$128,BP$129,BP$130,BP$131,BP$132,BP$133,BP$134,BP$135*(1+'S&amp;S'!$F133),BP$136,BP$137,BP$138,BP$139,BP$140,BP$141,BP$142,BP$143,BP$144)</f>
        <v>0</v>
      </c>
      <c r="BQ335" s="66">
        <f>-BQ$190+BQ$216-BQ$218+BQ$233+BQ$234+SUM(BQ$125,BQ$126,BQ$127,BQ$128,BQ$129,BQ$130,BQ$131,BQ$132,BQ$133,BQ$134,BQ$135*(1+'S&amp;S'!$F133),BQ$136,BQ$137,BQ$138,BQ$139,BQ$140,BQ$141,BQ$142,BQ$143,BQ$144)</f>
        <v>0</v>
      </c>
      <c r="BR335" s="66">
        <f>-BR$190+BR$216-BR$218+BR$233+BR$234+SUM(BR$125,BR$126,BR$127,BR$128,BR$129,BR$130,BR$131,BR$132,BR$133,BR$134,BR$135*(1+'S&amp;S'!$F133),BR$136,BR$137,BR$138,BR$139,BR$140,BR$141,BR$142,BR$143,BR$144)</f>
        <v>0</v>
      </c>
      <c r="BS335" s="66">
        <f>-BS$190+BS$216-BS$218+BS$233+BS$234+SUM(BS$125,BS$126,BS$127,BS$128,BS$129,BS$130,BS$131,BS$132,BS$133,BS$134,BS$135*(1+'S&amp;S'!$F133),BS$136,BS$137,BS$138,BS$139,BS$140,BS$141,BS$142,BS$143,BS$144)</f>
        <v>0</v>
      </c>
      <c r="BT335" s="66">
        <f>-BT$190+BT$216-BT$218+BT$233+BT$234+SUM(BT$125,BT$126,BT$127,BT$128,BT$129,BT$130,BT$131,BT$132,BT$133,BT$134,BT$135*(1+'S&amp;S'!$F133),BT$136,BT$137,BT$138,BT$139,BT$140,BT$141,BT$142,BT$143,BT$144)</f>
        <v>0</v>
      </c>
      <c r="BU335" s="66">
        <f>-BU$190+BU$216-BU$218+BU$233+BU$234+SUM(BU$125,BU$126,BU$127,BU$128,BU$129,BU$130,BU$131,BU$132,BU$133,BU$134,BU$135*(1+'S&amp;S'!$F133),BU$136,BU$137,BU$138,BU$139,BU$140,BU$141,BU$142,BU$143,BU$144)</f>
        <v>0</v>
      </c>
      <c r="BV335" s="66">
        <f>-BV$190+BV$216-BV$218+BV$233+BV$234+SUM(BV$125,BV$126,BV$127,BV$128,BV$129,BV$130,BV$131,BV$132,BV$133,BV$134,BV$135*(1+'S&amp;S'!$F133),BV$136,BV$137,BV$138,BV$139,BV$140,BV$141,BV$142,BV$143,BV$144)</f>
        <v>0</v>
      </c>
      <c r="BW335" s="66">
        <f>-BW$190+BW$216-BW$218+BW$233+BW$234+SUM(BW$125,BW$126,BW$127,BW$128,BW$129,BW$130,BW$131,BW$132,BW$133,BW$134,BW$135*(1+'S&amp;S'!$F133),BW$136,BW$137,BW$138,BW$139,BW$140,BW$141,BW$142,BW$143,BW$144)</f>
        <v>0</v>
      </c>
      <c r="BX335" s="66">
        <f>-BX$190+BX$216-BX$218+BX$233+BX$234+SUM(BX$125,BX$126,BX$127,BX$128,BX$129,BX$130,BX$131,BX$132,BX$133,BX$134,BX$135*(1+'S&amp;S'!$F133),BX$136,BX$137,BX$138,BX$139,BX$140,BX$141,BX$142,BX$143,BX$144)</f>
        <v>0</v>
      </c>
      <c r="BY335" s="66">
        <f>-BY$190+BY$216-BY$218+BY$233+BY$234+SUM(BY$125,BY$126,BY$127,BY$128,BY$129,BY$130,BY$131,BY$132,BY$133,BY$134,BY$135*(1+'S&amp;S'!$F133),BY$136,BY$137,BY$138,BY$139,BY$140,BY$141,BY$142,BY$143,BY$144)</f>
        <v>0</v>
      </c>
      <c r="BZ335" s="66">
        <f>-BZ$190+BZ$216-BZ$218+BZ$233+BZ$234+SUM(BZ$125,BZ$126,BZ$127,BZ$128,BZ$129,BZ$130,BZ$131,BZ$132,BZ$133,BZ$134,BZ$135*(1+'S&amp;S'!$F133),BZ$136,BZ$137,BZ$138,BZ$139,BZ$140,BZ$141,BZ$142,BZ$143,BZ$144)</f>
        <v>0</v>
      </c>
      <c r="CA335" s="66">
        <f>-CA$190+CA$216-CA$218+CA$233+CA$234+SUM(CA$125,CA$126,CA$127,CA$128,CA$129,CA$130,CA$131,CA$132,CA$133,CA$134,CA$135*(1+'S&amp;S'!$F133),CA$136,CA$137,CA$138,CA$139,CA$140,CA$141,CA$142,CA$143,CA$144)</f>
        <v>0</v>
      </c>
      <c r="CB335" s="66">
        <f>-CB$190+CB$216-CB$218+CB$233+CB$234+SUM(CB$125,CB$126,CB$127,CB$128,CB$129,CB$130,CB$131,CB$132,CB$133,CB$134,CB$135*(1+'S&amp;S'!$F133),CB$136,CB$137,CB$138,CB$139,CB$140,CB$141,CB$142,CB$143,CB$144)</f>
        <v>0</v>
      </c>
      <c r="CC335" s="66">
        <f>-CC$190+CC$216-CC$218+CC$233+CC$234+SUM(CC$125,CC$126,CC$127,CC$128,CC$129,CC$130,CC$131,CC$132,CC$133,CC$134,CC$135*(1+'S&amp;S'!$F133),CC$136,CC$137,CC$138,CC$139,CC$140,CC$141,CC$142,CC$143,CC$144)</f>
        <v>0</v>
      </c>
      <c r="CD335" s="66">
        <f>-CD$190+CD$216-CD$218+CD$233+CD$234+SUM(CD$125,CD$126,CD$127,CD$128,CD$129,CD$130,CD$131,CD$132,CD$133,CD$134,CD$135*(1+'S&amp;S'!$F133),CD$136,CD$137,CD$138,CD$139,CD$140,CD$141,CD$142,CD$143,CD$144)</f>
        <v>0</v>
      </c>
      <c r="CE335" s="66">
        <f>-CE$190+CE$216-CE$218+CE$233+CE$234+SUM(CE$125,CE$126,CE$127,CE$128,CE$129,CE$130,CE$131,CE$132,CE$133,CE$134,CE$135*(1+'S&amp;S'!$F133),CE$136,CE$137,CE$138,CE$139,CE$140,CE$141,CE$142,CE$143,CE$144)</f>
        <v>0</v>
      </c>
      <c r="CF335" s="66">
        <f>-CF$190+CF$216-CF$218+CF$233+CF$234+SUM(CF$125,CF$126,CF$127,CF$128,CF$129,CF$130,CF$131,CF$132,CF$133,CF$134,CF$135*(1+'S&amp;S'!$F133),CF$136,CF$137,CF$138,CF$139,CF$140,CF$141,CF$142,CF$143,CF$144)</f>
        <v>0</v>
      </c>
      <c r="CG335" s="66">
        <f>-CG$190+CG$216-CG$218+CG$233+CG$234+SUM(CG$125,CG$126,CG$127,CG$128,CG$129,CG$130,CG$131,CG$132,CG$133,CG$134,CG$135*(1+'S&amp;S'!$F133),CG$136,CG$137,CG$138,CG$139,CG$140,CG$141,CG$142,CG$143,CG$144)</f>
        <v>0</v>
      </c>
      <c r="CH335" s="66">
        <f>-CH$190+CH$216-CH$218+CH$233+CH$234+SUM(CH$125,CH$126,CH$127,CH$128,CH$129,CH$130,CH$131,CH$132,CH$133,CH$134,CH$135*(1+'S&amp;S'!$F133),CH$136,CH$137,CH$138,CH$139,CH$140,CH$141,CH$142,CH$143,CH$144)</f>
        <v>0</v>
      </c>
      <c r="CI335" s="66">
        <f>-CI$190+CI$216-CI$218+CI$233+CI$234+SUM(CI$125,CI$126,CI$127,CI$128,CI$129,CI$130,CI$131,CI$132,CI$133,CI$134,CI$135*(1+'S&amp;S'!$F133),CI$136,CI$137,CI$138,CI$139,CI$140,CI$141,CI$142,CI$143,CI$144)</f>
        <v>0</v>
      </c>
      <c r="CJ335" s="66">
        <f>-CJ$190+CJ$216-CJ$218+CJ$233+CJ$234+SUM(CJ$125,CJ$126,CJ$127,CJ$128,CJ$129,CJ$130,CJ$131,CJ$132,CJ$133,CJ$134,CJ$135*(1+'S&amp;S'!$F133),CJ$136,CJ$137,CJ$138,CJ$139,CJ$140,CJ$141,CJ$142,CJ$143,CJ$144)</f>
        <v>0</v>
      </c>
      <c r="CK335" s="66">
        <f>-CK$190+CK$216-CK$218+CK$233+CK$234+SUM(CK$125,CK$126,CK$127,CK$128,CK$129,CK$130,CK$131,CK$132,CK$133,CK$134,CK$135*(1+'S&amp;S'!$F133),CK$136,CK$137,CK$138,CK$139,CK$140,CK$141,CK$142,CK$143,CK$144)</f>
        <v>0</v>
      </c>
      <c r="CL335" s="66">
        <f>-CL$190+CL$216-CL$218+CL$233+CL$234+SUM(CL$125,CL$126,CL$127,CL$128,CL$129,CL$130,CL$131,CL$132,CL$133,CL$134,CL$135*(1+'S&amp;S'!$F133),CL$136,CL$137,CL$138,CL$139,CL$140,CL$141,CL$142,CL$143,CL$144)</f>
        <v>0</v>
      </c>
      <c r="CM335" s="66">
        <f>-CM$190+CM$216-CM$218+CM$233+CM$234+SUM(CM$125,CM$126,CM$127,CM$128,CM$129,CM$130,CM$131,CM$132,CM$133,CM$134,CM$135*(1+'S&amp;S'!$F133),CM$136,CM$137,CM$138,CM$139,CM$140,CM$141,CM$142,CM$143,CM$144)</f>
        <v>0</v>
      </c>
      <c r="CN335" s="66">
        <f>-CN$190+CN$216-CN$218+CN$233+CN$234+SUM(CN$125,CN$126,CN$127,CN$128,CN$129,CN$130,CN$131,CN$132,CN$133,CN$134,CN$135*(1+'S&amp;S'!$F133),CN$136,CN$137,CN$138,CN$139,CN$140,CN$141,CN$142,CN$143,CN$144)</f>
        <v>0</v>
      </c>
      <c r="CO335" s="66">
        <f>-CO$190+CO$216-CO$218+CO$233+CO$234+SUM(CO$125,CO$126,CO$127,CO$128,CO$129,CO$130,CO$131,CO$132,CO$133,CO$134,CO$135*(1+'S&amp;S'!$F133),CO$136,CO$137,CO$138,CO$139,CO$140,CO$141,CO$142,CO$143,CO$144)</f>
        <v>0</v>
      </c>
      <c r="CP335" s="66">
        <f>-CP$190+CP$216-CP$218+CP$233+CP$234+SUM(CP$125,CP$126,CP$127,CP$128,CP$129,CP$130,CP$131,CP$132,CP$133,CP$134,CP$135*(1+'S&amp;S'!$F133),CP$136,CP$137,CP$138,CP$139,CP$140,CP$141,CP$142,CP$143,CP$144)</f>
        <v>0</v>
      </c>
      <c r="CQ335" s="66">
        <f>-CQ$190+CQ$216-CQ$218+CQ$233+CQ$234+SUM(CQ$125,CQ$126,CQ$127,CQ$128,CQ$129,CQ$130,CQ$131,CQ$132,CQ$133,CQ$134,CQ$135*(1+'S&amp;S'!$F133),CQ$136,CQ$137,CQ$138,CQ$139,CQ$140,CQ$141,CQ$142,CQ$143,CQ$144)</f>
        <v>0</v>
      </c>
      <c r="CR335" s="66">
        <f>-CR$190+CR$216-CR$218+CR$233+CR$234+SUM(CR$125,CR$126,CR$127,CR$128,CR$129,CR$130,CR$131,CR$132,CR$133,CR$134,CR$135*(1+'S&amp;S'!$F133),CR$136,CR$137,CR$138,CR$139,CR$140,CR$141,CR$142,CR$143,CR$144)</f>
        <v>0</v>
      </c>
      <c r="CS335" s="66">
        <f>-CS$190+CS$216-CS$218+CS$233+CS$234+SUM(CS$125,CS$126,CS$127,CS$128,CS$129,CS$130,CS$131,CS$132,CS$133,CS$134,CS$135*(1+'S&amp;S'!$F133),CS$136,CS$137,CS$138,CS$139,CS$140,CS$141,CS$142,CS$143,CS$144)</f>
        <v>0</v>
      </c>
    </row>
    <row r="336" spans="3:97" hidden="1" x14ac:dyDescent="0.35">
      <c r="C336" s="81" t="str">
        <f>O.4!C136&amp;" with "&amp; 'S&amp;S'!$D$5*100 &amp; "% increase"</f>
        <v xml:space="preserve"> with 1% increase</v>
      </c>
      <c r="E336" s="492">
        <f>G336+NPV(G.Asm!$F$40,H336:INDEX(H336:CS336,RP))</f>
        <v>0</v>
      </c>
      <c r="F336" s="492">
        <f t="shared" si="140"/>
        <v>0</v>
      </c>
      <c r="G336" s="66">
        <f>-G$190+G$216-G$218+G$233+G$234+SUM(G$125,G$126,G$127,G$128,G$129,G$130,G$131,G$132,G$133,G$134,G$135,G$136*(1+'S&amp;S'!$F134),G$137,G$138,G$139,G$140,G$141,G$142,G$143,G$144)</f>
        <v>0</v>
      </c>
      <c r="H336" s="66">
        <f>-H$190+H$216-H$218+H$233+H$234+SUM(H$125,H$126,H$127,H$128,H$129,H$130,H$131,H$132,H$133,H$134,H$135,H$136*(1+'S&amp;S'!$F134),H$137,H$138,H$139,H$140,H$141,H$142,H$143,H$144)</f>
        <v>0</v>
      </c>
      <c r="I336" s="66">
        <f>-I$190+I$216-I$218+I$233+I$234+SUM(I$125,I$126,I$127,I$128,I$129,I$130,I$131,I$132,I$133,I$134,I$135,I$136*(1+'S&amp;S'!$F134),I$137,I$138,I$139,I$140,I$141,I$142,I$143,I$144)</f>
        <v>0</v>
      </c>
      <c r="J336" s="66">
        <f>-J$190+J$216-J$218+J$233+J$234+SUM(J$125,J$126,J$127,J$128,J$129,J$130,J$131,J$132,J$133,J$134,J$135,J$136*(1+'S&amp;S'!$F134),J$137,J$138,J$139,J$140,J$141,J$142,J$143,J$144)</f>
        <v>0</v>
      </c>
      <c r="K336" s="66">
        <f>-K$190+K$216-K$218+K$233+K$234+SUM(K$125,K$126,K$127,K$128,K$129,K$130,K$131,K$132,K$133,K$134,K$135,K$136*(1+'S&amp;S'!$F134),K$137,K$138,K$139,K$140,K$141,K$142,K$143,K$144)</f>
        <v>0</v>
      </c>
      <c r="L336" s="66">
        <f>-L$190+L$216-L$218+L$233+L$234+SUM(L$125,L$126,L$127,L$128,L$129,L$130,L$131,L$132,L$133,L$134,L$135,L$136*(1+'S&amp;S'!$F134),L$137,L$138,L$139,L$140,L$141,L$142,L$143,L$144)</f>
        <v>0</v>
      </c>
      <c r="M336" s="66">
        <f>-M$190+M$216-M$218+M$233+M$234+SUM(M$125,M$126,M$127,M$128,M$129,M$130,M$131,M$132,M$133,M$134,M$135,M$136*(1+'S&amp;S'!$F134),M$137,M$138,M$139,M$140,M$141,M$142,M$143,M$144)</f>
        <v>0</v>
      </c>
      <c r="N336" s="66">
        <f>-N$190+N$216-N$218+N$233+N$234+SUM(N$125,N$126,N$127,N$128,N$129,N$130,N$131,N$132,N$133,N$134,N$135,N$136*(1+'S&amp;S'!$F134),N$137,N$138,N$139,N$140,N$141,N$142,N$143,N$144)</f>
        <v>0</v>
      </c>
      <c r="O336" s="66">
        <f>-O$190+O$216-O$218+O$233+O$234+SUM(O$125,O$126,O$127,O$128,O$129,O$130,O$131,O$132,O$133,O$134,O$135,O$136*(1+'S&amp;S'!$F134),O$137,O$138,O$139,O$140,O$141,O$142,O$143,O$144)</f>
        <v>0</v>
      </c>
      <c r="P336" s="66">
        <f>-P$190+P$216-P$218+P$233+P$234+SUM(P$125,P$126,P$127,P$128,P$129,P$130,P$131,P$132,P$133,P$134,P$135,P$136*(1+'S&amp;S'!$F134),P$137,P$138,P$139,P$140,P$141,P$142,P$143,P$144)</f>
        <v>0</v>
      </c>
      <c r="Q336" s="66">
        <f>-Q$190+Q$216-Q$218+Q$233+Q$234+SUM(Q$125,Q$126,Q$127,Q$128,Q$129,Q$130,Q$131,Q$132,Q$133,Q$134,Q$135,Q$136*(1+'S&amp;S'!$F134),Q$137,Q$138,Q$139,Q$140,Q$141,Q$142,Q$143,Q$144)</f>
        <v>0</v>
      </c>
      <c r="R336" s="66">
        <f>-R$190+R$216-R$218+R$233+R$234+SUM(R$125,R$126,R$127,R$128,R$129,R$130,R$131,R$132,R$133,R$134,R$135,R$136*(1+'S&amp;S'!$F134),R$137,R$138,R$139,R$140,R$141,R$142,R$143,R$144)</f>
        <v>0</v>
      </c>
      <c r="S336" s="66">
        <f>-S$190+S$216-S$218+S$233+S$234+SUM(S$125,S$126,S$127,S$128,S$129,S$130,S$131,S$132,S$133,S$134,S$135,S$136*(1+'S&amp;S'!$F134),S$137,S$138,S$139,S$140,S$141,S$142,S$143,S$144)</f>
        <v>0</v>
      </c>
      <c r="T336" s="66">
        <f>-T$190+T$216-T$218+T$233+T$234+SUM(T$125,T$126,T$127,T$128,T$129,T$130,T$131,T$132,T$133,T$134,T$135,T$136*(1+'S&amp;S'!$F134),T$137,T$138,T$139,T$140,T$141,T$142,T$143,T$144)</f>
        <v>0</v>
      </c>
      <c r="U336" s="66">
        <f>-U$190+U$216-U$218+U$233+U$234+SUM(U$125,U$126,U$127,U$128,U$129,U$130,U$131,U$132,U$133,U$134,U$135,U$136*(1+'S&amp;S'!$F134),U$137,U$138,U$139,U$140,U$141,U$142,U$143,U$144)</f>
        <v>0</v>
      </c>
      <c r="V336" s="66">
        <f>-V$190+V$216-V$218+V$233+V$234+SUM(V$125,V$126,V$127,V$128,V$129,V$130,V$131,V$132,V$133,V$134,V$135,V$136*(1+'S&amp;S'!$F134),V$137,V$138,V$139,V$140,V$141,V$142,V$143,V$144)</f>
        <v>0</v>
      </c>
      <c r="W336" s="66">
        <f>-W$190+W$216-W$218+W$233+W$234+SUM(W$125,W$126,W$127,W$128,W$129,W$130,W$131,W$132,W$133,W$134,W$135,W$136*(1+'S&amp;S'!$F134),W$137,W$138,W$139,W$140,W$141,W$142,W$143,W$144)</f>
        <v>0</v>
      </c>
      <c r="X336" s="66">
        <f>-X$190+X$216-X$218+X$233+X$234+SUM(X$125,X$126,X$127,X$128,X$129,X$130,X$131,X$132,X$133,X$134,X$135,X$136*(1+'S&amp;S'!$F134),X$137,X$138,X$139,X$140,X$141,X$142,X$143,X$144)</f>
        <v>0</v>
      </c>
      <c r="Y336" s="66">
        <f>-Y$190+Y$216-Y$218+Y$233+Y$234+SUM(Y$125,Y$126,Y$127,Y$128,Y$129,Y$130,Y$131,Y$132,Y$133,Y$134,Y$135,Y$136*(1+'S&amp;S'!$F134),Y$137,Y$138,Y$139,Y$140,Y$141,Y$142,Y$143,Y$144)</f>
        <v>0</v>
      </c>
      <c r="Z336" s="66">
        <f>-Z$190+Z$216-Z$218+Z$233+Z$234+SUM(Z$125,Z$126,Z$127,Z$128,Z$129,Z$130,Z$131,Z$132,Z$133,Z$134,Z$135,Z$136*(1+'S&amp;S'!$F134),Z$137,Z$138,Z$139,Z$140,Z$141,Z$142,Z$143,Z$144)</f>
        <v>0</v>
      </c>
      <c r="AA336" s="66">
        <f>-AA$190+AA$216-AA$218+AA$233+AA$234+SUM(AA$125,AA$126,AA$127,AA$128,AA$129,AA$130,AA$131,AA$132,AA$133,AA$134,AA$135,AA$136*(1+'S&amp;S'!$F134),AA$137,AA$138,AA$139,AA$140,AA$141,AA$142,AA$143,AA$144)</f>
        <v>0</v>
      </c>
      <c r="AB336" s="66">
        <f>-AB$190+AB$216-AB$218+AB$233+AB$234+SUM(AB$125,AB$126,AB$127,AB$128,AB$129,AB$130,AB$131,AB$132,AB$133,AB$134,AB$135,AB$136*(1+'S&amp;S'!$F134),AB$137,AB$138,AB$139,AB$140,AB$141,AB$142,AB$143,AB$144)</f>
        <v>0</v>
      </c>
      <c r="AC336" s="66">
        <f>-AC$190+AC$216-AC$218+AC$233+AC$234+SUM(AC$125,AC$126,AC$127,AC$128,AC$129,AC$130,AC$131,AC$132,AC$133,AC$134,AC$135,AC$136*(1+'S&amp;S'!$F134),AC$137,AC$138,AC$139,AC$140,AC$141,AC$142,AC$143,AC$144)</f>
        <v>0</v>
      </c>
      <c r="AD336" s="66">
        <f>-AD$190+AD$216-AD$218+AD$233+AD$234+SUM(AD$125,AD$126,AD$127,AD$128,AD$129,AD$130,AD$131,AD$132,AD$133,AD$134,AD$135,AD$136*(1+'S&amp;S'!$F134),AD$137,AD$138,AD$139,AD$140,AD$141,AD$142,AD$143,AD$144)</f>
        <v>0</v>
      </c>
      <c r="AE336" s="66">
        <f>-AE$190+AE$216-AE$218+AE$233+AE$234+SUM(AE$125,AE$126,AE$127,AE$128,AE$129,AE$130,AE$131,AE$132,AE$133,AE$134,AE$135,AE$136*(1+'S&amp;S'!$F134),AE$137,AE$138,AE$139,AE$140,AE$141,AE$142,AE$143,AE$144)</f>
        <v>0</v>
      </c>
      <c r="AF336" s="66">
        <f>-AF$190+AF$216-AF$218+AF$233+AF$234+SUM(AF$125,AF$126,AF$127,AF$128,AF$129,AF$130,AF$131,AF$132,AF$133,AF$134,AF$135,AF$136*(1+'S&amp;S'!$F134),AF$137,AF$138,AF$139,AF$140,AF$141,AF$142,AF$143,AF$144)</f>
        <v>0</v>
      </c>
      <c r="AG336" s="66">
        <f>-AG$190+AG$216-AG$218+AG$233+AG$234+SUM(AG$125,AG$126,AG$127,AG$128,AG$129,AG$130,AG$131,AG$132,AG$133,AG$134,AG$135,AG$136*(1+'S&amp;S'!$F134),AG$137,AG$138,AG$139,AG$140,AG$141,AG$142,AG$143,AG$144)</f>
        <v>0</v>
      </c>
      <c r="AH336" s="66">
        <f>-AH$190+AH$216-AH$218+AH$233+AH$234+SUM(AH$125,AH$126,AH$127,AH$128,AH$129,AH$130,AH$131,AH$132,AH$133,AH$134,AH$135,AH$136*(1+'S&amp;S'!$F134),AH$137,AH$138,AH$139,AH$140,AH$141,AH$142,AH$143,AH$144)</f>
        <v>0</v>
      </c>
      <c r="AI336" s="66">
        <f>-AI$190+AI$216-AI$218+AI$233+AI$234+SUM(AI$125,AI$126,AI$127,AI$128,AI$129,AI$130,AI$131,AI$132,AI$133,AI$134,AI$135,AI$136*(1+'S&amp;S'!$F134),AI$137,AI$138,AI$139,AI$140,AI$141,AI$142,AI$143,AI$144)</f>
        <v>0</v>
      </c>
      <c r="AJ336" s="66">
        <f>-AJ$190+AJ$216-AJ$218+AJ$233+AJ$234+SUM(AJ$125,AJ$126,AJ$127,AJ$128,AJ$129,AJ$130,AJ$131,AJ$132,AJ$133,AJ$134,AJ$135,AJ$136*(1+'S&amp;S'!$F134),AJ$137,AJ$138,AJ$139,AJ$140,AJ$141,AJ$142,AJ$143,AJ$144)</f>
        <v>0</v>
      </c>
      <c r="AK336" s="66">
        <f>-AK$190+AK$216-AK$218+AK$233+AK$234+SUM(AK$125,AK$126,AK$127,AK$128,AK$129,AK$130,AK$131,AK$132,AK$133,AK$134,AK$135,AK$136*(1+'S&amp;S'!$F134),AK$137,AK$138,AK$139,AK$140,AK$141,AK$142,AK$143,AK$144)</f>
        <v>0</v>
      </c>
      <c r="AL336" s="66">
        <f>-AL$190+AL$216-AL$218+AL$233+AL$234+SUM(AL$125,AL$126,AL$127,AL$128,AL$129,AL$130,AL$131,AL$132,AL$133,AL$134,AL$135,AL$136*(1+'S&amp;S'!$F134),AL$137,AL$138,AL$139,AL$140,AL$141,AL$142,AL$143,AL$144)</f>
        <v>0</v>
      </c>
      <c r="AM336" s="66">
        <f>-AM$190+AM$216-AM$218+AM$233+AM$234+SUM(AM$125,AM$126,AM$127,AM$128,AM$129,AM$130,AM$131,AM$132,AM$133,AM$134,AM$135,AM$136*(1+'S&amp;S'!$F134),AM$137,AM$138,AM$139,AM$140,AM$141,AM$142,AM$143,AM$144)</f>
        <v>0</v>
      </c>
      <c r="AN336" s="66">
        <f>-AN$190+AN$216-AN$218+AN$233+AN$234+SUM(AN$125,AN$126,AN$127,AN$128,AN$129,AN$130,AN$131,AN$132,AN$133,AN$134,AN$135,AN$136*(1+'S&amp;S'!$F134),AN$137,AN$138,AN$139,AN$140,AN$141,AN$142,AN$143,AN$144)</f>
        <v>0</v>
      </c>
      <c r="AO336" s="66">
        <f>-AO$190+AO$216-AO$218+AO$233+AO$234+SUM(AO$125,AO$126,AO$127,AO$128,AO$129,AO$130,AO$131,AO$132,AO$133,AO$134,AO$135,AO$136*(1+'S&amp;S'!$F134),AO$137,AO$138,AO$139,AO$140,AO$141,AO$142,AO$143,AO$144)</f>
        <v>0</v>
      </c>
      <c r="AP336" s="66">
        <f>-AP$190+AP$216-AP$218+AP$233+AP$234+SUM(AP$125,AP$126,AP$127,AP$128,AP$129,AP$130,AP$131,AP$132,AP$133,AP$134,AP$135,AP$136*(1+'S&amp;S'!$F134),AP$137,AP$138,AP$139,AP$140,AP$141,AP$142,AP$143,AP$144)</f>
        <v>0</v>
      </c>
      <c r="AQ336" s="66">
        <f>-AQ$190+AQ$216-AQ$218+AQ$233+AQ$234+SUM(AQ$125,AQ$126,AQ$127,AQ$128,AQ$129,AQ$130,AQ$131,AQ$132,AQ$133,AQ$134,AQ$135,AQ$136*(1+'S&amp;S'!$F134),AQ$137,AQ$138,AQ$139,AQ$140,AQ$141,AQ$142,AQ$143,AQ$144)</f>
        <v>0</v>
      </c>
      <c r="AR336" s="66">
        <f>-AR$190+AR$216-AR$218+AR$233+AR$234+SUM(AR$125,AR$126,AR$127,AR$128,AR$129,AR$130,AR$131,AR$132,AR$133,AR$134,AR$135,AR$136*(1+'S&amp;S'!$F134),AR$137,AR$138,AR$139,AR$140,AR$141,AR$142,AR$143,AR$144)</f>
        <v>0</v>
      </c>
      <c r="AS336" s="66">
        <f>-AS$190+AS$216-AS$218+AS$233+AS$234+SUM(AS$125,AS$126,AS$127,AS$128,AS$129,AS$130,AS$131,AS$132,AS$133,AS$134,AS$135,AS$136*(1+'S&amp;S'!$F134),AS$137,AS$138,AS$139,AS$140,AS$141,AS$142,AS$143,AS$144)</f>
        <v>0</v>
      </c>
      <c r="AT336" s="66">
        <f>-AT$190+AT$216-AT$218+AT$233+AT$234+SUM(AT$125,AT$126,AT$127,AT$128,AT$129,AT$130,AT$131,AT$132,AT$133,AT$134,AT$135,AT$136*(1+'S&amp;S'!$F134),AT$137,AT$138,AT$139,AT$140,AT$141,AT$142,AT$143,AT$144)</f>
        <v>0</v>
      </c>
      <c r="AU336" s="66">
        <f>-AU$190+AU$216-AU$218+AU$233+AU$234+SUM(AU$125,AU$126,AU$127,AU$128,AU$129,AU$130,AU$131,AU$132,AU$133,AU$134,AU$135,AU$136*(1+'S&amp;S'!$F134),AU$137,AU$138,AU$139,AU$140,AU$141,AU$142,AU$143,AU$144)</f>
        <v>0</v>
      </c>
      <c r="AV336" s="66">
        <f>-AV$190+AV$216-AV$218+AV$233+AV$234+SUM(AV$125,AV$126,AV$127,AV$128,AV$129,AV$130,AV$131,AV$132,AV$133,AV$134,AV$135,AV$136*(1+'S&amp;S'!$F134),AV$137,AV$138,AV$139,AV$140,AV$141,AV$142,AV$143,AV$144)</f>
        <v>0</v>
      </c>
      <c r="AW336" s="66">
        <f>-AW$190+AW$216-AW$218+AW$233+AW$234+SUM(AW$125,AW$126,AW$127,AW$128,AW$129,AW$130,AW$131,AW$132,AW$133,AW$134,AW$135,AW$136*(1+'S&amp;S'!$F134),AW$137,AW$138,AW$139,AW$140,AW$141,AW$142,AW$143,AW$144)</f>
        <v>0</v>
      </c>
      <c r="AX336" s="66">
        <f>-AX$190+AX$216-AX$218+AX$233+AX$234+SUM(AX$125,AX$126,AX$127,AX$128,AX$129,AX$130,AX$131,AX$132,AX$133,AX$134,AX$135,AX$136*(1+'S&amp;S'!$F134),AX$137,AX$138,AX$139,AX$140,AX$141,AX$142,AX$143,AX$144)</f>
        <v>0</v>
      </c>
      <c r="AY336" s="66">
        <f>-AY$190+AY$216-AY$218+AY$233+AY$234+SUM(AY$125,AY$126,AY$127,AY$128,AY$129,AY$130,AY$131,AY$132,AY$133,AY$134,AY$135,AY$136*(1+'S&amp;S'!$F134),AY$137,AY$138,AY$139,AY$140,AY$141,AY$142,AY$143,AY$144)</f>
        <v>0</v>
      </c>
      <c r="AZ336" s="66">
        <f>-AZ$190+AZ$216-AZ$218+AZ$233+AZ$234+SUM(AZ$125,AZ$126,AZ$127,AZ$128,AZ$129,AZ$130,AZ$131,AZ$132,AZ$133,AZ$134,AZ$135,AZ$136*(1+'S&amp;S'!$F134),AZ$137,AZ$138,AZ$139,AZ$140,AZ$141,AZ$142,AZ$143,AZ$144)</f>
        <v>0</v>
      </c>
      <c r="BA336" s="66">
        <f>-BA$190+BA$216-BA$218+BA$233+BA$234+SUM(BA$125,BA$126,BA$127,BA$128,BA$129,BA$130,BA$131,BA$132,BA$133,BA$134,BA$135,BA$136*(1+'S&amp;S'!$F134),BA$137,BA$138,BA$139,BA$140,BA$141,BA$142,BA$143,BA$144)</f>
        <v>0</v>
      </c>
      <c r="BB336" s="66">
        <f>-BB$190+BB$216-BB$218+BB$233+BB$234+SUM(BB$125,BB$126,BB$127,BB$128,BB$129,BB$130,BB$131,BB$132,BB$133,BB$134,BB$135,BB$136*(1+'S&amp;S'!$F134),BB$137,BB$138,BB$139,BB$140,BB$141,BB$142,BB$143,BB$144)</f>
        <v>0</v>
      </c>
      <c r="BC336" s="66">
        <f>-BC$190+BC$216-BC$218+BC$233+BC$234+SUM(BC$125,BC$126,BC$127,BC$128,BC$129,BC$130,BC$131,BC$132,BC$133,BC$134,BC$135,BC$136*(1+'S&amp;S'!$F134),BC$137,BC$138,BC$139,BC$140,BC$141,BC$142,BC$143,BC$144)</f>
        <v>0</v>
      </c>
      <c r="BD336" s="66">
        <f>-BD$190+BD$216-BD$218+BD$233+BD$234+SUM(BD$125,BD$126,BD$127,BD$128,BD$129,BD$130,BD$131,BD$132,BD$133,BD$134,BD$135,BD$136*(1+'S&amp;S'!$F134),BD$137,BD$138,BD$139,BD$140,BD$141,BD$142,BD$143,BD$144)</f>
        <v>0</v>
      </c>
      <c r="BE336" s="66">
        <f>-BE$190+BE$216-BE$218+BE$233+BE$234+SUM(BE$125,BE$126,BE$127,BE$128,BE$129,BE$130,BE$131,BE$132,BE$133,BE$134,BE$135,BE$136*(1+'S&amp;S'!$F134),BE$137,BE$138,BE$139,BE$140,BE$141,BE$142,BE$143,BE$144)</f>
        <v>0</v>
      </c>
      <c r="BF336" s="66">
        <f>-BF$190+BF$216-BF$218+BF$233+BF$234+SUM(BF$125,BF$126,BF$127,BF$128,BF$129,BF$130,BF$131,BF$132,BF$133,BF$134,BF$135,BF$136*(1+'S&amp;S'!$F134),BF$137,BF$138,BF$139,BF$140,BF$141,BF$142,BF$143,BF$144)</f>
        <v>0</v>
      </c>
      <c r="BG336" s="66">
        <f>-BG$190+BG$216-BG$218+BG$233+BG$234+SUM(BG$125,BG$126,BG$127,BG$128,BG$129,BG$130,BG$131,BG$132,BG$133,BG$134,BG$135,BG$136*(1+'S&amp;S'!$F134),BG$137,BG$138,BG$139,BG$140,BG$141,BG$142,BG$143,BG$144)</f>
        <v>0</v>
      </c>
      <c r="BH336" s="66">
        <f>-BH$190+BH$216-BH$218+BH$233+BH$234+SUM(BH$125,BH$126,BH$127,BH$128,BH$129,BH$130,BH$131,BH$132,BH$133,BH$134,BH$135,BH$136*(1+'S&amp;S'!$F134),BH$137,BH$138,BH$139,BH$140,BH$141,BH$142,BH$143,BH$144)</f>
        <v>0</v>
      </c>
      <c r="BI336" s="66">
        <f>-BI$190+BI$216-BI$218+BI$233+BI$234+SUM(BI$125,BI$126,BI$127,BI$128,BI$129,BI$130,BI$131,BI$132,BI$133,BI$134,BI$135,BI$136*(1+'S&amp;S'!$F134),BI$137,BI$138,BI$139,BI$140,BI$141,BI$142,BI$143,BI$144)</f>
        <v>0</v>
      </c>
      <c r="BJ336" s="66">
        <f>-BJ$190+BJ$216-BJ$218+BJ$233+BJ$234+SUM(BJ$125,BJ$126,BJ$127,BJ$128,BJ$129,BJ$130,BJ$131,BJ$132,BJ$133,BJ$134,BJ$135,BJ$136*(1+'S&amp;S'!$F134),BJ$137,BJ$138,BJ$139,BJ$140,BJ$141,BJ$142,BJ$143,BJ$144)</f>
        <v>0</v>
      </c>
      <c r="BK336" s="66">
        <f>-BK$190+BK$216-BK$218+BK$233+BK$234+SUM(BK$125,BK$126,BK$127,BK$128,BK$129,BK$130,BK$131,BK$132,BK$133,BK$134,BK$135,BK$136*(1+'S&amp;S'!$F134),BK$137,BK$138,BK$139,BK$140,BK$141,BK$142,BK$143,BK$144)</f>
        <v>0</v>
      </c>
      <c r="BL336" s="66">
        <f>-BL$190+BL$216-BL$218+BL$233+BL$234+SUM(BL$125,BL$126,BL$127,BL$128,BL$129,BL$130,BL$131,BL$132,BL$133,BL$134,BL$135,BL$136*(1+'S&amp;S'!$F134),BL$137,BL$138,BL$139,BL$140,BL$141,BL$142,BL$143,BL$144)</f>
        <v>0</v>
      </c>
      <c r="BM336" s="66">
        <f>-BM$190+BM$216-BM$218+BM$233+BM$234+SUM(BM$125,BM$126,BM$127,BM$128,BM$129,BM$130,BM$131,BM$132,BM$133,BM$134,BM$135,BM$136*(1+'S&amp;S'!$F134),BM$137,BM$138,BM$139,BM$140,BM$141,BM$142,BM$143,BM$144)</f>
        <v>0</v>
      </c>
      <c r="BN336" s="66">
        <f>-BN$190+BN$216-BN$218+BN$233+BN$234+SUM(BN$125,BN$126,BN$127,BN$128,BN$129,BN$130,BN$131,BN$132,BN$133,BN$134,BN$135,BN$136*(1+'S&amp;S'!$F134),BN$137,BN$138,BN$139,BN$140,BN$141,BN$142,BN$143,BN$144)</f>
        <v>0</v>
      </c>
      <c r="BO336" s="66">
        <f>-BO$190+BO$216-BO$218+BO$233+BO$234+SUM(BO$125,BO$126,BO$127,BO$128,BO$129,BO$130,BO$131,BO$132,BO$133,BO$134,BO$135,BO$136*(1+'S&amp;S'!$F134),BO$137,BO$138,BO$139,BO$140,BO$141,BO$142,BO$143,BO$144)</f>
        <v>0</v>
      </c>
      <c r="BP336" s="66">
        <f>-BP$190+BP$216-BP$218+BP$233+BP$234+SUM(BP$125,BP$126,BP$127,BP$128,BP$129,BP$130,BP$131,BP$132,BP$133,BP$134,BP$135,BP$136*(1+'S&amp;S'!$F134),BP$137,BP$138,BP$139,BP$140,BP$141,BP$142,BP$143,BP$144)</f>
        <v>0</v>
      </c>
      <c r="BQ336" s="66">
        <f>-BQ$190+BQ$216-BQ$218+BQ$233+BQ$234+SUM(BQ$125,BQ$126,BQ$127,BQ$128,BQ$129,BQ$130,BQ$131,BQ$132,BQ$133,BQ$134,BQ$135,BQ$136*(1+'S&amp;S'!$F134),BQ$137,BQ$138,BQ$139,BQ$140,BQ$141,BQ$142,BQ$143,BQ$144)</f>
        <v>0</v>
      </c>
      <c r="BR336" s="66">
        <f>-BR$190+BR$216-BR$218+BR$233+BR$234+SUM(BR$125,BR$126,BR$127,BR$128,BR$129,BR$130,BR$131,BR$132,BR$133,BR$134,BR$135,BR$136*(1+'S&amp;S'!$F134),BR$137,BR$138,BR$139,BR$140,BR$141,BR$142,BR$143,BR$144)</f>
        <v>0</v>
      </c>
      <c r="BS336" s="66">
        <f>-BS$190+BS$216-BS$218+BS$233+BS$234+SUM(BS$125,BS$126,BS$127,BS$128,BS$129,BS$130,BS$131,BS$132,BS$133,BS$134,BS$135,BS$136*(1+'S&amp;S'!$F134),BS$137,BS$138,BS$139,BS$140,BS$141,BS$142,BS$143,BS$144)</f>
        <v>0</v>
      </c>
      <c r="BT336" s="66">
        <f>-BT$190+BT$216-BT$218+BT$233+BT$234+SUM(BT$125,BT$126,BT$127,BT$128,BT$129,BT$130,BT$131,BT$132,BT$133,BT$134,BT$135,BT$136*(1+'S&amp;S'!$F134),BT$137,BT$138,BT$139,BT$140,BT$141,BT$142,BT$143,BT$144)</f>
        <v>0</v>
      </c>
      <c r="BU336" s="66">
        <f>-BU$190+BU$216-BU$218+BU$233+BU$234+SUM(BU$125,BU$126,BU$127,BU$128,BU$129,BU$130,BU$131,BU$132,BU$133,BU$134,BU$135,BU$136*(1+'S&amp;S'!$F134),BU$137,BU$138,BU$139,BU$140,BU$141,BU$142,BU$143,BU$144)</f>
        <v>0</v>
      </c>
      <c r="BV336" s="66">
        <f>-BV$190+BV$216-BV$218+BV$233+BV$234+SUM(BV$125,BV$126,BV$127,BV$128,BV$129,BV$130,BV$131,BV$132,BV$133,BV$134,BV$135,BV$136*(1+'S&amp;S'!$F134),BV$137,BV$138,BV$139,BV$140,BV$141,BV$142,BV$143,BV$144)</f>
        <v>0</v>
      </c>
      <c r="BW336" s="66">
        <f>-BW$190+BW$216-BW$218+BW$233+BW$234+SUM(BW$125,BW$126,BW$127,BW$128,BW$129,BW$130,BW$131,BW$132,BW$133,BW$134,BW$135,BW$136*(1+'S&amp;S'!$F134),BW$137,BW$138,BW$139,BW$140,BW$141,BW$142,BW$143,BW$144)</f>
        <v>0</v>
      </c>
      <c r="BX336" s="66">
        <f>-BX$190+BX$216-BX$218+BX$233+BX$234+SUM(BX$125,BX$126,BX$127,BX$128,BX$129,BX$130,BX$131,BX$132,BX$133,BX$134,BX$135,BX$136*(1+'S&amp;S'!$F134),BX$137,BX$138,BX$139,BX$140,BX$141,BX$142,BX$143,BX$144)</f>
        <v>0</v>
      </c>
      <c r="BY336" s="66">
        <f>-BY$190+BY$216-BY$218+BY$233+BY$234+SUM(BY$125,BY$126,BY$127,BY$128,BY$129,BY$130,BY$131,BY$132,BY$133,BY$134,BY$135,BY$136*(1+'S&amp;S'!$F134),BY$137,BY$138,BY$139,BY$140,BY$141,BY$142,BY$143,BY$144)</f>
        <v>0</v>
      </c>
      <c r="BZ336" s="66">
        <f>-BZ$190+BZ$216-BZ$218+BZ$233+BZ$234+SUM(BZ$125,BZ$126,BZ$127,BZ$128,BZ$129,BZ$130,BZ$131,BZ$132,BZ$133,BZ$134,BZ$135,BZ$136*(1+'S&amp;S'!$F134),BZ$137,BZ$138,BZ$139,BZ$140,BZ$141,BZ$142,BZ$143,BZ$144)</f>
        <v>0</v>
      </c>
      <c r="CA336" s="66">
        <f>-CA$190+CA$216-CA$218+CA$233+CA$234+SUM(CA$125,CA$126,CA$127,CA$128,CA$129,CA$130,CA$131,CA$132,CA$133,CA$134,CA$135,CA$136*(1+'S&amp;S'!$F134),CA$137,CA$138,CA$139,CA$140,CA$141,CA$142,CA$143,CA$144)</f>
        <v>0</v>
      </c>
      <c r="CB336" s="66">
        <f>-CB$190+CB$216-CB$218+CB$233+CB$234+SUM(CB$125,CB$126,CB$127,CB$128,CB$129,CB$130,CB$131,CB$132,CB$133,CB$134,CB$135,CB$136*(1+'S&amp;S'!$F134),CB$137,CB$138,CB$139,CB$140,CB$141,CB$142,CB$143,CB$144)</f>
        <v>0</v>
      </c>
      <c r="CC336" s="66">
        <f>-CC$190+CC$216-CC$218+CC$233+CC$234+SUM(CC$125,CC$126,CC$127,CC$128,CC$129,CC$130,CC$131,CC$132,CC$133,CC$134,CC$135,CC$136*(1+'S&amp;S'!$F134),CC$137,CC$138,CC$139,CC$140,CC$141,CC$142,CC$143,CC$144)</f>
        <v>0</v>
      </c>
      <c r="CD336" s="66">
        <f>-CD$190+CD$216-CD$218+CD$233+CD$234+SUM(CD$125,CD$126,CD$127,CD$128,CD$129,CD$130,CD$131,CD$132,CD$133,CD$134,CD$135,CD$136*(1+'S&amp;S'!$F134),CD$137,CD$138,CD$139,CD$140,CD$141,CD$142,CD$143,CD$144)</f>
        <v>0</v>
      </c>
      <c r="CE336" s="66">
        <f>-CE$190+CE$216-CE$218+CE$233+CE$234+SUM(CE$125,CE$126,CE$127,CE$128,CE$129,CE$130,CE$131,CE$132,CE$133,CE$134,CE$135,CE$136*(1+'S&amp;S'!$F134),CE$137,CE$138,CE$139,CE$140,CE$141,CE$142,CE$143,CE$144)</f>
        <v>0</v>
      </c>
      <c r="CF336" s="66">
        <f>-CF$190+CF$216-CF$218+CF$233+CF$234+SUM(CF$125,CF$126,CF$127,CF$128,CF$129,CF$130,CF$131,CF$132,CF$133,CF$134,CF$135,CF$136*(1+'S&amp;S'!$F134),CF$137,CF$138,CF$139,CF$140,CF$141,CF$142,CF$143,CF$144)</f>
        <v>0</v>
      </c>
      <c r="CG336" s="66">
        <f>-CG$190+CG$216-CG$218+CG$233+CG$234+SUM(CG$125,CG$126,CG$127,CG$128,CG$129,CG$130,CG$131,CG$132,CG$133,CG$134,CG$135,CG$136*(1+'S&amp;S'!$F134),CG$137,CG$138,CG$139,CG$140,CG$141,CG$142,CG$143,CG$144)</f>
        <v>0</v>
      </c>
      <c r="CH336" s="66">
        <f>-CH$190+CH$216-CH$218+CH$233+CH$234+SUM(CH$125,CH$126,CH$127,CH$128,CH$129,CH$130,CH$131,CH$132,CH$133,CH$134,CH$135,CH$136*(1+'S&amp;S'!$F134),CH$137,CH$138,CH$139,CH$140,CH$141,CH$142,CH$143,CH$144)</f>
        <v>0</v>
      </c>
      <c r="CI336" s="66">
        <f>-CI$190+CI$216-CI$218+CI$233+CI$234+SUM(CI$125,CI$126,CI$127,CI$128,CI$129,CI$130,CI$131,CI$132,CI$133,CI$134,CI$135,CI$136*(1+'S&amp;S'!$F134),CI$137,CI$138,CI$139,CI$140,CI$141,CI$142,CI$143,CI$144)</f>
        <v>0</v>
      </c>
      <c r="CJ336" s="66">
        <f>-CJ$190+CJ$216-CJ$218+CJ$233+CJ$234+SUM(CJ$125,CJ$126,CJ$127,CJ$128,CJ$129,CJ$130,CJ$131,CJ$132,CJ$133,CJ$134,CJ$135,CJ$136*(1+'S&amp;S'!$F134),CJ$137,CJ$138,CJ$139,CJ$140,CJ$141,CJ$142,CJ$143,CJ$144)</f>
        <v>0</v>
      </c>
      <c r="CK336" s="66">
        <f>-CK$190+CK$216-CK$218+CK$233+CK$234+SUM(CK$125,CK$126,CK$127,CK$128,CK$129,CK$130,CK$131,CK$132,CK$133,CK$134,CK$135,CK$136*(1+'S&amp;S'!$F134),CK$137,CK$138,CK$139,CK$140,CK$141,CK$142,CK$143,CK$144)</f>
        <v>0</v>
      </c>
      <c r="CL336" s="66">
        <f>-CL$190+CL$216-CL$218+CL$233+CL$234+SUM(CL$125,CL$126,CL$127,CL$128,CL$129,CL$130,CL$131,CL$132,CL$133,CL$134,CL$135,CL$136*(1+'S&amp;S'!$F134),CL$137,CL$138,CL$139,CL$140,CL$141,CL$142,CL$143,CL$144)</f>
        <v>0</v>
      </c>
      <c r="CM336" s="66">
        <f>-CM$190+CM$216-CM$218+CM$233+CM$234+SUM(CM$125,CM$126,CM$127,CM$128,CM$129,CM$130,CM$131,CM$132,CM$133,CM$134,CM$135,CM$136*(1+'S&amp;S'!$F134),CM$137,CM$138,CM$139,CM$140,CM$141,CM$142,CM$143,CM$144)</f>
        <v>0</v>
      </c>
      <c r="CN336" s="66">
        <f>-CN$190+CN$216-CN$218+CN$233+CN$234+SUM(CN$125,CN$126,CN$127,CN$128,CN$129,CN$130,CN$131,CN$132,CN$133,CN$134,CN$135,CN$136*(1+'S&amp;S'!$F134),CN$137,CN$138,CN$139,CN$140,CN$141,CN$142,CN$143,CN$144)</f>
        <v>0</v>
      </c>
      <c r="CO336" s="66">
        <f>-CO$190+CO$216-CO$218+CO$233+CO$234+SUM(CO$125,CO$126,CO$127,CO$128,CO$129,CO$130,CO$131,CO$132,CO$133,CO$134,CO$135,CO$136*(1+'S&amp;S'!$F134),CO$137,CO$138,CO$139,CO$140,CO$141,CO$142,CO$143,CO$144)</f>
        <v>0</v>
      </c>
      <c r="CP336" s="66">
        <f>-CP$190+CP$216-CP$218+CP$233+CP$234+SUM(CP$125,CP$126,CP$127,CP$128,CP$129,CP$130,CP$131,CP$132,CP$133,CP$134,CP$135,CP$136*(1+'S&amp;S'!$F134),CP$137,CP$138,CP$139,CP$140,CP$141,CP$142,CP$143,CP$144)</f>
        <v>0</v>
      </c>
      <c r="CQ336" s="66">
        <f>-CQ$190+CQ$216-CQ$218+CQ$233+CQ$234+SUM(CQ$125,CQ$126,CQ$127,CQ$128,CQ$129,CQ$130,CQ$131,CQ$132,CQ$133,CQ$134,CQ$135,CQ$136*(1+'S&amp;S'!$F134),CQ$137,CQ$138,CQ$139,CQ$140,CQ$141,CQ$142,CQ$143,CQ$144)</f>
        <v>0</v>
      </c>
      <c r="CR336" s="66">
        <f>-CR$190+CR$216-CR$218+CR$233+CR$234+SUM(CR$125,CR$126,CR$127,CR$128,CR$129,CR$130,CR$131,CR$132,CR$133,CR$134,CR$135,CR$136*(1+'S&amp;S'!$F134),CR$137,CR$138,CR$139,CR$140,CR$141,CR$142,CR$143,CR$144)</f>
        <v>0</v>
      </c>
      <c r="CS336" s="66">
        <f>-CS$190+CS$216-CS$218+CS$233+CS$234+SUM(CS$125,CS$126,CS$127,CS$128,CS$129,CS$130,CS$131,CS$132,CS$133,CS$134,CS$135,CS$136*(1+'S&amp;S'!$F134),CS$137,CS$138,CS$139,CS$140,CS$141,CS$142,CS$143,CS$144)</f>
        <v>0</v>
      </c>
    </row>
    <row r="337" spans="3:97" hidden="1" x14ac:dyDescent="0.35">
      <c r="C337" s="81" t="str">
        <f>O.4!C136&amp;" with "&amp; 'S&amp;S'!$D$5*100 &amp; "% decrease"</f>
        <v xml:space="preserve"> with 1% decrease</v>
      </c>
      <c r="E337" s="492">
        <f>G337+NPV(G.Asm!$F$40,H337:INDEX(H337:CS337,RP))</f>
        <v>0</v>
      </c>
      <c r="F337" s="492">
        <f t="shared" si="140"/>
        <v>0</v>
      </c>
      <c r="G337" s="66">
        <f>-G$190+G$216-G$218+G$233+G$234+SUM(G$125,G$126,G$127,G$128,G$129,G$130,G$131,G$132,G$133,G$134,G$135,G$136*(1+'S&amp;S'!$F135),G$137,G$138,G$139,G$140,G$141,G$142,G$143,G$144)</f>
        <v>0</v>
      </c>
      <c r="H337" s="66">
        <f>-H$190+H$216-H$218+H$233+H$234+SUM(H$125,H$126,H$127,H$128,H$129,H$130,H$131,H$132,H$133,H$134,H$135,H$136*(1+'S&amp;S'!$F135),H$137,H$138,H$139,H$140,H$141,H$142,H$143,H$144)</f>
        <v>0</v>
      </c>
      <c r="I337" s="66">
        <f>-I$190+I$216-I$218+I$233+I$234+SUM(I$125,I$126,I$127,I$128,I$129,I$130,I$131,I$132,I$133,I$134,I$135,I$136*(1+'S&amp;S'!$F135),I$137,I$138,I$139,I$140,I$141,I$142,I$143,I$144)</f>
        <v>0</v>
      </c>
      <c r="J337" s="66">
        <f>-J$190+J$216-J$218+J$233+J$234+SUM(J$125,J$126,J$127,J$128,J$129,J$130,J$131,J$132,J$133,J$134,J$135,J$136*(1+'S&amp;S'!$F135),J$137,J$138,J$139,J$140,J$141,J$142,J$143,J$144)</f>
        <v>0</v>
      </c>
      <c r="K337" s="66">
        <f>-K$190+K$216-K$218+K$233+K$234+SUM(K$125,K$126,K$127,K$128,K$129,K$130,K$131,K$132,K$133,K$134,K$135,K$136*(1+'S&amp;S'!$F135),K$137,K$138,K$139,K$140,K$141,K$142,K$143,K$144)</f>
        <v>0</v>
      </c>
      <c r="L337" s="66">
        <f>-L$190+L$216-L$218+L$233+L$234+SUM(L$125,L$126,L$127,L$128,L$129,L$130,L$131,L$132,L$133,L$134,L$135,L$136*(1+'S&amp;S'!$F135),L$137,L$138,L$139,L$140,L$141,L$142,L$143,L$144)</f>
        <v>0</v>
      </c>
      <c r="M337" s="66">
        <f>-M$190+M$216-M$218+M$233+M$234+SUM(M$125,M$126,M$127,M$128,M$129,M$130,M$131,M$132,M$133,M$134,M$135,M$136*(1+'S&amp;S'!$F135),M$137,M$138,M$139,M$140,M$141,M$142,M$143,M$144)</f>
        <v>0</v>
      </c>
      <c r="N337" s="66">
        <f>-N$190+N$216-N$218+N$233+N$234+SUM(N$125,N$126,N$127,N$128,N$129,N$130,N$131,N$132,N$133,N$134,N$135,N$136*(1+'S&amp;S'!$F135),N$137,N$138,N$139,N$140,N$141,N$142,N$143,N$144)</f>
        <v>0</v>
      </c>
      <c r="O337" s="66">
        <f>-O$190+O$216-O$218+O$233+O$234+SUM(O$125,O$126,O$127,O$128,O$129,O$130,O$131,O$132,O$133,O$134,O$135,O$136*(1+'S&amp;S'!$F135),O$137,O$138,O$139,O$140,O$141,O$142,O$143,O$144)</f>
        <v>0</v>
      </c>
      <c r="P337" s="66">
        <f>-P$190+P$216-P$218+P$233+P$234+SUM(P$125,P$126,P$127,P$128,P$129,P$130,P$131,P$132,P$133,P$134,P$135,P$136*(1+'S&amp;S'!$F135),P$137,P$138,P$139,P$140,P$141,P$142,P$143,P$144)</f>
        <v>0</v>
      </c>
      <c r="Q337" s="66">
        <f>-Q$190+Q$216-Q$218+Q$233+Q$234+SUM(Q$125,Q$126,Q$127,Q$128,Q$129,Q$130,Q$131,Q$132,Q$133,Q$134,Q$135,Q$136*(1+'S&amp;S'!$F135),Q$137,Q$138,Q$139,Q$140,Q$141,Q$142,Q$143,Q$144)</f>
        <v>0</v>
      </c>
      <c r="R337" s="66">
        <f>-R$190+R$216-R$218+R$233+R$234+SUM(R$125,R$126,R$127,R$128,R$129,R$130,R$131,R$132,R$133,R$134,R$135,R$136*(1+'S&amp;S'!$F135),R$137,R$138,R$139,R$140,R$141,R$142,R$143,R$144)</f>
        <v>0</v>
      </c>
      <c r="S337" s="66">
        <f>-S$190+S$216-S$218+S$233+S$234+SUM(S$125,S$126,S$127,S$128,S$129,S$130,S$131,S$132,S$133,S$134,S$135,S$136*(1+'S&amp;S'!$F135),S$137,S$138,S$139,S$140,S$141,S$142,S$143,S$144)</f>
        <v>0</v>
      </c>
      <c r="T337" s="66">
        <f>-T$190+T$216-T$218+T$233+T$234+SUM(T$125,T$126,T$127,T$128,T$129,T$130,T$131,T$132,T$133,T$134,T$135,T$136*(1+'S&amp;S'!$F135),T$137,T$138,T$139,T$140,T$141,T$142,T$143,T$144)</f>
        <v>0</v>
      </c>
      <c r="U337" s="66">
        <f>-U$190+U$216-U$218+U$233+U$234+SUM(U$125,U$126,U$127,U$128,U$129,U$130,U$131,U$132,U$133,U$134,U$135,U$136*(1+'S&amp;S'!$F135),U$137,U$138,U$139,U$140,U$141,U$142,U$143,U$144)</f>
        <v>0</v>
      </c>
      <c r="V337" s="66">
        <f>-V$190+V$216-V$218+V$233+V$234+SUM(V$125,V$126,V$127,V$128,V$129,V$130,V$131,V$132,V$133,V$134,V$135,V$136*(1+'S&amp;S'!$F135),V$137,V$138,V$139,V$140,V$141,V$142,V$143,V$144)</f>
        <v>0</v>
      </c>
      <c r="W337" s="66">
        <f>-W$190+W$216-W$218+W$233+W$234+SUM(W$125,W$126,W$127,W$128,W$129,W$130,W$131,W$132,W$133,W$134,W$135,W$136*(1+'S&amp;S'!$F135),W$137,W$138,W$139,W$140,W$141,W$142,W$143,W$144)</f>
        <v>0</v>
      </c>
      <c r="X337" s="66">
        <f>-X$190+X$216-X$218+X$233+X$234+SUM(X$125,X$126,X$127,X$128,X$129,X$130,X$131,X$132,X$133,X$134,X$135,X$136*(1+'S&amp;S'!$F135),X$137,X$138,X$139,X$140,X$141,X$142,X$143,X$144)</f>
        <v>0</v>
      </c>
      <c r="Y337" s="66">
        <f>-Y$190+Y$216-Y$218+Y$233+Y$234+SUM(Y$125,Y$126,Y$127,Y$128,Y$129,Y$130,Y$131,Y$132,Y$133,Y$134,Y$135,Y$136*(1+'S&amp;S'!$F135),Y$137,Y$138,Y$139,Y$140,Y$141,Y$142,Y$143,Y$144)</f>
        <v>0</v>
      </c>
      <c r="Z337" s="66">
        <f>-Z$190+Z$216-Z$218+Z$233+Z$234+SUM(Z$125,Z$126,Z$127,Z$128,Z$129,Z$130,Z$131,Z$132,Z$133,Z$134,Z$135,Z$136*(1+'S&amp;S'!$F135),Z$137,Z$138,Z$139,Z$140,Z$141,Z$142,Z$143,Z$144)</f>
        <v>0</v>
      </c>
      <c r="AA337" s="66">
        <f>-AA$190+AA$216-AA$218+AA$233+AA$234+SUM(AA$125,AA$126,AA$127,AA$128,AA$129,AA$130,AA$131,AA$132,AA$133,AA$134,AA$135,AA$136*(1+'S&amp;S'!$F135),AA$137,AA$138,AA$139,AA$140,AA$141,AA$142,AA$143,AA$144)</f>
        <v>0</v>
      </c>
      <c r="AB337" s="66">
        <f>-AB$190+AB$216-AB$218+AB$233+AB$234+SUM(AB$125,AB$126,AB$127,AB$128,AB$129,AB$130,AB$131,AB$132,AB$133,AB$134,AB$135,AB$136*(1+'S&amp;S'!$F135),AB$137,AB$138,AB$139,AB$140,AB$141,AB$142,AB$143,AB$144)</f>
        <v>0</v>
      </c>
      <c r="AC337" s="66">
        <f>-AC$190+AC$216-AC$218+AC$233+AC$234+SUM(AC$125,AC$126,AC$127,AC$128,AC$129,AC$130,AC$131,AC$132,AC$133,AC$134,AC$135,AC$136*(1+'S&amp;S'!$F135),AC$137,AC$138,AC$139,AC$140,AC$141,AC$142,AC$143,AC$144)</f>
        <v>0</v>
      </c>
      <c r="AD337" s="66">
        <f>-AD$190+AD$216-AD$218+AD$233+AD$234+SUM(AD$125,AD$126,AD$127,AD$128,AD$129,AD$130,AD$131,AD$132,AD$133,AD$134,AD$135,AD$136*(1+'S&amp;S'!$F135),AD$137,AD$138,AD$139,AD$140,AD$141,AD$142,AD$143,AD$144)</f>
        <v>0</v>
      </c>
      <c r="AE337" s="66">
        <f>-AE$190+AE$216-AE$218+AE$233+AE$234+SUM(AE$125,AE$126,AE$127,AE$128,AE$129,AE$130,AE$131,AE$132,AE$133,AE$134,AE$135,AE$136*(1+'S&amp;S'!$F135),AE$137,AE$138,AE$139,AE$140,AE$141,AE$142,AE$143,AE$144)</f>
        <v>0</v>
      </c>
      <c r="AF337" s="66">
        <f>-AF$190+AF$216-AF$218+AF$233+AF$234+SUM(AF$125,AF$126,AF$127,AF$128,AF$129,AF$130,AF$131,AF$132,AF$133,AF$134,AF$135,AF$136*(1+'S&amp;S'!$F135),AF$137,AF$138,AF$139,AF$140,AF$141,AF$142,AF$143,AF$144)</f>
        <v>0</v>
      </c>
      <c r="AG337" s="66">
        <f>-AG$190+AG$216-AG$218+AG$233+AG$234+SUM(AG$125,AG$126,AG$127,AG$128,AG$129,AG$130,AG$131,AG$132,AG$133,AG$134,AG$135,AG$136*(1+'S&amp;S'!$F135),AG$137,AG$138,AG$139,AG$140,AG$141,AG$142,AG$143,AG$144)</f>
        <v>0</v>
      </c>
      <c r="AH337" s="66">
        <f>-AH$190+AH$216-AH$218+AH$233+AH$234+SUM(AH$125,AH$126,AH$127,AH$128,AH$129,AH$130,AH$131,AH$132,AH$133,AH$134,AH$135,AH$136*(1+'S&amp;S'!$F135),AH$137,AH$138,AH$139,AH$140,AH$141,AH$142,AH$143,AH$144)</f>
        <v>0</v>
      </c>
      <c r="AI337" s="66">
        <f>-AI$190+AI$216-AI$218+AI$233+AI$234+SUM(AI$125,AI$126,AI$127,AI$128,AI$129,AI$130,AI$131,AI$132,AI$133,AI$134,AI$135,AI$136*(1+'S&amp;S'!$F135),AI$137,AI$138,AI$139,AI$140,AI$141,AI$142,AI$143,AI$144)</f>
        <v>0</v>
      </c>
      <c r="AJ337" s="66">
        <f>-AJ$190+AJ$216-AJ$218+AJ$233+AJ$234+SUM(AJ$125,AJ$126,AJ$127,AJ$128,AJ$129,AJ$130,AJ$131,AJ$132,AJ$133,AJ$134,AJ$135,AJ$136*(1+'S&amp;S'!$F135),AJ$137,AJ$138,AJ$139,AJ$140,AJ$141,AJ$142,AJ$143,AJ$144)</f>
        <v>0</v>
      </c>
      <c r="AK337" s="66">
        <f>-AK$190+AK$216-AK$218+AK$233+AK$234+SUM(AK$125,AK$126,AK$127,AK$128,AK$129,AK$130,AK$131,AK$132,AK$133,AK$134,AK$135,AK$136*(1+'S&amp;S'!$F135),AK$137,AK$138,AK$139,AK$140,AK$141,AK$142,AK$143,AK$144)</f>
        <v>0</v>
      </c>
      <c r="AL337" s="66">
        <f>-AL$190+AL$216-AL$218+AL$233+AL$234+SUM(AL$125,AL$126,AL$127,AL$128,AL$129,AL$130,AL$131,AL$132,AL$133,AL$134,AL$135,AL$136*(1+'S&amp;S'!$F135),AL$137,AL$138,AL$139,AL$140,AL$141,AL$142,AL$143,AL$144)</f>
        <v>0</v>
      </c>
      <c r="AM337" s="66">
        <f>-AM$190+AM$216-AM$218+AM$233+AM$234+SUM(AM$125,AM$126,AM$127,AM$128,AM$129,AM$130,AM$131,AM$132,AM$133,AM$134,AM$135,AM$136*(1+'S&amp;S'!$F135),AM$137,AM$138,AM$139,AM$140,AM$141,AM$142,AM$143,AM$144)</f>
        <v>0</v>
      </c>
      <c r="AN337" s="66">
        <f>-AN$190+AN$216-AN$218+AN$233+AN$234+SUM(AN$125,AN$126,AN$127,AN$128,AN$129,AN$130,AN$131,AN$132,AN$133,AN$134,AN$135,AN$136*(1+'S&amp;S'!$F135),AN$137,AN$138,AN$139,AN$140,AN$141,AN$142,AN$143,AN$144)</f>
        <v>0</v>
      </c>
      <c r="AO337" s="66">
        <f>-AO$190+AO$216-AO$218+AO$233+AO$234+SUM(AO$125,AO$126,AO$127,AO$128,AO$129,AO$130,AO$131,AO$132,AO$133,AO$134,AO$135,AO$136*(1+'S&amp;S'!$F135),AO$137,AO$138,AO$139,AO$140,AO$141,AO$142,AO$143,AO$144)</f>
        <v>0</v>
      </c>
      <c r="AP337" s="66">
        <f>-AP$190+AP$216-AP$218+AP$233+AP$234+SUM(AP$125,AP$126,AP$127,AP$128,AP$129,AP$130,AP$131,AP$132,AP$133,AP$134,AP$135,AP$136*(1+'S&amp;S'!$F135),AP$137,AP$138,AP$139,AP$140,AP$141,AP$142,AP$143,AP$144)</f>
        <v>0</v>
      </c>
      <c r="AQ337" s="66">
        <f>-AQ$190+AQ$216-AQ$218+AQ$233+AQ$234+SUM(AQ$125,AQ$126,AQ$127,AQ$128,AQ$129,AQ$130,AQ$131,AQ$132,AQ$133,AQ$134,AQ$135,AQ$136*(1+'S&amp;S'!$F135),AQ$137,AQ$138,AQ$139,AQ$140,AQ$141,AQ$142,AQ$143,AQ$144)</f>
        <v>0</v>
      </c>
      <c r="AR337" s="66">
        <f>-AR$190+AR$216-AR$218+AR$233+AR$234+SUM(AR$125,AR$126,AR$127,AR$128,AR$129,AR$130,AR$131,AR$132,AR$133,AR$134,AR$135,AR$136*(1+'S&amp;S'!$F135),AR$137,AR$138,AR$139,AR$140,AR$141,AR$142,AR$143,AR$144)</f>
        <v>0</v>
      </c>
      <c r="AS337" s="66">
        <f>-AS$190+AS$216-AS$218+AS$233+AS$234+SUM(AS$125,AS$126,AS$127,AS$128,AS$129,AS$130,AS$131,AS$132,AS$133,AS$134,AS$135,AS$136*(1+'S&amp;S'!$F135),AS$137,AS$138,AS$139,AS$140,AS$141,AS$142,AS$143,AS$144)</f>
        <v>0</v>
      </c>
      <c r="AT337" s="66">
        <f>-AT$190+AT$216-AT$218+AT$233+AT$234+SUM(AT$125,AT$126,AT$127,AT$128,AT$129,AT$130,AT$131,AT$132,AT$133,AT$134,AT$135,AT$136*(1+'S&amp;S'!$F135),AT$137,AT$138,AT$139,AT$140,AT$141,AT$142,AT$143,AT$144)</f>
        <v>0</v>
      </c>
      <c r="AU337" s="66">
        <f>-AU$190+AU$216-AU$218+AU$233+AU$234+SUM(AU$125,AU$126,AU$127,AU$128,AU$129,AU$130,AU$131,AU$132,AU$133,AU$134,AU$135,AU$136*(1+'S&amp;S'!$F135),AU$137,AU$138,AU$139,AU$140,AU$141,AU$142,AU$143,AU$144)</f>
        <v>0</v>
      </c>
      <c r="AV337" s="66">
        <f>-AV$190+AV$216-AV$218+AV$233+AV$234+SUM(AV$125,AV$126,AV$127,AV$128,AV$129,AV$130,AV$131,AV$132,AV$133,AV$134,AV$135,AV$136*(1+'S&amp;S'!$F135),AV$137,AV$138,AV$139,AV$140,AV$141,AV$142,AV$143,AV$144)</f>
        <v>0</v>
      </c>
      <c r="AW337" s="66">
        <f>-AW$190+AW$216-AW$218+AW$233+AW$234+SUM(AW$125,AW$126,AW$127,AW$128,AW$129,AW$130,AW$131,AW$132,AW$133,AW$134,AW$135,AW$136*(1+'S&amp;S'!$F135),AW$137,AW$138,AW$139,AW$140,AW$141,AW$142,AW$143,AW$144)</f>
        <v>0</v>
      </c>
      <c r="AX337" s="66">
        <f>-AX$190+AX$216-AX$218+AX$233+AX$234+SUM(AX$125,AX$126,AX$127,AX$128,AX$129,AX$130,AX$131,AX$132,AX$133,AX$134,AX$135,AX$136*(1+'S&amp;S'!$F135),AX$137,AX$138,AX$139,AX$140,AX$141,AX$142,AX$143,AX$144)</f>
        <v>0</v>
      </c>
      <c r="AY337" s="66">
        <f>-AY$190+AY$216-AY$218+AY$233+AY$234+SUM(AY$125,AY$126,AY$127,AY$128,AY$129,AY$130,AY$131,AY$132,AY$133,AY$134,AY$135,AY$136*(1+'S&amp;S'!$F135),AY$137,AY$138,AY$139,AY$140,AY$141,AY$142,AY$143,AY$144)</f>
        <v>0</v>
      </c>
      <c r="AZ337" s="66">
        <f>-AZ$190+AZ$216-AZ$218+AZ$233+AZ$234+SUM(AZ$125,AZ$126,AZ$127,AZ$128,AZ$129,AZ$130,AZ$131,AZ$132,AZ$133,AZ$134,AZ$135,AZ$136*(1+'S&amp;S'!$F135),AZ$137,AZ$138,AZ$139,AZ$140,AZ$141,AZ$142,AZ$143,AZ$144)</f>
        <v>0</v>
      </c>
      <c r="BA337" s="66">
        <f>-BA$190+BA$216-BA$218+BA$233+BA$234+SUM(BA$125,BA$126,BA$127,BA$128,BA$129,BA$130,BA$131,BA$132,BA$133,BA$134,BA$135,BA$136*(1+'S&amp;S'!$F135),BA$137,BA$138,BA$139,BA$140,BA$141,BA$142,BA$143,BA$144)</f>
        <v>0</v>
      </c>
      <c r="BB337" s="66">
        <f>-BB$190+BB$216-BB$218+BB$233+BB$234+SUM(BB$125,BB$126,BB$127,BB$128,BB$129,BB$130,BB$131,BB$132,BB$133,BB$134,BB$135,BB$136*(1+'S&amp;S'!$F135),BB$137,BB$138,BB$139,BB$140,BB$141,BB$142,BB$143,BB$144)</f>
        <v>0</v>
      </c>
      <c r="BC337" s="66">
        <f>-BC$190+BC$216-BC$218+BC$233+BC$234+SUM(BC$125,BC$126,BC$127,BC$128,BC$129,BC$130,BC$131,BC$132,BC$133,BC$134,BC$135,BC$136*(1+'S&amp;S'!$F135),BC$137,BC$138,BC$139,BC$140,BC$141,BC$142,BC$143,BC$144)</f>
        <v>0</v>
      </c>
      <c r="BD337" s="66">
        <f>-BD$190+BD$216-BD$218+BD$233+BD$234+SUM(BD$125,BD$126,BD$127,BD$128,BD$129,BD$130,BD$131,BD$132,BD$133,BD$134,BD$135,BD$136*(1+'S&amp;S'!$F135),BD$137,BD$138,BD$139,BD$140,BD$141,BD$142,BD$143,BD$144)</f>
        <v>0</v>
      </c>
      <c r="BE337" s="66">
        <f>-BE$190+BE$216-BE$218+BE$233+BE$234+SUM(BE$125,BE$126,BE$127,BE$128,BE$129,BE$130,BE$131,BE$132,BE$133,BE$134,BE$135,BE$136*(1+'S&amp;S'!$F135),BE$137,BE$138,BE$139,BE$140,BE$141,BE$142,BE$143,BE$144)</f>
        <v>0</v>
      </c>
      <c r="BF337" s="66">
        <f>-BF$190+BF$216-BF$218+BF$233+BF$234+SUM(BF$125,BF$126,BF$127,BF$128,BF$129,BF$130,BF$131,BF$132,BF$133,BF$134,BF$135,BF$136*(1+'S&amp;S'!$F135),BF$137,BF$138,BF$139,BF$140,BF$141,BF$142,BF$143,BF$144)</f>
        <v>0</v>
      </c>
      <c r="BG337" s="66">
        <f>-BG$190+BG$216-BG$218+BG$233+BG$234+SUM(BG$125,BG$126,BG$127,BG$128,BG$129,BG$130,BG$131,BG$132,BG$133,BG$134,BG$135,BG$136*(1+'S&amp;S'!$F135),BG$137,BG$138,BG$139,BG$140,BG$141,BG$142,BG$143,BG$144)</f>
        <v>0</v>
      </c>
      <c r="BH337" s="66">
        <f>-BH$190+BH$216-BH$218+BH$233+BH$234+SUM(BH$125,BH$126,BH$127,BH$128,BH$129,BH$130,BH$131,BH$132,BH$133,BH$134,BH$135,BH$136*(1+'S&amp;S'!$F135),BH$137,BH$138,BH$139,BH$140,BH$141,BH$142,BH$143,BH$144)</f>
        <v>0</v>
      </c>
      <c r="BI337" s="66">
        <f>-BI$190+BI$216-BI$218+BI$233+BI$234+SUM(BI$125,BI$126,BI$127,BI$128,BI$129,BI$130,BI$131,BI$132,BI$133,BI$134,BI$135,BI$136*(1+'S&amp;S'!$F135),BI$137,BI$138,BI$139,BI$140,BI$141,BI$142,BI$143,BI$144)</f>
        <v>0</v>
      </c>
      <c r="BJ337" s="66">
        <f>-BJ$190+BJ$216-BJ$218+BJ$233+BJ$234+SUM(BJ$125,BJ$126,BJ$127,BJ$128,BJ$129,BJ$130,BJ$131,BJ$132,BJ$133,BJ$134,BJ$135,BJ$136*(1+'S&amp;S'!$F135),BJ$137,BJ$138,BJ$139,BJ$140,BJ$141,BJ$142,BJ$143,BJ$144)</f>
        <v>0</v>
      </c>
      <c r="BK337" s="66">
        <f>-BK$190+BK$216-BK$218+BK$233+BK$234+SUM(BK$125,BK$126,BK$127,BK$128,BK$129,BK$130,BK$131,BK$132,BK$133,BK$134,BK$135,BK$136*(1+'S&amp;S'!$F135),BK$137,BK$138,BK$139,BK$140,BK$141,BK$142,BK$143,BK$144)</f>
        <v>0</v>
      </c>
      <c r="BL337" s="66">
        <f>-BL$190+BL$216-BL$218+BL$233+BL$234+SUM(BL$125,BL$126,BL$127,BL$128,BL$129,BL$130,BL$131,BL$132,BL$133,BL$134,BL$135,BL$136*(1+'S&amp;S'!$F135),BL$137,BL$138,BL$139,BL$140,BL$141,BL$142,BL$143,BL$144)</f>
        <v>0</v>
      </c>
      <c r="BM337" s="66">
        <f>-BM$190+BM$216-BM$218+BM$233+BM$234+SUM(BM$125,BM$126,BM$127,BM$128,BM$129,BM$130,BM$131,BM$132,BM$133,BM$134,BM$135,BM$136*(1+'S&amp;S'!$F135),BM$137,BM$138,BM$139,BM$140,BM$141,BM$142,BM$143,BM$144)</f>
        <v>0</v>
      </c>
      <c r="BN337" s="66">
        <f>-BN$190+BN$216-BN$218+BN$233+BN$234+SUM(BN$125,BN$126,BN$127,BN$128,BN$129,BN$130,BN$131,BN$132,BN$133,BN$134,BN$135,BN$136*(1+'S&amp;S'!$F135),BN$137,BN$138,BN$139,BN$140,BN$141,BN$142,BN$143,BN$144)</f>
        <v>0</v>
      </c>
      <c r="BO337" s="66">
        <f>-BO$190+BO$216-BO$218+BO$233+BO$234+SUM(BO$125,BO$126,BO$127,BO$128,BO$129,BO$130,BO$131,BO$132,BO$133,BO$134,BO$135,BO$136*(1+'S&amp;S'!$F135),BO$137,BO$138,BO$139,BO$140,BO$141,BO$142,BO$143,BO$144)</f>
        <v>0</v>
      </c>
      <c r="BP337" s="66">
        <f>-BP$190+BP$216-BP$218+BP$233+BP$234+SUM(BP$125,BP$126,BP$127,BP$128,BP$129,BP$130,BP$131,BP$132,BP$133,BP$134,BP$135,BP$136*(1+'S&amp;S'!$F135),BP$137,BP$138,BP$139,BP$140,BP$141,BP$142,BP$143,BP$144)</f>
        <v>0</v>
      </c>
      <c r="BQ337" s="66">
        <f>-BQ$190+BQ$216-BQ$218+BQ$233+BQ$234+SUM(BQ$125,BQ$126,BQ$127,BQ$128,BQ$129,BQ$130,BQ$131,BQ$132,BQ$133,BQ$134,BQ$135,BQ$136*(1+'S&amp;S'!$F135),BQ$137,BQ$138,BQ$139,BQ$140,BQ$141,BQ$142,BQ$143,BQ$144)</f>
        <v>0</v>
      </c>
      <c r="BR337" s="66">
        <f>-BR$190+BR$216-BR$218+BR$233+BR$234+SUM(BR$125,BR$126,BR$127,BR$128,BR$129,BR$130,BR$131,BR$132,BR$133,BR$134,BR$135,BR$136*(1+'S&amp;S'!$F135),BR$137,BR$138,BR$139,BR$140,BR$141,BR$142,BR$143,BR$144)</f>
        <v>0</v>
      </c>
      <c r="BS337" s="66">
        <f>-BS$190+BS$216-BS$218+BS$233+BS$234+SUM(BS$125,BS$126,BS$127,BS$128,BS$129,BS$130,BS$131,BS$132,BS$133,BS$134,BS$135,BS$136*(1+'S&amp;S'!$F135),BS$137,BS$138,BS$139,BS$140,BS$141,BS$142,BS$143,BS$144)</f>
        <v>0</v>
      </c>
      <c r="BT337" s="66">
        <f>-BT$190+BT$216-BT$218+BT$233+BT$234+SUM(BT$125,BT$126,BT$127,BT$128,BT$129,BT$130,BT$131,BT$132,BT$133,BT$134,BT$135,BT$136*(1+'S&amp;S'!$F135),BT$137,BT$138,BT$139,BT$140,BT$141,BT$142,BT$143,BT$144)</f>
        <v>0</v>
      </c>
      <c r="BU337" s="66">
        <f>-BU$190+BU$216-BU$218+BU$233+BU$234+SUM(BU$125,BU$126,BU$127,BU$128,BU$129,BU$130,BU$131,BU$132,BU$133,BU$134,BU$135,BU$136*(1+'S&amp;S'!$F135),BU$137,BU$138,BU$139,BU$140,BU$141,BU$142,BU$143,BU$144)</f>
        <v>0</v>
      </c>
      <c r="BV337" s="66">
        <f>-BV$190+BV$216-BV$218+BV$233+BV$234+SUM(BV$125,BV$126,BV$127,BV$128,BV$129,BV$130,BV$131,BV$132,BV$133,BV$134,BV$135,BV$136*(1+'S&amp;S'!$F135),BV$137,BV$138,BV$139,BV$140,BV$141,BV$142,BV$143,BV$144)</f>
        <v>0</v>
      </c>
      <c r="BW337" s="66">
        <f>-BW$190+BW$216-BW$218+BW$233+BW$234+SUM(BW$125,BW$126,BW$127,BW$128,BW$129,BW$130,BW$131,BW$132,BW$133,BW$134,BW$135,BW$136*(1+'S&amp;S'!$F135),BW$137,BW$138,BW$139,BW$140,BW$141,BW$142,BW$143,BW$144)</f>
        <v>0</v>
      </c>
      <c r="BX337" s="66">
        <f>-BX$190+BX$216-BX$218+BX$233+BX$234+SUM(BX$125,BX$126,BX$127,BX$128,BX$129,BX$130,BX$131,BX$132,BX$133,BX$134,BX$135,BX$136*(1+'S&amp;S'!$F135),BX$137,BX$138,BX$139,BX$140,BX$141,BX$142,BX$143,BX$144)</f>
        <v>0</v>
      </c>
      <c r="BY337" s="66">
        <f>-BY$190+BY$216-BY$218+BY$233+BY$234+SUM(BY$125,BY$126,BY$127,BY$128,BY$129,BY$130,BY$131,BY$132,BY$133,BY$134,BY$135,BY$136*(1+'S&amp;S'!$F135),BY$137,BY$138,BY$139,BY$140,BY$141,BY$142,BY$143,BY$144)</f>
        <v>0</v>
      </c>
      <c r="BZ337" s="66">
        <f>-BZ$190+BZ$216-BZ$218+BZ$233+BZ$234+SUM(BZ$125,BZ$126,BZ$127,BZ$128,BZ$129,BZ$130,BZ$131,BZ$132,BZ$133,BZ$134,BZ$135,BZ$136*(1+'S&amp;S'!$F135),BZ$137,BZ$138,BZ$139,BZ$140,BZ$141,BZ$142,BZ$143,BZ$144)</f>
        <v>0</v>
      </c>
      <c r="CA337" s="66">
        <f>-CA$190+CA$216-CA$218+CA$233+CA$234+SUM(CA$125,CA$126,CA$127,CA$128,CA$129,CA$130,CA$131,CA$132,CA$133,CA$134,CA$135,CA$136*(1+'S&amp;S'!$F135),CA$137,CA$138,CA$139,CA$140,CA$141,CA$142,CA$143,CA$144)</f>
        <v>0</v>
      </c>
      <c r="CB337" s="66">
        <f>-CB$190+CB$216-CB$218+CB$233+CB$234+SUM(CB$125,CB$126,CB$127,CB$128,CB$129,CB$130,CB$131,CB$132,CB$133,CB$134,CB$135,CB$136*(1+'S&amp;S'!$F135),CB$137,CB$138,CB$139,CB$140,CB$141,CB$142,CB$143,CB$144)</f>
        <v>0</v>
      </c>
      <c r="CC337" s="66">
        <f>-CC$190+CC$216-CC$218+CC$233+CC$234+SUM(CC$125,CC$126,CC$127,CC$128,CC$129,CC$130,CC$131,CC$132,CC$133,CC$134,CC$135,CC$136*(1+'S&amp;S'!$F135),CC$137,CC$138,CC$139,CC$140,CC$141,CC$142,CC$143,CC$144)</f>
        <v>0</v>
      </c>
      <c r="CD337" s="66">
        <f>-CD$190+CD$216-CD$218+CD$233+CD$234+SUM(CD$125,CD$126,CD$127,CD$128,CD$129,CD$130,CD$131,CD$132,CD$133,CD$134,CD$135,CD$136*(1+'S&amp;S'!$F135),CD$137,CD$138,CD$139,CD$140,CD$141,CD$142,CD$143,CD$144)</f>
        <v>0</v>
      </c>
      <c r="CE337" s="66">
        <f>-CE$190+CE$216-CE$218+CE$233+CE$234+SUM(CE$125,CE$126,CE$127,CE$128,CE$129,CE$130,CE$131,CE$132,CE$133,CE$134,CE$135,CE$136*(1+'S&amp;S'!$F135),CE$137,CE$138,CE$139,CE$140,CE$141,CE$142,CE$143,CE$144)</f>
        <v>0</v>
      </c>
      <c r="CF337" s="66">
        <f>-CF$190+CF$216-CF$218+CF$233+CF$234+SUM(CF$125,CF$126,CF$127,CF$128,CF$129,CF$130,CF$131,CF$132,CF$133,CF$134,CF$135,CF$136*(1+'S&amp;S'!$F135),CF$137,CF$138,CF$139,CF$140,CF$141,CF$142,CF$143,CF$144)</f>
        <v>0</v>
      </c>
      <c r="CG337" s="66">
        <f>-CG$190+CG$216-CG$218+CG$233+CG$234+SUM(CG$125,CG$126,CG$127,CG$128,CG$129,CG$130,CG$131,CG$132,CG$133,CG$134,CG$135,CG$136*(1+'S&amp;S'!$F135),CG$137,CG$138,CG$139,CG$140,CG$141,CG$142,CG$143,CG$144)</f>
        <v>0</v>
      </c>
      <c r="CH337" s="66">
        <f>-CH$190+CH$216-CH$218+CH$233+CH$234+SUM(CH$125,CH$126,CH$127,CH$128,CH$129,CH$130,CH$131,CH$132,CH$133,CH$134,CH$135,CH$136*(1+'S&amp;S'!$F135),CH$137,CH$138,CH$139,CH$140,CH$141,CH$142,CH$143,CH$144)</f>
        <v>0</v>
      </c>
      <c r="CI337" s="66">
        <f>-CI$190+CI$216-CI$218+CI$233+CI$234+SUM(CI$125,CI$126,CI$127,CI$128,CI$129,CI$130,CI$131,CI$132,CI$133,CI$134,CI$135,CI$136*(1+'S&amp;S'!$F135),CI$137,CI$138,CI$139,CI$140,CI$141,CI$142,CI$143,CI$144)</f>
        <v>0</v>
      </c>
      <c r="CJ337" s="66">
        <f>-CJ$190+CJ$216-CJ$218+CJ$233+CJ$234+SUM(CJ$125,CJ$126,CJ$127,CJ$128,CJ$129,CJ$130,CJ$131,CJ$132,CJ$133,CJ$134,CJ$135,CJ$136*(1+'S&amp;S'!$F135),CJ$137,CJ$138,CJ$139,CJ$140,CJ$141,CJ$142,CJ$143,CJ$144)</f>
        <v>0</v>
      </c>
      <c r="CK337" s="66">
        <f>-CK$190+CK$216-CK$218+CK$233+CK$234+SUM(CK$125,CK$126,CK$127,CK$128,CK$129,CK$130,CK$131,CK$132,CK$133,CK$134,CK$135,CK$136*(1+'S&amp;S'!$F135),CK$137,CK$138,CK$139,CK$140,CK$141,CK$142,CK$143,CK$144)</f>
        <v>0</v>
      </c>
      <c r="CL337" s="66">
        <f>-CL$190+CL$216-CL$218+CL$233+CL$234+SUM(CL$125,CL$126,CL$127,CL$128,CL$129,CL$130,CL$131,CL$132,CL$133,CL$134,CL$135,CL$136*(1+'S&amp;S'!$F135),CL$137,CL$138,CL$139,CL$140,CL$141,CL$142,CL$143,CL$144)</f>
        <v>0</v>
      </c>
      <c r="CM337" s="66">
        <f>-CM$190+CM$216-CM$218+CM$233+CM$234+SUM(CM$125,CM$126,CM$127,CM$128,CM$129,CM$130,CM$131,CM$132,CM$133,CM$134,CM$135,CM$136*(1+'S&amp;S'!$F135),CM$137,CM$138,CM$139,CM$140,CM$141,CM$142,CM$143,CM$144)</f>
        <v>0</v>
      </c>
      <c r="CN337" s="66">
        <f>-CN$190+CN$216-CN$218+CN$233+CN$234+SUM(CN$125,CN$126,CN$127,CN$128,CN$129,CN$130,CN$131,CN$132,CN$133,CN$134,CN$135,CN$136*(1+'S&amp;S'!$F135),CN$137,CN$138,CN$139,CN$140,CN$141,CN$142,CN$143,CN$144)</f>
        <v>0</v>
      </c>
      <c r="CO337" s="66">
        <f>-CO$190+CO$216-CO$218+CO$233+CO$234+SUM(CO$125,CO$126,CO$127,CO$128,CO$129,CO$130,CO$131,CO$132,CO$133,CO$134,CO$135,CO$136*(1+'S&amp;S'!$F135),CO$137,CO$138,CO$139,CO$140,CO$141,CO$142,CO$143,CO$144)</f>
        <v>0</v>
      </c>
      <c r="CP337" s="66">
        <f>-CP$190+CP$216-CP$218+CP$233+CP$234+SUM(CP$125,CP$126,CP$127,CP$128,CP$129,CP$130,CP$131,CP$132,CP$133,CP$134,CP$135,CP$136*(1+'S&amp;S'!$F135),CP$137,CP$138,CP$139,CP$140,CP$141,CP$142,CP$143,CP$144)</f>
        <v>0</v>
      </c>
      <c r="CQ337" s="66">
        <f>-CQ$190+CQ$216-CQ$218+CQ$233+CQ$234+SUM(CQ$125,CQ$126,CQ$127,CQ$128,CQ$129,CQ$130,CQ$131,CQ$132,CQ$133,CQ$134,CQ$135,CQ$136*(1+'S&amp;S'!$F135),CQ$137,CQ$138,CQ$139,CQ$140,CQ$141,CQ$142,CQ$143,CQ$144)</f>
        <v>0</v>
      </c>
      <c r="CR337" s="66">
        <f>-CR$190+CR$216-CR$218+CR$233+CR$234+SUM(CR$125,CR$126,CR$127,CR$128,CR$129,CR$130,CR$131,CR$132,CR$133,CR$134,CR$135,CR$136*(1+'S&amp;S'!$F135),CR$137,CR$138,CR$139,CR$140,CR$141,CR$142,CR$143,CR$144)</f>
        <v>0</v>
      </c>
      <c r="CS337" s="66">
        <f>-CS$190+CS$216-CS$218+CS$233+CS$234+SUM(CS$125,CS$126,CS$127,CS$128,CS$129,CS$130,CS$131,CS$132,CS$133,CS$134,CS$135,CS$136*(1+'S&amp;S'!$F135),CS$137,CS$138,CS$139,CS$140,CS$141,CS$142,CS$143,CS$144)</f>
        <v>0</v>
      </c>
    </row>
    <row r="338" spans="3:97" hidden="1" x14ac:dyDescent="0.35">
      <c r="C338" s="81" t="str">
        <f>O.4!C137&amp;" with "&amp; 'S&amp;S'!$D$5*100 &amp; "% increase"</f>
        <v xml:space="preserve"> with 1% increase</v>
      </c>
      <c r="E338" s="492">
        <f>G338+NPV(G.Asm!$F$40,H338:INDEX(H338:CS338,RP))</f>
        <v>0</v>
      </c>
      <c r="F338" s="492">
        <f t="shared" si="140"/>
        <v>0</v>
      </c>
      <c r="G338" s="66">
        <f>-G$190+G$216-G$218+G$233+G$234+SUM(G$125,G$126,G$127,G$128,G$129,G$130,G$131,G$132,G$133,G$134,G$135,G$136,G$137*(1+'S&amp;S'!$F136),G$138,G$139,G$140,G$141,G$142,G$143,G$144)</f>
        <v>0</v>
      </c>
      <c r="H338" s="66">
        <f>-H$190+H$216-H$218+H$233+H$234+SUM(H$125,H$126,H$127,H$128,H$129,H$130,H$131,H$132,H$133,H$134,H$135,H$136,H$137*(1+'S&amp;S'!$F136),H$138,H$139,H$140,H$141,H$142,H$143,H$144)</f>
        <v>0</v>
      </c>
      <c r="I338" s="66">
        <f>-I$190+I$216-I$218+I$233+I$234+SUM(I$125,I$126,I$127,I$128,I$129,I$130,I$131,I$132,I$133,I$134,I$135,I$136,I$137*(1+'S&amp;S'!$F136),I$138,I$139,I$140,I$141,I$142,I$143,I$144)</f>
        <v>0</v>
      </c>
      <c r="J338" s="66">
        <f>-J$190+J$216-J$218+J$233+J$234+SUM(J$125,J$126,J$127,J$128,J$129,J$130,J$131,J$132,J$133,J$134,J$135,J$136,J$137*(1+'S&amp;S'!$F136),J$138,J$139,J$140,J$141,J$142,J$143,J$144)</f>
        <v>0</v>
      </c>
      <c r="K338" s="66">
        <f>-K$190+K$216-K$218+K$233+K$234+SUM(K$125,K$126,K$127,K$128,K$129,K$130,K$131,K$132,K$133,K$134,K$135,K$136,K$137*(1+'S&amp;S'!$F136),K$138,K$139,K$140,K$141,K$142,K$143,K$144)</f>
        <v>0</v>
      </c>
      <c r="L338" s="66">
        <f>-L$190+L$216-L$218+L$233+L$234+SUM(L$125,L$126,L$127,L$128,L$129,L$130,L$131,L$132,L$133,L$134,L$135,L$136,L$137*(1+'S&amp;S'!$F136),L$138,L$139,L$140,L$141,L$142,L$143,L$144)</f>
        <v>0</v>
      </c>
      <c r="M338" s="66">
        <f>-M$190+M$216-M$218+M$233+M$234+SUM(M$125,M$126,M$127,M$128,M$129,M$130,M$131,M$132,M$133,M$134,M$135,M$136,M$137*(1+'S&amp;S'!$F136),M$138,M$139,M$140,M$141,M$142,M$143,M$144)</f>
        <v>0</v>
      </c>
      <c r="N338" s="66">
        <f>-N$190+N$216-N$218+N$233+N$234+SUM(N$125,N$126,N$127,N$128,N$129,N$130,N$131,N$132,N$133,N$134,N$135,N$136,N$137*(1+'S&amp;S'!$F136),N$138,N$139,N$140,N$141,N$142,N$143,N$144)</f>
        <v>0</v>
      </c>
      <c r="O338" s="66">
        <f>-O$190+O$216-O$218+O$233+O$234+SUM(O$125,O$126,O$127,O$128,O$129,O$130,O$131,O$132,O$133,O$134,O$135,O$136,O$137*(1+'S&amp;S'!$F136),O$138,O$139,O$140,O$141,O$142,O$143,O$144)</f>
        <v>0</v>
      </c>
      <c r="P338" s="66">
        <f>-P$190+P$216-P$218+P$233+P$234+SUM(P$125,P$126,P$127,P$128,P$129,P$130,P$131,P$132,P$133,P$134,P$135,P$136,P$137*(1+'S&amp;S'!$F136),P$138,P$139,P$140,P$141,P$142,P$143,P$144)</f>
        <v>0</v>
      </c>
      <c r="Q338" s="66">
        <f>-Q$190+Q$216-Q$218+Q$233+Q$234+SUM(Q$125,Q$126,Q$127,Q$128,Q$129,Q$130,Q$131,Q$132,Q$133,Q$134,Q$135,Q$136,Q$137*(1+'S&amp;S'!$F136),Q$138,Q$139,Q$140,Q$141,Q$142,Q$143,Q$144)</f>
        <v>0</v>
      </c>
      <c r="R338" s="66">
        <f>-R$190+R$216-R$218+R$233+R$234+SUM(R$125,R$126,R$127,R$128,R$129,R$130,R$131,R$132,R$133,R$134,R$135,R$136,R$137*(1+'S&amp;S'!$F136),R$138,R$139,R$140,R$141,R$142,R$143,R$144)</f>
        <v>0</v>
      </c>
      <c r="S338" s="66">
        <f>-S$190+S$216-S$218+S$233+S$234+SUM(S$125,S$126,S$127,S$128,S$129,S$130,S$131,S$132,S$133,S$134,S$135,S$136,S$137*(1+'S&amp;S'!$F136),S$138,S$139,S$140,S$141,S$142,S$143,S$144)</f>
        <v>0</v>
      </c>
      <c r="T338" s="66">
        <f>-T$190+T$216-T$218+T$233+T$234+SUM(T$125,T$126,T$127,T$128,T$129,T$130,T$131,T$132,T$133,T$134,T$135,T$136,T$137*(1+'S&amp;S'!$F136),T$138,T$139,T$140,T$141,T$142,T$143,T$144)</f>
        <v>0</v>
      </c>
      <c r="U338" s="66">
        <f>-U$190+U$216-U$218+U$233+U$234+SUM(U$125,U$126,U$127,U$128,U$129,U$130,U$131,U$132,U$133,U$134,U$135,U$136,U$137*(1+'S&amp;S'!$F136),U$138,U$139,U$140,U$141,U$142,U$143,U$144)</f>
        <v>0</v>
      </c>
      <c r="V338" s="66">
        <f>-V$190+V$216-V$218+V$233+V$234+SUM(V$125,V$126,V$127,V$128,V$129,V$130,V$131,V$132,V$133,V$134,V$135,V$136,V$137*(1+'S&amp;S'!$F136),V$138,V$139,V$140,V$141,V$142,V$143,V$144)</f>
        <v>0</v>
      </c>
      <c r="W338" s="66">
        <f>-W$190+W$216-W$218+W$233+W$234+SUM(W$125,W$126,W$127,W$128,W$129,W$130,W$131,W$132,W$133,W$134,W$135,W$136,W$137*(1+'S&amp;S'!$F136),W$138,W$139,W$140,W$141,W$142,W$143,W$144)</f>
        <v>0</v>
      </c>
      <c r="X338" s="66">
        <f>-X$190+X$216-X$218+X$233+X$234+SUM(X$125,X$126,X$127,X$128,X$129,X$130,X$131,X$132,X$133,X$134,X$135,X$136,X$137*(1+'S&amp;S'!$F136),X$138,X$139,X$140,X$141,X$142,X$143,X$144)</f>
        <v>0</v>
      </c>
      <c r="Y338" s="66">
        <f>-Y$190+Y$216-Y$218+Y$233+Y$234+SUM(Y$125,Y$126,Y$127,Y$128,Y$129,Y$130,Y$131,Y$132,Y$133,Y$134,Y$135,Y$136,Y$137*(1+'S&amp;S'!$F136),Y$138,Y$139,Y$140,Y$141,Y$142,Y$143,Y$144)</f>
        <v>0</v>
      </c>
      <c r="Z338" s="66">
        <f>-Z$190+Z$216-Z$218+Z$233+Z$234+SUM(Z$125,Z$126,Z$127,Z$128,Z$129,Z$130,Z$131,Z$132,Z$133,Z$134,Z$135,Z$136,Z$137*(1+'S&amp;S'!$F136),Z$138,Z$139,Z$140,Z$141,Z$142,Z$143,Z$144)</f>
        <v>0</v>
      </c>
      <c r="AA338" s="66">
        <f>-AA$190+AA$216-AA$218+AA$233+AA$234+SUM(AA$125,AA$126,AA$127,AA$128,AA$129,AA$130,AA$131,AA$132,AA$133,AA$134,AA$135,AA$136,AA$137*(1+'S&amp;S'!$F136),AA$138,AA$139,AA$140,AA$141,AA$142,AA$143,AA$144)</f>
        <v>0</v>
      </c>
      <c r="AB338" s="66">
        <f>-AB$190+AB$216-AB$218+AB$233+AB$234+SUM(AB$125,AB$126,AB$127,AB$128,AB$129,AB$130,AB$131,AB$132,AB$133,AB$134,AB$135,AB$136,AB$137*(1+'S&amp;S'!$F136),AB$138,AB$139,AB$140,AB$141,AB$142,AB$143,AB$144)</f>
        <v>0</v>
      </c>
      <c r="AC338" s="66">
        <f>-AC$190+AC$216-AC$218+AC$233+AC$234+SUM(AC$125,AC$126,AC$127,AC$128,AC$129,AC$130,AC$131,AC$132,AC$133,AC$134,AC$135,AC$136,AC$137*(1+'S&amp;S'!$F136),AC$138,AC$139,AC$140,AC$141,AC$142,AC$143,AC$144)</f>
        <v>0</v>
      </c>
      <c r="AD338" s="66">
        <f>-AD$190+AD$216-AD$218+AD$233+AD$234+SUM(AD$125,AD$126,AD$127,AD$128,AD$129,AD$130,AD$131,AD$132,AD$133,AD$134,AD$135,AD$136,AD$137*(1+'S&amp;S'!$F136),AD$138,AD$139,AD$140,AD$141,AD$142,AD$143,AD$144)</f>
        <v>0</v>
      </c>
      <c r="AE338" s="66">
        <f>-AE$190+AE$216-AE$218+AE$233+AE$234+SUM(AE$125,AE$126,AE$127,AE$128,AE$129,AE$130,AE$131,AE$132,AE$133,AE$134,AE$135,AE$136,AE$137*(1+'S&amp;S'!$F136),AE$138,AE$139,AE$140,AE$141,AE$142,AE$143,AE$144)</f>
        <v>0</v>
      </c>
      <c r="AF338" s="66">
        <f>-AF$190+AF$216-AF$218+AF$233+AF$234+SUM(AF$125,AF$126,AF$127,AF$128,AF$129,AF$130,AF$131,AF$132,AF$133,AF$134,AF$135,AF$136,AF$137*(1+'S&amp;S'!$F136),AF$138,AF$139,AF$140,AF$141,AF$142,AF$143,AF$144)</f>
        <v>0</v>
      </c>
      <c r="AG338" s="66">
        <f>-AG$190+AG$216-AG$218+AG$233+AG$234+SUM(AG$125,AG$126,AG$127,AG$128,AG$129,AG$130,AG$131,AG$132,AG$133,AG$134,AG$135,AG$136,AG$137*(1+'S&amp;S'!$F136),AG$138,AG$139,AG$140,AG$141,AG$142,AG$143,AG$144)</f>
        <v>0</v>
      </c>
      <c r="AH338" s="66">
        <f>-AH$190+AH$216-AH$218+AH$233+AH$234+SUM(AH$125,AH$126,AH$127,AH$128,AH$129,AH$130,AH$131,AH$132,AH$133,AH$134,AH$135,AH$136,AH$137*(1+'S&amp;S'!$F136),AH$138,AH$139,AH$140,AH$141,AH$142,AH$143,AH$144)</f>
        <v>0</v>
      </c>
      <c r="AI338" s="66">
        <f>-AI$190+AI$216-AI$218+AI$233+AI$234+SUM(AI$125,AI$126,AI$127,AI$128,AI$129,AI$130,AI$131,AI$132,AI$133,AI$134,AI$135,AI$136,AI$137*(1+'S&amp;S'!$F136),AI$138,AI$139,AI$140,AI$141,AI$142,AI$143,AI$144)</f>
        <v>0</v>
      </c>
      <c r="AJ338" s="66">
        <f>-AJ$190+AJ$216-AJ$218+AJ$233+AJ$234+SUM(AJ$125,AJ$126,AJ$127,AJ$128,AJ$129,AJ$130,AJ$131,AJ$132,AJ$133,AJ$134,AJ$135,AJ$136,AJ$137*(1+'S&amp;S'!$F136),AJ$138,AJ$139,AJ$140,AJ$141,AJ$142,AJ$143,AJ$144)</f>
        <v>0</v>
      </c>
      <c r="AK338" s="66">
        <f>-AK$190+AK$216-AK$218+AK$233+AK$234+SUM(AK$125,AK$126,AK$127,AK$128,AK$129,AK$130,AK$131,AK$132,AK$133,AK$134,AK$135,AK$136,AK$137*(1+'S&amp;S'!$F136),AK$138,AK$139,AK$140,AK$141,AK$142,AK$143,AK$144)</f>
        <v>0</v>
      </c>
      <c r="AL338" s="66">
        <f>-AL$190+AL$216-AL$218+AL$233+AL$234+SUM(AL$125,AL$126,AL$127,AL$128,AL$129,AL$130,AL$131,AL$132,AL$133,AL$134,AL$135,AL$136,AL$137*(1+'S&amp;S'!$F136),AL$138,AL$139,AL$140,AL$141,AL$142,AL$143,AL$144)</f>
        <v>0</v>
      </c>
      <c r="AM338" s="66">
        <f>-AM$190+AM$216-AM$218+AM$233+AM$234+SUM(AM$125,AM$126,AM$127,AM$128,AM$129,AM$130,AM$131,AM$132,AM$133,AM$134,AM$135,AM$136,AM$137*(1+'S&amp;S'!$F136),AM$138,AM$139,AM$140,AM$141,AM$142,AM$143,AM$144)</f>
        <v>0</v>
      </c>
      <c r="AN338" s="66">
        <f>-AN$190+AN$216-AN$218+AN$233+AN$234+SUM(AN$125,AN$126,AN$127,AN$128,AN$129,AN$130,AN$131,AN$132,AN$133,AN$134,AN$135,AN$136,AN$137*(1+'S&amp;S'!$F136),AN$138,AN$139,AN$140,AN$141,AN$142,AN$143,AN$144)</f>
        <v>0</v>
      </c>
      <c r="AO338" s="66">
        <f>-AO$190+AO$216-AO$218+AO$233+AO$234+SUM(AO$125,AO$126,AO$127,AO$128,AO$129,AO$130,AO$131,AO$132,AO$133,AO$134,AO$135,AO$136,AO$137*(1+'S&amp;S'!$F136),AO$138,AO$139,AO$140,AO$141,AO$142,AO$143,AO$144)</f>
        <v>0</v>
      </c>
      <c r="AP338" s="66">
        <f>-AP$190+AP$216-AP$218+AP$233+AP$234+SUM(AP$125,AP$126,AP$127,AP$128,AP$129,AP$130,AP$131,AP$132,AP$133,AP$134,AP$135,AP$136,AP$137*(1+'S&amp;S'!$F136),AP$138,AP$139,AP$140,AP$141,AP$142,AP$143,AP$144)</f>
        <v>0</v>
      </c>
      <c r="AQ338" s="66">
        <f>-AQ$190+AQ$216-AQ$218+AQ$233+AQ$234+SUM(AQ$125,AQ$126,AQ$127,AQ$128,AQ$129,AQ$130,AQ$131,AQ$132,AQ$133,AQ$134,AQ$135,AQ$136,AQ$137*(1+'S&amp;S'!$F136),AQ$138,AQ$139,AQ$140,AQ$141,AQ$142,AQ$143,AQ$144)</f>
        <v>0</v>
      </c>
      <c r="AR338" s="66">
        <f>-AR$190+AR$216-AR$218+AR$233+AR$234+SUM(AR$125,AR$126,AR$127,AR$128,AR$129,AR$130,AR$131,AR$132,AR$133,AR$134,AR$135,AR$136,AR$137*(1+'S&amp;S'!$F136),AR$138,AR$139,AR$140,AR$141,AR$142,AR$143,AR$144)</f>
        <v>0</v>
      </c>
      <c r="AS338" s="66">
        <f>-AS$190+AS$216-AS$218+AS$233+AS$234+SUM(AS$125,AS$126,AS$127,AS$128,AS$129,AS$130,AS$131,AS$132,AS$133,AS$134,AS$135,AS$136,AS$137*(1+'S&amp;S'!$F136),AS$138,AS$139,AS$140,AS$141,AS$142,AS$143,AS$144)</f>
        <v>0</v>
      </c>
      <c r="AT338" s="66">
        <f>-AT$190+AT$216-AT$218+AT$233+AT$234+SUM(AT$125,AT$126,AT$127,AT$128,AT$129,AT$130,AT$131,AT$132,AT$133,AT$134,AT$135,AT$136,AT$137*(1+'S&amp;S'!$F136),AT$138,AT$139,AT$140,AT$141,AT$142,AT$143,AT$144)</f>
        <v>0</v>
      </c>
      <c r="AU338" s="66">
        <f>-AU$190+AU$216-AU$218+AU$233+AU$234+SUM(AU$125,AU$126,AU$127,AU$128,AU$129,AU$130,AU$131,AU$132,AU$133,AU$134,AU$135,AU$136,AU$137*(1+'S&amp;S'!$F136),AU$138,AU$139,AU$140,AU$141,AU$142,AU$143,AU$144)</f>
        <v>0</v>
      </c>
      <c r="AV338" s="66">
        <f>-AV$190+AV$216-AV$218+AV$233+AV$234+SUM(AV$125,AV$126,AV$127,AV$128,AV$129,AV$130,AV$131,AV$132,AV$133,AV$134,AV$135,AV$136,AV$137*(1+'S&amp;S'!$F136),AV$138,AV$139,AV$140,AV$141,AV$142,AV$143,AV$144)</f>
        <v>0</v>
      </c>
      <c r="AW338" s="66">
        <f>-AW$190+AW$216-AW$218+AW$233+AW$234+SUM(AW$125,AW$126,AW$127,AW$128,AW$129,AW$130,AW$131,AW$132,AW$133,AW$134,AW$135,AW$136,AW$137*(1+'S&amp;S'!$F136),AW$138,AW$139,AW$140,AW$141,AW$142,AW$143,AW$144)</f>
        <v>0</v>
      </c>
      <c r="AX338" s="66">
        <f>-AX$190+AX$216-AX$218+AX$233+AX$234+SUM(AX$125,AX$126,AX$127,AX$128,AX$129,AX$130,AX$131,AX$132,AX$133,AX$134,AX$135,AX$136,AX$137*(1+'S&amp;S'!$F136),AX$138,AX$139,AX$140,AX$141,AX$142,AX$143,AX$144)</f>
        <v>0</v>
      </c>
      <c r="AY338" s="66">
        <f>-AY$190+AY$216-AY$218+AY$233+AY$234+SUM(AY$125,AY$126,AY$127,AY$128,AY$129,AY$130,AY$131,AY$132,AY$133,AY$134,AY$135,AY$136,AY$137*(1+'S&amp;S'!$F136),AY$138,AY$139,AY$140,AY$141,AY$142,AY$143,AY$144)</f>
        <v>0</v>
      </c>
      <c r="AZ338" s="66">
        <f>-AZ$190+AZ$216-AZ$218+AZ$233+AZ$234+SUM(AZ$125,AZ$126,AZ$127,AZ$128,AZ$129,AZ$130,AZ$131,AZ$132,AZ$133,AZ$134,AZ$135,AZ$136,AZ$137*(1+'S&amp;S'!$F136),AZ$138,AZ$139,AZ$140,AZ$141,AZ$142,AZ$143,AZ$144)</f>
        <v>0</v>
      </c>
      <c r="BA338" s="66">
        <f>-BA$190+BA$216-BA$218+BA$233+BA$234+SUM(BA$125,BA$126,BA$127,BA$128,BA$129,BA$130,BA$131,BA$132,BA$133,BA$134,BA$135,BA$136,BA$137*(1+'S&amp;S'!$F136),BA$138,BA$139,BA$140,BA$141,BA$142,BA$143,BA$144)</f>
        <v>0</v>
      </c>
      <c r="BB338" s="66">
        <f>-BB$190+BB$216-BB$218+BB$233+BB$234+SUM(BB$125,BB$126,BB$127,BB$128,BB$129,BB$130,BB$131,BB$132,BB$133,BB$134,BB$135,BB$136,BB$137*(1+'S&amp;S'!$F136),BB$138,BB$139,BB$140,BB$141,BB$142,BB$143,BB$144)</f>
        <v>0</v>
      </c>
      <c r="BC338" s="66">
        <f>-BC$190+BC$216-BC$218+BC$233+BC$234+SUM(BC$125,BC$126,BC$127,BC$128,BC$129,BC$130,BC$131,BC$132,BC$133,BC$134,BC$135,BC$136,BC$137*(1+'S&amp;S'!$F136),BC$138,BC$139,BC$140,BC$141,BC$142,BC$143,BC$144)</f>
        <v>0</v>
      </c>
      <c r="BD338" s="66">
        <f>-BD$190+BD$216-BD$218+BD$233+BD$234+SUM(BD$125,BD$126,BD$127,BD$128,BD$129,BD$130,BD$131,BD$132,BD$133,BD$134,BD$135,BD$136,BD$137*(1+'S&amp;S'!$F136),BD$138,BD$139,BD$140,BD$141,BD$142,BD$143,BD$144)</f>
        <v>0</v>
      </c>
      <c r="BE338" s="66">
        <f>-BE$190+BE$216-BE$218+BE$233+BE$234+SUM(BE$125,BE$126,BE$127,BE$128,BE$129,BE$130,BE$131,BE$132,BE$133,BE$134,BE$135,BE$136,BE$137*(1+'S&amp;S'!$F136),BE$138,BE$139,BE$140,BE$141,BE$142,BE$143,BE$144)</f>
        <v>0</v>
      </c>
      <c r="BF338" s="66">
        <f>-BF$190+BF$216-BF$218+BF$233+BF$234+SUM(BF$125,BF$126,BF$127,BF$128,BF$129,BF$130,BF$131,BF$132,BF$133,BF$134,BF$135,BF$136,BF$137*(1+'S&amp;S'!$F136),BF$138,BF$139,BF$140,BF$141,BF$142,BF$143,BF$144)</f>
        <v>0</v>
      </c>
      <c r="BG338" s="66">
        <f>-BG$190+BG$216-BG$218+BG$233+BG$234+SUM(BG$125,BG$126,BG$127,BG$128,BG$129,BG$130,BG$131,BG$132,BG$133,BG$134,BG$135,BG$136,BG$137*(1+'S&amp;S'!$F136),BG$138,BG$139,BG$140,BG$141,BG$142,BG$143,BG$144)</f>
        <v>0</v>
      </c>
      <c r="BH338" s="66">
        <f>-BH$190+BH$216-BH$218+BH$233+BH$234+SUM(BH$125,BH$126,BH$127,BH$128,BH$129,BH$130,BH$131,BH$132,BH$133,BH$134,BH$135,BH$136,BH$137*(1+'S&amp;S'!$F136),BH$138,BH$139,BH$140,BH$141,BH$142,BH$143,BH$144)</f>
        <v>0</v>
      </c>
      <c r="BI338" s="66">
        <f>-BI$190+BI$216-BI$218+BI$233+BI$234+SUM(BI$125,BI$126,BI$127,BI$128,BI$129,BI$130,BI$131,BI$132,BI$133,BI$134,BI$135,BI$136,BI$137*(1+'S&amp;S'!$F136),BI$138,BI$139,BI$140,BI$141,BI$142,BI$143,BI$144)</f>
        <v>0</v>
      </c>
      <c r="BJ338" s="66">
        <f>-BJ$190+BJ$216-BJ$218+BJ$233+BJ$234+SUM(BJ$125,BJ$126,BJ$127,BJ$128,BJ$129,BJ$130,BJ$131,BJ$132,BJ$133,BJ$134,BJ$135,BJ$136,BJ$137*(1+'S&amp;S'!$F136),BJ$138,BJ$139,BJ$140,BJ$141,BJ$142,BJ$143,BJ$144)</f>
        <v>0</v>
      </c>
      <c r="BK338" s="66">
        <f>-BK$190+BK$216-BK$218+BK$233+BK$234+SUM(BK$125,BK$126,BK$127,BK$128,BK$129,BK$130,BK$131,BK$132,BK$133,BK$134,BK$135,BK$136,BK$137*(1+'S&amp;S'!$F136),BK$138,BK$139,BK$140,BK$141,BK$142,BK$143,BK$144)</f>
        <v>0</v>
      </c>
      <c r="BL338" s="66">
        <f>-BL$190+BL$216-BL$218+BL$233+BL$234+SUM(BL$125,BL$126,BL$127,BL$128,BL$129,BL$130,BL$131,BL$132,BL$133,BL$134,BL$135,BL$136,BL$137*(1+'S&amp;S'!$F136),BL$138,BL$139,BL$140,BL$141,BL$142,BL$143,BL$144)</f>
        <v>0</v>
      </c>
      <c r="BM338" s="66">
        <f>-BM$190+BM$216-BM$218+BM$233+BM$234+SUM(BM$125,BM$126,BM$127,BM$128,BM$129,BM$130,BM$131,BM$132,BM$133,BM$134,BM$135,BM$136,BM$137*(1+'S&amp;S'!$F136),BM$138,BM$139,BM$140,BM$141,BM$142,BM$143,BM$144)</f>
        <v>0</v>
      </c>
      <c r="BN338" s="66">
        <f>-BN$190+BN$216-BN$218+BN$233+BN$234+SUM(BN$125,BN$126,BN$127,BN$128,BN$129,BN$130,BN$131,BN$132,BN$133,BN$134,BN$135,BN$136,BN$137*(1+'S&amp;S'!$F136),BN$138,BN$139,BN$140,BN$141,BN$142,BN$143,BN$144)</f>
        <v>0</v>
      </c>
      <c r="BO338" s="66">
        <f>-BO$190+BO$216-BO$218+BO$233+BO$234+SUM(BO$125,BO$126,BO$127,BO$128,BO$129,BO$130,BO$131,BO$132,BO$133,BO$134,BO$135,BO$136,BO$137*(1+'S&amp;S'!$F136),BO$138,BO$139,BO$140,BO$141,BO$142,BO$143,BO$144)</f>
        <v>0</v>
      </c>
      <c r="BP338" s="66">
        <f>-BP$190+BP$216-BP$218+BP$233+BP$234+SUM(BP$125,BP$126,BP$127,BP$128,BP$129,BP$130,BP$131,BP$132,BP$133,BP$134,BP$135,BP$136,BP$137*(1+'S&amp;S'!$F136),BP$138,BP$139,BP$140,BP$141,BP$142,BP$143,BP$144)</f>
        <v>0</v>
      </c>
      <c r="BQ338" s="66">
        <f>-BQ$190+BQ$216-BQ$218+BQ$233+BQ$234+SUM(BQ$125,BQ$126,BQ$127,BQ$128,BQ$129,BQ$130,BQ$131,BQ$132,BQ$133,BQ$134,BQ$135,BQ$136,BQ$137*(1+'S&amp;S'!$F136),BQ$138,BQ$139,BQ$140,BQ$141,BQ$142,BQ$143,BQ$144)</f>
        <v>0</v>
      </c>
      <c r="BR338" s="66">
        <f>-BR$190+BR$216-BR$218+BR$233+BR$234+SUM(BR$125,BR$126,BR$127,BR$128,BR$129,BR$130,BR$131,BR$132,BR$133,BR$134,BR$135,BR$136,BR$137*(1+'S&amp;S'!$F136),BR$138,BR$139,BR$140,BR$141,BR$142,BR$143,BR$144)</f>
        <v>0</v>
      </c>
      <c r="BS338" s="66">
        <f>-BS$190+BS$216-BS$218+BS$233+BS$234+SUM(BS$125,BS$126,BS$127,BS$128,BS$129,BS$130,BS$131,BS$132,BS$133,BS$134,BS$135,BS$136,BS$137*(1+'S&amp;S'!$F136),BS$138,BS$139,BS$140,BS$141,BS$142,BS$143,BS$144)</f>
        <v>0</v>
      </c>
      <c r="BT338" s="66">
        <f>-BT$190+BT$216-BT$218+BT$233+BT$234+SUM(BT$125,BT$126,BT$127,BT$128,BT$129,BT$130,BT$131,BT$132,BT$133,BT$134,BT$135,BT$136,BT$137*(1+'S&amp;S'!$F136),BT$138,BT$139,BT$140,BT$141,BT$142,BT$143,BT$144)</f>
        <v>0</v>
      </c>
      <c r="BU338" s="66">
        <f>-BU$190+BU$216-BU$218+BU$233+BU$234+SUM(BU$125,BU$126,BU$127,BU$128,BU$129,BU$130,BU$131,BU$132,BU$133,BU$134,BU$135,BU$136,BU$137*(1+'S&amp;S'!$F136),BU$138,BU$139,BU$140,BU$141,BU$142,BU$143,BU$144)</f>
        <v>0</v>
      </c>
      <c r="BV338" s="66">
        <f>-BV$190+BV$216-BV$218+BV$233+BV$234+SUM(BV$125,BV$126,BV$127,BV$128,BV$129,BV$130,BV$131,BV$132,BV$133,BV$134,BV$135,BV$136,BV$137*(1+'S&amp;S'!$F136),BV$138,BV$139,BV$140,BV$141,BV$142,BV$143,BV$144)</f>
        <v>0</v>
      </c>
      <c r="BW338" s="66">
        <f>-BW$190+BW$216-BW$218+BW$233+BW$234+SUM(BW$125,BW$126,BW$127,BW$128,BW$129,BW$130,BW$131,BW$132,BW$133,BW$134,BW$135,BW$136,BW$137*(1+'S&amp;S'!$F136),BW$138,BW$139,BW$140,BW$141,BW$142,BW$143,BW$144)</f>
        <v>0</v>
      </c>
      <c r="BX338" s="66">
        <f>-BX$190+BX$216-BX$218+BX$233+BX$234+SUM(BX$125,BX$126,BX$127,BX$128,BX$129,BX$130,BX$131,BX$132,BX$133,BX$134,BX$135,BX$136,BX$137*(1+'S&amp;S'!$F136),BX$138,BX$139,BX$140,BX$141,BX$142,BX$143,BX$144)</f>
        <v>0</v>
      </c>
      <c r="BY338" s="66">
        <f>-BY$190+BY$216-BY$218+BY$233+BY$234+SUM(BY$125,BY$126,BY$127,BY$128,BY$129,BY$130,BY$131,BY$132,BY$133,BY$134,BY$135,BY$136,BY$137*(1+'S&amp;S'!$F136),BY$138,BY$139,BY$140,BY$141,BY$142,BY$143,BY$144)</f>
        <v>0</v>
      </c>
      <c r="BZ338" s="66">
        <f>-BZ$190+BZ$216-BZ$218+BZ$233+BZ$234+SUM(BZ$125,BZ$126,BZ$127,BZ$128,BZ$129,BZ$130,BZ$131,BZ$132,BZ$133,BZ$134,BZ$135,BZ$136,BZ$137*(1+'S&amp;S'!$F136),BZ$138,BZ$139,BZ$140,BZ$141,BZ$142,BZ$143,BZ$144)</f>
        <v>0</v>
      </c>
      <c r="CA338" s="66">
        <f>-CA$190+CA$216-CA$218+CA$233+CA$234+SUM(CA$125,CA$126,CA$127,CA$128,CA$129,CA$130,CA$131,CA$132,CA$133,CA$134,CA$135,CA$136,CA$137*(1+'S&amp;S'!$F136),CA$138,CA$139,CA$140,CA$141,CA$142,CA$143,CA$144)</f>
        <v>0</v>
      </c>
      <c r="CB338" s="66">
        <f>-CB$190+CB$216-CB$218+CB$233+CB$234+SUM(CB$125,CB$126,CB$127,CB$128,CB$129,CB$130,CB$131,CB$132,CB$133,CB$134,CB$135,CB$136,CB$137*(1+'S&amp;S'!$F136),CB$138,CB$139,CB$140,CB$141,CB$142,CB$143,CB$144)</f>
        <v>0</v>
      </c>
      <c r="CC338" s="66">
        <f>-CC$190+CC$216-CC$218+CC$233+CC$234+SUM(CC$125,CC$126,CC$127,CC$128,CC$129,CC$130,CC$131,CC$132,CC$133,CC$134,CC$135,CC$136,CC$137*(1+'S&amp;S'!$F136),CC$138,CC$139,CC$140,CC$141,CC$142,CC$143,CC$144)</f>
        <v>0</v>
      </c>
      <c r="CD338" s="66">
        <f>-CD$190+CD$216-CD$218+CD$233+CD$234+SUM(CD$125,CD$126,CD$127,CD$128,CD$129,CD$130,CD$131,CD$132,CD$133,CD$134,CD$135,CD$136,CD$137*(1+'S&amp;S'!$F136),CD$138,CD$139,CD$140,CD$141,CD$142,CD$143,CD$144)</f>
        <v>0</v>
      </c>
      <c r="CE338" s="66">
        <f>-CE$190+CE$216-CE$218+CE$233+CE$234+SUM(CE$125,CE$126,CE$127,CE$128,CE$129,CE$130,CE$131,CE$132,CE$133,CE$134,CE$135,CE$136,CE$137*(1+'S&amp;S'!$F136),CE$138,CE$139,CE$140,CE$141,CE$142,CE$143,CE$144)</f>
        <v>0</v>
      </c>
      <c r="CF338" s="66">
        <f>-CF$190+CF$216-CF$218+CF$233+CF$234+SUM(CF$125,CF$126,CF$127,CF$128,CF$129,CF$130,CF$131,CF$132,CF$133,CF$134,CF$135,CF$136,CF$137*(1+'S&amp;S'!$F136),CF$138,CF$139,CF$140,CF$141,CF$142,CF$143,CF$144)</f>
        <v>0</v>
      </c>
      <c r="CG338" s="66">
        <f>-CG$190+CG$216-CG$218+CG$233+CG$234+SUM(CG$125,CG$126,CG$127,CG$128,CG$129,CG$130,CG$131,CG$132,CG$133,CG$134,CG$135,CG$136,CG$137*(1+'S&amp;S'!$F136),CG$138,CG$139,CG$140,CG$141,CG$142,CG$143,CG$144)</f>
        <v>0</v>
      </c>
      <c r="CH338" s="66">
        <f>-CH$190+CH$216-CH$218+CH$233+CH$234+SUM(CH$125,CH$126,CH$127,CH$128,CH$129,CH$130,CH$131,CH$132,CH$133,CH$134,CH$135,CH$136,CH$137*(1+'S&amp;S'!$F136),CH$138,CH$139,CH$140,CH$141,CH$142,CH$143,CH$144)</f>
        <v>0</v>
      </c>
      <c r="CI338" s="66">
        <f>-CI$190+CI$216-CI$218+CI$233+CI$234+SUM(CI$125,CI$126,CI$127,CI$128,CI$129,CI$130,CI$131,CI$132,CI$133,CI$134,CI$135,CI$136,CI$137*(1+'S&amp;S'!$F136),CI$138,CI$139,CI$140,CI$141,CI$142,CI$143,CI$144)</f>
        <v>0</v>
      </c>
      <c r="CJ338" s="66">
        <f>-CJ$190+CJ$216-CJ$218+CJ$233+CJ$234+SUM(CJ$125,CJ$126,CJ$127,CJ$128,CJ$129,CJ$130,CJ$131,CJ$132,CJ$133,CJ$134,CJ$135,CJ$136,CJ$137*(1+'S&amp;S'!$F136),CJ$138,CJ$139,CJ$140,CJ$141,CJ$142,CJ$143,CJ$144)</f>
        <v>0</v>
      </c>
      <c r="CK338" s="66">
        <f>-CK$190+CK$216-CK$218+CK$233+CK$234+SUM(CK$125,CK$126,CK$127,CK$128,CK$129,CK$130,CK$131,CK$132,CK$133,CK$134,CK$135,CK$136,CK$137*(1+'S&amp;S'!$F136),CK$138,CK$139,CK$140,CK$141,CK$142,CK$143,CK$144)</f>
        <v>0</v>
      </c>
      <c r="CL338" s="66">
        <f>-CL$190+CL$216-CL$218+CL$233+CL$234+SUM(CL$125,CL$126,CL$127,CL$128,CL$129,CL$130,CL$131,CL$132,CL$133,CL$134,CL$135,CL$136,CL$137*(1+'S&amp;S'!$F136),CL$138,CL$139,CL$140,CL$141,CL$142,CL$143,CL$144)</f>
        <v>0</v>
      </c>
      <c r="CM338" s="66">
        <f>-CM$190+CM$216-CM$218+CM$233+CM$234+SUM(CM$125,CM$126,CM$127,CM$128,CM$129,CM$130,CM$131,CM$132,CM$133,CM$134,CM$135,CM$136,CM$137*(1+'S&amp;S'!$F136),CM$138,CM$139,CM$140,CM$141,CM$142,CM$143,CM$144)</f>
        <v>0</v>
      </c>
      <c r="CN338" s="66">
        <f>-CN$190+CN$216-CN$218+CN$233+CN$234+SUM(CN$125,CN$126,CN$127,CN$128,CN$129,CN$130,CN$131,CN$132,CN$133,CN$134,CN$135,CN$136,CN$137*(1+'S&amp;S'!$F136),CN$138,CN$139,CN$140,CN$141,CN$142,CN$143,CN$144)</f>
        <v>0</v>
      </c>
      <c r="CO338" s="66">
        <f>-CO$190+CO$216-CO$218+CO$233+CO$234+SUM(CO$125,CO$126,CO$127,CO$128,CO$129,CO$130,CO$131,CO$132,CO$133,CO$134,CO$135,CO$136,CO$137*(1+'S&amp;S'!$F136),CO$138,CO$139,CO$140,CO$141,CO$142,CO$143,CO$144)</f>
        <v>0</v>
      </c>
      <c r="CP338" s="66">
        <f>-CP$190+CP$216-CP$218+CP$233+CP$234+SUM(CP$125,CP$126,CP$127,CP$128,CP$129,CP$130,CP$131,CP$132,CP$133,CP$134,CP$135,CP$136,CP$137*(1+'S&amp;S'!$F136),CP$138,CP$139,CP$140,CP$141,CP$142,CP$143,CP$144)</f>
        <v>0</v>
      </c>
      <c r="CQ338" s="66">
        <f>-CQ$190+CQ$216-CQ$218+CQ$233+CQ$234+SUM(CQ$125,CQ$126,CQ$127,CQ$128,CQ$129,CQ$130,CQ$131,CQ$132,CQ$133,CQ$134,CQ$135,CQ$136,CQ$137*(1+'S&amp;S'!$F136),CQ$138,CQ$139,CQ$140,CQ$141,CQ$142,CQ$143,CQ$144)</f>
        <v>0</v>
      </c>
      <c r="CR338" s="66">
        <f>-CR$190+CR$216-CR$218+CR$233+CR$234+SUM(CR$125,CR$126,CR$127,CR$128,CR$129,CR$130,CR$131,CR$132,CR$133,CR$134,CR$135,CR$136,CR$137*(1+'S&amp;S'!$F136),CR$138,CR$139,CR$140,CR$141,CR$142,CR$143,CR$144)</f>
        <v>0</v>
      </c>
      <c r="CS338" s="66">
        <f>-CS$190+CS$216-CS$218+CS$233+CS$234+SUM(CS$125,CS$126,CS$127,CS$128,CS$129,CS$130,CS$131,CS$132,CS$133,CS$134,CS$135,CS$136,CS$137*(1+'S&amp;S'!$F136),CS$138,CS$139,CS$140,CS$141,CS$142,CS$143,CS$144)</f>
        <v>0</v>
      </c>
    </row>
    <row r="339" spans="3:97" hidden="1" x14ac:dyDescent="0.35">
      <c r="C339" s="81" t="str">
        <f>O.4!C137&amp;" with "&amp; 'S&amp;S'!$D$5*100 &amp; "% decrease"</f>
        <v xml:space="preserve"> with 1% decrease</v>
      </c>
      <c r="E339" s="492">
        <f>G339+NPV(G.Asm!$F$40,H339:INDEX(H339:CS339,RP))</f>
        <v>0</v>
      </c>
      <c r="F339" s="492">
        <f t="shared" si="140"/>
        <v>0</v>
      </c>
      <c r="G339" s="66">
        <f>-G$190+G$216-G$218+G$233+G$234+SUM(G$125,G$126,G$127,G$128,G$129,G$130,G$131,G$132,G$133,G$134,G$135,G$136,G$137*(1+'S&amp;S'!$F137),G$138,G$139,G$140,G$141,G$142,G$143,G$144)</f>
        <v>0</v>
      </c>
      <c r="H339" s="66">
        <f>-H$190+H$216-H$218+H$233+H$234+SUM(H$125,H$126,H$127,H$128,H$129,H$130,H$131,H$132,H$133,H$134,H$135,H$136,H$137*(1+'S&amp;S'!$F137),H$138,H$139,H$140,H$141,H$142,H$143,H$144)</f>
        <v>0</v>
      </c>
      <c r="I339" s="66">
        <f>-I$190+I$216-I$218+I$233+I$234+SUM(I$125,I$126,I$127,I$128,I$129,I$130,I$131,I$132,I$133,I$134,I$135,I$136,I$137*(1+'S&amp;S'!$F137),I$138,I$139,I$140,I$141,I$142,I$143,I$144)</f>
        <v>0</v>
      </c>
      <c r="J339" s="66">
        <f>-J$190+J$216-J$218+J$233+J$234+SUM(J$125,J$126,J$127,J$128,J$129,J$130,J$131,J$132,J$133,J$134,J$135,J$136,J$137*(1+'S&amp;S'!$F137),J$138,J$139,J$140,J$141,J$142,J$143,J$144)</f>
        <v>0</v>
      </c>
      <c r="K339" s="66">
        <f>-K$190+K$216-K$218+K$233+K$234+SUM(K$125,K$126,K$127,K$128,K$129,K$130,K$131,K$132,K$133,K$134,K$135,K$136,K$137*(1+'S&amp;S'!$F137),K$138,K$139,K$140,K$141,K$142,K$143,K$144)</f>
        <v>0</v>
      </c>
      <c r="L339" s="66">
        <f>-L$190+L$216-L$218+L$233+L$234+SUM(L$125,L$126,L$127,L$128,L$129,L$130,L$131,L$132,L$133,L$134,L$135,L$136,L$137*(1+'S&amp;S'!$F137),L$138,L$139,L$140,L$141,L$142,L$143,L$144)</f>
        <v>0</v>
      </c>
      <c r="M339" s="66">
        <f>-M$190+M$216-M$218+M$233+M$234+SUM(M$125,M$126,M$127,M$128,M$129,M$130,M$131,M$132,M$133,M$134,M$135,M$136,M$137*(1+'S&amp;S'!$F137),M$138,M$139,M$140,M$141,M$142,M$143,M$144)</f>
        <v>0</v>
      </c>
      <c r="N339" s="66">
        <f>-N$190+N$216-N$218+N$233+N$234+SUM(N$125,N$126,N$127,N$128,N$129,N$130,N$131,N$132,N$133,N$134,N$135,N$136,N$137*(1+'S&amp;S'!$F137),N$138,N$139,N$140,N$141,N$142,N$143,N$144)</f>
        <v>0</v>
      </c>
      <c r="O339" s="66">
        <f>-O$190+O$216-O$218+O$233+O$234+SUM(O$125,O$126,O$127,O$128,O$129,O$130,O$131,O$132,O$133,O$134,O$135,O$136,O$137*(1+'S&amp;S'!$F137),O$138,O$139,O$140,O$141,O$142,O$143,O$144)</f>
        <v>0</v>
      </c>
      <c r="P339" s="66">
        <f>-P$190+P$216-P$218+P$233+P$234+SUM(P$125,P$126,P$127,P$128,P$129,P$130,P$131,P$132,P$133,P$134,P$135,P$136,P$137*(1+'S&amp;S'!$F137),P$138,P$139,P$140,P$141,P$142,P$143,P$144)</f>
        <v>0</v>
      </c>
      <c r="Q339" s="66">
        <f>-Q$190+Q$216-Q$218+Q$233+Q$234+SUM(Q$125,Q$126,Q$127,Q$128,Q$129,Q$130,Q$131,Q$132,Q$133,Q$134,Q$135,Q$136,Q$137*(1+'S&amp;S'!$F137),Q$138,Q$139,Q$140,Q$141,Q$142,Q$143,Q$144)</f>
        <v>0</v>
      </c>
      <c r="R339" s="66">
        <f>-R$190+R$216-R$218+R$233+R$234+SUM(R$125,R$126,R$127,R$128,R$129,R$130,R$131,R$132,R$133,R$134,R$135,R$136,R$137*(1+'S&amp;S'!$F137),R$138,R$139,R$140,R$141,R$142,R$143,R$144)</f>
        <v>0</v>
      </c>
      <c r="S339" s="66">
        <f>-S$190+S$216-S$218+S$233+S$234+SUM(S$125,S$126,S$127,S$128,S$129,S$130,S$131,S$132,S$133,S$134,S$135,S$136,S$137*(1+'S&amp;S'!$F137),S$138,S$139,S$140,S$141,S$142,S$143,S$144)</f>
        <v>0</v>
      </c>
      <c r="T339" s="66">
        <f>-T$190+T$216-T$218+T$233+T$234+SUM(T$125,T$126,T$127,T$128,T$129,T$130,T$131,T$132,T$133,T$134,T$135,T$136,T$137*(1+'S&amp;S'!$F137),T$138,T$139,T$140,T$141,T$142,T$143,T$144)</f>
        <v>0</v>
      </c>
      <c r="U339" s="66">
        <f>-U$190+U$216-U$218+U$233+U$234+SUM(U$125,U$126,U$127,U$128,U$129,U$130,U$131,U$132,U$133,U$134,U$135,U$136,U$137*(1+'S&amp;S'!$F137),U$138,U$139,U$140,U$141,U$142,U$143,U$144)</f>
        <v>0</v>
      </c>
      <c r="V339" s="66">
        <f>-V$190+V$216-V$218+V$233+V$234+SUM(V$125,V$126,V$127,V$128,V$129,V$130,V$131,V$132,V$133,V$134,V$135,V$136,V$137*(1+'S&amp;S'!$F137),V$138,V$139,V$140,V$141,V$142,V$143,V$144)</f>
        <v>0</v>
      </c>
      <c r="W339" s="66">
        <f>-W$190+W$216-W$218+W$233+W$234+SUM(W$125,W$126,W$127,W$128,W$129,W$130,W$131,W$132,W$133,W$134,W$135,W$136,W$137*(1+'S&amp;S'!$F137),W$138,W$139,W$140,W$141,W$142,W$143,W$144)</f>
        <v>0</v>
      </c>
      <c r="X339" s="66">
        <f>-X$190+X$216-X$218+X$233+X$234+SUM(X$125,X$126,X$127,X$128,X$129,X$130,X$131,X$132,X$133,X$134,X$135,X$136,X$137*(1+'S&amp;S'!$F137),X$138,X$139,X$140,X$141,X$142,X$143,X$144)</f>
        <v>0</v>
      </c>
      <c r="Y339" s="66">
        <f>-Y$190+Y$216-Y$218+Y$233+Y$234+SUM(Y$125,Y$126,Y$127,Y$128,Y$129,Y$130,Y$131,Y$132,Y$133,Y$134,Y$135,Y$136,Y$137*(1+'S&amp;S'!$F137),Y$138,Y$139,Y$140,Y$141,Y$142,Y$143,Y$144)</f>
        <v>0</v>
      </c>
      <c r="Z339" s="66">
        <f>-Z$190+Z$216-Z$218+Z$233+Z$234+SUM(Z$125,Z$126,Z$127,Z$128,Z$129,Z$130,Z$131,Z$132,Z$133,Z$134,Z$135,Z$136,Z$137*(1+'S&amp;S'!$F137),Z$138,Z$139,Z$140,Z$141,Z$142,Z$143,Z$144)</f>
        <v>0</v>
      </c>
      <c r="AA339" s="66">
        <f>-AA$190+AA$216-AA$218+AA$233+AA$234+SUM(AA$125,AA$126,AA$127,AA$128,AA$129,AA$130,AA$131,AA$132,AA$133,AA$134,AA$135,AA$136,AA$137*(1+'S&amp;S'!$F137),AA$138,AA$139,AA$140,AA$141,AA$142,AA$143,AA$144)</f>
        <v>0</v>
      </c>
      <c r="AB339" s="66">
        <f>-AB$190+AB$216-AB$218+AB$233+AB$234+SUM(AB$125,AB$126,AB$127,AB$128,AB$129,AB$130,AB$131,AB$132,AB$133,AB$134,AB$135,AB$136,AB$137*(1+'S&amp;S'!$F137),AB$138,AB$139,AB$140,AB$141,AB$142,AB$143,AB$144)</f>
        <v>0</v>
      </c>
      <c r="AC339" s="66">
        <f>-AC$190+AC$216-AC$218+AC$233+AC$234+SUM(AC$125,AC$126,AC$127,AC$128,AC$129,AC$130,AC$131,AC$132,AC$133,AC$134,AC$135,AC$136,AC$137*(1+'S&amp;S'!$F137),AC$138,AC$139,AC$140,AC$141,AC$142,AC$143,AC$144)</f>
        <v>0</v>
      </c>
      <c r="AD339" s="66">
        <f>-AD$190+AD$216-AD$218+AD$233+AD$234+SUM(AD$125,AD$126,AD$127,AD$128,AD$129,AD$130,AD$131,AD$132,AD$133,AD$134,AD$135,AD$136,AD$137*(1+'S&amp;S'!$F137),AD$138,AD$139,AD$140,AD$141,AD$142,AD$143,AD$144)</f>
        <v>0</v>
      </c>
      <c r="AE339" s="66">
        <f>-AE$190+AE$216-AE$218+AE$233+AE$234+SUM(AE$125,AE$126,AE$127,AE$128,AE$129,AE$130,AE$131,AE$132,AE$133,AE$134,AE$135,AE$136,AE$137*(1+'S&amp;S'!$F137),AE$138,AE$139,AE$140,AE$141,AE$142,AE$143,AE$144)</f>
        <v>0</v>
      </c>
      <c r="AF339" s="66">
        <f>-AF$190+AF$216-AF$218+AF$233+AF$234+SUM(AF$125,AF$126,AF$127,AF$128,AF$129,AF$130,AF$131,AF$132,AF$133,AF$134,AF$135,AF$136,AF$137*(1+'S&amp;S'!$F137),AF$138,AF$139,AF$140,AF$141,AF$142,AF$143,AF$144)</f>
        <v>0</v>
      </c>
      <c r="AG339" s="66">
        <f>-AG$190+AG$216-AG$218+AG$233+AG$234+SUM(AG$125,AG$126,AG$127,AG$128,AG$129,AG$130,AG$131,AG$132,AG$133,AG$134,AG$135,AG$136,AG$137*(1+'S&amp;S'!$F137),AG$138,AG$139,AG$140,AG$141,AG$142,AG$143,AG$144)</f>
        <v>0</v>
      </c>
      <c r="AH339" s="66">
        <f>-AH$190+AH$216-AH$218+AH$233+AH$234+SUM(AH$125,AH$126,AH$127,AH$128,AH$129,AH$130,AH$131,AH$132,AH$133,AH$134,AH$135,AH$136,AH$137*(1+'S&amp;S'!$F137),AH$138,AH$139,AH$140,AH$141,AH$142,AH$143,AH$144)</f>
        <v>0</v>
      </c>
      <c r="AI339" s="66">
        <f>-AI$190+AI$216-AI$218+AI$233+AI$234+SUM(AI$125,AI$126,AI$127,AI$128,AI$129,AI$130,AI$131,AI$132,AI$133,AI$134,AI$135,AI$136,AI$137*(1+'S&amp;S'!$F137),AI$138,AI$139,AI$140,AI$141,AI$142,AI$143,AI$144)</f>
        <v>0</v>
      </c>
      <c r="AJ339" s="66">
        <f>-AJ$190+AJ$216-AJ$218+AJ$233+AJ$234+SUM(AJ$125,AJ$126,AJ$127,AJ$128,AJ$129,AJ$130,AJ$131,AJ$132,AJ$133,AJ$134,AJ$135,AJ$136,AJ$137*(1+'S&amp;S'!$F137),AJ$138,AJ$139,AJ$140,AJ$141,AJ$142,AJ$143,AJ$144)</f>
        <v>0</v>
      </c>
      <c r="AK339" s="66">
        <f>-AK$190+AK$216-AK$218+AK$233+AK$234+SUM(AK$125,AK$126,AK$127,AK$128,AK$129,AK$130,AK$131,AK$132,AK$133,AK$134,AK$135,AK$136,AK$137*(1+'S&amp;S'!$F137),AK$138,AK$139,AK$140,AK$141,AK$142,AK$143,AK$144)</f>
        <v>0</v>
      </c>
      <c r="AL339" s="66">
        <f>-AL$190+AL$216-AL$218+AL$233+AL$234+SUM(AL$125,AL$126,AL$127,AL$128,AL$129,AL$130,AL$131,AL$132,AL$133,AL$134,AL$135,AL$136,AL$137*(1+'S&amp;S'!$F137),AL$138,AL$139,AL$140,AL$141,AL$142,AL$143,AL$144)</f>
        <v>0</v>
      </c>
      <c r="AM339" s="66">
        <f>-AM$190+AM$216-AM$218+AM$233+AM$234+SUM(AM$125,AM$126,AM$127,AM$128,AM$129,AM$130,AM$131,AM$132,AM$133,AM$134,AM$135,AM$136,AM$137*(1+'S&amp;S'!$F137),AM$138,AM$139,AM$140,AM$141,AM$142,AM$143,AM$144)</f>
        <v>0</v>
      </c>
      <c r="AN339" s="66">
        <f>-AN$190+AN$216-AN$218+AN$233+AN$234+SUM(AN$125,AN$126,AN$127,AN$128,AN$129,AN$130,AN$131,AN$132,AN$133,AN$134,AN$135,AN$136,AN$137*(1+'S&amp;S'!$F137),AN$138,AN$139,AN$140,AN$141,AN$142,AN$143,AN$144)</f>
        <v>0</v>
      </c>
      <c r="AO339" s="66">
        <f>-AO$190+AO$216-AO$218+AO$233+AO$234+SUM(AO$125,AO$126,AO$127,AO$128,AO$129,AO$130,AO$131,AO$132,AO$133,AO$134,AO$135,AO$136,AO$137*(1+'S&amp;S'!$F137),AO$138,AO$139,AO$140,AO$141,AO$142,AO$143,AO$144)</f>
        <v>0</v>
      </c>
      <c r="AP339" s="66">
        <f>-AP$190+AP$216-AP$218+AP$233+AP$234+SUM(AP$125,AP$126,AP$127,AP$128,AP$129,AP$130,AP$131,AP$132,AP$133,AP$134,AP$135,AP$136,AP$137*(1+'S&amp;S'!$F137),AP$138,AP$139,AP$140,AP$141,AP$142,AP$143,AP$144)</f>
        <v>0</v>
      </c>
      <c r="AQ339" s="66">
        <f>-AQ$190+AQ$216-AQ$218+AQ$233+AQ$234+SUM(AQ$125,AQ$126,AQ$127,AQ$128,AQ$129,AQ$130,AQ$131,AQ$132,AQ$133,AQ$134,AQ$135,AQ$136,AQ$137*(1+'S&amp;S'!$F137),AQ$138,AQ$139,AQ$140,AQ$141,AQ$142,AQ$143,AQ$144)</f>
        <v>0</v>
      </c>
      <c r="AR339" s="66">
        <f>-AR$190+AR$216-AR$218+AR$233+AR$234+SUM(AR$125,AR$126,AR$127,AR$128,AR$129,AR$130,AR$131,AR$132,AR$133,AR$134,AR$135,AR$136,AR$137*(1+'S&amp;S'!$F137),AR$138,AR$139,AR$140,AR$141,AR$142,AR$143,AR$144)</f>
        <v>0</v>
      </c>
      <c r="AS339" s="66">
        <f>-AS$190+AS$216-AS$218+AS$233+AS$234+SUM(AS$125,AS$126,AS$127,AS$128,AS$129,AS$130,AS$131,AS$132,AS$133,AS$134,AS$135,AS$136,AS$137*(1+'S&amp;S'!$F137),AS$138,AS$139,AS$140,AS$141,AS$142,AS$143,AS$144)</f>
        <v>0</v>
      </c>
      <c r="AT339" s="66">
        <f>-AT$190+AT$216-AT$218+AT$233+AT$234+SUM(AT$125,AT$126,AT$127,AT$128,AT$129,AT$130,AT$131,AT$132,AT$133,AT$134,AT$135,AT$136,AT$137*(1+'S&amp;S'!$F137),AT$138,AT$139,AT$140,AT$141,AT$142,AT$143,AT$144)</f>
        <v>0</v>
      </c>
      <c r="AU339" s="66">
        <f>-AU$190+AU$216-AU$218+AU$233+AU$234+SUM(AU$125,AU$126,AU$127,AU$128,AU$129,AU$130,AU$131,AU$132,AU$133,AU$134,AU$135,AU$136,AU$137*(1+'S&amp;S'!$F137),AU$138,AU$139,AU$140,AU$141,AU$142,AU$143,AU$144)</f>
        <v>0</v>
      </c>
      <c r="AV339" s="66">
        <f>-AV$190+AV$216-AV$218+AV$233+AV$234+SUM(AV$125,AV$126,AV$127,AV$128,AV$129,AV$130,AV$131,AV$132,AV$133,AV$134,AV$135,AV$136,AV$137*(1+'S&amp;S'!$F137),AV$138,AV$139,AV$140,AV$141,AV$142,AV$143,AV$144)</f>
        <v>0</v>
      </c>
      <c r="AW339" s="66">
        <f>-AW$190+AW$216-AW$218+AW$233+AW$234+SUM(AW$125,AW$126,AW$127,AW$128,AW$129,AW$130,AW$131,AW$132,AW$133,AW$134,AW$135,AW$136,AW$137*(1+'S&amp;S'!$F137),AW$138,AW$139,AW$140,AW$141,AW$142,AW$143,AW$144)</f>
        <v>0</v>
      </c>
      <c r="AX339" s="66">
        <f>-AX$190+AX$216-AX$218+AX$233+AX$234+SUM(AX$125,AX$126,AX$127,AX$128,AX$129,AX$130,AX$131,AX$132,AX$133,AX$134,AX$135,AX$136,AX$137*(1+'S&amp;S'!$F137),AX$138,AX$139,AX$140,AX$141,AX$142,AX$143,AX$144)</f>
        <v>0</v>
      </c>
      <c r="AY339" s="66">
        <f>-AY$190+AY$216-AY$218+AY$233+AY$234+SUM(AY$125,AY$126,AY$127,AY$128,AY$129,AY$130,AY$131,AY$132,AY$133,AY$134,AY$135,AY$136,AY$137*(1+'S&amp;S'!$F137),AY$138,AY$139,AY$140,AY$141,AY$142,AY$143,AY$144)</f>
        <v>0</v>
      </c>
      <c r="AZ339" s="66">
        <f>-AZ$190+AZ$216-AZ$218+AZ$233+AZ$234+SUM(AZ$125,AZ$126,AZ$127,AZ$128,AZ$129,AZ$130,AZ$131,AZ$132,AZ$133,AZ$134,AZ$135,AZ$136,AZ$137*(1+'S&amp;S'!$F137),AZ$138,AZ$139,AZ$140,AZ$141,AZ$142,AZ$143,AZ$144)</f>
        <v>0</v>
      </c>
      <c r="BA339" s="66">
        <f>-BA$190+BA$216-BA$218+BA$233+BA$234+SUM(BA$125,BA$126,BA$127,BA$128,BA$129,BA$130,BA$131,BA$132,BA$133,BA$134,BA$135,BA$136,BA$137*(1+'S&amp;S'!$F137),BA$138,BA$139,BA$140,BA$141,BA$142,BA$143,BA$144)</f>
        <v>0</v>
      </c>
      <c r="BB339" s="66">
        <f>-BB$190+BB$216-BB$218+BB$233+BB$234+SUM(BB$125,BB$126,BB$127,BB$128,BB$129,BB$130,BB$131,BB$132,BB$133,BB$134,BB$135,BB$136,BB$137*(1+'S&amp;S'!$F137),BB$138,BB$139,BB$140,BB$141,BB$142,BB$143,BB$144)</f>
        <v>0</v>
      </c>
      <c r="BC339" s="66">
        <f>-BC$190+BC$216-BC$218+BC$233+BC$234+SUM(BC$125,BC$126,BC$127,BC$128,BC$129,BC$130,BC$131,BC$132,BC$133,BC$134,BC$135,BC$136,BC$137*(1+'S&amp;S'!$F137),BC$138,BC$139,BC$140,BC$141,BC$142,BC$143,BC$144)</f>
        <v>0</v>
      </c>
      <c r="BD339" s="66">
        <f>-BD$190+BD$216-BD$218+BD$233+BD$234+SUM(BD$125,BD$126,BD$127,BD$128,BD$129,BD$130,BD$131,BD$132,BD$133,BD$134,BD$135,BD$136,BD$137*(1+'S&amp;S'!$F137),BD$138,BD$139,BD$140,BD$141,BD$142,BD$143,BD$144)</f>
        <v>0</v>
      </c>
      <c r="BE339" s="66">
        <f>-BE$190+BE$216-BE$218+BE$233+BE$234+SUM(BE$125,BE$126,BE$127,BE$128,BE$129,BE$130,BE$131,BE$132,BE$133,BE$134,BE$135,BE$136,BE$137*(1+'S&amp;S'!$F137),BE$138,BE$139,BE$140,BE$141,BE$142,BE$143,BE$144)</f>
        <v>0</v>
      </c>
      <c r="BF339" s="66">
        <f>-BF$190+BF$216-BF$218+BF$233+BF$234+SUM(BF$125,BF$126,BF$127,BF$128,BF$129,BF$130,BF$131,BF$132,BF$133,BF$134,BF$135,BF$136,BF$137*(1+'S&amp;S'!$F137),BF$138,BF$139,BF$140,BF$141,BF$142,BF$143,BF$144)</f>
        <v>0</v>
      </c>
      <c r="BG339" s="66">
        <f>-BG$190+BG$216-BG$218+BG$233+BG$234+SUM(BG$125,BG$126,BG$127,BG$128,BG$129,BG$130,BG$131,BG$132,BG$133,BG$134,BG$135,BG$136,BG$137*(1+'S&amp;S'!$F137),BG$138,BG$139,BG$140,BG$141,BG$142,BG$143,BG$144)</f>
        <v>0</v>
      </c>
      <c r="BH339" s="66">
        <f>-BH$190+BH$216-BH$218+BH$233+BH$234+SUM(BH$125,BH$126,BH$127,BH$128,BH$129,BH$130,BH$131,BH$132,BH$133,BH$134,BH$135,BH$136,BH$137*(1+'S&amp;S'!$F137),BH$138,BH$139,BH$140,BH$141,BH$142,BH$143,BH$144)</f>
        <v>0</v>
      </c>
      <c r="BI339" s="66">
        <f>-BI$190+BI$216-BI$218+BI$233+BI$234+SUM(BI$125,BI$126,BI$127,BI$128,BI$129,BI$130,BI$131,BI$132,BI$133,BI$134,BI$135,BI$136,BI$137*(1+'S&amp;S'!$F137),BI$138,BI$139,BI$140,BI$141,BI$142,BI$143,BI$144)</f>
        <v>0</v>
      </c>
      <c r="BJ339" s="66">
        <f>-BJ$190+BJ$216-BJ$218+BJ$233+BJ$234+SUM(BJ$125,BJ$126,BJ$127,BJ$128,BJ$129,BJ$130,BJ$131,BJ$132,BJ$133,BJ$134,BJ$135,BJ$136,BJ$137*(1+'S&amp;S'!$F137),BJ$138,BJ$139,BJ$140,BJ$141,BJ$142,BJ$143,BJ$144)</f>
        <v>0</v>
      </c>
      <c r="BK339" s="66">
        <f>-BK$190+BK$216-BK$218+BK$233+BK$234+SUM(BK$125,BK$126,BK$127,BK$128,BK$129,BK$130,BK$131,BK$132,BK$133,BK$134,BK$135,BK$136,BK$137*(1+'S&amp;S'!$F137),BK$138,BK$139,BK$140,BK$141,BK$142,BK$143,BK$144)</f>
        <v>0</v>
      </c>
      <c r="BL339" s="66">
        <f>-BL$190+BL$216-BL$218+BL$233+BL$234+SUM(BL$125,BL$126,BL$127,BL$128,BL$129,BL$130,BL$131,BL$132,BL$133,BL$134,BL$135,BL$136,BL$137*(1+'S&amp;S'!$F137),BL$138,BL$139,BL$140,BL$141,BL$142,BL$143,BL$144)</f>
        <v>0</v>
      </c>
      <c r="BM339" s="66">
        <f>-BM$190+BM$216-BM$218+BM$233+BM$234+SUM(BM$125,BM$126,BM$127,BM$128,BM$129,BM$130,BM$131,BM$132,BM$133,BM$134,BM$135,BM$136,BM$137*(1+'S&amp;S'!$F137),BM$138,BM$139,BM$140,BM$141,BM$142,BM$143,BM$144)</f>
        <v>0</v>
      </c>
      <c r="BN339" s="66">
        <f>-BN$190+BN$216-BN$218+BN$233+BN$234+SUM(BN$125,BN$126,BN$127,BN$128,BN$129,BN$130,BN$131,BN$132,BN$133,BN$134,BN$135,BN$136,BN$137*(1+'S&amp;S'!$F137),BN$138,BN$139,BN$140,BN$141,BN$142,BN$143,BN$144)</f>
        <v>0</v>
      </c>
      <c r="BO339" s="66">
        <f>-BO$190+BO$216-BO$218+BO$233+BO$234+SUM(BO$125,BO$126,BO$127,BO$128,BO$129,BO$130,BO$131,BO$132,BO$133,BO$134,BO$135,BO$136,BO$137*(1+'S&amp;S'!$F137),BO$138,BO$139,BO$140,BO$141,BO$142,BO$143,BO$144)</f>
        <v>0</v>
      </c>
      <c r="BP339" s="66">
        <f>-BP$190+BP$216-BP$218+BP$233+BP$234+SUM(BP$125,BP$126,BP$127,BP$128,BP$129,BP$130,BP$131,BP$132,BP$133,BP$134,BP$135,BP$136,BP$137*(1+'S&amp;S'!$F137),BP$138,BP$139,BP$140,BP$141,BP$142,BP$143,BP$144)</f>
        <v>0</v>
      </c>
      <c r="BQ339" s="66">
        <f>-BQ$190+BQ$216-BQ$218+BQ$233+BQ$234+SUM(BQ$125,BQ$126,BQ$127,BQ$128,BQ$129,BQ$130,BQ$131,BQ$132,BQ$133,BQ$134,BQ$135,BQ$136,BQ$137*(1+'S&amp;S'!$F137),BQ$138,BQ$139,BQ$140,BQ$141,BQ$142,BQ$143,BQ$144)</f>
        <v>0</v>
      </c>
      <c r="BR339" s="66">
        <f>-BR$190+BR$216-BR$218+BR$233+BR$234+SUM(BR$125,BR$126,BR$127,BR$128,BR$129,BR$130,BR$131,BR$132,BR$133,BR$134,BR$135,BR$136,BR$137*(1+'S&amp;S'!$F137),BR$138,BR$139,BR$140,BR$141,BR$142,BR$143,BR$144)</f>
        <v>0</v>
      </c>
      <c r="BS339" s="66">
        <f>-BS$190+BS$216-BS$218+BS$233+BS$234+SUM(BS$125,BS$126,BS$127,BS$128,BS$129,BS$130,BS$131,BS$132,BS$133,BS$134,BS$135,BS$136,BS$137*(1+'S&amp;S'!$F137),BS$138,BS$139,BS$140,BS$141,BS$142,BS$143,BS$144)</f>
        <v>0</v>
      </c>
      <c r="BT339" s="66">
        <f>-BT$190+BT$216-BT$218+BT$233+BT$234+SUM(BT$125,BT$126,BT$127,BT$128,BT$129,BT$130,BT$131,BT$132,BT$133,BT$134,BT$135,BT$136,BT$137*(1+'S&amp;S'!$F137),BT$138,BT$139,BT$140,BT$141,BT$142,BT$143,BT$144)</f>
        <v>0</v>
      </c>
      <c r="BU339" s="66">
        <f>-BU$190+BU$216-BU$218+BU$233+BU$234+SUM(BU$125,BU$126,BU$127,BU$128,BU$129,BU$130,BU$131,BU$132,BU$133,BU$134,BU$135,BU$136,BU$137*(1+'S&amp;S'!$F137),BU$138,BU$139,BU$140,BU$141,BU$142,BU$143,BU$144)</f>
        <v>0</v>
      </c>
      <c r="BV339" s="66">
        <f>-BV$190+BV$216-BV$218+BV$233+BV$234+SUM(BV$125,BV$126,BV$127,BV$128,BV$129,BV$130,BV$131,BV$132,BV$133,BV$134,BV$135,BV$136,BV$137*(1+'S&amp;S'!$F137),BV$138,BV$139,BV$140,BV$141,BV$142,BV$143,BV$144)</f>
        <v>0</v>
      </c>
      <c r="BW339" s="66">
        <f>-BW$190+BW$216-BW$218+BW$233+BW$234+SUM(BW$125,BW$126,BW$127,BW$128,BW$129,BW$130,BW$131,BW$132,BW$133,BW$134,BW$135,BW$136,BW$137*(1+'S&amp;S'!$F137),BW$138,BW$139,BW$140,BW$141,BW$142,BW$143,BW$144)</f>
        <v>0</v>
      </c>
      <c r="BX339" s="66">
        <f>-BX$190+BX$216-BX$218+BX$233+BX$234+SUM(BX$125,BX$126,BX$127,BX$128,BX$129,BX$130,BX$131,BX$132,BX$133,BX$134,BX$135,BX$136,BX$137*(1+'S&amp;S'!$F137),BX$138,BX$139,BX$140,BX$141,BX$142,BX$143,BX$144)</f>
        <v>0</v>
      </c>
      <c r="BY339" s="66">
        <f>-BY$190+BY$216-BY$218+BY$233+BY$234+SUM(BY$125,BY$126,BY$127,BY$128,BY$129,BY$130,BY$131,BY$132,BY$133,BY$134,BY$135,BY$136,BY$137*(1+'S&amp;S'!$F137),BY$138,BY$139,BY$140,BY$141,BY$142,BY$143,BY$144)</f>
        <v>0</v>
      </c>
      <c r="BZ339" s="66">
        <f>-BZ$190+BZ$216-BZ$218+BZ$233+BZ$234+SUM(BZ$125,BZ$126,BZ$127,BZ$128,BZ$129,BZ$130,BZ$131,BZ$132,BZ$133,BZ$134,BZ$135,BZ$136,BZ$137*(1+'S&amp;S'!$F137),BZ$138,BZ$139,BZ$140,BZ$141,BZ$142,BZ$143,BZ$144)</f>
        <v>0</v>
      </c>
      <c r="CA339" s="66">
        <f>-CA$190+CA$216-CA$218+CA$233+CA$234+SUM(CA$125,CA$126,CA$127,CA$128,CA$129,CA$130,CA$131,CA$132,CA$133,CA$134,CA$135,CA$136,CA$137*(1+'S&amp;S'!$F137),CA$138,CA$139,CA$140,CA$141,CA$142,CA$143,CA$144)</f>
        <v>0</v>
      </c>
      <c r="CB339" s="66">
        <f>-CB$190+CB$216-CB$218+CB$233+CB$234+SUM(CB$125,CB$126,CB$127,CB$128,CB$129,CB$130,CB$131,CB$132,CB$133,CB$134,CB$135,CB$136,CB$137*(1+'S&amp;S'!$F137),CB$138,CB$139,CB$140,CB$141,CB$142,CB$143,CB$144)</f>
        <v>0</v>
      </c>
      <c r="CC339" s="66">
        <f>-CC$190+CC$216-CC$218+CC$233+CC$234+SUM(CC$125,CC$126,CC$127,CC$128,CC$129,CC$130,CC$131,CC$132,CC$133,CC$134,CC$135,CC$136,CC$137*(1+'S&amp;S'!$F137),CC$138,CC$139,CC$140,CC$141,CC$142,CC$143,CC$144)</f>
        <v>0</v>
      </c>
      <c r="CD339" s="66">
        <f>-CD$190+CD$216-CD$218+CD$233+CD$234+SUM(CD$125,CD$126,CD$127,CD$128,CD$129,CD$130,CD$131,CD$132,CD$133,CD$134,CD$135,CD$136,CD$137*(1+'S&amp;S'!$F137),CD$138,CD$139,CD$140,CD$141,CD$142,CD$143,CD$144)</f>
        <v>0</v>
      </c>
      <c r="CE339" s="66">
        <f>-CE$190+CE$216-CE$218+CE$233+CE$234+SUM(CE$125,CE$126,CE$127,CE$128,CE$129,CE$130,CE$131,CE$132,CE$133,CE$134,CE$135,CE$136,CE$137*(1+'S&amp;S'!$F137),CE$138,CE$139,CE$140,CE$141,CE$142,CE$143,CE$144)</f>
        <v>0</v>
      </c>
      <c r="CF339" s="66">
        <f>-CF$190+CF$216-CF$218+CF$233+CF$234+SUM(CF$125,CF$126,CF$127,CF$128,CF$129,CF$130,CF$131,CF$132,CF$133,CF$134,CF$135,CF$136,CF$137*(1+'S&amp;S'!$F137),CF$138,CF$139,CF$140,CF$141,CF$142,CF$143,CF$144)</f>
        <v>0</v>
      </c>
      <c r="CG339" s="66">
        <f>-CG$190+CG$216-CG$218+CG$233+CG$234+SUM(CG$125,CG$126,CG$127,CG$128,CG$129,CG$130,CG$131,CG$132,CG$133,CG$134,CG$135,CG$136,CG$137*(1+'S&amp;S'!$F137),CG$138,CG$139,CG$140,CG$141,CG$142,CG$143,CG$144)</f>
        <v>0</v>
      </c>
      <c r="CH339" s="66">
        <f>-CH$190+CH$216-CH$218+CH$233+CH$234+SUM(CH$125,CH$126,CH$127,CH$128,CH$129,CH$130,CH$131,CH$132,CH$133,CH$134,CH$135,CH$136,CH$137*(1+'S&amp;S'!$F137),CH$138,CH$139,CH$140,CH$141,CH$142,CH$143,CH$144)</f>
        <v>0</v>
      </c>
      <c r="CI339" s="66">
        <f>-CI$190+CI$216-CI$218+CI$233+CI$234+SUM(CI$125,CI$126,CI$127,CI$128,CI$129,CI$130,CI$131,CI$132,CI$133,CI$134,CI$135,CI$136,CI$137*(1+'S&amp;S'!$F137),CI$138,CI$139,CI$140,CI$141,CI$142,CI$143,CI$144)</f>
        <v>0</v>
      </c>
      <c r="CJ339" s="66">
        <f>-CJ$190+CJ$216-CJ$218+CJ$233+CJ$234+SUM(CJ$125,CJ$126,CJ$127,CJ$128,CJ$129,CJ$130,CJ$131,CJ$132,CJ$133,CJ$134,CJ$135,CJ$136,CJ$137*(1+'S&amp;S'!$F137),CJ$138,CJ$139,CJ$140,CJ$141,CJ$142,CJ$143,CJ$144)</f>
        <v>0</v>
      </c>
      <c r="CK339" s="66">
        <f>-CK$190+CK$216-CK$218+CK$233+CK$234+SUM(CK$125,CK$126,CK$127,CK$128,CK$129,CK$130,CK$131,CK$132,CK$133,CK$134,CK$135,CK$136,CK$137*(1+'S&amp;S'!$F137),CK$138,CK$139,CK$140,CK$141,CK$142,CK$143,CK$144)</f>
        <v>0</v>
      </c>
      <c r="CL339" s="66">
        <f>-CL$190+CL$216-CL$218+CL$233+CL$234+SUM(CL$125,CL$126,CL$127,CL$128,CL$129,CL$130,CL$131,CL$132,CL$133,CL$134,CL$135,CL$136,CL$137*(1+'S&amp;S'!$F137),CL$138,CL$139,CL$140,CL$141,CL$142,CL$143,CL$144)</f>
        <v>0</v>
      </c>
      <c r="CM339" s="66">
        <f>-CM$190+CM$216-CM$218+CM$233+CM$234+SUM(CM$125,CM$126,CM$127,CM$128,CM$129,CM$130,CM$131,CM$132,CM$133,CM$134,CM$135,CM$136,CM$137*(1+'S&amp;S'!$F137),CM$138,CM$139,CM$140,CM$141,CM$142,CM$143,CM$144)</f>
        <v>0</v>
      </c>
      <c r="CN339" s="66">
        <f>-CN$190+CN$216-CN$218+CN$233+CN$234+SUM(CN$125,CN$126,CN$127,CN$128,CN$129,CN$130,CN$131,CN$132,CN$133,CN$134,CN$135,CN$136,CN$137*(1+'S&amp;S'!$F137),CN$138,CN$139,CN$140,CN$141,CN$142,CN$143,CN$144)</f>
        <v>0</v>
      </c>
      <c r="CO339" s="66">
        <f>-CO$190+CO$216-CO$218+CO$233+CO$234+SUM(CO$125,CO$126,CO$127,CO$128,CO$129,CO$130,CO$131,CO$132,CO$133,CO$134,CO$135,CO$136,CO$137*(1+'S&amp;S'!$F137),CO$138,CO$139,CO$140,CO$141,CO$142,CO$143,CO$144)</f>
        <v>0</v>
      </c>
      <c r="CP339" s="66">
        <f>-CP$190+CP$216-CP$218+CP$233+CP$234+SUM(CP$125,CP$126,CP$127,CP$128,CP$129,CP$130,CP$131,CP$132,CP$133,CP$134,CP$135,CP$136,CP$137*(1+'S&amp;S'!$F137),CP$138,CP$139,CP$140,CP$141,CP$142,CP$143,CP$144)</f>
        <v>0</v>
      </c>
      <c r="CQ339" s="66">
        <f>-CQ$190+CQ$216-CQ$218+CQ$233+CQ$234+SUM(CQ$125,CQ$126,CQ$127,CQ$128,CQ$129,CQ$130,CQ$131,CQ$132,CQ$133,CQ$134,CQ$135,CQ$136,CQ$137*(1+'S&amp;S'!$F137),CQ$138,CQ$139,CQ$140,CQ$141,CQ$142,CQ$143,CQ$144)</f>
        <v>0</v>
      </c>
      <c r="CR339" s="66">
        <f>-CR$190+CR$216-CR$218+CR$233+CR$234+SUM(CR$125,CR$126,CR$127,CR$128,CR$129,CR$130,CR$131,CR$132,CR$133,CR$134,CR$135,CR$136,CR$137*(1+'S&amp;S'!$F137),CR$138,CR$139,CR$140,CR$141,CR$142,CR$143,CR$144)</f>
        <v>0</v>
      </c>
      <c r="CS339" s="66">
        <f>-CS$190+CS$216-CS$218+CS$233+CS$234+SUM(CS$125,CS$126,CS$127,CS$128,CS$129,CS$130,CS$131,CS$132,CS$133,CS$134,CS$135,CS$136,CS$137*(1+'S&amp;S'!$F137),CS$138,CS$139,CS$140,CS$141,CS$142,CS$143,CS$144)</f>
        <v>0</v>
      </c>
    </row>
    <row r="340" spans="3:97" hidden="1" x14ac:dyDescent="0.35">
      <c r="C340" s="81" t="str">
        <f>O.4!C138&amp;" with "&amp; 'S&amp;S'!$D$5*100 &amp; "% increase"</f>
        <v xml:space="preserve"> with 1% increase</v>
      </c>
      <c r="E340" s="492">
        <f>G340+NPV(G.Asm!$F$40,H340:INDEX(H340:CS340,RP))</f>
        <v>0</v>
      </c>
      <c r="F340" s="492">
        <f t="shared" si="140"/>
        <v>0</v>
      </c>
      <c r="G340" s="66">
        <f>-G$190+G$216-G$218+G$233+G$234+SUM(G$125,G$126,G$127,G$128,G$129,G$130,G$131,G$132,G$133,G$134,G$135,G$136,G$137,G$138*(1+'S&amp;S'!$F138),G$139,G$140,G$141,G$142,G$143,G$144)</f>
        <v>0</v>
      </c>
      <c r="H340" s="66">
        <f>-H$190+H$216-H$218+H$233+H$234+SUM(H$125,H$126,H$127,H$128,H$129,H$130,H$131,H$132,H$133,H$134,H$135,H$136,H$137,H$138*(1+'S&amp;S'!$F138),H$139,H$140,H$141,H$142,H$143,H$144)</f>
        <v>0</v>
      </c>
      <c r="I340" s="66">
        <f>-I$190+I$216-I$218+I$233+I$234+SUM(I$125,I$126,I$127,I$128,I$129,I$130,I$131,I$132,I$133,I$134,I$135,I$136,I$137,I$138*(1+'S&amp;S'!$F138),I$139,I$140,I$141,I$142,I$143,I$144)</f>
        <v>0</v>
      </c>
      <c r="J340" s="66">
        <f>-J$190+J$216-J$218+J$233+J$234+SUM(J$125,J$126,J$127,J$128,J$129,J$130,J$131,J$132,J$133,J$134,J$135,J$136,J$137,J$138*(1+'S&amp;S'!$F138),J$139,J$140,J$141,J$142,J$143,J$144)</f>
        <v>0</v>
      </c>
      <c r="K340" s="66">
        <f>-K$190+K$216-K$218+K$233+K$234+SUM(K$125,K$126,K$127,K$128,K$129,K$130,K$131,K$132,K$133,K$134,K$135,K$136,K$137,K$138*(1+'S&amp;S'!$F138),K$139,K$140,K$141,K$142,K$143,K$144)</f>
        <v>0</v>
      </c>
      <c r="L340" s="66">
        <f>-L$190+L$216-L$218+L$233+L$234+SUM(L$125,L$126,L$127,L$128,L$129,L$130,L$131,L$132,L$133,L$134,L$135,L$136,L$137,L$138*(1+'S&amp;S'!$F138),L$139,L$140,L$141,L$142,L$143,L$144)</f>
        <v>0</v>
      </c>
      <c r="M340" s="66">
        <f>-M$190+M$216-M$218+M$233+M$234+SUM(M$125,M$126,M$127,M$128,M$129,M$130,M$131,M$132,M$133,M$134,M$135,M$136,M$137,M$138*(1+'S&amp;S'!$F138),M$139,M$140,M$141,M$142,M$143,M$144)</f>
        <v>0</v>
      </c>
      <c r="N340" s="66">
        <f>-N$190+N$216-N$218+N$233+N$234+SUM(N$125,N$126,N$127,N$128,N$129,N$130,N$131,N$132,N$133,N$134,N$135,N$136,N$137,N$138*(1+'S&amp;S'!$F138),N$139,N$140,N$141,N$142,N$143,N$144)</f>
        <v>0</v>
      </c>
      <c r="O340" s="66">
        <f>-O$190+O$216-O$218+O$233+O$234+SUM(O$125,O$126,O$127,O$128,O$129,O$130,O$131,O$132,O$133,O$134,O$135,O$136,O$137,O$138*(1+'S&amp;S'!$F138),O$139,O$140,O$141,O$142,O$143,O$144)</f>
        <v>0</v>
      </c>
      <c r="P340" s="66">
        <f>-P$190+P$216-P$218+P$233+P$234+SUM(P$125,P$126,P$127,P$128,P$129,P$130,P$131,P$132,P$133,P$134,P$135,P$136,P$137,P$138*(1+'S&amp;S'!$F138),P$139,P$140,P$141,P$142,P$143,P$144)</f>
        <v>0</v>
      </c>
      <c r="Q340" s="66">
        <f>-Q$190+Q$216-Q$218+Q$233+Q$234+SUM(Q$125,Q$126,Q$127,Q$128,Q$129,Q$130,Q$131,Q$132,Q$133,Q$134,Q$135,Q$136,Q$137,Q$138*(1+'S&amp;S'!$F138),Q$139,Q$140,Q$141,Q$142,Q$143,Q$144)</f>
        <v>0</v>
      </c>
      <c r="R340" s="66">
        <f>-R$190+R$216-R$218+R$233+R$234+SUM(R$125,R$126,R$127,R$128,R$129,R$130,R$131,R$132,R$133,R$134,R$135,R$136,R$137,R$138*(1+'S&amp;S'!$F138),R$139,R$140,R$141,R$142,R$143,R$144)</f>
        <v>0</v>
      </c>
      <c r="S340" s="66">
        <f>-S$190+S$216-S$218+S$233+S$234+SUM(S$125,S$126,S$127,S$128,S$129,S$130,S$131,S$132,S$133,S$134,S$135,S$136,S$137,S$138*(1+'S&amp;S'!$F138),S$139,S$140,S$141,S$142,S$143,S$144)</f>
        <v>0</v>
      </c>
      <c r="T340" s="66">
        <f>-T$190+T$216-T$218+T$233+T$234+SUM(T$125,T$126,T$127,T$128,T$129,T$130,T$131,T$132,T$133,T$134,T$135,T$136,T$137,T$138*(1+'S&amp;S'!$F138),T$139,T$140,T$141,T$142,T$143,T$144)</f>
        <v>0</v>
      </c>
      <c r="U340" s="66">
        <f>-U$190+U$216-U$218+U$233+U$234+SUM(U$125,U$126,U$127,U$128,U$129,U$130,U$131,U$132,U$133,U$134,U$135,U$136,U$137,U$138*(1+'S&amp;S'!$F138),U$139,U$140,U$141,U$142,U$143,U$144)</f>
        <v>0</v>
      </c>
      <c r="V340" s="66">
        <f>-V$190+V$216-V$218+V$233+V$234+SUM(V$125,V$126,V$127,V$128,V$129,V$130,V$131,V$132,V$133,V$134,V$135,V$136,V$137,V$138*(1+'S&amp;S'!$F138),V$139,V$140,V$141,V$142,V$143,V$144)</f>
        <v>0</v>
      </c>
      <c r="W340" s="66">
        <f>-W$190+W$216-W$218+W$233+W$234+SUM(W$125,W$126,W$127,W$128,W$129,W$130,W$131,W$132,W$133,W$134,W$135,W$136,W$137,W$138*(1+'S&amp;S'!$F138),W$139,W$140,W$141,W$142,W$143,W$144)</f>
        <v>0</v>
      </c>
      <c r="X340" s="66">
        <f>-X$190+X$216-X$218+X$233+X$234+SUM(X$125,X$126,X$127,X$128,X$129,X$130,X$131,X$132,X$133,X$134,X$135,X$136,X$137,X$138*(1+'S&amp;S'!$F138),X$139,X$140,X$141,X$142,X$143,X$144)</f>
        <v>0</v>
      </c>
      <c r="Y340" s="66">
        <f>-Y$190+Y$216-Y$218+Y$233+Y$234+SUM(Y$125,Y$126,Y$127,Y$128,Y$129,Y$130,Y$131,Y$132,Y$133,Y$134,Y$135,Y$136,Y$137,Y$138*(1+'S&amp;S'!$F138),Y$139,Y$140,Y$141,Y$142,Y$143,Y$144)</f>
        <v>0</v>
      </c>
      <c r="Z340" s="66">
        <f>-Z$190+Z$216-Z$218+Z$233+Z$234+SUM(Z$125,Z$126,Z$127,Z$128,Z$129,Z$130,Z$131,Z$132,Z$133,Z$134,Z$135,Z$136,Z$137,Z$138*(1+'S&amp;S'!$F138),Z$139,Z$140,Z$141,Z$142,Z$143,Z$144)</f>
        <v>0</v>
      </c>
      <c r="AA340" s="66">
        <f>-AA$190+AA$216-AA$218+AA$233+AA$234+SUM(AA$125,AA$126,AA$127,AA$128,AA$129,AA$130,AA$131,AA$132,AA$133,AA$134,AA$135,AA$136,AA$137,AA$138*(1+'S&amp;S'!$F138),AA$139,AA$140,AA$141,AA$142,AA$143,AA$144)</f>
        <v>0</v>
      </c>
      <c r="AB340" s="66">
        <f>-AB$190+AB$216-AB$218+AB$233+AB$234+SUM(AB$125,AB$126,AB$127,AB$128,AB$129,AB$130,AB$131,AB$132,AB$133,AB$134,AB$135,AB$136,AB$137,AB$138*(1+'S&amp;S'!$F138),AB$139,AB$140,AB$141,AB$142,AB$143,AB$144)</f>
        <v>0</v>
      </c>
      <c r="AC340" s="66">
        <f>-AC$190+AC$216-AC$218+AC$233+AC$234+SUM(AC$125,AC$126,AC$127,AC$128,AC$129,AC$130,AC$131,AC$132,AC$133,AC$134,AC$135,AC$136,AC$137,AC$138*(1+'S&amp;S'!$F138),AC$139,AC$140,AC$141,AC$142,AC$143,AC$144)</f>
        <v>0</v>
      </c>
      <c r="AD340" s="66">
        <f>-AD$190+AD$216-AD$218+AD$233+AD$234+SUM(AD$125,AD$126,AD$127,AD$128,AD$129,AD$130,AD$131,AD$132,AD$133,AD$134,AD$135,AD$136,AD$137,AD$138*(1+'S&amp;S'!$F138),AD$139,AD$140,AD$141,AD$142,AD$143,AD$144)</f>
        <v>0</v>
      </c>
      <c r="AE340" s="66">
        <f>-AE$190+AE$216-AE$218+AE$233+AE$234+SUM(AE$125,AE$126,AE$127,AE$128,AE$129,AE$130,AE$131,AE$132,AE$133,AE$134,AE$135,AE$136,AE$137,AE$138*(1+'S&amp;S'!$F138),AE$139,AE$140,AE$141,AE$142,AE$143,AE$144)</f>
        <v>0</v>
      </c>
      <c r="AF340" s="66">
        <f>-AF$190+AF$216-AF$218+AF$233+AF$234+SUM(AF$125,AF$126,AF$127,AF$128,AF$129,AF$130,AF$131,AF$132,AF$133,AF$134,AF$135,AF$136,AF$137,AF$138*(1+'S&amp;S'!$F138),AF$139,AF$140,AF$141,AF$142,AF$143,AF$144)</f>
        <v>0</v>
      </c>
      <c r="AG340" s="66">
        <f>-AG$190+AG$216-AG$218+AG$233+AG$234+SUM(AG$125,AG$126,AG$127,AG$128,AG$129,AG$130,AG$131,AG$132,AG$133,AG$134,AG$135,AG$136,AG$137,AG$138*(1+'S&amp;S'!$F138),AG$139,AG$140,AG$141,AG$142,AG$143,AG$144)</f>
        <v>0</v>
      </c>
      <c r="AH340" s="66">
        <f>-AH$190+AH$216-AH$218+AH$233+AH$234+SUM(AH$125,AH$126,AH$127,AH$128,AH$129,AH$130,AH$131,AH$132,AH$133,AH$134,AH$135,AH$136,AH$137,AH$138*(1+'S&amp;S'!$F138),AH$139,AH$140,AH$141,AH$142,AH$143,AH$144)</f>
        <v>0</v>
      </c>
      <c r="AI340" s="66">
        <f>-AI$190+AI$216-AI$218+AI$233+AI$234+SUM(AI$125,AI$126,AI$127,AI$128,AI$129,AI$130,AI$131,AI$132,AI$133,AI$134,AI$135,AI$136,AI$137,AI$138*(1+'S&amp;S'!$F138),AI$139,AI$140,AI$141,AI$142,AI$143,AI$144)</f>
        <v>0</v>
      </c>
      <c r="AJ340" s="66">
        <f>-AJ$190+AJ$216-AJ$218+AJ$233+AJ$234+SUM(AJ$125,AJ$126,AJ$127,AJ$128,AJ$129,AJ$130,AJ$131,AJ$132,AJ$133,AJ$134,AJ$135,AJ$136,AJ$137,AJ$138*(1+'S&amp;S'!$F138),AJ$139,AJ$140,AJ$141,AJ$142,AJ$143,AJ$144)</f>
        <v>0</v>
      </c>
      <c r="AK340" s="66">
        <f>-AK$190+AK$216-AK$218+AK$233+AK$234+SUM(AK$125,AK$126,AK$127,AK$128,AK$129,AK$130,AK$131,AK$132,AK$133,AK$134,AK$135,AK$136,AK$137,AK$138*(1+'S&amp;S'!$F138),AK$139,AK$140,AK$141,AK$142,AK$143,AK$144)</f>
        <v>0</v>
      </c>
      <c r="AL340" s="66">
        <f>-AL$190+AL$216-AL$218+AL$233+AL$234+SUM(AL$125,AL$126,AL$127,AL$128,AL$129,AL$130,AL$131,AL$132,AL$133,AL$134,AL$135,AL$136,AL$137,AL$138*(1+'S&amp;S'!$F138),AL$139,AL$140,AL$141,AL$142,AL$143,AL$144)</f>
        <v>0</v>
      </c>
      <c r="AM340" s="66">
        <f>-AM$190+AM$216-AM$218+AM$233+AM$234+SUM(AM$125,AM$126,AM$127,AM$128,AM$129,AM$130,AM$131,AM$132,AM$133,AM$134,AM$135,AM$136,AM$137,AM$138*(1+'S&amp;S'!$F138),AM$139,AM$140,AM$141,AM$142,AM$143,AM$144)</f>
        <v>0</v>
      </c>
      <c r="AN340" s="66">
        <f>-AN$190+AN$216-AN$218+AN$233+AN$234+SUM(AN$125,AN$126,AN$127,AN$128,AN$129,AN$130,AN$131,AN$132,AN$133,AN$134,AN$135,AN$136,AN$137,AN$138*(1+'S&amp;S'!$F138),AN$139,AN$140,AN$141,AN$142,AN$143,AN$144)</f>
        <v>0</v>
      </c>
      <c r="AO340" s="66">
        <f>-AO$190+AO$216-AO$218+AO$233+AO$234+SUM(AO$125,AO$126,AO$127,AO$128,AO$129,AO$130,AO$131,AO$132,AO$133,AO$134,AO$135,AO$136,AO$137,AO$138*(1+'S&amp;S'!$F138),AO$139,AO$140,AO$141,AO$142,AO$143,AO$144)</f>
        <v>0</v>
      </c>
      <c r="AP340" s="66">
        <f>-AP$190+AP$216-AP$218+AP$233+AP$234+SUM(AP$125,AP$126,AP$127,AP$128,AP$129,AP$130,AP$131,AP$132,AP$133,AP$134,AP$135,AP$136,AP$137,AP$138*(1+'S&amp;S'!$F138),AP$139,AP$140,AP$141,AP$142,AP$143,AP$144)</f>
        <v>0</v>
      </c>
      <c r="AQ340" s="66">
        <f>-AQ$190+AQ$216-AQ$218+AQ$233+AQ$234+SUM(AQ$125,AQ$126,AQ$127,AQ$128,AQ$129,AQ$130,AQ$131,AQ$132,AQ$133,AQ$134,AQ$135,AQ$136,AQ$137,AQ$138*(1+'S&amp;S'!$F138),AQ$139,AQ$140,AQ$141,AQ$142,AQ$143,AQ$144)</f>
        <v>0</v>
      </c>
      <c r="AR340" s="66">
        <f>-AR$190+AR$216-AR$218+AR$233+AR$234+SUM(AR$125,AR$126,AR$127,AR$128,AR$129,AR$130,AR$131,AR$132,AR$133,AR$134,AR$135,AR$136,AR$137,AR$138*(1+'S&amp;S'!$F138),AR$139,AR$140,AR$141,AR$142,AR$143,AR$144)</f>
        <v>0</v>
      </c>
      <c r="AS340" s="66">
        <f>-AS$190+AS$216-AS$218+AS$233+AS$234+SUM(AS$125,AS$126,AS$127,AS$128,AS$129,AS$130,AS$131,AS$132,AS$133,AS$134,AS$135,AS$136,AS$137,AS$138*(1+'S&amp;S'!$F138),AS$139,AS$140,AS$141,AS$142,AS$143,AS$144)</f>
        <v>0</v>
      </c>
      <c r="AT340" s="66">
        <f>-AT$190+AT$216-AT$218+AT$233+AT$234+SUM(AT$125,AT$126,AT$127,AT$128,AT$129,AT$130,AT$131,AT$132,AT$133,AT$134,AT$135,AT$136,AT$137,AT$138*(1+'S&amp;S'!$F138),AT$139,AT$140,AT$141,AT$142,AT$143,AT$144)</f>
        <v>0</v>
      </c>
      <c r="AU340" s="66">
        <f>-AU$190+AU$216-AU$218+AU$233+AU$234+SUM(AU$125,AU$126,AU$127,AU$128,AU$129,AU$130,AU$131,AU$132,AU$133,AU$134,AU$135,AU$136,AU$137,AU$138*(1+'S&amp;S'!$F138),AU$139,AU$140,AU$141,AU$142,AU$143,AU$144)</f>
        <v>0</v>
      </c>
      <c r="AV340" s="66">
        <f>-AV$190+AV$216-AV$218+AV$233+AV$234+SUM(AV$125,AV$126,AV$127,AV$128,AV$129,AV$130,AV$131,AV$132,AV$133,AV$134,AV$135,AV$136,AV$137,AV$138*(1+'S&amp;S'!$F138),AV$139,AV$140,AV$141,AV$142,AV$143,AV$144)</f>
        <v>0</v>
      </c>
      <c r="AW340" s="66">
        <f>-AW$190+AW$216-AW$218+AW$233+AW$234+SUM(AW$125,AW$126,AW$127,AW$128,AW$129,AW$130,AW$131,AW$132,AW$133,AW$134,AW$135,AW$136,AW$137,AW$138*(1+'S&amp;S'!$F138),AW$139,AW$140,AW$141,AW$142,AW$143,AW$144)</f>
        <v>0</v>
      </c>
      <c r="AX340" s="66">
        <f>-AX$190+AX$216-AX$218+AX$233+AX$234+SUM(AX$125,AX$126,AX$127,AX$128,AX$129,AX$130,AX$131,AX$132,AX$133,AX$134,AX$135,AX$136,AX$137,AX$138*(1+'S&amp;S'!$F138),AX$139,AX$140,AX$141,AX$142,AX$143,AX$144)</f>
        <v>0</v>
      </c>
      <c r="AY340" s="66">
        <f>-AY$190+AY$216-AY$218+AY$233+AY$234+SUM(AY$125,AY$126,AY$127,AY$128,AY$129,AY$130,AY$131,AY$132,AY$133,AY$134,AY$135,AY$136,AY$137,AY$138*(1+'S&amp;S'!$F138),AY$139,AY$140,AY$141,AY$142,AY$143,AY$144)</f>
        <v>0</v>
      </c>
      <c r="AZ340" s="66">
        <f>-AZ$190+AZ$216-AZ$218+AZ$233+AZ$234+SUM(AZ$125,AZ$126,AZ$127,AZ$128,AZ$129,AZ$130,AZ$131,AZ$132,AZ$133,AZ$134,AZ$135,AZ$136,AZ$137,AZ$138*(1+'S&amp;S'!$F138),AZ$139,AZ$140,AZ$141,AZ$142,AZ$143,AZ$144)</f>
        <v>0</v>
      </c>
      <c r="BA340" s="66">
        <f>-BA$190+BA$216-BA$218+BA$233+BA$234+SUM(BA$125,BA$126,BA$127,BA$128,BA$129,BA$130,BA$131,BA$132,BA$133,BA$134,BA$135,BA$136,BA$137,BA$138*(1+'S&amp;S'!$F138),BA$139,BA$140,BA$141,BA$142,BA$143,BA$144)</f>
        <v>0</v>
      </c>
      <c r="BB340" s="66">
        <f>-BB$190+BB$216-BB$218+BB$233+BB$234+SUM(BB$125,BB$126,BB$127,BB$128,BB$129,BB$130,BB$131,BB$132,BB$133,BB$134,BB$135,BB$136,BB$137,BB$138*(1+'S&amp;S'!$F138),BB$139,BB$140,BB$141,BB$142,BB$143,BB$144)</f>
        <v>0</v>
      </c>
      <c r="BC340" s="66">
        <f>-BC$190+BC$216-BC$218+BC$233+BC$234+SUM(BC$125,BC$126,BC$127,BC$128,BC$129,BC$130,BC$131,BC$132,BC$133,BC$134,BC$135,BC$136,BC$137,BC$138*(1+'S&amp;S'!$F138),BC$139,BC$140,BC$141,BC$142,BC$143,BC$144)</f>
        <v>0</v>
      </c>
      <c r="BD340" s="66">
        <f>-BD$190+BD$216-BD$218+BD$233+BD$234+SUM(BD$125,BD$126,BD$127,BD$128,BD$129,BD$130,BD$131,BD$132,BD$133,BD$134,BD$135,BD$136,BD$137,BD$138*(1+'S&amp;S'!$F138),BD$139,BD$140,BD$141,BD$142,BD$143,BD$144)</f>
        <v>0</v>
      </c>
      <c r="BE340" s="66">
        <f>-BE$190+BE$216-BE$218+BE$233+BE$234+SUM(BE$125,BE$126,BE$127,BE$128,BE$129,BE$130,BE$131,BE$132,BE$133,BE$134,BE$135,BE$136,BE$137,BE$138*(1+'S&amp;S'!$F138),BE$139,BE$140,BE$141,BE$142,BE$143,BE$144)</f>
        <v>0</v>
      </c>
      <c r="BF340" s="66">
        <f>-BF$190+BF$216-BF$218+BF$233+BF$234+SUM(BF$125,BF$126,BF$127,BF$128,BF$129,BF$130,BF$131,BF$132,BF$133,BF$134,BF$135,BF$136,BF$137,BF$138*(1+'S&amp;S'!$F138),BF$139,BF$140,BF$141,BF$142,BF$143,BF$144)</f>
        <v>0</v>
      </c>
      <c r="BG340" s="66">
        <f>-BG$190+BG$216-BG$218+BG$233+BG$234+SUM(BG$125,BG$126,BG$127,BG$128,BG$129,BG$130,BG$131,BG$132,BG$133,BG$134,BG$135,BG$136,BG$137,BG$138*(1+'S&amp;S'!$F138),BG$139,BG$140,BG$141,BG$142,BG$143,BG$144)</f>
        <v>0</v>
      </c>
      <c r="BH340" s="66">
        <f>-BH$190+BH$216-BH$218+BH$233+BH$234+SUM(BH$125,BH$126,BH$127,BH$128,BH$129,BH$130,BH$131,BH$132,BH$133,BH$134,BH$135,BH$136,BH$137,BH$138*(1+'S&amp;S'!$F138),BH$139,BH$140,BH$141,BH$142,BH$143,BH$144)</f>
        <v>0</v>
      </c>
      <c r="BI340" s="66">
        <f>-BI$190+BI$216-BI$218+BI$233+BI$234+SUM(BI$125,BI$126,BI$127,BI$128,BI$129,BI$130,BI$131,BI$132,BI$133,BI$134,BI$135,BI$136,BI$137,BI$138*(1+'S&amp;S'!$F138),BI$139,BI$140,BI$141,BI$142,BI$143,BI$144)</f>
        <v>0</v>
      </c>
      <c r="BJ340" s="66">
        <f>-BJ$190+BJ$216-BJ$218+BJ$233+BJ$234+SUM(BJ$125,BJ$126,BJ$127,BJ$128,BJ$129,BJ$130,BJ$131,BJ$132,BJ$133,BJ$134,BJ$135,BJ$136,BJ$137,BJ$138*(1+'S&amp;S'!$F138),BJ$139,BJ$140,BJ$141,BJ$142,BJ$143,BJ$144)</f>
        <v>0</v>
      </c>
      <c r="BK340" s="66">
        <f>-BK$190+BK$216-BK$218+BK$233+BK$234+SUM(BK$125,BK$126,BK$127,BK$128,BK$129,BK$130,BK$131,BK$132,BK$133,BK$134,BK$135,BK$136,BK$137,BK$138*(1+'S&amp;S'!$F138),BK$139,BK$140,BK$141,BK$142,BK$143,BK$144)</f>
        <v>0</v>
      </c>
      <c r="BL340" s="66">
        <f>-BL$190+BL$216-BL$218+BL$233+BL$234+SUM(BL$125,BL$126,BL$127,BL$128,BL$129,BL$130,BL$131,BL$132,BL$133,BL$134,BL$135,BL$136,BL$137,BL$138*(1+'S&amp;S'!$F138),BL$139,BL$140,BL$141,BL$142,BL$143,BL$144)</f>
        <v>0</v>
      </c>
      <c r="BM340" s="66">
        <f>-BM$190+BM$216-BM$218+BM$233+BM$234+SUM(BM$125,BM$126,BM$127,BM$128,BM$129,BM$130,BM$131,BM$132,BM$133,BM$134,BM$135,BM$136,BM$137,BM$138*(1+'S&amp;S'!$F138),BM$139,BM$140,BM$141,BM$142,BM$143,BM$144)</f>
        <v>0</v>
      </c>
      <c r="BN340" s="66">
        <f>-BN$190+BN$216-BN$218+BN$233+BN$234+SUM(BN$125,BN$126,BN$127,BN$128,BN$129,BN$130,BN$131,BN$132,BN$133,BN$134,BN$135,BN$136,BN$137,BN$138*(1+'S&amp;S'!$F138),BN$139,BN$140,BN$141,BN$142,BN$143,BN$144)</f>
        <v>0</v>
      </c>
      <c r="BO340" s="66">
        <f>-BO$190+BO$216-BO$218+BO$233+BO$234+SUM(BO$125,BO$126,BO$127,BO$128,BO$129,BO$130,BO$131,BO$132,BO$133,BO$134,BO$135,BO$136,BO$137,BO$138*(1+'S&amp;S'!$F138),BO$139,BO$140,BO$141,BO$142,BO$143,BO$144)</f>
        <v>0</v>
      </c>
      <c r="BP340" s="66">
        <f>-BP$190+BP$216-BP$218+BP$233+BP$234+SUM(BP$125,BP$126,BP$127,BP$128,BP$129,BP$130,BP$131,BP$132,BP$133,BP$134,BP$135,BP$136,BP$137,BP$138*(1+'S&amp;S'!$F138),BP$139,BP$140,BP$141,BP$142,BP$143,BP$144)</f>
        <v>0</v>
      </c>
      <c r="BQ340" s="66">
        <f>-BQ$190+BQ$216-BQ$218+BQ$233+BQ$234+SUM(BQ$125,BQ$126,BQ$127,BQ$128,BQ$129,BQ$130,BQ$131,BQ$132,BQ$133,BQ$134,BQ$135,BQ$136,BQ$137,BQ$138*(1+'S&amp;S'!$F138),BQ$139,BQ$140,BQ$141,BQ$142,BQ$143,BQ$144)</f>
        <v>0</v>
      </c>
      <c r="BR340" s="66">
        <f>-BR$190+BR$216-BR$218+BR$233+BR$234+SUM(BR$125,BR$126,BR$127,BR$128,BR$129,BR$130,BR$131,BR$132,BR$133,BR$134,BR$135,BR$136,BR$137,BR$138*(1+'S&amp;S'!$F138),BR$139,BR$140,BR$141,BR$142,BR$143,BR$144)</f>
        <v>0</v>
      </c>
      <c r="BS340" s="66">
        <f>-BS$190+BS$216-BS$218+BS$233+BS$234+SUM(BS$125,BS$126,BS$127,BS$128,BS$129,BS$130,BS$131,BS$132,BS$133,BS$134,BS$135,BS$136,BS$137,BS$138*(1+'S&amp;S'!$F138),BS$139,BS$140,BS$141,BS$142,BS$143,BS$144)</f>
        <v>0</v>
      </c>
      <c r="BT340" s="66">
        <f>-BT$190+BT$216-BT$218+BT$233+BT$234+SUM(BT$125,BT$126,BT$127,BT$128,BT$129,BT$130,BT$131,BT$132,BT$133,BT$134,BT$135,BT$136,BT$137,BT$138*(1+'S&amp;S'!$F138),BT$139,BT$140,BT$141,BT$142,BT$143,BT$144)</f>
        <v>0</v>
      </c>
      <c r="BU340" s="66">
        <f>-BU$190+BU$216-BU$218+BU$233+BU$234+SUM(BU$125,BU$126,BU$127,BU$128,BU$129,BU$130,BU$131,BU$132,BU$133,BU$134,BU$135,BU$136,BU$137,BU$138*(1+'S&amp;S'!$F138),BU$139,BU$140,BU$141,BU$142,BU$143,BU$144)</f>
        <v>0</v>
      </c>
      <c r="BV340" s="66">
        <f>-BV$190+BV$216-BV$218+BV$233+BV$234+SUM(BV$125,BV$126,BV$127,BV$128,BV$129,BV$130,BV$131,BV$132,BV$133,BV$134,BV$135,BV$136,BV$137,BV$138*(1+'S&amp;S'!$F138),BV$139,BV$140,BV$141,BV$142,BV$143,BV$144)</f>
        <v>0</v>
      </c>
      <c r="BW340" s="66">
        <f>-BW$190+BW$216-BW$218+BW$233+BW$234+SUM(BW$125,BW$126,BW$127,BW$128,BW$129,BW$130,BW$131,BW$132,BW$133,BW$134,BW$135,BW$136,BW$137,BW$138*(1+'S&amp;S'!$F138),BW$139,BW$140,BW$141,BW$142,BW$143,BW$144)</f>
        <v>0</v>
      </c>
      <c r="BX340" s="66">
        <f>-BX$190+BX$216-BX$218+BX$233+BX$234+SUM(BX$125,BX$126,BX$127,BX$128,BX$129,BX$130,BX$131,BX$132,BX$133,BX$134,BX$135,BX$136,BX$137,BX$138*(1+'S&amp;S'!$F138),BX$139,BX$140,BX$141,BX$142,BX$143,BX$144)</f>
        <v>0</v>
      </c>
      <c r="BY340" s="66">
        <f>-BY$190+BY$216-BY$218+BY$233+BY$234+SUM(BY$125,BY$126,BY$127,BY$128,BY$129,BY$130,BY$131,BY$132,BY$133,BY$134,BY$135,BY$136,BY$137,BY$138*(1+'S&amp;S'!$F138),BY$139,BY$140,BY$141,BY$142,BY$143,BY$144)</f>
        <v>0</v>
      </c>
      <c r="BZ340" s="66">
        <f>-BZ$190+BZ$216-BZ$218+BZ$233+BZ$234+SUM(BZ$125,BZ$126,BZ$127,BZ$128,BZ$129,BZ$130,BZ$131,BZ$132,BZ$133,BZ$134,BZ$135,BZ$136,BZ$137,BZ$138*(1+'S&amp;S'!$F138),BZ$139,BZ$140,BZ$141,BZ$142,BZ$143,BZ$144)</f>
        <v>0</v>
      </c>
      <c r="CA340" s="66">
        <f>-CA$190+CA$216-CA$218+CA$233+CA$234+SUM(CA$125,CA$126,CA$127,CA$128,CA$129,CA$130,CA$131,CA$132,CA$133,CA$134,CA$135,CA$136,CA$137,CA$138*(1+'S&amp;S'!$F138),CA$139,CA$140,CA$141,CA$142,CA$143,CA$144)</f>
        <v>0</v>
      </c>
      <c r="CB340" s="66">
        <f>-CB$190+CB$216-CB$218+CB$233+CB$234+SUM(CB$125,CB$126,CB$127,CB$128,CB$129,CB$130,CB$131,CB$132,CB$133,CB$134,CB$135,CB$136,CB$137,CB$138*(1+'S&amp;S'!$F138),CB$139,CB$140,CB$141,CB$142,CB$143,CB$144)</f>
        <v>0</v>
      </c>
      <c r="CC340" s="66">
        <f>-CC$190+CC$216-CC$218+CC$233+CC$234+SUM(CC$125,CC$126,CC$127,CC$128,CC$129,CC$130,CC$131,CC$132,CC$133,CC$134,CC$135,CC$136,CC$137,CC$138*(1+'S&amp;S'!$F138),CC$139,CC$140,CC$141,CC$142,CC$143,CC$144)</f>
        <v>0</v>
      </c>
      <c r="CD340" s="66">
        <f>-CD$190+CD$216-CD$218+CD$233+CD$234+SUM(CD$125,CD$126,CD$127,CD$128,CD$129,CD$130,CD$131,CD$132,CD$133,CD$134,CD$135,CD$136,CD$137,CD$138*(1+'S&amp;S'!$F138),CD$139,CD$140,CD$141,CD$142,CD$143,CD$144)</f>
        <v>0</v>
      </c>
      <c r="CE340" s="66">
        <f>-CE$190+CE$216-CE$218+CE$233+CE$234+SUM(CE$125,CE$126,CE$127,CE$128,CE$129,CE$130,CE$131,CE$132,CE$133,CE$134,CE$135,CE$136,CE$137,CE$138*(1+'S&amp;S'!$F138),CE$139,CE$140,CE$141,CE$142,CE$143,CE$144)</f>
        <v>0</v>
      </c>
      <c r="CF340" s="66">
        <f>-CF$190+CF$216-CF$218+CF$233+CF$234+SUM(CF$125,CF$126,CF$127,CF$128,CF$129,CF$130,CF$131,CF$132,CF$133,CF$134,CF$135,CF$136,CF$137,CF$138*(1+'S&amp;S'!$F138),CF$139,CF$140,CF$141,CF$142,CF$143,CF$144)</f>
        <v>0</v>
      </c>
      <c r="CG340" s="66">
        <f>-CG$190+CG$216-CG$218+CG$233+CG$234+SUM(CG$125,CG$126,CG$127,CG$128,CG$129,CG$130,CG$131,CG$132,CG$133,CG$134,CG$135,CG$136,CG$137,CG$138*(1+'S&amp;S'!$F138),CG$139,CG$140,CG$141,CG$142,CG$143,CG$144)</f>
        <v>0</v>
      </c>
      <c r="CH340" s="66">
        <f>-CH$190+CH$216-CH$218+CH$233+CH$234+SUM(CH$125,CH$126,CH$127,CH$128,CH$129,CH$130,CH$131,CH$132,CH$133,CH$134,CH$135,CH$136,CH$137,CH$138*(1+'S&amp;S'!$F138),CH$139,CH$140,CH$141,CH$142,CH$143,CH$144)</f>
        <v>0</v>
      </c>
      <c r="CI340" s="66">
        <f>-CI$190+CI$216-CI$218+CI$233+CI$234+SUM(CI$125,CI$126,CI$127,CI$128,CI$129,CI$130,CI$131,CI$132,CI$133,CI$134,CI$135,CI$136,CI$137,CI$138*(1+'S&amp;S'!$F138),CI$139,CI$140,CI$141,CI$142,CI$143,CI$144)</f>
        <v>0</v>
      </c>
      <c r="CJ340" s="66">
        <f>-CJ$190+CJ$216-CJ$218+CJ$233+CJ$234+SUM(CJ$125,CJ$126,CJ$127,CJ$128,CJ$129,CJ$130,CJ$131,CJ$132,CJ$133,CJ$134,CJ$135,CJ$136,CJ$137,CJ$138*(1+'S&amp;S'!$F138),CJ$139,CJ$140,CJ$141,CJ$142,CJ$143,CJ$144)</f>
        <v>0</v>
      </c>
      <c r="CK340" s="66">
        <f>-CK$190+CK$216-CK$218+CK$233+CK$234+SUM(CK$125,CK$126,CK$127,CK$128,CK$129,CK$130,CK$131,CK$132,CK$133,CK$134,CK$135,CK$136,CK$137,CK$138*(1+'S&amp;S'!$F138),CK$139,CK$140,CK$141,CK$142,CK$143,CK$144)</f>
        <v>0</v>
      </c>
      <c r="CL340" s="66">
        <f>-CL$190+CL$216-CL$218+CL$233+CL$234+SUM(CL$125,CL$126,CL$127,CL$128,CL$129,CL$130,CL$131,CL$132,CL$133,CL$134,CL$135,CL$136,CL$137,CL$138*(1+'S&amp;S'!$F138),CL$139,CL$140,CL$141,CL$142,CL$143,CL$144)</f>
        <v>0</v>
      </c>
      <c r="CM340" s="66">
        <f>-CM$190+CM$216-CM$218+CM$233+CM$234+SUM(CM$125,CM$126,CM$127,CM$128,CM$129,CM$130,CM$131,CM$132,CM$133,CM$134,CM$135,CM$136,CM$137,CM$138*(1+'S&amp;S'!$F138),CM$139,CM$140,CM$141,CM$142,CM$143,CM$144)</f>
        <v>0</v>
      </c>
      <c r="CN340" s="66">
        <f>-CN$190+CN$216-CN$218+CN$233+CN$234+SUM(CN$125,CN$126,CN$127,CN$128,CN$129,CN$130,CN$131,CN$132,CN$133,CN$134,CN$135,CN$136,CN$137,CN$138*(1+'S&amp;S'!$F138),CN$139,CN$140,CN$141,CN$142,CN$143,CN$144)</f>
        <v>0</v>
      </c>
      <c r="CO340" s="66">
        <f>-CO$190+CO$216-CO$218+CO$233+CO$234+SUM(CO$125,CO$126,CO$127,CO$128,CO$129,CO$130,CO$131,CO$132,CO$133,CO$134,CO$135,CO$136,CO$137,CO$138*(1+'S&amp;S'!$F138),CO$139,CO$140,CO$141,CO$142,CO$143,CO$144)</f>
        <v>0</v>
      </c>
      <c r="CP340" s="66">
        <f>-CP$190+CP$216-CP$218+CP$233+CP$234+SUM(CP$125,CP$126,CP$127,CP$128,CP$129,CP$130,CP$131,CP$132,CP$133,CP$134,CP$135,CP$136,CP$137,CP$138*(1+'S&amp;S'!$F138),CP$139,CP$140,CP$141,CP$142,CP$143,CP$144)</f>
        <v>0</v>
      </c>
      <c r="CQ340" s="66">
        <f>-CQ$190+CQ$216-CQ$218+CQ$233+CQ$234+SUM(CQ$125,CQ$126,CQ$127,CQ$128,CQ$129,CQ$130,CQ$131,CQ$132,CQ$133,CQ$134,CQ$135,CQ$136,CQ$137,CQ$138*(1+'S&amp;S'!$F138),CQ$139,CQ$140,CQ$141,CQ$142,CQ$143,CQ$144)</f>
        <v>0</v>
      </c>
      <c r="CR340" s="66">
        <f>-CR$190+CR$216-CR$218+CR$233+CR$234+SUM(CR$125,CR$126,CR$127,CR$128,CR$129,CR$130,CR$131,CR$132,CR$133,CR$134,CR$135,CR$136,CR$137,CR$138*(1+'S&amp;S'!$F138),CR$139,CR$140,CR$141,CR$142,CR$143,CR$144)</f>
        <v>0</v>
      </c>
      <c r="CS340" s="66">
        <f>-CS$190+CS$216-CS$218+CS$233+CS$234+SUM(CS$125,CS$126,CS$127,CS$128,CS$129,CS$130,CS$131,CS$132,CS$133,CS$134,CS$135,CS$136,CS$137,CS$138*(1+'S&amp;S'!$F138),CS$139,CS$140,CS$141,CS$142,CS$143,CS$144)</f>
        <v>0</v>
      </c>
    </row>
    <row r="341" spans="3:97" hidden="1" x14ac:dyDescent="0.35">
      <c r="C341" s="81" t="str">
        <f>O.4!C138&amp;" with "&amp; 'S&amp;S'!$D$5*100 &amp; "% decrease"</f>
        <v xml:space="preserve"> with 1% decrease</v>
      </c>
      <c r="E341" s="492">
        <f>G341+NPV(G.Asm!$F$40,H341:INDEX(H341:CS341,RP))</f>
        <v>0</v>
      </c>
      <c r="F341" s="492">
        <f t="shared" si="140"/>
        <v>0</v>
      </c>
      <c r="G341" s="66">
        <f>-G$190+G$216-G$218+G$233+G$234+SUM(G$125,G$126,G$127,G$128,G$129,G$130,G$131,G$132,G$133,G$134,G$135,G$136,G$137,G$138*(1+'S&amp;S'!$F139),G$139,G$140,G$141,G$142,G$143,G$144)</f>
        <v>0</v>
      </c>
      <c r="H341" s="66">
        <f>-H$190+H$216-H$218+H$233+H$234+SUM(H$125,H$126,H$127,H$128,H$129,H$130,H$131,H$132,H$133,H$134,H$135,H$136,H$137,H$138*(1+'S&amp;S'!$F139),H$139,H$140,H$141,H$142,H$143,H$144)</f>
        <v>0</v>
      </c>
      <c r="I341" s="66">
        <f>-I$190+I$216-I$218+I$233+I$234+SUM(I$125,I$126,I$127,I$128,I$129,I$130,I$131,I$132,I$133,I$134,I$135,I$136,I$137,I$138*(1+'S&amp;S'!$F139),I$139,I$140,I$141,I$142,I$143,I$144)</f>
        <v>0</v>
      </c>
      <c r="J341" s="66">
        <f>-J$190+J$216-J$218+J$233+J$234+SUM(J$125,J$126,J$127,J$128,J$129,J$130,J$131,J$132,J$133,J$134,J$135,J$136,J$137,J$138*(1+'S&amp;S'!$F139),J$139,J$140,J$141,J$142,J$143,J$144)</f>
        <v>0</v>
      </c>
      <c r="K341" s="66">
        <f>-K$190+K$216-K$218+K$233+K$234+SUM(K$125,K$126,K$127,K$128,K$129,K$130,K$131,K$132,K$133,K$134,K$135,K$136,K$137,K$138*(1+'S&amp;S'!$F139),K$139,K$140,K$141,K$142,K$143,K$144)</f>
        <v>0</v>
      </c>
      <c r="L341" s="66">
        <f>-L$190+L$216-L$218+L$233+L$234+SUM(L$125,L$126,L$127,L$128,L$129,L$130,L$131,L$132,L$133,L$134,L$135,L$136,L$137,L$138*(1+'S&amp;S'!$F139),L$139,L$140,L$141,L$142,L$143,L$144)</f>
        <v>0</v>
      </c>
      <c r="M341" s="66">
        <f>-M$190+M$216-M$218+M$233+M$234+SUM(M$125,M$126,M$127,M$128,M$129,M$130,M$131,M$132,M$133,M$134,M$135,M$136,M$137,M$138*(1+'S&amp;S'!$F139),M$139,M$140,M$141,M$142,M$143,M$144)</f>
        <v>0</v>
      </c>
      <c r="N341" s="66">
        <f>-N$190+N$216-N$218+N$233+N$234+SUM(N$125,N$126,N$127,N$128,N$129,N$130,N$131,N$132,N$133,N$134,N$135,N$136,N$137,N$138*(1+'S&amp;S'!$F139),N$139,N$140,N$141,N$142,N$143,N$144)</f>
        <v>0</v>
      </c>
      <c r="O341" s="66">
        <f>-O$190+O$216-O$218+O$233+O$234+SUM(O$125,O$126,O$127,O$128,O$129,O$130,O$131,O$132,O$133,O$134,O$135,O$136,O$137,O$138*(1+'S&amp;S'!$F139),O$139,O$140,O$141,O$142,O$143,O$144)</f>
        <v>0</v>
      </c>
      <c r="P341" s="66">
        <f>-P$190+P$216-P$218+P$233+P$234+SUM(P$125,P$126,P$127,P$128,P$129,P$130,P$131,P$132,P$133,P$134,P$135,P$136,P$137,P$138*(1+'S&amp;S'!$F139),P$139,P$140,P$141,P$142,P$143,P$144)</f>
        <v>0</v>
      </c>
      <c r="Q341" s="66">
        <f>-Q$190+Q$216-Q$218+Q$233+Q$234+SUM(Q$125,Q$126,Q$127,Q$128,Q$129,Q$130,Q$131,Q$132,Q$133,Q$134,Q$135,Q$136,Q$137,Q$138*(1+'S&amp;S'!$F139),Q$139,Q$140,Q$141,Q$142,Q$143,Q$144)</f>
        <v>0</v>
      </c>
      <c r="R341" s="66">
        <f>-R$190+R$216-R$218+R$233+R$234+SUM(R$125,R$126,R$127,R$128,R$129,R$130,R$131,R$132,R$133,R$134,R$135,R$136,R$137,R$138*(1+'S&amp;S'!$F139),R$139,R$140,R$141,R$142,R$143,R$144)</f>
        <v>0</v>
      </c>
      <c r="S341" s="66">
        <f>-S$190+S$216-S$218+S$233+S$234+SUM(S$125,S$126,S$127,S$128,S$129,S$130,S$131,S$132,S$133,S$134,S$135,S$136,S$137,S$138*(1+'S&amp;S'!$F139),S$139,S$140,S$141,S$142,S$143,S$144)</f>
        <v>0</v>
      </c>
      <c r="T341" s="66">
        <f>-T$190+T$216-T$218+T$233+T$234+SUM(T$125,T$126,T$127,T$128,T$129,T$130,T$131,T$132,T$133,T$134,T$135,T$136,T$137,T$138*(1+'S&amp;S'!$F139),T$139,T$140,T$141,T$142,T$143,T$144)</f>
        <v>0</v>
      </c>
      <c r="U341" s="66">
        <f>-U$190+U$216-U$218+U$233+U$234+SUM(U$125,U$126,U$127,U$128,U$129,U$130,U$131,U$132,U$133,U$134,U$135,U$136,U$137,U$138*(1+'S&amp;S'!$F139),U$139,U$140,U$141,U$142,U$143,U$144)</f>
        <v>0</v>
      </c>
      <c r="V341" s="66">
        <f>-V$190+V$216-V$218+V$233+V$234+SUM(V$125,V$126,V$127,V$128,V$129,V$130,V$131,V$132,V$133,V$134,V$135,V$136,V$137,V$138*(1+'S&amp;S'!$F139),V$139,V$140,V$141,V$142,V$143,V$144)</f>
        <v>0</v>
      </c>
      <c r="W341" s="66">
        <f>-W$190+W$216-W$218+W$233+W$234+SUM(W$125,W$126,W$127,W$128,W$129,W$130,W$131,W$132,W$133,W$134,W$135,W$136,W$137,W$138*(1+'S&amp;S'!$F139),W$139,W$140,W$141,W$142,W$143,W$144)</f>
        <v>0</v>
      </c>
      <c r="X341" s="66">
        <f>-X$190+X$216-X$218+X$233+X$234+SUM(X$125,X$126,X$127,X$128,X$129,X$130,X$131,X$132,X$133,X$134,X$135,X$136,X$137,X$138*(1+'S&amp;S'!$F139),X$139,X$140,X$141,X$142,X$143,X$144)</f>
        <v>0</v>
      </c>
      <c r="Y341" s="66">
        <f>-Y$190+Y$216-Y$218+Y$233+Y$234+SUM(Y$125,Y$126,Y$127,Y$128,Y$129,Y$130,Y$131,Y$132,Y$133,Y$134,Y$135,Y$136,Y$137,Y$138*(1+'S&amp;S'!$F139),Y$139,Y$140,Y$141,Y$142,Y$143,Y$144)</f>
        <v>0</v>
      </c>
      <c r="Z341" s="66">
        <f>-Z$190+Z$216-Z$218+Z$233+Z$234+SUM(Z$125,Z$126,Z$127,Z$128,Z$129,Z$130,Z$131,Z$132,Z$133,Z$134,Z$135,Z$136,Z$137,Z$138*(1+'S&amp;S'!$F139),Z$139,Z$140,Z$141,Z$142,Z$143,Z$144)</f>
        <v>0</v>
      </c>
      <c r="AA341" s="66">
        <f>-AA$190+AA$216-AA$218+AA$233+AA$234+SUM(AA$125,AA$126,AA$127,AA$128,AA$129,AA$130,AA$131,AA$132,AA$133,AA$134,AA$135,AA$136,AA$137,AA$138*(1+'S&amp;S'!$F139),AA$139,AA$140,AA$141,AA$142,AA$143,AA$144)</f>
        <v>0</v>
      </c>
      <c r="AB341" s="66">
        <f>-AB$190+AB$216-AB$218+AB$233+AB$234+SUM(AB$125,AB$126,AB$127,AB$128,AB$129,AB$130,AB$131,AB$132,AB$133,AB$134,AB$135,AB$136,AB$137,AB$138*(1+'S&amp;S'!$F139),AB$139,AB$140,AB$141,AB$142,AB$143,AB$144)</f>
        <v>0</v>
      </c>
      <c r="AC341" s="66">
        <f>-AC$190+AC$216-AC$218+AC$233+AC$234+SUM(AC$125,AC$126,AC$127,AC$128,AC$129,AC$130,AC$131,AC$132,AC$133,AC$134,AC$135,AC$136,AC$137,AC$138*(1+'S&amp;S'!$F139),AC$139,AC$140,AC$141,AC$142,AC$143,AC$144)</f>
        <v>0</v>
      </c>
      <c r="AD341" s="66">
        <f>-AD$190+AD$216-AD$218+AD$233+AD$234+SUM(AD$125,AD$126,AD$127,AD$128,AD$129,AD$130,AD$131,AD$132,AD$133,AD$134,AD$135,AD$136,AD$137,AD$138*(1+'S&amp;S'!$F139),AD$139,AD$140,AD$141,AD$142,AD$143,AD$144)</f>
        <v>0</v>
      </c>
      <c r="AE341" s="66">
        <f>-AE$190+AE$216-AE$218+AE$233+AE$234+SUM(AE$125,AE$126,AE$127,AE$128,AE$129,AE$130,AE$131,AE$132,AE$133,AE$134,AE$135,AE$136,AE$137,AE$138*(1+'S&amp;S'!$F139),AE$139,AE$140,AE$141,AE$142,AE$143,AE$144)</f>
        <v>0</v>
      </c>
      <c r="AF341" s="66">
        <f>-AF$190+AF$216-AF$218+AF$233+AF$234+SUM(AF$125,AF$126,AF$127,AF$128,AF$129,AF$130,AF$131,AF$132,AF$133,AF$134,AF$135,AF$136,AF$137,AF$138*(1+'S&amp;S'!$F139),AF$139,AF$140,AF$141,AF$142,AF$143,AF$144)</f>
        <v>0</v>
      </c>
      <c r="AG341" s="66">
        <f>-AG$190+AG$216-AG$218+AG$233+AG$234+SUM(AG$125,AG$126,AG$127,AG$128,AG$129,AG$130,AG$131,AG$132,AG$133,AG$134,AG$135,AG$136,AG$137,AG$138*(1+'S&amp;S'!$F139),AG$139,AG$140,AG$141,AG$142,AG$143,AG$144)</f>
        <v>0</v>
      </c>
      <c r="AH341" s="66">
        <f>-AH$190+AH$216-AH$218+AH$233+AH$234+SUM(AH$125,AH$126,AH$127,AH$128,AH$129,AH$130,AH$131,AH$132,AH$133,AH$134,AH$135,AH$136,AH$137,AH$138*(1+'S&amp;S'!$F139),AH$139,AH$140,AH$141,AH$142,AH$143,AH$144)</f>
        <v>0</v>
      </c>
      <c r="AI341" s="66">
        <f>-AI$190+AI$216-AI$218+AI$233+AI$234+SUM(AI$125,AI$126,AI$127,AI$128,AI$129,AI$130,AI$131,AI$132,AI$133,AI$134,AI$135,AI$136,AI$137,AI$138*(1+'S&amp;S'!$F139),AI$139,AI$140,AI$141,AI$142,AI$143,AI$144)</f>
        <v>0</v>
      </c>
      <c r="AJ341" s="66">
        <f>-AJ$190+AJ$216-AJ$218+AJ$233+AJ$234+SUM(AJ$125,AJ$126,AJ$127,AJ$128,AJ$129,AJ$130,AJ$131,AJ$132,AJ$133,AJ$134,AJ$135,AJ$136,AJ$137,AJ$138*(1+'S&amp;S'!$F139),AJ$139,AJ$140,AJ$141,AJ$142,AJ$143,AJ$144)</f>
        <v>0</v>
      </c>
      <c r="AK341" s="66">
        <f>-AK$190+AK$216-AK$218+AK$233+AK$234+SUM(AK$125,AK$126,AK$127,AK$128,AK$129,AK$130,AK$131,AK$132,AK$133,AK$134,AK$135,AK$136,AK$137,AK$138*(1+'S&amp;S'!$F139),AK$139,AK$140,AK$141,AK$142,AK$143,AK$144)</f>
        <v>0</v>
      </c>
      <c r="AL341" s="66">
        <f>-AL$190+AL$216-AL$218+AL$233+AL$234+SUM(AL$125,AL$126,AL$127,AL$128,AL$129,AL$130,AL$131,AL$132,AL$133,AL$134,AL$135,AL$136,AL$137,AL$138*(1+'S&amp;S'!$F139),AL$139,AL$140,AL$141,AL$142,AL$143,AL$144)</f>
        <v>0</v>
      </c>
      <c r="AM341" s="66">
        <f>-AM$190+AM$216-AM$218+AM$233+AM$234+SUM(AM$125,AM$126,AM$127,AM$128,AM$129,AM$130,AM$131,AM$132,AM$133,AM$134,AM$135,AM$136,AM$137,AM$138*(1+'S&amp;S'!$F139),AM$139,AM$140,AM$141,AM$142,AM$143,AM$144)</f>
        <v>0</v>
      </c>
      <c r="AN341" s="66">
        <f>-AN$190+AN$216-AN$218+AN$233+AN$234+SUM(AN$125,AN$126,AN$127,AN$128,AN$129,AN$130,AN$131,AN$132,AN$133,AN$134,AN$135,AN$136,AN$137,AN$138*(1+'S&amp;S'!$F139),AN$139,AN$140,AN$141,AN$142,AN$143,AN$144)</f>
        <v>0</v>
      </c>
      <c r="AO341" s="66">
        <f>-AO$190+AO$216-AO$218+AO$233+AO$234+SUM(AO$125,AO$126,AO$127,AO$128,AO$129,AO$130,AO$131,AO$132,AO$133,AO$134,AO$135,AO$136,AO$137,AO$138*(1+'S&amp;S'!$F139),AO$139,AO$140,AO$141,AO$142,AO$143,AO$144)</f>
        <v>0</v>
      </c>
      <c r="AP341" s="66">
        <f>-AP$190+AP$216-AP$218+AP$233+AP$234+SUM(AP$125,AP$126,AP$127,AP$128,AP$129,AP$130,AP$131,AP$132,AP$133,AP$134,AP$135,AP$136,AP$137,AP$138*(1+'S&amp;S'!$F139),AP$139,AP$140,AP$141,AP$142,AP$143,AP$144)</f>
        <v>0</v>
      </c>
      <c r="AQ341" s="66">
        <f>-AQ$190+AQ$216-AQ$218+AQ$233+AQ$234+SUM(AQ$125,AQ$126,AQ$127,AQ$128,AQ$129,AQ$130,AQ$131,AQ$132,AQ$133,AQ$134,AQ$135,AQ$136,AQ$137,AQ$138*(1+'S&amp;S'!$F139),AQ$139,AQ$140,AQ$141,AQ$142,AQ$143,AQ$144)</f>
        <v>0</v>
      </c>
      <c r="AR341" s="66">
        <f>-AR$190+AR$216-AR$218+AR$233+AR$234+SUM(AR$125,AR$126,AR$127,AR$128,AR$129,AR$130,AR$131,AR$132,AR$133,AR$134,AR$135,AR$136,AR$137,AR$138*(1+'S&amp;S'!$F139),AR$139,AR$140,AR$141,AR$142,AR$143,AR$144)</f>
        <v>0</v>
      </c>
      <c r="AS341" s="66">
        <f>-AS$190+AS$216-AS$218+AS$233+AS$234+SUM(AS$125,AS$126,AS$127,AS$128,AS$129,AS$130,AS$131,AS$132,AS$133,AS$134,AS$135,AS$136,AS$137,AS$138*(1+'S&amp;S'!$F139),AS$139,AS$140,AS$141,AS$142,AS$143,AS$144)</f>
        <v>0</v>
      </c>
      <c r="AT341" s="66">
        <f>-AT$190+AT$216-AT$218+AT$233+AT$234+SUM(AT$125,AT$126,AT$127,AT$128,AT$129,AT$130,AT$131,AT$132,AT$133,AT$134,AT$135,AT$136,AT$137,AT$138*(1+'S&amp;S'!$F139),AT$139,AT$140,AT$141,AT$142,AT$143,AT$144)</f>
        <v>0</v>
      </c>
      <c r="AU341" s="66">
        <f>-AU$190+AU$216-AU$218+AU$233+AU$234+SUM(AU$125,AU$126,AU$127,AU$128,AU$129,AU$130,AU$131,AU$132,AU$133,AU$134,AU$135,AU$136,AU$137,AU$138*(1+'S&amp;S'!$F139),AU$139,AU$140,AU$141,AU$142,AU$143,AU$144)</f>
        <v>0</v>
      </c>
      <c r="AV341" s="66">
        <f>-AV$190+AV$216-AV$218+AV$233+AV$234+SUM(AV$125,AV$126,AV$127,AV$128,AV$129,AV$130,AV$131,AV$132,AV$133,AV$134,AV$135,AV$136,AV$137,AV$138*(1+'S&amp;S'!$F139),AV$139,AV$140,AV$141,AV$142,AV$143,AV$144)</f>
        <v>0</v>
      </c>
      <c r="AW341" s="66">
        <f>-AW$190+AW$216-AW$218+AW$233+AW$234+SUM(AW$125,AW$126,AW$127,AW$128,AW$129,AW$130,AW$131,AW$132,AW$133,AW$134,AW$135,AW$136,AW$137,AW$138*(1+'S&amp;S'!$F139),AW$139,AW$140,AW$141,AW$142,AW$143,AW$144)</f>
        <v>0</v>
      </c>
      <c r="AX341" s="66">
        <f>-AX$190+AX$216-AX$218+AX$233+AX$234+SUM(AX$125,AX$126,AX$127,AX$128,AX$129,AX$130,AX$131,AX$132,AX$133,AX$134,AX$135,AX$136,AX$137,AX$138*(1+'S&amp;S'!$F139),AX$139,AX$140,AX$141,AX$142,AX$143,AX$144)</f>
        <v>0</v>
      </c>
      <c r="AY341" s="66">
        <f>-AY$190+AY$216-AY$218+AY$233+AY$234+SUM(AY$125,AY$126,AY$127,AY$128,AY$129,AY$130,AY$131,AY$132,AY$133,AY$134,AY$135,AY$136,AY$137,AY$138*(1+'S&amp;S'!$F139),AY$139,AY$140,AY$141,AY$142,AY$143,AY$144)</f>
        <v>0</v>
      </c>
      <c r="AZ341" s="66">
        <f>-AZ$190+AZ$216-AZ$218+AZ$233+AZ$234+SUM(AZ$125,AZ$126,AZ$127,AZ$128,AZ$129,AZ$130,AZ$131,AZ$132,AZ$133,AZ$134,AZ$135,AZ$136,AZ$137,AZ$138*(1+'S&amp;S'!$F139),AZ$139,AZ$140,AZ$141,AZ$142,AZ$143,AZ$144)</f>
        <v>0</v>
      </c>
      <c r="BA341" s="66">
        <f>-BA$190+BA$216-BA$218+BA$233+BA$234+SUM(BA$125,BA$126,BA$127,BA$128,BA$129,BA$130,BA$131,BA$132,BA$133,BA$134,BA$135,BA$136,BA$137,BA$138*(1+'S&amp;S'!$F139),BA$139,BA$140,BA$141,BA$142,BA$143,BA$144)</f>
        <v>0</v>
      </c>
      <c r="BB341" s="66">
        <f>-BB$190+BB$216-BB$218+BB$233+BB$234+SUM(BB$125,BB$126,BB$127,BB$128,BB$129,BB$130,BB$131,BB$132,BB$133,BB$134,BB$135,BB$136,BB$137,BB$138*(1+'S&amp;S'!$F139),BB$139,BB$140,BB$141,BB$142,BB$143,BB$144)</f>
        <v>0</v>
      </c>
      <c r="BC341" s="66">
        <f>-BC$190+BC$216-BC$218+BC$233+BC$234+SUM(BC$125,BC$126,BC$127,BC$128,BC$129,BC$130,BC$131,BC$132,BC$133,BC$134,BC$135,BC$136,BC$137,BC$138*(1+'S&amp;S'!$F139),BC$139,BC$140,BC$141,BC$142,BC$143,BC$144)</f>
        <v>0</v>
      </c>
      <c r="BD341" s="66">
        <f>-BD$190+BD$216-BD$218+BD$233+BD$234+SUM(BD$125,BD$126,BD$127,BD$128,BD$129,BD$130,BD$131,BD$132,BD$133,BD$134,BD$135,BD$136,BD$137,BD$138*(1+'S&amp;S'!$F139),BD$139,BD$140,BD$141,BD$142,BD$143,BD$144)</f>
        <v>0</v>
      </c>
      <c r="BE341" s="66">
        <f>-BE$190+BE$216-BE$218+BE$233+BE$234+SUM(BE$125,BE$126,BE$127,BE$128,BE$129,BE$130,BE$131,BE$132,BE$133,BE$134,BE$135,BE$136,BE$137,BE$138*(1+'S&amp;S'!$F139),BE$139,BE$140,BE$141,BE$142,BE$143,BE$144)</f>
        <v>0</v>
      </c>
      <c r="BF341" s="66">
        <f>-BF$190+BF$216-BF$218+BF$233+BF$234+SUM(BF$125,BF$126,BF$127,BF$128,BF$129,BF$130,BF$131,BF$132,BF$133,BF$134,BF$135,BF$136,BF$137,BF$138*(1+'S&amp;S'!$F139),BF$139,BF$140,BF$141,BF$142,BF$143,BF$144)</f>
        <v>0</v>
      </c>
      <c r="BG341" s="66">
        <f>-BG$190+BG$216-BG$218+BG$233+BG$234+SUM(BG$125,BG$126,BG$127,BG$128,BG$129,BG$130,BG$131,BG$132,BG$133,BG$134,BG$135,BG$136,BG$137,BG$138*(1+'S&amp;S'!$F139),BG$139,BG$140,BG$141,BG$142,BG$143,BG$144)</f>
        <v>0</v>
      </c>
      <c r="BH341" s="66">
        <f>-BH$190+BH$216-BH$218+BH$233+BH$234+SUM(BH$125,BH$126,BH$127,BH$128,BH$129,BH$130,BH$131,BH$132,BH$133,BH$134,BH$135,BH$136,BH$137,BH$138*(1+'S&amp;S'!$F139),BH$139,BH$140,BH$141,BH$142,BH$143,BH$144)</f>
        <v>0</v>
      </c>
      <c r="BI341" s="66">
        <f>-BI$190+BI$216-BI$218+BI$233+BI$234+SUM(BI$125,BI$126,BI$127,BI$128,BI$129,BI$130,BI$131,BI$132,BI$133,BI$134,BI$135,BI$136,BI$137,BI$138*(1+'S&amp;S'!$F139),BI$139,BI$140,BI$141,BI$142,BI$143,BI$144)</f>
        <v>0</v>
      </c>
      <c r="BJ341" s="66">
        <f>-BJ$190+BJ$216-BJ$218+BJ$233+BJ$234+SUM(BJ$125,BJ$126,BJ$127,BJ$128,BJ$129,BJ$130,BJ$131,BJ$132,BJ$133,BJ$134,BJ$135,BJ$136,BJ$137,BJ$138*(1+'S&amp;S'!$F139),BJ$139,BJ$140,BJ$141,BJ$142,BJ$143,BJ$144)</f>
        <v>0</v>
      </c>
      <c r="BK341" s="66">
        <f>-BK$190+BK$216-BK$218+BK$233+BK$234+SUM(BK$125,BK$126,BK$127,BK$128,BK$129,BK$130,BK$131,BK$132,BK$133,BK$134,BK$135,BK$136,BK$137,BK$138*(1+'S&amp;S'!$F139),BK$139,BK$140,BK$141,BK$142,BK$143,BK$144)</f>
        <v>0</v>
      </c>
      <c r="BL341" s="66">
        <f>-BL$190+BL$216-BL$218+BL$233+BL$234+SUM(BL$125,BL$126,BL$127,BL$128,BL$129,BL$130,BL$131,BL$132,BL$133,BL$134,BL$135,BL$136,BL$137,BL$138*(1+'S&amp;S'!$F139),BL$139,BL$140,BL$141,BL$142,BL$143,BL$144)</f>
        <v>0</v>
      </c>
      <c r="BM341" s="66">
        <f>-BM$190+BM$216-BM$218+BM$233+BM$234+SUM(BM$125,BM$126,BM$127,BM$128,BM$129,BM$130,BM$131,BM$132,BM$133,BM$134,BM$135,BM$136,BM$137,BM$138*(1+'S&amp;S'!$F139),BM$139,BM$140,BM$141,BM$142,BM$143,BM$144)</f>
        <v>0</v>
      </c>
      <c r="BN341" s="66">
        <f>-BN$190+BN$216-BN$218+BN$233+BN$234+SUM(BN$125,BN$126,BN$127,BN$128,BN$129,BN$130,BN$131,BN$132,BN$133,BN$134,BN$135,BN$136,BN$137,BN$138*(1+'S&amp;S'!$F139),BN$139,BN$140,BN$141,BN$142,BN$143,BN$144)</f>
        <v>0</v>
      </c>
      <c r="BO341" s="66">
        <f>-BO$190+BO$216-BO$218+BO$233+BO$234+SUM(BO$125,BO$126,BO$127,BO$128,BO$129,BO$130,BO$131,BO$132,BO$133,BO$134,BO$135,BO$136,BO$137,BO$138*(1+'S&amp;S'!$F139),BO$139,BO$140,BO$141,BO$142,BO$143,BO$144)</f>
        <v>0</v>
      </c>
      <c r="BP341" s="66">
        <f>-BP$190+BP$216-BP$218+BP$233+BP$234+SUM(BP$125,BP$126,BP$127,BP$128,BP$129,BP$130,BP$131,BP$132,BP$133,BP$134,BP$135,BP$136,BP$137,BP$138*(1+'S&amp;S'!$F139),BP$139,BP$140,BP$141,BP$142,BP$143,BP$144)</f>
        <v>0</v>
      </c>
      <c r="BQ341" s="66">
        <f>-BQ$190+BQ$216-BQ$218+BQ$233+BQ$234+SUM(BQ$125,BQ$126,BQ$127,BQ$128,BQ$129,BQ$130,BQ$131,BQ$132,BQ$133,BQ$134,BQ$135,BQ$136,BQ$137,BQ$138*(1+'S&amp;S'!$F139),BQ$139,BQ$140,BQ$141,BQ$142,BQ$143,BQ$144)</f>
        <v>0</v>
      </c>
      <c r="BR341" s="66">
        <f>-BR$190+BR$216-BR$218+BR$233+BR$234+SUM(BR$125,BR$126,BR$127,BR$128,BR$129,BR$130,BR$131,BR$132,BR$133,BR$134,BR$135,BR$136,BR$137,BR$138*(1+'S&amp;S'!$F139),BR$139,BR$140,BR$141,BR$142,BR$143,BR$144)</f>
        <v>0</v>
      </c>
      <c r="BS341" s="66">
        <f>-BS$190+BS$216-BS$218+BS$233+BS$234+SUM(BS$125,BS$126,BS$127,BS$128,BS$129,BS$130,BS$131,BS$132,BS$133,BS$134,BS$135,BS$136,BS$137,BS$138*(1+'S&amp;S'!$F139),BS$139,BS$140,BS$141,BS$142,BS$143,BS$144)</f>
        <v>0</v>
      </c>
      <c r="BT341" s="66">
        <f>-BT$190+BT$216-BT$218+BT$233+BT$234+SUM(BT$125,BT$126,BT$127,BT$128,BT$129,BT$130,BT$131,BT$132,BT$133,BT$134,BT$135,BT$136,BT$137,BT$138*(1+'S&amp;S'!$F139),BT$139,BT$140,BT$141,BT$142,BT$143,BT$144)</f>
        <v>0</v>
      </c>
      <c r="BU341" s="66">
        <f>-BU$190+BU$216-BU$218+BU$233+BU$234+SUM(BU$125,BU$126,BU$127,BU$128,BU$129,BU$130,BU$131,BU$132,BU$133,BU$134,BU$135,BU$136,BU$137,BU$138*(1+'S&amp;S'!$F139),BU$139,BU$140,BU$141,BU$142,BU$143,BU$144)</f>
        <v>0</v>
      </c>
      <c r="BV341" s="66">
        <f>-BV$190+BV$216-BV$218+BV$233+BV$234+SUM(BV$125,BV$126,BV$127,BV$128,BV$129,BV$130,BV$131,BV$132,BV$133,BV$134,BV$135,BV$136,BV$137,BV$138*(1+'S&amp;S'!$F139),BV$139,BV$140,BV$141,BV$142,BV$143,BV$144)</f>
        <v>0</v>
      </c>
      <c r="BW341" s="66">
        <f>-BW$190+BW$216-BW$218+BW$233+BW$234+SUM(BW$125,BW$126,BW$127,BW$128,BW$129,BW$130,BW$131,BW$132,BW$133,BW$134,BW$135,BW$136,BW$137,BW$138*(1+'S&amp;S'!$F139),BW$139,BW$140,BW$141,BW$142,BW$143,BW$144)</f>
        <v>0</v>
      </c>
      <c r="BX341" s="66">
        <f>-BX$190+BX$216-BX$218+BX$233+BX$234+SUM(BX$125,BX$126,BX$127,BX$128,BX$129,BX$130,BX$131,BX$132,BX$133,BX$134,BX$135,BX$136,BX$137,BX$138*(1+'S&amp;S'!$F139),BX$139,BX$140,BX$141,BX$142,BX$143,BX$144)</f>
        <v>0</v>
      </c>
      <c r="BY341" s="66">
        <f>-BY$190+BY$216-BY$218+BY$233+BY$234+SUM(BY$125,BY$126,BY$127,BY$128,BY$129,BY$130,BY$131,BY$132,BY$133,BY$134,BY$135,BY$136,BY$137,BY$138*(1+'S&amp;S'!$F139),BY$139,BY$140,BY$141,BY$142,BY$143,BY$144)</f>
        <v>0</v>
      </c>
      <c r="BZ341" s="66">
        <f>-BZ$190+BZ$216-BZ$218+BZ$233+BZ$234+SUM(BZ$125,BZ$126,BZ$127,BZ$128,BZ$129,BZ$130,BZ$131,BZ$132,BZ$133,BZ$134,BZ$135,BZ$136,BZ$137,BZ$138*(1+'S&amp;S'!$F139),BZ$139,BZ$140,BZ$141,BZ$142,BZ$143,BZ$144)</f>
        <v>0</v>
      </c>
      <c r="CA341" s="66">
        <f>-CA$190+CA$216-CA$218+CA$233+CA$234+SUM(CA$125,CA$126,CA$127,CA$128,CA$129,CA$130,CA$131,CA$132,CA$133,CA$134,CA$135,CA$136,CA$137,CA$138*(1+'S&amp;S'!$F139),CA$139,CA$140,CA$141,CA$142,CA$143,CA$144)</f>
        <v>0</v>
      </c>
      <c r="CB341" s="66">
        <f>-CB$190+CB$216-CB$218+CB$233+CB$234+SUM(CB$125,CB$126,CB$127,CB$128,CB$129,CB$130,CB$131,CB$132,CB$133,CB$134,CB$135,CB$136,CB$137,CB$138*(1+'S&amp;S'!$F139),CB$139,CB$140,CB$141,CB$142,CB$143,CB$144)</f>
        <v>0</v>
      </c>
      <c r="CC341" s="66">
        <f>-CC$190+CC$216-CC$218+CC$233+CC$234+SUM(CC$125,CC$126,CC$127,CC$128,CC$129,CC$130,CC$131,CC$132,CC$133,CC$134,CC$135,CC$136,CC$137,CC$138*(1+'S&amp;S'!$F139),CC$139,CC$140,CC$141,CC$142,CC$143,CC$144)</f>
        <v>0</v>
      </c>
      <c r="CD341" s="66">
        <f>-CD$190+CD$216-CD$218+CD$233+CD$234+SUM(CD$125,CD$126,CD$127,CD$128,CD$129,CD$130,CD$131,CD$132,CD$133,CD$134,CD$135,CD$136,CD$137,CD$138*(1+'S&amp;S'!$F139),CD$139,CD$140,CD$141,CD$142,CD$143,CD$144)</f>
        <v>0</v>
      </c>
      <c r="CE341" s="66">
        <f>-CE$190+CE$216-CE$218+CE$233+CE$234+SUM(CE$125,CE$126,CE$127,CE$128,CE$129,CE$130,CE$131,CE$132,CE$133,CE$134,CE$135,CE$136,CE$137,CE$138*(1+'S&amp;S'!$F139),CE$139,CE$140,CE$141,CE$142,CE$143,CE$144)</f>
        <v>0</v>
      </c>
      <c r="CF341" s="66">
        <f>-CF$190+CF$216-CF$218+CF$233+CF$234+SUM(CF$125,CF$126,CF$127,CF$128,CF$129,CF$130,CF$131,CF$132,CF$133,CF$134,CF$135,CF$136,CF$137,CF$138*(1+'S&amp;S'!$F139),CF$139,CF$140,CF$141,CF$142,CF$143,CF$144)</f>
        <v>0</v>
      </c>
      <c r="CG341" s="66">
        <f>-CG$190+CG$216-CG$218+CG$233+CG$234+SUM(CG$125,CG$126,CG$127,CG$128,CG$129,CG$130,CG$131,CG$132,CG$133,CG$134,CG$135,CG$136,CG$137,CG$138*(1+'S&amp;S'!$F139),CG$139,CG$140,CG$141,CG$142,CG$143,CG$144)</f>
        <v>0</v>
      </c>
      <c r="CH341" s="66">
        <f>-CH$190+CH$216-CH$218+CH$233+CH$234+SUM(CH$125,CH$126,CH$127,CH$128,CH$129,CH$130,CH$131,CH$132,CH$133,CH$134,CH$135,CH$136,CH$137,CH$138*(1+'S&amp;S'!$F139),CH$139,CH$140,CH$141,CH$142,CH$143,CH$144)</f>
        <v>0</v>
      </c>
      <c r="CI341" s="66">
        <f>-CI$190+CI$216-CI$218+CI$233+CI$234+SUM(CI$125,CI$126,CI$127,CI$128,CI$129,CI$130,CI$131,CI$132,CI$133,CI$134,CI$135,CI$136,CI$137,CI$138*(1+'S&amp;S'!$F139),CI$139,CI$140,CI$141,CI$142,CI$143,CI$144)</f>
        <v>0</v>
      </c>
      <c r="CJ341" s="66">
        <f>-CJ$190+CJ$216-CJ$218+CJ$233+CJ$234+SUM(CJ$125,CJ$126,CJ$127,CJ$128,CJ$129,CJ$130,CJ$131,CJ$132,CJ$133,CJ$134,CJ$135,CJ$136,CJ$137,CJ$138*(1+'S&amp;S'!$F139),CJ$139,CJ$140,CJ$141,CJ$142,CJ$143,CJ$144)</f>
        <v>0</v>
      </c>
      <c r="CK341" s="66">
        <f>-CK$190+CK$216-CK$218+CK$233+CK$234+SUM(CK$125,CK$126,CK$127,CK$128,CK$129,CK$130,CK$131,CK$132,CK$133,CK$134,CK$135,CK$136,CK$137,CK$138*(1+'S&amp;S'!$F139),CK$139,CK$140,CK$141,CK$142,CK$143,CK$144)</f>
        <v>0</v>
      </c>
      <c r="CL341" s="66">
        <f>-CL$190+CL$216-CL$218+CL$233+CL$234+SUM(CL$125,CL$126,CL$127,CL$128,CL$129,CL$130,CL$131,CL$132,CL$133,CL$134,CL$135,CL$136,CL$137,CL$138*(1+'S&amp;S'!$F139),CL$139,CL$140,CL$141,CL$142,CL$143,CL$144)</f>
        <v>0</v>
      </c>
      <c r="CM341" s="66">
        <f>-CM$190+CM$216-CM$218+CM$233+CM$234+SUM(CM$125,CM$126,CM$127,CM$128,CM$129,CM$130,CM$131,CM$132,CM$133,CM$134,CM$135,CM$136,CM$137,CM$138*(1+'S&amp;S'!$F139),CM$139,CM$140,CM$141,CM$142,CM$143,CM$144)</f>
        <v>0</v>
      </c>
      <c r="CN341" s="66">
        <f>-CN$190+CN$216-CN$218+CN$233+CN$234+SUM(CN$125,CN$126,CN$127,CN$128,CN$129,CN$130,CN$131,CN$132,CN$133,CN$134,CN$135,CN$136,CN$137,CN$138*(1+'S&amp;S'!$F139),CN$139,CN$140,CN$141,CN$142,CN$143,CN$144)</f>
        <v>0</v>
      </c>
      <c r="CO341" s="66">
        <f>-CO$190+CO$216-CO$218+CO$233+CO$234+SUM(CO$125,CO$126,CO$127,CO$128,CO$129,CO$130,CO$131,CO$132,CO$133,CO$134,CO$135,CO$136,CO$137,CO$138*(1+'S&amp;S'!$F139),CO$139,CO$140,CO$141,CO$142,CO$143,CO$144)</f>
        <v>0</v>
      </c>
      <c r="CP341" s="66">
        <f>-CP$190+CP$216-CP$218+CP$233+CP$234+SUM(CP$125,CP$126,CP$127,CP$128,CP$129,CP$130,CP$131,CP$132,CP$133,CP$134,CP$135,CP$136,CP$137,CP$138*(1+'S&amp;S'!$F139),CP$139,CP$140,CP$141,CP$142,CP$143,CP$144)</f>
        <v>0</v>
      </c>
      <c r="CQ341" s="66">
        <f>-CQ$190+CQ$216-CQ$218+CQ$233+CQ$234+SUM(CQ$125,CQ$126,CQ$127,CQ$128,CQ$129,CQ$130,CQ$131,CQ$132,CQ$133,CQ$134,CQ$135,CQ$136,CQ$137,CQ$138*(1+'S&amp;S'!$F139),CQ$139,CQ$140,CQ$141,CQ$142,CQ$143,CQ$144)</f>
        <v>0</v>
      </c>
      <c r="CR341" s="66">
        <f>-CR$190+CR$216-CR$218+CR$233+CR$234+SUM(CR$125,CR$126,CR$127,CR$128,CR$129,CR$130,CR$131,CR$132,CR$133,CR$134,CR$135,CR$136,CR$137,CR$138*(1+'S&amp;S'!$F139),CR$139,CR$140,CR$141,CR$142,CR$143,CR$144)</f>
        <v>0</v>
      </c>
      <c r="CS341" s="66">
        <f>-CS$190+CS$216-CS$218+CS$233+CS$234+SUM(CS$125,CS$126,CS$127,CS$128,CS$129,CS$130,CS$131,CS$132,CS$133,CS$134,CS$135,CS$136,CS$137,CS$138*(1+'S&amp;S'!$F139),CS$139,CS$140,CS$141,CS$142,CS$143,CS$144)</f>
        <v>0</v>
      </c>
    </row>
    <row r="342" spans="3:97" hidden="1" x14ac:dyDescent="0.35">
      <c r="C342" s="81" t="str">
        <f>O.4!C139&amp;" with "&amp; 'S&amp;S'!$D$5*100 &amp; "% increase"</f>
        <v xml:space="preserve"> with 1% increase</v>
      </c>
      <c r="E342" s="492">
        <f>G342+NPV(G.Asm!$F$40,H342:INDEX(H342:CS342,RP))</f>
        <v>0</v>
      </c>
      <c r="F342" s="492">
        <f t="shared" si="140"/>
        <v>0</v>
      </c>
      <c r="G342" s="66">
        <f>-G$190+G$216-G$218+G$233+G$234+SUM(G$125,G$126,G$127,G$128,G$129,G$130,G$131,G$132,G$133,G$134,G$135,G$136,G$137,G$138,G$139*(1+'S&amp;S'!$F140),G$140,G$141,G$142,G$143,G$144)</f>
        <v>0</v>
      </c>
      <c r="H342" s="66">
        <f>-H$190+H$216-H$218+H$233+H$234+SUM(H$125,H$126,H$127,H$128,H$129,H$130,H$131,H$132,H$133,H$134,H$135,H$136,H$137,H$138,H$139*(1+'S&amp;S'!$F140),H$140,H$141,H$142,H$143,H$144)</f>
        <v>0</v>
      </c>
      <c r="I342" s="66">
        <f>-I$190+I$216-I$218+I$233+I$234+SUM(I$125,I$126,I$127,I$128,I$129,I$130,I$131,I$132,I$133,I$134,I$135,I$136,I$137,I$138,I$139*(1+'S&amp;S'!$F140),I$140,I$141,I$142,I$143,I$144)</f>
        <v>0</v>
      </c>
      <c r="J342" s="66">
        <f>-J$190+J$216-J$218+J$233+J$234+SUM(J$125,J$126,J$127,J$128,J$129,J$130,J$131,J$132,J$133,J$134,J$135,J$136,J$137,J$138,J$139*(1+'S&amp;S'!$F140),J$140,J$141,J$142,J$143,J$144)</f>
        <v>0</v>
      </c>
      <c r="K342" s="66">
        <f>-K$190+K$216-K$218+K$233+K$234+SUM(K$125,K$126,K$127,K$128,K$129,K$130,K$131,K$132,K$133,K$134,K$135,K$136,K$137,K$138,K$139*(1+'S&amp;S'!$F140),K$140,K$141,K$142,K$143,K$144)</f>
        <v>0</v>
      </c>
      <c r="L342" s="66">
        <f>-L$190+L$216-L$218+L$233+L$234+SUM(L$125,L$126,L$127,L$128,L$129,L$130,L$131,L$132,L$133,L$134,L$135,L$136,L$137,L$138,L$139*(1+'S&amp;S'!$F140),L$140,L$141,L$142,L$143,L$144)</f>
        <v>0</v>
      </c>
      <c r="M342" s="66">
        <f>-M$190+M$216-M$218+M$233+M$234+SUM(M$125,M$126,M$127,M$128,M$129,M$130,M$131,M$132,M$133,M$134,M$135,M$136,M$137,M$138,M$139*(1+'S&amp;S'!$F140),M$140,M$141,M$142,M$143,M$144)</f>
        <v>0</v>
      </c>
      <c r="N342" s="66">
        <f>-N$190+N$216-N$218+N$233+N$234+SUM(N$125,N$126,N$127,N$128,N$129,N$130,N$131,N$132,N$133,N$134,N$135,N$136,N$137,N$138,N$139*(1+'S&amp;S'!$F140),N$140,N$141,N$142,N$143,N$144)</f>
        <v>0</v>
      </c>
      <c r="O342" s="66">
        <f>-O$190+O$216-O$218+O$233+O$234+SUM(O$125,O$126,O$127,O$128,O$129,O$130,O$131,O$132,O$133,O$134,O$135,O$136,O$137,O$138,O$139*(1+'S&amp;S'!$F140),O$140,O$141,O$142,O$143,O$144)</f>
        <v>0</v>
      </c>
      <c r="P342" s="66">
        <f>-P$190+P$216-P$218+P$233+P$234+SUM(P$125,P$126,P$127,P$128,P$129,P$130,P$131,P$132,P$133,P$134,P$135,P$136,P$137,P$138,P$139*(1+'S&amp;S'!$F140),P$140,P$141,P$142,P$143,P$144)</f>
        <v>0</v>
      </c>
      <c r="Q342" s="66">
        <f>-Q$190+Q$216-Q$218+Q$233+Q$234+SUM(Q$125,Q$126,Q$127,Q$128,Q$129,Q$130,Q$131,Q$132,Q$133,Q$134,Q$135,Q$136,Q$137,Q$138,Q$139*(1+'S&amp;S'!$F140),Q$140,Q$141,Q$142,Q$143,Q$144)</f>
        <v>0</v>
      </c>
      <c r="R342" s="66">
        <f>-R$190+R$216-R$218+R$233+R$234+SUM(R$125,R$126,R$127,R$128,R$129,R$130,R$131,R$132,R$133,R$134,R$135,R$136,R$137,R$138,R$139*(1+'S&amp;S'!$F140),R$140,R$141,R$142,R$143,R$144)</f>
        <v>0</v>
      </c>
      <c r="S342" s="66">
        <f>-S$190+S$216-S$218+S$233+S$234+SUM(S$125,S$126,S$127,S$128,S$129,S$130,S$131,S$132,S$133,S$134,S$135,S$136,S$137,S$138,S$139*(1+'S&amp;S'!$F140),S$140,S$141,S$142,S$143,S$144)</f>
        <v>0</v>
      </c>
      <c r="T342" s="66">
        <f>-T$190+T$216-T$218+T$233+T$234+SUM(T$125,T$126,T$127,T$128,T$129,T$130,T$131,T$132,T$133,T$134,T$135,T$136,T$137,T$138,T$139*(1+'S&amp;S'!$F140),T$140,T$141,T$142,T$143,T$144)</f>
        <v>0</v>
      </c>
      <c r="U342" s="66">
        <f>-U$190+U$216-U$218+U$233+U$234+SUM(U$125,U$126,U$127,U$128,U$129,U$130,U$131,U$132,U$133,U$134,U$135,U$136,U$137,U$138,U$139*(1+'S&amp;S'!$F140),U$140,U$141,U$142,U$143,U$144)</f>
        <v>0</v>
      </c>
      <c r="V342" s="66">
        <f>-V$190+V$216-V$218+V$233+V$234+SUM(V$125,V$126,V$127,V$128,V$129,V$130,V$131,V$132,V$133,V$134,V$135,V$136,V$137,V$138,V$139*(1+'S&amp;S'!$F140),V$140,V$141,V$142,V$143,V$144)</f>
        <v>0</v>
      </c>
      <c r="W342" s="66">
        <f>-W$190+W$216-W$218+W$233+W$234+SUM(W$125,W$126,W$127,W$128,W$129,W$130,W$131,W$132,W$133,W$134,W$135,W$136,W$137,W$138,W$139*(1+'S&amp;S'!$F140),W$140,W$141,W$142,W$143,W$144)</f>
        <v>0</v>
      </c>
      <c r="X342" s="66">
        <f>-X$190+X$216-X$218+X$233+X$234+SUM(X$125,X$126,X$127,X$128,X$129,X$130,X$131,X$132,X$133,X$134,X$135,X$136,X$137,X$138,X$139*(1+'S&amp;S'!$F140),X$140,X$141,X$142,X$143,X$144)</f>
        <v>0</v>
      </c>
      <c r="Y342" s="66">
        <f>-Y$190+Y$216-Y$218+Y$233+Y$234+SUM(Y$125,Y$126,Y$127,Y$128,Y$129,Y$130,Y$131,Y$132,Y$133,Y$134,Y$135,Y$136,Y$137,Y$138,Y$139*(1+'S&amp;S'!$F140),Y$140,Y$141,Y$142,Y$143,Y$144)</f>
        <v>0</v>
      </c>
      <c r="Z342" s="66">
        <f>-Z$190+Z$216-Z$218+Z$233+Z$234+SUM(Z$125,Z$126,Z$127,Z$128,Z$129,Z$130,Z$131,Z$132,Z$133,Z$134,Z$135,Z$136,Z$137,Z$138,Z$139*(1+'S&amp;S'!$F140),Z$140,Z$141,Z$142,Z$143,Z$144)</f>
        <v>0</v>
      </c>
      <c r="AA342" s="66">
        <f>-AA$190+AA$216-AA$218+AA$233+AA$234+SUM(AA$125,AA$126,AA$127,AA$128,AA$129,AA$130,AA$131,AA$132,AA$133,AA$134,AA$135,AA$136,AA$137,AA$138,AA$139*(1+'S&amp;S'!$F140),AA$140,AA$141,AA$142,AA$143,AA$144)</f>
        <v>0</v>
      </c>
      <c r="AB342" s="66">
        <f>-AB$190+AB$216-AB$218+AB$233+AB$234+SUM(AB$125,AB$126,AB$127,AB$128,AB$129,AB$130,AB$131,AB$132,AB$133,AB$134,AB$135,AB$136,AB$137,AB$138,AB$139*(1+'S&amp;S'!$F140),AB$140,AB$141,AB$142,AB$143,AB$144)</f>
        <v>0</v>
      </c>
      <c r="AC342" s="66">
        <f>-AC$190+AC$216-AC$218+AC$233+AC$234+SUM(AC$125,AC$126,AC$127,AC$128,AC$129,AC$130,AC$131,AC$132,AC$133,AC$134,AC$135,AC$136,AC$137,AC$138,AC$139*(1+'S&amp;S'!$F140),AC$140,AC$141,AC$142,AC$143,AC$144)</f>
        <v>0</v>
      </c>
      <c r="AD342" s="66">
        <f>-AD$190+AD$216-AD$218+AD$233+AD$234+SUM(AD$125,AD$126,AD$127,AD$128,AD$129,AD$130,AD$131,AD$132,AD$133,AD$134,AD$135,AD$136,AD$137,AD$138,AD$139*(1+'S&amp;S'!$F140),AD$140,AD$141,AD$142,AD$143,AD$144)</f>
        <v>0</v>
      </c>
      <c r="AE342" s="66">
        <f>-AE$190+AE$216-AE$218+AE$233+AE$234+SUM(AE$125,AE$126,AE$127,AE$128,AE$129,AE$130,AE$131,AE$132,AE$133,AE$134,AE$135,AE$136,AE$137,AE$138,AE$139*(1+'S&amp;S'!$F140),AE$140,AE$141,AE$142,AE$143,AE$144)</f>
        <v>0</v>
      </c>
      <c r="AF342" s="66">
        <f>-AF$190+AF$216-AF$218+AF$233+AF$234+SUM(AF$125,AF$126,AF$127,AF$128,AF$129,AF$130,AF$131,AF$132,AF$133,AF$134,AF$135,AF$136,AF$137,AF$138,AF$139*(1+'S&amp;S'!$F140),AF$140,AF$141,AF$142,AF$143,AF$144)</f>
        <v>0</v>
      </c>
      <c r="AG342" s="66">
        <f>-AG$190+AG$216-AG$218+AG$233+AG$234+SUM(AG$125,AG$126,AG$127,AG$128,AG$129,AG$130,AG$131,AG$132,AG$133,AG$134,AG$135,AG$136,AG$137,AG$138,AG$139*(1+'S&amp;S'!$F140),AG$140,AG$141,AG$142,AG$143,AG$144)</f>
        <v>0</v>
      </c>
      <c r="AH342" s="66">
        <f>-AH$190+AH$216-AH$218+AH$233+AH$234+SUM(AH$125,AH$126,AH$127,AH$128,AH$129,AH$130,AH$131,AH$132,AH$133,AH$134,AH$135,AH$136,AH$137,AH$138,AH$139*(1+'S&amp;S'!$F140),AH$140,AH$141,AH$142,AH$143,AH$144)</f>
        <v>0</v>
      </c>
      <c r="AI342" s="66">
        <f>-AI$190+AI$216-AI$218+AI$233+AI$234+SUM(AI$125,AI$126,AI$127,AI$128,AI$129,AI$130,AI$131,AI$132,AI$133,AI$134,AI$135,AI$136,AI$137,AI$138,AI$139*(1+'S&amp;S'!$F140),AI$140,AI$141,AI$142,AI$143,AI$144)</f>
        <v>0</v>
      </c>
      <c r="AJ342" s="66">
        <f>-AJ$190+AJ$216-AJ$218+AJ$233+AJ$234+SUM(AJ$125,AJ$126,AJ$127,AJ$128,AJ$129,AJ$130,AJ$131,AJ$132,AJ$133,AJ$134,AJ$135,AJ$136,AJ$137,AJ$138,AJ$139*(1+'S&amp;S'!$F140),AJ$140,AJ$141,AJ$142,AJ$143,AJ$144)</f>
        <v>0</v>
      </c>
      <c r="AK342" s="66">
        <f>-AK$190+AK$216-AK$218+AK$233+AK$234+SUM(AK$125,AK$126,AK$127,AK$128,AK$129,AK$130,AK$131,AK$132,AK$133,AK$134,AK$135,AK$136,AK$137,AK$138,AK$139*(1+'S&amp;S'!$F140),AK$140,AK$141,AK$142,AK$143,AK$144)</f>
        <v>0</v>
      </c>
      <c r="AL342" s="66">
        <f>-AL$190+AL$216-AL$218+AL$233+AL$234+SUM(AL$125,AL$126,AL$127,AL$128,AL$129,AL$130,AL$131,AL$132,AL$133,AL$134,AL$135,AL$136,AL$137,AL$138,AL$139*(1+'S&amp;S'!$F140),AL$140,AL$141,AL$142,AL$143,AL$144)</f>
        <v>0</v>
      </c>
      <c r="AM342" s="66">
        <f>-AM$190+AM$216-AM$218+AM$233+AM$234+SUM(AM$125,AM$126,AM$127,AM$128,AM$129,AM$130,AM$131,AM$132,AM$133,AM$134,AM$135,AM$136,AM$137,AM$138,AM$139*(1+'S&amp;S'!$F140),AM$140,AM$141,AM$142,AM$143,AM$144)</f>
        <v>0</v>
      </c>
      <c r="AN342" s="66">
        <f>-AN$190+AN$216-AN$218+AN$233+AN$234+SUM(AN$125,AN$126,AN$127,AN$128,AN$129,AN$130,AN$131,AN$132,AN$133,AN$134,AN$135,AN$136,AN$137,AN$138,AN$139*(1+'S&amp;S'!$F140),AN$140,AN$141,AN$142,AN$143,AN$144)</f>
        <v>0</v>
      </c>
      <c r="AO342" s="66">
        <f>-AO$190+AO$216-AO$218+AO$233+AO$234+SUM(AO$125,AO$126,AO$127,AO$128,AO$129,AO$130,AO$131,AO$132,AO$133,AO$134,AO$135,AO$136,AO$137,AO$138,AO$139*(1+'S&amp;S'!$F140),AO$140,AO$141,AO$142,AO$143,AO$144)</f>
        <v>0</v>
      </c>
      <c r="AP342" s="66">
        <f>-AP$190+AP$216-AP$218+AP$233+AP$234+SUM(AP$125,AP$126,AP$127,AP$128,AP$129,AP$130,AP$131,AP$132,AP$133,AP$134,AP$135,AP$136,AP$137,AP$138,AP$139*(1+'S&amp;S'!$F140),AP$140,AP$141,AP$142,AP$143,AP$144)</f>
        <v>0</v>
      </c>
      <c r="AQ342" s="66">
        <f>-AQ$190+AQ$216-AQ$218+AQ$233+AQ$234+SUM(AQ$125,AQ$126,AQ$127,AQ$128,AQ$129,AQ$130,AQ$131,AQ$132,AQ$133,AQ$134,AQ$135,AQ$136,AQ$137,AQ$138,AQ$139*(1+'S&amp;S'!$F140),AQ$140,AQ$141,AQ$142,AQ$143,AQ$144)</f>
        <v>0</v>
      </c>
      <c r="AR342" s="66">
        <f>-AR$190+AR$216-AR$218+AR$233+AR$234+SUM(AR$125,AR$126,AR$127,AR$128,AR$129,AR$130,AR$131,AR$132,AR$133,AR$134,AR$135,AR$136,AR$137,AR$138,AR$139*(1+'S&amp;S'!$F140),AR$140,AR$141,AR$142,AR$143,AR$144)</f>
        <v>0</v>
      </c>
      <c r="AS342" s="66">
        <f>-AS$190+AS$216-AS$218+AS$233+AS$234+SUM(AS$125,AS$126,AS$127,AS$128,AS$129,AS$130,AS$131,AS$132,AS$133,AS$134,AS$135,AS$136,AS$137,AS$138,AS$139*(1+'S&amp;S'!$F140),AS$140,AS$141,AS$142,AS$143,AS$144)</f>
        <v>0</v>
      </c>
      <c r="AT342" s="66">
        <f>-AT$190+AT$216-AT$218+AT$233+AT$234+SUM(AT$125,AT$126,AT$127,AT$128,AT$129,AT$130,AT$131,AT$132,AT$133,AT$134,AT$135,AT$136,AT$137,AT$138,AT$139*(1+'S&amp;S'!$F140),AT$140,AT$141,AT$142,AT$143,AT$144)</f>
        <v>0</v>
      </c>
      <c r="AU342" s="66">
        <f>-AU$190+AU$216-AU$218+AU$233+AU$234+SUM(AU$125,AU$126,AU$127,AU$128,AU$129,AU$130,AU$131,AU$132,AU$133,AU$134,AU$135,AU$136,AU$137,AU$138,AU$139*(1+'S&amp;S'!$F140),AU$140,AU$141,AU$142,AU$143,AU$144)</f>
        <v>0</v>
      </c>
      <c r="AV342" s="66">
        <f>-AV$190+AV$216-AV$218+AV$233+AV$234+SUM(AV$125,AV$126,AV$127,AV$128,AV$129,AV$130,AV$131,AV$132,AV$133,AV$134,AV$135,AV$136,AV$137,AV$138,AV$139*(1+'S&amp;S'!$F140),AV$140,AV$141,AV$142,AV$143,AV$144)</f>
        <v>0</v>
      </c>
      <c r="AW342" s="66">
        <f>-AW$190+AW$216-AW$218+AW$233+AW$234+SUM(AW$125,AW$126,AW$127,AW$128,AW$129,AW$130,AW$131,AW$132,AW$133,AW$134,AW$135,AW$136,AW$137,AW$138,AW$139*(1+'S&amp;S'!$F140),AW$140,AW$141,AW$142,AW$143,AW$144)</f>
        <v>0</v>
      </c>
      <c r="AX342" s="66">
        <f>-AX$190+AX$216-AX$218+AX$233+AX$234+SUM(AX$125,AX$126,AX$127,AX$128,AX$129,AX$130,AX$131,AX$132,AX$133,AX$134,AX$135,AX$136,AX$137,AX$138,AX$139*(1+'S&amp;S'!$F140),AX$140,AX$141,AX$142,AX$143,AX$144)</f>
        <v>0</v>
      </c>
      <c r="AY342" s="66">
        <f>-AY$190+AY$216-AY$218+AY$233+AY$234+SUM(AY$125,AY$126,AY$127,AY$128,AY$129,AY$130,AY$131,AY$132,AY$133,AY$134,AY$135,AY$136,AY$137,AY$138,AY$139*(1+'S&amp;S'!$F140),AY$140,AY$141,AY$142,AY$143,AY$144)</f>
        <v>0</v>
      </c>
      <c r="AZ342" s="66">
        <f>-AZ$190+AZ$216-AZ$218+AZ$233+AZ$234+SUM(AZ$125,AZ$126,AZ$127,AZ$128,AZ$129,AZ$130,AZ$131,AZ$132,AZ$133,AZ$134,AZ$135,AZ$136,AZ$137,AZ$138,AZ$139*(1+'S&amp;S'!$F140),AZ$140,AZ$141,AZ$142,AZ$143,AZ$144)</f>
        <v>0</v>
      </c>
      <c r="BA342" s="66">
        <f>-BA$190+BA$216-BA$218+BA$233+BA$234+SUM(BA$125,BA$126,BA$127,BA$128,BA$129,BA$130,BA$131,BA$132,BA$133,BA$134,BA$135,BA$136,BA$137,BA$138,BA$139*(1+'S&amp;S'!$F140),BA$140,BA$141,BA$142,BA$143,BA$144)</f>
        <v>0</v>
      </c>
      <c r="BB342" s="66">
        <f>-BB$190+BB$216-BB$218+BB$233+BB$234+SUM(BB$125,BB$126,BB$127,BB$128,BB$129,BB$130,BB$131,BB$132,BB$133,BB$134,BB$135,BB$136,BB$137,BB$138,BB$139*(1+'S&amp;S'!$F140),BB$140,BB$141,BB$142,BB$143,BB$144)</f>
        <v>0</v>
      </c>
      <c r="BC342" s="66">
        <f>-BC$190+BC$216-BC$218+BC$233+BC$234+SUM(BC$125,BC$126,BC$127,BC$128,BC$129,BC$130,BC$131,BC$132,BC$133,BC$134,BC$135,BC$136,BC$137,BC$138,BC$139*(1+'S&amp;S'!$F140),BC$140,BC$141,BC$142,BC$143,BC$144)</f>
        <v>0</v>
      </c>
      <c r="BD342" s="66">
        <f>-BD$190+BD$216-BD$218+BD$233+BD$234+SUM(BD$125,BD$126,BD$127,BD$128,BD$129,BD$130,BD$131,BD$132,BD$133,BD$134,BD$135,BD$136,BD$137,BD$138,BD$139*(1+'S&amp;S'!$F140),BD$140,BD$141,BD$142,BD$143,BD$144)</f>
        <v>0</v>
      </c>
      <c r="BE342" s="66">
        <f>-BE$190+BE$216-BE$218+BE$233+BE$234+SUM(BE$125,BE$126,BE$127,BE$128,BE$129,BE$130,BE$131,BE$132,BE$133,BE$134,BE$135,BE$136,BE$137,BE$138,BE$139*(1+'S&amp;S'!$F140),BE$140,BE$141,BE$142,BE$143,BE$144)</f>
        <v>0</v>
      </c>
      <c r="BF342" s="66">
        <f>-BF$190+BF$216-BF$218+BF$233+BF$234+SUM(BF$125,BF$126,BF$127,BF$128,BF$129,BF$130,BF$131,BF$132,BF$133,BF$134,BF$135,BF$136,BF$137,BF$138,BF$139*(1+'S&amp;S'!$F140),BF$140,BF$141,BF$142,BF$143,BF$144)</f>
        <v>0</v>
      </c>
      <c r="BG342" s="66">
        <f>-BG$190+BG$216-BG$218+BG$233+BG$234+SUM(BG$125,BG$126,BG$127,BG$128,BG$129,BG$130,BG$131,BG$132,BG$133,BG$134,BG$135,BG$136,BG$137,BG$138,BG$139*(1+'S&amp;S'!$F140),BG$140,BG$141,BG$142,BG$143,BG$144)</f>
        <v>0</v>
      </c>
      <c r="BH342" s="66">
        <f>-BH$190+BH$216-BH$218+BH$233+BH$234+SUM(BH$125,BH$126,BH$127,BH$128,BH$129,BH$130,BH$131,BH$132,BH$133,BH$134,BH$135,BH$136,BH$137,BH$138,BH$139*(1+'S&amp;S'!$F140),BH$140,BH$141,BH$142,BH$143,BH$144)</f>
        <v>0</v>
      </c>
      <c r="BI342" s="66">
        <f>-BI$190+BI$216-BI$218+BI$233+BI$234+SUM(BI$125,BI$126,BI$127,BI$128,BI$129,BI$130,BI$131,BI$132,BI$133,BI$134,BI$135,BI$136,BI$137,BI$138,BI$139*(1+'S&amp;S'!$F140),BI$140,BI$141,BI$142,BI$143,BI$144)</f>
        <v>0</v>
      </c>
      <c r="BJ342" s="66">
        <f>-BJ$190+BJ$216-BJ$218+BJ$233+BJ$234+SUM(BJ$125,BJ$126,BJ$127,BJ$128,BJ$129,BJ$130,BJ$131,BJ$132,BJ$133,BJ$134,BJ$135,BJ$136,BJ$137,BJ$138,BJ$139*(1+'S&amp;S'!$F140),BJ$140,BJ$141,BJ$142,BJ$143,BJ$144)</f>
        <v>0</v>
      </c>
      <c r="BK342" s="66">
        <f>-BK$190+BK$216-BK$218+BK$233+BK$234+SUM(BK$125,BK$126,BK$127,BK$128,BK$129,BK$130,BK$131,BK$132,BK$133,BK$134,BK$135,BK$136,BK$137,BK$138,BK$139*(1+'S&amp;S'!$F140),BK$140,BK$141,BK$142,BK$143,BK$144)</f>
        <v>0</v>
      </c>
      <c r="BL342" s="66">
        <f>-BL$190+BL$216-BL$218+BL$233+BL$234+SUM(BL$125,BL$126,BL$127,BL$128,BL$129,BL$130,BL$131,BL$132,BL$133,BL$134,BL$135,BL$136,BL$137,BL$138,BL$139*(1+'S&amp;S'!$F140),BL$140,BL$141,BL$142,BL$143,BL$144)</f>
        <v>0</v>
      </c>
      <c r="BM342" s="66">
        <f>-BM$190+BM$216-BM$218+BM$233+BM$234+SUM(BM$125,BM$126,BM$127,BM$128,BM$129,BM$130,BM$131,BM$132,BM$133,BM$134,BM$135,BM$136,BM$137,BM$138,BM$139*(1+'S&amp;S'!$F140),BM$140,BM$141,BM$142,BM$143,BM$144)</f>
        <v>0</v>
      </c>
      <c r="BN342" s="66">
        <f>-BN$190+BN$216-BN$218+BN$233+BN$234+SUM(BN$125,BN$126,BN$127,BN$128,BN$129,BN$130,BN$131,BN$132,BN$133,BN$134,BN$135,BN$136,BN$137,BN$138,BN$139*(1+'S&amp;S'!$F140),BN$140,BN$141,BN$142,BN$143,BN$144)</f>
        <v>0</v>
      </c>
      <c r="BO342" s="66">
        <f>-BO$190+BO$216-BO$218+BO$233+BO$234+SUM(BO$125,BO$126,BO$127,BO$128,BO$129,BO$130,BO$131,BO$132,BO$133,BO$134,BO$135,BO$136,BO$137,BO$138,BO$139*(1+'S&amp;S'!$F140),BO$140,BO$141,BO$142,BO$143,BO$144)</f>
        <v>0</v>
      </c>
      <c r="BP342" s="66">
        <f>-BP$190+BP$216-BP$218+BP$233+BP$234+SUM(BP$125,BP$126,BP$127,BP$128,BP$129,BP$130,BP$131,BP$132,BP$133,BP$134,BP$135,BP$136,BP$137,BP$138,BP$139*(1+'S&amp;S'!$F140),BP$140,BP$141,BP$142,BP$143,BP$144)</f>
        <v>0</v>
      </c>
      <c r="BQ342" s="66">
        <f>-BQ$190+BQ$216-BQ$218+BQ$233+BQ$234+SUM(BQ$125,BQ$126,BQ$127,BQ$128,BQ$129,BQ$130,BQ$131,BQ$132,BQ$133,BQ$134,BQ$135,BQ$136,BQ$137,BQ$138,BQ$139*(1+'S&amp;S'!$F140),BQ$140,BQ$141,BQ$142,BQ$143,BQ$144)</f>
        <v>0</v>
      </c>
      <c r="BR342" s="66">
        <f>-BR$190+BR$216-BR$218+BR$233+BR$234+SUM(BR$125,BR$126,BR$127,BR$128,BR$129,BR$130,BR$131,BR$132,BR$133,BR$134,BR$135,BR$136,BR$137,BR$138,BR$139*(1+'S&amp;S'!$F140),BR$140,BR$141,BR$142,BR$143,BR$144)</f>
        <v>0</v>
      </c>
      <c r="BS342" s="66">
        <f>-BS$190+BS$216-BS$218+BS$233+BS$234+SUM(BS$125,BS$126,BS$127,BS$128,BS$129,BS$130,BS$131,BS$132,BS$133,BS$134,BS$135,BS$136,BS$137,BS$138,BS$139*(1+'S&amp;S'!$F140),BS$140,BS$141,BS$142,BS$143,BS$144)</f>
        <v>0</v>
      </c>
      <c r="BT342" s="66">
        <f>-BT$190+BT$216-BT$218+BT$233+BT$234+SUM(BT$125,BT$126,BT$127,BT$128,BT$129,BT$130,BT$131,BT$132,BT$133,BT$134,BT$135,BT$136,BT$137,BT$138,BT$139*(1+'S&amp;S'!$F140),BT$140,BT$141,BT$142,BT$143,BT$144)</f>
        <v>0</v>
      </c>
      <c r="BU342" s="66">
        <f>-BU$190+BU$216-BU$218+BU$233+BU$234+SUM(BU$125,BU$126,BU$127,BU$128,BU$129,BU$130,BU$131,BU$132,BU$133,BU$134,BU$135,BU$136,BU$137,BU$138,BU$139*(1+'S&amp;S'!$F140),BU$140,BU$141,BU$142,BU$143,BU$144)</f>
        <v>0</v>
      </c>
      <c r="BV342" s="66">
        <f>-BV$190+BV$216-BV$218+BV$233+BV$234+SUM(BV$125,BV$126,BV$127,BV$128,BV$129,BV$130,BV$131,BV$132,BV$133,BV$134,BV$135,BV$136,BV$137,BV$138,BV$139*(1+'S&amp;S'!$F140),BV$140,BV$141,BV$142,BV$143,BV$144)</f>
        <v>0</v>
      </c>
      <c r="BW342" s="66">
        <f>-BW$190+BW$216-BW$218+BW$233+BW$234+SUM(BW$125,BW$126,BW$127,BW$128,BW$129,BW$130,BW$131,BW$132,BW$133,BW$134,BW$135,BW$136,BW$137,BW$138,BW$139*(1+'S&amp;S'!$F140),BW$140,BW$141,BW$142,BW$143,BW$144)</f>
        <v>0</v>
      </c>
      <c r="BX342" s="66">
        <f>-BX$190+BX$216-BX$218+BX$233+BX$234+SUM(BX$125,BX$126,BX$127,BX$128,BX$129,BX$130,BX$131,BX$132,BX$133,BX$134,BX$135,BX$136,BX$137,BX$138,BX$139*(1+'S&amp;S'!$F140),BX$140,BX$141,BX$142,BX$143,BX$144)</f>
        <v>0</v>
      </c>
      <c r="BY342" s="66">
        <f>-BY$190+BY$216-BY$218+BY$233+BY$234+SUM(BY$125,BY$126,BY$127,BY$128,BY$129,BY$130,BY$131,BY$132,BY$133,BY$134,BY$135,BY$136,BY$137,BY$138,BY$139*(1+'S&amp;S'!$F140),BY$140,BY$141,BY$142,BY$143,BY$144)</f>
        <v>0</v>
      </c>
      <c r="BZ342" s="66">
        <f>-BZ$190+BZ$216-BZ$218+BZ$233+BZ$234+SUM(BZ$125,BZ$126,BZ$127,BZ$128,BZ$129,BZ$130,BZ$131,BZ$132,BZ$133,BZ$134,BZ$135,BZ$136,BZ$137,BZ$138,BZ$139*(1+'S&amp;S'!$F140),BZ$140,BZ$141,BZ$142,BZ$143,BZ$144)</f>
        <v>0</v>
      </c>
      <c r="CA342" s="66">
        <f>-CA$190+CA$216-CA$218+CA$233+CA$234+SUM(CA$125,CA$126,CA$127,CA$128,CA$129,CA$130,CA$131,CA$132,CA$133,CA$134,CA$135,CA$136,CA$137,CA$138,CA$139*(1+'S&amp;S'!$F140),CA$140,CA$141,CA$142,CA$143,CA$144)</f>
        <v>0</v>
      </c>
      <c r="CB342" s="66">
        <f>-CB$190+CB$216-CB$218+CB$233+CB$234+SUM(CB$125,CB$126,CB$127,CB$128,CB$129,CB$130,CB$131,CB$132,CB$133,CB$134,CB$135,CB$136,CB$137,CB$138,CB$139*(1+'S&amp;S'!$F140),CB$140,CB$141,CB$142,CB$143,CB$144)</f>
        <v>0</v>
      </c>
      <c r="CC342" s="66">
        <f>-CC$190+CC$216-CC$218+CC$233+CC$234+SUM(CC$125,CC$126,CC$127,CC$128,CC$129,CC$130,CC$131,CC$132,CC$133,CC$134,CC$135,CC$136,CC$137,CC$138,CC$139*(1+'S&amp;S'!$F140),CC$140,CC$141,CC$142,CC$143,CC$144)</f>
        <v>0</v>
      </c>
      <c r="CD342" s="66">
        <f>-CD$190+CD$216-CD$218+CD$233+CD$234+SUM(CD$125,CD$126,CD$127,CD$128,CD$129,CD$130,CD$131,CD$132,CD$133,CD$134,CD$135,CD$136,CD$137,CD$138,CD$139*(1+'S&amp;S'!$F140),CD$140,CD$141,CD$142,CD$143,CD$144)</f>
        <v>0</v>
      </c>
      <c r="CE342" s="66">
        <f>-CE$190+CE$216-CE$218+CE$233+CE$234+SUM(CE$125,CE$126,CE$127,CE$128,CE$129,CE$130,CE$131,CE$132,CE$133,CE$134,CE$135,CE$136,CE$137,CE$138,CE$139*(1+'S&amp;S'!$F140),CE$140,CE$141,CE$142,CE$143,CE$144)</f>
        <v>0</v>
      </c>
      <c r="CF342" s="66">
        <f>-CF$190+CF$216-CF$218+CF$233+CF$234+SUM(CF$125,CF$126,CF$127,CF$128,CF$129,CF$130,CF$131,CF$132,CF$133,CF$134,CF$135,CF$136,CF$137,CF$138,CF$139*(1+'S&amp;S'!$F140),CF$140,CF$141,CF$142,CF$143,CF$144)</f>
        <v>0</v>
      </c>
      <c r="CG342" s="66">
        <f>-CG$190+CG$216-CG$218+CG$233+CG$234+SUM(CG$125,CG$126,CG$127,CG$128,CG$129,CG$130,CG$131,CG$132,CG$133,CG$134,CG$135,CG$136,CG$137,CG$138,CG$139*(1+'S&amp;S'!$F140),CG$140,CG$141,CG$142,CG$143,CG$144)</f>
        <v>0</v>
      </c>
      <c r="CH342" s="66">
        <f>-CH$190+CH$216-CH$218+CH$233+CH$234+SUM(CH$125,CH$126,CH$127,CH$128,CH$129,CH$130,CH$131,CH$132,CH$133,CH$134,CH$135,CH$136,CH$137,CH$138,CH$139*(1+'S&amp;S'!$F140),CH$140,CH$141,CH$142,CH$143,CH$144)</f>
        <v>0</v>
      </c>
      <c r="CI342" s="66">
        <f>-CI$190+CI$216-CI$218+CI$233+CI$234+SUM(CI$125,CI$126,CI$127,CI$128,CI$129,CI$130,CI$131,CI$132,CI$133,CI$134,CI$135,CI$136,CI$137,CI$138,CI$139*(1+'S&amp;S'!$F140),CI$140,CI$141,CI$142,CI$143,CI$144)</f>
        <v>0</v>
      </c>
      <c r="CJ342" s="66">
        <f>-CJ$190+CJ$216-CJ$218+CJ$233+CJ$234+SUM(CJ$125,CJ$126,CJ$127,CJ$128,CJ$129,CJ$130,CJ$131,CJ$132,CJ$133,CJ$134,CJ$135,CJ$136,CJ$137,CJ$138,CJ$139*(1+'S&amp;S'!$F140),CJ$140,CJ$141,CJ$142,CJ$143,CJ$144)</f>
        <v>0</v>
      </c>
      <c r="CK342" s="66">
        <f>-CK$190+CK$216-CK$218+CK$233+CK$234+SUM(CK$125,CK$126,CK$127,CK$128,CK$129,CK$130,CK$131,CK$132,CK$133,CK$134,CK$135,CK$136,CK$137,CK$138,CK$139*(1+'S&amp;S'!$F140),CK$140,CK$141,CK$142,CK$143,CK$144)</f>
        <v>0</v>
      </c>
      <c r="CL342" s="66">
        <f>-CL$190+CL$216-CL$218+CL$233+CL$234+SUM(CL$125,CL$126,CL$127,CL$128,CL$129,CL$130,CL$131,CL$132,CL$133,CL$134,CL$135,CL$136,CL$137,CL$138,CL$139*(1+'S&amp;S'!$F140),CL$140,CL$141,CL$142,CL$143,CL$144)</f>
        <v>0</v>
      </c>
      <c r="CM342" s="66">
        <f>-CM$190+CM$216-CM$218+CM$233+CM$234+SUM(CM$125,CM$126,CM$127,CM$128,CM$129,CM$130,CM$131,CM$132,CM$133,CM$134,CM$135,CM$136,CM$137,CM$138,CM$139*(1+'S&amp;S'!$F140),CM$140,CM$141,CM$142,CM$143,CM$144)</f>
        <v>0</v>
      </c>
      <c r="CN342" s="66">
        <f>-CN$190+CN$216-CN$218+CN$233+CN$234+SUM(CN$125,CN$126,CN$127,CN$128,CN$129,CN$130,CN$131,CN$132,CN$133,CN$134,CN$135,CN$136,CN$137,CN$138,CN$139*(1+'S&amp;S'!$F140),CN$140,CN$141,CN$142,CN$143,CN$144)</f>
        <v>0</v>
      </c>
      <c r="CO342" s="66">
        <f>-CO$190+CO$216-CO$218+CO$233+CO$234+SUM(CO$125,CO$126,CO$127,CO$128,CO$129,CO$130,CO$131,CO$132,CO$133,CO$134,CO$135,CO$136,CO$137,CO$138,CO$139*(1+'S&amp;S'!$F140),CO$140,CO$141,CO$142,CO$143,CO$144)</f>
        <v>0</v>
      </c>
      <c r="CP342" s="66">
        <f>-CP$190+CP$216-CP$218+CP$233+CP$234+SUM(CP$125,CP$126,CP$127,CP$128,CP$129,CP$130,CP$131,CP$132,CP$133,CP$134,CP$135,CP$136,CP$137,CP$138,CP$139*(1+'S&amp;S'!$F140),CP$140,CP$141,CP$142,CP$143,CP$144)</f>
        <v>0</v>
      </c>
      <c r="CQ342" s="66">
        <f>-CQ$190+CQ$216-CQ$218+CQ$233+CQ$234+SUM(CQ$125,CQ$126,CQ$127,CQ$128,CQ$129,CQ$130,CQ$131,CQ$132,CQ$133,CQ$134,CQ$135,CQ$136,CQ$137,CQ$138,CQ$139*(1+'S&amp;S'!$F140),CQ$140,CQ$141,CQ$142,CQ$143,CQ$144)</f>
        <v>0</v>
      </c>
      <c r="CR342" s="66">
        <f>-CR$190+CR$216-CR$218+CR$233+CR$234+SUM(CR$125,CR$126,CR$127,CR$128,CR$129,CR$130,CR$131,CR$132,CR$133,CR$134,CR$135,CR$136,CR$137,CR$138,CR$139*(1+'S&amp;S'!$F140),CR$140,CR$141,CR$142,CR$143,CR$144)</f>
        <v>0</v>
      </c>
      <c r="CS342" s="66">
        <f>-CS$190+CS$216-CS$218+CS$233+CS$234+SUM(CS$125,CS$126,CS$127,CS$128,CS$129,CS$130,CS$131,CS$132,CS$133,CS$134,CS$135,CS$136,CS$137,CS$138,CS$139*(1+'S&amp;S'!$F140),CS$140,CS$141,CS$142,CS$143,CS$144)</f>
        <v>0</v>
      </c>
    </row>
    <row r="343" spans="3:97" hidden="1" x14ac:dyDescent="0.35">
      <c r="C343" s="81" t="str">
        <f>O.4!C139&amp;" with "&amp; 'S&amp;S'!$D$5*100 &amp; "% decrease"</f>
        <v xml:space="preserve"> with 1% decrease</v>
      </c>
      <c r="E343" s="492">
        <f>G343+NPV(G.Asm!$F$40,H343:INDEX(H343:CS343,RP))</f>
        <v>0</v>
      </c>
      <c r="F343" s="492">
        <f t="shared" si="140"/>
        <v>0</v>
      </c>
      <c r="G343" s="66">
        <f>-G$190+G$216-G$218+G$233+G$234+SUM(G$125,G$126,G$127,G$128,G$129,G$130,G$131,G$132,G$133,G$134,G$135,G$136,G$137,G$138,G$139*(1+'S&amp;S'!$F141),G$140,G$141,G$142,G$143,G$144)</f>
        <v>0</v>
      </c>
      <c r="H343" s="66">
        <f>-H$190+H$216-H$218+H$233+H$234+SUM(H$125,H$126,H$127,H$128,H$129,H$130,H$131,H$132,H$133,H$134,H$135,H$136,H$137,H$138,H$139*(1+'S&amp;S'!$F141),H$140,H$141,H$142,H$143,H$144)</f>
        <v>0</v>
      </c>
      <c r="I343" s="66">
        <f>-I$190+I$216-I$218+I$233+I$234+SUM(I$125,I$126,I$127,I$128,I$129,I$130,I$131,I$132,I$133,I$134,I$135,I$136,I$137,I$138,I$139*(1+'S&amp;S'!$F141),I$140,I$141,I$142,I$143,I$144)</f>
        <v>0</v>
      </c>
      <c r="J343" s="66">
        <f>-J$190+J$216-J$218+J$233+J$234+SUM(J$125,J$126,J$127,J$128,J$129,J$130,J$131,J$132,J$133,J$134,J$135,J$136,J$137,J$138,J$139*(1+'S&amp;S'!$F141),J$140,J$141,J$142,J$143,J$144)</f>
        <v>0</v>
      </c>
      <c r="K343" s="66">
        <f>-K$190+K$216-K$218+K$233+K$234+SUM(K$125,K$126,K$127,K$128,K$129,K$130,K$131,K$132,K$133,K$134,K$135,K$136,K$137,K$138,K$139*(1+'S&amp;S'!$F141),K$140,K$141,K$142,K$143,K$144)</f>
        <v>0</v>
      </c>
      <c r="L343" s="66">
        <f>-L$190+L$216-L$218+L$233+L$234+SUM(L$125,L$126,L$127,L$128,L$129,L$130,L$131,L$132,L$133,L$134,L$135,L$136,L$137,L$138,L$139*(1+'S&amp;S'!$F141),L$140,L$141,L$142,L$143,L$144)</f>
        <v>0</v>
      </c>
      <c r="M343" s="66">
        <f>-M$190+M$216-M$218+M$233+M$234+SUM(M$125,M$126,M$127,M$128,M$129,M$130,M$131,M$132,M$133,M$134,M$135,M$136,M$137,M$138,M$139*(1+'S&amp;S'!$F141),M$140,M$141,M$142,M$143,M$144)</f>
        <v>0</v>
      </c>
      <c r="N343" s="66">
        <f>-N$190+N$216-N$218+N$233+N$234+SUM(N$125,N$126,N$127,N$128,N$129,N$130,N$131,N$132,N$133,N$134,N$135,N$136,N$137,N$138,N$139*(1+'S&amp;S'!$F141),N$140,N$141,N$142,N$143,N$144)</f>
        <v>0</v>
      </c>
      <c r="O343" s="66">
        <f>-O$190+O$216-O$218+O$233+O$234+SUM(O$125,O$126,O$127,O$128,O$129,O$130,O$131,O$132,O$133,O$134,O$135,O$136,O$137,O$138,O$139*(1+'S&amp;S'!$F141),O$140,O$141,O$142,O$143,O$144)</f>
        <v>0</v>
      </c>
      <c r="P343" s="66">
        <f>-P$190+P$216-P$218+P$233+P$234+SUM(P$125,P$126,P$127,P$128,P$129,P$130,P$131,P$132,P$133,P$134,P$135,P$136,P$137,P$138,P$139*(1+'S&amp;S'!$F141),P$140,P$141,P$142,P$143,P$144)</f>
        <v>0</v>
      </c>
      <c r="Q343" s="66">
        <f>-Q$190+Q$216-Q$218+Q$233+Q$234+SUM(Q$125,Q$126,Q$127,Q$128,Q$129,Q$130,Q$131,Q$132,Q$133,Q$134,Q$135,Q$136,Q$137,Q$138,Q$139*(1+'S&amp;S'!$F141),Q$140,Q$141,Q$142,Q$143,Q$144)</f>
        <v>0</v>
      </c>
      <c r="R343" s="66">
        <f>-R$190+R$216-R$218+R$233+R$234+SUM(R$125,R$126,R$127,R$128,R$129,R$130,R$131,R$132,R$133,R$134,R$135,R$136,R$137,R$138,R$139*(1+'S&amp;S'!$F141),R$140,R$141,R$142,R$143,R$144)</f>
        <v>0</v>
      </c>
      <c r="S343" s="66">
        <f>-S$190+S$216-S$218+S$233+S$234+SUM(S$125,S$126,S$127,S$128,S$129,S$130,S$131,S$132,S$133,S$134,S$135,S$136,S$137,S$138,S$139*(1+'S&amp;S'!$F141),S$140,S$141,S$142,S$143,S$144)</f>
        <v>0</v>
      </c>
      <c r="T343" s="66">
        <f>-T$190+T$216-T$218+T$233+T$234+SUM(T$125,T$126,T$127,T$128,T$129,T$130,T$131,T$132,T$133,T$134,T$135,T$136,T$137,T$138,T$139*(1+'S&amp;S'!$F141),T$140,T$141,T$142,T$143,T$144)</f>
        <v>0</v>
      </c>
      <c r="U343" s="66">
        <f>-U$190+U$216-U$218+U$233+U$234+SUM(U$125,U$126,U$127,U$128,U$129,U$130,U$131,U$132,U$133,U$134,U$135,U$136,U$137,U$138,U$139*(1+'S&amp;S'!$F141),U$140,U$141,U$142,U$143,U$144)</f>
        <v>0</v>
      </c>
      <c r="V343" s="66">
        <f>-V$190+V$216-V$218+V$233+V$234+SUM(V$125,V$126,V$127,V$128,V$129,V$130,V$131,V$132,V$133,V$134,V$135,V$136,V$137,V$138,V$139*(1+'S&amp;S'!$F141),V$140,V$141,V$142,V$143,V$144)</f>
        <v>0</v>
      </c>
      <c r="W343" s="66">
        <f>-W$190+W$216-W$218+W$233+W$234+SUM(W$125,W$126,W$127,W$128,W$129,W$130,W$131,W$132,W$133,W$134,W$135,W$136,W$137,W$138,W$139*(1+'S&amp;S'!$F141),W$140,W$141,W$142,W$143,W$144)</f>
        <v>0</v>
      </c>
      <c r="X343" s="66">
        <f>-X$190+X$216-X$218+X$233+X$234+SUM(X$125,X$126,X$127,X$128,X$129,X$130,X$131,X$132,X$133,X$134,X$135,X$136,X$137,X$138,X$139*(1+'S&amp;S'!$F141),X$140,X$141,X$142,X$143,X$144)</f>
        <v>0</v>
      </c>
      <c r="Y343" s="66">
        <f>-Y$190+Y$216-Y$218+Y$233+Y$234+SUM(Y$125,Y$126,Y$127,Y$128,Y$129,Y$130,Y$131,Y$132,Y$133,Y$134,Y$135,Y$136,Y$137,Y$138,Y$139*(1+'S&amp;S'!$F141),Y$140,Y$141,Y$142,Y$143,Y$144)</f>
        <v>0</v>
      </c>
      <c r="Z343" s="66">
        <f>-Z$190+Z$216-Z$218+Z$233+Z$234+SUM(Z$125,Z$126,Z$127,Z$128,Z$129,Z$130,Z$131,Z$132,Z$133,Z$134,Z$135,Z$136,Z$137,Z$138,Z$139*(1+'S&amp;S'!$F141),Z$140,Z$141,Z$142,Z$143,Z$144)</f>
        <v>0</v>
      </c>
      <c r="AA343" s="66">
        <f>-AA$190+AA$216-AA$218+AA$233+AA$234+SUM(AA$125,AA$126,AA$127,AA$128,AA$129,AA$130,AA$131,AA$132,AA$133,AA$134,AA$135,AA$136,AA$137,AA$138,AA$139*(1+'S&amp;S'!$F141),AA$140,AA$141,AA$142,AA$143,AA$144)</f>
        <v>0</v>
      </c>
      <c r="AB343" s="66">
        <f>-AB$190+AB$216-AB$218+AB$233+AB$234+SUM(AB$125,AB$126,AB$127,AB$128,AB$129,AB$130,AB$131,AB$132,AB$133,AB$134,AB$135,AB$136,AB$137,AB$138,AB$139*(1+'S&amp;S'!$F141),AB$140,AB$141,AB$142,AB$143,AB$144)</f>
        <v>0</v>
      </c>
      <c r="AC343" s="66">
        <f>-AC$190+AC$216-AC$218+AC$233+AC$234+SUM(AC$125,AC$126,AC$127,AC$128,AC$129,AC$130,AC$131,AC$132,AC$133,AC$134,AC$135,AC$136,AC$137,AC$138,AC$139*(1+'S&amp;S'!$F141),AC$140,AC$141,AC$142,AC$143,AC$144)</f>
        <v>0</v>
      </c>
      <c r="AD343" s="66">
        <f>-AD$190+AD$216-AD$218+AD$233+AD$234+SUM(AD$125,AD$126,AD$127,AD$128,AD$129,AD$130,AD$131,AD$132,AD$133,AD$134,AD$135,AD$136,AD$137,AD$138,AD$139*(1+'S&amp;S'!$F141),AD$140,AD$141,AD$142,AD$143,AD$144)</f>
        <v>0</v>
      </c>
      <c r="AE343" s="66">
        <f>-AE$190+AE$216-AE$218+AE$233+AE$234+SUM(AE$125,AE$126,AE$127,AE$128,AE$129,AE$130,AE$131,AE$132,AE$133,AE$134,AE$135,AE$136,AE$137,AE$138,AE$139*(1+'S&amp;S'!$F141),AE$140,AE$141,AE$142,AE$143,AE$144)</f>
        <v>0</v>
      </c>
      <c r="AF343" s="66">
        <f>-AF$190+AF$216-AF$218+AF$233+AF$234+SUM(AF$125,AF$126,AF$127,AF$128,AF$129,AF$130,AF$131,AF$132,AF$133,AF$134,AF$135,AF$136,AF$137,AF$138,AF$139*(1+'S&amp;S'!$F141),AF$140,AF$141,AF$142,AF$143,AF$144)</f>
        <v>0</v>
      </c>
      <c r="AG343" s="66">
        <f>-AG$190+AG$216-AG$218+AG$233+AG$234+SUM(AG$125,AG$126,AG$127,AG$128,AG$129,AG$130,AG$131,AG$132,AG$133,AG$134,AG$135,AG$136,AG$137,AG$138,AG$139*(1+'S&amp;S'!$F141),AG$140,AG$141,AG$142,AG$143,AG$144)</f>
        <v>0</v>
      </c>
      <c r="AH343" s="66">
        <f>-AH$190+AH$216-AH$218+AH$233+AH$234+SUM(AH$125,AH$126,AH$127,AH$128,AH$129,AH$130,AH$131,AH$132,AH$133,AH$134,AH$135,AH$136,AH$137,AH$138,AH$139*(1+'S&amp;S'!$F141),AH$140,AH$141,AH$142,AH$143,AH$144)</f>
        <v>0</v>
      </c>
      <c r="AI343" s="66">
        <f>-AI$190+AI$216-AI$218+AI$233+AI$234+SUM(AI$125,AI$126,AI$127,AI$128,AI$129,AI$130,AI$131,AI$132,AI$133,AI$134,AI$135,AI$136,AI$137,AI$138,AI$139*(1+'S&amp;S'!$F141),AI$140,AI$141,AI$142,AI$143,AI$144)</f>
        <v>0</v>
      </c>
      <c r="AJ343" s="66">
        <f>-AJ$190+AJ$216-AJ$218+AJ$233+AJ$234+SUM(AJ$125,AJ$126,AJ$127,AJ$128,AJ$129,AJ$130,AJ$131,AJ$132,AJ$133,AJ$134,AJ$135,AJ$136,AJ$137,AJ$138,AJ$139*(1+'S&amp;S'!$F141),AJ$140,AJ$141,AJ$142,AJ$143,AJ$144)</f>
        <v>0</v>
      </c>
      <c r="AK343" s="66">
        <f>-AK$190+AK$216-AK$218+AK$233+AK$234+SUM(AK$125,AK$126,AK$127,AK$128,AK$129,AK$130,AK$131,AK$132,AK$133,AK$134,AK$135,AK$136,AK$137,AK$138,AK$139*(1+'S&amp;S'!$F141),AK$140,AK$141,AK$142,AK$143,AK$144)</f>
        <v>0</v>
      </c>
      <c r="AL343" s="66">
        <f>-AL$190+AL$216-AL$218+AL$233+AL$234+SUM(AL$125,AL$126,AL$127,AL$128,AL$129,AL$130,AL$131,AL$132,AL$133,AL$134,AL$135,AL$136,AL$137,AL$138,AL$139*(1+'S&amp;S'!$F141),AL$140,AL$141,AL$142,AL$143,AL$144)</f>
        <v>0</v>
      </c>
      <c r="AM343" s="66">
        <f>-AM$190+AM$216-AM$218+AM$233+AM$234+SUM(AM$125,AM$126,AM$127,AM$128,AM$129,AM$130,AM$131,AM$132,AM$133,AM$134,AM$135,AM$136,AM$137,AM$138,AM$139*(1+'S&amp;S'!$F141),AM$140,AM$141,AM$142,AM$143,AM$144)</f>
        <v>0</v>
      </c>
      <c r="AN343" s="66">
        <f>-AN$190+AN$216-AN$218+AN$233+AN$234+SUM(AN$125,AN$126,AN$127,AN$128,AN$129,AN$130,AN$131,AN$132,AN$133,AN$134,AN$135,AN$136,AN$137,AN$138,AN$139*(1+'S&amp;S'!$F141),AN$140,AN$141,AN$142,AN$143,AN$144)</f>
        <v>0</v>
      </c>
      <c r="AO343" s="66">
        <f>-AO$190+AO$216-AO$218+AO$233+AO$234+SUM(AO$125,AO$126,AO$127,AO$128,AO$129,AO$130,AO$131,AO$132,AO$133,AO$134,AO$135,AO$136,AO$137,AO$138,AO$139*(1+'S&amp;S'!$F141),AO$140,AO$141,AO$142,AO$143,AO$144)</f>
        <v>0</v>
      </c>
      <c r="AP343" s="66">
        <f>-AP$190+AP$216-AP$218+AP$233+AP$234+SUM(AP$125,AP$126,AP$127,AP$128,AP$129,AP$130,AP$131,AP$132,AP$133,AP$134,AP$135,AP$136,AP$137,AP$138,AP$139*(1+'S&amp;S'!$F141),AP$140,AP$141,AP$142,AP$143,AP$144)</f>
        <v>0</v>
      </c>
      <c r="AQ343" s="66">
        <f>-AQ$190+AQ$216-AQ$218+AQ$233+AQ$234+SUM(AQ$125,AQ$126,AQ$127,AQ$128,AQ$129,AQ$130,AQ$131,AQ$132,AQ$133,AQ$134,AQ$135,AQ$136,AQ$137,AQ$138,AQ$139*(1+'S&amp;S'!$F141),AQ$140,AQ$141,AQ$142,AQ$143,AQ$144)</f>
        <v>0</v>
      </c>
      <c r="AR343" s="66">
        <f>-AR$190+AR$216-AR$218+AR$233+AR$234+SUM(AR$125,AR$126,AR$127,AR$128,AR$129,AR$130,AR$131,AR$132,AR$133,AR$134,AR$135,AR$136,AR$137,AR$138,AR$139*(1+'S&amp;S'!$F141),AR$140,AR$141,AR$142,AR$143,AR$144)</f>
        <v>0</v>
      </c>
      <c r="AS343" s="66">
        <f>-AS$190+AS$216-AS$218+AS$233+AS$234+SUM(AS$125,AS$126,AS$127,AS$128,AS$129,AS$130,AS$131,AS$132,AS$133,AS$134,AS$135,AS$136,AS$137,AS$138,AS$139*(1+'S&amp;S'!$F141),AS$140,AS$141,AS$142,AS$143,AS$144)</f>
        <v>0</v>
      </c>
      <c r="AT343" s="66">
        <f>-AT$190+AT$216-AT$218+AT$233+AT$234+SUM(AT$125,AT$126,AT$127,AT$128,AT$129,AT$130,AT$131,AT$132,AT$133,AT$134,AT$135,AT$136,AT$137,AT$138,AT$139*(1+'S&amp;S'!$F141),AT$140,AT$141,AT$142,AT$143,AT$144)</f>
        <v>0</v>
      </c>
      <c r="AU343" s="66">
        <f>-AU$190+AU$216-AU$218+AU$233+AU$234+SUM(AU$125,AU$126,AU$127,AU$128,AU$129,AU$130,AU$131,AU$132,AU$133,AU$134,AU$135,AU$136,AU$137,AU$138,AU$139*(1+'S&amp;S'!$F141),AU$140,AU$141,AU$142,AU$143,AU$144)</f>
        <v>0</v>
      </c>
      <c r="AV343" s="66">
        <f>-AV$190+AV$216-AV$218+AV$233+AV$234+SUM(AV$125,AV$126,AV$127,AV$128,AV$129,AV$130,AV$131,AV$132,AV$133,AV$134,AV$135,AV$136,AV$137,AV$138,AV$139*(1+'S&amp;S'!$F141),AV$140,AV$141,AV$142,AV$143,AV$144)</f>
        <v>0</v>
      </c>
      <c r="AW343" s="66">
        <f>-AW$190+AW$216-AW$218+AW$233+AW$234+SUM(AW$125,AW$126,AW$127,AW$128,AW$129,AW$130,AW$131,AW$132,AW$133,AW$134,AW$135,AW$136,AW$137,AW$138,AW$139*(1+'S&amp;S'!$F141),AW$140,AW$141,AW$142,AW$143,AW$144)</f>
        <v>0</v>
      </c>
      <c r="AX343" s="66">
        <f>-AX$190+AX$216-AX$218+AX$233+AX$234+SUM(AX$125,AX$126,AX$127,AX$128,AX$129,AX$130,AX$131,AX$132,AX$133,AX$134,AX$135,AX$136,AX$137,AX$138,AX$139*(1+'S&amp;S'!$F141),AX$140,AX$141,AX$142,AX$143,AX$144)</f>
        <v>0</v>
      </c>
      <c r="AY343" s="66">
        <f>-AY$190+AY$216-AY$218+AY$233+AY$234+SUM(AY$125,AY$126,AY$127,AY$128,AY$129,AY$130,AY$131,AY$132,AY$133,AY$134,AY$135,AY$136,AY$137,AY$138,AY$139*(1+'S&amp;S'!$F141),AY$140,AY$141,AY$142,AY$143,AY$144)</f>
        <v>0</v>
      </c>
      <c r="AZ343" s="66">
        <f>-AZ$190+AZ$216-AZ$218+AZ$233+AZ$234+SUM(AZ$125,AZ$126,AZ$127,AZ$128,AZ$129,AZ$130,AZ$131,AZ$132,AZ$133,AZ$134,AZ$135,AZ$136,AZ$137,AZ$138,AZ$139*(1+'S&amp;S'!$F141),AZ$140,AZ$141,AZ$142,AZ$143,AZ$144)</f>
        <v>0</v>
      </c>
      <c r="BA343" s="66">
        <f>-BA$190+BA$216-BA$218+BA$233+BA$234+SUM(BA$125,BA$126,BA$127,BA$128,BA$129,BA$130,BA$131,BA$132,BA$133,BA$134,BA$135,BA$136,BA$137,BA$138,BA$139*(1+'S&amp;S'!$F141),BA$140,BA$141,BA$142,BA$143,BA$144)</f>
        <v>0</v>
      </c>
      <c r="BB343" s="66">
        <f>-BB$190+BB$216-BB$218+BB$233+BB$234+SUM(BB$125,BB$126,BB$127,BB$128,BB$129,BB$130,BB$131,BB$132,BB$133,BB$134,BB$135,BB$136,BB$137,BB$138,BB$139*(1+'S&amp;S'!$F141),BB$140,BB$141,BB$142,BB$143,BB$144)</f>
        <v>0</v>
      </c>
      <c r="BC343" s="66">
        <f>-BC$190+BC$216-BC$218+BC$233+BC$234+SUM(BC$125,BC$126,BC$127,BC$128,BC$129,BC$130,BC$131,BC$132,BC$133,BC$134,BC$135,BC$136,BC$137,BC$138,BC$139*(1+'S&amp;S'!$F141),BC$140,BC$141,BC$142,BC$143,BC$144)</f>
        <v>0</v>
      </c>
      <c r="BD343" s="66">
        <f>-BD$190+BD$216-BD$218+BD$233+BD$234+SUM(BD$125,BD$126,BD$127,BD$128,BD$129,BD$130,BD$131,BD$132,BD$133,BD$134,BD$135,BD$136,BD$137,BD$138,BD$139*(1+'S&amp;S'!$F141),BD$140,BD$141,BD$142,BD$143,BD$144)</f>
        <v>0</v>
      </c>
      <c r="BE343" s="66">
        <f>-BE$190+BE$216-BE$218+BE$233+BE$234+SUM(BE$125,BE$126,BE$127,BE$128,BE$129,BE$130,BE$131,BE$132,BE$133,BE$134,BE$135,BE$136,BE$137,BE$138,BE$139*(1+'S&amp;S'!$F141),BE$140,BE$141,BE$142,BE$143,BE$144)</f>
        <v>0</v>
      </c>
      <c r="BF343" s="66">
        <f>-BF$190+BF$216-BF$218+BF$233+BF$234+SUM(BF$125,BF$126,BF$127,BF$128,BF$129,BF$130,BF$131,BF$132,BF$133,BF$134,BF$135,BF$136,BF$137,BF$138,BF$139*(1+'S&amp;S'!$F141),BF$140,BF$141,BF$142,BF$143,BF$144)</f>
        <v>0</v>
      </c>
      <c r="BG343" s="66">
        <f>-BG$190+BG$216-BG$218+BG$233+BG$234+SUM(BG$125,BG$126,BG$127,BG$128,BG$129,BG$130,BG$131,BG$132,BG$133,BG$134,BG$135,BG$136,BG$137,BG$138,BG$139*(1+'S&amp;S'!$F141),BG$140,BG$141,BG$142,BG$143,BG$144)</f>
        <v>0</v>
      </c>
      <c r="BH343" s="66">
        <f>-BH$190+BH$216-BH$218+BH$233+BH$234+SUM(BH$125,BH$126,BH$127,BH$128,BH$129,BH$130,BH$131,BH$132,BH$133,BH$134,BH$135,BH$136,BH$137,BH$138,BH$139*(1+'S&amp;S'!$F141),BH$140,BH$141,BH$142,BH$143,BH$144)</f>
        <v>0</v>
      </c>
      <c r="BI343" s="66">
        <f>-BI$190+BI$216-BI$218+BI$233+BI$234+SUM(BI$125,BI$126,BI$127,BI$128,BI$129,BI$130,BI$131,BI$132,BI$133,BI$134,BI$135,BI$136,BI$137,BI$138,BI$139*(1+'S&amp;S'!$F141),BI$140,BI$141,BI$142,BI$143,BI$144)</f>
        <v>0</v>
      </c>
      <c r="BJ343" s="66">
        <f>-BJ$190+BJ$216-BJ$218+BJ$233+BJ$234+SUM(BJ$125,BJ$126,BJ$127,BJ$128,BJ$129,BJ$130,BJ$131,BJ$132,BJ$133,BJ$134,BJ$135,BJ$136,BJ$137,BJ$138,BJ$139*(1+'S&amp;S'!$F141),BJ$140,BJ$141,BJ$142,BJ$143,BJ$144)</f>
        <v>0</v>
      </c>
      <c r="BK343" s="66">
        <f>-BK$190+BK$216-BK$218+BK$233+BK$234+SUM(BK$125,BK$126,BK$127,BK$128,BK$129,BK$130,BK$131,BK$132,BK$133,BK$134,BK$135,BK$136,BK$137,BK$138,BK$139*(1+'S&amp;S'!$F141),BK$140,BK$141,BK$142,BK$143,BK$144)</f>
        <v>0</v>
      </c>
      <c r="BL343" s="66">
        <f>-BL$190+BL$216-BL$218+BL$233+BL$234+SUM(BL$125,BL$126,BL$127,BL$128,BL$129,BL$130,BL$131,BL$132,BL$133,BL$134,BL$135,BL$136,BL$137,BL$138,BL$139*(1+'S&amp;S'!$F141),BL$140,BL$141,BL$142,BL$143,BL$144)</f>
        <v>0</v>
      </c>
      <c r="BM343" s="66">
        <f>-BM$190+BM$216-BM$218+BM$233+BM$234+SUM(BM$125,BM$126,BM$127,BM$128,BM$129,BM$130,BM$131,BM$132,BM$133,BM$134,BM$135,BM$136,BM$137,BM$138,BM$139*(1+'S&amp;S'!$F141),BM$140,BM$141,BM$142,BM$143,BM$144)</f>
        <v>0</v>
      </c>
      <c r="BN343" s="66">
        <f>-BN$190+BN$216-BN$218+BN$233+BN$234+SUM(BN$125,BN$126,BN$127,BN$128,BN$129,BN$130,BN$131,BN$132,BN$133,BN$134,BN$135,BN$136,BN$137,BN$138,BN$139*(1+'S&amp;S'!$F141),BN$140,BN$141,BN$142,BN$143,BN$144)</f>
        <v>0</v>
      </c>
      <c r="BO343" s="66">
        <f>-BO$190+BO$216-BO$218+BO$233+BO$234+SUM(BO$125,BO$126,BO$127,BO$128,BO$129,BO$130,BO$131,BO$132,BO$133,BO$134,BO$135,BO$136,BO$137,BO$138,BO$139*(1+'S&amp;S'!$F141),BO$140,BO$141,BO$142,BO$143,BO$144)</f>
        <v>0</v>
      </c>
      <c r="BP343" s="66">
        <f>-BP$190+BP$216-BP$218+BP$233+BP$234+SUM(BP$125,BP$126,BP$127,BP$128,BP$129,BP$130,BP$131,BP$132,BP$133,BP$134,BP$135,BP$136,BP$137,BP$138,BP$139*(1+'S&amp;S'!$F141),BP$140,BP$141,BP$142,BP$143,BP$144)</f>
        <v>0</v>
      </c>
      <c r="BQ343" s="66">
        <f>-BQ$190+BQ$216-BQ$218+BQ$233+BQ$234+SUM(BQ$125,BQ$126,BQ$127,BQ$128,BQ$129,BQ$130,BQ$131,BQ$132,BQ$133,BQ$134,BQ$135,BQ$136,BQ$137,BQ$138,BQ$139*(1+'S&amp;S'!$F141),BQ$140,BQ$141,BQ$142,BQ$143,BQ$144)</f>
        <v>0</v>
      </c>
      <c r="BR343" s="66">
        <f>-BR$190+BR$216-BR$218+BR$233+BR$234+SUM(BR$125,BR$126,BR$127,BR$128,BR$129,BR$130,BR$131,BR$132,BR$133,BR$134,BR$135,BR$136,BR$137,BR$138,BR$139*(1+'S&amp;S'!$F141),BR$140,BR$141,BR$142,BR$143,BR$144)</f>
        <v>0</v>
      </c>
      <c r="BS343" s="66">
        <f>-BS$190+BS$216-BS$218+BS$233+BS$234+SUM(BS$125,BS$126,BS$127,BS$128,BS$129,BS$130,BS$131,BS$132,BS$133,BS$134,BS$135,BS$136,BS$137,BS$138,BS$139*(1+'S&amp;S'!$F141),BS$140,BS$141,BS$142,BS$143,BS$144)</f>
        <v>0</v>
      </c>
      <c r="BT343" s="66">
        <f>-BT$190+BT$216-BT$218+BT$233+BT$234+SUM(BT$125,BT$126,BT$127,BT$128,BT$129,BT$130,BT$131,BT$132,BT$133,BT$134,BT$135,BT$136,BT$137,BT$138,BT$139*(1+'S&amp;S'!$F141),BT$140,BT$141,BT$142,BT$143,BT$144)</f>
        <v>0</v>
      </c>
      <c r="BU343" s="66">
        <f>-BU$190+BU$216-BU$218+BU$233+BU$234+SUM(BU$125,BU$126,BU$127,BU$128,BU$129,BU$130,BU$131,BU$132,BU$133,BU$134,BU$135,BU$136,BU$137,BU$138,BU$139*(1+'S&amp;S'!$F141),BU$140,BU$141,BU$142,BU$143,BU$144)</f>
        <v>0</v>
      </c>
      <c r="BV343" s="66">
        <f>-BV$190+BV$216-BV$218+BV$233+BV$234+SUM(BV$125,BV$126,BV$127,BV$128,BV$129,BV$130,BV$131,BV$132,BV$133,BV$134,BV$135,BV$136,BV$137,BV$138,BV$139*(1+'S&amp;S'!$F141),BV$140,BV$141,BV$142,BV$143,BV$144)</f>
        <v>0</v>
      </c>
      <c r="BW343" s="66">
        <f>-BW$190+BW$216-BW$218+BW$233+BW$234+SUM(BW$125,BW$126,BW$127,BW$128,BW$129,BW$130,BW$131,BW$132,BW$133,BW$134,BW$135,BW$136,BW$137,BW$138,BW$139*(1+'S&amp;S'!$F141),BW$140,BW$141,BW$142,BW$143,BW$144)</f>
        <v>0</v>
      </c>
      <c r="BX343" s="66">
        <f>-BX$190+BX$216-BX$218+BX$233+BX$234+SUM(BX$125,BX$126,BX$127,BX$128,BX$129,BX$130,BX$131,BX$132,BX$133,BX$134,BX$135,BX$136,BX$137,BX$138,BX$139*(1+'S&amp;S'!$F141),BX$140,BX$141,BX$142,BX$143,BX$144)</f>
        <v>0</v>
      </c>
      <c r="BY343" s="66">
        <f>-BY$190+BY$216-BY$218+BY$233+BY$234+SUM(BY$125,BY$126,BY$127,BY$128,BY$129,BY$130,BY$131,BY$132,BY$133,BY$134,BY$135,BY$136,BY$137,BY$138,BY$139*(1+'S&amp;S'!$F141),BY$140,BY$141,BY$142,BY$143,BY$144)</f>
        <v>0</v>
      </c>
      <c r="BZ343" s="66">
        <f>-BZ$190+BZ$216-BZ$218+BZ$233+BZ$234+SUM(BZ$125,BZ$126,BZ$127,BZ$128,BZ$129,BZ$130,BZ$131,BZ$132,BZ$133,BZ$134,BZ$135,BZ$136,BZ$137,BZ$138,BZ$139*(1+'S&amp;S'!$F141),BZ$140,BZ$141,BZ$142,BZ$143,BZ$144)</f>
        <v>0</v>
      </c>
      <c r="CA343" s="66">
        <f>-CA$190+CA$216-CA$218+CA$233+CA$234+SUM(CA$125,CA$126,CA$127,CA$128,CA$129,CA$130,CA$131,CA$132,CA$133,CA$134,CA$135,CA$136,CA$137,CA$138,CA$139*(1+'S&amp;S'!$F141),CA$140,CA$141,CA$142,CA$143,CA$144)</f>
        <v>0</v>
      </c>
      <c r="CB343" s="66">
        <f>-CB$190+CB$216-CB$218+CB$233+CB$234+SUM(CB$125,CB$126,CB$127,CB$128,CB$129,CB$130,CB$131,CB$132,CB$133,CB$134,CB$135,CB$136,CB$137,CB$138,CB$139*(1+'S&amp;S'!$F141),CB$140,CB$141,CB$142,CB$143,CB$144)</f>
        <v>0</v>
      </c>
      <c r="CC343" s="66">
        <f>-CC$190+CC$216-CC$218+CC$233+CC$234+SUM(CC$125,CC$126,CC$127,CC$128,CC$129,CC$130,CC$131,CC$132,CC$133,CC$134,CC$135,CC$136,CC$137,CC$138,CC$139*(1+'S&amp;S'!$F141),CC$140,CC$141,CC$142,CC$143,CC$144)</f>
        <v>0</v>
      </c>
      <c r="CD343" s="66">
        <f>-CD$190+CD$216-CD$218+CD$233+CD$234+SUM(CD$125,CD$126,CD$127,CD$128,CD$129,CD$130,CD$131,CD$132,CD$133,CD$134,CD$135,CD$136,CD$137,CD$138,CD$139*(1+'S&amp;S'!$F141),CD$140,CD$141,CD$142,CD$143,CD$144)</f>
        <v>0</v>
      </c>
      <c r="CE343" s="66">
        <f>-CE$190+CE$216-CE$218+CE$233+CE$234+SUM(CE$125,CE$126,CE$127,CE$128,CE$129,CE$130,CE$131,CE$132,CE$133,CE$134,CE$135,CE$136,CE$137,CE$138,CE$139*(1+'S&amp;S'!$F141),CE$140,CE$141,CE$142,CE$143,CE$144)</f>
        <v>0</v>
      </c>
      <c r="CF343" s="66">
        <f>-CF$190+CF$216-CF$218+CF$233+CF$234+SUM(CF$125,CF$126,CF$127,CF$128,CF$129,CF$130,CF$131,CF$132,CF$133,CF$134,CF$135,CF$136,CF$137,CF$138,CF$139*(1+'S&amp;S'!$F141),CF$140,CF$141,CF$142,CF$143,CF$144)</f>
        <v>0</v>
      </c>
      <c r="CG343" s="66">
        <f>-CG$190+CG$216-CG$218+CG$233+CG$234+SUM(CG$125,CG$126,CG$127,CG$128,CG$129,CG$130,CG$131,CG$132,CG$133,CG$134,CG$135,CG$136,CG$137,CG$138,CG$139*(1+'S&amp;S'!$F141),CG$140,CG$141,CG$142,CG$143,CG$144)</f>
        <v>0</v>
      </c>
      <c r="CH343" s="66">
        <f>-CH$190+CH$216-CH$218+CH$233+CH$234+SUM(CH$125,CH$126,CH$127,CH$128,CH$129,CH$130,CH$131,CH$132,CH$133,CH$134,CH$135,CH$136,CH$137,CH$138,CH$139*(1+'S&amp;S'!$F141),CH$140,CH$141,CH$142,CH$143,CH$144)</f>
        <v>0</v>
      </c>
      <c r="CI343" s="66">
        <f>-CI$190+CI$216-CI$218+CI$233+CI$234+SUM(CI$125,CI$126,CI$127,CI$128,CI$129,CI$130,CI$131,CI$132,CI$133,CI$134,CI$135,CI$136,CI$137,CI$138,CI$139*(1+'S&amp;S'!$F141),CI$140,CI$141,CI$142,CI$143,CI$144)</f>
        <v>0</v>
      </c>
      <c r="CJ343" s="66">
        <f>-CJ$190+CJ$216-CJ$218+CJ$233+CJ$234+SUM(CJ$125,CJ$126,CJ$127,CJ$128,CJ$129,CJ$130,CJ$131,CJ$132,CJ$133,CJ$134,CJ$135,CJ$136,CJ$137,CJ$138,CJ$139*(1+'S&amp;S'!$F141),CJ$140,CJ$141,CJ$142,CJ$143,CJ$144)</f>
        <v>0</v>
      </c>
      <c r="CK343" s="66">
        <f>-CK$190+CK$216-CK$218+CK$233+CK$234+SUM(CK$125,CK$126,CK$127,CK$128,CK$129,CK$130,CK$131,CK$132,CK$133,CK$134,CK$135,CK$136,CK$137,CK$138,CK$139*(1+'S&amp;S'!$F141),CK$140,CK$141,CK$142,CK$143,CK$144)</f>
        <v>0</v>
      </c>
      <c r="CL343" s="66">
        <f>-CL$190+CL$216-CL$218+CL$233+CL$234+SUM(CL$125,CL$126,CL$127,CL$128,CL$129,CL$130,CL$131,CL$132,CL$133,CL$134,CL$135,CL$136,CL$137,CL$138,CL$139*(1+'S&amp;S'!$F141),CL$140,CL$141,CL$142,CL$143,CL$144)</f>
        <v>0</v>
      </c>
      <c r="CM343" s="66">
        <f>-CM$190+CM$216-CM$218+CM$233+CM$234+SUM(CM$125,CM$126,CM$127,CM$128,CM$129,CM$130,CM$131,CM$132,CM$133,CM$134,CM$135,CM$136,CM$137,CM$138,CM$139*(1+'S&amp;S'!$F141),CM$140,CM$141,CM$142,CM$143,CM$144)</f>
        <v>0</v>
      </c>
      <c r="CN343" s="66">
        <f>-CN$190+CN$216-CN$218+CN$233+CN$234+SUM(CN$125,CN$126,CN$127,CN$128,CN$129,CN$130,CN$131,CN$132,CN$133,CN$134,CN$135,CN$136,CN$137,CN$138,CN$139*(1+'S&amp;S'!$F141),CN$140,CN$141,CN$142,CN$143,CN$144)</f>
        <v>0</v>
      </c>
      <c r="CO343" s="66">
        <f>-CO$190+CO$216-CO$218+CO$233+CO$234+SUM(CO$125,CO$126,CO$127,CO$128,CO$129,CO$130,CO$131,CO$132,CO$133,CO$134,CO$135,CO$136,CO$137,CO$138,CO$139*(1+'S&amp;S'!$F141),CO$140,CO$141,CO$142,CO$143,CO$144)</f>
        <v>0</v>
      </c>
      <c r="CP343" s="66">
        <f>-CP$190+CP$216-CP$218+CP$233+CP$234+SUM(CP$125,CP$126,CP$127,CP$128,CP$129,CP$130,CP$131,CP$132,CP$133,CP$134,CP$135,CP$136,CP$137,CP$138,CP$139*(1+'S&amp;S'!$F141),CP$140,CP$141,CP$142,CP$143,CP$144)</f>
        <v>0</v>
      </c>
      <c r="CQ343" s="66">
        <f>-CQ$190+CQ$216-CQ$218+CQ$233+CQ$234+SUM(CQ$125,CQ$126,CQ$127,CQ$128,CQ$129,CQ$130,CQ$131,CQ$132,CQ$133,CQ$134,CQ$135,CQ$136,CQ$137,CQ$138,CQ$139*(1+'S&amp;S'!$F141),CQ$140,CQ$141,CQ$142,CQ$143,CQ$144)</f>
        <v>0</v>
      </c>
      <c r="CR343" s="66">
        <f>-CR$190+CR$216-CR$218+CR$233+CR$234+SUM(CR$125,CR$126,CR$127,CR$128,CR$129,CR$130,CR$131,CR$132,CR$133,CR$134,CR$135,CR$136,CR$137,CR$138,CR$139*(1+'S&amp;S'!$F141),CR$140,CR$141,CR$142,CR$143,CR$144)</f>
        <v>0</v>
      </c>
      <c r="CS343" s="66">
        <f>-CS$190+CS$216-CS$218+CS$233+CS$234+SUM(CS$125,CS$126,CS$127,CS$128,CS$129,CS$130,CS$131,CS$132,CS$133,CS$134,CS$135,CS$136,CS$137,CS$138,CS$139*(1+'S&amp;S'!$F141),CS$140,CS$141,CS$142,CS$143,CS$144)</f>
        <v>0</v>
      </c>
    </row>
    <row r="344" spans="3:97" hidden="1" x14ac:dyDescent="0.35">
      <c r="C344" s="81" t="str">
        <f>O.4!C140&amp;" with "&amp; 'S&amp;S'!$D$5*100 &amp; "% increase"</f>
        <v>Spare with 1% increase</v>
      </c>
      <c r="E344" s="492">
        <f>G344+NPV(G.Asm!$F$40,H344:INDEX(H344:CS344,RP))</f>
        <v>0</v>
      </c>
      <c r="F344" s="492">
        <f t="shared" si="140"/>
        <v>0</v>
      </c>
      <c r="G344" s="66">
        <f>-G$190+G$216-G$218+G$233+G$234+SUM(G$125,G$126,G$127,G$128,G$129,G$130,G$131,G$132,G$133,G$134,G$135,G$136,G$137,G$138,G$139,G$140*(1+'S&amp;S'!$F142),G$141,G$142,G$143,G$144)</f>
        <v>0</v>
      </c>
      <c r="H344" s="66">
        <f>-H$190+H$216-H$218+H$233+H$234+SUM(H$125,H$126,H$127,H$128,H$129,H$130,H$131,H$132,H$133,H$134,H$135,H$136,H$137,H$138,H$139,H$140*(1+'S&amp;S'!$F142),H$141,H$142,H$143,H$144)</f>
        <v>0</v>
      </c>
      <c r="I344" s="66">
        <f>-I$190+I$216-I$218+I$233+I$234+SUM(I$125,I$126,I$127,I$128,I$129,I$130,I$131,I$132,I$133,I$134,I$135,I$136,I$137,I$138,I$139,I$140*(1+'S&amp;S'!$F142),I$141,I$142,I$143,I$144)</f>
        <v>0</v>
      </c>
      <c r="J344" s="66">
        <f>-J$190+J$216-J$218+J$233+J$234+SUM(J$125,J$126,J$127,J$128,J$129,J$130,J$131,J$132,J$133,J$134,J$135,J$136,J$137,J$138,J$139,J$140*(1+'S&amp;S'!$F142),J$141,J$142,J$143,J$144)</f>
        <v>0</v>
      </c>
      <c r="K344" s="66">
        <f>-K$190+K$216-K$218+K$233+K$234+SUM(K$125,K$126,K$127,K$128,K$129,K$130,K$131,K$132,K$133,K$134,K$135,K$136,K$137,K$138,K$139,K$140*(1+'S&amp;S'!$F142),K$141,K$142,K$143,K$144)</f>
        <v>0</v>
      </c>
      <c r="L344" s="66">
        <f>-L$190+L$216-L$218+L$233+L$234+SUM(L$125,L$126,L$127,L$128,L$129,L$130,L$131,L$132,L$133,L$134,L$135,L$136,L$137,L$138,L$139,L$140*(1+'S&amp;S'!$F142),L$141,L$142,L$143,L$144)</f>
        <v>0</v>
      </c>
      <c r="M344" s="66">
        <f>-M$190+M$216-M$218+M$233+M$234+SUM(M$125,M$126,M$127,M$128,M$129,M$130,M$131,M$132,M$133,M$134,M$135,M$136,M$137,M$138,M$139,M$140*(1+'S&amp;S'!$F142),M$141,M$142,M$143,M$144)</f>
        <v>0</v>
      </c>
      <c r="N344" s="66">
        <f>-N$190+N$216-N$218+N$233+N$234+SUM(N$125,N$126,N$127,N$128,N$129,N$130,N$131,N$132,N$133,N$134,N$135,N$136,N$137,N$138,N$139,N$140*(1+'S&amp;S'!$F142),N$141,N$142,N$143,N$144)</f>
        <v>0</v>
      </c>
      <c r="O344" s="66">
        <f>-O$190+O$216-O$218+O$233+O$234+SUM(O$125,O$126,O$127,O$128,O$129,O$130,O$131,O$132,O$133,O$134,O$135,O$136,O$137,O$138,O$139,O$140*(1+'S&amp;S'!$F142),O$141,O$142,O$143,O$144)</f>
        <v>0</v>
      </c>
      <c r="P344" s="66">
        <f>-P$190+P$216-P$218+P$233+P$234+SUM(P$125,P$126,P$127,P$128,P$129,P$130,P$131,P$132,P$133,P$134,P$135,P$136,P$137,P$138,P$139,P$140*(1+'S&amp;S'!$F142),P$141,P$142,P$143,P$144)</f>
        <v>0</v>
      </c>
      <c r="Q344" s="66">
        <f>-Q$190+Q$216-Q$218+Q$233+Q$234+SUM(Q$125,Q$126,Q$127,Q$128,Q$129,Q$130,Q$131,Q$132,Q$133,Q$134,Q$135,Q$136,Q$137,Q$138,Q$139,Q$140*(1+'S&amp;S'!$F142),Q$141,Q$142,Q$143,Q$144)</f>
        <v>0</v>
      </c>
      <c r="R344" s="66">
        <f>-R$190+R$216-R$218+R$233+R$234+SUM(R$125,R$126,R$127,R$128,R$129,R$130,R$131,R$132,R$133,R$134,R$135,R$136,R$137,R$138,R$139,R$140*(1+'S&amp;S'!$F142),R$141,R$142,R$143,R$144)</f>
        <v>0</v>
      </c>
      <c r="S344" s="66">
        <f>-S$190+S$216-S$218+S$233+S$234+SUM(S$125,S$126,S$127,S$128,S$129,S$130,S$131,S$132,S$133,S$134,S$135,S$136,S$137,S$138,S$139,S$140*(1+'S&amp;S'!$F142),S$141,S$142,S$143,S$144)</f>
        <v>0</v>
      </c>
      <c r="T344" s="66">
        <f>-T$190+T$216-T$218+T$233+T$234+SUM(T$125,T$126,T$127,T$128,T$129,T$130,T$131,T$132,T$133,T$134,T$135,T$136,T$137,T$138,T$139,T$140*(1+'S&amp;S'!$F142),T$141,T$142,T$143,T$144)</f>
        <v>0</v>
      </c>
      <c r="U344" s="66">
        <f>-U$190+U$216-U$218+U$233+U$234+SUM(U$125,U$126,U$127,U$128,U$129,U$130,U$131,U$132,U$133,U$134,U$135,U$136,U$137,U$138,U$139,U$140*(1+'S&amp;S'!$F142),U$141,U$142,U$143,U$144)</f>
        <v>0</v>
      </c>
      <c r="V344" s="66">
        <f>-V$190+V$216-V$218+V$233+V$234+SUM(V$125,V$126,V$127,V$128,V$129,V$130,V$131,V$132,V$133,V$134,V$135,V$136,V$137,V$138,V$139,V$140*(1+'S&amp;S'!$F142),V$141,V$142,V$143,V$144)</f>
        <v>0</v>
      </c>
      <c r="W344" s="66">
        <f>-W$190+W$216-W$218+W$233+W$234+SUM(W$125,W$126,W$127,W$128,W$129,W$130,W$131,W$132,W$133,W$134,W$135,W$136,W$137,W$138,W$139,W$140*(1+'S&amp;S'!$F142),W$141,W$142,W$143,W$144)</f>
        <v>0</v>
      </c>
      <c r="X344" s="66">
        <f>-X$190+X$216-X$218+X$233+X$234+SUM(X$125,X$126,X$127,X$128,X$129,X$130,X$131,X$132,X$133,X$134,X$135,X$136,X$137,X$138,X$139,X$140*(1+'S&amp;S'!$F142),X$141,X$142,X$143,X$144)</f>
        <v>0</v>
      </c>
      <c r="Y344" s="66">
        <f>-Y$190+Y$216-Y$218+Y$233+Y$234+SUM(Y$125,Y$126,Y$127,Y$128,Y$129,Y$130,Y$131,Y$132,Y$133,Y$134,Y$135,Y$136,Y$137,Y$138,Y$139,Y$140*(1+'S&amp;S'!$F142),Y$141,Y$142,Y$143,Y$144)</f>
        <v>0</v>
      </c>
      <c r="Z344" s="66">
        <f>-Z$190+Z$216-Z$218+Z$233+Z$234+SUM(Z$125,Z$126,Z$127,Z$128,Z$129,Z$130,Z$131,Z$132,Z$133,Z$134,Z$135,Z$136,Z$137,Z$138,Z$139,Z$140*(1+'S&amp;S'!$F142),Z$141,Z$142,Z$143,Z$144)</f>
        <v>0</v>
      </c>
      <c r="AA344" s="66">
        <f>-AA$190+AA$216-AA$218+AA$233+AA$234+SUM(AA$125,AA$126,AA$127,AA$128,AA$129,AA$130,AA$131,AA$132,AA$133,AA$134,AA$135,AA$136,AA$137,AA$138,AA$139,AA$140*(1+'S&amp;S'!$F142),AA$141,AA$142,AA$143,AA$144)</f>
        <v>0</v>
      </c>
      <c r="AB344" s="66">
        <f>-AB$190+AB$216-AB$218+AB$233+AB$234+SUM(AB$125,AB$126,AB$127,AB$128,AB$129,AB$130,AB$131,AB$132,AB$133,AB$134,AB$135,AB$136,AB$137,AB$138,AB$139,AB$140*(1+'S&amp;S'!$F142),AB$141,AB$142,AB$143,AB$144)</f>
        <v>0</v>
      </c>
      <c r="AC344" s="66">
        <f>-AC$190+AC$216-AC$218+AC$233+AC$234+SUM(AC$125,AC$126,AC$127,AC$128,AC$129,AC$130,AC$131,AC$132,AC$133,AC$134,AC$135,AC$136,AC$137,AC$138,AC$139,AC$140*(1+'S&amp;S'!$F142),AC$141,AC$142,AC$143,AC$144)</f>
        <v>0</v>
      </c>
      <c r="AD344" s="66">
        <f>-AD$190+AD$216-AD$218+AD$233+AD$234+SUM(AD$125,AD$126,AD$127,AD$128,AD$129,AD$130,AD$131,AD$132,AD$133,AD$134,AD$135,AD$136,AD$137,AD$138,AD$139,AD$140*(1+'S&amp;S'!$F142),AD$141,AD$142,AD$143,AD$144)</f>
        <v>0</v>
      </c>
      <c r="AE344" s="66">
        <f>-AE$190+AE$216-AE$218+AE$233+AE$234+SUM(AE$125,AE$126,AE$127,AE$128,AE$129,AE$130,AE$131,AE$132,AE$133,AE$134,AE$135,AE$136,AE$137,AE$138,AE$139,AE$140*(1+'S&amp;S'!$F142),AE$141,AE$142,AE$143,AE$144)</f>
        <v>0</v>
      </c>
      <c r="AF344" s="66">
        <f>-AF$190+AF$216-AF$218+AF$233+AF$234+SUM(AF$125,AF$126,AF$127,AF$128,AF$129,AF$130,AF$131,AF$132,AF$133,AF$134,AF$135,AF$136,AF$137,AF$138,AF$139,AF$140*(1+'S&amp;S'!$F142),AF$141,AF$142,AF$143,AF$144)</f>
        <v>0</v>
      </c>
      <c r="AG344" s="66">
        <f>-AG$190+AG$216-AG$218+AG$233+AG$234+SUM(AG$125,AG$126,AG$127,AG$128,AG$129,AG$130,AG$131,AG$132,AG$133,AG$134,AG$135,AG$136,AG$137,AG$138,AG$139,AG$140*(1+'S&amp;S'!$F142),AG$141,AG$142,AG$143,AG$144)</f>
        <v>0</v>
      </c>
      <c r="AH344" s="66">
        <f>-AH$190+AH$216-AH$218+AH$233+AH$234+SUM(AH$125,AH$126,AH$127,AH$128,AH$129,AH$130,AH$131,AH$132,AH$133,AH$134,AH$135,AH$136,AH$137,AH$138,AH$139,AH$140*(1+'S&amp;S'!$F142),AH$141,AH$142,AH$143,AH$144)</f>
        <v>0</v>
      </c>
      <c r="AI344" s="66">
        <f>-AI$190+AI$216-AI$218+AI$233+AI$234+SUM(AI$125,AI$126,AI$127,AI$128,AI$129,AI$130,AI$131,AI$132,AI$133,AI$134,AI$135,AI$136,AI$137,AI$138,AI$139,AI$140*(1+'S&amp;S'!$F142),AI$141,AI$142,AI$143,AI$144)</f>
        <v>0</v>
      </c>
      <c r="AJ344" s="66">
        <f>-AJ$190+AJ$216-AJ$218+AJ$233+AJ$234+SUM(AJ$125,AJ$126,AJ$127,AJ$128,AJ$129,AJ$130,AJ$131,AJ$132,AJ$133,AJ$134,AJ$135,AJ$136,AJ$137,AJ$138,AJ$139,AJ$140*(1+'S&amp;S'!$F142),AJ$141,AJ$142,AJ$143,AJ$144)</f>
        <v>0</v>
      </c>
      <c r="AK344" s="66">
        <f>-AK$190+AK$216-AK$218+AK$233+AK$234+SUM(AK$125,AK$126,AK$127,AK$128,AK$129,AK$130,AK$131,AK$132,AK$133,AK$134,AK$135,AK$136,AK$137,AK$138,AK$139,AK$140*(1+'S&amp;S'!$F142),AK$141,AK$142,AK$143,AK$144)</f>
        <v>0</v>
      </c>
      <c r="AL344" s="66">
        <f>-AL$190+AL$216-AL$218+AL$233+AL$234+SUM(AL$125,AL$126,AL$127,AL$128,AL$129,AL$130,AL$131,AL$132,AL$133,AL$134,AL$135,AL$136,AL$137,AL$138,AL$139,AL$140*(1+'S&amp;S'!$F142),AL$141,AL$142,AL$143,AL$144)</f>
        <v>0</v>
      </c>
      <c r="AM344" s="66">
        <f>-AM$190+AM$216-AM$218+AM$233+AM$234+SUM(AM$125,AM$126,AM$127,AM$128,AM$129,AM$130,AM$131,AM$132,AM$133,AM$134,AM$135,AM$136,AM$137,AM$138,AM$139,AM$140*(1+'S&amp;S'!$F142),AM$141,AM$142,AM$143,AM$144)</f>
        <v>0</v>
      </c>
      <c r="AN344" s="66">
        <f>-AN$190+AN$216-AN$218+AN$233+AN$234+SUM(AN$125,AN$126,AN$127,AN$128,AN$129,AN$130,AN$131,AN$132,AN$133,AN$134,AN$135,AN$136,AN$137,AN$138,AN$139,AN$140*(1+'S&amp;S'!$F142),AN$141,AN$142,AN$143,AN$144)</f>
        <v>0</v>
      </c>
      <c r="AO344" s="66">
        <f>-AO$190+AO$216-AO$218+AO$233+AO$234+SUM(AO$125,AO$126,AO$127,AO$128,AO$129,AO$130,AO$131,AO$132,AO$133,AO$134,AO$135,AO$136,AO$137,AO$138,AO$139,AO$140*(1+'S&amp;S'!$F142),AO$141,AO$142,AO$143,AO$144)</f>
        <v>0</v>
      </c>
      <c r="AP344" s="66">
        <f>-AP$190+AP$216-AP$218+AP$233+AP$234+SUM(AP$125,AP$126,AP$127,AP$128,AP$129,AP$130,AP$131,AP$132,AP$133,AP$134,AP$135,AP$136,AP$137,AP$138,AP$139,AP$140*(1+'S&amp;S'!$F142),AP$141,AP$142,AP$143,AP$144)</f>
        <v>0</v>
      </c>
      <c r="AQ344" s="66">
        <f>-AQ$190+AQ$216-AQ$218+AQ$233+AQ$234+SUM(AQ$125,AQ$126,AQ$127,AQ$128,AQ$129,AQ$130,AQ$131,AQ$132,AQ$133,AQ$134,AQ$135,AQ$136,AQ$137,AQ$138,AQ$139,AQ$140*(1+'S&amp;S'!$F142),AQ$141,AQ$142,AQ$143,AQ$144)</f>
        <v>0</v>
      </c>
      <c r="AR344" s="66">
        <f>-AR$190+AR$216-AR$218+AR$233+AR$234+SUM(AR$125,AR$126,AR$127,AR$128,AR$129,AR$130,AR$131,AR$132,AR$133,AR$134,AR$135,AR$136,AR$137,AR$138,AR$139,AR$140*(1+'S&amp;S'!$F142),AR$141,AR$142,AR$143,AR$144)</f>
        <v>0</v>
      </c>
      <c r="AS344" s="66">
        <f>-AS$190+AS$216-AS$218+AS$233+AS$234+SUM(AS$125,AS$126,AS$127,AS$128,AS$129,AS$130,AS$131,AS$132,AS$133,AS$134,AS$135,AS$136,AS$137,AS$138,AS$139,AS$140*(1+'S&amp;S'!$F142),AS$141,AS$142,AS$143,AS$144)</f>
        <v>0</v>
      </c>
      <c r="AT344" s="66">
        <f>-AT$190+AT$216-AT$218+AT$233+AT$234+SUM(AT$125,AT$126,AT$127,AT$128,AT$129,AT$130,AT$131,AT$132,AT$133,AT$134,AT$135,AT$136,AT$137,AT$138,AT$139,AT$140*(1+'S&amp;S'!$F142),AT$141,AT$142,AT$143,AT$144)</f>
        <v>0</v>
      </c>
      <c r="AU344" s="66">
        <f>-AU$190+AU$216-AU$218+AU$233+AU$234+SUM(AU$125,AU$126,AU$127,AU$128,AU$129,AU$130,AU$131,AU$132,AU$133,AU$134,AU$135,AU$136,AU$137,AU$138,AU$139,AU$140*(1+'S&amp;S'!$F142),AU$141,AU$142,AU$143,AU$144)</f>
        <v>0</v>
      </c>
      <c r="AV344" s="66">
        <f>-AV$190+AV$216-AV$218+AV$233+AV$234+SUM(AV$125,AV$126,AV$127,AV$128,AV$129,AV$130,AV$131,AV$132,AV$133,AV$134,AV$135,AV$136,AV$137,AV$138,AV$139,AV$140*(1+'S&amp;S'!$F142),AV$141,AV$142,AV$143,AV$144)</f>
        <v>0</v>
      </c>
      <c r="AW344" s="66">
        <f>-AW$190+AW$216-AW$218+AW$233+AW$234+SUM(AW$125,AW$126,AW$127,AW$128,AW$129,AW$130,AW$131,AW$132,AW$133,AW$134,AW$135,AW$136,AW$137,AW$138,AW$139,AW$140*(1+'S&amp;S'!$F142),AW$141,AW$142,AW$143,AW$144)</f>
        <v>0</v>
      </c>
      <c r="AX344" s="66">
        <f>-AX$190+AX$216-AX$218+AX$233+AX$234+SUM(AX$125,AX$126,AX$127,AX$128,AX$129,AX$130,AX$131,AX$132,AX$133,AX$134,AX$135,AX$136,AX$137,AX$138,AX$139,AX$140*(1+'S&amp;S'!$F142),AX$141,AX$142,AX$143,AX$144)</f>
        <v>0</v>
      </c>
      <c r="AY344" s="66">
        <f>-AY$190+AY$216-AY$218+AY$233+AY$234+SUM(AY$125,AY$126,AY$127,AY$128,AY$129,AY$130,AY$131,AY$132,AY$133,AY$134,AY$135,AY$136,AY$137,AY$138,AY$139,AY$140*(1+'S&amp;S'!$F142),AY$141,AY$142,AY$143,AY$144)</f>
        <v>0</v>
      </c>
      <c r="AZ344" s="66">
        <f>-AZ$190+AZ$216-AZ$218+AZ$233+AZ$234+SUM(AZ$125,AZ$126,AZ$127,AZ$128,AZ$129,AZ$130,AZ$131,AZ$132,AZ$133,AZ$134,AZ$135,AZ$136,AZ$137,AZ$138,AZ$139,AZ$140*(1+'S&amp;S'!$F142),AZ$141,AZ$142,AZ$143,AZ$144)</f>
        <v>0</v>
      </c>
      <c r="BA344" s="66">
        <f>-BA$190+BA$216-BA$218+BA$233+BA$234+SUM(BA$125,BA$126,BA$127,BA$128,BA$129,BA$130,BA$131,BA$132,BA$133,BA$134,BA$135,BA$136,BA$137,BA$138,BA$139,BA$140*(1+'S&amp;S'!$F142),BA$141,BA$142,BA$143,BA$144)</f>
        <v>0</v>
      </c>
      <c r="BB344" s="66">
        <f>-BB$190+BB$216-BB$218+BB$233+BB$234+SUM(BB$125,BB$126,BB$127,BB$128,BB$129,BB$130,BB$131,BB$132,BB$133,BB$134,BB$135,BB$136,BB$137,BB$138,BB$139,BB$140*(1+'S&amp;S'!$F142),BB$141,BB$142,BB$143,BB$144)</f>
        <v>0</v>
      </c>
      <c r="BC344" s="66">
        <f>-BC$190+BC$216-BC$218+BC$233+BC$234+SUM(BC$125,BC$126,BC$127,BC$128,BC$129,BC$130,BC$131,BC$132,BC$133,BC$134,BC$135,BC$136,BC$137,BC$138,BC$139,BC$140*(1+'S&amp;S'!$F142),BC$141,BC$142,BC$143,BC$144)</f>
        <v>0</v>
      </c>
      <c r="BD344" s="66">
        <f>-BD$190+BD$216-BD$218+BD$233+BD$234+SUM(BD$125,BD$126,BD$127,BD$128,BD$129,BD$130,BD$131,BD$132,BD$133,BD$134,BD$135,BD$136,BD$137,BD$138,BD$139,BD$140*(1+'S&amp;S'!$F142),BD$141,BD$142,BD$143,BD$144)</f>
        <v>0</v>
      </c>
      <c r="BE344" s="66">
        <f>-BE$190+BE$216-BE$218+BE$233+BE$234+SUM(BE$125,BE$126,BE$127,BE$128,BE$129,BE$130,BE$131,BE$132,BE$133,BE$134,BE$135,BE$136,BE$137,BE$138,BE$139,BE$140*(1+'S&amp;S'!$F142),BE$141,BE$142,BE$143,BE$144)</f>
        <v>0</v>
      </c>
      <c r="BF344" s="66">
        <f>-BF$190+BF$216-BF$218+BF$233+BF$234+SUM(BF$125,BF$126,BF$127,BF$128,BF$129,BF$130,BF$131,BF$132,BF$133,BF$134,BF$135,BF$136,BF$137,BF$138,BF$139,BF$140*(1+'S&amp;S'!$F142),BF$141,BF$142,BF$143,BF$144)</f>
        <v>0</v>
      </c>
      <c r="BG344" s="66">
        <f>-BG$190+BG$216-BG$218+BG$233+BG$234+SUM(BG$125,BG$126,BG$127,BG$128,BG$129,BG$130,BG$131,BG$132,BG$133,BG$134,BG$135,BG$136,BG$137,BG$138,BG$139,BG$140*(1+'S&amp;S'!$F142),BG$141,BG$142,BG$143,BG$144)</f>
        <v>0</v>
      </c>
      <c r="BH344" s="66">
        <f>-BH$190+BH$216-BH$218+BH$233+BH$234+SUM(BH$125,BH$126,BH$127,BH$128,BH$129,BH$130,BH$131,BH$132,BH$133,BH$134,BH$135,BH$136,BH$137,BH$138,BH$139,BH$140*(1+'S&amp;S'!$F142),BH$141,BH$142,BH$143,BH$144)</f>
        <v>0</v>
      </c>
      <c r="BI344" s="66">
        <f>-BI$190+BI$216-BI$218+BI$233+BI$234+SUM(BI$125,BI$126,BI$127,BI$128,BI$129,BI$130,BI$131,BI$132,BI$133,BI$134,BI$135,BI$136,BI$137,BI$138,BI$139,BI$140*(1+'S&amp;S'!$F142),BI$141,BI$142,BI$143,BI$144)</f>
        <v>0</v>
      </c>
      <c r="BJ344" s="66">
        <f>-BJ$190+BJ$216-BJ$218+BJ$233+BJ$234+SUM(BJ$125,BJ$126,BJ$127,BJ$128,BJ$129,BJ$130,BJ$131,BJ$132,BJ$133,BJ$134,BJ$135,BJ$136,BJ$137,BJ$138,BJ$139,BJ$140*(1+'S&amp;S'!$F142),BJ$141,BJ$142,BJ$143,BJ$144)</f>
        <v>0</v>
      </c>
      <c r="BK344" s="66">
        <f>-BK$190+BK$216-BK$218+BK$233+BK$234+SUM(BK$125,BK$126,BK$127,BK$128,BK$129,BK$130,BK$131,BK$132,BK$133,BK$134,BK$135,BK$136,BK$137,BK$138,BK$139,BK$140*(1+'S&amp;S'!$F142),BK$141,BK$142,BK$143,BK$144)</f>
        <v>0</v>
      </c>
      <c r="BL344" s="66">
        <f>-BL$190+BL$216-BL$218+BL$233+BL$234+SUM(BL$125,BL$126,BL$127,BL$128,BL$129,BL$130,BL$131,BL$132,BL$133,BL$134,BL$135,BL$136,BL$137,BL$138,BL$139,BL$140*(1+'S&amp;S'!$F142),BL$141,BL$142,BL$143,BL$144)</f>
        <v>0</v>
      </c>
      <c r="BM344" s="66">
        <f>-BM$190+BM$216-BM$218+BM$233+BM$234+SUM(BM$125,BM$126,BM$127,BM$128,BM$129,BM$130,BM$131,BM$132,BM$133,BM$134,BM$135,BM$136,BM$137,BM$138,BM$139,BM$140*(1+'S&amp;S'!$F142),BM$141,BM$142,BM$143,BM$144)</f>
        <v>0</v>
      </c>
      <c r="BN344" s="66">
        <f>-BN$190+BN$216-BN$218+BN$233+BN$234+SUM(BN$125,BN$126,BN$127,BN$128,BN$129,BN$130,BN$131,BN$132,BN$133,BN$134,BN$135,BN$136,BN$137,BN$138,BN$139,BN$140*(1+'S&amp;S'!$F142),BN$141,BN$142,BN$143,BN$144)</f>
        <v>0</v>
      </c>
      <c r="BO344" s="66">
        <f>-BO$190+BO$216-BO$218+BO$233+BO$234+SUM(BO$125,BO$126,BO$127,BO$128,BO$129,BO$130,BO$131,BO$132,BO$133,BO$134,BO$135,BO$136,BO$137,BO$138,BO$139,BO$140*(1+'S&amp;S'!$F142),BO$141,BO$142,BO$143,BO$144)</f>
        <v>0</v>
      </c>
      <c r="BP344" s="66">
        <f>-BP$190+BP$216-BP$218+BP$233+BP$234+SUM(BP$125,BP$126,BP$127,BP$128,BP$129,BP$130,BP$131,BP$132,BP$133,BP$134,BP$135,BP$136,BP$137,BP$138,BP$139,BP$140*(1+'S&amp;S'!$F142),BP$141,BP$142,BP$143,BP$144)</f>
        <v>0</v>
      </c>
      <c r="BQ344" s="66">
        <f>-BQ$190+BQ$216-BQ$218+BQ$233+BQ$234+SUM(BQ$125,BQ$126,BQ$127,BQ$128,BQ$129,BQ$130,BQ$131,BQ$132,BQ$133,BQ$134,BQ$135,BQ$136,BQ$137,BQ$138,BQ$139,BQ$140*(1+'S&amp;S'!$F142),BQ$141,BQ$142,BQ$143,BQ$144)</f>
        <v>0</v>
      </c>
      <c r="BR344" s="66">
        <f>-BR$190+BR$216-BR$218+BR$233+BR$234+SUM(BR$125,BR$126,BR$127,BR$128,BR$129,BR$130,BR$131,BR$132,BR$133,BR$134,BR$135,BR$136,BR$137,BR$138,BR$139,BR$140*(1+'S&amp;S'!$F142),BR$141,BR$142,BR$143,BR$144)</f>
        <v>0</v>
      </c>
      <c r="BS344" s="66">
        <f>-BS$190+BS$216-BS$218+BS$233+BS$234+SUM(BS$125,BS$126,BS$127,BS$128,BS$129,BS$130,BS$131,BS$132,BS$133,BS$134,BS$135,BS$136,BS$137,BS$138,BS$139,BS$140*(1+'S&amp;S'!$F142),BS$141,BS$142,BS$143,BS$144)</f>
        <v>0</v>
      </c>
      <c r="BT344" s="66">
        <f>-BT$190+BT$216-BT$218+BT$233+BT$234+SUM(BT$125,BT$126,BT$127,BT$128,BT$129,BT$130,BT$131,BT$132,BT$133,BT$134,BT$135,BT$136,BT$137,BT$138,BT$139,BT$140*(1+'S&amp;S'!$F142),BT$141,BT$142,BT$143,BT$144)</f>
        <v>0</v>
      </c>
      <c r="BU344" s="66">
        <f>-BU$190+BU$216-BU$218+BU$233+BU$234+SUM(BU$125,BU$126,BU$127,BU$128,BU$129,BU$130,BU$131,BU$132,BU$133,BU$134,BU$135,BU$136,BU$137,BU$138,BU$139,BU$140*(1+'S&amp;S'!$F142),BU$141,BU$142,BU$143,BU$144)</f>
        <v>0</v>
      </c>
      <c r="BV344" s="66">
        <f>-BV$190+BV$216-BV$218+BV$233+BV$234+SUM(BV$125,BV$126,BV$127,BV$128,BV$129,BV$130,BV$131,BV$132,BV$133,BV$134,BV$135,BV$136,BV$137,BV$138,BV$139,BV$140*(1+'S&amp;S'!$F142),BV$141,BV$142,BV$143,BV$144)</f>
        <v>0</v>
      </c>
      <c r="BW344" s="66">
        <f>-BW$190+BW$216-BW$218+BW$233+BW$234+SUM(BW$125,BW$126,BW$127,BW$128,BW$129,BW$130,BW$131,BW$132,BW$133,BW$134,BW$135,BW$136,BW$137,BW$138,BW$139,BW$140*(1+'S&amp;S'!$F142),BW$141,BW$142,BW$143,BW$144)</f>
        <v>0</v>
      </c>
      <c r="BX344" s="66">
        <f>-BX$190+BX$216-BX$218+BX$233+BX$234+SUM(BX$125,BX$126,BX$127,BX$128,BX$129,BX$130,BX$131,BX$132,BX$133,BX$134,BX$135,BX$136,BX$137,BX$138,BX$139,BX$140*(1+'S&amp;S'!$F142),BX$141,BX$142,BX$143,BX$144)</f>
        <v>0</v>
      </c>
      <c r="BY344" s="66">
        <f>-BY$190+BY$216-BY$218+BY$233+BY$234+SUM(BY$125,BY$126,BY$127,BY$128,BY$129,BY$130,BY$131,BY$132,BY$133,BY$134,BY$135,BY$136,BY$137,BY$138,BY$139,BY$140*(1+'S&amp;S'!$F142),BY$141,BY$142,BY$143,BY$144)</f>
        <v>0</v>
      </c>
      <c r="BZ344" s="66">
        <f>-BZ$190+BZ$216-BZ$218+BZ$233+BZ$234+SUM(BZ$125,BZ$126,BZ$127,BZ$128,BZ$129,BZ$130,BZ$131,BZ$132,BZ$133,BZ$134,BZ$135,BZ$136,BZ$137,BZ$138,BZ$139,BZ$140*(1+'S&amp;S'!$F142),BZ$141,BZ$142,BZ$143,BZ$144)</f>
        <v>0</v>
      </c>
      <c r="CA344" s="66">
        <f>-CA$190+CA$216-CA$218+CA$233+CA$234+SUM(CA$125,CA$126,CA$127,CA$128,CA$129,CA$130,CA$131,CA$132,CA$133,CA$134,CA$135,CA$136,CA$137,CA$138,CA$139,CA$140*(1+'S&amp;S'!$F142),CA$141,CA$142,CA$143,CA$144)</f>
        <v>0</v>
      </c>
      <c r="CB344" s="66">
        <f>-CB$190+CB$216-CB$218+CB$233+CB$234+SUM(CB$125,CB$126,CB$127,CB$128,CB$129,CB$130,CB$131,CB$132,CB$133,CB$134,CB$135,CB$136,CB$137,CB$138,CB$139,CB$140*(1+'S&amp;S'!$F142),CB$141,CB$142,CB$143,CB$144)</f>
        <v>0</v>
      </c>
      <c r="CC344" s="66">
        <f>-CC$190+CC$216-CC$218+CC$233+CC$234+SUM(CC$125,CC$126,CC$127,CC$128,CC$129,CC$130,CC$131,CC$132,CC$133,CC$134,CC$135,CC$136,CC$137,CC$138,CC$139,CC$140*(1+'S&amp;S'!$F142),CC$141,CC$142,CC$143,CC$144)</f>
        <v>0</v>
      </c>
      <c r="CD344" s="66">
        <f>-CD$190+CD$216-CD$218+CD$233+CD$234+SUM(CD$125,CD$126,CD$127,CD$128,CD$129,CD$130,CD$131,CD$132,CD$133,CD$134,CD$135,CD$136,CD$137,CD$138,CD$139,CD$140*(1+'S&amp;S'!$F142),CD$141,CD$142,CD$143,CD$144)</f>
        <v>0</v>
      </c>
      <c r="CE344" s="66">
        <f>-CE$190+CE$216-CE$218+CE$233+CE$234+SUM(CE$125,CE$126,CE$127,CE$128,CE$129,CE$130,CE$131,CE$132,CE$133,CE$134,CE$135,CE$136,CE$137,CE$138,CE$139,CE$140*(1+'S&amp;S'!$F142),CE$141,CE$142,CE$143,CE$144)</f>
        <v>0</v>
      </c>
      <c r="CF344" s="66">
        <f>-CF$190+CF$216-CF$218+CF$233+CF$234+SUM(CF$125,CF$126,CF$127,CF$128,CF$129,CF$130,CF$131,CF$132,CF$133,CF$134,CF$135,CF$136,CF$137,CF$138,CF$139,CF$140*(1+'S&amp;S'!$F142),CF$141,CF$142,CF$143,CF$144)</f>
        <v>0</v>
      </c>
      <c r="CG344" s="66">
        <f>-CG$190+CG$216-CG$218+CG$233+CG$234+SUM(CG$125,CG$126,CG$127,CG$128,CG$129,CG$130,CG$131,CG$132,CG$133,CG$134,CG$135,CG$136,CG$137,CG$138,CG$139,CG$140*(1+'S&amp;S'!$F142),CG$141,CG$142,CG$143,CG$144)</f>
        <v>0</v>
      </c>
      <c r="CH344" s="66">
        <f>-CH$190+CH$216-CH$218+CH$233+CH$234+SUM(CH$125,CH$126,CH$127,CH$128,CH$129,CH$130,CH$131,CH$132,CH$133,CH$134,CH$135,CH$136,CH$137,CH$138,CH$139,CH$140*(1+'S&amp;S'!$F142),CH$141,CH$142,CH$143,CH$144)</f>
        <v>0</v>
      </c>
      <c r="CI344" s="66">
        <f>-CI$190+CI$216-CI$218+CI$233+CI$234+SUM(CI$125,CI$126,CI$127,CI$128,CI$129,CI$130,CI$131,CI$132,CI$133,CI$134,CI$135,CI$136,CI$137,CI$138,CI$139,CI$140*(1+'S&amp;S'!$F142),CI$141,CI$142,CI$143,CI$144)</f>
        <v>0</v>
      </c>
      <c r="CJ344" s="66">
        <f>-CJ$190+CJ$216-CJ$218+CJ$233+CJ$234+SUM(CJ$125,CJ$126,CJ$127,CJ$128,CJ$129,CJ$130,CJ$131,CJ$132,CJ$133,CJ$134,CJ$135,CJ$136,CJ$137,CJ$138,CJ$139,CJ$140*(1+'S&amp;S'!$F142),CJ$141,CJ$142,CJ$143,CJ$144)</f>
        <v>0</v>
      </c>
      <c r="CK344" s="66">
        <f>-CK$190+CK$216-CK$218+CK$233+CK$234+SUM(CK$125,CK$126,CK$127,CK$128,CK$129,CK$130,CK$131,CK$132,CK$133,CK$134,CK$135,CK$136,CK$137,CK$138,CK$139,CK$140*(1+'S&amp;S'!$F142),CK$141,CK$142,CK$143,CK$144)</f>
        <v>0</v>
      </c>
      <c r="CL344" s="66">
        <f>-CL$190+CL$216-CL$218+CL$233+CL$234+SUM(CL$125,CL$126,CL$127,CL$128,CL$129,CL$130,CL$131,CL$132,CL$133,CL$134,CL$135,CL$136,CL$137,CL$138,CL$139,CL$140*(1+'S&amp;S'!$F142),CL$141,CL$142,CL$143,CL$144)</f>
        <v>0</v>
      </c>
      <c r="CM344" s="66">
        <f>-CM$190+CM$216-CM$218+CM$233+CM$234+SUM(CM$125,CM$126,CM$127,CM$128,CM$129,CM$130,CM$131,CM$132,CM$133,CM$134,CM$135,CM$136,CM$137,CM$138,CM$139,CM$140*(1+'S&amp;S'!$F142),CM$141,CM$142,CM$143,CM$144)</f>
        <v>0</v>
      </c>
      <c r="CN344" s="66">
        <f>-CN$190+CN$216-CN$218+CN$233+CN$234+SUM(CN$125,CN$126,CN$127,CN$128,CN$129,CN$130,CN$131,CN$132,CN$133,CN$134,CN$135,CN$136,CN$137,CN$138,CN$139,CN$140*(1+'S&amp;S'!$F142),CN$141,CN$142,CN$143,CN$144)</f>
        <v>0</v>
      </c>
      <c r="CO344" s="66">
        <f>-CO$190+CO$216-CO$218+CO$233+CO$234+SUM(CO$125,CO$126,CO$127,CO$128,CO$129,CO$130,CO$131,CO$132,CO$133,CO$134,CO$135,CO$136,CO$137,CO$138,CO$139,CO$140*(1+'S&amp;S'!$F142),CO$141,CO$142,CO$143,CO$144)</f>
        <v>0</v>
      </c>
      <c r="CP344" s="66">
        <f>-CP$190+CP$216-CP$218+CP$233+CP$234+SUM(CP$125,CP$126,CP$127,CP$128,CP$129,CP$130,CP$131,CP$132,CP$133,CP$134,CP$135,CP$136,CP$137,CP$138,CP$139,CP$140*(1+'S&amp;S'!$F142),CP$141,CP$142,CP$143,CP$144)</f>
        <v>0</v>
      </c>
      <c r="CQ344" s="66">
        <f>-CQ$190+CQ$216-CQ$218+CQ$233+CQ$234+SUM(CQ$125,CQ$126,CQ$127,CQ$128,CQ$129,CQ$130,CQ$131,CQ$132,CQ$133,CQ$134,CQ$135,CQ$136,CQ$137,CQ$138,CQ$139,CQ$140*(1+'S&amp;S'!$F142),CQ$141,CQ$142,CQ$143,CQ$144)</f>
        <v>0</v>
      </c>
      <c r="CR344" s="66">
        <f>-CR$190+CR$216-CR$218+CR$233+CR$234+SUM(CR$125,CR$126,CR$127,CR$128,CR$129,CR$130,CR$131,CR$132,CR$133,CR$134,CR$135,CR$136,CR$137,CR$138,CR$139,CR$140*(1+'S&amp;S'!$F142),CR$141,CR$142,CR$143,CR$144)</f>
        <v>0</v>
      </c>
      <c r="CS344" s="66">
        <f>-CS$190+CS$216-CS$218+CS$233+CS$234+SUM(CS$125,CS$126,CS$127,CS$128,CS$129,CS$130,CS$131,CS$132,CS$133,CS$134,CS$135,CS$136,CS$137,CS$138,CS$139,CS$140*(1+'S&amp;S'!$F142),CS$141,CS$142,CS$143,CS$144)</f>
        <v>0</v>
      </c>
    </row>
    <row r="345" spans="3:97" hidden="1" x14ac:dyDescent="0.35">
      <c r="C345" s="81" t="str">
        <f>O.4!C140&amp;" with "&amp; 'S&amp;S'!$D$5*100 &amp; "% decrease"</f>
        <v>Spare with 1% decrease</v>
      </c>
      <c r="E345" s="492">
        <f>G345+NPV(G.Asm!$F$40,H345:INDEX(H345:CS345,RP))</f>
        <v>0</v>
      </c>
      <c r="F345" s="492">
        <f t="shared" si="140"/>
        <v>0</v>
      </c>
      <c r="G345" s="66">
        <f>-G$190+G$216-G$218+G$233+G$234+SUM(G$125,G$126,G$127,G$128,G$129,G$130,G$131,G$132,G$133,G$134,G$135,G$136,G$137,G$138,G$139,G$140*(1+'S&amp;S'!$F143),G$141,G$142,G$143,G$144)</f>
        <v>0</v>
      </c>
      <c r="H345" s="66">
        <f>-H$190+H$216-H$218+H$233+H$234+SUM(H$125,H$126,H$127,H$128,H$129,H$130,H$131,H$132,H$133,H$134,H$135,H$136,H$137,H$138,H$139,H$140*(1+'S&amp;S'!$F143),H$141,H$142,H$143,H$144)</f>
        <v>0</v>
      </c>
      <c r="I345" s="66">
        <f>-I$190+I$216-I$218+I$233+I$234+SUM(I$125,I$126,I$127,I$128,I$129,I$130,I$131,I$132,I$133,I$134,I$135,I$136,I$137,I$138,I$139,I$140*(1+'S&amp;S'!$F143),I$141,I$142,I$143,I$144)</f>
        <v>0</v>
      </c>
      <c r="J345" s="66">
        <f>-J$190+J$216-J$218+J$233+J$234+SUM(J$125,J$126,J$127,J$128,J$129,J$130,J$131,J$132,J$133,J$134,J$135,J$136,J$137,J$138,J$139,J$140*(1+'S&amp;S'!$F143),J$141,J$142,J$143,J$144)</f>
        <v>0</v>
      </c>
      <c r="K345" s="66">
        <f>-K$190+K$216-K$218+K$233+K$234+SUM(K$125,K$126,K$127,K$128,K$129,K$130,K$131,K$132,K$133,K$134,K$135,K$136,K$137,K$138,K$139,K$140*(1+'S&amp;S'!$F143),K$141,K$142,K$143,K$144)</f>
        <v>0</v>
      </c>
      <c r="L345" s="66">
        <f>-L$190+L$216-L$218+L$233+L$234+SUM(L$125,L$126,L$127,L$128,L$129,L$130,L$131,L$132,L$133,L$134,L$135,L$136,L$137,L$138,L$139,L$140*(1+'S&amp;S'!$F143),L$141,L$142,L$143,L$144)</f>
        <v>0</v>
      </c>
      <c r="M345" s="66">
        <f>-M$190+M$216-M$218+M$233+M$234+SUM(M$125,M$126,M$127,M$128,M$129,M$130,M$131,M$132,M$133,M$134,M$135,M$136,M$137,M$138,M$139,M$140*(1+'S&amp;S'!$F143),M$141,M$142,M$143,M$144)</f>
        <v>0</v>
      </c>
      <c r="N345" s="66">
        <f>-N$190+N$216-N$218+N$233+N$234+SUM(N$125,N$126,N$127,N$128,N$129,N$130,N$131,N$132,N$133,N$134,N$135,N$136,N$137,N$138,N$139,N$140*(1+'S&amp;S'!$F143),N$141,N$142,N$143,N$144)</f>
        <v>0</v>
      </c>
      <c r="O345" s="66">
        <f>-O$190+O$216-O$218+O$233+O$234+SUM(O$125,O$126,O$127,O$128,O$129,O$130,O$131,O$132,O$133,O$134,O$135,O$136,O$137,O$138,O$139,O$140*(1+'S&amp;S'!$F143),O$141,O$142,O$143,O$144)</f>
        <v>0</v>
      </c>
      <c r="P345" s="66">
        <f>-P$190+P$216-P$218+P$233+P$234+SUM(P$125,P$126,P$127,P$128,P$129,P$130,P$131,P$132,P$133,P$134,P$135,P$136,P$137,P$138,P$139,P$140*(1+'S&amp;S'!$F143),P$141,P$142,P$143,P$144)</f>
        <v>0</v>
      </c>
      <c r="Q345" s="66">
        <f>-Q$190+Q$216-Q$218+Q$233+Q$234+SUM(Q$125,Q$126,Q$127,Q$128,Q$129,Q$130,Q$131,Q$132,Q$133,Q$134,Q$135,Q$136,Q$137,Q$138,Q$139,Q$140*(1+'S&amp;S'!$F143),Q$141,Q$142,Q$143,Q$144)</f>
        <v>0</v>
      </c>
      <c r="R345" s="66">
        <f>-R$190+R$216-R$218+R$233+R$234+SUM(R$125,R$126,R$127,R$128,R$129,R$130,R$131,R$132,R$133,R$134,R$135,R$136,R$137,R$138,R$139,R$140*(1+'S&amp;S'!$F143),R$141,R$142,R$143,R$144)</f>
        <v>0</v>
      </c>
      <c r="S345" s="66">
        <f>-S$190+S$216-S$218+S$233+S$234+SUM(S$125,S$126,S$127,S$128,S$129,S$130,S$131,S$132,S$133,S$134,S$135,S$136,S$137,S$138,S$139,S$140*(1+'S&amp;S'!$F143),S$141,S$142,S$143,S$144)</f>
        <v>0</v>
      </c>
      <c r="T345" s="66">
        <f>-T$190+T$216-T$218+T$233+T$234+SUM(T$125,T$126,T$127,T$128,T$129,T$130,T$131,T$132,T$133,T$134,T$135,T$136,T$137,T$138,T$139,T$140*(1+'S&amp;S'!$F143),T$141,T$142,T$143,T$144)</f>
        <v>0</v>
      </c>
      <c r="U345" s="66">
        <f>-U$190+U$216-U$218+U$233+U$234+SUM(U$125,U$126,U$127,U$128,U$129,U$130,U$131,U$132,U$133,U$134,U$135,U$136,U$137,U$138,U$139,U$140*(1+'S&amp;S'!$F143),U$141,U$142,U$143,U$144)</f>
        <v>0</v>
      </c>
      <c r="V345" s="66">
        <f>-V$190+V$216-V$218+V$233+V$234+SUM(V$125,V$126,V$127,V$128,V$129,V$130,V$131,V$132,V$133,V$134,V$135,V$136,V$137,V$138,V$139,V$140*(1+'S&amp;S'!$F143),V$141,V$142,V$143,V$144)</f>
        <v>0</v>
      </c>
      <c r="W345" s="66">
        <f>-W$190+W$216-W$218+W$233+W$234+SUM(W$125,W$126,W$127,W$128,W$129,W$130,W$131,W$132,W$133,W$134,W$135,W$136,W$137,W$138,W$139,W$140*(1+'S&amp;S'!$F143),W$141,W$142,W$143,W$144)</f>
        <v>0</v>
      </c>
      <c r="X345" s="66">
        <f>-X$190+X$216-X$218+X$233+X$234+SUM(X$125,X$126,X$127,X$128,X$129,X$130,X$131,X$132,X$133,X$134,X$135,X$136,X$137,X$138,X$139,X$140*(1+'S&amp;S'!$F143),X$141,X$142,X$143,X$144)</f>
        <v>0</v>
      </c>
      <c r="Y345" s="66">
        <f>-Y$190+Y$216-Y$218+Y$233+Y$234+SUM(Y$125,Y$126,Y$127,Y$128,Y$129,Y$130,Y$131,Y$132,Y$133,Y$134,Y$135,Y$136,Y$137,Y$138,Y$139,Y$140*(1+'S&amp;S'!$F143),Y$141,Y$142,Y$143,Y$144)</f>
        <v>0</v>
      </c>
      <c r="Z345" s="66">
        <f>-Z$190+Z$216-Z$218+Z$233+Z$234+SUM(Z$125,Z$126,Z$127,Z$128,Z$129,Z$130,Z$131,Z$132,Z$133,Z$134,Z$135,Z$136,Z$137,Z$138,Z$139,Z$140*(1+'S&amp;S'!$F143),Z$141,Z$142,Z$143,Z$144)</f>
        <v>0</v>
      </c>
      <c r="AA345" s="66">
        <f>-AA$190+AA$216-AA$218+AA$233+AA$234+SUM(AA$125,AA$126,AA$127,AA$128,AA$129,AA$130,AA$131,AA$132,AA$133,AA$134,AA$135,AA$136,AA$137,AA$138,AA$139,AA$140*(1+'S&amp;S'!$F143),AA$141,AA$142,AA$143,AA$144)</f>
        <v>0</v>
      </c>
      <c r="AB345" s="66">
        <f>-AB$190+AB$216-AB$218+AB$233+AB$234+SUM(AB$125,AB$126,AB$127,AB$128,AB$129,AB$130,AB$131,AB$132,AB$133,AB$134,AB$135,AB$136,AB$137,AB$138,AB$139,AB$140*(1+'S&amp;S'!$F143),AB$141,AB$142,AB$143,AB$144)</f>
        <v>0</v>
      </c>
      <c r="AC345" s="66">
        <f>-AC$190+AC$216-AC$218+AC$233+AC$234+SUM(AC$125,AC$126,AC$127,AC$128,AC$129,AC$130,AC$131,AC$132,AC$133,AC$134,AC$135,AC$136,AC$137,AC$138,AC$139,AC$140*(1+'S&amp;S'!$F143),AC$141,AC$142,AC$143,AC$144)</f>
        <v>0</v>
      </c>
      <c r="AD345" s="66">
        <f>-AD$190+AD$216-AD$218+AD$233+AD$234+SUM(AD$125,AD$126,AD$127,AD$128,AD$129,AD$130,AD$131,AD$132,AD$133,AD$134,AD$135,AD$136,AD$137,AD$138,AD$139,AD$140*(1+'S&amp;S'!$F143),AD$141,AD$142,AD$143,AD$144)</f>
        <v>0</v>
      </c>
      <c r="AE345" s="66">
        <f>-AE$190+AE$216-AE$218+AE$233+AE$234+SUM(AE$125,AE$126,AE$127,AE$128,AE$129,AE$130,AE$131,AE$132,AE$133,AE$134,AE$135,AE$136,AE$137,AE$138,AE$139,AE$140*(1+'S&amp;S'!$F143),AE$141,AE$142,AE$143,AE$144)</f>
        <v>0</v>
      </c>
      <c r="AF345" s="66">
        <f>-AF$190+AF$216-AF$218+AF$233+AF$234+SUM(AF$125,AF$126,AF$127,AF$128,AF$129,AF$130,AF$131,AF$132,AF$133,AF$134,AF$135,AF$136,AF$137,AF$138,AF$139,AF$140*(1+'S&amp;S'!$F143),AF$141,AF$142,AF$143,AF$144)</f>
        <v>0</v>
      </c>
      <c r="AG345" s="66">
        <f>-AG$190+AG$216-AG$218+AG$233+AG$234+SUM(AG$125,AG$126,AG$127,AG$128,AG$129,AG$130,AG$131,AG$132,AG$133,AG$134,AG$135,AG$136,AG$137,AG$138,AG$139,AG$140*(1+'S&amp;S'!$F143),AG$141,AG$142,AG$143,AG$144)</f>
        <v>0</v>
      </c>
      <c r="AH345" s="66">
        <f>-AH$190+AH$216-AH$218+AH$233+AH$234+SUM(AH$125,AH$126,AH$127,AH$128,AH$129,AH$130,AH$131,AH$132,AH$133,AH$134,AH$135,AH$136,AH$137,AH$138,AH$139,AH$140*(1+'S&amp;S'!$F143),AH$141,AH$142,AH$143,AH$144)</f>
        <v>0</v>
      </c>
      <c r="AI345" s="66">
        <f>-AI$190+AI$216-AI$218+AI$233+AI$234+SUM(AI$125,AI$126,AI$127,AI$128,AI$129,AI$130,AI$131,AI$132,AI$133,AI$134,AI$135,AI$136,AI$137,AI$138,AI$139,AI$140*(1+'S&amp;S'!$F143),AI$141,AI$142,AI$143,AI$144)</f>
        <v>0</v>
      </c>
      <c r="AJ345" s="66">
        <f>-AJ$190+AJ$216-AJ$218+AJ$233+AJ$234+SUM(AJ$125,AJ$126,AJ$127,AJ$128,AJ$129,AJ$130,AJ$131,AJ$132,AJ$133,AJ$134,AJ$135,AJ$136,AJ$137,AJ$138,AJ$139,AJ$140*(1+'S&amp;S'!$F143),AJ$141,AJ$142,AJ$143,AJ$144)</f>
        <v>0</v>
      </c>
      <c r="AK345" s="66">
        <f>-AK$190+AK$216-AK$218+AK$233+AK$234+SUM(AK$125,AK$126,AK$127,AK$128,AK$129,AK$130,AK$131,AK$132,AK$133,AK$134,AK$135,AK$136,AK$137,AK$138,AK$139,AK$140*(1+'S&amp;S'!$F143),AK$141,AK$142,AK$143,AK$144)</f>
        <v>0</v>
      </c>
      <c r="AL345" s="66">
        <f>-AL$190+AL$216-AL$218+AL$233+AL$234+SUM(AL$125,AL$126,AL$127,AL$128,AL$129,AL$130,AL$131,AL$132,AL$133,AL$134,AL$135,AL$136,AL$137,AL$138,AL$139,AL$140*(1+'S&amp;S'!$F143),AL$141,AL$142,AL$143,AL$144)</f>
        <v>0</v>
      </c>
      <c r="AM345" s="66">
        <f>-AM$190+AM$216-AM$218+AM$233+AM$234+SUM(AM$125,AM$126,AM$127,AM$128,AM$129,AM$130,AM$131,AM$132,AM$133,AM$134,AM$135,AM$136,AM$137,AM$138,AM$139,AM$140*(1+'S&amp;S'!$F143),AM$141,AM$142,AM$143,AM$144)</f>
        <v>0</v>
      </c>
      <c r="AN345" s="66">
        <f>-AN$190+AN$216-AN$218+AN$233+AN$234+SUM(AN$125,AN$126,AN$127,AN$128,AN$129,AN$130,AN$131,AN$132,AN$133,AN$134,AN$135,AN$136,AN$137,AN$138,AN$139,AN$140*(1+'S&amp;S'!$F143),AN$141,AN$142,AN$143,AN$144)</f>
        <v>0</v>
      </c>
      <c r="AO345" s="66">
        <f>-AO$190+AO$216-AO$218+AO$233+AO$234+SUM(AO$125,AO$126,AO$127,AO$128,AO$129,AO$130,AO$131,AO$132,AO$133,AO$134,AO$135,AO$136,AO$137,AO$138,AO$139,AO$140*(1+'S&amp;S'!$F143),AO$141,AO$142,AO$143,AO$144)</f>
        <v>0</v>
      </c>
      <c r="AP345" s="66">
        <f>-AP$190+AP$216-AP$218+AP$233+AP$234+SUM(AP$125,AP$126,AP$127,AP$128,AP$129,AP$130,AP$131,AP$132,AP$133,AP$134,AP$135,AP$136,AP$137,AP$138,AP$139,AP$140*(1+'S&amp;S'!$F143),AP$141,AP$142,AP$143,AP$144)</f>
        <v>0</v>
      </c>
      <c r="AQ345" s="66">
        <f>-AQ$190+AQ$216-AQ$218+AQ$233+AQ$234+SUM(AQ$125,AQ$126,AQ$127,AQ$128,AQ$129,AQ$130,AQ$131,AQ$132,AQ$133,AQ$134,AQ$135,AQ$136,AQ$137,AQ$138,AQ$139,AQ$140*(1+'S&amp;S'!$F143),AQ$141,AQ$142,AQ$143,AQ$144)</f>
        <v>0</v>
      </c>
      <c r="AR345" s="66">
        <f>-AR$190+AR$216-AR$218+AR$233+AR$234+SUM(AR$125,AR$126,AR$127,AR$128,AR$129,AR$130,AR$131,AR$132,AR$133,AR$134,AR$135,AR$136,AR$137,AR$138,AR$139,AR$140*(1+'S&amp;S'!$F143),AR$141,AR$142,AR$143,AR$144)</f>
        <v>0</v>
      </c>
      <c r="AS345" s="66">
        <f>-AS$190+AS$216-AS$218+AS$233+AS$234+SUM(AS$125,AS$126,AS$127,AS$128,AS$129,AS$130,AS$131,AS$132,AS$133,AS$134,AS$135,AS$136,AS$137,AS$138,AS$139,AS$140*(1+'S&amp;S'!$F143),AS$141,AS$142,AS$143,AS$144)</f>
        <v>0</v>
      </c>
      <c r="AT345" s="66">
        <f>-AT$190+AT$216-AT$218+AT$233+AT$234+SUM(AT$125,AT$126,AT$127,AT$128,AT$129,AT$130,AT$131,AT$132,AT$133,AT$134,AT$135,AT$136,AT$137,AT$138,AT$139,AT$140*(1+'S&amp;S'!$F143),AT$141,AT$142,AT$143,AT$144)</f>
        <v>0</v>
      </c>
      <c r="AU345" s="66">
        <f>-AU$190+AU$216-AU$218+AU$233+AU$234+SUM(AU$125,AU$126,AU$127,AU$128,AU$129,AU$130,AU$131,AU$132,AU$133,AU$134,AU$135,AU$136,AU$137,AU$138,AU$139,AU$140*(1+'S&amp;S'!$F143),AU$141,AU$142,AU$143,AU$144)</f>
        <v>0</v>
      </c>
      <c r="AV345" s="66">
        <f>-AV$190+AV$216-AV$218+AV$233+AV$234+SUM(AV$125,AV$126,AV$127,AV$128,AV$129,AV$130,AV$131,AV$132,AV$133,AV$134,AV$135,AV$136,AV$137,AV$138,AV$139,AV$140*(1+'S&amp;S'!$F143),AV$141,AV$142,AV$143,AV$144)</f>
        <v>0</v>
      </c>
      <c r="AW345" s="66">
        <f>-AW$190+AW$216-AW$218+AW$233+AW$234+SUM(AW$125,AW$126,AW$127,AW$128,AW$129,AW$130,AW$131,AW$132,AW$133,AW$134,AW$135,AW$136,AW$137,AW$138,AW$139,AW$140*(1+'S&amp;S'!$F143),AW$141,AW$142,AW$143,AW$144)</f>
        <v>0</v>
      </c>
      <c r="AX345" s="66">
        <f>-AX$190+AX$216-AX$218+AX$233+AX$234+SUM(AX$125,AX$126,AX$127,AX$128,AX$129,AX$130,AX$131,AX$132,AX$133,AX$134,AX$135,AX$136,AX$137,AX$138,AX$139,AX$140*(1+'S&amp;S'!$F143),AX$141,AX$142,AX$143,AX$144)</f>
        <v>0</v>
      </c>
      <c r="AY345" s="66">
        <f>-AY$190+AY$216-AY$218+AY$233+AY$234+SUM(AY$125,AY$126,AY$127,AY$128,AY$129,AY$130,AY$131,AY$132,AY$133,AY$134,AY$135,AY$136,AY$137,AY$138,AY$139,AY$140*(1+'S&amp;S'!$F143),AY$141,AY$142,AY$143,AY$144)</f>
        <v>0</v>
      </c>
      <c r="AZ345" s="66">
        <f>-AZ$190+AZ$216-AZ$218+AZ$233+AZ$234+SUM(AZ$125,AZ$126,AZ$127,AZ$128,AZ$129,AZ$130,AZ$131,AZ$132,AZ$133,AZ$134,AZ$135,AZ$136,AZ$137,AZ$138,AZ$139,AZ$140*(1+'S&amp;S'!$F143),AZ$141,AZ$142,AZ$143,AZ$144)</f>
        <v>0</v>
      </c>
      <c r="BA345" s="66">
        <f>-BA$190+BA$216-BA$218+BA$233+BA$234+SUM(BA$125,BA$126,BA$127,BA$128,BA$129,BA$130,BA$131,BA$132,BA$133,BA$134,BA$135,BA$136,BA$137,BA$138,BA$139,BA$140*(1+'S&amp;S'!$F143),BA$141,BA$142,BA$143,BA$144)</f>
        <v>0</v>
      </c>
      <c r="BB345" s="66">
        <f>-BB$190+BB$216-BB$218+BB$233+BB$234+SUM(BB$125,BB$126,BB$127,BB$128,BB$129,BB$130,BB$131,BB$132,BB$133,BB$134,BB$135,BB$136,BB$137,BB$138,BB$139,BB$140*(1+'S&amp;S'!$F143),BB$141,BB$142,BB$143,BB$144)</f>
        <v>0</v>
      </c>
      <c r="BC345" s="66">
        <f>-BC$190+BC$216-BC$218+BC$233+BC$234+SUM(BC$125,BC$126,BC$127,BC$128,BC$129,BC$130,BC$131,BC$132,BC$133,BC$134,BC$135,BC$136,BC$137,BC$138,BC$139,BC$140*(1+'S&amp;S'!$F143),BC$141,BC$142,BC$143,BC$144)</f>
        <v>0</v>
      </c>
      <c r="BD345" s="66">
        <f>-BD$190+BD$216-BD$218+BD$233+BD$234+SUM(BD$125,BD$126,BD$127,BD$128,BD$129,BD$130,BD$131,BD$132,BD$133,BD$134,BD$135,BD$136,BD$137,BD$138,BD$139,BD$140*(1+'S&amp;S'!$F143),BD$141,BD$142,BD$143,BD$144)</f>
        <v>0</v>
      </c>
      <c r="BE345" s="66">
        <f>-BE$190+BE$216-BE$218+BE$233+BE$234+SUM(BE$125,BE$126,BE$127,BE$128,BE$129,BE$130,BE$131,BE$132,BE$133,BE$134,BE$135,BE$136,BE$137,BE$138,BE$139,BE$140*(1+'S&amp;S'!$F143),BE$141,BE$142,BE$143,BE$144)</f>
        <v>0</v>
      </c>
      <c r="BF345" s="66">
        <f>-BF$190+BF$216-BF$218+BF$233+BF$234+SUM(BF$125,BF$126,BF$127,BF$128,BF$129,BF$130,BF$131,BF$132,BF$133,BF$134,BF$135,BF$136,BF$137,BF$138,BF$139,BF$140*(1+'S&amp;S'!$F143),BF$141,BF$142,BF$143,BF$144)</f>
        <v>0</v>
      </c>
      <c r="BG345" s="66">
        <f>-BG$190+BG$216-BG$218+BG$233+BG$234+SUM(BG$125,BG$126,BG$127,BG$128,BG$129,BG$130,BG$131,BG$132,BG$133,BG$134,BG$135,BG$136,BG$137,BG$138,BG$139,BG$140*(1+'S&amp;S'!$F143),BG$141,BG$142,BG$143,BG$144)</f>
        <v>0</v>
      </c>
      <c r="BH345" s="66">
        <f>-BH$190+BH$216-BH$218+BH$233+BH$234+SUM(BH$125,BH$126,BH$127,BH$128,BH$129,BH$130,BH$131,BH$132,BH$133,BH$134,BH$135,BH$136,BH$137,BH$138,BH$139,BH$140*(1+'S&amp;S'!$F143),BH$141,BH$142,BH$143,BH$144)</f>
        <v>0</v>
      </c>
      <c r="BI345" s="66">
        <f>-BI$190+BI$216-BI$218+BI$233+BI$234+SUM(BI$125,BI$126,BI$127,BI$128,BI$129,BI$130,BI$131,BI$132,BI$133,BI$134,BI$135,BI$136,BI$137,BI$138,BI$139,BI$140*(1+'S&amp;S'!$F143),BI$141,BI$142,BI$143,BI$144)</f>
        <v>0</v>
      </c>
      <c r="BJ345" s="66">
        <f>-BJ$190+BJ$216-BJ$218+BJ$233+BJ$234+SUM(BJ$125,BJ$126,BJ$127,BJ$128,BJ$129,BJ$130,BJ$131,BJ$132,BJ$133,BJ$134,BJ$135,BJ$136,BJ$137,BJ$138,BJ$139,BJ$140*(1+'S&amp;S'!$F143),BJ$141,BJ$142,BJ$143,BJ$144)</f>
        <v>0</v>
      </c>
      <c r="BK345" s="66">
        <f>-BK$190+BK$216-BK$218+BK$233+BK$234+SUM(BK$125,BK$126,BK$127,BK$128,BK$129,BK$130,BK$131,BK$132,BK$133,BK$134,BK$135,BK$136,BK$137,BK$138,BK$139,BK$140*(1+'S&amp;S'!$F143),BK$141,BK$142,BK$143,BK$144)</f>
        <v>0</v>
      </c>
      <c r="BL345" s="66">
        <f>-BL$190+BL$216-BL$218+BL$233+BL$234+SUM(BL$125,BL$126,BL$127,BL$128,BL$129,BL$130,BL$131,BL$132,BL$133,BL$134,BL$135,BL$136,BL$137,BL$138,BL$139,BL$140*(1+'S&amp;S'!$F143),BL$141,BL$142,BL$143,BL$144)</f>
        <v>0</v>
      </c>
      <c r="BM345" s="66">
        <f>-BM$190+BM$216-BM$218+BM$233+BM$234+SUM(BM$125,BM$126,BM$127,BM$128,BM$129,BM$130,BM$131,BM$132,BM$133,BM$134,BM$135,BM$136,BM$137,BM$138,BM$139,BM$140*(1+'S&amp;S'!$F143),BM$141,BM$142,BM$143,BM$144)</f>
        <v>0</v>
      </c>
      <c r="BN345" s="66">
        <f>-BN$190+BN$216-BN$218+BN$233+BN$234+SUM(BN$125,BN$126,BN$127,BN$128,BN$129,BN$130,BN$131,BN$132,BN$133,BN$134,BN$135,BN$136,BN$137,BN$138,BN$139,BN$140*(1+'S&amp;S'!$F143),BN$141,BN$142,BN$143,BN$144)</f>
        <v>0</v>
      </c>
      <c r="BO345" s="66">
        <f>-BO$190+BO$216-BO$218+BO$233+BO$234+SUM(BO$125,BO$126,BO$127,BO$128,BO$129,BO$130,BO$131,BO$132,BO$133,BO$134,BO$135,BO$136,BO$137,BO$138,BO$139,BO$140*(1+'S&amp;S'!$F143),BO$141,BO$142,BO$143,BO$144)</f>
        <v>0</v>
      </c>
      <c r="BP345" s="66">
        <f>-BP$190+BP$216-BP$218+BP$233+BP$234+SUM(BP$125,BP$126,BP$127,BP$128,BP$129,BP$130,BP$131,BP$132,BP$133,BP$134,BP$135,BP$136,BP$137,BP$138,BP$139,BP$140*(1+'S&amp;S'!$F143),BP$141,BP$142,BP$143,BP$144)</f>
        <v>0</v>
      </c>
      <c r="BQ345" s="66">
        <f>-BQ$190+BQ$216-BQ$218+BQ$233+BQ$234+SUM(BQ$125,BQ$126,BQ$127,BQ$128,BQ$129,BQ$130,BQ$131,BQ$132,BQ$133,BQ$134,BQ$135,BQ$136,BQ$137,BQ$138,BQ$139,BQ$140*(1+'S&amp;S'!$F143),BQ$141,BQ$142,BQ$143,BQ$144)</f>
        <v>0</v>
      </c>
      <c r="BR345" s="66">
        <f>-BR$190+BR$216-BR$218+BR$233+BR$234+SUM(BR$125,BR$126,BR$127,BR$128,BR$129,BR$130,BR$131,BR$132,BR$133,BR$134,BR$135,BR$136,BR$137,BR$138,BR$139,BR$140*(1+'S&amp;S'!$F143),BR$141,BR$142,BR$143,BR$144)</f>
        <v>0</v>
      </c>
      <c r="BS345" s="66">
        <f>-BS$190+BS$216-BS$218+BS$233+BS$234+SUM(BS$125,BS$126,BS$127,BS$128,BS$129,BS$130,BS$131,BS$132,BS$133,BS$134,BS$135,BS$136,BS$137,BS$138,BS$139,BS$140*(1+'S&amp;S'!$F143),BS$141,BS$142,BS$143,BS$144)</f>
        <v>0</v>
      </c>
      <c r="BT345" s="66">
        <f>-BT$190+BT$216-BT$218+BT$233+BT$234+SUM(BT$125,BT$126,BT$127,BT$128,BT$129,BT$130,BT$131,BT$132,BT$133,BT$134,BT$135,BT$136,BT$137,BT$138,BT$139,BT$140*(1+'S&amp;S'!$F143),BT$141,BT$142,BT$143,BT$144)</f>
        <v>0</v>
      </c>
      <c r="BU345" s="66">
        <f>-BU$190+BU$216-BU$218+BU$233+BU$234+SUM(BU$125,BU$126,BU$127,BU$128,BU$129,BU$130,BU$131,BU$132,BU$133,BU$134,BU$135,BU$136,BU$137,BU$138,BU$139,BU$140*(1+'S&amp;S'!$F143),BU$141,BU$142,BU$143,BU$144)</f>
        <v>0</v>
      </c>
      <c r="BV345" s="66">
        <f>-BV$190+BV$216-BV$218+BV$233+BV$234+SUM(BV$125,BV$126,BV$127,BV$128,BV$129,BV$130,BV$131,BV$132,BV$133,BV$134,BV$135,BV$136,BV$137,BV$138,BV$139,BV$140*(1+'S&amp;S'!$F143),BV$141,BV$142,BV$143,BV$144)</f>
        <v>0</v>
      </c>
      <c r="BW345" s="66">
        <f>-BW$190+BW$216-BW$218+BW$233+BW$234+SUM(BW$125,BW$126,BW$127,BW$128,BW$129,BW$130,BW$131,BW$132,BW$133,BW$134,BW$135,BW$136,BW$137,BW$138,BW$139,BW$140*(1+'S&amp;S'!$F143),BW$141,BW$142,BW$143,BW$144)</f>
        <v>0</v>
      </c>
      <c r="BX345" s="66">
        <f>-BX$190+BX$216-BX$218+BX$233+BX$234+SUM(BX$125,BX$126,BX$127,BX$128,BX$129,BX$130,BX$131,BX$132,BX$133,BX$134,BX$135,BX$136,BX$137,BX$138,BX$139,BX$140*(1+'S&amp;S'!$F143),BX$141,BX$142,BX$143,BX$144)</f>
        <v>0</v>
      </c>
      <c r="BY345" s="66">
        <f>-BY$190+BY$216-BY$218+BY$233+BY$234+SUM(BY$125,BY$126,BY$127,BY$128,BY$129,BY$130,BY$131,BY$132,BY$133,BY$134,BY$135,BY$136,BY$137,BY$138,BY$139,BY$140*(1+'S&amp;S'!$F143),BY$141,BY$142,BY$143,BY$144)</f>
        <v>0</v>
      </c>
      <c r="BZ345" s="66">
        <f>-BZ$190+BZ$216-BZ$218+BZ$233+BZ$234+SUM(BZ$125,BZ$126,BZ$127,BZ$128,BZ$129,BZ$130,BZ$131,BZ$132,BZ$133,BZ$134,BZ$135,BZ$136,BZ$137,BZ$138,BZ$139,BZ$140*(1+'S&amp;S'!$F143),BZ$141,BZ$142,BZ$143,BZ$144)</f>
        <v>0</v>
      </c>
      <c r="CA345" s="66">
        <f>-CA$190+CA$216-CA$218+CA$233+CA$234+SUM(CA$125,CA$126,CA$127,CA$128,CA$129,CA$130,CA$131,CA$132,CA$133,CA$134,CA$135,CA$136,CA$137,CA$138,CA$139,CA$140*(1+'S&amp;S'!$F143),CA$141,CA$142,CA$143,CA$144)</f>
        <v>0</v>
      </c>
      <c r="CB345" s="66">
        <f>-CB$190+CB$216-CB$218+CB$233+CB$234+SUM(CB$125,CB$126,CB$127,CB$128,CB$129,CB$130,CB$131,CB$132,CB$133,CB$134,CB$135,CB$136,CB$137,CB$138,CB$139,CB$140*(1+'S&amp;S'!$F143),CB$141,CB$142,CB$143,CB$144)</f>
        <v>0</v>
      </c>
      <c r="CC345" s="66">
        <f>-CC$190+CC$216-CC$218+CC$233+CC$234+SUM(CC$125,CC$126,CC$127,CC$128,CC$129,CC$130,CC$131,CC$132,CC$133,CC$134,CC$135,CC$136,CC$137,CC$138,CC$139,CC$140*(1+'S&amp;S'!$F143),CC$141,CC$142,CC$143,CC$144)</f>
        <v>0</v>
      </c>
      <c r="CD345" s="66">
        <f>-CD$190+CD$216-CD$218+CD$233+CD$234+SUM(CD$125,CD$126,CD$127,CD$128,CD$129,CD$130,CD$131,CD$132,CD$133,CD$134,CD$135,CD$136,CD$137,CD$138,CD$139,CD$140*(1+'S&amp;S'!$F143),CD$141,CD$142,CD$143,CD$144)</f>
        <v>0</v>
      </c>
      <c r="CE345" s="66">
        <f>-CE$190+CE$216-CE$218+CE$233+CE$234+SUM(CE$125,CE$126,CE$127,CE$128,CE$129,CE$130,CE$131,CE$132,CE$133,CE$134,CE$135,CE$136,CE$137,CE$138,CE$139,CE$140*(1+'S&amp;S'!$F143),CE$141,CE$142,CE$143,CE$144)</f>
        <v>0</v>
      </c>
      <c r="CF345" s="66">
        <f>-CF$190+CF$216-CF$218+CF$233+CF$234+SUM(CF$125,CF$126,CF$127,CF$128,CF$129,CF$130,CF$131,CF$132,CF$133,CF$134,CF$135,CF$136,CF$137,CF$138,CF$139,CF$140*(1+'S&amp;S'!$F143),CF$141,CF$142,CF$143,CF$144)</f>
        <v>0</v>
      </c>
      <c r="CG345" s="66">
        <f>-CG$190+CG$216-CG$218+CG$233+CG$234+SUM(CG$125,CG$126,CG$127,CG$128,CG$129,CG$130,CG$131,CG$132,CG$133,CG$134,CG$135,CG$136,CG$137,CG$138,CG$139,CG$140*(1+'S&amp;S'!$F143),CG$141,CG$142,CG$143,CG$144)</f>
        <v>0</v>
      </c>
      <c r="CH345" s="66">
        <f>-CH$190+CH$216-CH$218+CH$233+CH$234+SUM(CH$125,CH$126,CH$127,CH$128,CH$129,CH$130,CH$131,CH$132,CH$133,CH$134,CH$135,CH$136,CH$137,CH$138,CH$139,CH$140*(1+'S&amp;S'!$F143),CH$141,CH$142,CH$143,CH$144)</f>
        <v>0</v>
      </c>
      <c r="CI345" s="66">
        <f>-CI$190+CI$216-CI$218+CI$233+CI$234+SUM(CI$125,CI$126,CI$127,CI$128,CI$129,CI$130,CI$131,CI$132,CI$133,CI$134,CI$135,CI$136,CI$137,CI$138,CI$139,CI$140*(1+'S&amp;S'!$F143),CI$141,CI$142,CI$143,CI$144)</f>
        <v>0</v>
      </c>
      <c r="CJ345" s="66">
        <f>-CJ$190+CJ$216-CJ$218+CJ$233+CJ$234+SUM(CJ$125,CJ$126,CJ$127,CJ$128,CJ$129,CJ$130,CJ$131,CJ$132,CJ$133,CJ$134,CJ$135,CJ$136,CJ$137,CJ$138,CJ$139,CJ$140*(1+'S&amp;S'!$F143),CJ$141,CJ$142,CJ$143,CJ$144)</f>
        <v>0</v>
      </c>
      <c r="CK345" s="66">
        <f>-CK$190+CK$216-CK$218+CK$233+CK$234+SUM(CK$125,CK$126,CK$127,CK$128,CK$129,CK$130,CK$131,CK$132,CK$133,CK$134,CK$135,CK$136,CK$137,CK$138,CK$139,CK$140*(1+'S&amp;S'!$F143),CK$141,CK$142,CK$143,CK$144)</f>
        <v>0</v>
      </c>
      <c r="CL345" s="66">
        <f>-CL$190+CL$216-CL$218+CL$233+CL$234+SUM(CL$125,CL$126,CL$127,CL$128,CL$129,CL$130,CL$131,CL$132,CL$133,CL$134,CL$135,CL$136,CL$137,CL$138,CL$139,CL$140*(1+'S&amp;S'!$F143),CL$141,CL$142,CL$143,CL$144)</f>
        <v>0</v>
      </c>
      <c r="CM345" s="66">
        <f>-CM$190+CM$216-CM$218+CM$233+CM$234+SUM(CM$125,CM$126,CM$127,CM$128,CM$129,CM$130,CM$131,CM$132,CM$133,CM$134,CM$135,CM$136,CM$137,CM$138,CM$139,CM$140*(1+'S&amp;S'!$F143),CM$141,CM$142,CM$143,CM$144)</f>
        <v>0</v>
      </c>
      <c r="CN345" s="66">
        <f>-CN$190+CN$216-CN$218+CN$233+CN$234+SUM(CN$125,CN$126,CN$127,CN$128,CN$129,CN$130,CN$131,CN$132,CN$133,CN$134,CN$135,CN$136,CN$137,CN$138,CN$139,CN$140*(1+'S&amp;S'!$F143),CN$141,CN$142,CN$143,CN$144)</f>
        <v>0</v>
      </c>
      <c r="CO345" s="66">
        <f>-CO$190+CO$216-CO$218+CO$233+CO$234+SUM(CO$125,CO$126,CO$127,CO$128,CO$129,CO$130,CO$131,CO$132,CO$133,CO$134,CO$135,CO$136,CO$137,CO$138,CO$139,CO$140*(1+'S&amp;S'!$F143),CO$141,CO$142,CO$143,CO$144)</f>
        <v>0</v>
      </c>
      <c r="CP345" s="66">
        <f>-CP$190+CP$216-CP$218+CP$233+CP$234+SUM(CP$125,CP$126,CP$127,CP$128,CP$129,CP$130,CP$131,CP$132,CP$133,CP$134,CP$135,CP$136,CP$137,CP$138,CP$139,CP$140*(1+'S&amp;S'!$F143),CP$141,CP$142,CP$143,CP$144)</f>
        <v>0</v>
      </c>
      <c r="CQ345" s="66">
        <f>-CQ$190+CQ$216-CQ$218+CQ$233+CQ$234+SUM(CQ$125,CQ$126,CQ$127,CQ$128,CQ$129,CQ$130,CQ$131,CQ$132,CQ$133,CQ$134,CQ$135,CQ$136,CQ$137,CQ$138,CQ$139,CQ$140*(1+'S&amp;S'!$F143),CQ$141,CQ$142,CQ$143,CQ$144)</f>
        <v>0</v>
      </c>
      <c r="CR345" s="66">
        <f>-CR$190+CR$216-CR$218+CR$233+CR$234+SUM(CR$125,CR$126,CR$127,CR$128,CR$129,CR$130,CR$131,CR$132,CR$133,CR$134,CR$135,CR$136,CR$137,CR$138,CR$139,CR$140*(1+'S&amp;S'!$F143),CR$141,CR$142,CR$143,CR$144)</f>
        <v>0</v>
      </c>
      <c r="CS345" s="66">
        <f>-CS$190+CS$216-CS$218+CS$233+CS$234+SUM(CS$125,CS$126,CS$127,CS$128,CS$129,CS$130,CS$131,CS$132,CS$133,CS$134,CS$135,CS$136,CS$137,CS$138,CS$139,CS$140*(1+'S&amp;S'!$F143),CS$141,CS$142,CS$143,CS$144)</f>
        <v>0</v>
      </c>
    </row>
    <row r="346" spans="3:97" hidden="1" x14ac:dyDescent="0.35">
      <c r="C346" s="81" t="str">
        <f>O.4!C141&amp;" with "&amp; 'S&amp;S'!$D$5*100 &amp; "% increase"</f>
        <v>Spare with 1% increase</v>
      </c>
      <c r="E346" s="492">
        <f>G346+NPV(G.Asm!$F$40,H346:INDEX(H346:CS346,RP))</f>
        <v>0</v>
      </c>
      <c r="F346" s="492">
        <f t="shared" si="140"/>
        <v>0</v>
      </c>
      <c r="G346" s="66">
        <f>-G$190+G$216-G$218+G$233+G$234+SUM(G$125,G$126,G$127,G$128,G$129,G$130,G$131,G$132,G$133,G$134,G$135,G$136,G$137,G$138,G$139,G$140,G$141*(1+'S&amp;S'!$F144),G$142,G$143,G$144)</f>
        <v>0</v>
      </c>
      <c r="H346" s="66">
        <f>-H$190+H$216-H$218+H$233+H$234+SUM(H$125,H$126,H$127,H$128,H$129,H$130,H$131,H$132,H$133,H$134,H$135,H$136,H$137,H$138,H$139,H$140,H$141*(1+'S&amp;S'!$F144),H$142,H$143,H$144)</f>
        <v>0</v>
      </c>
      <c r="I346" s="66">
        <f>-I$190+I$216-I$218+I$233+I$234+SUM(I$125,I$126,I$127,I$128,I$129,I$130,I$131,I$132,I$133,I$134,I$135,I$136,I$137,I$138,I$139,I$140,I$141*(1+'S&amp;S'!$F144),I$142,I$143,I$144)</f>
        <v>0</v>
      </c>
      <c r="J346" s="66">
        <f>-J$190+J$216-J$218+J$233+J$234+SUM(J$125,J$126,J$127,J$128,J$129,J$130,J$131,J$132,J$133,J$134,J$135,J$136,J$137,J$138,J$139,J$140,J$141*(1+'S&amp;S'!$F144),J$142,J$143,J$144)</f>
        <v>0</v>
      </c>
      <c r="K346" s="66">
        <f>-K$190+K$216-K$218+K$233+K$234+SUM(K$125,K$126,K$127,K$128,K$129,K$130,K$131,K$132,K$133,K$134,K$135,K$136,K$137,K$138,K$139,K$140,K$141*(1+'S&amp;S'!$F144),K$142,K$143,K$144)</f>
        <v>0</v>
      </c>
      <c r="L346" s="66">
        <f>-L$190+L$216-L$218+L$233+L$234+SUM(L$125,L$126,L$127,L$128,L$129,L$130,L$131,L$132,L$133,L$134,L$135,L$136,L$137,L$138,L$139,L$140,L$141*(1+'S&amp;S'!$F144),L$142,L$143,L$144)</f>
        <v>0</v>
      </c>
      <c r="M346" s="66">
        <f>-M$190+M$216-M$218+M$233+M$234+SUM(M$125,M$126,M$127,M$128,M$129,M$130,M$131,M$132,M$133,M$134,M$135,M$136,M$137,M$138,M$139,M$140,M$141*(1+'S&amp;S'!$F144),M$142,M$143,M$144)</f>
        <v>0</v>
      </c>
      <c r="N346" s="66">
        <f>-N$190+N$216-N$218+N$233+N$234+SUM(N$125,N$126,N$127,N$128,N$129,N$130,N$131,N$132,N$133,N$134,N$135,N$136,N$137,N$138,N$139,N$140,N$141*(1+'S&amp;S'!$F144),N$142,N$143,N$144)</f>
        <v>0</v>
      </c>
      <c r="O346" s="66">
        <f>-O$190+O$216-O$218+O$233+O$234+SUM(O$125,O$126,O$127,O$128,O$129,O$130,O$131,O$132,O$133,O$134,O$135,O$136,O$137,O$138,O$139,O$140,O$141*(1+'S&amp;S'!$F144),O$142,O$143,O$144)</f>
        <v>0</v>
      </c>
      <c r="P346" s="66">
        <f>-P$190+P$216-P$218+P$233+P$234+SUM(P$125,P$126,P$127,P$128,P$129,P$130,P$131,P$132,P$133,P$134,P$135,P$136,P$137,P$138,P$139,P$140,P$141*(1+'S&amp;S'!$F144),P$142,P$143,P$144)</f>
        <v>0</v>
      </c>
      <c r="Q346" s="66">
        <f>-Q$190+Q$216-Q$218+Q$233+Q$234+SUM(Q$125,Q$126,Q$127,Q$128,Q$129,Q$130,Q$131,Q$132,Q$133,Q$134,Q$135,Q$136,Q$137,Q$138,Q$139,Q$140,Q$141*(1+'S&amp;S'!$F144),Q$142,Q$143,Q$144)</f>
        <v>0</v>
      </c>
      <c r="R346" s="66">
        <f>-R$190+R$216-R$218+R$233+R$234+SUM(R$125,R$126,R$127,R$128,R$129,R$130,R$131,R$132,R$133,R$134,R$135,R$136,R$137,R$138,R$139,R$140,R$141*(1+'S&amp;S'!$F144),R$142,R$143,R$144)</f>
        <v>0</v>
      </c>
      <c r="S346" s="66">
        <f>-S$190+S$216-S$218+S$233+S$234+SUM(S$125,S$126,S$127,S$128,S$129,S$130,S$131,S$132,S$133,S$134,S$135,S$136,S$137,S$138,S$139,S$140,S$141*(1+'S&amp;S'!$F144),S$142,S$143,S$144)</f>
        <v>0</v>
      </c>
      <c r="T346" s="66">
        <f>-T$190+T$216-T$218+T$233+T$234+SUM(T$125,T$126,T$127,T$128,T$129,T$130,T$131,T$132,T$133,T$134,T$135,T$136,T$137,T$138,T$139,T$140,T$141*(1+'S&amp;S'!$F144),T$142,T$143,T$144)</f>
        <v>0</v>
      </c>
      <c r="U346" s="66">
        <f>-U$190+U$216-U$218+U$233+U$234+SUM(U$125,U$126,U$127,U$128,U$129,U$130,U$131,U$132,U$133,U$134,U$135,U$136,U$137,U$138,U$139,U$140,U$141*(1+'S&amp;S'!$F144),U$142,U$143,U$144)</f>
        <v>0</v>
      </c>
      <c r="V346" s="66">
        <f>-V$190+V$216-V$218+V$233+V$234+SUM(V$125,V$126,V$127,V$128,V$129,V$130,V$131,V$132,V$133,V$134,V$135,V$136,V$137,V$138,V$139,V$140,V$141*(1+'S&amp;S'!$F144),V$142,V$143,V$144)</f>
        <v>0</v>
      </c>
      <c r="W346" s="66">
        <f>-W$190+W$216-W$218+W$233+W$234+SUM(W$125,W$126,W$127,W$128,W$129,W$130,W$131,W$132,W$133,W$134,W$135,W$136,W$137,W$138,W$139,W$140,W$141*(1+'S&amp;S'!$F144),W$142,W$143,W$144)</f>
        <v>0</v>
      </c>
      <c r="X346" s="66">
        <f>-X$190+X$216-X$218+X$233+X$234+SUM(X$125,X$126,X$127,X$128,X$129,X$130,X$131,X$132,X$133,X$134,X$135,X$136,X$137,X$138,X$139,X$140,X$141*(1+'S&amp;S'!$F144),X$142,X$143,X$144)</f>
        <v>0</v>
      </c>
      <c r="Y346" s="66">
        <f>-Y$190+Y$216-Y$218+Y$233+Y$234+SUM(Y$125,Y$126,Y$127,Y$128,Y$129,Y$130,Y$131,Y$132,Y$133,Y$134,Y$135,Y$136,Y$137,Y$138,Y$139,Y$140,Y$141*(1+'S&amp;S'!$F144),Y$142,Y$143,Y$144)</f>
        <v>0</v>
      </c>
      <c r="Z346" s="66">
        <f>-Z$190+Z$216-Z$218+Z$233+Z$234+SUM(Z$125,Z$126,Z$127,Z$128,Z$129,Z$130,Z$131,Z$132,Z$133,Z$134,Z$135,Z$136,Z$137,Z$138,Z$139,Z$140,Z$141*(1+'S&amp;S'!$F144),Z$142,Z$143,Z$144)</f>
        <v>0</v>
      </c>
      <c r="AA346" s="66">
        <f>-AA$190+AA$216-AA$218+AA$233+AA$234+SUM(AA$125,AA$126,AA$127,AA$128,AA$129,AA$130,AA$131,AA$132,AA$133,AA$134,AA$135,AA$136,AA$137,AA$138,AA$139,AA$140,AA$141*(1+'S&amp;S'!$F144),AA$142,AA$143,AA$144)</f>
        <v>0</v>
      </c>
      <c r="AB346" s="66">
        <f>-AB$190+AB$216-AB$218+AB$233+AB$234+SUM(AB$125,AB$126,AB$127,AB$128,AB$129,AB$130,AB$131,AB$132,AB$133,AB$134,AB$135,AB$136,AB$137,AB$138,AB$139,AB$140,AB$141*(1+'S&amp;S'!$F144),AB$142,AB$143,AB$144)</f>
        <v>0</v>
      </c>
      <c r="AC346" s="66">
        <f>-AC$190+AC$216-AC$218+AC$233+AC$234+SUM(AC$125,AC$126,AC$127,AC$128,AC$129,AC$130,AC$131,AC$132,AC$133,AC$134,AC$135,AC$136,AC$137,AC$138,AC$139,AC$140,AC$141*(1+'S&amp;S'!$F144),AC$142,AC$143,AC$144)</f>
        <v>0</v>
      </c>
      <c r="AD346" s="66">
        <f>-AD$190+AD$216-AD$218+AD$233+AD$234+SUM(AD$125,AD$126,AD$127,AD$128,AD$129,AD$130,AD$131,AD$132,AD$133,AD$134,AD$135,AD$136,AD$137,AD$138,AD$139,AD$140,AD$141*(1+'S&amp;S'!$F144),AD$142,AD$143,AD$144)</f>
        <v>0</v>
      </c>
      <c r="AE346" s="66">
        <f>-AE$190+AE$216-AE$218+AE$233+AE$234+SUM(AE$125,AE$126,AE$127,AE$128,AE$129,AE$130,AE$131,AE$132,AE$133,AE$134,AE$135,AE$136,AE$137,AE$138,AE$139,AE$140,AE$141*(1+'S&amp;S'!$F144),AE$142,AE$143,AE$144)</f>
        <v>0</v>
      </c>
      <c r="AF346" s="66">
        <f>-AF$190+AF$216-AF$218+AF$233+AF$234+SUM(AF$125,AF$126,AF$127,AF$128,AF$129,AF$130,AF$131,AF$132,AF$133,AF$134,AF$135,AF$136,AF$137,AF$138,AF$139,AF$140,AF$141*(1+'S&amp;S'!$F144),AF$142,AF$143,AF$144)</f>
        <v>0</v>
      </c>
      <c r="AG346" s="66">
        <f>-AG$190+AG$216-AG$218+AG$233+AG$234+SUM(AG$125,AG$126,AG$127,AG$128,AG$129,AG$130,AG$131,AG$132,AG$133,AG$134,AG$135,AG$136,AG$137,AG$138,AG$139,AG$140,AG$141*(1+'S&amp;S'!$F144),AG$142,AG$143,AG$144)</f>
        <v>0</v>
      </c>
      <c r="AH346" s="66">
        <f>-AH$190+AH$216-AH$218+AH$233+AH$234+SUM(AH$125,AH$126,AH$127,AH$128,AH$129,AH$130,AH$131,AH$132,AH$133,AH$134,AH$135,AH$136,AH$137,AH$138,AH$139,AH$140,AH$141*(1+'S&amp;S'!$F144),AH$142,AH$143,AH$144)</f>
        <v>0</v>
      </c>
      <c r="AI346" s="66">
        <f>-AI$190+AI$216-AI$218+AI$233+AI$234+SUM(AI$125,AI$126,AI$127,AI$128,AI$129,AI$130,AI$131,AI$132,AI$133,AI$134,AI$135,AI$136,AI$137,AI$138,AI$139,AI$140,AI$141*(1+'S&amp;S'!$F144),AI$142,AI$143,AI$144)</f>
        <v>0</v>
      </c>
      <c r="AJ346" s="66">
        <f>-AJ$190+AJ$216-AJ$218+AJ$233+AJ$234+SUM(AJ$125,AJ$126,AJ$127,AJ$128,AJ$129,AJ$130,AJ$131,AJ$132,AJ$133,AJ$134,AJ$135,AJ$136,AJ$137,AJ$138,AJ$139,AJ$140,AJ$141*(1+'S&amp;S'!$F144),AJ$142,AJ$143,AJ$144)</f>
        <v>0</v>
      </c>
      <c r="AK346" s="66">
        <f>-AK$190+AK$216-AK$218+AK$233+AK$234+SUM(AK$125,AK$126,AK$127,AK$128,AK$129,AK$130,AK$131,AK$132,AK$133,AK$134,AK$135,AK$136,AK$137,AK$138,AK$139,AK$140,AK$141*(1+'S&amp;S'!$F144),AK$142,AK$143,AK$144)</f>
        <v>0</v>
      </c>
      <c r="AL346" s="66">
        <f>-AL$190+AL$216-AL$218+AL$233+AL$234+SUM(AL$125,AL$126,AL$127,AL$128,AL$129,AL$130,AL$131,AL$132,AL$133,AL$134,AL$135,AL$136,AL$137,AL$138,AL$139,AL$140,AL$141*(1+'S&amp;S'!$F144),AL$142,AL$143,AL$144)</f>
        <v>0</v>
      </c>
      <c r="AM346" s="66">
        <f>-AM$190+AM$216-AM$218+AM$233+AM$234+SUM(AM$125,AM$126,AM$127,AM$128,AM$129,AM$130,AM$131,AM$132,AM$133,AM$134,AM$135,AM$136,AM$137,AM$138,AM$139,AM$140,AM$141*(1+'S&amp;S'!$F144),AM$142,AM$143,AM$144)</f>
        <v>0</v>
      </c>
      <c r="AN346" s="66">
        <f>-AN$190+AN$216-AN$218+AN$233+AN$234+SUM(AN$125,AN$126,AN$127,AN$128,AN$129,AN$130,AN$131,AN$132,AN$133,AN$134,AN$135,AN$136,AN$137,AN$138,AN$139,AN$140,AN$141*(1+'S&amp;S'!$F144),AN$142,AN$143,AN$144)</f>
        <v>0</v>
      </c>
      <c r="AO346" s="66">
        <f>-AO$190+AO$216-AO$218+AO$233+AO$234+SUM(AO$125,AO$126,AO$127,AO$128,AO$129,AO$130,AO$131,AO$132,AO$133,AO$134,AO$135,AO$136,AO$137,AO$138,AO$139,AO$140,AO$141*(1+'S&amp;S'!$F144),AO$142,AO$143,AO$144)</f>
        <v>0</v>
      </c>
      <c r="AP346" s="66">
        <f>-AP$190+AP$216-AP$218+AP$233+AP$234+SUM(AP$125,AP$126,AP$127,AP$128,AP$129,AP$130,AP$131,AP$132,AP$133,AP$134,AP$135,AP$136,AP$137,AP$138,AP$139,AP$140,AP$141*(1+'S&amp;S'!$F144),AP$142,AP$143,AP$144)</f>
        <v>0</v>
      </c>
      <c r="AQ346" s="66">
        <f>-AQ$190+AQ$216-AQ$218+AQ$233+AQ$234+SUM(AQ$125,AQ$126,AQ$127,AQ$128,AQ$129,AQ$130,AQ$131,AQ$132,AQ$133,AQ$134,AQ$135,AQ$136,AQ$137,AQ$138,AQ$139,AQ$140,AQ$141*(1+'S&amp;S'!$F144),AQ$142,AQ$143,AQ$144)</f>
        <v>0</v>
      </c>
      <c r="AR346" s="66">
        <f>-AR$190+AR$216-AR$218+AR$233+AR$234+SUM(AR$125,AR$126,AR$127,AR$128,AR$129,AR$130,AR$131,AR$132,AR$133,AR$134,AR$135,AR$136,AR$137,AR$138,AR$139,AR$140,AR$141*(1+'S&amp;S'!$F144),AR$142,AR$143,AR$144)</f>
        <v>0</v>
      </c>
      <c r="AS346" s="66">
        <f>-AS$190+AS$216-AS$218+AS$233+AS$234+SUM(AS$125,AS$126,AS$127,AS$128,AS$129,AS$130,AS$131,AS$132,AS$133,AS$134,AS$135,AS$136,AS$137,AS$138,AS$139,AS$140,AS$141*(1+'S&amp;S'!$F144),AS$142,AS$143,AS$144)</f>
        <v>0</v>
      </c>
      <c r="AT346" s="66">
        <f>-AT$190+AT$216-AT$218+AT$233+AT$234+SUM(AT$125,AT$126,AT$127,AT$128,AT$129,AT$130,AT$131,AT$132,AT$133,AT$134,AT$135,AT$136,AT$137,AT$138,AT$139,AT$140,AT$141*(1+'S&amp;S'!$F144),AT$142,AT$143,AT$144)</f>
        <v>0</v>
      </c>
      <c r="AU346" s="66">
        <f>-AU$190+AU$216-AU$218+AU$233+AU$234+SUM(AU$125,AU$126,AU$127,AU$128,AU$129,AU$130,AU$131,AU$132,AU$133,AU$134,AU$135,AU$136,AU$137,AU$138,AU$139,AU$140,AU$141*(1+'S&amp;S'!$F144),AU$142,AU$143,AU$144)</f>
        <v>0</v>
      </c>
      <c r="AV346" s="66">
        <f>-AV$190+AV$216-AV$218+AV$233+AV$234+SUM(AV$125,AV$126,AV$127,AV$128,AV$129,AV$130,AV$131,AV$132,AV$133,AV$134,AV$135,AV$136,AV$137,AV$138,AV$139,AV$140,AV$141*(1+'S&amp;S'!$F144),AV$142,AV$143,AV$144)</f>
        <v>0</v>
      </c>
      <c r="AW346" s="66">
        <f>-AW$190+AW$216-AW$218+AW$233+AW$234+SUM(AW$125,AW$126,AW$127,AW$128,AW$129,AW$130,AW$131,AW$132,AW$133,AW$134,AW$135,AW$136,AW$137,AW$138,AW$139,AW$140,AW$141*(1+'S&amp;S'!$F144),AW$142,AW$143,AW$144)</f>
        <v>0</v>
      </c>
      <c r="AX346" s="66">
        <f>-AX$190+AX$216-AX$218+AX$233+AX$234+SUM(AX$125,AX$126,AX$127,AX$128,AX$129,AX$130,AX$131,AX$132,AX$133,AX$134,AX$135,AX$136,AX$137,AX$138,AX$139,AX$140,AX$141*(1+'S&amp;S'!$F144),AX$142,AX$143,AX$144)</f>
        <v>0</v>
      </c>
      <c r="AY346" s="66">
        <f>-AY$190+AY$216-AY$218+AY$233+AY$234+SUM(AY$125,AY$126,AY$127,AY$128,AY$129,AY$130,AY$131,AY$132,AY$133,AY$134,AY$135,AY$136,AY$137,AY$138,AY$139,AY$140,AY$141*(1+'S&amp;S'!$F144),AY$142,AY$143,AY$144)</f>
        <v>0</v>
      </c>
      <c r="AZ346" s="66">
        <f>-AZ$190+AZ$216-AZ$218+AZ$233+AZ$234+SUM(AZ$125,AZ$126,AZ$127,AZ$128,AZ$129,AZ$130,AZ$131,AZ$132,AZ$133,AZ$134,AZ$135,AZ$136,AZ$137,AZ$138,AZ$139,AZ$140,AZ$141*(1+'S&amp;S'!$F144),AZ$142,AZ$143,AZ$144)</f>
        <v>0</v>
      </c>
      <c r="BA346" s="66">
        <f>-BA$190+BA$216-BA$218+BA$233+BA$234+SUM(BA$125,BA$126,BA$127,BA$128,BA$129,BA$130,BA$131,BA$132,BA$133,BA$134,BA$135,BA$136,BA$137,BA$138,BA$139,BA$140,BA$141*(1+'S&amp;S'!$F144),BA$142,BA$143,BA$144)</f>
        <v>0</v>
      </c>
      <c r="BB346" s="66">
        <f>-BB$190+BB$216-BB$218+BB$233+BB$234+SUM(BB$125,BB$126,BB$127,BB$128,BB$129,BB$130,BB$131,BB$132,BB$133,BB$134,BB$135,BB$136,BB$137,BB$138,BB$139,BB$140,BB$141*(1+'S&amp;S'!$F144),BB$142,BB$143,BB$144)</f>
        <v>0</v>
      </c>
      <c r="BC346" s="66">
        <f>-BC$190+BC$216-BC$218+BC$233+BC$234+SUM(BC$125,BC$126,BC$127,BC$128,BC$129,BC$130,BC$131,BC$132,BC$133,BC$134,BC$135,BC$136,BC$137,BC$138,BC$139,BC$140,BC$141*(1+'S&amp;S'!$F144),BC$142,BC$143,BC$144)</f>
        <v>0</v>
      </c>
      <c r="BD346" s="66">
        <f>-BD$190+BD$216-BD$218+BD$233+BD$234+SUM(BD$125,BD$126,BD$127,BD$128,BD$129,BD$130,BD$131,BD$132,BD$133,BD$134,BD$135,BD$136,BD$137,BD$138,BD$139,BD$140,BD$141*(1+'S&amp;S'!$F144),BD$142,BD$143,BD$144)</f>
        <v>0</v>
      </c>
      <c r="BE346" s="66">
        <f>-BE$190+BE$216-BE$218+BE$233+BE$234+SUM(BE$125,BE$126,BE$127,BE$128,BE$129,BE$130,BE$131,BE$132,BE$133,BE$134,BE$135,BE$136,BE$137,BE$138,BE$139,BE$140,BE$141*(1+'S&amp;S'!$F144),BE$142,BE$143,BE$144)</f>
        <v>0</v>
      </c>
      <c r="BF346" s="66">
        <f>-BF$190+BF$216-BF$218+BF$233+BF$234+SUM(BF$125,BF$126,BF$127,BF$128,BF$129,BF$130,BF$131,BF$132,BF$133,BF$134,BF$135,BF$136,BF$137,BF$138,BF$139,BF$140,BF$141*(1+'S&amp;S'!$F144),BF$142,BF$143,BF$144)</f>
        <v>0</v>
      </c>
      <c r="BG346" s="66">
        <f>-BG$190+BG$216-BG$218+BG$233+BG$234+SUM(BG$125,BG$126,BG$127,BG$128,BG$129,BG$130,BG$131,BG$132,BG$133,BG$134,BG$135,BG$136,BG$137,BG$138,BG$139,BG$140,BG$141*(1+'S&amp;S'!$F144),BG$142,BG$143,BG$144)</f>
        <v>0</v>
      </c>
      <c r="BH346" s="66">
        <f>-BH$190+BH$216-BH$218+BH$233+BH$234+SUM(BH$125,BH$126,BH$127,BH$128,BH$129,BH$130,BH$131,BH$132,BH$133,BH$134,BH$135,BH$136,BH$137,BH$138,BH$139,BH$140,BH$141*(1+'S&amp;S'!$F144),BH$142,BH$143,BH$144)</f>
        <v>0</v>
      </c>
      <c r="BI346" s="66">
        <f>-BI$190+BI$216-BI$218+BI$233+BI$234+SUM(BI$125,BI$126,BI$127,BI$128,BI$129,BI$130,BI$131,BI$132,BI$133,BI$134,BI$135,BI$136,BI$137,BI$138,BI$139,BI$140,BI$141*(1+'S&amp;S'!$F144),BI$142,BI$143,BI$144)</f>
        <v>0</v>
      </c>
      <c r="BJ346" s="66">
        <f>-BJ$190+BJ$216-BJ$218+BJ$233+BJ$234+SUM(BJ$125,BJ$126,BJ$127,BJ$128,BJ$129,BJ$130,BJ$131,BJ$132,BJ$133,BJ$134,BJ$135,BJ$136,BJ$137,BJ$138,BJ$139,BJ$140,BJ$141*(1+'S&amp;S'!$F144),BJ$142,BJ$143,BJ$144)</f>
        <v>0</v>
      </c>
      <c r="BK346" s="66">
        <f>-BK$190+BK$216-BK$218+BK$233+BK$234+SUM(BK$125,BK$126,BK$127,BK$128,BK$129,BK$130,BK$131,BK$132,BK$133,BK$134,BK$135,BK$136,BK$137,BK$138,BK$139,BK$140,BK$141*(1+'S&amp;S'!$F144),BK$142,BK$143,BK$144)</f>
        <v>0</v>
      </c>
      <c r="BL346" s="66">
        <f>-BL$190+BL$216-BL$218+BL$233+BL$234+SUM(BL$125,BL$126,BL$127,BL$128,BL$129,BL$130,BL$131,BL$132,BL$133,BL$134,BL$135,BL$136,BL$137,BL$138,BL$139,BL$140,BL$141*(1+'S&amp;S'!$F144),BL$142,BL$143,BL$144)</f>
        <v>0</v>
      </c>
      <c r="BM346" s="66">
        <f>-BM$190+BM$216-BM$218+BM$233+BM$234+SUM(BM$125,BM$126,BM$127,BM$128,BM$129,BM$130,BM$131,BM$132,BM$133,BM$134,BM$135,BM$136,BM$137,BM$138,BM$139,BM$140,BM$141*(1+'S&amp;S'!$F144),BM$142,BM$143,BM$144)</f>
        <v>0</v>
      </c>
      <c r="BN346" s="66">
        <f>-BN$190+BN$216-BN$218+BN$233+BN$234+SUM(BN$125,BN$126,BN$127,BN$128,BN$129,BN$130,BN$131,BN$132,BN$133,BN$134,BN$135,BN$136,BN$137,BN$138,BN$139,BN$140,BN$141*(1+'S&amp;S'!$F144),BN$142,BN$143,BN$144)</f>
        <v>0</v>
      </c>
      <c r="BO346" s="66">
        <f>-BO$190+BO$216-BO$218+BO$233+BO$234+SUM(BO$125,BO$126,BO$127,BO$128,BO$129,BO$130,BO$131,BO$132,BO$133,BO$134,BO$135,BO$136,BO$137,BO$138,BO$139,BO$140,BO$141*(1+'S&amp;S'!$F144),BO$142,BO$143,BO$144)</f>
        <v>0</v>
      </c>
      <c r="BP346" s="66">
        <f>-BP$190+BP$216-BP$218+BP$233+BP$234+SUM(BP$125,BP$126,BP$127,BP$128,BP$129,BP$130,BP$131,BP$132,BP$133,BP$134,BP$135,BP$136,BP$137,BP$138,BP$139,BP$140,BP$141*(1+'S&amp;S'!$F144),BP$142,BP$143,BP$144)</f>
        <v>0</v>
      </c>
      <c r="BQ346" s="66">
        <f>-BQ$190+BQ$216-BQ$218+BQ$233+BQ$234+SUM(BQ$125,BQ$126,BQ$127,BQ$128,BQ$129,BQ$130,BQ$131,BQ$132,BQ$133,BQ$134,BQ$135,BQ$136,BQ$137,BQ$138,BQ$139,BQ$140,BQ$141*(1+'S&amp;S'!$F144),BQ$142,BQ$143,BQ$144)</f>
        <v>0</v>
      </c>
      <c r="BR346" s="66">
        <f>-BR$190+BR$216-BR$218+BR$233+BR$234+SUM(BR$125,BR$126,BR$127,BR$128,BR$129,BR$130,BR$131,BR$132,BR$133,BR$134,BR$135,BR$136,BR$137,BR$138,BR$139,BR$140,BR$141*(1+'S&amp;S'!$F144),BR$142,BR$143,BR$144)</f>
        <v>0</v>
      </c>
      <c r="BS346" s="66">
        <f>-BS$190+BS$216-BS$218+BS$233+BS$234+SUM(BS$125,BS$126,BS$127,BS$128,BS$129,BS$130,BS$131,BS$132,BS$133,BS$134,BS$135,BS$136,BS$137,BS$138,BS$139,BS$140,BS$141*(1+'S&amp;S'!$F144),BS$142,BS$143,BS$144)</f>
        <v>0</v>
      </c>
      <c r="BT346" s="66">
        <f>-BT$190+BT$216-BT$218+BT$233+BT$234+SUM(BT$125,BT$126,BT$127,BT$128,BT$129,BT$130,BT$131,BT$132,BT$133,BT$134,BT$135,BT$136,BT$137,BT$138,BT$139,BT$140,BT$141*(1+'S&amp;S'!$F144),BT$142,BT$143,BT$144)</f>
        <v>0</v>
      </c>
      <c r="BU346" s="66">
        <f>-BU$190+BU$216-BU$218+BU$233+BU$234+SUM(BU$125,BU$126,BU$127,BU$128,BU$129,BU$130,BU$131,BU$132,BU$133,BU$134,BU$135,BU$136,BU$137,BU$138,BU$139,BU$140,BU$141*(1+'S&amp;S'!$F144),BU$142,BU$143,BU$144)</f>
        <v>0</v>
      </c>
      <c r="BV346" s="66">
        <f>-BV$190+BV$216-BV$218+BV$233+BV$234+SUM(BV$125,BV$126,BV$127,BV$128,BV$129,BV$130,BV$131,BV$132,BV$133,BV$134,BV$135,BV$136,BV$137,BV$138,BV$139,BV$140,BV$141*(1+'S&amp;S'!$F144),BV$142,BV$143,BV$144)</f>
        <v>0</v>
      </c>
      <c r="BW346" s="66">
        <f>-BW$190+BW$216-BW$218+BW$233+BW$234+SUM(BW$125,BW$126,BW$127,BW$128,BW$129,BW$130,BW$131,BW$132,BW$133,BW$134,BW$135,BW$136,BW$137,BW$138,BW$139,BW$140,BW$141*(1+'S&amp;S'!$F144),BW$142,BW$143,BW$144)</f>
        <v>0</v>
      </c>
      <c r="BX346" s="66">
        <f>-BX$190+BX$216-BX$218+BX$233+BX$234+SUM(BX$125,BX$126,BX$127,BX$128,BX$129,BX$130,BX$131,BX$132,BX$133,BX$134,BX$135,BX$136,BX$137,BX$138,BX$139,BX$140,BX$141*(1+'S&amp;S'!$F144),BX$142,BX$143,BX$144)</f>
        <v>0</v>
      </c>
      <c r="BY346" s="66">
        <f>-BY$190+BY$216-BY$218+BY$233+BY$234+SUM(BY$125,BY$126,BY$127,BY$128,BY$129,BY$130,BY$131,BY$132,BY$133,BY$134,BY$135,BY$136,BY$137,BY$138,BY$139,BY$140,BY$141*(1+'S&amp;S'!$F144),BY$142,BY$143,BY$144)</f>
        <v>0</v>
      </c>
      <c r="BZ346" s="66">
        <f>-BZ$190+BZ$216-BZ$218+BZ$233+BZ$234+SUM(BZ$125,BZ$126,BZ$127,BZ$128,BZ$129,BZ$130,BZ$131,BZ$132,BZ$133,BZ$134,BZ$135,BZ$136,BZ$137,BZ$138,BZ$139,BZ$140,BZ$141*(1+'S&amp;S'!$F144),BZ$142,BZ$143,BZ$144)</f>
        <v>0</v>
      </c>
      <c r="CA346" s="66">
        <f>-CA$190+CA$216-CA$218+CA$233+CA$234+SUM(CA$125,CA$126,CA$127,CA$128,CA$129,CA$130,CA$131,CA$132,CA$133,CA$134,CA$135,CA$136,CA$137,CA$138,CA$139,CA$140,CA$141*(1+'S&amp;S'!$F144),CA$142,CA$143,CA$144)</f>
        <v>0</v>
      </c>
      <c r="CB346" s="66">
        <f>-CB$190+CB$216-CB$218+CB$233+CB$234+SUM(CB$125,CB$126,CB$127,CB$128,CB$129,CB$130,CB$131,CB$132,CB$133,CB$134,CB$135,CB$136,CB$137,CB$138,CB$139,CB$140,CB$141*(1+'S&amp;S'!$F144),CB$142,CB$143,CB$144)</f>
        <v>0</v>
      </c>
      <c r="CC346" s="66">
        <f>-CC$190+CC$216-CC$218+CC$233+CC$234+SUM(CC$125,CC$126,CC$127,CC$128,CC$129,CC$130,CC$131,CC$132,CC$133,CC$134,CC$135,CC$136,CC$137,CC$138,CC$139,CC$140,CC$141*(1+'S&amp;S'!$F144),CC$142,CC$143,CC$144)</f>
        <v>0</v>
      </c>
      <c r="CD346" s="66">
        <f>-CD$190+CD$216-CD$218+CD$233+CD$234+SUM(CD$125,CD$126,CD$127,CD$128,CD$129,CD$130,CD$131,CD$132,CD$133,CD$134,CD$135,CD$136,CD$137,CD$138,CD$139,CD$140,CD$141*(1+'S&amp;S'!$F144),CD$142,CD$143,CD$144)</f>
        <v>0</v>
      </c>
      <c r="CE346" s="66">
        <f>-CE$190+CE$216-CE$218+CE$233+CE$234+SUM(CE$125,CE$126,CE$127,CE$128,CE$129,CE$130,CE$131,CE$132,CE$133,CE$134,CE$135,CE$136,CE$137,CE$138,CE$139,CE$140,CE$141*(1+'S&amp;S'!$F144),CE$142,CE$143,CE$144)</f>
        <v>0</v>
      </c>
      <c r="CF346" s="66">
        <f>-CF$190+CF$216-CF$218+CF$233+CF$234+SUM(CF$125,CF$126,CF$127,CF$128,CF$129,CF$130,CF$131,CF$132,CF$133,CF$134,CF$135,CF$136,CF$137,CF$138,CF$139,CF$140,CF$141*(1+'S&amp;S'!$F144),CF$142,CF$143,CF$144)</f>
        <v>0</v>
      </c>
      <c r="CG346" s="66">
        <f>-CG$190+CG$216-CG$218+CG$233+CG$234+SUM(CG$125,CG$126,CG$127,CG$128,CG$129,CG$130,CG$131,CG$132,CG$133,CG$134,CG$135,CG$136,CG$137,CG$138,CG$139,CG$140,CG$141*(1+'S&amp;S'!$F144),CG$142,CG$143,CG$144)</f>
        <v>0</v>
      </c>
      <c r="CH346" s="66">
        <f>-CH$190+CH$216-CH$218+CH$233+CH$234+SUM(CH$125,CH$126,CH$127,CH$128,CH$129,CH$130,CH$131,CH$132,CH$133,CH$134,CH$135,CH$136,CH$137,CH$138,CH$139,CH$140,CH$141*(1+'S&amp;S'!$F144),CH$142,CH$143,CH$144)</f>
        <v>0</v>
      </c>
      <c r="CI346" s="66">
        <f>-CI$190+CI$216-CI$218+CI$233+CI$234+SUM(CI$125,CI$126,CI$127,CI$128,CI$129,CI$130,CI$131,CI$132,CI$133,CI$134,CI$135,CI$136,CI$137,CI$138,CI$139,CI$140,CI$141*(1+'S&amp;S'!$F144),CI$142,CI$143,CI$144)</f>
        <v>0</v>
      </c>
      <c r="CJ346" s="66">
        <f>-CJ$190+CJ$216-CJ$218+CJ$233+CJ$234+SUM(CJ$125,CJ$126,CJ$127,CJ$128,CJ$129,CJ$130,CJ$131,CJ$132,CJ$133,CJ$134,CJ$135,CJ$136,CJ$137,CJ$138,CJ$139,CJ$140,CJ$141*(1+'S&amp;S'!$F144),CJ$142,CJ$143,CJ$144)</f>
        <v>0</v>
      </c>
      <c r="CK346" s="66">
        <f>-CK$190+CK$216-CK$218+CK$233+CK$234+SUM(CK$125,CK$126,CK$127,CK$128,CK$129,CK$130,CK$131,CK$132,CK$133,CK$134,CK$135,CK$136,CK$137,CK$138,CK$139,CK$140,CK$141*(1+'S&amp;S'!$F144),CK$142,CK$143,CK$144)</f>
        <v>0</v>
      </c>
      <c r="CL346" s="66">
        <f>-CL$190+CL$216-CL$218+CL$233+CL$234+SUM(CL$125,CL$126,CL$127,CL$128,CL$129,CL$130,CL$131,CL$132,CL$133,CL$134,CL$135,CL$136,CL$137,CL$138,CL$139,CL$140,CL$141*(1+'S&amp;S'!$F144),CL$142,CL$143,CL$144)</f>
        <v>0</v>
      </c>
      <c r="CM346" s="66">
        <f>-CM$190+CM$216-CM$218+CM$233+CM$234+SUM(CM$125,CM$126,CM$127,CM$128,CM$129,CM$130,CM$131,CM$132,CM$133,CM$134,CM$135,CM$136,CM$137,CM$138,CM$139,CM$140,CM$141*(1+'S&amp;S'!$F144),CM$142,CM$143,CM$144)</f>
        <v>0</v>
      </c>
      <c r="CN346" s="66">
        <f>-CN$190+CN$216-CN$218+CN$233+CN$234+SUM(CN$125,CN$126,CN$127,CN$128,CN$129,CN$130,CN$131,CN$132,CN$133,CN$134,CN$135,CN$136,CN$137,CN$138,CN$139,CN$140,CN$141*(1+'S&amp;S'!$F144),CN$142,CN$143,CN$144)</f>
        <v>0</v>
      </c>
      <c r="CO346" s="66">
        <f>-CO$190+CO$216-CO$218+CO$233+CO$234+SUM(CO$125,CO$126,CO$127,CO$128,CO$129,CO$130,CO$131,CO$132,CO$133,CO$134,CO$135,CO$136,CO$137,CO$138,CO$139,CO$140,CO$141*(1+'S&amp;S'!$F144),CO$142,CO$143,CO$144)</f>
        <v>0</v>
      </c>
      <c r="CP346" s="66">
        <f>-CP$190+CP$216-CP$218+CP$233+CP$234+SUM(CP$125,CP$126,CP$127,CP$128,CP$129,CP$130,CP$131,CP$132,CP$133,CP$134,CP$135,CP$136,CP$137,CP$138,CP$139,CP$140,CP$141*(1+'S&amp;S'!$F144),CP$142,CP$143,CP$144)</f>
        <v>0</v>
      </c>
      <c r="CQ346" s="66">
        <f>-CQ$190+CQ$216-CQ$218+CQ$233+CQ$234+SUM(CQ$125,CQ$126,CQ$127,CQ$128,CQ$129,CQ$130,CQ$131,CQ$132,CQ$133,CQ$134,CQ$135,CQ$136,CQ$137,CQ$138,CQ$139,CQ$140,CQ$141*(1+'S&amp;S'!$F144),CQ$142,CQ$143,CQ$144)</f>
        <v>0</v>
      </c>
      <c r="CR346" s="66">
        <f>-CR$190+CR$216-CR$218+CR$233+CR$234+SUM(CR$125,CR$126,CR$127,CR$128,CR$129,CR$130,CR$131,CR$132,CR$133,CR$134,CR$135,CR$136,CR$137,CR$138,CR$139,CR$140,CR$141*(1+'S&amp;S'!$F144),CR$142,CR$143,CR$144)</f>
        <v>0</v>
      </c>
      <c r="CS346" s="66">
        <f>-CS$190+CS$216-CS$218+CS$233+CS$234+SUM(CS$125,CS$126,CS$127,CS$128,CS$129,CS$130,CS$131,CS$132,CS$133,CS$134,CS$135,CS$136,CS$137,CS$138,CS$139,CS$140,CS$141*(1+'S&amp;S'!$F144),CS$142,CS$143,CS$144)</f>
        <v>0</v>
      </c>
    </row>
    <row r="347" spans="3:97" hidden="1" x14ac:dyDescent="0.35">
      <c r="C347" s="81" t="str">
        <f>O.4!C141&amp;" with "&amp; 'S&amp;S'!$D$5*100 &amp; "% decrease"</f>
        <v>Spare with 1% decrease</v>
      </c>
      <c r="E347" s="492">
        <f>G347+NPV(G.Asm!$F$40,H347:INDEX(H347:CS347,RP))</f>
        <v>0</v>
      </c>
      <c r="F347" s="492">
        <f t="shared" si="140"/>
        <v>0</v>
      </c>
      <c r="G347" s="66">
        <f>-G$190+G$216-G$218+G$233+G$234+SUM(G$125,G$126,G$127,G$128,G$129,G$130,G$131,G$132,G$133,G$134,G$135,G$136,G$137,G$138,G$139,G$140,G$141*(1+'S&amp;S'!$F145),G$142,G$143,G$144)</f>
        <v>0</v>
      </c>
      <c r="H347" s="66">
        <f>-H$190+H$216-H$218+H$233+H$234+SUM(H$125,H$126,H$127,H$128,H$129,H$130,H$131,H$132,H$133,H$134,H$135,H$136,H$137,H$138,H$139,H$140,H$141*(1+'S&amp;S'!$F145),H$142,H$143,H$144)</f>
        <v>0</v>
      </c>
      <c r="I347" s="66">
        <f>-I$190+I$216-I$218+I$233+I$234+SUM(I$125,I$126,I$127,I$128,I$129,I$130,I$131,I$132,I$133,I$134,I$135,I$136,I$137,I$138,I$139,I$140,I$141*(1+'S&amp;S'!$F145),I$142,I$143,I$144)</f>
        <v>0</v>
      </c>
      <c r="J347" s="66">
        <f>-J$190+J$216-J$218+J$233+J$234+SUM(J$125,J$126,J$127,J$128,J$129,J$130,J$131,J$132,J$133,J$134,J$135,J$136,J$137,J$138,J$139,J$140,J$141*(1+'S&amp;S'!$F145),J$142,J$143,J$144)</f>
        <v>0</v>
      </c>
      <c r="K347" s="66">
        <f>-K$190+K$216-K$218+K$233+K$234+SUM(K$125,K$126,K$127,K$128,K$129,K$130,K$131,K$132,K$133,K$134,K$135,K$136,K$137,K$138,K$139,K$140,K$141*(1+'S&amp;S'!$F145),K$142,K$143,K$144)</f>
        <v>0</v>
      </c>
      <c r="L347" s="66">
        <f>-L$190+L$216-L$218+L$233+L$234+SUM(L$125,L$126,L$127,L$128,L$129,L$130,L$131,L$132,L$133,L$134,L$135,L$136,L$137,L$138,L$139,L$140,L$141*(1+'S&amp;S'!$F145),L$142,L$143,L$144)</f>
        <v>0</v>
      </c>
      <c r="M347" s="66">
        <f>-M$190+M$216-M$218+M$233+M$234+SUM(M$125,M$126,M$127,M$128,M$129,M$130,M$131,M$132,M$133,M$134,M$135,M$136,M$137,M$138,M$139,M$140,M$141*(1+'S&amp;S'!$F145),M$142,M$143,M$144)</f>
        <v>0</v>
      </c>
      <c r="N347" s="66">
        <f>-N$190+N$216-N$218+N$233+N$234+SUM(N$125,N$126,N$127,N$128,N$129,N$130,N$131,N$132,N$133,N$134,N$135,N$136,N$137,N$138,N$139,N$140,N$141*(1+'S&amp;S'!$F145),N$142,N$143,N$144)</f>
        <v>0</v>
      </c>
      <c r="O347" s="66">
        <f>-O$190+O$216-O$218+O$233+O$234+SUM(O$125,O$126,O$127,O$128,O$129,O$130,O$131,O$132,O$133,O$134,O$135,O$136,O$137,O$138,O$139,O$140,O$141*(1+'S&amp;S'!$F145),O$142,O$143,O$144)</f>
        <v>0</v>
      </c>
      <c r="P347" s="66">
        <f>-P$190+P$216-P$218+P$233+P$234+SUM(P$125,P$126,P$127,P$128,P$129,P$130,P$131,P$132,P$133,P$134,P$135,P$136,P$137,P$138,P$139,P$140,P$141*(1+'S&amp;S'!$F145),P$142,P$143,P$144)</f>
        <v>0</v>
      </c>
      <c r="Q347" s="66">
        <f>-Q$190+Q$216-Q$218+Q$233+Q$234+SUM(Q$125,Q$126,Q$127,Q$128,Q$129,Q$130,Q$131,Q$132,Q$133,Q$134,Q$135,Q$136,Q$137,Q$138,Q$139,Q$140,Q$141*(1+'S&amp;S'!$F145),Q$142,Q$143,Q$144)</f>
        <v>0</v>
      </c>
      <c r="R347" s="66">
        <f>-R$190+R$216-R$218+R$233+R$234+SUM(R$125,R$126,R$127,R$128,R$129,R$130,R$131,R$132,R$133,R$134,R$135,R$136,R$137,R$138,R$139,R$140,R$141*(1+'S&amp;S'!$F145),R$142,R$143,R$144)</f>
        <v>0</v>
      </c>
      <c r="S347" s="66">
        <f>-S$190+S$216-S$218+S$233+S$234+SUM(S$125,S$126,S$127,S$128,S$129,S$130,S$131,S$132,S$133,S$134,S$135,S$136,S$137,S$138,S$139,S$140,S$141*(1+'S&amp;S'!$F145),S$142,S$143,S$144)</f>
        <v>0</v>
      </c>
      <c r="T347" s="66">
        <f>-T$190+T$216-T$218+T$233+T$234+SUM(T$125,T$126,T$127,T$128,T$129,T$130,T$131,T$132,T$133,T$134,T$135,T$136,T$137,T$138,T$139,T$140,T$141*(1+'S&amp;S'!$F145),T$142,T$143,T$144)</f>
        <v>0</v>
      </c>
      <c r="U347" s="66">
        <f>-U$190+U$216-U$218+U$233+U$234+SUM(U$125,U$126,U$127,U$128,U$129,U$130,U$131,U$132,U$133,U$134,U$135,U$136,U$137,U$138,U$139,U$140,U$141*(1+'S&amp;S'!$F145),U$142,U$143,U$144)</f>
        <v>0</v>
      </c>
      <c r="V347" s="66">
        <f>-V$190+V$216-V$218+V$233+V$234+SUM(V$125,V$126,V$127,V$128,V$129,V$130,V$131,V$132,V$133,V$134,V$135,V$136,V$137,V$138,V$139,V$140,V$141*(1+'S&amp;S'!$F145),V$142,V$143,V$144)</f>
        <v>0</v>
      </c>
      <c r="W347" s="66">
        <f>-W$190+W$216-W$218+W$233+W$234+SUM(W$125,W$126,W$127,W$128,W$129,W$130,W$131,W$132,W$133,W$134,W$135,W$136,W$137,W$138,W$139,W$140,W$141*(1+'S&amp;S'!$F145),W$142,W$143,W$144)</f>
        <v>0</v>
      </c>
      <c r="X347" s="66">
        <f>-X$190+X$216-X$218+X$233+X$234+SUM(X$125,X$126,X$127,X$128,X$129,X$130,X$131,X$132,X$133,X$134,X$135,X$136,X$137,X$138,X$139,X$140,X$141*(1+'S&amp;S'!$F145),X$142,X$143,X$144)</f>
        <v>0</v>
      </c>
      <c r="Y347" s="66">
        <f>-Y$190+Y$216-Y$218+Y$233+Y$234+SUM(Y$125,Y$126,Y$127,Y$128,Y$129,Y$130,Y$131,Y$132,Y$133,Y$134,Y$135,Y$136,Y$137,Y$138,Y$139,Y$140,Y$141*(1+'S&amp;S'!$F145),Y$142,Y$143,Y$144)</f>
        <v>0</v>
      </c>
      <c r="Z347" s="66">
        <f>-Z$190+Z$216-Z$218+Z$233+Z$234+SUM(Z$125,Z$126,Z$127,Z$128,Z$129,Z$130,Z$131,Z$132,Z$133,Z$134,Z$135,Z$136,Z$137,Z$138,Z$139,Z$140,Z$141*(1+'S&amp;S'!$F145),Z$142,Z$143,Z$144)</f>
        <v>0</v>
      </c>
      <c r="AA347" s="66">
        <f>-AA$190+AA$216-AA$218+AA$233+AA$234+SUM(AA$125,AA$126,AA$127,AA$128,AA$129,AA$130,AA$131,AA$132,AA$133,AA$134,AA$135,AA$136,AA$137,AA$138,AA$139,AA$140,AA$141*(1+'S&amp;S'!$F145),AA$142,AA$143,AA$144)</f>
        <v>0</v>
      </c>
      <c r="AB347" s="66">
        <f>-AB$190+AB$216-AB$218+AB$233+AB$234+SUM(AB$125,AB$126,AB$127,AB$128,AB$129,AB$130,AB$131,AB$132,AB$133,AB$134,AB$135,AB$136,AB$137,AB$138,AB$139,AB$140,AB$141*(1+'S&amp;S'!$F145),AB$142,AB$143,AB$144)</f>
        <v>0</v>
      </c>
      <c r="AC347" s="66">
        <f>-AC$190+AC$216-AC$218+AC$233+AC$234+SUM(AC$125,AC$126,AC$127,AC$128,AC$129,AC$130,AC$131,AC$132,AC$133,AC$134,AC$135,AC$136,AC$137,AC$138,AC$139,AC$140,AC$141*(1+'S&amp;S'!$F145),AC$142,AC$143,AC$144)</f>
        <v>0</v>
      </c>
      <c r="AD347" s="66">
        <f>-AD$190+AD$216-AD$218+AD$233+AD$234+SUM(AD$125,AD$126,AD$127,AD$128,AD$129,AD$130,AD$131,AD$132,AD$133,AD$134,AD$135,AD$136,AD$137,AD$138,AD$139,AD$140,AD$141*(1+'S&amp;S'!$F145),AD$142,AD$143,AD$144)</f>
        <v>0</v>
      </c>
      <c r="AE347" s="66">
        <f>-AE$190+AE$216-AE$218+AE$233+AE$234+SUM(AE$125,AE$126,AE$127,AE$128,AE$129,AE$130,AE$131,AE$132,AE$133,AE$134,AE$135,AE$136,AE$137,AE$138,AE$139,AE$140,AE$141*(1+'S&amp;S'!$F145),AE$142,AE$143,AE$144)</f>
        <v>0</v>
      </c>
      <c r="AF347" s="66">
        <f>-AF$190+AF$216-AF$218+AF$233+AF$234+SUM(AF$125,AF$126,AF$127,AF$128,AF$129,AF$130,AF$131,AF$132,AF$133,AF$134,AF$135,AF$136,AF$137,AF$138,AF$139,AF$140,AF$141*(1+'S&amp;S'!$F145),AF$142,AF$143,AF$144)</f>
        <v>0</v>
      </c>
      <c r="AG347" s="66">
        <f>-AG$190+AG$216-AG$218+AG$233+AG$234+SUM(AG$125,AG$126,AG$127,AG$128,AG$129,AG$130,AG$131,AG$132,AG$133,AG$134,AG$135,AG$136,AG$137,AG$138,AG$139,AG$140,AG$141*(1+'S&amp;S'!$F145),AG$142,AG$143,AG$144)</f>
        <v>0</v>
      </c>
      <c r="AH347" s="66">
        <f>-AH$190+AH$216-AH$218+AH$233+AH$234+SUM(AH$125,AH$126,AH$127,AH$128,AH$129,AH$130,AH$131,AH$132,AH$133,AH$134,AH$135,AH$136,AH$137,AH$138,AH$139,AH$140,AH$141*(1+'S&amp;S'!$F145),AH$142,AH$143,AH$144)</f>
        <v>0</v>
      </c>
      <c r="AI347" s="66">
        <f>-AI$190+AI$216-AI$218+AI$233+AI$234+SUM(AI$125,AI$126,AI$127,AI$128,AI$129,AI$130,AI$131,AI$132,AI$133,AI$134,AI$135,AI$136,AI$137,AI$138,AI$139,AI$140,AI$141*(1+'S&amp;S'!$F145),AI$142,AI$143,AI$144)</f>
        <v>0</v>
      </c>
      <c r="AJ347" s="66">
        <f>-AJ$190+AJ$216-AJ$218+AJ$233+AJ$234+SUM(AJ$125,AJ$126,AJ$127,AJ$128,AJ$129,AJ$130,AJ$131,AJ$132,AJ$133,AJ$134,AJ$135,AJ$136,AJ$137,AJ$138,AJ$139,AJ$140,AJ$141*(1+'S&amp;S'!$F145),AJ$142,AJ$143,AJ$144)</f>
        <v>0</v>
      </c>
      <c r="AK347" s="66">
        <f>-AK$190+AK$216-AK$218+AK$233+AK$234+SUM(AK$125,AK$126,AK$127,AK$128,AK$129,AK$130,AK$131,AK$132,AK$133,AK$134,AK$135,AK$136,AK$137,AK$138,AK$139,AK$140,AK$141*(1+'S&amp;S'!$F145),AK$142,AK$143,AK$144)</f>
        <v>0</v>
      </c>
      <c r="AL347" s="66">
        <f>-AL$190+AL$216-AL$218+AL$233+AL$234+SUM(AL$125,AL$126,AL$127,AL$128,AL$129,AL$130,AL$131,AL$132,AL$133,AL$134,AL$135,AL$136,AL$137,AL$138,AL$139,AL$140,AL$141*(1+'S&amp;S'!$F145),AL$142,AL$143,AL$144)</f>
        <v>0</v>
      </c>
      <c r="AM347" s="66">
        <f>-AM$190+AM$216-AM$218+AM$233+AM$234+SUM(AM$125,AM$126,AM$127,AM$128,AM$129,AM$130,AM$131,AM$132,AM$133,AM$134,AM$135,AM$136,AM$137,AM$138,AM$139,AM$140,AM$141*(1+'S&amp;S'!$F145),AM$142,AM$143,AM$144)</f>
        <v>0</v>
      </c>
      <c r="AN347" s="66">
        <f>-AN$190+AN$216-AN$218+AN$233+AN$234+SUM(AN$125,AN$126,AN$127,AN$128,AN$129,AN$130,AN$131,AN$132,AN$133,AN$134,AN$135,AN$136,AN$137,AN$138,AN$139,AN$140,AN$141*(1+'S&amp;S'!$F145),AN$142,AN$143,AN$144)</f>
        <v>0</v>
      </c>
      <c r="AO347" s="66">
        <f>-AO$190+AO$216-AO$218+AO$233+AO$234+SUM(AO$125,AO$126,AO$127,AO$128,AO$129,AO$130,AO$131,AO$132,AO$133,AO$134,AO$135,AO$136,AO$137,AO$138,AO$139,AO$140,AO$141*(1+'S&amp;S'!$F145),AO$142,AO$143,AO$144)</f>
        <v>0</v>
      </c>
      <c r="AP347" s="66">
        <f>-AP$190+AP$216-AP$218+AP$233+AP$234+SUM(AP$125,AP$126,AP$127,AP$128,AP$129,AP$130,AP$131,AP$132,AP$133,AP$134,AP$135,AP$136,AP$137,AP$138,AP$139,AP$140,AP$141*(1+'S&amp;S'!$F145),AP$142,AP$143,AP$144)</f>
        <v>0</v>
      </c>
      <c r="AQ347" s="66">
        <f>-AQ$190+AQ$216-AQ$218+AQ$233+AQ$234+SUM(AQ$125,AQ$126,AQ$127,AQ$128,AQ$129,AQ$130,AQ$131,AQ$132,AQ$133,AQ$134,AQ$135,AQ$136,AQ$137,AQ$138,AQ$139,AQ$140,AQ$141*(1+'S&amp;S'!$F145),AQ$142,AQ$143,AQ$144)</f>
        <v>0</v>
      </c>
      <c r="AR347" s="66">
        <f>-AR$190+AR$216-AR$218+AR$233+AR$234+SUM(AR$125,AR$126,AR$127,AR$128,AR$129,AR$130,AR$131,AR$132,AR$133,AR$134,AR$135,AR$136,AR$137,AR$138,AR$139,AR$140,AR$141*(1+'S&amp;S'!$F145),AR$142,AR$143,AR$144)</f>
        <v>0</v>
      </c>
      <c r="AS347" s="66">
        <f>-AS$190+AS$216-AS$218+AS$233+AS$234+SUM(AS$125,AS$126,AS$127,AS$128,AS$129,AS$130,AS$131,AS$132,AS$133,AS$134,AS$135,AS$136,AS$137,AS$138,AS$139,AS$140,AS$141*(1+'S&amp;S'!$F145),AS$142,AS$143,AS$144)</f>
        <v>0</v>
      </c>
      <c r="AT347" s="66">
        <f>-AT$190+AT$216-AT$218+AT$233+AT$234+SUM(AT$125,AT$126,AT$127,AT$128,AT$129,AT$130,AT$131,AT$132,AT$133,AT$134,AT$135,AT$136,AT$137,AT$138,AT$139,AT$140,AT$141*(1+'S&amp;S'!$F145),AT$142,AT$143,AT$144)</f>
        <v>0</v>
      </c>
      <c r="AU347" s="66">
        <f>-AU$190+AU$216-AU$218+AU$233+AU$234+SUM(AU$125,AU$126,AU$127,AU$128,AU$129,AU$130,AU$131,AU$132,AU$133,AU$134,AU$135,AU$136,AU$137,AU$138,AU$139,AU$140,AU$141*(1+'S&amp;S'!$F145),AU$142,AU$143,AU$144)</f>
        <v>0</v>
      </c>
      <c r="AV347" s="66">
        <f>-AV$190+AV$216-AV$218+AV$233+AV$234+SUM(AV$125,AV$126,AV$127,AV$128,AV$129,AV$130,AV$131,AV$132,AV$133,AV$134,AV$135,AV$136,AV$137,AV$138,AV$139,AV$140,AV$141*(1+'S&amp;S'!$F145),AV$142,AV$143,AV$144)</f>
        <v>0</v>
      </c>
      <c r="AW347" s="66">
        <f>-AW$190+AW$216-AW$218+AW$233+AW$234+SUM(AW$125,AW$126,AW$127,AW$128,AW$129,AW$130,AW$131,AW$132,AW$133,AW$134,AW$135,AW$136,AW$137,AW$138,AW$139,AW$140,AW$141*(1+'S&amp;S'!$F145),AW$142,AW$143,AW$144)</f>
        <v>0</v>
      </c>
      <c r="AX347" s="66">
        <f>-AX$190+AX$216-AX$218+AX$233+AX$234+SUM(AX$125,AX$126,AX$127,AX$128,AX$129,AX$130,AX$131,AX$132,AX$133,AX$134,AX$135,AX$136,AX$137,AX$138,AX$139,AX$140,AX$141*(1+'S&amp;S'!$F145),AX$142,AX$143,AX$144)</f>
        <v>0</v>
      </c>
      <c r="AY347" s="66">
        <f>-AY$190+AY$216-AY$218+AY$233+AY$234+SUM(AY$125,AY$126,AY$127,AY$128,AY$129,AY$130,AY$131,AY$132,AY$133,AY$134,AY$135,AY$136,AY$137,AY$138,AY$139,AY$140,AY$141*(1+'S&amp;S'!$F145),AY$142,AY$143,AY$144)</f>
        <v>0</v>
      </c>
      <c r="AZ347" s="66">
        <f>-AZ$190+AZ$216-AZ$218+AZ$233+AZ$234+SUM(AZ$125,AZ$126,AZ$127,AZ$128,AZ$129,AZ$130,AZ$131,AZ$132,AZ$133,AZ$134,AZ$135,AZ$136,AZ$137,AZ$138,AZ$139,AZ$140,AZ$141*(1+'S&amp;S'!$F145),AZ$142,AZ$143,AZ$144)</f>
        <v>0</v>
      </c>
      <c r="BA347" s="66">
        <f>-BA$190+BA$216-BA$218+BA$233+BA$234+SUM(BA$125,BA$126,BA$127,BA$128,BA$129,BA$130,BA$131,BA$132,BA$133,BA$134,BA$135,BA$136,BA$137,BA$138,BA$139,BA$140,BA$141*(1+'S&amp;S'!$F145),BA$142,BA$143,BA$144)</f>
        <v>0</v>
      </c>
      <c r="BB347" s="66">
        <f>-BB$190+BB$216-BB$218+BB$233+BB$234+SUM(BB$125,BB$126,BB$127,BB$128,BB$129,BB$130,BB$131,BB$132,BB$133,BB$134,BB$135,BB$136,BB$137,BB$138,BB$139,BB$140,BB$141*(1+'S&amp;S'!$F145),BB$142,BB$143,BB$144)</f>
        <v>0</v>
      </c>
      <c r="BC347" s="66">
        <f>-BC$190+BC$216-BC$218+BC$233+BC$234+SUM(BC$125,BC$126,BC$127,BC$128,BC$129,BC$130,BC$131,BC$132,BC$133,BC$134,BC$135,BC$136,BC$137,BC$138,BC$139,BC$140,BC$141*(1+'S&amp;S'!$F145),BC$142,BC$143,BC$144)</f>
        <v>0</v>
      </c>
      <c r="BD347" s="66">
        <f>-BD$190+BD$216-BD$218+BD$233+BD$234+SUM(BD$125,BD$126,BD$127,BD$128,BD$129,BD$130,BD$131,BD$132,BD$133,BD$134,BD$135,BD$136,BD$137,BD$138,BD$139,BD$140,BD$141*(1+'S&amp;S'!$F145),BD$142,BD$143,BD$144)</f>
        <v>0</v>
      </c>
      <c r="BE347" s="66">
        <f>-BE$190+BE$216-BE$218+BE$233+BE$234+SUM(BE$125,BE$126,BE$127,BE$128,BE$129,BE$130,BE$131,BE$132,BE$133,BE$134,BE$135,BE$136,BE$137,BE$138,BE$139,BE$140,BE$141*(1+'S&amp;S'!$F145),BE$142,BE$143,BE$144)</f>
        <v>0</v>
      </c>
      <c r="BF347" s="66">
        <f>-BF$190+BF$216-BF$218+BF$233+BF$234+SUM(BF$125,BF$126,BF$127,BF$128,BF$129,BF$130,BF$131,BF$132,BF$133,BF$134,BF$135,BF$136,BF$137,BF$138,BF$139,BF$140,BF$141*(1+'S&amp;S'!$F145),BF$142,BF$143,BF$144)</f>
        <v>0</v>
      </c>
      <c r="BG347" s="66">
        <f>-BG$190+BG$216-BG$218+BG$233+BG$234+SUM(BG$125,BG$126,BG$127,BG$128,BG$129,BG$130,BG$131,BG$132,BG$133,BG$134,BG$135,BG$136,BG$137,BG$138,BG$139,BG$140,BG$141*(1+'S&amp;S'!$F145),BG$142,BG$143,BG$144)</f>
        <v>0</v>
      </c>
      <c r="BH347" s="66">
        <f>-BH$190+BH$216-BH$218+BH$233+BH$234+SUM(BH$125,BH$126,BH$127,BH$128,BH$129,BH$130,BH$131,BH$132,BH$133,BH$134,BH$135,BH$136,BH$137,BH$138,BH$139,BH$140,BH$141*(1+'S&amp;S'!$F145),BH$142,BH$143,BH$144)</f>
        <v>0</v>
      </c>
      <c r="BI347" s="66">
        <f>-BI$190+BI$216-BI$218+BI$233+BI$234+SUM(BI$125,BI$126,BI$127,BI$128,BI$129,BI$130,BI$131,BI$132,BI$133,BI$134,BI$135,BI$136,BI$137,BI$138,BI$139,BI$140,BI$141*(1+'S&amp;S'!$F145),BI$142,BI$143,BI$144)</f>
        <v>0</v>
      </c>
      <c r="BJ347" s="66">
        <f>-BJ$190+BJ$216-BJ$218+BJ$233+BJ$234+SUM(BJ$125,BJ$126,BJ$127,BJ$128,BJ$129,BJ$130,BJ$131,BJ$132,BJ$133,BJ$134,BJ$135,BJ$136,BJ$137,BJ$138,BJ$139,BJ$140,BJ$141*(1+'S&amp;S'!$F145),BJ$142,BJ$143,BJ$144)</f>
        <v>0</v>
      </c>
      <c r="BK347" s="66">
        <f>-BK$190+BK$216-BK$218+BK$233+BK$234+SUM(BK$125,BK$126,BK$127,BK$128,BK$129,BK$130,BK$131,BK$132,BK$133,BK$134,BK$135,BK$136,BK$137,BK$138,BK$139,BK$140,BK$141*(1+'S&amp;S'!$F145),BK$142,BK$143,BK$144)</f>
        <v>0</v>
      </c>
      <c r="BL347" s="66">
        <f>-BL$190+BL$216-BL$218+BL$233+BL$234+SUM(BL$125,BL$126,BL$127,BL$128,BL$129,BL$130,BL$131,BL$132,BL$133,BL$134,BL$135,BL$136,BL$137,BL$138,BL$139,BL$140,BL$141*(1+'S&amp;S'!$F145),BL$142,BL$143,BL$144)</f>
        <v>0</v>
      </c>
      <c r="BM347" s="66">
        <f>-BM$190+BM$216-BM$218+BM$233+BM$234+SUM(BM$125,BM$126,BM$127,BM$128,BM$129,BM$130,BM$131,BM$132,BM$133,BM$134,BM$135,BM$136,BM$137,BM$138,BM$139,BM$140,BM$141*(1+'S&amp;S'!$F145),BM$142,BM$143,BM$144)</f>
        <v>0</v>
      </c>
      <c r="BN347" s="66">
        <f>-BN$190+BN$216-BN$218+BN$233+BN$234+SUM(BN$125,BN$126,BN$127,BN$128,BN$129,BN$130,BN$131,BN$132,BN$133,BN$134,BN$135,BN$136,BN$137,BN$138,BN$139,BN$140,BN$141*(1+'S&amp;S'!$F145),BN$142,BN$143,BN$144)</f>
        <v>0</v>
      </c>
      <c r="BO347" s="66">
        <f>-BO$190+BO$216-BO$218+BO$233+BO$234+SUM(BO$125,BO$126,BO$127,BO$128,BO$129,BO$130,BO$131,BO$132,BO$133,BO$134,BO$135,BO$136,BO$137,BO$138,BO$139,BO$140,BO$141*(1+'S&amp;S'!$F145),BO$142,BO$143,BO$144)</f>
        <v>0</v>
      </c>
      <c r="BP347" s="66">
        <f>-BP$190+BP$216-BP$218+BP$233+BP$234+SUM(BP$125,BP$126,BP$127,BP$128,BP$129,BP$130,BP$131,BP$132,BP$133,BP$134,BP$135,BP$136,BP$137,BP$138,BP$139,BP$140,BP$141*(1+'S&amp;S'!$F145),BP$142,BP$143,BP$144)</f>
        <v>0</v>
      </c>
      <c r="BQ347" s="66">
        <f>-BQ$190+BQ$216-BQ$218+BQ$233+BQ$234+SUM(BQ$125,BQ$126,BQ$127,BQ$128,BQ$129,BQ$130,BQ$131,BQ$132,BQ$133,BQ$134,BQ$135,BQ$136,BQ$137,BQ$138,BQ$139,BQ$140,BQ$141*(1+'S&amp;S'!$F145),BQ$142,BQ$143,BQ$144)</f>
        <v>0</v>
      </c>
      <c r="BR347" s="66">
        <f>-BR$190+BR$216-BR$218+BR$233+BR$234+SUM(BR$125,BR$126,BR$127,BR$128,BR$129,BR$130,BR$131,BR$132,BR$133,BR$134,BR$135,BR$136,BR$137,BR$138,BR$139,BR$140,BR$141*(1+'S&amp;S'!$F145),BR$142,BR$143,BR$144)</f>
        <v>0</v>
      </c>
      <c r="BS347" s="66">
        <f>-BS$190+BS$216-BS$218+BS$233+BS$234+SUM(BS$125,BS$126,BS$127,BS$128,BS$129,BS$130,BS$131,BS$132,BS$133,BS$134,BS$135,BS$136,BS$137,BS$138,BS$139,BS$140,BS$141*(1+'S&amp;S'!$F145),BS$142,BS$143,BS$144)</f>
        <v>0</v>
      </c>
      <c r="BT347" s="66">
        <f>-BT$190+BT$216-BT$218+BT$233+BT$234+SUM(BT$125,BT$126,BT$127,BT$128,BT$129,BT$130,BT$131,BT$132,BT$133,BT$134,BT$135,BT$136,BT$137,BT$138,BT$139,BT$140,BT$141*(1+'S&amp;S'!$F145),BT$142,BT$143,BT$144)</f>
        <v>0</v>
      </c>
      <c r="BU347" s="66">
        <f>-BU$190+BU$216-BU$218+BU$233+BU$234+SUM(BU$125,BU$126,BU$127,BU$128,BU$129,BU$130,BU$131,BU$132,BU$133,BU$134,BU$135,BU$136,BU$137,BU$138,BU$139,BU$140,BU$141*(1+'S&amp;S'!$F145),BU$142,BU$143,BU$144)</f>
        <v>0</v>
      </c>
      <c r="BV347" s="66">
        <f>-BV$190+BV$216-BV$218+BV$233+BV$234+SUM(BV$125,BV$126,BV$127,BV$128,BV$129,BV$130,BV$131,BV$132,BV$133,BV$134,BV$135,BV$136,BV$137,BV$138,BV$139,BV$140,BV$141*(1+'S&amp;S'!$F145),BV$142,BV$143,BV$144)</f>
        <v>0</v>
      </c>
      <c r="BW347" s="66">
        <f>-BW$190+BW$216-BW$218+BW$233+BW$234+SUM(BW$125,BW$126,BW$127,BW$128,BW$129,BW$130,BW$131,BW$132,BW$133,BW$134,BW$135,BW$136,BW$137,BW$138,BW$139,BW$140,BW$141*(1+'S&amp;S'!$F145),BW$142,BW$143,BW$144)</f>
        <v>0</v>
      </c>
      <c r="BX347" s="66">
        <f>-BX$190+BX$216-BX$218+BX$233+BX$234+SUM(BX$125,BX$126,BX$127,BX$128,BX$129,BX$130,BX$131,BX$132,BX$133,BX$134,BX$135,BX$136,BX$137,BX$138,BX$139,BX$140,BX$141*(1+'S&amp;S'!$F145),BX$142,BX$143,BX$144)</f>
        <v>0</v>
      </c>
      <c r="BY347" s="66">
        <f>-BY$190+BY$216-BY$218+BY$233+BY$234+SUM(BY$125,BY$126,BY$127,BY$128,BY$129,BY$130,BY$131,BY$132,BY$133,BY$134,BY$135,BY$136,BY$137,BY$138,BY$139,BY$140,BY$141*(1+'S&amp;S'!$F145),BY$142,BY$143,BY$144)</f>
        <v>0</v>
      </c>
      <c r="BZ347" s="66">
        <f>-BZ$190+BZ$216-BZ$218+BZ$233+BZ$234+SUM(BZ$125,BZ$126,BZ$127,BZ$128,BZ$129,BZ$130,BZ$131,BZ$132,BZ$133,BZ$134,BZ$135,BZ$136,BZ$137,BZ$138,BZ$139,BZ$140,BZ$141*(1+'S&amp;S'!$F145),BZ$142,BZ$143,BZ$144)</f>
        <v>0</v>
      </c>
      <c r="CA347" s="66">
        <f>-CA$190+CA$216-CA$218+CA$233+CA$234+SUM(CA$125,CA$126,CA$127,CA$128,CA$129,CA$130,CA$131,CA$132,CA$133,CA$134,CA$135,CA$136,CA$137,CA$138,CA$139,CA$140,CA$141*(1+'S&amp;S'!$F145),CA$142,CA$143,CA$144)</f>
        <v>0</v>
      </c>
      <c r="CB347" s="66">
        <f>-CB$190+CB$216-CB$218+CB$233+CB$234+SUM(CB$125,CB$126,CB$127,CB$128,CB$129,CB$130,CB$131,CB$132,CB$133,CB$134,CB$135,CB$136,CB$137,CB$138,CB$139,CB$140,CB$141*(1+'S&amp;S'!$F145),CB$142,CB$143,CB$144)</f>
        <v>0</v>
      </c>
      <c r="CC347" s="66">
        <f>-CC$190+CC$216-CC$218+CC$233+CC$234+SUM(CC$125,CC$126,CC$127,CC$128,CC$129,CC$130,CC$131,CC$132,CC$133,CC$134,CC$135,CC$136,CC$137,CC$138,CC$139,CC$140,CC$141*(1+'S&amp;S'!$F145),CC$142,CC$143,CC$144)</f>
        <v>0</v>
      </c>
      <c r="CD347" s="66">
        <f>-CD$190+CD$216-CD$218+CD$233+CD$234+SUM(CD$125,CD$126,CD$127,CD$128,CD$129,CD$130,CD$131,CD$132,CD$133,CD$134,CD$135,CD$136,CD$137,CD$138,CD$139,CD$140,CD$141*(1+'S&amp;S'!$F145),CD$142,CD$143,CD$144)</f>
        <v>0</v>
      </c>
      <c r="CE347" s="66">
        <f>-CE$190+CE$216-CE$218+CE$233+CE$234+SUM(CE$125,CE$126,CE$127,CE$128,CE$129,CE$130,CE$131,CE$132,CE$133,CE$134,CE$135,CE$136,CE$137,CE$138,CE$139,CE$140,CE$141*(1+'S&amp;S'!$F145),CE$142,CE$143,CE$144)</f>
        <v>0</v>
      </c>
      <c r="CF347" s="66">
        <f>-CF$190+CF$216-CF$218+CF$233+CF$234+SUM(CF$125,CF$126,CF$127,CF$128,CF$129,CF$130,CF$131,CF$132,CF$133,CF$134,CF$135,CF$136,CF$137,CF$138,CF$139,CF$140,CF$141*(1+'S&amp;S'!$F145),CF$142,CF$143,CF$144)</f>
        <v>0</v>
      </c>
      <c r="CG347" s="66">
        <f>-CG$190+CG$216-CG$218+CG$233+CG$234+SUM(CG$125,CG$126,CG$127,CG$128,CG$129,CG$130,CG$131,CG$132,CG$133,CG$134,CG$135,CG$136,CG$137,CG$138,CG$139,CG$140,CG$141*(1+'S&amp;S'!$F145),CG$142,CG$143,CG$144)</f>
        <v>0</v>
      </c>
      <c r="CH347" s="66">
        <f>-CH$190+CH$216-CH$218+CH$233+CH$234+SUM(CH$125,CH$126,CH$127,CH$128,CH$129,CH$130,CH$131,CH$132,CH$133,CH$134,CH$135,CH$136,CH$137,CH$138,CH$139,CH$140,CH$141*(1+'S&amp;S'!$F145),CH$142,CH$143,CH$144)</f>
        <v>0</v>
      </c>
      <c r="CI347" s="66">
        <f>-CI$190+CI$216-CI$218+CI$233+CI$234+SUM(CI$125,CI$126,CI$127,CI$128,CI$129,CI$130,CI$131,CI$132,CI$133,CI$134,CI$135,CI$136,CI$137,CI$138,CI$139,CI$140,CI$141*(1+'S&amp;S'!$F145),CI$142,CI$143,CI$144)</f>
        <v>0</v>
      </c>
      <c r="CJ347" s="66">
        <f>-CJ$190+CJ$216-CJ$218+CJ$233+CJ$234+SUM(CJ$125,CJ$126,CJ$127,CJ$128,CJ$129,CJ$130,CJ$131,CJ$132,CJ$133,CJ$134,CJ$135,CJ$136,CJ$137,CJ$138,CJ$139,CJ$140,CJ$141*(1+'S&amp;S'!$F145),CJ$142,CJ$143,CJ$144)</f>
        <v>0</v>
      </c>
      <c r="CK347" s="66">
        <f>-CK$190+CK$216-CK$218+CK$233+CK$234+SUM(CK$125,CK$126,CK$127,CK$128,CK$129,CK$130,CK$131,CK$132,CK$133,CK$134,CK$135,CK$136,CK$137,CK$138,CK$139,CK$140,CK$141*(1+'S&amp;S'!$F145),CK$142,CK$143,CK$144)</f>
        <v>0</v>
      </c>
      <c r="CL347" s="66">
        <f>-CL$190+CL$216-CL$218+CL$233+CL$234+SUM(CL$125,CL$126,CL$127,CL$128,CL$129,CL$130,CL$131,CL$132,CL$133,CL$134,CL$135,CL$136,CL$137,CL$138,CL$139,CL$140,CL$141*(1+'S&amp;S'!$F145),CL$142,CL$143,CL$144)</f>
        <v>0</v>
      </c>
      <c r="CM347" s="66">
        <f>-CM$190+CM$216-CM$218+CM$233+CM$234+SUM(CM$125,CM$126,CM$127,CM$128,CM$129,CM$130,CM$131,CM$132,CM$133,CM$134,CM$135,CM$136,CM$137,CM$138,CM$139,CM$140,CM$141*(1+'S&amp;S'!$F145),CM$142,CM$143,CM$144)</f>
        <v>0</v>
      </c>
      <c r="CN347" s="66">
        <f>-CN$190+CN$216-CN$218+CN$233+CN$234+SUM(CN$125,CN$126,CN$127,CN$128,CN$129,CN$130,CN$131,CN$132,CN$133,CN$134,CN$135,CN$136,CN$137,CN$138,CN$139,CN$140,CN$141*(1+'S&amp;S'!$F145),CN$142,CN$143,CN$144)</f>
        <v>0</v>
      </c>
      <c r="CO347" s="66">
        <f>-CO$190+CO$216-CO$218+CO$233+CO$234+SUM(CO$125,CO$126,CO$127,CO$128,CO$129,CO$130,CO$131,CO$132,CO$133,CO$134,CO$135,CO$136,CO$137,CO$138,CO$139,CO$140,CO$141*(1+'S&amp;S'!$F145),CO$142,CO$143,CO$144)</f>
        <v>0</v>
      </c>
      <c r="CP347" s="66">
        <f>-CP$190+CP$216-CP$218+CP$233+CP$234+SUM(CP$125,CP$126,CP$127,CP$128,CP$129,CP$130,CP$131,CP$132,CP$133,CP$134,CP$135,CP$136,CP$137,CP$138,CP$139,CP$140,CP$141*(1+'S&amp;S'!$F145),CP$142,CP$143,CP$144)</f>
        <v>0</v>
      </c>
      <c r="CQ347" s="66">
        <f>-CQ$190+CQ$216-CQ$218+CQ$233+CQ$234+SUM(CQ$125,CQ$126,CQ$127,CQ$128,CQ$129,CQ$130,CQ$131,CQ$132,CQ$133,CQ$134,CQ$135,CQ$136,CQ$137,CQ$138,CQ$139,CQ$140,CQ$141*(1+'S&amp;S'!$F145),CQ$142,CQ$143,CQ$144)</f>
        <v>0</v>
      </c>
      <c r="CR347" s="66">
        <f>-CR$190+CR$216-CR$218+CR$233+CR$234+SUM(CR$125,CR$126,CR$127,CR$128,CR$129,CR$130,CR$131,CR$132,CR$133,CR$134,CR$135,CR$136,CR$137,CR$138,CR$139,CR$140,CR$141*(1+'S&amp;S'!$F145),CR$142,CR$143,CR$144)</f>
        <v>0</v>
      </c>
      <c r="CS347" s="66">
        <f>-CS$190+CS$216-CS$218+CS$233+CS$234+SUM(CS$125,CS$126,CS$127,CS$128,CS$129,CS$130,CS$131,CS$132,CS$133,CS$134,CS$135,CS$136,CS$137,CS$138,CS$139,CS$140,CS$141*(1+'S&amp;S'!$F145),CS$142,CS$143,CS$144)</f>
        <v>0</v>
      </c>
    </row>
    <row r="348" spans="3:97" hidden="1" x14ac:dyDescent="0.35">
      <c r="C348" s="81" t="str">
        <f>O.4!C142&amp;" with "&amp; 'S&amp;S'!$D$5*100 &amp; "% increase"</f>
        <v>Spare with 1% increase</v>
      </c>
      <c r="E348" s="492">
        <f>G348+NPV(G.Asm!$F$40,H348:INDEX(H348:CS348,RP))</f>
        <v>0</v>
      </c>
      <c r="F348" s="492">
        <f t="shared" si="140"/>
        <v>0</v>
      </c>
      <c r="G348" s="66">
        <f>-G$190+G$216-G$218+G$233+G$234+SUM(G$125,G$126,G$127,G$128,G$129,G$130,G$131,G$132,G$133,G$134,G$135,G$136,G$137,G$138,G$139,G$140,G$141,G$142*(1+'S&amp;S'!$F146),G$143,G$144)</f>
        <v>0</v>
      </c>
      <c r="H348" s="66">
        <f>-H$190+H$216-H$218+H$233+H$234+SUM(H$125,H$126,H$127,H$128,H$129,H$130,H$131,H$132,H$133,H$134,H$135,H$136,H$137,H$138,H$139,H$140,H$141,H$142*(1+'S&amp;S'!$F146),H$143,H$144)</f>
        <v>0</v>
      </c>
      <c r="I348" s="66">
        <f>-I$190+I$216-I$218+I$233+I$234+SUM(I$125,I$126,I$127,I$128,I$129,I$130,I$131,I$132,I$133,I$134,I$135,I$136,I$137,I$138,I$139,I$140,I$141,I$142*(1+'S&amp;S'!$F146),I$143,I$144)</f>
        <v>0</v>
      </c>
      <c r="J348" s="66">
        <f>-J$190+J$216-J$218+J$233+J$234+SUM(J$125,J$126,J$127,J$128,J$129,J$130,J$131,J$132,J$133,J$134,J$135,J$136,J$137,J$138,J$139,J$140,J$141,J$142*(1+'S&amp;S'!$F146),J$143,J$144)</f>
        <v>0</v>
      </c>
      <c r="K348" s="66">
        <f>-K$190+K$216-K$218+K$233+K$234+SUM(K$125,K$126,K$127,K$128,K$129,K$130,K$131,K$132,K$133,K$134,K$135,K$136,K$137,K$138,K$139,K$140,K$141,K$142*(1+'S&amp;S'!$F146),K$143,K$144)</f>
        <v>0</v>
      </c>
      <c r="L348" s="66">
        <f>-L$190+L$216-L$218+L$233+L$234+SUM(L$125,L$126,L$127,L$128,L$129,L$130,L$131,L$132,L$133,L$134,L$135,L$136,L$137,L$138,L$139,L$140,L$141,L$142*(1+'S&amp;S'!$F146),L$143,L$144)</f>
        <v>0</v>
      </c>
      <c r="M348" s="66">
        <f>-M$190+M$216-M$218+M$233+M$234+SUM(M$125,M$126,M$127,M$128,M$129,M$130,M$131,M$132,M$133,M$134,M$135,M$136,M$137,M$138,M$139,M$140,M$141,M$142*(1+'S&amp;S'!$F146),M$143,M$144)</f>
        <v>0</v>
      </c>
      <c r="N348" s="66">
        <f>-N$190+N$216-N$218+N$233+N$234+SUM(N$125,N$126,N$127,N$128,N$129,N$130,N$131,N$132,N$133,N$134,N$135,N$136,N$137,N$138,N$139,N$140,N$141,N$142*(1+'S&amp;S'!$F146),N$143,N$144)</f>
        <v>0</v>
      </c>
      <c r="O348" s="66">
        <f>-O$190+O$216-O$218+O$233+O$234+SUM(O$125,O$126,O$127,O$128,O$129,O$130,O$131,O$132,O$133,O$134,O$135,O$136,O$137,O$138,O$139,O$140,O$141,O$142*(1+'S&amp;S'!$F146),O$143,O$144)</f>
        <v>0</v>
      </c>
      <c r="P348" s="66">
        <f>-P$190+P$216-P$218+P$233+P$234+SUM(P$125,P$126,P$127,P$128,P$129,P$130,P$131,P$132,P$133,P$134,P$135,P$136,P$137,P$138,P$139,P$140,P$141,P$142*(1+'S&amp;S'!$F146),P$143,P$144)</f>
        <v>0</v>
      </c>
      <c r="Q348" s="66">
        <f>-Q$190+Q$216-Q$218+Q$233+Q$234+SUM(Q$125,Q$126,Q$127,Q$128,Q$129,Q$130,Q$131,Q$132,Q$133,Q$134,Q$135,Q$136,Q$137,Q$138,Q$139,Q$140,Q$141,Q$142*(1+'S&amp;S'!$F146),Q$143,Q$144)</f>
        <v>0</v>
      </c>
      <c r="R348" s="66">
        <f>-R$190+R$216-R$218+R$233+R$234+SUM(R$125,R$126,R$127,R$128,R$129,R$130,R$131,R$132,R$133,R$134,R$135,R$136,R$137,R$138,R$139,R$140,R$141,R$142*(1+'S&amp;S'!$F146),R$143,R$144)</f>
        <v>0</v>
      </c>
      <c r="S348" s="66">
        <f>-S$190+S$216-S$218+S$233+S$234+SUM(S$125,S$126,S$127,S$128,S$129,S$130,S$131,S$132,S$133,S$134,S$135,S$136,S$137,S$138,S$139,S$140,S$141,S$142*(1+'S&amp;S'!$F146),S$143,S$144)</f>
        <v>0</v>
      </c>
      <c r="T348" s="66">
        <f>-T$190+T$216-T$218+T$233+T$234+SUM(T$125,T$126,T$127,T$128,T$129,T$130,T$131,T$132,T$133,T$134,T$135,T$136,T$137,T$138,T$139,T$140,T$141,T$142*(1+'S&amp;S'!$F146),T$143,T$144)</f>
        <v>0</v>
      </c>
      <c r="U348" s="66">
        <f>-U$190+U$216-U$218+U$233+U$234+SUM(U$125,U$126,U$127,U$128,U$129,U$130,U$131,U$132,U$133,U$134,U$135,U$136,U$137,U$138,U$139,U$140,U$141,U$142*(1+'S&amp;S'!$F146),U$143,U$144)</f>
        <v>0</v>
      </c>
      <c r="V348" s="66">
        <f>-V$190+V$216-V$218+V$233+V$234+SUM(V$125,V$126,V$127,V$128,V$129,V$130,V$131,V$132,V$133,V$134,V$135,V$136,V$137,V$138,V$139,V$140,V$141,V$142*(1+'S&amp;S'!$F146),V$143,V$144)</f>
        <v>0</v>
      </c>
      <c r="W348" s="66">
        <f>-W$190+W$216-W$218+W$233+W$234+SUM(W$125,W$126,W$127,W$128,W$129,W$130,W$131,W$132,W$133,W$134,W$135,W$136,W$137,W$138,W$139,W$140,W$141,W$142*(1+'S&amp;S'!$F146),W$143,W$144)</f>
        <v>0</v>
      </c>
      <c r="X348" s="66">
        <f>-X$190+X$216-X$218+X$233+X$234+SUM(X$125,X$126,X$127,X$128,X$129,X$130,X$131,X$132,X$133,X$134,X$135,X$136,X$137,X$138,X$139,X$140,X$141,X$142*(1+'S&amp;S'!$F146),X$143,X$144)</f>
        <v>0</v>
      </c>
      <c r="Y348" s="66">
        <f>-Y$190+Y$216-Y$218+Y$233+Y$234+SUM(Y$125,Y$126,Y$127,Y$128,Y$129,Y$130,Y$131,Y$132,Y$133,Y$134,Y$135,Y$136,Y$137,Y$138,Y$139,Y$140,Y$141,Y$142*(1+'S&amp;S'!$F146),Y$143,Y$144)</f>
        <v>0</v>
      </c>
      <c r="Z348" s="66">
        <f>-Z$190+Z$216-Z$218+Z$233+Z$234+SUM(Z$125,Z$126,Z$127,Z$128,Z$129,Z$130,Z$131,Z$132,Z$133,Z$134,Z$135,Z$136,Z$137,Z$138,Z$139,Z$140,Z$141,Z$142*(1+'S&amp;S'!$F146),Z$143,Z$144)</f>
        <v>0</v>
      </c>
      <c r="AA348" s="66">
        <f>-AA$190+AA$216-AA$218+AA$233+AA$234+SUM(AA$125,AA$126,AA$127,AA$128,AA$129,AA$130,AA$131,AA$132,AA$133,AA$134,AA$135,AA$136,AA$137,AA$138,AA$139,AA$140,AA$141,AA$142*(1+'S&amp;S'!$F146),AA$143,AA$144)</f>
        <v>0</v>
      </c>
      <c r="AB348" s="66">
        <f>-AB$190+AB$216-AB$218+AB$233+AB$234+SUM(AB$125,AB$126,AB$127,AB$128,AB$129,AB$130,AB$131,AB$132,AB$133,AB$134,AB$135,AB$136,AB$137,AB$138,AB$139,AB$140,AB$141,AB$142*(1+'S&amp;S'!$F146),AB$143,AB$144)</f>
        <v>0</v>
      </c>
      <c r="AC348" s="66">
        <f>-AC$190+AC$216-AC$218+AC$233+AC$234+SUM(AC$125,AC$126,AC$127,AC$128,AC$129,AC$130,AC$131,AC$132,AC$133,AC$134,AC$135,AC$136,AC$137,AC$138,AC$139,AC$140,AC$141,AC$142*(1+'S&amp;S'!$F146),AC$143,AC$144)</f>
        <v>0</v>
      </c>
      <c r="AD348" s="66">
        <f>-AD$190+AD$216-AD$218+AD$233+AD$234+SUM(AD$125,AD$126,AD$127,AD$128,AD$129,AD$130,AD$131,AD$132,AD$133,AD$134,AD$135,AD$136,AD$137,AD$138,AD$139,AD$140,AD$141,AD$142*(1+'S&amp;S'!$F146),AD$143,AD$144)</f>
        <v>0</v>
      </c>
      <c r="AE348" s="66">
        <f>-AE$190+AE$216-AE$218+AE$233+AE$234+SUM(AE$125,AE$126,AE$127,AE$128,AE$129,AE$130,AE$131,AE$132,AE$133,AE$134,AE$135,AE$136,AE$137,AE$138,AE$139,AE$140,AE$141,AE$142*(1+'S&amp;S'!$F146),AE$143,AE$144)</f>
        <v>0</v>
      </c>
      <c r="AF348" s="66">
        <f>-AF$190+AF$216-AF$218+AF$233+AF$234+SUM(AF$125,AF$126,AF$127,AF$128,AF$129,AF$130,AF$131,AF$132,AF$133,AF$134,AF$135,AF$136,AF$137,AF$138,AF$139,AF$140,AF$141,AF$142*(1+'S&amp;S'!$F146),AF$143,AF$144)</f>
        <v>0</v>
      </c>
      <c r="AG348" s="66">
        <f>-AG$190+AG$216-AG$218+AG$233+AG$234+SUM(AG$125,AG$126,AG$127,AG$128,AG$129,AG$130,AG$131,AG$132,AG$133,AG$134,AG$135,AG$136,AG$137,AG$138,AG$139,AG$140,AG$141,AG$142*(1+'S&amp;S'!$F146),AG$143,AG$144)</f>
        <v>0</v>
      </c>
      <c r="AH348" s="66">
        <f>-AH$190+AH$216-AH$218+AH$233+AH$234+SUM(AH$125,AH$126,AH$127,AH$128,AH$129,AH$130,AH$131,AH$132,AH$133,AH$134,AH$135,AH$136,AH$137,AH$138,AH$139,AH$140,AH$141,AH$142*(1+'S&amp;S'!$F146),AH$143,AH$144)</f>
        <v>0</v>
      </c>
      <c r="AI348" s="66">
        <f>-AI$190+AI$216-AI$218+AI$233+AI$234+SUM(AI$125,AI$126,AI$127,AI$128,AI$129,AI$130,AI$131,AI$132,AI$133,AI$134,AI$135,AI$136,AI$137,AI$138,AI$139,AI$140,AI$141,AI$142*(1+'S&amp;S'!$F146),AI$143,AI$144)</f>
        <v>0</v>
      </c>
      <c r="AJ348" s="66">
        <f>-AJ$190+AJ$216-AJ$218+AJ$233+AJ$234+SUM(AJ$125,AJ$126,AJ$127,AJ$128,AJ$129,AJ$130,AJ$131,AJ$132,AJ$133,AJ$134,AJ$135,AJ$136,AJ$137,AJ$138,AJ$139,AJ$140,AJ$141,AJ$142*(1+'S&amp;S'!$F146),AJ$143,AJ$144)</f>
        <v>0</v>
      </c>
      <c r="AK348" s="66">
        <f>-AK$190+AK$216-AK$218+AK$233+AK$234+SUM(AK$125,AK$126,AK$127,AK$128,AK$129,AK$130,AK$131,AK$132,AK$133,AK$134,AK$135,AK$136,AK$137,AK$138,AK$139,AK$140,AK$141,AK$142*(1+'S&amp;S'!$F146),AK$143,AK$144)</f>
        <v>0</v>
      </c>
      <c r="AL348" s="66">
        <f>-AL$190+AL$216-AL$218+AL$233+AL$234+SUM(AL$125,AL$126,AL$127,AL$128,AL$129,AL$130,AL$131,AL$132,AL$133,AL$134,AL$135,AL$136,AL$137,AL$138,AL$139,AL$140,AL$141,AL$142*(1+'S&amp;S'!$F146),AL$143,AL$144)</f>
        <v>0</v>
      </c>
      <c r="AM348" s="66">
        <f>-AM$190+AM$216-AM$218+AM$233+AM$234+SUM(AM$125,AM$126,AM$127,AM$128,AM$129,AM$130,AM$131,AM$132,AM$133,AM$134,AM$135,AM$136,AM$137,AM$138,AM$139,AM$140,AM$141,AM$142*(1+'S&amp;S'!$F146),AM$143,AM$144)</f>
        <v>0</v>
      </c>
      <c r="AN348" s="66">
        <f>-AN$190+AN$216-AN$218+AN$233+AN$234+SUM(AN$125,AN$126,AN$127,AN$128,AN$129,AN$130,AN$131,AN$132,AN$133,AN$134,AN$135,AN$136,AN$137,AN$138,AN$139,AN$140,AN$141,AN$142*(1+'S&amp;S'!$F146),AN$143,AN$144)</f>
        <v>0</v>
      </c>
      <c r="AO348" s="66">
        <f>-AO$190+AO$216-AO$218+AO$233+AO$234+SUM(AO$125,AO$126,AO$127,AO$128,AO$129,AO$130,AO$131,AO$132,AO$133,AO$134,AO$135,AO$136,AO$137,AO$138,AO$139,AO$140,AO$141,AO$142*(1+'S&amp;S'!$F146),AO$143,AO$144)</f>
        <v>0</v>
      </c>
      <c r="AP348" s="66">
        <f>-AP$190+AP$216-AP$218+AP$233+AP$234+SUM(AP$125,AP$126,AP$127,AP$128,AP$129,AP$130,AP$131,AP$132,AP$133,AP$134,AP$135,AP$136,AP$137,AP$138,AP$139,AP$140,AP$141,AP$142*(1+'S&amp;S'!$F146),AP$143,AP$144)</f>
        <v>0</v>
      </c>
      <c r="AQ348" s="66">
        <f>-AQ$190+AQ$216-AQ$218+AQ$233+AQ$234+SUM(AQ$125,AQ$126,AQ$127,AQ$128,AQ$129,AQ$130,AQ$131,AQ$132,AQ$133,AQ$134,AQ$135,AQ$136,AQ$137,AQ$138,AQ$139,AQ$140,AQ$141,AQ$142*(1+'S&amp;S'!$F146),AQ$143,AQ$144)</f>
        <v>0</v>
      </c>
      <c r="AR348" s="66">
        <f>-AR$190+AR$216-AR$218+AR$233+AR$234+SUM(AR$125,AR$126,AR$127,AR$128,AR$129,AR$130,AR$131,AR$132,AR$133,AR$134,AR$135,AR$136,AR$137,AR$138,AR$139,AR$140,AR$141,AR$142*(1+'S&amp;S'!$F146),AR$143,AR$144)</f>
        <v>0</v>
      </c>
      <c r="AS348" s="66">
        <f>-AS$190+AS$216-AS$218+AS$233+AS$234+SUM(AS$125,AS$126,AS$127,AS$128,AS$129,AS$130,AS$131,AS$132,AS$133,AS$134,AS$135,AS$136,AS$137,AS$138,AS$139,AS$140,AS$141,AS$142*(1+'S&amp;S'!$F146),AS$143,AS$144)</f>
        <v>0</v>
      </c>
      <c r="AT348" s="66">
        <f>-AT$190+AT$216-AT$218+AT$233+AT$234+SUM(AT$125,AT$126,AT$127,AT$128,AT$129,AT$130,AT$131,AT$132,AT$133,AT$134,AT$135,AT$136,AT$137,AT$138,AT$139,AT$140,AT$141,AT$142*(1+'S&amp;S'!$F146),AT$143,AT$144)</f>
        <v>0</v>
      </c>
      <c r="AU348" s="66">
        <f>-AU$190+AU$216-AU$218+AU$233+AU$234+SUM(AU$125,AU$126,AU$127,AU$128,AU$129,AU$130,AU$131,AU$132,AU$133,AU$134,AU$135,AU$136,AU$137,AU$138,AU$139,AU$140,AU$141,AU$142*(1+'S&amp;S'!$F146),AU$143,AU$144)</f>
        <v>0</v>
      </c>
      <c r="AV348" s="66">
        <f>-AV$190+AV$216-AV$218+AV$233+AV$234+SUM(AV$125,AV$126,AV$127,AV$128,AV$129,AV$130,AV$131,AV$132,AV$133,AV$134,AV$135,AV$136,AV$137,AV$138,AV$139,AV$140,AV$141,AV$142*(1+'S&amp;S'!$F146),AV$143,AV$144)</f>
        <v>0</v>
      </c>
      <c r="AW348" s="66">
        <f>-AW$190+AW$216-AW$218+AW$233+AW$234+SUM(AW$125,AW$126,AW$127,AW$128,AW$129,AW$130,AW$131,AW$132,AW$133,AW$134,AW$135,AW$136,AW$137,AW$138,AW$139,AW$140,AW$141,AW$142*(1+'S&amp;S'!$F146),AW$143,AW$144)</f>
        <v>0</v>
      </c>
      <c r="AX348" s="66">
        <f>-AX$190+AX$216-AX$218+AX$233+AX$234+SUM(AX$125,AX$126,AX$127,AX$128,AX$129,AX$130,AX$131,AX$132,AX$133,AX$134,AX$135,AX$136,AX$137,AX$138,AX$139,AX$140,AX$141,AX$142*(1+'S&amp;S'!$F146),AX$143,AX$144)</f>
        <v>0</v>
      </c>
      <c r="AY348" s="66">
        <f>-AY$190+AY$216-AY$218+AY$233+AY$234+SUM(AY$125,AY$126,AY$127,AY$128,AY$129,AY$130,AY$131,AY$132,AY$133,AY$134,AY$135,AY$136,AY$137,AY$138,AY$139,AY$140,AY$141,AY$142*(1+'S&amp;S'!$F146),AY$143,AY$144)</f>
        <v>0</v>
      </c>
      <c r="AZ348" s="66">
        <f>-AZ$190+AZ$216-AZ$218+AZ$233+AZ$234+SUM(AZ$125,AZ$126,AZ$127,AZ$128,AZ$129,AZ$130,AZ$131,AZ$132,AZ$133,AZ$134,AZ$135,AZ$136,AZ$137,AZ$138,AZ$139,AZ$140,AZ$141,AZ$142*(1+'S&amp;S'!$F146),AZ$143,AZ$144)</f>
        <v>0</v>
      </c>
      <c r="BA348" s="66">
        <f>-BA$190+BA$216-BA$218+BA$233+BA$234+SUM(BA$125,BA$126,BA$127,BA$128,BA$129,BA$130,BA$131,BA$132,BA$133,BA$134,BA$135,BA$136,BA$137,BA$138,BA$139,BA$140,BA$141,BA$142*(1+'S&amp;S'!$F146),BA$143,BA$144)</f>
        <v>0</v>
      </c>
      <c r="BB348" s="66">
        <f>-BB$190+BB$216-BB$218+BB$233+BB$234+SUM(BB$125,BB$126,BB$127,BB$128,BB$129,BB$130,BB$131,BB$132,BB$133,BB$134,BB$135,BB$136,BB$137,BB$138,BB$139,BB$140,BB$141,BB$142*(1+'S&amp;S'!$F146),BB$143,BB$144)</f>
        <v>0</v>
      </c>
      <c r="BC348" s="66">
        <f>-BC$190+BC$216-BC$218+BC$233+BC$234+SUM(BC$125,BC$126,BC$127,BC$128,BC$129,BC$130,BC$131,BC$132,BC$133,BC$134,BC$135,BC$136,BC$137,BC$138,BC$139,BC$140,BC$141,BC$142*(1+'S&amp;S'!$F146),BC$143,BC$144)</f>
        <v>0</v>
      </c>
      <c r="BD348" s="66">
        <f>-BD$190+BD$216-BD$218+BD$233+BD$234+SUM(BD$125,BD$126,BD$127,BD$128,BD$129,BD$130,BD$131,BD$132,BD$133,BD$134,BD$135,BD$136,BD$137,BD$138,BD$139,BD$140,BD$141,BD$142*(1+'S&amp;S'!$F146),BD$143,BD$144)</f>
        <v>0</v>
      </c>
      <c r="BE348" s="66">
        <f>-BE$190+BE$216-BE$218+BE$233+BE$234+SUM(BE$125,BE$126,BE$127,BE$128,BE$129,BE$130,BE$131,BE$132,BE$133,BE$134,BE$135,BE$136,BE$137,BE$138,BE$139,BE$140,BE$141,BE$142*(1+'S&amp;S'!$F146),BE$143,BE$144)</f>
        <v>0</v>
      </c>
      <c r="BF348" s="66">
        <f>-BF$190+BF$216-BF$218+BF$233+BF$234+SUM(BF$125,BF$126,BF$127,BF$128,BF$129,BF$130,BF$131,BF$132,BF$133,BF$134,BF$135,BF$136,BF$137,BF$138,BF$139,BF$140,BF$141,BF$142*(1+'S&amp;S'!$F146),BF$143,BF$144)</f>
        <v>0</v>
      </c>
      <c r="BG348" s="66">
        <f>-BG$190+BG$216-BG$218+BG$233+BG$234+SUM(BG$125,BG$126,BG$127,BG$128,BG$129,BG$130,BG$131,BG$132,BG$133,BG$134,BG$135,BG$136,BG$137,BG$138,BG$139,BG$140,BG$141,BG$142*(1+'S&amp;S'!$F146),BG$143,BG$144)</f>
        <v>0</v>
      </c>
      <c r="BH348" s="66">
        <f>-BH$190+BH$216-BH$218+BH$233+BH$234+SUM(BH$125,BH$126,BH$127,BH$128,BH$129,BH$130,BH$131,BH$132,BH$133,BH$134,BH$135,BH$136,BH$137,BH$138,BH$139,BH$140,BH$141,BH$142*(1+'S&amp;S'!$F146),BH$143,BH$144)</f>
        <v>0</v>
      </c>
      <c r="BI348" s="66">
        <f>-BI$190+BI$216-BI$218+BI$233+BI$234+SUM(BI$125,BI$126,BI$127,BI$128,BI$129,BI$130,BI$131,BI$132,BI$133,BI$134,BI$135,BI$136,BI$137,BI$138,BI$139,BI$140,BI$141,BI$142*(1+'S&amp;S'!$F146),BI$143,BI$144)</f>
        <v>0</v>
      </c>
      <c r="BJ348" s="66">
        <f>-BJ$190+BJ$216-BJ$218+BJ$233+BJ$234+SUM(BJ$125,BJ$126,BJ$127,BJ$128,BJ$129,BJ$130,BJ$131,BJ$132,BJ$133,BJ$134,BJ$135,BJ$136,BJ$137,BJ$138,BJ$139,BJ$140,BJ$141,BJ$142*(1+'S&amp;S'!$F146),BJ$143,BJ$144)</f>
        <v>0</v>
      </c>
      <c r="BK348" s="66">
        <f>-BK$190+BK$216-BK$218+BK$233+BK$234+SUM(BK$125,BK$126,BK$127,BK$128,BK$129,BK$130,BK$131,BK$132,BK$133,BK$134,BK$135,BK$136,BK$137,BK$138,BK$139,BK$140,BK$141,BK$142*(1+'S&amp;S'!$F146),BK$143,BK$144)</f>
        <v>0</v>
      </c>
      <c r="BL348" s="66">
        <f>-BL$190+BL$216-BL$218+BL$233+BL$234+SUM(BL$125,BL$126,BL$127,BL$128,BL$129,BL$130,BL$131,BL$132,BL$133,BL$134,BL$135,BL$136,BL$137,BL$138,BL$139,BL$140,BL$141,BL$142*(1+'S&amp;S'!$F146),BL$143,BL$144)</f>
        <v>0</v>
      </c>
      <c r="BM348" s="66">
        <f>-BM$190+BM$216-BM$218+BM$233+BM$234+SUM(BM$125,BM$126,BM$127,BM$128,BM$129,BM$130,BM$131,BM$132,BM$133,BM$134,BM$135,BM$136,BM$137,BM$138,BM$139,BM$140,BM$141,BM$142*(1+'S&amp;S'!$F146),BM$143,BM$144)</f>
        <v>0</v>
      </c>
      <c r="BN348" s="66">
        <f>-BN$190+BN$216-BN$218+BN$233+BN$234+SUM(BN$125,BN$126,BN$127,BN$128,BN$129,BN$130,BN$131,BN$132,BN$133,BN$134,BN$135,BN$136,BN$137,BN$138,BN$139,BN$140,BN$141,BN$142*(1+'S&amp;S'!$F146),BN$143,BN$144)</f>
        <v>0</v>
      </c>
      <c r="BO348" s="66">
        <f>-BO$190+BO$216-BO$218+BO$233+BO$234+SUM(BO$125,BO$126,BO$127,BO$128,BO$129,BO$130,BO$131,BO$132,BO$133,BO$134,BO$135,BO$136,BO$137,BO$138,BO$139,BO$140,BO$141,BO$142*(1+'S&amp;S'!$F146),BO$143,BO$144)</f>
        <v>0</v>
      </c>
      <c r="BP348" s="66">
        <f>-BP$190+BP$216-BP$218+BP$233+BP$234+SUM(BP$125,BP$126,BP$127,BP$128,BP$129,BP$130,BP$131,BP$132,BP$133,BP$134,BP$135,BP$136,BP$137,BP$138,BP$139,BP$140,BP$141,BP$142*(1+'S&amp;S'!$F146),BP$143,BP$144)</f>
        <v>0</v>
      </c>
      <c r="BQ348" s="66">
        <f>-BQ$190+BQ$216-BQ$218+BQ$233+BQ$234+SUM(BQ$125,BQ$126,BQ$127,BQ$128,BQ$129,BQ$130,BQ$131,BQ$132,BQ$133,BQ$134,BQ$135,BQ$136,BQ$137,BQ$138,BQ$139,BQ$140,BQ$141,BQ$142*(1+'S&amp;S'!$F146),BQ$143,BQ$144)</f>
        <v>0</v>
      </c>
      <c r="BR348" s="66">
        <f>-BR$190+BR$216-BR$218+BR$233+BR$234+SUM(BR$125,BR$126,BR$127,BR$128,BR$129,BR$130,BR$131,BR$132,BR$133,BR$134,BR$135,BR$136,BR$137,BR$138,BR$139,BR$140,BR$141,BR$142*(1+'S&amp;S'!$F146),BR$143,BR$144)</f>
        <v>0</v>
      </c>
      <c r="BS348" s="66">
        <f>-BS$190+BS$216-BS$218+BS$233+BS$234+SUM(BS$125,BS$126,BS$127,BS$128,BS$129,BS$130,BS$131,BS$132,BS$133,BS$134,BS$135,BS$136,BS$137,BS$138,BS$139,BS$140,BS$141,BS$142*(1+'S&amp;S'!$F146),BS$143,BS$144)</f>
        <v>0</v>
      </c>
      <c r="BT348" s="66">
        <f>-BT$190+BT$216-BT$218+BT$233+BT$234+SUM(BT$125,BT$126,BT$127,BT$128,BT$129,BT$130,BT$131,BT$132,BT$133,BT$134,BT$135,BT$136,BT$137,BT$138,BT$139,BT$140,BT$141,BT$142*(1+'S&amp;S'!$F146),BT$143,BT$144)</f>
        <v>0</v>
      </c>
      <c r="BU348" s="66">
        <f>-BU$190+BU$216-BU$218+BU$233+BU$234+SUM(BU$125,BU$126,BU$127,BU$128,BU$129,BU$130,BU$131,BU$132,BU$133,BU$134,BU$135,BU$136,BU$137,BU$138,BU$139,BU$140,BU$141,BU$142*(1+'S&amp;S'!$F146),BU$143,BU$144)</f>
        <v>0</v>
      </c>
      <c r="BV348" s="66">
        <f>-BV$190+BV$216-BV$218+BV$233+BV$234+SUM(BV$125,BV$126,BV$127,BV$128,BV$129,BV$130,BV$131,BV$132,BV$133,BV$134,BV$135,BV$136,BV$137,BV$138,BV$139,BV$140,BV$141,BV$142*(1+'S&amp;S'!$F146),BV$143,BV$144)</f>
        <v>0</v>
      </c>
      <c r="BW348" s="66">
        <f>-BW$190+BW$216-BW$218+BW$233+BW$234+SUM(BW$125,BW$126,BW$127,BW$128,BW$129,BW$130,BW$131,BW$132,BW$133,BW$134,BW$135,BW$136,BW$137,BW$138,BW$139,BW$140,BW$141,BW$142*(1+'S&amp;S'!$F146),BW$143,BW$144)</f>
        <v>0</v>
      </c>
      <c r="BX348" s="66">
        <f>-BX$190+BX$216-BX$218+BX$233+BX$234+SUM(BX$125,BX$126,BX$127,BX$128,BX$129,BX$130,BX$131,BX$132,BX$133,BX$134,BX$135,BX$136,BX$137,BX$138,BX$139,BX$140,BX$141,BX$142*(1+'S&amp;S'!$F146),BX$143,BX$144)</f>
        <v>0</v>
      </c>
      <c r="BY348" s="66">
        <f>-BY$190+BY$216-BY$218+BY$233+BY$234+SUM(BY$125,BY$126,BY$127,BY$128,BY$129,BY$130,BY$131,BY$132,BY$133,BY$134,BY$135,BY$136,BY$137,BY$138,BY$139,BY$140,BY$141,BY$142*(1+'S&amp;S'!$F146),BY$143,BY$144)</f>
        <v>0</v>
      </c>
      <c r="BZ348" s="66">
        <f>-BZ$190+BZ$216-BZ$218+BZ$233+BZ$234+SUM(BZ$125,BZ$126,BZ$127,BZ$128,BZ$129,BZ$130,BZ$131,BZ$132,BZ$133,BZ$134,BZ$135,BZ$136,BZ$137,BZ$138,BZ$139,BZ$140,BZ$141,BZ$142*(1+'S&amp;S'!$F146),BZ$143,BZ$144)</f>
        <v>0</v>
      </c>
      <c r="CA348" s="66">
        <f>-CA$190+CA$216-CA$218+CA$233+CA$234+SUM(CA$125,CA$126,CA$127,CA$128,CA$129,CA$130,CA$131,CA$132,CA$133,CA$134,CA$135,CA$136,CA$137,CA$138,CA$139,CA$140,CA$141,CA$142*(1+'S&amp;S'!$F146),CA$143,CA$144)</f>
        <v>0</v>
      </c>
      <c r="CB348" s="66">
        <f>-CB$190+CB$216-CB$218+CB$233+CB$234+SUM(CB$125,CB$126,CB$127,CB$128,CB$129,CB$130,CB$131,CB$132,CB$133,CB$134,CB$135,CB$136,CB$137,CB$138,CB$139,CB$140,CB$141,CB$142*(1+'S&amp;S'!$F146),CB$143,CB$144)</f>
        <v>0</v>
      </c>
      <c r="CC348" s="66">
        <f>-CC$190+CC$216-CC$218+CC$233+CC$234+SUM(CC$125,CC$126,CC$127,CC$128,CC$129,CC$130,CC$131,CC$132,CC$133,CC$134,CC$135,CC$136,CC$137,CC$138,CC$139,CC$140,CC$141,CC$142*(1+'S&amp;S'!$F146),CC$143,CC$144)</f>
        <v>0</v>
      </c>
      <c r="CD348" s="66">
        <f>-CD$190+CD$216-CD$218+CD$233+CD$234+SUM(CD$125,CD$126,CD$127,CD$128,CD$129,CD$130,CD$131,CD$132,CD$133,CD$134,CD$135,CD$136,CD$137,CD$138,CD$139,CD$140,CD$141,CD$142*(1+'S&amp;S'!$F146),CD$143,CD$144)</f>
        <v>0</v>
      </c>
      <c r="CE348" s="66">
        <f>-CE$190+CE$216-CE$218+CE$233+CE$234+SUM(CE$125,CE$126,CE$127,CE$128,CE$129,CE$130,CE$131,CE$132,CE$133,CE$134,CE$135,CE$136,CE$137,CE$138,CE$139,CE$140,CE$141,CE$142*(1+'S&amp;S'!$F146),CE$143,CE$144)</f>
        <v>0</v>
      </c>
      <c r="CF348" s="66">
        <f>-CF$190+CF$216-CF$218+CF$233+CF$234+SUM(CF$125,CF$126,CF$127,CF$128,CF$129,CF$130,CF$131,CF$132,CF$133,CF$134,CF$135,CF$136,CF$137,CF$138,CF$139,CF$140,CF$141,CF$142*(1+'S&amp;S'!$F146),CF$143,CF$144)</f>
        <v>0</v>
      </c>
      <c r="CG348" s="66">
        <f>-CG$190+CG$216-CG$218+CG$233+CG$234+SUM(CG$125,CG$126,CG$127,CG$128,CG$129,CG$130,CG$131,CG$132,CG$133,CG$134,CG$135,CG$136,CG$137,CG$138,CG$139,CG$140,CG$141,CG$142*(1+'S&amp;S'!$F146),CG$143,CG$144)</f>
        <v>0</v>
      </c>
      <c r="CH348" s="66">
        <f>-CH$190+CH$216-CH$218+CH$233+CH$234+SUM(CH$125,CH$126,CH$127,CH$128,CH$129,CH$130,CH$131,CH$132,CH$133,CH$134,CH$135,CH$136,CH$137,CH$138,CH$139,CH$140,CH$141,CH$142*(1+'S&amp;S'!$F146),CH$143,CH$144)</f>
        <v>0</v>
      </c>
      <c r="CI348" s="66">
        <f>-CI$190+CI$216-CI$218+CI$233+CI$234+SUM(CI$125,CI$126,CI$127,CI$128,CI$129,CI$130,CI$131,CI$132,CI$133,CI$134,CI$135,CI$136,CI$137,CI$138,CI$139,CI$140,CI$141,CI$142*(1+'S&amp;S'!$F146),CI$143,CI$144)</f>
        <v>0</v>
      </c>
      <c r="CJ348" s="66">
        <f>-CJ$190+CJ$216-CJ$218+CJ$233+CJ$234+SUM(CJ$125,CJ$126,CJ$127,CJ$128,CJ$129,CJ$130,CJ$131,CJ$132,CJ$133,CJ$134,CJ$135,CJ$136,CJ$137,CJ$138,CJ$139,CJ$140,CJ$141,CJ$142*(1+'S&amp;S'!$F146),CJ$143,CJ$144)</f>
        <v>0</v>
      </c>
      <c r="CK348" s="66">
        <f>-CK$190+CK$216-CK$218+CK$233+CK$234+SUM(CK$125,CK$126,CK$127,CK$128,CK$129,CK$130,CK$131,CK$132,CK$133,CK$134,CK$135,CK$136,CK$137,CK$138,CK$139,CK$140,CK$141,CK$142*(1+'S&amp;S'!$F146),CK$143,CK$144)</f>
        <v>0</v>
      </c>
      <c r="CL348" s="66">
        <f>-CL$190+CL$216-CL$218+CL$233+CL$234+SUM(CL$125,CL$126,CL$127,CL$128,CL$129,CL$130,CL$131,CL$132,CL$133,CL$134,CL$135,CL$136,CL$137,CL$138,CL$139,CL$140,CL$141,CL$142*(1+'S&amp;S'!$F146),CL$143,CL$144)</f>
        <v>0</v>
      </c>
      <c r="CM348" s="66">
        <f>-CM$190+CM$216-CM$218+CM$233+CM$234+SUM(CM$125,CM$126,CM$127,CM$128,CM$129,CM$130,CM$131,CM$132,CM$133,CM$134,CM$135,CM$136,CM$137,CM$138,CM$139,CM$140,CM$141,CM$142*(1+'S&amp;S'!$F146),CM$143,CM$144)</f>
        <v>0</v>
      </c>
      <c r="CN348" s="66">
        <f>-CN$190+CN$216-CN$218+CN$233+CN$234+SUM(CN$125,CN$126,CN$127,CN$128,CN$129,CN$130,CN$131,CN$132,CN$133,CN$134,CN$135,CN$136,CN$137,CN$138,CN$139,CN$140,CN$141,CN$142*(1+'S&amp;S'!$F146),CN$143,CN$144)</f>
        <v>0</v>
      </c>
      <c r="CO348" s="66">
        <f>-CO$190+CO$216-CO$218+CO$233+CO$234+SUM(CO$125,CO$126,CO$127,CO$128,CO$129,CO$130,CO$131,CO$132,CO$133,CO$134,CO$135,CO$136,CO$137,CO$138,CO$139,CO$140,CO$141,CO$142*(1+'S&amp;S'!$F146),CO$143,CO$144)</f>
        <v>0</v>
      </c>
      <c r="CP348" s="66">
        <f>-CP$190+CP$216-CP$218+CP$233+CP$234+SUM(CP$125,CP$126,CP$127,CP$128,CP$129,CP$130,CP$131,CP$132,CP$133,CP$134,CP$135,CP$136,CP$137,CP$138,CP$139,CP$140,CP$141,CP$142*(1+'S&amp;S'!$F146),CP$143,CP$144)</f>
        <v>0</v>
      </c>
      <c r="CQ348" s="66">
        <f>-CQ$190+CQ$216-CQ$218+CQ$233+CQ$234+SUM(CQ$125,CQ$126,CQ$127,CQ$128,CQ$129,CQ$130,CQ$131,CQ$132,CQ$133,CQ$134,CQ$135,CQ$136,CQ$137,CQ$138,CQ$139,CQ$140,CQ$141,CQ$142*(1+'S&amp;S'!$F146),CQ$143,CQ$144)</f>
        <v>0</v>
      </c>
      <c r="CR348" s="66">
        <f>-CR$190+CR$216-CR$218+CR$233+CR$234+SUM(CR$125,CR$126,CR$127,CR$128,CR$129,CR$130,CR$131,CR$132,CR$133,CR$134,CR$135,CR$136,CR$137,CR$138,CR$139,CR$140,CR$141,CR$142*(1+'S&amp;S'!$F146),CR$143,CR$144)</f>
        <v>0</v>
      </c>
      <c r="CS348" s="66">
        <f>-CS$190+CS$216-CS$218+CS$233+CS$234+SUM(CS$125,CS$126,CS$127,CS$128,CS$129,CS$130,CS$131,CS$132,CS$133,CS$134,CS$135,CS$136,CS$137,CS$138,CS$139,CS$140,CS$141,CS$142*(1+'S&amp;S'!$F146),CS$143,CS$144)</f>
        <v>0</v>
      </c>
    </row>
    <row r="349" spans="3:97" hidden="1" x14ac:dyDescent="0.35">
      <c r="C349" s="81" t="str">
        <f>O.4!C142&amp;" with "&amp; 'S&amp;S'!$D$5*100 &amp; "% decrease"</f>
        <v>Spare with 1% decrease</v>
      </c>
      <c r="E349" s="492">
        <f>G349+NPV(G.Asm!$F$40,H349:INDEX(H349:CS349,RP))</f>
        <v>0</v>
      </c>
      <c r="F349" s="492">
        <f t="shared" si="140"/>
        <v>0</v>
      </c>
      <c r="G349" s="66">
        <f>-G$190+G$216-G$218+G$233+G$234+SUM(G$125,G$126,G$127,G$128,G$129,G$130,G$131,G$132,G$133,G$134,G$135,G$136,G$137,G$138,G$139,G$140,G$141,G$142*(1+'S&amp;S'!$F147),G$143,G$144)</f>
        <v>0</v>
      </c>
      <c r="H349" s="66">
        <f>-H$190+H$216-H$218+H$233+H$234+SUM(H$125,H$126,H$127,H$128,H$129,H$130,H$131,H$132,H$133,H$134,H$135,H$136,H$137,H$138,H$139,H$140,H$141,H$142*(1+'S&amp;S'!$F147),H$143,H$144)</f>
        <v>0</v>
      </c>
      <c r="I349" s="66">
        <f>-I$190+I$216-I$218+I$233+I$234+SUM(I$125,I$126,I$127,I$128,I$129,I$130,I$131,I$132,I$133,I$134,I$135,I$136,I$137,I$138,I$139,I$140,I$141,I$142*(1+'S&amp;S'!$F147),I$143,I$144)</f>
        <v>0</v>
      </c>
      <c r="J349" s="66">
        <f>-J$190+J$216-J$218+J$233+J$234+SUM(J$125,J$126,J$127,J$128,J$129,J$130,J$131,J$132,J$133,J$134,J$135,J$136,J$137,J$138,J$139,J$140,J$141,J$142*(1+'S&amp;S'!$F147),J$143,J$144)</f>
        <v>0</v>
      </c>
      <c r="K349" s="66">
        <f>-K$190+K$216-K$218+K$233+K$234+SUM(K$125,K$126,K$127,K$128,K$129,K$130,K$131,K$132,K$133,K$134,K$135,K$136,K$137,K$138,K$139,K$140,K$141,K$142*(1+'S&amp;S'!$F147),K$143,K$144)</f>
        <v>0</v>
      </c>
      <c r="L349" s="66">
        <f>-L$190+L$216-L$218+L$233+L$234+SUM(L$125,L$126,L$127,L$128,L$129,L$130,L$131,L$132,L$133,L$134,L$135,L$136,L$137,L$138,L$139,L$140,L$141,L$142*(1+'S&amp;S'!$F147),L$143,L$144)</f>
        <v>0</v>
      </c>
      <c r="M349" s="66">
        <f>-M$190+M$216-M$218+M$233+M$234+SUM(M$125,M$126,M$127,M$128,M$129,M$130,M$131,M$132,M$133,M$134,M$135,M$136,M$137,M$138,M$139,M$140,M$141,M$142*(1+'S&amp;S'!$F147),M$143,M$144)</f>
        <v>0</v>
      </c>
      <c r="N349" s="66">
        <f>-N$190+N$216-N$218+N$233+N$234+SUM(N$125,N$126,N$127,N$128,N$129,N$130,N$131,N$132,N$133,N$134,N$135,N$136,N$137,N$138,N$139,N$140,N$141,N$142*(1+'S&amp;S'!$F147),N$143,N$144)</f>
        <v>0</v>
      </c>
      <c r="O349" s="66">
        <f>-O$190+O$216-O$218+O$233+O$234+SUM(O$125,O$126,O$127,O$128,O$129,O$130,O$131,O$132,O$133,O$134,O$135,O$136,O$137,O$138,O$139,O$140,O$141,O$142*(1+'S&amp;S'!$F147),O$143,O$144)</f>
        <v>0</v>
      </c>
      <c r="P349" s="66">
        <f>-P$190+P$216-P$218+P$233+P$234+SUM(P$125,P$126,P$127,P$128,P$129,P$130,P$131,P$132,P$133,P$134,P$135,P$136,P$137,P$138,P$139,P$140,P$141,P$142*(1+'S&amp;S'!$F147),P$143,P$144)</f>
        <v>0</v>
      </c>
      <c r="Q349" s="66">
        <f>-Q$190+Q$216-Q$218+Q$233+Q$234+SUM(Q$125,Q$126,Q$127,Q$128,Q$129,Q$130,Q$131,Q$132,Q$133,Q$134,Q$135,Q$136,Q$137,Q$138,Q$139,Q$140,Q$141,Q$142*(1+'S&amp;S'!$F147),Q$143,Q$144)</f>
        <v>0</v>
      </c>
      <c r="R349" s="66">
        <f>-R$190+R$216-R$218+R$233+R$234+SUM(R$125,R$126,R$127,R$128,R$129,R$130,R$131,R$132,R$133,R$134,R$135,R$136,R$137,R$138,R$139,R$140,R$141,R$142*(1+'S&amp;S'!$F147),R$143,R$144)</f>
        <v>0</v>
      </c>
      <c r="S349" s="66">
        <f>-S$190+S$216-S$218+S$233+S$234+SUM(S$125,S$126,S$127,S$128,S$129,S$130,S$131,S$132,S$133,S$134,S$135,S$136,S$137,S$138,S$139,S$140,S$141,S$142*(1+'S&amp;S'!$F147),S$143,S$144)</f>
        <v>0</v>
      </c>
      <c r="T349" s="66">
        <f>-T$190+T$216-T$218+T$233+T$234+SUM(T$125,T$126,T$127,T$128,T$129,T$130,T$131,T$132,T$133,T$134,T$135,T$136,T$137,T$138,T$139,T$140,T$141,T$142*(1+'S&amp;S'!$F147),T$143,T$144)</f>
        <v>0</v>
      </c>
      <c r="U349" s="66">
        <f>-U$190+U$216-U$218+U$233+U$234+SUM(U$125,U$126,U$127,U$128,U$129,U$130,U$131,U$132,U$133,U$134,U$135,U$136,U$137,U$138,U$139,U$140,U$141,U$142*(1+'S&amp;S'!$F147),U$143,U$144)</f>
        <v>0</v>
      </c>
      <c r="V349" s="66">
        <f>-V$190+V$216-V$218+V$233+V$234+SUM(V$125,V$126,V$127,V$128,V$129,V$130,V$131,V$132,V$133,V$134,V$135,V$136,V$137,V$138,V$139,V$140,V$141,V$142*(1+'S&amp;S'!$F147),V$143,V$144)</f>
        <v>0</v>
      </c>
      <c r="W349" s="66">
        <f>-W$190+W$216-W$218+W$233+W$234+SUM(W$125,W$126,W$127,W$128,W$129,W$130,W$131,W$132,W$133,W$134,W$135,W$136,W$137,W$138,W$139,W$140,W$141,W$142*(1+'S&amp;S'!$F147),W$143,W$144)</f>
        <v>0</v>
      </c>
      <c r="X349" s="66">
        <f>-X$190+X$216-X$218+X$233+X$234+SUM(X$125,X$126,X$127,X$128,X$129,X$130,X$131,X$132,X$133,X$134,X$135,X$136,X$137,X$138,X$139,X$140,X$141,X$142*(1+'S&amp;S'!$F147),X$143,X$144)</f>
        <v>0</v>
      </c>
      <c r="Y349" s="66">
        <f>-Y$190+Y$216-Y$218+Y$233+Y$234+SUM(Y$125,Y$126,Y$127,Y$128,Y$129,Y$130,Y$131,Y$132,Y$133,Y$134,Y$135,Y$136,Y$137,Y$138,Y$139,Y$140,Y$141,Y$142*(1+'S&amp;S'!$F147),Y$143,Y$144)</f>
        <v>0</v>
      </c>
      <c r="Z349" s="66">
        <f>-Z$190+Z$216-Z$218+Z$233+Z$234+SUM(Z$125,Z$126,Z$127,Z$128,Z$129,Z$130,Z$131,Z$132,Z$133,Z$134,Z$135,Z$136,Z$137,Z$138,Z$139,Z$140,Z$141,Z$142*(1+'S&amp;S'!$F147),Z$143,Z$144)</f>
        <v>0</v>
      </c>
      <c r="AA349" s="66">
        <f>-AA$190+AA$216-AA$218+AA$233+AA$234+SUM(AA$125,AA$126,AA$127,AA$128,AA$129,AA$130,AA$131,AA$132,AA$133,AA$134,AA$135,AA$136,AA$137,AA$138,AA$139,AA$140,AA$141,AA$142*(1+'S&amp;S'!$F147),AA$143,AA$144)</f>
        <v>0</v>
      </c>
      <c r="AB349" s="66">
        <f>-AB$190+AB$216-AB$218+AB$233+AB$234+SUM(AB$125,AB$126,AB$127,AB$128,AB$129,AB$130,AB$131,AB$132,AB$133,AB$134,AB$135,AB$136,AB$137,AB$138,AB$139,AB$140,AB$141,AB$142*(1+'S&amp;S'!$F147),AB$143,AB$144)</f>
        <v>0</v>
      </c>
      <c r="AC349" s="66">
        <f>-AC$190+AC$216-AC$218+AC$233+AC$234+SUM(AC$125,AC$126,AC$127,AC$128,AC$129,AC$130,AC$131,AC$132,AC$133,AC$134,AC$135,AC$136,AC$137,AC$138,AC$139,AC$140,AC$141,AC$142*(1+'S&amp;S'!$F147),AC$143,AC$144)</f>
        <v>0</v>
      </c>
      <c r="AD349" s="66">
        <f>-AD$190+AD$216-AD$218+AD$233+AD$234+SUM(AD$125,AD$126,AD$127,AD$128,AD$129,AD$130,AD$131,AD$132,AD$133,AD$134,AD$135,AD$136,AD$137,AD$138,AD$139,AD$140,AD$141,AD$142*(1+'S&amp;S'!$F147),AD$143,AD$144)</f>
        <v>0</v>
      </c>
      <c r="AE349" s="66">
        <f>-AE$190+AE$216-AE$218+AE$233+AE$234+SUM(AE$125,AE$126,AE$127,AE$128,AE$129,AE$130,AE$131,AE$132,AE$133,AE$134,AE$135,AE$136,AE$137,AE$138,AE$139,AE$140,AE$141,AE$142*(1+'S&amp;S'!$F147),AE$143,AE$144)</f>
        <v>0</v>
      </c>
      <c r="AF349" s="66">
        <f>-AF$190+AF$216-AF$218+AF$233+AF$234+SUM(AF$125,AF$126,AF$127,AF$128,AF$129,AF$130,AF$131,AF$132,AF$133,AF$134,AF$135,AF$136,AF$137,AF$138,AF$139,AF$140,AF$141,AF$142*(1+'S&amp;S'!$F147),AF$143,AF$144)</f>
        <v>0</v>
      </c>
      <c r="AG349" s="66">
        <f>-AG$190+AG$216-AG$218+AG$233+AG$234+SUM(AG$125,AG$126,AG$127,AG$128,AG$129,AG$130,AG$131,AG$132,AG$133,AG$134,AG$135,AG$136,AG$137,AG$138,AG$139,AG$140,AG$141,AG$142*(1+'S&amp;S'!$F147),AG$143,AG$144)</f>
        <v>0</v>
      </c>
      <c r="AH349" s="66">
        <f>-AH$190+AH$216-AH$218+AH$233+AH$234+SUM(AH$125,AH$126,AH$127,AH$128,AH$129,AH$130,AH$131,AH$132,AH$133,AH$134,AH$135,AH$136,AH$137,AH$138,AH$139,AH$140,AH$141,AH$142*(1+'S&amp;S'!$F147),AH$143,AH$144)</f>
        <v>0</v>
      </c>
      <c r="AI349" s="66">
        <f>-AI$190+AI$216-AI$218+AI$233+AI$234+SUM(AI$125,AI$126,AI$127,AI$128,AI$129,AI$130,AI$131,AI$132,AI$133,AI$134,AI$135,AI$136,AI$137,AI$138,AI$139,AI$140,AI$141,AI$142*(1+'S&amp;S'!$F147),AI$143,AI$144)</f>
        <v>0</v>
      </c>
      <c r="AJ349" s="66">
        <f>-AJ$190+AJ$216-AJ$218+AJ$233+AJ$234+SUM(AJ$125,AJ$126,AJ$127,AJ$128,AJ$129,AJ$130,AJ$131,AJ$132,AJ$133,AJ$134,AJ$135,AJ$136,AJ$137,AJ$138,AJ$139,AJ$140,AJ$141,AJ$142*(1+'S&amp;S'!$F147),AJ$143,AJ$144)</f>
        <v>0</v>
      </c>
      <c r="AK349" s="66">
        <f>-AK$190+AK$216-AK$218+AK$233+AK$234+SUM(AK$125,AK$126,AK$127,AK$128,AK$129,AK$130,AK$131,AK$132,AK$133,AK$134,AK$135,AK$136,AK$137,AK$138,AK$139,AK$140,AK$141,AK$142*(1+'S&amp;S'!$F147),AK$143,AK$144)</f>
        <v>0</v>
      </c>
      <c r="AL349" s="66">
        <f>-AL$190+AL$216-AL$218+AL$233+AL$234+SUM(AL$125,AL$126,AL$127,AL$128,AL$129,AL$130,AL$131,AL$132,AL$133,AL$134,AL$135,AL$136,AL$137,AL$138,AL$139,AL$140,AL$141,AL$142*(1+'S&amp;S'!$F147),AL$143,AL$144)</f>
        <v>0</v>
      </c>
      <c r="AM349" s="66">
        <f>-AM$190+AM$216-AM$218+AM$233+AM$234+SUM(AM$125,AM$126,AM$127,AM$128,AM$129,AM$130,AM$131,AM$132,AM$133,AM$134,AM$135,AM$136,AM$137,AM$138,AM$139,AM$140,AM$141,AM$142*(1+'S&amp;S'!$F147),AM$143,AM$144)</f>
        <v>0</v>
      </c>
      <c r="AN349" s="66">
        <f>-AN$190+AN$216-AN$218+AN$233+AN$234+SUM(AN$125,AN$126,AN$127,AN$128,AN$129,AN$130,AN$131,AN$132,AN$133,AN$134,AN$135,AN$136,AN$137,AN$138,AN$139,AN$140,AN$141,AN$142*(1+'S&amp;S'!$F147),AN$143,AN$144)</f>
        <v>0</v>
      </c>
      <c r="AO349" s="66">
        <f>-AO$190+AO$216-AO$218+AO$233+AO$234+SUM(AO$125,AO$126,AO$127,AO$128,AO$129,AO$130,AO$131,AO$132,AO$133,AO$134,AO$135,AO$136,AO$137,AO$138,AO$139,AO$140,AO$141,AO$142*(1+'S&amp;S'!$F147),AO$143,AO$144)</f>
        <v>0</v>
      </c>
      <c r="AP349" s="66">
        <f>-AP$190+AP$216-AP$218+AP$233+AP$234+SUM(AP$125,AP$126,AP$127,AP$128,AP$129,AP$130,AP$131,AP$132,AP$133,AP$134,AP$135,AP$136,AP$137,AP$138,AP$139,AP$140,AP$141,AP$142*(1+'S&amp;S'!$F147),AP$143,AP$144)</f>
        <v>0</v>
      </c>
      <c r="AQ349" s="66">
        <f>-AQ$190+AQ$216-AQ$218+AQ$233+AQ$234+SUM(AQ$125,AQ$126,AQ$127,AQ$128,AQ$129,AQ$130,AQ$131,AQ$132,AQ$133,AQ$134,AQ$135,AQ$136,AQ$137,AQ$138,AQ$139,AQ$140,AQ$141,AQ$142*(1+'S&amp;S'!$F147),AQ$143,AQ$144)</f>
        <v>0</v>
      </c>
      <c r="AR349" s="66">
        <f>-AR$190+AR$216-AR$218+AR$233+AR$234+SUM(AR$125,AR$126,AR$127,AR$128,AR$129,AR$130,AR$131,AR$132,AR$133,AR$134,AR$135,AR$136,AR$137,AR$138,AR$139,AR$140,AR$141,AR$142*(1+'S&amp;S'!$F147),AR$143,AR$144)</f>
        <v>0</v>
      </c>
      <c r="AS349" s="66">
        <f>-AS$190+AS$216-AS$218+AS$233+AS$234+SUM(AS$125,AS$126,AS$127,AS$128,AS$129,AS$130,AS$131,AS$132,AS$133,AS$134,AS$135,AS$136,AS$137,AS$138,AS$139,AS$140,AS$141,AS$142*(1+'S&amp;S'!$F147),AS$143,AS$144)</f>
        <v>0</v>
      </c>
      <c r="AT349" s="66">
        <f>-AT$190+AT$216-AT$218+AT$233+AT$234+SUM(AT$125,AT$126,AT$127,AT$128,AT$129,AT$130,AT$131,AT$132,AT$133,AT$134,AT$135,AT$136,AT$137,AT$138,AT$139,AT$140,AT$141,AT$142*(1+'S&amp;S'!$F147),AT$143,AT$144)</f>
        <v>0</v>
      </c>
      <c r="AU349" s="66">
        <f>-AU$190+AU$216-AU$218+AU$233+AU$234+SUM(AU$125,AU$126,AU$127,AU$128,AU$129,AU$130,AU$131,AU$132,AU$133,AU$134,AU$135,AU$136,AU$137,AU$138,AU$139,AU$140,AU$141,AU$142*(1+'S&amp;S'!$F147),AU$143,AU$144)</f>
        <v>0</v>
      </c>
      <c r="AV349" s="66">
        <f>-AV$190+AV$216-AV$218+AV$233+AV$234+SUM(AV$125,AV$126,AV$127,AV$128,AV$129,AV$130,AV$131,AV$132,AV$133,AV$134,AV$135,AV$136,AV$137,AV$138,AV$139,AV$140,AV$141,AV$142*(1+'S&amp;S'!$F147),AV$143,AV$144)</f>
        <v>0</v>
      </c>
      <c r="AW349" s="66">
        <f>-AW$190+AW$216-AW$218+AW$233+AW$234+SUM(AW$125,AW$126,AW$127,AW$128,AW$129,AW$130,AW$131,AW$132,AW$133,AW$134,AW$135,AW$136,AW$137,AW$138,AW$139,AW$140,AW$141,AW$142*(1+'S&amp;S'!$F147),AW$143,AW$144)</f>
        <v>0</v>
      </c>
      <c r="AX349" s="66">
        <f>-AX$190+AX$216-AX$218+AX$233+AX$234+SUM(AX$125,AX$126,AX$127,AX$128,AX$129,AX$130,AX$131,AX$132,AX$133,AX$134,AX$135,AX$136,AX$137,AX$138,AX$139,AX$140,AX$141,AX$142*(1+'S&amp;S'!$F147),AX$143,AX$144)</f>
        <v>0</v>
      </c>
      <c r="AY349" s="66">
        <f>-AY$190+AY$216-AY$218+AY$233+AY$234+SUM(AY$125,AY$126,AY$127,AY$128,AY$129,AY$130,AY$131,AY$132,AY$133,AY$134,AY$135,AY$136,AY$137,AY$138,AY$139,AY$140,AY$141,AY$142*(1+'S&amp;S'!$F147),AY$143,AY$144)</f>
        <v>0</v>
      </c>
      <c r="AZ349" s="66">
        <f>-AZ$190+AZ$216-AZ$218+AZ$233+AZ$234+SUM(AZ$125,AZ$126,AZ$127,AZ$128,AZ$129,AZ$130,AZ$131,AZ$132,AZ$133,AZ$134,AZ$135,AZ$136,AZ$137,AZ$138,AZ$139,AZ$140,AZ$141,AZ$142*(1+'S&amp;S'!$F147),AZ$143,AZ$144)</f>
        <v>0</v>
      </c>
      <c r="BA349" s="66">
        <f>-BA$190+BA$216-BA$218+BA$233+BA$234+SUM(BA$125,BA$126,BA$127,BA$128,BA$129,BA$130,BA$131,BA$132,BA$133,BA$134,BA$135,BA$136,BA$137,BA$138,BA$139,BA$140,BA$141,BA$142*(1+'S&amp;S'!$F147),BA$143,BA$144)</f>
        <v>0</v>
      </c>
      <c r="BB349" s="66">
        <f>-BB$190+BB$216-BB$218+BB$233+BB$234+SUM(BB$125,BB$126,BB$127,BB$128,BB$129,BB$130,BB$131,BB$132,BB$133,BB$134,BB$135,BB$136,BB$137,BB$138,BB$139,BB$140,BB$141,BB$142*(1+'S&amp;S'!$F147),BB$143,BB$144)</f>
        <v>0</v>
      </c>
      <c r="BC349" s="66">
        <f>-BC$190+BC$216-BC$218+BC$233+BC$234+SUM(BC$125,BC$126,BC$127,BC$128,BC$129,BC$130,BC$131,BC$132,BC$133,BC$134,BC$135,BC$136,BC$137,BC$138,BC$139,BC$140,BC$141,BC$142*(1+'S&amp;S'!$F147),BC$143,BC$144)</f>
        <v>0</v>
      </c>
      <c r="BD349" s="66">
        <f>-BD$190+BD$216-BD$218+BD$233+BD$234+SUM(BD$125,BD$126,BD$127,BD$128,BD$129,BD$130,BD$131,BD$132,BD$133,BD$134,BD$135,BD$136,BD$137,BD$138,BD$139,BD$140,BD$141,BD$142*(1+'S&amp;S'!$F147),BD$143,BD$144)</f>
        <v>0</v>
      </c>
      <c r="BE349" s="66">
        <f>-BE$190+BE$216-BE$218+BE$233+BE$234+SUM(BE$125,BE$126,BE$127,BE$128,BE$129,BE$130,BE$131,BE$132,BE$133,BE$134,BE$135,BE$136,BE$137,BE$138,BE$139,BE$140,BE$141,BE$142*(1+'S&amp;S'!$F147),BE$143,BE$144)</f>
        <v>0</v>
      </c>
      <c r="BF349" s="66">
        <f>-BF$190+BF$216-BF$218+BF$233+BF$234+SUM(BF$125,BF$126,BF$127,BF$128,BF$129,BF$130,BF$131,BF$132,BF$133,BF$134,BF$135,BF$136,BF$137,BF$138,BF$139,BF$140,BF$141,BF$142*(1+'S&amp;S'!$F147),BF$143,BF$144)</f>
        <v>0</v>
      </c>
      <c r="BG349" s="66">
        <f>-BG$190+BG$216-BG$218+BG$233+BG$234+SUM(BG$125,BG$126,BG$127,BG$128,BG$129,BG$130,BG$131,BG$132,BG$133,BG$134,BG$135,BG$136,BG$137,BG$138,BG$139,BG$140,BG$141,BG$142*(1+'S&amp;S'!$F147),BG$143,BG$144)</f>
        <v>0</v>
      </c>
      <c r="BH349" s="66">
        <f>-BH$190+BH$216-BH$218+BH$233+BH$234+SUM(BH$125,BH$126,BH$127,BH$128,BH$129,BH$130,BH$131,BH$132,BH$133,BH$134,BH$135,BH$136,BH$137,BH$138,BH$139,BH$140,BH$141,BH$142*(1+'S&amp;S'!$F147),BH$143,BH$144)</f>
        <v>0</v>
      </c>
      <c r="BI349" s="66">
        <f>-BI$190+BI$216-BI$218+BI$233+BI$234+SUM(BI$125,BI$126,BI$127,BI$128,BI$129,BI$130,BI$131,BI$132,BI$133,BI$134,BI$135,BI$136,BI$137,BI$138,BI$139,BI$140,BI$141,BI$142*(1+'S&amp;S'!$F147),BI$143,BI$144)</f>
        <v>0</v>
      </c>
      <c r="BJ349" s="66">
        <f>-BJ$190+BJ$216-BJ$218+BJ$233+BJ$234+SUM(BJ$125,BJ$126,BJ$127,BJ$128,BJ$129,BJ$130,BJ$131,BJ$132,BJ$133,BJ$134,BJ$135,BJ$136,BJ$137,BJ$138,BJ$139,BJ$140,BJ$141,BJ$142*(1+'S&amp;S'!$F147),BJ$143,BJ$144)</f>
        <v>0</v>
      </c>
      <c r="BK349" s="66">
        <f>-BK$190+BK$216-BK$218+BK$233+BK$234+SUM(BK$125,BK$126,BK$127,BK$128,BK$129,BK$130,BK$131,BK$132,BK$133,BK$134,BK$135,BK$136,BK$137,BK$138,BK$139,BK$140,BK$141,BK$142*(1+'S&amp;S'!$F147),BK$143,BK$144)</f>
        <v>0</v>
      </c>
      <c r="BL349" s="66">
        <f>-BL$190+BL$216-BL$218+BL$233+BL$234+SUM(BL$125,BL$126,BL$127,BL$128,BL$129,BL$130,BL$131,BL$132,BL$133,BL$134,BL$135,BL$136,BL$137,BL$138,BL$139,BL$140,BL$141,BL$142*(1+'S&amp;S'!$F147),BL$143,BL$144)</f>
        <v>0</v>
      </c>
      <c r="BM349" s="66">
        <f>-BM$190+BM$216-BM$218+BM$233+BM$234+SUM(BM$125,BM$126,BM$127,BM$128,BM$129,BM$130,BM$131,BM$132,BM$133,BM$134,BM$135,BM$136,BM$137,BM$138,BM$139,BM$140,BM$141,BM$142*(1+'S&amp;S'!$F147),BM$143,BM$144)</f>
        <v>0</v>
      </c>
      <c r="BN349" s="66">
        <f>-BN$190+BN$216-BN$218+BN$233+BN$234+SUM(BN$125,BN$126,BN$127,BN$128,BN$129,BN$130,BN$131,BN$132,BN$133,BN$134,BN$135,BN$136,BN$137,BN$138,BN$139,BN$140,BN$141,BN$142*(1+'S&amp;S'!$F147),BN$143,BN$144)</f>
        <v>0</v>
      </c>
      <c r="BO349" s="66">
        <f>-BO$190+BO$216-BO$218+BO$233+BO$234+SUM(BO$125,BO$126,BO$127,BO$128,BO$129,BO$130,BO$131,BO$132,BO$133,BO$134,BO$135,BO$136,BO$137,BO$138,BO$139,BO$140,BO$141,BO$142*(1+'S&amp;S'!$F147),BO$143,BO$144)</f>
        <v>0</v>
      </c>
      <c r="BP349" s="66">
        <f>-BP$190+BP$216-BP$218+BP$233+BP$234+SUM(BP$125,BP$126,BP$127,BP$128,BP$129,BP$130,BP$131,BP$132,BP$133,BP$134,BP$135,BP$136,BP$137,BP$138,BP$139,BP$140,BP$141,BP$142*(1+'S&amp;S'!$F147),BP$143,BP$144)</f>
        <v>0</v>
      </c>
      <c r="BQ349" s="66">
        <f>-BQ$190+BQ$216-BQ$218+BQ$233+BQ$234+SUM(BQ$125,BQ$126,BQ$127,BQ$128,BQ$129,BQ$130,BQ$131,BQ$132,BQ$133,BQ$134,BQ$135,BQ$136,BQ$137,BQ$138,BQ$139,BQ$140,BQ$141,BQ$142*(1+'S&amp;S'!$F147),BQ$143,BQ$144)</f>
        <v>0</v>
      </c>
      <c r="BR349" s="66">
        <f>-BR$190+BR$216-BR$218+BR$233+BR$234+SUM(BR$125,BR$126,BR$127,BR$128,BR$129,BR$130,BR$131,BR$132,BR$133,BR$134,BR$135,BR$136,BR$137,BR$138,BR$139,BR$140,BR$141,BR$142*(1+'S&amp;S'!$F147),BR$143,BR$144)</f>
        <v>0</v>
      </c>
      <c r="BS349" s="66">
        <f>-BS$190+BS$216-BS$218+BS$233+BS$234+SUM(BS$125,BS$126,BS$127,BS$128,BS$129,BS$130,BS$131,BS$132,BS$133,BS$134,BS$135,BS$136,BS$137,BS$138,BS$139,BS$140,BS$141,BS$142*(1+'S&amp;S'!$F147),BS$143,BS$144)</f>
        <v>0</v>
      </c>
      <c r="BT349" s="66">
        <f>-BT$190+BT$216-BT$218+BT$233+BT$234+SUM(BT$125,BT$126,BT$127,BT$128,BT$129,BT$130,BT$131,BT$132,BT$133,BT$134,BT$135,BT$136,BT$137,BT$138,BT$139,BT$140,BT$141,BT$142*(1+'S&amp;S'!$F147),BT$143,BT$144)</f>
        <v>0</v>
      </c>
      <c r="BU349" s="66">
        <f>-BU$190+BU$216-BU$218+BU$233+BU$234+SUM(BU$125,BU$126,BU$127,BU$128,BU$129,BU$130,BU$131,BU$132,BU$133,BU$134,BU$135,BU$136,BU$137,BU$138,BU$139,BU$140,BU$141,BU$142*(1+'S&amp;S'!$F147),BU$143,BU$144)</f>
        <v>0</v>
      </c>
      <c r="BV349" s="66">
        <f>-BV$190+BV$216-BV$218+BV$233+BV$234+SUM(BV$125,BV$126,BV$127,BV$128,BV$129,BV$130,BV$131,BV$132,BV$133,BV$134,BV$135,BV$136,BV$137,BV$138,BV$139,BV$140,BV$141,BV$142*(1+'S&amp;S'!$F147),BV$143,BV$144)</f>
        <v>0</v>
      </c>
      <c r="BW349" s="66">
        <f>-BW$190+BW$216-BW$218+BW$233+BW$234+SUM(BW$125,BW$126,BW$127,BW$128,BW$129,BW$130,BW$131,BW$132,BW$133,BW$134,BW$135,BW$136,BW$137,BW$138,BW$139,BW$140,BW$141,BW$142*(1+'S&amp;S'!$F147),BW$143,BW$144)</f>
        <v>0</v>
      </c>
      <c r="BX349" s="66">
        <f>-BX$190+BX$216-BX$218+BX$233+BX$234+SUM(BX$125,BX$126,BX$127,BX$128,BX$129,BX$130,BX$131,BX$132,BX$133,BX$134,BX$135,BX$136,BX$137,BX$138,BX$139,BX$140,BX$141,BX$142*(1+'S&amp;S'!$F147),BX$143,BX$144)</f>
        <v>0</v>
      </c>
      <c r="BY349" s="66">
        <f>-BY$190+BY$216-BY$218+BY$233+BY$234+SUM(BY$125,BY$126,BY$127,BY$128,BY$129,BY$130,BY$131,BY$132,BY$133,BY$134,BY$135,BY$136,BY$137,BY$138,BY$139,BY$140,BY$141,BY$142*(1+'S&amp;S'!$F147),BY$143,BY$144)</f>
        <v>0</v>
      </c>
      <c r="BZ349" s="66">
        <f>-BZ$190+BZ$216-BZ$218+BZ$233+BZ$234+SUM(BZ$125,BZ$126,BZ$127,BZ$128,BZ$129,BZ$130,BZ$131,BZ$132,BZ$133,BZ$134,BZ$135,BZ$136,BZ$137,BZ$138,BZ$139,BZ$140,BZ$141,BZ$142*(1+'S&amp;S'!$F147),BZ$143,BZ$144)</f>
        <v>0</v>
      </c>
      <c r="CA349" s="66">
        <f>-CA$190+CA$216-CA$218+CA$233+CA$234+SUM(CA$125,CA$126,CA$127,CA$128,CA$129,CA$130,CA$131,CA$132,CA$133,CA$134,CA$135,CA$136,CA$137,CA$138,CA$139,CA$140,CA$141,CA$142*(1+'S&amp;S'!$F147),CA$143,CA$144)</f>
        <v>0</v>
      </c>
      <c r="CB349" s="66">
        <f>-CB$190+CB$216-CB$218+CB$233+CB$234+SUM(CB$125,CB$126,CB$127,CB$128,CB$129,CB$130,CB$131,CB$132,CB$133,CB$134,CB$135,CB$136,CB$137,CB$138,CB$139,CB$140,CB$141,CB$142*(1+'S&amp;S'!$F147),CB$143,CB$144)</f>
        <v>0</v>
      </c>
      <c r="CC349" s="66">
        <f>-CC$190+CC$216-CC$218+CC$233+CC$234+SUM(CC$125,CC$126,CC$127,CC$128,CC$129,CC$130,CC$131,CC$132,CC$133,CC$134,CC$135,CC$136,CC$137,CC$138,CC$139,CC$140,CC$141,CC$142*(1+'S&amp;S'!$F147),CC$143,CC$144)</f>
        <v>0</v>
      </c>
      <c r="CD349" s="66">
        <f>-CD$190+CD$216-CD$218+CD$233+CD$234+SUM(CD$125,CD$126,CD$127,CD$128,CD$129,CD$130,CD$131,CD$132,CD$133,CD$134,CD$135,CD$136,CD$137,CD$138,CD$139,CD$140,CD$141,CD$142*(1+'S&amp;S'!$F147),CD$143,CD$144)</f>
        <v>0</v>
      </c>
      <c r="CE349" s="66">
        <f>-CE$190+CE$216-CE$218+CE$233+CE$234+SUM(CE$125,CE$126,CE$127,CE$128,CE$129,CE$130,CE$131,CE$132,CE$133,CE$134,CE$135,CE$136,CE$137,CE$138,CE$139,CE$140,CE$141,CE$142*(1+'S&amp;S'!$F147),CE$143,CE$144)</f>
        <v>0</v>
      </c>
      <c r="CF349" s="66">
        <f>-CF$190+CF$216-CF$218+CF$233+CF$234+SUM(CF$125,CF$126,CF$127,CF$128,CF$129,CF$130,CF$131,CF$132,CF$133,CF$134,CF$135,CF$136,CF$137,CF$138,CF$139,CF$140,CF$141,CF$142*(1+'S&amp;S'!$F147),CF$143,CF$144)</f>
        <v>0</v>
      </c>
      <c r="CG349" s="66">
        <f>-CG$190+CG$216-CG$218+CG$233+CG$234+SUM(CG$125,CG$126,CG$127,CG$128,CG$129,CG$130,CG$131,CG$132,CG$133,CG$134,CG$135,CG$136,CG$137,CG$138,CG$139,CG$140,CG$141,CG$142*(1+'S&amp;S'!$F147),CG$143,CG$144)</f>
        <v>0</v>
      </c>
      <c r="CH349" s="66">
        <f>-CH$190+CH$216-CH$218+CH$233+CH$234+SUM(CH$125,CH$126,CH$127,CH$128,CH$129,CH$130,CH$131,CH$132,CH$133,CH$134,CH$135,CH$136,CH$137,CH$138,CH$139,CH$140,CH$141,CH$142*(1+'S&amp;S'!$F147),CH$143,CH$144)</f>
        <v>0</v>
      </c>
      <c r="CI349" s="66">
        <f>-CI$190+CI$216-CI$218+CI$233+CI$234+SUM(CI$125,CI$126,CI$127,CI$128,CI$129,CI$130,CI$131,CI$132,CI$133,CI$134,CI$135,CI$136,CI$137,CI$138,CI$139,CI$140,CI$141,CI$142*(1+'S&amp;S'!$F147),CI$143,CI$144)</f>
        <v>0</v>
      </c>
      <c r="CJ349" s="66">
        <f>-CJ$190+CJ$216-CJ$218+CJ$233+CJ$234+SUM(CJ$125,CJ$126,CJ$127,CJ$128,CJ$129,CJ$130,CJ$131,CJ$132,CJ$133,CJ$134,CJ$135,CJ$136,CJ$137,CJ$138,CJ$139,CJ$140,CJ$141,CJ$142*(1+'S&amp;S'!$F147),CJ$143,CJ$144)</f>
        <v>0</v>
      </c>
      <c r="CK349" s="66">
        <f>-CK$190+CK$216-CK$218+CK$233+CK$234+SUM(CK$125,CK$126,CK$127,CK$128,CK$129,CK$130,CK$131,CK$132,CK$133,CK$134,CK$135,CK$136,CK$137,CK$138,CK$139,CK$140,CK$141,CK$142*(1+'S&amp;S'!$F147),CK$143,CK$144)</f>
        <v>0</v>
      </c>
      <c r="CL349" s="66">
        <f>-CL$190+CL$216-CL$218+CL$233+CL$234+SUM(CL$125,CL$126,CL$127,CL$128,CL$129,CL$130,CL$131,CL$132,CL$133,CL$134,CL$135,CL$136,CL$137,CL$138,CL$139,CL$140,CL$141,CL$142*(1+'S&amp;S'!$F147),CL$143,CL$144)</f>
        <v>0</v>
      </c>
      <c r="CM349" s="66">
        <f>-CM$190+CM$216-CM$218+CM$233+CM$234+SUM(CM$125,CM$126,CM$127,CM$128,CM$129,CM$130,CM$131,CM$132,CM$133,CM$134,CM$135,CM$136,CM$137,CM$138,CM$139,CM$140,CM$141,CM$142*(1+'S&amp;S'!$F147),CM$143,CM$144)</f>
        <v>0</v>
      </c>
      <c r="CN349" s="66">
        <f>-CN$190+CN$216-CN$218+CN$233+CN$234+SUM(CN$125,CN$126,CN$127,CN$128,CN$129,CN$130,CN$131,CN$132,CN$133,CN$134,CN$135,CN$136,CN$137,CN$138,CN$139,CN$140,CN$141,CN$142*(1+'S&amp;S'!$F147),CN$143,CN$144)</f>
        <v>0</v>
      </c>
      <c r="CO349" s="66">
        <f>-CO$190+CO$216-CO$218+CO$233+CO$234+SUM(CO$125,CO$126,CO$127,CO$128,CO$129,CO$130,CO$131,CO$132,CO$133,CO$134,CO$135,CO$136,CO$137,CO$138,CO$139,CO$140,CO$141,CO$142*(1+'S&amp;S'!$F147),CO$143,CO$144)</f>
        <v>0</v>
      </c>
      <c r="CP349" s="66">
        <f>-CP$190+CP$216-CP$218+CP$233+CP$234+SUM(CP$125,CP$126,CP$127,CP$128,CP$129,CP$130,CP$131,CP$132,CP$133,CP$134,CP$135,CP$136,CP$137,CP$138,CP$139,CP$140,CP$141,CP$142*(1+'S&amp;S'!$F147),CP$143,CP$144)</f>
        <v>0</v>
      </c>
      <c r="CQ349" s="66">
        <f>-CQ$190+CQ$216-CQ$218+CQ$233+CQ$234+SUM(CQ$125,CQ$126,CQ$127,CQ$128,CQ$129,CQ$130,CQ$131,CQ$132,CQ$133,CQ$134,CQ$135,CQ$136,CQ$137,CQ$138,CQ$139,CQ$140,CQ$141,CQ$142*(1+'S&amp;S'!$F147),CQ$143,CQ$144)</f>
        <v>0</v>
      </c>
      <c r="CR349" s="66">
        <f>-CR$190+CR$216-CR$218+CR$233+CR$234+SUM(CR$125,CR$126,CR$127,CR$128,CR$129,CR$130,CR$131,CR$132,CR$133,CR$134,CR$135,CR$136,CR$137,CR$138,CR$139,CR$140,CR$141,CR$142*(1+'S&amp;S'!$F147),CR$143,CR$144)</f>
        <v>0</v>
      </c>
      <c r="CS349" s="66">
        <f>-CS$190+CS$216-CS$218+CS$233+CS$234+SUM(CS$125,CS$126,CS$127,CS$128,CS$129,CS$130,CS$131,CS$132,CS$133,CS$134,CS$135,CS$136,CS$137,CS$138,CS$139,CS$140,CS$141,CS$142*(1+'S&amp;S'!$F147),CS$143,CS$144)</f>
        <v>0</v>
      </c>
    </row>
    <row r="350" spans="3:97" hidden="1" x14ac:dyDescent="0.35">
      <c r="C350" s="81" t="str">
        <f>O.4!C143&amp;" with "&amp; 'S&amp;S'!$D$5*100 &amp; "% increase"</f>
        <v>Spare with 1% increase</v>
      </c>
      <c r="E350" s="492">
        <f>G350+NPV(G.Asm!$F$40,H350:INDEX(H350:CS350,RP))</f>
        <v>0</v>
      </c>
      <c r="F350" s="492">
        <f t="shared" si="140"/>
        <v>0</v>
      </c>
      <c r="G350" s="66">
        <f>-G$190+G$216-G$218+G$233+G$234+SUM(G$125,G$126,G$127,G$128,G$129,G$130,G$131,G$132,G$133,G$134,G$135,G$136,G$137,G$138,G$139,G$140,G$141,G$142,G$143*(1+'S&amp;S'!$F148),G$144)</f>
        <v>0</v>
      </c>
      <c r="H350" s="66">
        <f>-H$190+H$216-H$218+H$233+H$234+SUM(H$125,H$126,H$127,H$128,H$129,H$130,H$131,H$132,H$133,H$134,H$135,H$136,H$137,H$138,H$139,H$140,H$141,H$142,H$143*(1+'S&amp;S'!$F148),H$144)</f>
        <v>0</v>
      </c>
      <c r="I350" s="66">
        <f>-I$190+I$216-I$218+I$233+I$234+SUM(I$125,I$126,I$127,I$128,I$129,I$130,I$131,I$132,I$133,I$134,I$135,I$136,I$137,I$138,I$139,I$140,I$141,I$142,I$143*(1+'S&amp;S'!$F148),I$144)</f>
        <v>0</v>
      </c>
      <c r="J350" s="66">
        <f>-J$190+J$216-J$218+J$233+J$234+SUM(J$125,J$126,J$127,J$128,J$129,J$130,J$131,J$132,J$133,J$134,J$135,J$136,J$137,J$138,J$139,J$140,J$141,J$142,J$143*(1+'S&amp;S'!$F148),J$144)</f>
        <v>0</v>
      </c>
      <c r="K350" s="66">
        <f>-K$190+K$216-K$218+K$233+K$234+SUM(K$125,K$126,K$127,K$128,K$129,K$130,K$131,K$132,K$133,K$134,K$135,K$136,K$137,K$138,K$139,K$140,K$141,K$142,K$143*(1+'S&amp;S'!$F148),K$144)</f>
        <v>0</v>
      </c>
      <c r="L350" s="66">
        <f>-L$190+L$216-L$218+L$233+L$234+SUM(L$125,L$126,L$127,L$128,L$129,L$130,L$131,L$132,L$133,L$134,L$135,L$136,L$137,L$138,L$139,L$140,L$141,L$142,L$143*(1+'S&amp;S'!$F148),L$144)</f>
        <v>0</v>
      </c>
      <c r="M350" s="66">
        <f>-M$190+M$216-M$218+M$233+M$234+SUM(M$125,M$126,M$127,M$128,M$129,M$130,M$131,M$132,M$133,M$134,M$135,M$136,M$137,M$138,M$139,M$140,M$141,M$142,M$143*(1+'S&amp;S'!$F148),M$144)</f>
        <v>0</v>
      </c>
      <c r="N350" s="66">
        <f>-N$190+N$216-N$218+N$233+N$234+SUM(N$125,N$126,N$127,N$128,N$129,N$130,N$131,N$132,N$133,N$134,N$135,N$136,N$137,N$138,N$139,N$140,N$141,N$142,N$143*(1+'S&amp;S'!$F148),N$144)</f>
        <v>0</v>
      </c>
      <c r="O350" s="66">
        <f>-O$190+O$216-O$218+O$233+O$234+SUM(O$125,O$126,O$127,O$128,O$129,O$130,O$131,O$132,O$133,O$134,O$135,O$136,O$137,O$138,O$139,O$140,O$141,O$142,O$143*(1+'S&amp;S'!$F148),O$144)</f>
        <v>0</v>
      </c>
      <c r="P350" s="66">
        <f>-P$190+P$216-P$218+P$233+P$234+SUM(P$125,P$126,P$127,P$128,P$129,P$130,P$131,P$132,P$133,P$134,P$135,P$136,P$137,P$138,P$139,P$140,P$141,P$142,P$143*(1+'S&amp;S'!$F148),P$144)</f>
        <v>0</v>
      </c>
      <c r="Q350" s="66">
        <f>-Q$190+Q$216-Q$218+Q$233+Q$234+SUM(Q$125,Q$126,Q$127,Q$128,Q$129,Q$130,Q$131,Q$132,Q$133,Q$134,Q$135,Q$136,Q$137,Q$138,Q$139,Q$140,Q$141,Q$142,Q$143*(1+'S&amp;S'!$F148),Q$144)</f>
        <v>0</v>
      </c>
      <c r="R350" s="66">
        <f>-R$190+R$216-R$218+R$233+R$234+SUM(R$125,R$126,R$127,R$128,R$129,R$130,R$131,R$132,R$133,R$134,R$135,R$136,R$137,R$138,R$139,R$140,R$141,R$142,R$143*(1+'S&amp;S'!$F148),R$144)</f>
        <v>0</v>
      </c>
      <c r="S350" s="66">
        <f>-S$190+S$216-S$218+S$233+S$234+SUM(S$125,S$126,S$127,S$128,S$129,S$130,S$131,S$132,S$133,S$134,S$135,S$136,S$137,S$138,S$139,S$140,S$141,S$142,S$143*(1+'S&amp;S'!$F148),S$144)</f>
        <v>0</v>
      </c>
      <c r="T350" s="66">
        <f>-T$190+T$216-T$218+T$233+T$234+SUM(T$125,T$126,T$127,T$128,T$129,T$130,T$131,T$132,T$133,T$134,T$135,T$136,T$137,T$138,T$139,T$140,T$141,T$142,T$143*(1+'S&amp;S'!$F148),T$144)</f>
        <v>0</v>
      </c>
      <c r="U350" s="66">
        <f>-U$190+U$216-U$218+U$233+U$234+SUM(U$125,U$126,U$127,U$128,U$129,U$130,U$131,U$132,U$133,U$134,U$135,U$136,U$137,U$138,U$139,U$140,U$141,U$142,U$143*(1+'S&amp;S'!$F148),U$144)</f>
        <v>0</v>
      </c>
      <c r="V350" s="66">
        <f>-V$190+V$216-V$218+V$233+V$234+SUM(V$125,V$126,V$127,V$128,V$129,V$130,V$131,V$132,V$133,V$134,V$135,V$136,V$137,V$138,V$139,V$140,V$141,V$142,V$143*(1+'S&amp;S'!$F148),V$144)</f>
        <v>0</v>
      </c>
      <c r="W350" s="66">
        <f>-W$190+W$216-W$218+W$233+W$234+SUM(W$125,W$126,W$127,W$128,W$129,W$130,W$131,W$132,W$133,W$134,W$135,W$136,W$137,W$138,W$139,W$140,W$141,W$142,W$143*(1+'S&amp;S'!$F148),W$144)</f>
        <v>0</v>
      </c>
      <c r="X350" s="66">
        <f>-X$190+X$216-X$218+X$233+X$234+SUM(X$125,X$126,X$127,X$128,X$129,X$130,X$131,X$132,X$133,X$134,X$135,X$136,X$137,X$138,X$139,X$140,X$141,X$142,X$143*(1+'S&amp;S'!$F148),X$144)</f>
        <v>0</v>
      </c>
      <c r="Y350" s="66">
        <f>-Y$190+Y$216-Y$218+Y$233+Y$234+SUM(Y$125,Y$126,Y$127,Y$128,Y$129,Y$130,Y$131,Y$132,Y$133,Y$134,Y$135,Y$136,Y$137,Y$138,Y$139,Y$140,Y$141,Y$142,Y$143*(1+'S&amp;S'!$F148),Y$144)</f>
        <v>0</v>
      </c>
      <c r="Z350" s="66">
        <f>-Z$190+Z$216-Z$218+Z$233+Z$234+SUM(Z$125,Z$126,Z$127,Z$128,Z$129,Z$130,Z$131,Z$132,Z$133,Z$134,Z$135,Z$136,Z$137,Z$138,Z$139,Z$140,Z$141,Z$142,Z$143*(1+'S&amp;S'!$F148),Z$144)</f>
        <v>0</v>
      </c>
      <c r="AA350" s="66">
        <f>-AA$190+AA$216-AA$218+AA$233+AA$234+SUM(AA$125,AA$126,AA$127,AA$128,AA$129,AA$130,AA$131,AA$132,AA$133,AA$134,AA$135,AA$136,AA$137,AA$138,AA$139,AA$140,AA$141,AA$142,AA$143*(1+'S&amp;S'!$F148),AA$144)</f>
        <v>0</v>
      </c>
      <c r="AB350" s="66">
        <f>-AB$190+AB$216-AB$218+AB$233+AB$234+SUM(AB$125,AB$126,AB$127,AB$128,AB$129,AB$130,AB$131,AB$132,AB$133,AB$134,AB$135,AB$136,AB$137,AB$138,AB$139,AB$140,AB$141,AB$142,AB$143*(1+'S&amp;S'!$F148),AB$144)</f>
        <v>0</v>
      </c>
      <c r="AC350" s="66">
        <f>-AC$190+AC$216-AC$218+AC$233+AC$234+SUM(AC$125,AC$126,AC$127,AC$128,AC$129,AC$130,AC$131,AC$132,AC$133,AC$134,AC$135,AC$136,AC$137,AC$138,AC$139,AC$140,AC$141,AC$142,AC$143*(1+'S&amp;S'!$F148),AC$144)</f>
        <v>0</v>
      </c>
      <c r="AD350" s="66">
        <f>-AD$190+AD$216-AD$218+AD$233+AD$234+SUM(AD$125,AD$126,AD$127,AD$128,AD$129,AD$130,AD$131,AD$132,AD$133,AD$134,AD$135,AD$136,AD$137,AD$138,AD$139,AD$140,AD$141,AD$142,AD$143*(1+'S&amp;S'!$F148),AD$144)</f>
        <v>0</v>
      </c>
      <c r="AE350" s="66">
        <f>-AE$190+AE$216-AE$218+AE$233+AE$234+SUM(AE$125,AE$126,AE$127,AE$128,AE$129,AE$130,AE$131,AE$132,AE$133,AE$134,AE$135,AE$136,AE$137,AE$138,AE$139,AE$140,AE$141,AE$142,AE$143*(1+'S&amp;S'!$F148),AE$144)</f>
        <v>0</v>
      </c>
      <c r="AF350" s="66">
        <f>-AF$190+AF$216-AF$218+AF$233+AF$234+SUM(AF$125,AF$126,AF$127,AF$128,AF$129,AF$130,AF$131,AF$132,AF$133,AF$134,AF$135,AF$136,AF$137,AF$138,AF$139,AF$140,AF$141,AF$142,AF$143*(1+'S&amp;S'!$F148),AF$144)</f>
        <v>0</v>
      </c>
      <c r="AG350" s="66">
        <f>-AG$190+AG$216-AG$218+AG$233+AG$234+SUM(AG$125,AG$126,AG$127,AG$128,AG$129,AG$130,AG$131,AG$132,AG$133,AG$134,AG$135,AG$136,AG$137,AG$138,AG$139,AG$140,AG$141,AG$142,AG$143*(1+'S&amp;S'!$F148),AG$144)</f>
        <v>0</v>
      </c>
      <c r="AH350" s="66">
        <f>-AH$190+AH$216-AH$218+AH$233+AH$234+SUM(AH$125,AH$126,AH$127,AH$128,AH$129,AH$130,AH$131,AH$132,AH$133,AH$134,AH$135,AH$136,AH$137,AH$138,AH$139,AH$140,AH$141,AH$142,AH$143*(1+'S&amp;S'!$F148),AH$144)</f>
        <v>0</v>
      </c>
      <c r="AI350" s="66">
        <f>-AI$190+AI$216-AI$218+AI$233+AI$234+SUM(AI$125,AI$126,AI$127,AI$128,AI$129,AI$130,AI$131,AI$132,AI$133,AI$134,AI$135,AI$136,AI$137,AI$138,AI$139,AI$140,AI$141,AI$142,AI$143*(1+'S&amp;S'!$F148),AI$144)</f>
        <v>0</v>
      </c>
      <c r="AJ350" s="66">
        <f>-AJ$190+AJ$216-AJ$218+AJ$233+AJ$234+SUM(AJ$125,AJ$126,AJ$127,AJ$128,AJ$129,AJ$130,AJ$131,AJ$132,AJ$133,AJ$134,AJ$135,AJ$136,AJ$137,AJ$138,AJ$139,AJ$140,AJ$141,AJ$142,AJ$143*(1+'S&amp;S'!$F148),AJ$144)</f>
        <v>0</v>
      </c>
      <c r="AK350" s="66">
        <f>-AK$190+AK$216-AK$218+AK$233+AK$234+SUM(AK$125,AK$126,AK$127,AK$128,AK$129,AK$130,AK$131,AK$132,AK$133,AK$134,AK$135,AK$136,AK$137,AK$138,AK$139,AK$140,AK$141,AK$142,AK$143*(1+'S&amp;S'!$F148),AK$144)</f>
        <v>0</v>
      </c>
      <c r="AL350" s="66">
        <f>-AL$190+AL$216-AL$218+AL$233+AL$234+SUM(AL$125,AL$126,AL$127,AL$128,AL$129,AL$130,AL$131,AL$132,AL$133,AL$134,AL$135,AL$136,AL$137,AL$138,AL$139,AL$140,AL$141,AL$142,AL$143*(1+'S&amp;S'!$F148),AL$144)</f>
        <v>0</v>
      </c>
      <c r="AM350" s="66">
        <f>-AM$190+AM$216-AM$218+AM$233+AM$234+SUM(AM$125,AM$126,AM$127,AM$128,AM$129,AM$130,AM$131,AM$132,AM$133,AM$134,AM$135,AM$136,AM$137,AM$138,AM$139,AM$140,AM$141,AM$142,AM$143*(1+'S&amp;S'!$F148),AM$144)</f>
        <v>0</v>
      </c>
      <c r="AN350" s="66">
        <f>-AN$190+AN$216-AN$218+AN$233+AN$234+SUM(AN$125,AN$126,AN$127,AN$128,AN$129,AN$130,AN$131,AN$132,AN$133,AN$134,AN$135,AN$136,AN$137,AN$138,AN$139,AN$140,AN$141,AN$142,AN$143*(1+'S&amp;S'!$F148),AN$144)</f>
        <v>0</v>
      </c>
      <c r="AO350" s="66">
        <f>-AO$190+AO$216-AO$218+AO$233+AO$234+SUM(AO$125,AO$126,AO$127,AO$128,AO$129,AO$130,AO$131,AO$132,AO$133,AO$134,AO$135,AO$136,AO$137,AO$138,AO$139,AO$140,AO$141,AO$142,AO$143*(1+'S&amp;S'!$F148),AO$144)</f>
        <v>0</v>
      </c>
      <c r="AP350" s="66">
        <f>-AP$190+AP$216-AP$218+AP$233+AP$234+SUM(AP$125,AP$126,AP$127,AP$128,AP$129,AP$130,AP$131,AP$132,AP$133,AP$134,AP$135,AP$136,AP$137,AP$138,AP$139,AP$140,AP$141,AP$142,AP$143*(1+'S&amp;S'!$F148),AP$144)</f>
        <v>0</v>
      </c>
      <c r="AQ350" s="66">
        <f>-AQ$190+AQ$216-AQ$218+AQ$233+AQ$234+SUM(AQ$125,AQ$126,AQ$127,AQ$128,AQ$129,AQ$130,AQ$131,AQ$132,AQ$133,AQ$134,AQ$135,AQ$136,AQ$137,AQ$138,AQ$139,AQ$140,AQ$141,AQ$142,AQ$143*(1+'S&amp;S'!$F148),AQ$144)</f>
        <v>0</v>
      </c>
      <c r="AR350" s="66">
        <f>-AR$190+AR$216-AR$218+AR$233+AR$234+SUM(AR$125,AR$126,AR$127,AR$128,AR$129,AR$130,AR$131,AR$132,AR$133,AR$134,AR$135,AR$136,AR$137,AR$138,AR$139,AR$140,AR$141,AR$142,AR$143*(1+'S&amp;S'!$F148),AR$144)</f>
        <v>0</v>
      </c>
      <c r="AS350" s="66">
        <f>-AS$190+AS$216-AS$218+AS$233+AS$234+SUM(AS$125,AS$126,AS$127,AS$128,AS$129,AS$130,AS$131,AS$132,AS$133,AS$134,AS$135,AS$136,AS$137,AS$138,AS$139,AS$140,AS$141,AS$142,AS$143*(1+'S&amp;S'!$F148),AS$144)</f>
        <v>0</v>
      </c>
      <c r="AT350" s="66">
        <f>-AT$190+AT$216-AT$218+AT$233+AT$234+SUM(AT$125,AT$126,AT$127,AT$128,AT$129,AT$130,AT$131,AT$132,AT$133,AT$134,AT$135,AT$136,AT$137,AT$138,AT$139,AT$140,AT$141,AT$142,AT$143*(1+'S&amp;S'!$F148),AT$144)</f>
        <v>0</v>
      </c>
      <c r="AU350" s="66">
        <f>-AU$190+AU$216-AU$218+AU$233+AU$234+SUM(AU$125,AU$126,AU$127,AU$128,AU$129,AU$130,AU$131,AU$132,AU$133,AU$134,AU$135,AU$136,AU$137,AU$138,AU$139,AU$140,AU$141,AU$142,AU$143*(1+'S&amp;S'!$F148),AU$144)</f>
        <v>0</v>
      </c>
      <c r="AV350" s="66">
        <f>-AV$190+AV$216-AV$218+AV$233+AV$234+SUM(AV$125,AV$126,AV$127,AV$128,AV$129,AV$130,AV$131,AV$132,AV$133,AV$134,AV$135,AV$136,AV$137,AV$138,AV$139,AV$140,AV$141,AV$142,AV$143*(1+'S&amp;S'!$F148),AV$144)</f>
        <v>0</v>
      </c>
      <c r="AW350" s="66">
        <f>-AW$190+AW$216-AW$218+AW$233+AW$234+SUM(AW$125,AW$126,AW$127,AW$128,AW$129,AW$130,AW$131,AW$132,AW$133,AW$134,AW$135,AW$136,AW$137,AW$138,AW$139,AW$140,AW$141,AW$142,AW$143*(1+'S&amp;S'!$F148),AW$144)</f>
        <v>0</v>
      </c>
      <c r="AX350" s="66">
        <f>-AX$190+AX$216-AX$218+AX$233+AX$234+SUM(AX$125,AX$126,AX$127,AX$128,AX$129,AX$130,AX$131,AX$132,AX$133,AX$134,AX$135,AX$136,AX$137,AX$138,AX$139,AX$140,AX$141,AX$142,AX$143*(1+'S&amp;S'!$F148),AX$144)</f>
        <v>0</v>
      </c>
      <c r="AY350" s="66">
        <f>-AY$190+AY$216-AY$218+AY$233+AY$234+SUM(AY$125,AY$126,AY$127,AY$128,AY$129,AY$130,AY$131,AY$132,AY$133,AY$134,AY$135,AY$136,AY$137,AY$138,AY$139,AY$140,AY$141,AY$142,AY$143*(1+'S&amp;S'!$F148),AY$144)</f>
        <v>0</v>
      </c>
      <c r="AZ350" s="66">
        <f>-AZ$190+AZ$216-AZ$218+AZ$233+AZ$234+SUM(AZ$125,AZ$126,AZ$127,AZ$128,AZ$129,AZ$130,AZ$131,AZ$132,AZ$133,AZ$134,AZ$135,AZ$136,AZ$137,AZ$138,AZ$139,AZ$140,AZ$141,AZ$142,AZ$143*(1+'S&amp;S'!$F148),AZ$144)</f>
        <v>0</v>
      </c>
      <c r="BA350" s="66">
        <f>-BA$190+BA$216-BA$218+BA$233+BA$234+SUM(BA$125,BA$126,BA$127,BA$128,BA$129,BA$130,BA$131,BA$132,BA$133,BA$134,BA$135,BA$136,BA$137,BA$138,BA$139,BA$140,BA$141,BA$142,BA$143*(1+'S&amp;S'!$F148),BA$144)</f>
        <v>0</v>
      </c>
      <c r="BB350" s="66">
        <f>-BB$190+BB$216-BB$218+BB$233+BB$234+SUM(BB$125,BB$126,BB$127,BB$128,BB$129,BB$130,BB$131,BB$132,BB$133,BB$134,BB$135,BB$136,BB$137,BB$138,BB$139,BB$140,BB$141,BB$142,BB$143*(1+'S&amp;S'!$F148),BB$144)</f>
        <v>0</v>
      </c>
      <c r="BC350" s="66">
        <f>-BC$190+BC$216-BC$218+BC$233+BC$234+SUM(BC$125,BC$126,BC$127,BC$128,BC$129,BC$130,BC$131,BC$132,BC$133,BC$134,BC$135,BC$136,BC$137,BC$138,BC$139,BC$140,BC$141,BC$142,BC$143*(1+'S&amp;S'!$F148),BC$144)</f>
        <v>0</v>
      </c>
      <c r="BD350" s="66">
        <f>-BD$190+BD$216-BD$218+BD$233+BD$234+SUM(BD$125,BD$126,BD$127,BD$128,BD$129,BD$130,BD$131,BD$132,BD$133,BD$134,BD$135,BD$136,BD$137,BD$138,BD$139,BD$140,BD$141,BD$142,BD$143*(1+'S&amp;S'!$F148),BD$144)</f>
        <v>0</v>
      </c>
      <c r="BE350" s="66">
        <f>-BE$190+BE$216-BE$218+BE$233+BE$234+SUM(BE$125,BE$126,BE$127,BE$128,BE$129,BE$130,BE$131,BE$132,BE$133,BE$134,BE$135,BE$136,BE$137,BE$138,BE$139,BE$140,BE$141,BE$142,BE$143*(1+'S&amp;S'!$F148),BE$144)</f>
        <v>0</v>
      </c>
      <c r="BF350" s="66">
        <f>-BF$190+BF$216-BF$218+BF$233+BF$234+SUM(BF$125,BF$126,BF$127,BF$128,BF$129,BF$130,BF$131,BF$132,BF$133,BF$134,BF$135,BF$136,BF$137,BF$138,BF$139,BF$140,BF$141,BF$142,BF$143*(1+'S&amp;S'!$F148),BF$144)</f>
        <v>0</v>
      </c>
      <c r="BG350" s="66">
        <f>-BG$190+BG$216-BG$218+BG$233+BG$234+SUM(BG$125,BG$126,BG$127,BG$128,BG$129,BG$130,BG$131,BG$132,BG$133,BG$134,BG$135,BG$136,BG$137,BG$138,BG$139,BG$140,BG$141,BG$142,BG$143*(1+'S&amp;S'!$F148),BG$144)</f>
        <v>0</v>
      </c>
      <c r="BH350" s="66">
        <f>-BH$190+BH$216-BH$218+BH$233+BH$234+SUM(BH$125,BH$126,BH$127,BH$128,BH$129,BH$130,BH$131,BH$132,BH$133,BH$134,BH$135,BH$136,BH$137,BH$138,BH$139,BH$140,BH$141,BH$142,BH$143*(1+'S&amp;S'!$F148),BH$144)</f>
        <v>0</v>
      </c>
      <c r="BI350" s="66">
        <f>-BI$190+BI$216-BI$218+BI$233+BI$234+SUM(BI$125,BI$126,BI$127,BI$128,BI$129,BI$130,BI$131,BI$132,BI$133,BI$134,BI$135,BI$136,BI$137,BI$138,BI$139,BI$140,BI$141,BI$142,BI$143*(1+'S&amp;S'!$F148),BI$144)</f>
        <v>0</v>
      </c>
      <c r="BJ350" s="66">
        <f>-BJ$190+BJ$216-BJ$218+BJ$233+BJ$234+SUM(BJ$125,BJ$126,BJ$127,BJ$128,BJ$129,BJ$130,BJ$131,BJ$132,BJ$133,BJ$134,BJ$135,BJ$136,BJ$137,BJ$138,BJ$139,BJ$140,BJ$141,BJ$142,BJ$143*(1+'S&amp;S'!$F148),BJ$144)</f>
        <v>0</v>
      </c>
      <c r="BK350" s="66">
        <f>-BK$190+BK$216-BK$218+BK$233+BK$234+SUM(BK$125,BK$126,BK$127,BK$128,BK$129,BK$130,BK$131,BK$132,BK$133,BK$134,BK$135,BK$136,BK$137,BK$138,BK$139,BK$140,BK$141,BK$142,BK$143*(1+'S&amp;S'!$F148),BK$144)</f>
        <v>0</v>
      </c>
      <c r="BL350" s="66">
        <f>-BL$190+BL$216-BL$218+BL$233+BL$234+SUM(BL$125,BL$126,BL$127,BL$128,BL$129,BL$130,BL$131,BL$132,BL$133,BL$134,BL$135,BL$136,BL$137,BL$138,BL$139,BL$140,BL$141,BL$142,BL$143*(1+'S&amp;S'!$F148),BL$144)</f>
        <v>0</v>
      </c>
      <c r="BM350" s="66">
        <f>-BM$190+BM$216-BM$218+BM$233+BM$234+SUM(BM$125,BM$126,BM$127,BM$128,BM$129,BM$130,BM$131,BM$132,BM$133,BM$134,BM$135,BM$136,BM$137,BM$138,BM$139,BM$140,BM$141,BM$142,BM$143*(1+'S&amp;S'!$F148),BM$144)</f>
        <v>0</v>
      </c>
      <c r="BN350" s="66">
        <f>-BN$190+BN$216-BN$218+BN$233+BN$234+SUM(BN$125,BN$126,BN$127,BN$128,BN$129,BN$130,BN$131,BN$132,BN$133,BN$134,BN$135,BN$136,BN$137,BN$138,BN$139,BN$140,BN$141,BN$142,BN$143*(1+'S&amp;S'!$F148),BN$144)</f>
        <v>0</v>
      </c>
      <c r="BO350" s="66">
        <f>-BO$190+BO$216-BO$218+BO$233+BO$234+SUM(BO$125,BO$126,BO$127,BO$128,BO$129,BO$130,BO$131,BO$132,BO$133,BO$134,BO$135,BO$136,BO$137,BO$138,BO$139,BO$140,BO$141,BO$142,BO$143*(1+'S&amp;S'!$F148),BO$144)</f>
        <v>0</v>
      </c>
      <c r="BP350" s="66">
        <f>-BP$190+BP$216-BP$218+BP$233+BP$234+SUM(BP$125,BP$126,BP$127,BP$128,BP$129,BP$130,BP$131,BP$132,BP$133,BP$134,BP$135,BP$136,BP$137,BP$138,BP$139,BP$140,BP$141,BP$142,BP$143*(1+'S&amp;S'!$F148),BP$144)</f>
        <v>0</v>
      </c>
      <c r="BQ350" s="66">
        <f>-BQ$190+BQ$216-BQ$218+BQ$233+BQ$234+SUM(BQ$125,BQ$126,BQ$127,BQ$128,BQ$129,BQ$130,BQ$131,BQ$132,BQ$133,BQ$134,BQ$135,BQ$136,BQ$137,BQ$138,BQ$139,BQ$140,BQ$141,BQ$142,BQ$143*(1+'S&amp;S'!$F148),BQ$144)</f>
        <v>0</v>
      </c>
      <c r="BR350" s="66">
        <f>-BR$190+BR$216-BR$218+BR$233+BR$234+SUM(BR$125,BR$126,BR$127,BR$128,BR$129,BR$130,BR$131,BR$132,BR$133,BR$134,BR$135,BR$136,BR$137,BR$138,BR$139,BR$140,BR$141,BR$142,BR$143*(1+'S&amp;S'!$F148),BR$144)</f>
        <v>0</v>
      </c>
      <c r="BS350" s="66">
        <f>-BS$190+BS$216-BS$218+BS$233+BS$234+SUM(BS$125,BS$126,BS$127,BS$128,BS$129,BS$130,BS$131,BS$132,BS$133,BS$134,BS$135,BS$136,BS$137,BS$138,BS$139,BS$140,BS$141,BS$142,BS$143*(1+'S&amp;S'!$F148),BS$144)</f>
        <v>0</v>
      </c>
      <c r="BT350" s="66">
        <f>-BT$190+BT$216-BT$218+BT$233+BT$234+SUM(BT$125,BT$126,BT$127,BT$128,BT$129,BT$130,BT$131,BT$132,BT$133,BT$134,BT$135,BT$136,BT$137,BT$138,BT$139,BT$140,BT$141,BT$142,BT$143*(1+'S&amp;S'!$F148),BT$144)</f>
        <v>0</v>
      </c>
      <c r="BU350" s="66">
        <f>-BU$190+BU$216-BU$218+BU$233+BU$234+SUM(BU$125,BU$126,BU$127,BU$128,BU$129,BU$130,BU$131,BU$132,BU$133,BU$134,BU$135,BU$136,BU$137,BU$138,BU$139,BU$140,BU$141,BU$142,BU$143*(1+'S&amp;S'!$F148),BU$144)</f>
        <v>0</v>
      </c>
      <c r="BV350" s="66">
        <f>-BV$190+BV$216-BV$218+BV$233+BV$234+SUM(BV$125,BV$126,BV$127,BV$128,BV$129,BV$130,BV$131,BV$132,BV$133,BV$134,BV$135,BV$136,BV$137,BV$138,BV$139,BV$140,BV$141,BV$142,BV$143*(1+'S&amp;S'!$F148),BV$144)</f>
        <v>0</v>
      </c>
      <c r="BW350" s="66">
        <f>-BW$190+BW$216-BW$218+BW$233+BW$234+SUM(BW$125,BW$126,BW$127,BW$128,BW$129,BW$130,BW$131,BW$132,BW$133,BW$134,BW$135,BW$136,BW$137,BW$138,BW$139,BW$140,BW$141,BW$142,BW$143*(1+'S&amp;S'!$F148),BW$144)</f>
        <v>0</v>
      </c>
      <c r="BX350" s="66">
        <f>-BX$190+BX$216-BX$218+BX$233+BX$234+SUM(BX$125,BX$126,BX$127,BX$128,BX$129,BX$130,BX$131,BX$132,BX$133,BX$134,BX$135,BX$136,BX$137,BX$138,BX$139,BX$140,BX$141,BX$142,BX$143*(1+'S&amp;S'!$F148),BX$144)</f>
        <v>0</v>
      </c>
      <c r="BY350" s="66">
        <f>-BY$190+BY$216-BY$218+BY$233+BY$234+SUM(BY$125,BY$126,BY$127,BY$128,BY$129,BY$130,BY$131,BY$132,BY$133,BY$134,BY$135,BY$136,BY$137,BY$138,BY$139,BY$140,BY$141,BY$142,BY$143*(1+'S&amp;S'!$F148),BY$144)</f>
        <v>0</v>
      </c>
      <c r="BZ350" s="66">
        <f>-BZ$190+BZ$216-BZ$218+BZ$233+BZ$234+SUM(BZ$125,BZ$126,BZ$127,BZ$128,BZ$129,BZ$130,BZ$131,BZ$132,BZ$133,BZ$134,BZ$135,BZ$136,BZ$137,BZ$138,BZ$139,BZ$140,BZ$141,BZ$142,BZ$143*(1+'S&amp;S'!$F148),BZ$144)</f>
        <v>0</v>
      </c>
      <c r="CA350" s="66">
        <f>-CA$190+CA$216-CA$218+CA$233+CA$234+SUM(CA$125,CA$126,CA$127,CA$128,CA$129,CA$130,CA$131,CA$132,CA$133,CA$134,CA$135,CA$136,CA$137,CA$138,CA$139,CA$140,CA$141,CA$142,CA$143*(1+'S&amp;S'!$F148),CA$144)</f>
        <v>0</v>
      </c>
      <c r="CB350" s="66">
        <f>-CB$190+CB$216-CB$218+CB$233+CB$234+SUM(CB$125,CB$126,CB$127,CB$128,CB$129,CB$130,CB$131,CB$132,CB$133,CB$134,CB$135,CB$136,CB$137,CB$138,CB$139,CB$140,CB$141,CB$142,CB$143*(1+'S&amp;S'!$F148),CB$144)</f>
        <v>0</v>
      </c>
      <c r="CC350" s="66">
        <f>-CC$190+CC$216-CC$218+CC$233+CC$234+SUM(CC$125,CC$126,CC$127,CC$128,CC$129,CC$130,CC$131,CC$132,CC$133,CC$134,CC$135,CC$136,CC$137,CC$138,CC$139,CC$140,CC$141,CC$142,CC$143*(1+'S&amp;S'!$F148),CC$144)</f>
        <v>0</v>
      </c>
      <c r="CD350" s="66">
        <f>-CD$190+CD$216-CD$218+CD$233+CD$234+SUM(CD$125,CD$126,CD$127,CD$128,CD$129,CD$130,CD$131,CD$132,CD$133,CD$134,CD$135,CD$136,CD$137,CD$138,CD$139,CD$140,CD$141,CD$142,CD$143*(1+'S&amp;S'!$F148),CD$144)</f>
        <v>0</v>
      </c>
      <c r="CE350" s="66">
        <f>-CE$190+CE$216-CE$218+CE$233+CE$234+SUM(CE$125,CE$126,CE$127,CE$128,CE$129,CE$130,CE$131,CE$132,CE$133,CE$134,CE$135,CE$136,CE$137,CE$138,CE$139,CE$140,CE$141,CE$142,CE$143*(1+'S&amp;S'!$F148),CE$144)</f>
        <v>0</v>
      </c>
      <c r="CF350" s="66">
        <f>-CF$190+CF$216-CF$218+CF$233+CF$234+SUM(CF$125,CF$126,CF$127,CF$128,CF$129,CF$130,CF$131,CF$132,CF$133,CF$134,CF$135,CF$136,CF$137,CF$138,CF$139,CF$140,CF$141,CF$142,CF$143*(1+'S&amp;S'!$F148),CF$144)</f>
        <v>0</v>
      </c>
      <c r="CG350" s="66">
        <f>-CG$190+CG$216-CG$218+CG$233+CG$234+SUM(CG$125,CG$126,CG$127,CG$128,CG$129,CG$130,CG$131,CG$132,CG$133,CG$134,CG$135,CG$136,CG$137,CG$138,CG$139,CG$140,CG$141,CG$142,CG$143*(1+'S&amp;S'!$F148),CG$144)</f>
        <v>0</v>
      </c>
      <c r="CH350" s="66">
        <f>-CH$190+CH$216-CH$218+CH$233+CH$234+SUM(CH$125,CH$126,CH$127,CH$128,CH$129,CH$130,CH$131,CH$132,CH$133,CH$134,CH$135,CH$136,CH$137,CH$138,CH$139,CH$140,CH$141,CH$142,CH$143*(1+'S&amp;S'!$F148),CH$144)</f>
        <v>0</v>
      </c>
      <c r="CI350" s="66">
        <f>-CI$190+CI$216-CI$218+CI$233+CI$234+SUM(CI$125,CI$126,CI$127,CI$128,CI$129,CI$130,CI$131,CI$132,CI$133,CI$134,CI$135,CI$136,CI$137,CI$138,CI$139,CI$140,CI$141,CI$142,CI$143*(1+'S&amp;S'!$F148),CI$144)</f>
        <v>0</v>
      </c>
      <c r="CJ350" s="66">
        <f>-CJ$190+CJ$216-CJ$218+CJ$233+CJ$234+SUM(CJ$125,CJ$126,CJ$127,CJ$128,CJ$129,CJ$130,CJ$131,CJ$132,CJ$133,CJ$134,CJ$135,CJ$136,CJ$137,CJ$138,CJ$139,CJ$140,CJ$141,CJ$142,CJ$143*(1+'S&amp;S'!$F148),CJ$144)</f>
        <v>0</v>
      </c>
      <c r="CK350" s="66">
        <f>-CK$190+CK$216-CK$218+CK$233+CK$234+SUM(CK$125,CK$126,CK$127,CK$128,CK$129,CK$130,CK$131,CK$132,CK$133,CK$134,CK$135,CK$136,CK$137,CK$138,CK$139,CK$140,CK$141,CK$142,CK$143*(1+'S&amp;S'!$F148),CK$144)</f>
        <v>0</v>
      </c>
      <c r="CL350" s="66">
        <f>-CL$190+CL$216-CL$218+CL$233+CL$234+SUM(CL$125,CL$126,CL$127,CL$128,CL$129,CL$130,CL$131,CL$132,CL$133,CL$134,CL$135,CL$136,CL$137,CL$138,CL$139,CL$140,CL$141,CL$142,CL$143*(1+'S&amp;S'!$F148),CL$144)</f>
        <v>0</v>
      </c>
      <c r="CM350" s="66">
        <f>-CM$190+CM$216-CM$218+CM$233+CM$234+SUM(CM$125,CM$126,CM$127,CM$128,CM$129,CM$130,CM$131,CM$132,CM$133,CM$134,CM$135,CM$136,CM$137,CM$138,CM$139,CM$140,CM$141,CM$142,CM$143*(1+'S&amp;S'!$F148),CM$144)</f>
        <v>0</v>
      </c>
      <c r="CN350" s="66">
        <f>-CN$190+CN$216-CN$218+CN$233+CN$234+SUM(CN$125,CN$126,CN$127,CN$128,CN$129,CN$130,CN$131,CN$132,CN$133,CN$134,CN$135,CN$136,CN$137,CN$138,CN$139,CN$140,CN$141,CN$142,CN$143*(1+'S&amp;S'!$F148),CN$144)</f>
        <v>0</v>
      </c>
      <c r="CO350" s="66">
        <f>-CO$190+CO$216-CO$218+CO$233+CO$234+SUM(CO$125,CO$126,CO$127,CO$128,CO$129,CO$130,CO$131,CO$132,CO$133,CO$134,CO$135,CO$136,CO$137,CO$138,CO$139,CO$140,CO$141,CO$142,CO$143*(1+'S&amp;S'!$F148),CO$144)</f>
        <v>0</v>
      </c>
      <c r="CP350" s="66">
        <f>-CP$190+CP$216-CP$218+CP$233+CP$234+SUM(CP$125,CP$126,CP$127,CP$128,CP$129,CP$130,CP$131,CP$132,CP$133,CP$134,CP$135,CP$136,CP$137,CP$138,CP$139,CP$140,CP$141,CP$142,CP$143*(1+'S&amp;S'!$F148),CP$144)</f>
        <v>0</v>
      </c>
      <c r="CQ350" s="66">
        <f>-CQ$190+CQ$216-CQ$218+CQ$233+CQ$234+SUM(CQ$125,CQ$126,CQ$127,CQ$128,CQ$129,CQ$130,CQ$131,CQ$132,CQ$133,CQ$134,CQ$135,CQ$136,CQ$137,CQ$138,CQ$139,CQ$140,CQ$141,CQ$142,CQ$143*(1+'S&amp;S'!$F148),CQ$144)</f>
        <v>0</v>
      </c>
      <c r="CR350" s="66">
        <f>-CR$190+CR$216-CR$218+CR$233+CR$234+SUM(CR$125,CR$126,CR$127,CR$128,CR$129,CR$130,CR$131,CR$132,CR$133,CR$134,CR$135,CR$136,CR$137,CR$138,CR$139,CR$140,CR$141,CR$142,CR$143*(1+'S&amp;S'!$F148),CR$144)</f>
        <v>0</v>
      </c>
      <c r="CS350" s="66">
        <f>-CS$190+CS$216-CS$218+CS$233+CS$234+SUM(CS$125,CS$126,CS$127,CS$128,CS$129,CS$130,CS$131,CS$132,CS$133,CS$134,CS$135,CS$136,CS$137,CS$138,CS$139,CS$140,CS$141,CS$142,CS$143*(1+'S&amp;S'!$F148),CS$144)</f>
        <v>0</v>
      </c>
    </row>
    <row r="351" spans="3:97" hidden="1" x14ac:dyDescent="0.35">
      <c r="C351" s="81" t="str">
        <f>O.4!C143&amp;" with "&amp; 'S&amp;S'!$D$5*100 &amp; "% decrease"</f>
        <v>Spare with 1% decrease</v>
      </c>
      <c r="E351" s="492">
        <f>G351+NPV(G.Asm!$F$40,H351:INDEX(H351:CS351,RP))</f>
        <v>0</v>
      </c>
      <c r="F351" s="492">
        <f t="shared" si="140"/>
        <v>0</v>
      </c>
      <c r="G351" s="66">
        <f>-G$190+G$216-G$218+G$233+G$234+SUM(G$125,G$126,G$127,G$128,G$129,G$130,G$131,G$132,G$133,G$134,G$135,G$136,G$137,G$138,G$139,G$140,G$141,G$142,G$143*(1+'S&amp;S'!$F149),G$144)</f>
        <v>0</v>
      </c>
      <c r="H351" s="66">
        <f>-H$190+H$216-H$218+H$233+H$234+SUM(H$125,H$126,H$127,H$128,H$129,H$130,H$131,H$132,H$133,H$134,H$135,H$136,H$137,H$138,H$139,H$140,H$141,H$142,H$143*(1+'S&amp;S'!$F149),H$144)</f>
        <v>0</v>
      </c>
      <c r="I351" s="66">
        <f>-I$190+I$216-I$218+I$233+I$234+SUM(I$125,I$126,I$127,I$128,I$129,I$130,I$131,I$132,I$133,I$134,I$135,I$136,I$137,I$138,I$139,I$140,I$141,I$142,I$143*(1+'S&amp;S'!$F149),I$144)</f>
        <v>0</v>
      </c>
      <c r="J351" s="66">
        <f>-J$190+J$216-J$218+J$233+J$234+SUM(J$125,J$126,J$127,J$128,J$129,J$130,J$131,J$132,J$133,J$134,J$135,J$136,J$137,J$138,J$139,J$140,J$141,J$142,J$143*(1+'S&amp;S'!$F149),J$144)</f>
        <v>0</v>
      </c>
      <c r="K351" s="66">
        <f>-K$190+K$216-K$218+K$233+K$234+SUM(K$125,K$126,K$127,K$128,K$129,K$130,K$131,K$132,K$133,K$134,K$135,K$136,K$137,K$138,K$139,K$140,K$141,K$142,K$143*(1+'S&amp;S'!$F149),K$144)</f>
        <v>0</v>
      </c>
      <c r="L351" s="66">
        <f>-L$190+L$216-L$218+L$233+L$234+SUM(L$125,L$126,L$127,L$128,L$129,L$130,L$131,L$132,L$133,L$134,L$135,L$136,L$137,L$138,L$139,L$140,L$141,L$142,L$143*(1+'S&amp;S'!$F149),L$144)</f>
        <v>0</v>
      </c>
      <c r="M351" s="66">
        <f>-M$190+M$216-M$218+M$233+M$234+SUM(M$125,M$126,M$127,M$128,M$129,M$130,M$131,M$132,M$133,M$134,M$135,M$136,M$137,M$138,M$139,M$140,M$141,M$142,M$143*(1+'S&amp;S'!$F149),M$144)</f>
        <v>0</v>
      </c>
      <c r="N351" s="66">
        <f>-N$190+N$216-N$218+N$233+N$234+SUM(N$125,N$126,N$127,N$128,N$129,N$130,N$131,N$132,N$133,N$134,N$135,N$136,N$137,N$138,N$139,N$140,N$141,N$142,N$143*(1+'S&amp;S'!$F149),N$144)</f>
        <v>0</v>
      </c>
      <c r="O351" s="66">
        <f>-O$190+O$216-O$218+O$233+O$234+SUM(O$125,O$126,O$127,O$128,O$129,O$130,O$131,O$132,O$133,O$134,O$135,O$136,O$137,O$138,O$139,O$140,O$141,O$142,O$143*(1+'S&amp;S'!$F149),O$144)</f>
        <v>0</v>
      </c>
      <c r="P351" s="66">
        <f>-P$190+P$216-P$218+P$233+P$234+SUM(P$125,P$126,P$127,P$128,P$129,P$130,P$131,P$132,P$133,P$134,P$135,P$136,P$137,P$138,P$139,P$140,P$141,P$142,P$143*(1+'S&amp;S'!$F149),P$144)</f>
        <v>0</v>
      </c>
      <c r="Q351" s="66">
        <f>-Q$190+Q$216-Q$218+Q$233+Q$234+SUM(Q$125,Q$126,Q$127,Q$128,Q$129,Q$130,Q$131,Q$132,Q$133,Q$134,Q$135,Q$136,Q$137,Q$138,Q$139,Q$140,Q$141,Q$142,Q$143*(1+'S&amp;S'!$F149),Q$144)</f>
        <v>0</v>
      </c>
      <c r="R351" s="66">
        <f>-R$190+R$216-R$218+R$233+R$234+SUM(R$125,R$126,R$127,R$128,R$129,R$130,R$131,R$132,R$133,R$134,R$135,R$136,R$137,R$138,R$139,R$140,R$141,R$142,R$143*(1+'S&amp;S'!$F149),R$144)</f>
        <v>0</v>
      </c>
      <c r="S351" s="66">
        <f>-S$190+S$216-S$218+S$233+S$234+SUM(S$125,S$126,S$127,S$128,S$129,S$130,S$131,S$132,S$133,S$134,S$135,S$136,S$137,S$138,S$139,S$140,S$141,S$142,S$143*(1+'S&amp;S'!$F149),S$144)</f>
        <v>0</v>
      </c>
      <c r="T351" s="66">
        <f>-T$190+T$216-T$218+T$233+T$234+SUM(T$125,T$126,T$127,T$128,T$129,T$130,T$131,T$132,T$133,T$134,T$135,T$136,T$137,T$138,T$139,T$140,T$141,T$142,T$143*(1+'S&amp;S'!$F149),T$144)</f>
        <v>0</v>
      </c>
      <c r="U351" s="66">
        <f>-U$190+U$216-U$218+U$233+U$234+SUM(U$125,U$126,U$127,U$128,U$129,U$130,U$131,U$132,U$133,U$134,U$135,U$136,U$137,U$138,U$139,U$140,U$141,U$142,U$143*(1+'S&amp;S'!$F149),U$144)</f>
        <v>0</v>
      </c>
      <c r="V351" s="66">
        <f>-V$190+V$216-V$218+V$233+V$234+SUM(V$125,V$126,V$127,V$128,V$129,V$130,V$131,V$132,V$133,V$134,V$135,V$136,V$137,V$138,V$139,V$140,V$141,V$142,V$143*(1+'S&amp;S'!$F149),V$144)</f>
        <v>0</v>
      </c>
      <c r="W351" s="66">
        <f>-W$190+W$216-W$218+W$233+W$234+SUM(W$125,W$126,W$127,W$128,W$129,W$130,W$131,W$132,W$133,W$134,W$135,W$136,W$137,W$138,W$139,W$140,W$141,W$142,W$143*(1+'S&amp;S'!$F149),W$144)</f>
        <v>0</v>
      </c>
      <c r="X351" s="66">
        <f>-X$190+X$216-X$218+X$233+X$234+SUM(X$125,X$126,X$127,X$128,X$129,X$130,X$131,X$132,X$133,X$134,X$135,X$136,X$137,X$138,X$139,X$140,X$141,X$142,X$143*(1+'S&amp;S'!$F149),X$144)</f>
        <v>0</v>
      </c>
      <c r="Y351" s="66">
        <f>-Y$190+Y$216-Y$218+Y$233+Y$234+SUM(Y$125,Y$126,Y$127,Y$128,Y$129,Y$130,Y$131,Y$132,Y$133,Y$134,Y$135,Y$136,Y$137,Y$138,Y$139,Y$140,Y$141,Y$142,Y$143*(1+'S&amp;S'!$F149),Y$144)</f>
        <v>0</v>
      </c>
      <c r="Z351" s="66">
        <f>-Z$190+Z$216-Z$218+Z$233+Z$234+SUM(Z$125,Z$126,Z$127,Z$128,Z$129,Z$130,Z$131,Z$132,Z$133,Z$134,Z$135,Z$136,Z$137,Z$138,Z$139,Z$140,Z$141,Z$142,Z$143*(1+'S&amp;S'!$F149),Z$144)</f>
        <v>0</v>
      </c>
      <c r="AA351" s="66">
        <f>-AA$190+AA$216-AA$218+AA$233+AA$234+SUM(AA$125,AA$126,AA$127,AA$128,AA$129,AA$130,AA$131,AA$132,AA$133,AA$134,AA$135,AA$136,AA$137,AA$138,AA$139,AA$140,AA$141,AA$142,AA$143*(1+'S&amp;S'!$F149),AA$144)</f>
        <v>0</v>
      </c>
      <c r="AB351" s="66">
        <f>-AB$190+AB$216-AB$218+AB$233+AB$234+SUM(AB$125,AB$126,AB$127,AB$128,AB$129,AB$130,AB$131,AB$132,AB$133,AB$134,AB$135,AB$136,AB$137,AB$138,AB$139,AB$140,AB$141,AB$142,AB$143*(1+'S&amp;S'!$F149),AB$144)</f>
        <v>0</v>
      </c>
      <c r="AC351" s="66">
        <f>-AC$190+AC$216-AC$218+AC$233+AC$234+SUM(AC$125,AC$126,AC$127,AC$128,AC$129,AC$130,AC$131,AC$132,AC$133,AC$134,AC$135,AC$136,AC$137,AC$138,AC$139,AC$140,AC$141,AC$142,AC$143*(1+'S&amp;S'!$F149),AC$144)</f>
        <v>0</v>
      </c>
      <c r="AD351" s="66">
        <f>-AD$190+AD$216-AD$218+AD$233+AD$234+SUM(AD$125,AD$126,AD$127,AD$128,AD$129,AD$130,AD$131,AD$132,AD$133,AD$134,AD$135,AD$136,AD$137,AD$138,AD$139,AD$140,AD$141,AD$142,AD$143*(1+'S&amp;S'!$F149),AD$144)</f>
        <v>0</v>
      </c>
      <c r="AE351" s="66">
        <f>-AE$190+AE$216-AE$218+AE$233+AE$234+SUM(AE$125,AE$126,AE$127,AE$128,AE$129,AE$130,AE$131,AE$132,AE$133,AE$134,AE$135,AE$136,AE$137,AE$138,AE$139,AE$140,AE$141,AE$142,AE$143*(1+'S&amp;S'!$F149),AE$144)</f>
        <v>0</v>
      </c>
      <c r="AF351" s="66">
        <f>-AF$190+AF$216-AF$218+AF$233+AF$234+SUM(AF$125,AF$126,AF$127,AF$128,AF$129,AF$130,AF$131,AF$132,AF$133,AF$134,AF$135,AF$136,AF$137,AF$138,AF$139,AF$140,AF$141,AF$142,AF$143*(1+'S&amp;S'!$F149),AF$144)</f>
        <v>0</v>
      </c>
      <c r="AG351" s="66">
        <f>-AG$190+AG$216-AG$218+AG$233+AG$234+SUM(AG$125,AG$126,AG$127,AG$128,AG$129,AG$130,AG$131,AG$132,AG$133,AG$134,AG$135,AG$136,AG$137,AG$138,AG$139,AG$140,AG$141,AG$142,AG$143*(1+'S&amp;S'!$F149),AG$144)</f>
        <v>0</v>
      </c>
      <c r="AH351" s="66">
        <f>-AH$190+AH$216-AH$218+AH$233+AH$234+SUM(AH$125,AH$126,AH$127,AH$128,AH$129,AH$130,AH$131,AH$132,AH$133,AH$134,AH$135,AH$136,AH$137,AH$138,AH$139,AH$140,AH$141,AH$142,AH$143*(1+'S&amp;S'!$F149),AH$144)</f>
        <v>0</v>
      </c>
      <c r="AI351" s="66">
        <f>-AI$190+AI$216-AI$218+AI$233+AI$234+SUM(AI$125,AI$126,AI$127,AI$128,AI$129,AI$130,AI$131,AI$132,AI$133,AI$134,AI$135,AI$136,AI$137,AI$138,AI$139,AI$140,AI$141,AI$142,AI$143*(1+'S&amp;S'!$F149),AI$144)</f>
        <v>0</v>
      </c>
      <c r="AJ351" s="66">
        <f>-AJ$190+AJ$216-AJ$218+AJ$233+AJ$234+SUM(AJ$125,AJ$126,AJ$127,AJ$128,AJ$129,AJ$130,AJ$131,AJ$132,AJ$133,AJ$134,AJ$135,AJ$136,AJ$137,AJ$138,AJ$139,AJ$140,AJ$141,AJ$142,AJ$143*(1+'S&amp;S'!$F149),AJ$144)</f>
        <v>0</v>
      </c>
      <c r="AK351" s="66">
        <f>-AK$190+AK$216-AK$218+AK$233+AK$234+SUM(AK$125,AK$126,AK$127,AK$128,AK$129,AK$130,AK$131,AK$132,AK$133,AK$134,AK$135,AK$136,AK$137,AK$138,AK$139,AK$140,AK$141,AK$142,AK$143*(1+'S&amp;S'!$F149),AK$144)</f>
        <v>0</v>
      </c>
      <c r="AL351" s="66">
        <f>-AL$190+AL$216-AL$218+AL$233+AL$234+SUM(AL$125,AL$126,AL$127,AL$128,AL$129,AL$130,AL$131,AL$132,AL$133,AL$134,AL$135,AL$136,AL$137,AL$138,AL$139,AL$140,AL$141,AL$142,AL$143*(1+'S&amp;S'!$F149),AL$144)</f>
        <v>0</v>
      </c>
      <c r="AM351" s="66">
        <f>-AM$190+AM$216-AM$218+AM$233+AM$234+SUM(AM$125,AM$126,AM$127,AM$128,AM$129,AM$130,AM$131,AM$132,AM$133,AM$134,AM$135,AM$136,AM$137,AM$138,AM$139,AM$140,AM$141,AM$142,AM$143*(1+'S&amp;S'!$F149),AM$144)</f>
        <v>0</v>
      </c>
      <c r="AN351" s="66">
        <f>-AN$190+AN$216-AN$218+AN$233+AN$234+SUM(AN$125,AN$126,AN$127,AN$128,AN$129,AN$130,AN$131,AN$132,AN$133,AN$134,AN$135,AN$136,AN$137,AN$138,AN$139,AN$140,AN$141,AN$142,AN$143*(1+'S&amp;S'!$F149),AN$144)</f>
        <v>0</v>
      </c>
      <c r="AO351" s="66">
        <f>-AO$190+AO$216-AO$218+AO$233+AO$234+SUM(AO$125,AO$126,AO$127,AO$128,AO$129,AO$130,AO$131,AO$132,AO$133,AO$134,AO$135,AO$136,AO$137,AO$138,AO$139,AO$140,AO$141,AO$142,AO$143*(1+'S&amp;S'!$F149),AO$144)</f>
        <v>0</v>
      </c>
      <c r="AP351" s="66">
        <f>-AP$190+AP$216-AP$218+AP$233+AP$234+SUM(AP$125,AP$126,AP$127,AP$128,AP$129,AP$130,AP$131,AP$132,AP$133,AP$134,AP$135,AP$136,AP$137,AP$138,AP$139,AP$140,AP$141,AP$142,AP$143*(1+'S&amp;S'!$F149),AP$144)</f>
        <v>0</v>
      </c>
      <c r="AQ351" s="66">
        <f>-AQ$190+AQ$216-AQ$218+AQ$233+AQ$234+SUM(AQ$125,AQ$126,AQ$127,AQ$128,AQ$129,AQ$130,AQ$131,AQ$132,AQ$133,AQ$134,AQ$135,AQ$136,AQ$137,AQ$138,AQ$139,AQ$140,AQ$141,AQ$142,AQ$143*(1+'S&amp;S'!$F149),AQ$144)</f>
        <v>0</v>
      </c>
      <c r="AR351" s="66">
        <f>-AR$190+AR$216-AR$218+AR$233+AR$234+SUM(AR$125,AR$126,AR$127,AR$128,AR$129,AR$130,AR$131,AR$132,AR$133,AR$134,AR$135,AR$136,AR$137,AR$138,AR$139,AR$140,AR$141,AR$142,AR$143*(1+'S&amp;S'!$F149),AR$144)</f>
        <v>0</v>
      </c>
      <c r="AS351" s="66">
        <f>-AS$190+AS$216-AS$218+AS$233+AS$234+SUM(AS$125,AS$126,AS$127,AS$128,AS$129,AS$130,AS$131,AS$132,AS$133,AS$134,AS$135,AS$136,AS$137,AS$138,AS$139,AS$140,AS$141,AS$142,AS$143*(1+'S&amp;S'!$F149),AS$144)</f>
        <v>0</v>
      </c>
      <c r="AT351" s="66">
        <f>-AT$190+AT$216-AT$218+AT$233+AT$234+SUM(AT$125,AT$126,AT$127,AT$128,AT$129,AT$130,AT$131,AT$132,AT$133,AT$134,AT$135,AT$136,AT$137,AT$138,AT$139,AT$140,AT$141,AT$142,AT$143*(1+'S&amp;S'!$F149),AT$144)</f>
        <v>0</v>
      </c>
      <c r="AU351" s="66">
        <f>-AU$190+AU$216-AU$218+AU$233+AU$234+SUM(AU$125,AU$126,AU$127,AU$128,AU$129,AU$130,AU$131,AU$132,AU$133,AU$134,AU$135,AU$136,AU$137,AU$138,AU$139,AU$140,AU$141,AU$142,AU$143*(1+'S&amp;S'!$F149),AU$144)</f>
        <v>0</v>
      </c>
      <c r="AV351" s="66">
        <f>-AV$190+AV$216-AV$218+AV$233+AV$234+SUM(AV$125,AV$126,AV$127,AV$128,AV$129,AV$130,AV$131,AV$132,AV$133,AV$134,AV$135,AV$136,AV$137,AV$138,AV$139,AV$140,AV$141,AV$142,AV$143*(1+'S&amp;S'!$F149),AV$144)</f>
        <v>0</v>
      </c>
      <c r="AW351" s="66">
        <f>-AW$190+AW$216-AW$218+AW$233+AW$234+SUM(AW$125,AW$126,AW$127,AW$128,AW$129,AW$130,AW$131,AW$132,AW$133,AW$134,AW$135,AW$136,AW$137,AW$138,AW$139,AW$140,AW$141,AW$142,AW$143*(1+'S&amp;S'!$F149),AW$144)</f>
        <v>0</v>
      </c>
      <c r="AX351" s="66">
        <f>-AX$190+AX$216-AX$218+AX$233+AX$234+SUM(AX$125,AX$126,AX$127,AX$128,AX$129,AX$130,AX$131,AX$132,AX$133,AX$134,AX$135,AX$136,AX$137,AX$138,AX$139,AX$140,AX$141,AX$142,AX$143*(1+'S&amp;S'!$F149),AX$144)</f>
        <v>0</v>
      </c>
      <c r="AY351" s="66">
        <f>-AY$190+AY$216-AY$218+AY$233+AY$234+SUM(AY$125,AY$126,AY$127,AY$128,AY$129,AY$130,AY$131,AY$132,AY$133,AY$134,AY$135,AY$136,AY$137,AY$138,AY$139,AY$140,AY$141,AY$142,AY$143*(1+'S&amp;S'!$F149),AY$144)</f>
        <v>0</v>
      </c>
      <c r="AZ351" s="66">
        <f>-AZ$190+AZ$216-AZ$218+AZ$233+AZ$234+SUM(AZ$125,AZ$126,AZ$127,AZ$128,AZ$129,AZ$130,AZ$131,AZ$132,AZ$133,AZ$134,AZ$135,AZ$136,AZ$137,AZ$138,AZ$139,AZ$140,AZ$141,AZ$142,AZ$143*(1+'S&amp;S'!$F149),AZ$144)</f>
        <v>0</v>
      </c>
      <c r="BA351" s="66">
        <f>-BA$190+BA$216-BA$218+BA$233+BA$234+SUM(BA$125,BA$126,BA$127,BA$128,BA$129,BA$130,BA$131,BA$132,BA$133,BA$134,BA$135,BA$136,BA$137,BA$138,BA$139,BA$140,BA$141,BA$142,BA$143*(1+'S&amp;S'!$F149),BA$144)</f>
        <v>0</v>
      </c>
      <c r="BB351" s="66">
        <f>-BB$190+BB$216-BB$218+BB$233+BB$234+SUM(BB$125,BB$126,BB$127,BB$128,BB$129,BB$130,BB$131,BB$132,BB$133,BB$134,BB$135,BB$136,BB$137,BB$138,BB$139,BB$140,BB$141,BB$142,BB$143*(1+'S&amp;S'!$F149),BB$144)</f>
        <v>0</v>
      </c>
      <c r="BC351" s="66">
        <f>-BC$190+BC$216-BC$218+BC$233+BC$234+SUM(BC$125,BC$126,BC$127,BC$128,BC$129,BC$130,BC$131,BC$132,BC$133,BC$134,BC$135,BC$136,BC$137,BC$138,BC$139,BC$140,BC$141,BC$142,BC$143*(1+'S&amp;S'!$F149),BC$144)</f>
        <v>0</v>
      </c>
      <c r="BD351" s="66">
        <f>-BD$190+BD$216-BD$218+BD$233+BD$234+SUM(BD$125,BD$126,BD$127,BD$128,BD$129,BD$130,BD$131,BD$132,BD$133,BD$134,BD$135,BD$136,BD$137,BD$138,BD$139,BD$140,BD$141,BD$142,BD$143*(1+'S&amp;S'!$F149),BD$144)</f>
        <v>0</v>
      </c>
      <c r="BE351" s="66">
        <f>-BE$190+BE$216-BE$218+BE$233+BE$234+SUM(BE$125,BE$126,BE$127,BE$128,BE$129,BE$130,BE$131,BE$132,BE$133,BE$134,BE$135,BE$136,BE$137,BE$138,BE$139,BE$140,BE$141,BE$142,BE$143*(1+'S&amp;S'!$F149),BE$144)</f>
        <v>0</v>
      </c>
      <c r="BF351" s="66">
        <f>-BF$190+BF$216-BF$218+BF$233+BF$234+SUM(BF$125,BF$126,BF$127,BF$128,BF$129,BF$130,BF$131,BF$132,BF$133,BF$134,BF$135,BF$136,BF$137,BF$138,BF$139,BF$140,BF$141,BF$142,BF$143*(1+'S&amp;S'!$F149),BF$144)</f>
        <v>0</v>
      </c>
      <c r="BG351" s="66">
        <f>-BG$190+BG$216-BG$218+BG$233+BG$234+SUM(BG$125,BG$126,BG$127,BG$128,BG$129,BG$130,BG$131,BG$132,BG$133,BG$134,BG$135,BG$136,BG$137,BG$138,BG$139,BG$140,BG$141,BG$142,BG$143*(1+'S&amp;S'!$F149),BG$144)</f>
        <v>0</v>
      </c>
      <c r="BH351" s="66">
        <f>-BH$190+BH$216-BH$218+BH$233+BH$234+SUM(BH$125,BH$126,BH$127,BH$128,BH$129,BH$130,BH$131,BH$132,BH$133,BH$134,BH$135,BH$136,BH$137,BH$138,BH$139,BH$140,BH$141,BH$142,BH$143*(1+'S&amp;S'!$F149),BH$144)</f>
        <v>0</v>
      </c>
      <c r="BI351" s="66">
        <f>-BI$190+BI$216-BI$218+BI$233+BI$234+SUM(BI$125,BI$126,BI$127,BI$128,BI$129,BI$130,BI$131,BI$132,BI$133,BI$134,BI$135,BI$136,BI$137,BI$138,BI$139,BI$140,BI$141,BI$142,BI$143*(1+'S&amp;S'!$F149),BI$144)</f>
        <v>0</v>
      </c>
      <c r="BJ351" s="66">
        <f>-BJ$190+BJ$216-BJ$218+BJ$233+BJ$234+SUM(BJ$125,BJ$126,BJ$127,BJ$128,BJ$129,BJ$130,BJ$131,BJ$132,BJ$133,BJ$134,BJ$135,BJ$136,BJ$137,BJ$138,BJ$139,BJ$140,BJ$141,BJ$142,BJ$143*(1+'S&amp;S'!$F149),BJ$144)</f>
        <v>0</v>
      </c>
      <c r="BK351" s="66">
        <f>-BK$190+BK$216-BK$218+BK$233+BK$234+SUM(BK$125,BK$126,BK$127,BK$128,BK$129,BK$130,BK$131,BK$132,BK$133,BK$134,BK$135,BK$136,BK$137,BK$138,BK$139,BK$140,BK$141,BK$142,BK$143*(1+'S&amp;S'!$F149),BK$144)</f>
        <v>0</v>
      </c>
      <c r="BL351" s="66">
        <f>-BL$190+BL$216-BL$218+BL$233+BL$234+SUM(BL$125,BL$126,BL$127,BL$128,BL$129,BL$130,BL$131,BL$132,BL$133,BL$134,BL$135,BL$136,BL$137,BL$138,BL$139,BL$140,BL$141,BL$142,BL$143*(1+'S&amp;S'!$F149),BL$144)</f>
        <v>0</v>
      </c>
      <c r="BM351" s="66">
        <f>-BM$190+BM$216-BM$218+BM$233+BM$234+SUM(BM$125,BM$126,BM$127,BM$128,BM$129,BM$130,BM$131,BM$132,BM$133,BM$134,BM$135,BM$136,BM$137,BM$138,BM$139,BM$140,BM$141,BM$142,BM$143*(1+'S&amp;S'!$F149),BM$144)</f>
        <v>0</v>
      </c>
      <c r="BN351" s="66">
        <f>-BN$190+BN$216-BN$218+BN$233+BN$234+SUM(BN$125,BN$126,BN$127,BN$128,BN$129,BN$130,BN$131,BN$132,BN$133,BN$134,BN$135,BN$136,BN$137,BN$138,BN$139,BN$140,BN$141,BN$142,BN$143*(1+'S&amp;S'!$F149),BN$144)</f>
        <v>0</v>
      </c>
      <c r="BO351" s="66">
        <f>-BO$190+BO$216-BO$218+BO$233+BO$234+SUM(BO$125,BO$126,BO$127,BO$128,BO$129,BO$130,BO$131,BO$132,BO$133,BO$134,BO$135,BO$136,BO$137,BO$138,BO$139,BO$140,BO$141,BO$142,BO$143*(1+'S&amp;S'!$F149),BO$144)</f>
        <v>0</v>
      </c>
      <c r="BP351" s="66">
        <f>-BP$190+BP$216-BP$218+BP$233+BP$234+SUM(BP$125,BP$126,BP$127,BP$128,BP$129,BP$130,BP$131,BP$132,BP$133,BP$134,BP$135,BP$136,BP$137,BP$138,BP$139,BP$140,BP$141,BP$142,BP$143*(1+'S&amp;S'!$F149),BP$144)</f>
        <v>0</v>
      </c>
      <c r="BQ351" s="66">
        <f>-BQ$190+BQ$216-BQ$218+BQ$233+BQ$234+SUM(BQ$125,BQ$126,BQ$127,BQ$128,BQ$129,BQ$130,BQ$131,BQ$132,BQ$133,BQ$134,BQ$135,BQ$136,BQ$137,BQ$138,BQ$139,BQ$140,BQ$141,BQ$142,BQ$143*(1+'S&amp;S'!$F149),BQ$144)</f>
        <v>0</v>
      </c>
      <c r="BR351" s="66">
        <f>-BR$190+BR$216-BR$218+BR$233+BR$234+SUM(BR$125,BR$126,BR$127,BR$128,BR$129,BR$130,BR$131,BR$132,BR$133,BR$134,BR$135,BR$136,BR$137,BR$138,BR$139,BR$140,BR$141,BR$142,BR$143*(1+'S&amp;S'!$F149),BR$144)</f>
        <v>0</v>
      </c>
      <c r="BS351" s="66">
        <f>-BS$190+BS$216-BS$218+BS$233+BS$234+SUM(BS$125,BS$126,BS$127,BS$128,BS$129,BS$130,BS$131,BS$132,BS$133,BS$134,BS$135,BS$136,BS$137,BS$138,BS$139,BS$140,BS$141,BS$142,BS$143*(1+'S&amp;S'!$F149),BS$144)</f>
        <v>0</v>
      </c>
      <c r="BT351" s="66">
        <f>-BT$190+BT$216-BT$218+BT$233+BT$234+SUM(BT$125,BT$126,BT$127,BT$128,BT$129,BT$130,BT$131,BT$132,BT$133,BT$134,BT$135,BT$136,BT$137,BT$138,BT$139,BT$140,BT$141,BT$142,BT$143*(1+'S&amp;S'!$F149),BT$144)</f>
        <v>0</v>
      </c>
      <c r="BU351" s="66">
        <f>-BU$190+BU$216-BU$218+BU$233+BU$234+SUM(BU$125,BU$126,BU$127,BU$128,BU$129,BU$130,BU$131,BU$132,BU$133,BU$134,BU$135,BU$136,BU$137,BU$138,BU$139,BU$140,BU$141,BU$142,BU$143*(1+'S&amp;S'!$F149),BU$144)</f>
        <v>0</v>
      </c>
      <c r="BV351" s="66">
        <f>-BV$190+BV$216-BV$218+BV$233+BV$234+SUM(BV$125,BV$126,BV$127,BV$128,BV$129,BV$130,BV$131,BV$132,BV$133,BV$134,BV$135,BV$136,BV$137,BV$138,BV$139,BV$140,BV$141,BV$142,BV$143*(1+'S&amp;S'!$F149),BV$144)</f>
        <v>0</v>
      </c>
      <c r="BW351" s="66">
        <f>-BW$190+BW$216-BW$218+BW$233+BW$234+SUM(BW$125,BW$126,BW$127,BW$128,BW$129,BW$130,BW$131,BW$132,BW$133,BW$134,BW$135,BW$136,BW$137,BW$138,BW$139,BW$140,BW$141,BW$142,BW$143*(1+'S&amp;S'!$F149),BW$144)</f>
        <v>0</v>
      </c>
      <c r="BX351" s="66">
        <f>-BX$190+BX$216-BX$218+BX$233+BX$234+SUM(BX$125,BX$126,BX$127,BX$128,BX$129,BX$130,BX$131,BX$132,BX$133,BX$134,BX$135,BX$136,BX$137,BX$138,BX$139,BX$140,BX$141,BX$142,BX$143*(1+'S&amp;S'!$F149),BX$144)</f>
        <v>0</v>
      </c>
      <c r="BY351" s="66">
        <f>-BY$190+BY$216-BY$218+BY$233+BY$234+SUM(BY$125,BY$126,BY$127,BY$128,BY$129,BY$130,BY$131,BY$132,BY$133,BY$134,BY$135,BY$136,BY$137,BY$138,BY$139,BY$140,BY$141,BY$142,BY$143*(1+'S&amp;S'!$F149),BY$144)</f>
        <v>0</v>
      </c>
      <c r="BZ351" s="66">
        <f>-BZ$190+BZ$216-BZ$218+BZ$233+BZ$234+SUM(BZ$125,BZ$126,BZ$127,BZ$128,BZ$129,BZ$130,BZ$131,BZ$132,BZ$133,BZ$134,BZ$135,BZ$136,BZ$137,BZ$138,BZ$139,BZ$140,BZ$141,BZ$142,BZ$143*(1+'S&amp;S'!$F149),BZ$144)</f>
        <v>0</v>
      </c>
      <c r="CA351" s="66">
        <f>-CA$190+CA$216-CA$218+CA$233+CA$234+SUM(CA$125,CA$126,CA$127,CA$128,CA$129,CA$130,CA$131,CA$132,CA$133,CA$134,CA$135,CA$136,CA$137,CA$138,CA$139,CA$140,CA$141,CA$142,CA$143*(1+'S&amp;S'!$F149),CA$144)</f>
        <v>0</v>
      </c>
      <c r="CB351" s="66">
        <f>-CB$190+CB$216-CB$218+CB$233+CB$234+SUM(CB$125,CB$126,CB$127,CB$128,CB$129,CB$130,CB$131,CB$132,CB$133,CB$134,CB$135,CB$136,CB$137,CB$138,CB$139,CB$140,CB$141,CB$142,CB$143*(1+'S&amp;S'!$F149),CB$144)</f>
        <v>0</v>
      </c>
      <c r="CC351" s="66">
        <f>-CC$190+CC$216-CC$218+CC$233+CC$234+SUM(CC$125,CC$126,CC$127,CC$128,CC$129,CC$130,CC$131,CC$132,CC$133,CC$134,CC$135,CC$136,CC$137,CC$138,CC$139,CC$140,CC$141,CC$142,CC$143*(1+'S&amp;S'!$F149),CC$144)</f>
        <v>0</v>
      </c>
      <c r="CD351" s="66">
        <f>-CD$190+CD$216-CD$218+CD$233+CD$234+SUM(CD$125,CD$126,CD$127,CD$128,CD$129,CD$130,CD$131,CD$132,CD$133,CD$134,CD$135,CD$136,CD$137,CD$138,CD$139,CD$140,CD$141,CD$142,CD$143*(1+'S&amp;S'!$F149),CD$144)</f>
        <v>0</v>
      </c>
      <c r="CE351" s="66">
        <f>-CE$190+CE$216-CE$218+CE$233+CE$234+SUM(CE$125,CE$126,CE$127,CE$128,CE$129,CE$130,CE$131,CE$132,CE$133,CE$134,CE$135,CE$136,CE$137,CE$138,CE$139,CE$140,CE$141,CE$142,CE$143*(1+'S&amp;S'!$F149),CE$144)</f>
        <v>0</v>
      </c>
      <c r="CF351" s="66">
        <f>-CF$190+CF$216-CF$218+CF$233+CF$234+SUM(CF$125,CF$126,CF$127,CF$128,CF$129,CF$130,CF$131,CF$132,CF$133,CF$134,CF$135,CF$136,CF$137,CF$138,CF$139,CF$140,CF$141,CF$142,CF$143*(1+'S&amp;S'!$F149),CF$144)</f>
        <v>0</v>
      </c>
      <c r="CG351" s="66">
        <f>-CG$190+CG$216-CG$218+CG$233+CG$234+SUM(CG$125,CG$126,CG$127,CG$128,CG$129,CG$130,CG$131,CG$132,CG$133,CG$134,CG$135,CG$136,CG$137,CG$138,CG$139,CG$140,CG$141,CG$142,CG$143*(1+'S&amp;S'!$F149),CG$144)</f>
        <v>0</v>
      </c>
      <c r="CH351" s="66">
        <f>-CH$190+CH$216-CH$218+CH$233+CH$234+SUM(CH$125,CH$126,CH$127,CH$128,CH$129,CH$130,CH$131,CH$132,CH$133,CH$134,CH$135,CH$136,CH$137,CH$138,CH$139,CH$140,CH$141,CH$142,CH$143*(1+'S&amp;S'!$F149),CH$144)</f>
        <v>0</v>
      </c>
      <c r="CI351" s="66">
        <f>-CI$190+CI$216-CI$218+CI$233+CI$234+SUM(CI$125,CI$126,CI$127,CI$128,CI$129,CI$130,CI$131,CI$132,CI$133,CI$134,CI$135,CI$136,CI$137,CI$138,CI$139,CI$140,CI$141,CI$142,CI$143*(1+'S&amp;S'!$F149),CI$144)</f>
        <v>0</v>
      </c>
      <c r="CJ351" s="66">
        <f>-CJ$190+CJ$216-CJ$218+CJ$233+CJ$234+SUM(CJ$125,CJ$126,CJ$127,CJ$128,CJ$129,CJ$130,CJ$131,CJ$132,CJ$133,CJ$134,CJ$135,CJ$136,CJ$137,CJ$138,CJ$139,CJ$140,CJ$141,CJ$142,CJ$143*(1+'S&amp;S'!$F149),CJ$144)</f>
        <v>0</v>
      </c>
      <c r="CK351" s="66">
        <f>-CK$190+CK$216-CK$218+CK$233+CK$234+SUM(CK$125,CK$126,CK$127,CK$128,CK$129,CK$130,CK$131,CK$132,CK$133,CK$134,CK$135,CK$136,CK$137,CK$138,CK$139,CK$140,CK$141,CK$142,CK$143*(1+'S&amp;S'!$F149),CK$144)</f>
        <v>0</v>
      </c>
      <c r="CL351" s="66">
        <f>-CL$190+CL$216-CL$218+CL$233+CL$234+SUM(CL$125,CL$126,CL$127,CL$128,CL$129,CL$130,CL$131,CL$132,CL$133,CL$134,CL$135,CL$136,CL$137,CL$138,CL$139,CL$140,CL$141,CL$142,CL$143*(1+'S&amp;S'!$F149),CL$144)</f>
        <v>0</v>
      </c>
      <c r="CM351" s="66">
        <f>-CM$190+CM$216-CM$218+CM$233+CM$234+SUM(CM$125,CM$126,CM$127,CM$128,CM$129,CM$130,CM$131,CM$132,CM$133,CM$134,CM$135,CM$136,CM$137,CM$138,CM$139,CM$140,CM$141,CM$142,CM$143*(1+'S&amp;S'!$F149),CM$144)</f>
        <v>0</v>
      </c>
      <c r="CN351" s="66">
        <f>-CN$190+CN$216-CN$218+CN$233+CN$234+SUM(CN$125,CN$126,CN$127,CN$128,CN$129,CN$130,CN$131,CN$132,CN$133,CN$134,CN$135,CN$136,CN$137,CN$138,CN$139,CN$140,CN$141,CN$142,CN$143*(1+'S&amp;S'!$F149),CN$144)</f>
        <v>0</v>
      </c>
      <c r="CO351" s="66">
        <f>-CO$190+CO$216-CO$218+CO$233+CO$234+SUM(CO$125,CO$126,CO$127,CO$128,CO$129,CO$130,CO$131,CO$132,CO$133,CO$134,CO$135,CO$136,CO$137,CO$138,CO$139,CO$140,CO$141,CO$142,CO$143*(1+'S&amp;S'!$F149),CO$144)</f>
        <v>0</v>
      </c>
      <c r="CP351" s="66">
        <f>-CP$190+CP$216-CP$218+CP$233+CP$234+SUM(CP$125,CP$126,CP$127,CP$128,CP$129,CP$130,CP$131,CP$132,CP$133,CP$134,CP$135,CP$136,CP$137,CP$138,CP$139,CP$140,CP$141,CP$142,CP$143*(1+'S&amp;S'!$F149),CP$144)</f>
        <v>0</v>
      </c>
      <c r="CQ351" s="66">
        <f>-CQ$190+CQ$216-CQ$218+CQ$233+CQ$234+SUM(CQ$125,CQ$126,CQ$127,CQ$128,CQ$129,CQ$130,CQ$131,CQ$132,CQ$133,CQ$134,CQ$135,CQ$136,CQ$137,CQ$138,CQ$139,CQ$140,CQ$141,CQ$142,CQ$143*(1+'S&amp;S'!$F149),CQ$144)</f>
        <v>0</v>
      </c>
      <c r="CR351" s="66">
        <f>-CR$190+CR$216-CR$218+CR$233+CR$234+SUM(CR$125,CR$126,CR$127,CR$128,CR$129,CR$130,CR$131,CR$132,CR$133,CR$134,CR$135,CR$136,CR$137,CR$138,CR$139,CR$140,CR$141,CR$142,CR$143*(1+'S&amp;S'!$F149),CR$144)</f>
        <v>0</v>
      </c>
      <c r="CS351" s="66">
        <f>-CS$190+CS$216-CS$218+CS$233+CS$234+SUM(CS$125,CS$126,CS$127,CS$128,CS$129,CS$130,CS$131,CS$132,CS$133,CS$134,CS$135,CS$136,CS$137,CS$138,CS$139,CS$140,CS$141,CS$142,CS$143*(1+'S&amp;S'!$F149),CS$144)</f>
        <v>0</v>
      </c>
    </row>
    <row r="352" spans="3:97" hidden="1" x14ac:dyDescent="0.35">
      <c r="C352" s="81" t="str">
        <f>O.4!C144&amp;" with "&amp; 'S&amp;S'!$D$5*100 &amp; "% increase"</f>
        <v>Spare with 1% increase</v>
      </c>
      <c r="E352" s="492">
        <f>G352+NPV(G.Asm!$F$40,H352:INDEX(H352:CS352,RP))</f>
        <v>0</v>
      </c>
      <c r="F352" s="492">
        <f t="shared" si="140"/>
        <v>0</v>
      </c>
      <c r="G352" s="66">
        <f>-G$190+G$216-G$218+G$233+G$234+SUM(G$125,G$126,G$127,G$128,G$129,G$130,G$131,G$132,G$133,G$134,G$135,G$136,G$137,G$138,G$139,G$140,G$141,G$142,G$143,G$144*(1+'S&amp;S'!$F150))</f>
        <v>0</v>
      </c>
      <c r="H352" s="66">
        <f>-H$190+H$216-H$218+H$233+H$234+SUM(H$125,H$126,H$127,H$128,H$129,H$130,H$131,H$132,H$133,H$134,H$135,H$136,H$137,H$138,H$139,H$140,H$141,H$142,H$143,H$144*(1+'S&amp;S'!$F150))</f>
        <v>0</v>
      </c>
      <c r="I352" s="66">
        <f>-I$190+I$216-I$218+I$233+I$234+SUM(I$125,I$126,I$127,I$128,I$129,I$130,I$131,I$132,I$133,I$134,I$135,I$136,I$137,I$138,I$139,I$140,I$141,I$142,I$143,I$144*(1+'S&amp;S'!$F150))</f>
        <v>0</v>
      </c>
      <c r="J352" s="66">
        <f>-J$190+J$216-J$218+J$233+J$234+SUM(J$125,J$126,J$127,J$128,J$129,J$130,J$131,J$132,J$133,J$134,J$135,J$136,J$137,J$138,J$139,J$140,J$141,J$142,J$143,J$144*(1+'S&amp;S'!$F150))</f>
        <v>0</v>
      </c>
      <c r="K352" s="66">
        <f>-K$190+K$216-K$218+K$233+K$234+SUM(K$125,K$126,K$127,K$128,K$129,K$130,K$131,K$132,K$133,K$134,K$135,K$136,K$137,K$138,K$139,K$140,K$141,K$142,K$143,K$144*(1+'S&amp;S'!$F150))</f>
        <v>0</v>
      </c>
      <c r="L352" s="66">
        <f>-L$190+L$216-L$218+L$233+L$234+SUM(L$125,L$126,L$127,L$128,L$129,L$130,L$131,L$132,L$133,L$134,L$135,L$136,L$137,L$138,L$139,L$140,L$141,L$142,L$143,L$144*(1+'S&amp;S'!$F150))</f>
        <v>0</v>
      </c>
      <c r="M352" s="66">
        <f>-M$190+M$216-M$218+M$233+M$234+SUM(M$125,M$126,M$127,M$128,M$129,M$130,M$131,M$132,M$133,M$134,M$135,M$136,M$137,M$138,M$139,M$140,M$141,M$142,M$143,M$144*(1+'S&amp;S'!$F150))</f>
        <v>0</v>
      </c>
      <c r="N352" s="66">
        <f>-N$190+N$216-N$218+N$233+N$234+SUM(N$125,N$126,N$127,N$128,N$129,N$130,N$131,N$132,N$133,N$134,N$135,N$136,N$137,N$138,N$139,N$140,N$141,N$142,N$143,N$144*(1+'S&amp;S'!$F150))</f>
        <v>0</v>
      </c>
      <c r="O352" s="66">
        <f>-O$190+O$216-O$218+O$233+O$234+SUM(O$125,O$126,O$127,O$128,O$129,O$130,O$131,O$132,O$133,O$134,O$135,O$136,O$137,O$138,O$139,O$140,O$141,O$142,O$143,O$144*(1+'S&amp;S'!$F150))</f>
        <v>0</v>
      </c>
      <c r="P352" s="66">
        <f>-P$190+P$216-P$218+P$233+P$234+SUM(P$125,P$126,P$127,P$128,P$129,P$130,P$131,P$132,P$133,P$134,P$135,P$136,P$137,P$138,P$139,P$140,P$141,P$142,P$143,P$144*(1+'S&amp;S'!$F150))</f>
        <v>0</v>
      </c>
      <c r="Q352" s="66">
        <f>-Q$190+Q$216-Q$218+Q$233+Q$234+SUM(Q$125,Q$126,Q$127,Q$128,Q$129,Q$130,Q$131,Q$132,Q$133,Q$134,Q$135,Q$136,Q$137,Q$138,Q$139,Q$140,Q$141,Q$142,Q$143,Q$144*(1+'S&amp;S'!$F150))</f>
        <v>0</v>
      </c>
      <c r="R352" s="66">
        <f>-R$190+R$216-R$218+R$233+R$234+SUM(R$125,R$126,R$127,R$128,R$129,R$130,R$131,R$132,R$133,R$134,R$135,R$136,R$137,R$138,R$139,R$140,R$141,R$142,R$143,R$144*(1+'S&amp;S'!$F150))</f>
        <v>0</v>
      </c>
      <c r="S352" s="66">
        <f>-S$190+S$216-S$218+S$233+S$234+SUM(S$125,S$126,S$127,S$128,S$129,S$130,S$131,S$132,S$133,S$134,S$135,S$136,S$137,S$138,S$139,S$140,S$141,S$142,S$143,S$144*(1+'S&amp;S'!$F150))</f>
        <v>0</v>
      </c>
      <c r="T352" s="66">
        <f>-T$190+T$216-T$218+T$233+T$234+SUM(T$125,T$126,T$127,T$128,T$129,T$130,T$131,T$132,T$133,T$134,T$135,T$136,T$137,T$138,T$139,T$140,T$141,T$142,T$143,T$144*(1+'S&amp;S'!$F150))</f>
        <v>0</v>
      </c>
      <c r="U352" s="66">
        <f>-U$190+U$216-U$218+U$233+U$234+SUM(U$125,U$126,U$127,U$128,U$129,U$130,U$131,U$132,U$133,U$134,U$135,U$136,U$137,U$138,U$139,U$140,U$141,U$142,U$143,U$144*(1+'S&amp;S'!$F150))</f>
        <v>0</v>
      </c>
      <c r="V352" s="66">
        <f>-V$190+V$216-V$218+V$233+V$234+SUM(V$125,V$126,V$127,V$128,V$129,V$130,V$131,V$132,V$133,V$134,V$135,V$136,V$137,V$138,V$139,V$140,V$141,V$142,V$143,V$144*(1+'S&amp;S'!$F150))</f>
        <v>0</v>
      </c>
      <c r="W352" s="66">
        <f>-W$190+W$216-W$218+W$233+W$234+SUM(W$125,W$126,W$127,W$128,W$129,W$130,W$131,W$132,W$133,W$134,W$135,W$136,W$137,W$138,W$139,W$140,W$141,W$142,W$143,W$144*(1+'S&amp;S'!$F150))</f>
        <v>0</v>
      </c>
      <c r="X352" s="66">
        <f>-X$190+X$216-X$218+X$233+X$234+SUM(X$125,X$126,X$127,X$128,X$129,X$130,X$131,X$132,X$133,X$134,X$135,X$136,X$137,X$138,X$139,X$140,X$141,X$142,X$143,X$144*(1+'S&amp;S'!$F150))</f>
        <v>0</v>
      </c>
      <c r="Y352" s="66">
        <f>-Y$190+Y$216-Y$218+Y$233+Y$234+SUM(Y$125,Y$126,Y$127,Y$128,Y$129,Y$130,Y$131,Y$132,Y$133,Y$134,Y$135,Y$136,Y$137,Y$138,Y$139,Y$140,Y$141,Y$142,Y$143,Y$144*(1+'S&amp;S'!$F150))</f>
        <v>0</v>
      </c>
      <c r="Z352" s="66">
        <f>-Z$190+Z$216-Z$218+Z$233+Z$234+SUM(Z$125,Z$126,Z$127,Z$128,Z$129,Z$130,Z$131,Z$132,Z$133,Z$134,Z$135,Z$136,Z$137,Z$138,Z$139,Z$140,Z$141,Z$142,Z$143,Z$144*(1+'S&amp;S'!$F150))</f>
        <v>0</v>
      </c>
      <c r="AA352" s="66">
        <f>-AA$190+AA$216-AA$218+AA$233+AA$234+SUM(AA$125,AA$126,AA$127,AA$128,AA$129,AA$130,AA$131,AA$132,AA$133,AA$134,AA$135,AA$136,AA$137,AA$138,AA$139,AA$140,AA$141,AA$142,AA$143,AA$144*(1+'S&amp;S'!$F150))</f>
        <v>0</v>
      </c>
      <c r="AB352" s="66">
        <f>-AB$190+AB$216-AB$218+AB$233+AB$234+SUM(AB$125,AB$126,AB$127,AB$128,AB$129,AB$130,AB$131,AB$132,AB$133,AB$134,AB$135,AB$136,AB$137,AB$138,AB$139,AB$140,AB$141,AB$142,AB$143,AB$144*(1+'S&amp;S'!$F150))</f>
        <v>0</v>
      </c>
      <c r="AC352" s="66">
        <f>-AC$190+AC$216-AC$218+AC$233+AC$234+SUM(AC$125,AC$126,AC$127,AC$128,AC$129,AC$130,AC$131,AC$132,AC$133,AC$134,AC$135,AC$136,AC$137,AC$138,AC$139,AC$140,AC$141,AC$142,AC$143,AC$144*(1+'S&amp;S'!$F150))</f>
        <v>0</v>
      </c>
      <c r="AD352" s="66">
        <f>-AD$190+AD$216-AD$218+AD$233+AD$234+SUM(AD$125,AD$126,AD$127,AD$128,AD$129,AD$130,AD$131,AD$132,AD$133,AD$134,AD$135,AD$136,AD$137,AD$138,AD$139,AD$140,AD$141,AD$142,AD$143,AD$144*(1+'S&amp;S'!$F150))</f>
        <v>0</v>
      </c>
      <c r="AE352" s="66">
        <f>-AE$190+AE$216-AE$218+AE$233+AE$234+SUM(AE$125,AE$126,AE$127,AE$128,AE$129,AE$130,AE$131,AE$132,AE$133,AE$134,AE$135,AE$136,AE$137,AE$138,AE$139,AE$140,AE$141,AE$142,AE$143,AE$144*(1+'S&amp;S'!$F150))</f>
        <v>0</v>
      </c>
      <c r="AF352" s="66">
        <f>-AF$190+AF$216-AF$218+AF$233+AF$234+SUM(AF$125,AF$126,AF$127,AF$128,AF$129,AF$130,AF$131,AF$132,AF$133,AF$134,AF$135,AF$136,AF$137,AF$138,AF$139,AF$140,AF$141,AF$142,AF$143,AF$144*(1+'S&amp;S'!$F150))</f>
        <v>0</v>
      </c>
      <c r="AG352" s="66">
        <f>-AG$190+AG$216-AG$218+AG$233+AG$234+SUM(AG$125,AG$126,AG$127,AG$128,AG$129,AG$130,AG$131,AG$132,AG$133,AG$134,AG$135,AG$136,AG$137,AG$138,AG$139,AG$140,AG$141,AG$142,AG$143,AG$144*(1+'S&amp;S'!$F150))</f>
        <v>0</v>
      </c>
      <c r="AH352" s="66">
        <f>-AH$190+AH$216-AH$218+AH$233+AH$234+SUM(AH$125,AH$126,AH$127,AH$128,AH$129,AH$130,AH$131,AH$132,AH$133,AH$134,AH$135,AH$136,AH$137,AH$138,AH$139,AH$140,AH$141,AH$142,AH$143,AH$144*(1+'S&amp;S'!$F150))</f>
        <v>0</v>
      </c>
      <c r="AI352" s="66">
        <f>-AI$190+AI$216-AI$218+AI$233+AI$234+SUM(AI$125,AI$126,AI$127,AI$128,AI$129,AI$130,AI$131,AI$132,AI$133,AI$134,AI$135,AI$136,AI$137,AI$138,AI$139,AI$140,AI$141,AI$142,AI$143,AI$144*(1+'S&amp;S'!$F150))</f>
        <v>0</v>
      </c>
      <c r="AJ352" s="66">
        <f>-AJ$190+AJ$216-AJ$218+AJ$233+AJ$234+SUM(AJ$125,AJ$126,AJ$127,AJ$128,AJ$129,AJ$130,AJ$131,AJ$132,AJ$133,AJ$134,AJ$135,AJ$136,AJ$137,AJ$138,AJ$139,AJ$140,AJ$141,AJ$142,AJ$143,AJ$144*(1+'S&amp;S'!$F150))</f>
        <v>0</v>
      </c>
      <c r="AK352" s="66">
        <f>-AK$190+AK$216-AK$218+AK$233+AK$234+SUM(AK$125,AK$126,AK$127,AK$128,AK$129,AK$130,AK$131,AK$132,AK$133,AK$134,AK$135,AK$136,AK$137,AK$138,AK$139,AK$140,AK$141,AK$142,AK$143,AK$144*(1+'S&amp;S'!$F150))</f>
        <v>0</v>
      </c>
      <c r="AL352" s="66">
        <f>-AL$190+AL$216-AL$218+AL$233+AL$234+SUM(AL$125,AL$126,AL$127,AL$128,AL$129,AL$130,AL$131,AL$132,AL$133,AL$134,AL$135,AL$136,AL$137,AL$138,AL$139,AL$140,AL$141,AL$142,AL$143,AL$144*(1+'S&amp;S'!$F150))</f>
        <v>0</v>
      </c>
      <c r="AM352" s="66">
        <f>-AM$190+AM$216-AM$218+AM$233+AM$234+SUM(AM$125,AM$126,AM$127,AM$128,AM$129,AM$130,AM$131,AM$132,AM$133,AM$134,AM$135,AM$136,AM$137,AM$138,AM$139,AM$140,AM$141,AM$142,AM$143,AM$144*(1+'S&amp;S'!$F150))</f>
        <v>0</v>
      </c>
      <c r="AN352" s="66">
        <f>-AN$190+AN$216-AN$218+AN$233+AN$234+SUM(AN$125,AN$126,AN$127,AN$128,AN$129,AN$130,AN$131,AN$132,AN$133,AN$134,AN$135,AN$136,AN$137,AN$138,AN$139,AN$140,AN$141,AN$142,AN$143,AN$144*(1+'S&amp;S'!$F150))</f>
        <v>0</v>
      </c>
      <c r="AO352" s="66">
        <f>-AO$190+AO$216-AO$218+AO$233+AO$234+SUM(AO$125,AO$126,AO$127,AO$128,AO$129,AO$130,AO$131,AO$132,AO$133,AO$134,AO$135,AO$136,AO$137,AO$138,AO$139,AO$140,AO$141,AO$142,AO$143,AO$144*(1+'S&amp;S'!$F150))</f>
        <v>0</v>
      </c>
      <c r="AP352" s="66">
        <f>-AP$190+AP$216-AP$218+AP$233+AP$234+SUM(AP$125,AP$126,AP$127,AP$128,AP$129,AP$130,AP$131,AP$132,AP$133,AP$134,AP$135,AP$136,AP$137,AP$138,AP$139,AP$140,AP$141,AP$142,AP$143,AP$144*(1+'S&amp;S'!$F150))</f>
        <v>0</v>
      </c>
      <c r="AQ352" s="66">
        <f>-AQ$190+AQ$216-AQ$218+AQ$233+AQ$234+SUM(AQ$125,AQ$126,AQ$127,AQ$128,AQ$129,AQ$130,AQ$131,AQ$132,AQ$133,AQ$134,AQ$135,AQ$136,AQ$137,AQ$138,AQ$139,AQ$140,AQ$141,AQ$142,AQ$143,AQ$144*(1+'S&amp;S'!$F150))</f>
        <v>0</v>
      </c>
      <c r="AR352" s="66">
        <f>-AR$190+AR$216-AR$218+AR$233+AR$234+SUM(AR$125,AR$126,AR$127,AR$128,AR$129,AR$130,AR$131,AR$132,AR$133,AR$134,AR$135,AR$136,AR$137,AR$138,AR$139,AR$140,AR$141,AR$142,AR$143,AR$144*(1+'S&amp;S'!$F150))</f>
        <v>0</v>
      </c>
      <c r="AS352" s="66">
        <f>-AS$190+AS$216-AS$218+AS$233+AS$234+SUM(AS$125,AS$126,AS$127,AS$128,AS$129,AS$130,AS$131,AS$132,AS$133,AS$134,AS$135,AS$136,AS$137,AS$138,AS$139,AS$140,AS$141,AS$142,AS$143,AS$144*(1+'S&amp;S'!$F150))</f>
        <v>0</v>
      </c>
      <c r="AT352" s="66">
        <f>-AT$190+AT$216-AT$218+AT$233+AT$234+SUM(AT$125,AT$126,AT$127,AT$128,AT$129,AT$130,AT$131,AT$132,AT$133,AT$134,AT$135,AT$136,AT$137,AT$138,AT$139,AT$140,AT$141,AT$142,AT$143,AT$144*(1+'S&amp;S'!$F150))</f>
        <v>0</v>
      </c>
      <c r="AU352" s="66">
        <f>-AU$190+AU$216-AU$218+AU$233+AU$234+SUM(AU$125,AU$126,AU$127,AU$128,AU$129,AU$130,AU$131,AU$132,AU$133,AU$134,AU$135,AU$136,AU$137,AU$138,AU$139,AU$140,AU$141,AU$142,AU$143,AU$144*(1+'S&amp;S'!$F150))</f>
        <v>0</v>
      </c>
      <c r="AV352" s="66">
        <f>-AV$190+AV$216-AV$218+AV$233+AV$234+SUM(AV$125,AV$126,AV$127,AV$128,AV$129,AV$130,AV$131,AV$132,AV$133,AV$134,AV$135,AV$136,AV$137,AV$138,AV$139,AV$140,AV$141,AV$142,AV$143,AV$144*(1+'S&amp;S'!$F150))</f>
        <v>0</v>
      </c>
      <c r="AW352" s="66">
        <f>-AW$190+AW$216-AW$218+AW$233+AW$234+SUM(AW$125,AW$126,AW$127,AW$128,AW$129,AW$130,AW$131,AW$132,AW$133,AW$134,AW$135,AW$136,AW$137,AW$138,AW$139,AW$140,AW$141,AW$142,AW$143,AW$144*(1+'S&amp;S'!$F150))</f>
        <v>0</v>
      </c>
      <c r="AX352" s="66">
        <f>-AX$190+AX$216-AX$218+AX$233+AX$234+SUM(AX$125,AX$126,AX$127,AX$128,AX$129,AX$130,AX$131,AX$132,AX$133,AX$134,AX$135,AX$136,AX$137,AX$138,AX$139,AX$140,AX$141,AX$142,AX$143,AX$144*(1+'S&amp;S'!$F150))</f>
        <v>0</v>
      </c>
      <c r="AY352" s="66">
        <f>-AY$190+AY$216-AY$218+AY$233+AY$234+SUM(AY$125,AY$126,AY$127,AY$128,AY$129,AY$130,AY$131,AY$132,AY$133,AY$134,AY$135,AY$136,AY$137,AY$138,AY$139,AY$140,AY$141,AY$142,AY$143,AY$144*(1+'S&amp;S'!$F150))</f>
        <v>0</v>
      </c>
      <c r="AZ352" s="66">
        <f>-AZ$190+AZ$216-AZ$218+AZ$233+AZ$234+SUM(AZ$125,AZ$126,AZ$127,AZ$128,AZ$129,AZ$130,AZ$131,AZ$132,AZ$133,AZ$134,AZ$135,AZ$136,AZ$137,AZ$138,AZ$139,AZ$140,AZ$141,AZ$142,AZ$143,AZ$144*(1+'S&amp;S'!$F150))</f>
        <v>0</v>
      </c>
      <c r="BA352" s="66">
        <f>-BA$190+BA$216-BA$218+BA$233+BA$234+SUM(BA$125,BA$126,BA$127,BA$128,BA$129,BA$130,BA$131,BA$132,BA$133,BA$134,BA$135,BA$136,BA$137,BA$138,BA$139,BA$140,BA$141,BA$142,BA$143,BA$144*(1+'S&amp;S'!$F150))</f>
        <v>0</v>
      </c>
      <c r="BB352" s="66">
        <f>-BB$190+BB$216-BB$218+BB$233+BB$234+SUM(BB$125,BB$126,BB$127,BB$128,BB$129,BB$130,BB$131,BB$132,BB$133,BB$134,BB$135,BB$136,BB$137,BB$138,BB$139,BB$140,BB$141,BB$142,BB$143,BB$144*(1+'S&amp;S'!$F150))</f>
        <v>0</v>
      </c>
      <c r="BC352" s="66">
        <f>-BC$190+BC$216-BC$218+BC$233+BC$234+SUM(BC$125,BC$126,BC$127,BC$128,BC$129,BC$130,BC$131,BC$132,BC$133,BC$134,BC$135,BC$136,BC$137,BC$138,BC$139,BC$140,BC$141,BC$142,BC$143,BC$144*(1+'S&amp;S'!$F150))</f>
        <v>0</v>
      </c>
      <c r="BD352" s="66">
        <f>-BD$190+BD$216-BD$218+BD$233+BD$234+SUM(BD$125,BD$126,BD$127,BD$128,BD$129,BD$130,BD$131,BD$132,BD$133,BD$134,BD$135,BD$136,BD$137,BD$138,BD$139,BD$140,BD$141,BD$142,BD$143,BD$144*(1+'S&amp;S'!$F150))</f>
        <v>0</v>
      </c>
      <c r="BE352" s="66">
        <f>-BE$190+BE$216-BE$218+BE$233+BE$234+SUM(BE$125,BE$126,BE$127,BE$128,BE$129,BE$130,BE$131,BE$132,BE$133,BE$134,BE$135,BE$136,BE$137,BE$138,BE$139,BE$140,BE$141,BE$142,BE$143,BE$144*(1+'S&amp;S'!$F150))</f>
        <v>0</v>
      </c>
      <c r="BF352" s="66">
        <f>-BF$190+BF$216-BF$218+BF$233+BF$234+SUM(BF$125,BF$126,BF$127,BF$128,BF$129,BF$130,BF$131,BF$132,BF$133,BF$134,BF$135,BF$136,BF$137,BF$138,BF$139,BF$140,BF$141,BF$142,BF$143,BF$144*(1+'S&amp;S'!$F150))</f>
        <v>0</v>
      </c>
      <c r="BG352" s="66">
        <f>-BG$190+BG$216-BG$218+BG$233+BG$234+SUM(BG$125,BG$126,BG$127,BG$128,BG$129,BG$130,BG$131,BG$132,BG$133,BG$134,BG$135,BG$136,BG$137,BG$138,BG$139,BG$140,BG$141,BG$142,BG$143,BG$144*(1+'S&amp;S'!$F150))</f>
        <v>0</v>
      </c>
      <c r="BH352" s="66">
        <f>-BH$190+BH$216-BH$218+BH$233+BH$234+SUM(BH$125,BH$126,BH$127,BH$128,BH$129,BH$130,BH$131,BH$132,BH$133,BH$134,BH$135,BH$136,BH$137,BH$138,BH$139,BH$140,BH$141,BH$142,BH$143,BH$144*(1+'S&amp;S'!$F150))</f>
        <v>0</v>
      </c>
      <c r="BI352" s="66">
        <f>-BI$190+BI$216-BI$218+BI$233+BI$234+SUM(BI$125,BI$126,BI$127,BI$128,BI$129,BI$130,BI$131,BI$132,BI$133,BI$134,BI$135,BI$136,BI$137,BI$138,BI$139,BI$140,BI$141,BI$142,BI$143,BI$144*(1+'S&amp;S'!$F150))</f>
        <v>0</v>
      </c>
      <c r="BJ352" s="66">
        <f>-BJ$190+BJ$216-BJ$218+BJ$233+BJ$234+SUM(BJ$125,BJ$126,BJ$127,BJ$128,BJ$129,BJ$130,BJ$131,BJ$132,BJ$133,BJ$134,BJ$135,BJ$136,BJ$137,BJ$138,BJ$139,BJ$140,BJ$141,BJ$142,BJ$143,BJ$144*(1+'S&amp;S'!$F150))</f>
        <v>0</v>
      </c>
      <c r="BK352" s="66">
        <f>-BK$190+BK$216-BK$218+BK$233+BK$234+SUM(BK$125,BK$126,BK$127,BK$128,BK$129,BK$130,BK$131,BK$132,BK$133,BK$134,BK$135,BK$136,BK$137,BK$138,BK$139,BK$140,BK$141,BK$142,BK$143,BK$144*(1+'S&amp;S'!$F150))</f>
        <v>0</v>
      </c>
      <c r="BL352" s="66">
        <f>-BL$190+BL$216-BL$218+BL$233+BL$234+SUM(BL$125,BL$126,BL$127,BL$128,BL$129,BL$130,BL$131,BL$132,BL$133,BL$134,BL$135,BL$136,BL$137,BL$138,BL$139,BL$140,BL$141,BL$142,BL$143,BL$144*(1+'S&amp;S'!$F150))</f>
        <v>0</v>
      </c>
      <c r="BM352" s="66">
        <f>-BM$190+BM$216-BM$218+BM$233+BM$234+SUM(BM$125,BM$126,BM$127,BM$128,BM$129,BM$130,BM$131,BM$132,BM$133,BM$134,BM$135,BM$136,BM$137,BM$138,BM$139,BM$140,BM$141,BM$142,BM$143,BM$144*(1+'S&amp;S'!$F150))</f>
        <v>0</v>
      </c>
      <c r="BN352" s="66">
        <f>-BN$190+BN$216-BN$218+BN$233+BN$234+SUM(BN$125,BN$126,BN$127,BN$128,BN$129,BN$130,BN$131,BN$132,BN$133,BN$134,BN$135,BN$136,BN$137,BN$138,BN$139,BN$140,BN$141,BN$142,BN$143,BN$144*(1+'S&amp;S'!$F150))</f>
        <v>0</v>
      </c>
      <c r="BO352" s="66">
        <f>-BO$190+BO$216-BO$218+BO$233+BO$234+SUM(BO$125,BO$126,BO$127,BO$128,BO$129,BO$130,BO$131,BO$132,BO$133,BO$134,BO$135,BO$136,BO$137,BO$138,BO$139,BO$140,BO$141,BO$142,BO$143,BO$144*(1+'S&amp;S'!$F150))</f>
        <v>0</v>
      </c>
      <c r="BP352" s="66">
        <f>-BP$190+BP$216-BP$218+BP$233+BP$234+SUM(BP$125,BP$126,BP$127,BP$128,BP$129,BP$130,BP$131,BP$132,BP$133,BP$134,BP$135,BP$136,BP$137,BP$138,BP$139,BP$140,BP$141,BP$142,BP$143,BP$144*(1+'S&amp;S'!$F150))</f>
        <v>0</v>
      </c>
      <c r="BQ352" s="66">
        <f>-BQ$190+BQ$216-BQ$218+BQ$233+BQ$234+SUM(BQ$125,BQ$126,BQ$127,BQ$128,BQ$129,BQ$130,BQ$131,BQ$132,BQ$133,BQ$134,BQ$135,BQ$136,BQ$137,BQ$138,BQ$139,BQ$140,BQ$141,BQ$142,BQ$143,BQ$144*(1+'S&amp;S'!$F150))</f>
        <v>0</v>
      </c>
      <c r="BR352" s="66">
        <f>-BR$190+BR$216-BR$218+BR$233+BR$234+SUM(BR$125,BR$126,BR$127,BR$128,BR$129,BR$130,BR$131,BR$132,BR$133,BR$134,BR$135,BR$136,BR$137,BR$138,BR$139,BR$140,BR$141,BR$142,BR$143,BR$144*(1+'S&amp;S'!$F150))</f>
        <v>0</v>
      </c>
      <c r="BS352" s="66">
        <f>-BS$190+BS$216-BS$218+BS$233+BS$234+SUM(BS$125,BS$126,BS$127,BS$128,BS$129,BS$130,BS$131,BS$132,BS$133,BS$134,BS$135,BS$136,BS$137,BS$138,BS$139,BS$140,BS$141,BS$142,BS$143,BS$144*(1+'S&amp;S'!$F150))</f>
        <v>0</v>
      </c>
      <c r="BT352" s="66">
        <f>-BT$190+BT$216-BT$218+BT$233+BT$234+SUM(BT$125,BT$126,BT$127,BT$128,BT$129,BT$130,BT$131,BT$132,BT$133,BT$134,BT$135,BT$136,BT$137,BT$138,BT$139,BT$140,BT$141,BT$142,BT$143,BT$144*(1+'S&amp;S'!$F150))</f>
        <v>0</v>
      </c>
      <c r="BU352" s="66">
        <f>-BU$190+BU$216-BU$218+BU$233+BU$234+SUM(BU$125,BU$126,BU$127,BU$128,BU$129,BU$130,BU$131,BU$132,BU$133,BU$134,BU$135,BU$136,BU$137,BU$138,BU$139,BU$140,BU$141,BU$142,BU$143,BU$144*(1+'S&amp;S'!$F150))</f>
        <v>0</v>
      </c>
      <c r="BV352" s="66">
        <f>-BV$190+BV$216-BV$218+BV$233+BV$234+SUM(BV$125,BV$126,BV$127,BV$128,BV$129,BV$130,BV$131,BV$132,BV$133,BV$134,BV$135,BV$136,BV$137,BV$138,BV$139,BV$140,BV$141,BV$142,BV$143,BV$144*(1+'S&amp;S'!$F150))</f>
        <v>0</v>
      </c>
      <c r="BW352" s="66">
        <f>-BW$190+BW$216-BW$218+BW$233+BW$234+SUM(BW$125,BW$126,BW$127,BW$128,BW$129,BW$130,BW$131,BW$132,BW$133,BW$134,BW$135,BW$136,BW$137,BW$138,BW$139,BW$140,BW$141,BW$142,BW$143,BW$144*(1+'S&amp;S'!$F150))</f>
        <v>0</v>
      </c>
      <c r="BX352" s="66">
        <f>-BX$190+BX$216-BX$218+BX$233+BX$234+SUM(BX$125,BX$126,BX$127,BX$128,BX$129,BX$130,BX$131,BX$132,BX$133,BX$134,BX$135,BX$136,BX$137,BX$138,BX$139,BX$140,BX$141,BX$142,BX$143,BX$144*(1+'S&amp;S'!$F150))</f>
        <v>0</v>
      </c>
      <c r="BY352" s="66">
        <f>-BY$190+BY$216-BY$218+BY$233+BY$234+SUM(BY$125,BY$126,BY$127,BY$128,BY$129,BY$130,BY$131,BY$132,BY$133,BY$134,BY$135,BY$136,BY$137,BY$138,BY$139,BY$140,BY$141,BY$142,BY$143,BY$144*(1+'S&amp;S'!$F150))</f>
        <v>0</v>
      </c>
      <c r="BZ352" s="66">
        <f>-BZ$190+BZ$216-BZ$218+BZ$233+BZ$234+SUM(BZ$125,BZ$126,BZ$127,BZ$128,BZ$129,BZ$130,BZ$131,BZ$132,BZ$133,BZ$134,BZ$135,BZ$136,BZ$137,BZ$138,BZ$139,BZ$140,BZ$141,BZ$142,BZ$143,BZ$144*(1+'S&amp;S'!$F150))</f>
        <v>0</v>
      </c>
      <c r="CA352" s="66">
        <f>-CA$190+CA$216-CA$218+CA$233+CA$234+SUM(CA$125,CA$126,CA$127,CA$128,CA$129,CA$130,CA$131,CA$132,CA$133,CA$134,CA$135,CA$136,CA$137,CA$138,CA$139,CA$140,CA$141,CA$142,CA$143,CA$144*(1+'S&amp;S'!$F150))</f>
        <v>0</v>
      </c>
      <c r="CB352" s="66">
        <f>-CB$190+CB$216-CB$218+CB$233+CB$234+SUM(CB$125,CB$126,CB$127,CB$128,CB$129,CB$130,CB$131,CB$132,CB$133,CB$134,CB$135,CB$136,CB$137,CB$138,CB$139,CB$140,CB$141,CB$142,CB$143,CB$144*(1+'S&amp;S'!$F150))</f>
        <v>0</v>
      </c>
      <c r="CC352" s="66">
        <f>-CC$190+CC$216-CC$218+CC$233+CC$234+SUM(CC$125,CC$126,CC$127,CC$128,CC$129,CC$130,CC$131,CC$132,CC$133,CC$134,CC$135,CC$136,CC$137,CC$138,CC$139,CC$140,CC$141,CC$142,CC$143,CC$144*(1+'S&amp;S'!$F150))</f>
        <v>0</v>
      </c>
      <c r="CD352" s="66">
        <f>-CD$190+CD$216-CD$218+CD$233+CD$234+SUM(CD$125,CD$126,CD$127,CD$128,CD$129,CD$130,CD$131,CD$132,CD$133,CD$134,CD$135,CD$136,CD$137,CD$138,CD$139,CD$140,CD$141,CD$142,CD$143,CD$144*(1+'S&amp;S'!$F150))</f>
        <v>0</v>
      </c>
      <c r="CE352" s="66">
        <f>-CE$190+CE$216-CE$218+CE$233+CE$234+SUM(CE$125,CE$126,CE$127,CE$128,CE$129,CE$130,CE$131,CE$132,CE$133,CE$134,CE$135,CE$136,CE$137,CE$138,CE$139,CE$140,CE$141,CE$142,CE$143,CE$144*(1+'S&amp;S'!$F150))</f>
        <v>0</v>
      </c>
      <c r="CF352" s="66">
        <f>-CF$190+CF$216-CF$218+CF$233+CF$234+SUM(CF$125,CF$126,CF$127,CF$128,CF$129,CF$130,CF$131,CF$132,CF$133,CF$134,CF$135,CF$136,CF$137,CF$138,CF$139,CF$140,CF$141,CF$142,CF$143,CF$144*(1+'S&amp;S'!$F150))</f>
        <v>0</v>
      </c>
      <c r="CG352" s="66">
        <f>-CG$190+CG$216-CG$218+CG$233+CG$234+SUM(CG$125,CG$126,CG$127,CG$128,CG$129,CG$130,CG$131,CG$132,CG$133,CG$134,CG$135,CG$136,CG$137,CG$138,CG$139,CG$140,CG$141,CG$142,CG$143,CG$144*(1+'S&amp;S'!$F150))</f>
        <v>0</v>
      </c>
      <c r="CH352" s="66">
        <f>-CH$190+CH$216-CH$218+CH$233+CH$234+SUM(CH$125,CH$126,CH$127,CH$128,CH$129,CH$130,CH$131,CH$132,CH$133,CH$134,CH$135,CH$136,CH$137,CH$138,CH$139,CH$140,CH$141,CH$142,CH$143,CH$144*(1+'S&amp;S'!$F150))</f>
        <v>0</v>
      </c>
      <c r="CI352" s="66">
        <f>-CI$190+CI$216-CI$218+CI$233+CI$234+SUM(CI$125,CI$126,CI$127,CI$128,CI$129,CI$130,CI$131,CI$132,CI$133,CI$134,CI$135,CI$136,CI$137,CI$138,CI$139,CI$140,CI$141,CI$142,CI$143,CI$144*(1+'S&amp;S'!$F150))</f>
        <v>0</v>
      </c>
      <c r="CJ352" s="66">
        <f>-CJ$190+CJ$216-CJ$218+CJ$233+CJ$234+SUM(CJ$125,CJ$126,CJ$127,CJ$128,CJ$129,CJ$130,CJ$131,CJ$132,CJ$133,CJ$134,CJ$135,CJ$136,CJ$137,CJ$138,CJ$139,CJ$140,CJ$141,CJ$142,CJ$143,CJ$144*(1+'S&amp;S'!$F150))</f>
        <v>0</v>
      </c>
      <c r="CK352" s="66">
        <f>-CK$190+CK$216-CK$218+CK$233+CK$234+SUM(CK$125,CK$126,CK$127,CK$128,CK$129,CK$130,CK$131,CK$132,CK$133,CK$134,CK$135,CK$136,CK$137,CK$138,CK$139,CK$140,CK$141,CK$142,CK$143,CK$144*(1+'S&amp;S'!$F150))</f>
        <v>0</v>
      </c>
      <c r="CL352" s="66">
        <f>-CL$190+CL$216-CL$218+CL$233+CL$234+SUM(CL$125,CL$126,CL$127,CL$128,CL$129,CL$130,CL$131,CL$132,CL$133,CL$134,CL$135,CL$136,CL$137,CL$138,CL$139,CL$140,CL$141,CL$142,CL$143,CL$144*(1+'S&amp;S'!$F150))</f>
        <v>0</v>
      </c>
      <c r="CM352" s="66">
        <f>-CM$190+CM$216-CM$218+CM$233+CM$234+SUM(CM$125,CM$126,CM$127,CM$128,CM$129,CM$130,CM$131,CM$132,CM$133,CM$134,CM$135,CM$136,CM$137,CM$138,CM$139,CM$140,CM$141,CM$142,CM$143,CM$144*(1+'S&amp;S'!$F150))</f>
        <v>0</v>
      </c>
      <c r="CN352" s="66">
        <f>-CN$190+CN$216-CN$218+CN$233+CN$234+SUM(CN$125,CN$126,CN$127,CN$128,CN$129,CN$130,CN$131,CN$132,CN$133,CN$134,CN$135,CN$136,CN$137,CN$138,CN$139,CN$140,CN$141,CN$142,CN$143,CN$144*(1+'S&amp;S'!$F150))</f>
        <v>0</v>
      </c>
      <c r="CO352" s="66">
        <f>-CO$190+CO$216-CO$218+CO$233+CO$234+SUM(CO$125,CO$126,CO$127,CO$128,CO$129,CO$130,CO$131,CO$132,CO$133,CO$134,CO$135,CO$136,CO$137,CO$138,CO$139,CO$140,CO$141,CO$142,CO$143,CO$144*(1+'S&amp;S'!$F150))</f>
        <v>0</v>
      </c>
      <c r="CP352" s="66">
        <f>-CP$190+CP$216-CP$218+CP$233+CP$234+SUM(CP$125,CP$126,CP$127,CP$128,CP$129,CP$130,CP$131,CP$132,CP$133,CP$134,CP$135,CP$136,CP$137,CP$138,CP$139,CP$140,CP$141,CP$142,CP$143,CP$144*(1+'S&amp;S'!$F150))</f>
        <v>0</v>
      </c>
      <c r="CQ352" s="66">
        <f>-CQ$190+CQ$216-CQ$218+CQ$233+CQ$234+SUM(CQ$125,CQ$126,CQ$127,CQ$128,CQ$129,CQ$130,CQ$131,CQ$132,CQ$133,CQ$134,CQ$135,CQ$136,CQ$137,CQ$138,CQ$139,CQ$140,CQ$141,CQ$142,CQ$143,CQ$144*(1+'S&amp;S'!$F150))</f>
        <v>0</v>
      </c>
      <c r="CR352" s="66">
        <f>-CR$190+CR$216-CR$218+CR$233+CR$234+SUM(CR$125,CR$126,CR$127,CR$128,CR$129,CR$130,CR$131,CR$132,CR$133,CR$134,CR$135,CR$136,CR$137,CR$138,CR$139,CR$140,CR$141,CR$142,CR$143,CR$144*(1+'S&amp;S'!$F150))</f>
        <v>0</v>
      </c>
      <c r="CS352" s="66">
        <f>-CS$190+CS$216-CS$218+CS$233+CS$234+SUM(CS$125,CS$126,CS$127,CS$128,CS$129,CS$130,CS$131,CS$132,CS$133,CS$134,CS$135,CS$136,CS$137,CS$138,CS$139,CS$140,CS$141,CS$142,CS$143,CS$144*(1+'S&amp;S'!$F150))</f>
        <v>0</v>
      </c>
    </row>
    <row r="353" spans="3:97" hidden="1" x14ac:dyDescent="0.35">
      <c r="C353" s="81" t="str">
        <f>O.4!C144&amp;" with "&amp; 'S&amp;S'!$D$5*100 &amp; "% decrease"</f>
        <v>Spare with 1% decrease</v>
      </c>
      <c r="E353" s="492">
        <f>G353+NPV(G.Asm!$F$40,H353:INDEX(H353:CS353,RP))</f>
        <v>0</v>
      </c>
      <c r="F353" s="492">
        <f t="shared" si="140"/>
        <v>0</v>
      </c>
      <c r="G353" s="66">
        <f>-G$190+G$216-G$218+G$233+G$234+SUM(G$125,G$126,G$127,G$128,G$129,G$130,G$131,G$132,G$133,G$134,G$135,G$136,G$137,G$138,G$139,G$140,G$141,G$142,G$143,G$144*(1+'S&amp;S'!$F151))</f>
        <v>0</v>
      </c>
      <c r="H353" s="66">
        <f>-H$190+H$216-H$218+H$233+H$234+SUM(H$125,H$126,H$127,H$128,H$129,H$130,H$131,H$132,H$133,H$134,H$135,H$136,H$137,H$138,H$139,H$140,H$141,H$142,H$143,H$144*(1+'S&amp;S'!$F151))</f>
        <v>0</v>
      </c>
      <c r="I353" s="66">
        <f>-I$190+I$216-I$218+I$233+I$234+SUM(I$125,I$126,I$127,I$128,I$129,I$130,I$131,I$132,I$133,I$134,I$135,I$136,I$137,I$138,I$139,I$140,I$141,I$142,I$143,I$144*(1+'S&amp;S'!$F151))</f>
        <v>0</v>
      </c>
      <c r="J353" s="66">
        <f>-J$190+J$216-J$218+J$233+J$234+SUM(J$125,J$126,J$127,J$128,J$129,J$130,J$131,J$132,J$133,J$134,J$135,J$136,J$137,J$138,J$139,J$140,J$141,J$142,J$143,J$144*(1+'S&amp;S'!$F151))</f>
        <v>0</v>
      </c>
      <c r="K353" s="66">
        <f>-K$190+K$216-K$218+K$233+K$234+SUM(K$125,K$126,K$127,K$128,K$129,K$130,K$131,K$132,K$133,K$134,K$135,K$136,K$137,K$138,K$139,K$140,K$141,K$142,K$143,K$144*(1+'S&amp;S'!$F151))</f>
        <v>0</v>
      </c>
      <c r="L353" s="66">
        <f>-L$190+L$216-L$218+L$233+L$234+SUM(L$125,L$126,L$127,L$128,L$129,L$130,L$131,L$132,L$133,L$134,L$135,L$136,L$137,L$138,L$139,L$140,L$141,L$142,L$143,L$144*(1+'S&amp;S'!$F151))</f>
        <v>0</v>
      </c>
      <c r="M353" s="66">
        <f>-M$190+M$216-M$218+M$233+M$234+SUM(M$125,M$126,M$127,M$128,M$129,M$130,M$131,M$132,M$133,M$134,M$135,M$136,M$137,M$138,M$139,M$140,M$141,M$142,M$143,M$144*(1+'S&amp;S'!$F151))</f>
        <v>0</v>
      </c>
      <c r="N353" s="66">
        <f>-N$190+N$216-N$218+N$233+N$234+SUM(N$125,N$126,N$127,N$128,N$129,N$130,N$131,N$132,N$133,N$134,N$135,N$136,N$137,N$138,N$139,N$140,N$141,N$142,N$143,N$144*(1+'S&amp;S'!$F151))</f>
        <v>0</v>
      </c>
      <c r="O353" s="66">
        <f>-O$190+O$216-O$218+O$233+O$234+SUM(O$125,O$126,O$127,O$128,O$129,O$130,O$131,O$132,O$133,O$134,O$135,O$136,O$137,O$138,O$139,O$140,O$141,O$142,O$143,O$144*(1+'S&amp;S'!$F151))</f>
        <v>0</v>
      </c>
      <c r="P353" s="66">
        <f>-P$190+P$216-P$218+P$233+P$234+SUM(P$125,P$126,P$127,P$128,P$129,P$130,P$131,P$132,P$133,P$134,P$135,P$136,P$137,P$138,P$139,P$140,P$141,P$142,P$143,P$144*(1+'S&amp;S'!$F151))</f>
        <v>0</v>
      </c>
      <c r="Q353" s="66">
        <f>-Q$190+Q$216-Q$218+Q$233+Q$234+SUM(Q$125,Q$126,Q$127,Q$128,Q$129,Q$130,Q$131,Q$132,Q$133,Q$134,Q$135,Q$136,Q$137,Q$138,Q$139,Q$140,Q$141,Q$142,Q$143,Q$144*(1+'S&amp;S'!$F151))</f>
        <v>0</v>
      </c>
      <c r="R353" s="66">
        <f>-R$190+R$216-R$218+R$233+R$234+SUM(R$125,R$126,R$127,R$128,R$129,R$130,R$131,R$132,R$133,R$134,R$135,R$136,R$137,R$138,R$139,R$140,R$141,R$142,R$143,R$144*(1+'S&amp;S'!$F151))</f>
        <v>0</v>
      </c>
      <c r="S353" s="66">
        <f>-S$190+S$216-S$218+S$233+S$234+SUM(S$125,S$126,S$127,S$128,S$129,S$130,S$131,S$132,S$133,S$134,S$135,S$136,S$137,S$138,S$139,S$140,S$141,S$142,S$143,S$144*(1+'S&amp;S'!$F151))</f>
        <v>0</v>
      </c>
      <c r="T353" s="66">
        <f>-T$190+T$216-T$218+T$233+T$234+SUM(T$125,T$126,T$127,T$128,T$129,T$130,T$131,T$132,T$133,T$134,T$135,T$136,T$137,T$138,T$139,T$140,T$141,T$142,T$143,T$144*(1+'S&amp;S'!$F151))</f>
        <v>0</v>
      </c>
      <c r="U353" s="66">
        <f>-U$190+U$216-U$218+U$233+U$234+SUM(U$125,U$126,U$127,U$128,U$129,U$130,U$131,U$132,U$133,U$134,U$135,U$136,U$137,U$138,U$139,U$140,U$141,U$142,U$143,U$144*(1+'S&amp;S'!$F151))</f>
        <v>0</v>
      </c>
      <c r="V353" s="66">
        <f>-V$190+V$216-V$218+V$233+V$234+SUM(V$125,V$126,V$127,V$128,V$129,V$130,V$131,V$132,V$133,V$134,V$135,V$136,V$137,V$138,V$139,V$140,V$141,V$142,V$143,V$144*(1+'S&amp;S'!$F151))</f>
        <v>0</v>
      </c>
      <c r="W353" s="66">
        <f>-W$190+W$216-W$218+W$233+W$234+SUM(W$125,W$126,W$127,W$128,W$129,W$130,W$131,W$132,W$133,W$134,W$135,W$136,W$137,W$138,W$139,W$140,W$141,W$142,W$143,W$144*(1+'S&amp;S'!$F151))</f>
        <v>0</v>
      </c>
      <c r="X353" s="66">
        <f>-X$190+X$216-X$218+X$233+X$234+SUM(X$125,X$126,X$127,X$128,X$129,X$130,X$131,X$132,X$133,X$134,X$135,X$136,X$137,X$138,X$139,X$140,X$141,X$142,X$143,X$144*(1+'S&amp;S'!$F151))</f>
        <v>0</v>
      </c>
      <c r="Y353" s="66">
        <f>-Y$190+Y$216-Y$218+Y$233+Y$234+SUM(Y$125,Y$126,Y$127,Y$128,Y$129,Y$130,Y$131,Y$132,Y$133,Y$134,Y$135,Y$136,Y$137,Y$138,Y$139,Y$140,Y$141,Y$142,Y$143,Y$144*(1+'S&amp;S'!$F151))</f>
        <v>0</v>
      </c>
      <c r="Z353" s="66">
        <f>-Z$190+Z$216-Z$218+Z$233+Z$234+SUM(Z$125,Z$126,Z$127,Z$128,Z$129,Z$130,Z$131,Z$132,Z$133,Z$134,Z$135,Z$136,Z$137,Z$138,Z$139,Z$140,Z$141,Z$142,Z$143,Z$144*(1+'S&amp;S'!$F151))</f>
        <v>0</v>
      </c>
      <c r="AA353" s="66">
        <f>-AA$190+AA$216-AA$218+AA$233+AA$234+SUM(AA$125,AA$126,AA$127,AA$128,AA$129,AA$130,AA$131,AA$132,AA$133,AA$134,AA$135,AA$136,AA$137,AA$138,AA$139,AA$140,AA$141,AA$142,AA$143,AA$144*(1+'S&amp;S'!$F151))</f>
        <v>0</v>
      </c>
      <c r="AB353" s="66">
        <f>-AB$190+AB$216-AB$218+AB$233+AB$234+SUM(AB$125,AB$126,AB$127,AB$128,AB$129,AB$130,AB$131,AB$132,AB$133,AB$134,AB$135,AB$136,AB$137,AB$138,AB$139,AB$140,AB$141,AB$142,AB$143,AB$144*(1+'S&amp;S'!$F151))</f>
        <v>0</v>
      </c>
      <c r="AC353" s="66">
        <f>-AC$190+AC$216-AC$218+AC$233+AC$234+SUM(AC$125,AC$126,AC$127,AC$128,AC$129,AC$130,AC$131,AC$132,AC$133,AC$134,AC$135,AC$136,AC$137,AC$138,AC$139,AC$140,AC$141,AC$142,AC$143,AC$144*(1+'S&amp;S'!$F151))</f>
        <v>0</v>
      </c>
      <c r="AD353" s="66">
        <f>-AD$190+AD$216-AD$218+AD$233+AD$234+SUM(AD$125,AD$126,AD$127,AD$128,AD$129,AD$130,AD$131,AD$132,AD$133,AD$134,AD$135,AD$136,AD$137,AD$138,AD$139,AD$140,AD$141,AD$142,AD$143,AD$144*(1+'S&amp;S'!$F151))</f>
        <v>0</v>
      </c>
      <c r="AE353" s="66">
        <f>-AE$190+AE$216-AE$218+AE$233+AE$234+SUM(AE$125,AE$126,AE$127,AE$128,AE$129,AE$130,AE$131,AE$132,AE$133,AE$134,AE$135,AE$136,AE$137,AE$138,AE$139,AE$140,AE$141,AE$142,AE$143,AE$144*(1+'S&amp;S'!$F151))</f>
        <v>0</v>
      </c>
      <c r="AF353" s="66">
        <f>-AF$190+AF$216-AF$218+AF$233+AF$234+SUM(AF$125,AF$126,AF$127,AF$128,AF$129,AF$130,AF$131,AF$132,AF$133,AF$134,AF$135,AF$136,AF$137,AF$138,AF$139,AF$140,AF$141,AF$142,AF$143,AF$144*(1+'S&amp;S'!$F151))</f>
        <v>0</v>
      </c>
      <c r="AG353" s="66">
        <f>-AG$190+AG$216-AG$218+AG$233+AG$234+SUM(AG$125,AG$126,AG$127,AG$128,AG$129,AG$130,AG$131,AG$132,AG$133,AG$134,AG$135,AG$136,AG$137,AG$138,AG$139,AG$140,AG$141,AG$142,AG$143,AG$144*(1+'S&amp;S'!$F151))</f>
        <v>0</v>
      </c>
      <c r="AH353" s="66">
        <f>-AH$190+AH$216-AH$218+AH$233+AH$234+SUM(AH$125,AH$126,AH$127,AH$128,AH$129,AH$130,AH$131,AH$132,AH$133,AH$134,AH$135,AH$136,AH$137,AH$138,AH$139,AH$140,AH$141,AH$142,AH$143,AH$144*(1+'S&amp;S'!$F151))</f>
        <v>0</v>
      </c>
      <c r="AI353" s="66">
        <f>-AI$190+AI$216-AI$218+AI$233+AI$234+SUM(AI$125,AI$126,AI$127,AI$128,AI$129,AI$130,AI$131,AI$132,AI$133,AI$134,AI$135,AI$136,AI$137,AI$138,AI$139,AI$140,AI$141,AI$142,AI$143,AI$144*(1+'S&amp;S'!$F151))</f>
        <v>0</v>
      </c>
      <c r="AJ353" s="66">
        <f>-AJ$190+AJ$216-AJ$218+AJ$233+AJ$234+SUM(AJ$125,AJ$126,AJ$127,AJ$128,AJ$129,AJ$130,AJ$131,AJ$132,AJ$133,AJ$134,AJ$135,AJ$136,AJ$137,AJ$138,AJ$139,AJ$140,AJ$141,AJ$142,AJ$143,AJ$144*(1+'S&amp;S'!$F151))</f>
        <v>0</v>
      </c>
      <c r="AK353" s="66">
        <f>-AK$190+AK$216-AK$218+AK$233+AK$234+SUM(AK$125,AK$126,AK$127,AK$128,AK$129,AK$130,AK$131,AK$132,AK$133,AK$134,AK$135,AK$136,AK$137,AK$138,AK$139,AK$140,AK$141,AK$142,AK$143,AK$144*(1+'S&amp;S'!$F151))</f>
        <v>0</v>
      </c>
      <c r="AL353" s="66">
        <f>-AL$190+AL$216-AL$218+AL$233+AL$234+SUM(AL$125,AL$126,AL$127,AL$128,AL$129,AL$130,AL$131,AL$132,AL$133,AL$134,AL$135,AL$136,AL$137,AL$138,AL$139,AL$140,AL$141,AL$142,AL$143,AL$144*(1+'S&amp;S'!$F151))</f>
        <v>0</v>
      </c>
      <c r="AM353" s="66">
        <f>-AM$190+AM$216-AM$218+AM$233+AM$234+SUM(AM$125,AM$126,AM$127,AM$128,AM$129,AM$130,AM$131,AM$132,AM$133,AM$134,AM$135,AM$136,AM$137,AM$138,AM$139,AM$140,AM$141,AM$142,AM$143,AM$144*(1+'S&amp;S'!$F151))</f>
        <v>0</v>
      </c>
      <c r="AN353" s="66">
        <f>-AN$190+AN$216-AN$218+AN$233+AN$234+SUM(AN$125,AN$126,AN$127,AN$128,AN$129,AN$130,AN$131,AN$132,AN$133,AN$134,AN$135,AN$136,AN$137,AN$138,AN$139,AN$140,AN$141,AN$142,AN$143,AN$144*(1+'S&amp;S'!$F151))</f>
        <v>0</v>
      </c>
      <c r="AO353" s="66">
        <f>-AO$190+AO$216-AO$218+AO$233+AO$234+SUM(AO$125,AO$126,AO$127,AO$128,AO$129,AO$130,AO$131,AO$132,AO$133,AO$134,AO$135,AO$136,AO$137,AO$138,AO$139,AO$140,AO$141,AO$142,AO$143,AO$144*(1+'S&amp;S'!$F151))</f>
        <v>0</v>
      </c>
      <c r="AP353" s="66">
        <f>-AP$190+AP$216-AP$218+AP$233+AP$234+SUM(AP$125,AP$126,AP$127,AP$128,AP$129,AP$130,AP$131,AP$132,AP$133,AP$134,AP$135,AP$136,AP$137,AP$138,AP$139,AP$140,AP$141,AP$142,AP$143,AP$144*(1+'S&amp;S'!$F151))</f>
        <v>0</v>
      </c>
      <c r="AQ353" s="66">
        <f>-AQ$190+AQ$216-AQ$218+AQ$233+AQ$234+SUM(AQ$125,AQ$126,AQ$127,AQ$128,AQ$129,AQ$130,AQ$131,AQ$132,AQ$133,AQ$134,AQ$135,AQ$136,AQ$137,AQ$138,AQ$139,AQ$140,AQ$141,AQ$142,AQ$143,AQ$144*(1+'S&amp;S'!$F151))</f>
        <v>0</v>
      </c>
      <c r="AR353" s="66">
        <f>-AR$190+AR$216-AR$218+AR$233+AR$234+SUM(AR$125,AR$126,AR$127,AR$128,AR$129,AR$130,AR$131,AR$132,AR$133,AR$134,AR$135,AR$136,AR$137,AR$138,AR$139,AR$140,AR$141,AR$142,AR$143,AR$144*(1+'S&amp;S'!$F151))</f>
        <v>0</v>
      </c>
      <c r="AS353" s="66">
        <f>-AS$190+AS$216-AS$218+AS$233+AS$234+SUM(AS$125,AS$126,AS$127,AS$128,AS$129,AS$130,AS$131,AS$132,AS$133,AS$134,AS$135,AS$136,AS$137,AS$138,AS$139,AS$140,AS$141,AS$142,AS$143,AS$144*(1+'S&amp;S'!$F151))</f>
        <v>0</v>
      </c>
      <c r="AT353" s="66">
        <f>-AT$190+AT$216-AT$218+AT$233+AT$234+SUM(AT$125,AT$126,AT$127,AT$128,AT$129,AT$130,AT$131,AT$132,AT$133,AT$134,AT$135,AT$136,AT$137,AT$138,AT$139,AT$140,AT$141,AT$142,AT$143,AT$144*(1+'S&amp;S'!$F151))</f>
        <v>0</v>
      </c>
      <c r="AU353" s="66">
        <f>-AU$190+AU$216-AU$218+AU$233+AU$234+SUM(AU$125,AU$126,AU$127,AU$128,AU$129,AU$130,AU$131,AU$132,AU$133,AU$134,AU$135,AU$136,AU$137,AU$138,AU$139,AU$140,AU$141,AU$142,AU$143,AU$144*(1+'S&amp;S'!$F151))</f>
        <v>0</v>
      </c>
      <c r="AV353" s="66">
        <f>-AV$190+AV$216-AV$218+AV$233+AV$234+SUM(AV$125,AV$126,AV$127,AV$128,AV$129,AV$130,AV$131,AV$132,AV$133,AV$134,AV$135,AV$136,AV$137,AV$138,AV$139,AV$140,AV$141,AV$142,AV$143,AV$144*(1+'S&amp;S'!$F151))</f>
        <v>0</v>
      </c>
      <c r="AW353" s="66">
        <f>-AW$190+AW$216-AW$218+AW$233+AW$234+SUM(AW$125,AW$126,AW$127,AW$128,AW$129,AW$130,AW$131,AW$132,AW$133,AW$134,AW$135,AW$136,AW$137,AW$138,AW$139,AW$140,AW$141,AW$142,AW$143,AW$144*(1+'S&amp;S'!$F151))</f>
        <v>0</v>
      </c>
      <c r="AX353" s="66">
        <f>-AX$190+AX$216-AX$218+AX$233+AX$234+SUM(AX$125,AX$126,AX$127,AX$128,AX$129,AX$130,AX$131,AX$132,AX$133,AX$134,AX$135,AX$136,AX$137,AX$138,AX$139,AX$140,AX$141,AX$142,AX$143,AX$144*(1+'S&amp;S'!$F151))</f>
        <v>0</v>
      </c>
      <c r="AY353" s="66">
        <f>-AY$190+AY$216-AY$218+AY$233+AY$234+SUM(AY$125,AY$126,AY$127,AY$128,AY$129,AY$130,AY$131,AY$132,AY$133,AY$134,AY$135,AY$136,AY$137,AY$138,AY$139,AY$140,AY$141,AY$142,AY$143,AY$144*(1+'S&amp;S'!$F151))</f>
        <v>0</v>
      </c>
      <c r="AZ353" s="66">
        <f>-AZ$190+AZ$216-AZ$218+AZ$233+AZ$234+SUM(AZ$125,AZ$126,AZ$127,AZ$128,AZ$129,AZ$130,AZ$131,AZ$132,AZ$133,AZ$134,AZ$135,AZ$136,AZ$137,AZ$138,AZ$139,AZ$140,AZ$141,AZ$142,AZ$143,AZ$144*(1+'S&amp;S'!$F151))</f>
        <v>0</v>
      </c>
      <c r="BA353" s="66">
        <f>-BA$190+BA$216-BA$218+BA$233+BA$234+SUM(BA$125,BA$126,BA$127,BA$128,BA$129,BA$130,BA$131,BA$132,BA$133,BA$134,BA$135,BA$136,BA$137,BA$138,BA$139,BA$140,BA$141,BA$142,BA$143,BA$144*(1+'S&amp;S'!$F151))</f>
        <v>0</v>
      </c>
      <c r="BB353" s="66">
        <f>-BB$190+BB$216-BB$218+BB$233+BB$234+SUM(BB$125,BB$126,BB$127,BB$128,BB$129,BB$130,BB$131,BB$132,BB$133,BB$134,BB$135,BB$136,BB$137,BB$138,BB$139,BB$140,BB$141,BB$142,BB$143,BB$144*(1+'S&amp;S'!$F151))</f>
        <v>0</v>
      </c>
      <c r="BC353" s="66">
        <f>-BC$190+BC$216-BC$218+BC$233+BC$234+SUM(BC$125,BC$126,BC$127,BC$128,BC$129,BC$130,BC$131,BC$132,BC$133,BC$134,BC$135,BC$136,BC$137,BC$138,BC$139,BC$140,BC$141,BC$142,BC$143,BC$144*(1+'S&amp;S'!$F151))</f>
        <v>0</v>
      </c>
      <c r="BD353" s="66">
        <f>-BD$190+BD$216-BD$218+BD$233+BD$234+SUM(BD$125,BD$126,BD$127,BD$128,BD$129,BD$130,BD$131,BD$132,BD$133,BD$134,BD$135,BD$136,BD$137,BD$138,BD$139,BD$140,BD$141,BD$142,BD$143,BD$144*(1+'S&amp;S'!$F151))</f>
        <v>0</v>
      </c>
      <c r="BE353" s="66">
        <f>-BE$190+BE$216-BE$218+BE$233+BE$234+SUM(BE$125,BE$126,BE$127,BE$128,BE$129,BE$130,BE$131,BE$132,BE$133,BE$134,BE$135,BE$136,BE$137,BE$138,BE$139,BE$140,BE$141,BE$142,BE$143,BE$144*(1+'S&amp;S'!$F151))</f>
        <v>0</v>
      </c>
      <c r="BF353" s="66">
        <f>-BF$190+BF$216-BF$218+BF$233+BF$234+SUM(BF$125,BF$126,BF$127,BF$128,BF$129,BF$130,BF$131,BF$132,BF$133,BF$134,BF$135,BF$136,BF$137,BF$138,BF$139,BF$140,BF$141,BF$142,BF$143,BF$144*(1+'S&amp;S'!$F151))</f>
        <v>0</v>
      </c>
      <c r="BG353" s="66">
        <f>-BG$190+BG$216-BG$218+BG$233+BG$234+SUM(BG$125,BG$126,BG$127,BG$128,BG$129,BG$130,BG$131,BG$132,BG$133,BG$134,BG$135,BG$136,BG$137,BG$138,BG$139,BG$140,BG$141,BG$142,BG$143,BG$144*(1+'S&amp;S'!$F151))</f>
        <v>0</v>
      </c>
      <c r="BH353" s="66">
        <f>-BH$190+BH$216-BH$218+BH$233+BH$234+SUM(BH$125,BH$126,BH$127,BH$128,BH$129,BH$130,BH$131,BH$132,BH$133,BH$134,BH$135,BH$136,BH$137,BH$138,BH$139,BH$140,BH$141,BH$142,BH$143,BH$144*(1+'S&amp;S'!$F151))</f>
        <v>0</v>
      </c>
      <c r="BI353" s="66">
        <f>-BI$190+BI$216-BI$218+BI$233+BI$234+SUM(BI$125,BI$126,BI$127,BI$128,BI$129,BI$130,BI$131,BI$132,BI$133,BI$134,BI$135,BI$136,BI$137,BI$138,BI$139,BI$140,BI$141,BI$142,BI$143,BI$144*(1+'S&amp;S'!$F151))</f>
        <v>0</v>
      </c>
      <c r="BJ353" s="66">
        <f>-BJ$190+BJ$216-BJ$218+BJ$233+BJ$234+SUM(BJ$125,BJ$126,BJ$127,BJ$128,BJ$129,BJ$130,BJ$131,BJ$132,BJ$133,BJ$134,BJ$135,BJ$136,BJ$137,BJ$138,BJ$139,BJ$140,BJ$141,BJ$142,BJ$143,BJ$144*(1+'S&amp;S'!$F151))</f>
        <v>0</v>
      </c>
      <c r="BK353" s="66">
        <f>-BK$190+BK$216-BK$218+BK$233+BK$234+SUM(BK$125,BK$126,BK$127,BK$128,BK$129,BK$130,BK$131,BK$132,BK$133,BK$134,BK$135,BK$136,BK$137,BK$138,BK$139,BK$140,BK$141,BK$142,BK$143,BK$144*(1+'S&amp;S'!$F151))</f>
        <v>0</v>
      </c>
      <c r="BL353" s="66">
        <f>-BL$190+BL$216-BL$218+BL$233+BL$234+SUM(BL$125,BL$126,BL$127,BL$128,BL$129,BL$130,BL$131,BL$132,BL$133,BL$134,BL$135,BL$136,BL$137,BL$138,BL$139,BL$140,BL$141,BL$142,BL$143,BL$144*(1+'S&amp;S'!$F151))</f>
        <v>0</v>
      </c>
      <c r="BM353" s="66">
        <f>-BM$190+BM$216-BM$218+BM$233+BM$234+SUM(BM$125,BM$126,BM$127,BM$128,BM$129,BM$130,BM$131,BM$132,BM$133,BM$134,BM$135,BM$136,BM$137,BM$138,BM$139,BM$140,BM$141,BM$142,BM$143,BM$144*(1+'S&amp;S'!$F151))</f>
        <v>0</v>
      </c>
      <c r="BN353" s="66">
        <f>-BN$190+BN$216-BN$218+BN$233+BN$234+SUM(BN$125,BN$126,BN$127,BN$128,BN$129,BN$130,BN$131,BN$132,BN$133,BN$134,BN$135,BN$136,BN$137,BN$138,BN$139,BN$140,BN$141,BN$142,BN$143,BN$144*(1+'S&amp;S'!$F151))</f>
        <v>0</v>
      </c>
      <c r="BO353" s="66">
        <f>-BO$190+BO$216-BO$218+BO$233+BO$234+SUM(BO$125,BO$126,BO$127,BO$128,BO$129,BO$130,BO$131,BO$132,BO$133,BO$134,BO$135,BO$136,BO$137,BO$138,BO$139,BO$140,BO$141,BO$142,BO$143,BO$144*(1+'S&amp;S'!$F151))</f>
        <v>0</v>
      </c>
      <c r="BP353" s="66">
        <f>-BP$190+BP$216-BP$218+BP$233+BP$234+SUM(BP$125,BP$126,BP$127,BP$128,BP$129,BP$130,BP$131,BP$132,BP$133,BP$134,BP$135,BP$136,BP$137,BP$138,BP$139,BP$140,BP$141,BP$142,BP$143,BP$144*(1+'S&amp;S'!$F151))</f>
        <v>0</v>
      </c>
      <c r="BQ353" s="66">
        <f>-BQ$190+BQ$216-BQ$218+BQ$233+BQ$234+SUM(BQ$125,BQ$126,BQ$127,BQ$128,BQ$129,BQ$130,BQ$131,BQ$132,BQ$133,BQ$134,BQ$135,BQ$136,BQ$137,BQ$138,BQ$139,BQ$140,BQ$141,BQ$142,BQ$143,BQ$144*(1+'S&amp;S'!$F151))</f>
        <v>0</v>
      </c>
      <c r="BR353" s="66">
        <f>-BR$190+BR$216-BR$218+BR$233+BR$234+SUM(BR$125,BR$126,BR$127,BR$128,BR$129,BR$130,BR$131,BR$132,BR$133,BR$134,BR$135,BR$136,BR$137,BR$138,BR$139,BR$140,BR$141,BR$142,BR$143,BR$144*(1+'S&amp;S'!$F151))</f>
        <v>0</v>
      </c>
      <c r="BS353" s="66">
        <f>-BS$190+BS$216-BS$218+BS$233+BS$234+SUM(BS$125,BS$126,BS$127,BS$128,BS$129,BS$130,BS$131,BS$132,BS$133,BS$134,BS$135,BS$136,BS$137,BS$138,BS$139,BS$140,BS$141,BS$142,BS$143,BS$144*(1+'S&amp;S'!$F151))</f>
        <v>0</v>
      </c>
      <c r="BT353" s="66">
        <f>-BT$190+BT$216-BT$218+BT$233+BT$234+SUM(BT$125,BT$126,BT$127,BT$128,BT$129,BT$130,BT$131,BT$132,BT$133,BT$134,BT$135,BT$136,BT$137,BT$138,BT$139,BT$140,BT$141,BT$142,BT$143,BT$144*(1+'S&amp;S'!$F151))</f>
        <v>0</v>
      </c>
      <c r="BU353" s="66">
        <f>-BU$190+BU$216-BU$218+BU$233+BU$234+SUM(BU$125,BU$126,BU$127,BU$128,BU$129,BU$130,BU$131,BU$132,BU$133,BU$134,BU$135,BU$136,BU$137,BU$138,BU$139,BU$140,BU$141,BU$142,BU$143,BU$144*(1+'S&amp;S'!$F151))</f>
        <v>0</v>
      </c>
      <c r="BV353" s="66">
        <f>-BV$190+BV$216-BV$218+BV$233+BV$234+SUM(BV$125,BV$126,BV$127,BV$128,BV$129,BV$130,BV$131,BV$132,BV$133,BV$134,BV$135,BV$136,BV$137,BV$138,BV$139,BV$140,BV$141,BV$142,BV$143,BV$144*(1+'S&amp;S'!$F151))</f>
        <v>0</v>
      </c>
      <c r="BW353" s="66">
        <f>-BW$190+BW$216-BW$218+BW$233+BW$234+SUM(BW$125,BW$126,BW$127,BW$128,BW$129,BW$130,BW$131,BW$132,BW$133,BW$134,BW$135,BW$136,BW$137,BW$138,BW$139,BW$140,BW$141,BW$142,BW$143,BW$144*(1+'S&amp;S'!$F151))</f>
        <v>0</v>
      </c>
      <c r="BX353" s="66">
        <f>-BX$190+BX$216-BX$218+BX$233+BX$234+SUM(BX$125,BX$126,BX$127,BX$128,BX$129,BX$130,BX$131,BX$132,BX$133,BX$134,BX$135,BX$136,BX$137,BX$138,BX$139,BX$140,BX$141,BX$142,BX$143,BX$144*(1+'S&amp;S'!$F151))</f>
        <v>0</v>
      </c>
      <c r="BY353" s="66">
        <f>-BY$190+BY$216-BY$218+BY$233+BY$234+SUM(BY$125,BY$126,BY$127,BY$128,BY$129,BY$130,BY$131,BY$132,BY$133,BY$134,BY$135,BY$136,BY$137,BY$138,BY$139,BY$140,BY$141,BY$142,BY$143,BY$144*(1+'S&amp;S'!$F151))</f>
        <v>0</v>
      </c>
      <c r="BZ353" s="66">
        <f>-BZ$190+BZ$216-BZ$218+BZ$233+BZ$234+SUM(BZ$125,BZ$126,BZ$127,BZ$128,BZ$129,BZ$130,BZ$131,BZ$132,BZ$133,BZ$134,BZ$135,BZ$136,BZ$137,BZ$138,BZ$139,BZ$140,BZ$141,BZ$142,BZ$143,BZ$144*(1+'S&amp;S'!$F151))</f>
        <v>0</v>
      </c>
      <c r="CA353" s="66">
        <f>-CA$190+CA$216-CA$218+CA$233+CA$234+SUM(CA$125,CA$126,CA$127,CA$128,CA$129,CA$130,CA$131,CA$132,CA$133,CA$134,CA$135,CA$136,CA$137,CA$138,CA$139,CA$140,CA$141,CA$142,CA$143,CA$144*(1+'S&amp;S'!$F151))</f>
        <v>0</v>
      </c>
      <c r="CB353" s="66">
        <f>-CB$190+CB$216-CB$218+CB$233+CB$234+SUM(CB$125,CB$126,CB$127,CB$128,CB$129,CB$130,CB$131,CB$132,CB$133,CB$134,CB$135,CB$136,CB$137,CB$138,CB$139,CB$140,CB$141,CB$142,CB$143,CB$144*(1+'S&amp;S'!$F151))</f>
        <v>0</v>
      </c>
      <c r="CC353" s="66">
        <f>-CC$190+CC$216-CC$218+CC$233+CC$234+SUM(CC$125,CC$126,CC$127,CC$128,CC$129,CC$130,CC$131,CC$132,CC$133,CC$134,CC$135,CC$136,CC$137,CC$138,CC$139,CC$140,CC$141,CC$142,CC$143,CC$144*(1+'S&amp;S'!$F151))</f>
        <v>0</v>
      </c>
      <c r="CD353" s="66">
        <f>-CD$190+CD$216-CD$218+CD$233+CD$234+SUM(CD$125,CD$126,CD$127,CD$128,CD$129,CD$130,CD$131,CD$132,CD$133,CD$134,CD$135,CD$136,CD$137,CD$138,CD$139,CD$140,CD$141,CD$142,CD$143,CD$144*(1+'S&amp;S'!$F151))</f>
        <v>0</v>
      </c>
      <c r="CE353" s="66">
        <f>-CE$190+CE$216-CE$218+CE$233+CE$234+SUM(CE$125,CE$126,CE$127,CE$128,CE$129,CE$130,CE$131,CE$132,CE$133,CE$134,CE$135,CE$136,CE$137,CE$138,CE$139,CE$140,CE$141,CE$142,CE$143,CE$144*(1+'S&amp;S'!$F151))</f>
        <v>0</v>
      </c>
      <c r="CF353" s="66">
        <f>-CF$190+CF$216-CF$218+CF$233+CF$234+SUM(CF$125,CF$126,CF$127,CF$128,CF$129,CF$130,CF$131,CF$132,CF$133,CF$134,CF$135,CF$136,CF$137,CF$138,CF$139,CF$140,CF$141,CF$142,CF$143,CF$144*(1+'S&amp;S'!$F151))</f>
        <v>0</v>
      </c>
      <c r="CG353" s="66">
        <f>-CG$190+CG$216-CG$218+CG$233+CG$234+SUM(CG$125,CG$126,CG$127,CG$128,CG$129,CG$130,CG$131,CG$132,CG$133,CG$134,CG$135,CG$136,CG$137,CG$138,CG$139,CG$140,CG$141,CG$142,CG$143,CG$144*(1+'S&amp;S'!$F151))</f>
        <v>0</v>
      </c>
      <c r="CH353" s="66">
        <f>-CH$190+CH$216-CH$218+CH$233+CH$234+SUM(CH$125,CH$126,CH$127,CH$128,CH$129,CH$130,CH$131,CH$132,CH$133,CH$134,CH$135,CH$136,CH$137,CH$138,CH$139,CH$140,CH$141,CH$142,CH$143,CH$144*(1+'S&amp;S'!$F151))</f>
        <v>0</v>
      </c>
      <c r="CI353" s="66">
        <f>-CI$190+CI$216-CI$218+CI$233+CI$234+SUM(CI$125,CI$126,CI$127,CI$128,CI$129,CI$130,CI$131,CI$132,CI$133,CI$134,CI$135,CI$136,CI$137,CI$138,CI$139,CI$140,CI$141,CI$142,CI$143,CI$144*(1+'S&amp;S'!$F151))</f>
        <v>0</v>
      </c>
      <c r="CJ353" s="66">
        <f>-CJ$190+CJ$216-CJ$218+CJ$233+CJ$234+SUM(CJ$125,CJ$126,CJ$127,CJ$128,CJ$129,CJ$130,CJ$131,CJ$132,CJ$133,CJ$134,CJ$135,CJ$136,CJ$137,CJ$138,CJ$139,CJ$140,CJ$141,CJ$142,CJ$143,CJ$144*(1+'S&amp;S'!$F151))</f>
        <v>0</v>
      </c>
      <c r="CK353" s="66">
        <f>-CK$190+CK$216-CK$218+CK$233+CK$234+SUM(CK$125,CK$126,CK$127,CK$128,CK$129,CK$130,CK$131,CK$132,CK$133,CK$134,CK$135,CK$136,CK$137,CK$138,CK$139,CK$140,CK$141,CK$142,CK$143,CK$144*(1+'S&amp;S'!$F151))</f>
        <v>0</v>
      </c>
      <c r="CL353" s="66">
        <f>-CL$190+CL$216-CL$218+CL$233+CL$234+SUM(CL$125,CL$126,CL$127,CL$128,CL$129,CL$130,CL$131,CL$132,CL$133,CL$134,CL$135,CL$136,CL$137,CL$138,CL$139,CL$140,CL$141,CL$142,CL$143,CL$144*(1+'S&amp;S'!$F151))</f>
        <v>0</v>
      </c>
      <c r="CM353" s="66">
        <f>-CM$190+CM$216-CM$218+CM$233+CM$234+SUM(CM$125,CM$126,CM$127,CM$128,CM$129,CM$130,CM$131,CM$132,CM$133,CM$134,CM$135,CM$136,CM$137,CM$138,CM$139,CM$140,CM$141,CM$142,CM$143,CM$144*(1+'S&amp;S'!$F151))</f>
        <v>0</v>
      </c>
      <c r="CN353" s="66">
        <f>-CN$190+CN$216-CN$218+CN$233+CN$234+SUM(CN$125,CN$126,CN$127,CN$128,CN$129,CN$130,CN$131,CN$132,CN$133,CN$134,CN$135,CN$136,CN$137,CN$138,CN$139,CN$140,CN$141,CN$142,CN$143,CN$144*(1+'S&amp;S'!$F151))</f>
        <v>0</v>
      </c>
      <c r="CO353" s="66">
        <f>-CO$190+CO$216-CO$218+CO$233+CO$234+SUM(CO$125,CO$126,CO$127,CO$128,CO$129,CO$130,CO$131,CO$132,CO$133,CO$134,CO$135,CO$136,CO$137,CO$138,CO$139,CO$140,CO$141,CO$142,CO$143,CO$144*(1+'S&amp;S'!$F151))</f>
        <v>0</v>
      </c>
      <c r="CP353" s="66">
        <f>-CP$190+CP$216-CP$218+CP$233+CP$234+SUM(CP$125,CP$126,CP$127,CP$128,CP$129,CP$130,CP$131,CP$132,CP$133,CP$134,CP$135,CP$136,CP$137,CP$138,CP$139,CP$140,CP$141,CP$142,CP$143,CP$144*(1+'S&amp;S'!$F151))</f>
        <v>0</v>
      </c>
      <c r="CQ353" s="66">
        <f>-CQ$190+CQ$216-CQ$218+CQ$233+CQ$234+SUM(CQ$125,CQ$126,CQ$127,CQ$128,CQ$129,CQ$130,CQ$131,CQ$132,CQ$133,CQ$134,CQ$135,CQ$136,CQ$137,CQ$138,CQ$139,CQ$140,CQ$141,CQ$142,CQ$143,CQ$144*(1+'S&amp;S'!$F151))</f>
        <v>0</v>
      </c>
      <c r="CR353" s="66">
        <f>-CR$190+CR$216-CR$218+CR$233+CR$234+SUM(CR$125,CR$126,CR$127,CR$128,CR$129,CR$130,CR$131,CR$132,CR$133,CR$134,CR$135,CR$136,CR$137,CR$138,CR$139,CR$140,CR$141,CR$142,CR$143,CR$144*(1+'S&amp;S'!$F151))</f>
        <v>0</v>
      </c>
      <c r="CS353" s="66">
        <f>-CS$190+CS$216-CS$218+CS$233+CS$234+SUM(CS$125,CS$126,CS$127,CS$128,CS$129,CS$130,CS$131,CS$132,CS$133,CS$134,CS$135,CS$136,CS$137,CS$138,CS$139,CS$140,CS$141,CS$142,CS$143,CS$144*(1+'S&amp;S'!$F151))</f>
        <v>0</v>
      </c>
    </row>
    <row r="354" spans="3:97" hidden="1" x14ac:dyDescent="0.35">
      <c r="C354" s="81" t="str">
        <f>O.4!C95&amp;" with "&amp; 'S&amp;S'!$D$5*100 &amp; "% increase"</f>
        <v>G. Total net value of externalities with 1% increase</v>
      </c>
      <c r="E354" s="492">
        <f>G354+NPV(G.Asm!$F$40,H354:INDEX(H354:CS354,RP))</f>
        <v>0</v>
      </c>
      <c r="F354" s="492">
        <f t="shared" si="140"/>
        <v>0</v>
      </c>
      <c r="G354" s="66">
        <f>-G$190+G$216-G$218+G$233*(1+'S&amp;S'!$F152)+G$234+G$235</f>
        <v>0</v>
      </c>
      <c r="H354" s="66">
        <f>-H$190+H$216-H$218+H$233*(1+'S&amp;S'!$F152)+H$234+H$235</f>
        <v>0</v>
      </c>
      <c r="I354" s="66">
        <f>-I$190+I$216-I$218+I$233*(1+'S&amp;S'!$F152)+I$234+I$235</f>
        <v>0</v>
      </c>
      <c r="J354" s="66">
        <f>-J$190+J$216-J$218+J$233*(1+'S&amp;S'!$F152)+J$234+J$235</f>
        <v>0</v>
      </c>
      <c r="K354" s="66">
        <f>-K$190+K$216-K$218+K$233*(1+'S&amp;S'!$F152)+K$234+K$235</f>
        <v>0</v>
      </c>
      <c r="L354" s="66">
        <f>-L$190+L$216-L$218+L$233*(1+'S&amp;S'!$F152)+L$234+L$235</f>
        <v>0</v>
      </c>
      <c r="M354" s="66">
        <f>-M$190+M$216-M$218+M$233*(1+'S&amp;S'!$F152)+M$234+M$235</f>
        <v>0</v>
      </c>
      <c r="N354" s="66">
        <f>-N$190+N$216-N$218+N$233*(1+'S&amp;S'!$F152)+N$234+N$235</f>
        <v>0</v>
      </c>
      <c r="O354" s="66">
        <f>-O$190+O$216-O$218+O$233*(1+'S&amp;S'!$F152)+O$234+O$235</f>
        <v>0</v>
      </c>
      <c r="P354" s="66">
        <f>-P$190+P$216-P$218+P$233*(1+'S&amp;S'!$F152)+P$234+P$235</f>
        <v>0</v>
      </c>
      <c r="Q354" s="66">
        <f>-Q$190+Q$216-Q$218+Q$233*(1+'S&amp;S'!$F152)+Q$234+Q$235</f>
        <v>0</v>
      </c>
      <c r="R354" s="66">
        <f>-R$190+R$216-R$218+R$233*(1+'S&amp;S'!$F152)+R$234+R$235</f>
        <v>0</v>
      </c>
      <c r="S354" s="66">
        <f>-S$190+S$216-S$218+S$233*(1+'S&amp;S'!$F152)+S$234+S$235</f>
        <v>0</v>
      </c>
      <c r="T354" s="66">
        <f>-T$190+T$216-T$218+T$233*(1+'S&amp;S'!$F152)+T$234+T$235</f>
        <v>0</v>
      </c>
      <c r="U354" s="66">
        <f>-U$190+U$216-U$218+U$233*(1+'S&amp;S'!$F152)+U$234+U$235</f>
        <v>0</v>
      </c>
      <c r="V354" s="66">
        <f>-V$190+V$216-V$218+V$233*(1+'S&amp;S'!$F152)+V$234+V$235</f>
        <v>0</v>
      </c>
      <c r="W354" s="66">
        <f>-W$190+W$216-W$218+W$233*(1+'S&amp;S'!$F152)+W$234+W$235</f>
        <v>0</v>
      </c>
      <c r="X354" s="66">
        <f>-X$190+X$216-X$218+X$233*(1+'S&amp;S'!$F152)+X$234+X$235</f>
        <v>0</v>
      </c>
      <c r="Y354" s="66">
        <f>-Y$190+Y$216-Y$218+Y$233*(1+'S&amp;S'!$F152)+Y$234+Y$235</f>
        <v>0</v>
      </c>
      <c r="Z354" s="66">
        <f>-Z$190+Z$216-Z$218+Z$233*(1+'S&amp;S'!$F152)+Z$234+Z$235</f>
        <v>0</v>
      </c>
      <c r="AA354" s="66">
        <f>-AA$190+AA$216-AA$218+AA$233*(1+'S&amp;S'!$F152)+AA$234+AA$235</f>
        <v>0</v>
      </c>
      <c r="AB354" s="66">
        <f>-AB$190+AB$216-AB$218+AB$233*(1+'S&amp;S'!$F152)+AB$234+AB$235</f>
        <v>0</v>
      </c>
      <c r="AC354" s="66">
        <f>-AC$190+AC$216-AC$218+AC$233*(1+'S&amp;S'!$F152)+AC$234+AC$235</f>
        <v>0</v>
      </c>
      <c r="AD354" s="66">
        <f>-AD$190+AD$216-AD$218+AD$233*(1+'S&amp;S'!$F152)+AD$234+AD$235</f>
        <v>0</v>
      </c>
      <c r="AE354" s="66">
        <f>-AE$190+AE$216-AE$218+AE$233*(1+'S&amp;S'!$F152)+AE$234+AE$235</f>
        <v>0</v>
      </c>
      <c r="AF354" s="66">
        <f>-AF$190+AF$216-AF$218+AF$233*(1+'S&amp;S'!$F152)+AF$234+AF$235</f>
        <v>0</v>
      </c>
      <c r="AG354" s="66">
        <f>-AG$190+AG$216-AG$218+AG$233*(1+'S&amp;S'!$F152)+AG$234+AG$235</f>
        <v>0</v>
      </c>
      <c r="AH354" s="66">
        <f>-AH$190+AH$216-AH$218+AH$233*(1+'S&amp;S'!$F152)+AH$234+AH$235</f>
        <v>0</v>
      </c>
      <c r="AI354" s="66">
        <f>-AI$190+AI$216-AI$218+AI$233*(1+'S&amp;S'!$F152)+AI$234+AI$235</f>
        <v>0</v>
      </c>
      <c r="AJ354" s="66">
        <f>-AJ$190+AJ$216-AJ$218+AJ$233*(1+'S&amp;S'!$F152)+AJ$234+AJ$235</f>
        <v>0</v>
      </c>
      <c r="AK354" s="66">
        <f>-AK$190+AK$216-AK$218+AK$233*(1+'S&amp;S'!$F152)+AK$234+AK$235</f>
        <v>0</v>
      </c>
      <c r="AL354" s="66">
        <f>-AL$190+AL$216-AL$218+AL$233*(1+'S&amp;S'!$F152)+AL$234+AL$235</f>
        <v>0</v>
      </c>
      <c r="AM354" s="66">
        <f>-AM$190+AM$216-AM$218+AM$233*(1+'S&amp;S'!$F152)+AM$234+AM$235</f>
        <v>0</v>
      </c>
      <c r="AN354" s="66">
        <f>-AN$190+AN$216-AN$218+AN$233*(1+'S&amp;S'!$F152)+AN$234+AN$235</f>
        <v>0</v>
      </c>
      <c r="AO354" s="66">
        <f>-AO$190+AO$216-AO$218+AO$233*(1+'S&amp;S'!$F152)+AO$234+AO$235</f>
        <v>0</v>
      </c>
      <c r="AP354" s="66">
        <f>-AP$190+AP$216-AP$218+AP$233*(1+'S&amp;S'!$F152)+AP$234+AP$235</f>
        <v>0</v>
      </c>
      <c r="AQ354" s="66">
        <f>-AQ$190+AQ$216-AQ$218+AQ$233*(1+'S&amp;S'!$F152)+AQ$234+AQ$235</f>
        <v>0</v>
      </c>
      <c r="AR354" s="66">
        <f>-AR$190+AR$216-AR$218+AR$233*(1+'S&amp;S'!$F152)+AR$234+AR$235</f>
        <v>0</v>
      </c>
      <c r="AS354" s="66">
        <f>-AS$190+AS$216-AS$218+AS$233*(1+'S&amp;S'!$F152)+AS$234+AS$235</f>
        <v>0</v>
      </c>
      <c r="AT354" s="66">
        <f>-AT$190+AT$216-AT$218+AT$233*(1+'S&amp;S'!$F152)+AT$234+AT$235</f>
        <v>0</v>
      </c>
      <c r="AU354" s="66">
        <f>-AU$190+AU$216-AU$218+AU$233*(1+'S&amp;S'!$F152)+AU$234+AU$235</f>
        <v>0</v>
      </c>
      <c r="AV354" s="66">
        <f>-AV$190+AV$216-AV$218+AV$233*(1+'S&amp;S'!$F152)+AV$234+AV$235</f>
        <v>0</v>
      </c>
      <c r="AW354" s="66">
        <f>-AW$190+AW$216-AW$218+AW$233*(1+'S&amp;S'!$F152)+AW$234+AW$235</f>
        <v>0</v>
      </c>
      <c r="AX354" s="66">
        <f>-AX$190+AX$216-AX$218+AX$233*(1+'S&amp;S'!$F152)+AX$234+AX$235</f>
        <v>0</v>
      </c>
      <c r="AY354" s="66">
        <f>-AY$190+AY$216-AY$218+AY$233*(1+'S&amp;S'!$F152)+AY$234+AY$235</f>
        <v>0</v>
      </c>
      <c r="AZ354" s="66">
        <f>-AZ$190+AZ$216-AZ$218+AZ$233*(1+'S&amp;S'!$F152)+AZ$234+AZ$235</f>
        <v>0</v>
      </c>
      <c r="BA354" s="66">
        <f>-BA$190+BA$216-BA$218+BA$233*(1+'S&amp;S'!$F152)+BA$234+BA$235</f>
        <v>0</v>
      </c>
      <c r="BB354" s="66">
        <f>-BB$190+BB$216-BB$218+BB$233*(1+'S&amp;S'!$F152)+BB$234+BB$235</f>
        <v>0</v>
      </c>
      <c r="BC354" s="66">
        <f>-BC$190+BC$216-BC$218+BC$233*(1+'S&amp;S'!$F152)+BC$234+BC$235</f>
        <v>0</v>
      </c>
      <c r="BD354" s="66">
        <f>-BD$190+BD$216-BD$218+BD$233*(1+'S&amp;S'!$F152)+BD$234+BD$235</f>
        <v>0</v>
      </c>
      <c r="BE354" s="66">
        <f>-BE$190+BE$216-BE$218+BE$233*(1+'S&amp;S'!$F152)+BE$234+BE$235</f>
        <v>0</v>
      </c>
      <c r="BF354" s="66">
        <f>-BF$190+BF$216-BF$218+BF$233*(1+'S&amp;S'!$F152)+BF$234+BF$235</f>
        <v>0</v>
      </c>
      <c r="BG354" s="66">
        <f>-BG$190+BG$216-BG$218+BG$233*(1+'S&amp;S'!$F152)+BG$234+BG$235</f>
        <v>0</v>
      </c>
      <c r="BH354" s="66">
        <f>-BH$190+BH$216-BH$218+BH$233*(1+'S&amp;S'!$F152)+BH$234+BH$235</f>
        <v>0</v>
      </c>
      <c r="BI354" s="66">
        <f>-BI$190+BI$216-BI$218+BI$233*(1+'S&amp;S'!$F152)+BI$234+BI$235</f>
        <v>0</v>
      </c>
      <c r="BJ354" s="66">
        <f>-BJ$190+BJ$216-BJ$218+BJ$233*(1+'S&amp;S'!$F152)+BJ$234+BJ$235</f>
        <v>0</v>
      </c>
      <c r="BK354" s="66">
        <f>-BK$190+BK$216-BK$218+BK$233*(1+'S&amp;S'!$F152)+BK$234+BK$235</f>
        <v>0</v>
      </c>
      <c r="BL354" s="66">
        <f>-BL$190+BL$216-BL$218+BL$233*(1+'S&amp;S'!$F152)+BL$234+BL$235</f>
        <v>0</v>
      </c>
      <c r="BM354" s="66">
        <f>-BM$190+BM$216-BM$218+BM$233*(1+'S&amp;S'!$F152)+BM$234+BM$235</f>
        <v>0</v>
      </c>
      <c r="BN354" s="66">
        <f>-BN$190+BN$216-BN$218+BN$233*(1+'S&amp;S'!$F152)+BN$234+BN$235</f>
        <v>0</v>
      </c>
      <c r="BO354" s="66">
        <f>-BO$190+BO$216-BO$218+BO$233*(1+'S&amp;S'!$F152)+BO$234+BO$235</f>
        <v>0</v>
      </c>
      <c r="BP354" s="66">
        <f>-BP$190+BP$216-BP$218+BP$233*(1+'S&amp;S'!$F152)+BP$234+BP$235</f>
        <v>0</v>
      </c>
      <c r="BQ354" s="66">
        <f>-BQ$190+BQ$216-BQ$218+BQ$233*(1+'S&amp;S'!$F152)+BQ$234+BQ$235</f>
        <v>0</v>
      </c>
      <c r="BR354" s="66">
        <f>-BR$190+BR$216-BR$218+BR$233*(1+'S&amp;S'!$F152)+BR$234+BR$235</f>
        <v>0</v>
      </c>
      <c r="BS354" s="66">
        <f>-BS$190+BS$216-BS$218+BS$233*(1+'S&amp;S'!$F152)+BS$234+BS$235</f>
        <v>0</v>
      </c>
      <c r="BT354" s="66">
        <f>-BT$190+BT$216-BT$218+BT$233*(1+'S&amp;S'!$F152)+BT$234+BT$235</f>
        <v>0</v>
      </c>
      <c r="BU354" s="66">
        <f>-BU$190+BU$216-BU$218+BU$233*(1+'S&amp;S'!$F152)+BU$234+BU$235</f>
        <v>0</v>
      </c>
      <c r="BV354" s="66">
        <f>-BV$190+BV$216-BV$218+BV$233*(1+'S&amp;S'!$F152)+BV$234+BV$235</f>
        <v>0</v>
      </c>
      <c r="BW354" s="66">
        <f>-BW$190+BW$216-BW$218+BW$233*(1+'S&amp;S'!$F152)+BW$234+BW$235</f>
        <v>0</v>
      </c>
      <c r="BX354" s="66">
        <f>-BX$190+BX$216-BX$218+BX$233*(1+'S&amp;S'!$F152)+BX$234+BX$235</f>
        <v>0</v>
      </c>
      <c r="BY354" s="66">
        <f>-BY$190+BY$216-BY$218+BY$233*(1+'S&amp;S'!$F152)+BY$234+BY$235</f>
        <v>0</v>
      </c>
      <c r="BZ354" s="66">
        <f>-BZ$190+BZ$216-BZ$218+BZ$233*(1+'S&amp;S'!$F152)+BZ$234+BZ$235</f>
        <v>0</v>
      </c>
      <c r="CA354" s="66">
        <f>-CA$190+CA$216-CA$218+CA$233*(1+'S&amp;S'!$F152)+CA$234+CA$235</f>
        <v>0</v>
      </c>
      <c r="CB354" s="66">
        <f>-CB$190+CB$216-CB$218+CB$233*(1+'S&amp;S'!$F152)+CB$234+CB$235</f>
        <v>0</v>
      </c>
      <c r="CC354" s="66">
        <f>-CC$190+CC$216-CC$218+CC$233*(1+'S&amp;S'!$F152)+CC$234+CC$235</f>
        <v>0</v>
      </c>
      <c r="CD354" s="66">
        <f>-CD$190+CD$216-CD$218+CD$233*(1+'S&amp;S'!$F152)+CD$234+CD$235</f>
        <v>0</v>
      </c>
      <c r="CE354" s="66">
        <f>-CE$190+CE$216-CE$218+CE$233*(1+'S&amp;S'!$F152)+CE$234+CE$235</f>
        <v>0</v>
      </c>
      <c r="CF354" s="66">
        <f>-CF$190+CF$216-CF$218+CF$233*(1+'S&amp;S'!$F152)+CF$234+CF$235</f>
        <v>0</v>
      </c>
      <c r="CG354" s="66">
        <f>-CG$190+CG$216-CG$218+CG$233*(1+'S&amp;S'!$F152)+CG$234+CG$235</f>
        <v>0</v>
      </c>
      <c r="CH354" s="66">
        <f>-CH$190+CH$216-CH$218+CH$233*(1+'S&amp;S'!$F152)+CH$234+CH$235</f>
        <v>0</v>
      </c>
      <c r="CI354" s="66">
        <f>-CI$190+CI$216-CI$218+CI$233*(1+'S&amp;S'!$F152)+CI$234+CI$235</f>
        <v>0</v>
      </c>
      <c r="CJ354" s="66">
        <f>-CJ$190+CJ$216-CJ$218+CJ$233*(1+'S&amp;S'!$F152)+CJ$234+CJ$235</f>
        <v>0</v>
      </c>
      <c r="CK354" s="66">
        <f>-CK$190+CK$216-CK$218+CK$233*(1+'S&amp;S'!$F152)+CK$234+CK$235</f>
        <v>0</v>
      </c>
      <c r="CL354" s="66">
        <f>-CL$190+CL$216-CL$218+CL$233*(1+'S&amp;S'!$F152)+CL$234+CL$235</f>
        <v>0</v>
      </c>
      <c r="CM354" s="66">
        <f>-CM$190+CM$216-CM$218+CM$233*(1+'S&amp;S'!$F152)+CM$234+CM$235</f>
        <v>0</v>
      </c>
      <c r="CN354" s="66">
        <f>-CN$190+CN$216-CN$218+CN$233*(1+'S&amp;S'!$F152)+CN$234+CN$235</f>
        <v>0</v>
      </c>
      <c r="CO354" s="66">
        <f>-CO$190+CO$216-CO$218+CO$233*(1+'S&amp;S'!$F152)+CO$234+CO$235</f>
        <v>0</v>
      </c>
      <c r="CP354" s="66">
        <f>-CP$190+CP$216-CP$218+CP$233*(1+'S&amp;S'!$F152)+CP$234+CP$235</f>
        <v>0</v>
      </c>
      <c r="CQ354" s="66">
        <f>-CQ$190+CQ$216-CQ$218+CQ$233*(1+'S&amp;S'!$F152)+CQ$234+CQ$235</f>
        <v>0</v>
      </c>
      <c r="CR354" s="66">
        <f>-CR$190+CR$216-CR$218+CR$233*(1+'S&amp;S'!$F152)+CR$234+CR$235</f>
        <v>0</v>
      </c>
      <c r="CS354" s="66">
        <f>-CS$190+CS$216-CS$218+CS$233*(1+'S&amp;S'!$F152)+CS$234+CS$235</f>
        <v>0</v>
      </c>
    </row>
    <row r="355" spans="3:97" hidden="1" x14ac:dyDescent="0.35">
      <c r="C355" s="81" t="str">
        <f>O.4!C95&amp;" with "&amp; 'S&amp;S'!$D$5*100 &amp; "% decrease"</f>
        <v>G. Total net value of externalities with 1% decrease</v>
      </c>
      <c r="E355" s="492">
        <f>G355+NPV(G.Asm!$F$40,H355:INDEX(H355:CS355,RP))</f>
        <v>0</v>
      </c>
      <c r="F355" s="492">
        <f t="shared" si="140"/>
        <v>0</v>
      </c>
      <c r="G355" s="66">
        <f>-G$190+G$216-G$218+G$233*(1+'S&amp;S'!$F153)+G$234+G$235</f>
        <v>0</v>
      </c>
      <c r="H355" s="66">
        <f>-H$190+H$216-H$218+H$233*(1+'S&amp;S'!$F153)+H$234+H$235</f>
        <v>0</v>
      </c>
      <c r="I355" s="66">
        <f>-I$190+I$216-I$218+I$233*(1+'S&amp;S'!$F153)+I$234+I$235</f>
        <v>0</v>
      </c>
      <c r="J355" s="66">
        <f>-J$190+J$216-J$218+J$233*(1+'S&amp;S'!$F153)+J$234+J$235</f>
        <v>0</v>
      </c>
      <c r="K355" s="66">
        <f>-K$190+K$216-K$218+K$233*(1+'S&amp;S'!$F153)+K$234+K$235</f>
        <v>0</v>
      </c>
      <c r="L355" s="66">
        <f>-L$190+L$216-L$218+L$233*(1+'S&amp;S'!$F153)+L$234+L$235</f>
        <v>0</v>
      </c>
      <c r="M355" s="66">
        <f>-M$190+M$216-M$218+M$233*(1+'S&amp;S'!$F153)+M$234+M$235</f>
        <v>0</v>
      </c>
      <c r="N355" s="66">
        <f>-N$190+N$216-N$218+N$233*(1+'S&amp;S'!$F153)+N$234+N$235</f>
        <v>0</v>
      </c>
      <c r="O355" s="66">
        <f>-O$190+O$216-O$218+O$233*(1+'S&amp;S'!$F153)+O$234+O$235</f>
        <v>0</v>
      </c>
      <c r="P355" s="66">
        <f>-P$190+P$216-P$218+P$233*(1+'S&amp;S'!$F153)+P$234+P$235</f>
        <v>0</v>
      </c>
      <c r="Q355" s="66">
        <f>-Q$190+Q$216-Q$218+Q$233*(1+'S&amp;S'!$F153)+Q$234+Q$235</f>
        <v>0</v>
      </c>
      <c r="R355" s="66">
        <f>-R$190+R$216-R$218+R$233*(1+'S&amp;S'!$F153)+R$234+R$235</f>
        <v>0</v>
      </c>
      <c r="S355" s="66">
        <f>-S$190+S$216-S$218+S$233*(1+'S&amp;S'!$F153)+S$234+S$235</f>
        <v>0</v>
      </c>
      <c r="T355" s="66">
        <f>-T$190+T$216-T$218+T$233*(1+'S&amp;S'!$F153)+T$234+T$235</f>
        <v>0</v>
      </c>
      <c r="U355" s="66">
        <f>-U$190+U$216-U$218+U$233*(1+'S&amp;S'!$F153)+U$234+U$235</f>
        <v>0</v>
      </c>
      <c r="V355" s="66">
        <f>-V$190+V$216-V$218+V$233*(1+'S&amp;S'!$F153)+V$234+V$235</f>
        <v>0</v>
      </c>
      <c r="W355" s="66">
        <f>-W$190+W$216-W$218+W$233*(1+'S&amp;S'!$F153)+W$234+W$235</f>
        <v>0</v>
      </c>
      <c r="X355" s="66">
        <f>-X$190+X$216-X$218+X$233*(1+'S&amp;S'!$F153)+X$234+X$235</f>
        <v>0</v>
      </c>
      <c r="Y355" s="66">
        <f>-Y$190+Y$216-Y$218+Y$233*(1+'S&amp;S'!$F153)+Y$234+Y$235</f>
        <v>0</v>
      </c>
      <c r="Z355" s="66">
        <f>-Z$190+Z$216-Z$218+Z$233*(1+'S&amp;S'!$F153)+Z$234+Z$235</f>
        <v>0</v>
      </c>
      <c r="AA355" s="66">
        <f>-AA$190+AA$216-AA$218+AA$233*(1+'S&amp;S'!$F153)+AA$234+AA$235</f>
        <v>0</v>
      </c>
      <c r="AB355" s="66">
        <f>-AB$190+AB$216-AB$218+AB$233*(1+'S&amp;S'!$F153)+AB$234+AB$235</f>
        <v>0</v>
      </c>
      <c r="AC355" s="66">
        <f>-AC$190+AC$216-AC$218+AC$233*(1+'S&amp;S'!$F153)+AC$234+AC$235</f>
        <v>0</v>
      </c>
      <c r="AD355" s="66">
        <f>-AD$190+AD$216-AD$218+AD$233*(1+'S&amp;S'!$F153)+AD$234+AD$235</f>
        <v>0</v>
      </c>
      <c r="AE355" s="66">
        <f>-AE$190+AE$216-AE$218+AE$233*(1+'S&amp;S'!$F153)+AE$234+AE$235</f>
        <v>0</v>
      </c>
      <c r="AF355" s="66">
        <f>-AF$190+AF$216-AF$218+AF$233*(1+'S&amp;S'!$F153)+AF$234+AF$235</f>
        <v>0</v>
      </c>
      <c r="AG355" s="66">
        <f>-AG$190+AG$216-AG$218+AG$233*(1+'S&amp;S'!$F153)+AG$234+AG$235</f>
        <v>0</v>
      </c>
      <c r="AH355" s="66">
        <f>-AH$190+AH$216-AH$218+AH$233*(1+'S&amp;S'!$F153)+AH$234+AH$235</f>
        <v>0</v>
      </c>
      <c r="AI355" s="66">
        <f>-AI$190+AI$216-AI$218+AI$233*(1+'S&amp;S'!$F153)+AI$234+AI$235</f>
        <v>0</v>
      </c>
      <c r="AJ355" s="66">
        <f>-AJ$190+AJ$216-AJ$218+AJ$233*(1+'S&amp;S'!$F153)+AJ$234+AJ$235</f>
        <v>0</v>
      </c>
      <c r="AK355" s="66">
        <f>-AK$190+AK$216-AK$218+AK$233*(1+'S&amp;S'!$F153)+AK$234+AK$235</f>
        <v>0</v>
      </c>
      <c r="AL355" s="66">
        <f>-AL$190+AL$216-AL$218+AL$233*(1+'S&amp;S'!$F153)+AL$234+AL$235</f>
        <v>0</v>
      </c>
      <c r="AM355" s="66">
        <f>-AM$190+AM$216-AM$218+AM$233*(1+'S&amp;S'!$F153)+AM$234+AM$235</f>
        <v>0</v>
      </c>
      <c r="AN355" s="66">
        <f>-AN$190+AN$216-AN$218+AN$233*(1+'S&amp;S'!$F153)+AN$234+AN$235</f>
        <v>0</v>
      </c>
      <c r="AO355" s="66">
        <f>-AO$190+AO$216-AO$218+AO$233*(1+'S&amp;S'!$F153)+AO$234+AO$235</f>
        <v>0</v>
      </c>
      <c r="AP355" s="66">
        <f>-AP$190+AP$216-AP$218+AP$233*(1+'S&amp;S'!$F153)+AP$234+AP$235</f>
        <v>0</v>
      </c>
      <c r="AQ355" s="66">
        <f>-AQ$190+AQ$216-AQ$218+AQ$233*(1+'S&amp;S'!$F153)+AQ$234+AQ$235</f>
        <v>0</v>
      </c>
      <c r="AR355" s="66">
        <f>-AR$190+AR$216-AR$218+AR$233*(1+'S&amp;S'!$F153)+AR$234+AR$235</f>
        <v>0</v>
      </c>
      <c r="AS355" s="66">
        <f>-AS$190+AS$216-AS$218+AS$233*(1+'S&amp;S'!$F153)+AS$234+AS$235</f>
        <v>0</v>
      </c>
      <c r="AT355" s="66">
        <f>-AT$190+AT$216-AT$218+AT$233*(1+'S&amp;S'!$F153)+AT$234+AT$235</f>
        <v>0</v>
      </c>
      <c r="AU355" s="66">
        <f>-AU$190+AU$216-AU$218+AU$233*(1+'S&amp;S'!$F153)+AU$234+AU$235</f>
        <v>0</v>
      </c>
      <c r="AV355" s="66">
        <f>-AV$190+AV$216-AV$218+AV$233*(1+'S&amp;S'!$F153)+AV$234+AV$235</f>
        <v>0</v>
      </c>
      <c r="AW355" s="66">
        <f>-AW$190+AW$216-AW$218+AW$233*(1+'S&amp;S'!$F153)+AW$234+AW$235</f>
        <v>0</v>
      </c>
      <c r="AX355" s="66">
        <f>-AX$190+AX$216-AX$218+AX$233*(1+'S&amp;S'!$F153)+AX$234+AX$235</f>
        <v>0</v>
      </c>
      <c r="AY355" s="66">
        <f>-AY$190+AY$216-AY$218+AY$233*(1+'S&amp;S'!$F153)+AY$234+AY$235</f>
        <v>0</v>
      </c>
      <c r="AZ355" s="66">
        <f>-AZ$190+AZ$216-AZ$218+AZ$233*(1+'S&amp;S'!$F153)+AZ$234+AZ$235</f>
        <v>0</v>
      </c>
      <c r="BA355" s="66">
        <f>-BA$190+BA$216-BA$218+BA$233*(1+'S&amp;S'!$F153)+BA$234+BA$235</f>
        <v>0</v>
      </c>
      <c r="BB355" s="66">
        <f>-BB$190+BB$216-BB$218+BB$233*(1+'S&amp;S'!$F153)+BB$234+BB$235</f>
        <v>0</v>
      </c>
      <c r="BC355" s="66">
        <f>-BC$190+BC$216-BC$218+BC$233*(1+'S&amp;S'!$F153)+BC$234+BC$235</f>
        <v>0</v>
      </c>
      <c r="BD355" s="66">
        <f>-BD$190+BD$216-BD$218+BD$233*(1+'S&amp;S'!$F153)+BD$234+BD$235</f>
        <v>0</v>
      </c>
      <c r="BE355" s="66">
        <f>-BE$190+BE$216-BE$218+BE$233*(1+'S&amp;S'!$F153)+BE$234+BE$235</f>
        <v>0</v>
      </c>
      <c r="BF355" s="66">
        <f>-BF$190+BF$216-BF$218+BF$233*(1+'S&amp;S'!$F153)+BF$234+BF$235</f>
        <v>0</v>
      </c>
      <c r="BG355" s="66">
        <f>-BG$190+BG$216-BG$218+BG$233*(1+'S&amp;S'!$F153)+BG$234+BG$235</f>
        <v>0</v>
      </c>
      <c r="BH355" s="66">
        <f>-BH$190+BH$216-BH$218+BH$233*(1+'S&amp;S'!$F153)+BH$234+BH$235</f>
        <v>0</v>
      </c>
      <c r="BI355" s="66">
        <f>-BI$190+BI$216-BI$218+BI$233*(1+'S&amp;S'!$F153)+BI$234+BI$235</f>
        <v>0</v>
      </c>
      <c r="BJ355" s="66">
        <f>-BJ$190+BJ$216-BJ$218+BJ$233*(1+'S&amp;S'!$F153)+BJ$234+BJ$235</f>
        <v>0</v>
      </c>
      <c r="BK355" s="66">
        <f>-BK$190+BK$216-BK$218+BK$233*(1+'S&amp;S'!$F153)+BK$234+BK$235</f>
        <v>0</v>
      </c>
      <c r="BL355" s="66">
        <f>-BL$190+BL$216-BL$218+BL$233*(1+'S&amp;S'!$F153)+BL$234+BL$235</f>
        <v>0</v>
      </c>
      <c r="BM355" s="66">
        <f>-BM$190+BM$216-BM$218+BM$233*(1+'S&amp;S'!$F153)+BM$234+BM$235</f>
        <v>0</v>
      </c>
      <c r="BN355" s="66">
        <f>-BN$190+BN$216-BN$218+BN$233*(1+'S&amp;S'!$F153)+BN$234+BN$235</f>
        <v>0</v>
      </c>
      <c r="BO355" s="66">
        <f>-BO$190+BO$216-BO$218+BO$233*(1+'S&amp;S'!$F153)+BO$234+BO$235</f>
        <v>0</v>
      </c>
      <c r="BP355" s="66">
        <f>-BP$190+BP$216-BP$218+BP$233*(1+'S&amp;S'!$F153)+BP$234+BP$235</f>
        <v>0</v>
      </c>
      <c r="BQ355" s="66">
        <f>-BQ$190+BQ$216-BQ$218+BQ$233*(1+'S&amp;S'!$F153)+BQ$234+BQ$235</f>
        <v>0</v>
      </c>
      <c r="BR355" s="66">
        <f>-BR$190+BR$216-BR$218+BR$233*(1+'S&amp;S'!$F153)+BR$234+BR$235</f>
        <v>0</v>
      </c>
      <c r="BS355" s="66">
        <f>-BS$190+BS$216-BS$218+BS$233*(1+'S&amp;S'!$F153)+BS$234+BS$235</f>
        <v>0</v>
      </c>
      <c r="BT355" s="66">
        <f>-BT$190+BT$216-BT$218+BT$233*(1+'S&amp;S'!$F153)+BT$234+BT$235</f>
        <v>0</v>
      </c>
      <c r="BU355" s="66">
        <f>-BU$190+BU$216-BU$218+BU$233*(1+'S&amp;S'!$F153)+BU$234+BU$235</f>
        <v>0</v>
      </c>
      <c r="BV355" s="66">
        <f>-BV$190+BV$216-BV$218+BV$233*(1+'S&amp;S'!$F153)+BV$234+BV$235</f>
        <v>0</v>
      </c>
      <c r="BW355" s="66">
        <f>-BW$190+BW$216-BW$218+BW$233*(1+'S&amp;S'!$F153)+BW$234+BW$235</f>
        <v>0</v>
      </c>
      <c r="BX355" s="66">
        <f>-BX$190+BX$216-BX$218+BX$233*(1+'S&amp;S'!$F153)+BX$234+BX$235</f>
        <v>0</v>
      </c>
      <c r="BY355" s="66">
        <f>-BY$190+BY$216-BY$218+BY$233*(1+'S&amp;S'!$F153)+BY$234+BY$235</f>
        <v>0</v>
      </c>
      <c r="BZ355" s="66">
        <f>-BZ$190+BZ$216-BZ$218+BZ$233*(1+'S&amp;S'!$F153)+BZ$234+BZ$235</f>
        <v>0</v>
      </c>
      <c r="CA355" s="66">
        <f>-CA$190+CA$216-CA$218+CA$233*(1+'S&amp;S'!$F153)+CA$234+CA$235</f>
        <v>0</v>
      </c>
      <c r="CB355" s="66">
        <f>-CB$190+CB$216-CB$218+CB$233*(1+'S&amp;S'!$F153)+CB$234+CB$235</f>
        <v>0</v>
      </c>
      <c r="CC355" s="66">
        <f>-CC$190+CC$216-CC$218+CC$233*(1+'S&amp;S'!$F153)+CC$234+CC$235</f>
        <v>0</v>
      </c>
      <c r="CD355" s="66">
        <f>-CD$190+CD$216-CD$218+CD$233*(1+'S&amp;S'!$F153)+CD$234+CD$235</f>
        <v>0</v>
      </c>
      <c r="CE355" s="66">
        <f>-CE$190+CE$216-CE$218+CE$233*(1+'S&amp;S'!$F153)+CE$234+CE$235</f>
        <v>0</v>
      </c>
      <c r="CF355" s="66">
        <f>-CF$190+CF$216-CF$218+CF$233*(1+'S&amp;S'!$F153)+CF$234+CF$235</f>
        <v>0</v>
      </c>
      <c r="CG355" s="66">
        <f>-CG$190+CG$216-CG$218+CG$233*(1+'S&amp;S'!$F153)+CG$234+CG$235</f>
        <v>0</v>
      </c>
      <c r="CH355" s="66">
        <f>-CH$190+CH$216-CH$218+CH$233*(1+'S&amp;S'!$F153)+CH$234+CH$235</f>
        <v>0</v>
      </c>
      <c r="CI355" s="66">
        <f>-CI$190+CI$216-CI$218+CI$233*(1+'S&amp;S'!$F153)+CI$234+CI$235</f>
        <v>0</v>
      </c>
      <c r="CJ355" s="66">
        <f>-CJ$190+CJ$216-CJ$218+CJ$233*(1+'S&amp;S'!$F153)+CJ$234+CJ$235</f>
        <v>0</v>
      </c>
      <c r="CK355" s="66">
        <f>-CK$190+CK$216-CK$218+CK$233*(1+'S&amp;S'!$F153)+CK$234+CK$235</f>
        <v>0</v>
      </c>
      <c r="CL355" s="66">
        <f>-CL$190+CL$216-CL$218+CL$233*(1+'S&amp;S'!$F153)+CL$234+CL$235</f>
        <v>0</v>
      </c>
      <c r="CM355" s="66">
        <f>-CM$190+CM$216-CM$218+CM$233*(1+'S&amp;S'!$F153)+CM$234+CM$235</f>
        <v>0</v>
      </c>
      <c r="CN355" s="66">
        <f>-CN$190+CN$216-CN$218+CN$233*(1+'S&amp;S'!$F153)+CN$234+CN$235</f>
        <v>0</v>
      </c>
      <c r="CO355" s="66">
        <f>-CO$190+CO$216-CO$218+CO$233*(1+'S&amp;S'!$F153)+CO$234+CO$235</f>
        <v>0</v>
      </c>
      <c r="CP355" s="66">
        <f>-CP$190+CP$216-CP$218+CP$233*(1+'S&amp;S'!$F153)+CP$234+CP$235</f>
        <v>0</v>
      </c>
      <c r="CQ355" s="66">
        <f>-CQ$190+CQ$216-CQ$218+CQ$233*(1+'S&amp;S'!$F153)+CQ$234+CQ$235</f>
        <v>0</v>
      </c>
      <c r="CR355" s="66">
        <f>-CR$190+CR$216-CR$218+CR$233*(1+'S&amp;S'!$F153)+CR$234+CR$235</f>
        <v>0</v>
      </c>
      <c r="CS355" s="66">
        <f>-CS$190+CS$216-CS$218+CS$233*(1+'S&amp;S'!$F153)+CS$234+CS$235</f>
        <v>0</v>
      </c>
    </row>
    <row r="356" spans="3:97" hidden="1" x14ac:dyDescent="0.35">
      <c r="C356" s="81" t="str">
        <f>O.4!C119&amp;" with "&amp; 'S&amp;S'!$D$5*100 &amp; "% increase"</f>
        <v>H. Total net value of climate change mitigation with 1% increase</v>
      </c>
      <c r="E356" s="492">
        <f>G356+NPV(G.Asm!$F$40,H356:INDEX(H356:CS356,RP))</f>
        <v>0</v>
      </c>
      <c r="F356" s="492">
        <f t="shared" si="140"/>
        <v>0</v>
      </c>
      <c r="G356" s="66">
        <f>-G$190+G$216-G$218+G$233+G$234*(1+'S&amp;S'!$F154)+G$235</f>
        <v>0</v>
      </c>
      <c r="H356" s="66">
        <f>-H$190+H$216-H$218+H$233+H$234*(1+'S&amp;S'!$F154)+H$235</f>
        <v>0</v>
      </c>
      <c r="I356" s="66">
        <f>-I$190+I$216-I$218+I$233+I$234*(1+'S&amp;S'!$F154)+I$235</f>
        <v>0</v>
      </c>
      <c r="J356" s="66">
        <f>-J$190+J$216-J$218+J$233+J$234*(1+'S&amp;S'!$F154)+J$235</f>
        <v>0</v>
      </c>
      <c r="K356" s="66">
        <f>-K$190+K$216-K$218+K$233+K$234*(1+'S&amp;S'!$F154)+K$235</f>
        <v>0</v>
      </c>
      <c r="L356" s="66">
        <f>-L$190+L$216-L$218+L$233+L$234*(1+'S&amp;S'!$F154)+L$235</f>
        <v>0</v>
      </c>
      <c r="M356" s="66">
        <f>-M$190+M$216-M$218+M$233+M$234*(1+'S&amp;S'!$F154)+M$235</f>
        <v>0</v>
      </c>
      <c r="N356" s="66">
        <f>-N$190+N$216-N$218+N$233+N$234*(1+'S&amp;S'!$F154)+N$235</f>
        <v>0</v>
      </c>
      <c r="O356" s="66">
        <f>-O$190+O$216-O$218+O$233+O$234*(1+'S&amp;S'!$F154)+O$235</f>
        <v>0</v>
      </c>
      <c r="P356" s="66">
        <f>-P$190+P$216-P$218+P$233+P$234*(1+'S&amp;S'!$F154)+P$235</f>
        <v>0</v>
      </c>
      <c r="Q356" s="66">
        <f>-Q$190+Q$216-Q$218+Q$233+Q$234*(1+'S&amp;S'!$F154)+Q$235</f>
        <v>0</v>
      </c>
      <c r="R356" s="66">
        <f>-R$190+R$216-R$218+R$233+R$234*(1+'S&amp;S'!$F154)+R$235</f>
        <v>0</v>
      </c>
      <c r="S356" s="66">
        <f>-S$190+S$216-S$218+S$233+S$234*(1+'S&amp;S'!$F154)+S$235</f>
        <v>0</v>
      </c>
      <c r="T356" s="66">
        <f>-T$190+T$216-T$218+T$233+T$234*(1+'S&amp;S'!$F154)+T$235</f>
        <v>0</v>
      </c>
      <c r="U356" s="66">
        <f>-U$190+U$216-U$218+U$233+U$234*(1+'S&amp;S'!$F154)+U$235</f>
        <v>0</v>
      </c>
      <c r="V356" s="66">
        <f>-V$190+V$216-V$218+V$233+V$234*(1+'S&amp;S'!$F154)+V$235</f>
        <v>0</v>
      </c>
      <c r="W356" s="66">
        <f>-W$190+W$216-W$218+W$233+W$234*(1+'S&amp;S'!$F154)+W$235</f>
        <v>0</v>
      </c>
      <c r="X356" s="66">
        <f>-X$190+X$216-X$218+X$233+X$234*(1+'S&amp;S'!$F154)+X$235</f>
        <v>0</v>
      </c>
      <c r="Y356" s="66">
        <f>-Y$190+Y$216-Y$218+Y$233+Y$234*(1+'S&amp;S'!$F154)+Y$235</f>
        <v>0</v>
      </c>
      <c r="Z356" s="66">
        <f>-Z$190+Z$216-Z$218+Z$233+Z$234*(1+'S&amp;S'!$F154)+Z$235</f>
        <v>0</v>
      </c>
      <c r="AA356" s="66">
        <f>-AA$190+AA$216-AA$218+AA$233+AA$234*(1+'S&amp;S'!$F154)+AA$235</f>
        <v>0</v>
      </c>
      <c r="AB356" s="66">
        <f>-AB$190+AB$216-AB$218+AB$233+AB$234*(1+'S&amp;S'!$F154)+AB$235</f>
        <v>0</v>
      </c>
      <c r="AC356" s="66">
        <f>-AC$190+AC$216-AC$218+AC$233+AC$234*(1+'S&amp;S'!$F154)+AC$235</f>
        <v>0</v>
      </c>
      <c r="AD356" s="66">
        <f>-AD$190+AD$216-AD$218+AD$233+AD$234*(1+'S&amp;S'!$F154)+AD$235</f>
        <v>0</v>
      </c>
      <c r="AE356" s="66">
        <f>-AE$190+AE$216-AE$218+AE$233+AE$234*(1+'S&amp;S'!$F154)+AE$235</f>
        <v>0</v>
      </c>
      <c r="AF356" s="66">
        <f>-AF$190+AF$216-AF$218+AF$233+AF$234*(1+'S&amp;S'!$F154)+AF$235</f>
        <v>0</v>
      </c>
      <c r="AG356" s="66">
        <f>-AG$190+AG$216-AG$218+AG$233+AG$234*(1+'S&amp;S'!$F154)+AG$235</f>
        <v>0</v>
      </c>
      <c r="AH356" s="66">
        <f>-AH$190+AH$216-AH$218+AH$233+AH$234*(1+'S&amp;S'!$F154)+AH$235</f>
        <v>0</v>
      </c>
      <c r="AI356" s="66">
        <f>-AI$190+AI$216-AI$218+AI$233+AI$234*(1+'S&amp;S'!$F154)+AI$235</f>
        <v>0</v>
      </c>
      <c r="AJ356" s="66">
        <f>-AJ$190+AJ$216-AJ$218+AJ$233+AJ$234*(1+'S&amp;S'!$F154)+AJ$235</f>
        <v>0</v>
      </c>
      <c r="AK356" s="66">
        <f>-AK$190+AK$216-AK$218+AK$233+AK$234*(1+'S&amp;S'!$F154)+AK$235</f>
        <v>0</v>
      </c>
      <c r="AL356" s="66">
        <f>-AL$190+AL$216-AL$218+AL$233+AL$234*(1+'S&amp;S'!$F154)+AL$235</f>
        <v>0</v>
      </c>
      <c r="AM356" s="66">
        <f>-AM$190+AM$216-AM$218+AM$233+AM$234*(1+'S&amp;S'!$F154)+AM$235</f>
        <v>0</v>
      </c>
      <c r="AN356" s="66">
        <f>-AN$190+AN$216-AN$218+AN$233+AN$234*(1+'S&amp;S'!$F154)+AN$235</f>
        <v>0</v>
      </c>
      <c r="AO356" s="66">
        <f>-AO$190+AO$216-AO$218+AO$233+AO$234*(1+'S&amp;S'!$F154)+AO$235</f>
        <v>0</v>
      </c>
      <c r="AP356" s="66">
        <f>-AP$190+AP$216-AP$218+AP$233+AP$234*(1+'S&amp;S'!$F154)+AP$235</f>
        <v>0</v>
      </c>
      <c r="AQ356" s="66">
        <f>-AQ$190+AQ$216-AQ$218+AQ$233+AQ$234*(1+'S&amp;S'!$F154)+AQ$235</f>
        <v>0</v>
      </c>
      <c r="AR356" s="66">
        <f>-AR$190+AR$216-AR$218+AR$233+AR$234*(1+'S&amp;S'!$F154)+AR$235</f>
        <v>0</v>
      </c>
      <c r="AS356" s="66">
        <f>-AS$190+AS$216-AS$218+AS$233+AS$234*(1+'S&amp;S'!$F154)+AS$235</f>
        <v>0</v>
      </c>
      <c r="AT356" s="66">
        <f>-AT$190+AT$216-AT$218+AT$233+AT$234*(1+'S&amp;S'!$F154)+AT$235</f>
        <v>0</v>
      </c>
      <c r="AU356" s="66">
        <f>-AU$190+AU$216-AU$218+AU$233+AU$234*(1+'S&amp;S'!$F154)+AU$235</f>
        <v>0</v>
      </c>
      <c r="AV356" s="66">
        <f>-AV$190+AV$216-AV$218+AV$233+AV$234*(1+'S&amp;S'!$F154)+AV$235</f>
        <v>0</v>
      </c>
      <c r="AW356" s="66">
        <f>-AW$190+AW$216-AW$218+AW$233+AW$234*(1+'S&amp;S'!$F154)+AW$235</f>
        <v>0</v>
      </c>
      <c r="AX356" s="66">
        <f>-AX$190+AX$216-AX$218+AX$233+AX$234*(1+'S&amp;S'!$F154)+AX$235</f>
        <v>0</v>
      </c>
      <c r="AY356" s="66">
        <f>-AY$190+AY$216-AY$218+AY$233+AY$234*(1+'S&amp;S'!$F154)+AY$235</f>
        <v>0</v>
      </c>
      <c r="AZ356" s="66">
        <f>-AZ$190+AZ$216-AZ$218+AZ$233+AZ$234*(1+'S&amp;S'!$F154)+AZ$235</f>
        <v>0</v>
      </c>
      <c r="BA356" s="66">
        <f>-BA$190+BA$216-BA$218+BA$233+BA$234*(1+'S&amp;S'!$F154)+BA$235</f>
        <v>0</v>
      </c>
      <c r="BB356" s="66">
        <f>-BB$190+BB$216-BB$218+BB$233+BB$234*(1+'S&amp;S'!$F154)+BB$235</f>
        <v>0</v>
      </c>
      <c r="BC356" s="66">
        <f>-BC$190+BC$216-BC$218+BC$233+BC$234*(1+'S&amp;S'!$F154)+BC$235</f>
        <v>0</v>
      </c>
      <c r="BD356" s="66">
        <f>-BD$190+BD$216-BD$218+BD$233+BD$234*(1+'S&amp;S'!$F154)+BD$235</f>
        <v>0</v>
      </c>
      <c r="BE356" s="66">
        <f>-BE$190+BE$216-BE$218+BE$233+BE$234*(1+'S&amp;S'!$F154)+BE$235</f>
        <v>0</v>
      </c>
      <c r="BF356" s="66">
        <f>-BF$190+BF$216-BF$218+BF$233+BF$234*(1+'S&amp;S'!$F154)+BF$235</f>
        <v>0</v>
      </c>
      <c r="BG356" s="66">
        <f>-BG$190+BG$216-BG$218+BG$233+BG$234*(1+'S&amp;S'!$F154)+BG$235</f>
        <v>0</v>
      </c>
      <c r="BH356" s="66">
        <f>-BH$190+BH$216-BH$218+BH$233+BH$234*(1+'S&amp;S'!$F154)+BH$235</f>
        <v>0</v>
      </c>
      <c r="BI356" s="66">
        <f>-BI$190+BI$216-BI$218+BI$233+BI$234*(1+'S&amp;S'!$F154)+BI$235</f>
        <v>0</v>
      </c>
      <c r="BJ356" s="66">
        <f>-BJ$190+BJ$216-BJ$218+BJ$233+BJ$234*(1+'S&amp;S'!$F154)+BJ$235</f>
        <v>0</v>
      </c>
      <c r="BK356" s="66">
        <f>-BK$190+BK$216-BK$218+BK$233+BK$234*(1+'S&amp;S'!$F154)+BK$235</f>
        <v>0</v>
      </c>
      <c r="BL356" s="66">
        <f>-BL$190+BL$216-BL$218+BL$233+BL$234*(1+'S&amp;S'!$F154)+BL$235</f>
        <v>0</v>
      </c>
      <c r="BM356" s="66">
        <f>-BM$190+BM$216-BM$218+BM$233+BM$234*(1+'S&amp;S'!$F154)+BM$235</f>
        <v>0</v>
      </c>
      <c r="BN356" s="66">
        <f>-BN$190+BN$216-BN$218+BN$233+BN$234*(1+'S&amp;S'!$F154)+BN$235</f>
        <v>0</v>
      </c>
      <c r="BO356" s="66">
        <f>-BO$190+BO$216-BO$218+BO$233+BO$234*(1+'S&amp;S'!$F154)+BO$235</f>
        <v>0</v>
      </c>
      <c r="BP356" s="66">
        <f>-BP$190+BP$216-BP$218+BP$233+BP$234*(1+'S&amp;S'!$F154)+BP$235</f>
        <v>0</v>
      </c>
      <c r="BQ356" s="66">
        <f>-BQ$190+BQ$216-BQ$218+BQ$233+BQ$234*(1+'S&amp;S'!$F154)+BQ$235</f>
        <v>0</v>
      </c>
      <c r="BR356" s="66">
        <f>-BR$190+BR$216-BR$218+BR$233+BR$234*(1+'S&amp;S'!$F154)+BR$235</f>
        <v>0</v>
      </c>
      <c r="BS356" s="66">
        <f>-BS$190+BS$216-BS$218+BS$233+BS$234*(1+'S&amp;S'!$F154)+BS$235</f>
        <v>0</v>
      </c>
      <c r="BT356" s="66">
        <f>-BT$190+BT$216-BT$218+BT$233+BT$234*(1+'S&amp;S'!$F154)+BT$235</f>
        <v>0</v>
      </c>
      <c r="BU356" s="66">
        <f>-BU$190+BU$216-BU$218+BU$233+BU$234*(1+'S&amp;S'!$F154)+BU$235</f>
        <v>0</v>
      </c>
      <c r="BV356" s="66">
        <f>-BV$190+BV$216-BV$218+BV$233+BV$234*(1+'S&amp;S'!$F154)+BV$235</f>
        <v>0</v>
      </c>
      <c r="BW356" s="66">
        <f>-BW$190+BW$216-BW$218+BW$233+BW$234*(1+'S&amp;S'!$F154)+BW$235</f>
        <v>0</v>
      </c>
      <c r="BX356" s="66">
        <f>-BX$190+BX$216-BX$218+BX$233+BX$234*(1+'S&amp;S'!$F154)+BX$235</f>
        <v>0</v>
      </c>
      <c r="BY356" s="66">
        <f>-BY$190+BY$216-BY$218+BY$233+BY$234*(1+'S&amp;S'!$F154)+BY$235</f>
        <v>0</v>
      </c>
      <c r="BZ356" s="66">
        <f>-BZ$190+BZ$216-BZ$218+BZ$233+BZ$234*(1+'S&amp;S'!$F154)+BZ$235</f>
        <v>0</v>
      </c>
      <c r="CA356" s="66">
        <f>-CA$190+CA$216-CA$218+CA$233+CA$234*(1+'S&amp;S'!$F154)+CA$235</f>
        <v>0</v>
      </c>
      <c r="CB356" s="66">
        <f>-CB$190+CB$216-CB$218+CB$233+CB$234*(1+'S&amp;S'!$F154)+CB$235</f>
        <v>0</v>
      </c>
      <c r="CC356" s="66">
        <f>-CC$190+CC$216-CC$218+CC$233+CC$234*(1+'S&amp;S'!$F154)+CC$235</f>
        <v>0</v>
      </c>
      <c r="CD356" s="66">
        <f>-CD$190+CD$216-CD$218+CD$233+CD$234*(1+'S&amp;S'!$F154)+CD$235</f>
        <v>0</v>
      </c>
      <c r="CE356" s="66">
        <f>-CE$190+CE$216-CE$218+CE$233+CE$234*(1+'S&amp;S'!$F154)+CE$235</f>
        <v>0</v>
      </c>
      <c r="CF356" s="66">
        <f>-CF$190+CF$216-CF$218+CF$233+CF$234*(1+'S&amp;S'!$F154)+CF$235</f>
        <v>0</v>
      </c>
      <c r="CG356" s="66">
        <f>-CG$190+CG$216-CG$218+CG$233+CG$234*(1+'S&amp;S'!$F154)+CG$235</f>
        <v>0</v>
      </c>
      <c r="CH356" s="66">
        <f>-CH$190+CH$216-CH$218+CH$233+CH$234*(1+'S&amp;S'!$F154)+CH$235</f>
        <v>0</v>
      </c>
      <c r="CI356" s="66">
        <f>-CI$190+CI$216-CI$218+CI$233+CI$234*(1+'S&amp;S'!$F154)+CI$235</f>
        <v>0</v>
      </c>
      <c r="CJ356" s="66">
        <f>-CJ$190+CJ$216-CJ$218+CJ$233+CJ$234*(1+'S&amp;S'!$F154)+CJ$235</f>
        <v>0</v>
      </c>
      <c r="CK356" s="66">
        <f>-CK$190+CK$216-CK$218+CK$233+CK$234*(1+'S&amp;S'!$F154)+CK$235</f>
        <v>0</v>
      </c>
      <c r="CL356" s="66">
        <f>-CL$190+CL$216-CL$218+CL$233+CL$234*(1+'S&amp;S'!$F154)+CL$235</f>
        <v>0</v>
      </c>
      <c r="CM356" s="66">
        <f>-CM$190+CM$216-CM$218+CM$233+CM$234*(1+'S&amp;S'!$F154)+CM$235</f>
        <v>0</v>
      </c>
      <c r="CN356" s="66">
        <f>-CN$190+CN$216-CN$218+CN$233+CN$234*(1+'S&amp;S'!$F154)+CN$235</f>
        <v>0</v>
      </c>
      <c r="CO356" s="66">
        <f>-CO$190+CO$216-CO$218+CO$233+CO$234*(1+'S&amp;S'!$F154)+CO$235</f>
        <v>0</v>
      </c>
      <c r="CP356" s="66">
        <f>-CP$190+CP$216-CP$218+CP$233+CP$234*(1+'S&amp;S'!$F154)+CP$235</f>
        <v>0</v>
      </c>
      <c r="CQ356" s="66">
        <f>-CQ$190+CQ$216-CQ$218+CQ$233+CQ$234*(1+'S&amp;S'!$F154)+CQ$235</f>
        <v>0</v>
      </c>
      <c r="CR356" s="66">
        <f>-CR$190+CR$216-CR$218+CR$233+CR$234*(1+'S&amp;S'!$F154)+CR$235</f>
        <v>0</v>
      </c>
      <c r="CS356" s="66">
        <f>-CS$190+CS$216-CS$218+CS$233+CS$234*(1+'S&amp;S'!$F154)+CS$235</f>
        <v>0</v>
      </c>
    </row>
    <row r="357" spans="3:97" hidden="1" x14ac:dyDescent="0.35">
      <c r="C357" s="81" t="str">
        <f>O.4!C119&amp;" with "&amp; 'S&amp;S'!$D$5*100 &amp; "% decrease"</f>
        <v>H. Total net value of climate change mitigation with 1% decrease</v>
      </c>
      <c r="E357" s="492">
        <f>G357+NPV(G.Asm!$F$40,H357:INDEX(H357:CS357,RP))</f>
        <v>0</v>
      </c>
      <c r="F357" s="492">
        <f t="shared" si="140"/>
        <v>0</v>
      </c>
      <c r="G357" s="66">
        <f>-G$190+G$216-G$218+G$233+G$234*(1+'S&amp;S'!$F155)+G$235</f>
        <v>0</v>
      </c>
      <c r="H357" s="66">
        <f>-H$190+H$216-H$218+H$233+H$234*(1+'S&amp;S'!$F155)+H$235</f>
        <v>0</v>
      </c>
      <c r="I357" s="66">
        <f>-I$190+I$216-I$218+I$233+I$234*(1+'S&amp;S'!$F155)+I$235</f>
        <v>0</v>
      </c>
      <c r="J357" s="66">
        <f>-J$190+J$216-J$218+J$233+J$234*(1+'S&amp;S'!$F155)+J$235</f>
        <v>0</v>
      </c>
      <c r="K357" s="66">
        <f>-K$190+K$216-K$218+K$233+K$234*(1+'S&amp;S'!$F155)+K$235</f>
        <v>0</v>
      </c>
      <c r="L357" s="66">
        <f>-L$190+L$216-L$218+L$233+L$234*(1+'S&amp;S'!$F155)+L$235</f>
        <v>0</v>
      </c>
      <c r="M357" s="66">
        <f>-M$190+M$216-M$218+M$233+M$234*(1+'S&amp;S'!$F155)+M$235</f>
        <v>0</v>
      </c>
      <c r="N357" s="66">
        <f>-N$190+N$216-N$218+N$233+N$234*(1+'S&amp;S'!$F155)+N$235</f>
        <v>0</v>
      </c>
      <c r="O357" s="66">
        <f>-O$190+O$216-O$218+O$233+O$234*(1+'S&amp;S'!$F155)+O$235</f>
        <v>0</v>
      </c>
      <c r="P357" s="66">
        <f>-P$190+P$216-P$218+P$233+P$234*(1+'S&amp;S'!$F155)+P$235</f>
        <v>0</v>
      </c>
      <c r="Q357" s="66">
        <f>-Q$190+Q$216-Q$218+Q$233+Q$234*(1+'S&amp;S'!$F155)+Q$235</f>
        <v>0</v>
      </c>
      <c r="R357" s="66">
        <f>-R$190+R$216-R$218+R$233+R$234*(1+'S&amp;S'!$F155)+R$235</f>
        <v>0</v>
      </c>
      <c r="S357" s="66">
        <f>-S$190+S$216-S$218+S$233+S$234*(1+'S&amp;S'!$F155)+S$235</f>
        <v>0</v>
      </c>
      <c r="T357" s="66">
        <f>-T$190+T$216-T$218+T$233+T$234*(1+'S&amp;S'!$F155)+T$235</f>
        <v>0</v>
      </c>
      <c r="U357" s="66">
        <f>-U$190+U$216-U$218+U$233+U$234*(1+'S&amp;S'!$F155)+U$235</f>
        <v>0</v>
      </c>
      <c r="V357" s="66">
        <f>-V$190+V$216-V$218+V$233+V$234*(1+'S&amp;S'!$F155)+V$235</f>
        <v>0</v>
      </c>
      <c r="W357" s="66">
        <f>-W$190+W$216-W$218+W$233+W$234*(1+'S&amp;S'!$F155)+W$235</f>
        <v>0</v>
      </c>
      <c r="X357" s="66">
        <f>-X$190+X$216-X$218+X$233+X$234*(1+'S&amp;S'!$F155)+X$235</f>
        <v>0</v>
      </c>
      <c r="Y357" s="66">
        <f>-Y$190+Y$216-Y$218+Y$233+Y$234*(1+'S&amp;S'!$F155)+Y$235</f>
        <v>0</v>
      </c>
      <c r="Z357" s="66">
        <f>-Z$190+Z$216-Z$218+Z$233+Z$234*(1+'S&amp;S'!$F155)+Z$235</f>
        <v>0</v>
      </c>
      <c r="AA357" s="66">
        <f>-AA$190+AA$216-AA$218+AA$233+AA$234*(1+'S&amp;S'!$F155)+AA$235</f>
        <v>0</v>
      </c>
      <c r="AB357" s="66">
        <f>-AB$190+AB$216-AB$218+AB$233+AB$234*(1+'S&amp;S'!$F155)+AB$235</f>
        <v>0</v>
      </c>
      <c r="AC357" s="66">
        <f>-AC$190+AC$216-AC$218+AC$233+AC$234*(1+'S&amp;S'!$F155)+AC$235</f>
        <v>0</v>
      </c>
      <c r="AD357" s="66">
        <f>-AD$190+AD$216-AD$218+AD$233+AD$234*(1+'S&amp;S'!$F155)+AD$235</f>
        <v>0</v>
      </c>
      <c r="AE357" s="66">
        <f>-AE$190+AE$216-AE$218+AE$233+AE$234*(1+'S&amp;S'!$F155)+AE$235</f>
        <v>0</v>
      </c>
      <c r="AF357" s="66">
        <f>-AF$190+AF$216-AF$218+AF$233+AF$234*(1+'S&amp;S'!$F155)+AF$235</f>
        <v>0</v>
      </c>
      <c r="AG357" s="66">
        <f>-AG$190+AG$216-AG$218+AG$233+AG$234*(1+'S&amp;S'!$F155)+AG$235</f>
        <v>0</v>
      </c>
      <c r="AH357" s="66">
        <f>-AH$190+AH$216-AH$218+AH$233+AH$234*(1+'S&amp;S'!$F155)+AH$235</f>
        <v>0</v>
      </c>
      <c r="AI357" s="66">
        <f>-AI$190+AI$216-AI$218+AI$233+AI$234*(1+'S&amp;S'!$F155)+AI$235</f>
        <v>0</v>
      </c>
      <c r="AJ357" s="66">
        <f>-AJ$190+AJ$216-AJ$218+AJ$233+AJ$234*(1+'S&amp;S'!$F155)+AJ$235</f>
        <v>0</v>
      </c>
      <c r="AK357" s="66">
        <f>-AK$190+AK$216-AK$218+AK$233+AK$234*(1+'S&amp;S'!$F155)+AK$235</f>
        <v>0</v>
      </c>
      <c r="AL357" s="66">
        <f>-AL$190+AL$216-AL$218+AL$233+AL$234*(1+'S&amp;S'!$F155)+AL$235</f>
        <v>0</v>
      </c>
      <c r="AM357" s="66">
        <f>-AM$190+AM$216-AM$218+AM$233+AM$234*(1+'S&amp;S'!$F155)+AM$235</f>
        <v>0</v>
      </c>
      <c r="AN357" s="66">
        <f>-AN$190+AN$216-AN$218+AN$233+AN$234*(1+'S&amp;S'!$F155)+AN$235</f>
        <v>0</v>
      </c>
      <c r="AO357" s="66">
        <f>-AO$190+AO$216-AO$218+AO$233+AO$234*(1+'S&amp;S'!$F155)+AO$235</f>
        <v>0</v>
      </c>
      <c r="AP357" s="66">
        <f>-AP$190+AP$216-AP$218+AP$233+AP$234*(1+'S&amp;S'!$F155)+AP$235</f>
        <v>0</v>
      </c>
      <c r="AQ357" s="66">
        <f>-AQ$190+AQ$216-AQ$218+AQ$233+AQ$234*(1+'S&amp;S'!$F155)+AQ$235</f>
        <v>0</v>
      </c>
      <c r="AR357" s="66">
        <f>-AR$190+AR$216-AR$218+AR$233+AR$234*(1+'S&amp;S'!$F155)+AR$235</f>
        <v>0</v>
      </c>
      <c r="AS357" s="66">
        <f>-AS$190+AS$216-AS$218+AS$233+AS$234*(1+'S&amp;S'!$F155)+AS$235</f>
        <v>0</v>
      </c>
      <c r="AT357" s="66">
        <f>-AT$190+AT$216-AT$218+AT$233+AT$234*(1+'S&amp;S'!$F155)+AT$235</f>
        <v>0</v>
      </c>
      <c r="AU357" s="66">
        <f>-AU$190+AU$216-AU$218+AU$233+AU$234*(1+'S&amp;S'!$F155)+AU$235</f>
        <v>0</v>
      </c>
      <c r="AV357" s="66">
        <f>-AV$190+AV$216-AV$218+AV$233+AV$234*(1+'S&amp;S'!$F155)+AV$235</f>
        <v>0</v>
      </c>
      <c r="AW357" s="66">
        <f>-AW$190+AW$216-AW$218+AW$233+AW$234*(1+'S&amp;S'!$F155)+AW$235</f>
        <v>0</v>
      </c>
      <c r="AX357" s="66">
        <f>-AX$190+AX$216-AX$218+AX$233+AX$234*(1+'S&amp;S'!$F155)+AX$235</f>
        <v>0</v>
      </c>
      <c r="AY357" s="66">
        <f>-AY$190+AY$216-AY$218+AY$233+AY$234*(1+'S&amp;S'!$F155)+AY$235</f>
        <v>0</v>
      </c>
      <c r="AZ357" s="66">
        <f>-AZ$190+AZ$216-AZ$218+AZ$233+AZ$234*(1+'S&amp;S'!$F155)+AZ$235</f>
        <v>0</v>
      </c>
      <c r="BA357" s="66">
        <f>-BA$190+BA$216-BA$218+BA$233+BA$234*(1+'S&amp;S'!$F155)+BA$235</f>
        <v>0</v>
      </c>
      <c r="BB357" s="66">
        <f>-BB$190+BB$216-BB$218+BB$233+BB$234*(1+'S&amp;S'!$F155)+BB$235</f>
        <v>0</v>
      </c>
      <c r="BC357" s="66">
        <f>-BC$190+BC$216-BC$218+BC$233+BC$234*(1+'S&amp;S'!$F155)+BC$235</f>
        <v>0</v>
      </c>
      <c r="BD357" s="66">
        <f>-BD$190+BD$216-BD$218+BD$233+BD$234*(1+'S&amp;S'!$F155)+BD$235</f>
        <v>0</v>
      </c>
      <c r="BE357" s="66">
        <f>-BE$190+BE$216-BE$218+BE$233+BE$234*(1+'S&amp;S'!$F155)+BE$235</f>
        <v>0</v>
      </c>
      <c r="BF357" s="66">
        <f>-BF$190+BF$216-BF$218+BF$233+BF$234*(1+'S&amp;S'!$F155)+BF$235</f>
        <v>0</v>
      </c>
      <c r="BG357" s="66">
        <f>-BG$190+BG$216-BG$218+BG$233+BG$234*(1+'S&amp;S'!$F155)+BG$235</f>
        <v>0</v>
      </c>
      <c r="BH357" s="66">
        <f>-BH$190+BH$216-BH$218+BH$233+BH$234*(1+'S&amp;S'!$F155)+BH$235</f>
        <v>0</v>
      </c>
      <c r="BI357" s="66">
        <f>-BI$190+BI$216-BI$218+BI$233+BI$234*(1+'S&amp;S'!$F155)+BI$235</f>
        <v>0</v>
      </c>
      <c r="BJ357" s="66">
        <f>-BJ$190+BJ$216-BJ$218+BJ$233+BJ$234*(1+'S&amp;S'!$F155)+BJ$235</f>
        <v>0</v>
      </c>
      <c r="BK357" s="66">
        <f>-BK$190+BK$216-BK$218+BK$233+BK$234*(1+'S&amp;S'!$F155)+BK$235</f>
        <v>0</v>
      </c>
      <c r="BL357" s="66">
        <f>-BL$190+BL$216-BL$218+BL$233+BL$234*(1+'S&amp;S'!$F155)+BL$235</f>
        <v>0</v>
      </c>
      <c r="BM357" s="66">
        <f>-BM$190+BM$216-BM$218+BM$233+BM$234*(1+'S&amp;S'!$F155)+BM$235</f>
        <v>0</v>
      </c>
      <c r="BN357" s="66">
        <f>-BN$190+BN$216-BN$218+BN$233+BN$234*(1+'S&amp;S'!$F155)+BN$235</f>
        <v>0</v>
      </c>
      <c r="BO357" s="66">
        <f>-BO$190+BO$216-BO$218+BO$233+BO$234*(1+'S&amp;S'!$F155)+BO$235</f>
        <v>0</v>
      </c>
      <c r="BP357" s="66">
        <f>-BP$190+BP$216-BP$218+BP$233+BP$234*(1+'S&amp;S'!$F155)+BP$235</f>
        <v>0</v>
      </c>
      <c r="BQ357" s="66">
        <f>-BQ$190+BQ$216-BQ$218+BQ$233+BQ$234*(1+'S&amp;S'!$F155)+BQ$235</f>
        <v>0</v>
      </c>
      <c r="BR357" s="66">
        <f>-BR$190+BR$216-BR$218+BR$233+BR$234*(1+'S&amp;S'!$F155)+BR$235</f>
        <v>0</v>
      </c>
      <c r="BS357" s="66">
        <f>-BS$190+BS$216-BS$218+BS$233+BS$234*(1+'S&amp;S'!$F155)+BS$235</f>
        <v>0</v>
      </c>
      <c r="BT357" s="66">
        <f>-BT$190+BT$216-BT$218+BT$233+BT$234*(1+'S&amp;S'!$F155)+BT$235</f>
        <v>0</v>
      </c>
      <c r="BU357" s="66">
        <f>-BU$190+BU$216-BU$218+BU$233+BU$234*(1+'S&amp;S'!$F155)+BU$235</f>
        <v>0</v>
      </c>
      <c r="BV357" s="66">
        <f>-BV$190+BV$216-BV$218+BV$233+BV$234*(1+'S&amp;S'!$F155)+BV$235</f>
        <v>0</v>
      </c>
      <c r="BW357" s="66">
        <f>-BW$190+BW$216-BW$218+BW$233+BW$234*(1+'S&amp;S'!$F155)+BW$235</f>
        <v>0</v>
      </c>
      <c r="BX357" s="66">
        <f>-BX$190+BX$216-BX$218+BX$233+BX$234*(1+'S&amp;S'!$F155)+BX$235</f>
        <v>0</v>
      </c>
      <c r="BY357" s="66">
        <f>-BY$190+BY$216-BY$218+BY$233+BY$234*(1+'S&amp;S'!$F155)+BY$235</f>
        <v>0</v>
      </c>
      <c r="BZ357" s="66">
        <f>-BZ$190+BZ$216-BZ$218+BZ$233+BZ$234*(1+'S&amp;S'!$F155)+BZ$235</f>
        <v>0</v>
      </c>
      <c r="CA357" s="66">
        <f>-CA$190+CA$216-CA$218+CA$233+CA$234*(1+'S&amp;S'!$F155)+CA$235</f>
        <v>0</v>
      </c>
      <c r="CB357" s="66">
        <f>-CB$190+CB$216-CB$218+CB$233+CB$234*(1+'S&amp;S'!$F155)+CB$235</f>
        <v>0</v>
      </c>
      <c r="CC357" s="66">
        <f>-CC$190+CC$216-CC$218+CC$233+CC$234*(1+'S&amp;S'!$F155)+CC$235</f>
        <v>0</v>
      </c>
      <c r="CD357" s="66">
        <f>-CD$190+CD$216-CD$218+CD$233+CD$234*(1+'S&amp;S'!$F155)+CD$235</f>
        <v>0</v>
      </c>
      <c r="CE357" s="66">
        <f>-CE$190+CE$216-CE$218+CE$233+CE$234*(1+'S&amp;S'!$F155)+CE$235</f>
        <v>0</v>
      </c>
      <c r="CF357" s="66">
        <f>-CF$190+CF$216-CF$218+CF$233+CF$234*(1+'S&amp;S'!$F155)+CF$235</f>
        <v>0</v>
      </c>
      <c r="CG357" s="66">
        <f>-CG$190+CG$216-CG$218+CG$233+CG$234*(1+'S&amp;S'!$F155)+CG$235</f>
        <v>0</v>
      </c>
      <c r="CH357" s="66">
        <f>-CH$190+CH$216-CH$218+CH$233+CH$234*(1+'S&amp;S'!$F155)+CH$235</f>
        <v>0</v>
      </c>
      <c r="CI357" s="66">
        <f>-CI$190+CI$216-CI$218+CI$233+CI$234*(1+'S&amp;S'!$F155)+CI$235</f>
        <v>0</v>
      </c>
      <c r="CJ357" s="66">
        <f>-CJ$190+CJ$216-CJ$218+CJ$233+CJ$234*(1+'S&amp;S'!$F155)+CJ$235</f>
        <v>0</v>
      </c>
      <c r="CK357" s="66">
        <f>-CK$190+CK$216-CK$218+CK$233+CK$234*(1+'S&amp;S'!$F155)+CK$235</f>
        <v>0</v>
      </c>
      <c r="CL357" s="66">
        <f>-CL$190+CL$216-CL$218+CL$233+CL$234*(1+'S&amp;S'!$F155)+CL$235</f>
        <v>0</v>
      </c>
      <c r="CM357" s="66">
        <f>-CM$190+CM$216-CM$218+CM$233+CM$234*(1+'S&amp;S'!$F155)+CM$235</f>
        <v>0</v>
      </c>
      <c r="CN357" s="66">
        <f>-CN$190+CN$216-CN$218+CN$233+CN$234*(1+'S&amp;S'!$F155)+CN$235</f>
        <v>0</v>
      </c>
      <c r="CO357" s="66">
        <f>-CO$190+CO$216-CO$218+CO$233+CO$234*(1+'S&amp;S'!$F155)+CO$235</f>
        <v>0</v>
      </c>
      <c r="CP357" s="66">
        <f>-CP$190+CP$216-CP$218+CP$233+CP$234*(1+'S&amp;S'!$F155)+CP$235</f>
        <v>0</v>
      </c>
      <c r="CQ357" s="66">
        <f>-CQ$190+CQ$216-CQ$218+CQ$233+CQ$234*(1+'S&amp;S'!$F155)+CQ$235</f>
        <v>0</v>
      </c>
      <c r="CR357" s="66">
        <f>-CR$190+CR$216-CR$218+CR$233+CR$234*(1+'S&amp;S'!$F155)+CR$235</f>
        <v>0</v>
      </c>
      <c r="CS357" s="66">
        <f>-CS$190+CS$216-CS$218+CS$233+CS$234*(1+'S&amp;S'!$F155)+CS$235</f>
        <v>0</v>
      </c>
    </row>
    <row r="358" spans="3:97" hidden="1" x14ac:dyDescent="0.35">
      <c r="E358" s="524"/>
      <c r="F358" s="524"/>
      <c r="G358" s="131"/>
      <c r="H358" s="131"/>
      <c r="I358" s="131"/>
      <c r="J358" s="131"/>
      <c r="K358" s="131"/>
      <c r="L358" s="131"/>
      <c r="M358" s="131"/>
      <c r="N358" s="131"/>
      <c r="O358" s="131"/>
      <c r="P358" s="131"/>
      <c r="Q358" s="131"/>
      <c r="R358" s="131"/>
      <c r="S358" s="131"/>
      <c r="T358" s="131"/>
      <c r="U358" s="131"/>
      <c r="V358" s="131"/>
      <c r="W358" s="131"/>
      <c r="X358" s="131"/>
      <c r="Y358" s="131"/>
      <c r="Z358" s="131"/>
      <c r="AA358" s="131"/>
      <c r="AB358" s="131"/>
      <c r="AC358" s="131"/>
      <c r="AD358" s="131"/>
      <c r="AE358" s="131"/>
      <c r="AF358" s="131"/>
      <c r="AG358" s="131"/>
      <c r="AH358" s="131"/>
      <c r="AI358" s="131"/>
      <c r="AJ358" s="131"/>
      <c r="AK358" s="131"/>
      <c r="AL358" s="131"/>
      <c r="AM358" s="131"/>
      <c r="AN358" s="131"/>
      <c r="AO358" s="131"/>
      <c r="AP358" s="131"/>
      <c r="AQ358" s="131"/>
      <c r="AR358" s="131"/>
      <c r="AS358" s="131"/>
      <c r="AT358" s="131"/>
      <c r="AU358" s="131"/>
      <c r="AV358" s="131"/>
      <c r="AW358" s="131"/>
      <c r="AX358" s="131"/>
      <c r="AY358" s="131"/>
      <c r="AZ358" s="131"/>
      <c r="BA358" s="131"/>
      <c r="BB358" s="131"/>
      <c r="BC358" s="131"/>
      <c r="BD358" s="131"/>
      <c r="BE358" s="131"/>
      <c r="BF358" s="131"/>
      <c r="BG358" s="131"/>
      <c r="BH358" s="131"/>
      <c r="BI358" s="131"/>
      <c r="BJ358" s="131"/>
      <c r="BK358" s="131"/>
      <c r="BL358" s="131"/>
      <c r="BM358" s="131"/>
      <c r="BN358" s="131"/>
      <c r="BO358" s="131"/>
      <c r="BP358" s="131"/>
      <c r="BQ358" s="131"/>
      <c r="BR358" s="131"/>
      <c r="BS358" s="131"/>
      <c r="BT358" s="131"/>
      <c r="BU358" s="131"/>
      <c r="BV358" s="131"/>
      <c r="BW358" s="131"/>
      <c r="BX358" s="131"/>
      <c r="BY358" s="131"/>
      <c r="BZ358" s="131"/>
      <c r="CA358" s="131"/>
      <c r="CB358" s="131"/>
      <c r="CC358" s="131"/>
      <c r="CD358" s="131"/>
      <c r="CE358" s="131"/>
      <c r="CF358" s="131"/>
      <c r="CG358" s="131"/>
      <c r="CH358" s="131"/>
      <c r="CI358" s="131"/>
      <c r="CJ358" s="131"/>
      <c r="CK358" s="131"/>
      <c r="CL358" s="131"/>
      <c r="CM358" s="131"/>
      <c r="CN358" s="131"/>
      <c r="CO358" s="131"/>
      <c r="CP358" s="131"/>
      <c r="CQ358" s="131"/>
      <c r="CR358" s="131"/>
      <c r="CS358" s="131"/>
    </row>
    <row r="359" spans="3:97" hidden="1" x14ac:dyDescent="0.35">
      <c r="C359" s="86" t="s">
        <v>191</v>
      </c>
      <c r="E359" s="524"/>
      <c r="F359" s="524"/>
      <c r="G359" s="131"/>
      <c r="H359" s="131"/>
      <c r="I359" s="131"/>
      <c r="J359" s="131"/>
      <c r="K359" s="131"/>
      <c r="L359" s="131"/>
      <c r="M359" s="131"/>
      <c r="N359" s="131"/>
      <c r="O359" s="131"/>
      <c r="P359" s="131"/>
      <c r="Q359" s="131"/>
      <c r="R359" s="131"/>
      <c r="S359" s="131"/>
      <c r="T359" s="131"/>
      <c r="U359" s="131"/>
      <c r="V359" s="131"/>
      <c r="W359" s="131"/>
      <c r="X359" s="131"/>
      <c r="Y359" s="131"/>
      <c r="Z359" s="131"/>
      <c r="AA359" s="131"/>
      <c r="AB359" s="131"/>
      <c r="AC359" s="131"/>
      <c r="AD359" s="131"/>
      <c r="AE359" s="131"/>
      <c r="AF359" s="131"/>
      <c r="AG359" s="131"/>
      <c r="AH359" s="131"/>
      <c r="AI359" s="131"/>
      <c r="AJ359" s="131"/>
      <c r="AK359" s="131"/>
      <c r="AL359" s="131"/>
      <c r="AM359" s="131"/>
      <c r="AN359" s="131"/>
      <c r="AO359" s="131"/>
      <c r="AP359" s="131"/>
      <c r="AQ359" s="131"/>
      <c r="AR359" s="131"/>
      <c r="AS359" s="131"/>
      <c r="AT359" s="131"/>
      <c r="AU359" s="131"/>
      <c r="AV359" s="131"/>
      <c r="AW359" s="131"/>
      <c r="AX359" s="131"/>
      <c r="AY359" s="131"/>
      <c r="AZ359" s="131"/>
      <c r="BA359" s="131"/>
      <c r="BB359" s="131"/>
      <c r="BC359" s="131"/>
      <c r="BD359" s="131"/>
      <c r="BE359" s="131"/>
      <c r="BF359" s="131"/>
      <c r="BG359" s="131"/>
      <c r="BH359" s="131"/>
      <c r="BI359" s="131"/>
      <c r="BJ359" s="131"/>
      <c r="BK359" s="131"/>
      <c r="BL359" s="131"/>
      <c r="BM359" s="131"/>
      <c r="BN359" s="131"/>
      <c r="BO359" s="131"/>
      <c r="BP359" s="131"/>
      <c r="BQ359" s="131"/>
      <c r="BR359" s="131"/>
      <c r="BS359" s="131"/>
      <c r="BT359" s="131"/>
      <c r="BU359" s="131"/>
      <c r="BV359" s="131"/>
      <c r="BW359" s="131"/>
      <c r="BX359" s="131"/>
      <c r="BY359" s="131"/>
      <c r="BZ359" s="131"/>
      <c r="CA359" s="131"/>
      <c r="CB359" s="131"/>
      <c r="CC359" s="131"/>
      <c r="CD359" s="131"/>
      <c r="CE359" s="131"/>
      <c r="CF359" s="131"/>
      <c r="CG359" s="131"/>
      <c r="CH359" s="131"/>
      <c r="CI359" s="131"/>
      <c r="CJ359" s="131"/>
      <c r="CK359" s="131"/>
      <c r="CL359" s="131"/>
      <c r="CM359" s="131"/>
      <c r="CN359" s="131"/>
      <c r="CO359" s="131"/>
      <c r="CP359" s="131"/>
      <c r="CQ359" s="131"/>
      <c r="CR359" s="131"/>
      <c r="CS359" s="131"/>
    </row>
    <row r="360" spans="3:97" hidden="1" x14ac:dyDescent="0.35">
      <c r="C360" s="86"/>
      <c r="E360" s="524"/>
      <c r="F360" s="524"/>
      <c r="G360" s="131"/>
      <c r="H360" s="131"/>
      <c r="I360" s="131"/>
      <c r="J360" s="131"/>
      <c r="K360" s="131"/>
      <c r="L360" s="131"/>
      <c r="M360" s="131"/>
      <c r="N360" s="131"/>
      <c r="O360" s="131"/>
      <c r="P360" s="131"/>
      <c r="Q360" s="131"/>
      <c r="R360" s="131"/>
      <c r="S360" s="131"/>
      <c r="T360" s="131"/>
      <c r="U360" s="131"/>
      <c r="V360" s="131"/>
      <c r="W360" s="131"/>
      <c r="X360" s="131"/>
      <c r="Y360" s="131"/>
      <c r="Z360" s="131"/>
      <c r="AA360" s="131"/>
      <c r="AB360" s="131"/>
      <c r="AC360" s="131"/>
      <c r="AD360" s="131"/>
      <c r="AE360" s="131"/>
      <c r="AF360" s="131"/>
      <c r="AG360" s="131"/>
      <c r="AH360" s="131"/>
      <c r="AI360" s="131"/>
      <c r="AJ360" s="131"/>
      <c r="AK360" s="131"/>
      <c r="AL360" s="131"/>
      <c r="AM360" s="131"/>
      <c r="AN360" s="131"/>
      <c r="AO360" s="131"/>
      <c r="AP360" s="131"/>
      <c r="AQ360" s="131"/>
      <c r="AR360" s="131"/>
      <c r="AS360" s="131"/>
      <c r="AT360" s="131"/>
      <c r="AU360" s="131"/>
      <c r="AV360" s="131"/>
      <c r="AW360" s="131"/>
      <c r="AX360" s="131"/>
      <c r="AY360" s="131"/>
      <c r="AZ360" s="131"/>
      <c r="BA360" s="131"/>
      <c r="BB360" s="131"/>
      <c r="BC360" s="131"/>
      <c r="BD360" s="131"/>
      <c r="BE360" s="131"/>
      <c r="BF360" s="131"/>
      <c r="BG360" s="131"/>
      <c r="BH360" s="131"/>
      <c r="BI360" s="131"/>
      <c r="BJ360" s="131"/>
      <c r="BK360" s="131"/>
      <c r="BL360" s="131"/>
      <c r="BM360" s="131"/>
      <c r="BN360" s="131"/>
      <c r="BO360" s="131"/>
      <c r="BP360" s="131"/>
      <c r="BQ360" s="131"/>
      <c r="BR360" s="131"/>
      <c r="BS360" s="131"/>
      <c r="BT360" s="131"/>
      <c r="BU360" s="131"/>
      <c r="BV360" s="131"/>
      <c r="BW360" s="131"/>
      <c r="BX360" s="131"/>
      <c r="BY360" s="131"/>
      <c r="BZ360" s="131"/>
      <c r="CA360" s="131"/>
      <c r="CB360" s="131"/>
      <c r="CC360" s="131"/>
      <c r="CD360" s="131"/>
      <c r="CE360" s="131"/>
      <c r="CF360" s="131"/>
      <c r="CG360" s="131"/>
      <c r="CH360" s="131"/>
      <c r="CI360" s="131"/>
      <c r="CJ360" s="131"/>
      <c r="CK360" s="131"/>
      <c r="CL360" s="131"/>
      <c r="CM360" s="131"/>
      <c r="CN360" s="131"/>
      <c r="CO360" s="131"/>
      <c r="CP360" s="131"/>
      <c r="CQ360" s="131"/>
      <c r="CR360" s="131"/>
      <c r="CS360" s="131"/>
    </row>
    <row r="361" spans="3:97" hidden="1" x14ac:dyDescent="0.35">
      <c r="C361" s="94" t="s">
        <v>160</v>
      </c>
      <c r="E361" s="492">
        <f>G361+NPV(G.Asm!$F$40,H361:INDEX(H361:CS361,RP))</f>
        <v>0</v>
      </c>
      <c r="F361" s="492">
        <f>SUMIF($G$4:$CS$4,"&lt;="&amp;RP,G361:CS361)</f>
        <v>0</v>
      </c>
      <c r="G361" s="66">
        <f>-G$190*(1+'S&amp;S'!$E$164)+G$216*IF(O.4!$C$38="Depreciation",(1+'S&amp;S'!$E$164),1)-G$218*(1+'S&amp;S'!$E$166)+G233*(1+'S&amp;S'!$E$208)+G234*(1+'S&amp;S'!$E$210)+SUM(G125*(1+'S&amp;S'!$E$168),G126*(1+'S&amp;S'!$E$170),G127*(1+'S&amp;S'!$E$172),G128*(1+'S&amp;S'!$E$174),G129*(1+'S&amp;S'!$E$176),G130*(1+'S&amp;S'!$E$178),G131*(1+'S&amp;S'!$E$180),G132*(1+'S&amp;S'!$E$182),G133*(1+'S&amp;S'!$E$184),G134*(1+'S&amp;S'!$E$186),G135*(1+'S&amp;S'!$E$188),G136*(1+'S&amp;S'!$E$190),G137*(1+'S&amp;S'!$E$192),G138*(1+'S&amp;S'!$E$194),G139*(1+'S&amp;S'!$E$196),G140*(1+'S&amp;S'!$E$198),G141*(1+'S&amp;S'!$E$200),G142*(1+'S&amp;S'!$E$202),G143*(1+'S&amp;S'!$E$204),G144*(1+'S&amp;S'!$E$206))</f>
        <v>0</v>
      </c>
      <c r="H361" s="66">
        <f>-H$190*(1+'S&amp;S'!$E$164)+H$216*IF(O.4!$C$38="Depreciation",(1+'S&amp;S'!$E$164),1)-H$218*(1+'S&amp;S'!$E$166)+H233*(1+'S&amp;S'!$E$208)+H234*(1+'S&amp;S'!$E$210)+SUM(H125*(1+'S&amp;S'!$E$168),H126*(1+'S&amp;S'!$E$170),H127*(1+'S&amp;S'!$E$172),H128*(1+'S&amp;S'!$E$174),H129*(1+'S&amp;S'!$E$176),H130*(1+'S&amp;S'!$E$178),H131*(1+'S&amp;S'!$E$180),H132*(1+'S&amp;S'!$E$182),H133*(1+'S&amp;S'!$E$184),H134*(1+'S&amp;S'!$E$186),H135*(1+'S&amp;S'!$E$188),H136*(1+'S&amp;S'!$E$190),H137*(1+'S&amp;S'!$E$192),H138*(1+'S&amp;S'!$E$194),H139*(1+'S&amp;S'!$E$196),H140*(1+'S&amp;S'!$E$198),H141*(1+'S&amp;S'!$E$200),H142*(1+'S&amp;S'!$E$202),H143*(1+'S&amp;S'!$E$204),H144*(1+'S&amp;S'!$E$206))</f>
        <v>0</v>
      </c>
      <c r="I361" s="66">
        <f>-I$190*(1+'S&amp;S'!$E$164)+I$216*IF(O.4!$C$38="Depreciation",(1+'S&amp;S'!$E$164),1)-I$218*(1+'S&amp;S'!$E$166)+I233*(1+'S&amp;S'!$E$208)+I234*(1+'S&amp;S'!$E$210)+SUM(I125*(1+'S&amp;S'!$E$168),I126*(1+'S&amp;S'!$E$170),I127*(1+'S&amp;S'!$E$172),I128*(1+'S&amp;S'!$E$174),I129*(1+'S&amp;S'!$E$176),I130*(1+'S&amp;S'!$E$178),I131*(1+'S&amp;S'!$E$180),I132*(1+'S&amp;S'!$E$182),I133*(1+'S&amp;S'!$E$184),I134*(1+'S&amp;S'!$E$186),I135*(1+'S&amp;S'!$E$188),I136*(1+'S&amp;S'!$E$190),I137*(1+'S&amp;S'!$E$192),I138*(1+'S&amp;S'!$E$194),I139*(1+'S&amp;S'!$E$196),I140*(1+'S&amp;S'!$E$198),I141*(1+'S&amp;S'!$E$200),I142*(1+'S&amp;S'!$E$202),I143*(1+'S&amp;S'!$E$204),I144*(1+'S&amp;S'!$E$206))</f>
        <v>0</v>
      </c>
      <c r="J361" s="66">
        <f>-J$190*(1+'S&amp;S'!$E$164)+J$216*IF(O.4!$C$38="Depreciation",(1+'S&amp;S'!$E$164),1)-J$218*(1+'S&amp;S'!$E$166)+J233*(1+'S&amp;S'!$E$208)+J234*(1+'S&amp;S'!$E$210)+SUM(J125*(1+'S&amp;S'!$E$168),J126*(1+'S&amp;S'!$E$170),J127*(1+'S&amp;S'!$E$172),J128*(1+'S&amp;S'!$E$174),J129*(1+'S&amp;S'!$E$176),J130*(1+'S&amp;S'!$E$178),J131*(1+'S&amp;S'!$E$180),J132*(1+'S&amp;S'!$E$182),J133*(1+'S&amp;S'!$E$184),J134*(1+'S&amp;S'!$E$186),J135*(1+'S&amp;S'!$E$188),J136*(1+'S&amp;S'!$E$190),J137*(1+'S&amp;S'!$E$192),J138*(1+'S&amp;S'!$E$194),J139*(1+'S&amp;S'!$E$196),J140*(1+'S&amp;S'!$E$198),J141*(1+'S&amp;S'!$E$200),J142*(1+'S&amp;S'!$E$202),J143*(1+'S&amp;S'!$E$204),J144*(1+'S&amp;S'!$E$206))</f>
        <v>0</v>
      </c>
      <c r="K361" s="66">
        <f>-K$190*(1+'S&amp;S'!$E$164)+K$216*IF(O.4!$C$38="Depreciation",(1+'S&amp;S'!$E$164),1)-K$218*(1+'S&amp;S'!$E$166)+K233*(1+'S&amp;S'!$E$208)+K234*(1+'S&amp;S'!$E$210)+SUM(K125*(1+'S&amp;S'!$E$168),K126*(1+'S&amp;S'!$E$170),K127*(1+'S&amp;S'!$E$172),K128*(1+'S&amp;S'!$E$174),K129*(1+'S&amp;S'!$E$176),K130*(1+'S&amp;S'!$E$178),K131*(1+'S&amp;S'!$E$180),K132*(1+'S&amp;S'!$E$182),K133*(1+'S&amp;S'!$E$184),K134*(1+'S&amp;S'!$E$186),K135*(1+'S&amp;S'!$E$188),K136*(1+'S&amp;S'!$E$190),K137*(1+'S&amp;S'!$E$192),K138*(1+'S&amp;S'!$E$194),K139*(1+'S&amp;S'!$E$196),K140*(1+'S&amp;S'!$E$198),K141*(1+'S&amp;S'!$E$200),K142*(1+'S&amp;S'!$E$202),K143*(1+'S&amp;S'!$E$204),K144*(1+'S&amp;S'!$E$206))</f>
        <v>0</v>
      </c>
      <c r="L361" s="66">
        <f>-L$190*(1+'S&amp;S'!$E$164)+L$216*IF(O.4!$C$38="Depreciation",(1+'S&amp;S'!$E$164),1)-L$218*(1+'S&amp;S'!$E$166)+L233*(1+'S&amp;S'!$E$208)+L234*(1+'S&amp;S'!$E$210)+SUM(L125*(1+'S&amp;S'!$E$168),L126*(1+'S&amp;S'!$E$170),L127*(1+'S&amp;S'!$E$172),L128*(1+'S&amp;S'!$E$174),L129*(1+'S&amp;S'!$E$176),L130*(1+'S&amp;S'!$E$178),L131*(1+'S&amp;S'!$E$180),L132*(1+'S&amp;S'!$E$182),L133*(1+'S&amp;S'!$E$184),L134*(1+'S&amp;S'!$E$186),L135*(1+'S&amp;S'!$E$188),L136*(1+'S&amp;S'!$E$190),L137*(1+'S&amp;S'!$E$192),L138*(1+'S&amp;S'!$E$194),L139*(1+'S&amp;S'!$E$196),L140*(1+'S&amp;S'!$E$198),L141*(1+'S&amp;S'!$E$200),L142*(1+'S&amp;S'!$E$202),L143*(1+'S&amp;S'!$E$204),L144*(1+'S&amp;S'!$E$206))</f>
        <v>0</v>
      </c>
      <c r="M361" s="66">
        <f>-M$190*(1+'S&amp;S'!$E$164)+M$216*IF(O.4!$C$38="Depreciation",(1+'S&amp;S'!$E$164),1)-M$218*(1+'S&amp;S'!$E$166)+M233*(1+'S&amp;S'!$E$208)+M234*(1+'S&amp;S'!$E$210)+SUM(M125*(1+'S&amp;S'!$E$168),M126*(1+'S&amp;S'!$E$170),M127*(1+'S&amp;S'!$E$172),M128*(1+'S&amp;S'!$E$174),M129*(1+'S&amp;S'!$E$176),M130*(1+'S&amp;S'!$E$178),M131*(1+'S&amp;S'!$E$180),M132*(1+'S&amp;S'!$E$182),M133*(1+'S&amp;S'!$E$184),M134*(1+'S&amp;S'!$E$186),M135*(1+'S&amp;S'!$E$188),M136*(1+'S&amp;S'!$E$190),M137*(1+'S&amp;S'!$E$192),M138*(1+'S&amp;S'!$E$194),M139*(1+'S&amp;S'!$E$196),M140*(1+'S&amp;S'!$E$198),M141*(1+'S&amp;S'!$E$200),M142*(1+'S&amp;S'!$E$202),M143*(1+'S&amp;S'!$E$204),M144*(1+'S&amp;S'!$E$206))</f>
        <v>0</v>
      </c>
      <c r="N361" s="66">
        <f>-N$190*(1+'S&amp;S'!$E$164)+N$216*IF(O.4!$C$38="Depreciation",(1+'S&amp;S'!$E$164),1)-N$218*(1+'S&amp;S'!$E$166)+N233*(1+'S&amp;S'!$E$208)+N234*(1+'S&amp;S'!$E$210)+SUM(N125*(1+'S&amp;S'!$E$168),N126*(1+'S&amp;S'!$E$170),N127*(1+'S&amp;S'!$E$172),N128*(1+'S&amp;S'!$E$174),N129*(1+'S&amp;S'!$E$176),N130*(1+'S&amp;S'!$E$178),N131*(1+'S&amp;S'!$E$180),N132*(1+'S&amp;S'!$E$182),N133*(1+'S&amp;S'!$E$184),N134*(1+'S&amp;S'!$E$186),N135*(1+'S&amp;S'!$E$188),N136*(1+'S&amp;S'!$E$190),N137*(1+'S&amp;S'!$E$192),N138*(1+'S&amp;S'!$E$194),N139*(1+'S&amp;S'!$E$196),N140*(1+'S&amp;S'!$E$198),N141*(1+'S&amp;S'!$E$200),N142*(1+'S&amp;S'!$E$202),N143*(1+'S&amp;S'!$E$204),N144*(1+'S&amp;S'!$E$206))</f>
        <v>0</v>
      </c>
      <c r="O361" s="66">
        <f>-O$190*(1+'S&amp;S'!$E$164)+O$216*IF(O.4!$C$38="Depreciation",(1+'S&amp;S'!$E$164),1)-O$218*(1+'S&amp;S'!$E$166)+O233*(1+'S&amp;S'!$E$208)+O234*(1+'S&amp;S'!$E$210)+SUM(O125*(1+'S&amp;S'!$E$168),O126*(1+'S&amp;S'!$E$170),O127*(1+'S&amp;S'!$E$172),O128*(1+'S&amp;S'!$E$174),O129*(1+'S&amp;S'!$E$176),O130*(1+'S&amp;S'!$E$178),O131*(1+'S&amp;S'!$E$180),O132*(1+'S&amp;S'!$E$182),O133*(1+'S&amp;S'!$E$184),O134*(1+'S&amp;S'!$E$186),O135*(1+'S&amp;S'!$E$188),O136*(1+'S&amp;S'!$E$190),O137*(1+'S&amp;S'!$E$192),O138*(1+'S&amp;S'!$E$194),O139*(1+'S&amp;S'!$E$196),O140*(1+'S&amp;S'!$E$198),O141*(1+'S&amp;S'!$E$200),O142*(1+'S&amp;S'!$E$202),O143*(1+'S&amp;S'!$E$204),O144*(1+'S&amp;S'!$E$206))</f>
        <v>0</v>
      </c>
      <c r="P361" s="66">
        <f>-P$190*(1+'S&amp;S'!$E$164)+P$216*IF(O.4!$C$38="Depreciation",(1+'S&amp;S'!$E$164),1)-P$218*(1+'S&amp;S'!$E$166)+P233*(1+'S&amp;S'!$E$208)+P234*(1+'S&amp;S'!$E$210)+SUM(P125*(1+'S&amp;S'!$E$168),P126*(1+'S&amp;S'!$E$170),P127*(1+'S&amp;S'!$E$172),P128*(1+'S&amp;S'!$E$174),P129*(1+'S&amp;S'!$E$176),P130*(1+'S&amp;S'!$E$178),P131*(1+'S&amp;S'!$E$180),P132*(1+'S&amp;S'!$E$182),P133*(1+'S&amp;S'!$E$184),P134*(1+'S&amp;S'!$E$186),P135*(1+'S&amp;S'!$E$188),P136*(1+'S&amp;S'!$E$190),P137*(1+'S&amp;S'!$E$192),P138*(1+'S&amp;S'!$E$194),P139*(1+'S&amp;S'!$E$196),P140*(1+'S&amp;S'!$E$198),P141*(1+'S&amp;S'!$E$200),P142*(1+'S&amp;S'!$E$202),P143*(1+'S&amp;S'!$E$204),P144*(1+'S&amp;S'!$E$206))</f>
        <v>0</v>
      </c>
      <c r="Q361" s="66">
        <f>-Q$190*(1+'S&amp;S'!$E$164)+Q$216*IF(O.4!$C$38="Depreciation",(1+'S&amp;S'!$E$164),1)-Q$218*(1+'S&amp;S'!$E$166)+Q233*(1+'S&amp;S'!$E$208)+Q234*(1+'S&amp;S'!$E$210)+SUM(Q125*(1+'S&amp;S'!$E$168),Q126*(1+'S&amp;S'!$E$170),Q127*(1+'S&amp;S'!$E$172),Q128*(1+'S&amp;S'!$E$174),Q129*(1+'S&amp;S'!$E$176),Q130*(1+'S&amp;S'!$E$178),Q131*(1+'S&amp;S'!$E$180),Q132*(1+'S&amp;S'!$E$182),Q133*(1+'S&amp;S'!$E$184),Q134*(1+'S&amp;S'!$E$186),Q135*(1+'S&amp;S'!$E$188),Q136*(1+'S&amp;S'!$E$190),Q137*(1+'S&amp;S'!$E$192),Q138*(1+'S&amp;S'!$E$194),Q139*(1+'S&amp;S'!$E$196),Q140*(1+'S&amp;S'!$E$198),Q141*(1+'S&amp;S'!$E$200),Q142*(1+'S&amp;S'!$E$202),Q143*(1+'S&amp;S'!$E$204),Q144*(1+'S&amp;S'!$E$206))</f>
        <v>0</v>
      </c>
      <c r="R361" s="66">
        <f>-R$190*(1+'S&amp;S'!$E$164)+R$216*IF(O.4!$C$38="Depreciation",(1+'S&amp;S'!$E$164),1)-R$218*(1+'S&amp;S'!$E$166)+R233*(1+'S&amp;S'!$E$208)+R234*(1+'S&amp;S'!$E$210)+SUM(R125*(1+'S&amp;S'!$E$168),R126*(1+'S&amp;S'!$E$170),R127*(1+'S&amp;S'!$E$172),R128*(1+'S&amp;S'!$E$174),R129*(1+'S&amp;S'!$E$176),R130*(1+'S&amp;S'!$E$178),R131*(1+'S&amp;S'!$E$180),R132*(1+'S&amp;S'!$E$182),R133*(1+'S&amp;S'!$E$184),R134*(1+'S&amp;S'!$E$186),R135*(1+'S&amp;S'!$E$188),R136*(1+'S&amp;S'!$E$190),R137*(1+'S&amp;S'!$E$192),R138*(1+'S&amp;S'!$E$194),R139*(1+'S&amp;S'!$E$196),R140*(1+'S&amp;S'!$E$198),R141*(1+'S&amp;S'!$E$200),R142*(1+'S&amp;S'!$E$202),R143*(1+'S&amp;S'!$E$204),R144*(1+'S&amp;S'!$E$206))</f>
        <v>0</v>
      </c>
      <c r="S361" s="66">
        <f>-S$190*(1+'S&amp;S'!$E$164)+S$216*IF(O.4!$C$38="Depreciation",(1+'S&amp;S'!$E$164),1)-S$218*(1+'S&amp;S'!$E$166)+S233*(1+'S&amp;S'!$E$208)+S234*(1+'S&amp;S'!$E$210)+SUM(S125*(1+'S&amp;S'!$E$168),S126*(1+'S&amp;S'!$E$170),S127*(1+'S&amp;S'!$E$172),S128*(1+'S&amp;S'!$E$174),S129*(1+'S&amp;S'!$E$176),S130*(1+'S&amp;S'!$E$178),S131*(1+'S&amp;S'!$E$180),S132*(1+'S&amp;S'!$E$182),S133*(1+'S&amp;S'!$E$184),S134*(1+'S&amp;S'!$E$186),S135*(1+'S&amp;S'!$E$188),S136*(1+'S&amp;S'!$E$190),S137*(1+'S&amp;S'!$E$192),S138*(1+'S&amp;S'!$E$194),S139*(1+'S&amp;S'!$E$196),S140*(1+'S&amp;S'!$E$198),S141*(1+'S&amp;S'!$E$200),S142*(1+'S&amp;S'!$E$202),S143*(1+'S&amp;S'!$E$204),S144*(1+'S&amp;S'!$E$206))</f>
        <v>0</v>
      </c>
      <c r="T361" s="66">
        <f>-T$190*(1+'S&amp;S'!$E$164)+T$216*IF(O.4!$C$38="Depreciation",(1+'S&amp;S'!$E$164),1)-T$218*(1+'S&amp;S'!$E$166)+T233*(1+'S&amp;S'!$E$208)+T234*(1+'S&amp;S'!$E$210)+SUM(T125*(1+'S&amp;S'!$E$168),T126*(1+'S&amp;S'!$E$170),T127*(1+'S&amp;S'!$E$172),T128*(1+'S&amp;S'!$E$174),T129*(1+'S&amp;S'!$E$176),T130*(1+'S&amp;S'!$E$178),T131*(1+'S&amp;S'!$E$180),T132*(1+'S&amp;S'!$E$182),T133*(1+'S&amp;S'!$E$184),T134*(1+'S&amp;S'!$E$186),T135*(1+'S&amp;S'!$E$188),T136*(1+'S&amp;S'!$E$190),T137*(1+'S&amp;S'!$E$192),T138*(1+'S&amp;S'!$E$194),T139*(1+'S&amp;S'!$E$196),T140*(1+'S&amp;S'!$E$198),T141*(1+'S&amp;S'!$E$200),T142*(1+'S&amp;S'!$E$202),T143*(1+'S&amp;S'!$E$204),T144*(1+'S&amp;S'!$E$206))</f>
        <v>0</v>
      </c>
      <c r="U361" s="66">
        <f>-U$190*(1+'S&amp;S'!$E$164)+U$216*IF(O.4!$C$38="Depreciation",(1+'S&amp;S'!$E$164),1)-U$218*(1+'S&amp;S'!$E$166)+U233*(1+'S&amp;S'!$E$208)+U234*(1+'S&amp;S'!$E$210)+SUM(U125*(1+'S&amp;S'!$E$168),U126*(1+'S&amp;S'!$E$170),U127*(1+'S&amp;S'!$E$172),U128*(1+'S&amp;S'!$E$174),U129*(1+'S&amp;S'!$E$176),U130*(1+'S&amp;S'!$E$178),U131*(1+'S&amp;S'!$E$180),U132*(1+'S&amp;S'!$E$182),U133*(1+'S&amp;S'!$E$184),U134*(1+'S&amp;S'!$E$186),U135*(1+'S&amp;S'!$E$188),U136*(1+'S&amp;S'!$E$190),U137*(1+'S&amp;S'!$E$192),U138*(1+'S&amp;S'!$E$194),U139*(1+'S&amp;S'!$E$196),U140*(1+'S&amp;S'!$E$198),U141*(1+'S&amp;S'!$E$200),U142*(1+'S&amp;S'!$E$202),U143*(1+'S&amp;S'!$E$204),U144*(1+'S&amp;S'!$E$206))</f>
        <v>0</v>
      </c>
      <c r="V361" s="66">
        <f>-V$190*(1+'S&amp;S'!$E$164)+V$216*IF(O.4!$C$38="Depreciation",(1+'S&amp;S'!$E$164),1)-V$218*(1+'S&amp;S'!$E$166)+V233*(1+'S&amp;S'!$E$208)+V234*(1+'S&amp;S'!$E$210)+SUM(V125*(1+'S&amp;S'!$E$168),V126*(1+'S&amp;S'!$E$170),V127*(1+'S&amp;S'!$E$172),V128*(1+'S&amp;S'!$E$174),V129*(1+'S&amp;S'!$E$176),V130*(1+'S&amp;S'!$E$178),V131*(1+'S&amp;S'!$E$180),V132*(1+'S&amp;S'!$E$182),V133*(1+'S&amp;S'!$E$184),V134*(1+'S&amp;S'!$E$186),V135*(1+'S&amp;S'!$E$188),V136*(1+'S&amp;S'!$E$190),V137*(1+'S&amp;S'!$E$192),V138*(1+'S&amp;S'!$E$194),V139*(1+'S&amp;S'!$E$196),V140*(1+'S&amp;S'!$E$198),V141*(1+'S&amp;S'!$E$200),V142*(1+'S&amp;S'!$E$202),V143*(1+'S&amp;S'!$E$204),V144*(1+'S&amp;S'!$E$206))</f>
        <v>0</v>
      </c>
      <c r="W361" s="66">
        <f>-W$190*(1+'S&amp;S'!$E$164)+W$216*IF(O.4!$C$38="Depreciation",(1+'S&amp;S'!$E$164),1)-W$218*(1+'S&amp;S'!$E$166)+W233*(1+'S&amp;S'!$E$208)+W234*(1+'S&amp;S'!$E$210)+SUM(W125*(1+'S&amp;S'!$E$168),W126*(1+'S&amp;S'!$E$170),W127*(1+'S&amp;S'!$E$172),W128*(1+'S&amp;S'!$E$174),W129*(1+'S&amp;S'!$E$176),W130*(1+'S&amp;S'!$E$178),W131*(1+'S&amp;S'!$E$180),W132*(1+'S&amp;S'!$E$182),W133*(1+'S&amp;S'!$E$184),W134*(1+'S&amp;S'!$E$186),W135*(1+'S&amp;S'!$E$188),W136*(1+'S&amp;S'!$E$190),W137*(1+'S&amp;S'!$E$192),W138*(1+'S&amp;S'!$E$194),W139*(1+'S&amp;S'!$E$196),W140*(1+'S&amp;S'!$E$198),W141*(1+'S&amp;S'!$E$200),W142*(1+'S&amp;S'!$E$202),W143*(1+'S&amp;S'!$E$204),W144*(1+'S&amp;S'!$E$206))</f>
        <v>0</v>
      </c>
      <c r="X361" s="66">
        <f>-X$190*(1+'S&amp;S'!$E$164)+X$216*IF(O.4!$C$38="Depreciation",(1+'S&amp;S'!$E$164),1)-X$218*(1+'S&amp;S'!$E$166)+X233*(1+'S&amp;S'!$E$208)+X234*(1+'S&amp;S'!$E$210)+SUM(X125*(1+'S&amp;S'!$E$168),X126*(1+'S&amp;S'!$E$170),X127*(1+'S&amp;S'!$E$172),X128*(1+'S&amp;S'!$E$174),X129*(1+'S&amp;S'!$E$176),X130*(1+'S&amp;S'!$E$178),X131*(1+'S&amp;S'!$E$180),X132*(1+'S&amp;S'!$E$182),X133*(1+'S&amp;S'!$E$184),X134*(1+'S&amp;S'!$E$186),X135*(1+'S&amp;S'!$E$188),X136*(1+'S&amp;S'!$E$190),X137*(1+'S&amp;S'!$E$192),X138*(1+'S&amp;S'!$E$194),X139*(1+'S&amp;S'!$E$196),X140*(1+'S&amp;S'!$E$198),X141*(1+'S&amp;S'!$E$200),X142*(1+'S&amp;S'!$E$202),X143*(1+'S&amp;S'!$E$204),X144*(1+'S&amp;S'!$E$206))</f>
        <v>0</v>
      </c>
      <c r="Y361" s="66">
        <f>-Y$190*(1+'S&amp;S'!$E$164)+Y$216*IF(O.4!$C$38="Depreciation",(1+'S&amp;S'!$E$164),1)-Y$218*(1+'S&amp;S'!$E$166)+Y233*(1+'S&amp;S'!$E$208)+Y234*(1+'S&amp;S'!$E$210)+SUM(Y125*(1+'S&amp;S'!$E$168),Y126*(1+'S&amp;S'!$E$170),Y127*(1+'S&amp;S'!$E$172),Y128*(1+'S&amp;S'!$E$174),Y129*(1+'S&amp;S'!$E$176),Y130*(1+'S&amp;S'!$E$178),Y131*(1+'S&amp;S'!$E$180),Y132*(1+'S&amp;S'!$E$182),Y133*(1+'S&amp;S'!$E$184),Y134*(1+'S&amp;S'!$E$186),Y135*(1+'S&amp;S'!$E$188),Y136*(1+'S&amp;S'!$E$190),Y137*(1+'S&amp;S'!$E$192),Y138*(1+'S&amp;S'!$E$194),Y139*(1+'S&amp;S'!$E$196),Y140*(1+'S&amp;S'!$E$198),Y141*(1+'S&amp;S'!$E$200),Y142*(1+'S&amp;S'!$E$202),Y143*(1+'S&amp;S'!$E$204),Y144*(1+'S&amp;S'!$E$206))</f>
        <v>0</v>
      </c>
      <c r="Z361" s="66">
        <f>-Z$190*(1+'S&amp;S'!$E$164)+Z$216*IF(O.4!$C$38="Depreciation",(1+'S&amp;S'!$E$164),1)-Z$218*(1+'S&amp;S'!$E$166)+Z233*(1+'S&amp;S'!$E$208)+Z234*(1+'S&amp;S'!$E$210)+SUM(Z125*(1+'S&amp;S'!$E$168),Z126*(1+'S&amp;S'!$E$170),Z127*(1+'S&amp;S'!$E$172),Z128*(1+'S&amp;S'!$E$174),Z129*(1+'S&amp;S'!$E$176),Z130*(1+'S&amp;S'!$E$178),Z131*(1+'S&amp;S'!$E$180),Z132*(1+'S&amp;S'!$E$182),Z133*(1+'S&amp;S'!$E$184),Z134*(1+'S&amp;S'!$E$186),Z135*(1+'S&amp;S'!$E$188),Z136*(1+'S&amp;S'!$E$190),Z137*(1+'S&amp;S'!$E$192),Z138*(1+'S&amp;S'!$E$194),Z139*(1+'S&amp;S'!$E$196),Z140*(1+'S&amp;S'!$E$198),Z141*(1+'S&amp;S'!$E$200),Z142*(1+'S&amp;S'!$E$202),Z143*(1+'S&amp;S'!$E$204),Z144*(1+'S&amp;S'!$E$206))</f>
        <v>0</v>
      </c>
      <c r="AA361" s="66">
        <f>-AA$190*(1+'S&amp;S'!$E$164)+AA$216*IF(O.4!$C$38="Depreciation",(1+'S&amp;S'!$E$164),1)-AA$218*(1+'S&amp;S'!$E$166)+AA233*(1+'S&amp;S'!$E$208)+AA234*(1+'S&amp;S'!$E$210)+SUM(AA125*(1+'S&amp;S'!$E$168),AA126*(1+'S&amp;S'!$E$170),AA127*(1+'S&amp;S'!$E$172),AA128*(1+'S&amp;S'!$E$174),AA129*(1+'S&amp;S'!$E$176),AA130*(1+'S&amp;S'!$E$178),AA131*(1+'S&amp;S'!$E$180),AA132*(1+'S&amp;S'!$E$182),AA133*(1+'S&amp;S'!$E$184),AA134*(1+'S&amp;S'!$E$186),AA135*(1+'S&amp;S'!$E$188),AA136*(1+'S&amp;S'!$E$190),AA137*(1+'S&amp;S'!$E$192),AA138*(1+'S&amp;S'!$E$194),AA139*(1+'S&amp;S'!$E$196),AA140*(1+'S&amp;S'!$E$198),AA141*(1+'S&amp;S'!$E$200),AA142*(1+'S&amp;S'!$E$202),AA143*(1+'S&amp;S'!$E$204),AA144*(1+'S&amp;S'!$E$206))</f>
        <v>0</v>
      </c>
      <c r="AB361" s="66">
        <f>-AB$190*(1+'S&amp;S'!$E$164)+AB$216*IF(O.4!$C$38="Depreciation",(1+'S&amp;S'!$E$164),1)-AB$218*(1+'S&amp;S'!$E$166)+AB233*(1+'S&amp;S'!$E$208)+AB234*(1+'S&amp;S'!$E$210)+SUM(AB125*(1+'S&amp;S'!$E$168),AB126*(1+'S&amp;S'!$E$170),AB127*(1+'S&amp;S'!$E$172),AB128*(1+'S&amp;S'!$E$174),AB129*(1+'S&amp;S'!$E$176),AB130*(1+'S&amp;S'!$E$178),AB131*(1+'S&amp;S'!$E$180),AB132*(1+'S&amp;S'!$E$182),AB133*(1+'S&amp;S'!$E$184),AB134*(1+'S&amp;S'!$E$186),AB135*(1+'S&amp;S'!$E$188),AB136*(1+'S&amp;S'!$E$190),AB137*(1+'S&amp;S'!$E$192),AB138*(1+'S&amp;S'!$E$194),AB139*(1+'S&amp;S'!$E$196),AB140*(1+'S&amp;S'!$E$198),AB141*(1+'S&amp;S'!$E$200),AB142*(1+'S&amp;S'!$E$202),AB143*(1+'S&amp;S'!$E$204),AB144*(1+'S&amp;S'!$E$206))</f>
        <v>0</v>
      </c>
      <c r="AC361" s="66">
        <f>-AC$190*(1+'S&amp;S'!$E$164)+AC$216*IF(O.4!$C$38="Depreciation",(1+'S&amp;S'!$E$164),1)-AC$218*(1+'S&amp;S'!$E$166)+AC233*(1+'S&amp;S'!$E$208)+AC234*(1+'S&amp;S'!$E$210)+SUM(AC125*(1+'S&amp;S'!$E$168),AC126*(1+'S&amp;S'!$E$170),AC127*(1+'S&amp;S'!$E$172),AC128*(1+'S&amp;S'!$E$174),AC129*(1+'S&amp;S'!$E$176),AC130*(1+'S&amp;S'!$E$178),AC131*(1+'S&amp;S'!$E$180),AC132*(1+'S&amp;S'!$E$182),AC133*(1+'S&amp;S'!$E$184),AC134*(1+'S&amp;S'!$E$186),AC135*(1+'S&amp;S'!$E$188),AC136*(1+'S&amp;S'!$E$190),AC137*(1+'S&amp;S'!$E$192),AC138*(1+'S&amp;S'!$E$194),AC139*(1+'S&amp;S'!$E$196),AC140*(1+'S&amp;S'!$E$198),AC141*(1+'S&amp;S'!$E$200),AC142*(1+'S&amp;S'!$E$202),AC143*(1+'S&amp;S'!$E$204),AC144*(1+'S&amp;S'!$E$206))</f>
        <v>0</v>
      </c>
      <c r="AD361" s="66">
        <f>-AD$190*(1+'S&amp;S'!$E$164)+AD$216*IF(O.4!$C$38="Depreciation",(1+'S&amp;S'!$E$164),1)-AD$218*(1+'S&amp;S'!$E$166)+AD233*(1+'S&amp;S'!$E$208)+AD234*(1+'S&amp;S'!$E$210)+SUM(AD125*(1+'S&amp;S'!$E$168),AD126*(1+'S&amp;S'!$E$170),AD127*(1+'S&amp;S'!$E$172),AD128*(1+'S&amp;S'!$E$174),AD129*(1+'S&amp;S'!$E$176),AD130*(1+'S&amp;S'!$E$178),AD131*(1+'S&amp;S'!$E$180),AD132*(1+'S&amp;S'!$E$182),AD133*(1+'S&amp;S'!$E$184),AD134*(1+'S&amp;S'!$E$186),AD135*(1+'S&amp;S'!$E$188),AD136*(1+'S&amp;S'!$E$190),AD137*(1+'S&amp;S'!$E$192),AD138*(1+'S&amp;S'!$E$194),AD139*(1+'S&amp;S'!$E$196),AD140*(1+'S&amp;S'!$E$198),AD141*(1+'S&amp;S'!$E$200),AD142*(1+'S&amp;S'!$E$202),AD143*(1+'S&amp;S'!$E$204),AD144*(1+'S&amp;S'!$E$206))</f>
        <v>0</v>
      </c>
      <c r="AE361" s="66">
        <f>-AE$190*(1+'S&amp;S'!$E$164)+AE$216*IF(O.4!$C$38="Depreciation",(1+'S&amp;S'!$E$164),1)-AE$218*(1+'S&amp;S'!$E$166)+AE233*(1+'S&amp;S'!$E$208)+AE234*(1+'S&amp;S'!$E$210)+SUM(AE125*(1+'S&amp;S'!$E$168),AE126*(1+'S&amp;S'!$E$170),AE127*(1+'S&amp;S'!$E$172),AE128*(1+'S&amp;S'!$E$174),AE129*(1+'S&amp;S'!$E$176),AE130*(1+'S&amp;S'!$E$178),AE131*(1+'S&amp;S'!$E$180),AE132*(1+'S&amp;S'!$E$182),AE133*(1+'S&amp;S'!$E$184),AE134*(1+'S&amp;S'!$E$186),AE135*(1+'S&amp;S'!$E$188),AE136*(1+'S&amp;S'!$E$190),AE137*(1+'S&amp;S'!$E$192),AE138*(1+'S&amp;S'!$E$194),AE139*(1+'S&amp;S'!$E$196),AE140*(1+'S&amp;S'!$E$198),AE141*(1+'S&amp;S'!$E$200),AE142*(1+'S&amp;S'!$E$202),AE143*(1+'S&amp;S'!$E$204),AE144*(1+'S&amp;S'!$E$206))</f>
        <v>0</v>
      </c>
      <c r="AF361" s="66">
        <f>-AF$190*(1+'S&amp;S'!$E$164)+AF$216*IF(O.4!$C$38="Depreciation",(1+'S&amp;S'!$E$164),1)-AF$218*(1+'S&amp;S'!$E$166)+AF233*(1+'S&amp;S'!$E$208)+AF234*(1+'S&amp;S'!$E$210)+SUM(AF125*(1+'S&amp;S'!$E$168),AF126*(1+'S&amp;S'!$E$170),AF127*(1+'S&amp;S'!$E$172),AF128*(1+'S&amp;S'!$E$174),AF129*(1+'S&amp;S'!$E$176),AF130*(1+'S&amp;S'!$E$178),AF131*(1+'S&amp;S'!$E$180),AF132*(1+'S&amp;S'!$E$182),AF133*(1+'S&amp;S'!$E$184),AF134*(1+'S&amp;S'!$E$186),AF135*(1+'S&amp;S'!$E$188),AF136*(1+'S&amp;S'!$E$190),AF137*(1+'S&amp;S'!$E$192),AF138*(1+'S&amp;S'!$E$194),AF139*(1+'S&amp;S'!$E$196),AF140*(1+'S&amp;S'!$E$198),AF141*(1+'S&amp;S'!$E$200),AF142*(1+'S&amp;S'!$E$202),AF143*(1+'S&amp;S'!$E$204),AF144*(1+'S&amp;S'!$E$206))</f>
        <v>0</v>
      </c>
      <c r="AG361" s="66">
        <f>-AG$190*(1+'S&amp;S'!$E$164)+AG$216*IF(O.4!$C$38="Depreciation",(1+'S&amp;S'!$E$164),1)-AG$218*(1+'S&amp;S'!$E$166)+AG233*(1+'S&amp;S'!$E$208)+AG234*(1+'S&amp;S'!$E$210)+SUM(AG125*(1+'S&amp;S'!$E$168),AG126*(1+'S&amp;S'!$E$170),AG127*(1+'S&amp;S'!$E$172),AG128*(1+'S&amp;S'!$E$174),AG129*(1+'S&amp;S'!$E$176),AG130*(1+'S&amp;S'!$E$178),AG131*(1+'S&amp;S'!$E$180),AG132*(1+'S&amp;S'!$E$182),AG133*(1+'S&amp;S'!$E$184),AG134*(1+'S&amp;S'!$E$186),AG135*(1+'S&amp;S'!$E$188),AG136*(1+'S&amp;S'!$E$190),AG137*(1+'S&amp;S'!$E$192),AG138*(1+'S&amp;S'!$E$194),AG139*(1+'S&amp;S'!$E$196),AG140*(1+'S&amp;S'!$E$198),AG141*(1+'S&amp;S'!$E$200),AG142*(1+'S&amp;S'!$E$202),AG143*(1+'S&amp;S'!$E$204),AG144*(1+'S&amp;S'!$E$206))</f>
        <v>0</v>
      </c>
      <c r="AH361" s="66">
        <f>-AH$190*(1+'S&amp;S'!$E$164)+AH$216*IF(O.4!$C$38="Depreciation",(1+'S&amp;S'!$E$164),1)-AH$218*(1+'S&amp;S'!$E$166)+AH233*(1+'S&amp;S'!$E$208)+AH234*(1+'S&amp;S'!$E$210)+SUM(AH125*(1+'S&amp;S'!$E$168),AH126*(1+'S&amp;S'!$E$170),AH127*(1+'S&amp;S'!$E$172),AH128*(1+'S&amp;S'!$E$174),AH129*(1+'S&amp;S'!$E$176),AH130*(1+'S&amp;S'!$E$178),AH131*(1+'S&amp;S'!$E$180),AH132*(1+'S&amp;S'!$E$182),AH133*(1+'S&amp;S'!$E$184),AH134*(1+'S&amp;S'!$E$186),AH135*(1+'S&amp;S'!$E$188),AH136*(1+'S&amp;S'!$E$190),AH137*(1+'S&amp;S'!$E$192),AH138*(1+'S&amp;S'!$E$194),AH139*(1+'S&amp;S'!$E$196),AH140*(1+'S&amp;S'!$E$198),AH141*(1+'S&amp;S'!$E$200),AH142*(1+'S&amp;S'!$E$202),AH143*(1+'S&amp;S'!$E$204),AH144*(1+'S&amp;S'!$E$206))</f>
        <v>0</v>
      </c>
      <c r="AI361" s="66">
        <f>-AI$190*(1+'S&amp;S'!$E$164)+AI$216*IF(O.4!$C$38="Depreciation",(1+'S&amp;S'!$E$164),1)-AI$218*(1+'S&amp;S'!$E$166)+AI233*(1+'S&amp;S'!$E$208)+AI234*(1+'S&amp;S'!$E$210)+SUM(AI125*(1+'S&amp;S'!$E$168),AI126*(1+'S&amp;S'!$E$170),AI127*(1+'S&amp;S'!$E$172),AI128*(1+'S&amp;S'!$E$174),AI129*(1+'S&amp;S'!$E$176),AI130*(1+'S&amp;S'!$E$178),AI131*(1+'S&amp;S'!$E$180),AI132*(1+'S&amp;S'!$E$182),AI133*(1+'S&amp;S'!$E$184),AI134*(1+'S&amp;S'!$E$186),AI135*(1+'S&amp;S'!$E$188),AI136*(1+'S&amp;S'!$E$190),AI137*(1+'S&amp;S'!$E$192),AI138*(1+'S&amp;S'!$E$194),AI139*(1+'S&amp;S'!$E$196),AI140*(1+'S&amp;S'!$E$198),AI141*(1+'S&amp;S'!$E$200),AI142*(1+'S&amp;S'!$E$202),AI143*(1+'S&amp;S'!$E$204),AI144*(1+'S&amp;S'!$E$206))</f>
        <v>0</v>
      </c>
      <c r="AJ361" s="66">
        <f>-AJ$190*(1+'S&amp;S'!$E$164)+AJ$216*IF(O.4!$C$38="Depreciation",(1+'S&amp;S'!$E$164),1)-AJ$218*(1+'S&amp;S'!$E$166)+AJ233*(1+'S&amp;S'!$E$208)+AJ234*(1+'S&amp;S'!$E$210)+SUM(AJ125*(1+'S&amp;S'!$E$168),AJ126*(1+'S&amp;S'!$E$170),AJ127*(1+'S&amp;S'!$E$172),AJ128*(1+'S&amp;S'!$E$174),AJ129*(1+'S&amp;S'!$E$176),AJ130*(1+'S&amp;S'!$E$178),AJ131*(1+'S&amp;S'!$E$180),AJ132*(1+'S&amp;S'!$E$182),AJ133*(1+'S&amp;S'!$E$184),AJ134*(1+'S&amp;S'!$E$186),AJ135*(1+'S&amp;S'!$E$188),AJ136*(1+'S&amp;S'!$E$190),AJ137*(1+'S&amp;S'!$E$192),AJ138*(1+'S&amp;S'!$E$194),AJ139*(1+'S&amp;S'!$E$196),AJ140*(1+'S&amp;S'!$E$198),AJ141*(1+'S&amp;S'!$E$200),AJ142*(1+'S&amp;S'!$E$202),AJ143*(1+'S&amp;S'!$E$204),AJ144*(1+'S&amp;S'!$E$206))</f>
        <v>0</v>
      </c>
      <c r="AK361" s="66">
        <f>-AK$190*(1+'S&amp;S'!$E$164)+AK$216*IF(O.4!$C$38="Depreciation",(1+'S&amp;S'!$E$164),1)-AK$218*(1+'S&amp;S'!$E$166)+AK233*(1+'S&amp;S'!$E$208)+AK234*(1+'S&amp;S'!$E$210)+SUM(AK125*(1+'S&amp;S'!$E$168),AK126*(1+'S&amp;S'!$E$170),AK127*(1+'S&amp;S'!$E$172),AK128*(1+'S&amp;S'!$E$174),AK129*(1+'S&amp;S'!$E$176),AK130*(1+'S&amp;S'!$E$178),AK131*(1+'S&amp;S'!$E$180),AK132*(1+'S&amp;S'!$E$182),AK133*(1+'S&amp;S'!$E$184),AK134*(1+'S&amp;S'!$E$186),AK135*(1+'S&amp;S'!$E$188),AK136*(1+'S&amp;S'!$E$190),AK137*(1+'S&amp;S'!$E$192),AK138*(1+'S&amp;S'!$E$194),AK139*(1+'S&amp;S'!$E$196),AK140*(1+'S&amp;S'!$E$198),AK141*(1+'S&amp;S'!$E$200),AK142*(1+'S&amp;S'!$E$202),AK143*(1+'S&amp;S'!$E$204),AK144*(1+'S&amp;S'!$E$206))</f>
        <v>0</v>
      </c>
      <c r="AL361" s="66">
        <f>-AL$190*(1+'S&amp;S'!$E$164)+AL$216*IF(O.4!$C$38="Depreciation",(1+'S&amp;S'!$E$164),1)-AL$218*(1+'S&amp;S'!$E$166)+AL233*(1+'S&amp;S'!$E$208)+AL234*(1+'S&amp;S'!$E$210)+SUM(AL125*(1+'S&amp;S'!$E$168),AL126*(1+'S&amp;S'!$E$170),AL127*(1+'S&amp;S'!$E$172),AL128*(1+'S&amp;S'!$E$174),AL129*(1+'S&amp;S'!$E$176),AL130*(1+'S&amp;S'!$E$178),AL131*(1+'S&amp;S'!$E$180),AL132*(1+'S&amp;S'!$E$182),AL133*(1+'S&amp;S'!$E$184),AL134*(1+'S&amp;S'!$E$186),AL135*(1+'S&amp;S'!$E$188),AL136*(1+'S&amp;S'!$E$190),AL137*(1+'S&amp;S'!$E$192),AL138*(1+'S&amp;S'!$E$194),AL139*(1+'S&amp;S'!$E$196),AL140*(1+'S&amp;S'!$E$198),AL141*(1+'S&amp;S'!$E$200),AL142*(1+'S&amp;S'!$E$202),AL143*(1+'S&amp;S'!$E$204),AL144*(1+'S&amp;S'!$E$206))</f>
        <v>0</v>
      </c>
      <c r="AM361" s="66">
        <f>-AM$190*(1+'S&amp;S'!$E$164)+AM$216*IF(O.4!$C$38="Depreciation",(1+'S&amp;S'!$E$164),1)-AM$218*(1+'S&amp;S'!$E$166)+AM233*(1+'S&amp;S'!$E$208)+AM234*(1+'S&amp;S'!$E$210)+SUM(AM125*(1+'S&amp;S'!$E$168),AM126*(1+'S&amp;S'!$E$170),AM127*(1+'S&amp;S'!$E$172),AM128*(1+'S&amp;S'!$E$174),AM129*(1+'S&amp;S'!$E$176),AM130*(1+'S&amp;S'!$E$178),AM131*(1+'S&amp;S'!$E$180),AM132*(1+'S&amp;S'!$E$182),AM133*(1+'S&amp;S'!$E$184),AM134*(1+'S&amp;S'!$E$186),AM135*(1+'S&amp;S'!$E$188),AM136*(1+'S&amp;S'!$E$190),AM137*(1+'S&amp;S'!$E$192),AM138*(1+'S&amp;S'!$E$194),AM139*(1+'S&amp;S'!$E$196),AM140*(1+'S&amp;S'!$E$198),AM141*(1+'S&amp;S'!$E$200),AM142*(1+'S&amp;S'!$E$202),AM143*(1+'S&amp;S'!$E$204),AM144*(1+'S&amp;S'!$E$206))</f>
        <v>0</v>
      </c>
      <c r="AN361" s="66">
        <f>-AN$190*(1+'S&amp;S'!$E$164)+AN$216*IF(O.4!$C$38="Depreciation",(1+'S&amp;S'!$E$164),1)-AN$218*(1+'S&amp;S'!$E$166)+AN233*(1+'S&amp;S'!$E$208)+AN234*(1+'S&amp;S'!$E$210)+SUM(AN125*(1+'S&amp;S'!$E$168),AN126*(1+'S&amp;S'!$E$170),AN127*(1+'S&amp;S'!$E$172),AN128*(1+'S&amp;S'!$E$174),AN129*(1+'S&amp;S'!$E$176),AN130*(1+'S&amp;S'!$E$178),AN131*(1+'S&amp;S'!$E$180),AN132*(1+'S&amp;S'!$E$182),AN133*(1+'S&amp;S'!$E$184),AN134*(1+'S&amp;S'!$E$186),AN135*(1+'S&amp;S'!$E$188),AN136*(1+'S&amp;S'!$E$190),AN137*(1+'S&amp;S'!$E$192),AN138*(1+'S&amp;S'!$E$194),AN139*(1+'S&amp;S'!$E$196),AN140*(1+'S&amp;S'!$E$198),AN141*(1+'S&amp;S'!$E$200),AN142*(1+'S&amp;S'!$E$202),AN143*(1+'S&amp;S'!$E$204),AN144*(1+'S&amp;S'!$E$206))</f>
        <v>0</v>
      </c>
      <c r="AO361" s="66">
        <f>-AO$190*(1+'S&amp;S'!$E$164)+AO$216*IF(O.4!$C$38="Depreciation",(1+'S&amp;S'!$E$164),1)-AO$218*(1+'S&amp;S'!$E$166)+AO233*(1+'S&amp;S'!$E$208)+AO234*(1+'S&amp;S'!$E$210)+SUM(AO125*(1+'S&amp;S'!$E$168),AO126*(1+'S&amp;S'!$E$170),AO127*(1+'S&amp;S'!$E$172),AO128*(1+'S&amp;S'!$E$174),AO129*(1+'S&amp;S'!$E$176),AO130*(1+'S&amp;S'!$E$178),AO131*(1+'S&amp;S'!$E$180),AO132*(1+'S&amp;S'!$E$182),AO133*(1+'S&amp;S'!$E$184),AO134*(1+'S&amp;S'!$E$186),AO135*(1+'S&amp;S'!$E$188),AO136*(1+'S&amp;S'!$E$190),AO137*(1+'S&amp;S'!$E$192),AO138*(1+'S&amp;S'!$E$194),AO139*(1+'S&amp;S'!$E$196),AO140*(1+'S&amp;S'!$E$198),AO141*(1+'S&amp;S'!$E$200),AO142*(1+'S&amp;S'!$E$202),AO143*(1+'S&amp;S'!$E$204),AO144*(1+'S&amp;S'!$E$206))</f>
        <v>0</v>
      </c>
      <c r="AP361" s="66">
        <f>-AP$190*(1+'S&amp;S'!$E$164)+AP$216*IF(O.4!$C$38="Depreciation",(1+'S&amp;S'!$E$164),1)-AP$218*(1+'S&amp;S'!$E$166)+AP233*(1+'S&amp;S'!$E$208)+AP234*(1+'S&amp;S'!$E$210)+SUM(AP125*(1+'S&amp;S'!$E$168),AP126*(1+'S&amp;S'!$E$170),AP127*(1+'S&amp;S'!$E$172),AP128*(1+'S&amp;S'!$E$174),AP129*(1+'S&amp;S'!$E$176),AP130*(1+'S&amp;S'!$E$178),AP131*(1+'S&amp;S'!$E$180),AP132*(1+'S&amp;S'!$E$182),AP133*(1+'S&amp;S'!$E$184),AP134*(1+'S&amp;S'!$E$186),AP135*(1+'S&amp;S'!$E$188),AP136*(1+'S&amp;S'!$E$190),AP137*(1+'S&amp;S'!$E$192),AP138*(1+'S&amp;S'!$E$194),AP139*(1+'S&amp;S'!$E$196),AP140*(1+'S&amp;S'!$E$198),AP141*(1+'S&amp;S'!$E$200),AP142*(1+'S&amp;S'!$E$202),AP143*(1+'S&amp;S'!$E$204),AP144*(1+'S&amp;S'!$E$206))</f>
        <v>0</v>
      </c>
      <c r="AQ361" s="66">
        <f>-AQ$190*(1+'S&amp;S'!$E$164)+AQ$216*IF(O.4!$C$38="Depreciation",(1+'S&amp;S'!$E$164),1)-AQ$218*(1+'S&amp;S'!$E$166)+AQ233*(1+'S&amp;S'!$E$208)+AQ234*(1+'S&amp;S'!$E$210)+SUM(AQ125*(1+'S&amp;S'!$E$168),AQ126*(1+'S&amp;S'!$E$170),AQ127*(1+'S&amp;S'!$E$172),AQ128*(1+'S&amp;S'!$E$174),AQ129*(1+'S&amp;S'!$E$176),AQ130*(1+'S&amp;S'!$E$178),AQ131*(1+'S&amp;S'!$E$180),AQ132*(1+'S&amp;S'!$E$182),AQ133*(1+'S&amp;S'!$E$184),AQ134*(1+'S&amp;S'!$E$186),AQ135*(1+'S&amp;S'!$E$188),AQ136*(1+'S&amp;S'!$E$190),AQ137*(1+'S&amp;S'!$E$192),AQ138*(1+'S&amp;S'!$E$194),AQ139*(1+'S&amp;S'!$E$196),AQ140*(1+'S&amp;S'!$E$198),AQ141*(1+'S&amp;S'!$E$200),AQ142*(1+'S&amp;S'!$E$202),AQ143*(1+'S&amp;S'!$E$204),AQ144*(1+'S&amp;S'!$E$206))</f>
        <v>0</v>
      </c>
      <c r="AR361" s="66">
        <f>-AR$190*(1+'S&amp;S'!$E$164)+AR$216*IF(O.4!$C$38="Depreciation",(1+'S&amp;S'!$E$164),1)-AR$218*(1+'S&amp;S'!$E$166)+AR233*(1+'S&amp;S'!$E$208)+AR234*(1+'S&amp;S'!$E$210)+SUM(AR125*(1+'S&amp;S'!$E$168),AR126*(1+'S&amp;S'!$E$170),AR127*(1+'S&amp;S'!$E$172),AR128*(1+'S&amp;S'!$E$174),AR129*(1+'S&amp;S'!$E$176),AR130*(1+'S&amp;S'!$E$178),AR131*(1+'S&amp;S'!$E$180),AR132*(1+'S&amp;S'!$E$182),AR133*(1+'S&amp;S'!$E$184),AR134*(1+'S&amp;S'!$E$186),AR135*(1+'S&amp;S'!$E$188),AR136*(1+'S&amp;S'!$E$190),AR137*(1+'S&amp;S'!$E$192),AR138*(1+'S&amp;S'!$E$194),AR139*(1+'S&amp;S'!$E$196),AR140*(1+'S&amp;S'!$E$198),AR141*(1+'S&amp;S'!$E$200),AR142*(1+'S&amp;S'!$E$202),AR143*(1+'S&amp;S'!$E$204),AR144*(1+'S&amp;S'!$E$206))</f>
        <v>0</v>
      </c>
      <c r="AS361" s="66">
        <f>-AS$190*(1+'S&amp;S'!$E$164)+AS$216*IF(O.4!$C$38="Depreciation",(1+'S&amp;S'!$E$164),1)-AS$218*(1+'S&amp;S'!$E$166)+AS233*(1+'S&amp;S'!$E$208)+AS234*(1+'S&amp;S'!$E$210)+SUM(AS125*(1+'S&amp;S'!$E$168),AS126*(1+'S&amp;S'!$E$170),AS127*(1+'S&amp;S'!$E$172),AS128*(1+'S&amp;S'!$E$174),AS129*(1+'S&amp;S'!$E$176),AS130*(1+'S&amp;S'!$E$178),AS131*(1+'S&amp;S'!$E$180),AS132*(1+'S&amp;S'!$E$182),AS133*(1+'S&amp;S'!$E$184),AS134*(1+'S&amp;S'!$E$186),AS135*(1+'S&amp;S'!$E$188),AS136*(1+'S&amp;S'!$E$190),AS137*(1+'S&amp;S'!$E$192),AS138*(1+'S&amp;S'!$E$194),AS139*(1+'S&amp;S'!$E$196),AS140*(1+'S&amp;S'!$E$198),AS141*(1+'S&amp;S'!$E$200),AS142*(1+'S&amp;S'!$E$202),AS143*(1+'S&amp;S'!$E$204),AS144*(1+'S&amp;S'!$E$206))</f>
        <v>0</v>
      </c>
      <c r="AT361" s="66">
        <f>-AT$190*(1+'S&amp;S'!$E$164)+AT$216*IF(O.4!$C$38="Depreciation",(1+'S&amp;S'!$E$164),1)-AT$218*(1+'S&amp;S'!$E$166)+AT233*(1+'S&amp;S'!$E$208)+AT234*(1+'S&amp;S'!$E$210)+SUM(AT125*(1+'S&amp;S'!$E$168),AT126*(1+'S&amp;S'!$E$170),AT127*(1+'S&amp;S'!$E$172),AT128*(1+'S&amp;S'!$E$174),AT129*(1+'S&amp;S'!$E$176),AT130*(1+'S&amp;S'!$E$178),AT131*(1+'S&amp;S'!$E$180),AT132*(1+'S&amp;S'!$E$182),AT133*(1+'S&amp;S'!$E$184),AT134*(1+'S&amp;S'!$E$186),AT135*(1+'S&amp;S'!$E$188),AT136*(1+'S&amp;S'!$E$190),AT137*(1+'S&amp;S'!$E$192),AT138*(1+'S&amp;S'!$E$194),AT139*(1+'S&amp;S'!$E$196),AT140*(1+'S&amp;S'!$E$198),AT141*(1+'S&amp;S'!$E$200),AT142*(1+'S&amp;S'!$E$202),AT143*(1+'S&amp;S'!$E$204),AT144*(1+'S&amp;S'!$E$206))</f>
        <v>0</v>
      </c>
      <c r="AU361" s="66">
        <f>-AU$190*(1+'S&amp;S'!$E$164)+AU$216*IF(O.4!$C$38="Depreciation",(1+'S&amp;S'!$E$164),1)-AU$218*(1+'S&amp;S'!$E$166)+AU233*(1+'S&amp;S'!$E$208)+AU234*(1+'S&amp;S'!$E$210)+SUM(AU125*(1+'S&amp;S'!$E$168),AU126*(1+'S&amp;S'!$E$170),AU127*(1+'S&amp;S'!$E$172),AU128*(1+'S&amp;S'!$E$174),AU129*(1+'S&amp;S'!$E$176),AU130*(1+'S&amp;S'!$E$178),AU131*(1+'S&amp;S'!$E$180),AU132*(1+'S&amp;S'!$E$182),AU133*(1+'S&amp;S'!$E$184),AU134*(1+'S&amp;S'!$E$186),AU135*(1+'S&amp;S'!$E$188),AU136*(1+'S&amp;S'!$E$190),AU137*(1+'S&amp;S'!$E$192),AU138*(1+'S&amp;S'!$E$194),AU139*(1+'S&amp;S'!$E$196),AU140*(1+'S&amp;S'!$E$198),AU141*(1+'S&amp;S'!$E$200),AU142*(1+'S&amp;S'!$E$202),AU143*(1+'S&amp;S'!$E$204),AU144*(1+'S&amp;S'!$E$206))</f>
        <v>0</v>
      </c>
      <c r="AV361" s="66">
        <f>-AV$190*(1+'S&amp;S'!$E$164)+AV$216*IF(O.4!$C$38="Depreciation",(1+'S&amp;S'!$E$164),1)-AV$218*(1+'S&amp;S'!$E$166)+AV233*(1+'S&amp;S'!$E$208)+AV234*(1+'S&amp;S'!$E$210)+SUM(AV125*(1+'S&amp;S'!$E$168),AV126*(1+'S&amp;S'!$E$170),AV127*(1+'S&amp;S'!$E$172),AV128*(1+'S&amp;S'!$E$174),AV129*(1+'S&amp;S'!$E$176),AV130*(1+'S&amp;S'!$E$178),AV131*(1+'S&amp;S'!$E$180),AV132*(1+'S&amp;S'!$E$182),AV133*(1+'S&amp;S'!$E$184),AV134*(1+'S&amp;S'!$E$186),AV135*(1+'S&amp;S'!$E$188),AV136*(1+'S&amp;S'!$E$190),AV137*(1+'S&amp;S'!$E$192),AV138*(1+'S&amp;S'!$E$194),AV139*(1+'S&amp;S'!$E$196),AV140*(1+'S&amp;S'!$E$198),AV141*(1+'S&amp;S'!$E$200),AV142*(1+'S&amp;S'!$E$202),AV143*(1+'S&amp;S'!$E$204),AV144*(1+'S&amp;S'!$E$206))</f>
        <v>0</v>
      </c>
      <c r="AW361" s="66">
        <f>-AW$190*(1+'S&amp;S'!$E$164)+AW$216*IF(O.4!$C$38="Depreciation",(1+'S&amp;S'!$E$164),1)-AW$218*(1+'S&amp;S'!$E$166)+AW233*(1+'S&amp;S'!$E$208)+AW234*(1+'S&amp;S'!$E$210)+SUM(AW125*(1+'S&amp;S'!$E$168),AW126*(1+'S&amp;S'!$E$170),AW127*(1+'S&amp;S'!$E$172),AW128*(1+'S&amp;S'!$E$174),AW129*(1+'S&amp;S'!$E$176),AW130*(1+'S&amp;S'!$E$178),AW131*(1+'S&amp;S'!$E$180),AW132*(1+'S&amp;S'!$E$182),AW133*(1+'S&amp;S'!$E$184),AW134*(1+'S&amp;S'!$E$186),AW135*(1+'S&amp;S'!$E$188),AW136*(1+'S&amp;S'!$E$190),AW137*(1+'S&amp;S'!$E$192),AW138*(1+'S&amp;S'!$E$194),AW139*(1+'S&amp;S'!$E$196),AW140*(1+'S&amp;S'!$E$198),AW141*(1+'S&amp;S'!$E$200),AW142*(1+'S&amp;S'!$E$202),AW143*(1+'S&amp;S'!$E$204),AW144*(1+'S&amp;S'!$E$206))</f>
        <v>0</v>
      </c>
      <c r="AX361" s="66">
        <f>-AX$190*(1+'S&amp;S'!$E$164)+AX$216*IF(O.4!$C$38="Depreciation",(1+'S&amp;S'!$E$164),1)-AX$218*(1+'S&amp;S'!$E$166)+AX233*(1+'S&amp;S'!$E$208)+AX234*(1+'S&amp;S'!$E$210)+SUM(AX125*(1+'S&amp;S'!$E$168),AX126*(1+'S&amp;S'!$E$170),AX127*(1+'S&amp;S'!$E$172),AX128*(1+'S&amp;S'!$E$174),AX129*(1+'S&amp;S'!$E$176),AX130*(1+'S&amp;S'!$E$178),AX131*(1+'S&amp;S'!$E$180),AX132*(1+'S&amp;S'!$E$182),AX133*(1+'S&amp;S'!$E$184),AX134*(1+'S&amp;S'!$E$186),AX135*(1+'S&amp;S'!$E$188),AX136*(1+'S&amp;S'!$E$190),AX137*(1+'S&amp;S'!$E$192),AX138*(1+'S&amp;S'!$E$194),AX139*(1+'S&amp;S'!$E$196),AX140*(1+'S&amp;S'!$E$198),AX141*(1+'S&amp;S'!$E$200),AX142*(1+'S&amp;S'!$E$202),AX143*(1+'S&amp;S'!$E$204),AX144*(1+'S&amp;S'!$E$206))</f>
        <v>0</v>
      </c>
      <c r="AY361" s="66">
        <f>-AY$190*(1+'S&amp;S'!$E$164)+AY$216*IF(O.4!$C$38="Depreciation",(1+'S&amp;S'!$E$164),1)-AY$218*(1+'S&amp;S'!$E$166)+AY233*(1+'S&amp;S'!$E$208)+AY234*(1+'S&amp;S'!$E$210)+SUM(AY125*(1+'S&amp;S'!$E$168),AY126*(1+'S&amp;S'!$E$170),AY127*(1+'S&amp;S'!$E$172),AY128*(1+'S&amp;S'!$E$174),AY129*(1+'S&amp;S'!$E$176),AY130*(1+'S&amp;S'!$E$178),AY131*(1+'S&amp;S'!$E$180),AY132*(1+'S&amp;S'!$E$182),AY133*(1+'S&amp;S'!$E$184),AY134*(1+'S&amp;S'!$E$186),AY135*(1+'S&amp;S'!$E$188),AY136*(1+'S&amp;S'!$E$190),AY137*(1+'S&amp;S'!$E$192),AY138*(1+'S&amp;S'!$E$194),AY139*(1+'S&amp;S'!$E$196),AY140*(1+'S&amp;S'!$E$198),AY141*(1+'S&amp;S'!$E$200),AY142*(1+'S&amp;S'!$E$202),AY143*(1+'S&amp;S'!$E$204),AY144*(1+'S&amp;S'!$E$206))</f>
        <v>0</v>
      </c>
      <c r="AZ361" s="66">
        <f>-AZ$190*(1+'S&amp;S'!$E$164)+AZ$216*IF(O.4!$C$38="Depreciation",(1+'S&amp;S'!$E$164),1)-AZ$218*(1+'S&amp;S'!$E$166)+AZ233*(1+'S&amp;S'!$E$208)+AZ234*(1+'S&amp;S'!$E$210)+SUM(AZ125*(1+'S&amp;S'!$E$168),AZ126*(1+'S&amp;S'!$E$170),AZ127*(1+'S&amp;S'!$E$172),AZ128*(1+'S&amp;S'!$E$174),AZ129*(1+'S&amp;S'!$E$176),AZ130*(1+'S&amp;S'!$E$178),AZ131*(1+'S&amp;S'!$E$180),AZ132*(1+'S&amp;S'!$E$182),AZ133*(1+'S&amp;S'!$E$184),AZ134*(1+'S&amp;S'!$E$186),AZ135*(1+'S&amp;S'!$E$188),AZ136*(1+'S&amp;S'!$E$190),AZ137*(1+'S&amp;S'!$E$192),AZ138*(1+'S&amp;S'!$E$194),AZ139*(1+'S&amp;S'!$E$196),AZ140*(1+'S&amp;S'!$E$198),AZ141*(1+'S&amp;S'!$E$200),AZ142*(1+'S&amp;S'!$E$202),AZ143*(1+'S&amp;S'!$E$204),AZ144*(1+'S&amp;S'!$E$206))</f>
        <v>0</v>
      </c>
      <c r="BA361" s="66">
        <f>-BA$190*(1+'S&amp;S'!$E$164)+BA$216*IF(O.4!$C$38="Depreciation",(1+'S&amp;S'!$E$164),1)-BA$218*(1+'S&amp;S'!$E$166)+BA233*(1+'S&amp;S'!$E$208)+BA234*(1+'S&amp;S'!$E$210)+SUM(BA125*(1+'S&amp;S'!$E$168),BA126*(1+'S&amp;S'!$E$170),BA127*(1+'S&amp;S'!$E$172),BA128*(1+'S&amp;S'!$E$174),BA129*(1+'S&amp;S'!$E$176),BA130*(1+'S&amp;S'!$E$178),BA131*(1+'S&amp;S'!$E$180),BA132*(1+'S&amp;S'!$E$182),BA133*(1+'S&amp;S'!$E$184),BA134*(1+'S&amp;S'!$E$186),BA135*(1+'S&amp;S'!$E$188),BA136*(1+'S&amp;S'!$E$190),BA137*(1+'S&amp;S'!$E$192),BA138*(1+'S&amp;S'!$E$194),BA139*(1+'S&amp;S'!$E$196),BA140*(1+'S&amp;S'!$E$198),BA141*(1+'S&amp;S'!$E$200),BA142*(1+'S&amp;S'!$E$202),BA143*(1+'S&amp;S'!$E$204),BA144*(1+'S&amp;S'!$E$206))</f>
        <v>0</v>
      </c>
      <c r="BB361" s="66">
        <f>-BB$190*(1+'S&amp;S'!$E$164)+BB$216*IF(O.4!$C$38="Depreciation",(1+'S&amp;S'!$E$164),1)-BB$218*(1+'S&amp;S'!$E$166)+BB233*(1+'S&amp;S'!$E$208)+BB234*(1+'S&amp;S'!$E$210)+SUM(BB125*(1+'S&amp;S'!$E$168),BB126*(1+'S&amp;S'!$E$170),BB127*(1+'S&amp;S'!$E$172),BB128*(1+'S&amp;S'!$E$174),BB129*(1+'S&amp;S'!$E$176),BB130*(1+'S&amp;S'!$E$178),BB131*(1+'S&amp;S'!$E$180),BB132*(1+'S&amp;S'!$E$182),BB133*(1+'S&amp;S'!$E$184),BB134*(1+'S&amp;S'!$E$186),BB135*(1+'S&amp;S'!$E$188),BB136*(1+'S&amp;S'!$E$190),BB137*(1+'S&amp;S'!$E$192),BB138*(1+'S&amp;S'!$E$194),BB139*(1+'S&amp;S'!$E$196),BB140*(1+'S&amp;S'!$E$198),BB141*(1+'S&amp;S'!$E$200),BB142*(1+'S&amp;S'!$E$202),BB143*(1+'S&amp;S'!$E$204),BB144*(1+'S&amp;S'!$E$206))</f>
        <v>0</v>
      </c>
      <c r="BC361" s="66">
        <f>-BC$190*(1+'S&amp;S'!$E$164)+BC$216*IF(O.4!$C$38="Depreciation",(1+'S&amp;S'!$E$164),1)-BC$218*(1+'S&amp;S'!$E$166)+BC233*(1+'S&amp;S'!$E$208)+BC234*(1+'S&amp;S'!$E$210)+SUM(BC125*(1+'S&amp;S'!$E$168),BC126*(1+'S&amp;S'!$E$170),BC127*(1+'S&amp;S'!$E$172),BC128*(1+'S&amp;S'!$E$174),BC129*(1+'S&amp;S'!$E$176),BC130*(1+'S&amp;S'!$E$178),BC131*(1+'S&amp;S'!$E$180),BC132*(1+'S&amp;S'!$E$182),BC133*(1+'S&amp;S'!$E$184),BC134*(1+'S&amp;S'!$E$186),BC135*(1+'S&amp;S'!$E$188),BC136*(1+'S&amp;S'!$E$190),BC137*(1+'S&amp;S'!$E$192),BC138*(1+'S&amp;S'!$E$194),BC139*(1+'S&amp;S'!$E$196),BC140*(1+'S&amp;S'!$E$198),BC141*(1+'S&amp;S'!$E$200),BC142*(1+'S&amp;S'!$E$202),BC143*(1+'S&amp;S'!$E$204),BC144*(1+'S&amp;S'!$E$206))</f>
        <v>0</v>
      </c>
      <c r="BD361" s="66">
        <f>-BD$190*(1+'S&amp;S'!$E$164)+BD$216*IF(O.4!$C$38="Depreciation",(1+'S&amp;S'!$E$164),1)-BD$218*(1+'S&amp;S'!$E$166)+BD233*(1+'S&amp;S'!$E$208)+BD234*(1+'S&amp;S'!$E$210)+SUM(BD125*(1+'S&amp;S'!$E$168),BD126*(1+'S&amp;S'!$E$170),BD127*(1+'S&amp;S'!$E$172),BD128*(1+'S&amp;S'!$E$174),BD129*(1+'S&amp;S'!$E$176),BD130*(1+'S&amp;S'!$E$178),BD131*(1+'S&amp;S'!$E$180),BD132*(1+'S&amp;S'!$E$182),BD133*(1+'S&amp;S'!$E$184),BD134*(1+'S&amp;S'!$E$186),BD135*(1+'S&amp;S'!$E$188),BD136*(1+'S&amp;S'!$E$190),BD137*(1+'S&amp;S'!$E$192),BD138*(1+'S&amp;S'!$E$194),BD139*(1+'S&amp;S'!$E$196),BD140*(1+'S&amp;S'!$E$198),BD141*(1+'S&amp;S'!$E$200),BD142*(1+'S&amp;S'!$E$202),BD143*(1+'S&amp;S'!$E$204),BD144*(1+'S&amp;S'!$E$206))</f>
        <v>0</v>
      </c>
      <c r="BE361" s="66">
        <f>-BE$190*(1+'S&amp;S'!$E$164)+BE$216*IF(O.4!$C$38="Depreciation",(1+'S&amp;S'!$E$164),1)-BE$218*(1+'S&amp;S'!$E$166)+BE233*(1+'S&amp;S'!$E$208)+BE234*(1+'S&amp;S'!$E$210)+SUM(BE125*(1+'S&amp;S'!$E$168),BE126*(1+'S&amp;S'!$E$170),BE127*(1+'S&amp;S'!$E$172),BE128*(1+'S&amp;S'!$E$174),BE129*(1+'S&amp;S'!$E$176),BE130*(1+'S&amp;S'!$E$178),BE131*(1+'S&amp;S'!$E$180),BE132*(1+'S&amp;S'!$E$182),BE133*(1+'S&amp;S'!$E$184),BE134*(1+'S&amp;S'!$E$186),BE135*(1+'S&amp;S'!$E$188),BE136*(1+'S&amp;S'!$E$190),BE137*(1+'S&amp;S'!$E$192),BE138*(1+'S&amp;S'!$E$194),BE139*(1+'S&amp;S'!$E$196),BE140*(1+'S&amp;S'!$E$198),BE141*(1+'S&amp;S'!$E$200),BE142*(1+'S&amp;S'!$E$202),BE143*(1+'S&amp;S'!$E$204),BE144*(1+'S&amp;S'!$E$206))</f>
        <v>0</v>
      </c>
      <c r="BF361" s="66">
        <f>-BF$190*(1+'S&amp;S'!$E$164)+BF$216*IF(O.4!$C$38="Depreciation",(1+'S&amp;S'!$E$164),1)-BF$218*(1+'S&amp;S'!$E$166)+BF233*(1+'S&amp;S'!$E$208)+BF234*(1+'S&amp;S'!$E$210)+SUM(BF125*(1+'S&amp;S'!$E$168),BF126*(1+'S&amp;S'!$E$170),BF127*(1+'S&amp;S'!$E$172),BF128*(1+'S&amp;S'!$E$174),BF129*(1+'S&amp;S'!$E$176),BF130*(1+'S&amp;S'!$E$178),BF131*(1+'S&amp;S'!$E$180),BF132*(1+'S&amp;S'!$E$182),BF133*(1+'S&amp;S'!$E$184),BF134*(1+'S&amp;S'!$E$186),BF135*(1+'S&amp;S'!$E$188),BF136*(1+'S&amp;S'!$E$190),BF137*(1+'S&amp;S'!$E$192),BF138*(1+'S&amp;S'!$E$194),BF139*(1+'S&amp;S'!$E$196),BF140*(1+'S&amp;S'!$E$198),BF141*(1+'S&amp;S'!$E$200),BF142*(1+'S&amp;S'!$E$202),BF143*(1+'S&amp;S'!$E$204),BF144*(1+'S&amp;S'!$E$206))</f>
        <v>0</v>
      </c>
      <c r="BG361" s="66">
        <f>-BG$190*(1+'S&amp;S'!$E$164)+BG$216*IF(O.4!$C$38="Depreciation",(1+'S&amp;S'!$E$164),1)-BG$218*(1+'S&amp;S'!$E$166)+BG233*(1+'S&amp;S'!$E$208)+BG234*(1+'S&amp;S'!$E$210)+SUM(BG125*(1+'S&amp;S'!$E$168),BG126*(1+'S&amp;S'!$E$170),BG127*(1+'S&amp;S'!$E$172),BG128*(1+'S&amp;S'!$E$174),BG129*(1+'S&amp;S'!$E$176),BG130*(1+'S&amp;S'!$E$178),BG131*(1+'S&amp;S'!$E$180),BG132*(1+'S&amp;S'!$E$182),BG133*(1+'S&amp;S'!$E$184),BG134*(1+'S&amp;S'!$E$186),BG135*(1+'S&amp;S'!$E$188),BG136*(1+'S&amp;S'!$E$190),BG137*(1+'S&amp;S'!$E$192),BG138*(1+'S&amp;S'!$E$194),BG139*(1+'S&amp;S'!$E$196),BG140*(1+'S&amp;S'!$E$198),BG141*(1+'S&amp;S'!$E$200),BG142*(1+'S&amp;S'!$E$202),BG143*(1+'S&amp;S'!$E$204),BG144*(1+'S&amp;S'!$E$206))</f>
        <v>0</v>
      </c>
      <c r="BH361" s="66">
        <f>-BH$190*(1+'S&amp;S'!$E$164)+BH$216*IF(O.4!$C$38="Depreciation",(1+'S&amp;S'!$E$164),1)-BH$218*(1+'S&amp;S'!$E$166)+BH233*(1+'S&amp;S'!$E$208)+BH234*(1+'S&amp;S'!$E$210)+SUM(BH125*(1+'S&amp;S'!$E$168),BH126*(1+'S&amp;S'!$E$170),BH127*(1+'S&amp;S'!$E$172),BH128*(1+'S&amp;S'!$E$174),BH129*(1+'S&amp;S'!$E$176),BH130*(1+'S&amp;S'!$E$178),BH131*(1+'S&amp;S'!$E$180),BH132*(1+'S&amp;S'!$E$182),BH133*(1+'S&amp;S'!$E$184),BH134*(1+'S&amp;S'!$E$186),BH135*(1+'S&amp;S'!$E$188),BH136*(1+'S&amp;S'!$E$190),BH137*(1+'S&amp;S'!$E$192),BH138*(1+'S&amp;S'!$E$194),BH139*(1+'S&amp;S'!$E$196),BH140*(1+'S&amp;S'!$E$198),BH141*(1+'S&amp;S'!$E$200),BH142*(1+'S&amp;S'!$E$202),BH143*(1+'S&amp;S'!$E$204),BH144*(1+'S&amp;S'!$E$206))</f>
        <v>0</v>
      </c>
      <c r="BI361" s="66">
        <f>-BI$190*(1+'S&amp;S'!$E$164)+BI$216*IF(O.4!$C$38="Depreciation",(1+'S&amp;S'!$E$164),1)-BI$218*(1+'S&amp;S'!$E$166)+BI233*(1+'S&amp;S'!$E$208)+BI234*(1+'S&amp;S'!$E$210)+SUM(BI125*(1+'S&amp;S'!$E$168),BI126*(1+'S&amp;S'!$E$170),BI127*(1+'S&amp;S'!$E$172),BI128*(1+'S&amp;S'!$E$174),BI129*(1+'S&amp;S'!$E$176),BI130*(1+'S&amp;S'!$E$178),BI131*(1+'S&amp;S'!$E$180),BI132*(1+'S&amp;S'!$E$182),BI133*(1+'S&amp;S'!$E$184),BI134*(1+'S&amp;S'!$E$186),BI135*(1+'S&amp;S'!$E$188),BI136*(1+'S&amp;S'!$E$190),BI137*(1+'S&amp;S'!$E$192),BI138*(1+'S&amp;S'!$E$194),BI139*(1+'S&amp;S'!$E$196),BI140*(1+'S&amp;S'!$E$198),BI141*(1+'S&amp;S'!$E$200),BI142*(1+'S&amp;S'!$E$202),BI143*(1+'S&amp;S'!$E$204),BI144*(1+'S&amp;S'!$E$206))</f>
        <v>0</v>
      </c>
      <c r="BJ361" s="66">
        <f>-BJ$190*(1+'S&amp;S'!$E$164)+BJ$216*IF(O.4!$C$38="Depreciation",(1+'S&amp;S'!$E$164),1)-BJ$218*(1+'S&amp;S'!$E$166)+BJ233*(1+'S&amp;S'!$E$208)+BJ234*(1+'S&amp;S'!$E$210)+SUM(BJ125*(1+'S&amp;S'!$E$168),BJ126*(1+'S&amp;S'!$E$170),BJ127*(1+'S&amp;S'!$E$172),BJ128*(1+'S&amp;S'!$E$174),BJ129*(1+'S&amp;S'!$E$176),BJ130*(1+'S&amp;S'!$E$178),BJ131*(1+'S&amp;S'!$E$180),BJ132*(1+'S&amp;S'!$E$182),BJ133*(1+'S&amp;S'!$E$184),BJ134*(1+'S&amp;S'!$E$186),BJ135*(1+'S&amp;S'!$E$188),BJ136*(1+'S&amp;S'!$E$190),BJ137*(1+'S&amp;S'!$E$192),BJ138*(1+'S&amp;S'!$E$194),BJ139*(1+'S&amp;S'!$E$196),BJ140*(1+'S&amp;S'!$E$198),BJ141*(1+'S&amp;S'!$E$200),BJ142*(1+'S&amp;S'!$E$202),BJ143*(1+'S&amp;S'!$E$204),BJ144*(1+'S&amp;S'!$E$206))</f>
        <v>0</v>
      </c>
      <c r="BK361" s="66">
        <f>-BK$190*(1+'S&amp;S'!$E$164)+BK$216*IF(O.4!$C$38="Depreciation",(1+'S&amp;S'!$E$164),1)-BK$218*(1+'S&amp;S'!$E$166)+BK233*(1+'S&amp;S'!$E$208)+BK234*(1+'S&amp;S'!$E$210)+SUM(BK125*(1+'S&amp;S'!$E$168),BK126*(1+'S&amp;S'!$E$170),BK127*(1+'S&amp;S'!$E$172),BK128*(1+'S&amp;S'!$E$174),BK129*(1+'S&amp;S'!$E$176),BK130*(1+'S&amp;S'!$E$178),BK131*(1+'S&amp;S'!$E$180),BK132*(1+'S&amp;S'!$E$182),BK133*(1+'S&amp;S'!$E$184),BK134*(1+'S&amp;S'!$E$186),BK135*(1+'S&amp;S'!$E$188),BK136*(1+'S&amp;S'!$E$190),BK137*(1+'S&amp;S'!$E$192),BK138*(1+'S&amp;S'!$E$194),BK139*(1+'S&amp;S'!$E$196),BK140*(1+'S&amp;S'!$E$198),BK141*(1+'S&amp;S'!$E$200),BK142*(1+'S&amp;S'!$E$202),BK143*(1+'S&amp;S'!$E$204),BK144*(1+'S&amp;S'!$E$206))</f>
        <v>0</v>
      </c>
      <c r="BL361" s="66">
        <f>-BL$190*(1+'S&amp;S'!$E$164)+BL$216*IF(O.4!$C$38="Depreciation",(1+'S&amp;S'!$E$164),1)-BL$218*(1+'S&amp;S'!$E$166)+BL233*(1+'S&amp;S'!$E$208)+BL234*(1+'S&amp;S'!$E$210)+SUM(BL125*(1+'S&amp;S'!$E$168),BL126*(1+'S&amp;S'!$E$170),BL127*(1+'S&amp;S'!$E$172),BL128*(1+'S&amp;S'!$E$174),BL129*(1+'S&amp;S'!$E$176),BL130*(1+'S&amp;S'!$E$178),BL131*(1+'S&amp;S'!$E$180),BL132*(1+'S&amp;S'!$E$182),BL133*(1+'S&amp;S'!$E$184),BL134*(1+'S&amp;S'!$E$186),BL135*(1+'S&amp;S'!$E$188),BL136*(1+'S&amp;S'!$E$190),BL137*(1+'S&amp;S'!$E$192),BL138*(1+'S&amp;S'!$E$194),BL139*(1+'S&amp;S'!$E$196),BL140*(1+'S&amp;S'!$E$198),BL141*(1+'S&amp;S'!$E$200),BL142*(1+'S&amp;S'!$E$202),BL143*(1+'S&amp;S'!$E$204),BL144*(1+'S&amp;S'!$E$206))</f>
        <v>0</v>
      </c>
      <c r="BM361" s="66">
        <f>-BM$190*(1+'S&amp;S'!$E$164)+BM$216*IF(O.4!$C$38="Depreciation",(1+'S&amp;S'!$E$164),1)-BM$218*(1+'S&amp;S'!$E$166)+BM233*(1+'S&amp;S'!$E$208)+BM234*(1+'S&amp;S'!$E$210)+SUM(BM125*(1+'S&amp;S'!$E$168),BM126*(1+'S&amp;S'!$E$170),BM127*(1+'S&amp;S'!$E$172),BM128*(1+'S&amp;S'!$E$174),BM129*(1+'S&amp;S'!$E$176),BM130*(1+'S&amp;S'!$E$178),BM131*(1+'S&amp;S'!$E$180),BM132*(1+'S&amp;S'!$E$182),BM133*(1+'S&amp;S'!$E$184),BM134*(1+'S&amp;S'!$E$186),BM135*(1+'S&amp;S'!$E$188),BM136*(1+'S&amp;S'!$E$190),BM137*(1+'S&amp;S'!$E$192),BM138*(1+'S&amp;S'!$E$194),BM139*(1+'S&amp;S'!$E$196),BM140*(1+'S&amp;S'!$E$198),BM141*(1+'S&amp;S'!$E$200),BM142*(1+'S&amp;S'!$E$202),BM143*(1+'S&amp;S'!$E$204),BM144*(1+'S&amp;S'!$E$206))</f>
        <v>0</v>
      </c>
      <c r="BN361" s="66">
        <f>-BN$190*(1+'S&amp;S'!$E$164)+BN$216*IF(O.4!$C$38="Depreciation",(1+'S&amp;S'!$E$164),1)-BN$218*(1+'S&amp;S'!$E$166)+BN233*(1+'S&amp;S'!$E$208)+BN234*(1+'S&amp;S'!$E$210)+SUM(BN125*(1+'S&amp;S'!$E$168),BN126*(1+'S&amp;S'!$E$170),BN127*(1+'S&amp;S'!$E$172),BN128*(1+'S&amp;S'!$E$174),BN129*(1+'S&amp;S'!$E$176),BN130*(1+'S&amp;S'!$E$178),BN131*(1+'S&amp;S'!$E$180),BN132*(1+'S&amp;S'!$E$182),BN133*(1+'S&amp;S'!$E$184),BN134*(1+'S&amp;S'!$E$186),BN135*(1+'S&amp;S'!$E$188),BN136*(1+'S&amp;S'!$E$190),BN137*(1+'S&amp;S'!$E$192),BN138*(1+'S&amp;S'!$E$194),BN139*(1+'S&amp;S'!$E$196),BN140*(1+'S&amp;S'!$E$198),BN141*(1+'S&amp;S'!$E$200),BN142*(1+'S&amp;S'!$E$202),BN143*(1+'S&amp;S'!$E$204),BN144*(1+'S&amp;S'!$E$206))</f>
        <v>0</v>
      </c>
      <c r="BO361" s="66">
        <f>-BO$190*(1+'S&amp;S'!$E$164)+BO$216*IF(O.4!$C$38="Depreciation",(1+'S&amp;S'!$E$164),1)-BO$218*(1+'S&amp;S'!$E$166)+BO233*(1+'S&amp;S'!$E$208)+BO234*(1+'S&amp;S'!$E$210)+SUM(BO125*(1+'S&amp;S'!$E$168),BO126*(1+'S&amp;S'!$E$170),BO127*(1+'S&amp;S'!$E$172),BO128*(1+'S&amp;S'!$E$174),BO129*(1+'S&amp;S'!$E$176),BO130*(1+'S&amp;S'!$E$178),BO131*(1+'S&amp;S'!$E$180),BO132*(1+'S&amp;S'!$E$182),BO133*(1+'S&amp;S'!$E$184),BO134*(1+'S&amp;S'!$E$186),BO135*(1+'S&amp;S'!$E$188),BO136*(1+'S&amp;S'!$E$190),BO137*(1+'S&amp;S'!$E$192),BO138*(1+'S&amp;S'!$E$194),BO139*(1+'S&amp;S'!$E$196),BO140*(1+'S&amp;S'!$E$198),BO141*(1+'S&amp;S'!$E$200),BO142*(1+'S&amp;S'!$E$202),BO143*(1+'S&amp;S'!$E$204),BO144*(1+'S&amp;S'!$E$206))</f>
        <v>0</v>
      </c>
      <c r="BP361" s="66">
        <f>-BP$190*(1+'S&amp;S'!$E$164)+BP$216*IF(O.4!$C$38="Depreciation",(1+'S&amp;S'!$E$164),1)-BP$218*(1+'S&amp;S'!$E$166)+BP233*(1+'S&amp;S'!$E$208)+BP234*(1+'S&amp;S'!$E$210)+SUM(BP125*(1+'S&amp;S'!$E$168),BP126*(1+'S&amp;S'!$E$170),BP127*(1+'S&amp;S'!$E$172),BP128*(1+'S&amp;S'!$E$174),BP129*(1+'S&amp;S'!$E$176),BP130*(1+'S&amp;S'!$E$178),BP131*(1+'S&amp;S'!$E$180),BP132*(1+'S&amp;S'!$E$182),BP133*(1+'S&amp;S'!$E$184),BP134*(1+'S&amp;S'!$E$186),BP135*(1+'S&amp;S'!$E$188),BP136*(1+'S&amp;S'!$E$190),BP137*(1+'S&amp;S'!$E$192),BP138*(1+'S&amp;S'!$E$194),BP139*(1+'S&amp;S'!$E$196),BP140*(1+'S&amp;S'!$E$198),BP141*(1+'S&amp;S'!$E$200),BP142*(1+'S&amp;S'!$E$202),BP143*(1+'S&amp;S'!$E$204),BP144*(1+'S&amp;S'!$E$206))</f>
        <v>0</v>
      </c>
      <c r="BQ361" s="66">
        <f>-BQ$190*(1+'S&amp;S'!$E$164)+BQ$216*IF(O.4!$C$38="Depreciation",(1+'S&amp;S'!$E$164),1)-BQ$218*(1+'S&amp;S'!$E$166)+BQ233*(1+'S&amp;S'!$E$208)+BQ234*(1+'S&amp;S'!$E$210)+SUM(BQ125*(1+'S&amp;S'!$E$168),BQ126*(1+'S&amp;S'!$E$170),BQ127*(1+'S&amp;S'!$E$172),BQ128*(1+'S&amp;S'!$E$174),BQ129*(1+'S&amp;S'!$E$176),BQ130*(1+'S&amp;S'!$E$178),BQ131*(1+'S&amp;S'!$E$180),BQ132*(1+'S&amp;S'!$E$182),BQ133*(1+'S&amp;S'!$E$184),BQ134*(1+'S&amp;S'!$E$186),BQ135*(1+'S&amp;S'!$E$188),BQ136*(1+'S&amp;S'!$E$190),BQ137*(1+'S&amp;S'!$E$192),BQ138*(1+'S&amp;S'!$E$194),BQ139*(1+'S&amp;S'!$E$196),BQ140*(1+'S&amp;S'!$E$198),BQ141*(1+'S&amp;S'!$E$200),BQ142*(1+'S&amp;S'!$E$202),BQ143*(1+'S&amp;S'!$E$204),BQ144*(1+'S&amp;S'!$E$206))</f>
        <v>0</v>
      </c>
      <c r="BR361" s="66">
        <f>-BR$190*(1+'S&amp;S'!$E$164)+BR$216*IF(O.4!$C$38="Depreciation",(1+'S&amp;S'!$E$164),1)-BR$218*(1+'S&amp;S'!$E$166)+BR233*(1+'S&amp;S'!$E$208)+BR234*(1+'S&amp;S'!$E$210)+SUM(BR125*(1+'S&amp;S'!$E$168),BR126*(1+'S&amp;S'!$E$170),BR127*(1+'S&amp;S'!$E$172),BR128*(1+'S&amp;S'!$E$174),BR129*(1+'S&amp;S'!$E$176),BR130*(1+'S&amp;S'!$E$178),BR131*(1+'S&amp;S'!$E$180),BR132*(1+'S&amp;S'!$E$182),BR133*(1+'S&amp;S'!$E$184),BR134*(1+'S&amp;S'!$E$186),BR135*(1+'S&amp;S'!$E$188),BR136*(1+'S&amp;S'!$E$190),BR137*(1+'S&amp;S'!$E$192),BR138*(1+'S&amp;S'!$E$194),BR139*(1+'S&amp;S'!$E$196),BR140*(1+'S&amp;S'!$E$198),BR141*(1+'S&amp;S'!$E$200),BR142*(1+'S&amp;S'!$E$202),BR143*(1+'S&amp;S'!$E$204),BR144*(1+'S&amp;S'!$E$206))</f>
        <v>0</v>
      </c>
      <c r="BS361" s="66">
        <f>-BS$190*(1+'S&amp;S'!$E$164)+BS$216*IF(O.4!$C$38="Depreciation",(1+'S&amp;S'!$E$164),1)-BS$218*(1+'S&amp;S'!$E$166)+BS233*(1+'S&amp;S'!$E$208)+BS234*(1+'S&amp;S'!$E$210)+SUM(BS125*(1+'S&amp;S'!$E$168),BS126*(1+'S&amp;S'!$E$170),BS127*(1+'S&amp;S'!$E$172),BS128*(1+'S&amp;S'!$E$174),BS129*(1+'S&amp;S'!$E$176),BS130*(1+'S&amp;S'!$E$178),BS131*(1+'S&amp;S'!$E$180),BS132*(1+'S&amp;S'!$E$182),BS133*(1+'S&amp;S'!$E$184),BS134*(1+'S&amp;S'!$E$186),BS135*(1+'S&amp;S'!$E$188),BS136*(1+'S&amp;S'!$E$190),BS137*(1+'S&amp;S'!$E$192),BS138*(1+'S&amp;S'!$E$194),BS139*(1+'S&amp;S'!$E$196),BS140*(1+'S&amp;S'!$E$198),BS141*(1+'S&amp;S'!$E$200),BS142*(1+'S&amp;S'!$E$202),BS143*(1+'S&amp;S'!$E$204),BS144*(1+'S&amp;S'!$E$206))</f>
        <v>0</v>
      </c>
      <c r="BT361" s="66">
        <f>-BT$190*(1+'S&amp;S'!$E$164)+BT$216*IF(O.4!$C$38="Depreciation",(1+'S&amp;S'!$E$164),1)-BT$218*(1+'S&amp;S'!$E$166)+BT233*(1+'S&amp;S'!$E$208)+BT234*(1+'S&amp;S'!$E$210)+SUM(BT125*(1+'S&amp;S'!$E$168),BT126*(1+'S&amp;S'!$E$170),BT127*(1+'S&amp;S'!$E$172),BT128*(1+'S&amp;S'!$E$174),BT129*(1+'S&amp;S'!$E$176),BT130*(1+'S&amp;S'!$E$178),BT131*(1+'S&amp;S'!$E$180),BT132*(1+'S&amp;S'!$E$182),BT133*(1+'S&amp;S'!$E$184),BT134*(1+'S&amp;S'!$E$186),BT135*(1+'S&amp;S'!$E$188),BT136*(1+'S&amp;S'!$E$190),BT137*(1+'S&amp;S'!$E$192),BT138*(1+'S&amp;S'!$E$194),BT139*(1+'S&amp;S'!$E$196),BT140*(1+'S&amp;S'!$E$198),BT141*(1+'S&amp;S'!$E$200),BT142*(1+'S&amp;S'!$E$202),BT143*(1+'S&amp;S'!$E$204),BT144*(1+'S&amp;S'!$E$206))</f>
        <v>0</v>
      </c>
      <c r="BU361" s="66">
        <f>-BU$190*(1+'S&amp;S'!$E$164)+BU$216*IF(O.4!$C$38="Depreciation",(1+'S&amp;S'!$E$164),1)-BU$218*(1+'S&amp;S'!$E$166)+BU233*(1+'S&amp;S'!$E$208)+BU234*(1+'S&amp;S'!$E$210)+SUM(BU125*(1+'S&amp;S'!$E$168),BU126*(1+'S&amp;S'!$E$170),BU127*(1+'S&amp;S'!$E$172),BU128*(1+'S&amp;S'!$E$174),BU129*(1+'S&amp;S'!$E$176),BU130*(1+'S&amp;S'!$E$178),BU131*(1+'S&amp;S'!$E$180),BU132*(1+'S&amp;S'!$E$182),BU133*(1+'S&amp;S'!$E$184),BU134*(1+'S&amp;S'!$E$186),BU135*(1+'S&amp;S'!$E$188),BU136*(1+'S&amp;S'!$E$190),BU137*(1+'S&amp;S'!$E$192),BU138*(1+'S&amp;S'!$E$194),BU139*(1+'S&amp;S'!$E$196),BU140*(1+'S&amp;S'!$E$198),BU141*(1+'S&amp;S'!$E$200),BU142*(1+'S&amp;S'!$E$202),BU143*(1+'S&amp;S'!$E$204),BU144*(1+'S&amp;S'!$E$206))</f>
        <v>0</v>
      </c>
      <c r="BV361" s="66">
        <f>-BV$190*(1+'S&amp;S'!$E$164)+BV$216*IF(O.4!$C$38="Depreciation",(1+'S&amp;S'!$E$164),1)-BV$218*(1+'S&amp;S'!$E$166)+BV233*(1+'S&amp;S'!$E$208)+BV234*(1+'S&amp;S'!$E$210)+SUM(BV125*(1+'S&amp;S'!$E$168),BV126*(1+'S&amp;S'!$E$170),BV127*(1+'S&amp;S'!$E$172),BV128*(1+'S&amp;S'!$E$174),BV129*(1+'S&amp;S'!$E$176),BV130*(1+'S&amp;S'!$E$178),BV131*(1+'S&amp;S'!$E$180),BV132*(1+'S&amp;S'!$E$182),BV133*(1+'S&amp;S'!$E$184),BV134*(1+'S&amp;S'!$E$186),BV135*(1+'S&amp;S'!$E$188),BV136*(1+'S&amp;S'!$E$190),BV137*(1+'S&amp;S'!$E$192),BV138*(1+'S&amp;S'!$E$194),BV139*(1+'S&amp;S'!$E$196),BV140*(1+'S&amp;S'!$E$198),BV141*(1+'S&amp;S'!$E$200),BV142*(1+'S&amp;S'!$E$202),BV143*(1+'S&amp;S'!$E$204),BV144*(1+'S&amp;S'!$E$206))</f>
        <v>0</v>
      </c>
      <c r="BW361" s="66">
        <f>-BW$190*(1+'S&amp;S'!$E$164)+BW$216*IF(O.4!$C$38="Depreciation",(1+'S&amp;S'!$E$164),1)-BW$218*(1+'S&amp;S'!$E$166)+BW233*(1+'S&amp;S'!$E$208)+BW234*(1+'S&amp;S'!$E$210)+SUM(BW125*(1+'S&amp;S'!$E$168),BW126*(1+'S&amp;S'!$E$170),BW127*(1+'S&amp;S'!$E$172),BW128*(1+'S&amp;S'!$E$174),BW129*(1+'S&amp;S'!$E$176),BW130*(1+'S&amp;S'!$E$178),BW131*(1+'S&amp;S'!$E$180),BW132*(1+'S&amp;S'!$E$182),BW133*(1+'S&amp;S'!$E$184),BW134*(1+'S&amp;S'!$E$186),BW135*(1+'S&amp;S'!$E$188),BW136*(1+'S&amp;S'!$E$190),BW137*(1+'S&amp;S'!$E$192),BW138*(1+'S&amp;S'!$E$194),BW139*(1+'S&amp;S'!$E$196),BW140*(1+'S&amp;S'!$E$198),BW141*(1+'S&amp;S'!$E$200),BW142*(1+'S&amp;S'!$E$202),BW143*(1+'S&amp;S'!$E$204),BW144*(1+'S&amp;S'!$E$206))</f>
        <v>0</v>
      </c>
      <c r="BX361" s="66">
        <f>-BX$190*(1+'S&amp;S'!$E$164)+BX$216*IF(O.4!$C$38="Depreciation",(1+'S&amp;S'!$E$164),1)-BX$218*(1+'S&amp;S'!$E$166)+BX233*(1+'S&amp;S'!$E$208)+BX234*(1+'S&amp;S'!$E$210)+SUM(BX125*(1+'S&amp;S'!$E$168),BX126*(1+'S&amp;S'!$E$170),BX127*(1+'S&amp;S'!$E$172),BX128*(1+'S&amp;S'!$E$174),BX129*(1+'S&amp;S'!$E$176),BX130*(1+'S&amp;S'!$E$178),BX131*(1+'S&amp;S'!$E$180),BX132*(1+'S&amp;S'!$E$182),BX133*(1+'S&amp;S'!$E$184),BX134*(1+'S&amp;S'!$E$186),BX135*(1+'S&amp;S'!$E$188),BX136*(1+'S&amp;S'!$E$190),BX137*(1+'S&amp;S'!$E$192),BX138*(1+'S&amp;S'!$E$194),BX139*(1+'S&amp;S'!$E$196),BX140*(1+'S&amp;S'!$E$198),BX141*(1+'S&amp;S'!$E$200),BX142*(1+'S&amp;S'!$E$202),BX143*(1+'S&amp;S'!$E$204),BX144*(1+'S&amp;S'!$E$206))</f>
        <v>0</v>
      </c>
      <c r="BY361" s="66">
        <f>-BY$190*(1+'S&amp;S'!$E$164)+BY$216*IF(O.4!$C$38="Depreciation",(1+'S&amp;S'!$E$164),1)-BY$218*(1+'S&amp;S'!$E$166)+BY233*(1+'S&amp;S'!$E$208)+BY234*(1+'S&amp;S'!$E$210)+SUM(BY125*(1+'S&amp;S'!$E$168),BY126*(1+'S&amp;S'!$E$170),BY127*(1+'S&amp;S'!$E$172),BY128*(1+'S&amp;S'!$E$174),BY129*(1+'S&amp;S'!$E$176),BY130*(1+'S&amp;S'!$E$178),BY131*(1+'S&amp;S'!$E$180),BY132*(1+'S&amp;S'!$E$182),BY133*(1+'S&amp;S'!$E$184),BY134*(1+'S&amp;S'!$E$186),BY135*(1+'S&amp;S'!$E$188),BY136*(1+'S&amp;S'!$E$190),BY137*(1+'S&amp;S'!$E$192),BY138*(1+'S&amp;S'!$E$194),BY139*(1+'S&amp;S'!$E$196),BY140*(1+'S&amp;S'!$E$198),BY141*(1+'S&amp;S'!$E$200),BY142*(1+'S&amp;S'!$E$202),BY143*(1+'S&amp;S'!$E$204),BY144*(1+'S&amp;S'!$E$206))</f>
        <v>0</v>
      </c>
      <c r="BZ361" s="66">
        <f>-BZ$190*(1+'S&amp;S'!$E$164)+BZ$216*IF(O.4!$C$38="Depreciation",(1+'S&amp;S'!$E$164),1)-BZ$218*(1+'S&amp;S'!$E$166)+BZ233*(1+'S&amp;S'!$E$208)+BZ234*(1+'S&amp;S'!$E$210)+SUM(BZ125*(1+'S&amp;S'!$E$168),BZ126*(1+'S&amp;S'!$E$170),BZ127*(1+'S&amp;S'!$E$172),BZ128*(1+'S&amp;S'!$E$174),BZ129*(1+'S&amp;S'!$E$176),BZ130*(1+'S&amp;S'!$E$178),BZ131*(1+'S&amp;S'!$E$180),BZ132*(1+'S&amp;S'!$E$182),BZ133*(1+'S&amp;S'!$E$184),BZ134*(1+'S&amp;S'!$E$186),BZ135*(1+'S&amp;S'!$E$188),BZ136*(1+'S&amp;S'!$E$190),BZ137*(1+'S&amp;S'!$E$192),BZ138*(1+'S&amp;S'!$E$194),BZ139*(1+'S&amp;S'!$E$196),BZ140*(1+'S&amp;S'!$E$198),BZ141*(1+'S&amp;S'!$E$200),BZ142*(1+'S&amp;S'!$E$202),BZ143*(1+'S&amp;S'!$E$204),BZ144*(1+'S&amp;S'!$E$206))</f>
        <v>0</v>
      </c>
      <c r="CA361" s="66">
        <f>-CA$190*(1+'S&amp;S'!$E$164)+CA$216*IF(O.4!$C$38="Depreciation",(1+'S&amp;S'!$E$164),1)-CA$218*(1+'S&amp;S'!$E$166)+CA233*(1+'S&amp;S'!$E$208)+CA234*(1+'S&amp;S'!$E$210)+SUM(CA125*(1+'S&amp;S'!$E$168),CA126*(1+'S&amp;S'!$E$170),CA127*(1+'S&amp;S'!$E$172),CA128*(1+'S&amp;S'!$E$174),CA129*(1+'S&amp;S'!$E$176),CA130*(1+'S&amp;S'!$E$178),CA131*(1+'S&amp;S'!$E$180),CA132*(1+'S&amp;S'!$E$182),CA133*(1+'S&amp;S'!$E$184),CA134*(1+'S&amp;S'!$E$186),CA135*(1+'S&amp;S'!$E$188),CA136*(1+'S&amp;S'!$E$190),CA137*(1+'S&amp;S'!$E$192),CA138*(1+'S&amp;S'!$E$194),CA139*(1+'S&amp;S'!$E$196),CA140*(1+'S&amp;S'!$E$198),CA141*(1+'S&amp;S'!$E$200),CA142*(1+'S&amp;S'!$E$202),CA143*(1+'S&amp;S'!$E$204),CA144*(1+'S&amp;S'!$E$206))</f>
        <v>0</v>
      </c>
      <c r="CB361" s="66">
        <f>-CB$190*(1+'S&amp;S'!$E$164)+CB$216*IF(O.4!$C$38="Depreciation",(1+'S&amp;S'!$E$164),1)-CB$218*(1+'S&amp;S'!$E$166)+CB233*(1+'S&amp;S'!$E$208)+CB234*(1+'S&amp;S'!$E$210)+SUM(CB125*(1+'S&amp;S'!$E$168),CB126*(1+'S&amp;S'!$E$170),CB127*(1+'S&amp;S'!$E$172),CB128*(1+'S&amp;S'!$E$174),CB129*(1+'S&amp;S'!$E$176),CB130*(1+'S&amp;S'!$E$178),CB131*(1+'S&amp;S'!$E$180),CB132*(1+'S&amp;S'!$E$182),CB133*(1+'S&amp;S'!$E$184),CB134*(1+'S&amp;S'!$E$186),CB135*(1+'S&amp;S'!$E$188),CB136*(1+'S&amp;S'!$E$190),CB137*(1+'S&amp;S'!$E$192),CB138*(1+'S&amp;S'!$E$194),CB139*(1+'S&amp;S'!$E$196),CB140*(1+'S&amp;S'!$E$198),CB141*(1+'S&amp;S'!$E$200),CB142*(1+'S&amp;S'!$E$202),CB143*(1+'S&amp;S'!$E$204),CB144*(1+'S&amp;S'!$E$206))</f>
        <v>0</v>
      </c>
      <c r="CC361" s="66">
        <f>-CC$190*(1+'S&amp;S'!$E$164)+CC$216*IF(O.4!$C$38="Depreciation",(1+'S&amp;S'!$E$164),1)-CC$218*(1+'S&amp;S'!$E$166)+CC233*(1+'S&amp;S'!$E$208)+CC234*(1+'S&amp;S'!$E$210)+SUM(CC125*(1+'S&amp;S'!$E$168),CC126*(1+'S&amp;S'!$E$170),CC127*(1+'S&amp;S'!$E$172),CC128*(1+'S&amp;S'!$E$174),CC129*(1+'S&amp;S'!$E$176),CC130*(1+'S&amp;S'!$E$178),CC131*(1+'S&amp;S'!$E$180),CC132*(1+'S&amp;S'!$E$182),CC133*(1+'S&amp;S'!$E$184),CC134*(1+'S&amp;S'!$E$186),CC135*(1+'S&amp;S'!$E$188),CC136*(1+'S&amp;S'!$E$190),CC137*(1+'S&amp;S'!$E$192),CC138*(1+'S&amp;S'!$E$194),CC139*(1+'S&amp;S'!$E$196),CC140*(1+'S&amp;S'!$E$198),CC141*(1+'S&amp;S'!$E$200),CC142*(1+'S&amp;S'!$E$202),CC143*(1+'S&amp;S'!$E$204),CC144*(1+'S&amp;S'!$E$206))</f>
        <v>0</v>
      </c>
      <c r="CD361" s="66">
        <f>-CD$190*(1+'S&amp;S'!$E$164)+CD$216*IF(O.4!$C$38="Depreciation",(1+'S&amp;S'!$E$164),1)-CD$218*(1+'S&amp;S'!$E$166)+CD233*(1+'S&amp;S'!$E$208)+CD234*(1+'S&amp;S'!$E$210)+SUM(CD125*(1+'S&amp;S'!$E$168),CD126*(1+'S&amp;S'!$E$170),CD127*(1+'S&amp;S'!$E$172),CD128*(1+'S&amp;S'!$E$174),CD129*(1+'S&amp;S'!$E$176),CD130*(1+'S&amp;S'!$E$178),CD131*(1+'S&amp;S'!$E$180),CD132*(1+'S&amp;S'!$E$182),CD133*(1+'S&amp;S'!$E$184),CD134*(1+'S&amp;S'!$E$186),CD135*(1+'S&amp;S'!$E$188),CD136*(1+'S&amp;S'!$E$190),CD137*(1+'S&amp;S'!$E$192),CD138*(1+'S&amp;S'!$E$194),CD139*(1+'S&amp;S'!$E$196),CD140*(1+'S&amp;S'!$E$198),CD141*(1+'S&amp;S'!$E$200),CD142*(1+'S&amp;S'!$E$202),CD143*(1+'S&amp;S'!$E$204),CD144*(1+'S&amp;S'!$E$206))</f>
        <v>0</v>
      </c>
      <c r="CE361" s="66">
        <f>-CE$190*(1+'S&amp;S'!$E$164)+CE$216*IF(O.4!$C$38="Depreciation",(1+'S&amp;S'!$E$164),1)-CE$218*(1+'S&amp;S'!$E$166)+CE233*(1+'S&amp;S'!$E$208)+CE234*(1+'S&amp;S'!$E$210)+SUM(CE125*(1+'S&amp;S'!$E$168),CE126*(1+'S&amp;S'!$E$170),CE127*(1+'S&amp;S'!$E$172),CE128*(1+'S&amp;S'!$E$174),CE129*(1+'S&amp;S'!$E$176),CE130*(1+'S&amp;S'!$E$178),CE131*(1+'S&amp;S'!$E$180),CE132*(1+'S&amp;S'!$E$182),CE133*(1+'S&amp;S'!$E$184),CE134*(1+'S&amp;S'!$E$186),CE135*(1+'S&amp;S'!$E$188),CE136*(1+'S&amp;S'!$E$190),CE137*(1+'S&amp;S'!$E$192),CE138*(1+'S&amp;S'!$E$194),CE139*(1+'S&amp;S'!$E$196),CE140*(1+'S&amp;S'!$E$198),CE141*(1+'S&amp;S'!$E$200),CE142*(1+'S&amp;S'!$E$202),CE143*(1+'S&amp;S'!$E$204),CE144*(1+'S&amp;S'!$E$206))</f>
        <v>0</v>
      </c>
      <c r="CF361" s="66">
        <f>-CF$190*(1+'S&amp;S'!$E$164)+CF$216*IF(O.4!$C$38="Depreciation",(1+'S&amp;S'!$E$164),1)-CF$218*(1+'S&amp;S'!$E$166)+CF233*(1+'S&amp;S'!$E$208)+CF234*(1+'S&amp;S'!$E$210)+SUM(CF125*(1+'S&amp;S'!$E$168),CF126*(1+'S&amp;S'!$E$170),CF127*(1+'S&amp;S'!$E$172),CF128*(1+'S&amp;S'!$E$174),CF129*(1+'S&amp;S'!$E$176),CF130*(1+'S&amp;S'!$E$178),CF131*(1+'S&amp;S'!$E$180),CF132*(1+'S&amp;S'!$E$182),CF133*(1+'S&amp;S'!$E$184),CF134*(1+'S&amp;S'!$E$186),CF135*(1+'S&amp;S'!$E$188),CF136*(1+'S&amp;S'!$E$190),CF137*(1+'S&amp;S'!$E$192),CF138*(1+'S&amp;S'!$E$194),CF139*(1+'S&amp;S'!$E$196),CF140*(1+'S&amp;S'!$E$198),CF141*(1+'S&amp;S'!$E$200),CF142*(1+'S&amp;S'!$E$202),CF143*(1+'S&amp;S'!$E$204),CF144*(1+'S&amp;S'!$E$206))</f>
        <v>0</v>
      </c>
      <c r="CG361" s="66">
        <f>-CG$190*(1+'S&amp;S'!$E$164)+CG$216*IF(O.4!$C$38="Depreciation",(1+'S&amp;S'!$E$164),1)-CG$218*(1+'S&amp;S'!$E$166)+CG233*(1+'S&amp;S'!$E$208)+CG234*(1+'S&amp;S'!$E$210)+SUM(CG125*(1+'S&amp;S'!$E$168),CG126*(1+'S&amp;S'!$E$170),CG127*(1+'S&amp;S'!$E$172),CG128*(1+'S&amp;S'!$E$174),CG129*(1+'S&amp;S'!$E$176),CG130*(1+'S&amp;S'!$E$178),CG131*(1+'S&amp;S'!$E$180),CG132*(1+'S&amp;S'!$E$182),CG133*(1+'S&amp;S'!$E$184),CG134*(1+'S&amp;S'!$E$186),CG135*(1+'S&amp;S'!$E$188),CG136*(1+'S&amp;S'!$E$190),CG137*(1+'S&amp;S'!$E$192),CG138*(1+'S&amp;S'!$E$194),CG139*(1+'S&amp;S'!$E$196),CG140*(1+'S&amp;S'!$E$198),CG141*(1+'S&amp;S'!$E$200),CG142*(1+'S&amp;S'!$E$202),CG143*(1+'S&amp;S'!$E$204),CG144*(1+'S&amp;S'!$E$206))</f>
        <v>0</v>
      </c>
      <c r="CH361" s="66">
        <f>-CH$190*(1+'S&amp;S'!$E$164)+CH$216*IF(O.4!$C$38="Depreciation",(1+'S&amp;S'!$E$164),1)-CH$218*(1+'S&amp;S'!$E$166)+CH233*(1+'S&amp;S'!$E$208)+CH234*(1+'S&amp;S'!$E$210)+SUM(CH125*(1+'S&amp;S'!$E$168),CH126*(1+'S&amp;S'!$E$170),CH127*(1+'S&amp;S'!$E$172),CH128*(1+'S&amp;S'!$E$174),CH129*(1+'S&amp;S'!$E$176),CH130*(1+'S&amp;S'!$E$178),CH131*(1+'S&amp;S'!$E$180),CH132*(1+'S&amp;S'!$E$182),CH133*(1+'S&amp;S'!$E$184),CH134*(1+'S&amp;S'!$E$186),CH135*(1+'S&amp;S'!$E$188),CH136*(1+'S&amp;S'!$E$190),CH137*(1+'S&amp;S'!$E$192),CH138*(1+'S&amp;S'!$E$194),CH139*(1+'S&amp;S'!$E$196),CH140*(1+'S&amp;S'!$E$198),CH141*(1+'S&amp;S'!$E$200),CH142*(1+'S&amp;S'!$E$202),CH143*(1+'S&amp;S'!$E$204),CH144*(1+'S&amp;S'!$E$206))</f>
        <v>0</v>
      </c>
      <c r="CI361" s="66">
        <f>-CI$190*(1+'S&amp;S'!$E$164)+CI$216*IF(O.4!$C$38="Depreciation",(1+'S&amp;S'!$E$164),1)-CI$218*(1+'S&amp;S'!$E$166)+CI233*(1+'S&amp;S'!$E$208)+CI234*(1+'S&amp;S'!$E$210)+SUM(CI125*(1+'S&amp;S'!$E$168),CI126*(1+'S&amp;S'!$E$170),CI127*(1+'S&amp;S'!$E$172),CI128*(1+'S&amp;S'!$E$174),CI129*(1+'S&amp;S'!$E$176),CI130*(1+'S&amp;S'!$E$178),CI131*(1+'S&amp;S'!$E$180),CI132*(1+'S&amp;S'!$E$182),CI133*(1+'S&amp;S'!$E$184),CI134*(1+'S&amp;S'!$E$186),CI135*(1+'S&amp;S'!$E$188),CI136*(1+'S&amp;S'!$E$190),CI137*(1+'S&amp;S'!$E$192),CI138*(1+'S&amp;S'!$E$194),CI139*(1+'S&amp;S'!$E$196),CI140*(1+'S&amp;S'!$E$198),CI141*(1+'S&amp;S'!$E$200),CI142*(1+'S&amp;S'!$E$202),CI143*(1+'S&amp;S'!$E$204),CI144*(1+'S&amp;S'!$E$206))</f>
        <v>0</v>
      </c>
      <c r="CJ361" s="66">
        <f>-CJ$190*(1+'S&amp;S'!$E$164)+CJ$216*IF(O.4!$C$38="Depreciation",(1+'S&amp;S'!$E$164),1)-CJ$218*(1+'S&amp;S'!$E$166)+CJ233*(1+'S&amp;S'!$E$208)+CJ234*(1+'S&amp;S'!$E$210)+SUM(CJ125*(1+'S&amp;S'!$E$168),CJ126*(1+'S&amp;S'!$E$170),CJ127*(1+'S&amp;S'!$E$172),CJ128*(1+'S&amp;S'!$E$174),CJ129*(1+'S&amp;S'!$E$176),CJ130*(1+'S&amp;S'!$E$178),CJ131*(1+'S&amp;S'!$E$180),CJ132*(1+'S&amp;S'!$E$182),CJ133*(1+'S&amp;S'!$E$184),CJ134*(1+'S&amp;S'!$E$186),CJ135*(1+'S&amp;S'!$E$188),CJ136*(1+'S&amp;S'!$E$190),CJ137*(1+'S&amp;S'!$E$192),CJ138*(1+'S&amp;S'!$E$194),CJ139*(1+'S&amp;S'!$E$196),CJ140*(1+'S&amp;S'!$E$198),CJ141*(1+'S&amp;S'!$E$200),CJ142*(1+'S&amp;S'!$E$202),CJ143*(1+'S&amp;S'!$E$204),CJ144*(1+'S&amp;S'!$E$206))</f>
        <v>0</v>
      </c>
      <c r="CK361" s="66">
        <f>-CK$190*(1+'S&amp;S'!$E$164)+CK$216*IF(O.4!$C$38="Depreciation",(1+'S&amp;S'!$E$164),1)-CK$218*(1+'S&amp;S'!$E$166)+CK233*(1+'S&amp;S'!$E$208)+CK234*(1+'S&amp;S'!$E$210)+SUM(CK125*(1+'S&amp;S'!$E$168),CK126*(1+'S&amp;S'!$E$170),CK127*(1+'S&amp;S'!$E$172),CK128*(1+'S&amp;S'!$E$174),CK129*(1+'S&amp;S'!$E$176),CK130*(1+'S&amp;S'!$E$178),CK131*(1+'S&amp;S'!$E$180),CK132*(1+'S&amp;S'!$E$182),CK133*(1+'S&amp;S'!$E$184),CK134*(1+'S&amp;S'!$E$186),CK135*(1+'S&amp;S'!$E$188),CK136*(1+'S&amp;S'!$E$190),CK137*(1+'S&amp;S'!$E$192),CK138*(1+'S&amp;S'!$E$194),CK139*(1+'S&amp;S'!$E$196),CK140*(1+'S&amp;S'!$E$198),CK141*(1+'S&amp;S'!$E$200),CK142*(1+'S&amp;S'!$E$202),CK143*(1+'S&amp;S'!$E$204),CK144*(1+'S&amp;S'!$E$206))</f>
        <v>0</v>
      </c>
      <c r="CL361" s="66">
        <f>-CL$190*(1+'S&amp;S'!$E$164)+CL$216*IF(O.4!$C$38="Depreciation",(1+'S&amp;S'!$E$164),1)-CL$218*(1+'S&amp;S'!$E$166)+CL233*(1+'S&amp;S'!$E$208)+CL234*(1+'S&amp;S'!$E$210)+SUM(CL125*(1+'S&amp;S'!$E$168),CL126*(1+'S&amp;S'!$E$170),CL127*(1+'S&amp;S'!$E$172),CL128*(1+'S&amp;S'!$E$174),CL129*(1+'S&amp;S'!$E$176),CL130*(1+'S&amp;S'!$E$178),CL131*(1+'S&amp;S'!$E$180),CL132*(1+'S&amp;S'!$E$182),CL133*(1+'S&amp;S'!$E$184),CL134*(1+'S&amp;S'!$E$186),CL135*(1+'S&amp;S'!$E$188),CL136*(1+'S&amp;S'!$E$190),CL137*(1+'S&amp;S'!$E$192),CL138*(1+'S&amp;S'!$E$194),CL139*(1+'S&amp;S'!$E$196),CL140*(1+'S&amp;S'!$E$198),CL141*(1+'S&amp;S'!$E$200),CL142*(1+'S&amp;S'!$E$202),CL143*(1+'S&amp;S'!$E$204),CL144*(1+'S&amp;S'!$E$206))</f>
        <v>0</v>
      </c>
      <c r="CM361" s="66">
        <f>-CM$190*(1+'S&amp;S'!$E$164)+CM$216*IF(O.4!$C$38="Depreciation",(1+'S&amp;S'!$E$164),1)-CM$218*(1+'S&amp;S'!$E$166)+CM233*(1+'S&amp;S'!$E$208)+CM234*(1+'S&amp;S'!$E$210)+SUM(CM125*(1+'S&amp;S'!$E$168),CM126*(1+'S&amp;S'!$E$170),CM127*(1+'S&amp;S'!$E$172),CM128*(1+'S&amp;S'!$E$174),CM129*(1+'S&amp;S'!$E$176),CM130*(1+'S&amp;S'!$E$178),CM131*(1+'S&amp;S'!$E$180),CM132*(1+'S&amp;S'!$E$182),CM133*(1+'S&amp;S'!$E$184),CM134*(1+'S&amp;S'!$E$186),CM135*(1+'S&amp;S'!$E$188),CM136*(1+'S&amp;S'!$E$190),CM137*(1+'S&amp;S'!$E$192),CM138*(1+'S&amp;S'!$E$194),CM139*(1+'S&amp;S'!$E$196),CM140*(1+'S&amp;S'!$E$198),CM141*(1+'S&amp;S'!$E$200),CM142*(1+'S&amp;S'!$E$202),CM143*(1+'S&amp;S'!$E$204),CM144*(1+'S&amp;S'!$E$206))</f>
        <v>0</v>
      </c>
      <c r="CN361" s="66">
        <f>-CN$190*(1+'S&amp;S'!$E$164)+CN$216*IF(O.4!$C$38="Depreciation",(1+'S&amp;S'!$E$164),1)-CN$218*(1+'S&amp;S'!$E$166)+CN233*(1+'S&amp;S'!$E$208)+CN234*(1+'S&amp;S'!$E$210)+SUM(CN125*(1+'S&amp;S'!$E$168),CN126*(1+'S&amp;S'!$E$170),CN127*(1+'S&amp;S'!$E$172),CN128*(1+'S&amp;S'!$E$174),CN129*(1+'S&amp;S'!$E$176),CN130*(1+'S&amp;S'!$E$178),CN131*(1+'S&amp;S'!$E$180),CN132*(1+'S&amp;S'!$E$182),CN133*(1+'S&amp;S'!$E$184),CN134*(1+'S&amp;S'!$E$186),CN135*(1+'S&amp;S'!$E$188),CN136*(1+'S&amp;S'!$E$190),CN137*(1+'S&amp;S'!$E$192),CN138*(1+'S&amp;S'!$E$194),CN139*(1+'S&amp;S'!$E$196),CN140*(1+'S&amp;S'!$E$198),CN141*(1+'S&amp;S'!$E$200),CN142*(1+'S&amp;S'!$E$202),CN143*(1+'S&amp;S'!$E$204),CN144*(1+'S&amp;S'!$E$206))</f>
        <v>0</v>
      </c>
      <c r="CO361" s="66">
        <f>-CO$190*(1+'S&amp;S'!$E$164)+CO$216*IF(O.4!$C$38="Depreciation",(1+'S&amp;S'!$E$164),1)-CO$218*(1+'S&amp;S'!$E$166)+CO233*(1+'S&amp;S'!$E$208)+CO234*(1+'S&amp;S'!$E$210)+SUM(CO125*(1+'S&amp;S'!$E$168),CO126*(1+'S&amp;S'!$E$170),CO127*(1+'S&amp;S'!$E$172),CO128*(1+'S&amp;S'!$E$174),CO129*(1+'S&amp;S'!$E$176),CO130*(1+'S&amp;S'!$E$178),CO131*(1+'S&amp;S'!$E$180),CO132*(1+'S&amp;S'!$E$182),CO133*(1+'S&amp;S'!$E$184),CO134*(1+'S&amp;S'!$E$186),CO135*(1+'S&amp;S'!$E$188),CO136*(1+'S&amp;S'!$E$190),CO137*(1+'S&amp;S'!$E$192),CO138*(1+'S&amp;S'!$E$194),CO139*(1+'S&amp;S'!$E$196),CO140*(1+'S&amp;S'!$E$198),CO141*(1+'S&amp;S'!$E$200),CO142*(1+'S&amp;S'!$E$202),CO143*(1+'S&amp;S'!$E$204),CO144*(1+'S&amp;S'!$E$206))</f>
        <v>0</v>
      </c>
      <c r="CP361" s="66">
        <f>-CP$190*(1+'S&amp;S'!$E$164)+CP$216*IF(O.4!$C$38="Depreciation",(1+'S&amp;S'!$E$164),1)-CP$218*(1+'S&amp;S'!$E$166)+CP233*(1+'S&amp;S'!$E$208)+CP234*(1+'S&amp;S'!$E$210)+SUM(CP125*(1+'S&amp;S'!$E$168),CP126*(1+'S&amp;S'!$E$170),CP127*(1+'S&amp;S'!$E$172),CP128*(1+'S&amp;S'!$E$174),CP129*(1+'S&amp;S'!$E$176),CP130*(1+'S&amp;S'!$E$178),CP131*(1+'S&amp;S'!$E$180),CP132*(1+'S&amp;S'!$E$182),CP133*(1+'S&amp;S'!$E$184),CP134*(1+'S&amp;S'!$E$186),CP135*(1+'S&amp;S'!$E$188),CP136*(1+'S&amp;S'!$E$190),CP137*(1+'S&amp;S'!$E$192),CP138*(1+'S&amp;S'!$E$194),CP139*(1+'S&amp;S'!$E$196),CP140*(1+'S&amp;S'!$E$198),CP141*(1+'S&amp;S'!$E$200),CP142*(1+'S&amp;S'!$E$202),CP143*(1+'S&amp;S'!$E$204),CP144*(1+'S&amp;S'!$E$206))</f>
        <v>0</v>
      </c>
      <c r="CQ361" s="66">
        <f>-CQ$190*(1+'S&amp;S'!$E$164)+CQ$216*IF(O.4!$C$38="Depreciation",(1+'S&amp;S'!$E$164),1)-CQ$218*(1+'S&amp;S'!$E$166)+CQ233*(1+'S&amp;S'!$E$208)+CQ234*(1+'S&amp;S'!$E$210)+SUM(CQ125*(1+'S&amp;S'!$E$168),CQ126*(1+'S&amp;S'!$E$170),CQ127*(1+'S&amp;S'!$E$172),CQ128*(1+'S&amp;S'!$E$174),CQ129*(1+'S&amp;S'!$E$176),CQ130*(1+'S&amp;S'!$E$178),CQ131*(1+'S&amp;S'!$E$180),CQ132*(1+'S&amp;S'!$E$182),CQ133*(1+'S&amp;S'!$E$184),CQ134*(1+'S&amp;S'!$E$186),CQ135*(1+'S&amp;S'!$E$188),CQ136*(1+'S&amp;S'!$E$190),CQ137*(1+'S&amp;S'!$E$192),CQ138*(1+'S&amp;S'!$E$194),CQ139*(1+'S&amp;S'!$E$196),CQ140*(1+'S&amp;S'!$E$198),CQ141*(1+'S&amp;S'!$E$200),CQ142*(1+'S&amp;S'!$E$202),CQ143*(1+'S&amp;S'!$E$204),CQ144*(1+'S&amp;S'!$E$206))</f>
        <v>0</v>
      </c>
      <c r="CR361" s="66">
        <f>-CR$190*(1+'S&amp;S'!$E$164)+CR$216*IF(O.4!$C$38="Depreciation",(1+'S&amp;S'!$E$164),1)-CR$218*(1+'S&amp;S'!$E$166)+CR233*(1+'S&amp;S'!$E$208)+CR234*(1+'S&amp;S'!$E$210)+SUM(CR125*(1+'S&amp;S'!$E$168),CR126*(1+'S&amp;S'!$E$170),CR127*(1+'S&amp;S'!$E$172),CR128*(1+'S&amp;S'!$E$174),CR129*(1+'S&amp;S'!$E$176),CR130*(1+'S&amp;S'!$E$178),CR131*(1+'S&amp;S'!$E$180),CR132*(1+'S&amp;S'!$E$182),CR133*(1+'S&amp;S'!$E$184),CR134*(1+'S&amp;S'!$E$186),CR135*(1+'S&amp;S'!$E$188),CR136*(1+'S&amp;S'!$E$190),CR137*(1+'S&amp;S'!$E$192),CR138*(1+'S&amp;S'!$E$194),CR139*(1+'S&amp;S'!$E$196),CR140*(1+'S&amp;S'!$E$198),CR141*(1+'S&amp;S'!$E$200),CR142*(1+'S&amp;S'!$E$202),CR143*(1+'S&amp;S'!$E$204),CR144*(1+'S&amp;S'!$E$206))</f>
        <v>0</v>
      </c>
      <c r="CS361" s="66">
        <f>-CS$190*(1+'S&amp;S'!$E$164)+CS$216*IF(O.4!$C$38="Depreciation",(1+'S&amp;S'!$E$164),1)-CS$218*(1+'S&amp;S'!$E$166)+CS233*(1+'S&amp;S'!$E$208)+CS234*(1+'S&amp;S'!$E$210)+SUM(CS125*(1+'S&amp;S'!$E$168),CS126*(1+'S&amp;S'!$E$170),CS127*(1+'S&amp;S'!$E$172),CS128*(1+'S&amp;S'!$E$174),CS129*(1+'S&amp;S'!$E$176),CS130*(1+'S&amp;S'!$E$178),CS131*(1+'S&amp;S'!$E$180),CS132*(1+'S&amp;S'!$E$182),CS133*(1+'S&amp;S'!$E$184),CS134*(1+'S&amp;S'!$E$186),CS135*(1+'S&amp;S'!$E$188),CS136*(1+'S&amp;S'!$E$190),CS137*(1+'S&amp;S'!$E$192),CS138*(1+'S&amp;S'!$E$194),CS139*(1+'S&amp;S'!$E$196),CS140*(1+'S&amp;S'!$E$198),CS141*(1+'S&amp;S'!$E$200),CS142*(1+'S&amp;S'!$E$202),CS143*(1+'S&amp;S'!$E$204),CS144*(1+'S&amp;S'!$E$206))</f>
        <v>0</v>
      </c>
    </row>
    <row r="362" spans="3:97" hidden="1" x14ac:dyDescent="0.35">
      <c r="C362" s="94" t="s">
        <v>161</v>
      </c>
      <c r="E362" s="492">
        <f>G362+NPV(G.Asm!$F$40,H362:INDEX(H362:CS362,RP))</f>
        <v>0</v>
      </c>
      <c r="F362" s="492">
        <f>SUMIF($G$4:$CS$4,"&lt;="&amp;RP,G362:CS362)</f>
        <v>0</v>
      </c>
      <c r="G362" s="66">
        <f>-G$190*(1+'S&amp;S'!$G$164)+G$216*IF(O.4!$C$38="Depreciation",(1+'S&amp;S'!$G$164),1)-G$218*(1+'S&amp;S'!$G$166)+G233*(1+'S&amp;S'!$G$208)+G234*(1+'S&amp;S'!$G$210)+SUM(G125*(1+'S&amp;S'!$G$168),G126*(1+'S&amp;S'!$G$170),G127*(1+'S&amp;S'!$G$172),G128*(1+'S&amp;S'!$G$174),G129*(1+'S&amp;S'!$G$176),G130*(1+'S&amp;S'!$G$178),G131*(1+'S&amp;S'!$G$180),G132*(1+'S&amp;S'!$G$182),G133*(1+'S&amp;S'!$G$184),G134*(1+'S&amp;S'!$G$186),G135*(1+'S&amp;S'!$G$188),G136*(1+'S&amp;S'!$G$190),G137*(1+'S&amp;S'!$G$192),G138*(1+'S&amp;S'!$G$194),G139*(1+'S&amp;S'!$G$196),G140*(1+'S&amp;S'!$G$198),G141*(1+'S&amp;S'!$G$200),G142*(1+'S&amp;S'!$G$202),G143*(1+'S&amp;S'!$G$204),G144*(1+'S&amp;S'!$G$206))</f>
        <v>0</v>
      </c>
      <c r="H362" s="66">
        <f>-H$190*(1+'S&amp;S'!$G$164)+H$216*IF(O.4!$C$38="Depreciation",(1+'S&amp;S'!$G$164),1)-H$218*(1+'S&amp;S'!$G$166)+H233*(1+'S&amp;S'!$G$208)+H234*(1+'S&amp;S'!$G$210)+SUM(H125*(1+'S&amp;S'!$G$168),H126*(1+'S&amp;S'!$G$170),H127*(1+'S&amp;S'!$G$172),H128*(1+'S&amp;S'!$G$174),H129*(1+'S&amp;S'!$G$176),H130*(1+'S&amp;S'!$G$178),H131*(1+'S&amp;S'!$G$180),H132*(1+'S&amp;S'!$G$182),H133*(1+'S&amp;S'!$G$184),H134*(1+'S&amp;S'!$G$186),H135*(1+'S&amp;S'!$G$188),H136*(1+'S&amp;S'!$G$190),H137*(1+'S&amp;S'!$G$192),H138*(1+'S&amp;S'!$G$194),H139*(1+'S&amp;S'!$G$196),H140*(1+'S&amp;S'!$G$198),H141*(1+'S&amp;S'!$G$200),H142*(1+'S&amp;S'!$G$202),H143*(1+'S&amp;S'!$G$204),H144*(1+'S&amp;S'!$G$206))</f>
        <v>0</v>
      </c>
      <c r="I362" s="66">
        <f>-I$190*(1+'S&amp;S'!$G$164)+I$216*IF(O.4!$C$38="Depreciation",(1+'S&amp;S'!$G$164),1)-I$218*(1+'S&amp;S'!$G$166)+I233*(1+'S&amp;S'!$G$208)+I234*(1+'S&amp;S'!$G$210)+SUM(I125*(1+'S&amp;S'!$G$168),I126*(1+'S&amp;S'!$G$170),I127*(1+'S&amp;S'!$G$172),I128*(1+'S&amp;S'!$G$174),I129*(1+'S&amp;S'!$G$176),I130*(1+'S&amp;S'!$G$178),I131*(1+'S&amp;S'!$G$180),I132*(1+'S&amp;S'!$G$182),I133*(1+'S&amp;S'!$G$184),I134*(1+'S&amp;S'!$G$186),I135*(1+'S&amp;S'!$G$188),I136*(1+'S&amp;S'!$G$190),I137*(1+'S&amp;S'!$G$192),I138*(1+'S&amp;S'!$G$194),I139*(1+'S&amp;S'!$G$196),I140*(1+'S&amp;S'!$G$198),I141*(1+'S&amp;S'!$G$200),I142*(1+'S&amp;S'!$G$202),I143*(1+'S&amp;S'!$G$204),I144*(1+'S&amp;S'!$G$206))</f>
        <v>0</v>
      </c>
      <c r="J362" s="66">
        <f>-J$190*(1+'S&amp;S'!$G$164)+J$216*IF(O.4!$C$38="Depreciation",(1+'S&amp;S'!$G$164),1)-J$218*(1+'S&amp;S'!$G$166)+J233*(1+'S&amp;S'!$G$208)+J234*(1+'S&amp;S'!$G$210)+SUM(J125*(1+'S&amp;S'!$G$168),J126*(1+'S&amp;S'!$G$170),J127*(1+'S&amp;S'!$G$172),J128*(1+'S&amp;S'!$G$174),J129*(1+'S&amp;S'!$G$176),J130*(1+'S&amp;S'!$G$178),J131*(1+'S&amp;S'!$G$180),J132*(1+'S&amp;S'!$G$182),J133*(1+'S&amp;S'!$G$184),J134*(1+'S&amp;S'!$G$186),J135*(1+'S&amp;S'!$G$188),J136*(1+'S&amp;S'!$G$190),J137*(1+'S&amp;S'!$G$192),J138*(1+'S&amp;S'!$G$194),J139*(1+'S&amp;S'!$G$196),J140*(1+'S&amp;S'!$G$198),J141*(1+'S&amp;S'!$G$200),J142*(1+'S&amp;S'!$G$202),J143*(1+'S&amp;S'!$G$204),J144*(1+'S&amp;S'!$G$206))</f>
        <v>0</v>
      </c>
      <c r="K362" s="66">
        <f>-K$190*(1+'S&amp;S'!$G$164)+K$216*IF(O.4!$C$38="Depreciation",(1+'S&amp;S'!$G$164),1)-K$218*(1+'S&amp;S'!$G$166)+K233*(1+'S&amp;S'!$G$208)+K234*(1+'S&amp;S'!$G$210)+SUM(K125*(1+'S&amp;S'!$G$168),K126*(1+'S&amp;S'!$G$170),K127*(1+'S&amp;S'!$G$172),K128*(1+'S&amp;S'!$G$174),K129*(1+'S&amp;S'!$G$176),K130*(1+'S&amp;S'!$G$178),K131*(1+'S&amp;S'!$G$180),K132*(1+'S&amp;S'!$G$182),K133*(1+'S&amp;S'!$G$184),K134*(1+'S&amp;S'!$G$186),K135*(1+'S&amp;S'!$G$188),K136*(1+'S&amp;S'!$G$190),K137*(1+'S&amp;S'!$G$192),K138*(1+'S&amp;S'!$G$194),K139*(1+'S&amp;S'!$G$196),K140*(1+'S&amp;S'!$G$198),K141*(1+'S&amp;S'!$G$200),K142*(1+'S&amp;S'!$G$202),K143*(1+'S&amp;S'!$G$204),K144*(1+'S&amp;S'!$G$206))</f>
        <v>0</v>
      </c>
      <c r="L362" s="66">
        <f>-L$190*(1+'S&amp;S'!$G$164)+L$216*IF(O.4!$C$38="Depreciation",(1+'S&amp;S'!$G$164),1)-L$218*(1+'S&amp;S'!$G$166)+L233*(1+'S&amp;S'!$G$208)+L234*(1+'S&amp;S'!$G$210)+SUM(L125*(1+'S&amp;S'!$G$168),L126*(1+'S&amp;S'!$G$170),L127*(1+'S&amp;S'!$G$172),L128*(1+'S&amp;S'!$G$174),L129*(1+'S&amp;S'!$G$176),L130*(1+'S&amp;S'!$G$178),L131*(1+'S&amp;S'!$G$180),L132*(1+'S&amp;S'!$G$182),L133*(1+'S&amp;S'!$G$184),L134*(1+'S&amp;S'!$G$186),L135*(1+'S&amp;S'!$G$188),L136*(1+'S&amp;S'!$G$190),L137*(1+'S&amp;S'!$G$192),L138*(1+'S&amp;S'!$G$194),L139*(1+'S&amp;S'!$G$196),L140*(1+'S&amp;S'!$G$198),L141*(1+'S&amp;S'!$G$200),L142*(1+'S&amp;S'!$G$202),L143*(1+'S&amp;S'!$G$204),L144*(1+'S&amp;S'!$G$206))</f>
        <v>0</v>
      </c>
      <c r="M362" s="66">
        <f>-M$190*(1+'S&amp;S'!$G$164)+M$216*IF(O.4!$C$38="Depreciation",(1+'S&amp;S'!$G$164),1)-M$218*(1+'S&amp;S'!$G$166)+M233*(1+'S&amp;S'!$G$208)+M234*(1+'S&amp;S'!$G$210)+SUM(M125*(1+'S&amp;S'!$G$168),M126*(1+'S&amp;S'!$G$170),M127*(1+'S&amp;S'!$G$172),M128*(1+'S&amp;S'!$G$174),M129*(1+'S&amp;S'!$G$176),M130*(1+'S&amp;S'!$G$178),M131*(1+'S&amp;S'!$G$180),M132*(1+'S&amp;S'!$G$182),M133*(1+'S&amp;S'!$G$184),M134*(1+'S&amp;S'!$G$186),M135*(1+'S&amp;S'!$G$188),M136*(1+'S&amp;S'!$G$190),M137*(1+'S&amp;S'!$G$192),M138*(1+'S&amp;S'!$G$194),M139*(1+'S&amp;S'!$G$196),M140*(1+'S&amp;S'!$G$198),M141*(1+'S&amp;S'!$G$200),M142*(1+'S&amp;S'!$G$202),M143*(1+'S&amp;S'!$G$204),M144*(1+'S&amp;S'!$G$206))</f>
        <v>0</v>
      </c>
      <c r="N362" s="66">
        <f>-N$190*(1+'S&amp;S'!$G$164)+N$216*IF(O.4!$C$38="Depreciation",(1+'S&amp;S'!$G$164),1)-N$218*(1+'S&amp;S'!$G$166)+N233*(1+'S&amp;S'!$G$208)+N234*(1+'S&amp;S'!$G$210)+SUM(N125*(1+'S&amp;S'!$G$168),N126*(1+'S&amp;S'!$G$170),N127*(1+'S&amp;S'!$G$172),N128*(1+'S&amp;S'!$G$174),N129*(1+'S&amp;S'!$G$176),N130*(1+'S&amp;S'!$G$178),N131*(1+'S&amp;S'!$G$180),N132*(1+'S&amp;S'!$G$182),N133*(1+'S&amp;S'!$G$184),N134*(1+'S&amp;S'!$G$186),N135*(1+'S&amp;S'!$G$188),N136*(1+'S&amp;S'!$G$190),N137*(1+'S&amp;S'!$G$192),N138*(1+'S&amp;S'!$G$194),N139*(1+'S&amp;S'!$G$196),N140*(1+'S&amp;S'!$G$198),N141*(1+'S&amp;S'!$G$200),N142*(1+'S&amp;S'!$G$202),N143*(1+'S&amp;S'!$G$204),N144*(1+'S&amp;S'!$G$206))</f>
        <v>0</v>
      </c>
      <c r="O362" s="66">
        <f>-O$190*(1+'S&amp;S'!$G$164)+O$216*IF(O.4!$C$38="Depreciation",(1+'S&amp;S'!$G$164),1)-O$218*(1+'S&amp;S'!$G$166)+O233*(1+'S&amp;S'!$G$208)+O234*(1+'S&amp;S'!$G$210)+SUM(O125*(1+'S&amp;S'!$G$168),O126*(1+'S&amp;S'!$G$170),O127*(1+'S&amp;S'!$G$172),O128*(1+'S&amp;S'!$G$174),O129*(1+'S&amp;S'!$G$176),O130*(1+'S&amp;S'!$G$178),O131*(1+'S&amp;S'!$G$180),O132*(1+'S&amp;S'!$G$182),O133*(1+'S&amp;S'!$G$184),O134*(1+'S&amp;S'!$G$186),O135*(1+'S&amp;S'!$G$188),O136*(1+'S&amp;S'!$G$190),O137*(1+'S&amp;S'!$G$192),O138*(1+'S&amp;S'!$G$194),O139*(1+'S&amp;S'!$G$196),O140*(1+'S&amp;S'!$G$198),O141*(1+'S&amp;S'!$G$200),O142*(1+'S&amp;S'!$G$202),O143*(1+'S&amp;S'!$G$204),O144*(1+'S&amp;S'!$G$206))</f>
        <v>0</v>
      </c>
      <c r="P362" s="66">
        <f>-P$190*(1+'S&amp;S'!$G$164)+P$216*IF(O.4!$C$38="Depreciation",(1+'S&amp;S'!$G$164),1)-P$218*(1+'S&amp;S'!$G$166)+P233*(1+'S&amp;S'!$G$208)+P234*(1+'S&amp;S'!$G$210)+SUM(P125*(1+'S&amp;S'!$G$168),P126*(1+'S&amp;S'!$G$170),P127*(1+'S&amp;S'!$G$172),P128*(1+'S&amp;S'!$G$174),P129*(1+'S&amp;S'!$G$176),P130*(1+'S&amp;S'!$G$178),P131*(1+'S&amp;S'!$G$180),P132*(1+'S&amp;S'!$G$182),P133*(1+'S&amp;S'!$G$184),P134*(1+'S&amp;S'!$G$186),P135*(1+'S&amp;S'!$G$188),P136*(1+'S&amp;S'!$G$190),P137*(1+'S&amp;S'!$G$192),P138*(1+'S&amp;S'!$G$194),P139*(1+'S&amp;S'!$G$196),P140*(1+'S&amp;S'!$G$198),P141*(1+'S&amp;S'!$G$200),P142*(1+'S&amp;S'!$G$202),P143*(1+'S&amp;S'!$G$204),P144*(1+'S&amp;S'!$G$206))</f>
        <v>0</v>
      </c>
      <c r="Q362" s="66">
        <f>-Q$190*(1+'S&amp;S'!$G$164)+Q$216*IF(O.4!$C$38="Depreciation",(1+'S&amp;S'!$G$164),1)-Q$218*(1+'S&amp;S'!$G$166)+Q233*(1+'S&amp;S'!$G$208)+Q234*(1+'S&amp;S'!$G$210)+SUM(Q125*(1+'S&amp;S'!$G$168),Q126*(1+'S&amp;S'!$G$170),Q127*(1+'S&amp;S'!$G$172),Q128*(1+'S&amp;S'!$G$174),Q129*(1+'S&amp;S'!$G$176),Q130*(1+'S&amp;S'!$G$178),Q131*(1+'S&amp;S'!$G$180),Q132*(1+'S&amp;S'!$G$182),Q133*(1+'S&amp;S'!$G$184),Q134*(1+'S&amp;S'!$G$186),Q135*(1+'S&amp;S'!$G$188),Q136*(1+'S&amp;S'!$G$190),Q137*(1+'S&amp;S'!$G$192),Q138*(1+'S&amp;S'!$G$194),Q139*(1+'S&amp;S'!$G$196),Q140*(1+'S&amp;S'!$G$198),Q141*(1+'S&amp;S'!$G$200),Q142*(1+'S&amp;S'!$G$202),Q143*(1+'S&amp;S'!$G$204),Q144*(1+'S&amp;S'!$G$206))</f>
        <v>0</v>
      </c>
      <c r="R362" s="66">
        <f>-R$190*(1+'S&amp;S'!$G$164)+R$216*IF(O.4!$C$38="Depreciation",(1+'S&amp;S'!$G$164),1)-R$218*(1+'S&amp;S'!$G$166)+R233*(1+'S&amp;S'!$G$208)+R234*(1+'S&amp;S'!$G$210)+SUM(R125*(1+'S&amp;S'!$G$168),R126*(1+'S&amp;S'!$G$170),R127*(1+'S&amp;S'!$G$172),R128*(1+'S&amp;S'!$G$174),R129*(1+'S&amp;S'!$G$176),R130*(1+'S&amp;S'!$G$178),R131*(1+'S&amp;S'!$G$180),R132*(1+'S&amp;S'!$G$182),R133*(1+'S&amp;S'!$G$184),R134*(1+'S&amp;S'!$G$186),R135*(1+'S&amp;S'!$G$188),R136*(1+'S&amp;S'!$G$190),R137*(1+'S&amp;S'!$G$192),R138*(1+'S&amp;S'!$G$194),R139*(1+'S&amp;S'!$G$196),R140*(1+'S&amp;S'!$G$198),R141*(1+'S&amp;S'!$G$200),R142*(1+'S&amp;S'!$G$202),R143*(1+'S&amp;S'!$G$204),R144*(1+'S&amp;S'!$G$206))</f>
        <v>0</v>
      </c>
      <c r="S362" s="66">
        <f>-S$190*(1+'S&amp;S'!$G$164)+S$216*IF(O.4!$C$38="Depreciation",(1+'S&amp;S'!$G$164),1)-S$218*(1+'S&amp;S'!$G$166)+S233*(1+'S&amp;S'!$G$208)+S234*(1+'S&amp;S'!$G$210)+SUM(S125*(1+'S&amp;S'!$G$168),S126*(1+'S&amp;S'!$G$170),S127*(1+'S&amp;S'!$G$172),S128*(1+'S&amp;S'!$G$174),S129*(1+'S&amp;S'!$G$176),S130*(1+'S&amp;S'!$G$178),S131*(1+'S&amp;S'!$G$180),S132*(1+'S&amp;S'!$G$182),S133*(1+'S&amp;S'!$G$184),S134*(1+'S&amp;S'!$G$186),S135*(1+'S&amp;S'!$G$188),S136*(1+'S&amp;S'!$G$190),S137*(1+'S&amp;S'!$G$192),S138*(1+'S&amp;S'!$G$194),S139*(1+'S&amp;S'!$G$196),S140*(1+'S&amp;S'!$G$198),S141*(1+'S&amp;S'!$G$200),S142*(1+'S&amp;S'!$G$202),S143*(1+'S&amp;S'!$G$204),S144*(1+'S&amp;S'!$G$206))</f>
        <v>0</v>
      </c>
      <c r="T362" s="66">
        <f>-T$190*(1+'S&amp;S'!$G$164)+T$216*IF(O.4!$C$38="Depreciation",(1+'S&amp;S'!$G$164),1)-T$218*(1+'S&amp;S'!$G$166)+T233*(1+'S&amp;S'!$G$208)+T234*(1+'S&amp;S'!$G$210)+SUM(T125*(1+'S&amp;S'!$G$168),T126*(1+'S&amp;S'!$G$170),T127*(1+'S&amp;S'!$G$172),T128*(1+'S&amp;S'!$G$174),T129*(1+'S&amp;S'!$G$176),T130*(1+'S&amp;S'!$G$178),T131*(1+'S&amp;S'!$G$180),T132*(1+'S&amp;S'!$G$182),T133*(1+'S&amp;S'!$G$184),T134*(1+'S&amp;S'!$G$186),T135*(1+'S&amp;S'!$G$188),T136*(1+'S&amp;S'!$G$190),T137*(1+'S&amp;S'!$G$192),T138*(1+'S&amp;S'!$G$194),T139*(1+'S&amp;S'!$G$196),T140*(1+'S&amp;S'!$G$198),T141*(1+'S&amp;S'!$G$200),T142*(1+'S&amp;S'!$G$202),T143*(1+'S&amp;S'!$G$204),T144*(1+'S&amp;S'!$G$206))</f>
        <v>0</v>
      </c>
      <c r="U362" s="66">
        <f>-U$190*(1+'S&amp;S'!$G$164)+U$216*IF(O.4!$C$38="Depreciation",(1+'S&amp;S'!$G$164),1)-U$218*(1+'S&amp;S'!$G$166)+U233*(1+'S&amp;S'!$G$208)+U234*(1+'S&amp;S'!$G$210)+SUM(U125*(1+'S&amp;S'!$G$168),U126*(1+'S&amp;S'!$G$170),U127*(1+'S&amp;S'!$G$172),U128*(1+'S&amp;S'!$G$174),U129*(1+'S&amp;S'!$G$176),U130*(1+'S&amp;S'!$G$178),U131*(1+'S&amp;S'!$G$180),U132*(1+'S&amp;S'!$G$182),U133*(1+'S&amp;S'!$G$184),U134*(1+'S&amp;S'!$G$186),U135*(1+'S&amp;S'!$G$188),U136*(1+'S&amp;S'!$G$190),U137*(1+'S&amp;S'!$G$192),U138*(1+'S&amp;S'!$G$194),U139*(1+'S&amp;S'!$G$196),U140*(1+'S&amp;S'!$G$198),U141*(1+'S&amp;S'!$G$200),U142*(1+'S&amp;S'!$G$202),U143*(1+'S&amp;S'!$G$204),U144*(1+'S&amp;S'!$G$206))</f>
        <v>0</v>
      </c>
      <c r="V362" s="66">
        <f>-V$190*(1+'S&amp;S'!$G$164)+V$216*IF(O.4!$C$38="Depreciation",(1+'S&amp;S'!$G$164),1)-V$218*(1+'S&amp;S'!$G$166)+V233*(1+'S&amp;S'!$G$208)+V234*(1+'S&amp;S'!$G$210)+SUM(V125*(1+'S&amp;S'!$G$168),V126*(1+'S&amp;S'!$G$170),V127*(1+'S&amp;S'!$G$172),V128*(1+'S&amp;S'!$G$174),V129*(1+'S&amp;S'!$G$176),V130*(1+'S&amp;S'!$G$178),V131*(1+'S&amp;S'!$G$180),V132*(1+'S&amp;S'!$G$182),V133*(1+'S&amp;S'!$G$184),V134*(1+'S&amp;S'!$G$186),V135*(1+'S&amp;S'!$G$188),V136*(1+'S&amp;S'!$G$190),V137*(1+'S&amp;S'!$G$192),V138*(1+'S&amp;S'!$G$194),V139*(1+'S&amp;S'!$G$196),V140*(1+'S&amp;S'!$G$198),V141*(1+'S&amp;S'!$G$200),V142*(1+'S&amp;S'!$G$202),V143*(1+'S&amp;S'!$G$204),V144*(1+'S&amp;S'!$G$206))</f>
        <v>0</v>
      </c>
      <c r="W362" s="66">
        <f>-W$190*(1+'S&amp;S'!$G$164)+W$216*IF(O.4!$C$38="Depreciation",(1+'S&amp;S'!$G$164),1)-W$218*(1+'S&amp;S'!$G$166)+W233*(1+'S&amp;S'!$G$208)+W234*(1+'S&amp;S'!$G$210)+SUM(W125*(1+'S&amp;S'!$G$168),W126*(1+'S&amp;S'!$G$170),W127*(1+'S&amp;S'!$G$172),W128*(1+'S&amp;S'!$G$174),W129*(1+'S&amp;S'!$G$176),W130*(1+'S&amp;S'!$G$178),W131*(1+'S&amp;S'!$G$180),W132*(1+'S&amp;S'!$G$182),W133*(1+'S&amp;S'!$G$184),W134*(1+'S&amp;S'!$G$186),W135*(1+'S&amp;S'!$G$188),W136*(1+'S&amp;S'!$G$190),W137*(1+'S&amp;S'!$G$192),W138*(1+'S&amp;S'!$G$194),W139*(1+'S&amp;S'!$G$196),W140*(1+'S&amp;S'!$G$198),W141*(1+'S&amp;S'!$G$200),W142*(1+'S&amp;S'!$G$202),W143*(1+'S&amp;S'!$G$204),W144*(1+'S&amp;S'!$G$206))</f>
        <v>0</v>
      </c>
      <c r="X362" s="66">
        <f>-X$190*(1+'S&amp;S'!$G$164)+X$216*IF(O.4!$C$38="Depreciation",(1+'S&amp;S'!$G$164),1)-X$218*(1+'S&amp;S'!$G$166)+X233*(1+'S&amp;S'!$G$208)+X234*(1+'S&amp;S'!$G$210)+SUM(X125*(1+'S&amp;S'!$G$168),X126*(1+'S&amp;S'!$G$170),X127*(1+'S&amp;S'!$G$172),X128*(1+'S&amp;S'!$G$174),X129*(1+'S&amp;S'!$G$176),X130*(1+'S&amp;S'!$G$178),X131*(1+'S&amp;S'!$G$180),X132*(1+'S&amp;S'!$G$182),X133*(1+'S&amp;S'!$G$184),X134*(1+'S&amp;S'!$G$186),X135*(1+'S&amp;S'!$G$188),X136*(1+'S&amp;S'!$G$190),X137*(1+'S&amp;S'!$G$192),X138*(1+'S&amp;S'!$G$194),X139*(1+'S&amp;S'!$G$196),X140*(1+'S&amp;S'!$G$198),X141*(1+'S&amp;S'!$G$200),X142*(1+'S&amp;S'!$G$202),X143*(1+'S&amp;S'!$G$204),X144*(1+'S&amp;S'!$G$206))</f>
        <v>0</v>
      </c>
      <c r="Y362" s="66">
        <f>-Y$190*(1+'S&amp;S'!$G$164)+Y$216*IF(O.4!$C$38="Depreciation",(1+'S&amp;S'!$G$164),1)-Y$218*(1+'S&amp;S'!$G$166)+Y233*(1+'S&amp;S'!$G$208)+Y234*(1+'S&amp;S'!$G$210)+SUM(Y125*(1+'S&amp;S'!$G$168),Y126*(1+'S&amp;S'!$G$170),Y127*(1+'S&amp;S'!$G$172),Y128*(1+'S&amp;S'!$G$174),Y129*(1+'S&amp;S'!$G$176),Y130*(1+'S&amp;S'!$G$178),Y131*(1+'S&amp;S'!$G$180),Y132*(1+'S&amp;S'!$G$182),Y133*(1+'S&amp;S'!$G$184),Y134*(1+'S&amp;S'!$G$186),Y135*(1+'S&amp;S'!$G$188),Y136*(1+'S&amp;S'!$G$190),Y137*(1+'S&amp;S'!$G$192),Y138*(1+'S&amp;S'!$G$194),Y139*(1+'S&amp;S'!$G$196),Y140*(1+'S&amp;S'!$G$198),Y141*(1+'S&amp;S'!$G$200),Y142*(1+'S&amp;S'!$G$202),Y143*(1+'S&amp;S'!$G$204),Y144*(1+'S&amp;S'!$G$206))</f>
        <v>0</v>
      </c>
      <c r="Z362" s="66">
        <f>-Z$190*(1+'S&amp;S'!$G$164)+Z$216*IF(O.4!$C$38="Depreciation",(1+'S&amp;S'!$G$164),1)-Z$218*(1+'S&amp;S'!$G$166)+Z233*(1+'S&amp;S'!$G$208)+Z234*(1+'S&amp;S'!$G$210)+SUM(Z125*(1+'S&amp;S'!$G$168),Z126*(1+'S&amp;S'!$G$170),Z127*(1+'S&amp;S'!$G$172),Z128*(1+'S&amp;S'!$G$174),Z129*(1+'S&amp;S'!$G$176),Z130*(1+'S&amp;S'!$G$178),Z131*(1+'S&amp;S'!$G$180),Z132*(1+'S&amp;S'!$G$182),Z133*(1+'S&amp;S'!$G$184),Z134*(1+'S&amp;S'!$G$186),Z135*(1+'S&amp;S'!$G$188),Z136*(1+'S&amp;S'!$G$190),Z137*(1+'S&amp;S'!$G$192),Z138*(1+'S&amp;S'!$G$194),Z139*(1+'S&amp;S'!$G$196),Z140*(1+'S&amp;S'!$G$198),Z141*(1+'S&amp;S'!$G$200),Z142*(1+'S&amp;S'!$G$202),Z143*(1+'S&amp;S'!$G$204),Z144*(1+'S&amp;S'!$G$206))</f>
        <v>0</v>
      </c>
      <c r="AA362" s="66">
        <f>-AA$190*(1+'S&amp;S'!$G$164)+AA$216*IF(O.4!$C$38="Depreciation",(1+'S&amp;S'!$G$164),1)-AA$218*(1+'S&amp;S'!$G$166)+AA233*(1+'S&amp;S'!$G$208)+AA234*(1+'S&amp;S'!$G$210)+SUM(AA125*(1+'S&amp;S'!$G$168),AA126*(1+'S&amp;S'!$G$170),AA127*(1+'S&amp;S'!$G$172),AA128*(1+'S&amp;S'!$G$174),AA129*(1+'S&amp;S'!$G$176),AA130*(1+'S&amp;S'!$G$178),AA131*(1+'S&amp;S'!$G$180),AA132*(1+'S&amp;S'!$G$182),AA133*(1+'S&amp;S'!$G$184),AA134*(1+'S&amp;S'!$G$186),AA135*(1+'S&amp;S'!$G$188),AA136*(1+'S&amp;S'!$G$190),AA137*(1+'S&amp;S'!$G$192),AA138*(1+'S&amp;S'!$G$194),AA139*(1+'S&amp;S'!$G$196),AA140*(1+'S&amp;S'!$G$198),AA141*(1+'S&amp;S'!$G$200),AA142*(1+'S&amp;S'!$G$202),AA143*(1+'S&amp;S'!$G$204),AA144*(1+'S&amp;S'!$G$206))</f>
        <v>0</v>
      </c>
      <c r="AB362" s="66">
        <f>-AB$190*(1+'S&amp;S'!$G$164)+AB$216*IF(O.4!$C$38="Depreciation",(1+'S&amp;S'!$G$164),1)-AB$218*(1+'S&amp;S'!$G$166)+AB233*(1+'S&amp;S'!$G$208)+AB234*(1+'S&amp;S'!$G$210)+SUM(AB125*(1+'S&amp;S'!$G$168),AB126*(1+'S&amp;S'!$G$170),AB127*(1+'S&amp;S'!$G$172),AB128*(1+'S&amp;S'!$G$174),AB129*(1+'S&amp;S'!$G$176),AB130*(1+'S&amp;S'!$G$178),AB131*(1+'S&amp;S'!$G$180),AB132*(1+'S&amp;S'!$G$182),AB133*(1+'S&amp;S'!$G$184),AB134*(1+'S&amp;S'!$G$186),AB135*(1+'S&amp;S'!$G$188),AB136*(1+'S&amp;S'!$G$190),AB137*(1+'S&amp;S'!$G$192),AB138*(1+'S&amp;S'!$G$194),AB139*(1+'S&amp;S'!$G$196),AB140*(1+'S&amp;S'!$G$198),AB141*(1+'S&amp;S'!$G$200),AB142*(1+'S&amp;S'!$G$202),AB143*(1+'S&amp;S'!$G$204),AB144*(1+'S&amp;S'!$G$206))</f>
        <v>0</v>
      </c>
      <c r="AC362" s="66">
        <f>-AC$190*(1+'S&amp;S'!$G$164)+AC$216*IF(O.4!$C$38="Depreciation",(1+'S&amp;S'!$G$164),1)-AC$218*(1+'S&amp;S'!$G$166)+AC233*(1+'S&amp;S'!$G$208)+AC234*(1+'S&amp;S'!$G$210)+SUM(AC125*(1+'S&amp;S'!$G$168),AC126*(1+'S&amp;S'!$G$170),AC127*(1+'S&amp;S'!$G$172),AC128*(1+'S&amp;S'!$G$174),AC129*(1+'S&amp;S'!$G$176),AC130*(1+'S&amp;S'!$G$178),AC131*(1+'S&amp;S'!$G$180),AC132*(1+'S&amp;S'!$G$182),AC133*(1+'S&amp;S'!$G$184),AC134*(1+'S&amp;S'!$G$186),AC135*(1+'S&amp;S'!$G$188),AC136*(1+'S&amp;S'!$G$190),AC137*(1+'S&amp;S'!$G$192),AC138*(1+'S&amp;S'!$G$194),AC139*(1+'S&amp;S'!$G$196),AC140*(1+'S&amp;S'!$G$198),AC141*(1+'S&amp;S'!$G$200),AC142*(1+'S&amp;S'!$G$202),AC143*(1+'S&amp;S'!$G$204),AC144*(1+'S&amp;S'!$G$206))</f>
        <v>0</v>
      </c>
      <c r="AD362" s="66">
        <f>-AD$190*(1+'S&amp;S'!$G$164)+AD$216*IF(O.4!$C$38="Depreciation",(1+'S&amp;S'!$G$164),1)-AD$218*(1+'S&amp;S'!$G$166)+AD233*(1+'S&amp;S'!$G$208)+AD234*(1+'S&amp;S'!$G$210)+SUM(AD125*(1+'S&amp;S'!$G$168),AD126*(1+'S&amp;S'!$G$170),AD127*(1+'S&amp;S'!$G$172),AD128*(1+'S&amp;S'!$G$174),AD129*(1+'S&amp;S'!$G$176),AD130*(1+'S&amp;S'!$G$178),AD131*(1+'S&amp;S'!$G$180),AD132*(1+'S&amp;S'!$G$182),AD133*(1+'S&amp;S'!$G$184),AD134*(1+'S&amp;S'!$G$186),AD135*(1+'S&amp;S'!$G$188),AD136*(1+'S&amp;S'!$G$190),AD137*(1+'S&amp;S'!$G$192),AD138*(1+'S&amp;S'!$G$194),AD139*(1+'S&amp;S'!$G$196),AD140*(1+'S&amp;S'!$G$198),AD141*(1+'S&amp;S'!$G$200),AD142*(1+'S&amp;S'!$G$202),AD143*(1+'S&amp;S'!$G$204),AD144*(1+'S&amp;S'!$G$206))</f>
        <v>0</v>
      </c>
      <c r="AE362" s="66">
        <f>-AE$190*(1+'S&amp;S'!$G$164)+AE$216*IF(O.4!$C$38="Depreciation",(1+'S&amp;S'!$G$164),1)-AE$218*(1+'S&amp;S'!$G$166)+AE233*(1+'S&amp;S'!$G$208)+AE234*(1+'S&amp;S'!$G$210)+SUM(AE125*(1+'S&amp;S'!$G$168),AE126*(1+'S&amp;S'!$G$170),AE127*(1+'S&amp;S'!$G$172),AE128*(1+'S&amp;S'!$G$174),AE129*(1+'S&amp;S'!$G$176),AE130*(1+'S&amp;S'!$G$178),AE131*(1+'S&amp;S'!$G$180),AE132*(1+'S&amp;S'!$G$182),AE133*(1+'S&amp;S'!$G$184),AE134*(1+'S&amp;S'!$G$186),AE135*(1+'S&amp;S'!$G$188),AE136*(1+'S&amp;S'!$G$190),AE137*(1+'S&amp;S'!$G$192),AE138*(1+'S&amp;S'!$G$194),AE139*(1+'S&amp;S'!$G$196),AE140*(1+'S&amp;S'!$G$198),AE141*(1+'S&amp;S'!$G$200),AE142*(1+'S&amp;S'!$G$202),AE143*(1+'S&amp;S'!$G$204),AE144*(1+'S&amp;S'!$G$206))</f>
        <v>0</v>
      </c>
      <c r="AF362" s="66">
        <f>-AF$190*(1+'S&amp;S'!$G$164)+AF$216*IF(O.4!$C$38="Depreciation",(1+'S&amp;S'!$G$164),1)-AF$218*(1+'S&amp;S'!$G$166)+AF233*(1+'S&amp;S'!$G$208)+AF234*(1+'S&amp;S'!$G$210)+SUM(AF125*(1+'S&amp;S'!$G$168),AF126*(1+'S&amp;S'!$G$170),AF127*(1+'S&amp;S'!$G$172),AF128*(1+'S&amp;S'!$G$174),AF129*(1+'S&amp;S'!$G$176),AF130*(1+'S&amp;S'!$G$178),AF131*(1+'S&amp;S'!$G$180),AF132*(1+'S&amp;S'!$G$182),AF133*(1+'S&amp;S'!$G$184),AF134*(1+'S&amp;S'!$G$186),AF135*(1+'S&amp;S'!$G$188),AF136*(1+'S&amp;S'!$G$190),AF137*(1+'S&amp;S'!$G$192),AF138*(1+'S&amp;S'!$G$194),AF139*(1+'S&amp;S'!$G$196),AF140*(1+'S&amp;S'!$G$198),AF141*(1+'S&amp;S'!$G$200),AF142*(1+'S&amp;S'!$G$202),AF143*(1+'S&amp;S'!$G$204),AF144*(1+'S&amp;S'!$G$206))</f>
        <v>0</v>
      </c>
      <c r="AG362" s="66">
        <f>-AG$190*(1+'S&amp;S'!$G$164)+AG$216*IF(O.4!$C$38="Depreciation",(1+'S&amp;S'!$G$164),1)-AG$218*(1+'S&amp;S'!$G$166)+AG233*(1+'S&amp;S'!$G$208)+AG234*(1+'S&amp;S'!$G$210)+SUM(AG125*(1+'S&amp;S'!$G$168),AG126*(1+'S&amp;S'!$G$170),AG127*(1+'S&amp;S'!$G$172),AG128*(1+'S&amp;S'!$G$174),AG129*(1+'S&amp;S'!$G$176),AG130*(1+'S&amp;S'!$G$178),AG131*(1+'S&amp;S'!$G$180),AG132*(1+'S&amp;S'!$G$182),AG133*(1+'S&amp;S'!$G$184),AG134*(1+'S&amp;S'!$G$186),AG135*(1+'S&amp;S'!$G$188),AG136*(1+'S&amp;S'!$G$190),AG137*(1+'S&amp;S'!$G$192),AG138*(1+'S&amp;S'!$G$194),AG139*(1+'S&amp;S'!$G$196),AG140*(1+'S&amp;S'!$G$198),AG141*(1+'S&amp;S'!$G$200),AG142*(1+'S&amp;S'!$G$202),AG143*(1+'S&amp;S'!$G$204),AG144*(1+'S&amp;S'!$G$206))</f>
        <v>0</v>
      </c>
      <c r="AH362" s="66">
        <f>-AH$190*(1+'S&amp;S'!$G$164)+AH$216*IF(O.4!$C$38="Depreciation",(1+'S&amp;S'!$G$164),1)-AH$218*(1+'S&amp;S'!$G$166)+AH233*(1+'S&amp;S'!$G$208)+AH234*(1+'S&amp;S'!$G$210)+SUM(AH125*(1+'S&amp;S'!$G$168),AH126*(1+'S&amp;S'!$G$170),AH127*(1+'S&amp;S'!$G$172),AH128*(1+'S&amp;S'!$G$174),AH129*(1+'S&amp;S'!$G$176),AH130*(1+'S&amp;S'!$G$178),AH131*(1+'S&amp;S'!$G$180),AH132*(1+'S&amp;S'!$G$182),AH133*(1+'S&amp;S'!$G$184),AH134*(1+'S&amp;S'!$G$186),AH135*(1+'S&amp;S'!$G$188),AH136*(1+'S&amp;S'!$G$190),AH137*(1+'S&amp;S'!$G$192),AH138*(1+'S&amp;S'!$G$194),AH139*(1+'S&amp;S'!$G$196),AH140*(1+'S&amp;S'!$G$198),AH141*(1+'S&amp;S'!$G$200),AH142*(1+'S&amp;S'!$G$202),AH143*(1+'S&amp;S'!$G$204),AH144*(1+'S&amp;S'!$G$206))</f>
        <v>0</v>
      </c>
      <c r="AI362" s="66">
        <f>-AI$190*(1+'S&amp;S'!$G$164)+AI$216*IF(O.4!$C$38="Depreciation",(1+'S&amp;S'!$G$164),1)-AI$218*(1+'S&amp;S'!$G$166)+AI233*(1+'S&amp;S'!$G$208)+AI234*(1+'S&amp;S'!$G$210)+SUM(AI125*(1+'S&amp;S'!$G$168),AI126*(1+'S&amp;S'!$G$170),AI127*(1+'S&amp;S'!$G$172),AI128*(1+'S&amp;S'!$G$174),AI129*(1+'S&amp;S'!$G$176),AI130*(1+'S&amp;S'!$G$178),AI131*(1+'S&amp;S'!$G$180),AI132*(1+'S&amp;S'!$G$182),AI133*(1+'S&amp;S'!$G$184),AI134*(1+'S&amp;S'!$G$186),AI135*(1+'S&amp;S'!$G$188),AI136*(1+'S&amp;S'!$G$190),AI137*(1+'S&amp;S'!$G$192),AI138*(1+'S&amp;S'!$G$194),AI139*(1+'S&amp;S'!$G$196),AI140*(1+'S&amp;S'!$G$198),AI141*(1+'S&amp;S'!$G$200),AI142*(1+'S&amp;S'!$G$202),AI143*(1+'S&amp;S'!$G$204),AI144*(1+'S&amp;S'!$G$206))</f>
        <v>0</v>
      </c>
      <c r="AJ362" s="66">
        <f>-AJ$190*(1+'S&amp;S'!$G$164)+AJ$216*IF(O.4!$C$38="Depreciation",(1+'S&amp;S'!$G$164),1)-AJ$218*(1+'S&amp;S'!$G$166)+AJ233*(1+'S&amp;S'!$G$208)+AJ234*(1+'S&amp;S'!$G$210)+SUM(AJ125*(1+'S&amp;S'!$G$168),AJ126*(1+'S&amp;S'!$G$170),AJ127*(1+'S&amp;S'!$G$172),AJ128*(1+'S&amp;S'!$G$174),AJ129*(1+'S&amp;S'!$G$176),AJ130*(1+'S&amp;S'!$G$178),AJ131*(1+'S&amp;S'!$G$180),AJ132*(1+'S&amp;S'!$G$182),AJ133*(1+'S&amp;S'!$G$184),AJ134*(1+'S&amp;S'!$G$186),AJ135*(1+'S&amp;S'!$G$188),AJ136*(1+'S&amp;S'!$G$190),AJ137*(1+'S&amp;S'!$G$192),AJ138*(1+'S&amp;S'!$G$194),AJ139*(1+'S&amp;S'!$G$196),AJ140*(1+'S&amp;S'!$G$198),AJ141*(1+'S&amp;S'!$G$200),AJ142*(1+'S&amp;S'!$G$202),AJ143*(1+'S&amp;S'!$G$204),AJ144*(1+'S&amp;S'!$G$206))</f>
        <v>0</v>
      </c>
      <c r="AK362" s="66">
        <f>-AK$190*(1+'S&amp;S'!$G$164)+AK$216*IF(O.4!$C$38="Depreciation",(1+'S&amp;S'!$G$164),1)-AK$218*(1+'S&amp;S'!$G$166)+AK233*(1+'S&amp;S'!$G$208)+AK234*(1+'S&amp;S'!$G$210)+SUM(AK125*(1+'S&amp;S'!$G$168),AK126*(1+'S&amp;S'!$G$170),AK127*(1+'S&amp;S'!$G$172),AK128*(1+'S&amp;S'!$G$174),AK129*(1+'S&amp;S'!$G$176),AK130*(1+'S&amp;S'!$G$178),AK131*(1+'S&amp;S'!$G$180),AK132*(1+'S&amp;S'!$G$182),AK133*(1+'S&amp;S'!$G$184),AK134*(1+'S&amp;S'!$G$186),AK135*(1+'S&amp;S'!$G$188),AK136*(1+'S&amp;S'!$G$190),AK137*(1+'S&amp;S'!$G$192),AK138*(1+'S&amp;S'!$G$194),AK139*(1+'S&amp;S'!$G$196),AK140*(1+'S&amp;S'!$G$198),AK141*(1+'S&amp;S'!$G$200),AK142*(1+'S&amp;S'!$G$202),AK143*(1+'S&amp;S'!$G$204),AK144*(1+'S&amp;S'!$G$206))</f>
        <v>0</v>
      </c>
      <c r="AL362" s="66">
        <f>-AL$190*(1+'S&amp;S'!$G$164)+AL$216*IF(O.4!$C$38="Depreciation",(1+'S&amp;S'!$G$164),1)-AL$218*(1+'S&amp;S'!$G$166)+AL233*(1+'S&amp;S'!$G$208)+AL234*(1+'S&amp;S'!$G$210)+SUM(AL125*(1+'S&amp;S'!$G$168),AL126*(1+'S&amp;S'!$G$170),AL127*(1+'S&amp;S'!$G$172),AL128*(1+'S&amp;S'!$G$174),AL129*(1+'S&amp;S'!$G$176),AL130*(1+'S&amp;S'!$G$178),AL131*(1+'S&amp;S'!$G$180),AL132*(1+'S&amp;S'!$G$182),AL133*(1+'S&amp;S'!$G$184),AL134*(1+'S&amp;S'!$G$186),AL135*(1+'S&amp;S'!$G$188),AL136*(1+'S&amp;S'!$G$190),AL137*(1+'S&amp;S'!$G$192),AL138*(1+'S&amp;S'!$G$194),AL139*(1+'S&amp;S'!$G$196),AL140*(1+'S&amp;S'!$G$198),AL141*(1+'S&amp;S'!$G$200),AL142*(1+'S&amp;S'!$G$202),AL143*(1+'S&amp;S'!$G$204),AL144*(1+'S&amp;S'!$G$206))</f>
        <v>0</v>
      </c>
      <c r="AM362" s="66">
        <f>-AM$190*(1+'S&amp;S'!$G$164)+AM$216*IF(O.4!$C$38="Depreciation",(1+'S&amp;S'!$G$164),1)-AM$218*(1+'S&amp;S'!$G$166)+AM233*(1+'S&amp;S'!$G$208)+AM234*(1+'S&amp;S'!$G$210)+SUM(AM125*(1+'S&amp;S'!$G$168),AM126*(1+'S&amp;S'!$G$170),AM127*(1+'S&amp;S'!$G$172),AM128*(1+'S&amp;S'!$G$174),AM129*(1+'S&amp;S'!$G$176),AM130*(1+'S&amp;S'!$G$178),AM131*(1+'S&amp;S'!$G$180),AM132*(1+'S&amp;S'!$G$182),AM133*(1+'S&amp;S'!$G$184),AM134*(1+'S&amp;S'!$G$186),AM135*(1+'S&amp;S'!$G$188),AM136*(1+'S&amp;S'!$G$190),AM137*(1+'S&amp;S'!$G$192),AM138*(1+'S&amp;S'!$G$194),AM139*(1+'S&amp;S'!$G$196),AM140*(1+'S&amp;S'!$G$198),AM141*(1+'S&amp;S'!$G$200),AM142*(1+'S&amp;S'!$G$202),AM143*(1+'S&amp;S'!$G$204),AM144*(1+'S&amp;S'!$G$206))</f>
        <v>0</v>
      </c>
      <c r="AN362" s="66">
        <f>-AN$190*(1+'S&amp;S'!$G$164)+AN$216*IF(O.4!$C$38="Depreciation",(1+'S&amp;S'!$G$164),1)-AN$218*(1+'S&amp;S'!$G$166)+AN233*(1+'S&amp;S'!$G$208)+AN234*(1+'S&amp;S'!$G$210)+SUM(AN125*(1+'S&amp;S'!$G$168),AN126*(1+'S&amp;S'!$G$170),AN127*(1+'S&amp;S'!$G$172),AN128*(1+'S&amp;S'!$G$174),AN129*(1+'S&amp;S'!$G$176),AN130*(1+'S&amp;S'!$G$178),AN131*(1+'S&amp;S'!$G$180),AN132*(1+'S&amp;S'!$G$182),AN133*(1+'S&amp;S'!$G$184),AN134*(1+'S&amp;S'!$G$186),AN135*(1+'S&amp;S'!$G$188),AN136*(1+'S&amp;S'!$G$190),AN137*(1+'S&amp;S'!$G$192),AN138*(1+'S&amp;S'!$G$194),AN139*(1+'S&amp;S'!$G$196),AN140*(1+'S&amp;S'!$G$198),AN141*(1+'S&amp;S'!$G$200),AN142*(1+'S&amp;S'!$G$202),AN143*(1+'S&amp;S'!$G$204),AN144*(1+'S&amp;S'!$G$206))</f>
        <v>0</v>
      </c>
      <c r="AO362" s="66">
        <f>-AO$190*(1+'S&amp;S'!$G$164)+AO$216*IF(O.4!$C$38="Depreciation",(1+'S&amp;S'!$G$164),1)-AO$218*(1+'S&amp;S'!$G$166)+AO233*(1+'S&amp;S'!$G$208)+AO234*(1+'S&amp;S'!$G$210)+SUM(AO125*(1+'S&amp;S'!$G$168),AO126*(1+'S&amp;S'!$G$170),AO127*(1+'S&amp;S'!$G$172),AO128*(1+'S&amp;S'!$G$174),AO129*(1+'S&amp;S'!$G$176),AO130*(1+'S&amp;S'!$G$178),AO131*(1+'S&amp;S'!$G$180),AO132*(1+'S&amp;S'!$G$182),AO133*(1+'S&amp;S'!$G$184),AO134*(1+'S&amp;S'!$G$186),AO135*(1+'S&amp;S'!$G$188),AO136*(1+'S&amp;S'!$G$190),AO137*(1+'S&amp;S'!$G$192),AO138*(1+'S&amp;S'!$G$194),AO139*(1+'S&amp;S'!$G$196),AO140*(1+'S&amp;S'!$G$198),AO141*(1+'S&amp;S'!$G$200),AO142*(1+'S&amp;S'!$G$202),AO143*(1+'S&amp;S'!$G$204),AO144*(1+'S&amp;S'!$G$206))</f>
        <v>0</v>
      </c>
      <c r="AP362" s="66">
        <f>-AP$190*(1+'S&amp;S'!$G$164)+AP$216*IF(O.4!$C$38="Depreciation",(1+'S&amp;S'!$G$164),1)-AP$218*(1+'S&amp;S'!$G$166)+AP233*(1+'S&amp;S'!$G$208)+AP234*(1+'S&amp;S'!$G$210)+SUM(AP125*(1+'S&amp;S'!$G$168),AP126*(1+'S&amp;S'!$G$170),AP127*(1+'S&amp;S'!$G$172),AP128*(1+'S&amp;S'!$G$174),AP129*(1+'S&amp;S'!$G$176),AP130*(1+'S&amp;S'!$G$178),AP131*(1+'S&amp;S'!$G$180),AP132*(1+'S&amp;S'!$G$182),AP133*(1+'S&amp;S'!$G$184),AP134*(1+'S&amp;S'!$G$186),AP135*(1+'S&amp;S'!$G$188),AP136*(1+'S&amp;S'!$G$190),AP137*(1+'S&amp;S'!$G$192),AP138*(1+'S&amp;S'!$G$194),AP139*(1+'S&amp;S'!$G$196),AP140*(1+'S&amp;S'!$G$198),AP141*(1+'S&amp;S'!$G$200),AP142*(1+'S&amp;S'!$G$202),AP143*(1+'S&amp;S'!$G$204),AP144*(1+'S&amp;S'!$G$206))</f>
        <v>0</v>
      </c>
      <c r="AQ362" s="66">
        <f>-AQ$190*(1+'S&amp;S'!$G$164)+AQ$216*IF(O.4!$C$38="Depreciation",(1+'S&amp;S'!$G$164),1)-AQ$218*(1+'S&amp;S'!$G$166)+AQ233*(1+'S&amp;S'!$G$208)+AQ234*(1+'S&amp;S'!$G$210)+SUM(AQ125*(1+'S&amp;S'!$G$168),AQ126*(1+'S&amp;S'!$G$170),AQ127*(1+'S&amp;S'!$G$172),AQ128*(1+'S&amp;S'!$G$174),AQ129*(1+'S&amp;S'!$G$176),AQ130*(1+'S&amp;S'!$G$178),AQ131*(1+'S&amp;S'!$G$180),AQ132*(1+'S&amp;S'!$G$182),AQ133*(1+'S&amp;S'!$G$184),AQ134*(1+'S&amp;S'!$G$186),AQ135*(1+'S&amp;S'!$G$188),AQ136*(1+'S&amp;S'!$G$190),AQ137*(1+'S&amp;S'!$G$192),AQ138*(1+'S&amp;S'!$G$194),AQ139*(1+'S&amp;S'!$G$196),AQ140*(1+'S&amp;S'!$G$198),AQ141*(1+'S&amp;S'!$G$200),AQ142*(1+'S&amp;S'!$G$202),AQ143*(1+'S&amp;S'!$G$204),AQ144*(1+'S&amp;S'!$G$206))</f>
        <v>0</v>
      </c>
      <c r="AR362" s="66">
        <f>-AR$190*(1+'S&amp;S'!$G$164)+AR$216*IF(O.4!$C$38="Depreciation",(1+'S&amp;S'!$G$164),1)-AR$218*(1+'S&amp;S'!$G$166)+AR233*(1+'S&amp;S'!$G$208)+AR234*(1+'S&amp;S'!$G$210)+SUM(AR125*(1+'S&amp;S'!$G$168),AR126*(1+'S&amp;S'!$G$170),AR127*(1+'S&amp;S'!$G$172),AR128*(1+'S&amp;S'!$G$174),AR129*(1+'S&amp;S'!$G$176),AR130*(1+'S&amp;S'!$G$178),AR131*(1+'S&amp;S'!$G$180),AR132*(1+'S&amp;S'!$G$182),AR133*(1+'S&amp;S'!$G$184),AR134*(1+'S&amp;S'!$G$186),AR135*(1+'S&amp;S'!$G$188),AR136*(1+'S&amp;S'!$G$190),AR137*(1+'S&amp;S'!$G$192),AR138*(1+'S&amp;S'!$G$194),AR139*(1+'S&amp;S'!$G$196),AR140*(1+'S&amp;S'!$G$198),AR141*(1+'S&amp;S'!$G$200),AR142*(1+'S&amp;S'!$G$202),AR143*(1+'S&amp;S'!$G$204),AR144*(1+'S&amp;S'!$G$206))</f>
        <v>0</v>
      </c>
      <c r="AS362" s="66">
        <f>-AS$190*(1+'S&amp;S'!$G$164)+AS$216*IF(O.4!$C$38="Depreciation",(1+'S&amp;S'!$G$164),1)-AS$218*(1+'S&amp;S'!$G$166)+AS233*(1+'S&amp;S'!$G$208)+AS234*(1+'S&amp;S'!$G$210)+SUM(AS125*(1+'S&amp;S'!$G$168),AS126*(1+'S&amp;S'!$G$170),AS127*(1+'S&amp;S'!$G$172),AS128*(1+'S&amp;S'!$G$174),AS129*(1+'S&amp;S'!$G$176),AS130*(1+'S&amp;S'!$G$178),AS131*(1+'S&amp;S'!$G$180),AS132*(1+'S&amp;S'!$G$182),AS133*(1+'S&amp;S'!$G$184),AS134*(1+'S&amp;S'!$G$186),AS135*(1+'S&amp;S'!$G$188),AS136*(1+'S&amp;S'!$G$190),AS137*(1+'S&amp;S'!$G$192),AS138*(1+'S&amp;S'!$G$194),AS139*(1+'S&amp;S'!$G$196),AS140*(1+'S&amp;S'!$G$198),AS141*(1+'S&amp;S'!$G$200),AS142*(1+'S&amp;S'!$G$202),AS143*(1+'S&amp;S'!$G$204),AS144*(1+'S&amp;S'!$G$206))</f>
        <v>0</v>
      </c>
      <c r="AT362" s="66">
        <f>-AT$190*(1+'S&amp;S'!$G$164)+AT$216*IF(O.4!$C$38="Depreciation",(1+'S&amp;S'!$G$164),1)-AT$218*(1+'S&amp;S'!$G$166)+AT233*(1+'S&amp;S'!$G$208)+AT234*(1+'S&amp;S'!$G$210)+SUM(AT125*(1+'S&amp;S'!$G$168),AT126*(1+'S&amp;S'!$G$170),AT127*(1+'S&amp;S'!$G$172),AT128*(1+'S&amp;S'!$G$174),AT129*(1+'S&amp;S'!$G$176),AT130*(1+'S&amp;S'!$G$178),AT131*(1+'S&amp;S'!$G$180),AT132*(1+'S&amp;S'!$G$182),AT133*(1+'S&amp;S'!$G$184),AT134*(1+'S&amp;S'!$G$186),AT135*(1+'S&amp;S'!$G$188),AT136*(1+'S&amp;S'!$G$190),AT137*(1+'S&amp;S'!$G$192),AT138*(1+'S&amp;S'!$G$194),AT139*(1+'S&amp;S'!$G$196),AT140*(1+'S&amp;S'!$G$198),AT141*(1+'S&amp;S'!$G$200),AT142*(1+'S&amp;S'!$G$202),AT143*(1+'S&amp;S'!$G$204),AT144*(1+'S&amp;S'!$G$206))</f>
        <v>0</v>
      </c>
      <c r="AU362" s="66">
        <f>-AU$190*(1+'S&amp;S'!$G$164)+AU$216*IF(O.4!$C$38="Depreciation",(1+'S&amp;S'!$G$164),1)-AU$218*(1+'S&amp;S'!$G$166)+AU233*(1+'S&amp;S'!$G$208)+AU234*(1+'S&amp;S'!$G$210)+SUM(AU125*(1+'S&amp;S'!$G$168),AU126*(1+'S&amp;S'!$G$170),AU127*(1+'S&amp;S'!$G$172),AU128*(1+'S&amp;S'!$G$174),AU129*(1+'S&amp;S'!$G$176),AU130*(1+'S&amp;S'!$G$178),AU131*(1+'S&amp;S'!$G$180),AU132*(1+'S&amp;S'!$G$182),AU133*(1+'S&amp;S'!$G$184),AU134*(1+'S&amp;S'!$G$186),AU135*(1+'S&amp;S'!$G$188),AU136*(1+'S&amp;S'!$G$190),AU137*(1+'S&amp;S'!$G$192),AU138*(1+'S&amp;S'!$G$194),AU139*(1+'S&amp;S'!$G$196),AU140*(1+'S&amp;S'!$G$198),AU141*(1+'S&amp;S'!$G$200),AU142*(1+'S&amp;S'!$G$202),AU143*(1+'S&amp;S'!$G$204),AU144*(1+'S&amp;S'!$G$206))</f>
        <v>0</v>
      </c>
      <c r="AV362" s="66">
        <f>-AV$190*(1+'S&amp;S'!$G$164)+AV$216*IF(O.4!$C$38="Depreciation",(1+'S&amp;S'!$G$164),1)-AV$218*(1+'S&amp;S'!$G$166)+AV233*(1+'S&amp;S'!$G$208)+AV234*(1+'S&amp;S'!$G$210)+SUM(AV125*(1+'S&amp;S'!$G$168),AV126*(1+'S&amp;S'!$G$170),AV127*(1+'S&amp;S'!$G$172),AV128*(1+'S&amp;S'!$G$174),AV129*(1+'S&amp;S'!$G$176),AV130*(1+'S&amp;S'!$G$178),AV131*(1+'S&amp;S'!$G$180),AV132*(1+'S&amp;S'!$G$182),AV133*(1+'S&amp;S'!$G$184),AV134*(1+'S&amp;S'!$G$186),AV135*(1+'S&amp;S'!$G$188),AV136*(1+'S&amp;S'!$G$190),AV137*(1+'S&amp;S'!$G$192),AV138*(1+'S&amp;S'!$G$194),AV139*(1+'S&amp;S'!$G$196),AV140*(1+'S&amp;S'!$G$198),AV141*(1+'S&amp;S'!$G$200),AV142*(1+'S&amp;S'!$G$202),AV143*(1+'S&amp;S'!$G$204),AV144*(1+'S&amp;S'!$G$206))</f>
        <v>0</v>
      </c>
      <c r="AW362" s="66">
        <f>-AW$190*(1+'S&amp;S'!$G$164)+AW$216*IF(O.4!$C$38="Depreciation",(1+'S&amp;S'!$G$164),1)-AW$218*(1+'S&amp;S'!$G$166)+AW233*(1+'S&amp;S'!$G$208)+AW234*(1+'S&amp;S'!$G$210)+SUM(AW125*(1+'S&amp;S'!$G$168),AW126*(1+'S&amp;S'!$G$170),AW127*(1+'S&amp;S'!$G$172),AW128*(1+'S&amp;S'!$G$174),AW129*(1+'S&amp;S'!$G$176),AW130*(1+'S&amp;S'!$G$178),AW131*(1+'S&amp;S'!$G$180),AW132*(1+'S&amp;S'!$G$182),AW133*(1+'S&amp;S'!$G$184),AW134*(1+'S&amp;S'!$G$186),AW135*(1+'S&amp;S'!$G$188),AW136*(1+'S&amp;S'!$G$190),AW137*(1+'S&amp;S'!$G$192),AW138*(1+'S&amp;S'!$G$194),AW139*(1+'S&amp;S'!$G$196),AW140*(1+'S&amp;S'!$G$198),AW141*(1+'S&amp;S'!$G$200),AW142*(1+'S&amp;S'!$G$202),AW143*(1+'S&amp;S'!$G$204),AW144*(1+'S&amp;S'!$G$206))</f>
        <v>0</v>
      </c>
      <c r="AX362" s="66">
        <f>-AX$190*(1+'S&amp;S'!$G$164)+AX$216*IF(O.4!$C$38="Depreciation",(1+'S&amp;S'!$G$164),1)-AX$218*(1+'S&amp;S'!$G$166)+AX233*(1+'S&amp;S'!$G$208)+AX234*(1+'S&amp;S'!$G$210)+SUM(AX125*(1+'S&amp;S'!$G$168),AX126*(1+'S&amp;S'!$G$170),AX127*(1+'S&amp;S'!$G$172),AX128*(1+'S&amp;S'!$G$174),AX129*(1+'S&amp;S'!$G$176),AX130*(1+'S&amp;S'!$G$178),AX131*(1+'S&amp;S'!$G$180),AX132*(1+'S&amp;S'!$G$182),AX133*(1+'S&amp;S'!$G$184),AX134*(1+'S&amp;S'!$G$186),AX135*(1+'S&amp;S'!$G$188),AX136*(1+'S&amp;S'!$G$190),AX137*(1+'S&amp;S'!$G$192),AX138*(1+'S&amp;S'!$G$194),AX139*(1+'S&amp;S'!$G$196),AX140*(1+'S&amp;S'!$G$198),AX141*(1+'S&amp;S'!$G$200),AX142*(1+'S&amp;S'!$G$202),AX143*(1+'S&amp;S'!$G$204),AX144*(1+'S&amp;S'!$G$206))</f>
        <v>0</v>
      </c>
      <c r="AY362" s="66">
        <f>-AY$190*(1+'S&amp;S'!$G$164)+AY$216*IF(O.4!$C$38="Depreciation",(1+'S&amp;S'!$G$164),1)-AY$218*(1+'S&amp;S'!$G$166)+AY233*(1+'S&amp;S'!$G$208)+AY234*(1+'S&amp;S'!$G$210)+SUM(AY125*(1+'S&amp;S'!$G$168),AY126*(1+'S&amp;S'!$G$170),AY127*(1+'S&amp;S'!$G$172),AY128*(1+'S&amp;S'!$G$174),AY129*(1+'S&amp;S'!$G$176),AY130*(1+'S&amp;S'!$G$178),AY131*(1+'S&amp;S'!$G$180),AY132*(1+'S&amp;S'!$G$182),AY133*(1+'S&amp;S'!$G$184),AY134*(1+'S&amp;S'!$G$186),AY135*(1+'S&amp;S'!$G$188),AY136*(1+'S&amp;S'!$G$190),AY137*(1+'S&amp;S'!$G$192),AY138*(1+'S&amp;S'!$G$194),AY139*(1+'S&amp;S'!$G$196),AY140*(1+'S&amp;S'!$G$198),AY141*(1+'S&amp;S'!$G$200),AY142*(1+'S&amp;S'!$G$202),AY143*(1+'S&amp;S'!$G$204),AY144*(1+'S&amp;S'!$G$206))</f>
        <v>0</v>
      </c>
      <c r="AZ362" s="66">
        <f>-AZ$190*(1+'S&amp;S'!$G$164)+AZ$216*IF(O.4!$C$38="Depreciation",(1+'S&amp;S'!$G$164),1)-AZ$218*(1+'S&amp;S'!$G$166)+AZ233*(1+'S&amp;S'!$G$208)+AZ234*(1+'S&amp;S'!$G$210)+SUM(AZ125*(1+'S&amp;S'!$G$168),AZ126*(1+'S&amp;S'!$G$170),AZ127*(1+'S&amp;S'!$G$172),AZ128*(1+'S&amp;S'!$G$174),AZ129*(1+'S&amp;S'!$G$176),AZ130*(1+'S&amp;S'!$G$178),AZ131*(1+'S&amp;S'!$G$180),AZ132*(1+'S&amp;S'!$G$182),AZ133*(1+'S&amp;S'!$G$184),AZ134*(1+'S&amp;S'!$G$186),AZ135*(1+'S&amp;S'!$G$188),AZ136*(1+'S&amp;S'!$G$190),AZ137*(1+'S&amp;S'!$G$192),AZ138*(1+'S&amp;S'!$G$194),AZ139*(1+'S&amp;S'!$G$196),AZ140*(1+'S&amp;S'!$G$198),AZ141*(1+'S&amp;S'!$G$200),AZ142*(1+'S&amp;S'!$G$202),AZ143*(1+'S&amp;S'!$G$204),AZ144*(1+'S&amp;S'!$G$206))</f>
        <v>0</v>
      </c>
      <c r="BA362" s="66">
        <f>-BA$190*(1+'S&amp;S'!$G$164)+BA$216*IF(O.4!$C$38="Depreciation",(1+'S&amp;S'!$G$164),1)-BA$218*(1+'S&amp;S'!$G$166)+BA233*(1+'S&amp;S'!$G$208)+BA234*(1+'S&amp;S'!$G$210)+SUM(BA125*(1+'S&amp;S'!$G$168),BA126*(1+'S&amp;S'!$G$170),BA127*(1+'S&amp;S'!$G$172),BA128*(1+'S&amp;S'!$G$174),BA129*(1+'S&amp;S'!$G$176),BA130*(1+'S&amp;S'!$G$178),BA131*(1+'S&amp;S'!$G$180),BA132*(1+'S&amp;S'!$G$182),BA133*(1+'S&amp;S'!$G$184),BA134*(1+'S&amp;S'!$G$186),BA135*(1+'S&amp;S'!$G$188),BA136*(1+'S&amp;S'!$G$190),BA137*(1+'S&amp;S'!$G$192),BA138*(1+'S&amp;S'!$G$194),BA139*(1+'S&amp;S'!$G$196),BA140*(1+'S&amp;S'!$G$198),BA141*(1+'S&amp;S'!$G$200),BA142*(1+'S&amp;S'!$G$202),BA143*(1+'S&amp;S'!$G$204),BA144*(1+'S&amp;S'!$G$206))</f>
        <v>0</v>
      </c>
      <c r="BB362" s="66">
        <f>-BB$190*(1+'S&amp;S'!$G$164)+BB$216*IF(O.4!$C$38="Depreciation",(1+'S&amp;S'!$G$164),1)-BB$218*(1+'S&amp;S'!$G$166)+BB233*(1+'S&amp;S'!$G$208)+BB234*(1+'S&amp;S'!$G$210)+SUM(BB125*(1+'S&amp;S'!$G$168),BB126*(1+'S&amp;S'!$G$170),BB127*(1+'S&amp;S'!$G$172),BB128*(1+'S&amp;S'!$G$174),BB129*(1+'S&amp;S'!$G$176),BB130*(1+'S&amp;S'!$G$178),BB131*(1+'S&amp;S'!$G$180),BB132*(1+'S&amp;S'!$G$182),BB133*(1+'S&amp;S'!$G$184),BB134*(1+'S&amp;S'!$G$186),BB135*(1+'S&amp;S'!$G$188),BB136*(1+'S&amp;S'!$G$190),BB137*(1+'S&amp;S'!$G$192),BB138*(1+'S&amp;S'!$G$194),BB139*(1+'S&amp;S'!$G$196),BB140*(1+'S&amp;S'!$G$198),BB141*(1+'S&amp;S'!$G$200),BB142*(1+'S&amp;S'!$G$202),BB143*(1+'S&amp;S'!$G$204),BB144*(1+'S&amp;S'!$G$206))</f>
        <v>0</v>
      </c>
      <c r="BC362" s="66">
        <f>-BC$190*(1+'S&amp;S'!$G$164)+BC$216*IF(O.4!$C$38="Depreciation",(1+'S&amp;S'!$G$164),1)-BC$218*(1+'S&amp;S'!$G$166)+BC233*(1+'S&amp;S'!$G$208)+BC234*(1+'S&amp;S'!$G$210)+SUM(BC125*(1+'S&amp;S'!$G$168),BC126*(1+'S&amp;S'!$G$170),BC127*(1+'S&amp;S'!$G$172),BC128*(1+'S&amp;S'!$G$174),BC129*(1+'S&amp;S'!$G$176),BC130*(1+'S&amp;S'!$G$178),BC131*(1+'S&amp;S'!$G$180),BC132*(1+'S&amp;S'!$G$182),BC133*(1+'S&amp;S'!$G$184),BC134*(1+'S&amp;S'!$G$186),BC135*(1+'S&amp;S'!$G$188),BC136*(1+'S&amp;S'!$G$190),BC137*(1+'S&amp;S'!$G$192),BC138*(1+'S&amp;S'!$G$194),BC139*(1+'S&amp;S'!$G$196),BC140*(1+'S&amp;S'!$G$198),BC141*(1+'S&amp;S'!$G$200),BC142*(1+'S&amp;S'!$G$202),BC143*(1+'S&amp;S'!$G$204),BC144*(1+'S&amp;S'!$G$206))</f>
        <v>0</v>
      </c>
      <c r="BD362" s="66">
        <f>-BD$190*(1+'S&amp;S'!$G$164)+BD$216*IF(O.4!$C$38="Depreciation",(1+'S&amp;S'!$G$164),1)-BD$218*(1+'S&amp;S'!$G$166)+BD233*(1+'S&amp;S'!$G$208)+BD234*(1+'S&amp;S'!$G$210)+SUM(BD125*(1+'S&amp;S'!$G$168),BD126*(1+'S&amp;S'!$G$170),BD127*(1+'S&amp;S'!$G$172),BD128*(1+'S&amp;S'!$G$174),BD129*(1+'S&amp;S'!$G$176),BD130*(1+'S&amp;S'!$G$178),BD131*(1+'S&amp;S'!$G$180),BD132*(1+'S&amp;S'!$G$182),BD133*(1+'S&amp;S'!$G$184),BD134*(1+'S&amp;S'!$G$186),BD135*(1+'S&amp;S'!$G$188),BD136*(1+'S&amp;S'!$G$190),BD137*(1+'S&amp;S'!$G$192),BD138*(1+'S&amp;S'!$G$194),BD139*(1+'S&amp;S'!$G$196),BD140*(1+'S&amp;S'!$G$198),BD141*(1+'S&amp;S'!$G$200),BD142*(1+'S&amp;S'!$G$202),BD143*(1+'S&amp;S'!$G$204),BD144*(1+'S&amp;S'!$G$206))</f>
        <v>0</v>
      </c>
      <c r="BE362" s="66">
        <f>-BE$190*(1+'S&amp;S'!$G$164)+BE$216*IF(O.4!$C$38="Depreciation",(1+'S&amp;S'!$G$164),1)-BE$218*(1+'S&amp;S'!$G$166)+BE233*(1+'S&amp;S'!$G$208)+BE234*(1+'S&amp;S'!$G$210)+SUM(BE125*(1+'S&amp;S'!$G$168),BE126*(1+'S&amp;S'!$G$170),BE127*(1+'S&amp;S'!$G$172),BE128*(1+'S&amp;S'!$G$174),BE129*(1+'S&amp;S'!$G$176),BE130*(1+'S&amp;S'!$G$178),BE131*(1+'S&amp;S'!$G$180),BE132*(1+'S&amp;S'!$G$182),BE133*(1+'S&amp;S'!$G$184),BE134*(1+'S&amp;S'!$G$186),BE135*(1+'S&amp;S'!$G$188),BE136*(1+'S&amp;S'!$G$190),BE137*(1+'S&amp;S'!$G$192),BE138*(1+'S&amp;S'!$G$194),BE139*(1+'S&amp;S'!$G$196),BE140*(1+'S&amp;S'!$G$198),BE141*(1+'S&amp;S'!$G$200),BE142*(1+'S&amp;S'!$G$202),BE143*(1+'S&amp;S'!$G$204),BE144*(1+'S&amp;S'!$G$206))</f>
        <v>0</v>
      </c>
      <c r="BF362" s="66">
        <f>-BF$190*(1+'S&amp;S'!$G$164)+BF$216*IF(O.4!$C$38="Depreciation",(1+'S&amp;S'!$G$164),1)-BF$218*(1+'S&amp;S'!$G$166)+BF233*(1+'S&amp;S'!$G$208)+BF234*(1+'S&amp;S'!$G$210)+SUM(BF125*(1+'S&amp;S'!$G$168),BF126*(1+'S&amp;S'!$G$170),BF127*(1+'S&amp;S'!$G$172),BF128*(1+'S&amp;S'!$G$174),BF129*(1+'S&amp;S'!$G$176),BF130*(1+'S&amp;S'!$G$178),BF131*(1+'S&amp;S'!$G$180),BF132*(1+'S&amp;S'!$G$182),BF133*(1+'S&amp;S'!$G$184),BF134*(1+'S&amp;S'!$G$186),BF135*(1+'S&amp;S'!$G$188),BF136*(1+'S&amp;S'!$G$190),BF137*(1+'S&amp;S'!$G$192),BF138*(1+'S&amp;S'!$G$194),BF139*(1+'S&amp;S'!$G$196),BF140*(1+'S&amp;S'!$G$198),BF141*(1+'S&amp;S'!$G$200),BF142*(1+'S&amp;S'!$G$202),BF143*(1+'S&amp;S'!$G$204),BF144*(1+'S&amp;S'!$G$206))</f>
        <v>0</v>
      </c>
      <c r="BG362" s="66">
        <f>-BG$190*(1+'S&amp;S'!$G$164)+BG$216*IF(O.4!$C$38="Depreciation",(1+'S&amp;S'!$G$164),1)-BG$218*(1+'S&amp;S'!$G$166)+BG233*(1+'S&amp;S'!$G$208)+BG234*(1+'S&amp;S'!$G$210)+SUM(BG125*(1+'S&amp;S'!$G$168),BG126*(1+'S&amp;S'!$G$170),BG127*(1+'S&amp;S'!$G$172),BG128*(1+'S&amp;S'!$G$174),BG129*(1+'S&amp;S'!$G$176),BG130*(1+'S&amp;S'!$G$178),BG131*(1+'S&amp;S'!$G$180),BG132*(1+'S&amp;S'!$G$182),BG133*(1+'S&amp;S'!$G$184),BG134*(1+'S&amp;S'!$G$186),BG135*(1+'S&amp;S'!$G$188),BG136*(1+'S&amp;S'!$G$190),BG137*(1+'S&amp;S'!$G$192),BG138*(1+'S&amp;S'!$G$194),BG139*(1+'S&amp;S'!$G$196),BG140*(1+'S&amp;S'!$G$198),BG141*(1+'S&amp;S'!$G$200),BG142*(1+'S&amp;S'!$G$202),BG143*(1+'S&amp;S'!$G$204),BG144*(1+'S&amp;S'!$G$206))</f>
        <v>0</v>
      </c>
      <c r="BH362" s="66">
        <f>-BH$190*(1+'S&amp;S'!$G$164)+BH$216*IF(O.4!$C$38="Depreciation",(1+'S&amp;S'!$G$164),1)-BH$218*(1+'S&amp;S'!$G$166)+BH233*(1+'S&amp;S'!$G$208)+BH234*(1+'S&amp;S'!$G$210)+SUM(BH125*(1+'S&amp;S'!$G$168),BH126*(1+'S&amp;S'!$G$170),BH127*(1+'S&amp;S'!$G$172),BH128*(1+'S&amp;S'!$G$174),BH129*(1+'S&amp;S'!$G$176),BH130*(1+'S&amp;S'!$G$178),BH131*(1+'S&amp;S'!$G$180),BH132*(1+'S&amp;S'!$G$182),BH133*(1+'S&amp;S'!$G$184),BH134*(1+'S&amp;S'!$G$186),BH135*(1+'S&amp;S'!$G$188),BH136*(1+'S&amp;S'!$G$190),BH137*(1+'S&amp;S'!$G$192),BH138*(1+'S&amp;S'!$G$194),BH139*(1+'S&amp;S'!$G$196),BH140*(1+'S&amp;S'!$G$198),BH141*(1+'S&amp;S'!$G$200),BH142*(1+'S&amp;S'!$G$202),BH143*(1+'S&amp;S'!$G$204),BH144*(1+'S&amp;S'!$G$206))</f>
        <v>0</v>
      </c>
      <c r="BI362" s="66">
        <f>-BI$190*(1+'S&amp;S'!$G$164)+BI$216*IF(O.4!$C$38="Depreciation",(1+'S&amp;S'!$G$164),1)-BI$218*(1+'S&amp;S'!$G$166)+BI233*(1+'S&amp;S'!$G$208)+BI234*(1+'S&amp;S'!$G$210)+SUM(BI125*(1+'S&amp;S'!$G$168),BI126*(1+'S&amp;S'!$G$170),BI127*(1+'S&amp;S'!$G$172),BI128*(1+'S&amp;S'!$G$174),BI129*(1+'S&amp;S'!$G$176),BI130*(1+'S&amp;S'!$G$178),BI131*(1+'S&amp;S'!$G$180),BI132*(1+'S&amp;S'!$G$182),BI133*(1+'S&amp;S'!$G$184),BI134*(1+'S&amp;S'!$G$186),BI135*(1+'S&amp;S'!$G$188),BI136*(1+'S&amp;S'!$G$190),BI137*(1+'S&amp;S'!$G$192),BI138*(1+'S&amp;S'!$G$194),BI139*(1+'S&amp;S'!$G$196),BI140*(1+'S&amp;S'!$G$198),BI141*(1+'S&amp;S'!$G$200),BI142*(1+'S&amp;S'!$G$202),BI143*(1+'S&amp;S'!$G$204),BI144*(1+'S&amp;S'!$G$206))</f>
        <v>0</v>
      </c>
      <c r="BJ362" s="66">
        <f>-BJ$190*(1+'S&amp;S'!$G$164)+BJ$216*IF(O.4!$C$38="Depreciation",(1+'S&amp;S'!$G$164),1)-BJ$218*(1+'S&amp;S'!$G$166)+BJ233*(1+'S&amp;S'!$G$208)+BJ234*(1+'S&amp;S'!$G$210)+SUM(BJ125*(1+'S&amp;S'!$G$168),BJ126*(1+'S&amp;S'!$G$170),BJ127*(1+'S&amp;S'!$G$172),BJ128*(1+'S&amp;S'!$G$174),BJ129*(1+'S&amp;S'!$G$176),BJ130*(1+'S&amp;S'!$G$178),BJ131*(1+'S&amp;S'!$G$180),BJ132*(1+'S&amp;S'!$G$182),BJ133*(1+'S&amp;S'!$G$184),BJ134*(1+'S&amp;S'!$G$186),BJ135*(1+'S&amp;S'!$G$188),BJ136*(1+'S&amp;S'!$G$190),BJ137*(1+'S&amp;S'!$G$192),BJ138*(1+'S&amp;S'!$G$194),BJ139*(1+'S&amp;S'!$G$196),BJ140*(1+'S&amp;S'!$G$198),BJ141*(1+'S&amp;S'!$G$200),BJ142*(1+'S&amp;S'!$G$202),BJ143*(1+'S&amp;S'!$G$204),BJ144*(1+'S&amp;S'!$G$206))</f>
        <v>0</v>
      </c>
      <c r="BK362" s="66">
        <f>-BK$190*(1+'S&amp;S'!$G$164)+BK$216*IF(O.4!$C$38="Depreciation",(1+'S&amp;S'!$G$164),1)-BK$218*(1+'S&amp;S'!$G$166)+BK233*(1+'S&amp;S'!$G$208)+BK234*(1+'S&amp;S'!$G$210)+SUM(BK125*(1+'S&amp;S'!$G$168),BK126*(1+'S&amp;S'!$G$170),BK127*(1+'S&amp;S'!$G$172),BK128*(1+'S&amp;S'!$G$174),BK129*(1+'S&amp;S'!$G$176),BK130*(1+'S&amp;S'!$G$178),BK131*(1+'S&amp;S'!$G$180),BK132*(1+'S&amp;S'!$G$182),BK133*(1+'S&amp;S'!$G$184),BK134*(1+'S&amp;S'!$G$186),BK135*(1+'S&amp;S'!$G$188),BK136*(1+'S&amp;S'!$G$190),BK137*(1+'S&amp;S'!$G$192),BK138*(1+'S&amp;S'!$G$194),BK139*(1+'S&amp;S'!$G$196),BK140*(1+'S&amp;S'!$G$198),BK141*(1+'S&amp;S'!$G$200),BK142*(1+'S&amp;S'!$G$202),BK143*(1+'S&amp;S'!$G$204),BK144*(1+'S&amp;S'!$G$206))</f>
        <v>0</v>
      </c>
      <c r="BL362" s="66">
        <f>-BL$190*(1+'S&amp;S'!$G$164)+BL$216*IF(O.4!$C$38="Depreciation",(1+'S&amp;S'!$G$164),1)-BL$218*(1+'S&amp;S'!$G$166)+BL233*(1+'S&amp;S'!$G$208)+BL234*(1+'S&amp;S'!$G$210)+SUM(BL125*(1+'S&amp;S'!$G$168),BL126*(1+'S&amp;S'!$G$170),BL127*(1+'S&amp;S'!$G$172),BL128*(1+'S&amp;S'!$G$174),BL129*(1+'S&amp;S'!$G$176),BL130*(1+'S&amp;S'!$G$178),BL131*(1+'S&amp;S'!$G$180),BL132*(1+'S&amp;S'!$G$182),BL133*(1+'S&amp;S'!$G$184),BL134*(1+'S&amp;S'!$G$186),BL135*(1+'S&amp;S'!$G$188),BL136*(1+'S&amp;S'!$G$190),BL137*(1+'S&amp;S'!$G$192),BL138*(1+'S&amp;S'!$G$194),BL139*(1+'S&amp;S'!$G$196),BL140*(1+'S&amp;S'!$G$198),BL141*(1+'S&amp;S'!$G$200),BL142*(1+'S&amp;S'!$G$202),BL143*(1+'S&amp;S'!$G$204),BL144*(1+'S&amp;S'!$G$206))</f>
        <v>0</v>
      </c>
      <c r="BM362" s="66">
        <f>-BM$190*(1+'S&amp;S'!$G$164)+BM$216*IF(O.4!$C$38="Depreciation",(1+'S&amp;S'!$G$164),1)-BM$218*(1+'S&amp;S'!$G$166)+BM233*(1+'S&amp;S'!$G$208)+BM234*(1+'S&amp;S'!$G$210)+SUM(BM125*(1+'S&amp;S'!$G$168),BM126*(1+'S&amp;S'!$G$170),BM127*(1+'S&amp;S'!$G$172),BM128*(1+'S&amp;S'!$G$174),BM129*(1+'S&amp;S'!$G$176),BM130*(1+'S&amp;S'!$G$178),BM131*(1+'S&amp;S'!$G$180),BM132*(1+'S&amp;S'!$G$182),BM133*(1+'S&amp;S'!$G$184),BM134*(1+'S&amp;S'!$G$186),BM135*(1+'S&amp;S'!$G$188),BM136*(1+'S&amp;S'!$G$190),BM137*(1+'S&amp;S'!$G$192),BM138*(1+'S&amp;S'!$G$194),BM139*(1+'S&amp;S'!$G$196),BM140*(1+'S&amp;S'!$G$198),BM141*(1+'S&amp;S'!$G$200),BM142*(1+'S&amp;S'!$G$202),BM143*(1+'S&amp;S'!$G$204),BM144*(1+'S&amp;S'!$G$206))</f>
        <v>0</v>
      </c>
      <c r="BN362" s="66">
        <f>-BN$190*(1+'S&amp;S'!$G$164)+BN$216*IF(O.4!$C$38="Depreciation",(1+'S&amp;S'!$G$164),1)-BN$218*(1+'S&amp;S'!$G$166)+BN233*(1+'S&amp;S'!$G$208)+BN234*(1+'S&amp;S'!$G$210)+SUM(BN125*(1+'S&amp;S'!$G$168),BN126*(1+'S&amp;S'!$G$170),BN127*(1+'S&amp;S'!$G$172),BN128*(1+'S&amp;S'!$G$174),BN129*(1+'S&amp;S'!$G$176),BN130*(1+'S&amp;S'!$G$178),BN131*(1+'S&amp;S'!$G$180),BN132*(1+'S&amp;S'!$G$182),BN133*(1+'S&amp;S'!$G$184),BN134*(1+'S&amp;S'!$G$186),BN135*(1+'S&amp;S'!$G$188),BN136*(1+'S&amp;S'!$G$190),BN137*(1+'S&amp;S'!$G$192),BN138*(1+'S&amp;S'!$G$194),BN139*(1+'S&amp;S'!$G$196),BN140*(1+'S&amp;S'!$G$198),BN141*(1+'S&amp;S'!$G$200),BN142*(1+'S&amp;S'!$G$202),BN143*(1+'S&amp;S'!$G$204),BN144*(1+'S&amp;S'!$G$206))</f>
        <v>0</v>
      </c>
      <c r="BO362" s="66">
        <f>-BO$190*(1+'S&amp;S'!$G$164)+BO$216*IF(O.4!$C$38="Depreciation",(1+'S&amp;S'!$G$164),1)-BO$218*(1+'S&amp;S'!$G$166)+BO233*(1+'S&amp;S'!$G$208)+BO234*(1+'S&amp;S'!$G$210)+SUM(BO125*(1+'S&amp;S'!$G$168),BO126*(1+'S&amp;S'!$G$170),BO127*(1+'S&amp;S'!$G$172),BO128*(1+'S&amp;S'!$G$174),BO129*(1+'S&amp;S'!$G$176),BO130*(1+'S&amp;S'!$G$178),BO131*(1+'S&amp;S'!$G$180),BO132*(1+'S&amp;S'!$G$182),BO133*(1+'S&amp;S'!$G$184),BO134*(1+'S&amp;S'!$G$186),BO135*(1+'S&amp;S'!$G$188),BO136*(1+'S&amp;S'!$G$190),BO137*(1+'S&amp;S'!$G$192),BO138*(1+'S&amp;S'!$G$194),BO139*(1+'S&amp;S'!$G$196),BO140*(1+'S&amp;S'!$G$198),BO141*(1+'S&amp;S'!$G$200),BO142*(1+'S&amp;S'!$G$202),BO143*(1+'S&amp;S'!$G$204),BO144*(1+'S&amp;S'!$G$206))</f>
        <v>0</v>
      </c>
      <c r="BP362" s="66">
        <f>-BP$190*(1+'S&amp;S'!$G$164)+BP$216*IF(O.4!$C$38="Depreciation",(1+'S&amp;S'!$G$164),1)-BP$218*(1+'S&amp;S'!$G$166)+BP233*(1+'S&amp;S'!$G$208)+BP234*(1+'S&amp;S'!$G$210)+SUM(BP125*(1+'S&amp;S'!$G$168),BP126*(1+'S&amp;S'!$G$170),BP127*(1+'S&amp;S'!$G$172),BP128*(1+'S&amp;S'!$G$174),BP129*(1+'S&amp;S'!$G$176),BP130*(1+'S&amp;S'!$G$178),BP131*(1+'S&amp;S'!$G$180),BP132*(1+'S&amp;S'!$G$182),BP133*(1+'S&amp;S'!$G$184),BP134*(1+'S&amp;S'!$G$186),BP135*(1+'S&amp;S'!$G$188),BP136*(1+'S&amp;S'!$G$190),BP137*(1+'S&amp;S'!$G$192),BP138*(1+'S&amp;S'!$G$194),BP139*(1+'S&amp;S'!$G$196),BP140*(1+'S&amp;S'!$G$198),BP141*(1+'S&amp;S'!$G$200),BP142*(1+'S&amp;S'!$G$202),BP143*(1+'S&amp;S'!$G$204),BP144*(1+'S&amp;S'!$G$206))</f>
        <v>0</v>
      </c>
      <c r="BQ362" s="66">
        <f>-BQ$190*(1+'S&amp;S'!$G$164)+BQ$216*IF(O.4!$C$38="Depreciation",(1+'S&amp;S'!$G$164),1)-BQ$218*(1+'S&amp;S'!$G$166)+BQ233*(1+'S&amp;S'!$G$208)+BQ234*(1+'S&amp;S'!$G$210)+SUM(BQ125*(1+'S&amp;S'!$G$168),BQ126*(1+'S&amp;S'!$G$170),BQ127*(1+'S&amp;S'!$G$172),BQ128*(1+'S&amp;S'!$G$174),BQ129*(1+'S&amp;S'!$G$176),BQ130*(1+'S&amp;S'!$G$178),BQ131*(1+'S&amp;S'!$G$180),BQ132*(1+'S&amp;S'!$G$182),BQ133*(1+'S&amp;S'!$G$184),BQ134*(1+'S&amp;S'!$G$186),BQ135*(1+'S&amp;S'!$G$188),BQ136*(1+'S&amp;S'!$G$190),BQ137*(1+'S&amp;S'!$G$192),BQ138*(1+'S&amp;S'!$G$194),BQ139*(1+'S&amp;S'!$G$196),BQ140*(1+'S&amp;S'!$G$198),BQ141*(1+'S&amp;S'!$G$200),BQ142*(1+'S&amp;S'!$G$202),BQ143*(1+'S&amp;S'!$G$204),BQ144*(1+'S&amp;S'!$G$206))</f>
        <v>0</v>
      </c>
      <c r="BR362" s="66">
        <f>-BR$190*(1+'S&amp;S'!$G$164)+BR$216*IF(O.4!$C$38="Depreciation",(1+'S&amp;S'!$G$164),1)-BR$218*(1+'S&amp;S'!$G$166)+BR233*(1+'S&amp;S'!$G$208)+BR234*(1+'S&amp;S'!$G$210)+SUM(BR125*(1+'S&amp;S'!$G$168),BR126*(1+'S&amp;S'!$G$170),BR127*(1+'S&amp;S'!$G$172),BR128*(1+'S&amp;S'!$G$174),BR129*(1+'S&amp;S'!$G$176),BR130*(1+'S&amp;S'!$G$178),BR131*(1+'S&amp;S'!$G$180),BR132*(1+'S&amp;S'!$G$182),BR133*(1+'S&amp;S'!$G$184),BR134*(1+'S&amp;S'!$G$186),BR135*(1+'S&amp;S'!$G$188),BR136*(1+'S&amp;S'!$G$190),BR137*(1+'S&amp;S'!$G$192),BR138*(1+'S&amp;S'!$G$194),BR139*(1+'S&amp;S'!$G$196),BR140*(1+'S&amp;S'!$G$198),BR141*(1+'S&amp;S'!$G$200),BR142*(1+'S&amp;S'!$G$202),BR143*(1+'S&amp;S'!$G$204),BR144*(1+'S&amp;S'!$G$206))</f>
        <v>0</v>
      </c>
      <c r="BS362" s="66">
        <f>-BS$190*(1+'S&amp;S'!$G$164)+BS$216*IF(O.4!$C$38="Depreciation",(1+'S&amp;S'!$G$164),1)-BS$218*(1+'S&amp;S'!$G$166)+BS233*(1+'S&amp;S'!$G$208)+BS234*(1+'S&amp;S'!$G$210)+SUM(BS125*(1+'S&amp;S'!$G$168),BS126*(1+'S&amp;S'!$G$170),BS127*(1+'S&amp;S'!$G$172),BS128*(1+'S&amp;S'!$G$174),BS129*(1+'S&amp;S'!$G$176),BS130*(1+'S&amp;S'!$G$178),BS131*(1+'S&amp;S'!$G$180),BS132*(1+'S&amp;S'!$G$182),BS133*(1+'S&amp;S'!$G$184),BS134*(1+'S&amp;S'!$G$186),BS135*(1+'S&amp;S'!$G$188),BS136*(1+'S&amp;S'!$G$190),BS137*(1+'S&amp;S'!$G$192),BS138*(1+'S&amp;S'!$G$194),BS139*(1+'S&amp;S'!$G$196),BS140*(1+'S&amp;S'!$G$198),BS141*(1+'S&amp;S'!$G$200),BS142*(1+'S&amp;S'!$G$202),BS143*(1+'S&amp;S'!$G$204),BS144*(1+'S&amp;S'!$G$206))</f>
        <v>0</v>
      </c>
      <c r="BT362" s="66">
        <f>-BT$190*(1+'S&amp;S'!$G$164)+BT$216*IF(O.4!$C$38="Depreciation",(1+'S&amp;S'!$G$164),1)-BT$218*(1+'S&amp;S'!$G$166)+BT233*(1+'S&amp;S'!$G$208)+BT234*(1+'S&amp;S'!$G$210)+SUM(BT125*(1+'S&amp;S'!$G$168),BT126*(1+'S&amp;S'!$G$170),BT127*(1+'S&amp;S'!$G$172),BT128*(1+'S&amp;S'!$G$174),BT129*(1+'S&amp;S'!$G$176),BT130*(1+'S&amp;S'!$G$178),BT131*(1+'S&amp;S'!$G$180),BT132*(1+'S&amp;S'!$G$182),BT133*(1+'S&amp;S'!$G$184),BT134*(1+'S&amp;S'!$G$186),BT135*(1+'S&amp;S'!$G$188),BT136*(1+'S&amp;S'!$G$190),BT137*(1+'S&amp;S'!$G$192),BT138*(1+'S&amp;S'!$G$194),BT139*(1+'S&amp;S'!$G$196),BT140*(1+'S&amp;S'!$G$198),BT141*(1+'S&amp;S'!$G$200),BT142*(1+'S&amp;S'!$G$202),BT143*(1+'S&amp;S'!$G$204),BT144*(1+'S&amp;S'!$G$206))</f>
        <v>0</v>
      </c>
      <c r="BU362" s="66">
        <f>-BU$190*(1+'S&amp;S'!$G$164)+BU$216*IF(O.4!$C$38="Depreciation",(1+'S&amp;S'!$G$164),1)-BU$218*(1+'S&amp;S'!$G$166)+BU233*(1+'S&amp;S'!$G$208)+BU234*(1+'S&amp;S'!$G$210)+SUM(BU125*(1+'S&amp;S'!$G$168),BU126*(1+'S&amp;S'!$G$170),BU127*(1+'S&amp;S'!$G$172),BU128*(1+'S&amp;S'!$G$174),BU129*(1+'S&amp;S'!$G$176),BU130*(1+'S&amp;S'!$G$178),BU131*(1+'S&amp;S'!$G$180),BU132*(1+'S&amp;S'!$G$182),BU133*(1+'S&amp;S'!$G$184),BU134*(1+'S&amp;S'!$G$186),BU135*(1+'S&amp;S'!$G$188),BU136*(1+'S&amp;S'!$G$190),BU137*(1+'S&amp;S'!$G$192),BU138*(1+'S&amp;S'!$G$194),BU139*(1+'S&amp;S'!$G$196),BU140*(1+'S&amp;S'!$G$198),BU141*(1+'S&amp;S'!$G$200),BU142*(1+'S&amp;S'!$G$202),BU143*(1+'S&amp;S'!$G$204),BU144*(1+'S&amp;S'!$G$206))</f>
        <v>0</v>
      </c>
      <c r="BV362" s="66">
        <f>-BV$190*(1+'S&amp;S'!$G$164)+BV$216*IF(O.4!$C$38="Depreciation",(1+'S&amp;S'!$G$164),1)-BV$218*(1+'S&amp;S'!$G$166)+BV233*(1+'S&amp;S'!$G$208)+BV234*(1+'S&amp;S'!$G$210)+SUM(BV125*(1+'S&amp;S'!$G$168),BV126*(1+'S&amp;S'!$G$170),BV127*(1+'S&amp;S'!$G$172),BV128*(1+'S&amp;S'!$G$174),BV129*(1+'S&amp;S'!$G$176),BV130*(1+'S&amp;S'!$G$178),BV131*(1+'S&amp;S'!$G$180),BV132*(1+'S&amp;S'!$G$182),BV133*(1+'S&amp;S'!$G$184),BV134*(1+'S&amp;S'!$G$186),BV135*(1+'S&amp;S'!$G$188),BV136*(1+'S&amp;S'!$G$190),BV137*(1+'S&amp;S'!$G$192),BV138*(1+'S&amp;S'!$G$194),BV139*(1+'S&amp;S'!$G$196),BV140*(1+'S&amp;S'!$G$198),BV141*(1+'S&amp;S'!$G$200),BV142*(1+'S&amp;S'!$G$202),BV143*(1+'S&amp;S'!$G$204),BV144*(1+'S&amp;S'!$G$206))</f>
        <v>0</v>
      </c>
      <c r="BW362" s="66">
        <f>-BW$190*(1+'S&amp;S'!$G$164)+BW$216*IF(O.4!$C$38="Depreciation",(1+'S&amp;S'!$G$164),1)-BW$218*(1+'S&amp;S'!$G$166)+BW233*(1+'S&amp;S'!$G$208)+BW234*(1+'S&amp;S'!$G$210)+SUM(BW125*(1+'S&amp;S'!$G$168),BW126*(1+'S&amp;S'!$G$170),BW127*(1+'S&amp;S'!$G$172),BW128*(1+'S&amp;S'!$G$174),BW129*(1+'S&amp;S'!$G$176),BW130*(1+'S&amp;S'!$G$178),BW131*(1+'S&amp;S'!$G$180),BW132*(1+'S&amp;S'!$G$182),BW133*(1+'S&amp;S'!$G$184),BW134*(1+'S&amp;S'!$G$186),BW135*(1+'S&amp;S'!$G$188),BW136*(1+'S&amp;S'!$G$190),BW137*(1+'S&amp;S'!$G$192),BW138*(1+'S&amp;S'!$G$194),BW139*(1+'S&amp;S'!$G$196),BW140*(1+'S&amp;S'!$G$198),BW141*(1+'S&amp;S'!$G$200),BW142*(1+'S&amp;S'!$G$202),BW143*(1+'S&amp;S'!$G$204),BW144*(1+'S&amp;S'!$G$206))</f>
        <v>0</v>
      </c>
      <c r="BX362" s="66">
        <f>-BX$190*(1+'S&amp;S'!$G$164)+BX$216*IF(O.4!$C$38="Depreciation",(1+'S&amp;S'!$G$164),1)-BX$218*(1+'S&amp;S'!$G$166)+BX233*(1+'S&amp;S'!$G$208)+BX234*(1+'S&amp;S'!$G$210)+SUM(BX125*(1+'S&amp;S'!$G$168),BX126*(1+'S&amp;S'!$G$170),BX127*(1+'S&amp;S'!$G$172),BX128*(1+'S&amp;S'!$G$174),BX129*(1+'S&amp;S'!$G$176),BX130*(1+'S&amp;S'!$G$178),BX131*(1+'S&amp;S'!$G$180),BX132*(1+'S&amp;S'!$G$182),BX133*(1+'S&amp;S'!$G$184),BX134*(1+'S&amp;S'!$G$186),BX135*(1+'S&amp;S'!$G$188),BX136*(1+'S&amp;S'!$G$190),BX137*(1+'S&amp;S'!$G$192),BX138*(1+'S&amp;S'!$G$194),BX139*(1+'S&amp;S'!$G$196),BX140*(1+'S&amp;S'!$G$198),BX141*(1+'S&amp;S'!$G$200),BX142*(1+'S&amp;S'!$G$202),BX143*(1+'S&amp;S'!$G$204),BX144*(1+'S&amp;S'!$G$206))</f>
        <v>0</v>
      </c>
      <c r="BY362" s="66">
        <f>-BY$190*(1+'S&amp;S'!$G$164)+BY$216*IF(O.4!$C$38="Depreciation",(1+'S&amp;S'!$G$164),1)-BY$218*(1+'S&amp;S'!$G$166)+BY233*(1+'S&amp;S'!$G$208)+BY234*(1+'S&amp;S'!$G$210)+SUM(BY125*(1+'S&amp;S'!$G$168),BY126*(1+'S&amp;S'!$G$170),BY127*(1+'S&amp;S'!$G$172),BY128*(1+'S&amp;S'!$G$174),BY129*(1+'S&amp;S'!$G$176),BY130*(1+'S&amp;S'!$G$178),BY131*(1+'S&amp;S'!$G$180),BY132*(1+'S&amp;S'!$G$182),BY133*(1+'S&amp;S'!$G$184),BY134*(1+'S&amp;S'!$G$186),BY135*(1+'S&amp;S'!$G$188),BY136*(1+'S&amp;S'!$G$190),BY137*(1+'S&amp;S'!$G$192),BY138*(1+'S&amp;S'!$G$194),BY139*(1+'S&amp;S'!$G$196),BY140*(1+'S&amp;S'!$G$198),BY141*(1+'S&amp;S'!$G$200),BY142*(1+'S&amp;S'!$G$202),BY143*(1+'S&amp;S'!$G$204),BY144*(1+'S&amp;S'!$G$206))</f>
        <v>0</v>
      </c>
      <c r="BZ362" s="66">
        <f>-BZ$190*(1+'S&amp;S'!$G$164)+BZ$216*IF(O.4!$C$38="Depreciation",(1+'S&amp;S'!$G$164),1)-BZ$218*(1+'S&amp;S'!$G$166)+BZ233*(1+'S&amp;S'!$G$208)+BZ234*(1+'S&amp;S'!$G$210)+SUM(BZ125*(1+'S&amp;S'!$G$168),BZ126*(1+'S&amp;S'!$G$170),BZ127*(1+'S&amp;S'!$G$172),BZ128*(1+'S&amp;S'!$G$174),BZ129*(1+'S&amp;S'!$G$176),BZ130*(1+'S&amp;S'!$G$178),BZ131*(1+'S&amp;S'!$G$180),BZ132*(1+'S&amp;S'!$G$182),BZ133*(1+'S&amp;S'!$G$184),BZ134*(1+'S&amp;S'!$G$186),BZ135*(1+'S&amp;S'!$G$188),BZ136*(1+'S&amp;S'!$G$190),BZ137*(1+'S&amp;S'!$G$192),BZ138*(1+'S&amp;S'!$G$194),BZ139*(1+'S&amp;S'!$G$196),BZ140*(1+'S&amp;S'!$G$198),BZ141*(1+'S&amp;S'!$G$200),BZ142*(1+'S&amp;S'!$G$202),BZ143*(1+'S&amp;S'!$G$204),BZ144*(1+'S&amp;S'!$G$206))</f>
        <v>0</v>
      </c>
      <c r="CA362" s="66">
        <f>-CA$190*(1+'S&amp;S'!$G$164)+CA$216*IF(O.4!$C$38="Depreciation",(1+'S&amp;S'!$G$164),1)-CA$218*(1+'S&amp;S'!$G$166)+CA233*(1+'S&amp;S'!$G$208)+CA234*(1+'S&amp;S'!$G$210)+SUM(CA125*(1+'S&amp;S'!$G$168),CA126*(1+'S&amp;S'!$G$170),CA127*(1+'S&amp;S'!$G$172),CA128*(1+'S&amp;S'!$G$174),CA129*(1+'S&amp;S'!$G$176),CA130*(1+'S&amp;S'!$G$178),CA131*(1+'S&amp;S'!$G$180),CA132*(1+'S&amp;S'!$G$182),CA133*(1+'S&amp;S'!$G$184),CA134*(1+'S&amp;S'!$G$186),CA135*(1+'S&amp;S'!$G$188),CA136*(1+'S&amp;S'!$G$190),CA137*(1+'S&amp;S'!$G$192),CA138*(1+'S&amp;S'!$G$194),CA139*(1+'S&amp;S'!$G$196),CA140*(1+'S&amp;S'!$G$198),CA141*(1+'S&amp;S'!$G$200),CA142*(1+'S&amp;S'!$G$202),CA143*(1+'S&amp;S'!$G$204),CA144*(1+'S&amp;S'!$G$206))</f>
        <v>0</v>
      </c>
      <c r="CB362" s="66">
        <f>-CB$190*(1+'S&amp;S'!$G$164)+CB$216*IF(O.4!$C$38="Depreciation",(1+'S&amp;S'!$G$164),1)-CB$218*(1+'S&amp;S'!$G$166)+CB233*(1+'S&amp;S'!$G$208)+CB234*(1+'S&amp;S'!$G$210)+SUM(CB125*(1+'S&amp;S'!$G$168),CB126*(1+'S&amp;S'!$G$170),CB127*(1+'S&amp;S'!$G$172),CB128*(1+'S&amp;S'!$G$174),CB129*(1+'S&amp;S'!$G$176),CB130*(1+'S&amp;S'!$G$178),CB131*(1+'S&amp;S'!$G$180),CB132*(1+'S&amp;S'!$G$182),CB133*(1+'S&amp;S'!$G$184),CB134*(1+'S&amp;S'!$G$186),CB135*(1+'S&amp;S'!$G$188),CB136*(1+'S&amp;S'!$G$190),CB137*(1+'S&amp;S'!$G$192),CB138*(1+'S&amp;S'!$G$194),CB139*(1+'S&amp;S'!$G$196),CB140*(1+'S&amp;S'!$G$198),CB141*(1+'S&amp;S'!$G$200),CB142*(1+'S&amp;S'!$G$202),CB143*(1+'S&amp;S'!$G$204),CB144*(1+'S&amp;S'!$G$206))</f>
        <v>0</v>
      </c>
      <c r="CC362" s="66">
        <f>-CC$190*(1+'S&amp;S'!$G$164)+CC$216*IF(O.4!$C$38="Depreciation",(1+'S&amp;S'!$G$164),1)-CC$218*(1+'S&amp;S'!$G$166)+CC233*(1+'S&amp;S'!$G$208)+CC234*(1+'S&amp;S'!$G$210)+SUM(CC125*(1+'S&amp;S'!$G$168),CC126*(1+'S&amp;S'!$G$170),CC127*(1+'S&amp;S'!$G$172),CC128*(1+'S&amp;S'!$G$174),CC129*(1+'S&amp;S'!$G$176),CC130*(1+'S&amp;S'!$G$178),CC131*(1+'S&amp;S'!$G$180),CC132*(1+'S&amp;S'!$G$182),CC133*(1+'S&amp;S'!$G$184),CC134*(1+'S&amp;S'!$G$186),CC135*(1+'S&amp;S'!$G$188),CC136*(1+'S&amp;S'!$G$190),CC137*(1+'S&amp;S'!$G$192),CC138*(1+'S&amp;S'!$G$194),CC139*(1+'S&amp;S'!$G$196),CC140*(1+'S&amp;S'!$G$198),CC141*(1+'S&amp;S'!$G$200),CC142*(1+'S&amp;S'!$G$202),CC143*(1+'S&amp;S'!$G$204),CC144*(1+'S&amp;S'!$G$206))</f>
        <v>0</v>
      </c>
      <c r="CD362" s="66">
        <f>-CD$190*(1+'S&amp;S'!$G$164)+CD$216*IF(O.4!$C$38="Depreciation",(1+'S&amp;S'!$G$164),1)-CD$218*(1+'S&amp;S'!$G$166)+CD233*(1+'S&amp;S'!$G$208)+CD234*(1+'S&amp;S'!$G$210)+SUM(CD125*(1+'S&amp;S'!$G$168),CD126*(1+'S&amp;S'!$G$170),CD127*(1+'S&amp;S'!$G$172),CD128*(1+'S&amp;S'!$G$174),CD129*(1+'S&amp;S'!$G$176),CD130*(1+'S&amp;S'!$G$178),CD131*(1+'S&amp;S'!$G$180),CD132*(1+'S&amp;S'!$G$182),CD133*(1+'S&amp;S'!$G$184),CD134*(1+'S&amp;S'!$G$186),CD135*(1+'S&amp;S'!$G$188),CD136*(1+'S&amp;S'!$G$190),CD137*(1+'S&amp;S'!$G$192),CD138*(1+'S&amp;S'!$G$194),CD139*(1+'S&amp;S'!$G$196),CD140*(1+'S&amp;S'!$G$198),CD141*(1+'S&amp;S'!$G$200),CD142*(1+'S&amp;S'!$G$202),CD143*(1+'S&amp;S'!$G$204),CD144*(1+'S&amp;S'!$G$206))</f>
        <v>0</v>
      </c>
      <c r="CE362" s="66">
        <f>-CE$190*(1+'S&amp;S'!$G$164)+CE$216*IF(O.4!$C$38="Depreciation",(1+'S&amp;S'!$G$164),1)-CE$218*(1+'S&amp;S'!$G$166)+CE233*(1+'S&amp;S'!$G$208)+CE234*(1+'S&amp;S'!$G$210)+SUM(CE125*(1+'S&amp;S'!$G$168),CE126*(1+'S&amp;S'!$G$170),CE127*(1+'S&amp;S'!$G$172),CE128*(1+'S&amp;S'!$G$174),CE129*(1+'S&amp;S'!$G$176),CE130*(1+'S&amp;S'!$G$178),CE131*(1+'S&amp;S'!$G$180),CE132*(1+'S&amp;S'!$G$182),CE133*(1+'S&amp;S'!$G$184),CE134*(1+'S&amp;S'!$G$186),CE135*(1+'S&amp;S'!$G$188),CE136*(1+'S&amp;S'!$G$190),CE137*(1+'S&amp;S'!$G$192),CE138*(1+'S&amp;S'!$G$194),CE139*(1+'S&amp;S'!$G$196),CE140*(1+'S&amp;S'!$G$198),CE141*(1+'S&amp;S'!$G$200),CE142*(1+'S&amp;S'!$G$202),CE143*(1+'S&amp;S'!$G$204),CE144*(1+'S&amp;S'!$G$206))</f>
        <v>0</v>
      </c>
      <c r="CF362" s="66">
        <f>-CF$190*(1+'S&amp;S'!$G$164)+CF$216*IF(O.4!$C$38="Depreciation",(1+'S&amp;S'!$G$164),1)-CF$218*(1+'S&amp;S'!$G$166)+CF233*(1+'S&amp;S'!$G$208)+CF234*(1+'S&amp;S'!$G$210)+SUM(CF125*(1+'S&amp;S'!$G$168),CF126*(1+'S&amp;S'!$G$170),CF127*(1+'S&amp;S'!$G$172),CF128*(1+'S&amp;S'!$G$174),CF129*(1+'S&amp;S'!$G$176),CF130*(1+'S&amp;S'!$G$178),CF131*(1+'S&amp;S'!$G$180),CF132*(1+'S&amp;S'!$G$182),CF133*(1+'S&amp;S'!$G$184),CF134*(1+'S&amp;S'!$G$186),CF135*(1+'S&amp;S'!$G$188),CF136*(1+'S&amp;S'!$G$190),CF137*(1+'S&amp;S'!$G$192),CF138*(1+'S&amp;S'!$G$194),CF139*(1+'S&amp;S'!$G$196),CF140*(1+'S&amp;S'!$G$198),CF141*(1+'S&amp;S'!$G$200),CF142*(1+'S&amp;S'!$G$202),CF143*(1+'S&amp;S'!$G$204),CF144*(1+'S&amp;S'!$G$206))</f>
        <v>0</v>
      </c>
      <c r="CG362" s="66">
        <f>-CG$190*(1+'S&amp;S'!$G$164)+CG$216*IF(O.4!$C$38="Depreciation",(1+'S&amp;S'!$G$164),1)-CG$218*(1+'S&amp;S'!$G$166)+CG233*(1+'S&amp;S'!$G$208)+CG234*(1+'S&amp;S'!$G$210)+SUM(CG125*(1+'S&amp;S'!$G$168),CG126*(1+'S&amp;S'!$G$170),CG127*(1+'S&amp;S'!$G$172),CG128*(1+'S&amp;S'!$G$174),CG129*(1+'S&amp;S'!$G$176),CG130*(1+'S&amp;S'!$G$178),CG131*(1+'S&amp;S'!$G$180),CG132*(1+'S&amp;S'!$G$182),CG133*(1+'S&amp;S'!$G$184),CG134*(1+'S&amp;S'!$G$186),CG135*(1+'S&amp;S'!$G$188),CG136*(1+'S&amp;S'!$G$190),CG137*(1+'S&amp;S'!$G$192),CG138*(1+'S&amp;S'!$G$194),CG139*(1+'S&amp;S'!$G$196),CG140*(1+'S&amp;S'!$G$198),CG141*(1+'S&amp;S'!$G$200),CG142*(1+'S&amp;S'!$G$202),CG143*(1+'S&amp;S'!$G$204),CG144*(1+'S&amp;S'!$G$206))</f>
        <v>0</v>
      </c>
      <c r="CH362" s="66">
        <f>-CH$190*(1+'S&amp;S'!$G$164)+CH$216*IF(O.4!$C$38="Depreciation",(1+'S&amp;S'!$G$164),1)-CH$218*(1+'S&amp;S'!$G$166)+CH233*(1+'S&amp;S'!$G$208)+CH234*(1+'S&amp;S'!$G$210)+SUM(CH125*(1+'S&amp;S'!$G$168),CH126*(1+'S&amp;S'!$G$170),CH127*(1+'S&amp;S'!$G$172),CH128*(1+'S&amp;S'!$G$174),CH129*(1+'S&amp;S'!$G$176),CH130*(1+'S&amp;S'!$G$178),CH131*(1+'S&amp;S'!$G$180),CH132*(1+'S&amp;S'!$G$182),CH133*(1+'S&amp;S'!$G$184),CH134*(1+'S&amp;S'!$G$186),CH135*(1+'S&amp;S'!$G$188),CH136*(1+'S&amp;S'!$G$190),CH137*(1+'S&amp;S'!$G$192),CH138*(1+'S&amp;S'!$G$194),CH139*(1+'S&amp;S'!$G$196),CH140*(1+'S&amp;S'!$G$198),CH141*(1+'S&amp;S'!$G$200),CH142*(1+'S&amp;S'!$G$202),CH143*(1+'S&amp;S'!$G$204),CH144*(1+'S&amp;S'!$G$206))</f>
        <v>0</v>
      </c>
      <c r="CI362" s="66">
        <f>-CI$190*(1+'S&amp;S'!$G$164)+CI$216*IF(O.4!$C$38="Depreciation",(1+'S&amp;S'!$G$164),1)-CI$218*(1+'S&amp;S'!$G$166)+CI233*(1+'S&amp;S'!$G$208)+CI234*(1+'S&amp;S'!$G$210)+SUM(CI125*(1+'S&amp;S'!$G$168),CI126*(1+'S&amp;S'!$G$170),CI127*(1+'S&amp;S'!$G$172),CI128*(1+'S&amp;S'!$G$174),CI129*(1+'S&amp;S'!$G$176),CI130*(1+'S&amp;S'!$G$178),CI131*(1+'S&amp;S'!$G$180),CI132*(1+'S&amp;S'!$G$182),CI133*(1+'S&amp;S'!$G$184),CI134*(1+'S&amp;S'!$G$186),CI135*(1+'S&amp;S'!$G$188),CI136*(1+'S&amp;S'!$G$190),CI137*(1+'S&amp;S'!$G$192),CI138*(1+'S&amp;S'!$G$194),CI139*(1+'S&amp;S'!$G$196),CI140*(1+'S&amp;S'!$G$198),CI141*(1+'S&amp;S'!$G$200),CI142*(1+'S&amp;S'!$G$202),CI143*(1+'S&amp;S'!$G$204),CI144*(1+'S&amp;S'!$G$206))</f>
        <v>0</v>
      </c>
      <c r="CJ362" s="66">
        <f>-CJ$190*(1+'S&amp;S'!$G$164)+CJ$216*IF(O.4!$C$38="Depreciation",(1+'S&amp;S'!$G$164),1)-CJ$218*(1+'S&amp;S'!$G$166)+CJ233*(1+'S&amp;S'!$G$208)+CJ234*(1+'S&amp;S'!$G$210)+SUM(CJ125*(1+'S&amp;S'!$G$168),CJ126*(1+'S&amp;S'!$G$170),CJ127*(1+'S&amp;S'!$G$172),CJ128*(1+'S&amp;S'!$G$174),CJ129*(1+'S&amp;S'!$G$176),CJ130*(1+'S&amp;S'!$G$178),CJ131*(1+'S&amp;S'!$G$180),CJ132*(1+'S&amp;S'!$G$182),CJ133*(1+'S&amp;S'!$G$184),CJ134*(1+'S&amp;S'!$G$186),CJ135*(1+'S&amp;S'!$G$188),CJ136*(1+'S&amp;S'!$G$190),CJ137*(1+'S&amp;S'!$G$192),CJ138*(1+'S&amp;S'!$G$194),CJ139*(1+'S&amp;S'!$G$196),CJ140*(1+'S&amp;S'!$G$198),CJ141*(1+'S&amp;S'!$G$200),CJ142*(1+'S&amp;S'!$G$202),CJ143*(1+'S&amp;S'!$G$204),CJ144*(1+'S&amp;S'!$G$206))</f>
        <v>0</v>
      </c>
      <c r="CK362" s="66">
        <f>-CK$190*(1+'S&amp;S'!$G$164)+CK$216*IF(O.4!$C$38="Depreciation",(1+'S&amp;S'!$G$164),1)-CK$218*(1+'S&amp;S'!$G$166)+CK233*(1+'S&amp;S'!$G$208)+CK234*(1+'S&amp;S'!$G$210)+SUM(CK125*(1+'S&amp;S'!$G$168),CK126*(1+'S&amp;S'!$G$170),CK127*(1+'S&amp;S'!$G$172),CK128*(1+'S&amp;S'!$G$174),CK129*(1+'S&amp;S'!$G$176),CK130*(1+'S&amp;S'!$G$178),CK131*(1+'S&amp;S'!$G$180),CK132*(1+'S&amp;S'!$G$182),CK133*(1+'S&amp;S'!$G$184),CK134*(1+'S&amp;S'!$G$186),CK135*(1+'S&amp;S'!$G$188),CK136*(1+'S&amp;S'!$G$190),CK137*(1+'S&amp;S'!$G$192),CK138*(1+'S&amp;S'!$G$194),CK139*(1+'S&amp;S'!$G$196),CK140*(1+'S&amp;S'!$G$198),CK141*(1+'S&amp;S'!$G$200),CK142*(1+'S&amp;S'!$G$202),CK143*(1+'S&amp;S'!$G$204),CK144*(1+'S&amp;S'!$G$206))</f>
        <v>0</v>
      </c>
      <c r="CL362" s="66">
        <f>-CL$190*(1+'S&amp;S'!$G$164)+CL$216*IF(O.4!$C$38="Depreciation",(1+'S&amp;S'!$G$164),1)-CL$218*(1+'S&amp;S'!$G$166)+CL233*(1+'S&amp;S'!$G$208)+CL234*(1+'S&amp;S'!$G$210)+SUM(CL125*(1+'S&amp;S'!$G$168),CL126*(1+'S&amp;S'!$G$170),CL127*(1+'S&amp;S'!$G$172),CL128*(1+'S&amp;S'!$G$174),CL129*(1+'S&amp;S'!$G$176),CL130*(1+'S&amp;S'!$G$178),CL131*(1+'S&amp;S'!$G$180),CL132*(1+'S&amp;S'!$G$182),CL133*(1+'S&amp;S'!$G$184),CL134*(1+'S&amp;S'!$G$186),CL135*(1+'S&amp;S'!$G$188),CL136*(1+'S&amp;S'!$G$190),CL137*(1+'S&amp;S'!$G$192),CL138*(1+'S&amp;S'!$G$194),CL139*(1+'S&amp;S'!$G$196),CL140*(1+'S&amp;S'!$G$198),CL141*(1+'S&amp;S'!$G$200),CL142*(1+'S&amp;S'!$G$202),CL143*(1+'S&amp;S'!$G$204),CL144*(1+'S&amp;S'!$G$206))</f>
        <v>0</v>
      </c>
      <c r="CM362" s="66">
        <f>-CM$190*(1+'S&amp;S'!$G$164)+CM$216*IF(O.4!$C$38="Depreciation",(1+'S&amp;S'!$G$164),1)-CM$218*(1+'S&amp;S'!$G$166)+CM233*(1+'S&amp;S'!$G$208)+CM234*(1+'S&amp;S'!$G$210)+SUM(CM125*(1+'S&amp;S'!$G$168),CM126*(1+'S&amp;S'!$G$170),CM127*(1+'S&amp;S'!$G$172),CM128*(1+'S&amp;S'!$G$174),CM129*(1+'S&amp;S'!$G$176),CM130*(1+'S&amp;S'!$G$178),CM131*(1+'S&amp;S'!$G$180),CM132*(1+'S&amp;S'!$G$182),CM133*(1+'S&amp;S'!$G$184),CM134*(1+'S&amp;S'!$G$186),CM135*(1+'S&amp;S'!$G$188),CM136*(1+'S&amp;S'!$G$190),CM137*(1+'S&amp;S'!$G$192),CM138*(1+'S&amp;S'!$G$194),CM139*(1+'S&amp;S'!$G$196),CM140*(1+'S&amp;S'!$G$198),CM141*(1+'S&amp;S'!$G$200),CM142*(1+'S&amp;S'!$G$202),CM143*(1+'S&amp;S'!$G$204),CM144*(1+'S&amp;S'!$G$206))</f>
        <v>0</v>
      </c>
      <c r="CN362" s="66">
        <f>-CN$190*(1+'S&amp;S'!$G$164)+CN$216*IF(O.4!$C$38="Depreciation",(1+'S&amp;S'!$G$164),1)-CN$218*(1+'S&amp;S'!$G$166)+CN233*(1+'S&amp;S'!$G$208)+CN234*(1+'S&amp;S'!$G$210)+SUM(CN125*(1+'S&amp;S'!$G$168),CN126*(1+'S&amp;S'!$G$170),CN127*(1+'S&amp;S'!$G$172),CN128*(1+'S&amp;S'!$G$174),CN129*(1+'S&amp;S'!$G$176),CN130*(1+'S&amp;S'!$G$178),CN131*(1+'S&amp;S'!$G$180),CN132*(1+'S&amp;S'!$G$182),CN133*(1+'S&amp;S'!$G$184),CN134*(1+'S&amp;S'!$G$186),CN135*(1+'S&amp;S'!$G$188),CN136*(1+'S&amp;S'!$G$190),CN137*(1+'S&amp;S'!$G$192),CN138*(1+'S&amp;S'!$G$194),CN139*(1+'S&amp;S'!$G$196),CN140*(1+'S&amp;S'!$G$198),CN141*(1+'S&amp;S'!$G$200),CN142*(1+'S&amp;S'!$G$202),CN143*(1+'S&amp;S'!$G$204),CN144*(1+'S&amp;S'!$G$206))</f>
        <v>0</v>
      </c>
      <c r="CO362" s="66">
        <f>-CO$190*(1+'S&amp;S'!$G$164)+CO$216*IF(O.4!$C$38="Depreciation",(1+'S&amp;S'!$G$164),1)-CO$218*(1+'S&amp;S'!$G$166)+CO233*(1+'S&amp;S'!$G$208)+CO234*(1+'S&amp;S'!$G$210)+SUM(CO125*(1+'S&amp;S'!$G$168),CO126*(1+'S&amp;S'!$G$170),CO127*(1+'S&amp;S'!$G$172),CO128*(1+'S&amp;S'!$G$174),CO129*(1+'S&amp;S'!$G$176),CO130*(1+'S&amp;S'!$G$178),CO131*(1+'S&amp;S'!$G$180),CO132*(1+'S&amp;S'!$G$182),CO133*(1+'S&amp;S'!$G$184),CO134*(1+'S&amp;S'!$G$186),CO135*(1+'S&amp;S'!$G$188),CO136*(1+'S&amp;S'!$G$190),CO137*(1+'S&amp;S'!$G$192),CO138*(1+'S&amp;S'!$G$194),CO139*(1+'S&amp;S'!$G$196),CO140*(1+'S&amp;S'!$G$198),CO141*(1+'S&amp;S'!$G$200),CO142*(1+'S&amp;S'!$G$202),CO143*(1+'S&amp;S'!$G$204),CO144*(1+'S&amp;S'!$G$206))</f>
        <v>0</v>
      </c>
      <c r="CP362" s="66">
        <f>-CP$190*(1+'S&amp;S'!$G$164)+CP$216*IF(O.4!$C$38="Depreciation",(1+'S&amp;S'!$G$164),1)-CP$218*(1+'S&amp;S'!$G$166)+CP233*(1+'S&amp;S'!$G$208)+CP234*(1+'S&amp;S'!$G$210)+SUM(CP125*(1+'S&amp;S'!$G$168),CP126*(1+'S&amp;S'!$G$170),CP127*(1+'S&amp;S'!$G$172),CP128*(1+'S&amp;S'!$G$174),CP129*(1+'S&amp;S'!$G$176),CP130*(1+'S&amp;S'!$G$178),CP131*(1+'S&amp;S'!$G$180),CP132*(1+'S&amp;S'!$G$182),CP133*(1+'S&amp;S'!$G$184),CP134*(1+'S&amp;S'!$G$186),CP135*(1+'S&amp;S'!$G$188),CP136*(1+'S&amp;S'!$G$190),CP137*(1+'S&amp;S'!$G$192),CP138*(1+'S&amp;S'!$G$194),CP139*(1+'S&amp;S'!$G$196),CP140*(1+'S&amp;S'!$G$198),CP141*(1+'S&amp;S'!$G$200),CP142*(1+'S&amp;S'!$G$202),CP143*(1+'S&amp;S'!$G$204),CP144*(1+'S&amp;S'!$G$206))</f>
        <v>0</v>
      </c>
      <c r="CQ362" s="66">
        <f>-CQ$190*(1+'S&amp;S'!$G$164)+CQ$216*IF(O.4!$C$38="Depreciation",(1+'S&amp;S'!$G$164),1)-CQ$218*(1+'S&amp;S'!$G$166)+CQ233*(1+'S&amp;S'!$G$208)+CQ234*(1+'S&amp;S'!$G$210)+SUM(CQ125*(1+'S&amp;S'!$G$168),CQ126*(1+'S&amp;S'!$G$170),CQ127*(1+'S&amp;S'!$G$172),CQ128*(1+'S&amp;S'!$G$174),CQ129*(1+'S&amp;S'!$G$176),CQ130*(1+'S&amp;S'!$G$178),CQ131*(1+'S&amp;S'!$G$180),CQ132*(1+'S&amp;S'!$G$182),CQ133*(1+'S&amp;S'!$G$184),CQ134*(1+'S&amp;S'!$G$186),CQ135*(1+'S&amp;S'!$G$188),CQ136*(1+'S&amp;S'!$G$190),CQ137*(1+'S&amp;S'!$G$192),CQ138*(1+'S&amp;S'!$G$194),CQ139*(1+'S&amp;S'!$G$196),CQ140*(1+'S&amp;S'!$G$198),CQ141*(1+'S&amp;S'!$G$200),CQ142*(1+'S&amp;S'!$G$202),CQ143*(1+'S&amp;S'!$G$204),CQ144*(1+'S&amp;S'!$G$206))</f>
        <v>0</v>
      </c>
      <c r="CR362" s="66">
        <f>-CR$190*(1+'S&amp;S'!$G$164)+CR$216*IF(O.4!$C$38="Depreciation",(1+'S&amp;S'!$G$164),1)-CR$218*(1+'S&amp;S'!$G$166)+CR233*(1+'S&amp;S'!$G$208)+CR234*(1+'S&amp;S'!$G$210)+SUM(CR125*(1+'S&amp;S'!$G$168),CR126*(1+'S&amp;S'!$G$170),CR127*(1+'S&amp;S'!$G$172),CR128*(1+'S&amp;S'!$G$174),CR129*(1+'S&amp;S'!$G$176),CR130*(1+'S&amp;S'!$G$178),CR131*(1+'S&amp;S'!$G$180),CR132*(1+'S&amp;S'!$G$182),CR133*(1+'S&amp;S'!$G$184),CR134*(1+'S&amp;S'!$G$186),CR135*(1+'S&amp;S'!$G$188),CR136*(1+'S&amp;S'!$G$190),CR137*(1+'S&amp;S'!$G$192),CR138*(1+'S&amp;S'!$G$194),CR139*(1+'S&amp;S'!$G$196),CR140*(1+'S&amp;S'!$G$198),CR141*(1+'S&amp;S'!$G$200),CR142*(1+'S&amp;S'!$G$202),CR143*(1+'S&amp;S'!$G$204),CR144*(1+'S&amp;S'!$G$206))</f>
        <v>0</v>
      </c>
      <c r="CS362" s="66">
        <f>-CS$190*(1+'S&amp;S'!$G$164)+CS$216*IF(O.4!$C$38="Depreciation",(1+'S&amp;S'!$G$164),1)-CS$218*(1+'S&amp;S'!$G$166)+CS233*(1+'S&amp;S'!$G$208)+CS234*(1+'S&amp;S'!$G$210)+SUM(CS125*(1+'S&amp;S'!$G$168),CS126*(1+'S&amp;S'!$G$170),CS127*(1+'S&amp;S'!$G$172),CS128*(1+'S&amp;S'!$G$174),CS129*(1+'S&amp;S'!$G$176),CS130*(1+'S&amp;S'!$G$178),CS131*(1+'S&amp;S'!$G$180),CS132*(1+'S&amp;S'!$G$182),CS133*(1+'S&amp;S'!$G$184),CS134*(1+'S&amp;S'!$G$186),CS135*(1+'S&amp;S'!$G$188),CS136*(1+'S&amp;S'!$G$190),CS137*(1+'S&amp;S'!$G$192),CS138*(1+'S&amp;S'!$G$194),CS139*(1+'S&amp;S'!$G$196),CS140*(1+'S&amp;S'!$G$198),CS141*(1+'S&amp;S'!$G$200),CS142*(1+'S&amp;S'!$G$202),CS143*(1+'S&amp;S'!$G$204),CS144*(1+'S&amp;S'!$G$206))</f>
        <v>0</v>
      </c>
    </row>
  </sheetData>
  <sheetProtection algorithmName="SHA-512" hashValue="01LnXVXeKzq6At3EjkBsPsAhkpSktRAaOLMuTPCW8QceBh27KMNXDOyj3fgrS/QCZDQgfZF7FTmjJJigObkaPg==" saltValue="3EmLzgtZWIUcUliY34MPtQ==" spinCount="100000" sheet="1" objects="1" scenarios="1"/>
  <mergeCells count="19">
    <mergeCell ref="D4:D5"/>
    <mergeCell ref="E4:F4"/>
    <mergeCell ref="D9:D10"/>
    <mergeCell ref="E176:F176"/>
    <mergeCell ref="E177:F177"/>
    <mergeCell ref="E1:F2"/>
    <mergeCell ref="E279:F279"/>
    <mergeCell ref="E238:F238"/>
    <mergeCell ref="E239:F239"/>
    <mergeCell ref="E240:F240"/>
    <mergeCell ref="E251:F251"/>
    <mergeCell ref="E252:F252"/>
    <mergeCell ref="E272:F272"/>
    <mergeCell ref="E273:F273"/>
    <mergeCell ref="E274:F274"/>
    <mergeCell ref="E275:F275"/>
    <mergeCell ref="E277:F277"/>
    <mergeCell ref="E278:F278"/>
    <mergeCell ref="E186:F186"/>
  </mergeCells>
  <conditionalFormatting sqref="C11:C144">
    <cfRule type="expression" dxfId="48" priority="2" stopIfTrue="1">
      <formula>$CX11&gt;=1</formula>
    </cfRule>
    <cfRule type="expression" dxfId="47" priority="4" stopIfTrue="1">
      <formula>$CV11&gt;=1</formula>
    </cfRule>
  </conditionalFormatting>
  <conditionalFormatting sqref="C40">
    <cfRule type="expression" dxfId="46" priority="3" stopIfTrue="1">
      <formula>$CW$10=1</formula>
    </cfRule>
  </conditionalFormatting>
  <conditionalFormatting sqref="E1:F2">
    <cfRule type="expression" dxfId="45" priority="1" stopIfTrue="1">
      <formula>OR(CV10&gt;0,CW10&gt;0,CX10&gt;0)</formula>
    </cfRule>
  </conditionalFormatting>
  <pageMargins left="0.7" right="0.7" top="0.75" bottom="0.75" header="0.3" footer="0.3"/>
  <pageSetup paperSize="9" scale="23" fitToWidth="2"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4647" r:id="rId4" name="Button 71">
              <controlPr defaultSize="0" print="0" autoFill="0" autoPict="0" macro="[0]!calculation_Show1">
                <anchor moveWithCells="1" sizeWithCells="1">
                  <from>
                    <xdr:col>2</xdr:col>
                    <xdr:colOff>0</xdr:colOff>
                    <xdr:row>145</xdr:row>
                    <xdr:rowOff>31750</xdr:rowOff>
                  </from>
                  <to>
                    <xdr:col>2</xdr:col>
                    <xdr:colOff>1289050</xdr:colOff>
                    <xdr:row>147</xdr:row>
                    <xdr:rowOff>88900</xdr:rowOff>
                  </to>
                </anchor>
              </controlPr>
            </control>
          </mc:Choice>
        </mc:AlternateContent>
        <mc:AlternateContent xmlns:mc="http://schemas.openxmlformats.org/markup-compatibility/2006">
          <mc:Choice Requires="x14">
            <control shapeId="24648" r:id="rId5" name="Button 72">
              <controlPr defaultSize="0" print="0" autoFill="0" autoPict="0" macro="[0]!calculation_Hide1">
                <anchor moveWithCells="1" sizeWithCells="1">
                  <from>
                    <xdr:col>2</xdr:col>
                    <xdr:colOff>1447800</xdr:colOff>
                    <xdr:row>145</xdr:row>
                    <xdr:rowOff>38100</xdr:rowOff>
                  </from>
                  <to>
                    <xdr:col>2</xdr:col>
                    <xdr:colOff>2755900</xdr:colOff>
                    <xdr:row>147</xdr:row>
                    <xdr:rowOff>107950</xdr:rowOff>
                  </to>
                </anchor>
              </controlPr>
            </control>
          </mc:Choice>
        </mc:AlternateContent>
        <mc:AlternateContent xmlns:mc="http://schemas.openxmlformats.org/markup-compatibility/2006">
          <mc:Choice Requires="x14">
            <control shapeId="24817" r:id="rId6" name="Button 241">
              <controlPr defaultSize="0" print="0" autoFill="0" autoPict="0" macro="[0]!option_button_add1">
                <anchor moveWithCells="1" sizeWithCells="1">
                  <from>
                    <xdr:col>1</xdr:col>
                    <xdr:colOff>31750</xdr:colOff>
                    <xdr:row>10</xdr:row>
                    <xdr:rowOff>31750</xdr:rowOff>
                  </from>
                  <to>
                    <xdr:col>1</xdr:col>
                    <xdr:colOff>146050</xdr:colOff>
                    <xdr:row>10</xdr:row>
                    <xdr:rowOff>146050</xdr:rowOff>
                  </to>
                </anchor>
              </controlPr>
            </control>
          </mc:Choice>
        </mc:AlternateContent>
        <mc:AlternateContent xmlns:mc="http://schemas.openxmlformats.org/markup-compatibility/2006">
          <mc:Choice Requires="x14">
            <control shapeId="24818" r:id="rId7" name="Button 242">
              <controlPr defaultSize="0" print="0" autoFill="0" autoPict="0" macro="[0]!option_button_add_spare">
                <anchor moveWithCells="1" sizeWithCells="1">
                  <from>
                    <xdr:col>1</xdr:col>
                    <xdr:colOff>31750</xdr:colOff>
                    <xdr:row>19</xdr:row>
                    <xdr:rowOff>31750</xdr:rowOff>
                  </from>
                  <to>
                    <xdr:col>1</xdr:col>
                    <xdr:colOff>146050</xdr:colOff>
                    <xdr:row>19</xdr:row>
                    <xdr:rowOff>146050</xdr:rowOff>
                  </to>
                </anchor>
              </controlPr>
            </control>
          </mc:Choice>
        </mc:AlternateContent>
        <mc:AlternateContent xmlns:mc="http://schemas.openxmlformats.org/markup-compatibility/2006">
          <mc:Choice Requires="x14">
            <control shapeId="24819" r:id="rId8" name="Button 243">
              <controlPr defaultSize="0" print="0" autoFill="0" autoPict="0" macro="[0]!option_button_click">
                <anchor moveWithCells="1" sizeWithCells="1">
                  <from>
                    <xdr:col>0</xdr:col>
                    <xdr:colOff>31750</xdr:colOff>
                    <xdr:row>12</xdr:row>
                    <xdr:rowOff>38100</xdr:rowOff>
                  </from>
                  <to>
                    <xdr:col>0</xdr:col>
                    <xdr:colOff>146050</xdr:colOff>
                    <xdr:row>12</xdr:row>
                    <xdr:rowOff>152400</xdr:rowOff>
                  </to>
                </anchor>
              </controlPr>
            </control>
          </mc:Choice>
        </mc:AlternateContent>
        <mc:AlternateContent xmlns:mc="http://schemas.openxmlformats.org/markup-compatibility/2006">
          <mc:Choice Requires="x14">
            <control shapeId="24820" r:id="rId9" name="Button 244">
              <controlPr defaultSize="0" print="0" autoFill="0" autoPict="0" macro="[0]!option_button_click">
                <anchor moveWithCells="1" sizeWithCells="1">
                  <from>
                    <xdr:col>0</xdr:col>
                    <xdr:colOff>31750</xdr:colOff>
                    <xdr:row>13</xdr:row>
                    <xdr:rowOff>31750</xdr:rowOff>
                  </from>
                  <to>
                    <xdr:col>0</xdr:col>
                    <xdr:colOff>146050</xdr:colOff>
                    <xdr:row>13</xdr:row>
                    <xdr:rowOff>146050</xdr:rowOff>
                  </to>
                </anchor>
              </controlPr>
            </control>
          </mc:Choice>
        </mc:AlternateContent>
        <mc:AlternateContent xmlns:mc="http://schemas.openxmlformats.org/markup-compatibility/2006">
          <mc:Choice Requires="x14">
            <control shapeId="24821" r:id="rId10" name="Button 245">
              <controlPr defaultSize="0" print="0" autoFill="0" autoPict="0" macro="[0]!option_button_click">
                <anchor moveWithCells="1" sizeWithCells="1">
                  <from>
                    <xdr:col>0</xdr:col>
                    <xdr:colOff>31750</xdr:colOff>
                    <xdr:row>14</xdr:row>
                    <xdr:rowOff>31750</xdr:rowOff>
                  </from>
                  <to>
                    <xdr:col>0</xdr:col>
                    <xdr:colOff>146050</xdr:colOff>
                    <xdr:row>14</xdr:row>
                    <xdr:rowOff>146050</xdr:rowOff>
                  </to>
                </anchor>
              </controlPr>
            </control>
          </mc:Choice>
        </mc:AlternateContent>
        <mc:AlternateContent xmlns:mc="http://schemas.openxmlformats.org/markup-compatibility/2006">
          <mc:Choice Requires="x14">
            <control shapeId="24822" r:id="rId11" name="Button 246">
              <controlPr defaultSize="0" print="0" autoFill="0" autoPict="0" macro="[0]!option_button_click">
                <anchor moveWithCells="1" sizeWithCells="1">
                  <from>
                    <xdr:col>0</xdr:col>
                    <xdr:colOff>31750</xdr:colOff>
                    <xdr:row>15</xdr:row>
                    <xdr:rowOff>31750</xdr:rowOff>
                  </from>
                  <to>
                    <xdr:col>0</xdr:col>
                    <xdr:colOff>146050</xdr:colOff>
                    <xdr:row>15</xdr:row>
                    <xdr:rowOff>146050</xdr:rowOff>
                  </to>
                </anchor>
              </controlPr>
            </control>
          </mc:Choice>
        </mc:AlternateContent>
        <mc:AlternateContent xmlns:mc="http://schemas.openxmlformats.org/markup-compatibility/2006">
          <mc:Choice Requires="x14">
            <control shapeId="24823" r:id="rId12" name="Button 247">
              <controlPr defaultSize="0" print="0" autoFill="0" autoPict="0" macro="[0]!option_button_click">
                <anchor moveWithCells="1" sizeWithCells="1">
                  <from>
                    <xdr:col>0</xdr:col>
                    <xdr:colOff>31750</xdr:colOff>
                    <xdr:row>16</xdr:row>
                    <xdr:rowOff>31750</xdr:rowOff>
                  </from>
                  <to>
                    <xdr:col>0</xdr:col>
                    <xdr:colOff>146050</xdr:colOff>
                    <xdr:row>16</xdr:row>
                    <xdr:rowOff>146050</xdr:rowOff>
                  </to>
                </anchor>
              </controlPr>
            </control>
          </mc:Choice>
        </mc:AlternateContent>
        <mc:AlternateContent xmlns:mc="http://schemas.openxmlformats.org/markup-compatibility/2006">
          <mc:Choice Requires="x14">
            <control shapeId="24824" r:id="rId13" name="Button 248">
              <controlPr defaultSize="0" print="0" autoFill="0" autoPict="0" macro="[0]!option_button_click">
                <anchor moveWithCells="1" sizeWithCells="1">
                  <from>
                    <xdr:col>0</xdr:col>
                    <xdr:colOff>31750</xdr:colOff>
                    <xdr:row>17</xdr:row>
                    <xdr:rowOff>31750</xdr:rowOff>
                  </from>
                  <to>
                    <xdr:col>0</xdr:col>
                    <xdr:colOff>146050</xdr:colOff>
                    <xdr:row>17</xdr:row>
                    <xdr:rowOff>146050</xdr:rowOff>
                  </to>
                </anchor>
              </controlPr>
            </control>
          </mc:Choice>
        </mc:AlternateContent>
        <mc:AlternateContent xmlns:mc="http://schemas.openxmlformats.org/markup-compatibility/2006">
          <mc:Choice Requires="x14">
            <control shapeId="24825" r:id="rId14" name="Button 249">
              <controlPr defaultSize="0" print="0" autoFill="0" autoPict="0" macro="[0]!option_button_click">
                <anchor moveWithCells="1" sizeWithCells="1">
                  <from>
                    <xdr:col>0</xdr:col>
                    <xdr:colOff>31750</xdr:colOff>
                    <xdr:row>18</xdr:row>
                    <xdr:rowOff>31750</xdr:rowOff>
                  </from>
                  <to>
                    <xdr:col>0</xdr:col>
                    <xdr:colOff>146050</xdr:colOff>
                    <xdr:row>18</xdr:row>
                    <xdr:rowOff>146050</xdr:rowOff>
                  </to>
                </anchor>
              </controlPr>
            </control>
          </mc:Choice>
        </mc:AlternateContent>
        <mc:AlternateContent xmlns:mc="http://schemas.openxmlformats.org/markup-compatibility/2006">
          <mc:Choice Requires="x14">
            <control shapeId="24826" r:id="rId15" name="Button 250">
              <controlPr defaultSize="0" print="0" autoFill="0" autoPict="0" macro="[0]!option_button_click">
                <anchor moveWithCells="1" sizeWithCells="1">
                  <from>
                    <xdr:col>0</xdr:col>
                    <xdr:colOff>31750</xdr:colOff>
                    <xdr:row>11</xdr:row>
                    <xdr:rowOff>31750</xdr:rowOff>
                  </from>
                  <to>
                    <xdr:col>0</xdr:col>
                    <xdr:colOff>146050</xdr:colOff>
                    <xdr:row>11</xdr:row>
                    <xdr:rowOff>146050</xdr:rowOff>
                  </to>
                </anchor>
              </controlPr>
            </control>
          </mc:Choice>
        </mc:AlternateContent>
        <mc:AlternateContent xmlns:mc="http://schemas.openxmlformats.org/markup-compatibility/2006">
          <mc:Choice Requires="x14">
            <control shapeId="24827" r:id="rId16" name="Button 251">
              <controlPr defaultSize="0" print="0" autoFill="0" autoPict="0" macro="[0]!option_button_click">
                <anchor moveWithCells="1" sizeWithCells="1">
                  <from>
                    <xdr:col>0</xdr:col>
                    <xdr:colOff>31750</xdr:colOff>
                    <xdr:row>21</xdr:row>
                    <xdr:rowOff>38100</xdr:rowOff>
                  </from>
                  <to>
                    <xdr:col>0</xdr:col>
                    <xdr:colOff>146050</xdr:colOff>
                    <xdr:row>21</xdr:row>
                    <xdr:rowOff>152400</xdr:rowOff>
                  </to>
                </anchor>
              </controlPr>
            </control>
          </mc:Choice>
        </mc:AlternateContent>
        <mc:AlternateContent xmlns:mc="http://schemas.openxmlformats.org/markup-compatibility/2006">
          <mc:Choice Requires="x14">
            <control shapeId="24828" r:id="rId17" name="Button 252">
              <controlPr defaultSize="0" print="0" autoFill="0" autoPict="0" macro="[0]!option_button_click">
                <anchor moveWithCells="1" sizeWithCells="1">
                  <from>
                    <xdr:col>0</xdr:col>
                    <xdr:colOff>31750</xdr:colOff>
                    <xdr:row>22</xdr:row>
                    <xdr:rowOff>31750</xdr:rowOff>
                  </from>
                  <to>
                    <xdr:col>0</xdr:col>
                    <xdr:colOff>146050</xdr:colOff>
                    <xdr:row>22</xdr:row>
                    <xdr:rowOff>146050</xdr:rowOff>
                  </to>
                </anchor>
              </controlPr>
            </control>
          </mc:Choice>
        </mc:AlternateContent>
        <mc:AlternateContent xmlns:mc="http://schemas.openxmlformats.org/markup-compatibility/2006">
          <mc:Choice Requires="x14">
            <control shapeId="24829" r:id="rId18" name="Button 253">
              <controlPr defaultSize="0" print="0" autoFill="0" autoPict="0" macro="[0]!option_button_click">
                <anchor moveWithCells="1" sizeWithCells="1">
                  <from>
                    <xdr:col>0</xdr:col>
                    <xdr:colOff>31750</xdr:colOff>
                    <xdr:row>23</xdr:row>
                    <xdr:rowOff>31750</xdr:rowOff>
                  </from>
                  <to>
                    <xdr:col>0</xdr:col>
                    <xdr:colOff>146050</xdr:colOff>
                    <xdr:row>23</xdr:row>
                    <xdr:rowOff>146050</xdr:rowOff>
                  </to>
                </anchor>
              </controlPr>
            </control>
          </mc:Choice>
        </mc:AlternateContent>
        <mc:AlternateContent xmlns:mc="http://schemas.openxmlformats.org/markup-compatibility/2006">
          <mc:Choice Requires="x14">
            <control shapeId="24830" r:id="rId19" name="Button 254">
              <controlPr defaultSize="0" print="0" autoFill="0" autoPict="0" macro="[0]!option_button_click">
                <anchor moveWithCells="1" sizeWithCells="1">
                  <from>
                    <xdr:col>0</xdr:col>
                    <xdr:colOff>31750</xdr:colOff>
                    <xdr:row>20</xdr:row>
                    <xdr:rowOff>31750</xdr:rowOff>
                  </from>
                  <to>
                    <xdr:col>0</xdr:col>
                    <xdr:colOff>146050</xdr:colOff>
                    <xdr:row>20</xdr:row>
                    <xdr:rowOff>146050</xdr:rowOff>
                  </to>
                </anchor>
              </controlPr>
            </control>
          </mc:Choice>
        </mc:AlternateContent>
        <mc:AlternateContent xmlns:mc="http://schemas.openxmlformats.org/markup-compatibility/2006">
          <mc:Choice Requires="x14">
            <control shapeId="24831" r:id="rId20" name="Button 255">
              <controlPr defaultSize="0" print="0" autoFill="0" autoPict="0" macro="[0]!option_button_add_spare">
                <anchor moveWithCells="1" sizeWithCells="1">
                  <from>
                    <xdr:col>1</xdr:col>
                    <xdr:colOff>38100</xdr:colOff>
                    <xdr:row>28</xdr:row>
                    <xdr:rowOff>31750</xdr:rowOff>
                  </from>
                  <to>
                    <xdr:col>1</xdr:col>
                    <xdr:colOff>152400</xdr:colOff>
                    <xdr:row>28</xdr:row>
                    <xdr:rowOff>146050</xdr:rowOff>
                  </to>
                </anchor>
              </controlPr>
            </control>
          </mc:Choice>
        </mc:AlternateContent>
        <mc:AlternateContent xmlns:mc="http://schemas.openxmlformats.org/markup-compatibility/2006">
          <mc:Choice Requires="x14">
            <control shapeId="24832" r:id="rId21" name="Button 256">
              <controlPr defaultSize="0" print="0" autoFill="0" autoPict="0" macro="[0]!option_button_add2">
                <anchor moveWithCells="1" sizeWithCells="1">
                  <from>
                    <xdr:col>1</xdr:col>
                    <xdr:colOff>38100</xdr:colOff>
                    <xdr:row>26</xdr:row>
                    <xdr:rowOff>31750</xdr:rowOff>
                  </from>
                  <to>
                    <xdr:col>1</xdr:col>
                    <xdr:colOff>152400</xdr:colOff>
                    <xdr:row>26</xdr:row>
                    <xdr:rowOff>146050</xdr:rowOff>
                  </to>
                </anchor>
              </controlPr>
            </control>
          </mc:Choice>
        </mc:AlternateContent>
        <mc:AlternateContent xmlns:mc="http://schemas.openxmlformats.org/markup-compatibility/2006">
          <mc:Choice Requires="x14">
            <control shapeId="24833" r:id="rId22" name="Button 257">
              <controlPr defaultSize="0" print="0" autoFill="0" autoPict="0" macro="[0]!option_button_click">
                <anchor moveWithCells="1" sizeWithCells="1">
                  <from>
                    <xdr:col>0</xdr:col>
                    <xdr:colOff>31750</xdr:colOff>
                    <xdr:row>30</xdr:row>
                    <xdr:rowOff>38100</xdr:rowOff>
                  </from>
                  <to>
                    <xdr:col>0</xdr:col>
                    <xdr:colOff>146050</xdr:colOff>
                    <xdr:row>30</xdr:row>
                    <xdr:rowOff>152400</xdr:rowOff>
                  </to>
                </anchor>
              </controlPr>
            </control>
          </mc:Choice>
        </mc:AlternateContent>
        <mc:AlternateContent xmlns:mc="http://schemas.openxmlformats.org/markup-compatibility/2006">
          <mc:Choice Requires="x14">
            <control shapeId="24834" r:id="rId23" name="Button 258">
              <controlPr defaultSize="0" print="0" autoFill="0" autoPict="0" macro="[0]!option_button_click">
                <anchor moveWithCells="1" sizeWithCells="1">
                  <from>
                    <xdr:col>0</xdr:col>
                    <xdr:colOff>31750</xdr:colOff>
                    <xdr:row>31</xdr:row>
                    <xdr:rowOff>31750</xdr:rowOff>
                  </from>
                  <to>
                    <xdr:col>0</xdr:col>
                    <xdr:colOff>146050</xdr:colOff>
                    <xdr:row>31</xdr:row>
                    <xdr:rowOff>146050</xdr:rowOff>
                  </to>
                </anchor>
              </controlPr>
            </control>
          </mc:Choice>
        </mc:AlternateContent>
        <mc:AlternateContent xmlns:mc="http://schemas.openxmlformats.org/markup-compatibility/2006">
          <mc:Choice Requires="x14">
            <control shapeId="24835" r:id="rId24" name="Button 259">
              <controlPr defaultSize="0" print="0" autoFill="0" autoPict="0" macro="[0]!option_button_click">
                <anchor moveWithCells="1" sizeWithCells="1">
                  <from>
                    <xdr:col>0</xdr:col>
                    <xdr:colOff>31750</xdr:colOff>
                    <xdr:row>32</xdr:row>
                    <xdr:rowOff>31750</xdr:rowOff>
                  </from>
                  <to>
                    <xdr:col>0</xdr:col>
                    <xdr:colOff>146050</xdr:colOff>
                    <xdr:row>32</xdr:row>
                    <xdr:rowOff>146050</xdr:rowOff>
                  </to>
                </anchor>
              </controlPr>
            </control>
          </mc:Choice>
        </mc:AlternateContent>
        <mc:AlternateContent xmlns:mc="http://schemas.openxmlformats.org/markup-compatibility/2006">
          <mc:Choice Requires="x14">
            <control shapeId="24836" r:id="rId25" name="Button 260">
              <controlPr defaultSize="0" print="0" autoFill="0" autoPict="0" macro="[0]!option_button_click">
                <anchor moveWithCells="1" sizeWithCells="1">
                  <from>
                    <xdr:col>0</xdr:col>
                    <xdr:colOff>31750</xdr:colOff>
                    <xdr:row>29</xdr:row>
                    <xdr:rowOff>31750</xdr:rowOff>
                  </from>
                  <to>
                    <xdr:col>0</xdr:col>
                    <xdr:colOff>146050</xdr:colOff>
                    <xdr:row>29</xdr:row>
                    <xdr:rowOff>146050</xdr:rowOff>
                  </to>
                </anchor>
              </controlPr>
            </control>
          </mc:Choice>
        </mc:AlternateContent>
        <mc:AlternateContent xmlns:mc="http://schemas.openxmlformats.org/markup-compatibility/2006">
          <mc:Choice Requires="x14">
            <control shapeId="24837" r:id="rId26" name="Button 261">
              <controlPr defaultSize="0" print="0" autoFill="0" autoPict="0" macro="[0]!option_button_click">
                <anchor moveWithCells="1" sizeWithCells="1">
                  <from>
                    <xdr:col>0</xdr:col>
                    <xdr:colOff>31750</xdr:colOff>
                    <xdr:row>27</xdr:row>
                    <xdr:rowOff>12700</xdr:rowOff>
                  </from>
                  <to>
                    <xdr:col>0</xdr:col>
                    <xdr:colOff>146050</xdr:colOff>
                    <xdr:row>27</xdr:row>
                    <xdr:rowOff>127000</xdr:rowOff>
                  </to>
                </anchor>
              </controlPr>
            </control>
          </mc:Choice>
        </mc:AlternateContent>
        <mc:AlternateContent xmlns:mc="http://schemas.openxmlformats.org/markup-compatibility/2006">
          <mc:Choice Requires="x14">
            <control shapeId="24838" r:id="rId27" name="Button 262">
              <controlPr defaultSize="0" print="0" autoFill="0" autoPict="0" macro="[0]!option_button_add_spare">
                <anchor moveWithCells="1" sizeWithCells="1">
                  <from>
                    <xdr:col>1</xdr:col>
                    <xdr:colOff>31750</xdr:colOff>
                    <xdr:row>110</xdr:row>
                    <xdr:rowOff>31750</xdr:rowOff>
                  </from>
                  <to>
                    <xdr:col>1</xdr:col>
                    <xdr:colOff>146050</xdr:colOff>
                    <xdr:row>110</xdr:row>
                    <xdr:rowOff>146050</xdr:rowOff>
                  </to>
                </anchor>
              </controlPr>
            </control>
          </mc:Choice>
        </mc:AlternateContent>
        <mc:AlternateContent xmlns:mc="http://schemas.openxmlformats.org/markup-compatibility/2006">
          <mc:Choice Requires="x14">
            <control shapeId="24839" r:id="rId28" name="Button 263">
              <controlPr defaultSize="0" print="0" autoFill="0" autoPict="0" macro="[0]!option_button_click">
                <anchor moveWithCells="1" sizeWithCells="1">
                  <from>
                    <xdr:col>0</xdr:col>
                    <xdr:colOff>31750</xdr:colOff>
                    <xdr:row>111</xdr:row>
                    <xdr:rowOff>38100</xdr:rowOff>
                  </from>
                  <to>
                    <xdr:col>0</xdr:col>
                    <xdr:colOff>146050</xdr:colOff>
                    <xdr:row>111</xdr:row>
                    <xdr:rowOff>152400</xdr:rowOff>
                  </to>
                </anchor>
              </controlPr>
            </control>
          </mc:Choice>
        </mc:AlternateContent>
        <mc:AlternateContent xmlns:mc="http://schemas.openxmlformats.org/markup-compatibility/2006">
          <mc:Choice Requires="x14">
            <control shapeId="24840" r:id="rId29" name="Button 264">
              <controlPr defaultSize="0" print="0" autoFill="0" autoPict="0" macro="[0]!option_button_click">
                <anchor moveWithCells="1" sizeWithCells="1">
                  <from>
                    <xdr:col>0</xdr:col>
                    <xdr:colOff>31750</xdr:colOff>
                    <xdr:row>113</xdr:row>
                    <xdr:rowOff>69850</xdr:rowOff>
                  </from>
                  <to>
                    <xdr:col>0</xdr:col>
                    <xdr:colOff>146050</xdr:colOff>
                    <xdr:row>114</xdr:row>
                    <xdr:rowOff>0</xdr:rowOff>
                  </to>
                </anchor>
              </controlPr>
            </control>
          </mc:Choice>
        </mc:AlternateContent>
        <mc:AlternateContent xmlns:mc="http://schemas.openxmlformats.org/markup-compatibility/2006">
          <mc:Choice Requires="x14">
            <control shapeId="24841" r:id="rId30" name="Button 265">
              <controlPr defaultSize="0" print="0" autoFill="0" autoPict="0" macro="[0]!option_button_click">
                <anchor moveWithCells="1" sizeWithCells="1">
                  <from>
                    <xdr:col>0</xdr:col>
                    <xdr:colOff>31750</xdr:colOff>
                    <xdr:row>114</xdr:row>
                    <xdr:rowOff>69850</xdr:rowOff>
                  </from>
                  <to>
                    <xdr:col>0</xdr:col>
                    <xdr:colOff>146050</xdr:colOff>
                    <xdr:row>115</xdr:row>
                    <xdr:rowOff>0</xdr:rowOff>
                  </to>
                </anchor>
              </controlPr>
            </control>
          </mc:Choice>
        </mc:AlternateContent>
        <mc:AlternateContent xmlns:mc="http://schemas.openxmlformats.org/markup-compatibility/2006">
          <mc:Choice Requires="x14">
            <control shapeId="24842" r:id="rId31" name="Button 266">
              <controlPr defaultSize="0" print="0" autoFill="0" autoPict="0" macro="[0]!option_button_click">
                <anchor moveWithCells="1" sizeWithCells="1">
                  <from>
                    <xdr:col>0</xdr:col>
                    <xdr:colOff>31750</xdr:colOff>
                    <xdr:row>112</xdr:row>
                    <xdr:rowOff>50800</xdr:rowOff>
                  </from>
                  <to>
                    <xdr:col>0</xdr:col>
                    <xdr:colOff>146050</xdr:colOff>
                    <xdr:row>112</xdr:row>
                    <xdr:rowOff>165100</xdr:rowOff>
                  </to>
                </anchor>
              </controlPr>
            </control>
          </mc:Choice>
        </mc:AlternateContent>
        <mc:AlternateContent xmlns:mc="http://schemas.openxmlformats.org/markup-compatibility/2006">
          <mc:Choice Requires="x14">
            <control shapeId="24843" r:id="rId32" name="Button 267">
              <controlPr defaultSize="0" print="0" autoFill="0" autoPict="0" macro="[0]!option_button_add_spare">
                <anchor moveWithCells="1" sizeWithCells="1">
                  <from>
                    <xdr:col>1</xdr:col>
                    <xdr:colOff>31750</xdr:colOff>
                    <xdr:row>139</xdr:row>
                    <xdr:rowOff>31750</xdr:rowOff>
                  </from>
                  <to>
                    <xdr:col>1</xdr:col>
                    <xdr:colOff>146050</xdr:colOff>
                    <xdr:row>139</xdr:row>
                    <xdr:rowOff>146050</xdr:rowOff>
                  </to>
                </anchor>
              </controlPr>
            </control>
          </mc:Choice>
        </mc:AlternateContent>
        <mc:AlternateContent xmlns:mc="http://schemas.openxmlformats.org/markup-compatibility/2006">
          <mc:Choice Requires="x14">
            <control shapeId="24844" r:id="rId33" name="Button 268">
              <controlPr defaultSize="0" print="0" autoFill="0" autoPict="0" macro="[0]!option_button_click">
                <anchor moveWithCells="1" sizeWithCells="1">
                  <from>
                    <xdr:col>0</xdr:col>
                    <xdr:colOff>31750</xdr:colOff>
                    <xdr:row>140</xdr:row>
                    <xdr:rowOff>38100</xdr:rowOff>
                  </from>
                  <to>
                    <xdr:col>0</xdr:col>
                    <xdr:colOff>146050</xdr:colOff>
                    <xdr:row>140</xdr:row>
                    <xdr:rowOff>152400</xdr:rowOff>
                  </to>
                </anchor>
              </controlPr>
            </control>
          </mc:Choice>
        </mc:AlternateContent>
        <mc:AlternateContent xmlns:mc="http://schemas.openxmlformats.org/markup-compatibility/2006">
          <mc:Choice Requires="x14">
            <control shapeId="24845" r:id="rId34" name="Button 269">
              <controlPr defaultSize="0" print="0" autoFill="0" autoPict="0" macro="[0]!option_button_click">
                <anchor moveWithCells="1" sizeWithCells="1">
                  <from>
                    <xdr:col>0</xdr:col>
                    <xdr:colOff>31750</xdr:colOff>
                    <xdr:row>142</xdr:row>
                    <xdr:rowOff>69850</xdr:rowOff>
                  </from>
                  <to>
                    <xdr:col>0</xdr:col>
                    <xdr:colOff>146050</xdr:colOff>
                    <xdr:row>143</xdr:row>
                    <xdr:rowOff>0</xdr:rowOff>
                  </to>
                </anchor>
              </controlPr>
            </control>
          </mc:Choice>
        </mc:AlternateContent>
        <mc:AlternateContent xmlns:mc="http://schemas.openxmlformats.org/markup-compatibility/2006">
          <mc:Choice Requires="x14">
            <control shapeId="24846" r:id="rId35" name="Button 270">
              <controlPr defaultSize="0" print="0" autoFill="0" autoPict="0" macro="[0]!option_button_click">
                <anchor moveWithCells="1" sizeWithCells="1">
                  <from>
                    <xdr:col>0</xdr:col>
                    <xdr:colOff>31750</xdr:colOff>
                    <xdr:row>143</xdr:row>
                    <xdr:rowOff>69850</xdr:rowOff>
                  </from>
                  <to>
                    <xdr:col>0</xdr:col>
                    <xdr:colOff>146050</xdr:colOff>
                    <xdr:row>144</xdr:row>
                    <xdr:rowOff>0</xdr:rowOff>
                  </to>
                </anchor>
              </controlPr>
            </control>
          </mc:Choice>
        </mc:AlternateContent>
        <mc:AlternateContent xmlns:mc="http://schemas.openxmlformats.org/markup-compatibility/2006">
          <mc:Choice Requires="x14">
            <control shapeId="24847" r:id="rId36" name="Button 271">
              <controlPr defaultSize="0" print="0" autoFill="0" autoPict="0" macro="[0]!option_button_click">
                <anchor moveWithCells="1" sizeWithCells="1">
                  <from>
                    <xdr:col>0</xdr:col>
                    <xdr:colOff>31750</xdr:colOff>
                    <xdr:row>141</xdr:row>
                    <xdr:rowOff>50800</xdr:rowOff>
                  </from>
                  <to>
                    <xdr:col>0</xdr:col>
                    <xdr:colOff>146050</xdr:colOff>
                    <xdr:row>141</xdr:row>
                    <xdr:rowOff>165100</xdr:rowOff>
                  </to>
                </anchor>
              </controlPr>
            </control>
          </mc:Choice>
        </mc:AlternateContent>
        <mc:AlternateContent xmlns:mc="http://schemas.openxmlformats.org/markup-compatibility/2006">
          <mc:Choice Requires="x14">
            <control shapeId="24848" r:id="rId37" name="Button 272">
              <controlPr defaultSize="0" print="0" autoFill="0" autoPict="0" macro="[0]!option_button_add4">
                <anchor moveWithCells="1" sizeWithCells="1">
                  <from>
                    <xdr:col>1</xdr:col>
                    <xdr:colOff>31750</xdr:colOff>
                    <xdr:row>124</xdr:row>
                    <xdr:rowOff>31750</xdr:rowOff>
                  </from>
                  <to>
                    <xdr:col>1</xdr:col>
                    <xdr:colOff>146050</xdr:colOff>
                    <xdr:row>124</xdr:row>
                    <xdr:rowOff>146050</xdr:rowOff>
                  </to>
                </anchor>
              </controlPr>
            </control>
          </mc:Choice>
        </mc:AlternateContent>
        <mc:AlternateContent xmlns:mc="http://schemas.openxmlformats.org/markup-compatibility/2006">
          <mc:Choice Requires="x14">
            <control shapeId="24849" r:id="rId38" name="Button 273">
              <controlPr defaultSize="0" print="0" autoFill="0" autoPict="0" macro="[0]!option_button_click">
                <anchor moveWithCells="1" sizeWithCells="1">
                  <from>
                    <xdr:col>0</xdr:col>
                    <xdr:colOff>38100</xdr:colOff>
                    <xdr:row>126</xdr:row>
                    <xdr:rowOff>31750</xdr:rowOff>
                  </from>
                  <to>
                    <xdr:col>0</xdr:col>
                    <xdr:colOff>152400</xdr:colOff>
                    <xdr:row>126</xdr:row>
                    <xdr:rowOff>146050</xdr:rowOff>
                  </to>
                </anchor>
              </controlPr>
            </control>
          </mc:Choice>
        </mc:AlternateContent>
        <mc:AlternateContent xmlns:mc="http://schemas.openxmlformats.org/markup-compatibility/2006">
          <mc:Choice Requires="x14">
            <control shapeId="24850" r:id="rId39" name="Button 274">
              <controlPr defaultSize="0" print="0" autoFill="0" autoPict="0" macro="[0]!option_button_click">
                <anchor moveWithCells="1" sizeWithCells="1">
                  <from>
                    <xdr:col>0</xdr:col>
                    <xdr:colOff>38100</xdr:colOff>
                    <xdr:row>127</xdr:row>
                    <xdr:rowOff>31750</xdr:rowOff>
                  </from>
                  <to>
                    <xdr:col>0</xdr:col>
                    <xdr:colOff>152400</xdr:colOff>
                    <xdr:row>127</xdr:row>
                    <xdr:rowOff>146050</xdr:rowOff>
                  </to>
                </anchor>
              </controlPr>
            </control>
          </mc:Choice>
        </mc:AlternateContent>
        <mc:AlternateContent xmlns:mc="http://schemas.openxmlformats.org/markup-compatibility/2006">
          <mc:Choice Requires="x14">
            <control shapeId="24851" r:id="rId40" name="Button 275">
              <controlPr defaultSize="0" print="0" autoFill="0" autoPict="0" macro="[0]!option_button_click">
                <anchor moveWithCells="1" sizeWithCells="1">
                  <from>
                    <xdr:col>0</xdr:col>
                    <xdr:colOff>38100</xdr:colOff>
                    <xdr:row>128</xdr:row>
                    <xdr:rowOff>38100</xdr:rowOff>
                  </from>
                  <to>
                    <xdr:col>0</xdr:col>
                    <xdr:colOff>152400</xdr:colOff>
                    <xdr:row>128</xdr:row>
                    <xdr:rowOff>152400</xdr:rowOff>
                  </to>
                </anchor>
              </controlPr>
            </control>
          </mc:Choice>
        </mc:AlternateContent>
        <mc:AlternateContent xmlns:mc="http://schemas.openxmlformats.org/markup-compatibility/2006">
          <mc:Choice Requires="x14">
            <control shapeId="24852" r:id="rId41" name="Button 276">
              <controlPr defaultSize="0" print="0" autoFill="0" autoPict="0" macro="[0]!option_button_click">
                <anchor moveWithCells="1" sizeWithCells="1">
                  <from>
                    <xdr:col>0</xdr:col>
                    <xdr:colOff>38100</xdr:colOff>
                    <xdr:row>129</xdr:row>
                    <xdr:rowOff>50800</xdr:rowOff>
                  </from>
                  <to>
                    <xdr:col>0</xdr:col>
                    <xdr:colOff>152400</xdr:colOff>
                    <xdr:row>129</xdr:row>
                    <xdr:rowOff>165100</xdr:rowOff>
                  </to>
                </anchor>
              </controlPr>
            </control>
          </mc:Choice>
        </mc:AlternateContent>
        <mc:AlternateContent xmlns:mc="http://schemas.openxmlformats.org/markup-compatibility/2006">
          <mc:Choice Requires="x14">
            <control shapeId="24853" r:id="rId42" name="Button 277">
              <controlPr defaultSize="0" print="0" autoFill="0" autoPict="0" macro="[0]!option_button_click">
                <anchor moveWithCells="1" sizeWithCells="1">
                  <from>
                    <xdr:col>0</xdr:col>
                    <xdr:colOff>38100</xdr:colOff>
                    <xdr:row>125</xdr:row>
                    <xdr:rowOff>12700</xdr:rowOff>
                  </from>
                  <to>
                    <xdr:col>0</xdr:col>
                    <xdr:colOff>152400</xdr:colOff>
                    <xdr:row>125</xdr:row>
                    <xdr:rowOff>127000</xdr:rowOff>
                  </to>
                </anchor>
              </controlPr>
            </control>
          </mc:Choice>
        </mc:AlternateContent>
        <mc:AlternateContent xmlns:mc="http://schemas.openxmlformats.org/markup-compatibility/2006">
          <mc:Choice Requires="x14">
            <control shapeId="24854" r:id="rId43" name="Button 278">
              <controlPr defaultSize="0" print="0" autoFill="0" autoPict="0" macro="[0]!option_button_click">
                <anchor moveWithCells="1" sizeWithCells="1">
                  <from>
                    <xdr:col>0</xdr:col>
                    <xdr:colOff>38100</xdr:colOff>
                    <xdr:row>130</xdr:row>
                    <xdr:rowOff>50800</xdr:rowOff>
                  </from>
                  <to>
                    <xdr:col>0</xdr:col>
                    <xdr:colOff>152400</xdr:colOff>
                    <xdr:row>130</xdr:row>
                    <xdr:rowOff>165100</xdr:rowOff>
                  </to>
                </anchor>
              </controlPr>
            </control>
          </mc:Choice>
        </mc:AlternateContent>
        <mc:AlternateContent xmlns:mc="http://schemas.openxmlformats.org/markup-compatibility/2006">
          <mc:Choice Requires="x14">
            <control shapeId="24855" r:id="rId44" name="Button 279">
              <controlPr defaultSize="0" print="0" autoFill="0" autoPict="0" macro="[0]!option_button_click">
                <anchor moveWithCells="1" sizeWithCells="1">
                  <from>
                    <xdr:col>0</xdr:col>
                    <xdr:colOff>38100</xdr:colOff>
                    <xdr:row>131</xdr:row>
                    <xdr:rowOff>50800</xdr:rowOff>
                  </from>
                  <to>
                    <xdr:col>0</xdr:col>
                    <xdr:colOff>152400</xdr:colOff>
                    <xdr:row>131</xdr:row>
                    <xdr:rowOff>165100</xdr:rowOff>
                  </to>
                </anchor>
              </controlPr>
            </control>
          </mc:Choice>
        </mc:AlternateContent>
        <mc:AlternateContent xmlns:mc="http://schemas.openxmlformats.org/markup-compatibility/2006">
          <mc:Choice Requires="x14">
            <control shapeId="24856" r:id="rId45" name="Button 280">
              <controlPr defaultSize="0" print="0" autoFill="0" autoPict="0" macro="[0]!option_button_click">
                <anchor moveWithCells="1" sizeWithCells="1">
                  <from>
                    <xdr:col>0</xdr:col>
                    <xdr:colOff>38100</xdr:colOff>
                    <xdr:row>132</xdr:row>
                    <xdr:rowOff>50800</xdr:rowOff>
                  </from>
                  <to>
                    <xdr:col>0</xdr:col>
                    <xdr:colOff>152400</xdr:colOff>
                    <xdr:row>132</xdr:row>
                    <xdr:rowOff>165100</xdr:rowOff>
                  </to>
                </anchor>
              </controlPr>
            </control>
          </mc:Choice>
        </mc:AlternateContent>
        <mc:AlternateContent xmlns:mc="http://schemas.openxmlformats.org/markup-compatibility/2006">
          <mc:Choice Requires="x14">
            <control shapeId="24857" r:id="rId46" name="Button 281">
              <controlPr defaultSize="0" print="0" autoFill="0" autoPict="0" macro="[0]!option_button_click">
                <anchor moveWithCells="1" sizeWithCells="1">
                  <from>
                    <xdr:col>0</xdr:col>
                    <xdr:colOff>38100</xdr:colOff>
                    <xdr:row>133</xdr:row>
                    <xdr:rowOff>50800</xdr:rowOff>
                  </from>
                  <to>
                    <xdr:col>0</xdr:col>
                    <xdr:colOff>152400</xdr:colOff>
                    <xdr:row>133</xdr:row>
                    <xdr:rowOff>165100</xdr:rowOff>
                  </to>
                </anchor>
              </controlPr>
            </control>
          </mc:Choice>
        </mc:AlternateContent>
        <mc:AlternateContent xmlns:mc="http://schemas.openxmlformats.org/markup-compatibility/2006">
          <mc:Choice Requires="x14">
            <control shapeId="24858" r:id="rId47" name="Button 282">
              <controlPr defaultSize="0" print="0" autoFill="0" autoPict="0" macro="[0]!option_button_click">
                <anchor moveWithCells="1" sizeWithCells="1">
                  <from>
                    <xdr:col>0</xdr:col>
                    <xdr:colOff>38100</xdr:colOff>
                    <xdr:row>134</xdr:row>
                    <xdr:rowOff>50800</xdr:rowOff>
                  </from>
                  <to>
                    <xdr:col>0</xdr:col>
                    <xdr:colOff>152400</xdr:colOff>
                    <xdr:row>134</xdr:row>
                    <xdr:rowOff>165100</xdr:rowOff>
                  </to>
                </anchor>
              </controlPr>
            </control>
          </mc:Choice>
        </mc:AlternateContent>
        <mc:AlternateContent xmlns:mc="http://schemas.openxmlformats.org/markup-compatibility/2006">
          <mc:Choice Requires="x14">
            <control shapeId="24859" r:id="rId48" name="Button 283">
              <controlPr defaultSize="0" print="0" autoFill="0" autoPict="0" macro="[0]!option_button_click">
                <anchor moveWithCells="1" sizeWithCells="1">
                  <from>
                    <xdr:col>0</xdr:col>
                    <xdr:colOff>38100</xdr:colOff>
                    <xdr:row>135</xdr:row>
                    <xdr:rowOff>50800</xdr:rowOff>
                  </from>
                  <to>
                    <xdr:col>0</xdr:col>
                    <xdr:colOff>152400</xdr:colOff>
                    <xdr:row>135</xdr:row>
                    <xdr:rowOff>165100</xdr:rowOff>
                  </to>
                </anchor>
              </controlPr>
            </control>
          </mc:Choice>
        </mc:AlternateContent>
        <mc:AlternateContent xmlns:mc="http://schemas.openxmlformats.org/markup-compatibility/2006">
          <mc:Choice Requires="x14">
            <control shapeId="24860" r:id="rId49" name="Button 284">
              <controlPr defaultSize="0" print="0" autoFill="0" autoPict="0" macro="[0]!option_button_click">
                <anchor moveWithCells="1" sizeWithCells="1">
                  <from>
                    <xdr:col>0</xdr:col>
                    <xdr:colOff>38100</xdr:colOff>
                    <xdr:row>136</xdr:row>
                    <xdr:rowOff>50800</xdr:rowOff>
                  </from>
                  <to>
                    <xdr:col>0</xdr:col>
                    <xdr:colOff>152400</xdr:colOff>
                    <xdr:row>136</xdr:row>
                    <xdr:rowOff>165100</xdr:rowOff>
                  </to>
                </anchor>
              </controlPr>
            </control>
          </mc:Choice>
        </mc:AlternateContent>
        <mc:AlternateContent xmlns:mc="http://schemas.openxmlformats.org/markup-compatibility/2006">
          <mc:Choice Requires="x14">
            <control shapeId="24861" r:id="rId50" name="Button 285">
              <controlPr defaultSize="0" print="0" autoFill="0" autoPict="0" macro="[0]!option_button_click">
                <anchor moveWithCells="1" sizeWithCells="1">
                  <from>
                    <xdr:col>0</xdr:col>
                    <xdr:colOff>38100</xdr:colOff>
                    <xdr:row>137</xdr:row>
                    <xdr:rowOff>50800</xdr:rowOff>
                  </from>
                  <to>
                    <xdr:col>0</xdr:col>
                    <xdr:colOff>152400</xdr:colOff>
                    <xdr:row>137</xdr:row>
                    <xdr:rowOff>165100</xdr:rowOff>
                  </to>
                </anchor>
              </controlPr>
            </control>
          </mc:Choice>
        </mc:AlternateContent>
        <mc:AlternateContent xmlns:mc="http://schemas.openxmlformats.org/markup-compatibility/2006">
          <mc:Choice Requires="x14">
            <control shapeId="24862" r:id="rId51" name="Button 286">
              <controlPr defaultSize="0" print="0" autoFill="0" autoPict="0" macro="[0]!option_button_click">
                <anchor moveWithCells="1" sizeWithCells="1">
                  <from>
                    <xdr:col>0</xdr:col>
                    <xdr:colOff>38100</xdr:colOff>
                    <xdr:row>138</xdr:row>
                    <xdr:rowOff>50800</xdr:rowOff>
                  </from>
                  <to>
                    <xdr:col>0</xdr:col>
                    <xdr:colOff>152400</xdr:colOff>
                    <xdr:row>138</xdr:row>
                    <xdr:rowOff>165100</xdr:rowOff>
                  </to>
                </anchor>
              </controlPr>
            </control>
          </mc:Choice>
        </mc:AlternateContent>
        <mc:AlternateContent xmlns:mc="http://schemas.openxmlformats.org/markup-compatibility/2006">
          <mc:Choice Requires="x14">
            <control shapeId="24894" r:id="rId52" name="Button 318">
              <controlPr defaultSize="0" print="0" autoFill="0" autoPict="0" macro="[0]!option_button_add4">
                <anchor moveWithCells="1" sizeWithCells="1">
                  <from>
                    <xdr:col>1</xdr:col>
                    <xdr:colOff>31750</xdr:colOff>
                    <xdr:row>95</xdr:row>
                    <xdr:rowOff>31750</xdr:rowOff>
                  </from>
                  <to>
                    <xdr:col>1</xdr:col>
                    <xdr:colOff>146050</xdr:colOff>
                    <xdr:row>95</xdr:row>
                    <xdr:rowOff>146050</xdr:rowOff>
                  </to>
                </anchor>
              </controlPr>
            </control>
          </mc:Choice>
        </mc:AlternateContent>
        <mc:AlternateContent xmlns:mc="http://schemas.openxmlformats.org/markup-compatibility/2006">
          <mc:Choice Requires="x14">
            <control shapeId="24895" r:id="rId53" name="Button 319">
              <controlPr defaultSize="0" print="0" autoFill="0" autoPict="0" macro="[0]!option_button_click">
                <anchor moveWithCells="1" sizeWithCells="1">
                  <from>
                    <xdr:col>0</xdr:col>
                    <xdr:colOff>38100</xdr:colOff>
                    <xdr:row>97</xdr:row>
                    <xdr:rowOff>31750</xdr:rowOff>
                  </from>
                  <to>
                    <xdr:col>0</xdr:col>
                    <xdr:colOff>152400</xdr:colOff>
                    <xdr:row>97</xdr:row>
                    <xdr:rowOff>146050</xdr:rowOff>
                  </to>
                </anchor>
              </controlPr>
            </control>
          </mc:Choice>
        </mc:AlternateContent>
        <mc:AlternateContent xmlns:mc="http://schemas.openxmlformats.org/markup-compatibility/2006">
          <mc:Choice Requires="x14">
            <control shapeId="24896" r:id="rId54" name="Button 320">
              <controlPr defaultSize="0" print="0" autoFill="0" autoPict="0" macro="[0]!option_button_click">
                <anchor moveWithCells="1" sizeWithCells="1">
                  <from>
                    <xdr:col>0</xdr:col>
                    <xdr:colOff>38100</xdr:colOff>
                    <xdr:row>98</xdr:row>
                    <xdr:rowOff>31750</xdr:rowOff>
                  </from>
                  <to>
                    <xdr:col>0</xdr:col>
                    <xdr:colOff>152400</xdr:colOff>
                    <xdr:row>98</xdr:row>
                    <xdr:rowOff>146050</xdr:rowOff>
                  </to>
                </anchor>
              </controlPr>
            </control>
          </mc:Choice>
        </mc:AlternateContent>
        <mc:AlternateContent xmlns:mc="http://schemas.openxmlformats.org/markup-compatibility/2006">
          <mc:Choice Requires="x14">
            <control shapeId="24897" r:id="rId55" name="Button 321">
              <controlPr defaultSize="0" print="0" autoFill="0" autoPict="0" macro="[0]!option_button_click">
                <anchor moveWithCells="1" sizeWithCells="1">
                  <from>
                    <xdr:col>0</xdr:col>
                    <xdr:colOff>38100</xdr:colOff>
                    <xdr:row>99</xdr:row>
                    <xdr:rowOff>38100</xdr:rowOff>
                  </from>
                  <to>
                    <xdr:col>0</xdr:col>
                    <xdr:colOff>152400</xdr:colOff>
                    <xdr:row>99</xdr:row>
                    <xdr:rowOff>152400</xdr:rowOff>
                  </to>
                </anchor>
              </controlPr>
            </control>
          </mc:Choice>
        </mc:AlternateContent>
        <mc:AlternateContent xmlns:mc="http://schemas.openxmlformats.org/markup-compatibility/2006">
          <mc:Choice Requires="x14">
            <control shapeId="24898" r:id="rId56" name="Button 322">
              <controlPr defaultSize="0" print="0" autoFill="0" autoPict="0" macro="[0]!option_button_click">
                <anchor moveWithCells="1" sizeWithCells="1">
                  <from>
                    <xdr:col>0</xdr:col>
                    <xdr:colOff>38100</xdr:colOff>
                    <xdr:row>100</xdr:row>
                    <xdr:rowOff>50800</xdr:rowOff>
                  </from>
                  <to>
                    <xdr:col>0</xdr:col>
                    <xdr:colOff>152400</xdr:colOff>
                    <xdr:row>100</xdr:row>
                    <xdr:rowOff>165100</xdr:rowOff>
                  </to>
                </anchor>
              </controlPr>
            </control>
          </mc:Choice>
        </mc:AlternateContent>
        <mc:AlternateContent xmlns:mc="http://schemas.openxmlformats.org/markup-compatibility/2006">
          <mc:Choice Requires="x14">
            <control shapeId="24899" r:id="rId57" name="Button 323">
              <controlPr defaultSize="0" print="0" autoFill="0" autoPict="0" macro="[0]!option_button_click">
                <anchor moveWithCells="1" sizeWithCells="1">
                  <from>
                    <xdr:col>0</xdr:col>
                    <xdr:colOff>38100</xdr:colOff>
                    <xdr:row>96</xdr:row>
                    <xdr:rowOff>12700</xdr:rowOff>
                  </from>
                  <to>
                    <xdr:col>0</xdr:col>
                    <xdr:colOff>152400</xdr:colOff>
                    <xdr:row>96</xdr:row>
                    <xdr:rowOff>127000</xdr:rowOff>
                  </to>
                </anchor>
              </controlPr>
            </control>
          </mc:Choice>
        </mc:AlternateContent>
        <mc:AlternateContent xmlns:mc="http://schemas.openxmlformats.org/markup-compatibility/2006">
          <mc:Choice Requires="x14">
            <control shapeId="24900" r:id="rId58" name="Button 324">
              <controlPr defaultSize="0" print="0" autoFill="0" autoPict="0" macro="[0]!option_button_click">
                <anchor moveWithCells="1" sizeWithCells="1">
                  <from>
                    <xdr:col>0</xdr:col>
                    <xdr:colOff>38100</xdr:colOff>
                    <xdr:row>101</xdr:row>
                    <xdr:rowOff>50800</xdr:rowOff>
                  </from>
                  <to>
                    <xdr:col>0</xdr:col>
                    <xdr:colOff>152400</xdr:colOff>
                    <xdr:row>101</xdr:row>
                    <xdr:rowOff>165100</xdr:rowOff>
                  </to>
                </anchor>
              </controlPr>
            </control>
          </mc:Choice>
        </mc:AlternateContent>
        <mc:AlternateContent xmlns:mc="http://schemas.openxmlformats.org/markup-compatibility/2006">
          <mc:Choice Requires="x14">
            <control shapeId="24901" r:id="rId59" name="Button 325">
              <controlPr defaultSize="0" print="0" autoFill="0" autoPict="0" macro="[0]!option_button_click">
                <anchor moveWithCells="1" sizeWithCells="1">
                  <from>
                    <xdr:col>0</xdr:col>
                    <xdr:colOff>38100</xdr:colOff>
                    <xdr:row>102</xdr:row>
                    <xdr:rowOff>50800</xdr:rowOff>
                  </from>
                  <to>
                    <xdr:col>0</xdr:col>
                    <xdr:colOff>152400</xdr:colOff>
                    <xdr:row>102</xdr:row>
                    <xdr:rowOff>165100</xdr:rowOff>
                  </to>
                </anchor>
              </controlPr>
            </control>
          </mc:Choice>
        </mc:AlternateContent>
        <mc:AlternateContent xmlns:mc="http://schemas.openxmlformats.org/markup-compatibility/2006">
          <mc:Choice Requires="x14">
            <control shapeId="24902" r:id="rId60" name="Button 326">
              <controlPr defaultSize="0" print="0" autoFill="0" autoPict="0" macro="[0]!option_button_click">
                <anchor moveWithCells="1" sizeWithCells="1">
                  <from>
                    <xdr:col>0</xdr:col>
                    <xdr:colOff>38100</xdr:colOff>
                    <xdr:row>103</xdr:row>
                    <xdr:rowOff>50800</xdr:rowOff>
                  </from>
                  <to>
                    <xdr:col>0</xdr:col>
                    <xdr:colOff>152400</xdr:colOff>
                    <xdr:row>103</xdr:row>
                    <xdr:rowOff>165100</xdr:rowOff>
                  </to>
                </anchor>
              </controlPr>
            </control>
          </mc:Choice>
        </mc:AlternateContent>
        <mc:AlternateContent xmlns:mc="http://schemas.openxmlformats.org/markup-compatibility/2006">
          <mc:Choice Requires="x14">
            <control shapeId="24903" r:id="rId61" name="Button 327">
              <controlPr defaultSize="0" print="0" autoFill="0" autoPict="0" macro="[0]!option_button_click">
                <anchor moveWithCells="1" sizeWithCells="1">
                  <from>
                    <xdr:col>0</xdr:col>
                    <xdr:colOff>38100</xdr:colOff>
                    <xdr:row>104</xdr:row>
                    <xdr:rowOff>50800</xdr:rowOff>
                  </from>
                  <to>
                    <xdr:col>0</xdr:col>
                    <xdr:colOff>152400</xdr:colOff>
                    <xdr:row>104</xdr:row>
                    <xdr:rowOff>165100</xdr:rowOff>
                  </to>
                </anchor>
              </controlPr>
            </control>
          </mc:Choice>
        </mc:AlternateContent>
        <mc:AlternateContent xmlns:mc="http://schemas.openxmlformats.org/markup-compatibility/2006">
          <mc:Choice Requires="x14">
            <control shapeId="24904" r:id="rId62" name="Button 328">
              <controlPr defaultSize="0" print="0" autoFill="0" autoPict="0" macro="[0]!option_button_click">
                <anchor moveWithCells="1" sizeWithCells="1">
                  <from>
                    <xdr:col>0</xdr:col>
                    <xdr:colOff>38100</xdr:colOff>
                    <xdr:row>105</xdr:row>
                    <xdr:rowOff>50800</xdr:rowOff>
                  </from>
                  <to>
                    <xdr:col>0</xdr:col>
                    <xdr:colOff>152400</xdr:colOff>
                    <xdr:row>105</xdr:row>
                    <xdr:rowOff>165100</xdr:rowOff>
                  </to>
                </anchor>
              </controlPr>
            </control>
          </mc:Choice>
        </mc:AlternateContent>
        <mc:AlternateContent xmlns:mc="http://schemas.openxmlformats.org/markup-compatibility/2006">
          <mc:Choice Requires="x14">
            <control shapeId="24905" r:id="rId63" name="Button 329">
              <controlPr defaultSize="0" print="0" autoFill="0" autoPict="0" macro="[0]!option_button_click">
                <anchor moveWithCells="1" sizeWithCells="1">
                  <from>
                    <xdr:col>0</xdr:col>
                    <xdr:colOff>38100</xdr:colOff>
                    <xdr:row>106</xdr:row>
                    <xdr:rowOff>50800</xdr:rowOff>
                  </from>
                  <to>
                    <xdr:col>0</xdr:col>
                    <xdr:colOff>152400</xdr:colOff>
                    <xdr:row>106</xdr:row>
                    <xdr:rowOff>165100</xdr:rowOff>
                  </to>
                </anchor>
              </controlPr>
            </control>
          </mc:Choice>
        </mc:AlternateContent>
        <mc:AlternateContent xmlns:mc="http://schemas.openxmlformats.org/markup-compatibility/2006">
          <mc:Choice Requires="x14">
            <control shapeId="24906" r:id="rId64" name="Button 330">
              <controlPr defaultSize="0" print="0" autoFill="0" autoPict="0" macro="[0]!option_button_click">
                <anchor moveWithCells="1" sizeWithCells="1">
                  <from>
                    <xdr:col>0</xdr:col>
                    <xdr:colOff>38100</xdr:colOff>
                    <xdr:row>107</xdr:row>
                    <xdr:rowOff>50800</xdr:rowOff>
                  </from>
                  <to>
                    <xdr:col>0</xdr:col>
                    <xdr:colOff>152400</xdr:colOff>
                    <xdr:row>107</xdr:row>
                    <xdr:rowOff>165100</xdr:rowOff>
                  </to>
                </anchor>
              </controlPr>
            </control>
          </mc:Choice>
        </mc:AlternateContent>
        <mc:AlternateContent xmlns:mc="http://schemas.openxmlformats.org/markup-compatibility/2006">
          <mc:Choice Requires="x14">
            <control shapeId="24907" r:id="rId65" name="Button 331">
              <controlPr defaultSize="0" print="0" autoFill="0" autoPict="0" macro="[0]!option_button_click">
                <anchor moveWithCells="1" sizeWithCells="1">
                  <from>
                    <xdr:col>0</xdr:col>
                    <xdr:colOff>38100</xdr:colOff>
                    <xdr:row>108</xdr:row>
                    <xdr:rowOff>50800</xdr:rowOff>
                  </from>
                  <to>
                    <xdr:col>0</xdr:col>
                    <xdr:colOff>152400</xdr:colOff>
                    <xdr:row>108</xdr:row>
                    <xdr:rowOff>165100</xdr:rowOff>
                  </to>
                </anchor>
              </controlPr>
            </control>
          </mc:Choice>
        </mc:AlternateContent>
        <mc:AlternateContent xmlns:mc="http://schemas.openxmlformats.org/markup-compatibility/2006">
          <mc:Choice Requires="x14">
            <control shapeId="24908" r:id="rId66" name="Button 332">
              <controlPr defaultSize="0" print="0" autoFill="0" autoPict="0" macro="[0]!option_button_click">
                <anchor moveWithCells="1" sizeWithCells="1">
                  <from>
                    <xdr:col>0</xdr:col>
                    <xdr:colOff>38100</xdr:colOff>
                    <xdr:row>109</xdr:row>
                    <xdr:rowOff>50800</xdr:rowOff>
                  </from>
                  <to>
                    <xdr:col>0</xdr:col>
                    <xdr:colOff>152400</xdr:colOff>
                    <xdr:row>109</xdr:row>
                    <xdr:rowOff>165100</xdr:rowOff>
                  </to>
                </anchor>
              </controlPr>
            </control>
          </mc:Choice>
        </mc:AlternateContent>
        <mc:AlternateContent xmlns:mc="http://schemas.openxmlformats.org/markup-compatibility/2006">
          <mc:Choice Requires="x14">
            <control shapeId="24924" r:id="rId67" name="Button 348">
              <controlPr defaultSize="0" print="0" autoFill="0" autoPict="0" macro="[0]!option_button_click">
                <anchor moveWithCells="1" sizeWithCells="1">
                  <from>
                    <xdr:col>0</xdr:col>
                    <xdr:colOff>31750</xdr:colOff>
                    <xdr:row>73</xdr:row>
                    <xdr:rowOff>38100</xdr:rowOff>
                  </from>
                  <to>
                    <xdr:col>0</xdr:col>
                    <xdr:colOff>146050</xdr:colOff>
                    <xdr:row>73</xdr:row>
                    <xdr:rowOff>152400</xdr:rowOff>
                  </to>
                </anchor>
              </controlPr>
            </control>
          </mc:Choice>
        </mc:AlternateContent>
        <mc:AlternateContent xmlns:mc="http://schemas.openxmlformats.org/markup-compatibility/2006">
          <mc:Choice Requires="x14">
            <control shapeId="24925" r:id="rId68" name="Button 349">
              <controlPr defaultSize="0" print="0" autoFill="0" autoPict="0" macro="[0]!option_button_click">
                <anchor moveWithCells="1" sizeWithCells="1">
                  <from>
                    <xdr:col>0</xdr:col>
                    <xdr:colOff>31750</xdr:colOff>
                    <xdr:row>74</xdr:row>
                    <xdr:rowOff>31750</xdr:rowOff>
                  </from>
                  <to>
                    <xdr:col>0</xdr:col>
                    <xdr:colOff>146050</xdr:colOff>
                    <xdr:row>74</xdr:row>
                    <xdr:rowOff>146050</xdr:rowOff>
                  </to>
                </anchor>
              </controlPr>
            </control>
          </mc:Choice>
        </mc:AlternateContent>
        <mc:AlternateContent xmlns:mc="http://schemas.openxmlformats.org/markup-compatibility/2006">
          <mc:Choice Requires="x14">
            <control shapeId="24926" r:id="rId69" name="Button 350">
              <controlPr defaultSize="0" print="0" autoFill="0" autoPict="0" macro="[0]!option_button_click">
                <anchor moveWithCells="1" sizeWithCells="1">
                  <from>
                    <xdr:col>0</xdr:col>
                    <xdr:colOff>31750</xdr:colOff>
                    <xdr:row>75</xdr:row>
                    <xdr:rowOff>31750</xdr:rowOff>
                  </from>
                  <to>
                    <xdr:col>0</xdr:col>
                    <xdr:colOff>146050</xdr:colOff>
                    <xdr:row>75</xdr:row>
                    <xdr:rowOff>146050</xdr:rowOff>
                  </to>
                </anchor>
              </controlPr>
            </control>
          </mc:Choice>
        </mc:AlternateContent>
        <mc:AlternateContent xmlns:mc="http://schemas.openxmlformats.org/markup-compatibility/2006">
          <mc:Choice Requires="x14">
            <control shapeId="24927" r:id="rId70" name="Button 351">
              <controlPr defaultSize="0" print="0" autoFill="0" autoPict="0" macro="[0]!option_button_click">
                <anchor moveWithCells="1" sizeWithCells="1">
                  <from>
                    <xdr:col>0</xdr:col>
                    <xdr:colOff>31750</xdr:colOff>
                    <xdr:row>76</xdr:row>
                    <xdr:rowOff>31750</xdr:rowOff>
                  </from>
                  <to>
                    <xdr:col>0</xdr:col>
                    <xdr:colOff>146050</xdr:colOff>
                    <xdr:row>76</xdr:row>
                    <xdr:rowOff>146050</xdr:rowOff>
                  </to>
                </anchor>
              </controlPr>
            </control>
          </mc:Choice>
        </mc:AlternateContent>
        <mc:AlternateContent xmlns:mc="http://schemas.openxmlformats.org/markup-compatibility/2006">
          <mc:Choice Requires="x14">
            <control shapeId="24928" r:id="rId71" name="Button 352">
              <controlPr defaultSize="0" print="0" autoFill="0" autoPict="0" macro="[0]!option_button_click">
                <anchor moveWithCells="1" sizeWithCells="1">
                  <from>
                    <xdr:col>0</xdr:col>
                    <xdr:colOff>31750</xdr:colOff>
                    <xdr:row>77</xdr:row>
                    <xdr:rowOff>31750</xdr:rowOff>
                  </from>
                  <to>
                    <xdr:col>0</xdr:col>
                    <xdr:colOff>146050</xdr:colOff>
                    <xdr:row>77</xdr:row>
                    <xdr:rowOff>146050</xdr:rowOff>
                  </to>
                </anchor>
              </controlPr>
            </control>
          </mc:Choice>
        </mc:AlternateContent>
        <mc:AlternateContent xmlns:mc="http://schemas.openxmlformats.org/markup-compatibility/2006">
          <mc:Choice Requires="x14">
            <control shapeId="24929" r:id="rId72" name="Button 353">
              <controlPr defaultSize="0" print="0" autoFill="0" autoPict="0" macro="[0]!option_button_click">
                <anchor moveWithCells="1" sizeWithCells="1">
                  <from>
                    <xdr:col>0</xdr:col>
                    <xdr:colOff>31750</xdr:colOff>
                    <xdr:row>78</xdr:row>
                    <xdr:rowOff>31750</xdr:rowOff>
                  </from>
                  <to>
                    <xdr:col>0</xdr:col>
                    <xdr:colOff>146050</xdr:colOff>
                    <xdr:row>78</xdr:row>
                    <xdr:rowOff>146050</xdr:rowOff>
                  </to>
                </anchor>
              </controlPr>
            </control>
          </mc:Choice>
        </mc:AlternateContent>
        <mc:AlternateContent xmlns:mc="http://schemas.openxmlformats.org/markup-compatibility/2006">
          <mc:Choice Requires="x14">
            <control shapeId="24930" r:id="rId73" name="Button 354">
              <controlPr defaultSize="0" print="0" autoFill="0" autoPict="0" macro="[0]!option_button_click">
                <anchor moveWithCells="1" sizeWithCells="1">
                  <from>
                    <xdr:col>0</xdr:col>
                    <xdr:colOff>31750</xdr:colOff>
                    <xdr:row>79</xdr:row>
                    <xdr:rowOff>31750</xdr:rowOff>
                  </from>
                  <to>
                    <xdr:col>0</xdr:col>
                    <xdr:colOff>146050</xdr:colOff>
                    <xdr:row>79</xdr:row>
                    <xdr:rowOff>146050</xdr:rowOff>
                  </to>
                </anchor>
              </controlPr>
            </control>
          </mc:Choice>
        </mc:AlternateContent>
        <mc:AlternateContent xmlns:mc="http://schemas.openxmlformats.org/markup-compatibility/2006">
          <mc:Choice Requires="x14">
            <control shapeId="24931" r:id="rId74" name="Button 355">
              <controlPr defaultSize="0" print="0" autoFill="0" autoPict="0" macro="[0]!option_button_click">
                <anchor moveWithCells="1" sizeWithCells="1">
                  <from>
                    <xdr:col>0</xdr:col>
                    <xdr:colOff>31750</xdr:colOff>
                    <xdr:row>72</xdr:row>
                    <xdr:rowOff>31750</xdr:rowOff>
                  </from>
                  <to>
                    <xdr:col>0</xdr:col>
                    <xdr:colOff>146050</xdr:colOff>
                    <xdr:row>72</xdr:row>
                    <xdr:rowOff>146050</xdr:rowOff>
                  </to>
                </anchor>
              </controlPr>
            </control>
          </mc:Choice>
        </mc:AlternateContent>
        <mc:AlternateContent xmlns:mc="http://schemas.openxmlformats.org/markup-compatibility/2006">
          <mc:Choice Requires="x14">
            <control shapeId="24932" r:id="rId75" name="Button 356">
              <controlPr defaultSize="0" print="0" autoFill="0" autoPict="0" macro="[0]!option_button_click">
                <anchor moveWithCells="1" sizeWithCells="1">
                  <from>
                    <xdr:col>0</xdr:col>
                    <xdr:colOff>31750</xdr:colOff>
                    <xdr:row>81</xdr:row>
                    <xdr:rowOff>38100</xdr:rowOff>
                  </from>
                  <to>
                    <xdr:col>0</xdr:col>
                    <xdr:colOff>146050</xdr:colOff>
                    <xdr:row>81</xdr:row>
                    <xdr:rowOff>152400</xdr:rowOff>
                  </to>
                </anchor>
              </controlPr>
            </control>
          </mc:Choice>
        </mc:AlternateContent>
        <mc:AlternateContent xmlns:mc="http://schemas.openxmlformats.org/markup-compatibility/2006">
          <mc:Choice Requires="x14">
            <control shapeId="24933" r:id="rId76" name="Button 357">
              <controlPr defaultSize="0" print="0" autoFill="0" autoPict="0" macro="[0]!option_button_click">
                <anchor moveWithCells="1" sizeWithCells="1">
                  <from>
                    <xdr:col>0</xdr:col>
                    <xdr:colOff>31750</xdr:colOff>
                    <xdr:row>82</xdr:row>
                    <xdr:rowOff>31750</xdr:rowOff>
                  </from>
                  <to>
                    <xdr:col>0</xdr:col>
                    <xdr:colOff>146050</xdr:colOff>
                    <xdr:row>82</xdr:row>
                    <xdr:rowOff>146050</xdr:rowOff>
                  </to>
                </anchor>
              </controlPr>
            </control>
          </mc:Choice>
        </mc:AlternateContent>
        <mc:AlternateContent xmlns:mc="http://schemas.openxmlformats.org/markup-compatibility/2006">
          <mc:Choice Requires="x14">
            <control shapeId="24934" r:id="rId77" name="Button 358">
              <controlPr defaultSize="0" print="0" autoFill="0" autoPict="0" macro="[0]!option_button_click">
                <anchor moveWithCells="1" sizeWithCells="1">
                  <from>
                    <xdr:col>0</xdr:col>
                    <xdr:colOff>31750</xdr:colOff>
                    <xdr:row>83</xdr:row>
                    <xdr:rowOff>31750</xdr:rowOff>
                  </from>
                  <to>
                    <xdr:col>0</xdr:col>
                    <xdr:colOff>146050</xdr:colOff>
                    <xdr:row>83</xdr:row>
                    <xdr:rowOff>146050</xdr:rowOff>
                  </to>
                </anchor>
              </controlPr>
            </control>
          </mc:Choice>
        </mc:AlternateContent>
        <mc:AlternateContent xmlns:mc="http://schemas.openxmlformats.org/markup-compatibility/2006">
          <mc:Choice Requires="x14">
            <control shapeId="24935" r:id="rId78" name="Button 359">
              <controlPr defaultSize="0" print="0" autoFill="0" autoPict="0" macro="[0]!option_button_click">
                <anchor moveWithCells="1" sizeWithCells="1">
                  <from>
                    <xdr:col>0</xdr:col>
                    <xdr:colOff>31750</xdr:colOff>
                    <xdr:row>84</xdr:row>
                    <xdr:rowOff>31750</xdr:rowOff>
                  </from>
                  <to>
                    <xdr:col>0</xdr:col>
                    <xdr:colOff>146050</xdr:colOff>
                    <xdr:row>84</xdr:row>
                    <xdr:rowOff>146050</xdr:rowOff>
                  </to>
                </anchor>
              </controlPr>
            </control>
          </mc:Choice>
        </mc:AlternateContent>
        <mc:AlternateContent xmlns:mc="http://schemas.openxmlformats.org/markup-compatibility/2006">
          <mc:Choice Requires="x14">
            <control shapeId="24936" r:id="rId79" name="Button 360">
              <controlPr defaultSize="0" print="0" autoFill="0" autoPict="0" macro="[0]!option_button_click">
                <anchor moveWithCells="1" sizeWithCells="1">
                  <from>
                    <xdr:col>0</xdr:col>
                    <xdr:colOff>31750</xdr:colOff>
                    <xdr:row>85</xdr:row>
                    <xdr:rowOff>31750</xdr:rowOff>
                  </from>
                  <to>
                    <xdr:col>0</xdr:col>
                    <xdr:colOff>146050</xdr:colOff>
                    <xdr:row>85</xdr:row>
                    <xdr:rowOff>146050</xdr:rowOff>
                  </to>
                </anchor>
              </controlPr>
            </control>
          </mc:Choice>
        </mc:AlternateContent>
        <mc:AlternateContent xmlns:mc="http://schemas.openxmlformats.org/markup-compatibility/2006">
          <mc:Choice Requires="x14">
            <control shapeId="24937" r:id="rId80" name="Button 361">
              <controlPr defaultSize="0" print="0" autoFill="0" autoPict="0" macro="[0]!option_button_click">
                <anchor moveWithCells="1" sizeWithCells="1">
                  <from>
                    <xdr:col>0</xdr:col>
                    <xdr:colOff>31750</xdr:colOff>
                    <xdr:row>80</xdr:row>
                    <xdr:rowOff>31750</xdr:rowOff>
                  </from>
                  <to>
                    <xdr:col>0</xdr:col>
                    <xdr:colOff>146050</xdr:colOff>
                    <xdr:row>80</xdr:row>
                    <xdr:rowOff>146050</xdr:rowOff>
                  </to>
                </anchor>
              </controlPr>
            </control>
          </mc:Choice>
        </mc:AlternateContent>
        <mc:AlternateContent xmlns:mc="http://schemas.openxmlformats.org/markup-compatibility/2006">
          <mc:Choice Requires="x14">
            <control shapeId="24938" r:id="rId81" name="Button 362">
              <controlPr defaultSize="0" print="0" autoFill="0" autoPict="0" macro="[0]!option_button_add4">
                <anchor moveWithCells="1" sizeWithCells="1">
                  <from>
                    <xdr:col>1</xdr:col>
                    <xdr:colOff>38100</xdr:colOff>
                    <xdr:row>71</xdr:row>
                    <xdr:rowOff>50800</xdr:rowOff>
                  </from>
                  <to>
                    <xdr:col>1</xdr:col>
                    <xdr:colOff>152400</xdr:colOff>
                    <xdr:row>71</xdr:row>
                    <xdr:rowOff>165100</xdr:rowOff>
                  </to>
                </anchor>
              </controlPr>
            </control>
          </mc:Choice>
        </mc:AlternateContent>
        <mc:AlternateContent xmlns:mc="http://schemas.openxmlformats.org/markup-compatibility/2006">
          <mc:Choice Requires="x14">
            <control shapeId="24957" r:id="rId82" name="Button 381">
              <controlPr defaultSize="0" print="0" autoFill="0" autoPict="0" macro="[0]!option_button_add_spare">
                <anchor moveWithCells="1" sizeWithCells="1">
                  <from>
                    <xdr:col>1</xdr:col>
                    <xdr:colOff>31750</xdr:colOff>
                    <xdr:row>51</xdr:row>
                    <xdr:rowOff>31750</xdr:rowOff>
                  </from>
                  <to>
                    <xdr:col>1</xdr:col>
                    <xdr:colOff>146050</xdr:colOff>
                    <xdr:row>51</xdr:row>
                    <xdr:rowOff>146050</xdr:rowOff>
                  </to>
                </anchor>
              </controlPr>
            </control>
          </mc:Choice>
        </mc:AlternateContent>
        <mc:AlternateContent xmlns:mc="http://schemas.openxmlformats.org/markup-compatibility/2006">
          <mc:Choice Requires="x14">
            <control shapeId="24958" r:id="rId83" name="Button 382">
              <controlPr defaultSize="0" print="0" autoFill="0" autoPict="0" macro="[0]!option_button_click">
                <anchor moveWithCells="1" sizeWithCells="1">
                  <from>
                    <xdr:col>0</xdr:col>
                    <xdr:colOff>31750</xdr:colOff>
                    <xdr:row>52</xdr:row>
                    <xdr:rowOff>31750</xdr:rowOff>
                  </from>
                  <to>
                    <xdr:col>0</xdr:col>
                    <xdr:colOff>146050</xdr:colOff>
                    <xdr:row>52</xdr:row>
                    <xdr:rowOff>146050</xdr:rowOff>
                  </to>
                </anchor>
              </controlPr>
            </control>
          </mc:Choice>
        </mc:AlternateContent>
        <mc:AlternateContent xmlns:mc="http://schemas.openxmlformats.org/markup-compatibility/2006">
          <mc:Choice Requires="x14">
            <control shapeId="24959" r:id="rId84" name="Button 383">
              <controlPr defaultSize="0" print="0" autoFill="0" autoPict="0" macro="[0]!option_button_click">
                <anchor moveWithCells="1" sizeWithCells="1">
                  <from>
                    <xdr:col>0</xdr:col>
                    <xdr:colOff>31750</xdr:colOff>
                    <xdr:row>54</xdr:row>
                    <xdr:rowOff>38100</xdr:rowOff>
                  </from>
                  <to>
                    <xdr:col>0</xdr:col>
                    <xdr:colOff>146050</xdr:colOff>
                    <xdr:row>54</xdr:row>
                    <xdr:rowOff>152400</xdr:rowOff>
                  </to>
                </anchor>
              </controlPr>
            </control>
          </mc:Choice>
        </mc:AlternateContent>
        <mc:AlternateContent xmlns:mc="http://schemas.openxmlformats.org/markup-compatibility/2006">
          <mc:Choice Requires="x14">
            <control shapeId="24960" r:id="rId85" name="Button 384">
              <controlPr defaultSize="0" print="0" autoFill="0" autoPict="0" macro="[0]!option_button_click">
                <anchor moveWithCells="1" sizeWithCells="1">
                  <from>
                    <xdr:col>0</xdr:col>
                    <xdr:colOff>31750</xdr:colOff>
                    <xdr:row>55</xdr:row>
                    <xdr:rowOff>31750</xdr:rowOff>
                  </from>
                  <to>
                    <xdr:col>0</xdr:col>
                    <xdr:colOff>146050</xdr:colOff>
                    <xdr:row>55</xdr:row>
                    <xdr:rowOff>146050</xdr:rowOff>
                  </to>
                </anchor>
              </controlPr>
            </control>
          </mc:Choice>
        </mc:AlternateContent>
        <mc:AlternateContent xmlns:mc="http://schemas.openxmlformats.org/markup-compatibility/2006">
          <mc:Choice Requires="x14">
            <control shapeId="24961" r:id="rId86" name="Button 385">
              <controlPr defaultSize="0" print="0" autoFill="0" autoPict="0" macro="[0]!option_button_click">
                <anchor moveWithCells="1" sizeWithCells="1">
                  <from>
                    <xdr:col>0</xdr:col>
                    <xdr:colOff>31750</xdr:colOff>
                    <xdr:row>53</xdr:row>
                    <xdr:rowOff>31750</xdr:rowOff>
                  </from>
                  <to>
                    <xdr:col>0</xdr:col>
                    <xdr:colOff>146050</xdr:colOff>
                    <xdr:row>53</xdr:row>
                    <xdr:rowOff>146050</xdr:rowOff>
                  </to>
                </anchor>
              </controlPr>
            </control>
          </mc:Choice>
        </mc:AlternateContent>
        <mc:AlternateContent xmlns:mc="http://schemas.openxmlformats.org/markup-compatibility/2006">
          <mc:Choice Requires="x14">
            <control shapeId="24962" r:id="rId87" name="Button 386">
              <controlPr defaultSize="0" print="0" autoFill="0" autoPict="0" macro="[0]!option_button_add_spare">
                <anchor moveWithCells="1" sizeWithCells="1">
                  <from>
                    <xdr:col>1</xdr:col>
                    <xdr:colOff>31750</xdr:colOff>
                    <xdr:row>86</xdr:row>
                    <xdr:rowOff>31750</xdr:rowOff>
                  </from>
                  <to>
                    <xdr:col>1</xdr:col>
                    <xdr:colOff>146050</xdr:colOff>
                    <xdr:row>86</xdr:row>
                    <xdr:rowOff>146050</xdr:rowOff>
                  </to>
                </anchor>
              </controlPr>
            </control>
          </mc:Choice>
        </mc:AlternateContent>
        <mc:AlternateContent xmlns:mc="http://schemas.openxmlformats.org/markup-compatibility/2006">
          <mc:Choice Requires="x14">
            <control shapeId="24963" r:id="rId88" name="Button 387">
              <controlPr defaultSize="0" print="0" autoFill="0" autoPict="0" macro="[0]!option_button_click">
                <anchor moveWithCells="1" sizeWithCells="1">
                  <from>
                    <xdr:col>0</xdr:col>
                    <xdr:colOff>31750</xdr:colOff>
                    <xdr:row>87</xdr:row>
                    <xdr:rowOff>31750</xdr:rowOff>
                  </from>
                  <to>
                    <xdr:col>0</xdr:col>
                    <xdr:colOff>146050</xdr:colOff>
                    <xdr:row>87</xdr:row>
                    <xdr:rowOff>146050</xdr:rowOff>
                  </to>
                </anchor>
              </controlPr>
            </control>
          </mc:Choice>
        </mc:AlternateContent>
        <mc:AlternateContent xmlns:mc="http://schemas.openxmlformats.org/markup-compatibility/2006">
          <mc:Choice Requires="x14">
            <control shapeId="24964" r:id="rId89" name="Button 388">
              <controlPr defaultSize="0" print="0" autoFill="0" autoPict="0" macro="[0]!option_button_click">
                <anchor moveWithCells="1" sizeWithCells="1">
                  <from>
                    <xdr:col>0</xdr:col>
                    <xdr:colOff>31750</xdr:colOff>
                    <xdr:row>89</xdr:row>
                    <xdr:rowOff>38100</xdr:rowOff>
                  </from>
                  <to>
                    <xdr:col>0</xdr:col>
                    <xdr:colOff>146050</xdr:colOff>
                    <xdr:row>89</xdr:row>
                    <xdr:rowOff>152400</xdr:rowOff>
                  </to>
                </anchor>
              </controlPr>
            </control>
          </mc:Choice>
        </mc:AlternateContent>
        <mc:AlternateContent xmlns:mc="http://schemas.openxmlformats.org/markup-compatibility/2006">
          <mc:Choice Requires="x14">
            <control shapeId="24965" r:id="rId90" name="Button 389">
              <controlPr defaultSize="0" print="0" autoFill="0" autoPict="0" macro="[0]!option_button_click">
                <anchor moveWithCells="1" sizeWithCells="1">
                  <from>
                    <xdr:col>0</xdr:col>
                    <xdr:colOff>31750</xdr:colOff>
                    <xdr:row>90</xdr:row>
                    <xdr:rowOff>31750</xdr:rowOff>
                  </from>
                  <to>
                    <xdr:col>0</xdr:col>
                    <xdr:colOff>146050</xdr:colOff>
                    <xdr:row>90</xdr:row>
                    <xdr:rowOff>146050</xdr:rowOff>
                  </to>
                </anchor>
              </controlPr>
            </control>
          </mc:Choice>
        </mc:AlternateContent>
        <mc:AlternateContent xmlns:mc="http://schemas.openxmlformats.org/markup-compatibility/2006">
          <mc:Choice Requires="x14">
            <control shapeId="24966" r:id="rId91" name="Button 390">
              <controlPr defaultSize="0" print="0" autoFill="0" autoPict="0" macro="[0]!option_button_click">
                <anchor moveWithCells="1" sizeWithCells="1">
                  <from>
                    <xdr:col>0</xdr:col>
                    <xdr:colOff>31750</xdr:colOff>
                    <xdr:row>88</xdr:row>
                    <xdr:rowOff>31750</xdr:rowOff>
                  </from>
                  <to>
                    <xdr:col>0</xdr:col>
                    <xdr:colOff>146050</xdr:colOff>
                    <xdr:row>88</xdr:row>
                    <xdr:rowOff>146050</xdr:rowOff>
                  </to>
                </anchor>
              </controlPr>
            </control>
          </mc:Choice>
        </mc:AlternateContent>
        <mc:AlternateContent xmlns:mc="http://schemas.openxmlformats.org/markup-compatibility/2006">
          <mc:Choice Requires="x14">
            <control shapeId="24967" r:id="rId92" name="Button 391">
              <controlPr defaultSize="0" print="0" autoFill="0" autoPict="0" macro="[0]!option_button_add3">
                <anchor moveWithCells="1" sizeWithCells="1">
                  <from>
                    <xdr:col>1</xdr:col>
                    <xdr:colOff>31750</xdr:colOff>
                    <xdr:row>44</xdr:row>
                    <xdr:rowOff>31750</xdr:rowOff>
                  </from>
                  <to>
                    <xdr:col>1</xdr:col>
                    <xdr:colOff>146050</xdr:colOff>
                    <xdr:row>44</xdr:row>
                    <xdr:rowOff>146050</xdr:rowOff>
                  </to>
                </anchor>
              </controlPr>
            </control>
          </mc:Choice>
        </mc:AlternateContent>
        <mc:AlternateContent xmlns:mc="http://schemas.openxmlformats.org/markup-compatibility/2006">
          <mc:Choice Requires="x14">
            <control shapeId="24968" r:id="rId93" name="Button 392">
              <controlPr defaultSize="0" print="0" autoFill="0" autoPict="0" macro="[0]!option_button_click">
                <anchor moveWithCells="1" sizeWithCells="1">
                  <from>
                    <xdr:col>0</xdr:col>
                    <xdr:colOff>31750</xdr:colOff>
                    <xdr:row>46</xdr:row>
                    <xdr:rowOff>38100</xdr:rowOff>
                  </from>
                  <to>
                    <xdr:col>0</xdr:col>
                    <xdr:colOff>146050</xdr:colOff>
                    <xdr:row>46</xdr:row>
                    <xdr:rowOff>152400</xdr:rowOff>
                  </to>
                </anchor>
              </controlPr>
            </control>
          </mc:Choice>
        </mc:AlternateContent>
        <mc:AlternateContent xmlns:mc="http://schemas.openxmlformats.org/markup-compatibility/2006">
          <mc:Choice Requires="x14">
            <control shapeId="24969" r:id="rId94" name="Button 393">
              <controlPr defaultSize="0" print="0" autoFill="0" autoPict="0" macro="[0]!option_button_click">
                <anchor moveWithCells="1" sizeWithCells="1">
                  <from>
                    <xdr:col>0</xdr:col>
                    <xdr:colOff>31750</xdr:colOff>
                    <xdr:row>47</xdr:row>
                    <xdr:rowOff>31750</xdr:rowOff>
                  </from>
                  <to>
                    <xdr:col>0</xdr:col>
                    <xdr:colOff>146050</xdr:colOff>
                    <xdr:row>47</xdr:row>
                    <xdr:rowOff>146050</xdr:rowOff>
                  </to>
                </anchor>
              </controlPr>
            </control>
          </mc:Choice>
        </mc:AlternateContent>
        <mc:AlternateContent xmlns:mc="http://schemas.openxmlformats.org/markup-compatibility/2006">
          <mc:Choice Requires="x14">
            <control shapeId="24970" r:id="rId95" name="Button 394">
              <controlPr defaultSize="0" print="0" autoFill="0" autoPict="0" macro="[0]!option_button_click">
                <anchor moveWithCells="1" sizeWithCells="1">
                  <from>
                    <xdr:col>0</xdr:col>
                    <xdr:colOff>31750</xdr:colOff>
                    <xdr:row>48</xdr:row>
                    <xdr:rowOff>31750</xdr:rowOff>
                  </from>
                  <to>
                    <xdr:col>0</xdr:col>
                    <xdr:colOff>146050</xdr:colOff>
                    <xdr:row>48</xdr:row>
                    <xdr:rowOff>146050</xdr:rowOff>
                  </to>
                </anchor>
              </controlPr>
            </control>
          </mc:Choice>
        </mc:AlternateContent>
        <mc:AlternateContent xmlns:mc="http://schemas.openxmlformats.org/markup-compatibility/2006">
          <mc:Choice Requires="x14">
            <control shapeId="24971" r:id="rId96" name="Button 395">
              <controlPr defaultSize="0" print="0" autoFill="0" autoPict="0" macro="[0]!option_button_click">
                <anchor moveWithCells="1" sizeWithCells="1">
                  <from>
                    <xdr:col>0</xdr:col>
                    <xdr:colOff>31750</xdr:colOff>
                    <xdr:row>49</xdr:row>
                    <xdr:rowOff>31750</xdr:rowOff>
                  </from>
                  <to>
                    <xdr:col>0</xdr:col>
                    <xdr:colOff>146050</xdr:colOff>
                    <xdr:row>49</xdr:row>
                    <xdr:rowOff>146050</xdr:rowOff>
                  </to>
                </anchor>
              </controlPr>
            </control>
          </mc:Choice>
        </mc:AlternateContent>
        <mc:AlternateContent xmlns:mc="http://schemas.openxmlformats.org/markup-compatibility/2006">
          <mc:Choice Requires="x14">
            <control shapeId="24972" r:id="rId97" name="Button 396">
              <controlPr defaultSize="0" print="0" autoFill="0" autoPict="0" macro="[0]!option_button_click">
                <anchor moveWithCells="1" sizeWithCells="1">
                  <from>
                    <xdr:col>0</xdr:col>
                    <xdr:colOff>31750</xdr:colOff>
                    <xdr:row>50</xdr:row>
                    <xdr:rowOff>31750</xdr:rowOff>
                  </from>
                  <to>
                    <xdr:col>0</xdr:col>
                    <xdr:colOff>146050</xdr:colOff>
                    <xdr:row>50</xdr:row>
                    <xdr:rowOff>146050</xdr:rowOff>
                  </to>
                </anchor>
              </controlPr>
            </control>
          </mc:Choice>
        </mc:AlternateContent>
        <mc:AlternateContent xmlns:mc="http://schemas.openxmlformats.org/markup-compatibility/2006">
          <mc:Choice Requires="x14">
            <control shapeId="24973" r:id="rId98" name="Button 397">
              <controlPr defaultSize="0" print="0" autoFill="0" autoPict="0" macro="[0]!option_button_click">
                <anchor moveWithCells="1" sizeWithCells="1">
                  <from>
                    <xdr:col>0</xdr:col>
                    <xdr:colOff>31750</xdr:colOff>
                    <xdr:row>45</xdr:row>
                    <xdr:rowOff>31750</xdr:rowOff>
                  </from>
                  <to>
                    <xdr:col>0</xdr:col>
                    <xdr:colOff>146050</xdr:colOff>
                    <xdr:row>45</xdr:row>
                    <xdr:rowOff>146050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800-000000000000}">
          <x14:formula1>
            <xm:f>'D1'!$R$5:$R$6</xm:f>
          </x14:formula1>
          <xm:sqref>C38</xm:sqref>
        </x14:dataValidation>
        <x14:dataValidation type="list" allowBlank="1" showInputMessage="1" showErrorMessage="1" xr:uid="{00000000-0002-0000-0800-000001000000}">
          <x14:formula1>
            <xm:f>IF('D2'!$K$6&lt;&gt;"",OFFSET('D2'!$K$5,INDEX( MATCH(1,(--('D2'!$K$6:$K$25&lt;&gt;"")),0),1),0,SUMPRODUCT(--(LEN('D2'!$K$6:$K$25)&gt;0)),1),OFFSET('D2'!$J$6,INDEX( MATCH(1,(--('D2'!$K$6:$K$25&lt;&gt;"")),0),1),0,SUMPRODUCT(--(LEN('D2'!$K$6:$K$25)&gt;0)),1))</xm:f>
          </x14:formula1>
          <xm:sqref>C11:C19</xm:sqref>
        </x14:dataValidation>
        <x14:dataValidation type="list" allowBlank="1" showInputMessage="1" showErrorMessage="1" xr:uid="{00000000-0002-0000-0800-000002000000}">
          <x14:formula1>
            <xm:f>IF('D2'!$K$49&lt;&gt;"",OFFSET('D2'!$K$48,INDEX( MATCH(1,(--('D2'!$K$49:$K$68&lt;&gt;"")),0),1),0,SUMPRODUCT(--(LEN('D2'!$K$49:$K$68)&gt;0)),1),OFFSET('D2'!$J$49,INDEX( MATCH(1,(--('D2'!$K$49:$K$68&lt;&gt;"")),0),1),0,SUMPRODUCT(--(LEN('D2'!$K$49:$K$68)&gt;0)),1))</xm:f>
          </x14:formula1>
          <xm:sqref>C45:C51</xm:sqref>
        </x14:dataValidation>
        <x14:dataValidation type="list" allowBlank="1" showInputMessage="1" showErrorMessage="1" xr:uid="{00000000-0002-0000-0800-000003000000}">
          <x14:formula1>
            <xm:f>IF('D2'!$K$28&lt;&gt;"",OFFSET('D2'!$K$27,INDEX( MATCH(1,(--('D2'!$K$28:$K$47&lt;&gt;"")),0),1),0,SUMPRODUCT(--(LEN('D2'!$K$28:$K$47)&gt;0)),1),OFFSET('D2'!$J$28,INDEX( MATCH(1,(--('D2'!$K$28:$K$47&lt;&gt;"")),0),1),0,SUMPRODUCT(--(LEN('D2'!$K$28:$K$47)&gt;0)),1))</xm:f>
          </x14:formula1>
          <xm:sqref>C27:C28</xm:sqref>
        </x14:dataValidation>
        <x14:dataValidation type="list" allowBlank="1" showInputMessage="1" showErrorMessage="1" xr:uid="{00000000-0002-0000-0800-000004000000}">
          <x14:formula1>
            <xm:f>IF('D2'!$V$71&lt;&gt;"",OFFSET('D2'!$V$70,INDEX( MATCH(1,(--('D2'!$V$71:$V$95&lt;&gt;"")),0),1),0,SUMPRODUCT(--(LEN('D2'!$V$71:$V$95)&gt;0)),1),OFFSET('D2'!$O$71,INDEX( MATCH(1,(--('D2'!$V$37:$V$95&lt;&gt;"")),0),1),0,SUMPRODUCT(--(LEN('D2'!$V$37:$V$95)&gt;0)),1))</xm:f>
          </x14:formula1>
          <xm:sqref>C125:C139</xm:sqref>
        </x14:dataValidation>
        <x14:dataValidation type="list" allowBlank="1" showInputMessage="1" showErrorMessage="1" xr:uid="{00000000-0002-0000-0800-000005000000}">
          <x14:formula1>
            <xm:f>IF('D2'!$V$97&lt;&gt;"",OFFSET('D2'!$V$96,INDEX( MATCH(1,(--('D2'!$V$97:$V$121&lt;&gt;"")),0),1),0,SUMPRODUCT(--(LEN('D2'!$V$97:$V$121)&gt;0)),1),OFFSET('D2'!$O$97,INDEX( MATCH(1,(--('D2'!$V$97:$V$121&lt;&gt;"")),0),1),0,SUMPRODUCT(--(LEN('D2'!$V$97:$V$121)&gt;0)),1))</xm:f>
          </x14:formula1>
          <xm:sqref>C96:C110</xm:sqref>
        </x14:dataValidation>
        <x14:dataValidation type="list" allowBlank="1" showInputMessage="1" showErrorMessage="1" xr:uid="{00000000-0002-0000-0800-000006000000}">
          <x14:formula1>
            <xm:f>IF('D2'!$V$123&lt;&gt;"",OFFSET('D2'!$V$122,INDEX( MATCH(1,(--('D2'!$V$123:$V$147&lt;&gt;"")),0),1),0,SUMPRODUCT(--(LEN('D2'!$V$123:$V$147)&gt;0)),1),OFFSET('D2'!$O$123,INDEX( MATCH(1,(--('D2'!$V$123:$V$147&lt;&gt;"")),0),1),0,SUMPRODUCT(--(LEN('D2'!$V$123:$V$147)&gt;0)),1))</xm:f>
          </x14:formula1>
          <xm:sqref>C72:C86</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2">
    <tabColor theme="4" tint="0.39997558519241921"/>
    <pageSetUpPr fitToPage="1"/>
  </sheetPr>
  <dimension ref="A1:CZ362"/>
  <sheetViews>
    <sheetView showGridLines="0" zoomScaleNormal="100" workbookViewId="0">
      <pane xSplit="6" ySplit="5" topLeftCell="G150" activePane="bottomRight" state="frozen"/>
      <selection pane="topRight" activeCell="G1" sqref="G1"/>
      <selection pane="bottomLeft" activeCell="A6" sqref="A6"/>
      <selection pane="bottomRight" activeCell="E252" sqref="E252:F252"/>
    </sheetView>
  </sheetViews>
  <sheetFormatPr defaultColWidth="0" defaultRowHeight="14.5" x14ac:dyDescent="0.35"/>
  <cols>
    <col min="1" max="2" width="2.81640625" style="3" customWidth="1"/>
    <col min="3" max="3" width="53.1796875" style="29" customWidth="1"/>
    <col min="4" max="4" width="9.54296875" style="3" hidden="1" customWidth="1"/>
    <col min="5" max="6" width="13.54296875" style="55" customWidth="1"/>
    <col min="7" max="97" width="13.54296875" style="3" customWidth="1"/>
    <col min="98" max="98" width="9.1796875" style="3" customWidth="1"/>
    <col min="99" max="99" width="9.1796875" style="3" hidden="1" customWidth="1"/>
    <col min="100" max="101" width="8" style="3" hidden="1" customWidth="1"/>
    <col min="102" max="102" width="8" hidden="1" customWidth="1"/>
    <col min="103" max="104" width="8.81640625" style="3" hidden="1" customWidth="1"/>
    <col min="105" max="16384" width="9.1796875" style="3" hidden="1"/>
  </cols>
  <sheetData>
    <row r="1" spans="3:103" customFormat="1" ht="39.75" customHeight="1" x14ac:dyDescent="0.55000000000000004">
      <c r="C1" s="76" t="s">
        <v>99</v>
      </c>
      <c r="D1" s="35"/>
      <c r="E1" s="679" t="str">
        <f ca="1">IF(CV10&gt;0,CV9,IF(CW10&gt;0,CW9,IF(CX10&gt;0,CX9,"")))</f>
        <v/>
      </c>
      <c r="F1" s="679"/>
    </row>
    <row r="2" spans="3:103" customFormat="1" ht="34.4" customHeight="1" x14ac:dyDescent="0.45">
      <c r="C2" s="252" t="str">
        <f>"'"&amp;G.Asm!F29&amp;"'"</f>
        <v>'Text'</v>
      </c>
      <c r="D2" s="248"/>
      <c r="E2" s="679"/>
      <c r="F2" s="679"/>
      <c r="G2" s="1"/>
      <c r="H2" s="553" t="s">
        <v>889</v>
      </c>
      <c r="I2" s="554" t="str">
        <f>G.Asm!$F$17</f>
        <v>Ones</v>
      </c>
      <c r="J2" s="1"/>
      <c r="CV2" s="303" t="s">
        <v>485</v>
      </c>
      <c r="CW2" s="303"/>
      <c r="CX2" s="303"/>
      <c r="CY2" s="303"/>
    </row>
    <row r="3" spans="3:103" customFormat="1" ht="5.25" customHeight="1" x14ac:dyDescent="0.35">
      <c r="C3" s="74"/>
      <c r="E3" s="2"/>
      <c r="F3" s="2"/>
    </row>
    <row r="4" spans="3:103" s="2" customFormat="1" ht="14.25" customHeight="1" x14ac:dyDescent="0.35">
      <c r="C4" s="181" t="s">
        <v>0</v>
      </c>
      <c r="D4" s="682" t="s">
        <v>24</v>
      </c>
      <c r="E4" s="680" t="s">
        <v>2</v>
      </c>
      <c r="F4" s="681"/>
      <c r="G4" s="187">
        <v>0</v>
      </c>
      <c r="H4" s="187">
        <v>1</v>
      </c>
      <c r="I4" s="187">
        <v>2</v>
      </c>
      <c r="J4" s="187">
        <v>3</v>
      </c>
      <c r="K4" s="187">
        <v>4</v>
      </c>
      <c r="L4" s="187">
        <v>5</v>
      </c>
      <c r="M4" s="187">
        <v>6</v>
      </c>
      <c r="N4" s="187">
        <v>7</v>
      </c>
      <c r="O4" s="187">
        <v>8</v>
      </c>
      <c r="P4" s="187">
        <v>9</v>
      </c>
      <c r="Q4" s="187">
        <v>10</v>
      </c>
      <c r="R4" s="187">
        <v>11</v>
      </c>
      <c r="S4" s="187">
        <v>12</v>
      </c>
      <c r="T4" s="187">
        <v>13</v>
      </c>
      <c r="U4" s="187">
        <v>14</v>
      </c>
      <c r="V4" s="187">
        <v>15</v>
      </c>
      <c r="W4" s="187">
        <v>16</v>
      </c>
      <c r="X4" s="187">
        <v>17</v>
      </c>
      <c r="Y4" s="187">
        <v>18</v>
      </c>
      <c r="Z4" s="187">
        <v>19</v>
      </c>
      <c r="AA4" s="187">
        <v>20</v>
      </c>
      <c r="AB4" s="187">
        <v>21</v>
      </c>
      <c r="AC4" s="187">
        <v>22</v>
      </c>
      <c r="AD4" s="187">
        <v>23</v>
      </c>
      <c r="AE4" s="187">
        <v>24</v>
      </c>
      <c r="AF4" s="187">
        <v>25</v>
      </c>
      <c r="AG4" s="187">
        <v>26</v>
      </c>
      <c r="AH4" s="187">
        <v>27</v>
      </c>
      <c r="AI4" s="187">
        <v>28</v>
      </c>
      <c r="AJ4" s="187">
        <v>29</v>
      </c>
      <c r="AK4" s="187">
        <v>30</v>
      </c>
      <c r="AL4" s="187">
        <v>31</v>
      </c>
      <c r="AM4" s="187">
        <v>32</v>
      </c>
      <c r="AN4" s="187">
        <v>33</v>
      </c>
      <c r="AO4" s="187">
        <v>34</v>
      </c>
      <c r="AP4" s="187">
        <v>35</v>
      </c>
      <c r="AQ4" s="187">
        <v>36</v>
      </c>
      <c r="AR4" s="187">
        <v>37</v>
      </c>
      <c r="AS4" s="187">
        <v>38</v>
      </c>
      <c r="AT4" s="187">
        <v>39</v>
      </c>
      <c r="AU4" s="187">
        <v>40</v>
      </c>
      <c r="AV4" s="187">
        <v>41</v>
      </c>
      <c r="AW4" s="187">
        <v>42</v>
      </c>
      <c r="AX4" s="187">
        <v>43</v>
      </c>
      <c r="AY4" s="187">
        <v>44</v>
      </c>
      <c r="AZ4" s="187">
        <v>45</v>
      </c>
      <c r="BA4" s="187">
        <v>46</v>
      </c>
      <c r="BB4" s="187">
        <v>47</v>
      </c>
      <c r="BC4" s="187">
        <v>48</v>
      </c>
      <c r="BD4" s="187">
        <v>49</v>
      </c>
      <c r="BE4" s="187">
        <v>50</v>
      </c>
      <c r="BF4" s="187">
        <v>51</v>
      </c>
      <c r="BG4" s="187">
        <v>52</v>
      </c>
      <c r="BH4" s="187">
        <v>53</v>
      </c>
      <c r="BI4" s="187">
        <v>54</v>
      </c>
      <c r="BJ4" s="187">
        <v>55</v>
      </c>
      <c r="BK4" s="187">
        <v>56</v>
      </c>
      <c r="BL4" s="187">
        <v>57</v>
      </c>
      <c r="BM4" s="187">
        <v>58</v>
      </c>
      <c r="BN4" s="187">
        <v>59</v>
      </c>
      <c r="BO4" s="187">
        <v>60</v>
      </c>
      <c r="BP4" s="187">
        <v>61</v>
      </c>
      <c r="BQ4" s="187">
        <v>62</v>
      </c>
      <c r="BR4" s="187">
        <v>63</v>
      </c>
      <c r="BS4" s="187">
        <v>64</v>
      </c>
      <c r="BT4" s="187">
        <v>65</v>
      </c>
      <c r="BU4" s="187">
        <v>66</v>
      </c>
      <c r="BV4" s="187">
        <v>67</v>
      </c>
      <c r="BW4" s="187">
        <v>68</v>
      </c>
      <c r="BX4" s="187">
        <v>69</v>
      </c>
      <c r="BY4" s="187">
        <v>70</v>
      </c>
      <c r="BZ4" s="187">
        <v>71</v>
      </c>
      <c r="CA4" s="187">
        <v>72</v>
      </c>
      <c r="CB4" s="187">
        <v>73</v>
      </c>
      <c r="CC4" s="187">
        <v>74</v>
      </c>
      <c r="CD4" s="187">
        <v>75</v>
      </c>
      <c r="CE4" s="187">
        <v>76</v>
      </c>
      <c r="CF4" s="187">
        <v>77</v>
      </c>
      <c r="CG4" s="187">
        <v>78</v>
      </c>
      <c r="CH4" s="187">
        <v>79</v>
      </c>
      <c r="CI4" s="187">
        <v>80</v>
      </c>
      <c r="CJ4" s="187">
        <v>81</v>
      </c>
      <c r="CK4" s="187">
        <v>82</v>
      </c>
      <c r="CL4" s="187">
        <v>83</v>
      </c>
      <c r="CM4" s="187">
        <v>84</v>
      </c>
      <c r="CN4" s="187">
        <v>85</v>
      </c>
      <c r="CO4" s="187">
        <v>86</v>
      </c>
      <c r="CP4" s="187">
        <v>87</v>
      </c>
      <c r="CQ4" s="187">
        <v>88</v>
      </c>
      <c r="CR4" s="187">
        <v>89</v>
      </c>
      <c r="CS4" s="187">
        <v>90</v>
      </c>
      <c r="CT4" s="58"/>
    </row>
    <row r="5" spans="3:103" s="2" customFormat="1" ht="18" customHeight="1" x14ac:dyDescent="0.35">
      <c r="C5" s="181" t="s">
        <v>1</v>
      </c>
      <c r="D5" s="683"/>
      <c r="E5" s="187" t="s">
        <v>3</v>
      </c>
      <c r="F5" s="187" t="s">
        <v>4</v>
      </c>
      <c r="G5" s="183" t="s">
        <v>41</v>
      </c>
      <c r="H5" s="187">
        <f>G.Asm!F33</f>
        <v>2022</v>
      </c>
      <c r="I5" s="187">
        <f t="shared" ref="I5:BT5" si="0">H5+1</f>
        <v>2023</v>
      </c>
      <c r="J5" s="187">
        <f t="shared" si="0"/>
        <v>2024</v>
      </c>
      <c r="K5" s="187">
        <f t="shared" si="0"/>
        <v>2025</v>
      </c>
      <c r="L5" s="187">
        <f t="shared" si="0"/>
        <v>2026</v>
      </c>
      <c r="M5" s="187">
        <f t="shared" si="0"/>
        <v>2027</v>
      </c>
      <c r="N5" s="187">
        <f t="shared" si="0"/>
        <v>2028</v>
      </c>
      <c r="O5" s="187">
        <f t="shared" si="0"/>
        <v>2029</v>
      </c>
      <c r="P5" s="187">
        <f t="shared" si="0"/>
        <v>2030</v>
      </c>
      <c r="Q5" s="187">
        <f t="shared" si="0"/>
        <v>2031</v>
      </c>
      <c r="R5" s="187">
        <f t="shared" si="0"/>
        <v>2032</v>
      </c>
      <c r="S5" s="187">
        <f t="shared" si="0"/>
        <v>2033</v>
      </c>
      <c r="T5" s="187">
        <f t="shared" si="0"/>
        <v>2034</v>
      </c>
      <c r="U5" s="187">
        <f t="shared" si="0"/>
        <v>2035</v>
      </c>
      <c r="V5" s="187">
        <f t="shared" si="0"/>
        <v>2036</v>
      </c>
      <c r="W5" s="187">
        <f t="shared" si="0"/>
        <v>2037</v>
      </c>
      <c r="X5" s="187">
        <f t="shared" si="0"/>
        <v>2038</v>
      </c>
      <c r="Y5" s="187">
        <f t="shared" si="0"/>
        <v>2039</v>
      </c>
      <c r="Z5" s="187">
        <f t="shared" si="0"/>
        <v>2040</v>
      </c>
      <c r="AA5" s="187">
        <f t="shared" si="0"/>
        <v>2041</v>
      </c>
      <c r="AB5" s="187">
        <f t="shared" si="0"/>
        <v>2042</v>
      </c>
      <c r="AC5" s="187">
        <f t="shared" si="0"/>
        <v>2043</v>
      </c>
      <c r="AD5" s="187">
        <f t="shared" si="0"/>
        <v>2044</v>
      </c>
      <c r="AE5" s="187">
        <f t="shared" si="0"/>
        <v>2045</v>
      </c>
      <c r="AF5" s="187">
        <f t="shared" si="0"/>
        <v>2046</v>
      </c>
      <c r="AG5" s="187">
        <f t="shared" si="0"/>
        <v>2047</v>
      </c>
      <c r="AH5" s="187">
        <f t="shared" si="0"/>
        <v>2048</v>
      </c>
      <c r="AI5" s="187">
        <f t="shared" si="0"/>
        <v>2049</v>
      </c>
      <c r="AJ5" s="187">
        <f t="shared" si="0"/>
        <v>2050</v>
      </c>
      <c r="AK5" s="187">
        <f t="shared" si="0"/>
        <v>2051</v>
      </c>
      <c r="AL5" s="187">
        <f t="shared" si="0"/>
        <v>2052</v>
      </c>
      <c r="AM5" s="187">
        <f t="shared" si="0"/>
        <v>2053</v>
      </c>
      <c r="AN5" s="187">
        <f t="shared" si="0"/>
        <v>2054</v>
      </c>
      <c r="AO5" s="187">
        <f t="shared" si="0"/>
        <v>2055</v>
      </c>
      <c r="AP5" s="187">
        <f t="shared" si="0"/>
        <v>2056</v>
      </c>
      <c r="AQ5" s="187">
        <f t="shared" si="0"/>
        <v>2057</v>
      </c>
      <c r="AR5" s="187">
        <f t="shared" si="0"/>
        <v>2058</v>
      </c>
      <c r="AS5" s="187">
        <f t="shared" si="0"/>
        <v>2059</v>
      </c>
      <c r="AT5" s="187">
        <f t="shared" si="0"/>
        <v>2060</v>
      </c>
      <c r="AU5" s="187">
        <f t="shared" si="0"/>
        <v>2061</v>
      </c>
      <c r="AV5" s="187">
        <f t="shared" si="0"/>
        <v>2062</v>
      </c>
      <c r="AW5" s="187">
        <f t="shared" si="0"/>
        <v>2063</v>
      </c>
      <c r="AX5" s="187">
        <f t="shared" si="0"/>
        <v>2064</v>
      </c>
      <c r="AY5" s="187">
        <f t="shared" si="0"/>
        <v>2065</v>
      </c>
      <c r="AZ5" s="187">
        <f t="shared" si="0"/>
        <v>2066</v>
      </c>
      <c r="BA5" s="187">
        <f t="shared" si="0"/>
        <v>2067</v>
      </c>
      <c r="BB5" s="187">
        <f t="shared" si="0"/>
        <v>2068</v>
      </c>
      <c r="BC5" s="187">
        <f t="shared" si="0"/>
        <v>2069</v>
      </c>
      <c r="BD5" s="187">
        <f t="shared" si="0"/>
        <v>2070</v>
      </c>
      <c r="BE5" s="187">
        <f t="shared" si="0"/>
        <v>2071</v>
      </c>
      <c r="BF5" s="187">
        <f t="shared" si="0"/>
        <v>2072</v>
      </c>
      <c r="BG5" s="187">
        <f t="shared" si="0"/>
        <v>2073</v>
      </c>
      <c r="BH5" s="187">
        <f t="shared" si="0"/>
        <v>2074</v>
      </c>
      <c r="BI5" s="187">
        <f t="shared" si="0"/>
        <v>2075</v>
      </c>
      <c r="BJ5" s="187">
        <f t="shared" si="0"/>
        <v>2076</v>
      </c>
      <c r="BK5" s="187">
        <f t="shared" si="0"/>
        <v>2077</v>
      </c>
      <c r="BL5" s="187">
        <f t="shared" si="0"/>
        <v>2078</v>
      </c>
      <c r="BM5" s="187">
        <f t="shared" si="0"/>
        <v>2079</v>
      </c>
      <c r="BN5" s="187">
        <f t="shared" si="0"/>
        <v>2080</v>
      </c>
      <c r="BO5" s="187">
        <f t="shared" si="0"/>
        <v>2081</v>
      </c>
      <c r="BP5" s="187">
        <f t="shared" si="0"/>
        <v>2082</v>
      </c>
      <c r="BQ5" s="187">
        <f t="shared" si="0"/>
        <v>2083</v>
      </c>
      <c r="BR5" s="187">
        <f t="shared" si="0"/>
        <v>2084</v>
      </c>
      <c r="BS5" s="187">
        <f t="shared" si="0"/>
        <v>2085</v>
      </c>
      <c r="BT5" s="187">
        <f t="shared" si="0"/>
        <v>2086</v>
      </c>
      <c r="BU5" s="187">
        <f t="shared" ref="BU5:CS5" si="1">BT5+1</f>
        <v>2087</v>
      </c>
      <c r="BV5" s="187">
        <f t="shared" si="1"/>
        <v>2088</v>
      </c>
      <c r="BW5" s="187">
        <f t="shared" si="1"/>
        <v>2089</v>
      </c>
      <c r="BX5" s="187">
        <f t="shared" si="1"/>
        <v>2090</v>
      </c>
      <c r="BY5" s="187">
        <f t="shared" si="1"/>
        <v>2091</v>
      </c>
      <c r="BZ5" s="187">
        <f t="shared" si="1"/>
        <v>2092</v>
      </c>
      <c r="CA5" s="187">
        <f t="shared" si="1"/>
        <v>2093</v>
      </c>
      <c r="CB5" s="187">
        <f t="shared" si="1"/>
        <v>2094</v>
      </c>
      <c r="CC5" s="187">
        <f t="shared" si="1"/>
        <v>2095</v>
      </c>
      <c r="CD5" s="187">
        <f t="shared" si="1"/>
        <v>2096</v>
      </c>
      <c r="CE5" s="187">
        <f t="shared" si="1"/>
        <v>2097</v>
      </c>
      <c r="CF5" s="187">
        <f t="shared" si="1"/>
        <v>2098</v>
      </c>
      <c r="CG5" s="187">
        <f t="shared" si="1"/>
        <v>2099</v>
      </c>
      <c r="CH5" s="187">
        <f t="shared" si="1"/>
        <v>2100</v>
      </c>
      <c r="CI5" s="187">
        <f t="shared" si="1"/>
        <v>2101</v>
      </c>
      <c r="CJ5" s="187">
        <f t="shared" si="1"/>
        <v>2102</v>
      </c>
      <c r="CK5" s="187">
        <f t="shared" si="1"/>
        <v>2103</v>
      </c>
      <c r="CL5" s="187">
        <f t="shared" si="1"/>
        <v>2104</v>
      </c>
      <c r="CM5" s="187">
        <f t="shared" si="1"/>
        <v>2105</v>
      </c>
      <c r="CN5" s="187">
        <f t="shared" si="1"/>
        <v>2106</v>
      </c>
      <c r="CO5" s="187">
        <f t="shared" si="1"/>
        <v>2107</v>
      </c>
      <c r="CP5" s="187">
        <f t="shared" si="1"/>
        <v>2108</v>
      </c>
      <c r="CQ5" s="187">
        <f t="shared" si="1"/>
        <v>2109</v>
      </c>
      <c r="CR5" s="187">
        <f t="shared" si="1"/>
        <v>2110</v>
      </c>
      <c r="CS5" s="187">
        <f t="shared" si="1"/>
        <v>2111</v>
      </c>
      <c r="CT5" s="58"/>
    </row>
    <row r="6" spans="3:103" customFormat="1" x14ac:dyDescent="0.35">
      <c r="C6" s="29"/>
      <c r="D6" s="3"/>
      <c r="E6" s="4"/>
      <c r="F6" s="4"/>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row>
    <row r="7" spans="3:103" customFormat="1" ht="15.5" x14ac:dyDescent="0.35">
      <c r="C7" s="78" t="s">
        <v>17</v>
      </c>
      <c r="E7" s="34"/>
      <c r="F7" s="4"/>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row>
    <row r="8" spans="3:103" customFormat="1" x14ac:dyDescent="0.35">
      <c r="C8" s="171"/>
      <c r="D8" s="3"/>
      <c r="E8" s="4"/>
      <c r="F8" s="4"/>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V8" t="s">
        <v>486</v>
      </c>
      <c r="CW8" t="s">
        <v>487</v>
      </c>
      <c r="CX8" t="s">
        <v>488</v>
      </c>
      <c r="CY8" s="3"/>
    </row>
    <row r="9" spans="3:103" customFormat="1" x14ac:dyDescent="0.35">
      <c r="C9" s="226" t="s">
        <v>139</v>
      </c>
      <c r="D9" s="686" t="s">
        <v>23</v>
      </c>
      <c r="E9" s="490">
        <f>SUM(E10,E26)</f>
        <v>0</v>
      </c>
      <c r="F9" s="490">
        <f t="shared" ref="F9:BQ9" si="2">SUM(F10,F26)</f>
        <v>0</v>
      </c>
      <c r="G9" s="491">
        <f t="shared" si="2"/>
        <v>0</v>
      </c>
      <c r="H9" s="491">
        <f t="shared" si="2"/>
        <v>0</v>
      </c>
      <c r="I9" s="491">
        <f t="shared" si="2"/>
        <v>0</v>
      </c>
      <c r="J9" s="491">
        <f t="shared" si="2"/>
        <v>0</v>
      </c>
      <c r="K9" s="491">
        <f t="shared" si="2"/>
        <v>0</v>
      </c>
      <c r="L9" s="491">
        <f t="shared" si="2"/>
        <v>0</v>
      </c>
      <c r="M9" s="491">
        <f t="shared" si="2"/>
        <v>0</v>
      </c>
      <c r="N9" s="491">
        <f t="shared" si="2"/>
        <v>0</v>
      </c>
      <c r="O9" s="491">
        <f t="shared" si="2"/>
        <v>0</v>
      </c>
      <c r="P9" s="491">
        <f t="shared" si="2"/>
        <v>0</v>
      </c>
      <c r="Q9" s="491">
        <f t="shared" si="2"/>
        <v>0</v>
      </c>
      <c r="R9" s="491">
        <f t="shared" si="2"/>
        <v>0</v>
      </c>
      <c r="S9" s="491">
        <f t="shared" si="2"/>
        <v>0</v>
      </c>
      <c r="T9" s="491">
        <f t="shared" si="2"/>
        <v>0</v>
      </c>
      <c r="U9" s="491">
        <f t="shared" si="2"/>
        <v>0</v>
      </c>
      <c r="V9" s="491">
        <f t="shared" si="2"/>
        <v>0</v>
      </c>
      <c r="W9" s="491">
        <f t="shared" si="2"/>
        <v>0</v>
      </c>
      <c r="X9" s="491">
        <f t="shared" si="2"/>
        <v>0</v>
      </c>
      <c r="Y9" s="491">
        <f t="shared" si="2"/>
        <v>0</v>
      </c>
      <c r="Z9" s="491">
        <f t="shared" si="2"/>
        <v>0</v>
      </c>
      <c r="AA9" s="491">
        <f t="shared" si="2"/>
        <v>0</v>
      </c>
      <c r="AB9" s="491">
        <f t="shared" si="2"/>
        <v>0</v>
      </c>
      <c r="AC9" s="491">
        <f t="shared" si="2"/>
        <v>0</v>
      </c>
      <c r="AD9" s="491">
        <f t="shared" si="2"/>
        <v>0</v>
      </c>
      <c r="AE9" s="491">
        <f t="shared" si="2"/>
        <v>0</v>
      </c>
      <c r="AF9" s="491">
        <f t="shared" si="2"/>
        <v>0</v>
      </c>
      <c r="AG9" s="491">
        <f t="shared" si="2"/>
        <v>0</v>
      </c>
      <c r="AH9" s="491">
        <f t="shared" si="2"/>
        <v>0</v>
      </c>
      <c r="AI9" s="491">
        <f t="shared" si="2"/>
        <v>0</v>
      </c>
      <c r="AJ9" s="491">
        <f t="shared" si="2"/>
        <v>0</v>
      </c>
      <c r="AK9" s="491">
        <f t="shared" si="2"/>
        <v>0</v>
      </c>
      <c r="AL9" s="491">
        <f t="shared" si="2"/>
        <v>0</v>
      </c>
      <c r="AM9" s="491">
        <f t="shared" si="2"/>
        <v>0</v>
      </c>
      <c r="AN9" s="491">
        <f t="shared" si="2"/>
        <v>0</v>
      </c>
      <c r="AO9" s="491">
        <f t="shared" si="2"/>
        <v>0</v>
      </c>
      <c r="AP9" s="491">
        <f t="shared" si="2"/>
        <v>0</v>
      </c>
      <c r="AQ9" s="491">
        <f t="shared" si="2"/>
        <v>0</v>
      </c>
      <c r="AR9" s="491">
        <f t="shared" si="2"/>
        <v>0</v>
      </c>
      <c r="AS9" s="491">
        <f t="shared" si="2"/>
        <v>0</v>
      </c>
      <c r="AT9" s="491">
        <f t="shared" si="2"/>
        <v>0</v>
      </c>
      <c r="AU9" s="491">
        <f t="shared" si="2"/>
        <v>0</v>
      </c>
      <c r="AV9" s="491">
        <f t="shared" si="2"/>
        <v>0</v>
      </c>
      <c r="AW9" s="491">
        <f t="shared" si="2"/>
        <v>0</v>
      </c>
      <c r="AX9" s="491">
        <f t="shared" si="2"/>
        <v>0</v>
      </c>
      <c r="AY9" s="491">
        <f t="shared" si="2"/>
        <v>0</v>
      </c>
      <c r="AZ9" s="491">
        <f t="shared" si="2"/>
        <v>0</v>
      </c>
      <c r="BA9" s="491">
        <f t="shared" si="2"/>
        <v>0</v>
      </c>
      <c r="BB9" s="491">
        <f t="shared" si="2"/>
        <v>0</v>
      </c>
      <c r="BC9" s="491">
        <f t="shared" si="2"/>
        <v>0</v>
      </c>
      <c r="BD9" s="491">
        <f t="shared" si="2"/>
        <v>0</v>
      </c>
      <c r="BE9" s="491">
        <f t="shared" si="2"/>
        <v>0</v>
      </c>
      <c r="BF9" s="491">
        <f t="shared" si="2"/>
        <v>0</v>
      </c>
      <c r="BG9" s="491">
        <f t="shared" si="2"/>
        <v>0</v>
      </c>
      <c r="BH9" s="491">
        <f t="shared" si="2"/>
        <v>0</v>
      </c>
      <c r="BI9" s="491">
        <f t="shared" si="2"/>
        <v>0</v>
      </c>
      <c r="BJ9" s="491">
        <f t="shared" si="2"/>
        <v>0</v>
      </c>
      <c r="BK9" s="491">
        <f t="shared" si="2"/>
        <v>0</v>
      </c>
      <c r="BL9" s="491">
        <f t="shared" si="2"/>
        <v>0</v>
      </c>
      <c r="BM9" s="491">
        <f t="shared" si="2"/>
        <v>0</v>
      </c>
      <c r="BN9" s="491">
        <f t="shared" si="2"/>
        <v>0</v>
      </c>
      <c r="BO9" s="491">
        <f t="shared" si="2"/>
        <v>0</v>
      </c>
      <c r="BP9" s="491">
        <f t="shared" si="2"/>
        <v>0</v>
      </c>
      <c r="BQ9" s="491">
        <f t="shared" si="2"/>
        <v>0</v>
      </c>
      <c r="BR9" s="491">
        <f t="shared" ref="BR9:CS9" si="3">SUM(BR10,BR26)</f>
        <v>0</v>
      </c>
      <c r="BS9" s="491">
        <f t="shared" si="3"/>
        <v>0</v>
      </c>
      <c r="BT9" s="491">
        <f t="shared" si="3"/>
        <v>0</v>
      </c>
      <c r="BU9" s="491">
        <f t="shared" si="3"/>
        <v>0</v>
      </c>
      <c r="BV9" s="491">
        <f t="shared" si="3"/>
        <v>0</v>
      </c>
      <c r="BW9" s="491">
        <f t="shared" si="3"/>
        <v>0</v>
      </c>
      <c r="BX9" s="491">
        <f t="shared" si="3"/>
        <v>0</v>
      </c>
      <c r="BY9" s="491">
        <f t="shared" si="3"/>
        <v>0</v>
      </c>
      <c r="BZ9" s="491">
        <f t="shared" si="3"/>
        <v>0</v>
      </c>
      <c r="CA9" s="491">
        <f t="shared" si="3"/>
        <v>0</v>
      </c>
      <c r="CB9" s="491">
        <f t="shared" si="3"/>
        <v>0</v>
      </c>
      <c r="CC9" s="491">
        <f t="shared" si="3"/>
        <v>0</v>
      </c>
      <c r="CD9" s="491">
        <f t="shared" si="3"/>
        <v>0</v>
      </c>
      <c r="CE9" s="491">
        <f t="shared" si="3"/>
        <v>0</v>
      </c>
      <c r="CF9" s="491">
        <f t="shared" si="3"/>
        <v>0</v>
      </c>
      <c r="CG9" s="491">
        <f t="shared" si="3"/>
        <v>0</v>
      </c>
      <c r="CH9" s="491">
        <f t="shared" si="3"/>
        <v>0</v>
      </c>
      <c r="CI9" s="491">
        <f t="shared" si="3"/>
        <v>0</v>
      </c>
      <c r="CJ9" s="491">
        <f t="shared" si="3"/>
        <v>0</v>
      </c>
      <c r="CK9" s="491">
        <f t="shared" si="3"/>
        <v>0</v>
      </c>
      <c r="CL9" s="491">
        <f t="shared" si="3"/>
        <v>0</v>
      </c>
      <c r="CM9" s="491">
        <f t="shared" si="3"/>
        <v>0</v>
      </c>
      <c r="CN9" s="491">
        <f t="shared" si="3"/>
        <v>0</v>
      </c>
      <c r="CO9" s="491">
        <f t="shared" si="3"/>
        <v>0</v>
      </c>
      <c r="CP9" s="491">
        <f t="shared" si="3"/>
        <v>0</v>
      </c>
      <c r="CQ9" s="491">
        <f t="shared" si="3"/>
        <v>0</v>
      </c>
      <c r="CR9" s="491">
        <f t="shared" si="3"/>
        <v>0</v>
      </c>
      <c r="CS9" s="491">
        <f t="shared" si="3"/>
        <v>0</v>
      </c>
      <c r="CT9" s="56"/>
      <c r="CV9" t="s">
        <v>828</v>
      </c>
      <c r="CW9" t="s">
        <v>829</v>
      </c>
      <c r="CX9" t="s">
        <v>830</v>
      </c>
    </row>
    <row r="10" spans="3:103" customFormat="1" x14ac:dyDescent="0.35">
      <c r="C10" s="229" t="s">
        <v>140</v>
      </c>
      <c r="D10" s="687"/>
      <c r="E10" s="490">
        <f t="shared" ref="E10:BP10" si="4">SUM(E11:E24)</f>
        <v>0</v>
      </c>
      <c r="F10" s="490">
        <f t="shared" si="4"/>
        <v>0</v>
      </c>
      <c r="G10" s="490">
        <f t="shared" si="4"/>
        <v>0</v>
      </c>
      <c r="H10" s="490">
        <f t="shared" si="4"/>
        <v>0</v>
      </c>
      <c r="I10" s="490">
        <f t="shared" si="4"/>
        <v>0</v>
      </c>
      <c r="J10" s="490">
        <f t="shared" si="4"/>
        <v>0</v>
      </c>
      <c r="K10" s="490">
        <f t="shared" si="4"/>
        <v>0</v>
      </c>
      <c r="L10" s="490">
        <f t="shared" si="4"/>
        <v>0</v>
      </c>
      <c r="M10" s="490">
        <f t="shared" si="4"/>
        <v>0</v>
      </c>
      <c r="N10" s="490">
        <f t="shared" si="4"/>
        <v>0</v>
      </c>
      <c r="O10" s="490">
        <f t="shared" si="4"/>
        <v>0</v>
      </c>
      <c r="P10" s="490">
        <f t="shared" si="4"/>
        <v>0</v>
      </c>
      <c r="Q10" s="490">
        <f t="shared" si="4"/>
        <v>0</v>
      </c>
      <c r="R10" s="490">
        <f t="shared" si="4"/>
        <v>0</v>
      </c>
      <c r="S10" s="490">
        <f t="shared" si="4"/>
        <v>0</v>
      </c>
      <c r="T10" s="490">
        <f t="shared" si="4"/>
        <v>0</v>
      </c>
      <c r="U10" s="490">
        <f t="shared" si="4"/>
        <v>0</v>
      </c>
      <c r="V10" s="490">
        <f t="shared" si="4"/>
        <v>0</v>
      </c>
      <c r="W10" s="490">
        <f t="shared" si="4"/>
        <v>0</v>
      </c>
      <c r="X10" s="490">
        <f t="shared" si="4"/>
        <v>0</v>
      </c>
      <c r="Y10" s="490">
        <f t="shared" si="4"/>
        <v>0</v>
      </c>
      <c r="Z10" s="490">
        <f t="shared" si="4"/>
        <v>0</v>
      </c>
      <c r="AA10" s="490">
        <f t="shared" si="4"/>
        <v>0</v>
      </c>
      <c r="AB10" s="490">
        <f t="shared" si="4"/>
        <v>0</v>
      </c>
      <c r="AC10" s="490">
        <f t="shared" si="4"/>
        <v>0</v>
      </c>
      <c r="AD10" s="490">
        <f t="shared" si="4"/>
        <v>0</v>
      </c>
      <c r="AE10" s="490">
        <f t="shared" si="4"/>
        <v>0</v>
      </c>
      <c r="AF10" s="490">
        <f t="shared" si="4"/>
        <v>0</v>
      </c>
      <c r="AG10" s="490">
        <f t="shared" si="4"/>
        <v>0</v>
      </c>
      <c r="AH10" s="490">
        <f t="shared" si="4"/>
        <v>0</v>
      </c>
      <c r="AI10" s="490">
        <f t="shared" si="4"/>
        <v>0</v>
      </c>
      <c r="AJ10" s="490">
        <f t="shared" si="4"/>
        <v>0</v>
      </c>
      <c r="AK10" s="490">
        <f t="shared" si="4"/>
        <v>0</v>
      </c>
      <c r="AL10" s="490">
        <f t="shared" si="4"/>
        <v>0</v>
      </c>
      <c r="AM10" s="490">
        <f t="shared" si="4"/>
        <v>0</v>
      </c>
      <c r="AN10" s="490">
        <f t="shared" si="4"/>
        <v>0</v>
      </c>
      <c r="AO10" s="490">
        <f t="shared" si="4"/>
        <v>0</v>
      </c>
      <c r="AP10" s="490">
        <f t="shared" si="4"/>
        <v>0</v>
      </c>
      <c r="AQ10" s="490">
        <f t="shared" si="4"/>
        <v>0</v>
      </c>
      <c r="AR10" s="490">
        <f t="shared" si="4"/>
        <v>0</v>
      </c>
      <c r="AS10" s="490">
        <f t="shared" si="4"/>
        <v>0</v>
      </c>
      <c r="AT10" s="490">
        <f t="shared" si="4"/>
        <v>0</v>
      </c>
      <c r="AU10" s="490">
        <f t="shared" si="4"/>
        <v>0</v>
      </c>
      <c r="AV10" s="490">
        <f t="shared" si="4"/>
        <v>0</v>
      </c>
      <c r="AW10" s="490">
        <f t="shared" si="4"/>
        <v>0</v>
      </c>
      <c r="AX10" s="490">
        <f t="shared" si="4"/>
        <v>0</v>
      </c>
      <c r="AY10" s="490">
        <f t="shared" si="4"/>
        <v>0</v>
      </c>
      <c r="AZ10" s="490">
        <f t="shared" si="4"/>
        <v>0</v>
      </c>
      <c r="BA10" s="490">
        <f t="shared" si="4"/>
        <v>0</v>
      </c>
      <c r="BB10" s="490">
        <f t="shared" si="4"/>
        <v>0</v>
      </c>
      <c r="BC10" s="490">
        <f t="shared" si="4"/>
        <v>0</v>
      </c>
      <c r="BD10" s="490">
        <f t="shared" si="4"/>
        <v>0</v>
      </c>
      <c r="BE10" s="490">
        <f t="shared" si="4"/>
        <v>0</v>
      </c>
      <c r="BF10" s="490">
        <f t="shared" si="4"/>
        <v>0</v>
      </c>
      <c r="BG10" s="490">
        <f t="shared" si="4"/>
        <v>0</v>
      </c>
      <c r="BH10" s="490">
        <f t="shared" si="4"/>
        <v>0</v>
      </c>
      <c r="BI10" s="490">
        <f t="shared" si="4"/>
        <v>0</v>
      </c>
      <c r="BJ10" s="490">
        <f t="shared" si="4"/>
        <v>0</v>
      </c>
      <c r="BK10" s="490">
        <f t="shared" si="4"/>
        <v>0</v>
      </c>
      <c r="BL10" s="490">
        <f t="shared" si="4"/>
        <v>0</v>
      </c>
      <c r="BM10" s="490">
        <f t="shared" si="4"/>
        <v>0</v>
      </c>
      <c r="BN10" s="490">
        <f t="shared" si="4"/>
        <v>0</v>
      </c>
      <c r="BO10" s="490">
        <f t="shared" si="4"/>
        <v>0</v>
      </c>
      <c r="BP10" s="490">
        <f t="shared" si="4"/>
        <v>0</v>
      </c>
      <c r="BQ10" s="490">
        <f t="shared" ref="BQ10:CS10" si="5">SUM(BQ11:BQ24)</f>
        <v>0</v>
      </c>
      <c r="BR10" s="490">
        <f t="shared" si="5"/>
        <v>0</v>
      </c>
      <c r="BS10" s="490">
        <f t="shared" si="5"/>
        <v>0</v>
      </c>
      <c r="BT10" s="490">
        <f t="shared" si="5"/>
        <v>0</v>
      </c>
      <c r="BU10" s="490">
        <f t="shared" si="5"/>
        <v>0</v>
      </c>
      <c r="BV10" s="490">
        <f t="shared" si="5"/>
        <v>0</v>
      </c>
      <c r="BW10" s="490">
        <f t="shared" si="5"/>
        <v>0</v>
      </c>
      <c r="BX10" s="490">
        <f t="shared" si="5"/>
        <v>0</v>
      </c>
      <c r="BY10" s="490">
        <f t="shared" si="5"/>
        <v>0</v>
      </c>
      <c r="BZ10" s="490">
        <f t="shared" si="5"/>
        <v>0</v>
      </c>
      <c r="CA10" s="490">
        <f t="shared" si="5"/>
        <v>0</v>
      </c>
      <c r="CB10" s="490">
        <f t="shared" si="5"/>
        <v>0</v>
      </c>
      <c r="CC10" s="490">
        <f t="shared" si="5"/>
        <v>0</v>
      </c>
      <c r="CD10" s="490">
        <f t="shared" si="5"/>
        <v>0</v>
      </c>
      <c r="CE10" s="490">
        <f t="shared" si="5"/>
        <v>0</v>
      </c>
      <c r="CF10" s="490">
        <f t="shared" si="5"/>
        <v>0</v>
      </c>
      <c r="CG10" s="490">
        <f t="shared" si="5"/>
        <v>0</v>
      </c>
      <c r="CH10" s="490">
        <f t="shared" si="5"/>
        <v>0</v>
      </c>
      <c r="CI10" s="490">
        <f t="shared" si="5"/>
        <v>0</v>
      </c>
      <c r="CJ10" s="490">
        <f t="shared" si="5"/>
        <v>0</v>
      </c>
      <c r="CK10" s="490">
        <f t="shared" si="5"/>
        <v>0</v>
      </c>
      <c r="CL10" s="490">
        <f t="shared" si="5"/>
        <v>0</v>
      </c>
      <c r="CM10" s="490">
        <f t="shared" si="5"/>
        <v>0</v>
      </c>
      <c r="CN10" s="490">
        <f t="shared" si="5"/>
        <v>0</v>
      </c>
      <c r="CO10" s="490">
        <f t="shared" si="5"/>
        <v>0</v>
      </c>
      <c r="CP10" s="490">
        <f t="shared" si="5"/>
        <v>0</v>
      </c>
      <c r="CQ10" s="490">
        <f t="shared" si="5"/>
        <v>0</v>
      </c>
      <c r="CR10" s="490">
        <f t="shared" si="5"/>
        <v>0</v>
      </c>
      <c r="CS10" s="490">
        <f t="shared" si="5"/>
        <v>0</v>
      </c>
      <c r="CT10" s="13"/>
      <c r="CV10" s="259">
        <f>COUNTIF($CV$11:$CV$144,"Error")</f>
        <v>0</v>
      </c>
      <c r="CW10" s="259">
        <f ca="1">COUNTIF($CW$11:$CW$144,"Error")</f>
        <v>0</v>
      </c>
      <c r="CX10" s="259">
        <f>COUNTIF($CX$11:$CX$144,"Error")</f>
        <v>0</v>
      </c>
    </row>
    <row r="11" spans="3:103" customFormat="1" x14ac:dyDescent="0.35">
      <c r="C11" s="421"/>
      <c r="D11" s="33" t="str">
        <f>IFERROR(VLOOKUP(C11,G.Asm!$C$46:$F$55,4,0),"")</f>
        <v/>
      </c>
      <c r="E11" s="492">
        <f>G11+NPV(G.Asm!$F$40,H11:INDEX(H11:CS11,RP))</f>
        <v>0</v>
      </c>
      <c r="F11" s="492">
        <f t="shared" ref="F11:F24" si="6">SUMIF($G$4:$CS$4,"&lt;="&amp;RP,G11:CS11)</f>
        <v>0</v>
      </c>
      <c r="G11" s="493">
        <v>0</v>
      </c>
      <c r="H11" s="494">
        <v>0</v>
      </c>
      <c r="I11" s="494">
        <v>0</v>
      </c>
      <c r="J11" s="494">
        <v>0</v>
      </c>
      <c r="K11" s="494">
        <v>0</v>
      </c>
      <c r="L11" s="494">
        <v>0</v>
      </c>
      <c r="M11" s="494">
        <v>0</v>
      </c>
      <c r="N11" s="494">
        <v>0</v>
      </c>
      <c r="O11" s="494">
        <v>0</v>
      </c>
      <c r="P11" s="494">
        <v>0</v>
      </c>
      <c r="Q11" s="494">
        <v>0</v>
      </c>
      <c r="R11" s="494">
        <v>0</v>
      </c>
      <c r="S11" s="494">
        <v>0</v>
      </c>
      <c r="T11" s="494">
        <v>0</v>
      </c>
      <c r="U11" s="494">
        <v>0</v>
      </c>
      <c r="V11" s="494">
        <v>0</v>
      </c>
      <c r="W11" s="494">
        <v>0</v>
      </c>
      <c r="X11" s="494">
        <v>0</v>
      </c>
      <c r="Y11" s="494">
        <v>0</v>
      </c>
      <c r="Z11" s="494">
        <v>0</v>
      </c>
      <c r="AA11" s="494">
        <v>0</v>
      </c>
      <c r="AB11" s="494">
        <v>0</v>
      </c>
      <c r="AC11" s="494">
        <v>0</v>
      </c>
      <c r="AD11" s="494">
        <v>0</v>
      </c>
      <c r="AE11" s="494">
        <v>0</v>
      </c>
      <c r="AF11" s="494">
        <v>0</v>
      </c>
      <c r="AG11" s="494">
        <v>0</v>
      </c>
      <c r="AH11" s="494">
        <v>0</v>
      </c>
      <c r="AI11" s="494">
        <v>0</v>
      </c>
      <c r="AJ11" s="494">
        <v>0</v>
      </c>
      <c r="AK11" s="494">
        <v>0</v>
      </c>
      <c r="AL11" s="494">
        <v>0</v>
      </c>
      <c r="AM11" s="494">
        <v>0</v>
      </c>
      <c r="AN11" s="494">
        <v>0</v>
      </c>
      <c r="AO11" s="494">
        <v>0</v>
      </c>
      <c r="AP11" s="494">
        <v>0</v>
      </c>
      <c r="AQ11" s="494">
        <v>0</v>
      </c>
      <c r="AR11" s="494">
        <v>0</v>
      </c>
      <c r="AS11" s="494">
        <v>0</v>
      </c>
      <c r="AT11" s="494">
        <v>0</v>
      </c>
      <c r="AU11" s="494">
        <v>0</v>
      </c>
      <c r="AV11" s="494">
        <v>0</v>
      </c>
      <c r="AW11" s="494">
        <v>0</v>
      </c>
      <c r="AX11" s="494">
        <v>0</v>
      </c>
      <c r="AY11" s="494">
        <v>0</v>
      </c>
      <c r="AZ11" s="494">
        <v>0</v>
      </c>
      <c r="BA11" s="494">
        <v>0</v>
      </c>
      <c r="BB11" s="494">
        <v>0</v>
      </c>
      <c r="BC11" s="494">
        <v>0</v>
      </c>
      <c r="BD11" s="494">
        <v>0</v>
      </c>
      <c r="BE11" s="494">
        <v>0</v>
      </c>
      <c r="BF11" s="494">
        <v>0</v>
      </c>
      <c r="BG11" s="494">
        <v>0</v>
      </c>
      <c r="BH11" s="494">
        <v>0</v>
      </c>
      <c r="BI11" s="494">
        <v>0</v>
      </c>
      <c r="BJ11" s="494">
        <v>0</v>
      </c>
      <c r="BK11" s="494">
        <v>0</v>
      </c>
      <c r="BL11" s="494">
        <v>0</v>
      </c>
      <c r="BM11" s="494">
        <v>0</v>
      </c>
      <c r="BN11" s="494">
        <v>0</v>
      </c>
      <c r="BO11" s="494">
        <v>0</v>
      </c>
      <c r="BP11" s="494">
        <v>0</v>
      </c>
      <c r="BQ11" s="494">
        <v>0</v>
      </c>
      <c r="BR11" s="494">
        <v>0</v>
      </c>
      <c r="BS11" s="494">
        <v>0</v>
      </c>
      <c r="BT11" s="494">
        <v>0</v>
      </c>
      <c r="BU11" s="494">
        <v>0</v>
      </c>
      <c r="BV11" s="494">
        <v>0</v>
      </c>
      <c r="BW11" s="494">
        <v>0</v>
      </c>
      <c r="BX11" s="494">
        <v>0</v>
      </c>
      <c r="BY11" s="494">
        <v>0</v>
      </c>
      <c r="BZ11" s="494">
        <v>0</v>
      </c>
      <c r="CA11" s="494">
        <v>0</v>
      </c>
      <c r="CB11" s="494">
        <v>0</v>
      </c>
      <c r="CC11" s="494">
        <v>0</v>
      </c>
      <c r="CD11" s="494">
        <v>0</v>
      </c>
      <c r="CE11" s="494">
        <v>0</v>
      </c>
      <c r="CF11" s="494">
        <v>0</v>
      </c>
      <c r="CG11" s="494">
        <v>0</v>
      </c>
      <c r="CH11" s="494">
        <v>0</v>
      </c>
      <c r="CI11" s="494">
        <v>0</v>
      </c>
      <c r="CJ11" s="494">
        <v>0</v>
      </c>
      <c r="CK11" s="494">
        <v>0</v>
      </c>
      <c r="CL11" s="494">
        <v>0</v>
      </c>
      <c r="CM11" s="494">
        <v>0</v>
      </c>
      <c r="CN11" s="494">
        <v>0</v>
      </c>
      <c r="CO11" s="494">
        <v>0</v>
      </c>
      <c r="CP11" s="494">
        <v>0</v>
      </c>
      <c r="CQ11" s="494">
        <v>0</v>
      </c>
      <c r="CR11" s="494">
        <v>0</v>
      </c>
      <c r="CS11" s="494">
        <v>0</v>
      </c>
      <c r="CT11" s="9"/>
      <c r="CV11" s="343">
        <f>IF(COUNT(G11:INDEX(G11:CS11,RP+1))&lt;&gt;RP+1,"Error",0)</f>
        <v>0</v>
      </c>
      <c r="CX11" s="324">
        <f>IF(OR(AND(OR(ISBLANK(C11),NOT(ISBLANK(C11)),C11="Spare"),E11=0,F11=0),AND(NOT(ISBLANK(C11)),NOT(C11="Spare"),NOT(E11=0),NOT(F11=0))),0,"Error")</f>
        <v>0</v>
      </c>
    </row>
    <row r="12" spans="3:103" customFormat="1" hidden="1" x14ac:dyDescent="0.35">
      <c r="C12" s="421"/>
      <c r="D12" s="33" t="str">
        <f>IFERROR(VLOOKUP(C12,G.Asm!$C$46:$F$55,4,0),"")</f>
        <v/>
      </c>
      <c r="E12" s="492">
        <f>G12+NPV(G.Asm!$F$40,H12:INDEX(H12:CS12,RP))</f>
        <v>0</v>
      </c>
      <c r="F12" s="492">
        <f t="shared" si="6"/>
        <v>0</v>
      </c>
      <c r="G12" s="493">
        <v>0</v>
      </c>
      <c r="H12" s="494">
        <v>0</v>
      </c>
      <c r="I12" s="494">
        <v>0</v>
      </c>
      <c r="J12" s="494">
        <v>0</v>
      </c>
      <c r="K12" s="494">
        <v>0</v>
      </c>
      <c r="L12" s="494">
        <v>0</v>
      </c>
      <c r="M12" s="494">
        <v>0</v>
      </c>
      <c r="N12" s="494">
        <v>0</v>
      </c>
      <c r="O12" s="494">
        <v>0</v>
      </c>
      <c r="P12" s="494">
        <v>0</v>
      </c>
      <c r="Q12" s="494">
        <v>0</v>
      </c>
      <c r="R12" s="494">
        <v>0</v>
      </c>
      <c r="S12" s="494">
        <v>0</v>
      </c>
      <c r="T12" s="494">
        <v>0</v>
      </c>
      <c r="U12" s="494">
        <v>0</v>
      </c>
      <c r="V12" s="494">
        <v>0</v>
      </c>
      <c r="W12" s="494">
        <v>0</v>
      </c>
      <c r="X12" s="494">
        <v>0</v>
      </c>
      <c r="Y12" s="494">
        <v>0</v>
      </c>
      <c r="Z12" s="494">
        <v>0</v>
      </c>
      <c r="AA12" s="494">
        <v>0</v>
      </c>
      <c r="AB12" s="494">
        <v>0</v>
      </c>
      <c r="AC12" s="494">
        <v>0</v>
      </c>
      <c r="AD12" s="494">
        <v>0</v>
      </c>
      <c r="AE12" s="494">
        <v>0</v>
      </c>
      <c r="AF12" s="494">
        <v>0</v>
      </c>
      <c r="AG12" s="494">
        <v>0</v>
      </c>
      <c r="AH12" s="494">
        <v>0</v>
      </c>
      <c r="AI12" s="494">
        <v>0</v>
      </c>
      <c r="AJ12" s="494">
        <v>0</v>
      </c>
      <c r="AK12" s="494">
        <v>0</v>
      </c>
      <c r="AL12" s="494">
        <v>0</v>
      </c>
      <c r="AM12" s="494">
        <v>0</v>
      </c>
      <c r="AN12" s="494">
        <v>0</v>
      </c>
      <c r="AO12" s="494">
        <v>0</v>
      </c>
      <c r="AP12" s="494">
        <v>0</v>
      </c>
      <c r="AQ12" s="494">
        <v>0</v>
      </c>
      <c r="AR12" s="494">
        <v>0</v>
      </c>
      <c r="AS12" s="494">
        <v>0</v>
      </c>
      <c r="AT12" s="494">
        <v>0</v>
      </c>
      <c r="AU12" s="494">
        <v>0</v>
      </c>
      <c r="AV12" s="494">
        <v>0</v>
      </c>
      <c r="AW12" s="494">
        <v>0</v>
      </c>
      <c r="AX12" s="494">
        <v>0</v>
      </c>
      <c r="AY12" s="494">
        <v>0</v>
      </c>
      <c r="AZ12" s="494">
        <v>0</v>
      </c>
      <c r="BA12" s="494">
        <v>0</v>
      </c>
      <c r="BB12" s="494">
        <v>0</v>
      </c>
      <c r="BC12" s="494">
        <v>0</v>
      </c>
      <c r="BD12" s="494">
        <v>0</v>
      </c>
      <c r="BE12" s="494">
        <v>0</v>
      </c>
      <c r="BF12" s="494">
        <v>0</v>
      </c>
      <c r="BG12" s="494">
        <v>0</v>
      </c>
      <c r="BH12" s="494">
        <v>0</v>
      </c>
      <c r="BI12" s="494">
        <v>0</v>
      </c>
      <c r="BJ12" s="494">
        <v>0</v>
      </c>
      <c r="BK12" s="494">
        <v>0</v>
      </c>
      <c r="BL12" s="494">
        <v>0</v>
      </c>
      <c r="BM12" s="494">
        <v>0</v>
      </c>
      <c r="BN12" s="494">
        <v>0</v>
      </c>
      <c r="BO12" s="494">
        <v>0</v>
      </c>
      <c r="BP12" s="494">
        <v>0</v>
      </c>
      <c r="BQ12" s="494">
        <v>0</v>
      </c>
      <c r="BR12" s="494">
        <v>0</v>
      </c>
      <c r="BS12" s="494">
        <v>0</v>
      </c>
      <c r="BT12" s="494">
        <v>0</v>
      </c>
      <c r="BU12" s="494">
        <v>0</v>
      </c>
      <c r="BV12" s="494">
        <v>0</v>
      </c>
      <c r="BW12" s="494">
        <v>0</v>
      </c>
      <c r="BX12" s="494">
        <v>0</v>
      </c>
      <c r="BY12" s="494">
        <v>0</v>
      </c>
      <c r="BZ12" s="494">
        <v>0</v>
      </c>
      <c r="CA12" s="494">
        <v>0</v>
      </c>
      <c r="CB12" s="494">
        <v>0</v>
      </c>
      <c r="CC12" s="494">
        <v>0</v>
      </c>
      <c r="CD12" s="494">
        <v>0</v>
      </c>
      <c r="CE12" s="494">
        <v>0</v>
      </c>
      <c r="CF12" s="494">
        <v>0</v>
      </c>
      <c r="CG12" s="494">
        <v>0</v>
      </c>
      <c r="CH12" s="494">
        <v>0</v>
      </c>
      <c r="CI12" s="494">
        <v>0</v>
      </c>
      <c r="CJ12" s="494">
        <v>0</v>
      </c>
      <c r="CK12" s="494">
        <v>0</v>
      </c>
      <c r="CL12" s="494">
        <v>0</v>
      </c>
      <c r="CM12" s="494">
        <v>0</v>
      </c>
      <c r="CN12" s="494">
        <v>0</v>
      </c>
      <c r="CO12" s="494">
        <v>0</v>
      </c>
      <c r="CP12" s="494">
        <v>0</v>
      </c>
      <c r="CQ12" s="494">
        <v>0</v>
      </c>
      <c r="CR12" s="494">
        <v>0</v>
      </c>
      <c r="CS12" s="494">
        <v>0</v>
      </c>
      <c r="CT12" s="9"/>
      <c r="CV12" s="343">
        <f>IF(COUNT(G12:INDEX(G12:CS12,RP+1))&lt;&gt;RP+1,"Error",0)</f>
        <v>0</v>
      </c>
      <c r="CX12" s="324">
        <f t="shared" ref="CX12:CX19" si="7">IF(OR(AND(OR(ISBLANK(C12),NOT(ISBLANK(C12)),C12="Spare"),E12=0,F12=0),AND(NOT(ISBLANK(C12)),NOT(C12="Spare"),NOT(E12=0),NOT(F12=0))),0,"Error")</f>
        <v>0</v>
      </c>
    </row>
    <row r="13" spans="3:103" customFormat="1" hidden="1" x14ac:dyDescent="0.35">
      <c r="C13" s="421"/>
      <c r="D13" s="33" t="str">
        <f>IFERROR(VLOOKUP(C13,G.Asm!$C$46:$F$55,4,0),"")</f>
        <v/>
      </c>
      <c r="E13" s="492">
        <f>G13+NPV(G.Asm!$F$40,H13:INDEX(H13:CS13,RP))</f>
        <v>0</v>
      </c>
      <c r="F13" s="492">
        <f t="shared" si="6"/>
        <v>0</v>
      </c>
      <c r="G13" s="493">
        <v>0</v>
      </c>
      <c r="H13" s="494">
        <v>0</v>
      </c>
      <c r="I13" s="494">
        <v>0</v>
      </c>
      <c r="J13" s="494">
        <v>0</v>
      </c>
      <c r="K13" s="494">
        <v>0</v>
      </c>
      <c r="L13" s="494">
        <v>0</v>
      </c>
      <c r="M13" s="494">
        <v>0</v>
      </c>
      <c r="N13" s="494">
        <v>0</v>
      </c>
      <c r="O13" s="494">
        <v>0</v>
      </c>
      <c r="P13" s="494">
        <v>0</v>
      </c>
      <c r="Q13" s="494">
        <v>0</v>
      </c>
      <c r="R13" s="494">
        <v>0</v>
      </c>
      <c r="S13" s="494">
        <v>0</v>
      </c>
      <c r="T13" s="494">
        <v>0</v>
      </c>
      <c r="U13" s="494">
        <v>0</v>
      </c>
      <c r="V13" s="494">
        <v>0</v>
      </c>
      <c r="W13" s="494">
        <v>0</v>
      </c>
      <c r="X13" s="494">
        <v>0</v>
      </c>
      <c r="Y13" s="494">
        <v>0</v>
      </c>
      <c r="Z13" s="494">
        <v>0</v>
      </c>
      <c r="AA13" s="494">
        <v>0</v>
      </c>
      <c r="AB13" s="494">
        <v>0</v>
      </c>
      <c r="AC13" s="494">
        <v>0</v>
      </c>
      <c r="AD13" s="494">
        <v>0</v>
      </c>
      <c r="AE13" s="494">
        <v>0</v>
      </c>
      <c r="AF13" s="494">
        <v>0</v>
      </c>
      <c r="AG13" s="494">
        <v>0</v>
      </c>
      <c r="AH13" s="494">
        <v>0</v>
      </c>
      <c r="AI13" s="494">
        <v>0</v>
      </c>
      <c r="AJ13" s="494">
        <v>0</v>
      </c>
      <c r="AK13" s="494">
        <v>0</v>
      </c>
      <c r="AL13" s="494">
        <v>0</v>
      </c>
      <c r="AM13" s="494">
        <v>0</v>
      </c>
      <c r="AN13" s="494">
        <v>0</v>
      </c>
      <c r="AO13" s="494">
        <v>0</v>
      </c>
      <c r="AP13" s="494">
        <v>0</v>
      </c>
      <c r="AQ13" s="494">
        <v>0</v>
      </c>
      <c r="AR13" s="494">
        <v>0</v>
      </c>
      <c r="AS13" s="494">
        <v>0</v>
      </c>
      <c r="AT13" s="494">
        <v>0</v>
      </c>
      <c r="AU13" s="494">
        <v>0</v>
      </c>
      <c r="AV13" s="494">
        <v>0</v>
      </c>
      <c r="AW13" s="494">
        <v>0</v>
      </c>
      <c r="AX13" s="494">
        <v>0</v>
      </c>
      <c r="AY13" s="494">
        <v>0</v>
      </c>
      <c r="AZ13" s="494">
        <v>0</v>
      </c>
      <c r="BA13" s="494">
        <v>0</v>
      </c>
      <c r="BB13" s="494">
        <v>0</v>
      </c>
      <c r="BC13" s="494">
        <v>0</v>
      </c>
      <c r="BD13" s="494">
        <v>0</v>
      </c>
      <c r="BE13" s="494">
        <v>0</v>
      </c>
      <c r="BF13" s="494">
        <v>0</v>
      </c>
      <c r="BG13" s="494">
        <v>0</v>
      </c>
      <c r="BH13" s="494">
        <v>0</v>
      </c>
      <c r="BI13" s="494">
        <v>0</v>
      </c>
      <c r="BJ13" s="494">
        <v>0</v>
      </c>
      <c r="BK13" s="494">
        <v>0</v>
      </c>
      <c r="BL13" s="494">
        <v>0</v>
      </c>
      <c r="BM13" s="494">
        <v>0</v>
      </c>
      <c r="BN13" s="494">
        <v>0</v>
      </c>
      <c r="BO13" s="494">
        <v>0</v>
      </c>
      <c r="BP13" s="494">
        <v>0</v>
      </c>
      <c r="BQ13" s="494">
        <v>0</v>
      </c>
      <c r="BR13" s="494">
        <v>0</v>
      </c>
      <c r="BS13" s="494">
        <v>0</v>
      </c>
      <c r="BT13" s="494">
        <v>0</v>
      </c>
      <c r="BU13" s="494">
        <v>0</v>
      </c>
      <c r="BV13" s="494">
        <v>0</v>
      </c>
      <c r="BW13" s="494">
        <v>0</v>
      </c>
      <c r="BX13" s="494">
        <v>0</v>
      </c>
      <c r="BY13" s="494">
        <v>0</v>
      </c>
      <c r="BZ13" s="494">
        <v>0</v>
      </c>
      <c r="CA13" s="494">
        <v>0</v>
      </c>
      <c r="CB13" s="494">
        <v>0</v>
      </c>
      <c r="CC13" s="494">
        <v>0</v>
      </c>
      <c r="CD13" s="494">
        <v>0</v>
      </c>
      <c r="CE13" s="494">
        <v>0</v>
      </c>
      <c r="CF13" s="494">
        <v>0</v>
      </c>
      <c r="CG13" s="494">
        <v>0</v>
      </c>
      <c r="CH13" s="494">
        <v>0</v>
      </c>
      <c r="CI13" s="494">
        <v>0</v>
      </c>
      <c r="CJ13" s="494">
        <v>0</v>
      </c>
      <c r="CK13" s="494">
        <v>0</v>
      </c>
      <c r="CL13" s="494">
        <v>0</v>
      </c>
      <c r="CM13" s="494">
        <v>0</v>
      </c>
      <c r="CN13" s="494">
        <v>0</v>
      </c>
      <c r="CO13" s="494">
        <v>0</v>
      </c>
      <c r="CP13" s="494">
        <v>0</v>
      </c>
      <c r="CQ13" s="494">
        <v>0</v>
      </c>
      <c r="CR13" s="494">
        <v>0</v>
      </c>
      <c r="CS13" s="494">
        <v>0</v>
      </c>
      <c r="CT13" s="9"/>
      <c r="CV13" s="343">
        <f>IF(COUNT(G13:INDEX(G13:CS13,RP+1))&lt;&gt;RP+1,"Error",0)</f>
        <v>0</v>
      </c>
      <c r="CX13" s="324">
        <f t="shared" si="7"/>
        <v>0</v>
      </c>
    </row>
    <row r="14" spans="3:103" customFormat="1" hidden="1" x14ac:dyDescent="0.35">
      <c r="C14" s="421"/>
      <c r="D14" s="33" t="str">
        <f>IFERROR(VLOOKUP(C14,G.Asm!$C$46:$F$55,4,0),"")</f>
        <v/>
      </c>
      <c r="E14" s="492">
        <f>G14+NPV(G.Asm!$F$40,H14:INDEX(H14:CS14,RP))</f>
        <v>0</v>
      </c>
      <c r="F14" s="492">
        <f t="shared" si="6"/>
        <v>0</v>
      </c>
      <c r="G14" s="493">
        <v>0</v>
      </c>
      <c r="H14" s="494">
        <v>0</v>
      </c>
      <c r="I14" s="494">
        <v>0</v>
      </c>
      <c r="J14" s="494">
        <v>0</v>
      </c>
      <c r="K14" s="494">
        <v>0</v>
      </c>
      <c r="L14" s="494">
        <v>0</v>
      </c>
      <c r="M14" s="494">
        <v>0</v>
      </c>
      <c r="N14" s="494">
        <v>0</v>
      </c>
      <c r="O14" s="494">
        <v>0</v>
      </c>
      <c r="P14" s="494">
        <v>0</v>
      </c>
      <c r="Q14" s="494">
        <v>0</v>
      </c>
      <c r="R14" s="494">
        <v>0</v>
      </c>
      <c r="S14" s="494">
        <v>0</v>
      </c>
      <c r="T14" s="494">
        <v>0</v>
      </c>
      <c r="U14" s="494">
        <v>0</v>
      </c>
      <c r="V14" s="494">
        <v>0</v>
      </c>
      <c r="W14" s="494">
        <v>0</v>
      </c>
      <c r="X14" s="494">
        <v>0</v>
      </c>
      <c r="Y14" s="494">
        <v>0</v>
      </c>
      <c r="Z14" s="494">
        <v>0</v>
      </c>
      <c r="AA14" s="494">
        <v>0</v>
      </c>
      <c r="AB14" s="494">
        <v>0</v>
      </c>
      <c r="AC14" s="494">
        <v>0</v>
      </c>
      <c r="AD14" s="494">
        <v>0</v>
      </c>
      <c r="AE14" s="494">
        <v>0</v>
      </c>
      <c r="AF14" s="494">
        <v>0</v>
      </c>
      <c r="AG14" s="494">
        <v>0</v>
      </c>
      <c r="AH14" s="494">
        <v>0</v>
      </c>
      <c r="AI14" s="494">
        <v>0</v>
      </c>
      <c r="AJ14" s="494">
        <v>0</v>
      </c>
      <c r="AK14" s="494">
        <v>0</v>
      </c>
      <c r="AL14" s="494">
        <v>0</v>
      </c>
      <c r="AM14" s="494">
        <v>0</v>
      </c>
      <c r="AN14" s="494">
        <v>0</v>
      </c>
      <c r="AO14" s="494">
        <v>0</v>
      </c>
      <c r="AP14" s="494">
        <v>0</v>
      </c>
      <c r="AQ14" s="494">
        <v>0</v>
      </c>
      <c r="AR14" s="494">
        <v>0</v>
      </c>
      <c r="AS14" s="494">
        <v>0</v>
      </c>
      <c r="AT14" s="494">
        <v>0</v>
      </c>
      <c r="AU14" s="494">
        <v>0</v>
      </c>
      <c r="AV14" s="494">
        <v>0</v>
      </c>
      <c r="AW14" s="494">
        <v>0</v>
      </c>
      <c r="AX14" s="494">
        <v>0</v>
      </c>
      <c r="AY14" s="494">
        <v>0</v>
      </c>
      <c r="AZ14" s="494">
        <v>0</v>
      </c>
      <c r="BA14" s="494">
        <v>0</v>
      </c>
      <c r="BB14" s="494">
        <v>0</v>
      </c>
      <c r="BC14" s="494">
        <v>0</v>
      </c>
      <c r="BD14" s="494">
        <v>0</v>
      </c>
      <c r="BE14" s="494">
        <v>0</v>
      </c>
      <c r="BF14" s="494">
        <v>0</v>
      </c>
      <c r="BG14" s="494">
        <v>0</v>
      </c>
      <c r="BH14" s="494">
        <v>0</v>
      </c>
      <c r="BI14" s="494">
        <v>0</v>
      </c>
      <c r="BJ14" s="494">
        <v>0</v>
      </c>
      <c r="BK14" s="494">
        <v>0</v>
      </c>
      <c r="BL14" s="494">
        <v>0</v>
      </c>
      <c r="BM14" s="494">
        <v>0</v>
      </c>
      <c r="BN14" s="494">
        <v>0</v>
      </c>
      <c r="BO14" s="494">
        <v>0</v>
      </c>
      <c r="BP14" s="494">
        <v>0</v>
      </c>
      <c r="BQ14" s="494">
        <v>0</v>
      </c>
      <c r="BR14" s="494">
        <v>0</v>
      </c>
      <c r="BS14" s="494">
        <v>0</v>
      </c>
      <c r="BT14" s="494">
        <v>0</v>
      </c>
      <c r="BU14" s="494">
        <v>0</v>
      </c>
      <c r="BV14" s="494">
        <v>0</v>
      </c>
      <c r="BW14" s="494">
        <v>0</v>
      </c>
      <c r="BX14" s="494">
        <v>0</v>
      </c>
      <c r="BY14" s="494">
        <v>0</v>
      </c>
      <c r="BZ14" s="494">
        <v>0</v>
      </c>
      <c r="CA14" s="494">
        <v>0</v>
      </c>
      <c r="CB14" s="494">
        <v>0</v>
      </c>
      <c r="CC14" s="494">
        <v>0</v>
      </c>
      <c r="CD14" s="494">
        <v>0</v>
      </c>
      <c r="CE14" s="494">
        <v>0</v>
      </c>
      <c r="CF14" s="494">
        <v>0</v>
      </c>
      <c r="CG14" s="494">
        <v>0</v>
      </c>
      <c r="CH14" s="494">
        <v>0</v>
      </c>
      <c r="CI14" s="494">
        <v>0</v>
      </c>
      <c r="CJ14" s="494">
        <v>0</v>
      </c>
      <c r="CK14" s="494">
        <v>0</v>
      </c>
      <c r="CL14" s="494">
        <v>0</v>
      </c>
      <c r="CM14" s="494">
        <v>0</v>
      </c>
      <c r="CN14" s="494">
        <v>0</v>
      </c>
      <c r="CO14" s="494">
        <v>0</v>
      </c>
      <c r="CP14" s="494">
        <v>0</v>
      </c>
      <c r="CQ14" s="494">
        <v>0</v>
      </c>
      <c r="CR14" s="494">
        <v>0</v>
      </c>
      <c r="CS14" s="494">
        <v>0</v>
      </c>
      <c r="CT14" s="9"/>
      <c r="CV14" s="343">
        <f>IF(COUNT(G14:INDEX(G14:CS14,RP+1))&lt;&gt;RP+1,"Error",0)</f>
        <v>0</v>
      </c>
      <c r="CX14" s="324">
        <f t="shared" si="7"/>
        <v>0</v>
      </c>
    </row>
    <row r="15" spans="3:103" customFormat="1" hidden="1" x14ac:dyDescent="0.35">
      <c r="C15" s="421"/>
      <c r="D15" s="33" t="str">
        <f>IFERROR(VLOOKUP(C15,G.Asm!$C$46:$F$55,4,0),"")</f>
        <v/>
      </c>
      <c r="E15" s="492">
        <f>G15+NPV(G.Asm!$F$40,H15:INDEX(H15:CS15,RP))</f>
        <v>0</v>
      </c>
      <c r="F15" s="492">
        <f t="shared" si="6"/>
        <v>0</v>
      </c>
      <c r="G15" s="493">
        <v>0</v>
      </c>
      <c r="H15" s="494">
        <v>0</v>
      </c>
      <c r="I15" s="494">
        <v>0</v>
      </c>
      <c r="J15" s="494">
        <v>0</v>
      </c>
      <c r="K15" s="494">
        <v>0</v>
      </c>
      <c r="L15" s="494">
        <v>0</v>
      </c>
      <c r="M15" s="494">
        <v>0</v>
      </c>
      <c r="N15" s="494">
        <v>0</v>
      </c>
      <c r="O15" s="494">
        <v>0</v>
      </c>
      <c r="P15" s="494">
        <v>0</v>
      </c>
      <c r="Q15" s="494">
        <v>0</v>
      </c>
      <c r="R15" s="494">
        <v>0</v>
      </c>
      <c r="S15" s="494">
        <v>0</v>
      </c>
      <c r="T15" s="494">
        <v>0</v>
      </c>
      <c r="U15" s="494">
        <v>0</v>
      </c>
      <c r="V15" s="494">
        <v>0</v>
      </c>
      <c r="W15" s="494">
        <v>0</v>
      </c>
      <c r="X15" s="494">
        <v>0</v>
      </c>
      <c r="Y15" s="494">
        <v>0</v>
      </c>
      <c r="Z15" s="494">
        <v>0</v>
      </c>
      <c r="AA15" s="494">
        <v>0</v>
      </c>
      <c r="AB15" s="494">
        <v>0</v>
      </c>
      <c r="AC15" s="494">
        <v>0</v>
      </c>
      <c r="AD15" s="494">
        <v>0</v>
      </c>
      <c r="AE15" s="494">
        <v>0</v>
      </c>
      <c r="AF15" s="494">
        <v>0</v>
      </c>
      <c r="AG15" s="494">
        <v>0</v>
      </c>
      <c r="AH15" s="494">
        <v>0</v>
      </c>
      <c r="AI15" s="494">
        <v>0</v>
      </c>
      <c r="AJ15" s="494">
        <v>0</v>
      </c>
      <c r="AK15" s="494">
        <v>0</v>
      </c>
      <c r="AL15" s="494">
        <v>0</v>
      </c>
      <c r="AM15" s="494">
        <v>0</v>
      </c>
      <c r="AN15" s="494">
        <v>0</v>
      </c>
      <c r="AO15" s="494">
        <v>0</v>
      </c>
      <c r="AP15" s="494">
        <v>0</v>
      </c>
      <c r="AQ15" s="494">
        <v>0</v>
      </c>
      <c r="AR15" s="494">
        <v>0</v>
      </c>
      <c r="AS15" s="494">
        <v>0</v>
      </c>
      <c r="AT15" s="494">
        <v>0</v>
      </c>
      <c r="AU15" s="494">
        <v>0</v>
      </c>
      <c r="AV15" s="494">
        <v>0</v>
      </c>
      <c r="AW15" s="494">
        <v>0</v>
      </c>
      <c r="AX15" s="494">
        <v>0</v>
      </c>
      <c r="AY15" s="494">
        <v>0</v>
      </c>
      <c r="AZ15" s="494">
        <v>0</v>
      </c>
      <c r="BA15" s="494">
        <v>0</v>
      </c>
      <c r="BB15" s="494">
        <v>0</v>
      </c>
      <c r="BC15" s="494">
        <v>0</v>
      </c>
      <c r="BD15" s="494">
        <v>0</v>
      </c>
      <c r="BE15" s="494">
        <v>0</v>
      </c>
      <c r="BF15" s="494">
        <v>0</v>
      </c>
      <c r="BG15" s="494">
        <v>0</v>
      </c>
      <c r="BH15" s="494">
        <v>0</v>
      </c>
      <c r="BI15" s="494">
        <v>0</v>
      </c>
      <c r="BJ15" s="494">
        <v>0</v>
      </c>
      <c r="BK15" s="494">
        <v>0</v>
      </c>
      <c r="BL15" s="494">
        <v>0</v>
      </c>
      <c r="BM15" s="494">
        <v>0</v>
      </c>
      <c r="BN15" s="494">
        <v>0</v>
      </c>
      <c r="BO15" s="494">
        <v>0</v>
      </c>
      <c r="BP15" s="494">
        <v>0</v>
      </c>
      <c r="BQ15" s="494">
        <v>0</v>
      </c>
      <c r="BR15" s="494">
        <v>0</v>
      </c>
      <c r="BS15" s="494">
        <v>0</v>
      </c>
      <c r="BT15" s="494">
        <v>0</v>
      </c>
      <c r="BU15" s="494">
        <v>0</v>
      </c>
      <c r="BV15" s="494">
        <v>0</v>
      </c>
      <c r="BW15" s="494">
        <v>0</v>
      </c>
      <c r="BX15" s="494">
        <v>0</v>
      </c>
      <c r="BY15" s="494">
        <v>0</v>
      </c>
      <c r="BZ15" s="494">
        <v>0</v>
      </c>
      <c r="CA15" s="494">
        <v>0</v>
      </c>
      <c r="CB15" s="494">
        <v>0</v>
      </c>
      <c r="CC15" s="494">
        <v>0</v>
      </c>
      <c r="CD15" s="494">
        <v>0</v>
      </c>
      <c r="CE15" s="494">
        <v>0</v>
      </c>
      <c r="CF15" s="494">
        <v>0</v>
      </c>
      <c r="CG15" s="494">
        <v>0</v>
      </c>
      <c r="CH15" s="494">
        <v>0</v>
      </c>
      <c r="CI15" s="494">
        <v>0</v>
      </c>
      <c r="CJ15" s="494">
        <v>0</v>
      </c>
      <c r="CK15" s="494">
        <v>0</v>
      </c>
      <c r="CL15" s="494">
        <v>0</v>
      </c>
      <c r="CM15" s="494">
        <v>0</v>
      </c>
      <c r="CN15" s="494">
        <v>0</v>
      </c>
      <c r="CO15" s="494">
        <v>0</v>
      </c>
      <c r="CP15" s="494">
        <v>0</v>
      </c>
      <c r="CQ15" s="494">
        <v>0</v>
      </c>
      <c r="CR15" s="494">
        <v>0</v>
      </c>
      <c r="CS15" s="494">
        <v>0</v>
      </c>
      <c r="CT15" s="9"/>
      <c r="CV15" s="343">
        <f>IF(COUNT(G15:INDEX(G15:CS15,RP+1))&lt;&gt;RP+1,"Error",0)</f>
        <v>0</v>
      </c>
      <c r="CX15" s="324">
        <f t="shared" si="7"/>
        <v>0</v>
      </c>
    </row>
    <row r="16" spans="3:103" customFormat="1" hidden="1" x14ac:dyDescent="0.35">
      <c r="C16" s="421"/>
      <c r="D16" s="33" t="str">
        <f>IFERROR(VLOOKUP(C16,G.Asm!$C$46:$F$55,4,0),"")</f>
        <v/>
      </c>
      <c r="E16" s="492">
        <f>G16+NPV(G.Asm!$F$40,H16:INDEX(H16:CS16,RP))</f>
        <v>0</v>
      </c>
      <c r="F16" s="492">
        <f t="shared" si="6"/>
        <v>0</v>
      </c>
      <c r="G16" s="493">
        <v>0</v>
      </c>
      <c r="H16" s="494">
        <v>0</v>
      </c>
      <c r="I16" s="494">
        <v>0</v>
      </c>
      <c r="J16" s="494">
        <v>0</v>
      </c>
      <c r="K16" s="494">
        <v>0</v>
      </c>
      <c r="L16" s="494">
        <v>0</v>
      </c>
      <c r="M16" s="494">
        <v>0</v>
      </c>
      <c r="N16" s="494">
        <v>0</v>
      </c>
      <c r="O16" s="494">
        <v>0</v>
      </c>
      <c r="P16" s="494">
        <v>0</v>
      </c>
      <c r="Q16" s="494">
        <v>0</v>
      </c>
      <c r="R16" s="494">
        <v>0</v>
      </c>
      <c r="S16" s="494">
        <v>0</v>
      </c>
      <c r="T16" s="494">
        <v>0</v>
      </c>
      <c r="U16" s="494">
        <v>0</v>
      </c>
      <c r="V16" s="494">
        <v>0</v>
      </c>
      <c r="W16" s="494">
        <v>0</v>
      </c>
      <c r="X16" s="494">
        <v>0</v>
      </c>
      <c r="Y16" s="494">
        <v>0</v>
      </c>
      <c r="Z16" s="494">
        <v>0</v>
      </c>
      <c r="AA16" s="494">
        <v>0</v>
      </c>
      <c r="AB16" s="494">
        <v>0</v>
      </c>
      <c r="AC16" s="494">
        <v>0</v>
      </c>
      <c r="AD16" s="494">
        <v>0</v>
      </c>
      <c r="AE16" s="494">
        <v>0</v>
      </c>
      <c r="AF16" s="494">
        <v>0</v>
      </c>
      <c r="AG16" s="494">
        <v>0</v>
      </c>
      <c r="AH16" s="494">
        <v>0</v>
      </c>
      <c r="AI16" s="494">
        <v>0</v>
      </c>
      <c r="AJ16" s="494">
        <v>0</v>
      </c>
      <c r="AK16" s="494">
        <v>0</v>
      </c>
      <c r="AL16" s="494">
        <v>0</v>
      </c>
      <c r="AM16" s="494">
        <v>0</v>
      </c>
      <c r="AN16" s="494">
        <v>0</v>
      </c>
      <c r="AO16" s="494">
        <v>0</v>
      </c>
      <c r="AP16" s="494">
        <v>0</v>
      </c>
      <c r="AQ16" s="494">
        <v>0</v>
      </c>
      <c r="AR16" s="494">
        <v>0</v>
      </c>
      <c r="AS16" s="494">
        <v>0</v>
      </c>
      <c r="AT16" s="494">
        <v>0</v>
      </c>
      <c r="AU16" s="494">
        <v>0</v>
      </c>
      <c r="AV16" s="494">
        <v>0</v>
      </c>
      <c r="AW16" s="494">
        <v>0</v>
      </c>
      <c r="AX16" s="494">
        <v>0</v>
      </c>
      <c r="AY16" s="494">
        <v>0</v>
      </c>
      <c r="AZ16" s="494">
        <v>0</v>
      </c>
      <c r="BA16" s="494">
        <v>0</v>
      </c>
      <c r="BB16" s="494">
        <v>0</v>
      </c>
      <c r="BC16" s="494">
        <v>0</v>
      </c>
      <c r="BD16" s="494">
        <v>0</v>
      </c>
      <c r="BE16" s="494">
        <v>0</v>
      </c>
      <c r="BF16" s="494">
        <v>0</v>
      </c>
      <c r="BG16" s="494">
        <v>0</v>
      </c>
      <c r="BH16" s="494">
        <v>0</v>
      </c>
      <c r="BI16" s="494">
        <v>0</v>
      </c>
      <c r="BJ16" s="494">
        <v>0</v>
      </c>
      <c r="BK16" s="494">
        <v>0</v>
      </c>
      <c r="BL16" s="494">
        <v>0</v>
      </c>
      <c r="BM16" s="494">
        <v>0</v>
      </c>
      <c r="BN16" s="494">
        <v>0</v>
      </c>
      <c r="BO16" s="494">
        <v>0</v>
      </c>
      <c r="BP16" s="494">
        <v>0</v>
      </c>
      <c r="BQ16" s="494">
        <v>0</v>
      </c>
      <c r="BR16" s="494">
        <v>0</v>
      </c>
      <c r="BS16" s="494">
        <v>0</v>
      </c>
      <c r="BT16" s="494">
        <v>0</v>
      </c>
      <c r="BU16" s="494">
        <v>0</v>
      </c>
      <c r="BV16" s="494">
        <v>0</v>
      </c>
      <c r="BW16" s="494">
        <v>0</v>
      </c>
      <c r="BX16" s="494">
        <v>0</v>
      </c>
      <c r="BY16" s="494">
        <v>0</v>
      </c>
      <c r="BZ16" s="494">
        <v>0</v>
      </c>
      <c r="CA16" s="494">
        <v>0</v>
      </c>
      <c r="CB16" s="494">
        <v>0</v>
      </c>
      <c r="CC16" s="494">
        <v>0</v>
      </c>
      <c r="CD16" s="494">
        <v>0</v>
      </c>
      <c r="CE16" s="494">
        <v>0</v>
      </c>
      <c r="CF16" s="494">
        <v>0</v>
      </c>
      <c r="CG16" s="494">
        <v>0</v>
      </c>
      <c r="CH16" s="494">
        <v>0</v>
      </c>
      <c r="CI16" s="494">
        <v>0</v>
      </c>
      <c r="CJ16" s="494">
        <v>0</v>
      </c>
      <c r="CK16" s="494">
        <v>0</v>
      </c>
      <c r="CL16" s="494">
        <v>0</v>
      </c>
      <c r="CM16" s="494">
        <v>0</v>
      </c>
      <c r="CN16" s="494">
        <v>0</v>
      </c>
      <c r="CO16" s="494">
        <v>0</v>
      </c>
      <c r="CP16" s="494">
        <v>0</v>
      </c>
      <c r="CQ16" s="494">
        <v>0</v>
      </c>
      <c r="CR16" s="494">
        <v>0</v>
      </c>
      <c r="CS16" s="494">
        <v>0</v>
      </c>
      <c r="CT16" s="9"/>
      <c r="CV16" s="343">
        <f>IF(COUNT(G16:INDEX(G16:CS16,RP+1))&lt;&gt;RP+1,"Error",0)</f>
        <v>0</v>
      </c>
      <c r="CX16" s="324">
        <f t="shared" si="7"/>
        <v>0</v>
      </c>
    </row>
    <row r="17" spans="3:102" customFormat="1" hidden="1" x14ac:dyDescent="0.35">
      <c r="C17" s="421"/>
      <c r="D17" s="33" t="str">
        <f>IFERROR(VLOOKUP(C17,G.Asm!$C$46:$F$55,4,0),"")</f>
        <v/>
      </c>
      <c r="E17" s="492">
        <f>G17+NPV(G.Asm!$F$40,H17:INDEX(H17:CS17,RP))</f>
        <v>0</v>
      </c>
      <c r="F17" s="492">
        <f t="shared" si="6"/>
        <v>0</v>
      </c>
      <c r="G17" s="493">
        <v>0</v>
      </c>
      <c r="H17" s="494">
        <v>0</v>
      </c>
      <c r="I17" s="494">
        <v>0</v>
      </c>
      <c r="J17" s="494">
        <v>0</v>
      </c>
      <c r="K17" s="494">
        <v>0</v>
      </c>
      <c r="L17" s="494">
        <v>0</v>
      </c>
      <c r="M17" s="494">
        <v>0</v>
      </c>
      <c r="N17" s="494">
        <v>0</v>
      </c>
      <c r="O17" s="494">
        <v>0</v>
      </c>
      <c r="P17" s="494">
        <v>0</v>
      </c>
      <c r="Q17" s="494">
        <v>0</v>
      </c>
      <c r="R17" s="494">
        <v>0</v>
      </c>
      <c r="S17" s="494">
        <v>0</v>
      </c>
      <c r="T17" s="494">
        <v>0</v>
      </c>
      <c r="U17" s="494">
        <v>0</v>
      </c>
      <c r="V17" s="494">
        <v>0</v>
      </c>
      <c r="W17" s="494">
        <v>0</v>
      </c>
      <c r="X17" s="494">
        <v>0</v>
      </c>
      <c r="Y17" s="494">
        <v>0</v>
      </c>
      <c r="Z17" s="494">
        <v>0</v>
      </c>
      <c r="AA17" s="494">
        <v>0</v>
      </c>
      <c r="AB17" s="494">
        <v>0</v>
      </c>
      <c r="AC17" s="494">
        <v>0</v>
      </c>
      <c r="AD17" s="494">
        <v>0</v>
      </c>
      <c r="AE17" s="494">
        <v>0</v>
      </c>
      <c r="AF17" s="494">
        <v>0</v>
      </c>
      <c r="AG17" s="494">
        <v>0</v>
      </c>
      <c r="AH17" s="494">
        <v>0</v>
      </c>
      <c r="AI17" s="494">
        <v>0</v>
      </c>
      <c r="AJ17" s="494">
        <v>0</v>
      </c>
      <c r="AK17" s="494">
        <v>0</v>
      </c>
      <c r="AL17" s="494">
        <v>0</v>
      </c>
      <c r="AM17" s="494">
        <v>0</v>
      </c>
      <c r="AN17" s="494">
        <v>0</v>
      </c>
      <c r="AO17" s="494">
        <v>0</v>
      </c>
      <c r="AP17" s="494">
        <v>0</v>
      </c>
      <c r="AQ17" s="494">
        <v>0</v>
      </c>
      <c r="AR17" s="494">
        <v>0</v>
      </c>
      <c r="AS17" s="494">
        <v>0</v>
      </c>
      <c r="AT17" s="494">
        <v>0</v>
      </c>
      <c r="AU17" s="494">
        <v>0</v>
      </c>
      <c r="AV17" s="494">
        <v>0</v>
      </c>
      <c r="AW17" s="494">
        <v>0</v>
      </c>
      <c r="AX17" s="494">
        <v>0</v>
      </c>
      <c r="AY17" s="494">
        <v>0</v>
      </c>
      <c r="AZ17" s="494">
        <v>0</v>
      </c>
      <c r="BA17" s="494">
        <v>0</v>
      </c>
      <c r="BB17" s="494">
        <v>0</v>
      </c>
      <c r="BC17" s="494">
        <v>0</v>
      </c>
      <c r="BD17" s="494">
        <v>0</v>
      </c>
      <c r="BE17" s="494">
        <v>0</v>
      </c>
      <c r="BF17" s="494">
        <v>0</v>
      </c>
      <c r="BG17" s="494">
        <v>0</v>
      </c>
      <c r="BH17" s="494">
        <v>0</v>
      </c>
      <c r="BI17" s="494">
        <v>0</v>
      </c>
      <c r="BJ17" s="494">
        <v>0</v>
      </c>
      <c r="BK17" s="494">
        <v>0</v>
      </c>
      <c r="BL17" s="494">
        <v>0</v>
      </c>
      <c r="BM17" s="494">
        <v>0</v>
      </c>
      <c r="BN17" s="494">
        <v>0</v>
      </c>
      <c r="BO17" s="494">
        <v>0</v>
      </c>
      <c r="BP17" s="494">
        <v>0</v>
      </c>
      <c r="BQ17" s="494">
        <v>0</v>
      </c>
      <c r="BR17" s="494">
        <v>0</v>
      </c>
      <c r="BS17" s="494">
        <v>0</v>
      </c>
      <c r="BT17" s="494">
        <v>0</v>
      </c>
      <c r="BU17" s="494">
        <v>0</v>
      </c>
      <c r="BV17" s="494">
        <v>0</v>
      </c>
      <c r="BW17" s="494">
        <v>0</v>
      </c>
      <c r="BX17" s="494">
        <v>0</v>
      </c>
      <c r="BY17" s="494">
        <v>0</v>
      </c>
      <c r="BZ17" s="494">
        <v>0</v>
      </c>
      <c r="CA17" s="494">
        <v>0</v>
      </c>
      <c r="CB17" s="494">
        <v>0</v>
      </c>
      <c r="CC17" s="494">
        <v>0</v>
      </c>
      <c r="CD17" s="494">
        <v>0</v>
      </c>
      <c r="CE17" s="494">
        <v>0</v>
      </c>
      <c r="CF17" s="494">
        <v>0</v>
      </c>
      <c r="CG17" s="494">
        <v>0</v>
      </c>
      <c r="CH17" s="494">
        <v>0</v>
      </c>
      <c r="CI17" s="494">
        <v>0</v>
      </c>
      <c r="CJ17" s="494">
        <v>0</v>
      </c>
      <c r="CK17" s="494">
        <v>0</v>
      </c>
      <c r="CL17" s="494">
        <v>0</v>
      </c>
      <c r="CM17" s="494">
        <v>0</v>
      </c>
      <c r="CN17" s="494">
        <v>0</v>
      </c>
      <c r="CO17" s="494">
        <v>0</v>
      </c>
      <c r="CP17" s="494">
        <v>0</v>
      </c>
      <c r="CQ17" s="494">
        <v>0</v>
      </c>
      <c r="CR17" s="494">
        <v>0</v>
      </c>
      <c r="CS17" s="494">
        <v>0</v>
      </c>
      <c r="CT17" s="9"/>
      <c r="CV17" s="343">
        <f>IF(COUNT(G17:INDEX(G17:CS17,RP+1))&lt;&gt;RP+1,"Error",0)</f>
        <v>0</v>
      </c>
      <c r="CX17" s="324">
        <f t="shared" si="7"/>
        <v>0</v>
      </c>
    </row>
    <row r="18" spans="3:102" customFormat="1" hidden="1" x14ac:dyDescent="0.35">
      <c r="C18" s="421"/>
      <c r="D18" s="33" t="str">
        <f>IFERROR(VLOOKUP(C18,G.Asm!$C$46:$F$55,4,0),"")</f>
        <v/>
      </c>
      <c r="E18" s="492">
        <f>G18+NPV(G.Asm!$F$40,H18:INDEX(H18:CS18,RP))</f>
        <v>0</v>
      </c>
      <c r="F18" s="492">
        <f t="shared" si="6"/>
        <v>0</v>
      </c>
      <c r="G18" s="493">
        <v>0</v>
      </c>
      <c r="H18" s="494">
        <v>0</v>
      </c>
      <c r="I18" s="494">
        <v>0</v>
      </c>
      <c r="J18" s="494">
        <v>0</v>
      </c>
      <c r="K18" s="494">
        <v>0</v>
      </c>
      <c r="L18" s="494">
        <v>0</v>
      </c>
      <c r="M18" s="494">
        <v>0</v>
      </c>
      <c r="N18" s="494">
        <v>0</v>
      </c>
      <c r="O18" s="494">
        <v>0</v>
      </c>
      <c r="P18" s="494">
        <v>0</v>
      </c>
      <c r="Q18" s="494">
        <v>0</v>
      </c>
      <c r="R18" s="494">
        <v>0</v>
      </c>
      <c r="S18" s="494">
        <v>0</v>
      </c>
      <c r="T18" s="494">
        <v>0</v>
      </c>
      <c r="U18" s="494">
        <v>0</v>
      </c>
      <c r="V18" s="494">
        <v>0</v>
      </c>
      <c r="W18" s="494">
        <v>0</v>
      </c>
      <c r="X18" s="494">
        <v>0</v>
      </c>
      <c r="Y18" s="494">
        <v>0</v>
      </c>
      <c r="Z18" s="494">
        <v>0</v>
      </c>
      <c r="AA18" s="494">
        <v>0</v>
      </c>
      <c r="AB18" s="494">
        <v>0</v>
      </c>
      <c r="AC18" s="494">
        <v>0</v>
      </c>
      <c r="AD18" s="494">
        <v>0</v>
      </c>
      <c r="AE18" s="494">
        <v>0</v>
      </c>
      <c r="AF18" s="494">
        <v>0</v>
      </c>
      <c r="AG18" s="494">
        <v>0</v>
      </c>
      <c r="AH18" s="494">
        <v>0</v>
      </c>
      <c r="AI18" s="494">
        <v>0</v>
      </c>
      <c r="AJ18" s="494">
        <v>0</v>
      </c>
      <c r="AK18" s="494">
        <v>0</v>
      </c>
      <c r="AL18" s="494">
        <v>0</v>
      </c>
      <c r="AM18" s="494">
        <v>0</v>
      </c>
      <c r="AN18" s="494">
        <v>0</v>
      </c>
      <c r="AO18" s="494">
        <v>0</v>
      </c>
      <c r="AP18" s="494">
        <v>0</v>
      </c>
      <c r="AQ18" s="494">
        <v>0</v>
      </c>
      <c r="AR18" s="494">
        <v>0</v>
      </c>
      <c r="AS18" s="494">
        <v>0</v>
      </c>
      <c r="AT18" s="494">
        <v>0</v>
      </c>
      <c r="AU18" s="494">
        <v>0</v>
      </c>
      <c r="AV18" s="494">
        <v>0</v>
      </c>
      <c r="AW18" s="494">
        <v>0</v>
      </c>
      <c r="AX18" s="494">
        <v>0</v>
      </c>
      <c r="AY18" s="494">
        <v>0</v>
      </c>
      <c r="AZ18" s="494">
        <v>0</v>
      </c>
      <c r="BA18" s="494">
        <v>0</v>
      </c>
      <c r="BB18" s="494">
        <v>0</v>
      </c>
      <c r="BC18" s="494">
        <v>0</v>
      </c>
      <c r="BD18" s="494">
        <v>0</v>
      </c>
      <c r="BE18" s="494">
        <v>0</v>
      </c>
      <c r="BF18" s="494">
        <v>0</v>
      </c>
      <c r="BG18" s="494">
        <v>0</v>
      </c>
      <c r="BH18" s="494">
        <v>0</v>
      </c>
      <c r="BI18" s="494">
        <v>0</v>
      </c>
      <c r="BJ18" s="494">
        <v>0</v>
      </c>
      <c r="BK18" s="494">
        <v>0</v>
      </c>
      <c r="BL18" s="494">
        <v>0</v>
      </c>
      <c r="BM18" s="494">
        <v>0</v>
      </c>
      <c r="BN18" s="494">
        <v>0</v>
      </c>
      <c r="BO18" s="494">
        <v>0</v>
      </c>
      <c r="BP18" s="494">
        <v>0</v>
      </c>
      <c r="BQ18" s="494">
        <v>0</v>
      </c>
      <c r="BR18" s="494">
        <v>0</v>
      </c>
      <c r="BS18" s="494">
        <v>0</v>
      </c>
      <c r="BT18" s="494">
        <v>0</v>
      </c>
      <c r="BU18" s="494">
        <v>0</v>
      </c>
      <c r="BV18" s="494">
        <v>0</v>
      </c>
      <c r="BW18" s="494">
        <v>0</v>
      </c>
      <c r="BX18" s="494">
        <v>0</v>
      </c>
      <c r="BY18" s="494">
        <v>0</v>
      </c>
      <c r="BZ18" s="494">
        <v>0</v>
      </c>
      <c r="CA18" s="494">
        <v>0</v>
      </c>
      <c r="CB18" s="494">
        <v>0</v>
      </c>
      <c r="CC18" s="494">
        <v>0</v>
      </c>
      <c r="CD18" s="494">
        <v>0</v>
      </c>
      <c r="CE18" s="494">
        <v>0</v>
      </c>
      <c r="CF18" s="494">
        <v>0</v>
      </c>
      <c r="CG18" s="494">
        <v>0</v>
      </c>
      <c r="CH18" s="494">
        <v>0</v>
      </c>
      <c r="CI18" s="494">
        <v>0</v>
      </c>
      <c r="CJ18" s="494">
        <v>0</v>
      </c>
      <c r="CK18" s="494">
        <v>0</v>
      </c>
      <c r="CL18" s="494">
        <v>0</v>
      </c>
      <c r="CM18" s="494">
        <v>0</v>
      </c>
      <c r="CN18" s="494">
        <v>0</v>
      </c>
      <c r="CO18" s="494">
        <v>0</v>
      </c>
      <c r="CP18" s="494">
        <v>0</v>
      </c>
      <c r="CQ18" s="494">
        <v>0</v>
      </c>
      <c r="CR18" s="494">
        <v>0</v>
      </c>
      <c r="CS18" s="494">
        <v>0</v>
      </c>
      <c r="CT18" s="9"/>
      <c r="CV18" s="343">
        <f>IF(COUNT(G18:INDEX(G18:CS18,RP+1))&lt;&gt;RP+1,"Error",0)</f>
        <v>0</v>
      </c>
      <c r="CX18" s="324">
        <f t="shared" si="7"/>
        <v>0</v>
      </c>
    </row>
    <row r="19" spans="3:102" customFormat="1" hidden="1" x14ac:dyDescent="0.35">
      <c r="C19" s="421"/>
      <c r="D19" s="33" t="str">
        <f>IFERROR(VLOOKUP(C19,G.Asm!$C$46:$F$55,4,0),"")</f>
        <v/>
      </c>
      <c r="E19" s="492">
        <f>G19+NPV(G.Asm!$F$40,H19:INDEX(H19:CS19,RP))</f>
        <v>0</v>
      </c>
      <c r="F19" s="492">
        <f t="shared" si="6"/>
        <v>0</v>
      </c>
      <c r="G19" s="493">
        <v>0</v>
      </c>
      <c r="H19" s="494">
        <v>0</v>
      </c>
      <c r="I19" s="494">
        <v>0</v>
      </c>
      <c r="J19" s="494">
        <v>0</v>
      </c>
      <c r="K19" s="494">
        <v>0</v>
      </c>
      <c r="L19" s="494">
        <v>0</v>
      </c>
      <c r="M19" s="494">
        <v>0</v>
      </c>
      <c r="N19" s="494">
        <v>0</v>
      </c>
      <c r="O19" s="494">
        <v>0</v>
      </c>
      <c r="P19" s="494">
        <v>0</v>
      </c>
      <c r="Q19" s="494">
        <v>0</v>
      </c>
      <c r="R19" s="494">
        <v>0</v>
      </c>
      <c r="S19" s="494">
        <v>0</v>
      </c>
      <c r="T19" s="494">
        <v>0</v>
      </c>
      <c r="U19" s="494">
        <v>0</v>
      </c>
      <c r="V19" s="494">
        <v>0</v>
      </c>
      <c r="W19" s="494">
        <v>0</v>
      </c>
      <c r="X19" s="494">
        <v>0</v>
      </c>
      <c r="Y19" s="494">
        <v>0</v>
      </c>
      <c r="Z19" s="494">
        <v>0</v>
      </c>
      <c r="AA19" s="494">
        <v>0</v>
      </c>
      <c r="AB19" s="494">
        <v>0</v>
      </c>
      <c r="AC19" s="494">
        <v>0</v>
      </c>
      <c r="AD19" s="494">
        <v>0</v>
      </c>
      <c r="AE19" s="494">
        <v>0</v>
      </c>
      <c r="AF19" s="494">
        <v>0</v>
      </c>
      <c r="AG19" s="494">
        <v>0</v>
      </c>
      <c r="AH19" s="494">
        <v>0</v>
      </c>
      <c r="AI19" s="494">
        <v>0</v>
      </c>
      <c r="AJ19" s="494">
        <v>0</v>
      </c>
      <c r="AK19" s="494">
        <v>0</v>
      </c>
      <c r="AL19" s="494">
        <v>0</v>
      </c>
      <c r="AM19" s="494">
        <v>0</v>
      </c>
      <c r="AN19" s="494">
        <v>0</v>
      </c>
      <c r="AO19" s="494">
        <v>0</v>
      </c>
      <c r="AP19" s="494">
        <v>0</v>
      </c>
      <c r="AQ19" s="494">
        <v>0</v>
      </c>
      <c r="AR19" s="494">
        <v>0</v>
      </c>
      <c r="AS19" s="494">
        <v>0</v>
      </c>
      <c r="AT19" s="494">
        <v>0</v>
      </c>
      <c r="AU19" s="494">
        <v>0</v>
      </c>
      <c r="AV19" s="494">
        <v>0</v>
      </c>
      <c r="AW19" s="494">
        <v>0</v>
      </c>
      <c r="AX19" s="494">
        <v>0</v>
      </c>
      <c r="AY19" s="494">
        <v>0</v>
      </c>
      <c r="AZ19" s="494">
        <v>0</v>
      </c>
      <c r="BA19" s="494">
        <v>0</v>
      </c>
      <c r="BB19" s="494">
        <v>0</v>
      </c>
      <c r="BC19" s="494">
        <v>0</v>
      </c>
      <c r="BD19" s="494">
        <v>0</v>
      </c>
      <c r="BE19" s="494">
        <v>0</v>
      </c>
      <c r="BF19" s="494">
        <v>0</v>
      </c>
      <c r="BG19" s="494">
        <v>0</v>
      </c>
      <c r="BH19" s="494">
        <v>0</v>
      </c>
      <c r="BI19" s="494">
        <v>0</v>
      </c>
      <c r="BJ19" s="494">
        <v>0</v>
      </c>
      <c r="BK19" s="494">
        <v>0</v>
      </c>
      <c r="BL19" s="494">
        <v>0</v>
      </c>
      <c r="BM19" s="494">
        <v>0</v>
      </c>
      <c r="BN19" s="494">
        <v>0</v>
      </c>
      <c r="BO19" s="494">
        <v>0</v>
      </c>
      <c r="BP19" s="494">
        <v>0</v>
      </c>
      <c r="BQ19" s="494">
        <v>0</v>
      </c>
      <c r="BR19" s="494">
        <v>0</v>
      </c>
      <c r="BS19" s="494">
        <v>0</v>
      </c>
      <c r="BT19" s="494">
        <v>0</v>
      </c>
      <c r="BU19" s="494">
        <v>0</v>
      </c>
      <c r="BV19" s="494">
        <v>0</v>
      </c>
      <c r="BW19" s="494">
        <v>0</v>
      </c>
      <c r="BX19" s="494">
        <v>0</v>
      </c>
      <c r="BY19" s="494">
        <v>0</v>
      </c>
      <c r="BZ19" s="494">
        <v>0</v>
      </c>
      <c r="CA19" s="494">
        <v>0</v>
      </c>
      <c r="CB19" s="494">
        <v>0</v>
      </c>
      <c r="CC19" s="494">
        <v>0</v>
      </c>
      <c r="CD19" s="494">
        <v>0</v>
      </c>
      <c r="CE19" s="494">
        <v>0</v>
      </c>
      <c r="CF19" s="494">
        <v>0</v>
      </c>
      <c r="CG19" s="494">
        <v>0</v>
      </c>
      <c r="CH19" s="494">
        <v>0</v>
      </c>
      <c r="CI19" s="494">
        <v>0</v>
      </c>
      <c r="CJ19" s="494">
        <v>0</v>
      </c>
      <c r="CK19" s="494">
        <v>0</v>
      </c>
      <c r="CL19" s="494">
        <v>0</v>
      </c>
      <c r="CM19" s="494">
        <v>0</v>
      </c>
      <c r="CN19" s="494">
        <v>0</v>
      </c>
      <c r="CO19" s="494">
        <v>0</v>
      </c>
      <c r="CP19" s="494">
        <v>0</v>
      </c>
      <c r="CQ19" s="494">
        <v>0</v>
      </c>
      <c r="CR19" s="494">
        <v>0</v>
      </c>
      <c r="CS19" s="494">
        <v>0</v>
      </c>
      <c r="CT19" s="9"/>
      <c r="CV19" s="343">
        <f>IF(COUNT(G19:INDEX(G19:CS19,RP+1))&lt;&gt;RP+1,"Error",0)</f>
        <v>0</v>
      </c>
      <c r="CX19" s="324">
        <f t="shared" si="7"/>
        <v>0</v>
      </c>
    </row>
    <row r="20" spans="3:102" customFormat="1" x14ac:dyDescent="0.35">
      <c r="C20" s="422" t="s">
        <v>334</v>
      </c>
      <c r="D20" s="33" t="str">
        <f>IF(OR(C20="Spare",ISBLANK(C20)),"",G.Asm!$F$55)</f>
        <v/>
      </c>
      <c r="E20" s="492">
        <f>G20+NPV(G.Asm!$F$40,H20:INDEX(H20:CS20,RP))</f>
        <v>0</v>
      </c>
      <c r="F20" s="492">
        <f t="shared" si="6"/>
        <v>0</v>
      </c>
      <c r="G20" s="493">
        <v>0</v>
      </c>
      <c r="H20" s="494">
        <v>0</v>
      </c>
      <c r="I20" s="494">
        <v>0</v>
      </c>
      <c r="J20" s="494">
        <v>0</v>
      </c>
      <c r="K20" s="494">
        <v>0</v>
      </c>
      <c r="L20" s="494">
        <v>0</v>
      </c>
      <c r="M20" s="494">
        <v>0</v>
      </c>
      <c r="N20" s="494">
        <v>0</v>
      </c>
      <c r="O20" s="494">
        <v>0</v>
      </c>
      <c r="P20" s="494">
        <v>0</v>
      </c>
      <c r="Q20" s="494">
        <v>0</v>
      </c>
      <c r="R20" s="494">
        <v>0</v>
      </c>
      <c r="S20" s="494">
        <v>0</v>
      </c>
      <c r="T20" s="494">
        <v>0</v>
      </c>
      <c r="U20" s="494">
        <v>0</v>
      </c>
      <c r="V20" s="494">
        <v>0</v>
      </c>
      <c r="W20" s="494">
        <v>0</v>
      </c>
      <c r="X20" s="494">
        <v>0</v>
      </c>
      <c r="Y20" s="494">
        <v>0</v>
      </c>
      <c r="Z20" s="494">
        <v>0</v>
      </c>
      <c r="AA20" s="494">
        <v>0</v>
      </c>
      <c r="AB20" s="494">
        <v>0</v>
      </c>
      <c r="AC20" s="494">
        <v>0</v>
      </c>
      <c r="AD20" s="494">
        <v>0</v>
      </c>
      <c r="AE20" s="494">
        <v>0</v>
      </c>
      <c r="AF20" s="494">
        <v>0</v>
      </c>
      <c r="AG20" s="494">
        <v>0</v>
      </c>
      <c r="AH20" s="494">
        <v>0</v>
      </c>
      <c r="AI20" s="494">
        <v>0</v>
      </c>
      <c r="AJ20" s="494">
        <v>0</v>
      </c>
      <c r="AK20" s="494">
        <v>0</v>
      </c>
      <c r="AL20" s="494">
        <v>0</v>
      </c>
      <c r="AM20" s="494">
        <v>0</v>
      </c>
      <c r="AN20" s="494">
        <v>0</v>
      </c>
      <c r="AO20" s="494">
        <v>0</v>
      </c>
      <c r="AP20" s="494">
        <v>0</v>
      </c>
      <c r="AQ20" s="494">
        <v>0</v>
      </c>
      <c r="AR20" s="494">
        <v>0</v>
      </c>
      <c r="AS20" s="494">
        <v>0</v>
      </c>
      <c r="AT20" s="494">
        <v>0</v>
      </c>
      <c r="AU20" s="494">
        <v>0</v>
      </c>
      <c r="AV20" s="494">
        <v>0</v>
      </c>
      <c r="AW20" s="494">
        <v>0</v>
      </c>
      <c r="AX20" s="494">
        <v>0</v>
      </c>
      <c r="AY20" s="494">
        <v>0</v>
      </c>
      <c r="AZ20" s="494">
        <v>0</v>
      </c>
      <c r="BA20" s="494">
        <v>0</v>
      </c>
      <c r="BB20" s="494">
        <v>0</v>
      </c>
      <c r="BC20" s="494">
        <v>0</v>
      </c>
      <c r="BD20" s="494">
        <v>0</v>
      </c>
      <c r="BE20" s="494">
        <v>0</v>
      </c>
      <c r="BF20" s="494">
        <v>0</v>
      </c>
      <c r="BG20" s="494">
        <v>0</v>
      </c>
      <c r="BH20" s="494">
        <v>0</v>
      </c>
      <c r="BI20" s="494">
        <v>0</v>
      </c>
      <c r="BJ20" s="494">
        <v>0</v>
      </c>
      <c r="BK20" s="494">
        <v>0</v>
      </c>
      <c r="BL20" s="494">
        <v>0</v>
      </c>
      <c r="BM20" s="494">
        <v>0</v>
      </c>
      <c r="BN20" s="494">
        <v>0</v>
      </c>
      <c r="BO20" s="494">
        <v>0</v>
      </c>
      <c r="BP20" s="494">
        <v>0</v>
      </c>
      <c r="BQ20" s="494">
        <v>0</v>
      </c>
      <c r="BR20" s="494">
        <v>0</v>
      </c>
      <c r="BS20" s="494">
        <v>0</v>
      </c>
      <c r="BT20" s="494">
        <v>0</v>
      </c>
      <c r="BU20" s="494">
        <v>0</v>
      </c>
      <c r="BV20" s="494">
        <v>0</v>
      </c>
      <c r="BW20" s="494">
        <v>0</v>
      </c>
      <c r="BX20" s="494">
        <v>0</v>
      </c>
      <c r="BY20" s="494">
        <v>0</v>
      </c>
      <c r="BZ20" s="494">
        <v>0</v>
      </c>
      <c r="CA20" s="494">
        <v>0</v>
      </c>
      <c r="CB20" s="494">
        <v>0</v>
      </c>
      <c r="CC20" s="494">
        <v>0</v>
      </c>
      <c r="CD20" s="494">
        <v>0</v>
      </c>
      <c r="CE20" s="494">
        <v>0</v>
      </c>
      <c r="CF20" s="494">
        <v>0</v>
      </c>
      <c r="CG20" s="494">
        <v>0</v>
      </c>
      <c r="CH20" s="494">
        <v>0</v>
      </c>
      <c r="CI20" s="494">
        <v>0</v>
      </c>
      <c r="CJ20" s="494">
        <v>0</v>
      </c>
      <c r="CK20" s="494">
        <v>0</v>
      </c>
      <c r="CL20" s="494">
        <v>0</v>
      </c>
      <c r="CM20" s="494">
        <v>0</v>
      </c>
      <c r="CN20" s="494">
        <v>0</v>
      </c>
      <c r="CO20" s="494">
        <v>0</v>
      </c>
      <c r="CP20" s="494">
        <v>0</v>
      </c>
      <c r="CQ20" s="494">
        <v>0</v>
      </c>
      <c r="CR20" s="494">
        <v>0</v>
      </c>
      <c r="CS20" s="494">
        <v>0</v>
      </c>
      <c r="CT20" s="9"/>
      <c r="CV20" s="343">
        <f>IF(COUNT(G20:INDEX(G20:CS20,RP+1))&lt;&gt;RP+1,"Error",0)</f>
        <v>0</v>
      </c>
      <c r="CX20" s="324">
        <f>IF(OR(AND(OR(ISBLANK(C20),NOT(ISBLANK(C20)),C20="Spare"),E20=0,F20=0),AND(NOT(ISBLANK(C20)),NOT(C20="Spare"),NOT(E20=0),NOT(F20=0))),0,"Error")</f>
        <v>0</v>
      </c>
    </row>
    <row r="21" spans="3:102" customFormat="1" hidden="1" x14ac:dyDescent="0.35">
      <c r="C21" s="422" t="s">
        <v>334</v>
      </c>
      <c r="D21" s="33" t="str">
        <f>IF(OR(C21="Spare",ISBLANK(C21)),"",G.Asm!$F$55)</f>
        <v/>
      </c>
      <c r="E21" s="492">
        <f>G21+NPV(G.Asm!$F$40,H21:INDEX(H21:CS21,RP))</f>
        <v>0</v>
      </c>
      <c r="F21" s="492">
        <f t="shared" si="6"/>
        <v>0</v>
      </c>
      <c r="G21" s="493">
        <v>0</v>
      </c>
      <c r="H21" s="494">
        <v>0</v>
      </c>
      <c r="I21" s="494">
        <v>0</v>
      </c>
      <c r="J21" s="494">
        <v>0</v>
      </c>
      <c r="K21" s="494">
        <v>0</v>
      </c>
      <c r="L21" s="494">
        <v>0</v>
      </c>
      <c r="M21" s="494">
        <v>0</v>
      </c>
      <c r="N21" s="494">
        <v>0</v>
      </c>
      <c r="O21" s="494">
        <v>0</v>
      </c>
      <c r="P21" s="494">
        <v>0</v>
      </c>
      <c r="Q21" s="494">
        <v>0</v>
      </c>
      <c r="R21" s="494">
        <v>0</v>
      </c>
      <c r="S21" s="494">
        <v>0</v>
      </c>
      <c r="T21" s="494">
        <v>0</v>
      </c>
      <c r="U21" s="494">
        <v>0</v>
      </c>
      <c r="V21" s="494">
        <v>0</v>
      </c>
      <c r="W21" s="494">
        <v>0</v>
      </c>
      <c r="X21" s="494">
        <v>0</v>
      </c>
      <c r="Y21" s="494">
        <v>0</v>
      </c>
      <c r="Z21" s="494">
        <v>0</v>
      </c>
      <c r="AA21" s="494">
        <v>0</v>
      </c>
      <c r="AB21" s="494">
        <v>0</v>
      </c>
      <c r="AC21" s="494">
        <v>0</v>
      </c>
      <c r="AD21" s="494">
        <v>0</v>
      </c>
      <c r="AE21" s="494">
        <v>0</v>
      </c>
      <c r="AF21" s="494">
        <v>0</v>
      </c>
      <c r="AG21" s="494">
        <v>0</v>
      </c>
      <c r="AH21" s="494">
        <v>0</v>
      </c>
      <c r="AI21" s="494">
        <v>0</v>
      </c>
      <c r="AJ21" s="494">
        <v>0</v>
      </c>
      <c r="AK21" s="494">
        <v>0</v>
      </c>
      <c r="AL21" s="494">
        <v>0</v>
      </c>
      <c r="AM21" s="494">
        <v>0</v>
      </c>
      <c r="AN21" s="494">
        <v>0</v>
      </c>
      <c r="AO21" s="494">
        <v>0</v>
      </c>
      <c r="AP21" s="494">
        <v>0</v>
      </c>
      <c r="AQ21" s="494">
        <v>0</v>
      </c>
      <c r="AR21" s="494">
        <v>0</v>
      </c>
      <c r="AS21" s="494">
        <v>0</v>
      </c>
      <c r="AT21" s="494">
        <v>0</v>
      </c>
      <c r="AU21" s="494">
        <v>0</v>
      </c>
      <c r="AV21" s="494">
        <v>0</v>
      </c>
      <c r="AW21" s="494">
        <v>0</v>
      </c>
      <c r="AX21" s="494">
        <v>0</v>
      </c>
      <c r="AY21" s="494">
        <v>0</v>
      </c>
      <c r="AZ21" s="494">
        <v>0</v>
      </c>
      <c r="BA21" s="494">
        <v>0</v>
      </c>
      <c r="BB21" s="494">
        <v>0</v>
      </c>
      <c r="BC21" s="494">
        <v>0</v>
      </c>
      <c r="BD21" s="494">
        <v>0</v>
      </c>
      <c r="BE21" s="494">
        <v>0</v>
      </c>
      <c r="BF21" s="494">
        <v>0</v>
      </c>
      <c r="BG21" s="494">
        <v>0</v>
      </c>
      <c r="BH21" s="494">
        <v>0</v>
      </c>
      <c r="BI21" s="494">
        <v>0</v>
      </c>
      <c r="BJ21" s="494">
        <v>0</v>
      </c>
      <c r="BK21" s="494">
        <v>0</v>
      </c>
      <c r="BL21" s="494">
        <v>0</v>
      </c>
      <c r="BM21" s="494">
        <v>0</v>
      </c>
      <c r="BN21" s="494">
        <v>0</v>
      </c>
      <c r="BO21" s="494">
        <v>0</v>
      </c>
      <c r="BP21" s="494">
        <v>0</v>
      </c>
      <c r="BQ21" s="494">
        <v>0</v>
      </c>
      <c r="BR21" s="494">
        <v>0</v>
      </c>
      <c r="BS21" s="494">
        <v>0</v>
      </c>
      <c r="BT21" s="494">
        <v>0</v>
      </c>
      <c r="BU21" s="494">
        <v>0</v>
      </c>
      <c r="BV21" s="494">
        <v>0</v>
      </c>
      <c r="BW21" s="494">
        <v>0</v>
      </c>
      <c r="BX21" s="494">
        <v>0</v>
      </c>
      <c r="BY21" s="494">
        <v>0</v>
      </c>
      <c r="BZ21" s="494">
        <v>0</v>
      </c>
      <c r="CA21" s="494">
        <v>0</v>
      </c>
      <c r="CB21" s="494">
        <v>0</v>
      </c>
      <c r="CC21" s="494">
        <v>0</v>
      </c>
      <c r="CD21" s="494">
        <v>0</v>
      </c>
      <c r="CE21" s="494">
        <v>0</v>
      </c>
      <c r="CF21" s="494">
        <v>0</v>
      </c>
      <c r="CG21" s="494">
        <v>0</v>
      </c>
      <c r="CH21" s="494">
        <v>0</v>
      </c>
      <c r="CI21" s="494">
        <v>0</v>
      </c>
      <c r="CJ21" s="494">
        <v>0</v>
      </c>
      <c r="CK21" s="494">
        <v>0</v>
      </c>
      <c r="CL21" s="494">
        <v>0</v>
      </c>
      <c r="CM21" s="494">
        <v>0</v>
      </c>
      <c r="CN21" s="494">
        <v>0</v>
      </c>
      <c r="CO21" s="494">
        <v>0</v>
      </c>
      <c r="CP21" s="494">
        <v>0</v>
      </c>
      <c r="CQ21" s="494">
        <v>0</v>
      </c>
      <c r="CR21" s="494">
        <v>0</v>
      </c>
      <c r="CS21" s="494">
        <v>0</v>
      </c>
      <c r="CT21" s="9"/>
      <c r="CV21" s="343">
        <f>IF(COUNT(G21:INDEX(G21:CS21,RP+1))&lt;&gt;RP+1,"Error",0)</f>
        <v>0</v>
      </c>
      <c r="CX21" s="324">
        <f t="shared" ref="CX21:CX24" si="8">IF(OR(AND(OR(ISBLANK(C21),NOT(ISBLANK(C21)),C21="Spare"),E21=0,F21=0),AND(NOT(ISBLANK(C21)),NOT(C21="Spare"),NOT(E21=0),NOT(F21=0))),0,"Error")</f>
        <v>0</v>
      </c>
    </row>
    <row r="22" spans="3:102" customFormat="1" hidden="1" x14ac:dyDescent="0.35">
      <c r="C22" s="422" t="s">
        <v>334</v>
      </c>
      <c r="D22" s="33" t="str">
        <f>IF(OR(C22="Spare",ISBLANK(C22)),"",G.Asm!$F$55)</f>
        <v/>
      </c>
      <c r="E22" s="492">
        <f>G22+NPV(G.Asm!$F$40,H22:INDEX(H22:CS22,RP))</f>
        <v>0</v>
      </c>
      <c r="F22" s="492">
        <f t="shared" si="6"/>
        <v>0</v>
      </c>
      <c r="G22" s="493">
        <v>0</v>
      </c>
      <c r="H22" s="494">
        <v>0</v>
      </c>
      <c r="I22" s="494">
        <v>0</v>
      </c>
      <c r="J22" s="494">
        <v>0</v>
      </c>
      <c r="K22" s="494">
        <v>0</v>
      </c>
      <c r="L22" s="494">
        <v>0</v>
      </c>
      <c r="M22" s="494">
        <v>0</v>
      </c>
      <c r="N22" s="494">
        <v>0</v>
      </c>
      <c r="O22" s="494">
        <v>0</v>
      </c>
      <c r="P22" s="494">
        <v>0</v>
      </c>
      <c r="Q22" s="494">
        <v>0</v>
      </c>
      <c r="R22" s="494">
        <v>0</v>
      </c>
      <c r="S22" s="494">
        <v>0</v>
      </c>
      <c r="T22" s="494">
        <v>0</v>
      </c>
      <c r="U22" s="494">
        <v>0</v>
      </c>
      <c r="V22" s="494">
        <v>0</v>
      </c>
      <c r="W22" s="494">
        <v>0</v>
      </c>
      <c r="X22" s="494">
        <v>0</v>
      </c>
      <c r="Y22" s="494">
        <v>0</v>
      </c>
      <c r="Z22" s="494">
        <v>0</v>
      </c>
      <c r="AA22" s="494">
        <v>0</v>
      </c>
      <c r="AB22" s="494">
        <v>0</v>
      </c>
      <c r="AC22" s="494">
        <v>0</v>
      </c>
      <c r="AD22" s="494">
        <v>0</v>
      </c>
      <c r="AE22" s="494">
        <v>0</v>
      </c>
      <c r="AF22" s="494">
        <v>0</v>
      </c>
      <c r="AG22" s="494">
        <v>0</v>
      </c>
      <c r="AH22" s="494">
        <v>0</v>
      </c>
      <c r="AI22" s="494">
        <v>0</v>
      </c>
      <c r="AJ22" s="494">
        <v>0</v>
      </c>
      <c r="AK22" s="494">
        <v>0</v>
      </c>
      <c r="AL22" s="494">
        <v>0</v>
      </c>
      <c r="AM22" s="494">
        <v>0</v>
      </c>
      <c r="AN22" s="494">
        <v>0</v>
      </c>
      <c r="AO22" s="494">
        <v>0</v>
      </c>
      <c r="AP22" s="494">
        <v>0</v>
      </c>
      <c r="AQ22" s="494">
        <v>0</v>
      </c>
      <c r="AR22" s="494">
        <v>0</v>
      </c>
      <c r="AS22" s="494">
        <v>0</v>
      </c>
      <c r="AT22" s="494">
        <v>0</v>
      </c>
      <c r="AU22" s="494">
        <v>0</v>
      </c>
      <c r="AV22" s="494">
        <v>0</v>
      </c>
      <c r="AW22" s="494">
        <v>0</v>
      </c>
      <c r="AX22" s="494">
        <v>0</v>
      </c>
      <c r="AY22" s="494">
        <v>0</v>
      </c>
      <c r="AZ22" s="494">
        <v>0</v>
      </c>
      <c r="BA22" s="494">
        <v>0</v>
      </c>
      <c r="BB22" s="494">
        <v>0</v>
      </c>
      <c r="BC22" s="494">
        <v>0</v>
      </c>
      <c r="BD22" s="494">
        <v>0</v>
      </c>
      <c r="BE22" s="494">
        <v>0</v>
      </c>
      <c r="BF22" s="494">
        <v>0</v>
      </c>
      <c r="BG22" s="494">
        <v>0</v>
      </c>
      <c r="BH22" s="494">
        <v>0</v>
      </c>
      <c r="BI22" s="494">
        <v>0</v>
      </c>
      <c r="BJ22" s="494">
        <v>0</v>
      </c>
      <c r="BK22" s="494">
        <v>0</v>
      </c>
      <c r="BL22" s="494">
        <v>0</v>
      </c>
      <c r="BM22" s="494">
        <v>0</v>
      </c>
      <c r="BN22" s="494">
        <v>0</v>
      </c>
      <c r="BO22" s="494">
        <v>0</v>
      </c>
      <c r="BP22" s="494">
        <v>0</v>
      </c>
      <c r="BQ22" s="494">
        <v>0</v>
      </c>
      <c r="BR22" s="494">
        <v>0</v>
      </c>
      <c r="BS22" s="494">
        <v>0</v>
      </c>
      <c r="BT22" s="494">
        <v>0</v>
      </c>
      <c r="BU22" s="494">
        <v>0</v>
      </c>
      <c r="BV22" s="494">
        <v>0</v>
      </c>
      <c r="BW22" s="494">
        <v>0</v>
      </c>
      <c r="BX22" s="494">
        <v>0</v>
      </c>
      <c r="BY22" s="494">
        <v>0</v>
      </c>
      <c r="BZ22" s="494">
        <v>0</v>
      </c>
      <c r="CA22" s="494">
        <v>0</v>
      </c>
      <c r="CB22" s="494">
        <v>0</v>
      </c>
      <c r="CC22" s="494">
        <v>0</v>
      </c>
      <c r="CD22" s="494">
        <v>0</v>
      </c>
      <c r="CE22" s="494">
        <v>0</v>
      </c>
      <c r="CF22" s="494">
        <v>0</v>
      </c>
      <c r="CG22" s="494">
        <v>0</v>
      </c>
      <c r="CH22" s="494">
        <v>0</v>
      </c>
      <c r="CI22" s="494">
        <v>0</v>
      </c>
      <c r="CJ22" s="494">
        <v>0</v>
      </c>
      <c r="CK22" s="494">
        <v>0</v>
      </c>
      <c r="CL22" s="494">
        <v>0</v>
      </c>
      <c r="CM22" s="494">
        <v>0</v>
      </c>
      <c r="CN22" s="494">
        <v>0</v>
      </c>
      <c r="CO22" s="494">
        <v>0</v>
      </c>
      <c r="CP22" s="494">
        <v>0</v>
      </c>
      <c r="CQ22" s="494">
        <v>0</v>
      </c>
      <c r="CR22" s="494">
        <v>0</v>
      </c>
      <c r="CS22" s="494">
        <v>0</v>
      </c>
      <c r="CT22" s="9"/>
      <c r="CV22" s="343">
        <f>IF(COUNT(G22:INDEX(G22:CS22,RP+1))&lt;&gt;RP+1,"Error",0)</f>
        <v>0</v>
      </c>
      <c r="CX22" s="324">
        <f t="shared" si="8"/>
        <v>0</v>
      </c>
    </row>
    <row r="23" spans="3:102" customFormat="1" hidden="1" x14ac:dyDescent="0.35">
      <c r="C23" s="422" t="s">
        <v>334</v>
      </c>
      <c r="D23" s="33" t="str">
        <f>IF(OR(C23="Spare",ISBLANK(C23)),"",G.Asm!$F$55)</f>
        <v/>
      </c>
      <c r="E23" s="492">
        <f>G23+NPV(G.Asm!$F$40,H23:INDEX(H23:CS23,RP))</f>
        <v>0</v>
      </c>
      <c r="F23" s="492">
        <f t="shared" si="6"/>
        <v>0</v>
      </c>
      <c r="G23" s="493">
        <v>0</v>
      </c>
      <c r="H23" s="494">
        <v>0</v>
      </c>
      <c r="I23" s="494">
        <v>0</v>
      </c>
      <c r="J23" s="494">
        <v>0</v>
      </c>
      <c r="K23" s="494">
        <v>0</v>
      </c>
      <c r="L23" s="494">
        <v>0</v>
      </c>
      <c r="M23" s="494">
        <v>0</v>
      </c>
      <c r="N23" s="494">
        <v>0</v>
      </c>
      <c r="O23" s="494">
        <v>0</v>
      </c>
      <c r="P23" s="494">
        <v>0</v>
      </c>
      <c r="Q23" s="494">
        <v>0</v>
      </c>
      <c r="R23" s="494">
        <v>0</v>
      </c>
      <c r="S23" s="494">
        <v>0</v>
      </c>
      <c r="T23" s="494">
        <v>0</v>
      </c>
      <c r="U23" s="494">
        <v>0</v>
      </c>
      <c r="V23" s="494">
        <v>0</v>
      </c>
      <c r="W23" s="494">
        <v>0</v>
      </c>
      <c r="X23" s="494">
        <v>0</v>
      </c>
      <c r="Y23" s="494">
        <v>0</v>
      </c>
      <c r="Z23" s="494">
        <v>0</v>
      </c>
      <c r="AA23" s="494">
        <v>0</v>
      </c>
      <c r="AB23" s="494">
        <v>0</v>
      </c>
      <c r="AC23" s="494">
        <v>0</v>
      </c>
      <c r="AD23" s="494">
        <v>0</v>
      </c>
      <c r="AE23" s="494">
        <v>0</v>
      </c>
      <c r="AF23" s="494">
        <v>0</v>
      </c>
      <c r="AG23" s="494">
        <v>0</v>
      </c>
      <c r="AH23" s="494">
        <v>0</v>
      </c>
      <c r="AI23" s="494">
        <v>0</v>
      </c>
      <c r="AJ23" s="494">
        <v>0</v>
      </c>
      <c r="AK23" s="494">
        <v>0</v>
      </c>
      <c r="AL23" s="494">
        <v>0</v>
      </c>
      <c r="AM23" s="494">
        <v>0</v>
      </c>
      <c r="AN23" s="494">
        <v>0</v>
      </c>
      <c r="AO23" s="494">
        <v>0</v>
      </c>
      <c r="AP23" s="494">
        <v>0</v>
      </c>
      <c r="AQ23" s="494">
        <v>0</v>
      </c>
      <c r="AR23" s="494">
        <v>0</v>
      </c>
      <c r="AS23" s="494">
        <v>0</v>
      </c>
      <c r="AT23" s="494">
        <v>0</v>
      </c>
      <c r="AU23" s="494">
        <v>0</v>
      </c>
      <c r="AV23" s="494">
        <v>0</v>
      </c>
      <c r="AW23" s="494">
        <v>0</v>
      </c>
      <c r="AX23" s="494">
        <v>0</v>
      </c>
      <c r="AY23" s="494">
        <v>0</v>
      </c>
      <c r="AZ23" s="494">
        <v>0</v>
      </c>
      <c r="BA23" s="494">
        <v>0</v>
      </c>
      <c r="BB23" s="494">
        <v>0</v>
      </c>
      <c r="BC23" s="494">
        <v>0</v>
      </c>
      <c r="BD23" s="494">
        <v>0</v>
      </c>
      <c r="BE23" s="494">
        <v>0</v>
      </c>
      <c r="BF23" s="494">
        <v>0</v>
      </c>
      <c r="BG23" s="494">
        <v>0</v>
      </c>
      <c r="BH23" s="494">
        <v>0</v>
      </c>
      <c r="BI23" s="494">
        <v>0</v>
      </c>
      <c r="BJ23" s="494">
        <v>0</v>
      </c>
      <c r="BK23" s="494">
        <v>0</v>
      </c>
      <c r="BL23" s="494">
        <v>0</v>
      </c>
      <c r="BM23" s="494">
        <v>0</v>
      </c>
      <c r="BN23" s="494">
        <v>0</v>
      </c>
      <c r="BO23" s="494">
        <v>0</v>
      </c>
      <c r="BP23" s="494">
        <v>0</v>
      </c>
      <c r="BQ23" s="494">
        <v>0</v>
      </c>
      <c r="BR23" s="494">
        <v>0</v>
      </c>
      <c r="BS23" s="494">
        <v>0</v>
      </c>
      <c r="BT23" s="494">
        <v>0</v>
      </c>
      <c r="BU23" s="494">
        <v>0</v>
      </c>
      <c r="BV23" s="494">
        <v>0</v>
      </c>
      <c r="BW23" s="494">
        <v>0</v>
      </c>
      <c r="BX23" s="494">
        <v>0</v>
      </c>
      <c r="BY23" s="494">
        <v>0</v>
      </c>
      <c r="BZ23" s="494">
        <v>0</v>
      </c>
      <c r="CA23" s="494">
        <v>0</v>
      </c>
      <c r="CB23" s="494">
        <v>0</v>
      </c>
      <c r="CC23" s="494">
        <v>0</v>
      </c>
      <c r="CD23" s="494">
        <v>0</v>
      </c>
      <c r="CE23" s="494">
        <v>0</v>
      </c>
      <c r="CF23" s="494">
        <v>0</v>
      </c>
      <c r="CG23" s="494">
        <v>0</v>
      </c>
      <c r="CH23" s="494">
        <v>0</v>
      </c>
      <c r="CI23" s="494">
        <v>0</v>
      </c>
      <c r="CJ23" s="494">
        <v>0</v>
      </c>
      <c r="CK23" s="494">
        <v>0</v>
      </c>
      <c r="CL23" s="494">
        <v>0</v>
      </c>
      <c r="CM23" s="494">
        <v>0</v>
      </c>
      <c r="CN23" s="494">
        <v>0</v>
      </c>
      <c r="CO23" s="494">
        <v>0</v>
      </c>
      <c r="CP23" s="494">
        <v>0</v>
      </c>
      <c r="CQ23" s="494">
        <v>0</v>
      </c>
      <c r="CR23" s="494">
        <v>0</v>
      </c>
      <c r="CS23" s="494">
        <v>0</v>
      </c>
      <c r="CT23" s="9"/>
      <c r="CV23" s="343">
        <f>IF(COUNT(G23:INDEX(G23:CS23,RP+1))&lt;&gt;RP+1,"Error",0)</f>
        <v>0</v>
      </c>
      <c r="CX23" s="324">
        <f t="shared" si="8"/>
        <v>0</v>
      </c>
    </row>
    <row r="24" spans="3:102" customFormat="1" hidden="1" x14ac:dyDescent="0.35">
      <c r="C24" s="422" t="s">
        <v>334</v>
      </c>
      <c r="D24" s="33" t="str">
        <f>IF(OR(C24="Spare",ISBLANK(C24)),"",G.Asm!$F$55)</f>
        <v/>
      </c>
      <c r="E24" s="492">
        <f>G24+NPV(G.Asm!$F$40,H24:INDEX(H24:CS24,RP))</f>
        <v>0</v>
      </c>
      <c r="F24" s="492">
        <f t="shared" si="6"/>
        <v>0</v>
      </c>
      <c r="G24" s="493">
        <v>0</v>
      </c>
      <c r="H24" s="494">
        <v>0</v>
      </c>
      <c r="I24" s="494">
        <v>0</v>
      </c>
      <c r="J24" s="494">
        <v>0</v>
      </c>
      <c r="K24" s="494">
        <v>0</v>
      </c>
      <c r="L24" s="494">
        <v>0</v>
      </c>
      <c r="M24" s="494">
        <v>0</v>
      </c>
      <c r="N24" s="494">
        <v>0</v>
      </c>
      <c r="O24" s="494">
        <v>0</v>
      </c>
      <c r="P24" s="494">
        <v>0</v>
      </c>
      <c r="Q24" s="494">
        <v>0</v>
      </c>
      <c r="R24" s="494">
        <v>0</v>
      </c>
      <c r="S24" s="494">
        <v>0</v>
      </c>
      <c r="T24" s="494">
        <v>0</v>
      </c>
      <c r="U24" s="494">
        <v>0</v>
      </c>
      <c r="V24" s="494">
        <v>0</v>
      </c>
      <c r="W24" s="494">
        <v>0</v>
      </c>
      <c r="X24" s="494">
        <v>0</v>
      </c>
      <c r="Y24" s="494">
        <v>0</v>
      </c>
      <c r="Z24" s="494">
        <v>0</v>
      </c>
      <c r="AA24" s="494">
        <v>0</v>
      </c>
      <c r="AB24" s="494">
        <v>0</v>
      </c>
      <c r="AC24" s="494">
        <v>0</v>
      </c>
      <c r="AD24" s="494">
        <v>0</v>
      </c>
      <c r="AE24" s="494">
        <v>0</v>
      </c>
      <c r="AF24" s="494">
        <v>0</v>
      </c>
      <c r="AG24" s="494">
        <v>0</v>
      </c>
      <c r="AH24" s="494">
        <v>0</v>
      </c>
      <c r="AI24" s="494">
        <v>0</v>
      </c>
      <c r="AJ24" s="494">
        <v>0</v>
      </c>
      <c r="AK24" s="494">
        <v>0</v>
      </c>
      <c r="AL24" s="494">
        <v>0</v>
      </c>
      <c r="AM24" s="494">
        <v>0</v>
      </c>
      <c r="AN24" s="494">
        <v>0</v>
      </c>
      <c r="AO24" s="494">
        <v>0</v>
      </c>
      <c r="AP24" s="494">
        <v>0</v>
      </c>
      <c r="AQ24" s="494">
        <v>0</v>
      </c>
      <c r="AR24" s="494">
        <v>0</v>
      </c>
      <c r="AS24" s="494">
        <v>0</v>
      </c>
      <c r="AT24" s="494">
        <v>0</v>
      </c>
      <c r="AU24" s="494">
        <v>0</v>
      </c>
      <c r="AV24" s="494">
        <v>0</v>
      </c>
      <c r="AW24" s="494">
        <v>0</v>
      </c>
      <c r="AX24" s="494">
        <v>0</v>
      </c>
      <c r="AY24" s="494">
        <v>0</v>
      </c>
      <c r="AZ24" s="494">
        <v>0</v>
      </c>
      <c r="BA24" s="494">
        <v>0</v>
      </c>
      <c r="BB24" s="494">
        <v>0</v>
      </c>
      <c r="BC24" s="494">
        <v>0</v>
      </c>
      <c r="BD24" s="494">
        <v>0</v>
      </c>
      <c r="BE24" s="494">
        <v>0</v>
      </c>
      <c r="BF24" s="494">
        <v>0</v>
      </c>
      <c r="BG24" s="494">
        <v>0</v>
      </c>
      <c r="BH24" s="494">
        <v>0</v>
      </c>
      <c r="BI24" s="494">
        <v>0</v>
      </c>
      <c r="BJ24" s="494">
        <v>0</v>
      </c>
      <c r="BK24" s="494">
        <v>0</v>
      </c>
      <c r="BL24" s="494">
        <v>0</v>
      </c>
      <c r="BM24" s="494">
        <v>0</v>
      </c>
      <c r="BN24" s="494">
        <v>0</v>
      </c>
      <c r="BO24" s="494">
        <v>0</v>
      </c>
      <c r="BP24" s="494">
        <v>0</v>
      </c>
      <c r="BQ24" s="494">
        <v>0</v>
      </c>
      <c r="BR24" s="494">
        <v>0</v>
      </c>
      <c r="BS24" s="494">
        <v>0</v>
      </c>
      <c r="BT24" s="494">
        <v>0</v>
      </c>
      <c r="BU24" s="494">
        <v>0</v>
      </c>
      <c r="BV24" s="494">
        <v>0</v>
      </c>
      <c r="BW24" s="494">
        <v>0</v>
      </c>
      <c r="BX24" s="494">
        <v>0</v>
      </c>
      <c r="BY24" s="494">
        <v>0</v>
      </c>
      <c r="BZ24" s="494">
        <v>0</v>
      </c>
      <c r="CA24" s="494">
        <v>0</v>
      </c>
      <c r="CB24" s="494">
        <v>0</v>
      </c>
      <c r="CC24" s="494">
        <v>0</v>
      </c>
      <c r="CD24" s="494">
        <v>0</v>
      </c>
      <c r="CE24" s="494">
        <v>0</v>
      </c>
      <c r="CF24" s="494">
        <v>0</v>
      </c>
      <c r="CG24" s="494">
        <v>0</v>
      </c>
      <c r="CH24" s="494">
        <v>0</v>
      </c>
      <c r="CI24" s="494">
        <v>0</v>
      </c>
      <c r="CJ24" s="494">
        <v>0</v>
      </c>
      <c r="CK24" s="494">
        <v>0</v>
      </c>
      <c r="CL24" s="494">
        <v>0</v>
      </c>
      <c r="CM24" s="494">
        <v>0</v>
      </c>
      <c r="CN24" s="494">
        <v>0</v>
      </c>
      <c r="CO24" s="494">
        <v>0</v>
      </c>
      <c r="CP24" s="494">
        <v>0</v>
      </c>
      <c r="CQ24" s="494">
        <v>0</v>
      </c>
      <c r="CR24" s="494">
        <v>0</v>
      </c>
      <c r="CS24" s="494">
        <v>0</v>
      </c>
      <c r="CT24" s="9"/>
      <c r="CV24" s="343">
        <f>IF(COUNT(G24:INDEX(G24:CS24,RP+1))&lt;&gt;RP+1,"Error",0)</f>
        <v>0</v>
      </c>
      <c r="CX24" s="324">
        <f t="shared" si="8"/>
        <v>0</v>
      </c>
    </row>
    <row r="25" spans="3:102" customFormat="1" x14ac:dyDescent="0.35">
      <c r="C25" s="7"/>
      <c r="D25" s="7"/>
      <c r="E25" s="495"/>
      <c r="F25" s="495"/>
      <c r="G25" s="131"/>
      <c r="H25" s="496"/>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131"/>
      <c r="AI25" s="131"/>
      <c r="AJ25" s="131"/>
      <c r="AK25" s="131"/>
      <c r="AL25" s="131"/>
      <c r="AM25" s="131"/>
      <c r="AN25" s="131"/>
      <c r="AO25" s="131"/>
      <c r="AP25" s="131"/>
      <c r="AQ25" s="131"/>
      <c r="AR25" s="131"/>
      <c r="AS25" s="131"/>
      <c r="AT25" s="131"/>
      <c r="AU25" s="131"/>
      <c r="AV25" s="131"/>
      <c r="AW25" s="131"/>
      <c r="AX25" s="131"/>
      <c r="AY25" s="131"/>
      <c r="AZ25" s="131"/>
      <c r="BA25" s="131"/>
      <c r="BB25" s="131"/>
      <c r="BC25" s="131"/>
      <c r="BD25" s="131"/>
      <c r="BE25" s="131"/>
      <c r="BF25" s="131"/>
      <c r="BG25" s="131"/>
      <c r="BH25" s="131"/>
      <c r="BI25" s="131"/>
      <c r="BJ25" s="131"/>
      <c r="BK25" s="131"/>
      <c r="BL25" s="131"/>
      <c r="BM25" s="131"/>
      <c r="BN25" s="131"/>
      <c r="BO25" s="131"/>
      <c r="BP25" s="131"/>
      <c r="BQ25" s="131"/>
      <c r="BR25" s="131"/>
      <c r="BS25" s="131"/>
      <c r="BT25" s="131"/>
      <c r="BU25" s="131"/>
      <c r="BV25" s="131"/>
      <c r="BW25" s="131"/>
      <c r="BX25" s="131"/>
      <c r="BY25" s="131"/>
      <c r="BZ25" s="131"/>
      <c r="CA25" s="131"/>
      <c r="CB25" s="131"/>
      <c r="CC25" s="131"/>
      <c r="CD25" s="131"/>
      <c r="CE25" s="131"/>
      <c r="CF25" s="131"/>
      <c r="CG25" s="131"/>
      <c r="CH25" s="131"/>
      <c r="CI25" s="131"/>
      <c r="CJ25" s="131"/>
      <c r="CK25" s="131"/>
      <c r="CL25" s="131"/>
      <c r="CM25" s="131"/>
      <c r="CN25" s="131"/>
      <c r="CO25" s="131"/>
      <c r="CP25" s="131"/>
      <c r="CQ25" s="131"/>
      <c r="CR25" s="131"/>
      <c r="CS25" s="131"/>
      <c r="CT25" s="9"/>
    </row>
    <row r="26" spans="3:102" customFormat="1" ht="16.5" customHeight="1" x14ac:dyDescent="0.35">
      <c r="C26" s="230" t="s">
        <v>141</v>
      </c>
      <c r="D26" s="556" t="s">
        <v>23</v>
      </c>
      <c r="E26" s="490">
        <f t="shared" ref="E26:BP26" si="9">SUM(E27:E33)</f>
        <v>0</v>
      </c>
      <c r="F26" s="490">
        <f t="shared" si="9"/>
        <v>0</v>
      </c>
      <c r="G26" s="490">
        <f t="shared" si="9"/>
        <v>0</v>
      </c>
      <c r="H26" s="490">
        <f t="shared" si="9"/>
        <v>0</v>
      </c>
      <c r="I26" s="490">
        <f t="shared" si="9"/>
        <v>0</v>
      </c>
      <c r="J26" s="490">
        <f t="shared" si="9"/>
        <v>0</v>
      </c>
      <c r="K26" s="490">
        <f t="shared" si="9"/>
        <v>0</v>
      </c>
      <c r="L26" s="490">
        <f t="shared" si="9"/>
        <v>0</v>
      </c>
      <c r="M26" s="490">
        <f t="shared" si="9"/>
        <v>0</v>
      </c>
      <c r="N26" s="490">
        <f t="shared" si="9"/>
        <v>0</v>
      </c>
      <c r="O26" s="490">
        <f t="shared" si="9"/>
        <v>0</v>
      </c>
      <c r="P26" s="490">
        <f t="shared" si="9"/>
        <v>0</v>
      </c>
      <c r="Q26" s="490">
        <f t="shared" si="9"/>
        <v>0</v>
      </c>
      <c r="R26" s="490">
        <f t="shared" si="9"/>
        <v>0</v>
      </c>
      <c r="S26" s="490">
        <f t="shared" si="9"/>
        <v>0</v>
      </c>
      <c r="T26" s="490">
        <f t="shared" si="9"/>
        <v>0</v>
      </c>
      <c r="U26" s="490">
        <f t="shared" si="9"/>
        <v>0</v>
      </c>
      <c r="V26" s="490">
        <f t="shared" si="9"/>
        <v>0</v>
      </c>
      <c r="W26" s="490">
        <f t="shared" si="9"/>
        <v>0</v>
      </c>
      <c r="X26" s="490">
        <f t="shared" si="9"/>
        <v>0</v>
      </c>
      <c r="Y26" s="490">
        <f t="shared" si="9"/>
        <v>0</v>
      </c>
      <c r="Z26" s="490">
        <f t="shared" si="9"/>
        <v>0</v>
      </c>
      <c r="AA26" s="490">
        <f t="shared" si="9"/>
        <v>0</v>
      </c>
      <c r="AB26" s="490">
        <f t="shared" si="9"/>
        <v>0</v>
      </c>
      <c r="AC26" s="490">
        <f t="shared" si="9"/>
        <v>0</v>
      </c>
      <c r="AD26" s="490">
        <f t="shared" si="9"/>
        <v>0</v>
      </c>
      <c r="AE26" s="490">
        <f t="shared" si="9"/>
        <v>0</v>
      </c>
      <c r="AF26" s="490">
        <f t="shared" si="9"/>
        <v>0</v>
      </c>
      <c r="AG26" s="490">
        <f t="shared" si="9"/>
        <v>0</v>
      </c>
      <c r="AH26" s="490">
        <f t="shared" si="9"/>
        <v>0</v>
      </c>
      <c r="AI26" s="490">
        <f t="shared" si="9"/>
        <v>0</v>
      </c>
      <c r="AJ26" s="490">
        <f t="shared" si="9"/>
        <v>0</v>
      </c>
      <c r="AK26" s="490">
        <f t="shared" si="9"/>
        <v>0</v>
      </c>
      <c r="AL26" s="490">
        <f t="shared" si="9"/>
        <v>0</v>
      </c>
      <c r="AM26" s="490">
        <f t="shared" si="9"/>
        <v>0</v>
      </c>
      <c r="AN26" s="490">
        <f t="shared" si="9"/>
        <v>0</v>
      </c>
      <c r="AO26" s="490">
        <f t="shared" si="9"/>
        <v>0</v>
      </c>
      <c r="AP26" s="490">
        <f t="shared" si="9"/>
        <v>0</v>
      </c>
      <c r="AQ26" s="490">
        <f t="shared" si="9"/>
        <v>0</v>
      </c>
      <c r="AR26" s="490">
        <f t="shared" si="9"/>
        <v>0</v>
      </c>
      <c r="AS26" s="490">
        <f t="shared" si="9"/>
        <v>0</v>
      </c>
      <c r="AT26" s="490">
        <f t="shared" si="9"/>
        <v>0</v>
      </c>
      <c r="AU26" s="490">
        <f t="shared" si="9"/>
        <v>0</v>
      </c>
      <c r="AV26" s="490">
        <f t="shared" si="9"/>
        <v>0</v>
      </c>
      <c r="AW26" s="490">
        <f t="shared" si="9"/>
        <v>0</v>
      </c>
      <c r="AX26" s="490">
        <f t="shared" si="9"/>
        <v>0</v>
      </c>
      <c r="AY26" s="490">
        <f t="shared" si="9"/>
        <v>0</v>
      </c>
      <c r="AZ26" s="490">
        <f t="shared" si="9"/>
        <v>0</v>
      </c>
      <c r="BA26" s="490">
        <f t="shared" si="9"/>
        <v>0</v>
      </c>
      <c r="BB26" s="490">
        <f t="shared" si="9"/>
        <v>0</v>
      </c>
      <c r="BC26" s="490">
        <f t="shared" si="9"/>
        <v>0</v>
      </c>
      <c r="BD26" s="490">
        <f t="shared" si="9"/>
        <v>0</v>
      </c>
      <c r="BE26" s="490">
        <f t="shared" si="9"/>
        <v>0</v>
      </c>
      <c r="BF26" s="490">
        <f t="shared" si="9"/>
        <v>0</v>
      </c>
      <c r="BG26" s="490">
        <f t="shared" si="9"/>
        <v>0</v>
      </c>
      <c r="BH26" s="490">
        <f t="shared" si="9"/>
        <v>0</v>
      </c>
      <c r="BI26" s="490">
        <f t="shared" si="9"/>
        <v>0</v>
      </c>
      <c r="BJ26" s="490">
        <f t="shared" si="9"/>
        <v>0</v>
      </c>
      <c r="BK26" s="490">
        <f t="shared" si="9"/>
        <v>0</v>
      </c>
      <c r="BL26" s="490">
        <f t="shared" si="9"/>
        <v>0</v>
      </c>
      <c r="BM26" s="490">
        <f t="shared" si="9"/>
        <v>0</v>
      </c>
      <c r="BN26" s="490">
        <f t="shared" si="9"/>
        <v>0</v>
      </c>
      <c r="BO26" s="490">
        <f t="shared" si="9"/>
        <v>0</v>
      </c>
      <c r="BP26" s="490">
        <f t="shared" si="9"/>
        <v>0</v>
      </c>
      <c r="BQ26" s="490">
        <f t="shared" ref="BQ26:CS26" si="10">SUM(BQ27:BQ33)</f>
        <v>0</v>
      </c>
      <c r="BR26" s="490">
        <f t="shared" si="10"/>
        <v>0</v>
      </c>
      <c r="BS26" s="490">
        <f t="shared" si="10"/>
        <v>0</v>
      </c>
      <c r="BT26" s="490">
        <f t="shared" si="10"/>
        <v>0</v>
      </c>
      <c r="BU26" s="490">
        <f t="shared" si="10"/>
        <v>0</v>
      </c>
      <c r="BV26" s="490">
        <f t="shared" si="10"/>
        <v>0</v>
      </c>
      <c r="BW26" s="490">
        <f t="shared" si="10"/>
        <v>0</v>
      </c>
      <c r="BX26" s="490">
        <f t="shared" si="10"/>
        <v>0</v>
      </c>
      <c r="BY26" s="490">
        <f t="shared" si="10"/>
        <v>0</v>
      </c>
      <c r="BZ26" s="490">
        <f t="shared" si="10"/>
        <v>0</v>
      </c>
      <c r="CA26" s="490">
        <f t="shared" si="10"/>
        <v>0</v>
      </c>
      <c r="CB26" s="490">
        <f t="shared" si="10"/>
        <v>0</v>
      </c>
      <c r="CC26" s="490">
        <f t="shared" si="10"/>
        <v>0</v>
      </c>
      <c r="CD26" s="490">
        <f t="shared" si="10"/>
        <v>0</v>
      </c>
      <c r="CE26" s="490">
        <f t="shared" si="10"/>
        <v>0</v>
      </c>
      <c r="CF26" s="490">
        <f t="shared" si="10"/>
        <v>0</v>
      </c>
      <c r="CG26" s="490">
        <f t="shared" si="10"/>
        <v>0</v>
      </c>
      <c r="CH26" s="490">
        <f t="shared" si="10"/>
        <v>0</v>
      </c>
      <c r="CI26" s="490">
        <f t="shared" si="10"/>
        <v>0</v>
      </c>
      <c r="CJ26" s="490">
        <f t="shared" si="10"/>
        <v>0</v>
      </c>
      <c r="CK26" s="490">
        <f t="shared" si="10"/>
        <v>0</v>
      </c>
      <c r="CL26" s="490">
        <f t="shared" si="10"/>
        <v>0</v>
      </c>
      <c r="CM26" s="490">
        <f t="shared" si="10"/>
        <v>0</v>
      </c>
      <c r="CN26" s="490">
        <f t="shared" si="10"/>
        <v>0</v>
      </c>
      <c r="CO26" s="490">
        <f t="shared" si="10"/>
        <v>0</v>
      </c>
      <c r="CP26" s="490">
        <f t="shared" si="10"/>
        <v>0</v>
      </c>
      <c r="CQ26" s="490">
        <f t="shared" si="10"/>
        <v>0</v>
      </c>
      <c r="CR26" s="490">
        <f t="shared" si="10"/>
        <v>0</v>
      </c>
      <c r="CS26" s="490">
        <f t="shared" si="10"/>
        <v>0</v>
      </c>
      <c r="CT26" s="13"/>
    </row>
    <row r="27" spans="3:102" customFormat="1" x14ac:dyDescent="0.35">
      <c r="C27" s="421"/>
      <c r="D27" s="33" t="str">
        <f>IFERROR(VLOOKUP(C27,G.Asm!$C$57:$F$61,4,0),"")</f>
        <v/>
      </c>
      <c r="E27" s="492">
        <f>G27+NPV(G.Asm!$F$40,H27:INDEX(H27:CS27,RP))</f>
        <v>0</v>
      </c>
      <c r="F27" s="492">
        <f t="shared" ref="F27:F33" si="11">SUMIF($G$4:$CS$4,"&lt;="&amp;RP,G27:CS27)</f>
        <v>0</v>
      </c>
      <c r="G27" s="493">
        <v>0</v>
      </c>
      <c r="H27" s="494">
        <v>0</v>
      </c>
      <c r="I27" s="494">
        <v>0</v>
      </c>
      <c r="J27" s="494">
        <v>0</v>
      </c>
      <c r="K27" s="494">
        <v>0</v>
      </c>
      <c r="L27" s="494">
        <v>0</v>
      </c>
      <c r="M27" s="494">
        <v>0</v>
      </c>
      <c r="N27" s="494">
        <v>0</v>
      </c>
      <c r="O27" s="494">
        <v>0</v>
      </c>
      <c r="P27" s="494">
        <v>0</v>
      </c>
      <c r="Q27" s="494">
        <v>0</v>
      </c>
      <c r="R27" s="494">
        <v>0</v>
      </c>
      <c r="S27" s="494">
        <v>0</v>
      </c>
      <c r="T27" s="494">
        <v>0</v>
      </c>
      <c r="U27" s="494">
        <v>0</v>
      </c>
      <c r="V27" s="494">
        <v>0</v>
      </c>
      <c r="W27" s="494">
        <v>0</v>
      </c>
      <c r="X27" s="494">
        <v>0</v>
      </c>
      <c r="Y27" s="494">
        <v>0</v>
      </c>
      <c r="Z27" s="494">
        <v>0</v>
      </c>
      <c r="AA27" s="494">
        <v>0</v>
      </c>
      <c r="AB27" s="494">
        <v>0</v>
      </c>
      <c r="AC27" s="494">
        <v>0</v>
      </c>
      <c r="AD27" s="494">
        <v>0</v>
      </c>
      <c r="AE27" s="494">
        <v>0</v>
      </c>
      <c r="AF27" s="494">
        <v>0</v>
      </c>
      <c r="AG27" s="494">
        <v>0</v>
      </c>
      <c r="AH27" s="494">
        <v>0</v>
      </c>
      <c r="AI27" s="494">
        <v>0</v>
      </c>
      <c r="AJ27" s="494">
        <v>0</v>
      </c>
      <c r="AK27" s="494">
        <v>0</v>
      </c>
      <c r="AL27" s="494">
        <v>0</v>
      </c>
      <c r="AM27" s="494">
        <v>0</v>
      </c>
      <c r="AN27" s="494">
        <v>0</v>
      </c>
      <c r="AO27" s="494">
        <v>0</v>
      </c>
      <c r="AP27" s="494">
        <v>0</v>
      </c>
      <c r="AQ27" s="494">
        <v>0</v>
      </c>
      <c r="AR27" s="494">
        <v>0</v>
      </c>
      <c r="AS27" s="494">
        <v>0</v>
      </c>
      <c r="AT27" s="494">
        <v>0</v>
      </c>
      <c r="AU27" s="494">
        <v>0</v>
      </c>
      <c r="AV27" s="494">
        <v>0</v>
      </c>
      <c r="AW27" s="494">
        <v>0</v>
      </c>
      <c r="AX27" s="494">
        <v>0</v>
      </c>
      <c r="AY27" s="494">
        <v>0</v>
      </c>
      <c r="AZ27" s="494">
        <v>0</v>
      </c>
      <c r="BA27" s="494">
        <v>0</v>
      </c>
      <c r="BB27" s="494">
        <v>0</v>
      </c>
      <c r="BC27" s="494">
        <v>0</v>
      </c>
      <c r="BD27" s="494">
        <v>0</v>
      </c>
      <c r="BE27" s="494">
        <v>0</v>
      </c>
      <c r="BF27" s="494">
        <v>0</v>
      </c>
      <c r="BG27" s="494">
        <v>0</v>
      </c>
      <c r="BH27" s="494">
        <v>0</v>
      </c>
      <c r="BI27" s="494">
        <v>0</v>
      </c>
      <c r="BJ27" s="494">
        <v>0</v>
      </c>
      <c r="BK27" s="494">
        <v>0</v>
      </c>
      <c r="BL27" s="494">
        <v>0</v>
      </c>
      <c r="BM27" s="494">
        <v>0</v>
      </c>
      <c r="BN27" s="494">
        <v>0</v>
      </c>
      <c r="BO27" s="494">
        <v>0</v>
      </c>
      <c r="BP27" s="494">
        <v>0</v>
      </c>
      <c r="BQ27" s="494">
        <v>0</v>
      </c>
      <c r="BR27" s="494">
        <v>0</v>
      </c>
      <c r="BS27" s="494">
        <v>0</v>
      </c>
      <c r="BT27" s="494">
        <v>0</v>
      </c>
      <c r="BU27" s="494">
        <v>0</v>
      </c>
      <c r="BV27" s="494">
        <v>0</v>
      </c>
      <c r="BW27" s="494">
        <v>0</v>
      </c>
      <c r="BX27" s="494">
        <v>0</v>
      </c>
      <c r="BY27" s="494">
        <v>0</v>
      </c>
      <c r="BZ27" s="494">
        <v>0</v>
      </c>
      <c r="CA27" s="494">
        <v>0</v>
      </c>
      <c r="CB27" s="494">
        <v>0</v>
      </c>
      <c r="CC27" s="494">
        <v>0</v>
      </c>
      <c r="CD27" s="494">
        <v>0</v>
      </c>
      <c r="CE27" s="494">
        <v>0</v>
      </c>
      <c r="CF27" s="494">
        <v>0</v>
      </c>
      <c r="CG27" s="494">
        <v>0</v>
      </c>
      <c r="CH27" s="494">
        <v>0</v>
      </c>
      <c r="CI27" s="494">
        <v>0</v>
      </c>
      <c r="CJ27" s="494">
        <v>0</v>
      </c>
      <c r="CK27" s="494">
        <v>0</v>
      </c>
      <c r="CL27" s="494">
        <v>0</v>
      </c>
      <c r="CM27" s="494">
        <v>0</v>
      </c>
      <c r="CN27" s="494">
        <v>0</v>
      </c>
      <c r="CO27" s="494">
        <v>0</v>
      </c>
      <c r="CP27" s="494">
        <v>0</v>
      </c>
      <c r="CQ27" s="494">
        <v>0</v>
      </c>
      <c r="CR27" s="494">
        <v>0</v>
      </c>
      <c r="CS27" s="494">
        <v>0</v>
      </c>
      <c r="CT27" s="9"/>
      <c r="CV27" s="343">
        <f>IF(COUNT(G27:INDEX(G27:CS27,RP+1))&lt;&gt;RP+1,"Error",0)</f>
        <v>0</v>
      </c>
      <c r="CX27" s="324">
        <f t="shared" ref="CX27:CX33" si="12">IF(OR(AND(OR(ISBLANK(C27),NOT(ISBLANK(C27)),C27="Spare"),E27=0,F27=0),AND(NOT(ISBLANK(C27)),NOT(C27="Spare"),NOT(E27=0),NOT(F27=0))),0,"Error")</f>
        <v>0</v>
      </c>
    </row>
    <row r="28" spans="3:102" customFormat="1" hidden="1" x14ac:dyDescent="0.35">
      <c r="C28" s="421"/>
      <c r="D28" s="33" t="str">
        <f>IFERROR(VLOOKUP(C28,G.Asm!$C$57:$F$61,4,0),"")</f>
        <v/>
      </c>
      <c r="E28" s="492">
        <f>G28+NPV(G.Asm!$F$40,H28:INDEX(H28:CS28,RP))</f>
        <v>0</v>
      </c>
      <c r="F28" s="492">
        <f t="shared" si="11"/>
        <v>0</v>
      </c>
      <c r="G28" s="493">
        <v>0</v>
      </c>
      <c r="H28" s="494">
        <v>0</v>
      </c>
      <c r="I28" s="494">
        <v>0</v>
      </c>
      <c r="J28" s="494">
        <v>0</v>
      </c>
      <c r="K28" s="494">
        <v>0</v>
      </c>
      <c r="L28" s="494">
        <v>0</v>
      </c>
      <c r="M28" s="494">
        <v>0</v>
      </c>
      <c r="N28" s="494">
        <v>0</v>
      </c>
      <c r="O28" s="494">
        <v>0</v>
      </c>
      <c r="P28" s="494">
        <v>0</v>
      </c>
      <c r="Q28" s="494">
        <v>0</v>
      </c>
      <c r="R28" s="494">
        <v>0</v>
      </c>
      <c r="S28" s="494">
        <v>0</v>
      </c>
      <c r="T28" s="494">
        <v>0</v>
      </c>
      <c r="U28" s="494">
        <v>0</v>
      </c>
      <c r="V28" s="494">
        <v>0</v>
      </c>
      <c r="W28" s="494">
        <v>0</v>
      </c>
      <c r="X28" s="494">
        <v>0</v>
      </c>
      <c r="Y28" s="494">
        <v>0</v>
      </c>
      <c r="Z28" s="494">
        <v>0</v>
      </c>
      <c r="AA28" s="494">
        <v>0</v>
      </c>
      <c r="AB28" s="494">
        <v>0</v>
      </c>
      <c r="AC28" s="494">
        <v>0</v>
      </c>
      <c r="AD28" s="494">
        <v>0</v>
      </c>
      <c r="AE28" s="494">
        <v>0</v>
      </c>
      <c r="AF28" s="494">
        <v>0</v>
      </c>
      <c r="AG28" s="494">
        <v>0</v>
      </c>
      <c r="AH28" s="494">
        <v>0</v>
      </c>
      <c r="AI28" s="494">
        <v>0</v>
      </c>
      <c r="AJ28" s="494">
        <v>0</v>
      </c>
      <c r="AK28" s="494">
        <v>0</v>
      </c>
      <c r="AL28" s="494">
        <v>0</v>
      </c>
      <c r="AM28" s="494">
        <v>0</v>
      </c>
      <c r="AN28" s="494">
        <v>0</v>
      </c>
      <c r="AO28" s="494">
        <v>0</v>
      </c>
      <c r="AP28" s="494">
        <v>0</v>
      </c>
      <c r="AQ28" s="494">
        <v>0</v>
      </c>
      <c r="AR28" s="494">
        <v>0</v>
      </c>
      <c r="AS28" s="494">
        <v>0</v>
      </c>
      <c r="AT28" s="494">
        <v>0</v>
      </c>
      <c r="AU28" s="494">
        <v>0</v>
      </c>
      <c r="AV28" s="494">
        <v>0</v>
      </c>
      <c r="AW28" s="494">
        <v>0</v>
      </c>
      <c r="AX28" s="494">
        <v>0</v>
      </c>
      <c r="AY28" s="494">
        <v>0</v>
      </c>
      <c r="AZ28" s="494">
        <v>0</v>
      </c>
      <c r="BA28" s="494">
        <v>0</v>
      </c>
      <c r="BB28" s="494">
        <v>0</v>
      </c>
      <c r="BC28" s="494">
        <v>0</v>
      </c>
      <c r="BD28" s="494">
        <v>0</v>
      </c>
      <c r="BE28" s="494">
        <v>0</v>
      </c>
      <c r="BF28" s="494">
        <v>0</v>
      </c>
      <c r="BG28" s="494">
        <v>0</v>
      </c>
      <c r="BH28" s="494">
        <v>0</v>
      </c>
      <c r="BI28" s="494">
        <v>0</v>
      </c>
      <c r="BJ28" s="494">
        <v>0</v>
      </c>
      <c r="BK28" s="494">
        <v>0</v>
      </c>
      <c r="BL28" s="494">
        <v>0</v>
      </c>
      <c r="BM28" s="494">
        <v>0</v>
      </c>
      <c r="BN28" s="494">
        <v>0</v>
      </c>
      <c r="BO28" s="494">
        <v>0</v>
      </c>
      <c r="BP28" s="494">
        <v>0</v>
      </c>
      <c r="BQ28" s="494">
        <v>0</v>
      </c>
      <c r="BR28" s="494">
        <v>0</v>
      </c>
      <c r="BS28" s="494">
        <v>0</v>
      </c>
      <c r="BT28" s="494">
        <v>0</v>
      </c>
      <c r="BU28" s="494">
        <v>0</v>
      </c>
      <c r="BV28" s="494">
        <v>0</v>
      </c>
      <c r="BW28" s="494">
        <v>0</v>
      </c>
      <c r="BX28" s="494">
        <v>0</v>
      </c>
      <c r="BY28" s="494">
        <v>0</v>
      </c>
      <c r="BZ28" s="494">
        <v>0</v>
      </c>
      <c r="CA28" s="494">
        <v>0</v>
      </c>
      <c r="CB28" s="494">
        <v>0</v>
      </c>
      <c r="CC28" s="494">
        <v>0</v>
      </c>
      <c r="CD28" s="494">
        <v>0</v>
      </c>
      <c r="CE28" s="494">
        <v>0</v>
      </c>
      <c r="CF28" s="494">
        <v>0</v>
      </c>
      <c r="CG28" s="494">
        <v>0</v>
      </c>
      <c r="CH28" s="494">
        <v>0</v>
      </c>
      <c r="CI28" s="494">
        <v>0</v>
      </c>
      <c r="CJ28" s="494">
        <v>0</v>
      </c>
      <c r="CK28" s="494">
        <v>0</v>
      </c>
      <c r="CL28" s="494">
        <v>0</v>
      </c>
      <c r="CM28" s="494">
        <v>0</v>
      </c>
      <c r="CN28" s="494">
        <v>0</v>
      </c>
      <c r="CO28" s="494">
        <v>0</v>
      </c>
      <c r="CP28" s="494">
        <v>0</v>
      </c>
      <c r="CQ28" s="494">
        <v>0</v>
      </c>
      <c r="CR28" s="494">
        <v>0</v>
      </c>
      <c r="CS28" s="494">
        <v>0</v>
      </c>
      <c r="CT28" s="9"/>
      <c r="CV28" s="343">
        <f>IF(COUNT(G28:INDEX(G28:CS28,RP+1))&lt;&gt;RP+1,"Error",0)</f>
        <v>0</v>
      </c>
      <c r="CX28" s="324">
        <f t="shared" si="12"/>
        <v>0</v>
      </c>
    </row>
    <row r="29" spans="3:102" customFormat="1" x14ac:dyDescent="0.35">
      <c r="C29" s="422" t="s">
        <v>334</v>
      </c>
      <c r="D29" s="33" t="str">
        <f>IF(OR(C29="Spare",ISBLANK(C29)),"",G.Asm!$F$71)</f>
        <v/>
      </c>
      <c r="E29" s="492">
        <f>G29+NPV(G.Asm!$F$40,H29:INDEX(H29:CS29,RP))</f>
        <v>0</v>
      </c>
      <c r="F29" s="492">
        <f t="shared" si="11"/>
        <v>0</v>
      </c>
      <c r="G29" s="493">
        <v>0</v>
      </c>
      <c r="H29" s="494">
        <v>0</v>
      </c>
      <c r="I29" s="494">
        <v>0</v>
      </c>
      <c r="J29" s="494">
        <v>0</v>
      </c>
      <c r="K29" s="494">
        <v>0</v>
      </c>
      <c r="L29" s="494">
        <v>0</v>
      </c>
      <c r="M29" s="494">
        <v>0</v>
      </c>
      <c r="N29" s="494">
        <v>0</v>
      </c>
      <c r="O29" s="494">
        <v>0</v>
      </c>
      <c r="P29" s="494">
        <v>0</v>
      </c>
      <c r="Q29" s="494">
        <v>0</v>
      </c>
      <c r="R29" s="494">
        <v>0</v>
      </c>
      <c r="S29" s="494">
        <v>0</v>
      </c>
      <c r="T29" s="494">
        <v>0</v>
      </c>
      <c r="U29" s="494">
        <v>0</v>
      </c>
      <c r="V29" s="494">
        <v>0</v>
      </c>
      <c r="W29" s="494">
        <v>0</v>
      </c>
      <c r="X29" s="494">
        <v>0</v>
      </c>
      <c r="Y29" s="494">
        <v>0</v>
      </c>
      <c r="Z29" s="494">
        <v>0</v>
      </c>
      <c r="AA29" s="494">
        <v>0</v>
      </c>
      <c r="AB29" s="494">
        <v>0</v>
      </c>
      <c r="AC29" s="494">
        <v>0</v>
      </c>
      <c r="AD29" s="494">
        <v>0</v>
      </c>
      <c r="AE29" s="494">
        <v>0</v>
      </c>
      <c r="AF29" s="494">
        <v>0</v>
      </c>
      <c r="AG29" s="494">
        <v>0</v>
      </c>
      <c r="AH29" s="494">
        <v>0</v>
      </c>
      <c r="AI29" s="494">
        <v>0</v>
      </c>
      <c r="AJ29" s="494">
        <v>0</v>
      </c>
      <c r="AK29" s="494">
        <v>0</v>
      </c>
      <c r="AL29" s="494">
        <v>0</v>
      </c>
      <c r="AM29" s="494">
        <v>0</v>
      </c>
      <c r="AN29" s="494">
        <v>0</v>
      </c>
      <c r="AO29" s="494">
        <v>0</v>
      </c>
      <c r="AP29" s="494">
        <v>0</v>
      </c>
      <c r="AQ29" s="494">
        <v>0</v>
      </c>
      <c r="AR29" s="494">
        <v>0</v>
      </c>
      <c r="AS29" s="494">
        <v>0</v>
      </c>
      <c r="AT29" s="494">
        <v>0</v>
      </c>
      <c r="AU29" s="494">
        <v>0</v>
      </c>
      <c r="AV29" s="494">
        <v>0</v>
      </c>
      <c r="AW29" s="494">
        <v>0</v>
      </c>
      <c r="AX29" s="494">
        <v>0</v>
      </c>
      <c r="AY29" s="494">
        <v>0</v>
      </c>
      <c r="AZ29" s="494">
        <v>0</v>
      </c>
      <c r="BA29" s="494">
        <v>0</v>
      </c>
      <c r="BB29" s="494">
        <v>0</v>
      </c>
      <c r="BC29" s="494">
        <v>0</v>
      </c>
      <c r="BD29" s="494">
        <v>0</v>
      </c>
      <c r="BE29" s="494">
        <v>0</v>
      </c>
      <c r="BF29" s="494">
        <v>0</v>
      </c>
      <c r="BG29" s="494">
        <v>0</v>
      </c>
      <c r="BH29" s="494">
        <v>0</v>
      </c>
      <c r="BI29" s="494">
        <v>0</v>
      </c>
      <c r="BJ29" s="494">
        <v>0</v>
      </c>
      <c r="BK29" s="494">
        <v>0</v>
      </c>
      <c r="BL29" s="494">
        <v>0</v>
      </c>
      <c r="BM29" s="494">
        <v>0</v>
      </c>
      <c r="BN29" s="494">
        <v>0</v>
      </c>
      <c r="BO29" s="494">
        <v>0</v>
      </c>
      <c r="BP29" s="494">
        <v>0</v>
      </c>
      <c r="BQ29" s="494">
        <v>0</v>
      </c>
      <c r="BR29" s="494">
        <v>0</v>
      </c>
      <c r="BS29" s="494">
        <v>0</v>
      </c>
      <c r="BT29" s="494">
        <v>0</v>
      </c>
      <c r="BU29" s="494">
        <v>0</v>
      </c>
      <c r="BV29" s="494">
        <v>0</v>
      </c>
      <c r="BW29" s="494">
        <v>0</v>
      </c>
      <c r="BX29" s="494">
        <v>0</v>
      </c>
      <c r="BY29" s="494">
        <v>0</v>
      </c>
      <c r="BZ29" s="494">
        <v>0</v>
      </c>
      <c r="CA29" s="494">
        <v>0</v>
      </c>
      <c r="CB29" s="494">
        <v>0</v>
      </c>
      <c r="CC29" s="494">
        <v>0</v>
      </c>
      <c r="CD29" s="494">
        <v>0</v>
      </c>
      <c r="CE29" s="494">
        <v>0</v>
      </c>
      <c r="CF29" s="494">
        <v>0</v>
      </c>
      <c r="CG29" s="494">
        <v>0</v>
      </c>
      <c r="CH29" s="494">
        <v>0</v>
      </c>
      <c r="CI29" s="494">
        <v>0</v>
      </c>
      <c r="CJ29" s="494">
        <v>0</v>
      </c>
      <c r="CK29" s="494">
        <v>0</v>
      </c>
      <c r="CL29" s="494">
        <v>0</v>
      </c>
      <c r="CM29" s="494">
        <v>0</v>
      </c>
      <c r="CN29" s="494">
        <v>0</v>
      </c>
      <c r="CO29" s="494">
        <v>0</v>
      </c>
      <c r="CP29" s="494">
        <v>0</v>
      </c>
      <c r="CQ29" s="494">
        <v>0</v>
      </c>
      <c r="CR29" s="494">
        <v>0</v>
      </c>
      <c r="CS29" s="494">
        <v>0</v>
      </c>
      <c r="CT29" s="9"/>
      <c r="CV29" s="343">
        <f>IF(COUNT(G29:INDEX(G29:CS29,RP+1))&lt;&gt;RP+1,"Error",0)</f>
        <v>0</v>
      </c>
      <c r="CX29" s="324">
        <f t="shared" si="12"/>
        <v>0</v>
      </c>
    </row>
    <row r="30" spans="3:102" customFormat="1" hidden="1" x14ac:dyDescent="0.35">
      <c r="C30" s="422" t="s">
        <v>334</v>
      </c>
      <c r="D30" s="33" t="str">
        <f>IF(OR(C30="Spare",ISBLANK(C30)),"",G.Asm!$F$71)</f>
        <v/>
      </c>
      <c r="E30" s="492">
        <f>G30+NPV(G.Asm!$F$40,H30:INDEX(H30:CS30,RP))</f>
        <v>0</v>
      </c>
      <c r="F30" s="492">
        <f t="shared" si="11"/>
        <v>0</v>
      </c>
      <c r="G30" s="493">
        <v>0</v>
      </c>
      <c r="H30" s="494">
        <v>0</v>
      </c>
      <c r="I30" s="494">
        <v>0</v>
      </c>
      <c r="J30" s="494">
        <v>0</v>
      </c>
      <c r="K30" s="494">
        <v>0</v>
      </c>
      <c r="L30" s="494">
        <v>0</v>
      </c>
      <c r="M30" s="494">
        <v>0</v>
      </c>
      <c r="N30" s="494">
        <v>0</v>
      </c>
      <c r="O30" s="494">
        <v>0</v>
      </c>
      <c r="P30" s="494">
        <v>0</v>
      </c>
      <c r="Q30" s="494">
        <v>0</v>
      </c>
      <c r="R30" s="494">
        <v>0</v>
      </c>
      <c r="S30" s="494">
        <v>0</v>
      </c>
      <c r="T30" s="494">
        <v>0</v>
      </c>
      <c r="U30" s="494">
        <v>0</v>
      </c>
      <c r="V30" s="494">
        <v>0</v>
      </c>
      <c r="W30" s="494">
        <v>0</v>
      </c>
      <c r="X30" s="494">
        <v>0</v>
      </c>
      <c r="Y30" s="494">
        <v>0</v>
      </c>
      <c r="Z30" s="494">
        <v>0</v>
      </c>
      <c r="AA30" s="494">
        <v>0</v>
      </c>
      <c r="AB30" s="494">
        <v>0</v>
      </c>
      <c r="AC30" s="494">
        <v>0</v>
      </c>
      <c r="AD30" s="494">
        <v>0</v>
      </c>
      <c r="AE30" s="494">
        <v>0</v>
      </c>
      <c r="AF30" s="494">
        <v>0</v>
      </c>
      <c r="AG30" s="494">
        <v>0</v>
      </c>
      <c r="AH30" s="494">
        <v>0</v>
      </c>
      <c r="AI30" s="494">
        <v>0</v>
      </c>
      <c r="AJ30" s="494">
        <v>0</v>
      </c>
      <c r="AK30" s="494">
        <v>0</v>
      </c>
      <c r="AL30" s="494">
        <v>0</v>
      </c>
      <c r="AM30" s="494">
        <v>0</v>
      </c>
      <c r="AN30" s="494">
        <v>0</v>
      </c>
      <c r="AO30" s="494">
        <v>0</v>
      </c>
      <c r="AP30" s="494">
        <v>0</v>
      </c>
      <c r="AQ30" s="494">
        <v>0</v>
      </c>
      <c r="AR30" s="494">
        <v>0</v>
      </c>
      <c r="AS30" s="494">
        <v>0</v>
      </c>
      <c r="AT30" s="494">
        <v>0</v>
      </c>
      <c r="AU30" s="494">
        <v>0</v>
      </c>
      <c r="AV30" s="494">
        <v>0</v>
      </c>
      <c r="AW30" s="494">
        <v>0</v>
      </c>
      <c r="AX30" s="494">
        <v>0</v>
      </c>
      <c r="AY30" s="494">
        <v>0</v>
      </c>
      <c r="AZ30" s="494">
        <v>0</v>
      </c>
      <c r="BA30" s="494">
        <v>0</v>
      </c>
      <c r="BB30" s="494">
        <v>0</v>
      </c>
      <c r="BC30" s="494">
        <v>0</v>
      </c>
      <c r="BD30" s="494">
        <v>0</v>
      </c>
      <c r="BE30" s="494">
        <v>0</v>
      </c>
      <c r="BF30" s="494">
        <v>0</v>
      </c>
      <c r="BG30" s="494">
        <v>0</v>
      </c>
      <c r="BH30" s="494">
        <v>0</v>
      </c>
      <c r="BI30" s="494">
        <v>0</v>
      </c>
      <c r="BJ30" s="494">
        <v>0</v>
      </c>
      <c r="BK30" s="494">
        <v>0</v>
      </c>
      <c r="BL30" s="494">
        <v>0</v>
      </c>
      <c r="BM30" s="494">
        <v>0</v>
      </c>
      <c r="BN30" s="494">
        <v>0</v>
      </c>
      <c r="BO30" s="494">
        <v>0</v>
      </c>
      <c r="BP30" s="494">
        <v>0</v>
      </c>
      <c r="BQ30" s="494">
        <v>0</v>
      </c>
      <c r="BR30" s="494">
        <v>0</v>
      </c>
      <c r="BS30" s="494">
        <v>0</v>
      </c>
      <c r="BT30" s="494">
        <v>0</v>
      </c>
      <c r="BU30" s="494">
        <v>0</v>
      </c>
      <c r="BV30" s="494">
        <v>0</v>
      </c>
      <c r="BW30" s="494">
        <v>0</v>
      </c>
      <c r="BX30" s="494">
        <v>0</v>
      </c>
      <c r="BY30" s="494">
        <v>0</v>
      </c>
      <c r="BZ30" s="494">
        <v>0</v>
      </c>
      <c r="CA30" s="494">
        <v>0</v>
      </c>
      <c r="CB30" s="494">
        <v>0</v>
      </c>
      <c r="CC30" s="494">
        <v>0</v>
      </c>
      <c r="CD30" s="494">
        <v>0</v>
      </c>
      <c r="CE30" s="494">
        <v>0</v>
      </c>
      <c r="CF30" s="494">
        <v>0</v>
      </c>
      <c r="CG30" s="494">
        <v>0</v>
      </c>
      <c r="CH30" s="494">
        <v>0</v>
      </c>
      <c r="CI30" s="494">
        <v>0</v>
      </c>
      <c r="CJ30" s="494">
        <v>0</v>
      </c>
      <c r="CK30" s="494">
        <v>0</v>
      </c>
      <c r="CL30" s="494">
        <v>0</v>
      </c>
      <c r="CM30" s="494">
        <v>0</v>
      </c>
      <c r="CN30" s="494">
        <v>0</v>
      </c>
      <c r="CO30" s="494">
        <v>0</v>
      </c>
      <c r="CP30" s="494">
        <v>0</v>
      </c>
      <c r="CQ30" s="494">
        <v>0</v>
      </c>
      <c r="CR30" s="494">
        <v>0</v>
      </c>
      <c r="CS30" s="494">
        <v>0</v>
      </c>
      <c r="CT30" s="9"/>
      <c r="CV30" s="343">
        <f>IF(COUNT(G30:INDEX(G30:CS30,RP+1))&lt;&gt;RP+1,"Error",0)</f>
        <v>0</v>
      </c>
      <c r="CX30" s="324">
        <f t="shared" si="12"/>
        <v>0</v>
      </c>
    </row>
    <row r="31" spans="3:102" customFormat="1" hidden="1" x14ac:dyDescent="0.35">
      <c r="C31" s="422" t="s">
        <v>334</v>
      </c>
      <c r="D31" s="33" t="str">
        <f>IF(OR(C31="Spare",ISBLANK(C31)),"",G.Asm!$F$71)</f>
        <v/>
      </c>
      <c r="E31" s="492">
        <f>G31+NPV(G.Asm!$F$40,H31:INDEX(H31:CS31,RP))</f>
        <v>0</v>
      </c>
      <c r="F31" s="492">
        <f t="shared" si="11"/>
        <v>0</v>
      </c>
      <c r="G31" s="493">
        <v>0</v>
      </c>
      <c r="H31" s="494">
        <v>0</v>
      </c>
      <c r="I31" s="494">
        <v>0</v>
      </c>
      <c r="J31" s="494">
        <v>0</v>
      </c>
      <c r="K31" s="494">
        <v>0</v>
      </c>
      <c r="L31" s="494">
        <v>0</v>
      </c>
      <c r="M31" s="494">
        <v>0</v>
      </c>
      <c r="N31" s="494">
        <v>0</v>
      </c>
      <c r="O31" s="494">
        <v>0</v>
      </c>
      <c r="P31" s="494">
        <v>0</v>
      </c>
      <c r="Q31" s="494">
        <v>0</v>
      </c>
      <c r="R31" s="494">
        <v>0</v>
      </c>
      <c r="S31" s="494">
        <v>0</v>
      </c>
      <c r="T31" s="494">
        <v>0</v>
      </c>
      <c r="U31" s="494">
        <v>0</v>
      </c>
      <c r="V31" s="494">
        <v>0</v>
      </c>
      <c r="W31" s="494">
        <v>0</v>
      </c>
      <c r="X31" s="494">
        <v>0</v>
      </c>
      <c r="Y31" s="494">
        <v>0</v>
      </c>
      <c r="Z31" s="494">
        <v>0</v>
      </c>
      <c r="AA31" s="494">
        <v>0</v>
      </c>
      <c r="AB31" s="494">
        <v>0</v>
      </c>
      <c r="AC31" s="494">
        <v>0</v>
      </c>
      <c r="AD31" s="494">
        <v>0</v>
      </c>
      <c r="AE31" s="494">
        <v>0</v>
      </c>
      <c r="AF31" s="494">
        <v>0</v>
      </c>
      <c r="AG31" s="494">
        <v>0</v>
      </c>
      <c r="AH31" s="494">
        <v>0</v>
      </c>
      <c r="AI31" s="494">
        <v>0</v>
      </c>
      <c r="AJ31" s="494">
        <v>0</v>
      </c>
      <c r="AK31" s="494">
        <v>0</v>
      </c>
      <c r="AL31" s="494">
        <v>0</v>
      </c>
      <c r="AM31" s="494">
        <v>0</v>
      </c>
      <c r="AN31" s="494">
        <v>0</v>
      </c>
      <c r="AO31" s="494">
        <v>0</v>
      </c>
      <c r="AP31" s="494">
        <v>0</v>
      </c>
      <c r="AQ31" s="494">
        <v>0</v>
      </c>
      <c r="AR31" s="494">
        <v>0</v>
      </c>
      <c r="AS31" s="494">
        <v>0</v>
      </c>
      <c r="AT31" s="494">
        <v>0</v>
      </c>
      <c r="AU31" s="494">
        <v>0</v>
      </c>
      <c r="AV31" s="494">
        <v>0</v>
      </c>
      <c r="AW31" s="494">
        <v>0</v>
      </c>
      <c r="AX31" s="494">
        <v>0</v>
      </c>
      <c r="AY31" s="494">
        <v>0</v>
      </c>
      <c r="AZ31" s="494">
        <v>0</v>
      </c>
      <c r="BA31" s="494">
        <v>0</v>
      </c>
      <c r="BB31" s="494">
        <v>0</v>
      </c>
      <c r="BC31" s="494">
        <v>0</v>
      </c>
      <c r="BD31" s="494">
        <v>0</v>
      </c>
      <c r="BE31" s="494">
        <v>0</v>
      </c>
      <c r="BF31" s="494">
        <v>0</v>
      </c>
      <c r="BG31" s="494">
        <v>0</v>
      </c>
      <c r="BH31" s="494">
        <v>0</v>
      </c>
      <c r="BI31" s="494">
        <v>0</v>
      </c>
      <c r="BJ31" s="494">
        <v>0</v>
      </c>
      <c r="BK31" s="494">
        <v>0</v>
      </c>
      <c r="BL31" s="494">
        <v>0</v>
      </c>
      <c r="BM31" s="494">
        <v>0</v>
      </c>
      <c r="BN31" s="494">
        <v>0</v>
      </c>
      <c r="BO31" s="494">
        <v>0</v>
      </c>
      <c r="BP31" s="494">
        <v>0</v>
      </c>
      <c r="BQ31" s="494">
        <v>0</v>
      </c>
      <c r="BR31" s="494">
        <v>0</v>
      </c>
      <c r="BS31" s="494">
        <v>0</v>
      </c>
      <c r="BT31" s="494">
        <v>0</v>
      </c>
      <c r="BU31" s="494">
        <v>0</v>
      </c>
      <c r="BV31" s="494">
        <v>0</v>
      </c>
      <c r="BW31" s="494">
        <v>0</v>
      </c>
      <c r="BX31" s="494">
        <v>0</v>
      </c>
      <c r="BY31" s="494">
        <v>0</v>
      </c>
      <c r="BZ31" s="494">
        <v>0</v>
      </c>
      <c r="CA31" s="494">
        <v>0</v>
      </c>
      <c r="CB31" s="494">
        <v>0</v>
      </c>
      <c r="CC31" s="494">
        <v>0</v>
      </c>
      <c r="CD31" s="494">
        <v>0</v>
      </c>
      <c r="CE31" s="494">
        <v>0</v>
      </c>
      <c r="CF31" s="494">
        <v>0</v>
      </c>
      <c r="CG31" s="494">
        <v>0</v>
      </c>
      <c r="CH31" s="494">
        <v>0</v>
      </c>
      <c r="CI31" s="494">
        <v>0</v>
      </c>
      <c r="CJ31" s="494">
        <v>0</v>
      </c>
      <c r="CK31" s="494">
        <v>0</v>
      </c>
      <c r="CL31" s="494">
        <v>0</v>
      </c>
      <c r="CM31" s="494">
        <v>0</v>
      </c>
      <c r="CN31" s="494">
        <v>0</v>
      </c>
      <c r="CO31" s="494">
        <v>0</v>
      </c>
      <c r="CP31" s="494">
        <v>0</v>
      </c>
      <c r="CQ31" s="494">
        <v>0</v>
      </c>
      <c r="CR31" s="494">
        <v>0</v>
      </c>
      <c r="CS31" s="494">
        <v>0</v>
      </c>
      <c r="CT31" s="9"/>
      <c r="CV31" s="343">
        <f>IF(COUNT(G31:INDEX(G31:CS31,RP+1))&lt;&gt;RP+1,"Error",0)</f>
        <v>0</v>
      </c>
      <c r="CX31" s="324">
        <f t="shared" si="12"/>
        <v>0</v>
      </c>
    </row>
    <row r="32" spans="3:102" customFormat="1" hidden="1" x14ac:dyDescent="0.35">
      <c r="C32" s="422" t="s">
        <v>334</v>
      </c>
      <c r="D32" s="33" t="str">
        <f>IF(OR(C32="Spare",ISBLANK(C32)),"",G.Asm!$F$71)</f>
        <v/>
      </c>
      <c r="E32" s="492">
        <f>G32+NPV(G.Asm!$F$40,H32:INDEX(H32:CS32,RP))</f>
        <v>0</v>
      </c>
      <c r="F32" s="492">
        <f t="shared" si="11"/>
        <v>0</v>
      </c>
      <c r="G32" s="493">
        <v>0</v>
      </c>
      <c r="H32" s="494">
        <v>0</v>
      </c>
      <c r="I32" s="494">
        <v>0</v>
      </c>
      <c r="J32" s="494">
        <v>0</v>
      </c>
      <c r="K32" s="494">
        <v>0</v>
      </c>
      <c r="L32" s="494">
        <v>0</v>
      </c>
      <c r="M32" s="494">
        <v>0</v>
      </c>
      <c r="N32" s="494">
        <v>0</v>
      </c>
      <c r="O32" s="494">
        <v>0</v>
      </c>
      <c r="P32" s="494">
        <v>0</v>
      </c>
      <c r="Q32" s="494">
        <v>0</v>
      </c>
      <c r="R32" s="494">
        <v>0</v>
      </c>
      <c r="S32" s="494">
        <v>0</v>
      </c>
      <c r="T32" s="494">
        <v>0</v>
      </c>
      <c r="U32" s="494">
        <v>0</v>
      </c>
      <c r="V32" s="494">
        <v>0</v>
      </c>
      <c r="W32" s="494">
        <v>0</v>
      </c>
      <c r="X32" s="494">
        <v>0</v>
      </c>
      <c r="Y32" s="494">
        <v>0</v>
      </c>
      <c r="Z32" s="494">
        <v>0</v>
      </c>
      <c r="AA32" s="494">
        <v>0</v>
      </c>
      <c r="AB32" s="494">
        <v>0</v>
      </c>
      <c r="AC32" s="494">
        <v>0</v>
      </c>
      <c r="AD32" s="494">
        <v>0</v>
      </c>
      <c r="AE32" s="494">
        <v>0</v>
      </c>
      <c r="AF32" s="494">
        <v>0</v>
      </c>
      <c r="AG32" s="494">
        <v>0</v>
      </c>
      <c r="AH32" s="494">
        <v>0</v>
      </c>
      <c r="AI32" s="494">
        <v>0</v>
      </c>
      <c r="AJ32" s="494">
        <v>0</v>
      </c>
      <c r="AK32" s="494">
        <v>0</v>
      </c>
      <c r="AL32" s="494">
        <v>0</v>
      </c>
      <c r="AM32" s="494">
        <v>0</v>
      </c>
      <c r="AN32" s="494">
        <v>0</v>
      </c>
      <c r="AO32" s="494">
        <v>0</v>
      </c>
      <c r="AP32" s="494">
        <v>0</v>
      </c>
      <c r="AQ32" s="494">
        <v>0</v>
      </c>
      <c r="AR32" s="494">
        <v>0</v>
      </c>
      <c r="AS32" s="494">
        <v>0</v>
      </c>
      <c r="AT32" s="494">
        <v>0</v>
      </c>
      <c r="AU32" s="494">
        <v>0</v>
      </c>
      <c r="AV32" s="494">
        <v>0</v>
      </c>
      <c r="AW32" s="494">
        <v>0</v>
      </c>
      <c r="AX32" s="494">
        <v>0</v>
      </c>
      <c r="AY32" s="494">
        <v>0</v>
      </c>
      <c r="AZ32" s="494">
        <v>0</v>
      </c>
      <c r="BA32" s="494">
        <v>0</v>
      </c>
      <c r="BB32" s="494">
        <v>0</v>
      </c>
      <c r="BC32" s="494">
        <v>0</v>
      </c>
      <c r="BD32" s="494">
        <v>0</v>
      </c>
      <c r="BE32" s="494">
        <v>0</v>
      </c>
      <c r="BF32" s="494">
        <v>0</v>
      </c>
      <c r="BG32" s="494">
        <v>0</v>
      </c>
      <c r="BH32" s="494">
        <v>0</v>
      </c>
      <c r="BI32" s="494">
        <v>0</v>
      </c>
      <c r="BJ32" s="494">
        <v>0</v>
      </c>
      <c r="BK32" s="494">
        <v>0</v>
      </c>
      <c r="BL32" s="494">
        <v>0</v>
      </c>
      <c r="BM32" s="494">
        <v>0</v>
      </c>
      <c r="BN32" s="494">
        <v>0</v>
      </c>
      <c r="BO32" s="494">
        <v>0</v>
      </c>
      <c r="BP32" s="494">
        <v>0</v>
      </c>
      <c r="BQ32" s="494">
        <v>0</v>
      </c>
      <c r="BR32" s="494">
        <v>0</v>
      </c>
      <c r="BS32" s="494">
        <v>0</v>
      </c>
      <c r="BT32" s="494">
        <v>0</v>
      </c>
      <c r="BU32" s="494">
        <v>0</v>
      </c>
      <c r="BV32" s="494">
        <v>0</v>
      </c>
      <c r="BW32" s="494">
        <v>0</v>
      </c>
      <c r="BX32" s="494">
        <v>0</v>
      </c>
      <c r="BY32" s="494">
        <v>0</v>
      </c>
      <c r="BZ32" s="494">
        <v>0</v>
      </c>
      <c r="CA32" s="494">
        <v>0</v>
      </c>
      <c r="CB32" s="494">
        <v>0</v>
      </c>
      <c r="CC32" s="494">
        <v>0</v>
      </c>
      <c r="CD32" s="494">
        <v>0</v>
      </c>
      <c r="CE32" s="494">
        <v>0</v>
      </c>
      <c r="CF32" s="494">
        <v>0</v>
      </c>
      <c r="CG32" s="494">
        <v>0</v>
      </c>
      <c r="CH32" s="494">
        <v>0</v>
      </c>
      <c r="CI32" s="494">
        <v>0</v>
      </c>
      <c r="CJ32" s="494">
        <v>0</v>
      </c>
      <c r="CK32" s="494">
        <v>0</v>
      </c>
      <c r="CL32" s="494">
        <v>0</v>
      </c>
      <c r="CM32" s="494">
        <v>0</v>
      </c>
      <c r="CN32" s="494">
        <v>0</v>
      </c>
      <c r="CO32" s="494">
        <v>0</v>
      </c>
      <c r="CP32" s="494">
        <v>0</v>
      </c>
      <c r="CQ32" s="494">
        <v>0</v>
      </c>
      <c r="CR32" s="494">
        <v>0</v>
      </c>
      <c r="CS32" s="494">
        <v>0</v>
      </c>
      <c r="CT32" s="9"/>
      <c r="CV32" s="343">
        <f>IF(COUNT(G32:INDEX(G32:CS32,RP+1))&lt;&gt;RP+1,"Error",0)</f>
        <v>0</v>
      </c>
      <c r="CX32" s="324">
        <f t="shared" si="12"/>
        <v>0</v>
      </c>
    </row>
    <row r="33" spans="3:102" customFormat="1" hidden="1" x14ac:dyDescent="0.35">
      <c r="C33" s="422" t="s">
        <v>334</v>
      </c>
      <c r="D33" s="33" t="str">
        <f>IF(OR(C33="Spare",ISBLANK(C33)),"",G.Asm!$F$71)</f>
        <v/>
      </c>
      <c r="E33" s="492">
        <f>G33+NPV(G.Asm!$F$40,H33:INDEX(H33:CS33,RP))</f>
        <v>0</v>
      </c>
      <c r="F33" s="492">
        <f t="shared" si="11"/>
        <v>0</v>
      </c>
      <c r="G33" s="493">
        <v>0</v>
      </c>
      <c r="H33" s="494">
        <v>0</v>
      </c>
      <c r="I33" s="494">
        <v>0</v>
      </c>
      <c r="J33" s="494">
        <v>0</v>
      </c>
      <c r="K33" s="494">
        <v>0</v>
      </c>
      <c r="L33" s="494">
        <v>0</v>
      </c>
      <c r="M33" s="494">
        <v>0</v>
      </c>
      <c r="N33" s="494">
        <v>0</v>
      </c>
      <c r="O33" s="494">
        <v>0</v>
      </c>
      <c r="P33" s="494">
        <v>0</v>
      </c>
      <c r="Q33" s="494">
        <v>0</v>
      </c>
      <c r="R33" s="494">
        <v>0</v>
      </c>
      <c r="S33" s="494">
        <v>0</v>
      </c>
      <c r="T33" s="494">
        <v>0</v>
      </c>
      <c r="U33" s="494">
        <v>0</v>
      </c>
      <c r="V33" s="494">
        <v>0</v>
      </c>
      <c r="W33" s="494">
        <v>0</v>
      </c>
      <c r="X33" s="494">
        <v>0</v>
      </c>
      <c r="Y33" s="494">
        <v>0</v>
      </c>
      <c r="Z33" s="494">
        <v>0</v>
      </c>
      <c r="AA33" s="494">
        <v>0</v>
      </c>
      <c r="AB33" s="494">
        <v>0</v>
      </c>
      <c r="AC33" s="494">
        <v>0</v>
      </c>
      <c r="AD33" s="494">
        <v>0</v>
      </c>
      <c r="AE33" s="494">
        <v>0</v>
      </c>
      <c r="AF33" s="494">
        <v>0</v>
      </c>
      <c r="AG33" s="494">
        <v>0</v>
      </c>
      <c r="AH33" s="494">
        <v>0</v>
      </c>
      <c r="AI33" s="494">
        <v>0</v>
      </c>
      <c r="AJ33" s="494">
        <v>0</v>
      </c>
      <c r="AK33" s="494">
        <v>0</v>
      </c>
      <c r="AL33" s="494">
        <v>0</v>
      </c>
      <c r="AM33" s="494">
        <v>0</v>
      </c>
      <c r="AN33" s="494">
        <v>0</v>
      </c>
      <c r="AO33" s="494">
        <v>0</v>
      </c>
      <c r="AP33" s="494">
        <v>0</v>
      </c>
      <c r="AQ33" s="494">
        <v>0</v>
      </c>
      <c r="AR33" s="494">
        <v>0</v>
      </c>
      <c r="AS33" s="494">
        <v>0</v>
      </c>
      <c r="AT33" s="494">
        <v>0</v>
      </c>
      <c r="AU33" s="494">
        <v>0</v>
      </c>
      <c r="AV33" s="494">
        <v>0</v>
      </c>
      <c r="AW33" s="494">
        <v>0</v>
      </c>
      <c r="AX33" s="494">
        <v>0</v>
      </c>
      <c r="AY33" s="494">
        <v>0</v>
      </c>
      <c r="AZ33" s="494">
        <v>0</v>
      </c>
      <c r="BA33" s="494">
        <v>0</v>
      </c>
      <c r="BB33" s="494">
        <v>0</v>
      </c>
      <c r="BC33" s="494">
        <v>0</v>
      </c>
      <c r="BD33" s="494">
        <v>0</v>
      </c>
      <c r="BE33" s="494">
        <v>0</v>
      </c>
      <c r="BF33" s="494">
        <v>0</v>
      </c>
      <c r="BG33" s="494">
        <v>0</v>
      </c>
      <c r="BH33" s="494">
        <v>0</v>
      </c>
      <c r="BI33" s="494">
        <v>0</v>
      </c>
      <c r="BJ33" s="494">
        <v>0</v>
      </c>
      <c r="BK33" s="494">
        <v>0</v>
      </c>
      <c r="BL33" s="494">
        <v>0</v>
      </c>
      <c r="BM33" s="494">
        <v>0</v>
      </c>
      <c r="BN33" s="494">
        <v>0</v>
      </c>
      <c r="BO33" s="494">
        <v>0</v>
      </c>
      <c r="BP33" s="494">
        <v>0</v>
      </c>
      <c r="BQ33" s="494">
        <v>0</v>
      </c>
      <c r="BR33" s="494">
        <v>0</v>
      </c>
      <c r="BS33" s="494">
        <v>0</v>
      </c>
      <c r="BT33" s="494">
        <v>0</v>
      </c>
      <c r="BU33" s="494">
        <v>0</v>
      </c>
      <c r="BV33" s="494">
        <v>0</v>
      </c>
      <c r="BW33" s="494">
        <v>0</v>
      </c>
      <c r="BX33" s="494">
        <v>0</v>
      </c>
      <c r="BY33" s="494">
        <v>0</v>
      </c>
      <c r="BZ33" s="494">
        <v>0</v>
      </c>
      <c r="CA33" s="494">
        <v>0</v>
      </c>
      <c r="CB33" s="494">
        <v>0</v>
      </c>
      <c r="CC33" s="494">
        <v>0</v>
      </c>
      <c r="CD33" s="494">
        <v>0</v>
      </c>
      <c r="CE33" s="494">
        <v>0</v>
      </c>
      <c r="CF33" s="494">
        <v>0</v>
      </c>
      <c r="CG33" s="494">
        <v>0</v>
      </c>
      <c r="CH33" s="494">
        <v>0</v>
      </c>
      <c r="CI33" s="494">
        <v>0</v>
      </c>
      <c r="CJ33" s="494">
        <v>0</v>
      </c>
      <c r="CK33" s="494">
        <v>0</v>
      </c>
      <c r="CL33" s="494">
        <v>0</v>
      </c>
      <c r="CM33" s="494">
        <v>0</v>
      </c>
      <c r="CN33" s="494">
        <v>0</v>
      </c>
      <c r="CO33" s="494">
        <v>0</v>
      </c>
      <c r="CP33" s="494">
        <v>0</v>
      </c>
      <c r="CQ33" s="494">
        <v>0</v>
      </c>
      <c r="CR33" s="494">
        <v>0</v>
      </c>
      <c r="CS33" s="494">
        <v>0</v>
      </c>
      <c r="CT33" s="9"/>
      <c r="CV33" s="343">
        <f>IF(COUNT(G33:INDEX(G33:CS33,RP+1))&lt;&gt;RP+1,"Error",0)</f>
        <v>0</v>
      </c>
      <c r="CX33" s="324">
        <f t="shared" si="12"/>
        <v>0</v>
      </c>
    </row>
    <row r="34" spans="3:102" customFormat="1" x14ac:dyDescent="0.35">
      <c r="C34" s="74"/>
      <c r="D34" s="3"/>
      <c r="E34" s="497"/>
      <c r="F34" s="497"/>
      <c r="G34" s="498"/>
      <c r="H34" s="498"/>
      <c r="I34" s="498"/>
      <c r="J34" s="498"/>
      <c r="K34" s="498"/>
      <c r="L34" s="498"/>
      <c r="M34" s="498"/>
      <c r="N34" s="498"/>
      <c r="O34" s="498"/>
      <c r="P34" s="498"/>
      <c r="Q34" s="498"/>
      <c r="R34" s="498"/>
      <c r="S34" s="498"/>
      <c r="T34" s="498"/>
      <c r="U34" s="498"/>
      <c r="V34" s="498"/>
      <c r="W34" s="498"/>
      <c r="X34" s="498"/>
      <c r="Y34" s="498"/>
      <c r="Z34" s="498"/>
      <c r="AA34" s="498"/>
      <c r="AB34" s="498"/>
      <c r="AC34" s="498"/>
      <c r="AD34" s="498"/>
      <c r="AE34" s="498"/>
      <c r="AF34" s="498"/>
      <c r="AG34" s="498"/>
      <c r="AH34" s="498"/>
      <c r="AI34" s="498"/>
      <c r="AJ34" s="498"/>
      <c r="AK34" s="498"/>
      <c r="AL34" s="498"/>
      <c r="AM34" s="498"/>
      <c r="AN34" s="498"/>
      <c r="AO34" s="498"/>
      <c r="AP34" s="498"/>
      <c r="AQ34" s="498"/>
      <c r="AR34" s="498"/>
      <c r="AS34" s="498"/>
      <c r="AT34" s="498"/>
      <c r="AU34" s="498"/>
      <c r="AV34" s="498"/>
      <c r="AW34" s="498"/>
      <c r="AX34" s="498"/>
      <c r="AY34" s="498"/>
      <c r="AZ34" s="498"/>
      <c r="BA34" s="498"/>
      <c r="BB34" s="498"/>
      <c r="BC34" s="498"/>
      <c r="BD34" s="498"/>
      <c r="BE34" s="498"/>
      <c r="BF34" s="498"/>
      <c r="BG34" s="498"/>
      <c r="BH34" s="498"/>
      <c r="BI34" s="498"/>
      <c r="BJ34" s="498"/>
      <c r="BK34" s="498"/>
      <c r="BL34" s="498"/>
      <c r="BM34" s="498"/>
      <c r="BN34" s="498"/>
      <c r="BO34" s="498"/>
      <c r="BP34" s="498"/>
      <c r="BQ34" s="498"/>
      <c r="BR34" s="498"/>
      <c r="BS34" s="498"/>
      <c r="BT34" s="498"/>
      <c r="BU34" s="498"/>
      <c r="BV34" s="498"/>
      <c r="BW34" s="498"/>
      <c r="BX34" s="498"/>
      <c r="BY34" s="498"/>
      <c r="BZ34" s="498"/>
      <c r="CA34" s="498"/>
      <c r="CB34" s="498"/>
      <c r="CC34" s="498"/>
      <c r="CD34" s="498"/>
      <c r="CE34" s="498"/>
      <c r="CF34" s="498"/>
      <c r="CG34" s="498"/>
      <c r="CH34" s="498"/>
      <c r="CI34" s="498"/>
      <c r="CJ34" s="498"/>
      <c r="CK34" s="498"/>
      <c r="CL34" s="498"/>
      <c r="CM34" s="498"/>
      <c r="CN34" s="498"/>
      <c r="CO34" s="498"/>
      <c r="CP34" s="498"/>
      <c r="CQ34" s="498"/>
      <c r="CR34" s="498"/>
      <c r="CS34" s="498"/>
      <c r="CT34" s="10"/>
    </row>
    <row r="35" spans="3:102" customFormat="1" ht="15.5" x14ac:dyDescent="0.35">
      <c r="C35" s="78" t="s">
        <v>25</v>
      </c>
      <c r="D35" s="3"/>
      <c r="E35" s="499"/>
      <c r="F35" s="497"/>
      <c r="G35" s="498"/>
      <c r="H35" s="498"/>
      <c r="I35" s="498"/>
      <c r="J35" s="498"/>
      <c r="K35" s="498"/>
      <c r="L35" s="498"/>
      <c r="M35" s="498"/>
      <c r="N35" s="498"/>
      <c r="O35" s="498"/>
      <c r="P35" s="498"/>
      <c r="Q35" s="498"/>
      <c r="R35" s="498"/>
      <c r="S35" s="498"/>
      <c r="T35" s="498"/>
      <c r="U35" s="498"/>
      <c r="V35" s="498"/>
      <c r="W35" s="498"/>
      <c r="X35" s="498"/>
      <c r="Y35" s="498"/>
      <c r="Z35" s="498"/>
      <c r="AA35" s="498"/>
      <c r="AB35" s="498"/>
      <c r="AC35" s="498"/>
      <c r="AD35" s="498"/>
      <c r="AE35" s="498"/>
      <c r="AF35" s="498"/>
      <c r="AG35" s="498"/>
      <c r="AH35" s="498"/>
      <c r="AI35" s="498"/>
      <c r="AJ35" s="498"/>
      <c r="AK35" s="498"/>
      <c r="AL35" s="498"/>
      <c r="AM35" s="498"/>
      <c r="AN35" s="498"/>
      <c r="AO35" s="498"/>
      <c r="AP35" s="498"/>
      <c r="AQ35" s="498"/>
      <c r="AR35" s="498"/>
      <c r="AS35" s="498"/>
      <c r="AT35" s="498"/>
      <c r="AU35" s="498"/>
      <c r="AV35" s="498"/>
      <c r="AW35" s="498"/>
      <c r="AX35" s="498"/>
      <c r="AY35" s="498"/>
      <c r="AZ35" s="498"/>
      <c r="BA35" s="498"/>
      <c r="BB35" s="498"/>
      <c r="BC35" s="498"/>
      <c r="BD35" s="498"/>
      <c r="BE35" s="498"/>
      <c r="BF35" s="498"/>
      <c r="BG35" s="498"/>
      <c r="BH35" s="498"/>
      <c r="BI35" s="498"/>
      <c r="BJ35" s="498"/>
      <c r="BK35" s="498"/>
      <c r="BL35" s="498"/>
      <c r="BM35" s="498"/>
      <c r="BN35" s="498"/>
      <c r="BO35" s="498"/>
      <c r="BP35" s="498"/>
      <c r="BQ35" s="498"/>
      <c r="BR35" s="498"/>
      <c r="BS35" s="498"/>
      <c r="BT35" s="498"/>
      <c r="BU35" s="498"/>
      <c r="BV35" s="498"/>
      <c r="BW35" s="498"/>
      <c r="BX35" s="498"/>
      <c r="BY35" s="498"/>
      <c r="BZ35" s="498"/>
      <c r="CA35" s="498"/>
      <c r="CB35" s="498"/>
      <c r="CC35" s="498"/>
      <c r="CD35" s="498"/>
      <c r="CE35" s="498"/>
      <c r="CF35" s="498"/>
      <c r="CG35" s="498"/>
      <c r="CH35" s="498"/>
      <c r="CI35" s="498"/>
      <c r="CJ35" s="498"/>
      <c r="CK35" s="498"/>
      <c r="CL35" s="498"/>
      <c r="CM35" s="498"/>
      <c r="CN35" s="498"/>
      <c r="CO35" s="498"/>
      <c r="CP35" s="498"/>
      <c r="CQ35" s="498"/>
      <c r="CR35" s="498"/>
      <c r="CS35" s="498"/>
      <c r="CT35" s="10"/>
    </row>
    <row r="36" spans="3:102" customFormat="1" x14ac:dyDescent="0.35">
      <c r="C36" s="74"/>
      <c r="D36" s="3"/>
      <c r="E36" s="497"/>
      <c r="F36" s="497"/>
      <c r="G36" s="498"/>
      <c r="H36" s="500"/>
      <c r="I36" s="498"/>
      <c r="J36" s="498"/>
      <c r="K36" s="498"/>
      <c r="L36" s="498"/>
      <c r="M36" s="498"/>
      <c r="N36" s="498"/>
      <c r="O36" s="498"/>
      <c r="P36" s="498"/>
      <c r="Q36" s="498"/>
      <c r="R36" s="498"/>
      <c r="S36" s="498"/>
      <c r="T36" s="498"/>
      <c r="U36" s="498"/>
      <c r="V36" s="498"/>
      <c r="W36" s="498"/>
      <c r="X36" s="498"/>
      <c r="Y36" s="498"/>
      <c r="Z36" s="498"/>
      <c r="AA36" s="498"/>
      <c r="AB36" s="498"/>
      <c r="AC36" s="498"/>
      <c r="AD36" s="498"/>
      <c r="AE36" s="498"/>
      <c r="AF36" s="498"/>
      <c r="AG36" s="498"/>
      <c r="AH36" s="498"/>
      <c r="AI36" s="498"/>
      <c r="AJ36" s="498"/>
      <c r="AK36" s="498"/>
      <c r="AL36" s="498"/>
      <c r="AM36" s="498"/>
      <c r="AN36" s="498"/>
      <c r="AO36" s="498"/>
      <c r="AP36" s="498"/>
      <c r="AQ36" s="498"/>
      <c r="AR36" s="498"/>
      <c r="AS36" s="498"/>
      <c r="AT36" s="498"/>
      <c r="AU36" s="498"/>
      <c r="AV36" s="498"/>
      <c r="AW36" s="498"/>
      <c r="AX36" s="498"/>
      <c r="AY36" s="498"/>
      <c r="AZ36" s="498"/>
      <c r="BA36" s="498"/>
      <c r="BB36" s="498"/>
      <c r="BC36" s="498"/>
      <c r="BD36" s="498"/>
      <c r="BE36" s="498"/>
      <c r="BF36" s="498"/>
      <c r="BG36" s="498"/>
      <c r="BH36" s="498"/>
      <c r="BI36" s="498"/>
      <c r="BJ36" s="498"/>
      <c r="BK36" s="498"/>
      <c r="BL36" s="498"/>
      <c r="BM36" s="498"/>
      <c r="BN36" s="498"/>
      <c r="BO36" s="498"/>
      <c r="BP36" s="498"/>
      <c r="BQ36" s="498"/>
      <c r="BR36" s="498"/>
      <c r="BS36" s="498"/>
      <c r="BT36" s="498"/>
      <c r="BU36" s="498"/>
      <c r="BV36" s="498"/>
      <c r="BW36" s="498"/>
      <c r="BX36" s="498"/>
      <c r="BY36" s="498"/>
      <c r="BZ36" s="498"/>
      <c r="CA36" s="498"/>
      <c r="CB36" s="498"/>
      <c r="CC36" s="498"/>
      <c r="CD36" s="498"/>
      <c r="CE36" s="498"/>
      <c r="CF36" s="498"/>
      <c r="CG36" s="498"/>
      <c r="CH36" s="498"/>
      <c r="CI36" s="498"/>
      <c r="CJ36" s="498"/>
      <c r="CK36" s="498"/>
      <c r="CL36" s="498"/>
      <c r="CM36" s="498"/>
      <c r="CN36" s="498"/>
      <c r="CO36" s="498"/>
      <c r="CP36" s="498"/>
      <c r="CQ36" s="498"/>
      <c r="CR36" s="498"/>
      <c r="CS36" s="498"/>
      <c r="CT36" s="10"/>
    </row>
    <row r="37" spans="3:102" customFormat="1" ht="22.5" customHeight="1" x14ac:dyDescent="0.35">
      <c r="C37" s="206" t="s">
        <v>633</v>
      </c>
      <c r="D37" s="3"/>
      <c r="E37" s="497"/>
      <c r="F37" s="497"/>
      <c r="G37" s="498"/>
      <c r="H37" s="500"/>
      <c r="I37" s="498"/>
      <c r="J37" s="498"/>
      <c r="K37" s="498"/>
      <c r="L37" s="498"/>
      <c r="M37" s="498"/>
      <c r="N37" s="498"/>
      <c r="O37" s="498"/>
      <c r="P37" s="498"/>
      <c r="Q37" s="498"/>
      <c r="R37" s="498"/>
      <c r="S37" s="498"/>
      <c r="T37" s="498"/>
      <c r="U37" s="498"/>
      <c r="V37" s="498"/>
      <c r="W37" s="498"/>
      <c r="X37" s="498"/>
      <c r="Y37" s="498"/>
      <c r="Z37" s="498"/>
      <c r="AA37" s="498"/>
      <c r="AB37" s="498"/>
      <c r="AC37" s="498"/>
      <c r="AD37" s="498"/>
      <c r="AE37" s="498"/>
      <c r="AF37" s="498"/>
      <c r="AG37" s="498"/>
      <c r="AH37" s="498"/>
      <c r="AI37" s="498"/>
      <c r="AJ37" s="498"/>
      <c r="AK37" s="498"/>
      <c r="AL37" s="498"/>
      <c r="AM37" s="498"/>
      <c r="AN37" s="498"/>
      <c r="AO37" s="498"/>
      <c r="AP37" s="498"/>
      <c r="AQ37" s="498"/>
      <c r="AR37" s="498"/>
      <c r="AS37" s="498"/>
      <c r="AT37" s="498"/>
      <c r="AU37" s="498"/>
      <c r="AV37" s="498"/>
      <c r="AW37" s="498"/>
      <c r="AX37" s="498"/>
      <c r="AY37" s="498"/>
      <c r="AZ37" s="498"/>
      <c r="BA37" s="498"/>
      <c r="BB37" s="498"/>
      <c r="BC37" s="498"/>
      <c r="BD37" s="498"/>
      <c r="BE37" s="498"/>
      <c r="BF37" s="498"/>
      <c r="BG37" s="498"/>
      <c r="BH37" s="498"/>
      <c r="BI37" s="498"/>
      <c r="BJ37" s="498"/>
      <c r="BK37" s="498"/>
      <c r="BL37" s="498"/>
      <c r="BM37" s="498"/>
      <c r="BN37" s="498"/>
      <c r="BO37" s="498"/>
      <c r="BP37" s="498"/>
      <c r="BQ37" s="498"/>
      <c r="BR37" s="498"/>
      <c r="BS37" s="498"/>
      <c r="BT37" s="498"/>
      <c r="BU37" s="498"/>
      <c r="BV37" s="498"/>
      <c r="BW37" s="498"/>
      <c r="BX37" s="498"/>
      <c r="BY37" s="498"/>
      <c r="BZ37" s="498"/>
      <c r="CA37" s="498"/>
      <c r="CB37" s="498"/>
      <c r="CC37" s="498"/>
      <c r="CD37" s="498"/>
      <c r="CE37" s="498"/>
      <c r="CF37" s="498"/>
      <c r="CG37" s="498"/>
      <c r="CH37" s="498"/>
      <c r="CI37" s="498"/>
      <c r="CJ37" s="498"/>
      <c r="CK37" s="498"/>
      <c r="CL37" s="498"/>
      <c r="CM37" s="498"/>
      <c r="CN37" s="498"/>
      <c r="CO37" s="498"/>
      <c r="CP37" s="498"/>
      <c r="CQ37" s="498"/>
      <c r="CR37" s="498"/>
      <c r="CS37" s="498"/>
      <c r="CT37" s="10"/>
    </row>
    <row r="38" spans="3:102" customFormat="1" ht="15" customHeight="1" x14ac:dyDescent="0.35">
      <c r="C38" s="423" t="s">
        <v>149</v>
      </c>
      <c r="D38" s="3"/>
      <c r="E38" s="501"/>
      <c r="F38" s="497"/>
      <c r="G38" s="498"/>
      <c r="H38" s="500"/>
      <c r="I38" s="498"/>
      <c r="J38" s="498"/>
      <c r="K38" s="498"/>
      <c r="L38" s="498"/>
      <c r="M38" s="498"/>
      <c r="N38" s="498"/>
      <c r="O38" s="498"/>
      <c r="P38" s="498"/>
      <c r="Q38" s="498"/>
      <c r="R38" s="498"/>
      <c r="S38" s="498"/>
      <c r="T38" s="498"/>
      <c r="U38" s="498"/>
      <c r="V38" s="498"/>
      <c r="W38" s="498"/>
      <c r="X38" s="498"/>
      <c r="Y38" s="498"/>
      <c r="Z38" s="498"/>
      <c r="AA38" s="498"/>
      <c r="AB38" s="498"/>
      <c r="AC38" s="498"/>
      <c r="AD38" s="498"/>
      <c r="AE38" s="498"/>
      <c r="AF38" s="498"/>
      <c r="AG38" s="498"/>
      <c r="AH38" s="498"/>
      <c r="AI38" s="498"/>
      <c r="AJ38" s="498"/>
      <c r="AK38" s="498"/>
      <c r="AL38" s="498"/>
      <c r="AM38" s="498"/>
      <c r="AN38" s="498"/>
      <c r="AO38" s="498"/>
      <c r="AP38" s="498"/>
      <c r="AQ38" s="498"/>
      <c r="AR38" s="498"/>
      <c r="AS38" s="498"/>
      <c r="AT38" s="498"/>
      <c r="AU38" s="498"/>
      <c r="AV38" s="498"/>
      <c r="AW38" s="498"/>
      <c r="AX38" s="498"/>
      <c r="AY38" s="498"/>
      <c r="AZ38" s="498"/>
      <c r="BA38" s="498"/>
      <c r="BB38" s="498"/>
      <c r="BC38" s="498"/>
      <c r="BD38" s="498"/>
      <c r="BE38" s="498"/>
      <c r="BF38" s="498"/>
      <c r="BG38" s="498"/>
      <c r="BH38" s="498"/>
      <c r="BI38" s="498"/>
      <c r="BJ38" s="498"/>
      <c r="BK38" s="498"/>
      <c r="BL38" s="498"/>
      <c r="BM38" s="498"/>
      <c r="BN38" s="498"/>
      <c r="BO38" s="498"/>
      <c r="BP38" s="498"/>
      <c r="BQ38" s="498"/>
      <c r="BR38" s="498"/>
      <c r="BS38" s="498"/>
      <c r="BT38" s="498"/>
      <c r="BU38" s="498"/>
      <c r="BV38" s="498"/>
      <c r="BW38" s="498"/>
      <c r="BX38" s="498"/>
      <c r="BY38" s="498"/>
      <c r="BZ38" s="498"/>
      <c r="CA38" s="498"/>
      <c r="CB38" s="498"/>
      <c r="CC38" s="498"/>
      <c r="CD38" s="498"/>
      <c r="CE38" s="498"/>
      <c r="CF38" s="498"/>
      <c r="CG38" s="498"/>
      <c r="CH38" s="498"/>
      <c r="CI38" s="498"/>
      <c r="CJ38" s="498"/>
      <c r="CK38" s="498"/>
      <c r="CL38" s="498"/>
      <c r="CM38" s="498"/>
      <c r="CN38" s="498"/>
      <c r="CO38" s="498"/>
      <c r="CP38" s="498"/>
      <c r="CQ38" s="498"/>
      <c r="CR38" s="498"/>
      <c r="CS38" s="498"/>
      <c r="CT38" s="10"/>
    </row>
    <row r="39" spans="3:102" customFormat="1" ht="9" customHeight="1" x14ac:dyDescent="0.35">
      <c r="C39" s="74"/>
      <c r="D39" s="3"/>
      <c r="E39" s="497"/>
      <c r="F39" s="497"/>
      <c r="G39" s="498"/>
      <c r="H39" s="500"/>
      <c r="I39" s="498"/>
      <c r="J39" s="498"/>
      <c r="K39" s="498"/>
      <c r="L39" s="498"/>
      <c r="M39" s="498"/>
      <c r="N39" s="498"/>
      <c r="O39" s="498"/>
      <c r="P39" s="498"/>
      <c r="Q39" s="498"/>
      <c r="R39" s="498"/>
      <c r="S39" s="498"/>
      <c r="T39" s="498"/>
      <c r="U39" s="498"/>
      <c r="V39" s="498"/>
      <c r="W39" s="498"/>
      <c r="X39" s="498"/>
      <c r="Y39" s="498"/>
      <c r="Z39" s="498"/>
      <c r="AA39" s="498"/>
      <c r="AB39" s="498"/>
      <c r="AC39" s="498"/>
      <c r="AD39" s="498"/>
      <c r="AE39" s="498"/>
      <c r="AF39" s="498"/>
      <c r="AG39" s="498"/>
      <c r="AH39" s="498"/>
      <c r="AI39" s="498"/>
      <c r="AJ39" s="498"/>
      <c r="AK39" s="498"/>
      <c r="AL39" s="498"/>
      <c r="AM39" s="498"/>
      <c r="AN39" s="498"/>
      <c r="AO39" s="498"/>
      <c r="AP39" s="498"/>
      <c r="AQ39" s="498"/>
      <c r="AR39" s="498"/>
      <c r="AS39" s="498"/>
      <c r="AT39" s="498"/>
      <c r="AU39" s="498"/>
      <c r="AV39" s="498"/>
      <c r="AW39" s="498"/>
      <c r="AX39" s="498"/>
      <c r="AY39" s="498"/>
      <c r="AZ39" s="498"/>
      <c r="BA39" s="498"/>
      <c r="BB39" s="498"/>
      <c r="BC39" s="498"/>
      <c r="BD39" s="498"/>
      <c r="BE39" s="498"/>
      <c r="BF39" s="498"/>
      <c r="BG39" s="498"/>
      <c r="BH39" s="498"/>
      <c r="BI39" s="498"/>
      <c r="BJ39" s="498"/>
      <c r="BK39" s="498"/>
      <c r="BL39" s="498"/>
      <c r="BM39" s="498"/>
      <c r="BN39" s="498"/>
      <c r="BO39" s="498"/>
      <c r="BP39" s="498"/>
      <c r="BQ39" s="498"/>
      <c r="BR39" s="498"/>
      <c r="BS39" s="498"/>
      <c r="BT39" s="498"/>
      <c r="BU39" s="498"/>
      <c r="BV39" s="498"/>
      <c r="BW39" s="498"/>
      <c r="BX39" s="498"/>
      <c r="BY39" s="498"/>
      <c r="BZ39" s="498"/>
      <c r="CA39" s="498"/>
      <c r="CB39" s="498"/>
      <c r="CC39" s="498"/>
      <c r="CD39" s="498"/>
      <c r="CE39" s="498"/>
      <c r="CF39" s="498"/>
      <c r="CG39" s="498"/>
      <c r="CH39" s="498"/>
      <c r="CI39" s="498"/>
      <c r="CJ39" s="498"/>
      <c r="CK39" s="498"/>
      <c r="CL39" s="498"/>
      <c r="CM39" s="498"/>
      <c r="CN39" s="498"/>
      <c r="CO39" s="498"/>
      <c r="CP39" s="498"/>
      <c r="CQ39" s="498"/>
      <c r="CR39" s="498"/>
      <c r="CS39" s="498"/>
      <c r="CT39" s="10"/>
    </row>
    <row r="40" spans="3:102" customFormat="1" x14ac:dyDescent="0.35">
      <c r="C40" s="79" t="s">
        <v>31</v>
      </c>
      <c r="D40" s="17">
        <f>AVERAGE(G.Asm!F59:F60)</f>
        <v>1</v>
      </c>
      <c r="E40" s="492">
        <f>G40+NPV(G.Asm!$F$40,H40:INDEX(H40:CS40,RP))</f>
        <v>0</v>
      </c>
      <c r="F40" s="492">
        <f>SUMIF($G$4:$CS$4,"&lt;="&amp;RP,G40:CS40)</f>
        <v>0</v>
      </c>
      <c r="G40" s="493">
        <v>0</v>
      </c>
      <c r="H40" s="494">
        <v>0</v>
      </c>
      <c r="I40" s="494">
        <v>0</v>
      </c>
      <c r="J40" s="494">
        <v>0</v>
      </c>
      <c r="K40" s="494">
        <v>0</v>
      </c>
      <c r="L40" s="494">
        <v>0</v>
      </c>
      <c r="M40" s="494">
        <v>0</v>
      </c>
      <c r="N40" s="494">
        <v>0</v>
      </c>
      <c r="O40" s="494">
        <v>0</v>
      </c>
      <c r="P40" s="494">
        <v>0</v>
      </c>
      <c r="Q40" s="494">
        <v>0</v>
      </c>
      <c r="R40" s="494">
        <v>0</v>
      </c>
      <c r="S40" s="494">
        <v>0</v>
      </c>
      <c r="T40" s="494">
        <v>0</v>
      </c>
      <c r="U40" s="494">
        <v>0</v>
      </c>
      <c r="V40" s="494">
        <v>0</v>
      </c>
      <c r="W40" s="494">
        <v>0</v>
      </c>
      <c r="X40" s="494">
        <v>0</v>
      </c>
      <c r="Y40" s="494">
        <v>0</v>
      </c>
      <c r="Z40" s="494">
        <v>0</v>
      </c>
      <c r="AA40" s="494">
        <v>0</v>
      </c>
      <c r="AB40" s="494">
        <v>0</v>
      </c>
      <c r="AC40" s="494">
        <v>0</v>
      </c>
      <c r="AD40" s="494">
        <v>0</v>
      </c>
      <c r="AE40" s="494">
        <v>0</v>
      </c>
      <c r="AF40" s="494">
        <v>0</v>
      </c>
      <c r="AG40" s="494">
        <v>0</v>
      </c>
      <c r="AH40" s="494">
        <v>0</v>
      </c>
      <c r="AI40" s="494">
        <v>0</v>
      </c>
      <c r="AJ40" s="494">
        <v>0</v>
      </c>
      <c r="AK40" s="494">
        <v>0</v>
      </c>
      <c r="AL40" s="494">
        <v>0</v>
      </c>
      <c r="AM40" s="494">
        <v>0</v>
      </c>
      <c r="AN40" s="494">
        <v>0</v>
      </c>
      <c r="AO40" s="494">
        <v>0</v>
      </c>
      <c r="AP40" s="494">
        <v>0</v>
      </c>
      <c r="AQ40" s="494">
        <v>0</v>
      </c>
      <c r="AR40" s="494">
        <v>0</v>
      </c>
      <c r="AS40" s="494">
        <v>0</v>
      </c>
      <c r="AT40" s="494">
        <v>0</v>
      </c>
      <c r="AU40" s="494">
        <v>0</v>
      </c>
      <c r="AV40" s="494">
        <v>0</v>
      </c>
      <c r="AW40" s="494">
        <v>0</v>
      </c>
      <c r="AX40" s="494">
        <v>0</v>
      </c>
      <c r="AY40" s="494">
        <v>0</v>
      </c>
      <c r="AZ40" s="494">
        <v>0</v>
      </c>
      <c r="BA40" s="494">
        <v>0</v>
      </c>
      <c r="BB40" s="494">
        <v>0</v>
      </c>
      <c r="BC40" s="494">
        <v>0</v>
      </c>
      <c r="BD40" s="494">
        <v>0</v>
      </c>
      <c r="BE40" s="494">
        <v>0</v>
      </c>
      <c r="BF40" s="494">
        <v>0</v>
      </c>
      <c r="BG40" s="494">
        <v>0</v>
      </c>
      <c r="BH40" s="494">
        <v>0</v>
      </c>
      <c r="BI40" s="494">
        <v>0</v>
      </c>
      <c r="BJ40" s="494">
        <v>0</v>
      </c>
      <c r="BK40" s="494">
        <v>0</v>
      </c>
      <c r="BL40" s="494">
        <v>0</v>
      </c>
      <c r="BM40" s="494">
        <v>0</v>
      </c>
      <c r="BN40" s="494">
        <v>0</v>
      </c>
      <c r="BO40" s="494">
        <v>0</v>
      </c>
      <c r="BP40" s="494">
        <v>0</v>
      </c>
      <c r="BQ40" s="494">
        <v>0</v>
      </c>
      <c r="BR40" s="494">
        <v>0</v>
      </c>
      <c r="BS40" s="494">
        <v>0</v>
      </c>
      <c r="BT40" s="494">
        <v>0</v>
      </c>
      <c r="BU40" s="494">
        <v>0</v>
      </c>
      <c r="BV40" s="494">
        <v>0</v>
      </c>
      <c r="BW40" s="494">
        <v>0</v>
      </c>
      <c r="BX40" s="494">
        <v>0</v>
      </c>
      <c r="BY40" s="494">
        <v>0</v>
      </c>
      <c r="BZ40" s="494">
        <v>0</v>
      </c>
      <c r="CA40" s="494">
        <v>0</v>
      </c>
      <c r="CB40" s="494">
        <v>0</v>
      </c>
      <c r="CC40" s="494">
        <v>0</v>
      </c>
      <c r="CD40" s="494">
        <v>0</v>
      </c>
      <c r="CE40" s="494">
        <v>0</v>
      </c>
      <c r="CF40" s="494">
        <v>0</v>
      </c>
      <c r="CG40" s="494">
        <v>0</v>
      </c>
      <c r="CH40" s="494">
        <v>0</v>
      </c>
      <c r="CI40" s="494">
        <v>0</v>
      </c>
      <c r="CJ40" s="494">
        <v>0</v>
      </c>
      <c r="CK40" s="494">
        <v>0</v>
      </c>
      <c r="CL40" s="494">
        <v>0</v>
      </c>
      <c r="CM40" s="494">
        <v>0</v>
      </c>
      <c r="CN40" s="494">
        <v>0</v>
      </c>
      <c r="CO40" s="494">
        <v>0</v>
      </c>
      <c r="CP40" s="494">
        <v>0</v>
      </c>
      <c r="CQ40" s="494">
        <v>0</v>
      </c>
      <c r="CR40" s="494">
        <v>0</v>
      </c>
      <c r="CS40" s="494">
        <v>0</v>
      </c>
      <c r="CT40" s="9"/>
      <c r="CV40" s="343">
        <f>IF(COUNT(G40:INDEX(G40:CS40,RP+1))&lt;&gt;RP+1,"Error",0)</f>
        <v>0</v>
      </c>
      <c r="CW40" s="324">
        <f ca="1">IF(OR(COUNTIF(G40:INDEX(G40:CS40,RP+1),"&gt;0")&gt;1,AND(COUNTIF(G40:INDEX(G40:CS40,RP+1),"&gt;0")=1,OFFSET(G40,0,RP)=0)),"Error",0)</f>
        <v>0</v>
      </c>
      <c r="CX40" s="324"/>
    </row>
    <row r="41" spans="3:102" customFormat="1" x14ac:dyDescent="0.35">
      <c r="C41" s="74"/>
      <c r="D41" s="3"/>
      <c r="E41" s="497"/>
      <c r="F41" s="497"/>
      <c r="G41" s="498"/>
      <c r="H41" s="498"/>
      <c r="I41" s="498"/>
      <c r="J41" s="498"/>
      <c r="K41" s="498"/>
      <c r="L41" s="498"/>
      <c r="M41" s="498"/>
      <c r="N41" s="498"/>
      <c r="O41" s="498"/>
      <c r="P41" s="498"/>
      <c r="Q41" s="498"/>
      <c r="R41" s="498"/>
      <c r="S41" s="498"/>
      <c r="T41" s="498"/>
      <c r="U41" s="498"/>
      <c r="V41" s="498"/>
      <c r="W41" s="498"/>
      <c r="X41" s="498"/>
      <c r="Y41" s="498"/>
      <c r="Z41" s="498"/>
      <c r="AA41" s="498"/>
      <c r="AB41" s="498"/>
      <c r="AC41" s="498"/>
      <c r="AD41" s="498"/>
      <c r="AE41" s="498"/>
      <c r="AF41" s="498"/>
      <c r="AG41" s="498"/>
      <c r="AH41" s="498"/>
      <c r="AI41" s="498"/>
      <c r="AJ41" s="498"/>
      <c r="AK41" s="498"/>
      <c r="AL41" s="498"/>
      <c r="AM41" s="498"/>
      <c r="AN41" s="498"/>
      <c r="AO41" s="498"/>
      <c r="AP41" s="498"/>
      <c r="AQ41" s="498"/>
      <c r="AR41" s="498"/>
      <c r="AS41" s="498"/>
      <c r="AT41" s="498"/>
      <c r="AU41" s="498"/>
      <c r="AV41" s="498"/>
      <c r="AW41" s="498"/>
      <c r="AX41" s="498"/>
      <c r="AY41" s="498"/>
      <c r="AZ41" s="498"/>
      <c r="BA41" s="498"/>
      <c r="BB41" s="498"/>
      <c r="BC41" s="498"/>
      <c r="BD41" s="498"/>
      <c r="BE41" s="498"/>
      <c r="BF41" s="498"/>
      <c r="BG41" s="498"/>
      <c r="BH41" s="498"/>
      <c r="BI41" s="498"/>
      <c r="BJ41" s="498"/>
      <c r="BK41" s="498"/>
      <c r="BL41" s="498"/>
      <c r="BM41" s="498"/>
      <c r="BN41" s="498"/>
      <c r="BO41" s="498"/>
      <c r="BP41" s="498"/>
      <c r="BQ41" s="498"/>
      <c r="BR41" s="498"/>
      <c r="BS41" s="498"/>
      <c r="BT41" s="498"/>
      <c r="BU41" s="498"/>
      <c r="BV41" s="498"/>
      <c r="BW41" s="498"/>
      <c r="BX41" s="498"/>
      <c r="BY41" s="498"/>
      <c r="BZ41" s="498"/>
      <c r="CA41" s="498"/>
      <c r="CB41" s="498"/>
      <c r="CC41" s="498"/>
      <c r="CD41" s="498"/>
      <c r="CE41" s="498"/>
      <c r="CF41" s="498"/>
      <c r="CG41" s="498"/>
      <c r="CH41" s="498"/>
      <c r="CI41" s="498"/>
      <c r="CJ41" s="498"/>
      <c r="CK41" s="498"/>
      <c r="CL41" s="498"/>
      <c r="CM41" s="498"/>
      <c r="CN41" s="498"/>
      <c r="CO41" s="498"/>
      <c r="CP41" s="498"/>
      <c r="CQ41" s="498"/>
      <c r="CR41" s="498"/>
      <c r="CS41" s="498"/>
      <c r="CT41" s="10"/>
    </row>
    <row r="42" spans="3:102" customFormat="1" ht="15.5" x14ac:dyDescent="0.35">
      <c r="C42" s="78" t="s">
        <v>19</v>
      </c>
      <c r="D42" s="3"/>
      <c r="E42" s="499"/>
      <c r="F42" s="497"/>
      <c r="G42" s="498"/>
      <c r="H42" s="498"/>
      <c r="I42" s="498"/>
      <c r="J42" s="498"/>
      <c r="K42" s="498"/>
      <c r="L42" s="498"/>
      <c r="M42" s="498"/>
      <c r="N42" s="498"/>
      <c r="O42" s="498"/>
      <c r="P42" s="498"/>
      <c r="Q42" s="498"/>
      <c r="R42" s="498"/>
      <c r="S42" s="498"/>
      <c r="T42" s="498"/>
      <c r="U42" s="498"/>
      <c r="V42" s="498"/>
      <c r="W42" s="498"/>
      <c r="X42" s="498"/>
      <c r="Y42" s="498"/>
      <c r="Z42" s="498"/>
      <c r="AA42" s="498"/>
      <c r="AB42" s="498"/>
      <c r="AC42" s="498"/>
      <c r="AD42" s="498"/>
      <c r="AE42" s="498"/>
      <c r="AF42" s="498"/>
      <c r="AG42" s="498"/>
      <c r="AH42" s="498"/>
      <c r="AI42" s="498"/>
      <c r="AJ42" s="498"/>
      <c r="AK42" s="498"/>
      <c r="AL42" s="498"/>
      <c r="AM42" s="498"/>
      <c r="AN42" s="498"/>
      <c r="AO42" s="498"/>
      <c r="AP42" s="498"/>
      <c r="AQ42" s="498"/>
      <c r="AR42" s="498"/>
      <c r="AS42" s="498"/>
      <c r="AT42" s="498"/>
      <c r="AU42" s="498"/>
      <c r="AV42" s="498"/>
      <c r="AW42" s="498"/>
      <c r="AX42" s="498"/>
      <c r="AY42" s="498"/>
      <c r="AZ42" s="498"/>
      <c r="BA42" s="498"/>
      <c r="BB42" s="498"/>
      <c r="BC42" s="498"/>
      <c r="BD42" s="498"/>
      <c r="BE42" s="498"/>
      <c r="BF42" s="498"/>
      <c r="BG42" s="498"/>
      <c r="BH42" s="498"/>
      <c r="BI42" s="498"/>
      <c r="BJ42" s="498"/>
      <c r="BK42" s="498"/>
      <c r="BL42" s="498"/>
      <c r="BM42" s="498"/>
      <c r="BN42" s="498"/>
      <c r="BO42" s="498"/>
      <c r="BP42" s="498"/>
      <c r="BQ42" s="498"/>
      <c r="BR42" s="498"/>
      <c r="BS42" s="498"/>
      <c r="BT42" s="498"/>
      <c r="BU42" s="498"/>
      <c r="BV42" s="498"/>
      <c r="BW42" s="498"/>
      <c r="BX42" s="498"/>
      <c r="BY42" s="498"/>
      <c r="BZ42" s="498"/>
      <c r="CA42" s="498"/>
      <c r="CB42" s="498"/>
      <c r="CC42" s="498"/>
      <c r="CD42" s="498"/>
      <c r="CE42" s="498"/>
      <c r="CF42" s="498"/>
      <c r="CG42" s="498"/>
      <c r="CH42" s="498"/>
      <c r="CI42" s="498"/>
      <c r="CJ42" s="498"/>
      <c r="CK42" s="498"/>
      <c r="CL42" s="498"/>
      <c r="CM42" s="498"/>
      <c r="CN42" s="498"/>
      <c r="CO42" s="498"/>
      <c r="CP42" s="498"/>
      <c r="CQ42" s="498"/>
      <c r="CR42" s="498"/>
      <c r="CS42" s="498"/>
      <c r="CT42" s="10"/>
    </row>
    <row r="43" spans="3:102" customFormat="1" x14ac:dyDescent="0.35">
      <c r="C43" s="74"/>
      <c r="D43" s="3"/>
      <c r="E43" s="497"/>
      <c r="F43" s="497"/>
      <c r="G43" s="498"/>
      <c r="H43" s="498"/>
      <c r="I43" s="498"/>
      <c r="J43" s="498"/>
      <c r="K43" s="498"/>
      <c r="L43" s="498"/>
      <c r="M43" s="498"/>
      <c r="N43" s="498"/>
      <c r="O43" s="498"/>
      <c r="P43" s="498"/>
      <c r="Q43" s="498"/>
      <c r="R43" s="498"/>
      <c r="S43" s="498"/>
      <c r="T43" s="498"/>
      <c r="U43" s="498"/>
      <c r="V43" s="498"/>
      <c r="W43" s="498"/>
      <c r="X43" s="498"/>
      <c r="Y43" s="498"/>
      <c r="Z43" s="498"/>
      <c r="AA43" s="498"/>
      <c r="AB43" s="498"/>
      <c r="AC43" s="498"/>
      <c r="AD43" s="498"/>
      <c r="AE43" s="498"/>
      <c r="AF43" s="498"/>
      <c r="AG43" s="498"/>
      <c r="AH43" s="498"/>
      <c r="AI43" s="498"/>
      <c r="AJ43" s="498"/>
      <c r="AK43" s="498"/>
      <c r="AL43" s="498"/>
      <c r="AM43" s="498"/>
      <c r="AN43" s="498"/>
      <c r="AO43" s="498"/>
      <c r="AP43" s="498"/>
      <c r="AQ43" s="498"/>
      <c r="AR43" s="498"/>
      <c r="AS43" s="498"/>
      <c r="AT43" s="498"/>
      <c r="AU43" s="498"/>
      <c r="AV43" s="498"/>
      <c r="AW43" s="498"/>
      <c r="AX43" s="498"/>
      <c r="AY43" s="498"/>
      <c r="AZ43" s="498"/>
      <c r="BA43" s="498"/>
      <c r="BB43" s="498"/>
      <c r="BC43" s="498"/>
      <c r="BD43" s="498"/>
      <c r="BE43" s="498"/>
      <c r="BF43" s="498"/>
      <c r="BG43" s="498"/>
      <c r="BH43" s="498"/>
      <c r="BI43" s="498"/>
      <c r="BJ43" s="498"/>
      <c r="BK43" s="498"/>
      <c r="BL43" s="498"/>
      <c r="BM43" s="498"/>
      <c r="BN43" s="498"/>
      <c r="BO43" s="498"/>
      <c r="BP43" s="498"/>
      <c r="BQ43" s="498"/>
      <c r="BR43" s="498"/>
      <c r="BS43" s="498"/>
      <c r="BT43" s="498"/>
      <c r="BU43" s="498"/>
      <c r="BV43" s="498"/>
      <c r="BW43" s="498"/>
      <c r="BX43" s="498"/>
      <c r="BY43" s="498"/>
      <c r="BZ43" s="498"/>
      <c r="CA43" s="498"/>
      <c r="CB43" s="498"/>
      <c r="CC43" s="498"/>
      <c r="CD43" s="498"/>
      <c r="CE43" s="498"/>
      <c r="CF43" s="498"/>
      <c r="CG43" s="498"/>
      <c r="CH43" s="498"/>
      <c r="CI43" s="498"/>
      <c r="CJ43" s="498"/>
      <c r="CK43" s="498"/>
      <c r="CL43" s="498"/>
      <c r="CM43" s="498"/>
      <c r="CN43" s="498"/>
      <c r="CO43" s="498"/>
      <c r="CP43" s="498"/>
      <c r="CQ43" s="498"/>
      <c r="CR43" s="498"/>
      <c r="CS43" s="498"/>
      <c r="CT43" s="10"/>
    </row>
    <row r="44" spans="3:102" customFormat="1" ht="15" customHeight="1" x14ac:dyDescent="0.35">
      <c r="C44" s="230" t="s">
        <v>142</v>
      </c>
      <c r="D44" s="556" t="s">
        <v>23</v>
      </c>
      <c r="E44" s="490">
        <f t="shared" ref="E44:BP44" si="13">SUM(E45:E56)</f>
        <v>0</v>
      </c>
      <c r="F44" s="490">
        <f t="shared" si="13"/>
        <v>0</v>
      </c>
      <c r="G44" s="491">
        <f t="shared" si="13"/>
        <v>0</v>
      </c>
      <c r="H44" s="491">
        <f t="shared" si="13"/>
        <v>0</v>
      </c>
      <c r="I44" s="491">
        <f t="shared" si="13"/>
        <v>0</v>
      </c>
      <c r="J44" s="491">
        <f t="shared" si="13"/>
        <v>0</v>
      </c>
      <c r="K44" s="491">
        <f t="shared" si="13"/>
        <v>0</v>
      </c>
      <c r="L44" s="491">
        <f t="shared" si="13"/>
        <v>0</v>
      </c>
      <c r="M44" s="491">
        <f t="shared" si="13"/>
        <v>0</v>
      </c>
      <c r="N44" s="491">
        <f t="shared" si="13"/>
        <v>0</v>
      </c>
      <c r="O44" s="491">
        <f t="shared" si="13"/>
        <v>0</v>
      </c>
      <c r="P44" s="491">
        <f t="shared" si="13"/>
        <v>0</v>
      </c>
      <c r="Q44" s="491">
        <f t="shared" si="13"/>
        <v>0</v>
      </c>
      <c r="R44" s="491">
        <f t="shared" si="13"/>
        <v>0</v>
      </c>
      <c r="S44" s="491">
        <f t="shared" si="13"/>
        <v>0</v>
      </c>
      <c r="T44" s="491">
        <f t="shared" si="13"/>
        <v>0</v>
      </c>
      <c r="U44" s="491">
        <f t="shared" si="13"/>
        <v>0</v>
      </c>
      <c r="V44" s="491">
        <f t="shared" si="13"/>
        <v>0</v>
      </c>
      <c r="W44" s="491">
        <f t="shared" si="13"/>
        <v>0</v>
      </c>
      <c r="X44" s="491">
        <f t="shared" si="13"/>
        <v>0</v>
      </c>
      <c r="Y44" s="491">
        <f t="shared" si="13"/>
        <v>0</v>
      </c>
      <c r="Z44" s="491">
        <f t="shared" si="13"/>
        <v>0</v>
      </c>
      <c r="AA44" s="491">
        <f t="shared" si="13"/>
        <v>0</v>
      </c>
      <c r="AB44" s="491">
        <f t="shared" si="13"/>
        <v>0</v>
      </c>
      <c r="AC44" s="491">
        <f t="shared" si="13"/>
        <v>0</v>
      </c>
      <c r="AD44" s="491">
        <f t="shared" si="13"/>
        <v>0</v>
      </c>
      <c r="AE44" s="491">
        <f t="shared" si="13"/>
        <v>0</v>
      </c>
      <c r="AF44" s="491">
        <f t="shared" si="13"/>
        <v>0</v>
      </c>
      <c r="AG44" s="491">
        <f t="shared" si="13"/>
        <v>0</v>
      </c>
      <c r="AH44" s="491">
        <f t="shared" si="13"/>
        <v>0</v>
      </c>
      <c r="AI44" s="491">
        <f t="shared" si="13"/>
        <v>0</v>
      </c>
      <c r="AJ44" s="491">
        <f t="shared" si="13"/>
        <v>0</v>
      </c>
      <c r="AK44" s="491">
        <f t="shared" si="13"/>
        <v>0</v>
      </c>
      <c r="AL44" s="491">
        <f t="shared" si="13"/>
        <v>0</v>
      </c>
      <c r="AM44" s="491">
        <f t="shared" si="13"/>
        <v>0</v>
      </c>
      <c r="AN44" s="491">
        <f t="shared" si="13"/>
        <v>0</v>
      </c>
      <c r="AO44" s="491">
        <f t="shared" si="13"/>
        <v>0</v>
      </c>
      <c r="AP44" s="491">
        <f t="shared" si="13"/>
        <v>0</v>
      </c>
      <c r="AQ44" s="491">
        <f t="shared" si="13"/>
        <v>0</v>
      </c>
      <c r="AR44" s="491">
        <f t="shared" si="13"/>
        <v>0</v>
      </c>
      <c r="AS44" s="491">
        <f t="shared" si="13"/>
        <v>0</v>
      </c>
      <c r="AT44" s="491">
        <f t="shared" si="13"/>
        <v>0</v>
      </c>
      <c r="AU44" s="491">
        <f t="shared" si="13"/>
        <v>0</v>
      </c>
      <c r="AV44" s="491">
        <f t="shared" si="13"/>
        <v>0</v>
      </c>
      <c r="AW44" s="491">
        <f t="shared" si="13"/>
        <v>0</v>
      </c>
      <c r="AX44" s="491">
        <f t="shared" si="13"/>
        <v>0</v>
      </c>
      <c r="AY44" s="491">
        <f t="shared" si="13"/>
        <v>0</v>
      </c>
      <c r="AZ44" s="491">
        <f t="shared" si="13"/>
        <v>0</v>
      </c>
      <c r="BA44" s="491">
        <f t="shared" si="13"/>
        <v>0</v>
      </c>
      <c r="BB44" s="491">
        <f t="shared" si="13"/>
        <v>0</v>
      </c>
      <c r="BC44" s="491">
        <f t="shared" si="13"/>
        <v>0</v>
      </c>
      <c r="BD44" s="491">
        <f t="shared" si="13"/>
        <v>0</v>
      </c>
      <c r="BE44" s="491">
        <f t="shared" si="13"/>
        <v>0</v>
      </c>
      <c r="BF44" s="491">
        <f t="shared" si="13"/>
        <v>0</v>
      </c>
      <c r="BG44" s="491">
        <f t="shared" si="13"/>
        <v>0</v>
      </c>
      <c r="BH44" s="491">
        <f t="shared" si="13"/>
        <v>0</v>
      </c>
      <c r="BI44" s="491">
        <f t="shared" si="13"/>
        <v>0</v>
      </c>
      <c r="BJ44" s="491">
        <f t="shared" si="13"/>
        <v>0</v>
      </c>
      <c r="BK44" s="491">
        <f t="shared" si="13"/>
        <v>0</v>
      </c>
      <c r="BL44" s="491">
        <f t="shared" si="13"/>
        <v>0</v>
      </c>
      <c r="BM44" s="491">
        <f t="shared" si="13"/>
        <v>0</v>
      </c>
      <c r="BN44" s="491">
        <f t="shared" si="13"/>
        <v>0</v>
      </c>
      <c r="BO44" s="491">
        <f t="shared" si="13"/>
        <v>0</v>
      </c>
      <c r="BP44" s="491">
        <f t="shared" si="13"/>
        <v>0</v>
      </c>
      <c r="BQ44" s="491">
        <f t="shared" ref="BQ44:CS44" si="14">SUM(BQ45:BQ56)</f>
        <v>0</v>
      </c>
      <c r="BR44" s="491">
        <f t="shared" si="14"/>
        <v>0</v>
      </c>
      <c r="BS44" s="491">
        <f t="shared" si="14"/>
        <v>0</v>
      </c>
      <c r="BT44" s="491">
        <f t="shared" si="14"/>
        <v>0</v>
      </c>
      <c r="BU44" s="491">
        <f t="shared" si="14"/>
        <v>0</v>
      </c>
      <c r="BV44" s="491">
        <f t="shared" si="14"/>
        <v>0</v>
      </c>
      <c r="BW44" s="491">
        <f t="shared" si="14"/>
        <v>0</v>
      </c>
      <c r="BX44" s="491">
        <f t="shared" si="14"/>
        <v>0</v>
      </c>
      <c r="BY44" s="491">
        <f t="shared" si="14"/>
        <v>0</v>
      </c>
      <c r="BZ44" s="491">
        <f t="shared" si="14"/>
        <v>0</v>
      </c>
      <c r="CA44" s="491">
        <f t="shared" si="14"/>
        <v>0</v>
      </c>
      <c r="CB44" s="491">
        <f t="shared" si="14"/>
        <v>0</v>
      </c>
      <c r="CC44" s="491">
        <f t="shared" si="14"/>
        <v>0</v>
      </c>
      <c r="CD44" s="491">
        <f t="shared" si="14"/>
        <v>0</v>
      </c>
      <c r="CE44" s="491">
        <f t="shared" si="14"/>
        <v>0</v>
      </c>
      <c r="CF44" s="491">
        <f t="shared" si="14"/>
        <v>0</v>
      </c>
      <c r="CG44" s="491">
        <f t="shared" si="14"/>
        <v>0</v>
      </c>
      <c r="CH44" s="491">
        <f t="shared" si="14"/>
        <v>0</v>
      </c>
      <c r="CI44" s="491">
        <f t="shared" si="14"/>
        <v>0</v>
      </c>
      <c r="CJ44" s="491">
        <f t="shared" si="14"/>
        <v>0</v>
      </c>
      <c r="CK44" s="491">
        <f t="shared" si="14"/>
        <v>0</v>
      </c>
      <c r="CL44" s="491">
        <f t="shared" si="14"/>
        <v>0</v>
      </c>
      <c r="CM44" s="491">
        <f t="shared" si="14"/>
        <v>0</v>
      </c>
      <c r="CN44" s="491">
        <f t="shared" si="14"/>
        <v>0</v>
      </c>
      <c r="CO44" s="491">
        <f t="shared" si="14"/>
        <v>0</v>
      </c>
      <c r="CP44" s="491">
        <f t="shared" si="14"/>
        <v>0</v>
      </c>
      <c r="CQ44" s="491">
        <f t="shared" si="14"/>
        <v>0</v>
      </c>
      <c r="CR44" s="491">
        <f t="shared" si="14"/>
        <v>0</v>
      </c>
      <c r="CS44" s="491">
        <f t="shared" si="14"/>
        <v>0</v>
      </c>
      <c r="CT44" s="56"/>
    </row>
    <row r="45" spans="3:102" customFormat="1" x14ac:dyDescent="0.35">
      <c r="C45" s="424"/>
      <c r="D45" s="33" t="str">
        <f>IFERROR(VLOOKUP(C45,G.Asm!$C$63:$F$72,4,0),"")</f>
        <v/>
      </c>
      <c r="E45" s="492">
        <f>G45+NPV(G.Asm!$F$40,H45:INDEX(H45:CS45,RP))</f>
        <v>0</v>
      </c>
      <c r="F45" s="492">
        <f t="shared" ref="F45:F56" si="15">SUMIF($G$4:$CS$4,"&lt;="&amp;RP,G45:CS45)</f>
        <v>0</v>
      </c>
      <c r="G45" s="493">
        <v>0</v>
      </c>
      <c r="H45" s="494">
        <v>0</v>
      </c>
      <c r="I45" s="494">
        <v>0</v>
      </c>
      <c r="J45" s="494">
        <v>0</v>
      </c>
      <c r="K45" s="494">
        <v>0</v>
      </c>
      <c r="L45" s="494">
        <v>0</v>
      </c>
      <c r="M45" s="494">
        <v>0</v>
      </c>
      <c r="N45" s="494">
        <v>0</v>
      </c>
      <c r="O45" s="494">
        <v>0</v>
      </c>
      <c r="P45" s="494">
        <v>0</v>
      </c>
      <c r="Q45" s="494">
        <v>0</v>
      </c>
      <c r="R45" s="494">
        <v>0</v>
      </c>
      <c r="S45" s="494">
        <v>0</v>
      </c>
      <c r="T45" s="494">
        <v>0</v>
      </c>
      <c r="U45" s="494">
        <v>0</v>
      </c>
      <c r="V45" s="494">
        <v>0</v>
      </c>
      <c r="W45" s="494">
        <v>0</v>
      </c>
      <c r="X45" s="494">
        <v>0</v>
      </c>
      <c r="Y45" s="494">
        <v>0</v>
      </c>
      <c r="Z45" s="494">
        <v>0</v>
      </c>
      <c r="AA45" s="494">
        <v>0</v>
      </c>
      <c r="AB45" s="494">
        <v>0</v>
      </c>
      <c r="AC45" s="494">
        <v>0</v>
      </c>
      <c r="AD45" s="494">
        <v>0</v>
      </c>
      <c r="AE45" s="494">
        <v>0</v>
      </c>
      <c r="AF45" s="494">
        <v>0</v>
      </c>
      <c r="AG45" s="494">
        <v>0</v>
      </c>
      <c r="AH45" s="494">
        <v>0</v>
      </c>
      <c r="AI45" s="494">
        <v>0</v>
      </c>
      <c r="AJ45" s="494">
        <v>0</v>
      </c>
      <c r="AK45" s="494">
        <v>0</v>
      </c>
      <c r="AL45" s="494">
        <v>0</v>
      </c>
      <c r="AM45" s="494">
        <v>0</v>
      </c>
      <c r="AN45" s="494">
        <v>0</v>
      </c>
      <c r="AO45" s="494">
        <v>0</v>
      </c>
      <c r="AP45" s="494">
        <v>0</v>
      </c>
      <c r="AQ45" s="494">
        <v>0</v>
      </c>
      <c r="AR45" s="494">
        <v>0</v>
      </c>
      <c r="AS45" s="494">
        <v>0</v>
      </c>
      <c r="AT45" s="494">
        <v>0</v>
      </c>
      <c r="AU45" s="494">
        <v>0</v>
      </c>
      <c r="AV45" s="494">
        <v>0</v>
      </c>
      <c r="AW45" s="494">
        <v>0</v>
      </c>
      <c r="AX45" s="494">
        <v>0</v>
      </c>
      <c r="AY45" s="494">
        <v>0</v>
      </c>
      <c r="AZ45" s="494">
        <v>0</v>
      </c>
      <c r="BA45" s="494">
        <v>0</v>
      </c>
      <c r="BB45" s="494">
        <v>0</v>
      </c>
      <c r="BC45" s="494">
        <v>0</v>
      </c>
      <c r="BD45" s="494">
        <v>0</v>
      </c>
      <c r="BE45" s="494">
        <v>0</v>
      </c>
      <c r="BF45" s="494">
        <v>0</v>
      </c>
      <c r="BG45" s="494">
        <v>0</v>
      </c>
      <c r="BH45" s="494">
        <v>0</v>
      </c>
      <c r="BI45" s="494">
        <v>0</v>
      </c>
      <c r="BJ45" s="494">
        <v>0</v>
      </c>
      <c r="BK45" s="494">
        <v>0</v>
      </c>
      <c r="BL45" s="494">
        <v>0</v>
      </c>
      <c r="BM45" s="494">
        <v>0</v>
      </c>
      <c r="BN45" s="494">
        <v>0</v>
      </c>
      <c r="BO45" s="494">
        <v>0</v>
      </c>
      <c r="BP45" s="494">
        <v>0</v>
      </c>
      <c r="BQ45" s="494">
        <v>0</v>
      </c>
      <c r="BR45" s="494">
        <v>0</v>
      </c>
      <c r="BS45" s="494">
        <v>0</v>
      </c>
      <c r="BT45" s="494">
        <v>0</v>
      </c>
      <c r="BU45" s="494">
        <v>0</v>
      </c>
      <c r="BV45" s="494">
        <v>0</v>
      </c>
      <c r="BW45" s="494">
        <v>0</v>
      </c>
      <c r="BX45" s="494">
        <v>0</v>
      </c>
      <c r="BY45" s="494">
        <v>0</v>
      </c>
      <c r="BZ45" s="494">
        <v>0</v>
      </c>
      <c r="CA45" s="494">
        <v>0</v>
      </c>
      <c r="CB45" s="494">
        <v>0</v>
      </c>
      <c r="CC45" s="494">
        <v>0</v>
      </c>
      <c r="CD45" s="494">
        <v>0</v>
      </c>
      <c r="CE45" s="494">
        <v>0</v>
      </c>
      <c r="CF45" s="494">
        <v>0</v>
      </c>
      <c r="CG45" s="494">
        <v>0</v>
      </c>
      <c r="CH45" s="494">
        <v>0</v>
      </c>
      <c r="CI45" s="494">
        <v>0</v>
      </c>
      <c r="CJ45" s="494">
        <v>0</v>
      </c>
      <c r="CK45" s="494">
        <v>0</v>
      </c>
      <c r="CL45" s="494">
        <v>0</v>
      </c>
      <c r="CM45" s="494">
        <v>0</v>
      </c>
      <c r="CN45" s="494">
        <v>0</v>
      </c>
      <c r="CO45" s="494">
        <v>0</v>
      </c>
      <c r="CP45" s="494">
        <v>0</v>
      </c>
      <c r="CQ45" s="494">
        <v>0</v>
      </c>
      <c r="CR45" s="494">
        <v>0</v>
      </c>
      <c r="CS45" s="494">
        <v>0</v>
      </c>
      <c r="CT45" s="9"/>
      <c r="CV45" s="343">
        <f>IF(COUNT(G45:INDEX(G45:CS45,RP+1))&lt;&gt;RP+1,"Error",0)</f>
        <v>0</v>
      </c>
      <c r="CX45" s="324">
        <f t="shared" ref="CX45:CX56" si="16">IF(OR(AND(OR(ISBLANK(C45),NOT(ISBLANK(C45)),C45="Spare"),E45=0,F45=0),AND(NOT(ISBLANK(C45)),NOT(C45="Spare"),NOT(E45=0),NOT(F45=0))),0,"Error")</f>
        <v>0</v>
      </c>
    </row>
    <row r="46" spans="3:102" customFormat="1" hidden="1" x14ac:dyDescent="0.35">
      <c r="C46" s="424"/>
      <c r="D46" s="33" t="str">
        <f>IFERROR(VLOOKUP(C46,G.Asm!$C$63:$F$72,4,0),"")</f>
        <v/>
      </c>
      <c r="E46" s="492">
        <f>G46+NPV(G.Asm!$F$40,H46:INDEX(H46:CS46,RP))</f>
        <v>0</v>
      </c>
      <c r="F46" s="492">
        <f t="shared" si="15"/>
        <v>0</v>
      </c>
      <c r="G46" s="493">
        <v>0</v>
      </c>
      <c r="H46" s="494">
        <v>0</v>
      </c>
      <c r="I46" s="494">
        <v>0</v>
      </c>
      <c r="J46" s="494">
        <v>0</v>
      </c>
      <c r="K46" s="494">
        <v>0</v>
      </c>
      <c r="L46" s="494">
        <v>0</v>
      </c>
      <c r="M46" s="494">
        <v>0</v>
      </c>
      <c r="N46" s="494">
        <v>0</v>
      </c>
      <c r="O46" s="494">
        <v>0</v>
      </c>
      <c r="P46" s="494">
        <v>0</v>
      </c>
      <c r="Q46" s="494">
        <v>0</v>
      </c>
      <c r="R46" s="494">
        <v>0</v>
      </c>
      <c r="S46" s="494">
        <v>0</v>
      </c>
      <c r="T46" s="494">
        <v>0</v>
      </c>
      <c r="U46" s="494">
        <v>0</v>
      </c>
      <c r="V46" s="494">
        <v>0</v>
      </c>
      <c r="W46" s="494">
        <v>0</v>
      </c>
      <c r="X46" s="494">
        <v>0</v>
      </c>
      <c r="Y46" s="494">
        <v>0</v>
      </c>
      <c r="Z46" s="494">
        <v>0</v>
      </c>
      <c r="AA46" s="494">
        <v>0</v>
      </c>
      <c r="AB46" s="494">
        <v>0</v>
      </c>
      <c r="AC46" s="494">
        <v>0</v>
      </c>
      <c r="AD46" s="494">
        <v>0</v>
      </c>
      <c r="AE46" s="494">
        <v>0</v>
      </c>
      <c r="AF46" s="494">
        <v>0</v>
      </c>
      <c r="AG46" s="494">
        <v>0</v>
      </c>
      <c r="AH46" s="494">
        <v>0</v>
      </c>
      <c r="AI46" s="494">
        <v>0</v>
      </c>
      <c r="AJ46" s="494">
        <v>0</v>
      </c>
      <c r="AK46" s="494">
        <v>0</v>
      </c>
      <c r="AL46" s="494">
        <v>0</v>
      </c>
      <c r="AM46" s="494">
        <v>0</v>
      </c>
      <c r="AN46" s="494">
        <v>0</v>
      </c>
      <c r="AO46" s="494">
        <v>0</v>
      </c>
      <c r="AP46" s="494">
        <v>0</v>
      </c>
      <c r="AQ46" s="494">
        <v>0</v>
      </c>
      <c r="AR46" s="494">
        <v>0</v>
      </c>
      <c r="AS46" s="494">
        <v>0</v>
      </c>
      <c r="AT46" s="494">
        <v>0</v>
      </c>
      <c r="AU46" s="494">
        <v>0</v>
      </c>
      <c r="AV46" s="494">
        <v>0</v>
      </c>
      <c r="AW46" s="494">
        <v>0</v>
      </c>
      <c r="AX46" s="494">
        <v>0</v>
      </c>
      <c r="AY46" s="494">
        <v>0</v>
      </c>
      <c r="AZ46" s="494">
        <v>0</v>
      </c>
      <c r="BA46" s="494">
        <v>0</v>
      </c>
      <c r="BB46" s="494">
        <v>0</v>
      </c>
      <c r="BC46" s="494">
        <v>0</v>
      </c>
      <c r="BD46" s="494">
        <v>0</v>
      </c>
      <c r="BE46" s="494">
        <v>0</v>
      </c>
      <c r="BF46" s="494">
        <v>0</v>
      </c>
      <c r="BG46" s="494">
        <v>0</v>
      </c>
      <c r="BH46" s="494">
        <v>0</v>
      </c>
      <c r="BI46" s="494">
        <v>0</v>
      </c>
      <c r="BJ46" s="494">
        <v>0</v>
      </c>
      <c r="BK46" s="494">
        <v>0</v>
      </c>
      <c r="BL46" s="494">
        <v>0</v>
      </c>
      <c r="BM46" s="494">
        <v>0</v>
      </c>
      <c r="BN46" s="494">
        <v>0</v>
      </c>
      <c r="BO46" s="494">
        <v>0</v>
      </c>
      <c r="BP46" s="494">
        <v>0</v>
      </c>
      <c r="BQ46" s="494">
        <v>0</v>
      </c>
      <c r="BR46" s="494">
        <v>0</v>
      </c>
      <c r="BS46" s="494">
        <v>0</v>
      </c>
      <c r="BT46" s="494">
        <v>0</v>
      </c>
      <c r="BU46" s="494">
        <v>0</v>
      </c>
      <c r="BV46" s="494">
        <v>0</v>
      </c>
      <c r="BW46" s="494">
        <v>0</v>
      </c>
      <c r="BX46" s="494">
        <v>0</v>
      </c>
      <c r="BY46" s="494">
        <v>0</v>
      </c>
      <c r="BZ46" s="494">
        <v>0</v>
      </c>
      <c r="CA46" s="494">
        <v>0</v>
      </c>
      <c r="CB46" s="494">
        <v>0</v>
      </c>
      <c r="CC46" s="494">
        <v>0</v>
      </c>
      <c r="CD46" s="494">
        <v>0</v>
      </c>
      <c r="CE46" s="494">
        <v>0</v>
      </c>
      <c r="CF46" s="494">
        <v>0</v>
      </c>
      <c r="CG46" s="494">
        <v>0</v>
      </c>
      <c r="CH46" s="494">
        <v>0</v>
      </c>
      <c r="CI46" s="494">
        <v>0</v>
      </c>
      <c r="CJ46" s="494">
        <v>0</v>
      </c>
      <c r="CK46" s="494">
        <v>0</v>
      </c>
      <c r="CL46" s="494">
        <v>0</v>
      </c>
      <c r="CM46" s="494">
        <v>0</v>
      </c>
      <c r="CN46" s="494">
        <v>0</v>
      </c>
      <c r="CO46" s="494">
        <v>0</v>
      </c>
      <c r="CP46" s="494">
        <v>0</v>
      </c>
      <c r="CQ46" s="494">
        <v>0</v>
      </c>
      <c r="CR46" s="494">
        <v>0</v>
      </c>
      <c r="CS46" s="494">
        <v>0</v>
      </c>
      <c r="CT46" s="9"/>
      <c r="CV46" s="343">
        <f>IF(COUNT(G46:INDEX(G46:CS46,RP+1))&lt;&gt;RP+1,"Error",0)</f>
        <v>0</v>
      </c>
      <c r="CX46" s="324">
        <f t="shared" si="16"/>
        <v>0</v>
      </c>
    </row>
    <row r="47" spans="3:102" customFormat="1" hidden="1" x14ac:dyDescent="0.35">
      <c r="C47" s="424"/>
      <c r="D47" s="33" t="str">
        <f>IFERROR(VLOOKUP(C47,G.Asm!$C$63:$F$72,4,0),"")</f>
        <v/>
      </c>
      <c r="E47" s="492">
        <f>G47+NPV(G.Asm!$F$40,H47:INDEX(H47:CS47,RP))</f>
        <v>0</v>
      </c>
      <c r="F47" s="492">
        <f t="shared" si="15"/>
        <v>0</v>
      </c>
      <c r="G47" s="493">
        <v>0</v>
      </c>
      <c r="H47" s="494">
        <v>0</v>
      </c>
      <c r="I47" s="494">
        <v>0</v>
      </c>
      <c r="J47" s="494">
        <v>0</v>
      </c>
      <c r="K47" s="494">
        <v>0</v>
      </c>
      <c r="L47" s="494">
        <v>0</v>
      </c>
      <c r="M47" s="494">
        <v>0</v>
      </c>
      <c r="N47" s="494">
        <v>0</v>
      </c>
      <c r="O47" s="494">
        <v>0</v>
      </c>
      <c r="P47" s="494">
        <v>0</v>
      </c>
      <c r="Q47" s="494">
        <v>0</v>
      </c>
      <c r="R47" s="494">
        <v>0</v>
      </c>
      <c r="S47" s="494">
        <v>0</v>
      </c>
      <c r="T47" s="494">
        <v>0</v>
      </c>
      <c r="U47" s="494">
        <v>0</v>
      </c>
      <c r="V47" s="494">
        <v>0</v>
      </c>
      <c r="W47" s="494">
        <v>0</v>
      </c>
      <c r="X47" s="494">
        <v>0</v>
      </c>
      <c r="Y47" s="494">
        <v>0</v>
      </c>
      <c r="Z47" s="494">
        <v>0</v>
      </c>
      <c r="AA47" s="494">
        <v>0</v>
      </c>
      <c r="AB47" s="494">
        <v>0</v>
      </c>
      <c r="AC47" s="494">
        <v>0</v>
      </c>
      <c r="AD47" s="494">
        <v>0</v>
      </c>
      <c r="AE47" s="494">
        <v>0</v>
      </c>
      <c r="AF47" s="494">
        <v>0</v>
      </c>
      <c r="AG47" s="494">
        <v>0</v>
      </c>
      <c r="AH47" s="494">
        <v>0</v>
      </c>
      <c r="AI47" s="494">
        <v>0</v>
      </c>
      <c r="AJ47" s="494">
        <v>0</v>
      </c>
      <c r="AK47" s="494">
        <v>0</v>
      </c>
      <c r="AL47" s="494">
        <v>0</v>
      </c>
      <c r="AM47" s="494">
        <v>0</v>
      </c>
      <c r="AN47" s="494">
        <v>0</v>
      </c>
      <c r="AO47" s="494">
        <v>0</v>
      </c>
      <c r="AP47" s="494">
        <v>0</v>
      </c>
      <c r="AQ47" s="494">
        <v>0</v>
      </c>
      <c r="AR47" s="494">
        <v>0</v>
      </c>
      <c r="AS47" s="494">
        <v>0</v>
      </c>
      <c r="AT47" s="494">
        <v>0</v>
      </c>
      <c r="AU47" s="494">
        <v>0</v>
      </c>
      <c r="AV47" s="494">
        <v>0</v>
      </c>
      <c r="AW47" s="494">
        <v>0</v>
      </c>
      <c r="AX47" s="494">
        <v>0</v>
      </c>
      <c r="AY47" s="494">
        <v>0</v>
      </c>
      <c r="AZ47" s="494">
        <v>0</v>
      </c>
      <c r="BA47" s="494">
        <v>0</v>
      </c>
      <c r="BB47" s="494">
        <v>0</v>
      </c>
      <c r="BC47" s="494">
        <v>0</v>
      </c>
      <c r="BD47" s="494">
        <v>0</v>
      </c>
      <c r="BE47" s="494">
        <v>0</v>
      </c>
      <c r="BF47" s="494">
        <v>0</v>
      </c>
      <c r="BG47" s="494">
        <v>0</v>
      </c>
      <c r="BH47" s="494">
        <v>0</v>
      </c>
      <c r="BI47" s="494">
        <v>0</v>
      </c>
      <c r="BJ47" s="494">
        <v>0</v>
      </c>
      <c r="BK47" s="494">
        <v>0</v>
      </c>
      <c r="BL47" s="494">
        <v>0</v>
      </c>
      <c r="BM47" s="494">
        <v>0</v>
      </c>
      <c r="BN47" s="494">
        <v>0</v>
      </c>
      <c r="BO47" s="494">
        <v>0</v>
      </c>
      <c r="BP47" s="494">
        <v>0</v>
      </c>
      <c r="BQ47" s="494">
        <v>0</v>
      </c>
      <c r="BR47" s="494">
        <v>0</v>
      </c>
      <c r="BS47" s="494">
        <v>0</v>
      </c>
      <c r="BT47" s="494">
        <v>0</v>
      </c>
      <c r="BU47" s="494">
        <v>0</v>
      </c>
      <c r="BV47" s="494">
        <v>0</v>
      </c>
      <c r="BW47" s="494">
        <v>0</v>
      </c>
      <c r="BX47" s="494">
        <v>0</v>
      </c>
      <c r="BY47" s="494">
        <v>0</v>
      </c>
      <c r="BZ47" s="494">
        <v>0</v>
      </c>
      <c r="CA47" s="494">
        <v>0</v>
      </c>
      <c r="CB47" s="494">
        <v>0</v>
      </c>
      <c r="CC47" s="494">
        <v>0</v>
      </c>
      <c r="CD47" s="494">
        <v>0</v>
      </c>
      <c r="CE47" s="494">
        <v>0</v>
      </c>
      <c r="CF47" s="494">
        <v>0</v>
      </c>
      <c r="CG47" s="494">
        <v>0</v>
      </c>
      <c r="CH47" s="494">
        <v>0</v>
      </c>
      <c r="CI47" s="494">
        <v>0</v>
      </c>
      <c r="CJ47" s="494">
        <v>0</v>
      </c>
      <c r="CK47" s="494">
        <v>0</v>
      </c>
      <c r="CL47" s="494">
        <v>0</v>
      </c>
      <c r="CM47" s="494">
        <v>0</v>
      </c>
      <c r="CN47" s="494">
        <v>0</v>
      </c>
      <c r="CO47" s="494">
        <v>0</v>
      </c>
      <c r="CP47" s="494">
        <v>0</v>
      </c>
      <c r="CQ47" s="494">
        <v>0</v>
      </c>
      <c r="CR47" s="494">
        <v>0</v>
      </c>
      <c r="CS47" s="494">
        <v>0</v>
      </c>
      <c r="CT47" s="9"/>
      <c r="CV47" s="343">
        <f>IF(COUNT(G47:INDEX(G47:CS47,RP+1))&lt;&gt;RP+1,"Error",0)</f>
        <v>0</v>
      </c>
      <c r="CX47" s="324">
        <f t="shared" si="16"/>
        <v>0</v>
      </c>
    </row>
    <row r="48" spans="3:102" customFormat="1" hidden="1" x14ac:dyDescent="0.35">
      <c r="C48" s="424"/>
      <c r="D48" s="33" t="str">
        <f>IFERROR(VLOOKUP(C48,G.Asm!$C$63:$F$72,4,0),"")</f>
        <v/>
      </c>
      <c r="E48" s="492">
        <f>G48+NPV(G.Asm!$F$40,H48:INDEX(H48:CS48,RP))</f>
        <v>0</v>
      </c>
      <c r="F48" s="492">
        <f t="shared" si="15"/>
        <v>0</v>
      </c>
      <c r="G48" s="493">
        <v>0</v>
      </c>
      <c r="H48" s="494">
        <v>0</v>
      </c>
      <c r="I48" s="494">
        <v>0</v>
      </c>
      <c r="J48" s="494">
        <v>0</v>
      </c>
      <c r="K48" s="494">
        <v>0</v>
      </c>
      <c r="L48" s="494">
        <v>0</v>
      </c>
      <c r="M48" s="494">
        <v>0</v>
      </c>
      <c r="N48" s="494">
        <v>0</v>
      </c>
      <c r="O48" s="494">
        <v>0</v>
      </c>
      <c r="P48" s="494">
        <v>0</v>
      </c>
      <c r="Q48" s="494">
        <v>0</v>
      </c>
      <c r="R48" s="494">
        <v>0</v>
      </c>
      <c r="S48" s="494">
        <v>0</v>
      </c>
      <c r="T48" s="494">
        <v>0</v>
      </c>
      <c r="U48" s="494">
        <v>0</v>
      </c>
      <c r="V48" s="494">
        <v>0</v>
      </c>
      <c r="W48" s="494">
        <v>0</v>
      </c>
      <c r="X48" s="494">
        <v>0</v>
      </c>
      <c r="Y48" s="494">
        <v>0</v>
      </c>
      <c r="Z48" s="494">
        <v>0</v>
      </c>
      <c r="AA48" s="494">
        <v>0</v>
      </c>
      <c r="AB48" s="494">
        <v>0</v>
      </c>
      <c r="AC48" s="494">
        <v>0</v>
      </c>
      <c r="AD48" s="494">
        <v>0</v>
      </c>
      <c r="AE48" s="494">
        <v>0</v>
      </c>
      <c r="AF48" s="494">
        <v>0</v>
      </c>
      <c r="AG48" s="494">
        <v>0</v>
      </c>
      <c r="AH48" s="494">
        <v>0</v>
      </c>
      <c r="AI48" s="494">
        <v>0</v>
      </c>
      <c r="AJ48" s="494">
        <v>0</v>
      </c>
      <c r="AK48" s="494">
        <v>0</v>
      </c>
      <c r="AL48" s="494">
        <v>0</v>
      </c>
      <c r="AM48" s="494">
        <v>0</v>
      </c>
      <c r="AN48" s="494">
        <v>0</v>
      </c>
      <c r="AO48" s="494">
        <v>0</v>
      </c>
      <c r="AP48" s="494">
        <v>0</v>
      </c>
      <c r="AQ48" s="494">
        <v>0</v>
      </c>
      <c r="AR48" s="494">
        <v>0</v>
      </c>
      <c r="AS48" s="494">
        <v>0</v>
      </c>
      <c r="AT48" s="494">
        <v>0</v>
      </c>
      <c r="AU48" s="494">
        <v>0</v>
      </c>
      <c r="AV48" s="494">
        <v>0</v>
      </c>
      <c r="AW48" s="494">
        <v>0</v>
      </c>
      <c r="AX48" s="494">
        <v>0</v>
      </c>
      <c r="AY48" s="494">
        <v>0</v>
      </c>
      <c r="AZ48" s="494">
        <v>0</v>
      </c>
      <c r="BA48" s="494">
        <v>0</v>
      </c>
      <c r="BB48" s="494">
        <v>0</v>
      </c>
      <c r="BC48" s="494">
        <v>0</v>
      </c>
      <c r="BD48" s="494">
        <v>0</v>
      </c>
      <c r="BE48" s="494">
        <v>0</v>
      </c>
      <c r="BF48" s="494">
        <v>0</v>
      </c>
      <c r="BG48" s="494">
        <v>0</v>
      </c>
      <c r="BH48" s="494">
        <v>0</v>
      </c>
      <c r="BI48" s="494">
        <v>0</v>
      </c>
      <c r="BJ48" s="494">
        <v>0</v>
      </c>
      <c r="BK48" s="494">
        <v>0</v>
      </c>
      <c r="BL48" s="494">
        <v>0</v>
      </c>
      <c r="BM48" s="494">
        <v>0</v>
      </c>
      <c r="BN48" s="494">
        <v>0</v>
      </c>
      <c r="BO48" s="494">
        <v>0</v>
      </c>
      <c r="BP48" s="494">
        <v>0</v>
      </c>
      <c r="BQ48" s="494">
        <v>0</v>
      </c>
      <c r="BR48" s="494">
        <v>0</v>
      </c>
      <c r="BS48" s="494">
        <v>0</v>
      </c>
      <c r="BT48" s="494">
        <v>0</v>
      </c>
      <c r="BU48" s="494">
        <v>0</v>
      </c>
      <c r="BV48" s="494">
        <v>0</v>
      </c>
      <c r="BW48" s="494">
        <v>0</v>
      </c>
      <c r="BX48" s="494">
        <v>0</v>
      </c>
      <c r="BY48" s="494">
        <v>0</v>
      </c>
      <c r="BZ48" s="494">
        <v>0</v>
      </c>
      <c r="CA48" s="494">
        <v>0</v>
      </c>
      <c r="CB48" s="494">
        <v>0</v>
      </c>
      <c r="CC48" s="494">
        <v>0</v>
      </c>
      <c r="CD48" s="494">
        <v>0</v>
      </c>
      <c r="CE48" s="494">
        <v>0</v>
      </c>
      <c r="CF48" s="494">
        <v>0</v>
      </c>
      <c r="CG48" s="494">
        <v>0</v>
      </c>
      <c r="CH48" s="494">
        <v>0</v>
      </c>
      <c r="CI48" s="494">
        <v>0</v>
      </c>
      <c r="CJ48" s="494">
        <v>0</v>
      </c>
      <c r="CK48" s="494">
        <v>0</v>
      </c>
      <c r="CL48" s="494">
        <v>0</v>
      </c>
      <c r="CM48" s="494">
        <v>0</v>
      </c>
      <c r="CN48" s="494">
        <v>0</v>
      </c>
      <c r="CO48" s="494">
        <v>0</v>
      </c>
      <c r="CP48" s="494">
        <v>0</v>
      </c>
      <c r="CQ48" s="494">
        <v>0</v>
      </c>
      <c r="CR48" s="494">
        <v>0</v>
      </c>
      <c r="CS48" s="494">
        <v>0</v>
      </c>
      <c r="CT48" s="9"/>
      <c r="CV48" s="343">
        <f>IF(COUNT(G48:INDEX(G48:CS48,RP+1))&lt;&gt;RP+1,"Error",0)</f>
        <v>0</v>
      </c>
      <c r="CX48" s="324">
        <f t="shared" si="16"/>
        <v>0</v>
      </c>
    </row>
    <row r="49" spans="3:102" customFormat="1" hidden="1" x14ac:dyDescent="0.35">
      <c r="C49" s="424"/>
      <c r="D49" s="33" t="str">
        <f>IFERROR(VLOOKUP(C49,G.Asm!$C$63:$F$72,4,0),"")</f>
        <v/>
      </c>
      <c r="E49" s="492">
        <f>G49+NPV(G.Asm!$F$40,H49:INDEX(H49:CS49,RP))</f>
        <v>0</v>
      </c>
      <c r="F49" s="492">
        <f t="shared" si="15"/>
        <v>0</v>
      </c>
      <c r="G49" s="493">
        <v>0</v>
      </c>
      <c r="H49" s="494">
        <v>0</v>
      </c>
      <c r="I49" s="494">
        <v>0</v>
      </c>
      <c r="J49" s="494">
        <v>0</v>
      </c>
      <c r="K49" s="494">
        <v>0</v>
      </c>
      <c r="L49" s="494">
        <v>0</v>
      </c>
      <c r="M49" s="494">
        <v>0</v>
      </c>
      <c r="N49" s="494">
        <v>0</v>
      </c>
      <c r="O49" s="494">
        <v>0</v>
      </c>
      <c r="P49" s="494">
        <v>0</v>
      </c>
      <c r="Q49" s="494">
        <v>0</v>
      </c>
      <c r="R49" s="494">
        <v>0</v>
      </c>
      <c r="S49" s="494">
        <v>0</v>
      </c>
      <c r="T49" s="494">
        <v>0</v>
      </c>
      <c r="U49" s="494">
        <v>0</v>
      </c>
      <c r="V49" s="494">
        <v>0</v>
      </c>
      <c r="W49" s="494">
        <v>0</v>
      </c>
      <c r="X49" s="494">
        <v>0</v>
      </c>
      <c r="Y49" s="494">
        <v>0</v>
      </c>
      <c r="Z49" s="494">
        <v>0</v>
      </c>
      <c r="AA49" s="494">
        <v>0</v>
      </c>
      <c r="AB49" s="494">
        <v>0</v>
      </c>
      <c r="AC49" s="494">
        <v>0</v>
      </c>
      <c r="AD49" s="494">
        <v>0</v>
      </c>
      <c r="AE49" s="494">
        <v>0</v>
      </c>
      <c r="AF49" s="494">
        <v>0</v>
      </c>
      <c r="AG49" s="494">
        <v>0</v>
      </c>
      <c r="AH49" s="494">
        <v>0</v>
      </c>
      <c r="AI49" s="494">
        <v>0</v>
      </c>
      <c r="AJ49" s="494">
        <v>0</v>
      </c>
      <c r="AK49" s="494">
        <v>0</v>
      </c>
      <c r="AL49" s="494">
        <v>0</v>
      </c>
      <c r="AM49" s="494">
        <v>0</v>
      </c>
      <c r="AN49" s="494">
        <v>0</v>
      </c>
      <c r="AO49" s="494">
        <v>0</v>
      </c>
      <c r="AP49" s="494">
        <v>0</v>
      </c>
      <c r="AQ49" s="494">
        <v>0</v>
      </c>
      <c r="AR49" s="494">
        <v>0</v>
      </c>
      <c r="AS49" s="494">
        <v>0</v>
      </c>
      <c r="AT49" s="494">
        <v>0</v>
      </c>
      <c r="AU49" s="494">
        <v>0</v>
      </c>
      <c r="AV49" s="494">
        <v>0</v>
      </c>
      <c r="AW49" s="494">
        <v>0</v>
      </c>
      <c r="AX49" s="494">
        <v>0</v>
      </c>
      <c r="AY49" s="494">
        <v>0</v>
      </c>
      <c r="AZ49" s="494">
        <v>0</v>
      </c>
      <c r="BA49" s="494">
        <v>0</v>
      </c>
      <c r="BB49" s="494">
        <v>0</v>
      </c>
      <c r="BC49" s="494">
        <v>0</v>
      </c>
      <c r="BD49" s="494">
        <v>0</v>
      </c>
      <c r="BE49" s="494">
        <v>0</v>
      </c>
      <c r="BF49" s="494">
        <v>0</v>
      </c>
      <c r="BG49" s="494">
        <v>0</v>
      </c>
      <c r="BH49" s="494">
        <v>0</v>
      </c>
      <c r="BI49" s="494">
        <v>0</v>
      </c>
      <c r="BJ49" s="494">
        <v>0</v>
      </c>
      <c r="BK49" s="494">
        <v>0</v>
      </c>
      <c r="BL49" s="494">
        <v>0</v>
      </c>
      <c r="BM49" s="494">
        <v>0</v>
      </c>
      <c r="BN49" s="494">
        <v>0</v>
      </c>
      <c r="BO49" s="494">
        <v>0</v>
      </c>
      <c r="BP49" s="494">
        <v>0</v>
      </c>
      <c r="BQ49" s="494">
        <v>0</v>
      </c>
      <c r="BR49" s="494">
        <v>0</v>
      </c>
      <c r="BS49" s="494">
        <v>0</v>
      </c>
      <c r="BT49" s="494">
        <v>0</v>
      </c>
      <c r="BU49" s="494">
        <v>0</v>
      </c>
      <c r="BV49" s="494">
        <v>0</v>
      </c>
      <c r="BW49" s="494">
        <v>0</v>
      </c>
      <c r="BX49" s="494">
        <v>0</v>
      </c>
      <c r="BY49" s="494">
        <v>0</v>
      </c>
      <c r="BZ49" s="494">
        <v>0</v>
      </c>
      <c r="CA49" s="494">
        <v>0</v>
      </c>
      <c r="CB49" s="494">
        <v>0</v>
      </c>
      <c r="CC49" s="494">
        <v>0</v>
      </c>
      <c r="CD49" s="494">
        <v>0</v>
      </c>
      <c r="CE49" s="494">
        <v>0</v>
      </c>
      <c r="CF49" s="494">
        <v>0</v>
      </c>
      <c r="CG49" s="494">
        <v>0</v>
      </c>
      <c r="CH49" s="494">
        <v>0</v>
      </c>
      <c r="CI49" s="494">
        <v>0</v>
      </c>
      <c r="CJ49" s="494">
        <v>0</v>
      </c>
      <c r="CK49" s="494">
        <v>0</v>
      </c>
      <c r="CL49" s="494">
        <v>0</v>
      </c>
      <c r="CM49" s="494">
        <v>0</v>
      </c>
      <c r="CN49" s="494">
        <v>0</v>
      </c>
      <c r="CO49" s="494">
        <v>0</v>
      </c>
      <c r="CP49" s="494">
        <v>0</v>
      </c>
      <c r="CQ49" s="494">
        <v>0</v>
      </c>
      <c r="CR49" s="494">
        <v>0</v>
      </c>
      <c r="CS49" s="494">
        <v>0</v>
      </c>
      <c r="CT49" s="9"/>
      <c r="CV49" s="343">
        <f>IF(COUNT(G49:INDEX(G49:CS49,RP+1))&lt;&gt;RP+1,"Error",0)</f>
        <v>0</v>
      </c>
      <c r="CX49" s="324">
        <f t="shared" si="16"/>
        <v>0</v>
      </c>
    </row>
    <row r="50" spans="3:102" customFormat="1" hidden="1" x14ac:dyDescent="0.35">
      <c r="C50" s="424"/>
      <c r="D50" s="33" t="str">
        <f>IFERROR(VLOOKUP(C50,G.Asm!$C$63:$F$72,4,0),"")</f>
        <v/>
      </c>
      <c r="E50" s="492">
        <f>G50+NPV(G.Asm!$F$40,H50:INDEX(H50:CS50,RP))</f>
        <v>0</v>
      </c>
      <c r="F50" s="492">
        <f t="shared" si="15"/>
        <v>0</v>
      </c>
      <c r="G50" s="493">
        <v>0</v>
      </c>
      <c r="H50" s="494">
        <v>0</v>
      </c>
      <c r="I50" s="494">
        <v>0</v>
      </c>
      <c r="J50" s="494">
        <v>0</v>
      </c>
      <c r="K50" s="494">
        <v>0</v>
      </c>
      <c r="L50" s="494">
        <v>0</v>
      </c>
      <c r="M50" s="494">
        <v>0</v>
      </c>
      <c r="N50" s="494">
        <v>0</v>
      </c>
      <c r="O50" s="494">
        <v>0</v>
      </c>
      <c r="P50" s="494">
        <v>0</v>
      </c>
      <c r="Q50" s="494">
        <v>0</v>
      </c>
      <c r="R50" s="494">
        <v>0</v>
      </c>
      <c r="S50" s="494">
        <v>0</v>
      </c>
      <c r="T50" s="494">
        <v>0</v>
      </c>
      <c r="U50" s="494">
        <v>0</v>
      </c>
      <c r="V50" s="494">
        <v>0</v>
      </c>
      <c r="W50" s="494">
        <v>0</v>
      </c>
      <c r="X50" s="494">
        <v>0</v>
      </c>
      <c r="Y50" s="494">
        <v>0</v>
      </c>
      <c r="Z50" s="494">
        <v>0</v>
      </c>
      <c r="AA50" s="494">
        <v>0</v>
      </c>
      <c r="AB50" s="494">
        <v>0</v>
      </c>
      <c r="AC50" s="494">
        <v>0</v>
      </c>
      <c r="AD50" s="494">
        <v>0</v>
      </c>
      <c r="AE50" s="494">
        <v>0</v>
      </c>
      <c r="AF50" s="494">
        <v>0</v>
      </c>
      <c r="AG50" s="494">
        <v>0</v>
      </c>
      <c r="AH50" s="494">
        <v>0</v>
      </c>
      <c r="AI50" s="494">
        <v>0</v>
      </c>
      <c r="AJ50" s="494">
        <v>0</v>
      </c>
      <c r="AK50" s="494">
        <v>0</v>
      </c>
      <c r="AL50" s="494">
        <v>0</v>
      </c>
      <c r="AM50" s="494">
        <v>0</v>
      </c>
      <c r="AN50" s="494">
        <v>0</v>
      </c>
      <c r="AO50" s="494">
        <v>0</v>
      </c>
      <c r="AP50" s="494">
        <v>0</v>
      </c>
      <c r="AQ50" s="494">
        <v>0</v>
      </c>
      <c r="AR50" s="494">
        <v>0</v>
      </c>
      <c r="AS50" s="494">
        <v>0</v>
      </c>
      <c r="AT50" s="494">
        <v>0</v>
      </c>
      <c r="AU50" s="494">
        <v>0</v>
      </c>
      <c r="AV50" s="494">
        <v>0</v>
      </c>
      <c r="AW50" s="494">
        <v>0</v>
      </c>
      <c r="AX50" s="494">
        <v>0</v>
      </c>
      <c r="AY50" s="494">
        <v>0</v>
      </c>
      <c r="AZ50" s="494">
        <v>0</v>
      </c>
      <c r="BA50" s="494">
        <v>0</v>
      </c>
      <c r="BB50" s="494">
        <v>0</v>
      </c>
      <c r="BC50" s="494">
        <v>0</v>
      </c>
      <c r="BD50" s="494">
        <v>0</v>
      </c>
      <c r="BE50" s="494">
        <v>0</v>
      </c>
      <c r="BF50" s="494">
        <v>0</v>
      </c>
      <c r="BG50" s="494">
        <v>0</v>
      </c>
      <c r="BH50" s="494">
        <v>0</v>
      </c>
      <c r="BI50" s="494">
        <v>0</v>
      </c>
      <c r="BJ50" s="494">
        <v>0</v>
      </c>
      <c r="BK50" s="494">
        <v>0</v>
      </c>
      <c r="BL50" s="494">
        <v>0</v>
      </c>
      <c r="BM50" s="494">
        <v>0</v>
      </c>
      <c r="BN50" s="494">
        <v>0</v>
      </c>
      <c r="BO50" s="494">
        <v>0</v>
      </c>
      <c r="BP50" s="494">
        <v>0</v>
      </c>
      <c r="BQ50" s="494">
        <v>0</v>
      </c>
      <c r="BR50" s="494">
        <v>0</v>
      </c>
      <c r="BS50" s="494">
        <v>0</v>
      </c>
      <c r="BT50" s="494">
        <v>0</v>
      </c>
      <c r="BU50" s="494">
        <v>0</v>
      </c>
      <c r="BV50" s="494">
        <v>0</v>
      </c>
      <c r="BW50" s="494">
        <v>0</v>
      </c>
      <c r="BX50" s="494">
        <v>0</v>
      </c>
      <c r="BY50" s="494">
        <v>0</v>
      </c>
      <c r="BZ50" s="494">
        <v>0</v>
      </c>
      <c r="CA50" s="494">
        <v>0</v>
      </c>
      <c r="CB50" s="494">
        <v>0</v>
      </c>
      <c r="CC50" s="494">
        <v>0</v>
      </c>
      <c r="CD50" s="494">
        <v>0</v>
      </c>
      <c r="CE50" s="494">
        <v>0</v>
      </c>
      <c r="CF50" s="494">
        <v>0</v>
      </c>
      <c r="CG50" s="494">
        <v>0</v>
      </c>
      <c r="CH50" s="494">
        <v>0</v>
      </c>
      <c r="CI50" s="494">
        <v>0</v>
      </c>
      <c r="CJ50" s="494">
        <v>0</v>
      </c>
      <c r="CK50" s="494">
        <v>0</v>
      </c>
      <c r="CL50" s="494">
        <v>0</v>
      </c>
      <c r="CM50" s="494">
        <v>0</v>
      </c>
      <c r="CN50" s="494">
        <v>0</v>
      </c>
      <c r="CO50" s="494">
        <v>0</v>
      </c>
      <c r="CP50" s="494">
        <v>0</v>
      </c>
      <c r="CQ50" s="494">
        <v>0</v>
      </c>
      <c r="CR50" s="494">
        <v>0</v>
      </c>
      <c r="CS50" s="494">
        <v>0</v>
      </c>
      <c r="CT50" s="9"/>
      <c r="CV50" s="343">
        <f>IF(COUNT(G50:INDEX(G50:CS50,RP+1))&lt;&gt;RP+1,"Error",0)</f>
        <v>0</v>
      </c>
      <c r="CX50" s="324">
        <f t="shared" si="16"/>
        <v>0</v>
      </c>
    </row>
    <row r="51" spans="3:102" customFormat="1" hidden="1" x14ac:dyDescent="0.35">
      <c r="C51" s="424"/>
      <c r="D51" s="33" t="str">
        <f>IFERROR(VLOOKUP(C51,G.Asm!$C$63:$F$72,4,0),"")</f>
        <v/>
      </c>
      <c r="E51" s="492">
        <f>G51+NPV(G.Asm!$F$40,H51:INDEX(H51:CS51,RP))</f>
        <v>0</v>
      </c>
      <c r="F51" s="492">
        <f t="shared" si="15"/>
        <v>0</v>
      </c>
      <c r="G51" s="493">
        <v>0</v>
      </c>
      <c r="H51" s="494">
        <v>0</v>
      </c>
      <c r="I51" s="494">
        <v>0</v>
      </c>
      <c r="J51" s="494">
        <v>0</v>
      </c>
      <c r="K51" s="494">
        <v>0</v>
      </c>
      <c r="L51" s="494">
        <v>0</v>
      </c>
      <c r="M51" s="494">
        <v>0</v>
      </c>
      <c r="N51" s="494">
        <v>0</v>
      </c>
      <c r="O51" s="494">
        <v>0</v>
      </c>
      <c r="P51" s="494">
        <v>0</v>
      </c>
      <c r="Q51" s="494">
        <v>0</v>
      </c>
      <c r="R51" s="494">
        <v>0</v>
      </c>
      <c r="S51" s="494">
        <v>0</v>
      </c>
      <c r="T51" s="494">
        <v>0</v>
      </c>
      <c r="U51" s="494">
        <v>0</v>
      </c>
      <c r="V51" s="494">
        <v>0</v>
      </c>
      <c r="W51" s="494">
        <v>0</v>
      </c>
      <c r="X51" s="494">
        <v>0</v>
      </c>
      <c r="Y51" s="494">
        <v>0</v>
      </c>
      <c r="Z51" s="494">
        <v>0</v>
      </c>
      <c r="AA51" s="494">
        <v>0</v>
      </c>
      <c r="AB51" s="494">
        <v>0</v>
      </c>
      <c r="AC51" s="494">
        <v>0</v>
      </c>
      <c r="AD51" s="494">
        <v>0</v>
      </c>
      <c r="AE51" s="494">
        <v>0</v>
      </c>
      <c r="AF51" s="494">
        <v>0</v>
      </c>
      <c r="AG51" s="494">
        <v>0</v>
      </c>
      <c r="AH51" s="494">
        <v>0</v>
      </c>
      <c r="AI51" s="494">
        <v>0</v>
      </c>
      <c r="AJ51" s="494">
        <v>0</v>
      </c>
      <c r="AK51" s="494">
        <v>0</v>
      </c>
      <c r="AL51" s="494">
        <v>0</v>
      </c>
      <c r="AM51" s="494">
        <v>0</v>
      </c>
      <c r="AN51" s="494">
        <v>0</v>
      </c>
      <c r="AO51" s="494">
        <v>0</v>
      </c>
      <c r="AP51" s="494">
        <v>0</v>
      </c>
      <c r="AQ51" s="494">
        <v>0</v>
      </c>
      <c r="AR51" s="494">
        <v>0</v>
      </c>
      <c r="AS51" s="494">
        <v>0</v>
      </c>
      <c r="AT51" s="494">
        <v>0</v>
      </c>
      <c r="AU51" s="494">
        <v>0</v>
      </c>
      <c r="AV51" s="494">
        <v>0</v>
      </c>
      <c r="AW51" s="494">
        <v>0</v>
      </c>
      <c r="AX51" s="494">
        <v>0</v>
      </c>
      <c r="AY51" s="494">
        <v>0</v>
      </c>
      <c r="AZ51" s="494">
        <v>0</v>
      </c>
      <c r="BA51" s="494">
        <v>0</v>
      </c>
      <c r="BB51" s="494">
        <v>0</v>
      </c>
      <c r="BC51" s="494">
        <v>0</v>
      </c>
      <c r="BD51" s="494">
        <v>0</v>
      </c>
      <c r="BE51" s="494">
        <v>0</v>
      </c>
      <c r="BF51" s="494">
        <v>0</v>
      </c>
      <c r="BG51" s="494">
        <v>0</v>
      </c>
      <c r="BH51" s="494">
        <v>0</v>
      </c>
      <c r="BI51" s="494">
        <v>0</v>
      </c>
      <c r="BJ51" s="494">
        <v>0</v>
      </c>
      <c r="BK51" s="494">
        <v>0</v>
      </c>
      <c r="BL51" s="494">
        <v>0</v>
      </c>
      <c r="BM51" s="494">
        <v>0</v>
      </c>
      <c r="BN51" s="494">
        <v>0</v>
      </c>
      <c r="BO51" s="494">
        <v>0</v>
      </c>
      <c r="BP51" s="494">
        <v>0</v>
      </c>
      <c r="BQ51" s="494">
        <v>0</v>
      </c>
      <c r="BR51" s="494">
        <v>0</v>
      </c>
      <c r="BS51" s="494">
        <v>0</v>
      </c>
      <c r="BT51" s="494">
        <v>0</v>
      </c>
      <c r="BU51" s="494">
        <v>0</v>
      </c>
      <c r="BV51" s="494">
        <v>0</v>
      </c>
      <c r="BW51" s="494">
        <v>0</v>
      </c>
      <c r="BX51" s="494">
        <v>0</v>
      </c>
      <c r="BY51" s="494">
        <v>0</v>
      </c>
      <c r="BZ51" s="494">
        <v>0</v>
      </c>
      <c r="CA51" s="494">
        <v>0</v>
      </c>
      <c r="CB51" s="494">
        <v>0</v>
      </c>
      <c r="CC51" s="494">
        <v>0</v>
      </c>
      <c r="CD51" s="494">
        <v>0</v>
      </c>
      <c r="CE51" s="494">
        <v>0</v>
      </c>
      <c r="CF51" s="494">
        <v>0</v>
      </c>
      <c r="CG51" s="494">
        <v>0</v>
      </c>
      <c r="CH51" s="494">
        <v>0</v>
      </c>
      <c r="CI51" s="494">
        <v>0</v>
      </c>
      <c r="CJ51" s="494">
        <v>0</v>
      </c>
      <c r="CK51" s="494">
        <v>0</v>
      </c>
      <c r="CL51" s="494">
        <v>0</v>
      </c>
      <c r="CM51" s="494">
        <v>0</v>
      </c>
      <c r="CN51" s="494">
        <v>0</v>
      </c>
      <c r="CO51" s="494">
        <v>0</v>
      </c>
      <c r="CP51" s="494">
        <v>0</v>
      </c>
      <c r="CQ51" s="494">
        <v>0</v>
      </c>
      <c r="CR51" s="494">
        <v>0</v>
      </c>
      <c r="CS51" s="494">
        <v>0</v>
      </c>
      <c r="CT51" s="9"/>
      <c r="CV51" s="343">
        <f>IF(COUNT(G51:INDEX(G51:CS51,RP+1))&lt;&gt;RP+1,"Error",0)</f>
        <v>0</v>
      </c>
      <c r="CX51" s="324">
        <f t="shared" si="16"/>
        <v>0</v>
      </c>
    </row>
    <row r="52" spans="3:102" customFormat="1" x14ac:dyDescent="0.35">
      <c r="C52" s="422" t="s">
        <v>334</v>
      </c>
      <c r="D52" s="33" t="str">
        <f>IF(OR(C52="Spare",ISBLANK(C52)),"",G.Asm!$F$72)</f>
        <v/>
      </c>
      <c r="E52" s="492">
        <f>G52+NPV(G.Asm!$F$40,H52:INDEX(H52:CS52,RP))</f>
        <v>0</v>
      </c>
      <c r="F52" s="492">
        <f t="shared" si="15"/>
        <v>0</v>
      </c>
      <c r="G52" s="493">
        <v>0</v>
      </c>
      <c r="H52" s="494">
        <v>0</v>
      </c>
      <c r="I52" s="494">
        <v>0</v>
      </c>
      <c r="J52" s="494">
        <v>0</v>
      </c>
      <c r="K52" s="494">
        <v>0</v>
      </c>
      <c r="L52" s="494">
        <v>0</v>
      </c>
      <c r="M52" s="494">
        <v>0</v>
      </c>
      <c r="N52" s="494">
        <v>0</v>
      </c>
      <c r="O52" s="494">
        <v>0</v>
      </c>
      <c r="P52" s="494">
        <v>0</v>
      </c>
      <c r="Q52" s="494">
        <v>0</v>
      </c>
      <c r="R52" s="494">
        <v>0</v>
      </c>
      <c r="S52" s="494">
        <v>0</v>
      </c>
      <c r="T52" s="494">
        <v>0</v>
      </c>
      <c r="U52" s="494">
        <v>0</v>
      </c>
      <c r="V52" s="494">
        <v>0</v>
      </c>
      <c r="W52" s="494">
        <v>0</v>
      </c>
      <c r="X52" s="494">
        <v>0</v>
      </c>
      <c r="Y52" s="494">
        <v>0</v>
      </c>
      <c r="Z52" s="494">
        <v>0</v>
      </c>
      <c r="AA52" s="494">
        <v>0</v>
      </c>
      <c r="AB52" s="494">
        <v>0</v>
      </c>
      <c r="AC52" s="494">
        <v>0</v>
      </c>
      <c r="AD52" s="494">
        <v>0</v>
      </c>
      <c r="AE52" s="494">
        <v>0</v>
      </c>
      <c r="AF52" s="494">
        <v>0</v>
      </c>
      <c r="AG52" s="494">
        <v>0</v>
      </c>
      <c r="AH52" s="494">
        <v>0</v>
      </c>
      <c r="AI52" s="494">
        <v>0</v>
      </c>
      <c r="AJ52" s="494">
        <v>0</v>
      </c>
      <c r="AK52" s="494">
        <v>0</v>
      </c>
      <c r="AL52" s="494">
        <v>0</v>
      </c>
      <c r="AM52" s="494">
        <v>0</v>
      </c>
      <c r="AN52" s="494">
        <v>0</v>
      </c>
      <c r="AO52" s="494">
        <v>0</v>
      </c>
      <c r="AP52" s="494">
        <v>0</v>
      </c>
      <c r="AQ52" s="494">
        <v>0</v>
      </c>
      <c r="AR52" s="494">
        <v>0</v>
      </c>
      <c r="AS52" s="494">
        <v>0</v>
      </c>
      <c r="AT52" s="494">
        <v>0</v>
      </c>
      <c r="AU52" s="494">
        <v>0</v>
      </c>
      <c r="AV52" s="494">
        <v>0</v>
      </c>
      <c r="AW52" s="494">
        <v>0</v>
      </c>
      <c r="AX52" s="494">
        <v>0</v>
      </c>
      <c r="AY52" s="494">
        <v>0</v>
      </c>
      <c r="AZ52" s="494">
        <v>0</v>
      </c>
      <c r="BA52" s="494">
        <v>0</v>
      </c>
      <c r="BB52" s="494">
        <v>0</v>
      </c>
      <c r="BC52" s="494">
        <v>0</v>
      </c>
      <c r="BD52" s="494">
        <v>0</v>
      </c>
      <c r="BE52" s="494">
        <v>0</v>
      </c>
      <c r="BF52" s="494">
        <v>0</v>
      </c>
      <c r="BG52" s="494">
        <v>0</v>
      </c>
      <c r="BH52" s="494">
        <v>0</v>
      </c>
      <c r="BI52" s="494">
        <v>0</v>
      </c>
      <c r="BJ52" s="494">
        <v>0</v>
      </c>
      <c r="BK52" s="494">
        <v>0</v>
      </c>
      <c r="BL52" s="494">
        <v>0</v>
      </c>
      <c r="BM52" s="494">
        <v>0</v>
      </c>
      <c r="BN52" s="494">
        <v>0</v>
      </c>
      <c r="BO52" s="494">
        <v>0</v>
      </c>
      <c r="BP52" s="494">
        <v>0</v>
      </c>
      <c r="BQ52" s="494">
        <v>0</v>
      </c>
      <c r="BR52" s="494">
        <v>0</v>
      </c>
      <c r="BS52" s="494">
        <v>0</v>
      </c>
      <c r="BT52" s="494">
        <v>0</v>
      </c>
      <c r="BU52" s="494">
        <v>0</v>
      </c>
      <c r="BV52" s="494">
        <v>0</v>
      </c>
      <c r="BW52" s="494">
        <v>0</v>
      </c>
      <c r="BX52" s="494">
        <v>0</v>
      </c>
      <c r="BY52" s="494">
        <v>0</v>
      </c>
      <c r="BZ52" s="494">
        <v>0</v>
      </c>
      <c r="CA52" s="494">
        <v>0</v>
      </c>
      <c r="CB52" s="494">
        <v>0</v>
      </c>
      <c r="CC52" s="494">
        <v>0</v>
      </c>
      <c r="CD52" s="494">
        <v>0</v>
      </c>
      <c r="CE52" s="494">
        <v>0</v>
      </c>
      <c r="CF52" s="494">
        <v>0</v>
      </c>
      <c r="CG52" s="494">
        <v>0</v>
      </c>
      <c r="CH52" s="494">
        <v>0</v>
      </c>
      <c r="CI52" s="494">
        <v>0</v>
      </c>
      <c r="CJ52" s="494">
        <v>0</v>
      </c>
      <c r="CK52" s="494">
        <v>0</v>
      </c>
      <c r="CL52" s="494">
        <v>0</v>
      </c>
      <c r="CM52" s="494">
        <v>0</v>
      </c>
      <c r="CN52" s="494">
        <v>0</v>
      </c>
      <c r="CO52" s="494">
        <v>0</v>
      </c>
      <c r="CP52" s="494">
        <v>0</v>
      </c>
      <c r="CQ52" s="494">
        <v>0</v>
      </c>
      <c r="CR52" s="494">
        <v>0</v>
      </c>
      <c r="CS52" s="494">
        <v>0</v>
      </c>
      <c r="CT52" s="9"/>
      <c r="CV52" s="343">
        <f>IF(COUNT(G52:INDEX(G52:CS52,RP+1))&lt;&gt;RP+1,"Error",0)</f>
        <v>0</v>
      </c>
      <c r="CX52" s="324">
        <f t="shared" si="16"/>
        <v>0</v>
      </c>
    </row>
    <row r="53" spans="3:102" customFormat="1" hidden="1" x14ac:dyDescent="0.35">
      <c r="C53" s="422" t="s">
        <v>334</v>
      </c>
      <c r="D53" s="33" t="str">
        <f>IF(OR(C53="Spare",ISBLANK(C53)),"",G.Asm!$F$72)</f>
        <v/>
      </c>
      <c r="E53" s="492">
        <f>G53+NPV(G.Asm!$F$40,H53:INDEX(H53:CS53,RP))</f>
        <v>0</v>
      </c>
      <c r="F53" s="492">
        <f t="shared" si="15"/>
        <v>0</v>
      </c>
      <c r="G53" s="493">
        <v>0</v>
      </c>
      <c r="H53" s="494">
        <v>0</v>
      </c>
      <c r="I53" s="494">
        <v>0</v>
      </c>
      <c r="J53" s="494">
        <v>0</v>
      </c>
      <c r="K53" s="494">
        <v>0</v>
      </c>
      <c r="L53" s="494">
        <v>0</v>
      </c>
      <c r="M53" s="494">
        <v>0</v>
      </c>
      <c r="N53" s="494">
        <v>0</v>
      </c>
      <c r="O53" s="494">
        <v>0</v>
      </c>
      <c r="P53" s="494">
        <v>0</v>
      </c>
      <c r="Q53" s="494">
        <v>0</v>
      </c>
      <c r="R53" s="494">
        <v>0</v>
      </c>
      <c r="S53" s="494">
        <v>0</v>
      </c>
      <c r="T53" s="494">
        <v>0</v>
      </c>
      <c r="U53" s="494">
        <v>0</v>
      </c>
      <c r="V53" s="494">
        <v>0</v>
      </c>
      <c r="W53" s="494">
        <v>0</v>
      </c>
      <c r="X53" s="494">
        <v>0</v>
      </c>
      <c r="Y53" s="494">
        <v>0</v>
      </c>
      <c r="Z53" s="494">
        <v>0</v>
      </c>
      <c r="AA53" s="494">
        <v>0</v>
      </c>
      <c r="AB53" s="494">
        <v>0</v>
      </c>
      <c r="AC53" s="494">
        <v>0</v>
      </c>
      <c r="AD53" s="494">
        <v>0</v>
      </c>
      <c r="AE53" s="494">
        <v>0</v>
      </c>
      <c r="AF53" s="494">
        <v>0</v>
      </c>
      <c r="AG53" s="494">
        <v>0</v>
      </c>
      <c r="AH53" s="494">
        <v>0</v>
      </c>
      <c r="AI53" s="494">
        <v>0</v>
      </c>
      <c r="AJ53" s="494">
        <v>0</v>
      </c>
      <c r="AK53" s="494">
        <v>0</v>
      </c>
      <c r="AL53" s="494">
        <v>0</v>
      </c>
      <c r="AM53" s="494">
        <v>0</v>
      </c>
      <c r="AN53" s="494">
        <v>0</v>
      </c>
      <c r="AO53" s="494">
        <v>0</v>
      </c>
      <c r="AP53" s="494">
        <v>0</v>
      </c>
      <c r="AQ53" s="494">
        <v>0</v>
      </c>
      <c r="AR53" s="494">
        <v>0</v>
      </c>
      <c r="AS53" s="494">
        <v>0</v>
      </c>
      <c r="AT53" s="494">
        <v>0</v>
      </c>
      <c r="AU53" s="494">
        <v>0</v>
      </c>
      <c r="AV53" s="494">
        <v>0</v>
      </c>
      <c r="AW53" s="494">
        <v>0</v>
      </c>
      <c r="AX53" s="494">
        <v>0</v>
      </c>
      <c r="AY53" s="494">
        <v>0</v>
      </c>
      <c r="AZ53" s="494">
        <v>0</v>
      </c>
      <c r="BA53" s="494">
        <v>0</v>
      </c>
      <c r="BB53" s="494">
        <v>0</v>
      </c>
      <c r="BC53" s="494">
        <v>0</v>
      </c>
      <c r="BD53" s="494">
        <v>0</v>
      </c>
      <c r="BE53" s="494">
        <v>0</v>
      </c>
      <c r="BF53" s="494">
        <v>0</v>
      </c>
      <c r="BG53" s="494">
        <v>0</v>
      </c>
      <c r="BH53" s="494">
        <v>0</v>
      </c>
      <c r="BI53" s="494">
        <v>0</v>
      </c>
      <c r="BJ53" s="494">
        <v>0</v>
      </c>
      <c r="BK53" s="494">
        <v>0</v>
      </c>
      <c r="BL53" s="494">
        <v>0</v>
      </c>
      <c r="BM53" s="494">
        <v>0</v>
      </c>
      <c r="BN53" s="494">
        <v>0</v>
      </c>
      <c r="BO53" s="494">
        <v>0</v>
      </c>
      <c r="BP53" s="494">
        <v>0</v>
      </c>
      <c r="BQ53" s="494">
        <v>0</v>
      </c>
      <c r="BR53" s="494">
        <v>0</v>
      </c>
      <c r="BS53" s="494">
        <v>0</v>
      </c>
      <c r="BT53" s="494">
        <v>0</v>
      </c>
      <c r="BU53" s="494">
        <v>0</v>
      </c>
      <c r="BV53" s="494">
        <v>0</v>
      </c>
      <c r="BW53" s="494">
        <v>0</v>
      </c>
      <c r="BX53" s="494">
        <v>0</v>
      </c>
      <c r="BY53" s="494">
        <v>0</v>
      </c>
      <c r="BZ53" s="494">
        <v>0</v>
      </c>
      <c r="CA53" s="494">
        <v>0</v>
      </c>
      <c r="CB53" s="494">
        <v>0</v>
      </c>
      <c r="CC53" s="494">
        <v>0</v>
      </c>
      <c r="CD53" s="494">
        <v>0</v>
      </c>
      <c r="CE53" s="494">
        <v>0</v>
      </c>
      <c r="CF53" s="494">
        <v>0</v>
      </c>
      <c r="CG53" s="494">
        <v>0</v>
      </c>
      <c r="CH53" s="494">
        <v>0</v>
      </c>
      <c r="CI53" s="494">
        <v>0</v>
      </c>
      <c r="CJ53" s="494">
        <v>0</v>
      </c>
      <c r="CK53" s="494">
        <v>0</v>
      </c>
      <c r="CL53" s="494">
        <v>0</v>
      </c>
      <c r="CM53" s="494">
        <v>0</v>
      </c>
      <c r="CN53" s="494">
        <v>0</v>
      </c>
      <c r="CO53" s="494">
        <v>0</v>
      </c>
      <c r="CP53" s="494">
        <v>0</v>
      </c>
      <c r="CQ53" s="494">
        <v>0</v>
      </c>
      <c r="CR53" s="494">
        <v>0</v>
      </c>
      <c r="CS53" s="494">
        <v>0</v>
      </c>
      <c r="CT53" s="9"/>
      <c r="CV53" s="343">
        <f>IF(COUNT(G53:INDEX(G53:CS53,RP+1))&lt;&gt;RP+1,"Error",0)</f>
        <v>0</v>
      </c>
      <c r="CX53" s="324">
        <f t="shared" si="16"/>
        <v>0</v>
      </c>
    </row>
    <row r="54" spans="3:102" customFormat="1" hidden="1" x14ac:dyDescent="0.35">
      <c r="C54" s="422" t="s">
        <v>334</v>
      </c>
      <c r="D54" s="33" t="str">
        <f>IF(OR(C54="Spare",ISBLANK(C54)),"",G.Asm!$F$72)</f>
        <v/>
      </c>
      <c r="E54" s="492">
        <f>G54+NPV(G.Asm!$F$40,H54:INDEX(H54:CS54,RP))</f>
        <v>0</v>
      </c>
      <c r="F54" s="492">
        <f t="shared" si="15"/>
        <v>0</v>
      </c>
      <c r="G54" s="493">
        <v>0</v>
      </c>
      <c r="H54" s="494">
        <v>0</v>
      </c>
      <c r="I54" s="494">
        <v>0</v>
      </c>
      <c r="J54" s="494">
        <v>0</v>
      </c>
      <c r="K54" s="494">
        <v>0</v>
      </c>
      <c r="L54" s="494">
        <v>0</v>
      </c>
      <c r="M54" s="494">
        <v>0</v>
      </c>
      <c r="N54" s="494">
        <v>0</v>
      </c>
      <c r="O54" s="494">
        <v>0</v>
      </c>
      <c r="P54" s="494">
        <v>0</v>
      </c>
      <c r="Q54" s="494">
        <v>0</v>
      </c>
      <c r="R54" s="494">
        <v>0</v>
      </c>
      <c r="S54" s="494">
        <v>0</v>
      </c>
      <c r="T54" s="494">
        <v>0</v>
      </c>
      <c r="U54" s="494">
        <v>0</v>
      </c>
      <c r="V54" s="494">
        <v>0</v>
      </c>
      <c r="W54" s="494">
        <v>0</v>
      </c>
      <c r="X54" s="494">
        <v>0</v>
      </c>
      <c r="Y54" s="494">
        <v>0</v>
      </c>
      <c r="Z54" s="494">
        <v>0</v>
      </c>
      <c r="AA54" s="494">
        <v>0</v>
      </c>
      <c r="AB54" s="494">
        <v>0</v>
      </c>
      <c r="AC54" s="494">
        <v>0</v>
      </c>
      <c r="AD54" s="494">
        <v>0</v>
      </c>
      <c r="AE54" s="494">
        <v>0</v>
      </c>
      <c r="AF54" s="494">
        <v>0</v>
      </c>
      <c r="AG54" s="494">
        <v>0</v>
      </c>
      <c r="AH54" s="494">
        <v>0</v>
      </c>
      <c r="AI54" s="494">
        <v>0</v>
      </c>
      <c r="AJ54" s="494">
        <v>0</v>
      </c>
      <c r="AK54" s="494">
        <v>0</v>
      </c>
      <c r="AL54" s="494">
        <v>0</v>
      </c>
      <c r="AM54" s="494">
        <v>0</v>
      </c>
      <c r="AN54" s="494">
        <v>0</v>
      </c>
      <c r="AO54" s="494">
        <v>0</v>
      </c>
      <c r="AP54" s="494">
        <v>0</v>
      </c>
      <c r="AQ54" s="494">
        <v>0</v>
      </c>
      <c r="AR54" s="494">
        <v>0</v>
      </c>
      <c r="AS54" s="494">
        <v>0</v>
      </c>
      <c r="AT54" s="494">
        <v>0</v>
      </c>
      <c r="AU54" s="494">
        <v>0</v>
      </c>
      <c r="AV54" s="494">
        <v>0</v>
      </c>
      <c r="AW54" s="494">
        <v>0</v>
      </c>
      <c r="AX54" s="494">
        <v>0</v>
      </c>
      <c r="AY54" s="494">
        <v>0</v>
      </c>
      <c r="AZ54" s="494">
        <v>0</v>
      </c>
      <c r="BA54" s="494">
        <v>0</v>
      </c>
      <c r="BB54" s="494">
        <v>0</v>
      </c>
      <c r="BC54" s="494">
        <v>0</v>
      </c>
      <c r="BD54" s="494">
        <v>0</v>
      </c>
      <c r="BE54" s="494">
        <v>0</v>
      </c>
      <c r="BF54" s="494">
        <v>0</v>
      </c>
      <c r="BG54" s="494">
        <v>0</v>
      </c>
      <c r="BH54" s="494">
        <v>0</v>
      </c>
      <c r="BI54" s="494">
        <v>0</v>
      </c>
      <c r="BJ54" s="494">
        <v>0</v>
      </c>
      <c r="BK54" s="494">
        <v>0</v>
      </c>
      <c r="BL54" s="494">
        <v>0</v>
      </c>
      <c r="BM54" s="494">
        <v>0</v>
      </c>
      <c r="BN54" s="494">
        <v>0</v>
      </c>
      <c r="BO54" s="494">
        <v>0</v>
      </c>
      <c r="BP54" s="494">
        <v>0</v>
      </c>
      <c r="BQ54" s="494">
        <v>0</v>
      </c>
      <c r="BR54" s="494">
        <v>0</v>
      </c>
      <c r="BS54" s="494">
        <v>0</v>
      </c>
      <c r="BT54" s="494">
        <v>0</v>
      </c>
      <c r="BU54" s="494">
        <v>0</v>
      </c>
      <c r="BV54" s="494">
        <v>0</v>
      </c>
      <c r="BW54" s="494">
        <v>0</v>
      </c>
      <c r="BX54" s="494">
        <v>0</v>
      </c>
      <c r="BY54" s="494">
        <v>0</v>
      </c>
      <c r="BZ54" s="494">
        <v>0</v>
      </c>
      <c r="CA54" s="494">
        <v>0</v>
      </c>
      <c r="CB54" s="494">
        <v>0</v>
      </c>
      <c r="CC54" s="494">
        <v>0</v>
      </c>
      <c r="CD54" s="494">
        <v>0</v>
      </c>
      <c r="CE54" s="494">
        <v>0</v>
      </c>
      <c r="CF54" s="494">
        <v>0</v>
      </c>
      <c r="CG54" s="494">
        <v>0</v>
      </c>
      <c r="CH54" s="494">
        <v>0</v>
      </c>
      <c r="CI54" s="494">
        <v>0</v>
      </c>
      <c r="CJ54" s="494">
        <v>0</v>
      </c>
      <c r="CK54" s="494">
        <v>0</v>
      </c>
      <c r="CL54" s="494">
        <v>0</v>
      </c>
      <c r="CM54" s="494">
        <v>0</v>
      </c>
      <c r="CN54" s="494">
        <v>0</v>
      </c>
      <c r="CO54" s="494">
        <v>0</v>
      </c>
      <c r="CP54" s="494">
        <v>0</v>
      </c>
      <c r="CQ54" s="494">
        <v>0</v>
      </c>
      <c r="CR54" s="494">
        <v>0</v>
      </c>
      <c r="CS54" s="494">
        <v>0</v>
      </c>
      <c r="CT54" s="9"/>
      <c r="CV54" s="343">
        <f>IF(COUNT(G54:INDEX(G54:CS54,RP+1))&lt;&gt;RP+1,"Error",0)</f>
        <v>0</v>
      </c>
      <c r="CX54" s="324">
        <f t="shared" si="16"/>
        <v>0</v>
      </c>
    </row>
    <row r="55" spans="3:102" customFormat="1" hidden="1" x14ac:dyDescent="0.35">
      <c r="C55" s="422" t="s">
        <v>334</v>
      </c>
      <c r="D55" s="33" t="str">
        <f>IF(OR(C55="Spare",ISBLANK(C55)),"",G.Asm!$F$72)</f>
        <v/>
      </c>
      <c r="E55" s="492">
        <f>G55+NPV(G.Asm!$F$40,H55:INDEX(H55:CS55,RP))</f>
        <v>0</v>
      </c>
      <c r="F55" s="492">
        <f t="shared" si="15"/>
        <v>0</v>
      </c>
      <c r="G55" s="493">
        <v>0</v>
      </c>
      <c r="H55" s="494">
        <v>0</v>
      </c>
      <c r="I55" s="494">
        <v>0</v>
      </c>
      <c r="J55" s="494">
        <v>0</v>
      </c>
      <c r="K55" s="494">
        <v>0</v>
      </c>
      <c r="L55" s="494">
        <v>0</v>
      </c>
      <c r="M55" s="494">
        <v>0</v>
      </c>
      <c r="N55" s="494">
        <v>0</v>
      </c>
      <c r="O55" s="494">
        <v>0</v>
      </c>
      <c r="P55" s="494">
        <v>0</v>
      </c>
      <c r="Q55" s="494">
        <v>0</v>
      </c>
      <c r="R55" s="494">
        <v>0</v>
      </c>
      <c r="S55" s="494">
        <v>0</v>
      </c>
      <c r="T55" s="494">
        <v>0</v>
      </c>
      <c r="U55" s="494">
        <v>0</v>
      </c>
      <c r="V55" s="494">
        <v>0</v>
      </c>
      <c r="W55" s="494">
        <v>0</v>
      </c>
      <c r="X55" s="494">
        <v>0</v>
      </c>
      <c r="Y55" s="494">
        <v>0</v>
      </c>
      <c r="Z55" s="494">
        <v>0</v>
      </c>
      <c r="AA55" s="494">
        <v>0</v>
      </c>
      <c r="AB55" s="494">
        <v>0</v>
      </c>
      <c r="AC55" s="494">
        <v>0</v>
      </c>
      <c r="AD55" s="494">
        <v>0</v>
      </c>
      <c r="AE55" s="494">
        <v>0</v>
      </c>
      <c r="AF55" s="494">
        <v>0</v>
      </c>
      <c r="AG55" s="494">
        <v>0</v>
      </c>
      <c r="AH55" s="494">
        <v>0</v>
      </c>
      <c r="AI55" s="494">
        <v>0</v>
      </c>
      <c r="AJ55" s="494">
        <v>0</v>
      </c>
      <c r="AK55" s="494">
        <v>0</v>
      </c>
      <c r="AL55" s="494">
        <v>0</v>
      </c>
      <c r="AM55" s="494">
        <v>0</v>
      </c>
      <c r="AN55" s="494">
        <v>0</v>
      </c>
      <c r="AO55" s="494">
        <v>0</v>
      </c>
      <c r="AP55" s="494">
        <v>0</v>
      </c>
      <c r="AQ55" s="494">
        <v>0</v>
      </c>
      <c r="AR55" s="494">
        <v>0</v>
      </c>
      <c r="AS55" s="494">
        <v>0</v>
      </c>
      <c r="AT55" s="494">
        <v>0</v>
      </c>
      <c r="AU55" s="494">
        <v>0</v>
      </c>
      <c r="AV55" s="494">
        <v>0</v>
      </c>
      <c r="AW55" s="494">
        <v>0</v>
      </c>
      <c r="AX55" s="494">
        <v>0</v>
      </c>
      <c r="AY55" s="494">
        <v>0</v>
      </c>
      <c r="AZ55" s="494">
        <v>0</v>
      </c>
      <c r="BA55" s="494">
        <v>0</v>
      </c>
      <c r="BB55" s="494">
        <v>0</v>
      </c>
      <c r="BC55" s="494">
        <v>0</v>
      </c>
      <c r="BD55" s="494">
        <v>0</v>
      </c>
      <c r="BE55" s="494">
        <v>0</v>
      </c>
      <c r="BF55" s="494">
        <v>0</v>
      </c>
      <c r="BG55" s="494">
        <v>0</v>
      </c>
      <c r="BH55" s="494">
        <v>0</v>
      </c>
      <c r="BI55" s="494">
        <v>0</v>
      </c>
      <c r="BJ55" s="494">
        <v>0</v>
      </c>
      <c r="BK55" s="494">
        <v>0</v>
      </c>
      <c r="BL55" s="494">
        <v>0</v>
      </c>
      <c r="BM55" s="494">
        <v>0</v>
      </c>
      <c r="BN55" s="494">
        <v>0</v>
      </c>
      <c r="BO55" s="494">
        <v>0</v>
      </c>
      <c r="BP55" s="494">
        <v>0</v>
      </c>
      <c r="BQ55" s="494">
        <v>0</v>
      </c>
      <c r="BR55" s="494">
        <v>0</v>
      </c>
      <c r="BS55" s="494">
        <v>0</v>
      </c>
      <c r="BT55" s="494">
        <v>0</v>
      </c>
      <c r="BU55" s="494">
        <v>0</v>
      </c>
      <c r="BV55" s="494">
        <v>0</v>
      </c>
      <c r="BW55" s="494">
        <v>0</v>
      </c>
      <c r="BX55" s="494">
        <v>0</v>
      </c>
      <c r="BY55" s="494">
        <v>0</v>
      </c>
      <c r="BZ55" s="494">
        <v>0</v>
      </c>
      <c r="CA55" s="494">
        <v>0</v>
      </c>
      <c r="CB55" s="494">
        <v>0</v>
      </c>
      <c r="CC55" s="494">
        <v>0</v>
      </c>
      <c r="CD55" s="494">
        <v>0</v>
      </c>
      <c r="CE55" s="494">
        <v>0</v>
      </c>
      <c r="CF55" s="494">
        <v>0</v>
      </c>
      <c r="CG55" s="494">
        <v>0</v>
      </c>
      <c r="CH55" s="494">
        <v>0</v>
      </c>
      <c r="CI55" s="494">
        <v>0</v>
      </c>
      <c r="CJ55" s="494">
        <v>0</v>
      </c>
      <c r="CK55" s="494">
        <v>0</v>
      </c>
      <c r="CL55" s="494">
        <v>0</v>
      </c>
      <c r="CM55" s="494">
        <v>0</v>
      </c>
      <c r="CN55" s="494">
        <v>0</v>
      </c>
      <c r="CO55" s="494">
        <v>0</v>
      </c>
      <c r="CP55" s="494">
        <v>0</v>
      </c>
      <c r="CQ55" s="494">
        <v>0</v>
      </c>
      <c r="CR55" s="494">
        <v>0</v>
      </c>
      <c r="CS55" s="494">
        <v>0</v>
      </c>
      <c r="CT55" s="9"/>
      <c r="CV55" s="343">
        <f>IF(COUNT(G55:INDEX(G55:CS55,RP+1))&lt;&gt;RP+1,"Error",0)</f>
        <v>0</v>
      </c>
      <c r="CX55" s="324">
        <f t="shared" si="16"/>
        <v>0</v>
      </c>
    </row>
    <row r="56" spans="3:102" customFormat="1" hidden="1" x14ac:dyDescent="0.35">
      <c r="C56" s="422" t="s">
        <v>334</v>
      </c>
      <c r="D56" s="33" t="str">
        <f>IF(OR(C56="Spare",ISBLANK(C56)),"",G.Asm!$F$72)</f>
        <v/>
      </c>
      <c r="E56" s="492">
        <f>G56+NPV(G.Asm!$F$40,H56:INDEX(H56:CS56,RP))</f>
        <v>0</v>
      </c>
      <c r="F56" s="492">
        <f t="shared" si="15"/>
        <v>0</v>
      </c>
      <c r="G56" s="493">
        <v>0</v>
      </c>
      <c r="H56" s="494">
        <v>0</v>
      </c>
      <c r="I56" s="494">
        <v>0</v>
      </c>
      <c r="J56" s="494">
        <v>0</v>
      </c>
      <c r="K56" s="494">
        <v>0</v>
      </c>
      <c r="L56" s="494">
        <v>0</v>
      </c>
      <c r="M56" s="494">
        <v>0</v>
      </c>
      <c r="N56" s="494">
        <v>0</v>
      </c>
      <c r="O56" s="494">
        <v>0</v>
      </c>
      <c r="P56" s="494">
        <v>0</v>
      </c>
      <c r="Q56" s="494">
        <v>0</v>
      </c>
      <c r="R56" s="494">
        <v>0</v>
      </c>
      <c r="S56" s="494">
        <v>0</v>
      </c>
      <c r="T56" s="494">
        <v>0</v>
      </c>
      <c r="U56" s="494">
        <v>0</v>
      </c>
      <c r="V56" s="494">
        <v>0</v>
      </c>
      <c r="W56" s="494">
        <v>0</v>
      </c>
      <c r="X56" s="494">
        <v>0</v>
      </c>
      <c r="Y56" s="494">
        <v>0</v>
      </c>
      <c r="Z56" s="494">
        <v>0</v>
      </c>
      <c r="AA56" s="494">
        <v>0</v>
      </c>
      <c r="AB56" s="494">
        <v>0</v>
      </c>
      <c r="AC56" s="494">
        <v>0</v>
      </c>
      <c r="AD56" s="494">
        <v>0</v>
      </c>
      <c r="AE56" s="494">
        <v>0</v>
      </c>
      <c r="AF56" s="494">
        <v>0</v>
      </c>
      <c r="AG56" s="494">
        <v>0</v>
      </c>
      <c r="AH56" s="494">
        <v>0</v>
      </c>
      <c r="AI56" s="494">
        <v>0</v>
      </c>
      <c r="AJ56" s="494">
        <v>0</v>
      </c>
      <c r="AK56" s="494">
        <v>0</v>
      </c>
      <c r="AL56" s="494">
        <v>0</v>
      </c>
      <c r="AM56" s="494">
        <v>0</v>
      </c>
      <c r="AN56" s="494">
        <v>0</v>
      </c>
      <c r="AO56" s="494">
        <v>0</v>
      </c>
      <c r="AP56" s="494">
        <v>0</v>
      </c>
      <c r="AQ56" s="494">
        <v>0</v>
      </c>
      <c r="AR56" s="494">
        <v>0</v>
      </c>
      <c r="AS56" s="494">
        <v>0</v>
      </c>
      <c r="AT56" s="494">
        <v>0</v>
      </c>
      <c r="AU56" s="494">
        <v>0</v>
      </c>
      <c r="AV56" s="494">
        <v>0</v>
      </c>
      <c r="AW56" s="494">
        <v>0</v>
      </c>
      <c r="AX56" s="494">
        <v>0</v>
      </c>
      <c r="AY56" s="494">
        <v>0</v>
      </c>
      <c r="AZ56" s="494">
        <v>0</v>
      </c>
      <c r="BA56" s="494">
        <v>0</v>
      </c>
      <c r="BB56" s="494">
        <v>0</v>
      </c>
      <c r="BC56" s="494">
        <v>0</v>
      </c>
      <c r="BD56" s="494">
        <v>0</v>
      </c>
      <c r="BE56" s="494">
        <v>0</v>
      </c>
      <c r="BF56" s="494">
        <v>0</v>
      </c>
      <c r="BG56" s="494">
        <v>0</v>
      </c>
      <c r="BH56" s="494">
        <v>0</v>
      </c>
      <c r="BI56" s="494">
        <v>0</v>
      </c>
      <c r="BJ56" s="494">
        <v>0</v>
      </c>
      <c r="BK56" s="494">
        <v>0</v>
      </c>
      <c r="BL56" s="494">
        <v>0</v>
      </c>
      <c r="BM56" s="494">
        <v>0</v>
      </c>
      <c r="BN56" s="494">
        <v>0</v>
      </c>
      <c r="BO56" s="494">
        <v>0</v>
      </c>
      <c r="BP56" s="494">
        <v>0</v>
      </c>
      <c r="BQ56" s="494">
        <v>0</v>
      </c>
      <c r="BR56" s="494">
        <v>0</v>
      </c>
      <c r="BS56" s="494">
        <v>0</v>
      </c>
      <c r="BT56" s="494">
        <v>0</v>
      </c>
      <c r="BU56" s="494">
        <v>0</v>
      </c>
      <c r="BV56" s="494">
        <v>0</v>
      </c>
      <c r="BW56" s="494">
        <v>0</v>
      </c>
      <c r="BX56" s="494">
        <v>0</v>
      </c>
      <c r="BY56" s="494">
        <v>0</v>
      </c>
      <c r="BZ56" s="494">
        <v>0</v>
      </c>
      <c r="CA56" s="494">
        <v>0</v>
      </c>
      <c r="CB56" s="494">
        <v>0</v>
      </c>
      <c r="CC56" s="494">
        <v>0</v>
      </c>
      <c r="CD56" s="494">
        <v>0</v>
      </c>
      <c r="CE56" s="494">
        <v>0</v>
      </c>
      <c r="CF56" s="494">
        <v>0</v>
      </c>
      <c r="CG56" s="494">
        <v>0</v>
      </c>
      <c r="CH56" s="494">
        <v>0</v>
      </c>
      <c r="CI56" s="494">
        <v>0</v>
      </c>
      <c r="CJ56" s="494">
        <v>0</v>
      </c>
      <c r="CK56" s="494">
        <v>0</v>
      </c>
      <c r="CL56" s="494">
        <v>0</v>
      </c>
      <c r="CM56" s="494">
        <v>0</v>
      </c>
      <c r="CN56" s="494">
        <v>0</v>
      </c>
      <c r="CO56" s="494">
        <v>0</v>
      </c>
      <c r="CP56" s="494">
        <v>0</v>
      </c>
      <c r="CQ56" s="494">
        <v>0</v>
      </c>
      <c r="CR56" s="494">
        <v>0</v>
      </c>
      <c r="CS56" s="494">
        <v>0</v>
      </c>
      <c r="CT56" s="9"/>
      <c r="CV56" s="343">
        <f>IF(COUNT(G56:INDEX(G56:CS56,RP+1))&lt;&gt;RP+1,"Error",0)</f>
        <v>0</v>
      </c>
      <c r="CX56" s="324">
        <f t="shared" si="16"/>
        <v>0</v>
      </c>
    </row>
    <row r="57" spans="3:102" customFormat="1" x14ac:dyDescent="0.35">
      <c r="C57" s="74"/>
      <c r="D57" s="3"/>
      <c r="E57" s="497"/>
      <c r="F57" s="497"/>
      <c r="G57" s="498"/>
      <c r="H57" s="498"/>
      <c r="I57" s="498"/>
      <c r="J57" s="498"/>
      <c r="K57" s="498"/>
      <c r="L57" s="498"/>
      <c r="M57" s="498"/>
      <c r="N57" s="498"/>
      <c r="O57" s="498"/>
      <c r="P57" s="498"/>
      <c r="Q57" s="498"/>
      <c r="R57" s="498"/>
      <c r="S57" s="498"/>
      <c r="T57" s="498"/>
      <c r="U57" s="498"/>
      <c r="V57" s="498"/>
      <c r="W57" s="498"/>
      <c r="X57" s="498"/>
      <c r="Y57" s="498"/>
      <c r="Z57" s="498"/>
      <c r="AA57" s="498"/>
      <c r="AB57" s="498"/>
      <c r="AC57" s="498"/>
      <c r="AD57" s="498"/>
      <c r="AE57" s="498"/>
      <c r="AF57" s="498"/>
      <c r="AG57" s="498"/>
      <c r="AH57" s="498"/>
      <c r="AI57" s="498"/>
      <c r="AJ57" s="498"/>
      <c r="AK57" s="498"/>
      <c r="AL57" s="498"/>
      <c r="AM57" s="498"/>
      <c r="AN57" s="498"/>
      <c r="AO57" s="498"/>
      <c r="AP57" s="498"/>
      <c r="AQ57" s="498"/>
      <c r="AR57" s="498"/>
      <c r="AS57" s="498"/>
      <c r="AT57" s="498"/>
      <c r="AU57" s="498"/>
      <c r="AV57" s="498"/>
      <c r="AW57" s="498"/>
      <c r="AX57" s="498"/>
      <c r="AY57" s="498"/>
      <c r="AZ57" s="498"/>
      <c r="BA57" s="498"/>
      <c r="BB57" s="498"/>
      <c r="BC57" s="498"/>
      <c r="BD57" s="498"/>
      <c r="BE57" s="498"/>
      <c r="BF57" s="498"/>
      <c r="BG57" s="498"/>
      <c r="BH57" s="498"/>
      <c r="BI57" s="498"/>
      <c r="BJ57" s="498"/>
      <c r="BK57" s="498"/>
      <c r="BL57" s="498"/>
      <c r="BM57" s="498"/>
      <c r="BN57" s="498"/>
      <c r="BO57" s="498"/>
      <c r="BP57" s="498"/>
      <c r="BQ57" s="498"/>
      <c r="BR57" s="498"/>
      <c r="BS57" s="498"/>
      <c r="BT57" s="498"/>
      <c r="BU57" s="498"/>
      <c r="BV57" s="498"/>
      <c r="BW57" s="498"/>
      <c r="BX57" s="498"/>
      <c r="BY57" s="498"/>
      <c r="BZ57" s="498"/>
      <c r="CA57" s="498"/>
      <c r="CB57" s="498"/>
      <c r="CC57" s="498"/>
      <c r="CD57" s="498"/>
      <c r="CE57" s="498"/>
      <c r="CF57" s="498"/>
      <c r="CG57" s="498"/>
      <c r="CH57" s="498"/>
      <c r="CI57" s="498"/>
      <c r="CJ57" s="498"/>
      <c r="CK57" s="498"/>
      <c r="CL57" s="498"/>
      <c r="CM57" s="498"/>
      <c r="CN57" s="498"/>
      <c r="CO57" s="498"/>
      <c r="CP57" s="498"/>
      <c r="CQ57" s="498"/>
      <c r="CR57" s="498"/>
      <c r="CS57" s="498"/>
      <c r="CT57" s="10"/>
    </row>
    <row r="58" spans="3:102" customFormat="1" ht="15.75" customHeight="1" x14ac:dyDescent="0.35">
      <c r="C58" s="80" t="s">
        <v>33</v>
      </c>
      <c r="D58" s="3"/>
      <c r="E58" s="502"/>
      <c r="F58" s="495"/>
      <c r="G58" s="498"/>
      <c r="H58" s="498"/>
      <c r="I58" s="498"/>
      <c r="J58" s="498"/>
      <c r="K58" s="498"/>
      <c r="L58" s="498"/>
      <c r="M58" s="498"/>
      <c r="N58" s="498"/>
      <c r="O58" s="498"/>
      <c r="P58" s="498"/>
      <c r="Q58" s="498"/>
      <c r="R58" s="498"/>
      <c r="S58" s="498"/>
      <c r="T58" s="498"/>
      <c r="U58" s="498"/>
      <c r="V58" s="498"/>
      <c r="W58" s="498"/>
      <c r="X58" s="498"/>
      <c r="Y58" s="498"/>
      <c r="Z58" s="498"/>
      <c r="AA58" s="498"/>
      <c r="AB58" s="498"/>
      <c r="AC58" s="498"/>
      <c r="AD58" s="498"/>
      <c r="AE58" s="498"/>
      <c r="AF58" s="498"/>
      <c r="AG58" s="498"/>
      <c r="AH58" s="498"/>
      <c r="AI58" s="498"/>
      <c r="AJ58" s="498"/>
      <c r="AK58" s="498"/>
      <c r="AL58" s="498"/>
      <c r="AM58" s="498"/>
      <c r="AN58" s="498"/>
      <c r="AO58" s="498"/>
      <c r="AP58" s="498"/>
      <c r="AQ58" s="498"/>
      <c r="AR58" s="498"/>
      <c r="AS58" s="498"/>
      <c r="AT58" s="498"/>
      <c r="AU58" s="498"/>
      <c r="AV58" s="498"/>
      <c r="AW58" s="498"/>
      <c r="AX58" s="498"/>
      <c r="AY58" s="498"/>
      <c r="AZ58" s="498"/>
      <c r="BA58" s="498"/>
      <c r="BB58" s="498"/>
      <c r="BC58" s="498"/>
      <c r="BD58" s="498"/>
      <c r="BE58" s="498"/>
      <c r="BF58" s="498"/>
      <c r="BG58" s="498"/>
      <c r="BH58" s="498"/>
      <c r="BI58" s="498"/>
      <c r="BJ58" s="498"/>
      <c r="BK58" s="498"/>
      <c r="BL58" s="498"/>
      <c r="BM58" s="498"/>
      <c r="BN58" s="498"/>
      <c r="BO58" s="498"/>
      <c r="BP58" s="498"/>
      <c r="BQ58" s="498"/>
      <c r="BR58" s="498"/>
      <c r="BS58" s="498"/>
      <c r="BT58" s="498"/>
      <c r="BU58" s="498"/>
      <c r="BV58" s="498"/>
      <c r="BW58" s="498"/>
      <c r="BX58" s="498"/>
      <c r="BY58" s="498"/>
      <c r="BZ58" s="498"/>
      <c r="CA58" s="498"/>
      <c r="CB58" s="498"/>
      <c r="CC58" s="498"/>
      <c r="CD58" s="498"/>
      <c r="CE58" s="498"/>
      <c r="CF58" s="498"/>
      <c r="CG58" s="498"/>
      <c r="CH58" s="498"/>
      <c r="CI58" s="498"/>
      <c r="CJ58" s="498"/>
      <c r="CK58" s="498"/>
      <c r="CL58" s="498"/>
      <c r="CM58" s="498"/>
      <c r="CN58" s="498"/>
      <c r="CO58" s="498"/>
      <c r="CP58" s="498"/>
      <c r="CQ58" s="498"/>
      <c r="CR58" s="498"/>
      <c r="CS58" s="498"/>
      <c r="CT58" s="10"/>
    </row>
    <row r="59" spans="3:102" customFormat="1" ht="15.75" customHeight="1" x14ac:dyDescent="0.35">
      <c r="C59" s="51"/>
      <c r="D59" s="3"/>
      <c r="E59" s="495"/>
      <c r="F59" s="495"/>
      <c r="G59" s="498"/>
      <c r="H59" s="498"/>
      <c r="I59" s="498"/>
      <c r="J59" s="498"/>
      <c r="K59" s="498"/>
      <c r="L59" s="498"/>
      <c r="M59" s="498"/>
      <c r="N59" s="498"/>
      <c r="O59" s="498"/>
      <c r="P59" s="498"/>
      <c r="Q59" s="498"/>
      <c r="R59" s="498"/>
      <c r="S59" s="498"/>
      <c r="T59" s="498"/>
      <c r="U59" s="498"/>
      <c r="V59" s="498"/>
      <c r="W59" s="498"/>
      <c r="X59" s="498"/>
      <c r="Y59" s="498"/>
      <c r="Z59" s="498"/>
      <c r="AA59" s="498"/>
      <c r="AB59" s="498"/>
      <c r="AC59" s="498"/>
      <c r="AD59" s="498"/>
      <c r="AE59" s="498"/>
      <c r="AF59" s="498"/>
      <c r="AG59" s="498"/>
      <c r="AH59" s="498"/>
      <c r="AI59" s="498"/>
      <c r="AJ59" s="498"/>
      <c r="AK59" s="498"/>
      <c r="AL59" s="498"/>
      <c r="AM59" s="498"/>
      <c r="AN59" s="498"/>
      <c r="AO59" s="498"/>
      <c r="AP59" s="498"/>
      <c r="AQ59" s="498"/>
      <c r="AR59" s="498"/>
      <c r="AS59" s="498"/>
      <c r="AT59" s="498"/>
      <c r="AU59" s="498"/>
      <c r="AV59" s="498"/>
      <c r="AW59" s="498"/>
      <c r="AX59" s="498"/>
      <c r="AY59" s="498"/>
      <c r="AZ59" s="498"/>
      <c r="BA59" s="498"/>
      <c r="BB59" s="498"/>
      <c r="BC59" s="498"/>
      <c r="BD59" s="498"/>
      <c r="BE59" s="498"/>
      <c r="BF59" s="498"/>
      <c r="BG59" s="498"/>
      <c r="BH59" s="498"/>
      <c r="BI59" s="498"/>
      <c r="BJ59" s="498"/>
      <c r="BK59" s="498"/>
      <c r="BL59" s="498"/>
      <c r="BM59" s="498"/>
      <c r="BN59" s="498"/>
      <c r="BO59" s="498"/>
      <c r="BP59" s="498"/>
      <c r="BQ59" s="498"/>
      <c r="BR59" s="498"/>
      <c r="BS59" s="498"/>
      <c r="BT59" s="498"/>
      <c r="BU59" s="498"/>
      <c r="BV59" s="498"/>
      <c r="BW59" s="498"/>
      <c r="BX59" s="498"/>
      <c r="BY59" s="498"/>
      <c r="BZ59" s="498"/>
      <c r="CA59" s="498"/>
      <c r="CB59" s="498"/>
      <c r="CC59" s="498"/>
      <c r="CD59" s="498"/>
      <c r="CE59" s="498"/>
      <c r="CF59" s="498"/>
      <c r="CG59" s="498"/>
      <c r="CH59" s="498"/>
      <c r="CI59" s="498"/>
      <c r="CJ59" s="498"/>
      <c r="CK59" s="498"/>
      <c r="CL59" s="498"/>
      <c r="CM59" s="498"/>
      <c r="CN59" s="498"/>
      <c r="CO59" s="498"/>
      <c r="CP59" s="498"/>
      <c r="CQ59" s="498"/>
      <c r="CR59" s="498"/>
      <c r="CS59" s="498"/>
      <c r="CT59" s="10"/>
    </row>
    <row r="60" spans="3:102" ht="15.75" customHeight="1" x14ac:dyDescent="0.3">
      <c r="C60" s="231" t="s">
        <v>143</v>
      </c>
      <c r="E60" s="490">
        <f t="shared" ref="E60:BP60" si="17">SUM(E61:E62)</f>
        <v>0</v>
      </c>
      <c r="F60" s="490">
        <f t="shared" si="17"/>
        <v>0</v>
      </c>
      <c r="G60" s="491">
        <f t="shared" si="17"/>
        <v>0</v>
      </c>
      <c r="H60" s="491">
        <f t="shared" si="17"/>
        <v>0</v>
      </c>
      <c r="I60" s="491">
        <f t="shared" si="17"/>
        <v>0</v>
      </c>
      <c r="J60" s="491">
        <f t="shared" si="17"/>
        <v>0</v>
      </c>
      <c r="K60" s="491">
        <f t="shared" si="17"/>
        <v>0</v>
      </c>
      <c r="L60" s="491">
        <f t="shared" si="17"/>
        <v>0</v>
      </c>
      <c r="M60" s="491">
        <f t="shared" si="17"/>
        <v>0</v>
      </c>
      <c r="N60" s="491">
        <f t="shared" si="17"/>
        <v>0</v>
      </c>
      <c r="O60" s="491">
        <f t="shared" si="17"/>
        <v>0</v>
      </c>
      <c r="P60" s="491">
        <f t="shared" si="17"/>
        <v>0</v>
      </c>
      <c r="Q60" s="491">
        <f t="shared" si="17"/>
        <v>0</v>
      </c>
      <c r="R60" s="491">
        <f t="shared" si="17"/>
        <v>0</v>
      </c>
      <c r="S60" s="491">
        <f t="shared" si="17"/>
        <v>0</v>
      </c>
      <c r="T60" s="491">
        <f t="shared" si="17"/>
        <v>0</v>
      </c>
      <c r="U60" s="491">
        <f t="shared" si="17"/>
        <v>0</v>
      </c>
      <c r="V60" s="491">
        <f t="shared" si="17"/>
        <v>0</v>
      </c>
      <c r="W60" s="491">
        <f t="shared" si="17"/>
        <v>0</v>
      </c>
      <c r="X60" s="491">
        <f t="shared" si="17"/>
        <v>0</v>
      </c>
      <c r="Y60" s="491">
        <f t="shared" si="17"/>
        <v>0</v>
      </c>
      <c r="Z60" s="491">
        <f t="shared" si="17"/>
        <v>0</v>
      </c>
      <c r="AA60" s="491">
        <f t="shared" si="17"/>
        <v>0</v>
      </c>
      <c r="AB60" s="491">
        <f t="shared" si="17"/>
        <v>0</v>
      </c>
      <c r="AC60" s="491">
        <f t="shared" si="17"/>
        <v>0</v>
      </c>
      <c r="AD60" s="491">
        <f t="shared" si="17"/>
        <v>0</v>
      </c>
      <c r="AE60" s="491">
        <f t="shared" si="17"/>
        <v>0</v>
      </c>
      <c r="AF60" s="491">
        <f t="shared" si="17"/>
        <v>0</v>
      </c>
      <c r="AG60" s="491">
        <f t="shared" si="17"/>
        <v>0</v>
      </c>
      <c r="AH60" s="491">
        <f t="shared" si="17"/>
        <v>0</v>
      </c>
      <c r="AI60" s="491">
        <f t="shared" si="17"/>
        <v>0</v>
      </c>
      <c r="AJ60" s="491">
        <f t="shared" si="17"/>
        <v>0</v>
      </c>
      <c r="AK60" s="491">
        <f t="shared" si="17"/>
        <v>0</v>
      </c>
      <c r="AL60" s="491">
        <f t="shared" si="17"/>
        <v>0</v>
      </c>
      <c r="AM60" s="491">
        <f t="shared" si="17"/>
        <v>0</v>
      </c>
      <c r="AN60" s="491">
        <f t="shared" si="17"/>
        <v>0</v>
      </c>
      <c r="AO60" s="491">
        <f t="shared" si="17"/>
        <v>0</v>
      </c>
      <c r="AP60" s="491">
        <f t="shared" si="17"/>
        <v>0</v>
      </c>
      <c r="AQ60" s="491">
        <f t="shared" si="17"/>
        <v>0</v>
      </c>
      <c r="AR60" s="491">
        <f t="shared" si="17"/>
        <v>0</v>
      </c>
      <c r="AS60" s="491">
        <f t="shared" si="17"/>
        <v>0</v>
      </c>
      <c r="AT60" s="491">
        <f t="shared" si="17"/>
        <v>0</v>
      </c>
      <c r="AU60" s="491">
        <f t="shared" si="17"/>
        <v>0</v>
      </c>
      <c r="AV60" s="491">
        <f t="shared" si="17"/>
        <v>0</v>
      </c>
      <c r="AW60" s="491">
        <f t="shared" si="17"/>
        <v>0</v>
      </c>
      <c r="AX60" s="491">
        <f t="shared" si="17"/>
        <v>0</v>
      </c>
      <c r="AY60" s="491">
        <f t="shared" si="17"/>
        <v>0</v>
      </c>
      <c r="AZ60" s="491">
        <f t="shared" si="17"/>
        <v>0</v>
      </c>
      <c r="BA60" s="491">
        <f t="shared" si="17"/>
        <v>0</v>
      </c>
      <c r="BB60" s="491">
        <f t="shared" si="17"/>
        <v>0</v>
      </c>
      <c r="BC60" s="491">
        <f t="shared" si="17"/>
        <v>0</v>
      </c>
      <c r="BD60" s="491">
        <f t="shared" si="17"/>
        <v>0</v>
      </c>
      <c r="BE60" s="491">
        <f t="shared" si="17"/>
        <v>0</v>
      </c>
      <c r="BF60" s="491">
        <f t="shared" si="17"/>
        <v>0</v>
      </c>
      <c r="BG60" s="491">
        <f t="shared" si="17"/>
        <v>0</v>
      </c>
      <c r="BH60" s="491">
        <f t="shared" si="17"/>
        <v>0</v>
      </c>
      <c r="BI60" s="491">
        <f t="shared" si="17"/>
        <v>0</v>
      </c>
      <c r="BJ60" s="491">
        <f t="shared" si="17"/>
        <v>0</v>
      </c>
      <c r="BK60" s="491">
        <f t="shared" si="17"/>
        <v>0</v>
      </c>
      <c r="BL60" s="491">
        <f t="shared" si="17"/>
        <v>0</v>
      </c>
      <c r="BM60" s="491">
        <f t="shared" si="17"/>
        <v>0</v>
      </c>
      <c r="BN60" s="491">
        <f t="shared" si="17"/>
        <v>0</v>
      </c>
      <c r="BO60" s="491">
        <f t="shared" si="17"/>
        <v>0</v>
      </c>
      <c r="BP60" s="491">
        <f t="shared" si="17"/>
        <v>0</v>
      </c>
      <c r="BQ60" s="491">
        <f t="shared" ref="BQ60:CS60" si="18">SUM(BQ61:BQ62)</f>
        <v>0</v>
      </c>
      <c r="BR60" s="491">
        <f t="shared" si="18"/>
        <v>0</v>
      </c>
      <c r="BS60" s="491">
        <f t="shared" si="18"/>
        <v>0</v>
      </c>
      <c r="BT60" s="491">
        <f t="shared" si="18"/>
        <v>0</v>
      </c>
      <c r="BU60" s="491">
        <f t="shared" si="18"/>
        <v>0</v>
      </c>
      <c r="BV60" s="491">
        <f t="shared" si="18"/>
        <v>0</v>
      </c>
      <c r="BW60" s="491">
        <f t="shared" si="18"/>
        <v>0</v>
      </c>
      <c r="BX60" s="491">
        <f t="shared" si="18"/>
        <v>0</v>
      </c>
      <c r="BY60" s="491">
        <f t="shared" si="18"/>
        <v>0</v>
      </c>
      <c r="BZ60" s="491">
        <f t="shared" si="18"/>
        <v>0</v>
      </c>
      <c r="CA60" s="491">
        <f t="shared" si="18"/>
        <v>0</v>
      </c>
      <c r="CB60" s="491">
        <f t="shared" si="18"/>
        <v>0</v>
      </c>
      <c r="CC60" s="491">
        <f t="shared" si="18"/>
        <v>0</v>
      </c>
      <c r="CD60" s="491">
        <f t="shared" si="18"/>
        <v>0</v>
      </c>
      <c r="CE60" s="491">
        <f t="shared" si="18"/>
        <v>0</v>
      </c>
      <c r="CF60" s="491">
        <f t="shared" si="18"/>
        <v>0</v>
      </c>
      <c r="CG60" s="491">
        <f t="shared" si="18"/>
        <v>0</v>
      </c>
      <c r="CH60" s="491">
        <f t="shared" si="18"/>
        <v>0</v>
      </c>
      <c r="CI60" s="491">
        <f t="shared" si="18"/>
        <v>0</v>
      </c>
      <c r="CJ60" s="491">
        <f t="shared" si="18"/>
        <v>0</v>
      </c>
      <c r="CK60" s="491">
        <f t="shared" si="18"/>
        <v>0</v>
      </c>
      <c r="CL60" s="491">
        <f t="shared" si="18"/>
        <v>0</v>
      </c>
      <c r="CM60" s="491">
        <f t="shared" si="18"/>
        <v>0</v>
      </c>
      <c r="CN60" s="491">
        <f t="shared" si="18"/>
        <v>0</v>
      </c>
      <c r="CO60" s="491">
        <f t="shared" si="18"/>
        <v>0</v>
      </c>
      <c r="CP60" s="491">
        <f t="shared" si="18"/>
        <v>0</v>
      </c>
      <c r="CQ60" s="491">
        <f t="shared" si="18"/>
        <v>0</v>
      </c>
      <c r="CR60" s="491">
        <f t="shared" si="18"/>
        <v>0</v>
      </c>
      <c r="CS60" s="491">
        <f t="shared" si="18"/>
        <v>0</v>
      </c>
      <c r="CT60" s="56"/>
      <c r="CX60" s="3"/>
    </row>
    <row r="61" spans="3:102" ht="15.75" customHeight="1" x14ac:dyDescent="0.3">
      <c r="C61" s="81" t="s">
        <v>34</v>
      </c>
      <c r="E61" s="492">
        <f>G61+NPV(G.Asm!$F$40,H61:INDEX(H61:CS61,RP))</f>
        <v>0</v>
      </c>
      <c r="F61" s="492">
        <f>SUMIF($G$4:$CS$4,"&lt;="&amp;RP,G61:CS61)</f>
        <v>0</v>
      </c>
      <c r="G61" s="503">
        <v>0</v>
      </c>
      <c r="H61" s="504">
        <v>0</v>
      </c>
      <c r="I61" s="504">
        <v>0</v>
      </c>
      <c r="J61" s="504">
        <v>0</v>
      </c>
      <c r="K61" s="504">
        <v>0</v>
      </c>
      <c r="L61" s="504">
        <v>0</v>
      </c>
      <c r="M61" s="504">
        <v>0</v>
      </c>
      <c r="N61" s="504">
        <v>0</v>
      </c>
      <c r="O61" s="504">
        <v>0</v>
      </c>
      <c r="P61" s="504">
        <v>0</v>
      </c>
      <c r="Q61" s="504">
        <v>0</v>
      </c>
      <c r="R61" s="504">
        <v>0</v>
      </c>
      <c r="S61" s="504">
        <v>0</v>
      </c>
      <c r="T61" s="504">
        <v>0</v>
      </c>
      <c r="U61" s="504">
        <v>0</v>
      </c>
      <c r="V61" s="504">
        <v>0</v>
      </c>
      <c r="W61" s="504">
        <v>0</v>
      </c>
      <c r="X61" s="504">
        <v>0</v>
      </c>
      <c r="Y61" s="504">
        <v>0</v>
      </c>
      <c r="Z61" s="504">
        <v>0</v>
      </c>
      <c r="AA61" s="504">
        <v>0</v>
      </c>
      <c r="AB61" s="504">
        <v>0</v>
      </c>
      <c r="AC61" s="504">
        <v>0</v>
      </c>
      <c r="AD61" s="504">
        <v>0</v>
      </c>
      <c r="AE61" s="504">
        <v>0</v>
      </c>
      <c r="AF61" s="504">
        <v>0</v>
      </c>
      <c r="AG61" s="504">
        <v>0</v>
      </c>
      <c r="AH61" s="504">
        <v>0</v>
      </c>
      <c r="AI61" s="504">
        <v>0</v>
      </c>
      <c r="AJ61" s="504">
        <v>0</v>
      </c>
      <c r="AK61" s="504">
        <v>0</v>
      </c>
      <c r="AL61" s="504">
        <v>0</v>
      </c>
      <c r="AM61" s="504">
        <v>0</v>
      </c>
      <c r="AN61" s="504">
        <v>0</v>
      </c>
      <c r="AO61" s="504">
        <v>0</v>
      </c>
      <c r="AP61" s="504">
        <v>0</v>
      </c>
      <c r="AQ61" s="504">
        <v>0</v>
      </c>
      <c r="AR61" s="504">
        <v>0</v>
      </c>
      <c r="AS61" s="504">
        <v>0</v>
      </c>
      <c r="AT61" s="504">
        <v>0</v>
      </c>
      <c r="AU61" s="504">
        <v>0</v>
      </c>
      <c r="AV61" s="504">
        <v>0</v>
      </c>
      <c r="AW61" s="504">
        <v>0</v>
      </c>
      <c r="AX61" s="504">
        <v>0</v>
      </c>
      <c r="AY61" s="504">
        <v>0</v>
      </c>
      <c r="AZ61" s="504">
        <v>0</v>
      </c>
      <c r="BA61" s="504">
        <v>0</v>
      </c>
      <c r="BB61" s="504">
        <v>0</v>
      </c>
      <c r="BC61" s="504">
        <v>0</v>
      </c>
      <c r="BD61" s="504">
        <v>0</v>
      </c>
      <c r="BE61" s="504">
        <v>0</v>
      </c>
      <c r="BF61" s="504">
        <v>0</v>
      </c>
      <c r="BG61" s="504">
        <v>0</v>
      </c>
      <c r="BH61" s="504">
        <v>0</v>
      </c>
      <c r="BI61" s="504">
        <v>0</v>
      </c>
      <c r="BJ61" s="504">
        <v>0</v>
      </c>
      <c r="BK61" s="504">
        <v>0</v>
      </c>
      <c r="BL61" s="504">
        <v>0</v>
      </c>
      <c r="BM61" s="504">
        <v>0</v>
      </c>
      <c r="BN61" s="504">
        <v>0</v>
      </c>
      <c r="BO61" s="504">
        <v>0</v>
      </c>
      <c r="BP61" s="504">
        <v>0</v>
      </c>
      <c r="BQ61" s="504">
        <v>0</v>
      </c>
      <c r="BR61" s="504">
        <v>0</v>
      </c>
      <c r="BS61" s="504">
        <v>0</v>
      </c>
      <c r="BT61" s="504">
        <v>0</v>
      </c>
      <c r="BU61" s="504">
        <v>0</v>
      </c>
      <c r="BV61" s="504">
        <v>0</v>
      </c>
      <c r="BW61" s="504">
        <v>0</v>
      </c>
      <c r="BX61" s="504">
        <v>0</v>
      </c>
      <c r="BY61" s="504">
        <v>0</v>
      </c>
      <c r="BZ61" s="504">
        <v>0</v>
      </c>
      <c r="CA61" s="504">
        <v>0</v>
      </c>
      <c r="CB61" s="504">
        <v>0</v>
      </c>
      <c r="CC61" s="504">
        <v>0</v>
      </c>
      <c r="CD61" s="504">
        <v>0</v>
      </c>
      <c r="CE61" s="504">
        <v>0</v>
      </c>
      <c r="CF61" s="504">
        <v>0</v>
      </c>
      <c r="CG61" s="504">
        <v>0</v>
      </c>
      <c r="CH61" s="504">
        <v>0</v>
      </c>
      <c r="CI61" s="504">
        <v>0</v>
      </c>
      <c r="CJ61" s="504">
        <v>0</v>
      </c>
      <c r="CK61" s="504">
        <v>0</v>
      </c>
      <c r="CL61" s="504">
        <v>0</v>
      </c>
      <c r="CM61" s="504">
        <v>0</v>
      </c>
      <c r="CN61" s="504">
        <v>0</v>
      </c>
      <c r="CO61" s="504">
        <v>0</v>
      </c>
      <c r="CP61" s="504">
        <v>0</v>
      </c>
      <c r="CQ61" s="504">
        <v>0</v>
      </c>
      <c r="CR61" s="504">
        <v>0</v>
      </c>
      <c r="CS61" s="494">
        <v>0</v>
      </c>
      <c r="CT61" s="9"/>
      <c r="CV61" s="343">
        <f>IF(COUNT(G61:INDEX(G61:CS61,RP+1))&lt;&gt;RP+1,"Error",0)</f>
        <v>0</v>
      </c>
      <c r="CX61" s="383"/>
    </row>
    <row r="62" spans="3:102" ht="15.75" customHeight="1" x14ac:dyDescent="0.3">
      <c r="C62" s="82" t="s">
        <v>35</v>
      </c>
      <c r="E62" s="492">
        <f>G62+NPV(G.Asm!$F$40,H62:INDEX(H62:CS62,RP))</f>
        <v>0</v>
      </c>
      <c r="F62" s="492">
        <f>SUMIF($G$4:$CS$4,"&lt;="&amp;RP,G62:CS62)</f>
        <v>0</v>
      </c>
      <c r="G62" s="493">
        <v>0</v>
      </c>
      <c r="H62" s="494">
        <v>0</v>
      </c>
      <c r="I62" s="494">
        <v>0</v>
      </c>
      <c r="J62" s="494">
        <v>0</v>
      </c>
      <c r="K62" s="494">
        <v>0</v>
      </c>
      <c r="L62" s="494">
        <v>0</v>
      </c>
      <c r="M62" s="494">
        <v>0</v>
      </c>
      <c r="N62" s="494">
        <v>0</v>
      </c>
      <c r="O62" s="494">
        <v>0</v>
      </c>
      <c r="P62" s="494">
        <v>0</v>
      </c>
      <c r="Q62" s="494">
        <v>0</v>
      </c>
      <c r="R62" s="494">
        <v>0</v>
      </c>
      <c r="S62" s="494">
        <v>0</v>
      </c>
      <c r="T62" s="494">
        <v>0</v>
      </c>
      <c r="U62" s="494">
        <v>0</v>
      </c>
      <c r="V62" s="494">
        <v>0</v>
      </c>
      <c r="W62" s="494">
        <v>0</v>
      </c>
      <c r="X62" s="494">
        <v>0</v>
      </c>
      <c r="Y62" s="494">
        <v>0</v>
      </c>
      <c r="Z62" s="494">
        <v>0</v>
      </c>
      <c r="AA62" s="494">
        <v>0</v>
      </c>
      <c r="AB62" s="494">
        <v>0</v>
      </c>
      <c r="AC62" s="494">
        <v>0</v>
      </c>
      <c r="AD62" s="494">
        <v>0</v>
      </c>
      <c r="AE62" s="494">
        <v>0</v>
      </c>
      <c r="AF62" s="494">
        <v>0</v>
      </c>
      <c r="AG62" s="494">
        <v>0</v>
      </c>
      <c r="AH62" s="494">
        <v>0</v>
      </c>
      <c r="AI62" s="494">
        <v>0</v>
      </c>
      <c r="AJ62" s="494">
        <v>0</v>
      </c>
      <c r="AK62" s="494">
        <v>0</v>
      </c>
      <c r="AL62" s="494">
        <v>0</v>
      </c>
      <c r="AM62" s="494">
        <v>0</v>
      </c>
      <c r="AN62" s="494">
        <v>0</v>
      </c>
      <c r="AO62" s="494">
        <v>0</v>
      </c>
      <c r="AP62" s="494">
        <v>0</v>
      </c>
      <c r="AQ62" s="494">
        <v>0</v>
      </c>
      <c r="AR62" s="494">
        <v>0</v>
      </c>
      <c r="AS62" s="494">
        <v>0</v>
      </c>
      <c r="AT62" s="494">
        <v>0</v>
      </c>
      <c r="AU62" s="494">
        <v>0</v>
      </c>
      <c r="AV62" s="494">
        <v>0</v>
      </c>
      <c r="AW62" s="494">
        <v>0</v>
      </c>
      <c r="AX62" s="494">
        <v>0</v>
      </c>
      <c r="AY62" s="494">
        <v>0</v>
      </c>
      <c r="AZ62" s="494">
        <v>0</v>
      </c>
      <c r="BA62" s="494">
        <v>0</v>
      </c>
      <c r="BB62" s="494">
        <v>0</v>
      </c>
      <c r="BC62" s="494">
        <v>0</v>
      </c>
      <c r="BD62" s="494">
        <v>0</v>
      </c>
      <c r="BE62" s="494">
        <v>0</v>
      </c>
      <c r="BF62" s="494">
        <v>0</v>
      </c>
      <c r="BG62" s="494">
        <v>0</v>
      </c>
      <c r="BH62" s="494">
        <v>0</v>
      </c>
      <c r="BI62" s="494">
        <v>0</v>
      </c>
      <c r="BJ62" s="494">
        <v>0</v>
      </c>
      <c r="BK62" s="494">
        <v>0</v>
      </c>
      <c r="BL62" s="494">
        <v>0</v>
      </c>
      <c r="BM62" s="494">
        <v>0</v>
      </c>
      <c r="BN62" s="494">
        <v>0</v>
      </c>
      <c r="BO62" s="494">
        <v>0</v>
      </c>
      <c r="BP62" s="494">
        <v>0</v>
      </c>
      <c r="BQ62" s="494">
        <v>0</v>
      </c>
      <c r="BR62" s="494">
        <v>0</v>
      </c>
      <c r="BS62" s="494">
        <v>0</v>
      </c>
      <c r="BT62" s="494">
        <v>0</v>
      </c>
      <c r="BU62" s="494">
        <v>0</v>
      </c>
      <c r="BV62" s="494">
        <v>0</v>
      </c>
      <c r="BW62" s="494">
        <v>0</v>
      </c>
      <c r="BX62" s="494">
        <v>0</v>
      </c>
      <c r="BY62" s="494">
        <v>0</v>
      </c>
      <c r="BZ62" s="494">
        <v>0</v>
      </c>
      <c r="CA62" s="494">
        <v>0</v>
      </c>
      <c r="CB62" s="494">
        <v>0</v>
      </c>
      <c r="CC62" s="494">
        <v>0</v>
      </c>
      <c r="CD62" s="494">
        <v>0</v>
      </c>
      <c r="CE62" s="494">
        <v>0</v>
      </c>
      <c r="CF62" s="494">
        <v>0</v>
      </c>
      <c r="CG62" s="494">
        <v>0</v>
      </c>
      <c r="CH62" s="494">
        <v>0</v>
      </c>
      <c r="CI62" s="494">
        <v>0</v>
      </c>
      <c r="CJ62" s="494">
        <v>0</v>
      </c>
      <c r="CK62" s="494">
        <v>0</v>
      </c>
      <c r="CL62" s="494">
        <v>0</v>
      </c>
      <c r="CM62" s="494">
        <v>0</v>
      </c>
      <c r="CN62" s="494">
        <v>0</v>
      </c>
      <c r="CO62" s="494">
        <v>0</v>
      </c>
      <c r="CP62" s="494">
        <v>0</v>
      </c>
      <c r="CQ62" s="494">
        <v>0</v>
      </c>
      <c r="CR62" s="494">
        <v>0</v>
      </c>
      <c r="CS62" s="494">
        <v>0</v>
      </c>
      <c r="CT62" s="9"/>
      <c r="CV62" s="343">
        <f>IF(COUNT(G62:INDEX(G62:CS62,RP+1))&lt;&gt;RP+1,"Error",0)</f>
        <v>0</v>
      </c>
      <c r="CX62" s="383"/>
    </row>
    <row r="63" spans="3:102" customFormat="1" x14ac:dyDescent="0.35">
      <c r="C63" s="74"/>
      <c r="D63" s="3"/>
      <c r="E63" s="497"/>
      <c r="F63" s="497"/>
      <c r="G63" s="498"/>
      <c r="H63" s="498"/>
      <c r="I63" s="498"/>
      <c r="J63" s="498"/>
      <c r="K63" s="498"/>
      <c r="L63" s="498"/>
      <c r="M63" s="498"/>
      <c r="N63" s="498"/>
      <c r="O63" s="498"/>
      <c r="P63" s="498"/>
      <c r="Q63" s="498"/>
      <c r="R63" s="498"/>
      <c r="S63" s="498"/>
      <c r="T63" s="498"/>
      <c r="U63" s="498"/>
      <c r="V63" s="498"/>
      <c r="W63" s="498"/>
      <c r="X63" s="498"/>
      <c r="Y63" s="498"/>
      <c r="Z63" s="498"/>
      <c r="AA63" s="498"/>
      <c r="AB63" s="498"/>
      <c r="AC63" s="498"/>
      <c r="AD63" s="498"/>
      <c r="AE63" s="498"/>
      <c r="AF63" s="498"/>
      <c r="AG63" s="498"/>
      <c r="AH63" s="498"/>
      <c r="AI63" s="498"/>
      <c r="AJ63" s="498"/>
      <c r="AK63" s="498"/>
      <c r="AL63" s="498"/>
      <c r="AM63" s="498"/>
      <c r="AN63" s="498"/>
      <c r="AO63" s="498"/>
      <c r="AP63" s="498"/>
      <c r="AQ63" s="498"/>
      <c r="AR63" s="498"/>
      <c r="AS63" s="498"/>
      <c r="AT63" s="498"/>
      <c r="AU63" s="498"/>
      <c r="AV63" s="498"/>
      <c r="AW63" s="498"/>
      <c r="AX63" s="498"/>
      <c r="AY63" s="498"/>
      <c r="AZ63" s="498"/>
      <c r="BA63" s="498"/>
      <c r="BB63" s="498"/>
      <c r="BC63" s="498"/>
      <c r="BD63" s="498"/>
      <c r="BE63" s="498"/>
      <c r="BF63" s="498"/>
      <c r="BG63" s="498"/>
      <c r="BH63" s="498"/>
      <c r="BI63" s="498"/>
      <c r="BJ63" s="498"/>
      <c r="BK63" s="498"/>
      <c r="BL63" s="498"/>
      <c r="BM63" s="498"/>
      <c r="BN63" s="498"/>
      <c r="BO63" s="498"/>
      <c r="BP63" s="498"/>
      <c r="BQ63" s="498"/>
      <c r="BR63" s="498"/>
      <c r="BS63" s="498"/>
      <c r="BT63" s="498"/>
      <c r="BU63" s="498"/>
      <c r="BV63" s="498"/>
      <c r="BW63" s="498"/>
      <c r="BX63" s="498"/>
      <c r="BY63" s="498"/>
      <c r="BZ63" s="498"/>
      <c r="CA63" s="498"/>
      <c r="CB63" s="498"/>
      <c r="CC63" s="498"/>
      <c r="CD63" s="498"/>
      <c r="CE63" s="498"/>
      <c r="CF63" s="498"/>
      <c r="CG63" s="498"/>
      <c r="CH63" s="498"/>
      <c r="CI63" s="498"/>
      <c r="CJ63" s="498"/>
      <c r="CK63" s="498"/>
      <c r="CL63" s="498"/>
      <c r="CM63" s="498"/>
      <c r="CN63" s="498"/>
      <c r="CO63" s="498"/>
      <c r="CP63" s="498"/>
      <c r="CQ63" s="498"/>
      <c r="CR63" s="498"/>
      <c r="CS63" s="498"/>
      <c r="CT63" s="10"/>
    </row>
    <row r="64" spans="3:102" customFormat="1" ht="15.5" hidden="1" x14ac:dyDescent="0.35">
      <c r="C64" s="78" t="s">
        <v>106</v>
      </c>
      <c r="D64" s="3"/>
      <c r="E64" s="502"/>
      <c r="F64" s="497"/>
      <c r="G64" s="498"/>
      <c r="H64" s="498"/>
      <c r="I64" s="498"/>
      <c r="J64" s="498"/>
      <c r="K64" s="498"/>
      <c r="L64" s="498"/>
      <c r="M64" s="498"/>
      <c r="N64" s="498"/>
      <c r="O64" s="498"/>
      <c r="P64" s="498"/>
      <c r="Q64" s="498"/>
      <c r="R64" s="498"/>
      <c r="S64" s="498"/>
      <c r="T64" s="498"/>
      <c r="U64" s="498"/>
      <c r="V64" s="498"/>
      <c r="W64" s="498"/>
      <c r="X64" s="498"/>
      <c r="Y64" s="498"/>
      <c r="Z64" s="498"/>
      <c r="AA64" s="498"/>
      <c r="AB64" s="498"/>
      <c r="AC64" s="498"/>
      <c r="AD64" s="498"/>
      <c r="AE64" s="498"/>
      <c r="AF64" s="498"/>
      <c r="AG64" s="498"/>
      <c r="AH64" s="498"/>
      <c r="AI64" s="498"/>
      <c r="AJ64" s="498"/>
      <c r="AK64" s="498"/>
      <c r="AL64" s="498"/>
      <c r="AM64" s="498"/>
      <c r="AN64" s="498"/>
      <c r="AO64" s="498"/>
      <c r="AP64" s="498"/>
      <c r="AQ64" s="498"/>
      <c r="AR64" s="498"/>
      <c r="AS64" s="498"/>
      <c r="AT64" s="498"/>
      <c r="AU64" s="498"/>
      <c r="AV64" s="498"/>
      <c r="AW64" s="498"/>
      <c r="AX64" s="498"/>
      <c r="AY64" s="498"/>
      <c r="AZ64" s="498"/>
      <c r="BA64" s="498"/>
      <c r="BB64" s="498"/>
      <c r="BC64" s="498"/>
      <c r="BD64" s="498"/>
      <c r="BE64" s="498"/>
      <c r="BF64" s="498"/>
      <c r="BG64" s="498"/>
      <c r="BH64" s="498"/>
      <c r="BI64" s="498"/>
      <c r="BJ64" s="498"/>
      <c r="BK64" s="498"/>
      <c r="BL64" s="498"/>
      <c r="BM64" s="498"/>
      <c r="BN64" s="498"/>
      <c r="BO64" s="498"/>
      <c r="BP64" s="498"/>
      <c r="BQ64" s="498"/>
      <c r="BR64" s="498"/>
      <c r="BS64" s="498"/>
      <c r="BT64" s="498"/>
      <c r="BU64" s="498"/>
      <c r="BV64" s="498"/>
      <c r="BW64" s="498"/>
      <c r="BX64" s="498"/>
      <c r="BY64" s="498"/>
      <c r="BZ64" s="498"/>
      <c r="CA64" s="498"/>
      <c r="CB64" s="498"/>
      <c r="CC64" s="498"/>
      <c r="CD64" s="498"/>
      <c r="CE64" s="498"/>
      <c r="CF64" s="498"/>
      <c r="CG64" s="498"/>
      <c r="CH64" s="498"/>
      <c r="CI64" s="498"/>
      <c r="CJ64" s="498"/>
      <c r="CK64" s="498"/>
      <c r="CL64" s="498"/>
      <c r="CM64" s="498"/>
      <c r="CN64" s="498"/>
      <c r="CO64" s="498"/>
      <c r="CP64" s="498"/>
      <c r="CQ64" s="498"/>
      <c r="CR64" s="498"/>
      <c r="CS64" s="498"/>
      <c r="CT64" s="10"/>
    </row>
    <row r="65" spans="3:102" customFormat="1" ht="15.5" hidden="1" x14ac:dyDescent="0.35">
      <c r="C65" s="78"/>
      <c r="D65" s="3"/>
      <c r="E65" s="502"/>
      <c r="F65" s="497"/>
      <c r="G65" s="498"/>
      <c r="H65" s="498"/>
      <c r="I65" s="498"/>
      <c r="J65" s="498"/>
      <c r="K65" s="498"/>
      <c r="L65" s="498"/>
      <c r="M65" s="498"/>
      <c r="N65" s="498"/>
      <c r="O65" s="498"/>
      <c r="P65" s="498"/>
      <c r="Q65" s="498"/>
      <c r="R65" s="498"/>
      <c r="S65" s="498"/>
      <c r="T65" s="498"/>
      <c r="U65" s="498"/>
      <c r="V65" s="498"/>
      <c r="W65" s="498"/>
      <c r="X65" s="498"/>
      <c r="Y65" s="498"/>
      <c r="Z65" s="498"/>
      <c r="AA65" s="498"/>
      <c r="AB65" s="498"/>
      <c r="AC65" s="498"/>
      <c r="AD65" s="498"/>
      <c r="AE65" s="498"/>
      <c r="AF65" s="498"/>
      <c r="AG65" s="498"/>
      <c r="AH65" s="498"/>
      <c r="AI65" s="498"/>
      <c r="AJ65" s="498"/>
      <c r="AK65" s="498"/>
      <c r="AL65" s="498"/>
      <c r="AM65" s="498"/>
      <c r="AN65" s="498"/>
      <c r="AO65" s="498"/>
      <c r="AP65" s="498"/>
      <c r="AQ65" s="498"/>
      <c r="AR65" s="498"/>
      <c r="AS65" s="498"/>
      <c r="AT65" s="498"/>
      <c r="AU65" s="498"/>
      <c r="AV65" s="498"/>
      <c r="AW65" s="498"/>
      <c r="AX65" s="498"/>
      <c r="AY65" s="498"/>
      <c r="AZ65" s="498"/>
      <c r="BA65" s="498"/>
      <c r="BB65" s="498"/>
      <c r="BC65" s="498"/>
      <c r="BD65" s="498"/>
      <c r="BE65" s="498"/>
      <c r="BF65" s="498"/>
      <c r="BG65" s="498"/>
      <c r="BH65" s="498"/>
      <c r="BI65" s="498"/>
      <c r="BJ65" s="498"/>
      <c r="BK65" s="498"/>
      <c r="BL65" s="498"/>
      <c r="BM65" s="498"/>
      <c r="BN65" s="498"/>
      <c r="BO65" s="498"/>
      <c r="BP65" s="498"/>
      <c r="BQ65" s="498"/>
      <c r="BR65" s="498"/>
      <c r="BS65" s="498"/>
      <c r="BT65" s="498"/>
      <c r="BU65" s="498"/>
      <c r="BV65" s="498"/>
      <c r="BW65" s="498"/>
      <c r="BX65" s="498"/>
      <c r="BY65" s="498"/>
      <c r="BZ65" s="498"/>
      <c r="CA65" s="498"/>
      <c r="CB65" s="498"/>
      <c r="CC65" s="498"/>
      <c r="CD65" s="498"/>
      <c r="CE65" s="498"/>
      <c r="CF65" s="498"/>
      <c r="CG65" s="498"/>
      <c r="CH65" s="498"/>
      <c r="CI65" s="498"/>
      <c r="CJ65" s="498"/>
      <c r="CK65" s="498"/>
      <c r="CL65" s="498"/>
      <c r="CM65" s="498"/>
      <c r="CN65" s="498"/>
      <c r="CO65" s="498"/>
      <c r="CP65" s="498"/>
      <c r="CQ65" s="498"/>
      <c r="CR65" s="498"/>
      <c r="CS65" s="498"/>
      <c r="CT65" s="10"/>
    </row>
    <row r="66" spans="3:102" customFormat="1" hidden="1" x14ac:dyDescent="0.35">
      <c r="C66" s="250" t="s">
        <v>153</v>
      </c>
      <c r="D66" s="3"/>
      <c r="E66" s="502"/>
      <c r="F66" s="497"/>
      <c r="G66" s="498"/>
      <c r="H66" s="498"/>
      <c r="I66" s="498"/>
      <c r="J66" s="498"/>
      <c r="K66" s="498"/>
      <c r="L66" s="498"/>
      <c r="M66" s="498"/>
      <c r="N66" s="498"/>
      <c r="O66" s="498"/>
      <c r="P66" s="498"/>
      <c r="Q66" s="498"/>
      <c r="R66" s="498"/>
      <c r="S66" s="498"/>
      <c r="T66" s="498"/>
      <c r="U66" s="498"/>
      <c r="V66" s="498"/>
      <c r="W66" s="498"/>
      <c r="X66" s="498"/>
      <c r="Y66" s="498"/>
      <c r="Z66" s="498"/>
      <c r="AA66" s="498"/>
      <c r="AB66" s="498"/>
      <c r="AC66" s="498"/>
      <c r="AD66" s="498"/>
      <c r="AE66" s="498"/>
      <c r="AF66" s="498"/>
      <c r="AG66" s="498"/>
      <c r="AH66" s="498"/>
      <c r="AI66" s="498"/>
      <c r="AJ66" s="498"/>
      <c r="AK66" s="498"/>
      <c r="AL66" s="498"/>
      <c r="AM66" s="498"/>
      <c r="AN66" s="498"/>
      <c r="AO66" s="498"/>
      <c r="AP66" s="498"/>
      <c r="AQ66" s="498"/>
      <c r="AR66" s="498"/>
      <c r="AS66" s="498"/>
      <c r="AT66" s="498"/>
      <c r="AU66" s="498"/>
      <c r="AV66" s="498"/>
      <c r="AW66" s="498"/>
      <c r="AX66" s="498"/>
      <c r="AY66" s="498"/>
      <c r="AZ66" s="498"/>
      <c r="BA66" s="498"/>
      <c r="BB66" s="498"/>
      <c r="BC66" s="498"/>
      <c r="BD66" s="498"/>
      <c r="BE66" s="498"/>
      <c r="BF66" s="498"/>
      <c r="BG66" s="498"/>
      <c r="BH66" s="498"/>
      <c r="BI66" s="498"/>
      <c r="BJ66" s="498"/>
      <c r="BK66" s="498"/>
      <c r="BL66" s="498"/>
      <c r="BM66" s="498"/>
      <c r="BN66" s="498"/>
      <c r="BO66" s="498"/>
      <c r="BP66" s="498"/>
      <c r="BQ66" s="498"/>
      <c r="BR66" s="498"/>
      <c r="BS66" s="498"/>
      <c r="BT66" s="498"/>
      <c r="BU66" s="498"/>
      <c r="BV66" s="498"/>
      <c r="BW66" s="498"/>
      <c r="BX66" s="498"/>
      <c r="BY66" s="498"/>
      <c r="BZ66" s="498"/>
      <c r="CA66" s="498"/>
      <c r="CB66" s="498"/>
      <c r="CC66" s="498"/>
      <c r="CD66" s="498"/>
      <c r="CE66" s="498"/>
      <c r="CF66" s="498"/>
      <c r="CG66" s="498"/>
      <c r="CH66" s="498"/>
      <c r="CI66" s="498"/>
      <c r="CJ66" s="498"/>
      <c r="CK66" s="498"/>
      <c r="CL66" s="498"/>
      <c r="CM66" s="498"/>
      <c r="CN66" s="498"/>
      <c r="CO66" s="498"/>
      <c r="CP66" s="498"/>
      <c r="CQ66" s="498"/>
      <c r="CR66" s="498"/>
      <c r="CS66" s="498"/>
      <c r="CT66" s="10"/>
    </row>
    <row r="67" spans="3:102" s="55" customFormat="1" ht="25" hidden="1" customHeight="1" x14ac:dyDescent="0.3">
      <c r="C67" s="68" t="str">
        <f>"E. "&amp;G.Asm!F15 &amp;": "&amp; G.Asm!F16&amp;"/Year"</f>
        <v>E. Text: Text/Year</v>
      </c>
      <c r="E67" s="505">
        <f>G67+NPV(G.Asm!$F$40,H67:INDEX(H67:CS67,RP))</f>
        <v>0</v>
      </c>
      <c r="F67" s="505">
        <f>SUMIF($G$4:$CS$4,"&lt;="&amp;RP,G67:CS67)</f>
        <v>0</v>
      </c>
      <c r="G67" s="506">
        <v>0</v>
      </c>
      <c r="H67" s="507">
        <v>0</v>
      </c>
      <c r="I67" s="507">
        <v>0</v>
      </c>
      <c r="J67" s="507">
        <v>0</v>
      </c>
      <c r="K67" s="507">
        <v>0</v>
      </c>
      <c r="L67" s="507">
        <v>0</v>
      </c>
      <c r="M67" s="507">
        <v>0</v>
      </c>
      <c r="N67" s="507">
        <v>0</v>
      </c>
      <c r="O67" s="507">
        <v>0</v>
      </c>
      <c r="P67" s="507">
        <v>0</v>
      </c>
      <c r="Q67" s="507">
        <v>0</v>
      </c>
      <c r="R67" s="507">
        <v>0</v>
      </c>
      <c r="S67" s="507">
        <v>0</v>
      </c>
      <c r="T67" s="507">
        <v>0</v>
      </c>
      <c r="U67" s="507">
        <v>0</v>
      </c>
      <c r="V67" s="507">
        <v>0</v>
      </c>
      <c r="W67" s="507">
        <v>0</v>
      </c>
      <c r="X67" s="507">
        <v>0</v>
      </c>
      <c r="Y67" s="507">
        <v>0</v>
      </c>
      <c r="Z67" s="507">
        <v>0</v>
      </c>
      <c r="AA67" s="507">
        <v>0</v>
      </c>
      <c r="AB67" s="507">
        <v>0</v>
      </c>
      <c r="AC67" s="507">
        <v>0</v>
      </c>
      <c r="AD67" s="507">
        <v>0</v>
      </c>
      <c r="AE67" s="507">
        <v>0</v>
      </c>
      <c r="AF67" s="507">
        <v>0</v>
      </c>
      <c r="AG67" s="507">
        <v>0</v>
      </c>
      <c r="AH67" s="507">
        <v>0</v>
      </c>
      <c r="AI67" s="507">
        <v>0</v>
      </c>
      <c r="AJ67" s="507">
        <v>0</v>
      </c>
      <c r="AK67" s="507">
        <v>0</v>
      </c>
      <c r="AL67" s="507">
        <v>0</v>
      </c>
      <c r="AM67" s="507">
        <v>0</v>
      </c>
      <c r="AN67" s="507">
        <v>0</v>
      </c>
      <c r="AO67" s="507">
        <v>0</v>
      </c>
      <c r="AP67" s="507">
        <v>0</v>
      </c>
      <c r="AQ67" s="507">
        <v>0</v>
      </c>
      <c r="AR67" s="507">
        <v>0</v>
      </c>
      <c r="AS67" s="507">
        <v>0</v>
      </c>
      <c r="AT67" s="507">
        <v>0</v>
      </c>
      <c r="AU67" s="507">
        <v>0</v>
      </c>
      <c r="AV67" s="507">
        <v>0</v>
      </c>
      <c r="AW67" s="507">
        <v>0</v>
      </c>
      <c r="AX67" s="507">
        <v>0</v>
      </c>
      <c r="AY67" s="507">
        <v>0</v>
      </c>
      <c r="AZ67" s="507">
        <v>0</v>
      </c>
      <c r="BA67" s="507">
        <v>0</v>
      </c>
      <c r="BB67" s="507">
        <v>0</v>
      </c>
      <c r="BC67" s="507">
        <v>0</v>
      </c>
      <c r="BD67" s="507">
        <v>0</v>
      </c>
      <c r="BE67" s="507">
        <v>0</v>
      </c>
      <c r="BF67" s="507">
        <v>0</v>
      </c>
      <c r="BG67" s="507">
        <v>0</v>
      </c>
      <c r="BH67" s="507">
        <v>0</v>
      </c>
      <c r="BI67" s="507">
        <v>0</v>
      </c>
      <c r="BJ67" s="507">
        <v>0</v>
      </c>
      <c r="BK67" s="507">
        <v>0</v>
      </c>
      <c r="BL67" s="507">
        <v>0</v>
      </c>
      <c r="BM67" s="507">
        <v>0</v>
      </c>
      <c r="BN67" s="507">
        <v>0</v>
      </c>
      <c r="BO67" s="507">
        <v>0</v>
      </c>
      <c r="BP67" s="507">
        <v>0</v>
      </c>
      <c r="BQ67" s="507">
        <v>0</v>
      </c>
      <c r="BR67" s="507">
        <v>0</v>
      </c>
      <c r="BS67" s="507">
        <v>0</v>
      </c>
      <c r="BT67" s="507">
        <v>0</v>
      </c>
      <c r="BU67" s="507">
        <v>0</v>
      </c>
      <c r="BV67" s="507">
        <v>0</v>
      </c>
      <c r="BW67" s="507">
        <v>0</v>
      </c>
      <c r="BX67" s="507">
        <v>0</v>
      </c>
      <c r="BY67" s="507">
        <v>0</v>
      </c>
      <c r="BZ67" s="507">
        <v>0</v>
      </c>
      <c r="CA67" s="507">
        <v>0</v>
      </c>
      <c r="CB67" s="507">
        <v>0</v>
      </c>
      <c r="CC67" s="507">
        <v>0</v>
      </c>
      <c r="CD67" s="507">
        <v>0</v>
      </c>
      <c r="CE67" s="507">
        <v>0</v>
      </c>
      <c r="CF67" s="507">
        <v>0</v>
      </c>
      <c r="CG67" s="507">
        <v>0</v>
      </c>
      <c r="CH67" s="507">
        <v>0</v>
      </c>
      <c r="CI67" s="507">
        <v>0</v>
      </c>
      <c r="CJ67" s="507">
        <v>0</v>
      </c>
      <c r="CK67" s="507">
        <v>0</v>
      </c>
      <c r="CL67" s="507">
        <v>0</v>
      </c>
      <c r="CM67" s="507">
        <v>0</v>
      </c>
      <c r="CN67" s="507">
        <v>0</v>
      </c>
      <c r="CO67" s="507">
        <v>0</v>
      </c>
      <c r="CP67" s="507">
        <v>0</v>
      </c>
      <c r="CQ67" s="507">
        <v>0</v>
      </c>
      <c r="CR67" s="507">
        <v>0</v>
      </c>
      <c r="CS67" s="507">
        <v>0</v>
      </c>
      <c r="CT67" s="56"/>
      <c r="CV67" s="343">
        <f>IF(COUNT(G67:INDEX(G67:CS67,RP+1))&lt;&gt;RP+1,"Error",0)</f>
        <v>0</v>
      </c>
    </row>
    <row r="68" spans="3:102" customFormat="1" hidden="1" x14ac:dyDescent="0.35">
      <c r="C68" s="74"/>
      <c r="D68" s="3"/>
      <c r="E68" s="497"/>
      <c r="F68" s="497"/>
      <c r="G68" s="498"/>
      <c r="H68" s="498"/>
      <c r="I68" s="498"/>
      <c r="J68" s="498"/>
      <c r="K68" s="498"/>
      <c r="L68" s="498"/>
      <c r="M68" s="498"/>
      <c r="N68" s="498"/>
      <c r="O68" s="498"/>
      <c r="P68" s="498"/>
      <c r="Q68" s="498"/>
      <c r="R68" s="498"/>
      <c r="S68" s="498"/>
      <c r="T68" s="498"/>
      <c r="U68" s="498"/>
      <c r="V68" s="498"/>
      <c r="W68" s="498"/>
      <c r="X68" s="498"/>
      <c r="Y68" s="498"/>
      <c r="Z68" s="498"/>
      <c r="AA68" s="498"/>
      <c r="AB68" s="498"/>
      <c r="AC68" s="498"/>
      <c r="AD68" s="498"/>
      <c r="AE68" s="498"/>
      <c r="AF68" s="498"/>
      <c r="AG68" s="498"/>
      <c r="AH68" s="498"/>
      <c r="AI68" s="498"/>
      <c r="AJ68" s="498"/>
      <c r="AK68" s="498"/>
      <c r="AL68" s="498"/>
      <c r="AM68" s="498"/>
      <c r="AN68" s="498"/>
      <c r="AO68" s="498"/>
      <c r="AP68" s="498"/>
      <c r="AQ68" s="498"/>
      <c r="AR68" s="498"/>
      <c r="AS68" s="498"/>
      <c r="AT68" s="498"/>
      <c r="AU68" s="498"/>
      <c r="AV68" s="498"/>
      <c r="AW68" s="498"/>
      <c r="AX68" s="498"/>
      <c r="AY68" s="498"/>
      <c r="AZ68" s="498"/>
      <c r="BA68" s="498"/>
      <c r="BB68" s="498"/>
      <c r="BC68" s="498"/>
      <c r="BD68" s="498"/>
      <c r="BE68" s="498"/>
      <c r="BF68" s="498"/>
      <c r="BG68" s="498"/>
      <c r="BH68" s="498"/>
      <c r="BI68" s="498"/>
      <c r="BJ68" s="498"/>
      <c r="BK68" s="498"/>
      <c r="BL68" s="498"/>
      <c r="BM68" s="498"/>
      <c r="BN68" s="498"/>
      <c r="BO68" s="498"/>
      <c r="BP68" s="498"/>
      <c r="BQ68" s="498"/>
      <c r="BR68" s="498"/>
      <c r="BS68" s="498"/>
      <c r="BT68" s="498"/>
      <c r="BU68" s="498"/>
      <c r="BV68" s="498"/>
      <c r="BW68" s="498"/>
      <c r="BX68" s="498"/>
      <c r="BY68" s="498"/>
      <c r="BZ68" s="498"/>
      <c r="CA68" s="498"/>
      <c r="CB68" s="498"/>
      <c r="CC68" s="498"/>
      <c r="CD68" s="498"/>
      <c r="CE68" s="498"/>
      <c r="CF68" s="498"/>
      <c r="CG68" s="498"/>
      <c r="CH68" s="498"/>
      <c r="CI68" s="498"/>
      <c r="CJ68" s="498"/>
      <c r="CK68" s="498"/>
      <c r="CL68" s="498"/>
      <c r="CM68" s="498"/>
      <c r="CN68" s="498"/>
      <c r="CO68" s="498"/>
      <c r="CP68" s="498"/>
      <c r="CQ68" s="498"/>
      <c r="CR68" s="498"/>
      <c r="CS68" s="498"/>
      <c r="CT68" s="10"/>
    </row>
    <row r="69" spans="3:102" customFormat="1" ht="15.5" hidden="1" x14ac:dyDescent="0.35">
      <c r="C69" s="78" t="s">
        <v>18</v>
      </c>
      <c r="D69" s="3"/>
      <c r="E69" s="502"/>
      <c r="F69" s="497"/>
      <c r="G69" s="498"/>
      <c r="H69" s="498"/>
      <c r="I69" s="498"/>
      <c r="J69" s="498"/>
      <c r="K69" s="498"/>
      <c r="L69" s="498"/>
      <c r="M69" s="498"/>
      <c r="N69" s="498"/>
      <c r="O69" s="498"/>
      <c r="P69" s="498"/>
      <c r="Q69" s="498"/>
      <c r="R69" s="498"/>
      <c r="S69" s="498"/>
      <c r="T69" s="498"/>
      <c r="U69" s="498"/>
      <c r="V69" s="498"/>
      <c r="W69" s="498"/>
      <c r="X69" s="498"/>
      <c r="Y69" s="498"/>
      <c r="Z69" s="498"/>
      <c r="AA69" s="498"/>
      <c r="AB69" s="498"/>
      <c r="AC69" s="498"/>
      <c r="AD69" s="498"/>
      <c r="AE69" s="498"/>
      <c r="AF69" s="498"/>
      <c r="AG69" s="498"/>
      <c r="AH69" s="498"/>
      <c r="AI69" s="498"/>
      <c r="AJ69" s="498"/>
      <c r="AK69" s="498"/>
      <c r="AL69" s="498"/>
      <c r="AM69" s="498"/>
      <c r="AN69" s="498"/>
      <c r="AO69" s="498"/>
      <c r="AP69" s="498"/>
      <c r="AQ69" s="498"/>
      <c r="AR69" s="498"/>
      <c r="AS69" s="498"/>
      <c r="AT69" s="498"/>
      <c r="AU69" s="498"/>
      <c r="AV69" s="498"/>
      <c r="AW69" s="498"/>
      <c r="AX69" s="498"/>
      <c r="AY69" s="498"/>
      <c r="AZ69" s="498"/>
      <c r="BA69" s="498"/>
      <c r="BB69" s="498"/>
      <c r="BC69" s="498"/>
      <c r="BD69" s="498"/>
      <c r="BE69" s="498"/>
      <c r="BF69" s="498"/>
      <c r="BG69" s="498"/>
      <c r="BH69" s="498"/>
      <c r="BI69" s="498"/>
      <c r="BJ69" s="498"/>
      <c r="BK69" s="498"/>
      <c r="BL69" s="498"/>
      <c r="BM69" s="498"/>
      <c r="BN69" s="498"/>
      <c r="BO69" s="498"/>
      <c r="BP69" s="498"/>
      <c r="BQ69" s="498"/>
      <c r="BR69" s="498"/>
      <c r="BS69" s="498"/>
      <c r="BT69" s="498"/>
      <c r="BU69" s="498"/>
      <c r="BV69" s="498"/>
      <c r="BW69" s="498"/>
      <c r="BX69" s="498"/>
      <c r="BY69" s="498"/>
      <c r="BZ69" s="498"/>
      <c r="CA69" s="498"/>
      <c r="CB69" s="498"/>
      <c r="CC69" s="498"/>
      <c r="CD69" s="498"/>
      <c r="CE69" s="498"/>
      <c r="CF69" s="498"/>
      <c r="CG69" s="498"/>
      <c r="CH69" s="498"/>
      <c r="CI69" s="498"/>
      <c r="CJ69" s="498"/>
      <c r="CK69" s="498"/>
      <c r="CL69" s="498"/>
      <c r="CM69" s="498"/>
      <c r="CN69" s="498"/>
      <c r="CO69" s="498"/>
      <c r="CP69" s="498"/>
      <c r="CQ69" s="498"/>
      <c r="CR69" s="498"/>
      <c r="CS69" s="498"/>
      <c r="CT69" s="10"/>
    </row>
    <row r="70" spans="3:102" customFormat="1" hidden="1" x14ac:dyDescent="0.35">
      <c r="C70" s="74"/>
      <c r="D70" s="3"/>
      <c r="E70" s="497"/>
      <c r="F70" s="497"/>
      <c r="G70" s="498"/>
      <c r="H70" s="498"/>
      <c r="I70" s="498"/>
      <c r="J70" s="498"/>
      <c r="K70" s="498"/>
      <c r="L70" s="498"/>
      <c r="M70" s="498"/>
      <c r="N70" s="498"/>
      <c r="O70" s="498"/>
      <c r="P70" s="498"/>
      <c r="Q70" s="498"/>
      <c r="R70" s="498"/>
      <c r="S70" s="498"/>
      <c r="T70" s="498"/>
      <c r="U70" s="498"/>
      <c r="V70" s="498"/>
      <c r="W70" s="498"/>
      <c r="X70" s="498"/>
      <c r="Y70" s="498"/>
      <c r="Z70" s="498"/>
      <c r="AA70" s="498"/>
      <c r="AB70" s="498"/>
      <c r="AC70" s="498"/>
      <c r="AD70" s="498"/>
      <c r="AE70" s="498"/>
      <c r="AF70" s="498"/>
      <c r="AG70" s="498"/>
      <c r="AH70" s="498"/>
      <c r="AI70" s="498"/>
      <c r="AJ70" s="498"/>
      <c r="AK70" s="498"/>
      <c r="AL70" s="498"/>
      <c r="AM70" s="498"/>
      <c r="AN70" s="498"/>
      <c r="AO70" s="498"/>
      <c r="AP70" s="498"/>
      <c r="AQ70" s="498"/>
      <c r="AR70" s="498"/>
      <c r="AS70" s="498"/>
      <c r="AT70" s="498"/>
      <c r="AU70" s="498"/>
      <c r="AV70" s="498"/>
      <c r="AW70" s="498"/>
      <c r="AX70" s="498"/>
      <c r="AY70" s="498"/>
      <c r="AZ70" s="498"/>
      <c r="BA70" s="498"/>
      <c r="BB70" s="498"/>
      <c r="BC70" s="498"/>
      <c r="BD70" s="498"/>
      <c r="BE70" s="498"/>
      <c r="BF70" s="498"/>
      <c r="BG70" s="498"/>
      <c r="BH70" s="498"/>
      <c r="BI70" s="498"/>
      <c r="BJ70" s="498"/>
      <c r="BK70" s="498"/>
      <c r="BL70" s="498"/>
      <c r="BM70" s="498"/>
      <c r="BN70" s="498"/>
      <c r="BO70" s="498"/>
      <c r="BP70" s="498"/>
      <c r="BQ70" s="498"/>
      <c r="BR70" s="498"/>
      <c r="BS70" s="498"/>
      <c r="BT70" s="498"/>
      <c r="BU70" s="498"/>
      <c r="BV70" s="498"/>
      <c r="BW70" s="498"/>
      <c r="BX70" s="498"/>
      <c r="BY70" s="498"/>
      <c r="BZ70" s="498"/>
      <c r="CA70" s="498"/>
      <c r="CB70" s="498"/>
      <c r="CC70" s="498"/>
      <c r="CD70" s="498"/>
      <c r="CE70" s="498"/>
      <c r="CF70" s="498"/>
      <c r="CG70" s="498"/>
      <c r="CH70" s="498"/>
      <c r="CI70" s="498"/>
      <c r="CJ70" s="498"/>
      <c r="CK70" s="498"/>
      <c r="CL70" s="498"/>
      <c r="CM70" s="498"/>
      <c r="CN70" s="498"/>
      <c r="CO70" s="498"/>
      <c r="CP70" s="498"/>
      <c r="CQ70" s="498"/>
      <c r="CR70" s="498"/>
      <c r="CS70" s="498"/>
      <c r="CT70" s="10"/>
    </row>
    <row r="71" spans="3:102" customFormat="1" hidden="1" x14ac:dyDescent="0.35">
      <c r="C71" s="231" t="s">
        <v>144</v>
      </c>
      <c r="D71" s="18"/>
      <c r="E71" s="490">
        <f t="shared" ref="E71:AJ71" si="19">SUM(E72:E91)</f>
        <v>0</v>
      </c>
      <c r="F71" s="490">
        <f t="shared" si="19"/>
        <v>0</v>
      </c>
      <c r="G71" s="491">
        <f t="shared" si="19"/>
        <v>0</v>
      </c>
      <c r="H71" s="491">
        <f t="shared" si="19"/>
        <v>0</v>
      </c>
      <c r="I71" s="491">
        <f t="shared" si="19"/>
        <v>0</v>
      </c>
      <c r="J71" s="491">
        <f t="shared" si="19"/>
        <v>0</v>
      </c>
      <c r="K71" s="491">
        <f t="shared" si="19"/>
        <v>0</v>
      </c>
      <c r="L71" s="491">
        <f t="shared" si="19"/>
        <v>0</v>
      </c>
      <c r="M71" s="491">
        <f t="shared" si="19"/>
        <v>0</v>
      </c>
      <c r="N71" s="491">
        <f t="shared" si="19"/>
        <v>0</v>
      </c>
      <c r="O71" s="491">
        <f t="shared" si="19"/>
        <v>0</v>
      </c>
      <c r="P71" s="491">
        <f t="shared" si="19"/>
        <v>0</v>
      </c>
      <c r="Q71" s="491">
        <f t="shared" si="19"/>
        <v>0</v>
      </c>
      <c r="R71" s="491">
        <f t="shared" si="19"/>
        <v>0</v>
      </c>
      <c r="S71" s="491">
        <f t="shared" si="19"/>
        <v>0</v>
      </c>
      <c r="T71" s="491">
        <f t="shared" si="19"/>
        <v>0</v>
      </c>
      <c r="U71" s="491">
        <f t="shared" si="19"/>
        <v>0</v>
      </c>
      <c r="V71" s="491">
        <f t="shared" si="19"/>
        <v>0</v>
      </c>
      <c r="W71" s="491">
        <f t="shared" si="19"/>
        <v>0</v>
      </c>
      <c r="X71" s="491">
        <f t="shared" si="19"/>
        <v>0</v>
      </c>
      <c r="Y71" s="491">
        <f t="shared" si="19"/>
        <v>0</v>
      </c>
      <c r="Z71" s="491">
        <f t="shared" si="19"/>
        <v>0</v>
      </c>
      <c r="AA71" s="491">
        <f t="shared" si="19"/>
        <v>0</v>
      </c>
      <c r="AB71" s="491">
        <f t="shared" si="19"/>
        <v>0</v>
      </c>
      <c r="AC71" s="491">
        <f t="shared" si="19"/>
        <v>0</v>
      </c>
      <c r="AD71" s="491">
        <f t="shared" si="19"/>
        <v>0</v>
      </c>
      <c r="AE71" s="491">
        <f t="shared" si="19"/>
        <v>0</v>
      </c>
      <c r="AF71" s="491">
        <f t="shared" si="19"/>
        <v>0</v>
      </c>
      <c r="AG71" s="491">
        <f t="shared" si="19"/>
        <v>0</v>
      </c>
      <c r="AH71" s="491">
        <f t="shared" si="19"/>
        <v>0</v>
      </c>
      <c r="AI71" s="491">
        <f t="shared" si="19"/>
        <v>0</v>
      </c>
      <c r="AJ71" s="491">
        <f t="shared" si="19"/>
        <v>0</v>
      </c>
      <c r="AK71" s="491">
        <f t="shared" ref="AK71:CS71" si="20">SUM(AK72:AK91)</f>
        <v>0</v>
      </c>
      <c r="AL71" s="491">
        <f t="shared" si="20"/>
        <v>0</v>
      </c>
      <c r="AM71" s="491">
        <f t="shared" si="20"/>
        <v>0</v>
      </c>
      <c r="AN71" s="491">
        <f t="shared" si="20"/>
        <v>0</v>
      </c>
      <c r="AO71" s="491">
        <f t="shared" si="20"/>
        <v>0</v>
      </c>
      <c r="AP71" s="491">
        <f t="shared" si="20"/>
        <v>0</v>
      </c>
      <c r="AQ71" s="491">
        <f t="shared" si="20"/>
        <v>0</v>
      </c>
      <c r="AR71" s="491">
        <f t="shared" si="20"/>
        <v>0</v>
      </c>
      <c r="AS71" s="491">
        <f t="shared" si="20"/>
        <v>0</v>
      </c>
      <c r="AT71" s="491">
        <f t="shared" si="20"/>
        <v>0</v>
      </c>
      <c r="AU71" s="491">
        <f t="shared" si="20"/>
        <v>0</v>
      </c>
      <c r="AV71" s="491">
        <f t="shared" si="20"/>
        <v>0</v>
      </c>
      <c r="AW71" s="491">
        <f t="shared" si="20"/>
        <v>0</v>
      </c>
      <c r="AX71" s="491">
        <f t="shared" si="20"/>
        <v>0</v>
      </c>
      <c r="AY71" s="491">
        <f t="shared" si="20"/>
        <v>0</v>
      </c>
      <c r="AZ71" s="491">
        <f t="shared" si="20"/>
        <v>0</v>
      </c>
      <c r="BA71" s="491">
        <f t="shared" si="20"/>
        <v>0</v>
      </c>
      <c r="BB71" s="491">
        <f t="shared" si="20"/>
        <v>0</v>
      </c>
      <c r="BC71" s="491">
        <f t="shared" si="20"/>
        <v>0</v>
      </c>
      <c r="BD71" s="491">
        <f t="shared" si="20"/>
        <v>0</v>
      </c>
      <c r="BE71" s="491">
        <f t="shared" si="20"/>
        <v>0</v>
      </c>
      <c r="BF71" s="491">
        <f t="shared" si="20"/>
        <v>0</v>
      </c>
      <c r="BG71" s="491">
        <f t="shared" si="20"/>
        <v>0</v>
      </c>
      <c r="BH71" s="491">
        <f t="shared" si="20"/>
        <v>0</v>
      </c>
      <c r="BI71" s="491">
        <f t="shared" si="20"/>
        <v>0</v>
      </c>
      <c r="BJ71" s="491">
        <f t="shared" si="20"/>
        <v>0</v>
      </c>
      <c r="BK71" s="491">
        <f t="shared" si="20"/>
        <v>0</v>
      </c>
      <c r="BL71" s="491">
        <f t="shared" si="20"/>
        <v>0</v>
      </c>
      <c r="BM71" s="491">
        <f t="shared" si="20"/>
        <v>0</v>
      </c>
      <c r="BN71" s="491">
        <f t="shared" si="20"/>
        <v>0</v>
      </c>
      <c r="BO71" s="491">
        <f t="shared" si="20"/>
        <v>0</v>
      </c>
      <c r="BP71" s="491">
        <f t="shared" si="20"/>
        <v>0</v>
      </c>
      <c r="BQ71" s="491">
        <f t="shared" si="20"/>
        <v>0</v>
      </c>
      <c r="BR71" s="491">
        <f t="shared" si="20"/>
        <v>0</v>
      </c>
      <c r="BS71" s="491">
        <f t="shared" si="20"/>
        <v>0</v>
      </c>
      <c r="BT71" s="491">
        <f t="shared" si="20"/>
        <v>0</v>
      </c>
      <c r="BU71" s="491">
        <f t="shared" si="20"/>
        <v>0</v>
      </c>
      <c r="BV71" s="491">
        <f t="shared" si="20"/>
        <v>0</v>
      </c>
      <c r="BW71" s="491">
        <f t="shared" si="20"/>
        <v>0</v>
      </c>
      <c r="BX71" s="491">
        <f t="shared" si="20"/>
        <v>0</v>
      </c>
      <c r="BY71" s="491">
        <f t="shared" si="20"/>
        <v>0</v>
      </c>
      <c r="BZ71" s="491">
        <f t="shared" si="20"/>
        <v>0</v>
      </c>
      <c r="CA71" s="491">
        <f t="shared" si="20"/>
        <v>0</v>
      </c>
      <c r="CB71" s="491">
        <f t="shared" si="20"/>
        <v>0</v>
      </c>
      <c r="CC71" s="491">
        <f t="shared" si="20"/>
        <v>0</v>
      </c>
      <c r="CD71" s="491">
        <f t="shared" si="20"/>
        <v>0</v>
      </c>
      <c r="CE71" s="491">
        <f t="shared" si="20"/>
        <v>0</v>
      </c>
      <c r="CF71" s="491">
        <f t="shared" si="20"/>
        <v>0</v>
      </c>
      <c r="CG71" s="491">
        <f t="shared" si="20"/>
        <v>0</v>
      </c>
      <c r="CH71" s="491">
        <f t="shared" si="20"/>
        <v>0</v>
      </c>
      <c r="CI71" s="491">
        <f t="shared" si="20"/>
        <v>0</v>
      </c>
      <c r="CJ71" s="491">
        <f t="shared" si="20"/>
        <v>0</v>
      </c>
      <c r="CK71" s="491">
        <f t="shared" si="20"/>
        <v>0</v>
      </c>
      <c r="CL71" s="491">
        <f t="shared" si="20"/>
        <v>0</v>
      </c>
      <c r="CM71" s="491">
        <f t="shared" si="20"/>
        <v>0</v>
      </c>
      <c r="CN71" s="491">
        <f t="shared" si="20"/>
        <v>0</v>
      </c>
      <c r="CO71" s="491">
        <f t="shared" si="20"/>
        <v>0</v>
      </c>
      <c r="CP71" s="491">
        <f t="shared" si="20"/>
        <v>0</v>
      </c>
      <c r="CQ71" s="491">
        <f t="shared" si="20"/>
        <v>0</v>
      </c>
      <c r="CR71" s="491">
        <f t="shared" si="20"/>
        <v>0</v>
      </c>
      <c r="CS71" s="491">
        <f t="shared" si="20"/>
        <v>0</v>
      </c>
      <c r="CT71" s="56"/>
    </row>
    <row r="72" spans="3:102" customFormat="1" hidden="1" x14ac:dyDescent="0.35">
      <c r="C72" s="421"/>
      <c r="D72" s="3"/>
      <c r="E72" s="492">
        <f>G72+NPV(G.Asm!$F$40,H72:INDEX(H72:CS72,RP))</f>
        <v>0</v>
      </c>
      <c r="F72" s="492">
        <f t="shared" ref="F72:F91" si="21">SUMIF($G$4:$CS$4,"&lt;="&amp;RP,G72:CS72)</f>
        <v>0</v>
      </c>
      <c r="G72" s="493">
        <v>0</v>
      </c>
      <c r="H72" s="494">
        <v>0</v>
      </c>
      <c r="I72" s="494">
        <v>0</v>
      </c>
      <c r="J72" s="494">
        <v>0</v>
      </c>
      <c r="K72" s="494">
        <v>0</v>
      </c>
      <c r="L72" s="494">
        <v>0</v>
      </c>
      <c r="M72" s="494">
        <v>0</v>
      </c>
      <c r="N72" s="494">
        <v>0</v>
      </c>
      <c r="O72" s="494">
        <v>0</v>
      </c>
      <c r="P72" s="494">
        <v>0</v>
      </c>
      <c r="Q72" s="494">
        <v>0</v>
      </c>
      <c r="R72" s="494">
        <v>0</v>
      </c>
      <c r="S72" s="494">
        <v>0</v>
      </c>
      <c r="T72" s="494">
        <v>0</v>
      </c>
      <c r="U72" s="494">
        <v>0</v>
      </c>
      <c r="V72" s="494">
        <v>0</v>
      </c>
      <c r="W72" s="494">
        <v>0</v>
      </c>
      <c r="X72" s="494">
        <v>0</v>
      </c>
      <c r="Y72" s="494">
        <v>0</v>
      </c>
      <c r="Z72" s="494">
        <v>0</v>
      </c>
      <c r="AA72" s="494">
        <v>0</v>
      </c>
      <c r="AB72" s="494">
        <v>0</v>
      </c>
      <c r="AC72" s="494">
        <v>0</v>
      </c>
      <c r="AD72" s="494">
        <v>0</v>
      </c>
      <c r="AE72" s="494">
        <v>0</v>
      </c>
      <c r="AF72" s="494">
        <v>0</v>
      </c>
      <c r="AG72" s="494">
        <v>0</v>
      </c>
      <c r="AH72" s="494">
        <v>0</v>
      </c>
      <c r="AI72" s="494">
        <v>0</v>
      </c>
      <c r="AJ72" s="494">
        <v>0</v>
      </c>
      <c r="AK72" s="494">
        <v>0</v>
      </c>
      <c r="AL72" s="494">
        <v>0</v>
      </c>
      <c r="AM72" s="494">
        <v>0</v>
      </c>
      <c r="AN72" s="494">
        <v>0</v>
      </c>
      <c r="AO72" s="494">
        <v>0</v>
      </c>
      <c r="AP72" s="494">
        <v>0</v>
      </c>
      <c r="AQ72" s="494">
        <v>0</v>
      </c>
      <c r="AR72" s="494">
        <v>0</v>
      </c>
      <c r="AS72" s="494">
        <v>0</v>
      </c>
      <c r="AT72" s="494">
        <v>0</v>
      </c>
      <c r="AU72" s="494">
        <v>0</v>
      </c>
      <c r="AV72" s="494">
        <v>0</v>
      </c>
      <c r="AW72" s="494">
        <v>0</v>
      </c>
      <c r="AX72" s="494">
        <v>0</v>
      </c>
      <c r="AY72" s="494">
        <v>0</v>
      </c>
      <c r="AZ72" s="494">
        <v>0</v>
      </c>
      <c r="BA72" s="494">
        <v>0</v>
      </c>
      <c r="BB72" s="494">
        <v>0</v>
      </c>
      <c r="BC72" s="494">
        <v>0</v>
      </c>
      <c r="BD72" s="494">
        <v>0</v>
      </c>
      <c r="BE72" s="494">
        <v>0</v>
      </c>
      <c r="BF72" s="494">
        <v>0</v>
      </c>
      <c r="BG72" s="494">
        <v>0</v>
      </c>
      <c r="BH72" s="494">
        <v>0</v>
      </c>
      <c r="BI72" s="494">
        <v>0</v>
      </c>
      <c r="BJ72" s="494">
        <v>0</v>
      </c>
      <c r="BK72" s="494">
        <v>0</v>
      </c>
      <c r="BL72" s="494">
        <v>0</v>
      </c>
      <c r="BM72" s="494">
        <v>0</v>
      </c>
      <c r="BN72" s="494">
        <v>0</v>
      </c>
      <c r="BO72" s="494">
        <v>0</v>
      </c>
      <c r="BP72" s="494">
        <v>0</v>
      </c>
      <c r="BQ72" s="494">
        <v>0</v>
      </c>
      <c r="BR72" s="494">
        <v>0</v>
      </c>
      <c r="BS72" s="494">
        <v>0</v>
      </c>
      <c r="BT72" s="494">
        <v>0</v>
      </c>
      <c r="BU72" s="494">
        <v>0</v>
      </c>
      <c r="BV72" s="494">
        <v>0</v>
      </c>
      <c r="BW72" s="494">
        <v>0</v>
      </c>
      <c r="BX72" s="494">
        <v>0</v>
      </c>
      <c r="BY72" s="494">
        <v>0</v>
      </c>
      <c r="BZ72" s="494">
        <v>0</v>
      </c>
      <c r="CA72" s="494">
        <v>0</v>
      </c>
      <c r="CB72" s="494">
        <v>0</v>
      </c>
      <c r="CC72" s="494">
        <v>0</v>
      </c>
      <c r="CD72" s="494">
        <v>0</v>
      </c>
      <c r="CE72" s="494">
        <v>0</v>
      </c>
      <c r="CF72" s="494">
        <v>0</v>
      </c>
      <c r="CG72" s="494">
        <v>0</v>
      </c>
      <c r="CH72" s="494">
        <v>0</v>
      </c>
      <c r="CI72" s="494">
        <v>0</v>
      </c>
      <c r="CJ72" s="494">
        <v>0</v>
      </c>
      <c r="CK72" s="494">
        <v>0</v>
      </c>
      <c r="CL72" s="494">
        <v>0</v>
      </c>
      <c r="CM72" s="494">
        <v>0</v>
      </c>
      <c r="CN72" s="494">
        <v>0</v>
      </c>
      <c r="CO72" s="494">
        <v>0</v>
      </c>
      <c r="CP72" s="494">
        <v>0</v>
      </c>
      <c r="CQ72" s="494">
        <v>0</v>
      </c>
      <c r="CR72" s="494">
        <v>0</v>
      </c>
      <c r="CS72" s="494">
        <v>0</v>
      </c>
      <c r="CT72" s="9"/>
      <c r="CV72" s="343">
        <f>IF(COUNT(G72:INDEX(G72:CS72,RP+1))&lt;&gt;RP+1,"Error",0)</f>
        <v>0</v>
      </c>
      <c r="CX72" s="324">
        <f t="shared" ref="CX72:CX91" si="22">IF(OR(AND(OR(ISBLANK(C72),NOT(ISBLANK(C72)),C72="Spare"),E72=0,F72=0),AND(NOT(ISBLANK(C72)),NOT(C72="Spare"),NOT(E72=0),NOT(F72=0))),0,"Error")</f>
        <v>0</v>
      </c>
    </row>
    <row r="73" spans="3:102" customFormat="1" hidden="1" x14ac:dyDescent="0.35">
      <c r="C73" s="421"/>
      <c r="D73" s="3"/>
      <c r="E73" s="492">
        <f>G73+NPV(G.Asm!$F$40,H73:INDEX(H73:CS73,RP))</f>
        <v>0</v>
      </c>
      <c r="F73" s="492">
        <f t="shared" si="21"/>
        <v>0</v>
      </c>
      <c r="G73" s="493">
        <v>0</v>
      </c>
      <c r="H73" s="494">
        <v>0</v>
      </c>
      <c r="I73" s="494">
        <v>0</v>
      </c>
      <c r="J73" s="494">
        <v>0</v>
      </c>
      <c r="K73" s="494">
        <v>0</v>
      </c>
      <c r="L73" s="494">
        <v>0</v>
      </c>
      <c r="M73" s="494">
        <v>0</v>
      </c>
      <c r="N73" s="494">
        <v>0</v>
      </c>
      <c r="O73" s="494">
        <v>0</v>
      </c>
      <c r="P73" s="494">
        <v>0</v>
      </c>
      <c r="Q73" s="494">
        <v>0</v>
      </c>
      <c r="R73" s="494">
        <v>0</v>
      </c>
      <c r="S73" s="494">
        <v>0</v>
      </c>
      <c r="T73" s="494">
        <v>0</v>
      </c>
      <c r="U73" s="494">
        <v>0</v>
      </c>
      <c r="V73" s="494">
        <v>0</v>
      </c>
      <c r="W73" s="494">
        <v>0</v>
      </c>
      <c r="X73" s="494">
        <v>0</v>
      </c>
      <c r="Y73" s="494">
        <v>0</v>
      </c>
      <c r="Z73" s="494">
        <v>0</v>
      </c>
      <c r="AA73" s="494">
        <v>0</v>
      </c>
      <c r="AB73" s="494">
        <v>0</v>
      </c>
      <c r="AC73" s="494">
        <v>0</v>
      </c>
      <c r="AD73" s="494">
        <v>0</v>
      </c>
      <c r="AE73" s="494">
        <v>0</v>
      </c>
      <c r="AF73" s="494">
        <v>0</v>
      </c>
      <c r="AG73" s="494">
        <v>0</v>
      </c>
      <c r="AH73" s="494">
        <v>0</v>
      </c>
      <c r="AI73" s="494">
        <v>0</v>
      </c>
      <c r="AJ73" s="494">
        <v>0</v>
      </c>
      <c r="AK73" s="494">
        <v>0</v>
      </c>
      <c r="AL73" s="494">
        <v>0</v>
      </c>
      <c r="AM73" s="494">
        <v>0</v>
      </c>
      <c r="AN73" s="494">
        <v>0</v>
      </c>
      <c r="AO73" s="494">
        <v>0</v>
      </c>
      <c r="AP73" s="494">
        <v>0</v>
      </c>
      <c r="AQ73" s="494">
        <v>0</v>
      </c>
      <c r="AR73" s="494">
        <v>0</v>
      </c>
      <c r="AS73" s="494">
        <v>0</v>
      </c>
      <c r="AT73" s="494">
        <v>0</v>
      </c>
      <c r="AU73" s="494">
        <v>0</v>
      </c>
      <c r="AV73" s="494">
        <v>0</v>
      </c>
      <c r="AW73" s="494">
        <v>0</v>
      </c>
      <c r="AX73" s="494">
        <v>0</v>
      </c>
      <c r="AY73" s="494">
        <v>0</v>
      </c>
      <c r="AZ73" s="494">
        <v>0</v>
      </c>
      <c r="BA73" s="494">
        <v>0</v>
      </c>
      <c r="BB73" s="494">
        <v>0</v>
      </c>
      <c r="BC73" s="494">
        <v>0</v>
      </c>
      <c r="BD73" s="494">
        <v>0</v>
      </c>
      <c r="BE73" s="494">
        <v>0</v>
      </c>
      <c r="BF73" s="494">
        <v>0</v>
      </c>
      <c r="BG73" s="494">
        <v>0</v>
      </c>
      <c r="BH73" s="494">
        <v>0</v>
      </c>
      <c r="BI73" s="494">
        <v>0</v>
      </c>
      <c r="BJ73" s="494">
        <v>0</v>
      </c>
      <c r="BK73" s="494">
        <v>0</v>
      </c>
      <c r="BL73" s="494">
        <v>0</v>
      </c>
      <c r="BM73" s="494">
        <v>0</v>
      </c>
      <c r="BN73" s="494">
        <v>0</v>
      </c>
      <c r="BO73" s="494">
        <v>0</v>
      </c>
      <c r="BP73" s="494">
        <v>0</v>
      </c>
      <c r="BQ73" s="494">
        <v>0</v>
      </c>
      <c r="BR73" s="494">
        <v>0</v>
      </c>
      <c r="BS73" s="494">
        <v>0</v>
      </c>
      <c r="BT73" s="494">
        <v>0</v>
      </c>
      <c r="BU73" s="494">
        <v>0</v>
      </c>
      <c r="BV73" s="494">
        <v>0</v>
      </c>
      <c r="BW73" s="494">
        <v>0</v>
      </c>
      <c r="BX73" s="494">
        <v>0</v>
      </c>
      <c r="BY73" s="494">
        <v>0</v>
      </c>
      <c r="BZ73" s="494">
        <v>0</v>
      </c>
      <c r="CA73" s="494">
        <v>0</v>
      </c>
      <c r="CB73" s="494">
        <v>0</v>
      </c>
      <c r="CC73" s="494">
        <v>0</v>
      </c>
      <c r="CD73" s="494">
        <v>0</v>
      </c>
      <c r="CE73" s="494">
        <v>0</v>
      </c>
      <c r="CF73" s="494">
        <v>0</v>
      </c>
      <c r="CG73" s="494">
        <v>0</v>
      </c>
      <c r="CH73" s="494">
        <v>0</v>
      </c>
      <c r="CI73" s="494">
        <v>0</v>
      </c>
      <c r="CJ73" s="494">
        <v>0</v>
      </c>
      <c r="CK73" s="494">
        <v>0</v>
      </c>
      <c r="CL73" s="494">
        <v>0</v>
      </c>
      <c r="CM73" s="494">
        <v>0</v>
      </c>
      <c r="CN73" s="494">
        <v>0</v>
      </c>
      <c r="CO73" s="494">
        <v>0</v>
      </c>
      <c r="CP73" s="494">
        <v>0</v>
      </c>
      <c r="CQ73" s="494">
        <v>0</v>
      </c>
      <c r="CR73" s="494">
        <v>0</v>
      </c>
      <c r="CS73" s="494">
        <v>0</v>
      </c>
      <c r="CT73" s="9"/>
      <c r="CV73" s="343">
        <f>IF(COUNT(G73:INDEX(G73:CS73,RP+1))&lt;&gt;RP+1,"Error",0)</f>
        <v>0</v>
      </c>
      <c r="CX73" s="324">
        <f t="shared" si="22"/>
        <v>0</v>
      </c>
    </row>
    <row r="74" spans="3:102" customFormat="1" hidden="1" x14ac:dyDescent="0.35">
      <c r="C74" s="421"/>
      <c r="D74" s="3"/>
      <c r="E74" s="492">
        <f>G74+NPV(G.Asm!$F$40,H74:INDEX(H74:CS74,RP))</f>
        <v>0</v>
      </c>
      <c r="F74" s="492">
        <f t="shared" si="21"/>
        <v>0</v>
      </c>
      <c r="G74" s="493">
        <v>0</v>
      </c>
      <c r="H74" s="494">
        <v>0</v>
      </c>
      <c r="I74" s="494">
        <v>0</v>
      </c>
      <c r="J74" s="494">
        <v>0</v>
      </c>
      <c r="K74" s="494">
        <v>0</v>
      </c>
      <c r="L74" s="494">
        <v>0</v>
      </c>
      <c r="M74" s="494">
        <v>0</v>
      </c>
      <c r="N74" s="494">
        <v>0</v>
      </c>
      <c r="O74" s="494">
        <v>0</v>
      </c>
      <c r="P74" s="494">
        <v>0</v>
      </c>
      <c r="Q74" s="494">
        <v>0</v>
      </c>
      <c r="R74" s="494">
        <v>0</v>
      </c>
      <c r="S74" s="494">
        <v>0</v>
      </c>
      <c r="T74" s="494">
        <v>0</v>
      </c>
      <c r="U74" s="494">
        <v>0</v>
      </c>
      <c r="V74" s="494">
        <v>0</v>
      </c>
      <c r="W74" s="494">
        <v>0</v>
      </c>
      <c r="X74" s="494">
        <v>0</v>
      </c>
      <c r="Y74" s="494">
        <v>0</v>
      </c>
      <c r="Z74" s="494">
        <v>0</v>
      </c>
      <c r="AA74" s="494">
        <v>0</v>
      </c>
      <c r="AB74" s="494">
        <v>0</v>
      </c>
      <c r="AC74" s="494">
        <v>0</v>
      </c>
      <c r="AD74" s="494">
        <v>0</v>
      </c>
      <c r="AE74" s="494">
        <v>0</v>
      </c>
      <c r="AF74" s="494">
        <v>0</v>
      </c>
      <c r="AG74" s="494">
        <v>0</v>
      </c>
      <c r="AH74" s="494">
        <v>0</v>
      </c>
      <c r="AI74" s="494">
        <v>0</v>
      </c>
      <c r="AJ74" s="494">
        <v>0</v>
      </c>
      <c r="AK74" s="494">
        <v>0</v>
      </c>
      <c r="AL74" s="494">
        <v>0</v>
      </c>
      <c r="AM74" s="494">
        <v>0</v>
      </c>
      <c r="AN74" s="494">
        <v>0</v>
      </c>
      <c r="AO74" s="494">
        <v>0</v>
      </c>
      <c r="AP74" s="494">
        <v>0</v>
      </c>
      <c r="AQ74" s="494">
        <v>0</v>
      </c>
      <c r="AR74" s="494">
        <v>0</v>
      </c>
      <c r="AS74" s="494">
        <v>0</v>
      </c>
      <c r="AT74" s="494">
        <v>0</v>
      </c>
      <c r="AU74" s="494">
        <v>0</v>
      </c>
      <c r="AV74" s="494">
        <v>0</v>
      </c>
      <c r="AW74" s="494">
        <v>0</v>
      </c>
      <c r="AX74" s="494">
        <v>0</v>
      </c>
      <c r="AY74" s="494">
        <v>0</v>
      </c>
      <c r="AZ74" s="494">
        <v>0</v>
      </c>
      <c r="BA74" s="494">
        <v>0</v>
      </c>
      <c r="BB74" s="494">
        <v>0</v>
      </c>
      <c r="BC74" s="494">
        <v>0</v>
      </c>
      <c r="BD74" s="494">
        <v>0</v>
      </c>
      <c r="BE74" s="494">
        <v>0</v>
      </c>
      <c r="BF74" s="494">
        <v>0</v>
      </c>
      <c r="BG74" s="494">
        <v>0</v>
      </c>
      <c r="BH74" s="494">
        <v>0</v>
      </c>
      <c r="BI74" s="494">
        <v>0</v>
      </c>
      <c r="BJ74" s="494">
        <v>0</v>
      </c>
      <c r="BK74" s="494">
        <v>0</v>
      </c>
      <c r="BL74" s="494">
        <v>0</v>
      </c>
      <c r="BM74" s="494">
        <v>0</v>
      </c>
      <c r="BN74" s="494">
        <v>0</v>
      </c>
      <c r="BO74" s="494">
        <v>0</v>
      </c>
      <c r="BP74" s="494">
        <v>0</v>
      </c>
      <c r="BQ74" s="494">
        <v>0</v>
      </c>
      <c r="BR74" s="494">
        <v>0</v>
      </c>
      <c r="BS74" s="494">
        <v>0</v>
      </c>
      <c r="BT74" s="494">
        <v>0</v>
      </c>
      <c r="BU74" s="494">
        <v>0</v>
      </c>
      <c r="BV74" s="494">
        <v>0</v>
      </c>
      <c r="BW74" s="494">
        <v>0</v>
      </c>
      <c r="BX74" s="494">
        <v>0</v>
      </c>
      <c r="BY74" s="494">
        <v>0</v>
      </c>
      <c r="BZ74" s="494">
        <v>0</v>
      </c>
      <c r="CA74" s="494">
        <v>0</v>
      </c>
      <c r="CB74" s="494">
        <v>0</v>
      </c>
      <c r="CC74" s="494">
        <v>0</v>
      </c>
      <c r="CD74" s="494">
        <v>0</v>
      </c>
      <c r="CE74" s="494">
        <v>0</v>
      </c>
      <c r="CF74" s="494">
        <v>0</v>
      </c>
      <c r="CG74" s="494">
        <v>0</v>
      </c>
      <c r="CH74" s="494">
        <v>0</v>
      </c>
      <c r="CI74" s="494">
        <v>0</v>
      </c>
      <c r="CJ74" s="494">
        <v>0</v>
      </c>
      <c r="CK74" s="494">
        <v>0</v>
      </c>
      <c r="CL74" s="494">
        <v>0</v>
      </c>
      <c r="CM74" s="494">
        <v>0</v>
      </c>
      <c r="CN74" s="494">
        <v>0</v>
      </c>
      <c r="CO74" s="494">
        <v>0</v>
      </c>
      <c r="CP74" s="494">
        <v>0</v>
      </c>
      <c r="CQ74" s="494">
        <v>0</v>
      </c>
      <c r="CR74" s="494">
        <v>0</v>
      </c>
      <c r="CS74" s="494">
        <v>0</v>
      </c>
      <c r="CT74" s="9"/>
      <c r="CV74" s="343">
        <f>IF(COUNT(G74:INDEX(G74:CS74,RP+1))&lt;&gt;RP+1,"Error",0)</f>
        <v>0</v>
      </c>
      <c r="CX74" s="324">
        <f t="shared" si="22"/>
        <v>0</v>
      </c>
    </row>
    <row r="75" spans="3:102" customFormat="1" hidden="1" x14ac:dyDescent="0.35">
      <c r="C75" s="421"/>
      <c r="D75" s="3"/>
      <c r="E75" s="492">
        <f>G75+NPV(G.Asm!$F$40,H75:INDEX(H75:CS75,RP))</f>
        <v>0</v>
      </c>
      <c r="F75" s="492">
        <f t="shared" si="21"/>
        <v>0</v>
      </c>
      <c r="G75" s="493">
        <v>0</v>
      </c>
      <c r="H75" s="494">
        <v>0</v>
      </c>
      <c r="I75" s="494">
        <v>0</v>
      </c>
      <c r="J75" s="494">
        <v>0</v>
      </c>
      <c r="K75" s="494">
        <v>0</v>
      </c>
      <c r="L75" s="494">
        <v>0</v>
      </c>
      <c r="M75" s="494">
        <v>0</v>
      </c>
      <c r="N75" s="494">
        <v>0</v>
      </c>
      <c r="O75" s="494">
        <v>0</v>
      </c>
      <c r="P75" s="494">
        <v>0</v>
      </c>
      <c r="Q75" s="494">
        <v>0</v>
      </c>
      <c r="R75" s="494">
        <v>0</v>
      </c>
      <c r="S75" s="494">
        <v>0</v>
      </c>
      <c r="T75" s="494">
        <v>0</v>
      </c>
      <c r="U75" s="494">
        <v>0</v>
      </c>
      <c r="V75" s="494">
        <v>0</v>
      </c>
      <c r="W75" s="494">
        <v>0</v>
      </c>
      <c r="X75" s="494">
        <v>0</v>
      </c>
      <c r="Y75" s="494">
        <v>0</v>
      </c>
      <c r="Z75" s="494">
        <v>0</v>
      </c>
      <c r="AA75" s="494">
        <v>0</v>
      </c>
      <c r="AB75" s="494">
        <v>0</v>
      </c>
      <c r="AC75" s="494">
        <v>0</v>
      </c>
      <c r="AD75" s="494">
        <v>0</v>
      </c>
      <c r="AE75" s="494">
        <v>0</v>
      </c>
      <c r="AF75" s="494">
        <v>0</v>
      </c>
      <c r="AG75" s="494">
        <v>0</v>
      </c>
      <c r="AH75" s="494">
        <v>0</v>
      </c>
      <c r="AI75" s="494">
        <v>0</v>
      </c>
      <c r="AJ75" s="494">
        <v>0</v>
      </c>
      <c r="AK75" s="494">
        <v>0</v>
      </c>
      <c r="AL75" s="494">
        <v>0</v>
      </c>
      <c r="AM75" s="494">
        <v>0</v>
      </c>
      <c r="AN75" s="494">
        <v>0</v>
      </c>
      <c r="AO75" s="494">
        <v>0</v>
      </c>
      <c r="AP75" s="494">
        <v>0</v>
      </c>
      <c r="AQ75" s="494">
        <v>0</v>
      </c>
      <c r="AR75" s="494">
        <v>0</v>
      </c>
      <c r="AS75" s="494">
        <v>0</v>
      </c>
      <c r="AT75" s="494">
        <v>0</v>
      </c>
      <c r="AU75" s="494">
        <v>0</v>
      </c>
      <c r="AV75" s="494">
        <v>0</v>
      </c>
      <c r="AW75" s="494">
        <v>0</v>
      </c>
      <c r="AX75" s="494">
        <v>0</v>
      </c>
      <c r="AY75" s="494">
        <v>0</v>
      </c>
      <c r="AZ75" s="494">
        <v>0</v>
      </c>
      <c r="BA75" s="494">
        <v>0</v>
      </c>
      <c r="BB75" s="494">
        <v>0</v>
      </c>
      <c r="BC75" s="494">
        <v>0</v>
      </c>
      <c r="BD75" s="494">
        <v>0</v>
      </c>
      <c r="BE75" s="494">
        <v>0</v>
      </c>
      <c r="BF75" s="494">
        <v>0</v>
      </c>
      <c r="BG75" s="494">
        <v>0</v>
      </c>
      <c r="BH75" s="494">
        <v>0</v>
      </c>
      <c r="BI75" s="494">
        <v>0</v>
      </c>
      <c r="BJ75" s="494">
        <v>0</v>
      </c>
      <c r="BK75" s="494">
        <v>0</v>
      </c>
      <c r="BL75" s="494">
        <v>0</v>
      </c>
      <c r="BM75" s="494">
        <v>0</v>
      </c>
      <c r="BN75" s="494">
        <v>0</v>
      </c>
      <c r="BO75" s="494">
        <v>0</v>
      </c>
      <c r="BP75" s="494">
        <v>0</v>
      </c>
      <c r="BQ75" s="494">
        <v>0</v>
      </c>
      <c r="BR75" s="494">
        <v>0</v>
      </c>
      <c r="BS75" s="494">
        <v>0</v>
      </c>
      <c r="BT75" s="494">
        <v>0</v>
      </c>
      <c r="BU75" s="494">
        <v>0</v>
      </c>
      <c r="BV75" s="494">
        <v>0</v>
      </c>
      <c r="BW75" s="494">
        <v>0</v>
      </c>
      <c r="BX75" s="494">
        <v>0</v>
      </c>
      <c r="BY75" s="494">
        <v>0</v>
      </c>
      <c r="BZ75" s="494">
        <v>0</v>
      </c>
      <c r="CA75" s="494">
        <v>0</v>
      </c>
      <c r="CB75" s="494">
        <v>0</v>
      </c>
      <c r="CC75" s="494">
        <v>0</v>
      </c>
      <c r="CD75" s="494">
        <v>0</v>
      </c>
      <c r="CE75" s="494">
        <v>0</v>
      </c>
      <c r="CF75" s="494">
        <v>0</v>
      </c>
      <c r="CG75" s="494">
        <v>0</v>
      </c>
      <c r="CH75" s="494">
        <v>0</v>
      </c>
      <c r="CI75" s="494">
        <v>0</v>
      </c>
      <c r="CJ75" s="494">
        <v>0</v>
      </c>
      <c r="CK75" s="494">
        <v>0</v>
      </c>
      <c r="CL75" s="494">
        <v>0</v>
      </c>
      <c r="CM75" s="494">
        <v>0</v>
      </c>
      <c r="CN75" s="494">
        <v>0</v>
      </c>
      <c r="CO75" s="494">
        <v>0</v>
      </c>
      <c r="CP75" s="494">
        <v>0</v>
      </c>
      <c r="CQ75" s="494">
        <v>0</v>
      </c>
      <c r="CR75" s="494">
        <v>0</v>
      </c>
      <c r="CS75" s="494">
        <v>0</v>
      </c>
      <c r="CT75" s="9"/>
      <c r="CV75" s="343">
        <f>IF(COUNT(G75:INDEX(G75:CS75,RP+1))&lt;&gt;RP+1,"Error",0)</f>
        <v>0</v>
      </c>
      <c r="CX75" s="324">
        <f t="shared" si="22"/>
        <v>0</v>
      </c>
    </row>
    <row r="76" spans="3:102" customFormat="1" hidden="1" x14ac:dyDescent="0.35">
      <c r="C76" s="421"/>
      <c r="D76" s="3"/>
      <c r="E76" s="492">
        <f>G76+NPV(G.Asm!$F$40,H76:INDEX(H76:CS76,RP))</f>
        <v>0</v>
      </c>
      <c r="F76" s="492">
        <f t="shared" si="21"/>
        <v>0</v>
      </c>
      <c r="G76" s="493">
        <v>0</v>
      </c>
      <c r="H76" s="494">
        <v>0</v>
      </c>
      <c r="I76" s="494">
        <v>0</v>
      </c>
      <c r="J76" s="494">
        <v>0</v>
      </c>
      <c r="K76" s="494">
        <v>0</v>
      </c>
      <c r="L76" s="494">
        <v>0</v>
      </c>
      <c r="M76" s="494">
        <v>0</v>
      </c>
      <c r="N76" s="494">
        <v>0</v>
      </c>
      <c r="O76" s="494">
        <v>0</v>
      </c>
      <c r="P76" s="494">
        <v>0</v>
      </c>
      <c r="Q76" s="494">
        <v>0</v>
      </c>
      <c r="R76" s="494">
        <v>0</v>
      </c>
      <c r="S76" s="494">
        <v>0</v>
      </c>
      <c r="T76" s="494">
        <v>0</v>
      </c>
      <c r="U76" s="494">
        <v>0</v>
      </c>
      <c r="V76" s="494">
        <v>0</v>
      </c>
      <c r="W76" s="494">
        <v>0</v>
      </c>
      <c r="X76" s="494">
        <v>0</v>
      </c>
      <c r="Y76" s="494">
        <v>0</v>
      </c>
      <c r="Z76" s="494">
        <v>0</v>
      </c>
      <c r="AA76" s="494">
        <v>0</v>
      </c>
      <c r="AB76" s="494">
        <v>0</v>
      </c>
      <c r="AC76" s="494">
        <v>0</v>
      </c>
      <c r="AD76" s="494">
        <v>0</v>
      </c>
      <c r="AE76" s="494">
        <v>0</v>
      </c>
      <c r="AF76" s="494">
        <v>0</v>
      </c>
      <c r="AG76" s="494">
        <v>0</v>
      </c>
      <c r="AH76" s="494">
        <v>0</v>
      </c>
      <c r="AI76" s="494">
        <v>0</v>
      </c>
      <c r="AJ76" s="494">
        <v>0</v>
      </c>
      <c r="AK76" s="494">
        <v>0</v>
      </c>
      <c r="AL76" s="494">
        <v>0</v>
      </c>
      <c r="AM76" s="494">
        <v>0</v>
      </c>
      <c r="AN76" s="494">
        <v>0</v>
      </c>
      <c r="AO76" s="494">
        <v>0</v>
      </c>
      <c r="AP76" s="494">
        <v>0</v>
      </c>
      <c r="AQ76" s="494">
        <v>0</v>
      </c>
      <c r="AR76" s="494">
        <v>0</v>
      </c>
      <c r="AS76" s="494">
        <v>0</v>
      </c>
      <c r="AT76" s="494">
        <v>0</v>
      </c>
      <c r="AU76" s="494">
        <v>0</v>
      </c>
      <c r="AV76" s="494">
        <v>0</v>
      </c>
      <c r="AW76" s="494">
        <v>0</v>
      </c>
      <c r="AX76" s="494">
        <v>0</v>
      </c>
      <c r="AY76" s="494">
        <v>0</v>
      </c>
      <c r="AZ76" s="494">
        <v>0</v>
      </c>
      <c r="BA76" s="494">
        <v>0</v>
      </c>
      <c r="BB76" s="494">
        <v>0</v>
      </c>
      <c r="BC76" s="494">
        <v>0</v>
      </c>
      <c r="BD76" s="494">
        <v>0</v>
      </c>
      <c r="BE76" s="494">
        <v>0</v>
      </c>
      <c r="BF76" s="494">
        <v>0</v>
      </c>
      <c r="BG76" s="494">
        <v>0</v>
      </c>
      <c r="BH76" s="494">
        <v>0</v>
      </c>
      <c r="BI76" s="494">
        <v>0</v>
      </c>
      <c r="BJ76" s="494">
        <v>0</v>
      </c>
      <c r="BK76" s="494">
        <v>0</v>
      </c>
      <c r="BL76" s="494">
        <v>0</v>
      </c>
      <c r="BM76" s="494">
        <v>0</v>
      </c>
      <c r="BN76" s="494">
        <v>0</v>
      </c>
      <c r="BO76" s="494">
        <v>0</v>
      </c>
      <c r="BP76" s="494">
        <v>0</v>
      </c>
      <c r="BQ76" s="494">
        <v>0</v>
      </c>
      <c r="BR76" s="494">
        <v>0</v>
      </c>
      <c r="BS76" s="494">
        <v>0</v>
      </c>
      <c r="BT76" s="494">
        <v>0</v>
      </c>
      <c r="BU76" s="494">
        <v>0</v>
      </c>
      <c r="BV76" s="494">
        <v>0</v>
      </c>
      <c r="BW76" s="494">
        <v>0</v>
      </c>
      <c r="BX76" s="494">
        <v>0</v>
      </c>
      <c r="BY76" s="494">
        <v>0</v>
      </c>
      <c r="BZ76" s="494">
        <v>0</v>
      </c>
      <c r="CA76" s="494">
        <v>0</v>
      </c>
      <c r="CB76" s="494">
        <v>0</v>
      </c>
      <c r="CC76" s="494">
        <v>0</v>
      </c>
      <c r="CD76" s="494">
        <v>0</v>
      </c>
      <c r="CE76" s="494">
        <v>0</v>
      </c>
      <c r="CF76" s="494">
        <v>0</v>
      </c>
      <c r="CG76" s="494">
        <v>0</v>
      </c>
      <c r="CH76" s="494">
        <v>0</v>
      </c>
      <c r="CI76" s="494">
        <v>0</v>
      </c>
      <c r="CJ76" s="494">
        <v>0</v>
      </c>
      <c r="CK76" s="494">
        <v>0</v>
      </c>
      <c r="CL76" s="494">
        <v>0</v>
      </c>
      <c r="CM76" s="494">
        <v>0</v>
      </c>
      <c r="CN76" s="494">
        <v>0</v>
      </c>
      <c r="CO76" s="494">
        <v>0</v>
      </c>
      <c r="CP76" s="494">
        <v>0</v>
      </c>
      <c r="CQ76" s="494">
        <v>0</v>
      </c>
      <c r="CR76" s="494">
        <v>0</v>
      </c>
      <c r="CS76" s="494">
        <v>0</v>
      </c>
      <c r="CT76" s="9"/>
      <c r="CV76" s="343">
        <f>IF(COUNT(G76:INDEX(G76:CS76,RP+1))&lt;&gt;RP+1,"Error",0)</f>
        <v>0</v>
      </c>
      <c r="CX76" s="324">
        <f t="shared" si="22"/>
        <v>0</v>
      </c>
    </row>
    <row r="77" spans="3:102" customFormat="1" hidden="1" x14ac:dyDescent="0.35">
      <c r="C77" s="421"/>
      <c r="D77" s="3"/>
      <c r="E77" s="492">
        <f>G77+NPV(G.Asm!$F$40,H77:INDEX(H77:CS77,RP))</f>
        <v>0</v>
      </c>
      <c r="F77" s="492">
        <f t="shared" si="21"/>
        <v>0</v>
      </c>
      <c r="G77" s="493">
        <v>0</v>
      </c>
      <c r="H77" s="494">
        <v>0</v>
      </c>
      <c r="I77" s="494">
        <v>0</v>
      </c>
      <c r="J77" s="494">
        <v>0</v>
      </c>
      <c r="K77" s="494">
        <v>0</v>
      </c>
      <c r="L77" s="494">
        <v>0</v>
      </c>
      <c r="M77" s="494">
        <v>0</v>
      </c>
      <c r="N77" s="494">
        <v>0</v>
      </c>
      <c r="O77" s="494">
        <v>0</v>
      </c>
      <c r="P77" s="494">
        <v>0</v>
      </c>
      <c r="Q77" s="494">
        <v>0</v>
      </c>
      <c r="R77" s="494">
        <v>0</v>
      </c>
      <c r="S77" s="494">
        <v>0</v>
      </c>
      <c r="T77" s="494">
        <v>0</v>
      </c>
      <c r="U77" s="494">
        <v>0</v>
      </c>
      <c r="V77" s="494">
        <v>0</v>
      </c>
      <c r="W77" s="494">
        <v>0</v>
      </c>
      <c r="X77" s="494">
        <v>0</v>
      </c>
      <c r="Y77" s="494">
        <v>0</v>
      </c>
      <c r="Z77" s="494">
        <v>0</v>
      </c>
      <c r="AA77" s="494">
        <v>0</v>
      </c>
      <c r="AB77" s="494">
        <v>0</v>
      </c>
      <c r="AC77" s="494">
        <v>0</v>
      </c>
      <c r="AD77" s="494">
        <v>0</v>
      </c>
      <c r="AE77" s="494">
        <v>0</v>
      </c>
      <c r="AF77" s="494">
        <v>0</v>
      </c>
      <c r="AG77" s="494">
        <v>0</v>
      </c>
      <c r="AH77" s="494">
        <v>0</v>
      </c>
      <c r="AI77" s="494">
        <v>0</v>
      </c>
      <c r="AJ77" s="494">
        <v>0</v>
      </c>
      <c r="AK77" s="494">
        <v>0</v>
      </c>
      <c r="AL77" s="494">
        <v>0</v>
      </c>
      <c r="AM77" s="494">
        <v>0</v>
      </c>
      <c r="AN77" s="494">
        <v>0</v>
      </c>
      <c r="AO77" s="494">
        <v>0</v>
      </c>
      <c r="AP77" s="494">
        <v>0</v>
      </c>
      <c r="AQ77" s="494">
        <v>0</v>
      </c>
      <c r="AR77" s="494">
        <v>0</v>
      </c>
      <c r="AS77" s="494">
        <v>0</v>
      </c>
      <c r="AT77" s="494">
        <v>0</v>
      </c>
      <c r="AU77" s="494">
        <v>0</v>
      </c>
      <c r="AV77" s="494">
        <v>0</v>
      </c>
      <c r="AW77" s="494">
        <v>0</v>
      </c>
      <c r="AX77" s="494">
        <v>0</v>
      </c>
      <c r="AY77" s="494">
        <v>0</v>
      </c>
      <c r="AZ77" s="494">
        <v>0</v>
      </c>
      <c r="BA77" s="494">
        <v>0</v>
      </c>
      <c r="BB77" s="494">
        <v>0</v>
      </c>
      <c r="BC77" s="494">
        <v>0</v>
      </c>
      <c r="BD77" s="494">
        <v>0</v>
      </c>
      <c r="BE77" s="494">
        <v>0</v>
      </c>
      <c r="BF77" s="494">
        <v>0</v>
      </c>
      <c r="BG77" s="494">
        <v>0</v>
      </c>
      <c r="BH77" s="494">
        <v>0</v>
      </c>
      <c r="BI77" s="494">
        <v>0</v>
      </c>
      <c r="BJ77" s="494">
        <v>0</v>
      </c>
      <c r="BK77" s="494">
        <v>0</v>
      </c>
      <c r="BL77" s="494">
        <v>0</v>
      </c>
      <c r="BM77" s="494">
        <v>0</v>
      </c>
      <c r="BN77" s="494">
        <v>0</v>
      </c>
      <c r="BO77" s="494">
        <v>0</v>
      </c>
      <c r="BP77" s="494">
        <v>0</v>
      </c>
      <c r="BQ77" s="494">
        <v>0</v>
      </c>
      <c r="BR77" s="494">
        <v>0</v>
      </c>
      <c r="BS77" s="494">
        <v>0</v>
      </c>
      <c r="BT77" s="494">
        <v>0</v>
      </c>
      <c r="BU77" s="494">
        <v>0</v>
      </c>
      <c r="BV77" s="494">
        <v>0</v>
      </c>
      <c r="BW77" s="494">
        <v>0</v>
      </c>
      <c r="BX77" s="494">
        <v>0</v>
      </c>
      <c r="BY77" s="494">
        <v>0</v>
      </c>
      <c r="BZ77" s="494">
        <v>0</v>
      </c>
      <c r="CA77" s="494">
        <v>0</v>
      </c>
      <c r="CB77" s="494">
        <v>0</v>
      </c>
      <c r="CC77" s="494">
        <v>0</v>
      </c>
      <c r="CD77" s="494">
        <v>0</v>
      </c>
      <c r="CE77" s="494">
        <v>0</v>
      </c>
      <c r="CF77" s="494">
        <v>0</v>
      </c>
      <c r="CG77" s="494">
        <v>0</v>
      </c>
      <c r="CH77" s="494">
        <v>0</v>
      </c>
      <c r="CI77" s="494">
        <v>0</v>
      </c>
      <c r="CJ77" s="494">
        <v>0</v>
      </c>
      <c r="CK77" s="494">
        <v>0</v>
      </c>
      <c r="CL77" s="494">
        <v>0</v>
      </c>
      <c r="CM77" s="494">
        <v>0</v>
      </c>
      <c r="CN77" s="494">
        <v>0</v>
      </c>
      <c r="CO77" s="494">
        <v>0</v>
      </c>
      <c r="CP77" s="494">
        <v>0</v>
      </c>
      <c r="CQ77" s="494">
        <v>0</v>
      </c>
      <c r="CR77" s="494">
        <v>0</v>
      </c>
      <c r="CS77" s="494">
        <v>0</v>
      </c>
      <c r="CT77" s="9"/>
      <c r="CV77" s="343">
        <f>IF(COUNT(G77:INDEX(G77:CS77,RP+1))&lt;&gt;RP+1,"Error",0)</f>
        <v>0</v>
      </c>
      <c r="CX77" s="324">
        <f t="shared" si="22"/>
        <v>0</v>
      </c>
    </row>
    <row r="78" spans="3:102" customFormat="1" hidden="1" x14ac:dyDescent="0.35">
      <c r="C78" s="421"/>
      <c r="D78" s="3"/>
      <c r="E78" s="492">
        <f>G78+NPV(G.Asm!$F$40,H78:INDEX(H78:CS78,RP))</f>
        <v>0</v>
      </c>
      <c r="F78" s="492">
        <f t="shared" si="21"/>
        <v>0</v>
      </c>
      <c r="G78" s="493">
        <v>0</v>
      </c>
      <c r="H78" s="494">
        <v>0</v>
      </c>
      <c r="I78" s="494">
        <v>0</v>
      </c>
      <c r="J78" s="494">
        <v>0</v>
      </c>
      <c r="K78" s="494">
        <v>0</v>
      </c>
      <c r="L78" s="494">
        <v>0</v>
      </c>
      <c r="M78" s="494">
        <v>0</v>
      </c>
      <c r="N78" s="494">
        <v>0</v>
      </c>
      <c r="O78" s="494">
        <v>0</v>
      </c>
      <c r="P78" s="494">
        <v>0</v>
      </c>
      <c r="Q78" s="494">
        <v>0</v>
      </c>
      <c r="R78" s="494">
        <v>0</v>
      </c>
      <c r="S78" s="494">
        <v>0</v>
      </c>
      <c r="T78" s="494">
        <v>0</v>
      </c>
      <c r="U78" s="494">
        <v>0</v>
      </c>
      <c r="V78" s="494">
        <v>0</v>
      </c>
      <c r="W78" s="494">
        <v>0</v>
      </c>
      <c r="X78" s="494">
        <v>0</v>
      </c>
      <c r="Y78" s="494">
        <v>0</v>
      </c>
      <c r="Z78" s="494">
        <v>0</v>
      </c>
      <c r="AA78" s="494">
        <v>0</v>
      </c>
      <c r="AB78" s="494">
        <v>0</v>
      </c>
      <c r="AC78" s="494">
        <v>0</v>
      </c>
      <c r="AD78" s="494">
        <v>0</v>
      </c>
      <c r="AE78" s="494">
        <v>0</v>
      </c>
      <c r="AF78" s="494">
        <v>0</v>
      </c>
      <c r="AG78" s="494">
        <v>0</v>
      </c>
      <c r="AH78" s="494">
        <v>0</v>
      </c>
      <c r="AI78" s="494">
        <v>0</v>
      </c>
      <c r="AJ78" s="494">
        <v>0</v>
      </c>
      <c r="AK78" s="494">
        <v>0</v>
      </c>
      <c r="AL78" s="494">
        <v>0</v>
      </c>
      <c r="AM78" s="494">
        <v>0</v>
      </c>
      <c r="AN78" s="494">
        <v>0</v>
      </c>
      <c r="AO78" s="494">
        <v>0</v>
      </c>
      <c r="AP78" s="494">
        <v>0</v>
      </c>
      <c r="AQ78" s="494">
        <v>0</v>
      </c>
      <c r="AR78" s="494">
        <v>0</v>
      </c>
      <c r="AS78" s="494">
        <v>0</v>
      </c>
      <c r="AT78" s="494">
        <v>0</v>
      </c>
      <c r="AU78" s="494">
        <v>0</v>
      </c>
      <c r="AV78" s="494">
        <v>0</v>
      </c>
      <c r="AW78" s="494">
        <v>0</v>
      </c>
      <c r="AX78" s="494">
        <v>0</v>
      </c>
      <c r="AY78" s="494">
        <v>0</v>
      </c>
      <c r="AZ78" s="494">
        <v>0</v>
      </c>
      <c r="BA78" s="494">
        <v>0</v>
      </c>
      <c r="BB78" s="494">
        <v>0</v>
      </c>
      <c r="BC78" s="494">
        <v>0</v>
      </c>
      <c r="BD78" s="494">
        <v>0</v>
      </c>
      <c r="BE78" s="494">
        <v>0</v>
      </c>
      <c r="BF78" s="494">
        <v>0</v>
      </c>
      <c r="BG78" s="494">
        <v>0</v>
      </c>
      <c r="BH78" s="494">
        <v>0</v>
      </c>
      <c r="BI78" s="494">
        <v>0</v>
      </c>
      <c r="BJ78" s="494">
        <v>0</v>
      </c>
      <c r="BK78" s="494">
        <v>0</v>
      </c>
      <c r="BL78" s="494">
        <v>0</v>
      </c>
      <c r="BM78" s="494">
        <v>0</v>
      </c>
      <c r="BN78" s="494">
        <v>0</v>
      </c>
      <c r="BO78" s="494">
        <v>0</v>
      </c>
      <c r="BP78" s="494">
        <v>0</v>
      </c>
      <c r="BQ78" s="494">
        <v>0</v>
      </c>
      <c r="BR78" s="494">
        <v>0</v>
      </c>
      <c r="BS78" s="494">
        <v>0</v>
      </c>
      <c r="BT78" s="494">
        <v>0</v>
      </c>
      <c r="BU78" s="494">
        <v>0</v>
      </c>
      <c r="BV78" s="494">
        <v>0</v>
      </c>
      <c r="BW78" s="494">
        <v>0</v>
      </c>
      <c r="BX78" s="494">
        <v>0</v>
      </c>
      <c r="BY78" s="494">
        <v>0</v>
      </c>
      <c r="BZ78" s="494">
        <v>0</v>
      </c>
      <c r="CA78" s="494">
        <v>0</v>
      </c>
      <c r="CB78" s="494">
        <v>0</v>
      </c>
      <c r="CC78" s="494">
        <v>0</v>
      </c>
      <c r="CD78" s="494">
        <v>0</v>
      </c>
      <c r="CE78" s="494">
        <v>0</v>
      </c>
      <c r="CF78" s="494">
        <v>0</v>
      </c>
      <c r="CG78" s="494">
        <v>0</v>
      </c>
      <c r="CH78" s="494">
        <v>0</v>
      </c>
      <c r="CI78" s="494">
        <v>0</v>
      </c>
      <c r="CJ78" s="494">
        <v>0</v>
      </c>
      <c r="CK78" s="494">
        <v>0</v>
      </c>
      <c r="CL78" s="494">
        <v>0</v>
      </c>
      <c r="CM78" s="494">
        <v>0</v>
      </c>
      <c r="CN78" s="494">
        <v>0</v>
      </c>
      <c r="CO78" s="494">
        <v>0</v>
      </c>
      <c r="CP78" s="494">
        <v>0</v>
      </c>
      <c r="CQ78" s="494">
        <v>0</v>
      </c>
      <c r="CR78" s="494">
        <v>0</v>
      </c>
      <c r="CS78" s="494">
        <v>0</v>
      </c>
      <c r="CT78" s="9"/>
      <c r="CV78" s="343">
        <f>IF(COUNT(G78:INDEX(G78:CS78,RP+1))&lt;&gt;RP+1,"Error",0)</f>
        <v>0</v>
      </c>
      <c r="CX78" s="324">
        <f t="shared" si="22"/>
        <v>0</v>
      </c>
    </row>
    <row r="79" spans="3:102" customFormat="1" hidden="1" x14ac:dyDescent="0.35">
      <c r="C79" s="421"/>
      <c r="D79" s="3"/>
      <c r="E79" s="492">
        <f>G79+NPV(G.Asm!$F$40,H79:INDEX(H79:CS79,RP))</f>
        <v>0</v>
      </c>
      <c r="F79" s="492">
        <f t="shared" si="21"/>
        <v>0</v>
      </c>
      <c r="G79" s="493">
        <v>0</v>
      </c>
      <c r="H79" s="494">
        <v>0</v>
      </c>
      <c r="I79" s="494">
        <v>0</v>
      </c>
      <c r="J79" s="494">
        <v>0</v>
      </c>
      <c r="K79" s="494">
        <v>0</v>
      </c>
      <c r="L79" s="494">
        <v>0</v>
      </c>
      <c r="M79" s="494">
        <v>0</v>
      </c>
      <c r="N79" s="494">
        <v>0</v>
      </c>
      <c r="O79" s="494">
        <v>0</v>
      </c>
      <c r="P79" s="494">
        <v>0</v>
      </c>
      <c r="Q79" s="494">
        <v>0</v>
      </c>
      <c r="R79" s="494">
        <v>0</v>
      </c>
      <c r="S79" s="494">
        <v>0</v>
      </c>
      <c r="T79" s="494">
        <v>0</v>
      </c>
      <c r="U79" s="494">
        <v>0</v>
      </c>
      <c r="V79" s="494">
        <v>0</v>
      </c>
      <c r="W79" s="494">
        <v>0</v>
      </c>
      <c r="X79" s="494">
        <v>0</v>
      </c>
      <c r="Y79" s="494">
        <v>0</v>
      </c>
      <c r="Z79" s="494">
        <v>0</v>
      </c>
      <c r="AA79" s="494">
        <v>0</v>
      </c>
      <c r="AB79" s="494">
        <v>0</v>
      </c>
      <c r="AC79" s="494">
        <v>0</v>
      </c>
      <c r="AD79" s="494">
        <v>0</v>
      </c>
      <c r="AE79" s="494">
        <v>0</v>
      </c>
      <c r="AF79" s="494">
        <v>0</v>
      </c>
      <c r="AG79" s="494">
        <v>0</v>
      </c>
      <c r="AH79" s="494">
        <v>0</v>
      </c>
      <c r="AI79" s="494">
        <v>0</v>
      </c>
      <c r="AJ79" s="494">
        <v>0</v>
      </c>
      <c r="AK79" s="494">
        <v>0</v>
      </c>
      <c r="AL79" s="494">
        <v>0</v>
      </c>
      <c r="AM79" s="494">
        <v>0</v>
      </c>
      <c r="AN79" s="494">
        <v>0</v>
      </c>
      <c r="AO79" s="494">
        <v>0</v>
      </c>
      <c r="AP79" s="494">
        <v>0</v>
      </c>
      <c r="AQ79" s="494">
        <v>0</v>
      </c>
      <c r="AR79" s="494">
        <v>0</v>
      </c>
      <c r="AS79" s="494">
        <v>0</v>
      </c>
      <c r="AT79" s="494">
        <v>0</v>
      </c>
      <c r="AU79" s="494">
        <v>0</v>
      </c>
      <c r="AV79" s="494">
        <v>0</v>
      </c>
      <c r="AW79" s="494">
        <v>0</v>
      </c>
      <c r="AX79" s="494">
        <v>0</v>
      </c>
      <c r="AY79" s="494">
        <v>0</v>
      </c>
      <c r="AZ79" s="494">
        <v>0</v>
      </c>
      <c r="BA79" s="494">
        <v>0</v>
      </c>
      <c r="BB79" s="494">
        <v>0</v>
      </c>
      <c r="BC79" s="494">
        <v>0</v>
      </c>
      <c r="BD79" s="494">
        <v>0</v>
      </c>
      <c r="BE79" s="494">
        <v>0</v>
      </c>
      <c r="BF79" s="494">
        <v>0</v>
      </c>
      <c r="BG79" s="494">
        <v>0</v>
      </c>
      <c r="BH79" s="494">
        <v>0</v>
      </c>
      <c r="BI79" s="494">
        <v>0</v>
      </c>
      <c r="BJ79" s="494">
        <v>0</v>
      </c>
      <c r="BK79" s="494">
        <v>0</v>
      </c>
      <c r="BL79" s="494">
        <v>0</v>
      </c>
      <c r="BM79" s="494">
        <v>0</v>
      </c>
      <c r="BN79" s="494">
        <v>0</v>
      </c>
      <c r="BO79" s="494">
        <v>0</v>
      </c>
      <c r="BP79" s="494">
        <v>0</v>
      </c>
      <c r="BQ79" s="494">
        <v>0</v>
      </c>
      <c r="BR79" s="494">
        <v>0</v>
      </c>
      <c r="BS79" s="494">
        <v>0</v>
      </c>
      <c r="BT79" s="494">
        <v>0</v>
      </c>
      <c r="BU79" s="494">
        <v>0</v>
      </c>
      <c r="BV79" s="494">
        <v>0</v>
      </c>
      <c r="BW79" s="494">
        <v>0</v>
      </c>
      <c r="BX79" s="494">
        <v>0</v>
      </c>
      <c r="BY79" s="494">
        <v>0</v>
      </c>
      <c r="BZ79" s="494">
        <v>0</v>
      </c>
      <c r="CA79" s="494">
        <v>0</v>
      </c>
      <c r="CB79" s="494">
        <v>0</v>
      </c>
      <c r="CC79" s="494">
        <v>0</v>
      </c>
      <c r="CD79" s="494">
        <v>0</v>
      </c>
      <c r="CE79" s="494">
        <v>0</v>
      </c>
      <c r="CF79" s="494">
        <v>0</v>
      </c>
      <c r="CG79" s="494">
        <v>0</v>
      </c>
      <c r="CH79" s="494">
        <v>0</v>
      </c>
      <c r="CI79" s="494">
        <v>0</v>
      </c>
      <c r="CJ79" s="494">
        <v>0</v>
      </c>
      <c r="CK79" s="494">
        <v>0</v>
      </c>
      <c r="CL79" s="494">
        <v>0</v>
      </c>
      <c r="CM79" s="494">
        <v>0</v>
      </c>
      <c r="CN79" s="494">
        <v>0</v>
      </c>
      <c r="CO79" s="494">
        <v>0</v>
      </c>
      <c r="CP79" s="494">
        <v>0</v>
      </c>
      <c r="CQ79" s="494">
        <v>0</v>
      </c>
      <c r="CR79" s="494">
        <v>0</v>
      </c>
      <c r="CS79" s="494">
        <v>0</v>
      </c>
      <c r="CT79" s="9"/>
      <c r="CV79" s="343">
        <f>IF(COUNT(G79:INDEX(G79:CS79,RP+1))&lt;&gt;RP+1,"Error",0)</f>
        <v>0</v>
      </c>
      <c r="CX79" s="324">
        <f t="shared" si="22"/>
        <v>0</v>
      </c>
    </row>
    <row r="80" spans="3:102" customFormat="1" hidden="1" x14ac:dyDescent="0.35">
      <c r="C80" s="421"/>
      <c r="D80" s="3"/>
      <c r="E80" s="492">
        <f>G80+NPV(G.Asm!$F$40,H80:INDEX(H80:CS80,RP))</f>
        <v>0</v>
      </c>
      <c r="F80" s="492">
        <f t="shared" si="21"/>
        <v>0</v>
      </c>
      <c r="G80" s="493">
        <v>0</v>
      </c>
      <c r="H80" s="494">
        <v>0</v>
      </c>
      <c r="I80" s="494">
        <v>0</v>
      </c>
      <c r="J80" s="494">
        <v>0</v>
      </c>
      <c r="K80" s="494">
        <v>0</v>
      </c>
      <c r="L80" s="494">
        <v>0</v>
      </c>
      <c r="M80" s="494">
        <v>0</v>
      </c>
      <c r="N80" s="494">
        <v>0</v>
      </c>
      <c r="O80" s="494">
        <v>0</v>
      </c>
      <c r="P80" s="494">
        <v>0</v>
      </c>
      <c r="Q80" s="494">
        <v>0</v>
      </c>
      <c r="R80" s="494">
        <v>0</v>
      </c>
      <c r="S80" s="494">
        <v>0</v>
      </c>
      <c r="T80" s="494">
        <v>0</v>
      </c>
      <c r="U80" s="494">
        <v>0</v>
      </c>
      <c r="V80" s="494">
        <v>0</v>
      </c>
      <c r="W80" s="494">
        <v>0</v>
      </c>
      <c r="X80" s="494">
        <v>0</v>
      </c>
      <c r="Y80" s="494">
        <v>0</v>
      </c>
      <c r="Z80" s="494">
        <v>0</v>
      </c>
      <c r="AA80" s="494">
        <v>0</v>
      </c>
      <c r="AB80" s="494">
        <v>0</v>
      </c>
      <c r="AC80" s="494">
        <v>0</v>
      </c>
      <c r="AD80" s="494">
        <v>0</v>
      </c>
      <c r="AE80" s="494">
        <v>0</v>
      </c>
      <c r="AF80" s="494">
        <v>0</v>
      </c>
      <c r="AG80" s="494">
        <v>0</v>
      </c>
      <c r="AH80" s="494">
        <v>0</v>
      </c>
      <c r="AI80" s="494">
        <v>0</v>
      </c>
      <c r="AJ80" s="494">
        <v>0</v>
      </c>
      <c r="AK80" s="494">
        <v>0</v>
      </c>
      <c r="AL80" s="494">
        <v>0</v>
      </c>
      <c r="AM80" s="494">
        <v>0</v>
      </c>
      <c r="AN80" s="494">
        <v>0</v>
      </c>
      <c r="AO80" s="494">
        <v>0</v>
      </c>
      <c r="AP80" s="494">
        <v>0</v>
      </c>
      <c r="AQ80" s="494">
        <v>0</v>
      </c>
      <c r="AR80" s="494">
        <v>0</v>
      </c>
      <c r="AS80" s="494">
        <v>0</v>
      </c>
      <c r="AT80" s="494">
        <v>0</v>
      </c>
      <c r="AU80" s="494">
        <v>0</v>
      </c>
      <c r="AV80" s="494">
        <v>0</v>
      </c>
      <c r="AW80" s="494">
        <v>0</v>
      </c>
      <c r="AX80" s="494">
        <v>0</v>
      </c>
      <c r="AY80" s="494">
        <v>0</v>
      </c>
      <c r="AZ80" s="494">
        <v>0</v>
      </c>
      <c r="BA80" s="494">
        <v>0</v>
      </c>
      <c r="BB80" s="494">
        <v>0</v>
      </c>
      <c r="BC80" s="494">
        <v>0</v>
      </c>
      <c r="BD80" s="494">
        <v>0</v>
      </c>
      <c r="BE80" s="494">
        <v>0</v>
      </c>
      <c r="BF80" s="494">
        <v>0</v>
      </c>
      <c r="BG80" s="494">
        <v>0</v>
      </c>
      <c r="BH80" s="494">
        <v>0</v>
      </c>
      <c r="BI80" s="494">
        <v>0</v>
      </c>
      <c r="BJ80" s="494">
        <v>0</v>
      </c>
      <c r="BK80" s="494">
        <v>0</v>
      </c>
      <c r="BL80" s="494">
        <v>0</v>
      </c>
      <c r="BM80" s="494">
        <v>0</v>
      </c>
      <c r="BN80" s="494">
        <v>0</v>
      </c>
      <c r="BO80" s="494">
        <v>0</v>
      </c>
      <c r="BP80" s="494">
        <v>0</v>
      </c>
      <c r="BQ80" s="494">
        <v>0</v>
      </c>
      <c r="BR80" s="494">
        <v>0</v>
      </c>
      <c r="BS80" s="494">
        <v>0</v>
      </c>
      <c r="BT80" s="494">
        <v>0</v>
      </c>
      <c r="BU80" s="494">
        <v>0</v>
      </c>
      <c r="BV80" s="494">
        <v>0</v>
      </c>
      <c r="BW80" s="494">
        <v>0</v>
      </c>
      <c r="BX80" s="494">
        <v>0</v>
      </c>
      <c r="BY80" s="494">
        <v>0</v>
      </c>
      <c r="BZ80" s="494">
        <v>0</v>
      </c>
      <c r="CA80" s="494">
        <v>0</v>
      </c>
      <c r="CB80" s="494">
        <v>0</v>
      </c>
      <c r="CC80" s="494">
        <v>0</v>
      </c>
      <c r="CD80" s="494">
        <v>0</v>
      </c>
      <c r="CE80" s="494">
        <v>0</v>
      </c>
      <c r="CF80" s="494">
        <v>0</v>
      </c>
      <c r="CG80" s="494">
        <v>0</v>
      </c>
      <c r="CH80" s="494">
        <v>0</v>
      </c>
      <c r="CI80" s="494">
        <v>0</v>
      </c>
      <c r="CJ80" s="494">
        <v>0</v>
      </c>
      <c r="CK80" s="494">
        <v>0</v>
      </c>
      <c r="CL80" s="494">
        <v>0</v>
      </c>
      <c r="CM80" s="494">
        <v>0</v>
      </c>
      <c r="CN80" s="494">
        <v>0</v>
      </c>
      <c r="CO80" s="494">
        <v>0</v>
      </c>
      <c r="CP80" s="494">
        <v>0</v>
      </c>
      <c r="CQ80" s="494">
        <v>0</v>
      </c>
      <c r="CR80" s="494">
        <v>0</v>
      </c>
      <c r="CS80" s="494">
        <v>0</v>
      </c>
      <c r="CT80" s="9"/>
      <c r="CV80" s="343">
        <f>IF(COUNT(G80:INDEX(G80:CS80,RP+1))&lt;&gt;RP+1,"Error",0)</f>
        <v>0</v>
      </c>
      <c r="CX80" s="324">
        <f t="shared" si="22"/>
        <v>0</v>
      </c>
    </row>
    <row r="81" spans="3:102" customFormat="1" hidden="1" x14ac:dyDescent="0.35">
      <c r="C81" s="421"/>
      <c r="D81" s="3"/>
      <c r="E81" s="492">
        <f>G81+NPV(G.Asm!$F$40,H81:INDEX(H81:CS81,RP))</f>
        <v>0</v>
      </c>
      <c r="F81" s="492">
        <f t="shared" si="21"/>
        <v>0</v>
      </c>
      <c r="G81" s="493">
        <v>0</v>
      </c>
      <c r="H81" s="494">
        <v>0</v>
      </c>
      <c r="I81" s="494">
        <v>0</v>
      </c>
      <c r="J81" s="494">
        <v>0</v>
      </c>
      <c r="K81" s="494">
        <v>0</v>
      </c>
      <c r="L81" s="494">
        <v>0</v>
      </c>
      <c r="M81" s="494">
        <v>0</v>
      </c>
      <c r="N81" s="494">
        <v>0</v>
      </c>
      <c r="O81" s="494">
        <v>0</v>
      </c>
      <c r="P81" s="494">
        <v>0</v>
      </c>
      <c r="Q81" s="494">
        <v>0</v>
      </c>
      <c r="R81" s="494">
        <v>0</v>
      </c>
      <c r="S81" s="494">
        <v>0</v>
      </c>
      <c r="T81" s="494">
        <v>0</v>
      </c>
      <c r="U81" s="494">
        <v>0</v>
      </c>
      <c r="V81" s="494">
        <v>0</v>
      </c>
      <c r="W81" s="494">
        <v>0</v>
      </c>
      <c r="X81" s="494">
        <v>0</v>
      </c>
      <c r="Y81" s="494">
        <v>0</v>
      </c>
      <c r="Z81" s="494">
        <v>0</v>
      </c>
      <c r="AA81" s="494">
        <v>0</v>
      </c>
      <c r="AB81" s="494">
        <v>0</v>
      </c>
      <c r="AC81" s="494">
        <v>0</v>
      </c>
      <c r="AD81" s="494">
        <v>0</v>
      </c>
      <c r="AE81" s="494">
        <v>0</v>
      </c>
      <c r="AF81" s="494">
        <v>0</v>
      </c>
      <c r="AG81" s="494">
        <v>0</v>
      </c>
      <c r="AH81" s="494">
        <v>0</v>
      </c>
      <c r="AI81" s="494">
        <v>0</v>
      </c>
      <c r="AJ81" s="494">
        <v>0</v>
      </c>
      <c r="AK81" s="494">
        <v>0</v>
      </c>
      <c r="AL81" s="494">
        <v>0</v>
      </c>
      <c r="AM81" s="494">
        <v>0</v>
      </c>
      <c r="AN81" s="494">
        <v>0</v>
      </c>
      <c r="AO81" s="494">
        <v>0</v>
      </c>
      <c r="AP81" s="494">
        <v>0</v>
      </c>
      <c r="AQ81" s="494">
        <v>0</v>
      </c>
      <c r="AR81" s="494">
        <v>0</v>
      </c>
      <c r="AS81" s="494">
        <v>0</v>
      </c>
      <c r="AT81" s="494">
        <v>0</v>
      </c>
      <c r="AU81" s="494">
        <v>0</v>
      </c>
      <c r="AV81" s="494">
        <v>0</v>
      </c>
      <c r="AW81" s="494">
        <v>0</v>
      </c>
      <c r="AX81" s="494">
        <v>0</v>
      </c>
      <c r="AY81" s="494">
        <v>0</v>
      </c>
      <c r="AZ81" s="494">
        <v>0</v>
      </c>
      <c r="BA81" s="494">
        <v>0</v>
      </c>
      <c r="BB81" s="494">
        <v>0</v>
      </c>
      <c r="BC81" s="494">
        <v>0</v>
      </c>
      <c r="BD81" s="494">
        <v>0</v>
      </c>
      <c r="BE81" s="494">
        <v>0</v>
      </c>
      <c r="BF81" s="494">
        <v>0</v>
      </c>
      <c r="BG81" s="494">
        <v>0</v>
      </c>
      <c r="BH81" s="494">
        <v>0</v>
      </c>
      <c r="BI81" s="494">
        <v>0</v>
      </c>
      <c r="BJ81" s="494">
        <v>0</v>
      </c>
      <c r="BK81" s="494">
        <v>0</v>
      </c>
      <c r="BL81" s="494">
        <v>0</v>
      </c>
      <c r="BM81" s="494">
        <v>0</v>
      </c>
      <c r="BN81" s="494">
        <v>0</v>
      </c>
      <c r="BO81" s="494">
        <v>0</v>
      </c>
      <c r="BP81" s="494">
        <v>0</v>
      </c>
      <c r="BQ81" s="494">
        <v>0</v>
      </c>
      <c r="BR81" s="494">
        <v>0</v>
      </c>
      <c r="BS81" s="494">
        <v>0</v>
      </c>
      <c r="BT81" s="494">
        <v>0</v>
      </c>
      <c r="BU81" s="494">
        <v>0</v>
      </c>
      <c r="BV81" s="494">
        <v>0</v>
      </c>
      <c r="BW81" s="494">
        <v>0</v>
      </c>
      <c r="BX81" s="494">
        <v>0</v>
      </c>
      <c r="BY81" s="494">
        <v>0</v>
      </c>
      <c r="BZ81" s="494">
        <v>0</v>
      </c>
      <c r="CA81" s="494">
        <v>0</v>
      </c>
      <c r="CB81" s="494">
        <v>0</v>
      </c>
      <c r="CC81" s="494">
        <v>0</v>
      </c>
      <c r="CD81" s="494">
        <v>0</v>
      </c>
      <c r="CE81" s="494">
        <v>0</v>
      </c>
      <c r="CF81" s="494">
        <v>0</v>
      </c>
      <c r="CG81" s="494">
        <v>0</v>
      </c>
      <c r="CH81" s="494">
        <v>0</v>
      </c>
      <c r="CI81" s="494">
        <v>0</v>
      </c>
      <c r="CJ81" s="494">
        <v>0</v>
      </c>
      <c r="CK81" s="494">
        <v>0</v>
      </c>
      <c r="CL81" s="494">
        <v>0</v>
      </c>
      <c r="CM81" s="494">
        <v>0</v>
      </c>
      <c r="CN81" s="494">
        <v>0</v>
      </c>
      <c r="CO81" s="494">
        <v>0</v>
      </c>
      <c r="CP81" s="494">
        <v>0</v>
      </c>
      <c r="CQ81" s="494">
        <v>0</v>
      </c>
      <c r="CR81" s="494">
        <v>0</v>
      </c>
      <c r="CS81" s="494">
        <v>0</v>
      </c>
      <c r="CT81" s="9"/>
      <c r="CV81" s="343">
        <f>IF(COUNT(G81:INDEX(G81:CS81,RP+1))&lt;&gt;RP+1,"Error",0)</f>
        <v>0</v>
      </c>
      <c r="CX81" s="324">
        <f t="shared" si="22"/>
        <v>0</v>
      </c>
    </row>
    <row r="82" spans="3:102" customFormat="1" hidden="1" x14ac:dyDescent="0.35">
      <c r="C82" s="421"/>
      <c r="D82" s="3"/>
      <c r="E82" s="492">
        <f>G82+NPV(G.Asm!$F$40,H82:INDEX(H82:CS82,RP))</f>
        <v>0</v>
      </c>
      <c r="F82" s="492">
        <f t="shared" si="21"/>
        <v>0</v>
      </c>
      <c r="G82" s="493">
        <v>0</v>
      </c>
      <c r="H82" s="494">
        <v>0</v>
      </c>
      <c r="I82" s="494">
        <v>0</v>
      </c>
      <c r="J82" s="494">
        <v>0</v>
      </c>
      <c r="K82" s="494">
        <v>0</v>
      </c>
      <c r="L82" s="494">
        <v>0</v>
      </c>
      <c r="M82" s="494">
        <v>0</v>
      </c>
      <c r="N82" s="494">
        <v>0</v>
      </c>
      <c r="O82" s="494">
        <v>0</v>
      </c>
      <c r="P82" s="494">
        <v>0</v>
      </c>
      <c r="Q82" s="494">
        <v>0</v>
      </c>
      <c r="R82" s="494">
        <v>0</v>
      </c>
      <c r="S82" s="494">
        <v>0</v>
      </c>
      <c r="T82" s="494">
        <v>0</v>
      </c>
      <c r="U82" s="494">
        <v>0</v>
      </c>
      <c r="V82" s="494">
        <v>0</v>
      </c>
      <c r="W82" s="494">
        <v>0</v>
      </c>
      <c r="X82" s="494">
        <v>0</v>
      </c>
      <c r="Y82" s="494">
        <v>0</v>
      </c>
      <c r="Z82" s="494">
        <v>0</v>
      </c>
      <c r="AA82" s="494">
        <v>0</v>
      </c>
      <c r="AB82" s="494">
        <v>0</v>
      </c>
      <c r="AC82" s="494">
        <v>0</v>
      </c>
      <c r="AD82" s="494">
        <v>0</v>
      </c>
      <c r="AE82" s="494">
        <v>0</v>
      </c>
      <c r="AF82" s="494">
        <v>0</v>
      </c>
      <c r="AG82" s="494">
        <v>0</v>
      </c>
      <c r="AH82" s="494">
        <v>0</v>
      </c>
      <c r="AI82" s="494">
        <v>0</v>
      </c>
      <c r="AJ82" s="494">
        <v>0</v>
      </c>
      <c r="AK82" s="494">
        <v>0</v>
      </c>
      <c r="AL82" s="494">
        <v>0</v>
      </c>
      <c r="AM82" s="494">
        <v>0</v>
      </c>
      <c r="AN82" s="494">
        <v>0</v>
      </c>
      <c r="AO82" s="494">
        <v>0</v>
      </c>
      <c r="AP82" s="494">
        <v>0</v>
      </c>
      <c r="AQ82" s="494">
        <v>0</v>
      </c>
      <c r="AR82" s="494">
        <v>0</v>
      </c>
      <c r="AS82" s="494">
        <v>0</v>
      </c>
      <c r="AT82" s="494">
        <v>0</v>
      </c>
      <c r="AU82" s="494">
        <v>0</v>
      </c>
      <c r="AV82" s="494">
        <v>0</v>
      </c>
      <c r="AW82" s="494">
        <v>0</v>
      </c>
      <c r="AX82" s="494">
        <v>0</v>
      </c>
      <c r="AY82" s="494">
        <v>0</v>
      </c>
      <c r="AZ82" s="494">
        <v>0</v>
      </c>
      <c r="BA82" s="494">
        <v>0</v>
      </c>
      <c r="BB82" s="494">
        <v>0</v>
      </c>
      <c r="BC82" s="494">
        <v>0</v>
      </c>
      <c r="BD82" s="494">
        <v>0</v>
      </c>
      <c r="BE82" s="494">
        <v>0</v>
      </c>
      <c r="BF82" s="494">
        <v>0</v>
      </c>
      <c r="BG82" s="494">
        <v>0</v>
      </c>
      <c r="BH82" s="494">
        <v>0</v>
      </c>
      <c r="BI82" s="494">
        <v>0</v>
      </c>
      <c r="BJ82" s="494">
        <v>0</v>
      </c>
      <c r="BK82" s="494">
        <v>0</v>
      </c>
      <c r="BL82" s="494">
        <v>0</v>
      </c>
      <c r="BM82" s="494">
        <v>0</v>
      </c>
      <c r="BN82" s="494">
        <v>0</v>
      </c>
      <c r="BO82" s="494">
        <v>0</v>
      </c>
      <c r="BP82" s="494">
        <v>0</v>
      </c>
      <c r="BQ82" s="494">
        <v>0</v>
      </c>
      <c r="BR82" s="494">
        <v>0</v>
      </c>
      <c r="BS82" s="494">
        <v>0</v>
      </c>
      <c r="BT82" s="494">
        <v>0</v>
      </c>
      <c r="BU82" s="494">
        <v>0</v>
      </c>
      <c r="BV82" s="494">
        <v>0</v>
      </c>
      <c r="BW82" s="494">
        <v>0</v>
      </c>
      <c r="BX82" s="494">
        <v>0</v>
      </c>
      <c r="BY82" s="494">
        <v>0</v>
      </c>
      <c r="BZ82" s="494">
        <v>0</v>
      </c>
      <c r="CA82" s="494">
        <v>0</v>
      </c>
      <c r="CB82" s="494">
        <v>0</v>
      </c>
      <c r="CC82" s="494">
        <v>0</v>
      </c>
      <c r="CD82" s="494">
        <v>0</v>
      </c>
      <c r="CE82" s="494">
        <v>0</v>
      </c>
      <c r="CF82" s="494">
        <v>0</v>
      </c>
      <c r="CG82" s="494">
        <v>0</v>
      </c>
      <c r="CH82" s="494">
        <v>0</v>
      </c>
      <c r="CI82" s="494">
        <v>0</v>
      </c>
      <c r="CJ82" s="494">
        <v>0</v>
      </c>
      <c r="CK82" s="494">
        <v>0</v>
      </c>
      <c r="CL82" s="494">
        <v>0</v>
      </c>
      <c r="CM82" s="494">
        <v>0</v>
      </c>
      <c r="CN82" s="494">
        <v>0</v>
      </c>
      <c r="CO82" s="494">
        <v>0</v>
      </c>
      <c r="CP82" s="494">
        <v>0</v>
      </c>
      <c r="CQ82" s="494">
        <v>0</v>
      </c>
      <c r="CR82" s="494">
        <v>0</v>
      </c>
      <c r="CS82" s="494">
        <v>0</v>
      </c>
      <c r="CT82" s="9"/>
      <c r="CV82" s="343">
        <f>IF(COUNT(G82:INDEX(G82:CS82,RP+1))&lt;&gt;RP+1,"Error",0)</f>
        <v>0</v>
      </c>
      <c r="CX82" s="324">
        <f t="shared" si="22"/>
        <v>0</v>
      </c>
    </row>
    <row r="83" spans="3:102" customFormat="1" hidden="1" x14ac:dyDescent="0.35">
      <c r="C83" s="421"/>
      <c r="D83" s="3"/>
      <c r="E83" s="492">
        <f>G83+NPV(G.Asm!$F$40,H83:INDEX(H83:CS83,RP))</f>
        <v>0</v>
      </c>
      <c r="F83" s="492">
        <f t="shared" si="21"/>
        <v>0</v>
      </c>
      <c r="G83" s="493">
        <v>0</v>
      </c>
      <c r="H83" s="494">
        <v>0</v>
      </c>
      <c r="I83" s="494">
        <v>0</v>
      </c>
      <c r="J83" s="494">
        <v>0</v>
      </c>
      <c r="K83" s="494">
        <v>0</v>
      </c>
      <c r="L83" s="494">
        <v>0</v>
      </c>
      <c r="M83" s="494">
        <v>0</v>
      </c>
      <c r="N83" s="494">
        <v>0</v>
      </c>
      <c r="O83" s="494">
        <v>0</v>
      </c>
      <c r="P83" s="494">
        <v>0</v>
      </c>
      <c r="Q83" s="494">
        <v>0</v>
      </c>
      <c r="R83" s="494">
        <v>0</v>
      </c>
      <c r="S83" s="494">
        <v>0</v>
      </c>
      <c r="T83" s="494">
        <v>0</v>
      </c>
      <c r="U83" s="494">
        <v>0</v>
      </c>
      <c r="V83" s="494">
        <v>0</v>
      </c>
      <c r="W83" s="494">
        <v>0</v>
      </c>
      <c r="X83" s="494">
        <v>0</v>
      </c>
      <c r="Y83" s="494">
        <v>0</v>
      </c>
      <c r="Z83" s="494">
        <v>0</v>
      </c>
      <c r="AA83" s="494">
        <v>0</v>
      </c>
      <c r="AB83" s="494">
        <v>0</v>
      </c>
      <c r="AC83" s="494">
        <v>0</v>
      </c>
      <c r="AD83" s="494">
        <v>0</v>
      </c>
      <c r="AE83" s="494">
        <v>0</v>
      </c>
      <c r="AF83" s="494">
        <v>0</v>
      </c>
      <c r="AG83" s="494">
        <v>0</v>
      </c>
      <c r="AH83" s="494">
        <v>0</v>
      </c>
      <c r="AI83" s="494">
        <v>0</v>
      </c>
      <c r="AJ83" s="494">
        <v>0</v>
      </c>
      <c r="AK83" s="494">
        <v>0</v>
      </c>
      <c r="AL83" s="494">
        <v>0</v>
      </c>
      <c r="AM83" s="494">
        <v>0</v>
      </c>
      <c r="AN83" s="494">
        <v>0</v>
      </c>
      <c r="AO83" s="494">
        <v>0</v>
      </c>
      <c r="AP83" s="494">
        <v>0</v>
      </c>
      <c r="AQ83" s="494">
        <v>0</v>
      </c>
      <c r="AR83" s="494">
        <v>0</v>
      </c>
      <c r="AS83" s="494">
        <v>0</v>
      </c>
      <c r="AT83" s="494">
        <v>0</v>
      </c>
      <c r="AU83" s="494">
        <v>0</v>
      </c>
      <c r="AV83" s="494">
        <v>0</v>
      </c>
      <c r="AW83" s="494">
        <v>0</v>
      </c>
      <c r="AX83" s="494">
        <v>0</v>
      </c>
      <c r="AY83" s="494">
        <v>0</v>
      </c>
      <c r="AZ83" s="494">
        <v>0</v>
      </c>
      <c r="BA83" s="494">
        <v>0</v>
      </c>
      <c r="BB83" s="494">
        <v>0</v>
      </c>
      <c r="BC83" s="494">
        <v>0</v>
      </c>
      <c r="BD83" s="494">
        <v>0</v>
      </c>
      <c r="BE83" s="494">
        <v>0</v>
      </c>
      <c r="BF83" s="494">
        <v>0</v>
      </c>
      <c r="BG83" s="494">
        <v>0</v>
      </c>
      <c r="BH83" s="494">
        <v>0</v>
      </c>
      <c r="BI83" s="494">
        <v>0</v>
      </c>
      <c r="BJ83" s="494">
        <v>0</v>
      </c>
      <c r="BK83" s="494">
        <v>0</v>
      </c>
      <c r="BL83" s="494">
        <v>0</v>
      </c>
      <c r="BM83" s="494">
        <v>0</v>
      </c>
      <c r="BN83" s="494">
        <v>0</v>
      </c>
      <c r="BO83" s="494">
        <v>0</v>
      </c>
      <c r="BP83" s="494">
        <v>0</v>
      </c>
      <c r="BQ83" s="494">
        <v>0</v>
      </c>
      <c r="BR83" s="494">
        <v>0</v>
      </c>
      <c r="BS83" s="494">
        <v>0</v>
      </c>
      <c r="BT83" s="494">
        <v>0</v>
      </c>
      <c r="BU83" s="494">
        <v>0</v>
      </c>
      <c r="BV83" s="494">
        <v>0</v>
      </c>
      <c r="BW83" s="494">
        <v>0</v>
      </c>
      <c r="BX83" s="494">
        <v>0</v>
      </c>
      <c r="BY83" s="494">
        <v>0</v>
      </c>
      <c r="BZ83" s="494">
        <v>0</v>
      </c>
      <c r="CA83" s="494">
        <v>0</v>
      </c>
      <c r="CB83" s="494">
        <v>0</v>
      </c>
      <c r="CC83" s="494">
        <v>0</v>
      </c>
      <c r="CD83" s="494">
        <v>0</v>
      </c>
      <c r="CE83" s="494">
        <v>0</v>
      </c>
      <c r="CF83" s="494">
        <v>0</v>
      </c>
      <c r="CG83" s="494">
        <v>0</v>
      </c>
      <c r="CH83" s="494">
        <v>0</v>
      </c>
      <c r="CI83" s="494">
        <v>0</v>
      </c>
      <c r="CJ83" s="494">
        <v>0</v>
      </c>
      <c r="CK83" s="494">
        <v>0</v>
      </c>
      <c r="CL83" s="494">
        <v>0</v>
      </c>
      <c r="CM83" s="494">
        <v>0</v>
      </c>
      <c r="CN83" s="494">
        <v>0</v>
      </c>
      <c r="CO83" s="494">
        <v>0</v>
      </c>
      <c r="CP83" s="494">
        <v>0</v>
      </c>
      <c r="CQ83" s="494">
        <v>0</v>
      </c>
      <c r="CR83" s="494">
        <v>0</v>
      </c>
      <c r="CS83" s="494">
        <v>0</v>
      </c>
      <c r="CT83" s="9"/>
      <c r="CV83" s="343">
        <f>IF(COUNT(G83:INDEX(G83:CS83,RP+1))&lt;&gt;RP+1,"Error",0)</f>
        <v>0</v>
      </c>
      <c r="CX83" s="324">
        <f t="shared" si="22"/>
        <v>0</v>
      </c>
    </row>
    <row r="84" spans="3:102" customFormat="1" hidden="1" x14ac:dyDescent="0.35">
      <c r="C84" s="421"/>
      <c r="D84" s="3"/>
      <c r="E84" s="492">
        <f>G84+NPV(G.Asm!$F$40,H84:INDEX(H84:CS84,RP))</f>
        <v>0</v>
      </c>
      <c r="F84" s="492">
        <f t="shared" si="21"/>
        <v>0</v>
      </c>
      <c r="G84" s="493">
        <v>0</v>
      </c>
      <c r="H84" s="494">
        <v>0</v>
      </c>
      <c r="I84" s="494">
        <v>0</v>
      </c>
      <c r="J84" s="494">
        <v>0</v>
      </c>
      <c r="K84" s="494">
        <v>0</v>
      </c>
      <c r="L84" s="494">
        <v>0</v>
      </c>
      <c r="M84" s="494">
        <v>0</v>
      </c>
      <c r="N84" s="494">
        <v>0</v>
      </c>
      <c r="O84" s="494">
        <v>0</v>
      </c>
      <c r="P84" s="494">
        <v>0</v>
      </c>
      <c r="Q84" s="494">
        <v>0</v>
      </c>
      <c r="R84" s="494">
        <v>0</v>
      </c>
      <c r="S84" s="494">
        <v>0</v>
      </c>
      <c r="T84" s="494">
        <v>0</v>
      </c>
      <c r="U84" s="494">
        <v>0</v>
      </c>
      <c r="V84" s="494">
        <v>0</v>
      </c>
      <c r="W84" s="494">
        <v>0</v>
      </c>
      <c r="X84" s="494">
        <v>0</v>
      </c>
      <c r="Y84" s="494">
        <v>0</v>
      </c>
      <c r="Z84" s="494">
        <v>0</v>
      </c>
      <c r="AA84" s="494">
        <v>0</v>
      </c>
      <c r="AB84" s="494">
        <v>0</v>
      </c>
      <c r="AC84" s="494">
        <v>0</v>
      </c>
      <c r="AD84" s="494">
        <v>0</v>
      </c>
      <c r="AE84" s="494">
        <v>0</v>
      </c>
      <c r="AF84" s="494">
        <v>0</v>
      </c>
      <c r="AG84" s="494">
        <v>0</v>
      </c>
      <c r="AH84" s="494">
        <v>0</v>
      </c>
      <c r="AI84" s="494">
        <v>0</v>
      </c>
      <c r="AJ84" s="494">
        <v>0</v>
      </c>
      <c r="AK84" s="494">
        <v>0</v>
      </c>
      <c r="AL84" s="494">
        <v>0</v>
      </c>
      <c r="AM84" s="494">
        <v>0</v>
      </c>
      <c r="AN84" s="494">
        <v>0</v>
      </c>
      <c r="AO84" s="494">
        <v>0</v>
      </c>
      <c r="AP84" s="494">
        <v>0</v>
      </c>
      <c r="AQ84" s="494">
        <v>0</v>
      </c>
      <c r="AR84" s="494">
        <v>0</v>
      </c>
      <c r="AS84" s="494">
        <v>0</v>
      </c>
      <c r="AT84" s="494">
        <v>0</v>
      </c>
      <c r="AU84" s="494">
        <v>0</v>
      </c>
      <c r="AV84" s="494">
        <v>0</v>
      </c>
      <c r="AW84" s="494">
        <v>0</v>
      </c>
      <c r="AX84" s="494">
        <v>0</v>
      </c>
      <c r="AY84" s="494">
        <v>0</v>
      </c>
      <c r="AZ84" s="494">
        <v>0</v>
      </c>
      <c r="BA84" s="494">
        <v>0</v>
      </c>
      <c r="BB84" s="494">
        <v>0</v>
      </c>
      <c r="BC84" s="494">
        <v>0</v>
      </c>
      <c r="BD84" s="494">
        <v>0</v>
      </c>
      <c r="BE84" s="494">
        <v>0</v>
      </c>
      <c r="BF84" s="494">
        <v>0</v>
      </c>
      <c r="BG84" s="494">
        <v>0</v>
      </c>
      <c r="BH84" s="494">
        <v>0</v>
      </c>
      <c r="BI84" s="494">
        <v>0</v>
      </c>
      <c r="BJ84" s="494">
        <v>0</v>
      </c>
      <c r="BK84" s="494">
        <v>0</v>
      </c>
      <c r="BL84" s="494">
        <v>0</v>
      </c>
      <c r="BM84" s="494">
        <v>0</v>
      </c>
      <c r="BN84" s="494">
        <v>0</v>
      </c>
      <c r="BO84" s="494">
        <v>0</v>
      </c>
      <c r="BP84" s="494">
        <v>0</v>
      </c>
      <c r="BQ84" s="494">
        <v>0</v>
      </c>
      <c r="BR84" s="494">
        <v>0</v>
      </c>
      <c r="BS84" s="494">
        <v>0</v>
      </c>
      <c r="BT84" s="494">
        <v>0</v>
      </c>
      <c r="BU84" s="494">
        <v>0</v>
      </c>
      <c r="BV84" s="494">
        <v>0</v>
      </c>
      <c r="BW84" s="494">
        <v>0</v>
      </c>
      <c r="BX84" s="494">
        <v>0</v>
      </c>
      <c r="BY84" s="494">
        <v>0</v>
      </c>
      <c r="BZ84" s="494">
        <v>0</v>
      </c>
      <c r="CA84" s="494">
        <v>0</v>
      </c>
      <c r="CB84" s="494">
        <v>0</v>
      </c>
      <c r="CC84" s="494">
        <v>0</v>
      </c>
      <c r="CD84" s="494">
        <v>0</v>
      </c>
      <c r="CE84" s="494">
        <v>0</v>
      </c>
      <c r="CF84" s="494">
        <v>0</v>
      </c>
      <c r="CG84" s="494">
        <v>0</v>
      </c>
      <c r="CH84" s="494">
        <v>0</v>
      </c>
      <c r="CI84" s="494">
        <v>0</v>
      </c>
      <c r="CJ84" s="494">
        <v>0</v>
      </c>
      <c r="CK84" s="494">
        <v>0</v>
      </c>
      <c r="CL84" s="494">
        <v>0</v>
      </c>
      <c r="CM84" s="494">
        <v>0</v>
      </c>
      <c r="CN84" s="494">
        <v>0</v>
      </c>
      <c r="CO84" s="494">
        <v>0</v>
      </c>
      <c r="CP84" s="494">
        <v>0</v>
      </c>
      <c r="CQ84" s="494">
        <v>0</v>
      </c>
      <c r="CR84" s="494">
        <v>0</v>
      </c>
      <c r="CS84" s="494">
        <v>0</v>
      </c>
      <c r="CT84" s="9"/>
      <c r="CV84" s="343">
        <f>IF(COUNT(G84:INDEX(G84:CS84,RP+1))&lt;&gt;RP+1,"Error",0)</f>
        <v>0</v>
      </c>
      <c r="CX84" s="324">
        <f t="shared" si="22"/>
        <v>0</v>
      </c>
    </row>
    <row r="85" spans="3:102" customFormat="1" hidden="1" x14ac:dyDescent="0.35">
      <c r="C85" s="421"/>
      <c r="D85" s="3"/>
      <c r="E85" s="492">
        <f>G85+NPV(G.Asm!$F$40,H85:INDEX(H85:CS85,RP))</f>
        <v>0</v>
      </c>
      <c r="F85" s="492">
        <f t="shared" si="21"/>
        <v>0</v>
      </c>
      <c r="G85" s="493">
        <v>0</v>
      </c>
      <c r="H85" s="494">
        <v>0</v>
      </c>
      <c r="I85" s="494">
        <v>0</v>
      </c>
      <c r="J85" s="494">
        <v>0</v>
      </c>
      <c r="K85" s="494">
        <v>0</v>
      </c>
      <c r="L85" s="494">
        <v>0</v>
      </c>
      <c r="M85" s="494">
        <v>0</v>
      </c>
      <c r="N85" s="494">
        <v>0</v>
      </c>
      <c r="O85" s="494">
        <v>0</v>
      </c>
      <c r="P85" s="494">
        <v>0</v>
      </c>
      <c r="Q85" s="494">
        <v>0</v>
      </c>
      <c r="R85" s="494">
        <v>0</v>
      </c>
      <c r="S85" s="494">
        <v>0</v>
      </c>
      <c r="T85" s="494">
        <v>0</v>
      </c>
      <c r="U85" s="494">
        <v>0</v>
      </c>
      <c r="V85" s="494">
        <v>0</v>
      </c>
      <c r="W85" s="494">
        <v>0</v>
      </c>
      <c r="X85" s="494">
        <v>0</v>
      </c>
      <c r="Y85" s="494">
        <v>0</v>
      </c>
      <c r="Z85" s="494">
        <v>0</v>
      </c>
      <c r="AA85" s="494">
        <v>0</v>
      </c>
      <c r="AB85" s="494">
        <v>0</v>
      </c>
      <c r="AC85" s="494">
        <v>0</v>
      </c>
      <c r="AD85" s="494">
        <v>0</v>
      </c>
      <c r="AE85" s="494">
        <v>0</v>
      </c>
      <c r="AF85" s="494">
        <v>0</v>
      </c>
      <c r="AG85" s="494">
        <v>0</v>
      </c>
      <c r="AH85" s="494">
        <v>0</v>
      </c>
      <c r="AI85" s="494">
        <v>0</v>
      </c>
      <c r="AJ85" s="494">
        <v>0</v>
      </c>
      <c r="AK85" s="494">
        <v>0</v>
      </c>
      <c r="AL85" s="494">
        <v>0</v>
      </c>
      <c r="AM85" s="494">
        <v>0</v>
      </c>
      <c r="AN85" s="494">
        <v>0</v>
      </c>
      <c r="AO85" s="494">
        <v>0</v>
      </c>
      <c r="AP85" s="494">
        <v>0</v>
      </c>
      <c r="AQ85" s="494">
        <v>0</v>
      </c>
      <c r="AR85" s="494">
        <v>0</v>
      </c>
      <c r="AS85" s="494">
        <v>0</v>
      </c>
      <c r="AT85" s="494">
        <v>0</v>
      </c>
      <c r="AU85" s="494">
        <v>0</v>
      </c>
      <c r="AV85" s="494">
        <v>0</v>
      </c>
      <c r="AW85" s="494">
        <v>0</v>
      </c>
      <c r="AX85" s="494">
        <v>0</v>
      </c>
      <c r="AY85" s="494">
        <v>0</v>
      </c>
      <c r="AZ85" s="494">
        <v>0</v>
      </c>
      <c r="BA85" s="494">
        <v>0</v>
      </c>
      <c r="BB85" s="494">
        <v>0</v>
      </c>
      <c r="BC85" s="494">
        <v>0</v>
      </c>
      <c r="BD85" s="494">
        <v>0</v>
      </c>
      <c r="BE85" s="494">
        <v>0</v>
      </c>
      <c r="BF85" s="494">
        <v>0</v>
      </c>
      <c r="BG85" s="494">
        <v>0</v>
      </c>
      <c r="BH85" s="494">
        <v>0</v>
      </c>
      <c r="BI85" s="494">
        <v>0</v>
      </c>
      <c r="BJ85" s="494">
        <v>0</v>
      </c>
      <c r="BK85" s="494">
        <v>0</v>
      </c>
      <c r="BL85" s="494">
        <v>0</v>
      </c>
      <c r="BM85" s="494">
        <v>0</v>
      </c>
      <c r="BN85" s="494">
        <v>0</v>
      </c>
      <c r="BO85" s="494">
        <v>0</v>
      </c>
      <c r="BP85" s="494">
        <v>0</v>
      </c>
      <c r="BQ85" s="494">
        <v>0</v>
      </c>
      <c r="BR85" s="494">
        <v>0</v>
      </c>
      <c r="BS85" s="494">
        <v>0</v>
      </c>
      <c r="BT85" s="494">
        <v>0</v>
      </c>
      <c r="BU85" s="494">
        <v>0</v>
      </c>
      <c r="BV85" s="494">
        <v>0</v>
      </c>
      <c r="BW85" s="494">
        <v>0</v>
      </c>
      <c r="BX85" s="494">
        <v>0</v>
      </c>
      <c r="BY85" s="494">
        <v>0</v>
      </c>
      <c r="BZ85" s="494">
        <v>0</v>
      </c>
      <c r="CA85" s="494">
        <v>0</v>
      </c>
      <c r="CB85" s="494">
        <v>0</v>
      </c>
      <c r="CC85" s="494">
        <v>0</v>
      </c>
      <c r="CD85" s="494">
        <v>0</v>
      </c>
      <c r="CE85" s="494">
        <v>0</v>
      </c>
      <c r="CF85" s="494">
        <v>0</v>
      </c>
      <c r="CG85" s="494">
        <v>0</v>
      </c>
      <c r="CH85" s="494">
        <v>0</v>
      </c>
      <c r="CI85" s="494">
        <v>0</v>
      </c>
      <c r="CJ85" s="494">
        <v>0</v>
      </c>
      <c r="CK85" s="494">
        <v>0</v>
      </c>
      <c r="CL85" s="494">
        <v>0</v>
      </c>
      <c r="CM85" s="494">
        <v>0</v>
      </c>
      <c r="CN85" s="494">
        <v>0</v>
      </c>
      <c r="CO85" s="494">
        <v>0</v>
      </c>
      <c r="CP85" s="494">
        <v>0</v>
      </c>
      <c r="CQ85" s="494">
        <v>0</v>
      </c>
      <c r="CR85" s="494">
        <v>0</v>
      </c>
      <c r="CS85" s="494">
        <v>0</v>
      </c>
      <c r="CT85" s="9"/>
      <c r="CV85" s="343">
        <f>IF(COUNT(G85:INDEX(G85:CS85,RP+1))&lt;&gt;RP+1,"Error",0)</f>
        <v>0</v>
      </c>
      <c r="CX85" s="324">
        <f t="shared" si="22"/>
        <v>0</v>
      </c>
    </row>
    <row r="86" spans="3:102" customFormat="1" hidden="1" x14ac:dyDescent="0.35">
      <c r="C86" s="421"/>
      <c r="D86" s="3"/>
      <c r="E86" s="492">
        <f>G86+NPV(G.Asm!$F$40,H86:INDEX(H86:CS86,RP))</f>
        <v>0</v>
      </c>
      <c r="F86" s="492">
        <f t="shared" si="21"/>
        <v>0</v>
      </c>
      <c r="G86" s="493">
        <v>0</v>
      </c>
      <c r="H86" s="494">
        <v>0</v>
      </c>
      <c r="I86" s="494">
        <v>0</v>
      </c>
      <c r="J86" s="494">
        <v>0</v>
      </c>
      <c r="K86" s="494">
        <v>0</v>
      </c>
      <c r="L86" s="494">
        <v>0</v>
      </c>
      <c r="M86" s="494">
        <v>0</v>
      </c>
      <c r="N86" s="494">
        <v>0</v>
      </c>
      <c r="O86" s="494">
        <v>0</v>
      </c>
      <c r="P86" s="494">
        <v>0</v>
      </c>
      <c r="Q86" s="494">
        <v>0</v>
      </c>
      <c r="R86" s="494">
        <v>0</v>
      </c>
      <c r="S86" s="494">
        <v>0</v>
      </c>
      <c r="T86" s="494">
        <v>0</v>
      </c>
      <c r="U86" s="494">
        <v>0</v>
      </c>
      <c r="V86" s="494">
        <v>0</v>
      </c>
      <c r="W86" s="494">
        <v>0</v>
      </c>
      <c r="X86" s="494">
        <v>0</v>
      </c>
      <c r="Y86" s="494">
        <v>0</v>
      </c>
      <c r="Z86" s="494">
        <v>0</v>
      </c>
      <c r="AA86" s="494">
        <v>0</v>
      </c>
      <c r="AB86" s="494">
        <v>0</v>
      </c>
      <c r="AC86" s="494">
        <v>0</v>
      </c>
      <c r="AD86" s="494">
        <v>0</v>
      </c>
      <c r="AE86" s="494">
        <v>0</v>
      </c>
      <c r="AF86" s="494">
        <v>0</v>
      </c>
      <c r="AG86" s="494">
        <v>0</v>
      </c>
      <c r="AH86" s="494">
        <v>0</v>
      </c>
      <c r="AI86" s="494">
        <v>0</v>
      </c>
      <c r="AJ86" s="494">
        <v>0</v>
      </c>
      <c r="AK86" s="494">
        <v>0</v>
      </c>
      <c r="AL86" s="494">
        <v>0</v>
      </c>
      <c r="AM86" s="494">
        <v>0</v>
      </c>
      <c r="AN86" s="494">
        <v>0</v>
      </c>
      <c r="AO86" s="494">
        <v>0</v>
      </c>
      <c r="AP86" s="494">
        <v>0</v>
      </c>
      <c r="AQ86" s="494">
        <v>0</v>
      </c>
      <c r="AR86" s="494">
        <v>0</v>
      </c>
      <c r="AS86" s="494">
        <v>0</v>
      </c>
      <c r="AT86" s="494">
        <v>0</v>
      </c>
      <c r="AU86" s="494">
        <v>0</v>
      </c>
      <c r="AV86" s="494">
        <v>0</v>
      </c>
      <c r="AW86" s="494">
        <v>0</v>
      </c>
      <c r="AX86" s="494">
        <v>0</v>
      </c>
      <c r="AY86" s="494">
        <v>0</v>
      </c>
      <c r="AZ86" s="494">
        <v>0</v>
      </c>
      <c r="BA86" s="494">
        <v>0</v>
      </c>
      <c r="BB86" s="494">
        <v>0</v>
      </c>
      <c r="BC86" s="494">
        <v>0</v>
      </c>
      <c r="BD86" s="494">
        <v>0</v>
      </c>
      <c r="BE86" s="494">
        <v>0</v>
      </c>
      <c r="BF86" s="494">
        <v>0</v>
      </c>
      <c r="BG86" s="494">
        <v>0</v>
      </c>
      <c r="BH86" s="494">
        <v>0</v>
      </c>
      <c r="BI86" s="494">
        <v>0</v>
      </c>
      <c r="BJ86" s="494">
        <v>0</v>
      </c>
      <c r="BK86" s="494">
        <v>0</v>
      </c>
      <c r="BL86" s="494">
        <v>0</v>
      </c>
      <c r="BM86" s="494">
        <v>0</v>
      </c>
      <c r="BN86" s="494">
        <v>0</v>
      </c>
      <c r="BO86" s="494">
        <v>0</v>
      </c>
      <c r="BP86" s="494">
        <v>0</v>
      </c>
      <c r="BQ86" s="494">
        <v>0</v>
      </c>
      <c r="BR86" s="494">
        <v>0</v>
      </c>
      <c r="BS86" s="494">
        <v>0</v>
      </c>
      <c r="BT86" s="494">
        <v>0</v>
      </c>
      <c r="BU86" s="494">
        <v>0</v>
      </c>
      <c r="BV86" s="494">
        <v>0</v>
      </c>
      <c r="BW86" s="494">
        <v>0</v>
      </c>
      <c r="BX86" s="494">
        <v>0</v>
      </c>
      <c r="BY86" s="494">
        <v>0</v>
      </c>
      <c r="BZ86" s="494">
        <v>0</v>
      </c>
      <c r="CA86" s="494">
        <v>0</v>
      </c>
      <c r="CB86" s="494">
        <v>0</v>
      </c>
      <c r="CC86" s="494">
        <v>0</v>
      </c>
      <c r="CD86" s="494">
        <v>0</v>
      </c>
      <c r="CE86" s="494">
        <v>0</v>
      </c>
      <c r="CF86" s="494">
        <v>0</v>
      </c>
      <c r="CG86" s="494">
        <v>0</v>
      </c>
      <c r="CH86" s="494">
        <v>0</v>
      </c>
      <c r="CI86" s="494">
        <v>0</v>
      </c>
      <c r="CJ86" s="494">
        <v>0</v>
      </c>
      <c r="CK86" s="494">
        <v>0</v>
      </c>
      <c r="CL86" s="494">
        <v>0</v>
      </c>
      <c r="CM86" s="494">
        <v>0</v>
      </c>
      <c r="CN86" s="494">
        <v>0</v>
      </c>
      <c r="CO86" s="494">
        <v>0</v>
      </c>
      <c r="CP86" s="494">
        <v>0</v>
      </c>
      <c r="CQ86" s="494">
        <v>0</v>
      </c>
      <c r="CR86" s="494">
        <v>0</v>
      </c>
      <c r="CS86" s="494">
        <v>0</v>
      </c>
      <c r="CT86" s="9"/>
      <c r="CV86" s="343">
        <f>IF(COUNT(G86:INDEX(G86:CS86,RP+1))&lt;&gt;RP+1,"Error",0)</f>
        <v>0</v>
      </c>
      <c r="CX86" s="324">
        <f t="shared" si="22"/>
        <v>0</v>
      </c>
    </row>
    <row r="87" spans="3:102" customFormat="1" hidden="1" x14ac:dyDescent="0.35">
      <c r="C87" s="422" t="s">
        <v>334</v>
      </c>
      <c r="D87" s="3"/>
      <c r="E87" s="492">
        <f>G87+NPV(G.Asm!$F$40,H87:INDEX(H87:CS87,RP))</f>
        <v>0</v>
      </c>
      <c r="F87" s="492">
        <f t="shared" si="21"/>
        <v>0</v>
      </c>
      <c r="G87" s="493">
        <v>0</v>
      </c>
      <c r="H87" s="494">
        <v>0</v>
      </c>
      <c r="I87" s="494">
        <v>0</v>
      </c>
      <c r="J87" s="494">
        <v>0</v>
      </c>
      <c r="K87" s="494">
        <v>0</v>
      </c>
      <c r="L87" s="494">
        <v>0</v>
      </c>
      <c r="M87" s="494">
        <v>0</v>
      </c>
      <c r="N87" s="494">
        <v>0</v>
      </c>
      <c r="O87" s="494">
        <v>0</v>
      </c>
      <c r="P87" s="494">
        <v>0</v>
      </c>
      <c r="Q87" s="494">
        <v>0</v>
      </c>
      <c r="R87" s="494">
        <v>0</v>
      </c>
      <c r="S87" s="494">
        <v>0</v>
      </c>
      <c r="T87" s="494">
        <v>0</v>
      </c>
      <c r="U87" s="494">
        <v>0</v>
      </c>
      <c r="V87" s="494">
        <v>0</v>
      </c>
      <c r="W87" s="494">
        <v>0</v>
      </c>
      <c r="X87" s="494">
        <v>0</v>
      </c>
      <c r="Y87" s="494">
        <v>0</v>
      </c>
      <c r="Z87" s="494">
        <v>0</v>
      </c>
      <c r="AA87" s="494">
        <v>0</v>
      </c>
      <c r="AB87" s="494">
        <v>0</v>
      </c>
      <c r="AC87" s="494">
        <v>0</v>
      </c>
      <c r="AD87" s="494">
        <v>0</v>
      </c>
      <c r="AE87" s="494">
        <v>0</v>
      </c>
      <c r="AF87" s="494">
        <v>0</v>
      </c>
      <c r="AG87" s="494">
        <v>0</v>
      </c>
      <c r="AH87" s="494">
        <v>0</v>
      </c>
      <c r="AI87" s="494">
        <v>0</v>
      </c>
      <c r="AJ87" s="494">
        <v>0</v>
      </c>
      <c r="AK87" s="494">
        <v>0</v>
      </c>
      <c r="AL87" s="494">
        <v>0</v>
      </c>
      <c r="AM87" s="494">
        <v>0</v>
      </c>
      <c r="AN87" s="494">
        <v>0</v>
      </c>
      <c r="AO87" s="494">
        <v>0</v>
      </c>
      <c r="AP87" s="494">
        <v>0</v>
      </c>
      <c r="AQ87" s="494">
        <v>0</v>
      </c>
      <c r="AR87" s="494">
        <v>0</v>
      </c>
      <c r="AS87" s="494">
        <v>0</v>
      </c>
      <c r="AT87" s="494">
        <v>0</v>
      </c>
      <c r="AU87" s="494">
        <v>0</v>
      </c>
      <c r="AV87" s="494">
        <v>0</v>
      </c>
      <c r="AW87" s="494">
        <v>0</v>
      </c>
      <c r="AX87" s="494">
        <v>0</v>
      </c>
      <c r="AY87" s="494">
        <v>0</v>
      </c>
      <c r="AZ87" s="494">
        <v>0</v>
      </c>
      <c r="BA87" s="494">
        <v>0</v>
      </c>
      <c r="BB87" s="494">
        <v>0</v>
      </c>
      <c r="BC87" s="494">
        <v>0</v>
      </c>
      <c r="BD87" s="494">
        <v>0</v>
      </c>
      <c r="BE87" s="494">
        <v>0</v>
      </c>
      <c r="BF87" s="494">
        <v>0</v>
      </c>
      <c r="BG87" s="494">
        <v>0</v>
      </c>
      <c r="BH87" s="494">
        <v>0</v>
      </c>
      <c r="BI87" s="494">
        <v>0</v>
      </c>
      <c r="BJ87" s="494">
        <v>0</v>
      </c>
      <c r="BK87" s="494">
        <v>0</v>
      </c>
      <c r="BL87" s="494">
        <v>0</v>
      </c>
      <c r="BM87" s="494">
        <v>0</v>
      </c>
      <c r="BN87" s="494">
        <v>0</v>
      </c>
      <c r="BO87" s="494">
        <v>0</v>
      </c>
      <c r="BP87" s="494">
        <v>0</v>
      </c>
      <c r="BQ87" s="494">
        <v>0</v>
      </c>
      <c r="BR87" s="494">
        <v>0</v>
      </c>
      <c r="BS87" s="494">
        <v>0</v>
      </c>
      <c r="BT87" s="494">
        <v>0</v>
      </c>
      <c r="BU87" s="494">
        <v>0</v>
      </c>
      <c r="BV87" s="494">
        <v>0</v>
      </c>
      <c r="BW87" s="494">
        <v>0</v>
      </c>
      <c r="BX87" s="494">
        <v>0</v>
      </c>
      <c r="BY87" s="494">
        <v>0</v>
      </c>
      <c r="BZ87" s="494">
        <v>0</v>
      </c>
      <c r="CA87" s="494">
        <v>0</v>
      </c>
      <c r="CB87" s="494">
        <v>0</v>
      </c>
      <c r="CC87" s="494">
        <v>0</v>
      </c>
      <c r="CD87" s="494">
        <v>0</v>
      </c>
      <c r="CE87" s="494">
        <v>0</v>
      </c>
      <c r="CF87" s="494">
        <v>0</v>
      </c>
      <c r="CG87" s="494">
        <v>0</v>
      </c>
      <c r="CH87" s="494">
        <v>0</v>
      </c>
      <c r="CI87" s="494">
        <v>0</v>
      </c>
      <c r="CJ87" s="494">
        <v>0</v>
      </c>
      <c r="CK87" s="494">
        <v>0</v>
      </c>
      <c r="CL87" s="494">
        <v>0</v>
      </c>
      <c r="CM87" s="494">
        <v>0</v>
      </c>
      <c r="CN87" s="494">
        <v>0</v>
      </c>
      <c r="CO87" s="494">
        <v>0</v>
      </c>
      <c r="CP87" s="494">
        <v>0</v>
      </c>
      <c r="CQ87" s="494">
        <v>0</v>
      </c>
      <c r="CR87" s="494">
        <v>0</v>
      </c>
      <c r="CS87" s="494">
        <v>0</v>
      </c>
      <c r="CT87" s="9"/>
      <c r="CV87" s="343">
        <f>IF(COUNT(G87:INDEX(G87:CS87,RP+1))&lt;&gt;RP+1,"Error",0)</f>
        <v>0</v>
      </c>
      <c r="CX87" s="324">
        <f t="shared" si="22"/>
        <v>0</v>
      </c>
    </row>
    <row r="88" spans="3:102" customFormat="1" hidden="1" x14ac:dyDescent="0.35">
      <c r="C88" s="422" t="s">
        <v>334</v>
      </c>
      <c r="D88" s="3"/>
      <c r="E88" s="492">
        <f>G88+NPV(G.Asm!$F$40,H88:INDEX(H88:CS88,RP))</f>
        <v>0</v>
      </c>
      <c r="F88" s="492">
        <f t="shared" si="21"/>
        <v>0</v>
      </c>
      <c r="G88" s="493">
        <v>0</v>
      </c>
      <c r="H88" s="494">
        <v>0</v>
      </c>
      <c r="I88" s="494">
        <v>0</v>
      </c>
      <c r="J88" s="494">
        <v>0</v>
      </c>
      <c r="K88" s="494">
        <v>0</v>
      </c>
      <c r="L88" s="494">
        <v>0</v>
      </c>
      <c r="M88" s="494">
        <v>0</v>
      </c>
      <c r="N88" s="494">
        <v>0</v>
      </c>
      <c r="O88" s="494">
        <v>0</v>
      </c>
      <c r="P88" s="494">
        <v>0</v>
      </c>
      <c r="Q88" s="494">
        <v>0</v>
      </c>
      <c r="R88" s="494">
        <v>0</v>
      </c>
      <c r="S88" s="494">
        <v>0</v>
      </c>
      <c r="T88" s="494">
        <v>0</v>
      </c>
      <c r="U88" s="494">
        <v>0</v>
      </c>
      <c r="V88" s="494">
        <v>0</v>
      </c>
      <c r="W88" s="494">
        <v>0</v>
      </c>
      <c r="X88" s="494">
        <v>0</v>
      </c>
      <c r="Y88" s="494">
        <v>0</v>
      </c>
      <c r="Z88" s="494">
        <v>0</v>
      </c>
      <c r="AA88" s="494">
        <v>0</v>
      </c>
      <c r="AB88" s="494">
        <v>0</v>
      </c>
      <c r="AC88" s="494">
        <v>0</v>
      </c>
      <c r="AD88" s="494">
        <v>0</v>
      </c>
      <c r="AE88" s="494">
        <v>0</v>
      </c>
      <c r="AF88" s="494">
        <v>0</v>
      </c>
      <c r="AG88" s="494">
        <v>0</v>
      </c>
      <c r="AH88" s="494">
        <v>0</v>
      </c>
      <c r="AI88" s="494">
        <v>0</v>
      </c>
      <c r="AJ88" s="494">
        <v>0</v>
      </c>
      <c r="AK88" s="494">
        <v>0</v>
      </c>
      <c r="AL88" s="494">
        <v>0</v>
      </c>
      <c r="AM88" s="494">
        <v>0</v>
      </c>
      <c r="AN88" s="494">
        <v>0</v>
      </c>
      <c r="AO88" s="494">
        <v>0</v>
      </c>
      <c r="AP88" s="494">
        <v>0</v>
      </c>
      <c r="AQ88" s="494">
        <v>0</v>
      </c>
      <c r="AR88" s="494">
        <v>0</v>
      </c>
      <c r="AS88" s="494">
        <v>0</v>
      </c>
      <c r="AT88" s="494">
        <v>0</v>
      </c>
      <c r="AU88" s="494">
        <v>0</v>
      </c>
      <c r="AV88" s="494">
        <v>0</v>
      </c>
      <c r="AW88" s="494">
        <v>0</v>
      </c>
      <c r="AX88" s="494">
        <v>0</v>
      </c>
      <c r="AY88" s="494">
        <v>0</v>
      </c>
      <c r="AZ88" s="494">
        <v>0</v>
      </c>
      <c r="BA88" s="494">
        <v>0</v>
      </c>
      <c r="BB88" s="494">
        <v>0</v>
      </c>
      <c r="BC88" s="494">
        <v>0</v>
      </c>
      <c r="BD88" s="494">
        <v>0</v>
      </c>
      <c r="BE88" s="494">
        <v>0</v>
      </c>
      <c r="BF88" s="494">
        <v>0</v>
      </c>
      <c r="BG88" s="494">
        <v>0</v>
      </c>
      <c r="BH88" s="494">
        <v>0</v>
      </c>
      <c r="BI88" s="494">
        <v>0</v>
      </c>
      <c r="BJ88" s="494">
        <v>0</v>
      </c>
      <c r="BK88" s="494">
        <v>0</v>
      </c>
      <c r="BL88" s="494">
        <v>0</v>
      </c>
      <c r="BM88" s="494">
        <v>0</v>
      </c>
      <c r="BN88" s="494">
        <v>0</v>
      </c>
      <c r="BO88" s="494">
        <v>0</v>
      </c>
      <c r="BP88" s="494">
        <v>0</v>
      </c>
      <c r="BQ88" s="494">
        <v>0</v>
      </c>
      <c r="BR88" s="494">
        <v>0</v>
      </c>
      <c r="BS88" s="494">
        <v>0</v>
      </c>
      <c r="BT88" s="494">
        <v>0</v>
      </c>
      <c r="BU88" s="494">
        <v>0</v>
      </c>
      <c r="BV88" s="494">
        <v>0</v>
      </c>
      <c r="BW88" s="494">
        <v>0</v>
      </c>
      <c r="BX88" s="494">
        <v>0</v>
      </c>
      <c r="BY88" s="494">
        <v>0</v>
      </c>
      <c r="BZ88" s="494">
        <v>0</v>
      </c>
      <c r="CA88" s="494">
        <v>0</v>
      </c>
      <c r="CB88" s="494">
        <v>0</v>
      </c>
      <c r="CC88" s="494">
        <v>0</v>
      </c>
      <c r="CD88" s="494">
        <v>0</v>
      </c>
      <c r="CE88" s="494">
        <v>0</v>
      </c>
      <c r="CF88" s="494">
        <v>0</v>
      </c>
      <c r="CG88" s="494">
        <v>0</v>
      </c>
      <c r="CH88" s="494">
        <v>0</v>
      </c>
      <c r="CI88" s="494">
        <v>0</v>
      </c>
      <c r="CJ88" s="494">
        <v>0</v>
      </c>
      <c r="CK88" s="494">
        <v>0</v>
      </c>
      <c r="CL88" s="494">
        <v>0</v>
      </c>
      <c r="CM88" s="494">
        <v>0</v>
      </c>
      <c r="CN88" s="494">
        <v>0</v>
      </c>
      <c r="CO88" s="494">
        <v>0</v>
      </c>
      <c r="CP88" s="494">
        <v>0</v>
      </c>
      <c r="CQ88" s="494">
        <v>0</v>
      </c>
      <c r="CR88" s="494">
        <v>0</v>
      </c>
      <c r="CS88" s="494">
        <v>0</v>
      </c>
      <c r="CT88" s="9"/>
      <c r="CV88" s="343">
        <f>IF(COUNT(G88:INDEX(G88:CS88,RP+1))&lt;&gt;RP+1,"Error",0)</f>
        <v>0</v>
      </c>
      <c r="CX88" s="324">
        <f t="shared" si="22"/>
        <v>0</v>
      </c>
    </row>
    <row r="89" spans="3:102" customFormat="1" hidden="1" x14ac:dyDescent="0.35">
      <c r="C89" s="422" t="s">
        <v>334</v>
      </c>
      <c r="D89" s="3"/>
      <c r="E89" s="492">
        <f>G89+NPV(G.Asm!$F$40,H89:INDEX(H89:CS89,RP))</f>
        <v>0</v>
      </c>
      <c r="F89" s="492">
        <f t="shared" si="21"/>
        <v>0</v>
      </c>
      <c r="G89" s="493">
        <v>0</v>
      </c>
      <c r="H89" s="494">
        <v>0</v>
      </c>
      <c r="I89" s="494">
        <v>0</v>
      </c>
      <c r="J89" s="494">
        <v>0</v>
      </c>
      <c r="K89" s="494">
        <v>0</v>
      </c>
      <c r="L89" s="494">
        <v>0</v>
      </c>
      <c r="M89" s="494">
        <v>0</v>
      </c>
      <c r="N89" s="494">
        <v>0</v>
      </c>
      <c r="O89" s="494">
        <v>0</v>
      </c>
      <c r="P89" s="494">
        <v>0</v>
      </c>
      <c r="Q89" s="494">
        <v>0</v>
      </c>
      <c r="R89" s="494">
        <v>0</v>
      </c>
      <c r="S89" s="494">
        <v>0</v>
      </c>
      <c r="T89" s="494">
        <v>0</v>
      </c>
      <c r="U89" s="494">
        <v>0</v>
      </c>
      <c r="V89" s="494">
        <v>0</v>
      </c>
      <c r="W89" s="494">
        <v>0</v>
      </c>
      <c r="X89" s="494">
        <v>0</v>
      </c>
      <c r="Y89" s="494">
        <v>0</v>
      </c>
      <c r="Z89" s="494">
        <v>0</v>
      </c>
      <c r="AA89" s="494">
        <v>0</v>
      </c>
      <c r="AB89" s="494">
        <v>0</v>
      </c>
      <c r="AC89" s="494">
        <v>0</v>
      </c>
      <c r="AD89" s="494">
        <v>0</v>
      </c>
      <c r="AE89" s="494">
        <v>0</v>
      </c>
      <c r="AF89" s="494">
        <v>0</v>
      </c>
      <c r="AG89" s="494">
        <v>0</v>
      </c>
      <c r="AH89" s="494">
        <v>0</v>
      </c>
      <c r="AI89" s="494">
        <v>0</v>
      </c>
      <c r="AJ89" s="494">
        <v>0</v>
      </c>
      <c r="AK89" s="494">
        <v>0</v>
      </c>
      <c r="AL89" s="494">
        <v>0</v>
      </c>
      <c r="AM89" s="494">
        <v>0</v>
      </c>
      <c r="AN89" s="494">
        <v>0</v>
      </c>
      <c r="AO89" s="494">
        <v>0</v>
      </c>
      <c r="AP89" s="494">
        <v>0</v>
      </c>
      <c r="AQ89" s="494">
        <v>0</v>
      </c>
      <c r="AR89" s="494">
        <v>0</v>
      </c>
      <c r="AS89" s="494">
        <v>0</v>
      </c>
      <c r="AT89" s="494">
        <v>0</v>
      </c>
      <c r="AU89" s="494">
        <v>0</v>
      </c>
      <c r="AV89" s="494">
        <v>0</v>
      </c>
      <c r="AW89" s="494">
        <v>0</v>
      </c>
      <c r="AX89" s="494">
        <v>0</v>
      </c>
      <c r="AY89" s="494">
        <v>0</v>
      </c>
      <c r="AZ89" s="494">
        <v>0</v>
      </c>
      <c r="BA89" s="494">
        <v>0</v>
      </c>
      <c r="BB89" s="494">
        <v>0</v>
      </c>
      <c r="BC89" s="494">
        <v>0</v>
      </c>
      <c r="BD89" s="494">
        <v>0</v>
      </c>
      <c r="BE89" s="494">
        <v>0</v>
      </c>
      <c r="BF89" s="494">
        <v>0</v>
      </c>
      <c r="BG89" s="494">
        <v>0</v>
      </c>
      <c r="BH89" s="494">
        <v>0</v>
      </c>
      <c r="BI89" s="494">
        <v>0</v>
      </c>
      <c r="BJ89" s="494">
        <v>0</v>
      </c>
      <c r="BK89" s="494">
        <v>0</v>
      </c>
      <c r="BL89" s="494">
        <v>0</v>
      </c>
      <c r="BM89" s="494">
        <v>0</v>
      </c>
      <c r="BN89" s="494">
        <v>0</v>
      </c>
      <c r="BO89" s="494">
        <v>0</v>
      </c>
      <c r="BP89" s="494">
        <v>0</v>
      </c>
      <c r="BQ89" s="494">
        <v>0</v>
      </c>
      <c r="BR89" s="494">
        <v>0</v>
      </c>
      <c r="BS89" s="494">
        <v>0</v>
      </c>
      <c r="BT89" s="494">
        <v>0</v>
      </c>
      <c r="BU89" s="494">
        <v>0</v>
      </c>
      <c r="BV89" s="494">
        <v>0</v>
      </c>
      <c r="BW89" s="494">
        <v>0</v>
      </c>
      <c r="BX89" s="494">
        <v>0</v>
      </c>
      <c r="BY89" s="494">
        <v>0</v>
      </c>
      <c r="BZ89" s="494">
        <v>0</v>
      </c>
      <c r="CA89" s="494">
        <v>0</v>
      </c>
      <c r="CB89" s="494">
        <v>0</v>
      </c>
      <c r="CC89" s="494">
        <v>0</v>
      </c>
      <c r="CD89" s="494">
        <v>0</v>
      </c>
      <c r="CE89" s="494">
        <v>0</v>
      </c>
      <c r="CF89" s="494">
        <v>0</v>
      </c>
      <c r="CG89" s="494">
        <v>0</v>
      </c>
      <c r="CH89" s="494">
        <v>0</v>
      </c>
      <c r="CI89" s="494">
        <v>0</v>
      </c>
      <c r="CJ89" s="494">
        <v>0</v>
      </c>
      <c r="CK89" s="494">
        <v>0</v>
      </c>
      <c r="CL89" s="494">
        <v>0</v>
      </c>
      <c r="CM89" s="494">
        <v>0</v>
      </c>
      <c r="CN89" s="494">
        <v>0</v>
      </c>
      <c r="CO89" s="494">
        <v>0</v>
      </c>
      <c r="CP89" s="494">
        <v>0</v>
      </c>
      <c r="CQ89" s="494">
        <v>0</v>
      </c>
      <c r="CR89" s="494">
        <v>0</v>
      </c>
      <c r="CS89" s="494">
        <v>0</v>
      </c>
      <c r="CT89" s="9"/>
      <c r="CV89" s="343">
        <f>IF(COUNT(G89:INDEX(G89:CS89,RP+1))&lt;&gt;RP+1,"Error",0)</f>
        <v>0</v>
      </c>
      <c r="CX89" s="324">
        <f t="shared" si="22"/>
        <v>0</v>
      </c>
    </row>
    <row r="90" spans="3:102" customFormat="1" hidden="1" x14ac:dyDescent="0.35">
      <c r="C90" s="422" t="s">
        <v>334</v>
      </c>
      <c r="D90" s="3"/>
      <c r="E90" s="492">
        <f>G90+NPV(G.Asm!$F$40,H90:INDEX(H90:CS90,RP))</f>
        <v>0</v>
      </c>
      <c r="F90" s="492">
        <f t="shared" si="21"/>
        <v>0</v>
      </c>
      <c r="G90" s="493">
        <v>0</v>
      </c>
      <c r="H90" s="494">
        <v>0</v>
      </c>
      <c r="I90" s="494">
        <v>0</v>
      </c>
      <c r="J90" s="494">
        <v>0</v>
      </c>
      <c r="K90" s="494">
        <v>0</v>
      </c>
      <c r="L90" s="494">
        <v>0</v>
      </c>
      <c r="M90" s="494">
        <v>0</v>
      </c>
      <c r="N90" s="494">
        <v>0</v>
      </c>
      <c r="O90" s="494">
        <v>0</v>
      </c>
      <c r="P90" s="494">
        <v>0</v>
      </c>
      <c r="Q90" s="494">
        <v>0</v>
      </c>
      <c r="R90" s="494">
        <v>0</v>
      </c>
      <c r="S90" s="494">
        <v>0</v>
      </c>
      <c r="T90" s="494">
        <v>0</v>
      </c>
      <c r="U90" s="494">
        <v>0</v>
      </c>
      <c r="V90" s="494">
        <v>0</v>
      </c>
      <c r="W90" s="494">
        <v>0</v>
      </c>
      <c r="X90" s="494">
        <v>0</v>
      </c>
      <c r="Y90" s="494">
        <v>0</v>
      </c>
      <c r="Z90" s="494">
        <v>0</v>
      </c>
      <c r="AA90" s="494">
        <v>0</v>
      </c>
      <c r="AB90" s="494">
        <v>0</v>
      </c>
      <c r="AC90" s="494">
        <v>0</v>
      </c>
      <c r="AD90" s="494">
        <v>0</v>
      </c>
      <c r="AE90" s="494">
        <v>0</v>
      </c>
      <c r="AF90" s="494">
        <v>0</v>
      </c>
      <c r="AG90" s="494">
        <v>0</v>
      </c>
      <c r="AH90" s="494">
        <v>0</v>
      </c>
      <c r="AI90" s="494">
        <v>0</v>
      </c>
      <c r="AJ90" s="494">
        <v>0</v>
      </c>
      <c r="AK90" s="494">
        <v>0</v>
      </c>
      <c r="AL90" s="494">
        <v>0</v>
      </c>
      <c r="AM90" s="494">
        <v>0</v>
      </c>
      <c r="AN90" s="494">
        <v>0</v>
      </c>
      <c r="AO90" s="494">
        <v>0</v>
      </c>
      <c r="AP90" s="494">
        <v>0</v>
      </c>
      <c r="AQ90" s="494">
        <v>0</v>
      </c>
      <c r="AR90" s="494">
        <v>0</v>
      </c>
      <c r="AS90" s="494">
        <v>0</v>
      </c>
      <c r="AT90" s="494">
        <v>0</v>
      </c>
      <c r="AU90" s="494">
        <v>0</v>
      </c>
      <c r="AV90" s="494">
        <v>0</v>
      </c>
      <c r="AW90" s="494">
        <v>0</v>
      </c>
      <c r="AX90" s="494">
        <v>0</v>
      </c>
      <c r="AY90" s="494">
        <v>0</v>
      </c>
      <c r="AZ90" s="494">
        <v>0</v>
      </c>
      <c r="BA90" s="494">
        <v>0</v>
      </c>
      <c r="BB90" s="494">
        <v>0</v>
      </c>
      <c r="BC90" s="494">
        <v>0</v>
      </c>
      <c r="BD90" s="494">
        <v>0</v>
      </c>
      <c r="BE90" s="494">
        <v>0</v>
      </c>
      <c r="BF90" s="494">
        <v>0</v>
      </c>
      <c r="BG90" s="494">
        <v>0</v>
      </c>
      <c r="BH90" s="494">
        <v>0</v>
      </c>
      <c r="BI90" s="494">
        <v>0</v>
      </c>
      <c r="BJ90" s="494">
        <v>0</v>
      </c>
      <c r="BK90" s="494">
        <v>0</v>
      </c>
      <c r="BL90" s="494">
        <v>0</v>
      </c>
      <c r="BM90" s="494">
        <v>0</v>
      </c>
      <c r="BN90" s="494">
        <v>0</v>
      </c>
      <c r="BO90" s="494">
        <v>0</v>
      </c>
      <c r="BP90" s="494">
        <v>0</v>
      </c>
      <c r="BQ90" s="494">
        <v>0</v>
      </c>
      <c r="BR90" s="494">
        <v>0</v>
      </c>
      <c r="BS90" s="494">
        <v>0</v>
      </c>
      <c r="BT90" s="494">
        <v>0</v>
      </c>
      <c r="BU90" s="494">
        <v>0</v>
      </c>
      <c r="BV90" s="494">
        <v>0</v>
      </c>
      <c r="BW90" s="494">
        <v>0</v>
      </c>
      <c r="BX90" s="494">
        <v>0</v>
      </c>
      <c r="BY90" s="494">
        <v>0</v>
      </c>
      <c r="BZ90" s="494">
        <v>0</v>
      </c>
      <c r="CA90" s="494">
        <v>0</v>
      </c>
      <c r="CB90" s="494">
        <v>0</v>
      </c>
      <c r="CC90" s="494">
        <v>0</v>
      </c>
      <c r="CD90" s="494">
        <v>0</v>
      </c>
      <c r="CE90" s="494">
        <v>0</v>
      </c>
      <c r="CF90" s="494">
        <v>0</v>
      </c>
      <c r="CG90" s="494">
        <v>0</v>
      </c>
      <c r="CH90" s="494">
        <v>0</v>
      </c>
      <c r="CI90" s="494">
        <v>0</v>
      </c>
      <c r="CJ90" s="494">
        <v>0</v>
      </c>
      <c r="CK90" s="494">
        <v>0</v>
      </c>
      <c r="CL90" s="494">
        <v>0</v>
      </c>
      <c r="CM90" s="494">
        <v>0</v>
      </c>
      <c r="CN90" s="494">
        <v>0</v>
      </c>
      <c r="CO90" s="494">
        <v>0</v>
      </c>
      <c r="CP90" s="494">
        <v>0</v>
      </c>
      <c r="CQ90" s="494">
        <v>0</v>
      </c>
      <c r="CR90" s="494">
        <v>0</v>
      </c>
      <c r="CS90" s="494">
        <v>0</v>
      </c>
      <c r="CT90" s="9"/>
      <c r="CV90" s="343">
        <f>IF(COUNT(G90:INDEX(G90:CS90,RP+1))&lt;&gt;RP+1,"Error",0)</f>
        <v>0</v>
      </c>
      <c r="CX90" s="324">
        <f t="shared" si="22"/>
        <v>0</v>
      </c>
    </row>
    <row r="91" spans="3:102" customFormat="1" hidden="1" x14ac:dyDescent="0.35">
      <c r="C91" s="422" t="s">
        <v>334</v>
      </c>
      <c r="D91" s="3"/>
      <c r="E91" s="492">
        <f>G91+NPV(G.Asm!$F$40,H91:INDEX(H91:CS91,RP))</f>
        <v>0</v>
      </c>
      <c r="F91" s="492">
        <f t="shared" si="21"/>
        <v>0</v>
      </c>
      <c r="G91" s="493">
        <v>0</v>
      </c>
      <c r="H91" s="494">
        <v>0</v>
      </c>
      <c r="I91" s="494">
        <v>0</v>
      </c>
      <c r="J91" s="494">
        <v>0</v>
      </c>
      <c r="K91" s="494">
        <v>0</v>
      </c>
      <c r="L91" s="494">
        <v>0</v>
      </c>
      <c r="M91" s="494">
        <v>0</v>
      </c>
      <c r="N91" s="494">
        <v>0</v>
      </c>
      <c r="O91" s="494">
        <v>0</v>
      </c>
      <c r="P91" s="494">
        <v>0</v>
      </c>
      <c r="Q91" s="494">
        <v>0</v>
      </c>
      <c r="R91" s="494">
        <v>0</v>
      </c>
      <c r="S91" s="494">
        <v>0</v>
      </c>
      <c r="T91" s="494">
        <v>0</v>
      </c>
      <c r="U91" s="494">
        <v>0</v>
      </c>
      <c r="V91" s="494">
        <v>0</v>
      </c>
      <c r="W91" s="494">
        <v>0</v>
      </c>
      <c r="X91" s="494">
        <v>0</v>
      </c>
      <c r="Y91" s="494">
        <v>0</v>
      </c>
      <c r="Z91" s="494">
        <v>0</v>
      </c>
      <c r="AA91" s="494">
        <v>0</v>
      </c>
      <c r="AB91" s="494">
        <v>0</v>
      </c>
      <c r="AC91" s="494">
        <v>0</v>
      </c>
      <c r="AD91" s="494">
        <v>0</v>
      </c>
      <c r="AE91" s="494">
        <v>0</v>
      </c>
      <c r="AF91" s="494">
        <v>0</v>
      </c>
      <c r="AG91" s="494">
        <v>0</v>
      </c>
      <c r="AH91" s="494">
        <v>0</v>
      </c>
      <c r="AI91" s="494">
        <v>0</v>
      </c>
      <c r="AJ91" s="494">
        <v>0</v>
      </c>
      <c r="AK91" s="494">
        <v>0</v>
      </c>
      <c r="AL91" s="494">
        <v>0</v>
      </c>
      <c r="AM91" s="494">
        <v>0</v>
      </c>
      <c r="AN91" s="494">
        <v>0</v>
      </c>
      <c r="AO91" s="494">
        <v>0</v>
      </c>
      <c r="AP91" s="494">
        <v>0</v>
      </c>
      <c r="AQ91" s="494">
        <v>0</v>
      </c>
      <c r="AR91" s="494">
        <v>0</v>
      </c>
      <c r="AS91" s="494">
        <v>0</v>
      </c>
      <c r="AT91" s="494">
        <v>0</v>
      </c>
      <c r="AU91" s="494">
        <v>0</v>
      </c>
      <c r="AV91" s="494">
        <v>0</v>
      </c>
      <c r="AW91" s="494">
        <v>0</v>
      </c>
      <c r="AX91" s="494">
        <v>0</v>
      </c>
      <c r="AY91" s="494">
        <v>0</v>
      </c>
      <c r="AZ91" s="494">
        <v>0</v>
      </c>
      <c r="BA91" s="494">
        <v>0</v>
      </c>
      <c r="BB91" s="494">
        <v>0</v>
      </c>
      <c r="BC91" s="494">
        <v>0</v>
      </c>
      <c r="BD91" s="494">
        <v>0</v>
      </c>
      <c r="BE91" s="494">
        <v>0</v>
      </c>
      <c r="BF91" s="494">
        <v>0</v>
      </c>
      <c r="BG91" s="494">
        <v>0</v>
      </c>
      <c r="BH91" s="494">
        <v>0</v>
      </c>
      <c r="BI91" s="494">
        <v>0</v>
      </c>
      <c r="BJ91" s="494">
        <v>0</v>
      </c>
      <c r="BK91" s="494">
        <v>0</v>
      </c>
      <c r="BL91" s="494">
        <v>0</v>
      </c>
      <c r="BM91" s="494">
        <v>0</v>
      </c>
      <c r="BN91" s="494">
        <v>0</v>
      </c>
      <c r="BO91" s="494">
        <v>0</v>
      </c>
      <c r="BP91" s="494">
        <v>0</v>
      </c>
      <c r="BQ91" s="494">
        <v>0</v>
      </c>
      <c r="BR91" s="494">
        <v>0</v>
      </c>
      <c r="BS91" s="494">
        <v>0</v>
      </c>
      <c r="BT91" s="494">
        <v>0</v>
      </c>
      <c r="BU91" s="494">
        <v>0</v>
      </c>
      <c r="BV91" s="494">
        <v>0</v>
      </c>
      <c r="BW91" s="494">
        <v>0</v>
      </c>
      <c r="BX91" s="494">
        <v>0</v>
      </c>
      <c r="BY91" s="494">
        <v>0</v>
      </c>
      <c r="BZ91" s="494">
        <v>0</v>
      </c>
      <c r="CA91" s="494">
        <v>0</v>
      </c>
      <c r="CB91" s="494">
        <v>0</v>
      </c>
      <c r="CC91" s="494">
        <v>0</v>
      </c>
      <c r="CD91" s="494">
        <v>0</v>
      </c>
      <c r="CE91" s="494">
        <v>0</v>
      </c>
      <c r="CF91" s="494">
        <v>0</v>
      </c>
      <c r="CG91" s="494">
        <v>0</v>
      </c>
      <c r="CH91" s="494">
        <v>0</v>
      </c>
      <c r="CI91" s="494">
        <v>0</v>
      </c>
      <c r="CJ91" s="494">
        <v>0</v>
      </c>
      <c r="CK91" s="494">
        <v>0</v>
      </c>
      <c r="CL91" s="494">
        <v>0</v>
      </c>
      <c r="CM91" s="494">
        <v>0</v>
      </c>
      <c r="CN91" s="494">
        <v>0</v>
      </c>
      <c r="CO91" s="494">
        <v>0</v>
      </c>
      <c r="CP91" s="494">
        <v>0</v>
      </c>
      <c r="CQ91" s="494">
        <v>0</v>
      </c>
      <c r="CR91" s="494">
        <v>0</v>
      </c>
      <c r="CS91" s="494">
        <v>0</v>
      </c>
      <c r="CT91" s="9"/>
      <c r="CV91" s="343">
        <f>IF(COUNT(G91:INDEX(G91:CS91,RP+1))&lt;&gt;RP+1,"Error",0)</f>
        <v>0</v>
      </c>
      <c r="CX91" s="324">
        <f t="shared" si="22"/>
        <v>0</v>
      </c>
    </row>
    <row r="92" spans="3:102" customFormat="1" hidden="1" x14ac:dyDescent="0.35">
      <c r="C92" s="74"/>
      <c r="D92" s="3"/>
      <c r="E92" s="497"/>
      <c r="F92" s="497"/>
      <c r="G92" s="498"/>
      <c r="H92" s="498"/>
      <c r="I92" s="498"/>
      <c r="J92" s="498"/>
      <c r="K92" s="498"/>
      <c r="L92" s="498"/>
      <c r="M92" s="498"/>
      <c r="N92" s="498"/>
      <c r="O92" s="498"/>
      <c r="P92" s="498"/>
      <c r="Q92" s="498"/>
      <c r="R92" s="498"/>
      <c r="S92" s="498"/>
      <c r="T92" s="498"/>
      <c r="U92" s="498"/>
      <c r="V92" s="498"/>
      <c r="W92" s="498"/>
      <c r="X92" s="498"/>
      <c r="Y92" s="498"/>
      <c r="Z92" s="498"/>
      <c r="AA92" s="498"/>
      <c r="AB92" s="498"/>
      <c r="AC92" s="498"/>
      <c r="AD92" s="498"/>
      <c r="AE92" s="498"/>
      <c r="AF92" s="498"/>
      <c r="AG92" s="498"/>
      <c r="AH92" s="498"/>
      <c r="AI92" s="498"/>
      <c r="AJ92" s="498"/>
      <c r="AK92" s="498"/>
      <c r="AL92" s="498"/>
      <c r="AM92" s="498"/>
      <c r="AN92" s="498"/>
      <c r="AO92" s="498"/>
      <c r="AP92" s="498"/>
      <c r="AQ92" s="498"/>
      <c r="AR92" s="498"/>
      <c r="AS92" s="498"/>
      <c r="AT92" s="498"/>
      <c r="AU92" s="498"/>
      <c r="AV92" s="498"/>
      <c r="AW92" s="498"/>
      <c r="AX92" s="498"/>
      <c r="AY92" s="498"/>
      <c r="AZ92" s="498"/>
      <c r="BA92" s="498"/>
      <c r="BB92" s="498"/>
      <c r="BC92" s="498"/>
      <c r="BD92" s="498"/>
      <c r="BE92" s="498"/>
      <c r="BF92" s="498"/>
      <c r="BG92" s="498"/>
      <c r="BH92" s="498"/>
      <c r="BI92" s="498"/>
      <c r="BJ92" s="498"/>
      <c r="BK92" s="498"/>
      <c r="BL92" s="498"/>
      <c r="BM92" s="498"/>
      <c r="BN92" s="498"/>
      <c r="BO92" s="498"/>
      <c r="BP92" s="498"/>
      <c r="BQ92" s="498"/>
      <c r="BR92" s="498"/>
      <c r="BS92" s="498"/>
      <c r="BT92" s="498"/>
      <c r="BU92" s="498"/>
      <c r="BV92" s="498"/>
      <c r="BW92" s="498"/>
      <c r="BX92" s="498"/>
      <c r="BY92" s="498"/>
      <c r="BZ92" s="498"/>
      <c r="CA92" s="498"/>
      <c r="CB92" s="498"/>
      <c r="CC92" s="498"/>
      <c r="CD92" s="498"/>
      <c r="CE92" s="498"/>
      <c r="CF92" s="498"/>
      <c r="CG92" s="498"/>
      <c r="CH92" s="498"/>
      <c r="CI92" s="498"/>
      <c r="CJ92" s="498"/>
      <c r="CK92" s="498"/>
      <c r="CL92" s="498"/>
      <c r="CM92" s="498"/>
      <c r="CN92" s="498"/>
      <c r="CO92" s="498"/>
      <c r="CP92" s="498"/>
      <c r="CQ92" s="498"/>
      <c r="CR92" s="498"/>
      <c r="CS92" s="498"/>
    </row>
    <row r="93" spans="3:102" customFormat="1" ht="15.5" hidden="1" x14ac:dyDescent="0.35">
      <c r="C93" s="78" t="s">
        <v>21</v>
      </c>
      <c r="D93" s="3"/>
      <c r="E93" s="502"/>
      <c r="F93" s="497"/>
      <c r="G93" s="498"/>
      <c r="H93" s="498"/>
      <c r="I93" s="498"/>
      <c r="J93" s="498"/>
      <c r="K93" s="498"/>
      <c r="L93" s="498"/>
      <c r="M93" s="498"/>
      <c r="N93" s="498"/>
      <c r="O93" s="498"/>
      <c r="P93" s="498"/>
      <c r="Q93" s="498"/>
      <c r="R93" s="498"/>
      <c r="S93" s="498"/>
      <c r="T93" s="498"/>
      <c r="U93" s="498"/>
      <c r="V93" s="498"/>
      <c r="W93" s="498"/>
      <c r="X93" s="498"/>
      <c r="Y93" s="498"/>
      <c r="Z93" s="498"/>
      <c r="AA93" s="498"/>
      <c r="AB93" s="498"/>
      <c r="AC93" s="498"/>
      <c r="AD93" s="498"/>
      <c r="AE93" s="498"/>
      <c r="AF93" s="498"/>
      <c r="AG93" s="498"/>
      <c r="AH93" s="498"/>
      <c r="AI93" s="498"/>
      <c r="AJ93" s="498"/>
      <c r="AK93" s="498"/>
      <c r="AL93" s="498"/>
      <c r="AM93" s="498"/>
      <c r="AN93" s="498"/>
      <c r="AO93" s="498"/>
      <c r="AP93" s="498"/>
      <c r="AQ93" s="498"/>
      <c r="AR93" s="498"/>
      <c r="AS93" s="498"/>
      <c r="AT93" s="498"/>
      <c r="AU93" s="498"/>
      <c r="AV93" s="498"/>
      <c r="AW93" s="498"/>
      <c r="AX93" s="498"/>
      <c r="AY93" s="498"/>
      <c r="AZ93" s="498"/>
      <c r="BA93" s="498"/>
      <c r="BB93" s="498"/>
      <c r="BC93" s="498"/>
      <c r="BD93" s="498"/>
      <c r="BE93" s="498"/>
      <c r="BF93" s="498"/>
      <c r="BG93" s="498"/>
      <c r="BH93" s="498"/>
      <c r="BI93" s="498"/>
      <c r="BJ93" s="498"/>
      <c r="BK93" s="498"/>
      <c r="BL93" s="498"/>
      <c r="BM93" s="498"/>
      <c r="BN93" s="498"/>
      <c r="BO93" s="498"/>
      <c r="BP93" s="498"/>
      <c r="BQ93" s="498"/>
      <c r="BR93" s="498"/>
      <c r="BS93" s="498"/>
      <c r="BT93" s="498"/>
      <c r="BU93" s="498"/>
      <c r="BV93" s="498"/>
      <c r="BW93" s="498"/>
      <c r="BX93" s="498"/>
      <c r="BY93" s="498"/>
      <c r="BZ93" s="498"/>
      <c r="CA93" s="498"/>
      <c r="CB93" s="498"/>
      <c r="CC93" s="498"/>
      <c r="CD93" s="498"/>
      <c r="CE93" s="498"/>
      <c r="CF93" s="498"/>
      <c r="CG93" s="498"/>
      <c r="CH93" s="498"/>
      <c r="CI93" s="498"/>
      <c r="CJ93" s="498"/>
      <c r="CK93" s="498"/>
      <c r="CL93" s="498"/>
      <c r="CM93" s="498"/>
      <c r="CN93" s="498"/>
      <c r="CO93" s="498"/>
      <c r="CP93" s="498"/>
      <c r="CQ93" s="498"/>
      <c r="CR93" s="498"/>
      <c r="CS93" s="498"/>
      <c r="CT93" s="10"/>
    </row>
    <row r="94" spans="3:102" customFormat="1" hidden="1" x14ac:dyDescent="0.35">
      <c r="C94" s="74"/>
      <c r="D94" s="3"/>
      <c r="E94" s="497"/>
      <c r="F94" s="497"/>
      <c r="G94" s="498"/>
      <c r="H94" s="498"/>
      <c r="I94" s="498"/>
      <c r="J94" s="498"/>
      <c r="K94" s="498"/>
      <c r="L94" s="498"/>
      <c r="M94" s="498"/>
      <c r="N94" s="498"/>
      <c r="O94" s="498"/>
      <c r="P94" s="498"/>
      <c r="Q94" s="498"/>
      <c r="R94" s="498"/>
      <c r="S94" s="498"/>
      <c r="T94" s="498"/>
      <c r="U94" s="498"/>
      <c r="V94" s="498"/>
      <c r="W94" s="498"/>
      <c r="X94" s="498"/>
      <c r="Y94" s="498"/>
      <c r="Z94" s="498"/>
      <c r="AA94" s="498"/>
      <c r="AB94" s="498"/>
      <c r="AC94" s="498"/>
      <c r="AD94" s="498"/>
      <c r="AE94" s="498"/>
      <c r="AF94" s="498"/>
      <c r="AG94" s="498"/>
      <c r="AH94" s="498"/>
      <c r="AI94" s="498"/>
      <c r="AJ94" s="498"/>
      <c r="AK94" s="498"/>
      <c r="AL94" s="498"/>
      <c r="AM94" s="498"/>
      <c r="AN94" s="498"/>
      <c r="AO94" s="498"/>
      <c r="AP94" s="498"/>
      <c r="AQ94" s="498"/>
      <c r="AR94" s="498"/>
      <c r="AS94" s="498"/>
      <c r="AT94" s="498"/>
      <c r="AU94" s="498"/>
      <c r="AV94" s="498"/>
      <c r="AW94" s="498"/>
      <c r="AX94" s="498"/>
      <c r="AY94" s="498"/>
      <c r="AZ94" s="498"/>
      <c r="BA94" s="498"/>
      <c r="BB94" s="498"/>
      <c r="BC94" s="498"/>
      <c r="BD94" s="498"/>
      <c r="BE94" s="498"/>
      <c r="BF94" s="498"/>
      <c r="BG94" s="498"/>
      <c r="BH94" s="498"/>
      <c r="BI94" s="498"/>
      <c r="BJ94" s="498"/>
      <c r="BK94" s="498"/>
      <c r="BL94" s="498"/>
      <c r="BM94" s="498"/>
      <c r="BN94" s="498"/>
      <c r="BO94" s="498"/>
      <c r="BP94" s="498"/>
      <c r="BQ94" s="498"/>
      <c r="BR94" s="498"/>
      <c r="BS94" s="498"/>
      <c r="BT94" s="498"/>
      <c r="BU94" s="498"/>
      <c r="BV94" s="498"/>
      <c r="BW94" s="498"/>
      <c r="BX94" s="498"/>
      <c r="BY94" s="498"/>
      <c r="BZ94" s="498"/>
      <c r="CA94" s="498"/>
      <c r="CB94" s="498"/>
      <c r="CC94" s="498"/>
      <c r="CD94" s="498"/>
      <c r="CE94" s="498"/>
      <c r="CF94" s="498"/>
      <c r="CG94" s="498"/>
      <c r="CH94" s="498"/>
      <c r="CI94" s="498"/>
      <c r="CJ94" s="498"/>
      <c r="CK94" s="498"/>
      <c r="CL94" s="498"/>
      <c r="CM94" s="498"/>
      <c r="CN94" s="498"/>
      <c r="CO94" s="498"/>
      <c r="CP94" s="498"/>
      <c r="CQ94" s="498"/>
      <c r="CR94" s="498"/>
      <c r="CS94" s="498"/>
      <c r="CT94" s="10"/>
    </row>
    <row r="95" spans="3:102" ht="13" hidden="1" x14ac:dyDescent="0.3">
      <c r="C95" s="232" t="s">
        <v>145</v>
      </c>
      <c r="D95" s="55"/>
      <c r="E95" s="490">
        <f t="shared" ref="E95:AJ95" si="23">SUM(E96:E115)</f>
        <v>0</v>
      </c>
      <c r="F95" s="490">
        <f t="shared" si="23"/>
        <v>0</v>
      </c>
      <c r="G95" s="491">
        <f t="shared" si="23"/>
        <v>0</v>
      </c>
      <c r="H95" s="491">
        <f t="shared" si="23"/>
        <v>0</v>
      </c>
      <c r="I95" s="491">
        <f t="shared" si="23"/>
        <v>0</v>
      </c>
      <c r="J95" s="491">
        <f t="shared" si="23"/>
        <v>0</v>
      </c>
      <c r="K95" s="491">
        <f t="shared" si="23"/>
        <v>0</v>
      </c>
      <c r="L95" s="491">
        <f t="shared" si="23"/>
        <v>0</v>
      </c>
      <c r="M95" s="491">
        <f t="shared" si="23"/>
        <v>0</v>
      </c>
      <c r="N95" s="491">
        <f t="shared" si="23"/>
        <v>0</v>
      </c>
      <c r="O95" s="491">
        <f t="shared" si="23"/>
        <v>0</v>
      </c>
      <c r="P95" s="491">
        <f t="shared" si="23"/>
        <v>0</v>
      </c>
      <c r="Q95" s="491">
        <f t="shared" si="23"/>
        <v>0</v>
      </c>
      <c r="R95" s="491">
        <f t="shared" si="23"/>
        <v>0</v>
      </c>
      <c r="S95" s="491">
        <f t="shared" si="23"/>
        <v>0</v>
      </c>
      <c r="T95" s="491">
        <f t="shared" si="23"/>
        <v>0</v>
      </c>
      <c r="U95" s="491">
        <f t="shared" si="23"/>
        <v>0</v>
      </c>
      <c r="V95" s="491">
        <f t="shared" si="23"/>
        <v>0</v>
      </c>
      <c r="W95" s="491">
        <f t="shared" si="23"/>
        <v>0</v>
      </c>
      <c r="X95" s="491">
        <f t="shared" si="23"/>
        <v>0</v>
      </c>
      <c r="Y95" s="491">
        <f t="shared" si="23"/>
        <v>0</v>
      </c>
      <c r="Z95" s="491">
        <f t="shared" si="23"/>
        <v>0</v>
      </c>
      <c r="AA95" s="491">
        <f t="shared" si="23"/>
        <v>0</v>
      </c>
      <c r="AB95" s="491">
        <f t="shared" si="23"/>
        <v>0</v>
      </c>
      <c r="AC95" s="491">
        <f t="shared" si="23"/>
        <v>0</v>
      </c>
      <c r="AD95" s="491">
        <f t="shared" si="23"/>
        <v>0</v>
      </c>
      <c r="AE95" s="491">
        <f t="shared" si="23"/>
        <v>0</v>
      </c>
      <c r="AF95" s="491">
        <f t="shared" si="23"/>
        <v>0</v>
      </c>
      <c r="AG95" s="491">
        <f t="shared" si="23"/>
        <v>0</v>
      </c>
      <c r="AH95" s="491">
        <f t="shared" si="23"/>
        <v>0</v>
      </c>
      <c r="AI95" s="491">
        <f t="shared" si="23"/>
        <v>0</v>
      </c>
      <c r="AJ95" s="491">
        <f t="shared" si="23"/>
        <v>0</v>
      </c>
      <c r="AK95" s="491">
        <f t="shared" ref="AK95:CS95" si="24">SUM(AK96:AK115)</f>
        <v>0</v>
      </c>
      <c r="AL95" s="491">
        <f t="shared" si="24"/>
        <v>0</v>
      </c>
      <c r="AM95" s="491">
        <f t="shared" si="24"/>
        <v>0</v>
      </c>
      <c r="AN95" s="491">
        <f t="shared" si="24"/>
        <v>0</v>
      </c>
      <c r="AO95" s="491">
        <f t="shared" si="24"/>
        <v>0</v>
      </c>
      <c r="AP95" s="491">
        <f t="shared" si="24"/>
        <v>0</v>
      </c>
      <c r="AQ95" s="491">
        <f t="shared" si="24"/>
        <v>0</v>
      </c>
      <c r="AR95" s="491">
        <f t="shared" si="24"/>
        <v>0</v>
      </c>
      <c r="AS95" s="491">
        <f t="shared" si="24"/>
        <v>0</v>
      </c>
      <c r="AT95" s="491">
        <f t="shared" si="24"/>
        <v>0</v>
      </c>
      <c r="AU95" s="491">
        <f t="shared" si="24"/>
        <v>0</v>
      </c>
      <c r="AV95" s="491">
        <f t="shared" si="24"/>
        <v>0</v>
      </c>
      <c r="AW95" s="491">
        <f t="shared" si="24"/>
        <v>0</v>
      </c>
      <c r="AX95" s="491">
        <f t="shared" si="24"/>
        <v>0</v>
      </c>
      <c r="AY95" s="491">
        <f t="shared" si="24"/>
        <v>0</v>
      </c>
      <c r="AZ95" s="491">
        <f t="shared" si="24"/>
        <v>0</v>
      </c>
      <c r="BA95" s="491">
        <f t="shared" si="24"/>
        <v>0</v>
      </c>
      <c r="BB95" s="491">
        <f t="shared" si="24"/>
        <v>0</v>
      </c>
      <c r="BC95" s="491">
        <f t="shared" si="24"/>
        <v>0</v>
      </c>
      <c r="BD95" s="491">
        <f t="shared" si="24"/>
        <v>0</v>
      </c>
      <c r="BE95" s="491">
        <f t="shared" si="24"/>
        <v>0</v>
      </c>
      <c r="BF95" s="491">
        <f t="shared" si="24"/>
        <v>0</v>
      </c>
      <c r="BG95" s="491">
        <f t="shared" si="24"/>
        <v>0</v>
      </c>
      <c r="BH95" s="491">
        <f t="shared" si="24"/>
        <v>0</v>
      </c>
      <c r="BI95" s="491">
        <f t="shared" si="24"/>
        <v>0</v>
      </c>
      <c r="BJ95" s="491">
        <f t="shared" si="24"/>
        <v>0</v>
      </c>
      <c r="BK95" s="491">
        <f t="shared" si="24"/>
        <v>0</v>
      </c>
      <c r="BL95" s="491">
        <f t="shared" si="24"/>
        <v>0</v>
      </c>
      <c r="BM95" s="491">
        <f t="shared" si="24"/>
        <v>0</v>
      </c>
      <c r="BN95" s="491">
        <f t="shared" si="24"/>
        <v>0</v>
      </c>
      <c r="BO95" s="491">
        <f t="shared" si="24"/>
        <v>0</v>
      </c>
      <c r="BP95" s="491">
        <f t="shared" si="24"/>
        <v>0</v>
      </c>
      <c r="BQ95" s="491">
        <f t="shared" si="24"/>
        <v>0</v>
      </c>
      <c r="BR95" s="491">
        <f t="shared" si="24"/>
        <v>0</v>
      </c>
      <c r="BS95" s="491">
        <f t="shared" si="24"/>
        <v>0</v>
      </c>
      <c r="BT95" s="491">
        <f t="shared" si="24"/>
        <v>0</v>
      </c>
      <c r="BU95" s="491">
        <f t="shared" si="24"/>
        <v>0</v>
      </c>
      <c r="BV95" s="491">
        <f t="shared" si="24"/>
        <v>0</v>
      </c>
      <c r="BW95" s="491">
        <f t="shared" si="24"/>
        <v>0</v>
      </c>
      <c r="BX95" s="491">
        <f t="shared" si="24"/>
        <v>0</v>
      </c>
      <c r="BY95" s="491">
        <f t="shared" si="24"/>
        <v>0</v>
      </c>
      <c r="BZ95" s="491">
        <f t="shared" si="24"/>
        <v>0</v>
      </c>
      <c r="CA95" s="491">
        <f t="shared" si="24"/>
        <v>0</v>
      </c>
      <c r="CB95" s="491">
        <f t="shared" si="24"/>
        <v>0</v>
      </c>
      <c r="CC95" s="491">
        <f t="shared" si="24"/>
        <v>0</v>
      </c>
      <c r="CD95" s="491">
        <f t="shared" si="24"/>
        <v>0</v>
      </c>
      <c r="CE95" s="491">
        <f t="shared" si="24"/>
        <v>0</v>
      </c>
      <c r="CF95" s="491">
        <f t="shared" si="24"/>
        <v>0</v>
      </c>
      <c r="CG95" s="491">
        <f t="shared" si="24"/>
        <v>0</v>
      </c>
      <c r="CH95" s="491">
        <f t="shared" si="24"/>
        <v>0</v>
      </c>
      <c r="CI95" s="491">
        <f t="shared" si="24"/>
        <v>0</v>
      </c>
      <c r="CJ95" s="491">
        <f t="shared" si="24"/>
        <v>0</v>
      </c>
      <c r="CK95" s="491">
        <f t="shared" si="24"/>
        <v>0</v>
      </c>
      <c r="CL95" s="491">
        <f t="shared" si="24"/>
        <v>0</v>
      </c>
      <c r="CM95" s="491">
        <f t="shared" si="24"/>
        <v>0</v>
      </c>
      <c r="CN95" s="491">
        <f t="shared" si="24"/>
        <v>0</v>
      </c>
      <c r="CO95" s="491">
        <f t="shared" si="24"/>
        <v>0</v>
      </c>
      <c r="CP95" s="491">
        <f t="shared" si="24"/>
        <v>0</v>
      </c>
      <c r="CQ95" s="491">
        <f t="shared" si="24"/>
        <v>0</v>
      </c>
      <c r="CR95" s="491">
        <f t="shared" si="24"/>
        <v>0</v>
      </c>
      <c r="CS95" s="491">
        <f t="shared" si="24"/>
        <v>0</v>
      </c>
      <c r="CT95" s="56"/>
      <c r="CX95" s="3"/>
    </row>
    <row r="96" spans="3:102" ht="13" hidden="1" x14ac:dyDescent="0.3">
      <c r="C96" s="421"/>
      <c r="E96" s="492">
        <f>G96+NPV(G.Asm!$F$40,H96:INDEX(H96:CS96,RP))</f>
        <v>0</v>
      </c>
      <c r="F96" s="492">
        <f t="shared" ref="F96:F115" si="25">SUMIF($G$4:$CS$4,"&lt;="&amp;RP,G96:CS96)</f>
        <v>0</v>
      </c>
      <c r="G96" s="493">
        <v>0</v>
      </c>
      <c r="H96" s="494">
        <v>0</v>
      </c>
      <c r="I96" s="494">
        <v>0</v>
      </c>
      <c r="J96" s="494">
        <v>0</v>
      </c>
      <c r="K96" s="494">
        <v>0</v>
      </c>
      <c r="L96" s="494">
        <v>0</v>
      </c>
      <c r="M96" s="494">
        <v>0</v>
      </c>
      <c r="N96" s="494">
        <v>0</v>
      </c>
      <c r="O96" s="494">
        <v>0</v>
      </c>
      <c r="P96" s="494">
        <v>0</v>
      </c>
      <c r="Q96" s="494">
        <v>0</v>
      </c>
      <c r="R96" s="494">
        <v>0</v>
      </c>
      <c r="S96" s="494">
        <v>0</v>
      </c>
      <c r="T96" s="494">
        <v>0</v>
      </c>
      <c r="U96" s="494">
        <v>0</v>
      </c>
      <c r="V96" s="494">
        <v>0</v>
      </c>
      <c r="W96" s="494">
        <v>0</v>
      </c>
      <c r="X96" s="494">
        <v>0</v>
      </c>
      <c r="Y96" s="494">
        <v>0</v>
      </c>
      <c r="Z96" s="494">
        <v>0</v>
      </c>
      <c r="AA96" s="494">
        <v>0</v>
      </c>
      <c r="AB96" s="494">
        <v>0</v>
      </c>
      <c r="AC96" s="494">
        <v>0</v>
      </c>
      <c r="AD96" s="494">
        <v>0</v>
      </c>
      <c r="AE96" s="494">
        <v>0</v>
      </c>
      <c r="AF96" s="494">
        <v>0</v>
      </c>
      <c r="AG96" s="494">
        <v>0</v>
      </c>
      <c r="AH96" s="494">
        <v>0</v>
      </c>
      <c r="AI96" s="494">
        <v>0</v>
      </c>
      <c r="AJ96" s="494">
        <v>0</v>
      </c>
      <c r="AK96" s="494">
        <v>0</v>
      </c>
      <c r="AL96" s="494">
        <v>0</v>
      </c>
      <c r="AM96" s="494">
        <v>0</v>
      </c>
      <c r="AN96" s="494">
        <v>0</v>
      </c>
      <c r="AO96" s="494">
        <v>0</v>
      </c>
      <c r="AP96" s="494">
        <v>0</v>
      </c>
      <c r="AQ96" s="494">
        <v>0</v>
      </c>
      <c r="AR96" s="494">
        <v>0</v>
      </c>
      <c r="AS96" s="494">
        <v>0</v>
      </c>
      <c r="AT96" s="494">
        <v>0</v>
      </c>
      <c r="AU96" s="494">
        <v>0</v>
      </c>
      <c r="AV96" s="494">
        <v>0</v>
      </c>
      <c r="AW96" s="494">
        <v>0</v>
      </c>
      <c r="AX96" s="494">
        <v>0</v>
      </c>
      <c r="AY96" s="494">
        <v>0</v>
      </c>
      <c r="AZ96" s="494">
        <v>0</v>
      </c>
      <c r="BA96" s="494">
        <v>0</v>
      </c>
      <c r="BB96" s="494">
        <v>0</v>
      </c>
      <c r="BC96" s="494">
        <v>0</v>
      </c>
      <c r="BD96" s="494">
        <v>0</v>
      </c>
      <c r="BE96" s="494">
        <v>0</v>
      </c>
      <c r="BF96" s="494">
        <v>0</v>
      </c>
      <c r="BG96" s="494">
        <v>0</v>
      </c>
      <c r="BH96" s="494">
        <v>0</v>
      </c>
      <c r="BI96" s="494">
        <v>0</v>
      </c>
      <c r="BJ96" s="494">
        <v>0</v>
      </c>
      <c r="BK96" s="494">
        <v>0</v>
      </c>
      <c r="BL96" s="494">
        <v>0</v>
      </c>
      <c r="BM96" s="494">
        <v>0</v>
      </c>
      <c r="BN96" s="494">
        <v>0</v>
      </c>
      <c r="BO96" s="494">
        <v>0</v>
      </c>
      <c r="BP96" s="494">
        <v>0</v>
      </c>
      <c r="BQ96" s="494">
        <v>0</v>
      </c>
      <c r="BR96" s="494">
        <v>0</v>
      </c>
      <c r="BS96" s="494">
        <v>0</v>
      </c>
      <c r="BT96" s="494">
        <v>0</v>
      </c>
      <c r="BU96" s="494">
        <v>0</v>
      </c>
      <c r="BV96" s="494">
        <v>0</v>
      </c>
      <c r="BW96" s="494">
        <v>0</v>
      </c>
      <c r="BX96" s="494">
        <v>0</v>
      </c>
      <c r="BY96" s="494">
        <v>0</v>
      </c>
      <c r="BZ96" s="494">
        <v>0</v>
      </c>
      <c r="CA96" s="494">
        <v>0</v>
      </c>
      <c r="CB96" s="494">
        <v>0</v>
      </c>
      <c r="CC96" s="494">
        <v>0</v>
      </c>
      <c r="CD96" s="494">
        <v>0</v>
      </c>
      <c r="CE96" s="494">
        <v>0</v>
      </c>
      <c r="CF96" s="494">
        <v>0</v>
      </c>
      <c r="CG96" s="494">
        <v>0</v>
      </c>
      <c r="CH96" s="494">
        <v>0</v>
      </c>
      <c r="CI96" s="494">
        <v>0</v>
      </c>
      <c r="CJ96" s="494">
        <v>0</v>
      </c>
      <c r="CK96" s="494">
        <v>0</v>
      </c>
      <c r="CL96" s="494">
        <v>0</v>
      </c>
      <c r="CM96" s="494">
        <v>0</v>
      </c>
      <c r="CN96" s="494">
        <v>0</v>
      </c>
      <c r="CO96" s="494">
        <v>0</v>
      </c>
      <c r="CP96" s="494">
        <v>0</v>
      </c>
      <c r="CQ96" s="494">
        <v>0</v>
      </c>
      <c r="CR96" s="494">
        <v>0</v>
      </c>
      <c r="CS96" s="494">
        <v>0</v>
      </c>
      <c r="CT96" s="9"/>
      <c r="CV96" s="343">
        <f>IF(COUNT(G96:INDEX(G96:CS96,RP+1))&lt;&gt;RP+1,"Error",0)</f>
        <v>0</v>
      </c>
      <c r="CX96" s="324">
        <f t="shared" ref="CX96:CX115" si="26">IF(OR(AND(OR(ISBLANK(C96),NOT(ISBLANK(C96)),C96="Spare"),E96=0,F96=0),AND(NOT(ISBLANK(C96)),NOT(C96="Spare"),NOT(E96=0),NOT(F96=0))),0,"Error")</f>
        <v>0</v>
      </c>
    </row>
    <row r="97" spans="3:102" ht="13" hidden="1" x14ac:dyDescent="0.3">
      <c r="C97" s="421"/>
      <c r="E97" s="492">
        <f>G97+NPV(G.Asm!$F$40,H97:INDEX(H97:CS97,RP))</f>
        <v>0</v>
      </c>
      <c r="F97" s="492">
        <f t="shared" si="25"/>
        <v>0</v>
      </c>
      <c r="G97" s="493">
        <v>0</v>
      </c>
      <c r="H97" s="494">
        <v>0</v>
      </c>
      <c r="I97" s="494">
        <v>0</v>
      </c>
      <c r="J97" s="494">
        <v>0</v>
      </c>
      <c r="K97" s="494">
        <v>0</v>
      </c>
      <c r="L97" s="494">
        <v>0</v>
      </c>
      <c r="M97" s="494">
        <v>0</v>
      </c>
      <c r="N97" s="494">
        <v>0</v>
      </c>
      <c r="O97" s="494">
        <v>0</v>
      </c>
      <c r="P97" s="494">
        <v>0</v>
      </c>
      <c r="Q97" s="494">
        <v>0</v>
      </c>
      <c r="R97" s="494">
        <v>0</v>
      </c>
      <c r="S97" s="494">
        <v>0</v>
      </c>
      <c r="T97" s="494">
        <v>0</v>
      </c>
      <c r="U97" s="494">
        <v>0</v>
      </c>
      <c r="V97" s="494">
        <v>0</v>
      </c>
      <c r="W97" s="494">
        <v>0</v>
      </c>
      <c r="X97" s="494">
        <v>0</v>
      </c>
      <c r="Y97" s="494">
        <v>0</v>
      </c>
      <c r="Z97" s="494">
        <v>0</v>
      </c>
      <c r="AA97" s="494">
        <v>0</v>
      </c>
      <c r="AB97" s="494">
        <v>0</v>
      </c>
      <c r="AC97" s="494">
        <v>0</v>
      </c>
      <c r="AD97" s="494">
        <v>0</v>
      </c>
      <c r="AE97" s="494">
        <v>0</v>
      </c>
      <c r="AF97" s="494">
        <v>0</v>
      </c>
      <c r="AG97" s="494">
        <v>0</v>
      </c>
      <c r="AH97" s="494">
        <v>0</v>
      </c>
      <c r="AI97" s="494">
        <v>0</v>
      </c>
      <c r="AJ97" s="494">
        <v>0</v>
      </c>
      <c r="AK97" s="494">
        <v>0</v>
      </c>
      <c r="AL97" s="494">
        <v>0</v>
      </c>
      <c r="AM97" s="494">
        <v>0</v>
      </c>
      <c r="AN97" s="494">
        <v>0</v>
      </c>
      <c r="AO97" s="494">
        <v>0</v>
      </c>
      <c r="AP97" s="494">
        <v>0</v>
      </c>
      <c r="AQ97" s="494">
        <v>0</v>
      </c>
      <c r="AR97" s="494">
        <v>0</v>
      </c>
      <c r="AS97" s="494">
        <v>0</v>
      </c>
      <c r="AT97" s="494">
        <v>0</v>
      </c>
      <c r="AU97" s="494">
        <v>0</v>
      </c>
      <c r="AV97" s="494">
        <v>0</v>
      </c>
      <c r="AW97" s="494">
        <v>0</v>
      </c>
      <c r="AX97" s="494">
        <v>0</v>
      </c>
      <c r="AY97" s="494">
        <v>0</v>
      </c>
      <c r="AZ97" s="494">
        <v>0</v>
      </c>
      <c r="BA97" s="494">
        <v>0</v>
      </c>
      <c r="BB97" s="494">
        <v>0</v>
      </c>
      <c r="BC97" s="494">
        <v>0</v>
      </c>
      <c r="BD97" s="494">
        <v>0</v>
      </c>
      <c r="BE97" s="494">
        <v>0</v>
      </c>
      <c r="BF97" s="494">
        <v>0</v>
      </c>
      <c r="BG97" s="494">
        <v>0</v>
      </c>
      <c r="BH97" s="494">
        <v>0</v>
      </c>
      <c r="BI97" s="494">
        <v>0</v>
      </c>
      <c r="BJ97" s="494">
        <v>0</v>
      </c>
      <c r="BK97" s="494">
        <v>0</v>
      </c>
      <c r="BL97" s="494">
        <v>0</v>
      </c>
      <c r="BM97" s="494">
        <v>0</v>
      </c>
      <c r="BN97" s="494">
        <v>0</v>
      </c>
      <c r="BO97" s="494">
        <v>0</v>
      </c>
      <c r="BP97" s="494">
        <v>0</v>
      </c>
      <c r="BQ97" s="494">
        <v>0</v>
      </c>
      <c r="BR97" s="494">
        <v>0</v>
      </c>
      <c r="BS97" s="494">
        <v>0</v>
      </c>
      <c r="BT97" s="494">
        <v>0</v>
      </c>
      <c r="BU97" s="494">
        <v>0</v>
      </c>
      <c r="BV97" s="494">
        <v>0</v>
      </c>
      <c r="BW97" s="494">
        <v>0</v>
      </c>
      <c r="BX97" s="494">
        <v>0</v>
      </c>
      <c r="BY97" s="494">
        <v>0</v>
      </c>
      <c r="BZ97" s="494">
        <v>0</v>
      </c>
      <c r="CA97" s="494">
        <v>0</v>
      </c>
      <c r="CB97" s="494">
        <v>0</v>
      </c>
      <c r="CC97" s="494">
        <v>0</v>
      </c>
      <c r="CD97" s="494">
        <v>0</v>
      </c>
      <c r="CE97" s="494">
        <v>0</v>
      </c>
      <c r="CF97" s="494">
        <v>0</v>
      </c>
      <c r="CG97" s="494">
        <v>0</v>
      </c>
      <c r="CH97" s="494">
        <v>0</v>
      </c>
      <c r="CI97" s="494">
        <v>0</v>
      </c>
      <c r="CJ97" s="494">
        <v>0</v>
      </c>
      <c r="CK97" s="494">
        <v>0</v>
      </c>
      <c r="CL97" s="494">
        <v>0</v>
      </c>
      <c r="CM97" s="494">
        <v>0</v>
      </c>
      <c r="CN97" s="494">
        <v>0</v>
      </c>
      <c r="CO97" s="494">
        <v>0</v>
      </c>
      <c r="CP97" s="494">
        <v>0</v>
      </c>
      <c r="CQ97" s="494">
        <v>0</v>
      </c>
      <c r="CR97" s="494">
        <v>0</v>
      </c>
      <c r="CS97" s="494">
        <v>0</v>
      </c>
      <c r="CT97" s="9"/>
      <c r="CV97" s="343">
        <f>IF(COUNT(G97:INDEX(G97:CS97,RP+1))&lt;&gt;RP+1,"Error",0)</f>
        <v>0</v>
      </c>
      <c r="CX97" s="324">
        <f t="shared" si="26"/>
        <v>0</v>
      </c>
    </row>
    <row r="98" spans="3:102" ht="13" hidden="1" x14ac:dyDescent="0.3">
      <c r="C98" s="421"/>
      <c r="E98" s="492">
        <f>G98+NPV(G.Asm!$F$40,H98:INDEX(H98:CS98,RP))</f>
        <v>0</v>
      </c>
      <c r="F98" s="492">
        <f t="shared" si="25"/>
        <v>0</v>
      </c>
      <c r="G98" s="493">
        <v>0</v>
      </c>
      <c r="H98" s="494">
        <v>0</v>
      </c>
      <c r="I98" s="494">
        <v>0</v>
      </c>
      <c r="J98" s="494">
        <v>0</v>
      </c>
      <c r="K98" s="494">
        <v>0</v>
      </c>
      <c r="L98" s="494">
        <v>0</v>
      </c>
      <c r="M98" s="494">
        <v>0</v>
      </c>
      <c r="N98" s="494">
        <v>0</v>
      </c>
      <c r="O98" s="494">
        <v>0</v>
      </c>
      <c r="P98" s="494">
        <v>0</v>
      </c>
      <c r="Q98" s="494">
        <v>0</v>
      </c>
      <c r="R98" s="494">
        <v>0</v>
      </c>
      <c r="S98" s="494">
        <v>0</v>
      </c>
      <c r="T98" s="494">
        <v>0</v>
      </c>
      <c r="U98" s="494">
        <v>0</v>
      </c>
      <c r="V98" s="494">
        <v>0</v>
      </c>
      <c r="W98" s="494">
        <v>0</v>
      </c>
      <c r="X98" s="494">
        <v>0</v>
      </c>
      <c r="Y98" s="494">
        <v>0</v>
      </c>
      <c r="Z98" s="494">
        <v>0</v>
      </c>
      <c r="AA98" s="494">
        <v>0</v>
      </c>
      <c r="AB98" s="494">
        <v>0</v>
      </c>
      <c r="AC98" s="494">
        <v>0</v>
      </c>
      <c r="AD98" s="494">
        <v>0</v>
      </c>
      <c r="AE98" s="494">
        <v>0</v>
      </c>
      <c r="AF98" s="494">
        <v>0</v>
      </c>
      <c r="AG98" s="494">
        <v>0</v>
      </c>
      <c r="AH98" s="494">
        <v>0</v>
      </c>
      <c r="AI98" s="494">
        <v>0</v>
      </c>
      <c r="AJ98" s="494">
        <v>0</v>
      </c>
      <c r="AK98" s="494">
        <v>0</v>
      </c>
      <c r="AL98" s="494">
        <v>0</v>
      </c>
      <c r="AM98" s="494">
        <v>0</v>
      </c>
      <c r="AN98" s="494">
        <v>0</v>
      </c>
      <c r="AO98" s="494">
        <v>0</v>
      </c>
      <c r="AP98" s="494">
        <v>0</v>
      </c>
      <c r="AQ98" s="494">
        <v>0</v>
      </c>
      <c r="AR98" s="494">
        <v>0</v>
      </c>
      <c r="AS98" s="494">
        <v>0</v>
      </c>
      <c r="AT98" s="494">
        <v>0</v>
      </c>
      <c r="AU98" s="494">
        <v>0</v>
      </c>
      <c r="AV98" s="494">
        <v>0</v>
      </c>
      <c r="AW98" s="494">
        <v>0</v>
      </c>
      <c r="AX98" s="494">
        <v>0</v>
      </c>
      <c r="AY98" s="494">
        <v>0</v>
      </c>
      <c r="AZ98" s="494">
        <v>0</v>
      </c>
      <c r="BA98" s="494">
        <v>0</v>
      </c>
      <c r="BB98" s="494">
        <v>0</v>
      </c>
      <c r="BC98" s="494">
        <v>0</v>
      </c>
      <c r="BD98" s="494">
        <v>0</v>
      </c>
      <c r="BE98" s="494">
        <v>0</v>
      </c>
      <c r="BF98" s="494">
        <v>0</v>
      </c>
      <c r="BG98" s="494">
        <v>0</v>
      </c>
      <c r="BH98" s="494">
        <v>0</v>
      </c>
      <c r="BI98" s="494">
        <v>0</v>
      </c>
      <c r="BJ98" s="494">
        <v>0</v>
      </c>
      <c r="BK98" s="494">
        <v>0</v>
      </c>
      <c r="BL98" s="494">
        <v>0</v>
      </c>
      <c r="BM98" s="494">
        <v>0</v>
      </c>
      <c r="BN98" s="494">
        <v>0</v>
      </c>
      <c r="BO98" s="494">
        <v>0</v>
      </c>
      <c r="BP98" s="494">
        <v>0</v>
      </c>
      <c r="BQ98" s="494">
        <v>0</v>
      </c>
      <c r="BR98" s="494">
        <v>0</v>
      </c>
      <c r="BS98" s="494">
        <v>0</v>
      </c>
      <c r="BT98" s="494">
        <v>0</v>
      </c>
      <c r="BU98" s="494">
        <v>0</v>
      </c>
      <c r="BV98" s="494">
        <v>0</v>
      </c>
      <c r="BW98" s="494">
        <v>0</v>
      </c>
      <c r="BX98" s="494">
        <v>0</v>
      </c>
      <c r="BY98" s="494">
        <v>0</v>
      </c>
      <c r="BZ98" s="494">
        <v>0</v>
      </c>
      <c r="CA98" s="494">
        <v>0</v>
      </c>
      <c r="CB98" s="494">
        <v>0</v>
      </c>
      <c r="CC98" s="494">
        <v>0</v>
      </c>
      <c r="CD98" s="494">
        <v>0</v>
      </c>
      <c r="CE98" s="494">
        <v>0</v>
      </c>
      <c r="CF98" s="494">
        <v>0</v>
      </c>
      <c r="CG98" s="494">
        <v>0</v>
      </c>
      <c r="CH98" s="494">
        <v>0</v>
      </c>
      <c r="CI98" s="494">
        <v>0</v>
      </c>
      <c r="CJ98" s="494">
        <v>0</v>
      </c>
      <c r="CK98" s="494">
        <v>0</v>
      </c>
      <c r="CL98" s="494">
        <v>0</v>
      </c>
      <c r="CM98" s="494">
        <v>0</v>
      </c>
      <c r="CN98" s="494">
        <v>0</v>
      </c>
      <c r="CO98" s="494">
        <v>0</v>
      </c>
      <c r="CP98" s="494">
        <v>0</v>
      </c>
      <c r="CQ98" s="494">
        <v>0</v>
      </c>
      <c r="CR98" s="494">
        <v>0</v>
      </c>
      <c r="CS98" s="494">
        <v>0</v>
      </c>
      <c r="CT98" s="9"/>
      <c r="CV98" s="343">
        <f>IF(COUNT(G98:INDEX(G98:CS98,RP+1))&lt;&gt;RP+1,"Error",0)</f>
        <v>0</v>
      </c>
      <c r="CX98" s="324">
        <f t="shared" si="26"/>
        <v>0</v>
      </c>
    </row>
    <row r="99" spans="3:102" ht="13" hidden="1" x14ac:dyDescent="0.3">
      <c r="C99" s="421"/>
      <c r="E99" s="492">
        <f>G99+NPV(G.Asm!$F$40,H99:INDEX(H99:CS99,RP))</f>
        <v>0</v>
      </c>
      <c r="F99" s="492">
        <f t="shared" si="25"/>
        <v>0</v>
      </c>
      <c r="G99" s="493">
        <v>0</v>
      </c>
      <c r="H99" s="494">
        <v>0</v>
      </c>
      <c r="I99" s="494">
        <v>0</v>
      </c>
      <c r="J99" s="494">
        <v>0</v>
      </c>
      <c r="K99" s="494">
        <v>0</v>
      </c>
      <c r="L99" s="494">
        <v>0</v>
      </c>
      <c r="M99" s="494">
        <v>0</v>
      </c>
      <c r="N99" s="494">
        <v>0</v>
      </c>
      <c r="O99" s="494">
        <v>0</v>
      </c>
      <c r="P99" s="494">
        <v>0</v>
      </c>
      <c r="Q99" s="494">
        <v>0</v>
      </c>
      <c r="R99" s="494">
        <v>0</v>
      </c>
      <c r="S99" s="494">
        <v>0</v>
      </c>
      <c r="T99" s="494">
        <v>0</v>
      </c>
      <c r="U99" s="494">
        <v>0</v>
      </c>
      <c r="V99" s="494">
        <v>0</v>
      </c>
      <c r="W99" s="494">
        <v>0</v>
      </c>
      <c r="X99" s="494">
        <v>0</v>
      </c>
      <c r="Y99" s="494">
        <v>0</v>
      </c>
      <c r="Z99" s="494">
        <v>0</v>
      </c>
      <c r="AA99" s="494">
        <v>0</v>
      </c>
      <c r="AB99" s="494">
        <v>0</v>
      </c>
      <c r="AC99" s="494">
        <v>0</v>
      </c>
      <c r="AD99" s="494">
        <v>0</v>
      </c>
      <c r="AE99" s="494">
        <v>0</v>
      </c>
      <c r="AF99" s="494">
        <v>0</v>
      </c>
      <c r="AG99" s="494">
        <v>0</v>
      </c>
      <c r="AH99" s="494">
        <v>0</v>
      </c>
      <c r="AI99" s="494">
        <v>0</v>
      </c>
      <c r="AJ99" s="494">
        <v>0</v>
      </c>
      <c r="AK99" s="494">
        <v>0</v>
      </c>
      <c r="AL99" s="494">
        <v>0</v>
      </c>
      <c r="AM99" s="494">
        <v>0</v>
      </c>
      <c r="AN99" s="494">
        <v>0</v>
      </c>
      <c r="AO99" s="494">
        <v>0</v>
      </c>
      <c r="AP99" s="494">
        <v>0</v>
      </c>
      <c r="AQ99" s="494">
        <v>0</v>
      </c>
      <c r="AR99" s="494">
        <v>0</v>
      </c>
      <c r="AS99" s="494">
        <v>0</v>
      </c>
      <c r="AT99" s="494">
        <v>0</v>
      </c>
      <c r="AU99" s="494">
        <v>0</v>
      </c>
      <c r="AV99" s="494">
        <v>0</v>
      </c>
      <c r="AW99" s="494">
        <v>0</v>
      </c>
      <c r="AX99" s="494">
        <v>0</v>
      </c>
      <c r="AY99" s="494">
        <v>0</v>
      </c>
      <c r="AZ99" s="494">
        <v>0</v>
      </c>
      <c r="BA99" s="494">
        <v>0</v>
      </c>
      <c r="BB99" s="494">
        <v>0</v>
      </c>
      <c r="BC99" s="494">
        <v>0</v>
      </c>
      <c r="BD99" s="494">
        <v>0</v>
      </c>
      <c r="BE99" s="494">
        <v>0</v>
      </c>
      <c r="BF99" s="494">
        <v>0</v>
      </c>
      <c r="BG99" s="494">
        <v>0</v>
      </c>
      <c r="BH99" s="494">
        <v>0</v>
      </c>
      <c r="BI99" s="494">
        <v>0</v>
      </c>
      <c r="BJ99" s="494">
        <v>0</v>
      </c>
      <c r="BK99" s="494">
        <v>0</v>
      </c>
      <c r="BL99" s="494">
        <v>0</v>
      </c>
      <c r="BM99" s="494">
        <v>0</v>
      </c>
      <c r="BN99" s="494">
        <v>0</v>
      </c>
      <c r="BO99" s="494">
        <v>0</v>
      </c>
      <c r="BP99" s="494">
        <v>0</v>
      </c>
      <c r="BQ99" s="494">
        <v>0</v>
      </c>
      <c r="BR99" s="494">
        <v>0</v>
      </c>
      <c r="BS99" s="494">
        <v>0</v>
      </c>
      <c r="BT99" s="494">
        <v>0</v>
      </c>
      <c r="BU99" s="494">
        <v>0</v>
      </c>
      <c r="BV99" s="494">
        <v>0</v>
      </c>
      <c r="BW99" s="494">
        <v>0</v>
      </c>
      <c r="BX99" s="494">
        <v>0</v>
      </c>
      <c r="BY99" s="494">
        <v>0</v>
      </c>
      <c r="BZ99" s="494">
        <v>0</v>
      </c>
      <c r="CA99" s="494">
        <v>0</v>
      </c>
      <c r="CB99" s="494">
        <v>0</v>
      </c>
      <c r="CC99" s="494">
        <v>0</v>
      </c>
      <c r="CD99" s="494">
        <v>0</v>
      </c>
      <c r="CE99" s="494">
        <v>0</v>
      </c>
      <c r="CF99" s="494">
        <v>0</v>
      </c>
      <c r="CG99" s="494">
        <v>0</v>
      </c>
      <c r="CH99" s="494">
        <v>0</v>
      </c>
      <c r="CI99" s="494">
        <v>0</v>
      </c>
      <c r="CJ99" s="494">
        <v>0</v>
      </c>
      <c r="CK99" s="494">
        <v>0</v>
      </c>
      <c r="CL99" s="494">
        <v>0</v>
      </c>
      <c r="CM99" s="494">
        <v>0</v>
      </c>
      <c r="CN99" s="494">
        <v>0</v>
      </c>
      <c r="CO99" s="494">
        <v>0</v>
      </c>
      <c r="CP99" s="494">
        <v>0</v>
      </c>
      <c r="CQ99" s="494">
        <v>0</v>
      </c>
      <c r="CR99" s="494">
        <v>0</v>
      </c>
      <c r="CS99" s="494">
        <v>0</v>
      </c>
      <c r="CT99" s="9"/>
      <c r="CV99" s="343">
        <f>IF(COUNT(G99:INDEX(G99:CS99,RP+1))&lt;&gt;RP+1,"Error",0)</f>
        <v>0</v>
      </c>
      <c r="CX99" s="324">
        <f t="shared" si="26"/>
        <v>0</v>
      </c>
    </row>
    <row r="100" spans="3:102" ht="13" hidden="1" x14ac:dyDescent="0.3">
      <c r="C100" s="421"/>
      <c r="E100" s="492">
        <f>G100+NPV(G.Asm!$F$40,H100:INDEX(H100:CS100,RP))</f>
        <v>0</v>
      </c>
      <c r="F100" s="492">
        <f t="shared" si="25"/>
        <v>0</v>
      </c>
      <c r="G100" s="493">
        <v>0</v>
      </c>
      <c r="H100" s="494">
        <v>0</v>
      </c>
      <c r="I100" s="494">
        <v>0</v>
      </c>
      <c r="J100" s="494">
        <v>0</v>
      </c>
      <c r="K100" s="494">
        <v>0</v>
      </c>
      <c r="L100" s="494">
        <v>0</v>
      </c>
      <c r="M100" s="494">
        <v>0</v>
      </c>
      <c r="N100" s="494">
        <v>0</v>
      </c>
      <c r="O100" s="494">
        <v>0</v>
      </c>
      <c r="P100" s="494">
        <v>0</v>
      </c>
      <c r="Q100" s="494">
        <v>0</v>
      </c>
      <c r="R100" s="494">
        <v>0</v>
      </c>
      <c r="S100" s="494">
        <v>0</v>
      </c>
      <c r="T100" s="494">
        <v>0</v>
      </c>
      <c r="U100" s="494">
        <v>0</v>
      </c>
      <c r="V100" s="494">
        <v>0</v>
      </c>
      <c r="W100" s="494">
        <v>0</v>
      </c>
      <c r="X100" s="494">
        <v>0</v>
      </c>
      <c r="Y100" s="494">
        <v>0</v>
      </c>
      <c r="Z100" s="494">
        <v>0</v>
      </c>
      <c r="AA100" s="494">
        <v>0</v>
      </c>
      <c r="AB100" s="494">
        <v>0</v>
      </c>
      <c r="AC100" s="494">
        <v>0</v>
      </c>
      <c r="AD100" s="494">
        <v>0</v>
      </c>
      <c r="AE100" s="494">
        <v>0</v>
      </c>
      <c r="AF100" s="494">
        <v>0</v>
      </c>
      <c r="AG100" s="494">
        <v>0</v>
      </c>
      <c r="AH100" s="494">
        <v>0</v>
      </c>
      <c r="AI100" s="494">
        <v>0</v>
      </c>
      <c r="AJ100" s="494">
        <v>0</v>
      </c>
      <c r="AK100" s="494">
        <v>0</v>
      </c>
      <c r="AL100" s="494">
        <v>0</v>
      </c>
      <c r="AM100" s="494">
        <v>0</v>
      </c>
      <c r="AN100" s="494">
        <v>0</v>
      </c>
      <c r="AO100" s="494">
        <v>0</v>
      </c>
      <c r="AP100" s="494">
        <v>0</v>
      </c>
      <c r="AQ100" s="494">
        <v>0</v>
      </c>
      <c r="AR100" s="494">
        <v>0</v>
      </c>
      <c r="AS100" s="494">
        <v>0</v>
      </c>
      <c r="AT100" s="494">
        <v>0</v>
      </c>
      <c r="AU100" s="494">
        <v>0</v>
      </c>
      <c r="AV100" s="494">
        <v>0</v>
      </c>
      <c r="AW100" s="494">
        <v>0</v>
      </c>
      <c r="AX100" s="494">
        <v>0</v>
      </c>
      <c r="AY100" s="494">
        <v>0</v>
      </c>
      <c r="AZ100" s="494">
        <v>0</v>
      </c>
      <c r="BA100" s="494">
        <v>0</v>
      </c>
      <c r="BB100" s="494">
        <v>0</v>
      </c>
      <c r="BC100" s="494">
        <v>0</v>
      </c>
      <c r="BD100" s="494">
        <v>0</v>
      </c>
      <c r="BE100" s="494">
        <v>0</v>
      </c>
      <c r="BF100" s="494">
        <v>0</v>
      </c>
      <c r="BG100" s="494">
        <v>0</v>
      </c>
      <c r="BH100" s="494">
        <v>0</v>
      </c>
      <c r="BI100" s="494">
        <v>0</v>
      </c>
      <c r="BJ100" s="494">
        <v>0</v>
      </c>
      <c r="BK100" s="494">
        <v>0</v>
      </c>
      <c r="BL100" s="494">
        <v>0</v>
      </c>
      <c r="BM100" s="494">
        <v>0</v>
      </c>
      <c r="BN100" s="494">
        <v>0</v>
      </c>
      <c r="BO100" s="494">
        <v>0</v>
      </c>
      <c r="BP100" s="494">
        <v>0</v>
      </c>
      <c r="BQ100" s="494">
        <v>0</v>
      </c>
      <c r="BR100" s="494">
        <v>0</v>
      </c>
      <c r="BS100" s="494">
        <v>0</v>
      </c>
      <c r="BT100" s="494">
        <v>0</v>
      </c>
      <c r="BU100" s="494">
        <v>0</v>
      </c>
      <c r="BV100" s="494">
        <v>0</v>
      </c>
      <c r="BW100" s="494">
        <v>0</v>
      </c>
      <c r="BX100" s="494">
        <v>0</v>
      </c>
      <c r="BY100" s="494">
        <v>0</v>
      </c>
      <c r="BZ100" s="494">
        <v>0</v>
      </c>
      <c r="CA100" s="494">
        <v>0</v>
      </c>
      <c r="CB100" s="494">
        <v>0</v>
      </c>
      <c r="CC100" s="494">
        <v>0</v>
      </c>
      <c r="CD100" s="494">
        <v>0</v>
      </c>
      <c r="CE100" s="494">
        <v>0</v>
      </c>
      <c r="CF100" s="494">
        <v>0</v>
      </c>
      <c r="CG100" s="494">
        <v>0</v>
      </c>
      <c r="CH100" s="494">
        <v>0</v>
      </c>
      <c r="CI100" s="494">
        <v>0</v>
      </c>
      <c r="CJ100" s="494">
        <v>0</v>
      </c>
      <c r="CK100" s="494">
        <v>0</v>
      </c>
      <c r="CL100" s="494">
        <v>0</v>
      </c>
      <c r="CM100" s="494">
        <v>0</v>
      </c>
      <c r="CN100" s="494">
        <v>0</v>
      </c>
      <c r="CO100" s="494">
        <v>0</v>
      </c>
      <c r="CP100" s="494">
        <v>0</v>
      </c>
      <c r="CQ100" s="494">
        <v>0</v>
      </c>
      <c r="CR100" s="494">
        <v>0</v>
      </c>
      <c r="CS100" s="494">
        <v>0</v>
      </c>
      <c r="CT100" s="9"/>
      <c r="CV100" s="343">
        <f>IF(COUNT(G100:INDEX(G100:CS100,RP+1))&lt;&gt;RP+1,"Error",0)</f>
        <v>0</v>
      </c>
      <c r="CX100" s="324">
        <f t="shared" si="26"/>
        <v>0</v>
      </c>
    </row>
    <row r="101" spans="3:102" ht="13" hidden="1" x14ac:dyDescent="0.3">
      <c r="C101" s="421"/>
      <c r="E101" s="492">
        <f>G101+NPV(G.Asm!$F$40,H101:INDEX(H101:CS101,RP))</f>
        <v>0</v>
      </c>
      <c r="F101" s="492">
        <f t="shared" si="25"/>
        <v>0</v>
      </c>
      <c r="G101" s="493">
        <v>0</v>
      </c>
      <c r="H101" s="494">
        <v>0</v>
      </c>
      <c r="I101" s="494">
        <v>0</v>
      </c>
      <c r="J101" s="494">
        <v>0</v>
      </c>
      <c r="K101" s="494">
        <v>0</v>
      </c>
      <c r="L101" s="494">
        <v>0</v>
      </c>
      <c r="M101" s="494">
        <v>0</v>
      </c>
      <c r="N101" s="494">
        <v>0</v>
      </c>
      <c r="O101" s="494">
        <v>0</v>
      </c>
      <c r="P101" s="494">
        <v>0</v>
      </c>
      <c r="Q101" s="494">
        <v>0</v>
      </c>
      <c r="R101" s="494">
        <v>0</v>
      </c>
      <c r="S101" s="494">
        <v>0</v>
      </c>
      <c r="T101" s="494">
        <v>0</v>
      </c>
      <c r="U101" s="494">
        <v>0</v>
      </c>
      <c r="V101" s="494">
        <v>0</v>
      </c>
      <c r="W101" s="494">
        <v>0</v>
      </c>
      <c r="X101" s="494">
        <v>0</v>
      </c>
      <c r="Y101" s="494">
        <v>0</v>
      </c>
      <c r="Z101" s="494">
        <v>0</v>
      </c>
      <c r="AA101" s="494">
        <v>0</v>
      </c>
      <c r="AB101" s="494">
        <v>0</v>
      </c>
      <c r="AC101" s="494">
        <v>0</v>
      </c>
      <c r="AD101" s="494">
        <v>0</v>
      </c>
      <c r="AE101" s="494">
        <v>0</v>
      </c>
      <c r="AF101" s="494">
        <v>0</v>
      </c>
      <c r="AG101" s="494">
        <v>0</v>
      </c>
      <c r="AH101" s="494">
        <v>0</v>
      </c>
      <c r="AI101" s="494">
        <v>0</v>
      </c>
      <c r="AJ101" s="494">
        <v>0</v>
      </c>
      <c r="AK101" s="494">
        <v>0</v>
      </c>
      <c r="AL101" s="494">
        <v>0</v>
      </c>
      <c r="AM101" s="494">
        <v>0</v>
      </c>
      <c r="AN101" s="494">
        <v>0</v>
      </c>
      <c r="AO101" s="494">
        <v>0</v>
      </c>
      <c r="AP101" s="494">
        <v>0</v>
      </c>
      <c r="AQ101" s="494">
        <v>0</v>
      </c>
      <c r="AR101" s="494">
        <v>0</v>
      </c>
      <c r="AS101" s="494">
        <v>0</v>
      </c>
      <c r="AT101" s="494">
        <v>0</v>
      </c>
      <c r="AU101" s="494">
        <v>0</v>
      </c>
      <c r="AV101" s="494">
        <v>0</v>
      </c>
      <c r="AW101" s="494">
        <v>0</v>
      </c>
      <c r="AX101" s="494">
        <v>0</v>
      </c>
      <c r="AY101" s="494">
        <v>0</v>
      </c>
      <c r="AZ101" s="494">
        <v>0</v>
      </c>
      <c r="BA101" s="494">
        <v>0</v>
      </c>
      <c r="BB101" s="494">
        <v>0</v>
      </c>
      <c r="BC101" s="494">
        <v>0</v>
      </c>
      <c r="BD101" s="494">
        <v>0</v>
      </c>
      <c r="BE101" s="494">
        <v>0</v>
      </c>
      <c r="BF101" s="494">
        <v>0</v>
      </c>
      <c r="BG101" s="494">
        <v>0</v>
      </c>
      <c r="BH101" s="494">
        <v>0</v>
      </c>
      <c r="BI101" s="494">
        <v>0</v>
      </c>
      <c r="BJ101" s="494">
        <v>0</v>
      </c>
      <c r="BK101" s="494">
        <v>0</v>
      </c>
      <c r="BL101" s="494">
        <v>0</v>
      </c>
      <c r="BM101" s="494">
        <v>0</v>
      </c>
      <c r="BN101" s="494">
        <v>0</v>
      </c>
      <c r="BO101" s="494">
        <v>0</v>
      </c>
      <c r="BP101" s="494">
        <v>0</v>
      </c>
      <c r="BQ101" s="494">
        <v>0</v>
      </c>
      <c r="BR101" s="494">
        <v>0</v>
      </c>
      <c r="BS101" s="494">
        <v>0</v>
      </c>
      <c r="BT101" s="494">
        <v>0</v>
      </c>
      <c r="BU101" s="494">
        <v>0</v>
      </c>
      <c r="BV101" s="494">
        <v>0</v>
      </c>
      <c r="BW101" s="494">
        <v>0</v>
      </c>
      <c r="BX101" s="494">
        <v>0</v>
      </c>
      <c r="BY101" s="494">
        <v>0</v>
      </c>
      <c r="BZ101" s="494">
        <v>0</v>
      </c>
      <c r="CA101" s="494">
        <v>0</v>
      </c>
      <c r="CB101" s="494">
        <v>0</v>
      </c>
      <c r="CC101" s="494">
        <v>0</v>
      </c>
      <c r="CD101" s="494">
        <v>0</v>
      </c>
      <c r="CE101" s="494">
        <v>0</v>
      </c>
      <c r="CF101" s="494">
        <v>0</v>
      </c>
      <c r="CG101" s="494">
        <v>0</v>
      </c>
      <c r="CH101" s="494">
        <v>0</v>
      </c>
      <c r="CI101" s="494">
        <v>0</v>
      </c>
      <c r="CJ101" s="494">
        <v>0</v>
      </c>
      <c r="CK101" s="494">
        <v>0</v>
      </c>
      <c r="CL101" s="494">
        <v>0</v>
      </c>
      <c r="CM101" s="494">
        <v>0</v>
      </c>
      <c r="CN101" s="494">
        <v>0</v>
      </c>
      <c r="CO101" s="494">
        <v>0</v>
      </c>
      <c r="CP101" s="494">
        <v>0</v>
      </c>
      <c r="CQ101" s="494">
        <v>0</v>
      </c>
      <c r="CR101" s="494">
        <v>0</v>
      </c>
      <c r="CS101" s="494">
        <v>0</v>
      </c>
      <c r="CT101" s="9"/>
      <c r="CV101" s="343">
        <f>IF(COUNT(G101:INDEX(G101:CS101,RP+1))&lt;&gt;RP+1,"Error",0)</f>
        <v>0</v>
      </c>
      <c r="CX101" s="324">
        <f t="shared" si="26"/>
        <v>0</v>
      </c>
    </row>
    <row r="102" spans="3:102" ht="13" hidden="1" x14ac:dyDescent="0.3">
      <c r="C102" s="421"/>
      <c r="E102" s="492">
        <f>G102+NPV(G.Asm!$F$40,H102:INDEX(H102:CS102,RP))</f>
        <v>0</v>
      </c>
      <c r="F102" s="492">
        <f t="shared" si="25"/>
        <v>0</v>
      </c>
      <c r="G102" s="493">
        <v>0</v>
      </c>
      <c r="H102" s="494">
        <v>0</v>
      </c>
      <c r="I102" s="494">
        <v>0</v>
      </c>
      <c r="J102" s="494">
        <v>0</v>
      </c>
      <c r="K102" s="494">
        <v>0</v>
      </c>
      <c r="L102" s="494">
        <v>0</v>
      </c>
      <c r="M102" s="494">
        <v>0</v>
      </c>
      <c r="N102" s="494">
        <v>0</v>
      </c>
      <c r="O102" s="494">
        <v>0</v>
      </c>
      <c r="P102" s="494">
        <v>0</v>
      </c>
      <c r="Q102" s="494">
        <v>0</v>
      </c>
      <c r="R102" s="494">
        <v>0</v>
      </c>
      <c r="S102" s="494">
        <v>0</v>
      </c>
      <c r="T102" s="494">
        <v>0</v>
      </c>
      <c r="U102" s="494">
        <v>0</v>
      </c>
      <c r="V102" s="494">
        <v>0</v>
      </c>
      <c r="W102" s="494">
        <v>0</v>
      </c>
      <c r="X102" s="494">
        <v>0</v>
      </c>
      <c r="Y102" s="494">
        <v>0</v>
      </c>
      <c r="Z102" s="494">
        <v>0</v>
      </c>
      <c r="AA102" s="494">
        <v>0</v>
      </c>
      <c r="AB102" s="494">
        <v>0</v>
      </c>
      <c r="AC102" s="494">
        <v>0</v>
      </c>
      <c r="AD102" s="494">
        <v>0</v>
      </c>
      <c r="AE102" s="494">
        <v>0</v>
      </c>
      <c r="AF102" s="494">
        <v>0</v>
      </c>
      <c r="AG102" s="494">
        <v>0</v>
      </c>
      <c r="AH102" s="494">
        <v>0</v>
      </c>
      <c r="AI102" s="494">
        <v>0</v>
      </c>
      <c r="AJ102" s="494">
        <v>0</v>
      </c>
      <c r="AK102" s="494">
        <v>0</v>
      </c>
      <c r="AL102" s="494">
        <v>0</v>
      </c>
      <c r="AM102" s="494">
        <v>0</v>
      </c>
      <c r="AN102" s="494">
        <v>0</v>
      </c>
      <c r="AO102" s="494">
        <v>0</v>
      </c>
      <c r="AP102" s="494">
        <v>0</v>
      </c>
      <c r="AQ102" s="494">
        <v>0</v>
      </c>
      <c r="AR102" s="494">
        <v>0</v>
      </c>
      <c r="AS102" s="494">
        <v>0</v>
      </c>
      <c r="AT102" s="494">
        <v>0</v>
      </c>
      <c r="AU102" s="494">
        <v>0</v>
      </c>
      <c r="AV102" s="494">
        <v>0</v>
      </c>
      <c r="AW102" s="494">
        <v>0</v>
      </c>
      <c r="AX102" s="494">
        <v>0</v>
      </c>
      <c r="AY102" s="494">
        <v>0</v>
      </c>
      <c r="AZ102" s="494">
        <v>0</v>
      </c>
      <c r="BA102" s="494">
        <v>0</v>
      </c>
      <c r="BB102" s="494">
        <v>0</v>
      </c>
      <c r="BC102" s="494">
        <v>0</v>
      </c>
      <c r="BD102" s="494">
        <v>0</v>
      </c>
      <c r="BE102" s="494">
        <v>0</v>
      </c>
      <c r="BF102" s="494">
        <v>0</v>
      </c>
      <c r="BG102" s="494">
        <v>0</v>
      </c>
      <c r="BH102" s="494">
        <v>0</v>
      </c>
      <c r="BI102" s="494">
        <v>0</v>
      </c>
      <c r="BJ102" s="494">
        <v>0</v>
      </c>
      <c r="BK102" s="494">
        <v>0</v>
      </c>
      <c r="BL102" s="494">
        <v>0</v>
      </c>
      <c r="BM102" s="494">
        <v>0</v>
      </c>
      <c r="BN102" s="494">
        <v>0</v>
      </c>
      <c r="BO102" s="494">
        <v>0</v>
      </c>
      <c r="BP102" s="494">
        <v>0</v>
      </c>
      <c r="BQ102" s="494">
        <v>0</v>
      </c>
      <c r="BR102" s="494">
        <v>0</v>
      </c>
      <c r="BS102" s="494">
        <v>0</v>
      </c>
      <c r="BT102" s="494">
        <v>0</v>
      </c>
      <c r="BU102" s="494">
        <v>0</v>
      </c>
      <c r="BV102" s="494">
        <v>0</v>
      </c>
      <c r="BW102" s="494">
        <v>0</v>
      </c>
      <c r="BX102" s="494">
        <v>0</v>
      </c>
      <c r="BY102" s="494">
        <v>0</v>
      </c>
      <c r="BZ102" s="494">
        <v>0</v>
      </c>
      <c r="CA102" s="494">
        <v>0</v>
      </c>
      <c r="CB102" s="494">
        <v>0</v>
      </c>
      <c r="CC102" s="494">
        <v>0</v>
      </c>
      <c r="CD102" s="494">
        <v>0</v>
      </c>
      <c r="CE102" s="494">
        <v>0</v>
      </c>
      <c r="CF102" s="494">
        <v>0</v>
      </c>
      <c r="CG102" s="494">
        <v>0</v>
      </c>
      <c r="CH102" s="494">
        <v>0</v>
      </c>
      <c r="CI102" s="494">
        <v>0</v>
      </c>
      <c r="CJ102" s="494">
        <v>0</v>
      </c>
      <c r="CK102" s="494">
        <v>0</v>
      </c>
      <c r="CL102" s="494">
        <v>0</v>
      </c>
      <c r="CM102" s="494">
        <v>0</v>
      </c>
      <c r="CN102" s="494">
        <v>0</v>
      </c>
      <c r="CO102" s="494">
        <v>0</v>
      </c>
      <c r="CP102" s="494">
        <v>0</v>
      </c>
      <c r="CQ102" s="494">
        <v>0</v>
      </c>
      <c r="CR102" s="494">
        <v>0</v>
      </c>
      <c r="CS102" s="494">
        <v>0</v>
      </c>
      <c r="CT102" s="9"/>
      <c r="CV102" s="343">
        <f>IF(COUNT(G102:INDEX(G102:CS102,RP+1))&lt;&gt;RP+1,"Error",0)</f>
        <v>0</v>
      </c>
      <c r="CX102" s="324">
        <f t="shared" si="26"/>
        <v>0</v>
      </c>
    </row>
    <row r="103" spans="3:102" ht="13" hidden="1" x14ac:dyDescent="0.3">
      <c r="C103" s="421"/>
      <c r="E103" s="492">
        <f>G103+NPV(G.Asm!$F$40,H103:INDEX(H103:CS103,RP))</f>
        <v>0</v>
      </c>
      <c r="F103" s="492">
        <f t="shared" si="25"/>
        <v>0</v>
      </c>
      <c r="G103" s="493">
        <v>0</v>
      </c>
      <c r="H103" s="494">
        <v>0</v>
      </c>
      <c r="I103" s="494">
        <v>0</v>
      </c>
      <c r="J103" s="494">
        <v>0</v>
      </c>
      <c r="K103" s="494">
        <v>0</v>
      </c>
      <c r="L103" s="494">
        <v>0</v>
      </c>
      <c r="M103" s="494">
        <v>0</v>
      </c>
      <c r="N103" s="494">
        <v>0</v>
      </c>
      <c r="O103" s="494">
        <v>0</v>
      </c>
      <c r="P103" s="494">
        <v>0</v>
      </c>
      <c r="Q103" s="494">
        <v>0</v>
      </c>
      <c r="R103" s="494">
        <v>0</v>
      </c>
      <c r="S103" s="494">
        <v>0</v>
      </c>
      <c r="T103" s="494">
        <v>0</v>
      </c>
      <c r="U103" s="494">
        <v>0</v>
      </c>
      <c r="V103" s="494">
        <v>0</v>
      </c>
      <c r="W103" s="494">
        <v>0</v>
      </c>
      <c r="X103" s="494">
        <v>0</v>
      </c>
      <c r="Y103" s="494">
        <v>0</v>
      </c>
      <c r="Z103" s="494">
        <v>0</v>
      </c>
      <c r="AA103" s="494">
        <v>0</v>
      </c>
      <c r="AB103" s="494">
        <v>0</v>
      </c>
      <c r="AC103" s="494">
        <v>0</v>
      </c>
      <c r="AD103" s="494">
        <v>0</v>
      </c>
      <c r="AE103" s="494">
        <v>0</v>
      </c>
      <c r="AF103" s="494">
        <v>0</v>
      </c>
      <c r="AG103" s="494">
        <v>0</v>
      </c>
      <c r="AH103" s="494">
        <v>0</v>
      </c>
      <c r="AI103" s="494">
        <v>0</v>
      </c>
      <c r="AJ103" s="494">
        <v>0</v>
      </c>
      <c r="AK103" s="494">
        <v>0</v>
      </c>
      <c r="AL103" s="494">
        <v>0</v>
      </c>
      <c r="AM103" s="494">
        <v>0</v>
      </c>
      <c r="AN103" s="494">
        <v>0</v>
      </c>
      <c r="AO103" s="494">
        <v>0</v>
      </c>
      <c r="AP103" s="494">
        <v>0</v>
      </c>
      <c r="AQ103" s="494">
        <v>0</v>
      </c>
      <c r="AR103" s="494">
        <v>0</v>
      </c>
      <c r="AS103" s="494">
        <v>0</v>
      </c>
      <c r="AT103" s="494">
        <v>0</v>
      </c>
      <c r="AU103" s="494">
        <v>0</v>
      </c>
      <c r="AV103" s="494">
        <v>0</v>
      </c>
      <c r="AW103" s="494">
        <v>0</v>
      </c>
      <c r="AX103" s="494">
        <v>0</v>
      </c>
      <c r="AY103" s="494">
        <v>0</v>
      </c>
      <c r="AZ103" s="494">
        <v>0</v>
      </c>
      <c r="BA103" s="494">
        <v>0</v>
      </c>
      <c r="BB103" s="494">
        <v>0</v>
      </c>
      <c r="BC103" s="494">
        <v>0</v>
      </c>
      <c r="BD103" s="494">
        <v>0</v>
      </c>
      <c r="BE103" s="494">
        <v>0</v>
      </c>
      <c r="BF103" s="494">
        <v>0</v>
      </c>
      <c r="BG103" s="494">
        <v>0</v>
      </c>
      <c r="BH103" s="494">
        <v>0</v>
      </c>
      <c r="BI103" s="494">
        <v>0</v>
      </c>
      <c r="BJ103" s="494">
        <v>0</v>
      </c>
      <c r="BK103" s="494">
        <v>0</v>
      </c>
      <c r="BL103" s="494">
        <v>0</v>
      </c>
      <c r="BM103" s="494">
        <v>0</v>
      </c>
      <c r="BN103" s="494">
        <v>0</v>
      </c>
      <c r="BO103" s="494">
        <v>0</v>
      </c>
      <c r="BP103" s="494">
        <v>0</v>
      </c>
      <c r="BQ103" s="494">
        <v>0</v>
      </c>
      <c r="BR103" s="494">
        <v>0</v>
      </c>
      <c r="BS103" s="494">
        <v>0</v>
      </c>
      <c r="BT103" s="494">
        <v>0</v>
      </c>
      <c r="BU103" s="494">
        <v>0</v>
      </c>
      <c r="BV103" s="494">
        <v>0</v>
      </c>
      <c r="BW103" s="494">
        <v>0</v>
      </c>
      <c r="BX103" s="494">
        <v>0</v>
      </c>
      <c r="BY103" s="494">
        <v>0</v>
      </c>
      <c r="BZ103" s="494">
        <v>0</v>
      </c>
      <c r="CA103" s="494">
        <v>0</v>
      </c>
      <c r="CB103" s="494">
        <v>0</v>
      </c>
      <c r="CC103" s="494">
        <v>0</v>
      </c>
      <c r="CD103" s="494">
        <v>0</v>
      </c>
      <c r="CE103" s="494">
        <v>0</v>
      </c>
      <c r="CF103" s="494">
        <v>0</v>
      </c>
      <c r="CG103" s="494">
        <v>0</v>
      </c>
      <c r="CH103" s="494">
        <v>0</v>
      </c>
      <c r="CI103" s="494">
        <v>0</v>
      </c>
      <c r="CJ103" s="494">
        <v>0</v>
      </c>
      <c r="CK103" s="494">
        <v>0</v>
      </c>
      <c r="CL103" s="494">
        <v>0</v>
      </c>
      <c r="CM103" s="494">
        <v>0</v>
      </c>
      <c r="CN103" s="494">
        <v>0</v>
      </c>
      <c r="CO103" s="494">
        <v>0</v>
      </c>
      <c r="CP103" s="494">
        <v>0</v>
      </c>
      <c r="CQ103" s="494">
        <v>0</v>
      </c>
      <c r="CR103" s="494">
        <v>0</v>
      </c>
      <c r="CS103" s="494">
        <v>0</v>
      </c>
      <c r="CT103" s="9"/>
      <c r="CV103" s="343">
        <f>IF(COUNT(G103:INDEX(G103:CS103,RP+1))&lt;&gt;RP+1,"Error",0)</f>
        <v>0</v>
      </c>
      <c r="CX103" s="324">
        <f t="shared" si="26"/>
        <v>0</v>
      </c>
    </row>
    <row r="104" spans="3:102" ht="13" hidden="1" x14ac:dyDescent="0.3">
      <c r="C104" s="421"/>
      <c r="E104" s="492">
        <f>G104+NPV(G.Asm!$F$40,H104:INDEX(H104:CS104,RP))</f>
        <v>0</v>
      </c>
      <c r="F104" s="492">
        <f t="shared" si="25"/>
        <v>0</v>
      </c>
      <c r="G104" s="493">
        <v>0</v>
      </c>
      <c r="H104" s="494">
        <v>0</v>
      </c>
      <c r="I104" s="494">
        <v>0</v>
      </c>
      <c r="J104" s="494">
        <v>0</v>
      </c>
      <c r="K104" s="494">
        <v>0</v>
      </c>
      <c r="L104" s="494">
        <v>0</v>
      </c>
      <c r="M104" s="494">
        <v>0</v>
      </c>
      <c r="N104" s="494">
        <v>0</v>
      </c>
      <c r="O104" s="494">
        <v>0</v>
      </c>
      <c r="P104" s="494">
        <v>0</v>
      </c>
      <c r="Q104" s="494">
        <v>0</v>
      </c>
      <c r="R104" s="494">
        <v>0</v>
      </c>
      <c r="S104" s="494">
        <v>0</v>
      </c>
      <c r="T104" s="494">
        <v>0</v>
      </c>
      <c r="U104" s="494">
        <v>0</v>
      </c>
      <c r="V104" s="494">
        <v>0</v>
      </c>
      <c r="W104" s="494">
        <v>0</v>
      </c>
      <c r="X104" s="494">
        <v>0</v>
      </c>
      <c r="Y104" s="494">
        <v>0</v>
      </c>
      <c r="Z104" s="494">
        <v>0</v>
      </c>
      <c r="AA104" s="494">
        <v>0</v>
      </c>
      <c r="AB104" s="494">
        <v>0</v>
      </c>
      <c r="AC104" s="494">
        <v>0</v>
      </c>
      <c r="AD104" s="494">
        <v>0</v>
      </c>
      <c r="AE104" s="494">
        <v>0</v>
      </c>
      <c r="AF104" s="494">
        <v>0</v>
      </c>
      <c r="AG104" s="494">
        <v>0</v>
      </c>
      <c r="AH104" s="494">
        <v>0</v>
      </c>
      <c r="AI104" s="494">
        <v>0</v>
      </c>
      <c r="AJ104" s="494">
        <v>0</v>
      </c>
      <c r="AK104" s="494">
        <v>0</v>
      </c>
      <c r="AL104" s="494">
        <v>0</v>
      </c>
      <c r="AM104" s="494">
        <v>0</v>
      </c>
      <c r="AN104" s="494">
        <v>0</v>
      </c>
      <c r="AO104" s="494">
        <v>0</v>
      </c>
      <c r="AP104" s="494">
        <v>0</v>
      </c>
      <c r="AQ104" s="494">
        <v>0</v>
      </c>
      <c r="AR104" s="494">
        <v>0</v>
      </c>
      <c r="AS104" s="494">
        <v>0</v>
      </c>
      <c r="AT104" s="494">
        <v>0</v>
      </c>
      <c r="AU104" s="494">
        <v>0</v>
      </c>
      <c r="AV104" s="494">
        <v>0</v>
      </c>
      <c r="AW104" s="494">
        <v>0</v>
      </c>
      <c r="AX104" s="494">
        <v>0</v>
      </c>
      <c r="AY104" s="494">
        <v>0</v>
      </c>
      <c r="AZ104" s="494">
        <v>0</v>
      </c>
      <c r="BA104" s="494">
        <v>0</v>
      </c>
      <c r="BB104" s="494">
        <v>0</v>
      </c>
      <c r="BC104" s="494">
        <v>0</v>
      </c>
      <c r="BD104" s="494">
        <v>0</v>
      </c>
      <c r="BE104" s="494">
        <v>0</v>
      </c>
      <c r="BF104" s="494">
        <v>0</v>
      </c>
      <c r="BG104" s="494">
        <v>0</v>
      </c>
      <c r="BH104" s="494">
        <v>0</v>
      </c>
      <c r="BI104" s="494">
        <v>0</v>
      </c>
      <c r="BJ104" s="494">
        <v>0</v>
      </c>
      <c r="BK104" s="494">
        <v>0</v>
      </c>
      <c r="BL104" s="494">
        <v>0</v>
      </c>
      <c r="BM104" s="494">
        <v>0</v>
      </c>
      <c r="BN104" s="494">
        <v>0</v>
      </c>
      <c r="BO104" s="494">
        <v>0</v>
      </c>
      <c r="BP104" s="494">
        <v>0</v>
      </c>
      <c r="BQ104" s="494">
        <v>0</v>
      </c>
      <c r="BR104" s="494">
        <v>0</v>
      </c>
      <c r="BS104" s="494">
        <v>0</v>
      </c>
      <c r="BT104" s="494">
        <v>0</v>
      </c>
      <c r="BU104" s="494">
        <v>0</v>
      </c>
      <c r="BV104" s="494">
        <v>0</v>
      </c>
      <c r="BW104" s="494">
        <v>0</v>
      </c>
      <c r="BX104" s="494">
        <v>0</v>
      </c>
      <c r="BY104" s="494">
        <v>0</v>
      </c>
      <c r="BZ104" s="494">
        <v>0</v>
      </c>
      <c r="CA104" s="494">
        <v>0</v>
      </c>
      <c r="CB104" s="494">
        <v>0</v>
      </c>
      <c r="CC104" s="494">
        <v>0</v>
      </c>
      <c r="CD104" s="494">
        <v>0</v>
      </c>
      <c r="CE104" s="494">
        <v>0</v>
      </c>
      <c r="CF104" s="494">
        <v>0</v>
      </c>
      <c r="CG104" s="494">
        <v>0</v>
      </c>
      <c r="CH104" s="494">
        <v>0</v>
      </c>
      <c r="CI104" s="494">
        <v>0</v>
      </c>
      <c r="CJ104" s="494">
        <v>0</v>
      </c>
      <c r="CK104" s="494">
        <v>0</v>
      </c>
      <c r="CL104" s="494">
        <v>0</v>
      </c>
      <c r="CM104" s="494">
        <v>0</v>
      </c>
      <c r="CN104" s="494">
        <v>0</v>
      </c>
      <c r="CO104" s="494">
        <v>0</v>
      </c>
      <c r="CP104" s="494">
        <v>0</v>
      </c>
      <c r="CQ104" s="494">
        <v>0</v>
      </c>
      <c r="CR104" s="494">
        <v>0</v>
      </c>
      <c r="CS104" s="494">
        <v>0</v>
      </c>
      <c r="CT104" s="9"/>
      <c r="CV104" s="343">
        <f>IF(COUNT(G104:INDEX(G104:CS104,RP+1))&lt;&gt;RP+1,"Error",0)</f>
        <v>0</v>
      </c>
      <c r="CX104" s="324">
        <f t="shared" si="26"/>
        <v>0</v>
      </c>
    </row>
    <row r="105" spans="3:102" ht="13" hidden="1" x14ac:dyDescent="0.3">
      <c r="C105" s="421"/>
      <c r="E105" s="492">
        <f>G105+NPV(G.Asm!$F$40,H105:INDEX(H105:CS105,RP))</f>
        <v>0</v>
      </c>
      <c r="F105" s="492">
        <f t="shared" si="25"/>
        <v>0</v>
      </c>
      <c r="G105" s="493">
        <v>0</v>
      </c>
      <c r="H105" s="494">
        <v>0</v>
      </c>
      <c r="I105" s="494">
        <v>0</v>
      </c>
      <c r="J105" s="494">
        <v>0</v>
      </c>
      <c r="K105" s="494">
        <v>0</v>
      </c>
      <c r="L105" s="494">
        <v>0</v>
      </c>
      <c r="M105" s="494">
        <v>0</v>
      </c>
      <c r="N105" s="494">
        <v>0</v>
      </c>
      <c r="O105" s="494">
        <v>0</v>
      </c>
      <c r="P105" s="494">
        <v>0</v>
      </c>
      <c r="Q105" s="494">
        <v>0</v>
      </c>
      <c r="R105" s="494">
        <v>0</v>
      </c>
      <c r="S105" s="494">
        <v>0</v>
      </c>
      <c r="T105" s="494">
        <v>0</v>
      </c>
      <c r="U105" s="494">
        <v>0</v>
      </c>
      <c r="V105" s="494">
        <v>0</v>
      </c>
      <c r="W105" s="494">
        <v>0</v>
      </c>
      <c r="X105" s="494">
        <v>0</v>
      </c>
      <c r="Y105" s="494">
        <v>0</v>
      </c>
      <c r="Z105" s="494">
        <v>0</v>
      </c>
      <c r="AA105" s="494">
        <v>0</v>
      </c>
      <c r="AB105" s="494">
        <v>0</v>
      </c>
      <c r="AC105" s="494">
        <v>0</v>
      </c>
      <c r="AD105" s="494">
        <v>0</v>
      </c>
      <c r="AE105" s="494">
        <v>0</v>
      </c>
      <c r="AF105" s="494">
        <v>0</v>
      </c>
      <c r="AG105" s="494">
        <v>0</v>
      </c>
      <c r="AH105" s="494">
        <v>0</v>
      </c>
      <c r="AI105" s="494">
        <v>0</v>
      </c>
      <c r="AJ105" s="494">
        <v>0</v>
      </c>
      <c r="AK105" s="494">
        <v>0</v>
      </c>
      <c r="AL105" s="494">
        <v>0</v>
      </c>
      <c r="AM105" s="494">
        <v>0</v>
      </c>
      <c r="AN105" s="494">
        <v>0</v>
      </c>
      <c r="AO105" s="494">
        <v>0</v>
      </c>
      <c r="AP105" s="494">
        <v>0</v>
      </c>
      <c r="AQ105" s="494">
        <v>0</v>
      </c>
      <c r="AR105" s="494">
        <v>0</v>
      </c>
      <c r="AS105" s="494">
        <v>0</v>
      </c>
      <c r="AT105" s="494">
        <v>0</v>
      </c>
      <c r="AU105" s="494">
        <v>0</v>
      </c>
      <c r="AV105" s="494">
        <v>0</v>
      </c>
      <c r="AW105" s="494">
        <v>0</v>
      </c>
      <c r="AX105" s="494">
        <v>0</v>
      </c>
      <c r="AY105" s="494">
        <v>0</v>
      </c>
      <c r="AZ105" s="494">
        <v>0</v>
      </c>
      <c r="BA105" s="494">
        <v>0</v>
      </c>
      <c r="BB105" s="494">
        <v>0</v>
      </c>
      <c r="BC105" s="494">
        <v>0</v>
      </c>
      <c r="BD105" s="494">
        <v>0</v>
      </c>
      <c r="BE105" s="494">
        <v>0</v>
      </c>
      <c r="BF105" s="494">
        <v>0</v>
      </c>
      <c r="BG105" s="494">
        <v>0</v>
      </c>
      <c r="BH105" s="494">
        <v>0</v>
      </c>
      <c r="BI105" s="494">
        <v>0</v>
      </c>
      <c r="BJ105" s="494">
        <v>0</v>
      </c>
      <c r="BK105" s="494">
        <v>0</v>
      </c>
      <c r="BL105" s="494">
        <v>0</v>
      </c>
      <c r="BM105" s="494">
        <v>0</v>
      </c>
      <c r="BN105" s="494">
        <v>0</v>
      </c>
      <c r="BO105" s="494">
        <v>0</v>
      </c>
      <c r="BP105" s="494">
        <v>0</v>
      </c>
      <c r="BQ105" s="494">
        <v>0</v>
      </c>
      <c r="BR105" s="494">
        <v>0</v>
      </c>
      <c r="BS105" s="494">
        <v>0</v>
      </c>
      <c r="BT105" s="494">
        <v>0</v>
      </c>
      <c r="BU105" s="494">
        <v>0</v>
      </c>
      <c r="BV105" s="494">
        <v>0</v>
      </c>
      <c r="BW105" s="494">
        <v>0</v>
      </c>
      <c r="BX105" s="494">
        <v>0</v>
      </c>
      <c r="BY105" s="494">
        <v>0</v>
      </c>
      <c r="BZ105" s="494">
        <v>0</v>
      </c>
      <c r="CA105" s="494">
        <v>0</v>
      </c>
      <c r="CB105" s="494">
        <v>0</v>
      </c>
      <c r="CC105" s="494">
        <v>0</v>
      </c>
      <c r="CD105" s="494">
        <v>0</v>
      </c>
      <c r="CE105" s="494">
        <v>0</v>
      </c>
      <c r="CF105" s="494">
        <v>0</v>
      </c>
      <c r="CG105" s="494">
        <v>0</v>
      </c>
      <c r="CH105" s="494">
        <v>0</v>
      </c>
      <c r="CI105" s="494">
        <v>0</v>
      </c>
      <c r="CJ105" s="494">
        <v>0</v>
      </c>
      <c r="CK105" s="494">
        <v>0</v>
      </c>
      <c r="CL105" s="494">
        <v>0</v>
      </c>
      <c r="CM105" s="494">
        <v>0</v>
      </c>
      <c r="CN105" s="494">
        <v>0</v>
      </c>
      <c r="CO105" s="494">
        <v>0</v>
      </c>
      <c r="CP105" s="494">
        <v>0</v>
      </c>
      <c r="CQ105" s="494">
        <v>0</v>
      </c>
      <c r="CR105" s="494">
        <v>0</v>
      </c>
      <c r="CS105" s="494">
        <v>0</v>
      </c>
      <c r="CT105" s="9"/>
      <c r="CV105" s="343">
        <f>IF(COUNT(G105:INDEX(G105:CS105,RP+1))&lt;&gt;RP+1,"Error",0)</f>
        <v>0</v>
      </c>
      <c r="CX105" s="324">
        <f t="shared" si="26"/>
        <v>0</v>
      </c>
    </row>
    <row r="106" spans="3:102" ht="13" hidden="1" x14ac:dyDescent="0.3">
      <c r="C106" s="421"/>
      <c r="E106" s="492">
        <f>G106+NPV(G.Asm!$F$40,H106:INDEX(H106:CS106,RP))</f>
        <v>0</v>
      </c>
      <c r="F106" s="492">
        <f t="shared" si="25"/>
        <v>0</v>
      </c>
      <c r="G106" s="493">
        <v>0</v>
      </c>
      <c r="H106" s="494">
        <v>0</v>
      </c>
      <c r="I106" s="494">
        <v>0</v>
      </c>
      <c r="J106" s="494">
        <v>0</v>
      </c>
      <c r="K106" s="494">
        <v>0</v>
      </c>
      <c r="L106" s="494">
        <v>0</v>
      </c>
      <c r="M106" s="494">
        <v>0</v>
      </c>
      <c r="N106" s="494">
        <v>0</v>
      </c>
      <c r="O106" s="494">
        <v>0</v>
      </c>
      <c r="P106" s="494">
        <v>0</v>
      </c>
      <c r="Q106" s="494">
        <v>0</v>
      </c>
      <c r="R106" s="494">
        <v>0</v>
      </c>
      <c r="S106" s="494">
        <v>0</v>
      </c>
      <c r="T106" s="494">
        <v>0</v>
      </c>
      <c r="U106" s="494">
        <v>0</v>
      </c>
      <c r="V106" s="494">
        <v>0</v>
      </c>
      <c r="W106" s="494">
        <v>0</v>
      </c>
      <c r="X106" s="494">
        <v>0</v>
      </c>
      <c r="Y106" s="494">
        <v>0</v>
      </c>
      <c r="Z106" s="494">
        <v>0</v>
      </c>
      <c r="AA106" s="494">
        <v>0</v>
      </c>
      <c r="AB106" s="494">
        <v>0</v>
      </c>
      <c r="AC106" s="494">
        <v>0</v>
      </c>
      <c r="AD106" s="494">
        <v>0</v>
      </c>
      <c r="AE106" s="494">
        <v>0</v>
      </c>
      <c r="AF106" s="494">
        <v>0</v>
      </c>
      <c r="AG106" s="494">
        <v>0</v>
      </c>
      <c r="AH106" s="494">
        <v>0</v>
      </c>
      <c r="AI106" s="494">
        <v>0</v>
      </c>
      <c r="AJ106" s="494">
        <v>0</v>
      </c>
      <c r="AK106" s="494">
        <v>0</v>
      </c>
      <c r="AL106" s="494">
        <v>0</v>
      </c>
      <c r="AM106" s="494">
        <v>0</v>
      </c>
      <c r="AN106" s="494">
        <v>0</v>
      </c>
      <c r="AO106" s="494">
        <v>0</v>
      </c>
      <c r="AP106" s="494">
        <v>0</v>
      </c>
      <c r="AQ106" s="494">
        <v>0</v>
      </c>
      <c r="AR106" s="494">
        <v>0</v>
      </c>
      <c r="AS106" s="494">
        <v>0</v>
      </c>
      <c r="AT106" s="494">
        <v>0</v>
      </c>
      <c r="AU106" s="494">
        <v>0</v>
      </c>
      <c r="AV106" s="494">
        <v>0</v>
      </c>
      <c r="AW106" s="494">
        <v>0</v>
      </c>
      <c r="AX106" s="494">
        <v>0</v>
      </c>
      <c r="AY106" s="494">
        <v>0</v>
      </c>
      <c r="AZ106" s="494">
        <v>0</v>
      </c>
      <c r="BA106" s="494">
        <v>0</v>
      </c>
      <c r="BB106" s="494">
        <v>0</v>
      </c>
      <c r="BC106" s="494">
        <v>0</v>
      </c>
      <c r="BD106" s="494">
        <v>0</v>
      </c>
      <c r="BE106" s="494">
        <v>0</v>
      </c>
      <c r="BF106" s="494">
        <v>0</v>
      </c>
      <c r="BG106" s="494">
        <v>0</v>
      </c>
      <c r="BH106" s="494">
        <v>0</v>
      </c>
      <c r="BI106" s="494">
        <v>0</v>
      </c>
      <c r="BJ106" s="494">
        <v>0</v>
      </c>
      <c r="BK106" s="494">
        <v>0</v>
      </c>
      <c r="BL106" s="494">
        <v>0</v>
      </c>
      <c r="BM106" s="494">
        <v>0</v>
      </c>
      <c r="BN106" s="494">
        <v>0</v>
      </c>
      <c r="BO106" s="494">
        <v>0</v>
      </c>
      <c r="BP106" s="494">
        <v>0</v>
      </c>
      <c r="BQ106" s="494">
        <v>0</v>
      </c>
      <c r="BR106" s="494">
        <v>0</v>
      </c>
      <c r="BS106" s="494">
        <v>0</v>
      </c>
      <c r="BT106" s="494">
        <v>0</v>
      </c>
      <c r="BU106" s="494">
        <v>0</v>
      </c>
      <c r="BV106" s="494">
        <v>0</v>
      </c>
      <c r="BW106" s="494">
        <v>0</v>
      </c>
      <c r="BX106" s="494">
        <v>0</v>
      </c>
      <c r="BY106" s="494">
        <v>0</v>
      </c>
      <c r="BZ106" s="494">
        <v>0</v>
      </c>
      <c r="CA106" s="494">
        <v>0</v>
      </c>
      <c r="CB106" s="494">
        <v>0</v>
      </c>
      <c r="CC106" s="494">
        <v>0</v>
      </c>
      <c r="CD106" s="494">
        <v>0</v>
      </c>
      <c r="CE106" s="494">
        <v>0</v>
      </c>
      <c r="CF106" s="494">
        <v>0</v>
      </c>
      <c r="CG106" s="494">
        <v>0</v>
      </c>
      <c r="CH106" s="494">
        <v>0</v>
      </c>
      <c r="CI106" s="494">
        <v>0</v>
      </c>
      <c r="CJ106" s="494">
        <v>0</v>
      </c>
      <c r="CK106" s="494">
        <v>0</v>
      </c>
      <c r="CL106" s="494">
        <v>0</v>
      </c>
      <c r="CM106" s="494">
        <v>0</v>
      </c>
      <c r="CN106" s="494">
        <v>0</v>
      </c>
      <c r="CO106" s="494">
        <v>0</v>
      </c>
      <c r="CP106" s="494">
        <v>0</v>
      </c>
      <c r="CQ106" s="494">
        <v>0</v>
      </c>
      <c r="CR106" s="494">
        <v>0</v>
      </c>
      <c r="CS106" s="494">
        <v>0</v>
      </c>
      <c r="CT106" s="9"/>
      <c r="CV106" s="343">
        <f>IF(COUNT(G106:INDEX(G106:CS106,RP+1))&lt;&gt;RP+1,"Error",0)</f>
        <v>0</v>
      </c>
      <c r="CX106" s="324">
        <f t="shared" si="26"/>
        <v>0</v>
      </c>
    </row>
    <row r="107" spans="3:102" ht="13" hidden="1" x14ac:dyDescent="0.3">
      <c r="C107" s="421"/>
      <c r="E107" s="492">
        <f>G107+NPV(G.Asm!$F$40,H107:INDEX(H107:CS107,RP))</f>
        <v>0</v>
      </c>
      <c r="F107" s="492">
        <f t="shared" si="25"/>
        <v>0</v>
      </c>
      <c r="G107" s="493">
        <v>0</v>
      </c>
      <c r="H107" s="494">
        <v>0</v>
      </c>
      <c r="I107" s="494">
        <v>0</v>
      </c>
      <c r="J107" s="494">
        <v>0</v>
      </c>
      <c r="K107" s="494">
        <v>0</v>
      </c>
      <c r="L107" s="494">
        <v>0</v>
      </c>
      <c r="M107" s="494">
        <v>0</v>
      </c>
      <c r="N107" s="494">
        <v>0</v>
      </c>
      <c r="O107" s="494">
        <v>0</v>
      </c>
      <c r="P107" s="494">
        <v>0</v>
      </c>
      <c r="Q107" s="494">
        <v>0</v>
      </c>
      <c r="R107" s="494">
        <v>0</v>
      </c>
      <c r="S107" s="494">
        <v>0</v>
      </c>
      <c r="T107" s="494">
        <v>0</v>
      </c>
      <c r="U107" s="494">
        <v>0</v>
      </c>
      <c r="V107" s="494">
        <v>0</v>
      </c>
      <c r="W107" s="494">
        <v>0</v>
      </c>
      <c r="X107" s="494">
        <v>0</v>
      </c>
      <c r="Y107" s="494">
        <v>0</v>
      </c>
      <c r="Z107" s="494">
        <v>0</v>
      </c>
      <c r="AA107" s="494">
        <v>0</v>
      </c>
      <c r="AB107" s="494">
        <v>0</v>
      </c>
      <c r="AC107" s="494">
        <v>0</v>
      </c>
      <c r="AD107" s="494">
        <v>0</v>
      </c>
      <c r="AE107" s="494">
        <v>0</v>
      </c>
      <c r="AF107" s="494">
        <v>0</v>
      </c>
      <c r="AG107" s="494">
        <v>0</v>
      </c>
      <c r="AH107" s="494">
        <v>0</v>
      </c>
      <c r="AI107" s="494">
        <v>0</v>
      </c>
      <c r="AJ107" s="494">
        <v>0</v>
      </c>
      <c r="AK107" s="494">
        <v>0</v>
      </c>
      <c r="AL107" s="494">
        <v>0</v>
      </c>
      <c r="AM107" s="494">
        <v>0</v>
      </c>
      <c r="AN107" s="494">
        <v>0</v>
      </c>
      <c r="AO107" s="494">
        <v>0</v>
      </c>
      <c r="AP107" s="494">
        <v>0</v>
      </c>
      <c r="AQ107" s="494">
        <v>0</v>
      </c>
      <c r="AR107" s="494">
        <v>0</v>
      </c>
      <c r="AS107" s="494">
        <v>0</v>
      </c>
      <c r="AT107" s="494">
        <v>0</v>
      </c>
      <c r="AU107" s="494">
        <v>0</v>
      </c>
      <c r="AV107" s="494">
        <v>0</v>
      </c>
      <c r="AW107" s="494">
        <v>0</v>
      </c>
      <c r="AX107" s="494">
        <v>0</v>
      </c>
      <c r="AY107" s="494">
        <v>0</v>
      </c>
      <c r="AZ107" s="494">
        <v>0</v>
      </c>
      <c r="BA107" s="494">
        <v>0</v>
      </c>
      <c r="BB107" s="494">
        <v>0</v>
      </c>
      <c r="BC107" s="494">
        <v>0</v>
      </c>
      <c r="BD107" s="494">
        <v>0</v>
      </c>
      <c r="BE107" s="494">
        <v>0</v>
      </c>
      <c r="BF107" s="494">
        <v>0</v>
      </c>
      <c r="BG107" s="494">
        <v>0</v>
      </c>
      <c r="BH107" s="494">
        <v>0</v>
      </c>
      <c r="BI107" s="494">
        <v>0</v>
      </c>
      <c r="BJ107" s="494">
        <v>0</v>
      </c>
      <c r="BK107" s="494">
        <v>0</v>
      </c>
      <c r="BL107" s="494">
        <v>0</v>
      </c>
      <c r="BM107" s="494">
        <v>0</v>
      </c>
      <c r="BN107" s="494">
        <v>0</v>
      </c>
      <c r="BO107" s="494">
        <v>0</v>
      </c>
      <c r="BP107" s="494">
        <v>0</v>
      </c>
      <c r="BQ107" s="494">
        <v>0</v>
      </c>
      <c r="BR107" s="494">
        <v>0</v>
      </c>
      <c r="BS107" s="494">
        <v>0</v>
      </c>
      <c r="BT107" s="494">
        <v>0</v>
      </c>
      <c r="BU107" s="494">
        <v>0</v>
      </c>
      <c r="BV107" s="494">
        <v>0</v>
      </c>
      <c r="BW107" s="494">
        <v>0</v>
      </c>
      <c r="BX107" s="494">
        <v>0</v>
      </c>
      <c r="BY107" s="494">
        <v>0</v>
      </c>
      <c r="BZ107" s="494">
        <v>0</v>
      </c>
      <c r="CA107" s="494">
        <v>0</v>
      </c>
      <c r="CB107" s="494">
        <v>0</v>
      </c>
      <c r="CC107" s="494">
        <v>0</v>
      </c>
      <c r="CD107" s="494">
        <v>0</v>
      </c>
      <c r="CE107" s="494">
        <v>0</v>
      </c>
      <c r="CF107" s="494">
        <v>0</v>
      </c>
      <c r="CG107" s="494">
        <v>0</v>
      </c>
      <c r="CH107" s="494">
        <v>0</v>
      </c>
      <c r="CI107" s="494">
        <v>0</v>
      </c>
      <c r="CJ107" s="494">
        <v>0</v>
      </c>
      <c r="CK107" s="494">
        <v>0</v>
      </c>
      <c r="CL107" s="494">
        <v>0</v>
      </c>
      <c r="CM107" s="494">
        <v>0</v>
      </c>
      <c r="CN107" s="494">
        <v>0</v>
      </c>
      <c r="CO107" s="494">
        <v>0</v>
      </c>
      <c r="CP107" s="494">
        <v>0</v>
      </c>
      <c r="CQ107" s="494">
        <v>0</v>
      </c>
      <c r="CR107" s="494">
        <v>0</v>
      </c>
      <c r="CS107" s="494">
        <v>0</v>
      </c>
      <c r="CT107" s="9"/>
      <c r="CV107" s="343">
        <f>IF(COUNT(G107:INDEX(G107:CS107,RP+1))&lt;&gt;RP+1,"Error",0)</f>
        <v>0</v>
      </c>
      <c r="CX107" s="324">
        <f t="shared" si="26"/>
        <v>0</v>
      </c>
    </row>
    <row r="108" spans="3:102" ht="13" hidden="1" x14ac:dyDescent="0.3">
      <c r="C108" s="421"/>
      <c r="E108" s="492">
        <f>G108+NPV(G.Asm!$F$40,H108:INDEX(H108:CS108,RP))</f>
        <v>0</v>
      </c>
      <c r="F108" s="492">
        <f t="shared" si="25"/>
        <v>0</v>
      </c>
      <c r="G108" s="493">
        <v>0</v>
      </c>
      <c r="H108" s="494">
        <v>0</v>
      </c>
      <c r="I108" s="494">
        <v>0</v>
      </c>
      <c r="J108" s="494">
        <v>0</v>
      </c>
      <c r="K108" s="494">
        <v>0</v>
      </c>
      <c r="L108" s="494">
        <v>0</v>
      </c>
      <c r="M108" s="494">
        <v>0</v>
      </c>
      <c r="N108" s="494">
        <v>0</v>
      </c>
      <c r="O108" s="494">
        <v>0</v>
      </c>
      <c r="P108" s="494">
        <v>0</v>
      </c>
      <c r="Q108" s="494">
        <v>0</v>
      </c>
      <c r="R108" s="494">
        <v>0</v>
      </c>
      <c r="S108" s="494">
        <v>0</v>
      </c>
      <c r="T108" s="494">
        <v>0</v>
      </c>
      <c r="U108" s="494">
        <v>0</v>
      </c>
      <c r="V108" s="494">
        <v>0</v>
      </c>
      <c r="W108" s="494">
        <v>0</v>
      </c>
      <c r="X108" s="494">
        <v>0</v>
      </c>
      <c r="Y108" s="494">
        <v>0</v>
      </c>
      <c r="Z108" s="494">
        <v>0</v>
      </c>
      <c r="AA108" s="494">
        <v>0</v>
      </c>
      <c r="AB108" s="494">
        <v>0</v>
      </c>
      <c r="AC108" s="494">
        <v>0</v>
      </c>
      <c r="AD108" s="494">
        <v>0</v>
      </c>
      <c r="AE108" s="494">
        <v>0</v>
      </c>
      <c r="AF108" s="494">
        <v>0</v>
      </c>
      <c r="AG108" s="494">
        <v>0</v>
      </c>
      <c r="AH108" s="494">
        <v>0</v>
      </c>
      <c r="AI108" s="494">
        <v>0</v>
      </c>
      <c r="AJ108" s="494">
        <v>0</v>
      </c>
      <c r="AK108" s="494">
        <v>0</v>
      </c>
      <c r="AL108" s="494">
        <v>0</v>
      </c>
      <c r="AM108" s="494">
        <v>0</v>
      </c>
      <c r="AN108" s="494">
        <v>0</v>
      </c>
      <c r="AO108" s="494">
        <v>0</v>
      </c>
      <c r="AP108" s="494">
        <v>0</v>
      </c>
      <c r="AQ108" s="494">
        <v>0</v>
      </c>
      <c r="AR108" s="494">
        <v>0</v>
      </c>
      <c r="AS108" s="494">
        <v>0</v>
      </c>
      <c r="AT108" s="494">
        <v>0</v>
      </c>
      <c r="AU108" s="494">
        <v>0</v>
      </c>
      <c r="AV108" s="494">
        <v>0</v>
      </c>
      <c r="AW108" s="494">
        <v>0</v>
      </c>
      <c r="AX108" s="494">
        <v>0</v>
      </c>
      <c r="AY108" s="494">
        <v>0</v>
      </c>
      <c r="AZ108" s="494">
        <v>0</v>
      </c>
      <c r="BA108" s="494">
        <v>0</v>
      </c>
      <c r="BB108" s="494">
        <v>0</v>
      </c>
      <c r="BC108" s="494">
        <v>0</v>
      </c>
      <c r="BD108" s="494">
        <v>0</v>
      </c>
      <c r="BE108" s="494">
        <v>0</v>
      </c>
      <c r="BF108" s="494">
        <v>0</v>
      </c>
      <c r="BG108" s="494">
        <v>0</v>
      </c>
      <c r="BH108" s="494">
        <v>0</v>
      </c>
      <c r="BI108" s="494">
        <v>0</v>
      </c>
      <c r="BJ108" s="494">
        <v>0</v>
      </c>
      <c r="BK108" s="494">
        <v>0</v>
      </c>
      <c r="BL108" s="494">
        <v>0</v>
      </c>
      <c r="BM108" s="494">
        <v>0</v>
      </c>
      <c r="BN108" s="494">
        <v>0</v>
      </c>
      <c r="BO108" s="494">
        <v>0</v>
      </c>
      <c r="BP108" s="494">
        <v>0</v>
      </c>
      <c r="BQ108" s="494">
        <v>0</v>
      </c>
      <c r="BR108" s="494">
        <v>0</v>
      </c>
      <c r="BS108" s="494">
        <v>0</v>
      </c>
      <c r="BT108" s="494">
        <v>0</v>
      </c>
      <c r="BU108" s="494">
        <v>0</v>
      </c>
      <c r="BV108" s="494">
        <v>0</v>
      </c>
      <c r="BW108" s="494">
        <v>0</v>
      </c>
      <c r="BX108" s="494">
        <v>0</v>
      </c>
      <c r="BY108" s="494">
        <v>0</v>
      </c>
      <c r="BZ108" s="494">
        <v>0</v>
      </c>
      <c r="CA108" s="494">
        <v>0</v>
      </c>
      <c r="CB108" s="494">
        <v>0</v>
      </c>
      <c r="CC108" s="494">
        <v>0</v>
      </c>
      <c r="CD108" s="494">
        <v>0</v>
      </c>
      <c r="CE108" s="494">
        <v>0</v>
      </c>
      <c r="CF108" s="494">
        <v>0</v>
      </c>
      <c r="CG108" s="494">
        <v>0</v>
      </c>
      <c r="CH108" s="494">
        <v>0</v>
      </c>
      <c r="CI108" s="494">
        <v>0</v>
      </c>
      <c r="CJ108" s="494">
        <v>0</v>
      </c>
      <c r="CK108" s="494">
        <v>0</v>
      </c>
      <c r="CL108" s="494">
        <v>0</v>
      </c>
      <c r="CM108" s="494">
        <v>0</v>
      </c>
      <c r="CN108" s="494">
        <v>0</v>
      </c>
      <c r="CO108" s="494">
        <v>0</v>
      </c>
      <c r="CP108" s="494">
        <v>0</v>
      </c>
      <c r="CQ108" s="494">
        <v>0</v>
      </c>
      <c r="CR108" s="494">
        <v>0</v>
      </c>
      <c r="CS108" s="494">
        <v>0</v>
      </c>
      <c r="CT108" s="9"/>
      <c r="CV108" s="343">
        <f>IF(COUNT(G108:INDEX(G108:CS108,RP+1))&lt;&gt;RP+1,"Error",0)</f>
        <v>0</v>
      </c>
      <c r="CX108" s="324">
        <f t="shared" si="26"/>
        <v>0</v>
      </c>
    </row>
    <row r="109" spans="3:102" ht="13" hidden="1" x14ac:dyDescent="0.3">
      <c r="C109" s="421"/>
      <c r="E109" s="492">
        <f>G109+NPV(G.Asm!$F$40,H109:INDEX(H109:CS109,RP))</f>
        <v>0</v>
      </c>
      <c r="F109" s="492">
        <f t="shared" si="25"/>
        <v>0</v>
      </c>
      <c r="G109" s="493">
        <v>0</v>
      </c>
      <c r="H109" s="494">
        <v>0</v>
      </c>
      <c r="I109" s="494">
        <v>0</v>
      </c>
      <c r="J109" s="494">
        <v>0</v>
      </c>
      <c r="K109" s="494">
        <v>0</v>
      </c>
      <c r="L109" s="494">
        <v>0</v>
      </c>
      <c r="M109" s="494">
        <v>0</v>
      </c>
      <c r="N109" s="494">
        <v>0</v>
      </c>
      <c r="O109" s="494">
        <v>0</v>
      </c>
      <c r="P109" s="494">
        <v>0</v>
      </c>
      <c r="Q109" s="494">
        <v>0</v>
      </c>
      <c r="R109" s="494">
        <v>0</v>
      </c>
      <c r="S109" s="494">
        <v>0</v>
      </c>
      <c r="T109" s="494">
        <v>0</v>
      </c>
      <c r="U109" s="494">
        <v>0</v>
      </c>
      <c r="V109" s="494">
        <v>0</v>
      </c>
      <c r="W109" s="494">
        <v>0</v>
      </c>
      <c r="X109" s="494">
        <v>0</v>
      </c>
      <c r="Y109" s="494">
        <v>0</v>
      </c>
      <c r="Z109" s="494">
        <v>0</v>
      </c>
      <c r="AA109" s="494">
        <v>0</v>
      </c>
      <c r="AB109" s="494">
        <v>0</v>
      </c>
      <c r="AC109" s="494">
        <v>0</v>
      </c>
      <c r="AD109" s="494">
        <v>0</v>
      </c>
      <c r="AE109" s="494">
        <v>0</v>
      </c>
      <c r="AF109" s="494">
        <v>0</v>
      </c>
      <c r="AG109" s="494">
        <v>0</v>
      </c>
      <c r="AH109" s="494">
        <v>0</v>
      </c>
      <c r="AI109" s="494">
        <v>0</v>
      </c>
      <c r="AJ109" s="494">
        <v>0</v>
      </c>
      <c r="AK109" s="494">
        <v>0</v>
      </c>
      <c r="AL109" s="494">
        <v>0</v>
      </c>
      <c r="AM109" s="494">
        <v>0</v>
      </c>
      <c r="AN109" s="494">
        <v>0</v>
      </c>
      <c r="AO109" s="494">
        <v>0</v>
      </c>
      <c r="AP109" s="494">
        <v>0</v>
      </c>
      <c r="AQ109" s="494">
        <v>0</v>
      </c>
      <c r="AR109" s="494">
        <v>0</v>
      </c>
      <c r="AS109" s="494">
        <v>0</v>
      </c>
      <c r="AT109" s="494">
        <v>0</v>
      </c>
      <c r="AU109" s="494">
        <v>0</v>
      </c>
      <c r="AV109" s="494">
        <v>0</v>
      </c>
      <c r="AW109" s="494">
        <v>0</v>
      </c>
      <c r="AX109" s="494">
        <v>0</v>
      </c>
      <c r="AY109" s="494">
        <v>0</v>
      </c>
      <c r="AZ109" s="494">
        <v>0</v>
      </c>
      <c r="BA109" s="494">
        <v>0</v>
      </c>
      <c r="BB109" s="494">
        <v>0</v>
      </c>
      <c r="BC109" s="494">
        <v>0</v>
      </c>
      <c r="BD109" s="494">
        <v>0</v>
      </c>
      <c r="BE109" s="494">
        <v>0</v>
      </c>
      <c r="BF109" s="494">
        <v>0</v>
      </c>
      <c r="BG109" s="494">
        <v>0</v>
      </c>
      <c r="BH109" s="494">
        <v>0</v>
      </c>
      <c r="BI109" s="494">
        <v>0</v>
      </c>
      <c r="BJ109" s="494">
        <v>0</v>
      </c>
      <c r="BK109" s="494">
        <v>0</v>
      </c>
      <c r="BL109" s="494">
        <v>0</v>
      </c>
      <c r="BM109" s="494">
        <v>0</v>
      </c>
      <c r="BN109" s="494">
        <v>0</v>
      </c>
      <c r="BO109" s="494">
        <v>0</v>
      </c>
      <c r="BP109" s="494">
        <v>0</v>
      </c>
      <c r="BQ109" s="494">
        <v>0</v>
      </c>
      <c r="BR109" s="494">
        <v>0</v>
      </c>
      <c r="BS109" s="494">
        <v>0</v>
      </c>
      <c r="BT109" s="494">
        <v>0</v>
      </c>
      <c r="BU109" s="494">
        <v>0</v>
      </c>
      <c r="BV109" s="494">
        <v>0</v>
      </c>
      <c r="BW109" s="494">
        <v>0</v>
      </c>
      <c r="BX109" s="494">
        <v>0</v>
      </c>
      <c r="BY109" s="494">
        <v>0</v>
      </c>
      <c r="BZ109" s="494">
        <v>0</v>
      </c>
      <c r="CA109" s="494">
        <v>0</v>
      </c>
      <c r="CB109" s="494">
        <v>0</v>
      </c>
      <c r="CC109" s="494">
        <v>0</v>
      </c>
      <c r="CD109" s="494">
        <v>0</v>
      </c>
      <c r="CE109" s="494">
        <v>0</v>
      </c>
      <c r="CF109" s="494">
        <v>0</v>
      </c>
      <c r="CG109" s="494">
        <v>0</v>
      </c>
      <c r="CH109" s="494">
        <v>0</v>
      </c>
      <c r="CI109" s="494">
        <v>0</v>
      </c>
      <c r="CJ109" s="494">
        <v>0</v>
      </c>
      <c r="CK109" s="494">
        <v>0</v>
      </c>
      <c r="CL109" s="494">
        <v>0</v>
      </c>
      <c r="CM109" s="494">
        <v>0</v>
      </c>
      <c r="CN109" s="494">
        <v>0</v>
      </c>
      <c r="CO109" s="494">
        <v>0</v>
      </c>
      <c r="CP109" s="494">
        <v>0</v>
      </c>
      <c r="CQ109" s="494">
        <v>0</v>
      </c>
      <c r="CR109" s="494">
        <v>0</v>
      </c>
      <c r="CS109" s="494">
        <v>0</v>
      </c>
      <c r="CT109" s="9"/>
      <c r="CV109" s="343">
        <f>IF(COUNT(G109:INDEX(G109:CS109,RP+1))&lt;&gt;RP+1,"Error",0)</f>
        <v>0</v>
      </c>
      <c r="CX109" s="324">
        <f t="shared" si="26"/>
        <v>0</v>
      </c>
    </row>
    <row r="110" spans="3:102" ht="13" hidden="1" x14ac:dyDescent="0.3">
      <c r="C110" s="421"/>
      <c r="E110" s="492">
        <f>G110+NPV(G.Asm!$F$40,H110:INDEX(H110:CS110,RP))</f>
        <v>0</v>
      </c>
      <c r="F110" s="492">
        <f t="shared" si="25"/>
        <v>0</v>
      </c>
      <c r="G110" s="493">
        <v>0</v>
      </c>
      <c r="H110" s="494">
        <v>0</v>
      </c>
      <c r="I110" s="494">
        <v>0</v>
      </c>
      <c r="J110" s="494">
        <v>0</v>
      </c>
      <c r="K110" s="494">
        <v>0</v>
      </c>
      <c r="L110" s="494">
        <v>0</v>
      </c>
      <c r="M110" s="494">
        <v>0</v>
      </c>
      <c r="N110" s="494">
        <v>0</v>
      </c>
      <c r="O110" s="494">
        <v>0</v>
      </c>
      <c r="P110" s="494">
        <v>0</v>
      </c>
      <c r="Q110" s="494">
        <v>0</v>
      </c>
      <c r="R110" s="494">
        <v>0</v>
      </c>
      <c r="S110" s="494">
        <v>0</v>
      </c>
      <c r="T110" s="494">
        <v>0</v>
      </c>
      <c r="U110" s="494">
        <v>0</v>
      </c>
      <c r="V110" s="494">
        <v>0</v>
      </c>
      <c r="W110" s="494">
        <v>0</v>
      </c>
      <c r="X110" s="494">
        <v>0</v>
      </c>
      <c r="Y110" s="494">
        <v>0</v>
      </c>
      <c r="Z110" s="494">
        <v>0</v>
      </c>
      <c r="AA110" s="494">
        <v>0</v>
      </c>
      <c r="AB110" s="494">
        <v>0</v>
      </c>
      <c r="AC110" s="494">
        <v>0</v>
      </c>
      <c r="AD110" s="494">
        <v>0</v>
      </c>
      <c r="AE110" s="494">
        <v>0</v>
      </c>
      <c r="AF110" s="494">
        <v>0</v>
      </c>
      <c r="AG110" s="494">
        <v>0</v>
      </c>
      <c r="AH110" s="494">
        <v>0</v>
      </c>
      <c r="AI110" s="494">
        <v>0</v>
      </c>
      <c r="AJ110" s="494">
        <v>0</v>
      </c>
      <c r="AK110" s="494">
        <v>0</v>
      </c>
      <c r="AL110" s="494">
        <v>0</v>
      </c>
      <c r="AM110" s="494">
        <v>0</v>
      </c>
      <c r="AN110" s="494">
        <v>0</v>
      </c>
      <c r="AO110" s="494">
        <v>0</v>
      </c>
      <c r="AP110" s="494">
        <v>0</v>
      </c>
      <c r="AQ110" s="494">
        <v>0</v>
      </c>
      <c r="AR110" s="494">
        <v>0</v>
      </c>
      <c r="AS110" s="494">
        <v>0</v>
      </c>
      <c r="AT110" s="494">
        <v>0</v>
      </c>
      <c r="AU110" s="494">
        <v>0</v>
      </c>
      <c r="AV110" s="494">
        <v>0</v>
      </c>
      <c r="AW110" s="494">
        <v>0</v>
      </c>
      <c r="AX110" s="494">
        <v>0</v>
      </c>
      <c r="AY110" s="494">
        <v>0</v>
      </c>
      <c r="AZ110" s="494">
        <v>0</v>
      </c>
      <c r="BA110" s="494">
        <v>0</v>
      </c>
      <c r="BB110" s="494">
        <v>0</v>
      </c>
      <c r="BC110" s="494">
        <v>0</v>
      </c>
      <c r="BD110" s="494">
        <v>0</v>
      </c>
      <c r="BE110" s="494">
        <v>0</v>
      </c>
      <c r="BF110" s="494">
        <v>0</v>
      </c>
      <c r="BG110" s="494">
        <v>0</v>
      </c>
      <c r="BH110" s="494">
        <v>0</v>
      </c>
      <c r="BI110" s="494">
        <v>0</v>
      </c>
      <c r="BJ110" s="494">
        <v>0</v>
      </c>
      <c r="BK110" s="494">
        <v>0</v>
      </c>
      <c r="BL110" s="494">
        <v>0</v>
      </c>
      <c r="BM110" s="494">
        <v>0</v>
      </c>
      <c r="BN110" s="494">
        <v>0</v>
      </c>
      <c r="BO110" s="494">
        <v>0</v>
      </c>
      <c r="BP110" s="494">
        <v>0</v>
      </c>
      <c r="BQ110" s="494">
        <v>0</v>
      </c>
      <c r="BR110" s="494">
        <v>0</v>
      </c>
      <c r="BS110" s="494">
        <v>0</v>
      </c>
      <c r="BT110" s="494">
        <v>0</v>
      </c>
      <c r="BU110" s="494">
        <v>0</v>
      </c>
      <c r="BV110" s="494">
        <v>0</v>
      </c>
      <c r="BW110" s="494">
        <v>0</v>
      </c>
      <c r="BX110" s="494">
        <v>0</v>
      </c>
      <c r="BY110" s="494">
        <v>0</v>
      </c>
      <c r="BZ110" s="494">
        <v>0</v>
      </c>
      <c r="CA110" s="494">
        <v>0</v>
      </c>
      <c r="CB110" s="494">
        <v>0</v>
      </c>
      <c r="CC110" s="494">
        <v>0</v>
      </c>
      <c r="CD110" s="494">
        <v>0</v>
      </c>
      <c r="CE110" s="494">
        <v>0</v>
      </c>
      <c r="CF110" s="494">
        <v>0</v>
      </c>
      <c r="CG110" s="494">
        <v>0</v>
      </c>
      <c r="CH110" s="494">
        <v>0</v>
      </c>
      <c r="CI110" s="494">
        <v>0</v>
      </c>
      <c r="CJ110" s="494">
        <v>0</v>
      </c>
      <c r="CK110" s="494">
        <v>0</v>
      </c>
      <c r="CL110" s="494">
        <v>0</v>
      </c>
      <c r="CM110" s="494">
        <v>0</v>
      </c>
      <c r="CN110" s="494">
        <v>0</v>
      </c>
      <c r="CO110" s="494">
        <v>0</v>
      </c>
      <c r="CP110" s="494">
        <v>0</v>
      </c>
      <c r="CQ110" s="494">
        <v>0</v>
      </c>
      <c r="CR110" s="494">
        <v>0</v>
      </c>
      <c r="CS110" s="494">
        <v>0</v>
      </c>
      <c r="CT110" s="9"/>
      <c r="CV110" s="343">
        <f>IF(COUNT(G110:INDEX(G110:CS110,RP+1))&lt;&gt;RP+1,"Error",0)</f>
        <v>0</v>
      </c>
      <c r="CX110" s="324">
        <f t="shared" si="26"/>
        <v>0</v>
      </c>
    </row>
    <row r="111" spans="3:102" ht="13" hidden="1" x14ac:dyDescent="0.3">
      <c r="C111" s="422" t="s">
        <v>334</v>
      </c>
      <c r="E111" s="492">
        <f>G111+NPV(G.Asm!$F$40,H111:INDEX(H111:CS111,RP))</f>
        <v>0</v>
      </c>
      <c r="F111" s="492">
        <f t="shared" si="25"/>
        <v>0</v>
      </c>
      <c r="G111" s="493">
        <v>0</v>
      </c>
      <c r="H111" s="494">
        <v>0</v>
      </c>
      <c r="I111" s="494">
        <v>0</v>
      </c>
      <c r="J111" s="494">
        <v>0</v>
      </c>
      <c r="K111" s="494">
        <v>0</v>
      </c>
      <c r="L111" s="494">
        <v>0</v>
      </c>
      <c r="M111" s="494">
        <v>0</v>
      </c>
      <c r="N111" s="494">
        <v>0</v>
      </c>
      <c r="O111" s="494">
        <v>0</v>
      </c>
      <c r="P111" s="494">
        <v>0</v>
      </c>
      <c r="Q111" s="494">
        <v>0</v>
      </c>
      <c r="R111" s="494">
        <v>0</v>
      </c>
      <c r="S111" s="494">
        <v>0</v>
      </c>
      <c r="T111" s="494">
        <v>0</v>
      </c>
      <c r="U111" s="494">
        <v>0</v>
      </c>
      <c r="V111" s="494">
        <v>0</v>
      </c>
      <c r="W111" s="494">
        <v>0</v>
      </c>
      <c r="X111" s="494">
        <v>0</v>
      </c>
      <c r="Y111" s="494">
        <v>0</v>
      </c>
      <c r="Z111" s="494">
        <v>0</v>
      </c>
      <c r="AA111" s="494">
        <v>0</v>
      </c>
      <c r="AB111" s="494">
        <v>0</v>
      </c>
      <c r="AC111" s="494">
        <v>0</v>
      </c>
      <c r="AD111" s="494">
        <v>0</v>
      </c>
      <c r="AE111" s="494">
        <v>0</v>
      </c>
      <c r="AF111" s="494">
        <v>0</v>
      </c>
      <c r="AG111" s="494">
        <v>0</v>
      </c>
      <c r="AH111" s="494">
        <v>0</v>
      </c>
      <c r="AI111" s="494">
        <v>0</v>
      </c>
      <c r="AJ111" s="494">
        <v>0</v>
      </c>
      <c r="AK111" s="494">
        <v>0</v>
      </c>
      <c r="AL111" s="494">
        <v>0</v>
      </c>
      <c r="AM111" s="494">
        <v>0</v>
      </c>
      <c r="AN111" s="494">
        <v>0</v>
      </c>
      <c r="AO111" s="494">
        <v>0</v>
      </c>
      <c r="AP111" s="494">
        <v>0</v>
      </c>
      <c r="AQ111" s="494">
        <v>0</v>
      </c>
      <c r="AR111" s="494">
        <v>0</v>
      </c>
      <c r="AS111" s="494">
        <v>0</v>
      </c>
      <c r="AT111" s="494">
        <v>0</v>
      </c>
      <c r="AU111" s="494">
        <v>0</v>
      </c>
      <c r="AV111" s="494">
        <v>0</v>
      </c>
      <c r="AW111" s="494">
        <v>0</v>
      </c>
      <c r="AX111" s="494">
        <v>0</v>
      </c>
      <c r="AY111" s="494">
        <v>0</v>
      </c>
      <c r="AZ111" s="494">
        <v>0</v>
      </c>
      <c r="BA111" s="494">
        <v>0</v>
      </c>
      <c r="BB111" s="494">
        <v>0</v>
      </c>
      <c r="BC111" s="494">
        <v>0</v>
      </c>
      <c r="BD111" s="494">
        <v>0</v>
      </c>
      <c r="BE111" s="494">
        <v>0</v>
      </c>
      <c r="BF111" s="494">
        <v>0</v>
      </c>
      <c r="BG111" s="494">
        <v>0</v>
      </c>
      <c r="BH111" s="494">
        <v>0</v>
      </c>
      <c r="BI111" s="494">
        <v>0</v>
      </c>
      <c r="BJ111" s="494">
        <v>0</v>
      </c>
      <c r="BK111" s="494">
        <v>0</v>
      </c>
      <c r="BL111" s="494">
        <v>0</v>
      </c>
      <c r="BM111" s="494">
        <v>0</v>
      </c>
      <c r="BN111" s="494">
        <v>0</v>
      </c>
      <c r="BO111" s="494">
        <v>0</v>
      </c>
      <c r="BP111" s="494">
        <v>0</v>
      </c>
      <c r="BQ111" s="494">
        <v>0</v>
      </c>
      <c r="BR111" s="494">
        <v>0</v>
      </c>
      <c r="BS111" s="494">
        <v>0</v>
      </c>
      <c r="BT111" s="494">
        <v>0</v>
      </c>
      <c r="BU111" s="494">
        <v>0</v>
      </c>
      <c r="BV111" s="494">
        <v>0</v>
      </c>
      <c r="BW111" s="494">
        <v>0</v>
      </c>
      <c r="BX111" s="494">
        <v>0</v>
      </c>
      <c r="BY111" s="494">
        <v>0</v>
      </c>
      <c r="BZ111" s="494">
        <v>0</v>
      </c>
      <c r="CA111" s="494">
        <v>0</v>
      </c>
      <c r="CB111" s="494">
        <v>0</v>
      </c>
      <c r="CC111" s="494">
        <v>0</v>
      </c>
      <c r="CD111" s="494">
        <v>0</v>
      </c>
      <c r="CE111" s="494">
        <v>0</v>
      </c>
      <c r="CF111" s="494">
        <v>0</v>
      </c>
      <c r="CG111" s="494">
        <v>0</v>
      </c>
      <c r="CH111" s="494">
        <v>0</v>
      </c>
      <c r="CI111" s="494">
        <v>0</v>
      </c>
      <c r="CJ111" s="494">
        <v>0</v>
      </c>
      <c r="CK111" s="494">
        <v>0</v>
      </c>
      <c r="CL111" s="494">
        <v>0</v>
      </c>
      <c r="CM111" s="494">
        <v>0</v>
      </c>
      <c r="CN111" s="494">
        <v>0</v>
      </c>
      <c r="CO111" s="494">
        <v>0</v>
      </c>
      <c r="CP111" s="494">
        <v>0</v>
      </c>
      <c r="CQ111" s="494">
        <v>0</v>
      </c>
      <c r="CR111" s="494">
        <v>0</v>
      </c>
      <c r="CS111" s="494">
        <v>0</v>
      </c>
      <c r="CT111" s="9"/>
      <c r="CV111" s="343">
        <f>IF(COUNT(G111:INDEX(G111:CS111,RP+1))&lt;&gt;RP+1,"Error",0)</f>
        <v>0</v>
      </c>
      <c r="CX111" s="324">
        <f t="shared" si="26"/>
        <v>0</v>
      </c>
    </row>
    <row r="112" spans="3:102" ht="13" hidden="1" x14ac:dyDescent="0.3">
      <c r="C112" s="422" t="s">
        <v>334</v>
      </c>
      <c r="E112" s="492">
        <f>G112+NPV(G.Asm!$F$40,H112:INDEX(H112:CS112,RP))</f>
        <v>0</v>
      </c>
      <c r="F112" s="492">
        <f t="shared" si="25"/>
        <v>0</v>
      </c>
      <c r="G112" s="493">
        <v>0</v>
      </c>
      <c r="H112" s="494">
        <v>0</v>
      </c>
      <c r="I112" s="494">
        <v>0</v>
      </c>
      <c r="J112" s="494">
        <v>0</v>
      </c>
      <c r="K112" s="494">
        <v>0</v>
      </c>
      <c r="L112" s="494">
        <v>0</v>
      </c>
      <c r="M112" s="494">
        <v>0</v>
      </c>
      <c r="N112" s="494">
        <v>0</v>
      </c>
      <c r="O112" s="494">
        <v>0</v>
      </c>
      <c r="P112" s="494">
        <v>0</v>
      </c>
      <c r="Q112" s="494">
        <v>0</v>
      </c>
      <c r="R112" s="494">
        <v>0</v>
      </c>
      <c r="S112" s="494">
        <v>0</v>
      </c>
      <c r="T112" s="494">
        <v>0</v>
      </c>
      <c r="U112" s="494">
        <v>0</v>
      </c>
      <c r="V112" s="494">
        <v>0</v>
      </c>
      <c r="W112" s="494">
        <v>0</v>
      </c>
      <c r="X112" s="494">
        <v>0</v>
      </c>
      <c r="Y112" s="494">
        <v>0</v>
      </c>
      <c r="Z112" s="494">
        <v>0</v>
      </c>
      <c r="AA112" s="494">
        <v>0</v>
      </c>
      <c r="AB112" s="494">
        <v>0</v>
      </c>
      <c r="AC112" s="494">
        <v>0</v>
      </c>
      <c r="AD112" s="494">
        <v>0</v>
      </c>
      <c r="AE112" s="494">
        <v>0</v>
      </c>
      <c r="AF112" s="494">
        <v>0</v>
      </c>
      <c r="AG112" s="494">
        <v>0</v>
      </c>
      <c r="AH112" s="494">
        <v>0</v>
      </c>
      <c r="AI112" s="494">
        <v>0</v>
      </c>
      <c r="AJ112" s="494">
        <v>0</v>
      </c>
      <c r="AK112" s="494">
        <v>0</v>
      </c>
      <c r="AL112" s="494">
        <v>0</v>
      </c>
      <c r="AM112" s="494">
        <v>0</v>
      </c>
      <c r="AN112" s="494">
        <v>0</v>
      </c>
      <c r="AO112" s="494">
        <v>0</v>
      </c>
      <c r="AP112" s="494">
        <v>0</v>
      </c>
      <c r="AQ112" s="494">
        <v>0</v>
      </c>
      <c r="AR112" s="494">
        <v>0</v>
      </c>
      <c r="AS112" s="494">
        <v>0</v>
      </c>
      <c r="AT112" s="494">
        <v>0</v>
      </c>
      <c r="AU112" s="494">
        <v>0</v>
      </c>
      <c r="AV112" s="494">
        <v>0</v>
      </c>
      <c r="AW112" s="494">
        <v>0</v>
      </c>
      <c r="AX112" s="494">
        <v>0</v>
      </c>
      <c r="AY112" s="494">
        <v>0</v>
      </c>
      <c r="AZ112" s="494">
        <v>0</v>
      </c>
      <c r="BA112" s="494">
        <v>0</v>
      </c>
      <c r="BB112" s="494">
        <v>0</v>
      </c>
      <c r="BC112" s="494">
        <v>0</v>
      </c>
      <c r="BD112" s="494">
        <v>0</v>
      </c>
      <c r="BE112" s="494">
        <v>0</v>
      </c>
      <c r="BF112" s="494">
        <v>0</v>
      </c>
      <c r="BG112" s="494">
        <v>0</v>
      </c>
      <c r="BH112" s="494">
        <v>0</v>
      </c>
      <c r="BI112" s="494">
        <v>0</v>
      </c>
      <c r="BJ112" s="494">
        <v>0</v>
      </c>
      <c r="BK112" s="494">
        <v>0</v>
      </c>
      <c r="BL112" s="494">
        <v>0</v>
      </c>
      <c r="BM112" s="494">
        <v>0</v>
      </c>
      <c r="BN112" s="494">
        <v>0</v>
      </c>
      <c r="BO112" s="494">
        <v>0</v>
      </c>
      <c r="BP112" s="494">
        <v>0</v>
      </c>
      <c r="BQ112" s="494">
        <v>0</v>
      </c>
      <c r="BR112" s="494">
        <v>0</v>
      </c>
      <c r="BS112" s="494">
        <v>0</v>
      </c>
      <c r="BT112" s="494">
        <v>0</v>
      </c>
      <c r="BU112" s="494">
        <v>0</v>
      </c>
      <c r="BV112" s="494">
        <v>0</v>
      </c>
      <c r="BW112" s="494">
        <v>0</v>
      </c>
      <c r="BX112" s="494">
        <v>0</v>
      </c>
      <c r="BY112" s="494">
        <v>0</v>
      </c>
      <c r="BZ112" s="494">
        <v>0</v>
      </c>
      <c r="CA112" s="494">
        <v>0</v>
      </c>
      <c r="CB112" s="494">
        <v>0</v>
      </c>
      <c r="CC112" s="494">
        <v>0</v>
      </c>
      <c r="CD112" s="494">
        <v>0</v>
      </c>
      <c r="CE112" s="494">
        <v>0</v>
      </c>
      <c r="CF112" s="494">
        <v>0</v>
      </c>
      <c r="CG112" s="494">
        <v>0</v>
      </c>
      <c r="CH112" s="494">
        <v>0</v>
      </c>
      <c r="CI112" s="494">
        <v>0</v>
      </c>
      <c r="CJ112" s="494">
        <v>0</v>
      </c>
      <c r="CK112" s="494">
        <v>0</v>
      </c>
      <c r="CL112" s="494">
        <v>0</v>
      </c>
      <c r="CM112" s="494">
        <v>0</v>
      </c>
      <c r="CN112" s="494">
        <v>0</v>
      </c>
      <c r="CO112" s="494">
        <v>0</v>
      </c>
      <c r="CP112" s="494">
        <v>0</v>
      </c>
      <c r="CQ112" s="494">
        <v>0</v>
      </c>
      <c r="CR112" s="494">
        <v>0</v>
      </c>
      <c r="CS112" s="494">
        <v>0</v>
      </c>
      <c r="CT112" s="9"/>
      <c r="CV112" s="343">
        <f>IF(COUNT(G112:INDEX(G112:CS112,RP+1))&lt;&gt;RP+1,"Error",0)</f>
        <v>0</v>
      </c>
      <c r="CX112" s="324">
        <f t="shared" si="26"/>
        <v>0</v>
      </c>
    </row>
    <row r="113" spans="3:102" ht="13" hidden="1" x14ac:dyDescent="0.3">
      <c r="C113" s="422" t="s">
        <v>334</v>
      </c>
      <c r="E113" s="492">
        <f>G113+NPV(G.Asm!$F$40,H113:INDEX(H113:CS113,RP))</f>
        <v>0</v>
      </c>
      <c r="F113" s="492">
        <f t="shared" si="25"/>
        <v>0</v>
      </c>
      <c r="G113" s="493">
        <v>0</v>
      </c>
      <c r="H113" s="494">
        <v>0</v>
      </c>
      <c r="I113" s="494">
        <v>0</v>
      </c>
      <c r="J113" s="494">
        <v>0</v>
      </c>
      <c r="K113" s="494">
        <v>0</v>
      </c>
      <c r="L113" s="494">
        <v>0</v>
      </c>
      <c r="M113" s="494">
        <v>0</v>
      </c>
      <c r="N113" s="494">
        <v>0</v>
      </c>
      <c r="O113" s="494">
        <v>0</v>
      </c>
      <c r="P113" s="494">
        <v>0</v>
      </c>
      <c r="Q113" s="494">
        <v>0</v>
      </c>
      <c r="R113" s="494">
        <v>0</v>
      </c>
      <c r="S113" s="494">
        <v>0</v>
      </c>
      <c r="T113" s="494">
        <v>0</v>
      </c>
      <c r="U113" s="494">
        <v>0</v>
      </c>
      <c r="V113" s="494">
        <v>0</v>
      </c>
      <c r="W113" s="494">
        <v>0</v>
      </c>
      <c r="X113" s="494">
        <v>0</v>
      </c>
      <c r="Y113" s="494">
        <v>0</v>
      </c>
      <c r="Z113" s="494">
        <v>0</v>
      </c>
      <c r="AA113" s="494">
        <v>0</v>
      </c>
      <c r="AB113" s="494">
        <v>0</v>
      </c>
      <c r="AC113" s="494">
        <v>0</v>
      </c>
      <c r="AD113" s="494">
        <v>0</v>
      </c>
      <c r="AE113" s="494">
        <v>0</v>
      </c>
      <c r="AF113" s="494">
        <v>0</v>
      </c>
      <c r="AG113" s="494">
        <v>0</v>
      </c>
      <c r="AH113" s="494">
        <v>0</v>
      </c>
      <c r="AI113" s="494">
        <v>0</v>
      </c>
      <c r="AJ113" s="494">
        <v>0</v>
      </c>
      <c r="AK113" s="494">
        <v>0</v>
      </c>
      <c r="AL113" s="494">
        <v>0</v>
      </c>
      <c r="AM113" s="494">
        <v>0</v>
      </c>
      <c r="AN113" s="494">
        <v>0</v>
      </c>
      <c r="AO113" s="494">
        <v>0</v>
      </c>
      <c r="AP113" s="494">
        <v>0</v>
      </c>
      <c r="AQ113" s="494">
        <v>0</v>
      </c>
      <c r="AR113" s="494">
        <v>0</v>
      </c>
      <c r="AS113" s="494">
        <v>0</v>
      </c>
      <c r="AT113" s="494">
        <v>0</v>
      </c>
      <c r="AU113" s="494">
        <v>0</v>
      </c>
      <c r="AV113" s="494">
        <v>0</v>
      </c>
      <c r="AW113" s="494">
        <v>0</v>
      </c>
      <c r="AX113" s="494">
        <v>0</v>
      </c>
      <c r="AY113" s="494">
        <v>0</v>
      </c>
      <c r="AZ113" s="494">
        <v>0</v>
      </c>
      <c r="BA113" s="494">
        <v>0</v>
      </c>
      <c r="BB113" s="494">
        <v>0</v>
      </c>
      <c r="BC113" s="494">
        <v>0</v>
      </c>
      <c r="BD113" s="494">
        <v>0</v>
      </c>
      <c r="BE113" s="494">
        <v>0</v>
      </c>
      <c r="BF113" s="494">
        <v>0</v>
      </c>
      <c r="BG113" s="494">
        <v>0</v>
      </c>
      <c r="BH113" s="494">
        <v>0</v>
      </c>
      <c r="BI113" s="494">
        <v>0</v>
      </c>
      <c r="BJ113" s="494">
        <v>0</v>
      </c>
      <c r="BK113" s="494">
        <v>0</v>
      </c>
      <c r="BL113" s="494">
        <v>0</v>
      </c>
      <c r="BM113" s="494">
        <v>0</v>
      </c>
      <c r="BN113" s="494">
        <v>0</v>
      </c>
      <c r="BO113" s="494">
        <v>0</v>
      </c>
      <c r="BP113" s="494">
        <v>0</v>
      </c>
      <c r="BQ113" s="494">
        <v>0</v>
      </c>
      <c r="BR113" s="494">
        <v>0</v>
      </c>
      <c r="BS113" s="494">
        <v>0</v>
      </c>
      <c r="BT113" s="494">
        <v>0</v>
      </c>
      <c r="BU113" s="494">
        <v>0</v>
      </c>
      <c r="BV113" s="494">
        <v>0</v>
      </c>
      <c r="BW113" s="494">
        <v>0</v>
      </c>
      <c r="BX113" s="494">
        <v>0</v>
      </c>
      <c r="BY113" s="494">
        <v>0</v>
      </c>
      <c r="BZ113" s="494">
        <v>0</v>
      </c>
      <c r="CA113" s="494">
        <v>0</v>
      </c>
      <c r="CB113" s="494">
        <v>0</v>
      </c>
      <c r="CC113" s="494">
        <v>0</v>
      </c>
      <c r="CD113" s="494">
        <v>0</v>
      </c>
      <c r="CE113" s="494">
        <v>0</v>
      </c>
      <c r="CF113" s="494">
        <v>0</v>
      </c>
      <c r="CG113" s="494">
        <v>0</v>
      </c>
      <c r="CH113" s="494">
        <v>0</v>
      </c>
      <c r="CI113" s="494">
        <v>0</v>
      </c>
      <c r="CJ113" s="494">
        <v>0</v>
      </c>
      <c r="CK113" s="494">
        <v>0</v>
      </c>
      <c r="CL113" s="494">
        <v>0</v>
      </c>
      <c r="CM113" s="494">
        <v>0</v>
      </c>
      <c r="CN113" s="494">
        <v>0</v>
      </c>
      <c r="CO113" s="494">
        <v>0</v>
      </c>
      <c r="CP113" s="494">
        <v>0</v>
      </c>
      <c r="CQ113" s="494">
        <v>0</v>
      </c>
      <c r="CR113" s="494">
        <v>0</v>
      </c>
      <c r="CS113" s="494">
        <v>0</v>
      </c>
      <c r="CT113" s="9"/>
      <c r="CV113" s="343">
        <f>IF(COUNT(G113:INDEX(G113:CS113,RP+1))&lt;&gt;RP+1,"Error",0)</f>
        <v>0</v>
      </c>
      <c r="CX113" s="324">
        <f t="shared" si="26"/>
        <v>0</v>
      </c>
    </row>
    <row r="114" spans="3:102" ht="13" hidden="1" x14ac:dyDescent="0.3">
      <c r="C114" s="422" t="s">
        <v>334</v>
      </c>
      <c r="E114" s="492">
        <f>G114+NPV(G.Asm!$F$40,H114:INDEX(H114:CS114,RP))</f>
        <v>0</v>
      </c>
      <c r="F114" s="492">
        <f t="shared" si="25"/>
        <v>0</v>
      </c>
      <c r="G114" s="493">
        <v>0</v>
      </c>
      <c r="H114" s="494">
        <v>0</v>
      </c>
      <c r="I114" s="494">
        <v>0</v>
      </c>
      <c r="J114" s="494">
        <v>0</v>
      </c>
      <c r="K114" s="494">
        <v>0</v>
      </c>
      <c r="L114" s="494">
        <v>0</v>
      </c>
      <c r="M114" s="494">
        <v>0</v>
      </c>
      <c r="N114" s="494">
        <v>0</v>
      </c>
      <c r="O114" s="494">
        <v>0</v>
      </c>
      <c r="P114" s="494">
        <v>0</v>
      </c>
      <c r="Q114" s="494">
        <v>0</v>
      </c>
      <c r="R114" s="494">
        <v>0</v>
      </c>
      <c r="S114" s="494">
        <v>0</v>
      </c>
      <c r="T114" s="494">
        <v>0</v>
      </c>
      <c r="U114" s="494">
        <v>0</v>
      </c>
      <c r="V114" s="494">
        <v>0</v>
      </c>
      <c r="W114" s="494">
        <v>0</v>
      </c>
      <c r="X114" s="494">
        <v>0</v>
      </c>
      <c r="Y114" s="494">
        <v>0</v>
      </c>
      <c r="Z114" s="494">
        <v>0</v>
      </c>
      <c r="AA114" s="494">
        <v>0</v>
      </c>
      <c r="AB114" s="494">
        <v>0</v>
      </c>
      <c r="AC114" s="494">
        <v>0</v>
      </c>
      <c r="AD114" s="494">
        <v>0</v>
      </c>
      <c r="AE114" s="494">
        <v>0</v>
      </c>
      <c r="AF114" s="494">
        <v>0</v>
      </c>
      <c r="AG114" s="494">
        <v>0</v>
      </c>
      <c r="AH114" s="494">
        <v>0</v>
      </c>
      <c r="AI114" s="494">
        <v>0</v>
      </c>
      <c r="AJ114" s="494">
        <v>0</v>
      </c>
      <c r="AK114" s="494">
        <v>0</v>
      </c>
      <c r="AL114" s="494">
        <v>0</v>
      </c>
      <c r="AM114" s="494">
        <v>0</v>
      </c>
      <c r="AN114" s="494">
        <v>0</v>
      </c>
      <c r="AO114" s="494">
        <v>0</v>
      </c>
      <c r="AP114" s="494">
        <v>0</v>
      </c>
      <c r="AQ114" s="494">
        <v>0</v>
      </c>
      <c r="AR114" s="494">
        <v>0</v>
      </c>
      <c r="AS114" s="494">
        <v>0</v>
      </c>
      <c r="AT114" s="494">
        <v>0</v>
      </c>
      <c r="AU114" s="494">
        <v>0</v>
      </c>
      <c r="AV114" s="494">
        <v>0</v>
      </c>
      <c r="AW114" s="494">
        <v>0</v>
      </c>
      <c r="AX114" s="494">
        <v>0</v>
      </c>
      <c r="AY114" s="494">
        <v>0</v>
      </c>
      <c r="AZ114" s="494">
        <v>0</v>
      </c>
      <c r="BA114" s="494">
        <v>0</v>
      </c>
      <c r="BB114" s="494">
        <v>0</v>
      </c>
      <c r="BC114" s="494">
        <v>0</v>
      </c>
      <c r="BD114" s="494">
        <v>0</v>
      </c>
      <c r="BE114" s="494">
        <v>0</v>
      </c>
      <c r="BF114" s="494">
        <v>0</v>
      </c>
      <c r="BG114" s="494">
        <v>0</v>
      </c>
      <c r="BH114" s="494">
        <v>0</v>
      </c>
      <c r="BI114" s="494">
        <v>0</v>
      </c>
      <c r="BJ114" s="494">
        <v>0</v>
      </c>
      <c r="BK114" s="494">
        <v>0</v>
      </c>
      <c r="BL114" s="494">
        <v>0</v>
      </c>
      <c r="BM114" s="494">
        <v>0</v>
      </c>
      <c r="BN114" s="494">
        <v>0</v>
      </c>
      <c r="BO114" s="494">
        <v>0</v>
      </c>
      <c r="BP114" s="494">
        <v>0</v>
      </c>
      <c r="BQ114" s="494">
        <v>0</v>
      </c>
      <c r="BR114" s="494">
        <v>0</v>
      </c>
      <c r="BS114" s="494">
        <v>0</v>
      </c>
      <c r="BT114" s="494">
        <v>0</v>
      </c>
      <c r="BU114" s="494">
        <v>0</v>
      </c>
      <c r="BV114" s="494">
        <v>0</v>
      </c>
      <c r="BW114" s="494">
        <v>0</v>
      </c>
      <c r="BX114" s="494">
        <v>0</v>
      </c>
      <c r="BY114" s="494">
        <v>0</v>
      </c>
      <c r="BZ114" s="494">
        <v>0</v>
      </c>
      <c r="CA114" s="494">
        <v>0</v>
      </c>
      <c r="CB114" s="494">
        <v>0</v>
      </c>
      <c r="CC114" s="494">
        <v>0</v>
      </c>
      <c r="CD114" s="494">
        <v>0</v>
      </c>
      <c r="CE114" s="494">
        <v>0</v>
      </c>
      <c r="CF114" s="494">
        <v>0</v>
      </c>
      <c r="CG114" s="494">
        <v>0</v>
      </c>
      <c r="CH114" s="494">
        <v>0</v>
      </c>
      <c r="CI114" s="494">
        <v>0</v>
      </c>
      <c r="CJ114" s="494">
        <v>0</v>
      </c>
      <c r="CK114" s="494">
        <v>0</v>
      </c>
      <c r="CL114" s="494">
        <v>0</v>
      </c>
      <c r="CM114" s="494">
        <v>0</v>
      </c>
      <c r="CN114" s="494">
        <v>0</v>
      </c>
      <c r="CO114" s="494">
        <v>0</v>
      </c>
      <c r="CP114" s="494">
        <v>0</v>
      </c>
      <c r="CQ114" s="494">
        <v>0</v>
      </c>
      <c r="CR114" s="494">
        <v>0</v>
      </c>
      <c r="CS114" s="494">
        <v>0</v>
      </c>
      <c r="CT114" s="9"/>
      <c r="CV114" s="343">
        <f>IF(COUNT(G114:INDEX(G114:CS114,RP+1))&lt;&gt;RP+1,"Error",0)</f>
        <v>0</v>
      </c>
      <c r="CX114" s="324">
        <f t="shared" si="26"/>
        <v>0</v>
      </c>
    </row>
    <row r="115" spans="3:102" ht="13" hidden="1" x14ac:dyDescent="0.3">
      <c r="C115" s="422" t="s">
        <v>334</v>
      </c>
      <c r="E115" s="492">
        <f>G115+NPV(G.Asm!$F$40,H115:INDEX(H115:CS115,RP))</f>
        <v>0</v>
      </c>
      <c r="F115" s="492">
        <f t="shared" si="25"/>
        <v>0</v>
      </c>
      <c r="G115" s="493">
        <v>0</v>
      </c>
      <c r="H115" s="494">
        <v>0</v>
      </c>
      <c r="I115" s="494">
        <v>0</v>
      </c>
      <c r="J115" s="494">
        <v>0</v>
      </c>
      <c r="K115" s="494">
        <v>0</v>
      </c>
      <c r="L115" s="494">
        <v>0</v>
      </c>
      <c r="M115" s="494">
        <v>0</v>
      </c>
      <c r="N115" s="494">
        <v>0</v>
      </c>
      <c r="O115" s="494">
        <v>0</v>
      </c>
      <c r="P115" s="494">
        <v>0</v>
      </c>
      <c r="Q115" s="494">
        <v>0</v>
      </c>
      <c r="R115" s="494">
        <v>0</v>
      </c>
      <c r="S115" s="494">
        <v>0</v>
      </c>
      <c r="T115" s="494">
        <v>0</v>
      </c>
      <c r="U115" s="494">
        <v>0</v>
      </c>
      <c r="V115" s="494">
        <v>0</v>
      </c>
      <c r="W115" s="494">
        <v>0</v>
      </c>
      <c r="X115" s="494">
        <v>0</v>
      </c>
      <c r="Y115" s="494">
        <v>0</v>
      </c>
      <c r="Z115" s="494">
        <v>0</v>
      </c>
      <c r="AA115" s="494">
        <v>0</v>
      </c>
      <c r="AB115" s="494">
        <v>0</v>
      </c>
      <c r="AC115" s="494">
        <v>0</v>
      </c>
      <c r="AD115" s="494">
        <v>0</v>
      </c>
      <c r="AE115" s="494">
        <v>0</v>
      </c>
      <c r="AF115" s="494">
        <v>0</v>
      </c>
      <c r="AG115" s="494">
        <v>0</v>
      </c>
      <c r="AH115" s="494">
        <v>0</v>
      </c>
      <c r="AI115" s="494">
        <v>0</v>
      </c>
      <c r="AJ115" s="494">
        <v>0</v>
      </c>
      <c r="AK115" s="494">
        <v>0</v>
      </c>
      <c r="AL115" s="494">
        <v>0</v>
      </c>
      <c r="AM115" s="494">
        <v>0</v>
      </c>
      <c r="AN115" s="494">
        <v>0</v>
      </c>
      <c r="AO115" s="494">
        <v>0</v>
      </c>
      <c r="AP115" s="494">
        <v>0</v>
      </c>
      <c r="AQ115" s="494">
        <v>0</v>
      </c>
      <c r="AR115" s="494">
        <v>0</v>
      </c>
      <c r="AS115" s="494">
        <v>0</v>
      </c>
      <c r="AT115" s="494">
        <v>0</v>
      </c>
      <c r="AU115" s="494">
        <v>0</v>
      </c>
      <c r="AV115" s="494">
        <v>0</v>
      </c>
      <c r="AW115" s="494">
        <v>0</v>
      </c>
      <c r="AX115" s="494">
        <v>0</v>
      </c>
      <c r="AY115" s="494">
        <v>0</v>
      </c>
      <c r="AZ115" s="494">
        <v>0</v>
      </c>
      <c r="BA115" s="494">
        <v>0</v>
      </c>
      <c r="BB115" s="494">
        <v>0</v>
      </c>
      <c r="BC115" s="494">
        <v>0</v>
      </c>
      <c r="BD115" s="494">
        <v>0</v>
      </c>
      <c r="BE115" s="494">
        <v>0</v>
      </c>
      <c r="BF115" s="494">
        <v>0</v>
      </c>
      <c r="BG115" s="494">
        <v>0</v>
      </c>
      <c r="BH115" s="494">
        <v>0</v>
      </c>
      <c r="BI115" s="494">
        <v>0</v>
      </c>
      <c r="BJ115" s="494">
        <v>0</v>
      </c>
      <c r="BK115" s="494">
        <v>0</v>
      </c>
      <c r="BL115" s="494">
        <v>0</v>
      </c>
      <c r="BM115" s="494">
        <v>0</v>
      </c>
      <c r="BN115" s="494">
        <v>0</v>
      </c>
      <c r="BO115" s="494">
        <v>0</v>
      </c>
      <c r="BP115" s="494">
        <v>0</v>
      </c>
      <c r="BQ115" s="494">
        <v>0</v>
      </c>
      <c r="BR115" s="494">
        <v>0</v>
      </c>
      <c r="BS115" s="494">
        <v>0</v>
      </c>
      <c r="BT115" s="494">
        <v>0</v>
      </c>
      <c r="BU115" s="494">
        <v>0</v>
      </c>
      <c r="BV115" s="494">
        <v>0</v>
      </c>
      <c r="BW115" s="494">
        <v>0</v>
      </c>
      <c r="BX115" s="494">
        <v>0</v>
      </c>
      <c r="BY115" s="494">
        <v>0</v>
      </c>
      <c r="BZ115" s="494">
        <v>0</v>
      </c>
      <c r="CA115" s="494">
        <v>0</v>
      </c>
      <c r="CB115" s="494">
        <v>0</v>
      </c>
      <c r="CC115" s="494">
        <v>0</v>
      </c>
      <c r="CD115" s="494">
        <v>0</v>
      </c>
      <c r="CE115" s="494">
        <v>0</v>
      </c>
      <c r="CF115" s="494">
        <v>0</v>
      </c>
      <c r="CG115" s="494">
        <v>0</v>
      </c>
      <c r="CH115" s="494">
        <v>0</v>
      </c>
      <c r="CI115" s="494">
        <v>0</v>
      </c>
      <c r="CJ115" s="494">
        <v>0</v>
      </c>
      <c r="CK115" s="494">
        <v>0</v>
      </c>
      <c r="CL115" s="494">
        <v>0</v>
      </c>
      <c r="CM115" s="494">
        <v>0</v>
      </c>
      <c r="CN115" s="494">
        <v>0</v>
      </c>
      <c r="CO115" s="494">
        <v>0</v>
      </c>
      <c r="CP115" s="494">
        <v>0</v>
      </c>
      <c r="CQ115" s="494">
        <v>0</v>
      </c>
      <c r="CR115" s="494">
        <v>0</v>
      </c>
      <c r="CS115" s="494">
        <v>0</v>
      </c>
      <c r="CT115" s="9"/>
      <c r="CV115" s="343">
        <f>IF(COUNT(G115:INDEX(G115:CS115,RP+1))&lt;&gt;RP+1,"Error",0)</f>
        <v>0</v>
      </c>
      <c r="CX115" s="324">
        <f t="shared" si="26"/>
        <v>0</v>
      </c>
    </row>
    <row r="116" spans="3:102" ht="13" hidden="1" x14ac:dyDescent="0.3">
      <c r="E116" s="495"/>
      <c r="F116" s="495"/>
      <c r="G116" s="131"/>
      <c r="H116" s="131"/>
      <c r="I116" s="131"/>
      <c r="J116" s="131"/>
      <c r="K116" s="131"/>
      <c r="L116" s="131"/>
      <c r="M116" s="131"/>
      <c r="N116" s="131"/>
      <c r="O116" s="131"/>
      <c r="P116" s="131"/>
      <c r="Q116" s="131"/>
      <c r="R116" s="131"/>
      <c r="S116" s="131"/>
      <c r="T116" s="131"/>
      <c r="U116" s="131"/>
      <c r="V116" s="131"/>
      <c r="W116" s="131"/>
      <c r="X116" s="131"/>
      <c r="Y116" s="131"/>
      <c r="Z116" s="131"/>
      <c r="AA116" s="131"/>
      <c r="AB116" s="131"/>
      <c r="AC116" s="131"/>
      <c r="AD116" s="131"/>
      <c r="AE116" s="131"/>
      <c r="AF116" s="131"/>
      <c r="AG116" s="131"/>
      <c r="AH116" s="131"/>
      <c r="AI116" s="131"/>
      <c r="AJ116" s="131"/>
      <c r="AK116" s="131"/>
      <c r="AL116" s="131"/>
      <c r="AM116" s="131"/>
      <c r="AN116" s="131"/>
      <c r="AO116" s="131"/>
      <c r="AP116" s="131"/>
      <c r="AQ116" s="131"/>
      <c r="AR116" s="131"/>
      <c r="AS116" s="131"/>
      <c r="AT116" s="131"/>
      <c r="AU116" s="131"/>
      <c r="AV116" s="131"/>
      <c r="AW116" s="131"/>
      <c r="AX116" s="131"/>
      <c r="AY116" s="131"/>
      <c r="AZ116" s="131"/>
      <c r="BA116" s="131"/>
      <c r="BB116" s="131"/>
      <c r="BC116" s="131"/>
      <c r="BD116" s="131"/>
      <c r="BE116" s="131"/>
      <c r="BF116" s="131"/>
      <c r="BG116" s="131"/>
      <c r="BH116" s="131"/>
      <c r="BI116" s="131"/>
      <c r="BJ116" s="131"/>
      <c r="BK116" s="131"/>
      <c r="BL116" s="131"/>
      <c r="BM116" s="131"/>
      <c r="BN116" s="131"/>
      <c r="BO116" s="131"/>
      <c r="BP116" s="131"/>
      <c r="BQ116" s="131"/>
      <c r="BR116" s="131"/>
      <c r="BS116" s="131"/>
      <c r="BT116" s="131"/>
      <c r="BU116" s="131"/>
      <c r="BV116" s="131"/>
      <c r="BW116" s="131"/>
      <c r="BX116" s="131"/>
      <c r="BY116" s="131"/>
      <c r="BZ116" s="131"/>
      <c r="CA116" s="131"/>
      <c r="CB116" s="131"/>
      <c r="CC116" s="131"/>
      <c r="CD116" s="131"/>
      <c r="CE116" s="131"/>
      <c r="CF116" s="131"/>
      <c r="CG116" s="131"/>
      <c r="CH116" s="131"/>
      <c r="CI116" s="131"/>
      <c r="CJ116" s="131"/>
      <c r="CK116" s="131"/>
      <c r="CL116" s="131"/>
      <c r="CM116" s="131"/>
      <c r="CN116" s="131"/>
      <c r="CO116" s="131"/>
      <c r="CP116" s="131"/>
      <c r="CQ116" s="131"/>
      <c r="CR116" s="131"/>
      <c r="CS116" s="131"/>
      <c r="CT116" s="9"/>
      <c r="CX116" s="3"/>
    </row>
    <row r="117" spans="3:102" ht="15.5" hidden="1" x14ac:dyDescent="0.35">
      <c r="C117" s="78" t="s">
        <v>22</v>
      </c>
      <c r="E117" s="502"/>
      <c r="F117" s="495"/>
      <c r="G117" s="131"/>
      <c r="H117" s="131"/>
      <c r="I117" s="131"/>
      <c r="J117" s="131"/>
      <c r="K117" s="131"/>
      <c r="L117" s="131"/>
      <c r="M117" s="131"/>
      <c r="N117" s="131"/>
      <c r="O117" s="131"/>
      <c r="P117" s="131"/>
      <c r="Q117" s="131"/>
      <c r="R117" s="131"/>
      <c r="S117" s="131"/>
      <c r="T117" s="131"/>
      <c r="U117" s="131"/>
      <c r="V117" s="131"/>
      <c r="W117" s="131"/>
      <c r="X117" s="131"/>
      <c r="Y117" s="131"/>
      <c r="Z117" s="131"/>
      <c r="AA117" s="131"/>
      <c r="AB117" s="131"/>
      <c r="AC117" s="131"/>
      <c r="AD117" s="131"/>
      <c r="AE117" s="131"/>
      <c r="AF117" s="131"/>
      <c r="AG117" s="131"/>
      <c r="AH117" s="131"/>
      <c r="AI117" s="131"/>
      <c r="AJ117" s="131"/>
      <c r="AK117" s="131"/>
      <c r="AL117" s="131"/>
      <c r="AM117" s="131"/>
      <c r="AN117" s="131"/>
      <c r="AO117" s="131"/>
      <c r="AP117" s="131"/>
      <c r="AQ117" s="131"/>
      <c r="AR117" s="131"/>
      <c r="AS117" s="131"/>
      <c r="AT117" s="131"/>
      <c r="AU117" s="131"/>
      <c r="AV117" s="131"/>
      <c r="AW117" s="131"/>
      <c r="AX117" s="131"/>
      <c r="AY117" s="131"/>
      <c r="AZ117" s="131"/>
      <c r="BA117" s="131"/>
      <c r="BB117" s="131"/>
      <c r="BC117" s="131"/>
      <c r="BD117" s="131"/>
      <c r="BE117" s="131"/>
      <c r="BF117" s="131"/>
      <c r="BG117" s="131"/>
      <c r="BH117" s="131"/>
      <c r="BI117" s="131"/>
      <c r="BJ117" s="131"/>
      <c r="BK117" s="131"/>
      <c r="BL117" s="131"/>
      <c r="BM117" s="131"/>
      <c r="BN117" s="131"/>
      <c r="BO117" s="131"/>
      <c r="BP117" s="131"/>
      <c r="BQ117" s="131"/>
      <c r="BR117" s="131"/>
      <c r="BS117" s="131"/>
      <c r="BT117" s="131"/>
      <c r="BU117" s="131"/>
      <c r="BV117" s="131"/>
      <c r="BW117" s="131"/>
      <c r="BX117" s="131"/>
      <c r="BY117" s="131"/>
      <c r="BZ117" s="131"/>
      <c r="CA117" s="131"/>
      <c r="CB117" s="131"/>
      <c r="CC117" s="131"/>
      <c r="CD117" s="131"/>
      <c r="CE117" s="131"/>
      <c r="CF117" s="131"/>
      <c r="CG117" s="131"/>
      <c r="CH117" s="131"/>
      <c r="CI117" s="131"/>
      <c r="CJ117" s="131"/>
      <c r="CK117" s="131"/>
      <c r="CL117" s="131"/>
      <c r="CM117" s="131"/>
      <c r="CN117" s="131"/>
      <c r="CO117" s="131"/>
      <c r="CP117" s="131"/>
      <c r="CQ117" s="131"/>
      <c r="CR117" s="131"/>
      <c r="CS117" s="131"/>
      <c r="CT117" s="9"/>
      <c r="CX117" s="3"/>
    </row>
    <row r="118" spans="3:102" ht="13" hidden="1" x14ac:dyDescent="0.3">
      <c r="E118" s="495"/>
      <c r="F118" s="495"/>
      <c r="G118" s="131"/>
      <c r="H118" s="131"/>
      <c r="I118" s="131"/>
      <c r="J118" s="131"/>
      <c r="K118" s="131"/>
      <c r="L118" s="131"/>
      <c r="M118" s="131"/>
      <c r="N118" s="131"/>
      <c r="O118" s="131"/>
      <c r="P118" s="131"/>
      <c r="Q118" s="131"/>
      <c r="R118" s="131"/>
      <c r="S118" s="131"/>
      <c r="T118" s="131"/>
      <c r="U118" s="131"/>
      <c r="V118" s="131"/>
      <c r="W118" s="131"/>
      <c r="X118" s="131"/>
      <c r="Y118" s="131"/>
      <c r="Z118" s="131"/>
      <c r="AA118" s="131"/>
      <c r="AB118" s="131"/>
      <c r="AC118" s="131"/>
      <c r="AD118" s="131"/>
      <c r="AE118" s="131"/>
      <c r="AF118" s="131"/>
      <c r="AG118" s="131"/>
      <c r="AH118" s="131"/>
      <c r="AI118" s="131"/>
      <c r="AJ118" s="131"/>
      <c r="AK118" s="131"/>
      <c r="AL118" s="131"/>
      <c r="AM118" s="131"/>
      <c r="AN118" s="131"/>
      <c r="AO118" s="131"/>
      <c r="AP118" s="131"/>
      <c r="AQ118" s="131"/>
      <c r="AR118" s="131"/>
      <c r="AS118" s="131"/>
      <c r="AT118" s="131"/>
      <c r="AU118" s="131"/>
      <c r="AV118" s="131"/>
      <c r="AW118" s="131"/>
      <c r="AX118" s="131"/>
      <c r="AY118" s="131"/>
      <c r="AZ118" s="131"/>
      <c r="BA118" s="131"/>
      <c r="BB118" s="131"/>
      <c r="BC118" s="131"/>
      <c r="BD118" s="131"/>
      <c r="BE118" s="131"/>
      <c r="BF118" s="131"/>
      <c r="BG118" s="131"/>
      <c r="BH118" s="131"/>
      <c r="BI118" s="131"/>
      <c r="BJ118" s="131"/>
      <c r="BK118" s="131"/>
      <c r="BL118" s="131"/>
      <c r="BM118" s="131"/>
      <c r="BN118" s="131"/>
      <c r="BO118" s="131"/>
      <c r="BP118" s="131"/>
      <c r="BQ118" s="131"/>
      <c r="BR118" s="131"/>
      <c r="BS118" s="131"/>
      <c r="BT118" s="131"/>
      <c r="BU118" s="131"/>
      <c r="BV118" s="131"/>
      <c r="BW118" s="131"/>
      <c r="BX118" s="131"/>
      <c r="BY118" s="131"/>
      <c r="BZ118" s="131"/>
      <c r="CA118" s="131"/>
      <c r="CB118" s="131"/>
      <c r="CC118" s="131"/>
      <c r="CD118" s="131"/>
      <c r="CE118" s="131"/>
      <c r="CF118" s="131"/>
      <c r="CG118" s="131"/>
      <c r="CH118" s="131"/>
      <c r="CI118" s="131"/>
      <c r="CJ118" s="131"/>
      <c r="CK118" s="131"/>
      <c r="CL118" s="131"/>
      <c r="CM118" s="131"/>
      <c r="CN118" s="131"/>
      <c r="CO118" s="131"/>
      <c r="CP118" s="131"/>
      <c r="CQ118" s="131"/>
      <c r="CR118" s="131"/>
      <c r="CS118" s="131"/>
      <c r="CT118" s="9"/>
      <c r="CX118" s="3"/>
    </row>
    <row r="119" spans="3:102" ht="13" hidden="1" x14ac:dyDescent="0.3">
      <c r="C119" s="232" t="s">
        <v>146</v>
      </c>
      <c r="E119" s="490">
        <f t="shared" ref="E119:AJ119" si="27">SUM(E120:E120)</f>
        <v>0</v>
      </c>
      <c r="F119" s="490">
        <f t="shared" si="27"/>
        <v>0</v>
      </c>
      <c r="G119" s="491">
        <f t="shared" si="27"/>
        <v>0</v>
      </c>
      <c r="H119" s="491">
        <f t="shared" si="27"/>
        <v>0</v>
      </c>
      <c r="I119" s="491">
        <f t="shared" si="27"/>
        <v>0</v>
      </c>
      <c r="J119" s="491">
        <f t="shared" si="27"/>
        <v>0</v>
      </c>
      <c r="K119" s="491">
        <f t="shared" si="27"/>
        <v>0</v>
      </c>
      <c r="L119" s="491">
        <f t="shared" si="27"/>
        <v>0</v>
      </c>
      <c r="M119" s="491">
        <f t="shared" si="27"/>
        <v>0</v>
      </c>
      <c r="N119" s="491">
        <f t="shared" si="27"/>
        <v>0</v>
      </c>
      <c r="O119" s="491">
        <f t="shared" si="27"/>
        <v>0</v>
      </c>
      <c r="P119" s="491">
        <f t="shared" si="27"/>
        <v>0</v>
      </c>
      <c r="Q119" s="491">
        <f t="shared" si="27"/>
        <v>0</v>
      </c>
      <c r="R119" s="491">
        <f t="shared" si="27"/>
        <v>0</v>
      </c>
      <c r="S119" s="491">
        <f t="shared" si="27"/>
        <v>0</v>
      </c>
      <c r="T119" s="491">
        <f t="shared" si="27"/>
        <v>0</v>
      </c>
      <c r="U119" s="491">
        <f t="shared" si="27"/>
        <v>0</v>
      </c>
      <c r="V119" s="491">
        <f t="shared" si="27"/>
        <v>0</v>
      </c>
      <c r="W119" s="491">
        <f t="shared" si="27"/>
        <v>0</v>
      </c>
      <c r="X119" s="491">
        <f t="shared" si="27"/>
        <v>0</v>
      </c>
      <c r="Y119" s="491">
        <f t="shared" si="27"/>
        <v>0</v>
      </c>
      <c r="Z119" s="491">
        <f t="shared" si="27"/>
        <v>0</v>
      </c>
      <c r="AA119" s="491">
        <f t="shared" si="27"/>
        <v>0</v>
      </c>
      <c r="AB119" s="491">
        <f t="shared" si="27"/>
        <v>0</v>
      </c>
      <c r="AC119" s="491">
        <f t="shared" si="27"/>
        <v>0</v>
      </c>
      <c r="AD119" s="491">
        <f t="shared" si="27"/>
        <v>0</v>
      </c>
      <c r="AE119" s="491">
        <f t="shared" si="27"/>
        <v>0</v>
      </c>
      <c r="AF119" s="491">
        <f t="shared" si="27"/>
        <v>0</v>
      </c>
      <c r="AG119" s="491">
        <f t="shared" si="27"/>
        <v>0</v>
      </c>
      <c r="AH119" s="491">
        <f t="shared" si="27"/>
        <v>0</v>
      </c>
      <c r="AI119" s="491">
        <f t="shared" si="27"/>
        <v>0</v>
      </c>
      <c r="AJ119" s="491">
        <f t="shared" si="27"/>
        <v>0</v>
      </c>
      <c r="AK119" s="491">
        <f t="shared" ref="AK119:CS119" si="28">SUM(AK120:AK120)</f>
        <v>0</v>
      </c>
      <c r="AL119" s="491">
        <f t="shared" si="28"/>
        <v>0</v>
      </c>
      <c r="AM119" s="491">
        <f t="shared" si="28"/>
        <v>0</v>
      </c>
      <c r="AN119" s="491">
        <f t="shared" si="28"/>
        <v>0</v>
      </c>
      <c r="AO119" s="491">
        <f t="shared" si="28"/>
        <v>0</v>
      </c>
      <c r="AP119" s="491">
        <f t="shared" si="28"/>
        <v>0</v>
      </c>
      <c r="AQ119" s="491">
        <f t="shared" si="28"/>
        <v>0</v>
      </c>
      <c r="AR119" s="491">
        <f t="shared" si="28"/>
        <v>0</v>
      </c>
      <c r="AS119" s="491">
        <f t="shared" si="28"/>
        <v>0</v>
      </c>
      <c r="AT119" s="491">
        <f t="shared" si="28"/>
        <v>0</v>
      </c>
      <c r="AU119" s="491">
        <f t="shared" si="28"/>
        <v>0</v>
      </c>
      <c r="AV119" s="491">
        <f t="shared" si="28"/>
        <v>0</v>
      </c>
      <c r="AW119" s="491">
        <f t="shared" si="28"/>
        <v>0</v>
      </c>
      <c r="AX119" s="491">
        <f t="shared" si="28"/>
        <v>0</v>
      </c>
      <c r="AY119" s="491">
        <f t="shared" si="28"/>
        <v>0</v>
      </c>
      <c r="AZ119" s="491">
        <f t="shared" si="28"/>
        <v>0</v>
      </c>
      <c r="BA119" s="491">
        <f t="shared" si="28"/>
        <v>0</v>
      </c>
      <c r="BB119" s="491">
        <f t="shared" si="28"/>
        <v>0</v>
      </c>
      <c r="BC119" s="491">
        <f t="shared" si="28"/>
        <v>0</v>
      </c>
      <c r="BD119" s="491">
        <f t="shared" si="28"/>
        <v>0</v>
      </c>
      <c r="BE119" s="491">
        <f t="shared" si="28"/>
        <v>0</v>
      </c>
      <c r="BF119" s="491">
        <f t="shared" si="28"/>
        <v>0</v>
      </c>
      <c r="BG119" s="491">
        <f t="shared" si="28"/>
        <v>0</v>
      </c>
      <c r="BH119" s="491">
        <f t="shared" si="28"/>
        <v>0</v>
      </c>
      <c r="BI119" s="491">
        <f t="shared" si="28"/>
        <v>0</v>
      </c>
      <c r="BJ119" s="491">
        <f t="shared" si="28"/>
        <v>0</v>
      </c>
      <c r="BK119" s="491">
        <f t="shared" si="28"/>
        <v>0</v>
      </c>
      <c r="BL119" s="491">
        <f t="shared" si="28"/>
        <v>0</v>
      </c>
      <c r="BM119" s="491">
        <f t="shared" si="28"/>
        <v>0</v>
      </c>
      <c r="BN119" s="491">
        <f t="shared" si="28"/>
        <v>0</v>
      </c>
      <c r="BO119" s="491">
        <f t="shared" si="28"/>
        <v>0</v>
      </c>
      <c r="BP119" s="491">
        <f t="shared" si="28"/>
        <v>0</v>
      </c>
      <c r="BQ119" s="491">
        <f t="shared" si="28"/>
        <v>0</v>
      </c>
      <c r="BR119" s="491">
        <f t="shared" si="28"/>
        <v>0</v>
      </c>
      <c r="BS119" s="491">
        <f t="shared" si="28"/>
        <v>0</v>
      </c>
      <c r="BT119" s="491">
        <f t="shared" si="28"/>
        <v>0</v>
      </c>
      <c r="BU119" s="491">
        <f t="shared" si="28"/>
        <v>0</v>
      </c>
      <c r="BV119" s="491">
        <f t="shared" si="28"/>
        <v>0</v>
      </c>
      <c r="BW119" s="491">
        <f t="shared" si="28"/>
        <v>0</v>
      </c>
      <c r="BX119" s="491">
        <f t="shared" si="28"/>
        <v>0</v>
      </c>
      <c r="BY119" s="491">
        <f t="shared" si="28"/>
        <v>0</v>
      </c>
      <c r="BZ119" s="491">
        <f t="shared" si="28"/>
        <v>0</v>
      </c>
      <c r="CA119" s="491">
        <f t="shared" si="28"/>
        <v>0</v>
      </c>
      <c r="CB119" s="491">
        <f t="shared" si="28"/>
        <v>0</v>
      </c>
      <c r="CC119" s="491">
        <f t="shared" si="28"/>
        <v>0</v>
      </c>
      <c r="CD119" s="491">
        <f t="shared" si="28"/>
        <v>0</v>
      </c>
      <c r="CE119" s="491">
        <f t="shared" si="28"/>
        <v>0</v>
      </c>
      <c r="CF119" s="491">
        <f t="shared" si="28"/>
        <v>0</v>
      </c>
      <c r="CG119" s="491">
        <f t="shared" si="28"/>
        <v>0</v>
      </c>
      <c r="CH119" s="491">
        <f t="shared" si="28"/>
        <v>0</v>
      </c>
      <c r="CI119" s="491">
        <f t="shared" si="28"/>
        <v>0</v>
      </c>
      <c r="CJ119" s="491">
        <f t="shared" si="28"/>
        <v>0</v>
      </c>
      <c r="CK119" s="491">
        <f t="shared" si="28"/>
        <v>0</v>
      </c>
      <c r="CL119" s="491">
        <f t="shared" si="28"/>
        <v>0</v>
      </c>
      <c r="CM119" s="491">
        <f t="shared" si="28"/>
        <v>0</v>
      </c>
      <c r="CN119" s="491">
        <f t="shared" si="28"/>
        <v>0</v>
      </c>
      <c r="CO119" s="491">
        <f t="shared" si="28"/>
        <v>0</v>
      </c>
      <c r="CP119" s="491">
        <f t="shared" si="28"/>
        <v>0</v>
      </c>
      <c r="CQ119" s="491">
        <f t="shared" si="28"/>
        <v>0</v>
      </c>
      <c r="CR119" s="491">
        <f t="shared" si="28"/>
        <v>0</v>
      </c>
      <c r="CS119" s="491">
        <f t="shared" si="28"/>
        <v>0</v>
      </c>
      <c r="CT119" s="56"/>
      <c r="CX119" s="3"/>
    </row>
    <row r="120" spans="3:102" ht="13" hidden="1" x14ac:dyDescent="0.3">
      <c r="C120" s="68" t="s">
        <v>105</v>
      </c>
      <c r="E120" s="492">
        <f>G120+NPV(G.Asm!$F$40,H120:INDEX(H120:CS120,RP))</f>
        <v>0</v>
      </c>
      <c r="F120" s="492">
        <f>SUMIF($G$4:$CS$4,"&lt;="&amp;RP,G120:CS120)</f>
        <v>0</v>
      </c>
      <c r="G120" s="493">
        <v>0</v>
      </c>
      <c r="H120" s="494">
        <v>0</v>
      </c>
      <c r="I120" s="494">
        <v>0</v>
      </c>
      <c r="J120" s="494">
        <v>0</v>
      </c>
      <c r="K120" s="494">
        <v>0</v>
      </c>
      <c r="L120" s="494">
        <v>0</v>
      </c>
      <c r="M120" s="494">
        <v>0</v>
      </c>
      <c r="N120" s="494">
        <v>0</v>
      </c>
      <c r="O120" s="494">
        <v>0</v>
      </c>
      <c r="P120" s="494">
        <v>0</v>
      </c>
      <c r="Q120" s="494">
        <v>0</v>
      </c>
      <c r="R120" s="494">
        <v>0</v>
      </c>
      <c r="S120" s="494">
        <v>0</v>
      </c>
      <c r="T120" s="494">
        <v>0</v>
      </c>
      <c r="U120" s="494">
        <v>0</v>
      </c>
      <c r="V120" s="494">
        <v>0</v>
      </c>
      <c r="W120" s="494">
        <v>0</v>
      </c>
      <c r="X120" s="494">
        <v>0</v>
      </c>
      <c r="Y120" s="494">
        <v>0</v>
      </c>
      <c r="Z120" s="494">
        <v>0</v>
      </c>
      <c r="AA120" s="494">
        <v>0</v>
      </c>
      <c r="AB120" s="494">
        <v>0</v>
      </c>
      <c r="AC120" s="494">
        <v>0</v>
      </c>
      <c r="AD120" s="494">
        <v>0</v>
      </c>
      <c r="AE120" s="494">
        <v>0</v>
      </c>
      <c r="AF120" s="494">
        <v>0</v>
      </c>
      <c r="AG120" s="494">
        <v>0</v>
      </c>
      <c r="AH120" s="494">
        <v>0</v>
      </c>
      <c r="AI120" s="494">
        <v>0</v>
      </c>
      <c r="AJ120" s="494">
        <v>0</v>
      </c>
      <c r="AK120" s="494">
        <v>0</v>
      </c>
      <c r="AL120" s="494">
        <v>0</v>
      </c>
      <c r="AM120" s="494">
        <v>0</v>
      </c>
      <c r="AN120" s="494">
        <v>0</v>
      </c>
      <c r="AO120" s="494">
        <v>0</v>
      </c>
      <c r="AP120" s="494">
        <v>0</v>
      </c>
      <c r="AQ120" s="494">
        <v>0</v>
      </c>
      <c r="AR120" s="494">
        <v>0</v>
      </c>
      <c r="AS120" s="494">
        <v>0</v>
      </c>
      <c r="AT120" s="494">
        <v>0</v>
      </c>
      <c r="AU120" s="494">
        <v>0</v>
      </c>
      <c r="AV120" s="494">
        <v>0</v>
      </c>
      <c r="AW120" s="494">
        <v>0</v>
      </c>
      <c r="AX120" s="494">
        <v>0</v>
      </c>
      <c r="AY120" s="494">
        <v>0</v>
      </c>
      <c r="AZ120" s="494">
        <v>0</v>
      </c>
      <c r="BA120" s="494">
        <v>0</v>
      </c>
      <c r="BB120" s="494">
        <v>0</v>
      </c>
      <c r="BC120" s="494">
        <v>0</v>
      </c>
      <c r="BD120" s="494">
        <v>0</v>
      </c>
      <c r="BE120" s="494">
        <v>0</v>
      </c>
      <c r="BF120" s="494">
        <v>0</v>
      </c>
      <c r="BG120" s="494">
        <v>0</v>
      </c>
      <c r="BH120" s="494">
        <v>0</v>
      </c>
      <c r="BI120" s="494">
        <v>0</v>
      </c>
      <c r="BJ120" s="494">
        <v>0</v>
      </c>
      <c r="BK120" s="494">
        <v>0</v>
      </c>
      <c r="BL120" s="494">
        <v>0</v>
      </c>
      <c r="BM120" s="494">
        <v>0</v>
      </c>
      <c r="BN120" s="494">
        <v>0</v>
      </c>
      <c r="BO120" s="494">
        <v>0</v>
      </c>
      <c r="BP120" s="494">
        <v>0</v>
      </c>
      <c r="BQ120" s="494">
        <v>0</v>
      </c>
      <c r="BR120" s="494">
        <v>0</v>
      </c>
      <c r="BS120" s="494">
        <v>0</v>
      </c>
      <c r="BT120" s="494">
        <v>0</v>
      </c>
      <c r="BU120" s="494">
        <v>0</v>
      </c>
      <c r="BV120" s="494">
        <v>0</v>
      </c>
      <c r="BW120" s="494">
        <v>0</v>
      </c>
      <c r="BX120" s="494">
        <v>0</v>
      </c>
      <c r="BY120" s="494">
        <v>0</v>
      </c>
      <c r="BZ120" s="494">
        <v>0</v>
      </c>
      <c r="CA120" s="494">
        <v>0</v>
      </c>
      <c r="CB120" s="494">
        <v>0</v>
      </c>
      <c r="CC120" s="494">
        <v>0</v>
      </c>
      <c r="CD120" s="494">
        <v>0</v>
      </c>
      <c r="CE120" s="494">
        <v>0</v>
      </c>
      <c r="CF120" s="494">
        <v>0</v>
      </c>
      <c r="CG120" s="494">
        <v>0</v>
      </c>
      <c r="CH120" s="494">
        <v>0</v>
      </c>
      <c r="CI120" s="494">
        <v>0</v>
      </c>
      <c r="CJ120" s="494">
        <v>0</v>
      </c>
      <c r="CK120" s="494">
        <v>0</v>
      </c>
      <c r="CL120" s="494">
        <v>0</v>
      </c>
      <c r="CM120" s="494">
        <v>0</v>
      </c>
      <c r="CN120" s="494">
        <v>0</v>
      </c>
      <c r="CO120" s="494">
        <v>0</v>
      </c>
      <c r="CP120" s="494">
        <v>0</v>
      </c>
      <c r="CQ120" s="494">
        <v>0</v>
      </c>
      <c r="CR120" s="494">
        <v>0</v>
      </c>
      <c r="CS120" s="494">
        <v>0</v>
      </c>
      <c r="CT120" s="9"/>
      <c r="CV120" s="343">
        <f>IF(COUNT(G120:INDEX(G120:CS120,RP+1))&lt;&gt;RP+1,"Error",0)</f>
        <v>0</v>
      </c>
      <c r="CX120" s="383"/>
    </row>
    <row r="121" spans="3:102" ht="13" hidden="1" x14ac:dyDescent="0.3">
      <c r="E121" s="495"/>
      <c r="F121" s="495"/>
      <c r="G121" s="131"/>
      <c r="H121" s="131"/>
      <c r="I121" s="131"/>
      <c r="J121" s="131"/>
      <c r="K121" s="131"/>
      <c r="L121" s="131"/>
      <c r="M121" s="131"/>
      <c r="N121" s="131"/>
      <c r="O121" s="131"/>
      <c r="P121" s="131"/>
      <c r="Q121" s="131"/>
      <c r="R121" s="131"/>
      <c r="S121" s="131"/>
      <c r="T121" s="131"/>
      <c r="U121" s="131"/>
      <c r="V121" s="131"/>
      <c r="W121" s="131"/>
      <c r="X121" s="131"/>
      <c r="Y121" s="131"/>
      <c r="Z121" s="131"/>
      <c r="AA121" s="131"/>
      <c r="AB121" s="131"/>
      <c r="AC121" s="131"/>
      <c r="AD121" s="131"/>
      <c r="AE121" s="131"/>
      <c r="AF121" s="131"/>
      <c r="AG121" s="131"/>
      <c r="AH121" s="131"/>
      <c r="AI121" s="131"/>
      <c r="AJ121" s="131"/>
      <c r="AK121" s="131"/>
      <c r="AL121" s="131"/>
      <c r="AM121" s="131"/>
      <c r="AN121" s="131"/>
      <c r="AO121" s="131"/>
      <c r="AP121" s="131"/>
      <c r="AQ121" s="131"/>
      <c r="AR121" s="131"/>
      <c r="AS121" s="131"/>
      <c r="AT121" s="131"/>
      <c r="AU121" s="131"/>
      <c r="AV121" s="131"/>
      <c r="AW121" s="131"/>
      <c r="AX121" s="131"/>
      <c r="AY121" s="131"/>
      <c r="AZ121" s="131"/>
      <c r="BA121" s="131"/>
      <c r="BB121" s="131"/>
      <c r="BC121" s="131"/>
      <c r="BD121" s="131"/>
      <c r="BE121" s="131"/>
      <c r="BF121" s="131"/>
      <c r="BG121" s="131"/>
      <c r="BH121" s="131"/>
      <c r="BI121" s="131"/>
      <c r="BJ121" s="131"/>
      <c r="BK121" s="131"/>
      <c r="BL121" s="131"/>
      <c r="BM121" s="131"/>
      <c r="BN121" s="131"/>
      <c r="BO121" s="131"/>
      <c r="BP121" s="131"/>
      <c r="BQ121" s="131"/>
      <c r="BR121" s="131"/>
      <c r="BS121" s="131"/>
      <c r="BT121" s="131"/>
      <c r="BU121" s="131"/>
      <c r="BV121" s="131"/>
      <c r="BW121" s="131"/>
      <c r="BX121" s="131"/>
      <c r="BY121" s="131"/>
      <c r="BZ121" s="131"/>
      <c r="CA121" s="131"/>
      <c r="CB121" s="131"/>
      <c r="CC121" s="131"/>
      <c r="CD121" s="131"/>
      <c r="CE121" s="131"/>
      <c r="CF121" s="131"/>
      <c r="CG121" s="131"/>
      <c r="CH121" s="131"/>
      <c r="CI121" s="131"/>
      <c r="CJ121" s="131"/>
      <c r="CK121" s="131"/>
      <c r="CL121" s="131"/>
      <c r="CM121" s="131"/>
      <c r="CN121" s="131"/>
      <c r="CO121" s="131"/>
      <c r="CP121" s="131"/>
      <c r="CQ121" s="131"/>
      <c r="CR121" s="131"/>
      <c r="CS121" s="131"/>
      <c r="CT121" s="9"/>
      <c r="CX121" s="3"/>
    </row>
    <row r="122" spans="3:102" ht="15.5" hidden="1" x14ac:dyDescent="0.35">
      <c r="C122" s="84" t="s">
        <v>112</v>
      </c>
      <c r="E122" s="502"/>
      <c r="F122" s="495"/>
      <c r="G122" s="131"/>
      <c r="H122" s="131"/>
      <c r="I122" s="131"/>
      <c r="J122" s="131"/>
      <c r="K122" s="131"/>
      <c r="L122" s="131"/>
      <c r="M122" s="131"/>
      <c r="N122" s="131"/>
      <c r="O122" s="131"/>
      <c r="P122" s="131"/>
      <c r="Q122" s="131"/>
      <c r="R122" s="131"/>
      <c r="S122" s="131"/>
      <c r="T122" s="131"/>
      <c r="U122" s="131"/>
      <c r="V122" s="131"/>
      <c r="W122" s="131"/>
      <c r="X122" s="131"/>
      <c r="Y122" s="131"/>
      <c r="Z122" s="131"/>
      <c r="AA122" s="131"/>
      <c r="AB122" s="131"/>
      <c r="AC122" s="131"/>
      <c r="AD122" s="131"/>
      <c r="AE122" s="131"/>
      <c r="AF122" s="131"/>
      <c r="AG122" s="131"/>
      <c r="AH122" s="131"/>
      <c r="AI122" s="131"/>
      <c r="AJ122" s="131"/>
      <c r="AK122" s="131"/>
      <c r="AL122" s="131"/>
      <c r="AM122" s="131"/>
      <c r="AN122" s="131"/>
      <c r="AO122" s="131"/>
      <c r="AP122" s="131"/>
      <c r="AQ122" s="131"/>
      <c r="AR122" s="131"/>
      <c r="AS122" s="131"/>
      <c r="AT122" s="131"/>
      <c r="AU122" s="131"/>
      <c r="AV122" s="131"/>
      <c r="AW122" s="131"/>
      <c r="AX122" s="131"/>
      <c r="AY122" s="131"/>
      <c r="AZ122" s="131"/>
      <c r="BA122" s="131"/>
      <c r="BB122" s="131"/>
      <c r="BC122" s="131"/>
      <c r="BD122" s="131"/>
      <c r="BE122" s="131"/>
      <c r="BF122" s="131"/>
      <c r="BG122" s="131"/>
      <c r="BH122" s="131"/>
      <c r="BI122" s="131"/>
      <c r="BJ122" s="131"/>
      <c r="BK122" s="131"/>
      <c r="BL122" s="131"/>
      <c r="BM122" s="131"/>
      <c r="BN122" s="131"/>
      <c r="BO122" s="131"/>
      <c r="BP122" s="131"/>
      <c r="BQ122" s="131"/>
      <c r="BR122" s="131"/>
      <c r="BS122" s="131"/>
      <c r="BT122" s="131"/>
      <c r="BU122" s="131"/>
      <c r="BV122" s="131"/>
      <c r="BW122" s="131"/>
      <c r="BX122" s="131"/>
      <c r="BY122" s="131"/>
      <c r="BZ122" s="131"/>
      <c r="CA122" s="131"/>
      <c r="CB122" s="131"/>
      <c r="CC122" s="131"/>
      <c r="CD122" s="131"/>
      <c r="CE122" s="131"/>
      <c r="CF122" s="131"/>
      <c r="CG122" s="131"/>
      <c r="CH122" s="131"/>
      <c r="CI122" s="131"/>
      <c r="CJ122" s="131"/>
      <c r="CK122" s="131"/>
      <c r="CL122" s="131"/>
      <c r="CM122" s="131"/>
      <c r="CN122" s="131"/>
      <c r="CO122" s="131"/>
      <c r="CP122" s="131"/>
      <c r="CQ122" s="131"/>
      <c r="CR122" s="131"/>
      <c r="CS122" s="131"/>
      <c r="CT122" s="9"/>
      <c r="CX122" s="3"/>
    </row>
    <row r="123" spans="3:102" ht="13" hidden="1" x14ac:dyDescent="0.3">
      <c r="E123" s="495"/>
      <c r="F123" s="495"/>
      <c r="G123" s="131"/>
      <c r="H123" s="131"/>
      <c r="I123" s="131"/>
      <c r="J123" s="131"/>
      <c r="K123" s="131"/>
      <c r="L123" s="131"/>
      <c r="M123" s="131"/>
      <c r="N123" s="131"/>
      <c r="O123" s="131"/>
      <c r="P123" s="131"/>
      <c r="Q123" s="131"/>
      <c r="R123" s="131"/>
      <c r="S123" s="131"/>
      <c r="T123" s="131"/>
      <c r="U123" s="131"/>
      <c r="V123" s="131"/>
      <c r="W123" s="131"/>
      <c r="X123" s="131"/>
      <c r="Y123" s="131"/>
      <c r="Z123" s="131"/>
      <c r="AA123" s="131"/>
      <c r="AB123" s="131"/>
      <c r="AC123" s="131"/>
      <c r="AD123" s="131"/>
      <c r="AE123" s="131"/>
      <c r="AF123" s="131"/>
      <c r="AG123" s="131"/>
      <c r="AH123" s="131"/>
      <c r="AI123" s="131"/>
      <c r="AJ123" s="131"/>
      <c r="AK123" s="131"/>
      <c r="AL123" s="131"/>
      <c r="AM123" s="131"/>
      <c r="AN123" s="131"/>
      <c r="AO123" s="131"/>
      <c r="AP123" s="131"/>
      <c r="AQ123" s="131"/>
      <c r="AR123" s="131"/>
      <c r="AS123" s="131"/>
      <c r="AT123" s="131"/>
      <c r="AU123" s="131"/>
      <c r="AV123" s="131"/>
      <c r="AW123" s="131"/>
      <c r="AX123" s="131"/>
      <c r="AY123" s="131"/>
      <c r="AZ123" s="131"/>
      <c r="BA123" s="131"/>
      <c r="BB123" s="131"/>
      <c r="BC123" s="131"/>
      <c r="BD123" s="131"/>
      <c r="BE123" s="131"/>
      <c r="BF123" s="131"/>
      <c r="BG123" s="131"/>
      <c r="BH123" s="131"/>
      <c r="BI123" s="131"/>
      <c r="BJ123" s="131"/>
      <c r="BK123" s="131"/>
      <c r="BL123" s="131"/>
      <c r="BM123" s="131"/>
      <c r="BN123" s="131"/>
      <c r="BO123" s="131"/>
      <c r="BP123" s="131"/>
      <c r="BQ123" s="131"/>
      <c r="BR123" s="131"/>
      <c r="BS123" s="131"/>
      <c r="BT123" s="131"/>
      <c r="BU123" s="131"/>
      <c r="BV123" s="131"/>
      <c r="BW123" s="131"/>
      <c r="BX123" s="131"/>
      <c r="BY123" s="131"/>
      <c r="BZ123" s="131"/>
      <c r="CA123" s="131"/>
      <c r="CB123" s="131"/>
      <c r="CC123" s="131"/>
      <c r="CD123" s="131"/>
      <c r="CE123" s="131"/>
      <c r="CF123" s="131"/>
      <c r="CG123" s="131"/>
      <c r="CH123" s="131"/>
      <c r="CI123" s="131"/>
      <c r="CJ123" s="131"/>
      <c r="CK123" s="131"/>
      <c r="CL123" s="131"/>
      <c r="CM123" s="131"/>
      <c r="CN123" s="131"/>
      <c r="CO123" s="131"/>
      <c r="CP123" s="131"/>
      <c r="CQ123" s="131"/>
      <c r="CR123" s="131"/>
      <c r="CS123" s="131"/>
      <c r="CT123" s="9"/>
      <c r="CX123" s="3"/>
    </row>
    <row r="124" spans="3:102" s="4" customFormat="1" ht="15" hidden="1" customHeight="1" x14ac:dyDescent="0.3">
      <c r="C124" s="232" t="s">
        <v>147</v>
      </c>
      <c r="D124" s="55"/>
      <c r="E124" s="490">
        <f t="shared" ref="E124:AJ124" si="29">SUM(E125:E144)</f>
        <v>0</v>
      </c>
      <c r="F124" s="490">
        <f t="shared" si="29"/>
        <v>0</v>
      </c>
      <c r="G124" s="490">
        <f t="shared" si="29"/>
        <v>0</v>
      </c>
      <c r="H124" s="490">
        <f t="shared" si="29"/>
        <v>0</v>
      </c>
      <c r="I124" s="490">
        <f t="shared" si="29"/>
        <v>0</v>
      </c>
      <c r="J124" s="490">
        <f t="shared" si="29"/>
        <v>0</v>
      </c>
      <c r="K124" s="490">
        <f t="shared" si="29"/>
        <v>0</v>
      </c>
      <c r="L124" s="490">
        <f t="shared" si="29"/>
        <v>0</v>
      </c>
      <c r="M124" s="490">
        <f t="shared" si="29"/>
        <v>0</v>
      </c>
      <c r="N124" s="490">
        <f t="shared" si="29"/>
        <v>0</v>
      </c>
      <c r="O124" s="490">
        <f t="shared" si="29"/>
        <v>0</v>
      </c>
      <c r="P124" s="490">
        <f t="shared" si="29"/>
        <v>0</v>
      </c>
      <c r="Q124" s="490">
        <f t="shared" si="29"/>
        <v>0</v>
      </c>
      <c r="R124" s="490">
        <f t="shared" si="29"/>
        <v>0</v>
      </c>
      <c r="S124" s="490">
        <f t="shared" si="29"/>
        <v>0</v>
      </c>
      <c r="T124" s="490">
        <f t="shared" si="29"/>
        <v>0</v>
      </c>
      <c r="U124" s="490">
        <f t="shared" si="29"/>
        <v>0</v>
      </c>
      <c r="V124" s="490">
        <f t="shared" si="29"/>
        <v>0</v>
      </c>
      <c r="W124" s="490">
        <f t="shared" si="29"/>
        <v>0</v>
      </c>
      <c r="X124" s="490">
        <f t="shared" si="29"/>
        <v>0</v>
      </c>
      <c r="Y124" s="490">
        <f t="shared" si="29"/>
        <v>0</v>
      </c>
      <c r="Z124" s="490">
        <f t="shared" si="29"/>
        <v>0</v>
      </c>
      <c r="AA124" s="490">
        <f t="shared" si="29"/>
        <v>0</v>
      </c>
      <c r="AB124" s="490">
        <f t="shared" si="29"/>
        <v>0</v>
      </c>
      <c r="AC124" s="490">
        <f t="shared" si="29"/>
        <v>0</v>
      </c>
      <c r="AD124" s="490">
        <f t="shared" si="29"/>
        <v>0</v>
      </c>
      <c r="AE124" s="490">
        <f t="shared" si="29"/>
        <v>0</v>
      </c>
      <c r="AF124" s="490">
        <f t="shared" si="29"/>
        <v>0</v>
      </c>
      <c r="AG124" s="490">
        <f t="shared" si="29"/>
        <v>0</v>
      </c>
      <c r="AH124" s="490">
        <f t="shared" si="29"/>
        <v>0</v>
      </c>
      <c r="AI124" s="490">
        <f t="shared" si="29"/>
        <v>0</v>
      </c>
      <c r="AJ124" s="490">
        <f t="shared" si="29"/>
        <v>0</v>
      </c>
      <c r="AK124" s="490">
        <f t="shared" ref="AK124:CS124" si="30">SUM(AK125:AK144)</f>
        <v>0</v>
      </c>
      <c r="AL124" s="490">
        <f t="shared" si="30"/>
        <v>0</v>
      </c>
      <c r="AM124" s="490">
        <f t="shared" si="30"/>
        <v>0</v>
      </c>
      <c r="AN124" s="490">
        <f t="shared" si="30"/>
        <v>0</v>
      </c>
      <c r="AO124" s="490">
        <f t="shared" si="30"/>
        <v>0</v>
      </c>
      <c r="AP124" s="490">
        <f t="shared" si="30"/>
        <v>0</v>
      </c>
      <c r="AQ124" s="490">
        <f t="shared" si="30"/>
        <v>0</v>
      </c>
      <c r="AR124" s="490">
        <f t="shared" si="30"/>
        <v>0</v>
      </c>
      <c r="AS124" s="490">
        <f t="shared" si="30"/>
        <v>0</v>
      </c>
      <c r="AT124" s="490">
        <f t="shared" si="30"/>
        <v>0</v>
      </c>
      <c r="AU124" s="490">
        <f t="shared" si="30"/>
        <v>0</v>
      </c>
      <c r="AV124" s="490">
        <f t="shared" si="30"/>
        <v>0</v>
      </c>
      <c r="AW124" s="490">
        <f t="shared" si="30"/>
        <v>0</v>
      </c>
      <c r="AX124" s="490">
        <f t="shared" si="30"/>
        <v>0</v>
      </c>
      <c r="AY124" s="490">
        <f t="shared" si="30"/>
        <v>0</v>
      </c>
      <c r="AZ124" s="490">
        <f t="shared" si="30"/>
        <v>0</v>
      </c>
      <c r="BA124" s="490">
        <f t="shared" si="30"/>
        <v>0</v>
      </c>
      <c r="BB124" s="490">
        <f t="shared" si="30"/>
        <v>0</v>
      </c>
      <c r="BC124" s="490">
        <f t="shared" si="30"/>
        <v>0</v>
      </c>
      <c r="BD124" s="490">
        <f t="shared" si="30"/>
        <v>0</v>
      </c>
      <c r="BE124" s="490">
        <f t="shared" si="30"/>
        <v>0</v>
      </c>
      <c r="BF124" s="490">
        <f t="shared" si="30"/>
        <v>0</v>
      </c>
      <c r="BG124" s="490">
        <f t="shared" si="30"/>
        <v>0</v>
      </c>
      <c r="BH124" s="490">
        <f t="shared" si="30"/>
        <v>0</v>
      </c>
      <c r="BI124" s="490">
        <f t="shared" si="30"/>
        <v>0</v>
      </c>
      <c r="BJ124" s="490">
        <f t="shared" si="30"/>
        <v>0</v>
      </c>
      <c r="BK124" s="490">
        <f t="shared" si="30"/>
        <v>0</v>
      </c>
      <c r="BL124" s="490">
        <f t="shared" si="30"/>
        <v>0</v>
      </c>
      <c r="BM124" s="490">
        <f t="shared" si="30"/>
        <v>0</v>
      </c>
      <c r="BN124" s="490">
        <f t="shared" si="30"/>
        <v>0</v>
      </c>
      <c r="BO124" s="490">
        <f t="shared" si="30"/>
        <v>0</v>
      </c>
      <c r="BP124" s="490">
        <f t="shared" si="30"/>
        <v>0</v>
      </c>
      <c r="BQ124" s="490">
        <f t="shared" si="30"/>
        <v>0</v>
      </c>
      <c r="BR124" s="490">
        <f t="shared" si="30"/>
        <v>0</v>
      </c>
      <c r="BS124" s="490">
        <f t="shared" si="30"/>
        <v>0</v>
      </c>
      <c r="BT124" s="490">
        <f t="shared" si="30"/>
        <v>0</v>
      </c>
      <c r="BU124" s="490">
        <f t="shared" si="30"/>
        <v>0</v>
      </c>
      <c r="BV124" s="490">
        <f t="shared" si="30"/>
        <v>0</v>
      </c>
      <c r="BW124" s="490">
        <f t="shared" si="30"/>
        <v>0</v>
      </c>
      <c r="BX124" s="490">
        <f t="shared" si="30"/>
        <v>0</v>
      </c>
      <c r="BY124" s="490">
        <f t="shared" si="30"/>
        <v>0</v>
      </c>
      <c r="BZ124" s="490">
        <f t="shared" si="30"/>
        <v>0</v>
      </c>
      <c r="CA124" s="490">
        <f t="shared" si="30"/>
        <v>0</v>
      </c>
      <c r="CB124" s="490">
        <f t="shared" si="30"/>
        <v>0</v>
      </c>
      <c r="CC124" s="490">
        <f t="shared" si="30"/>
        <v>0</v>
      </c>
      <c r="CD124" s="490">
        <f t="shared" si="30"/>
        <v>0</v>
      </c>
      <c r="CE124" s="490">
        <f t="shared" si="30"/>
        <v>0</v>
      </c>
      <c r="CF124" s="490">
        <f t="shared" si="30"/>
        <v>0</v>
      </c>
      <c r="CG124" s="490">
        <f t="shared" si="30"/>
        <v>0</v>
      </c>
      <c r="CH124" s="490">
        <f t="shared" si="30"/>
        <v>0</v>
      </c>
      <c r="CI124" s="490">
        <f t="shared" si="30"/>
        <v>0</v>
      </c>
      <c r="CJ124" s="490">
        <f t="shared" si="30"/>
        <v>0</v>
      </c>
      <c r="CK124" s="490">
        <f t="shared" si="30"/>
        <v>0</v>
      </c>
      <c r="CL124" s="490">
        <f t="shared" si="30"/>
        <v>0</v>
      </c>
      <c r="CM124" s="490">
        <f t="shared" si="30"/>
        <v>0</v>
      </c>
      <c r="CN124" s="490">
        <f t="shared" si="30"/>
        <v>0</v>
      </c>
      <c r="CO124" s="490">
        <f t="shared" si="30"/>
        <v>0</v>
      </c>
      <c r="CP124" s="490">
        <f t="shared" si="30"/>
        <v>0</v>
      </c>
      <c r="CQ124" s="490">
        <f t="shared" si="30"/>
        <v>0</v>
      </c>
      <c r="CR124" s="490">
        <f t="shared" si="30"/>
        <v>0</v>
      </c>
      <c r="CS124" s="490">
        <f t="shared" si="30"/>
        <v>0</v>
      </c>
      <c r="CT124" s="13"/>
    </row>
    <row r="125" spans="3:102" ht="14.25" hidden="1" customHeight="1" x14ac:dyDescent="0.3">
      <c r="C125" s="421"/>
      <c r="E125" s="492">
        <f>G125+NPV(G.Asm!$F$40,H125:INDEX(H125:CS125,RP))</f>
        <v>0</v>
      </c>
      <c r="F125" s="492">
        <f t="shared" ref="F125:F144" si="31">SUMIF($G$4:$CS$4,"&lt;="&amp;RP,G125:CS125)</f>
        <v>0</v>
      </c>
      <c r="G125" s="493">
        <v>0</v>
      </c>
      <c r="H125" s="494">
        <v>0</v>
      </c>
      <c r="I125" s="494">
        <v>0</v>
      </c>
      <c r="J125" s="494">
        <v>0</v>
      </c>
      <c r="K125" s="494">
        <v>0</v>
      </c>
      <c r="L125" s="494">
        <v>0</v>
      </c>
      <c r="M125" s="494">
        <v>0</v>
      </c>
      <c r="N125" s="494">
        <v>0</v>
      </c>
      <c r="O125" s="494">
        <v>0</v>
      </c>
      <c r="P125" s="494">
        <v>0</v>
      </c>
      <c r="Q125" s="494">
        <v>0</v>
      </c>
      <c r="R125" s="494">
        <v>0</v>
      </c>
      <c r="S125" s="494">
        <v>0</v>
      </c>
      <c r="T125" s="494">
        <v>0</v>
      </c>
      <c r="U125" s="494">
        <v>0</v>
      </c>
      <c r="V125" s="494">
        <v>0</v>
      </c>
      <c r="W125" s="494">
        <v>0</v>
      </c>
      <c r="X125" s="494">
        <v>0</v>
      </c>
      <c r="Y125" s="494">
        <v>0</v>
      </c>
      <c r="Z125" s="494">
        <v>0</v>
      </c>
      <c r="AA125" s="494">
        <v>0</v>
      </c>
      <c r="AB125" s="494">
        <v>0</v>
      </c>
      <c r="AC125" s="494">
        <v>0</v>
      </c>
      <c r="AD125" s="494">
        <v>0</v>
      </c>
      <c r="AE125" s="494">
        <v>0</v>
      </c>
      <c r="AF125" s="494">
        <v>0</v>
      </c>
      <c r="AG125" s="494">
        <v>0</v>
      </c>
      <c r="AH125" s="494">
        <v>0</v>
      </c>
      <c r="AI125" s="494">
        <v>0</v>
      </c>
      <c r="AJ125" s="494">
        <v>0</v>
      </c>
      <c r="AK125" s="494">
        <v>0</v>
      </c>
      <c r="AL125" s="494">
        <v>0</v>
      </c>
      <c r="AM125" s="494">
        <v>0</v>
      </c>
      <c r="AN125" s="494">
        <v>0</v>
      </c>
      <c r="AO125" s="494">
        <v>0</v>
      </c>
      <c r="AP125" s="494">
        <v>0</v>
      </c>
      <c r="AQ125" s="494">
        <v>0</v>
      </c>
      <c r="AR125" s="494">
        <v>0</v>
      </c>
      <c r="AS125" s="494">
        <v>0</v>
      </c>
      <c r="AT125" s="494">
        <v>0</v>
      </c>
      <c r="AU125" s="494">
        <v>0</v>
      </c>
      <c r="AV125" s="494">
        <v>0</v>
      </c>
      <c r="AW125" s="494">
        <v>0</v>
      </c>
      <c r="AX125" s="494">
        <v>0</v>
      </c>
      <c r="AY125" s="494">
        <v>0</v>
      </c>
      <c r="AZ125" s="494">
        <v>0</v>
      </c>
      <c r="BA125" s="494">
        <v>0</v>
      </c>
      <c r="BB125" s="494">
        <v>0</v>
      </c>
      <c r="BC125" s="494">
        <v>0</v>
      </c>
      <c r="BD125" s="494">
        <v>0</v>
      </c>
      <c r="BE125" s="494">
        <v>0</v>
      </c>
      <c r="BF125" s="494">
        <v>0</v>
      </c>
      <c r="BG125" s="494">
        <v>0</v>
      </c>
      <c r="BH125" s="494">
        <v>0</v>
      </c>
      <c r="BI125" s="494">
        <v>0</v>
      </c>
      <c r="BJ125" s="494">
        <v>0</v>
      </c>
      <c r="BK125" s="494">
        <v>0</v>
      </c>
      <c r="BL125" s="494">
        <v>0</v>
      </c>
      <c r="BM125" s="494">
        <v>0</v>
      </c>
      <c r="BN125" s="494">
        <v>0</v>
      </c>
      <c r="BO125" s="494">
        <v>0</v>
      </c>
      <c r="BP125" s="494">
        <v>0</v>
      </c>
      <c r="BQ125" s="494">
        <v>0</v>
      </c>
      <c r="BR125" s="494">
        <v>0</v>
      </c>
      <c r="BS125" s="494">
        <v>0</v>
      </c>
      <c r="BT125" s="494">
        <v>0</v>
      </c>
      <c r="BU125" s="494">
        <v>0</v>
      </c>
      <c r="BV125" s="494">
        <v>0</v>
      </c>
      <c r="BW125" s="494">
        <v>0</v>
      </c>
      <c r="BX125" s="494">
        <v>0</v>
      </c>
      <c r="BY125" s="494">
        <v>0</v>
      </c>
      <c r="BZ125" s="494">
        <v>0</v>
      </c>
      <c r="CA125" s="494">
        <v>0</v>
      </c>
      <c r="CB125" s="494">
        <v>0</v>
      </c>
      <c r="CC125" s="494">
        <v>0</v>
      </c>
      <c r="CD125" s="494">
        <v>0</v>
      </c>
      <c r="CE125" s="494">
        <v>0</v>
      </c>
      <c r="CF125" s="494">
        <v>0</v>
      </c>
      <c r="CG125" s="494">
        <v>0</v>
      </c>
      <c r="CH125" s="494">
        <v>0</v>
      </c>
      <c r="CI125" s="494">
        <v>0</v>
      </c>
      <c r="CJ125" s="494">
        <v>0</v>
      </c>
      <c r="CK125" s="494">
        <v>0</v>
      </c>
      <c r="CL125" s="494">
        <v>0</v>
      </c>
      <c r="CM125" s="494">
        <v>0</v>
      </c>
      <c r="CN125" s="494">
        <v>0</v>
      </c>
      <c r="CO125" s="494">
        <v>0</v>
      </c>
      <c r="CP125" s="494">
        <v>0</v>
      </c>
      <c r="CQ125" s="494">
        <v>0</v>
      </c>
      <c r="CR125" s="494">
        <v>0</v>
      </c>
      <c r="CS125" s="494">
        <v>0</v>
      </c>
      <c r="CT125" s="9"/>
      <c r="CV125" s="343">
        <f>IF(COUNT(G125:INDEX(G125:CS125,RP+1))&lt;&gt;RP+1,"Error",0)</f>
        <v>0</v>
      </c>
      <c r="CX125" s="324">
        <f t="shared" ref="CX125:CX144" si="32">IF(OR(AND(OR(ISBLANK(C125),NOT(ISBLANK(C125)),C125="Spare"),E125=0,F125=0),AND(NOT(ISBLANK(C125)),NOT(C125="Spare"),NOT(E125=0),NOT(F125=0))),0,"Error")</f>
        <v>0</v>
      </c>
    </row>
    <row r="126" spans="3:102" ht="14.25" hidden="1" customHeight="1" x14ac:dyDescent="0.3">
      <c r="C126" s="421"/>
      <c r="E126" s="492">
        <f>G126+NPV(G.Asm!$F$40,H126:INDEX(H126:CS126,RP))</f>
        <v>0</v>
      </c>
      <c r="F126" s="492">
        <f t="shared" si="31"/>
        <v>0</v>
      </c>
      <c r="G126" s="493">
        <v>0</v>
      </c>
      <c r="H126" s="494">
        <v>0</v>
      </c>
      <c r="I126" s="494">
        <v>0</v>
      </c>
      <c r="J126" s="494">
        <v>0</v>
      </c>
      <c r="K126" s="494">
        <v>0</v>
      </c>
      <c r="L126" s="494">
        <v>0</v>
      </c>
      <c r="M126" s="494">
        <v>0</v>
      </c>
      <c r="N126" s="494">
        <v>0</v>
      </c>
      <c r="O126" s="494">
        <v>0</v>
      </c>
      <c r="P126" s="494">
        <v>0</v>
      </c>
      <c r="Q126" s="494">
        <v>0</v>
      </c>
      <c r="R126" s="494">
        <v>0</v>
      </c>
      <c r="S126" s="494">
        <v>0</v>
      </c>
      <c r="T126" s="494">
        <v>0</v>
      </c>
      <c r="U126" s="494">
        <v>0</v>
      </c>
      <c r="V126" s="494">
        <v>0</v>
      </c>
      <c r="W126" s="494">
        <v>0</v>
      </c>
      <c r="X126" s="494">
        <v>0</v>
      </c>
      <c r="Y126" s="494">
        <v>0</v>
      </c>
      <c r="Z126" s="494">
        <v>0</v>
      </c>
      <c r="AA126" s="494">
        <v>0</v>
      </c>
      <c r="AB126" s="494">
        <v>0</v>
      </c>
      <c r="AC126" s="494">
        <v>0</v>
      </c>
      <c r="AD126" s="494">
        <v>0</v>
      </c>
      <c r="AE126" s="494">
        <v>0</v>
      </c>
      <c r="AF126" s="494">
        <v>0</v>
      </c>
      <c r="AG126" s="494">
        <v>0</v>
      </c>
      <c r="AH126" s="494">
        <v>0</v>
      </c>
      <c r="AI126" s="494">
        <v>0</v>
      </c>
      <c r="AJ126" s="494">
        <v>0</v>
      </c>
      <c r="AK126" s="494">
        <v>0</v>
      </c>
      <c r="AL126" s="494">
        <v>0</v>
      </c>
      <c r="AM126" s="494">
        <v>0</v>
      </c>
      <c r="AN126" s="494">
        <v>0</v>
      </c>
      <c r="AO126" s="494">
        <v>0</v>
      </c>
      <c r="AP126" s="494">
        <v>0</v>
      </c>
      <c r="AQ126" s="494">
        <v>0</v>
      </c>
      <c r="AR126" s="494">
        <v>0</v>
      </c>
      <c r="AS126" s="494">
        <v>0</v>
      </c>
      <c r="AT126" s="494">
        <v>0</v>
      </c>
      <c r="AU126" s="494">
        <v>0</v>
      </c>
      <c r="AV126" s="494">
        <v>0</v>
      </c>
      <c r="AW126" s="494">
        <v>0</v>
      </c>
      <c r="AX126" s="494">
        <v>0</v>
      </c>
      <c r="AY126" s="494">
        <v>0</v>
      </c>
      <c r="AZ126" s="494">
        <v>0</v>
      </c>
      <c r="BA126" s="494">
        <v>0</v>
      </c>
      <c r="BB126" s="494">
        <v>0</v>
      </c>
      <c r="BC126" s="494">
        <v>0</v>
      </c>
      <c r="BD126" s="494">
        <v>0</v>
      </c>
      <c r="BE126" s="494">
        <v>0</v>
      </c>
      <c r="BF126" s="494">
        <v>0</v>
      </c>
      <c r="BG126" s="494">
        <v>0</v>
      </c>
      <c r="BH126" s="494">
        <v>0</v>
      </c>
      <c r="BI126" s="494">
        <v>0</v>
      </c>
      <c r="BJ126" s="494">
        <v>0</v>
      </c>
      <c r="BK126" s="494">
        <v>0</v>
      </c>
      <c r="BL126" s="494">
        <v>0</v>
      </c>
      <c r="BM126" s="494">
        <v>0</v>
      </c>
      <c r="BN126" s="494">
        <v>0</v>
      </c>
      <c r="BO126" s="494">
        <v>0</v>
      </c>
      <c r="BP126" s="494">
        <v>0</v>
      </c>
      <c r="BQ126" s="494">
        <v>0</v>
      </c>
      <c r="BR126" s="494">
        <v>0</v>
      </c>
      <c r="BS126" s="494">
        <v>0</v>
      </c>
      <c r="BT126" s="494">
        <v>0</v>
      </c>
      <c r="BU126" s="494">
        <v>0</v>
      </c>
      <c r="BV126" s="494">
        <v>0</v>
      </c>
      <c r="BW126" s="494">
        <v>0</v>
      </c>
      <c r="BX126" s="494">
        <v>0</v>
      </c>
      <c r="BY126" s="494">
        <v>0</v>
      </c>
      <c r="BZ126" s="494">
        <v>0</v>
      </c>
      <c r="CA126" s="494">
        <v>0</v>
      </c>
      <c r="CB126" s="494">
        <v>0</v>
      </c>
      <c r="CC126" s="494">
        <v>0</v>
      </c>
      <c r="CD126" s="494">
        <v>0</v>
      </c>
      <c r="CE126" s="494">
        <v>0</v>
      </c>
      <c r="CF126" s="494">
        <v>0</v>
      </c>
      <c r="CG126" s="494">
        <v>0</v>
      </c>
      <c r="CH126" s="494">
        <v>0</v>
      </c>
      <c r="CI126" s="494">
        <v>0</v>
      </c>
      <c r="CJ126" s="494">
        <v>0</v>
      </c>
      <c r="CK126" s="494">
        <v>0</v>
      </c>
      <c r="CL126" s="494">
        <v>0</v>
      </c>
      <c r="CM126" s="494">
        <v>0</v>
      </c>
      <c r="CN126" s="494">
        <v>0</v>
      </c>
      <c r="CO126" s="494">
        <v>0</v>
      </c>
      <c r="CP126" s="494">
        <v>0</v>
      </c>
      <c r="CQ126" s="494">
        <v>0</v>
      </c>
      <c r="CR126" s="494">
        <v>0</v>
      </c>
      <c r="CS126" s="494">
        <v>0</v>
      </c>
      <c r="CT126" s="9"/>
      <c r="CV126" s="343">
        <f>IF(COUNT(G126:INDEX(G126:CS126,RP+1))&lt;&gt;RP+1,"Error",0)</f>
        <v>0</v>
      </c>
      <c r="CX126" s="324">
        <f t="shared" si="32"/>
        <v>0</v>
      </c>
    </row>
    <row r="127" spans="3:102" ht="14.25" hidden="1" customHeight="1" x14ac:dyDescent="0.3">
      <c r="C127" s="421"/>
      <c r="E127" s="492">
        <f>G127+NPV(G.Asm!$F$40,H127:INDEX(H127:CS127,RP))</f>
        <v>0</v>
      </c>
      <c r="F127" s="492">
        <f t="shared" si="31"/>
        <v>0</v>
      </c>
      <c r="G127" s="493">
        <v>0</v>
      </c>
      <c r="H127" s="494">
        <v>0</v>
      </c>
      <c r="I127" s="494">
        <v>0</v>
      </c>
      <c r="J127" s="494">
        <v>0</v>
      </c>
      <c r="K127" s="494">
        <v>0</v>
      </c>
      <c r="L127" s="494">
        <v>0</v>
      </c>
      <c r="M127" s="494">
        <v>0</v>
      </c>
      <c r="N127" s="494">
        <v>0</v>
      </c>
      <c r="O127" s="494">
        <v>0</v>
      </c>
      <c r="P127" s="494">
        <v>0</v>
      </c>
      <c r="Q127" s="494">
        <v>0</v>
      </c>
      <c r="R127" s="494">
        <v>0</v>
      </c>
      <c r="S127" s="494">
        <v>0</v>
      </c>
      <c r="T127" s="494">
        <v>0</v>
      </c>
      <c r="U127" s="494">
        <v>0</v>
      </c>
      <c r="V127" s="494">
        <v>0</v>
      </c>
      <c r="W127" s="494">
        <v>0</v>
      </c>
      <c r="X127" s="494">
        <v>0</v>
      </c>
      <c r="Y127" s="494">
        <v>0</v>
      </c>
      <c r="Z127" s="494">
        <v>0</v>
      </c>
      <c r="AA127" s="494">
        <v>0</v>
      </c>
      <c r="AB127" s="494">
        <v>0</v>
      </c>
      <c r="AC127" s="494">
        <v>0</v>
      </c>
      <c r="AD127" s="494">
        <v>0</v>
      </c>
      <c r="AE127" s="494">
        <v>0</v>
      </c>
      <c r="AF127" s="494">
        <v>0</v>
      </c>
      <c r="AG127" s="494">
        <v>0</v>
      </c>
      <c r="AH127" s="494">
        <v>0</v>
      </c>
      <c r="AI127" s="494">
        <v>0</v>
      </c>
      <c r="AJ127" s="494">
        <v>0</v>
      </c>
      <c r="AK127" s="494">
        <v>0</v>
      </c>
      <c r="AL127" s="494">
        <v>0</v>
      </c>
      <c r="AM127" s="494">
        <v>0</v>
      </c>
      <c r="AN127" s="494">
        <v>0</v>
      </c>
      <c r="AO127" s="494">
        <v>0</v>
      </c>
      <c r="AP127" s="494">
        <v>0</v>
      </c>
      <c r="AQ127" s="494">
        <v>0</v>
      </c>
      <c r="AR127" s="494">
        <v>0</v>
      </c>
      <c r="AS127" s="494">
        <v>0</v>
      </c>
      <c r="AT127" s="494">
        <v>0</v>
      </c>
      <c r="AU127" s="494">
        <v>0</v>
      </c>
      <c r="AV127" s="494">
        <v>0</v>
      </c>
      <c r="AW127" s="494">
        <v>0</v>
      </c>
      <c r="AX127" s="494">
        <v>0</v>
      </c>
      <c r="AY127" s="494">
        <v>0</v>
      </c>
      <c r="AZ127" s="494">
        <v>0</v>
      </c>
      <c r="BA127" s="494">
        <v>0</v>
      </c>
      <c r="BB127" s="494">
        <v>0</v>
      </c>
      <c r="BC127" s="494">
        <v>0</v>
      </c>
      <c r="BD127" s="494">
        <v>0</v>
      </c>
      <c r="BE127" s="494">
        <v>0</v>
      </c>
      <c r="BF127" s="494">
        <v>0</v>
      </c>
      <c r="BG127" s="494">
        <v>0</v>
      </c>
      <c r="BH127" s="494">
        <v>0</v>
      </c>
      <c r="BI127" s="494">
        <v>0</v>
      </c>
      <c r="BJ127" s="494">
        <v>0</v>
      </c>
      <c r="BK127" s="494">
        <v>0</v>
      </c>
      <c r="BL127" s="494">
        <v>0</v>
      </c>
      <c r="BM127" s="494">
        <v>0</v>
      </c>
      <c r="BN127" s="494">
        <v>0</v>
      </c>
      <c r="BO127" s="494">
        <v>0</v>
      </c>
      <c r="BP127" s="494">
        <v>0</v>
      </c>
      <c r="BQ127" s="494">
        <v>0</v>
      </c>
      <c r="BR127" s="494">
        <v>0</v>
      </c>
      <c r="BS127" s="494">
        <v>0</v>
      </c>
      <c r="BT127" s="494">
        <v>0</v>
      </c>
      <c r="BU127" s="494">
        <v>0</v>
      </c>
      <c r="BV127" s="494">
        <v>0</v>
      </c>
      <c r="BW127" s="494">
        <v>0</v>
      </c>
      <c r="BX127" s="494">
        <v>0</v>
      </c>
      <c r="BY127" s="494">
        <v>0</v>
      </c>
      <c r="BZ127" s="494">
        <v>0</v>
      </c>
      <c r="CA127" s="494">
        <v>0</v>
      </c>
      <c r="CB127" s="494">
        <v>0</v>
      </c>
      <c r="CC127" s="494">
        <v>0</v>
      </c>
      <c r="CD127" s="494">
        <v>0</v>
      </c>
      <c r="CE127" s="494">
        <v>0</v>
      </c>
      <c r="CF127" s="494">
        <v>0</v>
      </c>
      <c r="CG127" s="494">
        <v>0</v>
      </c>
      <c r="CH127" s="494">
        <v>0</v>
      </c>
      <c r="CI127" s="494">
        <v>0</v>
      </c>
      <c r="CJ127" s="494">
        <v>0</v>
      </c>
      <c r="CK127" s="494">
        <v>0</v>
      </c>
      <c r="CL127" s="494">
        <v>0</v>
      </c>
      <c r="CM127" s="494">
        <v>0</v>
      </c>
      <c r="CN127" s="494">
        <v>0</v>
      </c>
      <c r="CO127" s="494">
        <v>0</v>
      </c>
      <c r="CP127" s="494">
        <v>0</v>
      </c>
      <c r="CQ127" s="494">
        <v>0</v>
      </c>
      <c r="CR127" s="494">
        <v>0</v>
      </c>
      <c r="CS127" s="494">
        <v>0</v>
      </c>
      <c r="CT127" s="9"/>
      <c r="CV127" s="343">
        <f>IF(COUNT(G127:INDEX(G127:CS127,RP+1))&lt;&gt;RP+1,"Error",0)</f>
        <v>0</v>
      </c>
      <c r="CX127" s="324">
        <f t="shared" si="32"/>
        <v>0</v>
      </c>
    </row>
    <row r="128" spans="3:102" ht="14.25" hidden="1" customHeight="1" x14ac:dyDescent="0.3">
      <c r="C128" s="421"/>
      <c r="E128" s="492">
        <f>G128+NPV(G.Asm!$F$40,H128:INDEX(H128:CS128,RP))</f>
        <v>0</v>
      </c>
      <c r="F128" s="492">
        <f t="shared" si="31"/>
        <v>0</v>
      </c>
      <c r="G128" s="493">
        <v>0</v>
      </c>
      <c r="H128" s="494">
        <v>0</v>
      </c>
      <c r="I128" s="494">
        <v>0</v>
      </c>
      <c r="J128" s="494">
        <v>0</v>
      </c>
      <c r="K128" s="494">
        <v>0</v>
      </c>
      <c r="L128" s="494">
        <v>0</v>
      </c>
      <c r="M128" s="494">
        <v>0</v>
      </c>
      <c r="N128" s="494">
        <v>0</v>
      </c>
      <c r="O128" s="494">
        <v>0</v>
      </c>
      <c r="P128" s="494">
        <v>0</v>
      </c>
      <c r="Q128" s="494">
        <v>0</v>
      </c>
      <c r="R128" s="494">
        <v>0</v>
      </c>
      <c r="S128" s="494">
        <v>0</v>
      </c>
      <c r="T128" s="494">
        <v>0</v>
      </c>
      <c r="U128" s="494">
        <v>0</v>
      </c>
      <c r="V128" s="494">
        <v>0</v>
      </c>
      <c r="W128" s="494">
        <v>0</v>
      </c>
      <c r="X128" s="494">
        <v>0</v>
      </c>
      <c r="Y128" s="494">
        <v>0</v>
      </c>
      <c r="Z128" s="494">
        <v>0</v>
      </c>
      <c r="AA128" s="494">
        <v>0</v>
      </c>
      <c r="AB128" s="494">
        <v>0</v>
      </c>
      <c r="AC128" s="494">
        <v>0</v>
      </c>
      <c r="AD128" s="494">
        <v>0</v>
      </c>
      <c r="AE128" s="494">
        <v>0</v>
      </c>
      <c r="AF128" s="494">
        <v>0</v>
      </c>
      <c r="AG128" s="494">
        <v>0</v>
      </c>
      <c r="AH128" s="494">
        <v>0</v>
      </c>
      <c r="AI128" s="494">
        <v>0</v>
      </c>
      <c r="AJ128" s="494">
        <v>0</v>
      </c>
      <c r="AK128" s="494">
        <v>0</v>
      </c>
      <c r="AL128" s="494">
        <v>0</v>
      </c>
      <c r="AM128" s="494">
        <v>0</v>
      </c>
      <c r="AN128" s="494">
        <v>0</v>
      </c>
      <c r="AO128" s="494">
        <v>0</v>
      </c>
      <c r="AP128" s="494">
        <v>0</v>
      </c>
      <c r="AQ128" s="494">
        <v>0</v>
      </c>
      <c r="AR128" s="494">
        <v>0</v>
      </c>
      <c r="AS128" s="494">
        <v>0</v>
      </c>
      <c r="AT128" s="494">
        <v>0</v>
      </c>
      <c r="AU128" s="494">
        <v>0</v>
      </c>
      <c r="AV128" s="494">
        <v>0</v>
      </c>
      <c r="AW128" s="494">
        <v>0</v>
      </c>
      <c r="AX128" s="494">
        <v>0</v>
      </c>
      <c r="AY128" s="494">
        <v>0</v>
      </c>
      <c r="AZ128" s="494">
        <v>0</v>
      </c>
      <c r="BA128" s="494">
        <v>0</v>
      </c>
      <c r="BB128" s="494">
        <v>0</v>
      </c>
      <c r="BC128" s="494">
        <v>0</v>
      </c>
      <c r="BD128" s="494">
        <v>0</v>
      </c>
      <c r="BE128" s="494">
        <v>0</v>
      </c>
      <c r="BF128" s="494">
        <v>0</v>
      </c>
      <c r="BG128" s="494">
        <v>0</v>
      </c>
      <c r="BH128" s="494">
        <v>0</v>
      </c>
      <c r="BI128" s="494">
        <v>0</v>
      </c>
      <c r="BJ128" s="494">
        <v>0</v>
      </c>
      <c r="BK128" s="494">
        <v>0</v>
      </c>
      <c r="BL128" s="494">
        <v>0</v>
      </c>
      <c r="BM128" s="494">
        <v>0</v>
      </c>
      <c r="BN128" s="494">
        <v>0</v>
      </c>
      <c r="BO128" s="494">
        <v>0</v>
      </c>
      <c r="BP128" s="494">
        <v>0</v>
      </c>
      <c r="BQ128" s="494">
        <v>0</v>
      </c>
      <c r="BR128" s="494">
        <v>0</v>
      </c>
      <c r="BS128" s="494">
        <v>0</v>
      </c>
      <c r="BT128" s="494">
        <v>0</v>
      </c>
      <c r="BU128" s="494">
        <v>0</v>
      </c>
      <c r="BV128" s="494">
        <v>0</v>
      </c>
      <c r="BW128" s="494">
        <v>0</v>
      </c>
      <c r="BX128" s="494">
        <v>0</v>
      </c>
      <c r="BY128" s="494">
        <v>0</v>
      </c>
      <c r="BZ128" s="494">
        <v>0</v>
      </c>
      <c r="CA128" s="494">
        <v>0</v>
      </c>
      <c r="CB128" s="494">
        <v>0</v>
      </c>
      <c r="CC128" s="494">
        <v>0</v>
      </c>
      <c r="CD128" s="494">
        <v>0</v>
      </c>
      <c r="CE128" s="494">
        <v>0</v>
      </c>
      <c r="CF128" s="494">
        <v>0</v>
      </c>
      <c r="CG128" s="494">
        <v>0</v>
      </c>
      <c r="CH128" s="494">
        <v>0</v>
      </c>
      <c r="CI128" s="494">
        <v>0</v>
      </c>
      <c r="CJ128" s="494">
        <v>0</v>
      </c>
      <c r="CK128" s="494">
        <v>0</v>
      </c>
      <c r="CL128" s="494">
        <v>0</v>
      </c>
      <c r="CM128" s="494">
        <v>0</v>
      </c>
      <c r="CN128" s="494">
        <v>0</v>
      </c>
      <c r="CO128" s="494">
        <v>0</v>
      </c>
      <c r="CP128" s="494">
        <v>0</v>
      </c>
      <c r="CQ128" s="494">
        <v>0</v>
      </c>
      <c r="CR128" s="494">
        <v>0</v>
      </c>
      <c r="CS128" s="494">
        <v>0</v>
      </c>
      <c r="CT128" s="9"/>
      <c r="CV128" s="343">
        <f>IF(COUNT(G128:INDEX(G128:CS128,RP+1))&lt;&gt;RP+1,"Error",0)</f>
        <v>0</v>
      </c>
      <c r="CX128" s="324">
        <f t="shared" si="32"/>
        <v>0</v>
      </c>
    </row>
    <row r="129" spans="3:102" ht="14.25" hidden="1" customHeight="1" x14ac:dyDescent="0.3">
      <c r="C129" s="421"/>
      <c r="E129" s="492">
        <f>G129+NPV(G.Asm!$F$40,H129:INDEX(H129:CS129,RP))</f>
        <v>0</v>
      </c>
      <c r="F129" s="492">
        <f t="shared" si="31"/>
        <v>0</v>
      </c>
      <c r="G129" s="493">
        <v>0</v>
      </c>
      <c r="H129" s="494">
        <v>0</v>
      </c>
      <c r="I129" s="494">
        <v>0</v>
      </c>
      <c r="J129" s="494">
        <v>0</v>
      </c>
      <c r="K129" s="494">
        <v>0</v>
      </c>
      <c r="L129" s="494">
        <v>0</v>
      </c>
      <c r="M129" s="494">
        <v>0</v>
      </c>
      <c r="N129" s="494">
        <v>0</v>
      </c>
      <c r="O129" s="494">
        <v>0</v>
      </c>
      <c r="P129" s="494">
        <v>0</v>
      </c>
      <c r="Q129" s="494">
        <v>0</v>
      </c>
      <c r="R129" s="494">
        <v>0</v>
      </c>
      <c r="S129" s="494">
        <v>0</v>
      </c>
      <c r="T129" s="494">
        <v>0</v>
      </c>
      <c r="U129" s="494">
        <v>0</v>
      </c>
      <c r="V129" s="494">
        <v>0</v>
      </c>
      <c r="W129" s="494">
        <v>0</v>
      </c>
      <c r="X129" s="494">
        <v>0</v>
      </c>
      <c r="Y129" s="494">
        <v>0</v>
      </c>
      <c r="Z129" s="494">
        <v>0</v>
      </c>
      <c r="AA129" s="494">
        <v>0</v>
      </c>
      <c r="AB129" s="494">
        <v>0</v>
      </c>
      <c r="AC129" s="494">
        <v>0</v>
      </c>
      <c r="AD129" s="494">
        <v>0</v>
      </c>
      <c r="AE129" s="494">
        <v>0</v>
      </c>
      <c r="AF129" s="494">
        <v>0</v>
      </c>
      <c r="AG129" s="494">
        <v>0</v>
      </c>
      <c r="AH129" s="494">
        <v>0</v>
      </c>
      <c r="AI129" s="494">
        <v>0</v>
      </c>
      <c r="AJ129" s="494">
        <v>0</v>
      </c>
      <c r="AK129" s="494">
        <v>0</v>
      </c>
      <c r="AL129" s="494">
        <v>0</v>
      </c>
      <c r="AM129" s="494">
        <v>0</v>
      </c>
      <c r="AN129" s="494">
        <v>0</v>
      </c>
      <c r="AO129" s="494">
        <v>0</v>
      </c>
      <c r="AP129" s="494">
        <v>0</v>
      </c>
      <c r="AQ129" s="494">
        <v>0</v>
      </c>
      <c r="AR129" s="494">
        <v>0</v>
      </c>
      <c r="AS129" s="494">
        <v>0</v>
      </c>
      <c r="AT129" s="494">
        <v>0</v>
      </c>
      <c r="AU129" s="494">
        <v>0</v>
      </c>
      <c r="AV129" s="494">
        <v>0</v>
      </c>
      <c r="AW129" s="494">
        <v>0</v>
      </c>
      <c r="AX129" s="494">
        <v>0</v>
      </c>
      <c r="AY129" s="494">
        <v>0</v>
      </c>
      <c r="AZ129" s="494">
        <v>0</v>
      </c>
      <c r="BA129" s="494">
        <v>0</v>
      </c>
      <c r="BB129" s="494">
        <v>0</v>
      </c>
      <c r="BC129" s="494">
        <v>0</v>
      </c>
      <c r="BD129" s="494">
        <v>0</v>
      </c>
      <c r="BE129" s="494">
        <v>0</v>
      </c>
      <c r="BF129" s="494">
        <v>0</v>
      </c>
      <c r="BG129" s="494">
        <v>0</v>
      </c>
      <c r="BH129" s="494">
        <v>0</v>
      </c>
      <c r="BI129" s="494">
        <v>0</v>
      </c>
      <c r="BJ129" s="494">
        <v>0</v>
      </c>
      <c r="BK129" s="494">
        <v>0</v>
      </c>
      <c r="BL129" s="494">
        <v>0</v>
      </c>
      <c r="BM129" s="494">
        <v>0</v>
      </c>
      <c r="BN129" s="494">
        <v>0</v>
      </c>
      <c r="BO129" s="494">
        <v>0</v>
      </c>
      <c r="BP129" s="494">
        <v>0</v>
      </c>
      <c r="BQ129" s="494">
        <v>0</v>
      </c>
      <c r="BR129" s="494">
        <v>0</v>
      </c>
      <c r="BS129" s="494">
        <v>0</v>
      </c>
      <c r="BT129" s="494">
        <v>0</v>
      </c>
      <c r="BU129" s="494">
        <v>0</v>
      </c>
      <c r="BV129" s="494">
        <v>0</v>
      </c>
      <c r="BW129" s="494">
        <v>0</v>
      </c>
      <c r="BX129" s="494">
        <v>0</v>
      </c>
      <c r="BY129" s="494">
        <v>0</v>
      </c>
      <c r="BZ129" s="494">
        <v>0</v>
      </c>
      <c r="CA129" s="494">
        <v>0</v>
      </c>
      <c r="CB129" s="494">
        <v>0</v>
      </c>
      <c r="CC129" s="494">
        <v>0</v>
      </c>
      <c r="CD129" s="494">
        <v>0</v>
      </c>
      <c r="CE129" s="494">
        <v>0</v>
      </c>
      <c r="CF129" s="494">
        <v>0</v>
      </c>
      <c r="CG129" s="494">
        <v>0</v>
      </c>
      <c r="CH129" s="494">
        <v>0</v>
      </c>
      <c r="CI129" s="494">
        <v>0</v>
      </c>
      <c r="CJ129" s="494">
        <v>0</v>
      </c>
      <c r="CK129" s="494">
        <v>0</v>
      </c>
      <c r="CL129" s="494">
        <v>0</v>
      </c>
      <c r="CM129" s="494">
        <v>0</v>
      </c>
      <c r="CN129" s="494">
        <v>0</v>
      </c>
      <c r="CO129" s="494">
        <v>0</v>
      </c>
      <c r="CP129" s="494">
        <v>0</v>
      </c>
      <c r="CQ129" s="494">
        <v>0</v>
      </c>
      <c r="CR129" s="494">
        <v>0</v>
      </c>
      <c r="CS129" s="494">
        <v>0</v>
      </c>
      <c r="CT129" s="9"/>
      <c r="CV129" s="343">
        <f>IF(COUNT(G129:INDEX(G129:CS129,RP+1))&lt;&gt;RP+1,"Error",0)</f>
        <v>0</v>
      </c>
      <c r="CX129" s="324">
        <f t="shared" si="32"/>
        <v>0</v>
      </c>
    </row>
    <row r="130" spans="3:102" ht="14.25" hidden="1" customHeight="1" x14ac:dyDescent="0.3">
      <c r="C130" s="421"/>
      <c r="E130" s="492">
        <f>G130+NPV(G.Asm!$F$40,H130:INDEX(H130:CS130,RP))</f>
        <v>0</v>
      </c>
      <c r="F130" s="492">
        <f t="shared" si="31"/>
        <v>0</v>
      </c>
      <c r="G130" s="493">
        <v>0</v>
      </c>
      <c r="H130" s="494">
        <v>0</v>
      </c>
      <c r="I130" s="494">
        <v>0</v>
      </c>
      <c r="J130" s="494">
        <v>0</v>
      </c>
      <c r="K130" s="494">
        <v>0</v>
      </c>
      <c r="L130" s="494">
        <v>0</v>
      </c>
      <c r="M130" s="494">
        <v>0</v>
      </c>
      <c r="N130" s="494">
        <v>0</v>
      </c>
      <c r="O130" s="494">
        <v>0</v>
      </c>
      <c r="P130" s="494">
        <v>0</v>
      </c>
      <c r="Q130" s="494">
        <v>0</v>
      </c>
      <c r="R130" s="494">
        <v>0</v>
      </c>
      <c r="S130" s="494">
        <v>0</v>
      </c>
      <c r="T130" s="494">
        <v>0</v>
      </c>
      <c r="U130" s="494">
        <v>0</v>
      </c>
      <c r="V130" s="494">
        <v>0</v>
      </c>
      <c r="W130" s="494">
        <v>0</v>
      </c>
      <c r="X130" s="494">
        <v>0</v>
      </c>
      <c r="Y130" s="494">
        <v>0</v>
      </c>
      <c r="Z130" s="494">
        <v>0</v>
      </c>
      <c r="AA130" s="494">
        <v>0</v>
      </c>
      <c r="AB130" s="494">
        <v>0</v>
      </c>
      <c r="AC130" s="494">
        <v>0</v>
      </c>
      <c r="AD130" s="494">
        <v>0</v>
      </c>
      <c r="AE130" s="494">
        <v>0</v>
      </c>
      <c r="AF130" s="494">
        <v>0</v>
      </c>
      <c r="AG130" s="494">
        <v>0</v>
      </c>
      <c r="AH130" s="494">
        <v>0</v>
      </c>
      <c r="AI130" s="494">
        <v>0</v>
      </c>
      <c r="AJ130" s="494">
        <v>0</v>
      </c>
      <c r="AK130" s="494">
        <v>0</v>
      </c>
      <c r="AL130" s="494">
        <v>0</v>
      </c>
      <c r="AM130" s="494">
        <v>0</v>
      </c>
      <c r="AN130" s="494">
        <v>0</v>
      </c>
      <c r="AO130" s="494">
        <v>0</v>
      </c>
      <c r="AP130" s="494">
        <v>0</v>
      </c>
      <c r="AQ130" s="494">
        <v>0</v>
      </c>
      <c r="AR130" s="494">
        <v>0</v>
      </c>
      <c r="AS130" s="494">
        <v>0</v>
      </c>
      <c r="AT130" s="494">
        <v>0</v>
      </c>
      <c r="AU130" s="494">
        <v>0</v>
      </c>
      <c r="AV130" s="494">
        <v>0</v>
      </c>
      <c r="AW130" s="494">
        <v>0</v>
      </c>
      <c r="AX130" s="494">
        <v>0</v>
      </c>
      <c r="AY130" s="494">
        <v>0</v>
      </c>
      <c r="AZ130" s="494">
        <v>0</v>
      </c>
      <c r="BA130" s="494">
        <v>0</v>
      </c>
      <c r="BB130" s="494">
        <v>0</v>
      </c>
      <c r="BC130" s="494">
        <v>0</v>
      </c>
      <c r="BD130" s="494">
        <v>0</v>
      </c>
      <c r="BE130" s="494">
        <v>0</v>
      </c>
      <c r="BF130" s="494">
        <v>0</v>
      </c>
      <c r="BG130" s="494">
        <v>0</v>
      </c>
      <c r="BH130" s="494">
        <v>0</v>
      </c>
      <c r="BI130" s="494">
        <v>0</v>
      </c>
      <c r="BJ130" s="494">
        <v>0</v>
      </c>
      <c r="BK130" s="494">
        <v>0</v>
      </c>
      <c r="BL130" s="494">
        <v>0</v>
      </c>
      <c r="BM130" s="494">
        <v>0</v>
      </c>
      <c r="BN130" s="494">
        <v>0</v>
      </c>
      <c r="BO130" s="494">
        <v>0</v>
      </c>
      <c r="BP130" s="494">
        <v>0</v>
      </c>
      <c r="BQ130" s="494">
        <v>0</v>
      </c>
      <c r="BR130" s="494">
        <v>0</v>
      </c>
      <c r="BS130" s="494">
        <v>0</v>
      </c>
      <c r="BT130" s="494">
        <v>0</v>
      </c>
      <c r="BU130" s="494">
        <v>0</v>
      </c>
      <c r="BV130" s="494">
        <v>0</v>
      </c>
      <c r="BW130" s="494">
        <v>0</v>
      </c>
      <c r="BX130" s="494">
        <v>0</v>
      </c>
      <c r="BY130" s="494">
        <v>0</v>
      </c>
      <c r="BZ130" s="494">
        <v>0</v>
      </c>
      <c r="CA130" s="494">
        <v>0</v>
      </c>
      <c r="CB130" s="494">
        <v>0</v>
      </c>
      <c r="CC130" s="494">
        <v>0</v>
      </c>
      <c r="CD130" s="494">
        <v>0</v>
      </c>
      <c r="CE130" s="494">
        <v>0</v>
      </c>
      <c r="CF130" s="494">
        <v>0</v>
      </c>
      <c r="CG130" s="494">
        <v>0</v>
      </c>
      <c r="CH130" s="494">
        <v>0</v>
      </c>
      <c r="CI130" s="494">
        <v>0</v>
      </c>
      <c r="CJ130" s="494">
        <v>0</v>
      </c>
      <c r="CK130" s="494">
        <v>0</v>
      </c>
      <c r="CL130" s="494">
        <v>0</v>
      </c>
      <c r="CM130" s="494">
        <v>0</v>
      </c>
      <c r="CN130" s="494">
        <v>0</v>
      </c>
      <c r="CO130" s="494">
        <v>0</v>
      </c>
      <c r="CP130" s="494">
        <v>0</v>
      </c>
      <c r="CQ130" s="494">
        <v>0</v>
      </c>
      <c r="CR130" s="494">
        <v>0</v>
      </c>
      <c r="CS130" s="494">
        <v>0</v>
      </c>
      <c r="CT130" s="9"/>
      <c r="CV130" s="343">
        <f>IF(COUNT(G130:INDEX(G130:CS130,RP+1))&lt;&gt;RP+1,"Error",0)</f>
        <v>0</v>
      </c>
      <c r="CX130" s="324">
        <f t="shared" si="32"/>
        <v>0</v>
      </c>
    </row>
    <row r="131" spans="3:102" ht="14.25" hidden="1" customHeight="1" x14ac:dyDescent="0.3">
      <c r="C131" s="421"/>
      <c r="E131" s="492">
        <f>G131+NPV(G.Asm!$F$40,H131:INDEX(H131:CS131,RP))</f>
        <v>0</v>
      </c>
      <c r="F131" s="492">
        <f t="shared" si="31"/>
        <v>0</v>
      </c>
      <c r="G131" s="493">
        <v>0</v>
      </c>
      <c r="H131" s="494">
        <v>0</v>
      </c>
      <c r="I131" s="494">
        <v>0</v>
      </c>
      <c r="J131" s="494">
        <v>0</v>
      </c>
      <c r="K131" s="494">
        <v>0</v>
      </c>
      <c r="L131" s="494">
        <v>0</v>
      </c>
      <c r="M131" s="494">
        <v>0</v>
      </c>
      <c r="N131" s="494">
        <v>0</v>
      </c>
      <c r="O131" s="494">
        <v>0</v>
      </c>
      <c r="P131" s="494">
        <v>0</v>
      </c>
      <c r="Q131" s="494">
        <v>0</v>
      </c>
      <c r="R131" s="494">
        <v>0</v>
      </c>
      <c r="S131" s="494">
        <v>0</v>
      </c>
      <c r="T131" s="494">
        <v>0</v>
      </c>
      <c r="U131" s="494">
        <v>0</v>
      </c>
      <c r="V131" s="494">
        <v>0</v>
      </c>
      <c r="W131" s="494">
        <v>0</v>
      </c>
      <c r="X131" s="494">
        <v>0</v>
      </c>
      <c r="Y131" s="494">
        <v>0</v>
      </c>
      <c r="Z131" s="494">
        <v>0</v>
      </c>
      <c r="AA131" s="494">
        <v>0</v>
      </c>
      <c r="AB131" s="494">
        <v>0</v>
      </c>
      <c r="AC131" s="494">
        <v>0</v>
      </c>
      <c r="AD131" s="494">
        <v>0</v>
      </c>
      <c r="AE131" s="494">
        <v>0</v>
      </c>
      <c r="AF131" s="494">
        <v>0</v>
      </c>
      <c r="AG131" s="494">
        <v>0</v>
      </c>
      <c r="AH131" s="494">
        <v>0</v>
      </c>
      <c r="AI131" s="494">
        <v>0</v>
      </c>
      <c r="AJ131" s="494">
        <v>0</v>
      </c>
      <c r="AK131" s="494">
        <v>0</v>
      </c>
      <c r="AL131" s="494">
        <v>0</v>
      </c>
      <c r="AM131" s="494">
        <v>0</v>
      </c>
      <c r="AN131" s="494">
        <v>0</v>
      </c>
      <c r="AO131" s="494">
        <v>0</v>
      </c>
      <c r="AP131" s="494">
        <v>0</v>
      </c>
      <c r="AQ131" s="494">
        <v>0</v>
      </c>
      <c r="AR131" s="494">
        <v>0</v>
      </c>
      <c r="AS131" s="494">
        <v>0</v>
      </c>
      <c r="AT131" s="494">
        <v>0</v>
      </c>
      <c r="AU131" s="494">
        <v>0</v>
      </c>
      <c r="AV131" s="494">
        <v>0</v>
      </c>
      <c r="AW131" s="494">
        <v>0</v>
      </c>
      <c r="AX131" s="494">
        <v>0</v>
      </c>
      <c r="AY131" s="494">
        <v>0</v>
      </c>
      <c r="AZ131" s="494">
        <v>0</v>
      </c>
      <c r="BA131" s="494">
        <v>0</v>
      </c>
      <c r="BB131" s="494">
        <v>0</v>
      </c>
      <c r="BC131" s="494">
        <v>0</v>
      </c>
      <c r="BD131" s="494">
        <v>0</v>
      </c>
      <c r="BE131" s="494">
        <v>0</v>
      </c>
      <c r="BF131" s="494">
        <v>0</v>
      </c>
      <c r="BG131" s="494">
        <v>0</v>
      </c>
      <c r="BH131" s="494">
        <v>0</v>
      </c>
      <c r="BI131" s="494">
        <v>0</v>
      </c>
      <c r="BJ131" s="494">
        <v>0</v>
      </c>
      <c r="BK131" s="494">
        <v>0</v>
      </c>
      <c r="BL131" s="494">
        <v>0</v>
      </c>
      <c r="BM131" s="494">
        <v>0</v>
      </c>
      <c r="BN131" s="494">
        <v>0</v>
      </c>
      <c r="BO131" s="494">
        <v>0</v>
      </c>
      <c r="BP131" s="494">
        <v>0</v>
      </c>
      <c r="BQ131" s="494">
        <v>0</v>
      </c>
      <c r="BR131" s="494">
        <v>0</v>
      </c>
      <c r="BS131" s="494">
        <v>0</v>
      </c>
      <c r="BT131" s="494">
        <v>0</v>
      </c>
      <c r="BU131" s="494">
        <v>0</v>
      </c>
      <c r="BV131" s="494">
        <v>0</v>
      </c>
      <c r="BW131" s="494">
        <v>0</v>
      </c>
      <c r="BX131" s="494">
        <v>0</v>
      </c>
      <c r="BY131" s="494">
        <v>0</v>
      </c>
      <c r="BZ131" s="494">
        <v>0</v>
      </c>
      <c r="CA131" s="494">
        <v>0</v>
      </c>
      <c r="CB131" s="494">
        <v>0</v>
      </c>
      <c r="CC131" s="494">
        <v>0</v>
      </c>
      <c r="CD131" s="494">
        <v>0</v>
      </c>
      <c r="CE131" s="494">
        <v>0</v>
      </c>
      <c r="CF131" s="494">
        <v>0</v>
      </c>
      <c r="CG131" s="494">
        <v>0</v>
      </c>
      <c r="CH131" s="494">
        <v>0</v>
      </c>
      <c r="CI131" s="494">
        <v>0</v>
      </c>
      <c r="CJ131" s="494">
        <v>0</v>
      </c>
      <c r="CK131" s="494">
        <v>0</v>
      </c>
      <c r="CL131" s="494">
        <v>0</v>
      </c>
      <c r="CM131" s="494">
        <v>0</v>
      </c>
      <c r="CN131" s="494">
        <v>0</v>
      </c>
      <c r="CO131" s="494">
        <v>0</v>
      </c>
      <c r="CP131" s="494">
        <v>0</v>
      </c>
      <c r="CQ131" s="494">
        <v>0</v>
      </c>
      <c r="CR131" s="494">
        <v>0</v>
      </c>
      <c r="CS131" s="494">
        <v>0</v>
      </c>
      <c r="CT131" s="9"/>
      <c r="CV131" s="343">
        <f>IF(COUNT(G131:INDEX(G131:CS131,RP+1))&lt;&gt;RP+1,"Error",0)</f>
        <v>0</v>
      </c>
      <c r="CX131" s="324">
        <f t="shared" si="32"/>
        <v>0</v>
      </c>
    </row>
    <row r="132" spans="3:102" ht="14.25" hidden="1" customHeight="1" x14ac:dyDescent="0.3">
      <c r="C132" s="421"/>
      <c r="E132" s="492">
        <f>G132+NPV(G.Asm!$F$40,H132:INDEX(H132:CS132,RP))</f>
        <v>0</v>
      </c>
      <c r="F132" s="492">
        <f t="shared" si="31"/>
        <v>0</v>
      </c>
      <c r="G132" s="493">
        <v>0</v>
      </c>
      <c r="H132" s="494">
        <v>0</v>
      </c>
      <c r="I132" s="494">
        <v>0</v>
      </c>
      <c r="J132" s="494">
        <v>0</v>
      </c>
      <c r="K132" s="494">
        <v>0</v>
      </c>
      <c r="L132" s="494">
        <v>0</v>
      </c>
      <c r="M132" s="494">
        <v>0</v>
      </c>
      <c r="N132" s="494">
        <v>0</v>
      </c>
      <c r="O132" s="494">
        <v>0</v>
      </c>
      <c r="P132" s="494">
        <v>0</v>
      </c>
      <c r="Q132" s="494">
        <v>0</v>
      </c>
      <c r="R132" s="494">
        <v>0</v>
      </c>
      <c r="S132" s="494">
        <v>0</v>
      </c>
      <c r="T132" s="494">
        <v>0</v>
      </c>
      <c r="U132" s="494">
        <v>0</v>
      </c>
      <c r="V132" s="494">
        <v>0</v>
      </c>
      <c r="W132" s="494">
        <v>0</v>
      </c>
      <c r="X132" s="494">
        <v>0</v>
      </c>
      <c r="Y132" s="494">
        <v>0</v>
      </c>
      <c r="Z132" s="494">
        <v>0</v>
      </c>
      <c r="AA132" s="494">
        <v>0</v>
      </c>
      <c r="AB132" s="494">
        <v>0</v>
      </c>
      <c r="AC132" s="494">
        <v>0</v>
      </c>
      <c r="AD132" s="494">
        <v>0</v>
      </c>
      <c r="AE132" s="494">
        <v>0</v>
      </c>
      <c r="AF132" s="494">
        <v>0</v>
      </c>
      <c r="AG132" s="494">
        <v>0</v>
      </c>
      <c r="AH132" s="494">
        <v>0</v>
      </c>
      <c r="AI132" s="494">
        <v>0</v>
      </c>
      <c r="AJ132" s="494">
        <v>0</v>
      </c>
      <c r="AK132" s="494">
        <v>0</v>
      </c>
      <c r="AL132" s="494">
        <v>0</v>
      </c>
      <c r="AM132" s="494">
        <v>0</v>
      </c>
      <c r="AN132" s="494">
        <v>0</v>
      </c>
      <c r="AO132" s="494">
        <v>0</v>
      </c>
      <c r="AP132" s="494">
        <v>0</v>
      </c>
      <c r="AQ132" s="494">
        <v>0</v>
      </c>
      <c r="AR132" s="494">
        <v>0</v>
      </c>
      <c r="AS132" s="494">
        <v>0</v>
      </c>
      <c r="AT132" s="494">
        <v>0</v>
      </c>
      <c r="AU132" s="494">
        <v>0</v>
      </c>
      <c r="AV132" s="494">
        <v>0</v>
      </c>
      <c r="AW132" s="494">
        <v>0</v>
      </c>
      <c r="AX132" s="494">
        <v>0</v>
      </c>
      <c r="AY132" s="494">
        <v>0</v>
      </c>
      <c r="AZ132" s="494">
        <v>0</v>
      </c>
      <c r="BA132" s="494">
        <v>0</v>
      </c>
      <c r="BB132" s="494">
        <v>0</v>
      </c>
      <c r="BC132" s="494">
        <v>0</v>
      </c>
      <c r="BD132" s="494">
        <v>0</v>
      </c>
      <c r="BE132" s="494">
        <v>0</v>
      </c>
      <c r="BF132" s="494">
        <v>0</v>
      </c>
      <c r="BG132" s="494">
        <v>0</v>
      </c>
      <c r="BH132" s="494">
        <v>0</v>
      </c>
      <c r="BI132" s="494">
        <v>0</v>
      </c>
      <c r="BJ132" s="494">
        <v>0</v>
      </c>
      <c r="BK132" s="494">
        <v>0</v>
      </c>
      <c r="BL132" s="494">
        <v>0</v>
      </c>
      <c r="BM132" s="494">
        <v>0</v>
      </c>
      <c r="BN132" s="494">
        <v>0</v>
      </c>
      <c r="BO132" s="494">
        <v>0</v>
      </c>
      <c r="BP132" s="494">
        <v>0</v>
      </c>
      <c r="BQ132" s="494">
        <v>0</v>
      </c>
      <c r="BR132" s="494">
        <v>0</v>
      </c>
      <c r="BS132" s="494">
        <v>0</v>
      </c>
      <c r="BT132" s="494">
        <v>0</v>
      </c>
      <c r="BU132" s="494">
        <v>0</v>
      </c>
      <c r="BV132" s="494">
        <v>0</v>
      </c>
      <c r="BW132" s="494">
        <v>0</v>
      </c>
      <c r="BX132" s="494">
        <v>0</v>
      </c>
      <c r="BY132" s="494">
        <v>0</v>
      </c>
      <c r="BZ132" s="494">
        <v>0</v>
      </c>
      <c r="CA132" s="494">
        <v>0</v>
      </c>
      <c r="CB132" s="494">
        <v>0</v>
      </c>
      <c r="CC132" s="494">
        <v>0</v>
      </c>
      <c r="CD132" s="494">
        <v>0</v>
      </c>
      <c r="CE132" s="494">
        <v>0</v>
      </c>
      <c r="CF132" s="494">
        <v>0</v>
      </c>
      <c r="CG132" s="494">
        <v>0</v>
      </c>
      <c r="CH132" s="494">
        <v>0</v>
      </c>
      <c r="CI132" s="494">
        <v>0</v>
      </c>
      <c r="CJ132" s="494">
        <v>0</v>
      </c>
      <c r="CK132" s="494">
        <v>0</v>
      </c>
      <c r="CL132" s="494">
        <v>0</v>
      </c>
      <c r="CM132" s="494">
        <v>0</v>
      </c>
      <c r="CN132" s="494">
        <v>0</v>
      </c>
      <c r="CO132" s="494">
        <v>0</v>
      </c>
      <c r="CP132" s="494">
        <v>0</v>
      </c>
      <c r="CQ132" s="494">
        <v>0</v>
      </c>
      <c r="CR132" s="494">
        <v>0</v>
      </c>
      <c r="CS132" s="494">
        <v>0</v>
      </c>
      <c r="CT132" s="9"/>
      <c r="CV132" s="343">
        <f>IF(COUNT(G132:INDEX(G132:CS132,RP+1))&lt;&gt;RP+1,"Error",0)</f>
        <v>0</v>
      </c>
      <c r="CX132" s="324">
        <f t="shared" si="32"/>
        <v>0</v>
      </c>
    </row>
    <row r="133" spans="3:102" ht="14.25" hidden="1" customHeight="1" x14ac:dyDescent="0.3">
      <c r="C133" s="421"/>
      <c r="E133" s="492">
        <f>G133+NPV(G.Asm!$F$40,H133:INDEX(H133:CS133,RP))</f>
        <v>0</v>
      </c>
      <c r="F133" s="492">
        <f t="shared" si="31"/>
        <v>0</v>
      </c>
      <c r="G133" s="493">
        <v>0</v>
      </c>
      <c r="H133" s="494">
        <v>0</v>
      </c>
      <c r="I133" s="494">
        <v>0</v>
      </c>
      <c r="J133" s="494">
        <v>0</v>
      </c>
      <c r="K133" s="494">
        <v>0</v>
      </c>
      <c r="L133" s="494">
        <v>0</v>
      </c>
      <c r="M133" s="494">
        <v>0</v>
      </c>
      <c r="N133" s="494">
        <v>0</v>
      </c>
      <c r="O133" s="494">
        <v>0</v>
      </c>
      <c r="P133" s="494">
        <v>0</v>
      </c>
      <c r="Q133" s="494">
        <v>0</v>
      </c>
      <c r="R133" s="494">
        <v>0</v>
      </c>
      <c r="S133" s="494">
        <v>0</v>
      </c>
      <c r="T133" s="494">
        <v>0</v>
      </c>
      <c r="U133" s="494">
        <v>0</v>
      </c>
      <c r="V133" s="494">
        <v>0</v>
      </c>
      <c r="W133" s="494">
        <v>0</v>
      </c>
      <c r="X133" s="494">
        <v>0</v>
      </c>
      <c r="Y133" s="494">
        <v>0</v>
      </c>
      <c r="Z133" s="494">
        <v>0</v>
      </c>
      <c r="AA133" s="494">
        <v>0</v>
      </c>
      <c r="AB133" s="494">
        <v>0</v>
      </c>
      <c r="AC133" s="494">
        <v>0</v>
      </c>
      <c r="AD133" s="494">
        <v>0</v>
      </c>
      <c r="AE133" s="494">
        <v>0</v>
      </c>
      <c r="AF133" s="494">
        <v>0</v>
      </c>
      <c r="AG133" s="494">
        <v>0</v>
      </c>
      <c r="AH133" s="494">
        <v>0</v>
      </c>
      <c r="AI133" s="494">
        <v>0</v>
      </c>
      <c r="AJ133" s="494">
        <v>0</v>
      </c>
      <c r="AK133" s="494">
        <v>0</v>
      </c>
      <c r="AL133" s="494">
        <v>0</v>
      </c>
      <c r="AM133" s="494">
        <v>0</v>
      </c>
      <c r="AN133" s="494">
        <v>0</v>
      </c>
      <c r="AO133" s="494">
        <v>0</v>
      </c>
      <c r="AP133" s="494">
        <v>0</v>
      </c>
      <c r="AQ133" s="494">
        <v>0</v>
      </c>
      <c r="AR133" s="494">
        <v>0</v>
      </c>
      <c r="AS133" s="494">
        <v>0</v>
      </c>
      <c r="AT133" s="494">
        <v>0</v>
      </c>
      <c r="AU133" s="494">
        <v>0</v>
      </c>
      <c r="AV133" s="494">
        <v>0</v>
      </c>
      <c r="AW133" s="494">
        <v>0</v>
      </c>
      <c r="AX133" s="494">
        <v>0</v>
      </c>
      <c r="AY133" s="494">
        <v>0</v>
      </c>
      <c r="AZ133" s="494">
        <v>0</v>
      </c>
      <c r="BA133" s="494">
        <v>0</v>
      </c>
      <c r="BB133" s="494">
        <v>0</v>
      </c>
      <c r="BC133" s="494">
        <v>0</v>
      </c>
      <c r="BD133" s="494">
        <v>0</v>
      </c>
      <c r="BE133" s="494">
        <v>0</v>
      </c>
      <c r="BF133" s="494">
        <v>0</v>
      </c>
      <c r="BG133" s="494">
        <v>0</v>
      </c>
      <c r="BH133" s="494">
        <v>0</v>
      </c>
      <c r="BI133" s="494">
        <v>0</v>
      </c>
      <c r="BJ133" s="494">
        <v>0</v>
      </c>
      <c r="BK133" s="494">
        <v>0</v>
      </c>
      <c r="BL133" s="494">
        <v>0</v>
      </c>
      <c r="BM133" s="494">
        <v>0</v>
      </c>
      <c r="BN133" s="494">
        <v>0</v>
      </c>
      <c r="BO133" s="494">
        <v>0</v>
      </c>
      <c r="BP133" s="494">
        <v>0</v>
      </c>
      <c r="BQ133" s="494">
        <v>0</v>
      </c>
      <c r="BR133" s="494">
        <v>0</v>
      </c>
      <c r="BS133" s="494">
        <v>0</v>
      </c>
      <c r="BT133" s="494">
        <v>0</v>
      </c>
      <c r="BU133" s="494">
        <v>0</v>
      </c>
      <c r="BV133" s="494">
        <v>0</v>
      </c>
      <c r="BW133" s="494">
        <v>0</v>
      </c>
      <c r="BX133" s="494">
        <v>0</v>
      </c>
      <c r="BY133" s="494">
        <v>0</v>
      </c>
      <c r="BZ133" s="494">
        <v>0</v>
      </c>
      <c r="CA133" s="494">
        <v>0</v>
      </c>
      <c r="CB133" s="494">
        <v>0</v>
      </c>
      <c r="CC133" s="494">
        <v>0</v>
      </c>
      <c r="CD133" s="494">
        <v>0</v>
      </c>
      <c r="CE133" s="494">
        <v>0</v>
      </c>
      <c r="CF133" s="494">
        <v>0</v>
      </c>
      <c r="CG133" s="494">
        <v>0</v>
      </c>
      <c r="CH133" s="494">
        <v>0</v>
      </c>
      <c r="CI133" s="494">
        <v>0</v>
      </c>
      <c r="CJ133" s="494">
        <v>0</v>
      </c>
      <c r="CK133" s="494">
        <v>0</v>
      </c>
      <c r="CL133" s="494">
        <v>0</v>
      </c>
      <c r="CM133" s="494">
        <v>0</v>
      </c>
      <c r="CN133" s="494">
        <v>0</v>
      </c>
      <c r="CO133" s="494">
        <v>0</v>
      </c>
      <c r="CP133" s="494">
        <v>0</v>
      </c>
      <c r="CQ133" s="494">
        <v>0</v>
      </c>
      <c r="CR133" s="494">
        <v>0</v>
      </c>
      <c r="CS133" s="494">
        <v>0</v>
      </c>
      <c r="CT133" s="9"/>
      <c r="CV133" s="343">
        <f>IF(COUNT(G133:INDEX(G133:CS133,RP+1))&lt;&gt;RP+1,"Error",0)</f>
        <v>0</v>
      </c>
      <c r="CX133" s="324">
        <f t="shared" si="32"/>
        <v>0</v>
      </c>
    </row>
    <row r="134" spans="3:102" ht="14.25" hidden="1" customHeight="1" x14ac:dyDescent="0.3">
      <c r="C134" s="421"/>
      <c r="E134" s="492">
        <f>G134+NPV(G.Asm!$F$40,H134:INDEX(H134:CS134,RP))</f>
        <v>0</v>
      </c>
      <c r="F134" s="492">
        <f t="shared" si="31"/>
        <v>0</v>
      </c>
      <c r="G134" s="493">
        <v>0</v>
      </c>
      <c r="H134" s="494">
        <v>0</v>
      </c>
      <c r="I134" s="494">
        <v>0</v>
      </c>
      <c r="J134" s="494">
        <v>0</v>
      </c>
      <c r="K134" s="494">
        <v>0</v>
      </c>
      <c r="L134" s="494">
        <v>0</v>
      </c>
      <c r="M134" s="494">
        <v>0</v>
      </c>
      <c r="N134" s="494">
        <v>0</v>
      </c>
      <c r="O134" s="494">
        <v>0</v>
      </c>
      <c r="P134" s="494">
        <v>0</v>
      </c>
      <c r="Q134" s="494">
        <v>0</v>
      </c>
      <c r="R134" s="494">
        <v>0</v>
      </c>
      <c r="S134" s="494">
        <v>0</v>
      </c>
      <c r="T134" s="494">
        <v>0</v>
      </c>
      <c r="U134" s="494">
        <v>0</v>
      </c>
      <c r="V134" s="494">
        <v>0</v>
      </c>
      <c r="W134" s="494">
        <v>0</v>
      </c>
      <c r="X134" s="494">
        <v>0</v>
      </c>
      <c r="Y134" s="494">
        <v>0</v>
      </c>
      <c r="Z134" s="494">
        <v>0</v>
      </c>
      <c r="AA134" s="494">
        <v>0</v>
      </c>
      <c r="AB134" s="494">
        <v>0</v>
      </c>
      <c r="AC134" s="494">
        <v>0</v>
      </c>
      <c r="AD134" s="494">
        <v>0</v>
      </c>
      <c r="AE134" s="494">
        <v>0</v>
      </c>
      <c r="AF134" s="494">
        <v>0</v>
      </c>
      <c r="AG134" s="494">
        <v>0</v>
      </c>
      <c r="AH134" s="494">
        <v>0</v>
      </c>
      <c r="AI134" s="494">
        <v>0</v>
      </c>
      <c r="AJ134" s="494">
        <v>0</v>
      </c>
      <c r="AK134" s="494">
        <v>0</v>
      </c>
      <c r="AL134" s="494">
        <v>0</v>
      </c>
      <c r="AM134" s="494">
        <v>0</v>
      </c>
      <c r="AN134" s="494">
        <v>0</v>
      </c>
      <c r="AO134" s="494">
        <v>0</v>
      </c>
      <c r="AP134" s="494">
        <v>0</v>
      </c>
      <c r="AQ134" s="494">
        <v>0</v>
      </c>
      <c r="AR134" s="494">
        <v>0</v>
      </c>
      <c r="AS134" s="494">
        <v>0</v>
      </c>
      <c r="AT134" s="494">
        <v>0</v>
      </c>
      <c r="AU134" s="494">
        <v>0</v>
      </c>
      <c r="AV134" s="494">
        <v>0</v>
      </c>
      <c r="AW134" s="494">
        <v>0</v>
      </c>
      <c r="AX134" s="494">
        <v>0</v>
      </c>
      <c r="AY134" s="494">
        <v>0</v>
      </c>
      <c r="AZ134" s="494">
        <v>0</v>
      </c>
      <c r="BA134" s="494">
        <v>0</v>
      </c>
      <c r="BB134" s="494">
        <v>0</v>
      </c>
      <c r="BC134" s="494">
        <v>0</v>
      </c>
      <c r="BD134" s="494">
        <v>0</v>
      </c>
      <c r="BE134" s="494">
        <v>0</v>
      </c>
      <c r="BF134" s="494">
        <v>0</v>
      </c>
      <c r="BG134" s="494">
        <v>0</v>
      </c>
      <c r="BH134" s="494">
        <v>0</v>
      </c>
      <c r="BI134" s="494">
        <v>0</v>
      </c>
      <c r="BJ134" s="494">
        <v>0</v>
      </c>
      <c r="BK134" s="494">
        <v>0</v>
      </c>
      <c r="BL134" s="494">
        <v>0</v>
      </c>
      <c r="BM134" s="494">
        <v>0</v>
      </c>
      <c r="BN134" s="494">
        <v>0</v>
      </c>
      <c r="BO134" s="494">
        <v>0</v>
      </c>
      <c r="BP134" s="494">
        <v>0</v>
      </c>
      <c r="BQ134" s="494">
        <v>0</v>
      </c>
      <c r="BR134" s="494">
        <v>0</v>
      </c>
      <c r="BS134" s="494">
        <v>0</v>
      </c>
      <c r="BT134" s="494">
        <v>0</v>
      </c>
      <c r="BU134" s="494">
        <v>0</v>
      </c>
      <c r="BV134" s="494">
        <v>0</v>
      </c>
      <c r="BW134" s="494">
        <v>0</v>
      </c>
      <c r="BX134" s="494">
        <v>0</v>
      </c>
      <c r="BY134" s="494">
        <v>0</v>
      </c>
      <c r="BZ134" s="494">
        <v>0</v>
      </c>
      <c r="CA134" s="494">
        <v>0</v>
      </c>
      <c r="CB134" s="494">
        <v>0</v>
      </c>
      <c r="CC134" s="494">
        <v>0</v>
      </c>
      <c r="CD134" s="494">
        <v>0</v>
      </c>
      <c r="CE134" s="494">
        <v>0</v>
      </c>
      <c r="CF134" s="494">
        <v>0</v>
      </c>
      <c r="CG134" s="494">
        <v>0</v>
      </c>
      <c r="CH134" s="494">
        <v>0</v>
      </c>
      <c r="CI134" s="494">
        <v>0</v>
      </c>
      <c r="CJ134" s="494">
        <v>0</v>
      </c>
      <c r="CK134" s="494">
        <v>0</v>
      </c>
      <c r="CL134" s="494">
        <v>0</v>
      </c>
      <c r="CM134" s="494">
        <v>0</v>
      </c>
      <c r="CN134" s="494">
        <v>0</v>
      </c>
      <c r="CO134" s="494">
        <v>0</v>
      </c>
      <c r="CP134" s="494">
        <v>0</v>
      </c>
      <c r="CQ134" s="494">
        <v>0</v>
      </c>
      <c r="CR134" s="494">
        <v>0</v>
      </c>
      <c r="CS134" s="494">
        <v>0</v>
      </c>
      <c r="CT134" s="9"/>
      <c r="CV134" s="343">
        <f>IF(COUNT(G134:INDEX(G134:CS134,RP+1))&lt;&gt;RP+1,"Error",0)</f>
        <v>0</v>
      </c>
      <c r="CX134" s="324">
        <f t="shared" si="32"/>
        <v>0</v>
      </c>
    </row>
    <row r="135" spans="3:102" ht="14.25" hidden="1" customHeight="1" x14ac:dyDescent="0.3">
      <c r="C135" s="421"/>
      <c r="E135" s="492">
        <f>G135+NPV(G.Asm!$F$40,H135:INDEX(H135:CS135,RP))</f>
        <v>0</v>
      </c>
      <c r="F135" s="492">
        <f t="shared" si="31"/>
        <v>0</v>
      </c>
      <c r="G135" s="493">
        <v>0</v>
      </c>
      <c r="H135" s="494">
        <v>0</v>
      </c>
      <c r="I135" s="494">
        <v>0</v>
      </c>
      <c r="J135" s="494">
        <v>0</v>
      </c>
      <c r="K135" s="494">
        <v>0</v>
      </c>
      <c r="L135" s="494">
        <v>0</v>
      </c>
      <c r="M135" s="494">
        <v>0</v>
      </c>
      <c r="N135" s="494">
        <v>0</v>
      </c>
      <c r="O135" s="494">
        <v>0</v>
      </c>
      <c r="P135" s="494">
        <v>0</v>
      </c>
      <c r="Q135" s="494">
        <v>0</v>
      </c>
      <c r="R135" s="494">
        <v>0</v>
      </c>
      <c r="S135" s="494">
        <v>0</v>
      </c>
      <c r="T135" s="494">
        <v>0</v>
      </c>
      <c r="U135" s="494">
        <v>0</v>
      </c>
      <c r="V135" s="494">
        <v>0</v>
      </c>
      <c r="W135" s="494">
        <v>0</v>
      </c>
      <c r="X135" s="494">
        <v>0</v>
      </c>
      <c r="Y135" s="494">
        <v>0</v>
      </c>
      <c r="Z135" s="494">
        <v>0</v>
      </c>
      <c r="AA135" s="494">
        <v>0</v>
      </c>
      <c r="AB135" s="494">
        <v>0</v>
      </c>
      <c r="AC135" s="494">
        <v>0</v>
      </c>
      <c r="AD135" s="494">
        <v>0</v>
      </c>
      <c r="AE135" s="494">
        <v>0</v>
      </c>
      <c r="AF135" s="494">
        <v>0</v>
      </c>
      <c r="AG135" s="494">
        <v>0</v>
      </c>
      <c r="AH135" s="494">
        <v>0</v>
      </c>
      <c r="AI135" s="494">
        <v>0</v>
      </c>
      <c r="AJ135" s="494">
        <v>0</v>
      </c>
      <c r="AK135" s="494">
        <v>0</v>
      </c>
      <c r="AL135" s="494">
        <v>0</v>
      </c>
      <c r="AM135" s="494">
        <v>0</v>
      </c>
      <c r="AN135" s="494">
        <v>0</v>
      </c>
      <c r="AO135" s="494">
        <v>0</v>
      </c>
      <c r="AP135" s="494">
        <v>0</v>
      </c>
      <c r="AQ135" s="494">
        <v>0</v>
      </c>
      <c r="AR135" s="494">
        <v>0</v>
      </c>
      <c r="AS135" s="494">
        <v>0</v>
      </c>
      <c r="AT135" s="494">
        <v>0</v>
      </c>
      <c r="AU135" s="494">
        <v>0</v>
      </c>
      <c r="AV135" s="494">
        <v>0</v>
      </c>
      <c r="AW135" s="494">
        <v>0</v>
      </c>
      <c r="AX135" s="494">
        <v>0</v>
      </c>
      <c r="AY135" s="494">
        <v>0</v>
      </c>
      <c r="AZ135" s="494">
        <v>0</v>
      </c>
      <c r="BA135" s="494">
        <v>0</v>
      </c>
      <c r="BB135" s="494">
        <v>0</v>
      </c>
      <c r="BC135" s="494">
        <v>0</v>
      </c>
      <c r="BD135" s="494">
        <v>0</v>
      </c>
      <c r="BE135" s="494">
        <v>0</v>
      </c>
      <c r="BF135" s="494">
        <v>0</v>
      </c>
      <c r="BG135" s="494">
        <v>0</v>
      </c>
      <c r="BH135" s="494">
        <v>0</v>
      </c>
      <c r="BI135" s="494">
        <v>0</v>
      </c>
      <c r="BJ135" s="494">
        <v>0</v>
      </c>
      <c r="BK135" s="494">
        <v>0</v>
      </c>
      <c r="BL135" s="494">
        <v>0</v>
      </c>
      <c r="BM135" s="494">
        <v>0</v>
      </c>
      <c r="BN135" s="494">
        <v>0</v>
      </c>
      <c r="BO135" s="494">
        <v>0</v>
      </c>
      <c r="BP135" s="494">
        <v>0</v>
      </c>
      <c r="BQ135" s="494">
        <v>0</v>
      </c>
      <c r="BR135" s="494">
        <v>0</v>
      </c>
      <c r="BS135" s="494">
        <v>0</v>
      </c>
      <c r="BT135" s="494">
        <v>0</v>
      </c>
      <c r="BU135" s="494">
        <v>0</v>
      </c>
      <c r="BV135" s="494">
        <v>0</v>
      </c>
      <c r="BW135" s="494">
        <v>0</v>
      </c>
      <c r="BX135" s="494">
        <v>0</v>
      </c>
      <c r="BY135" s="494">
        <v>0</v>
      </c>
      <c r="BZ135" s="494">
        <v>0</v>
      </c>
      <c r="CA135" s="494">
        <v>0</v>
      </c>
      <c r="CB135" s="494">
        <v>0</v>
      </c>
      <c r="CC135" s="494">
        <v>0</v>
      </c>
      <c r="CD135" s="494">
        <v>0</v>
      </c>
      <c r="CE135" s="494">
        <v>0</v>
      </c>
      <c r="CF135" s="494">
        <v>0</v>
      </c>
      <c r="CG135" s="494">
        <v>0</v>
      </c>
      <c r="CH135" s="494">
        <v>0</v>
      </c>
      <c r="CI135" s="494">
        <v>0</v>
      </c>
      <c r="CJ135" s="494">
        <v>0</v>
      </c>
      <c r="CK135" s="494">
        <v>0</v>
      </c>
      <c r="CL135" s="494">
        <v>0</v>
      </c>
      <c r="CM135" s="494">
        <v>0</v>
      </c>
      <c r="CN135" s="494">
        <v>0</v>
      </c>
      <c r="CO135" s="494">
        <v>0</v>
      </c>
      <c r="CP135" s="494">
        <v>0</v>
      </c>
      <c r="CQ135" s="494">
        <v>0</v>
      </c>
      <c r="CR135" s="494">
        <v>0</v>
      </c>
      <c r="CS135" s="494">
        <v>0</v>
      </c>
      <c r="CT135" s="9"/>
      <c r="CV135" s="343">
        <f>IF(COUNT(G135:INDEX(G135:CS135,RP+1))&lt;&gt;RP+1,"Error",0)</f>
        <v>0</v>
      </c>
      <c r="CX135" s="324">
        <f t="shared" si="32"/>
        <v>0</v>
      </c>
    </row>
    <row r="136" spans="3:102" ht="14.25" hidden="1" customHeight="1" x14ac:dyDescent="0.3">
      <c r="C136" s="421"/>
      <c r="E136" s="492">
        <f>G136+NPV(G.Asm!$F$40,H136:INDEX(H136:CS136,RP))</f>
        <v>0</v>
      </c>
      <c r="F136" s="492">
        <f t="shared" si="31"/>
        <v>0</v>
      </c>
      <c r="G136" s="493">
        <v>0</v>
      </c>
      <c r="H136" s="494">
        <v>0</v>
      </c>
      <c r="I136" s="494">
        <v>0</v>
      </c>
      <c r="J136" s="494">
        <v>0</v>
      </c>
      <c r="K136" s="494">
        <v>0</v>
      </c>
      <c r="L136" s="494">
        <v>0</v>
      </c>
      <c r="M136" s="494">
        <v>0</v>
      </c>
      <c r="N136" s="494">
        <v>0</v>
      </c>
      <c r="O136" s="494">
        <v>0</v>
      </c>
      <c r="P136" s="494">
        <v>0</v>
      </c>
      <c r="Q136" s="494">
        <v>0</v>
      </c>
      <c r="R136" s="494">
        <v>0</v>
      </c>
      <c r="S136" s="494">
        <v>0</v>
      </c>
      <c r="T136" s="494">
        <v>0</v>
      </c>
      <c r="U136" s="494">
        <v>0</v>
      </c>
      <c r="V136" s="494">
        <v>0</v>
      </c>
      <c r="W136" s="494">
        <v>0</v>
      </c>
      <c r="X136" s="494">
        <v>0</v>
      </c>
      <c r="Y136" s="494">
        <v>0</v>
      </c>
      <c r="Z136" s="494">
        <v>0</v>
      </c>
      <c r="AA136" s="494">
        <v>0</v>
      </c>
      <c r="AB136" s="494">
        <v>0</v>
      </c>
      <c r="AC136" s="494">
        <v>0</v>
      </c>
      <c r="AD136" s="494">
        <v>0</v>
      </c>
      <c r="AE136" s="494">
        <v>0</v>
      </c>
      <c r="AF136" s="494">
        <v>0</v>
      </c>
      <c r="AG136" s="494">
        <v>0</v>
      </c>
      <c r="AH136" s="494">
        <v>0</v>
      </c>
      <c r="AI136" s="494">
        <v>0</v>
      </c>
      <c r="AJ136" s="494">
        <v>0</v>
      </c>
      <c r="AK136" s="494">
        <v>0</v>
      </c>
      <c r="AL136" s="494">
        <v>0</v>
      </c>
      <c r="AM136" s="494">
        <v>0</v>
      </c>
      <c r="AN136" s="494">
        <v>0</v>
      </c>
      <c r="AO136" s="494">
        <v>0</v>
      </c>
      <c r="AP136" s="494">
        <v>0</v>
      </c>
      <c r="AQ136" s="494">
        <v>0</v>
      </c>
      <c r="AR136" s="494">
        <v>0</v>
      </c>
      <c r="AS136" s="494">
        <v>0</v>
      </c>
      <c r="AT136" s="494">
        <v>0</v>
      </c>
      <c r="AU136" s="494">
        <v>0</v>
      </c>
      <c r="AV136" s="494">
        <v>0</v>
      </c>
      <c r="AW136" s="494">
        <v>0</v>
      </c>
      <c r="AX136" s="494">
        <v>0</v>
      </c>
      <c r="AY136" s="494">
        <v>0</v>
      </c>
      <c r="AZ136" s="494">
        <v>0</v>
      </c>
      <c r="BA136" s="494">
        <v>0</v>
      </c>
      <c r="BB136" s="494">
        <v>0</v>
      </c>
      <c r="BC136" s="494">
        <v>0</v>
      </c>
      <c r="BD136" s="494">
        <v>0</v>
      </c>
      <c r="BE136" s="494">
        <v>0</v>
      </c>
      <c r="BF136" s="494">
        <v>0</v>
      </c>
      <c r="BG136" s="494">
        <v>0</v>
      </c>
      <c r="BH136" s="494">
        <v>0</v>
      </c>
      <c r="BI136" s="494">
        <v>0</v>
      </c>
      <c r="BJ136" s="494">
        <v>0</v>
      </c>
      <c r="BK136" s="494">
        <v>0</v>
      </c>
      <c r="BL136" s="494">
        <v>0</v>
      </c>
      <c r="BM136" s="494">
        <v>0</v>
      </c>
      <c r="BN136" s="494">
        <v>0</v>
      </c>
      <c r="BO136" s="494">
        <v>0</v>
      </c>
      <c r="BP136" s="494">
        <v>0</v>
      </c>
      <c r="BQ136" s="494">
        <v>0</v>
      </c>
      <c r="BR136" s="494">
        <v>0</v>
      </c>
      <c r="BS136" s="494">
        <v>0</v>
      </c>
      <c r="BT136" s="494">
        <v>0</v>
      </c>
      <c r="BU136" s="494">
        <v>0</v>
      </c>
      <c r="BV136" s="494">
        <v>0</v>
      </c>
      <c r="BW136" s="494">
        <v>0</v>
      </c>
      <c r="BX136" s="494">
        <v>0</v>
      </c>
      <c r="BY136" s="494">
        <v>0</v>
      </c>
      <c r="BZ136" s="494">
        <v>0</v>
      </c>
      <c r="CA136" s="494">
        <v>0</v>
      </c>
      <c r="CB136" s="494">
        <v>0</v>
      </c>
      <c r="CC136" s="494">
        <v>0</v>
      </c>
      <c r="CD136" s="494">
        <v>0</v>
      </c>
      <c r="CE136" s="494">
        <v>0</v>
      </c>
      <c r="CF136" s="494">
        <v>0</v>
      </c>
      <c r="CG136" s="494">
        <v>0</v>
      </c>
      <c r="CH136" s="494">
        <v>0</v>
      </c>
      <c r="CI136" s="494">
        <v>0</v>
      </c>
      <c r="CJ136" s="494">
        <v>0</v>
      </c>
      <c r="CK136" s="494">
        <v>0</v>
      </c>
      <c r="CL136" s="494">
        <v>0</v>
      </c>
      <c r="CM136" s="494">
        <v>0</v>
      </c>
      <c r="CN136" s="494">
        <v>0</v>
      </c>
      <c r="CO136" s="494">
        <v>0</v>
      </c>
      <c r="CP136" s="494">
        <v>0</v>
      </c>
      <c r="CQ136" s="494">
        <v>0</v>
      </c>
      <c r="CR136" s="494">
        <v>0</v>
      </c>
      <c r="CS136" s="494">
        <v>0</v>
      </c>
      <c r="CT136" s="9"/>
      <c r="CV136" s="343">
        <f>IF(COUNT(G136:INDEX(G136:CS136,RP+1))&lt;&gt;RP+1,"Error",0)</f>
        <v>0</v>
      </c>
      <c r="CX136" s="324">
        <f t="shared" si="32"/>
        <v>0</v>
      </c>
    </row>
    <row r="137" spans="3:102" ht="14.25" hidden="1" customHeight="1" x14ac:dyDescent="0.3">
      <c r="C137" s="421"/>
      <c r="E137" s="492">
        <f>G137+NPV(G.Asm!$F$40,H137:INDEX(H137:CS137,RP))</f>
        <v>0</v>
      </c>
      <c r="F137" s="492">
        <f t="shared" si="31"/>
        <v>0</v>
      </c>
      <c r="G137" s="493">
        <v>0</v>
      </c>
      <c r="H137" s="494">
        <v>0</v>
      </c>
      <c r="I137" s="494">
        <v>0</v>
      </c>
      <c r="J137" s="494">
        <v>0</v>
      </c>
      <c r="K137" s="494">
        <v>0</v>
      </c>
      <c r="L137" s="494">
        <v>0</v>
      </c>
      <c r="M137" s="494">
        <v>0</v>
      </c>
      <c r="N137" s="494">
        <v>0</v>
      </c>
      <c r="O137" s="494">
        <v>0</v>
      </c>
      <c r="P137" s="494">
        <v>0</v>
      </c>
      <c r="Q137" s="494">
        <v>0</v>
      </c>
      <c r="R137" s="494">
        <v>0</v>
      </c>
      <c r="S137" s="494">
        <v>0</v>
      </c>
      <c r="T137" s="494">
        <v>0</v>
      </c>
      <c r="U137" s="494">
        <v>0</v>
      </c>
      <c r="V137" s="494">
        <v>0</v>
      </c>
      <c r="W137" s="494">
        <v>0</v>
      </c>
      <c r="X137" s="494">
        <v>0</v>
      </c>
      <c r="Y137" s="494">
        <v>0</v>
      </c>
      <c r="Z137" s="494">
        <v>0</v>
      </c>
      <c r="AA137" s="494">
        <v>0</v>
      </c>
      <c r="AB137" s="494">
        <v>0</v>
      </c>
      <c r="AC137" s="494">
        <v>0</v>
      </c>
      <c r="AD137" s="494">
        <v>0</v>
      </c>
      <c r="AE137" s="494">
        <v>0</v>
      </c>
      <c r="AF137" s="494">
        <v>0</v>
      </c>
      <c r="AG137" s="494">
        <v>0</v>
      </c>
      <c r="AH137" s="494">
        <v>0</v>
      </c>
      <c r="AI137" s="494">
        <v>0</v>
      </c>
      <c r="AJ137" s="494">
        <v>0</v>
      </c>
      <c r="AK137" s="494">
        <v>0</v>
      </c>
      <c r="AL137" s="494">
        <v>0</v>
      </c>
      <c r="AM137" s="494">
        <v>0</v>
      </c>
      <c r="AN137" s="494">
        <v>0</v>
      </c>
      <c r="AO137" s="494">
        <v>0</v>
      </c>
      <c r="AP137" s="494">
        <v>0</v>
      </c>
      <c r="AQ137" s="494">
        <v>0</v>
      </c>
      <c r="AR137" s="494">
        <v>0</v>
      </c>
      <c r="AS137" s="494">
        <v>0</v>
      </c>
      <c r="AT137" s="494">
        <v>0</v>
      </c>
      <c r="AU137" s="494">
        <v>0</v>
      </c>
      <c r="AV137" s="494">
        <v>0</v>
      </c>
      <c r="AW137" s="494">
        <v>0</v>
      </c>
      <c r="AX137" s="494">
        <v>0</v>
      </c>
      <c r="AY137" s="494">
        <v>0</v>
      </c>
      <c r="AZ137" s="494">
        <v>0</v>
      </c>
      <c r="BA137" s="494">
        <v>0</v>
      </c>
      <c r="BB137" s="494">
        <v>0</v>
      </c>
      <c r="BC137" s="494">
        <v>0</v>
      </c>
      <c r="BD137" s="494">
        <v>0</v>
      </c>
      <c r="BE137" s="494">
        <v>0</v>
      </c>
      <c r="BF137" s="494">
        <v>0</v>
      </c>
      <c r="BG137" s="494">
        <v>0</v>
      </c>
      <c r="BH137" s="494">
        <v>0</v>
      </c>
      <c r="BI137" s="494">
        <v>0</v>
      </c>
      <c r="BJ137" s="494">
        <v>0</v>
      </c>
      <c r="BK137" s="494">
        <v>0</v>
      </c>
      <c r="BL137" s="494">
        <v>0</v>
      </c>
      <c r="BM137" s="494">
        <v>0</v>
      </c>
      <c r="BN137" s="494">
        <v>0</v>
      </c>
      <c r="BO137" s="494">
        <v>0</v>
      </c>
      <c r="BP137" s="494">
        <v>0</v>
      </c>
      <c r="BQ137" s="494">
        <v>0</v>
      </c>
      <c r="BR137" s="494">
        <v>0</v>
      </c>
      <c r="BS137" s="494">
        <v>0</v>
      </c>
      <c r="BT137" s="494">
        <v>0</v>
      </c>
      <c r="BU137" s="494">
        <v>0</v>
      </c>
      <c r="BV137" s="494">
        <v>0</v>
      </c>
      <c r="BW137" s="494">
        <v>0</v>
      </c>
      <c r="BX137" s="494">
        <v>0</v>
      </c>
      <c r="BY137" s="494">
        <v>0</v>
      </c>
      <c r="BZ137" s="494">
        <v>0</v>
      </c>
      <c r="CA137" s="494">
        <v>0</v>
      </c>
      <c r="CB137" s="494">
        <v>0</v>
      </c>
      <c r="CC137" s="494">
        <v>0</v>
      </c>
      <c r="CD137" s="494">
        <v>0</v>
      </c>
      <c r="CE137" s="494">
        <v>0</v>
      </c>
      <c r="CF137" s="494">
        <v>0</v>
      </c>
      <c r="CG137" s="494">
        <v>0</v>
      </c>
      <c r="CH137" s="494">
        <v>0</v>
      </c>
      <c r="CI137" s="494">
        <v>0</v>
      </c>
      <c r="CJ137" s="494">
        <v>0</v>
      </c>
      <c r="CK137" s="494">
        <v>0</v>
      </c>
      <c r="CL137" s="494">
        <v>0</v>
      </c>
      <c r="CM137" s="494">
        <v>0</v>
      </c>
      <c r="CN137" s="494">
        <v>0</v>
      </c>
      <c r="CO137" s="494">
        <v>0</v>
      </c>
      <c r="CP137" s="494">
        <v>0</v>
      </c>
      <c r="CQ137" s="494">
        <v>0</v>
      </c>
      <c r="CR137" s="494">
        <v>0</v>
      </c>
      <c r="CS137" s="494">
        <v>0</v>
      </c>
      <c r="CT137" s="9"/>
      <c r="CV137" s="343">
        <f>IF(COUNT(G137:INDEX(G137:CS137,RP+1))&lt;&gt;RP+1,"Error",0)</f>
        <v>0</v>
      </c>
      <c r="CX137" s="324">
        <f t="shared" si="32"/>
        <v>0</v>
      </c>
    </row>
    <row r="138" spans="3:102" ht="14.25" hidden="1" customHeight="1" x14ac:dyDescent="0.3">
      <c r="C138" s="421"/>
      <c r="E138" s="492">
        <f>G138+NPV(G.Asm!$F$40,H138:INDEX(H138:CS138,RP))</f>
        <v>0</v>
      </c>
      <c r="F138" s="492">
        <f t="shared" si="31"/>
        <v>0</v>
      </c>
      <c r="G138" s="493">
        <v>0</v>
      </c>
      <c r="H138" s="494">
        <v>0</v>
      </c>
      <c r="I138" s="494">
        <v>0</v>
      </c>
      <c r="J138" s="494">
        <v>0</v>
      </c>
      <c r="K138" s="494">
        <v>0</v>
      </c>
      <c r="L138" s="494">
        <v>0</v>
      </c>
      <c r="M138" s="494">
        <v>0</v>
      </c>
      <c r="N138" s="494">
        <v>0</v>
      </c>
      <c r="O138" s="494">
        <v>0</v>
      </c>
      <c r="P138" s="494">
        <v>0</v>
      </c>
      <c r="Q138" s="494">
        <v>0</v>
      </c>
      <c r="R138" s="494">
        <v>0</v>
      </c>
      <c r="S138" s="494">
        <v>0</v>
      </c>
      <c r="T138" s="494">
        <v>0</v>
      </c>
      <c r="U138" s="494">
        <v>0</v>
      </c>
      <c r="V138" s="494">
        <v>0</v>
      </c>
      <c r="W138" s="494">
        <v>0</v>
      </c>
      <c r="X138" s="494">
        <v>0</v>
      </c>
      <c r="Y138" s="494">
        <v>0</v>
      </c>
      <c r="Z138" s="494">
        <v>0</v>
      </c>
      <c r="AA138" s="494">
        <v>0</v>
      </c>
      <c r="AB138" s="494">
        <v>0</v>
      </c>
      <c r="AC138" s="494">
        <v>0</v>
      </c>
      <c r="AD138" s="494">
        <v>0</v>
      </c>
      <c r="AE138" s="494">
        <v>0</v>
      </c>
      <c r="AF138" s="494">
        <v>0</v>
      </c>
      <c r="AG138" s="494">
        <v>0</v>
      </c>
      <c r="AH138" s="494">
        <v>0</v>
      </c>
      <c r="AI138" s="494">
        <v>0</v>
      </c>
      <c r="AJ138" s="494">
        <v>0</v>
      </c>
      <c r="AK138" s="494">
        <v>0</v>
      </c>
      <c r="AL138" s="494">
        <v>0</v>
      </c>
      <c r="AM138" s="494">
        <v>0</v>
      </c>
      <c r="AN138" s="494">
        <v>0</v>
      </c>
      <c r="AO138" s="494">
        <v>0</v>
      </c>
      <c r="AP138" s="494">
        <v>0</v>
      </c>
      <c r="AQ138" s="494">
        <v>0</v>
      </c>
      <c r="AR138" s="494">
        <v>0</v>
      </c>
      <c r="AS138" s="494">
        <v>0</v>
      </c>
      <c r="AT138" s="494">
        <v>0</v>
      </c>
      <c r="AU138" s="494">
        <v>0</v>
      </c>
      <c r="AV138" s="494">
        <v>0</v>
      </c>
      <c r="AW138" s="494">
        <v>0</v>
      </c>
      <c r="AX138" s="494">
        <v>0</v>
      </c>
      <c r="AY138" s="494">
        <v>0</v>
      </c>
      <c r="AZ138" s="494">
        <v>0</v>
      </c>
      <c r="BA138" s="494">
        <v>0</v>
      </c>
      <c r="BB138" s="494">
        <v>0</v>
      </c>
      <c r="BC138" s="494">
        <v>0</v>
      </c>
      <c r="BD138" s="494">
        <v>0</v>
      </c>
      <c r="BE138" s="494">
        <v>0</v>
      </c>
      <c r="BF138" s="494">
        <v>0</v>
      </c>
      <c r="BG138" s="494">
        <v>0</v>
      </c>
      <c r="BH138" s="494">
        <v>0</v>
      </c>
      <c r="BI138" s="494">
        <v>0</v>
      </c>
      <c r="BJ138" s="494">
        <v>0</v>
      </c>
      <c r="BK138" s="494">
        <v>0</v>
      </c>
      <c r="BL138" s="494">
        <v>0</v>
      </c>
      <c r="BM138" s="494">
        <v>0</v>
      </c>
      <c r="BN138" s="494">
        <v>0</v>
      </c>
      <c r="BO138" s="494">
        <v>0</v>
      </c>
      <c r="BP138" s="494">
        <v>0</v>
      </c>
      <c r="BQ138" s="494">
        <v>0</v>
      </c>
      <c r="BR138" s="494">
        <v>0</v>
      </c>
      <c r="BS138" s="494">
        <v>0</v>
      </c>
      <c r="BT138" s="494">
        <v>0</v>
      </c>
      <c r="BU138" s="494">
        <v>0</v>
      </c>
      <c r="BV138" s="494">
        <v>0</v>
      </c>
      <c r="BW138" s="494">
        <v>0</v>
      </c>
      <c r="BX138" s="494">
        <v>0</v>
      </c>
      <c r="BY138" s="494">
        <v>0</v>
      </c>
      <c r="BZ138" s="494">
        <v>0</v>
      </c>
      <c r="CA138" s="494">
        <v>0</v>
      </c>
      <c r="CB138" s="494">
        <v>0</v>
      </c>
      <c r="CC138" s="494">
        <v>0</v>
      </c>
      <c r="CD138" s="494">
        <v>0</v>
      </c>
      <c r="CE138" s="494">
        <v>0</v>
      </c>
      <c r="CF138" s="494">
        <v>0</v>
      </c>
      <c r="CG138" s="494">
        <v>0</v>
      </c>
      <c r="CH138" s="494">
        <v>0</v>
      </c>
      <c r="CI138" s="494">
        <v>0</v>
      </c>
      <c r="CJ138" s="494">
        <v>0</v>
      </c>
      <c r="CK138" s="494">
        <v>0</v>
      </c>
      <c r="CL138" s="494">
        <v>0</v>
      </c>
      <c r="CM138" s="494">
        <v>0</v>
      </c>
      <c r="CN138" s="494">
        <v>0</v>
      </c>
      <c r="CO138" s="494">
        <v>0</v>
      </c>
      <c r="CP138" s="494">
        <v>0</v>
      </c>
      <c r="CQ138" s="494">
        <v>0</v>
      </c>
      <c r="CR138" s="494">
        <v>0</v>
      </c>
      <c r="CS138" s="494">
        <v>0</v>
      </c>
      <c r="CT138" s="9"/>
      <c r="CV138" s="343">
        <f>IF(COUNT(G138:INDEX(G138:CS138,RP+1))&lt;&gt;RP+1,"Error",0)</f>
        <v>0</v>
      </c>
      <c r="CX138" s="324">
        <f t="shared" si="32"/>
        <v>0</v>
      </c>
    </row>
    <row r="139" spans="3:102" ht="14.25" hidden="1" customHeight="1" x14ac:dyDescent="0.3">
      <c r="C139" s="421"/>
      <c r="E139" s="492">
        <f>G139+NPV(G.Asm!$F$40,H139:INDEX(H139:CS139,RP))</f>
        <v>0</v>
      </c>
      <c r="F139" s="492">
        <f t="shared" si="31"/>
        <v>0</v>
      </c>
      <c r="G139" s="493">
        <v>0</v>
      </c>
      <c r="H139" s="494">
        <v>0</v>
      </c>
      <c r="I139" s="494">
        <v>0</v>
      </c>
      <c r="J139" s="494">
        <v>0</v>
      </c>
      <c r="K139" s="494">
        <v>0</v>
      </c>
      <c r="L139" s="494">
        <v>0</v>
      </c>
      <c r="M139" s="494">
        <v>0</v>
      </c>
      <c r="N139" s="494">
        <v>0</v>
      </c>
      <c r="O139" s="494">
        <v>0</v>
      </c>
      <c r="P139" s="494">
        <v>0</v>
      </c>
      <c r="Q139" s="494">
        <v>0</v>
      </c>
      <c r="R139" s="494">
        <v>0</v>
      </c>
      <c r="S139" s="494">
        <v>0</v>
      </c>
      <c r="T139" s="494">
        <v>0</v>
      </c>
      <c r="U139" s="494">
        <v>0</v>
      </c>
      <c r="V139" s="494">
        <v>0</v>
      </c>
      <c r="W139" s="494">
        <v>0</v>
      </c>
      <c r="X139" s="494">
        <v>0</v>
      </c>
      <c r="Y139" s="494">
        <v>0</v>
      </c>
      <c r="Z139" s="494">
        <v>0</v>
      </c>
      <c r="AA139" s="494">
        <v>0</v>
      </c>
      <c r="AB139" s="494">
        <v>0</v>
      </c>
      <c r="AC139" s="494">
        <v>0</v>
      </c>
      <c r="AD139" s="494">
        <v>0</v>
      </c>
      <c r="AE139" s="494">
        <v>0</v>
      </c>
      <c r="AF139" s="494">
        <v>0</v>
      </c>
      <c r="AG139" s="494">
        <v>0</v>
      </c>
      <c r="AH139" s="494">
        <v>0</v>
      </c>
      <c r="AI139" s="494">
        <v>0</v>
      </c>
      <c r="AJ139" s="494">
        <v>0</v>
      </c>
      <c r="AK139" s="494">
        <v>0</v>
      </c>
      <c r="AL139" s="494">
        <v>0</v>
      </c>
      <c r="AM139" s="494">
        <v>0</v>
      </c>
      <c r="AN139" s="494">
        <v>0</v>
      </c>
      <c r="AO139" s="494">
        <v>0</v>
      </c>
      <c r="AP139" s="494">
        <v>0</v>
      </c>
      <c r="AQ139" s="494">
        <v>0</v>
      </c>
      <c r="AR139" s="494">
        <v>0</v>
      </c>
      <c r="AS139" s="494">
        <v>0</v>
      </c>
      <c r="AT139" s="494">
        <v>0</v>
      </c>
      <c r="AU139" s="494">
        <v>0</v>
      </c>
      <c r="AV139" s="494">
        <v>0</v>
      </c>
      <c r="AW139" s="494">
        <v>0</v>
      </c>
      <c r="AX139" s="494">
        <v>0</v>
      </c>
      <c r="AY139" s="494">
        <v>0</v>
      </c>
      <c r="AZ139" s="494">
        <v>0</v>
      </c>
      <c r="BA139" s="494">
        <v>0</v>
      </c>
      <c r="BB139" s="494">
        <v>0</v>
      </c>
      <c r="BC139" s="494">
        <v>0</v>
      </c>
      <c r="BD139" s="494">
        <v>0</v>
      </c>
      <c r="BE139" s="494">
        <v>0</v>
      </c>
      <c r="BF139" s="494">
        <v>0</v>
      </c>
      <c r="BG139" s="494">
        <v>0</v>
      </c>
      <c r="BH139" s="494">
        <v>0</v>
      </c>
      <c r="BI139" s="494">
        <v>0</v>
      </c>
      <c r="BJ139" s="494">
        <v>0</v>
      </c>
      <c r="BK139" s="494">
        <v>0</v>
      </c>
      <c r="BL139" s="494">
        <v>0</v>
      </c>
      <c r="BM139" s="494">
        <v>0</v>
      </c>
      <c r="BN139" s="494">
        <v>0</v>
      </c>
      <c r="BO139" s="494">
        <v>0</v>
      </c>
      <c r="BP139" s="494">
        <v>0</v>
      </c>
      <c r="BQ139" s="494">
        <v>0</v>
      </c>
      <c r="BR139" s="494">
        <v>0</v>
      </c>
      <c r="BS139" s="494">
        <v>0</v>
      </c>
      <c r="BT139" s="494">
        <v>0</v>
      </c>
      <c r="BU139" s="494">
        <v>0</v>
      </c>
      <c r="BV139" s="494">
        <v>0</v>
      </c>
      <c r="BW139" s="494">
        <v>0</v>
      </c>
      <c r="BX139" s="494">
        <v>0</v>
      </c>
      <c r="BY139" s="494">
        <v>0</v>
      </c>
      <c r="BZ139" s="494">
        <v>0</v>
      </c>
      <c r="CA139" s="494">
        <v>0</v>
      </c>
      <c r="CB139" s="494">
        <v>0</v>
      </c>
      <c r="CC139" s="494">
        <v>0</v>
      </c>
      <c r="CD139" s="494">
        <v>0</v>
      </c>
      <c r="CE139" s="494">
        <v>0</v>
      </c>
      <c r="CF139" s="494">
        <v>0</v>
      </c>
      <c r="CG139" s="494">
        <v>0</v>
      </c>
      <c r="CH139" s="494">
        <v>0</v>
      </c>
      <c r="CI139" s="494">
        <v>0</v>
      </c>
      <c r="CJ139" s="494">
        <v>0</v>
      </c>
      <c r="CK139" s="494">
        <v>0</v>
      </c>
      <c r="CL139" s="494">
        <v>0</v>
      </c>
      <c r="CM139" s="494">
        <v>0</v>
      </c>
      <c r="CN139" s="494">
        <v>0</v>
      </c>
      <c r="CO139" s="494">
        <v>0</v>
      </c>
      <c r="CP139" s="494">
        <v>0</v>
      </c>
      <c r="CQ139" s="494">
        <v>0</v>
      </c>
      <c r="CR139" s="494">
        <v>0</v>
      </c>
      <c r="CS139" s="494">
        <v>0</v>
      </c>
      <c r="CT139" s="9"/>
      <c r="CV139" s="343">
        <f>IF(COUNT(G139:INDEX(G139:CS139,RP+1))&lt;&gt;RP+1,"Error",0)</f>
        <v>0</v>
      </c>
      <c r="CX139" s="324">
        <f t="shared" si="32"/>
        <v>0</v>
      </c>
    </row>
    <row r="140" spans="3:102" ht="14.25" hidden="1" customHeight="1" x14ac:dyDescent="0.3">
      <c r="C140" s="422" t="s">
        <v>334</v>
      </c>
      <c r="E140" s="492">
        <f>G140+NPV(G.Asm!$F$40,H140:INDEX(H140:CS140,RP))</f>
        <v>0</v>
      </c>
      <c r="F140" s="492">
        <f t="shared" si="31"/>
        <v>0</v>
      </c>
      <c r="G140" s="493">
        <v>0</v>
      </c>
      <c r="H140" s="494">
        <v>0</v>
      </c>
      <c r="I140" s="494">
        <v>0</v>
      </c>
      <c r="J140" s="494">
        <v>0</v>
      </c>
      <c r="K140" s="494">
        <v>0</v>
      </c>
      <c r="L140" s="494">
        <v>0</v>
      </c>
      <c r="M140" s="494">
        <v>0</v>
      </c>
      <c r="N140" s="494">
        <v>0</v>
      </c>
      <c r="O140" s="494">
        <v>0</v>
      </c>
      <c r="P140" s="494">
        <v>0</v>
      </c>
      <c r="Q140" s="494">
        <v>0</v>
      </c>
      <c r="R140" s="494">
        <v>0</v>
      </c>
      <c r="S140" s="494">
        <v>0</v>
      </c>
      <c r="T140" s="494">
        <v>0</v>
      </c>
      <c r="U140" s="494">
        <v>0</v>
      </c>
      <c r="V140" s="494">
        <v>0</v>
      </c>
      <c r="W140" s="494">
        <v>0</v>
      </c>
      <c r="X140" s="494">
        <v>0</v>
      </c>
      <c r="Y140" s="494">
        <v>0</v>
      </c>
      <c r="Z140" s="494">
        <v>0</v>
      </c>
      <c r="AA140" s="494">
        <v>0</v>
      </c>
      <c r="AB140" s="494">
        <v>0</v>
      </c>
      <c r="AC140" s="494">
        <v>0</v>
      </c>
      <c r="AD140" s="494">
        <v>0</v>
      </c>
      <c r="AE140" s="494">
        <v>0</v>
      </c>
      <c r="AF140" s="494">
        <v>0</v>
      </c>
      <c r="AG140" s="494">
        <v>0</v>
      </c>
      <c r="AH140" s="494">
        <v>0</v>
      </c>
      <c r="AI140" s="494">
        <v>0</v>
      </c>
      <c r="AJ140" s="494">
        <v>0</v>
      </c>
      <c r="AK140" s="494">
        <v>0</v>
      </c>
      <c r="AL140" s="494">
        <v>0</v>
      </c>
      <c r="AM140" s="494">
        <v>0</v>
      </c>
      <c r="AN140" s="494">
        <v>0</v>
      </c>
      <c r="AO140" s="494">
        <v>0</v>
      </c>
      <c r="AP140" s="494">
        <v>0</v>
      </c>
      <c r="AQ140" s="494">
        <v>0</v>
      </c>
      <c r="AR140" s="494">
        <v>0</v>
      </c>
      <c r="AS140" s="494">
        <v>0</v>
      </c>
      <c r="AT140" s="494">
        <v>0</v>
      </c>
      <c r="AU140" s="494">
        <v>0</v>
      </c>
      <c r="AV140" s="494">
        <v>0</v>
      </c>
      <c r="AW140" s="494">
        <v>0</v>
      </c>
      <c r="AX140" s="494">
        <v>0</v>
      </c>
      <c r="AY140" s="494">
        <v>0</v>
      </c>
      <c r="AZ140" s="494">
        <v>0</v>
      </c>
      <c r="BA140" s="494">
        <v>0</v>
      </c>
      <c r="BB140" s="494">
        <v>0</v>
      </c>
      <c r="BC140" s="494">
        <v>0</v>
      </c>
      <c r="BD140" s="494">
        <v>0</v>
      </c>
      <c r="BE140" s="494">
        <v>0</v>
      </c>
      <c r="BF140" s="494">
        <v>0</v>
      </c>
      <c r="BG140" s="494">
        <v>0</v>
      </c>
      <c r="BH140" s="494">
        <v>0</v>
      </c>
      <c r="BI140" s="494">
        <v>0</v>
      </c>
      <c r="BJ140" s="494">
        <v>0</v>
      </c>
      <c r="BK140" s="494">
        <v>0</v>
      </c>
      <c r="BL140" s="494">
        <v>0</v>
      </c>
      <c r="BM140" s="494">
        <v>0</v>
      </c>
      <c r="BN140" s="494">
        <v>0</v>
      </c>
      <c r="BO140" s="494">
        <v>0</v>
      </c>
      <c r="BP140" s="494">
        <v>0</v>
      </c>
      <c r="BQ140" s="494">
        <v>0</v>
      </c>
      <c r="BR140" s="494">
        <v>0</v>
      </c>
      <c r="BS140" s="494">
        <v>0</v>
      </c>
      <c r="BT140" s="494">
        <v>0</v>
      </c>
      <c r="BU140" s="494">
        <v>0</v>
      </c>
      <c r="BV140" s="494">
        <v>0</v>
      </c>
      <c r="BW140" s="494">
        <v>0</v>
      </c>
      <c r="BX140" s="494">
        <v>0</v>
      </c>
      <c r="BY140" s="494">
        <v>0</v>
      </c>
      <c r="BZ140" s="494">
        <v>0</v>
      </c>
      <c r="CA140" s="494">
        <v>0</v>
      </c>
      <c r="CB140" s="494">
        <v>0</v>
      </c>
      <c r="CC140" s="494">
        <v>0</v>
      </c>
      <c r="CD140" s="494">
        <v>0</v>
      </c>
      <c r="CE140" s="494">
        <v>0</v>
      </c>
      <c r="CF140" s="494">
        <v>0</v>
      </c>
      <c r="CG140" s="494">
        <v>0</v>
      </c>
      <c r="CH140" s="494">
        <v>0</v>
      </c>
      <c r="CI140" s="494">
        <v>0</v>
      </c>
      <c r="CJ140" s="494">
        <v>0</v>
      </c>
      <c r="CK140" s="494">
        <v>0</v>
      </c>
      <c r="CL140" s="494">
        <v>0</v>
      </c>
      <c r="CM140" s="494">
        <v>0</v>
      </c>
      <c r="CN140" s="494">
        <v>0</v>
      </c>
      <c r="CO140" s="494">
        <v>0</v>
      </c>
      <c r="CP140" s="494">
        <v>0</v>
      </c>
      <c r="CQ140" s="494">
        <v>0</v>
      </c>
      <c r="CR140" s="494">
        <v>0</v>
      </c>
      <c r="CS140" s="494">
        <v>0</v>
      </c>
      <c r="CT140" s="9"/>
      <c r="CV140" s="343">
        <f>IF(COUNT(G140:INDEX(G140:CS140,RP+1))&lt;&gt;RP+1,"Error",0)</f>
        <v>0</v>
      </c>
      <c r="CX140" s="324">
        <f t="shared" si="32"/>
        <v>0</v>
      </c>
    </row>
    <row r="141" spans="3:102" ht="14.25" hidden="1" customHeight="1" x14ac:dyDescent="0.3">
      <c r="C141" s="422" t="s">
        <v>334</v>
      </c>
      <c r="E141" s="492">
        <f>G141+NPV(G.Asm!$F$40,H141:INDEX(H141:CS141,RP))</f>
        <v>0</v>
      </c>
      <c r="F141" s="492">
        <f t="shared" si="31"/>
        <v>0</v>
      </c>
      <c r="G141" s="493">
        <v>0</v>
      </c>
      <c r="H141" s="494">
        <v>0</v>
      </c>
      <c r="I141" s="494">
        <v>0</v>
      </c>
      <c r="J141" s="494">
        <v>0</v>
      </c>
      <c r="K141" s="494">
        <v>0</v>
      </c>
      <c r="L141" s="494">
        <v>0</v>
      </c>
      <c r="M141" s="494">
        <v>0</v>
      </c>
      <c r="N141" s="494">
        <v>0</v>
      </c>
      <c r="O141" s="494">
        <v>0</v>
      </c>
      <c r="P141" s="494">
        <v>0</v>
      </c>
      <c r="Q141" s="494">
        <v>0</v>
      </c>
      <c r="R141" s="494">
        <v>0</v>
      </c>
      <c r="S141" s="494">
        <v>0</v>
      </c>
      <c r="T141" s="494">
        <v>0</v>
      </c>
      <c r="U141" s="494">
        <v>0</v>
      </c>
      <c r="V141" s="494">
        <v>0</v>
      </c>
      <c r="W141" s="494">
        <v>0</v>
      </c>
      <c r="X141" s="494">
        <v>0</v>
      </c>
      <c r="Y141" s="494">
        <v>0</v>
      </c>
      <c r="Z141" s="494">
        <v>0</v>
      </c>
      <c r="AA141" s="494">
        <v>0</v>
      </c>
      <c r="AB141" s="494">
        <v>0</v>
      </c>
      <c r="AC141" s="494">
        <v>0</v>
      </c>
      <c r="AD141" s="494">
        <v>0</v>
      </c>
      <c r="AE141" s="494">
        <v>0</v>
      </c>
      <c r="AF141" s="494">
        <v>0</v>
      </c>
      <c r="AG141" s="494">
        <v>0</v>
      </c>
      <c r="AH141" s="494">
        <v>0</v>
      </c>
      <c r="AI141" s="494">
        <v>0</v>
      </c>
      <c r="AJ141" s="494">
        <v>0</v>
      </c>
      <c r="AK141" s="494">
        <v>0</v>
      </c>
      <c r="AL141" s="494">
        <v>0</v>
      </c>
      <c r="AM141" s="494">
        <v>0</v>
      </c>
      <c r="AN141" s="494">
        <v>0</v>
      </c>
      <c r="AO141" s="494">
        <v>0</v>
      </c>
      <c r="AP141" s="494">
        <v>0</v>
      </c>
      <c r="AQ141" s="494">
        <v>0</v>
      </c>
      <c r="AR141" s="494">
        <v>0</v>
      </c>
      <c r="AS141" s="494">
        <v>0</v>
      </c>
      <c r="AT141" s="494">
        <v>0</v>
      </c>
      <c r="AU141" s="494">
        <v>0</v>
      </c>
      <c r="AV141" s="494">
        <v>0</v>
      </c>
      <c r="AW141" s="494">
        <v>0</v>
      </c>
      <c r="AX141" s="494">
        <v>0</v>
      </c>
      <c r="AY141" s="494">
        <v>0</v>
      </c>
      <c r="AZ141" s="494">
        <v>0</v>
      </c>
      <c r="BA141" s="494">
        <v>0</v>
      </c>
      <c r="BB141" s="494">
        <v>0</v>
      </c>
      <c r="BC141" s="494">
        <v>0</v>
      </c>
      <c r="BD141" s="494">
        <v>0</v>
      </c>
      <c r="BE141" s="494">
        <v>0</v>
      </c>
      <c r="BF141" s="494">
        <v>0</v>
      </c>
      <c r="BG141" s="494">
        <v>0</v>
      </c>
      <c r="BH141" s="494">
        <v>0</v>
      </c>
      <c r="BI141" s="494">
        <v>0</v>
      </c>
      <c r="BJ141" s="494">
        <v>0</v>
      </c>
      <c r="BK141" s="494">
        <v>0</v>
      </c>
      <c r="BL141" s="494">
        <v>0</v>
      </c>
      <c r="BM141" s="494">
        <v>0</v>
      </c>
      <c r="BN141" s="494">
        <v>0</v>
      </c>
      <c r="BO141" s="494">
        <v>0</v>
      </c>
      <c r="BP141" s="494">
        <v>0</v>
      </c>
      <c r="BQ141" s="494">
        <v>0</v>
      </c>
      <c r="BR141" s="494">
        <v>0</v>
      </c>
      <c r="BS141" s="494">
        <v>0</v>
      </c>
      <c r="BT141" s="494">
        <v>0</v>
      </c>
      <c r="BU141" s="494">
        <v>0</v>
      </c>
      <c r="BV141" s="494">
        <v>0</v>
      </c>
      <c r="BW141" s="494">
        <v>0</v>
      </c>
      <c r="BX141" s="494">
        <v>0</v>
      </c>
      <c r="BY141" s="494">
        <v>0</v>
      </c>
      <c r="BZ141" s="494">
        <v>0</v>
      </c>
      <c r="CA141" s="494">
        <v>0</v>
      </c>
      <c r="CB141" s="494">
        <v>0</v>
      </c>
      <c r="CC141" s="494">
        <v>0</v>
      </c>
      <c r="CD141" s="494">
        <v>0</v>
      </c>
      <c r="CE141" s="494">
        <v>0</v>
      </c>
      <c r="CF141" s="494">
        <v>0</v>
      </c>
      <c r="CG141" s="494">
        <v>0</v>
      </c>
      <c r="CH141" s="494">
        <v>0</v>
      </c>
      <c r="CI141" s="494">
        <v>0</v>
      </c>
      <c r="CJ141" s="494">
        <v>0</v>
      </c>
      <c r="CK141" s="494">
        <v>0</v>
      </c>
      <c r="CL141" s="494">
        <v>0</v>
      </c>
      <c r="CM141" s="494">
        <v>0</v>
      </c>
      <c r="CN141" s="494">
        <v>0</v>
      </c>
      <c r="CO141" s="494">
        <v>0</v>
      </c>
      <c r="CP141" s="494">
        <v>0</v>
      </c>
      <c r="CQ141" s="494">
        <v>0</v>
      </c>
      <c r="CR141" s="494">
        <v>0</v>
      </c>
      <c r="CS141" s="494">
        <v>0</v>
      </c>
      <c r="CT141" s="9"/>
      <c r="CV141" s="343">
        <f>IF(COUNT(G141:INDEX(G141:CS141,RP+1))&lt;&gt;RP+1,"Error",0)</f>
        <v>0</v>
      </c>
      <c r="CX141" s="324">
        <f t="shared" si="32"/>
        <v>0</v>
      </c>
    </row>
    <row r="142" spans="3:102" ht="14.25" hidden="1" customHeight="1" x14ac:dyDescent="0.3">
      <c r="C142" s="422" t="s">
        <v>334</v>
      </c>
      <c r="E142" s="492">
        <f>G142+NPV(G.Asm!$F$40,H142:INDEX(H142:CS142,RP))</f>
        <v>0</v>
      </c>
      <c r="F142" s="492">
        <f t="shared" si="31"/>
        <v>0</v>
      </c>
      <c r="G142" s="493">
        <v>0</v>
      </c>
      <c r="H142" s="494">
        <v>0</v>
      </c>
      <c r="I142" s="494">
        <v>0</v>
      </c>
      <c r="J142" s="494">
        <v>0</v>
      </c>
      <c r="K142" s="494">
        <v>0</v>
      </c>
      <c r="L142" s="494">
        <v>0</v>
      </c>
      <c r="M142" s="494">
        <v>0</v>
      </c>
      <c r="N142" s="494">
        <v>0</v>
      </c>
      <c r="O142" s="494">
        <v>0</v>
      </c>
      <c r="P142" s="494">
        <v>0</v>
      </c>
      <c r="Q142" s="494">
        <v>0</v>
      </c>
      <c r="R142" s="494">
        <v>0</v>
      </c>
      <c r="S142" s="494">
        <v>0</v>
      </c>
      <c r="T142" s="494">
        <v>0</v>
      </c>
      <c r="U142" s="494">
        <v>0</v>
      </c>
      <c r="V142" s="494">
        <v>0</v>
      </c>
      <c r="W142" s="494">
        <v>0</v>
      </c>
      <c r="X142" s="494">
        <v>0</v>
      </c>
      <c r="Y142" s="494">
        <v>0</v>
      </c>
      <c r="Z142" s="494">
        <v>0</v>
      </c>
      <c r="AA142" s="494">
        <v>0</v>
      </c>
      <c r="AB142" s="494">
        <v>0</v>
      </c>
      <c r="AC142" s="494">
        <v>0</v>
      </c>
      <c r="AD142" s="494">
        <v>0</v>
      </c>
      <c r="AE142" s="494">
        <v>0</v>
      </c>
      <c r="AF142" s="494">
        <v>0</v>
      </c>
      <c r="AG142" s="494">
        <v>0</v>
      </c>
      <c r="AH142" s="494">
        <v>0</v>
      </c>
      <c r="AI142" s="494">
        <v>0</v>
      </c>
      <c r="AJ142" s="494">
        <v>0</v>
      </c>
      <c r="AK142" s="494">
        <v>0</v>
      </c>
      <c r="AL142" s="494">
        <v>0</v>
      </c>
      <c r="AM142" s="494">
        <v>0</v>
      </c>
      <c r="AN142" s="494">
        <v>0</v>
      </c>
      <c r="AO142" s="494">
        <v>0</v>
      </c>
      <c r="AP142" s="494">
        <v>0</v>
      </c>
      <c r="AQ142" s="494">
        <v>0</v>
      </c>
      <c r="AR142" s="494">
        <v>0</v>
      </c>
      <c r="AS142" s="494">
        <v>0</v>
      </c>
      <c r="AT142" s="494">
        <v>0</v>
      </c>
      <c r="AU142" s="494">
        <v>0</v>
      </c>
      <c r="AV142" s="494">
        <v>0</v>
      </c>
      <c r="AW142" s="494">
        <v>0</v>
      </c>
      <c r="AX142" s="494">
        <v>0</v>
      </c>
      <c r="AY142" s="494">
        <v>0</v>
      </c>
      <c r="AZ142" s="494">
        <v>0</v>
      </c>
      <c r="BA142" s="494">
        <v>0</v>
      </c>
      <c r="BB142" s="494">
        <v>0</v>
      </c>
      <c r="BC142" s="494">
        <v>0</v>
      </c>
      <c r="BD142" s="494">
        <v>0</v>
      </c>
      <c r="BE142" s="494">
        <v>0</v>
      </c>
      <c r="BF142" s="494">
        <v>0</v>
      </c>
      <c r="BG142" s="494">
        <v>0</v>
      </c>
      <c r="BH142" s="494">
        <v>0</v>
      </c>
      <c r="BI142" s="494">
        <v>0</v>
      </c>
      <c r="BJ142" s="494">
        <v>0</v>
      </c>
      <c r="BK142" s="494">
        <v>0</v>
      </c>
      <c r="BL142" s="494">
        <v>0</v>
      </c>
      <c r="BM142" s="494">
        <v>0</v>
      </c>
      <c r="BN142" s="494">
        <v>0</v>
      </c>
      <c r="BO142" s="494">
        <v>0</v>
      </c>
      <c r="BP142" s="494">
        <v>0</v>
      </c>
      <c r="BQ142" s="494">
        <v>0</v>
      </c>
      <c r="BR142" s="494">
        <v>0</v>
      </c>
      <c r="BS142" s="494">
        <v>0</v>
      </c>
      <c r="BT142" s="494">
        <v>0</v>
      </c>
      <c r="BU142" s="494">
        <v>0</v>
      </c>
      <c r="BV142" s="494">
        <v>0</v>
      </c>
      <c r="BW142" s="494">
        <v>0</v>
      </c>
      <c r="BX142" s="494">
        <v>0</v>
      </c>
      <c r="BY142" s="494">
        <v>0</v>
      </c>
      <c r="BZ142" s="494">
        <v>0</v>
      </c>
      <c r="CA142" s="494">
        <v>0</v>
      </c>
      <c r="CB142" s="494">
        <v>0</v>
      </c>
      <c r="CC142" s="494">
        <v>0</v>
      </c>
      <c r="CD142" s="494">
        <v>0</v>
      </c>
      <c r="CE142" s="494">
        <v>0</v>
      </c>
      <c r="CF142" s="494">
        <v>0</v>
      </c>
      <c r="CG142" s="494">
        <v>0</v>
      </c>
      <c r="CH142" s="494">
        <v>0</v>
      </c>
      <c r="CI142" s="494">
        <v>0</v>
      </c>
      <c r="CJ142" s="494">
        <v>0</v>
      </c>
      <c r="CK142" s="494">
        <v>0</v>
      </c>
      <c r="CL142" s="494">
        <v>0</v>
      </c>
      <c r="CM142" s="494">
        <v>0</v>
      </c>
      <c r="CN142" s="494">
        <v>0</v>
      </c>
      <c r="CO142" s="494">
        <v>0</v>
      </c>
      <c r="CP142" s="494">
        <v>0</v>
      </c>
      <c r="CQ142" s="494">
        <v>0</v>
      </c>
      <c r="CR142" s="494">
        <v>0</v>
      </c>
      <c r="CS142" s="494">
        <v>0</v>
      </c>
      <c r="CT142" s="9"/>
      <c r="CV142" s="343">
        <f>IF(COUNT(G142:INDEX(G142:CS142,RP+1))&lt;&gt;RP+1,"Error",0)</f>
        <v>0</v>
      </c>
      <c r="CX142" s="324">
        <f t="shared" si="32"/>
        <v>0</v>
      </c>
    </row>
    <row r="143" spans="3:102" ht="14.25" hidden="1" customHeight="1" x14ac:dyDescent="0.3">
      <c r="C143" s="422" t="s">
        <v>334</v>
      </c>
      <c r="E143" s="492">
        <f>G143+NPV(G.Asm!$F$40,H143:INDEX(H143:CS143,RP))</f>
        <v>0</v>
      </c>
      <c r="F143" s="492">
        <f t="shared" si="31"/>
        <v>0</v>
      </c>
      <c r="G143" s="493">
        <v>0</v>
      </c>
      <c r="H143" s="494">
        <v>0</v>
      </c>
      <c r="I143" s="494">
        <v>0</v>
      </c>
      <c r="J143" s="494">
        <v>0</v>
      </c>
      <c r="K143" s="494">
        <v>0</v>
      </c>
      <c r="L143" s="494">
        <v>0</v>
      </c>
      <c r="M143" s="494">
        <v>0</v>
      </c>
      <c r="N143" s="494">
        <v>0</v>
      </c>
      <c r="O143" s="494">
        <v>0</v>
      </c>
      <c r="P143" s="494">
        <v>0</v>
      </c>
      <c r="Q143" s="494">
        <v>0</v>
      </c>
      <c r="R143" s="494">
        <v>0</v>
      </c>
      <c r="S143" s="494">
        <v>0</v>
      </c>
      <c r="T143" s="494">
        <v>0</v>
      </c>
      <c r="U143" s="494">
        <v>0</v>
      </c>
      <c r="V143" s="494">
        <v>0</v>
      </c>
      <c r="W143" s="494">
        <v>0</v>
      </c>
      <c r="X143" s="494">
        <v>0</v>
      </c>
      <c r="Y143" s="494">
        <v>0</v>
      </c>
      <c r="Z143" s="494">
        <v>0</v>
      </c>
      <c r="AA143" s="494">
        <v>0</v>
      </c>
      <c r="AB143" s="494">
        <v>0</v>
      </c>
      <c r="AC143" s="494">
        <v>0</v>
      </c>
      <c r="AD143" s="494">
        <v>0</v>
      </c>
      <c r="AE143" s="494">
        <v>0</v>
      </c>
      <c r="AF143" s="494">
        <v>0</v>
      </c>
      <c r="AG143" s="494">
        <v>0</v>
      </c>
      <c r="AH143" s="494">
        <v>0</v>
      </c>
      <c r="AI143" s="494">
        <v>0</v>
      </c>
      <c r="AJ143" s="494">
        <v>0</v>
      </c>
      <c r="AK143" s="494">
        <v>0</v>
      </c>
      <c r="AL143" s="494">
        <v>0</v>
      </c>
      <c r="AM143" s="494">
        <v>0</v>
      </c>
      <c r="AN143" s="494">
        <v>0</v>
      </c>
      <c r="AO143" s="494">
        <v>0</v>
      </c>
      <c r="AP143" s="494">
        <v>0</v>
      </c>
      <c r="AQ143" s="494">
        <v>0</v>
      </c>
      <c r="AR143" s="494">
        <v>0</v>
      </c>
      <c r="AS143" s="494">
        <v>0</v>
      </c>
      <c r="AT143" s="494">
        <v>0</v>
      </c>
      <c r="AU143" s="494">
        <v>0</v>
      </c>
      <c r="AV143" s="494">
        <v>0</v>
      </c>
      <c r="AW143" s="494">
        <v>0</v>
      </c>
      <c r="AX143" s="494">
        <v>0</v>
      </c>
      <c r="AY143" s="494">
        <v>0</v>
      </c>
      <c r="AZ143" s="494">
        <v>0</v>
      </c>
      <c r="BA143" s="494">
        <v>0</v>
      </c>
      <c r="BB143" s="494">
        <v>0</v>
      </c>
      <c r="BC143" s="494">
        <v>0</v>
      </c>
      <c r="BD143" s="494">
        <v>0</v>
      </c>
      <c r="BE143" s="494">
        <v>0</v>
      </c>
      <c r="BF143" s="494">
        <v>0</v>
      </c>
      <c r="BG143" s="494">
        <v>0</v>
      </c>
      <c r="BH143" s="494">
        <v>0</v>
      </c>
      <c r="BI143" s="494">
        <v>0</v>
      </c>
      <c r="BJ143" s="494">
        <v>0</v>
      </c>
      <c r="BK143" s="494">
        <v>0</v>
      </c>
      <c r="BL143" s="494">
        <v>0</v>
      </c>
      <c r="BM143" s="494">
        <v>0</v>
      </c>
      <c r="BN143" s="494">
        <v>0</v>
      </c>
      <c r="BO143" s="494">
        <v>0</v>
      </c>
      <c r="BP143" s="494">
        <v>0</v>
      </c>
      <c r="BQ143" s="494">
        <v>0</v>
      </c>
      <c r="BR143" s="494">
        <v>0</v>
      </c>
      <c r="BS143" s="494">
        <v>0</v>
      </c>
      <c r="BT143" s="494">
        <v>0</v>
      </c>
      <c r="BU143" s="494">
        <v>0</v>
      </c>
      <c r="BV143" s="494">
        <v>0</v>
      </c>
      <c r="BW143" s="494">
        <v>0</v>
      </c>
      <c r="BX143" s="494">
        <v>0</v>
      </c>
      <c r="BY143" s="494">
        <v>0</v>
      </c>
      <c r="BZ143" s="494">
        <v>0</v>
      </c>
      <c r="CA143" s="494">
        <v>0</v>
      </c>
      <c r="CB143" s="494">
        <v>0</v>
      </c>
      <c r="CC143" s="494">
        <v>0</v>
      </c>
      <c r="CD143" s="494">
        <v>0</v>
      </c>
      <c r="CE143" s="494">
        <v>0</v>
      </c>
      <c r="CF143" s="494">
        <v>0</v>
      </c>
      <c r="CG143" s="494">
        <v>0</v>
      </c>
      <c r="CH143" s="494">
        <v>0</v>
      </c>
      <c r="CI143" s="494">
        <v>0</v>
      </c>
      <c r="CJ143" s="494">
        <v>0</v>
      </c>
      <c r="CK143" s="494">
        <v>0</v>
      </c>
      <c r="CL143" s="494">
        <v>0</v>
      </c>
      <c r="CM143" s="494">
        <v>0</v>
      </c>
      <c r="CN143" s="494">
        <v>0</v>
      </c>
      <c r="CO143" s="494">
        <v>0</v>
      </c>
      <c r="CP143" s="494">
        <v>0</v>
      </c>
      <c r="CQ143" s="494">
        <v>0</v>
      </c>
      <c r="CR143" s="494">
        <v>0</v>
      </c>
      <c r="CS143" s="494">
        <v>0</v>
      </c>
      <c r="CT143" s="9"/>
      <c r="CV143" s="343">
        <f>IF(COUNT(G143:INDEX(G143:CS143,RP+1))&lt;&gt;RP+1,"Error",0)</f>
        <v>0</v>
      </c>
      <c r="CX143" s="324">
        <f t="shared" si="32"/>
        <v>0</v>
      </c>
    </row>
    <row r="144" spans="3:102" ht="14.25" hidden="1" customHeight="1" x14ac:dyDescent="0.3">
      <c r="C144" s="422" t="s">
        <v>334</v>
      </c>
      <c r="E144" s="492">
        <f>G144+NPV(G.Asm!$F$40,H144:INDEX(H144:CS144,RP))</f>
        <v>0</v>
      </c>
      <c r="F144" s="492">
        <f t="shared" si="31"/>
        <v>0</v>
      </c>
      <c r="G144" s="493">
        <v>0</v>
      </c>
      <c r="H144" s="494">
        <v>0</v>
      </c>
      <c r="I144" s="494">
        <v>0</v>
      </c>
      <c r="J144" s="494">
        <v>0</v>
      </c>
      <c r="K144" s="494">
        <v>0</v>
      </c>
      <c r="L144" s="494">
        <v>0</v>
      </c>
      <c r="M144" s="494">
        <v>0</v>
      </c>
      <c r="N144" s="494">
        <v>0</v>
      </c>
      <c r="O144" s="494">
        <v>0</v>
      </c>
      <c r="P144" s="494">
        <v>0</v>
      </c>
      <c r="Q144" s="494">
        <v>0</v>
      </c>
      <c r="R144" s="494">
        <v>0</v>
      </c>
      <c r="S144" s="494">
        <v>0</v>
      </c>
      <c r="T144" s="494">
        <v>0</v>
      </c>
      <c r="U144" s="494">
        <v>0</v>
      </c>
      <c r="V144" s="494">
        <v>0</v>
      </c>
      <c r="W144" s="494">
        <v>0</v>
      </c>
      <c r="X144" s="494">
        <v>0</v>
      </c>
      <c r="Y144" s="494">
        <v>0</v>
      </c>
      <c r="Z144" s="494">
        <v>0</v>
      </c>
      <c r="AA144" s="494">
        <v>0</v>
      </c>
      <c r="AB144" s="494">
        <v>0</v>
      </c>
      <c r="AC144" s="494">
        <v>0</v>
      </c>
      <c r="AD144" s="494">
        <v>0</v>
      </c>
      <c r="AE144" s="494">
        <v>0</v>
      </c>
      <c r="AF144" s="494">
        <v>0</v>
      </c>
      <c r="AG144" s="494">
        <v>0</v>
      </c>
      <c r="AH144" s="494">
        <v>0</v>
      </c>
      <c r="AI144" s="494">
        <v>0</v>
      </c>
      <c r="AJ144" s="494">
        <v>0</v>
      </c>
      <c r="AK144" s="494">
        <v>0</v>
      </c>
      <c r="AL144" s="494">
        <v>0</v>
      </c>
      <c r="AM144" s="494">
        <v>0</v>
      </c>
      <c r="AN144" s="494">
        <v>0</v>
      </c>
      <c r="AO144" s="494">
        <v>0</v>
      </c>
      <c r="AP144" s="494">
        <v>0</v>
      </c>
      <c r="AQ144" s="494">
        <v>0</v>
      </c>
      <c r="AR144" s="494">
        <v>0</v>
      </c>
      <c r="AS144" s="494">
        <v>0</v>
      </c>
      <c r="AT144" s="494">
        <v>0</v>
      </c>
      <c r="AU144" s="494">
        <v>0</v>
      </c>
      <c r="AV144" s="494">
        <v>0</v>
      </c>
      <c r="AW144" s="494">
        <v>0</v>
      </c>
      <c r="AX144" s="494">
        <v>0</v>
      </c>
      <c r="AY144" s="494">
        <v>0</v>
      </c>
      <c r="AZ144" s="494">
        <v>0</v>
      </c>
      <c r="BA144" s="494">
        <v>0</v>
      </c>
      <c r="BB144" s="494">
        <v>0</v>
      </c>
      <c r="BC144" s="494">
        <v>0</v>
      </c>
      <c r="BD144" s="494">
        <v>0</v>
      </c>
      <c r="BE144" s="494">
        <v>0</v>
      </c>
      <c r="BF144" s="494">
        <v>0</v>
      </c>
      <c r="BG144" s="494">
        <v>0</v>
      </c>
      <c r="BH144" s="494">
        <v>0</v>
      </c>
      <c r="BI144" s="494">
        <v>0</v>
      </c>
      <c r="BJ144" s="494">
        <v>0</v>
      </c>
      <c r="BK144" s="494">
        <v>0</v>
      </c>
      <c r="BL144" s="494">
        <v>0</v>
      </c>
      <c r="BM144" s="494">
        <v>0</v>
      </c>
      <c r="BN144" s="494">
        <v>0</v>
      </c>
      <c r="BO144" s="494">
        <v>0</v>
      </c>
      <c r="BP144" s="494">
        <v>0</v>
      </c>
      <c r="BQ144" s="494">
        <v>0</v>
      </c>
      <c r="BR144" s="494">
        <v>0</v>
      </c>
      <c r="BS144" s="494">
        <v>0</v>
      </c>
      <c r="BT144" s="494">
        <v>0</v>
      </c>
      <c r="BU144" s="494">
        <v>0</v>
      </c>
      <c r="BV144" s="494">
        <v>0</v>
      </c>
      <c r="BW144" s="494">
        <v>0</v>
      </c>
      <c r="BX144" s="494">
        <v>0</v>
      </c>
      <c r="BY144" s="494">
        <v>0</v>
      </c>
      <c r="BZ144" s="494">
        <v>0</v>
      </c>
      <c r="CA144" s="494">
        <v>0</v>
      </c>
      <c r="CB144" s="494">
        <v>0</v>
      </c>
      <c r="CC144" s="494">
        <v>0</v>
      </c>
      <c r="CD144" s="494">
        <v>0</v>
      </c>
      <c r="CE144" s="494">
        <v>0</v>
      </c>
      <c r="CF144" s="494">
        <v>0</v>
      </c>
      <c r="CG144" s="494">
        <v>0</v>
      </c>
      <c r="CH144" s="494">
        <v>0</v>
      </c>
      <c r="CI144" s="494">
        <v>0</v>
      </c>
      <c r="CJ144" s="494">
        <v>0</v>
      </c>
      <c r="CK144" s="494">
        <v>0</v>
      </c>
      <c r="CL144" s="494">
        <v>0</v>
      </c>
      <c r="CM144" s="494">
        <v>0</v>
      </c>
      <c r="CN144" s="494">
        <v>0</v>
      </c>
      <c r="CO144" s="494">
        <v>0</v>
      </c>
      <c r="CP144" s="494">
        <v>0</v>
      </c>
      <c r="CQ144" s="494">
        <v>0</v>
      </c>
      <c r="CR144" s="494">
        <v>0</v>
      </c>
      <c r="CS144" s="494">
        <v>0</v>
      </c>
      <c r="CT144" s="9"/>
      <c r="CV144" s="343">
        <f>IF(COUNT(G144:INDEX(G144:CS144,RP+1))&lt;&gt;RP+1,"Error",0)</f>
        <v>0</v>
      </c>
      <c r="CX144" s="324">
        <f t="shared" si="32"/>
        <v>0</v>
      </c>
    </row>
    <row r="145" spans="3:102" x14ac:dyDescent="0.35">
      <c r="E145" s="13"/>
      <c r="F145" s="13"/>
      <c r="G145" s="9"/>
      <c r="H145" s="9"/>
      <c r="I145" s="9"/>
      <c r="J145" s="9"/>
      <c r="K145" s="9"/>
      <c r="L145" s="9"/>
      <c r="M145" s="9"/>
      <c r="N145" s="9"/>
      <c r="O145" s="9"/>
      <c r="P145" s="9"/>
      <c r="Q145" s="9"/>
      <c r="R145" s="9"/>
      <c r="S145" s="9"/>
      <c r="T145" s="9"/>
      <c r="U145" s="9"/>
      <c r="V145" s="9"/>
      <c r="W145" s="9"/>
      <c r="X145" s="9"/>
      <c r="Y145" s="9"/>
      <c r="Z145" s="9"/>
      <c r="AA145" s="9"/>
      <c r="AB145" s="9"/>
      <c r="AC145" s="9"/>
      <c r="AD145" s="9"/>
      <c r="AE145" s="9"/>
      <c r="AF145" s="9"/>
      <c r="AG145" s="9"/>
      <c r="AH145" s="9"/>
      <c r="AI145" s="9"/>
      <c r="AJ145" s="9"/>
      <c r="AK145" s="9"/>
      <c r="AL145" s="9"/>
      <c r="AM145" s="9"/>
      <c r="AN145" s="9"/>
      <c r="AO145" s="9"/>
      <c r="AP145" s="9"/>
      <c r="AQ145" s="9"/>
      <c r="AR145" s="9"/>
      <c r="AS145" s="9"/>
      <c r="AT145" s="9"/>
      <c r="AU145" s="9"/>
      <c r="AV145" s="9"/>
      <c r="AW145" s="9"/>
      <c r="AX145" s="9"/>
      <c r="AY145" s="9"/>
      <c r="AZ145" s="9"/>
      <c r="BA145" s="9"/>
      <c r="BB145" s="9"/>
      <c r="BC145" s="9"/>
      <c r="BD145" s="9"/>
      <c r="BE145" s="9"/>
      <c r="BF145" s="9"/>
      <c r="BG145" s="9"/>
      <c r="BH145" s="9"/>
      <c r="BI145" s="9"/>
      <c r="BJ145" s="9"/>
      <c r="BK145" s="9"/>
      <c r="BL145" s="9"/>
      <c r="BM145" s="9"/>
      <c r="BN145" s="9"/>
      <c r="BO145" s="9"/>
      <c r="BP145" s="9"/>
      <c r="BQ145" s="9"/>
      <c r="BR145" s="9"/>
      <c r="BS145" s="9"/>
      <c r="BT145" s="9"/>
      <c r="BU145" s="9"/>
      <c r="BV145" s="9"/>
      <c r="BW145" s="9"/>
      <c r="BX145" s="9"/>
      <c r="BY145" s="9"/>
      <c r="BZ145" s="9"/>
      <c r="CA145" s="9"/>
      <c r="CB145" s="9"/>
      <c r="CC145" s="9"/>
      <c r="CD145" s="9"/>
      <c r="CE145" s="9"/>
      <c r="CF145" s="9"/>
      <c r="CG145" s="9"/>
      <c r="CH145" s="9"/>
      <c r="CI145" s="9"/>
      <c r="CJ145" s="9"/>
      <c r="CK145" s="9"/>
      <c r="CL145" s="9"/>
      <c r="CM145" s="9"/>
      <c r="CN145" s="9"/>
      <c r="CO145" s="9"/>
      <c r="CP145" s="9"/>
      <c r="CQ145" s="9"/>
      <c r="CR145" s="9"/>
      <c r="CS145" s="9"/>
      <c r="CT145" s="9"/>
    </row>
    <row r="146" spans="3:102" x14ac:dyDescent="0.35">
      <c r="E146" s="13"/>
      <c r="F146" s="13"/>
      <c r="G146" s="9"/>
      <c r="H146" s="9"/>
      <c r="I146" s="9"/>
      <c r="J146" s="9"/>
      <c r="K146" s="9"/>
      <c r="L146" s="9"/>
      <c r="M146" s="9"/>
      <c r="N146" s="9"/>
      <c r="O146" s="9"/>
      <c r="P146" s="9"/>
      <c r="Q146" s="9"/>
      <c r="R146" s="9"/>
      <c r="S146" s="9"/>
      <c r="T146" s="9"/>
      <c r="U146" s="9"/>
      <c r="V146" s="9"/>
      <c r="W146" s="9"/>
      <c r="X146" s="9"/>
      <c r="Y146" s="9"/>
      <c r="Z146" s="9"/>
      <c r="AA146" s="9"/>
      <c r="AB146" s="9"/>
      <c r="AC146" s="9"/>
      <c r="AD146" s="9"/>
      <c r="AE146" s="9"/>
      <c r="AF146" s="9"/>
      <c r="AG146" s="9"/>
      <c r="AH146" s="9"/>
      <c r="AI146" s="9"/>
      <c r="AJ146" s="9"/>
      <c r="AK146" s="9"/>
      <c r="AL146" s="9"/>
      <c r="AM146" s="9"/>
      <c r="AN146" s="9"/>
      <c r="AO146" s="9"/>
      <c r="AP146" s="9"/>
      <c r="AQ146" s="9"/>
      <c r="AR146" s="9"/>
      <c r="AS146" s="9"/>
      <c r="AT146" s="9"/>
      <c r="AU146" s="9"/>
      <c r="AV146" s="9"/>
      <c r="AW146" s="9"/>
      <c r="AX146" s="9"/>
      <c r="AY146" s="9"/>
      <c r="AZ146" s="9"/>
      <c r="BA146" s="9"/>
      <c r="BB146" s="9"/>
      <c r="BC146" s="9"/>
      <c r="BD146" s="9"/>
      <c r="BE146" s="9"/>
      <c r="BF146" s="9"/>
      <c r="BG146" s="9"/>
      <c r="BH146" s="9"/>
      <c r="BI146" s="9"/>
      <c r="BJ146" s="9"/>
      <c r="BK146" s="9"/>
      <c r="BL146" s="9"/>
      <c r="BM146" s="9"/>
      <c r="BN146" s="9"/>
      <c r="BO146" s="9"/>
      <c r="BP146" s="9"/>
      <c r="BQ146" s="9"/>
      <c r="BR146" s="9"/>
      <c r="BS146" s="9"/>
      <c r="BT146" s="9"/>
      <c r="BU146" s="9"/>
      <c r="BV146" s="9"/>
      <c r="BW146" s="9"/>
      <c r="BX146" s="9"/>
      <c r="BY146" s="9"/>
      <c r="BZ146" s="9"/>
      <c r="CA146" s="9"/>
      <c r="CB146" s="9"/>
      <c r="CC146" s="9"/>
      <c r="CD146" s="9"/>
      <c r="CE146" s="9"/>
      <c r="CF146" s="9"/>
      <c r="CG146" s="9"/>
      <c r="CH146" s="9"/>
      <c r="CI146" s="9"/>
      <c r="CJ146" s="9"/>
      <c r="CK146" s="9"/>
      <c r="CL146" s="9"/>
      <c r="CM146" s="9"/>
      <c r="CN146" s="9"/>
      <c r="CO146" s="9"/>
      <c r="CP146" s="9"/>
      <c r="CQ146" s="9"/>
      <c r="CR146" s="9"/>
      <c r="CS146" s="9"/>
      <c r="CT146" s="9"/>
    </row>
    <row r="147" spans="3:102" x14ac:dyDescent="0.35">
      <c r="E147" s="13"/>
      <c r="F147" s="13"/>
      <c r="G147" s="9"/>
      <c r="H147" s="9"/>
      <c r="I147" s="9"/>
      <c r="J147" s="9"/>
      <c r="K147" s="9"/>
      <c r="L147" s="9"/>
      <c r="M147" s="9"/>
      <c r="N147" s="9"/>
      <c r="O147" s="9"/>
      <c r="P147" s="9"/>
      <c r="Q147" s="9"/>
      <c r="R147" s="9"/>
      <c r="S147" s="9"/>
      <c r="T147" s="9"/>
      <c r="U147" s="9"/>
      <c r="V147" s="9"/>
      <c r="W147" s="9"/>
      <c r="X147" s="9"/>
      <c r="Y147" s="9"/>
      <c r="Z147" s="9"/>
      <c r="AA147" s="9"/>
      <c r="AB147" s="9"/>
      <c r="AC147" s="9"/>
      <c r="AD147" s="9"/>
      <c r="AE147" s="9"/>
      <c r="AF147" s="9"/>
      <c r="AG147" s="9"/>
      <c r="AH147" s="9"/>
      <c r="AI147" s="9"/>
      <c r="AJ147" s="9"/>
      <c r="AK147" s="9"/>
      <c r="AL147" s="9"/>
      <c r="AM147" s="9"/>
      <c r="AN147" s="9"/>
      <c r="AO147" s="9"/>
      <c r="AP147" s="9"/>
      <c r="AQ147" s="9"/>
      <c r="AR147" s="9"/>
      <c r="AS147" s="9"/>
      <c r="AT147" s="9"/>
      <c r="AU147" s="9"/>
      <c r="AV147" s="9"/>
      <c r="AW147" s="9"/>
      <c r="AX147" s="9"/>
      <c r="AY147" s="9"/>
      <c r="AZ147" s="9"/>
      <c r="BA147" s="9"/>
      <c r="BB147" s="9"/>
      <c r="BC147" s="9"/>
      <c r="BD147" s="9"/>
      <c r="BE147" s="9"/>
      <c r="BF147" s="9"/>
      <c r="BG147" s="9"/>
      <c r="BH147" s="9"/>
      <c r="BI147" s="9"/>
      <c r="BJ147" s="9"/>
      <c r="BK147" s="9"/>
      <c r="BL147" s="9"/>
      <c r="BM147" s="9"/>
      <c r="BN147" s="9"/>
      <c r="BO147" s="9"/>
      <c r="BP147" s="9"/>
      <c r="BQ147" s="9"/>
      <c r="BR147" s="9"/>
      <c r="BS147" s="9"/>
      <c r="BT147" s="9"/>
      <c r="BU147" s="9"/>
      <c r="BV147" s="9"/>
      <c r="BW147" s="9"/>
      <c r="BX147" s="9"/>
      <c r="BY147" s="9"/>
      <c r="BZ147" s="9"/>
      <c r="CA147" s="9"/>
      <c r="CB147" s="9"/>
      <c r="CC147" s="9"/>
      <c r="CD147" s="9"/>
      <c r="CE147" s="9"/>
      <c r="CF147" s="9"/>
      <c r="CG147" s="9"/>
      <c r="CH147" s="9"/>
      <c r="CI147" s="9"/>
      <c r="CJ147" s="9"/>
      <c r="CK147" s="9"/>
      <c r="CL147" s="9"/>
      <c r="CM147" s="9"/>
      <c r="CN147" s="9"/>
      <c r="CO147" s="9"/>
      <c r="CP147" s="9"/>
      <c r="CQ147" s="9"/>
      <c r="CR147" s="9"/>
      <c r="CS147" s="9"/>
      <c r="CT147" s="9"/>
    </row>
    <row r="148" spans="3:102" x14ac:dyDescent="0.35">
      <c r="E148" s="13"/>
      <c r="F148" s="13"/>
      <c r="G148" s="9"/>
      <c r="H148" s="9"/>
      <c r="I148" s="9"/>
      <c r="J148" s="9"/>
      <c r="K148" s="9"/>
      <c r="L148" s="9"/>
      <c r="M148" s="9"/>
      <c r="N148" s="9"/>
      <c r="O148" s="9"/>
      <c r="P148" s="9"/>
      <c r="Q148" s="9"/>
      <c r="R148" s="9"/>
      <c r="S148" s="9"/>
      <c r="T148" s="9"/>
      <c r="U148" s="9"/>
      <c r="V148" s="9"/>
      <c r="W148" s="9"/>
      <c r="X148" s="9"/>
      <c r="Y148" s="9"/>
      <c r="Z148" s="9"/>
      <c r="AA148" s="9"/>
      <c r="AB148" s="9"/>
      <c r="AC148" s="9"/>
      <c r="AD148" s="9"/>
      <c r="AE148" s="9"/>
      <c r="AF148" s="9"/>
      <c r="AG148" s="9"/>
      <c r="AH148" s="9"/>
      <c r="AI148" s="9"/>
      <c r="AJ148" s="9"/>
      <c r="AK148" s="9"/>
      <c r="AL148" s="9"/>
      <c r="AM148" s="9"/>
      <c r="AN148" s="9"/>
      <c r="AO148" s="9"/>
      <c r="AP148" s="9"/>
      <c r="AQ148" s="9"/>
      <c r="AR148" s="9"/>
      <c r="AS148" s="9"/>
      <c r="AT148" s="9"/>
      <c r="AU148" s="9"/>
      <c r="AV148" s="9"/>
      <c r="AW148" s="9"/>
      <c r="AX148" s="9"/>
      <c r="AY148" s="9"/>
      <c r="AZ148" s="9"/>
      <c r="BA148" s="9"/>
      <c r="BB148" s="9"/>
      <c r="BC148" s="9"/>
      <c r="BD148" s="9"/>
      <c r="BE148" s="9"/>
      <c r="BF148" s="9"/>
      <c r="BG148" s="9"/>
      <c r="BH148" s="9"/>
      <c r="BI148" s="9"/>
      <c r="BJ148" s="9"/>
      <c r="BK148" s="9"/>
      <c r="BL148" s="9"/>
      <c r="BM148" s="9"/>
      <c r="BN148" s="9"/>
      <c r="BO148" s="9"/>
      <c r="BP148" s="9"/>
      <c r="BQ148" s="9"/>
      <c r="BR148" s="9"/>
      <c r="BS148" s="9"/>
      <c r="BT148" s="9"/>
      <c r="BU148" s="9"/>
      <c r="BV148" s="9"/>
      <c r="BW148" s="9"/>
      <c r="BX148" s="9"/>
      <c r="BY148" s="9"/>
      <c r="BZ148" s="9"/>
      <c r="CA148" s="9"/>
      <c r="CB148" s="9"/>
      <c r="CC148" s="9"/>
      <c r="CD148" s="9"/>
      <c r="CE148" s="9"/>
      <c r="CF148" s="9"/>
      <c r="CG148" s="9"/>
      <c r="CH148" s="9"/>
      <c r="CI148" s="9"/>
      <c r="CJ148" s="9"/>
      <c r="CK148" s="9"/>
      <c r="CL148" s="9"/>
      <c r="CM148" s="9"/>
      <c r="CN148" s="9"/>
      <c r="CO148" s="9"/>
      <c r="CP148" s="9"/>
      <c r="CQ148" s="9"/>
      <c r="CR148" s="9"/>
      <c r="CS148" s="9"/>
      <c r="CT148" s="9"/>
    </row>
    <row r="149" spans="3:102" x14ac:dyDescent="0.35">
      <c r="E149" s="13"/>
      <c r="F149" s="13"/>
      <c r="G149" s="9"/>
      <c r="H149" s="9"/>
      <c r="I149" s="9"/>
      <c r="J149" s="9"/>
      <c r="K149" s="9"/>
      <c r="L149" s="9"/>
      <c r="M149" s="9"/>
      <c r="N149" s="9"/>
      <c r="O149" s="9"/>
      <c r="P149" s="9"/>
      <c r="Q149" s="9"/>
      <c r="R149" s="9"/>
      <c r="S149" s="9"/>
      <c r="T149" s="9"/>
      <c r="U149" s="9"/>
      <c r="V149" s="9"/>
      <c r="W149" s="9"/>
      <c r="X149" s="9"/>
      <c r="Y149" s="9"/>
      <c r="Z149" s="9"/>
      <c r="AA149" s="9"/>
      <c r="AB149" s="9"/>
      <c r="AC149" s="9"/>
      <c r="AD149" s="9"/>
      <c r="AE149" s="9"/>
      <c r="AF149" s="9"/>
      <c r="AG149" s="9"/>
      <c r="AH149" s="9"/>
      <c r="AI149" s="9"/>
      <c r="AJ149" s="9"/>
      <c r="AK149" s="9"/>
      <c r="AL149" s="9"/>
      <c r="AM149" s="9"/>
      <c r="AN149" s="9"/>
      <c r="AO149" s="9"/>
      <c r="AP149" s="9"/>
      <c r="AQ149" s="9"/>
      <c r="AR149" s="9"/>
      <c r="AS149" s="9"/>
      <c r="AT149" s="9"/>
      <c r="AU149" s="9"/>
      <c r="AV149" s="9"/>
      <c r="AW149" s="9"/>
      <c r="AX149" s="9"/>
      <c r="AY149" s="9"/>
      <c r="AZ149" s="9"/>
      <c r="BA149" s="9"/>
      <c r="BB149" s="9"/>
      <c r="BC149" s="9"/>
      <c r="BD149" s="9"/>
      <c r="BE149" s="9"/>
      <c r="BF149" s="9"/>
      <c r="BG149" s="9"/>
      <c r="BH149" s="9"/>
      <c r="BI149" s="9"/>
      <c r="BJ149" s="9"/>
      <c r="BK149" s="9"/>
      <c r="BL149" s="9"/>
      <c r="BM149" s="9"/>
      <c r="BN149" s="9"/>
      <c r="BO149" s="9"/>
      <c r="BP149" s="9"/>
      <c r="BQ149" s="9"/>
      <c r="BR149" s="9"/>
      <c r="BS149" s="9"/>
      <c r="BT149" s="9"/>
      <c r="BU149" s="9"/>
      <c r="BV149" s="9"/>
      <c r="BW149" s="9"/>
      <c r="BX149" s="9"/>
      <c r="BY149" s="9"/>
      <c r="BZ149" s="9"/>
      <c r="CA149" s="9"/>
      <c r="CB149" s="9"/>
      <c r="CC149" s="9"/>
      <c r="CD149" s="9"/>
      <c r="CE149" s="9"/>
      <c r="CF149" s="9"/>
      <c r="CG149" s="9"/>
      <c r="CH149" s="9"/>
      <c r="CI149" s="9"/>
      <c r="CJ149" s="9"/>
      <c r="CK149" s="9"/>
      <c r="CL149" s="9"/>
      <c r="CM149" s="9"/>
      <c r="CN149" s="9"/>
      <c r="CO149" s="9"/>
      <c r="CP149" s="9"/>
      <c r="CQ149" s="9"/>
      <c r="CR149" s="9"/>
      <c r="CS149" s="9"/>
      <c r="CT149" s="9"/>
    </row>
    <row r="150" spans="3:102" ht="15.5" hidden="1" x14ac:dyDescent="0.35">
      <c r="C150" s="78" t="s">
        <v>20</v>
      </c>
      <c r="E150" s="40"/>
      <c r="F150" s="13"/>
      <c r="G150" s="9"/>
      <c r="H150" s="9"/>
      <c r="I150" s="9"/>
      <c r="J150" s="9"/>
      <c r="K150" s="9"/>
      <c r="L150" s="9"/>
      <c r="M150" s="9"/>
      <c r="N150" s="9"/>
      <c r="O150" s="9"/>
      <c r="P150" s="9"/>
      <c r="Q150" s="9"/>
      <c r="R150" s="9"/>
      <c r="S150" s="9"/>
      <c r="T150" s="9"/>
      <c r="U150" s="9"/>
      <c r="V150" s="9"/>
      <c r="W150" s="9"/>
      <c r="X150" s="9"/>
      <c r="Y150" s="9"/>
      <c r="Z150" s="9"/>
      <c r="AA150" s="9"/>
      <c r="AB150" s="9"/>
      <c r="AC150" s="9"/>
      <c r="AD150" s="9"/>
      <c r="AE150" s="9"/>
      <c r="AF150" s="9"/>
      <c r="AG150" s="9"/>
      <c r="AH150" s="9"/>
      <c r="AI150" s="9"/>
      <c r="AJ150" s="9"/>
      <c r="AK150" s="9"/>
      <c r="AL150" s="9"/>
      <c r="AM150" s="9"/>
      <c r="AN150" s="9"/>
      <c r="AO150" s="9"/>
      <c r="AP150" s="9"/>
      <c r="AQ150" s="9"/>
      <c r="AR150" s="9"/>
      <c r="AS150" s="9"/>
      <c r="AT150" s="9"/>
      <c r="AU150" s="9"/>
      <c r="AV150" s="9"/>
      <c r="AW150" s="9"/>
      <c r="AX150" s="9"/>
      <c r="AY150" s="9"/>
      <c r="AZ150" s="9"/>
      <c r="BA150" s="9"/>
      <c r="BB150" s="9"/>
      <c r="BC150" s="9"/>
      <c r="BD150" s="9"/>
      <c r="BE150" s="9"/>
      <c r="BF150" s="9"/>
      <c r="BG150" s="9"/>
      <c r="BH150" s="9"/>
      <c r="BI150" s="9"/>
      <c r="BJ150" s="9"/>
      <c r="BK150" s="9"/>
      <c r="BL150" s="9"/>
      <c r="BM150" s="9"/>
      <c r="BN150" s="9"/>
      <c r="BO150" s="9"/>
      <c r="BP150" s="9"/>
      <c r="BQ150" s="9"/>
      <c r="BR150" s="9"/>
      <c r="BS150" s="9"/>
      <c r="BT150" s="9"/>
      <c r="BU150" s="9"/>
      <c r="BV150" s="9"/>
      <c r="BW150" s="9"/>
      <c r="BX150" s="9"/>
      <c r="BY150" s="9"/>
      <c r="BZ150" s="9"/>
      <c r="CA150" s="9"/>
      <c r="CB150" s="9"/>
      <c r="CC150" s="9"/>
      <c r="CD150" s="9"/>
      <c r="CE150" s="9"/>
      <c r="CF150" s="9"/>
      <c r="CG150" s="9"/>
      <c r="CH150" s="9"/>
      <c r="CI150" s="9"/>
      <c r="CJ150" s="9"/>
      <c r="CK150" s="9"/>
      <c r="CL150" s="9"/>
      <c r="CM150" s="9"/>
      <c r="CN150" s="9"/>
      <c r="CO150" s="9"/>
      <c r="CP150" s="9"/>
      <c r="CQ150" s="9"/>
      <c r="CR150" s="9"/>
      <c r="CS150" s="9"/>
      <c r="CT150" s="9"/>
    </row>
    <row r="151" spans="3:102" hidden="1" x14ac:dyDescent="0.35">
      <c r="E151" s="13"/>
      <c r="F151" s="13"/>
      <c r="G151" s="9"/>
      <c r="H151" s="9"/>
      <c r="I151" s="9"/>
      <c r="J151" s="9"/>
      <c r="K151" s="9"/>
      <c r="L151" s="9"/>
      <c r="M151" s="9"/>
      <c r="N151" s="9"/>
      <c r="O151" s="9"/>
      <c r="P151" s="9"/>
      <c r="Q151" s="9"/>
      <c r="R151" s="9"/>
      <c r="S151" s="9"/>
      <c r="T151" s="9"/>
      <c r="U151" s="9"/>
      <c r="V151" s="9"/>
      <c r="W151" s="9"/>
      <c r="X151" s="9"/>
      <c r="Y151" s="9"/>
      <c r="Z151" s="9"/>
      <c r="AA151" s="9"/>
      <c r="AB151" s="9"/>
      <c r="AC151" s="9"/>
      <c r="AD151" s="9"/>
      <c r="AE151" s="9"/>
      <c r="AF151" s="9"/>
      <c r="AG151" s="9"/>
      <c r="AH151" s="9"/>
      <c r="AI151" s="9"/>
      <c r="AJ151" s="9"/>
      <c r="AK151" s="9"/>
      <c r="AL151" s="9"/>
      <c r="AM151" s="9"/>
      <c r="AN151" s="9"/>
      <c r="AO151" s="9"/>
      <c r="AP151" s="9"/>
      <c r="AQ151" s="9"/>
      <c r="AR151" s="9"/>
      <c r="AS151" s="9"/>
      <c r="AT151" s="9"/>
      <c r="AU151" s="9"/>
      <c r="AV151" s="9"/>
      <c r="AW151" s="9"/>
      <c r="AX151" s="9"/>
      <c r="AY151" s="9"/>
      <c r="AZ151" s="9"/>
      <c r="BA151" s="9"/>
      <c r="BB151" s="9"/>
      <c r="BC151" s="9"/>
      <c r="BD151" s="9"/>
      <c r="BE151" s="9"/>
      <c r="BF151" s="9"/>
      <c r="BG151" s="9"/>
      <c r="BH151" s="9"/>
      <c r="BI151" s="9"/>
      <c r="BJ151" s="9"/>
      <c r="BK151" s="9"/>
      <c r="BL151" s="9"/>
      <c r="BM151" s="9"/>
      <c r="BN151" s="9"/>
      <c r="BO151" s="9"/>
      <c r="BP151" s="9"/>
      <c r="BQ151" s="9"/>
      <c r="BR151" s="9"/>
      <c r="BS151" s="9"/>
      <c r="BT151" s="9"/>
      <c r="BU151" s="9"/>
      <c r="BV151" s="9"/>
      <c r="BW151" s="9"/>
      <c r="BX151" s="9"/>
      <c r="BY151" s="9"/>
      <c r="BZ151" s="9"/>
      <c r="CA151" s="9"/>
      <c r="CB151" s="9"/>
      <c r="CC151" s="9"/>
      <c r="CD151" s="9"/>
      <c r="CE151" s="9"/>
      <c r="CF151" s="9"/>
      <c r="CG151" s="9"/>
      <c r="CH151" s="9"/>
      <c r="CI151" s="9"/>
      <c r="CJ151" s="9"/>
      <c r="CK151" s="9"/>
      <c r="CL151" s="9"/>
      <c r="CM151" s="9"/>
      <c r="CN151" s="9"/>
      <c r="CO151" s="9"/>
      <c r="CP151" s="9"/>
      <c r="CQ151" s="9"/>
      <c r="CR151" s="9"/>
      <c r="CS151" s="9"/>
      <c r="CT151" s="9"/>
    </row>
    <row r="152" spans="3:102" hidden="1" x14ac:dyDescent="0.35">
      <c r="C152" s="85" t="s">
        <v>269</v>
      </c>
      <c r="E152" s="40"/>
      <c r="F152" s="13"/>
      <c r="G152" s="253">
        <f>IF(G.Asm!$F$37="No",1,0)</f>
        <v>0</v>
      </c>
      <c r="H152" s="253">
        <f>IF(G.Asm!$F$37="No",1,0)</f>
        <v>0</v>
      </c>
      <c r="I152" s="253">
        <f>IF(G.Asm!$F$37="No",1,0)</f>
        <v>0</v>
      </c>
      <c r="J152" s="253">
        <f>IF(G.Asm!$F$37="No",1,0)</f>
        <v>0</v>
      </c>
      <c r="K152" s="253">
        <f>IF(G.Asm!$F$37="No",1,0)</f>
        <v>0</v>
      </c>
      <c r="L152" s="253">
        <f>IF(G.Asm!$F$37="No",1,0)</f>
        <v>0</v>
      </c>
      <c r="M152" s="253">
        <f>IF(G.Asm!$F$37="No",1,0)</f>
        <v>0</v>
      </c>
      <c r="N152" s="253">
        <f>IF(G.Asm!$F$37="No",1,0)</f>
        <v>0</v>
      </c>
      <c r="O152" s="253">
        <f>IF(G.Asm!$F$37="No",1,0)</f>
        <v>0</v>
      </c>
      <c r="P152" s="253">
        <f>IF(G.Asm!$F$37="No",1,0)</f>
        <v>0</v>
      </c>
      <c r="Q152" s="253">
        <f>IF(G.Asm!$F$37="No",1,0)</f>
        <v>0</v>
      </c>
      <c r="R152" s="253">
        <f>IF(G.Asm!$F$37="No",1,0)</f>
        <v>0</v>
      </c>
      <c r="S152" s="253">
        <f>IF(G.Asm!$F$37="No",1,0)</f>
        <v>0</v>
      </c>
      <c r="T152" s="253">
        <f>IF(G.Asm!$F$37="No",1,0)</f>
        <v>0</v>
      </c>
      <c r="U152" s="253">
        <f>IF(G.Asm!$F$37="No",1,0)</f>
        <v>0</v>
      </c>
      <c r="V152" s="253">
        <f>IF(G.Asm!$F$37="No",1,0)</f>
        <v>0</v>
      </c>
      <c r="W152" s="253">
        <f>IF(G.Asm!$F$37="No",1,0)</f>
        <v>0</v>
      </c>
      <c r="X152" s="253">
        <f>IF(G.Asm!$F$37="No",1,0)</f>
        <v>0</v>
      </c>
      <c r="Y152" s="253">
        <f>IF(G.Asm!$F$37="No",1,0)</f>
        <v>0</v>
      </c>
      <c r="Z152" s="253">
        <f>IF(G.Asm!$F$37="No",1,0)</f>
        <v>0</v>
      </c>
      <c r="AA152" s="253">
        <f>IF(G.Asm!$F$37="No",1,0)</f>
        <v>0</v>
      </c>
      <c r="AB152" s="253">
        <f>IF(G.Asm!$F$37="No",1,0)</f>
        <v>0</v>
      </c>
      <c r="AC152" s="253">
        <f>IF(G.Asm!$F$37="No",1,0)</f>
        <v>0</v>
      </c>
      <c r="AD152" s="253">
        <f>IF(G.Asm!$F$37="No",1,0)</f>
        <v>0</v>
      </c>
      <c r="AE152" s="253">
        <f>IF(G.Asm!$F$37="No",1,0)</f>
        <v>0</v>
      </c>
      <c r="AF152" s="253">
        <f>IF(G.Asm!$F$37="No",1,0)</f>
        <v>0</v>
      </c>
      <c r="AG152" s="253">
        <f>IF(G.Asm!$F$37="No",1,0)</f>
        <v>0</v>
      </c>
      <c r="AH152" s="253">
        <f>IF(G.Asm!$F$37="No",1,0)</f>
        <v>0</v>
      </c>
      <c r="AI152" s="253">
        <f>IF(G.Asm!$F$37="No",1,0)</f>
        <v>0</v>
      </c>
      <c r="AJ152" s="253">
        <f>IF(G.Asm!$F$37="No",1,0)</f>
        <v>0</v>
      </c>
      <c r="AK152" s="253">
        <f>IF(G.Asm!$F$37="No",1,0)</f>
        <v>0</v>
      </c>
      <c r="AL152" s="253">
        <f>IF(G.Asm!$F$37="No",1,0)</f>
        <v>0</v>
      </c>
      <c r="AM152" s="253">
        <f>IF(G.Asm!$F$37="No",1,0)</f>
        <v>0</v>
      </c>
      <c r="AN152" s="253">
        <f>IF(G.Asm!$F$37="No",1,0)</f>
        <v>0</v>
      </c>
      <c r="AO152" s="253">
        <f>IF(G.Asm!$F$37="No",1,0)</f>
        <v>0</v>
      </c>
      <c r="AP152" s="253">
        <f>IF(G.Asm!$F$37="No",1,0)</f>
        <v>0</v>
      </c>
      <c r="AQ152" s="253">
        <f>IF(G.Asm!$F$37="No",1,0)</f>
        <v>0</v>
      </c>
      <c r="AR152" s="253">
        <f>IF(G.Asm!$F$37="No",1,0)</f>
        <v>0</v>
      </c>
      <c r="AS152" s="253">
        <f>IF(G.Asm!$F$37="No",1,0)</f>
        <v>0</v>
      </c>
      <c r="AT152" s="253">
        <f>IF(G.Asm!$F$37="No",1,0)</f>
        <v>0</v>
      </c>
      <c r="AU152" s="253">
        <f>IF(G.Asm!$F$37="No",1,0)</f>
        <v>0</v>
      </c>
      <c r="AV152" s="253">
        <f>IF(G.Asm!$F$37="No",1,0)</f>
        <v>0</v>
      </c>
      <c r="AW152" s="253">
        <f>IF(G.Asm!$F$37="No",1,0)</f>
        <v>0</v>
      </c>
      <c r="AX152" s="253">
        <f>IF(G.Asm!$F$37="No",1,0)</f>
        <v>0</v>
      </c>
      <c r="AY152" s="253">
        <f>IF(G.Asm!$F$37="No",1,0)</f>
        <v>0</v>
      </c>
      <c r="AZ152" s="253">
        <f>IF(G.Asm!$F$37="No",1,0)</f>
        <v>0</v>
      </c>
      <c r="BA152" s="253">
        <f>IF(G.Asm!$F$37="No",1,0)</f>
        <v>0</v>
      </c>
      <c r="BB152" s="253">
        <f>IF(G.Asm!$F$37="No",1,0)</f>
        <v>0</v>
      </c>
      <c r="BC152" s="253">
        <f>IF(G.Asm!$F$37="No",1,0)</f>
        <v>0</v>
      </c>
      <c r="BD152" s="253">
        <f>IF(G.Asm!$F$37="No",1,0)</f>
        <v>0</v>
      </c>
      <c r="BE152" s="253">
        <f>IF(G.Asm!$F$37="No",1,0)</f>
        <v>0</v>
      </c>
      <c r="BF152" s="253">
        <f>IF(G.Asm!$F$37="No",1,0)</f>
        <v>0</v>
      </c>
      <c r="BG152" s="253">
        <f>IF(G.Asm!$F$37="No",1,0)</f>
        <v>0</v>
      </c>
      <c r="BH152" s="253">
        <f>IF(G.Asm!$F$37="No",1,0)</f>
        <v>0</v>
      </c>
      <c r="BI152" s="253">
        <f>IF(G.Asm!$F$37="No",1,0)</f>
        <v>0</v>
      </c>
      <c r="BJ152" s="253">
        <f>IF(G.Asm!$F$37="No",1,0)</f>
        <v>0</v>
      </c>
      <c r="BK152" s="253">
        <f>IF(G.Asm!$F$37="No",1,0)</f>
        <v>0</v>
      </c>
      <c r="BL152" s="253">
        <f>IF(G.Asm!$F$37="No",1,0)</f>
        <v>0</v>
      </c>
      <c r="BM152" s="253">
        <f>IF(G.Asm!$F$37="No",1,0)</f>
        <v>0</v>
      </c>
      <c r="BN152" s="253">
        <f>IF(G.Asm!$F$37="No",1,0)</f>
        <v>0</v>
      </c>
      <c r="BO152" s="253">
        <f>IF(G.Asm!$F$37="No",1,0)</f>
        <v>0</v>
      </c>
      <c r="BP152" s="253">
        <f>IF(G.Asm!$F$37="No",1,0)</f>
        <v>0</v>
      </c>
      <c r="BQ152" s="253">
        <f>IF(G.Asm!$F$37="No",1,0)</f>
        <v>0</v>
      </c>
      <c r="BR152" s="253">
        <f>IF(G.Asm!$F$37="No",1,0)</f>
        <v>0</v>
      </c>
      <c r="BS152" s="253">
        <f>IF(G.Asm!$F$37="No",1,0)</f>
        <v>0</v>
      </c>
      <c r="BT152" s="253">
        <f>IF(G.Asm!$F$37="No",1,0)</f>
        <v>0</v>
      </c>
      <c r="BU152" s="253">
        <f>IF(G.Asm!$F$37="No",1,0)</f>
        <v>0</v>
      </c>
      <c r="BV152" s="253">
        <f>IF(G.Asm!$F$37="No",1,0)</f>
        <v>0</v>
      </c>
      <c r="BW152" s="253">
        <f>IF(G.Asm!$F$37="No",1,0)</f>
        <v>0</v>
      </c>
      <c r="BX152" s="253">
        <f>IF(G.Asm!$F$37="No",1,0)</f>
        <v>0</v>
      </c>
      <c r="BY152" s="253">
        <f>IF(G.Asm!$F$37="No",1,0)</f>
        <v>0</v>
      </c>
      <c r="BZ152" s="253">
        <f>IF(G.Asm!$F$37="No",1,0)</f>
        <v>0</v>
      </c>
      <c r="CA152" s="253">
        <f>IF(G.Asm!$F$37="No",1,0)</f>
        <v>0</v>
      </c>
      <c r="CB152" s="253">
        <f>IF(G.Asm!$F$37="No",1,0)</f>
        <v>0</v>
      </c>
      <c r="CC152" s="253">
        <f>IF(G.Asm!$F$37="No",1,0)</f>
        <v>0</v>
      </c>
      <c r="CD152" s="253">
        <f>IF(G.Asm!$F$37="No",1,0)</f>
        <v>0</v>
      </c>
      <c r="CE152" s="253">
        <f>IF(G.Asm!$F$37="No",1,0)</f>
        <v>0</v>
      </c>
      <c r="CF152" s="253">
        <f>IF(G.Asm!$F$37="No",1,0)</f>
        <v>0</v>
      </c>
      <c r="CG152" s="253">
        <f>IF(G.Asm!$F$37="No",1,0)</f>
        <v>0</v>
      </c>
      <c r="CH152" s="253">
        <f>IF(G.Asm!$F$37="No",1,0)</f>
        <v>0</v>
      </c>
      <c r="CI152" s="253">
        <f>IF(G.Asm!$F$37="No",1,0)</f>
        <v>0</v>
      </c>
      <c r="CJ152" s="253">
        <f>IF(G.Asm!$F$37="No",1,0)</f>
        <v>0</v>
      </c>
      <c r="CK152" s="253">
        <f>IF(G.Asm!$F$37="No",1,0)</f>
        <v>0</v>
      </c>
      <c r="CL152" s="253">
        <f>IF(G.Asm!$F$37="No",1,0)</f>
        <v>0</v>
      </c>
      <c r="CM152" s="253">
        <f>IF(G.Asm!$F$37="No",1,0)</f>
        <v>0</v>
      </c>
      <c r="CN152" s="253">
        <f>IF(G.Asm!$F$37="No",1,0)</f>
        <v>0</v>
      </c>
      <c r="CO152" s="253">
        <f>IF(G.Asm!$F$37="No",1,0)</f>
        <v>0</v>
      </c>
      <c r="CP152" s="253">
        <f>IF(G.Asm!$F$37="No",1,0)</f>
        <v>0</v>
      </c>
      <c r="CQ152" s="253">
        <f>IF(G.Asm!$F$37="No",1,0)</f>
        <v>0</v>
      </c>
      <c r="CR152" s="253">
        <f>IF(G.Asm!$F$37="No",1,0)</f>
        <v>0</v>
      </c>
      <c r="CS152" s="253">
        <f>IF(G.Asm!$F$37="No",1,0)</f>
        <v>0</v>
      </c>
      <c r="CT152" s="59"/>
    </row>
    <row r="153" spans="3:102" hidden="1" x14ac:dyDescent="0.35">
      <c r="C153" s="85"/>
      <c r="E153" s="40"/>
      <c r="F153" s="13"/>
      <c r="G153" s="253"/>
      <c r="H153" s="253"/>
      <c r="I153" s="253"/>
      <c r="J153" s="253"/>
      <c r="K153" s="253"/>
      <c r="L153" s="253"/>
      <c r="M153" s="253"/>
      <c r="N153" s="253"/>
      <c r="O153" s="253"/>
      <c r="P153" s="253"/>
      <c r="Q153" s="253"/>
      <c r="R153" s="253"/>
      <c r="S153" s="253"/>
      <c r="T153" s="253"/>
      <c r="U153" s="253"/>
      <c r="V153" s="253"/>
      <c r="W153" s="253"/>
      <c r="X153" s="253"/>
      <c r="Y153" s="253"/>
      <c r="Z153" s="253"/>
      <c r="AA153" s="253"/>
      <c r="AB153" s="253"/>
      <c r="AC153" s="253"/>
      <c r="AD153" s="253"/>
      <c r="AE153" s="253"/>
      <c r="AF153" s="253"/>
      <c r="AG153" s="253"/>
      <c r="AH153" s="253"/>
      <c r="AI153" s="253"/>
      <c r="AJ153" s="253"/>
      <c r="AK153" s="253"/>
      <c r="AL153" s="253"/>
      <c r="AM153" s="253"/>
      <c r="AN153" s="253"/>
      <c r="AO153" s="253"/>
      <c r="AP153" s="253"/>
      <c r="AQ153" s="253"/>
      <c r="AR153" s="253"/>
      <c r="AS153" s="253"/>
      <c r="AT153" s="253"/>
      <c r="AU153" s="253"/>
      <c r="AV153" s="253"/>
      <c r="AW153" s="253"/>
      <c r="AX153" s="253"/>
      <c r="AY153" s="253"/>
      <c r="AZ153" s="253"/>
      <c r="BA153" s="253"/>
      <c r="BB153" s="253"/>
      <c r="BC153" s="253"/>
      <c r="BD153" s="253"/>
      <c r="BE153" s="253"/>
      <c r="BF153" s="253"/>
      <c r="BG153" s="253"/>
      <c r="BH153" s="253"/>
      <c r="BI153" s="253"/>
      <c r="BJ153" s="253"/>
      <c r="BK153" s="253"/>
      <c r="BL153" s="253"/>
      <c r="BM153" s="253"/>
      <c r="BN153" s="253"/>
      <c r="BO153" s="253"/>
      <c r="BP153" s="253"/>
      <c r="BQ153" s="253"/>
      <c r="BR153" s="253"/>
      <c r="BS153" s="253"/>
      <c r="BT153" s="253"/>
      <c r="BU153" s="253"/>
      <c r="BV153" s="253"/>
      <c r="BW153" s="253"/>
      <c r="BX153" s="253"/>
      <c r="BY153" s="253"/>
      <c r="BZ153" s="253"/>
      <c r="CA153" s="253"/>
      <c r="CB153" s="253"/>
      <c r="CC153" s="253"/>
      <c r="CD153" s="253"/>
      <c r="CE153" s="253"/>
      <c r="CF153" s="253"/>
      <c r="CG153" s="253"/>
      <c r="CH153" s="253"/>
      <c r="CI153" s="253"/>
      <c r="CJ153" s="253"/>
      <c r="CK153" s="253"/>
      <c r="CL153" s="253"/>
      <c r="CM153" s="253"/>
      <c r="CN153" s="253"/>
      <c r="CO153" s="253"/>
      <c r="CP153" s="253"/>
      <c r="CQ153" s="253"/>
      <c r="CR153" s="253"/>
      <c r="CS153" s="253"/>
      <c r="CT153" s="59"/>
    </row>
    <row r="154" spans="3:102" hidden="1" x14ac:dyDescent="0.35">
      <c r="C154" s="217" t="s">
        <v>815</v>
      </c>
      <c r="D154" s="218"/>
      <c r="E154" s="219"/>
      <c r="F154" s="219"/>
      <c r="G154" s="220"/>
      <c r="H154" s="220"/>
      <c r="I154" s="220"/>
      <c r="J154" s="220"/>
      <c r="K154" s="220"/>
      <c r="L154" s="220"/>
      <c r="M154" s="220"/>
      <c r="N154" s="220"/>
      <c r="O154" s="220"/>
      <c r="P154" s="220"/>
      <c r="Q154" s="220"/>
      <c r="R154" s="220"/>
      <c r="S154" s="220"/>
      <c r="T154" s="220"/>
      <c r="U154" s="220"/>
      <c r="V154" s="220"/>
      <c r="W154" s="220"/>
      <c r="X154" s="220"/>
      <c r="Y154" s="220"/>
      <c r="Z154" s="220"/>
      <c r="AA154" s="220"/>
      <c r="AB154" s="220"/>
      <c r="AC154" s="220"/>
      <c r="AD154" s="220"/>
      <c r="AE154" s="220"/>
      <c r="AF154" s="220"/>
      <c r="AG154" s="220"/>
      <c r="AH154" s="220"/>
      <c r="AI154" s="220"/>
      <c r="AJ154" s="220"/>
      <c r="AK154" s="220"/>
      <c r="AL154" s="220"/>
      <c r="AM154" s="220"/>
      <c r="AN154" s="220"/>
      <c r="AO154" s="220"/>
      <c r="AP154" s="220"/>
      <c r="AQ154" s="220"/>
      <c r="AR154" s="220"/>
      <c r="AS154" s="220"/>
      <c r="AT154" s="220"/>
      <c r="AU154" s="220"/>
      <c r="AV154" s="220"/>
      <c r="AW154" s="220"/>
      <c r="AX154" s="220"/>
      <c r="AY154" s="220"/>
      <c r="AZ154" s="220"/>
      <c r="BA154" s="220"/>
      <c r="BB154" s="220"/>
      <c r="BC154" s="220"/>
      <c r="BD154" s="220"/>
      <c r="BE154" s="220"/>
      <c r="BF154" s="220"/>
      <c r="BG154" s="220"/>
      <c r="BH154" s="220"/>
      <c r="BI154" s="220"/>
      <c r="BJ154" s="220"/>
      <c r="BK154" s="220"/>
      <c r="BL154" s="220"/>
      <c r="BM154" s="220"/>
      <c r="BN154" s="220"/>
      <c r="BO154" s="220"/>
      <c r="BP154" s="220"/>
      <c r="BQ154" s="220"/>
      <c r="BR154" s="220"/>
      <c r="BS154" s="220"/>
      <c r="BT154" s="220"/>
      <c r="BU154" s="220"/>
      <c r="BV154" s="220"/>
      <c r="BW154" s="220"/>
      <c r="BX154" s="220"/>
      <c r="BY154" s="220"/>
      <c r="BZ154" s="220"/>
      <c r="CA154" s="220"/>
      <c r="CB154" s="220"/>
      <c r="CC154" s="220"/>
      <c r="CD154" s="220"/>
      <c r="CE154" s="220"/>
      <c r="CF154" s="220"/>
      <c r="CG154" s="220"/>
      <c r="CH154" s="220"/>
      <c r="CI154" s="220"/>
      <c r="CJ154" s="220"/>
      <c r="CK154" s="220"/>
      <c r="CL154" s="220"/>
      <c r="CM154" s="220"/>
      <c r="CN154" s="220"/>
      <c r="CO154" s="220"/>
      <c r="CP154" s="220"/>
      <c r="CQ154" s="220"/>
      <c r="CR154" s="220"/>
      <c r="CS154" s="220"/>
      <c r="CT154" s="9"/>
    </row>
    <row r="155" spans="3:102" hidden="1" x14ac:dyDescent="0.35">
      <c r="E155" s="13"/>
      <c r="F155" s="13"/>
      <c r="G155" s="9"/>
      <c r="H155" s="9"/>
      <c r="I155" s="9"/>
      <c r="J155" s="9"/>
      <c r="K155" s="9"/>
      <c r="L155" s="9"/>
      <c r="M155" s="9"/>
      <c r="N155" s="9"/>
      <c r="O155" s="9"/>
      <c r="P155" s="9"/>
      <c r="Q155" s="9"/>
      <c r="R155" s="9"/>
      <c r="S155" s="9"/>
      <c r="T155" s="9"/>
      <c r="U155" s="9"/>
      <c r="V155" s="9"/>
      <c r="W155" s="9"/>
      <c r="X155" s="9"/>
      <c r="Y155" s="9"/>
      <c r="Z155" s="9"/>
      <c r="AA155" s="9"/>
      <c r="AB155" s="9"/>
      <c r="AC155" s="9"/>
      <c r="AD155" s="9"/>
      <c r="AE155" s="9"/>
      <c r="AF155" s="9"/>
      <c r="AG155" s="9"/>
      <c r="AH155" s="9"/>
      <c r="AI155" s="9"/>
      <c r="AJ155" s="9"/>
      <c r="AK155" s="9"/>
      <c r="AL155" s="9"/>
      <c r="AM155" s="9"/>
      <c r="AN155" s="9"/>
      <c r="AO155" s="9"/>
      <c r="AP155" s="9"/>
      <c r="AQ155" s="9"/>
      <c r="AR155" s="9"/>
      <c r="AS155" s="9"/>
      <c r="AT155" s="9"/>
      <c r="AU155" s="9"/>
      <c r="AV155" s="9"/>
      <c r="AW155" s="9"/>
      <c r="AX155" s="9"/>
      <c r="AY155" s="9"/>
      <c r="AZ155" s="9"/>
      <c r="BA155" s="9"/>
      <c r="BB155" s="9"/>
      <c r="BC155" s="9"/>
      <c r="BD155" s="9"/>
      <c r="BE155" s="9"/>
      <c r="BF155" s="9"/>
      <c r="BG155" s="9"/>
      <c r="BH155" s="9"/>
      <c r="BI155" s="9"/>
      <c r="BJ155" s="9"/>
      <c r="BK155" s="9"/>
      <c r="BL155" s="9"/>
      <c r="BM155" s="9"/>
      <c r="BN155" s="9"/>
      <c r="BO155" s="9"/>
      <c r="BP155" s="9"/>
      <c r="BQ155" s="9"/>
      <c r="BR155" s="9"/>
      <c r="BS155" s="9"/>
      <c r="BT155" s="9"/>
      <c r="BU155" s="9"/>
      <c r="BV155" s="9"/>
      <c r="BW155" s="9"/>
      <c r="BX155" s="9"/>
      <c r="BY155" s="9"/>
      <c r="BZ155" s="9"/>
      <c r="CA155" s="9"/>
      <c r="CB155" s="9"/>
      <c r="CC155" s="9"/>
      <c r="CD155" s="9"/>
      <c r="CE155" s="9"/>
      <c r="CF155" s="9"/>
      <c r="CG155" s="9"/>
      <c r="CH155" s="9"/>
      <c r="CI155" s="9"/>
      <c r="CJ155" s="9"/>
      <c r="CK155" s="9"/>
      <c r="CL155" s="9"/>
      <c r="CM155" s="9"/>
      <c r="CN155" s="9"/>
      <c r="CO155" s="9"/>
      <c r="CP155" s="9"/>
      <c r="CQ155" s="9"/>
      <c r="CR155" s="9"/>
      <c r="CS155" s="9"/>
      <c r="CT155" s="9"/>
    </row>
    <row r="156" spans="3:102" hidden="1" x14ac:dyDescent="0.35">
      <c r="C156" s="81" t="str">
        <f>C26</f>
        <v>A.2. Total replacement costs (reinvestment costs)</v>
      </c>
      <c r="E156" s="492">
        <f>G156+NPV(G.Asm!$F$40,H156:INDEX(H156:CS156,RP))</f>
        <v>0</v>
      </c>
      <c r="F156" s="492">
        <f>SUMIF($G$4:$CS$4,"&lt;="&amp;RP,G156:CS156)</f>
        <v>0</v>
      </c>
      <c r="G156" s="508">
        <f t="shared" ref="G156:BR156" si="33">G26</f>
        <v>0</v>
      </c>
      <c r="H156" s="508">
        <f t="shared" si="33"/>
        <v>0</v>
      </c>
      <c r="I156" s="508">
        <f t="shared" si="33"/>
        <v>0</v>
      </c>
      <c r="J156" s="508">
        <f t="shared" si="33"/>
        <v>0</v>
      </c>
      <c r="K156" s="508">
        <f t="shared" si="33"/>
        <v>0</v>
      </c>
      <c r="L156" s="508">
        <f t="shared" si="33"/>
        <v>0</v>
      </c>
      <c r="M156" s="508">
        <f t="shared" si="33"/>
        <v>0</v>
      </c>
      <c r="N156" s="508">
        <f t="shared" si="33"/>
        <v>0</v>
      </c>
      <c r="O156" s="508">
        <f t="shared" si="33"/>
        <v>0</v>
      </c>
      <c r="P156" s="508">
        <f t="shared" si="33"/>
        <v>0</v>
      </c>
      <c r="Q156" s="508">
        <f t="shared" si="33"/>
        <v>0</v>
      </c>
      <c r="R156" s="508">
        <f t="shared" si="33"/>
        <v>0</v>
      </c>
      <c r="S156" s="508">
        <f t="shared" si="33"/>
        <v>0</v>
      </c>
      <c r="T156" s="508">
        <f t="shared" si="33"/>
        <v>0</v>
      </c>
      <c r="U156" s="508">
        <f t="shared" si="33"/>
        <v>0</v>
      </c>
      <c r="V156" s="508">
        <f t="shared" si="33"/>
        <v>0</v>
      </c>
      <c r="W156" s="508">
        <f t="shared" si="33"/>
        <v>0</v>
      </c>
      <c r="X156" s="508">
        <f t="shared" si="33"/>
        <v>0</v>
      </c>
      <c r="Y156" s="508">
        <f t="shared" si="33"/>
        <v>0</v>
      </c>
      <c r="Z156" s="508">
        <f t="shared" si="33"/>
        <v>0</v>
      </c>
      <c r="AA156" s="508">
        <f t="shared" si="33"/>
        <v>0</v>
      </c>
      <c r="AB156" s="508">
        <f t="shared" si="33"/>
        <v>0</v>
      </c>
      <c r="AC156" s="508">
        <f t="shared" si="33"/>
        <v>0</v>
      </c>
      <c r="AD156" s="508">
        <f t="shared" si="33"/>
        <v>0</v>
      </c>
      <c r="AE156" s="508">
        <f t="shared" si="33"/>
        <v>0</v>
      </c>
      <c r="AF156" s="508">
        <f t="shared" si="33"/>
        <v>0</v>
      </c>
      <c r="AG156" s="508">
        <f t="shared" si="33"/>
        <v>0</v>
      </c>
      <c r="AH156" s="508">
        <f t="shared" si="33"/>
        <v>0</v>
      </c>
      <c r="AI156" s="508">
        <f t="shared" si="33"/>
        <v>0</v>
      </c>
      <c r="AJ156" s="508">
        <f t="shared" si="33"/>
        <v>0</v>
      </c>
      <c r="AK156" s="508">
        <f t="shared" si="33"/>
        <v>0</v>
      </c>
      <c r="AL156" s="508">
        <f t="shared" si="33"/>
        <v>0</v>
      </c>
      <c r="AM156" s="508">
        <f t="shared" si="33"/>
        <v>0</v>
      </c>
      <c r="AN156" s="508">
        <f t="shared" si="33"/>
        <v>0</v>
      </c>
      <c r="AO156" s="508">
        <f t="shared" si="33"/>
        <v>0</v>
      </c>
      <c r="AP156" s="508">
        <f t="shared" si="33"/>
        <v>0</v>
      </c>
      <c r="AQ156" s="508">
        <f t="shared" si="33"/>
        <v>0</v>
      </c>
      <c r="AR156" s="508">
        <f t="shared" si="33"/>
        <v>0</v>
      </c>
      <c r="AS156" s="508">
        <f t="shared" si="33"/>
        <v>0</v>
      </c>
      <c r="AT156" s="508">
        <f t="shared" si="33"/>
        <v>0</v>
      </c>
      <c r="AU156" s="508">
        <f t="shared" si="33"/>
        <v>0</v>
      </c>
      <c r="AV156" s="508">
        <f t="shared" si="33"/>
        <v>0</v>
      </c>
      <c r="AW156" s="508">
        <f t="shared" si="33"/>
        <v>0</v>
      </c>
      <c r="AX156" s="508">
        <f t="shared" si="33"/>
        <v>0</v>
      </c>
      <c r="AY156" s="508">
        <f t="shared" si="33"/>
        <v>0</v>
      </c>
      <c r="AZ156" s="508">
        <f t="shared" si="33"/>
        <v>0</v>
      </c>
      <c r="BA156" s="508">
        <f t="shared" si="33"/>
        <v>0</v>
      </c>
      <c r="BB156" s="508">
        <f t="shared" si="33"/>
        <v>0</v>
      </c>
      <c r="BC156" s="508">
        <f t="shared" si="33"/>
        <v>0</v>
      </c>
      <c r="BD156" s="508">
        <f t="shared" si="33"/>
        <v>0</v>
      </c>
      <c r="BE156" s="508">
        <f t="shared" si="33"/>
        <v>0</v>
      </c>
      <c r="BF156" s="508">
        <f t="shared" si="33"/>
        <v>0</v>
      </c>
      <c r="BG156" s="508">
        <f t="shared" si="33"/>
        <v>0</v>
      </c>
      <c r="BH156" s="508">
        <f t="shared" si="33"/>
        <v>0</v>
      </c>
      <c r="BI156" s="508">
        <f t="shared" si="33"/>
        <v>0</v>
      </c>
      <c r="BJ156" s="508">
        <f t="shared" si="33"/>
        <v>0</v>
      </c>
      <c r="BK156" s="508">
        <f t="shared" si="33"/>
        <v>0</v>
      </c>
      <c r="BL156" s="508">
        <f t="shared" si="33"/>
        <v>0</v>
      </c>
      <c r="BM156" s="508">
        <f t="shared" si="33"/>
        <v>0</v>
      </c>
      <c r="BN156" s="508">
        <f t="shared" si="33"/>
        <v>0</v>
      </c>
      <c r="BO156" s="508">
        <f t="shared" si="33"/>
        <v>0</v>
      </c>
      <c r="BP156" s="508">
        <f t="shared" si="33"/>
        <v>0</v>
      </c>
      <c r="BQ156" s="508">
        <f t="shared" si="33"/>
        <v>0</v>
      </c>
      <c r="BR156" s="508">
        <f t="shared" si="33"/>
        <v>0</v>
      </c>
      <c r="BS156" s="508">
        <f t="shared" ref="BS156:CS156" si="34">BS26</f>
        <v>0</v>
      </c>
      <c r="BT156" s="508">
        <f t="shared" si="34"/>
        <v>0</v>
      </c>
      <c r="BU156" s="508">
        <f t="shared" si="34"/>
        <v>0</v>
      </c>
      <c r="BV156" s="508">
        <f t="shared" si="34"/>
        <v>0</v>
      </c>
      <c r="BW156" s="508">
        <f t="shared" si="34"/>
        <v>0</v>
      </c>
      <c r="BX156" s="508">
        <f t="shared" si="34"/>
        <v>0</v>
      </c>
      <c r="BY156" s="508">
        <f t="shared" si="34"/>
        <v>0</v>
      </c>
      <c r="BZ156" s="508">
        <f t="shared" si="34"/>
        <v>0</v>
      </c>
      <c r="CA156" s="508">
        <f t="shared" si="34"/>
        <v>0</v>
      </c>
      <c r="CB156" s="508">
        <f t="shared" si="34"/>
        <v>0</v>
      </c>
      <c r="CC156" s="508">
        <f t="shared" si="34"/>
        <v>0</v>
      </c>
      <c r="CD156" s="508">
        <f t="shared" si="34"/>
        <v>0</v>
      </c>
      <c r="CE156" s="508">
        <f t="shared" si="34"/>
        <v>0</v>
      </c>
      <c r="CF156" s="508">
        <f t="shared" si="34"/>
        <v>0</v>
      </c>
      <c r="CG156" s="508">
        <f t="shared" si="34"/>
        <v>0</v>
      </c>
      <c r="CH156" s="508">
        <f t="shared" si="34"/>
        <v>0</v>
      </c>
      <c r="CI156" s="508">
        <f t="shared" si="34"/>
        <v>0</v>
      </c>
      <c r="CJ156" s="508">
        <f t="shared" si="34"/>
        <v>0</v>
      </c>
      <c r="CK156" s="508">
        <f t="shared" si="34"/>
        <v>0</v>
      </c>
      <c r="CL156" s="508">
        <f t="shared" si="34"/>
        <v>0</v>
      </c>
      <c r="CM156" s="508">
        <f t="shared" si="34"/>
        <v>0</v>
      </c>
      <c r="CN156" s="508">
        <f t="shared" si="34"/>
        <v>0</v>
      </c>
      <c r="CO156" s="508">
        <f t="shared" si="34"/>
        <v>0</v>
      </c>
      <c r="CP156" s="508">
        <f t="shared" si="34"/>
        <v>0</v>
      </c>
      <c r="CQ156" s="508">
        <f t="shared" si="34"/>
        <v>0</v>
      </c>
      <c r="CR156" s="508">
        <f t="shared" si="34"/>
        <v>0</v>
      </c>
      <c r="CS156" s="508">
        <f t="shared" si="34"/>
        <v>0</v>
      </c>
      <c r="CT156" s="9"/>
    </row>
    <row r="157" spans="3:102" ht="14.25" hidden="1" customHeight="1" x14ac:dyDescent="0.35">
      <c r="C157" s="81" t="str">
        <f>C44</f>
        <v>C. Total operating and maintenance costs</v>
      </c>
      <c r="E157" s="492">
        <f>G157+NPV(G.Asm!$F$40,H157:INDEX(H157:CS157,RP))</f>
        <v>0</v>
      </c>
      <c r="F157" s="492">
        <f>SUMIF($G$4:$CS$4,"&lt;="&amp;RP,G157:CS157)</f>
        <v>0</v>
      </c>
      <c r="G157" s="508">
        <f t="shared" ref="G157:BR157" si="35">G44</f>
        <v>0</v>
      </c>
      <c r="H157" s="508">
        <f t="shared" si="35"/>
        <v>0</v>
      </c>
      <c r="I157" s="508">
        <f t="shared" si="35"/>
        <v>0</v>
      </c>
      <c r="J157" s="508">
        <f t="shared" si="35"/>
        <v>0</v>
      </c>
      <c r="K157" s="508">
        <f t="shared" si="35"/>
        <v>0</v>
      </c>
      <c r="L157" s="508">
        <f t="shared" si="35"/>
        <v>0</v>
      </c>
      <c r="M157" s="508">
        <f t="shared" si="35"/>
        <v>0</v>
      </c>
      <c r="N157" s="508">
        <f t="shared" si="35"/>
        <v>0</v>
      </c>
      <c r="O157" s="508">
        <f t="shared" si="35"/>
        <v>0</v>
      </c>
      <c r="P157" s="508">
        <f t="shared" si="35"/>
        <v>0</v>
      </c>
      <c r="Q157" s="508">
        <f t="shared" si="35"/>
        <v>0</v>
      </c>
      <c r="R157" s="508">
        <f t="shared" si="35"/>
        <v>0</v>
      </c>
      <c r="S157" s="508">
        <f t="shared" si="35"/>
        <v>0</v>
      </c>
      <c r="T157" s="508">
        <f t="shared" si="35"/>
        <v>0</v>
      </c>
      <c r="U157" s="508">
        <f t="shared" si="35"/>
        <v>0</v>
      </c>
      <c r="V157" s="508">
        <f t="shared" si="35"/>
        <v>0</v>
      </c>
      <c r="W157" s="508">
        <f t="shared" si="35"/>
        <v>0</v>
      </c>
      <c r="X157" s="508">
        <f t="shared" si="35"/>
        <v>0</v>
      </c>
      <c r="Y157" s="508">
        <f t="shared" si="35"/>
        <v>0</v>
      </c>
      <c r="Z157" s="508">
        <f t="shared" si="35"/>
        <v>0</v>
      </c>
      <c r="AA157" s="508">
        <f t="shared" si="35"/>
        <v>0</v>
      </c>
      <c r="AB157" s="508">
        <f t="shared" si="35"/>
        <v>0</v>
      </c>
      <c r="AC157" s="508">
        <f t="shared" si="35"/>
        <v>0</v>
      </c>
      <c r="AD157" s="508">
        <f t="shared" si="35"/>
        <v>0</v>
      </c>
      <c r="AE157" s="508">
        <f t="shared" si="35"/>
        <v>0</v>
      </c>
      <c r="AF157" s="508">
        <f t="shared" si="35"/>
        <v>0</v>
      </c>
      <c r="AG157" s="508">
        <f t="shared" si="35"/>
        <v>0</v>
      </c>
      <c r="AH157" s="508">
        <f t="shared" si="35"/>
        <v>0</v>
      </c>
      <c r="AI157" s="508">
        <f t="shared" si="35"/>
        <v>0</v>
      </c>
      <c r="AJ157" s="508">
        <f t="shared" si="35"/>
        <v>0</v>
      </c>
      <c r="AK157" s="508">
        <f t="shared" si="35"/>
        <v>0</v>
      </c>
      <c r="AL157" s="508">
        <f t="shared" si="35"/>
        <v>0</v>
      </c>
      <c r="AM157" s="508">
        <f t="shared" si="35"/>
        <v>0</v>
      </c>
      <c r="AN157" s="508">
        <f t="shared" si="35"/>
        <v>0</v>
      </c>
      <c r="AO157" s="508">
        <f t="shared" si="35"/>
        <v>0</v>
      </c>
      <c r="AP157" s="508">
        <f t="shared" si="35"/>
        <v>0</v>
      </c>
      <c r="AQ157" s="508">
        <f t="shared" si="35"/>
        <v>0</v>
      </c>
      <c r="AR157" s="508">
        <f t="shared" si="35"/>
        <v>0</v>
      </c>
      <c r="AS157" s="508">
        <f t="shared" si="35"/>
        <v>0</v>
      </c>
      <c r="AT157" s="508">
        <f t="shared" si="35"/>
        <v>0</v>
      </c>
      <c r="AU157" s="508">
        <f t="shared" si="35"/>
        <v>0</v>
      </c>
      <c r="AV157" s="508">
        <f t="shared" si="35"/>
        <v>0</v>
      </c>
      <c r="AW157" s="508">
        <f t="shared" si="35"/>
        <v>0</v>
      </c>
      <c r="AX157" s="508">
        <f t="shared" si="35"/>
        <v>0</v>
      </c>
      <c r="AY157" s="508">
        <f t="shared" si="35"/>
        <v>0</v>
      </c>
      <c r="AZ157" s="508">
        <f t="shared" si="35"/>
        <v>0</v>
      </c>
      <c r="BA157" s="508">
        <f t="shared" si="35"/>
        <v>0</v>
      </c>
      <c r="BB157" s="508">
        <f t="shared" si="35"/>
        <v>0</v>
      </c>
      <c r="BC157" s="508">
        <f t="shared" si="35"/>
        <v>0</v>
      </c>
      <c r="BD157" s="508">
        <f t="shared" si="35"/>
        <v>0</v>
      </c>
      <c r="BE157" s="508">
        <f t="shared" si="35"/>
        <v>0</v>
      </c>
      <c r="BF157" s="508">
        <f t="shared" si="35"/>
        <v>0</v>
      </c>
      <c r="BG157" s="508">
        <f t="shared" si="35"/>
        <v>0</v>
      </c>
      <c r="BH157" s="508">
        <f t="shared" si="35"/>
        <v>0</v>
      </c>
      <c r="BI157" s="508">
        <f t="shared" si="35"/>
        <v>0</v>
      </c>
      <c r="BJ157" s="508">
        <f t="shared" si="35"/>
        <v>0</v>
      </c>
      <c r="BK157" s="508">
        <f t="shared" si="35"/>
        <v>0</v>
      </c>
      <c r="BL157" s="508">
        <f t="shared" si="35"/>
        <v>0</v>
      </c>
      <c r="BM157" s="508">
        <f t="shared" si="35"/>
        <v>0</v>
      </c>
      <c r="BN157" s="508">
        <f t="shared" si="35"/>
        <v>0</v>
      </c>
      <c r="BO157" s="508">
        <f t="shared" si="35"/>
        <v>0</v>
      </c>
      <c r="BP157" s="508">
        <f t="shared" si="35"/>
        <v>0</v>
      </c>
      <c r="BQ157" s="508">
        <f t="shared" si="35"/>
        <v>0</v>
      </c>
      <c r="BR157" s="508">
        <f t="shared" si="35"/>
        <v>0</v>
      </c>
      <c r="BS157" s="508">
        <f t="shared" ref="BS157:CS157" si="36">BS44</f>
        <v>0</v>
      </c>
      <c r="BT157" s="508">
        <f t="shared" si="36"/>
        <v>0</v>
      </c>
      <c r="BU157" s="508">
        <f t="shared" si="36"/>
        <v>0</v>
      </c>
      <c r="BV157" s="508">
        <f t="shared" si="36"/>
        <v>0</v>
      </c>
      <c r="BW157" s="508">
        <f t="shared" si="36"/>
        <v>0</v>
      </c>
      <c r="BX157" s="508">
        <f t="shared" si="36"/>
        <v>0</v>
      </c>
      <c r="BY157" s="508">
        <f t="shared" si="36"/>
        <v>0</v>
      </c>
      <c r="BZ157" s="508">
        <f t="shared" si="36"/>
        <v>0</v>
      </c>
      <c r="CA157" s="508">
        <f t="shared" si="36"/>
        <v>0</v>
      </c>
      <c r="CB157" s="508">
        <f t="shared" si="36"/>
        <v>0</v>
      </c>
      <c r="CC157" s="508">
        <f t="shared" si="36"/>
        <v>0</v>
      </c>
      <c r="CD157" s="508">
        <f t="shared" si="36"/>
        <v>0</v>
      </c>
      <c r="CE157" s="508">
        <f t="shared" si="36"/>
        <v>0</v>
      </c>
      <c r="CF157" s="508">
        <f t="shared" si="36"/>
        <v>0</v>
      </c>
      <c r="CG157" s="508">
        <f t="shared" si="36"/>
        <v>0</v>
      </c>
      <c r="CH157" s="508">
        <f t="shared" si="36"/>
        <v>0</v>
      </c>
      <c r="CI157" s="508">
        <f t="shared" si="36"/>
        <v>0</v>
      </c>
      <c r="CJ157" s="508">
        <f t="shared" si="36"/>
        <v>0</v>
      </c>
      <c r="CK157" s="508">
        <f t="shared" si="36"/>
        <v>0</v>
      </c>
      <c r="CL157" s="508">
        <f t="shared" si="36"/>
        <v>0</v>
      </c>
      <c r="CM157" s="508">
        <f t="shared" si="36"/>
        <v>0</v>
      </c>
      <c r="CN157" s="508">
        <f t="shared" si="36"/>
        <v>0</v>
      </c>
      <c r="CO157" s="508">
        <f t="shared" si="36"/>
        <v>0</v>
      </c>
      <c r="CP157" s="508">
        <f t="shared" si="36"/>
        <v>0</v>
      </c>
      <c r="CQ157" s="508">
        <f t="shared" si="36"/>
        <v>0</v>
      </c>
      <c r="CR157" s="508">
        <f t="shared" si="36"/>
        <v>0</v>
      </c>
      <c r="CS157" s="508">
        <f t="shared" si="36"/>
        <v>0</v>
      </c>
      <c r="CT157" s="9"/>
    </row>
    <row r="158" spans="3:102" ht="14.25" hidden="1" customHeight="1" x14ac:dyDescent="0.35">
      <c r="C158" s="81" t="str">
        <f>C71</f>
        <v>F. Total revenues</v>
      </c>
      <c r="E158" s="492">
        <f>G158+NPV(G.Asm!$F$40,H158:INDEX(H158:CS158,RP))</f>
        <v>0</v>
      </c>
      <c r="F158" s="492">
        <f>SUMIF($G$4:$CS$4,"&lt;="&amp;RP,G158:CS158)</f>
        <v>0</v>
      </c>
      <c r="G158" s="508">
        <f t="shared" ref="G158:BR158" si="37">G71</f>
        <v>0</v>
      </c>
      <c r="H158" s="508">
        <f t="shared" si="37"/>
        <v>0</v>
      </c>
      <c r="I158" s="508">
        <f t="shared" si="37"/>
        <v>0</v>
      </c>
      <c r="J158" s="508">
        <f t="shared" si="37"/>
        <v>0</v>
      </c>
      <c r="K158" s="508">
        <f t="shared" si="37"/>
        <v>0</v>
      </c>
      <c r="L158" s="508">
        <f t="shared" si="37"/>
        <v>0</v>
      </c>
      <c r="M158" s="508">
        <f t="shared" si="37"/>
        <v>0</v>
      </c>
      <c r="N158" s="508">
        <f t="shared" si="37"/>
        <v>0</v>
      </c>
      <c r="O158" s="508">
        <f t="shared" si="37"/>
        <v>0</v>
      </c>
      <c r="P158" s="508">
        <f t="shared" si="37"/>
        <v>0</v>
      </c>
      <c r="Q158" s="508">
        <f t="shared" si="37"/>
        <v>0</v>
      </c>
      <c r="R158" s="508">
        <f t="shared" si="37"/>
        <v>0</v>
      </c>
      <c r="S158" s="508">
        <f t="shared" si="37"/>
        <v>0</v>
      </c>
      <c r="T158" s="508">
        <f t="shared" si="37"/>
        <v>0</v>
      </c>
      <c r="U158" s="508">
        <f t="shared" si="37"/>
        <v>0</v>
      </c>
      <c r="V158" s="508">
        <f t="shared" si="37"/>
        <v>0</v>
      </c>
      <c r="W158" s="508">
        <f t="shared" si="37"/>
        <v>0</v>
      </c>
      <c r="X158" s="508">
        <f t="shared" si="37"/>
        <v>0</v>
      </c>
      <c r="Y158" s="508">
        <f t="shared" si="37"/>
        <v>0</v>
      </c>
      <c r="Z158" s="508">
        <f t="shared" si="37"/>
        <v>0</v>
      </c>
      <c r="AA158" s="508">
        <f t="shared" si="37"/>
        <v>0</v>
      </c>
      <c r="AB158" s="508">
        <f t="shared" si="37"/>
        <v>0</v>
      </c>
      <c r="AC158" s="508">
        <f t="shared" si="37"/>
        <v>0</v>
      </c>
      <c r="AD158" s="508">
        <f t="shared" si="37"/>
        <v>0</v>
      </c>
      <c r="AE158" s="508">
        <f t="shared" si="37"/>
        <v>0</v>
      </c>
      <c r="AF158" s="508">
        <f t="shared" si="37"/>
        <v>0</v>
      </c>
      <c r="AG158" s="508">
        <f t="shared" si="37"/>
        <v>0</v>
      </c>
      <c r="AH158" s="508">
        <f t="shared" si="37"/>
        <v>0</v>
      </c>
      <c r="AI158" s="508">
        <f t="shared" si="37"/>
        <v>0</v>
      </c>
      <c r="AJ158" s="508">
        <f t="shared" si="37"/>
        <v>0</v>
      </c>
      <c r="AK158" s="508">
        <f t="shared" si="37"/>
        <v>0</v>
      </c>
      <c r="AL158" s="508">
        <f t="shared" si="37"/>
        <v>0</v>
      </c>
      <c r="AM158" s="508">
        <f t="shared" si="37"/>
        <v>0</v>
      </c>
      <c r="AN158" s="508">
        <f t="shared" si="37"/>
        <v>0</v>
      </c>
      <c r="AO158" s="508">
        <f t="shared" si="37"/>
        <v>0</v>
      </c>
      <c r="AP158" s="508">
        <f t="shared" si="37"/>
        <v>0</v>
      </c>
      <c r="AQ158" s="508">
        <f t="shared" si="37"/>
        <v>0</v>
      </c>
      <c r="AR158" s="508">
        <f t="shared" si="37"/>
        <v>0</v>
      </c>
      <c r="AS158" s="508">
        <f t="shared" si="37"/>
        <v>0</v>
      </c>
      <c r="AT158" s="508">
        <f t="shared" si="37"/>
        <v>0</v>
      </c>
      <c r="AU158" s="508">
        <f t="shared" si="37"/>
        <v>0</v>
      </c>
      <c r="AV158" s="508">
        <f t="shared" si="37"/>
        <v>0</v>
      </c>
      <c r="AW158" s="508">
        <f t="shared" si="37"/>
        <v>0</v>
      </c>
      <c r="AX158" s="508">
        <f t="shared" si="37"/>
        <v>0</v>
      </c>
      <c r="AY158" s="508">
        <f t="shared" si="37"/>
        <v>0</v>
      </c>
      <c r="AZ158" s="508">
        <f t="shared" si="37"/>
        <v>0</v>
      </c>
      <c r="BA158" s="508">
        <f t="shared" si="37"/>
        <v>0</v>
      </c>
      <c r="BB158" s="508">
        <f t="shared" si="37"/>
        <v>0</v>
      </c>
      <c r="BC158" s="508">
        <f t="shared" si="37"/>
        <v>0</v>
      </c>
      <c r="BD158" s="508">
        <f t="shared" si="37"/>
        <v>0</v>
      </c>
      <c r="BE158" s="508">
        <f t="shared" si="37"/>
        <v>0</v>
      </c>
      <c r="BF158" s="508">
        <f t="shared" si="37"/>
        <v>0</v>
      </c>
      <c r="BG158" s="508">
        <f t="shared" si="37"/>
        <v>0</v>
      </c>
      <c r="BH158" s="508">
        <f t="shared" si="37"/>
        <v>0</v>
      </c>
      <c r="BI158" s="508">
        <f t="shared" si="37"/>
        <v>0</v>
      </c>
      <c r="BJ158" s="508">
        <f t="shared" si="37"/>
        <v>0</v>
      </c>
      <c r="BK158" s="508">
        <f t="shared" si="37"/>
        <v>0</v>
      </c>
      <c r="BL158" s="508">
        <f t="shared" si="37"/>
        <v>0</v>
      </c>
      <c r="BM158" s="508">
        <f t="shared" si="37"/>
        <v>0</v>
      </c>
      <c r="BN158" s="508">
        <f t="shared" si="37"/>
        <v>0</v>
      </c>
      <c r="BO158" s="508">
        <f t="shared" si="37"/>
        <v>0</v>
      </c>
      <c r="BP158" s="508">
        <f t="shared" si="37"/>
        <v>0</v>
      </c>
      <c r="BQ158" s="508">
        <f t="shared" si="37"/>
        <v>0</v>
      </c>
      <c r="BR158" s="508">
        <f t="shared" si="37"/>
        <v>0</v>
      </c>
      <c r="BS158" s="508">
        <f t="shared" ref="BS158:CS158" si="38">BS71</f>
        <v>0</v>
      </c>
      <c r="BT158" s="508">
        <f t="shared" si="38"/>
        <v>0</v>
      </c>
      <c r="BU158" s="508">
        <f t="shared" si="38"/>
        <v>0</v>
      </c>
      <c r="BV158" s="508">
        <f t="shared" si="38"/>
        <v>0</v>
      </c>
      <c r="BW158" s="508">
        <f t="shared" si="38"/>
        <v>0</v>
      </c>
      <c r="BX158" s="508">
        <f t="shared" si="38"/>
        <v>0</v>
      </c>
      <c r="BY158" s="508">
        <f t="shared" si="38"/>
        <v>0</v>
      </c>
      <c r="BZ158" s="508">
        <f t="shared" si="38"/>
        <v>0</v>
      </c>
      <c r="CA158" s="508">
        <f t="shared" si="38"/>
        <v>0</v>
      </c>
      <c r="CB158" s="508">
        <f t="shared" si="38"/>
        <v>0</v>
      </c>
      <c r="CC158" s="508">
        <f t="shared" si="38"/>
        <v>0</v>
      </c>
      <c r="CD158" s="508">
        <f t="shared" si="38"/>
        <v>0</v>
      </c>
      <c r="CE158" s="508">
        <f t="shared" si="38"/>
        <v>0</v>
      </c>
      <c r="CF158" s="508">
        <f t="shared" si="38"/>
        <v>0</v>
      </c>
      <c r="CG158" s="508">
        <f t="shared" si="38"/>
        <v>0</v>
      </c>
      <c r="CH158" s="508">
        <f t="shared" si="38"/>
        <v>0</v>
      </c>
      <c r="CI158" s="508">
        <f t="shared" si="38"/>
        <v>0</v>
      </c>
      <c r="CJ158" s="508">
        <f t="shared" si="38"/>
        <v>0</v>
      </c>
      <c r="CK158" s="508">
        <f t="shared" si="38"/>
        <v>0</v>
      </c>
      <c r="CL158" s="508">
        <f t="shared" si="38"/>
        <v>0</v>
      </c>
      <c r="CM158" s="508">
        <f t="shared" si="38"/>
        <v>0</v>
      </c>
      <c r="CN158" s="508">
        <f t="shared" si="38"/>
        <v>0</v>
      </c>
      <c r="CO158" s="508">
        <f t="shared" si="38"/>
        <v>0</v>
      </c>
      <c r="CP158" s="508">
        <f t="shared" si="38"/>
        <v>0</v>
      </c>
      <c r="CQ158" s="508">
        <f t="shared" si="38"/>
        <v>0</v>
      </c>
      <c r="CR158" s="508">
        <f t="shared" si="38"/>
        <v>0</v>
      </c>
      <c r="CS158" s="508">
        <f t="shared" si="38"/>
        <v>0</v>
      </c>
      <c r="CT158" s="9"/>
    </row>
    <row r="159" spans="3:102" ht="14.25" hidden="1" customHeight="1" x14ac:dyDescent="0.35">
      <c r="C159" s="81" t="str">
        <f>C60</f>
        <v>D. Total payment of debt service</v>
      </c>
      <c r="E159" s="492">
        <f>G159+NPV(G.Asm!$F$40,H159:INDEX(H159:CS159,RP))</f>
        <v>0</v>
      </c>
      <c r="F159" s="492">
        <f>SUMIF($G$4:$CS$4,"&lt;="&amp;RP,G159:CS159)</f>
        <v>0</v>
      </c>
      <c r="G159" s="508">
        <f t="shared" ref="G159:BR159" si="39">G60</f>
        <v>0</v>
      </c>
      <c r="H159" s="508">
        <f t="shared" si="39"/>
        <v>0</v>
      </c>
      <c r="I159" s="508">
        <f t="shared" si="39"/>
        <v>0</v>
      </c>
      <c r="J159" s="508">
        <f t="shared" si="39"/>
        <v>0</v>
      </c>
      <c r="K159" s="508">
        <f t="shared" si="39"/>
        <v>0</v>
      </c>
      <c r="L159" s="508">
        <f t="shared" si="39"/>
        <v>0</v>
      </c>
      <c r="M159" s="508">
        <f t="shared" si="39"/>
        <v>0</v>
      </c>
      <c r="N159" s="508">
        <f t="shared" si="39"/>
        <v>0</v>
      </c>
      <c r="O159" s="508">
        <f t="shared" si="39"/>
        <v>0</v>
      </c>
      <c r="P159" s="508">
        <f t="shared" si="39"/>
        <v>0</v>
      </c>
      <c r="Q159" s="508">
        <f t="shared" si="39"/>
        <v>0</v>
      </c>
      <c r="R159" s="508">
        <f t="shared" si="39"/>
        <v>0</v>
      </c>
      <c r="S159" s="508">
        <f t="shared" si="39"/>
        <v>0</v>
      </c>
      <c r="T159" s="508">
        <f t="shared" si="39"/>
        <v>0</v>
      </c>
      <c r="U159" s="508">
        <f t="shared" si="39"/>
        <v>0</v>
      </c>
      <c r="V159" s="508">
        <f t="shared" si="39"/>
        <v>0</v>
      </c>
      <c r="W159" s="508">
        <f t="shared" si="39"/>
        <v>0</v>
      </c>
      <c r="X159" s="508">
        <f t="shared" si="39"/>
        <v>0</v>
      </c>
      <c r="Y159" s="508">
        <f t="shared" si="39"/>
        <v>0</v>
      </c>
      <c r="Z159" s="508">
        <f t="shared" si="39"/>
        <v>0</v>
      </c>
      <c r="AA159" s="508">
        <f t="shared" si="39"/>
        <v>0</v>
      </c>
      <c r="AB159" s="508">
        <f t="shared" si="39"/>
        <v>0</v>
      </c>
      <c r="AC159" s="508">
        <f t="shared" si="39"/>
        <v>0</v>
      </c>
      <c r="AD159" s="508">
        <f t="shared" si="39"/>
        <v>0</v>
      </c>
      <c r="AE159" s="508">
        <f t="shared" si="39"/>
        <v>0</v>
      </c>
      <c r="AF159" s="508">
        <f t="shared" si="39"/>
        <v>0</v>
      </c>
      <c r="AG159" s="508">
        <f t="shared" si="39"/>
        <v>0</v>
      </c>
      <c r="AH159" s="508">
        <f t="shared" si="39"/>
        <v>0</v>
      </c>
      <c r="AI159" s="508">
        <f t="shared" si="39"/>
        <v>0</v>
      </c>
      <c r="AJ159" s="508">
        <f t="shared" si="39"/>
        <v>0</v>
      </c>
      <c r="AK159" s="508">
        <f t="shared" si="39"/>
        <v>0</v>
      </c>
      <c r="AL159" s="508">
        <f t="shared" si="39"/>
        <v>0</v>
      </c>
      <c r="AM159" s="508">
        <f t="shared" si="39"/>
        <v>0</v>
      </c>
      <c r="AN159" s="508">
        <f t="shared" si="39"/>
        <v>0</v>
      </c>
      <c r="AO159" s="508">
        <f t="shared" si="39"/>
        <v>0</v>
      </c>
      <c r="AP159" s="508">
        <f t="shared" si="39"/>
        <v>0</v>
      </c>
      <c r="AQ159" s="508">
        <f t="shared" si="39"/>
        <v>0</v>
      </c>
      <c r="AR159" s="508">
        <f t="shared" si="39"/>
        <v>0</v>
      </c>
      <c r="AS159" s="508">
        <f t="shared" si="39"/>
        <v>0</v>
      </c>
      <c r="AT159" s="508">
        <f t="shared" si="39"/>
        <v>0</v>
      </c>
      <c r="AU159" s="508">
        <f t="shared" si="39"/>
        <v>0</v>
      </c>
      <c r="AV159" s="508">
        <f t="shared" si="39"/>
        <v>0</v>
      </c>
      <c r="AW159" s="508">
        <f t="shared" si="39"/>
        <v>0</v>
      </c>
      <c r="AX159" s="508">
        <f t="shared" si="39"/>
        <v>0</v>
      </c>
      <c r="AY159" s="508">
        <f t="shared" si="39"/>
        <v>0</v>
      </c>
      <c r="AZ159" s="508">
        <f t="shared" si="39"/>
        <v>0</v>
      </c>
      <c r="BA159" s="508">
        <f t="shared" si="39"/>
        <v>0</v>
      </c>
      <c r="BB159" s="508">
        <f t="shared" si="39"/>
        <v>0</v>
      </c>
      <c r="BC159" s="508">
        <f t="shared" si="39"/>
        <v>0</v>
      </c>
      <c r="BD159" s="508">
        <f t="shared" si="39"/>
        <v>0</v>
      </c>
      <c r="BE159" s="508">
        <f t="shared" si="39"/>
        <v>0</v>
      </c>
      <c r="BF159" s="508">
        <f t="shared" si="39"/>
        <v>0</v>
      </c>
      <c r="BG159" s="508">
        <f t="shared" si="39"/>
        <v>0</v>
      </c>
      <c r="BH159" s="508">
        <f t="shared" si="39"/>
        <v>0</v>
      </c>
      <c r="BI159" s="508">
        <f t="shared" si="39"/>
        <v>0</v>
      </c>
      <c r="BJ159" s="508">
        <f t="shared" si="39"/>
        <v>0</v>
      </c>
      <c r="BK159" s="508">
        <f t="shared" si="39"/>
        <v>0</v>
      </c>
      <c r="BL159" s="508">
        <f t="shared" si="39"/>
        <v>0</v>
      </c>
      <c r="BM159" s="508">
        <f t="shared" si="39"/>
        <v>0</v>
      </c>
      <c r="BN159" s="508">
        <f t="shared" si="39"/>
        <v>0</v>
      </c>
      <c r="BO159" s="508">
        <f t="shared" si="39"/>
        <v>0</v>
      </c>
      <c r="BP159" s="508">
        <f t="shared" si="39"/>
        <v>0</v>
      </c>
      <c r="BQ159" s="508">
        <f t="shared" si="39"/>
        <v>0</v>
      </c>
      <c r="BR159" s="508">
        <f t="shared" si="39"/>
        <v>0</v>
      </c>
      <c r="BS159" s="508">
        <f t="shared" ref="BS159:CS159" si="40">BS60</f>
        <v>0</v>
      </c>
      <c r="BT159" s="508">
        <f t="shared" si="40"/>
        <v>0</v>
      </c>
      <c r="BU159" s="508">
        <f t="shared" si="40"/>
        <v>0</v>
      </c>
      <c r="BV159" s="508">
        <f t="shared" si="40"/>
        <v>0</v>
      </c>
      <c r="BW159" s="508">
        <f t="shared" si="40"/>
        <v>0</v>
      </c>
      <c r="BX159" s="508">
        <f t="shared" si="40"/>
        <v>0</v>
      </c>
      <c r="BY159" s="508">
        <f t="shared" si="40"/>
        <v>0</v>
      </c>
      <c r="BZ159" s="508">
        <f t="shared" si="40"/>
        <v>0</v>
      </c>
      <c r="CA159" s="508">
        <f t="shared" si="40"/>
        <v>0</v>
      </c>
      <c r="CB159" s="508">
        <f t="shared" si="40"/>
        <v>0</v>
      </c>
      <c r="CC159" s="508">
        <f t="shared" si="40"/>
        <v>0</v>
      </c>
      <c r="CD159" s="508">
        <f t="shared" si="40"/>
        <v>0</v>
      </c>
      <c r="CE159" s="508">
        <f t="shared" si="40"/>
        <v>0</v>
      </c>
      <c r="CF159" s="508">
        <f t="shared" si="40"/>
        <v>0</v>
      </c>
      <c r="CG159" s="508">
        <f t="shared" si="40"/>
        <v>0</v>
      </c>
      <c r="CH159" s="508">
        <f t="shared" si="40"/>
        <v>0</v>
      </c>
      <c r="CI159" s="508">
        <f t="shared" si="40"/>
        <v>0</v>
      </c>
      <c r="CJ159" s="508">
        <f t="shared" si="40"/>
        <v>0</v>
      </c>
      <c r="CK159" s="508">
        <f t="shared" si="40"/>
        <v>0</v>
      </c>
      <c r="CL159" s="508">
        <f t="shared" si="40"/>
        <v>0</v>
      </c>
      <c r="CM159" s="508">
        <f t="shared" si="40"/>
        <v>0</v>
      </c>
      <c r="CN159" s="508">
        <f t="shared" si="40"/>
        <v>0</v>
      </c>
      <c r="CO159" s="508">
        <f t="shared" si="40"/>
        <v>0</v>
      </c>
      <c r="CP159" s="508">
        <f t="shared" si="40"/>
        <v>0</v>
      </c>
      <c r="CQ159" s="508">
        <f t="shared" si="40"/>
        <v>0</v>
      </c>
      <c r="CR159" s="508">
        <f t="shared" si="40"/>
        <v>0</v>
      </c>
      <c r="CS159" s="508">
        <f t="shared" si="40"/>
        <v>0</v>
      </c>
      <c r="CT159" s="9"/>
    </row>
    <row r="160" spans="3:102" ht="14.25" hidden="1" customHeight="1" x14ac:dyDescent="0.35">
      <c r="C160" s="81" t="s">
        <v>37</v>
      </c>
      <c r="E160" s="492">
        <f>G160+NPV(G.Asm!$F$40,H160:INDEX(H160:CS160,RP))</f>
        <v>0</v>
      </c>
      <c r="F160" s="492">
        <f>SUMIF($G$4:$CS$4,"&lt;="&amp;RP,G160:CS160)</f>
        <v>0</v>
      </c>
      <c r="G160" s="508">
        <f>SUM(G156,G157-(IFERROR(VLOOKUP('D2'!$C$50,$C$45:G$51,5+G$4,0),0)))*G.Asm!$F$38*G152</f>
        <v>0</v>
      </c>
      <c r="H160" s="508">
        <f>SUM(H156,H157-(IFERROR(VLOOKUP('D2'!$C$50,$C$45:H$51,5+H$4,0),0)))*G.Asm!$F$38*H152</f>
        <v>0</v>
      </c>
      <c r="I160" s="508">
        <f>SUM(I156,I157-(IFERROR(VLOOKUP('D2'!$C$50,$C$45:I$51,5+I$4,0),0)))*G.Asm!$F$38*I152</f>
        <v>0</v>
      </c>
      <c r="J160" s="508">
        <f>SUM(J156,J157-(IFERROR(VLOOKUP('D2'!$C$50,$C$45:J$51,5+J$4,0),0)))*G.Asm!$F$38*J152</f>
        <v>0</v>
      </c>
      <c r="K160" s="508">
        <f>SUM(K156,K157-(IFERROR(VLOOKUP('D2'!$C$50,$C$45:K$51,5+K$4,0),0)))*G.Asm!$F$38*K152</f>
        <v>0</v>
      </c>
      <c r="L160" s="508">
        <f>SUM(L156,L157-(IFERROR(VLOOKUP('D2'!$C$50,$C$45:L$51,5+L$4,0),0)))*G.Asm!$F$38*L152</f>
        <v>0</v>
      </c>
      <c r="M160" s="508">
        <f>SUM(M156,M157-(IFERROR(VLOOKUP('D2'!$C$50,$C$45:M$51,5+M$4,0),0)))*G.Asm!$F$38*M152</f>
        <v>0</v>
      </c>
      <c r="N160" s="508">
        <f>SUM(N156,N157-(IFERROR(VLOOKUP('D2'!$C$50,$C$45:N$51,5+N$4,0),0)))*G.Asm!$F$38*N152</f>
        <v>0</v>
      </c>
      <c r="O160" s="508">
        <f>SUM(O156,O157-(IFERROR(VLOOKUP('D2'!$C$50,$C$45:O$51,5+O$4,0),0)))*G.Asm!$F$38*O152</f>
        <v>0</v>
      </c>
      <c r="P160" s="508">
        <f>SUM(P156,P157-(IFERROR(VLOOKUP('D2'!$C$50,$C$45:P$51,5+P$4,0),0)))*G.Asm!$F$38*P152</f>
        <v>0</v>
      </c>
      <c r="Q160" s="508">
        <f>SUM(Q156,Q157-(IFERROR(VLOOKUP('D2'!$C$50,$C$45:Q$51,5+Q$4,0),0)))*G.Asm!$F$38*Q152</f>
        <v>0</v>
      </c>
      <c r="R160" s="508">
        <f>SUM(R156,R157-(IFERROR(VLOOKUP('D2'!$C$50,$C$45:R$51,5+R$4,0),0)))*G.Asm!$F$38*R152</f>
        <v>0</v>
      </c>
      <c r="S160" s="508">
        <f>SUM(S156,S157-(IFERROR(VLOOKUP('D2'!$C$50,$C$45:S$51,5+S$4,0),0)))*G.Asm!$F$38*S152</f>
        <v>0</v>
      </c>
      <c r="T160" s="508">
        <f>SUM(T156,T157-(IFERROR(VLOOKUP('D2'!$C$50,$C$45:T$51,5+T$4,0),0)))*G.Asm!$F$38*T152</f>
        <v>0</v>
      </c>
      <c r="U160" s="508">
        <f>SUM(U156,U157-(IFERROR(VLOOKUP('D2'!$C$50,$C$45:U$51,5+U$4,0),0)))*G.Asm!$F$38*U152</f>
        <v>0</v>
      </c>
      <c r="V160" s="508">
        <f>SUM(V156,V157-(IFERROR(VLOOKUP('D2'!$C$50,$C$45:V$51,5+V$4,0),0)))*G.Asm!$F$38*V152</f>
        <v>0</v>
      </c>
      <c r="W160" s="508">
        <f>SUM(W156,W157-(IFERROR(VLOOKUP('D2'!$C$50,$C$45:W$51,5+W$4,0),0)))*G.Asm!$F$38*W152</f>
        <v>0</v>
      </c>
      <c r="X160" s="508">
        <f>SUM(X156,X157-(IFERROR(VLOOKUP('D2'!$C$50,$C$45:X$51,5+X$4,0),0)))*G.Asm!$F$38*X152</f>
        <v>0</v>
      </c>
      <c r="Y160" s="508">
        <f>SUM(Y156,Y157-(IFERROR(VLOOKUP('D2'!$C$50,$C$45:Y$51,5+Y$4,0),0)))*G.Asm!$F$38*Y152</f>
        <v>0</v>
      </c>
      <c r="Z160" s="508">
        <f>SUM(Z156,Z157-(IFERROR(VLOOKUP('D2'!$C$50,$C$45:Z$51,5+Z$4,0),0)))*G.Asm!$F$38*Z152</f>
        <v>0</v>
      </c>
      <c r="AA160" s="508">
        <f>SUM(AA156,AA157-(IFERROR(VLOOKUP('D2'!$C$50,$C$45:AA$51,5+AA$4,0),0)))*G.Asm!$F$38*AA152</f>
        <v>0</v>
      </c>
      <c r="AB160" s="508">
        <f>SUM(AB156,AB157-(IFERROR(VLOOKUP('D2'!$C$50,$C$45:AB$51,5+AB$4,0),0)))*G.Asm!$F$38*AB152</f>
        <v>0</v>
      </c>
      <c r="AC160" s="508">
        <f>SUM(AC156,AC157-(IFERROR(VLOOKUP('D2'!$C$50,$C$45:AC$51,5+AC$4,0),0)))*G.Asm!$F$38*AC152</f>
        <v>0</v>
      </c>
      <c r="AD160" s="508">
        <f>SUM(AD156,AD157-(IFERROR(VLOOKUP('D2'!$C$50,$C$45:AD$51,5+AD$4,0),0)))*G.Asm!$F$38*AD152</f>
        <v>0</v>
      </c>
      <c r="AE160" s="508">
        <f>SUM(AE156,AE157-(IFERROR(VLOOKUP('D2'!$C$50,$C$45:AE$51,5+AE$4,0),0)))*G.Asm!$F$38*AE152</f>
        <v>0</v>
      </c>
      <c r="AF160" s="508">
        <f>SUM(AF156,AF157-(IFERROR(VLOOKUP('D2'!$C$50,$C$45:AF$51,5+AF$4,0),0)))*G.Asm!$F$38*AF152</f>
        <v>0</v>
      </c>
      <c r="AG160" s="508">
        <f>SUM(AG156,AG157-(IFERROR(VLOOKUP('D2'!$C$50,$C$45:AG$51,5+AG$4,0),0)))*G.Asm!$F$38*AG152</f>
        <v>0</v>
      </c>
      <c r="AH160" s="508">
        <f>SUM(AH156,AH157-(IFERROR(VLOOKUP('D2'!$C$50,$C$45:AH$51,5+AH$4,0),0)))*G.Asm!$F$38*AH152</f>
        <v>0</v>
      </c>
      <c r="AI160" s="508">
        <f>SUM(AI156,AI157-(IFERROR(VLOOKUP('D2'!$C$50,$C$45:AI$51,5+AI$4,0),0)))*G.Asm!$F$38*AI152</f>
        <v>0</v>
      </c>
      <c r="AJ160" s="508">
        <f>SUM(AJ156,AJ157-(IFERROR(VLOOKUP('D2'!$C$50,$C$45:AJ$51,5+AJ$4,0),0)))*G.Asm!$F$38*AJ152</f>
        <v>0</v>
      </c>
      <c r="AK160" s="508">
        <f>SUM(AK156,AK157-(IFERROR(VLOOKUP('D2'!$C$50,$C$45:AK$51,5+AK$4,0),0)))*G.Asm!$F$38*AK152</f>
        <v>0</v>
      </c>
      <c r="AL160" s="508">
        <f>SUM(AL156,AL157-(IFERROR(VLOOKUP('D2'!$C$50,$C$45:AL$51,5+AL$4,0),0)))*G.Asm!$F$38*AL152</f>
        <v>0</v>
      </c>
      <c r="AM160" s="508">
        <f>SUM(AM156,AM157-(IFERROR(VLOOKUP('D2'!$C$50,$C$45:AM$51,5+AM$4,0),0)))*G.Asm!$F$38*AM152</f>
        <v>0</v>
      </c>
      <c r="AN160" s="508">
        <f>SUM(AN156,AN157-(IFERROR(VLOOKUP('D2'!$C$50,$C$45:AN$51,5+AN$4,0),0)))*G.Asm!$F$38*AN152</f>
        <v>0</v>
      </c>
      <c r="AO160" s="508">
        <f>SUM(AO156,AO157-(IFERROR(VLOOKUP('D2'!$C$50,$C$45:AO$51,5+AO$4,0),0)))*G.Asm!$F$38*AO152</f>
        <v>0</v>
      </c>
      <c r="AP160" s="508">
        <f>SUM(AP156,AP157-(IFERROR(VLOOKUP('D2'!$C$50,$C$45:AP$51,5+AP$4,0),0)))*G.Asm!$F$38*AP152</f>
        <v>0</v>
      </c>
      <c r="AQ160" s="508">
        <f>SUM(AQ156,AQ157-(IFERROR(VLOOKUP('D2'!$C$50,$C$45:AQ$51,5+AQ$4,0),0)))*G.Asm!$F$38*AQ152</f>
        <v>0</v>
      </c>
      <c r="AR160" s="508">
        <f>SUM(AR156,AR157-(IFERROR(VLOOKUP('D2'!$C$50,$C$45:AR$51,5+AR$4,0),0)))*G.Asm!$F$38*AR152</f>
        <v>0</v>
      </c>
      <c r="AS160" s="508">
        <f>SUM(AS156,AS157-(IFERROR(VLOOKUP('D2'!$C$50,$C$45:AS$51,5+AS$4,0),0)))*G.Asm!$F$38*AS152</f>
        <v>0</v>
      </c>
      <c r="AT160" s="508">
        <f>SUM(AT156,AT157-(IFERROR(VLOOKUP('D2'!$C$50,$C$45:AT$51,5+AT$4,0),0)))*G.Asm!$F$38*AT152</f>
        <v>0</v>
      </c>
      <c r="AU160" s="508">
        <f>SUM(AU156,AU157-(IFERROR(VLOOKUP('D2'!$C$50,$C$45:AU$51,5+AU$4,0),0)))*G.Asm!$F$38*AU152</f>
        <v>0</v>
      </c>
      <c r="AV160" s="508">
        <f>SUM(AV156,AV157-(IFERROR(VLOOKUP('D2'!$C$50,$C$45:AV$51,5+AV$4,0),0)))*G.Asm!$F$38*AV152</f>
        <v>0</v>
      </c>
      <c r="AW160" s="508">
        <f>SUM(AW156,AW157-(IFERROR(VLOOKUP('D2'!$C$50,$C$45:AW$51,5+AW$4,0),0)))*G.Asm!$F$38*AW152</f>
        <v>0</v>
      </c>
      <c r="AX160" s="508">
        <f>SUM(AX156,AX157-(IFERROR(VLOOKUP('D2'!$C$50,$C$45:AX$51,5+AX$4,0),0)))*G.Asm!$F$38*AX152</f>
        <v>0</v>
      </c>
      <c r="AY160" s="508">
        <f>SUM(AY156,AY157-(IFERROR(VLOOKUP('D2'!$C$50,$C$45:AY$51,5+AY$4,0),0)))*G.Asm!$F$38*AY152</f>
        <v>0</v>
      </c>
      <c r="AZ160" s="508">
        <f>SUM(AZ156,AZ157-(IFERROR(VLOOKUP('D2'!$C$50,$C$45:AZ$51,5+AZ$4,0),0)))*G.Asm!$F$38*AZ152</f>
        <v>0</v>
      </c>
      <c r="BA160" s="508">
        <f>SUM(BA156,BA157-(IFERROR(VLOOKUP('D2'!$C$50,$C$45:BA$51,5+BA$4,0),0)))*G.Asm!$F$38*BA152</f>
        <v>0</v>
      </c>
      <c r="BB160" s="508">
        <f>SUM(BB156,BB157-(IFERROR(VLOOKUP('D2'!$C$50,$C$45:BB$51,5+BB$4,0),0)))*G.Asm!$F$38*BB152</f>
        <v>0</v>
      </c>
      <c r="BC160" s="508">
        <f>SUM(BC156,BC157-(IFERROR(VLOOKUP('D2'!$C$50,$C$45:BC$51,5+BC$4,0),0)))*G.Asm!$F$38*BC152</f>
        <v>0</v>
      </c>
      <c r="BD160" s="508">
        <f>SUM(BD156,BD157-(IFERROR(VLOOKUP('D2'!$C$50,$C$45:BD$51,5+BD$4,0),0)))*G.Asm!$F$38*BD152</f>
        <v>0</v>
      </c>
      <c r="BE160" s="508">
        <f>SUM(BE156,BE157-(IFERROR(VLOOKUP('D2'!$C$50,$C$45:BE$51,5+BE$4,0),0)))*G.Asm!$F$38*BE152</f>
        <v>0</v>
      </c>
      <c r="BF160" s="508">
        <f>SUM(BF156,BF157-(IFERROR(VLOOKUP('D2'!$C$50,$C$45:BF$51,5+BF$4,0),0)))*G.Asm!$F$38*BF152</f>
        <v>0</v>
      </c>
      <c r="BG160" s="508">
        <f>SUM(BG156,BG157-(IFERROR(VLOOKUP('D2'!$C$50,$C$45:BG$51,5+BG$4,0),0)))*G.Asm!$F$38*BG152</f>
        <v>0</v>
      </c>
      <c r="BH160" s="508">
        <f>SUM(BH156,BH157-(IFERROR(VLOOKUP('D2'!$C$50,$C$45:BH$51,5+BH$4,0),0)))*G.Asm!$F$38*BH152</f>
        <v>0</v>
      </c>
      <c r="BI160" s="508">
        <f>SUM(BI156,BI157-(IFERROR(VLOOKUP('D2'!$C$50,$C$45:BI$51,5+BI$4,0),0)))*G.Asm!$F$38*BI152</f>
        <v>0</v>
      </c>
      <c r="BJ160" s="508">
        <f>SUM(BJ156,BJ157-(IFERROR(VLOOKUP('D2'!$C$50,$C$45:BJ$51,5+BJ$4,0),0)))*G.Asm!$F$38*BJ152</f>
        <v>0</v>
      </c>
      <c r="BK160" s="508">
        <f>SUM(BK156,BK157-(IFERROR(VLOOKUP('D2'!$C$50,$C$45:BK$51,5+BK$4,0),0)))*G.Asm!$F$38*BK152</f>
        <v>0</v>
      </c>
      <c r="BL160" s="508">
        <f>SUM(BL156,BL157-(IFERROR(VLOOKUP('D2'!$C$50,$C$45:BL$51,5+BL$4,0),0)))*G.Asm!$F$38*BL152</f>
        <v>0</v>
      </c>
      <c r="BM160" s="508">
        <f>SUM(BM156,BM157-(IFERROR(VLOOKUP('D2'!$C$50,$C$45:BM$51,5+BM$4,0),0)))*G.Asm!$F$38*BM152</f>
        <v>0</v>
      </c>
      <c r="BN160" s="508">
        <f>SUM(BN156,BN157-(IFERROR(VLOOKUP('D2'!$C$50,$C$45:BN$51,5+BN$4,0),0)))*G.Asm!$F$38*BN152</f>
        <v>0</v>
      </c>
      <c r="BO160" s="508">
        <f>SUM(BO156,BO157-(IFERROR(VLOOKUP('D2'!$C$50,$C$45:BO$51,5+BO$4,0),0)))*G.Asm!$F$38*BO152</f>
        <v>0</v>
      </c>
      <c r="BP160" s="508">
        <f>SUM(BP156,BP157-(IFERROR(VLOOKUP('D2'!$C$50,$C$45:BP$51,5+BP$4,0),0)))*G.Asm!$F$38*BP152</f>
        <v>0</v>
      </c>
      <c r="BQ160" s="508">
        <f>SUM(BQ156,BQ157-(IFERROR(VLOOKUP('D2'!$C$50,$C$45:BQ$51,5+BQ$4,0),0)))*G.Asm!$F$38*BQ152</f>
        <v>0</v>
      </c>
      <c r="BR160" s="508">
        <f>SUM(BR156,BR157-(IFERROR(VLOOKUP('D2'!$C$50,$C$45:BR$51,5+BR$4,0),0)))*G.Asm!$F$38*BR152</f>
        <v>0</v>
      </c>
      <c r="BS160" s="508">
        <f>SUM(BS156,BS157-(IFERROR(VLOOKUP('D2'!$C$50,$C$45:BS$51,5+BS$4,0),0)))*G.Asm!$F$38*BS152</f>
        <v>0</v>
      </c>
      <c r="BT160" s="508">
        <f>SUM(BT156,BT157-(IFERROR(VLOOKUP('D2'!$C$50,$C$45:BT$51,5+BT$4,0),0)))*G.Asm!$F$38*BT152</f>
        <v>0</v>
      </c>
      <c r="BU160" s="508">
        <f>SUM(BU156,BU157-(IFERROR(VLOOKUP('D2'!$C$50,$C$45:BU$51,5+BU$4,0),0)))*G.Asm!$F$38*BU152</f>
        <v>0</v>
      </c>
      <c r="BV160" s="508">
        <f>SUM(BV156,BV157-(IFERROR(VLOOKUP('D2'!$C$50,$C$45:BV$51,5+BV$4,0),0)))*G.Asm!$F$38*BV152</f>
        <v>0</v>
      </c>
      <c r="BW160" s="508">
        <f>SUM(BW156,BW157-(IFERROR(VLOOKUP('D2'!$C$50,$C$45:BW$51,5+BW$4,0),0)))*G.Asm!$F$38*BW152</f>
        <v>0</v>
      </c>
      <c r="BX160" s="508">
        <f>SUM(BX156,BX157-(IFERROR(VLOOKUP('D2'!$C$50,$C$45:BX$51,5+BX$4,0),0)))*G.Asm!$F$38*BX152</f>
        <v>0</v>
      </c>
      <c r="BY160" s="508">
        <f>SUM(BY156,BY157-(IFERROR(VLOOKUP('D2'!$C$50,$C$45:BY$51,5+BY$4,0),0)))*G.Asm!$F$38*BY152</f>
        <v>0</v>
      </c>
      <c r="BZ160" s="508">
        <f>SUM(BZ156,BZ157-(IFERROR(VLOOKUP('D2'!$C$50,$C$45:BZ$51,5+BZ$4,0),0)))*G.Asm!$F$38*BZ152</f>
        <v>0</v>
      </c>
      <c r="CA160" s="508">
        <f>SUM(CA156,CA157-(IFERROR(VLOOKUP('D2'!$C$50,$C$45:CA$51,5+CA$4,0),0)))*G.Asm!$F$38*CA152</f>
        <v>0</v>
      </c>
      <c r="CB160" s="508">
        <f>SUM(CB156,CB157-(IFERROR(VLOOKUP('D2'!$C$50,$C$45:CB$51,5+CB$4,0),0)))*G.Asm!$F$38*CB152</f>
        <v>0</v>
      </c>
      <c r="CC160" s="508">
        <f>SUM(CC156,CC157-(IFERROR(VLOOKUP('D2'!$C$50,$C$45:CC$51,5+CC$4,0),0)))*G.Asm!$F$38*CC152</f>
        <v>0</v>
      </c>
      <c r="CD160" s="508">
        <f>SUM(CD156,CD157-(IFERROR(VLOOKUP('D2'!$C$50,$C$45:CD$51,5+CD$4,0),0)))*G.Asm!$F$38*CD152</f>
        <v>0</v>
      </c>
      <c r="CE160" s="508">
        <f>SUM(CE156,CE157-(IFERROR(VLOOKUP('D2'!$C$50,$C$45:CE$51,5+CE$4,0),0)))*G.Asm!$F$38*CE152</f>
        <v>0</v>
      </c>
      <c r="CF160" s="508">
        <f>SUM(CF156,CF157-(IFERROR(VLOOKUP('D2'!$C$50,$C$45:CF$51,5+CF$4,0),0)))*G.Asm!$F$38*CF152</f>
        <v>0</v>
      </c>
      <c r="CG160" s="508">
        <f>SUM(CG156,CG157-(IFERROR(VLOOKUP('D2'!$C$50,$C$45:CG$51,5+CG$4,0),0)))*G.Asm!$F$38*CG152</f>
        <v>0</v>
      </c>
      <c r="CH160" s="508">
        <f>SUM(CH156,CH157-(IFERROR(VLOOKUP('D2'!$C$50,$C$45:CH$51,5+CH$4,0),0)))*G.Asm!$F$38*CH152</f>
        <v>0</v>
      </c>
      <c r="CI160" s="508">
        <f>SUM(CI156,CI157-(IFERROR(VLOOKUP('D2'!$C$50,$C$45:CI$51,5+CI$4,0),0)))*G.Asm!$F$38*CI152</f>
        <v>0</v>
      </c>
      <c r="CJ160" s="508">
        <f>SUM(CJ156,CJ157-(IFERROR(VLOOKUP('D2'!$C$50,$C$45:CJ$51,5+CJ$4,0),0)))*G.Asm!$F$38*CJ152</f>
        <v>0</v>
      </c>
      <c r="CK160" s="508">
        <f>SUM(CK156,CK157-(IFERROR(VLOOKUP('D2'!$C$50,$C$45:CK$51,5+CK$4,0),0)))*G.Asm!$F$38*CK152</f>
        <v>0</v>
      </c>
      <c r="CL160" s="508">
        <f>SUM(CL156,CL157-(IFERROR(VLOOKUP('D2'!$C$50,$C$45:CL$51,5+CL$4,0),0)))*G.Asm!$F$38*CL152</f>
        <v>0</v>
      </c>
      <c r="CM160" s="508">
        <f>SUM(CM156,CM157-(IFERROR(VLOOKUP('D2'!$C$50,$C$45:CM$51,5+CM$4,0),0)))*G.Asm!$F$38*CM152</f>
        <v>0</v>
      </c>
      <c r="CN160" s="508">
        <f>SUM(CN156,CN157-(IFERROR(VLOOKUP('D2'!$C$50,$C$45:CN$51,5+CN$4,0),0)))*G.Asm!$F$38*CN152</f>
        <v>0</v>
      </c>
      <c r="CO160" s="508">
        <f>SUM(CO156,CO157-(IFERROR(VLOOKUP('D2'!$C$50,$C$45:CO$51,5+CO$4,0),0)))*G.Asm!$F$38*CO152</f>
        <v>0</v>
      </c>
      <c r="CP160" s="508">
        <f>SUM(CP156,CP157-(IFERROR(VLOOKUP('D2'!$C$50,$C$45:CP$51,5+CP$4,0),0)))*G.Asm!$F$38*CP152</f>
        <v>0</v>
      </c>
      <c r="CQ160" s="508">
        <f>SUM(CQ156,CQ157-(IFERROR(VLOOKUP('D2'!$C$50,$C$45:CQ$51,5+CQ$4,0),0)))*G.Asm!$F$38*CQ152</f>
        <v>0</v>
      </c>
      <c r="CR160" s="508">
        <f>SUM(CR156,CR157-(IFERROR(VLOOKUP('D2'!$C$50,$C$45:CR$51,5+CR$4,0),0)))*G.Asm!$F$38*CR152</f>
        <v>0</v>
      </c>
      <c r="CS160" s="508">
        <f>SUM(CS156,CS157-(IFERROR(VLOOKUP('D2'!$C$50,$C$45:CS$51,5+CS$4,0),0)))*G.Asm!$F$38*CS152</f>
        <v>0</v>
      </c>
      <c r="CT160" s="12"/>
      <c r="CV160" s="71"/>
      <c r="CW160" s="71"/>
      <c r="CX160" s="384"/>
    </row>
    <row r="161" spans="3:98" s="3" customFormat="1" ht="14.25" hidden="1" customHeight="1" x14ac:dyDescent="0.3">
      <c r="C161" s="87"/>
      <c r="E161" s="495"/>
      <c r="F161" s="495"/>
      <c r="G161" s="510"/>
      <c r="H161" s="510"/>
      <c r="I161" s="510"/>
      <c r="J161" s="510"/>
      <c r="K161" s="510"/>
      <c r="L161" s="510"/>
      <c r="M161" s="510"/>
      <c r="N161" s="510"/>
      <c r="O161" s="510"/>
      <c r="P161" s="510"/>
      <c r="Q161" s="510"/>
      <c r="R161" s="510"/>
      <c r="S161" s="510"/>
      <c r="T161" s="510"/>
      <c r="U161" s="510"/>
      <c r="V161" s="510"/>
      <c r="W161" s="510"/>
      <c r="X161" s="510"/>
      <c r="Y161" s="510"/>
      <c r="Z161" s="510"/>
      <c r="AA161" s="510"/>
      <c r="AB161" s="510"/>
      <c r="AC161" s="510"/>
      <c r="AD161" s="510"/>
      <c r="AE161" s="510"/>
      <c r="AF161" s="510"/>
      <c r="AG161" s="510"/>
      <c r="AH161" s="510"/>
      <c r="AI161" s="510"/>
      <c r="AJ161" s="510"/>
      <c r="AK161" s="510"/>
      <c r="AL161" s="510"/>
      <c r="AM161" s="510"/>
      <c r="AN161" s="510"/>
      <c r="AO161" s="510"/>
      <c r="AP161" s="510"/>
      <c r="AQ161" s="510"/>
      <c r="AR161" s="510"/>
      <c r="AS161" s="510"/>
      <c r="AT161" s="510"/>
      <c r="AU161" s="510"/>
      <c r="AV161" s="510"/>
      <c r="AW161" s="510"/>
      <c r="AX161" s="510"/>
      <c r="AY161" s="510"/>
      <c r="AZ161" s="510"/>
      <c r="BA161" s="510"/>
      <c r="BB161" s="510"/>
      <c r="BC161" s="510"/>
      <c r="BD161" s="510"/>
      <c r="BE161" s="510"/>
      <c r="BF161" s="510"/>
      <c r="BG161" s="510"/>
      <c r="BH161" s="510"/>
      <c r="BI161" s="510"/>
      <c r="BJ161" s="510"/>
      <c r="BK161" s="510"/>
      <c r="BL161" s="510"/>
      <c r="BM161" s="510"/>
      <c r="BN161" s="510"/>
      <c r="BO161" s="510"/>
      <c r="BP161" s="510"/>
      <c r="BQ161" s="510"/>
      <c r="BR161" s="510"/>
      <c r="BS161" s="510"/>
      <c r="BT161" s="510"/>
      <c r="BU161" s="510"/>
      <c r="BV161" s="510"/>
      <c r="BW161" s="510"/>
      <c r="BX161" s="510"/>
      <c r="BY161" s="510"/>
      <c r="BZ161" s="510"/>
      <c r="CA161" s="510"/>
      <c r="CB161" s="510"/>
      <c r="CC161" s="510"/>
      <c r="CD161" s="510"/>
      <c r="CE161" s="510"/>
      <c r="CF161" s="510"/>
      <c r="CG161" s="510"/>
      <c r="CH161" s="510"/>
      <c r="CI161" s="510"/>
      <c r="CJ161" s="510"/>
      <c r="CK161" s="510"/>
      <c r="CL161" s="510"/>
      <c r="CM161" s="510"/>
      <c r="CN161" s="510"/>
      <c r="CO161" s="510"/>
      <c r="CP161" s="510"/>
      <c r="CQ161" s="510"/>
      <c r="CR161" s="510"/>
      <c r="CS161" s="510"/>
      <c r="CT161" s="12"/>
    </row>
    <row r="162" spans="3:98" hidden="1" x14ac:dyDescent="0.35">
      <c r="C162" s="77" t="s">
        <v>148</v>
      </c>
      <c r="D162" s="55"/>
      <c r="E162" s="492">
        <f>-SUM(E156,E157,E159,E160)+E158</f>
        <v>0</v>
      </c>
      <c r="F162" s="492">
        <f t="shared" ref="F162:BQ162" si="41">-SUM(F156,F157,F159,F160)+F158</f>
        <v>0</v>
      </c>
      <c r="G162" s="492">
        <f t="shared" si="41"/>
        <v>0</v>
      </c>
      <c r="H162" s="492">
        <f t="shared" si="41"/>
        <v>0</v>
      </c>
      <c r="I162" s="492">
        <f t="shared" si="41"/>
        <v>0</v>
      </c>
      <c r="J162" s="492">
        <f t="shared" si="41"/>
        <v>0</v>
      </c>
      <c r="K162" s="492">
        <f t="shared" si="41"/>
        <v>0</v>
      </c>
      <c r="L162" s="492">
        <f t="shared" si="41"/>
        <v>0</v>
      </c>
      <c r="M162" s="492">
        <f t="shared" si="41"/>
        <v>0</v>
      </c>
      <c r="N162" s="492">
        <f t="shared" si="41"/>
        <v>0</v>
      </c>
      <c r="O162" s="492">
        <f t="shared" si="41"/>
        <v>0</v>
      </c>
      <c r="P162" s="492">
        <f t="shared" si="41"/>
        <v>0</v>
      </c>
      <c r="Q162" s="492">
        <f t="shared" si="41"/>
        <v>0</v>
      </c>
      <c r="R162" s="492">
        <f t="shared" si="41"/>
        <v>0</v>
      </c>
      <c r="S162" s="492">
        <f t="shared" si="41"/>
        <v>0</v>
      </c>
      <c r="T162" s="492">
        <f t="shared" si="41"/>
        <v>0</v>
      </c>
      <c r="U162" s="492">
        <f t="shared" si="41"/>
        <v>0</v>
      </c>
      <c r="V162" s="492">
        <f t="shared" si="41"/>
        <v>0</v>
      </c>
      <c r="W162" s="492">
        <f t="shared" si="41"/>
        <v>0</v>
      </c>
      <c r="X162" s="492">
        <f t="shared" si="41"/>
        <v>0</v>
      </c>
      <c r="Y162" s="492">
        <f t="shared" si="41"/>
        <v>0</v>
      </c>
      <c r="Z162" s="492">
        <f t="shared" si="41"/>
        <v>0</v>
      </c>
      <c r="AA162" s="492">
        <f t="shared" si="41"/>
        <v>0</v>
      </c>
      <c r="AB162" s="492">
        <f t="shared" si="41"/>
        <v>0</v>
      </c>
      <c r="AC162" s="492">
        <f t="shared" si="41"/>
        <v>0</v>
      </c>
      <c r="AD162" s="492">
        <f t="shared" si="41"/>
        <v>0</v>
      </c>
      <c r="AE162" s="492">
        <f t="shared" si="41"/>
        <v>0</v>
      </c>
      <c r="AF162" s="492">
        <f t="shared" si="41"/>
        <v>0</v>
      </c>
      <c r="AG162" s="492">
        <f t="shared" si="41"/>
        <v>0</v>
      </c>
      <c r="AH162" s="492">
        <f t="shared" si="41"/>
        <v>0</v>
      </c>
      <c r="AI162" s="492">
        <f t="shared" si="41"/>
        <v>0</v>
      </c>
      <c r="AJ162" s="492">
        <f t="shared" si="41"/>
        <v>0</v>
      </c>
      <c r="AK162" s="492">
        <f t="shared" si="41"/>
        <v>0</v>
      </c>
      <c r="AL162" s="492">
        <f t="shared" si="41"/>
        <v>0</v>
      </c>
      <c r="AM162" s="492">
        <f t="shared" si="41"/>
        <v>0</v>
      </c>
      <c r="AN162" s="492">
        <f t="shared" si="41"/>
        <v>0</v>
      </c>
      <c r="AO162" s="492">
        <f t="shared" si="41"/>
        <v>0</v>
      </c>
      <c r="AP162" s="492">
        <f t="shared" si="41"/>
        <v>0</v>
      </c>
      <c r="AQ162" s="492">
        <f t="shared" si="41"/>
        <v>0</v>
      </c>
      <c r="AR162" s="492">
        <f t="shared" si="41"/>
        <v>0</v>
      </c>
      <c r="AS162" s="492">
        <f t="shared" si="41"/>
        <v>0</v>
      </c>
      <c r="AT162" s="492">
        <f t="shared" si="41"/>
        <v>0</v>
      </c>
      <c r="AU162" s="492">
        <f t="shared" si="41"/>
        <v>0</v>
      </c>
      <c r="AV162" s="492">
        <f t="shared" si="41"/>
        <v>0</v>
      </c>
      <c r="AW162" s="492">
        <f t="shared" si="41"/>
        <v>0</v>
      </c>
      <c r="AX162" s="492">
        <f t="shared" si="41"/>
        <v>0</v>
      </c>
      <c r="AY162" s="492">
        <f t="shared" si="41"/>
        <v>0</v>
      </c>
      <c r="AZ162" s="492">
        <f t="shared" si="41"/>
        <v>0</v>
      </c>
      <c r="BA162" s="492">
        <f t="shared" si="41"/>
        <v>0</v>
      </c>
      <c r="BB162" s="492">
        <f t="shared" si="41"/>
        <v>0</v>
      </c>
      <c r="BC162" s="492">
        <f t="shared" si="41"/>
        <v>0</v>
      </c>
      <c r="BD162" s="492">
        <f t="shared" si="41"/>
        <v>0</v>
      </c>
      <c r="BE162" s="492">
        <f t="shared" si="41"/>
        <v>0</v>
      </c>
      <c r="BF162" s="492">
        <f t="shared" si="41"/>
        <v>0</v>
      </c>
      <c r="BG162" s="492">
        <f t="shared" si="41"/>
        <v>0</v>
      </c>
      <c r="BH162" s="492">
        <f t="shared" si="41"/>
        <v>0</v>
      </c>
      <c r="BI162" s="492">
        <f t="shared" si="41"/>
        <v>0</v>
      </c>
      <c r="BJ162" s="492">
        <f t="shared" si="41"/>
        <v>0</v>
      </c>
      <c r="BK162" s="492">
        <f t="shared" si="41"/>
        <v>0</v>
      </c>
      <c r="BL162" s="492">
        <f t="shared" si="41"/>
        <v>0</v>
      </c>
      <c r="BM162" s="492">
        <f t="shared" si="41"/>
        <v>0</v>
      </c>
      <c r="BN162" s="492">
        <f t="shared" si="41"/>
        <v>0</v>
      </c>
      <c r="BO162" s="492">
        <f t="shared" si="41"/>
        <v>0</v>
      </c>
      <c r="BP162" s="492">
        <f t="shared" si="41"/>
        <v>0</v>
      </c>
      <c r="BQ162" s="492">
        <f t="shared" si="41"/>
        <v>0</v>
      </c>
      <c r="BR162" s="492">
        <f t="shared" ref="BR162:CS162" si="42">-SUM(BR156,BR157,BR159,BR160)+BR158</f>
        <v>0</v>
      </c>
      <c r="BS162" s="492">
        <f t="shared" si="42"/>
        <v>0</v>
      </c>
      <c r="BT162" s="492">
        <f t="shared" si="42"/>
        <v>0</v>
      </c>
      <c r="BU162" s="492">
        <f t="shared" si="42"/>
        <v>0</v>
      </c>
      <c r="BV162" s="492">
        <f t="shared" si="42"/>
        <v>0</v>
      </c>
      <c r="BW162" s="492">
        <f t="shared" si="42"/>
        <v>0</v>
      </c>
      <c r="BX162" s="492">
        <f t="shared" si="42"/>
        <v>0</v>
      </c>
      <c r="BY162" s="492">
        <f t="shared" si="42"/>
        <v>0</v>
      </c>
      <c r="BZ162" s="492">
        <f t="shared" si="42"/>
        <v>0</v>
      </c>
      <c r="CA162" s="492">
        <f t="shared" si="42"/>
        <v>0</v>
      </c>
      <c r="CB162" s="492">
        <f t="shared" si="42"/>
        <v>0</v>
      </c>
      <c r="CC162" s="492">
        <f t="shared" si="42"/>
        <v>0</v>
      </c>
      <c r="CD162" s="492">
        <f t="shared" si="42"/>
        <v>0</v>
      </c>
      <c r="CE162" s="492">
        <f t="shared" si="42"/>
        <v>0</v>
      </c>
      <c r="CF162" s="492">
        <f t="shared" si="42"/>
        <v>0</v>
      </c>
      <c r="CG162" s="492">
        <f t="shared" si="42"/>
        <v>0</v>
      </c>
      <c r="CH162" s="492">
        <f t="shared" si="42"/>
        <v>0</v>
      </c>
      <c r="CI162" s="492">
        <f t="shared" si="42"/>
        <v>0</v>
      </c>
      <c r="CJ162" s="492">
        <f t="shared" si="42"/>
        <v>0</v>
      </c>
      <c r="CK162" s="492">
        <f t="shared" si="42"/>
        <v>0</v>
      </c>
      <c r="CL162" s="492">
        <f t="shared" si="42"/>
        <v>0</v>
      </c>
      <c r="CM162" s="492">
        <f t="shared" si="42"/>
        <v>0</v>
      </c>
      <c r="CN162" s="492">
        <f t="shared" si="42"/>
        <v>0</v>
      </c>
      <c r="CO162" s="492">
        <f t="shared" si="42"/>
        <v>0</v>
      </c>
      <c r="CP162" s="492">
        <f t="shared" si="42"/>
        <v>0</v>
      </c>
      <c r="CQ162" s="492">
        <f t="shared" si="42"/>
        <v>0</v>
      </c>
      <c r="CR162" s="492">
        <f t="shared" si="42"/>
        <v>0</v>
      </c>
      <c r="CS162" s="492">
        <f t="shared" si="42"/>
        <v>0</v>
      </c>
      <c r="CT162" s="13"/>
    </row>
    <row r="163" spans="3:98" hidden="1" x14ac:dyDescent="0.35">
      <c r="C163" s="88"/>
      <c r="D163" s="55"/>
      <c r="E163" s="511"/>
      <c r="F163" s="511"/>
      <c r="G163" s="495"/>
      <c r="H163" s="495"/>
      <c r="I163" s="495"/>
      <c r="J163" s="495"/>
      <c r="K163" s="495"/>
      <c r="L163" s="495"/>
      <c r="M163" s="495"/>
      <c r="N163" s="495"/>
      <c r="O163" s="495"/>
      <c r="P163" s="495"/>
      <c r="Q163" s="495"/>
      <c r="R163" s="495"/>
      <c r="S163" s="495"/>
      <c r="T163" s="495"/>
      <c r="U163" s="495"/>
      <c r="V163" s="495"/>
      <c r="W163" s="495"/>
      <c r="X163" s="495"/>
      <c r="Y163" s="495"/>
      <c r="Z163" s="495"/>
      <c r="AA163" s="495"/>
      <c r="AB163" s="495"/>
      <c r="AC163" s="495"/>
      <c r="AD163" s="495"/>
      <c r="AE163" s="495"/>
      <c r="AF163" s="495"/>
      <c r="AG163" s="495"/>
      <c r="AH163" s="495"/>
      <c r="AI163" s="495"/>
      <c r="AJ163" s="495"/>
      <c r="AK163" s="495"/>
      <c r="AL163" s="495"/>
      <c r="AM163" s="495"/>
      <c r="AN163" s="495"/>
      <c r="AO163" s="495"/>
      <c r="AP163" s="495"/>
      <c r="AQ163" s="495"/>
      <c r="AR163" s="495"/>
      <c r="AS163" s="495"/>
      <c r="AT163" s="495"/>
      <c r="AU163" s="495"/>
      <c r="AV163" s="495"/>
      <c r="AW163" s="495"/>
      <c r="AX163" s="495"/>
      <c r="AY163" s="495"/>
      <c r="AZ163" s="495"/>
      <c r="BA163" s="495"/>
      <c r="BB163" s="495"/>
      <c r="BC163" s="495"/>
      <c r="BD163" s="495"/>
      <c r="BE163" s="495"/>
      <c r="BF163" s="495"/>
      <c r="BG163" s="495"/>
      <c r="BH163" s="495"/>
      <c r="BI163" s="495"/>
      <c r="BJ163" s="495"/>
      <c r="BK163" s="495"/>
      <c r="BL163" s="495"/>
      <c r="BM163" s="495"/>
      <c r="BN163" s="495"/>
      <c r="BO163" s="495"/>
      <c r="BP163" s="495"/>
      <c r="BQ163" s="495"/>
      <c r="BR163" s="495"/>
      <c r="BS163" s="495"/>
      <c r="BT163" s="495"/>
      <c r="BU163" s="495"/>
      <c r="BV163" s="495"/>
      <c r="BW163" s="495"/>
      <c r="BX163" s="495"/>
      <c r="BY163" s="495"/>
      <c r="BZ163" s="495"/>
      <c r="CA163" s="495"/>
      <c r="CB163" s="495"/>
      <c r="CC163" s="495"/>
      <c r="CD163" s="495"/>
      <c r="CE163" s="495"/>
      <c r="CF163" s="495"/>
      <c r="CG163" s="495"/>
      <c r="CH163" s="495"/>
      <c r="CI163" s="495"/>
      <c r="CJ163" s="495"/>
      <c r="CK163" s="495"/>
      <c r="CL163" s="495"/>
      <c r="CM163" s="495"/>
      <c r="CN163" s="495"/>
      <c r="CO163" s="495"/>
      <c r="CP163" s="495"/>
      <c r="CQ163" s="495"/>
      <c r="CR163" s="495"/>
      <c r="CS163" s="495"/>
      <c r="CT163" s="13"/>
    </row>
    <row r="164" spans="3:98" s="5" customFormat="1" ht="13" hidden="1" x14ac:dyDescent="0.3">
      <c r="C164" s="217" t="s">
        <v>40</v>
      </c>
      <c r="D164" s="218"/>
      <c r="E164" s="512"/>
      <c r="F164" s="512"/>
      <c r="G164" s="513"/>
      <c r="H164" s="512"/>
      <c r="I164" s="512"/>
      <c r="J164" s="512"/>
      <c r="K164" s="512"/>
      <c r="L164" s="512"/>
      <c r="M164" s="512"/>
      <c r="N164" s="512"/>
      <c r="O164" s="512"/>
      <c r="P164" s="512"/>
      <c r="Q164" s="512"/>
      <c r="R164" s="512"/>
      <c r="S164" s="512"/>
      <c r="T164" s="512"/>
      <c r="U164" s="512"/>
      <c r="V164" s="512"/>
      <c r="W164" s="512"/>
      <c r="X164" s="512"/>
      <c r="Y164" s="512"/>
      <c r="Z164" s="512"/>
      <c r="AA164" s="512"/>
      <c r="AB164" s="512"/>
      <c r="AC164" s="512"/>
      <c r="AD164" s="512"/>
      <c r="AE164" s="512"/>
      <c r="AF164" s="512"/>
      <c r="AG164" s="512"/>
      <c r="AH164" s="512"/>
      <c r="AI164" s="512"/>
      <c r="AJ164" s="512"/>
      <c r="AK164" s="512"/>
      <c r="AL164" s="512"/>
      <c r="AM164" s="512"/>
      <c r="AN164" s="512"/>
      <c r="AO164" s="512"/>
      <c r="AP164" s="512"/>
      <c r="AQ164" s="512"/>
      <c r="AR164" s="512"/>
      <c r="AS164" s="512"/>
      <c r="AT164" s="512"/>
      <c r="AU164" s="512"/>
      <c r="AV164" s="512"/>
      <c r="AW164" s="512"/>
      <c r="AX164" s="512"/>
      <c r="AY164" s="512"/>
      <c r="AZ164" s="512"/>
      <c r="BA164" s="512"/>
      <c r="BB164" s="512"/>
      <c r="BC164" s="512"/>
      <c r="BD164" s="512"/>
      <c r="BE164" s="512"/>
      <c r="BF164" s="512"/>
      <c r="BG164" s="512"/>
      <c r="BH164" s="512"/>
      <c r="BI164" s="512"/>
      <c r="BJ164" s="512"/>
      <c r="BK164" s="512"/>
      <c r="BL164" s="512"/>
      <c r="BM164" s="512"/>
      <c r="BN164" s="512"/>
      <c r="BO164" s="512"/>
      <c r="BP164" s="512"/>
      <c r="BQ164" s="512"/>
      <c r="BR164" s="512"/>
      <c r="BS164" s="512"/>
      <c r="BT164" s="512"/>
      <c r="BU164" s="512"/>
      <c r="BV164" s="512"/>
      <c r="BW164" s="512"/>
      <c r="BX164" s="512"/>
      <c r="BY164" s="512"/>
      <c r="BZ164" s="512"/>
      <c r="CA164" s="512"/>
      <c r="CB164" s="512"/>
      <c r="CC164" s="512"/>
      <c r="CD164" s="512"/>
      <c r="CE164" s="512"/>
      <c r="CF164" s="512"/>
      <c r="CG164" s="512"/>
      <c r="CH164" s="512"/>
      <c r="CI164" s="512"/>
      <c r="CJ164" s="512"/>
      <c r="CK164" s="512"/>
      <c r="CL164" s="512"/>
      <c r="CM164" s="512"/>
      <c r="CN164" s="512"/>
      <c r="CO164" s="512"/>
      <c r="CP164" s="512"/>
      <c r="CQ164" s="512"/>
      <c r="CR164" s="512"/>
      <c r="CS164" s="512"/>
      <c r="CT164" s="12"/>
    </row>
    <row r="165" spans="3:98" hidden="1" x14ac:dyDescent="0.35">
      <c r="E165" s="495"/>
      <c r="F165" s="495"/>
      <c r="G165" s="131"/>
      <c r="H165" s="131"/>
      <c r="I165" s="131"/>
      <c r="J165" s="131"/>
      <c r="K165" s="131"/>
      <c r="L165" s="131"/>
      <c r="M165" s="131"/>
      <c r="N165" s="131"/>
      <c r="O165" s="131"/>
      <c r="P165" s="131"/>
      <c r="Q165" s="131"/>
      <c r="R165" s="131"/>
      <c r="S165" s="131"/>
      <c r="T165" s="131"/>
      <c r="U165" s="131"/>
      <c r="V165" s="131"/>
      <c r="W165" s="131"/>
      <c r="X165" s="131"/>
      <c r="Y165" s="131"/>
      <c r="Z165" s="131"/>
      <c r="AA165" s="131"/>
      <c r="AB165" s="131"/>
      <c r="AC165" s="131"/>
      <c r="AD165" s="131"/>
      <c r="AE165" s="131"/>
      <c r="AF165" s="131"/>
      <c r="AG165" s="131"/>
      <c r="AH165" s="131"/>
      <c r="AI165" s="131"/>
      <c r="AJ165" s="131"/>
      <c r="AK165" s="131"/>
      <c r="AL165" s="131"/>
      <c r="AM165" s="131"/>
      <c r="AN165" s="131"/>
      <c r="AO165" s="131"/>
      <c r="AP165" s="131"/>
      <c r="AQ165" s="131"/>
      <c r="AR165" s="131"/>
      <c r="AS165" s="131"/>
      <c r="AT165" s="131"/>
      <c r="AU165" s="131"/>
      <c r="AV165" s="131"/>
      <c r="AW165" s="131"/>
      <c r="AX165" s="131"/>
      <c r="AY165" s="131"/>
      <c r="AZ165" s="131"/>
      <c r="BA165" s="131"/>
      <c r="BB165" s="131"/>
      <c r="BC165" s="131"/>
      <c r="BD165" s="131"/>
      <c r="BE165" s="131"/>
      <c r="BF165" s="131"/>
      <c r="BG165" s="131"/>
      <c r="BH165" s="131"/>
      <c r="BI165" s="131"/>
      <c r="BJ165" s="131"/>
      <c r="BK165" s="131"/>
      <c r="BL165" s="131"/>
      <c r="BM165" s="131"/>
      <c r="BN165" s="131"/>
      <c r="BO165" s="131"/>
      <c r="BP165" s="131"/>
      <c r="BQ165" s="131"/>
      <c r="BR165" s="131"/>
      <c r="BS165" s="131"/>
      <c r="BT165" s="131"/>
      <c r="BU165" s="131"/>
      <c r="BV165" s="131"/>
      <c r="BW165" s="131"/>
      <c r="BX165" s="131"/>
      <c r="BY165" s="131"/>
      <c r="BZ165" s="131"/>
      <c r="CA165" s="131"/>
      <c r="CB165" s="131"/>
      <c r="CC165" s="131"/>
      <c r="CD165" s="131"/>
      <c r="CE165" s="131"/>
      <c r="CF165" s="131"/>
      <c r="CG165" s="131"/>
      <c r="CH165" s="131"/>
      <c r="CI165" s="131"/>
      <c r="CJ165" s="131"/>
      <c r="CK165" s="131"/>
      <c r="CL165" s="131"/>
      <c r="CM165" s="131"/>
      <c r="CN165" s="131"/>
      <c r="CO165" s="131"/>
      <c r="CP165" s="131"/>
      <c r="CQ165" s="131"/>
      <c r="CR165" s="131"/>
      <c r="CS165" s="131"/>
      <c r="CT165" s="9"/>
    </row>
    <row r="166" spans="3:98" s="71" customFormat="1" ht="14.25" hidden="1" customHeight="1" x14ac:dyDescent="0.3">
      <c r="C166" s="68" t="str">
        <f>C9</f>
        <v>A. Total investment costs</v>
      </c>
      <c r="E166" s="509">
        <f>G166+NPV(G.Asm!$F$40,H166:INDEX(H166:CS166,RP))</f>
        <v>0</v>
      </c>
      <c r="F166" s="509">
        <f>SUMIF($G$4:$CS$4,"&lt;="&amp;RP,G166:CS166)</f>
        <v>0</v>
      </c>
      <c r="G166" s="508">
        <f t="shared" ref="G166:BR166" si="43">G9</f>
        <v>0</v>
      </c>
      <c r="H166" s="508">
        <f t="shared" si="43"/>
        <v>0</v>
      </c>
      <c r="I166" s="508">
        <f t="shared" si="43"/>
        <v>0</v>
      </c>
      <c r="J166" s="508">
        <f t="shared" si="43"/>
        <v>0</v>
      </c>
      <c r="K166" s="508">
        <f t="shared" si="43"/>
        <v>0</v>
      </c>
      <c r="L166" s="508">
        <f t="shared" si="43"/>
        <v>0</v>
      </c>
      <c r="M166" s="508">
        <f t="shared" si="43"/>
        <v>0</v>
      </c>
      <c r="N166" s="508">
        <f t="shared" si="43"/>
        <v>0</v>
      </c>
      <c r="O166" s="508">
        <f t="shared" si="43"/>
        <v>0</v>
      </c>
      <c r="P166" s="508">
        <f t="shared" si="43"/>
        <v>0</v>
      </c>
      <c r="Q166" s="508">
        <f t="shared" si="43"/>
        <v>0</v>
      </c>
      <c r="R166" s="508">
        <f t="shared" si="43"/>
        <v>0</v>
      </c>
      <c r="S166" s="508">
        <f t="shared" si="43"/>
        <v>0</v>
      </c>
      <c r="T166" s="508">
        <f t="shared" si="43"/>
        <v>0</v>
      </c>
      <c r="U166" s="508">
        <f t="shared" si="43"/>
        <v>0</v>
      </c>
      <c r="V166" s="508">
        <f t="shared" si="43"/>
        <v>0</v>
      </c>
      <c r="W166" s="508">
        <f t="shared" si="43"/>
        <v>0</v>
      </c>
      <c r="X166" s="508">
        <f t="shared" si="43"/>
        <v>0</v>
      </c>
      <c r="Y166" s="508">
        <f t="shared" si="43"/>
        <v>0</v>
      </c>
      <c r="Z166" s="508">
        <f t="shared" si="43"/>
        <v>0</v>
      </c>
      <c r="AA166" s="508">
        <f t="shared" si="43"/>
        <v>0</v>
      </c>
      <c r="AB166" s="508">
        <f t="shared" si="43"/>
        <v>0</v>
      </c>
      <c r="AC166" s="508">
        <f t="shared" si="43"/>
        <v>0</v>
      </c>
      <c r="AD166" s="508">
        <f t="shared" si="43"/>
        <v>0</v>
      </c>
      <c r="AE166" s="508">
        <f t="shared" si="43"/>
        <v>0</v>
      </c>
      <c r="AF166" s="508">
        <f t="shared" si="43"/>
        <v>0</v>
      </c>
      <c r="AG166" s="508">
        <f t="shared" si="43"/>
        <v>0</v>
      </c>
      <c r="AH166" s="508">
        <f t="shared" si="43"/>
        <v>0</v>
      </c>
      <c r="AI166" s="508">
        <f t="shared" si="43"/>
        <v>0</v>
      </c>
      <c r="AJ166" s="508">
        <f t="shared" si="43"/>
        <v>0</v>
      </c>
      <c r="AK166" s="508">
        <f t="shared" si="43"/>
        <v>0</v>
      </c>
      <c r="AL166" s="508">
        <f t="shared" si="43"/>
        <v>0</v>
      </c>
      <c r="AM166" s="508">
        <f t="shared" si="43"/>
        <v>0</v>
      </c>
      <c r="AN166" s="508">
        <f t="shared" si="43"/>
        <v>0</v>
      </c>
      <c r="AO166" s="508">
        <f t="shared" si="43"/>
        <v>0</v>
      </c>
      <c r="AP166" s="508">
        <f t="shared" si="43"/>
        <v>0</v>
      </c>
      <c r="AQ166" s="508">
        <f t="shared" si="43"/>
        <v>0</v>
      </c>
      <c r="AR166" s="508">
        <f t="shared" si="43"/>
        <v>0</v>
      </c>
      <c r="AS166" s="508">
        <f t="shared" si="43"/>
        <v>0</v>
      </c>
      <c r="AT166" s="508">
        <f t="shared" si="43"/>
        <v>0</v>
      </c>
      <c r="AU166" s="508">
        <f t="shared" si="43"/>
        <v>0</v>
      </c>
      <c r="AV166" s="508">
        <f t="shared" si="43"/>
        <v>0</v>
      </c>
      <c r="AW166" s="508">
        <f t="shared" si="43"/>
        <v>0</v>
      </c>
      <c r="AX166" s="508">
        <f t="shared" si="43"/>
        <v>0</v>
      </c>
      <c r="AY166" s="508">
        <f t="shared" si="43"/>
        <v>0</v>
      </c>
      <c r="AZ166" s="508">
        <f t="shared" si="43"/>
        <v>0</v>
      </c>
      <c r="BA166" s="508">
        <f t="shared" si="43"/>
        <v>0</v>
      </c>
      <c r="BB166" s="508">
        <f t="shared" si="43"/>
        <v>0</v>
      </c>
      <c r="BC166" s="508">
        <f t="shared" si="43"/>
        <v>0</v>
      </c>
      <c r="BD166" s="508">
        <f t="shared" si="43"/>
        <v>0</v>
      </c>
      <c r="BE166" s="508">
        <f t="shared" si="43"/>
        <v>0</v>
      </c>
      <c r="BF166" s="508">
        <f t="shared" si="43"/>
        <v>0</v>
      </c>
      <c r="BG166" s="508">
        <f t="shared" si="43"/>
        <v>0</v>
      </c>
      <c r="BH166" s="508">
        <f t="shared" si="43"/>
        <v>0</v>
      </c>
      <c r="BI166" s="508">
        <f t="shared" si="43"/>
        <v>0</v>
      </c>
      <c r="BJ166" s="508">
        <f t="shared" si="43"/>
        <v>0</v>
      </c>
      <c r="BK166" s="508">
        <f t="shared" si="43"/>
        <v>0</v>
      </c>
      <c r="BL166" s="508">
        <f t="shared" si="43"/>
        <v>0</v>
      </c>
      <c r="BM166" s="508">
        <f t="shared" si="43"/>
        <v>0</v>
      </c>
      <c r="BN166" s="508">
        <f t="shared" si="43"/>
        <v>0</v>
      </c>
      <c r="BO166" s="508">
        <f t="shared" si="43"/>
        <v>0</v>
      </c>
      <c r="BP166" s="508">
        <f t="shared" si="43"/>
        <v>0</v>
      </c>
      <c r="BQ166" s="508">
        <f t="shared" si="43"/>
        <v>0</v>
      </c>
      <c r="BR166" s="508">
        <f t="shared" si="43"/>
        <v>0</v>
      </c>
      <c r="BS166" s="508">
        <f t="shared" ref="BS166:CS166" si="44">BS9</f>
        <v>0</v>
      </c>
      <c r="BT166" s="508">
        <f t="shared" si="44"/>
        <v>0</v>
      </c>
      <c r="BU166" s="508">
        <f t="shared" si="44"/>
        <v>0</v>
      </c>
      <c r="BV166" s="508">
        <f t="shared" si="44"/>
        <v>0</v>
      </c>
      <c r="BW166" s="508">
        <f t="shared" si="44"/>
        <v>0</v>
      </c>
      <c r="BX166" s="508">
        <f t="shared" si="44"/>
        <v>0</v>
      </c>
      <c r="BY166" s="508">
        <f t="shared" si="44"/>
        <v>0</v>
      </c>
      <c r="BZ166" s="508">
        <f t="shared" si="44"/>
        <v>0</v>
      </c>
      <c r="CA166" s="508">
        <f t="shared" si="44"/>
        <v>0</v>
      </c>
      <c r="CB166" s="508">
        <f t="shared" si="44"/>
        <v>0</v>
      </c>
      <c r="CC166" s="508">
        <f t="shared" si="44"/>
        <v>0</v>
      </c>
      <c r="CD166" s="508">
        <f t="shared" si="44"/>
        <v>0</v>
      </c>
      <c r="CE166" s="508">
        <f t="shared" si="44"/>
        <v>0</v>
      </c>
      <c r="CF166" s="508">
        <f t="shared" si="44"/>
        <v>0</v>
      </c>
      <c r="CG166" s="508">
        <f t="shared" si="44"/>
        <v>0</v>
      </c>
      <c r="CH166" s="508">
        <f t="shared" si="44"/>
        <v>0</v>
      </c>
      <c r="CI166" s="508">
        <f t="shared" si="44"/>
        <v>0</v>
      </c>
      <c r="CJ166" s="508">
        <f t="shared" si="44"/>
        <v>0</v>
      </c>
      <c r="CK166" s="508">
        <f t="shared" si="44"/>
        <v>0</v>
      </c>
      <c r="CL166" s="508">
        <f t="shared" si="44"/>
        <v>0</v>
      </c>
      <c r="CM166" s="508">
        <f t="shared" si="44"/>
        <v>0</v>
      </c>
      <c r="CN166" s="508">
        <f t="shared" si="44"/>
        <v>0</v>
      </c>
      <c r="CO166" s="508">
        <f t="shared" si="44"/>
        <v>0</v>
      </c>
      <c r="CP166" s="508">
        <f t="shared" si="44"/>
        <v>0</v>
      </c>
      <c r="CQ166" s="508">
        <f t="shared" si="44"/>
        <v>0</v>
      </c>
      <c r="CR166" s="508">
        <f t="shared" si="44"/>
        <v>0</v>
      </c>
      <c r="CS166" s="508">
        <f t="shared" si="44"/>
        <v>0</v>
      </c>
      <c r="CT166" s="72"/>
    </row>
    <row r="167" spans="3:98" ht="14.25" hidden="1" customHeight="1" x14ac:dyDescent="0.35">
      <c r="C167" s="81" t="str">
        <f>C40</f>
        <v>B. Residual value</v>
      </c>
      <c r="E167" s="492">
        <f>G167+NPV(G.Asm!$F$40,H167:INDEX(H167:CS167,RP))</f>
        <v>0</v>
      </c>
      <c r="F167" s="492">
        <f>SUMIF($G$4:$CS$4,"&lt;="&amp;RP,G167:CS167)</f>
        <v>0</v>
      </c>
      <c r="G167" s="66">
        <f t="shared" ref="G167:BR167" si="45">G40</f>
        <v>0</v>
      </c>
      <c r="H167" s="66">
        <f t="shared" si="45"/>
        <v>0</v>
      </c>
      <c r="I167" s="66">
        <f t="shared" si="45"/>
        <v>0</v>
      </c>
      <c r="J167" s="66">
        <f t="shared" si="45"/>
        <v>0</v>
      </c>
      <c r="K167" s="66">
        <f t="shared" si="45"/>
        <v>0</v>
      </c>
      <c r="L167" s="66">
        <f t="shared" si="45"/>
        <v>0</v>
      </c>
      <c r="M167" s="66">
        <f t="shared" si="45"/>
        <v>0</v>
      </c>
      <c r="N167" s="66">
        <f t="shared" si="45"/>
        <v>0</v>
      </c>
      <c r="O167" s="66">
        <f t="shared" si="45"/>
        <v>0</v>
      </c>
      <c r="P167" s="66">
        <f t="shared" si="45"/>
        <v>0</v>
      </c>
      <c r="Q167" s="66">
        <f t="shared" si="45"/>
        <v>0</v>
      </c>
      <c r="R167" s="66">
        <f t="shared" si="45"/>
        <v>0</v>
      </c>
      <c r="S167" s="66">
        <f t="shared" si="45"/>
        <v>0</v>
      </c>
      <c r="T167" s="66">
        <f t="shared" si="45"/>
        <v>0</v>
      </c>
      <c r="U167" s="66">
        <f t="shared" si="45"/>
        <v>0</v>
      </c>
      <c r="V167" s="66">
        <f t="shared" si="45"/>
        <v>0</v>
      </c>
      <c r="W167" s="66">
        <f t="shared" si="45"/>
        <v>0</v>
      </c>
      <c r="X167" s="66">
        <f t="shared" si="45"/>
        <v>0</v>
      </c>
      <c r="Y167" s="66">
        <f t="shared" si="45"/>
        <v>0</v>
      </c>
      <c r="Z167" s="66">
        <f t="shared" si="45"/>
        <v>0</v>
      </c>
      <c r="AA167" s="66">
        <f t="shared" si="45"/>
        <v>0</v>
      </c>
      <c r="AB167" s="66">
        <f t="shared" si="45"/>
        <v>0</v>
      </c>
      <c r="AC167" s="66">
        <f t="shared" si="45"/>
        <v>0</v>
      </c>
      <c r="AD167" s="66">
        <f t="shared" si="45"/>
        <v>0</v>
      </c>
      <c r="AE167" s="66">
        <f t="shared" si="45"/>
        <v>0</v>
      </c>
      <c r="AF167" s="66">
        <f t="shared" si="45"/>
        <v>0</v>
      </c>
      <c r="AG167" s="66">
        <f t="shared" si="45"/>
        <v>0</v>
      </c>
      <c r="AH167" s="66">
        <f t="shared" si="45"/>
        <v>0</v>
      </c>
      <c r="AI167" s="66">
        <f t="shared" si="45"/>
        <v>0</v>
      </c>
      <c r="AJ167" s="66">
        <f t="shared" si="45"/>
        <v>0</v>
      </c>
      <c r="AK167" s="66">
        <f t="shared" si="45"/>
        <v>0</v>
      </c>
      <c r="AL167" s="66">
        <f t="shared" si="45"/>
        <v>0</v>
      </c>
      <c r="AM167" s="66">
        <f t="shared" si="45"/>
        <v>0</v>
      </c>
      <c r="AN167" s="66">
        <f t="shared" si="45"/>
        <v>0</v>
      </c>
      <c r="AO167" s="66">
        <f t="shared" si="45"/>
        <v>0</v>
      </c>
      <c r="AP167" s="66">
        <f t="shared" si="45"/>
        <v>0</v>
      </c>
      <c r="AQ167" s="66">
        <f t="shared" si="45"/>
        <v>0</v>
      </c>
      <c r="AR167" s="66">
        <f t="shared" si="45"/>
        <v>0</v>
      </c>
      <c r="AS167" s="66">
        <f t="shared" si="45"/>
        <v>0</v>
      </c>
      <c r="AT167" s="66">
        <f t="shared" si="45"/>
        <v>0</v>
      </c>
      <c r="AU167" s="66">
        <f t="shared" si="45"/>
        <v>0</v>
      </c>
      <c r="AV167" s="66">
        <f t="shared" si="45"/>
        <v>0</v>
      </c>
      <c r="AW167" s="66">
        <f t="shared" si="45"/>
        <v>0</v>
      </c>
      <c r="AX167" s="66">
        <f t="shared" si="45"/>
        <v>0</v>
      </c>
      <c r="AY167" s="66">
        <f t="shared" si="45"/>
        <v>0</v>
      </c>
      <c r="AZ167" s="66">
        <f t="shared" si="45"/>
        <v>0</v>
      </c>
      <c r="BA167" s="66">
        <f t="shared" si="45"/>
        <v>0</v>
      </c>
      <c r="BB167" s="66">
        <f t="shared" si="45"/>
        <v>0</v>
      </c>
      <c r="BC167" s="66">
        <f t="shared" si="45"/>
        <v>0</v>
      </c>
      <c r="BD167" s="66">
        <f t="shared" si="45"/>
        <v>0</v>
      </c>
      <c r="BE167" s="66">
        <f t="shared" si="45"/>
        <v>0</v>
      </c>
      <c r="BF167" s="66">
        <f t="shared" si="45"/>
        <v>0</v>
      </c>
      <c r="BG167" s="66">
        <f t="shared" si="45"/>
        <v>0</v>
      </c>
      <c r="BH167" s="66">
        <f t="shared" si="45"/>
        <v>0</v>
      </c>
      <c r="BI167" s="66">
        <f t="shared" si="45"/>
        <v>0</v>
      </c>
      <c r="BJ167" s="66">
        <f t="shared" si="45"/>
        <v>0</v>
      </c>
      <c r="BK167" s="66">
        <f t="shared" si="45"/>
        <v>0</v>
      </c>
      <c r="BL167" s="66">
        <f t="shared" si="45"/>
        <v>0</v>
      </c>
      <c r="BM167" s="66">
        <f t="shared" si="45"/>
        <v>0</v>
      </c>
      <c r="BN167" s="66">
        <f t="shared" si="45"/>
        <v>0</v>
      </c>
      <c r="BO167" s="66">
        <f t="shared" si="45"/>
        <v>0</v>
      </c>
      <c r="BP167" s="66">
        <f t="shared" si="45"/>
        <v>0</v>
      </c>
      <c r="BQ167" s="66">
        <f t="shared" si="45"/>
        <v>0</v>
      </c>
      <c r="BR167" s="66">
        <f t="shared" si="45"/>
        <v>0</v>
      </c>
      <c r="BS167" s="66">
        <f t="shared" ref="BS167:CS167" si="46">BS40</f>
        <v>0</v>
      </c>
      <c r="BT167" s="66">
        <f t="shared" si="46"/>
        <v>0</v>
      </c>
      <c r="BU167" s="66">
        <f t="shared" si="46"/>
        <v>0</v>
      </c>
      <c r="BV167" s="66">
        <f t="shared" si="46"/>
        <v>0</v>
      </c>
      <c r="BW167" s="66">
        <f t="shared" si="46"/>
        <v>0</v>
      </c>
      <c r="BX167" s="66">
        <f t="shared" si="46"/>
        <v>0</v>
      </c>
      <c r="BY167" s="66">
        <f t="shared" si="46"/>
        <v>0</v>
      </c>
      <c r="BZ167" s="66">
        <f t="shared" si="46"/>
        <v>0</v>
      </c>
      <c r="CA167" s="66">
        <f t="shared" si="46"/>
        <v>0</v>
      </c>
      <c r="CB167" s="66">
        <f t="shared" si="46"/>
        <v>0</v>
      </c>
      <c r="CC167" s="66">
        <f t="shared" si="46"/>
        <v>0</v>
      </c>
      <c r="CD167" s="66">
        <f t="shared" si="46"/>
        <v>0</v>
      </c>
      <c r="CE167" s="66">
        <f t="shared" si="46"/>
        <v>0</v>
      </c>
      <c r="CF167" s="66">
        <f t="shared" si="46"/>
        <v>0</v>
      </c>
      <c r="CG167" s="66">
        <f t="shared" si="46"/>
        <v>0</v>
      </c>
      <c r="CH167" s="66">
        <f t="shared" si="46"/>
        <v>0</v>
      </c>
      <c r="CI167" s="66">
        <f t="shared" si="46"/>
        <v>0</v>
      </c>
      <c r="CJ167" s="66">
        <f t="shared" si="46"/>
        <v>0</v>
      </c>
      <c r="CK167" s="66">
        <f t="shared" si="46"/>
        <v>0</v>
      </c>
      <c r="CL167" s="66">
        <f t="shared" si="46"/>
        <v>0</v>
      </c>
      <c r="CM167" s="66">
        <f t="shared" si="46"/>
        <v>0</v>
      </c>
      <c r="CN167" s="66">
        <f t="shared" si="46"/>
        <v>0</v>
      </c>
      <c r="CO167" s="66">
        <f t="shared" si="46"/>
        <v>0</v>
      </c>
      <c r="CP167" s="66">
        <f t="shared" si="46"/>
        <v>0</v>
      </c>
      <c r="CQ167" s="66">
        <f t="shared" si="46"/>
        <v>0</v>
      </c>
      <c r="CR167" s="66">
        <f t="shared" si="46"/>
        <v>0</v>
      </c>
      <c r="CS167" s="66">
        <f t="shared" si="46"/>
        <v>0</v>
      </c>
      <c r="CT167" s="9"/>
    </row>
    <row r="168" spans="3:98" ht="14.25" hidden="1" customHeight="1" x14ac:dyDescent="0.35">
      <c r="C168" s="81" t="str">
        <f>C44</f>
        <v>C. Total operating and maintenance costs</v>
      </c>
      <c r="E168" s="492">
        <f>G168+NPV(G.Asm!$F$40,H168:INDEX(H168:CS168,RP))</f>
        <v>0</v>
      </c>
      <c r="F168" s="492">
        <f>SUMIF($G$4:$CS$4,"&lt;="&amp;RP,G168:CS168)</f>
        <v>0</v>
      </c>
      <c r="G168" s="66">
        <f t="shared" ref="G168:BR168" si="47">G44</f>
        <v>0</v>
      </c>
      <c r="H168" s="66">
        <f t="shared" si="47"/>
        <v>0</v>
      </c>
      <c r="I168" s="66">
        <f t="shared" si="47"/>
        <v>0</v>
      </c>
      <c r="J168" s="66">
        <f t="shared" si="47"/>
        <v>0</v>
      </c>
      <c r="K168" s="66">
        <f t="shared" si="47"/>
        <v>0</v>
      </c>
      <c r="L168" s="66">
        <f t="shared" si="47"/>
        <v>0</v>
      </c>
      <c r="M168" s="66">
        <f t="shared" si="47"/>
        <v>0</v>
      </c>
      <c r="N168" s="66">
        <f t="shared" si="47"/>
        <v>0</v>
      </c>
      <c r="O168" s="66">
        <f t="shared" si="47"/>
        <v>0</v>
      </c>
      <c r="P168" s="66">
        <f t="shared" si="47"/>
        <v>0</v>
      </c>
      <c r="Q168" s="66">
        <f t="shared" si="47"/>
        <v>0</v>
      </c>
      <c r="R168" s="66">
        <f t="shared" si="47"/>
        <v>0</v>
      </c>
      <c r="S168" s="66">
        <f t="shared" si="47"/>
        <v>0</v>
      </c>
      <c r="T168" s="66">
        <f t="shared" si="47"/>
        <v>0</v>
      </c>
      <c r="U168" s="66">
        <f t="shared" si="47"/>
        <v>0</v>
      </c>
      <c r="V168" s="66">
        <f t="shared" si="47"/>
        <v>0</v>
      </c>
      <c r="W168" s="66">
        <f t="shared" si="47"/>
        <v>0</v>
      </c>
      <c r="X168" s="66">
        <f t="shared" si="47"/>
        <v>0</v>
      </c>
      <c r="Y168" s="66">
        <f t="shared" si="47"/>
        <v>0</v>
      </c>
      <c r="Z168" s="66">
        <f t="shared" si="47"/>
        <v>0</v>
      </c>
      <c r="AA168" s="66">
        <f t="shared" si="47"/>
        <v>0</v>
      </c>
      <c r="AB168" s="66">
        <f t="shared" si="47"/>
        <v>0</v>
      </c>
      <c r="AC168" s="66">
        <f t="shared" si="47"/>
        <v>0</v>
      </c>
      <c r="AD168" s="66">
        <f t="shared" si="47"/>
        <v>0</v>
      </c>
      <c r="AE168" s="66">
        <f t="shared" si="47"/>
        <v>0</v>
      </c>
      <c r="AF168" s="66">
        <f t="shared" si="47"/>
        <v>0</v>
      </c>
      <c r="AG168" s="66">
        <f t="shared" si="47"/>
        <v>0</v>
      </c>
      <c r="AH168" s="66">
        <f t="shared" si="47"/>
        <v>0</v>
      </c>
      <c r="AI168" s="66">
        <f t="shared" si="47"/>
        <v>0</v>
      </c>
      <c r="AJ168" s="66">
        <f t="shared" si="47"/>
        <v>0</v>
      </c>
      <c r="AK168" s="66">
        <f t="shared" si="47"/>
        <v>0</v>
      </c>
      <c r="AL168" s="66">
        <f t="shared" si="47"/>
        <v>0</v>
      </c>
      <c r="AM168" s="66">
        <f t="shared" si="47"/>
        <v>0</v>
      </c>
      <c r="AN168" s="66">
        <f t="shared" si="47"/>
        <v>0</v>
      </c>
      <c r="AO168" s="66">
        <f t="shared" si="47"/>
        <v>0</v>
      </c>
      <c r="AP168" s="66">
        <f t="shared" si="47"/>
        <v>0</v>
      </c>
      <c r="AQ168" s="66">
        <f t="shared" si="47"/>
        <v>0</v>
      </c>
      <c r="AR168" s="66">
        <f t="shared" si="47"/>
        <v>0</v>
      </c>
      <c r="AS168" s="66">
        <f t="shared" si="47"/>
        <v>0</v>
      </c>
      <c r="AT168" s="66">
        <f t="shared" si="47"/>
        <v>0</v>
      </c>
      <c r="AU168" s="66">
        <f t="shared" si="47"/>
        <v>0</v>
      </c>
      <c r="AV168" s="66">
        <f t="shared" si="47"/>
        <v>0</v>
      </c>
      <c r="AW168" s="66">
        <f t="shared" si="47"/>
        <v>0</v>
      </c>
      <c r="AX168" s="66">
        <f t="shared" si="47"/>
        <v>0</v>
      </c>
      <c r="AY168" s="66">
        <f t="shared" si="47"/>
        <v>0</v>
      </c>
      <c r="AZ168" s="66">
        <f t="shared" si="47"/>
        <v>0</v>
      </c>
      <c r="BA168" s="66">
        <f t="shared" si="47"/>
        <v>0</v>
      </c>
      <c r="BB168" s="66">
        <f t="shared" si="47"/>
        <v>0</v>
      </c>
      <c r="BC168" s="66">
        <f t="shared" si="47"/>
        <v>0</v>
      </c>
      <c r="BD168" s="66">
        <f t="shared" si="47"/>
        <v>0</v>
      </c>
      <c r="BE168" s="66">
        <f t="shared" si="47"/>
        <v>0</v>
      </c>
      <c r="BF168" s="66">
        <f t="shared" si="47"/>
        <v>0</v>
      </c>
      <c r="BG168" s="66">
        <f t="shared" si="47"/>
        <v>0</v>
      </c>
      <c r="BH168" s="66">
        <f t="shared" si="47"/>
        <v>0</v>
      </c>
      <c r="BI168" s="66">
        <f t="shared" si="47"/>
        <v>0</v>
      </c>
      <c r="BJ168" s="66">
        <f t="shared" si="47"/>
        <v>0</v>
      </c>
      <c r="BK168" s="66">
        <f t="shared" si="47"/>
        <v>0</v>
      </c>
      <c r="BL168" s="66">
        <f t="shared" si="47"/>
        <v>0</v>
      </c>
      <c r="BM168" s="66">
        <f t="shared" si="47"/>
        <v>0</v>
      </c>
      <c r="BN168" s="66">
        <f t="shared" si="47"/>
        <v>0</v>
      </c>
      <c r="BO168" s="66">
        <f t="shared" si="47"/>
        <v>0</v>
      </c>
      <c r="BP168" s="66">
        <f t="shared" si="47"/>
        <v>0</v>
      </c>
      <c r="BQ168" s="66">
        <f t="shared" si="47"/>
        <v>0</v>
      </c>
      <c r="BR168" s="66">
        <f t="shared" si="47"/>
        <v>0</v>
      </c>
      <c r="BS168" s="66">
        <f t="shared" ref="BS168:CS168" si="48">BS44</f>
        <v>0</v>
      </c>
      <c r="BT168" s="66">
        <f t="shared" si="48"/>
        <v>0</v>
      </c>
      <c r="BU168" s="66">
        <f t="shared" si="48"/>
        <v>0</v>
      </c>
      <c r="BV168" s="66">
        <f t="shared" si="48"/>
        <v>0</v>
      </c>
      <c r="BW168" s="66">
        <f t="shared" si="48"/>
        <v>0</v>
      </c>
      <c r="BX168" s="66">
        <f t="shared" si="48"/>
        <v>0</v>
      </c>
      <c r="BY168" s="66">
        <f t="shared" si="48"/>
        <v>0</v>
      </c>
      <c r="BZ168" s="66">
        <f t="shared" si="48"/>
        <v>0</v>
      </c>
      <c r="CA168" s="66">
        <f t="shared" si="48"/>
        <v>0</v>
      </c>
      <c r="CB168" s="66">
        <f t="shared" si="48"/>
        <v>0</v>
      </c>
      <c r="CC168" s="66">
        <f t="shared" si="48"/>
        <v>0</v>
      </c>
      <c r="CD168" s="66">
        <f t="shared" si="48"/>
        <v>0</v>
      </c>
      <c r="CE168" s="66">
        <f t="shared" si="48"/>
        <v>0</v>
      </c>
      <c r="CF168" s="66">
        <f t="shared" si="48"/>
        <v>0</v>
      </c>
      <c r="CG168" s="66">
        <f t="shared" si="48"/>
        <v>0</v>
      </c>
      <c r="CH168" s="66">
        <f t="shared" si="48"/>
        <v>0</v>
      </c>
      <c r="CI168" s="66">
        <f t="shared" si="48"/>
        <v>0</v>
      </c>
      <c r="CJ168" s="66">
        <f t="shared" si="48"/>
        <v>0</v>
      </c>
      <c r="CK168" s="66">
        <f t="shared" si="48"/>
        <v>0</v>
      </c>
      <c r="CL168" s="66">
        <f t="shared" si="48"/>
        <v>0</v>
      </c>
      <c r="CM168" s="66">
        <f t="shared" si="48"/>
        <v>0</v>
      </c>
      <c r="CN168" s="66">
        <f t="shared" si="48"/>
        <v>0</v>
      </c>
      <c r="CO168" s="66">
        <f t="shared" si="48"/>
        <v>0</v>
      </c>
      <c r="CP168" s="66">
        <f t="shared" si="48"/>
        <v>0</v>
      </c>
      <c r="CQ168" s="66">
        <f t="shared" si="48"/>
        <v>0</v>
      </c>
      <c r="CR168" s="66">
        <f t="shared" si="48"/>
        <v>0</v>
      </c>
      <c r="CS168" s="66">
        <f t="shared" si="48"/>
        <v>0</v>
      </c>
      <c r="CT168" s="9"/>
    </row>
    <row r="169" spans="3:98" ht="14.25" hidden="1" customHeight="1" x14ac:dyDescent="0.35">
      <c r="C169" s="81" t="str">
        <f>C71</f>
        <v>F. Total revenues</v>
      </c>
      <c r="E169" s="492">
        <f>G169+NPV(G.Asm!$F$40,H169:INDEX(H169:CS169,RP))</f>
        <v>0</v>
      </c>
      <c r="F169" s="492">
        <f>SUMIF($G$4:$CS$4,"&lt;="&amp;RP,G169:CS169)</f>
        <v>0</v>
      </c>
      <c r="G169" s="66">
        <f t="shared" ref="G169:BR169" si="49">G71</f>
        <v>0</v>
      </c>
      <c r="H169" s="66">
        <f t="shared" si="49"/>
        <v>0</v>
      </c>
      <c r="I169" s="66">
        <f t="shared" si="49"/>
        <v>0</v>
      </c>
      <c r="J169" s="66">
        <f t="shared" si="49"/>
        <v>0</v>
      </c>
      <c r="K169" s="66">
        <f t="shared" si="49"/>
        <v>0</v>
      </c>
      <c r="L169" s="66">
        <f t="shared" si="49"/>
        <v>0</v>
      </c>
      <c r="M169" s="66">
        <f t="shared" si="49"/>
        <v>0</v>
      </c>
      <c r="N169" s="66">
        <f t="shared" si="49"/>
        <v>0</v>
      </c>
      <c r="O169" s="66">
        <f t="shared" si="49"/>
        <v>0</v>
      </c>
      <c r="P169" s="66">
        <f t="shared" si="49"/>
        <v>0</v>
      </c>
      <c r="Q169" s="66">
        <f t="shared" si="49"/>
        <v>0</v>
      </c>
      <c r="R169" s="66">
        <f t="shared" si="49"/>
        <v>0</v>
      </c>
      <c r="S169" s="66">
        <f t="shared" si="49"/>
        <v>0</v>
      </c>
      <c r="T169" s="66">
        <f t="shared" si="49"/>
        <v>0</v>
      </c>
      <c r="U169" s="66">
        <f t="shared" si="49"/>
        <v>0</v>
      </c>
      <c r="V169" s="66">
        <f t="shared" si="49"/>
        <v>0</v>
      </c>
      <c r="W169" s="66">
        <f t="shared" si="49"/>
        <v>0</v>
      </c>
      <c r="X169" s="66">
        <f t="shared" si="49"/>
        <v>0</v>
      </c>
      <c r="Y169" s="66">
        <f t="shared" si="49"/>
        <v>0</v>
      </c>
      <c r="Z169" s="66">
        <f t="shared" si="49"/>
        <v>0</v>
      </c>
      <c r="AA169" s="66">
        <f t="shared" si="49"/>
        <v>0</v>
      </c>
      <c r="AB169" s="66">
        <f t="shared" si="49"/>
        <v>0</v>
      </c>
      <c r="AC169" s="66">
        <f t="shared" si="49"/>
        <v>0</v>
      </c>
      <c r="AD169" s="66">
        <f t="shared" si="49"/>
        <v>0</v>
      </c>
      <c r="AE169" s="66">
        <f t="shared" si="49"/>
        <v>0</v>
      </c>
      <c r="AF169" s="66">
        <f t="shared" si="49"/>
        <v>0</v>
      </c>
      <c r="AG169" s="66">
        <f t="shared" si="49"/>
        <v>0</v>
      </c>
      <c r="AH169" s="66">
        <f t="shared" si="49"/>
        <v>0</v>
      </c>
      <c r="AI169" s="66">
        <f t="shared" si="49"/>
        <v>0</v>
      </c>
      <c r="AJ169" s="66">
        <f t="shared" si="49"/>
        <v>0</v>
      </c>
      <c r="AK169" s="66">
        <f t="shared" si="49"/>
        <v>0</v>
      </c>
      <c r="AL169" s="66">
        <f t="shared" si="49"/>
        <v>0</v>
      </c>
      <c r="AM169" s="66">
        <f t="shared" si="49"/>
        <v>0</v>
      </c>
      <c r="AN169" s="66">
        <f t="shared" si="49"/>
        <v>0</v>
      </c>
      <c r="AO169" s="66">
        <f t="shared" si="49"/>
        <v>0</v>
      </c>
      <c r="AP169" s="66">
        <f t="shared" si="49"/>
        <v>0</v>
      </c>
      <c r="AQ169" s="66">
        <f t="shared" si="49"/>
        <v>0</v>
      </c>
      <c r="AR169" s="66">
        <f t="shared" si="49"/>
        <v>0</v>
      </c>
      <c r="AS169" s="66">
        <f t="shared" si="49"/>
        <v>0</v>
      </c>
      <c r="AT169" s="66">
        <f t="shared" si="49"/>
        <v>0</v>
      </c>
      <c r="AU169" s="66">
        <f t="shared" si="49"/>
        <v>0</v>
      </c>
      <c r="AV169" s="66">
        <f t="shared" si="49"/>
        <v>0</v>
      </c>
      <c r="AW169" s="66">
        <f t="shared" si="49"/>
        <v>0</v>
      </c>
      <c r="AX169" s="66">
        <f t="shared" si="49"/>
        <v>0</v>
      </c>
      <c r="AY169" s="66">
        <f t="shared" si="49"/>
        <v>0</v>
      </c>
      <c r="AZ169" s="66">
        <f t="shared" si="49"/>
        <v>0</v>
      </c>
      <c r="BA169" s="66">
        <f t="shared" si="49"/>
        <v>0</v>
      </c>
      <c r="BB169" s="66">
        <f t="shared" si="49"/>
        <v>0</v>
      </c>
      <c r="BC169" s="66">
        <f t="shared" si="49"/>
        <v>0</v>
      </c>
      <c r="BD169" s="66">
        <f t="shared" si="49"/>
        <v>0</v>
      </c>
      <c r="BE169" s="66">
        <f t="shared" si="49"/>
        <v>0</v>
      </c>
      <c r="BF169" s="66">
        <f t="shared" si="49"/>
        <v>0</v>
      </c>
      <c r="BG169" s="66">
        <f t="shared" si="49"/>
        <v>0</v>
      </c>
      <c r="BH169" s="66">
        <f t="shared" si="49"/>
        <v>0</v>
      </c>
      <c r="BI169" s="66">
        <f t="shared" si="49"/>
        <v>0</v>
      </c>
      <c r="BJ169" s="66">
        <f t="shared" si="49"/>
        <v>0</v>
      </c>
      <c r="BK169" s="66">
        <f t="shared" si="49"/>
        <v>0</v>
      </c>
      <c r="BL169" s="66">
        <f t="shared" si="49"/>
        <v>0</v>
      </c>
      <c r="BM169" s="66">
        <f t="shared" si="49"/>
        <v>0</v>
      </c>
      <c r="BN169" s="66">
        <f t="shared" si="49"/>
        <v>0</v>
      </c>
      <c r="BO169" s="66">
        <f t="shared" si="49"/>
        <v>0</v>
      </c>
      <c r="BP169" s="66">
        <f t="shared" si="49"/>
        <v>0</v>
      </c>
      <c r="BQ169" s="66">
        <f t="shared" si="49"/>
        <v>0</v>
      </c>
      <c r="BR169" s="66">
        <f t="shared" si="49"/>
        <v>0</v>
      </c>
      <c r="BS169" s="66">
        <f t="shared" ref="BS169:CS169" si="50">BS71</f>
        <v>0</v>
      </c>
      <c r="BT169" s="66">
        <f t="shared" si="50"/>
        <v>0</v>
      </c>
      <c r="BU169" s="66">
        <f t="shared" si="50"/>
        <v>0</v>
      </c>
      <c r="BV169" s="66">
        <f t="shared" si="50"/>
        <v>0</v>
      </c>
      <c r="BW169" s="66">
        <f t="shared" si="50"/>
        <v>0</v>
      </c>
      <c r="BX169" s="66">
        <f t="shared" si="50"/>
        <v>0</v>
      </c>
      <c r="BY169" s="66">
        <f t="shared" si="50"/>
        <v>0</v>
      </c>
      <c r="BZ169" s="66">
        <f t="shared" si="50"/>
        <v>0</v>
      </c>
      <c r="CA169" s="66">
        <f t="shared" si="50"/>
        <v>0</v>
      </c>
      <c r="CB169" s="66">
        <f t="shared" si="50"/>
        <v>0</v>
      </c>
      <c r="CC169" s="66">
        <f t="shared" si="50"/>
        <v>0</v>
      </c>
      <c r="CD169" s="66">
        <f t="shared" si="50"/>
        <v>0</v>
      </c>
      <c r="CE169" s="66">
        <f t="shared" si="50"/>
        <v>0</v>
      </c>
      <c r="CF169" s="66">
        <f t="shared" si="50"/>
        <v>0</v>
      </c>
      <c r="CG169" s="66">
        <f t="shared" si="50"/>
        <v>0</v>
      </c>
      <c r="CH169" s="66">
        <f t="shared" si="50"/>
        <v>0</v>
      </c>
      <c r="CI169" s="66">
        <f t="shared" si="50"/>
        <v>0</v>
      </c>
      <c r="CJ169" s="66">
        <f t="shared" si="50"/>
        <v>0</v>
      </c>
      <c r="CK169" s="66">
        <f t="shared" si="50"/>
        <v>0</v>
      </c>
      <c r="CL169" s="66">
        <f t="shared" si="50"/>
        <v>0</v>
      </c>
      <c r="CM169" s="66">
        <f t="shared" si="50"/>
        <v>0</v>
      </c>
      <c r="CN169" s="66">
        <f t="shared" si="50"/>
        <v>0</v>
      </c>
      <c r="CO169" s="66">
        <f t="shared" si="50"/>
        <v>0</v>
      </c>
      <c r="CP169" s="66">
        <f t="shared" si="50"/>
        <v>0</v>
      </c>
      <c r="CQ169" s="66">
        <f t="shared" si="50"/>
        <v>0</v>
      </c>
      <c r="CR169" s="66">
        <f t="shared" si="50"/>
        <v>0</v>
      </c>
      <c r="CS169" s="66">
        <f t="shared" si="50"/>
        <v>0</v>
      </c>
      <c r="CT169" s="9"/>
    </row>
    <row r="170" spans="3:98" s="3" customFormat="1" ht="14.25" hidden="1" customHeight="1" x14ac:dyDescent="0.3">
      <c r="C170" s="87"/>
      <c r="E170" s="495"/>
      <c r="F170" s="495"/>
      <c r="G170" s="131"/>
      <c r="H170" s="131"/>
      <c r="I170" s="131"/>
      <c r="J170" s="131"/>
      <c r="K170" s="131"/>
      <c r="L170" s="131"/>
      <c r="M170" s="131"/>
      <c r="N170" s="131"/>
      <c r="O170" s="131"/>
      <c r="P170" s="131"/>
      <c r="Q170" s="131"/>
      <c r="R170" s="131"/>
      <c r="S170" s="131"/>
      <c r="T170" s="131"/>
      <c r="U170" s="131"/>
      <c r="V170" s="131"/>
      <c r="W170" s="131"/>
      <c r="X170" s="131"/>
      <c r="Y170" s="131"/>
      <c r="Z170" s="131"/>
      <c r="AA170" s="131"/>
      <c r="AB170" s="131"/>
      <c r="AC170" s="131"/>
      <c r="AD170" s="131"/>
      <c r="AE170" s="131"/>
      <c r="AF170" s="131"/>
      <c r="AG170" s="131"/>
      <c r="AH170" s="131"/>
      <c r="AI170" s="131"/>
      <c r="AJ170" s="131"/>
      <c r="AK170" s="131"/>
      <c r="AL170" s="131"/>
      <c r="AM170" s="131"/>
      <c r="AN170" s="131"/>
      <c r="AO170" s="131"/>
      <c r="AP170" s="131"/>
      <c r="AQ170" s="131"/>
      <c r="AR170" s="131"/>
      <c r="AS170" s="131"/>
      <c r="AT170" s="131"/>
      <c r="AU170" s="131"/>
      <c r="AV170" s="131"/>
      <c r="AW170" s="131"/>
      <c r="AX170" s="131"/>
      <c r="AY170" s="131"/>
      <c r="AZ170" s="131"/>
      <c r="BA170" s="131"/>
      <c r="BB170" s="131"/>
      <c r="BC170" s="131"/>
      <c r="BD170" s="131"/>
      <c r="BE170" s="131"/>
      <c r="BF170" s="131"/>
      <c r="BG170" s="131"/>
      <c r="BH170" s="131"/>
      <c r="BI170" s="131"/>
      <c r="BJ170" s="131"/>
      <c r="BK170" s="131"/>
      <c r="BL170" s="131"/>
      <c r="BM170" s="131"/>
      <c r="BN170" s="131"/>
      <c r="BO170" s="131"/>
      <c r="BP170" s="131"/>
      <c r="BQ170" s="131"/>
      <c r="BR170" s="131"/>
      <c r="BS170" s="131"/>
      <c r="BT170" s="131"/>
      <c r="BU170" s="131"/>
      <c r="BV170" s="131"/>
      <c r="BW170" s="131"/>
      <c r="BX170" s="131"/>
      <c r="BY170" s="131"/>
      <c r="BZ170" s="131"/>
      <c r="CA170" s="131"/>
      <c r="CB170" s="131"/>
      <c r="CC170" s="131"/>
      <c r="CD170" s="131"/>
      <c r="CE170" s="131"/>
      <c r="CF170" s="131"/>
      <c r="CG170" s="131"/>
      <c r="CH170" s="131"/>
      <c r="CI170" s="131"/>
      <c r="CJ170" s="131"/>
      <c r="CK170" s="131"/>
      <c r="CL170" s="131"/>
      <c r="CM170" s="131"/>
      <c r="CN170" s="131"/>
      <c r="CO170" s="131"/>
      <c r="CP170" s="131"/>
      <c r="CQ170" s="131"/>
      <c r="CR170" s="131"/>
      <c r="CS170" s="131"/>
      <c r="CT170" s="9"/>
    </row>
    <row r="171" spans="3:98" ht="14.25" hidden="1" customHeight="1" x14ac:dyDescent="0.35">
      <c r="C171" s="81" t="str">
        <f>C67</f>
        <v>E. Text: Text/Year</v>
      </c>
      <c r="E171" s="492">
        <f>G171+NPV(G.Asm!$F$40,H171:INDEX(H171:CS171,RP))</f>
        <v>0</v>
      </c>
      <c r="F171" s="492">
        <f>SUMIF($G$4:$CS$4,"&lt;="&amp;RP,G171:CS171)</f>
        <v>0</v>
      </c>
      <c r="G171" s="66">
        <f t="shared" ref="G171:BR171" si="51">G67</f>
        <v>0</v>
      </c>
      <c r="H171" s="66">
        <f t="shared" si="51"/>
        <v>0</v>
      </c>
      <c r="I171" s="66">
        <f t="shared" si="51"/>
        <v>0</v>
      </c>
      <c r="J171" s="66">
        <f t="shared" si="51"/>
        <v>0</v>
      </c>
      <c r="K171" s="66">
        <f t="shared" si="51"/>
        <v>0</v>
      </c>
      <c r="L171" s="66">
        <f t="shared" si="51"/>
        <v>0</v>
      </c>
      <c r="M171" s="66">
        <f t="shared" si="51"/>
        <v>0</v>
      </c>
      <c r="N171" s="66">
        <f t="shared" si="51"/>
        <v>0</v>
      </c>
      <c r="O171" s="66">
        <f t="shared" si="51"/>
        <v>0</v>
      </c>
      <c r="P171" s="66">
        <f t="shared" si="51"/>
        <v>0</v>
      </c>
      <c r="Q171" s="66">
        <f t="shared" si="51"/>
        <v>0</v>
      </c>
      <c r="R171" s="66">
        <f t="shared" si="51"/>
        <v>0</v>
      </c>
      <c r="S171" s="66">
        <f t="shared" si="51"/>
        <v>0</v>
      </c>
      <c r="T171" s="66">
        <f t="shared" si="51"/>
        <v>0</v>
      </c>
      <c r="U171" s="66">
        <f t="shared" si="51"/>
        <v>0</v>
      </c>
      <c r="V171" s="66">
        <f t="shared" si="51"/>
        <v>0</v>
      </c>
      <c r="W171" s="66">
        <f t="shared" si="51"/>
        <v>0</v>
      </c>
      <c r="X171" s="66">
        <f t="shared" si="51"/>
        <v>0</v>
      </c>
      <c r="Y171" s="66">
        <f t="shared" si="51"/>
        <v>0</v>
      </c>
      <c r="Z171" s="66">
        <f t="shared" si="51"/>
        <v>0</v>
      </c>
      <c r="AA171" s="66">
        <f t="shared" si="51"/>
        <v>0</v>
      </c>
      <c r="AB171" s="66">
        <f t="shared" si="51"/>
        <v>0</v>
      </c>
      <c r="AC171" s="66">
        <f t="shared" si="51"/>
        <v>0</v>
      </c>
      <c r="AD171" s="66">
        <f t="shared" si="51"/>
        <v>0</v>
      </c>
      <c r="AE171" s="66">
        <f t="shared" si="51"/>
        <v>0</v>
      </c>
      <c r="AF171" s="66">
        <f t="shared" si="51"/>
        <v>0</v>
      </c>
      <c r="AG171" s="66">
        <f t="shared" si="51"/>
        <v>0</v>
      </c>
      <c r="AH171" s="66">
        <f t="shared" si="51"/>
        <v>0</v>
      </c>
      <c r="AI171" s="66">
        <f t="shared" si="51"/>
        <v>0</v>
      </c>
      <c r="AJ171" s="66">
        <f t="shared" si="51"/>
        <v>0</v>
      </c>
      <c r="AK171" s="66">
        <f t="shared" si="51"/>
        <v>0</v>
      </c>
      <c r="AL171" s="66">
        <f t="shared" si="51"/>
        <v>0</v>
      </c>
      <c r="AM171" s="66">
        <f t="shared" si="51"/>
        <v>0</v>
      </c>
      <c r="AN171" s="66">
        <f t="shared" si="51"/>
        <v>0</v>
      </c>
      <c r="AO171" s="66">
        <f t="shared" si="51"/>
        <v>0</v>
      </c>
      <c r="AP171" s="66">
        <f t="shared" si="51"/>
        <v>0</v>
      </c>
      <c r="AQ171" s="66">
        <f t="shared" si="51"/>
        <v>0</v>
      </c>
      <c r="AR171" s="66">
        <f t="shared" si="51"/>
        <v>0</v>
      </c>
      <c r="AS171" s="66">
        <f t="shared" si="51"/>
        <v>0</v>
      </c>
      <c r="AT171" s="66">
        <f t="shared" si="51"/>
        <v>0</v>
      </c>
      <c r="AU171" s="66">
        <f t="shared" si="51"/>
        <v>0</v>
      </c>
      <c r="AV171" s="66">
        <f t="shared" si="51"/>
        <v>0</v>
      </c>
      <c r="AW171" s="66">
        <f t="shared" si="51"/>
        <v>0</v>
      </c>
      <c r="AX171" s="66">
        <f t="shared" si="51"/>
        <v>0</v>
      </c>
      <c r="AY171" s="66">
        <f t="shared" si="51"/>
        <v>0</v>
      </c>
      <c r="AZ171" s="66">
        <f t="shared" si="51"/>
        <v>0</v>
      </c>
      <c r="BA171" s="66">
        <f t="shared" si="51"/>
        <v>0</v>
      </c>
      <c r="BB171" s="66">
        <f t="shared" si="51"/>
        <v>0</v>
      </c>
      <c r="BC171" s="66">
        <f t="shared" si="51"/>
        <v>0</v>
      </c>
      <c r="BD171" s="66">
        <f t="shared" si="51"/>
        <v>0</v>
      </c>
      <c r="BE171" s="66">
        <f t="shared" si="51"/>
        <v>0</v>
      </c>
      <c r="BF171" s="66">
        <f t="shared" si="51"/>
        <v>0</v>
      </c>
      <c r="BG171" s="66">
        <f t="shared" si="51"/>
        <v>0</v>
      </c>
      <c r="BH171" s="66">
        <f t="shared" si="51"/>
        <v>0</v>
      </c>
      <c r="BI171" s="66">
        <f t="shared" si="51"/>
        <v>0</v>
      </c>
      <c r="BJ171" s="66">
        <f t="shared" si="51"/>
        <v>0</v>
      </c>
      <c r="BK171" s="66">
        <f t="shared" si="51"/>
        <v>0</v>
      </c>
      <c r="BL171" s="66">
        <f t="shared" si="51"/>
        <v>0</v>
      </c>
      <c r="BM171" s="66">
        <f t="shared" si="51"/>
        <v>0</v>
      </c>
      <c r="BN171" s="66">
        <f t="shared" si="51"/>
        <v>0</v>
      </c>
      <c r="BO171" s="66">
        <f t="shared" si="51"/>
        <v>0</v>
      </c>
      <c r="BP171" s="66">
        <f t="shared" si="51"/>
        <v>0</v>
      </c>
      <c r="BQ171" s="66">
        <f t="shared" si="51"/>
        <v>0</v>
      </c>
      <c r="BR171" s="66">
        <f t="shared" si="51"/>
        <v>0</v>
      </c>
      <c r="BS171" s="66">
        <f t="shared" ref="BS171:CS171" si="52">BS67</f>
        <v>0</v>
      </c>
      <c r="BT171" s="66">
        <f t="shared" si="52"/>
        <v>0</v>
      </c>
      <c r="BU171" s="66">
        <f t="shared" si="52"/>
        <v>0</v>
      </c>
      <c r="BV171" s="66">
        <f t="shared" si="52"/>
        <v>0</v>
      </c>
      <c r="BW171" s="66">
        <f t="shared" si="52"/>
        <v>0</v>
      </c>
      <c r="BX171" s="66">
        <f t="shared" si="52"/>
        <v>0</v>
      </c>
      <c r="BY171" s="66">
        <f t="shared" si="52"/>
        <v>0</v>
      </c>
      <c r="BZ171" s="66">
        <f t="shared" si="52"/>
        <v>0</v>
      </c>
      <c r="CA171" s="66">
        <f t="shared" si="52"/>
        <v>0</v>
      </c>
      <c r="CB171" s="66">
        <f t="shared" si="52"/>
        <v>0</v>
      </c>
      <c r="CC171" s="66">
        <f t="shared" si="52"/>
        <v>0</v>
      </c>
      <c r="CD171" s="66">
        <f t="shared" si="52"/>
        <v>0</v>
      </c>
      <c r="CE171" s="66">
        <f t="shared" si="52"/>
        <v>0</v>
      </c>
      <c r="CF171" s="66">
        <f t="shared" si="52"/>
        <v>0</v>
      </c>
      <c r="CG171" s="66">
        <f t="shared" si="52"/>
        <v>0</v>
      </c>
      <c r="CH171" s="66">
        <f t="shared" si="52"/>
        <v>0</v>
      </c>
      <c r="CI171" s="66">
        <f t="shared" si="52"/>
        <v>0</v>
      </c>
      <c r="CJ171" s="66">
        <f t="shared" si="52"/>
        <v>0</v>
      </c>
      <c r="CK171" s="66">
        <f t="shared" si="52"/>
        <v>0</v>
      </c>
      <c r="CL171" s="66">
        <f t="shared" si="52"/>
        <v>0</v>
      </c>
      <c r="CM171" s="66">
        <f t="shared" si="52"/>
        <v>0</v>
      </c>
      <c r="CN171" s="66">
        <f t="shared" si="52"/>
        <v>0</v>
      </c>
      <c r="CO171" s="66">
        <f t="shared" si="52"/>
        <v>0</v>
      </c>
      <c r="CP171" s="66">
        <f t="shared" si="52"/>
        <v>0</v>
      </c>
      <c r="CQ171" s="66">
        <f t="shared" si="52"/>
        <v>0</v>
      </c>
      <c r="CR171" s="66">
        <f t="shared" si="52"/>
        <v>0</v>
      </c>
      <c r="CS171" s="66">
        <f t="shared" si="52"/>
        <v>0</v>
      </c>
      <c r="CT171" s="9"/>
    </row>
    <row r="172" spans="3:98" hidden="1" x14ac:dyDescent="0.35">
      <c r="E172" s="495"/>
      <c r="F172" s="495"/>
      <c r="G172" s="131"/>
      <c r="H172" s="131"/>
      <c r="I172" s="131"/>
      <c r="J172" s="131"/>
      <c r="K172" s="131"/>
      <c r="L172" s="131"/>
      <c r="M172" s="131"/>
      <c r="N172" s="131"/>
      <c r="O172" s="131"/>
      <c r="P172" s="131"/>
      <c r="Q172" s="131"/>
      <c r="R172" s="131"/>
      <c r="S172" s="131"/>
      <c r="T172" s="131"/>
      <c r="U172" s="131"/>
      <c r="V172" s="131"/>
      <c r="W172" s="131"/>
      <c r="X172" s="131"/>
      <c r="Y172" s="131"/>
      <c r="Z172" s="131"/>
      <c r="AA172" s="131"/>
      <c r="AB172" s="131"/>
      <c r="AC172" s="131"/>
      <c r="AD172" s="131"/>
      <c r="AE172" s="131"/>
      <c r="AF172" s="131"/>
      <c r="AG172" s="131"/>
      <c r="AH172" s="131"/>
      <c r="AI172" s="131"/>
      <c r="AJ172" s="131"/>
      <c r="AK172" s="131"/>
      <c r="AL172" s="131"/>
      <c r="AM172" s="131"/>
      <c r="AN172" s="131"/>
      <c r="AO172" s="131"/>
      <c r="AP172" s="131"/>
      <c r="AQ172" s="131"/>
      <c r="AR172" s="131"/>
      <c r="AS172" s="131"/>
      <c r="AT172" s="131"/>
      <c r="AU172" s="131"/>
      <c r="AV172" s="131"/>
      <c r="AW172" s="131"/>
      <c r="AX172" s="131"/>
      <c r="AY172" s="131"/>
      <c r="AZ172" s="131"/>
      <c r="BA172" s="131"/>
      <c r="BB172" s="131"/>
      <c r="BC172" s="131"/>
      <c r="BD172" s="131"/>
      <c r="BE172" s="131"/>
      <c r="BF172" s="131"/>
      <c r="BG172" s="131"/>
      <c r="BH172" s="131"/>
      <c r="BI172" s="131"/>
      <c r="BJ172" s="131"/>
      <c r="BK172" s="131"/>
      <c r="BL172" s="131"/>
      <c r="BM172" s="131"/>
      <c r="BN172" s="131"/>
      <c r="BO172" s="131"/>
      <c r="BP172" s="131"/>
      <c r="BQ172" s="131"/>
      <c r="BR172" s="131"/>
      <c r="BS172" s="131"/>
      <c r="BT172" s="131"/>
      <c r="BU172" s="131"/>
      <c r="BV172" s="131"/>
      <c r="BW172" s="131"/>
      <c r="BX172" s="131"/>
      <c r="BY172" s="131"/>
      <c r="BZ172" s="131"/>
      <c r="CA172" s="131"/>
      <c r="CB172" s="131"/>
      <c r="CC172" s="131"/>
      <c r="CD172" s="131"/>
      <c r="CE172" s="131"/>
      <c r="CF172" s="131"/>
      <c r="CG172" s="131"/>
      <c r="CH172" s="131"/>
      <c r="CI172" s="131"/>
      <c r="CJ172" s="131"/>
      <c r="CK172" s="131"/>
      <c r="CL172" s="131"/>
      <c r="CM172" s="131"/>
      <c r="CN172" s="131"/>
      <c r="CO172" s="131"/>
      <c r="CP172" s="131"/>
      <c r="CQ172" s="131"/>
      <c r="CR172" s="131"/>
      <c r="CS172" s="131"/>
      <c r="CT172" s="9"/>
    </row>
    <row r="173" spans="3:98" ht="14.25" hidden="1" customHeight="1" x14ac:dyDescent="0.35">
      <c r="C173" s="81" t="str">
        <f>C95</f>
        <v>G. Total net value of externalities</v>
      </c>
      <c r="E173" s="492">
        <f>G173+NPV(G.Asm!$F$40,H173:INDEX(H173:CS173,RP))</f>
        <v>0</v>
      </c>
      <c r="F173" s="492">
        <f>SUMIF($G$4:$CS$4,"&lt;="&amp;RP,G173:CS173)</f>
        <v>0</v>
      </c>
      <c r="G173" s="66">
        <f t="shared" ref="G173:BR173" si="53">G95</f>
        <v>0</v>
      </c>
      <c r="H173" s="66">
        <f t="shared" si="53"/>
        <v>0</v>
      </c>
      <c r="I173" s="66">
        <f t="shared" si="53"/>
        <v>0</v>
      </c>
      <c r="J173" s="66">
        <f t="shared" si="53"/>
        <v>0</v>
      </c>
      <c r="K173" s="66">
        <f t="shared" si="53"/>
        <v>0</v>
      </c>
      <c r="L173" s="66">
        <f t="shared" si="53"/>
        <v>0</v>
      </c>
      <c r="M173" s="66">
        <f t="shared" si="53"/>
        <v>0</v>
      </c>
      <c r="N173" s="66">
        <f t="shared" si="53"/>
        <v>0</v>
      </c>
      <c r="O173" s="66">
        <f t="shared" si="53"/>
        <v>0</v>
      </c>
      <c r="P173" s="66">
        <f t="shared" si="53"/>
        <v>0</v>
      </c>
      <c r="Q173" s="66">
        <f t="shared" si="53"/>
        <v>0</v>
      </c>
      <c r="R173" s="66">
        <f t="shared" si="53"/>
        <v>0</v>
      </c>
      <c r="S173" s="66">
        <f t="shared" si="53"/>
        <v>0</v>
      </c>
      <c r="T173" s="66">
        <f t="shared" si="53"/>
        <v>0</v>
      </c>
      <c r="U173" s="66">
        <f t="shared" si="53"/>
        <v>0</v>
      </c>
      <c r="V173" s="66">
        <f t="shared" si="53"/>
        <v>0</v>
      </c>
      <c r="W173" s="66">
        <f t="shared" si="53"/>
        <v>0</v>
      </c>
      <c r="X173" s="66">
        <f t="shared" si="53"/>
        <v>0</v>
      </c>
      <c r="Y173" s="66">
        <f t="shared" si="53"/>
        <v>0</v>
      </c>
      <c r="Z173" s="66">
        <f t="shared" si="53"/>
        <v>0</v>
      </c>
      <c r="AA173" s="66">
        <f t="shared" si="53"/>
        <v>0</v>
      </c>
      <c r="AB173" s="66">
        <f t="shared" si="53"/>
        <v>0</v>
      </c>
      <c r="AC173" s="66">
        <f t="shared" si="53"/>
        <v>0</v>
      </c>
      <c r="AD173" s="66">
        <f t="shared" si="53"/>
        <v>0</v>
      </c>
      <c r="AE173" s="66">
        <f t="shared" si="53"/>
        <v>0</v>
      </c>
      <c r="AF173" s="66">
        <f t="shared" si="53"/>
        <v>0</v>
      </c>
      <c r="AG173" s="66">
        <f t="shared" si="53"/>
        <v>0</v>
      </c>
      <c r="AH173" s="66">
        <f t="shared" si="53"/>
        <v>0</v>
      </c>
      <c r="AI173" s="66">
        <f t="shared" si="53"/>
        <v>0</v>
      </c>
      <c r="AJ173" s="66">
        <f t="shared" si="53"/>
        <v>0</v>
      </c>
      <c r="AK173" s="66">
        <f t="shared" si="53"/>
        <v>0</v>
      </c>
      <c r="AL173" s="66">
        <f t="shared" si="53"/>
        <v>0</v>
      </c>
      <c r="AM173" s="66">
        <f t="shared" si="53"/>
        <v>0</v>
      </c>
      <c r="AN173" s="66">
        <f t="shared" si="53"/>
        <v>0</v>
      </c>
      <c r="AO173" s="66">
        <f t="shared" si="53"/>
        <v>0</v>
      </c>
      <c r="AP173" s="66">
        <f t="shared" si="53"/>
        <v>0</v>
      </c>
      <c r="AQ173" s="66">
        <f t="shared" si="53"/>
        <v>0</v>
      </c>
      <c r="AR173" s="66">
        <f t="shared" si="53"/>
        <v>0</v>
      </c>
      <c r="AS173" s="66">
        <f t="shared" si="53"/>
        <v>0</v>
      </c>
      <c r="AT173" s="66">
        <f t="shared" si="53"/>
        <v>0</v>
      </c>
      <c r="AU173" s="66">
        <f t="shared" si="53"/>
        <v>0</v>
      </c>
      <c r="AV173" s="66">
        <f t="shared" si="53"/>
        <v>0</v>
      </c>
      <c r="AW173" s="66">
        <f t="shared" si="53"/>
        <v>0</v>
      </c>
      <c r="AX173" s="66">
        <f t="shared" si="53"/>
        <v>0</v>
      </c>
      <c r="AY173" s="66">
        <f t="shared" si="53"/>
        <v>0</v>
      </c>
      <c r="AZ173" s="66">
        <f t="shared" si="53"/>
        <v>0</v>
      </c>
      <c r="BA173" s="66">
        <f t="shared" si="53"/>
        <v>0</v>
      </c>
      <c r="BB173" s="66">
        <f t="shared" si="53"/>
        <v>0</v>
      </c>
      <c r="BC173" s="66">
        <f t="shared" si="53"/>
        <v>0</v>
      </c>
      <c r="BD173" s="66">
        <f t="shared" si="53"/>
        <v>0</v>
      </c>
      <c r="BE173" s="66">
        <f t="shared" si="53"/>
        <v>0</v>
      </c>
      <c r="BF173" s="66">
        <f t="shared" si="53"/>
        <v>0</v>
      </c>
      <c r="BG173" s="66">
        <f t="shared" si="53"/>
        <v>0</v>
      </c>
      <c r="BH173" s="66">
        <f t="shared" si="53"/>
        <v>0</v>
      </c>
      <c r="BI173" s="66">
        <f t="shared" si="53"/>
        <v>0</v>
      </c>
      <c r="BJ173" s="66">
        <f t="shared" si="53"/>
        <v>0</v>
      </c>
      <c r="BK173" s="66">
        <f t="shared" si="53"/>
        <v>0</v>
      </c>
      <c r="BL173" s="66">
        <f t="shared" si="53"/>
        <v>0</v>
      </c>
      <c r="BM173" s="66">
        <f t="shared" si="53"/>
        <v>0</v>
      </c>
      <c r="BN173" s="66">
        <f t="shared" si="53"/>
        <v>0</v>
      </c>
      <c r="BO173" s="66">
        <f t="shared" si="53"/>
        <v>0</v>
      </c>
      <c r="BP173" s="66">
        <f t="shared" si="53"/>
        <v>0</v>
      </c>
      <c r="BQ173" s="66">
        <f t="shared" si="53"/>
        <v>0</v>
      </c>
      <c r="BR173" s="66">
        <f t="shared" si="53"/>
        <v>0</v>
      </c>
      <c r="BS173" s="66">
        <f t="shared" ref="BS173:CS173" si="54">BS95</f>
        <v>0</v>
      </c>
      <c r="BT173" s="66">
        <f t="shared" si="54"/>
        <v>0</v>
      </c>
      <c r="BU173" s="66">
        <f t="shared" si="54"/>
        <v>0</v>
      </c>
      <c r="BV173" s="66">
        <f t="shared" si="54"/>
        <v>0</v>
      </c>
      <c r="BW173" s="66">
        <f t="shared" si="54"/>
        <v>0</v>
      </c>
      <c r="BX173" s="66">
        <f t="shared" si="54"/>
        <v>0</v>
      </c>
      <c r="BY173" s="66">
        <f t="shared" si="54"/>
        <v>0</v>
      </c>
      <c r="BZ173" s="66">
        <f t="shared" si="54"/>
        <v>0</v>
      </c>
      <c r="CA173" s="66">
        <f t="shared" si="54"/>
        <v>0</v>
      </c>
      <c r="CB173" s="66">
        <f t="shared" si="54"/>
        <v>0</v>
      </c>
      <c r="CC173" s="66">
        <f t="shared" si="54"/>
        <v>0</v>
      </c>
      <c r="CD173" s="66">
        <f t="shared" si="54"/>
        <v>0</v>
      </c>
      <c r="CE173" s="66">
        <f t="shared" si="54"/>
        <v>0</v>
      </c>
      <c r="CF173" s="66">
        <f t="shared" si="54"/>
        <v>0</v>
      </c>
      <c r="CG173" s="66">
        <f t="shared" si="54"/>
        <v>0</v>
      </c>
      <c r="CH173" s="66">
        <f t="shared" si="54"/>
        <v>0</v>
      </c>
      <c r="CI173" s="66">
        <f t="shared" si="54"/>
        <v>0</v>
      </c>
      <c r="CJ173" s="66">
        <f t="shared" si="54"/>
        <v>0</v>
      </c>
      <c r="CK173" s="66">
        <f t="shared" si="54"/>
        <v>0</v>
      </c>
      <c r="CL173" s="66">
        <f t="shared" si="54"/>
        <v>0</v>
      </c>
      <c r="CM173" s="66">
        <f t="shared" si="54"/>
        <v>0</v>
      </c>
      <c r="CN173" s="66">
        <f t="shared" si="54"/>
        <v>0</v>
      </c>
      <c r="CO173" s="66">
        <f t="shared" si="54"/>
        <v>0</v>
      </c>
      <c r="CP173" s="66">
        <f t="shared" si="54"/>
        <v>0</v>
      </c>
      <c r="CQ173" s="66">
        <f t="shared" si="54"/>
        <v>0</v>
      </c>
      <c r="CR173" s="66">
        <f t="shared" si="54"/>
        <v>0</v>
      </c>
      <c r="CS173" s="66">
        <f t="shared" si="54"/>
        <v>0</v>
      </c>
      <c r="CT173" s="9"/>
    </row>
    <row r="174" spans="3:98" ht="14.25" hidden="1" customHeight="1" x14ac:dyDescent="0.35">
      <c r="C174" s="81" t="str">
        <f>C119</f>
        <v>H. Total net value of climate change mitigation</v>
      </c>
      <c r="E174" s="492">
        <f>G174+NPV(G.Asm!$F$40,H174:INDEX(H174:CS174,RP))</f>
        <v>0</v>
      </c>
      <c r="F174" s="492">
        <f>SUMIF($G$4:$CS$4,"&lt;="&amp;RP,G174:CS174)</f>
        <v>0</v>
      </c>
      <c r="G174" s="66">
        <f t="shared" ref="G174:BR174" si="55">G119</f>
        <v>0</v>
      </c>
      <c r="H174" s="66">
        <f t="shared" si="55"/>
        <v>0</v>
      </c>
      <c r="I174" s="66">
        <f t="shared" si="55"/>
        <v>0</v>
      </c>
      <c r="J174" s="66">
        <f t="shared" si="55"/>
        <v>0</v>
      </c>
      <c r="K174" s="66">
        <f t="shared" si="55"/>
        <v>0</v>
      </c>
      <c r="L174" s="66">
        <f t="shared" si="55"/>
        <v>0</v>
      </c>
      <c r="M174" s="66">
        <f t="shared" si="55"/>
        <v>0</v>
      </c>
      <c r="N174" s="66">
        <f t="shared" si="55"/>
        <v>0</v>
      </c>
      <c r="O174" s="66">
        <f t="shared" si="55"/>
        <v>0</v>
      </c>
      <c r="P174" s="66">
        <f t="shared" si="55"/>
        <v>0</v>
      </c>
      <c r="Q174" s="66">
        <f t="shared" si="55"/>
        <v>0</v>
      </c>
      <c r="R174" s="66">
        <f t="shared" si="55"/>
        <v>0</v>
      </c>
      <c r="S174" s="66">
        <f t="shared" si="55"/>
        <v>0</v>
      </c>
      <c r="T174" s="66">
        <f t="shared" si="55"/>
        <v>0</v>
      </c>
      <c r="U174" s="66">
        <f t="shared" si="55"/>
        <v>0</v>
      </c>
      <c r="V174" s="66">
        <f t="shared" si="55"/>
        <v>0</v>
      </c>
      <c r="W174" s="66">
        <f t="shared" si="55"/>
        <v>0</v>
      </c>
      <c r="X174" s="66">
        <f t="shared" si="55"/>
        <v>0</v>
      </c>
      <c r="Y174" s="66">
        <f t="shared" si="55"/>
        <v>0</v>
      </c>
      <c r="Z174" s="66">
        <f t="shared" si="55"/>
        <v>0</v>
      </c>
      <c r="AA174" s="66">
        <f t="shared" si="55"/>
        <v>0</v>
      </c>
      <c r="AB174" s="66">
        <f t="shared" si="55"/>
        <v>0</v>
      </c>
      <c r="AC174" s="66">
        <f t="shared" si="55"/>
        <v>0</v>
      </c>
      <c r="AD174" s="66">
        <f t="shared" si="55"/>
        <v>0</v>
      </c>
      <c r="AE174" s="66">
        <f t="shared" si="55"/>
        <v>0</v>
      </c>
      <c r="AF174" s="66">
        <f t="shared" si="55"/>
        <v>0</v>
      </c>
      <c r="AG174" s="66">
        <f t="shared" si="55"/>
        <v>0</v>
      </c>
      <c r="AH174" s="66">
        <f t="shared" si="55"/>
        <v>0</v>
      </c>
      <c r="AI174" s="66">
        <f t="shared" si="55"/>
        <v>0</v>
      </c>
      <c r="AJ174" s="66">
        <f t="shared" si="55"/>
        <v>0</v>
      </c>
      <c r="AK174" s="66">
        <f t="shared" si="55"/>
        <v>0</v>
      </c>
      <c r="AL174" s="66">
        <f t="shared" si="55"/>
        <v>0</v>
      </c>
      <c r="AM174" s="66">
        <f t="shared" si="55"/>
        <v>0</v>
      </c>
      <c r="AN174" s="66">
        <f t="shared" si="55"/>
        <v>0</v>
      </c>
      <c r="AO174" s="66">
        <f t="shared" si="55"/>
        <v>0</v>
      </c>
      <c r="AP174" s="66">
        <f t="shared" si="55"/>
        <v>0</v>
      </c>
      <c r="AQ174" s="66">
        <f t="shared" si="55"/>
        <v>0</v>
      </c>
      <c r="AR174" s="66">
        <f t="shared" si="55"/>
        <v>0</v>
      </c>
      <c r="AS174" s="66">
        <f t="shared" si="55"/>
        <v>0</v>
      </c>
      <c r="AT174" s="66">
        <f t="shared" si="55"/>
        <v>0</v>
      </c>
      <c r="AU174" s="66">
        <f t="shared" si="55"/>
        <v>0</v>
      </c>
      <c r="AV174" s="66">
        <f t="shared" si="55"/>
        <v>0</v>
      </c>
      <c r="AW174" s="66">
        <f t="shared" si="55"/>
        <v>0</v>
      </c>
      <c r="AX174" s="66">
        <f t="shared" si="55"/>
        <v>0</v>
      </c>
      <c r="AY174" s="66">
        <f t="shared" si="55"/>
        <v>0</v>
      </c>
      <c r="AZ174" s="66">
        <f t="shared" si="55"/>
        <v>0</v>
      </c>
      <c r="BA174" s="66">
        <f t="shared" si="55"/>
        <v>0</v>
      </c>
      <c r="BB174" s="66">
        <f t="shared" si="55"/>
        <v>0</v>
      </c>
      <c r="BC174" s="66">
        <f t="shared" si="55"/>
        <v>0</v>
      </c>
      <c r="BD174" s="66">
        <f t="shared" si="55"/>
        <v>0</v>
      </c>
      <c r="BE174" s="66">
        <f t="shared" si="55"/>
        <v>0</v>
      </c>
      <c r="BF174" s="66">
        <f t="shared" si="55"/>
        <v>0</v>
      </c>
      <c r="BG174" s="66">
        <f t="shared" si="55"/>
        <v>0</v>
      </c>
      <c r="BH174" s="66">
        <f t="shared" si="55"/>
        <v>0</v>
      </c>
      <c r="BI174" s="66">
        <f t="shared" si="55"/>
        <v>0</v>
      </c>
      <c r="BJ174" s="66">
        <f t="shared" si="55"/>
        <v>0</v>
      </c>
      <c r="BK174" s="66">
        <f t="shared" si="55"/>
        <v>0</v>
      </c>
      <c r="BL174" s="66">
        <f t="shared" si="55"/>
        <v>0</v>
      </c>
      <c r="BM174" s="66">
        <f t="shared" si="55"/>
        <v>0</v>
      </c>
      <c r="BN174" s="66">
        <f t="shared" si="55"/>
        <v>0</v>
      </c>
      <c r="BO174" s="66">
        <f t="shared" si="55"/>
        <v>0</v>
      </c>
      <c r="BP174" s="66">
        <f t="shared" si="55"/>
        <v>0</v>
      </c>
      <c r="BQ174" s="66">
        <f t="shared" si="55"/>
        <v>0</v>
      </c>
      <c r="BR174" s="66">
        <f t="shared" si="55"/>
        <v>0</v>
      </c>
      <c r="BS174" s="66">
        <f t="shared" ref="BS174:CS174" si="56">BS119</f>
        <v>0</v>
      </c>
      <c r="BT174" s="66">
        <f t="shared" si="56"/>
        <v>0</v>
      </c>
      <c r="BU174" s="66">
        <f t="shared" si="56"/>
        <v>0</v>
      </c>
      <c r="BV174" s="66">
        <f t="shared" si="56"/>
        <v>0</v>
      </c>
      <c r="BW174" s="66">
        <f t="shared" si="56"/>
        <v>0</v>
      </c>
      <c r="BX174" s="66">
        <f t="shared" si="56"/>
        <v>0</v>
      </c>
      <c r="BY174" s="66">
        <f t="shared" si="56"/>
        <v>0</v>
      </c>
      <c r="BZ174" s="66">
        <f t="shared" si="56"/>
        <v>0</v>
      </c>
      <c r="CA174" s="66">
        <f t="shared" si="56"/>
        <v>0</v>
      </c>
      <c r="CB174" s="66">
        <f t="shared" si="56"/>
        <v>0</v>
      </c>
      <c r="CC174" s="66">
        <f t="shared" si="56"/>
        <v>0</v>
      </c>
      <c r="CD174" s="66">
        <f t="shared" si="56"/>
        <v>0</v>
      </c>
      <c r="CE174" s="66">
        <f t="shared" si="56"/>
        <v>0</v>
      </c>
      <c r="CF174" s="66">
        <f t="shared" si="56"/>
        <v>0</v>
      </c>
      <c r="CG174" s="66">
        <f t="shared" si="56"/>
        <v>0</v>
      </c>
      <c r="CH174" s="66">
        <f t="shared" si="56"/>
        <v>0</v>
      </c>
      <c r="CI174" s="66">
        <f t="shared" si="56"/>
        <v>0</v>
      </c>
      <c r="CJ174" s="66">
        <f t="shared" si="56"/>
        <v>0</v>
      </c>
      <c r="CK174" s="66">
        <f t="shared" si="56"/>
        <v>0</v>
      </c>
      <c r="CL174" s="66">
        <f t="shared" si="56"/>
        <v>0</v>
      </c>
      <c r="CM174" s="66">
        <f t="shared" si="56"/>
        <v>0</v>
      </c>
      <c r="CN174" s="66">
        <f t="shared" si="56"/>
        <v>0</v>
      </c>
      <c r="CO174" s="66">
        <f t="shared" si="56"/>
        <v>0</v>
      </c>
      <c r="CP174" s="66">
        <f t="shared" si="56"/>
        <v>0</v>
      </c>
      <c r="CQ174" s="66">
        <f t="shared" si="56"/>
        <v>0</v>
      </c>
      <c r="CR174" s="66">
        <f t="shared" si="56"/>
        <v>0</v>
      </c>
      <c r="CS174" s="66">
        <f t="shared" si="56"/>
        <v>0</v>
      </c>
      <c r="CT174" s="9"/>
    </row>
    <row r="175" spans="3:98" hidden="1" x14ac:dyDescent="0.35">
      <c r="E175" s="495"/>
      <c r="F175" s="495"/>
      <c r="G175" s="131"/>
      <c r="H175" s="131"/>
      <c r="I175" s="131"/>
      <c r="J175" s="131"/>
      <c r="K175" s="131"/>
      <c r="L175" s="131"/>
      <c r="M175" s="131"/>
      <c r="N175" s="131"/>
      <c r="O175" s="131"/>
      <c r="P175" s="131"/>
      <c r="Q175" s="131"/>
      <c r="R175" s="131"/>
      <c r="S175" s="131"/>
      <c r="T175" s="131"/>
      <c r="U175" s="131"/>
      <c r="V175" s="131"/>
      <c r="W175" s="131"/>
      <c r="X175" s="131"/>
      <c r="Y175" s="131"/>
      <c r="Z175" s="131"/>
      <c r="AA175" s="131"/>
      <c r="AB175" s="131"/>
      <c r="AC175" s="131"/>
      <c r="AD175" s="131"/>
      <c r="AE175" s="131"/>
      <c r="AF175" s="131"/>
      <c r="AG175" s="131"/>
      <c r="AH175" s="131"/>
      <c r="AI175" s="131"/>
      <c r="AJ175" s="131"/>
      <c r="AK175" s="131"/>
      <c r="AL175" s="131"/>
      <c r="AM175" s="131"/>
      <c r="AN175" s="131"/>
      <c r="AO175" s="131"/>
      <c r="AP175" s="131"/>
      <c r="AQ175" s="131"/>
      <c r="AR175" s="131"/>
      <c r="AS175" s="131"/>
      <c r="AT175" s="131"/>
      <c r="AU175" s="131"/>
      <c r="AV175" s="131"/>
      <c r="AW175" s="131"/>
      <c r="AX175" s="131"/>
      <c r="AY175" s="131"/>
      <c r="AZ175" s="131"/>
      <c r="BA175" s="131"/>
      <c r="BB175" s="131"/>
      <c r="BC175" s="131"/>
      <c r="BD175" s="131"/>
      <c r="BE175" s="131"/>
      <c r="BF175" s="131"/>
      <c r="BG175" s="131"/>
      <c r="BH175" s="131"/>
      <c r="BI175" s="131"/>
      <c r="BJ175" s="131"/>
      <c r="BK175" s="131"/>
      <c r="BL175" s="131"/>
      <c r="BM175" s="131"/>
      <c r="BN175" s="131"/>
      <c r="BO175" s="131"/>
      <c r="BP175" s="131"/>
      <c r="BQ175" s="131"/>
      <c r="BR175" s="131"/>
      <c r="BS175" s="131"/>
      <c r="BT175" s="131"/>
      <c r="BU175" s="131"/>
      <c r="BV175" s="131"/>
      <c r="BW175" s="131"/>
      <c r="BX175" s="131"/>
      <c r="BY175" s="131"/>
      <c r="BZ175" s="131"/>
      <c r="CA175" s="131"/>
      <c r="CB175" s="131"/>
      <c r="CC175" s="131"/>
      <c r="CD175" s="131"/>
      <c r="CE175" s="131"/>
      <c r="CF175" s="131"/>
      <c r="CG175" s="131"/>
      <c r="CH175" s="131"/>
      <c r="CI175" s="131"/>
      <c r="CJ175" s="131"/>
      <c r="CK175" s="131"/>
      <c r="CL175" s="131"/>
      <c r="CM175" s="131"/>
      <c r="CN175" s="131"/>
      <c r="CO175" s="131"/>
      <c r="CP175" s="131"/>
      <c r="CQ175" s="131"/>
      <c r="CR175" s="131"/>
      <c r="CS175" s="131"/>
      <c r="CT175" s="9"/>
    </row>
    <row r="176" spans="3:98" ht="14.25" hidden="1" customHeight="1" x14ac:dyDescent="0.35">
      <c r="C176" s="77" t="s">
        <v>27</v>
      </c>
      <c r="E176" s="692" t="str">
        <f>IF(E171&lt;=0,"No value",(E166-E167+E168-E169)/E171)</f>
        <v>No value</v>
      </c>
      <c r="F176" s="692"/>
      <c r="G176" s="131"/>
      <c r="H176" s="131"/>
      <c r="I176" s="131"/>
      <c r="J176" s="131"/>
      <c r="K176" s="131"/>
      <c r="L176" s="131"/>
      <c r="M176" s="131"/>
      <c r="N176" s="131"/>
      <c r="O176" s="131"/>
      <c r="P176" s="131"/>
      <c r="Q176" s="131"/>
      <c r="R176" s="131"/>
      <c r="S176" s="131"/>
      <c r="T176" s="131"/>
      <c r="U176" s="131"/>
      <c r="V176" s="131"/>
      <c r="W176" s="131"/>
      <c r="X176" s="131"/>
      <c r="Y176" s="131"/>
      <c r="Z176" s="131"/>
      <c r="AA176" s="131"/>
      <c r="AB176" s="131"/>
      <c r="AC176" s="131"/>
      <c r="AD176" s="131"/>
      <c r="AE176" s="131"/>
      <c r="AF176" s="131"/>
      <c r="AG176" s="131"/>
      <c r="AH176" s="131"/>
      <c r="AI176" s="131"/>
      <c r="AJ176" s="131"/>
      <c r="AK176" s="131"/>
      <c r="AL176" s="131"/>
      <c r="AM176" s="131"/>
      <c r="AN176" s="131"/>
      <c r="AO176" s="131"/>
      <c r="AP176" s="131"/>
      <c r="AQ176" s="131"/>
      <c r="AR176" s="131"/>
      <c r="AS176" s="131"/>
      <c r="AT176" s="131"/>
      <c r="AU176" s="131"/>
      <c r="AV176" s="131"/>
      <c r="AW176" s="131"/>
      <c r="AX176" s="131"/>
      <c r="AY176" s="131"/>
      <c r="AZ176" s="131"/>
      <c r="BA176" s="131"/>
      <c r="BB176" s="131"/>
      <c r="BC176" s="131"/>
      <c r="BD176" s="131"/>
      <c r="BE176" s="131"/>
      <c r="BF176" s="131"/>
      <c r="BG176" s="131"/>
      <c r="BH176" s="131"/>
      <c r="BI176" s="131"/>
      <c r="BJ176" s="131"/>
      <c r="BK176" s="131"/>
      <c r="BL176" s="131"/>
      <c r="BM176" s="131"/>
      <c r="BN176" s="131"/>
      <c r="BO176" s="131"/>
      <c r="BP176" s="131"/>
      <c r="BQ176" s="131"/>
      <c r="BR176" s="131"/>
      <c r="BS176" s="131"/>
      <c r="BT176" s="131"/>
      <c r="BU176" s="131"/>
      <c r="BV176" s="131"/>
      <c r="BW176" s="131"/>
      <c r="BX176" s="131"/>
      <c r="BY176" s="131"/>
      <c r="BZ176" s="131"/>
      <c r="CA176" s="131"/>
      <c r="CB176" s="131"/>
      <c r="CC176" s="131"/>
      <c r="CD176" s="131"/>
      <c r="CE176" s="131"/>
      <c r="CF176" s="131"/>
      <c r="CG176" s="131"/>
      <c r="CH176" s="131"/>
      <c r="CI176" s="131"/>
      <c r="CJ176" s="131"/>
      <c r="CK176" s="131"/>
      <c r="CL176" s="131"/>
      <c r="CM176" s="131"/>
      <c r="CN176" s="131"/>
      <c r="CO176" s="131"/>
      <c r="CP176" s="131"/>
      <c r="CQ176" s="131"/>
      <c r="CR176" s="131"/>
      <c r="CS176" s="131"/>
      <c r="CT176" s="9"/>
    </row>
    <row r="177" spans="3:98" ht="14.25" hidden="1" customHeight="1" x14ac:dyDescent="0.35">
      <c r="C177" s="77" t="s">
        <v>220</v>
      </c>
      <c r="E177" s="692" t="str">
        <f>IF(E171&lt;=0,"No value",(E166-E167+E168-E169-E173-E174)/E171)</f>
        <v>No value</v>
      </c>
      <c r="F177" s="692"/>
      <c r="G177" s="131"/>
      <c r="H177" s="131"/>
      <c r="I177" s="131"/>
      <c r="J177" s="131"/>
      <c r="K177" s="131"/>
      <c r="L177" s="131"/>
      <c r="M177" s="131"/>
      <c r="N177" s="131"/>
      <c r="O177" s="131"/>
      <c r="P177" s="131"/>
      <c r="Q177" s="131"/>
      <c r="R177" s="131"/>
      <c r="S177" s="131"/>
      <c r="T177" s="131"/>
      <c r="U177" s="131"/>
      <c r="V177" s="131"/>
      <c r="W177" s="131"/>
      <c r="X177" s="131"/>
      <c r="Y177" s="131"/>
      <c r="Z177" s="131"/>
      <c r="AA177" s="131"/>
      <c r="AB177" s="131"/>
      <c r="AC177" s="131"/>
      <c r="AD177" s="131"/>
      <c r="AE177" s="131"/>
      <c r="AF177" s="131"/>
      <c r="AG177" s="131"/>
      <c r="AH177" s="131"/>
      <c r="AI177" s="131"/>
      <c r="AJ177" s="131"/>
      <c r="AK177" s="131"/>
      <c r="AL177" s="131"/>
      <c r="AM177" s="131"/>
      <c r="AN177" s="131"/>
      <c r="AO177" s="131"/>
      <c r="AP177" s="131"/>
      <c r="AQ177" s="131"/>
      <c r="AR177" s="131"/>
      <c r="AS177" s="131"/>
      <c r="AT177" s="131"/>
      <c r="AU177" s="131"/>
      <c r="AV177" s="131"/>
      <c r="AW177" s="131"/>
      <c r="AX177" s="131"/>
      <c r="AY177" s="131"/>
      <c r="AZ177" s="131"/>
      <c r="BA177" s="131"/>
      <c r="BB177" s="131"/>
      <c r="BC177" s="131"/>
      <c r="BD177" s="131"/>
      <c r="BE177" s="131"/>
      <c r="BF177" s="131"/>
      <c r="BG177" s="131"/>
      <c r="BH177" s="131"/>
      <c r="BI177" s="131"/>
      <c r="BJ177" s="131"/>
      <c r="BK177" s="131"/>
      <c r="BL177" s="131"/>
      <c r="BM177" s="131"/>
      <c r="BN177" s="131"/>
      <c r="BO177" s="131"/>
      <c r="BP177" s="131"/>
      <c r="BQ177" s="131"/>
      <c r="BR177" s="131"/>
      <c r="BS177" s="131"/>
      <c r="BT177" s="131"/>
      <c r="BU177" s="131"/>
      <c r="BV177" s="131"/>
      <c r="BW177" s="131"/>
      <c r="BX177" s="131"/>
      <c r="BY177" s="131"/>
      <c r="BZ177" s="131"/>
      <c r="CA177" s="131"/>
      <c r="CB177" s="131"/>
      <c r="CC177" s="131"/>
      <c r="CD177" s="131"/>
      <c r="CE177" s="131"/>
      <c r="CF177" s="131"/>
      <c r="CG177" s="131"/>
      <c r="CH177" s="131"/>
      <c r="CI177" s="131"/>
      <c r="CJ177" s="131"/>
      <c r="CK177" s="131"/>
      <c r="CL177" s="131"/>
      <c r="CM177" s="131"/>
      <c r="CN177" s="131"/>
      <c r="CO177" s="131"/>
      <c r="CP177" s="131"/>
      <c r="CQ177" s="131"/>
      <c r="CR177" s="131"/>
      <c r="CS177" s="131"/>
      <c r="CT177" s="9"/>
    </row>
    <row r="178" spans="3:98" hidden="1" x14ac:dyDescent="0.35">
      <c r="E178" s="495"/>
      <c r="F178" s="495"/>
      <c r="G178" s="131"/>
      <c r="H178" s="131"/>
      <c r="I178" s="131"/>
      <c r="J178" s="131"/>
      <c r="K178" s="131"/>
      <c r="L178" s="131"/>
      <c r="M178" s="131"/>
      <c r="N178" s="131"/>
      <c r="O178" s="131"/>
      <c r="P178" s="131"/>
      <c r="Q178" s="131"/>
      <c r="R178" s="131"/>
      <c r="S178" s="131"/>
      <c r="T178" s="131"/>
      <c r="U178" s="131"/>
      <c r="V178" s="131"/>
      <c r="W178" s="131"/>
      <c r="X178" s="131"/>
      <c r="Y178" s="131"/>
      <c r="Z178" s="131"/>
      <c r="AA178" s="131"/>
      <c r="AB178" s="131"/>
      <c r="AC178" s="131"/>
      <c r="AD178" s="131"/>
      <c r="AE178" s="131"/>
      <c r="AF178" s="131"/>
      <c r="AG178" s="131"/>
      <c r="AH178" s="131"/>
      <c r="AI178" s="131"/>
      <c r="AJ178" s="131"/>
      <c r="AK178" s="131"/>
      <c r="AL178" s="131"/>
      <c r="AM178" s="131"/>
      <c r="AN178" s="131"/>
      <c r="AO178" s="131"/>
      <c r="AP178" s="131"/>
      <c r="AQ178" s="131"/>
      <c r="AR178" s="131"/>
      <c r="AS178" s="131"/>
      <c r="AT178" s="131"/>
      <c r="AU178" s="131"/>
      <c r="AV178" s="131"/>
      <c r="AW178" s="131"/>
      <c r="AX178" s="131"/>
      <c r="AY178" s="131"/>
      <c r="AZ178" s="131"/>
      <c r="BA178" s="131"/>
      <c r="BB178" s="131"/>
      <c r="BC178" s="131"/>
      <c r="BD178" s="131"/>
      <c r="BE178" s="131"/>
      <c r="BF178" s="131"/>
      <c r="BG178" s="131"/>
      <c r="BH178" s="131"/>
      <c r="BI178" s="131"/>
      <c r="BJ178" s="131"/>
      <c r="BK178" s="131"/>
      <c r="BL178" s="131"/>
      <c r="BM178" s="131"/>
      <c r="BN178" s="131"/>
      <c r="BO178" s="131"/>
      <c r="BP178" s="131"/>
      <c r="BQ178" s="131"/>
      <c r="BR178" s="131"/>
      <c r="BS178" s="131"/>
      <c r="BT178" s="131"/>
      <c r="BU178" s="131"/>
      <c r="BV178" s="131"/>
      <c r="BW178" s="131"/>
      <c r="BX178" s="131"/>
      <c r="BY178" s="131"/>
      <c r="BZ178" s="131"/>
      <c r="CA178" s="131"/>
      <c r="CB178" s="131"/>
      <c r="CC178" s="131"/>
      <c r="CD178" s="131"/>
      <c r="CE178" s="131"/>
      <c r="CF178" s="131"/>
      <c r="CG178" s="131"/>
      <c r="CH178" s="131"/>
      <c r="CI178" s="131"/>
      <c r="CJ178" s="131"/>
      <c r="CK178" s="131"/>
      <c r="CL178" s="131"/>
      <c r="CM178" s="131"/>
      <c r="CN178" s="131"/>
      <c r="CO178" s="131"/>
      <c r="CP178" s="131"/>
      <c r="CQ178" s="131"/>
      <c r="CR178" s="131"/>
      <c r="CS178" s="131"/>
      <c r="CT178" s="9"/>
    </row>
    <row r="179" spans="3:98" hidden="1" x14ac:dyDescent="0.35">
      <c r="C179" s="217" t="s">
        <v>42</v>
      </c>
      <c r="D179" s="218"/>
      <c r="E179" s="513"/>
      <c r="F179" s="513"/>
      <c r="G179" s="515"/>
      <c r="H179" s="515"/>
      <c r="I179" s="515"/>
      <c r="J179" s="515"/>
      <c r="K179" s="515"/>
      <c r="L179" s="515"/>
      <c r="M179" s="515"/>
      <c r="N179" s="515"/>
      <c r="O179" s="515"/>
      <c r="P179" s="515"/>
      <c r="Q179" s="515"/>
      <c r="R179" s="515"/>
      <c r="S179" s="515"/>
      <c r="T179" s="515"/>
      <c r="U179" s="515"/>
      <c r="V179" s="515"/>
      <c r="W179" s="515"/>
      <c r="X179" s="515"/>
      <c r="Y179" s="515"/>
      <c r="Z179" s="515"/>
      <c r="AA179" s="515"/>
      <c r="AB179" s="515"/>
      <c r="AC179" s="515"/>
      <c r="AD179" s="515"/>
      <c r="AE179" s="515"/>
      <c r="AF179" s="515"/>
      <c r="AG179" s="515"/>
      <c r="AH179" s="515"/>
      <c r="AI179" s="515"/>
      <c r="AJ179" s="515"/>
      <c r="AK179" s="515"/>
      <c r="AL179" s="515"/>
      <c r="AM179" s="515"/>
      <c r="AN179" s="515"/>
      <c r="AO179" s="515"/>
      <c r="AP179" s="515"/>
      <c r="AQ179" s="515"/>
      <c r="AR179" s="515"/>
      <c r="AS179" s="515"/>
      <c r="AT179" s="515"/>
      <c r="AU179" s="515"/>
      <c r="AV179" s="515"/>
      <c r="AW179" s="515"/>
      <c r="AX179" s="515"/>
      <c r="AY179" s="515"/>
      <c r="AZ179" s="515"/>
      <c r="BA179" s="515"/>
      <c r="BB179" s="515"/>
      <c r="BC179" s="515"/>
      <c r="BD179" s="515"/>
      <c r="BE179" s="515"/>
      <c r="BF179" s="515"/>
      <c r="BG179" s="515"/>
      <c r="BH179" s="515"/>
      <c r="BI179" s="515"/>
      <c r="BJ179" s="515"/>
      <c r="BK179" s="515"/>
      <c r="BL179" s="515"/>
      <c r="BM179" s="515"/>
      <c r="BN179" s="515"/>
      <c r="BO179" s="515"/>
      <c r="BP179" s="515"/>
      <c r="BQ179" s="515"/>
      <c r="BR179" s="515"/>
      <c r="BS179" s="515"/>
      <c r="BT179" s="515"/>
      <c r="BU179" s="515"/>
      <c r="BV179" s="515"/>
      <c r="BW179" s="515"/>
      <c r="BX179" s="515"/>
      <c r="BY179" s="515"/>
      <c r="BZ179" s="515"/>
      <c r="CA179" s="515"/>
      <c r="CB179" s="515"/>
      <c r="CC179" s="515"/>
      <c r="CD179" s="515"/>
      <c r="CE179" s="515"/>
      <c r="CF179" s="515"/>
      <c r="CG179" s="515"/>
      <c r="CH179" s="515"/>
      <c r="CI179" s="515"/>
      <c r="CJ179" s="515"/>
      <c r="CK179" s="515"/>
      <c r="CL179" s="515"/>
      <c r="CM179" s="515"/>
      <c r="CN179" s="515"/>
      <c r="CO179" s="515"/>
      <c r="CP179" s="515"/>
      <c r="CQ179" s="515"/>
      <c r="CR179" s="515"/>
      <c r="CS179" s="515"/>
      <c r="CT179" s="9"/>
    </row>
    <row r="180" spans="3:98" hidden="1" x14ac:dyDescent="0.35">
      <c r="E180" s="495"/>
      <c r="F180" s="495"/>
      <c r="G180" s="131"/>
      <c r="H180" s="131"/>
      <c r="I180" s="131"/>
      <c r="J180" s="131"/>
      <c r="K180" s="131"/>
      <c r="L180" s="131"/>
      <c r="M180" s="131"/>
      <c r="N180" s="131"/>
      <c r="O180" s="131"/>
      <c r="P180" s="131"/>
      <c r="Q180" s="131"/>
      <c r="R180" s="131"/>
      <c r="S180" s="131"/>
      <c r="T180" s="131"/>
      <c r="U180" s="131"/>
      <c r="V180" s="131"/>
      <c r="W180" s="131"/>
      <c r="X180" s="131"/>
      <c r="Y180" s="131"/>
      <c r="Z180" s="131"/>
      <c r="AA180" s="131"/>
      <c r="AB180" s="131"/>
      <c r="AC180" s="131"/>
      <c r="AD180" s="131"/>
      <c r="AE180" s="131"/>
      <c r="AF180" s="131"/>
      <c r="AG180" s="131"/>
      <c r="AH180" s="131"/>
      <c r="AI180" s="131"/>
      <c r="AJ180" s="131"/>
      <c r="AK180" s="131"/>
      <c r="AL180" s="131"/>
      <c r="AM180" s="131"/>
      <c r="AN180" s="131"/>
      <c r="AO180" s="131"/>
      <c r="AP180" s="131"/>
      <c r="AQ180" s="131"/>
      <c r="AR180" s="131"/>
      <c r="AS180" s="131"/>
      <c r="AT180" s="131"/>
      <c r="AU180" s="131"/>
      <c r="AV180" s="131"/>
      <c r="AW180" s="131"/>
      <c r="AX180" s="131"/>
      <c r="AY180" s="131"/>
      <c r="AZ180" s="131"/>
      <c r="BA180" s="131"/>
      <c r="BB180" s="131"/>
      <c r="BC180" s="131"/>
      <c r="BD180" s="131"/>
      <c r="BE180" s="131"/>
      <c r="BF180" s="131"/>
      <c r="BG180" s="131"/>
      <c r="BH180" s="131"/>
      <c r="BI180" s="131"/>
      <c r="BJ180" s="131"/>
      <c r="BK180" s="131"/>
      <c r="BL180" s="131"/>
      <c r="BM180" s="131"/>
      <c r="BN180" s="131"/>
      <c r="BO180" s="131"/>
      <c r="BP180" s="131"/>
      <c r="BQ180" s="131"/>
      <c r="BR180" s="131"/>
      <c r="BS180" s="131"/>
      <c r="BT180" s="131"/>
      <c r="BU180" s="131"/>
      <c r="BV180" s="131"/>
      <c r="BW180" s="131"/>
      <c r="BX180" s="131"/>
      <c r="BY180" s="131"/>
      <c r="BZ180" s="131"/>
      <c r="CA180" s="131"/>
      <c r="CB180" s="131"/>
      <c r="CC180" s="131"/>
      <c r="CD180" s="131"/>
      <c r="CE180" s="131"/>
      <c r="CF180" s="131"/>
      <c r="CG180" s="131"/>
      <c r="CH180" s="131"/>
      <c r="CI180" s="131"/>
      <c r="CJ180" s="131"/>
      <c r="CK180" s="131"/>
      <c r="CL180" s="131"/>
      <c r="CM180" s="131"/>
      <c r="CN180" s="131"/>
      <c r="CO180" s="131"/>
      <c r="CP180" s="131"/>
      <c r="CQ180" s="131"/>
      <c r="CR180" s="131"/>
      <c r="CS180" s="131"/>
      <c r="CT180" s="9"/>
    </row>
    <row r="181" spans="3:98" hidden="1" x14ac:dyDescent="0.35">
      <c r="C181" s="81" t="str">
        <f>C9</f>
        <v>A. Total investment costs</v>
      </c>
      <c r="E181" s="492">
        <f>G181+NPV(G.Asm!$F$40,H181:INDEX(H181:CS181,RP))</f>
        <v>0</v>
      </c>
      <c r="F181" s="492">
        <f>SUMIF($G$4:$CS$4,"&lt;="&amp;RP,G181:CS181)</f>
        <v>0</v>
      </c>
      <c r="G181" s="66">
        <f t="shared" ref="G181:BR181" si="57">G9</f>
        <v>0</v>
      </c>
      <c r="H181" s="66">
        <f t="shared" si="57"/>
        <v>0</v>
      </c>
      <c r="I181" s="66">
        <f t="shared" si="57"/>
        <v>0</v>
      </c>
      <c r="J181" s="66">
        <f t="shared" si="57"/>
        <v>0</v>
      </c>
      <c r="K181" s="66">
        <f t="shared" si="57"/>
        <v>0</v>
      </c>
      <c r="L181" s="66">
        <f t="shared" si="57"/>
        <v>0</v>
      </c>
      <c r="M181" s="66">
        <f t="shared" si="57"/>
        <v>0</v>
      </c>
      <c r="N181" s="66">
        <f t="shared" si="57"/>
        <v>0</v>
      </c>
      <c r="O181" s="66">
        <f t="shared" si="57"/>
        <v>0</v>
      </c>
      <c r="P181" s="66">
        <f t="shared" si="57"/>
        <v>0</v>
      </c>
      <c r="Q181" s="66">
        <f t="shared" si="57"/>
        <v>0</v>
      </c>
      <c r="R181" s="66">
        <f t="shared" si="57"/>
        <v>0</v>
      </c>
      <c r="S181" s="66">
        <f t="shared" si="57"/>
        <v>0</v>
      </c>
      <c r="T181" s="66">
        <f t="shared" si="57"/>
        <v>0</v>
      </c>
      <c r="U181" s="66">
        <f t="shared" si="57"/>
        <v>0</v>
      </c>
      <c r="V181" s="66">
        <f t="shared" si="57"/>
        <v>0</v>
      </c>
      <c r="W181" s="66">
        <f t="shared" si="57"/>
        <v>0</v>
      </c>
      <c r="X181" s="66">
        <f t="shared" si="57"/>
        <v>0</v>
      </c>
      <c r="Y181" s="66">
        <f t="shared" si="57"/>
        <v>0</v>
      </c>
      <c r="Z181" s="66">
        <f t="shared" si="57"/>
        <v>0</v>
      </c>
      <c r="AA181" s="66">
        <f t="shared" si="57"/>
        <v>0</v>
      </c>
      <c r="AB181" s="66">
        <f t="shared" si="57"/>
        <v>0</v>
      </c>
      <c r="AC181" s="66">
        <f t="shared" si="57"/>
        <v>0</v>
      </c>
      <c r="AD181" s="66">
        <f t="shared" si="57"/>
        <v>0</v>
      </c>
      <c r="AE181" s="66">
        <f t="shared" si="57"/>
        <v>0</v>
      </c>
      <c r="AF181" s="66">
        <f t="shared" si="57"/>
        <v>0</v>
      </c>
      <c r="AG181" s="66">
        <f t="shared" si="57"/>
        <v>0</v>
      </c>
      <c r="AH181" s="66">
        <f t="shared" si="57"/>
        <v>0</v>
      </c>
      <c r="AI181" s="66">
        <f t="shared" si="57"/>
        <v>0</v>
      </c>
      <c r="AJ181" s="66">
        <f t="shared" si="57"/>
        <v>0</v>
      </c>
      <c r="AK181" s="66">
        <f t="shared" si="57"/>
        <v>0</v>
      </c>
      <c r="AL181" s="66">
        <f t="shared" si="57"/>
        <v>0</v>
      </c>
      <c r="AM181" s="66">
        <f t="shared" si="57"/>
        <v>0</v>
      </c>
      <c r="AN181" s="66">
        <f t="shared" si="57"/>
        <v>0</v>
      </c>
      <c r="AO181" s="66">
        <f t="shared" si="57"/>
        <v>0</v>
      </c>
      <c r="AP181" s="66">
        <f t="shared" si="57"/>
        <v>0</v>
      </c>
      <c r="AQ181" s="66">
        <f t="shared" si="57"/>
        <v>0</v>
      </c>
      <c r="AR181" s="66">
        <f t="shared" si="57"/>
        <v>0</v>
      </c>
      <c r="AS181" s="66">
        <f t="shared" si="57"/>
        <v>0</v>
      </c>
      <c r="AT181" s="66">
        <f t="shared" si="57"/>
        <v>0</v>
      </c>
      <c r="AU181" s="66">
        <f t="shared" si="57"/>
        <v>0</v>
      </c>
      <c r="AV181" s="66">
        <f t="shared" si="57"/>
        <v>0</v>
      </c>
      <c r="AW181" s="66">
        <f t="shared" si="57"/>
        <v>0</v>
      </c>
      <c r="AX181" s="66">
        <f t="shared" si="57"/>
        <v>0</v>
      </c>
      <c r="AY181" s="66">
        <f t="shared" si="57"/>
        <v>0</v>
      </c>
      <c r="AZ181" s="66">
        <f t="shared" si="57"/>
        <v>0</v>
      </c>
      <c r="BA181" s="66">
        <f t="shared" si="57"/>
        <v>0</v>
      </c>
      <c r="BB181" s="66">
        <f t="shared" si="57"/>
        <v>0</v>
      </c>
      <c r="BC181" s="66">
        <f t="shared" si="57"/>
        <v>0</v>
      </c>
      <c r="BD181" s="66">
        <f t="shared" si="57"/>
        <v>0</v>
      </c>
      <c r="BE181" s="66">
        <f t="shared" si="57"/>
        <v>0</v>
      </c>
      <c r="BF181" s="66">
        <f t="shared" si="57"/>
        <v>0</v>
      </c>
      <c r="BG181" s="66">
        <f t="shared" si="57"/>
        <v>0</v>
      </c>
      <c r="BH181" s="66">
        <f t="shared" si="57"/>
        <v>0</v>
      </c>
      <c r="BI181" s="66">
        <f t="shared" si="57"/>
        <v>0</v>
      </c>
      <c r="BJ181" s="66">
        <f t="shared" si="57"/>
        <v>0</v>
      </c>
      <c r="BK181" s="66">
        <f t="shared" si="57"/>
        <v>0</v>
      </c>
      <c r="BL181" s="66">
        <f t="shared" si="57"/>
        <v>0</v>
      </c>
      <c r="BM181" s="66">
        <f t="shared" si="57"/>
        <v>0</v>
      </c>
      <c r="BN181" s="66">
        <f t="shared" si="57"/>
        <v>0</v>
      </c>
      <c r="BO181" s="66">
        <f t="shared" si="57"/>
        <v>0</v>
      </c>
      <c r="BP181" s="66">
        <f t="shared" si="57"/>
        <v>0</v>
      </c>
      <c r="BQ181" s="66">
        <f t="shared" si="57"/>
        <v>0</v>
      </c>
      <c r="BR181" s="66">
        <f t="shared" si="57"/>
        <v>0</v>
      </c>
      <c r="BS181" s="66">
        <f t="shared" ref="BS181:CS181" si="58">BS9</f>
        <v>0</v>
      </c>
      <c r="BT181" s="66">
        <f t="shared" si="58"/>
        <v>0</v>
      </c>
      <c r="BU181" s="66">
        <f t="shared" si="58"/>
        <v>0</v>
      </c>
      <c r="BV181" s="66">
        <f t="shared" si="58"/>
        <v>0</v>
      </c>
      <c r="BW181" s="66">
        <f t="shared" si="58"/>
        <v>0</v>
      </c>
      <c r="BX181" s="66">
        <f t="shared" si="58"/>
        <v>0</v>
      </c>
      <c r="BY181" s="66">
        <f t="shared" si="58"/>
        <v>0</v>
      </c>
      <c r="BZ181" s="66">
        <f t="shared" si="58"/>
        <v>0</v>
      </c>
      <c r="CA181" s="66">
        <f t="shared" si="58"/>
        <v>0</v>
      </c>
      <c r="CB181" s="66">
        <f t="shared" si="58"/>
        <v>0</v>
      </c>
      <c r="CC181" s="66">
        <f t="shared" si="58"/>
        <v>0</v>
      </c>
      <c r="CD181" s="66">
        <f t="shared" si="58"/>
        <v>0</v>
      </c>
      <c r="CE181" s="66">
        <f t="shared" si="58"/>
        <v>0</v>
      </c>
      <c r="CF181" s="66">
        <f t="shared" si="58"/>
        <v>0</v>
      </c>
      <c r="CG181" s="66">
        <f t="shared" si="58"/>
        <v>0</v>
      </c>
      <c r="CH181" s="66">
        <f t="shared" si="58"/>
        <v>0</v>
      </c>
      <c r="CI181" s="66">
        <f t="shared" si="58"/>
        <v>0</v>
      </c>
      <c r="CJ181" s="66">
        <f t="shared" si="58"/>
        <v>0</v>
      </c>
      <c r="CK181" s="66">
        <f t="shared" si="58"/>
        <v>0</v>
      </c>
      <c r="CL181" s="66">
        <f t="shared" si="58"/>
        <v>0</v>
      </c>
      <c r="CM181" s="66">
        <f t="shared" si="58"/>
        <v>0</v>
      </c>
      <c r="CN181" s="66">
        <f t="shared" si="58"/>
        <v>0</v>
      </c>
      <c r="CO181" s="66">
        <f t="shared" si="58"/>
        <v>0</v>
      </c>
      <c r="CP181" s="66">
        <f t="shared" si="58"/>
        <v>0</v>
      </c>
      <c r="CQ181" s="66">
        <f t="shared" si="58"/>
        <v>0</v>
      </c>
      <c r="CR181" s="66">
        <f t="shared" si="58"/>
        <v>0</v>
      </c>
      <c r="CS181" s="66">
        <f t="shared" si="58"/>
        <v>0</v>
      </c>
      <c r="CT181" s="9"/>
    </row>
    <row r="182" spans="3:98" hidden="1" x14ac:dyDescent="0.35">
      <c r="C182" s="81" t="str">
        <f>C40</f>
        <v>B. Residual value</v>
      </c>
      <c r="E182" s="492">
        <f>G182+NPV(G.Asm!$F$40,H182:INDEX(H182:CS182,RP))</f>
        <v>0</v>
      </c>
      <c r="F182" s="492">
        <f>SUMIF($G$4:$CS$4,"&lt;="&amp;RP,G182:CS182)</f>
        <v>0</v>
      </c>
      <c r="G182" s="66">
        <f t="shared" ref="G182:BR182" si="59">G40</f>
        <v>0</v>
      </c>
      <c r="H182" s="66">
        <f t="shared" si="59"/>
        <v>0</v>
      </c>
      <c r="I182" s="66">
        <f t="shared" si="59"/>
        <v>0</v>
      </c>
      <c r="J182" s="66">
        <f t="shared" si="59"/>
        <v>0</v>
      </c>
      <c r="K182" s="66">
        <f t="shared" si="59"/>
        <v>0</v>
      </c>
      <c r="L182" s="66">
        <f t="shared" si="59"/>
        <v>0</v>
      </c>
      <c r="M182" s="66">
        <f t="shared" si="59"/>
        <v>0</v>
      </c>
      <c r="N182" s="66">
        <f t="shared" si="59"/>
        <v>0</v>
      </c>
      <c r="O182" s="66">
        <f t="shared" si="59"/>
        <v>0</v>
      </c>
      <c r="P182" s="66">
        <f t="shared" si="59"/>
        <v>0</v>
      </c>
      <c r="Q182" s="66">
        <f t="shared" si="59"/>
        <v>0</v>
      </c>
      <c r="R182" s="66">
        <f t="shared" si="59"/>
        <v>0</v>
      </c>
      <c r="S182" s="66">
        <f t="shared" si="59"/>
        <v>0</v>
      </c>
      <c r="T182" s="66">
        <f t="shared" si="59"/>
        <v>0</v>
      </c>
      <c r="U182" s="66">
        <f t="shared" si="59"/>
        <v>0</v>
      </c>
      <c r="V182" s="66">
        <f t="shared" si="59"/>
        <v>0</v>
      </c>
      <c r="W182" s="66">
        <f t="shared" si="59"/>
        <v>0</v>
      </c>
      <c r="X182" s="66">
        <f t="shared" si="59"/>
        <v>0</v>
      </c>
      <c r="Y182" s="66">
        <f t="shared" si="59"/>
        <v>0</v>
      </c>
      <c r="Z182" s="66">
        <f t="shared" si="59"/>
        <v>0</v>
      </c>
      <c r="AA182" s="66">
        <f t="shared" si="59"/>
        <v>0</v>
      </c>
      <c r="AB182" s="66">
        <f t="shared" si="59"/>
        <v>0</v>
      </c>
      <c r="AC182" s="66">
        <f t="shared" si="59"/>
        <v>0</v>
      </c>
      <c r="AD182" s="66">
        <f t="shared" si="59"/>
        <v>0</v>
      </c>
      <c r="AE182" s="66">
        <f t="shared" si="59"/>
        <v>0</v>
      </c>
      <c r="AF182" s="66">
        <f t="shared" si="59"/>
        <v>0</v>
      </c>
      <c r="AG182" s="66">
        <f t="shared" si="59"/>
        <v>0</v>
      </c>
      <c r="AH182" s="66">
        <f t="shared" si="59"/>
        <v>0</v>
      </c>
      <c r="AI182" s="66">
        <f t="shared" si="59"/>
        <v>0</v>
      </c>
      <c r="AJ182" s="66">
        <f t="shared" si="59"/>
        <v>0</v>
      </c>
      <c r="AK182" s="66">
        <f t="shared" si="59"/>
        <v>0</v>
      </c>
      <c r="AL182" s="66">
        <f t="shared" si="59"/>
        <v>0</v>
      </c>
      <c r="AM182" s="66">
        <f t="shared" si="59"/>
        <v>0</v>
      </c>
      <c r="AN182" s="66">
        <f t="shared" si="59"/>
        <v>0</v>
      </c>
      <c r="AO182" s="66">
        <f t="shared" si="59"/>
        <v>0</v>
      </c>
      <c r="AP182" s="66">
        <f t="shared" si="59"/>
        <v>0</v>
      </c>
      <c r="AQ182" s="66">
        <f t="shared" si="59"/>
        <v>0</v>
      </c>
      <c r="AR182" s="66">
        <f t="shared" si="59"/>
        <v>0</v>
      </c>
      <c r="AS182" s="66">
        <f t="shared" si="59"/>
        <v>0</v>
      </c>
      <c r="AT182" s="66">
        <f t="shared" si="59"/>
        <v>0</v>
      </c>
      <c r="AU182" s="66">
        <f t="shared" si="59"/>
        <v>0</v>
      </c>
      <c r="AV182" s="66">
        <f t="shared" si="59"/>
        <v>0</v>
      </c>
      <c r="AW182" s="66">
        <f t="shared" si="59"/>
        <v>0</v>
      </c>
      <c r="AX182" s="66">
        <f t="shared" si="59"/>
        <v>0</v>
      </c>
      <c r="AY182" s="66">
        <f t="shared" si="59"/>
        <v>0</v>
      </c>
      <c r="AZ182" s="66">
        <f t="shared" si="59"/>
        <v>0</v>
      </c>
      <c r="BA182" s="66">
        <f t="shared" si="59"/>
        <v>0</v>
      </c>
      <c r="BB182" s="66">
        <f t="shared" si="59"/>
        <v>0</v>
      </c>
      <c r="BC182" s="66">
        <f t="shared" si="59"/>
        <v>0</v>
      </c>
      <c r="BD182" s="66">
        <f t="shared" si="59"/>
        <v>0</v>
      </c>
      <c r="BE182" s="66">
        <f t="shared" si="59"/>
        <v>0</v>
      </c>
      <c r="BF182" s="66">
        <f t="shared" si="59"/>
        <v>0</v>
      </c>
      <c r="BG182" s="66">
        <f t="shared" si="59"/>
        <v>0</v>
      </c>
      <c r="BH182" s="66">
        <f t="shared" si="59"/>
        <v>0</v>
      </c>
      <c r="BI182" s="66">
        <f t="shared" si="59"/>
        <v>0</v>
      </c>
      <c r="BJ182" s="66">
        <f t="shared" si="59"/>
        <v>0</v>
      </c>
      <c r="BK182" s="66">
        <f t="shared" si="59"/>
        <v>0</v>
      </c>
      <c r="BL182" s="66">
        <f t="shared" si="59"/>
        <v>0</v>
      </c>
      <c r="BM182" s="66">
        <f t="shared" si="59"/>
        <v>0</v>
      </c>
      <c r="BN182" s="66">
        <f t="shared" si="59"/>
        <v>0</v>
      </c>
      <c r="BO182" s="66">
        <f t="shared" si="59"/>
        <v>0</v>
      </c>
      <c r="BP182" s="66">
        <f t="shared" si="59"/>
        <v>0</v>
      </c>
      <c r="BQ182" s="66">
        <f t="shared" si="59"/>
        <v>0</v>
      </c>
      <c r="BR182" s="66">
        <f t="shared" si="59"/>
        <v>0</v>
      </c>
      <c r="BS182" s="66">
        <f t="shared" ref="BS182:CS182" si="60">BS40</f>
        <v>0</v>
      </c>
      <c r="BT182" s="66">
        <f t="shared" si="60"/>
        <v>0</v>
      </c>
      <c r="BU182" s="66">
        <f t="shared" si="60"/>
        <v>0</v>
      </c>
      <c r="BV182" s="66">
        <f t="shared" si="60"/>
        <v>0</v>
      </c>
      <c r="BW182" s="66">
        <f t="shared" si="60"/>
        <v>0</v>
      </c>
      <c r="BX182" s="66">
        <f t="shared" si="60"/>
        <v>0</v>
      </c>
      <c r="BY182" s="66">
        <f t="shared" si="60"/>
        <v>0</v>
      </c>
      <c r="BZ182" s="66">
        <f t="shared" si="60"/>
        <v>0</v>
      </c>
      <c r="CA182" s="66">
        <f t="shared" si="60"/>
        <v>0</v>
      </c>
      <c r="CB182" s="66">
        <f t="shared" si="60"/>
        <v>0</v>
      </c>
      <c r="CC182" s="66">
        <f t="shared" si="60"/>
        <v>0</v>
      </c>
      <c r="CD182" s="66">
        <f t="shared" si="60"/>
        <v>0</v>
      </c>
      <c r="CE182" s="66">
        <f t="shared" si="60"/>
        <v>0</v>
      </c>
      <c r="CF182" s="66">
        <f t="shared" si="60"/>
        <v>0</v>
      </c>
      <c r="CG182" s="66">
        <f t="shared" si="60"/>
        <v>0</v>
      </c>
      <c r="CH182" s="66">
        <f t="shared" si="60"/>
        <v>0</v>
      </c>
      <c r="CI182" s="66">
        <f t="shared" si="60"/>
        <v>0</v>
      </c>
      <c r="CJ182" s="66">
        <f t="shared" si="60"/>
        <v>0</v>
      </c>
      <c r="CK182" s="66">
        <f t="shared" si="60"/>
        <v>0</v>
      </c>
      <c r="CL182" s="66">
        <f t="shared" si="60"/>
        <v>0</v>
      </c>
      <c r="CM182" s="66">
        <f t="shared" si="60"/>
        <v>0</v>
      </c>
      <c r="CN182" s="66">
        <f t="shared" si="60"/>
        <v>0</v>
      </c>
      <c r="CO182" s="66">
        <f t="shared" si="60"/>
        <v>0</v>
      </c>
      <c r="CP182" s="66">
        <f t="shared" si="60"/>
        <v>0</v>
      </c>
      <c r="CQ182" s="66">
        <f t="shared" si="60"/>
        <v>0</v>
      </c>
      <c r="CR182" s="66">
        <f t="shared" si="60"/>
        <v>0</v>
      </c>
      <c r="CS182" s="66">
        <f t="shared" si="60"/>
        <v>0</v>
      </c>
      <c r="CT182" s="9"/>
    </row>
    <row r="183" spans="3:98" hidden="1" x14ac:dyDescent="0.35">
      <c r="C183" s="81" t="str">
        <f>C44</f>
        <v>C. Total operating and maintenance costs</v>
      </c>
      <c r="E183" s="492">
        <f>G183+NPV(G.Asm!$F$40,H183:INDEX(H183:CS183,RP))</f>
        <v>0</v>
      </c>
      <c r="F183" s="492">
        <f>SUMIF($G$4:$CS$4,"&lt;="&amp;RP,G183:CS183)</f>
        <v>0</v>
      </c>
      <c r="G183" s="66">
        <f t="shared" ref="G183:BR183" si="61">G44</f>
        <v>0</v>
      </c>
      <c r="H183" s="66">
        <f t="shared" si="61"/>
        <v>0</v>
      </c>
      <c r="I183" s="66">
        <f t="shared" si="61"/>
        <v>0</v>
      </c>
      <c r="J183" s="66">
        <f t="shared" si="61"/>
        <v>0</v>
      </c>
      <c r="K183" s="66">
        <f t="shared" si="61"/>
        <v>0</v>
      </c>
      <c r="L183" s="66">
        <f t="shared" si="61"/>
        <v>0</v>
      </c>
      <c r="M183" s="66">
        <f t="shared" si="61"/>
        <v>0</v>
      </c>
      <c r="N183" s="66">
        <f t="shared" si="61"/>
        <v>0</v>
      </c>
      <c r="O183" s="66">
        <f t="shared" si="61"/>
        <v>0</v>
      </c>
      <c r="P183" s="66">
        <f t="shared" si="61"/>
        <v>0</v>
      </c>
      <c r="Q183" s="66">
        <f t="shared" si="61"/>
        <v>0</v>
      </c>
      <c r="R183" s="66">
        <f t="shared" si="61"/>
        <v>0</v>
      </c>
      <c r="S183" s="66">
        <f t="shared" si="61"/>
        <v>0</v>
      </c>
      <c r="T183" s="66">
        <f t="shared" si="61"/>
        <v>0</v>
      </c>
      <c r="U183" s="66">
        <f t="shared" si="61"/>
        <v>0</v>
      </c>
      <c r="V183" s="66">
        <f t="shared" si="61"/>
        <v>0</v>
      </c>
      <c r="W183" s="66">
        <f t="shared" si="61"/>
        <v>0</v>
      </c>
      <c r="X183" s="66">
        <f t="shared" si="61"/>
        <v>0</v>
      </c>
      <c r="Y183" s="66">
        <f t="shared" si="61"/>
        <v>0</v>
      </c>
      <c r="Z183" s="66">
        <f t="shared" si="61"/>
        <v>0</v>
      </c>
      <c r="AA183" s="66">
        <f t="shared" si="61"/>
        <v>0</v>
      </c>
      <c r="AB183" s="66">
        <f t="shared" si="61"/>
        <v>0</v>
      </c>
      <c r="AC183" s="66">
        <f t="shared" si="61"/>
        <v>0</v>
      </c>
      <c r="AD183" s="66">
        <f t="shared" si="61"/>
        <v>0</v>
      </c>
      <c r="AE183" s="66">
        <f t="shared" si="61"/>
        <v>0</v>
      </c>
      <c r="AF183" s="66">
        <f t="shared" si="61"/>
        <v>0</v>
      </c>
      <c r="AG183" s="66">
        <f t="shared" si="61"/>
        <v>0</v>
      </c>
      <c r="AH183" s="66">
        <f t="shared" si="61"/>
        <v>0</v>
      </c>
      <c r="AI183" s="66">
        <f t="shared" si="61"/>
        <v>0</v>
      </c>
      <c r="AJ183" s="66">
        <f t="shared" si="61"/>
        <v>0</v>
      </c>
      <c r="AK183" s="66">
        <f t="shared" si="61"/>
        <v>0</v>
      </c>
      <c r="AL183" s="66">
        <f t="shared" si="61"/>
        <v>0</v>
      </c>
      <c r="AM183" s="66">
        <f t="shared" si="61"/>
        <v>0</v>
      </c>
      <c r="AN183" s="66">
        <f t="shared" si="61"/>
        <v>0</v>
      </c>
      <c r="AO183" s="66">
        <f t="shared" si="61"/>
        <v>0</v>
      </c>
      <c r="AP183" s="66">
        <f t="shared" si="61"/>
        <v>0</v>
      </c>
      <c r="AQ183" s="66">
        <f t="shared" si="61"/>
        <v>0</v>
      </c>
      <c r="AR183" s="66">
        <f t="shared" si="61"/>
        <v>0</v>
      </c>
      <c r="AS183" s="66">
        <f t="shared" si="61"/>
        <v>0</v>
      </c>
      <c r="AT183" s="66">
        <f t="shared" si="61"/>
        <v>0</v>
      </c>
      <c r="AU183" s="66">
        <f t="shared" si="61"/>
        <v>0</v>
      </c>
      <c r="AV183" s="66">
        <f t="shared" si="61"/>
        <v>0</v>
      </c>
      <c r="AW183" s="66">
        <f t="shared" si="61"/>
        <v>0</v>
      </c>
      <c r="AX183" s="66">
        <f t="shared" si="61"/>
        <v>0</v>
      </c>
      <c r="AY183" s="66">
        <f t="shared" si="61"/>
        <v>0</v>
      </c>
      <c r="AZ183" s="66">
        <f t="shared" si="61"/>
        <v>0</v>
      </c>
      <c r="BA183" s="66">
        <f t="shared" si="61"/>
        <v>0</v>
      </c>
      <c r="BB183" s="66">
        <f t="shared" si="61"/>
        <v>0</v>
      </c>
      <c r="BC183" s="66">
        <f t="shared" si="61"/>
        <v>0</v>
      </c>
      <c r="BD183" s="66">
        <f t="shared" si="61"/>
        <v>0</v>
      </c>
      <c r="BE183" s="66">
        <f t="shared" si="61"/>
        <v>0</v>
      </c>
      <c r="BF183" s="66">
        <f t="shared" si="61"/>
        <v>0</v>
      </c>
      <c r="BG183" s="66">
        <f t="shared" si="61"/>
        <v>0</v>
      </c>
      <c r="BH183" s="66">
        <f t="shared" si="61"/>
        <v>0</v>
      </c>
      <c r="BI183" s="66">
        <f t="shared" si="61"/>
        <v>0</v>
      </c>
      <c r="BJ183" s="66">
        <f t="shared" si="61"/>
        <v>0</v>
      </c>
      <c r="BK183" s="66">
        <f t="shared" si="61"/>
        <v>0</v>
      </c>
      <c r="BL183" s="66">
        <f t="shared" si="61"/>
        <v>0</v>
      </c>
      <c r="BM183" s="66">
        <f t="shared" si="61"/>
        <v>0</v>
      </c>
      <c r="BN183" s="66">
        <f t="shared" si="61"/>
        <v>0</v>
      </c>
      <c r="BO183" s="66">
        <f t="shared" si="61"/>
        <v>0</v>
      </c>
      <c r="BP183" s="66">
        <f t="shared" si="61"/>
        <v>0</v>
      </c>
      <c r="BQ183" s="66">
        <f t="shared" si="61"/>
        <v>0</v>
      </c>
      <c r="BR183" s="66">
        <f t="shared" si="61"/>
        <v>0</v>
      </c>
      <c r="BS183" s="66">
        <f t="shared" ref="BS183:CS183" si="62">BS44</f>
        <v>0</v>
      </c>
      <c r="BT183" s="66">
        <f t="shared" si="62"/>
        <v>0</v>
      </c>
      <c r="BU183" s="66">
        <f t="shared" si="62"/>
        <v>0</v>
      </c>
      <c r="BV183" s="66">
        <f t="shared" si="62"/>
        <v>0</v>
      </c>
      <c r="BW183" s="66">
        <f t="shared" si="62"/>
        <v>0</v>
      </c>
      <c r="BX183" s="66">
        <f t="shared" si="62"/>
        <v>0</v>
      </c>
      <c r="BY183" s="66">
        <f t="shared" si="62"/>
        <v>0</v>
      </c>
      <c r="BZ183" s="66">
        <f t="shared" si="62"/>
        <v>0</v>
      </c>
      <c r="CA183" s="66">
        <f t="shared" si="62"/>
        <v>0</v>
      </c>
      <c r="CB183" s="66">
        <f t="shared" si="62"/>
        <v>0</v>
      </c>
      <c r="CC183" s="66">
        <f t="shared" si="62"/>
        <v>0</v>
      </c>
      <c r="CD183" s="66">
        <f t="shared" si="62"/>
        <v>0</v>
      </c>
      <c r="CE183" s="66">
        <f t="shared" si="62"/>
        <v>0</v>
      </c>
      <c r="CF183" s="66">
        <f t="shared" si="62"/>
        <v>0</v>
      </c>
      <c r="CG183" s="66">
        <f t="shared" si="62"/>
        <v>0</v>
      </c>
      <c r="CH183" s="66">
        <f t="shared" si="62"/>
        <v>0</v>
      </c>
      <c r="CI183" s="66">
        <f t="shared" si="62"/>
        <v>0</v>
      </c>
      <c r="CJ183" s="66">
        <f t="shared" si="62"/>
        <v>0</v>
      </c>
      <c r="CK183" s="66">
        <f t="shared" si="62"/>
        <v>0</v>
      </c>
      <c r="CL183" s="66">
        <f t="shared" si="62"/>
        <v>0</v>
      </c>
      <c r="CM183" s="66">
        <f t="shared" si="62"/>
        <v>0</v>
      </c>
      <c r="CN183" s="66">
        <f t="shared" si="62"/>
        <v>0</v>
      </c>
      <c r="CO183" s="66">
        <f t="shared" si="62"/>
        <v>0</v>
      </c>
      <c r="CP183" s="66">
        <f t="shared" si="62"/>
        <v>0</v>
      </c>
      <c r="CQ183" s="66">
        <f t="shared" si="62"/>
        <v>0</v>
      </c>
      <c r="CR183" s="66">
        <f t="shared" si="62"/>
        <v>0</v>
      </c>
      <c r="CS183" s="66">
        <f t="shared" si="62"/>
        <v>0</v>
      </c>
      <c r="CT183" s="9"/>
    </row>
    <row r="184" spans="3:98" s="4" customFormat="1" ht="13" hidden="1" x14ac:dyDescent="0.3">
      <c r="C184" s="77" t="s">
        <v>44</v>
      </c>
      <c r="D184" s="55"/>
      <c r="E184" s="492">
        <f>G184+NPV(G.Asm!$F$40,H184:INDEX(H184:CS184,RP))</f>
        <v>0</v>
      </c>
      <c r="F184" s="492">
        <f>SUMIF($G$4:$CS$4,"&lt;="&amp;RP,G184:CS184)</f>
        <v>0</v>
      </c>
      <c r="G184" s="492">
        <f>G181-G182+G183</f>
        <v>0</v>
      </c>
      <c r="H184" s="492">
        <f t="shared" ref="H184:BS184" si="63">H181-H182+H183</f>
        <v>0</v>
      </c>
      <c r="I184" s="492">
        <f t="shared" si="63"/>
        <v>0</v>
      </c>
      <c r="J184" s="492">
        <f t="shared" si="63"/>
        <v>0</v>
      </c>
      <c r="K184" s="492">
        <f t="shared" si="63"/>
        <v>0</v>
      </c>
      <c r="L184" s="492">
        <f t="shared" si="63"/>
        <v>0</v>
      </c>
      <c r="M184" s="492">
        <f t="shared" si="63"/>
        <v>0</v>
      </c>
      <c r="N184" s="492">
        <f t="shared" si="63"/>
        <v>0</v>
      </c>
      <c r="O184" s="492">
        <f t="shared" si="63"/>
        <v>0</v>
      </c>
      <c r="P184" s="492">
        <f t="shared" si="63"/>
        <v>0</v>
      </c>
      <c r="Q184" s="492">
        <f t="shared" si="63"/>
        <v>0</v>
      </c>
      <c r="R184" s="492">
        <f t="shared" si="63"/>
        <v>0</v>
      </c>
      <c r="S184" s="492">
        <f t="shared" si="63"/>
        <v>0</v>
      </c>
      <c r="T184" s="492">
        <f t="shared" si="63"/>
        <v>0</v>
      </c>
      <c r="U184" s="492">
        <f t="shared" si="63"/>
        <v>0</v>
      </c>
      <c r="V184" s="492">
        <f t="shared" si="63"/>
        <v>0</v>
      </c>
      <c r="W184" s="492">
        <f t="shared" si="63"/>
        <v>0</v>
      </c>
      <c r="X184" s="492">
        <f t="shared" si="63"/>
        <v>0</v>
      </c>
      <c r="Y184" s="492">
        <f t="shared" si="63"/>
        <v>0</v>
      </c>
      <c r="Z184" s="492">
        <f t="shared" si="63"/>
        <v>0</v>
      </c>
      <c r="AA184" s="492">
        <f t="shared" si="63"/>
        <v>0</v>
      </c>
      <c r="AB184" s="492">
        <f t="shared" si="63"/>
        <v>0</v>
      </c>
      <c r="AC184" s="492">
        <f t="shared" si="63"/>
        <v>0</v>
      </c>
      <c r="AD184" s="492">
        <f t="shared" si="63"/>
        <v>0</v>
      </c>
      <c r="AE184" s="492">
        <f t="shared" si="63"/>
        <v>0</v>
      </c>
      <c r="AF184" s="492">
        <f t="shared" si="63"/>
        <v>0</v>
      </c>
      <c r="AG184" s="492">
        <f t="shared" si="63"/>
        <v>0</v>
      </c>
      <c r="AH184" s="492">
        <f t="shared" si="63"/>
        <v>0</v>
      </c>
      <c r="AI184" s="492">
        <f t="shared" si="63"/>
        <v>0</v>
      </c>
      <c r="AJ184" s="492">
        <f t="shared" si="63"/>
        <v>0</v>
      </c>
      <c r="AK184" s="492">
        <f t="shared" si="63"/>
        <v>0</v>
      </c>
      <c r="AL184" s="492">
        <f t="shared" si="63"/>
        <v>0</v>
      </c>
      <c r="AM184" s="492">
        <f t="shared" si="63"/>
        <v>0</v>
      </c>
      <c r="AN184" s="492">
        <f t="shared" si="63"/>
        <v>0</v>
      </c>
      <c r="AO184" s="492">
        <f t="shared" si="63"/>
        <v>0</v>
      </c>
      <c r="AP184" s="492">
        <f t="shared" si="63"/>
        <v>0</v>
      </c>
      <c r="AQ184" s="492">
        <f t="shared" si="63"/>
        <v>0</v>
      </c>
      <c r="AR184" s="492">
        <f t="shared" si="63"/>
        <v>0</v>
      </c>
      <c r="AS184" s="492">
        <f t="shared" si="63"/>
        <v>0</v>
      </c>
      <c r="AT184" s="492">
        <f t="shared" si="63"/>
        <v>0</v>
      </c>
      <c r="AU184" s="492">
        <f t="shared" si="63"/>
        <v>0</v>
      </c>
      <c r="AV184" s="492">
        <f t="shared" si="63"/>
        <v>0</v>
      </c>
      <c r="AW184" s="492">
        <f t="shared" si="63"/>
        <v>0</v>
      </c>
      <c r="AX184" s="492">
        <f t="shared" si="63"/>
        <v>0</v>
      </c>
      <c r="AY184" s="492">
        <f t="shared" si="63"/>
        <v>0</v>
      </c>
      <c r="AZ184" s="492">
        <f t="shared" si="63"/>
        <v>0</v>
      </c>
      <c r="BA184" s="492">
        <f t="shared" si="63"/>
        <v>0</v>
      </c>
      <c r="BB184" s="492">
        <f t="shared" si="63"/>
        <v>0</v>
      </c>
      <c r="BC184" s="492">
        <f t="shared" si="63"/>
        <v>0</v>
      </c>
      <c r="BD184" s="492">
        <f t="shared" si="63"/>
        <v>0</v>
      </c>
      <c r="BE184" s="492">
        <f t="shared" si="63"/>
        <v>0</v>
      </c>
      <c r="BF184" s="492">
        <f t="shared" si="63"/>
        <v>0</v>
      </c>
      <c r="BG184" s="492">
        <f t="shared" si="63"/>
        <v>0</v>
      </c>
      <c r="BH184" s="492">
        <f t="shared" si="63"/>
        <v>0</v>
      </c>
      <c r="BI184" s="492">
        <f t="shared" si="63"/>
        <v>0</v>
      </c>
      <c r="BJ184" s="492">
        <f t="shared" si="63"/>
        <v>0</v>
      </c>
      <c r="BK184" s="492">
        <f t="shared" si="63"/>
        <v>0</v>
      </c>
      <c r="BL184" s="492">
        <f t="shared" si="63"/>
        <v>0</v>
      </c>
      <c r="BM184" s="492">
        <f t="shared" si="63"/>
        <v>0</v>
      </c>
      <c r="BN184" s="492">
        <f t="shared" si="63"/>
        <v>0</v>
      </c>
      <c r="BO184" s="492">
        <f t="shared" si="63"/>
        <v>0</v>
      </c>
      <c r="BP184" s="492">
        <f t="shared" si="63"/>
        <v>0</v>
      </c>
      <c r="BQ184" s="492">
        <f t="shared" si="63"/>
        <v>0</v>
      </c>
      <c r="BR184" s="492">
        <f t="shared" si="63"/>
        <v>0</v>
      </c>
      <c r="BS184" s="492">
        <f t="shared" si="63"/>
        <v>0</v>
      </c>
      <c r="BT184" s="492">
        <f t="shared" ref="BT184:CS184" si="64">BT181-BT182+BT183</f>
        <v>0</v>
      </c>
      <c r="BU184" s="492">
        <f t="shared" si="64"/>
        <v>0</v>
      </c>
      <c r="BV184" s="492">
        <f t="shared" si="64"/>
        <v>0</v>
      </c>
      <c r="BW184" s="492">
        <f t="shared" si="64"/>
        <v>0</v>
      </c>
      <c r="BX184" s="492">
        <f t="shared" si="64"/>
        <v>0</v>
      </c>
      <c r="BY184" s="492">
        <f t="shared" si="64"/>
        <v>0</v>
      </c>
      <c r="BZ184" s="492">
        <f t="shared" si="64"/>
        <v>0</v>
      </c>
      <c r="CA184" s="492">
        <f t="shared" si="64"/>
        <v>0</v>
      </c>
      <c r="CB184" s="492">
        <f t="shared" si="64"/>
        <v>0</v>
      </c>
      <c r="CC184" s="492">
        <f t="shared" si="64"/>
        <v>0</v>
      </c>
      <c r="CD184" s="492">
        <f t="shared" si="64"/>
        <v>0</v>
      </c>
      <c r="CE184" s="492">
        <f t="shared" si="64"/>
        <v>0</v>
      </c>
      <c r="CF184" s="492">
        <f t="shared" si="64"/>
        <v>0</v>
      </c>
      <c r="CG184" s="492">
        <f t="shared" si="64"/>
        <v>0</v>
      </c>
      <c r="CH184" s="492">
        <f t="shared" si="64"/>
        <v>0</v>
      </c>
      <c r="CI184" s="492">
        <f t="shared" si="64"/>
        <v>0</v>
      </c>
      <c r="CJ184" s="492">
        <f t="shared" si="64"/>
        <v>0</v>
      </c>
      <c r="CK184" s="492">
        <f t="shared" si="64"/>
        <v>0</v>
      </c>
      <c r="CL184" s="492">
        <f t="shared" si="64"/>
        <v>0</v>
      </c>
      <c r="CM184" s="492">
        <f t="shared" si="64"/>
        <v>0</v>
      </c>
      <c r="CN184" s="492">
        <f t="shared" si="64"/>
        <v>0</v>
      </c>
      <c r="CO184" s="492">
        <f t="shared" si="64"/>
        <v>0</v>
      </c>
      <c r="CP184" s="492">
        <f t="shared" si="64"/>
        <v>0</v>
      </c>
      <c r="CQ184" s="492">
        <f t="shared" si="64"/>
        <v>0</v>
      </c>
      <c r="CR184" s="492">
        <f t="shared" si="64"/>
        <v>0</v>
      </c>
      <c r="CS184" s="492">
        <f t="shared" si="64"/>
        <v>0</v>
      </c>
      <c r="CT184" s="13"/>
    </row>
    <row r="185" spans="3:98" hidden="1" x14ac:dyDescent="0.35">
      <c r="E185" s="495"/>
      <c r="F185" s="495"/>
      <c r="G185" s="131"/>
      <c r="H185" s="131"/>
      <c r="I185" s="131"/>
      <c r="J185" s="131"/>
      <c r="K185" s="131"/>
      <c r="L185" s="131"/>
      <c r="M185" s="131"/>
      <c r="N185" s="131"/>
      <c r="O185" s="131"/>
      <c r="P185" s="131"/>
      <c r="Q185" s="131"/>
      <c r="R185" s="131"/>
      <c r="S185" s="131"/>
      <c r="T185" s="131"/>
      <c r="U185" s="131"/>
      <c r="V185" s="131"/>
      <c r="W185" s="131"/>
      <c r="X185" s="131"/>
      <c r="Y185" s="131"/>
      <c r="Z185" s="131"/>
      <c r="AA185" s="131"/>
      <c r="AB185" s="131"/>
      <c r="AC185" s="131"/>
      <c r="AD185" s="131"/>
      <c r="AE185" s="131"/>
      <c r="AF185" s="131"/>
      <c r="AG185" s="131"/>
      <c r="AH185" s="131"/>
      <c r="AI185" s="131"/>
      <c r="AJ185" s="131"/>
      <c r="AK185" s="131"/>
      <c r="AL185" s="131"/>
      <c r="AM185" s="131"/>
      <c r="AN185" s="131"/>
      <c r="AO185" s="131"/>
      <c r="AP185" s="131"/>
      <c r="AQ185" s="131"/>
      <c r="AR185" s="131"/>
      <c r="AS185" s="131"/>
      <c r="AT185" s="131"/>
      <c r="AU185" s="131"/>
      <c r="AV185" s="131"/>
      <c r="AW185" s="131"/>
      <c r="AX185" s="131"/>
      <c r="AY185" s="131"/>
      <c r="AZ185" s="131"/>
      <c r="BA185" s="131"/>
      <c r="BB185" s="131"/>
      <c r="BC185" s="131"/>
      <c r="BD185" s="131"/>
      <c r="BE185" s="131"/>
      <c r="BF185" s="131"/>
      <c r="BG185" s="131"/>
      <c r="BH185" s="131"/>
      <c r="BI185" s="131"/>
      <c r="BJ185" s="131"/>
      <c r="BK185" s="131"/>
      <c r="BL185" s="131"/>
      <c r="BM185" s="131"/>
      <c r="BN185" s="131"/>
      <c r="BO185" s="131"/>
      <c r="BP185" s="131"/>
      <c r="BQ185" s="131"/>
      <c r="BR185" s="131"/>
      <c r="BS185" s="131"/>
      <c r="BT185" s="131"/>
      <c r="BU185" s="131"/>
      <c r="BV185" s="131"/>
      <c r="BW185" s="131"/>
      <c r="BX185" s="131"/>
      <c r="BY185" s="131"/>
      <c r="BZ185" s="131"/>
      <c r="CA185" s="131"/>
      <c r="CB185" s="131"/>
      <c r="CC185" s="131"/>
      <c r="CD185" s="131"/>
      <c r="CE185" s="131"/>
      <c r="CF185" s="131"/>
      <c r="CG185" s="131"/>
      <c r="CH185" s="131"/>
      <c r="CI185" s="131"/>
      <c r="CJ185" s="131"/>
      <c r="CK185" s="131"/>
      <c r="CL185" s="131"/>
      <c r="CM185" s="131"/>
      <c r="CN185" s="131"/>
      <c r="CO185" s="131"/>
      <c r="CP185" s="131"/>
      <c r="CQ185" s="131"/>
      <c r="CR185" s="131"/>
      <c r="CS185" s="131"/>
      <c r="CT185" s="9"/>
    </row>
    <row r="186" spans="3:98" ht="14.25" hidden="1" customHeight="1" x14ac:dyDescent="0.35">
      <c r="C186" s="77" t="s">
        <v>43</v>
      </c>
      <c r="D186" s="55"/>
      <c r="E186" s="690">
        <f>G184+NPV(G.Asm!$F$40,H184:INDEX(H184:CS184,RP))</f>
        <v>0</v>
      </c>
      <c r="F186" s="690"/>
      <c r="G186" s="131"/>
      <c r="H186" s="131"/>
      <c r="I186" s="131"/>
      <c r="J186" s="131"/>
      <c r="K186" s="131"/>
      <c r="L186" s="131"/>
      <c r="M186" s="131"/>
      <c r="N186" s="131"/>
      <c r="O186" s="131"/>
      <c r="P186" s="131"/>
      <c r="Q186" s="131"/>
      <c r="R186" s="131"/>
      <c r="S186" s="131"/>
      <c r="T186" s="131"/>
      <c r="U186" s="131"/>
      <c r="V186" s="131"/>
      <c r="W186" s="131"/>
      <c r="X186" s="131"/>
      <c r="Y186" s="131"/>
      <c r="Z186" s="131"/>
      <c r="AA186" s="131"/>
      <c r="AB186" s="131"/>
      <c r="AC186" s="131"/>
      <c r="AD186" s="131"/>
      <c r="AE186" s="131"/>
      <c r="AF186" s="131"/>
      <c r="AG186" s="131"/>
      <c r="AH186" s="131"/>
      <c r="AI186" s="131"/>
      <c r="AJ186" s="131"/>
      <c r="AK186" s="131"/>
      <c r="AL186" s="131"/>
      <c r="AM186" s="131"/>
      <c r="AN186" s="131"/>
      <c r="AO186" s="131"/>
      <c r="AP186" s="131"/>
      <c r="AQ186" s="131"/>
      <c r="AR186" s="131"/>
      <c r="AS186" s="131"/>
      <c r="AT186" s="131"/>
      <c r="AU186" s="131"/>
      <c r="AV186" s="131"/>
      <c r="AW186" s="131"/>
      <c r="AX186" s="131"/>
      <c r="AY186" s="131"/>
      <c r="AZ186" s="131"/>
      <c r="BA186" s="131"/>
      <c r="BB186" s="131"/>
      <c r="BC186" s="131"/>
      <c r="BD186" s="131"/>
      <c r="BE186" s="131"/>
      <c r="BF186" s="131"/>
      <c r="BG186" s="131"/>
      <c r="BH186" s="131"/>
      <c r="BI186" s="131"/>
      <c r="BJ186" s="131"/>
      <c r="BK186" s="131"/>
      <c r="BL186" s="131"/>
      <c r="BM186" s="131"/>
      <c r="BN186" s="131"/>
      <c r="BO186" s="131"/>
      <c r="BP186" s="131"/>
      <c r="BQ186" s="131"/>
      <c r="BR186" s="131"/>
      <c r="BS186" s="131"/>
      <c r="BT186" s="131"/>
      <c r="BU186" s="131"/>
      <c r="BV186" s="131"/>
      <c r="BW186" s="131"/>
      <c r="BX186" s="131"/>
      <c r="BY186" s="131"/>
      <c r="BZ186" s="131"/>
      <c r="CA186" s="131"/>
      <c r="CB186" s="131"/>
      <c r="CC186" s="131"/>
      <c r="CD186" s="131"/>
      <c r="CE186" s="131"/>
      <c r="CF186" s="131"/>
      <c r="CG186" s="131"/>
      <c r="CH186" s="131"/>
      <c r="CI186" s="131"/>
      <c r="CJ186" s="131"/>
      <c r="CK186" s="131"/>
      <c r="CL186" s="131"/>
      <c r="CM186" s="131"/>
      <c r="CN186" s="131"/>
      <c r="CO186" s="131"/>
      <c r="CP186" s="131"/>
      <c r="CQ186" s="131"/>
      <c r="CR186" s="131"/>
      <c r="CS186" s="131"/>
      <c r="CT186" s="9"/>
    </row>
    <row r="187" spans="3:98" hidden="1" x14ac:dyDescent="0.35">
      <c r="E187" s="495"/>
      <c r="F187" s="495"/>
      <c r="G187" s="131"/>
      <c r="H187" s="131"/>
      <c r="I187" s="131"/>
      <c r="J187" s="131"/>
      <c r="K187" s="131"/>
      <c r="L187" s="131"/>
      <c r="M187" s="131"/>
      <c r="N187" s="131"/>
      <c r="O187" s="131"/>
      <c r="P187" s="131"/>
      <c r="Q187" s="131"/>
      <c r="R187" s="131"/>
      <c r="S187" s="131"/>
      <c r="T187" s="131"/>
      <c r="U187" s="131"/>
      <c r="V187" s="131"/>
      <c r="W187" s="131"/>
      <c r="X187" s="131"/>
      <c r="Y187" s="131"/>
      <c r="Z187" s="131"/>
      <c r="AA187" s="131"/>
      <c r="AB187" s="131"/>
      <c r="AC187" s="131"/>
      <c r="AD187" s="131"/>
      <c r="AE187" s="131"/>
      <c r="AF187" s="131"/>
      <c r="AG187" s="131"/>
      <c r="AH187" s="131"/>
      <c r="AI187" s="131"/>
      <c r="AJ187" s="131"/>
      <c r="AK187" s="131"/>
      <c r="AL187" s="131"/>
      <c r="AM187" s="131"/>
      <c r="AN187" s="131"/>
      <c r="AO187" s="131"/>
      <c r="AP187" s="131"/>
      <c r="AQ187" s="131"/>
      <c r="AR187" s="131"/>
      <c r="AS187" s="131"/>
      <c r="AT187" s="131"/>
      <c r="AU187" s="131"/>
      <c r="AV187" s="131"/>
      <c r="AW187" s="131"/>
      <c r="AX187" s="131"/>
      <c r="AY187" s="131"/>
      <c r="AZ187" s="131"/>
      <c r="BA187" s="131"/>
      <c r="BB187" s="131"/>
      <c r="BC187" s="131"/>
      <c r="BD187" s="131"/>
      <c r="BE187" s="131"/>
      <c r="BF187" s="131"/>
      <c r="BG187" s="131"/>
      <c r="BH187" s="131"/>
      <c r="BI187" s="131"/>
      <c r="BJ187" s="131"/>
      <c r="BK187" s="131"/>
      <c r="BL187" s="131"/>
      <c r="BM187" s="131"/>
      <c r="BN187" s="131"/>
      <c r="BO187" s="131"/>
      <c r="BP187" s="131"/>
      <c r="BQ187" s="131"/>
      <c r="BR187" s="131"/>
      <c r="BS187" s="131"/>
      <c r="BT187" s="131"/>
      <c r="BU187" s="131"/>
      <c r="BV187" s="131"/>
      <c r="BW187" s="131"/>
      <c r="BX187" s="131"/>
      <c r="BY187" s="131"/>
      <c r="BZ187" s="131"/>
      <c r="CA187" s="131"/>
      <c r="CB187" s="131"/>
      <c r="CC187" s="131"/>
      <c r="CD187" s="131"/>
      <c r="CE187" s="131"/>
      <c r="CF187" s="131"/>
      <c r="CG187" s="131"/>
      <c r="CH187" s="131"/>
      <c r="CI187" s="131"/>
      <c r="CJ187" s="131"/>
      <c r="CK187" s="131"/>
      <c r="CL187" s="131"/>
      <c r="CM187" s="131"/>
      <c r="CN187" s="131"/>
      <c r="CO187" s="131"/>
      <c r="CP187" s="131"/>
      <c r="CQ187" s="131"/>
      <c r="CR187" s="131"/>
      <c r="CS187" s="131"/>
    </row>
    <row r="188" spans="3:98" hidden="1" x14ac:dyDescent="0.35">
      <c r="C188" s="217" t="s">
        <v>45</v>
      </c>
      <c r="D188" s="218"/>
      <c r="E188" s="513"/>
      <c r="F188" s="513"/>
      <c r="G188" s="514"/>
      <c r="H188" s="515"/>
      <c r="I188" s="515"/>
      <c r="J188" s="515"/>
      <c r="K188" s="515"/>
      <c r="L188" s="515"/>
      <c r="M188" s="515"/>
      <c r="N188" s="515"/>
      <c r="O188" s="515"/>
      <c r="P188" s="515"/>
      <c r="Q188" s="515"/>
      <c r="R188" s="515"/>
      <c r="S188" s="515"/>
      <c r="T188" s="515"/>
      <c r="U188" s="515"/>
      <c r="V188" s="515"/>
      <c r="W188" s="515"/>
      <c r="X188" s="515"/>
      <c r="Y188" s="515"/>
      <c r="Z188" s="515"/>
      <c r="AA188" s="515"/>
      <c r="AB188" s="515"/>
      <c r="AC188" s="515"/>
      <c r="AD188" s="515"/>
      <c r="AE188" s="515"/>
      <c r="AF188" s="515"/>
      <c r="AG188" s="515"/>
      <c r="AH188" s="515"/>
      <c r="AI188" s="515"/>
      <c r="AJ188" s="515"/>
      <c r="AK188" s="515"/>
      <c r="AL188" s="515"/>
      <c r="AM188" s="515"/>
      <c r="AN188" s="515"/>
      <c r="AO188" s="515"/>
      <c r="AP188" s="515"/>
      <c r="AQ188" s="515"/>
      <c r="AR188" s="515"/>
      <c r="AS188" s="515"/>
      <c r="AT188" s="515"/>
      <c r="AU188" s="515"/>
      <c r="AV188" s="515"/>
      <c r="AW188" s="515"/>
      <c r="AX188" s="515"/>
      <c r="AY188" s="515"/>
      <c r="AZ188" s="515"/>
      <c r="BA188" s="515"/>
      <c r="BB188" s="515"/>
      <c r="BC188" s="515"/>
      <c r="BD188" s="515"/>
      <c r="BE188" s="515"/>
      <c r="BF188" s="515"/>
      <c r="BG188" s="515"/>
      <c r="BH188" s="515"/>
      <c r="BI188" s="515"/>
      <c r="BJ188" s="515"/>
      <c r="BK188" s="515"/>
      <c r="BL188" s="515"/>
      <c r="BM188" s="515"/>
      <c r="BN188" s="515"/>
      <c r="BO188" s="515"/>
      <c r="BP188" s="515"/>
      <c r="BQ188" s="515"/>
      <c r="BR188" s="515"/>
      <c r="BS188" s="515"/>
      <c r="BT188" s="515"/>
      <c r="BU188" s="515"/>
      <c r="BV188" s="515"/>
      <c r="BW188" s="515"/>
      <c r="BX188" s="515"/>
      <c r="BY188" s="515"/>
      <c r="BZ188" s="515"/>
      <c r="CA188" s="515"/>
      <c r="CB188" s="515"/>
      <c r="CC188" s="515"/>
      <c r="CD188" s="515"/>
      <c r="CE188" s="515"/>
      <c r="CF188" s="515"/>
      <c r="CG188" s="515"/>
      <c r="CH188" s="515"/>
      <c r="CI188" s="515"/>
      <c r="CJ188" s="515"/>
      <c r="CK188" s="515"/>
      <c r="CL188" s="515"/>
      <c r="CM188" s="515"/>
      <c r="CN188" s="515"/>
      <c r="CO188" s="515"/>
      <c r="CP188" s="515"/>
      <c r="CQ188" s="515"/>
      <c r="CR188" s="515"/>
      <c r="CS188" s="515"/>
    </row>
    <row r="189" spans="3:98" hidden="1" x14ac:dyDescent="0.35">
      <c r="C189" s="34"/>
      <c r="E189" s="495"/>
      <c r="F189" s="495"/>
      <c r="G189" s="131"/>
      <c r="H189" s="131"/>
      <c r="I189" s="131"/>
      <c r="J189" s="131"/>
      <c r="K189" s="131"/>
      <c r="L189" s="131"/>
      <c r="M189" s="131"/>
      <c r="N189" s="131"/>
      <c r="O189" s="131"/>
      <c r="P189" s="131"/>
      <c r="Q189" s="131"/>
      <c r="R189" s="131"/>
      <c r="S189" s="131"/>
      <c r="T189" s="131"/>
      <c r="U189" s="131"/>
      <c r="V189" s="131"/>
      <c r="W189" s="131"/>
      <c r="X189" s="131"/>
      <c r="Y189" s="131"/>
      <c r="Z189" s="131"/>
      <c r="AA189" s="131"/>
      <c r="AB189" s="131"/>
      <c r="AC189" s="131"/>
      <c r="AD189" s="131"/>
      <c r="AE189" s="131"/>
      <c r="AF189" s="131"/>
      <c r="AG189" s="131"/>
      <c r="AH189" s="131"/>
      <c r="AI189" s="131"/>
      <c r="AJ189" s="131"/>
      <c r="AK189" s="131"/>
      <c r="AL189" s="131"/>
      <c r="AM189" s="131"/>
      <c r="AN189" s="131"/>
      <c r="AO189" s="131"/>
      <c r="AP189" s="131"/>
      <c r="AQ189" s="131"/>
      <c r="AR189" s="131"/>
      <c r="AS189" s="131"/>
      <c r="AT189" s="131"/>
      <c r="AU189" s="131"/>
      <c r="AV189" s="131"/>
      <c r="AW189" s="131"/>
      <c r="AX189" s="131"/>
      <c r="AY189" s="131"/>
      <c r="AZ189" s="131"/>
      <c r="BA189" s="131"/>
      <c r="BB189" s="131"/>
      <c r="BC189" s="131"/>
      <c r="BD189" s="131"/>
      <c r="BE189" s="131"/>
      <c r="BF189" s="131"/>
      <c r="BG189" s="131"/>
      <c r="BH189" s="131"/>
      <c r="BI189" s="131"/>
      <c r="BJ189" s="131"/>
      <c r="BK189" s="131"/>
      <c r="BL189" s="131"/>
      <c r="BM189" s="131"/>
      <c r="BN189" s="131"/>
      <c r="BO189" s="131"/>
      <c r="BP189" s="131"/>
      <c r="BQ189" s="131"/>
      <c r="BR189" s="131"/>
      <c r="BS189" s="131"/>
      <c r="BT189" s="131"/>
      <c r="BU189" s="131"/>
      <c r="BV189" s="131"/>
      <c r="BW189" s="131"/>
      <c r="BX189" s="131"/>
      <c r="BY189" s="131"/>
      <c r="BZ189" s="131"/>
      <c r="CA189" s="131"/>
      <c r="CB189" s="131"/>
      <c r="CC189" s="131"/>
      <c r="CD189" s="131"/>
      <c r="CE189" s="131"/>
      <c r="CF189" s="131"/>
      <c r="CG189" s="131"/>
      <c r="CH189" s="131"/>
      <c r="CI189" s="131"/>
      <c r="CJ189" s="131"/>
      <c r="CK189" s="131"/>
      <c r="CL189" s="131"/>
      <c r="CM189" s="131"/>
      <c r="CN189" s="131"/>
      <c r="CO189" s="131"/>
      <c r="CP189" s="131"/>
      <c r="CQ189" s="131"/>
      <c r="CR189" s="131"/>
      <c r="CS189" s="131"/>
    </row>
    <row r="190" spans="3:98" hidden="1" x14ac:dyDescent="0.35">
      <c r="C190" s="77" t="str">
        <f>C9</f>
        <v>A. Total investment costs</v>
      </c>
      <c r="D190" s="6"/>
      <c r="E190" s="492">
        <f t="shared" ref="E190:BP190" si="65">SUM(E191,E207)</f>
        <v>0</v>
      </c>
      <c r="F190" s="492">
        <f t="shared" si="65"/>
        <v>0</v>
      </c>
      <c r="G190" s="492">
        <f t="shared" si="65"/>
        <v>0</v>
      </c>
      <c r="H190" s="492">
        <f t="shared" si="65"/>
        <v>0</v>
      </c>
      <c r="I190" s="492">
        <f t="shared" si="65"/>
        <v>0</v>
      </c>
      <c r="J190" s="492">
        <f t="shared" si="65"/>
        <v>0</v>
      </c>
      <c r="K190" s="492">
        <f t="shared" si="65"/>
        <v>0</v>
      </c>
      <c r="L190" s="492">
        <f t="shared" si="65"/>
        <v>0</v>
      </c>
      <c r="M190" s="492">
        <f t="shared" si="65"/>
        <v>0</v>
      </c>
      <c r="N190" s="492">
        <f t="shared" si="65"/>
        <v>0</v>
      </c>
      <c r="O190" s="492">
        <f t="shared" si="65"/>
        <v>0</v>
      </c>
      <c r="P190" s="492">
        <f t="shared" si="65"/>
        <v>0</v>
      </c>
      <c r="Q190" s="492">
        <f t="shared" si="65"/>
        <v>0</v>
      </c>
      <c r="R190" s="492">
        <f t="shared" si="65"/>
        <v>0</v>
      </c>
      <c r="S190" s="492">
        <f t="shared" si="65"/>
        <v>0</v>
      </c>
      <c r="T190" s="492">
        <f t="shared" si="65"/>
        <v>0</v>
      </c>
      <c r="U190" s="492">
        <f t="shared" si="65"/>
        <v>0</v>
      </c>
      <c r="V190" s="492">
        <f t="shared" si="65"/>
        <v>0</v>
      </c>
      <c r="W190" s="492">
        <f t="shared" si="65"/>
        <v>0</v>
      </c>
      <c r="X190" s="492">
        <f t="shared" si="65"/>
        <v>0</v>
      </c>
      <c r="Y190" s="492">
        <f t="shared" si="65"/>
        <v>0</v>
      </c>
      <c r="Z190" s="492">
        <f t="shared" si="65"/>
        <v>0</v>
      </c>
      <c r="AA190" s="492">
        <f t="shared" si="65"/>
        <v>0</v>
      </c>
      <c r="AB190" s="492">
        <f t="shared" si="65"/>
        <v>0</v>
      </c>
      <c r="AC190" s="492">
        <f t="shared" si="65"/>
        <v>0</v>
      </c>
      <c r="AD190" s="492">
        <f t="shared" si="65"/>
        <v>0</v>
      </c>
      <c r="AE190" s="492">
        <f t="shared" si="65"/>
        <v>0</v>
      </c>
      <c r="AF190" s="492">
        <f t="shared" si="65"/>
        <v>0</v>
      </c>
      <c r="AG190" s="492">
        <f t="shared" si="65"/>
        <v>0</v>
      </c>
      <c r="AH190" s="492">
        <f t="shared" si="65"/>
        <v>0</v>
      </c>
      <c r="AI190" s="492">
        <f t="shared" si="65"/>
        <v>0</v>
      </c>
      <c r="AJ190" s="492">
        <f t="shared" si="65"/>
        <v>0</v>
      </c>
      <c r="AK190" s="492">
        <f t="shared" si="65"/>
        <v>0</v>
      </c>
      <c r="AL190" s="492">
        <f t="shared" si="65"/>
        <v>0</v>
      </c>
      <c r="AM190" s="492">
        <f t="shared" si="65"/>
        <v>0</v>
      </c>
      <c r="AN190" s="492">
        <f t="shared" si="65"/>
        <v>0</v>
      </c>
      <c r="AO190" s="492">
        <f t="shared" si="65"/>
        <v>0</v>
      </c>
      <c r="AP190" s="492">
        <f t="shared" si="65"/>
        <v>0</v>
      </c>
      <c r="AQ190" s="492">
        <f t="shared" si="65"/>
        <v>0</v>
      </c>
      <c r="AR190" s="492">
        <f t="shared" si="65"/>
        <v>0</v>
      </c>
      <c r="AS190" s="492">
        <f t="shared" si="65"/>
        <v>0</v>
      </c>
      <c r="AT190" s="492">
        <f t="shared" si="65"/>
        <v>0</v>
      </c>
      <c r="AU190" s="492">
        <f t="shared" si="65"/>
        <v>0</v>
      </c>
      <c r="AV190" s="492">
        <f t="shared" si="65"/>
        <v>0</v>
      </c>
      <c r="AW190" s="492">
        <f t="shared" si="65"/>
        <v>0</v>
      </c>
      <c r="AX190" s="492">
        <f t="shared" si="65"/>
        <v>0</v>
      </c>
      <c r="AY190" s="492">
        <f t="shared" si="65"/>
        <v>0</v>
      </c>
      <c r="AZ190" s="492">
        <f t="shared" si="65"/>
        <v>0</v>
      </c>
      <c r="BA190" s="492">
        <f t="shared" si="65"/>
        <v>0</v>
      </c>
      <c r="BB190" s="492">
        <f t="shared" si="65"/>
        <v>0</v>
      </c>
      <c r="BC190" s="492">
        <f t="shared" si="65"/>
        <v>0</v>
      </c>
      <c r="BD190" s="492">
        <f t="shared" si="65"/>
        <v>0</v>
      </c>
      <c r="BE190" s="492">
        <f t="shared" si="65"/>
        <v>0</v>
      </c>
      <c r="BF190" s="492">
        <f t="shared" si="65"/>
        <v>0</v>
      </c>
      <c r="BG190" s="492">
        <f t="shared" si="65"/>
        <v>0</v>
      </c>
      <c r="BH190" s="492">
        <f t="shared" si="65"/>
        <v>0</v>
      </c>
      <c r="BI190" s="492">
        <f t="shared" si="65"/>
        <v>0</v>
      </c>
      <c r="BJ190" s="492">
        <f t="shared" si="65"/>
        <v>0</v>
      </c>
      <c r="BK190" s="492">
        <f t="shared" si="65"/>
        <v>0</v>
      </c>
      <c r="BL190" s="492">
        <f t="shared" si="65"/>
        <v>0</v>
      </c>
      <c r="BM190" s="492">
        <f t="shared" si="65"/>
        <v>0</v>
      </c>
      <c r="BN190" s="492">
        <f t="shared" si="65"/>
        <v>0</v>
      </c>
      <c r="BO190" s="492">
        <f t="shared" si="65"/>
        <v>0</v>
      </c>
      <c r="BP190" s="492">
        <f t="shared" si="65"/>
        <v>0</v>
      </c>
      <c r="BQ190" s="492">
        <f t="shared" ref="BQ190:CS190" si="66">SUM(BQ191,BQ207)</f>
        <v>0</v>
      </c>
      <c r="BR190" s="492">
        <f t="shared" si="66"/>
        <v>0</v>
      </c>
      <c r="BS190" s="492">
        <f t="shared" si="66"/>
        <v>0</v>
      </c>
      <c r="BT190" s="492">
        <f t="shared" si="66"/>
        <v>0</v>
      </c>
      <c r="BU190" s="492">
        <f t="shared" si="66"/>
        <v>0</v>
      </c>
      <c r="BV190" s="492">
        <f t="shared" si="66"/>
        <v>0</v>
      </c>
      <c r="BW190" s="492">
        <f t="shared" si="66"/>
        <v>0</v>
      </c>
      <c r="BX190" s="492">
        <f t="shared" si="66"/>
        <v>0</v>
      </c>
      <c r="BY190" s="492">
        <f t="shared" si="66"/>
        <v>0</v>
      </c>
      <c r="BZ190" s="492">
        <f t="shared" si="66"/>
        <v>0</v>
      </c>
      <c r="CA190" s="492">
        <f t="shared" si="66"/>
        <v>0</v>
      </c>
      <c r="CB190" s="492">
        <f t="shared" si="66"/>
        <v>0</v>
      </c>
      <c r="CC190" s="492">
        <f t="shared" si="66"/>
        <v>0</v>
      </c>
      <c r="CD190" s="492">
        <f t="shared" si="66"/>
        <v>0</v>
      </c>
      <c r="CE190" s="492">
        <f t="shared" si="66"/>
        <v>0</v>
      </c>
      <c r="CF190" s="492">
        <f t="shared" si="66"/>
        <v>0</v>
      </c>
      <c r="CG190" s="492">
        <f t="shared" si="66"/>
        <v>0</v>
      </c>
      <c r="CH190" s="492">
        <f t="shared" si="66"/>
        <v>0</v>
      </c>
      <c r="CI190" s="492">
        <f t="shared" si="66"/>
        <v>0</v>
      </c>
      <c r="CJ190" s="492">
        <f t="shared" si="66"/>
        <v>0</v>
      </c>
      <c r="CK190" s="492">
        <f t="shared" si="66"/>
        <v>0</v>
      </c>
      <c r="CL190" s="492">
        <f t="shared" si="66"/>
        <v>0</v>
      </c>
      <c r="CM190" s="492">
        <f t="shared" si="66"/>
        <v>0</v>
      </c>
      <c r="CN190" s="492">
        <f t="shared" si="66"/>
        <v>0</v>
      </c>
      <c r="CO190" s="492">
        <f t="shared" si="66"/>
        <v>0</v>
      </c>
      <c r="CP190" s="492">
        <f t="shared" si="66"/>
        <v>0</v>
      </c>
      <c r="CQ190" s="492">
        <f t="shared" si="66"/>
        <v>0</v>
      </c>
      <c r="CR190" s="492">
        <f t="shared" si="66"/>
        <v>0</v>
      </c>
      <c r="CS190" s="492">
        <f t="shared" si="66"/>
        <v>0</v>
      </c>
      <c r="CT190" s="13"/>
    </row>
    <row r="191" spans="3:98" hidden="1" x14ac:dyDescent="0.35">
      <c r="C191" s="77" t="str">
        <f>C10</f>
        <v>A.1. Total Initial investment costs</v>
      </c>
      <c r="D191" s="557" t="s">
        <v>23</v>
      </c>
      <c r="E191" s="492">
        <f t="shared" ref="E191:AJ191" si="67">SUM(E192:E205)</f>
        <v>0</v>
      </c>
      <c r="F191" s="492">
        <f t="shared" si="67"/>
        <v>0</v>
      </c>
      <c r="G191" s="492">
        <f t="shared" si="67"/>
        <v>0</v>
      </c>
      <c r="H191" s="492">
        <f t="shared" si="67"/>
        <v>0</v>
      </c>
      <c r="I191" s="492">
        <f t="shared" si="67"/>
        <v>0</v>
      </c>
      <c r="J191" s="492">
        <f t="shared" si="67"/>
        <v>0</v>
      </c>
      <c r="K191" s="492">
        <f t="shared" si="67"/>
        <v>0</v>
      </c>
      <c r="L191" s="492">
        <f t="shared" si="67"/>
        <v>0</v>
      </c>
      <c r="M191" s="492">
        <f t="shared" si="67"/>
        <v>0</v>
      </c>
      <c r="N191" s="492">
        <f t="shared" si="67"/>
        <v>0</v>
      </c>
      <c r="O191" s="492">
        <f t="shared" si="67"/>
        <v>0</v>
      </c>
      <c r="P191" s="492">
        <f t="shared" si="67"/>
        <v>0</v>
      </c>
      <c r="Q191" s="492">
        <f t="shared" si="67"/>
        <v>0</v>
      </c>
      <c r="R191" s="492">
        <f t="shared" si="67"/>
        <v>0</v>
      </c>
      <c r="S191" s="492">
        <f t="shared" si="67"/>
        <v>0</v>
      </c>
      <c r="T191" s="492">
        <f t="shared" si="67"/>
        <v>0</v>
      </c>
      <c r="U191" s="492">
        <f t="shared" si="67"/>
        <v>0</v>
      </c>
      <c r="V191" s="492">
        <f t="shared" si="67"/>
        <v>0</v>
      </c>
      <c r="W191" s="492">
        <f t="shared" si="67"/>
        <v>0</v>
      </c>
      <c r="X191" s="492">
        <f t="shared" si="67"/>
        <v>0</v>
      </c>
      <c r="Y191" s="492">
        <f t="shared" si="67"/>
        <v>0</v>
      </c>
      <c r="Z191" s="492">
        <f t="shared" si="67"/>
        <v>0</v>
      </c>
      <c r="AA191" s="492">
        <f t="shared" si="67"/>
        <v>0</v>
      </c>
      <c r="AB191" s="492">
        <f t="shared" si="67"/>
        <v>0</v>
      </c>
      <c r="AC191" s="492">
        <f t="shared" si="67"/>
        <v>0</v>
      </c>
      <c r="AD191" s="492">
        <f t="shared" si="67"/>
        <v>0</v>
      </c>
      <c r="AE191" s="492">
        <f t="shared" si="67"/>
        <v>0</v>
      </c>
      <c r="AF191" s="492">
        <f t="shared" si="67"/>
        <v>0</v>
      </c>
      <c r="AG191" s="492">
        <f t="shared" si="67"/>
        <v>0</v>
      </c>
      <c r="AH191" s="492">
        <f t="shared" si="67"/>
        <v>0</v>
      </c>
      <c r="AI191" s="492">
        <f t="shared" si="67"/>
        <v>0</v>
      </c>
      <c r="AJ191" s="492">
        <f t="shared" si="67"/>
        <v>0</v>
      </c>
      <c r="AK191" s="492">
        <f t="shared" ref="AK191:CS191" si="68">SUM(AK192:AK205)</f>
        <v>0</v>
      </c>
      <c r="AL191" s="492">
        <f t="shared" si="68"/>
        <v>0</v>
      </c>
      <c r="AM191" s="492">
        <f t="shared" si="68"/>
        <v>0</v>
      </c>
      <c r="AN191" s="492">
        <f t="shared" si="68"/>
        <v>0</v>
      </c>
      <c r="AO191" s="492">
        <f t="shared" si="68"/>
        <v>0</v>
      </c>
      <c r="AP191" s="492">
        <f t="shared" si="68"/>
        <v>0</v>
      </c>
      <c r="AQ191" s="492">
        <f t="shared" si="68"/>
        <v>0</v>
      </c>
      <c r="AR191" s="492">
        <f t="shared" si="68"/>
        <v>0</v>
      </c>
      <c r="AS191" s="492">
        <f t="shared" si="68"/>
        <v>0</v>
      </c>
      <c r="AT191" s="492">
        <f t="shared" si="68"/>
        <v>0</v>
      </c>
      <c r="AU191" s="492">
        <f t="shared" si="68"/>
        <v>0</v>
      </c>
      <c r="AV191" s="492">
        <f t="shared" si="68"/>
        <v>0</v>
      </c>
      <c r="AW191" s="492">
        <f t="shared" si="68"/>
        <v>0</v>
      </c>
      <c r="AX191" s="492">
        <f t="shared" si="68"/>
        <v>0</v>
      </c>
      <c r="AY191" s="492">
        <f t="shared" si="68"/>
        <v>0</v>
      </c>
      <c r="AZ191" s="492">
        <f t="shared" si="68"/>
        <v>0</v>
      </c>
      <c r="BA191" s="492">
        <f t="shared" si="68"/>
        <v>0</v>
      </c>
      <c r="BB191" s="492">
        <f t="shared" si="68"/>
        <v>0</v>
      </c>
      <c r="BC191" s="492">
        <f t="shared" si="68"/>
        <v>0</v>
      </c>
      <c r="BD191" s="492">
        <f t="shared" si="68"/>
        <v>0</v>
      </c>
      <c r="BE191" s="492">
        <f t="shared" si="68"/>
        <v>0</v>
      </c>
      <c r="BF191" s="492">
        <f t="shared" si="68"/>
        <v>0</v>
      </c>
      <c r="BG191" s="492">
        <f t="shared" si="68"/>
        <v>0</v>
      </c>
      <c r="BH191" s="492">
        <f t="shared" si="68"/>
        <v>0</v>
      </c>
      <c r="BI191" s="492">
        <f t="shared" si="68"/>
        <v>0</v>
      </c>
      <c r="BJ191" s="492">
        <f t="shared" si="68"/>
        <v>0</v>
      </c>
      <c r="BK191" s="492">
        <f t="shared" si="68"/>
        <v>0</v>
      </c>
      <c r="BL191" s="492">
        <f t="shared" si="68"/>
        <v>0</v>
      </c>
      <c r="BM191" s="492">
        <f t="shared" si="68"/>
        <v>0</v>
      </c>
      <c r="BN191" s="492">
        <f t="shared" si="68"/>
        <v>0</v>
      </c>
      <c r="BO191" s="492">
        <f t="shared" si="68"/>
        <v>0</v>
      </c>
      <c r="BP191" s="492">
        <f t="shared" si="68"/>
        <v>0</v>
      </c>
      <c r="BQ191" s="492">
        <f t="shared" si="68"/>
        <v>0</v>
      </c>
      <c r="BR191" s="492">
        <f t="shared" si="68"/>
        <v>0</v>
      </c>
      <c r="BS191" s="492">
        <f t="shared" si="68"/>
        <v>0</v>
      </c>
      <c r="BT191" s="492">
        <f t="shared" si="68"/>
        <v>0</v>
      </c>
      <c r="BU191" s="492">
        <f t="shared" si="68"/>
        <v>0</v>
      </c>
      <c r="BV191" s="492">
        <f t="shared" si="68"/>
        <v>0</v>
      </c>
      <c r="BW191" s="492">
        <f t="shared" si="68"/>
        <v>0</v>
      </c>
      <c r="BX191" s="492">
        <f t="shared" si="68"/>
        <v>0</v>
      </c>
      <c r="BY191" s="492">
        <f t="shared" si="68"/>
        <v>0</v>
      </c>
      <c r="BZ191" s="492">
        <f t="shared" si="68"/>
        <v>0</v>
      </c>
      <c r="CA191" s="492">
        <f t="shared" si="68"/>
        <v>0</v>
      </c>
      <c r="CB191" s="492">
        <f t="shared" si="68"/>
        <v>0</v>
      </c>
      <c r="CC191" s="492">
        <f t="shared" si="68"/>
        <v>0</v>
      </c>
      <c r="CD191" s="492">
        <f t="shared" si="68"/>
        <v>0</v>
      </c>
      <c r="CE191" s="492">
        <f t="shared" si="68"/>
        <v>0</v>
      </c>
      <c r="CF191" s="492">
        <f t="shared" si="68"/>
        <v>0</v>
      </c>
      <c r="CG191" s="492">
        <f t="shared" si="68"/>
        <v>0</v>
      </c>
      <c r="CH191" s="492">
        <f t="shared" si="68"/>
        <v>0</v>
      </c>
      <c r="CI191" s="492">
        <f t="shared" si="68"/>
        <v>0</v>
      </c>
      <c r="CJ191" s="492">
        <f t="shared" si="68"/>
        <v>0</v>
      </c>
      <c r="CK191" s="492">
        <f t="shared" si="68"/>
        <v>0</v>
      </c>
      <c r="CL191" s="492">
        <f t="shared" si="68"/>
        <v>0</v>
      </c>
      <c r="CM191" s="492">
        <f t="shared" si="68"/>
        <v>0</v>
      </c>
      <c r="CN191" s="492">
        <f t="shared" si="68"/>
        <v>0</v>
      </c>
      <c r="CO191" s="492">
        <f t="shared" si="68"/>
        <v>0</v>
      </c>
      <c r="CP191" s="492">
        <f t="shared" si="68"/>
        <v>0</v>
      </c>
      <c r="CQ191" s="492">
        <f t="shared" si="68"/>
        <v>0</v>
      </c>
      <c r="CR191" s="492">
        <f t="shared" si="68"/>
        <v>0</v>
      </c>
      <c r="CS191" s="492">
        <f t="shared" si="68"/>
        <v>0</v>
      </c>
      <c r="CT191" s="13"/>
    </row>
    <row r="192" spans="3:98" hidden="1" x14ac:dyDescent="0.35">
      <c r="C192" s="81" t="str">
        <f t="shared" ref="C192:C205" si="69">IF(OR(ISBLANK(C11),C11="Spare"),"",C11)</f>
        <v/>
      </c>
      <c r="D192" s="17" t="str">
        <f t="shared" ref="D192:D205" si="70">D11</f>
        <v/>
      </c>
      <c r="E192" s="492">
        <f>G192+NPV(G.Asm!$F$40,H192:INDEX(H192:CS192,RP))</f>
        <v>0</v>
      </c>
      <c r="F192" s="492">
        <f t="shared" ref="F192:F205" si="71">SUMIF($G$4:$CS$4,"&lt;="&amp;RP,G192:CS192)</f>
        <v>0</v>
      </c>
      <c r="G192" s="66">
        <f t="shared" ref="G192:BR195" si="72">IFERROR($D192*G11,0)</f>
        <v>0</v>
      </c>
      <c r="H192" s="66">
        <f t="shared" si="72"/>
        <v>0</v>
      </c>
      <c r="I192" s="66">
        <f t="shared" si="72"/>
        <v>0</v>
      </c>
      <c r="J192" s="66">
        <f t="shared" si="72"/>
        <v>0</v>
      </c>
      <c r="K192" s="66">
        <f t="shared" si="72"/>
        <v>0</v>
      </c>
      <c r="L192" s="66">
        <f t="shared" si="72"/>
        <v>0</v>
      </c>
      <c r="M192" s="66">
        <f t="shared" si="72"/>
        <v>0</v>
      </c>
      <c r="N192" s="66">
        <f t="shared" si="72"/>
        <v>0</v>
      </c>
      <c r="O192" s="66">
        <f t="shared" si="72"/>
        <v>0</v>
      </c>
      <c r="P192" s="66">
        <f t="shared" si="72"/>
        <v>0</v>
      </c>
      <c r="Q192" s="66">
        <f t="shared" si="72"/>
        <v>0</v>
      </c>
      <c r="R192" s="66">
        <f t="shared" si="72"/>
        <v>0</v>
      </c>
      <c r="S192" s="66">
        <f t="shared" si="72"/>
        <v>0</v>
      </c>
      <c r="T192" s="66">
        <f t="shared" si="72"/>
        <v>0</v>
      </c>
      <c r="U192" s="66">
        <f t="shared" si="72"/>
        <v>0</v>
      </c>
      <c r="V192" s="66">
        <f t="shared" si="72"/>
        <v>0</v>
      </c>
      <c r="W192" s="66">
        <f t="shared" si="72"/>
        <v>0</v>
      </c>
      <c r="X192" s="66">
        <f t="shared" si="72"/>
        <v>0</v>
      </c>
      <c r="Y192" s="66">
        <f t="shared" si="72"/>
        <v>0</v>
      </c>
      <c r="Z192" s="66">
        <f t="shared" si="72"/>
        <v>0</v>
      </c>
      <c r="AA192" s="66">
        <f t="shared" si="72"/>
        <v>0</v>
      </c>
      <c r="AB192" s="66">
        <f t="shared" si="72"/>
        <v>0</v>
      </c>
      <c r="AC192" s="66">
        <f t="shared" si="72"/>
        <v>0</v>
      </c>
      <c r="AD192" s="66">
        <f t="shared" si="72"/>
        <v>0</v>
      </c>
      <c r="AE192" s="66">
        <f t="shared" si="72"/>
        <v>0</v>
      </c>
      <c r="AF192" s="66">
        <f t="shared" si="72"/>
        <v>0</v>
      </c>
      <c r="AG192" s="66">
        <f t="shared" si="72"/>
        <v>0</v>
      </c>
      <c r="AH192" s="66">
        <f t="shared" si="72"/>
        <v>0</v>
      </c>
      <c r="AI192" s="66">
        <f t="shared" si="72"/>
        <v>0</v>
      </c>
      <c r="AJ192" s="66">
        <f t="shared" si="72"/>
        <v>0</v>
      </c>
      <c r="AK192" s="66">
        <f t="shared" si="72"/>
        <v>0</v>
      </c>
      <c r="AL192" s="66">
        <f t="shared" si="72"/>
        <v>0</v>
      </c>
      <c r="AM192" s="66">
        <f t="shared" si="72"/>
        <v>0</v>
      </c>
      <c r="AN192" s="66">
        <f t="shared" si="72"/>
        <v>0</v>
      </c>
      <c r="AO192" s="66">
        <f t="shared" si="72"/>
        <v>0</v>
      </c>
      <c r="AP192" s="66">
        <f t="shared" si="72"/>
        <v>0</v>
      </c>
      <c r="AQ192" s="66">
        <f t="shared" si="72"/>
        <v>0</v>
      </c>
      <c r="AR192" s="66">
        <f t="shared" si="72"/>
        <v>0</v>
      </c>
      <c r="AS192" s="66">
        <f t="shared" si="72"/>
        <v>0</v>
      </c>
      <c r="AT192" s="66">
        <f t="shared" si="72"/>
        <v>0</v>
      </c>
      <c r="AU192" s="66">
        <f t="shared" si="72"/>
        <v>0</v>
      </c>
      <c r="AV192" s="66">
        <f t="shared" si="72"/>
        <v>0</v>
      </c>
      <c r="AW192" s="66">
        <f t="shared" si="72"/>
        <v>0</v>
      </c>
      <c r="AX192" s="66">
        <f t="shared" si="72"/>
        <v>0</v>
      </c>
      <c r="AY192" s="66">
        <f t="shared" si="72"/>
        <v>0</v>
      </c>
      <c r="AZ192" s="66">
        <f t="shared" si="72"/>
        <v>0</v>
      </c>
      <c r="BA192" s="66">
        <f t="shared" si="72"/>
        <v>0</v>
      </c>
      <c r="BB192" s="66">
        <f t="shared" si="72"/>
        <v>0</v>
      </c>
      <c r="BC192" s="66">
        <f t="shared" si="72"/>
        <v>0</v>
      </c>
      <c r="BD192" s="66">
        <f t="shared" si="72"/>
        <v>0</v>
      </c>
      <c r="BE192" s="66">
        <f t="shared" si="72"/>
        <v>0</v>
      </c>
      <c r="BF192" s="66">
        <f t="shared" si="72"/>
        <v>0</v>
      </c>
      <c r="BG192" s="66">
        <f t="shared" si="72"/>
        <v>0</v>
      </c>
      <c r="BH192" s="66">
        <f t="shared" si="72"/>
        <v>0</v>
      </c>
      <c r="BI192" s="66">
        <f t="shared" si="72"/>
        <v>0</v>
      </c>
      <c r="BJ192" s="66">
        <f t="shared" si="72"/>
        <v>0</v>
      </c>
      <c r="BK192" s="66">
        <f t="shared" si="72"/>
        <v>0</v>
      </c>
      <c r="BL192" s="66">
        <f t="shared" si="72"/>
        <v>0</v>
      </c>
      <c r="BM192" s="66">
        <f t="shared" si="72"/>
        <v>0</v>
      </c>
      <c r="BN192" s="66">
        <f t="shared" si="72"/>
        <v>0</v>
      </c>
      <c r="BO192" s="66">
        <f t="shared" si="72"/>
        <v>0</v>
      </c>
      <c r="BP192" s="66">
        <f t="shared" si="72"/>
        <v>0</v>
      </c>
      <c r="BQ192" s="66">
        <f t="shared" si="72"/>
        <v>0</v>
      </c>
      <c r="BR192" s="66">
        <f t="shared" si="72"/>
        <v>0</v>
      </c>
      <c r="BS192" s="66">
        <f t="shared" ref="BS192:CS201" si="73">IFERROR($D192*BS11,0)</f>
        <v>0</v>
      </c>
      <c r="BT192" s="66">
        <f t="shared" si="73"/>
        <v>0</v>
      </c>
      <c r="BU192" s="66">
        <f t="shared" si="73"/>
        <v>0</v>
      </c>
      <c r="BV192" s="66">
        <f t="shared" si="73"/>
        <v>0</v>
      </c>
      <c r="BW192" s="66">
        <f t="shared" si="73"/>
        <v>0</v>
      </c>
      <c r="BX192" s="66">
        <f t="shared" si="73"/>
        <v>0</v>
      </c>
      <c r="BY192" s="66">
        <f t="shared" si="73"/>
        <v>0</v>
      </c>
      <c r="BZ192" s="66">
        <f t="shared" si="73"/>
        <v>0</v>
      </c>
      <c r="CA192" s="66">
        <f t="shared" si="73"/>
        <v>0</v>
      </c>
      <c r="CB192" s="66">
        <f t="shared" si="73"/>
        <v>0</v>
      </c>
      <c r="CC192" s="66">
        <f t="shared" si="73"/>
        <v>0</v>
      </c>
      <c r="CD192" s="66">
        <f t="shared" si="73"/>
        <v>0</v>
      </c>
      <c r="CE192" s="66">
        <f t="shared" si="73"/>
        <v>0</v>
      </c>
      <c r="CF192" s="66">
        <f t="shared" si="73"/>
        <v>0</v>
      </c>
      <c r="CG192" s="66">
        <f t="shared" si="73"/>
        <v>0</v>
      </c>
      <c r="CH192" s="66">
        <f t="shared" si="73"/>
        <v>0</v>
      </c>
      <c r="CI192" s="66">
        <f t="shared" si="73"/>
        <v>0</v>
      </c>
      <c r="CJ192" s="66">
        <f t="shared" si="73"/>
        <v>0</v>
      </c>
      <c r="CK192" s="66">
        <f t="shared" si="73"/>
        <v>0</v>
      </c>
      <c r="CL192" s="66">
        <f t="shared" si="73"/>
        <v>0</v>
      </c>
      <c r="CM192" s="66">
        <f t="shared" si="73"/>
        <v>0</v>
      </c>
      <c r="CN192" s="66">
        <f t="shared" si="73"/>
        <v>0</v>
      </c>
      <c r="CO192" s="66">
        <f t="shared" si="73"/>
        <v>0</v>
      </c>
      <c r="CP192" s="66">
        <f t="shared" si="73"/>
        <v>0</v>
      </c>
      <c r="CQ192" s="66">
        <f t="shared" si="73"/>
        <v>0</v>
      </c>
      <c r="CR192" s="66">
        <f t="shared" si="73"/>
        <v>0</v>
      </c>
      <c r="CS192" s="66">
        <f t="shared" si="73"/>
        <v>0</v>
      </c>
      <c r="CT192" s="9"/>
    </row>
    <row r="193" spans="3:98" hidden="1" x14ac:dyDescent="0.35">
      <c r="C193" s="81" t="str">
        <f t="shared" si="69"/>
        <v/>
      </c>
      <c r="D193" s="17" t="str">
        <f t="shared" si="70"/>
        <v/>
      </c>
      <c r="E193" s="492">
        <f>G193+NPV(G.Asm!$F$40,H193:INDEX(H193:CS193,RP))</f>
        <v>0</v>
      </c>
      <c r="F193" s="492">
        <f t="shared" si="71"/>
        <v>0</v>
      </c>
      <c r="G193" s="66">
        <f t="shared" si="72"/>
        <v>0</v>
      </c>
      <c r="H193" s="66">
        <f t="shared" si="72"/>
        <v>0</v>
      </c>
      <c r="I193" s="66">
        <f t="shared" si="72"/>
        <v>0</v>
      </c>
      <c r="J193" s="66">
        <f t="shared" si="72"/>
        <v>0</v>
      </c>
      <c r="K193" s="66">
        <f t="shared" si="72"/>
        <v>0</v>
      </c>
      <c r="L193" s="66">
        <f t="shared" si="72"/>
        <v>0</v>
      </c>
      <c r="M193" s="66">
        <f t="shared" si="72"/>
        <v>0</v>
      </c>
      <c r="N193" s="66">
        <f t="shared" si="72"/>
        <v>0</v>
      </c>
      <c r="O193" s="66">
        <f t="shared" si="72"/>
        <v>0</v>
      </c>
      <c r="P193" s="66">
        <f t="shared" si="72"/>
        <v>0</v>
      </c>
      <c r="Q193" s="66">
        <f t="shared" si="72"/>
        <v>0</v>
      </c>
      <c r="R193" s="66">
        <f t="shared" si="72"/>
        <v>0</v>
      </c>
      <c r="S193" s="66">
        <f t="shared" si="72"/>
        <v>0</v>
      </c>
      <c r="T193" s="66">
        <f t="shared" si="72"/>
        <v>0</v>
      </c>
      <c r="U193" s="66">
        <f t="shared" si="72"/>
        <v>0</v>
      </c>
      <c r="V193" s="66">
        <f t="shared" si="72"/>
        <v>0</v>
      </c>
      <c r="W193" s="66">
        <f t="shared" si="72"/>
        <v>0</v>
      </c>
      <c r="X193" s="66">
        <f t="shared" si="72"/>
        <v>0</v>
      </c>
      <c r="Y193" s="66">
        <f t="shared" si="72"/>
        <v>0</v>
      </c>
      <c r="Z193" s="66">
        <f t="shared" si="72"/>
        <v>0</v>
      </c>
      <c r="AA193" s="66">
        <f t="shared" si="72"/>
        <v>0</v>
      </c>
      <c r="AB193" s="66">
        <f t="shared" si="72"/>
        <v>0</v>
      </c>
      <c r="AC193" s="66">
        <f t="shared" si="72"/>
        <v>0</v>
      </c>
      <c r="AD193" s="66">
        <f t="shared" si="72"/>
        <v>0</v>
      </c>
      <c r="AE193" s="66">
        <f t="shared" si="72"/>
        <v>0</v>
      </c>
      <c r="AF193" s="66">
        <f t="shared" si="72"/>
        <v>0</v>
      </c>
      <c r="AG193" s="66">
        <f t="shared" si="72"/>
        <v>0</v>
      </c>
      <c r="AH193" s="66">
        <f t="shared" si="72"/>
        <v>0</v>
      </c>
      <c r="AI193" s="66">
        <f t="shared" si="72"/>
        <v>0</v>
      </c>
      <c r="AJ193" s="66">
        <f t="shared" si="72"/>
        <v>0</v>
      </c>
      <c r="AK193" s="66">
        <f t="shared" si="72"/>
        <v>0</v>
      </c>
      <c r="AL193" s="66">
        <f t="shared" si="72"/>
        <v>0</v>
      </c>
      <c r="AM193" s="66">
        <f t="shared" si="72"/>
        <v>0</v>
      </c>
      <c r="AN193" s="66">
        <f t="shared" si="72"/>
        <v>0</v>
      </c>
      <c r="AO193" s="66">
        <f t="shared" si="72"/>
        <v>0</v>
      </c>
      <c r="AP193" s="66">
        <f t="shared" si="72"/>
        <v>0</v>
      </c>
      <c r="AQ193" s="66">
        <f t="shared" si="72"/>
        <v>0</v>
      </c>
      <c r="AR193" s="66">
        <f t="shared" si="72"/>
        <v>0</v>
      </c>
      <c r="AS193" s="66">
        <f t="shared" si="72"/>
        <v>0</v>
      </c>
      <c r="AT193" s="66">
        <f t="shared" si="72"/>
        <v>0</v>
      </c>
      <c r="AU193" s="66">
        <f t="shared" si="72"/>
        <v>0</v>
      </c>
      <c r="AV193" s="66">
        <f t="shared" si="72"/>
        <v>0</v>
      </c>
      <c r="AW193" s="66">
        <f t="shared" si="72"/>
        <v>0</v>
      </c>
      <c r="AX193" s="66">
        <f t="shared" si="72"/>
        <v>0</v>
      </c>
      <c r="AY193" s="66">
        <f t="shared" si="72"/>
        <v>0</v>
      </c>
      <c r="AZ193" s="66">
        <f t="shared" si="72"/>
        <v>0</v>
      </c>
      <c r="BA193" s="66">
        <f t="shared" si="72"/>
        <v>0</v>
      </c>
      <c r="BB193" s="66">
        <f t="shared" si="72"/>
        <v>0</v>
      </c>
      <c r="BC193" s="66">
        <f t="shared" si="72"/>
        <v>0</v>
      </c>
      <c r="BD193" s="66">
        <f t="shared" si="72"/>
        <v>0</v>
      </c>
      <c r="BE193" s="66">
        <f t="shared" si="72"/>
        <v>0</v>
      </c>
      <c r="BF193" s="66">
        <f t="shared" si="72"/>
        <v>0</v>
      </c>
      <c r="BG193" s="66">
        <f t="shared" si="72"/>
        <v>0</v>
      </c>
      <c r="BH193" s="66">
        <f t="shared" si="72"/>
        <v>0</v>
      </c>
      <c r="BI193" s="66">
        <f t="shared" si="72"/>
        <v>0</v>
      </c>
      <c r="BJ193" s="66">
        <f t="shared" si="72"/>
        <v>0</v>
      </c>
      <c r="BK193" s="66">
        <f t="shared" si="72"/>
        <v>0</v>
      </c>
      <c r="BL193" s="66">
        <f t="shared" si="72"/>
        <v>0</v>
      </c>
      <c r="BM193" s="66">
        <f t="shared" si="72"/>
        <v>0</v>
      </c>
      <c r="BN193" s="66">
        <f t="shared" si="72"/>
        <v>0</v>
      </c>
      <c r="BO193" s="66">
        <f t="shared" si="72"/>
        <v>0</v>
      </c>
      <c r="BP193" s="66">
        <f t="shared" si="72"/>
        <v>0</v>
      </c>
      <c r="BQ193" s="66">
        <f t="shared" si="72"/>
        <v>0</v>
      </c>
      <c r="BR193" s="66">
        <f t="shared" si="72"/>
        <v>0</v>
      </c>
      <c r="BS193" s="66">
        <f t="shared" si="73"/>
        <v>0</v>
      </c>
      <c r="BT193" s="66">
        <f t="shared" si="73"/>
        <v>0</v>
      </c>
      <c r="BU193" s="66">
        <f t="shared" si="73"/>
        <v>0</v>
      </c>
      <c r="BV193" s="66">
        <f t="shared" si="73"/>
        <v>0</v>
      </c>
      <c r="BW193" s="66">
        <f t="shared" si="73"/>
        <v>0</v>
      </c>
      <c r="BX193" s="66">
        <f t="shared" si="73"/>
        <v>0</v>
      </c>
      <c r="BY193" s="66">
        <f t="shared" si="73"/>
        <v>0</v>
      </c>
      <c r="BZ193" s="66">
        <f t="shared" si="73"/>
        <v>0</v>
      </c>
      <c r="CA193" s="66">
        <f t="shared" si="73"/>
        <v>0</v>
      </c>
      <c r="CB193" s="66">
        <f t="shared" si="73"/>
        <v>0</v>
      </c>
      <c r="CC193" s="66">
        <f t="shared" si="73"/>
        <v>0</v>
      </c>
      <c r="CD193" s="66">
        <f t="shared" si="73"/>
        <v>0</v>
      </c>
      <c r="CE193" s="66">
        <f t="shared" si="73"/>
        <v>0</v>
      </c>
      <c r="CF193" s="66">
        <f t="shared" si="73"/>
        <v>0</v>
      </c>
      <c r="CG193" s="66">
        <f t="shared" si="73"/>
        <v>0</v>
      </c>
      <c r="CH193" s="66">
        <f t="shared" si="73"/>
        <v>0</v>
      </c>
      <c r="CI193" s="66">
        <f t="shared" si="73"/>
        <v>0</v>
      </c>
      <c r="CJ193" s="66">
        <f t="shared" si="73"/>
        <v>0</v>
      </c>
      <c r="CK193" s="66">
        <f t="shared" si="73"/>
        <v>0</v>
      </c>
      <c r="CL193" s="66">
        <f t="shared" si="73"/>
        <v>0</v>
      </c>
      <c r="CM193" s="66">
        <f t="shared" si="73"/>
        <v>0</v>
      </c>
      <c r="CN193" s="66">
        <f t="shared" si="73"/>
        <v>0</v>
      </c>
      <c r="CO193" s="66">
        <f t="shared" si="73"/>
        <v>0</v>
      </c>
      <c r="CP193" s="66">
        <f t="shared" si="73"/>
        <v>0</v>
      </c>
      <c r="CQ193" s="66">
        <f t="shared" si="73"/>
        <v>0</v>
      </c>
      <c r="CR193" s="66">
        <f t="shared" si="73"/>
        <v>0</v>
      </c>
      <c r="CS193" s="66">
        <f t="shared" si="73"/>
        <v>0</v>
      </c>
      <c r="CT193" s="9"/>
    </row>
    <row r="194" spans="3:98" hidden="1" x14ac:dyDescent="0.35">
      <c r="C194" s="81" t="str">
        <f t="shared" si="69"/>
        <v/>
      </c>
      <c r="D194" s="17" t="str">
        <f t="shared" si="70"/>
        <v/>
      </c>
      <c r="E194" s="492">
        <f>G194+NPV(G.Asm!$F$40,H194:INDEX(H194:CS194,RP))</f>
        <v>0</v>
      </c>
      <c r="F194" s="492">
        <f t="shared" si="71"/>
        <v>0</v>
      </c>
      <c r="G194" s="66">
        <f t="shared" si="72"/>
        <v>0</v>
      </c>
      <c r="H194" s="66">
        <f t="shared" si="72"/>
        <v>0</v>
      </c>
      <c r="I194" s="66">
        <f t="shared" si="72"/>
        <v>0</v>
      </c>
      <c r="J194" s="66">
        <f t="shared" si="72"/>
        <v>0</v>
      </c>
      <c r="K194" s="66">
        <f t="shared" si="72"/>
        <v>0</v>
      </c>
      <c r="L194" s="66">
        <f t="shared" si="72"/>
        <v>0</v>
      </c>
      <c r="M194" s="66">
        <f t="shared" si="72"/>
        <v>0</v>
      </c>
      <c r="N194" s="66">
        <f t="shared" si="72"/>
        <v>0</v>
      </c>
      <c r="O194" s="66">
        <f t="shared" si="72"/>
        <v>0</v>
      </c>
      <c r="P194" s="66">
        <f t="shared" si="72"/>
        <v>0</v>
      </c>
      <c r="Q194" s="66">
        <f t="shared" si="72"/>
        <v>0</v>
      </c>
      <c r="R194" s="66">
        <f t="shared" si="72"/>
        <v>0</v>
      </c>
      <c r="S194" s="66">
        <f t="shared" si="72"/>
        <v>0</v>
      </c>
      <c r="T194" s="66">
        <f t="shared" si="72"/>
        <v>0</v>
      </c>
      <c r="U194" s="66">
        <f t="shared" si="72"/>
        <v>0</v>
      </c>
      <c r="V194" s="66">
        <f t="shared" si="72"/>
        <v>0</v>
      </c>
      <c r="W194" s="66">
        <f t="shared" si="72"/>
        <v>0</v>
      </c>
      <c r="X194" s="66">
        <f t="shared" si="72"/>
        <v>0</v>
      </c>
      <c r="Y194" s="66">
        <f t="shared" si="72"/>
        <v>0</v>
      </c>
      <c r="Z194" s="66">
        <f t="shared" si="72"/>
        <v>0</v>
      </c>
      <c r="AA194" s="66">
        <f t="shared" si="72"/>
        <v>0</v>
      </c>
      <c r="AB194" s="66">
        <f t="shared" si="72"/>
        <v>0</v>
      </c>
      <c r="AC194" s="66">
        <f t="shared" si="72"/>
        <v>0</v>
      </c>
      <c r="AD194" s="66">
        <f t="shared" si="72"/>
        <v>0</v>
      </c>
      <c r="AE194" s="66">
        <f t="shared" si="72"/>
        <v>0</v>
      </c>
      <c r="AF194" s="66">
        <f t="shared" si="72"/>
        <v>0</v>
      </c>
      <c r="AG194" s="66">
        <f t="shared" si="72"/>
        <v>0</v>
      </c>
      <c r="AH194" s="66">
        <f t="shared" si="72"/>
        <v>0</v>
      </c>
      <c r="AI194" s="66">
        <f t="shared" si="72"/>
        <v>0</v>
      </c>
      <c r="AJ194" s="66">
        <f t="shared" si="72"/>
        <v>0</v>
      </c>
      <c r="AK194" s="66">
        <f t="shared" si="72"/>
        <v>0</v>
      </c>
      <c r="AL194" s="66">
        <f t="shared" si="72"/>
        <v>0</v>
      </c>
      <c r="AM194" s="66">
        <f t="shared" si="72"/>
        <v>0</v>
      </c>
      <c r="AN194" s="66">
        <f t="shared" si="72"/>
        <v>0</v>
      </c>
      <c r="AO194" s="66">
        <f t="shared" si="72"/>
        <v>0</v>
      </c>
      <c r="AP194" s="66">
        <f t="shared" si="72"/>
        <v>0</v>
      </c>
      <c r="AQ194" s="66">
        <f t="shared" si="72"/>
        <v>0</v>
      </c>
      <c r="AR194" s="66">
        <f t="shared" si="72"/>
        <v>0</v>
      </c>
      <c r="AS194" s="66">
        <f t="shared" si="72"/>
        <v>0</v>
      </c>
      <c r="AT194" s="66">
        <f t="shared" si="72"/>
        <v>0</v>
      </c>
      <c r="AU194" s="66">
        <f t="shared" si="72"/>
        <v>0</v>
      </c>
      <c r="AV194" s="66">
        <f t="shared" si="72"/>
        <v>0</v>
      </c>
      <c r="AW194" s="66">
        <f t="shared" si="72"/>
        <v>0</v>
      </c>
      <c r="AX194" s="66">
        <f t="shared" si="72"/>
        <v>0</v>
      </c>
      <c r="AY194" s="66">
        <f t="shared" si="72"/>
        <v>0</v>
      </c>
      <c r="AZ194" s="66">
        <f t="shared" si="72"/>
        <v>0</v>
      </c>
      <c r="BA194" s="66">
        <f t="shared" si="72"/>
        <v>0</v>
      </c>
      <c r="BB194" s="66">
        <f t="shared" si="72"/>
        <v>0</v>
      </c>
      <c r="BC194" s="66">
        <f t="shared" si="72"/>
        <v>0</v>
      </c>
      <c r="BD194" s="66">
        <f t="shared" si="72"/>
        <v>0</v>
      </c>
      <c r="BE194" s="66">
        <f t="shared" si="72"/>
        <v>0</v>
      </c>
      <c r="BF194" s="66">
        <f t="shared" si="72"/>
        <v>0</v>
      </c>
      <c r="BG194" s="66">
        <f t="shared" si="72"/>
        <v>0</v>
      </c>
      <c r="BH194" s="66">
        <f t="shared" si="72"/>
        <v>0</v>
      </c>
      <c r="BI194" s="66">
        <f t="shared" si="72"/>
        <v>0</v>
      </c>
      <c r="BJ194" s="66">
        <f t="shared" si="72"/>
        <v>0</v>
      </c>
      <c r="BK194" s="66">
        <f t="shared" si="72"/>
        <v>0</v>
      </c>
      <c r="BL194" s="66">
        <f t="shared" si="72"/>
        <v>0</v>
      </c>
      <c r="BM194" s="66">
        <f t="shared" si="72"/>
        <v>0</v>
      </c>
      <c r="BN194" s="66">
        <f t="shared" si="72"/>
        <v>0</v>
      </c>
      <c r="BO194" s="66">
        <f t="shared" si="72"/>
        <v>0</v>
      </c>
      <c r="BP194" s="66">
        <f t="shared" si="72"/>
        <v>0</v>
      </c>
      <c r="BQ194" s="66">
        <f t="shared" si="72"/>
        <v>0</v>
      </c>
      <c r="BR194" s="66">
        <f t="shared" si="72"/>
        <v>0</v>
      </c>
      <c r="BS194" s="66">
        <f t="shared" si="73"/>
        <v>0</v>
      </c>
      <c r="BT194" s="66">
        <f t="shared" si="73"/>
        <v>0</v>
      </c>
      <c r="BU194" s="66">
        <f t="shared" si="73"/>
        <v>0</v>
      </c>
      <c r="BV194" s="66">
        <f t="shared" si="73"/>
        <v>0</v>
      </c>
      <c r="BW194" s="66">
        <f t="shared" si="73"/>
        <v>0</v>
      </c>
      <c r="BX194" s="66">
        <f t="shared" si="73"/>
        <v>0</v>
      </c>
      <c r="BY194" s="66">
        <f t="shared" si="73"/>
        <v>0</v>
      </c>
      <c r="BZ194" s="66">
        <f t="shared" si="73"/>
        <v>0</v>
      </c>
      <c r="CA194" s="66">
        <f t="shared" si="73"/>
        <v>0</v>
      </c>
      <c r="CB194" s="66">
        <f t="shared" si="73"/>
        <v>0</v>
      </c>
      <c r="CC194" s="66">
        <f t="shared" si="73"/>
        <v>0</v>
      </c>
      <c r="CD194" s="66">
        <f t="shared" si="73"/>
        <v>0</v>
      </c>
      <c r="CE194" s="66">
        <f t="shared" si="73"/>
        <v>0</v>
      </c>
      <c r="CF194" s="66">
        <f t="shared" si="73"/>
        <v>0</v>
      </c>
      <c r="CG194" s="66">
        <f t="shared" si="73"/>
        <v>0</v>
      </c>
      <c r="CH194" s="66">
        <f t="shared" si="73"/>
        <v>0</v>
      </c>
      <c r="CI194" s="66">
        <f t="shared" si="73"/>
        <v>0</v>
      </c>
      <c r="CJ194" s="66">
        <f t="shared" si="73"/>
        <v>0</v>
      </c>
      <c r="CK194" s="66">
        <f t="shared" si="73"/>
        <v>0</v>
      </c>
      <c r="CL194" s="66">
        <f t="shared" si="73"/>
        <v>0</v>
      </c>
      <c r="CM194" s="66">
        <f t="shared" si="73"/>
        <v>0</v>
      </c>
      <c r="CN194" s="66">
        <f t="shared" si="73"/>
        <v>0</v>
      </c>
      <c r="CO194" s="66">
        <f t="shared" si="73"/>
        <v>0</v>
      </c>
      <c r="CP194" s="66">
        <f t="shared" si="73"/>
        <v>0</v>
      </c>
      <c r="CQ194" s="66">
        <f t="shared" si="73"/>
        <v>0</v>
      </c>
      <c r="CR194" s="66">
        <f t="shared" si="73"/>
        <v>0</v>
      </c>
      <c r="CS194" s="66">
        <f t="shared" si="73"/>
        <v>0</v>
      </c>
      <c r="CT194" s="9"/>
    </row>
    <row r="195" spans="3:98" hidden="1" x14ac:dyDescent="0.35">
      <c r="C195" s="81" t="str">
        <f t="shared" si="69"/>
        <v/>
      </c>
      <c r="D195" s="17" t="str">
        <f t="shared" si="70"/>
        <v/>
      </c>
      <c r="E195" s="492">
        <f>G195+NPV(G.Asm!$F$40,H195:INDEX(H195:CS195,RP))</f>
        <v>0</v>
      </c>
      <c r="F195" s="492">
        <f t="shared" si="71"/>
        <v>0</v>
      </c>
      <c r="G195" s="66">
        <f t="shared" si="72"/>
        <v>0</v>
      </c>
      <c r="H195" s="66">
        <f t="shared" si="72"/>
        <v>0</v>
      </c>
      <c r="I195" s="66">
        <f t="shared" si="72"/>
        <v>0</v>
      </c>
      <c r="J195" s="66">
        <f t="shared" si="72"/>
        <v>0</v>
      </c>
      <c r="K195" s="66">
        <f t="shared" si="72"/>
        <v>0</v>
      </c>
      <c r="L195" s="66">
        <f t="shared" si="72"/>
        <v>0</v>
      </c>
      <c r="M195" s="66">
        <f t="shared" si="72"/>
        <v>0</v>
      </c>
      <c r="N195" s="66">
        <f t="shared" si="72"/>
        <v>0</v>
      </c>
      <c r="O195" s="66">
        <f t="shared" si="72"/>
        <v>0</v>
      </c>
      <c r="P195" s="66">
        <f t="shared" si="72"/>
        <v>0</v>
      </c>
      <c r="Q195" s="66">
        <f t="shared" si="72"/>
        <v>0</v>
      </c>
      <c r="R195" s="66">
        <f t="shared" si="72"/>
        <v>0</v>
      </c>
      <c r="S195" s="66">
        <f t="shared" si="72"/>
        <v>0</v>
      </c>
      <c r="T195" s="66">
        <f t="shared" si="72"/>
        <v>0</v>
      </c>
      <c r="U195" s="66">
        <f t="shared" si="72"/>
        <v>0</v>
      </c>
      <c r="V195" s="66">
        <f t="shared" si="72"/>
        <v>0</v>
      </c>
      <c r="W195" s="66">
        <f t="shared" si="72"/>
        <v>0</v>
      </c>
      <c r="X195" s="66">
        <f t="shared" si="72"/>
        <v>0</v>
      </c>
      <c r="Y195" s="66">
        <f t="shared" si="72"/>
        <v>0</v>
      </c>
      <c r="Z195" s="66">
        <f t="shared" si="72"/>
        <v>0</v>
      </c>
      <c r="AA195" s="66">
        <f t="shared" si="72"/>
        <v>0</v>
      </c>
      <c r="AB195" s="66">
        <f t="shared" si="72"/>
        <v>0</v>
      </c>
      <c r="AC195" s="66">
        <f t="shared" si="72"/>
        <v>0</v>
      </c>
      <c r="AD195" s="66">
        <f t="shared" si="72"/>
        <v>0</v>
      </c>
      <c r="AE195" s="66">
        <f t="shared" si="72"/>
        <v>0</v>
      </c>
      <c r="AF195" s="66">
        <f t="shared" si="72"/>
        <v>0</v>
      </c>
      <c r="AG195" s="66">
        <f t="shared" si="72"/>
        <v>0</v>
      </c>
      <c r="AH195" s="66">
        <f t="shared" si="72"/>
        <v>0</v>
      </c>
      <c r="AI195" s="66">
        <f t="shared" si="72"/>
        <v>0</v>
      </c>
      <c r="AJ195" s="66">
        <f t="shared" si="72"/>
        <v>0</v>
      </c>
      <c r="AK195" s="66">
        <f t="shared" si="72"/>
        <v>0</v>
      </c>
      <c r="AL195" s="66">
        <f t="shared" si="72"/>
        <v>0</v>
      </c>
      <c r="AM195" s="66">
        <f t="shared" si="72"/>
        <v>0</v>
      </c>
      <c r="AN195" s="66">
        <f t="shared" si="72"/>
        <v>0</v>
      </c>
      <c r="AO195" s="66">
        <f t="shared" si="72"/>
        <v>0</v>
      </c>
      <c r="AP195" s="66">
        <f t="shared" si="72"/>
        <v>0</v>
      </c>
      <c r="AQ195" s="66">
        <f t="shared" si="72"/>
        <v>0</v>
      </c>
      <c r="AR195" s="66">
        <f t="shared" si="72"/>
        <v>0</v>
      </c>
      <c r="AS195" s="66">
        <f t="shared" si="72"/>
        <v>0</v>
      </c>
      <c r="AT195" s="66">
        <f t="shared" si="72"/>
        <v>0</v>
      </c>
      <c r="AU195" s="66">
        <f t="shared" si="72"/>
        <v>0</v>
      </c>
      <c r="AV195" s="66">
        <f t="shared" si="72"/>
        <v>0</v>
      </c>
      <c r="AW195" s="66">
        <f t="shared" si="72"/>
        <v>0</v>
      </c>
      <c r="AX195" s="66">
        <f t="shared" si="72"/>
        <v>0</v>
      </c>
      <c r="AY195" s="66">
        <f t="shared" si="72"/>
        <v>0</v>
      </c>
      <c r="AZ195" s="66">
        <f t="shared" si="72"/>
        <v>0</v>
      </c>
      <c r="BA195" s="66">
        <f t="shared" si="72"/>
        <v>0</v>
      </c>
      <c r="BB195" s="66">
        <f t="shared" si="72"/>
        <v>0</v>
      </c>
      <c r="BC195" s="66">
        <f t="shared" si="72"/>
        <v>0</v>
      </c>
      <c r="BD195" s="66">
        <f t="shared" si="72"/>
        <v>0</v>
      </c>
      <c r="BE195" s="66">
        <f t="shared" si="72"/>
        <v>0</v>
      </c>
      <c r="BF195" s="66">
        <f t="shared" si="72"/>
        <v>0</v>
      </c>
      <c r="BG195" s="66">
        <f t="shared" si="72"/>
        <v>0</v>
      </c>
      <c r="BH195" s="66">
        <f t="shared" si="72"/>
        <v>0</v>
      </c>
      <c r="BI195" s="66">
        <f t="shared" si="72"/>
        <v>0</v>
      </c>
      <c r="BJ195" s="66">
        <f t="shared" si="72"/>
        <v>0</v>
      </c>
      <c r="BK195" s="66">
        <f t="shared" si="72"/>
        <v>0</v>
      </c>
      <c r="BL195" s="66">
        <f t="shared" si="72"/>
        <v>0</v>
      </c>
      <c r="BM195" s="66">
        <f t="shared" si="72"/>
        <v>0</v>
      </c>
      <c r="BN195" s="66">
        <f t="shared" si="72"/>
        <v>0</v>
      </c>
      <c r="BO195" s="66">
        <f t="shared" si="72"/>
        <v>0</v>
      </c>
      <c r="BP195" s="66">
        <f t="shared" si="72"/>
        <v>0</v>
      </c>
      <c r="BQ195" s="66">
        <f t="shared" si="72"/>
        <v>0</v>
      </c>
      <c r="BR195" s="66">
        <f>IFERROR($D195*BR14,0)</f>
        <v>0</v>
      </c>
      <c r="BS195" s="66">
        <f t="shared" si="73"/>
        <v>0</v>
      </c>
      <c r="BT195" s="66">
        <f t="shared" si="73"/>
        <v>0</v>
      </c>
      <c r="BU195" s="66">
        <f t="shared" si="73"/>
        <v>0</v>
      </c>
      <c r="BV195" s="66">
        <f t="shared" si="73"/>
        <v>0</v>
      </c>
      <c r="BW195" s="66">
        <f t="shared" si="73"/>
        <v>0</v>
      </c>
      <c r="BX195" s="66">
        <f t="shared" si="73"/>
        <v>0</v>
      </c>
      <c r="BY195" s="66">
        <f t="shared" si="73"/>
        <v>0</v>
      </c>
      <c r="BZ195" s="66">
        <f t="shared" si="73"/>
        <v>0</v>
      </c>
      <c r="CA195" s="66">
        <f t="shared" si="73"/>
        <v>0</v>
      </c>
      <c r="CB195" s="66">
        <f t="shared" si="73"/>
        <v>0</v>
      </c>
      <c r="CC195" s="66">
        <f t="shared" si="73"/>
        <v>0</v>
      </c>
      <c r="CD195" s="66">
        <f t="shared" si="73"/>
        <v>0</v>
      </c>
      <c r="CE195" s="66">
        <f t="shared" si="73"/>
        <v>0</v>
      </c>
      <c r="CF195" s="66">
        <f t="shared" si="73"/>
        <v>0</v>
      </c>
      <c r="CG195" s="66">
        <f t="shared" si="73"/>
        <v>0</v>
      </c>
      <c r="CH195" s="66">
        <f t="shared" si="73"/>
        <v>0</v>
      </c>
      <c r="CI195" s="66">
        <f t="shared" si="73"/>
        <v>0</v>
      </c>
      <c r="CJ195" s="66">
        <f t="shared" si="73"/>
        <v>0</v>
      </c>
      <c r="CK195" s="66">
        <f t="shared" si="73"/>
        <v>0</v>
      </c>
      <c r="CL195" s="66">
        <f t="shared" si="73"/>
        <v>0</v>
      </c>
      <c r="CM195" s="66">
        <f t="shared" si="73"/>
        <v>0</v>
      </c>
      <c r="CN195" s="66">
        <f t="shared" si="73"/>
        <v>0</v>
      </c>
      <c r="CO195" s="66">
        <f t="shared" si="73"/>
        <v>0</v>
      </c>
      <c r="CP195" s="66">
        <f t="shared" si="73"/>
        <v>0</v>
      </c>
      <c r="CQ195" s="66">
        <f t="shared" si="73"/>
        <v>0</v>
      </c>
      <c r="CR195" s="66">
        <f t="shared" si="73"/>
        <v>0</v>
      </c>
      <c r="CS195" s="66">
        <f t="shared" si="73"/>
        <v>0</v>
      </c>
      <c r="CT195" s="9"/>
    </row>
    <row r="196" spans="3:98" hidden="1" x14ac:dyDescent="0.35">
      <c r="C196" s="81" t="str">
        <f t="shared" si="69"/>
        <v/>
      </c>
      <c r="D196" s="17" t="str">
        <f t="shared" si="70"/>
        <v/>
      </c>
      <c r="E196" s="492">
        <f>G196+NPV(G.Asm!$F$40,H196:INDEX(H196:CS196,RP))</f>
        <v>0</v>
      </c>
      <c r="F196" s="492">
        <f t="shared" si="71"/>
        <v>0</v>
      </c>
      <c r="G196" s="66">
        <f t="shared" ref="G196:BR199" si="74">IFERROR($D196*G15,0)</f>
        <v>0</v>
      </c>
      <c r="H196" s="66">
        <f t="shared" si="74"/>
        <v>0</v>
      </c>
      <c r="I196" s="66">
        <f t="shared" si="74"/>
        <v>0</v>
      </c>
      <c r="J196" s="66">
        <f t="shared" si="74"/>
        <v>0</v>
      </c>
      <c r="K196" s="66">
        <f t="shared" si="74"/>
        <v>0</v>
      </c>
      <c r="L196" s="66">
        <f t="shared" si="74"/>
        <v>0</v>
      </c>
      <c r="M196" s="66">
        <f t="shared" si="74"/>
        <v>0</v>
      </c>
      <c r="N196" s="66">
        <f t="shared" si="74"/>
        <v>0</v>
      </c>
      <c r="O196" s="66">
        <f t="shared" si="74"/>
        <v>0</v>
      </c>
      <c r="P196" s="66">
        <f t="shared" si="74"/>
        <v>0</v>
      </c>
      <c r="Q196" s="66">
        <f t="shared" si="74"/>
        <v>0</v>
      </c>
      <c r="R196" s="66">
        <f t="shared" si="74"/>
        <v>0</v>
      </c>
      <c r="S196" s="66">
        <f t="shared" si="74"/>
        <v>0</v>
      </c>
      <c r="T196" s="66">
        <f t="shared" si="74"/>
        <v>0</v>
      </c>
      <c r="U196" s="66">
        <f t="shared" si="74"/>
        <v>0</v>
      </c>
      <c r="V196" s="66">
        <f t="shared" si="74"/>
        <v>0</v>
      </c>
      <c r="W196" s="66">
        <f t="shared" si="74"/>
        <v>0</v>
      </c>
      <c r="X196" s="66">
        <f t="shared" si="74"/>
        <v>0</v>
      </c>
      <c r="Y196" s="66">
        <f t="shared" si="74"/>
        <v>0</v>
      </c>
      <c r="Z196" s="66">
        <f t="shared" si="74"/>
        <v>0</v>
      </c>
      <c r="AA196" s="66">
        <f t="shared" si="74"/>
        <v>0</v>
      </c>
      <c r="AB196" s="66">
        <f t="shared" si="74"/>
        <v>0</v>
      </c>
      <c r="AC196" s="66">
        <f t="shared" si="74"/>
        <v>0</v>
      </c>
      <c r="AD196" s="66">
        <f t="shared" si="74"/>
        <v>0</v>
      </c>
      <c r="AE196" s="66">
        <f t="shared" si="74"/>
        <v>0</v>
      </c>
      <c r="AF196" s="66">
        <f t="shared" si="74"/>
        <v>0</v>
      </c>
      <c r="AG196" s="66">
        <f t="shared" si="74"/>
        <v>0</v>
      </c>
      <c r="AH196" s="66">
        <f t="shared" si="74"/>
        <v>0</v>
      </c>
      <c r="AI196" s="66">
        <f t="shared" si="74"/>
        <v>0</v>
      </c>
      <c r="AJ196" s="66">
        <f t="shared" si="74"/>
        <v>0</v>
      </c>
      <c r="AK196" s="66">
        <f t="shared" si="74"/>
        <v>0</v>
      </c>
      <c r="AL196" s="66">
        <f t="shared" si="74"/>
        <v>0</v>
      </c>
      <c r="AM196" s="66">
        <f t="shared" si="74"/>
        <v>0</v>
      </c>
      <c r="AN196" s="66">
        <f t="shared" si="74"/>
        <v>0</v>
      </c>
      <c r="AO196" s="66">
        <f t="shared" si="74"/>
        <v>0</v>
      </c>
      <c r="AP196" s="66">
        <f t="shared" si="74"/>
        <v>0</v>
      </c>
      <c r="AQ196" s="66">
        <f t="shared" si="74"/>
        <v>0</v>
      </c>
      <c r="AR196" s="66">
        <f t="shared" si="74"/>
        <v>0</v>
      </c>
      <c r="AS196" s="66">
        <f t="shared" si="74"/>
        <v>0</v>
      </c>
      <c r="AT196" s="66">
        <f t="shared" si="74"/>
        <v>0</v>
      </c>
      <c r="AU196" s="66">
        <f t="shared" si="74"/>
        <v>0</v>
      </c>
      <c r="AV196" s="66">
        <f t="shared" si="74"/>
        <v>0</v>
      </c>
      <c r="AW196" s="66">
        <f t="shared" si="74"/>
        <v>0</v>
      </c>
      <c r="AX196" s="66">
        <f t="shared" si="74"/>
        <v>0</v>
      </c>
      <c r="AY196" s="66">
        <f t="shared" si="74"/>
        <v>0</v>
      </c>
      <c r="AZ196" s="66">
        <f t="shared" si="74"/>
        <v>0</v>
      </c>
      <c r="BA196" s="66">
        <f t="shared" si="74"/>
        <v>0</v>
      </c>
      <c r="BB196" s="66">
        <f t="shared" si="74"/>
        <v>0</v>
      </c>
      <c r="BC196" s="66">
        <f t="shared" si="74"/>
        <v>0</v>
      </c>
      <c r="BD196" s="66">
        <f t="shared" si="74"/>
        <v>0</v>
      </c>
      <c r="BE196" s="66">
        <f t="shared" si="74"/>
        <v>0</v>
      </c>
      <c r="BF196" s="66">
        <f t="shared" si="74"/>
        <v>0</v>
      </c>
      <c r="BG196" s="66">
        <f t="shared" si="74"/>
        <v>0</v>
      </c>
      <c r="BH196" s="66">
        <f t="shared" si="74"/>
        <v>0</v>
      </c>
      <c r="BI196" s="66">
        <f t="shared" si="74"/>
        <v>0</v>
      </c>
      <c r="BJ196" s="66">
        <f t="shared" si="74"/>
        <v>0</v>
      </c>
      <c r="BK196" s="66">
        <f t="shared" si="74"/>
        <v>0</v>
      </c>
      <c r="BL196" s="66">
        <f t="shared" si="74"/>
        <v>0</v>
      </c>
      <c r="BM196" s="66">
        <f t="shared" si="74"/>
        <v>0</v>
      </c>
      <c r="BN196" s="66">
        <f t="shared" si="74"/>
        <v>0</v>
      </c>
      <c r="BO196" s="66">
        <f t="shared" si="74"/>
        <v>0</v>
      </c>
      <c r="BP196" s="66">
        <f t="shared" si="74"/>
        <v>0</v>
      </c>
      <c r="BQ196" s="66">
        <f t="shared" si="74"/>
        <v>0</v>
      </c>
      <c r="BR196" s="66">
        <f t="shared" si="74"/>
        <v>0</v>
      </c>
      <c r="BS196" s="66">
        <f t="shared" si="73"/>
        <v>0</v>
      </c>
      <c r="BT196" s="66">
        <f t="shared" si="73"/>
        <v>0</v>
      </c>
      <c r="BU196" s="66">
        <f t="shared" si="73"/>
        <v>0</v>
      </c>
      <c r="BV196" s="66">
        <f t="shared" si="73"/>
        <v>0</v>
      </c>
      <c r="BW196" s="66">
        <f t="shared" si="73"/>
        <v>0</v>
      </c>
      <c r="BX196" s="66">
        <f t="shared" si="73"/>
        <v>0</v>
      </c>
      <c r="BY196" s="66">
        <f t="shared" si="73"/>
        <v>0</v>
      </c>
      <c r="BZ196" s="66">
        <f t="shared" si="73"/>
        <v>0</v>
      </c>
      <c r="CA196" s="66">
        <f t="shared" si="73"/>
        <v>0</v>
      </c>
      <c r="CB196" s="66">
        <f t="shared" si="73"/>
        <v>0</v>
      </c>
      <c r="CC196" s="66">
        <f t="shared" si="73"/>
        <v>0</v>
      </c>
      <c r="CD196" s="66">
        <f t="shared" si="73"/>
        <v>0</v>
      </c>
      <c r="CE196" s="66">
        <f t="shared" si="73"/>
        <v>0</v>
      </c>
      <c r="CF196" s="66">
        <f t="shared" si="73"/>
        <v>0</v>
      </c>
      <c r="CG196" s="66">
        <f t="shared" si="73"/>
        <v>0</v>
      </c>
      <c r="CH196" s="66">
        <f t="shared" si="73"/>
        <v>0</v>
      </c>
      <c r="CI196" s="66">
        <f t="shared" si="73"/>
        <v>0</v>
      </c>
      <c r="CJ196" s="66">
        <f t="shared" si="73"/>
        <v>0</v>
      </c>
      <c r="CK196" s="66">
        <f t="shared" si="73"/>
        <v>0</v>
      </c>
      <c r="CL196" s="66">
        <f t="shared" si="73"/>
        <v>0</v>
      </c>
      <c r="CM196" s="66">
        <f t="shared" si="73"/>
        <v>0</v>
      </c>
      <c r="CN196" s="66">
        <f t="shared" si="73"/>
        <v>0</v>
      </c>
      <c r="CO196" s="66">
        <f t="shared" si="73"/>
        <v>0</v>
      </c>
      <c r="CP196" s="66">
        <f t="shared" si="73"/>
        <v>0</v>
      </c>
      <c r="CQ196" s="66">
        <f t="shared" si="73"/>
        <v>0</v>
      </c>
      <c r="CR196" s="66">
        <f t="shared" si="73"/>
        <v>0</v>
      </c>
      <c r="CS196" s="66">
        <f t="shared" si="73"/>
        <v>0</v>
      </c>
      <c r="CT196" s="9"/>
    </row>
    <row r="197" spans="3:98" hidden="1" x14ac:dyDescent="0.35">
      <c r="C197" s="81" t="str">
        <f t="shared" si="69"/>
        <v/>
      </c>
      <c r="D197" s="17" t="str">
        <f t="shared" si="70"/>
        <v/>
      </c>
      <c r="E197" s="492">
        <f>G197+NPV(G.Asm!$F$40,H197:INDEX(H197:CS197,RP))</f>
        <v>0</v>
      </c>
      <c r="F197" s="492">
        <f t="shared" si="71"/>
        <v>0</v>
      </c>
      <c r="G197" s="66">
        <f t="shared" si="74"/>
        <v>0</v>
      </c>
      <c r="H197" s="66">
        <f t="shared" si="74"/>
        <v>0</v>
      </c>
      <c r="I197" s="66">
        <f t="shared" si="74"/>
        <v>0</v>
      </c>
      <c r="J197" s="66">
        <f t="shared" si="74"/>
        <v>0</v>
      </c>
      <c r="K197" s="66">
        <f t="shared" si="74"/>
        <v>0</v>
      </c>
      <c r="L197" s="66">
        <f t="shared" si="74"/>
        <v>0</v>
      </c>
      <c r="M197" s="66">
        <f t="shared" si="74"/>
        <v>0</v>
      </c>
      <c r="N197" s="66">
        <f t="shared" si="74"/>
        <v>0</v>
      </c>
      <c r="O197" s="66">
        <f t="shared" si="74"/>
        <v>0</v>
      </c>
      <c r="P197" s="66">
        <f t="shared" si="74"/>
        <v>0</v>
      </c>
      <c r="Q197" s="66">
        <f t="shared" si="74"/>
        <v>0</v>
      </c>
      <c r="R197" s="66">
        <f t="shared" si="74"/>
        <v>0</v>
      </c>
      <c r="S197" s="66">
        <f t="shared" si="74"/>
        <v>0</v>
      </c>
      <c r="T197" s="66">
        <f t="shared" si="74"/>
        <v>0</v>
      </c>
      <c r="U197" s="66">
        <f t="shared" si="74"/>
        <v>0</v>
      </c>
      <c r="V197" s="66">
        <f t="shared" si="74"/>
        <v>0</v>
      </c>
      <c r="W197" s="66">
        <f t="shared" si="74"/>
        <v>0</v>
      </c>
      <c r="X197" s="66">
        <f t="shared" si="74"/>
        <v>0</v>
      </c>
      <c r="Y197" s="66">
        <f t="shared" si="74"/>
        <v>0</v>
      </c>
      <c r="Z197" s="66">
        <f t="shared" si="74"/>
        <v>0</v>
      </c>
      <c r="AA197" s="66">
        <f t="shared" si="74"/>
        <v>0</v>
      </c>
      <c r="AB197" s="66">
        <f t="shared" si="74"/>
        <v>0</v>
      </c>
      <c r="AC197" s="66">
        <f t="shared" si="74"/>
        <v>0</v>
      </c>
      <c r="AD197" s="66">
        <f t="shared" si="74"/>
        <v>0</v>
      </c>
      <c r="AE197" s="66">
        <f t="shared" si="74"/>
        <v>0</v>
      </c>
      <c r="AF197" s="66">
        <f t="shared" si="74"/>
        <v>0</v>
      </c>
      <c r="AG197" s="66">
        <f t="shared" si="74"/>
        <v>0</v>
      </c>
      <c r="AH197" s="66">
        <f t="shared" si="74"/>
        <v>0</v>
      </c>
      <c r="AI197" s="66">
        <f t="shared" si="74"/>
        <v>0</v>
      </c>
      <c r="AJ197" s="66">
        <f t="shared" si="74"/>
        <v>0</v>
      </c>
      <c r="AK197" s="66">
        <f t="shared" si="74"/>
        <v>0</v>
      </c>
      <c r="AL197" s="66">
        <f t="shared" si="74"/>
        <v>0</v>
      </c>
      <c r="AM197" s="66">
        <f t="shared" si="74"/>
        <v>0</v>
      </c>
      <c r="AN197" s="66">
        <f t="shared" si="74"/>
        <v>0</v>
      </c>
      <c r="AO197" s="66">
        <f t="shared" si="74"/>
        <v>0</v>
      </c>
      <c r="AP197" s="66">
        <f t="shared" si="74"/>
        <v>0</v>
      </c>
      <c r="AQ197" s="66">
        <f t="shared" si="74"/>
        <v>0</v>
      </c>
      <c r="AR197" s="66">
        <f t="shared" si="74"/>
        <v>0</v>
      </c>
      <c r="AS197" s="66">
        <f t="shared" si="74"/>
        <v>0</v>
      </c>
      <c r="AT197" s="66">
        <f t="shared" si="74"/>
        <v>0</v>
      </c>
      <c r="AU197" s="66">
        <f t="shared" si="74"/>
        <v>0</v>
      </c>
      <c r="AV197" s="66">
        <f t="shared" si="74"/>
        <v>0</v>
      </c>
      <c r="AW197" s="66">
        <f t="shared" si="74"/>
        <v>0</v>
      </c>
      <c r="AX197" s="66">
        <f t="shared" si="74"/>
        <v>0</v>
      </c>
      <c r="AY197" s="66">
        <f t="shared" si="74"/>
        <v>0</v>
      </c>
      <c r="AZ197" s="66">
        <f t="shared" si="74"/>
        <v>0</v>
      </c>
      <c r="BA197" s="66">
        <f t="shared" si="74"/>
        <v>0</v>
      </c>
      <c r="BB197" s="66">
        <f t="shared" si="74"/>
        <v>0</v>
      </c>
      <c r="BC197" s="66">
        <f t="shared" si="74"/>
        <v>0</v>
      </c>
      <c r="BD197" s="66">
        <f t="shared" si="74"/>
        <v>0</v>
      </c>
      <c r="BE197" s="66">
        <f t="shared" si="74"/>
        <v>0</v>
      </c>
      <c r="BF197" s="66">
        <f t="shared" si="74"/>
        <v>0</v>
      </c>
      <c r="BG197" s="66">
        <f t="shared" si="74"/>
        <v>0</v>
      </c>
      <c r="BH197" s="66">
        <f t="shared" si="74"/>
        <v>0</v>
      </c>
      <c r="BI197" s="66">
        <f t="shared" si="74"/>
        <v>0</v>
      </c>
      <c r="BJ197" s="66">
        <f t="shared" si="74"/>
        <v>0</v>
      </c>
      <c r="BK197" s="66">
        <f t="shared" si="74"/>
        <v>0</v>
      </c>
      <c r="BL197" s="66">
        <f t="shared" si="74"/>
        <v>0</v>
      </c>
      <c r="BM197" s="66">
        <f t="shared" si="74"/>
        <v>0</v>
      </c>
      <c r="BN197" s="66">
        <f t="shared" si="74"/>
        <v>0</v>
      </c>
      <c r="BO197" s="66">
        <f t="shared" si="74"/>
        <v>0</v>
      </c>
      <c r="BP197" s="66">
        <f t="shared" si="74"/>
        <v>0</v>
      </c>
      <c r="BQ197" s="66">
        <f t="shared" si="74"/>
        <v>0</v>
      </c>
      <c r="BR197" s="66">
        <f t="shared" si="74"/>
        <v>0</v>
      </c>
      <c r="BS197" s="66">
        <f t="shared" si="73"/>
        <v>0</v>
      </c>
      <c r="BT197" s="66">
        <f t="shared" si="73"/>
        <v>0</v>
      </c>
      <c r="BU197" s="66">
        <f t="shared" si="73"/>
        <v>0</v>
      </c>
      <c r="BV197" s="66">
        <f t="shared" si="73"/>
        <v>0</v>
      </c>
      <c r="BW197" s="66">
        <f t="shared" si="73"/>
        <v>0</v>
      </c>
      <c r="BX197" s="66">
        <f t="shared" si="73"/>
        <v>0</v>
      </c>
      <c r="BY197" s="66">
        <f t="shared" si="73"/>
        <v>0</v>
      </c>
      <c r="BZ197" s="66">
        <f t="shared" si="73"/>
        <v>0</v>
      </c>
      <c r="CA197" s="66">
        <f t="shared" si="73"/>
        <v>0</v>
      </c>
      <c r="CB197" s="66">
        <f t="shared" si="73"/>
        <v>0</v>
      </c>
      <c r="CC197" s="66">
        <f t="shared" si="73"/>
        <v>0</v>
      </c>
      <c r="CD197" s="66">
        <f t="shared" si="73"/>
        <v>0</v>
      </c>
      <c r="CE197" s="66">
        <f t="shared" si="73"/>
        <v>0</v>
      </c>
      <c r="CF197" s="66">
        <f t="shared" si="73"/>
        <v>0</v>
      </c>
      <c r="CG197" s="66">
        <f t="shared" si="73"/>
        <v>0</v>
      </c>
      <c r="CH197" s="66">
        <f t="shared" si="73"/>
        <v>0</v>
      </c>
      <c r="CI197" s="66">
        <f t="shared" si="73"/>
        <v>0</v>
      </c>
      <c r="CJ197" s="66">
        <f t="shared" si="73"/>
        <v>0</v>
      </c>
      <c r="CK197" s="66">
        <f t="shared" si="73"/>
        <v>0</v>
      </c>
      <c r="CL197" s="66">
        <f t="shared" si="73"/>
        <v>0</v>
      </c>
      <c r="CM197" s="66">
        <f t="shared" si="73"/>
        <v>0</v>
      </c>
      <c r="CN197" s="66">
        <f t="shared" si="73"/>
        <v>0</v>
      </c>
      <c r="CO197" s="66">
        <f t="shared" si="73"/>
        <v>0</v>
      </c>
      <c r="CP197" s="66">
        <f t="shared" si="73"/>
        <v>0</v>
      </c>
      <c r="CQ197" s="66">
        <f t="shared" si="73"/>
        <v>0</v>
      </c>
      <c r="CR197" s="66">
        <f t="shared" si="73"/>
        <v>0</v>
      </c>
      <c r="CS197" s="66">
        <f t="shared" si="73"/>
        <v>0</v>
      </c>
      <c r="CT197" s="9"/>
    </row>
    <row r="198" spans="3:98" hidden="1" x14ac:dyDescent="0.35">
      <c r="C198" s="81" t="str">
        <f t="shared" si="69"/>
        <v/>
      </c>
      <c r="D198" s="17" t="str">
        <f t="shared" si="70"/>
        <v/>
      </c>
      <c r="E198" s="492">
        <f>G198+NPV(G.Asm!$F$40,H198:INDEX(H198:CS198,RP))</f>
        <v>0</v>
      </c>
      <c r="F198" s="492">
        <f t="shared" si="71"/>
        <v>0</v>
      </c>
      <c r="G198" s="66">
        <f t="shared" si="74"/>
        <v>0</v>
      </c>
      <c r="H198" s="66">
        <f t="shared" si="74"/>
        <v>0</v>
      </c>
      <c r="I198" s="66">
        <f t="shared" si="74"/>
        <v>0</v>
      </c>
      <c r="J198" s="66">
        <f t="shared" si="74"/>
        <v>0</v>
      </c>
      <c r="K198" s="66">
        <f t="shared" si="74"/>
        <v>0</v>
      </c>
      <c r="L198" s="66">
        <f t="shared" si="74"/>
        <v>0</v>
      </c>
      <c r="M198" s="66">
        <f t="shared" si="74"/>
        <v>0</v>
      </c>
      <c r="N198" s="66">
        <f t="shared" si="74"/>
        <v>0</v>
      </c>
      <c r="O198" s="66">
        <f t="shared" si="74"/>
        <v>0</v>
      </c>
      <c r="P198" s="66">
        <f t="shared" si="74"/>
        <v>0</v>
      </c>
      <c r="Q198" s="66">
        <f t="shared" si="74"/>
        <v>0</v>
      </c>
      <c r="R198" s="66">
        <f t="shared" si="74"/>
        <v>0</v>
      </c>
      <c r="S198" s="66">
        <f t="shared" si="74"/>
        <v>0</v>
      </c>
      <c r="T198" s="66">
        <f t="shared" si="74"/>
        <v>0</v>
      </c>
      <c r="U198" s="66">
        <f t="shared" si="74"/>
        <v>0</v>
      </c>
      <c r="V198" s="66">
        <f t="shared" si="74"/>
        <v>0</v>
      </c>
      <c r="W198" s="66">
        <f t="shared" si="74"/>
        <v>0</v>
      </c>
      <c r="X198" s="66">
        <f t="shared" si="74"/>
        <v>0</v>
      </c>
      <c r="Y198" s="66">
        <f t="shared" si="74"/>
        <v>0</v>
      </c>
      <c r="Z198" s="66">
        <f t="shared" si="74"/>
        <v>0</v>
      </c>
      <c r="AA198" s="66">
        <f t="shared" si="74"/>
        <v>0</v>
      </c>
      <c r="AB198" s="66">
        <f t="shared" si="74"/>
        <v>0</v>
      </c>
      <c r="AC198" s="66">
        <f t="shared" si="74"/>
        <v>0</v>
      </c>
      <c r="AD198" s="66">
        <f t="shared" si="74"/>
        <v>0</v>
      </c>
      <c r="AE198" s="66">
        <f t="shared" si="74"/>
        <v>0</v>
      </c>
      <c r="AF198" s="66">
        <f t="shared" si="74"/>
        <v>0</v>
      </c>
      <c r="AG198" s="66">
        <f t="shared" si="74"/>
        <v>0</v>
      </c>
      <c r="AH198" s="66">
        <f t="shared" si="74"/>
        <v>0</v>
      </c>
      <c r="AI198" s="66">
        <f t="shared" si="74"/>
        <v>0</v>
      </c>
      <c r="AJ198" s="66">
        <f t="shared" si="74"/>
        <v>0</v>
      </c>
      <c r="AK198" s="66">
        <f t="shared" si="74"/>
        <v>0</v>
      </c>
      <c r="AL198" s="66">
        <f t="shared" si="74"/>
        <v>0</v>
      </c>
      <c r="AM198" s="66">
        <f t="shared" si="74"/>
        <v>0</v>
      </c>
      <c r="AN198" s="66">
        <f t="shared" si="74"/>
        <v>0</v>
      </c>
      <c r="AO198" s="66">
        <f t="shared" si="74"/>
        <v>0</v>
      </c>
      <c r="AP198" s="66">
        <f t="shared" si="74"/>
        <v>0</v>
      </c>
      <c r="AQ198" s="66">
        <f t="shared" si="74"/>
        <v>0</v>
      </c>
      <c r="AR198" s="66">
        <f t="shared" si="74"/>
        <v>0</v>
      </c>
      <c r="AS198" s="66">
        <f t="shared" si="74"/>
        <v>0</v>
      </c>
      <c r="AT198" s="66">
        <f t="shared" si="74"/>
        <v>0</v>
      </c>
      <c r="AU198" s="66">
        <f t="shared" si="74"/>
        <v>0</v>
      </c>
      <c r="AV198" s="66">
        <f t="shared" si="74"/>
        <v>0</v>
      </c>
      <c r="AW198" s="66">
        <f t="shared" si="74"/>
        <v>0</v>
      </c>
      <c r="AX198" s="66">
        <f t="shared" si="74"/>
        <v>0</v>
      </c>
      <c r="AY198" s="66">
        <f t="shared" si="74"/>
        <v>0</v>
      </c>
      <c r="AZ198" s="66">
        <f t="shared" si="74"/>
        <v>0</v>
      </c>
      <c r="BA198" s="66">
        <f t="shared" si="74"/>
        <v>0</v>
      </c>
      <c r="BB198" s="66">
        <f t="shared" si="74"/>
        <v>0</v>
      </c>
      <c r="BC198" s="66">
        <f t="shared" si="74"/>
        <v>0</v>
      </c>
      <c r="BD198" s="66">
        <f t="shared" si="74"/>
        <v>0</v>
      </c>
      <c r="BE198" s="66">
        <f t="shared" si="74"/>
        <v>0</v>
      </c>
      <c r="BF198" s="66">
        <f t="shared" si="74"/>
        <v>0</v>
      </c>
      <c r="BG198" s="66">
        <f t="shared" si="74"/>
        <v>0</v>
      </c>
      <c r="BH198" s="66">
        <f t="shared" si="74"/>
        <v>0</v>
      </c>
      <c r="BI198" s="66">
        <f t="shared" si="74"/>
        <v>0</v>
      </c>
      <c r="BJ198" s="66">
        <f t="shared" si="74"/>
        <v>0</v>
      </c>
      <c r="BK198" s="66">
        <f t="shared" si="74"/>
        <v>0</v>
      </c>
      <c r="BL198" s="66">
        <f t="shared" si="74"/>
        <v>0</v>
      </c>
      <c r="BM198" s="66">
        <f t="shared" si="74"/>
        <v>0</v>
      </c>
      <c r="BN198" s="66">
        <f t="shared" si="74"/>
        <v>0</v>
      </c>
      <c r="BO198" s="66">
        <f t="shared" si="74"/>
        <v>0</v>
      </c>
      <c r="BP198" s="66">
        <f t="shared" si="74"/>
        <v>0</v>
      </c>
      <c r="BQ198" s="66">
        <f t="shared" si="74"/>
        <v>0</v>
      </c>
      <c r="BR198" s="66">
        <f t="shared" si="74"/>
        <v>0</v>
      </c>
      <c r="BS198" s="66">
        <f t="shared" si="73"/>
        <v>0</v>
      </c>
      <c r="BT198" s="66">
        <f t="shared" si="73"/>
        <v>0</v>
      </c>
      <c r="BU198" s="66">
        <f t="shared" si="73"/>
        <v>0</v>
      </c>
      <c r="BV198" s="66">
        <f t="shared" si="73"/>
        <v>0</v>
      </c>
      <c r="BW198" s="66">
        <f t="shared" si="73"/>
        <v>0</v>
      </c>
      <c r="BX198" s="66">
        <f t="shared" si="73"/>
        <v>0</v>
      </c>
      <c r="BY198" s="66">
        <f t="shared" si="73"/>
        <v>0</v>
      </c>
      <c r="BZ198" s="66">
        <f t="shared" si="73"/>
        <v>0</v>
      </c>
      <c r="CA198" s="66">
        <f t="shared" si="73"/>
        <v>0</v>
      </c>
      <c r="CB198" s="66">
        <f t="shared" si="73"/>
        <v>0</v>
      </c>
      <c r="CC198" s="66">
        <f t="shared" si="73"/>
        <v>0</v>
      </c>
      <c r="CD198" s="66">
        <f t="shared" si="73"/>
        <v>0</v>
      </c>
      <c r="CE198" s="66">
        <f t="shared" si="73"/>
        <v>0</v>
      </c>
      <c r="CF198" s="66">
        <f t="shared" si="73"/>
        <v>0</v>
      </c>
      <c r="CG198" s="66">
        <f t="shared" si="73"/>
        <v>0</v>
      </c>
      <c r="CH198" s="66">
        <f t="shared" si="73"/>
        <v>0</v>
      </c>
      <c r="CI198" s="66">
        <f t="shared" si="73"/>
        <v>0</v>
      </c>
      <c r="CJ198" s="66">
        <f t="shared" si="73"/>
        <v>0</v>
      </c>
      <c r="CK198" s="66">
        <f t="shared" si="73"/>
        <v>0</v>
      </c>
      <c r="CL198" s="66">
        <f t="shared" si="73"/>
        <v>0</v>
      </c>
      <c r="CM198" s="66">
        <f t="shared" si="73"/>
        <v>0</v>
      </c>
      <c r="CN198" s="66">
        <f t="shared" si="73"/>
        <v>0</v>
      </c>
      <c r="CO198" s="66">
        <f t="shared" si="73"/>
        <v>0</v>
      </c>
      <c r="CP198" s="66">
        <f t="shared" si="73"/>
        <v>0</v>
      </c>
      <c r="CQ198" s="66">
        <f t="shared" si="73"/>
        <v>0</v>
      </c>
      <c r="CR198" s="66">
        <f t="shared" si="73"/>
        <v>0</v>
      </c>
      <c r="CS198" s="66">
        <f t="shared" si="73"/>
        <v>0</v>
      </c>
      <c r="CT198" s="9"/>
    </row>
    <row r="199" spans="3:98" ht="14.25" hidden="1" customHeight="1" x14ac:dyDescent="0.35">
      <c r="C199" s="81" t="str">
        <f t="shared" si="69"/>
        <v/>
      </c>
      <c r="D199" s="17" t="str">
        <f t="shared" si="70"/>
        <v/>
      </c>
      <c r="E199" s="492">
        <f>G199+NPV(G.Asm!$F$40,H199:INDEX(H199:CS199,RP))</f>
        <v>0</v>
      </c>
      <c r="F199" s="492">
        <f t="shared" si="71"/>
        <v>0</v>
      </c>
      <c r="G199" s="66">
        <f t="shared" si="74"/>
        <v>0</v>
      </c>
      <c r="H199" s="66">
        <f t="shared" si="74"/>
        <v>0</v>
      </c>
      <c r="I199" s="66">
        <f t="shared" si="74"/>
        <v>0</v>
      </c>
      <c r="J199" s="66">
        <f t="shared" si="74"/>
        <v>0</v>
      </c>
      <c r="K199" s="66">
        <f t="shared" si="74"/>
        <v>0</v>
      </c>
      <c r="L199" s="66">
        <f t="shared" si="74"/>
        <v>0</v>
      </c>
      <c r="M199" s="66">
        <f t="shared" si="74"/>
        <v>0</v>
      </c>
      <c r="N199" s="66">
        <f t="shared" si="74"/>
        <v>0</v>
      </c>
      <c r="O199" s="66">
        <f t="shared" si="74"/>
        <v>0</v>
      </c>
      <c r="P199" s="66">
        <f t="shared" si="74"/>
        <v>0</v>
      </c>
      <c r="Q199" s="66">
        <f t="shared" si="74"/>
        <v>0</v>
      </c>
      <c r="R199" s="66">
        <f t="shared" si="74"/>
        <v>0</v>
      </c>
      <c r="S199" s="66">
        <f t="shared" si="74"/>
        <v>0</v>
      </c>
      <c r="T199" s="66">
        <f t="shared" si="74"/>
        <v>0</v>
      </c>
      <c r="U199" s="66">
        <f t="shared" si="74"/>
        <v>0</v>
      </c>
      <c r="V199" s="66">
        <f t="shared" si="74"/>
        <v>0</v>
      </c>
      <c r="W199" s="66">
        <f t="shared" si="74"/>
        <v>0</v>
      </c>
      <c r="X199" s="66">
        <f t="shared" si="74"/>
        <v>0</v>
      </c>
      <c r="Y199" s="66">
        <f t="shared" si="74"/>
        <v>0</v>
      </c>
      <c r="Z199" s="66">
        <f t="shared" si="74"/>
        <v>0</v>
      </c>
      <c r="AA199" s="66">
        <f t="shared" si="74"/>
        <v>0</v>
      </c>
      <c r="AB199" s="66">
        <f t="shared" si="74"/>
        <v>0</v>
      </c>
      <c r="AC199" s="66">
        <f t="shared" si="74"/>
        <v>0</v>
      </c>
      <c r="AD199" s="66">
        <f t="shared" si="74"/>
        <v>0</v>
      </c>
      <c r="AE199" s="66">
        <f t="shared" si="74"/>
        <v>0</v>
      </c>
      <c r="AF199" s="66">
        <f t="shared" si="74"/>
        <v>0</v>
      </c>
      <c r="AG199" s="66">
        <f t="shared" si="74"/>
        <v>0</v>
      </c>
      <c r="AH199" s="66">
        <f t="shared" si="74"/>
        <v>0</v>
      </c>
      <c r="AI199" s="66">
        <f t="shared" si="74"/>
        <v>0</v>
      </c>
      <c r="AJ199" s="66">
        <f t="shared" si="74"/>
        <v>0</v>
      </c>
      <c r="AK199" s="66">
        <f t="shared" si="74"/>
        <v>0</v>
      </c>
      <c r="AL199" s="66">
        <f t="shared" si="74"/>
        <v>0</v>
      </c>
      <c r="AM199" s="66">
        <f t="shared" si="74"/>
        <v>0</v>
      </c>
      <c r="AN199" s="66">
        <f t="shared" si="74"/>
        <v>0</v>
      </c>
      <c r="AO199" s="66">
        <f t="shared" si="74"/>
        <v>0</v>
      </c>
      <c r="AP199" s="66">
        <f t="shared" si="74"/>
        <v>0</v>
      </c>
      <c r="AQ199" s="66">
        <f t="shared" si="74"/>
        <v>0</v>
      </c>
      <c r="AR199" s="66">
        <f t="shared" si="74"/>
        <v>0</v>
      </c>
      <c r="AS199" s="66">
        <f t="shared" si="74"/>
        <v>0</v>
      </c>
      <c r="AT199" s="66">
        <f t="shared" si="74"/>
        <v>0</v>
      </c>
      <c r="AU199" s="66">
        <f t="shared" si="74"/>
        <v>0</v>
      </c>
      <c r="AV199" s="66">
        <f t="shared" si="74"/>
        <v>0</v>
      </c>
      <c r="AW199" s="66">
        <f t="shared" si="74"/>
        <v>0</v>
      </c>
      <c r="AX199" s="66">
        <f t="shared" si="74"/>
        <v>0</v>
      </c>
      <c r="AY199" s="66">
        <f t="shared" si="74"/>
        <v>0</v>
      </c>
      <c r="AZ199" s="66">
        <f t="shared" si="74"/>
        <v>0</v>
      </c>
      <c r="BA199" s="66">
        <f t="shared" si="74"/>
        <v>0</v>
      </c>
      <c r="BB199" s="66">
        <f t="shared" si="74"/>
        <v>0</v>
      </c>
      <c r="BC199" s="66">
        <f t="shared" si="74"/>
        <v>0</v>
      </c>
      <c r="BD199" s="66">
        <f t="shared" si="74"/>
        <v>0</v>
      </c>
      <c r="BE199" s="66">
        <f t="shared" si="74"/>
        <v>0</v>
      </c>
      <c r="BF199" s="66">
        <f t="shared" si="74"/>
        <v>0</v>
      </c>
      <c r="BG199" s="66">
        <f t="shared" si="74"/>
        <v>0</v>
      </c>
      <c r="BH199" s="66">
        <f t="shared" si="74"/>
        <v>0</v>
      </c>
      <c r="BI199" s="66">
        <f t="shared" si="74"/>
        <v>0</v>
      </c>
      <c r="BJ199" s="66">
        <f t="shared" si="74"/>
        <v>0</v>
      </c>
      <c r="BK199" s="66">
        <f t="shared" si="74"/>
        <v>0</v>
      </c>
      <c r="BL199" s="66">
        <f t="shared" si="74"/>
        <v>0</v>
      </c>
      <c r="BM199" s="66">
        <f t="shared" si="74"/>
        <v>0</v>
      </c>
      <c r="BN199" s="66">
        <f t="shared" si="74"/>
        <v>0</v>
      </c>
      <c r="BO199" s="66">
        <f t="shared" si="74"/>
        <v>0</v>
      </c>
      <c r="BP199" s="66">
        <f t="shared" si="74"/>
        <v>0</v>
      </c>
      <c r="BQ199" s="66">
        <f t="shared" si="74"/>
        <v>0</v>
      </c>
      <c r="BR199" s="66">
        <f>IFERROR($D199*BR18,0)</f>
        <v>0</v>
      </c>
      <c r="BS199" s="66">
        <f t="shared" si="73"/>
        <v>0</v>
      </c>
      <c r="BT199" s="66">
        <f t="shared" si="73"/>
        <v>0</v>
      </c>
      <c r="BU199" s="66">
        <f t="shared" si="73"/>
        <v>0</v>
      </c>
      <c r="BV199" s="66">
        <f t="shared" si="73"/>
        <v>0</v>
      </c>
      <c r="BW199" s="66">
        <f t="shared" si="73"/>
        <v>0</v>
      </c>
      <c r="BX199" s="66">
        <f t="shared" si="73"/>
        <v>0</v>
      </c>
      <c r="BY199" s="66">
        <f t="shared" si="73"/>
        <v>0</v>
      </c>
      <c r="BZ199" s="66">
        <f t="shared" si="73"/>
        <v>0</v>
      </c>
      <c r="CA199" s="66">
        <f t="shared" si="73"/>
        <v>0</v>
      </c>
      <c r="CB199" s="66">
        <f t="shared" si="73"/>
        <v>0</v>
      </c>
      <c r="CC199" s="66">
        <f t="shared" si="73"/>
        <v>0</v>
      </c>
      <c r="CD199" s="66">
        <f t="shared" si="73"/>
        <v>0</v>
      </c>
      <c r="CE199" s="66">
        <f t="shared" si="73"/>
        <v>0</v>
      </c>
      <c r="CF199" s="66">
        <f t="shared" si="73"/>
        <v>0</v>
      </c>
      <c r="CG199" s="66">
        <f t="shared" si="73"/>
        <v>0</v>
      </c>
      <c r="CH199" s="66">
        <f t="shared" si="73"/>
        <v>0</v>
      </c>
      <c r="CI199" s="66">
        <f t="shared" si="73"/>
        <v>0</v>
      </c>
      <c r="CJ199" s="66">
        <f t="shared" si="73"/>
        <v>0</v>
      </c>
      <c r="CK199" s="66">
        <f t="shared" si="73"/>
        <v>0</v>
      </c>
      <c r="CL199" s="66">
        <f t="shared" si="73"/>
        <v>0</v>
      </c>
      <c r="CM199" s="66">
        <f t="shared" si="73"/>
        <v>0</v>
      </c>
      <c r="CN199" s="66">
        <f t="shared" si="73"/>
        <v>0</v>
      </c>
      <c r="CO199" s="66">
        <f t="shared" si="73"/>
        <v>0</v>
      </c>
      <c r="CP199" s="66">
        <f t="shared" si="73"/>
        <v>0</v>
      </c>
      <c r="CQ199" s="66">
        <f t="shared" si="73"/>
        <v>0</v>
      </c>
      <c r="CR199" s="66">
        <f t="shared" si="73"/>
        <v>0</v>
      </c>
      <c r="CS199" s="66">
        <f t="shared" si="73"/>
        <v>0</v>
      </c>
      <c r="CT199" s="9"/>
    </row>
    <row r="200" spans="3:98" ht="14.25" hidden="1" customHeight="1" x14ac:dyDescent="0.35">
      <c r="C200" s="81" t="str">
        <f t="shared" si="69"/>
        <v/>
      </c>
      <c r="D200" s="17" t="str">
        <f t="shared" si="70"/>
        <v/>
      </c>
      <c r="E200" s="492">
        <f>G200+NPV(G.Asm!$F$40,H200:INDEX(H200:CS200,RP))</f>
        <v>0</v>
      </c>
      <c r="F200" s="492">
        <f t="shared" si="71"/>
        <v>0</v>
      </c>
      <c r="G200" s="66">
        <f t="shared" ref="G200:BR203" si="75">IFERROR($D200*G19,0)</f>
        <v>0</v>
      </c>
      <c r="H200" s="66">
        <f t="shared" si="75"/>
        <v>0</v>
      </c>
      <c r="I200" s="66">
        <f t="shared" si="75"/>
        <v>0</v>
      </c>
      <c r="J200" s="66">
        <f t="shared" si="75"/>
        <v>0</v>
      </c>
      <c r="K200" s="66">
        <f t="shared" si="75"/>
        <v>0</v>
      </c>
      <c r="L200" s="66">
        <f t="shared" si="75"/>
        <v>0</v>
      </c>
      <c r="M200" s="66">
        <f t="shared" si="75"/>
        <v>0</v>
      </c>
      <c r="N200" s="66">
        <f t="shared" si="75"/>
        <v>0</v>
      </c>
      <c r="O200" s="66">
        <f t="shared" si="75"/>
        <v>0</v>
      </c>
      <c r="P200" s="66">
        <f t="shared" si="75"/>
        <v>0</v>
      </c>
      <c r="Q200" s="66">
        <f t="shared" si="75"/>
        <v>0</v>
      </c>
      <c r="R200" s="66">
        <f t="shared" si="75"/>
        <v>0</v>
      </c>
      <c r="S200" s="66">
        <f t="shared" si="75"/>
        <v>0</v>
      </c>
      <c r="T200" s="66">
        <f t="shared" si="75"/>
        <v>0</v>
      </c>
      <c r="U200" s="66">
        <f t="shared" si="75"/>
        <v>0</v>
      </c>
      <c r="V200" s="66">
        <f t="shared" si="75"/>
        <v>0</v>
      </c>
      <c r="W200" s="66">
        <f t="shared" si="75"/>
        <v>0</v>
      </c>
      <c r="X200" s="66">
        <f t="shared" si="75"/>
        <v>0</v>
      </c>
      <c r="Y200" s="66">
        <f t="shared" si="75"/>
        <v>0</v>
      </c>
      <c r="Z200" s="66">
        <f t="shared" si="75"/>
        <v>0</v>
      </c>
      <c r="AA200" s="66">
        <f t="shared" si="75"/>
        <v>0</v>
      </c>
      <c r="AB200" s="66">
        <f t="shared" si="75"/>
        <v>0</v>
      </c>
      <c r="AC200" s="66">
        <f t="shared" si="75"/>
        <v>0</v>
      </c>
      <c r="AD200" s="66">
        <f t="shared" si="75"/>
        <v>0</v>
      </c>
      <c r="AE200" s="66">
        <f t="shared" si="75"/>
        <v>0</v>
      </c>
      <c r="AF200" s="66">
        <f t="shared" si="75"/>
        <v>0</v>
      </c>
      <c r="AG200" s="66">
        <f t="shared" si="75"/>
        <v>0</v>
      </c>
      <c r="AH200" s="66">
        <f t="shared" si="75"/>
        <v>0</v>
      </c>
      <c r="AI200" s="66">
        <f t="shared" si="75"/>
        <v>0</v>
      </c>
      <c r="AJ200" s="66">
        <f t="shared" si="75"/>
        <v>0</v>
      </c>
      <c r="AK200" s="66">
        <f t="shared" si="75"/>
        <v>0</v>
      </c>
      <c r="AL200" s="66">
        <f t="shared" si="75"/>
        <v>0</v>
      </c>
      <c r="AM200" s="66">
        <f t="shared" si="75"/>
        <v>0</v>
      </c>
      <c r="AN200" s="66">
        <f t="shared" si="75"/>
        <v>0</v>
      </c>
      <c r="AO200" s="66">
        <f t="shared" si="75"/>
        <v>0</v>
      </c>
      <c r="AP200" s="66">
        <f t="shared" si="75"/>
        <v>0</v>
      </c>
      <c r="AQ200" s="66">
        <f t="shared" si="75"/>
        <v>0</v>
      </c>
      <c r="AR200" s="66">
        <f t="shared" si="75"/>
        <v>0</v>
      </c>
      <c r="AS200" s="66">
        <f t="shared" si="75"/>
        <v>0</v>
      </c>
      <c r="AT200" s="66">
        <f t="shared" si="75"/>
        <v>0</v>
      </c>
      <c r="AU200" s="66">
        <f t="shared" si="75"/>
        <v>0</v>
      </c>
      <c r="AV200" s="66">
        <f t="shared" si="75"/>
        <v>0</v>
      </c>
      <c r="AW200" s="66">
        <f t="shared" si="75"/>
        <v>0</v>
      </c>
      <c r="AX200" s="66">
        <f t="shared" si="75"/>
        <v>0</v>
      </c>
      <c r="AY200" s="66">
        <f t="shared" si="75"/>
        <v>0</v>
      </c>
      <c r="AZ200" s="66">
        <f t="shared" si="75"/>
        <v>0</v>
      </c>
      <c r="BA200" s="66">
        <f t="shared" si="75"/>
        <v>0</v>
      </c>
      <c r="BB200" s="66">
        <f t="shared" si="75"/>
        <v>0</v>
      </c>
      <c r="BC200" s="66">
        <f t="shared" si="75"/>
        <v>0</v>
      </c>
      <c r="BD200" s="66">
        <f t="shared" si="75"/>
        <v>0</v>
      </c>
      <c r="BE200" s="66">
        <f t="shared" si="75"/>
        <v>0</v>
      </c>
      <c r="BF200" s="66">
        <f t="shared" si="75"/>
        <v>0</v>
      </c>
      <c r="BG200" s="66">
        <f t="shared" si="75"/>
        <v>0</v>
      </c>
      <c r="BH200" s="66">
        <f t="shared" si="75"/>
        <v>0</v>
      </c>
      <c r="BI200" s="66">
        <f t="shared" si="75"/>
        <v>0</v>
      </c>
      <c r="BJ200" s="66">
        <f t="shared" si="75"/>
        <v>0</v>
      </c>
      <c r="BK200" s="66">
        <f t="shared" si="75"/>
        <v>0</v>
      </c>
      <c r="BL200" s="66">
        <f t="shared" si="75"/>
        <v>0</v>
      </c>
      <c r="BM200" s="66">
        <f t="shared" si="75"/>
        <v>0</v>
      </c>
      <c r="BN200" s="66">
        <f t="shared" si="75"/>
        <v>0</v>
      </c>
      <c r="BO200" s="66">
        <f t="shared" si="75"/>
        <v>0</v>
      </c>
      <c r="BP200" s="66">
        <f t="shared" si="75"/>
        <v>0</v>
      </c>
      <c r="BQ200" s="66">
        <f t="shared" si="75"/>
        <v>0</v>
      </c>
      <c r="BR200" s="66">
        <f t="shared" si="75"/>
        <v>0</v>
      </c>
      <c r="BS200" s="66">
        <f t="shared" si="73"/>
        <v>0</v>
      </c>
      <c r="BT200" s="66">
        <f t="shared" si="73"/>
        <v>0</v>
      </c>
      <c r="BU200" s="66">
        <f t="shared" si="73"/>
        <v>0</v>
      </c>
      <c r="BV200" s="66">
        <f t="shared" si="73"/>
        <v>0</v>
      </c>
      <c r="BW200" s="66">
        <f t="shared" si="73"/>
        <v>0</v>
      </c>
      <c r="BX200" s="66">
        <f t="shared" si="73"/>
        <v>0</v>
      </c>
      <c r="BY200" s="66">
        <f t="shared" si="73"/>
        <v>0</v>
      </c>
      <c r="BZ200" s="66">
        <f t="shared" si="73"/>
        <v>0</v>
      </c>
      <c r="CA200" s="66">
        <f t="shared" si="73"/>
        <v>0</v>
      </c>
      <c r="CB200" s="66">
        <f t="shared" si="73"/>
        <v>0</v>
      </c>
      <c r="CC200" s="66">
        <f t="shared" si="73"/>
        <v>0</v>
      </c>
      <c r="CD200" s="66">
        <f t="shared" si="73"/>
        <v>0</v>
      </c>
      <c r="CE200" s="66">
        <f t="shared" si="73"/>
        <v>0</v>
      </c>
      <c r="CF200" s="66">
        <f t="shared" si="73"/>
        <v>0</v>
      </c>
      <c r="CG200" s="66">
        <f t="shared" si="73"/>
        <v>0</v>
      </c>
      <c r="CH200" s="66">
        <f t="shared" si="73"/>
        <v>0</v>
      </c>
      <c r="CI200" s="66">
        <f t="shared" si="73"/>
        <v>0</v>
      </c>
      <c r="CJ200" s="66">
        <f t="shared" si="73"/>
        <v>0</v>
      </c>
      <c r="CK200" s="66">
        <f t="shared" si="73"/>
        <v>0</v>
      </c>
      <c r="CL200" s="66">
        <f t="shared" si="73"/>
        <v>0</v>
      </c>
      <c r="CM200" s="66">
        <f t="shared" si="73"/>
        <v>0</v>
      </c>
      <c r="CN200" s="66">
        <f t="shared" si="73"/>
        <v>0</v>
      </c>
      <c r="CO200" s="66">
        <f t="shared" si="73"/>
        <v>0</v>
      </c>
      <c r="CP200" s="66">
        <f t="shared" si="73"/>
        <v>0</v>
      </c>
      <c r="CQ200" s="66">
        <f t="shared" si="73"/>
        <v>0</v>
      </c>
      <c r="CR200" s="66">
        <f t="shared" si="73"/>
        <v>0</v>
      </c>
      <c r="CS200" s="66">
        <f t="shared" si="73"/>
        <v>0</v>
      </c>
      <c r="CT200" s="9"/>
    </row>
    <row r="201" spans="3:98" ht="14.25" hidden="1" customHeight="1" x14ac:dyDescent="0.35">
      <c r="C201" s="81" t="str">
        <f t="shared" si="69"/>
        <v/>
      </c>
      <c r="D201" s="17" t="str">
        <f t="shared" si="70"/>
        <v/>
      </c>
      <c r="E201" s="492">
        <f>G201+NPV(G.Asm!$F$40,H201:INDEX(H201:CS201,RP))</f>
        <v>0</v>
      </c>
      <c r="F201" s="492">
        <f t="shared" si="71"/>
        <v>0</v>
      </c>
      <c r="G201" s="66">
        <f t="shared" si="75"/>
        <v>0</v>
      </c>
      <c r="H201" s="66">
        <f t="shared" si="75"/>
        <v>0</v>
      </c>
      <c r="I201" s="66">
        <f t="shared" si="75"/>
        <v>0</v>
      </c>
      <c r="J201" s="66">
        <f t="shared" si="75"/>
        <v>0</v>
      </c>
      <c r="K201" s="66">
        <f t="shared" si="75"/>
        <v>0</v>
      </c>
      <c r="L201" s="66">
        <f t="shared" si="75"/>
        <v>0</v>
      </c>
      <c r="M201" s="66">
        <f t="shared" si="75"/>
        <v>0</v>
      </c>
      <c r="N201" s="66">
        <f t="shared" si="75"/>
        <v>0</v>
      </c>
      <c r="O201" s="66">
        <f t="shared" si="75"/>
        <v>0</v>
      </c>
      <c r="P201" s="66">
        <f t="shared" si="75"/>
        <v>0</v>
      </c>
      <c r="Q201" s="66">
        <f t="shared" si="75"/>
        <v>0</v>
      </c>
      <c r="R201" s="66">
        <f t="shared" si="75"/>
        <v>0</v>
      </c>
      <c r="S201" s="66">
        <f t="shared" si="75"/>
        <v>0</v>
      </c>
      <c r="T201" s="66">
        <f t="shared" si="75"/>
        <v>0</v>
      </c>
      <c r="U201" s="66">
        <f t="shared" si="75"/>
        <v>0</v>
      </c>
      <c r="V201" s="66">
        <f t="shared" si="75"/>
        <v>0</v>
      </c>
      <c r="W201" s="66">
        <f t="shared" si="75"/>
        <v>0</v>
      </c>
      <c r="X201" s="66">
        <f t="shared" si="75"/>
        <v>0</v>
      </c>
      <c r="Y201" s="66">
        <f t="shared" si="75"/>
        <v>0</v>
      </c>
      <c r="Z201" s="66">
        <f t="shared" si="75"/>
        <v>0</v>
      </c>
      <c r="AA201" s="66">
        <f t="shared" si="75"/>
        <v>0</v>
      </c>
      <c r="AB201" s="66">
        <f t="shared" si="75"/>
        <v>0</v>
      </c>
      <c r="AC201" s="66">
        <f t="shared" si="75"/>
        <v>0</v>
      </c>
      <c r="AD201" s="66">
        <f t="shared" si="75"/>
        <v>0</v>
      </c>
      <c r="AE201" s="66">
        <f t="shared" si="75"/>
        <v>0</v>
      </c>
      <c r="AF201" s="66">
        <f t="shared" si="75"/>
        <v>0</v>
      </c>
      <c r="AG201" s="66">
        <f t="shared" si="75"/>
        <v>0</v>
      </c>
      <c r="AH201" s="66">
        <f t="shared" si="75"/>
        <v>0</v>
      </c>
      <c r="AI201" s="66">
        <f t="shared" si="75"/>
        <v>0</v>
      </c>
      <c r="AJ201" s="66">
        <f t="shared" si="75"/>
        <v>0</v>
      </c>
      <c r="AK201" s="66">
        <f t="shared" si="75"/>
        <v>0</v>
      </c>
      <c r="AL201" s="66">
        <f t="shared" si="75"/>
        <v>0</v>
      </c>
      <c r="AM201" s="66">
        <f t="shared" si="75"/>
        <v>0</v>
      </c>
      <c r="AN201" s="66">
        <f t="shared" si="75"/>
        <v>0</v>
      </c>
      <c r="AO201" s="66">
        <f t="shared" si="75"/>
        <v>0</v>
      </c>
      <c r="AP201" s="66">
        <f t="shared" si="75"/>
        <v>0</v>
      </c>
      <c r="AQ201" s="66">
        <f t="shared" si="75"/>
        <v>0</v>
      </c>
      <c r="AR201" s="66">
        <f t="shared" si="75"/>
        <v>0</v>
      </c>
      <c r="AS201" s="66">
        <f t="shared" si="75"/>
        <v>0</v>
      </c>
      <c r="AT201" s="66">
        <f t="shared" si="75"/>
        <v>0</v>
      </c>
      <c r="AU201" s="66">
        <f t="shared" si="75"/>
        <v>0</v>
      </c>
      <c r="AV201" s="66">
        <f t="shared" si="75"/>
        <v>0</v>
      </c>
      <c r="AW201" s="66">
        <f t="shared" si="75"/>
        <v>0</v>
      </c>
      <c r="AX201" s="66">
        <f t="shared" si="75"/>
        <v>0</v>
      </c>
      <c r="AY201" s="66">
        <f t="shared" si="75"/>
        <v>0</v>
      </c>
      <c r="AZ201" s="66">
        <f t="shared" si="75"/>
        <v>0</v>
      </c>
      <c r="BA201" s="66">
        <f t="shared" si="75"/>
        <v>0</v>
      </c>
      <c r="BB201" s="66">
        <f t="shared" si="75"/>
        <v>0</v>
      </c>
      <c r="BC201" s="66">
        <f t="shared" si="75"/>
        <v>0</v>
      </c>
      <c r="BD201" s="66">
        <f t="shared" si="75"/>
        <v>0</v>
      </c>
      <c r="BE201" s="66">
        <f t="shared" si="75"/>
        <v>0</v>
      </c>
      <c r="BF201" s="66">
        <f t="shared" si="75"/>
        <v>0</v>
      </c>
      <c r="BG201" s="66">
        <f t="shared" si="75"/>
        <v>0</v>
      </c>
      <c r="BH201" s="66">
        <f t="shared" si="75"/>
        <v>0</v>
      </c>
      <c r="BI201" s="66">
        <f t="shared" si="75"/>
        <v>0</v>
      </c>
      <c r="BJ201" s="66">
        <f t="shared" si="75"/>
        <v>0</v>
      </c>
      <c r="BK201" s="66">
        <f t="shared" si="75"/>
        <v>0</v>
      </c>
      <c r="BL201" s="66">
        <f t="shared" si="75"/>
        <v>0</v>
      </c>
      <c r="BM201" s="66">
        <f t="shared" si="75"/>
        <v>0</v>
      </c>
      <c r="BN201" s="66">
        <f t="shared" si="75"/>
        <v>0</v>
      </c>
      <c r="BO201" s="66">
        <f t="shared" si="75"/>
        <v>0</v>
      </c>
      <c r="BP201" s="66">
        <f t="shared" si="75"/>
        <v>0</v>
      </c>
      <c r="BQ201" s="66">
        <f t="shared" si="75"/>
        <v>0</v>
      </c>
      <c r="BR201" s="66">
        <f t="shared" si="75"/>
        <v>0</v>
      </c>
      <c r="BS201" s="66">
        <f t="shared" si="73"/>
        <v>0</v>
      </c>
      <c r="BT201" s="66">
        <f t="shared" si="73"/>
        <v>0</v>
      </c>
      <c r="BU201" s="66">
        <f t="shared" si="73"/>
        <v>0</v>
      </c>
      <c r="BV201" s="66">
        <f t="shared" si="73"/>
        <v>0</v>
      </c>
      <c r="BW201" s="66">
        <f t="shared" si="73"/>
        <v>0</v>
      </c>
      <c r="BX201" s="66">
        <f t="shared" si="73"/>
        <v>0</v>
      </c>
      <c r="BY201" s="66">
        <f t="shared" si="73"/>
        <v>0</v>
      </c>
      <c r="BZ201" s="66">
        <f t="shared" si="73"/>
        <v>0</v>
      </c>
      <c r="CA201" s="66">
        <f t="shared" si="73"/>
        <v>0</v>
      </c>
      <c r="CB201" s="66">
        <f t="shared" si="73"/>
        <v>0</v>
      </c>
      <c r="CC201" s="66">
        <f t="shared" si="73"/>
        <v>0</v>
      </c>
      <c r="CD201" s="66">
        <f t="shared" si="73"/>
        <v>0</v>
      </c>
      <c r="CE201" s="66">
        <f t="shared" ref="CE201:CS201" si="76">IFERROR($D201*CE20,0)</f>
        <v>0</v>
      </c>
      <c r="CF201" s="66">
        <f t="shared" si="76"/>
        <v>0</v>
      </c>
      <c r="CG201" s="66">
        <f t="shared" si="76"/>
        <v>0</v>
      </c>
      <c r="CH201" s="66">
        <f t="shared" si="76"/>
        <v>0</v>
      </c>
      <c r="CI201" s="66">
        <f t="shared" si="76"/>
        <v>0</v>
      </c>
      <c r="CJ201" s="66">
        <f t="shared" si="76"/>
        <v>0</v>
      </c>
      <c r="CK201" s="66">
        <f t="shared" si="76"/>
        <v>0</v>
      </c>
      <c r="CL201" s="66">
        <f t="shared" si="76"/>
        <v>0</v>
      </c>
      <c r="CM201" s="66">
        <f t="shared" si="76"/>
        <v>0</v>
      </c>
      <c r="CN201" s="66">
        <f t="shared" si="76"/>
        <v>0</v>
      </c>
      <c r="CO201" s="66">
        <f t="shared" si="76"/>
        <v>0</v>
      </c>
      <c r="CP201" s="66">
        <f t="shared" si="76"/>
        <v>0</v>
      </c>
      <c r="CQ201" s="66">
        <f t="shared" si="76"/>
        <v>0</v>
      </c>
      <c r="CR201" s="66">
        <f t="shared" si="76"/>
        <v>0</v>
      </c>
      <c r="CS201" s="66">
        <f t="shared" si="76"/>
        <v>0</v>
      </c>
      <c r="CT201" s="9"/>
    </row>
    <row r="202" spans="3:98" ht="14.25" hidden="1" customHeight="1" x14ac:dyDescent="0.35">
      <c r="C202" s="81" t="str">
        <f t="shared" si="69"/>
        <v/>
      </c>
      <c r="D202" s="17" t="str">
        <f t="shared" si="70"/>
        <v/>
      </c>
      <c r="E202" s="492">
        <f>G202+NPV(G.Asm!$F$40,H202:INDEX(H202:CS202,RP))</f>
        <v>0</v>
      </c>
      <c r="F202" s="492">
        <f t="shared" si="71"/>
        <v>0</v>
      </c>
      <c r="G202" s="66">
        <f t="shared" si="75"/>
        <v>0</v>
      </c>
      <c r="H202" s="66">
        <f t="shared" si="75"/>
        <v>0</v>
      </c>
      <c r="I202" s="66">
        <f t="shared" si="75"/>
        <v>0</v>
      </c>
      <c r="J202" s="66">
        <f t="shared" si="75"/>
        <v>0</v>
      </c>
      <c r="K202" s="66">
        <f t="shared" si="75"/>
        <v>0</v>
      </c>
      <c r="L202" s="66">
        <f t="shared" si="75"/>
        <v>0</v>
      </c>
      <c r="M202" s="66">
        <f t="shared" si="75"/>
        <v>0</v>
      </c>
      <c r="N202" s="66">
        <f t="shared" si="75"/>
        <v>0</v>
      </c>
      <c r="O202" s="66">
        <f t="shared" si="75"/>
        <v>0</v>
      </c>
      <c r="P202" s="66">
        <f t="shared" si="75"/>
        <v>0</v>
      </c>
      <c r="Q202" s="66">
        <f t="shared" si="75"/>
        <v>0</v>
      </c>
      <c r="R202" s="66">
        <f t="shared" si="75"/>
        <v>0</v>
      </c>
      <c r="S202" s="66">
        <f t="shared" si="75"/>
        <v>0</v>
      </c>
      <c r="T202" s="66">
        <f t="shared" si="75"/>
        <v>0</v>
      </c>
      <c r="U202" s="66">
        <f t="shared" si="75"/>
        <v>0</v>
      </c>
      <c r="V202" s="66">
        <f t="shared" si="75"/>
        <v>0</v>
      </c>
      <c r="W202" s="66">
        <f t="shared" si="75"/>
        <v>0</v>
      </c>
      <c r="X202" s="66">
        <f t="shared" si="75"/>
        <v>0</v>
      </c>
      <c r="Y202" s="66">
        <f t="shared" si="75"/>
        <v>0</v>
      </c>
      <c r="Z202" s="66">
        <f t="shared" si="75"/>
        <v>0</v>
      </c>
      <c r="AA202" s="66">
        <f t="shared" si="75"/>
        <v>0</v>
      </c>
      <c r="AB202" s="66">
        <f t="shared" si="75"/>
        <v>0</v>
      </c>
      <c r="AC202" s="66">
        <f t="shared" si="75"/>
        <v>0</v>
      </c>
      <c r="AD202" s="66">
        <f t="shared" si="75"/>
        <v>0</v>
      </c>
      <c r="AE202" s="66">
        <f t="shared" si="75"/>
        <v>0</v>
      </c>
      <c r="AF202" s="66">
        <f t="shared" si="75"/>
        <v>0</v>
      </c>
      <c r="AG202" s="66">
        <f t="shared" si="75"/>
        <v>0</v>
      </c>
      <c r="AH202" s="66">
        <f t="shared" si="75"/>
        <v>0</v>
      </c>
      <c r="AI202" s="66">
        <f t="shared" si="75"/>
        <v>0</v>
      </c>
      <c r="AJ202" s="66">
        <f t="shared" si="75"/>
        <v>0</v>
      </c>
      <c r="AK202" s="66">
        <f t="shared" si="75"/>
        <v>0</v>
      </c>
      <c r="AL202" s="66">
        <f t="shared" si="75"/>
        <v>0</v>
      </c>
      <c r="AM202" s="66">
        <f t="shared" si="75"/>
        <v>0</v>
      </c>
      <c r="AN202" s="66">
        <f t="shared" si="75"/>
        <v>0</v>
      </c>
      <c r="AO202" s="66">
        <f t="shared" si="75"/>
        <v>0</v>
      </c>
      <c r="AP202" s="66">
        <f t="shared" si="75"/>
        <v>0</v>
      </c>
      <c r="AQ202" s="66">
        <f t="shared" si="75"/>
        <v>0</v>
      </c>
      <c r="AR202" s="66">
        <f t="shared" si="75"/>
        <v>0</v>
      </c>
      <c r="AS202" s="66">
        <f t="shared" si="75"/>
        <v>0</v>
      </c>
      <c r="AT202" s="66">
        <f t="shared" si="75"/>
        <v>0</v>
      </c>
      <c r="AU202" s="66">
        <f t="shared" si="75"/>
        <v>0</v>
      </c>
      <c r="AV202" s="66">
        <f t="shared" si="75"/>
        <v>0</v>
      </c>
      <c r="AW202" s="66">
        <f t="shared" si="75"/>
        <v>0</v>
      </c>
      <c r="AX202" s="66">
        <f t="shared" si="75"/>
        <v>0</v>
      </c>
      <c r="AY202" s="66">
        <f t="shared" si="75"/>
        <v>0</v>
      </c>
      <c r="AZ202" s="66">
        <f t="shared" si="75"/>
        <v>0</v>
      </c>
      <c r="BA202" s="66">
        <f t="shared" si="75"/>
        <v>0</v>
      </c>
      <c r="BB202" s="66">
        <f t="shared" si="75"/>
        <v>0</v>
      </c>
      <c r="BC202" s="66">
        <f t="shared" si="75"/>
        <v>0</v>
      </c>
      <c r="BD202" s="66">
        <f t="shared" si="75"/>
        <v>0</v>
      </c>
      <c r="BE202" s="66">
        <f t="shared" si="75"/>
        <v>0</v>
      </c>
      <c r="BF202" s="66">
        <f t="shared" si="75"/>
        <v>0</v>
      </c>
      <c r="BG202" s="66">
        <f t="shared" si="75"/>
        <v>0</v>
      </c>
      <c r="BH202" s="66">
        <f t="shared" si="75"/>
        <v>0</v>
      </c>
      <c r="BI202" s="66">
        <f t="shared" si="75"/>
        <v>0</v>
      </c>
      <c r="BJ202" s="66">
        <f t="shared" si="75"/>
        <v>0</v>
      </c>
      <c r="BK202" s="66">
        <f t="shared" si="75"/>
        <v>0</v>
      </c>
      <c r="BL202" s="66">
        <f t="shared" si="75"/>
        <v>0</v>
      </c>
      <c r="BM202" s="66">
        <f t="shared" si="75"/>
        <v>0</v>
      </c>
      <c r="BN202" s="66">
        <f t="shared" si="75"/>
        <v>0</v>
      </c>
      <c r="BO202" s="66">
        <f t="shared" si="75"/>
        <v>0</v>
      </c>
      <c r="BP202" s="66">
        <f t="shared" si="75"/>
        <v>0</v>
      </c>
      <c r="BQ202" s="66">
        <f t="shared" si="75"/>
        <v>0</v>
      </c>
      <c r="BR202" s="66">
        <f t="shared" si="75"/>
        <v>0</v>
      </c>
      <c r="BS202" s="66">
        <f t="shared" ref="BS202:CS205" si="77">IFERROR($D202*BS21,0)</f>
        <v>0</v>
      </c>
      <c r="BT202" s="66">
        <f t="shared" si="77"/>
        <v>0</v>
      </c>
      <c r="BU202" s="66">
        <f t="shared" si="77"/>
        <v>0</v>
      </c>
      <c r="BV202" s="66">
        <f t="shared" si="77"/>
        <v>0</v>
      </c>
      <c r="BW202" s="66">
        <f t="shared" si="77"/>
        <v>0</v>
      </c>
      <c r="BX202" s="66">
        <f t="shared" si="77"/>
        <v>0</v>
      </c>
      <c r="BY202" s="66">
        <f t="shared" si="77"/>
        <v>0</v>
      </c>
      <c r="BZ202" s="66">
        <f t="shared" si="77"/>
        <v>0</v>
      </c>
      <c r="CA202" s="66">
        <f t="shared" si="77"/>
        <v>0</v>
      </c>
      <c r="CB202" s="66">
        <f t="shared" si="77"/>
        <v>0</v>
      </c>
      <c r="CC202" s="66">
        <f t="shared" si="77"/>
        <v>0</v>
      </c>
      <c r="CD202" s="66">
        <f t="shared" si="77"/>
        <v>0</v>
      </c>
      <c r="CE202" s="66">
        <f t="shared" si="77"/>
        <v>0</v>
      </c>
      <c r="CF202" s="66">
        <f t="shared" si="77"/>
        <v>0</v>
      </c>
      <c r="CG202" s="66">
        <f t="shared" si="77"/>
        <v>0</v>
      </c>
      <c r="CH202" s="66">
        <f t="shared" si="77"/>
        <v>0</v>
      </c>
      <c r="CI202" s="66">
        <f t="shared" si="77"/>
        <v>0</v>
      </c>
      <c r="CJ202" s="66">
        <f t="shared" si="77"/>
        <v>0</v>
      </c>
      <c r="CK202" s="66">
        <f t="shared" si="77"/>
        <v>0</v>
      </c>
      <c r="CL202" s="66">
        <f t="shared" si="77"/>
        <v>0</v>
      </c>
      <c r="CM202" s="66">
        <f t="shared" si="77"/>
        <v>0</v>
      </c>
      <c r="CN202" s="66">
        <f t="shared" si="77"/>
        <v>0</v>
      </c>
      <c r="CO202" s="66">
        <f t="shared" si="77"/>
        <v>0</v>
      </c>
      <c r="CP202" s="66">
        <f t="shared" si="77"/>
        <v>0</v>
      </c>
      <c r="CQ202" s="66">
        <f t="shared" si="77"/>
        <v>0</v>
      </c>
      <c r="CR202" s="66">
        <f t="shared" si="77"/>
        <v>0</v>
      </c>
      <c r="CS202" s="66">
        <f t="shared" si="77"/>
        <v>0</v>
      </c>
      <c r="CT202" s="9"/>
    </row>
    <row r="203" spans="3:98" ht="14.25" hidden="1" customHeight="1" x14ac:dyDescent="0.35">
      <c r="C203" s="81" t="str">
        <f t="shared" si="69"/>
        <v/>
      </c>
      <c r="D203" s="17" t="str">
        <f t="shared" si="70"/>
        <v/>
      </c>
      <c r="E203" s="492">
        <f>G203+NPV(G.Asm!$F$40,H203:INDEX(H203:CS203,RP))</f>
        <v>0</v>
      </c>
      <c r="F203" s="492">
        <f t="shared" si="71"/>
        <v>0</v>
      </c>
      <c r="G203" s="66">
        <f t="shared" si="75"/>
        <v>0</v>
      </c>
      <c r="H203" s="66">
        <f t="shared" si="75"/>
        <v>0</v>
      </c>
      <c r="I203" s="66">
        <f t="shared" si="75"/>
        <v>0</v>
      </c>
      <c r="J203" s="66">
        <f t="shared" si="75"/>
        <v>0</v>
      </c>
      <c r="K203" s="66">
        <f t="shared" si="75"/>
        <v>0</v>
      </c>
      <c r="L203" s="66">
        <f t="shared" si="75"/>
        <v>0</v>
      </c>
      <c r="M203" s="66">
        <f t="shared" si="75"/>
        <v>0</v>
      </c>
      <c r="N203" s="66">
        <f t="shared" si="75"/>
        <v>0</v>
      </c>
      <c r="O203" s="66">
        <f t="shared" si="75"/>
        <v>0</v>
      </c>
      <c r="P203" s="66">
        <f t="shared" si="75"/>
        <v>0</v>
      </c>
      <c r="Q203" s="66">
        <f t="shared" si="75"/>
        <v>0</v>
      </c>
      <c r="R203" s="66">
        <f t="shared" si="75"/>
        <v>0</v>
      </c>
      <c r="S203" s="66">
        <f t="shared" si="75"/>
        <v>0</v>
      </c>
      <c r="T203" s="66">
        <f t="shared" si="75"/>
        <v>0</v>
      </c>
      <c r="U203" s="66">
        <f t="shared" si="75"/>
        <v>0</v>
      </c>
      <c r="V203" s="66">
        <f t="shared" si="75"/>
        <v>0</v>
      </c>
      <c r="W203" s="66">
        <f t="shared" si="75"/>
        <v>0</v>
      </c>
      <c r="X203" s="66">
        <f t="shared" si="75"/>
        <v>0</v>
      </c>
      <c r="Y203" s="66">
        <f t="shared" si="75"/>
        <v>0</v>
      </c>
      <c r="Z203" s="66">
        <f t="shared" si="75"/>
        <v>0</v>
      </c>
      <c r="AA203" s="66">
        <f t="shared" si="75"/>
        <v>0</v>
      </c>
      <c r="AB203" s="66">
        <f t="shared" si="75"/>
        <v>0</v>
      </c>
      <c r="AC203" s="66">
        <f t="shared" si="75"/>
        <v>0</v>
      </c>
      <c r="AD203" s="66">
        <f t="shared" si="75"/>
        <v>0</v>
      </c>
      <c r="AE203" s="66">
        <f t="shared" si="75"/>
        <v>0</v>
      </c>
      <c r="AF203" s="66">
        <f t="shared" si="75"/>
        <v>0</v>
      </c>
      <c r="AG203" s="66">
        <f t="shared" si="75"/>
        <v>0</v>
      </c>
      <c r="AH203" s="66">
        <f t="shared" si="75"/>
        <v>0</v>
      </c>
      <c r="AI203" s="66">
        <f t="shared" si="75"/>
        <v>0</v>
      </c>
      <c r="AJ203" s="66">
        <f t="shared" si="75"/>
        <v>0</v>
      </c>
      <c r="AK203" s="66">
        <f t="shared" si="75"/>
        <v>0</v>
      </c>
      <c r="AL203" s="66">
        <f t="shared" si="75"/>
        <v>0</v>
      </c>
      <c r="AM203" s="66">
        <f t="shared" si="75"/>
        <v>0</v>
      </c>
      <c r="AN203" s="66">
        <f t="shared" si="75"/>
        <v>0</v>
      </c>
      <c r="AO203" s="66">
        <f t="shared" si="75"/>
        <v>0</v>
      </c>
      <c r="AP203" s="66">
        <f t="shared" si="75"/>
        <v>0</v>
      </c>
      <c r="AQ203" s="66">
        <f t="shared" si="75"/>
        <v>0</v>
      </c>
      <c r="AR203" s="66">
        <f t="shared" si="75"/>
        <v>0</v>
      </c>
      <c r="AS203" s="66">
        <f t="shared" si="75"/>
        <v>0</v>
      </c>
      <c r="AT203" s="66">
        <f t="shared" si="75"/>
        <v>0</v>
      </c>
      <c r="AU203" s="66">
        <f t="shared" si="75"/>
        <v>0</v>
      </c>
      <c r="AV203" s="66">
        <f t="shared" si="75"/>
        <v>0</v>
      </c>
      <c r="AW203" s="66">
        <f t="shared" si="75"/>
        <v>0</v>
      </c>
      <c r="AX203" s="66">
        <f t="shared" si="75"/>
        <v>0</v>
      </c>
      <c r="AY203" s="66">
        <f t="shared" si="75"/>
        <v>0</v>
      </c>
      <c r="AZ203" s="66">
        <f t="shared" si="75"/>
        <v>0</v>
      </c>
      <c r="BA203" s="66">
        <f t="shared" si="75"/>
        <v>0</v>
      </c>
      <c r="BB203" s="66">
        <f t="shared" si="75"/>
        <v>0</v>
      </c>
      <c r="BC203" s="66">
        <f t="shared" si="75"/>
        <v>0</v>
      </c>
      <c r="BD203" s="66">
        <f t="shared" si="75"/>
        <v>0</v>
      </c>
      <c r="BE203" s="66">
        <f t="shared" si="75"/>
        <v>0</v>
      </c>
      <c r="BF203" s="66">
        <f t="shared" si="75"/>
        <v>0</v>
      </c>
      <c r="BG203" s="66">
        <f t="shared" si="75"/>
        <v>0</v>
      </c>
      <c r="BH203" s="66">
        <f t="shared" si="75"/>
        <v>0</v>
      </c>
      <c r="BI203" s="66">
        <f t="shared" si="75"/>
        <v>0</v>
      </c>
      <c r="BJ203" s="66">
        <f t="shared" si="75"/>
        <v>0</v>
      </c>
      <c r="BK203" s="66">
        <f t="shared" si="75"/>
        <v>0</v>
      </c>
      <c r="BL203" s="66">
        <f t="shared" si="75"/>
        <v>0</v>
      </c>
      <c r="BM203" s="66">
        <f t="shared" si="75"/>
        <v>0</v>
      </c>
      <c r="BN203" s="66">
        <f t="shared" si="75"/>
        <v>0</v>
      </c>
      <c r="BO203" s="66">
        <f t="shared" si="75"/>
        <v>0</v>
      </c>
      <c r="BP203" s="66">
        <f t="shared" si="75"/>
        <v>0</v>
      </c>
      <c r="BQ203" s="66">
        <f t="shared" si="75"/>
        <v>0</v>
      </c>
      <c r="BR203" s="66">
        <f>IFERROR($D203*BR22,0)</f>
        <v>0</v>
      </c>
      <c r="BS203" s="66">
        <f t="shared" si="77"/>
        <v>0</v>
      </c>
      <c r="BT203" s="66">
        <f t="shared" si="77"/>
        <v>0</v>
      </c>
      <c r="BU203" s="66">
        <f t="shared" si="77"/>
        <v>0</v>
      </c>
      <c r="BV203" s="66">
        <f t="shared" si="77"/>
        <v>0</v>
      </c>
      <c r="BW203" s="66">
        <f t="shared" si="77"/>
        <v>0</v>
      </c>
      <c r="BX203" s="66">
        <f t="shared" si="77"/>
        <v>0</v>
      </c>
      <c r="BY203" s="66">
        <f t="shared" si="77"/>
        <v>0</v>
      </c>
      <c r="BZ203" s="66">
        <f t="shared" si="77"/>
        <v>0</v>
      </c>
      <c r="CA203" s="66">
        <f t="shared" si="77"/>
        <v>0</v>
      </c>
      <c r="CB203" s="66">
        <f t="shared" si="77"/>
        <v>0</v>
      </c>
      <c r="CC203" s="66">
        <f t="shared" si="77"/>
        <v>0</v>
      </c>
      <c r="CD203" s="66">
        <f t="shared" si="77"/>
        <v>0</v>
      </c>
      <c r="CE203" s="66">
        <f t="shared" si="77"/>
        <v>0</v>
      </c>
      <c r="CF203" s="66">
        <f t="shared" si="77"/>
        <v>0</v>
      </c>
      <c r="CG203" s="66">
        <f t="shared" si="77"/>
        <v>0</v>
      </c>
      <c r="CH203" s="66">
        <f t="shared" si="77"/>
        <v>0</v>
      </c>
      <c r="CI203" s="66">
        <f t="shared" si="77"/>
        <v>0</v>
      </c>
      <c r="CJ203" s="66">
        <f t="shared" si="77"/>
        <v>0</v>
      </c>
      <c r="CK203" s="66">
        <f t="shared" si="77"/>
        <v>0</v>
      </c>
      <c r="CL203" s="66">
        <f t="shared" si="77"/>
        <v>0</v>
      </c>
      <c r="CM203" s="66">
        <f t="shared" si="77"/>
        <v>0</v>
      </c>
      <c r="CN203" s="66">
        <f t="shared" si="77"/>
        <v>0</v>
      </c>
      <c r="CO203" s="66">
        <f t="shared" si="77"/>
        <v>0</v>
      </c>
      <c r="CP203" s="66">
        <f t="shared" si="77"/>
        <v>0</v>
      </c>
      <c r="CQ203" s="66">
        <f t="shared" si="77"/>
        <v>0</v>
      </c>
      <c r="CR203" s="66">
        <f t="shared" si="77"/>
        <v>0</v>
      </c>
      <c r="CS203" s="66">
        <f t="shared" si="77"/>
        <v>0</v>
      </c>
      <c r="CT203" s="9"/>
    </row>
    <row r="204" spans="3:98" ht="14.25" hidden="1" customHeight="1" x14ac:dyDescent="0.35">
      <c r="C204" s="81" t="str">
        <f t="shared" si="69"/>
        <v/>
      </c>
      <c r="D204" s="17" t="str">
        <f t="shared" si="70"/>
        <v/>
      </c>
      <c r="E204" s="492">
        <f>G204+NPV(G.Asm!$F$40,H204:INDEX(H204:CS204,RP))</f>
        <v>0</v>
      </c>
      <c r="F204" s="492">
        <f t="shared" si="71"/>
        <v>0</v>
      </c>
      <c r="G204" s="66">
        <f t="shared" ref="G204:BR205" si="78">IFERROR($D204*G23,0)</f>
        <v>0</v>
      </c>
      <c r="H204" s="66">
        <f t="shared" si="78"/>
        <v>0</v>
      </c>
      <c r="I204" s="66">
        <f t="shared" si="78"/>
        <v>0</v>
      </c>
      <c r="J204" s="66">
        <f t="shared" si="78"/>
        <v>0</v>
      </c>
      <c r="K204" s="66">
        <f t="shared" si="78"/>
        <v>0</v>
      </c>
      <c r="L204" s="66">
        <f t="shared" si="78"/>
        <v>0</v>
      </c>
      <c r="M204" s="66">
        <f t="shared" si="78"/>
        <v>0</v>
      </c>
      <c r="N204" s="66">
        <f t="shared" si="78"/>
        <v>0</v>
      </c>
      <c r="O204" s="66">
        <f t="shared" si="78"/>
        <v>0</v>
      </c>
      <c r="P204" s="66">
        <f t="shared" si="78"/>
        <v>0</v>
      </c>
      <c r="Q204" s="66">
        <f t="shared" si="78"/>
        <v>0</v>
      </c>
      <c r="R204" s="66">
        <f t="shared" si="78"/>
        <v>0</v>
      </c>
      <c r="S204" s="66">
        <f t="shared" si="78"/>
        <v>0</v>
      </c>
      <c r="T204" s="66">
        <f t="shared" si="78"/>
        <v>0</v>
      </c>
      <c r="U204" s="66">
        <f t="shared" si="78"/>
        <v>0</v>
      </c>
      <c r="V204" s="66">
        <f t="shared" si="78"/>
        <v>0</v>
      </c>
      <c r="W204" s="66">
        <f t="shared" si="78"/>
        <v>0</v>
      </c>
      <c r="X204" s="66">
        <f t="shared" si="78"/>
        <v>0</v>
      </c>
      <c r="Y204" s="66">
        <f t="shared" si="78"/>
        <v>0</v>
      </c>
      <c r="Z204" s="66">
        <f t="shared" si="78"/>
        <v>0</v>
      </c>
      <c r="AA204" s="66">
        <f t="shared" si="78"/>
        <v>0</v>
      </c>
      <c r="AB204" s="66">
        <f t="shared" si="78"/>
        <v>0</v>
      </c>
      <c r="AC204" s="66">
        <f t="shared" si="78"/>
        <v>0</v>
      </c>
      <c r="AD204" s="66">
        <f t="shared" si="78"/>
        <v>0</v>
      </c>
      <c r="AE204" s="66">
        <f t="shared" si="78"/>
        <v>0</v>
      </c>
      <c r="AF204" s="66">
        <f t="shared" si="78"/>
        <v>0</v>
      </c>
      <c r="AG204" s="66">
        <f t="shared" si="78"/>
        <v>0</v>
      </c>
      <c r="AH204" s="66">
        <f t="shared" si="78"/>
        <v>0</v>
      </c>
      <c r="AI204" s="66">
        <f t="shared" si="78"/>
        <v>0</v>
      </c>
      <c r="AJ204" s="66">
        <f t="shared" si="78"/>
        <v>0</v>
      </c>
      <c r="AK204" s="66">
        <f t="shared" si="78"/>
        <v>0</v>
      </c>
      <c r="AL204" s="66">
        <f t="shared" si="78"/>
        <v>0</v>
      </c>
      <c r="AM204" s="66">
        <f t="shared" si="78"/>
        <v>0</v>
      </c>
      <c r="AN204" s="66">
        <f t="shared" si="78"/>
        <v>0</v>
      </c>
      <c r="AO204" s="66">
        <f t="shared" si="78"/>
        <v>0</v>
      </c>
      <c r="AP204" s="66">
        <f t="shared" si="78"/>
        <v>0</v>
      </c>
      <c r="AQ204" s="66">
        <f t="shared" si="78"/>
        <v>0</v>
      </c>
      <c r="AR204" s="66">
        <f t="shared" si="78"/>
        <v>0</v>
      </c>
      <c r="AS204" s="66">
        <f t="shared" si="78"/>
        <v>0</v>
      </c>
      <c r="AT204" s="66">
        <f t="shared" si="78"/>
        <v>0</v>
      </c>
      <c r="AU204" s="66">
        <f t="shared" si="78"/>
        <v>0</v>
      </c>
      <c r="AV204" s="66">
        <f t="shared" si="78"/>
        <v>0</v>
      </c>
      <c r="AW204" s="66">
        <f t="shared" si="78"/>
        <v>0</v>
      </c>
      <c r="AX204" s="66">
        <f t="shared" si="78"/>
        <v>0</v>
      </c>
      <c r="AY204" s="66">
        <f t="shared" si="78"/>
        <v>0</v>
      </c>
      <c r="AZ204" s="66">
        <f t="shared" si="78"/>
        <v>0</v>
      </c>
      <c r="BA204" s="66">
        <f t="shared" si="78"/>
        <v>0</v>
      </c>
      <c r="BB204" s="66">
        <f t="shared" si="78"/>
        <v>0</v>
      </c>
      <c r="BC204" s="66">
        <f t="shared" si="78"/>
        <v>0</v>
      </c>
      <c r="BD204" s="66">
        <f t="shared" si="78"/>
        <v>0</v>
      </c>
      <c r="BE204" s="66">
        <f t="shared" si="78"/>
        <v>0</v>
      </c>
      <c r="BF204" s="66">
        <f t="shared" si="78"/>
        <v>0</v>
      </c>
      <c r="BG204" s="66">
        <f t="shared" si="78"/>
        <v>0</v>
      </c>
      <c r="BH204" s="66">
        <f t="shared" si="78"/>
        <v>0</v>
      </c>
      <c r="BI204" s="66">
        <f t="shared" si="78"/>
        <v>0</v>
      </c>
      <c r="BJ204" s="66">
        <f t="shared" si="78"/>
        <v>0</v>
      </c>
      <c r="BK204" s="66">
        <f t="shared" si="78"/>
        <v>0</v>
      </c>
      <c r="BL204" s="66">
        <f t="shared" si="78"/>
        <v>0</v>
      </c>
      <c r="BM204" s="66">
        <f t="shared" si="78"/>
        <v>0</v>
      </c>
      <c r="BN204" s="66">
        <f t="shared" si="78"/>
        <v>0</v>
      </c>
      <c r="BO204" s="66">
        <f t="shared" si="78"/>
        <v>0</v>
      </c>
      <c r="BP204" s="66">
        <f t="shared" si="78"/>
        <v>0</v>
      </c>
      <c r="BQ204" s="66">
        <f t="shared" si="78"/>
        <v>0</v>
      </c>
      <c r="BR204" s="66">
        <f t="shared" si="78"/>
        <v>0</v>
      </c>
      <c r="BS204" s="66">
        <f t="shared" si="77"/>
        <v>0</v>
      </c>
      <c r="BT204" s="66">
        <f t="shared" si="77"/>
        <v>0</v>
      </c>
      <c r="BU204" s="66">
        <f t="shared" si="77"/>
        <v>0</v>
      </c>
      <c r="BV204" s="66">
        <f t="shared" si="77"/>
        <v>0</v>
      </c>
      <c r="BW204" s="66">
        <f t="shared" si="77"/>
        <v>0</v>
      </c>
      <c r="BX204" s="66">
        <f t="shared" si="77"/>
        <v>0</v>
      </c>
      <c r="BY204" s="66">
        <f t="shared" si="77"/>
        <v>0</v>
      </c>
      <c r="BZ204" s="66">
        <f t="shared" si="77"/>
        <v>0</v>
      </c>
      <c r="CA204" s="66">
        <f t="shared" si="77"/>
        <v>0</v>
      </c>
      <c r="CB204" s="66">
        <f t="shared" si="77"/>
        <v>0</v>
      </c>
      <c r="CC204" s="66">
        <f t="shared" si="77"/>
        <v>0</v>
      </c>
      <c r="CD204" s="66">
        <f t="shared" si="77"/>
        <v>0</v>
      </c>
      <c r="CE204" s="66">
        <f t="shared" si="77"/>
        <v>0</v>
      </c>
      <c r="CF204" s="66">
        <f t="shared" si="77"/>
        <v>0</v>
      </c>
      <c r="CG204" s="66">
        <f t="shared" si="77"/>
        <v>0</v>
      </c>
      <c r="CH204" s="66">
        <f t="shared" si="77"/>
        <v>0</v>
      </c>
      <c r="CI204" s="66">
        <f t="shared" si="77"/>
        <v>0</v>
      </c>
      <c r="CJ204" s="66">
        <f t="shared" si="77"/>
        <v>0</v>
      </c>
      <c r="CK204" s="66">
        <f t="shared" si="77"/>
        <v>0</v>
      </c>
      <c r="CL204" s="66">
        <f t="shared" si="77"/>
        <v>0</v>
      </c>
      <c r="CM204" s="66">
        <f t="shared" si="77"/>
        <v>0</v>
      </c>
      <c r="CN204" s="66">
        <f t="shared" si="77"/>
        <v>0</v>
      </c>
      <c r="CO204" s="66">
        <f t="shared" si="77"/>
        <v>0</v>
      </c>
      <c r="CP204" s="66">
        <f t="shared" si="77"/>
        <v>0</v>
      </c>
      <c r="CQ204" s="66">
        <f t="shared" si="77"/>
        <v>0</v>
      </c>
      <c r="CR204" s="66">
        <f t="shared" si="77"/>
        <v>0</v>
      </c>
      <c r="CS204" s="66">
        <f t="shared" si="77"/>
        <v>0</v>
      </c>
      <c r="CT204" s="9"/>
    </row>
    <row r="205" spans="3:98" hidden="1" x14ac:dyDescent="0.35">
      <c r="C205" s="81" t="str">
        <f t="shared" si="69"/>
        <v/>
      </c>
      <c r="D205" s="17" t="str">
        <f t="shared" si="70"/>
        <v/>
      </c>
      <c r="E205" s="492">
        <f>G205+NPV(G.Asm!$F$40,H205:INDEX(H205:CS205,RP))</f>
        <v>0</v>
      </c>
      <c r="F205" s="492">
        <f t="shared" si="71"/>
        <v>0</v>
      </c>
      <c r="G205" s="66">
        <f t="shared" si="78"/>
        <v>0</v>
      </c>
      <c r="H205" s="66">
        <f t="shared" si="78"/>
        <v>0</v>
      </c>
      <c r="I205" s="66">
        <f t="shared" si="78"/>
        <v>0</v>
      </c>
      <c r="J205" s="66">
        <f t="shared" si="78"/>
        <v>0</v>
      </c>
      <c r="K205" s="66">
        <f t="shared" si="78"/>
        <v>0</v>
      </c>
      <c r="L205" s="66">
        <f t="shared" si="78"/>
        <v>0</v>
      </c>
      <c r="M205" s="66">
        <f t="shared" si="78"/>
        <v>0</v>
      </c>
      <c r="N205" s="66">
        <f t="shared" si="78"/>
        <v>0</v>
      </c>
      <c r="O205" s="66">
        <f t="shared" si="78"/>
        <v>0</v>
      </c>
      <c r="P205" s="66">
        <f t="shared" si="78"/>
        <v>0</v>
      </c>
      <c r="Q205" s="66">
        <f t="shared" si="78"/>
        <v>0</v>
      </c>
      <c r="R205" s="66">
        <f t="shared" si="78"/>
        <v>0</v>
      </c>
      <c r="S205" s="66">
        <f t="shared" si="78"/>
        <v>0</v>
      </c>
      <c r="T205" s="66">
        <f t="shared" si="78"/>
        <v>0</v>
      </c>
      <c r="U205" s="66">
        <f t="shared" si="78"/>
        <v>0</v>
      </c>
      <c r="V205" s="66">
        <f t="shared" si="78"/>
        <v>0</v>
      </c>
      <c r="W205" s="66">
        <f t="shared" si="78"/>
        <v>0</v>
      </c>
      <c r="X205" s="66">
        <f t="shared" si="78"/>
        <v>0</v>
      </c>
      <c r="Y205" s="66">
        <f t="shared" si="78"/>
        <v>0</v>
      </c>
      <c r="Z205" s="66">
        <f t="shared" si="78"/>
        <v>0</v>
      </c>
      <c r="AA205" s="66">
        <f t="shared" si="78"/>
        <v>0</v>
      </c>
      <c r="AB205" s="66">
        <f t="shared" si="78"/>
        <v>0</v>
      </c>
      <c r="AC205" s="66">
        <f t="shared" si="78"/>
        <v>0</v>
      </c>
      <c r="AD205" s="66">
        <f t="shared" si="78"/>
        <v>0</v>
      </c>
      <c r="AE205" s="66">
        <f t="shared" si="78"/>
        <v>0</v>
      </c>
      <c r="AF205" s="66">
        <f t="shared" si="78"/>
        <v>0</v>
      </c>
      <c r="AG205" s="66">
        <f t="shared" si="78"/>
        <v>0</v>
      </c>
      <c r="AH205" s="66">
        <f t="shared" si="78"/>
        <v>0</v>
      </c>
      <c r="AI205" s="66">
        <f t="shared" si="78"/>
        <v>0</v>
      </c>
      <c r="AJ205" s="66">
        <f t="shared" si="78"/>
        <v>0</v>
      </c>
      <c r="AK205" s="66">
        <f t="shared" si="78"/>
        <v>0</v>
      </c>
      <c r="AL205" s="66">
        <f t="shared" si="78"/>
        <v>0</v>
      </c>
      <c r="AM205" s="66">
        <f t="shared" si="78"/>
        <v>0</v>
      </c>
      <c r="AN205" s="66">
        <f t="shared" si="78"/>
        <v>0</v>
      </c>
      <c r="AO205" s="66">
        <f t="shared" si="78"/>
        <v>0</v>
      </c>
      <c r="AP205" s="66">
        <f t="shared" si="78"/>
        <v>0</v>
      </c>
      <c r="AQ205" s="66">
        <f t="shared" si="78"/>
        <v>0</v>
      </c>
      <c r="AR205" s="66">
        <f t="shared" si="78"/>
        <v>0</v>
      </c>
      <c r="AS205" s="66">
        <f t="shared" si="78"/>
        <v>0</v>
      </c>
      <c r="AT205" s="66">
        <f t="shared" si="78"/>
        <v>0</v>
      </c>
      <c r="AU205" s="66">
        <f t="shared" si="78"/>
        <v>0</v>
      </c>
      <c r="AV205" s="66">
        <f t="shared" si="78"/>
        <v>0</v>
      </c>
      <c r="AW205" s="66">
        <f t="shared" si="78"/>
        <v>0</v>
      </c>
      <c r="AX205" s="66">
        <f t="shared" si="78"/>
        <v>0</v>
      </c>
      <c r="AY205" s="66">
        <f t="shared" si="78"/>
        <v>0</v>
      </c>
      <c r="AZ205" s="66">
        <f t="shared" si="78"/>
        <v>0</v>
      </c>
      <c r="BA205" s="66">
        <f t="shared" si="78"/>
        <v>0</v>
      </c>
      <c r="BB205" s="66">
        <f t="shared" si="78"/>
        <v>0</v>
      </c>
      <c r="BC205" s="66">
        <f t="shared" si="78"/>
        <v>0</v>
      </c>
      <c r="BD205" s="66">
        <f t="shared" si="78"/>
        <v>0</v>
      </c>
      <c r="BE205" s="66">
        <f t="shared" si="78"/>
        <v>0</v>
      </c>
      <c r="BF205" s="66">
        <f t="shared" si="78"/>
        <v>0</v>
      </c>
      <c r="BG205" s="66">
        <f t="shared" si="78"/>
        <v>0</v>
      </c>
      <c r="BH205" s="66">
        <f t="shared" si="78"/>
        <v>0</v>
      </c>
      <c r="BI205" s="66">
        <f t="shared" si="78"/>
        <v>0</v>
      </c>
      <c r="BJ205" s="66">
        <f t="shared" si="78"/>
        <v>0</v>
      </c>
      <c r="BK205" s="66">
        <f t="shared" si="78"/>
        <v>0</v>
      </c>
      <c r="BL205" s="66">
        <f t="shared" si="78"/>
        <v>0</v>
      </c>
      <c r="BM205" s="66">
        <f t="shared" si="78"/>
        <v>0</v>
      </c>
      <c r="BN205" s="66">
        <f t="shared" si="78"/>
        <v>0</v>
      </c>
      <c r="BO205" s="66">
        <f t="shared" si="78"/>
        <v>0</v>
      </c>
      <c r="BP205" s="66">
        <f t="shared" si="78"/>
        <v>0</v>
      </c>
      <c r="BQ205" s="66">
        <f t="shared" si="78"/>
        <v>0</v>
      </c>
      <c r="BR205" s="66">
        <f t="shared" si="78"/>
        <v>0</v>
      </c>
      <c r="BS205" s="66">
        <f t="shared" si="77"/>
        <v>0</v>
      </c>
      <c r="BT205" s="66">
        <f t="shared" si="77"/>
        <v>0</v>
      </c>
      <c r="BU205" s="66">
        <f t="shared" si="77"/>
        <v>0</v>
      </c>
      <c r="BV205" s="66">
        <f t="shared" si="77"/>
        <v>0</v>
      </c>
      <c r="BW205" s="66">
        <f t="shared" si="77"/>
        <v>0</v>
      </c>
      <c r="BX205" s="66">
        <f t="shared" si="77"/>
        <v>0</v>
      </c>
      <c r="BY205" s="66">
        <f t="shared" si="77"/>
        <v>0</v>
      </c>
      <c r="BZ205" s="66">
        <f t="shared" si="77"/>
        <v>0</v>
      </c>
      <c r="CA205" s="66">
        <f t="shared" si="77"/>
        <v>0</v>
      </c>
      <c r="CB205" s="66">
        <f t="shared" si="77"/>
        <v>0</v>
      </c>
      <c r="CC205" s="66">
        <f t="shared" si="77"/>
        <v>0</v>
      </c>
      <c r="CD205" s="66">
        <f t="shared" si="77"/>
        <v>0</v>
      </c>
      <c r="CE205" s="66">
        <f t="shared" si="77"/>
        <v>0</v>
      </c>
      <c r="CF205" s="66">
        <f t="shared" si="77"/>
        <v>0</v>
      </c>
      <c r="CG205" s="66">
        <f t="shared" si="77"/>
        <v>0</v>
      </c>
      <c r="CH205" s="66">
        <f t="shared" si="77"/>
        <v>0</v>
      </c>
      <c r="CI205" s="66">
        <f t="shared" si="77"/>
        <v>0</v>
      </c>
      <c r="CJ205" s="66">
        <f t="shared" si="77"/>
        <v>0</v>
      </c>
      <c r="CK205" s="66">
        <f t="shared" si="77"/>
        <v>0</v>
      </c>
      <c r="CL205" s="66">
        <f t="shared" si="77"/>
        <v>0</v>
      </c>
      <c r="CM205" s="66">
        <f t="shared" si="77"/>
        <v>0</v>
      </c>
      <c r="CN205" s="66">
        <f t="shared" si="77"/>
        <v>0</v>
      </c>
      <c r="CO205" s="66">
        <f t="shared" si="77"/>
        <v>0</v>
      </c>
      <c r="CP205" s="66">
        <f t="shared" si="77"/>
        <v>0</v>
      </c>
      <c r="CQ205" s="66">
        <f t="shared" si="77"/>
        <v>0</v>
      </c>
      <c r="CR205" s="66">
        <f t="shared" si="77"/>
        <v>0</v>
      </c>
      <c r="CS205" s="66">
        <f t="shared" si="77"/>
        <v>0</v>
      </c>
      <c r="CT205" s="9"/>
    </row>
    <row r="206" spans="3:98" s="3" customFormat="1" ht="13" hidden="1" x14ac:dyDescent="0.3">
      <c r="C206" s="34"/>
      <c r="E206" s="495"/>
      <c r="F206" s="495"/>
      <c r="G206" s="131"/>
      <c r="H206" s="131"/>
      <c r="I206" s="131"/>
      <c r="J206" s="131"/>
      <c r="K206" s="131"/>
      <c r="L206" s="131"/>
      <c r="M206" s="131"/>
      <c r="N206" s="131"/>
      <c r="O206" s="131"/>
      <c r="P206" s="131"/>
      <c r="Q206" s="131"/>
      <c r="R206" s="131"/>
      <c r="S206" s="131"/>
      <c r="T206" s="131"/>
      <c r="U206" s="131"/>
      <c r="V206" s="131"/>
      <c r="W206" s="131"/>
      <c r="X206" s="131"/>
      <c r="Y206" s="131"/>
      <c r="Z206" s="131"/>
      <c r="AA206" s="131"/>
      <c r="AB206" s="131"/>
      <c r="AC206" s="131"/>
      <c r="AD206" s="131"/>
      <c r="AE206" s="131"/>
      <c r="AF206" s="131"/>
      <c r="AG206" s="131"/>
      <c r="AH206" s="131"/>
      <c r="AI206" s="131"/>
      <c r="AJ206" s="131"/>
      <c r="AK206" s="131"/>
      <c r="AL206" s="131"/>
      <c r="AM206" s="131"/>
      <c r="AN206" s="131"/>
      <c r="AO206" s="131"/>
      <c r="AP206" s="131"/>
      <c r="AQ206" s="131"/>
      <c r="AR206" s="131"/>
      <c r="AS206" s="131"/>
      <c r="AT206" s="131"/>
      <c r="AU206" s="131"/>
      <c r="AV206" s="131"/>
      <c r="AW206" s="131"/>
      <c r="AX206" s="131"/>
      <c r="AY206" s="131"/>
      <c r="AZ206" s="131"/>
      <c r="BA206" s="131"/>
      <c r="BB206" s="131"/>
      <c r="BC206" s="131"/>
      <c r="BD206" s="131"/>
      <c r="BE206" s="131"/>
      <c r="BF206" s="131"/>
      <c r="BG206" s="131"/>
      <c r="BH206" s="131"/>
      <c r="BI206" s="131"/>
      <c r="BJ206" s="131"/>
      <c r="BK206" s="131"/>
      <c r="BL206" s="131"/>
      <c r="BM206" s="131"/>
      <c r="BN206" s="131"/>
      <c r="BO206" s="131"/>
      <c r="BP206" s="131"/>
      <c r="BQ206" s="131"/>
      <c r="BR206" s="131"/>
      <c r="BS206" s="131"/>
      <c r="BT206" s="131"/>
      <c r="BU206" s="131"/>
      <c r="BV206" s="131"/>
      <c r="BW206" s="131"/>
      <c r="BX206" s="131"/>
      <c r="BY206" s="131"/>
      <c r="BZ206" s="131"/>
      <c r="CA206" s="131"/>
      <c r="CB206" s="131"/>
      <c r="CC206" s="131"/>
      <c r="CD206" s="131"/>
      <c r="CE206" s="131"/>
      <c r="CF206" s="131"/>
      <c r="CG206" s="131"/>
      <c r="CH206" s="131"/>
      <c r="CI206" s="131"/>
      <c r="CJ206" s="131"/>
      <c r="CK206" s="131"/>
      <c r="CL206" s="131"/>
      <c r="CM206" s="131"/>
      <c r="CN206" s="131"/>
      <c r="CO206" s="131"/>
      <c r="CP206" s="131"/>
      <c r="CQ206" s="131"/>
      <c r="CR206" s="131"/>
      <c r="CS206" s="131"/>
    </row>
    <row r="207" spans="3:98" hidden="1" x14ac:dyDescent="0.35">
      <c r="C207" s="77" t="str">
        <f>C26</f>
        <v>A.2. Total replacement costs (reinvestment costs)</v>
      </c>
      <c r="D207" s="557" t="s">
        <v>23</v>
      </c>
      <c r="E207" s="492">
        <f t="shared" ref="E207:AJ207" si="79">SUM(E208:E214)</f>
        <v>0</v>
      </c>
      <c r="F207" s="492">
        <f t="shared" si="79"/>
        <v>0</v>
      </c>
      <c r="G207" s="492">
        <f t="shared" si="79"/>
        <v>0</v>
      </c>
      <c r="H207" s="492">
        <f t="shared" si="79"/>
        <v>0</v>
      </c>
      <c r="I207" s="492">
        <f t="shared" si="79"/>
        <v>0</v>
      </c>
      <c r="J207" s="492">
        <f t="shared" si="79"/>
        <v>0</v>
      </c>
      <c r="K207" s="492">
        <f t="shared" si="79"/>
        <v>0</v>
      </c>
      <c r="L207" s="492">
        <f t="shared" si="79"/>
        <v>0</v>
      </c>
      <c r="M207" s="492">
        <f t="shared" si="79"/>
        <v>0</v>
      </c>
      <c r="N207" s="492">
        <f t="shared" si="79"/>
        <v>0</v>
      </c>
      <c r="O207" s="492">
        <f t="shared" si="79"/>
        <v>0</v>
      </c>
      <c r="P207" s="492">
        <f t="shared" si="79"/>
        <v>0</v>
      </c>
      <c r="Q207" s="492">
        <f t="shared" si="79"/>
        <v>0</v>
      </c>
      <c r="R207" s="492">
        <f t="shared" si="79"/>
        <v>0</v>
      </c>
      <c r="S207" s="492">
        <f t="shared" si="79"/>
        <v>0</v>
      </c>
      <c r="T207" s="492">
        <f t="shared" si="79"/>
        <v>0</v>
      </c>
      <c r="U207" s="492">
        <f t="shared" si="79"/>
        <v>0</v>
      </c>
      <c r="V207" s="492">
        <f t="shared" si="79"/>
        <v>0</v>
      </c>
      <c r="W207" s="492">
        <f t="shared" si="79"/>
        <v>0</v>
      </c>
      <c r="X207" s="492">
        <f t="shared" si="79"/>
        <v>0</v>
      </c>
      <c r="Y207" s="492">
        <f t="shared" si="79"/>
        <v>0</v>
      </c>
      <c r="Z207" s="492">
        <f t="shared" si="79"/>
        <v>0</v>
      </c>
      <c r="AA207" s="492">
        <f t="shared" si="79"/>
        <v>0</v>
      </c>
      <c r="AB207" s="492">
        <f t="shared" si="79"/>
        <v>0</v>
      </c>
      <c r="AC207" s="492">
        <f t="shared" si="79"/>
        <v>0</v>
      </c>
      <c r="AD207" s="492">
        <f t="shared" si="79"/>
        <v>0</v>
      </c>
      <c r="AE207" s="492">
        <f t="shared" si="79"/>
        <v>0</v>
      </c>
      <c r="AF207" s="492">
        <f t="shared" si="79"/>
        <v>0</v>
      </c>
      <c r="AG207" s="492">
        <f t="shared" si="79"/>
        <v>0</v>
      </c>
      <c r="AH207" s="492">
        <f t="shared" si="79"/>
        <v>0</v>
      </c>
      <c r="AI207" s="492">
        <f t="shared" si="79"/>
        <v>0</v>
      </c>
      <c r="AJ207" s="492">
        <f t="shared" si="79"/>
        <v>0</v>
      </c>
      <c r="AK207" s="492">
        <f t="shared" ref="AK207:CS207" si="80">SUM(AK208:AK214)</f>
        <v>0</v>
      </c>
      <c r="AL207" s="492">
        <f t="shared" si="80"/>
        <v>0</v>
      </c>
      <c r="AM207" s="492">
        <f t="shared" si="80"/>
        <v>0</v>
      </c>
      <c r="AN207" s="492">
        <f t="shared" si="80"/>
        <v>0</v>
      </c>
      <c r="AO207" s="492">
        <f t="shared" si="80"/>
        <v>0</v>
      </c>
      <c r="AP207" s="492">
        <f t="shared" si="80"/>
        <v>0</v>
      </c>
      <c r="AQ207" s="492">
        <f t="shared" si="80"/>
        <v>0</v>
      </c>
      <c r="AR207" s="492">
        <f t="shared" si="80"/>
        <v>0</v>
      </c>
      <c r="AS207" s="492">
        <f t="shared" si="80"/>
        <v>0</v>
      </c>
      <c r="AT207" s="492">
        <f t="shared" si="80"/>
        <v>0</v>
      </c>
      <c r="AU207" s="492">
        <f t="shared" si="80"/>
        <v>0</v>
      </c>
      <c r="AV207" s="492">
        <f t="shared" si="80"/>
        <v>0</v>
      </c>
      <c r="AW207" s="492">
        <f t="shared" si="80"/>
        <v>0</v>
      </c>
      <c r="AX207" s="492">
        <f t="shared" si="80"/>
        <v>0</v>
      </c>
      <c r="AY207" s="492">
        <f t="shared" si="80"/>
        <v>0</v>
      </c>
      <c r="AZ207" s="492">
        <f t="shared" si="80"/>
        <v>0</v>
      </c>
      <c r="BA207" s="492">
        <f t="shared" si="80"/>
        <v>0</v>
      </c>
      <c r="BB207" s="492">
        <f t="shared" si="80"/>
        <v>0</v>
      </c>
      <c r="BC207" s="492">
        <f t="shared" si="80"/>
        <v>0</v>
      </c>
      <c r="BD207" s="492">
        <f t="shared" si="80"/>
        <v>0</v>
      </c>
      <c r="BE207" s="492">
        <f t="shared" si="80"/>
        <v>0</v>
      </c>
      <c r="BF207" s="492">
        <f t="shared" si="80"/>
        <v>0</v>
      </c>
      <c r="BG207" s="492">
        <f t="shared" si="80"/>
        <v>0</v>
      </c>
      <c r="BH207" s="492">
        <f t="shared" si="80"/>
        <v>0</v>
      </c>
      <c r="BI207" s="492">
        <f t="shared" si="80"/>
        <v>0</v>
      </c>
      <c r="BJ207" s="492">
        <f t="shared" si="80"/>
        <v>0</v>
      </c>
      <c r="BK207" s="492">
        <f t="shared" si="80"/>
        <v>0</v>
      </c>
      <c r="BL207" s="492">
        <f t="shared" si="80"/>
        <v>0</v>
      </c>
      <c r="BM207" s="492">
        <f t="shared" si="80"/>
        <v>0</v>
      </c>
      <c r="BN207" s="492">
        <f t="shared" si="80"/>
        <v>0</v>
      </c>
      <c r="BO207" s="492">
        <f t="shared" si="80"/>
        <v>0</v>
      </c>
      <c r="BP207" s="492">
        <f t="shared" si="80"/>
        <v>0</v>
      </c>
      <c r="BQ207" s="492">
        <f t="shared" si="80"/>
        <v>0</v>
      </c>
      <c r="BR207" s="492">
        <f t="shared" si="80"/>
        <v>0</v>
      </c>
      <c r="BS207" s="492">
        <f t="shared" si="80"/>
        <v>0</v>
      </c>
      <c r="BT207" s="492">
        <f t="shared" si="80"/>
        <v>0</v>
      </c>
      <c r="BU207" s="492">
        <f t="shared" si="80"/>
        <v>0</v>
      </c>
      <c r="BV207" s="492">
        <f t="shared" si="80"/>
        <v>0</v>
      </c>
      <c r="BW207" s="492">
        <f t="shared" si="80"/>
        <v>0</v>
      </c>
      <c r="BX207" s="492">
        <f t="shared" si="80"/>
        <v>0</v>
      </c>
      <c r="BY207" s="492">
        <f t="shared" si="80"/>
        <v>0</v>
      </c>
      <c r="BZ207" s="492">
        <f t="shared" si="80"/>
        <v>0</v>
      </c>
      <c r="CA207" s="492">
        <f t="shared" si="80"/>
        <v>0</v>
      </c>
      <c r="CB207" s="492">
        <f t="shared" si="80"/>
        <v>0</v>
      </c>
      <c r="CC207" s="492">
        <f t="shared" si="80"/>
        <v>0</v>
      </c>
      <c r="CD207" s="492">
        <f t="shared" si="80"/>
        <v>0</v>
      </c>
      <c r="CE207" s="492">
        <f t="shared" si="80"/>
        <v>0</v>
      </c>
      <c r="CF207" s="492">
        <f t="shared" si="80"/>
        <v>0</v>
      </c>
      <c r="CG207" s="492">
        <f t="shared" si="80"/>
        <v>0</v>
      </c>
      <c r="CH207" s="492">
        <f t="shared" si="80"/>
        <v>0</v>
      </c>
      <c r="CI207" s="492">
        <f t="shared" si="80"/>
        <v>0</v>
      </c>
      <c r="CJ207" s="492">
        <f t="shared" si="80"/>
        <v>0</v>
      </c>
      <c r="CK207" s="492">
        <f t="shared" si="80"/>
        <v>0</v>
      </c>
      <c r="CL207" s="492">
        <f t="shared" si="80"/>
        <v>0</v>
      </c>
      <c r="CM207" s="492">
        <f t="shared" si="80"/>
        <v>0</v>
      </c>
      <c r="CN207" s="492">
        <f t="shared" si="80"/>
        <v>0</v>
      </c>
      <c r="CO207" s="492">
        <f t="shared" si="80"/>
        <v>0</v>
      </c>
      <c r="CP207" s="492">
        <f t="shared" si="80"/>
        <v>0</v>
      </c>
      <c r="CQ207" s="492">
        <f t="shared" si="80"/>
        <v>0</v>
      </c>
      <c r="CR207" s="492">
        <f t="shared" si="80"/>
        <v>0</v>
      </c>
      <c r="CS207" s="492">
        <f t="shared" si="80"/>
        <v>0</v>
      </c>
      <c r="CT207" s="13"/>
    </row>
    <row r="208" spans="3:98" hidden="1" x14ac:dyDescent="0.35">
      <c r="C208" s="81" t="str">
        <f t="shared" ref="C208:C214" si="81">IF(OR(ISBLANK(C27),C27="Spare"),"",C27)</f>
        <v/>
      </c>
      <c r="D208" s="17" t="str">
        <f t="shared" ref="D208:D214" si="82">D27</f>
        <v/>
      </c>
      <c r="E208" s="492">
        <f>G208+NPV(G.Asm!$F$40,H208:INDEX(H208:CS208,RP))</f>
        <v>0</v>
      </c>
      <c r="F208" s="492">
        <f t="shared" ref="F208:F214" si="83">SUMIF($G$4:$CS$4,"&lt;="&amp;RP,G208:CS208)</f>
        <v>0</v>
      </c>
      <c r="G208" s="66">
        <f t="shared" ref="G208:BR211" si="84">IFERROR($D208*G27,0)</f>
        <v>0</v>
      </c>
      <c r="H208" s="66">
        <f t="shared" si="84"/>
        <v>0</v>
      </c>
      <c r="I208" s="66">
        <f t="shared" si="84"/>
        <v>0</v>
      </c>
      <c r="J208" s="66">
        <f t="shared" si="84"/>
        <v>0</v>
      </c>
      <c r="K208" s="66">
        <f t="shared" si="84"/>
        <v>0</v>
      </c>
      <c r="L208" s="66">
        <f t="shared" si="84"/>
        <v>0</v>
      </c>
      <c r="M208" s="66">
        <f t="shared" si="84"/>
        <v>0</v>
      </c>
      <c r="N208" s="66">
        <f t="shared" si="84"/>
        <v>0</v>
      </c>
      <c r="O208" s="66">
        <f t="shared" si="84"/>
        <v>0</v>
      </c>
      <c r="P208" s="66">
        <f t="shared" si="84"/>
        <v>0</v>
      </c>
      <c r="Q208" s="66">
        <f t="shared" si="84"/>
        <v>0</v>
      </c>
      <c r="R208" s="66">
        <f t="shared" si="84"/>
        <v>0</v>
      </c>
      <c r="S208" s="66">
        <f t="shared" si="84"/>
        <v>0</v>
      </c>
      <c r="T208" s="66">
        <f t="shared" si="84"/>
        <v>0</v>
      </c>
      <c r="U208" s="66">
        <f t="shared" si="84"/>
        <v>0</v>
      </c>
      <c r="V208" s="66">
        <f t="shared" si="84"/>
        <v>0</v>
      </c>
      <c r="W208" s="66">
        <f t="shared" si="84"/>
        <v>0</v>
      </c>
      <c r="X208" s="66">
        <f t="shared" si="84"/>
        <v>0</v>
      </c>
      <c r="Y208" s="66">
        <f t="shared" si="84"/>
        <v>0</v>
      </c>
      <c r="Z208" s="66">
        <f t="shared" si="84"/>
        <v>0</v>
      </c>
      <c r="AA208" s="66">
        <f t="shared" si="84"/>
        <v>0</v>
      </c>
      <c r="AB208" s="66">
        <f t="shared" si="84"/>
        <v>0</v>
      </c>
      <c r="AC208" s="66">
        <f t="shared" si="84"/>
        <v>0</v>
      </c>
      <c r="AD208" s="66">
        <f t="shared" si="84"/>
        <v>0</v>
      </c>
      <c r="AE208" s="66">
        <f t="shared" si="84"/>
        <v>0</v>
      </c>
      <c r="AF208" s="66">
        <f t="shared" si="84"/>
        <v>0</v>
      </c>
      <c r="AG208" s="66">
        <f t="shared" si="84"/>
        <v>0</v>
      </c>
      <c r="AH208" s="66">
        <f t="shared" si="84"/>
        <v>0</v>
      </c>
      <c r="AI208" s="66">
        <f t="shared" si="84"/>
        <v>0</v>
      </c>
      <c r="AJ208" s="66">
        <f t="shared" si="84"/>
        <v>0</v>
      </c>
      <c r="AK208" s="66">
        <f t="shared" si="84"/>
        <v>0</v>
      </c>
      <c r="AL208" s="66">
        <f t="shared" si="84"/>
        <v>0</v>
      </c>
      <c r="AM208" s="66">
        <f t="shared" si="84"/>
        <v>0</v>
      </c>
      <c r="AN208" s="66">
        <f t="shared" si="84"/>
        <v>0</v>
      </c>
      <c r="AO208" s="66">
        <f t="shared" si="84"/>
        <v>0</v>
      </c>
      <c r="AP208" s="66">
        <f t="shared" si="84"/>
        <v>0</v>
      </c>
      <c r="AQ208" s="66">
        <f t="shared" si="84"/>
        <v>0</v>
      </c>
      <c r="AR208" s="66">
        <f t="shared" si="84"/>
        <v>0</v>
      </c>
      <c r="AS208" s="66">
        <f t="shared" si="84"/>
        <v>0</v>
      </c>
      <c r="AT208" s="66">
        <f t="shared" si="84"/>
        <v>0</v>
      </c>
      <c r="AU208" s="66">
        <f t="shared" si="84"/>
        <v>0</v>
      </c>
      <c r="AV208" s="66">
        <f t="shared" si="84"/>
        <v>0</v>
      </c>
      <c r="AW208" s="66">
        <f t="shared" si="84"/>
        <v>0</v>
      </c>
      <c r="AX208" s="66">
        <f t="shared" si="84"/>
        <v>0</v>
      </c>
      <c r="AY208" s="66">
        <f t="shared" si="84"/>
        <v>0</v>
      </c>
      <c r="AZ208" s="66">
        <f t="shared" si="84"/>
        <v>0</v>
      </c>
      <c r="BA208" s="66">
        <f t="shared" si="84"/>
        <v>0</v>
      </c>
      <c r="BB208" s="66">
        <f t="shared" si="84"/>
        <v>0</v>
      </c>
      <c r="BC208" s="66">
        <f t="shared" si="84"/>
        <v>0</v>
      </c>
      <c r="BD208" s="66">
        <f t="shared" si="84"/>
        <v>0</v>
      </c>
      <c r="BE208" s="66">
        <f t="shared" si="84"/>
        <v>0</v>
      </c>
      <c r="BF208" s="66">
        <f t="shared" si="84"/>
        <v>0</v>
      </c>
      <c r="BG208" s="66">
        <f t="shared" si="84"/>
        <v>0</v>
      </c>
      <c r="BH208" s="66">
        <f t="shared" si="84"/>
        <v>0</v>
      </c>
      <c r="BI208" s="66">
        <f t="shared" si="84"/>
        <v>0</v>
      </c>
      <c r="BJ208" s="66">
        <f t="shared" si="84"/>
        <v>0</v>
      </c>
      <c r="BK208" s="66">
        <f t="shared" si="84"/>
        <v>0</v>
      </c>
      <c r="BL208" s="66">
        <f t="shared" si="84"/>
        <v>0</v>
      </c>
      <c r="BM208" s="66">
        <f t="shared" si="84"/>
        <v>0</v>
      </c>
      <c r="BN208" s="66">
        <f t="shared" si="84"/>
        <v>0</v>
      </c>
      <c r="BO208" s="66">
        <f t="shared" si="84"/>
        <v>0</v>
      </c>
      <c r="BP208" s="66">
        <f t="shared" si="84"/>
        <v>0</v>
      </c>
      <c r="BQ208" s="66">
        <f t="shared" si="84"/>
        <v>0</v>
      </c>
      <c r="BR208" s="66">
        <f t="shared" si="84"/>
        <v>0</v>
      </c>
      <c r="BS208" s="66">
        <f t="shared" ref="BS208:CS214" si="85">IFERROR($D208*BS27,0)</f>
        <v>0</v>
      </c>
      <c r="BT208" s="66">
        <f t="shared" si="85"/>
        <v>0</v>
      </c>
      <c r="BU208" s="66">
        <f t="shared" si="85"/>
        <v>0</v>
      </c>
      <c r="BV208" s="66">
        <f t="shared" si="85"/>
        <v>0</v>
      </c>
      <c r="BW208" s="66">
        <f t="shared" si="85"/>
        <v>0</v>
      </c>
      <c r="BX208" s="66">
        <f t="shared" si="85"/>
        <v>0</v>
      </c>
      <c r="BY208" s="66">
        <f t="shared" si="85"/>
        <v>0</v>
      </c>
      <c r="BZ208" s="66">
        <f t="shared" si="85"/>
        <v>0</v>
      </c>
      <c r="CA208" s="66">
        <f t="shared" si="85"/>
        <v>0</v>
      </c>
      <c r="CB208" s="66">
        <f t="shared" si="85"/>
        <v>0</v>
      </c>
      <c r="CC208" s="66">
        <f t="shared" si="85"/>
        <v>0</v>
      </c>
      <c r="CD208" s="66">
        <f t="shared" si="85"/>
        <v>0</v>
      </c>
      <c r="CE208" s="66">
        <f t="shared" si="85"/>
        <v>0</v>
      </c>
      <c r="CF208" s="66">
        <f t="shared" si="85"/>
        <v>0</v>
      </c>
      <c r="CG208" s="66">
        <f t="shared" si="85"/>
        <v>0</v>
      </c>
      <c r="CH208" s="66">
        <f t="shared" si="85"/>
        <v>0</v>
      </c>
      <c r="CI208" s="66">
        <f t="shared" si="85"/>
        <v>0</v>
      </c>
      <c r="CJ208" s="66">
        <f t="shared" si="85"/>
        <v>0</v>
      </c>
      <c r="CK208" s="66">
        <f t="shared" si="85"/>
        <v>0</v>
      </c>
      <c r="CL208" s="66">
        <f t="shared" si="85"/>
        <v>0</v>
      </c>
      <c r="CM208" s="66">
        <f t="shared" si="85"/>
        <v>0</v>
      </c>
      <c r="CN208" s="66">
        <f t="shared" si="85"/>
        <v>0</v>
      </c>
      <c r="CO208" s="66">
        <f t="shared" si="85"/>
        <v>0</v>
      </c>
      <c r="CP208" s="66">
        <f t="shared" si="85"/>
        <v>0</v>
      </c>
      <c r="CQ208" s="66">
        <f t="shared" si="85"/>
        <v>0</v>
      </c>
      <c r="CR208" s="66">
        <f t="shared" si="85"/>
        <v>0</v>
      </c>
      <c r="CS208" s="66">
        <f t="shared" si="85"/>
        <v>0</v>
      </c>
    </row>
    <row r="209" spans="3:98" hidden="1" x14ac:dyDescent="0.35">
      <c r="C209" s="81" t="str">
        <f t="shared" si="81"/>
        <v/>
      </c>
      <c r="D209" s="17" t="str">
        <f t="shared" si="82"/>
        <v/>
      </c>
      <c r="E209" s="492">
        <f>G209+NPV(G.Asm!$F$40,H209:INDEX(H209:CS209,RP))</f>
        <v>0</v>
      </c>
      <c r="F209" s="492">
        <f t="shared" si="83"/>
        <v>0</v>
      </c>
      <c r="G209" s="66">
        <f t="shared" si="84"/>
        <v>0</v>
      </c>
      <c r="H209" s="66">
        <f t="shared" si="84"/>
        <v>0</v>
      </c>
      <c r="I209" s="66">
        <f t="shared" si="84"/>
        <v>0</v>
      </c>
      <c r="J209" s="66">
        <f t="shared" si="84"/>
        <v>0</v>
      </c>
      <c r="K209" s="66">
        <f t="shared" si="84"/>
        <v>0</v>
      </c>
      <c r="L209" s="66">
        <f t="shared" si="84"/>
        <v>0</v>
      </c>
      <c r="M209" s="66">
        <f t="shared" si="84"/>
        <v>0</v>
      </c>
      <c r="N209" s="66">
        <f t="shared" si="84"/>
        <v>0</v>
      </c>
      <c r="O209" s="66">
        <f t="shared" si="84"/>
        <v>0</v>
      </c>
      <c r="P209" s="66">
        <f t="shared" si="84"/>
        <v>0</v>
      </c>
      <c r="Q209" s="66">
        <f t="shared" si="84"/>
        <v>0</v>
      </c>
      <c r="R209" s="66">
        <f t="shared" si="84"/>
        <v>0</v>
      </c>
      <c r="S209" s="66">
        <f t="shared" si="84"/>
        <v>0</v>
      </c>
      <c r="T209" s="66">
        <f t="shared" si="84"/>
        <v>0</v>
      </c>
      <c r="U209" s="66">
        <f t="shared" si="84"/>
        <v>0</v>
      </c>
      <c r="V209" s="66">
        <f t="shared" si="84"/>
        <v>0</v>
      </c>
      <c r="W209" s="66">
        <f t="shared" si="84"/>
        <v>0</v>
      </c>
      <c r="X209" s="66">
        <f t="shared" si="84"/>
        <v>0</v>
      </c>
      <c r="Y209" s="66">
        <f t="shared" si="84"/>
        <v>0</v>
      </c>
      <c r="Z209" s="66">
        <f t="shared" si="84"/>
        <v>0</v>
      </c>
      <c r="AA209" s="66">
        <f t="shared" si="84"/>
        <v>0</v>
      </c>
      <c r="AB209" s="66">
        <f t="shared" si="84"/>
        <v>0</v>
      </c>
      <c r="AC209" s="66">
        <f t="shared" si="84"/>
        <v>0</v>
      </c>
      <c r="AD209" s="66">
        <f t="shared" si="84"/>
        <v>0</v>
      </c>
      <c r="AE209" s="66">
        <f t="shared" si="84"/>
        <v>0</v>
      </c>
      <c r="AF209" s="66">
        <f t="shared" si="84"/>
        <v>0</v>
      </c>
      <c r="AG209" s="66">
        <f t="shared" si="84"/>
        <v>0</v>
      </c>
      <c r="AH209" s="66">
        <f t="shared" si="84"/>
        <v>0</v>
      </c>
      <c r="AI209" s="66">
        <f t="shared" si="84"/>
        <v>0</v>
      </c>
      <c r="AJ209" s="66">
        <f t="shared" si="84"/>
        <v>0</v>
      </c>
      <c r="AK209" s="66">
        <f t="shared" si="84"/>
        <v>0</v>
      </c>
      <c r="AL209" s="66">
        <f t="shared" si="84"/>
        <v>0</v>
      </c>
      <c r="AM209" s="66">
        <f t="shared" si="84"/>
        <v>0</v>
      </c>
      <c r="AN209" s="66">
        <f t="shared" si="84"/>
        <v>0</v>
      </c>
      <c r="AO209" s="66">
        <f t="shared" si="84"/>
        <v>0</v>
      </c>
      <c r="AP209" s="66">
        <f t="shared" si="84"/>
        <v>0</v>
      </c>
      <c r="AQ209" s="66">
        <f t="shared" si="84"/>
        <v>0</v>
      </c>
      <c r="AR209" s="66">
        <f t="shared" si="84"/>
        <v>0</v>
      </c>
      <c r="AS209" s="66">
        <f t="shared" si="84"/>
        <v>0</v>
      </c>
      <c r="AT209" s="66">
        <f t="shared" si="84"/>
        <v>0</v>
      </c>
      <c r="AU209" s="66">
        <f t="shared" si="84"/>
        <v>0</v>
      </c>
      <c r="AV209" s="66">
        <f t="shared" si="84"/>
        <v>0</v>
      </c>
      <c r="AW209" s="66">
        <f t="shared" si="84"/>
        <v>0</v>
      </c>
      <c r="AX209" s="66">
        <f t="shared" si="84"/>
        <v>0</v>
      </c>
      <c r="AY209" s="66">
        <f t="shared" si="84"/>
        <v>0</v>
      </c>
      <c r="AZ209" s="66">
        <f t="shared" si="84"/>
        <v>0</v>
      </c>
      <c r="BA209" s="66">
        <f t="shared" si="84"/>
        <v>0</v>
      </c>
      <c r="BB209" s="66">
        <f t="shared" si="84"/>
        <v>0</v>
      </c>
      <c r="BC209" s="66">
        <f t="shared" si="84"/>
        <v>0</v>
      </c>
      <c r="BD209" s="66">
        <f t="shared" si="84"/>
        <v>0</v>
      </c>
      <c r="BE209" s="66">
        <f t="shared" si="84"/>
        <v>0</v>
      </c>
      <c r="BF209" s="66">
        <f t="shared" si="84"/>
        <v>0</v>
      </c>
      <c r="BG209" s="66">
        <f t="shared" si="84"/>
        <v>0</v>
      </c>
      <c r="BH209" s="66">
        <f t="shared" si="84"/>
        <v>0</v>
      </c>
      <c r="BI209" s="66">
        <f t="shared" si="84"/>
        <v>0</v>
      </c>
      <c r="BJ209" s="66">
        <f t="shared" si="84"/>
        <v>0</v>
      </c>
      <c r="BK209" s="66">
        <f t="shared" si="84"/>
        <v>0</v>
      </c>
      <c r="BL209" s="66">
        <f t="shared" si="84"/>
        <v>0</v>
      </c>
      <c r="BM209" s="66">
        <f t="shared" si="84"/>
        <v>0</v>
      </c>
      <c r="BN209" s="66">
        <f t="shared" si="84"/>
        <v>0</v>
      </c>
      <c r="BO209" s="66">
        <f t="shared" si="84"/>
        <v>0</v>
      </c>
      <c r="BP209" s="66">
        <f t="shared" si="84"/>
        <v>0</v>
      </c>
      <c r="BQ209" s="66">
        <f t="shared" si="84"/>
        <v>0</v>
      </c>
      <c r="BR209" s="66">
        <f t="shared" si="84"/>
        <v>0</v>
      </c>
      <c r="BS209" s="66">
        <f t="shared" si="85"/>
        <v>0</v>
      </c>
      <c r="BT209" s="66">
        <f t="shared" si="85"/>
        <v>0</v>
      </c>
      <c r="BU209" s="66">
        <f t="shared" si="85"/>
        <v>0</v>
      </c>
      <c r="BV209" s="66">
        <f t="shared" si="85"/>
        <v>0</v>
      </c>
      <c r="BW209" s="66">
        <f t="shared" si="85"/>
        <v>0</v>
      </c>
      <c r="BX209" s="66">
        <f t="shared" si="85"/>
        <v>0</v>
      </c>
      <c r="BY209" s="66">
        <f t="shared" si="85"/>
        <v>0</v>
      </c>
      <c r="BZ209" s="66">
        <f t="shared" si="85"/>
        <v>0</v>
      </c>
      <c r="CA209" s="66">
        <f t="shared" si="85"/>
        <v>0</v>
      </c>
      <c r="CB209" s="66">
        <f t="shared" si="85"/>
        <v>0</v>
      </c>
      <c r="CC209" s="66">
        <f t="shared" si="85"/>
        <v>0</v>
      </c>
      <c r="CD209" s="66">
        <f t="shared" si="85"/>
        <v>0</v>
      </c>
      <c r="CE209" s="66">
        <f t="shared" si="85"/>
        <v>0</v>
      </c>
      <c r="CF209" s="66">
        <f t="shared" si="85"/>
        <v>0</v>
      </c>
      <c r="CG209" s="66">
        <f t="shared" si="85"/>
        <v>0</v>
      </c>
      <c r="CH209" s="66">
        <f t="shared" si="85"/>
        <v>0</v>
      </c>
      <c r="CI209" s="66">
        <f t="shared" si="85"/>
        <v>0</v>
      </c>
      <c r="CJ209" s="66">
        <f t="shared" si="85"/>
        <v>0</v>
      </c>
      <c r="CK209" s="66">
        <f t="shared" si="85"/>
        <v>0</v>
      </c>
      <c r="CL209" s="66">
        <f t="shared" si="85"/>
        <v>0</v>
      </c>
      <c r="CM209" s="66">
        <f t="shared" si="85"/>
        <v>0</v>
      </c>
      <c r="CN209" s="66">
        <f t="shared" si="85"/>
        <v>0</v>
      </c>
      <c r="CO209" s="66">
        <f t="shared" si="85"/>
        <v>0</v>
      </c>
      <c r="CP209" s="66">
        <f t="shared" si="85"/>
        <v>0</v>
      </c>
      <c r="CQ209" s="66">
        <f t="shared" si="85"/>
        <v>0</v>
      </c>
      <c r="CR209" s="66">
        <f t="shared" si="85"/>
        <v>0</v>
      </c>
      <c r="CS209" s="66">
        <f t="shared" si="85"/>
        <v>0</v>
      </c>
    </row>
    <row r="210" spans="3:98" hidden="1" x14ac:dyDescent="0.35">
      <c r="C210" s="81" t="str">
        <f t="shared" si="81"/>
        <v/>
      </c>
      <c r="D210" s="17" t="str">
        <f t="shared" si="82"/>
        <v/>
      </c>
      <c r="E210" s="492">
        <f>G210+NPV(G.Asm!$F$40,H210:INDEX(H210:CS210,RP))</f>
        <v>0</v>
      </c>
      <c r="F210" s="492">
        <f t="shared" si="83"/>
        <v>0</v>
      </c>
      <c r="G210" s="66">
        <f t="shared" si="84"/>
        <v>0</v>
      </c>
      <c r="H210" s="66">
        <f t="shared" si="84"/>
        <v>0</v>
      </c>
      <c r="I210" s="66">
        <f t="shared" si="84"/>
        <v>0</v>
      </c>
      <c r="J210" s="66">
        <f t="shared" si="84"/>
        <v>0</v>
      </c>
      <c r="K210" s="66">
        <f t="shared" si="84"/>
        <v>0</v>
      </c>
      <c r="L210" s="66">
        <f t="shared" si="84"/>
        <v>0</v>
      </c>
      <c r="M210" s="66">
        <f t="shared" si="84"/>
        <v>0</v>
      </c>
      <c r="N210" s="66">
        <f t="shared" si="84"/>
        <v>0</v>
      </c>
      <c r="O210" s="66">
        <f t="shared" si="84"/>
        <v>0</v>
      </c>
      <c r="P210" s="66">
        <f t="shared" si="84"/>
        <v>0</v>
      </c>
      <c r="Q210" s="66">
        <f t="shared" si="84"/>
        <v>0</v>
      </c>
      <c r="R210" s="66">
        <f t="shared" si="84"/>
        <v>0</v>
      </c>
      <c r="S210" s="66">
        <f t="shared" si="84"/>
        <v>0</v>
      </c>
      <c r="T210" s="66">
        <f t="shared" si="84"/>
        <v>0</v>
      </c>
      <c r="U210" s="66">
        <f t="shared" si="84"/>
        <v>0</v>
      </c>
      <c r="V210" s="66">
        <f t="shared" si="84"/>
        <v>0</v>
      </c>
      <c r="W210" s="66">
        <f t="shared" si="84"/>
        <v>0</v>
      </c>
      <c r="X210" s="66">
        <f t="shared" si="84"/>
        <v>0</v>
      </c>
      <c r="Y210" s="66">
        <f t="shared" si="84"/>
        <v>0</v>
      </c>
      <c r="Z210" s="66">
        <f t="shared" si="84"/>
        <v>0</v>
      </c>
      <c r="AA210" s="66">
        <f t="shared" si="84"/>
        <v>0</v>
      </c>
      <c r="AB210" s="66">
        <f t="shared" si="84"/>
        <v>0</v>
      </c>
      <c r="AC210" s="66">
        <f t="shared" si="84"/>
        <v>0</v>
      </c>
      <c r="AD210" s="66">
        <f t="shared" si="84"/>
        <v>0</v>
      </c>
      <c r="AE210" s="66">
        <f t="shared" si="84"/>
        <v>0</v>
      </c>
      <c r="AF210" s="66">
        <f t="shared" si="84"/>
        <v>0</v>
      </c>
      <c r="AG210" s="66">
        <f t="shared" si="84"/>
        <v>0</v>
      </c>
      <c r="AH210" s="66">
        <f t="shared" si="84"/>
        <v>0</v>
      </c>
      <c r="AI210" s="66">
        <f t="shared" si="84"/>
        <v>0</v>
      </c>
      <c r="AJ210" s="66">
        <f t="shared" si="84"/>
        <v>0</v>
      </c>
      <c r="AK210" s="66">
        <f t="shared" si="84"/>
        <v>0</v>
      </c>
      <c r="AL210" s="66">
        <f t="shared" si="84"/>
        <v>0</v>
      </c>
      <c r="AM210" s="66">
        <f t="shared" si="84"/>
        <v>0</v>
      </c>
      <c r="AN210" s="66">
        <f t="shared" si="84"/>
        <v>0</v>
      </c>
      <c r="AO210" s="66">
        <f t="shared" si="84"/>
        <v>0</v>
      </c>
      <c r="AP210" s="66">
        <f t="shared" si="84"/>
        <v>0</v>
      </c>
      <c r="AQ210" s="66">
        <f t="shared" si="84"/>
        <v>0</v>
      </c>
      <c r="AR210" s="66">
        <f t="shared" si="84"/>
        <v>0</v>
      </c>
      <c r="AS210" s="66">
        <f t="shared" si="84"/>
        <v>0</v>
      </c>
      <c r="AT210" s="66">
        <f t="shared" si="84"/>
        <v>0</v>
      </c>
      <c r="AU210" s="66">
        <f t="shared" si="84"/>
        <v>0</v>
      </c>
      <c r="AV210" s="66">
        <f t="shared" si="84"/>
        <v>0</v>
      </c>
      <c r="AW210" s="66">
        <f t="shared" si="84"/>
        <v>0</v>
      </c>
      <c r="AX210" s="66">
        <f t="shared" si="84"/>
        <v>0</v>
      </c>
      <c r="AY210" s="66">
        <f t="shared" si="84"/>
        <v>0</v>
      </c>
      <c r="AZ210" s="66">
        <f t="shared" si="84"/>
        <v>0</v>
      </c>
      <c r="BA210" s="66">
        <f t="shared" si="84"/>
        <v>0</v>
      </c>
      <c r="BB210" s="66">
        <f t="shared" si="84"/>
        <v>0</v>
      </c>
      <c r="BC210" s="66">
        <f t="shared" si="84"/>
        <v>0</v>
      </c>
      <c r="BD210" s="66">
        <f t="shared" si="84"/>
        <v>0</v>
      </c>
      <c r="BE210" s="66">
        <f t="shared" si="84"/>
        <v>0</v>
      </c>
      <c r="BF210" s="66">
        <f t="shared" si="84"/>
        <v>0</v>
      </c>
      <c r="BG210" s="66">
        <f t="shared" si="84"/>
        <v>0</v>
      </c>
      <c r="BH210" s="66">
        <f t="shared" si="84"/>
        <v>0</v>
      </c>
      <c r="BI210" s="66">
        <f t="shared" si="84"/>
        <v>0</v>
      </c>
      <c r="BJ210" s="66">
        <f t="shared" si="84"/>
        <v>0</v>
      </c>
      <c r="BK210" s="66">
        <f t="shared" si="84"/>
        <v>0</v>
      </c>
      <c r="BL210" s="66">
        <f t="shared" si="84"/>
        <v>0</v>
      </c>
      <c r="BM210" s="66">
        <f t="shared" si="84"/>
        <v>0</v>
      </c>
      <c r="BN210" s="66">
        <f t="shared" si="84"/>
        <v>0</v>
      </c>
      <c r="BO210" s="66">
        <f t="shared" si="84"/>
        <v>0</v>
      </c>
      <c r="BP210" s="66">
        <f t="shared" si="84"/>
        <v>0</v>
      </c>
      <c r="BQ210" s="66">
        <f t="shared" si="84"/>
        <v>0</v>
      </c>
      <c r="BR210" s="66">
        <f t="shared" si="84"/>
        <v>0</v>
      </c>
      <c r="BS210" s="66">
        <f t="shared" si="85"/>
        <v>0</v>
      </c>
      <c r="BT210" s="66">
        <f t="shared" si="85"/>
        <v>0</v>
      </c>
      <c r="BU210" s="66">
        <f t="shared" si="85"/>
        <v>0</v>
      </c>
      <c r="BV210" s="66">
        <f t="shared" si="85"/>
        <v>0</v>
      </c>
      <c r="BW210" s="66">
        <f t="shared" si="85"/>
        <v>0</v>
      </c>
      <c r="BX210" s="66">
        <f t="shared" si="85"/>
        <v>0</v>
      </c>
      <c r="BY210" s="66">
        <f t="shared" si="85"/>
        <v>0</v>
      </c>
      <c r="BZ210" s="66">
        <f t="shared" si="85"/>
        <v>0</v>
      </c>
      <c r="CA210" s="66">
        <f t="shared" si="85"/>
        <v>0</v>
      </c>
      <c r="CB210" s="66">
        <f t="shared" si="85"/>
        <v>0</v>
      </c>
      <c r="CC210" s="66">
        <f t="shared" si="85"/>
        <v>0</v>
      </c>
      <c r="CD210" s="66">
        <f t="shared" si="85"/>
        <v>0</v>
      </c>
      <c r="CE210" s="66">
        <f t="shared" si="85"/>
        <v>0</v>
      </c>
      <c r="CF210" s="66">
        <f t="shared" si="85"/>
        <v>0</v>
      </c>
      <c r="CG210" s="66">
        <f t="shared" si="85"/>
        <v>0</v>
      </c>
      <c r="CH210" s="66">
        <f t="shared" si="85"/>
        <v>0</v>
      </c>
      <c r="CI210" s="66">
        <f t="shared" si="85"/>
        <v>0</v>
      </c>
      <c r="CJ210" s="66">
        <f t="shared" si="85"/>
        <v>0</v>
      </c>
      <c r="CK210" s="66">
        <f t="shared" si="85"/>
        <v>0</v>
      </c>
      <c r="CL210" s="66">
        <f t="shared" si="85"/>
        <v>0</v>
      </c>
      <c r="CM210" s="66">
        <f t="shared" si="85"/>
        <v>0</v>
      </c>
      <c r="CN210" s="66">
        <f t="shared" si="85"/>
        <v>0</v>
      </c>
      <c r="CO210" s="66">
        <f t="shared" si="85"/>
        <v>0</v>
      </c>
      <c r="CP210" s="66">
        <f t="shared" si="85"/>
        <v>0</v>
      </c>
      <c r="CQ210" s="66">
        <f t="shared" si="85"/>
        <v>0</v>
      </c>
      <c r="CR210" s="66">
        <f t="shared" si="85"/>
        <v>0</v>
      </c>
      <c r="CS210" s="66">
        <f t="shared" si="85"/>
        <v>0</v>
      </c>
    </row>
    <row r="211" spans="3:98" hidden="1" x14ac:dyDescent="0.35">
      <c r="C211" s="81" t="str">
        <f t="shared" si="81"/>
        <v/>
      </c>
      <c r="D211" s="17" t="str">
        <f t="shared" si="82"/>
        <v/>
      </c>
      <c r="E211" s="492">
        <f>G211+NPV(G.Asm!$F$40,H211:INDEX(H211:CS211,RP))</f>
        <v>0</v>
      </c>
      <c r="F211" s="492">
        <f t="shared" si="83"/>
        <v>0</v>
      </c>
      <c r="G211" s="66">
        <f t="shared" si="84"/>
        <v>0</v>
      </c>
      <c r="H211" s="66">
        <f t="shared" si="84"/>
        <v>0</v>
      </c>
      <c r="I211" s="66">
        <f t="shared" si="84"/>
        <v>0</v>
      </c>
      <c r="J211" s="66">
        <f t="shared" si="84"/>
        <v>0</v>
      </c>
      <c r="K211" s="66">
        <f t="shared" si="84"/>
        <v>0</v>
      </c>
      <c r="L211" s="66">
        <f t="shared" si="84"/>
        <v>0</v>
      </c>
      <c r="M211" s="66">
        <f t="shared" si="84"/>
        <v>0</v>
      </c>
      <c r="N211" s="66">
        <f t="shared" si="84"/>
        <v>0</v>
      </c>
      <c r="O211" s="66">
        <f t="shared" si="84"/>
        <v>0</v>
      </c>
      <c r="P211" s="66">
        <f t="shared" si="84"/>
        <v>0</v>
      </c>
      <c r="Q211" s="66">
        <f t="shared" si="84"/>
        <v>0</v>
      </c>
      <c r="R211" s="66">
        <f t="shared" si="84"/>
        <v>0</v>
      </c>
      <c r="S211" s="66">
        <f t="shared" si="84"/>
        <v>0</v>
      </c>
      <c r="T211" s="66">
        <f t="shared" si="84"/>
        <v>0</v>
      </c>
      <c r="U211" s="66">
        <f t="shared" si="84"/>
        <v>0</v>
      </c>
      <c r="V211" s="66">
        <f t="shared" si="84"/>
        <v>0</v>
      </c>
      <c r="W211" s="66">
        <f t="shared" si="84"/>
        <v>0</v>
      </c>
      <c r="X211" s="66">
        <f t="shared" si="84"/>
        <v>0</v>
      </c>
      <c r="Y211" s="66">
        <f t="shared" si="84"/>
        <v>0</v>
      </c>
      <c r="Z211" s="66">
        <f t="shared" si="84"/>
        <v>0</v>
      </c>
      <c r="AA211" s="66">
        <f t="shared" si="84"/>
        <v>0</v>
      </c>
      <c r="AB211" s="66">
        <f t="shared" si="84"/>
        <v>0</v>
      </c>
      <c r="AC211" s="66">
        <f t="shared" si="84"/>
        <v>0</v>
      </c>
      <c r="AD211" s="66">
        <f t="shared" si="84"/>
        <v>0</v>
      </c>
      <c r="AE211" s="66">
        <f t="shared" si="84"/>
        <v>0</v>
      </c>
      <c r="AF211" s="66">
        <f t="shared" si="84"/>
        <v>0</v>
      </c>
      <c r="AG211" s="66">
        <f t="shared" si="84"/>
        <v>0</v>
      </c>
      <c r="AH211" s="66">
        <f t="shared" si="84"/>
        <v>0</v>
      </c>
      <c r="AI211" s="66">
        <f t="shared" si="84"/>
        <v>0</v>
      </c>
      <c r="AJ211" s="66">
        <f t="shared" si="84"/>
        <v>0</v>
      </c>
      <c r="AK211" s="66">
        <f t="shared" si="84"/>
        <v>0</v>
      </c>
      <c r="AL211" s="66">
        <f t="shared" si="84"/>
        <v>0</v>
      </c>
      <c r="AM211" s="66">
        <f t="shared" si="84"/>
        <v>0</v>
      </c>
      <c r="AN211" s="66">
        <f t="shared" si="84"/>
        <v>0</v>
      </c>
      <c r="AO211" s="66">
        <f t="shared" si="84"/>
        <v>0</v>
      </c>
      <c r="AP211" s="66">
        <f t="shared" si="84"/>
        <v>0</v>
      </c>
      <c r="AQ211" s="66">
        <f t="shared" si="84"/>
        <v>0</v>
      </c>
      <c r="AR211" s="66">
        <f t="shared" si="84"/>
        <v>0</v>
      </c>
      <c r="AS211" s="66">
        <f t="shared" si="84"/>
        <v>0</v>
      </c>
      <c r="AT211" s="66">
        <f t="shared" si="84"/>
        <v>0</v>
      </c>
      <c r="AU211" s="66">
        <f t="shared" si="84"/>
        <v>0</v>
      </c>
      <c r="AV211" s="66">
        <f t="shared" si="84"/>
        <v>0</v>
      </c>
      <c r="AW211" s="66">
        <f t="shared" si="84"/>
        <v>0</v>
      </c>
      <c r="AX211" s="66">
        <f t="shared" si="84"/>
        <v>0</v>
      </c>
      <c r="AY211" s="66">
        <f t="shared" si="84"/>
        <v>0</v>
      </c>
      <c r="AZ211" s="66">
        <f t="shared" si="84"/>
        <v>0</v>
      </c>
      <c r="BA211" s="66">
        <f t="shared" si="84"/>
        <v>0</v>
      </c>
      <c r="BB211" s="66">
        <f t="shared" si="84"/>
        <v>0</v>
      </c>
      <c r="BC211" s="66">
        <f t="shared" si="84"/>
        <v>0</v>
      </c>
      <c r="BD211" s="66">
        <f t="shared" si="84"/>
        <v>0</v>
      </c>
      <c r="BE211" s="66">
        <f t="shared" si="84"/>
        <v>0</v>
      </c>
      <c r="BF211" s="66">
        <f t="shared" si="84"/>
        <v>0</v>
      </c>
      <c r="BG211" s="66">
        <f t="shared" si="84"/>
        <v>0</v>
      </c>
      <c r="BH211" s="66">
        <f t="shared" si="84"/>
        <v>0</v>
      </c>
      <c r="BI211" s="66">
        <f t="shared" si="84"/>
        <v>0</v>
      </c>
      <c r="BJ211" s="66">
        <f t="shared" si="84"/>
        <v>0</v>
      </c>
      <c r="BK211" s="66">
        <f t="shared" si="84"/>
        <v>0</v>
      </c>
      <c r="BL211" s="66">
        <f t="shared" si="84"/>
        <v>0</v>
      </c>
      <c r="BM211" s="66">
        <f t="shared" si="84"/>
        <v>0</v>
      </c>
      <c r="BN211" s="66">
        <f t="shared" si="84"/>
        <v>0</v>
      </c>
      <c r="BO211" s="66">
        <f t="shared" si="84"/>
        <v>0</v>
      </c>
      <c r="BP211" s="66">
        <f t="shared" si="84"/>
        <v>0</v>
      </c>
      <c r="BQ211" s="66">
        <f t="shared" si="84"/>
        <v>0</v>
      </c>
      <c r="BR211" s="66">
        <f>IFERROR($D211*BR30,0)</f>
        <v>0</v>
      </c>
      <c r="BS211" s="66">
        <f t="shared" si="85"/>
        <v>0</v>
      </c>
      <c r="BT211" s="66">
        <f t="shared" si="85"/>
        <v>0</v>
      </c>
      <c r="BU211" s="66">
        <f t="shared" si="85"/>
        <v>0</v>
      </c>
      <c r="BV211" s="66">
        <f t="shared" si="85"/>
        <v>0</v>
      </c>
      <c r="BW211" s="66">
        <f t="shared" si="85"/>
        <v>0</v>
      </c>
      <c r="BX211" s="66">
        <f t="shared" si="85"/>
        <v>0</v>
      </c>
      <c r="BY211" s="66">
        <f t="shared" si="85"/>
        <v>0</v>
      </c>
      <c r="BZ211" s="66">
        <f t="shared" si="85"/>
        <v>0</v>
      </c>
      <c r="CA211" s="66">
        <f t="shared" si="85"/>
        <v>0</v>
      </c>
      <c r="CB211" s="66">
        <f t="shared" si="85"/>
        <v>0</v>
      </c>
      <c r="CC211" s="66">
        <f t="shared" si="85"/>
        <v>0</v>
      </c>
      <c r="CD211" s="66">
        <f t="shared" si="85"/>
        <v>0</v>
      </c>
      <c r="CE211" s="66">
        <f t="shared" si="85"/>
        <v>0</v>
      </c>
      <c r="CF211" s="66">
        <f t="shared" si="85"/>
        <v>0</v>
      </c>
      <c r="CG211" s="66">
        <f t="shared" si="85"/>
        <v>0</v>
      </c>
      <c r="CH211" s="66">
        <f t="shared" si="85"/>
        <v>0</v>
      </c>
      <c r="CI211" s="66">
        <f t="shared" si="85"/>
        <v>0</v>
      </c>
      <c r="CJ211" s="66">
        <f t="shared" si="85"/>
        <v>0</v>
      </c>
      <c r="CK211" s="66">
        <f t="shared" si="85"/>
        <v>0</v>
      </c>
      <c r="CL211" s="66">
        <f t="shared" si="85"/>
        <v>0</v>
      </c>
      <c r="CM211" s="66">
        <f t="shared" si="85"/>
        <v>0</v>
      </c>
      <c r="CN211" s="66">
        <f t="shared" si="85"/>
        <v>0</v>
      </c>
      <c r="CO211" s="66">
        <f t="shared" si="85"/>
        <v>0</v>
      </c>
      <c r="CP211" s="66">
        <f t="shared" si="85"/>
        <v>0</v>
      </c>
      <c r="CQ211" s="66">
        <f t="shared" si="85"/>
        <v>0</v>
      </c>
      <c r="CR211" s="66">
        <f t="shared" si="85"/>
        <v>0</v>
      </c>
      <c r="CS211" s="66">
        <f t="shared" si="85"/>
        <v>0</v>
      </c>
    </row>
    <row r="212" spans="3:98" hidden="1" x14ac:dyDescent="0.35">
      <c r="C212" s="81" t="str">
        <f t="shared" si="81"/>
        <v/>
      </c>
      <c r="D212" s="17" t="str">
        <f t="shared" si="82"/>
        <v/>
      </c>
      <c r="E212" s="492">
        <f>G212+NPV(G.Asm!$F$40,H212:INDEX(H212:CS212,RP))</f>
        <v>0</v>
      </c>
      <c r="F212" s="492">
        <f t="shared" si="83"/>
        <v>0</v>
      </c>
      <c r="G212" s="66">
        <f t="shared" ref="G212:BR214" si="86">IFERROR($D212*G31,0)</f>
        <v>0</v>
      </c>
      <c r="H212" s="66">
        <f t="shared" si="86"/>
        <v>0</v>
      </c>
      <c r="I212" s="66">
        <f t="shared" si="86"/>
        <v>0</v>
      </c>
      <c r="J212" s="66">
        <f t="shared" si="86"/>
        <v>0</v>
      </c>
      <c r="K212" s="66">
        <f t="shared" si="86"/>
        <v>0</v>
      </c>
      <c r="L212" s="66">
        <f t="shared" si="86"/>
        <v>0</v>
      </c>
      <c r="M212" s="66">
        <f t="shared" si="86"/>
        <v>0</v>
      </c>
      <c r="N212" s="66">
        <f t="shared" si="86"/>
        <v>0</v>
      </c>
      <c r="O212" s="66">
        <f t="shared" si="86"/>
        <v>0</v>
      </c>
      <c r="P212" s="66">
        <f t="shared" si="86"/>
        <v>0</v>
      </c>
      <c r="Q212" s="66">
        <f t="shared" si="86"/>
        <v>0</v>
      </c>
      <c r="R212" s="66">
        <f t="shared" si="86"/>
        <v>0</v>
      </c>
      <c r="S212" s="66">
        <f t="shared" si="86"/>
        <v>0</v>
      </c>
      <c r="T212" s="66">
        <f t="shared" si="86"/>
        <v>0</v>
      </c>
      <c r="U212" s="66">
        <f t="shared" si="86"/>
        <v>0</v>
      </c>
      <c r="V212" s="66">
        <f t="shared" si="86"/>
        <v>0</v>
      </c>
      <c r="W212" s="66">
        <f t="shared" si="86"/>
        <v>0</v>
      </c>
      <c r="X212" s="66">
        <f t="shared" si="86"/>
        <v>0</v>
      </c>
      <c r="Y212" s="66">
        <f t="shared" si="86"/>
        <v>0</v>
      </c>
      <c r="Z212" s="66">
        <f t="shared" si="86"/>
        <v>0</v>
      </c>
      <c r="AA212" s="66">
        <f t="shared" si="86"/>
        <v>0</v>
      </c>
      <c r="AB212" s="66">
        <f t="shared" si="86"/>
        <v>0</v>
      </c>
      <c r="AC212" s="66">
        <f t="shared" si="86"/>
        <v>0</v>
      </c>
      <c r="AD212" s="66">
        <f t="shared" si="86"/>
        <v>0</v>
      </c>
      <c r="AE212" s="66">
        <f t="shared" si="86"/>
        <v>0</v>
      </c>
      <c r="AF212" s="66">
        <f t="shared" si="86"/>
        <v>0</v>
      </c>
      <c r="AG212" s="66">
        <f t="shared" si="86"/>
        <v>0</v>
      </c>
      <c r="AH212" s="66">
        <f t="shared" si="86"/>
        <v>0</v>
      </c>
      <c r="AI212" s="66">
        <f t="shared" si="86"/>
        <v>0</v>
      </c>
      <c r="AJ212" s="66">
        <f t="shared" si="86"/>
        <v>0</v>
      </c>
      <c r="AK212" s="66">
        <f t="shared" si="86"/>
        <v>0</v>
      </c>
      <c r="AL212" s="66">
        <f t="shared" si="86"/>
        <v>0</v>
      </c>
      <c r="AM212" s="66">
        <f t="shared" si="86"/>
        <v>0</v>
      </c>
      <c r="AN212" s="66">
        <f t="shared" si="86"/>
        <v>0</v>
      </c>
      <c r="AO212" s="66">
        <f t="shared" si="86"/>
        <v>0</v>
      </c>
      <c r="AP212" s="66">
        <f t="shared" si="86"/>
        <v>0</v>
      </c>
      <c r="AQ212" s="66">
        <f t="shared" si="86"/>
        <v>0</v>
      </c>
      <c r="AR212" s="66">
        <f t="shared" si="86"/>
        <v>0</v>
      </c>
      <c r="AS212" s="66">
        <f t="shared" si="86"/>
        <v>0</v>
      </c>
      <c r="AT212" s="66">
        <f t="shared" si="86"/>
        <v>0</v>
      </c>
      <c r="AU212" s="66">
        <f t="shared" si="86"/>
        <v>0</v>
      </c>
      <c r="AV212" s="66">
        <f t="shared" si="86"/>
        <v>0</v>
      </c>
      <c r="AW212" s="66">
        <f t="shared" si="86"/>
        <v>0</v>
      </c>
      <c r="AX212" s="66">
        <f t="shared" si="86"/>
        <v>0</v>
      </c>
      <c r="AY212" s="66">
        <f t="shared" si="86"/>
        <v>0</v>
      </c>
      <c r="AZ212" s="66">
        <f t="shared" si="86"/>
        <v>0</v>
      </c>
      <c r="BA212" s="66">
        <f t="shared" si="86"/>
        <v>0</v>
      </c>
      <c r="BB212" s="66">
        <f t="shared" si="86"/>
        <v>0</v>
      </c>
      <c r="BC212" s="66">
        <f t="shared" si="86"/>
        <v>0</v>
      </c>
      <c r="BD212" s="66">
        <f t="shared" si="86"/>
        <v>0</v>
      </c>
      <c r="BE212" s="66">
        <f t="shared" si="86"/>
        <v>0</v>
      </c>
      <c r="BF212" s="66">
        <f t="shared" si="86"/>
        <v>0</v>
      </c>
      <c r="BG212" s="66">
        <f t="shared" si="86"/>
        <v>0</v>
      </c>
      <c r="BH212" s="66">
        <f t="shared" si="86"/>
        <v>0</v>
      </c>
      <c r="BI212" s="66">
        <f t="shared" si="86"/>
        <v>0</v>
      </c>
      <c r="BJ212" s="66">
        <f t="shared" si="86"/>
        <v>0</v>
      </c>
      <c r="BK212" s="66">
        <f t="shared" si="86"/>
        <v>0</v>
      </c>
      <c r="BL212" s="66">
        <f t="shared" si="86"/>
        <v>0</v>
      </c>
      <c r="BM212" s="66">
        <f t="shared" si="86"/>
        <v>0</v>
      </c>
      <c r="BN212" s="66">
        <f t="shared" si="86"/>
        <v>0</v>
      </c>
      <c r="BO212" s="66">
        <f t="shared" si="86"/>
        <v>0</v>
      </c>
      <c r="BP212" s="66">
        <f t="shared" si="86"/>
        <v>0</v>
      </c>
      <c r="BQ212" s="66">
        <f t="shared" si="86"/>
        <v>0</v>
      </c>
      <c r="BR212" s="66">
        <f t="shared" si="86"/>
        <v>0</v>
      </c>
      <c r="BS212" s="66">
        <f t="shared" si="85"/>
        <v>0</v>
      </c>
      <c r="BT212" s="66">
        <f t="shared" si="85"/>
        <v>0</v>
      </c>
      <c r="BU212" s="66">
        <f t="shared" si="85"/>
        <v>0</v>
      </c>
      <c r="BV212" s="66">
        <f t="shared" si="85"/>
        <v>0</v>
      </c>
      <c r="BW212" s="66">
        <f t="shared" si="85"/>
        <v>0</v>
      </c>
      <c r="BX212" s="66">
        <f t="shared" si="85"/>
        <v>0</v>
      </c>
      <c r="BY212" s="66">
        <f t="shared" si="85"/>
        <v>0</v>
      </c>
      <c r="BZ212" s="66">
        <f t="shared" si="85"/>
        <v>0</v>
      </c>
      <c r="CA212" s="66">
        <f t="shared" si="85"/>
        <v>0</v>
      </c>
      <c r="CB212" s="66">
        <f t="shared" si="85"/>
        <v>0</v>
      </c>
      <c r="CC212" s="66">
        <f t="shared" si="85"/>
        <v>0</v>
      </c>
      <c r="CD212" s="66">
        <f t="shared" si="85"/>
        <v>0</v>
      </c>
      <c r="CE212" s="66">
        <f t="shared" si="85"/>
        <v>0</v>
      </c>
      <c r="CF212" s="66">
        <f t="shared" si="85"/>
        <v>0</v>
      </c>
      <c r="CG212" s="66">
        <f t="shared" si="85"/>
        <v>0</v>
      </c>
      <c r="CH212" s="66">
        <f t="shared" si="85"/>
        <v>0</v>
      </c>
      <c r="CI212" s="66">
        <f t="shared" si="85"/>
        <v>0</v>
      </c>
      <c r="CJ212" s="66">
        <f t="shared" si="85"/>
        <v>0</v>
      </c>
      <c r="CK212" s="66">
        <f t="shared" si="85"/>
        <v>0</v>
      </c>
      <c r="CL212" s="66">
        <f t="shared" si="85"/>
        <v>0</v>
      </c>
      <c r="CM212" s="66">
        <f t="shared" si="85"/>
        <v>0</v>
      </c>
      <c r="CN212" s="66">
        <f t="shared" si="85"/>
        <v>0</v>
      </c>
      <c r="CO212" s="66">
        <f t="shared" si="85"/>
        <v>0</v>
      </c>
      <c r="CP212" s="66">
        <f t="shared" si="85"/>
        <v>0</v>
      </c>
      <c r="CQ212" s="66">
        <f t="shared" si="85"/>
        <v>0</v>
      </c>
      <c r="CR212" s="66">
        <f t="shared" si="85"/>
        <v>0</v>
      </c>
      <c r="CS212" s="66">
        <f t="shared" si="85"/>
        <v>0</v>
      </c>
    </row>
    <row r="213" spans="3:98" hidden="1" x14ac:dyDescent="0.35">
      <c r="C213" s="81" t="str">
        <f t="shared" si="81"/>
        <v/>
      </c>
      <c r="D213" s="17" t="str">
        <f t="shared" si="82"/>
        <v/>
      </c>
      <c r="E213" s="492">
        <f>G213+NPV(G.Asm!$F$40,H213:INDEX(H213:CS213,RP))</f>
        <v>0</v>
      </c>
      <c r="F213" s="492">
        <f t="shared" si="83"/>
        <v>0</v>
      </c>
      <c r="G213" s="66">
        <f t="shared" si="86"/>
        <v>0</v>
      </c>
      <c r="H213" s="66">
        <f t="shared" si="86"/>
        <v>0</v>
      </c>
      <c r="I213" s="66">
        <f t="shared" si="86"/>
        <v>0</v>
      </c>
      <c r="J213" s="66">
        <f t="shared" si="86"/>
        <v>0</v>
      </c>
      <c r="K213" s="66">
        <f t="shared" si="86"/>
        <v>0</v>
      </c>
      <c r="L213" s="66">
        <f t="shared" si="86"/>
        <v>0</v>
      </c>
      <c r="M213" s="66">
        <f t="shared" si="86"/>
        <v>0</v>
      </c>
      <c r="N213" s="66">
        <f t="shared" si="86"/>
        <v>0</v>
      </c>
      <c r="O213" s="66">
        <f t="shared" si="86"/>
        <v>0</v>
      </c>
      <c r="P213" s="66">
        <f t="shared" si="86"/>
        <v>0</v>
      </c>
      <c r="Q213" s="66">
        <f t="shared" si="86"/>
        <v>0</v>
      </c>
      <c r="R213" s="66">
        <f t="shared" si="86"/>
        <v>0</v>
      </c>
      <c r="S213" s="66">
        <f t="shared" si="86"/>
        <v>0</v>
      </c>
      <c r="T213" s="66">
        <f t="shared" si="86"/>
        <v>0</v>
      </c>
      <c r="U213" s="66">
        <f t="shared" si="86"/>
        <v>0</v>
      </c>
      <c r="V213" s="66">
        <f t="shared" si="86"/>
        <v>0</v>
      </c>
      <c r="W213" s="66">
        <f t="shared" si="86"/>
        <v>0</v>
      </c>
      <c r="X213" s="66">
        <f t="shared" si="86"/>
        <v>0</v>
      </c>
      <c r="Y213" s="66">
        <f t="shared" si="86"/>
        <v>0</v>
      </c>
      <c r="Z213" s="66">
        <f t="shared" si="86"/>
        <v>0</v>
      </c>
      <c r="AA213" s="66">
        <f t="shared" si="86"/>
        <v>0</v>
      </c>
      <c r="AB213" s="66">
        <f t="shared" si="86"/>
        <v>0</v>
      </c>
      <c r="AC213" s="66">
        <f t="shared" si="86"/>
        <v>0</v>
      </c>
      <c r="AD213" s="66">
        <f t="shared" si="86"/>
        <v>0</v>
      </c>
      <c r="AE213" s="66">
        <f t="shared" si="86"/>
        <v>0</v>
      </c>
      <c r="AF213" s="66">
        <f t="shared" si="86"/>
        <v>0</v>
      </c>
      <c r="AG213" s="66">
        <f t="shared" si="86"/>
        <v>0</v>
      </c>
      <c r="AH213" s="66">
        <f t="shared" si="86"/>
        <v>0</v>
      </c>
      <c r="AI213" s="66">
        <f t="shared" si="86"/>
        <v>0</v>
      </c>
      <c r="AJ213" s="66">
        <f t="shared" si="86"/>
        <v>0</v>
      </c>
      <c r="AK213" s="66">
        <f t="shared" si="86"/>
        <v>0</v>
      </c>
      <c r="AL213" s="66">
        <f t="shared" si="86"/>
        <v>0</v>
      </c>
      <c r="AM213" s="66">
        <f t="shared" si="86"/>
        <v>0</v>
      </c>
      <c r="AN213" s="66">
        <f t="shared" si="86"/>
        <v>0</v>
      </c>
      <c r="AO213" s="66">
        <f t="shared" si="86"/>
        <v>0</v>
      </c>
      <c r="AP213" s="66">
        <f t="shared" si="86"/>
        <v>0</v>
      </c>
      <c r="AQ213" s="66">
        <f t="shared" si="86"/>
        <v>0</v>
      </c>
      <c r="AR213" s="66">
        <f t="shared" si="86"/>
        <v>0</v>
      </c>
      <c r="AS213" s="66">
        <f t="shared" si="86"/>
        <v>0</v>
      </c>
      <c r="AT213" s="66">
        <f t="shared" si="86"/>
        <v>0</v>
      </c>
      <c r="AU213" s="66">
        <f t="shared" si="86"/>
        <v>0</v>
      </c>
      <c r="AV213" s="66">
        <f t="shared" si="86"/>
        <v>0</v>
      </c>
      <c r="AW213" s="66">
        <f t="shared" si="86"/>
        <v>0</v>
      </c>
      <c r="AX213" s="66">
        <f t="shared" si="86"/>
        <v>0</v>
      </c>
      <c r="AY213" s="66">
        <f t="shared" si="86"/>
        <v>0</v>
      </c>
      <c r="AZ213" s="66">
        <f t="shared" si="86"/>
        <v>0</v>
      </c>
      <c r="BA213" s="66">
        <f t="shared" si="86"/>
        <v>0</v>
      </c>
      <c r="BB213" s="66">
        <f t="shared" si="86"/>
        <v>0</v>
      </c>
      <c r="BC213" s="66">
        <f t="shared" si="86"/>
        <v>0</v>
      </c>
      <c r="BD213" s="66">
        <f t="shared" si="86"/>
        <v>0</v>
      </c>
      <c r="BE213" s="66">
        <f t="shared" si="86"/>
        <v>0</v>
      </c>
      <c r="BF213" s="66">
        <f t="shared" si="86"/>
        <v>0</v>
      </c>
      <c r="BG213" s="66">
        <f t="shared" si="86"/>
        <v>0</v>
      </c>
      <c r="BH213" s="66">
        <f t="shared" si="86"/>
        <v>0</v>
      </c>
      <c r="BI213" s="66">
        <f t="shared" si="86"/>
        <v>0</v>
      </c>
      <c r="BJ213" s="66">
        <f t="shared" si="86"/>
        <v>0</v>
      </c>
      <c r="BK213" s="66">
        <f t="shared" si="86"/>
        <v>0</v>
      </c>
      <c r="BL213" s="66">
        <f t="shared" si="86"/>
        <v>0</v>
      </c>
      <c r="BM213" s="66">
        <f t="shared" si="86"/>
        <v>0</v>
      </c>
      <c r="BN213" s="66">
        <f t="shared" si="86"/>
        <v>0</v>
      </c>
      <c r="BO213" s="66">
        <f t="shared" si="86"/>
        <v>0</v>
      </c>
      <c r="BP213" s="66">
        <f t="shared" si="86"/>
        <v>0</v>
      </c>
      <c r="BQ213" s="66">
        <f t="shared" si="86"/>
        <v>0</v>
      </c>
      <c r="BR213" s="66">
        <f t="shared" si="86"/>
        <v>0</v>
      </c>
      <c r="BS213" s="66">
        <f t="shared" si="85"/>
        <v>0</v>
      </c>
      <c r="BT213" s="66">
        <f t="shared" si="85"/>
        <v>0</v>
      </c>
      <c r="BU213" s="66">
        <f t="shared" si="85"/>
        <v>0</v>
      </c>
      <c r="BV213" s="66">
        <f t="shared" si="85"/>
        <v>0</v>
      </c>
      <c r="BW213" s="66">
        <f t="shared" si="85"/>
        <v>0</v>
      </c>
      <c r="BX213" s="66">
        <f t="shared" si="85"/>
        <v>0</v>
      </c>
      <c r="BY213" s="66">
        <f t="shared" si="85"/>
        <v>0</v>
      </c>
      <c r="BZ213" s="66">
        <f t="shared" si="85"/>
        <v>0</v>
      </c>
      <c r="CA213" s="66">
        <f t="shared" si="85"/>
        <v>0</v>
      </c>
      <c r="CB213" s="66">
        <f t="shared" si="85"/>
        <v>0</v>
      </c>
      <c r="CC213" s="66">
        <f t="shared" si="85"/>
        <v>0</v>
      </c>
      <c r="CD213" s="66">
        <f t="shared" si="85"/>
        <v>0</v>
      </c>
      <c r="CE213" s="66">
        <f t="shared" si="85"/>
        <v>0</v>
      </c>
      <c r="CF213" s="66">
        <f t="shared" si="85"/>
        <v>0</v>
      </c>
      <c r="CG213" s="66">
        <f t="shared" si="85"/>
        <v>0</v>
      </c>
      <c r="CH213" s="66">
        <f t="shared" si="85"/>
        <v>0</v>
      </c>
      <c r="CI213" s="66">
        <f t="shared" si="85"/>
        <v>0</v>
      </c>
      <c r="CJ213" s="66">
        <f t="shared" si="85"/>
        <v>0</v>
      </c>
      <c r="CK213" s="66">
        <f t="shared" si="85"/>
        <v>0</v>
      </c>
      <c r="CL213" s="66">
        <f t="shared" si="85"/>
        <v>0</v>
      </c>
      <c r="CM213" s="66">
        <f t="shared" si="85"/>
        <v>0</v>
      </c>
      <c r="CN213" s="66">
        <f t="shared" si="85"/>
        <v>0</v>
      </c>
      <c r="CO213" s="66">
        <f t="shared" si="85"/>
        <v>0</v>
      </c>
      <c r="CP213" s="66">
        <f t="shared" si="85"/>
        <v>0</v>
      </c>
      <c r="CQ213" s="66">
        <f t="shared" si="85"/>
        <v>0</v>
      </c>
      <c r="CR213" s="66">
        <f t="shared" si="85"/>
        <v>0</v>
      </c>
      <c r="CS213" s="66">
        <f t="shared" si="85"/>
        <v>0</v>
      </c>
    </row>
    <row r="214" spans="3:98" hidden="1" x14ac:dyDescent="0.35">
      <c r="C214" s="81" t="str">
        <f t="shared" si="81"/>
        <v/>
      </c>
      <c r="D214" s="17" t="str">
        <f t="shared" si="82"/>
        <v/>
      </c>
      <c r="E214" s="492">
        <f>G214+NPV(G.Asm!$F$40,H214:INDEX(H214:CS214,RP))</f>
        <v>0</v>
      </c>
      <c r="F214" s="492">
        <f t="shared" si="83"/>
        <v>0</v>
      </c>
      <c r="G214" s="66">
        <f t="shared" si="86"/>
        <v>0</v>
      </c>
      <c r="H214" s="66">
        <f t="shared" si="86"/>
        <v>0</v>
      </c>
      <c r="I214" s="66">
        <f t="shared" si="86"/>
        <v>0</v>
      </c>
      <c r="J214" s="66">
        <f t="shared" si="86"/>
        <v>0</v>
      </c>
      <c r="K214" s="66">
        <f t="shared" si="86"/>
        <v>0</v>
      </c>
      <c r="L214" s="66">
        <f t="shared" si="86"/>
        <v>0</v>
      </c>
      <c r="M214" s="66">
        <f t="shared" si="86"/>
        <v>0</v>
      </c>
      <c r="N214" s="66">
        <f t="shared" si="86"/>
        <v>0</v>
      </c>
      <c r="O214" s="66">
        <f t="shared" si="86"/>
        <v>0</v>
      </c>
      <c r="P214" s="66">
        <f t="shared" si="86"/>
        <v>0</v>
      </c>
      <c r="Q214" s="66">
        <f t="shared" si="86"/>
        <v>0</v>
      </c>
      <c r="R214" s="66">
        <f t="shared" si="86"/>
        <v>0</v>
      </c>
      <c r="S214" s="66">
        <f t="shared" si="86"/>
        <v>0</v>
      </c>
      <c r="T214" s="66">
        <f t="shared" si="86"/>
        <v>0</v>
      </c>
      <c r="U214" s="66">
        <f t="shared" si="86"/>
        <v>0</v>
      </c>
      <c r="V214" s="66">
        <f t="shared" si="86"/>
        <v>0</v>
      </c>
      <c r="W214" s="66">
        <f t="shared" si="86"/>
        <v>0</v>
      </c>
      <c r="X214" s="66">
        <f t="shared" si="86"/>
        <v>0</v>
      </c>
      <c r="Y214" s="66">
        <f t="shared" si="86"/>
        <v>0</v>
      </c>
      <c r="Z214" s="66">
        <f t="shared" si="86"/>
        <v>0</v>
      </c>
      <c r="AA214" s="66">
        <f t="shared" si="86"/>
        <v>0</v>
      </c>
      <c r="AB214" s="66">
        <f t="shared" si="86"/>
        <v>0</v>
      </c>
      <c r="AC214" s="66">
        <f t="shared" si="86"/>
        <v>0</v>
      </c>
      <c r="AD214" s="66">
        <f t="shared" si="86"/>
        <v>0</v>
      </c>
      <c r="AE214" s="66">
        <f t="shared" si="86"/>
        <v>0</v>
      </c>
      <c r="AF214" s="66">
        <f t="shared" si="86"/>
        <v>0</v>
      </c>
      <c r="AG214" s="66">
        <f t="shared" si="86"/>
        <v>0</v>
      </c>
      <c r="AH214" s="66">
        <f t="shared" si="86"/>
        <v>0</v>
      </c>
      <c r="AI214" s="66">
        <f t="shared" si="86"/>
        <v>0</v>
      </c>
      <c r="AJ214" s="66">
        <f t="shared" si="86"/>
        <v>0</v>
      </c>
      <c r="AK214" s="66">
        <f t="shared" si="86"/>
        <v>0</v>
      </c>
      <c r="AL214" s="66">
        <f t="shared" si="86"/>
        <v>0</v>
      </c>
      <c r="AM214" s="66">
        <f t="shared" si="86"/>
        <v>0</v>
      </c>
      <c r="AN214" s="66">
        <f t="shared" si="86"/>
        <v>0</v>
      </c>
      <c r="AO214" s="66">
        <f t="shared" si="86"/>
        <v>0</v>
      </c>
      <c r="AP214" s="66">
        <f t="shared" si="86"/>
        <v>0</v>
      </c>
      <c r="AQ214" s="66">
        <f t="shared" si="86"/>
        <v>0</v>
      </c>
      <c r="AR214" s="66">
        <f t="shared" si="86"/>
        <v>0</v>
      </c>
      <c r="AS214" s="66">
        <f t="shared" si="86"/>
        <v>0</v>
      </c>
      <c r="AT214" s="66">
        <f t="shared" si="86"/>
        <v>0</v>
      </c>
      <c r="AU214" s="66">
        <f t="shared" si="86"/>
        <v>0</v>
      </c>
      <c r="AV214" s="66">
        <f t="shared" si="86"/>
        <v>0</v>
      </c>
      <c r="AW214" s="66">
        <f t="shared" si="86"/>
        <v>0</v>
      </c>
      <c r="AX214" s="66">
        <f t="shared" si="86"/>
        <v>0</v>
      </c>
      <c r="AY214" s="66">
        <f t="shared" si="86"/>
        <v>0</v>
      </c>
      <c r="AZ214" s="66">
        <f t="shared" si="86"/>
        <v>0</v>
      </c>
      <c r="BA214" s="66">
        <f t="shared" si="86"/>
        <v>0</v>
      </c>
      <c r="BB214" s="66">
        <f t="shared" si="86"/>
        <v>0</v>
      </c>
      <c r="BC214" s="66">
        <f t="shared" si="86"/>
        <v>0</v>
      </c>
      <c r="BD214" s="66">
        <f t="shared" si="86"/>
        <v>0</v>
      </c>
      <c r="BE214" s="66">
        <f t="shared" si="86"/>
        <v>0</v>
      </c>
      <c r="BF214" s="66">
        <f t="shared" si="86"/>
        <v>0</v>
      </c>
      <c r="BG214" s="66">
        <f t="shared" si="86"/>
        <v>0</v>
      </c>
      <c r="BH214" s="66">
        <f t="shared" si="86"/>
        <v>0</v>
      </c>
      <c r="BI214" s="66">
        <f t="shared" si="86"/>
        <v>0</v>
      </c>
      <c r="BJ214" s="66">
        <f t="shared" si="86"/>
        <v>0</v>
      </c>
      <c r="BK214" s="66">
        <f t="shared" si="86"/>
        <v>0</v>
      </c>
      <c r="BL214" s="66">
        <f t="shared" si="86"/>
        <v>0</v>
      </c>
      <c r="BM214" s="66">
        <f t="shared" si="86"/>
        <v>0</v>
      </c>
      <c r="BN214" s="66">
        <f t="shared" si="86"/>
        <v>0</v>
      </c>
      <c r="BO214" s="66">
        <f t="shared" si="86"/>
        <v>0</v>
      </c>
      <c r="BP214" s="66">
        <f t="shared" si="86"/>
        <v>0</v>
      </c>
      <c r="BQ214" s="66">
        <f t="shared" si="86"/>
        <v>0</v>
      </c>
      <c r="BR214" s="66">
        <f t="shared" si="86"/>
        <v>0</v>
      </c>
      <c r="BS214" s="66">
        <f t="shared" si="85"/>
        <v>0</v>
      </c>
      <c r="BT214" s="66">
        <f t="shared" si="85"/>
        <v>0</v>
      </c>
      <c r="BU214" s="66">
        <f t="shared" si="85"/>
        <v>0</v>
      </c>
      <c r="BV214" s="66">
        <f t="shared" si="85"/>
        <v>0</v>
      </c>
      <c r="BW214" s="66">
        <f t="shared" si="85"/>
        <v>0</v>
      </c>
      <c r="BX214" s="66">
        <f t="shared" si="85"/>
        <v>0</v>
      </c>
      <c r="BY214" s="66">
        <f t="shared" si="85"/>
        <v>0</v>
      </c>
      <c r="BZ214" s="66">
        <f t="shared" si="85"/>
        <v>0</v>
      </c>
      <c r="CA214" s="66">
        <f t="shared" si="85"/>
        <v>0</v>
      </c>
      <c r="CB214" s="66">
        <f t="shared" si="85"/>
        <v>0</v>
      </c>
      <c r="CC214" s="66">
        <f t="shared" si="85"/>
        <v>0</v>
      </c>
      <c r="CD214" s="66">
        <f t="shared" si="85"/>
        <v>0</v>
      </c>
      <c r="CE214" s="66">
        <f t="shared" si="85"/>
        <v>0</v>
      </c>
      <c r="CF214" s="66">
        <f t="shared" si="85"/>
        <v>0</v>
      </c>
      <c r="CG214" s="66">
        <f t="shared" si="85"/>
        <v>0</v>
      </c>
      <c r="CH214" s="66">
        <f t="shared" si="85"/>
        <v>0</v>
      </c>
      <c r="CI214" s="66">
        <f t="shared" si="85"/>
        <v>0</v>
      </c>
      <c r="CJ214" s="66">
        <f t="shared" si="85"/>
        <v>0</v>
      </c>
      <c r="CK214" s="66">
        <f t="shared" si="85"/>
        <v>0</v>
      </c>
      <c r="CL214" s="66">
        <f t="shared" si="85"/>
        <v>0</v>
      </c>
      <c r="CM214" s="66">
        <f t="shared" si="85"/>
        <v>0</v>
      </c>
      <c r="CN214" s="66">
        <f t="shared" si="85"/>
        <v>0</v>
      </c>
      <c r="CO214" s="66">
        <f t="shared" si="85"/>
        <v>0</v>
      </c>
      <c r="CP214" s="66">
        <f t="shared" si="85"/>
        <v>0</v>
      </c>
      <c r="CQ214" s="66">
        <f t="shared" si="85"/>
        <v>0</v>
      </c>
      <c r="CR214" s="66">
        <f t="shared" si="85"/>
        <v>0</v>
      </c>
      <c r="CS214" s="66">
        <f t="shared" si="85"/>
        <v>0</v>
      </c>
    </row>
    <row r="215" spans="3:98" hidden="1" x14ac:dyDescent="0.35">
      <c r="C215" s="87"/>
      <c r="E215" s="495"/>
      <c r="F215" s="495"/>
      <c r="G215" s="131"/>
      <c r="H215" s="131"/>
      <c r="I215" s="131"/>
      <c r="J215" s="131"/>
      <c r="K215" s="131"/>
      <c r="L215" s="131"/>
      <c r="M215" s="131"/>
      <c r="N215" s="131"/>
      <c r="O215" s="131"/>
      <c r="P215" s="131"/>
      <c r="Q215" s="131"/>
      <c r="R215" s="131"/>
      <c r="S215" s="131"/>
      <c r="T215" s="131"/>
      <c r="U215" s="131"/>
      <c r="V215" s="131"/>
      <c r="W215" s="131"/>
      <c r="X215" s="131"/>
      <c r="Y215" s="131"/>
      <c r="Z215" s="131"/>
      <c r="AA215" s="131"/>
      <c r="AB215" s="131"/>
      <c r="AC215" s="131"/>
      <c r="AD215" s="131"/>
      <c r="AE215" s="131"/>
      <c r="AF215" s="131"/>
      <c r="AG215" s="131"/>
      <c r="AH215" s="131"/>
      <c r="AI215" s="131"/>
      <c r="AJ215" s="131"/>
      <c r="AK215" s="131"/>
      <c r="AL215" s="131"/>
      <c r="AM215" s="131"/>
      <c r="AN215" s="131"/>
      <c r="AO215" s="131"/>
      <c r="AP215" s="131"/>
      <c r="AQ215" s="131"/>
      <c r="AR215" s="131"/>
      <c r="AS215" s="131"/>
      <c r="AT215" s="131"/>
      <c r="AU215" s="131"/>
      <c r="AV215" s="131"/>
      <c r="AW215" s="131"/>
      <c r="AX215" s="131"/>
      <c r="AY215" s="131"/>
      <c r="AZ215" s="131"/>
      <c r="BA215" s="131"/>
      <c r="BB215" s="131"/>
      <c r="BC215" s="131"/>
      <c r="BD215" s="131"/>
      <c r="BE215" s="131"/>
      <c r="BF215" s="131"/>
      <c r="BG215" s="131"/>
      <c r="BH215" s="131"/>
      <c r="BI215" s="131"/>
      <c r="BJ215" s="131"/>
      <c r="BK215" s="131"/>
      <c r="BL215" s="131"/>
      <c r="BM215" s="131"/>
      <c r="BN215" s="131"/>
      <c r="BO215" s="131"/>
      <c r="BP215" s="131"/>
      <c r="BQ215" s="131"/>
      <c r="BR215" s="131"/>
      <c r="BS215" s="131"/>
      <c r="BT215" s="131"/>
      <c r="BU215" s="131"/>
      <c r="BV215" s="131"/>
      <c r="BW215" s="131"/>
      <c r="BX215" s="131"/>
      <c r="BY215" s="131"/>
      <c r="BZ215" s="131"/>
      <c r="CA215" s="131"/>
      <c r="CB215" s="131"/>
      <c r="CC215" s="131"/>
      <c r="CD215" s="131"/>
      <c r="CE215" s="131"/>
      <c r="CF215" s="131"/>
      <c r="CG215" s="131"/>
      <c r="CH215" s="131"/>
      <c r="CI215" s="131"/>
      <c r="CJ215" s="131"/>
      <c r="CK215" s="131"/>
      <c r="CL215" s="131"/>
      <c r="CM215" s="131"/>
      <c r="CN215" s="131"/>
      <c r="CO215" s="131"/>
      <c r="CP215" s="131"/>
      <c r="CQ215" s="131"/>
      <c r="CR215" s="131"/>
      <c r="CS215" s="131"/>
    </row>
    <row r="216" spans="3:98" hidden="1" x14ac:dyDescent="0.35">
      <c r="C216" s="77" t="str">
        <f>C40</f>
        <v>B. Residual value</v>
      </c>
      <c r="D216" s="17">
        <f>D40</f>
        <v>1</v>
      </c>
      <c r="E216" s="492">
        <f>G216+NPV(G.Asm!$F$40,H216:INDEX(H216:CS216,RP))</f>
        <v>0</v>
      </c>
      <c r="F216" s="492">
        <f>SUMIF($G$4:$CS$4,"&lt;="&amp;RP,G216:CS216)</f>
        <v>0</v>
      </c>
      <c r="G216" s="66">
        <f t="shared" ref="G216:BR216" si="87">$D216*G40</f>
        <v>0</v>
      </c>
      <c r="H216" s="66">
        <f t="shared" si="87"/>
        <v>0</v>
      </c>
      <c r="I216" s="66">
        <f t="shared" si="87"/>
        <v>0</v>
      </c>
      <c r="J216" s="66">
        <f t="shared" si="87"/>
        <v>0</v>
      </c>
      <c r="K216" s="66">
        <f t="shared" si="87"/>
        <v>0</v>
      </c>
      <c r="L216" s="66">
        <f t="shared" si="87"/>
        <v>0</v>
      </c>
      <c r="M216" s="66">
        <f t="shared" si="87"/>
        <v>0</v>
      </c>
      <c r="N216" s="66">
        <f t="shared" si="87"/>
        <v>0</v>
      </c>
      <c r="O216" s="66">
        <f t="shared" si="87"/>
        <v>0</v>
      </c>
      <c r="P216" s="66">
        <f t="shared" si="87"/>
        <v>0</v>
      </c>
      <c r="Q216" s="66">
        <f t="shared" si="87"/>
        <v>0</v>
      </c>
      <c r="R216" s="66">
        <f t="shared" si="87"/>
        <v>0</v>
      </c>
      <c r="S216" s="66">
        <f t="shared" si="87"/>
        <v>0</v>
      </c>
      <c r="T216" s="66">
        <f t="shared" si="87"/>
        <v>0</v>
      </c>
      <c r="U216" s="66">
        <f t="shared" si="87"/>
        <v>0</v>
      </c>
      <c r="V216" s="66">
        <f t="shared" si="87"/>
        <v>0</v>
      </c>
      <c r="W216" s="66">
        <f t="shared" si="87"/>
        <v>0</v>
      </c>
      <c r="X216" s="66">
        <f t="shared" si="87"/>
        <v>0</v>
      </c>
      <c r="Y216" s="66">
        <f t="shared" si="87"/>
        <v>0</v>
      </c>
      <c r="Z216" s="66">
        <f t="shared" si="87"/>
        <v>0</v>
      </c>
      <c r="AA216" s="66">
        <f t="shared" si="87"/>
        <v>0</v>
      </c>
      <c r="AB216" s="66">
        <f t="shared" si="87"/>
        <v>0</v>
      </c>
      <c r="AC216" s="66">
        <f t="shared" si="87"/>
        <v>0</v>
      </c>
      <c r="AD216" s="66">
        <f t="shared" si="87"/>
        <v>0</v>
      </c>
      <c r="AE216" s="66">
        <f t="shared" si="87"/>
        <v>0</v>
      </c>
      <c r="AF216" s="66">
        <f t="shared" si="87"/>
        <v>0</v>
      </c>
      <c r="AG216" s="66">
        <f t="shared" si="87"/>
        <v>0</v>
      </c>
      <c r="AH216" s="66">
        <f t="shared" si="87"/>
        <v>0</v>
      </c>
      <c r="AI216" s="66">
        <f t="shared" si="87"/>
        <v>0</v>
      </c>
      <c r="AJ216" s="66">
        <f t="shared" si="87"/>
        <v>0</v>
      </c>
      <c r="AK216" s="66">
        <f t="shared" si="87"/>
        <v>0</v>
      </c>
      <c r="AL216" s="66">
        <f t="shared" si="87"/>
        <v>0</v>
      </c>
      <c r="AM216" s="66">
        <f t="shared" si="87"/>
        <v>0</v>
      </c>
      <c r="AN216" s="66">
        <f t="shared" si="87"/>
        <v>0</v>
      </c>
      <c r="AO216" s="66">
        <f t="shared" si="87"/>
        <v>0</v>
      </c>
      <c r="AP216" s="66">
        <f t="shared" si="87"/>
        <v>0</v>
      </c>
      <c r="AQ216" s="66">
        <f t="shared" si="87"/>
        <v>0</v>
      </c>
      <c r="AR216" s="66">
        <f t="shared" si="87"/>
        <v>0</v>
      </c>
      <c r="AS216" s="66">
        <f t="shared" si="87"/>
        <v>0</v>
      </c>
      <c r="AT216" s="66">
        <f t="shared" si="87"/>
        <v>0</v>
      </c>
      <c r="AU216" s="66">
        <f t="shared" si="87"/>
        <v>0</v>
      </c>
      <c r="AV216" s="66">
        <f t="shared" si="87"/>
        <v>0</v>
      </c>
      <c r="AW216" s="66">
        <f t="shared" si="87"/>
        <v>0</v>
      </c>
      <c r="AX216" s="66">
        <f t="shared" si="87"/>
        <v>0</v>
      </c>
      <c r="AY216" s="66">
        <f t="shared" si="87"/>
        <v>0</v>
      </c>
      <c r="AZ216" s="66">
        <f t="shared" si="87"/>
        <v>0</v>
      </c>
      <c r="BA216" s="66">
        <f t="shared" si="87"/>
        <v>0</v>
      </c>
      <c r="BB216" s="66">
        <f t="shared" si="87"/>
        <v>0</v>
      </c>
      <c r="BC216" s="66">
        <f t="shared" si="87"/>
        <v>0</v>
      </c>
      <c r="BD216" s="66">
        <f t="shared" si="87"/>
        <v>0</v>
      </c>
      <c r="BE216" s="66">
        <f t="shared" si="87"/>
        <v>0</v>
      </c>
      <c r="BF216" s="66">
        <f t="shared" si="87"/>
        <v>0</v>
      </c>
      <c r="BG216" s="66">
        <f t="shared" si="87"/>
        <v>0</v>
      </c>
      <c r="BH216" s="66">
        <f t="shared" si="87"/>
        <v>0</v>
      </c>
      <c r="BI216" s="66">
        <f t="shared" si="87"/>
        <v>0</v>
      </c>
      <c r="BJ216" s="66">
        <f t="shared" si="87"/>
        <v>0</v>
      </c>
      <c r="BK216" s="66">
        <f t="shared" si="87"/>
        <v>0</v>
      </c>
      <c r="BL216" s="66">
        <f t="shared" si="87"/>
        <v>0</v>
      </c>
      <c r="BM216" s="66">
        <f t="shared" si="87"/>
        <v>0</v>
      </c>
      <c r="BN216" s="66">
        <f t="shared" si="87"/>
        <v>0</v>
      </c>
      <c r="BO216" s="66">
        <f t="shared" si="87"/>
        <v>0</v>
      </c>
      <c r="BP216" s="66">
        <f t="shared" si="87"/>
        <v>0</v>
      </c>
      <c r="BQ216" s="66">
        <f t="shared" si="87"/>
        <v>0</v>
      </c>
      <c r="BR216" s="66">
        <f t="shared" si="87"/>
        <v>0</v>
      </c>
      <c r="BS216" s="66">
        <f t="shared" ref="BS216:CS216" si="88">$D216*BS40</f>
        <v>0</v>
      </c>
      <c r="BT216" s="66">
        <f t="shared" si="88"/>
        <v>0</v>
      </c>
      <c r="BU216" s="66">
        <f t="shared" si="88"/>
        <v>0</v>
      </c>
      <c r="BV216" s="66">
        <f t="shared" si="88"/>
        <v>0</v>
      </c>
      <c r="BW216" s="66">
        <f t="shared" si="88"/>
        <v>0</v>
      </c>
      <c r="BX216" s="66">
        <f t="shared" si="88"/>
        <v>0</v>
      </c>
      <c r="BY216" s="66">
        <f t="shared" si="88"/>
        <v>0</v>
      </c>
      <c r="BZ216" s="66">
        <f t="shared" si="88"/>
        <v>0</v>
      </c>
      <c r="CA216" s="66">
        <f t="shared" si="88"/>
        <v>0</v>
      </c>
      <c r="CB216" s="66">
        <f t="shared" si="88"/>
        <v>0</v>
      </c>
      <c r="CC216" s="66">
        <f t="shared" si="88"/>
        <v>0</v>
      </c>
      <c r="CD216" s="66">
        <f t="shared" si="88"/>
        <v>0</v>
      </c>
      <c r="CE216" s="66">
        <f t="shared" si="88"/>
        <v>0</v>
      </c>
      <c r="CF216" s="66">
        <f t="shared" si="88"/>
        <v>0</v>
      </c>
      <c r="CG216" s="66">
        <f t="shared" si="88"/>
        <v>0</v>
      </c>
      <c r="CH216" s="66">
        <f t="shared" si="88"/>
        <v>0</v>
      </c>
      <c r="CI216" s="66">
        <f t="shared" si="88"/>
        <v>0</v>
      </c>
      <c r="CJ216" s="66">
        <f t="shared" si="88"/>
        <v>0</v>
      </c>
      <c r="CK216" s="66">
        <f t="shared" si="88"/>
        <v>0</v>
      </c>
      <c r="CL216" s="66">
        <f t="shared" si="88"/>
        <v>0</v>
      </c>
      <c r="CM216" s="66">
        <f t="shared" si="88"/>
        <v>0</v>
      </c>
      <c r="CN216" s="66">
        <f t="shared" si="88"/>
        <v>0</v>
      </c>
      <c r="CO216" s="66">
        <f t="shared" si="88"/>
        <v>0</v>
      </c>
      <c r="CP216" s="66">
        <f t="shared" si="88"/>
        <v>0</v>
      </c>
      <c r="CQ216" s="66">
        <f t="shared" si="88"/>
        <v>0</v>
      </c>
      <c r="CR216" s="66">
        <f t="shared" si="88"/>
        <v>0</v>
      </c>
      <c r="CS216" s="66">
        <f t="shared" si="88"/>
        <v>0</v>
      </c>
    </row>
    <row r="217" spans="3:98" hidden="1" x14ac:dyDescent="0.35">
      <c r="C217" s="34"/>
      <c r="E217" s="495"/>
      <c r="F217" s="495"/>
      <c r="G217" s="131"/>
      <c r="H217" s="131"/>
      <c r="I217" s="131"/>
      <c r="J217" s="131"/>
      <c r="K217" s="131"/>
      <c r="L217" s="131"/>
      <c r="M217" s="131"/>
      <c r="N217" s="131"/>
      <c r="O217" s="131"/>
      <c r="P217" s="131"/>
      <c r="Q217" s="131"/>
      <c r="R217" s="131"/>
      <c r="S217" s="131"/>
      <c r="T217" s="131"/>
      <c r="U217" s="131"/>
      <c r="V217" s="131"/>
      <c r="W217" s="131"/>
      <c r="X217" s="131"/>
      <c r="Y217" s="131"/>
      <c r="Z217" s="131"/>
      <c r="AA217" s="131"/>
      <c r="AB217" s="131"/>
      <c r="AC217" s="131"/>
      <c r="AD217" s="131"/>
      <c r="AE217" s="131"/>
      <c r="AF217" s="131"/>
      <c r="AG217" s="131"/>
      <c r="AH217" s="131"/>
      <c r="AI217" s="131"/>
      <c r="AJ217" s="131"/>
      <c r="AK217" s="131"/>
      <c r="AL217" s="131"/>
      <c r="AM217" s="131"/>
      <c r="AN217" s="131"/>
      <c r="AO217" s="131"/>
      <c r="AP217" s="131"/>
      <c r="AQ217" s="131"/>
      <c r="AR217" s="131"/>
      <c r="AS217" s="131"/>
      <c r="AT217" s="131"/>
      <c r="AU217" s="131"/>
      <c r="AV217" s="131"/>
      <c r="AW217" s="131"/>
      <c r="AX217" s="131"/>
      <c r="AY217" s="131"/>
      <c r="AZ217" s="131"/>
      <c r="BA217" s="131"/>
      <c r="BB217" s="131"/>
      <c r="BC217" s="131"/>
      <c r="BD217" s="131"/>
      <c r="BE217" s="131"/>
      <c r="BF217" s="131"/>
      <c r="BG217" s="131"/>
      <c r="BH217" s="131"/>
      <c r="BI217" s="131"/>
      <c r="BJ217" s="131"/>
      <c r="BK217" s="131"/>
      <c r="BL217" s="131"/>
      <c r="BM217" s="131"/>
      <c r="BN217" s="131"/>
      <c r="BO217" s="131"/>
      <c r="BP217" s="131"/>
      <c r="BQ217" s="131"/>
      <c r="BR217" s="131"/>
      <c r="BS217" s="131"/>
      <c r="BT217" s="131"/>
      <c r="BU217" s="131"/>
      <c r="BV217" s="131"/>
      <c r="BW217" s="131"/>
      <c r="BX217" s="131"/>
      <c r="BY217" s="131"/>
      <c r="BZ217" s="131"/>
      <c r="CA217" s="131"/>
      <c r="CB217" s="131"/>
      <c r="CC217" s="131"/>
      <c r="CD217" s="131"/>
      <c r="CE217" s="131"/>
      <c r="CF217" s="131"/>
      <c r="CG217" s="131"/>
      <c r="CH217" s="131"/>
      <c r="CI217" s="131"/>
      <c r="CJ217" s="131"/>
      <c r="CK217" s="131"/>
      <c r="CL217" s="131"/>
      <c r="CM217" s="131"/>
      <c r="CN217" s="131"/>
      <c r="CO217" s="131"/>
      <c r="CP217" s="131"/>
      <c r="CQ217" s="131"/>
      <c r="CR217" s="131"/>
      <c r="CS217" s="131"/>
    </row>
    <row r="218" spans="3:98" customFormat="1" hidden="1" x14ac:dyDescent="0.35">
      <c r="C218" s="77" t="str">
        <f>C44</f>
        <v>C. Total operating and maintenance costs</v>
      </c>
      <c r="D218" s="557" t="s">
        <v>23</v>
      </c>
      <c r="E218" s="492">
        <f t="shared" ref="E218:BP218" si="89">SUM(E219:E230)</f>
        <v>0</v>
      </c>
      <c r="F218" s="492">
        <f t="shared" si="89"/>
        <v>0</v>
      </c>
      <c r="G218" s="492">
        <f t="shared" si="89"/>
        <v>0</v>
      </c>
      <c r="H218" s="492">
        <f t="shared" si="89"/>
        <v>0</v>
      </c>
      <c r="I218" s="492">
        <f t="shared" si="89"/>
        <v>0</v>
      </c>
      <c r="J218" s="492">
        <f t="shared" si="89"/>
        <v>0</v>
      </c>
      <c r="K218" s="492">
        <f t="shared" si="89"/>
        <v>0</v>
      </c>
      <c r="L218" s="492">
        <f t="shared" si="89"/>
        <v>0</v>
      </c>
      <c r="M218" s="492">
        <f t="shared" si="89"/>
        <v>0</v>
      </c>
      <c r="N218" s="492">
        <f t="shared" si="89"/>
        <v>0</v>
      </c>
      <c r="O218" s="492">
        <f t="shared" si="89"/>
        <v>0</v>
      </c>
      <c r="P218" s="492">
        <f t="shared" si="89"/>
        <v>0</v>
      </c>
      <c r="Q218" s="492">
        <f t="shared" si="89"/>
        <v>0</v>
      </c>
      <c r="R218" s="492">
        <f t="shared" si="89"/>
        <v>0</v>
      </c>
      <c r="S218" s="492">
        <f t="shared" si="89"/>
        <v>0</v>
      </c>
      <c r="T218" s="492">
        <f t="shared" si="89"/>
        <v>0</v>
      </c>
      <c r="U218" s="492">
        <f t="shared" si="89"/>
        <v>0</v>
      </c>
      <c r="V218" s="492">
        <f t="shared" si="89"/>
        <v>0</v>
      </c>
      <c r="W218" s="492">
        <f t="shared" si="89"/>
        <v>0</v>
      </c>
      <c r="X218" s="492">
        <f t="shared" si="89"/>
        <v>0</v>
      </c>
      <c r="Y218" s="492">
        <f t="shared" si="89"/>
        <v>0</v>
      </c>
      <c r="Z218" s="492">
        <f t="shared" si="89"/>
        <v>0</v>
      </c>
      <c r="AA218" s="492">
        <f t="shared" si="89"/>
        <v>0</v>
      </c>
      <c r="AB218" s="492">
        <f t="shared" si="89"/>
        <v>0</v>
      </c>
      <c r="AC218" s="492">
        <f t="shared" si="89"/>
        <v>0</v>
      </c>
      <c r="AD218" s="492">
        <f t="shared" si="89"/>
        <v>0</v>
      </c>
      <c r="AE218" s="492">
        <f t="shared" si="89"/>
        <v>0</v>
      </c>
      <c r="AF218" s="492">
        <f t="shared" si="89"/>
        <v>0</v>
      </c>
      <c r="AG218" s="492">
        <f t="shared" si="89"/>
        <v>0</v>
      </c>
      <c r="AH218" s="492">
        <f t="shared" si="89"/>
        <v>0</v>
      </c>
      <c r="AI218" s="492">
        <f t="shared" si="89"/>
        <v>0</v>
      </c>
      <c r="AJ218" s="492">
        <f t="shared" si="89"/>
        <v>0</v>
      </c>
      <c r="AK218" s="492">
        <f t="shared" si="89"/>
        <v>0</v>
      </c>
      <c r="AL218" s="492">
        <f t="shared" si="89"/>
        <v>0</v>
      </c>
      <c r="AM218" s="492">
        <f t="shared" si="89"/>
        <v>0</v>
      </c>
      <c r="AN218" s="492">
        <f t="shared" si="89"/>
        <v>0</v>
      </c>
      <c r="AO218" s="492">
        <f t="shared" si="89"/>
        <v>0</v>
      </c>
      <c r="AP218" s="492">
        <f t="shared" si="89"/>
        <v>0</v>
      </c>
      <c r="AQ218" s="492">
        <f t="shared" si="89"/>
        <v>0</v>
      </c>
      <c r="AR218" s="492">
        <f t="shared" si="89"/>
        <v>0</v>
      </c>
      <c r="AS218" s="492">
        <f t="shared" si="89"/>
        <v>0</v>
      </c>
      <c r="AT218" s="492">
        <f t="shared" si="89"/>
        <v>0</v>
      </c>
      <c r="AU218" s="492">
        <f t="shared" si="89"/>
        <v>0</v>
      </c>
      <c r="AV218" s="492">
        <f t="shared" si="89"/>
        <v>0</v>
      </c>
      <c r="AW218" s="492">
        <f t="shared" si="89"/>
        <v>0</v>
      </c>
      <c r="AX218" s="492">
        <f t="shared" si="89"/>
        <v>0</v>
      </c>
      <c r="AY218" s="492">
        <f t="shared" si="89"/>
        <v>0</v>
      </c>
      <c r="AZ218" s="492">
        <f t="shared" si="89"/>
        <v>0</v>
      </c>
      <c r="BA218" s="492">
        <f t="shared" si="89"/>
        <v>0</v>
      </c>
      <c r="BB218" s="492">
        <f t="shared" si="89"/>
        <v>0</v>
      </c>
      <c r="BC218" s="492">
        <f t="shared" si="89"/>
        <v>0</v>
      </c>
      <c r="BD218" s="492">
        <f t="shared" si="89"/>
        <v>0</v>
      </c>
      <c r="BE218" s="492">
        <f t="shared" si="89"/>
        <v>0</v>
      </c>
      <c r="BF218" s="492">
        <f t="shared" si="89"/>
        <v>0</v>
      </c>
      <c r="BG218" s="492">
        <f t="shared" si="89"/>
        <v>0</v>
      </c>
      <c r="BH218" s="492">
        <f t="shared" si="89"/>
        <v>0</v>
      </c>
      <c r="BI218" s="492">
        <f t="shared" si="89"/>
        <v>0</v>
      </c>
      <c r="BJ218" s="492">
        <f t="shared" si="89"/>
        <v>0</v>
      </c>
      <c r="BK218" s="492">
        <f t="shared" si="89"/>
        <v>0</v>
      </c>
      <c r="BL218" s="492">
        <f t="shared" si="89"/>
        <v>0</v>
      </c>
      <c r="BM218" s="492">
        <f t="shared" si="89"/>
        <v>0</v>
      </c>
      <c r="BN218" s="492">
        <f t="shared" si="89"/>
        <v>0</v>
      </c>
      <c r="BO218" s="492">
        <f t="shared" si="89"/>
        <v>0</v>
      </c>
      <c r="BP218" s="492">
        <f t="shared" si="89"/>
        <v>0</v>
      </c>
      <c r="BQ218" s="492">
        <f t="shared" ref="BQ218:CS218" si="90">SUM(BQ219:BQ230)</f>
        <v>0</v>
      </c>
      <c r="BR218" s="492">
        <f t="shared" si="90"/>
        <v>0</v>
      </c>
      <c r="BS218" s="492">
        <f t="shared" si="90"/>
        <v>0</v>
      </c>
      <c r="BT218" s="492">
        <f t="shared" si="90"/>
        <v>0</v>
      </c>
      <c r="BU218" s="492">
        <f t="shared" si="90"/>
        <v>0</v>
      </c>
      <c r="BV218" s="492">
        <f t="shared" si="90"/>
        <v>0</v>
      </c>
      <c r="BW218" s="492">
        <f t="shared" si="90"/>
        <v>0</v>
      </c>
      <c r="BX218" s="492">
        <f t="shared" si="90"/>
        <v>0</v>
      </c>
      <c r="BY218" s="492">
        <f t="shared" si="90"/>
        <v>0</v>
      </c>
      <c r="BZ218" s="492">
        <f t="shared" si="90"/>
        <v>0</v>
      </c>
      <c r="CA218" s="492">
        <f t="shared" si="90"/>
        <v>0</v>
      </c>
      <c r="CB218" s="492">
        <f t="shared" si="90"/>
        <v>0</v>
      </c>
      <c r="CC218" s="492">
        <f t="shared" si="90"/>
        <v>0</v>
      </c>
      <c r="CD218" s="492">
        <f t="shared" si="90"/>
        <v>0</v>
      </c>
      <c r="CE218" s="492">
        <f t="shared" si="90"/>
        <v>0</v>
      </c>
      <c r="CF218" s="492">
        <f t="shared" si="90"/>
        <v>0</v>
      </c>
      <c r="CG218" s="492">
        <f t="shared" si="90"/>
        <v>0</v>
      </c>
      <c r="CH218" s="492">
        <f t="shared" si="90"/>
        <v>0</v>
      </c>
      <c r="CI218" s="492">
        <f t="shared" si="90"/>
        <v>0</v>
      </c>
      <c r="CJ218" s="492">
        <f t="shared" si="90"/>
        <v>0</v>
      </c>
      <c r="CK218" s="492">
        <f t="shared" si="90"/>
        <v>0</v>
      </c>
      <c r="CL218" s="492">
        <f t="shared" si="90"/>
        <v>0</v>
      </c>
      <c r="CM218" s="492">
        <f t="shared" si="90"/>
        <v>0</v>
      </c>
      <c r="CN218" s="492">
        <f t="shared" si="90"/>
        <v>0</v>
      </c>
      <c r="CO218" s="492">
        <f t="shared" si="90"/>
        <v>0</v>
      </c>
      <c r="CP218" s="492">
        <f t="shared" si="90"/>
        <v>0</v>
      </c>
      <c r="CQ218" s="492">
        <f t="shared" si="90"/>
        <v>0</v>
      </c>
      <c r="CR218" s="492">
        <f t="shared" si="90"/>
        <v>0</v>
      </c>
      <c r="CS218" s="492">
        <f t="shared" si="90"/>
        <v>0</v>
      </c>
      <c r="CT218" s="13"/>
    </row>
    <row r="219" spans="3:98" customFormat="1" hidden="1" x14ac:dyDescent="0.35">
      <c r="C219" s="81" t="str">
        <f t="shared" ref="C219:C229" si="91">IF(OR(ISBLANK(C45),C45="Spare"),"",C45)</f>
        <v/>
      </c>
      <c r="D219" s="17" t="str">
        <f t="shared" ref="D219:D230" si="92">D45</f>
        <v/>
      </c>
      <c r="E219" s="492">
        <f>G219+NPV(G.Asm!$F$40,H219:INDEX(H219:CS219,RP))</f>
        <v>0</v>
      </c>
      <c r="F219" s="492">
        <f t="shared" ref="F219:F230" si="93">SUMIF($G$4:$CS$4,"&lt;="&amp;RP,G219:CS219)</f>
        <v>0</v>
      </c>
      <c r="G219" s="66">
        <f t="shared" ref="G219:BR222" si="94">IFERROR($D219*G45,0)</f>
        <v>0</v>
      </c>
      <c r="H219" s="66">
        <f t="shared" si="94"/>
        <v>0</v>
      </c>
      <c r="I219" s="66">
        <f t="shared" si="94"/>
        <v>0</v>
      </c>
      <c r="J219" s="66">
        <f t="shared" si="94"/>
        <v>0</v>
      </c>
      <c r="K219" s="66">
        <f t="shared" si="94"/>
        <v>0</v>
      </c>
      <c r="L219" s="66">
        <f t="shared" si="94"/>
        <v>0</v>
      </c>
      <c r="M219" s="66">
        <f t="shared" si="94"/>
        <v>0</v>
      </c>
      <c r="N219" s="66">
        <f t="shared" si="94"/>
        <v>0</v>
      </c>
      <c r="O219" s="66">
        <f t="shared" si="94"/>
        <v>0</v>
      </c>
      <c r="P219" s="66">
        <f t="shared" si="94"/>
        <v>0</v>
      </c>
      <c r="Q219" s="66">
        <f t="shared" si="94"/>
        <v>0</v>
      </c>
      <c r="R219" s="66">
        <f t="shared" si="94"/>
        <v>0</v>
      </c>
      <c r="S219" s="66">
        <f t="shared" si="94"/>
        <v>0</v>
      </c>
      <c r="T219" s="66">
        <f t="shared" si="94"/>
        <v>0</v>
      </c>
      <c r="U219" s="66">
        <f t="shared" si="94"/>
        <v>0</v>
      </c>
      <c r="V219" s="66">
        <f t="shared" si="94"/>
        <v>0</v>
      </c>
      <c r="W219" s="66">
        <f t="shared" si="94"/>
        <v>0</v>
      </c>
      <c r="X219" s="66">
        <f t="shared" si="94"/>
        <v>0</v>
      </c>
      <c r="Y219" s="66">
        <f t="shared" si="94"/>
        <v>0</v>
      </c>
      <c r="Z219" s="66">
        <f t="shared" si="94"/>
        <v>0</v>
      </c>
      <c r="AA219" s="66">
        <f t="shared" si="94"/>
        <v>0</v>
      </c>
      <c r="AB219" s="66">
        <f t="shared" si="94"/>
        <v>0</v>
      </c>
      <c r="AC219" s="66">
        <f t="shared" si="94"/>
        <v>0</v>
      </c>
      <c r="AD219" s="66">
        <f t="shared" si="94"/>
        <v>0</v>
      </c>
      <c r="AE219" s="66">
        <f t="shared" si="94"/>
        <v>0</v>
      </c>
      <c r="AF219" s="66">
        <f t="shared" si="94"/>
        <v>0</v>
      </c>
      <c r="AG219" s="66">
        <f t="shared" si="94"/>
        <v>0</v>
      </c>
      <c r="AH219" s="66">
        <f t="shared" si="94"/>
        <v>0</v>
      </c>
      <c r="AI219" s="66">
        <f t="shared" si="94"/>
        <v>0</v>
      </c>
      <c r="AJ219" s="66">
        <f t="shared" si="94"/>
        <v>0</v>
      </c>
      <c r="AK219" s="66">
        <f t="shared" si="94"/>
        <v>0</v>
      </c>
      <c r="AL219" s="66">
        <f t="shared" si="94"/>
        <v>0</v>
      </c>
      <c r="AM219" s="66">
        <f t="shared" si="94"/>
        <v>0</v>
      </c>
      <c r="AN219" s="66">
        <f t="shared" si="94"/>
        <v>0</v>
      </c>
      <c r="AO219" s="66">
        <f t="shared" si="94"/>
        <v>0</v>
      </c>
      <c r="AP219" s="66">
        <f t="shared" si="94"/>
        <v>0</v>
      </c>
      <c r="AQ219" s="66">
        <f t="shared" si="94"/>
        <v>0</v>
      </c>
      <c r="AR219" s="66">
        <f t="shared" si="94"/>
        <v>0</v>
      </c>
      <c r="AS219" s="66">
        <f t="shared" si="94"/>
        <v>0</v>
      </c>
      <c r="AT219" s="66">
        <f t="shared" si="94"/>
        <v>0</v>
      </c>
      <c r="AU219" s="66">
        <f t="shared" si="94"/>
        <v>0</v>
      </c>
      <c r="AV219" s="66">
        <f t="shared" si="94"/>
        <v>0</v>
      </c>
      <c r="AW219" s="66">
        <f t="shared" si="94"/>
        <v>0</v>
      </c>
      <c r="AX219" s="66">
        <f t="shared" si="94"/>
        <v>0</v>
      </c>
      <c r="AY219" s="66">
        <f t="shared" si="94"/>
        <v>0</v>
      </c>
      <c r="AZ219" s="66">
        <f t="shared" si="94"/>
        <v>0</v>
      </c>
      <c r="BA219" s="66">
        <f t="shared" si="94"/>
        <v>0</v>
      </c>
      <c r="BB219" s="66">
        <f t="shared" si="94"/>
        <v>0</v>
      </c>
      <c r="BC219" s="66">
        <f t="shared" si="94"/>
        <v>0</v>
      </c>
      <c r="BD219" s="66">
        <f t="shared" si="94"/>
        <v>0</v>
      </c>
      <c r="BE219" s="66">
        <f t="shared" si="94"/>
        <v>0</v>
      </c>
      <c r="BF219" s="66">
        <f t="shared" si="94"/>
        <v>0</v>
      </c>
      <c r="BG219" s="66">
        <f t="shared" si="94"/>
        <v>0</v>
      </c>
      <c r="BH219" s="66">
        <f t="shared" si="94"/>
        <v>0</v>
      </c>
      <c r="BI219" s="66">
        <f t="shared" si="94"/>
        <v>0</v>
      </c>
      <c r="BJ219" s="66">
        <f t="shared" si="94"/>
        <v>0</v>
      </c>
      <c r="BK219" s="66">
        <f t="shared" si="94"/>
        <v>0</v>
      </c>
      <c r="BL219" s="66">
        <f t="shared" si="94"/>
        <v>0</v>
      </c>
      <c r="BM219" s="66">
        <f t="shared" si="94"/>
        <v>0</v>
      </c>
      <c r="BN219" s="66">
        <f t="shared" si="94"/>
        <v>0</v>
      </c>
      <c r="BO219" s="66">
        <f t="shared" si="94"/>
        <v>0</v>
      </c>
      <c r="BP219" s="66">
        <f t="shared" si="94"/>
        <v>0</v>
      </c>
      <c r="BQ219" s="66">
        <f t="shared" si="94"/>
        <v>0</v>
      </c>
      <c r="BR219" s="66">
        <f t="shared" si="94"/>
        <v>0</v>
      </c>
      <c r="BS219" s="66">
        <f t="shared" ref="BS219:CS228" si="95">IFERROR($D219*BS45,0)</f>
        <v>0</v>
      </c>
      <c r="BT219" s="66">
        <f t="shared" si="95"/>
        <v>0</v>
      </c>
      <c r="BU219" s="66">
        <f t="shared" si="95"/>
        <v>0</v>
      </c>
      <c r="BV219" s="66">
        <f t="shared" si="95"/>
        <v>0</v>
      </c>
      <c r="BW219" s="66">
        <f t="shared" si="95"/>
        <v>0</v>
      </c>
      <c r="BX219" s="66">
        <f t="shared" si="95"/>
        <v>0</v>
      </c>
      <c r="BY219" s="66">
        <f t="shared" si="95"/>
        <v>0</v>
      </c>
      <c r="BZ219" s="66">
        <f t="shared" si="95"/>
        <v>0</v>
      </c>
      <c r="CA219" s="66">
        <f t="shared" si="95"/>
        <v>0</v>
      </c>
      <c r="CB219" s="66">
        <f t="shared" si="95"/>
        <v>0</v>
      </c>
      <c r="CC219" s="66">
        <f t="shared" si="95"/>
        <v>0</v>
      </c>
      <c r="CD219" s="66">
        <f t="shared" si="95"/>
        <v>0</v>
      </c>
      <c r="CE219" s="66">
        <f t="shared" si="95"/>
        <v>0</v>
      </c>
      <c r="CF219" s="66">
        <f t="shared" si="95"/>
        <v>0</v>
      </c>
      <c r="CG219" s="66">
        <f t="shared" si="95"/>
        <v>0</v>
      </c>
      <c r="CH219" s="66">
        <f t="shared" si="95"/>
        <v>0</v>
      </c>
      <c r="CI219" s="66">
        <f t="shared" si="95"/>
        <v>0</v>
      </c>
      <c r="CJ219" s="66">
        <f t="shared" si="95"/>
        <v>0</v>
      </c>
      <c r="CK219" s="66">
        <f t="shared" si="95"/>
        <v>0</v>
      </c>
      <c r="CL219" s="66">
        <f t="shared" si="95"/>
        <v>0</v>
      </c>
      <c r="CM219" s="66">
        <f t="shared" si="95"/>
        <v>0</v>
      </c>
      <c r="CN219" s="66">
        <f t="shared" si="95"/>
        <v>0</v>
      </c>
      <c r="CO219" s="66">
        <f t="shared" si="95"/>
        <v>0</v>
      </c>
      <c r="CP219" s="66">
        <f t="shared" si="95"/>
        <v>0</v>
      </c>
      <c r="CQ219" s="66">
        <f t="shared" si="95"/>
        <v>0</v>
      </c>
      <c r="CR219" s="66">
        <f t="shared" si="95"/>
        <v>0</v>
      </c>
      <c r="CS219" s="66">
        <f t="shared" si="95"/>
        <v>0</v>
      </c>
      <c r="CT219" s="3"/>
    </row>
    <row r="220" spans="3:98" customFormat="1" hidden="1" x14ac:dyDescent="0.35">
      <c r="C220" s="81" t="str">
        <f t="shared" si="91"/>
        <v/>
      </c>
      <c r="D220" s="17" t="str">
        <f t="shared" si="92"/>
        <v/>
      </c>
      <c r="E220" s="492">
        <f>G220+NPV(G.Asm!$F$40,H220:INDEX(H220:CS220,RP))</f>
        <v>0</v>
      </c>
      <c r="F220" s="492">
        <f t="shared" si="93"/>
        <v>0</v>
      </c>
      <c r="G220" s="66">
        <f t="shared" si="94"/>
        <v>0</v>
      </c>
      <c r="H220" s="66">
        <f t="shared" si="94"/>
        <v>0</v>
      </c>
      <c r="I220" s="66">
        <f t="shared" si="94"/>
        <v>0</v>
      </c>
      <c r="J220" s="66">
        <f t="shared" si="94"/>
        <v>0</v>
      </c>
      <c r="K220" s="66">
        <f t="shared" si="94"/>
        <v>0</v>
      </c>
      <c r="L220" s="66">
        <f t="shared" si="94"/>
        <v>0</v>
      </c>
      <c r="M220" s="66">
        <f t="shared" si="94"/>
        <v>0</v>
      </c>
      <c r="N220" s="66">
        <f t="shared" si="94"/>
        <v>0</v>
      </c>
      <c r="O220" s="66">
        <f t="shared" si="94"/>
        <v>0</v>
      </c>
      <c r="P220" s="66">
        <f t="shared" si="94"/>
        <v>0</v>
      </c>
      <c r="Q220" s="66">
        <f t="shared" si="94"/>
        <v>0</v>
      </c>
      <c r="R220" s="66">
        <f t="shared" si="94"/>
        <v>0</v>
      </c>
      <c r="S220" s="66">
        <f t="shared" si="94"/>
        <v>0</v>
      </c>
      <c r="T220" s="66">
        <f t="shared" si="94"/>
        <v>0</v>
      </c>
      <c r="U220" s="66">
        <f t="shared" si="94"/>
        <v>0</v>
      </c>
      <c r="V220" s="66">
        <f t="shared" si="94"/>
        <v>0</v>
      </c>
      <c r="W220" s="66">
        <f t="shared" si="94"/>
        <v>0</v>
      </c>
      <c r="X220" s="66">
        <f t="shared" si="94"/>
        <v>0</v>
      </c>
      <c r="Y220" s="66">
        <f t="shared" si="94"/>
        <v>0</v>
      </c>
      <c r="Z220" s="66">
        <f t="shared" si="94"/>
        <v>0</v>
      </c>
      <c r="AA220" s="66">
        <f t="shared" si="94"/>
        <v>0</v>
      </c>
      <c r="AB220" s="66">
        <f t="shared" si="94"/>
        <v>0</v>
      </c>
      <c r="AC220" s="66">
        <f t="shared" si="94"/>
        <v>0</v>
      </c>
      <c r="AD220" s="66">
        <f t="shared" si="94"/>
        <v>0</v>
      </c>
      <c r="AE220" s="66">
        <f t="shared" si="94"/>
        <v>0</v>
      </c>
      <c r="AF220" s="66">
        <f t="shared" si="94"/>
        <v>0</v>
      </c>
      <c r="AG220" s="66">
        <f t="shared" si="94"/>
        <v>0</v>
      </c>
      <c r="AH220" s="66">
        <f t="shared" si="94"/>
        <v>0</v>
      </c>
      <c r="AI220" s="66">
        <f t="shared" si="94"/>
        <v>0</v>
      </c>
      <c r="AJ220" s="66">
        <f t="shared" si="94"/>
        <v>0</v>
      </c>
      <c r="AK220" s="66">
        <f t="shared" si="94"/>
        <v>0</v>
      </c>
      <c r="AL220" s="66">
        <f t="shared" si="94"/>
        <v>0</v>
      </c>
      <c r="AM220" s="66">
        <f t="shared" si="94"/>
        <v>0</v>
      </c>
      <c r="AN220" s="66">
        <f t="shared" si="94"/>
        <v>0</v>
      </c>
      <c r="AO220" s="66">
        <f t="shared" si="94"/>
        <v>0</v>
      </c>
      <c r="AP220" s="66">
        <f t="shared" si="94"/>
        <v>0</v>
      </c>
      <c r="AQ220" s="66">
        <f t="shared" si="94"/>
        <v>0</v>
      </c>
      <c r="AR220" s="66">
        <f t="shared" si="94"/>
        <v>0</v>
      </c>
      <c r="AS220" s="66">
        <f t="shared" si="94"/>
        <v>0</v>
      </c>
      <c r="AT220" s="66">
        <f t="shared" si="94"/>
        <v>0</v>
      </c>
      <c r="AU220" s="66">
        <f t="shared" si="94"/>
        <v>0</v>
      </c>
      <c r="AV220" s="66">
        <f t="shared" si="94"/>
        <v>0</v>
      </c>
      <c r="AW220" s="66">
        <f t="shared" si="94"/>
        <v>0</v>
      </c>
      <c r="AX220" s="66">
        <f t="shared" si="94"/>
        <v>0</v>
      </c>
      <c r="AY220" s="66">
        <f t="shared" si="94"/>
        <v>0</v>
      </c>
      <c r="AZ220" s="66">
        <f t="shared" si="94"/>
        <v>0</v>
      </c>
      <c r="BA220" s="66">
        <f t="shared" si="94"/>
        <v>0</v>
      </c>
      <c r="BB220" s="66">
        <f t="shared" si="94"/>
        <v>0</v>
      </c>
      <c r="BC220" s="66">
        <f t="shared" si="94"/>
        <v>0</v>
      </c>
      <c r="BD220" s="66">
        <f t="shared" si="94"/>
        <v>0</v>
      </c>
      <c r="BE220" s="66">
        <f t="shared" si="94"/>
        <v>0</v>
      </c>
      <c r="BF220" s="66">
        <f t="shared" si="94"/>
        <v>0</v>
      </c>
      <c r="BG220" s="66">
        <f t="shared" si="94"/>
        <v>0</v>
      </c>
      <c r="BH220" s="66">
        <f t="shared" si="94"/>
        <v>0</v>
      </c>
      <c r="BI220" s="66">
        <f t="shared" si="94"/>
        <v>0</v>
      </c>
      <c r="BJ220" s="66">
        <f t="shared" si="94"/>
        <v>0</v>
      </c>
      <c r="BK220" s="66">
        <f t="shared" si="94"/>
        <v>0</v>
      </c>
      <c r="BL220" s="66">
        <f t="shared" si="94"/>
        <v>0</v>
      </c>
      <c r="BM220" s="66">
        <f t="shared" si="94"/>
        <v>0</v>
      </c>
      <c r="BN220" s="66">
        <f t="shared" si="94"/>
        <v>0</v>
      </c>
      <c r="BO220" s="66">
        <f t="shared" si="94"/>
        <v>0</v>
      </c>
      <c r="BP220" s="66">
        <f t="shared" si="94"/>
        <v>0</v>
      </c>
      <c r="BQ220" s="66">
        <f t="shared" si="94"/>
        <v>0</v>
      </c>
      <c r="BR220" s="66">
        <f t="shared" si="94"/>
        <v>0</v>
      </c>
      <c r="BS220" s="66">
        <f t="shared" si="95"/>
        <v>0</v>
      </c>
      <c r="BT220" s="66">
        <f t="shared" si="95"/>
        <v>0</v>
      </c>
      <c r="BU220" s="66">
        <f t="shared" si="95"/>
        <v>0</v>
      </c>
      <c r="BV220" s="66">
        <f t="shared" si="95"/>
        <v>0</v>
      </c>
      <c r="BW220" s="66">
        <f t="shared" si="95"/>
        <v>0</v>
      </c>
      <c r="BX220" s="66">
        <f t="shared" si="95"/>
        <v>0</v>
      </c>
      <c r="BY220" s="66">
        <f t="shared" si="95"/>
        <v>0</v>
      </c>
      <c r="BZ220" s="66">
        <f t="shared" si="95"/>
        <v>0</v>
      </c>
      <c r="CA220" s="66">
        <f t="shared" si="95"/>
        <v>0</v>
      </c>
      <c r="CB220" s="66">
        <f t="shared" si="95"/>
        <v>0</v>
      </c>
      <c r="CC220" s="66">
        <f t="shared" si="95"/>
        <v>0</v>
      </c>
      <c r="CD220" s="66">
        <f t="shared" si="95"/>
        <v>0</v>
      </c>
      <c r="CE220" s="66">
        <f t="shared" si="95"/>
        <v>0</v>
      </c>
      <c r="CF220" s="66">
        <f t="shared" si="95"/>
        <v>0</v>
      </c>
      <c r="CG220" s="66">
        <f t="shared" si="95"/>
        <v>0</v>
      </c>
      <c r="CH220" s="66">
        <f t="shared" si="95"/>
        <v>0</v>
      </c>
      <c r="CI220" s="66">
        <f t="shared" si="95"/>
        <v>0</v>
      </c>
      <c r="CJ220" s="66">
        <f t="shared" si="95"/>
        <v>0</v>
      </c>
      <c r="CK220" s="66">
        <f t="shared" si="95"/>
        <v>0</v>
      </c>
      <c r="CL220" s="66">
        <f t="shared" si="95"/>
        <v>0</v>
      </c>
      <c r="CM220" s="66">
        <f t="shared" si="95"/>
        <v>0</v>
      </c>
      <c r="CN220" s="66">
        <f t="shared" si="95"/>
        <v>0</v>
      </c>
      <c r="CO220" s="66">
        <f t="shared" si="95"/>
        <v>0</v>
      </c>
      <c r="CP220" s="66">
        <f t="shared" si="95"/>
        <v>0</v>
      </c>
      <c r="CQ220" s="66">
        <f t="shared" si="95"/>
        <v>0</v>
      </c>
      <c r="CR220" s="66">
        <f t="shared" si="95"/>
        <v>0</v>
      </c>
      <c r="CS220" s="66">
        <f t="shared" si="95"/>
        <v>0</v>
      </c>
      <c r="CT220" s="3"/>
    </row>
    <row r="221" spans="3:98" customFormat="1" hidden="1" x14ac:dyDescent="0.35">
      <c r="C221" s="81" t="str">
        <f t="shared" si="91"/>
        <v/>
      </c>
      <c r="D221" s="17" t="str">
        <f t="shared" si="92"/>
        <v/>
      </c>
      <c r="E221" s="492">
        <f>G221+NPV(G.Asm!$F$40,H221:INDEX(H221:CS221,RP))</f>
        <v>0</v>
      </c>
      <c r="F221" s="492">
        <f t="shared" si="93"/>
        <v>0</v>
      </c>
      <c r="G221" s="66">
        <f t="shared" si="94"/>
        <v>0</v>
      </c>
      <c r="H221" s="66">
        <f t="shared" si="94"/>
        <v>0</v>
      </c>
      <c r="I221" s="66">
        <f t="shared" si="94"/>
        <v>0</v>
      </c>
      <c r="J221" s="66">
        <f t="shared" si="94"/>
        <v>0</v>
      </c>
      <c r="K221" s="66">
        <f t="shared" si="94"/>
        <v>0</v>
      </c>
      <c r="L221" s="66">
        <f t="shared" si="94"/>
        <v>0</v>
      </c>
      <c r="M221" s="66">
        <f t="shared" si="94"/>
        <v>0</v>
      </c>
      <c r="N221" s="66">
        <f t="shared" si="94"/>
        <v>0</v>
      </c>
      <c r="O221" s="66">
        <f t="shared" si="94"/>
        <v>0</v>
      </c>
      <c r="P221" s="66">
        <f t="shared" si="94"/>
        <v>0</v>
      </c>
      <c r="Q221" s="66">
        <f t="shared" si="94"/>
        <v>0</v>
      </c>
      <c r="R221" s="66">
        <f t="shared" si="94"/>
        <v>0</v>
      </c>
      <c r="S221" s="66">
        <f t="shared" si="94"/>
        <v>0</v>
      </c>
      <c r="T221" s="66">
        <f t="shared" si="94"/>
        <v>0</v>
      </c>
      <c r="U221" s="66">
        <f t="shared" si="94"/>
        <v>0</v>
      </c>
      <c r="V221" s="66">
        <f t="shared" si="94"/>
        <v>0</v>
      </c>
      <c r="W221" s="66">
        <f t="shared" si="94"/>
        <v>0</v>
      </c>
      <c r="X221" s="66">
        <f t="shared" si="94"/>
        <v>0</v>
      </c>
      <c r="Y221" s="66">
        <f t="shared" si="94"/>
        <v>0</v>
      </c>
      <c r="Z221" s="66">
        <f t="shared" si="94"/>
        <v>0</v>
      </c>
      <c r="AA221" s="66">
        <f t="shared" si="94"/>
        <v>0</v>
      </c>
      <c r="AB221" s="66">
        <f t="shared" si="94"/>
        <v>0</v>
      </c>
      <c r="AC221" s="66">
        <f t="shared" si="94"/>
        <v>0</v>
      </c>
      <c r="AD221" s="66">
        <f t="shared" si="94"/>
        <v>0</v>
      </c>
      <c r="AE221" s="66">
        <f t="shared" si="94"/>
        <v>0</v>
      </c>
      <c r="AF221" s="66">
        <f t="shared" si="94"/>
        <v>0</v>
      </c>
      <c r="AG221" s="66">
        <f t="shared" si="94"/>
        <v>0</v>
      </c>
      <c r="AH221" s="66">
        <f t="shared" si="94"/>
        <v>0</v>
      </c>
      <c r="AI221" s="66">
        <f t="shared" si="94"/>
        <v>0</v>
      </c>
      <c r="AJ221" s="66">
        <f t="shared" si="94"/>
        <v>0</v>
      </c>
      <c r="AK221" s="66">
        <f t="shared" si="94"/>
        <v>0</v>
      </c>
      <c r="AL221" s="66">
        <f t="shared" si="94"/>
        <v>0</v>
      </c>
      <c r="AM221" s="66">
        <f t="shared" si="94"/>
        <v>0</v>
      </c>
      <c r="AN221" s="66">
        <f t="shared" si="94"/>
        <v>0</v>
      </c>
      <c r="AO221" s="66">
        <f t="shared" si="94"/>
        <v>0</v>
      </c>
      <c r="AP221" s="66">
        <f t="shared" si="94"/>
        <v>0</v>
      </c>
      <c r="AQ221" s="66">
        <f t="shared" si="94"/>
        <v>0</v>
      </c>
      <c r="AR221" s="66">
        <f t="shared" si="94"/>
        <v>0</v>
      </c>
      <c r="AS221" s="66">
        <f t="shared" si="94"/>
        <v>0</v>
      </c>
      <c r="AT221" s="66">
        <f t="shared" si="94"/>
        <v>0</v>
      </c>
      <c r="AU221" s="66">
        <f t="shared" si="94"/>
        <v>0</v>
      </c>
      <c r="AV221" s="66">
        <f t="shared" si="94"/>
        <v>0</v>
      </c>
      <c r="AW221" s="66">
        <f t="shared" si="94"/>
        <v>0</v>
      </c>
      <c r="AX221" s="66">
        <f t="shared" si="94"/>
        <v>0</v>
      </c>
      <c r="AY221" s="66">
        <f t="shared" si="94"/>
        <v>0</v>
      </c>
      <c r="AZ221" s="66">
        <f t="shared" si="94"/>
        <v>0</v>
      </c>
      <c r="BA221" s="66">
        <f t="shared" si="94"/>
        <v>0</v>
      </c>
      <c r="BB221" s="66">
        <f t="shared" si="94"/>
        <v>0</v>
      </c>
      <c r="BC221" s="66">
        <f t="shared" si="94"/>
        <v>0</v>
      </c>
      <c r="BD221" s="66">
        <f t="shared" si="94"/>
        <v>0</v>
      </c>
      <c r="BE221" s="66">
        <f t="shared" si="94"/>
        <v>0</v>
      </c>
      <c r="BF221" s="66">
        <f t="shared" si="94"/>
        <v>0</v>
      </c>
      <c r="BG221" s="66">
        <f t="shared" si="94"/>
        <v>0</v>
      </c>
      <c r="BH221" s="66">
        <f t="shared" si="94"/>
        <v>0</v>
      </c>
      <c r="BI221" s="66">
        <f t="shared" si="94"/>
        <v>0</v>
      </c>
      <c r="BJ221" s="66">
        <f t="shared" si="94"/>
        <v>0</v>
      </c>
      <c r="BK221" s="66">
        <f t="shared" si="94"/>
        <v>0</v>
      </c>
      <c r="BL221" s="66">
        <f t="shared" si="94"/>
        <v>0</v>
      </c>
      <c r="BM221" s="66">
        <f t="shared" si="94"/>
        <v>0</v>
      </c>
      <c r="BN221" s="66">
        <f t="shared" si="94"/>
        <v>0</v>
      </c>
      <c r="BO221" s="66">
        <f t="shared" si="94"/>
        <v>0</v>
      </c>
      <c r="BP221" s="66">
        <f t="shared" si="94"/>
        <v>0</v>
      </c>
      <c r="BQ221" s="66">
        <f t="shared" si="94"/>
        <v>0</v>
      </c>
      <c r="BR221" s="66">
        <f t="shared" si="94"/>
        <v>0</v>
      </c>
      <c r="BS221" s="66">
        <f t="shared" si="95"/>
        <v>0</v>
      </c>
      <c r="BT221" s="66">
        <f t="shared" si="95"/>
        <v>0</v>
      </c>
      <c r="BU221" s="66">
        <f t="shared" si="95"/>
        <v>0</v>
      </c>
      <c r="BV221" s="66">
        <f t="shared" si="95"/>
        <v>0</v>
      </c>
      <c r="BW221" s="66">
        <f t="shared" si="95"/>
        <v>0</v>
      </c>
      <c r="BX221" s="66">
        <f t="shared" si="95"/>
        <v>0</v>
      </c>
      <c r="BY221" s="66">
        <f t="shared" si="95"/>
        <v>0</v>
      </c>
      <c r="BZ221" s="66">
        <f t="shared" si="95"/>
        <v>0</v>
      </c>
      <c r="CA221" s="66">
        <f t="shared" si="95"/>
        <v>0</v>
      </c>
      <c r="CB221" s="66">
        <f t="shared" si="95"/>
        <v>0</v>
      </c>
      <c r="CC221" s="66">
        <f t="shared" si="95"/>
        <v>0</v>
      </c>
      <c r="CD221" s="66">
        <f t="shared" si="95"/>
        <v>0</v>
      </c>
      <c r="CE221" s="66">
        <f t="shared" si="95"/>
        <v>0</v>
      </c>
      <c r="CF221" s="66">
        <f t="shared" si="95"/>
        <v>0</v>
      </c>
      <c r="CG221" s="66">
        <f t="shared" si="95"/>
        <v>0</v>
      </c>
      <c r="CH221" s="66">
        <f t="shared" si="95"/>
        <v>0</v>
      </c>
      <c r="CI221" s="66">
        <f t="shared" si="95"/>
        <v>0</v>
      </c>
      <c r="CJ221" s="66">
        <f t="shared" si="95"/>
        <v>0</v>
      </c>
      <c r="CK221" s="66">
        <f t="shared" si="95"/>
        <v>0</v>
      </c>
      <c r="CL221" s="66">
        <f t="shared" si="95"/>
        <v>0</v>
      </c>
      <c r="CM221" s="66">
        <f t="shared" si="95"/>
        <v>0</v>
      </c>
      <c r="CN221" s="66">
        <f t="shared" si="95"/>
        <v>0</v>
      </c>
      <c r="CO221" s="66">
        <f t="shared" si="95"/>
        <v>0</v>
      </c>
      <c r="CP221" s="66">
        <f t="shared" si="95"/>
        <v>0</v>
      </c>
      <c r="CQ221" s="66">
        <f t="shared" si="95"/>
        <v>0</v>
      </c>
      <c r="CR221" s="66">
        <f t="shared" si="95"/>
        <v>0</v>
      </c>
      <c r="CS221" s="66">
        <f t="shared" si="95"/>
        <v>0</v>
      </c>
      <c r="CT221" s="3"/>
    </row>
    <row r="222" spans="3:98" customFormat="1" hidden="1" x14ac:dyDescent="0.35">
      <c r="C222" s="81" t="str">
        <f t="shared" si="91"/>
        <v/>
      </c>
      <c r="D222" s="17" t="str">
        <f t="shared" si="92"/>
        <v/>
      </c>
      <c r="E222" s="492">
        <f>G222+NPV(G.Asm!$F$40,H222:INDEX(H222:CS222,RP))</f>
        <v>0</v>
      </c>
      <c r="F222" s="492">
        <f t="shared" si="93"/>
        <v>0</v>
      </c>
      <c r="G222" s="66">
        <f t="shared" si="94"/>
        <v>0</v>
      </c>
      <c r="H222" s="66">
        <f t="shared" si="94"/>
        <v>0</v>
      </c>
      <c r="I222" s="66">
        <f t="shared" si="94"/>
        <v>0</v>
      </c>
      <c r="J222" s="66">
        <f t="shared" si="94"/>
        <v>0</v>
      </c>
      <c r="K222" s="66">
        <f t="shared" si="94"/>
        <v>0</v>
      </c>
      <c r="L222" s="66">
        <f t="shared" si="94"/>
        <v>0</v>
      </c>
      <c r="M222" s="66">
        <f t="shared" si="94"/>
        <v>0</v>
      </c>
      <c r="N222" s="66">
        <f t="shared" si="94"/>
        <v>0</v>
      </c>
      <c r="O222" s="66">
        <f t="shared" si="94"/>
        <v>0</v>
      </c>
      <c r="P222" s="66">
        <f t="shared" si="94"/>
        <v>0</v>
      </c>
      <c r="Q222" s="66">
        <f t="shared" si="94"/>
        <v>0</v>
      </c>
      <c r="R222" s="66">
        <f t="shared" si="94"/>
        <v>0</v>
      </c>
      <c r="S222" s="66">
        <f t="shared" si="94"/>
        <v>0</v>
      </c>
      <c r="T222" s="66">
        <f t="shared" si="94"/>
        <v>0</v>
      </c>
      <c r="U222" s="66">
        <f t="shared" si="94"/>
        <v>0</v>
      </c>
      <c r="V222" s="66">
        <f t="shared" si="94"/>
        <v>0</v>
      </c>
      <c r="W222" s="66">
        <f t="shared" si="94"/>
        <v>0</v>
      </c>
      <c r="X222" s="66">
        <f t="shared" si="94"/>
        <v>0</v>
      </c>
      <c r="Y222" s="66">
        <f t="shared" si="94"/>
        <v>0</v>
      </c>
      <c r="Z222" s="66">
        <f t="shared" si="94"/>
        <v>0</v>
      </c>
      <c r="AA222" s="66">
        <f t="shared" si="94"/>
        <v>0</v>
      </c>
      <c r="AB222" s="66">
        <f t="shared" si="94"/>
        <v>0</v>
      </c>
      <c r="AC222" s="66">
        <f t="shared" si="94"/>
        <v>0</v>
      </c>
      <c r="AD222" s="66">
        <f t="shared" si="94"/>
        <v>0</v>
      </c>
      <c r="AE222" s="66">
        <f t="shared" si="94"/>
        <v>0</v>
      </c>
      <c r="AF222" s="66">
        <f t="shared" si="94"/>
        <v>0</v>
      </c>
      <c r="AG222" s="66">
        <f t="shared" si="94"/>
        <v>0</v>
      </c>
      <c r="AH222" s="66">
        <f t="shared" si="94"/>
        <v>0</v>
      </c>
      <c r="AI222" s="66">
        <f t="shared" si="94"/>
        <v>0</v>
      </c>
      <c r="AJ222" s="66">
        <f t="shared" si="94"/>
        <v>0</v>
      </c>
      <c r="AK222" s="66">
        <f t="shared" si="94"/>
        <v>0</v>
      </c>
      <c r="AL222" s="66">
        <f t="shared" si="94"/>
        <v>0</v>
      </c>
      <c r="AM222" s="66">
        <f t="shared" si="94"/>
        <v>0</v>
      </c>
      <c r="AN222" s="66">
        <f t="shared" si="94"/>
        <v>0</v>
      </c>
      <c r="AO222" s="66">
        <f t="shared" si="94"/>
        <v>0</v>
      </c>
      <c r="AP222" s="66">
        <f t="shared" si="94"/>
        <v>0</v>
      </c>
      <c r="AQ222" s="66">
        <f t="shared" si="94"/>
        <v>0</v>
      </c>
      <c r="AR222" s="66">
        <f t="shared" si="94"/>
        <v>0</v>
      </c>
      <c r="AS222" s="66">
        <f t="shared" si="94"/>
        <v>0</v>
      </c>
      <c r="AT222" s="66">
        <f t="shared" si="94"/>
        <v>0</v>
      </c>
      <c r="AU222" s="66">
        <f t="shared" si="94"/>
        <v>0</v>
      </c>
      <c r="AV222" s="66">
        <f t="shared" si="94"/>
        <v>0</v>
      </c>
      <c r="AW222" s="66">
        <f t="shared" si="94"/>
        <v>0</v>
      </c>
      <c r="AX222" s="66">
        <f t="shared" si="94"/>
        <v>0</v>
      </c>
      <c r="AY222" s="66">
        <f t="shared" si="94"/>
        <v>0</v>
      </c>
      <c r="AZ222" s="66">
        <f t="shared" si="94"/>
        <v>0</v>
      </c>
      <c r="BA222" s="66">
        <f t="shared" si="94"/>
        <v>0</v>
      </c>
      <c r="BB222" s="66">
        <f t="shared" si="94"/>
        <v>0</v>
      </c>
      <c r="BC222" s="66">
        <f t="shared" si="94"/>
        <v>0</v>
      </c>
      <c r="BD222" s="66">
        <f t="shared" si="94"/>
        <v>0</v>
      </c>
      <c r="BE222" s="66">
        <f t="shared" si="94"/>
        <v>0</v>
      </c>
      <c r="BF222" s="66">
        <f t="shared" si="94"/>
        <v>0</v>
      </c>
      <c r="BG222" s="66">
        <f t="shared" si="94"/>
        <v>0</v>
      </c>
      <c r="BH222" s="66">
        <f t="shared" si="94"/>
        <v>0</v>
      </c>
      <c r="BI222" s="66">
        <f t="shared" si="94"/>
        <v>0</v>
      </c>
      <c r="BJ222" s="66">
        <f t="shared" si="94"/>
        <v>0</v>
      </c>
      <c r="BK222" s="66">
        <f t="shared" si="94"/>
        <v>0</v>
      </c>
      <c r="BL222" s="66">
        <f t="shared" si="94"/>
        <v>0</v>
      </c>
      <c r="BM222" s="66">
        <f t="shared" si="94"/>
        <v>0</v>
      </c>
      <c r="BN222" s="66">
        <f t="shared" si="94"/>
        <v>0</v>
      </c>
      <c r="BO222" s="66">
        <f t="shared" si="94"/>
        <v>0</v>
      </c>
      <c r="BP222" s="66">
        <f t="shared" si="94"/>
        <v>0</v>
      </c>
      <c r="BQ222" s="66">
        <f t="shared" si="94"/>
        <v>0</v>
      </c>
      <c r="BR222" s="66">
        <f>IFERROR($D222*BR48,0)</f>
        <v>0</v>
      </c>
      <c r="BS222" s="66">
        <f t="shared" si="95"/>
        <v>0</v>
      </c>
      <c r="BT222" s="66">
        <f t="shared" si="95"/>
        <v>0</v>
      </c>
      <c r="BU222" s="66">
        <f t="shared" si="95"/>
        <v>0</v>
      </c>
      <c r="BV222" s="66">
        <f t="shared" si="95"/>
        <v>0</v>
      </c>
      <c r="BW222" s="66">
        <f t="shared" si="95"/>
        <v>0</v>
      </c>
      <c r="BX222" s="66">
        <f t="shared" si="95"/>
        <v>0</v>
      </c>
      <c r="BY222" s="66">
        <f t="shared" si="95"/>
        <v>0</v>
      </c>
      <c r="BZ222" s="66">
        <f t="shared" si="95"/>
        <v>0</v>
      </c>
      <c r="CA222" s="66">
        <f t="shared" si="95"/>
        <v>0</v>
      </c>
      <c r="CB222" s="66">
        <f t="shared" si="95"/>
        <v>0</v>
      </c>
      <c r="CC222" s="66">
        <f t="shared" si="95"/>
        <v>0</v>
      </c>
      <c r="CD222" s="66">
        <f t="shared" si="95"/>
        <v>0</v>
      </c>
      <c r="CE222" s="66">
        <f t="shared" si="95"/>
        <v>0</v>
      </c>
      <c r="CF222" s="66">
        <f t="shared" si="95"/>
        <v>0</v>
      </c>
      <c r="CG222" s="66">
        <f t="shared" si="95"/>
        <v>0</v>
      </c>
      <c r="CH222" s="66">
        <f t="shared" si="95"/>
        <v>0</v>
      </c>
      <c r="CI222" s="66">
        <f t="shared" si="95"/>
        <v>0</v>
      </c>
      <c r="CJ222" s="66">
        <f t="shared" si="95"/>
        <v>0</v>
      </c>
      <c r="CK222" s="66">
        <f t="shared" si="95"/>
        <v>0</v>
      </c>
      <c r="CL222" s="66">
        <f t="shared" si="95"/>
        <v>0</v>
      </c>
      <c r="CM222" s="66">
        <f t="shared" si="95"/>
        <v>0</v>
      </c>
      <c r="CN222" s="66">
        <f t="shared" si="95"/>
        <v>0</v>
      </c>
      <c r="CO222" s="66">
        <f t="shared" si="95"/>
        <v>0</v>
      </c>
      <c r="CP222" s="66">
        <f t="shared" si="95"/>
        <v>0</v>
      </c>
      <c r="CQ222" s="66">
        <f t="shared" si="95"/>
        <v>0</v>
      </c>
      <c r="CR222" s="66">
        <f t="shared" si="95"/>
        <v>0</v>
      </c>
      <c r="CS222" s="66">
        <f t="shared" si="95"/>
        <v>0</v>
      </c>
      <c r="CT222" s="3"/>
    </row>
    <row r="223" spans="3:98" customFormat="1" hidden="1" x14ac:dyDescent="0.35">
      <c r="C223" s="81" t="str">
        <f t="shared" si="91"/>
        <v/>
      </c>
      <c r="D223" s="17" t="str">
        <f t="shared" si="92"/>
        <v/>
      </c>
      <c r="E223" s="492">
        <f>G223+NPV(G.Asm!$F$40,H223:INDEX(H223:CS223,RP))</f>
        <v>0</v>
      </c>
      <c r="F223" s="492">
        <f t="shared" si="93"/>
        <v>0</v>
      </c>
      <c r="G223" s="66">
        <f t="shared" ref="G223:BR226" si="96">IFERROR($D223*G49,0)</f>
        <v>0</v>
      </c>
      <c r="H223" s="66">
        <f t="shared" si="96"/>
        <v>0</v>
      </c>
      <c r="I223" s="66">
        <f t="shared" si="96"/>
        <v>0</v>
      </c>
      <c r="J223" s="66">
        <f t="shared" si="96"/>
        <v>0</v>
      </c>
      <c r="K223" s="66">
        <f t="shared" si="96"/>
        <v>0</v>
      </c>
      <c r="L223" s="66">
        <f t="shared" si="96"/>
        <v>0</v>
      </c>
      <c r="M223" s="66">
        <f t="shared" si="96"/>
        <v>0</v>
      </c>
      <c r="N223" s="66">
        <f t="shared" si="96"/>
        <v>0</v>
      </c>
      <c r="O223" s="66">
        <f t="shared" si="96"/>
        <v>0</v>
      </c>
      <c r="P223" s="66">
        <f t="shared" si="96"/>
        <v>0</v>
      </c>
      <c r="Q223" s="66">
        <f t="shared" si="96"/>
        <v>0</v>
      </c>
      <c r="R223" s="66">
        <f t="shared" si="96"/>
        <v>0</v>
      </c>
      <c r="S223" s="66">
        <f t="shared" si="96"/>
        <v>0</v>
      </c>
      <c r="T223" s="66">
        <f t="shared" si="96"/>
        <v>0</v>
      </c>
      <c r="U223" s="66">
        <f t="shared" si="96"/>
        <v>0</v>
      </c>
      <c r="V223" s="66">
        <f t="shared" si="96"/>
        <v>0</v>
      </c>
      <c r="W223" s="66">
        <f t="shared" si="96"/>
        <v>0</v>
      </c>
      <c r="X223" s="66">
        <f t="shared" si="96"/>
        <v>0</v>
      </c>
      <c r="Y223" s="66">
        <f t="shared" si="96"/>
        <v>0</v>
      </c>
      <c r="Z223" s="66">
        <f t="shared" si="96"/>
        <v>0</v>
      </c>
      <c r="AA223" s="66">
        <f t="shared" si="96"/>
        <v>0</v>
      </c>
      <c r="AB223" s="66">
        <f t="shared" si="96"/>
        <v>0</v>
      </c>
      <c r="AC223" s="66">
        <f t="shared" si="96"/>
        <v>0</v>
      </c>
      <c r="AD223" s="66">
        <f t="shared" si="96"/>
        <v>0</v>
      </c>
      <c r="AE223" s="66">
        <f t="shared" si="96"/>
        <v>0</v>
      </c>
      <c r="AF223" s="66">
        <f t="shared" si="96"/>
        <v>0</v>
      </c>
      <c r="AG223" s="66">
        <f t="shared" si="96"/>
        <v>0</v>
      </c>
      <c r="AH223" s="66">
        <f t="shared" si="96"/>
        <v>0</v>
      </c>
      <c r="AI223" s="66">
        <f t="shared" si="96"/>
        <v>0</v>
      </c>
      <c r="AJ223" s="66">
        <f t="shared" si="96"/>
        <v>0</v>
      </c>
      <c r="AK223" s="66">
        <f t="shared" si="96"/>
        <v>0</v>
      </c>
      <c r="AL223" s="66">
        <f t="shared" si="96"/>
        <v>0</v>
      </c>
      <c r="AM223" s="66">
        <f t="shared" si="96"/>
        <v>0</v>
      </c>
      <c r="AN223" s="66">
        <f t="shared" si="96"/>
        <v>0</v>
      </c>
      <c r="AO223" s="66">
        <f t="shared" si="96"/>
        <v>0</v>
      </c>
      <c r="AP223" s="66">
        <f t="shared" si="96"/>
        <v>0</v>
      </c>
      <c r="AQ223" s="66">
        <f t="shared" si="96"/>
        <v>0</v>
      </c>
      <c r="AR223" s="66">
        <f t="shared" si="96"/>
        <v>0</v>
      </c>
      <c r="AS223" s="66">
        <f t="shared" si="96"/>
        <v>0</v>
      </c>
      <c r="AT223" s="66">
        <f t="shared" si="96"/>
        <v>0</v>
      </c>
      <c r="AU223" s="66">
        <f t="shared" si="96"/>
        <v>0</v>
      </c>
      <c r="AV223" s="66">
        <f t="shared" si="96"/>
        <v>0</v>
      </c>
      <c r="AW223" s="66">
        <f t="shared" si="96"/>
        <v>0</v>
      </c>
      <c r="AX223" s="66">
        <f t="shared" si="96"/>
        <v>0</v>
      </c>
      <c r="AY223" s="66">
        <f t="shared" si="96"/>
        <v>0</v>
      </c>
      <c r="AZ223" s="66">
        <f t="shared" si="96"/>
        <v>0</v>
      </c>
      <c r="BA223" s="66">
        <f t="shared" si="96"/>
        <v>0</v>
      </c>
      <c r="BB223" s="66">
        <f t="shared" si="96"/>
        <v>0</v>
      </c>
      <c r="BC223" s="66">
        <f t="shared" si="96"/>
        <v>0</v>
      </c>
      <c r="BD223" s="66">
        <f t="shared" si="96"/>
        <v>0</v>
      </c>
      <c r="BE223" s="66">
        <f t="shared" si="96"/>
        <v>0</v>
      </c>
      <c r="BF223" s="66">
        <f t="shared" si="96"/>
        <v>0</v>
      </c>
      <c r="BG223" s="66">
        <f t="shared" si="96"/>
        <v>0</v>
      </c>
      <c r="BH223" s="66">
        <f t="shared" si="96"/>
        <v>0</v>
      </c>
      <c r="BI223" s="66">
        <f t="shared" si="96"/>
        <v>0</v>
      </c>
      <c r="BJ223" s="66">
        <f t="shared" si="96"/>
        <v>0</v>
      </c>
      <c r="BK223" s="66">
        <f t="shared" si="96"/>
        <v>0</v>
      </c>
      <c r="BL223" s="66">
        <f t="shared" si="96"/>
        <v>0</v>
      </c>
      <c r="BM223" s="66">
        <f t="shared" si="96"/>
        <v>0</v>
      </c>
      <c r="BN223" s="66">
        <f t="shared" si="96"/>
        <v>0</v>
      </c>
      <c r="BO223" s="66">
        <f t="shared" si="96"/>
        <v>0</v>
      </c>
      <c r="BP223" s="66">
        <f t="shared" si="96"/>
        <v>0</v>
      </c>
      <c r="BQ223" s="66">
        <f t="shared" si="96"/>
        <v>0</v>
      </c>
      <c r="BR223" s="66">
        <f t="shared" si="96"/>
        <v>0</v>
      </c>
      <c r="BS223" s="66">
        <f t="shared" si="95"/>
        <v>0</v>
      </c>
      <c r="BT223" s="66">
        <f t="shared" si="95"/>
        <v>0</v>
      </c>
      <c r="BU223" s="66">
        <f t="shared" si="95"/>
        <v>0</v>
      </c>
      <c r="BV223" s="66">
        <f t="shared" si="95"/>
        <v>0</v>
      </c>
      <c r="BW223" s="66">
        <f t="shared" si="95"/>
        <v>0</v>
      </c>
      <c r="BX223" s="66">
        <f t="shared" si="95"/>
        <v>0</v>
      </c>
      <c r="BY223" s="66">
        <f t="shared" si="95"/>
        <v>0</v>
      </c>
      <c r="BZ223" s="66">
        <f t="shared" si="95"/>
        <v>0</v>
      </c>
      <c r="CA223" s="66">
        <f t="shared" si="95"/>
        <v>0</v>
      </c>
      <c r="CB223" s="66">
        <f t="shared" si="95"/>
        <v>0</v>
      </c>
      <c r="CC223" s="66">
        <f t="shared" si="95"/>
        <v>0</v>
      </c>
      <c r="CD223" s="66">
        <f t="shared" si="95"/>
        <v>0</v>
      </c>
      <c r="CE223" s="66">
        <f t="shared" si="95"/>
        <v>0</v>
      </c>
      <c r="CF223" s="66">
        <f t="shared" si="95"/>
        <v>0</v>
      </c>
      <c r="CG223" s="66">
        <f t="shared" si="95"/>
        <v>0</v>
      </c>
      <c r="CH223" s="66">
        <f t="shared" si="95"/>
        <v>0</v>
      </c>
      <c r="CI223" s="66">
        <f t="shared" si="95"/>
        <v>0</v>
      </c>
      <c r="CJ223" s="66">
        <f t="shared" si="95"/>
        <v>0</v>
      </c>
      <c r="CK223" s="66">
        <f t="shared" si="95"/>
        <v>0</v>
      </c>
      <c r="CL223" s="66">
        <f t="shared" si="95"/>
        <v>0</v>
      </c>
      <c r="CM223" s="66">
        <f t="shared" si="95"/>
        <v>0</v>
      </c>
      <c r="CN223" s="66">
        <f t="shared" si="95"/>
        <v>0</v>
      </c>
      <c r="CO223" s="66">
        <f t="shared" si="95"/>
        <v>0</v>
      </c>
      <c r="CP223" s="66">
        <f t="shared" si="95"/>
        <v>0</v>
      </c>
      <c r="CQ223" s="66">
        <f t="shared" si="95"/>
        <v>0</v>
      </c>
      <c r="CR223" s="66">
        <f t="shared" si="95"/>
        <v>0</v>
      </c>
      <c r="CS223" s="66">
        <f t="shared" si="95"/>
        <v>0</v>
      </c>
      <c r="CT223" s="3"/>
    </row>
    <row r="224" spans="3:98" customFormat="1" hidden="1" x14ac:dyDescent="0.35">
      <c r="C224" s="81" t="str">
        <f t="shared" si="91"/>
        <v/>
      </c>
      <c r="D224" s="17" t="str">
        <f t="shared" si="92"/>
        <v/>
      </c>
      <c r="E224" s="492">
        <f>G224+NPV(G.Asm!$F$40,H224:INDEX(H224:CS224,RP))</f>
        <v>0</v>
      </c>
      <c r="F224" s="492">
        <f t="shared" si="93"/>
        <v>0</v>
      </c>
      <c r="G224" s="66">
        <f t="shared" si="96"/>
        <v>0</v>
      </c>
      <c r="H224" s="66">
        <f t="shared" si="96"/>
        <v>0</v>
      </c>
      <c r="I224" s="66">
        <f t="shared" si="96"/>
        <v>0</v>
      </c>
      <c r="J224" s="66">
        <f t="shared" si="96"/>
        <v>0</v>
      </c>
      <c r="K224" s="66">
        <f t="shared" si="96"/>
        <v>0</v>
      </c>
      <c r="L224" s="66">
        <f t="shared" si="96"/>
        <v>0</v>
      </c>
      <c r="M224" s="66">
        <f t="shared" si="96"/>
        <v>0</v>
      </c>
      <c r="N224" s="66">
        <f t="shared" si="96"/>
        <v>0</v>
      </c>
      <c r="O224" s="66">
        <f t="shared" si="96"/>
        <v>0</v>
      </c>
      <c r="P224" s="66">
        <f t="shared" si="96"/>
        <v>0</v>
      </c>
      <c r="Q224" s="66">
        <f t="shared" si="96"/>
        <v>0</v>
      </c>
      <c r="R224" s="66">
        <f t="shared" si="96"/>
        <v>0</v>
      </c>
      <c r="S224" s="66">
        <f t="shared" si="96"/>
        <v>0</v>
      </c>
      <c r="T224" s="66">
        <f t="shared" si="96"/>
        <v>0</v>
      </c>
      <c r="U224" s="66">
        <f t="shared" si="96"/>
        <v>0</v>
      </c>
      <c r="V224" s="66">
        <f t="shared" si="96"/>
        <v>0</v>
      </c>
      <c r="W224" s="66">
        <f t="shared" si="96"/>
        <v>0</v>
      </c>
      <c r="X224" s="66">
        <f t="shared" si="96"/>
        <v>0</v>
      </c>
      <c r="Y224" s="66">
        <f t="shared" si="96"/>
        <v>0</v>
      </c>
      <c r="Z224" s="66">
        <f t="shared" si="96"/>
        <v>0</v>
      </c>
      <c r="AA224" s="66">
        <f t="shared" si="96"/>
        <v>0</v>
      </c>
      <c r="AB224" s="66">
        <f t="shared" si="96"/>
        <v>0</v>
      </c>
      <c r="AC224" s="66">
        <f t="shared" si="96"/>
        <v>0</v>
      </c>
      <c r="AD224" s="66">
        <f t="shared" si="96"/>
        <v>0</v>
      </c>
      <c r="AE224" s="66">
        <f t="shared" si="96"/>
        <v>0</v>
      </c>
      <c r="AF224" s="66">
        <f t="shared" si="96"/>
        <v>0</v>
      </c>
      <c r="AG224" s="66">
        <f t="shared" si="96"/>
        <v>0</v>
      </c>
      <c r="AH224" s="66">
        <f t="shared" si="96"/>
        <v>0</v>
      </c>
      <c r="AI224" s="66">
        <f t="shared" si="96"/>
        <v>0</v>
      </c>
      <c r="AJ224" s="66">
        <f t="shared" si="96"/>
        <v>0</v>
      </c>
      <c r="AK224" s="66">
        <f t="shared" si="96"/>
        <v>0</v>
      </c>
      <c r="AL224" s="66">
        <f t="shared" si="96"/>
        <v>0</v>
      </c>
      <c r="AM224" s="66">
        <f t="shared" si="96"/>
        <v>0</v>
      </c>
      <c r="AN224" s="66">
        <f t="shared" si="96"/>
        <v>0</v>
      </c>
      <c r="AO224" s="66">
        <f t="shared" si="96"/>
        <v>0</v>
      </c>
      <c r="AP224" s="66">
        <f t="shared" si="96"/>
        <v>0</v>
      </c>
      <c r="AQ224" s="66">
        <f t="shared" si="96"/>
        <v>0</v>
      </c>
      <c r="AR224" s="66">
        <f t="shared" si="96"/>
        <v>0</v>
      </c>
      <c r="AS224" s="66">
        <f t="shared" si="96"/>
        <v>0</v>
      </c>
      <c r="AT224" s="66">
        <f t="shared" si="96"/>
        <v>0</v>
      </c>
      <c r="AU224" s="66">
        <f t="shared" si="96"/>
        <v>0</v>
      </c>
      <c r="AV224" s="66">
        <f t="shared" si="96"/>
        <v>0</v>
      </c>
      <c r="AW224" s="66">
        <f t="shared" si="96"/>
        <v>0</v>
      </c>
      <c r="AX224" s="66">
        <f t="shared" si="96"/>
        <v>0</v>
      </c>
      <c r="AY224" s="66">
        <f t="shared" si="96"/>
        <v>0</v>
      </c>
      <c r="AZ224" s="66">
        <f t="shared" si="96"/>
        <v>0</v>
      </c>
      <c r="BA224" s="66">
        <f t="shared" si="96"/>
        <v>0</v>
      </c>
      <c r="BB224" s="66">
        <f t="shared" si="96"/>
        <v>0</v>
      </c>
      <c r="BC224" s="66">
        <f t="shared" si="96"/>
        <v>0</v>
      </c>
      <c r="BD224" s="66">
        <f t="shared" si="96"/>
        <v>0</v>
      </c>
      <c r="BE224" s="66">
        <f t="shared" si="96"/>
        <v>0</v>
      </c>
      <c r="BF224" s="66">
        <f t="shared" si="96"/>
        <v>0</v>
      </c>
      <c r="BG224" s="66">
        <f t="shared" si="96"/>
        <v>0</v>
      </c>
      <c r="BH224" s="66">
        <f t="shared" si="96"/>
        <v>0</v>
      </c>
      <c r="BI224" s="66">
        <f t="shared" si="96"/>
        <v>0</v>
      </c>
      <c r="BJ224" s="66">
        <f t="shared" si="96"/>
        <v>0</v>
      </c>
      <c r="BK224" s="66">
        <f t="shared" si="96"/>
        <v>0</v>
      </c>
      <c r="BL224" s="66">
        <f t="shared" si="96"/>
        <v>0</v>
      </c>
      <c r="BM224" s="66">
        <f t="shared" si="96"/>
        <v>0</v>
      </c>
      <c r="BN224" s="66">
        <f t="shared" si="96"/>
        <v>0</v>
      </c>
      <c r="BO224" s="66">
        <f t="shared" si="96"/>
        <v>0</v>
      </c>
      <c r="BP224" s="66">
        <f t="shared" si="96"/>
        <v>0</v>
      </c>
      <c r="BQ224" s="66">
        <f t="shared" si="96"/>
        <v>0</v>
      </c>
      <c r="BR224" s="66">
        <f t="shared" si="96"/>
        <v>0</v>
      </c>
      <c r="BS224" s="66">
        <f t="shared" si="95"/>
        <v>0</v>
      </c>
      <c r="BT224" s="66">
        <f t="shared" si="95"/>
        <v>0</v>
      </c>
      <c r="BU224" s="66">
        <f t="shared" si="95"/>
        <v>0</v>
      </c>
      <c r="BV224" s="66">
        <f t="shared" si="95"/>
        <v>0</v>
      </c>
      <c r="BW224" s="66">
        <f t="shared" si="95"/>
        <v>0</v>
      </c>
      <c r="BX224" s="66">
        <f t="shared" si="95"/>
        <v>0</v>
      </c>
      <c r="BY224" s="66">
        <f t="shared" si="95"/>
        <v>0</v>
      </c>
      <c r="BZ224" s="66">
        <f t="shared" si="95"/>
        <v>0</v>
      </c>
      <c r="CA224" s="66">
        <f t="shared" si="95"/>
        <v>0</v>
      </c>
      <c r="CB224" s="66">
        <f t="shared" si="95"/>
        <v>0</v>
      </c>
      <c r="CC224" s="66">
        <f t="shared" si="95"/>
        <v>0</v>
      </c>
      <c r="CD224" s="66">
        <f t="shared" si="95"/>
        <v>0</v>
      </c>
      <c r="CE224" s="66">
        <f t="shared" si="95"/>
        <v>0</v>
      </c>
      <c r="CF224" s="66">
        <f t="shared" si="95"/>
        <v>0</v>
      </c>
      <c r="CG224" s="66">
        <f t="shared" si="95"/>
        <v>0</v>
      </c>
      <c r="CH224" s="66">
        <f t="shared" si="95"/>
        <v>0</v>
      </c>
      <c r="CI224" s="66">
        <f t="shared" si="95"/>
        <v>0</v>
      </c>
      <c r="CJ224" s="66">
        <f t="shared" si="95"/>
        <v>0</v>
      </c>
      <c r="CK224" s="66">
        <f t="shared" si="95"/>
        <v>0</v>
      </c>
      <c r="CL224" s="66">
        <f t="shared" si="95"/>
        <v>0</v>
      </c>
      <c r="CM224" s="66">
        <f t="shared" si="95"/>
        <v>0</v>
      </c>
      <c r="CN224" s="66">
        <f t="shared" si="95"/>
        <v>0</v>
      </c>
      <c r="CO224" s="66">
        <f t="shared" si="95"/>
        <v>0</v>
      </c>
      <c r="CP224" s="66">
        <f t="shared" si="95"/>
        <v>0</v>
      </c>
      <c r="CQ224" s="66">
        <f t="shared" si="95"/>
        <v>0</v>
      </c>
      <c r="CR224" s="66">
        <f t="shared" si="95"/>
        <v>0</v>
      </c>
      <c r="CS224" s="66">
        <f t="shared" si="95"/>
        <v>0</v>
      </c>
      <c r="CT224" s="3"/>
    </row>
    <row r="225" spans="3:98" customFormat="1" hidden="1" x14ac:dyDescent="0.35">
      <c r="C225" s="81" t="str">
        <f t="shared" si="91"/>
        <v/>
      </c>
      <c r="D225" s="17" t="str">
        <f t="shared" si="92"/>
        <v/>
      </c>
      <c r="E225" s="492">
        <f>G225+NPV(G.Asm!$F$40,H225:INDEX(H225:CS225,RP))</f>
        <v>0</v>
      </c>
      <c r="F225" s="492">
        <f t="shared" si="93"/>
        <v>0</v>
      </c>
      <c r="G225" s="66">
        <f t="shared" si="96"/>
        <v>0</v>
      </c>
      <c r="H225" s="66">
        <f t="shared" si="96"/>
        <v>0</v>
      </c>
      <c r="I225" s="66">
        <f t="shared" si="96"/>
        <v>0</v>
      </c>
      <c r="J225" s="66">
        <f t="shared" si="96"/>
        <v>0</v>
      </c>
      <c r="K225" s="66">
        <f t="shared" si="96"/>
        <v>0</v>
      </c>
      <c r="L225" s="66">
        <f t="shared" si="96"/>
        <v>0</v>
      </c>
      <c r="M225" s="66">
        <f t="shared" si="96"/>
        <v>0</v>
      </c>
      <c r="N225" s="66">
        <f t="shared" si="96"/>
        <v>0</v>
      </c>
      <c r="O225" s="66">
        <f t="shared" si="96"/>
        <v>0</v>
      </c>
      <c r="P225" s="66">
        <f t="shared" si="96"/>
        <v>0</v>
      </c>
      <c r="Q225" s="66">
        <f t="shared" si="96"/>
        <v>0</v>
      </c>
      <c r="R225" s="66">
        <f t="shared" si="96"/>
        <v>0</v>
      </c>
      <c r="S225" s="66">
        <f t="shared" si="96"/>
        <v>0</v>
      </c>
      <c r="T225" s="66">
        <f t="shared" si="96"/>
        <v>0</v>
      </c>
      <c r="U225" s="66">
        <f t="shared" si="96"/>
        <v>0</v>
      </c>
      <c r="V225" s="66">
        <f t="shared" si="96"/>
        <v>0</v>
      </c>
      <c r="W225" s="66">
        <f t="shared" si="96"/>
        <v>0</v>
      </c>
      <c r="X225" s="66">
        <f t="shared" si="96"/>
        <v>0</v>
      </c>
      <c r="Y225" s="66">
        <f t="shared" si="96"/>
        <v>0</v>
      </c>
      <c r="Z225" s="66">
        <f t="shared" si="96"/>
        <v>0</v>
      </c>
      <c r="AA225" s="66">
        <f t="shared" si="96"/>
        <v>0</v>
      </c>
      <c r="AB225" s="66">
        <f t="shared" si="96"/>
        <v>0</v>
      </c>
      <c r="AC225" s="66">
        <f t="shared" si="96"/>
        <v>0</v>
      </c>
      <c r="AD225" s="66">
        <f t="shared" si="96"/>
        <v>0</v>
      </c>
      <c r="AE225" s="66">
        <f t="shared" si="96"/>
        <v>0</v>
      </c>
      <c r="AF225" s="66">
        <f t="shared" si="96"/>
        <v>0</v>
      </c>
      <c r="AG225" s="66">
        <f t="shared" si="96"/>
        <v>0</v>
      </c>
      <c r="AH225" s="66">
        <f t="shared" si="96"/>
        <v>0</v>
      </c>
      <c r="AI225" s="66">
        <f t="shared" si="96"/>
        <v>0</v>
      </c>
      <c r="AJ225" s="66">
        <f t="shared" si="96"/>
        <v>0</v>
      </c>
      <c r="AK225" s="66">
        <f t="shared" si="96"/>
        <v>0</v>
      </c>
      <c r="AL225" s="66">
        <f t="shared" si="96"/>
        <v>0</v>
      </c>
      <c r="AM225" s="66">
        <f t="shared" si="96"/>
        <v>0</v>
      </c>
      <c r="AN225" s="66">
        <f t="shared" si="96"/>
        <v>0</v>
      </c>
      <c r="AO225" s="66">
        <f t="shared" si="96"/>
        <v>0</v>
      </c>
      <c r="AP225" s="66">
        <f t="shared" si="96"/>
        <v>0</v>
      </c>
      <c r="AQ225" s="66">
        <f t="shared" si="96"/>
        <v>0</v>
      </c>
      <c r="AR225" s="66">
        <f t="shared" si="96"/>
        <v>0</v>
      </c>
      <c r="AS225" s="66">
        <f t="shared" si="96"/>
        <v>0</v>
      </c>
      <c r="AT225" s="66">
        <f t="shared" si="96"/>
        <v>0</v>
      </c>
      <c r="AU225" s="66">
        <f t="shared" si="96"/>
        <v>0</v>
      </c>
      <c r="AV225" s="66">
        <f t="shared" si="96"/>
        <v>0</v>
      </c>
      <c r="AW225" s="66">
        <f t="shared" si="96"/>
        <v>0</v>
      </c>
      <c r="AX225" s="66">
        <f t="shared" si="96"/>
        <v>0</v>
      </c>
      <c r="AY225" s="66">
        <f t="shared" si="96"/>
        <v>0</v>
      </c>
      <c r="AZ225" s="66">
        <f t="shared" si="96"/>
        <v>0</v>
      </c>
      <c r="BA225" s="66">
        <f t="shared" si="96"/>
        <v>0</v>
      </c>
      <c r="BB225" s="66">
        <f t="shared" si="96"/>
        <v>0</v>
      </c>
      <c r="BC225" s="66">
        <f t="shared" si="96"/>
        <v>0</v>
      </c>
      <c r="BD225" s="66">
        <f t="shared" si="96"/>
        <v>0</v>
      </c>
      <c r="BE225" s="66">
        <f t="shared" si="96"/>
        <v>0</v>
      </c>
      <c r="BF225" s="66">
        <f t="shared" si="96"/>
        <v>0</v>
      </c>
      <c r="BG225" s="66">
        <f t="shared" si="96"/>
        <v>0</v>
      </c>
      <c r="BH225" s="66">
        <f t="shared" si="96"/>
        <v>0</v>
      </c>
      <c r="BI225" s="66">
        <f t="shared" si="96"/>
        <v>0</v>
      </c>
      <c r="BJ225" s="66">
        <f t="shared" si="96"/>
        <v>0</v>
      </c>
      <c r="BK225" s="66">
        <f t="shared" si="96"/>
        <v>0</v>
      </c>
      <c r="BL225" s="66">
        <f t="shared" si="96"/>
        <v>0</v>
      </c>
      <c r="BM225" s="66">
        <f t="shared" si="96"/>
        <v>0</v>
      </c>
      <c r="BN225" s="66">
        <f t="shared" si="96"/>
        <v>0</v>
      </c>
      <c r="BO225" s="66">
        <f t="shared" si="96"/>
        <v>0</v>
      </c>
      <c r="BP225" s="66">
        <f t="shared" si="96"/>
        <v>0</v>
      </c>
      <c r="BQ225" s="66">
        <f t="shared" si="96"/>
        <v>0</v>
      </c>
      <c r="BR225" s="66">
        <f t="shared" si="96"/>
        <v>0</v>
      </c>
      <c r="BS225" s="66">
        <f t="shared" si="95"/>
        <v>0</v>
      </c>
      <c r="BT225" s="66">
        <f t="shared" si="95"/>
        <v>0</v>
      </c>
      <c r="BU225" s="66">
        <f t="shared" si="95"/>
        <v>0</v>
      </c>
      <c r="BV225" s="66">
        <f t="shared" si="95"/>
        <v>0</v>
      </c>
      <c r="BW225" s="66">
        <f t="shared" si="95"/>
        <v>0</v>
      </c>
      <c r="BX225" s="66">
        <f t="shared" si="95"/>
        <v>0</v>
      </c>
      <c r="BY225" s="66">
        <f t="shared" si="95"/>
        <v>0</v>
      </c>
      <c r="BZ225" s="66">
        <f t="shared" si="95"/>
        <v>0</v>
      </c>
      <c r="CA225" s="66">
        <f t="shared" si="95"/>
        <v>0</v>
      </c>
      <c r="CB225" s="66">
        <f t="shared" si="95"/>
        <v>0</v>
      </c>
      <c r="CC225" s="66">
        <f t="shared" si="95"/>
        <v>0</v>
      </c>
      <c r="CD225" s="66">
        <f t="shared" si="95"/>
        <v>0</v>
      </c>
      <c r="CE225" s="66">
        <f t="shared" si="95"/>
        <v>0</v>
      </c>
      <c r="CF225" s="66">
        <f t="shared" si="95"/>
        <v>0</v>
      </c>
      <c r="CG225" s="66">
        <f t="shared" si="95"/>
        <v>0</v>
      </c>
      <c r="CH225" s="66">
        <f t="shared" si="95"/>
        <v>0</v>
      </c>
      <c r="CI225" s="66">
        <f t="shared" si="95"/>
        <v>0</v>
      </c>
      <c r="CJ225" s="66">
        <f t="shared" si="95"/>
        <v>0</v>
      </c>
      <c r="CK225" s="66">
        <f t="shared" si="95"/>
        <v>0</v>
      </c>
      <c r="CL225" s="66">
        <f t="shared" si="95"/>
        <v>0</v>
      </c>
      <c r="CM225" s="66">
        <f t="shared" si="95"/>
        <v>0</v>
      </c>
      <c r="CN225" s="66">
        <f t="shared" si="95"/>
        <v>0</v>
      </c>
      <c r="CO225" s="66">
        <f t="shared" si="95"/>
        <v>0</v>
      </c>
      <c r="CP225" s="66">
        <f t="shared" si="95"/>
        <v>0</v>
      </c>
      <c r="CQ225" s="66">
        <f t="shared" si="95"/>
        <v>0</v>
      </c>
      <c r="CR225" s="66">
        <f t="shared" si="95"/>
        <v>0</v>
      </c>
      <c r="CS225" s="66">
        <f t="shared" si="95"/>
        <v>0</v>
      </c>
      <c r="CT225" s="3"/>
    </row>
    <row r="226" spans="3:98" customFormat="1" hidden="1" x14ac:dyDescent="0.35">
      <c r="C226" s="81" t="str">
        <f t="shared" si="91"/>
        <v/>
      </c>
      <c r="D226" s="17" t="str">
        <f t="shared" si="92"/>
        <v/>
      </c>
      <c r="E226" s="492">
        <f>G226+NPV(G.Asm!$F$40,H226:INDEX(H226:CS226,RP))</f>
        <v>0</v>
      </c>
      <c r="F226" s="492">
        <f t="shared" si="93"/>
        <v>0</v>
      </c>
      <c r="G226" s="66">
        <f t="shared" si="96"/>
        <v>0</v>
      </c>
      <c r="H226" s="66">
        <f t="shared" si="96"/>
        <v>0</v>
      </c>
      <c r="I226" s="66">
        <f t="shared" si="96"/>
        <v>0</v>
      </c>
      <c r="J226" s="66">
        <f t="shared" si="96"/>
        <v>0</v>
      </c>
      <c r="K226" s="66">
        <f t="shared" si="96"/>
        <v>0</v>
      </c>
      <c r="L226" s="66">
        <f t="shared" si="96"/>
        <v>0</v>
      </c>
      <c r="M226" s="66">
        <f t="shared" si="96"/>
        <v>0</v>
      </c>
      <c r="N226" s="66">
        <f t="shared" si="96"/>
        <v>0</v>
      </c>
      <c r="O226" s="66">
        <f t="shared" si="96"/>
        <v>0</v>
      </c>
      <c r="P226" s="66">
        <f t="shared" si="96"/>
        <v>0</v>
      </c>
      <c r="Q226" s="66">
        <f t="shared" si="96"/>
        <v>0</v>
      </c>
      <c r="R226" s="66">
        <f t="shared" si="96"/>
        <v>0</v>
      </c>
      <c r="S226" s="66">
        <f t="shared" si="96"/>
        <v>0</v>
      </c>
      <c r="T226" s="66">
        <f t="shared" si="96"/>
        <v>0</v>
      </c>
      <c r="U226" s="66">
        <f t="shared" si="96"/>
        <v>0</v>
      </c>
      <c r="V226" s="66">
        <f t="shared" si="96"/>
        <v>0</v>
      </c>
      <c r="W226" s="66">
        <f t="shared" si="96"/>
        <v>0</v>
      </c>
      <c r="X226" s="66">
        <f t="shared" si="96"/>
        <v>0</v>
      </c>
      <c r="Y226" s="66">
        <f t="shared" si="96"/>
        <v>0</v>
      </c>
      <c r="Z226" s="66">
        <f t="shared" si="96"/>
        <v>0</v>
      </c>
      <c r="AA226" s="66">
        <f t="shared" si="96"/>
        <v>0</v>
      </c>
      <c r="AB226" s="66">
        <f t="shared" si="96"/>
        <v>0</v>
      </c>
      <c r="AC226" s="66">
        <f t="shared" si="96"/>
        <v>0</v>
      </c>
      <c r="AD226" s="66">
        <f t="shared" si="96"/>
        <v>0</v>
      </c>
      <c r="AE226" s="66">
        <f t="shared" si="96"/>
        <v>0</v>
      </c>
      <c r="AF226" s="66">
        <f t="shared" si="96"/>
        <v>0</v>
      </c>
      <c r="AG226" s="66">
        <f t="shared" si="96"/>
        <v>0</v>
      </c>
      <c r="AH226" s="66">
        <f t="shared" si="96"/>
        <v>0</v>
      </c>
      <c r="AI226" s="66">
        <f t="shared" si="96"/>
        <v>0</v>
      </c>
      <c r="AJ226" s="66">
        <f t="shared" si="96"/>
        <v>0</v>
      </c>
      <c r="AK226" s="66">
        <f t="shared" si="96"/>
        <v>0</v>
      </c>
      <c r="AL226" s="66">
        <f t="shared" si="96"/>
        <v>0</v>
      </c>
      <c r="AM226" s="66">
        <f t="shared" si="96"/>
        <v>0</v>
      </c>
      <c r="AN226" s="66">
        <f t="shared" si="96"/>
        <v>0</v>
      </c>
      <c r="AO226" s="66">
        <f t="shared" si="96"/>
        <v>0</v>
      </c>
      <c r="AP226" s="66">
        <f t="shared" si="96"/>
        <v>0</v>
      </c>
      <c r="AQ226" s="66">
        <f t="shared" si="96"/>
        <v>0</v>
      </c>
      <c r="AR226" s="66">
        <f t="shared" si="96"/>
        <v>0</v>
      </c>
      <c r="AS226" s="66">
        <f t="shared" si="96"/>
        <v>0</v>
      </c>
      <c r="AT226" s="66">
        <f t="shared" si="96"/>
        <v>0</v>
      </c>
      <c r="AU226" s="66">
        <f t="shared" si="96"/>
        <v>0</v>
      </c>
      <c r="AV226" s="66">
        <f t="shared" si="96"/>
        <v>0</v>
      </c>
      <c r="AW226" s="66">
        <f t="shared" si="96"/>
        <v>0</v>
      </c>
      <c r="AX226" s="66">
        <f t="shared" si="96"/>
        <v>0</v>
      </c>
      <c r="AY226" s="66">
        <f t="shared" si="96"/>
        <v>0</v>
      </c>
      <c r="AZ226" s="66">
        <f t="shared" si="96"/>
        <v>0</v>
      </c>
      <c r="BA226" s="66">
        <f t="shared" si="96"/>
        <v>0</v>
      </c>
      <c r="BB226" s="66">
        <f t="shared" si="96"/>
        <v>0</v>
      </c>
      <c r="BC226" s="66">
        <f t="shared" si="96"/>
        <v>0</v>
      </c>
      <c r="BD226" s="66">
        <f t="shared" si="96"/>
        <v>0</v>
      </c>
      <c r="BE226" s="66">
        <f t="shared" si="96"/>
        <v>0</v>
      </c>
      <c r="BF226" s="66">
        <f t="shared" si="96"/>
        <v>0</v>
      </c>
      <c r="BG226" s="66">
        <f t="shared" si="96"/>
        <v>0</v>
      </c>
      <c r="BH226" s="66">
        <f t="shared" si="96"/>
        <v>0</v>
      </c>
      <c r="BI226" s="66">
        <f t="shared" si="96"/>
        <v>0</v>
      </c>
      <c r="BJ226" s="66">
        <f t="shared" si="96"/>
        <v>0</v>
      </c>
      <c r="BK226" s="66">
        <f t="shared" si="96"/>
        <v>0</v>
      </c>
      <c r="BL226" s="66">
        <f t="shared" si="96"/>
        <v>0</v>
      </c>
      <c r="BM226" s="66">
        <f t="shared" si="96"/>
        <v>0</v>
      </c>
      <c r="BN226" s="66">
        <f t="shared" si="96"/>
        <v>0</v>
      </c>
      <c r="BO226" s="66">
        <f t="shared" si="96"/>
        <v>0</v>
      </c>
      <c r="BP226" s="66">
        <f t="shared" si="96"/>
        <v>0</v>
      </c>
      <c r="BQ226" s="66">
        <f t="shared" si="96"/>
        <v>0</v>
      </c>
      <c r="BR226" s="66">
        <f>IFERROR($D226*BR52,0)</f>
        <v>0</v>
      </c>
      <c r="BS226" s="66">
        <f t="shared" si="95"/>
        <v>0</v>
      </c>
      <c r="BT226" s="66">
        <f t="shared" si="95"/>
        <v>0</v>
      </c>
      <c r="BU226" s="66">
        <f t="shared" si="95"/>
        <v>0</v>
      </c>
      <c r="BV226" s="66">
        <f t="shared" si="95"/>
        <v>0</v>
      </c>
      <c r="BW226" s="66">
        <f t="shared" si="95"/>
        <v>0</v>
      </c>
      <c r="BX226" s="66">
        <f t="shared" si="95"/>
        <v>0</v>
      </c>
      <c r="BY226" s="66">
        <f t="shared" si="95"/>
        <v>0</v>
      </c>
      <c r="BZ226" s="66">
        <f t="shared" si="95"/>
        <v>0</v>
      </c>
      <c r="CA226" s="66">
        <f t="shared" si="95"/>
        <v>0</v>
      </c>
      <c r="CB226" s="66">
        <f t="shared" si="95"/>
        <v>0</v>
      </c>
      <c r="CC226" s="66">
        <f t="shared" si="95"/>
        <v>0</v>
      </c>
      <c r="CD226" s="66">
        <f t="shared" si="95"/>
        <v>0</v>
      </c>
      <c r="CE226" s="66">
        <f t="shared" si="95"/>
        <v>0</v>
      </c>
      <c r="CF226" s="66">
        <f t="shared" si="95"/>
        <v>0</v>
      </c>
      <c r="CG226" s="66">
        <f t="shared" si="95"/>
        <v>0</v>
      </c>
      <c r="CH226" s="66">
        <f t="shared" si="95"/>
        <v>0</v>
      </c>
      <c r="CI226" s="66">
        <f t="shared" si="95"/>
        <v>0</v>
      </c>
      <c r="CJ226" s="66">
        <f t="shared" si="95"/>
        <v>0</v>
      </c>
      <c r="CK226" s="66">
        <f t="shared" si="95"/>
        <v>0</v>
      </c>
      <c r="CL226" s="66">
        <f t="shared" si="95"/>
        <v>0</v>
      </c>
      <c r="CM226" s="66">
        <f t="shared" si="95"/>
        <v>0</v>
      </c>
      <c r="CN226" s="66">
        <f t="shared" si="95"/>
        <v>0</v>
      </c>
      <c r="CO226" s="66">
        <f t="shared" si="95"/>
        <v>0</v>
      </c>
      <c r="CP226" s="66">
        <f t="shared" si="95"/>
        <v>0</v>
      </c>
      <c r="CQ226" s="66">
        <f t="shared" si="95"/>
        <v>0</v>
      </c>
      <c r="CR226" s="66">
        <f t="shared" si="95"/>
        <v>0</v>
      </c>
      <c r="CS226" s="66">
        <f t="shared" si="95"/>
        <v>0</v>
      </c>
      <c r="CT226" s="3"/>
    </row>
    <row r="227" spans="3:98" customFormat="1" hidden="1" x14ac:dyDescent="0.35">
      <c r="C227" s="81" t="str">
        <f t="shared" si="91"/>
        <v/>
      </c>
      <c r="D227" s="17" t="str">
        <f t="shared" si="92"/>
        <v/>
      </c>
      <c r="E227" s="492">
        <f>G227+NPV(G.Asm!$F$40,H227:INDEX(H227:CS227,RP))</f>
        <v>0</v>
      </c>
      <c r="F227" s="492">
        <f t="shared" si="93"/>
        <v>0</v>
      </c>
      <c r="G227" s="66">
        <f t="shared" ref="G227:BR229" si="97">IFERROR($D227*G53,0)</f>
        <v>0</v>
      </c>
      <c r="H227" s="66">
        <f t="shared" si="97"/>
        <v>0</v>
      </c>
      <c r="I227" s="66">
        <f t="shared" si="97"/>
        <v>0</v>
      </c>
      <c r="J227" s="66">
        <f t="shared" si="97"/>
        <v>0</v>
      </c>
      <c r="K227" s="66">
        <f t="shared" si="97"/>
        <v>0</v>
      </c>
      <c r="L227" s="66">
        <f t="shared" si="97"/>
        <v>0</v>
      </c>
      <c r="M227" s="66">
        <f t="shared" si="97"/>
        <v>0</v>
      </c>
      <c r="N227" s="66">
        <f t="shared" si="97"/>
        <v>0</v>
      </c>
      <c r="O227" s="66">
        <f t="shared" si="97"/>
        <v>0</v>
      </c>
      <c r="P227" s="66">
        <f t="shared" si="97"/>
        <v>0</v>
      </c>
      <c r="Q227" s="66">
        <f t="shared" si="97"/>
        <v>0</v>
      </c>
      <c r="R227" s="66">
        <f t="shared" si="97"/>
        <v>0</v>
      </c>
      <c r="S227" s="66">
        <f t="shared" si="97"/>
        <v>0</v>
      </c>
      <c r="T227" s="66">
        <f t="shared" si="97"/>
        <v>0</v>
      </c>
      <c r="U227" s="66">
        <f t="shared" si="97"/>
        <v>0</v>
      </c>
      <c r="V227" s="66">
        <f t="shared" si="97"/>
        <v>0</v>
      </c>
      <c r="W227" s="66">
        <f t="shared" si="97"/>
        <v>0</v>
      </c>
      <c r="X227" s="66">
        <f t="shared" si="97"/>
        <v>0</v>
      </c>
      <c r="Y227" s="66">
        <f t="shared" si="97"/>
        <v>0</v>
      </c>
      <c r="Z227" s="66">
        <f t="shared" si="97"/>
        <v>0</v>
      </c>
      <c r="AA227" s="66">
        <f t="shared" si="97"/>
        <v>0</v>
      </c>
      <c r="AB227" s="66">
        <f t="shared" si="97"/>
        <v>0</v>
      </c>
      <c r="AC227" s="66">
        <f t="shared" si="97"/>
        <v>0</v>
      </c>
      <c r="AD227" s="66">
        <f t="shared" si="97"/>
        <v>0</v>
      </c>
      <c r="AE227" s="66">
        <f t="shared" si="97"/>
        <v>0</v>
      </c>
      <c r="AF227" s="66">
        <f t="shared" si="97"/>
        <v>0</v>
      </c>
      <c r="AG227" s="66">
        <f t="shared" si="97"/>
        <v>0</v>
      </c>
      <c r="AH227" s="66">
        <f t="shared" si="97"/>
        <v>0</v>
      </c>
      <c r="AI227" s="66">
        <f t="shared" si="97"/>
        <v>0</v>
      </c>
      <c r="AJ227" s="66">
        <f t="shared" si="97"/>
        <v>0</v>
      </c>
      <c r="AK227" s="66">
        <f t="shared" si="97"/>
        <v>0</v>
      </c>
      <c r="AL227" s="66">
        <f t="shared" si="97"/>
        <v>0</v>
      </c>
      <c r="AM227" s="66">
        <f t="shared" si="97"/>
        <v>0</v>
      </c>
      <c r="AN227" s="66">
        <f t="shared" si="97"/>
        <v>0</v>
      </c>
      <c r="AO227" s="66">
        <f t="shared" si="97"/>
        <v>0</v>
      </c>
      <c r="AP227" s="66">
        <f t="shared" si="97"/>
        <v>0</v>
      </c>
      <c r="AQ227" s="66">
        <f t="shared" si="97"/>
        <v>0</v>
      </c>
      <c r="AR227" s="66">
        <f t="shared" si="97"/>
        <v>0</v>
      </c>
      <c r="AS227" s="66">
        <f t="shared" si="97"/>
        <v>0</v>
      </c>
      <c r="AT227" s="66">
        <f t="shared" si="97"/>
        <v>0</v>
      </c>
      <c r="AU227" s="66">
        <f t="shared" si="97"/>
        <v>0</v>
      </c>
      <c r="AV227" s="66">
        <f t="shared" si="97"/>
        <v>0</v>
      </c>
      <c r="AW227" s="66">
        <f t="shared" si="97"/>
        <v>0</v>
      </c>
      <c r="AX227" s="66">
        <f t="shared" si="97"/>
        <v>0</v>
      </c>
      <c r="AY227" s="66">
        <f t="shared" si="97"/>
        <v>0</v>
      </c>
      <c r="AZ227" s="66">
        <f t="shared" si="97"/>
        <v>0</v>
      </c>
      <c r="BA227" s="66">
        <f t="shared" si="97"/>
        <v>0</v>
      </c>
      <c r="BB227" s="66">
        <f t="shared" si="97"/>
        <v>0</v>
      </c>
      <c r="BC227" s="66">
        <f t="shared" si="97"/>
        <v>0</v>
      </c>
      <c r="BD227" s="66">
        <f t="shared" si="97"/>
        <v>0</v>
      </c>
      <c r="BE227" s="66">
        <f t="shared" si="97"/>
        <v>0</v>
      </c>
      <c r="BF227" s="66">
        <f t="shared" si="97"/>
        <v>0</v>
      </c>
      <c r="BG227" s="66">
        <f t="shared" si="97"/>
        <v>0</v>
      </c>
      <c r="BH227" s="66">
        <f t="shared" si="97"/>
        <v>0</v>
      </c>
      <c r="BI227" s="66">
        <f t="shared" si="97"/>
        <v>0</v>
      </c>
      <c r="BJ227" s="66">
        <f t="shared" si="97"/>
        <v>0</v>
      </c>
      <c r="BK227" s="66">
        <f t="shared" si="97"/>
        <v>0</v>
      </c>
      <c r="BL227" s="66">
        <f t="shared" si="97"/>
        <v>0</v>
      </c>
      <c r="BM227" s="66">
        <f t="shared" si="97"/>
        <v>0</v>
      </c>
      <c r="BN227" s="66">
        <f t="shared" si="97"/>
        <v>0</v>
      </c>
      <c r="BO227" s="66">
        <f t="shared" si="97"/>
        <v>0</v>
      </c>
      <c r="BP227" s="66">
        <f t="shared" si="97"/>
        <v>0</v>
      </c>
      <c r="BQ227" s="66">
        <f t="shared" si="97"/>
        <v>0</v>
      </c>
      <c r="BR227" s="66">
        <f t="shared" si="97"/>
        <v>0</v>
      </c>
      <c r="BS227" s="66">
        <f t="shared" si="95"/>
        <v>0</v>
      </c>
      <c r="BT227" s="66">
        <f t="shared" si="95"/>
        <v>0</v>
      </c>
      <c r="BU227" s="66">
        <f t="shared" si="95"/>
        <v>0</v>
      </c>
      <c r="BV227" s="66">
        <f t="shared" si="95"/>
        <v>0</v>
      </c>
      <c r="BW227" s="66">
        <f t="shared" si="95"/>
        <v>0</v>
      </c>
      <c r="BX227" s="66">
        <f t="shared" si="95"/>
        <v>0</v>
      </c>
      <c r="BY227" s="66">
        <f t="shared" si="95"/>
        <v>0</v>
      </c>
      <c r="BZ227" s="66">
        <f t="shared" si="95"/>
        <v>0</v>
      </c>
      <c r="CA227" s="66">
        <f t="shared" si="95"/>
        <v>0</v>
      </c>
      <c r="CB227" s="66">
        <f t="shared" si="95"/>
        <v>0</v>
      </c>
      <c r="CC227" s="66">
        <f t="shared" si="95"/>
        <v>0</v>
      </c>
      <c r="CD227" s="66">
        <f t="shared" si="95"/>
        <v>0</v>
      </c>
      <c r="CE227" s="66">
        <f t="shared" si="95"/>
        <v>0</v>
      </c>
      <c r="CF227" s="66">
        <f t="shared" si="95"/>
        <v>0</v>
      </c>
      <c r="CG227" s="66">
        <f t="shared" si="95"/>
        <v>0</v>
      </c>
      <c r="CH227" s="66">
        <f t="shared" si="95"/>
        <v>0</v>
      </c>
      <c r="CI227" s="66">
        <f t="shared" si="95"/>
        <v>0</v>
      </c>
      <c r="CJ227" s="66">
        <f t="shared" si="95"/>
        <v>0</v>
      </c>
      <c r="CK227" s="66">
        <f t="shared" si="95"/>
        <v>0</v>
      </c>
      <c r="CL227" s="66">
        <f t="shared" si="95"/>
        <v>0</v>
      </c>
      <c r="CM227" s="66">
        <f t="shared" si="95"/>
        <v>0</v>
      </c>
      <c r="CN227" s="66">
        <f t="shared" si="95"/>
        <v>0</v>
      </c>
      <c r="CO227" s="66">
        <f t="shared" si="95"/>
        <v>0</v>
      </c>
      <c r="CP227" s="66">
        <f t="shared" si="95"/>
        <v>0</v>
      </c>
      <c r="CQ227" s="66">
        <f t="shared" si="95"/>
        <v>0</v>
      </c>
      <c r="CR227" s="66">
        <f t="shared" si="95"/>
        <v>0</v>
      </c>
      <c r="CS227" s="66">
        <f t="shared" si="95"/>
        <v>0</v>
      </c>
      <c r="CT227" s="3"/>
    </row>
    <row r="228" spans="3:98" customFormat="1" hidden="1" x14ac:dyDescent="0.35">
      <c r="C228" s="81" t="str">
        <f t="shared" si="91"/>
        <v/>
      </c>
      <c r="D228" s="17" t="str">
        <f t="shared" si="92"/>
        <v/>
      </c>
      <c r="E228" s="492">
        <f>G228+NPV(G.Asm!$F$40,H228:INDEX(H228:CS228,RP))</f>
        <v>0</v>
      </c>
      <c r="F228" s="492">
        <f t="shared" si="93"/>
        <v>0</v>
      </c>
      <c r="G228" s="66">
        <f t="shared" si="97"/>
        <v>0</v>
      </c>
      <c r="H228" s="66">
        <f t="shared" si="97"/>
        <v>0</v>
      </c>
      <c r="I228" s="66">
        <f t="shared" si="97"/>
        <v>0</v>
      </c>
      <c r="J228" s="66">
        <f t="shared" si="97"/>
        <v>0</v>
      </c>
      <c r="K228" s="66">
        <f t="shared" si="97"/>
        <v>0</v>
      </c>
      <c r="L228" s="66">
        <f t="shared" si="97"/>
        <v>0</v>
      </c>
      <c r="M228" s="66">
        <f t="shared" si="97"/>
        <v>0</v>
      </c>
      <c r="N228" s="66">
        <f t="shared" si="97"/>
        <v>0</v>
      </c>
      <c r="O228" s="66">
        <f t="shared" si="97"/>
        <v>0</v>
      </c>
      <c r="P228" s="66">
        <f t="shared" si="97"/>
        <v>0</v>
      </c>
      <c r="Q228" s="66">
        <f t="shared" si="97"/>
        <v>0</v>
      </c>
      <c r="R228" s="66">
        <f t="shared" si="97"/>
        <v>0</v>
      </c>
      <c r="S228" s="66">
        <f t="shared" si="97"/>
        <v>0</v>
      </c>
      <c r="T228" s="66">
        <f t="shared" si="97"/>
        <v>0</v>
      </c>
      <c r="U228" s="66">
        <f t="shared" si="97"/>
        <v>0</v>
      </c>
      <c r="V228" s="66">
        <f t="shared" si="97"/>
        <v>0</v>
      </c>
      <c r="W228" s="66">
        <f t="shared" si="97"/>
        <v>0</v>
      </c>
      <c r="X228" s="66">
        <f t="shared" si="97"/>
        <v>0</v>
      </c>
      <c r="Y228" s="66">
        <f t="shared" si="97"/>
        <v>0</v>
      </c>
      <c r="Z228" s="66">
        <f t="shared" si="97"/>
        <v>0</v>
      </c>
      <c r="AA228" s="66">
        <f t="shared" si="97"/>
        <v>0</v>
      </c>
      <c r="AB228" s="66">
        <f t="shared" si="97"/>
        <v>0</v>
      </c>
      <c r="AC228" s="66">
        <f t="shared" si="97"/>
        <v>0</v>
      </c>
      <c r="AD228" s="66">
        <f t="shared" si="97"/>
        <v>0</v>
      </c>
      <c r="AE228" s="66">
        <f t="shared" si="97"/>
        <v>0</v>
      </c>
      <c r="AF228" s="66">
        <f t="shared" si="97"/>
        <v>0</v>
      </c>
      <c r="AG228" s="66">
        <f t="shared" si="97"/>
        <v>0</v>
      </c>
      <c r="AH228" s="66">
        <f t="shared" si="97"/>
        <v>0</v>
      </c>
      <c r="AI228" s="66">
        <f t="shared" si="97"/>
        <v>0</v>
      </c>
      <c r="AJ228" s="66">
        <f t="shared" si="97"/>
        <v>0</v>
      </c>
      <c r="AK228" s="66">
        <f t="shared" si="97"/>
        <v>0</v>
      </c>
      <c r="AL228" s="66">
        <f t="shared" si="97"/>
        <v>0</v>
      </c>
      <c r="AM228" s="66">
        <f t="shared" si="97"/>
        <v>0</v>
      </c>
      <c r="AN228" s="66">
        <f t="shared" si="97"/>
        <v>0</v>
      </c>
      <c r="AO228" s="66">
        <f t="shared" si="97"/>
        <v>0</v>
      </c>
      <c r="AP228" s="66">
        <f t="shared" si="97"/>
        <v>0</v>
      </c>
      <c r="AQ228" s="66">
        <f t="shared" si="97"/>
        <v>0</v>
      </c>
      <c r="AR228" s="66">
        <f t="shared" si="97"/>
        <v>0</v>
      </c>
      <c r="AS228" s="66">
        <f t="shared" si="97"/>
        <v>0</v>
      </c>
      <c r="AT228" s="66">
        <f t="shared" si="97"/>
        <v>0</v>
      </c>
      <c r="AU228" s="66">
        <f t="shared" si="97"/>
        <v>0</v>
      </c>
      <c r="AV228" s="66">
        <f t="shared" si="97"/>
        <v>0</v>
      </c>
      <c r="AW228" s="66">
        <f t="shared" si="97"/>
        <v>0</v>
      </c>
      <c r="AX228" s="66">
        <f t="shared" si="97"/>
        <v>0</v>
      </c>
      <c r="AY228" s="66">
        <f t="shared" si="97"/>
        <v>0</v>
      </c>
      <c r="AZ228" s="66">
        <f t="shared" si="97"/>
        <v>0</v>
      </c>
      <c r="BA228" s="66">
        <f t="shared" si="97"/>
        <v>0</v>
      </c>
      <c r="BB228" s="66">
        <f t="shared" si="97"/>
        <v>0</v>
      </c>
      <c r="BC228" s="66">
        <f t="shared" si="97"/>
        <v>0</v>
      </c>
      <c r="BD228" s="66">
        <f t="shared" si="97"/>
        <v>0</v>
      </c>
      <c r="BE228" s="66">
        <f t="shared" si="97"/>
        <v>0</v>
      </c>
      <c r="BF228" s="66">
        <f t="shared" si="97"/>
        <v>0</v>
      </c>
      <c r="BG228" s="66">
        <f t="shared" si="97"/>
        <v>0</v>
      </c>
      <c r="BH228" s="66">
        <f t="shared" si="97"/>
        <v>0</v>
      </c>
      <c r="BI228" s="66">
        <f t="shared" si="97"/>
        <v>0</v>
      </c>
      <c r="BJ228" s="66">
        <f t="shared" si="97"/>
        <v>0</v>
      </c>
      <c r="BK228" s="66">
        <f t="shared" si="97"/>
        <v>0</v>
      </c>
      <c r="BL228" s="66">
        <f t="shared" si="97"/>
        <v>0</v>
      </c>
      <c r="BM228" s="66">
        <f t="shared" si="97"/>
        <v>0</v>
      </c>
      <c r="BN228" s="66">
        <f t="shared" si="97"/>
        <v>0</v>
      </c>
      <c r="BO228" s="66">
        <f t="shared" si="97"/>
        <v>0</v>
      </c>
      <c r="BP228" s="66">
        <f t="shared" si="97"/>
        <v>0</v>
      </c>
      <c r="BQ228" s="66">
        <f t="shared" si="97"/>
        <v>0</v>
      </c>
      <c r="BR228" s="66">
        <f t="shared" si="97"/>
        <v>0</v>
      </c>
      <c r="BS228" s="66">
        <f t="shared" si="95"/>
        <v>0</v>
      </c>
      <c r="BT228" s="66">
        <f t="shared" si="95"/>
        <v>0</v>
      </c>
      <c r="BU228" s="66">
        <f t="shared" si="95"/>
        <v>0</v>
      </c>
      <c r="BV228" s="66">
        <f t="shared" si="95"/>
        <v>0</v>
      </c>
      <c r="BW228" s="66">
        <f t="shared" si="95"/>
        <v>0</v>
      </c>
      <c r="BX228" s="66">
        <f t="shared" si="95"/>
        <v>0</v>
      </c>
      <c r="BY228" s="66">
        <f t="shared" si="95"/>
        <v>0</v>
      </c>
      <c r="BZ228" s="66">
        <f t="shared" si="95"/>
        <v>0</v>
      </c>
      <c r="CA228" s="66">
        <f t="shared" si="95"/>
        <v>0</v>
      </c>
      <c r="CB228" s="66">
        <f t="shared" si="95"/>
        <v>0</v>
      </c>
      <c r="CC228" s="66">
        <f t="shared" si="95"/>
        <v>0</v>
      </c>
      <c r="CD228" s="66">
        <f t="shared" si="95"/>
        <v>0</v>
      </c>
      <c r="CE228" s="66">
        <f t="shared" ref="CE228:CS228" si="98">IFERROR($D228*CE54,0)</f>
        <v>0</v>
      </c>
      <c r="CF228" s="66">
        <f t="shared" si="98"/>
        <v>0</v>
      </c>
      <c r="CG228" s="66">
        <f t="shared" si="98"/>
        <v>0</v>
      </c>
      <c r="CH228" s="66">
        <f t="shared" si="98"/>
        <v>0</v>
      </c>
      <c r="CI228" s="66">
        <f t="shared" si="98"/>
        <v>0</v>
      </c>
      <c r="CJ228" s="66">
        <f t="shared" si="98"/>
        <v>0</v>
      </c>
      <c r="CK228" s="66">
        <f t="shared" si="98"/>
        <v>0</v>
      </c>
      <c r="CL228" s="66">
        <f t="shared" si="98"/>
        <v>0</v>
      </c>
      <c r="CM228" s="66">
        <f t="shared" si="98"/>
        <v>0</v>
      </c>
      <c r="CN228" s="66">
        <f t="shared" si="98"/>
        <v>0</v>
      </c>
      <c r="CO228" s="66">
        <f t="shared" si="98"/>
        <v>0</v>
      </c>
      <c r="CP228" s="66">
        <f t="shared" si="98"/>
        <v>0</v>
      </c>
      <c r="CQ228" s="66">
        <f t="shared" si="98"/>
        <v>0</v>
      </c>
      <c r="CR228" s="66">
        <f t="shared" si="98"/>
        <v>0</v>
      </c>
      <c r="CS228" s="66">
        <f t="shared" si="98"/>
        <v>0</v>
      </c>
      <c r="CT228" s="3"/>
    </row>
    <row r="229" spans="3:98" customFormat="1" hidden="1" x14ac:dyDescent="0.35">
      <c r="C229" s="81" t="str">
        <f t="shared" si="91"/>
        <v/>
      </c>
      <c r="D229" s="17" t="str">
        <f t="shared" si="92"/>
        <v/>
      </c>
      <c r="E229" s="492">
        <f>G229+NPV(G.Asm!$F$40,H229:INDEX(H229:CS229,RP))</f>
        <v>0</v>
      </c>
      <c r="F229" s="492">
        <f t="shared" si="93"/>
        <v>0</v>
      </c>
      <c r="G229" s="66">
        <f t="shared" si="97"/>
        <v>0</v>
      </c>
      <c r="H229" s="66">
        <f t="shared" si="97"/>
        <v>0</v>
      </c>
      <c r="I229" s="66">
        <f t="shared" si="97"/>
        <v>0</v>
      </c>
      <c r="J229" s="66">
        <f t="shared" si="97"/>
        <v>0</v>
      </c>
      <c r="K229" s="66">
        <f t="shared" si="97"/>
        <v>0</v>
      </c>
      <c r="L229" s="66">
        <f t="shared" si="97"/>
        <v>0</v>
      </c>
      <c r="M229" s="66">
        <f t="shared" si="97"/>
        <v>0</v>
      </c>
      <c r="N229" s="66">
        <f t="shared" si="97"/>
        <v>0</v>
      </c>
      <c r="O229" s="66">
        <f t="shared" si="97"/>
        <v>0</v>
      </c>
      <c r="P229" s="66">
        <f t="shared" si="97"/>
        <v>0</v>
      </c>
      <c r="Q229" s="66">
        <f t="shared" si="97"/>
        <v>0</v>
      </c>
      <c r="R229" s="66">
        <f t="shared" si="97"/>
        <v>0</v>
      </c>
      <c r="S229" s="66">
        <f t="shared" si="97"/>
        <v>0</v>
      </c>
      <c r="T229" s="66">
        <f t="shared" si="97"/>
        <v>0</v>
      </c>
      <c r="U229" s="66">
        <f t="shared" si="97"/>
        <v>0</v>
      </c>
      <c r="V229" s="66">
        <f t="shared" si="97"/>
        <v>0</v>
      </c>
      <c r="W229" s="66">
        <f t="shared" si="97"/>
        <v>0</v>
      </c>
      <c r="X229" s="66">
        <f t="shared" si="97"/>
        <v>0</v>
      </c>
      <c r="Y229" s="66">
        <f t="shared" si="97"/>
        <v>0</v>
      </c>
      <c r="Z229" s="66">
        <f t="shared" si="97"/>
        <v>0</v>
      </c>
      <c r="AA229" s="66">
        <f t="shared" si="97"/>
        <v>0</v>
      </c>
      <c r="AB229" s="66">
        <f t="shared" si="97"/>
        <v>0</v>
      </c>
      <c r="AC229" s="66">
        <f t="shared" si="97"/>
        <v>0</v>
      </c>
      <c r="AD229" s="66">
        <f t="shared" si="97"/>
        <v>0</v>
      </c>
      <c r="AE229" s="66">
        <f t="shared" si="97"/>
        <v>0</v>
      </c>
      <c r="AF229" s="66">
        <f t="shared" si="97"/>
        <v>0</v>
      </c>
      <c r="AG229" s="66">
        <f t="shared" si="97"/>
        <v>0</v>
      </c>
      <c r="AH229" s="66">
        <f t="shared" si="97"/>
        <v>0</v>
      </c>
      <c r="AI229" s="66">
        <f t="shared" si="97"/>
        <v>0</v>
      </c>
      <c r="AJ229" s="66">
        <f t="shared" si="97"/>
        <v>0</v>
      </c>
      <c r="AK229" s="66">
        <f t="shared" si="97"/>
        <v>0</v>
      </c>
      <c r="AL229" s="66">
        <f t="shared" si="97"/>
        <v>0</v>
      </c>
      <c r="AM229" s="66">
        <f t="shared" si="97"/>
        <v>0</v>
      </c>
      <c r="AN229" s="66">
        <f t="shared" si="97"/>
        <v>0</v>
      </c>
      <c r="AO229" s="66">
        <f t="shared" si="97"/>
        <v>0</v>
      </c>
      <c r="AP229" s="66">
        <f t="shared" si="97"/>
        <v>0</v>
      </c>
      <c r="AQ229" s="66">
        <f t="shared" si="97"/>
        <v>0</v>
      </c>
      <c r="AR229" s="66">
        <f t="shared" si="97"/>
        <v>0</v>
      </c>
      <c r="AS229" s="66">
        <f t="shared" si="97"/>
        <v>0</v>
      </c>
      <c r="AT229" s="66">
        <f t="shared" si="97"/>
        <v>0</v>
      </c>
      <c r="AU229" s="66">
        <f t="shared" si="97"/>
        <v>0</v>
      </c>
      <c r="AV229" s="66">
        <f t="shared" si="97"/>
        <v>0</v>
      </c>
      <c r="AW229" s="66">
        <f t="shared" si="97"/>
        <v>0</v>
      </c>
      <c r="AX229" s="66">
        <f t="shared" si="97"/>
        <v>0</v>
      </c>
      <c r="AY229" s="66">
        <f t="shared" si="97"/>
        <v>0</v>
      </c>
      <c r="AZ229" s="66">
        <f t="shared" si="97"/>
        <v>0</v>
      </c>
      <c r="BA229" s="66">
        <f t="shared" si="97"/>
        <v>0</v>
      </c>
      <c r="BB229" s="66">
        <f t="shared" si="97"/>
        <v>0</v>
      </c>
      <c r="BC229" s="66">
        <f t="shared" si="97"/>
        <v>0</v>
      </c>
      <c r="BD229" s="66">
        <f t="shared" si="97"/>
        <v>0</v>
      </c>
      <c r="BE229" s="66">
        <f t="shared" si="97"/>
        <v>0</v>
      </c>
      <c r="BF229" s="66">
        <f t="shared" si="97"/>
        <v>0</v>
      </c>
      <c r="BG229" s="66">
        <f t="shared" si="97"/>
        <v>0</v>
      </c>
      <c r="BH229" s="66">
        <f t="shared" si="97"/>
        <v>0</v>
      </c>
      <c r="BI229" s="66">
        <f t="shared" si="97"/>
        <v>0</v>
      </c>
      <c r="BJ229" s="66">
        <f t="shared" si="97"/>
        <v>0</v>
      </c>
      <c r="BK229" s="66">
        <f t="shared" si="97"/>
        <v>0</v>
      </c>
      <c r="BL229" s="66">
        <f t="shared" si="97"/>
        <v>0</v>
      </c>
      <c r="BM229" s="66">
        <f t="shared" si="97"/>
        <v>0</v>
      </c>
      <c r="BN229" s="66">
        <f t="shared" si="97"/>
        <v>0</v>
      </c>
      <c r="BO229" s="66">
        <f t="shared" si="97"/>
        <v>0</v>
      </c>
      <c r="BP229" s="66">
        <f t="shared" si="97"/>
        <v>0</v>
      </c>
      <c r="BQ229" s="66">
        <f t="shared" si="97"/>
        <v>0</v>
      </c>
      <c r="BR229" s="66">
        <f t="shared" si="97"/>
        <v>0</v>
      </c>
      <c r="BS229" s="66">
        <f t="shared" ref="BS229:CS229" si="99">IFERROR($D229*BS55,0)</f>
        <v>0</v>
      </c>
      <c r="BT229" s="66">
        <f t="shared" si="99"/>
        <v>0</v>
      </c>
      <c r="BU229" s="66">
        <f t="shared" si="99"/>
        <v>0</v>
      </c>
      <c r="BV229" s="66">
        <f t="shared" si="99"/>
        <v>0</v>
      </c>
      <c r="BW229" s="66">
        <f t="shared" si="99"/>
        <v>0</v>
      </c>
      <c r="BX229" s="66">
        <f t="shared" si="99"/>
        <v>0</v>
      </c>
      <c r="BY229" s="66">
        <f t="shared" si="99"/>
        <v>0</v>
      </c>
      <c r="BZ229" s="66">
        <f t="shared" si="99"/>
        <v>0</v>
      </c>
      <c r="CA229" s="66">
        <f t="shared" si="99"/>
        <v>0</v>
      </c>
      <c r="CB229" s="66">
        <f t="shared" si="99"/>
        <v>0</v>
      </c>
      <c r="CC229" s="66">
        <f t="shared" si="99"/>
        <v>0</v>
      </c>
      <c r="CD229" s="66">
        <f t="shared" si="99"/>
        <v>0</v>
      </c>
      <c r="CE229" s="66">
        <f t="shared" si="99"/>
        <v>0</v>
      </c>
      <c r="CF229" s="66">
        <f t="shared" si="99"/>
        <v>0</v>
      </c>
      <c r="CG229" s="66">
        <f t="shared" si="99"/>
        <v>0</v>
      </c>
      <c r="CH229" s="66">
        <f t="shared" si="99"/>
        <v>0</v>
      </c>
      <c r="CI229" s="66">
        <f t="shared" si="99"/>
        <v>0</v>
      </c>
      <c r="CJ229" s="66">
        <f t="shared" si="99"/>
        <v>0</v>
      </c>
      <c r="CK229" s="66">
        <f t="shared" si="99"/>
        <v>0</v>
      </c>
      <c r="CL229" s="66">
        <f t="shared" si="99"/>
        <v>0</v>
      </c>
      <c r="CM229" s="66">
        <f t="shared" si="99"/>
        <v>0</v>
      </c>
      <c r="CN229" s="66">
        <f t="shared" si="99"/>
        <v>0</v>
      </c>
      <c r="CO229" s="66">
        <f t="shared" si="99"/>
        <v>0</v>
      </c>
      <c r="CP229" s="66">
        <f t="shared" si="99"/>
        <v>0</v>
      </c>
      <c r="CQ229" s="66">
        <f t="shared" si="99"/>
        <v>0</v>
      </c>
      <c r="CR229" s="66">
        <f t="shared" si="99"/>
        <v>0</v>
      </c>
      <c r="CS229" s="66">
        <f t="shared" si="99"/>
        <v>0</v>
      </c>
      <c r="CT229" s="3"/>
    </row>
    <row r="230" spans="3:98" customFormat="1" hidden="1" x14ac:dyDescent="0.35">
      <c r="C230" s="81" t="str">
        <f>IF(OR(ISBLANK(C57),C57="Spare"),"",C57)</f>
        <v/>
      </c>
      <c r="D230" s="17" t="str">
        <f t="shared" si="92"/>
        <v/>
      </c>
      <c r="E230" s="492">
        <f>G230+NPV(G.Asm!$F$40,H230:INDEX(H230:CS230,RP))</f>
        <v>0</v>
      </c>
      <c r="F230" s="492">
        <f t="shared" si="93"/>
        <v>0</v>
      </c>
      <c r="G230" s="66">
        <f t="shared" ref="G230:BR230" si="100">IFERROR($D230*G57,0)</f>
        <v>0</v>
      </c>
      <c r="H230" s="66">
        <f t="shared" si="100"/>
        <v>0</v>
      </c>
      <c r="I230" s="66">
        <f t="shared" si="100"/>
        <v>0</v>
      </c>
      <c r="J230" s="66">
        <f t="shared" si="100"/>
        <v>0</v>
      </c>
      <c r="K230" s="66">
        <f t="shared" si="100"/>
        <v>0</v>
      </c>
      <c r="L230" s="66">
        <f t="shared" si="100"/>
        <v>0</v>
      </c>
      <c r="M230" s="66">
        <f t="shared" si="100"/>
        <v>0</v>
      </c>
      <c r="N230" s="66">
        <f t="shared" si="100"/>
        <v>0</v>
      </c>
      <c r="O230" s="66">
        <f t="shared" si="100"/>
        <v>0</v>
      </c>
      <c r="P230" s="66">
        <f t="shared" si="100"/>
        <v>0</v>
      </c>
      <c r="Q230" s="66">
        <f t="shared" si="100"/>
        <v>0</v>
      </c>
      <c r="R230" s="66">
        <f t="shared" si="100"/>
        <v>0</v>
      </c>
      <c r="S230" s="66">
        <f t="shared" si="100"/>
        <v>0</v>
      </c>
      <c r="T230" s="66">
        <f t="shared" si="100"/>
        <v>0</v>
      </c>
      <c r="U230" s="66">
        <f t="shared" si="100"/>
        <v>0</v>
      </c>
      <c r="V230" s="66">
        <f t="shared" si="100"/>
        <v>0</v>
      </c>
      <c r="W230" s="66">
        <f t="shared" si="100"/>
        <v>0</v>
      </c>
      <c r="X230" s="66">
        <f t="shared" si="100"/>
        <v>0</v>
      </c>
      <c r="Y230" s="66">
        <f t="shared" si="100"/>
        <v>0</v>
      </c>
      <c r="Z230" s="66">
        <f t="shared" si="100"/>
        <v>0</v>
      </c>
      <c r="AA230" s="66">
        <f t="shared" si="100"/>
        <v>0</v>
      </c>
      <c r="AB230" s="66">
        <f t="shared" si="100"/>
        <v>0</v>
      </c>
      <c r="AC230" s="66">
        <f t="shared" si="100"/>
        <v>0</v>
      </c>
      <c r="AD230" s="66">
        <f t="shared" si="100"/>
        <v>0</v>
      </c>
      <c r="AE230" s="66">
        <f t="shared" si="100"/>
        <v>0</v>
      </c>
      <c r="AF230" s="66">
        <f t="shared" si="100"/>
        <v>0</v>
      </c>
      <c r="AG230" s="66">
        <f t="shared" si="100"/>
        <v>0</v>
      </c>
      <c r="AH230" s="66">
        <f t="shared" si="100"/>
        <v>0</v>
      </c>
      <c r="AI230" s="66">
        <f t="shared" si="100"/>
        <v>0</v>
      </c>
      <c r="AJ230" s="66">
        <f t="shared" si="100"/>
        <v>0</v>
      </c>
      <c r="AK230" s="66">
        <f t="shared" si="100"/>
        <v>0</v>
      </c>
      <c r="AL230" s="66">
        <f t="shared" si="100"/>
        <v>0</v>
      </c>
      <c r="AM230" s="66">
        <f t="shared" si="100"/>
        <v>0</v>
      </c>
      <c r="AN230" s="66">
        <f t="shared" si="100"/>
        <v>0</v>
      </c>
      <c r="AO230" s="66">
        <f t="shared" si="100"/>
        <v>0</v>
      </c>
      <c r="AP230" s="66">
        <f t="shared" si="100"/>
        <v>0</v>
      </c>
      <c r="AQ230" s="66">
        <f t="shared" si="100"/>
        <v>0</v>
      </c>
      <c r="AR230" s="66">
        <f t="shared" si="100"/>
        <v>0</v>
      </c>
      <c r="AS230" s="66">
        <f t="shared" si="100"/>
        <v>0</v>
      </c>
      <c r="AT230" s="66">
        <f t="shared" si="100"/>
        <v>0</v>
      </c>
      <c r="AU230" s="66">
        <f t="shared" si="100"/>
        <v>0</v>
      </c>
      <c r="AV230" s="66">
        <f t="shared" si="100"/>
        <v>0</v>
      </c>
      <c r="AW230" s="66">
        <f t="shared" si="100"/>
        <v>0</v>
      </c>
      <c r="AX230" s="66">
        <f t="shared" si="100"/>
        <v>0</v>
      </c>
      <c r="AY230" s="66">
        <f t="shared" si="100"/>
        <v>0</v>
      </c>
      <c r="AZ230" s="66">
        <f t="shared" si="100"/>
        <v>0</v>
      </c>
      <c r="BA230" s="66">
        <f t="shared" si="100"/>
        <v>0</v>
      </c>
      <c r="BB230" s="66">
        <f t="shared" si="100"/>
        <v>0</v>
      </c>
      <c r="BC230" s="66">
        <f t="shared" si="100"/>
        <v>0</v>
      </c>
      <c r="BD230" s="66">
        <f t="shared" si="100"/>
        <v>0</v>
      </c>
      <c r="BE230" s="66">
        <f t="shared" si="100"/>
        <v>0</v>
      </c>
      <c r="BF230" s="66">
        <f t="shared" si="100"/>
        <v>0</v>
      </c>
      <c r="BG230" s="66">
        <f t="shared" si="100"/>
        <v>0</v>
      </c>
      <c r="BH230" s="66">
        <f t="shared" si="100"/>
        <v>0</v>
      </c>
      <c r="BI230" s="66">
        <f t="shared" si="100"/>
        <v>0</v>
      </c>
      <c r="BJ230" s="66">
        <f t="shared" si="100"/>
        <v>0</v>
      </c>
      <c r="BK230" s="66">
        <f t="shared" si="100"/>
        <v>0</v>
      </c>
      <c r="BL230" s="66">
        <f t="shared" si="100"/>
        <v>0</v>
      </c>
      <c r="BM230" s="66">
        <f t="shared" si="100"/>
        <v>0</v>
      </c>
      <c r="BN230" s="66">
        <f t="shared" si="100"/>
        <v>0</v>
      </c>
      <c r="BO230" s="66">
        <f t="shared" si="100"/>
        <v>0</v>
      </c>
      <c r="BP230" s="66">
        <f t="shared" si="100"/>
        <v>0</v>
      </c>
      <c r="BQ230" s="66">
        <f t="shared" si="100"/>
        <v>0</v>
      </c>
      <c r="BR230" s="66">
        <f t="shared" si="100"/>
        <v>0</v>
      </c>
      <c r="BS230" s="66">
        <f t="shared" ref="BS230:CS230" si="101">IFERROR($D230*BS57,0)</f>
        <v>0</v>
      </c>
      <c r="BT230" s="66">
        <f t="shared" si="101"/>
        <v>0</v>
      </c>
      <c r="BU230" s="66">
        <f t="shared" si="101"/>
        <v>0</v>
      </c>
      <c r="BV230" s="66">
        <f t="shared" si="101"/>
        <v>0</v>
      </c>
      <c r="BW230" s="66">
        <f t="shared" si="101"/>
        <v>0</v>
      </c>
      <c r="BX230" s="66">
        <f t="shared" si="101"/>
        <v>0</v>
      </c>
      <c r="BY230" s="66">
        <f t="shared" si="101"/>
        <v>0</v>
      </c>
      <c r="BZ230" s="66">
        <f t="shared" si="101"/>
        <v>0</v>
      </c>
      <c r="CA230" s="66">
        <f t="shared" si="101"/>
        <v>0</v>
      </c>
      <c r="CB230" s="66">
        <f t="shared" si="101"/>
        <v>0</v>
      </c>
      <c r="CC230" s="66">
        <f t="shared" si="101"/>
        <v>0</v>
      </c>
      <c r="CD230" s="66">
        <f t="shared" si="101"/>
        <v>0</v>
      </c>
      <c r="CE230" s="66">
        <f t="shared" si="101"/>
        <v>0</v>
      </c>
      <c r="CF230" s="66">
        <f t="shared" si="101"/>
        <v>0</v>
      </c>
      <c r="CG230" s="66">
        <f t="shared" si="101"/>
        <v>0</v>
      </c>
      <c r="CH230" s="66">
        <f t="shared" si="101"/>
        <v>0</v>
      </c>
      <c r="CI230" s="66">
        <f t="shared" si="101"/>
        <v>0</v>
      </c>
      <c r="CJ230" s="66">
        <f t="shared" si="101"/>
        <v>0</v>
      </c>
      <c r="CK230" s="66">
        <f t="shared" si="101"/>
        <v>0</v>
      </c>
      <c r="CL230" s="66">
        <f t="shared" si="101"/>
        <v>0</v>
      </c>
      <c r="CM230" s="66">
        <f t="shared" si="101"/>
        <v>0</v>
      </c>
      <c r="CN230" s="66">
        <f t="shared" si="101"/>
        <v>0</v>
      </c>
      <c r="CO230" s="66">
        <f t="shared" si="101"/>
        <v>0</v>
      </c>
      <c r="CP230" s="66">
        <f t="shared" si="101"/>
        <v>0</v>
      </c>
      <c r="CQ230" s="66">
        <f t="shared" si="101"/>
        <v>0</v>
      </c>
      <c r="CR230" s="66">
        <f t="shared" si="101"/>
        <v>0</v>
      </c>
      <c r="CS230" s="66">
        <f t="shared" si="101"/>
        <v>0</v>
      </c>
      <c r="CT230" s="3"/>
    </row>
    <row r="231" spans="3:98" customFormat="1" hidden="1" x14ac:dyDescent="0.35">
      <c r="C231" s="87"/>
      <c r="D231" s="3"/>
      <c r="E231" s="495"/>
      <c r="F231" s="495"/>
      <c r="G231" s="498"/>
      <c r="H231" s="498"/>
      <c r="I231" s="498"/>
      <c r="J231" s="498"/>
      <c r="K231" s="498"/>
      <c r="L231" s="498"/>
      <c r="M231" s="498"/>
      <c r="N231" s="498"/>
      <c r="O231" s="498"/>
      <c r="P231" s="498"/>
      <c r="Q231" s="498"/>
      <c r="R231" s="498"/>
      <c r="S231" s="498"/>
      <c r="T231" s="498"/>
      <c r="U231" s="498"/>
      <c r="V231" s="498"/>
      <c r="W231" s="498"/>
      <c r="X231" s="498"/>
      <c r="Y231" s="498"/>
      <c r="Z231" s="498"/>
      <c r="AA231" s="498"/>
      <c r="AB231" s="498"/>
      <c r="AC231" s="498"/>
      <c r="AD231" s="498"/>
      <c r="AE231" s="498"/>
      <c r="AF231" s="498"/>
      <c r="AG231" s="498"/>
      <c r="AH231" s="498"/>
      <c r="AI231" s="498"/>
      <c r="AJ231" s="498"/>
      <c r="AK231" s="498"/>
      <c r="AL231" s="498"/>
      <c r="AM231" s="498"/>
      <c r="AN231" s="498"/>
      <c r="AO231" s="498"/>
      <c r="AP231" s="498"/>
      <c r="AQ231" s="498"/>
      <c r="AR231" s="498"/>
      <c r="AS231" s="498"/>
      <c r="AT231" s="498"/>
      <c r="AU231" s="498"/>
      <c r="AV231" s="498"/>
      <c r="AW231" s="498"/>
      <c r="AX231" s="498"/>
      <c r="AY231" s="498"/>
      <c r="AZ231" s="498"/>
      <c r="BA231" s="498"/>
      <c r="BB231" s="498"/>
      <c r="BC231" s="498"/>
      <c r="BD231" s="498"/>
      <c r="BE231" s="498"/>
      <c r="BF231" s="498"/>
      <c r="BG231" s="498"/>
      <c r="BH231" s="498"/>
      <c r="BI231" s="498"/>
      <c r="BJ231" s="498"/>
      <c r="BK231" s="498"/>
      <c r="BL231" s="498"/>
      <c r="BM231" s="498"/>
      <c r="BN231" s="498"/>
      <c r="BO231" s="498"/>
      <c r="BP231" s="498"/>
      <c r="BQ231" s="498"/>
      <c r="BR231" s="498"/>
      <c r="BS231" s="498"/>
      <c r="BT231" s="498"/>
      <c r="BU231" s="498"/>
      <c r="BV231" s="498"/>
      <c r="BW231" s="498"/>
      <c r="BX231" s="498"/>
      <c r="BY231" s="498"/>
      <c r="BZ231" s="498"/>
      <c r="CA231" s="498"/>
      <c r="CB231" s="498"/>
      <c r="CC231" s="498"/>
      <c r="CD231" s="498"/>
      <c r="CE231" s="498"/>
      <c r="CF231" s="498"/>
      <c r="CG231" s="498"/>
      <c r="CH231" s="498"/>
      <c r="CI231" s="498"/>
      <c r="CJ231" s="498"/>
      <c r="CK231" s="498"/>
      <c r="CL231" s="498"/>
      <c r="CM231" s="498"/>
      <c r="CN231" s="498"/>
      <c r="CO231" s="498"/>
      <c r="CP231" s="498"/>
      <c r="CQ231" s="498"/>
      <c r="CR231" s="498"/>
      <c r="CS231" s="498"/>
    </row>
    <row r="232" spans="3:98" customFormat="1" hidden="1" x14ac:dyDescent="0.35">
      <c r="C232" s="77" t="s">
        <v>47</v>
      </c>
      <c r="D232" s="3"/>
      <c r="E232" s="492">
        <f t="shared" ref="E232:AJ232" si="102">SUM(E233:E235)</f>
        <v>0</v>
      </c>
      <c r="F232" s="492">
        <f t="shared" si="102"/>
        <v>0</v>
      </c>
      <c r="G232" s="492">
        <f t="shared" si="102"/>
        <v>0</v>
      </c>
      <c r="H232" s="492">
        <f t="shared" si="102"/>
        <v>0</v>
      </c>
      <c r="I232" s="492">
        <f t="shared" si="102"/>
        <v>0</v>
      </c>
      <c r="J232" s="492">
        <f t="shared" si="102"/>
        <v>0</v>
      </c>
      <c r="K232" s="492">
        <f t="shared" si="102"/>
        <v>0</v>
      </c>
      <c r="L232" s="492">
        <f t="shared" si="102"/>
        <v>0</v>
      </c>
      <c r="M232" s="492">
        <f t="shared" si="102"/>
        <v>0</v>
      </c>
      <c r="N232" s="492">
        <f t="shared" si="102"/>
        <v>0</v>
      </c>
      <c r="O232" s="492">
        <f t="shared" si="102"/>
        <v>0</v>
      </c>
      <c r="P232" s="492">
        <f t="shared" si="102"/>
        <v>0</v>
      </c>
      <c r="Q232" s="492">
        <f t="shared" si="102"/>
        <v>0</v>
      </c>
      <c r="R232" s="492">
        <f t="shared" si="102"/>
        <v>0</v>
      </c>
      <c r="S232" s="492">
        <f t="shared" si="102"/>
        <v>0</v>
      </c>
      <c r="T232" s="492">
        <f t="shared" si="102"/>
        <v>0</v>
      </c>
      <c r="U232" s="492">
        <f t="shared" si="102"/>
        <v>0</v>
      </c>
      <c r="V232" s="492">
        <f t="shared" si="102"/>
        <v>0</v>
      </c>
      <c r="W232" s="492">
        <f t="shared" si="102"/>
        <v>0</v>
      </c>
      <c r="X232" s="492">
        <f t="shared" si="102"/>
        <v>0</v>
      </c>
      <c r="Y232" s="492">
        <f t="shared" si="102"/>
        <v>0</v>
      </c>
      <c r="Z232" s="492">
        <f t="shared" si="102"/>
        <v>0</v>
      </c>
      <c r="AA232" s="492">
        <f t="shared" si="102"/>
        <v>0</v>
      </c>
      <c r="AB232" s="492">
        <f t="shared" si="102"/>
        <v>0</v>
      </c>
      <c r="AC232" s="492">
        <f t="shared" si="102"/>
        <v>0</v>
      </c>
      <c r="AD232" s="492">
        <f t="shared" si="102"/>
        <v>0</v>
      </c>
      <c r="AE232" s="492">
        <f t="shared" si="102"/>
        <v>0</v>
      </c>
      <c r="AF232" s="492">
        <f t="shared" si="102"/>
        <v>0</v>
      </c>
      <c r="AG232" s="492">
        <f t="shared" si="102"/>
        <v>0</v>
      </c>
      <c r="AH232" s="492">
        <f t="shared" si="102"/>
        <v>0</v>
      </c>
      <c r="AI232" s="492">
        <f t="shared" si="102"/>
        <v>0</v>
      </c>
      <c r="AJ232" s="492">
        <f t="shared" si="102"/>
        <v>0</v>
      </c>
      <c r="AK232" s="492">
        <f t="shared" ref="AK232:CS232" si="103">SUM(AK233:AK235)</f>
        <v>0</v>
      </c>
      <c r="AL232" s="492">
        <f t="shared" si="103"/>
        <v>0</v>
      </c>
      <c r="AM232" s="492">
        <f t="shared" si="103"/>
        <v>0</v>
      </c>
      <c r="AN232" s="492">
        <f t="shared" si="103"/>
        <v>0</v>
      </c>
      <c r="AO232" s="492">
        <f t="shared" si="103"/>
        <v>0</v>
      </c>
      <c r="AP232" s="492">
        <f t="shared" si="103"/>
        <v>0</v>
      </c>
      <c r="AQ232" s="492">
        <f t="shared" si="103"/>
        <v>0</v>
      </c>
      <c r="AR232" s="492">
        <f t="shared" si="103"/>
        <v>0</v>
      </c>
      <c r="AS232" s="492">
        <f t="shared" si="103"/>
        <v>0</v>
      </c>
      <c r="AT232" s="492">
        <f t="shared" si="103"/>
        <v>0</v>
      </c>
      <c r="AU232" s="492">
        <f t="shared" si="103"/>
        <v>0</v>
      </c>
      <c r="AV232" s="492">
        <f t="shared" si="103"/>
        <v>0</v>
      </c>
      <c r="AW232" s="492">
        <f t="shared" si="103"/>
        <v>0</v>
      </c>
      <c r="AX232" s="492">
        <f t="shared" si="103"/>
        <v>0</v>
      </c>
      <c r="AY232" s="492">
        <f t="shared" si="103"/>
        <v>0</v>
      </c>
      <c r="AZ232" s="492">
        <f t="shared" si="103"/>
        <v>0</v>
      </c>
      <c r="BA232" s="492">
        <f t="shared" si="103"/>
        <v>0</v>
      </c>
      <c r="BB232" s="492">
        <f t="shared" si="103"/>
        <v>0</v>
      </c>
      <c r="BC232" s="492">
        <f t="shared" si="103"/>
        <v>0</v>
      </c>
      <c r="BD232" s="492">
        <f t="shared" si="103"/>
        <v>0</v>
      </c>
      <c r="BE232" s="492">
        <f t="shared" si="103"/>
        <v>0</v>
      </c>
      <c r="BF232" s="492">
        <f t="shared" si="103"/>
        <v>0</v>
      </c>
      <c r="BG232" s="492">
        <f t="shared" si="103"/>
        <v>0</v>
      </c>
      <c r="BH232" s="492">
        <f t="shared" si="103"/>
        <v>0</v>
      </c>
      <c r="BI232" s="492">
        <f t="shared" si="103"/>
        <v>0</v>
      </c>
      <c r="BJ232" s="492">
        <f t="shared" si="103"/>
        <v>0</v>
      </c>
      <c r="BK232" s="492">
        <f t="shared" si="103"/>
        <v>0</v>
      </c>
      <c r="BL232" s="492">
        <f t="shared" si="103"/>
        <v>0</v>
      </c>
      <c r="BM232" s="492">
        <f t="shared" si="103"/>
        <v>0</v>
      </c>
      <c r="BN232" s="492">
        <f t="shared" si="103"/>
        <v>0</v>
      </c>
      <c r="BO232" s="492">
        <f t="shared" si="103"/>
        <v>0</v>
      </c>
      <c r="BP232" s="492">
        <f t="shared" si="103"/>
        <v>0</v>
      </c>
      <c r="BQ232" s="492">
        <f t="shared" si="103"/>
        <v>0</v>
      </c>
      <c r="BR232" s="492">
        <f t="shared" si="103"/>
        <v>0</v>
      </c>
      <c r="BS232" s="492">
        <f t="shared" si="103"/>
        <v>0</v>
      </c>
      <c r="BT232" s="492">
        <f t="shared" si="103"/>
        <v>0</v>
      </c>
      <c r="BU232" s="492">
        <f t="shared" si="103"/>
        <v>0</v>
      </c>
      <c r="BV232" s="492">
        <f t="shared" si="103"/>
        <v>0</v>
      </c>
      <c r="BW232" s="492">
        <f t="shared" si="103"/>
        <v>0</v>
      </c>
      <c r="BX232" s="492">
        <f t="shared" si="103"/>
        <v>0</v>
      </c>
      <c r="BY232" s="492">
        <f t="shared" si="103"/>
        <v>0</v>
      </c>
      <c r="BZ232" s="492">
        <f t="shared" si="103"/>
        <v>0</v>
      </c>
      <c r="CA232" s="492">
        <f t="shared" si="103"/>
        <v>0</v>
      </c>
      <c r="CB232" s="492">
        <f t="shared" si="103"/>
        <v>0</v>
      </c>
      <c r="CC232" s="492">
        <f t="shared" si="103"/>
        <v>0</v>
      </c>
      <c r="CD232" s="492">
        <f t="shared" si="103"/>
        <v>0</v>
      </c>
      <c r="CE232" s="492">
        <f t="shared" si="103"/>
        <v>0</v>
      </c>
      <c r="CF232" s="492">
        <f t="shared" si="103"/>
        <v>0</v>
      </c>
      <c r="CG232" s="492">
        <f t="shared" si="103"/>
        <v>0</v>
      </c>
      <c r="CH232" s="492">
        <f t="shared" si="103"/>
        <v>0</v>
      </c>
      <c r="CI232" s="492">
        <f t="shared" si="103"/>
        <v>0</v>
      </c>
      <c r="CJ232" s="492">
        <f t="shared" si="103"/>
        <v>0</v>
      </c>
      <c r="CK232" s="492">
        <f t="shared" si="103"/>
        <v>0</v>
      </c>
      <c r="CL232" s="492">
        <f t="shared" si="103"/>
        <v>0</v>
      </c>
      <c r="CM232" s="492">
        <f t="shared" si="103"/>
        <v>0</v>
      </c>
      <c r="CN232" s="492">
        <f t="shared" si="103"/>
        <v>0</v>
      </c>
      <c r="CO232" s="492">
        <f t="shared" si="103"/>
        <v>0</v>
      </c>
      <c r="CP232" s="492">
        <f t="shared" si="103"/>
        <v>0</v>
      </c>
      <c r="CQ232" s="492">
        <f t="shared" si="103"/>
        <v>0</v>
      </c>
      <c r="CR232" s="492">
        <f t="shared" si="103"/>
        <v>0</v>
      </c>
      <c r="CS232" s="492">
        <f t="shared" si="103"/>
        <v>0</v>
      </c>
      <c r="CT232" s="13"/>
    </row>
    <row r="233" spans="3:98" customFormat="1" hidden="1" x14ac:dyDescent="0.35">
      <c r="C233" s="77" t="str">
        <f>C95</f>
        <v>G. Total net value of externalities</v>
      </c>
      <c r="D233" s="3"/>
      <c r="E233" s="492">
        <f>G233+NPV(G.Asm!$F$40,H233:INDEX(H233:CS233,RP))</f>
        <v>0</v>
      </c>
      <c r="F233" s="492">
        <f>SUMIF($G$4:$CS$4,"&lt;="&amp;RP,G233:CS233)</f>
        <v>0</v>
      </c>
      <c r="G233" s="516">
        <f t="shared" ref="G233:BR233" si="104">G95</f>
        <v>0</v>
      </c>
      <c r="H233" s="516">
        <f t="shared" si="104"/>
        <v>0</v>
      </c>
      <c r="I233" s="516">
        <f t="shared" si="104"/>
        <v>0</v>
      </c>
      <c r="J233" s="516">
        <f t="shared" si="104"/>
        <v>0</v>
      </c>
      <c r="K233" s="516">
        <f t="shared" si="104"/>
        <v>0</v>
      </c>
      <c r="L233" s="516">
        <f t="shared" si="104"/>
        <v>0</v>
      </c>
      <c r="M233" s="516">
        <f t="shared" si="104"/>
        <v>0</v>
      </c>
      <c r="N233" s="516">
        <f t="shared" si="104"/>
        <v>0</v>
      </c>
      <c r="O233" s="516">
        <f t="shared" si="104"/>
        <v>0</v>
      </c>
      <c r="P233" s="516">
        <f t="shared" si="104"/>
        <v>0</v>
      </c>
      <c r="Q233" s="516">
        <f t="shared" si="104"/>
        <v>0</v>
      </c>
      <c r="R233" s="516">
        <f t="shared" si="104"/>
        <v>0</v>
      </c>
      <c r="S233" s="516">
        <f t="shared" si="104"/>
        <v>0</v>
      </c>
      <c r="T233" s="516">
        <f t="shared" si="104"/>
        <v>0</v>
      </c>
      <c r="U233" s="516">
        <f t="shared" si="104"/>
        <v>0</v>
      </c>
      <c r="V233" s="516">
        <f t="shared" si="104"/>
        <v>0</v>
      </c>
      <c r="W233" s="516">
        <f t="shared" si="104"/>
        <v>0</v>
      </c>
      <c r="X233" s="516">
        <f t="shared" si="104"/>
        <v>0</v>
      </c>
      <c r="Y233" s="516">
        <f t="shared" si="104"/>
        <v>0</v>
      </c>
      <c r="Z233" s="516">
        <f t="shared" si="104"/>
        <v>0</v>
      </c>
      <c r="AA233" s="516">
        <f t="shared" si="104"/>
        <v>0</v>
      </c>
      <c r="AB233" s="516">
        <f t="shared" si="104"/>
        <v>0</v>
      </c>
      <c r="AC233" s="516">
        <f t="shared" si="104"/>
        <v>0</v>
      </c>
      <c r="AD233" s="516">
        <f t="shared" si="104"/>
        <v>0</v>
      </c>
      <c r="AE233" s="516">
        <f t="shared" si="104"/>
        <v>0</v>
      </c>
      <c r="AF233" s="516">
        <f t="shared" si="104"/>
        <v>0</v>
      </c>
      <c r="AG233" s="516">
        <f t="shared" si="104"/>
        <v>0</v>
      </c>
      <c r="AH233" s="516">
        <f t="shared" si="104"/>
        <v>0</v>
      </c>
      <c r="AI233" s="516">
        <f t="shared" si="104"/>
        <v>0</v>
      </c>
      <c r="AJ233" s="516">
        <f t="shared" si="104"/>
        <v>0</v>
      </c>
      <c r="AK233" s="516">
        <f t="shared" si="104"/>
        <v>0</v>
      </c>
      <c r="AL233" s="516">
        <f t="shared" si="104"/>
        <v>0</v>
      </c>
      <c r="AM233" s="516">
        <f t="shared" si="104"/>
        <v>0</v>
      </c>
      <c r="AN233" s="516">
        <f t="shared" si="104"/>
        <v>0</v>
      </c>
      <c r="AO233" s="516">
        <f t="shared" si="104"/>
        <v>0</v>
      </c>
      <c r="AP233" s="516">
        <f t="shared" si="104"/>
        <v>0</v>
      </c>
      <c r="AQ233" s="516">
        <f t="shared" si="104"/>
        <v>0</v>
      </c>
      <c r="AR233" s="516">
        <f t="shared" si="104"/>
        <v>0</v>
      </c>
      <c r="AS233" s="516">
        <f t="shared" si="104"/>
        <v>0</v>
      </c>
      <c r="AT233" s="516">
        <f t="shared" si="104"/>
        <v>0</v>
      </c>
      <c r="AU233" s="516">
        <f t="shared" si="104"/>
        <v>0</v>
      </c>
      <c r="AV233" s="516">
        <f t="shared" si="104"/>
        <v>0</v>
      </c>
      <c r="AW233" s="516">
        <f t="shared" si="104"/>
        <v>0</v>
      </c>
      <c r="AX233" s="516">
        <f t="shared" si="104"/>
        <v>0</v>
      </c>
      <c r="AY233" s="516">
        <f t="shared" si="104"/>
        <v>0</v>
      </c>
      <c r="AZ233" s="516">
        <f t="shared" si="104"/>
        <v>0</v>
      </c>
      <c r="BA233" s="516">
        <f t="shared" si="104"/>
        <v>0</v>
      </c>
      <c r="BB233" s="516">
        <f t="shared" si="104"/>
        <v>0</v>
      </c>
      <c r="BC233" s="516">
        <f t="shared" si="104"/>
        <v>0</v>
      </c>
      <c r="BD233" s="516">
        <f t="shared" si="104"/>
        <v>0</v>
      </c>
      <c r="BE233" s="516">
        <f t="shared" si="104"/>
        <v>0</v>
      </c>
      <c r="BF233" s="516">
        <f t="shared" si="104"/>
        <v>0</v>
      </c>
      <c r="BG233" s="516">
        <f t="shared" si="104"/>
        <v>0</v>
      </c>
      <c r="BH233" s="516">
        <f t="shared" si="104"/>
        <v>0</v>
      </c>
      <c r="BI233" s="516">
        <f t="shared" si="104"/>
        <v>0</v>
      </c>
      <c r="BJ233" s="516">
        <f t="shared" si="104"/>
        <v>0</v>
      </c>
      <c r="BK233" s="516">
        <f t="shared" si="104"/>
        <v>0</v>
      </c>
      <c r="BL233" s="516">
        <f t="shared" si="104"/>
        <v>0</v>
      </c>
      <c r="BM233" s="516">
        <f t="shared" si="104"/>
        <v>0</v>
      </c>
      <c r="BN233" s="516">
        <f t="shared" si="104"/>
        <v>0</v>
      </c>
      <c r="BO233" s="516">
        <f t="shared" si="104"/>
        <v>0</v>
      </c>
      <c r="BP233" s="516">
        <f t="shared" si="104"/>
        <v>0</v>
      </c>
      <c r="BQ233" s="516">
        <f t="shared" si="104"/>
        <v>0</v>
      </c>
      <c r="BR233" s="516">
        <f t="shared" si="104"/>
        <v>0</v>
      </c>
      <c r="BS233" s="516">
        <f t="shared" ref="BS233:CS233" si="105">BS95</f>
        <v>0</v>
      </c>
      <c r="BT233" s="516">
        <f t="shared" si="105"/>
        <v>0</v>
      </c>
      <c r="BU233" s="516">
        <f t="shared" si="105"/>
        <v>0</v>
      </c>
      <c r="BV233" s="516">
        <f t="shared" si="105"/>
        <v>0</v>
      </c>
      <c r="BW233" s="516">
        <f t="shared" si="105"/>
        <v>0</v>
      </c>
      <c r="BX233" s="516">
        <f t="shared" si="105"/>
        <v>0</v>
      </c>
      <c r="BY233" s="516">
        <f t="shared" si="105"/>
        <v>0</v>
      </c>
      <c r="BZ233" s="516">
        <f t="shared" si="105"/>
        <v>0</v>
      </c>
      <c r="CA233" s="516">
        <f t="shared" si="105"/>
        <v>0</v>
      </c>
      <c r="CB233" s="516">
        <f t="shared" si="105"/>
        <v>0</v>
      </c>
      <c r="CC233" s="516">
        <f t="shared" si="105"/>
        <v>0</v>
      </c>
      <c r="CD233" s="516">
        <f t="shared" si="105"/>
        <v>0</v>
      </c>
      <c r="CE233" s="516">
        <f t="shared" si="105"/>
        <v>0</v>
      </c>
      <c r="CF233" s="516">
        <f t="shared" si="105"/>
        <v>0</v>
      </c>
      <c r="CG233" s="516">
        <f t="shared" si="105"/>
        <v>0</v>
      </c>
      <c r="CH233" s="516">
        <f t="shared" si="105"/>
        <v>0</v>
      </c>
      <c r="CI233" s="516">
        <f t="shared" si="105"/>
        <v>0</v>
      </c>
      <c r="CJ233" s="516">
        <f t="shared" si="105"/>
        <v>0</v>
      </c>
      <c r="CK233" s="516">
        <f t="shared" si="105"/>
        <v>0</v>
      </c>
      <c r="CL233" s="516">
        <f t="shared" si="105"/>
        <v>0</v>
      </c>
      <c r="CM233" s="516">
        <f t="shared" si="105"/>
        <v>0</v>
      </c>
      <c r="CN233" s="516">
        <f t="shared" si="105"/>
        <v>0</v>
      </c>
      <c r="CO233" s="516">
        <f t="shared" si="105"/>
        <v>0</v>
      </c>
      <c r="CP233" s="516">
        <f t="shared" si="105"/>
        <v>0</v>
      </c>
      <c r="CQ233" s="516">
        <f t="shared" si="105"/>
        <v>0</v>
      </c>
      <c r="CR233" s="516">
        <f t="shared" si="105"/>
        <v>0</v>
      </c>
      <c r="CS233" s="516">
        <f t="shared" si="105"/>
        <v>0</v>
      </c>
      <c r="CT233" s="12"/>
    </row>
    <row r="234" spans="3:98" customFormat="1" hidden="1" x14ac:dyDescent="0.35">
      <c r="C234" s="77" t="str">
        <f>C119</f>
        <v>H. Total net value of climate change mitigation</v>
      </c>
      <c r="D234" s="3"/>
      <c r="E234" s="492">
        <f>G234+NPV(G.Asm!$F$40,H234:INDEX(H234:CS234,RP))</f>
        <v>0</v>
      </c>
      <c r="F234" s="492">
        <f>SUMIF($G$4:$CS$4,"&lt;="&amp;RP,G234:CS234)</f>
        <v>0</v>
      </c>
      <c r="G234" s="516">
        <f t="shared" ref="G234:BR234" si="106">G119</f>
        <v>0</v>
      </c>
      <c r="H234" s="516">
        <f t="shared" si="106"/>
        <v>0</v>
      </c>
      <c r="I234" s="516">
        <f t="shared" si="106"/>
        <v>0</v>
      </c>
      <c r="J234" s="516">
        <f t="shared" si="106"/>
        <v>0</v>
      </c>
      <c r="K234" s="516">
        <f t="shared" si="106"/>
        <v>0</v>
      </c>
      <c r="L234" s="516">
        <f t="shared" si="106"/>
        <v>0</v>
      </c>
      <c r="M234" s="516">
        <f t="shared" si="106"/>
        <v>0</v>
      </c>
      <c r="N234" s="516">
        <f t="shared" si="106"/>
        <v>0</v>
      </c>
      <c r="O234" s="516">
        <f t="shared" si="106"/>
        <v>0</v>
      </c>
      <c r="P234" s="516">
        <f t="shared" si="106"/>
        <v>0</v>
      </c>
      <c r="Q234" s="516">
        <f t="shared" si="106"/>
        <v>0</v>
      </c>
      <c r="R234" s="516">
        <f t="shared" si="106"/>
        <v>0</v>
      </c>
      <c r="S234" s="516">
        <f t="shared" si="106"/>
        <v>0</v>
      </c>
      <c r="T234" s="516">
        <f t="shared" si="106"/>
        <v>0</v>
      </c>
      <c r="U234" s="516">
        <f t="shared" si="106"/>
        <v>0</v>
      </c>
      <c r="V234" s="516">
        <f t="shared" si="106"/>
        <v>0</v>
      </c>
      <c r="W234" s="516">
        <f t="shared" si="106"/>
        <v>0</v>
      </c>
      <c r="X234" s="516">
        <f t="shared" si="106"/>
        <v>0</v>
      </c>
      <c r="Y234" s="516">
        <f t="shared" si="106"/>
        <v>0</v>
      </c>
      <c r="Z234" s="516">
        <f t="shared" si="106"/>
        <v>0</v>
      </c>
      <c r="AA234" s="516">
        <f t="shared" si="106"/>
        <v>0</v>
      </c>
      <c r="AB234" s="516">
        <f t="shared" si="106"/>
        <v>0</v>
      </c>
      <c r="AC234" s="516">
        <f t="shared" si="106"/>
        <v>0</v>
      </c>
      <c r="AD234" s="516">
        <f t="shared" si="106"/>
        <v>0</v>
      </c>
      <c r="AE234" s="516">
        <f t="shared" si="106"/>
        <v>0</v>
      </c>
      <c r="AF234" s="516">
        <f t="shared" si="106"/>
        <v>0</v>
      </c>
      <c r="AG234" s="516">
        <f t="shared" si="106"/>
        <v>0</v>
      </c>
      <c r="AH234" s="516">
        <f t="shared" si="106"/>
        <v>0</v>
      </c>
      <c r="AI234" s="516">
        <f t="shared" si="106"/>
        <v>0</v>
      </c>
      <c r="AJ234" s="516">
        <f t="shared" si="106"/>
        <v>0</v>
      </c>
      <c r="AK234" s="516">
        <f t="shared" si="106"/>
        <v>0</v>
      </c>
      <c r="AL234" s="516">
        <f t="shared" si="106"/>
        <v>0</v>
      </c>
      <c r="AM234" s="516">
        <f t="shared" si="106"/>
        <v>0</v>
      </c>
      <c r="AN234" s="516">
        <f t="shared" si="106"/>
        <v>0</v>
      </c>
      <c r="AO234" s="516">
        <f t="shared" si="106"/>
        <v>0</v>
      </c>
      <c r="AP234" s="516">
        <f t="shared" si="106"/>
        <v>0</v>
      </c>
      <c r="AQ234" s="516">
        <f t="shared" si="106"/>
        <v>0</v>
      </c>
      <c r="AR234" s="516">
        <f t="shared" si="106"/>
        <v>0</v>
      </c>
      <c r="AS234" s="516">
        <f t="shared" si="106"/>
        <v>0</v>
      </c>
      <c r="AT234" s="516">
        <f t="shared" si="106"/>
        <v>0</v>
      </c>
      <c r="AU234" s="516">
        <f t="shared" si="106"/>
        <v>0</v>
      </c>
      <c r="AV234" s="516">
        <f t="shared" si="106"/>
        <v>0</v>
      </c>
      <c r="AW234" s="516">
        <f t="shared" si="106"/>
        <v>0</v>
      </c>
      <c r="AX234" s="516">
        <f t="shared" si="106"/>
        <v>0</v>
      </c>
      <c r="AY234" s="516">
        <f t="shared" si="106"/>
        <v>0</v>
      </c>
      <c r="AZ234" s="516">
        <f t="shared" si="106"/>
        <v>0</v>
      </c>
      <c r="BA234" s="516">
        <f t="shared" si="106"/>
        <v>0</v>
      </c>
      <c r="BB234" s="516">
        <f t="shared" si="106"/>
        <v>0</v>
      </c>
      <c r="BC234" s="516">
        <f t="shared" si="106"/>
        <v>0</v>
      </c>
      <c r="BD234" s="516">
        <f t="shared" si="106"/>
        <v>0</v>
      </c>
      <c r="BE234" s="516">
        <f t="shared" si="106"/>
        <v>0</v>
      </c>
      <c r="BF234" s="516">
        <f t="shared" si="106"/>
        <v>0</v>
      </c>
      <c r="BG234" s="516">
        <f t="shared" si="106"/>
        <v>0</v>
      </c>
      <c r="BH234" s="516">
        <f t="shared" si="106"/>
        <v>0</v>
      </c>
      <c r="BI234" s="516">
        <f t="shared" si="106"/>
        <v>0</v>
      </c>
      <c r="BJ234" s="516">
        <f t="shared" si="106"/>
        <v>0</v>
      </c>
      <c r="BK234" s="516">
        <f t="shared" si="106"/>
        <v>0</v>
      </c>
      <c r="BL234" s="516">
        <f t="shared" si="106"/>
        <v>0</v>
      </c>
      <c r="BM234" s="516">
        <f t="shared" si="106"/>
        <v>0</v>
      </c>
      <c r="BN234" s="516">
        <f t="shared" si="106"/>
        <v>0</v>
      </c>
      <c r="BO234" s="516">
        <f t="shared" si="106"/>
        <v>0</v>
      </c>
      <c r="BP234" s="516">
        <f t="shared" si="106"/>
        <v>0</v>
      </c>
      <c r="BQ234" s="516">
        <f t="shared" si="106"/>
        <v>0</v>
      </c>
      <c r="BR234" s="516">
        <f t="shared" si="106"/>
        <v>0</v>
      </c>
      <c r="BS234" s="516">
        <f t="shared" ref="BS234:CS234" si="107">BS119</f>
        <v>0</v>
      </c>
      <c r="BT234" s="516">
        <f t="shared" si="107"/>
        <v>0</v>
      </c>
      <c r="BU234" s="516">
        <f t="shared" si="107"/>
        <v>0</v>
      </c>
      <c r="BV234" s="516">
        <f t="shared" si="107"/>
        <v>0</v>
      </c>
      <c r="BW234" s="516">
        <f t="shared" si="107"/>
        <v>0</v>
      </c>
      <c r="BX234" s="516">
        <f t="shared" si="107"/>
        <v>0</v>
      </c>
      <c r="BY234" s="516">
        <f t="shared" si="107"/>
        <v>0</v>
      </c>
      <c r="BZ234" s="516">
        <f t="shared" si="107"/>
        <v>0</v>
      </c>
      <c r="CA234" s="516">
        <f t="shared" si="107"/>
        <v>0</v>
      </c>
      <c r="CB234" s="516">
        <f t="shared" si="107"/>
        <v>0</v>
      </c>
      <c r="CC234" s="516">
        <f t="shared" si="107"/>
        <v>0</v>
      </c>
      <c r="CD234" s="516">
        <f t="shared" si="107"/>
        <v>0</v>
      </c>
      <c r="CE234" s="516">
        <f t="shared" si="107"/>
        <v>0</v>
      </c>
      <c r="CF234" s="516">
        <f t="shared" si="107"/>
        <v>0</v>
      </c>
      <c r="CG234" s="516">
        <f t="shared" si="107"/>
        <v>0</v>
      </c>
      <c r="CH234" s="516">
        <f t="shared" si="107"/>
        <v>0</v>
      </c>
      <c r="CI234" s="516">
        <f t="shared" si="107"/>
        <v>0</v>
      </c>
      <c r="CJ234" s="516">
        <f t="shared" si="107"/>
        <v>0</v>
      </c>
      <c r="CK234" s="516">
        <f t="shared" si="107"/>
        <v>0</v>
      </c>
      <c r="CL234" s="516">
        <f t="shared" si="107"/>
        <v>0</v>
      </c>
      <c r="CM234" s="516">
        <f t="shared" si="107"/>
        <v>0</v>
      </c>
      <c r="CN234" s="516">
        <f t="shared" si="107"/>
        <v>0</v>
      </c>
      <c r="CO234" s="516">
        <f t="shared" si="107"/>
        <v>0</v>
      </c>
      <c r="CP234" s="516">
        <f t="shared" si="107"/>
        <v>0</v>
      </c>
      <c r="CQ234" s="516">
        <f t="shared" si="107"/>
        <v>0</v>
      </c>
      <c r="CR234" s="516">
        <f t="shared" si="107"/>
        <v>0</v>
      </c>
      <c r="CS234" s="516">
        <f t="shared" si="107"/>
        <v>0</v>
      </c>
      <c r="CT234" s="12"/>
    </row>
    <row r="235" spans="3:98" customFormat="1" hidden="1" x14ac:dyDescent="0.35">
      <c r="C235" s="77" t="str">
        <f>C124</f>
        <v>I. Total direct benefit</v>
      </c>
      <c r="D235" s="3"/>
      <c r="E235" s="492">
        <f>G235+NPV(G.Asm!$F$40,H235:INDEX(H235:CS235,RP))</f>
        <v>0</v>
      </c>
      <c r="F235" s="492">
        <f>SUMIF($G$4:$CS$4,"&lt;="&amp;RP,G235:CS235)</f>
        <v>0</v>
      </c>
      <c r="G235" s="516">
        <f t="shared" ref="G235:BR235" si="108">G124</f>
        <v>0</v>
      </c>
      <c r="H235" s="516">
        <f t="shared" si="108"/>
        <v>0</v>
      </c>
      <c r="I235" s="516">
        <f t="shared" si="108"/>
        <v>0</v>
      </c>
      <c r="J235" s="516">
        <f t="shared" si="108"/>
        <v>0</v>
      </c>
      <c r="K235" s="516">
        <f t="shared" si="108"/>
        <v>0</v>
      </c>
      <c r="L235" s="516">
        <f t="shared" si="108"/>
        <v>0</v>
      </c>
      <c r="M235" s="516">
        <f t="shared" si="108"/>
        <v>0</v>
      </c>
      <c r="N235" s="516">
        <f t="shared" si="108"/>
        <v>0</v>
      </c>
      <c r="O235" s="516">
        <f t="shared" si="108"/>
        <v>0</v>
      </c>
      <c r="P235" s="516">
        <f t="shared" si="108"/>
        <v>0</v>
      </c>
      <c r="Q235" s="516">
        <f t="shared" si="108"/>
        <v>0</v>
      </c>
      <c r="R235" s="516">
        <f t="shared" si="108"/>
        <v>0</v>
      </c>
      <c r="S235" s="516">
        <f t="shared" si="108"/>
        <v>0</v>
      </c>
      <c r="T235" s="516">
        <f t="shared" si="108"/>
        <v>0</v>
      </c>
      <c r="U235" s="516">
        <f t="shared" si="108"/>
        <v>0</v>
      </c>
      <c r="V235" s="516">
        <f t="shared" si="108"/>
        <v>0</v>
      </c>
      <c r="W235" s="516">
        <f t="shared" si="108"/>
        <v>0</v>
      </c>
      <c r="X235" s="516">
        <f t="shared" si="108"/>
        <v>0</v>
      </c>
      <c r="Y235" s="516">
        <f t="shared" si="108"/>
        <v>0</v>
      </c>
      <c r="Z235" s="516">
        <f t="shared" si="108"/>
        <v>0</v>
      </c>
      <c r="AA235" s="516">
        <f t="shared" si="108"/>
        <v>0</v>
      </c>
      <c r="AB235" s="516">
        <f t="shared" si="108"/>
        <v>0</v>
      </c>
      <c r="AC235" s="516">
        <f t="shared" si="108"/>
        <v>0</v>
      </c>
      <c r="AD235" s="516">
        <f t="shared" si="108"/>
        <v>0</v>
      </c>
      <c r="AE235" s="516">
        <f t="shared" si="108"/>
        <v>0</v>
      </c>
      <c r="AF235" s="516">
        <f t="shared" si="108"/>
        <v>0</v>
      </c>
      <c r="AG235" s="516">
        <f t="shared" si="108"/>
        <v>0</v>
      </c>
      <c r="AH235" s="516">
        <f t="shared" si="108"/>
        <v>0</v>
      </c>
      <c r="AI235" s="516">
        <f t="shared" si="108"/>
        <v>0</v>
      </c>
      <c r="AJ235" s="516">
        <f t="shared" si="108"/>
        <v>0</v>
      </c>
      <c r="AK235" s="516">
        <f t="shared" si="108"/>
        <v>0</v>
      </c>
      <c r="AL235" s="516">
        <f t="shared" si="108"/>
        <v>0</v>
      </c>
      <c r="AM235" s="516">
        <f t="shared" si="108"/>
        <v>0</v>
      </c>
      <c r="AN235" s="516">
        <f t="shared" si="108"/>
        <v>0</v>
      </c>
      <c r="AO235" s="516">
        <f t="shared" si="108"/>
        <v>0</v>
      </c>
      <c r="AP235" s="516">
        <f t="shared" si="108"/>
        <v>0</v>
      </c>
      <c r="AQ235" s="516">
        <f t="shared" si="108"/>
        <v>0</v>
      </c>
      <c r="AR235" s="516">
        <f t="shared" si="108"/>
        <v>0</v>
      </c>
      <c r="AS235" s="516">
        <f t="shared" si="108"/>
        <v>0</v>
      </c>
      <c r="AT235" s="516">
        <f t="shared" si="108"/>
        <v>0</v>
      </c>
      <c r="AU235" s="516">
        <f t="shared" si="108"/>
        <v>0</v>
      </c>
      <c r="AV235" s="516">
        <f t="shared" si="108"/>
        <v>0</v>
      </c>
      <c r="AW235" s="516">
        <f t="shared" si="108"/>
        <v>0</v>
      </c>
      <c r="AX235" s="516">
        <f t="shared" si="108"/>
        <v>0</v>
      </c>
      <c r="AY235" s="516">
        <f t="shared" si="108"/>
        <v>0</v>
      </c>
      <c r="AZ235" s="516">
        <f t="shared" si="108"/>
        <v>0</v>
      </c>
      <c r="BA235" s="516">
        <f t="shared" si="108"/>
        <v>0</v>
      </c>
      <c r="BB235" s="516">
        <f t="shared" si="108"/>
        <v>0</v>
      </c>
      <c r="BC235" s="516">
        <f t="shared" si="108"/>
        <v>0</v>
      </c>
      <c r="BD235" s="516">
        <f t="shared" si="108"/>
        <v>0</v>
      </c>
      <c r="BE235" s="516">
        <f t="shared" si="108"/>
        <v>0</v>
      </c>
      <c r="BF235" s="516">
        <f t="shared" si="108"/>
        <v>0</v>
      </c>
      <c r="BG235" s="516">
        <f t="shared" si="108"/>
        <v>0</v>
      </c>
      <c r="BH235" s="516">
        <f t="shared" si="108"/>
        <v>0</v>
      </c>
      <c r="BI235" s="516">
        <f t="shared" si="108"/>
        <v>0</v>
      </c>
      <c r="BJ235" s="516">
        <f t="shared" si="108"/>
        <v>0</v>
      </c>
      <c r="BK235" s="516">
        <f t="shared" si="108"/>
        <v>0</v>
      </c>
      <c r="BL235" s="516">
        <f t="shared" si="108"/>
        <v>0</v>
      </c>
      <c r="BM235" s="516">
        <f t="shared" si="108"/>
        <v>0</v>
      </c>
      <c r="BN235" s="516">
        <f t="shared" si="108"/>
        <v>0</v>
      </c>
      <c r="BO235" s="516">
        <f t="shared" si="108"/>
        <v>0</v>
      </c>
      <c r="BP235" s="516">
        <f t="shared" si="108"/>
        <v>0</v>
      </c>
      <c r="BQ235" s="516">
        <f t="shared" si="108"/>
        <v>0</v>
      </c>
      <c r="BR235" s="516">
        <f t="shared" si="108"/>
        <v>0</v>
      </c>
      <c r="BS235" s="516">
        <f t="shared" ref="BS235:CS235" si="109">BS124</f>
        <v>0</v>
      </c>
      <c r="BT235" s="516">
        <f t="shared" si="109"/>
        <v>0</v>
      </c>
      <c r="BU235" s="516">
        <f t="shared" si="109"/>
        <v>0</v>
      </c>
      <c r="BV235" s="516">
        <f t="shared" si="109"/>
        <v>0</v>
      </c>
      <c r="BW235" s="516">
        <f t="shared" si="109"/>
        <v>0</v>
      </c>
      <c r="BX235" s="516">
        <f t="shared" si="109"/>
        <v>0</v>
      </c>
      <c r="BY235" s="516">
        <f t="shared" si="109"/>
        <v>0</v>
      </c>
      <c r="BZ235" s="516">
        <f t="shared" si="109"/>
        <v>0</v>
      </c>
      <c r="CA235" s="516">
        <f t="shared" si="109"/>
        <v>0</v>
      </c>
      <c r="CB235" s="516">
        <f t="shared" si="109"/>
        <v>0</v>
      </c>
      <c r="CC235" s="516">
        <f t="shared" si="109"/>
        <v>0</v>
      </c>
      <c r="CD235" s="516">
        <f t="shared" si="109"/>
        <v>0</v>
      </c>
      <c r="CE235" s="516">
        <f t="shared" si="109"/>
        <v>0</v>
      </c>
      <c r="CF235" s="516">
        <f t="shared" si="109"/>
        <v>0</v>
      </c>
      <c r="CG235" s="516">
        <f t="shared" si="109"/>
        <v>0</v>
      </c>
      <c r="CH235" s="516">
        <f t="shared" si="109"/>
        <v>0</v>
      </c>
      <c r="CI235" s="516">
        <f t="shared" si="109"/>
        <v>0</v>
      </c>
      <c r="CJ235" s="516">
        <f t="shared" si="109"/>
        <v>0</v>
      </c>
      <c r="CK235" s="516">
        <f t="shared" si="109"/>
        <v>0</v>
      </c>
      <c r="CL235" s="516">
        <f t="shared" si="109"/>
        <v>0</v>
      </c>
      <c r="CM235" s="516">
        <f t="shared" si="109"/>
        <v>0</v>
      </c>
      <c r="CN235" s="516">
        <f t="shared" si="109"/>
        <v>0</v>
      </c>
      <c r="CO235" s="516">
        <f t="shared" si="109"/>
        <v>0</v>
      </c>
      <c r="CP235" s="516">
        <f t="shared" si="109"/>
        <v>0</v>
      </c>
      <c r="CQ235" s="516">
        <f t="shared" si="109"/>
        <v>0</v>
      </c>
      <c r="CR235" s="516">
        <f t="shared" si="109"/>
        <v>0</v>
      </c>
      <c r="CS235" s="516">
        <f t="shared" si="109"/>
        <v>0</v>
      </c>
      <c r="CT235" s="12"/>
    </row>
    <row r="236" spans="3:98" customFormat="1" hidden="1" x14ac:dyDescent="0.35">
      <c r="C236" s="74"/>
      <c r="D236" s="3"/>
      <c r="E236" s="497"/>
      <c r="F236" s="497"/>
      <c r="G236" s="498"/>
      <c r="H236" s="498"/>
      <c r="I236" s="498"/>
      <c r="J236" s="498"/>
      <c r="K236" s="498"/>
      <c r="L236" s="498"/>
      <c r="M236" s="498"/>
      <c r="N236" s="498"/>
      <c r="O236" s="498"/>
      <c r="P236" s="498"/>
      <c r="Q236" s="498"/>
      <c r="R236" s="498"/>
      <c r="S236" s="498"/>
      <c r="T236" s="498"/>
      <c r="U236" s="498"/>
      <c r="V236" s="498"/>
      <c r="W236" s="498"/>
      <c r="X236" s="498"/>
      <c r="Y236" s="498"/>
      <c r="Z236" s="498"/>
      <c r="AA236" s="498"/>
      <c r="AB236" s="498"/>
      <c r="AC236" s="498"/>
      <c r="AD236" s="498"/>
      <c r="AE236" s="498"/>
      <c r="AF236" s="498"/>
      <c r="AG236" s="498"/>
      <c r="AH236" s="498"/>
      <c r="AI236" s="498"/>
      <c r="AJ236" s="498"/>
      <c r="AK236" s="498"/>
      <c r="AL236" s="498"/>
      <c r="AM236" s="498"/>
      <c r="AN236" s="498"/>
      <c r="AO236" s="498"/>
      <c r="AP236" s="498"/>
      <c r="AQ236" s="498"/>
      <c r="AR236" s="498"/>
      <c r="AS236" s="498"/>
      <c r="AT236" s="498"/>
      <c r="AU236" s="498"/>
      <c r="AV236" s="498"/>
      <c r="AW236" s="498"/>
      <c r="AX236" s="498"/>
      <c r="AY236" s="498"/>
      <c r="AZ236" s="498"/>
      <c r="BA236" s="498"/>
      <c r="BB236" s="498"/>
      <c r="BC236" s="498"/>
      <c r="BD236" s="498"/>
      <c r="BE236" s="498"/>
      <c r="BF236" s="498"/>
      <c r="BG236" s="498"/>
      <c r="BH236" s="498"/>
      <c r="BI236" s="498"/>
      <c r="BJ236" s="498"/>
      <c r="BK236" s="498"/>
      <c r="BL236" s="498"/>
      <c r="BM236" s="498"/>
      <c r="BN236" s="498"/>
      <c r="BO236" s="498"/>
      <c r="BP236" s="498"/>
      <c r="BQ236" s="498"/>
      <c r="BR236" s="498"/>
      <c r="BS236" s="498"/>
      <c r="BT236" s="498"/>
      <c r="BU236" s="498"/>
      <c r="BV236" s="498"/>
      <c r="BW236" s="498"/>
      <c r="BX236" s="498"/>
      <c r="BY236" s="498"/>
      <c r="BZ236" s="498"/>
      <c r="CA236" s="498"/>
      <c r="CB236" s="498"/>
      <c r="CC236" s="498"/>
      <c r="CD236" s="498"/>
      <c r="CE236" s="498"/>
      <c r="CF236" s="498"/>
      <c r="CG236" s="498"/>
      <c r="CH236" s="498"/>
      <c r="CI236" s="498"/>
      <c r="CJ236" s="498"/>
      <c r="CK236" s="498"/>
      <c r="CL236" s="498"/>
      <c r="CM236" s="498"/>
      <c r="CN236" s="498"/>
      <c r="CO236" s="498"/>
      <c r="CP236" s="498"/>
      <c r="CQ236" s="498"/>
      <c r="CR236" s="498"/>
      <c r="CS236" s="498"/>
    </row>
    <row r="237" spans="3:98" hidden="1" x14ac:dyDescent="0.35">
      <c r="C237" s="83" t="s">
        <v>46</v>
      </c>
      <c r="E237" s="505">
        <f>G237+NPV(G.Asm!$F$40,H237:INDEX(H237:CS237,RP))</f>
        <v>0</v>
      </c>
      <c r="F237" s="505">
        <f>SUMIF($G$4:$CS$4,"&lt;="&amp;RP,G237:CS237)</f>
        <v>0</v>
      </c>
      <c r="G237" s="505">
        <f>-G191-G207+G216-G218+G232</f>
        <v>0</v>
      </c>
      <c r="H237" s="505">
        <f t="shared" ref="H237:BS237" si="110">-H191-H207+H216-H218+H232</f>
        <v>0</v>
      </c>
      <c r="I237" s="505">
        <f t="shared" si="110"/>
        <v>0</v>
      </c>
      <c r="J237" s="505">
        <f t="shared" si="110"/>
        <v>0</v>
      </c>
      <c r="K237" s="505">
        <f t="shared" si="110"/>
        <v>0</v>
      </c>
      <c r="L237" s="505">
        <f t="shared" si="110"/>
        <v>0</v>
      </c>
      <c r="M237" s="505">
        <f t="shared" si="110"/>
        <v>0</v>
      </c>
      <c r="N237" s="505">
        <f t="shared" si="110"/>
        <v>0</v>
      </c>
      <c r="O237" s="505">
        <f t="shared" si="110"/>
        <v>0</v>
      </c>
      <c r="P237" s="505">
        <f t="shared" si="110"/>
        <v>0</v>
      </c>
      <c r="Q237" s="505">
        <f t="shared" si="110"/>
        <v>0</v>
      </c>
      <c r="R237" s="505">
        <f t="shared" si="110"/>
        <v>0</v>
      </c>
      <c r="S237" s="505">
        <f t="shared" si="110"/>
        <v>0</v>
      </c>
      <c r="T237" s="505">
        <f t="shared" si="110"/>
        <v>0</v>
      </c>
      <c r="U237" s="505">
        <f t="shared" si="110"/>
        <v>0</v>
      </c>
      <c r="V237" s="505">
        <f t="shared" si="110"/>
        <v>0</v>
      </c>
      <c r="W237" s="505">
        <f t="shared" si="110"/>
        <v>0</v>
      </c>
      <c r="X237" s="505">
        <f t="shared" si="110"/>
        <v>0</v>
      </c>
      <c r="Y237" s="505">
        <f t="shared" si="110"/>
        <v>0</v>
      </c>
      <c r="Z237" s="505">
        <f t="shared" si="110"/>
        <v>0</v>
      </c>
      <c r="AA237" s="505">
        <f t="shared" si="110"/>
        <v>0</v>
      </c>
      <c r="AB237" s="505">
        <f t="shared" si="110"/>
        <v>0</v>
      </c>
      <c r="AC237" s="505">
        <f t="shared" si="110"/>
        <v>0</v>
      </c>
      <c r="AD237" s="505">
        <f t="shared" si="110"/>
        <v>0</v>
      </c>
      <c r="AE237" s="505">
        <f t="shared" si="110"/>
        <v>0</v>
      </c>
      <c r="AF237" s="505">
        <f t="shared" si="110"/>
        <v>0</v>
      </c>
      <c r="AG237" s="505">
        <f t="shared" si="110"/>
        <v>0</v>
      </c>
      <c r="AH237" s="505">
        <f t="shared" si="110"/>
        <v>0</v>
      </c>
      <c r="AI237" s="505">
        <f t="shared" si="110"/>
        <v>0</v>
      </c>
      <c r="AJ237" s="505">
        <f t="shared" si="110"/>
        <v>0</v>
      </c>
      <c r="AK237" s="505">
        <f t="shared" si="110"/>
        <v>0</v>
      </c>
      <c r="AL237" s="505">
        <f t="shared" si="110"/>
        <v>0</v>
      </c>
      <c r="AM237" s="505">
        <f t="shared" si="110"/>
        <v>0</v>
      </c>
      <c r="AN237" s="505">
        <f t="shared" si="110"/>
        <v>0</v>
      </c>
      <c r="AO237" s="505">
        <f t="shared" si="110"/>
        <v>0</v>
      </c>
      <c r="AP237" s="505">
        <f t="shared" si="110"/>
        <v>0</v>
      </c>
      <c r="AQ237" s="505">
        <f t="shared" si="110"/>
        <v>0</v>
      </c>
      <c r="AR237" s="505">
        <f t="shared" si="110"/>
        <v>0</v>
      </c>
      <c r="AS237" s="505">
        <f t="shared" si="110"/>
        <v>0</v>
      </c>
      <c r="AT237" s="505">
        <f t="shared" si="110"/>
        <v>0</v>
      </c>
      <c r="AU237" s="505">
        <f t="shared" si="110"/>
        <v>0</v>
      </c>
      <c r="AV237" s="505">
        <f t="shared" si="110"/>
        <v>0</v>
      </c>
      <c r="AW237" s="505">
        <f t="shared" si="110"/>
        <v>0</v>
      </c>
      <c r="AX237" s="505">
        <f t="shared" si="110"/>
        <v>0</v>
      </c>
      <c r="AY237" s="505">
        <f t="shared" si="110"/>
        <v>0</v>
      </c>
      <c r="AZ237" s="505">
        <f t="shared" si="110"/>
        <v>0</v>
      </c>
      <c r="BA237" s="505">
        <f t="shared" si="110"/>
        <v>0</v>
      </c>
      <c r="BB237" s="505">
        <f t="shared" si="110"/>
        <v>0</v>
      </c>
      <c r="BC237" s="505">
        <f t="shared" si="110"/>
        <v>0</v>
      </c>
      <c r="BD237" s="505">
        <f t="shared" si="110"/>
        <v>0</v>
      </c>
      <c r="BE237" s="505">
        <f t="shared" si="110"/>
        <v>0</v>
      </c>
      <c r="BF237" s="505">
        <f t="shared" si="110"/>
        <v>0</v>
      </c>
      <c r="BG237" s="505">
        <f t="shared" si="110"/>
        <v>0</v>
      </c>
      <c r="BH237" s="505">
        <f t="shared" si="110"/>
        <v>0</v>
      </c>
      <c r="BI237" s="505">
        <f t="shared" si="110"/>
        <v>0</v>
      </c>
      <c r="BJ237" s="505">
        <f t="shared" si="110"/>
        <v>0</v>
      </c>
      <c r="BK237" s="505">
        <f t="shared" si="110"/>
        <v>0</v>
      </c>
      <c r="BL237" s="505">
        <f t="shared" si="110"/>
        <v>0</v>
      </c>
      <c r="BM237" s="505">
        <f t="shared" si="110"/>
        <v>0</v>
      </c>
      <c r="BN237" s="505">
        <f t="shared" si="110"/>
        <v>0</v>
      </c>
      <c r="BO237" s="505">
        <f t="shared" si="110"/>
        <v>0</v>
      </c>
      <c r="BP237" s="505">
        <f t="shared" si="110"/>
        <v>0</v>
      </c>
      <c r="BQ237" s="505">
        <f t="shared" si="110"/>
        <v>0</v>
      </c>
      <c r="BR237" s="505">
        <f t="shared" si="110"/>
        <v>0</v>
      </c>
      <c r="BS237" s="505">
        <f t="shared" si="110"/>
        <v>0</v>
      </c>
      <c r="BT237" s="505">
        <f t="shared" ref="BT237:CS237" si="111">-BT191-BT207+BT216-BT218+BT232</f>
        <v>0</v>
      </c>
      <c r="BU237" s="505">
        <f t="shared" si="111"/>
        <v>0</v>
      </c>
      <c r="BV237" s="505">
        <f t="shared" si="111"/>
        <v>0</v>
      </c>
      <c r="BW237" s="505">
        <f t="shared" si="111"/>
        <v>0</v>
      </c>
      <c r="BX237" s="505">
        <f t="shared" si="111"/>
        <v>0</v>
      </c>
      <c r="BY237" s="505">
        <f t="shared" si="111"/>
        <v>0</v>
      </c>
      <c r="BZ237" s="505">
        <f t="shared" si="111"/>
        <v>0</v>
      </c>
      <c r="CA237" s="505">
        <f t="shared" si="111"/>
        <v>0</v>
      </c>
      <c r="CB237" s="505">
        <f t="shared" si="111"/>
        <v>0</v>
      </c>
      <c r="CC237" s="505">
        <f t="shared" si="111"/>
        <v>0</v>
      </c>
      <c r="CD237" s="505">
        <f t="shared" si="111"/>
        <v>0</v>
      </c>
      <c r="CE237" s="505">
        <f t="shared" si="111"/>
        <v>0</v>
      </c>
      <c r="CF237" s="505">
        <f t="shared" si="111"/>
        <v>0</v>
      </c>
      <c r="CG237" s="505">
        <f t="shared" si="111"/>
        <v>0</v>
      </c>
      <c r="CH237" s="505">
        <f t="shared" si="111"/>
        <v>0</v>
      </c>
      <c r="CI237" s="505">
        <f t="shared" si="111"/>
        <v>0</v>
      </c>
      <c r="CJ237" s="505">
        <f t="shared" si="111"/>
        <v>0</v>
      </c>
      <c r="CK237" s="505">
        <f t="shared" si="111"/>
        <v>0</v>
      </c>
      <c r="CL237" s="505">
        <f t="shared" si="111"/>
        <v>0</v>
      </c>
      <c r="CM237" s="505">
        <f t="shared" si="111"/>
        <v>0</v>
      </c>
      <c r="CN237" s="505">
        <f t="shared" si="111"/>
        <v>0</v>
      </c>
      <c r="CO237" s="505">
        <f t="shared" si="111"/>
        <v>0</v>
      </c>
      <c r="CP237" s="505">
        <f t="shared" si="111"/>
        <v>0</v>
      </c>
      <c r="CQ237" s="505">
        <f t="shared" si="111"/>
        <v>0</v>
      </c>
      <c r="CR237" s="505">
        <f t="shared" si="111"/>
        <v>0</v>
      </c>
      <c r="CS237" s="505">
        <f t="shared" si="111"/>
        <v>0</v>
      </c>
      <c r="CT237" s="56"/>
    </row>
    <row r="238" spans="3:98" hidden="1" x14ac:dyDescent="0.35">
      <c r="C238" s="83" t="s">
        <v>48</v>
      </c>
      <c r="E238" s="684">
        <f>G237+NPV(G.Asm!$F$40,H237:INDEX(H237:CS237,RP))</f>
        <v>0</v>
      </c>
      <c r="F238" s="684"/>
      <c r="G238" s="131"/>
      <c r="H238" s="131"/>
      <c r="I238" s="131"/>
      <c r="J238" s="131"/>
      <c r="K238" s="131"/>
      <c r="L238" s="131"/>
      <c r="M238" s="131"/>
      <c r="N238" s="131"/>
      <c r="O238" s="131"/>
      <c r="P238" s="131"/>
      <c r="Q238" s="131"/>
      <c r="R238" s="131"/>
      <c r="S238" s="131"/>
      <c r="T238" s="131"/>
      <c r="U238" s="131"/>
      <c r="V238" s="131"/>
      <c r="W238" s="131"/>
      <c r="X238" s="131"/>
      <c r="Y238" s="131"/>
      <c r="Z238" s="131"/>
      <c r="AA238" s="131"/>
      <c r="AB238" s="131"/>
      <c r="AC238" s="131"/>
      <c r="AD238" s="131"/>
      <c r="AE238" s="131"/>
      <c r="AF238" s="131"/>
      <c r="AG238" s="131"/>
      <c r="AH238" s="131"/>
      <c r="AI238" s="131"/>
      <c r="AJ238" s="131"/>
      <c r="AK238" s="131"/>
      <c r="AL238" s="131"/>
      <c r="AM238" s="131"/>
      <c r="AN238" s="131"/>
      <c r="AO238" s="131"/>
      <c r="AP238" s="131"/>
      <c r="AQ238" s="131"/>
      <c r="AR238" s="131"/>
      <c r="AS238" s="131"/>
      <c r="AT238" s="131"/>
      <c r="AU238" s="131"/>
      <c r="AV238" s="131"/>
      <c r="AW238" s="131"/>
      <c r="AX238" s="131"/>
      <c r="AY238" s="131"/>
      <c r="AZ238" s="131"/>
      <c r="BA238" s="131"/>
      <c r="BB238" s="131"/>
      <c r="BC238" s="131"/>
      <c r="BD238" s="131"/>
      <c r="BE238" s="131"/>
      <c r="BF238" s="131"/>
      <c r="BG238" s="131"/>
      <c r="BH238" s="131"/>
      <c r="BI238" s="131"/>
      <c r="BJ238" s="131"/>
      <c r="BK238" s="131"/>
      <c r="BL238" s="131"/>
      <c r="BM238" s="131"/>
      <c r="BN238" s="131"/>
      <c r="BO238" s="131"/>
      <c r="BP238" s="131"/>
      <c r="BQ238" s="131"/>
      <c r="BR238" s="131"/>
      <c r="BS238" s="131"/>
      <c r="BT238" s="131"/>
      <c r="BU238" s="131"/>
      <c r="BV238" s="131"/>
      <c r="BW238" s="131"/>
      <c r="BX238" s="131"/>
      <c r="BY238" s="131"/>
      <c r="BZ238" s="131"/>
      <c r="CA238" s="131"/>
      <c r="CB238" s="131"/>
      <c r="CC238" s="131"/>
      <c r="CD238" s="131"/>
      <c r="CE238" s="131"/>
      <c r="CF238" s="131"/>
      <c r="CG238" s="131"/>
      <c r="CH238" s="131"/>
      <c r="CI238" s="131"/>
      <c r="CJ238" s="131"/>
      <c r="CK238" s="131"/>
      <c r="CL238" s="131"/>
      <c r="CM238" s="131"/>
      <c r="CN238" s="131"/>
      <c r="CO238" s="131"/>
      <c r="CP238" s="131"/>
      <c r="CQ238" s="131"/>
      <c r="CR238" s="131"/>
      <c r="CS238" s="131"/>
    </row>
    <row r="239" spans="3:98" hidden="1" x14ac:dyDescent="0.35">
      <c r="C239" s="83" t="s">
        <v>49</v>
      </c>
      <c r="E239" s="685" t="str">
        <f>IF(ISERROR(IRR(G237:INDEX(G237:CS237,RP+1))),"No value",G239)</f>
        <v>No value</v>
      </c>
      <c r="F239" s="685"/>
      <c r="G239" s="526" t="e">
        <f>IRR(G237:INDEX(G237:CS237,RP+1))</f>
        <v>#NUM!</v>
      </c>
      <c r="H239" s="131"/>
      <c r="I239" s="131"/>
      <c r="J239" s="131"/>
      <c r="K239" s="131"/>
      <c r="L239" s="131"/>
      <c r="M239" s="131"/>
      <c r="N239" s="131"/>
      <c r="O239" s="131"/>
      <c r="P239" s="131"/>
      <c r="Q239" s="131"/>
      <c r="R239" s="131"/>
      <c r="S239" s="131"/>
      <c r="T239" s="131"/>
      <c r="U239" s="131"/>
      <c r="V239" s="131"/>
      <c r="W239" s="131"/>
      <c r="X239" s="131"/>
      <c r="Y239" s="131"/>
      <c r="Z239" s="131"/>
      <c r="AA239" s="131"/>
      <c r="AB239" s="131"/>
      <c r="AC239" s="131"/>
      <c r="AD239" s="131"/>
      <c r="AE239" s="131"/>
      <c r="AF239" s="131"/>
      <c r="AG239" s="131"/>
      <c r="AH239" s="131"/>
      <c r="AI239" s="131"/>
      <c r="AJ239" s="131"/>
      <c r="AK239" s="131"/>
      <c r="AL239" s="131"/>
      <c r="AM239" s="131"/>
      <c r="AN239" s="131"/>
      <c r="AO239" s="131"/>
      <c r="AP239" s="131"/>
      <c r="AQ239" s="131"/>
      <c r="AR239" s="131"/>
      <c r="AS239" s="131"/>
      <c r="AT239" s="131"/>
      <c r="AU239" s="131"/>
      <c r="AV239" s="131"/>
      <c r="AW239" s="131"/>
      <c r="AX239" s="131"/>
      <c r="AY239" s="131"/>
      <c r="AZ239" s="131"/>
      <c r="BA239" s="131"/>
      <c r="BB239" s="131"/>
      <c r="BC239" s="131"/>
      <c r="BD239" s="131"/>
      <c r="BE239" s="131"/>
      <c r="BF239" s="131"/>
      <c r="BG239" s="131"/>
      <c r="BH239" s="131"/>
      <c r="BI239" s="131"/>
      <c r="BJ239" s="131"/>
      <c r="BK239" s="131"/>
      <c r="BL239" s="131"/>
      <c r="BM239" s="131"/>
      <c r="BN239" s="131"/>
      <c r="BO239" s="131"/>
      <c r="BP239" s="131"/>
      <c r="BQ239" s="131"/>
      <c r="BR239" s="131"/>
      <c r="BS239" s="131"/>
      <c r="BT239" s="131"/>
      <c r="BU239" s="131"/>
      <c r="BV239" s="131"/>
      <c r="BW239" s="131"/>
      <c r="BX239" s="131"/>
      <c r="BY239" s="131"/>
      <c r="BZ239" s="131"/>
      <c r="CA239" s="131"/>
      <c r="CB239" s="131"/>
      <c r="CC239" s="131"/>
      <c r="CD239" s="131"/>
      <c r="CE239" s="131"/>
      <c r="CF239" s="131"/>
      <c r="CG239" s="131"/>
      <c r="CH239" s="131"/>
      <c r="CI239" s="131"/>
      <c r="CJ239" s="131"/>
      <c r="CK239" s="131"/>
      <c r="CL239" s="131"/>
      <c r="CM239" s="131"/>
      <c r="CN239" s="131"/>
      <c r="CO239" s="131"/>
      <c r="CP239" s="131"/>
      <c r="CQ239" s="131"/>
      <c r="CR239" s="131"/>
      <c r="CS239" s="131"/>
    </row>
    <row r="240" spans="3:98" hidden="1" x14ac:dyDescent="0.35">
      <c r="C240" s="83" t="s">
        <v>50</v>
      </c>
      <c r="E240" s="697" t="str">
        <f>IF((E190+IF(E218&lt;0,0,E218))=0,"No value",(E232-IF(E218&lt;0,E218,0)+E216)/(E190+IF(E218&lt;0,0,E218)))</f>
        <v>No value</v>
      </c>
      <c r="F240" s="697"/>
      <c r="G240" s="131"/>
      <c r="H240" s="131"/>
      <c r="I240" s="131"/>
      <c r="J240" s="131"/>
      <c r="K240" s="131"/>
      <c r="L240" s="131"/>
      <c r="M240" s="131"/>
      <c r="N240" s="131"/>
      <c r="O240" s="131"/>
      <c r="P240" s="131"/>
      <c r="Q240" s="131"/>
      <c r="R240" s="131"/>
      <c r="S240" s="131"/>
      <c r="T240" s="131"/>
      <c r="U240" s="131"/>
      <c r="V240" s="131"/>
      <c r="W240" s="131"/>
      <c r="X240" s="131"/>
      <c r="Y240" s="131"/>
      <c r="Z240" s="131"/>
      <c r="AA240" s="131"/>
      <c r="AB240" s="131"/>
      <c r="AC240" s="131"/>
      <c r="AD240" s="131"/>
      <c r="AE240" s="131"/>
      <c r="AF240" s="131"/>
      <c r="AG240" s="131"/>
      <c r="AH240" s="131"/>
      <c r="AI240" s="131"/>
      <c r="AJ240" s="131"/>
      <c r="AK240" s="131"/>
      <c r="AL240" s="131"/>
      <c r="AM240" s="131"/>
      <c r="AN240" s="131"/>
      <c r="AO240" s="131"/>
      <c r="AP240" s="131"/>
      <c r="AQ240" s="131"/>
      <c r="AR240" s="131"/>
      <c r="AS240" s="131"/>
      <c r="AT240" s="131"/>
      <c r="AU240" s="131"/>
      <c r="AV240" s="131"/>
      <c r="AW240" s="131"/>
      <c r="AX240" s="131"/>
      <c r="AY240" s="131"/>
      <c r="AZ240" s="131"/>
      <c r="BA240" s="131"/>
      <c r="BB240" s="131"/>
      <c r="BC240" s="131"/>
      <c r="BD240" s="131"/>
      <c r="BE240" s="131"/>
      <c r="BF240" s="131"/>
      <c r="BG240" s="131"/>
      <c r="BH240" s="131"/>
      <c r="BI240" s="131"/>
      <c r="BJ240" s="131"/>
      <c r="BK240" s="131"/>
      <c r="BL240" s="131"/>
      <c r="BM240" s="131"/>
      <c r="BN240" s="131"/>
      <c r="BO240" s="131"/>
      <c r="BP240" s="131"/>
      <c r="BQ240" s="131"/>
      <c r="BR240" s="131"/>
      <c r="BS240" s="131"/>
      <c r="BT240" s="131"/>
      <c r="BU240" s="131"/>
      <c r="BV240" s="131"/>
      <c r="BW240" s="131"/>
      <c r="BX240" s="131"/>
      <c r="BY240" s="131"/>
      <c r="BZ240" s="131"/>
      <c r="CA240" s="131"/>
      <c r="CB240" s="131"/>
      <c r="CC240" s="131"/>
      <c r="CD240" s="131"/>
      <c r="CE240" s="131"/>
      <c r="CF240" s="131"/>
      <c r="CG240" s="131"/>
      <c r="CH240" s="131"/>
      <c r="CI240" s="131"/>
      <c r="CJ240" s="131"/>
      <c r="CK240" s="131"/>
      <c r="CL240" s="131"/>
      <c r="CM240" s="131"/>
      <c r="CN240" s="131"/>
      <c r="CO240" s="131"/>
      <c r="CP240" s="131"/>
      <c r="CQ240" s="131"/>
      <c r="CR240" s="131"/>
      <c r="CS240" s="131"/>
    </row>
    <row r="241" spans="3:98" hidden="1" x14ac:dyDescent="0.35">
      <c r="E241" s="524"/>
      <c r="F241" s="524"/>
      <c r="G241" s="131"/>
      <c r="H241" s="131"/>
      <c r="I241" s="131"/>
      <c r="J241" s="131"/>
      <c r="K241" s="131"/>
      <c r="L241" s="131"/>
      <c r="M241" s="131"/>
      <c r="N241" s="131"/>
      <c r="O241" s="131"/>
      <c r="P241" s="131"/>
      <c r="Q241" s="131"/>
      <c r="R241" s="131"/>
      <c r="S241" s="131"/>
      <c r="T241" s="131"/>
      <c r="U241" s="131"/>
      <c r="V241" s="131"/>
      <c r="W241" s="131"/>
      <c r="X241" s="131"/>
      <c r="Y241" s="131"/>
      <c r="Z241" s="131"/>
      <c r="AA241" s="131"/>
      <c r="AB241" s="131"/>
      <c r="AC241" s="131"/>
      <c r="AD241" s="131"/>
      <c r="AE241" s="131"/>
      <c r="AF241" s="131"/>
      <c r="AG241" s="131"/>
      <c r="AH241" s="131"/>
      <c r="AI241" s="131"/>
      <c r="AJ241" s="131"/>
      <c r="AK241" s="131"/>
      <c r="AL241" s="131"/>
      <c r="AM241" s="131"/>
      <c r="AN241" s="131"/>
      <c r="AO241" s="131"/>
      <c r="AP241" s="131"/>
      <c r="AQ241" s="131"/>
      <c r="AR241" s="131"/>
      <c r="AS241" s="131"/>
      <c r="AT241" s="131"/>
      <c r="AU241" s="131"/>
      <c r="AV241" s="131"/>
      <c r="AW241" s="131"/>
      <c r="AX241" s="131"/>
      <c r="AY241" s="131"/>
      <c r="AZ241" s="131"/>
      <c r="BA241" s="131"/>
      <c r="BB241" s="131"/>
      <c r="BC241" s="131"/>
      <c r="BD241" s="131"/>
      <c r="BE241" s="131"/>
      <c r="BF241" s="131"/>
      <c r="BG241" s="131"/>
      <c r="BH241" s="131"/>
      <c r="BI241" s="131"/>
      <c r="BJ241" s="131"/>
      <c r="BK241" s="131"/>
      <c r="BL241" s="131"/>
      <c r="BM241" s="131"/>
      <c r="BN241" s="131"/>
      <c r="BO241" s="131"/>
      <c r="BP241" s="131"/>
      <c r="BQ241" s="131"/>
      <c r="BR241" s="131"/>
      <c r="BS241" s="131"/>
      <c r="BT241" s="131"/>
      <c r="BU241" s="131"/>
      <c r="BV241" s="131"/>
      <c r="BW241" s="131"/>
      <c r="BX241" s="131"/>
      <c r="BY241" s="131"/>
      <c r="BZ241" s="131"/>
      <c r="CA241" s="131"/>
      <c r="CB241" s="131"/>
      <c r="CC241" s="131"/>
      <c r="CD241" s="131"/>
      <c r="CE241" s="131"/>
      <c r="CF241" s="131"/>
      <c r="CG241" s="131"/>
      <c r="CH241" s="131"/>
      <c r="CI241" s="131"/>
      <c r="CJ241" s="131"/>
      <c r="CK241" s="131"/>
      <c r="CL241" s="131"/>
      <c r="CM241" s="131"/>
      <c r="CN241" s="131"/>
      <c r="CO241" s="131"/>
      <c r="CP241" s="131"/>
      <c r="CQ241" s="131"/>
      <c r="CR241" s="131"/>
      <c r="CS241" s="131"/>
    </row>
    <row r="242" spans="3:98" hidden="1" x14ac:dyDescent="0.35">
      <c r="C242" s="221" t="s">
        <v>261</v>
      </c>
      <c r="D242" s="222"/>
      <c r="E242" s="521"/>
      <c r="F242" s="522"/>
      <c r="G242" s="523"/>
      <c r="H242" s="523"/>
      <c r="I242" s="523"/>
      <c r="J242" s="523"/>
      <c r="K242" s="523"/>
      <c r="L242" s="523"/>
      <c r="M242" s="523"/>
      <c r="N242" s="523"/>
      <c r="O242" s="523"/>
      <c r="P242" s="523"/>
      <c r="Q242" s="523"/>
      <c r="R242" s="523"/>
      <c r="S242" s="523"/>
      <c r="T242" s="523"/>
      <c r="U242" s="523"/>
      <c r="V242" s="523"/>
      <c r="W242" s="523"/>
      <c r="X242" s="523"/>
      <c r="Y242" s="523"/>
      <c r="Z242" s="523"/>
      <c r="AA242" s="523"/>
      <c r="AB242" s="523"/>
      <c r="AC242" s="523"/>
      <c r="AD242" s="523"/>
      <c r="AE242" s="523"/>
      <c r="AF242" s="523"/>
      <c r="AG242" s="523"/>
      <c r="AH242" s="523"/>
      <c r="AI242" s="523"/>
      <c r="AJ242" s="523"/>
      <c r="AK242" s="523"/>
      <c r="AL242" s="523"/>
      <c r="AM242" s="523"/>
      <c r="AN242" s="523"/>
      <c r="AO242" s="523"/>
      <c r="AP242" s="523"/>
      <c r="AQ242" s="523"/>
      <c r="AR242" s="523"/>
      <c r="AS242" s="523"/>
      <c r="AT242" s="523"/>
      <c r="AU242" s="523"/>
      <c r="AV242" s="523"/>
      <c r="AW242" s="523"/>
      <c r="AX242" s="523"/>
      <c r="AY242" s="523"/>
      <c r="AZ242" s="523"/>
      <c r="BA242" s="523"/>
      <c r="BB242" s="523"/>
      <c r="BC242" s="523"/>
      <c r="BD242" s="523"/>
      <c r="BE242" s="523"/>
      <c r="BF242" s="523"/>
      <c r="BG242" s="523"/>
      <c r="BH242" s="523"/>
      <c r="BI242" s="523"/>
      <c r="BJ242" s="523"/>
      <c r="BK242" s="523"/>
      <c r="BL242" s="523"/>
      <c r="BM242" s="523"/>
      <c r="BN242" s="523"/>
      <c r="BO242" s="523"/>
      <c r="BP242" s="523"/>
      <c r="BQ242" s="523"/>
      <c r="BR242" s="523"/>
      <c r="BS242" s="523"/>
      <c r="BT242" s="523"/>
      <c r="BU242" s="523"/>
      <c r="BV242" s="523"/>
      <c r="BW242" s="523"/>
      <c r="BX242" s="523"/>
      <c r="BY242" s="523"/>
      <c r="BZ242" s="523"/>
      <c r="CA242" s="523"/>
      <c r="CB242" s="523"/>
      <c r="CC242" s="523"/>
      <c r="CD242" s="523"/>
      <c r="CE242" s="523"/>
      <c r="CF242" s="523"/>
      <c r="CG242" s="523"/>
      <c r="CH242" s="523"/>
      <c r="CI242" s="523"/>
      <c r="CJ242" s="523"/>
      <c r="CK242" s="523"/>
      <c r="CL242" s="523"/>
      <c r="CM242" s="523"/>
      <c r="CN242" s="523"/>
      <c r="CO242" s="523"/>
      <c r="CP242" s="523"/>
      <c r="CQ242" s="523"/>
      <c r="CR242" s="523"/>
      <c r="CS242" s="523"/>
      <c r="CT242" s="56"/>
    </row>
    <row r="243" spans="3:98" hidden="1" x14ac:dyDescent="0.35">
      <c r="C243" s="87"/>
      <c r="E243" s="527"/>
      <c r="F243" s="527"/>
      <c r="G243" s="131"/>
      <c r="H243" s="131"/>
      <c r="I243" s="131"/>
      <c r="J243" s="131"/>
      <c r="K243" s="131"/>
      <c r="L243" s="131"/>
      <c r="M243" s="131"/>
      <c r="N243" s="131"/>
      <c r="O243" s="131"/>
      <c r="P243" s="131"/>
      <c r="Q243" s="131"/>
      <c r="R243" s="131"/>
      <c r="S243" s="131"/>
      <c r="T243" s="131"/>
      <c r="U243" s="131"/>
      <c r="V243" s="131"/>
      <c r="W243" s="131"/>
      <c r="X243" s="131"/>
      <c r="Y243" s="131"/>
      <c r="Z243" s="131"/>
      <c r="AA243" s="131"/>
      <c r="AB243" s="131"/>
      <c r="AC243" s="131"/>
      <c r="AD243" s="131"/>
      <c r="AE243" s="131"/>
      <c r="AF243" s="131"/>
      <c r="AG243" s="131"/>
      <c r="AH243" s="131"/>
      <c r="AI243" s="131"/>
      <c r="AJ243" s="131"/>
      <c r="AK243" s="131"/>
      <c r="AL243" s="131"/>
      <c r="AM243" s="131"/>
      <c r="AN243" s="131"/>
      <c r="AO243" s="131"/>
      <c r="AP243" s="131"/>
      <c r="AQ243" s="131"/>
      <c r="AR243" s="131"/>
      <c r="AS243" s="131"/>
      <c r="AT243" s="131"/>
      <c r="AU243" s="131"/>
      <c r="AV243" s="131"/>
      <c r="AW243" s="131"/>
      <c r="AX243" s="131"/>
      <c r="AY243" s="131"/>
      <c r="AZ243" s="131"/>
      <c r="BA243" s="131"/>
      <c r="BB243" s="131"/>
      <c r="BC243" s="131"/>
      <c r="BD243" s="131"/>
      <c r="BE243" s="131"/>
      <c r="BF243" s="131"/>
      <c r="BG243" s="131"/>
      <c r="BH243" s="131"/>
      <c r="BI243" s="131"/>
      <c r="BJ243" s="131"/>
      <c r="BK243" s="131"/>
      <c r="BL243" s="131"/>
      <c r="BM243" s="131"/>
      <c r="BN243" s="131"/>
      <c r="BO243" s="131"/>
      <c r="BP243" s="131"/>
      <c r="BQ243" s="131"/>
      <c r="BR243" s="131"/>
      <c r="BS243" s="131"/>
      <c r="BT243" s="131"/>
      <c r="BU243" s="131"/>
      <c r="BV243" s="131"/>
      <c r="BW243" s="131"/>
      <c r="BX243" s="131"/>
      <c r="BY243" s="131"/>
      <c r="BZ243" s="131"/>
      <c r="CA243" s="131"/>
      <c r="CB243" s="131"/>
      <c r="CC243" s="131"/>
      <c r="CD243" s="131"/>
      <c r="CE243" s="131"/>
      <c r="CF243" s="131"/>
      <c r="CG243" s="131"/>
      <c r="CH243" s="131"/>
      <c r="CI243" s="131"/>
      <c r="CJ243" s="131"/>
      <c r="CK243" s="131"/>
      <c r="CL243" s="131"/>
      <c r="CM243" s="131"/>
      <c r="CN243" s="131"/>
      <c r="CO243" s="131"/>
      <c r="CP243" s="131"/>
      <c r="CQ243" s="131"/>
      <c r="CR243" s="131"/>
      <c r="CS243" s="131"/>
      <c r="CT243" s="9"/>
    </row>
    <row r="244" spans="3:98" s="69" customFormat="1" ht="13" hidden="1" x14ac:dyDescent="0.3">
      <c r="C244" s="89" t="str">
        <f>C9</f>
        <v>A. Total investment costs</v>
      </c>
      <c r="D244" s="71"/>
      <c r="E244" s="517">
        <f>G244+NPV(G.Asm!$F$76,H244:INDEX(H244:CS244,RP))</f>
        <v>0</v>
      </c>
      <c r="F244" s="517">
        <f>SUMIF($G$4:$CS$4,"&lt;="&amp;RP,G244:CS244)</f>
        <v>0</v>
      </c>
      <c r="G244" s="518">
        <f t="shared" ref="G244:BR244" si="112">G9</f>
        <v>0</v>
      </c>
      <c r="H244" s="518">
        <f t="shared" si="112"/>
        <v>0</v>
      </c>
      <c r="I244" s="518">
        <f t="shared" si="112"/>
        <v>0</v>
      </c>
      <c r="J244" s="518">
        <f t="shared" si="112"/>
        <v>0</v>
      </c>
      <c r="K244" s="518">
        <f t="shared" si="112"/>
        <v>0</v>
      </c>
      <c r="L244" s="518">
        <f t="shared" si="112"/>
        <v>0</v>
      </c>
      <c r="M244" s="518">
        <f t="shared" si="112"/>
        <v>0</v>
      </c>
      <c r="N244" s="518">
        <f t="shared" si="112"/>
        <v>0</v>
      </c>
      <c r="O244" s="518">
        <f t="shared" si="112"/>
        <v>0</v>
      </c>
      <c r="P244" s="518">
        <f t="shared" si="112"/>
        <v>0</v>
      </c>
      <c r="Q244" s="518">
        <f t="shared" si="112"/>
        <v>0</v>
      </c>
      <c r="R244" s="518">
        <f t="shared" si="112"/>
        <v>0</v>
      </c>
      <c r="S244" s="518">
        <f t="shared" si="112"/>
        <v>0</v>
      </c>
      <c r="T244" s="518">
        <f t="shared" si="112"/>
        <v>0</v>
      </c>
      <c r="U244" s="518">
        <f t="shared" si="112"/>
        <v>0</v>
      </c>
      <c r="V244" s="518">
        <f t="shared" si="112"/>
        <v>0</v>
      </c>
      <c r="W244" s="518">
        <f t="shared" si="112"/>
        <v>0</v>
      </c>
      <c r="X244" s="518">
        <f t="shared" si="112"/>
        <v>0</v>
      </c>
      <c r="Y244" s="518">
        <f t="shared" si="112"/>
        <v>0</v>
      </c>
      <c r="Z244" s="518">
        <f t="shared" si="112"/>
        <v>0</v>
      </c>
      <c r="AA244" s="518">
        <f t="shared" si="112"/>
        <v>0</v>
      </c>
      <c r="AB244" s="518">
        <f t="shared" si="112"/>
        <v>0</v>
      </c>
      <c r="AC244" s="518">
        <f t="shared" si="112"/>
        <v>0</v>
      </c>
      <c r="AD244" s="518">
        <f t="shared" si="112"/>
        <v>0</v>
      </c>
      <c r="AE244" s="518">
        <f t="shared" si="112"/>
        <v>0</v>
      </c>
      <c r="AF244" s="518">
        <f t="shared" si="112"/>
        <v>0</v>
      </c>
      <c r="AG244" s="518">
        <f t="shared" si="112"/>
        <v>0</v>
      </c>
      <c r="AH244" s="518">
        <f t="shared" si="112"/>
        <v>0</v>
      </c>
      <c r="AI244" s="518">
        <f t="shared" si="112"/>
        <v>0</v>
      </c>
      <c r="AJ244" s="518">
        <f t="shared" si="112"/>
        <v>0</v>
      </c>
      <c r="AK244" s="518">
        <f t="shared" si="112"/>
        <v>0</v>
      </c>
      <c r="AL244" s="518">
        <f t="shared" si="112"/>
        <v>0</v>
      </c>
      <c r="AM244" s="518">
        <f t="shared" si="112"/>
        <v>0</v>
      </c>
      <c r="AN244" s="518">
        <f t="shared" si="112"/>
        <v>0</v>
      </c>
      <c r="AO244" s="518">
        <f t="shared" si="112"/>
        <v>0</v>
      </c>
      <c r="AP244" s="518">
        <f t="shared" si="112"/>
        <v>0</v>
      </c>
      <c r="AQ244" s="518">
        <f t="shared" si="112"/>
        <v>0</v>
      </c>
      <c r="AR244" s="518">
        <f t="shared" si="112"/>
        <v>0</v>
      </c>
      <c r="AS244" s="518">
        <f t="shared" si="112"/>
        <v>0</v>
      </c>
      <c r="AT244" s="518">
        <f t="shared" si="112"/>
        <v>0</v>
      </c>
      <c r="AU244" s="518">
        <f t="shared" si="112"/>
        <v>0</v>
      </c>
      <c r="AV244" s="518">
        <f t="shared" si="112"/>
        <v>0</v>
      </c>
      <c r="AW244" s="518">
        <f t="shared" si="112"/>
        <v>0</v>
      </c>
      <c r="AX244" s="518">
        <f t="shared" si="112"/>
        <v>0</v>
      </c>
      <c r="AY244" s="518">
        <f t="shared" si="112"/>
        <v>0</v>
      </c>
      <c r="AZ244" s="518">
        <f t="shared" si="112"/>
        <v>0</v>
      </c>
      <c r="BA244" s="518">
        <f t="shared" si="112"/>
        <v>0</v>
      </c>
      <c r="BB244" s="518">
        <f t="shared" si="112"/>
        <v>0</v>
      </c>
      <c r="BC244" s="518">
        <f t="shared" si="112"/>
        <v>0</v>
      </c>
      <c r="BD244" s="518">
        <f t="shared" si="112"/>
        <v>0</v>
      </c>
      <c r="BE244" s="518">
        <f t="shared" si="112"/>
        <v>0</v>
      </c>
      <c r="BF244" s="518">
        <f t="shared" si="112"/>
        <v>0</v>
      </c>
      <c r="BG244" s="518">
        <f t="shared" si="112"/>
        <v>0</v>
      </c>
      <c r="BH244" s="518">
        <f t="shared" si="112"/>
        <v>0</v>
      </c>
      <c r="BI244" s="518">
        <f t="shared" si="112"/>
        <v>0</v>
      </c>
      <c r="BJ244" s="518">
        <f t="shared" si="112"/>
        <v>0</v>
      </c>
      <c r="BK244" s="518">
        <f t="shared" si="112"/>
        <v>0</v>
      </c>
      <c r="BL244" s="518">
        <f t="shared" si="112"/>
        <v>0</v>
      </c>
      <c r="BM244" s="518">
        <f t="shared" si="112"/>
        <v>0</v>
      </c>
      <c r="BN244" s="518">
        <f t="shared" si="112"/>
        <v>0</v>
      </c>
      <c r="BO244" s="518">
        <f t="shared" si="112"/>
        <v>0</v>
      </c>
      <c r="BP244" s="518">
        <f t="shared" si="112"/>
        <v>0</v>
      </c>
      <c r="BQ244" s="518">
        <f t="shared" si="112"/>
        <v>0</v>
      </c>
      <c r="BR244" s="518">
        <f t="shared" si="112"/>
        <v>0</v>
      </c>
      <c r="BS244" s="518">
        <f t="shared" ref="BS244:CS244" si="113">BS9</f>
        <v>0</v>
      </c>
      <c r="BT244" s="518">
        <f t="shared" si="113"/>
        <v>0</v>
      </c>
      <c r="BU244" s="518">
        <f t="shared" si="113"/>
        <v>0</v>
      </c>
      <c r="BV244" s="518">
        <f t="shared" si="113"/>
        <v>0</v>
      </c>
      <c r="BW244" s="518">
        <f t="shared" si="113"/>
        <v>0</v>
      </c>
      <c r="BX244" s="518">
        <f t="shared" si="113"/>
        <v>0</v>
      </c>
      <c r="BY244" s="518">
        <f t="shared" si="113"/>
        <v>0</v>
      </c>
      <c r="BZ244" s="518">
        <f t="shared" si="113"/>
        <v>0</v>
      </c>
      <c r="CA244" s="518">
        <f t="shared" si="113"/>
        <v>0</v>
      </c>
      <c r="CB244" s="518">
        <f t="shared" si="113"/>
        <v>0</v>
      </c>
      <c r="CC244" s="518">
        <f t="shared" si="113"/>
        <v>0</v>
      </c>
      <c r="CD244" s="518">
        <f t="shared" si="113"/>
        <v>0</v>
      </c>
      <c r="CE244" s="518">
        <f t="shared" si="113"/>
        <v>0</v>
      </c>
      <c r="CF244" s="518">
        <f t="shared" si="113"/>
        <v>0</v>
      </c>
      <c r="CG244" s="518">
        <f t="shared" si="113"/>
        <v>0</v>
      </c>
      <c r="CH244" s="518">
        <f t="shared" si="113"/>
        <v>0</v>
      </c>
      <c r="CI244" s="518">
        <f t="shared" si="113"/>
        <v>0</v>
      </c>
      <c r="CJ244" s="518">
        <f t="shared" si="113"/>
        <v>0</v>
      </c>
      <c r="CK244" s="518">
        <f t="shared" si="113"/>
        <v>0</v>
      </c>
      <c r="CL244" s="518">
        <f t="shared" si="113"/>
        <v>0</v>
      </c>
      <c r="CM244" s="518">
        <f t="shared" si="113"/>
        <v>0</v>
      </c>
      <c r="CN244" s="518">
        <f t="shared" si="113"/>
        <v>0</v>
      </c>
      <c r="CO244" s="518">
        <f t="shared" si="113"/>
        <v>0</v>
      </c>
      <c r="CP244" s="518">
        <f t="shared" si="113"/>
        <v>0</v>
      </c>
      <c r="CQ244" s="518">
        <f t="shared" si="113"/>
        <v>0</v>
      </c>
      <c r="CR244" s="518">
        <f t="shared" si="113"/>
        <v>0</v>
      </c>
      <c r="CS244" s="518">
        <f t="shared" si="113"/>
        <v>0</v>
      </c>
      <c r="CT244" s="70"/>
    </row>
    <row r="245" spans="3:98" s="69" customFormat="1" ht="13" hidden="1" x14ac:dyDescent="0.3">
      <c r="C245" s="89" t="str">
        <f>C40</f>
        <v>B. Residual value</v>
      </c>
      <c r="D245" s="71"/>
      <c r="E245" s="517">
        <f>G245+NPV(G.Asm!$F$76,H245:INDEX(H245:CS245,RP))</f>
        <v>0</v>
      </c>
      <c r="F245" s="517">
        <f>SUMIF($G$4:$CS$4,"&lt;="&amp;RP,G245:CS245)</f>
        <v>0</v>
      </c>
      <c r="G245" s="518">
        <f t="shared" ref="G245:BR245" si="114">G40</f>
        <v>0</v>
      </c>
      <c r="H245" s="518">
        <f t="shared" si="114"/>
        <v>0</v>
      </c>
      <c r="I245" s="518">
        <f t="shared" si="114"/>
        <v>0</v>
      </c>
      <c r="J245" s="518">
        <f t="shared" si="114"/>
        <v>0</v>
      </c>
      <c r="K245" s="518">
        <f t="shared" si="114"/>
        <v>0</v>
      </c>
      <c r="L245" s="518">
        <f t="shared" si="114"/>
        <v>0</v>
      </c>
      <c r="M245" s="518">
        <f t="shared" si="114"/>
        <v>0</v>
      </c>
      <c r="N245" s="518">
        <f t="shared" si="114"/>
        <v>0</v>
      </c>
      <c r="O245" s="518">
        <f t="shared" si="114"/>
        <v>0</v>
      </c>
      <c r="P245" s="518">
        <f t="shared" si="114"/>
        <v>0</v>
      </c>
      <c r="Q245" s="518">
        <f t="shared" si="114"/>
        <v>0</v>
      </c>
      <c r="R245" s="518">
        <f t="shared" si="114"/>
        <v>0</v>
      </c>
      <c r="S245" s="518">
        <f t="shared" si="114"/>
        <v>0</v>
      </c>
      <c r="T245" s="518">
        <f t="shared" si="114"/>
        <v>0</v>
      </c>
      <c r="U245" s="518">
        <f t="shared" si="114"/>
        <v>0</v>
      </c>
      <c r="V245" s="518">
        <f t="shared" si="114"/>
        <v>0</v>
      </c>
      <c r="W245" s="518">
        <f t="shared" si="114"/>
        <v>0</v>
      </c>
      <c r="X245" s="518">
        <f t="shared" si="114"/>
        <v>0</v>
      </c>
      <c r="Y245" s="518">
        <f t="shared" si="114"/>
        <v>0</v>
      </c>
      <c r="Z245" s="518">
        <f t="shared" si="114"/>
        <v>0</v>
      </c>
      <c r="AA245" s="518">
        <f t="shared" si="114"/>
        <v>0</v>
      </c>
      <c r="AB245" s="518">
        <f t="shared" si="114"/>
        <v>0</v>
      </c>
      <c r="AC245" s="518">
        <f t="shared" si="114"/>
        <v>0</v>
      </c>
      <c r="AD245" s="518">
        <f t="shared" si="114"/>
        <v>0</v>
      </c>
      <c r="AE245" s="518">
        <f t="shared" si="114"/>
        <v>0</v>
      </c>
      <c r="AF245" s="518">
        <f t="shared" si="114"/>
        <v>0</v>
      </c>
      <c r="AG245" s="518">
        <f t="shared" si="114"/>
        <v>0</v>
      </c>
      <c r="AH245" s="518">
        <f t="shared" si="114"/>
        <v>0</v>
      </c>
      <c r="AI245" s="518">
        <f t="shared" si="114"/>
        <v>0</v>
      </c>
      <c r="AJ245" s="518">
        <f t="shared" si="114"/>
        <v>0</v>
      </c>
      <c r="AK245" s="518">
        <f t="shared" si="114"/>
        <v>0</v>
      </c>
      <c r="AL245" s="518">
        <f t="shared" si="114"/>
        <v>0</v>
      </c>
      <c r="AM245" s="518">
        <f t="shared" si="114"/>
        <v>0</v>
      </c>
      <c r="AN245" s="518">
        <f t="shared" si="114"/>
        <v>0</v>
      </c>
      <c r="AO245" s="518">
        <f t="shared" si="114"/>
        <v>0</v>
      </c>
      <c r="AP245" s="518">
        <f t="shared" si="114"/>
        <v>0</v>
      </c>
      <c r="AQ245" s="518">
        <f t="shared" si="114"/>
        <v>0</v>
      </c>
      <c r="AR245" s="518">
        <f t="shared" si="114"/>
        <v>0</v>
      </c>
      <c r="AS245" s="518">
        <f t="shared" si="114"/>
        <v>0</v>
      </c>
      <c r="AT245" s="518">
        <f t="shared" si="114"/>
        <v>0</v>
      </c>
      <c r="AU245" s="518">
        <f t="shared" si="114"/>
        <v>0</v>
      </c>
      <c r="AV245" s="518">
        <f t="shared" si="114"/>
        <v>0</v>
      </c>
      <c r="AW245" s="518">
        <f t="shared" si="114"/>
        <v>0</v>
      </c>
      <c r="AX245" s="518">
        <f t="shared" si="114"/>
        <v>0</v>
      </c>
      <c r="AY245" s="518">
        <f t="shared" si="114"/>
        <v>0</v>
      </c>
      <c r="AZ245" s="518">
        <f t="shared" si="114"/>
        <v>0</v>
      </c>
      <c r="BA245" s="518">
        <f t="shared" si="114"/>
        <v>0</v>
      </c>
      <c r="BB245" s="518">
        <f t="shared" si="114"/>
        <v>0</v>
      </c>
      <c r="BC245" s="518">
        <f t="shared" si="114"/>
        <v>0</v>
      </c>
      <c r="BD245" s="518">
        <f t="shared" si="114"/>
        <v>0</v>
      </c>
      <c r="BE245" s="518">
        <f t="shared" si="114"/>
        <v>0</v>
      </c>
      <c r="BF245" s="518">
        <f t="shared" si="114"/>
        <v>0</v>
      </c>
      <c r="BG245" s="518">
        <f t="shared" si="114"/>
        <v>0</v>
      </c>
      <c r="BH245" s="518">
        <f t="shared" si="114"/>
        <v>0</v>
      </c>
      <c r="BI245" s="518">
        <f t="shared" si="114"/>
        <v>0</v>
      </c>
      <c r="BJ245" s="518">
        <f t="shared" si="114"/>
        <v>0</v>
      </c>
      <c r="BK245" s="518">
        <f t="shared" si="114"/>
        <v>0</v>
      </c>
      <c r="BL245" s="518">
        <f t="shared" si="114"/>
        <v>0</v>
      </c>
      <c r="BM245" s="518">
        <f t="shared" si="114"/>
        <v>0</v>
      </c>
      <c r="BN245" s="518">
        <f t="shared" si="114"/>
        <v>0</v>
      </c>
      <c r="BO245" s="518">
        <f t="shared" si="114"/>
        <v>0</v>
      </c>
      <c r="BP245" s="518">
        <f t="shared" si="114"/>
        <v>0</v>
      </c>
      <c r="BQ245" s="518">
        <f t="shared" si="114"/>
        <v>0</v>
      </c>
      <c r="BR245" s="518">
        <f t="shared" si="114"/>
        <v>0</v>
      </c>
      <c r="BS245" s="518">
        <f t="shared" ref="BS245:CS245" si="115">BS40</f>
        <v>0</v>
      </c>
      <c r="BT245" s="518">
        <f t="shared" si="115"/>
        <v>0</v>
      </c>
      <c r="BU245" s="518">
        <f t="shared" si="115"/>
        <v>0</v>
      </c>
      <c r="BV245" s="518">
        <f t="shared" si="115"/>
        <v>0</v>
      </c>
      <c r="BW245" s="518">
        <f t="shared" si="115"/>
        <v>0</v>
      </c>
      <c r="BX245" s="518">
        <f t="shared" si="115"/>
        <v>0</v>
      </c>
      <c r="BY245" s="518">
        <f t="shared" si="115"/>
        <v>0</v>
      </c>
      <c r="BZ245" s="518">
        <f t="shared" si="115"/>
        <v>0</v>
      </c>
      <c r="CA245" s="518">
        <f t="shared" si="115"/>
        <v>0</v>
      </c>
      <c r="CB245" s="518">
        <f t="shared" si="115"/>
        <v>0</v>
      </c>
      <c r="CC245" s="518">
        <f t="shared" si="115"/>
        <v>0</v>
      </c>
      <c r="CD245" s="518">
        <f t="shared" si="115"/>
        <v>0</v>
      </c>
      <c r="CE245" s="518">
        <f t="shared" si="115"/>
        <v>0</v>
      </c>
      <c r="CF245" s="518">
        <f t="shared" si="115"/>
        <v>0</v>
      </c>
      <c r="CG245" s="518">
        <f t="shared" si="115"/>
        <v>0</v>
      </c>
      <c r="CH245" s="518">
        <f t="shared" si="115"/>
        <v>0</v>
      </c>
      <c r="CI245" s="518">
        <f t="shared" si="115"/>
        <v>0</v>
      </c>
      <c r="CJ245" s="518">
        <f t="shared" si="115"/>
        <v>0</v>
      </c>
      <c r="CK245" s="518">
        <f t="shared" si="115"/>
        <v>0</v>
      </c>
      <c r="CL245" s="518">
        <f t="shared" si="115"/>
        <v>0</v>
      </c>
      <c r="CM245" s="518">
        <f t="shared" si="115"/>
        <v>0</v>
      </c>
      <c r="CN245" s="518">
        <f t="shared" si="115"/>
        <v>0</v>
      </c>
      <c r="CO245" s="518">
        <f t="shared" si="115"/>
        <v>0</v>
      </c>
      <c r="CP245" s="518">
        <f t="shared" si="115"/>
        <v>0</v>
      </c>
      <c r="CQ245" s="518">
        <f t="shared" si="115"/>
        <v>0</v>
      </c>
      <c r="CR245" s="518">
        <f t="shared" si="115"/>
        <v>0</v>
      </c>
      <c r="CS245" s="518">
        <f t="shared" si="115"/>
        <v>0</v>
      </c>
      <c r="CT245" s="70"/>
    </row>
    <row r="246" spans="3:98" s="69" customFormat="1" ht="13" hidden="1" x14ac:dyDescent="0.3">
      <c r="C246" s="89" t="str">
        <f>C44</f>
        <v>C. Total operating and maintenance costs</v>
      </c>
      <c r="D246" s="71"/>
      <c r="E246" s="517">
        <f>G246+NPV(G.Asm!$F$76,H246:INDEX(H246:CS246,RP))</f>
        <v>0</v>
      </c>
      <c r="F246" s="517">
        <f>SUMIF($G$4:$CS$4,"&lt;="&amp;RP,G246:CS246)</f>
        <v>0</v>
      </c>
      <c r="G246" s="518">
        <f t="shared" ref="G246:BR246" si="116">G44</f>
        <v>0</v>
      </c>
      <c r="H246" s="518">
        <f t="shared" si="116"/>
        <v>0</v>
      </c>
      <c r="I246" s="518">
        <f t="shared" si="116"/>
        <v>0</v>
      </c>
      <c r="J246" s="518">
        <f t="shared" si="116"/>
        <v>0</v>
      </c>
      <c r="K246" s="518">
        <f t="shared" si="116"/>
        <v>0</v>
      </c>
      <c r="L246" s="518">
        <f t="shared" si="116"/>
        <v>0</v>
      </c>
      <c r="M246" s="518">
        <f t="shared" si="116"/>
        <v>0</v>
      </c>
      <c r="N246" s="518">
        <f t="shared" si="116"/>
        <v>0</v>
      </c>
      <c r="O246" s="518">
        <f t="shared" si="116"/>
        <v>0</v>
      </c>
      <c r="P246" s="518">
        <f t="shared" si="116"/>
        <v>0</v>
      </c>
      <c r="Q246" s="518">
        <f t="shared" si="116"/>
        <v>0</v>
      </c>
      <c r="R246" s="518">
        <f t="shared" si="116"/>
        <v>0</v>
      </c>
      <c r="S246" s="518">
        <f t="shared" si="116"/>
        <v>0</v>
      </c>
      <c r="T246" s="518">
        <f t="shared" si="116"/>
        <v>0</v>
      </c>
      <c r="U246" s="518">
        <f t="shared" si="116"/>
        <v>0</v>
      </c>
      <c r="V246" s="518">
        <f t="shared" si="116"/>
        <v>0</v>
      </c>
      <c r="W246" s="518">
        <f t="shared" si="116"/>
        <v>0</v>
      </c>
      <c r="X246" s="518">
        <f t="shared" si="116"/>
        <v>0</v>
      </c>
      <c r="Y246" s="518">
        <f t="shared" si="116"/>
        <v>0</v>
      </c>
      <c r="Z246" s="518">
        <f t="shared" si="116"/>
        <v>0</v>
      </c>
      <c r="AA246" s="518">
        <f t="shared" si="116"/>
        <v>0</v>
      </c>
      <c r="AB246" s="518">
        <f t="shared" si="116"/>
        <v>0</v>
      </c>
      <c r="AC246" s="518">
        <f t="shared" si="116"/>
        <v>0</v>
      </c>
      <c r="AD246" s="518">
        <f t="shared" si="116"/>
        <v>0</v>
      </c>
      <c r="AE246" s="518">
        <f t="shared" si="116"/>
        <v>0</v>
      </c>
      <c r="AF246" s="518">
        <f t="shared" si="116"/>
        <v>0</v>
      </c>
      <c r="AG246" s="518">
        <f t="shared" si="116"/>
        <v>0</v>
      </c>
      <c r="AH246" s="518">
        <f t="shared" si="116"/>
        <v>0</v>
      </c>
      <c r="AI246" s="518">
        <f t="shared" si="116"/>
        <v>0</v>
      </c>
      <c r="AJ246" s="518">
        <f t="shared" si="116"/>
        <v>0</v>
      </c>
      <c r="AK246" s="518">
        <f t="shared" si="116"/>
        <v>0</v>
      </c>
      <c r="AL246" s="518">
        <f t="shared" si="116"/>
        <v>0</v>
      </c>
      <c r="AM246" s="518">
        <f t="shared" si="116"/>
        <v>0</v>
      </c>
      <c r="AN246" s="518">
        <f t="shared" si="116"/>
        <v>0</v>
      </c>
      <c r="AO246" s="518">
        <f t="shared" si="116"/>
        <v>0</v>
      </c>
      <c r="AP246" s="518">
        <f t="shared" si="116"/>
        <v>0</v>
      </c>
      <c r="AQ246" s="518">
        <f t="shared" si="116"/>
        <v>0</v>
      </c>
      <c r="AR246" s="518">
        <f t="shared" si="116"/>
        <v>0</v>
      </c>
      <c r="AS246" s="518">
        <f t="shared" si="116"/>
        <v>0</v>
      </c>
      <c r="AT246" s="518">
        <f t="shared" si="116"/>
        <v>0</v>
      </c>
      <c r="AU246" s="518">
        <f t="shared" si="116"/>
        <v>0</v>
      </c>
      <c r="AV246" s="518">
        <f t="shared" si="116"/>
        <v>0</v>
      </c>
      <c r="AW246" s="518">
        <f t="shared" si="116"/>
        <v>0</v>
      </c>
      <c r="AX246" s="518">
        <f t="shared" si="116"/>
        <v>0</v>
      </c>
      <c r="AY246" s="518">
        <f t="shared" si="116"/>
        <v>0</v>
      </c>
      <c r="AZ246" s="518">
        <f t="shared" si="116"/>
        <v>0</v>
      </c>
      <c r="BA246" s="518">
        <f t="shared" si="116"/>
        <v>0</v>
      </c>
      <c r="BB246" s="518">
        <f t="shared" si="116"/>
        <v>0</v>
      </c>
      <c r="BC246" s="518">
        <f t="shared" si="116"/>
        <v>0</v>
      </c>
      <c r="BD246" s="518">
        <f t="shared" si="116"/>
        <v>0</v>
      </c>
      <c r="BE246" s="518">
        <f t="shared" si="116"/>
        <v>0</v>
      </c>
      <c r="BF246" s="518">
        <f t="shared" si="116"/>
        <v>0</v>
      </c>
      <c r="BG246" s="518">
        <f t="shared" si="116"/>
        <v>0</v>
      </c>
      <c r="BH246" s="518">
        <f t="shared" si="116"/>
        <v>0</v>
      </c>
      <c r="BI246" s="518">
        <f t="shared" si="116"/>
        <v>0</v>
      </c>
      <c r="BJ246" s="518">
        <f t="shared" si="116"/>
        <v>0</v>
      </c>
      <c r="BK246" s="518">
        <f t="shared" si="116"/>
        <v>0</v>
      </c>
      <c r="BL246" s="518">
        <f t="shared" si="116"/>
        <v>0</v>
      </c>
      <c r="BM246" s="518">
        <f t="shared" si="116"/>
        <v>0</v>
      </c>
      <c r="BN246" s="518">
        <f t="shared" si="116"/>
        <v>0</v>
      </c>
      <c r="BO246" s="518">
        <f t="shared" si="116"/>
        <v>0</v>
      </c>
      <c r="BP246" s="518">
        <f t="shared" si="116"/>
        <v>0</v>
      </c>
      <c r="BQ246" s="518">
        <f t="shared" si="116"/>
        <v>0</v>
      </c>
      <c r="BR246" s="518">
        <f t="shared" si="116"/>
        <v>0</v>
      </c>
      <c r="BS246" s="518">
        <f t="shared" ref="BS246:CS246" si="117">BS44</f>
        <v>0</v>
      </c>
      <c r="BT246" s="518">
        <f t="shared" si="117"/>
        <v>0</v>
      </c>
      <c r="BU246" s="518">
        <f t="shared" si="117"/>
        <v>0</v>
      </c>
      <c r="BV246" s="518">
        <f t="shared" si="117"/>
        <v>0</v>
      </c>
      <c r="BW246" s="518">
        <f t="shared" si="117"/>
        <v>0</v>
      </c>
      <c r="BX246" s="518">
        <f t="shared" si="117"/>
        <v>0</v>
      </c>
      <c r="BY246" s="518">
        <f t="shared" si="117"/>
        <v>0</v>
      </c>
      <c r="BZ246" s="518">
        <f t="shared" si="117"/>
        <v>0</v>
      </c>
      <c r="CA246" s="518">
        <f t="shared" si="117"/>
        <v>0</v>
      </c>
      <c r="CB246" s="518">
        <f t="shared" si="117"/>
        <v>0</v>
      </c>
      <c r="CC246" s="518">
        <f t="shared" si="117"/>
        <v>0</v>
      </c>
      <c r="CD246" s="518">
        <f t="shared" si="117"/>
        <v>0</v>
      </c>
      <c r="CE246" s="518">
        <f t="shared" si="117"/>
        <v>0</v>
      </c>
      <c r="CF246" s="518">
        <f t="shared" si="117"/>
        <v>0</v>
      </c>
      <c r="CG246" s="518">
        <f t="shared" si="117"/>
        <v>0</v>
      </c>
      <c r="CH246" s="518">
        <f t="shared" si="117"/>
        <v>0</v>
      </c>
      <c r="CI246" s="518">
        <f t="shared" si="117"/>
        <v>0</v>
      </c>
      <c r="CJ246" s="518">
        <f t="shared" si="117"/>
        <v>0</v>
      </c>
      <c r="CK246" s="518">
        <f t="shared" si="117"/>
        <v>0</v>
      </c>
      <c r="CL246" s="518">
        <f t="shared" si="117"/>
        <v>0</v>
      </c>
      <c r="CM246" s="518">
        <f t="shared" si="117"/>
        <v>0</v>
      </c>
      <c r="CN246" s="518">
        <f t="shared" si="117"/>
        <v>0</v>
      </c>
      <c r="CO246" s="518">
        <f t="shared" si="117"/>
        <v>0</v>
      </c>
      <c r="CP246" s="518">
        <f t="shared" si="117"/>
        <v>0</v>
      </c>
      <c r="CQ246" s="518">
        <f t="shared" si="117"/>
        <v>0</v>
      </c>
      <c r="CR246" s="518">
        <f t="shared" si="117"/>
        <v>0</v>
      </c>
      <c r="CS246" s="518">
        <f t="shared" si="117"/>
        <v>0</v>
      </c>
      <c r="CT246" s="70"/>
    </row>
    <row r="247" spans="3:98" s="69" customFormat="1" ht="13" hidden="1" x14ac:dyDescent="0.3">
      <c r="C247" s="89" t="str">
        <f>C71</f>
        <v>F. Total revenues</v>
      </c>
      <c r="D247" s="71"/>
      <c r="E247" s="517">
        <f>G247+NPV(G.Asm!$F$76,H247:INDEX(H247:CS247,RP))</f>
        <v>0</v>
      </c>
      <c r="F247" s="517">
        <f>SUMIF($G$4:$CS$4,"&lt;="&amp;RP,G247:CS247)</f>
        <v>0</v>
      </c>
      <c r="G247" s="518">
        <f t="shared" ref="G247:BR247" si="118">G71</f>
        <v>0</v>
      </c>
      <c r="H247" s="518">
        <f t="shared" si="118"/>
        <v>0</v>
      </c>
      <c r="I247" s="518">
        <f t="shared" si="118"/>
        <v>0</v>
      </c>
      <c r="J247" s="518">
        <f t="shared" si="118"/>
        <v>0</v>
      </c>
      <c r="K247" s="518">
        <f t="shared" si="118"/>
        <v>0</v>
      </c>
      <c r="L247" s="518">
        <f t="shared" si="118"/>
        <v>0</v>
      </c>
      <c r="M247" s="518">
        <f t="shared" si="118"/>
        <v>0</v>
      </c>
      <c r="N247" s="518">
        <f t="shared" si="118"/>
        <v>0</v>
      </c>
      <c r="O247" s="518">
        <f t="shared" si="118"/>
        <v>0</v>
      </c>
      <c r="P247" s="518">
        <f t="shared" si="118"/>
        <v>0</v>
      </c>
      <c r="Q247" s="518">
        <f t="shared" si="118"/>
        <v>0</v>
      </c>
      <c r="R247" s="518">
        <f t="shared" si="118"/>
        <v>0</v>
      </c>
      <c r="S247" s="518">
        <f t="shared" si="118"/>
        <v>0</v>
      </c>
      <c r="T247" s="518">
        <f t="shared" si="118"/>
        <v>0</v>
      </c>
      <c r="U247" s="518">
        <f t="shared" si="118"/>
        <v>0</v>
      </c>
      <c r="V247" s="518">
        <f t="shared" si="118"/>
        <v>0</v>
      </c>
      <c r="W247" s="518">
        <f t="shared" si="118"/>
        <v>0</v>
      </c>
      <c r="X247" s="518">
        <f t="shared" si="118"/>
        <v>0</v>
      </c>
      <c r="Y247" s="518">
        <f t="shared" si="118"/>
        <v>0</v>
      </c>
      <c r="Z247" s="518">
        <f t="shared" si="118"/>
        <v>0</v>
      </c>
      <c r="AA247" s="518">
        <f t="shared" si="118"/>
        <v>0</v>
      </c>
      <c r="AB247" s="518">
        <f t="shared" si="118"/>
        <v>0</v>
      </c>
      <c r="AC247" s="518">
        <f t="shared" si="118"/>
        <v>0</v>
      </c>
      <c r="AD247" s="518">
        <f t="shared" si="118"/>
        <v>0</v>
      </c>
      <c r="AE247" s="518">
        <f t="shared" si="118"/>
        <v>0</v>
      </c>
      <c r="AF247" s="518">
        <f t="shared" si="118"/>
        <v>0</v>
      </c>
      <c r="AG247" s="518">
        <f t="shared" si="118"/>
        <v>0</v>
      </c>
      <c r="AH247" s="518">
        <f t="shared" si="118"/>
        <v>0</v>
      </c>
      <c r="AI247" s="518">
        <f t="shared" si="118"/>
        <v>0</v>
      </c>
      <c r="AJ247" s="518">
        <f t="shared" si="118"/>
        <v>0</v>
      </c>
      <c r="AK247" s="518">
        <f t="shared" si="118"/>
        <v>0</v>
      </c>
      <c r="AL247" s="518">
        <f t="shared" si="118"/>
        <v>0</v>
      </c>
      <c r="AM247" s="518">
        <f t="shared" si="118"/>
        <v>0</v>
      </c>
      <c r="AN247" s="518">
        <f t="shared" si="118"/>
        <v>0</v>
      </c>
      <c r="AO247" s="518">
        <f t="shared" si="118"/>
        <v>0</v>
      </c>
      <c r="AP247" s="518">
        <f t="shared" si="118"/>
        <v>0</v>
      </c>
      <c r="AQ247" s="518">
        <f t="shared" si="118"/>
        <v>0</v>
      </c>
      <c r="AR247" s="518">
        <f t="shared" si="118"/>
        <v>0</v>
      </c>
      <c r="AS247" s="518">
        <f t="shared" si="118"/>
        <v>0</v>
      </c>
      <c r="AT247" s="518">
        <f t="shared" si="118"/>
        <v>0</v>
      </c>
      <c r="AU247" s="518">
        <f t="shared" si="118"/>
        <v>0</v>
      </c>
      <c r="AV247" s="518">
        <f t="shared" si="118"/>
        <v>0</v>
      </c>
      <c r="AW247" s="518">
        <f t="shared" si="118"/>
        <v>0</v>
      </c>
      <c r="AX247" s="518">
        <f t="shared" si="118"/>
        <v>0</v>
      </c>
      <c r="AY247" s="518">
        <f t="shared" si="118"/>
        <v>0</v>
      </c>
      <c r="AZ247" s="518">
        <f t="shared" si="118"/>
        <v>0</v>
      </c>
      <c r="BA247" s="518">
        <f t="shared" si="118"/>
        <v>0</v>
      </c>
      <c r="BB247" s="518">
        <f t="shared" si="118"/>
        <v>0</v>
      </c>
      <c r="BC247" s="518">
        <f t="shared" si="118"/>
        <v>0</v>
      </c>
      <c r="BD247" s="518">
        <f t="shared" si="118"/>
        <v>0</v>
      </c>
      <c r="BE247" s="518">
        <f t="shared" si="118"/>
        <v>0</v>
      </c>
      <c r="BF247" s="518">
        <f t="shared" si="118"/>
        <v>0</v>
      </c>
      <c r="BG247" s="518">
        <f t="shared" si="118"/>
        <v>0</v>
      </c>
      <c r="BH247" s="518">
        <f t="shared" si="118"/>
        <v>0</v>
      </c>
      <c r="BI247" s="518">
        <f t="shared" si="118"/>
        <v>0</v>
      </c>
      <c r="BJ247" s="518">
        <f t="shared" si="118"/>
        <v>0</v>
      </c>
      <c r="BK247" s="518">
        <f t="shared" si="118"/>
        <v>0</v>
      </c>
      <c r="BL247" s="518">
        <f t="shared" si="118"/>
        <v>0</v>
      </c>
      <c r="BM247" s="518">
        <f t="shared" si="118"/>
        <v>0</v>
      </c>
      <c r="BN247" s="518">
        <f t="shared" si="118"/>
        <v>0</v>
      </c>
      <c r="BO247" s="518">
        <f t="shared" si="118"/>
        <v>0</v>
      </c>
      <c r="BP247" s="518">
        <f t="shared" si="118"/>
        <v>0</v>
      </c>
      <c r="BQ247" s="518">
        <f t="shared" si="118"/>
        <v>0</v>
      </c>
      <c r="BR247" s="518">
        <f t="shared" si="118"/>
        <v>0</v>
      </c>
      <c r="BS247" s="518">
        <f t="shared" ref="BS247:CS247" si="119">BS71</f>
        <v>0</v>
      </c>
      <c r="BT247" s="518">
        <f t="shared" si="119"/>
        <v>0</v>
      </c>
      <c r="BU247" s="518">
        <f t="shared" si="119"/>
        <v>0</v>
      </c>
      <c r="BV247" s="518">
        <f t="shared" si="119"/>
        <v>0</v>
      </c>
      <c r="BW247" s="518">
        <f t="shared" si="119"/>
        <v>0</v>
      </c>
      <c r="BX247" s="518">
        <f t="shared" si="119"/>
        <v>0</v>
      </c>
      <c r="BY247" s="518">
        <f t="shared" si="119"/>
        <v>0</v>
      </c>
      <c r="BZ247" s="518">
        <f t="shared" si="119"/>
        <v>0</v>
      </c>
      <c r="CA247" s="518">
        <f t="shared" si="119"/>
        <v>0</v>
      </c>
      <c r="CB247" s="518">
        <f t="shared" si="119"/>
        <v>0</v>
      </c>
      <c r="CC247" s="518">
        <f t="shared" si="119"/>
        <v>0</v>
      </c>
      <c r="CD247" s="518">
        <f t="shared" si="119"/>
        <v>0</v>
      </c>
      <c r="CE247" s="518">
        <f t="shared" si="119"/>
        <v>0</v>
      </c>
      <c r="CF247" s="518">
        <f t="shared" si="119"/>
        <v>0</v>
      </c>
      <c r="CG247" s="518">
        <f t="shared" si="119"/>
        <v>0</v>
      </c>
      <c r="CH247" s="518">
        <f t="shared" si="119"/>
        <v>0</v>
      </c>
      <c r="CI247" s="518">
        <f t="shared" si="119"/>
        <v>0</v>
      </c>
      <c r="CJ247" s="518">
        <f t="shared" si="119"/>
        <v>0</v>
      </c>
      <c r="CK247" s="518">
        <f t="shared" si="119"/>
        <v>0</v>
      </c>
      <c r="CL247" s="518">
        <f t="shared" si="119"/>
        <v>0</v>
      </c>
      <c r="CM247" s="518">
        <f t="shared" si="119"/>
        <v>0</v>
      </c>
      <c r="CN247" s="518">
        <f t="shared" si="119"/>
        <v>0</v>
      </c>
      <c r="CO247" s="518">
        <f t="shared" si="119"/>
        <v>0</v>
      </c>
      <c r="CP247" s="518">
        <f t="shared" si="119"/>
        <v>0</v>
      </c>
      <c r="CQ247" s="518">
        <f t="shared" si="119"/>
        <v>0</v>
      </c>
      <c r="CR247" s="518">
        <f t="shared" si="119"/>
        <v>0</v>
      </c>
      <c r="CS247" s="518">
        <f t="shared" si="119"/>
        <v>0</v>
      </c>
      <c r="CT247" s="70"/>
    </row>
    <row r="248" spans="3:98" s="69" customFormat="1" ht="13" hidden="1" x14ac:dyDescent="0.3">
      <c r="C248" s="89" t="s">
        <v>113</v>
      </c>
      <c r="D248" s="71"/>
      <c r="E248" s="517">
        <f>G248+NPV(G.Asm!$F$76,H248:INDEX(H248:CS248,RP))</f>
        <v>0</v>
      </c>
      <c r="F248" s="517">
        <f>SUMIF($G$4:$CS$4,"&lt;="&amp;RP,G248:CS248)</f>
        <v>0</v>
      </c>
      <c r="G248" s="518">
        <f t="shared" ref="G248:BR248" si="120">G258</f>
        <v>0</v>
      </c>
      <c r="H248" s="518">
        <f t="shared" si="120"/>
        <v>0</v>
      </c>
      <c r="I248" s="518">
        <f t="shared" si="120"/>
        <v>0</v>
      </c>
      <c r="J248" s="518">
        <f t="shared" si="120"/>
        <v>0</v>
      </c>
      <c r="K248" s="518">
        <f t="shared" si="120"/>
        <v>0</v>
      </c>
      <c r="L248" s="518">
        <f t="shared" si="120"/>
        <v>0</v>
      </c>
      <c r="M248" s="518">
        <f t="shared" si="120"/>
        <v>0</v>
      </c>
      <c r="N248" s="518">
        <f t="shared" si="120"/>
        <v>0</v>
      </c>
      <c r="O248" s="518">
        <f t="shared" si="120"/>
        <v>0</v>
      </c>
      <c r="P248" s="518">
        <f t="shared" si="120"/>
        <v>0</v>
      </c>
      <c r="Q248" s="518">
        <f t="shared" si="120"/>
        <v>0</v>
      </c>
      <c r="R248" s="518">
        <f t="shared" si="120"/>
        <v>0</v>
      </c>
      <c r="S248" s="518">
        <f t="shared" si="120"/>
        <v>0</v>
      </c>
      <c r="T248" s="518">
        <f t="shared" si="120"/>
        <v>0</v>
      </c>
      <c r="U248" s="518">
        <f t="shared" si="120"/>
        <v>0</v>
      </c>
      <c r="V248" s="518">
        <f t="shared" si="120"/>
        <v>0</v>
      </c>
      <c r="W248" s="518">
        <f t="shared" si="120"/>
        <v>0</v>
      </c>
      <c r="X248" s="518">
        <f t="shared" si="120"/>
        <v>0</v>
      </c>
      <c r="Y248" s="518">
        <f t="shared" si="120"/>
        <v>0</v>
      </c>
      <c r="Z248" s="518">
        <f t="shared" si="120"/>
        <v>0</v>
      </c>
      <c r="AA248" s="518">
        <f t="shared" si="120"/>
        <v>0</v>
      </c>
      <c r="AB248" s="518">
        <f t="shared" si="120"/>
        <v>0</v>
      </c>
      <c r="AC248" s="518">
        <f t="shared" si="120"/>
        <v>0</v>
      </c>
      <c r="AD248" s="518">
        <f t="shared" si="120"/>
        <v>0</v>
      </c>
      <c r="AE248" s="518">
        <f t="shared" si="120"/>
        <v>0</v>
      </c>
      <c r="AF248" s="518">
        <f t="shared" si="120"/>
        <v>0</v>
      </c>
      <c r="AG248" s="518">
        <f t="shared" si="120"/>
        <v>0</v>
      </c>
      <c r="AH248" s="518">
        <f t="shared" si="120"/>
        <v>0</v>
      </c>
      <c r="AI248" s="518">
        <f t="shared" si="120"/>
        <v>0</v>
      </c>
      <c r="AJ248" s="518">
        <f t="shared" si="120"/>
        <v>0</v>
      </c>
      <c r="AK248" s="518">
        <f t="shared" si="120"/>
        <v>0</v>
      </c>
      <c r="AL248" s="518">
        <f t="shared" si="120"/>
        <v>0</v>
      </c>
      <c r="AM248" s="518">
        <f t="shared" si="120"/>
        <v>0</v>
      </c>
      <c r="AN248" s="518">
        <f t="shared" si="120"/>
        <v>0</v>
      </c>
      <c r="AO248" s="518">
        <f t="shared" si="120"/>
        <v>0</v>
      </c>
      <c r="AP248" s="518">
        <f t="shared" si="120"/>
        <v>0</v>
      </c>
      <c r="AQ248" s="518">
        <f t="shared" si="120"/>
        <v>0</v>
      </c>
      <c r="AR248" s="518">
        <f t="shared" si="120"/>
        <v>0</v>
      </c>
      <c r="AS248" s="518">
        <f t="shared" si="120"/>
        <v>0</v>
      </c>
      <c r="AT248" s="518">
        <f t="shared" si="120"/>
        <v>0</v>
      </c>
      <c r="AU248" s="518">
        <f t="shared" si="120"/>
        <v>0</v>
      </c>
      <c r="AV248" s="518">
        <f t="shared" si="120"/>
        <v>0</v>
      </c>
      <c r="AW248" s="518">
        <f t="shared" si="120"/>
        <v>0</v>
      </c>
      <c r="AX248" s="518">
        <f t="shared" si="120"/>
        <v>0</v>
      </c>
      <c r="AY248" s="518">
        <f t="shared" si="120"/>
        <v>0</v>
      </c>
      <c r="AZ248" s="518">
        <f t="shared" si="120"/>
        <v>0</v>
      </c>
      <c r="BA248" s="518">
        <f t="shared" si="120"/>
        <v>0</v>
      </c>
      <c r="BB248" s="518">
        <f t="shared" si="120"/>
        <v>0</v>
      </c>
      <c r="BC248" s="518">
        <f t="shared" si="120"/>
        <v>0</v>
      </c>
      <c r="BD248" s="518">
        <f t="shared" si="120"/>
        <v>0</v>
      </c>
      <c r="BE248" s="518">
        <f t="shared" si="120"/>
        <v>0</v>
      </c>
      <c r="BF248" s="518">
        <f t="shared" si="120"/>
        <v>0</v>
      </c>
      <c r="BG248" s="518">
        <f t="shared" si="120"/>
        <v>0</v>
      </c>
      <c r="BH248" s="518">
        <f t="shared" si="120"/>
        <v>0</v>
      </c>
      <c r="BI248" s="518">
        <f t="shared" si="120"/>
        <v>0</v>
      </c>
      <c r="BJ248" s="518">
        <f t="shared" si="120"/>
        <v>0</v>
      </c>
      <c r="BK248" s="518">
        <f t="shared" si="120"/>
        <v>0</v>
      </c>
      <c r="BL248" s="518">
        <f t="shared" si="120"/>
        <v>0</v>
      </c>
      <c r="BM248" s="518">
        <f t="shared" si="120"/>
        <v>0</v>
      </c>
      <c r="BN248" s="518">
        <f t="shared" si="120"/>
        <v>0</v>
      </c>
      <c r="BO248" s="518">
        <f t="shared" si="120"/>
        <v>0</v>
      </c>
      <c r="BP248" s="518">
        <f t="shared" si="120"/>
        <v>0</v>
      </c>
      <c r="BQ248" s="518">
        <f t="shared" si="120"/>
        <v>0</v>
      </c>
      <c r="BR248" s="518">
        <f t="shared" si="120"/>
        <v>0</v>
      </c>
      <c r="BS248" s="518">
        <f t="shared" ref="BS248:CS248" si="121">BS258</f>
        <v>0</v>
      </c>
      <c r="BT248" s="518">
        <f t="shared" si="121"/>
        <v>0</v>
      </c>
      <c r="BU248" s="518">
        <f t="shared" si="121"/>
        <v>0</v>
      </c>
      <c r="BV248" s="518">
        <f t="shared" si="121"/>
        <v>0</v>
      </c>
      <c r="BW248" s="518">
        <f t="shared" si="121"/>
        <v>0</v>
      </c>
      <c r="BX248" s="518">
        <f t="shared" si="121"/>
        <v>0</v>
      </c>
      <c r="BY248" s="518">
        <f t="shared" si="121"/>
        <v>0</v>
      </c>
      <c r="BZ248" s="518">
        <f t="shared" si="121"/>
        <v>0</v>
      </c>
      <c r="CA248" s="518">
        <f t="shared" si="121"/>
        <v>0</v>
      </c>
      <c r="CB248" s="518">
        <f t="shared" si="121"/>
        <v>0</v>
      </c>
      <c r="CC248" s="518">
        <f t="shared" si="121"/>
        <v>0</v>
      </c>
      <c r="CD248" s="518">
        <f t="shared" si="121"/>
        <v>0</v>
      </c>
      <c r="CE248" s="518">
        <f t="shared" si="121"/>
        <v>0</v>
      </c>
      <c r="CF248" s="518">
        <f t="shared" si="121"/>
        <v>0</v>
      </c>
      <c r="CG248" s="518">
        <f t="shared" si="121"/>
        <v>0</v>
      </c>
      <c r="CH248" s="518">
        <f t="shared" si="121"/>
        <v>0</v>
      </c>
      <c r="CI248" s="518">
        <f t="shared" si="121"/>
        <v>0</v>
      </c>
      <c r="CJ248" s="518">
        <f t="shared" si="121"/>
        <v>0</v>
      </c>
      <c r="CK248" s="518">
        <f t="shared" si="121"/>
        <v>0</v>
      </c>
      <c r="CL248" s="518">
        <f t="shared" si="121"/>
        <v>0</v>
      </c>
      <c r="CM248" s="518">
        <f t="shared" si="121"/>
        <v>0</v>
      </c>
      <c r="CN248" s="518">
        <f t="shared" si="121"/>
        <v>0</v>
      </c>
      <c r="CO248" s="518">
        <f t="shared" si="121"/>
        <v>0</v>
      </c>
      <c r="CP248" s="518">
        <f t="shared" si="121"/>
        <v>0</v>
      </c>
      <c r="CQ248" s="518">
        <f t="shared" si="121"/>
        <v>0</v>
      </c>
      <c r="CR248" s="518">
        <f t="shared" si="121"/>
        <v>0</v>
      </c>
      <c r="CS248" s="518">
        <f t="shared" si="121"/>
        <v>0</v>
      </c>
      <c r="CT248" s="70"/>
    </row>
    <row r="249" spans="3:98" s="5" customFormat="1" ht="13" hidden="1" x14ac:dyDescent="0.3">
      <c r="C249" s="51"/>
      <c r="D249" s="3"/>
      <c r="E249" s="519"/>
      <c r="F249" s="519"/>
      <c r="G249" s="510"/>
      <c r="H249" s="510"/>
      <c r="I249" s="510"/>
      <c r="J249" s="510"/>
      <c r="K249" s="510"/>
      <c r="L249" s="510"/>
      <c r="M249" s="510"/>
      <c r="N249" s="510"/>
      <c r="O249" s="510"/>
      <c r="P249" s="510"/>
      <c r="Q249" s="510"/>
      <c r="R249" s="510"/>
      <c r="S249" s="510"/>
      <c r="T249" s="510"/>
      <c r="U249" s="510"/>
      <c r="V249" s="510"/>
      <c r="W249" s="510"/>
      <c r="X249" s="510"/>
      <c r="Y249" s="510"/>
      <c r="Z249" s="510"/>
      <c r="AA249" s="510"/>
      <c r="AB249" s="510"/>
      <c r="AC249" s="510"/>
      <c r="AD249" s="510"/>
      <c r="AE249" s="510"/>
      <c r="AF249" s="510"/>
      <c r="AG249" s="510"/>
      <c r="AH249" s="510"/>
      <c r="AI249" s="510"/>
      <c r="AJ249" s="510"/>
      <c r="AK249" s="510"/>
      <c r="AL249" s="510"/>
      <c r="AM249" s="510"/>
      <c r="AN249" s="510"/>
      <c r="AO249" s="510"/>
      <c r="AP249" s="510"/>
      <c r="AQ249" s="510"/>
      <c r="AR249" s="510"/>
      <c r="AS249" s="510"/>
      <c r="AT249" s="510"/>
      <c r="AU249" s="510"/>
      <c r="AV249" s="510"/>
      <c r="AW249" s="510"/>
      <c r="AX249" s="510"/>
      <c r="AY249" s="510"/>
      <c r="AZ249" s="510"/>
      <c r="BA249" s="510"/>
      <c r="BB249" s="510"/>
      <c r="BC249" s="510"/>
      <c r="BD249" s="510"/>
      <c r="BE249" s="510"/>
      <c r="BF249" s="510"/>
      <c r="BG249" s="510"/>
      <c r="BH249" s="510"/>
      <c r="BI249" s="510"/>
      <c r="BJ249" s="510"/>
      <c r="BK249" s="510"/>
      <c r="BL249" s="510"/>
      <c r="BM249" s="510"/>
      <c r="BN249" s="510"/>
      <c r="BO249" s="510"/>
      <c r="BP249" s="510"/>
      <c r="BQ249" s="510"/>
      <c r="BR249" s="510"/>
      <c r="BS249" s="510"/>
      <c r="BT249" s="510"/>
      <c r="BU249" s="510"/>
      <c r="BV249" s="510"/>
      <c r="BW249" s="510"/>
      <c r="BX249" s="510"/>
      <c r="BY249" s="510"/>
      <c r="BZ249" s="510"/>
      <c r="CA249" s="510"/>
      <c r="CB249" s="510"/>
      <c r="CC249" s="510"/>
      <c r="CD249" s="510"/>
      <c r="CE249" s="510"/>
      <c r="CF249" s="510"/>
      <c r="CG249" s="510"/>
      <c r="CH249" s="510"/>
      <c r="CI249" s="510"/>
      <c r="CJ249" s="510"/>
      <c r="CK249" s="510"/>
      <c r="CL249" s="510"/>
      <c r="CM249" s="510"/>
      <c r="CN249" s="510"/>
      <c r="CO249" s="510"/>
      <c r="CP249" s="510"/>
      <c r="CQ249" s="510"/>
      <c r="CR249" s="510"/>
      <c r="CS249" s="510"/>
      <c r="CT249" s="12"/>
    </row>
    <row r="250" spans="3:98" s="5" customFormat="1" ht="13" hidden="1" x14ac:dyDescent="0.3">
      <c r="C250" s="77" t="s">
        <v>38</v>
      </c>
      <c r="D250" s="55"/>
      <c r="E250" s="520"/>
      <c r="F250" s="520"/>
      <c r="G250" s="492">
        <f t="shared" ref="G250:BR250" si="122">SUM(G245,G247)-SUM(G244,G246,G248)</f>
        <v>0</v>
      </c>
      <c r="H250" s="492">
        <f t="shared" si="122"/>
        <v>0</v>
      </c>
      <c r="I250" s="492">
        <f t="shared" si="122"/>
        <v>0</v>
      </c>
      <c r="J250" s="492">
        <f t="shared" si="122"/>
        <v>0</v>
      </c>
      <c r="K250" s="492">
        <f t="shared" si="122"/>
        <v>0</v>
      </c>
      <c r="L250" s="492">
        <f t="shared" si="122"/>
        <v>0</v>
      </c>
      <c r="M250" s="492">
        <f t="shared" si="122"/>
        <v>0</v>
      </c>
      <c r="N250" s="492">
        <f t="shared" si="122"/>
        <v>0</v>
      </c>
      <c r="O250" s="492">
        <f t="shared" si="122"/>
        <v>0</v>
      </c>
      <c r="P250" s="492">
        <f t="shared" si="122"/>
        <v>0</v>
      </c>
      <c r="Q250" s="492">
        <f t="shared" si="122"/>
        <v>0</v>
      </c>
      <c r="R250" s="492">
        <f t="shared" si="122"/>
        <v>0</v>
      </c>
      <c r="S250" s="492">
        <f t="shared" si="122"/>
        <v>0</v>
      </c>
      <c r="T250" s="492">
        <f t="shared" si="122"/>
        <v>0</v>
      </c>
      <c r="U250" s="492">
        <f t="shared" si="122"/>
        <v>0</v>
      </c>
      <c r="V250" s="492">
        <f t="shared" si="122"/>
        <v>0</v>
      </c>
      <c r="W250" s="492">
        <f t="shared" si="122"/>
        <v>0</v>
      </c>
      <c r="X250" s="492">
        <f t="shared" si="122"/>
        <v>0</v>
      </c>
      <c r="Y250" s="492">
        <f t="shared" si="122"/>
        <v>0</v>
      </c>
      <c r="Z250" s="492">
        <f t="shared" si="122"/>
        <v>0</v>
      </c>
      <c r="AA250" s="492">
        <f t="shared" si="122"/>
        <v>0</v>
      </c>
      <c r="AB250" s="492">
        <f t="shared" si="122"/>
        <v>0</v>
      </c>
      <c r="AC250" s="492">
        <f t="shared" si="122"/>
        <v>0</v>
      </c>
      <c r="AD250" s="492">
        <f t="shared" si="122"/>
        <v>0</v>
      </c>
      <c r="AE250" s="492">
        <f t="shared" si="122"/>
        <v>0</v>
      </c>
      <c r="AF250" s="492">
        <f t="shared" si="122"/>
        <v>0</v>
      </c>
      <c r="AG250" s="492">
        <f t="shared" si="122"/>
        <v>0</v>
      </c>
      <c r="AH250" s="492">
        <f t="shared" si="122"/>
        <v>0</v>
      </c>
      <c r="AI250" s="492">
        <f t="shared" si="122"/>
        <v>0</v>
      </c>
      <c r="AJ250" s="492">
        <f t="shared" si="122"/>
        <v>0</v>
      </c>
      <c r="AK250" s="492">
        <f t="shared" si="122"/>
        <v>0</v>
      </c>
      <c r="AL250" s="492">
        <f t="shared" si="122"/>
        <v>0</v>
      </c>
      <c r="AM250" s="492">
        <f t="shared" si="122"/>
        <v>0</v>
      </c>
      <c r="AN250" s="492">
        <f t="shared" si="122"/>
        <v>0</v>
      </c>
      <c r="AO250" s="492">
        <f t="shared" si="122"/>
        <v>0</v>
      </c>
      <c r="AP250" s="492">
        <f t="shared" si="122"/>
        <v>0</v>
      </c>
      <c r="AQ250" s="492">
        <f t="shared" si="122"/>
        <v>0</v>
      </c>
      <c r="AR250" s="492">
        <f t="shared" si="122"/>
        <v>0</v>
      </c>
      <c r="AS250" s="492">
        <f t="shared" si="122"/>
        <v>0</v>
      </c>
      <c r="AT250" s="492">
        <f t="shared" si="122"/>
        <v>0</v>
      </c>
      <c r="AU250" s="492">
        <f t="shared" si="122"/>
        <v>0</v>
      </c>
      <c r="AV250" s="492">
        <f t="shared" si="122"/>
        <v>0</v>
      </c>
      <c r="AW250" s="492">
        <f t="shared" si="122"/>
        <v>0</v>
      </c>
      <c r="AX250" s="492">
        <f t="shared" si="122"/>
        <v>0</v>
      </c>
      <c r="AY250" s="492">
        <f t="shared" si="122"/>
        <v>0</v>
      </c>
      <c r="AZ250" s="492">
        <f t="shared" si="122"/>
        <v>0</v>
      </c>
      <c r="BA250" s="492">
        <f t="shared" si="122"/>
        <v>0</v>
      </c>
      <c r="BB250" s="492">
        <f t="shared" si="122"/>
        <v>0</v>
      </c>
      <c r="BC250" s="492">
        <f t="shared" si="122"/>
        <v>0</v>
      </c>
      <c r="BD250" s="492">
        <f t="shared" si="122"/>
        <v>0</v>
      </c>
      <c r="BE250" s="492">
        <f t="shared" si="122"/>
        <v>0</v>
      </c>
      <c r="BF250" s="492">
        <f t="shared" si="122"/>
        <v>0</v>
      </c>
      <c r="BG250" s="492">
        <f t="shared" si="122"/>
        <v>0</v>
      </c>
      <c r="BH250" s="492">
        <f t="shared" si="122"/>
        <v>0</v>
      </c>
      <c r="BI250" s="492">
        <f t="shared" si="122"/>
        <v>0</v>
      </c>
      <c r="BJ250" s="492">
        <f t="shared" si="122"/>
        <v>0</v>
      </c>
      <c r="BK250" s="492">
        <f t="shared" si="122"/>
        <v>0</v>
      </c>
      <c r="BL250" s="492">
        <f t="shared" si="122"/>
        <v>0</v>
      </c>
      <c r="BM250" s="492">
        <f t="shared" si="122"/>
        <v>0</v>
      </c>
      <c r="BN250" s="492">
        <f t="shared" si="122"/>
        <v>0</v>
      </c>
      <c r="BO250" s="492">
        <f t="shared" si="122"/>
        <v>0</v>
      </c>
      <c r="BP250" s="492">
        <f t="shared" si="122"/>
        <v>0</v>
      </c>
      <c r="BQ250" s="492">
        <f t="shared" si="122"/>
        <v>0</v>
      </c>
      <c r="BR250" s="492">
        <f t="shared" si="122"/>
        <v>0</v>
      </c>
      <c r="BS250" s="492">
        <f t="shared" ref="BS250:CS250" si="123">SUM(BS245,BS247)-SUM(BS244,BS246,BS248)</f>
        <v>0</v>
      </c>
      <c r="BT250" s="492">
        <f t="shared" si="123"/>
        <v>0</v>
      </c>
      <c r="BU250" s="492">
        <f t="shared" si="123"/>
        <v>0</v>
      </c>
      <c r="BV250" s="492">
        <f t="shared" si="123"/>
        <v>0</v>
      </c>
      <c r="BW250" s="492">
        <f t="shared" si="123"/>
        <v>0</v>
      </c>
      <c r="BX250" s="492">
        <f t="shared" si="123"/>
        <v>0</v>
      </c>
      <c r="BY250" s="492">
        <f t="shared" si="123"/>
        <v>0</v>
      </c>
      <c r="BZ250" s="492">
        <f t="shared" si="123"/>
        <v>0</v>
      </c>
      <c r="CA250" s="492">
        <f t="shared" si="123"/>
        <v>0</v>
      </c>
      <c r="CB250" s="492">
        <f t="shared" si="123"/>
        <v>0</v>
      </c>
      <c r="CC250" s="492">
        <f t="shared" si="123"/>
        <v>0</v>
      </c>
      <c r="CD250" s="492">
        <f t="shared" si="123"/>
        <v>0</v>
      </c>
      <c r="CE250" s="492">
        <f t="shared" si="123"/>
        <v>0</v>
      </c>
      <c r="CF250" s="492">
        <f t="shared" si="123"/>
        <v>0</v>
      </c>
      <c r="CG250" s="492">
        <f t="shared" si="123"/>
        <v>0</v>
      </c>
      <c r="CH250" s="492">
        <f t="shared" si="123"/>
        <v>0</v>
      </c>
      <c r="CI250" s="492">
        <f t="shared" si="123"/>
        <v>0</v>
      </c>
      <c r="CJ250" s="492">
        <f t="shared" si="123"/>
        <v>0</v>
      </c>
      <c r="CK250" s="492">
        <f t="shared" si="123"/>
        <v>0</v>
      </c>
      <c r="CL250" s="492">
        <f t="shared" si="123"/>
        <v>0</v>
      </c>
      <c r="CM250" s="492">
        <f t="shared" si="123"/>
        <v>0</v>
      </c>
      <c r="CN250" s="492">
        <f t="shared" si="123"/>
        <v>0</v>
      </c>
      <c r="CO250" s="492">
        <f t="shared" si="123"/>
        <v>0</v>
      </c>
      <c r="CP250" s="492">
        <f t="shared" si="123"/>
        <v>0</v>
      </c>
      <c r="CQ250" s="492">
        <f t="shared" si="123"/>
        <v>0</v>
      </c>
      <c r="CR250" s="492">
        <f t="shared" si="123"/>
        <v>0</v>
      </c>
      <c r="CS250" s="492">
        <f t="shared" si="123"/>
        <v>0</v>
      </c>
      <c r="CT250" s="13"/>
    </row>
    <row r="251" spans="3:98" s="5" customFormat="1" ht="13" hidden="1" x14ac:dyDescent="0.3">
      <c r="C251" s="77" t="s">
        <v>378</v>
      </c>
      <c r="D251" s="55"/>
      <c r="E251" s="690">
        <f>G250+NPV(G.Asm!$F$76,H250:INDEX(H250:CS250,RP))</f>
        <v>0</v>
      </c>
      <c r="F251" s="690"/>
      <c r="G251" s="495"/>
      <c r="H251" s="495"/>
      <c r="I251" s="495"/>
      <c r="J251" s="495"/>
      <c r="K251" s="495"/>
      <c r="L251" s="495"/>
      <c r="M251" s="495"/>
      <c r="N251" s="495"/>
      <c r="O251" s="495"/>
      <c r="P251" s="495"/>
      <c r="Q251" s="495"/>
      <c r="R251" s="495"/>
      <c r="S251" s="495"/>
      <c r="T251" s="495"/>
      <c r="U251" s="495"/>
      <c r="V251" s="495"/>
      <c r="W251" s="495"/>
      <c r="X251" s="495"/>
      <c r="Y251" s="495"/>
      <c r="Z251" s="495"/>
      <c r="AA251" s="495"/>
      <c r="AB251" s="495"/>
      <c r="AC251" s="495"/>
      <c r="AD251" s="495"/>
      <c r="AE251" s="495"/>
      <c r="AF251" s="495"/>
      <c r="AG251" s="495"/>
      <c r="AH251" s="495"/>
      <c r="AI251" s="495"/>
      <c r="AJ251" s="495"/>
      <c r="AK251" s="495"/>
      <c r="AL251" s="495"/>
      <c r="AM251" s="495"/>
      <c r="AN251" s="495"/>
      <c r="AO251" s="495"/>
      <c r="AP251" s="495"/>
      <c r="AQ251" s="495"/>
      <c r="AR251" s="495"/>
      <c r="AS251" s="495"/>
      <c r="AT251" s="495"/>
      <c r="AU251" s="495"/>
      <c r="AV251" s="495"/>
      <c r="AW251" s="495"/>
      <c r="AX251" s="495"/>
      <c r="AY251" s="495"/>
      <c r="AZ251" s="495"/>
      <c r="BA251" s="495"/>
      <c r="BB251" s="495"/>
      <c r="BC251" s="495"/>
      <c r="BD251" s="495"/>
      <c r="BE251" s="495"/>
      <c r="BF251" s="495"/>
      <c r="BG251" s="495"/>
      <c r="BH251" s="495"/>
      <c r="BI251" s="495"/>
      <c r="BJ251" s="495"/>
      <c r="BK251" s="495"/>
      <c r="BL251" s="495"/>
      <c r="BM251" s="495"/>
      <c r="BN251" s="495"/>
      <c r="BO251" s="495"/>
      <c r="BP251" s="495"/>
      <c r="BQ251" s="495"/>
      <c r="BR251" s="495"/>
      <c r="BS251" s="495"/>
      <c r="BT251" s="495"/>
      <c r="BU251" s="495"/>
      <c r="BV251" s="495"/>
      <c r="BW251" s="495"/>
      <c r="BX251" s="495"/>
      <c r="BY251" s="495"/>
      <c r="BZ251" s="495"/>
      <c r="CA251" s="495"/>
      <c r="CB251" s="495"/>
      <c r="CC251" s="495"/>
      <c r="CD251" s="495"/>
      <c r="CE251" s="495"/>
      <c r="CF251" s="495"/>
      <c r="CG251" s="495"/>
      <c r="CH251" s="495"/>
      <c r="CI251" s="495"/>
      <c r="CJ251" s="495"/>
      <c r="CK251" s="495"/>
      <c r="CL251" s="495"/>
      <c r="CM251" s="495"/>
      <c r="CN251" s="495"/>
      <c r="CO251" s="495"/>
      <c r="CP251" s="495"/>
      <c r="CQ251" s="495"/>
      <c r="CR251" s="495"/>
      <c r="CS251" s="495"/>
      <c r="CT251" s="13"/>
    </row>
    <row r="252" spans="3:98" s="5" customFormat="1" ht="13" hidden="1" x14ac:dyDescent="0.3">
      <c r="C252" s="77" t="s">
        <v>39</v>
      </c>
      <c r="D252" s="55"/>
      <c r="E252" s="691" t="str">
        <f>IF(ISERROR(IRR(G250:INDEX(G250:CS250,RP+1))),"No value",IRR(G250:INDEX(G250:CS250,RP+1)))</f>
        <v>No value</v>
      </c>
      <c r="F252" s="691"/>
      <c r="G252" s="528"/>
      <c r="H252" s="510"/>
      <c r="I252" s="495"/>
      <c r="J252" s="495"/>
      <c r="K252" s="495"/>
      <c r="L252" s="495"/>
      <c r="M252" s="495"/>
      <c r="N252" s="495"/>
      <c r="O252" s="495"/>
      <c r="P252" s="495"/>
      <c r="Q252" s="495"/>
      <c r="R252" s="495"/>
      <c r="S252" s="495"/>
      <c r="T252" s="495"/>
      <c r="U252" s="495"/>
      <c r="V252" s="495"/>
      <c r="W252" s="495"/>
      <c r="X252" s="495"/>
      <c r="Y252" s="495"/>
      <c r="Z252" s="495"/>
      <c r="AA252" s="495"/>
      <c r="AB252" s="495"/>
      <c r="AC252" s="495"/>
      <c r="AD252" s="495"/>
      <c r="AE252" s="495"/>
      <c r="AF252" s="495"/>
      <c r="AG252" s="495"/>
      <c r="AH252" s="495"/>
      <c r="AI252" s="495"/>
      <c r="AJ252" s="495"/>
      <c r="AK252" s="495"/>
      <c r="AL252" s="495"/>
      <c r="AM252" s="495"/>
      <c r="AN252" s="495"/>
      <c r="AO252" s="495"/>
      <c r="AP252" s="495"/>
      <c r="AQ252" s="495"/>
      <c r="AR252" s="495"/>
      <c r="AS252" s="495"/>
      <c r="AT252" s="495"/>
      <c r="AU252" s="495"/>
      <c r="AV252" s="495"/>
      <c r="AW252" s="495"/>
      <c r="AX252" s="495"/>
      <c r="AY252" s="495"/>
      <c r="AZ252" s="495"/>
      <c r="BA252" s="495"/>
      <c r="BB252" s="495"/>
      <c r="BC252" s="495"/>
      <c r="BD252" s="495"/>
      <c r="BE252" s="495"/>
      <c r="BF252" s="495"/>
      <c r="BG252" s="495"/>
      <c r="BH252" s="495"/>
      <c r="BI252" s="495"/>
      <c r="BJ252" s="495"/>
      <c r="BK252" s="495"/>
      <c r="BL252" s="495"/>
      <c r="BM252" s="495"/>
      <c r="BN252" s="495"/>
      <c r="BO252" s="495"/>
      <c r="BP252" s="495"/>
      <c r="BQ252" s="495"/>
      <c r="BR252" s="495"/>
      <c r="BS252" s="495"/>
      <c r="BT252" s="495"/>
      <c r="BU252" s="495"/>
      <c r="BV252" s="495"/>
      <c r="BW252" s="495"/>
      <c r="BX252" s="495"/>
      <c r="BY252" s="495"/>
      <c r="BZ252" s="495"/>
      <c r="CA252" s="495"/>
      <c r="CB252" s="495"/>
      <c r="CC252" s="495"/>
      <c r="CD252" s="495"/>
      <c r="CE252" s="495"/>
      <c r="CF252" s="495"/>
      <c r="CG252" s="495"/>
      <c r="CH252" s="495"/>
      <c r="CI252" s="495"/>
      <c r="CJ252" s="495"/>
      <c r="CK252" s="495"/>
      <c r="CL252" s="495"/>
      <c r="CM252" s="495"/>
      <c r="CN252" s="495"/>
      <c r="CO252" s="495"/>
      <c r="CP252" s="495"/>
      <c r="CQ252" s="495"/>
      <c r="CR252" s="495"/>
      <c r="CS252" s="495"/>
      <c r="CT252" s="13"/>
    </row>
    <row r="253" spans="3:98" s="5" customFormat="1" ht="13" hidden="1" x14ac:dyDescent="0.3">
      <c r="C253" s="51"/>
      <c r="D253" s="3"/>
      <c r="E253" s="519"/>
      <c r="F253" s="519"/>
      <c r="G253" s="510"/>
      <c r="H253" s="510"/>
      <c r="I253" s="510"/>
      <c r="J253" s="510"/>
      <c r="K253" s="510"/>
      <c r="L253" s="510"/>
      <c r="M253" s="510"/>
      <c r="N253" s="510"/>
      <c r="O253" s="510"/>
      <c r="P253" s="510"/>
      <c r="Q253" s="510"/>
      <c r="R253" s="510"/>
      <c r="S253" s="510"/>
      <c r="T253" s="510"/>
      <c r="U253" s="510"/>
      <c r="V253" s="510"/>
      <c r="W253" s="510"/>
      <c r="X253" s="510"/>
      <c r="Y253" s="510"/>
      <c r="Z253" s="510"/>
      <c r="AA253" s="510"/>
      <c r="AB253" s="510"/>
      <c r="AC253" s="510"/>
      <c r="AD253" s="510"/>
      <c r="AE253" s="510"/>
      <c r="AF253" s="510"/>
      <c r="AG253" s="510"/>
      <c r="AH253" s="510"/>
      <c r="AI253" s="510"/>
      <c r="AJ253" s="510"/>
      <c r="AK253" s="510"/>
      <c r="AL253" s="510"/>
      <c r="AM253" s="510"/>
      <c r="AN253" s="510"/>
      <c r="AO253" s="510"/>
      <c r="AP253" s="510"/>
      <c r="AQ253" s="510"/>
      <c r="AR253" s="510"/>
      <c r="AS253" s="510"/>
      <c r="AT253" s="510"/>
      <c r="AU253" s="510"/>
      <c r="AV253" s="510"/>
      <c r="AW253" s="510"/>
      <c r="AX253" s="510"/>
      <c r="AY253" s="510"/>
      <c r="AZ253" s="510"/>
      <c r="BA253" s="510"/>
      <c r="BB253" s="510"/>
      <c r="BC253" s="510"/>
      <c r="BD253" s="510"/>
      <c r="BE253" s="510"/>
      <c r="BF253" s="510"/>
      <c r="BG253" s="510"/>
      <c r="BH253" s="510"/>
      <c r="BI253" s="510"/>
      <c r="BJ253" s="510"/>
      <c r="BK253" s="510"/>
      <c r="BL253" s="510"/>
      <c r="BM253" s="510"/>
      <c r="BN253" s="510"/>
      <c r="BO253" s="510"/>
      <c r="BP253" s="510"/>
      <c r="BQ253" s="510"/>
      <c r="BR253" s="510"/>
      <c r="BS253" s="510"/>
      <c r="BT253" s="510"/>
      <c r="BU253" s="510"/>
      <c r="BV253" s="510"/>
      <c r="BW253" s="510"/>
      <c r="BX253" s="510"/>
      <c r="BY253" s="510"/>
      <c r="BZ253" s="510"/>
      <c r="CA253" s="510"/>
      <c r="CB253" s="510"/>
      <c r="CC253" s="510"/>
      <c r="CD253" s="510"/>
      <c r="CE253" s="510"/>
      <c r="CF253" s="510"/>
      <c r="CG253" s="510"/>
      <c r="CH253" s="510"/>
      <c r="CI253" s="510"/>
      <c r="CJ253" s="510"/>
      <c r="CK253" s="510"/>
      <c r="CL253" s="510"/>
      <c r="CM253" s="510"/>
      <c r="CN253" s="510"/>
      <c r="CO253" s="510"/>
      <c r="CP253" s="510"/>
      <c r="CQ253" s="510"/>
      <c r="CR253" s="510"/>
      <c r="CS253" s="510"/>
      <c r="CT253" s="12"/>
    </row>
    <row r="254" spans="3:98" customFormat="1" hidden="1" x14ac:dyDescent="0.35">
      <c r="C254" s="92" t="s">
        <v>264</v>
      </c>
      <c r="D254" s="3"/>
      <c r="E254" s="497"/>
      <c r="F254" s="497"/>
      <c r="G254" s="498"/>
      <c r="H254" s="498"/>
      <c r="I254" s="498"/>
      <c r="J254" s="498"/>
      <c r="K254" s="498"/>
      <c r="L254" s="498"/>
      <c r="M254" s="498"/>
      <c r="N254" s="498"/>
      <c r="O254" s="498"/>
      <c r="P254" s="498"/>
      <c r="Q254" s="498"/>
      <c r="R254" s="498"/>
      <c r="S254" s="498"/>
      <c r="T254" s="498"/>
      <c r="U254" s="498"/>
      <c r="V254" s="498"/>
      <c r="W254" s="498"/>
      <c r="X254" s="498"/>
      <c r="Y254" s="498"/>
      <c r="Z254" s="498"/>
      <c r="AA254" s="498"/>
      <c r="AB254" s="498"/>
      <c r="AC254" s="498"/>
      <c r="AD254" s="498"/>
      <c r="AE254" s="498"/>
      <c r="AF254" s="498"/>
      <c r="AG254" s="498"/>
      <c r="AH254" s="498"/>
      <c r="AI254" s="498"/>
      <c r="AJ254" s="498"/>
      <c r="AK254" s="498"/>
      <c r="AL254" s="498"/>
      <c r="AM254" s="498"/>
      <c r="AN254" s="498"/>
      <c r="AO254" s="498"/>
      <c r="AP254" s="498"/>
      <c r="AQ254" s="498"/>
      <c r="AR254" s="498"/>
      <c r="AS254" s="498"/>
      <c r="AT254" s="498"/>
      <c r="AU254" s="498"/>
      <c r="AV254" s="498"/>
      <c r="AW254" s="498"/>
      <c r="AX254" s="498"/>
      <c r="AY254" s="498"/>
      <c r="AZ254" s="498"/>
      <c r="BA254" s="498"/>
      <c r="BB254" s="498"/>
      <c r="BC254" s="498"/>
      <c r="BD254" s="498"/>
      <c r="BE254" s="498"/>
      <c r="BF254" s="498"/>
      <c r="BG254" s="498"/>
      <c r="BH254" s="498"/>
      <c r="BI254" s="498"/>
      <c r="BJ254" s="498"/>
      <c r="BK254" s="498"/>
      <c r="BL254" s="498"/>
      <c r="BM254" s="498"/>
      <c r="BN254" s="498"/>
      <c r="BO254" s="498"/>
      <c r="BP254" s="498"/>
      <c r="BQ254" s="498"/>
      <c r="BR254" s="498"/>
      <c r="BS254" s="498"/>
      <c r="BT254" s="498"/>
      <c r="BU254" s="498"/>
      <c r="BV254" s="498"/>
      <c r="BW254" s="498"/>
      <c r="BX254" s="498"/>
      <c r="BY254" s="498"/>
      <c r="BZ254" s="498"/>
      <c r="CA254" s="498"/>
      <c r="CB254" s="498"/>
      <c r="CC254" s="498"/>
      <c r="CD254" s="498"/>
      <c r="CE254" s="498"/>
      <c r="CF254" s="498"/>
      <c r="CG254" s="498"/>
      <c r="CH254" s="498"/>
      <c r="CI254" s="498"/>
      <c r="CJ254" s="498"/>
      <c r="CK254" s="498"/>
      <c r="CL254" s="498"/>
      <c r="CM254" s="498"/>
      <c r="CN254" s="498"/>
      <c r="CO254" s="498"/>
      <c r="CP254" s="498"/>
      <c r="CQ254" s="498"/>
      <c r="CR254" s="498"/>
      <c r="CS254" s="498"/>
    </row>
    <row r="255" spans="3:98" hidden="1" x14ac:dyDescent="0.35">
      <c r="C255" s="68" t="str">
        <f>"VAT of "&amp;C244</f>
        <v>VAT of A. Total investment costs</v>
      </c>
      <c r="E255" s="505">
        <f>G255+NPV(G.Asm!$F$76,H255:INDEX(H255:CS255,RP))</f>
        <v>0</v>
      </c>
      <c r="F255" s="505">
        <f>SUMIF($G$4:$CS$4,"&lt;="&amp;RP,G255:CS255)</f>
        <v>0</v>
      </c>
      <c r="G255" s="508">
        <f>G244*G.Asm!$F$38*G$152</f>
        <v>0</v>
      </c>
      <c r="H255" s="66">
        <f>H244*G.Asm!$F$38*H$152</f>
        <v>0</v>
      </c>
      <c r="I255" s="66">
        <f>I244*G.Asm!$F$38*I$152</f>
        <v>0</v>
      </c>
      <c r="J255" s="66">
        <f>J244*G.Asm!$F$38*J$152</f>
        <v>0</v>
      </c>
      <c r="K255" s="66">
        <f>K244*G.Asm!$F$38*K$152</f>
        <v>0</v>
      </c>
      <c r="L255" s="66">
        <f>L244*G.Asm!$F$38*L$152</f>
        <v>0</v>
      </c>
      <c r="M255" s="66">
        <f>M244*G.Asm!$F$38*M$152</f>
        <v>0</v>
      </c>
      <c r="N255" s="66">
        <f>N244*G.Asm!$F$38*N$152</f>
        <v>0</v>
      </c>
      <c r="O255" s="66">
        <f>O244*G.Asm!$F$38*O$152</f>
        <v>0</v>
      </c>
      <c r="P255" s="66">
        <f>P244*G.Asm!$F$38*P$152</f>
        <v>0</v>
      </c>
      <c r="Q255" s="66">
        <f>Q244*G.Asm!$F$38*Q$152</f>
        <v>0</v>
      </c>
      <c r="R255" s="66">
        <f>R244*G.Asm!$F$38*R$152</f>
        <v>0</v>
      </c>
      <c r="S255" s="66">
        <f>S244*G.Asm!$F$38*S$152</f>
        <v>0</v>
      </c>
      <c r="T255" s="66">
        <f>T244*G.Asm!$F$38*T$152</f>
        <v>0</v>
      </c>
      <c r="U255" s="66">
        <f>U244*G.Asm!$F$38*U$152</f>
        <v>0</v>
      </c>
      <c r="V255" s="66">
        <f>V244*G.Asm!$F$38*V$152</f>
        <v>0</v>
      </c>
      <c r="W255" s="66">
        <f>W244*G.Asm!$F$38*W$152</f>
        <v>0</v>
      </c>
      <c r="X255" s="66">
        <f>X244*G.Asm!$F$38*X$152</f>
        <v>0</v>
      </c>
      <c r="Y255" s="66">
        <f>Y244*G.Asm!$F$38*Y$152</f>
        <v>0</v>
      </c>
      <c r="Z255" s="66">
        <f>Z244*G.Asm!$F$38*Z$152</f>
        <v>0</v>
      </c>
      <c r="AA255" s="66">
        <f>AA244*G.Asm!$F$38*AA$152</f>
        <v>0</v>
      </c>
      <c r="AB255" s="66">
        <f>AB244*G.Asm!$F$38*AB$152</f>
        <v>0</v>
      </c>
      <c r="AC255" s="66">
        <f>AC244*G.Asm!$F$38*AC$152</f>
        <v>0</v>
      </c>
      <c r="AD255" s="66">
        <f>AD244*G.Asm!$F$38*AD$152</f>
        <v>0</v>
      </c>
      <c r="AE255" s="66">
        <f>AE244*G.Asm!$F$38*AE$152</f>
        <v>0</v>
      </c>
      <c r="AF255" s="66">
        <f>AF244*G.Asm!$F$38*AF$152</f>
        <v>0</v>
      </c>
      <c r="AG255" s="66">
        <f>AG244*G.Asm!$F$38*AG$152</f>
        <v>0</v>
      </c>
      <c r="AH255" s="66">
        <f>AH244*G.Asm!$F$38*AH$152</f>
        <v>0</v>
      </c>
      <c r="AI255" s="66">
        <f>AI244*G.Asm!$F$38*AI$152</f>
        <v>0</v>
      </c>
      <c r="AJ255" s="66">
        <f>AJ244*G.Asm!$F$38*AJ$152</f>
        <v>0</v>
      </c>
      <c r="AK255" s="66">
        <f>AK244*G.Asm!$F$38*AK$152</f>
        <v>0</v>
      </c>
      <c r="AL255" s="66">
        <f>AL244*G.Asm!$F$38*AL$152</f>
        <v>0</v>
      </c>
      <c r="AM255" s="66">
        <f>AM244*G.Asm!$F$38*AM$152</f>
        <v>0</v>
      </c>
      <c r="AN255" s="66">
        <f>AN244*G.Asm!$F$38*AN$152</f>
        <v>0</v>
      </c>
      <c r="AO255" s="66">
        <f>AO244*G.Asm!$F$38*AO$152</f>
        <v>0</v>
      </c>
      <c r="AP255" s="66">
        <f>AP244*G.Asm!$F$38*AP$152</f>
        <v>0</v>
      </c>
      <c r="AQ255" s="66">
        <f>AQ244*G.Asm!$F$38*AQ$152</f>
        <v>0</v>
      </c>
      <c r="AR255" s="66">
        <f>AR244*G.Asm!$F$38*AR$152</f>
        <v>0</v>
      </c>
      <c r="AS255" s="66">
        <f>AS244*G.Asm!$F$38*AS$152</f>
        <v>0</v>
      </c>
      <c r="AT255" s="66">
        <f>AT244*G.Asm!$F$38*AT$152</f>
        <v>0</v>
      </c>
      <c r="AU255" s="66">
        <f>AU244*G.Asm!$F$38*AU$152</f>
        <v>0</v>
      </c>
      <c r="AV255" s="66">
        <f>AV244*G.Asm!$F$38*AV$152</f>
        <v>0</v>
      </c>
      <c r="AW255" s="66">
        <f>AW244*G.Asm!$F$38*AW$152</f>
        <v>0</v>
      </c>
      <c r="AX255" s="66">
        <f>AX244*G.Asm!$F$38*AX$152</f>
        <v>0</v>
      </c>
      <c r="AY255" s="66">
        <f>AY244*G.Asm!$F$38*AY$152</f>
        <v>0</v>
      </c>
      <c r="AZ255" s="66">
        <f>AZ244*G.Asm!$F$38*AZ$152</f>
        <v>0</v>
      </c>
      <c r="BA255" s="66">
        <f>BA244*G.Asm!$F$38*BA$152</f>
        <v>0</v>
      </c>
      <c r="BB255" s="66">
        <f>BB244*G.Asm!$F$38*BB$152</f>
        <v>0</v>
      </c>
      <c r="BC255" s="66">
        <f>BC244*G.Asm!$F$38*BC$152</f>
        <v>0</v>
      </c>
      <c r="BD255" s="66">
        <f>BD244*G.Asm!$F$38*BD$152</f>
        <v>0</v>
      </c>
      <c r="BE255" s="66">
        <f>BE244*G.Asm!$F$38*BE$152</f>
        <v>0</v>
      </c>
      <c r="BF255" s="66">
        <f>BF244*G.Asm!$F$38*BF$152</f>
        <v>0</v>
      </c>
      <c r="BG255" s="66">
        <f>BG244*G.Asm!$F$38*BG$152</f>
        <v>0</v>
      </c>
      <c r="BH255" s="66">
        <f>BH244*G.Asm!$F$38*BH$152</f>
        <v>0</v>
      </c>
      <c r="BI255" s="66">
        <f>BI244*G.Asm!$F$38*BI$152</f>
        <v>0</v>
      </c>
      <c r="BJ255" s="66">
        <f>BJ244*G.Asm!$F$38*BJ$152</f>
        <v>0</v>
      </c>
      <c r="BK255" s="66">
        <f>BK244*G.Asm!$F$38*BK$152</f>
        <v>0</v>
      </c>
      <c r="BL255" s="66">
        <f>BL244*G.Asm!$F$38*BL$152</f>
        <v>0</v>
      </c>
      <c r="BM255" s="66">
        <f>BM244*G.Asm!$F$38*BM$152</f>
        <v>0</v>
      </c>
      <c r="BN255" s="66">
        <f>BN244*G.Asm!$F$38*BN$152</f>
        <v>0</v>
      </c>
      <c r="BO255" s="66">
        <f>BO244*G.Asm!$F$38*BO$152</f>
        <v>0</v>
      </c>
      <c r="BP255" s="66">
        <f>BP244*G.Asm!$F$38*BP$152</f>
        <v>0</v>
      </c>
      <c r="BQ255" s="66">
        <f>BQ244*G.Asm!$F$38*BQ$152</f>
        <v>0</v>
      </c>
      <c r="BR255" s="66">
        <f>BR244*G.Asm!$F$38*BR$152</f>
        <v>0</v>
      </c>
      <c r="BS255" s="66">
        <f>BS244*G.Asm!$F$38*BS$152</f>
        <v>0</v>
      </c>
      <c r="BT255" s="66">
        <f>BT244*G.Asm!$F$38*BT$152</f>
        <v>0</v>
      </c>
      <c r="BU255" s="66">
        <f>BU244*G.Asm!$F$38*BU$152</f>
        <v>0</v>
      </c>
      <c r="BV255" s="66">
        <f>BV244*G.Asm!$F$38*BV$152</f>
        <v>0</v>
      </c>
      <c r="BW255" s="66">
        <f>BW244*G.Asm!$F$38*BW$152</f>
        <v>0</v>
      </c>
      <c r="BX255" s="66">
        <f>BX244*G.Asm!$F$38*BX$152</f>
        <v>0</v>
      </c>
      <c r="BY255" s="66">
        <f>BY244*G.Asm!$F$38*BY$152</f>
        <v>0</v>
      </c>
      <c r="BZ255" s="66">
        <f>BZ244*G.Asm!$F$38*BZ$152</f>
        <v>0</v>
      </c>
      <c r="CA255" s="66">
        <f>CA244*G.Asm!$F$38*CA$152</f>
        <v>0</v>
      </c>
      <c r="CB255" s="66">
        <f>CB244*G.Asm!$F$38*CB$152</f>
        <v>0</v>
      </c>
      <c r="CC255" s="66">
        <f>CC244*G.Asm!$F$38*CC$152</f>
        <v>0</v>
      </c>
      <c r="CD255" s="66">
        <f>CD244*G.Asm!$F$38*CD$152</f>
        <v>0</v>
      </c>
      <c r="CE255" s="66">
        <f>CE244*G.Asm!$F$38*CE$152</f>
        <v>0</v>
      </c>
      <c r="CF255" s="66">
        <f>CF244*G.Asm!$F$38*CF$152</f>
        <v>0</v>
      </c>
      <c r="CG255" s="66">
        <f>CG244*G.Asm!$F$38*CG$152</f>
        <v>0</v>
      </c>
      <c r="CH255" s="66">
        <f>CH244*G.Asm!$F$38*CH$152</f>
        <v>0</v>
      </c>
      <c r="CI255" s="66">
        <f>CI244*G.Asm!$F$38*CI$152</f>
        <v>0</v>
      </c>
      <c r="CJ255" s="66">
        <f>CJ244*G.Asm!$F$38*CJ$152</f>
        <v>0</v>
      </c>
      <c r="CK255" s="66">
        <f>CK244*G.Asm!$F$38*CK$152</f>
        <v>0</v>
      </c>
      <c r="CL255" s="66">
        <f>CL244*G.Asm!$F$38*CL$152</f>
        <v>0</v>
      </c>
      <c r="CM255" s="66">
        <f>CM244*G.Asm!$F$38*CM$152</f>
        <v>0</v>
      </c>
      <c r="CN255" s="66">
        <f>CN244*G.Asm!$F$38*CN$152</f>
        <v>0</v>
      </c>
      <c r="CO255" s="66">
        <f>CO244*G.Asm!$F$38*CO$152</f>
        <v>0</v>
      </c>
      <c r="CP255" s="66">
        <f>CP244*G.Asm!$F$38*CP$152</f>
        <v>0</v>
      </c>
      <c r="CQ255" s="66">
        <f>CQ244*G.Asm!$F$38*CQ$152</f>
        <v>0</v>
      </c>
      <c r="CR255" s="66">
        <f>CR244*G.Asm!$F$38*CR$152</f>
        <v>0</v>
      </c>
      <c r="CS255" s="66">
        <f>CS244*G.Asm!$F$38*CS$152</f>
        <v>0</v>
      </c>
    </row>
    <row r="256" spans="3:98" hidden="1" x14ac:dyDescent="0.35">
      <c r="C256" s="68" t="str">
        <f>"VAT of "&amp;C245</f>
        <v>VAT of B. Residual value</v>
      </c>
      <c r="E256" s="505">
        <f>G256+NPV(G.Asm!$F$76,H256:INDEX(H256:CS256,RP))</f>
        <v>0</v>
      </c>
      <c r="F256" s="505">
        <f>SUMIF($G$4:$CS$4,"&lt;="&amp;RP,G256:CS256)</f>
        <v>0</v>
      </c>
      <c r="G256" s="508">
        <f>IF($C$38="Depreciation",G245*G.Asm!$F$38*G$152,0)</f>
        <v>0</v>
      </c>
      <c r="H256" s="66">
        <f>IF($C$38="Depreciation",H245*G.Asm!$F$38*H$152,0)</f>
        <v>0</v>
      </c>
      <c r="I256" s="66">
        <f>IF($C$38="Depreciation",I245*G.Asm!$F$38*I$152,0)</f>
        <v>0</v>
      </c>
      <c r="J256" s="66">
        <f>IF($C$38="Depreciation",J245*G.Asm!$F$38*J$152,0)</f>
        <v>0</v>
      </c>
      <c r="K256" s="66">
        <f>IF($C$38="Depreciation",K245*G.Asm!$F$38*K$152,0)</f>
        <v>0</v>
      </c>
      <c r="L256" s="66">
        <f>IF($C$38="Depreciation",L245*G.Asm!$F$38*L$152,0)</f>
        <v>0</v>
      </c>
      <c r="M256" s="66">
        <f>IF($C$38="Depreciation",M245*G.Asm!$F$38*M$152,0)</f>
        <v>0</v>
      </c>
      <c r="N256" s="66">
        <f>IF($C$38="Depreciation",N245*G.Asm!$F$38*N$152,0)</f>
        <v>0</v>
      </c>
      <c r="O256" s="66">
        <f>IF($C$38="Depreciation",O245*G.Asm!$F$38*O$152,0)</f>
        <v>0</v>
      </c>
      <c r="P256" s="66">
        <f>IF($C$38="Depreciation",P245*G.Asm!$F$38*P$152,0)</f>
        <v>0</v>
      </c>
      <c r="Q256" s="66">
        <f>IF($C$38="Depreciation",Q245*G.Asm!$F$38*Q$152,0)</f>
        <v>0</v>
      </c>
      <c r="R256" s="66">
        <f>IF($C$38="Depreciation",R245*G.Asm!$F$38*R$152,0)</f>
        <v>0</v>
      </c>
      <c r="S256" s="66">
        <f>IF($C$38="Depreciation",S245*G.Asm!$F$38*S$152,0)</f>
        <v>0</v>
      </c>
      <c r="T256" s="66">
        <f>IF($C$38="Depreciation",T245*G.Asm!$F$38*T$152,0)</f>
        <v>0</v>
      </c>
      <c r="U256" s="66">
        <f>IF($C$38="Depreciation",U245*G.Asm!$F$38*U$152,0)</f>
        <v>0</v>
      </c>
      <c r="V256" s="66">
        <f>IF($C$38="Depreciation",V245*G.Asm!$F$38*V$152,0)</f>
        <v>0</v>
      </c>
      <c r="W256" s="66">
        <f>IF($C$38="Depreciation",W245*G.Asm!$F$38*W$152,0)</f>
        <v>0</v>
      </c>
      <c r="X256" s="66">
        <f>IF($C$38="Depreciation",X245*G.Asm!$F$38*X$152,0)</f>
        <v>0</v>
      </c>
      <c r="Y256" s="66">
        <f>IF($C$38="Depreciation",Y245*G.Asm!$F$38*Y$152,0)</f>
        <v>0</v>
      </c>
      <c r="Z256" s="66">
        <f>IF($C$38="Depreciation",Z245*G.Asm!$F$38*Z$152,0)</f>
        <v>0</v>
      </c>
      <c r="AA256" s="66">
        <f>IF($C$38="Depreciation",AA245*G.Asm!$F$38*AA$152,0)</f>
        <v>0</v>
      </c>
      <c r="AB256" s="66">
        <f>IF($C$38="Depreciation",AB245*G.Asm!$F$38*AB$152,0)</f>
        <v>0</v>
      </c>
      <c r="AC256" s="66">
        <f>IF($C$38="Depreciation",AC245*G.Asm!$F$38*AC$152,0)</f>
        <v>0</v>
      </c>
      <c r="AD256" s="66">
        <f>IF($C$38="Depreciation",AD245*G.Asm!$F$38*AD$152,0)</f>
        <v>0</v>
      </c>
      <c r="AE256" s="66">
        <f>IF($C$38="Depreciation",AE245*G.Asm!$F$38*AE$152,0)</f>
        <v>0</v>
      </c>
      <c r="AF256" s="66">
        <f>IF($C$38="Depreciation",AF245*G.Asm!$F$38*AF$152,0)</f>
        <v>0</v>
      </c>
      <c r="AG256" s="66">
        <f>IF($C$38="Depreciation",AG245*G.Asm!$F$38*AG$152,0)</f>
        <v>0</v>
      </c>
      <c r="AH256" s="66">
        <f>IF($C$38="Depreciation",AH245*G.Asm!$F$38*AH$152,0)</f>
        <v>0</v>
      </c>
      <c r="AI256" s="66">
        <f>IF($C$38="Depreciation",AI245*G.Asm!$F$38*AI$152,0)</f>
        <v>0</v>
      </c>
      <c r="AJ256" s="66">
        <f>IF($C$38="Depreciation",AJ245*G.Asm!$F$38*AJ$152,0)</f>
        <v>0</v>
      </c>
      <c r="AK256" s="66">
        <f>IF($C$38="Depreciation",AK245*G.Asm!$F$38*AK$152,0)</f>
        <v>0</v>
      </c>
      <c r="AL256" s="66">
        <f>IF($C$38="Depreciation",AL245*G.Asm!$F$38*AL$152,0)</f>
        <v>0</v>
      </c>
      <c r="AM256" s="66">
        <f>IF($C$38="Depreciation",AM245*G.Asm!$F$38*AM$152,0)</f>
        <v>0</v>
      </c>
      <c r="AN256" s="66">
        <f>IF($C$38="Depreciation",AN245*G.Asm!$F$38*AN$152,0)</f>
        <v>0</v>
      </c>
      <c r="AO256" s="66">
        <f>IF($C$38="Depreciation",AO245*G.Asm!$F$38*AO$152,0)</f>
        <v>0</v>
      </c>
      <c r="AP256" s="66">
        <f>IF($C$38="Depreciation",AP245*G.Asm!$F$38*AP$152,0)</f>
        <v>0</v>
      </c>
      <c r="AQ256" s="66">
        <f>IF($C$38="Depreciation",AQ245*G.Asm!$F$38*AQ$152,0)</f>
        <v>0</v>
      </c>
      <c r="AR256" s="66">
        <f>IF($C$38="Depreciation",AR245*G.Asm!$F$38*AR$152,0)</f>
        <v>0</v>
      </c>
      <c r="AS256" s="66">
        <f>IF($C$38="Depreciation",AS245*G.Asm!$F$38*AS$152,0)</f>
        <v>0</v>
      </c>
      <c r="AT256" s="66">
        <f>IF($C$38="Depreciation",AT245*G.Asm!$F$38*AT$152,0)</f>
        <v>0</v>
      </c>
      <c r="AU256" s="66">
        <f>IF($C$38="Depreciation",AU245*G.Asm!$F$38*AU$152,0)</f>
        <v>0</v>
      </c>
      <c r="AV256" s="66">
        <f>IF($C$38="Depreciation",AV245*G.Asm!$F$38*AV$152,0)</f>
        <v>0</v>
      </c>
      <c r="AW256" s="66">
        <f>IF($C$38="Depreciation",AW245*G.Asm!$F$38*AW$152,0)</f>
        <v>0</v>
      </c>
      <c r="AX256" s="66">
        <f>IF($C$38="Depreciation",AX245*G.Asm!$F$38*AX$152,0)</f>
        <v>0</v>
      </c>
      <c r="AY256" s="66">
        <f>IF($C$38="Depreciation",AY245*G.Asm!$F$38*AY$152,0)</f>
        <v>0</v>
      </c>
      <c r="AZ256" s="66">
        <f>IF($C$38="Depreciation",AZ245*G.Asm!$F$38*AZ$152,0)</f>
        <v>0</v>
      </c>
      <c r="BA256" s="66">
        <f>IF($C$38="Depreciation",BA245*G.Asm!$F$38*BA$152,0)</f>
        <v>0</v>
      </c>
      <c r="BB256" s="66">
        <f>IF($C$38="Depreciation",BB245*G.Asm!$F$38*BB$152,0)</f>
        <v>0</v>
      </c>
      <c r="BC256" s="66">
        <f>IF($C$38="Depreciation",BC245*G.Asm!$F$38*BC$152,0)</f>
        <v>0</v>
      </c>
      <c r="BD256" s="66">
        <f>IF($C$38="Depreciation",BD245*G.Asm!$F$38*BD$152,0)</f>
        <v>0</v>
      </c>
      <c r="BE256" s="66">
        <f>IF($C$38="Depreciation",BE245*G.Asm!$F$38*BE$152,0)</f>
        <v>0</v>
      </c>
      <c r="BF256" s="66">
        <f>IF($C$38="Depreciation",BF245*G.Asm!$F$38*BF$152,0)</f>
        <v>0</v>
      </c>
      <c r="BG256" s="66">
        <f>IF($C$38="Depreciation",BG245*G.Asm!$F$38*BG$152,0)</f>
        <v>0</v>
      </c>
      <c r="BH256" s="66">
        <f>IF($C$38="Depreciation",BH245*G.Asm!$F$38*BH$152,0)</f>
        <v>0</v>
      </c>
      <c r="BI256" s="66">
        <f>IF($C$38="Depreciation",BI245*G.Asm!$F$38*BI$152,0)</f>
        <v>0</v>
      </c>
      <c r="BJ256" s="66">
        <f>IF($C$38="Depreciation",BJ245*G.Asm!$F$38*BJ$152,0)</f>
        <v>0</v>
      </c>
      <c r="BK256" s="66">
        <f>IF($C$38="Depreciation",BK245*G.Asm!$F$38*BK$152,0)</f>
        <v>0</v>
      </c>
      <c r="BL256" s="66">
        <f>IF($C$38="Depreciation",BL245*G.Asm!$F$38*BL$152,0)</f>
        <v>0</v>
      </c>
      <c r="BM256" s="66">
        <f>IF($C$38="Depreciation",BM245*G.Asm!$F$38*BM$152,0)</f>
        <v>0</v>
      </c>
      <c r="BN256" s="66">
        <f>IF($C$38="Depreciation",BN245*G.Asm!$F$38*BN$152,0)</f>
        <v>0</v>
      </c>
      <c r="BO256" s="66">
        <f>IF($C$38="Depreciation",BO245*G.Asm!$F$38*BO$152,0)</f>
        <v>0</v>
      </c>
      <c r="BP256" s="66">
        <f>IF($C$38="Depreciation",BP245*G.Asm!$F$38*BP$152,0)</f>
        <v>0</v>
      </c>
      <c r="BQ256" s="66">
        <f>IF($C$38="Depreciation",BQ245*G.Asm!$F$38*BQ$152,0)</f>
        <v>0</v>
      </c>
      <c r="BR256" s="66">
        <f>IF($C$38="Depreciation",BR245*G.Asm!$F$38*BR$152,0)</f>
        <v>0</v>
      </c>
      <c r="BS256" s="66">
        <f>IF($C$38="Depreciation",BS245*G.Asm!$F$38*BS$152,0)</f>
        <v>0</v>
      </c>
      <c r="BT256" s="66">
        <f>IF($C$38="Depreciation",BT245*G.Asm!$F$38*BT$152,0)</f>
        <v>0</v>
      </c>
      <c r="BU256" s="66">
        <f>IF($C$38="Depreciation",BU245*G.Asm!$F$38*BU$152,0)</f>
        <v>0</v>
      </c>
      <c r="BV256" s="66">
        <f>IF($C$38="Depreciation",BV245*G.Asm!$F$38*BV$152,0)</f>
        <v>0</v>
      </c>
      <c r="BW256" s="66">
        <f>IF($C$38="Depreciation",BW245*G.Asm!$F$38*BW$152,0)</f>
        <v>0</v>
      </c>
      <c r="BX256" s="66">
        <f>IF($C$38="Depreciation",BX245*G.Asm!$F$38*BX$152,0)</f>
        <v>0</v>
      </c>
      <c r="BY256" s="66">
        <f>IF($C$38="Depreciation",BY245*G.Asm!$F$38*BY$152,0)</f>
        <v>0</v>
      </c>
      <c r="BZ256" s="66">
        <f>IF($C$38="Depreciation",BZ245*G.Asm!$F$38*BZ$152,0)</f>
        <v>0</v>
      </c>
      <c r="CA256" s="66">
        <f>IF($C$38="Depreciation",CA245*G.Asm!$F$38*CA$152,0)</f>
        <v>0</v>
      </c>
      <c r="CB256" s="66">
        <f>IF($C$38="Depreciation",CB245*G.Asm!$F$38*CB$152,0)</f>
        <v>0</v>
      </c>
      <c r="CC256" s="66">
        <f>IF($C$38="Depreciation",CC245*G.Asm!$F$38*CC$152,0)</f>
        <v>0</v>
      </c>
      <c r="CD256" s="66">
        <f>IF($C$38="Depreciation",CD245*G.Asm!$F$38*CD$152,0)</f>
        <v>0</v>
      </c>
      <c r="CE256" s="66">
        <f>IF($C$38="Depreciation",CE245*G.Asm!$F$38*CE$152,0)</f>
        <v>0</v>
      </c>
      <c r="CF256" s="66">
        <f>IF($C$38="Depreciation",CF245*G.Asm!$F$38*CF$152,0)</f>
        <v>0</v>
      </c>
      <c r="CG256" s="66">
        <f>IF($C$38="Depreciation",CG245*G.Asm!$F$38*CG$152,0)</f>
        <v>0</v>
      </c>
      <c r="CH256" s="66">
        <f>IF($C$38="Depreciation",CH245*G.Asm!$F$38*CH$152,0)</f>
        <v>0</v>
      </c>
      <c r="CI256" s="66">
        <f>IF($C$38="Depreciation",CI245*G.Asm!$F$38*CI$152,0)</f>
        <v>0</v>
      </c>
      <c r="CJ256" s="66">
        <f>IF($C$38="Depreciation",CJ245*G.Asm!$F$38*CJ$152,0)</f>
        <v>0</v>
      </c>
      <c r="CK256" s="66">
        <f>IF($C$38="Depreciation",CK245*G.Asm!$F$38*CK$152,0)</f>
        <v>0</v>
      </c>
      <c r="CL256" s="66">
        <f>IF($C$38="Depreciation",CL245*G.Asm!$F$38*CL$152,0)</f>
        <v>0</v>
      </c>
      <c r="CM256" s="66">
        <f>IF($C$38="Depreciation",CM245*G.Asm!$F$38*CM$152,0)</f>
        <v>0</v>
      </c>
      <c r="CN256" s="66">
        <f>IF($C$38="Depreciation",CN245*G.Asm!$F$38*CN$152,0)</f>
        <v>0</v>
      </c>
      <c r="CO256" s="66">
        <f>IF($C$38="Depreciation",CO245*G.Asm!$F$38*CO$152,0)</f>
        <v>0</v>
      </c>
      <c r="CP256" s="66">
        <f>IF($C$38="Depreciation",CP245*G.Asm!$F$38*CP$152,0)</f>
        <v>0</v>
      </c>
      <c r="CQ256" s="66">
        <f>IF($C$38="Depreciation",CQ245*G.Asm!$F$38*CQ$152,0)</f>
        <v>0</v>
      </c>
      <c r="CR256" s="66">
        <f>IF($C$38="Depreciation",CR245*G.Asm!$F$38*CR$152,0)</f>
        <v>0</v>
      </c>
      <c r="CS256" s="66">
        <f>IF($C$38="Depreciation",CS245*G.Asm!$F$38*CS$152,0)</f>
        <v>0</v>
      </c>
    </row>
    <row r="257" spans="3:102" hidden="1" x14ac:dyDescent="0.35">
      <c r="C257" s="68" t="str">
        <f>"VAT of "&amp;C246</f>
        <v>VAT of C. Total operating and maintenance costs</v>
      </c>
      <c r="E257" s="505">
        <f>G257+NPV(G.Asm!$F$76,H257:INDEX(H257:CS257,RP))</f>
        <v>0</v>
      </c>
      <c r="F257" s="505">
        <f>SUMIF($G$4:$CS$4,"&lt;="&amp;RP,G257:CS257)</f>
        <v>0</v>
      </c>
      <c r="G257" s="508">
        <f>(G246-(IFERROR(VLOOKUP('D2'!$C$50,$C$45:G$51,5+G$4,0),0)))*G.Asm!$F$38*G$152</f>
        <v>0</v>
      </c>
      <c r="H257" s="508">
        <f>(H246-(IFERROR(VLOOKUP('D2'!$C$50,$C$45:H$51,5+H$4,0),0)))*G.Asm!$F$38*H$152</f>
        <v>0</v>
      </c>
      <c r="I257" s="508">
        <f>(I246-(IFERROR(VLOOKUP('D2'!$C$50,$C$45:I$51,5+I$4,0),0)))*G.Asm!$F$38*I$152</f>
        <v>0</v>
      </c>
      <c r="J257" s="508">
        <f>(J246-(IFERROR(VLOOKUP('D2'!$C$50,$C$45:J$51,5+J$4,0),0)))*G.Asm!$F$38*J$152</f>
        <v>0</v>
      </c>
      <c r="K257" s="508">
        <f>(K246-(IFERROR(VLOOKUP('D2'!$C$50,$C$45:K$51,5+K$4,0),0)))*G.Asm!$F$38*K$152</f>
        <v>0</v>
      </c>
      <c r="L257" s="508">
        <f>(L246-(IFERROR(VLOOKUP('D2'!$C$50,$C$45:L$51,5+L$4,0),0)))*G.Asm!$F$38*L$152</f>
        <v>0</v>
      </c>
      <c r="M257" s="508">
        <f>(M246-(IFERROR(VLOOKUP('D2'!$C$50,$C$45:M$51,5+M$4,0),0)))*G.Asm!$F$38*M$152</f>
        <v>0</v>
      </c>
      <c r="N257" s="508">
        <f>(N246-(IFERROR(VLOOKUP('D2'!$C$50,$C$45:N$51,5+N$4,0),0)))*G.Asm!$F$38*N$152</f>
        <v>0</v>
      </c>
      <c r="O257" s="508">
        <f>(O246-(IFERROR(VLOOKUP('D2'!$C$50,$C$45:O$51,5+O$4,0),0)))*G.Asm!$F$38*O$152</f>
        <v>0</v>
      </c>
      <c r="P257" s="508">
        <f>(P246-(IFERROR(VLOOKUP('D2'!$C$50,$C$45:P$51,5+P$4,0),0)))*G.Asm!$F$38*P$152</f>
        <v>0</v>
      </c>
      <c r="Q257" s="508">
        <f>(Q246-(IFERROR(VLOOKUP('D2'!$C$50,$C$45:Q$51,5+Q$4,0),0)))*G.Asm!$F$38*Q$152</f>
        <v>0</v>
      </c>
      <c r="R257" s="508">
        <f>(R246-(IFERROR(VLOOKUP('D2'!$C$50,$C$45:R$51,5+R$4,0),0)))*G.Asm!$F$38*R$152</f>
        <v>0</v>
      </c>
      <c r="S257" s="508">
        <f>(S246-(IFERROR(VLOOKUP('D2'!$C$50,$C$45:S$51,5+S$4,0),0)))*G.Asm!$F$38*S$152</f>
        <v>0</v>
      </c>
      <c r="T257" s="508">
        <f>(T246-(IFERROR(VLOOKUP('D2'!$C$50,$C$45:T$51,5+T$4,0),0)))*G.Asm!$F$38*T$152</f>
        <v>0</v>
      </c>
      <c r="U257" s="508">
        <f>(U246-(IFERROR(VLOOKUP('D2'!$C$50,$C$45:U$51,5+U$4,0),0)))*G.Asm!$F$38*U$152</f>
        <v>0</v>
      </c>
      <c r="V257" s="508">
        <f>(V246-(IFERROR(VLOOKUP('D2'!$C$50,$C$45:V$51,5+V$4,0),0)))*G.Asm!$F$38*V$152</f>
        <v>0</v>
      </c>
      <c r="W257" s="508">
        <f>(W246-(IFERROR(VLOOKUP('D2'!$C$50,$C$45:W$51,5+W$4,0),0)))*G.Asm!$F$38*W$152</f>
        <v>0</v>
      </c>
      <c r="X257" s="508">
        <f>(X246-(IFERROR(VLOOKUP('D2'!$C$50,$C$45:X$51,5+X$4,0),0)))*G.Asm!$F$38*X$152</f>
        <v>0</v>
      </c>
      <c r="Y257" s="508">
        <f>(Y246-(IFERROR(VLOOKUP('D2'!$C$50,$C$45:Y$51,5+Y$4,0),0)))*G.Asm!$F$38*Y$152</f>
        <v>0</v>
      </c>
      <c r="Z257" s="508">
        <f>(Z246-(IFERROR(VLOOKUP('D2'!$C$50,$C$45:Z$51,5+Z$4,0),0)))*G.Asm!$F$38*Z$152</f>
        <v>0</v>
      </c>
      <c r="AA257" s="508">
        <f>(AA246-(IFERROR(VLOOKUP('D2'!$C$50,$C$45:AA$51,5+AA$4,0),0)))*G.Asm!$F$38*AA$152</f>
        <v>0</v>
      </c>
      <c r="AB257" s="508">
        <f>(AB246-(IFERROR(VLOOKUP('D2'!$C$50,$C$45:AB$51,5+AB$4,0),0)))*G.Asm!$F$38*AB$152</f>
        <v>0</v>
      </c>
      <c r="AC257" s="508">
        <f>(AC246-(IFERROR(VLOOKUP('D2'!$C$50,$C$45:AC$51,5+AC$4,0),0)))*G.Asm!$F$38*AC$152</f>
        <v>0</v>
      </c>
      <c r="AD257" s="508">
        <f>(AD246-(IFERROR(VLOOKUP('D2'!$C$50,$C$45:AD$51,5+AD$4,0),0)))*G.Asm!$F$38*AD$152</f>
        <v>0</v>
      </c>
      <c r="AE257" s="508">
        <f>(AE246-(IFERROR(VLOOKUP('D2'!$C$50,$C$45:AE$51,5+AE$4,0),0)))*G.Asm!$F$38*AE$152</f>
        <v>0</v>
      </c>
      <c r="AF257" s="508">
        <f>(AF246-(IFERROR(VLOOKUP('D2'!$C$50,$C$45:AF$51,5+AF$4,0),0)))*G.Asm!$F$38*AF$152</f>
        <v>0</v>
      </c>
      <c r="AG257" s="508">
        <f>(AG246-(IFERROR(VLOOKUP('D2'!$C$50,$C$45:AG$51,5+AG$4,0),0)))*G.Asm!$F$38*AG$152</f>
        <v>0</v>
      </c>
      <c r="AH257" s="508">
        <f>(AH246-(IFERROR(VLOOKUP('D2'!$C$50,$C$45:AH$51,5+AH$4,0),0)))*G.Asm!$F$38*AH$152</f>
        <v>0</v>
      </c>
      <c r="AI257" s="508">
        <f>(AI246-(IFERROR(VLOOKUP('D2'!$C$50,$C$45:AI$51,5+AI$4,0),0)))*G.Asm!$F$38*AI$152</f>
        <v>0</v>
      </c>
      <c r="AJ257" s="508">
        <f>(AJ246-(IFERROR(VLOOKUP('D2'!$C$50,$C$45:AJ$51,5+AJ$4,0),0)))*G.Asm!$F$38*AJ$152</f>
        <v>0</v>
      </c>
      <c r="AK257" s="508">
        <f>(AK246-(IFERROR(VLOOKUP('D2'!$C$50,$C$45:AK$51,5+AK$4,0),0)))*G.Asm!$F$38*AK$152</f>
        <v>0</v>
      </c>
      <c r="AL257" s="508">
        <f>(AL246-(IFERROR(VLOOKUP('D2'!$C$50,$C$45:AL$51,5+AL$4,0),0)))*G.Asm!$F$38*AL$152</f>
        <v>0</v>
      </c>
      <c r="AM257" s="508">
        <f>(AM246-(IFERROR(VLOOKUP('D2'!$C$50,$C$45:AM$51,5+AM$4,0),0)))*G.Asm!$F$38*AM$152</f>
        <v>0</v>
      </c>
      <c r="AN257" s="508">
        <f>(AN246-(IFERROR(VLOOKUP('D2'!$C$50,$C$45:AN$51,5+AN$4,0),0)))*G.Asm!$F$38*AN$152</f>
        <v>0</v>
      </c>
      <c r="AO257" s="508">
        <f>(AO246-(IFERROR(VLOOKUP('D2'!$C$50,$C$45:AO$51,5+AO$4,0),0)))*G.Asm!$F$38*AO$152</f>
        <v>0</v>
      </c>
      <c r="AP257" s="508">
        <f>(AP246-(IFERROR(VLOOKUP('D2'!$C$50,$C$45:AP$51,5+AP$4,0),0)))*G.Asm!$F$38*AP$152</f>
        <v>0</v>
      </c>
      <c r="AQ257" s="508">
        <f>(AQ246-(IFERROR(VLOOKUP('D2'!$C$50,$C$45:AQ$51,5+AQ$4,0),0)))*G.Asm!$F$38*AQ$152</f>
        <v>0</v>
      </c>
      <c r="AR257" s="508">
        <f>(AR246-(IFERROR(VLOOKUP('D2'!$C$50,$C$45:AR$51,5+AR$4,0),0)))*G.Asm!$F$38*AR$152</f>
        <v>0</v>
      </c>
      <c r="AS257" s="508">
        <f>(AS246-(IFERROR(VLOOKUP('D2'!$C$50,$C$45:AS$51,5+AS$4,0),0)))*G.Asm!$F$38*AS$152</f>
        <v>0</v>
      </c>
      <c r="AT257" s="508">
        <f>(AT246-(IFERROR(VLOOKUP('D2'!$C$50,$C$45:AT$51,5+AT$4,0),0)))*G.Asm!$F$38*AT$152</f>
        <v>0</v>
      </c>
      <c r="AU257" s="508">
        <f>(AU246-(IFERROR(VLOOKUP('D2'!$C$50,$C$45:AU$51,5+AU$4,0),0)))*G.Asm!$F$38*AU$152</f>
        <v>0</v>
      </c>
      <c r="AV257" s="508">
        <f>(AV246-(IFERROR(VLOOKUP('D2'!$C$50,$C$45:AV$51,5+AV$4,0),0)))*G.Asm!$F$38*AV$152</f>
        <v>0</v>
      </c>
      <c r="AW257" s="508">
        <f>(AW246-(IFERROR(VLOOKUP('D2'!$C$50,$C$45:AW$51,5+AW$4,0),0)))*G.Asm!$F$38*AW$152</f>
        <v>0</v>
      </c>
      <c r="AX257" s="508">
        <f>(AX246-(IFERROR(VLOOKUP('D2'!$C$50,$C$45:AX$51,5+AX$4,0),0)))*G.Asm!$F$38*AX$152</f>
        <v>0</v>
      </c>
      <c r="AY257" s="508">
        <f>(AY246-(IFERROR(VLOOKUP('D2'!$C$50,$C$45:AY$51,5+AY$4,0),0)))*G.Asm!$F$38*AY$152</f>
        <v>0</v>
      </c>
      <c r="AZ257" s="508">
        <f>(AZ246-(IFERROR(VLOOKUP('D2'!$C$50,$C$45:AZ$51,5+AZ$4,0),0)))*G.Asm!$F$38*AZ$152</f>
        <v>0</v>
      </c>
      <c r="BA257" s="508">
        <f>(BA246-(IFERROR(VLOOKUP('D2'!$C$50,$C$45:BA$51,5+BA$4,0),0)))*G.Asm!$F$38*BA$152</f>
        <v>0</v>
      </c>
      <c r="BB257" s="508">
        <f>(BB246-(IFERROR(VLOOKUP('D2'!$C$50,$C$45:BB$51,5+BB$4,0),0)))*G.Asm!$F$38*BB$152</f>
        <v>0</v>
      </c>
      <c r="BC257" s="508">
        <f>(BC246-(IFERROR(VLOOKUP('D2'!$C$50,$C$45:BC$51,5+BC$4,0),0)))*G.Asm!$F$38*BC$152</f>
        <v>0</v>
      </c>
      <c r="BD257" s="508">
        <f>(BD246-(IFERROR(VLOOKUP('D2'!$C$50,$C$45:BD$51,5+BD$4,0),0)))*G.Asm!$F$38*BD$152</f>
        <v>0</v>
      </c>
      <c r="BE257" s="508">
        <f>(BE246-(IFERROR(VLOOKUP('D2'!$C$50,$C$45:BE$51,5+BE$4,0),0)))*G.Asm!$F$38*BE$152</f>
        <v>0</v>
      </c>
      <c r="BF257" s="508">
        <f>(BF246-(IFERROR(VLOOKUP('D2'!$C$50,$C$45:BF$51,5+BF$4,0),0)))*G.Asm!$F$38*BF$152</f>
        <v>0</v>
      </c>
      <c r="BG257" s="508">
        <f>(BG246-(IFERROR(VLOOKUP('D2'!$C$50,$C$45:BG$51,5+BG$4,0),0)))*G.Asm!$F$38*BG$152</f>
        <v>0</v>
      </c>
      <c r="BH257" s="508">
        <f>(BH246-(IFERROR(VLOOKUP('D2'!$C$50,$C$45:BH$51,5+BH$4,0),0)))*G.Asm!$F$38*BH$152</f>
        <v>0</v>
      </c>
      <c r="BI257" s="508">
        <f>(BI246-(IFERROR(VLOOKUP('D2'!$C$50,$C$45:BI$51,5+BI$4,0),0)))*G.Asm!$F$38*BI$152</f>
        <v>0</v>
      </c>
      <c r="BJ257" s="508">
        <f>(BJ246-(IFERROR(VLOOKUP('D2'!$C$50,$C$45:BJ$51,5+BJ$4,0),0)))*G.Asm!$F$38*BJ$152</f>
        <v>0</v>
      </c>
      <c r="BK257" s="508">
        <f>(BK246-(IFERROR(VLOOKUP('D2'!$C$50,$C$45:BK$51,5+BK$4,0),0)))*G.Asm!$F$38*BK$152</f>
        <v>0</v>
      </c>
      <c r="BL257" s="508">
        <f>(BL246-(IFERROR(VLOOKUP('D2'!$C$50,$C$45:BL$51,5+BL$4,0),0)))*G.Asm!$F$38*BL$152</f>
        <v>0</v>
      </c>
      <c r="BM257" s="508">
        <f>(BM246-(IFERROR(VLOOKUP('D2'!$C$50,$C$45:BM$51,5+BM$4,0),0)))*G.Asm!$F$38*BM$152</f>
        <v>0</v>
      </c>
      <c r="BN257" s="508">
        <f>(BN246-(IFERROR(VLOOKUP('D2'!$C$50,$C$45:BN$51,5+BN$4,0),0)))*G.Asm!$F$38*BN$152</f>
        <v>0</v>
      </c>
      <c r="BO257" s="508">
        <f>(BO246-(IFERROR(VLOOKUP('D2'!$C$50,$C$45:BO$51,5+BO$4,0),0)))*G.Asm!$F$38*BO$152</f>
        <v>0</v>
      </c>
      <c r="BP257" s="508">
        <f>(BP246-(IFERROR(VLOOKUP('D2'!$C$50,$C$45:BP$51,5+BP$4,0),0)))*G.Asm!$F$38*BP$152</f>
        <v>0</v>
      </c>
      <c r="BQ257" s="508">
        <f>(BQ246-(IFERROR(VLOOKUP('D2'!$C$50,$C$45:BQ$51,5+BQ$4,0),0)))*G.Asm!$F$38*BQ$152</f>
        <v>0</v>
      </c>
      <c r="BR257" s="508">
        <f>(BR246-(IFERROR(VLOOKUP('D2'!$C$50,$C$45:BR$51,5+BR$4,0),0)))*G.Asm!$F$38*BR$152</f>
        <v>0</v>
      </c>
      <c r="BS257" s="508">
        <f>(BS246-(IFERROR(VLOOKUP('D2'!$C$50,$C$45:BS$51,5+BS$4,0),0)))*G.Asm!$F$38*BS$152</f>
        <v>0</v>
      </c>
      <c r="BT257" s="508">
        <f>(BT246-(IFERROR(VLOOKUP('D2'!$C$50,$C$45:BT$51,5+BT$4,0),0)))*G.Asm!$F$38*BT$152</f>
        <v>0</v>
      </c>
      <c r="BU257" s="508">
        <f>(BU246-(IFERROR(VLOOKUP('D2'!$C$50,$C$45:BU$51,5+BU$4,0),0)))*G.Asm!$F$38*BU$152</f>
        <v>0</v>
      </c>
      <c r="BV257" s="508">
        <f>(BV246-(IFERROR(VLOOKUP('D2'!$C$50,$C$45:BV$51,5+BV$4,0),0)))*G.Asm!$F$38*BV$152</f>
        <v>0</v>
      </c>
      <c r="BW257" s="508">
        <f>(BW246-(IFERROR(VLOOKUP('D2'!$C$50,$C$45:BW$51,5+BW$4,0),0)))*G.Asm!$F$38*BW$152</f>
        <v>0</v>
      </c>
      <c r="BX257" s="508">
        <f>(BX246-(IFERROR(VLOOKUP('D2'!$C$50,$C$45:BX$51,5+BX$4,0),0)))*G.Asm!$F$38*BX$152</f>
        <v>0</v>
      </c>
      <c r="BY257" s="508">
        <f>(BY246-(IFERROR(VLOOKUP('D2'!$C$50,$C$45:BY$51,5+BY$4,0),0)))*G.Asm!$F$38*BY$152</f>
        <v>0</v>
      </c>
      <c r="BZ257" s="508">
        <f>(BZ246-(IFERROR(VLOOKUP('D2'!$C$50,$C$45:BZ$51,5+BZ$4,0),0)))*G.Asm!$F$38*BZ$152</f>
        <v>0</v>
      </c>
      <c r="CA257" s="508">
        <f>(CA246-(IFERROR(VLOOKUP('D2'!$C$50,$C$45:CA$51,5+CA$4,0),0)))*G.Asm!$F$38*CA$152</f>
        <v>0</v>
      </c>
      <c r="CB257" s="508">
        <f>(CB246-(IFERROR(VLOOKUP('D2'!$C$50,$C$45:CB$51,5+CB$4,0),0)))*G.Asm!$F$38*CB$152</f>
        <v>0</v>
      </c>
      <c r="CC257" s="508">
        <f>(CC246-(IFERROR(VLOOKUP('D2'!$C$50,$C$45:CC$51,5+CC$4,0),0)))*G.Asm!$F$38*CC$152</f>
        <v>0</v>
      </c>
      <c r="CD257" s="508">
        <f>(CD246-(IFERROR(VLOOKUP('D2'!$C$50,$C$45:CD$51,5+CD$4,0),0)))*G.Asm!$F$38*CD$152</f>
        <v>0</v>
      </c>
      <c r="CE257" s="508">
        <f>(CE246-(IFERROR(VLOOKUP('D2'!$C$50,$C$45:CE$51,5+CE$4,0),0)))*G.Asm!$F$38*CE$152</f>
        <v>0</v>
      </c>
      <c r="CF257" s="508">
        <f>(CF246-(IFERROR(VLOOKUP('D2'!$C$50,$C$45:CF$51,5+CF$4,0),0)))*G.Asm!$F$38*CF$152</f>
        <v>0</v>
      </c>
      <c r="CG257" s="508">
        <f>(CG246-(IFERROR(VLOOKUP('D2'!$C$50,$C$45:CG$51,5+CG$4,0),0)))*G.Asm!$F$38*CG$152</f>
        <v>0</v>
      </c>
      <c r="CH257" s="508">
        <f>(CH246-(IFERROR(VLOOKUP('D2'!$C$50,$C$45:CH$51,5+CH$4,0),0)))*G.Asm!$F$38*CH$152</f>
        <v>0</v>
      </c>
      <c r="CI257" s="508">
        <f>(CI246-(IFERROR(VLOOKUP('D2'!$C$50,$C$45:CI$51,5+CI$4,0),0)))*G.Asm!$F$38*CI$152</f>
        <v>0</v>
      </c>
      <c r="CJ257" s="508">
        <f>(CJ246-(IFERROR(VLOOKUP('D2'!$C$50,$C$45:CJ$51,5+CJ$4,0),0)))*G.Asm!$F$38*CJ$152</f>
        <v>0</v>
      </c>
      <c r="CK257" s="508">
        <f>(CK246-(IFERROR(VLOOKUP('D2'!$C$50,$C$45:CK$51,5+CK$4,0),0)))*G.Asm!$F$38*CK$152</f>
        <v>0</v>
      </c>
      <c r="CL257" s="508">
        <f>(CL246-(IFERROR(VLOOKUP('D2'!$C$50,$C$45:CL$51,5+CL$4,0),0)))*G.Asm!$F$38*CL$152</f>
        <v>0</v>
      </c>
      <c r="CM257" s="508">
        <f>(CM246-(IFERROR(VLOOKUP('D2'!$C$50,$C$45:CM$51,5+CM$4,0),0)))*G.Asm!$F$38*CM$152</f>
        <v>0</v>
      </c>
      <c r="CN257" s="508">
        <f>(CN246-(IFERROR(VLOOKUP('D2'!$C$50,$C$45:CN$51,5+CN$4,0),0)))*G.Asm!$F$38*CN$152</f>
        <v>0</v>
      </c>
      <c r="CO257" s="508">
        <f>(CO246-(IFERROR(VLOOKUP('D2'!$C$50,$C$45:CO$51,5+CO$4,0),0)))*G.Asm!$F$38*CO$152</f>
        <v>0</v>
      </c>
      <c r="CP257" s="508">
        <f>(CP246-(IFERROR(VLOOKUP('D2'!$C$50,$C$45:CP$51,5+CP$4,0),0)))*G.Asm!$F$38*CP$152</f>
        <v>0</v>
      </c>
      <c r="CQ257" s="508">
        <f>(CQ246-(IFERROR(VLOOKUP('D2'!$C$50,$C$45:CQ$51,5+CQ$4,0),0)))*G.Asm!$F$38*CQ$152</f>
        <v>0</v>
      </c>
      <c r="CR257" s="508">
        <f>(CR246-(IFERROR(VLOOKUP('D2'!$C$50,$C$45:CR$51,5+CR$4,0),0)))*G.Asm!$F$38*CR$152</f>
        <v>0</v>
      </c>
      <c r="CS257" s="508">
        <f>(CS246-(IFERROR(VLOOKUP('D2'!$C$50,$C$45:CS$51,5+CS$4,0),0)))*G.Asm!$F$38*CS$152</f>
        <v>0</v>
      </c>
      <c r="CV257" s="71"/>
      <c r="CW257" s="71"/>
      <c r="CX257" s="384"/>
    </row>
    <row r="258" spans="3:102" s="55" customFormat="1" ht="13" hidden="1" x14ac:dyDescent="0.3">
      <c r="C258" s="93" t="str">
        <f>C248</f>
        <v>Total import/purchase VAT of total costs</v>
      </c>
      <c r="E258" s="505">
        <f>E255-E256+E257</f>
        <v>0</v>
      </c>
      <c r="F258" s="505">
        <f t="shared" ref="F258:BQ258" si="124">F255-F256+F257</f>
        <v>0</v>
      </c>
      <c r="G258" s="509">
        <f t="shared" si="124"/>
        <v>0</v>
      </c>
      <c r="H258" s="505">
        <f t="shared" si="124"/>
        <v>0</v>
      </c>
      <c r="I258" s="505">
        <f t="shared" si="124"/>
        <v>0</v>
      </c>
      <c r="J258" s="505">
        <f t="shared" si="124"/>
        <v>0</v>
      </c>
      <c r="K258" s="505">
        <f t="shared" si="124"/>
        <v>0</v>
      </c>
      <c r="L258" s="505">
        <f t="shared" si="124"/>
        <v>0</v>
      </c>
      <c r="M258" s="505">
        <f t="shared" si="124"/>
        <v>0</v>
      </c>
      <c r="N258" s="505">
        <f t="shared" si="124"/>
        <v>0</v>
      </c>
      <c r="O258" s="505">
        <f t="shared" si="124"/>
        <v>0</v>
      </c>
      <c r="P258" s="505">
        <f t="shared" si="124"/>
        <v>0</v>
      </c>
      <c r="Q258" s="505">
        <f t="shared" si="124"/>
        <v>0</v>
      </c>
      <c r="R258" s="505">
        <f t="shared" si="124"/>
        <v>0</v>
      </c>
      <c r="S258" s="505">
        <f t="shared" si="124"/>
        <v>0</v>
      </c>
      <c r="T258" s="505">
        <f t="shared" si="124"/>
        <v>0</v>
      </c>
      <c r="U258" s="505">
        <f t="shared" si="124"/>
        <v>0</v>
      </c>
      <c r="V258" s="505">
        <f t="shared" si="124"/>
        <v>0</v>
      </c>
      <c r="W258" s="505">
        <f t="shared" si="124"/>
        <v>0</v>
      </c>
      <c r="X258" s="505">
        <f t="shared" si="124"/>
        <v>0</v>
      </c>
      <c r="Y258" s="505">
        <f t="shared" si="124"/>
        <v>0</v>
      </c>
      <c r="Z258" s="505">
        <f t="shared" si="124"/>
        <v>0</v>
      </c>
      <c r="AA258" s="505">
        <f t="shared" si="124"/>
        <v>0</v>
      </c>
      <c r="AB258" s="505">
        <f t="shared" si="124"/>
        <v>0</v>
      </c>
      <c r="AC258" s="505">
        <f t="shared" si="124"/>
        <v>0</v>
      </c>
      <c r="AD258" s="505">
        <f t="shared" si="124"/>
        <v>0</v>
      </c>
      <c r="AE258" s="505">
        <f t="shared" si="124"/>
        <v>0</v>
      </c>
      <c r="AF258" s="505">
        <f t="shared" si="124"/>
        <v>0</v>
      </c>
      <c r="AG258" s="505">
        <f t="shared" si="124"/>
        <v>0</v>
      </c>
      <c r="AH258" s="505">
        <f t="shared" si="124"/>
        <v>0</v>
      </c>
      <c r="AI258" s="505">
        <f t="shared" si="124"/>
        <v>0</v>
      </c>
      <c r="AJ258" s="505">
        <f t="shared" si="124"/>
        <v>0</v>
      </c>
      <c r="AK258" s="505">
        <f t="shared" si="124"/>
        <v>0</v>
      </c>
      <c r="AL258" s="505">
        <f t="shared" si="124"/>
        <v>0</v>
      </c>
      <c r="AM258" s="505">
        <f t="shared" si="124"/>
        <v>0</v>
      </c>
      <c r="AN258" s="505">
        <f t="shared" si="124"/>
        <v>0</v>
      </c>
      <c r="AO258" s="505">
        <f t="shared" si="124"/>
        <v>0</v>
      </c>
      <c r="AP258" s="505">
        <f t="shared" si="124"/>
        <v>0</v>
      </c>
      <c r="AQ258" s="505">
        <f t="shared" si="124"/>
        <v>0</v>
      </c>
      <c r="AR258" s="505">
        <f t="shared" si="124"/>
        <v>0</v>
      </c>
      <c r="AS258" s="505">
        <f t="shared" si="124"/>
        <v>0</v>
      </c>
      <c r="AT258" s="505">
        <f t="shared" si="124"/>
        <v>0</v>
      </c>
      <c r="AU258" s="505">
        <f t="shared" si="124"/>
        <v>0</v>
      </c>
      <c r="AV258" s="505">
        <f t="shared" si="124"/>
        <v>0</v>
      </c>
      <c r="AW258" s="505">
        <f t="shared" si="124"/>
        <v>0</v>
      </c>
      <c r="AX258" s="505">
        <f t="shared" si="124"/>
        <v>0</v>
      </c>
      <c r="AY258" s="505">
        <f t="shared" si="124"/>
        <v>0</v>
      </c>
      <c r="AZ258" s="505">
        <f t="shared" si="124"/>
        <v>0</v>
      </c>
      <c r="BA258" s="505">
        <f t="shared" si="124"/>
        <v>0</v>
      </c>
      <c r="BB258" s="505">
        <f t="shared" si="124"/>
        <v>0</v>
      </c>
      <c r="BC258" s="505">
        <f t="shared" si="124"/>
        <v>0</v>
      </c>
      <c r="BD258" s="505">
        <f t="shared" si="124"/>
        <v>0</v>
      </c>
      <c r="BE258" s="505">
        <f t="shared" si="124"/>
        <v>0</v>
      </c>
      <c r="BF258" s="505">
        <f t="shared" si="124"/>
        <v>0</v>
      </c>
      <c r="BG258" s="505">
        <f t="shared" si="124"/>
        <v>0</v>
      </c>
      <c r="BH258" s="505">
        <f t="shared" si="124"/>
        <v>0</v>
      </c>
      <c r="BI258" s="505">
        <f t="shared" si="124"/>
        <v>0</v>
      </c>
      <c r="BJ258" s="505">
        <f t="shared" si="124"/>
        <v>0</v>
      </c>
      <c r="BK258" s="505">
        <f t="shared" si="124"/>
        <v>0</v>
      </c>
      <c r="BL258" s="505">
        <f t="shared" si="124"/>
        <v>0</v>
      </c>
      <c r="BM258" s="505">
        <f t="shared" si="124"/>
        <v>0</v>
      </c>
      <c r="BN258" s="505">
        <f t="shared" si="124"/>
        <v>0</v>
      </c>
      <c r="BO258" s="505">
        <f t="shared" si="124"/>
        <v>0</v>
      </c>
      <c r="BP258" s="505">
        <f t="shared" si="124"/>
        <v>0</v>
      </c>
      <c r="BQ258" s="505">
        <f t="shared" si="124"/>
        <v>0</v>
      </c>
      <c r="BR258" s="505">
        <f t="shared" ref="BR258:CS258" si="125">BR255-BR256+BR257</f>
        <v>0</v>
      </c>
      <c r="BS258" s="505">
        <f t="shared" si="125"/>
        <v>0</v>
      </c>
      <c r="BT258" s="505">
        <f t="shared" si="125"/>
        <v>0</v>
      </c>
      <c r="BU258" s="505">
        <f t="shared" si="125"/>
        <v>0</v>
      </c>
      <c r="BV258" s="505">
        <f t="shared" si="125"/>
        <v>0</v>
      </c>
      <c r="BW258" s="505">
        <f t="shared" si="125"/>
        <v>0</v>
      </c>
      <c r="BX258" s="505">
        <f t="shared" si="125"/>
        <v>0</v>
      </c>
      <c r="BY258" s="505">
        <f t="shared" si="125"/>
        <v>0</v>
      </c>
      <c r="BZ258" s="505">
        <f t="shared" si="125"/>
        <v>0</v>
      </c>
      <c r="CA258" s="505">
        <f t="shared" si="125"/>
        <v>0</v>
      </c>
      <c r="CB258" s="505">
        <f t="shared" si="125"/>
        <v>0</v>
      </c>
      <c r="CC258" s="505">
        <f t="shared" si="125"/>
        <v>0</v>
      </c>
      <c r="CD258" s="505">
        <f t="shared" si="125"/>
        <v>0</v>
      </c>
      <c r="CE258" s="505">
        <f t="shared" si="125"/>
        <v>0</v>
      </c>
      <c r="CF258" s="505">
        <f t="shared" si="125"/>
        <v>0</v>
      </c>
      <c r="CG258" s="505">
        <f t="shared" si="125"/>
        <v>0</v>
      </c>
      <c r="CH258" s="505">
        <f t="shared" si="125"/>
        <v>0</v>
      </c>
      <c r="CI258" s="505">
        <f t="shared" si="125"/>
        <v>0</v>
      </c>
      <c r="CJ258" s="505">
        <f t="shared" si="125"/>
        <v>0</v>
      </c>
      <c r="CK258" s="505">
        <f t="shared" si="125"/>
        <v>0</v>
      </c>
      <c r="CL258" s="505">
        <f t="shared" si="125"/>
        <v>0</v>
      </c>
      <c r="CM258" s="505">
        <f t="shared" si="125"/>
        <v>0</v>
      </c>
      <c r="CN258" s="505">
        <f t="shared" si="125"/>
        <v>0</v>
      </c>
      <c r="CO258" s="505">
        <f t="shared" si="125"/>
        <v>0</v>
      </c>
      <c r="CP258" s="505">
        <f t="shared" si="125"/>
        <v>0</v>
      </c>
      <c r="CQ258" s="505">
        <f t="shared" si="125"/>
        <v>0</v>
      </c>
      <c r="CR258" s="505">
        <f t="shared" si="125"/>
        <v>0</v>
      </c>
      <c r="CS258" s="505">
        <f t="shared" si="125"/>
        <v>0</v>
      </c>
    </row>
    <row r="259" spans="3:102" s="5" customFormat="1" ht="13" hidden="1" x14ac:dyDescent="0.3">
      <c r="C259" s="51"/>
      <c r="D259" s="3"/>
      <c r="E259" s="519"/>
      <c r="F259" s="519"/>
      <c r="G259" s="510"/>
      <c r="H259" s="510"/>
      <c r="I259" s="510"/>
      <c r="J259" s="510"/>
      <c r="K259" s="510"/>
      <c r="L259" s="510"/>
      <c r="M259" s="510"/>
      <c r="N259" s="510"/>
      <c r="O259" s="510"/>
      <c r="P259" s="510"/>
      <c r="Q259" s="510"/>
      <c r="R259" s="510"/>
      <c r="S259" s="510"/>
      <c r="T259" s="510"/>
      <c r="U259" s="510"/>
      <c r="V259" s="510"/>
      <c r="W259" s="510"/>
      <c r="X259" s="510"/>
      <c r="Y259" s="510"/>
      <c r="Z259" s="510"/>
      <c r="AA259" s="510"/>
      <c r="AB259" s="510"/>
      <c r="AC259" s="510"/>
      <c r="AD259" s="510"/>
      <c r="AE259" s="510"/>
      <c r="AF259" s="510"/>
      <c r="AG259" s="510"/>
      <c r="AH259" s="510"/>
      <c r="AI259" s="510"/>
      <c r="AJ259" s="510"/>
      <c r="AK259" s="510"/>
      <c r="AL259" s="510"/>
      <c r="AM259" s="510"/>
      <c r="AN259" s="510"/>
      <c r="AO259" s="510"/>
      <c r="AP259" s="510"/>
      <c r="AQ259" s="510"/>
      <c r="AR259" s="510"/>
      <c r="AS259" s="510"/>
      <c r="AT259" s="510"/>
      <c r="AU259" s="510"/>
      <c r="AV259" s="510"/>
      <c r="AW259" s="510"/>
      <c r="AX259" s="510"/>
      <c r="AY259" s="510"/>
      <c r="AZ259" s="510"/>
      <c r="BA259" s="510"/>
      <c r="BB259" s="510"/>
      <c r="BC259" s="510"/>
      <c r="BD259" s="510"/>
      <c r="BE259" s="510"/>
      <c r="BF259" s="510"/>
      <c r="BG259" s="510"/>
      <c r="BH259" s="510"/>
      <c r="BI259" s="510"/>
      <c r="BJ259" s="510"/>
      <c r="BK259" s="510"/>
      <c r="BL259" s="510"/>
      <c r="BM259" s="510"/>
      <c r="BN259" s="510"/>
      <c r="BO259" s="510"/>
      <c r="BP259" s="510"/>
      <c r="BQ259" s="510"/>
      <c r="BR259" s="510"/>
      <c r="BS259" s="510"/>
      <c r="BT259" s="510"/>
      <c r="BU259" s="510"/>
      <c r="BV259" s="510"/>
      <c r="BW259" s="510"/>
      <c r="BX259" s="510"/>
      <c r="BY259" s="510"/>
      <c r="BZ259" s="510"/>
      <c r="CA259" s="510"/>
      <c r="CB259" s="510"/>
      <c r="CC259" s="510"/>
      <c r="CD259" s="510"/>
      <c r="CE259" s="510"/>
      <c r="CF259" s="510"/>
      <c r="CG259" s="510"/>
      <c r="CH259" s="510"/>
      <c r="CI259" s="510"/>
      <c r="CJ259" s="510"/>
      <c r="CK259" s="510"/>
      <c r="CL259" s="510"/>
      <c r="CM259" s="510"/>
      <c r="CN259" s="510"/>
      <c r="CO259" s="510"/>
      <c r="CP259" s="510"/>
      <c r="CQ259" s="510"/>
      <c r="CR259" s="510"/>
      <c r="CS259" s="510"/>
      <c r="CT259" s="12"/>
    </row>
    <row r="260" spans="3:102" hidden="1" x14ac:dyDescent="0.35">
      <c r="C260" s="221" t="s">
        <v>262</v>
      </c>
      <c r="D260" s="222"/>
      <c r="E260" s="521"/>
      <c r="F260" s="522"/>
      <c r="G260" s="523"/>
      <c r="H260" s="523"/>
      <c r="I260" s="523"/>
      <c r="J260" s="523"/>
      <c r="K260" s="523"/>
      <c r="L260" s="523"/>
      <c r="M260" s="523"/>
      <c r="N260" s="523"/>
      <c r="O260" s="523"/>
      <c r="P260" s="523"/>
      <c r="Q260" s="523"/>
      <c r="R260" s="523"/>
      <c r="S260" s="523"/>
      <c r="T260" s="523"/>
      <c r="U260" s="523"/>
      <c r="V260" s="523"/>
      <c r="W260" s="523"/>
      <c r="X260" s="523"/>
      <c r="Y260" s="523"/>
      <c r="Z260" s="523"/>
      <c r="AA260" s="523"/>
      <c r="AB260" s="523"/>
      <c r="AC260" s="523"/>
      <c r="AD260" s="523"/>
      <c r="AE260" s="523"/>
      <c r="AF260" s="523"/>
      <c r="AG260" s="523"/>
      <c r="AH260" s="523"/>
      <c r="AI260" s="523"/>
      <c r="AJ260" s="523"/>
      <c r="AK260" s="523"/>
      <c r="AL260" s="523"/>
      <c r="AM260" s="523"/>
      <c r="AN260" s="523"/>
      <c r="AO260" s="523"/>
      <c r="AP260" s="523"/>
      <c r="AQ260" s="523"/>
      <c r="AR260" s="523"/>
      <c r="AS260" s="523"/>
      <c r="AT260" s="523"/>
      <c r="AU260" s="523"/>
      <c r="AV260" s="523"/>
      <c r="AW260" s="523"/>
      <c r="AX260" s="523"/>
      <c r="AY260" s="523"/>
      <c r="AZ260" s="523"/>
      <c r="BA260" s="523"/>
      <c r="BB260" s="523"/>
      <c r="BC260" s="523"/>
      <c r="BD260" s="523"/>
      <c r="BE260" s="523"/>
      <c r="BF260" s="523"/>
      <c r="BG260" s="523"/>
      <c r="BH260" s="523"/>
      <c r="BI260" s="523"/>
      <c r="BJ260" s="523"/>
      <c r="BK260" s="523"/>
      <c r="BL260" s="523"/>
      <c r="BM260" s="523"/>
      <c r="BN260" s="523"/>
      <c r="BO260" s="523"/>
      <c r="BP260" s="523"/>
      <c r="BQ260" s="523"/>
      <c r="BR260" s="523"/>
      <c r="BS260" s="523"/>
      <c r="BT260" s="523"/>
      <c r="BU260" s="523"/>
      <c r="BV260" s="523"/>
      <c r="BW260" s="523"/>
      <c r="BX260" s="523"/>
      <c r="BY260" s="523"/>
      <c r="BZ260" s="523"/>
      <c r="CA260" s="523"/>
      <c r="CB260" s="523"/>
      <c r="CC260" s="523"/>
      <c r="CD260" s="523"/>
      <c r="CE260" s="523"/>
      <c r="CF260" s="523"/>
      <c r="CG260" s="523"/>
      <c r="CH260" s="523"/>
      <c r="CI260" s="523"/>
      <c r="CJ260" s="523"/>
      <c r="CK260" s="523"/>
      <c r="CL260" s="523"/>
      <c r="CM260" s="523"/>
      <c r="CN260" s="523"/>
      <c r="CO260" s="523"/>
      <c r="CP260" s="523"/>
      <c r="CQ260" s="523"/>
      <c r="CR260" s="523"/>
      <c r="CS260" s="523"/>
      <c r="CT260" s="56"/>
    </row>
    <row r="261" spans="3:102" s="5" customFormat="1" ht="13" hidden="1" x14ac:dyDescent="0.3">
      <c r="C261" s="51"/>
      <c r="D261" s="3"/>
      <c r="E261" s="519"/>
      <c r="F261" s="519"/>
      <c r="G261" s="510"/>
      <c r="H261" s="510"/>
      <c r="I261" s="510"/>
      <c r="J261" s="510"/>
      <c r="K261" s="510"/>
      <c r="L261" s="510"/>
      <c r="M261" s="510"/>
      <c r="N261" s="510"/>
      <c r="O261" s="510"/>
      <c r="P261" s="510"/>
      <c r="Q261" s="510"/>
      <c r="R261" s="510"/>
      <c r="S261" s="510"/>
      <c r="T261" s="510"/>
      <c r="U261" s="510"/>
      <c r="V261" s="510"/>
      <c r="W261" s="510"/>
      <c r="X261" s="510"/>
      <c r="Y261" s="510"/>
      <c r="Z261" s="510"/>
      <c r="AA261" s="510"/>
      <c r="AB261" s="510"/>
      <c r="AC261" s="510"/>
      <c r="AD261" s="510"/>
      <c r="AE261" s="510"/>
      <c r="AF261" s="510"/>
      <c r="AG261" s="510"/>
      <c r="AH261" s="510"/>
      <c r="AI261" s="510"/>
      <c r="AJ261" s="510"/>
      <c r="AK261" s="510"/>
      <c r="AL261" s="510"/>
      <c r="AM261" s="510"/>
      <c r="AN261" s="510"/>
      <c r="AO261" s="510"/>
      <c r="AP261" s="510"/>
      <c r="AQ261" s="510"/>
      <c r="AR261" s="510"/>
      <c r="AS261" s="510"/>
      <c r="AT261" s="510"/>
      <c r="AU261" s="510"/>
      <c r="AV261" s="510"/>
      <c r="AW261" s="510"/>
      <c r="AX261" s="510"/>
      <c r="AY261" s="510"/>
      <c r="AZ261" s="510"/>
      <c r="BA261" s="510"/>
      <c r="BB261" s="510"/>
      <c r="BC261" s="510"/>
      <c r="BD261" s="510"/>
      <c r="BE261" s="510"/>
      <c r="BF261" s="510"/>
      <c r="BG261" s="510"/>
      <c r="BH261" s="510"/>
      <c r="BI261" s="510"/>
      <c r="BJ261" s="510"/>
      <c r="BK261" s="510"/>
      <c r="BL261" s="510"/>
      <c r="BM261" s="510"/>
      <c r="BN261" s="510"/>
      <c r="BO261" s="510"/>
      <c r="BP261" s="510"/>
      <c r="BQ261" s="510"/>
      <c r="BR261" s="510"/>
      <c r="BS261" s="510"/>
      <c r="BT261" s="510"/>
      <c r="BU261" s="510"/>
      <c r="BV261" s="510"/>
      <c r="BW261" s="510"/>
      <c r="BX261" s="510"/>
      <c r="BY261" s="510"/>
      <c r="BZ261" s="510"/>
      <c r="CA261" s="510"/>
      <c r="CB261" s="510"/>
      <c r="CC261" s="510"/>
      <c r="CD261" s="510"/>
      <c r="CE261" s="510"/>
      <c r="CF261" s="510"/>
      <c r="CG261" s="510"/>
      <c r="CH261" s="510"/>
      <c r="CI261" s="510"/>
      <c r="CJ261" s="510"/>
      <c r="CK261" s="510"/>
      <c r="CL261" s="510"/>
      <c r="CM261" s="510"/>
      <c r="CN261" s="510"/>
      <c r="CO261" s="510"/>
      <c r="CP261" s="510"/>
      <c r="CQ261" s="510"/>
      <c r="CR261" s="510"/>
      <c r="CS261" s="510"/>
      <c r="CT261" s="12"/>
    </row>
    <row r="262" spans="3:102" s="69" customFormat="1" ht="13" hidden="1" x14ac:dyDescent="0.3">
      <c r="C262" s="89" t="str">
        <f>C10</f>
        <v>A.1. Total Initial investment costs</v>
      </c>
      <c r="D262" s="71"/>
      <c r="E262" s="517">
        <f>G262+NPV(G.Asm!$F$76,H262:INDEX(H262:CS262,RP))</f>
        <v>0</v>
      </c>
      <c r="F262" s="517">
        <f t="shared" ref="F262:F270" si="126">SUMIF($G$4:$CS$4,"&lt;="&amp;RP,G262:CS262)</f>
        <v>0</v>
      </c>
      <c r="G262" s="518">
        <f t="shared" ref="G262:BR262" si="127">G10</f>
        <v>0</v>
      </c>
      <c r="H262" s="518">
        <f t="shared" si="127"/>
        <v>0</v>
      </c>
      <c r="I262" s="518">
        <f t="shared" si="127"/>
        <v>0</v>
      </c>
      <c r="J262" s="518">
        <f t="shared" si="127"/>
        <v>0</v>
      </c>
      <c r="K262" s="518">
        <f t="shared" si="127"/>
        <v>0</v>
      </c>
      <c r="L262" s="518">
        <f t="shared" si="127"/>
        <v>0</v>
      </c>
      <c r="M262" s="518">
        <f t="shared" si="127"/>
        <v>0</v>
      </c>
      <c r="N262" s="518">
        <f t="shared" si="127"/>
        <v>0</v>
      </c>
      <c r="O262" s="518">
        <f t="shared" si="127"/>
        <v>0</v>
      </c>
      <c r="P262" s="518">
        <f t="shared" si="127"/>
        <v>0</v>
      </c>
      <c r="Q262" s="518">
        <f t="shared" si="127"/>
        <v>0</v>
      </c>
      <c r="R262" s="518">
        <f t="shared" si="127"/>
        <v>0</v>
      </c>
      <c r="S262" s="518">
        <f t="shared" si="127"/>
        <v>0</v>
      </c>
      <c r="T262" s="518">
        <f t="shared" si="127"/>
        <v>0</v>
      </c>
      <c r="U262" s="518">
        <f t="shared" si="127"/>
        <v>0</v>
      </c>
      <c r="V262" s="518">
        <f t="shared" si="127"/>
        <v>0</v>
      </c>
      <c r="W262" s="518">
        <f t="shared" si="127"/>
        <v>0</v>
      </c>
      <c r="X262" s="518">
        <f t="shared" si="127"/>
        <v>0</v>
      </c>
      <c r="Y262" s="518">
        <f t="shared" si="127"/>
        <v>0</v>
      </c>
      <c r="Z262" s="518">
        <f t="shared" si="127"/>
        <v>0</v>
      </c>
      <c r="AA262" s="518">
        <f t="shared" si="127"/>
        <v>0</v>
      </c>
      <c r="AB262" s="518">
        <f t="shared" si="127"/>
        <v>0</v>
      </c>
      <c r="AC262" s="518">
        <f t="shared" si="127"/>
        <v>0</v>
      </c>
      <c r="AD262" s="518">
        <f t="shared" si="127"/>
        <v>0</v>
      </c>
      <c r="AE262" s="518">
        <f t="shared" si="127"/>
        <v>0</v>
      </c>
      <c r="AF262" s="518">
        <f t="shared" si="127"/>
        <v>0</v>
      </c>
      <c r="AG262" s="518">
        <f t="shared" si="127"/>
        <v>0</v>
      </c>
      <c r="AH262" s="518">
        <f t="shared" si="127"/>
        <v>0</v>
      </c>
      <c r="AI262" s="518">
        <f t="shared" si="127"/>
        <v>0</v>
      </c>
      <c r="AJ262" s="518">
        <f t="shared" si="127"/>
        <v>0</v>
      </c>
      <c r="AK262" s="518">
        <f t="shared" si="127"/>
        <v>0</v>
      </c>
      <c r="AL262" s="518">
        <f t="shared" si="127"/>
        <v>0</v>
      </c>
      <c r="AM262" s="518">
        <f t="shared" si="127"/>
        <v>0</v>
      </c>
      <c r="AN262" s="518">
        <f t="shared" si="127"/>
        <v>0</v>
      </c>
      <c r="AO262" s="518">
        <f t="shared" si="127"/>
        <v>0</v>
      </c>
      <c r="AP262" s="518">
        <f t="shared" si="127"/>
        <v>0</v>
      </c>
      <c r="AQ262" s="518">
        <f t="shared" si="127"/>
        <v>0</v>
      </c>
      <c r="AR262" s="518">
        <f t="shared" si="127"/>
        <v>0</v>
      </c>
      <c r="AS262" s="518">
        <f t="shared" si="127"/>
        <v>0</v>
      </c>
      <c r="AT262" s="518">
        <f t="shared" si="127"/>
        <v>0</v>
      </c>
      <c r="AU262" s="518">
        <f t="shared" si="127"/>
        <v>0</v>
      </c>
      <c r="AV262" s="518">
        <f t="shared" si="127"/>
        <v>0</v>
      </c>
      <c r="AW262" s="518">
        <f t="shared" si="127"/>
        <v>0</v>
      </c>
      <c r="AX262" s="518">
        <f t="shared" si="127"/>
        <v>0</v>
      </c>
      <c r="AY262" s="518">
        <f t="shared" si="127"/>
        <v>0</v>
      </c>
      <c r="AZ262" s="518">
        <f t="shared" si="127"/>
        <v>0</v>
      </c>
      <c r="BA262" s="518">
        <f t="shared" si="127"/>
        <v>0</v>
      </c>
      <c r="BB262" s="518">
        <f t="shared" si="127"/>
        <v>0</v>
      </c>
      <c r="BC262" s="518">
        <f t="shared" si="127"/>
        <v>0</v>
      </c>
      <c r="BD262" s="518">
        <f t="shared" si="127"/>
        <v>0</v>
      </c>
      <c r="BE262" s="518">
        <f t="shared" si="127"/>
        <v>0</v>
      </c>
      <c r="BF262" s="518">
        <f t="shared" si="127"/>
        <v>0</v>
      </c>
      <c r="BG262" s="518">
        <f t="shared" si="127"/>
        <v>0</v>
      </c>
      <c r="BH262" s="518">
        <f t="shared" si="127"/>
        <v>0</v>
      </c>
      <c r="BI262" s="518">
        <f t="shared" si="127"/>
        <v>0</v>
      </c>
      <c r="BJ262" s="518">
        <f t="shared" si="127"/>
        <v>0</v>
      </c>
      <c r="BK262" s="518">
        <f t="shared" si="127"/>
        <v>0</v>
      </c>
      <c r="BL262" s="518">
        <f t="shared" si="127"/>
        <v>0</v>
      </c>
      <c r="BM262" s="518">
        <f t="shared" si="127"/>
        <v>0</v>
      </c>
      <c r="BN262" s="518">
        <f t="shared" si="127"/>
        <v>0</v>
      </c>
      <c r="BO262" s="518">
        <f t="shared" si="127"/>
        <v>0</v>
      </c>
      <c r="BP262" s="518">
        <f t="shared" si="127"/>
        <v>0</v>
      </c>
      <c r="BQ262" s="518">
        <f t="shared" si="127"/>
        <v>0</v>
      </c>
      <c r="BR262" s="518">
        <f t="shared" si="127"/>
        <v>0</v>
      </c>
      <c r="BS262" s="518">
        <f t="shared" ref="BS262:CS262" si="128">BS10</f>
        <v>0</v>
      </c>
      <c r="BT262" s="518">
        <f t="shared" si="128"/>
        <v>0</v>
      </c>
      <c r="BU262" s="518">
        <f t="shared" si="128"/>
        <v>0</v>
      </c>
      <c r="BV262" s="518">
        <f t="shared" si="128"/>
        <v>0</v>
      </c>
      <c r="BW262" s="518">
        <f t="shared" si="128"/>
        <v>0</v>
      </c>
      <c r="BX262" s="518">
        <f t="shared" si="128"/>
        <v>0</v>
      </c>
      <c r="BY262" s="518">
        <f t="shared" si="128"/>
        <v>0</v>
      </c>
      <c r="BZ262" s="518">
        <f t="shared" si="128"/>
        <v>0</v>
      </c>
      <c r="CA262" s="518">
        <f t="shared" si="128"/>
        <v>0</v>
      </c>
      <c r="CB262" s="518">
        <f t="shared" si="128"/>
        <v>0</v>
      </c>
      <c r="CC262" s="518">
        <f t="shared" si="128"/>
        <v>0</v>
      </c>
      <c r="CD262" s="518">
        <f t="shared" si="128"/>
        <v>0</v>
      </c>
      <c r="CE262" s="518">
        <f t="shared" si="128"/>
        <v>0</v>
      </c>
      <c r="CF262" s="518">
        <f t="shared" si="128"/>
        <v>0</v>
      </c>
      <c r="CG262" s="518">
        <f t="shared" si="128"/>
        <v>0</v>
      </c>
      <c r="CH262" s="518">
        <f t="shared" si="128"/>
        <v>0</v>
      </c>
      <c r="CI262" s="518">
        <f t="shared" si="128"/>
        <v>0</v>
      </c>
      <c r="CJ262" s="518">
        <f t="shared" si="128"/>
        <v>0</v>
      </c>
      <c r="CK262" s="518">
        <f t="shared" si="128"/>
        <v>0</v>
      </c>
      <c r="CL262" s="518">
        <f t="shared" si="128"/>
        <v>0</v>
      </c>
      <c r="CM262" s="518">
        <f t="shared" si="128"/>
        <v>0</v>
      </c>
      <c r="CN262" s="518">
        <f t="shared" si="128"/>
        <v>0</v>
      </c>
      <c r="CO262" s="518">
        <f t="shared" si="128"/>
        <v>0</v>
      </c>
      <c r="CP262" s="518">
        <f t="shared" si="128"/>
        <v>0</v>
      </c>
      <c r="CQ262" s="518">
        <f t="shared" si="128"/>
        <v>0</v>
      </c>
      <c r="CR262" s="518">
        <f t="shared" si="128"/>
        <v>0</v>
      </c>
      <c r="CS262" s="518">
        <f t="shared" si="128"/>
        <v>0</v>
      </c>
      <c r="CT262" s="70"/>
    </row>
    <row r="263" spans="3:102" s="69" customFormat="1" ht="13" hidden="1" x14ac:dyDescent="0.3">
      <c r="C263" s="89" t="str">
        <f>C26</f>
        <v>A.2. Total replacement costs (reinvestment costs)</v>
      </c>
      <c r="D263" s="71"/>
      <c r="E263" s="517">
        <f>G263+NPV(G.Asm!$F$76,H263:INDEX(H263:CS263,RP))</f>
        <v>0</v>
      </c>
      <c r="F263" s="517">
        <f t="shared" si="126"/>
        <v>0</v>
      </c>
      <c r="G263" s="518">
        <f t="shared" ref="G263:BR263" si="129">G26</f>
        <v>0</v>
      </c>
      <c r="H263" s="518">
        <f t="shared" si="129"/>
        <v>0</v>
      </c>
      <c r="I263" s="518">
        <f t="shared" si="129"/>
        <v>0</v>
      </c>
      <c r="J263" s="518">
        <f t="shared" si="129"/>
        <v>0</v>
      </c>
      <c r="K263" s="518">
        <f t="shared" si="129"/>
        <v>0</v>
      </c>
      <c r="L263" s="518">
        <f t="shared" si="129"/>
        <v>0</v>
      </c>
      <c r="M263" s="518">
        <f t="shared" si="129"/>
        <v>0</v>
      </c>
      <c r="N263" s="518">
        <f t="shared" si="129"/>
        <v>0</v>
      </c>
      <c r="O263" s="518">
        <f t="shared" si="129"/>
        <v>0</v>
      </c>
      <c r="P263" s="518">
        <f t="shared" si="129"/>
        <v>0</v>
      </c>
      <c r="Q263" s="518">
        <f t="shared" si="129"/>
        <v>0</v>
      </c>
      <c r="R263" s="518">
        <f t="shared" si="129"/>
        <v>0</v>
      </c>
      <c r="S263" s="518">
        <f t="shared" si="129"/>
        <v>0</v>
      </c>
      <c r="T263" s="518">
        <f t="shared" si="129"/>
        <v>0</v>
      </c>
      <c r="U263" s="518">
        <f t="shared" si="129"/>
        <v>0</v>
      </c>
      <c r="V263" s="518">
        <f t="shared" si="129"/>
        <v>0</v>
      </c>
      <c r="W263" s="518">
        <f t="shared" si="129"/>
        <v>0</v>
      </c>
      <c r="X263" s="518">
        <f t="shared" si="129"/>
        <v>0</v>
      </c>
      <c r="Y263" s="518">
        <f t="shared" si="129"/>
        <v>0</v>
      </c>
      <c r="Z263" s="518">
        <f t="shared" si="129"/>
        <v>0</v>
      </c>
      <c r="AA263" s="518">
        <f t="shared" si="129"/>
        <v>0</v>
      </c>
      <c r="AB263" s="518">
        <f t="shared" si="129"/>
        <v>0</v>
      </c>
      <c r="AC263" s="518">
        <f t="shared" si="129"/>
        <v>0</v>
      </c>
      <c r="AD263" s="518">
        <f t="shared" si="129"/>
        <v>0</v>
      </c>
      <c r="AE263" s="518">
        <f t="shared" si="129"/>
        <v>0</v>
      </c>
      <c r="AF263" s="518">
        <f t="shared" si="129"/>
        <v>0</v>
      </c>
      <c r="AG263" s="518">
        <f t="shared" si="129"/>
        <v>0</v>
      </c>
      <c r="AH263" s="518">
        <f t="shared" si="129"/>
        <v>0</v>
      </c>
      <c r="AI263" s="518">
        <f t="shared" si="129"/>
        <v>0</v>
      </c>
      <c r="AJ263" s="518">
        <f t="shared" si="129"/>
        <v>0</v>
      </c>
      <c r="AK263" s="518">
        <f t="shared" si="129"/>
        <v>0</v>
      </c>
      <c r="AL263" s="518">
        <f t="shared" si="129"/>
        <v>0</v>
      </c>
      <c r="AM263" s="518">
        <f t="shared" si="129"/>
        <v>0</v>
      </c>
      <c r="AN263" s="518">
        <f t="shared" si="129"/>
        <v>0</v>
      </c>
      <c r="AO263" s="518">
        <f t="shared" si="129"/>
        <v>0</v>
      </c>
      <c r="AP263" s="518">
        <f t="shared" si="129"/>
        <v>0</v>
      </c>
      <c r="AQ263" s="518">
        <f t="shared" si="129"/>
        <v>0</v>
      </c>
      <c r="AR263" s="518">
        <f t="shared" si="129"/>
        <v>0</v>
      </c>
      <c r="AS263" s="518">
        <f t="shared" si="129"/>
        <v>0</v>
      </c>
      <c r="AT263" s="518">
        <f t="shared" si="129"/>
        <v>0</v>
      </c>
      <c r="AU263" s="518">
        <f t="shared" si="129"/>
        <v>0</v>
      </c>
      <c r="AV263" s="518">
        <f t="shared" si="129"/>
        <v>0</v>
      </c>
      <c r="AW263" s="518">
        <f t="shared" si="129"/>
        <v>0</v>
      </c>
      <c r="AX263" s="518">
        <f t="shared" si="129"/>
        <v>0</v>
      </c>
      <c r="AY263" s="518">
        <f t="shared" si="129"/>
        <v>0</v>
      </c>
      <c r="AZ263" s="518">
        <f t="shared" si="129"/>
        <v>0</v>
      </c>
      <c r="BA263" s="518">
        <f t="shared" si="129"/>
        <v>0</v>
      </c>
      <c r="BB263" s="518">
        <f t="shared" si="129"/>
        <v>0</v>
      </c>
      <c r="BC263" s="518">
        <f t="shared" si="129"/>
        <v>0</v>
      </c>
      <c r="BD263" s="518">
        <f t="shared" si="129"/>
        <v>0</v>
      </c>
      <c r="BE263" s="518">
        <f t="shared" si="129"/>
        <v>0</v>
      </c>
      <c r="BF263" s="518">
        <f t="shared" si="129"/>
        <v>0</v>
      </c>
      <c r="BG263" s="518">
        <f t="shared" si="129"/>
        <v>0</v>
      </c>
      <c r="BH263" s="518">
        <f t="shared" si="129"/>
        <v>0</v>
      </c>
      <c r="BI263" s="518">
        <f t="shared" si="129"/>
        <v>0</v>
      </c>
      <c r="BJ263" s="518">
        <f t="shared" si="129"/>
        <v>0</v>
      </c>
      <c r="BK263" s="518">
        <f t="shared" si="129"/>
        <v>0</v>
      </c>
      <c r="BL263" s="518">
        <f t="shared" si="129"/>
        <v>0</v>
      </c>
      <c r="BM263" s="518">
        <f t="shared" si="129"/>
        <v>0</v>
      </c>
      <c r="BN263" s="518">
        <f t="shared" si="129"/>
        <v>0</v>
      </c>
      <c r="BO263" s="518">
        <f t="shared" si="129"/>
        <v>0</v>
      </c>
      <c r="BP263" s="518">
        <f t="shared" si="129"/>
        <v>0</v>
      </c>
      <c r="BQ263" s="518">
        <f t="shared" si="129"/>
        <v>0</v>
      </c>
      <c r="BR263" s="518">
        <f t="shared" si="129"/>
        <v>0</v>
      </c>
      <c r="BS263" s="518">
        <f t="shared" ref="BS263:CS263" si="130">BS26</f>
        <v>0</v>
      </c>
      <c r="BT263" s="518">
        <f t="shared" si="130"/>
        <v>0</v>
      </c>
      <c r="BU263" s="518">
        <f t="shared" si="130"/>
        <v>0</v>
      </c>
      <c r="BV263" s="518">
        <f t="shared" si="130"/>
        <v>0</v>
      </c>
      <c r="BW263" s="518">
        <f t="shared" si="130"/>
        <v>0</v>
      </c>
      <c r="BX263" s="518">
        <f t="shared" si="130"/>
        <v>0</v>
      </c>
      <c r="BY263" s="518">
        <f t="shared" si="130"/>
        <v>0</v>
      </c>
      <c r="BZ263" s="518">
        <f t="shared" si="130"/>
        <v>0</v>
      </c>
      <c r="CA263" s="518">
        <f t="shared" si="130"/>
        <v>0</v>
      </c>
      <c r="CB263" s="518">
        <f t="shared" si="130"/>
        <v>0</v>
      </c>
      <c r="CC263" s="518">
        <f t="shared" si="130"/>
        <v>0</v>
      </c>
      <c r="CD263" s="518">
        <f t="shared" si="130"/>
        <v>0</v>
      </c>
      <c r="CE263" s="518">
        <f t="shared" si="130"/>
        <v>0</v>
      </c>
      <c r="CF263" s="518">
        <f t="shared" si="130"/>
        <v>0</v>
      </c>
      <c r="CG263" s="518">
        <f t="shared" si="130"/>
        <v>0</v>
      </c>
      <c r="CH263" s="518">
        <f t="shared" si="130"/>
        <v>0</v>
      </c>
      <c r="CI263" s="518">
        <f t="shared" si="130"/>
        <v>0</v>
      </c>
      <c r="CJ263" s="518">
        <f t="shared" si="130"/>
        <v>0</v>
      </c>
      <c r="CK263" s="518">
        <f t="shared" si="130"/>
        <v>0</v>
      </c>
      <c r="CL263" s="518">
        <f t="shared" si="130"/>
        <v>0</v>
      </c>
      <c r="CM263" s="518">
        <f t="shared" si="130"/>
        <v>0</v>
      </c>
      <c r="CN263" s="518">
        <f t="shared" si="130"/>
        <v>0</v>
      </c>
      <c r="CO263" s="518">
        <f t="shared" si="130"/>
        <v>0</v>
      </c>
      <c r="CP263" s="518">
        <f t="shared" si="130"/>
        <v>0</v>
      </c>
      <c r="CQ263" s="518">
        <f t="shared" si="130"/>
        <v>0</v>
      </c>
      <c r="CR263" s="518">
        <f t="shared" si="130"/>
        <v>0</v>
      </c>
      <c r="CS263" s="518">
        <f t="shared" si="130"/>
        <v>0</v>
      </c>
      <c r="CT263" s="70"/>
    </row>
    <row r="264" spans="3:102" s="69" customFormat="1" ht="13" hidden="1" x14ac:dyDescent="0.3">
      <c r="C264" s="89" t="str">
        <f>C40</f>
        <v>B. Residual value</v>
      </c>
      <c r="D264" s="71"/>
      <c r="E264" s="517">
        <f>G264+NPV(G.Asm!$F$76,H264:INDEX(H264:CS264,RP))</f>
        <v>0</v>
      </c>
      <c r="F264" s="517">
        <f t="shared" si="126"/>
        <v>0</v>
      </c>
      <c r="G264" s="518">
        <f t="shared" ref="G264:BR264" si="131">G40</f>
        <v>0</v>
      </c>
      <c r="H264" s="518">
        <f t="shared" si="131"/>
        <v>0</v>
      </c>
      <c r="I264" s="518">
        <f t="shared" si="131"/>
        <v>0</v>
      </c>
      <c r="J264" s="518">
        <f t="shared" si="131"/>
        <v>0</v>
      </c>
      <c r="K264" s="518">
        <f t="shared" si="131"/>
        <v>0</v>
      </c>
      <c r="L264" s="518">
        <f t="shared" si="131"/>
        <v>0</v>
      </c>
      <c r="M264" s="518">
        <f t="shared" si="131"/>
        <v>0</v>
      </c>
      <c r="N264" s="518">
        <f t="shared" si="131"/>
        <v>0</v>
      </c>
      <c r="O264" s="518">
        <f t="shared" si="131"/>
        <v>0</v>
      </c>
      <c r="P264" s="518">
        <f t="shared" si="131"/>
        <v>0</v>
      </c>
      <c r="Q264" s="518">
        <f t="shared" si="131"/>
        <v>0</v>
      </c>
      <c r="R264" s="518">
        <f t="shared" si="131"/>
        <v>0</v>
      </c>
      <c r="S264" s="518">
        <f t="shared" si="131"/>
        <v>0</v>
      </c>
      <c r="T264" s="518">
        <f t="shared" si="131"/>
        <v>0</v>
      </c>
      <c r="U264" s="518">
        <f t="shared" si="131"/>
        <v>0</v>
      </c>
      <c r="V264" s="518">
        <f t="shared" si="131"/>
        <v>0</v>
      </c>
      <c r="W264" s="518">
        <f t="shared" si="131"/>
        <v>0</v>
      </c>
      <c r="X264" s="518">
        <f t="shared" si="131"/>
        <v>0</v>
      </c>
      <c r="Y264" s="518">
        <f t="shared" si="131"/>
        <v>0</v>
      </c>
      <c r="Z264" s="518">
        <f t="shared" si="131"/>
        <v>0</v>
      </c>
      <c r="AA264" s="518">
        <f t="shared" si="131"/>
        <v>0</v>
      </c>
      <c r="AB264" s="518">
        <f t="shared" si="131"/>
        <v>0</v>
      </c>
      <c r="AC264" s="518">
        <f t="shared" si="131"/>
        <v>0</v>
      </c>
      <c r="AD264" s="518">
        <f t="shared" si="131"/>
        <v>0</v>
      </c>
      <c r="AE264" s="518">
        <f t="shared" si="131"/>
        <v>0</v>
      </c>
      <c r="AF264" s="518">
        <f t="shared" si="131"/>
        <v>0</v>
      </c>
      <c r="AG264" s="518">
        <f t="shared" si="131"/>
        <v>0</v>
      </c>
      <c r="AH264" s="518">
        <f t="shared" si="131"/>
        <v>0</v>
      </c>
      <c r="AI264" s="518">
        <f t="shared" si="131"/>
        <v>0</v>
      </c>
      <c r="AJ264" s="518">
        <f t="shared" si="131"/>
        <v>0</v>
      </c>
      <c r="AK264" s="518">
        <f t="shared" si="131"/>
        <v>0</v>
      </c>
      <c r="AL264" s="518">
        <f t="shared" si="131"/>
        <v>0</v>
      </c>
      <c r="AM264" s="518">
        <f t="shared" si="131"/>
        <v>0</v>
      </c>
      <c r="AN264" s="518">
        <f t="shared" si="131"/>
        <v>0</v>
      </c>
      <c r="AO264" s="518">
        <f t="shared" si="131"/>
        <v>0</v>
      </c>
      <c r="AP264" s="518">
        <f t="shared" si="131"/>
        <v>0</v>
      </c>
      <c r="AQ264" s="518">
        <f t="shared" si="131"/>
        <v>0</v>
      </c>
      <c r="AR264" s="518">
        <f t="shared" si="131"/>
        <v>0</v>
      </c>
      <c r="AS264" s="518">
        <f t="shared" si="131"/>
        <v>0</v>
      </c>
      <c r="AT264" s="518">
        <f t="shared" si="131"/>
        <v>0</v>
      </c>
      <c r="AU264" s="518">
        <f t="shared" si="131"/>
        <v>0</v>
      </c>
      <c r="AV264" s="518">
        <f t="shared" si="131"/>
        <v>0</v>
      </c>
      <c r="AW264" s="518">
        <f t="shared" si="131"/>
        <v>0</v>
      </c>
      <c r="AX264" s="518">
        <f t="shared" si="131"/>
        <v>0</v>
      </c>
      <c r="AY264" s="518">
        <f t="shared" si="131"/>
        <v>0</v>
      </c>
      <c r="AZ264" s="518">
        <f t="shared" si="131"/>
        <v>0</v>
      </c>
      <c r="BA264" s="518">
        <f t="shared" si="131"/>
        <v>0</v>
      </c>
      <c r="BB264" s="518">
        <f t="shared" si="131"/>
        <v>0</v>
      </c>
      <c r="BC264" s="518">
        <f t="shared" si="131"/>
        <v>0</v>
      </c>
      <c r="BD264" s="518">
        <f t="shared" si="131"/>
        <v>0</v>
      </c>
      <c r="BE264" s="518">
        <f t="shared" si="131"/>
        <v>0</v>
      </c>
      <c r="BF264" s="518">
        <f t="shared" si="131"/>
        <v>0</v>
      </c>
      <c r="BG264" s="518">
        <f t="shared" si="131"/>
        <v>0</v>
      </c>
      <c r="BH264" s="518">
        <f t="shared" si="131"/>
        <v>0</v>
      </c>
      <c r="BI264" s="518">
        <f t="shared" si="131"/>
        <v>0</v>
      </c>
      <c r="BJ264" s="518">
        <f t="shared" si="131"/>
        <v>0</v>
      </c>
      <c r="BK264" s="518">
        <f t="shared" si="131"/>
        <v>0</v>
      </c>
      <c r="BL264" s="518">
        <f t="shared" si="131"/>
        <v>0</v>
      </c>
      <c r="BM264" s="518">
        <f t="shared" si="131"/>
        <v>0</v>
      </c>
      <c r="BN264" s="518">
        <f t="shared" si="131"/>
        <v>0</v>
      </c>
      <c r="BO264" s="518">
        <f t="shared" si="131"/>
        <v>0</v>
      </c>
      <c r="BP264" s="518">
        <f t="shared" si="131"/>
        <v>0</v>
      </c>
      <c r="BQ264" s="518">
        <f t="shared" si="131"/>
        <v>0</v>
      </c>
      <c r="BR264" s="518">
        <f t="shared" si="131"/>
        <v>0</v>
      </c>
      <c r="BS264" s="518">
        <f t="shared" ref="BS264:CS264" si="132">BS40</f>
        <v>0</v>
      </c>
      <c r="BT264" s="518">
        <f t="shared" si="132"/>
        <v>0</v>
      </c>
      <c r="BU264" s="518">
        <f t="shared" si="132"/>
        <v>0</v>
      </c>
      <c r="BV264" s="518">
        <f t="shared" si="132"/>
        <v>0</v>
      </c>
      <c r="BW264" s="518">
        <f t="shared" si="132"/>
        <v>0</v>
      </c>
      <c r="BX264" s="518">
        <f t="shared" si="132"/>
        <v>0</v>
      </c>
      <c r="BY264" s="518">
        <f t="shared" si="132"/>
        <v>0</v>
      </c>
      <c r="BZ264" s="518">
        <f t="shared" si="132"/>
        <v>0</v>
      </c>
      <c r="CA264" s="518">
        <f t="shared" si="132"/>
        <v>0</v>
      </c>
      <c r="CB264" s="518">
        <f t="shared" si="132"/>
        <v>0</v>
      </c>
      <c r="CC264" s="518">
        <f t="shared" si="132"/>
        <v>0</v>
      </c>
      <c r="CD264" s="518">
        <f t="shared" si="132"/>
        <v>0</v>
      </c>
      <c r="CE264" s="518">
        <f t="shared" si="132"/>
        <v>0</v>
      </c>
      <c r="CF264" s="518">
        <f t="shared" si="132"/>
        <v>0</v>
      </c>
      <c r="CG264" s="518">
        <f t="shared" si="132"/>
        <v>0</v>
      </c>
      <c r="CH264" s="518">
        <f t="shared" si="132"/>
        <v>0</v>
      </c>
      <c r="CI264" s="518">
        <f t="shared" si="132"/>
        <v>0</v>
      </c>
      <c r="CJ264" s="518">
        <f t="shared" si="132"/>
        <v>0</v>
      </c>
      <c r="CK264" s="518">
        <f t="shared" si="132"/>
        <v>0</v>
      </c>
      <c r="CL264" s="518">
        <f t="shared" si="132"/>
        <v>0</v>
      </c>
      <c r="CM264" s="518">
        <f t="shared" si="132"/>
        <v>0</v>
      </c>
      <c r="CN264" s="518">
        <f t="shared" si="132"/>
        <v>0</v>
      </c>
      <c r="CO264" s="518">
        <f t="shared" si="132"/>
        <v>0</v>
      </c>
      <c r="CP264" s="518">
        <f t="shared" si="132"/>
        <v>0</v>
      </c>
      <c r="CQ264" s="518">
        <f t="shared" si="132"/>
        <v>0</v>
      </c>
      <c r="CR264" s="518">
        <f t="shared" si="132"/>
        <v>0</v>
      </c>
      <c r="CS264" s="518">
        <f t="shared" si="132"/>
        <v>0</v>
      </c>
      <c r="CT264" s="70"/>
    </row>
    <row r="265" spans="3:102" s="69" customFormat="1" ht="13" hidden="1" x14ac:dyDescent="0.3">
      <c r="C265" s="89" t="str">
        <f>C44</f>
        <v>C. Total operating and maintenance costs</v>
      </c>
      <c r="D265" s="71"/>
      <c r="E265" s="517">
        <f>G265+NPV(G.Asm!$F$76,H265:INDEX(H265:CS265,RP))</f>
        <v>0</v>
      </c>
      <c r="F265" s="517">
        <f t="shared" si="126"/>
        <v>0</v>
      </c>
      <c r="G265" s="518">
        <f t="shared" ref="G265:BR265" si="133">G44</f>
        <v>0</v>
      </c>
      <c r="H265" s="518">
        <f t="shared" si="133"/>
        <v>0</v>
      </c>
      <c r="I265" s="518">
        <f t="shared" si="133"/>
        <v>0</v>
      </c>
      <c r="J265" s="518">
        <f t="shared" si="133"/>
        <v>0</v>
      </c>
      <c r="K265" s="518">
        <f t="shared" si="133"/>
        <v>0</v>
      </c>
      <c r="L265" s="518">
        <f t="shared" si="133"/>
        <v>0</v>
      </c>
      <c r="M265" s="518">
        <f t="shared" si="133"/>
        <v>0</v>
      </c>
      <c r="N265" s="518">
        <f t="shared" si="133"/>
        <v>0</v>
      </c>
      <c r="O265" s="518">
        <f t="shared" si="133"/>
        <v>0</v>
      </c>
      <c r="P265" s="518">
        <f t="shared" si="133"/>
        <v>0</v>
      </c>
      <c r="Q265" s="518">
        <f t="shared" si="133"/>
        <v>0</v>
      </c>
      <c r="R265" s="518">
        <f t="shared" si="133"/>
        <v>0</v>
      </c>
      <c r="S265" s="518">
        <f t="shared" si="133"/>
        <v>0</v>
      </c>
      <c r="T265" s="518">
        <f t="shared" si="133"/>
        <v>0</v>
      </c>
      <c r="U265" s="518">
        <f t="shared" si="133"/>
        <v>0</v>
      </c>
      <c r="V265" s="518">
        <f t="shared" si="133"/>
        <v>0</v>
      </c>
      <c r="W265" s="518">
        <f t="shared" si="133"/>
        <v>0</v>
      </c>
      <c r="X265" s="518">
        <f t="shared" si="133"/>
        <v>0</v>
      </c>
      <c r="Y265" s="518">
        <f t="shared" si="133"/>
        <v>0</v>
      </c>
      <c r="Z265" s="518">
        <f t="shared" si="133"/>
        <v>0</v>
      </c>
      <c r="AA265" s="518">
        <f t="shared" si="133"/>
        <v>0</v>
      </c>
      <c r="AB265" s="518">
        <f t="shared" si="133"/>
        <v>0</v>
      </c>
      <c r="AC265" s="518">
        <f t="shared" si="133"/>
        <v>0</v>
      </c>
      <c r="AD265" s="518">
        <f t="shared" si="133"/>
        <v>0</v>
      </c>
      <c r="AE265" s="518">
        <f t="shared" si="133"/>
        <v>0</v>
      </c>
      <c r="AF265" s="518">
        <f t="shared" si="133"/>
        <v>0</v>
      </c>
      <c r="AG265" s="518">
        <f t="shared" si="133"/>
        <v>0</v>
      </c>
      <c r="AH265" s="518">
        <f t="shared" si="133"/>
        <v>0</v>
      </c>
      <c r="AI265" s="518">
        <f t="shared" si="133"/>
        <v>0</v>
      </c>
      <c r="AJ265" s="518">
        <f t="shared" si="133"/>
        <v>0</v>
      </c>
      <c r="AK265" s="518">
        <f t="shared" si="133"/>
        <v>0</v>
      </c>
      <c r="AL265" s="518">
        <f t="shared" si="133"/>
        <v>0</v>
      </c>
      <c r="AM265" s="518">
        <f t="shared" si="133"/>
        <v>0</v>
      </c>
      <c r="AN265" s="518">
        <f t="shared" si="133"/>
        <v>0</v>
      </c>
      <c r="AO265" s="518">
        <f t="shared" si="133"/>
        <v>0</v>
      </c>
      <c r="AP265" s="518">
        <f t="shared" si="133"/>
        <v>0</v>
      </c>
      <c r="AQ265" s="518">
        <f t="shared" si="133"/>
        <v>0</v>
      </c>
      <c r="AR265" s="518">
        <f t="shared" si="133"/>
        <v>0</v>
      </c>
      <c r="AS265" s="518">
        <f t="shared" si="133"/>
        <v>0</v>
      </c>
      <c r="AT265" s="518">
        <f t="shared" si="133"/>
        <v>0</v>
      </c>
      <c r="AU265" s="518">
        <f t="shared" si="133"/>
        <v>0</v>
      </c>
      <c r="AV265" s="518">
        <f t="shared" si="133"/>
        <v>0</v>
      </c>
      <c r="AW265" s="518">
        <f t="shared" si="133"/>
        <v>0</v>
      </c>
      <c r="AX265" s="518">
        <f t="shared" si="133"/>
        <v>0</v>
      </c>
      <c r="AY265" s="518">
        <f t="shared" si="133"/>
        <v>0</v>
      </c>
      <c r="AZ265" s="518">
        <f t="shared" si="133"/>
        <v>0</v>
      </c>
      <c r="BA265" s="518">
        <f t="shared" si="133"/>
        <v>0</v>
      </c>
      <c r="BB265" s="518">
        <f t="shared" si="133"/>
        <v>0</v>
      </c>
      <c r="BC265" s="518">
        <f t="shared" si="133"/>
        <v>0</v>
      </c>
      <c r="BD265" s="518">
        <f t="shared" si="133"/>
        <v>0</v>
      </c>
      <c r="BE265" s="518">
        <f t="shared" si="133"/>
        <v>0</v>
      </c>
      <c r="BF265" s="518">
        <f t="shared" si="133"/>
        <v>0</v>
      </c>
      <c r="BG265" s="518">
        <f t="shared" si="133"/>
        <v>0</v>
      </c>
      <c r="BH265" s="518">
        <f t="shared" si="133"/>
        <v>0</v>
      </c>
      <c r="BI265" s="518">
        <f t="shared" si="133"/>
        <v>0</v>
      </c>
      <c r="BJ265" s="518">
        <f t="shared" si="133"/>
        <v>0</v>
      </c>
      <c r="BK265" s="518">
        <f t="shared" si="133"/>
        <v>0</v>
      </c>
      <c r="BL265" s="518">
        <f t="shared" si="133"/>
        <v>0</v>
      </c>
      <c r="BM265" s="518">
        <f t="shared" si="133"/>
        <v>0</v>
      </c>
      <c r="BN265" s="518">
        <f t="shared" si="133"/>
        <v>0</v>
      </c>
      <c r="BO265" s="518">
        <f t="shared" si="133"/>
        <v>0</v>
      </c>
      <c r="BP265" s="518">
        <f t="shared" si="133"/>
        <v>0</v>
      </c>
      <c r="BQ265" s="518">
        <f t="shared" si="133"/>
        <v>0</v>
      </c>
      <c r="BR265" s="518">
        <f t="shared" si="133"/>
        <v>0</v>
      </c>
      <c r="BS265" s="518">
        <f t="shared" ref="BS265:CS265" si="134">BS44</f>
        <v>0</v>
      </c>
      <c r="BT265" s="518">
        <f t="shared" si="134"/>
        <v>0</v>
      </c>
      <c r="BU265" s="518">
        <f t="shared" si="134"/>
        <v>0</v>
      </c>
      <c r="BV265" s="518">
        <f t="shared" si="134"/>
        <v>0</v>
      </c>
      <c r="BW265" s="518">
        <f t="shared" si="134"/>
        <v>0</v>
      </c>
      <c r="BX265" s="518">
        <f t="shared" si="134"/>
        <v>0</v>
      </c>
      <c r="BY265" s="518">
        <f t="shared" si="134"/>
        <v>0</v>
      </c>
      <c r="BZ265" s="518">
        <f t="shared" si="134"/>
        <v>0</v>
      </c>
      <c r="CA265" s="518">
        <f t="shared" si="134"/>
        <v>0</v>
      </c>
      <c r="CB265" s="518">
        <f t="shared" si="134"/>
        <v>0</v>
      </c>
      <c r="CC265" s="518">
        <f t="shared" si="134"/>
        <v>0</v>
      </c>
      <c r="CD265" s="518">
        <f t="shared" si="134"/>
        <v>0</v>
      </c>
      <c r="CE265" s="518">
        <f t="shared" si="134"/>
        <v>0</v>
      </c>
      <c r="CF265" s="518">
        <f t="shared" si="134"/>
        <v>0</v>
      </c>
      <c r="CG265" s="518">
        <f t="shared" si="134"/>
        <v>0</v>
      </c>
      <c r="CH265" s="518">
        <f t="shared" si="134"/>
        <v>0</v>
      </c>
      <c r="CI265" s="518">
        <f t="shared" si="134"/>
        <v>0</v>
      </c>
      <c r="CJ265" s="518">
        <f t="shared" si="134"/>
        <v>0</v>
      </c>
      <c r="CK265" s="518">
        <f t="shared" si="134"/>
        <v>0</v>
      </c>
      <c r="CL265" s="518">
        <f t="shared" si="134"/>
        <v>0</v>
      </c>
      <c r="CM265" s="518">
        <f t="shared" si="134"/>
        <v>0</v>
      </c>
      <c r="CN265" s="518">
        <f t="shared" si="134"/>
        <v>0</v>
      </c>
      <c r="CO265" s="518">
        <f t="shared" si="134"/>
        <v>0</v>
      </c>
      <c r="CP265" s="518">
        <f t="shared" si="134"/>
        <v>0</v>
      </c>
      <c r="CQ265" s="518">
        <f t="shared" si="134"/>
        <v>0</v>
      </c>
      <c r="CR265" s="518">
        <f t="shared" si="134"/>
        <v>0</v>
      </c>
      <c r="CS265" s="518">
        <f t="shared" si="134"/>
        <v>0</v>
      </c>
      <c r="CT265" s="70"/>
    </row>
    <row r="266" spans="3:102" s="69" customFormat="1" ht="13" hidden="1" x14ac:dyDescent="0.3">
      <c r="C266" s="89" t="str">
        <f>C71</f>
        <v>F. Total revenues</v>
      </c>
      <c r="D266" s="71"/>
      <c r="E266" s="517">
        <f>G266+NPV(G.Asm!$F$76,H266:INDEX(H266:CS266,RP))</f>
        <v>0</v>
      </c>
      <c r="F266" s="517">
        <f t="shared" si="126"/>
        <v>0</v>
      </c>
      <c r="G266" s="518">
        <f t="shared" ref="G266:BR266" si="135">G71</f>
        <v>0</v>
      </c>
      <c r="H266" s="518">
        <f t="shared" si="135"/>
        <v>0</v>
      </c>
      <c r="I266" s="518">
        <f t="shared" si="135"/>
        <v>0</v>
      </c>
      <c r="J266" s="518">
        <f t="shared" si="135"/>
        <v>0</v>
      </c>
      <c r="K266" s="518">
        <f t="shared" si="135"/>
        <v>0</v>
      </c>
      <c r="L266" s="518">
        <f t="shared" si="135"/>
        <v>0</v>
      </c>
      <c r="M266" s="518">
        <f t="shared" si="135"/>
        <v>0</v>
      </c>
      <c r="N266" s="518">
        <f t="shared" si="135"/>
        <v>0</v>
      </c>
      <c r="O266" s="518">
        <f t="shared" si="135"/>
        <v>0</v>
      </c>
      <c r="P266" s="518">
        <f t="shared" si="135"/>
        <v>0</v>
      </c>
      <c r="Q266" s="518">
        <f t="shared" si="135"/>
        <v>0</v>
      </c>
      <c r="R266" s="518">
        <f t="shared" si="135"/>
        <v>0</v>
      </c>
      <c r="S266" s="518">
        <f t="shared" si="135"/>
        <v>0</v>
      </c>
      <c r="T266" s="518">
        <f t="shared" si="135"/>
        <v>0</v>
      </c>
      <c r="U266" s="518">
        <f t="shared" si="135"/>
        <v>0</v>
      </c>
      <c r="V266" s="518">
        <f t="shared" si="135"/>
        <v>0</v>
      </c>
      <c r="W266" s="518">
        <f t="shared" si="135"/>
        <v>0</v>
      </c>
      <c r="X266" s="518">
        <f t="shared" si="135"/>
        <v>0</v>
      </c>
      <c r="Y266" s="518">
        <f t="shared" si="135"/>
        <v>0</v>
      </c>
      <c r="Z266" s="518">
        <f t="shared" si="135"/>
        <v>0</v>
      </c>
      <c r="AA266" s="518">
        <f t="shared" si="135"/>
        <v>0</v>
      </c>
      <c r="AB266" s="518">
        <f t="shared" si="135"/>
        <v>0</v>
      </c>
      <c r="AC266" s="518">
        <f t="shared" si="135"/>
        <v>0</v>
      </c>
      <c r="AD266" s="518">
        <f t="shared" si="135"/>
        <v>0</v>
      </c>
      <c r="AE266" s="518">
        <f t="shared" si="135"/>
        <v>0</v>
      </c>
      <c r="AF266" s="518">
        <f t="shared" si="135"/>
        <v>0</v>
      </c>
      <c r="AG266" s="518">
        <f t="shared" si="135"/>
        <v>0</v>
      </c>
      <c r="AH266" s="518">
        <f t="shared" si="135"/>
        <v>0</v>
      </c>
      <c r="AI266" s="518">
        <f t="shared" si="135"/>
        <v>0</v>
      </c>
      <c r="AJ266" s="518">
        <f t="shared" si="135"/>
        <v>0</v>
      </c>
      <c r="AK266" s="518">
        <f t="shared" si="135"/>
        <v>0</v>
      </c>
      <c r="AL266" s="518">
        <f t="shared" si="135"/>
        <v>0</v>
      </c>
      <c r="AM266" s="518">
        <f t="shared" si="135"/>
        <v>0</v>
      </c>
      <c r="AN266" s="518">
        <f t="shared" si="135"/>
        <v>0</v>
      </c>
      <c r="AO266" s="518">
        <f t="shared" si="135"/>
        <v>0</v>
      </c>
      <c r="AP266" s="518">
        <f t="shared" si="135"/>
        <v>0</v>
      </c>
      <c r="AQ266" s="518">
        <f t="shared" si="135"/>
        <v>0</v>
      </c>
      <c r="AR266" s="518">
        <f t="shared" si="135"/>
        <v>0</v>
      </c>
      <c r="AS266" s="518">
        <f t="shared" si="135"/>
        <v>0</v>
      </c>
      <c r="AT266" s="518">
        <f t="shared" si="135"/>
        <v>0</v>
      </c>
      <c r="AU266" s="518">
        <f t="shared" si="135"/>
        <v>0</v>
      </c>
      <c r="AV266" s="518">
        <f t="shared" si="135"/>
        <v>0</v>
      </c>
      <c r="AW266" s="518">
        <f t="shared" si="135"/>
        <v>0</v>
      </c>
      <c r="AX266" s="518">
        <f t="shared" si="135"/>
        <v>0</v>
      </c>
      <c r="AY266" s="518">
        <f t="shared" si="135"/>
        <v>0</v>
      </c>
      <c r="AZ266" s="518">
        <f t="shared" si="135"/>
        <v>0</v>
      </c>
      <c r="BA266" s="518">
        <f t="shared" si="135"/>
        <v>0</v>
      </c>
      <c r="BB266" s="518">
        <f t="shared" si="135"/>
        <v>0</v>
      </c>
      <c r="BC266" s="518">
        <f t="shared" si="135"/>
        <v>0</v>
      </c>
      <c r="BD266" s="518">
        <f t="shared" si="135"/>
        <v>0</v>
      </c>
      <c r="BE266" s="518">
        <f t="shared" si="135"/>
        <v>0</v>
      </c>
      <c r="BF266" s="518">
        <f t="shared" si="135"/>
        <v>0</v>
      </c>
      <c r="BG266" s="518">
        <f t="shared" si="135"/>
        <v>0</v>
      </c>
      <c r="BH266" s="518">
        <f t="shared" si="135"/>
        <v>0</v>
      </c>
      <c r="BI266" s="518">
        <f t="shared" si="135"/>
        <v>0</v>
      </c>
      <c r="BJ266" s="518">
        <f t="shared" si="135"/>
        <v>0</v>
      </c>
      <c r="BK266" s="518">
        <f t="shared" si="135"/>
        <v>0</v>
      </c>
      <c r="BL266" s="518">
        <f t="shared" si="135"/>
        <v>0</v>
      </c>
      <c r="BM266" s="518">
        <f t="shared" si="135"/>
        <v>0</v>
      </c>
      <c r="BN266" s="518">
        <f t="shared" si="135"/>
        <v>0</v>
      </c>
      <c r="BO266" s="518">
        <f t="shared" si="135"/>
        <v>0</v>
      </c>
      <c r="BP266" s="518">
        <f t="shared" si="135"/>
        <v>0</v>
      </c>
      <c r="BQ266" s="518">
        <f t="shared" si="135"/>
        <v>0</v>
      </c>
      <c r="BR266" s="518">
        <f t="shared" si="135"/>
        <v>0</v>
      </c>
      <c r="BS266" s="518">
        <f t="shared" ref="BS266:CS266" si="136">BS71</f>
        <v>0</v>
      </c>
      <c r="BT266" s="518">
        <f t="shared" si="136"/>
        <v>0</v>
      </c>
      <c r="BU266" s="518">
        <f t="shared" si="136"/>
        <v>0</v>
      </c>
      <c r="BV266" s="518">
        <f t="shared" si="136"/>
        <v>0</v>
      </c>
      <c r="BW266" s="518">
        <f t="shared" si="136"/>
        <v>0</v>
      </c>
      <c r="BX266" s="518">
        <f t="shared" si="136"/>
        <v>0</v>
      </c>
      <c r="BY266" s="518">
        <f t="shared" si="136"/>
        <v>0</v>
      </c>
      <c r="BZ266" s="518">
        <f t="shared" si="136"/>
        <v>0</v>
      </c>
      <c r="CA266" s="518">
        <f t="shared" si="136"/>
        <v>0</v>
      </c>
      <c r="CB266" s="518">
        <f t="shared" si="136"/>
        <v>0</v>
      </c>
      <c r="CC266" s="518">
        <f t="shared" si="136"/>
        <v>0</v>
      </c>
      <c r="CD266" s="518">
        <f t="shared" si="136"/>
        <v>0</v>
      </c>
      <c r="CE266" s="518">
        <f t="shared" si="136"/>
        <v>0</v>
      </c>
      <c r="CF266" s="518">
        <f t="shared" si="136"/>
        <v>0</v>
      </c>
      <c r="CG266" s="518">
        <f t="shared" si="136"/>
        <v>0</v>
      </c>
      <c r="CH266" s="518">
        <f t="shared" si="136"/>
        <v>0</v>
      </c>
      <c r="CI266" s="518">
        <f t="shared" si="136"/>
        <v>0</v>
      </c>
      <c r="CJ266" s="518">
        <f t="shared" si="136"/>
        <v>0</v>
      </c>
      <c r="CK266" s="518">
        <f t="shared" si="136"/>
        <v>0</v>
      </c>
      <c r="CL266" s="518">
        <f t="shared" si="136"/>
        <v>0</v>
      </c>
      <c r="CM266" s="518">
        <f t="shared" si="136"/>
        <v>0</v>
      </c>
      <c r="CN266" s="518">
        <f t="shared" si="136"/>
        <v>0</v>
      </c>
      <c r="CO266" s="518">
        <f t="shared" si="136"/>
        <v>0</v>
      </c>
      <c r="CP266" s="518">
        <f t="shared" si="136"/>
        <v>0</v>
      </c>
      <c r="CQ266" s="518">
        <f t="shared" si="136"/>
        <v>0</v>
      </c>
      <c r="CR266" s="518">
        <f t="shared" si="136"/>
        <v>0</v>
      </c>
      <c r="CS266" s="518">
        <f t="shared" si="136"/>
        <v>0</v>
      </c>
      <c r="CT266" s="70"/>
    </row>
    <row r="267" spans="3:102" s="69" customFormat="1" ht="13" hidden="1" x14ac:dyDescent="0.3">
      <c r="C267" s="89" t="str">
        <f>"VAT of "&amp;C10</f>
        <v>VAT of A.1. Total Initial investment costs</v>
      </c>
      <c r="D267" s="71"/>
      <c r="E267" s="517">
        <f>G267+NPV(G.Asm!$F$76,H267:INDEX(H267:CS267,RP))</f>
        <v>0</v>
      </c>
      <c r="F267" s="517">
        <f t="shared" si="126"/>
        <v>0</v>
      </c>
      <c r="G267" s="518">
        <f>G10*G.Asm!$F$38*G$152</f>
        <v>0</v>
      </c>
      <c r="H267" s="518">
        <f>H10*G.Asm!$F$38*H$152</f>
        <v>0</v>
      </c>
      <c r="I267" s="518">
        <f>I10*G.Asm!$F$38*I$152</f>
        <v>0</v>
      </c>
      <c r="J267" s="518">
        <f>J10*G.Asm!$F$38*J$152</f>
        <v>0</v>
      </c>
      <c r="K267" s="518">
        <f>K10*G.Asm!$F$38*K$152</f>
        <v>0</v>
      </c>
      <c r="L267" s="518">
        <f>L10*G.Asm!$F$38*L$152</f>
        <v>0</v>
      </c>
      <c r="M267" s="518">
        <f>M10*G.Asm!$F$38*M$152</f>
        <v>0</v>
      </c>
      <c r="N267" s="518">
        <f>N10*G.Asm!$F$38*N$152</f>
        <v>0</v>
      </c>
      <c r="O267" s="518">
        <f>O10*G.Asm!$F$38*O$152</f>
        <v>0</v>
      </c>
      <c r="P267" s="518">
        <f>P10*G.Asm!$F$38*P$152</f>
        <v>0</v>
      </c>
      <c r="Q267" s="518">
        <f>Q10*G.Asm!$F$38*Q$152</f>
        <v>0</v>
      </c>
      <c r="R267" s="518">
        <f>R10*G.Asm!$F$38*R$152</f>
        <v>0</v>
      </c>
      <c r="S267" s="518">
        <f>S10*G.Asm!$F$38*S$152</f>
        <v>0</v>
      </c>
      <c r="T267" s="518">
        <f>T10*G.Asm!$F$38*T$152</f>
        <v>0</v>
      </c>
      <c r="U267" s="518">
        <f>U10*G.Asm!$F$38*U$152</f>
        <v>0</v>
      </c>
      <c r="V267" s="518">
        <f>V10*G.Asm!$F$38*V$152</f>
        <v>0</v>
      </c>
      <c r="W267" s="518">
        <f>W10*G.Asm!$F$38*W$152</f>
        <v>0</v>
      </c>
      <c r="X267" s="518">
        <f>X10*G.Asm!$F$38*X$152</f>
        <v>0</v>
      </c>
      <c r="Y267" s="518">
        <f>Y10*G.Asm!$F$38*Y$152</f>
        <v>0</v>
      </c>
      <c r="Z267" s="518">
        <f>Z10*G.Asm!$F$38*Z$152</f>
        <v>0</v>
      </c>
      <c r="AA267" s="518">
        <f>AA10*G.Asm!$F$38*AA$152</f>
        <v>0</v>
      </c>
      <c r="AB267" s="518">
        <f>AB10*G.Asm!$F$38*AB$152</f>
        <v>0</v>
      </c>
      <c r="AC267" s="518">
        <f>AC10*G.Asm!$F$38*AC$152</f>
        <v>0</v>
      </c>
      <c r="AD267" s="518">
        <f>AD10*G.Asm!$F$38*AD$152</f>
        <v>0</v>
      </c>
      <c r="AE267" s="518">
        <f>AE10*G.Asm!$F$38*AE$152</f>
        <v>0</v>
      </c>
      <c r="AF267" s="518">
        <f>AF10*G.Asm!$F$38*AF$152</f>
        <v>0</v>
      </c>
      <c r="AG267" s="518">
        <f>AG10*G.Asm!$F$38*AG$152</f>
        <v>0</v>
      </c>
      <c r="AH267" s="518">
        <f>AH10*G.Asm!$F$38*AH$152</f>
        <v>0</v>
      </c>
      <c r="AI267" s="518">
        <f>AI10*G.Asm!$F$38*AI$152</f>
        <v>0</v>
      </c>
      <c r="AJ267" s="518">
        <f>AJ10*G.Asm!$F$38*AJ$152</f>
        <v>0</v>
      </c>
      <c r="AK267" s="518">
        <f>AK10*G.Asm!$F$38*AK$152</f>
        <v>0</v>
      </c>
      <c r="AL267" s="518">
        <f>AL10*G.Asm!$F$38*AL$152</f>
        <v>0</v>
      </c>
      <c r="AM267" s="518">
        <f>AM10*G.Asm!$F$38*AM$152</f>
        <v>0</v>
      </c>
      <c r="AN267" s="518">
        <f>AN10*G.Asm!$F$38*AN$152</f>
        <v>0</v>
      </c>
      <c r="AO267" s="518">
        <f>AO10*G.Asm!$F$38*AO$152</f>
        <v>0</v>
      </c>
      <c r="AP267" s="518">
        <f>AP10*G.Asm!$F$38*AP$152</f>
        <v>0</v>
      </c>
      <c r="AQ267" s="518">
        <f>AQ10*G.Asm!$F$38*AQ$152</f>
        <v>0</v>
      </c>
      <c r="AR267" s="518">
        <f>AR10*G.Asm!$F$38*AR$152</f>
        <v>0</v>
      </c>
      <c r="AS267" s="518">
        <f>AS10*G.Asm!$F$38*AS$152</f>
        <v>0</v>
      </c>
      <c r="AT267" s="518">
        <f>AT10*G.Asm!$F$38*AT$152</f>
        <v>0</v>
      </c>
      <c r="AU267" s="518">
        <f>AU10*G.Asm!$F$38*AU$152</f>
        <v>0</v>
      </c>
      <c r="AV267" s="518">
        <f>AV10*G.Asm!$F$38*AV$152</f>
        <v>0</v>
      </c>
      <c r="AW267" s="518">
        <f>AW10*G.Asm!$F$38*AW$152</f>
        <v>0</v>
      </c>
      <c r="AX267" s="518">
        <f>AX10*G.Asm!$F$38*AX$152</f>
        <v>0</v>
      </c>
      <c r="AY267" s="518">
        <f>AY10*G.Asm!$F$38*AY$152</f>
        <v>0</v>
      </c>
      <c r="AZ267" s="518">
        <f>AZ10*G.Asm!$F$38*AZ$152</f>
        <v>0</v>
      </c>
      <c r="BA267" s="518">
        <f>BA10*G.Asm!$F$38*BA$152</f>
        <v>0</v>
      </c>
      <c r="BB267" s="518">
        <f>BB10*G.Asm!$F$38*BB$152</f>
        <v>0</v>
      </c>
      <c r="BC267" s="518">
        <f>BC10*G.Asm!$F$38*BC$152</f>
        <v>0</v>
      </c>
      <c r="BD267" s="518">
        <f>BD10*G.Asm!$F$38*BD$152</f>
        <v>0</v>
      </c>
      <c r="BE267" s="518">
        <f>BE10*G.Asm!$F$38*BE$152</f>
        <v>0</v>
      </c>
      <c r="BF267" s="518">
        <f>BF10*G.Asm!$F$38*BF$152</f>
        <v>0</v>
      </c>
      <c r="BG267" s="518">
        <f>BG10*G.Asm!$F$38*BG$152</f>
        <v>0</v>
      </c>
      <c r="BH267" s="518">
        <f>BH10*G.Asm!$F$38*BH$152</f>
        <v>0</v>
      </c>
      <c r="BI267" s="518">
        <f>BI10*G.Asm!$F$38*BI$152</f>
        <v>0</v>
      </c>
      <c r="BJ267" s="518">
        <f>BJ10*G.Asm!$F$38*BJ$152</f>
        <v>0</v>
      </c>
      <c r="BK267" s="518">
        <f>BK10*G.Asm!$F$38*BK$152</f>
        <v>0</v>
      </c>
      <c r="BL267" s="518">
        <f>BL10*G.Asm!$F$38*BL$152</f>
        <v>0</v>
      </c>
      <c r="BM267" s="518">
        <f>BM10*G.Asm!$F$38*BM$152</f>
        <v>0</v>
      </c>
      <c r="BN267" s="518">
        <f>BN10*G.Asm!$F$38*BN$152</f>
        <v>0</v>
      </c>
      <c r="BO267" s="518">
        <f>BO10*G.Asm!$F$38*BO$152</f>
        <v>0</v>
      </c>
      <c r="BP267" s="518">
        <f>BP10*G.Asm!$F$38*BP$152</f>
        <v>0</v>
      </c>
      <c r="BQ267" s="518">
        <f>BQ10*G.Asm!$F$38*BQ$152</f>
        <v>0</v>
      </c>
      <c r="BR267" s="518">
        <f>BR10*G.Asm!$F$38*BR$152</f>
        <v>0</v>
      </c>
      <c r="BS267" s="518">
        <f>BS10*G.Asm!$F$38*BS$152</f>
        <v>0</v>
      </c>
      <c r="BT267" s="518">
        <f>BT10*G.Asm!$F$38*BT$152</f>
        <v>0</v>
      </c>
      <c r="BU267" s="518">
        <f>BU10*G.Asm!$F$38*BU$152</f>
        <v>0</v>
      </c>
      <c r="BV267" s="518">
        <f>BV10*G.Asm!$F$38*BV$152</f>
        <v>0</v>
      </c>
      <c r="BW267" s="518">
        <f>BW10*G.Asm!$F$38*BW$152</f>
        <v>0</v>
      </c>
      <c r="BX267" s="518">
        <f>BX10*G.Asm!$F$38*BX$152</f>
        <v>0</v>
      </c>
      <c r="BY267" s="518">
        <f>BY10*G.Asm!$F$38*BY$152</f>
        <v>0</v>
      </c>
      <c r="BZ267" s="518">
        <f>BZ10*G.Asm!$F$38*BZ$152</f>
        <v>0</v>
      </c>
      <c r="CA267" s="518">
        <f>CA10*G.Asm!$F$38*CA$152</f>
        <v>0</v>
      </c>
      <c r="CB267" s="518">
        <f>CB10*G.Asm!$F$38*CB$152</f>
        <v>0</v>
      </c>
      <c r="CC267" s="518">
        <f>CC10*G.Asm!$F$38*CC$152</f>
        <v>0</v>
      </c>
      <c r="CD267" s="518">
        <f>CD10*G.Asm!$F$38*CD$152</f>
        <v>0</v>
      </c>
      <c r="CE267" s="518">
        <f>CE10*G.Asm!$F$38*CE$152</f>
        <v>0</v>
      </c>
      <c r="CF267" s="518">
        <f>CF10*G.Asm!$F$38*CF$152</f>
        <v>0</v>
      </c>
      <c r="CG267" s="518">
        <f>CG10*G.Asm!$F$38*CG$152</f>
        <v>0</v>
      </c>
      <c r="CH267" s="518">
        <f>CH10*G.Asm!$F$38*CH$152</f>
        <v>0</v>
      </c>
      <c r="CI267" s="518">
        <f>CI10*G.Asm!$F$38*CI$152</f>
        <v>0</v>
      </c>
      <c r="CJ267" s="518">
        <f>CJ10*G.Asm!$F$38*CJ$152</f>
        <v>0</v>
      </c>
      <c r="CK267" s="518">
        <f>CK10*G.Asm!$F$38*CK$152</f>
        <v>0</v>
      </c>
      <c r="CL267" s="518">
        <f>CL10*G.Asm!$F$38*CL$152</f>
        <v>0</v>
      </c>
      <c r="CM267" s="518">
        <f>CM10*G.Asm!$F$38*CM$152</f>
        <v>0</v>
      </c>
      <c r="CN267" s="518">
        <f>CN10*G.Asm!$F$38*CN$152</f>
        <v>0</v>
      </c>
      <c r="CO267" s="518">
        <f>CO10*G.Asm!$F$38*CO$152</f>
        <v>0</v>
      </c>
      <c r="CP267" s="518">
        <f>CP10*G.Asm!$F$38*CP$152</f>
        <v>0</v>
      </c>
      <c r="CQ267" s="518">
        <f>CQ10*G.Asm!$F$38*CQ$152</f>
        <v>0</v>
      </c>
      <c r="CR267" s="518">
        <f>CR10*G.Asm!$F$38*CR$152</f>
        <v>0</v>
      </c>
      <c r="CS267" s="518">
        <f>CS10*G.Asm!$F$38*CS$152</f>
        <v>0</v>
      </c>
      <c r="CT267" s="70"/>
    </row>
    <row r="268" spans="3:102" s="69" customFormat="1" ht="13" hidden="1" x14ac:dyDescent="0.3">
      <c r="C268" s="89" t="str">
        <f>"VAT of "&amp;C26</f>
        <v>VAT of A.2. Total replacement costs (reinvestment costs)</v>
      </c>
      <c r="D268" s="71"/>
      <c r="E268" s="517">
        <f>G268+NPV(G.Asm!$F$76,H268:INDEX(H268:CS268,RP))</f>
        <v>0</v>
      </c>
      <c r="F268" s="517">
        <f t="shared" si="126"/>
        <v>0</v>
      </c>
      <c r="G268" s="518">
        <f>G26*G.Asm!$F$38*G$152</f>
        <v>0</v>
      </c>
      <c r="H268" s="518">
        <f>H26*G.Asm!$F$38*H$152</f>
        <v>0</v>
      </c>
      <c r="I268" s="518">
        <f>I26*G.Asm!$F$38*I$152</f>
        <v>0</v>
      </c>
      <c r="J268" s="518">
        <f>J26*G.Asm!$F$38*J$152</f>
        <v>0</v>
      </c>
      <c r="K268" s="518">
        <f>K26*G.Asm!$F$38*K$152</f>
        <v>0</v>
      </c>
      <c r="L268" s="518">
        <f>L26*G.Asm!$F$38*L$152</f>
        <v>0</v>
      </c>
      <c r="M268" s="518">
        <f>M26*G.Asm!$F$38*M$152</f>
        <v>0</v>
      </c>
      <c r="N268" s="518">
        <f>N26*G.Asm!$F$38*N$152</f>
        <v>0</v>
      </c>
      <c r="O268" s="518">
        <f>O26*G.Asm!$F$38*O$152</f>
        <v>0</v>
      </c>
      <c r="P268" s="518">
        <f>P26*G.Asm!$F$38*P$152</f>
        <v>0</v>
      </c>
      <c r="Q268" s="518">
        <f>Q26*G.Asm!$F$38*Q$152</f>
        <v>0</v>
      </c>
      <c r="R268" s="518">
        <f>R26*G.Asm!$F$38*R$152</f>
        <v>0</v>
      </c>
      <c r="S268" s="518">
        <f>S26*G.Asm!$F$38*S$152</f>
        <v>0</v>
      </c>
      <c r="T268" s="518">
        <f>T26*G.Asm!$F$38*T$152</f>
        <v>0</v>
      </c>
      <c r="U268" s="518">
        <f>U26*G.Asm!$F$38*U$152</f>
        <v>0</v>
      </c>
      <c r="V268" s="518">
        <f>V26*G.Asm!$F$38*V$152</f>
        <v>0</v>
      </c>
      <c r="W268" s="518">
        <f>W26*G.Asm!$F$38*W$152</f>
        <v>0</v>
      </c>
      <c r="X268" s="518">
        <f>X26*G.Asm!$F$38*X$152</f>
        <v>0</v>
      </c>
      <c r="Y268" s="518">
        <f>Y26*G.Asm!$F$38*Y$152</f>
        <v>0</v>
      </c>
      <c r="Z268" s="518">
        <f>Z26*G.Asm!$F$38*Z$152</f>
        <v>0</v>
      </c>
      <c r="AA268" s="518">
        <f>AA26*G.Asm!$F$38*AA$152</f>
        <v>0</v>
      </c>
      <c r="AB268" s="518">
        <f>AB26*G.Asm!$F$38*AB$152</f>
        <v>0</v>
      </c>
      <c r="AC268" s="518">
        <f>AC26*G.Asm!$F$38*AC$152</f>
        <v>0</v>
      </c>
      <c r="AD268" s="518">
        <f>AD26*G.Asm!$F$38*AD$152</f>
        <v>0</v>
      </c>
      <c r="AE268" s="518">
        <f>AE26*G.Asm!$F$38*AE$152</f>
        <v>0</v>
      </c>
      <c r="AF268" s="518">
        <f>AF26*G.Asm!$F$38*AF$152</f>
        <v>0</v>
      </c>
      <c r="AG268" s="518">
        <f>AG26*G.Asm!$F$38*AG$152</f>
        <v>0</v>
      </c>
      <c r="AH268" s="518">
        <f>AH26*G.Asm!$F$38*AH$152</f>
        <v>0</v>
      </c>
      <c r="AI268" s="518">
        <f>AI26*G.Asm!$F$38*AI$152</f>
        <v>0</v>
      </c>
      <c r="AJ268" s="518">
        <f>AJ26*G.Asm!$F$38*AJ$152</f>
        <v>0</v>
      </c>
      <c r="AK268" s="518">
        <f>AK26*G.Asm!$F$38*AK$152</f>
        <v>0</v>
      </c>
      <c r="AL268" s="518">
        <f>AL26*G.Asm!$F$38*AL$152</f>
        <v>0</v>
      </c>
      <c r="AM268" s="518">
        <f>AM26*G.Asm!$F$38*AM$152</f>
        <v>0</v>
      </c>
      <c r="AN268" s="518">
        <f>AN26*G.Asm!$F$38*AN$152</f>
        <v>0</v>
      </c>
      <c r="AO268" s="518">
        <f>AO26*G.Asm!$F$38*AO$152</f>
        <v>0</v>
      </c>
      <c r="AP268" s="518">
        <f>AP26*G.Asm!$F$38*AP$152</f>
        <v>0</v>
      </c>
      <c r="AQ268" s="518">
        <f>AQ26*G.Asm!$F$38*AQ$152</f>
        <v>0</v>
      </c>
      <c r="AR268" s="518">
        <f>AR26*G.Asm!$F$38*AR$152</f>
        <v>0</v>
      </c>
      <c r="AS268" s="518">
        <f>AS26*G.Asm!$F$38*AS$152</f>
        <v>0</v>
      </c>
      <c r="AT268" s="518">
        <f>AT26*G.Asm!$F$38*AT$152</f>
        <v>0</v>
      </c>
      <c r="AU268" s="518">
        <f>AU26*G.Asm!$F$38*AU$152</f>
        <v>0</v>
      </c>
      <c r="AV268" s="518">
        <f>AV26*G.Asm!$F$38*AV$152</f>
        <v>0</v>
      </c>
      <c r="AW268" s="518">
        <f>AW26*G.Asm!$F$38*AW$152</f>
        <v>0</v>
      </c>
      <c r="AX268" s="518">
        <f>AX26*G.Asm!$F$38*AX$152</f>
        <v>0</v>
      </c>
      <c r="AY268" s="518">
        <f>AY26*G.Asm!$F$38*AY$152</f>
        <v>0</v>
      </c>
      <c r="AZ268" s="518">
        <f>AZ26*G.Asm!$F$38*AZ$152</f>
        <v>0</v>
      </c>
      <c r="BA268" s="518">
        <f>BA26*G.Asm!$F$38*BA$152</f>
        <v>0</v>
      </c>
      <c r="BB268" s="518">
        <f>BB26*G.Asm!$F$38*BB$152</f>
        <v>0</v>
      </c>
      <c r="BC268" s="518">
        <f>BC26*G.Asm!$F$38*BC$152</f>
        <v>0</v>
      </c>
      <c r="BD268" s="518">
        <f>BD26*G.Asm!$F$38*BD$152</f>
        <v>0</v>
      </c>
      <c r="BE268" s="518">
        <f>BE26*G.Asm!$F$38*BE$152</f>
        <v>0</v>
      </c>
      <c r="BF268" s="518">
        <f>BF26*G.Asm!$F$38*BF$152</f>
        <v>0</v>
      </c>
      <c r="BG268" s="518">
        <f>BG26*G.Asm!$F$38*BG$152</f>
        <v>0</v>
      </c>
      <c r="BH268" s="518">
        <f>BH26*G.Asm!$F$38*BH$152</f>
        <v>0</v>
      </c>
      <c r="BI268" s="518">
        <f>BI26*G.Asm!$F$38*BI$152</f>
        <v>0</v>
      </c>
      <c r="BJ268" s="518">
        <f>BJ26*G.Asm!$F$38*BJ$152</f>
        <v>0</v>
      </c>
      <c r="BK268" s="518">
        <f>BK26*G.Asm!$F$38*BK$152</f>
        <v>0</v>
      </c>
      <c r="BL268" s="518">
        <f>BL26*G.Asm!$F$38*BL$152</f>
        <v>0</v>
      </c>
      <c r="BM268" s="518">
        <f>BM26*G.Asm!$F$38*BM$152</f>
        <v>0</v>
      </c>
      <c r="BN268" s="518">
        <f>BN26*G.Asm!$F$38*BN$152</f>
        <v>0</v>
      </c>
      <c r="BO268" s="518">
        <f>BO26*G.Asm!$F$38*BO$152</f>
        <v>0</v>
      </c>
      <c r="BP268" s="518">
        <f>BP26*G.Asm!$F$38*BP$152</f>
        <v>0</v>
      </c>
      <c r="BQ268" s="518">
        <f>BQ26*G.Asm!$F$38*BQ$152</f>
        <v>0</v>
      </c>
      <c r="BR268" s="518">
        <f>BR26*G.Asm!$F$38*BR$152</f>
        <v>0</v>
      </c>
      <c r="BS268" s="518">
        <f>BS26*G.Asm!$F$38*BS$152</f>
        <v>0</v>
      </c>
      <c r="BT268" s="518">
        <f>BT26*G.Asm!$F$38*BT$152</f>
        <v>0</v>
      </c>
      <c r="BU268" s="518">
        <f>BU26*G.Asm!$F$38*BU$152</f>
        <v>0</v>
      </c>
      <c r="BV268" s="518">
        <f>BV26*G.Asm!$F$38*BV$152</f>
        <v>0</v>
      </c>
      <c r="BW268" s="518">
        <f>BW26*G.Asm!$F$38*BW$152</f>
        <v>0</v>
      </c>
      <c r="BX268" s="518">
        <f>BX26*G.Asm!$F$38*BX$152</f>
        <v>0</v>
      </c>
      <c r="BY268" s="518">
        <f>BY26*G.Asm!$F$38*BY$152</f>
        <v>0</v>
      </c>
      <c r="BZ268" s="518">
        <f>BZ26*G.Asm!$F$38*BZ$152</f>
        <v>0</v>
      </c>
      <c r="CA268" s="518">
        <f>CA26*G.Asm!$F$38*CA$152</f>
        <v>0</v>
      </c>
      <c r="CB268" s="518">
        <f>CB26*G.Asm!$F$38*CB$152</f>
        <v>0</v>
      </c>
      <c r="CC268" s="518">
        <f>CC26*G.Asm!$F$38*CC$152</f>
        <v>0</v>
      </c>
      <c r="CD268" s="518">
        <f>CD26*G.Asm!$F$38*CD$152</f>
        <v>0</v>
      </c>
      <c r="CE268" s="518">
        <f>CE26*G.Asm!$F$38*CE$152</f>
        <v>0</v>
      </c>
      <c r="CF268" s="518">
        <f>CF26*G.Asm!$F$38*CF$152</f>
        <v>0</v>
      </c>
      <c r="CG268" s="518">
        <f>CG26*G.Asm!$F$38*CG$152</f>
        <v>0</v>
      </c>
      <c r="CH268" s="518">
        <f>CH26*G.Asm!$F$38*CH$152</f>
        <v>0</v>
      </c>
      <c r="CI268" s="518">
        <f>CI26*G.Asm!$F$38*CI$152</f>
        <v>0</v>
      </c>
      <c r="CJ268" s="518">
        <f>CJ26*G.Asm!$F$38*CJ$152</f>
        <v>0</v>
      </c>
      <c r="CK268" s="518">
        <f>CK26*G.Asm!$F$38*CK$152</f>
        <v>0</v>
      </c>
      <c r="CL268" s="518">
        <f>CL26*G.Asm!$F$38*CL$152</f>
        <v>0</v>
      </c>
      <c r="CM268" s="518">
        <f>CM26*G.Asm!$F$38*CM$152</f>
        <v>0</v>
      </c>
      <c r="CN268" s="518">
        <f>CN26*G.Asm!$F$38*CN$152</f>
        <v>0</v>
      </c>
      <c r="CO268" s="518">
        <f>CO26*G.Asm!$F$38*CO$152</f>
        <v>0</v>
      </c>
      <c r="CP268" s="518">
        <f>CP26*G.Asm!$F$38*CP$152</f>
        <v>0</v>
      </c>
      <c r="CQ268" s="518">
        <f>CQ26*G.Asm!$F$38*CQ$152</f>
        <v>0</v>
      </c>
      <c r="CR268" s="518">
        <f>CR26*G.Asm!$F$38*CR$152</f>
        <v>0</v>
      </c>
      <c r="CS268" s="518">
        <f>CS26*G.Asm!$F$38*CS$152</f>
        <v>0</v>
      </c>
      <c r="CT268" s="70"/>
    </row>
    <row r="269" spans="3:102" s="5" customFormat="1" ht="13" hidden="1" x14ac:dyDescent="0.3">
      <c r="C269" s="89" t="str">
        <f>C256</f>
        <v>VAT of B. Residual value</v>
      </c>
      <c r="D269" s="3"/>
      <c r="E269" s="517">
        <f>G269+NPV(G.Asm!$F$76,H269:INDEX(H269:CS269,RP))</f>
        <v>0</v>
      </c>
      <c r="F269" s="517">
        <f t="shared" si="126"/>
        <v>0</v>
      </c>
      <c r="G269" s="518">
        <f t="shared" ref="G269:BR270" si="137">G256</f>
        <v>0</v>
      </c>
      <c r="H269" s="518">
        <f t="shared" si="137"/>
        <v>0</v>
      </c>
      <c r="I269" s="518">
        <f t="shared" si="137"/>
        <v>0</v>
      </c>
      <c r="J269" s="518">
        <f t="shared" si="137"/>
        <v>0</v>
      </c>
      <c r="K269" s="518">
        <f t="shared" si="137"/>
        <v>0</v>
      </c>
      <c r="L269" s="518">
        <f t="shared" si="137"/>
        <v>0</v>
      </c>
      <c r="M269" s="518">
        <f t="shared" si="137"/>
        <v>0</v>
      </c>
      <c r="N269" s="518">
        <f t="shared" si="137"/>
        <v>0</v>
      </c>
      <c r="O269" s="518">
        <f t="shared" si="137"/>
        <v>0</v>
      </c>
      <c r="P269" s="518">
        <f t="shared" si="137"/>
        <v>0</v>
      </c>
      <c r="Q269" s="518">
        <f t="shared" si="137"/>
        <v>0</v>
      </c>
      <c r="R269" s="518">
        <f t="shared" si="137"/>
        <v>0</v>
      </c>
      <c r="S269" s="518">
        <f t="shared" si="137"/>
        <v>0</v>
      </c>
      <c r="T269" s="518">
        <f t="shared" si="137"/>
        <v>0</v>
      </c>
      <c r="U269" s="518">
        <f t="shared" si="137"/>
        <v>0</v>
      </c>
      <c r="V269" s="518">
        <f t="shared" si="137"/>
        <v>0</v>
      </c>
      <c r="W269" s="518">
        <f t="shared" si="137"/>
        <v>0</v>
      </c>
      <c r="X269" s="518">
        <f t="shared" si="137"/>
        <v>0</v>
      </c>
      <c r="Y269" s="518">
        <f t="shared" si="137"/>
        <v>0</v>
      </c>
      <c r="Z269" s="518">
        <f t="shared" si="137"/>
        <v>0</v>
      </c>
      <c r="AA269" s="518">
        <f t="shared" si="137"/>
        <v>0</v>
      </c>
      <c r="AB269" s="518">
        <f t="shared" si="137"/>
        <v>0</v>
      </c>
      <c r="AC269" s="518">
        <f t="shared" si="137"/>
        <v>0</v>
      </c>
      <c r="AD269" s="518">
        <f t="shared" si="137"/>
        <v>0</v>
      </c>
      <c r="AE269" s="518">
        <f t="shared" si="137"/>
        <v>0</v>
      </c>
      <c r="AF269" s="518">
        <f t="shared" si="137"/>
        <v>0</v>
      </c>
      <c r="AG269" s="518">
        <f t="shared" si="137"/>
        <v>0</v>
      </c>
      <c r="AH269" s="518">
        <f t="shared" si="137"/>
        <v>0</v>
      </c>
      <c r="AI269" s="518">
        <f t="shared" si="137"/>
        <v>0</v>
      </c>
      <c r="AJ269" s="518">
        <f t="shared" si="137"/>
        <v>0</v>
      </c>
      <c r="AK269" s="518">
        <f t="shared" si="137"/>
        <v>0</v>
      </c>
      <c r="AL269" s="518">
        <f t="shared" si="137"/>
        <v>0</v>
      </c>
      <c r="AM269" s="518">
        <f t="shared" si="137"/>
        <v>0</v>
      </c>
      <c r="AN269" s="518">
        <f t="shared" si="137"/>
        <v>0</v>
      </c>
      <c r="AO269" s="518">
        <f t="shared" si="137"/>
        <v>0</v>
      </c>
      <c r="AP269" s="518">
        <f t="shared" si="137"/>
        <v>0</v>
      </c>
      <c r="AQ269" s="518">
        <f t="shared" si="137"/>
        <v>0</v>
      </c>
      <c r="AR269" s="518">
        <f t="shared" si="137"/>
        <v>0</v>
      </c>
      <c r="AS269" s="518">
        <f t="shared" si="137"/>
        <v>0</v>
      </c>
      <c r="AT269" s="518">
        <f t="shared" si="137"/>
        <v>0</v>
      </c>
      <c r="AU269" s="518">
        <f t="shared" si="137"/>
        <v>0</v>
      </c>
      <c r="AV269" s="518">
        <f t="shared" si="137"/>
        <v>0</v>
      </c>
      <c r="AW269" s="518">
        <f t="shared" si="137"/>
        <v>0</v>
      </c>
      <c r="AX269" s="518">
        <f t="shared" si="137"/>
        <v>0</v>
      </c>
      <c r="AY269" s="518">
        <f t="shared" si="137"/>
        <v>0</v>
      </c>
      <c r="AZ269" s="518">
        <f t="shared" si="137"/>
        <v>0</v>
      </c>
      <c r="BA269" s="518">
        <f t="shared" si="137"/>
        <v>0</v>
      </c>
      <c r="BB269" s="518">
        <f t="shared" si="137"/>
        <v>0</v>
      </c>
      <c r="BC269" s="518">
        <f t="shared" si="137"/>
        <v>0</v>
      </c>
      <c r="BD269" s="518">
        <f t="shared" si="137"/>
        <v>0</v>
      </c>
      <c r="BE269" s="518">
        <f t="shared" si="137"/>
        <v>0</v>
      </c>
      <c r="BF269" s="518">
        <f t="shared" si="137"/>
        <v>0</v>
      </c>
      <c r="BG269" s="518">
        <f t="shared" si="137"/>
        <v>0</v>
      </c>
      <c r="BH269" s="518">
        <f t="shared" si="137"/>
        <v>0</v>
      </c>
      <c r="BI269" s="518">
        <f t="shared" si="137"/>
        <v>0</v>
      </c>
      <c r="BJ269" s="518">
        <f t="shared" si="137"/>
        <v>0</v>
      </c>
      <c r="BK269" s="518">
        <f t="shared" si="137"/>
        <v>0</v>
      </c>
      <c r="BL269" s="518">
        <f t="shared" si="137"/>
        <v>0</v>
      </c>
      <c r="BM269" s="518">
        <f t="shared" si="137"/>
        <v>0</v>
      </c>
      <c r="BN269" s="518">
        <f t="shared" si="137"/>
        <v>0</v>
      </c>
      <c r="BO269" s="518">
        <f t="shared" si="137"/>
        <v>0</v>
      </c>
      <c r="BP269" s="518">
        <f t="shared" si="137"/>
        <v>0</v>
      </c>
      <c r="BQ269" s="518">
        <f t="shared" si="137"/>
        <v>0</v>
      </c>
      <c r="BR269" s="518">
        <f t="shared" si="137"/>
        <v>0</v>
      </c>
      <c r="BS269" s="518">
        <f t="shared" ref="BS269:CS270" si="138">BS256</f>
        <v>0</v>
      </c>
      <c r="BT269" s="518">
        <f t="shared" si="138"/>
        <v>0</v>
      </c>
      <c r="BU269" s="518">
        <f t="shared" si="138"/>
        <v>0</v>
      </c>
      <c r="BV269" s="518">
        <f t="shared" si="138"/>
        <v>0</v>
      </c>
      <c r="BW269" s="518">
        <f t="shared" si="138"/>
        <v>0</v>
      </c>
      <c r="BX269" s="518">
        <f t="shared" si="138"/>
        <v>0</v>
      </c>
      <c r="BY269" s="518">
        <f t="shared" si="138"/>
        <v>0</v>
      </c>
      <c r="BZ269" s="518">
        <f t="shared" si="138"/>
        <v>0</v>
      </c>
      <c r="CA269" s="518">
        <f t="shared" si="138"/>
        <v>0</v>
      </c>
      <c r="CB269" s="518">
        <f t="shared" si="138"/>
        <v>0</v>
      </c>
      <c r="CC269" s="518">
        <f t="shared" si="138"/>
        <v>0</v>
      </c>
      <c r="CD269" s="518">
        <f t="shared" si="138"/>
        <v>0</v>
      </c>
      <c r="CE269" s="518">
        <f t="shared" si="138"/>
        <v>0</v>
      </c>
      <c r="CF269" s="518">
        <f t="shared" si="138"/>
        <v>0</v>
      </c>
      <c r="CG269" s="518">
        <f t="shared" si="138"/>
        <v>0</v>
      </c>
      <c r="CH269" s="518">
        <f t="shared" si="138"/>
        <v>0</v>
      </c>
      <c r="CI269" s="518">
        <f t="shared" si="138"/>
        <v>0</v>
      </c>
      <c r="CJ269" s="518">
        <f t="shared" si="138"/>
        <v>0</v>
      </c>
      <c r="CK269" s="518">
        <f t="shared" si="138"/>
        <v>0</v>
      </c>
      <c r="CL269" s="518">
        <f t="shared" si="138"/>
        <v>0</v>
      </c>
      <c r="CM269" s="518">
        <f t="shared" si="138"/>
        <v>0</v>
      </c>
      <c r="CN269" s="518">
        <f t="shared" si="138"/>
        <v>0</v>
      </c>
      <c r="CO269" s="518">
        <f t="shared" si="138"/>
        <v>0</v>
      </c>
      <c r="CP269" s="518">
        <f t="shared" si="138"/>
        <v>0</v>
      </c>
      <c r="CQ269" s="518">
        <f t="shared" si="138"/>
        <v>0</v>
      </c>
      <c r="CR269" s="518">
        <f t="shared" si="138"/>
        <v>0</v>
      </c>
      <c r="CS269" s="518">
        <f t="shared" si="138"/>
        <v>0</v>
      </c>
      <c r="CT269" s="12"/>
    </row>
    <row r="270" spans="3:102" s="5" customFormat="1" ht="13" hidden="1" x14ac:dyDescent="0.3">
      <c r="C270" s="89" t="str">
        <f>C257</f>
        <v>VAT of C. Total operating and maintenance costs</v>
      </c>
      <c r="D270" s="3"/>
      <c r="E270" s="517">
        <f>G270+NPV(G.Asm!$F$76,H270:INDEX(H270:CS270,RP))</f>
        <v>0</v>
      </c>
      <c r="F270" s="517">
        <f t="shared" si="126"/>
        <v>0</v>
      </c>
      <c r="G270" s="518">
        <f t="shared" si="137"/>
        <v>0</v>
      </c>
      <c r="H270" s="518">
        <f t="shared" si="137"/>
        <v>0</v>
      </c>
      <c r="I270" s="518">
        <f t="shared" si="137"/>
        <v>0</v>
      </c>
      <c r="J270" s="518">
        <f t="shared" si="137"/>
        <v>0</v>
      </c>
      <c r="K270" s="518">
        <f t="shared" si="137"/>
        <v>0</v>
      </c>
      <c r="L270" s="518">
        <f t="shared" si="137"/>
        <v>0</v>
      </c>
      <c r="M270" s="518">
        <f t="shared" si="137"/>
        <v>0</v>
      </c>
      <c r="N270" s="518">
        <f t="shared" si="137"/>
        <v>0</v>
      </c>
      <c r="O270" s="518">
        <f t="shared" si="137"/>
        <v>0</v>
      </c>
      <c r="P270" s="518">
        <f t="shared" si="137"/>
        <v>0</v>
      </c>
      <c r="Q270" s="518">
        <f t="shared" si="137"/>
        <v>0</v>
      </c>
      <c r="R270" s="518">
        <f t="shared" si="137"/>
        <v>0</v>
      </c>
      <c r="S270" s="518">
        <f t="shared" si="137"/>
        <v>0</v>
      </c>
      <c r="T270" s="518">
        <f t="shared" si="137"/>
        <v>0</v>
      </c>
      <c r="U270" s="518">
        <f t="shared" si="137"/>
        <v>0</v>
      </c>
      <c r="V270" s="518">
        <f t="shared" si="137"/>
        <v>0</v>
      </c>
      <c r="W270" s="518">
        <f t="shared" si="137"/>
        <v>0</v>
      </c>
      <c r="X270" s="518">
        <f t="shared" si="137"/>
        <v>0</v>
      </c>
      <c r="Y270" s="518">
        <f t="shared" si="137"/>
        <v>0</v>
      </c>
      <c r="Z270" s="518">
        <f t="shared" si="137"/>
        <v>0</v>
      </c>
      <c r="AA270" s="518">
        <f t="shared" si="137"/>
        <v>0</v>
      </c>
      <c r="AB270" s="518">
        <f t="shared" si="137"/>
        <v>0</v>
      </c>
      <c r="AC270" s="518">
        <f t="shared" si="137"/>
        <v>0</v>
      </c>
      <c r="AD270" s="518">
        <f t="shared" si="137"/>
        <v>0</v>
      </c>
      <c r="AE270" s="518">
        <f t="shared" si="137"/>
        <v>0</v>
      </c>
      <c r="AF270" s="518">
        <f t="shared" si="137"/>
        <v>0</v>
      </c>
      <c r="AG270" s="518">
        <f t="shared" si="137"/>
        <v>0</v>
      </c>
      <c r="AH270" s="518">
        <f t="shared" si="137"/>
        <v>0</v>
      </c>
      <c r="AI270" s="518">
        <f t="shared" si="137"/>
        <v>0</v>
      </c>
      <c r="AJ270" s="518">
        <f t="shared" si="137"/>
        <v>0</v>
      </c>
      <c r="AK270" s="518">
        <f t="shared" si="137"/>
        <v>0</v>
      </c>
      <c r="AL270" s="518">
        <f t="shared" si="137"/>
        <v>0</v>
      </c>
      <c r="AM270" s="518">
        <f t="shared" si="137"/>
        <v>0</v>
      </c>
      <c r="AN270" s="518">
        <f t="shared" si="137"/>
        <v>0</v>
      </c>
      <c r="AO270" s="518">
        <f t="shared" si="137"/>
        <v>0</v>
      </c>
      <c r="AP270" s="518">
        <f t="shared" si="137"/>
        <v>0</v>
      </c>
      <c r="AQ270" s="518">
        <f t="shared" si="137"/>
        <v>0</v>
      </c>
      <c r="AR270" s="518">
        <f t="shared" si="137"/>
        <v>0</v>
      </c>
      <c r="AS270" s="518">
        <f t="shared" si="137"/>
        <v>0</v>
      </c>
      <c r="AT270" s="518">
        <f t="shared" si="137"/>
        <v>0</v>
      </c>
      <c r="AU270" s="518">
        <f t="shared" si="137"/>
        <v>0</v>
      </c>
      <c r="AV270" s="518">
        <f t="shared" si="137"/>
        <v>0</v>
      </c>
      <c r="AW270" s="518">
        <f t="shared" si="137"/>
        <v>0</v>
      </c>
      <c r="AX270" s="518">
        <f t="shared" si="137"/>
        <v>0</v>
      </c>
      <c r="AY270" s="518">
        <f t="shared" si="137"/>
        <v>0</v>
      </c>
      <c r="AZ270" s="518">
        <f t="shared" si="137"/>
        <v>0</v>
      </c>
      <c r="BA270" s="518">
        <f t="shared" si="137"/>
        <v>0</v>
      </c>
      <c r="BB270" s="518">
        <f t="shared" si="137"/>
        <v>0</v>
      </c>
      <c r="BC270" s="518">
        <f t="shared" si="137"/>
        <v>0</v>
      </c>
      <c r="BD270" s="518">
        <f t="shared" si="137"/>
        <v>0</v>
      </c>
      <c r="BE270" s="518">
        <f t="shared" si="137"/>
        <v>0</v>
      </c>
      <c r="BF270" s="518">
        <f t="shared" si="137"/>
        <v>0</v>
      </c>
      <c r="BG270" s="518">
        <f t="shared" si="137"/>
        <v>0</v>
      </c>
      <c r="BH270" s="518">
        <f t="shared" si="137"/>
        <v>0</v>
      </c>
      <c r="BI270" s="518">
        <f t="shared" si="137"/>
        <v>0</v>
      </c>
      <c r="BJ270" s="518">
        <f t="shared" si="137"/>
        <v>0</v>
      </c>
      <c r="BK270" s="518">
        <f t="shared" si="137"/>
        <v>0</v>
      </c>
      <c r="BL270" s="518">
        <f t="shared" si="137"/>
        <v>0</v>
      </c>
      <c r="BM270" s="518">
        <f t="shared" si="137"/>
        <v>0</v>
      </c>
      <c r="BN270" s="518">
        <f t="shared" si="137"/>
        <v>0</v>
      </c>
      <c r="BO270" s="518">
        <f t="shared" si="137"/>
        <v>0</v>
      </c>
      <c r="BP270" s="518">
        <f t="shared" si="137"/>
        <v>0</v>
      </c>
      <c r="BQ270" s="518">
        <f t="shared" si="137"/>
        <v>0</v>
      </c>
      <c r="BR270" s="518">
        <f t="shared" si="137"/>
        <v>0</v>
      </c>
      <c r="BS270" s="518">
        <f t="shared" si="138"/>
        <v>0</v>
      </c>
      <c r="BT270" s="518">
        <f t="shared" si="138"/>
        <v>0</v>
      </c>
      <c r="BU270" s="518">
        <f t="shared" si="138"/>
        <v>0</v>
      </c>
      <c r="BV270" s="518">
        <f t="shared" si="138"/>
        <v>0</v>
      </c>
      <c r="BW270" s="518">
        <f t="shared" si="138"/>
        <v>0</v>
      </c>
      <c r="BX270" s="518">
        <f t="shared" si="138"/>
        <v>0</v>
      </c>
      <c r="BY270" s="518">
        <f t="shared" si="138"/>
        <v>0</v>
      </c>
      <c r="BZ270" s="518">
        <f t="shared" si="138"/>
        <v>0</v>
      </c>
      <c r="CA270" s="518">
        <f t="shared" si="138"/>
        <v>0</v>
      </c>
      <c r="CB270" s="518">
        <f t="shared" si="138"/>
        <v>0</v>
      </c>
      <c r="CC270" s="518">
        <f t="shared" si="138"/>
        <v>0</v>
      </c>
      <c r="CD270" s="518">
        <f t="shared" si="138"/>
        <v>0</v>
      </c>
      <c r="CE270" s="518">
        <f t="shared" si="138"/>
        <v>0</v>
      </c>
      <c r="CF270" s="518">
        <f t="shared" si="138"/>
        <v>0</v>
      </c>
      <c r="CG270" s="518">
        <f t="shared" si="138"/>
        <v>0</v>
      </c>
      <c r="CH270" s="518">
        <f t="shared" si="138"/>
        <v>0</v>
      </c>
      <c r="CI270" s="518">
        <f t="shared" si="138"/>
        <v>0</v>
      </c>
      <c r="CJ270" s="518">
        <f t="shared" si="138"/>
        <v>0</v>
      </c>
      <c r="CK270" s="518">
        <f t="shared" si="138"/>
        <v>0</v>
      </c>
      <c r="CL270" s="518">
        <f t="shared" si="138"/>
        <v>0</v>
      </c>
      <c r="CM270" s="518">
        <f t="shared" si="138"/>
        <v>0</v>
      </c>
      <c r="CN270" s="518">
        <f t="shared" si="138"/>
        <v>0</v>
      </c>
      <c r="CO270" s="518">
        <f t="shared" si="138"/>
        <v>0</v>
      </c>
      <c r="CP270" s="518">
        <f t="shared" si="138"/>
        <v>0</v>
      </c>
      <c r="CQ270" s="518">
        <f t="shared" si="138"/>
        <v>0</v>
      </c>
      <c r="CR270" s="518">
        <f t="shared" si="138"/>
        <v>0</v>
      </c>
      <c r="CS270" s="518">
        <f t="shared" si="138"/>
        <v>0</v>
      </c>
      <c r="CT270" s="12"/>
    </row>
    <row r="271" spans="3:102" s="5" customFormat="1" ht="13" hidden="1" x14ac:dyDescent="0.3">
      <c r="C271" s="51"/>
      <c r="D271" s="3"/>
      <c r="E271" s="519"/>
      <c r="F271" s="519"/>
      <c r="G271" s="510"/>
      <c r="H271" s="510"/>
      <c r="I271" s="510"/>
      <c r="J271" s="510"/>
      <c r="K271" s="510"/>
      <c r="L271" s="510"/>
      <c r="M271" s="510"/>
      <c r="N271" s="510"/>
      <c r="O271" s="510"/>
      <c r="P271" s="510"/>
      <c r="Q271" s="510"/>
      <c r="R271" s="510"/>
      <c r="S271" s="510"/>
      <c r="T271" s="510"/>
      <c r="U271" s="510"/>
      <c r="V271" s="510"/>
      <c r="W271" s="510"/>
      <c r="X271" s="510"/>
      <c r="Y271" s="510"/>
      <c r="Z271" s="510"/>
      <c r="AA271" s="510"/>
      <c r="AB271" s="510"/>
      <c r="AC271" s="510"/>
      <c r="AD271" s="510"/>
      <c r="AE271" s="510"/>
      <c r="AF271" s="510"/>
      <c r="AG271" s="510"/>
      <c r="AH271" s="510"/>
      <c r="AI271" s="510"/>
      <c r="AJ271" s="510"/>
      <c r="AK271" s="510"/>
      <c r="AL271" s="510"/>
      <c r="AM271" s="510"/>
      <c r="AN271" s="510"/>
      <c r="AO271" s="510"/>
      <c r="AP271" s="510"/>
      <c r="AQ271" s="510"/>
      <c r="AR271" s="510"/>
      <c r="AS271" s="510"/>
      <c r="AT271" s="510"/>
      <c r="AU271" s="510"/>
      <c r="AV271" s="510"/>
      <c r="AW271" s="510"/>
      <c r="AX271" s="510"/>
      <c r="AY271" s="510"/>
      <c r="AZ271" s="510"/>
      <c r="BA271" s="510"/>
      <c r="BB271" s="510"/>
      <c r="BC271" s="510"/>
      <c r="BD271" s="510"/>
      <c r="BE271" s="510"/>
      <c r="BF271" s="510"/>
      <c r="BG271" s="510"/>
      <c r="BH271" s="510"/>
      <c r="BI271" s="510"/>
      <c r="BJ271" s="510"/>
      <c r="BK271" s="510"/>
      <c r="BL271" s="510"/>
      <c r="BM271" s="510"/>
      <c r="BN271" s="510"/>
      <c r="BO271" s="510"/>
      <c r="BP271" s="510"/>
      <c r="BQ271" s="510"/>
      <c r="BR271" s="510"/>
      <c r="BS271" s="510"/>
      <c r="BT271" s="510"/>
      <c r="BU271" s="510"/>
      <c r="BV271" s="510"/>
      <c r="BW271" s="510"/>
      <c r="BX271" s="510"/>
      <c r="BY271" s="510"/>
      <c r="BZ271" s="510"/>
      <c r="CA271" s="510"/>
      <c r="CB271" s="510"/>
      <c r="CC271" s="510"/>
      <c r="CD271" s="510"/>
      <c r="CE271" s="510"/>
      <c r="CF271" s="510"/>
      <c r="CG271" s="510"/>
      <c r="CH271" s="510"/>
      <c r="CI271" s="510"/>
      <c r="CJ271" s="510"/>
      <c r="CK271" s="510"/>
      <c r="CL271" s="510"/>
      <c r="CM271" s="510"/>
      <c r="CN271" s="510"/>
      <c r="CO271" s="510"/>
      <c r="CP271" s="510"/>
      <c r="CQ271" s="510"/>
      <c r="CR271" s="510"/>
      <c r="CS271" s="510"/>
      <c r="CT271" s="12"/>
    </row>
    <row r="272" spans="3:102" s="5" customFormat="1" ht="13" hidden="1" x14ac:dyDescent="0.3">
      <c r="C272" s="12"/>
      <c r="D272" s="3"/>
      <c r="E272" s="690" t="str">
        <f>IF((E266-(E263+E268)-(E265+E270))&gt;0,"Applicable","Not applicable")</f>
        <v>Not applicable</v>
      </c>
      <c r="F272" s="690"/>
      <c r="G272" s="510"/>
      <c r="H272" s="510"/>
      <c r="I272" s="510"/>
      <c r="J272" s="510"/>
      <c r="K272" s="510"/>
      <c r="L272" s="510"/>
      <c r="M272" s="510"/>
      <c r="N272" s="510"/>
      <c r="O272" s="510"/>
      <c r="P272" s="510"/>
      <c r="Q272" s="510"/>
      <c r="R272" s="510"/>
      <c r="S272" s="510"/>
      <c r="T272" s="510"/>
      <c r="U272" s="510"/>
      <c r="V272" s="510"/>
      <c r="W272" s="510"/>
      <c r="X272" s="510"/>
      <c r="Y272" s="510"/>
      <c r="Z272" s="510"/>
      <c r="AA272" s="510"/>
      <c r="AB272" s="510"/>
      <c r="AC272" s="510"/>
      <c r="AD272" s="510"/>
      <c r="AE272" s="510"/>
      <c r="AF272" s="510"/>
      <c r="AG272" s="510"/>
      <c r="AH272" s="510"/>
      <c r="AI272" s="510"/>
      <c r="AJ272" s="510"/>
      <c r="AK272" s="510"/>
      <c r="AL272" s="510"/>
      <c r="AM272" s="510"/>
      <c r="AN272" s="510"/>
      <c r="AO272" s="510"/>
      <c r="AP272" s="510"/>
      <c r="AQ272" s="510"/>
      <c r="AR272" s="510"/>
      <c r="AS272" s="510"/>
      <c r="AT272" s="510"/>
      <c r="AU272" s="510"/>
      <c r="AV272" s="510"/>
      <c r="AW272" s="510"/>
      <c r="AX272" s="510"/>
      <c r="AY272" s="510"/>
      <c r="AZ272" s="510"/>
      <c r="BA272" s="510"/>
      <c r="BB272" s="510"/>
      <c r="BC272" s="510"/>
      <c r="BD272" s="510"/>
      <c r="BE272" s="510"/>
      <c r="BF272" s="510"/>
      <c r="BG272" s="510"/>
      <c r="BH272" s="510"/>
      <c r="BI272" s="510"/>
      <c r="BJ272" s="510"/>
      <c r="BK272" s="510"/>
      <c r="BL272" s="510"/>
      <c r="BM272" s="510"/>
      <c r="BN272" s="510"/>
      <c r="BO272" s="510"/>
      <c r="BP272" s="510"/>
      <c r="BQ272" s="510"/>
      <c r="BR272" s="510"/>
      <c r="BS272" s="510"/>
      <c r="BT272" s="510"/>
      <c r="BU272" s="510"/>
      <c r="BV272" s="510"/>
      <c r="BW272" s="510"/>
      <c r="BX272" s="510"/>
      <c r="BY272" s="510"/>
      <c r="BZ272" s="510"/>
      <c r="CA272" s="510"/>
      <c r="CB272" s="510"/>
      <c r="CC272" s="510"/>
      <c r="CD272" s="510"/>
      <c r="CE272" s="510"/>
      <c r="CF272" s="510"/>
      <c r="CG272" s="510"/>
      <c r="CH272" s="510"/>
      <c r="CI272" s="510"/>
      <c r="CJ272" s="510"/>
      <c r="CK272" s="510"/>
      <c r="CL272" s="510"/>
      <c r="CM272" s="510"/>
      <c r="CN272" s="510"/>
      <c r="CO272" s="510"/>
      <c r="CP272" s="510"/>
      <c r="CQ272" s="510"/>
      <c r="CR272" s="510"/>
      <c r="CS272" s="510"/>
      <c r="CT272" s="12"/>
    </row>
    <row r="273" spans="3:98" s="5" customFormat="1" ht="27.65" hidden="1" customHeight="1" x14ac:dyDescent="0.3">
      <c r="C273" s="51"/>
      <c r="D273" s="3"/>
      <c r="E273" s="698" t="str">
        <f>IF(E272="Applicable","Net revenue generating project","Not a net revenue generating project")</f>
        <v>Not a net revenue generating project</v>
      </c>
      <c r="F273" s="699"/>
      <c r="G273" s="510"/>
      <c r="H273" s="510"/>
      <c r="I273" s="510"/>
      <c r="J273" s="510"/>
      <c r="K273" s="510"/>
      <c r="L273" s="510"/>
      <c r="M273" s="510"/>
      <c r="N273" s="510"/>
      <c r="O273" s="510"/>
      <c r="P273" s="510"/>
      <c r="Q273" s="510"/>
      <c r="R273" s="510"/>
      <c r="S273" s="510"/>
      <c r="T273" s="510"/>
      <c r="U273" s="510"/>
      <c r="V273" s="510"/>
      <c r="W273" s="510"/>
      <c r="X273" s="510"/>
      <c r="Y273" s="510"/>
      <c r="Z273" s="510"/>
      <c r="AA273" s="510"/>
      <c r="AB273" s="510"/>
      <c r="AC273" s="510"/>
      <c r="AD273" s="510"/>
      <c r="AE273" s="510"/>
      <c r="AF273" s="510"/>
      <c r="AG273" s="510"/>
      <c r="AH273" s="510"/>
      <c r="AI273" s="510"/>
      <c r="AJ273" s="510"/>
      <c r="AK273" s="510"/>
      <c r="AL273" s="510"/>
      <c r="AM273" s="510"/>
      <c r="AN273" s="510"/>
      <c r="AO273" s="510"/>
      <c r="AP273" s="510"/>
      <c r="AQ273" s="510"/>
      <c r="AR273" s="510"/>
      <c r="AS273" s="510"/>
      <c r="AT273" s="510"/>
      <c r="AU273" s="510"/>
      <c r="AV273" s="510"/>
      <c r="AW273" s="510"/>
      <c r="AX273" s="510"/>
      <c r="AY273" s="510"/>
      <c r="AZ273" s="510"/>
      <c r="BA273" s="510"/>
      <c r="BB273" s="510"/>
      <c r="BC273" s="510"/>
      <c r="BD273" s="510"/>
      <c r="BE273" s="510"/>
      <c r="BF273" s="510"/>
      <c r="BG273" s="510"/>
      <c r="BH273" s="510"/>
      <c r="BI273" s="510"/>
      <c r="BJ273" s="510"/>
      <c r="BK273" s="510"/>
      <c r="BL273" s="510"/>
      <c r="BM273" s="510"/>
      <c r="BN273" s="510"/>
      <c r="BO273" s="510"/>
      <c r="BP273" s="510"/>
      <c r="BQ273" s="510"/>
      <c r="BR273" s="510"/>
      <c r="BS273" s="510"/>
      <c r="BT273" s="510"/>
      <c r="BU273" s="510"/>
      <c r="BV273" s="510"/>
      <c r="BW273" s="510"/>
      <c r="BX273" s="510"/>
      <c r="BY273" s="510"/>
      <c r="BZ273" s="510"/>
      <c r="CA273" s="510"/>
      <c r="CB273" s="510"/>
      <c r="CC273" s="510"/>
      <c r="CD273" s="510"/>
      <c r="CE273" s="510"/>
      <c r="CF273" s="510"/>
      <c r="CG273" s="510"/>
      <c r="CH273" s="510"/>
      <c r="CI273" s="510"/>
      <c r="CJ273" s="510"/>
      <c r="CK273" s="510"/>
      <c r="CL273" s="510"/>
      <c r="CM273" s="510"/>
      <c r="CN273" s="510"/>
      <c r="CO273" s="510"/>
      <c r="CP273" s="510"/>
      <c r="CQ273" s="510"/>
      <c r="CR273" s="510"/>
      <c r="CS273" s="510"/>
      <c r="CT273" s="12"/>
    </row>
    <row r="274" spans="3:98" s="5" customFormat="1" ht="13" hidden="1" x14ac:dyDescent="0.3">
      <c r="C274" s="254" t="s">
        <v>263</v>
      </c>
      <c r="D274" s="3"/>
      <c r="E274" s="690">
        <f>E266-(E263+E268)-(E265+E270)+(E264+E269)</f>
        <v>0</v>
      </c>
      <c r="F274" s="690"/>
      <c r="G274" s="510"/>
      <c r="H274" s="510"/>
      <c r="I274" s="510"/>
      <c r="J274" s="510"/>
      <c r="K274" s="510"/>
      <c r="L274" s="510"/>
      <c r="M274" s="510"/>
      <c r="N274" s="510"/>
      <c r="O274" s="510"/>
      <c r="P274" s="510"/>
      <c r="Q274" s="510"/>
      <c r="R274" s="510"/>
      <c r="S274" s="510"/>
      <c r="T274" s="510"/>
      <c r="U274" s="510"/>
      <c r="V274" s="510"/>
      <c r="W274" s="510"/>
      <c r="X274" s="510"/>
      <c r="Y274" s="510"/>
      <c r="Z274" s="510"/>
      <c r="AA274" s="510"/>
      <c r="AB274" s="510"/>
      <c r="AC274" s="510"/>
      <c r="AD274" s="510"/>
      <c r="AE274" s="510"/>
      <c r="AF274" s="510"/>
      <c r="AG274" s="510"/>
      <c r="AH274" s="510"/>
      <c r="AI274" s="510"/>
      <c r="AJ274" s="510"/>
      <c r="AK274" s="510"/>
      <c r="AL274" s="510"/>
      <c r="AM274" s="510"/>
      <c r="AN274" s="510"/>
      <c r="AO274" s="510"/>
      <c r="AP274" s="510"/>
      <c r="AQ274" s="510"/>
      <c r="AR274" s="510"/>
      <c r="AS274" s="510"/>
      <c r="AT274" s="510"/>
      <c r="AU274" s="510"/>
      <c r="AV274" s="510"/>
      <c r="AW274" s="510"/>
      <c r="AX274" s="510"/>
      <c r="AY274" s="510"/>
      <c r="AZ274" s="510"/>
      <c r="BA274" s="510"/>
      <c r="BB274" s="510"/>
      <c r="BC274" s="510"/>
      <c r="BD274" s="510"/>
      <c r="BE274" s="510"/>
      <c r="BF274" s="510"/>
      <c r="BG274" s="510"/>
      <c r="BH274" s="510"/>
      <c r="BI274" s="510"/>
      <c r="BJ274" s="510"/>
      <c r="BK274" s="510"/>
      <c r="BL274" s="510"/>
      <c r="BM274" s="510"/>
      <c r="BN274" s="510"/>
      <c r="BO274" s="510"/>
      <c r="BP274" s="510"/>
      <c r="BQ274" s="510"/>
      <c r="BR274" s="510"/>
      <c r="BS274" s="510"/>
      <c r="BT274" s="510"/>
      <c r="BU274" s="510"/>
      <c r="BV274" s="510"/>
      <c r="BW274" s="510"/>
      <c r="BX274" s="510"/>
      <c r="BY274" s="510"/>
      <c r="BZ274" s="510"/>
      <c r="CA274" s="510"/>
      <c r="CB274" s="510"/>
      <c r="CC274" s="510"/>
      <c r="CD274" s="510"/>
      <c r="CE274" s="510"/>
      <c r="CF274" s="510"/>
      <c r="CG274" s="510"/>
      <c r="CH274" s="510"/>
      <c r="CI274" s="510"/>
      <c r="CJ274" s="510"/>
      <c r="CK274" s="510"/>
      <c r="CL274" s="510"/>
      <c r="CM274" s="510"/>
      <c r="CN274" s="510"/>
      <c r="CO274" s="510"/>
      <c r="CP274" s="510"/>
      <c r="CQ274" s="510"/>
      <c r="CR274" s="510"/>
      <c r="CS274" s="510"/>
      <c r="CT274" s="12"/>
    </row>
    <row r="275" spans="3:98" s="5" customFormat="1" ht="13" hidden="1" x14ac:dyDescent="0.3">
      <c r="C275" s="254" t="s">
        <v>265</v>
      </c>
      <c r="D275" s="3"/>
      <c r="E275" s="690">
        <f>(E262+E267)</f>
        <v>0</v>
      </c>
      <c r="F275" s="690"/>
      <c r="G275" s="510"/>
      <c r="H275" s="510"/>
      <c r="I275" s="510"/>
      <c r="J275" s="510"/>
      <c r="K275" s="510"/>
      <c r="L275" s="510"/>
      <c r="M275" s="510"/>
      <c r="N275" s="510"/>
      <c r="O275" s="510"/>
      <c r="P275" s="510"/>
      <c r="Q275" s="510"/>
      <c r="R275" s="510"/>
      <c r="S275" s="510"/>
      <c r="T275" s="510"/>
      <c r="U275" s="510"/>
      <c r="V275" s="510"/>
      <c r="W275" s="510"/>
      <c r="X275" s="510"/>
      <c r="Y275" s="510"/>
      <c r="Z275" s="510"/>
      <c r="AA275" s="510"/>
      <c r="AB275" s="510"/>
      <c r="AC275" s="510"/>
      <c r="AD275" s="510"/>
      <c r="AE275" s="510"/>
      <c r="AF275" s="510"/>
      <c r="AG275" s="510"/>
      <c r="AH275" s="510"/>
      <c r="AI275" s="510"/>
      <c r="AJ275" s="510"/>
      <c r="AK275" s="510"/>
      <c r="AL275" s="510"/>
      <c r="AM275" s="510"/>
      <c r="AN275" s="510"/>
      <c r="AO275" s="510"/>
      <c r="AP275" s="510"/>
      <c r="AQ275" s="510"/>
      <c r="AR275" s="510"/>
      <c r="AS275" s="510"/>
      <c r="AT275" s="510"/>
      <c r="AU275" s="510"/>
      <c r="AV275" s="510"/>
      <c r="AW275" s="510"/>
      <c r="AX275" s="510"/>
      <c r="AY275" s="510"/>
      <c r="AZ275" s="510"/>
      <c r="BA275" s="510"/>
      <c r="BB275" s="510"/>
      <c r="BC275" s="510"/>
      <c r="BD275" s="510"/>
      <c r="BE275" s="510"/>
      <c r="BF275" s="510"/>
      <c r="BG275" s="510"/>
      <c r="BH275" s="510"/>
      <c r="BI275" s="510"/>
      <c r="BJ275" s="510"/>
      <c r="BK275" s="510"/>
      <c r="BL275" s="510"/>
      <c r="BM275" s="510"/>
      <c r="BN275" s="510"/>
      <c r="BO275" s="510"/>
      <c r="BP275" s="510"/>
      <c r="BQ275" s="510"/>
      <c r="BR275" s="510"/>
      <c r="BS275" s="510"/>
      <c r="BT275" s="510"/>
      <c r="BU275" s="510"/>
      <c r="BV275" s="510"/>
      <c r="BW275" s="510"/>
      <c r="BX275" s="510"/>
      <c r="BY275" s="510"/>
      <c r="BZ275" s="510"/>
      <c r="CA275" s="510"/>
      <c r="CB275" s="510"/>
      <c r="CC275" s="510"/>
      <c r="CD275" s="510"/>
      <c r="CE275" s="510"/>
      <c r="CF275" s="510"/>
      <c r="CG275" s="510"/>
      <c r="CH275" s="510"/>
      <c r="CI275" s="510"/>
      <c r="CJ275" s="510"/>
      <c r="CK275" s="510"/>
      <c r="CL275" s="510"/>
      <c r="CM275" s="510"/>
      <c r="CN275" s="510"/>
      <c r="CO275" s="510"/>
      <c r="CP275" s="510"/>
      <c r="CQ275" s="510"/>
      <c r="CR275" s="510"/>
      <c r="CS275" s="510"/>
      <c r="CT275" s="12"/>
    </row>
    <row r="276" spans="3:98" s="5" customFormat="1" ht="13" hidden="1" x14ac:dyDescent="0.3">
      <c r="C276" s="51"/>
      <c r="D276" s="3"/>
      <c r="E276" s="519"/>
      <c r="F276" s="519"/>
      <c r="G276" s="510"/>
      <c r="H276" s="510"/>
      <c r="I276" s="510"/>
      <c r="J276" s="510"/>
      <c r="K276" s="510"/>
      <c r="L276" s="510"/>
      <c r="M276" s="510"/>
      <c r="N276" s="510"/>
      <c r="O276" s="510"/>
      <c r="P276" s="510"/>
      <c r="Q276" s="510"/>
      <c r="R276" s="510"/>
      <c r="S276" s="510"/>
      <c r="T276" s="510"/>
      <c r="U276" s="510"/>
      <c r="V276" s="510"/>
      <c r="W276" s="510"/>
      <c r="X276" s="510"/>
      <c r="Y276" s="510"/>
      <c r="Z276" s="510"/>
      <c r="AA276" s="510"/>
      <c r="AB276" s="510"/>
      <c r="AC276" s="510"/>
      <c r="AD276" s="510"/>
      <c r="AE276" s="510"/>
      <c r="AF276" s="510"/>
      <c r="AG276" s="510"/>
      <c r="AH276" s="510"/>
      <c r="AI276" s="510"/>
      <c r="AJ276" s="510"/>
      <c r="AK276" s="510"/>
      <c r="AL276" s="510"/>
      <c r="AM276" s="510"/>
      <c r="AN276" s="510"/>
      <c r="AO276" s="510"/>
      <c r="AP276" s="510"/>
      <c r="AQ276" s="510"/>
      <c r="AR276" s="510"/>
      <c r="AS276" s="510"/>
      <c r="AT276" s="510"/>
      <c r="AU276" s="510"/>
      <c r="AV276" s="510"/>
      <c r="AW276" s="510"/>
      <c r="AX276" s="510"/>
      <c r="AY276" s="510"/>
      <c r="AZ276" s="510"/>
      <c r="BA276" s="510"/>
      <c r="BB276" s="510"/>
      <c r="BC276" s="510"/>
      <c r="BD276" s="510"/>
      <c r="BE276" s="510"/>
      <c r="BF276" s="510"/>
      <c r="BG276" s="510"/>
      <c r="BH276" s="510"/>
      <c r="BI276" s="510"/>
      <c r="BJ276" s="510"/>
      <c r="BK276" s="510"/>
      <c r="BL276" s="510"/>
      <c r="BM276" s="510"/>
      <c r="BN276" s="510"/>
      <c r="BO276" s="510"/>
      <c r="BP276" s="510"/>
      <c r="BQ276" s="510"/>
      <c r="BR276" s="510"/>
      <c r="BS276" s="510"/>
      <c r="BT276" s="510"/>
      <c r="BU276" s="510"/>
      <c r="BV276" s="510"/>
      <c r="BW276" s="510"/>
      <c r="BX276" s="510"/>
      <c r="BY276" s="510"/>
      <c r="BZ276" s="510"/>
      <c r="CA276" s="510"/>
      <c r="CB276" s="510"/>
      <c r="CC276" s="510"/>
      <c r="CD276" s="510"/>
      <c r="CE276" s="510"/>
      <c r="CF276" s="510"/>
      <c r="CG276" s="510"/>
      <c r="CH276" s="510"/>
      <c r="CI276" s="510"/>
      <c r="CJ276" s="510"/>
      <c r="CK276" s="510"/>
      <c r="CL276" s="510"/>
      <c r="CM276" s="510"/>
      <c r="CN276" s="510"/>
      <c r="CO276" s="510"/>
      <c r="CP276" s="510"/>
      <c r="CQ276" s="510"/>
      <c r="CR276" s="510"/>
      <c r="CS276" s="510"/>
      <c r="CT276" s="12"/>
    </row>
    <row r="277" spans="3:98" s="5" customFormat="1" ht="13" hidden="1" x14ac:dyDescent="0.3">
      <c r="C277" s="77" t="s">
        <v>259</v>
      </c>
      <c r="D277" s="3"/>
      <c r="E277" s="690" t="str">
        <f>IF(E272="Applicable",E275-E274,"n.a.")</f>
        <v>n.a.</v>
      </c>
      <c r="F277" s="690"/>
      <c r="G277" s="510"/>
      <c r="H277" s="510"/>
      <c r="I277" s="510"/>
      <c r="J277" s="510"/>
      <c r="K277" s="510"/>
      <c r="L277" s="510"/>
      <c r="M277" s="510"/>
      <c r="N277" s="510"/>
      <c r="O277" s="510"/>
      <c r="P277" s="510"/>
      <c r="Q277" s="510"/>
      <c r="R277" s="510"/>
      <c r="S277" s="510"/>
      <c r="T277" s="510"/>
      <c r="U277" s="510"/>
      <c r="V277" s="510"/>
      <c r="W277" s="510"/>
      <c r="X277" s="510"/>
      <c r="Y277" s="510"/>
      <c r="Z277" s="510"/>
      <c r="AA277" s="510"/>
      <c r="AB277" s="510"/>
      <c r="AC277" s="510"/>
      <c r="AD277" s="510"/>
      <c r="AE277" s="510"/>
      <c r="AF277" s="510"/>
      <c r="AG277" s="510"/>
      <c r="AH277" s="510"/>
      <c r="AI277" s="510"/>
      <c r="AJ277" s="510"/>
      <c r="AK277" s="510"/>
      <c r="AL277" s="510"/>
      <c r="AM277" s="510"/>
      <c r="AN277" s="510"/>
      <c r="AO277" s="510"/>
      <c r="AP277" s="510"/>
      <c r="AQ277" s="510"/>
      <c r="AR277" s="510"/>
      <c r="AS277" s="510"/>
      <c r="AT277" s="510"/>
      <c r="AU277" s="510"/>
      <c r="AV277" s="510"/>
      <c r="AW277" s="510"/>
      <c r="AX277" s="510"/>
      <c r="AY277" s="510"/>
      <c r="AZ277" s="510"/>
      <c r="BA277" s="510"/>
      <c r="BB277" s="510"/>
      <c r="BC277" s="510"/>
      <c r="BD277" s="510"/>
      <c r="BE277" s="510"/>
      <c r="BF277" s="510"/>
      <c r="BG277" s="510"/>
      <c r="BH277" s="510"/>
      <c r="BI277" s="510"/>
      <c r="BJ277" s="510"/>
      <c r="BK277" s="510"/>
      <c r="BL277" s="510"/>
      <c r="BM277" s="510"/>
      <c r="BN277" s="510"/>
      <c r="BO277" s="510"/>
      <c r="BP277" s="510"/>
      <c r="BQ277" s="510"/>
      <c r="BR277" s="510"/>
      <c r="BS277" s="510"/>
      <c r="BT277" s="510"/>
      <c r="BU277" s="510"/>
      <c r="BV277" s="510"/>
      <c r="BW277" s="510"/>
      <c r="BX277" s="510"/>
      <c r="BY277" s="510"/>
      <c r="BZ277" s="510"/>
      <c r="CA277" s="510"/>
      <c r="CB277" s="510"/>
      <c r="CC277" s="510"/>
      <c r="CD277" s="510"/>
      <c r="CE277" s="510"/>
      <c r="CF277" s="510"/>
      <c r="CG277" s="510"/>
      <c r="CH277" s="510"/>
      <c r="CI277" s="510"/>
      <c r="CJ277" s="510"/>
      <c r="CK277" s="510"/>
      <c r="CL277" s="510"/>
      <c r="CM277" s="510"/>
      <c r="CN277" s="510"/>
      <c r="CO277" s="510"/>
      <c r="CP277" s="510"/>
      <c r="CQ277" s="510"/>
      <c r="CR277" s="510"/>
      <c r="CS277" s="510"/>
      <c r="CT277" s="12"/>
    </row>
    <row r="278" spans="3:98" s="5" customFormat="1" ht="13" hidden="1" x14ac:dyDescent="0.3">
      <c r="C278" s="77" t="s">
        <v>260</v>
      </c>
      <c r="D278" s="3"/>
      <c r="E278" s="693" t="str">
        <f>IF(AND(E272="Applicable",E277&gt;=0),E277/E275,"n.a.")</f>
        <v>n.a.</v>
      </c>
      <c r="F278" s="693"/>
      <c r="G278" s="510"/>
      <c r="H278" s="510"/>
      <c r="I278" s="510"/>
      <c r="J278" s="510"/>
      <c r="K278" s="510"/>
      <c r="L278" s="510"/>
      <c r="M278" s="510"/>
      <c r="N278" s="510"/>
      <c r="O278" s="510"/>
      <c r="P278" s="510"/>
      <c r="Q278" s="510"/>
      <c r="R278" s="510"/>
      <c r="S278" s="510"/>
      <c r="T278" s="510"/>
      <c r="U278" s="510"/>
      <c r="V278" s="510"/>
      <c r="W278" s="510"/>
      <c r="X278" s="510"/>
      <c r="Y278" s="510"/>
      <c r="Z278" s="510"/>
      <c r="AA278" s="510"/>
      <c r="AB278" s="510"/>
      <c r="AC278" s="510"/>
      <c r="AD278" s="510"/>
      <c r="AE278" s="510"/>
      <c r="AF278" s="510"/>
      <c r="AG278" s="510"/>
      <c r="AH278" s="510"/>
      <c r="AI278" s="510"/>
      <c r="AJ278" s="510"/>
      <c r="AK278" s="510"/>
      <c r="AL278" s="510"/>
      <c r="AM278" s="510"/>
      <c r="AN278" s="510"/>
      <c r="AO278" s="510"/>
      <c r="AP278" s="510"/>
      <c r="AQ278" s="510"/>
      <c r="AR278" s="510"/>
      <c r="AS278" s="510"/>
      <c r="AT278" s="510"/>
      <c r="AU278" s="510"/>
      <c r="AV278" s="510"/>
      <c r="AW278" s="510"/>
      <c r="AX278" s="510"/>
      <c r="AY278" s="510"/>
      <c r="AZ278" s="510"/>
      <c r="BA278" s="510"/>
      <c r="BB278" s="510"/>
      <c r="BC278" s="510"/>
      <c r="BD278" s="510"/>
      <c r="BE278" s="510"/>
      <c r="BF278" s="510"/>
      <c r="BG278" s="510"/>
      <c r="BH278" s="510"/>
      <c r="BI278" s="510"/>
      <c r="BJ278" s="510"/>
      <c r="BK278" s="510"/>
      <c r="BL278" s="510"/>
      <c r="BM278" s="510"/>
      <c r="BN278" s="510"/>
      <c r="BO278" s="510"/>
      <c r="BP278" s="510"/>
      <c r="BQ278" s="510"/>
      <c r="BR278" s="510"/>
      <c r="BS278" s="510"/>
      <c r="BT278" s="510"/>
      <c r="BU278" s="510"/>
      <c r="BV278" s="510"/>
      <c r="BW278" s="510"/>
      <c r="BX278" s="510"/>
      <c r="BY278" s="510"/>
      <c r="BZ278" s="510"/>
      <c r="CA278" s="510"/>
      <c r="CB278" s="510"/>
      <c r="CC278" s="510"/>
      <c r="CD278" s="510"/>
      <c r="CE278" s="510"/>
      <c r="CF278" s="510"/>
      <c r="CG278" s="510"/>
      <c r="CH278" s="510"/>
      <c r="CI278" s="510"/>
      <c r="CJ278" s="510"/>
      <c r="CK278" s="510"/>
      <c r="CL278" s="510"/>
      <c r="CM278" s="510"/>
      <c r="CN278" s="510"/>
      <c r="CO278" s="510"/>
      <c r="CP278" s="510"/>
      <c r="CQ278" s="510"/>
      <c r="CR278" s="510"/>
      <c r="CS278" s="510"/>
      <c r="CT278" s="12"/>
    </row>
    <row r="279" spans="3:98" s="5" customFormat="1" ht="13" hidden="1" x14ac:dyDescent="0.3">
      <c r="C279" s="256" t="s">
        <v>267</v>
      </c>
      <c r="D279" s="3"/>
      <c r="E279" s="693" t="str">
        <f>IF($E$272="Applicable",MIN($E$278,G.Asm!$F$78),"n.a.")</f>
        <v>n.a.</v>
      </c>
      <c r="F279" s="693"/>
      <c r="G279" s="510"/>
      <c r="H279" s="510"/>
      <c r="I279" s="510"/>
      <c r="J279" s="510"/>
      <c r="K279" s="510"/>
      <c r="L279" s="510"/>
      <c r="M279" s="510"/>
      <c r="N279" s="510"/>
      <c r="O279" s="510"/>
      <c r="P279" s="510"/>
      <c r="Q279" s="510"/>
      <c r="R279" s="510"/>
      <c r="S279" s="510"/>
      <c r="T279" s="510"/>
      <c r="U279" s="510"/>
      <c r="V279" s="510"/>
      <c r="W279" s="510"/>
      <c r="X279" s="510"/>
      <c r="Y279" s="510"/>
      <c r="Z279" s="510"/>
      <c r="AA279" s="510"/>
      <c r="AB279" s="510"/>
      <c r="AC279" s="510"/>
      <c r="AD279" s="510"/>
      <c r="AE279" s="510"/>
      <c r="AF279" s="510"/>
      <c r="AG279" s="510"/>
      <c r="AH279" s="510"/>
      <c r="AI279" s="510"/>
      <c r="AJ279" s="510"/>
      <c r="AK279" s="510"/>
      <c r="AL279" s="510"/>
      <c r="AM279" s="510"/>
      <c r="AN279" s="510"/>
      <c r="AO279" s="510"/>
      <c r="AP279" s="510"/>
      <c r="AQ279" s="510"/>
      <c r="AR279" s="510"/>
      <c r="AS279" s="510"/>
      <c r="AT279" s="510"/>
      <c r="AU279" s="510"/>
      <c r="AV279" s="510"/>
      <c r="AW279" s="510"/>
      <c r="AX279" s="510"/>
      <c r="AY279" s="510"/>
      <c r="AZ279" s="510"/>
      <c r="BA279" s="510"/>
      <c r="BB279" s="510"/>
      <c r="BC279" s="510"/>
      <c r="BD279" s="510"/>
      <c r="BE279" s="510"/>
      <c r="BF279" s="510"/>
      <c r="BG279" s="510"/>
      <c r="BH279" s="510"/>
      <c r="BI279" s="510"/>
      <c r="BJ279" s="510"/>
      <c r="BK279" s="510"/>
      <c r="BL279" s="510"/>
      <c r="BM279" s="510"/>
      <c r="BN279" s="510"/>
      <c r="BO279" s="510"/>
      <c r="BP279" s="510"/>
      <c r="BQ279" s="510"/>
      <c r="BR279" s="510"/>
      <c r="BS279" s="510"/>
      <c r="BT279" s="510"/>
      <c r="BU279" s="510"/>
      <c r="BV279" s="510"/>
      <c r="BW279" s="510"/>
      <c r="BX279" s="510"/>
      <c r="BY279" s="510"/>
      <c r="BZ279" s="510"/>
      <c r="CA279" s="510"/>
      <c r="CB279" s="510"/>
      <c r="CC279" s="510"/>
      <c r="CD279" s="510"/>
      <c r="CE279" s="510"/>
      <c r="CF279" s="510"/>
      <c r="CG279" s="510"/>
      <c r="CH279" s="510"/>
      <c r="CI279" s="510"/>
      <c r="CJ279" s="510"/>
      <c r="CK279" s="510"/>
      <c r="CL279" s="510"/>
      <c r="CM279" s="510"/>
      <c r="CN279" s="510"/>
      <c r="CO279" s="510"/>
      <c r="CP279" s="510"/>
      <c r="CQ279" s="510"/>
      <c r="CR279" s="510"/>
      <c r="CS279" s="510"/>
      <c r="CT279" s="12"/>
    </row>
    <row r="280" spans="3:98" s="5" customFormat="1" ht="13" x14ac:dyDescent="0.3">
      <c r="C280" s="255"/>
      <c r="D280" s="3"/>
      <c r="E280" s="529"/>
      <c r="F280" s="529"/>
      <c r="G280" s="510"/>
      <c r="H280" s="510"/>
      <c r="I280" s="510"/>
      <c r="J280" s="510"/>
      <c r="K280" s="510"/>
      <c r="L280" s="510"/>
      <c r="M280" s="510"/>
      <c r="N280" s="510"/>
      <c r="O280" s="510"/>
      <c r="P280" s="510"/>
      <c r="Q280" s="510"/>
      <c r="R280" s="510"/>
      <c r="S280" s="510"/>
      <c r="T280" s="510"/>
      <c r="U280" s="510"/>
      <c r="V280" s="510"/>
      <c r="W280" s="510"/>
      <c r="X280" s="510"/>
      <c r="Y280" s="510"/>
      <c r="Z280" s="510"/>
      <c r="AA280" s="510"/>
      <c r="AB280" s="510"/>
      <c r="AC280" s="510"/>
      <c r="AD280" s="510"/>
      <c r="AE280" s="510"/>
      <c r="AF280" s="510"/>
      <c r="AG280" s="510"/>
      <c r="AH280" s="510"/>
      <c r="AI280" s="510"/>
      <c r="AJ280" s="510"/>
      <c r="AK280" s="510"/>
      <c r="AL280" s="510"/>
      <c r="AM280" s="510"/>
      <c r="AN280" s="510"/>
      <c r="AO280" s="510"/>
      <c r="AP280" s="510"/>
      <c r="AQ280" s="510"/>
      <c r="AR280" s="510"/>
      <c r="AS280" s="510"/>
      <c r="AT280" s="510"/>
      <c r="AU280" s="510"/>
      <c r="AV280" s="510"/>
      <c r="AW280" s="510"/>
      <c r="AX280" s="510"/>
      <c r="AY280" s="510"/>
      <c r="AZ280" s="510"/>
      <c r="BA280" s="510"/>
      <c r="BB280" s="510"/>
      <c r="BC280" s="510"/>
      <c r="BD280" s="510"/>
      <c r="BE280" s="510"/>
      <c r="BF280" s="510"/>
      <c r="BG280" s="510"/>
      <c r="BH280" s="510"/>
      <c r="BI280" s="510"/>
      <c r="BJ280" s="510"/>
      <c r="BK280" s="510"/>
      <c r="BL280" s="510"/>
      <c r="BM280" s="510"/>
      <c r="BN280" s="510"/>
      <c r="BO280" s="510"/>
      <c r="BP280" s="510"/>
      <c r="BQ280" s="510"/>
      <c r="BR280" s="510"/>
      <c r="BS280" s="510"/>
      <c r="BT280" s="510"/>
      <c r="BU280" s="510"/>
      <c r="BV280" s="510"/>
      <c r="BW280" s="510"/>
      <c r="BX280" s="510"/>
      <c r="BY280" s="510"/>
      <c r="BZ280" s="510"/>
      <c r="CA280" s="510"/>
      <c r="CB280" s="510"/>
      <c r="CC280" s="510"/>
      <c r="CD280" s="510"/>
      <c r="CE280" s="510"/>
      <c r="CF280" s="510"/>
      <c r="CG280" s="510"/>
      <c r="CH280" s="510"/>
      <c r="CI280" s="510"/>
      <c r="CJ280" s="510"/>
      <c r="CK280" s="510"/>
      <c r="CL280" s="510"/>
      <c r="CM280" s="510"/>
      <c r="CN280" s="510"/>
      <c r="CO280" s="510"/>
      <c r="CP280" s="510"/>
      <c r="CQ280" s="510"/>
      <c r="CR280" s="510"/>
      <c r="CS280" s="510"/>
      <c r="CT280" s="12"/>
    </row>
    <row r="281" spans="3:98" s="5" customFormat="1" ht="13" x14ac:dyDescent="0.3">
      <c r="C281" s="255"/>
      <c r="D281" s="3"/>
      <c r="E281" s="529"/>
      <c r="F281" s="529"/>
      <c r="G281" s="510"/>
      <c r="H281" s="510"/>
      <c r="I281" s="510"/>
      <c r="J281" s="510"/>
      <c r="K281" s="510"/>
      <c r="L281" s="510"/>
      <c r="M281" s="510"/>
      <c r="N281" s="510"/>
      <c r="O281" s="510"/>
      <c r="P281" s="510"/>
      <c r="Q281" s="510"/>
      <c r="R281" s="510"/>
      <c r="S281" s="510"/>
      <c r="T281" s="510"/>
      <c r="U281" s="510"/>
      <c r="V281" s="510"/>
      <c r="W281" s="510"/>
      <c r="X281" s="510"/>
      <c r="Y281" s="510"/>
      <c r="Z281" s="510"/>
      <c r="AA281" s="510"/>
      <c r="AB281" s="510"/>
      <c r="AC281" s="510"/>
      <c r="AD281" s="510"/>
      <c r="AE281" s="510"/>
      <c r="AF281" s="510"/>
      <c r="AG281" s="510"/>
      <c r="AH281" s="510"/>
      <c r="AI281" s="510"/>
      <c r="AJ281" s="510"/>
      <c r="AK281" s="510"/>
      <c r="AL281" s="510"/>
      <c r="AM281" s="510"/>
      <c r="AN281" s="510"/>
      <c r="AO281" s="510"/>
      <c r="AP281" s="510"/>
      <c r="AQ281" s="510"/>
      <c r="AR281" s="510"/>
      <c r="AS281" s="510"/>
      <c r="AT281" s="510"/>
      <c r="AU281" s="510"/>
      <c r="AV281" s="510"/>
      <c r="AW281" s="510"/>
      <c r="AX281" s="510"/>
      <c r="AY281" s="510"/>
      <c r="AZ281" s="510"/>
      <c r="BA281" s="510"/>
      <c r="BB281" s="510"/>
      <c r="BC281" s="510"/>
      <c r="BD281" s="510"/>
      <c r="BE281" s="510"/>
      <c r="BF281" s="510"/>
      <c r="BG281" s="510"/>
      <c r="BH281" s="510"/>
      <c r="BI281" s="510"/>
      <c r="BJ281" s="510"/>
      <c r="BK281" s="510"/>
      <c r="BL281" s="510"/>
      <c r="BM281" s="510"/>
      <c r="BN281" s="510"/>
      <c r="BO281" s="510"/>
      <c r="BP281" s="510"/>
      <c r="BQ281" s="510"/>
      <c r="BR281" s="510"/>
      <c r="BS281" s="510"/>
      <c r="BT281" s="510"/>
      <c r="BU281" s="510"/>
      <c r="BV281" s="510"/>
      <c r="BW281" s="510"/>
      <c r="BX281" s="510"/>
      <c r="BY281" s="510"/>
      <c r="BZ281" s="510"/>
      <c r="CA281" s="510"/>
      <c r="CB281" s="510"/>
      <c r="CC281" s="510"/>
      <c r="CD281" s="510"/>
      <c r="CE281" s="510"/>
      <c r="CF281" s="510"/>
      <c r="CG281" s="510"/>
      <c r="CH281" s="510"/>
      <c r="CI281" s="510"/>
      <c r="CJ281" s="510"/>
      <c r="CK281" s="510"/>
      <c r="CL281" s="510"/>
      <c r="CM281" s="510"/>
      <c r="CN281" s="510"/>
      <c r="CO281" s="510"/>
      <c r="CP281" s="510"/>
      <c r="CQ281" s="510"/>
      <c r="CR281" s="510"/>
      <c r="CS281" s="510"/>
      <c r="CT281" s="12"/>
    </row>
    <row r="282" spans="3:98" s="5" customFormat="1" ht="13" x14ac:dyDescent="0.3">
      <c r="C282" s="51"/>
      <c r="D282" s="3"/>
      <c r="E282" s="519"/>
      <c r="F282" s="519"/>
      <c r="G282" s="510"/>
      <c r="H282" s="510"/>
      <c r="I282" s="510"/>
      <c r="J282" s="510"/>
      <c r="K282" s="510"/>
      <c r="L282" s="510"/>
      <c r="M282" s="510"/>
      <c r="N282" s="510"/>
      <c r="O282" s="510"/>
      <c r="P282" s="510"/>
      <c r="Q282" s="510"/>
      <c r="R282" s="510"/>
      <c r="S282" s="510"/>
      <c r="T282" s="510"/>
      <c r="U282" s="510"/>
      <c r="V282" s="510"/>
      <c r="W282" s="510"/>
      <c r="X282" s="510"/>
      <c r="Y282" s="510"/>
      <c r="Z282" s="510"/>
      <c r="AA282" s="510"/>
      <c r="AB282" s="510"/>
      <c r="AC282" s="510"/>
      <c r="AD282" s="510"/>
      <c r="AE282" s="510"/>
      <c r="AF282" s="510"/>
      <c r="AG282" s="510"/>
      <c r="AH282" s="510"/>
      <c r="AI282" s="510"/>
      <c r="AJ282" s="510"/>
      <c r="AK282" s="510"/>
      <c r="AL282" s="510"/>
      <c r="AM282" s="510"/>
      <c r="AN282" s="510"/>
      <c r="AO282" s="510"/>
      <c r="AP282" s="510"/>
      <c r="AQ282" s="510"/>
      <c r="AR282" s="510"/>
      <c r="AS282" s="510"/>
      <c r="AT282" s="510"/>
      <c r="AU282" s="510"/>
      <c r="AV282" s="510"/>
      <c r="AW282" s="510"/>
      <c r="AX282" s="510"/>
      <c r="AY282" s="510"/>
      <c r="AZ282" s="510"/>
      <c r="BA282" s="510"/>
      <c r="BB282" s="510"/>
      <c r="BC282" s="510"/>
      <c r="BD282" s="510"/>
      <c r="BE282" s="510"/>
      <c r="BF282" s="510"/>
      <c r="BG282" s="510"/>
      <c r="BH282" s="510"/>
      <c r="BI282" s="510"/>
      <c r="BJ282" s="510"/>
      <c r="BK282" s="510"/>
      <c r="BL282" s="510"/>
      <c r="BM282" s="510"/>
      <c r="BN282" s="510"/>
      <c r="BO282" s="510"/>
      <c r="BP282" s="510"/>
      <c r="BQ282" s="510"/>
      <c r="BR282" s="510"/>
      <c r="BS282" s="510"/>
      <c r="BT282" s="510"/>
      <c r="BU282" s="510"/>
      <c r="BV282" s="510"/>
      <c r="BW282" s="510"/>
      <c r="BX282" s="510"/>
      <c r="BY282" s="510"/>
      <c r="BZ282" s="510"/>
      <c r="CA282" s="510"/>
      <c r="CB282" s="510"/>
      <c r="CC282" s="510"/>
      <c r="CD282" s="510"/>
      <c r="CE282" s="510"/>
      <c r="CF282" s="510"/>
      <c r="CG282" s="510"/>
      <c r="CH282" s="510"/>
      <c r="CI282" s="510"/>
      <c r="CJ282" s="510"/>
      <c r="CK282" s="510"/>
      <c r="CL282" s="510"/>
      <c r="CM282" s="510"/>
      <c r="CN282" s="510"/>
      <c r="CO282" s="510"/>
      <c r="CP282" s="510"/>
      <c r="CQ282" s="510"/>
      <c r="CR282" s="510"/>
      <c r="CS282" s="510"/>
      <c r="CT282" s="12"/>
    </row>
    <row r="283" spans="3:98" s="5" customFormat="1" ht="13" x14ac:dyDescent="0.3">
      <c r="C283" s="51"/>
      <c r="D283" s="3"/>
      <c r="E283" s="519"/>
      <c r="F283" s="519"/>
      <c r="G283" s="510"/>
      <c r="H283" s="510"/>
      <c r="I283" s="510"/>
      <c r="J283" s="510"/>
      <c r="K283" s="510"/>
      <c r="L283" s="510"/>
      <c r="M283" s="510"/>
      <c r="N283" s="510"/>
      <c r="O283" s="510"/>
      <c r="P283" s="510"/>
      <c r="Q283" s="510"/>
      <c r="R283" s="510"/>
      <c r="S283" s="510"/>
      <c r="T283" s="510"/>
      <c r="U283" s="510"/>
      <c r="V283" s="510"/>
      <c r="W283" s="510"/>
      <c r="X283" s="510"/>
      <c r="Y283" s="510"/>
      <c r="Z283" s="510"/>
      <c r="AA283" s="510"/>
      <c r="AB283" s="510"/>
      <c r="AC283" s="510"/>
      <c r="AD283" s="510"/>
      <c r="AE283" s="510"/>
      <c r="AF283" s="510"/>
      <c r="AG283" s="510"/>
      <c r="AH283" s="510"/>
      <c r="AI283" s="510"/>
      <c r="AJ283" s="510"/>
      <c r="AK283" s="510"/>
      <c r="AL283" s="510"/>
      <c r="AM283" s="510"/>
      <c r="AN283" s="510"/>
      <c r="AO283" s="510"/>
      <c r="AP283" s="510"/>
      <c r="AQ283" s="510"/>
      <c r="AR283" s="510"/>
      <c r="AS283" s="510"/>
      <c r="AT283" s="510"/>
      <c r="AU283" s="510"/>
      <c r="AV283" s="510"/>
      <c r="AW283" s="510"/>
      <c r="AX283" s="510"/>
      <c r="AY283" s="510"/>
      <c r="AZ283" s="510"/>
      <c r="BA283" s="510"/>
      <c r="BB283" s="510"/>
      <c r="BC283" s="510"/>
      <c r="BD283" s="510"/>
      <c r="BE283" s="510"/>
      <c r="BF283" s="510"/>
      <c r="BG283" s="510"/>
      <c r="BH283" s="510"/>
      <c r="BI283" s="510"/>
      <c r="BJ283" s="510"/>
      <c r="BK283" s="510"/>
      <c r="BL283" s="510"/>
      <c r="BM283" s="510"/>
      <c r="BN283" s="510"/>
      <c r="BO283" s="510"/>
      <c r="BP283" s="510"/>
      <c r="BQ283" s="510"/>
      <c r="BR283" s="510"/>
      <c r="BS283" s="510"/>
      <c r="BT283" s="510"/>
      <c r="BU283" s="510"/>
      <c r="BV283" s="510"/>
      <c r="BW283" s="510"/>
      <c r="BX283" s="510"/>
      <c r="BY283" s="510"/>
      <c r="BZ283" s="510"/>
      <c r="CA283" s="510"/>
      <c r="CB283" s="510"/>
      <c r="CC283" s="510"/>
      <c r="CD283" s="510"/>
      <c r="CE283" s="510"/>
      <c r="CF283" s="510"/>
      <c r="CG283" s="510"/>
      <c r="CH283" s="510"/>
      <c r="CI283" s="510"/>
      <c r="CJ283" s="510"/>
      <c r="CK283" s="510"/>
      <c r="CL283" s="510"/>
      <c r="CM283" s="510"/>
      <c r="CN283" s="510"/>
      <c r="CO283" s="510"/>
      <c r="CP283" s="510"/>
      <c r="CQ283" s="510"/>
      <c r="CR283" s="510"/>
      <c r="CS283" s="510"/>
      <c r="CT283" s="12"/>
    </row>
    <row r="284" spans="3:98" customFormat="1" ht="15.5" hidden="1" x14ac:dyDescent="0.35">
      <c r="C284" s="78" t="s">
        <v>154</v>
      </c>
      <c r="D284" s="35"/>
      <c r="E284" s="497"/>
      <c r="F284" s="497"/>
      <c r="G284" s="498"/>
      <c r="H284" s="498"/>
      <c r="I284" s="498"/>
      <c r="J284" s="498"/>
      <c r="K284" s="498"/>
      <c r="L284" s="498"/>
      <c r="M284" s="498"/>
      <c r="N284" s="498"/>
      <c r="O284" s="498"/>
      <c r="P284" s="498"/>
      <c r="Q284" s="498"/>
      <c r="R284" s="498"/>
      <c r="S284" s="498"/>
      <c r="T284" s="498"/>
      <c r="U284" s="498"/>
      <c r="V284" s="498"/>
      <c r="W284" s="498"/>
      <c r="X284" s="498"/>
      <c r="Y284" s="498"/>
      <c r="Z284" s="498"/>
      <c r="AA284" s="498"/>
      <c r="AB284" s="498"/>
      <c r="AC284" s="498"/>
      <c r="AD284" s="498"/>
      <c r="AE284" s="498"/>
      <c r="AF284" s="498"/>
      <c r="AG284" s="498"/>
      <c r="AH284" s="498"/>
      <c r="AI284" s="498"/>
      <c r="AJ284" s="498"/>
      <c r="AK284" s="498"/>
      <c r="AL284" s="498"/>
      <c r="AM284" s="498"/>
      <c r="AN284" s="498"/>
      <c r="AO284" s="498"/>
      <c r="AP284" s="498"/>
      <c r="AQ284" s="498"/>
      <c r="AR284" s="498"/>
      <c r="AS284" s="498"/>
      <c r="AT284" s="498"/>
      <c r="AU284" s="498"/>
      <c r="AV284" s="498"/>
      <c r="AW284" s="498"/>
      <c r="AX284" s="498"/>
      <c r="AY284" s="498"/>
      <c r="AZ284" s="498"/>
      <c r="BA284" s="498"/>
      <c r="BB284" s="498"/>
      <c r="BC284" s="498"/>
      <c r="BD284" s="498"/>
      <c r="BE284" s="498"/>
      <c r="BF284" s="498"/>
      <c r="BG284" s="498"/>
      <c r="BH284" s="498"/>
      <c r="BI284" s="498"/>
      <c r="BJ284" s="498"/>
      <c r="BK284" s="498"/>
      <c r="BL284" s="498"/>
      <c r="BM284" s="498"/>
      <c r="BN284" s="498"/>
      <c r="BO284" s="498"/>
      <c r="BP284" s="498"/>
      <c r="BQ284" s="498"/>
      <c r="BR284" s="498"/>
      <c r="BS284" s="498"/>
      <c r="BT284" s="498"/>
      <c r="BU284" s="498"/>
      <c r="BV284" s="498"/>
      <c r="BW284" s="498"/>
      <c r="BX284" s="498"/>
      <c r="BY284" s="498"/>
      <c r="BZ284" s="498"/>
      <c r="CA284" s="498"/>
      <c r="CB284" s="498"/>
      <c r="CC284" s="498"/>
      <c r="CD284" s="498"/>
      <c r="CE284" s="498"/>
      <c r="CF284" s="498"/>
      <c r="CG284" s="498"/>
      <c r="CH284" s="498"/>
      <c r="CI284" s="498"/>
      <c r="CJ284" s="498"/>
      <c r="CK284" s="498"/>
      <c r="CL284" s="498"/>
      <c r="CM284" s="498"/>
      <c r="CN284" s="498"/>
      <c r="CO284" s="498"/>
      <c r="CP284" s="498"/>
      <c r="CQ284" s="498"/>
      <c r="CR284" s="498"/>
      <c r="CS284" s="498"/>
    </row>
    <row r="285" spans="3:98" customFormat="1" hidden="1" x14ac:dyDescent="0.35">
      <c r="C285" s="90"/>
      <c r="D285" s="3"/>
      <c r="E285" s="497"/>
      <c r="F285" s="497"/>
      <c r="G285" s="498"/>
      <c r="H285" s="498"/>
      <c r="I285" s="498"/>
      <c r="J285" s="498"/>
      <c r="K285" s="498"/>
      <c r="L285" s="498"/>
      <c r="M285" s="498"/>
      <c r="N285" s="498"/>
      <c r="O285" s="498"/>
      <c r="P285" s="498"/>
      <c r="Q285" s="498"/>
      <c r="R285" s="498"/>
      <c r="S285" s="498"/>
      <c r="T285" s="498"/>
      <c r="U285" s="498"/>
      <c r="V285" s="498"/>
      <c r="W285" s="498"/>
      <c r="X285" s="498"/>
      <c r="Y285" s="498"/>
      <c r="Z285" s="498"/>
      <c r="AA285" s="498"/>
      <c r="AB285" s="498"/>
      <c r="AC285" s="498"/>
      <c r="AD285" s="498"/>
      <c r="AE285" s="498"/>
      <c r="AF285" s="498"/>
      <c r="AG285" s="498"/>
      <c r="AH285" s="498"/>
      <c r="AI285" s="498"/>
      <c r="AJ285" s="498"/>
      <c r="AK285" s="498"/>
      <c r="AL285" s="498"/>
      <c r="AM285" s="498"/>
      <c r="AN285" s="498"/>
      <c r="AO285" s="498"/>
      <c r="AP285" s="498"/>
      <c r="AQ285" s="498"/>
      <c r="AR285" s="498"/>
      <c r="AS285" s="498"/>
      <c r="AT285" s="498"/>
      <c r="AU285" s="498"/>
      <c r="AV285" s="498"/>
      <c r="AW285" s="498"/>
      <c r="AX285" s="498"/>
      <c r="AY285" s="498"/>
      <c r="AZ285" s="498"/>
      <c r="BA285" s="498"/>
      <c r="BB285" s="498"/>
      <c r="BC285" s="498"/>
      <c r="BD285" s="498"/>
      <c r="BE285" s="498"/>
      <c r="BF285" s="498"/>
      <c r="BG285" s="498"/>
      <c r="BH285" s="498"/>
      <c r="BI285" s="498"/>
      <c r="BJ285" s="498"/>
      <c r="BK285" s="498"/>
      <c r="BL285" s="498"/>
      <c r="BM285" s="498"/>
      <c r="BN285" s="498"/>
      <c r="BO285" s="498"/>
      <c r="BP285" s="498"/>
      <c r="BQ285" s="498"/>
      <c r="BR285" s="498"/>
      <c r="BS285" s="498"/>
      <c r="BT285" s="498"/>
      <c r="BU285" s="498"/>
      <c r="BV285" s="498"/>
      <c r="BW285" s="498"/>
      <c r="BX285" s="498"/>
      <c r="BY285" s="498"/>
      <c r="BZ285" s="498"/>
      <c r="CA285" s="498"/>
      <c r="CB285" s="498"/>
      <c r="CC285" s="498"/>
      <c r="CD285" s="498"/>
      <c r="CE285" s="498"/>
      <c r="CF285" s="498"/>
      <c r="CG285" s="498"/>
      <c r="CH285" s="498"/>
      <c r="CI285" s="498"/>
      <c r="CJ285" s="498"/>
      <c r="CK285" s="498"/>
      <c r="CL285" s="498"/>
      <c r="CM285" s="498"/>
      <c r="CN285" s="498"/>
      <c r="CO285" s="498"/>
      <c r="CP285" s="498"/>
      <c r="CQ285" s="498"/>
      <c r="CR285" s="498"/>
      <c r="CS285" s="498"/>
    </row>
    <row r="286" spans="3:98" customFormat="1" hidden="1" x14ac:dyDescent="0.35">
      <c r="C286" s="91"/>
      <c r="D286" s="3"/>
      <c r="E286" s="497"/>
      <c r="F286" s="497"/>
      <c r="G286" s="498"/>
      <c r="H286" s="498"/>
      <c r="I286" s="498"/>
      <c r="J286" s="498"/>
      <c r="K286" s="498"/>
      <c r="L286" s="498"/>
      <c r="M286" s="498"/>
      <c r="N286" s="498"/>
      <c r="O286" s="498"/>
      <c r="P286" s="498"/>
      <c r="Q286" s="498"/>
      <c r="R286" s="498"/>
      <c r="S286" s="498"/>
      <c r="T286" s="498"/>
      <c r="U286" s="498"/>
      <c r="V286" s="498"/>
      <c r="W286" s="498"/>
      <c r="X286" s="498"/>
      <c r="Y286" s="498"/>
      <c r="Z286" s="498"/>
      <c r="AA286" s="498"/>
      <c r="AB286" s="498"/>
      <c r="AC286" s="498"/>
      <c r="AD286" s="498"/>
      <c r="AE286" s="498"/>
      <c r="AF286" s="498"/>
      <c r="AG286" s="498"/>
      <c r="AH286" s="498"/>
      <c r="AI286" s="498"/>
      <c r="AJ286" s="498"/>
      <c r="AK286" s="498"/>
      <c r="AL286" s="498"/>
      <c r="AM286" s="498"/>
      <c r="AN286" s="498"/>
      <c r="AO286" s="498"/>
      <c r="AP286" s="498"/>
      <c r="AQ286" s="498"/>
      <c r="AR286" s="498"/>
      <c r="AS286" s="498"/>
      <c r="AT286" s="498"/>
      <c r="AU286" s="498"/>
      <c r="AV286" s="498"/>
      <c r="AW286" s="498"/>
      <c r="AX286" s="498"/>
      <c r="AY286" s="498"/>
      <c r="AZ286" s="498"/>
      <c r="BA286" s="498"/>
      <c r="BB286" s="498"/>
      <c r="BC286" s="498"/>
      <c r="BD286" s="498"/>
      <c r="BE286" s="498"/>
      <c r="BF286" s="498"/>
      <c r="BG286" s="498"/>
      <c r="BH286" s="498"/>
      <c r="BI286" s="498"/>
      <c r="BJ286" s="498"/>
      <c r="BK286" s="498"/>
      <c r="BL286" s="498"/>
      <c r="BM286" s="498"/>
      <c r="BN286" s="498"/>
      <c r="BO286" s="498"/>
      <c r="BP286" s="498"/>
      <c r="BQ286" s="498"/>
      <c r="BR286" s="498"/>
      <c r="BS286" s="498"/>
      <c r="BT286" s="498"/>
      <c r="BU286" s="498"/>
      <c r="BV286" s="498"/>
      <c r="BW286" s="498"/>
      <c r="BX286" s="498"/>
      <c r="BY286" s="498"/>
      <c r="BZ286" s="498"/>
      <c r="CA286" s="498"/>
      <c r="CB286" s="498"/>
      <c r="CC286" s="498"/>
      <c r="CD286" s="498"/>
      <c r="CE286" s="498"/>
      <c r="CF286" s="498"/>
      <c r="CG286" s="498"/>
      <c r="CH286" s="498"/>
      <c r="CI286" s="498"/>
      <c r="CJ286" s="498"/>
      <c r="CK286" s="498"/>
      <c r="CL286" s="498"/>
      <c r="CM286" s="498"/>
      <c r="CN286" s="498"/>
      <c r="CO286" s="498"/>
      <c r="CP286" s="498"/>
      <c r="CQ286" s="498"/>
      <c r="CR286" s="498"/>
      <c r="CS286" s="498"/>
    </row>
    <row r="287" spans="3:98" customFormat="1" ht="26.5" hidden="1" x14ac:dyDescent="0.35">
      <c r="C287" s="92" t="s">
        <v>188</v>
      </c>
      <c r="D287" s="3"/>
      <c r="E287" s="497"/>
      <c r="F287" s="497"/>
      <c r="G287" s="498"/>
      <c r="H287" s="498"/>
      <c r="I287" s="498"/>
      <c r="J287" s="498"/>
      <c r="K287" s="498"/>
      <c r="L287" s="498"/>
      <c r="M287" s="498"/>
      <c r="N287" s="498"/>
      <c r="O287" s="498"/>
      <c r="P287" s="498"/>
      <c r="Q287" s="498"/>
      <c r="R287" s="498"/>
      <c r="S287" s="498"/>
      <c r="T287" s="498"/>
      <c r="U287" s="498"/>
      <c r="V287" s="498"/>
      <c r="W287" s="498"/>
      <c r="X287" s="498"/>
      <c r="Y287" s="498"/>
      <c r="Z287" s="498"/>
      <c r="AA287" s="498"/>
      <c r="AB287" s="498"/>
      <c r="AC287" s="498"/>
      <c r="AD287" s="498"/>
      <c r="AE287" s="498"/>
      <c r="AF287" s="498"/>
      <c r="AG287" s="498"/>
      <c r="AH287" s="498"/>
      <c r="AI287" s="498"/>
      <c r="AJ287" s="498"/>
      <c r="AK287" s="498"/>
      <c r="AL287" s="498"/>
      <c r="AM287" s="498"/>
      <c r="AN287" s="498"/>
      <c r="AO287" s="498"/>
      <c r="AP287" s="498"/>
      <c r="AQ287" s="498"/>
      <c r="AR287" s="498"/>
      <c r="AS287" s="498"/>
      <c r="AT287" s="498"/>
      <c r="AU287" s="498"/>
      <c r="AV287" s="498"/>
      <c r="AW287" s="498"/>
      <c r="AX287" s="498"/>
      <c r="AY287" s="498"/>
      <c r="AZ287" s="498"/>
      <c r="BA287" s="498"/>
      <c r="BB287" s="498"/>
      <c r="BC287" s="498"/>
      <c r="BD287" s="498"/>
      <c r="BE287" s="498"/>
      <c r="BF287" s="498"/>
      <c r="BG287" s="498"/>
      <c r="BH287" s="498"/>
      <c r="BI287" s="498"/>
      <c r="BJ287" s="498"/>
      <c r="BK287" s="498"/>
      <c r="BL287" s="498"/>
      <c r="BM287" s="498"/>
      <c r="BN287" s="498"/>
      <c r="BO287" s="498"/>
      <c r="BP287" s="498"/>
      <c r="BQ287" s="498"/>
      <c r="BR287" s="498"/>
      <c r="BS287" s="498"/>
      <c r="BT287" s="498"/>
      <c r="BU287" s="498"/>
      <c r="BV287" s="498"/>
      <c r="BW287" s="498"/>
      <c r="BX287" s="498"/>
      <c r="BY287" s="498"/>
      <c r="BZ287" s="498"/>
      <c r="CA287" s="498"/>
      <c r="CB287" s="498"/>
      <c r="CC287" s="498"/>
      <c r="CD287" s="498"/>
      <c r="CE287" s="498"/>
      <c r="CF287" s="498"/>
      <c r="CG287" s="498"/>
      <c r="CH287" s="498"/>
      <c r="CI287" s="498"/>
      <c r="CJ287" s="498"/>
      <c r="CK287" s="498"/>
      <c r="CL287" s="498"/>
      <c r="CM287" s="498"/>
      <c r="CN287" s="498"/>
      <c r="CO287" s="498"/>
      <c r="CP287" s="498"/>
      <c r="CQ287" s="498"/>
      <c r="CR287" s="498"/>
      <c r="CS287" s="498"/>
    </row>
    <row r="288" spans="3:98" hidden="1" x14ac:dyDescent="0.35">
      <c r="C288" s="180" t="str">
        <f>O.5!$C$244&amp;" with "&amp; 'S&amp;S'!$D$5*100 &amp; "% increase"</f>
        <v>A. Total investment costs with 1% increase</v>
      </c>
      <c r="E288" s="505">
        <f>G288+NPV(G.Asm!$F$76,H288:INDEX(H288:CS288,RP))</f>
        <v>0</v>
      </c>
      <c r="F288" s="505">
        <f t="shared" ref="F288:F293" si="139">SUMIF($G$4:$CS$4,"&lt;="&amp;RP,G288:CS288)</f>
        <v>0</v>
      </c>
      <c r="G288" s="66">
        <f>-SUM(O.5!G$244,O.5!G$255)*(1+'S&amp;S'!$F10)+SUM(O.5!G$245,O.5!G$256)*IF(O.5!$C$38="Depreciation",(1+'S&amp;S'!$F10),1)-SUM(O.5!G$246,O.5!G$257)+O.5!G$247</f>
        <v>0</v>
      </c>
      <c r="H288" s="66">
        <f>-SUM(O.5!H$244,O.5!H$255)*(1+'S&amp;S'!$F10)+SUM(O.5!H$245,O.5!H$256)*IF(O.5!$C$38="Depreciation",(1+'S&amp;S'!$F10),1)-SUM(O.5!H$246,O.5!H$257)+O.5!H$247</f>
        <v>0</v>
      </c>
      <c r="I288" s="66">
        <f>-SUM(O.5!I$244,O.5!I$255)*(1+'S&amp;S'!$F10)+SUM(O.5!I$245,O.5!I$256)*IF(O.5!$C$38="Depreciation",(1+'S&amp;S'!$F10),1)-SUM(O.5!I$246,O.5!I$257)+O.5!I$247</f>
        <v>0</v>
      </c>
      <c r="J288" s="66">
        <f>-SUM(O.5!J$244,O.5!J$255)*(1+'S&amp;S'!$F10)+SUM(O.5!J$245,O.5!J$256)*IF(O.5!$C$38="Depreciation",(1+'S&amp;S'!$F10),1)-SUM(O.5!J$246,O.5!J$257)+O.5!J$247</f>
        <v>0</v>
      </c>
      <c r="K288" s="66">
        <f>-SUM(O.5!K$244,O.5!K$255)*(1+'S&amp;S'!$F10)+SUM(O.5!K$245,O.5!K$256)*IF(O.5!$C$38="Depreciation",(1+'S&amp;S'!$F10),1)-SUM(O.5!K$246,O.5!K$257)+O.5!K$247</f>
        <v>0</v>
      </c>
      <c r="L288" s="66">
        <f>-SUM(O.5!L$244,O.5!L$255)*(1+'S&amp;S'!$F10)+SUM(O.5!L$245,O.5!L$256)*IF(O.5!$C$38="Depreciation",(1+'S&amp;S'!$F10),1)-SUM(O.5!L$246,O.5!L$257)+O.5!L$247</f>
        <v>0</v>
      </c>
      <c r="M288" s="66">
        <f>-SUM(O.5!M$244,O.5!M$255)*(1+'S&amp;S'!$F10)+SUM(O.5!M$245,O.5!M$256)*IF(O.5!$C$38="Depreciation",(1+'S&amp;S'!$F10),1)-SUM(O.5!M$246,O.5!M$257)+O.5!M$247</f>
        <v>0</v>
      </c>
      <c r="N288" s="66">
        <f>-SUM(O.5!N$244,O.5!N$255)*(1+'S&amp;S'!$F10)+SUM(O.5!N$245,O.5!N$256)*IF(O.5!$C$38="Depreciation",(1+'S&amp;S'!$F10),1)-SUM(O.5!N$246,O.5!N$257)+O.5!N$247</f>
        <v>0</v>
      </c>
      <c r="O288" s="66">
        <f>-SUM(O.5!O$244,O.5!O$255)*(1+'S&amp;S'!$F10)+SUM(O.5!O$245,O.5!O$256)*IF(O.5!$C$38="Depreciation",(1+'S&amp;S'!$F10),1)-SUM(O.5!O$246,O.5!O$257)+O.5!O$247</f>
        <v>0</v>
      </c>
      <c r="P288" s="66">
        <f>-SUM(O.5!P$244,O.5!P$255)*(1+'S&amp;S'!$F10)+SUM(O.5!P$245,O.5!P$256)*IF(O.5!$C$38="Depreciation",(1+'S&amp;S'!$F10),1)-SUM(O.5!P$246,O.5!P$257)+O.5!P$247</f>
        <v>0</v>
      </c>
      <c r="Q288" s="66">
        <f>-SUM(O.5!Q$244,O.5!Q$255)*(1+'S&amp;S'!$F10)+SUM(O.5!Q$245,O.5!Q$256)*IF(O.5!$C$38="Depreciation",(1+'S&amp;S'!$F10),1)-SUM(O.5!Q$246,O.5!Q$257)+O.5!Q$247</f>
        <v>0</v>
      </c>
      <c r="R288" s="66">
        <f>-SUM(O.5!R$244,O.5!R$255)*(1+'S&amp;S'!$F10)+SUM(O.5!R$245,O.5!R$256)*IF(O.5!$C$38="Depreciation",(1+'S&amp;S'!$F10),1)-SUM(O.5!R$246,O.5!R$257)+O.5!R$247</f>
        <v>0</v>
      </c>
      <c r="S288" s="66">
        <f>-SUM(O.5!S$244,O.5!S$255)*(1+'S&amp;S'!$F10)+SUM(O.5!S$245,O.5!S$256)*IF(O.5!$C$38="Depreciation",(1+'S&amp;S'!$F10),1)-SUM(O.5!S$246,O.5!S$257)+O.5!S$247</f>
        <v>0</v>
      </c>
      <c r="T288" s="66">
        <f>-SUM(O.5!T$244,O.5!T$255)*(1+'S&amp;S'!$F10)+SUM(O.5!T$245,O.5!T$256)*IF(O.5!$C$38="Depreciation",(1+'S&amp;S'!$F10),1)-SUM(O.5!T$246,O.5!T$257)+O.5!T$247</f>
        <v>0</v>
      </c>
      <c r="U288" s="66">
        <f>-SUM(O.5!U$244,O.5!U$255)*(1+'S&amp;S'!$F10)+SUM(O.5!U$245,O.5!U$256)*IF(O.5!$C$38="Depreciation",(1+'S&amp;S'!$F10),1)-SUM(O.5!U$246,O.5!U$257)+O.5!U$247</f>
        <v>0</v>
      </c>
      <c r="V288" s="66">
        <f>-SUM(O.5!V$244,O.5!V$255)*(1+'S&amp;S'!$F10)+SUM(O.5!V$245,O.5!V$256)*IF(O.5!$C$38="Depreciation",(1+'S&amp;S'!$F10),1)-SUM(O.5!V$246,O.5!V$257)+O.5!V$247</f>
        <v>0</v>
      </c>
      <c r="W288" s="66">
        <f>-SUM(O.5!W$244,O.5!W$255)*(1+'S&amp;S'!$F10)+SUM(O.5!W$245,O.5!W$256)*IF(O.5!$C$38="Depreciation",(1+'S&amp;S'!$F10),1)-SUM(O.5!W$246,O.5!W$257)+O.5!W$247</f>
        <v>0</v>
      </c>
      <c r="X288" s="66">
        <f>-SUM(O.5!X$244,O.5!X$255)*(1+'S&amp;S'!$F10)+SUM(O.5!X$245,O.5!X$256)*IF(O.5!$C$38="Depreciation",(1+'S&amp;S'!$F10),1)-SUM(O.5!X$246,O.5!X$257)+O.5!X$247</f>
        <v>0</v>
      </c>
      <c r="Y288" s="66">
        <f>-SUM(O.5!Y$244,O.5!Y$255)*(1+'S&amp;S'!$F10)+SUM(O.5!Y$245,O.5!Y$256)*IF(O.5!$C$38="Depreciation",(1+'S&amp;S'!$F10),1)-SUM(O.5!Y$246,O.5!Y$257)+O.5!Y$247</f>
        <v>0</v>
      </c>
      <c r="Z288" s="66">
        <f>-SUM(O.5!Z$244,O.5!Z$255)*(1+'S&amp;S'!$F10)+SUM(O.5!Z$245,O.5!Z$256)*IF(O.5!$C$38="Depreciation",(1+'S&amp;S'!$F10),1)-SUM(O.5!Z$246,O.5!Z$257)+O.5!Z$247</f>
        <v>0</v>
      </c>
      <c r="AA288" s="66">
        <f>-SUM(O.5!AA$244,O.5!AA$255)*(1+'S&amp;S'!$F10)+SUM(O.5!AA$245,O.5!AA$256)*IF(O.5!$C$38="Depreciation",(1+'S&amp;S'!$F10),1)-SUM(O.5!AA$246,O.5!AA$257)+O.5!AA$247</f>
        <v>0</v>
      </c>
      <c r="AB288" s="66">
        <f>-SUM(O.5!AB$244,O.5!AB$255)*(1+'S&amp;S'!$F10)+SUM(O.5!AB$245,O.5!AB$256)*IF(O.5!$C$38="Depreciation",(1+'S&amp;S'!$F10),1)-SUM(O.5!AB$246,O.5!AB$257)+O.5!AB$247</f>
        <v>0</v>
      </c>
      <c r="AC288" s="66">
        <f>-SUM(O.5!AC$244,O.5!AC$255)*(1+'S&amp;S'!$F10)+SUM(O.5!AC$245,O.5!AC$256)*IF(O.5!$C$38="Depreciation",(1+'S&amp;S'!$F10),1)-SUM(O.5!AC$246,O.5!AC$257)+O.5!AC$247</f>
        <v>0</v>
      </c>
      <c r="AD288" s="66">
        <f>-SUM(O.5!AD$244,O.5!AD$255)*(1+'S&amp;S'!$F10)+SUM(O.5!AD$245,O.5!AD$256)*IF(O.5!$C$38="Depreciation",(1+'S&amp;S'!$F10),1)-SUM(O.5!AD$246,O.5!AD$257)+O.5!AD$247</f>
        <v>0</v>
      </c>
      <c r="AE288" s="66">
        <f>-SUM(O.5!AE$244,O.5!AE$255)*(1+'S&amp;S'!$F10)+SUM(O.5!AE$245,O.5!AE$256)*IF(O.5!$C$38="Depreciation",(1+'S&amp;S'!$F10),1)-SUM(O.5!AE$246,O.5!AE$257)+O.5!AE$247</f>
        <v>0</v>
      </c>
      <c r="AF288" s="66">
        <f>-SUM(O.5!AF$244,O.5!AF$255)*(1+'S&amp;S'!$F10)+SUM(O.5!AF$245,O.5!AF$256)*IF(O.5!$C$38="Depreciation",(1+'S&amp;S'!$F10),1)-SUM(O.5!AF$246,O.5!AF$257)+O.5!AF$247</f>
        <v>0</v>
      </c>
      <c r="AG288" s="66">
        <f>-SUM(O.5!AG$244,O.5!AG$255)*(1+'S&amp;S'!$F10)+SUM(O.5!AG$245,O.5!AG$256)*IF(O.5!$C$38="Depreciation",(1+'S&amp;S'!$F10),1)-SUM(O.5!AG$246,O.5!AG$257)+O.5!AG$247</f>
        <v>0</v>
      </c>
      <c r="AH288" s="66">
        <f>-SUM(O.5!AH$244,O.5!AH$255)*(1+'S&amp;S'!$F10)+SUM(O.5!AH$245,O.5!AH$256)*IF(O.5!$C$38="Depreciation",(1+'S&amp;S'!$F10),1)-SUM(O.5!AH$246,O.5!AH$257)+O.5!AH$247</f>
        <v>0</v>
      </c>
      <c r="AI288" s="66">
        <f>-SUM(O.5!AI$244,O.5!AI$255)*(1+'S&amp;S'!$F10)+SUM(O.5!AI$245,O.5!AI$256)*IF(O.5!$C$38="Depreciation",(1+'S&amp;S'!$F10),1)-SUM(O.5!AI$246,O.5!AI$257)+O.5!AI$247</f>
        <v>0</v>
      </c>
      <c r="AJ288" s="66">
        <f>-SUM(O.5!AJ$244,O.5!AJ$255)*(1+'S&amp;S'!$F10)+SUM(O.5!AJ$245,O.5!AJ$256)*IF(O.5!$C$38="Depreciation",(1+'S&amp;S'!$F10),1)-SUM(O.5!AJ$246,O.5!AJ$257)+O.5!AJ$247</f>
        <v>0</v>
      </c>
      <c r="AK288" s="66">
        <f>-SUM(O.5!AK$244,O.5!AK$255)*(1+'S&amp;S'!$F10)+SUM(O.5!AK$245,O.5!AK$256)*IF(O.5!$C$38="Depreciation",(1+'S&amp;S'!$F10),1)-SUM(O.5!AK$246,O.5!AK$257)+O.5!AK$247</f>
        <v>0</v>
      </c>
      <c r="AL288" s="66">
        <f>-SUM(O.5!AL$244,O.5!AL$255)*(1+'S&amp;S'!$F10)+SUM(O.5!AL$245,O.5!AL$256)*IF(O.5!$C$38="Depreciation",(1+'S&amp;S'!$F10),1)-SUM(O.5!AL$246,O.5!AL$257)+O.5!AL$247</f>
        <v>0</v>
      </c>
      <c r="AM288" s="66">
        <f>-SUM(O.5!AM$244,O.5!AM$255)*(1+'S&amp;S'!$F10)+SUM(O.5!AM$245,O.5!AM$256)*IF(O.5!$C$38="Depreciation",(1+'S&amp;S'!$F10),1)-SUM(O.5!AM$246,O.5!AM$257)+O.5!AM$247</f>
        <v>0</v>
      </c>
      <c r="AN288" s="66">
        <f>-SUM(O.5!AN$244,O.5!AN$255)*(1+'S&amp;S'!$F10)+SUM(O.5!AN$245,O.5!AN$256)*IF(O.5!$C$38="Depreciation",(1+'S&amp;S'!$F10),1)-SUM(O.5!AN$246,O.5!AN$257)+O.5!AN$247</f>
        <v>0</v>
      </c>
      <c r="AO288" s="66">
        <f>-SUM(O.5!AO$244,O.5!AO$255)*(1+'S&amp;S'!$F10)+SUM(O.5!AO$245,O.5!AO$256)*IF(O.5!$C$38="Depreciation",(1+'S&amp;S'!$F10),1)-SUM(O.5!AO$246,O.5!AO$257)+O.5!AO$247</f>
        <v>0</v>
      </c>
      <c r="AP288" s="66">
        <f>-SUM(O.5!AP$244,O.5!AP$255)*(1+'S&amp;S'!$F10)+SUM(O.5!AP$245,O.5!AP$256)*IF(O.5!$C$38="Depreciation",(1+'S&amp;S'!$F10),1)-SUM(O.5!AP$246,O.5!AP$257)+O.5!AP$247</f>
        <v>0</v>
      </c>
      <c r="AQ288" s="66">
        <f>-SUM(O.5!AQ$244,O.5!AQ$255)*(1+'S&amp;S'!$F10)+SUM(O.5!AQ$245,O.5!AQ$256)*IF(O.5!$C$38="Depreciation",(1+'S&amp;S'!$F10),1)-SUM(O.5!AQ$246,O.5!AQ$257)+O.5!AQ$247</f>
        <v>0</v>
      </c>
      <c r="AR288" s="66">
        <f>-SUM(O.5!AR$244,O.5!AR$255)*(1+'S&amp;S'!$F10)+SUM(O.5!AR$245,O.5!AR$256)*IF(O.5!$C$38="Depreciation",(1+'S&amp;S'!$F10),1)-SUM(O.5!AR$246,O.5!AR$257)+O.5!AR$247</f>
        <v>0</v>
      </c>
      <c r="AS288" s="66">
        <f>-SUM(O.5!AS$244,O.5!AS$255)*(1+'S&amp;S'!$F10)+SUM(O.5!AS$245,O.5!AS$256)*IF(O.5!$C$38="Depreciation",(1+'S&amp;S'!$F10),1)-SUM(O.5!AS$246,O.5!AS$257)+O.5!AS$247</f>
        <v>0</v>
      </c>
      <c r="AT288" s="66">
        <f>-SUM(O.5!AT$244,O.5!AT$255)*(1+'S&amp;S'!$F10)+SUM(O.5!AT$245,O.5!AT$256)*IF(O.5!$C$38="Depreciation",(1+'S&amp;S'!$F10),1)-SUM(O.5!AT$246,O.5!AT$257)+O.5!AT$247</f>
        <v>0</v>
      </c>
      <c r="AU288" s="66">
        <f>-SUM(O.5!AU$244,O.5!AU$255)*(1+'S&amp;S'!$F10)+SUM(O.5!AU$245,O.5!AU$256)*IF(O.5!$C$38="Depreciation",(1+'S&amp;S'!$F10),1)-SUM(O.5!AU$246,O.5!AU$257)+O.5!AU$247</f>
        <v>0</v>
      </c>
      <c r="AV288" s="66">
        <f>-SUM(O.5!AV$244,O.5!AV$255)*(1+'S&amp;S'!$F10)+SUM(O.5!AV$245,O.5!AV$256)*IF(O.5!$C$38="Depreciation",(1+'S&amp;S'!$F10),1)-SUM(O.5!AV$246,O.5!AV$257)+O.5!AV$247</f>
        <v>0</v>
      </c>
      <c r="AW288" s="66">
        <f>-SUM(O.5!AW$244,O.5!AW$255)*(1+'S&amp;S'!$F10)+SUM(O.5!AW$245,O.5!AW$256)*IF(O.5!$C$38="Depreciation",(1+'S&amp;S'!$F10),1)-SUM(O.5!AW$246,O.5!AW$257)+O.5!AW$247</f>
        <v>0</v>
      </c>
      <c r="AX288" s="66">
        <f>-SUM(O.5!AX$244,O.5!AX$255)*(1+'S&amp;S'!$F10)+SUM(O.5!AX$245,O.5!AX$256)*IF(O.5!$C$38="Depreciation",(1+'S&amp;S'!$F10),1)-SUM(O.5!AX$246,O.5!AX$257)+O.5!AX$247</f>
        <v>0</v>
      </c>
      <c r="AY288" s="66">
        <f>-SUM(O.5!AY$244,O.5!AY$255)*(1+'S&amp;S'!$F10)+SUM(O.5!AY$245,O.5!AY$256)*IF(O.5!$C$38="Depreciation",(1+'S&amp;S'!$F10),1)-SUM(O.5!AY$246,O.5!AY$257)+O.5!AY$247</f>
        <v>0</v>
      </c>
      <c r="AZ288" s="66">
        <f>-SUM(O.5!AZ$244,O.5!AZ$255)*(1+'S&amp;S'!$F10)+SUM(O.5!AZ$245,O.5!AZ$256)*IF(O.5!$C$38="Depreciation",(1+'S&amp;S'!$F10),1)-SUM(O.5!AZ$246,O.5!AZ$257)+O.5!AZ$247</f>
        <v>0</v>
      </c>
      <c r="BA288" s="66">
        <f>-SUM(O.5!BA$244,O.5!BA$255)*(1+'S&amp;S'!$F10)+SUM(O.5!BA$245,O.5!BA$256)*IF(O.5!$C$38="Depreciation",(1+'S&amp;S'!$F10),1)-SUM(O.5!BA$246,O.5!BA$257)+O.5!BA$247</f>
        <v>0</v>
      </c>
      <c r="BB288" s="66">
        <f>-SUM(O.5!BB$244,O.5!BB$255)*(1+'S&amp;S'!$F10)+SUM(O.5!BB$245,O.5!BB$256)*IF(O.5!$C$38="Depreciation",(1+'S&amp;S'!$F10),1)-SUM(O.5!BB$246,O.5!BB$257)+O.5!BB$247</f>
        <v>0</v>
      </c>
      <c r="BC288" s="66">
        <f>-SUM(O.5!BC$244,O.5!BC$255)*(1+'S&amp;S'!$F10)+SUM(O.5!BC$245,O.5!BC$256)*IF(O.5!$C$38="Depreciation",(1+'S&amp;S'!$F10),1)-SUM(O.5!BC$246,O.5!BC$257)+O.5!BC$247</f>
        <v>0</v>
      </c>
      <c r="BD288" s="66">
        <f>-SUM(O.5!BD$244,O.5!BD$255)*(1+'S&amp;S'!$F10)+SUM(O.5!BD$245,O.5!BD$256)*IF(O.5!$C$38="Depreciation",(1+'S&amp;S'!$F10),1)-SUM(O.5!BD$246,O.5!BD$257)+O.5!BD$247</f>
        <v>0</v>
      </c>
      <c r="BE288" s="66">
        <f>-SUM(O.5!BE$244,O.5!BE$255)*(1+'S&amp;S'!$F10)+SUM(O.5!BE$245,O.5!BE$256)*IF(O.5!$C$38="Depreciation",(1+'S&amp;S'!$F10),1)-SUM(O.5!BE$246,O.5!BE$257)+O.5!BE$247</f>
        <v>0</v>
      </c>
      <c r="BF288" s="66">
        <f>-SUM(O.5!BF$244,O.5!BF$255)*(1+'S&amp;S'!$F10)+SUM(O.5!BF$245,O.5!BF$256)*IF(O.5!$C$38="Depreciation",(1+'S&amp;S'!$F10),1)-SUM(O.5!BF$246,O.5!BF$257)+O.5!BF$247</f>
        <v>0</v>
      </c>
      <c r="BG288" s="66">
        <f>-SUM(O.5!BG$244,O.5!BG$255)*(1+'S&amp;S'!$F10)+SUM(O.5!BG$245,O.5!BG$256)*IF(O.5!$C$38="Depreciation",(1+'S&amp;S'!$F10),1)-SUM(O.5!BG$246,O.5!BG$257)+O.5!BG$247</f>
        <v>0</v>
      </c>
      <c r="BH288" s="66">
        <f>-SUM(O.5!BH$244,O.5!BH$255)*(1+'S&amp;S'!$F10)+SUM(O.5!BH$245,O.5!BH$256)*IF(O.5!$C$38="Depreciation",(1+'S&amp;S'!$F10),1)-SUM(O.5!BH$246,O.5!BH$257)+O.5!BH$247</f>
        <v>0</v>
      </c>
      <c r="BI288" s="66">
        <f>-SUM(O.5!BI$244,O.5!BI$255)*(1+'S&amp;S'!$F10)+SUM(O.5!BI$245,O.5!BI$256)*IF(O.5!$C$38="Depreciation",(1+'S&amp;S'!$F10),1)-SUM(O.5!BI$246,O.5!BI$257)+O.5!BI$247</f>
        <v>0</v>
      </c>
      <c r="BJ288" s="66">
        <f>-SUM(O.5!BJ$244,O.5!BJ$255)*(1+'S&amp;S'!$F10)+SUM(O.5!BJ$245,O.5!BJ$256)*IF(O.5!$C$38="Depreciation",(1+'S&amp;S'!$F10),1)-SUM(O.5!BJ$246,O.5!BJ$257)+O.5!BJ$247</f>
        <v>0</v>
      </c>
      <c r="BK288" s="66">
        <f>-SUM(O.5!BK$244,O.5!BK$255)*(1+'S&amp;S'!$F10)+SUM(O.5!BK$245,O.5!BK$256)*IF(O.5!$C$38="Depreciation",(1+'S&amp;S'!$F10),1)-SUM(O.5!BK$246,O.5!BK$257)+O.5!BK$247</f>
        <v>0</v>
      </c>
      <c r="BL288" s="66">
        <f>-SUM(O.5!BL$244,O.5!BL$255)*(1+'S&amp;S'!$F10)+SUM(O.5!BL$245,O.5!BL$256)*IF(O.5!$C$38="Depreciation",(1+'S&amp;S'!$F10),1)-SUM(O.5!BL$246,O.5!BL$257)+O.5!BL$247</f>
        <v>0</v>
      </c>
      <c r="BM288" s="66">
        <f>-SUM(O.5!BM$244,O.5!BM$255)*(1+'S&amp;S'!$F10)+SUM(O.5!BM$245,O.5!BM$256)*IF(O.5!$C$38="Depreciation",(1+'S&amp;S'!$F10),1)-SUM(O.5!BM$246,O.5!BM$257)+O.5!BM$247</f>
        <v>0</v>
      </c>
      <c r="BN288" s="66">
        <f>-SUM(O.5!BN$244,O.5!BN$255)*(1+'S&amp;S'!$F10)+SUM(O.5!BN$245,O.5!BN$256)*IF(O.5!$C$38="Depreciation",(1+'S&amp;S'!$F10),1)-SUM(O.5!BN$246,O.5!BN$257)+O.5!BN$247</f>
        <v>0</v>
      </c>
      <c r="BO288" s="66">
        <f>-SUM(O.5!BO$244,O.5!BO$255)*(1+'S&amp;S'!$F10)+SUM(O.5!BO$245,O.5!BO$256)*IF(O.5!$C$38="Depreciation",(1+'S&amp;S'!$F10),1)-SUM(O.5!BO$246,O.5!BO$257)+O.5!BO$247</f>
        <v>0</v>
      </c>
      <c r="BP288" s="66">
        <f>-SUM(O.5!BP$244,O.5!BP$255)*(1+'S&amp;S'!$F10)+SUM(O.5!BP$245,O.5!BP$256)*IF(O.5!$C$38="Depreciation",(1+'S&amp;S'!$F10),1)-SUM(O.5!BP$246,O.5!BP$257)+O.5!BP$247</f>
        <v>0</v>
      </c>
      <c r="BQ288" s="66">
        <f>-SUM(O.5!BQ$244,O.5!BQ$255)*(1+'S&amp;S'!$F10)+SUM(O.5!BQ$245,O.5!BQ$256)*IF(O.5!$C$38="Depreciation",(1+'S&amp;S'!$F10),1)-SUM(O.5!BQ$246,O.5!BQ$257)+O.5!BQ$247</f>
        <v>0</v>
      </c>
      <c r="BR288" s="66">
        <f>-SUM(O.5!BR$244,O.5!BR$255)*(1+'S&amp;S'!$F10)+SUM(O.5!BR$245,O.5!BR$256)*IF(O.5!$C$38="Depreciation",(1+'S&amp;S'!$F10),1)-SUM(O.5!BR$246,O.5!BR$257)+O.5!BR$247</f>
        <v>0</v>
      </c>
      <c r="BS288" s="66">
        <f>-SUM(O.5!BS$244,O.5!BS$255)*(1+'S&amp;S'!$F10)+SUM(O.5!BS$245,O.5!BS$256)*IF(O.5!$C$38="Depreciation",(1+'S&amp;S'!$F10),1)-SUM(O.5!BS$246,O.5!BS$257)+O.5!BS$247</f>
        <v>0</v>
      </c>
      <c r="BT288" s="66">
        <f>-SUM(O.5!BT$244,O.5!BT$255)*(1+'S&amp;S'!$F10)+SUM(O.5!BT$245,O.5!BT$256)*IF(O.5!$C$38="Depreciation",(1+'S&amp;S'!$F10),1)-SUM(O.5!BT$246,O.5!BT$257)+O.5!BT$247</f>
        <v>0</v>
      </c>
      <c r="BU288" s="66">
        <f>-SUM(O.5!BU$244,O.5!BU$255)*(1+'S&amp;S'!$F10)+SUM(O.5!BU$245,O.5!BU$256)*IF(O.5!$C$38="Depreciation",(1+'S&amp;S'!$F10),1)-SUM(O.5!BU$246,O.5!BU$257)+O.5!BU$247</f>
        <v>0</v>
      </c>
      <c r="BV288" s="66">
        <f>-SUM(O.5!BV$244,O.5!BV$255)*(1+'S&amp;S'!$F10)+SUM(O.5!BV$245,O.5!BV$256)*IF(O.5!$C$38="Depreciation",(1+'S&amp;S'!$F10),1)-SUM(O.5!BV$246,O.5!BV$257)+O.5!BV$247</f>
        <v>0</v>
      </c>
      <c r="BW288" s="66">
        <f>-SUM(O.5!BW$244,O.5!BW$255)*(1+'S&amp;S'!$F10)+SUM(O.5!BW$245,O.5!BW$256)*IF(O.5!$C$38="Depreciation",(1+'S&amp;S'!$F10),1)-SUM(O.5!BW$246,O.5!BW$257)+O.5!BW$247</f>
        <v>0</v>
      </c>
      <c r="BX288" s="66">
        <f>-SUM(O.5!BX$244,O.5!BX$255)*(1+'S&amp;S'!$F10)+SUM(O.5!BX$245,O.5!BX$256)*IF(O.5!$C$38="Depreciation",(1+'S&amp;S'!$F10),1)-SUM(O.5!BX$246,O.5!BX$257)+O.5!BX$247</f>
        <v>0</v>
      </c>
      <c r="BY288" s="66">
        <f>-SUM(O.5!BY$244,O.5!BY$255)*(1+'S&amp;S'!$F10)+SUM(O.5!BY$245,O.5!BY$256)*IF(O.5!$C$38="Depreciation",(1+'S&amp;S'!$F10),1)-SUM(O.5!BY$246,O.5!BY$257)+O.5!BY$247</f>
        <v>0</v>
      </c>
      <c r="BZ288" s="66">
        <f>-SUM(O.5!BZ$244,O.5!BZ$255)*(1+'S&amp;S'!$F10)+SUM(O.5!BZ$245,O.5!BZ$256)*IF(O.5!$C$38="Depreciation",(1+'S&amp;S'!$F10),1)-SUM(O.5!BZ$246,O.5!BZ$257)+O.5!BZ$247</f>
        <v>0</v>
      </c>
      <c r="CA288" s="66">
        <f>-SUM(O.5!CA$244,O.5!CA$255)*(1+'S&amp;S'!$F10)+SUM(O.5!CA$245,O.5!CA$256)*IF(O.5!$C$38="Depreciation",(1+'S&amp;S'!$F10),1)-SUM(O.5!CA$246,O.5!CA$257)+O.5!CA$247</f>
        <v>0</v>
      </c>
      <c r="CB288" s="66">
        <f>-SUM(O.5!CB$244,O.5!CB$255)*(1+'S&amp;S'!$F10)+SUM(O.5!CB$245,O.5!CB$256)*IF(O.5!$C$38="Depreciation",(1+'S&amp;S'!$F10),1)-SUM(O.5!CB$246,O.5!CB$257)+O.5!CB$247</f>
        <v>0</v>
      </c>
      <c r="CC288" s="66">
        <f>-SUM(O.5!CC$244,O.5!CC$255)*(1+'S&amp;S'!$F10)+SUM(O.5!CC$245,O.5!CC$256)*IF(O.5!$C$38="Depreciation",(1+'S&amp;S'!$F10),1)-SUM(O.5!CC$246,O.5!CC$257)+O.5!CC$247</f>
        <v>0</v>
      </c>
      <c r="CD288" s="66">
        <f>-SUM(O.5!CD$244,O.5!CD$255)*(1+'S&amp;S'!$F10)+SUM(O.5!CD$245,O.5!CD$256)*IF(O.5!$C$38="Depreciation",(1+'S&amp;S'!$F10),1)-SUM(O.5!CD$246,O.5!CD$257)+O.5!CD$247</f>
        <v>0</v>
      </c>
      <c r="CE288" s="66">
        <f>-SUM(O.5!CE$244,O.5!CE$255)*(1+'S&amp;S'!$F10)+SUM(O.5!CE$245,O.5!CE$256)*IF(O.5!$C$38="Depreciation",(1+'S&amp;S'!$F10),1)-SUM(O.5!CE$246,O.5!CE$257)+O.5!CE$247</f>
        <v>0</v>
      </c>
      <c r="CF288" s="66">
        <f>-SUM(O.5!CF$244,O.5!CF$255)*(1+'S&amp;S'!$F10)+SUM(O.5!CF$245,O.5!CF$256)*IF(O.5!$C$38="Depreciation",(1+'S&amp;S'!$F10),1)-SUM(O.5!CF$246,O.5!CF$257)+O.5!CF$247</f>
        <v>0</v>
      </c>
      <c r="CG288" s="66">
        <f>-SUM(O.5!CG$244,O.5!CG$255)*(1+'S&amp;S'!$F10)+SUM(O.5!CG$245,O.5!CG$256)*IF(O.5!$C$38="Depreciation",(1+'S&amp;S'!$F10),1)-SUM(O.5!CG$246,O.5!CG$257)+O.5!CG$247</f>
        <v>0</v>
      </c>
      <c r="CH288" s="66">
        <f>-SUM(O.5!CH$244,O.5!CH$255)*(1+'S&amp;S'!$F10)+SUM(O.5!CH$245,O.5!CH$256)*IF(O.5!$C$38="Depreciation",(1+'S&amp;S'!$F10),1)-SUM(O.5!CH$246,O.5!CH$257)+O.5!CH$247</f>
        <v>0</v>
      </c>
      <c r="CI288" s="66">
        <f>-SUM(O.5!CI$244,O.5!CI$255)*(1+'S&amp;S'!$F10)+SUM(O.5!CI$245,O.5!CI$256)*IF(O.5!$C$38="Depreciation",(1+'S&amp;S'!$F10),1)-SUM(O.5!CI$246,O.5!CI$257)+O.5!CI$247</f>
        <v>0</v>
      </c>
      <c r="CJ288" s="66">
        <f>-SUM(O.5!CJ$244,O.5!CJ$255)*(1+'S&amp;S'!$F10)+SUM(O.5!CJ$245,O.5!CJ$256)*IF(O.5!$C$38="Depreciation",(1+'S&amp;S'!$F10),1)-SUM(O.5!CJ$246,O.5!CJ$257)+O.5!CJ$247</f>
        <v>0</v>
      </c>
      <c r="CK288" s="66">
        <f>-SUM(O.5!CK$244,O.5!CK$255)*(1+'S&amp;S'!$F10)+SUM(O.5!CK$245,O.5!CK$256)*IF(O.5!$C$38="Depreciation",(1+'S&amp;S'!$F10),1)-SUM(O.5!CK$246,O.5!CK$257)+O.5!CK$247</f>
        <v>0</v>
      </c>
      <c r="CL288" s="66">
        <f>-SUM(O.5!CL$244,O.5!CL$255)*(1+'S&amp;S'!$F10)+SUM(O.5!CL$245,O.5!CL$256)*IF(O.5!$C$38="Depreciation",(1+'S&amp;S'!$F10),1)-SUM(O.5!CL$246,O.5!CL$257)+O.5!CL$247</f>
        <v>0</v>
      </c>
      <c r="CM288" s="66">
        <f>-SUM(O.5!CM$244,O.5!CM$255)*(1+'S&amp;S'!$F10)+SUM(O.5!CM$245,O.5!CM$256)*IF(O.5!$C$38="Depreciation",(1+'S&amp;S'!$F10),1)-SUM(O.5!CM$246,O.5!CM$257)+O.5!CM$247</f>
        <v>0</v>
      </c>
      <c r="CN288" s="66">
        <f>-SUM(O.5!CN$244,O.5!CN$255)*(1+'S&amp;S'!$F10)+SUM(O.5!CN$245,O.5!CN$256)*IF(O.5!$C$38="Depreciation",(1+'S&amp;S'!$F10),1)-SUM(O.5!CN$246,O.5!CN$257)+O.5!CN$247</f>
        <v>0</v>
      </c>
      <c r="CO288" s="66">
        <f>-SUM(O.5!CO$244,O.5!CO$255)*(1+'S&amp;S'!$F10)+SUM(O.5!CO$245,O.5!CO$256)*IF(O.5!$C$38="Depreciation",(1+'S&amp;S'!$F10),1)-SUM(O.5!CO$246,O.5!CO$257)+O.5!CO$247</f>
        <v>0</v>
      </c>
      <c r="CP288" s="66">
        <f>-SUM(O.5!CP$244,O.5!CP$255)*(1+'S&amp;S'!$F10)+SUM(O.5!CP$245,O.5!CP$256)*IF(O.5!$C$38="Depreciation",(1+'S&amp;S'!$F10),1)-SUM(O.5!CP$246,O.5!CP$257)+O.5!CP$247</f>
        <v>0</v>
      </c>
      <c r="CQ288" s="66">
        <f>-SUM(O.5!CQ$244,O.5!CQ$255)*(1+'S&amp;S'!$F10)+SUM(O.5!CQ$245,O.5!CQ$256)*IF(O.5!$C$38="Depreciation",(1+'S&amp;S'!$F10),1)-SUM(O.5!CQ$246,O.5!CQ$257)+O.5!CQ$247</f>
        <v>0</v>
      </c>
      <c r="CR288" s="66">
        <f>-SUM(O.5!CR$244,O.5!CR$255)*(1+'S&amp;S'!$F10)+SUM(O.5!CR$245,O.5!CR$256)*IF(O.5!$C$38="Depreciation",(1+'S&amp;S'!$F10),1)-SUM(O.5!CR$246,O.5!CR$257)+O.5!CR$247</f>
        <v>0</v>
      </c>
      <c r="CS288" s="66">
        <f>-SUM(O.5!CS$244,O.5!CS$255)*(1+'S&amp;S'!$F10)+SUM(O.5!CS$245,O.5!CS$256)*IF(O.5!$C$38="Depreciation",(1+'S&amp;S'!$F10),1)-SUM(O.5!CS$246,O.5!CS$257)+O.5!CS$247</f>
        <v>0</v>
      </c>
    </row>
    <row r="289" spans="3:97" hidden="1" x14ac:dyDescent="0.35">
      <c r="C289" s="180" t="str">
        <f>O.5!$C$244&amp;" with "&amp; 'S&amp;S'!$D$5*100 &amp; "% decrease"</f>
        <v>A. Total investment costs with 1% decrease</v>
      </c>
      <c r="E289" s="505">
        <f>G289+NPV(G.Asm!$F$76,H289:INDEX(H289:CS289,RP))</f>
        <v>0</v>
      </c>
      <c r="F289" s="505">
        <f t="shared" si="139"/>
        <v>0</v>
      </c>
      <c r="G289" s="66">
        <f>-SUM(O.5!G$244,O.5!G$255)*(1+'S&amp;S'!$F11)+SUM(O.5!G$245,O.5!G$256)*IF(O.5!$C$38="Depreciation",(1+'S&amp;S'!$F11),1)-SUM(O.5!G$246,O.5!G$257)+O.5!G$247</f>
        <v>0</v>
      </c>
      <c r="H289" s="66">
        <f>-SUM(O.5!H$244,O.5!H$255)*(1+'S&amp;S'!$F11)+SUM(O.5!H$245,O.5!H$256)*IF(O.5!$C$38="Depreciation",(1+'S&amp;S'!$F11),1)-SUM(O.5!H$246,O.5!H$257)+O.5!H$247</f>
        <v>0</v>
      </c>
      <c r="I289" s="66">
        <f>-SUM(O.5!I$244,O.5!I$255)*(1+'S&amp;S'!$F11)+SUM(O.5!I$245,O.5!I$256)*IF(O.5!$C$38="Depreciation",(1+'S&amp;S'!$F11),1)-SUM(O.5!I$246,O.5!I$257)+O.5!I$247</f>
        <v>0</v>
      </c>
      <c r="J289" s="66">
        <f>-SUM(O.5!J$244,O.5!J$255)*(1+'S&amp;S'!$F11)+SUM(O.5!J$245,O.5!J$256)*IF(O.5!$C$38="Depreciation",(1+'S&amp;S'!$F11),1)-SUM(O.5!J$246,O.5!J$257)+O.5!J$247</f>
        <v>0</v>
      </c>
      <c r="K289" s="66">
        <f>-SUM(O.5!K$244,O.5!K$255)*(1+'S&amp;S'!$F11)+SUM(O.5!K$245,O.5!K$256)*IF(O.5!$C$38="Depreciation",(1+'S&amp;S'!$F11),1)-SUM(O.5!K$246,O.5!K$257)+O.5!K$247</f>
        <v>0</v>
      </c>
      <c r="L289" s="66">
        <f>-SUM(O.5!L$244,O.5!L$255)*(1+'S&amp;S'!$F11)+SUM(O.5!L$245,O.5!L$256)*IF(O.5!$C$38="Depreciation",(1+'S&amp;S'!$F11),1)-SUM(O.5!L$246,O.5!L$257)+O.5!L$247</f>
        <v>0</v>
      </c>
      <c r="M289" s="66">
        <f>-SUM(O.5!M$244,O.5!M$255)*(1+'S&amp;S'!$F11)+SUM(O.5!M$245,O.5!M$256)*IF(O.5!$C$38="Depreciation",(1+'S&amp;S'!$F11),1)-SUM(O.5!M$246,O.5!M$257)+O.5!M$247</f>
        <v>0</v>
      </c>
      <c r="N289" s="66">
        <f>-SUM(O.5!N$244,O.5!N$255)*(1+'S&amp;S'!$F11)+SUM(O.5!N$245,O.5!N$256)*IF(O.5!$C$38="Depreciation",(1+'S&amp;S'!$F11),1)-SUM(O.5!N$246,O.5!N$257)+O.5!N$247</f>
        <v>0</v>
      </c>
      <c r="O289" s="66">
        <f>-SUM(O.5!O$244,O.5!O$255)*(1+'S&amp;S'!$F11)+SUM(O.5!O$245,O.5!O$256)*IF(O.5!$C$38="Depreciation",(1+'S&amp;S'!$F11),1)-SUM(O.5!O$246,O.5!O$257)+O.5!O$247</f>
        <v>0</v>
      </c>
      <c r="P289" s="66">
        <f>-SUM(O.5!P$244,O.5!P$255)*(1+'S&amp;S'!$F11)+SUM(O.5!P$245,O.5!P$256)*IF(O.5!$C$38="Depreciation",(1+'S&amp;S'!$F11),1)-SUM(O.5!P$246,O.5!P$257)+O.5!P$247</f>
        <v>0</v>
      </c>
      <c r="Q289" s="66">
        <f>-SUM(O.5!Q$244,O.5!Q$255)*(1+'S&amp;S'!$F11)+SUM(O.5!Q$245,O.5!Q$256)*IF(O.5!$C$38="Depreciation",(1+'S&amp;S'!$F11),1)-SUM(O.5!Q$246,O.5!Q$257)+O.5!Q$247</f>
        <v>0</v>
      </c>
      <c r="R289" s="66">
        <f>-SUM(O.5!R$244,O.5!R$255)*(1+'S&amp;S'!$F11)+SUM(O.5!R$245,O.5!R$256)*IF(O.5!$C$38="Depreciation",(1+'S&amp;S'!$F11),1)-SUM(O.5!R$246,O.5!R$257)+O.5!R$247</f>
        <v>0</v>
      </c>
      <c r="S289" s="66">
        <f>-SUM(O.5!S$244,O.5!S$255)*(1+'S&amp;S'!$F11)+SUM(O.5!S$245,O.5!S$256)*IF(O.5!$C$38="Depreciation",(1+'S&amp;S'!$F11),1)-SUM(O.5!S$246,O.5!S$257)+O.5!S$247</f>
        <v>0</v>
      </c>
      <c r="T289" s="66">
        <f>-SUM(O.5!T$244,O.5!T$255)*(1+'S&amp;S'!$F11)+SUM(O.5!T$245,O.5!T$256)*IF(O.5!$C$38="Depreciation",(1+'S&amp;S'!$F11),1)-SUM(O.5!T$246,O.5!T$257)+O.5!T$247</f>
        <v>0</v>
      </c>
      <c r="U289" s="66">
        <f>-SUM(O.5!U$244,O.5!U$255)*(1+'S&amp;S'!$F11)+SUM(O.5!U$245,O.5!U$256)*IF(O.5!$C$38="Depreciation",(1+'S&amp;S'!$F11),1)-SUM(O.5!U$246,O.5!U$257)+O.5!U$247</f>
        <v>0</v>
      </c>
      <c r="V289" s="66">
        <f>-SUM(O.5!V$244,O.5!V$255)*(1+'S&amp;S'!$F11)+SUM(O.5!V$245,O.5!V$256)*IF(O.5!$C$38="Depreciation",(1+'S&amp;S'!$F11),1)-SUM(O.5!V$246,O.5!V$257)+O.5!V$247</f>
        <v>0</v>
      </c>
      <c r="W289" s="66">
        <f>-SUM(O.5!W$244,O.5!W$255)*(1+'S&amp;S'!$F11)+SUM(O.5!W$245,O.5!W$256)*IF(O.5!$C$38="Depreciation",(1+'S&amp;S'!$F11),1)-SUM(O.5!W$246,O.5!W$257)+O.5!W$247</f>
        <v>0</v>
      </c>
      <c r="X289" s="66">
        <f>-SUM(O.5!X$244,O.5!X$255)*(1+'S&amp;S'!$F11)+SUM(O.5!X$245,O.5!X$256)*IF(O.5!$C$38="Depreciation",(1+'S&amp;S'!$F11),1)-SUM(O.5!X$246,O.5!X$257)+O.5!X$247</f>
        <v>0</v>
      </c>
      <c r="Y289" s="66">
        <f>-SUM(O.5!Y$244,O.5!Y$255)*(1+'S&amp;S'!$F11)+SUM(O.5!Y$245,O.5!Y$256)*IF(O.5!$C$38="Depreciation",(1+'S&amp;S'!$F11),1)-SUM(O.5!Y$246,O.5!Y$257)+O.5!Y$247</f>
        <v>0</v>
      </c>
      <c r="Z289" s="66">
        <f>-SUM(O.5!Z$244,O.5!Z$255)*(1+'S&amp;S'!$F11)+SUM(O.5!Z$245,O.5!Z$256)*IF(O.5!$C$38="Depreciation",(1+'S&amp;S'!$F11),1)-SUM(O.5!Z$246,O.5!Z$257)+O.5!Z$247</f>
        <v>0</v>
      </c>
      <c r="AA289" s="66">
        <f>-SUM(O.5!AA$244,O.5!AA$255)*(1+'S&amp;S'!$F11)+SUM(O.5!AA$245,O.5!AA$256)*IF(O.5!$C$38="Depreciation",(1+'S&amp;S'!$F11),1)-SUM(O.5!AA$246,O.5!AA$257)+O.5!AA$247</f>
        <v>0</v>
      </c>
      <c r="AB289" s="66">
        <f>-SUM(O.5!AB$244,O.5!AB$255)*(1+'S&amp;S'!$F11)+SUM(O.5!AB$245,O.5!AB$256)*IF(O.5!$C$38="Depreciation",(1+'S&amp;S'!$F11),1)-SUM(O.5!AB$246,O.5!AB$257)+O.5!AB$247</f>
        <v>0</v>
      </c>
      <c r="AC289" s="66">
        <f>-SUM(O.5!AC$244,O.5!AC$255)*(1+'S&amp;S'!$F11)+SUM(O.5!AC$245,O.5!AC$256)*IF(O.5!$C$38="Depreciation",(1+'S&amp;S'!$F11),1)-SUM(O.5!AC$246,O.5!AC$257)+O.5!AC$247</f>
        <v>0</v>
      </c>
      <c r="AD289" s="66">
        <f>-SUM(O.5!AD$244,O.5!AD$255)*(1+'S&amp;S'!$F11)+SUM(O.5!AD$245,O.5!AD$256)*IF(O.5!$C$38="Depreciation",(1+'S&amp;S'!$F11),1)-SUM(O.5!AD$246,O.5!AD$257)+O.5!AD$247</f>
        <v>0</v>
      </c>
      <c r="AE289" s="66">
        <f>-SUM(O.5!AE$244,O.5!AE$255)*(1+'S&amp;S'!$F11)+SUM(O.5!AE$245,O.5!AE$256)*IF(O.5!$C$38="Depreciation",(1+'S&amp;S'!$F11),1)-SUM(O.5!AE$246,O.5!AE$257)+O.5!AE$247</f>
        <v>0</v>
      </c>
      <c r="AF289" s="66">
        <f>-SUM(O.5!AF$244,O.5!AF$255)*(1+'S&amp;S'!$F11)+SUM(O.5!AF$245,O.5!AF$256)*IF(O.5!$C$38="Depreciation",(1+'S&amp;S'!$F11),1)-SUM(O.5!AF$246,O.5!AF$257)+O.5!AF$247</f>
        <v>0</v>
      </c>
      <c r="AG289" s="66">
        <f>-SUM(O.5!AG$244,O.5!AG$255)*(1+'S&amp;S'!$F11)+SUM(O.5!AG$245,O.5!AG$256)*IF(O.5!$C$38="Depreciation",(1+'S&amp;S'!$F11),1)-SUM(O.5!AG$246,O.5!AG$257)+O.5!AG$247</f>
        <v>0</v>
      </c>
      <c r="AH289" s="66">
        <f>-SUM(O.5!AH$244,O.5!AH$255)*(1+'S&amp;S'!$F11)+SUM(O.5!AH$245,O.5!AH$256)*IF(O.5!$C$38="Depreciation",(1+'S&amp;S'!$F11),1)-SUM(O.5!AH$246,O.5!AH$257)+O.5!AH$247</f>
        <v>0</v>
      </c>
      <c r="AI289" s="66">
        <f>-SUM(O.5!AI$244,O.5!AI$255)*(1+'S&amp;S'!$F11)+SUM(O.5!AI$245,O.5!AI$256)*IF(O.5!$C$38="Depreciation",(1+'S&amp;S'!$F11),1)-SUM(O.5!AI$246,O.5!AI$257)+O.5!AI$247</f>
        <v>0</v>
      </c>
      <c r="AJ289" s="66">
        <f>-SUM(O.5!AJ$244,O.5!AJ$255)*(1+'S&amp;S'!$F11)+SUM(O.5!AJ$245,O.5!AJ$256)*IF(O.5!$C$38="Depreciation",(1+'S&amp;S'!$F11),1)-SUM(O.5!AJ$246,O.5!AJ$257)+O.5!AJ$247</f>
        <v>0</v>
      </c>
      <c r="AK289" s="66">
        <f>-SUM(O.5!AK$244,O.5!AK$255)*(1+'S&amp;S'!$F11)+SUM(O.5!AK$245,O.5!AK$256)*IF(O.5!$C$38="Depreciation",(1+'S&amp;S'!$F11),1)-SUM(O.5!AK$246,O.5!AK$257)+O.5!AK$247</f>
        <v>0</v>
      </c>
      <c r="AL289" s="66">
        <f>-SUM(O.5!AL$244,O.5!AL$255)*(1+'S&amp;S'!$F11)+SUM(O.5!AL$245,O.5!AL$256)*IF(O.5!$C$38="Depreciation",(1+'S&amp;S'!$F11),1)-SUM(O.5!AL$246,O.5!AL$257)+O.5!AL$247</f>
        <v>0</v>
      </c>
      <c r="AM289" s="66">
        <f>-SUM(O.5!AM$244,O.5!AM$255)*(1+'S&amp;S'!$F11)+SUM(O.5!AM$245,O.5!AM$256)*IF(O.5!$C$38="Depreciation",(1+'S&amp;S'!$F11),1)-SUM(O.5!AM$246,O.5!AM$257)+O.5!AM$247</f>
        <v>0</v>
      </c>
      <c r="AN289" s="66">
        <f>-SUM(O.5!AN$244,O.5!AN$255)*(1+'S&amp;S'!$F11)+SUM(O.5!AN$245,O.5!AN$256)*IF(O.5!$C$38="Depreciation",(1+'S&amp;S'!$F11),1)-SUM(O.5!AN$246,O.5!AN$257)+O.5!AN$247</f>
        <v>0</v>
      </c>
      <c r="AO289" s="66">
        <f>-SUM(O.5!AO$244,O.5!AO$255)*(1+'S&amp;S'!$F11)+SUM(O.5!AO$245,O.5!AO$256)*IF(O.5!$C$38="Depreciation",(1+'S&amp;S'!$F11),1)-SUM(O.5!AO$246,O.5!AO$257)+O.5!AO$247</f>
        <v>0</v>
      </c>
      <c r="AP289" s="66">
        <f>-SUM(O.5!AP$244,O.5!AP$255)*(1+'S&amp;S'!$F11)+SUM(O.5!AP$245,O.5!AP$256)*IF(O.5!$C$38="Depreciation",(1+'S&amp;S'!$F11),1)-SUM(O.5!AP$246,O.5!AP$257)+O.5!AP$247</f>
        <v>0</v>
      </c>
      <c r="AQ289" s="66">
        <f>-SUM(O.5!AQ$244,O.5!AQ$255)*(1+'S&amp;S'!$F11)+SUM(O.5!AQ$245,O.5!AQ$256)*IF(O.5!$C$38="Depreciation",(1+'S&amp;S'!$F11),1)-SUM(O.5!AQ$246,O.5!AQ$257)+O.5!AQ$247</f>
        <v>0</v>
      </c>
      <c r="AR289" s="66">
        <f>-SUM(O.5!AR$244,O.5!AR$255)*(1+'S&amp;S'!$F11)+SUM(O.5!AR$245,O.5!AR$256)*IF(O.5!$C$38="Depreciation",(1+'S&amp;S'!$F11),1)-SUM(O.5!AR$246,O.5!AR$257)+O.5!AR$247</f>
        <v>0</v>
      </c>
      <c r="AS289" s="66">
        <f>-SUM(O.5!AS$244,O.5!AS$255)*(1+'S&amp;S'!$F11)+SUM(O.5!AS$245,O.5!AS$256)*IF(O.5!$C$38="Depreciation",(1+'S&amp;S'!$F11),1)-SUM(O.5!AS$246,O.5!AS$257)+O.5!AS$247</f>
        <v>0</v>
      </c>
      <c r="AT289" s="66">
        <f>-SUM(O.5!AT$244,O.5!AT$255)*(1+'S&amp;S'!$F11)+SUM(O.5!AT$245,O.5!AT$256)*IF(O.5!$C$38="Depreciation",(1+'S&amp;S'!$F11),1)-SUM(O.5!AT$246,O.5!AT$257)+O.5!AT$247</f>
        <v>0</v>
      </c>
      <c r="AU289" s="66">
        <f>-SUM(O.5!AU$244,O.5!AU$255)*(1+'S&amp;S'!$F11)+SUM(O.5!AU$245,O.5!AU$256)*IF(O.5!$C$38="Depreciation",(1+'S&amp;S'!$F11),1)-SUM(O.5!AU$246,O.5!AU$257)+O.5!AU$247</f>
        <v>0</v>
      </c>
      <c r="AV289" s="66">
        <f>-SUM(O.5!AV$244,O.5!AV$255)*(1+'S&amp;S'!$F11)+SUM(O.5!AV$245,O.5!AV$256)*IF(O.5!$C$38="Depreciation",(1+'S&amp;S'!$F11),1)-SUM(O.5!AV$246,O.5!AV$257)+O.5!AV$247</f>
        <v>0</v>
      </c>
      <c r="AW289" s="66">
        <f>-SUM(O.5!AW$244,O.5!AW$255)*(1+'S&amp;S'!$F11)+SUM(O.5!AW$245,O.5!AW$256)*IF(O.5!$C$38="Depreciation",(1+'S&amp;S'!$F11),1)-SUM(O.5!AW$246,O.5!AW$257)+O.5!AW$247</f>
        <v>0</v>
      </c>
      <c r="AX289" s="66">
        <f>-SUM(O.5!AX$244,O.5!AX$255)*(1+'S&amp;S'!$F11)+SUM(O.5!AX$245,O.5!AX$256)*IF(O.5!$C$38="Depreciation",(1+'S&amp;S'!$F11),1)-SUM(O.5!AX$246,O.5!AX$257)+O.5!AX$247</f>
        <v>0</v>
      </c>
      <c r="AY289" s="66">
        <f>-SUM(O.5!AY$244,O.5!AY$255)*(1+'S&amp;S'!$F11)+SUM(O.5!AY$245,O.5!AY$256)*IF(O.5!$C$38="Depreciation",(1+'S&amp;S'!$F11),1)-SUM(O.5!AY$246,O.5!AY$257)+O.5!AY$247</f>
        <v>0</v>
      </c>
      <c r="AZ289" s="66">
        <f>-SUM(O.5!AZ$244,O.5!AZ$255)*(1+'S&amp;S'!$F11)+SUM(O.5!AZ$245,O.5!AZ$256)*IF(O.5!$C$38="Depreciation",(1+'S&amp;S'!$F11),1)-SUM(O.5!AZ$246,O.5!AZ$257)+O.5!AZ$247</f>
        <v>0</v>
      </c>
      <c r="BA289" s="66">
        <f>-SUM(O.5!BA$244,O.5!BA$255)*(1+'S&amp;S'!$F11)+SUM(O.5!BA$245,O.5!BA$256)*IF(O.5!$C$38="Depreciation",(1+'S&amp;S'!$F11),1)-SUM(O.5!BA$246,O.5!BA$257)+O.5!BA$247</f>
        <v>0</v>
      </c>
      <c r="BB289" s="66">
        <f>-SUM(O.5!BB$244,O.5!BB$255)*(1+'S&amp;S'!$F11)+SUM(O.5!BB$245,O.5!BB$256)*IF(O.5!$C$38="Depreciation",(1+'S&amp;S'!$F11),1)-SUM(O.5!BB$246,O.5!BB$257)+O.5!BB$247</f>
        <v>0</v>
      </c>
      <c r="BC289" s="66">
        <f>-SUM(O.5!BC$244,O.5!BC$255)*(1+'S&amp;S'!$F11)+SUM(O.5!BC$245,O.5!BC$256)*IF(O.5!$C$38="Depreciation",(1+'S&amp;S'!$F11),1)-SUM(O.5!BC$246,O.5!BC$257)+O.5!BC$247</f>
        <v>0</v>
      </c>
      <c r="BD289" s="66">
        <f>-SUM(O.5!BD$244,O.5!BD$255)*(1+'S&amp;S'!$F11)+SUM(O.5!BD$245,O.5!BD$256)*IF(O.5!$C$38="Depreciation",(1+'S&amp;S'!$F11),1)-SUM(O.5!BD$246,O.5!BD$257)+O.5!BD$247</f>
        <v>0</v>
      </c>
      <c r="BE289" s="66">
        <f>-SUM(O.5!BE$244,O.5!BE$255)*(1+'S&amp;S'!$F11)+SUM(O.5!BE$245,O.5!BE$256)*IF(O.5!$C$38="Depreciation",(1+'S&amp;S'!$F11),1)-SUM(O.5!BE$246,O.5!BE$257)+O.5!BE$247</f>
        <v>0</v>
      </c>
      <c r="BF289" s="66">
        <f>-SUM(O.5!BF$244,O.5!BF$255)*(1+'S&amp;S'!$F11)+SUM(O.5!BF$245,O.5!BF$256)*IF(O.5!$C$38="Depreciation",(1+'S&amp;S'!$F11),1)-SUM(O.5!BF$246,O.5!BF$257)+O.5!BF$247</f>
        <v>0</v>
      </c>
      <c r="BG289" s="66">
        <f>-SUM(O.5!BG$244,O.5!BG$255)*(1+'S&amp;S'!$F11)+SUM(O.5!BG$245,O.5!BG$256)*IF(O.5!$C$38="Depreciation",(1+'S&amp;S'!$F11),1)-SUM(O.5!BG$246,O.5!BG$257)+O.5!BG$247</f>
        <v>0</v>
      </c>
      <c r="BH289" s="66">
        <f>-SUM(O.5!BH$244,O.5!BH$255)*(1+'S&amp;S'!$F11)+SUM(O.5!BH$245,O.5!BH$256)*IF(O.5!$C$38="Depreciation",(1+'S&amp;S'!$F11),1)-SUM(O.5!BH$246,O.5!BH$257)+O.5!BH$247</f>
        <v>0</v>
      </c>
      <c r="BI289" s="66">
        <f>-SUM(O.5!BI$244,O.5!BI$255)*(1+'S&amp;S'!$F11)+SUM(O.5!BI$245,O.5!BI$256)*IF(O.5!$C$38="Depreciation",(1+'S&amp;S'!$F11),1)-SUM(O.5!BI$246,O.5!BI$257)+O.5!BI$247</f>
        <v>0</v>
      </c>
      <c r="BJ289" s="66">
        <f>-SUM(O.5!BJ$244,O.5!BJ$255)*(1+'S&amp;S'!$F11)+SUM(O.5!BJ$245,O.5!BJ$256)*IF(O.5!$C$38="Depreciation",(1+'S&amp;S'!$F11),1)-SUM(O.5!BJ$246,O.5!BJ$257)+O.5!BJ$247</f>
        <v>0</v>
      </c>
      <c r="BK289" s="66">
        <f>-SUM(O.5!BK$244,O.5!BK$255)*(1+'S&amp;S'!$F11)+SUM(O.5!BK$245,O.5!BK$256)*IF(O.5!$C$38="Depreciation",(1+'S&amp;S'!$F11),1)-SUM(O.5!BK$246,O.5!BK$257)+O.5!BK$247</f>
        <v>0</v>
      </c>
      <c r="BL289" s="66">
        <f>-SUM(O.5!BL$244,O.5!BL$255)*(1+'S&amp;S'!$F11)+SUM(O.5!BL$245,O.5!BL$256)*IF(O.5!$C$38="Depreciation",(1+'S&amp;S'!$F11),1)-SUM(O.5!BL$246,O.5!BL$257)+O.5!BL$247</f>
        <v>0</v>
      </c>
      <c r="BM289" s="66">
        <f>-SUM(O.5!BM$244,O.5!BM$255)*(1+'S&amp;S'!$F11)+SUM(O.5!BM$245,O.5!BM$256)*IF(O.5!$C$38="Depreciation",(1+'S&amp;S'!$F11),1)-SUM(O.5!BM$246,O.5!BM$257)+O.5!BM$247</f>
        <v>0</v>
      </c>
      <c r="BN289" s="66">
        <f>-SUM(O.5!BN$244,O.5!BN$255)*(1+'S&amp;S'!$F11)+SUM(O.5!BN$245,O.5!BN$256)*IF(O.5!$C$38="Depreciation",(1+'S&amp;S'!$F11),1)-SUM(O.5!BN$246,O.5!BN$257)+O.5!BN$247</f>
        <v>0</v>
      </c>
      <c r="BO289" s="66">
        <f>-SUM(O.5!BO$244,O.5!BO$255)*(1+'S&amp;S'!$F11)+SUM(O.5!BO$245,O.5!BO$256)*IF(O.5!$C$38="Depreciation",(1+'S&amp;S'!$F11),1)-SUM(O.5!BO$246,O.5!BO$257)+O.5!BO$247</f>
        <v>0</v>
      </c>
      <c r="BP289" s="66">
        <f>-SUM(O.5!BP$244,O.5!BP$255)*(1+'S&amp;S'!$F11)+SUM(O.5!BP$245,O.5!BP$256)*IF(O.5!$C$38="Depreciation",(1+'S&amp;S'!$F11),1)-SUM(O.5!BP$246,O.5!BP$257)+O.5!BP$247</f>
        <v>0</v>
      </c>
      <c r="BQ289" s="66">
        <f>-SUM(O.5!BQ$244,O.5!BQ$255)*(1+'S&amp;S'!$F11)+SUM(O.5!BQ$245,O.5!BQ$256)*IF(O.5!$C$38="Depreciation",(1+'S&amp;S'!$F11),1)-SUM(O.5!BQ$246,O.5!BQ$257)+O.5!BQ$247</f>
        <v>0</v>
      </c>
      <c r="BR289" s="66">
        <f>-SUM(O.5!BR$244,O.5!BR$255)*(1+'S&amp;S'!$F11)+SUM(O.5!BR$245,O.5!BR$256)*IF(O.5!$C$38="Depreciation",(1+'S&amp;S'!$F11),1)-SUM(O.5!BR$246,O.5!BR$257)+O.5!BR$247</f>
        <v>0</v>
      </c>
      <c r="BS289" s="66">
        <f>-SUM(O.5!BS$244,O.5!BS$255)*(1+'S&amp;S'!$F11)+SUM(O.5!BS$245,O.5!BS$256)*IF(O.5!$C$38="Depreciation",(1+'S&amp;S'!$F11),1)-SUM(O.5!BS$246,O.5!BS$257)+O.5!BS$247</f>
        <v>0</v>
      </c>
      <c r="BT289" s="66">
        <f>-SUM(O.5!BT$244,O.5!BT$255)*(1+'S&amp;S'!$F11)+SUM(O.5!BT$245,O.5!BT$256)*IF(O.5!$C$38="Depreciation",(1+'S&amp;S'!$F11),1)-SUM(O.5!BT$246,O.5!BT$257)+O.5!BT$247</f>
        <v>0</v>
      </c>
      <c r="BU289" s="66">
        <f>-SUM(O.5!BU$244,O.5!BU$255)*(1+'S&amp;S'!$F11)+SUM(O.5!BU$245,O.5!BU$256)*IF(O.5!$C$38="Depreciation",(1+'S&amp;S'!$F11),1)-SUM(O.5!BU$246,O.5!BU$257)+O.5!BU$247</f>
        <v>0</v>
      </c>
      <c r="BV289" s="66">
        <f>-SUM(O.5!BV$244,O.5!BV$255)*(1+'S&amp;S'!$F11)+SUM(O.5!BV$245,O.5!BV$256)*IF(O.5!$C$38="Depreciation",(1+'S&amp;S'!$F11),1)-SUM(O.5!BV$246,O.5!BV$257)+O.5!BV$247</f>
        <v>0</v>
      </c>
      <c r="BW289" s="66">
        <f>-SUM(O.5!BW$244,O.5!BW$255)*(1+'S&amp;S'!$F11)+SUM(O.5!BW$245,O.5!BW$256)*IF(O.5!$C$38="Depreciation",(1+'S&amp;S'!$F11),1)-SUM(O.5!BW$246,O.5!BW$257)+O.5!BW$247</f>
        <v>0</v>
      </c>
      <c r="BX289" s="66">
        <f>-SUM(O.5!BX$244,O.5!BX$255)*(1+'S&amp;S'!$F11)+SUM(O.5!BX$245,O.5!BX$256)*IF(O.5!$C$38="Depreciation",(1+'S&amp;S'!$F11),1)-SUM(O.5!BX$246,O.5!BX$257)+O.5!BX$247</f>
        <v>0</v>
      </c>
      <c r="BY289" s="66">
        <f>-SUM(O.5!BY$244,O.5!BY$255)*(1+'S&amp;S'!$F11)+SUM(O.5!BY$245,O.5!BY$256)*IF(O.5!$C$38="Depreciation",(1+'S&amp;S'!$F11),1)-SUM(O.5!BY$246,O.5!BY$257)+O.5!BY$247</f>
        <v>0</v>
      </c>
      <c r="BZ289" s="66">
        <f>-SUM(O.5!BZ$244,O.5!BZ$255)*(1+'S&amp;S'!$F11)+SUM(O.5!BZ$245,O.5!BZ$256)*IF(O.5!$C$38="Depreciation",(1+'S&amp;S'!$F11),1)-SUM(O.5!BZ$246,O.5!BZ$257)+O.5!BZ$247</f>
        <v>0</v>
      </c>
      <c r="CA289" s="66">
        <f>-SUM(O.5!CA$244,O.5!CA$255)*(1+'S&amp;S'!$F11)+SUM(O.5!CA$245,O.5!CA$256)*IF(O.5!$C$38="Depreciation",(1+'S&amp;S'!$F11),1)-SUM(O.5!CA$246,O.5!CA$257)+O.5!CA$247</f>
        <v>0</v>
      </c>
      <c r="CB289" s="66">
        <f>-SUM(O.5!CB$244,O.5!CB$255)*(1+'S&amp;S'!$F11)+SUM(O.5!CB$245,O.5!CB$256)*IF(O.5!$C$38="Depreciation",(1+'S&amp;S'!$F11),1)-SUM(O.5!CB$246,O.5!CB$257)+O.5!CB$247</f>
        <v>0</v>
      </c>
      <c r="CC289" s="66">
        <f>-SUM(O.5!CC$244,O.5!CC$255)*(1+'S&amp;S'!$F11)+SUM(O.5!CC$245,O.5!CC$256)*IF(O.5!$C$38="Depreciation",(1+'S&amp;S'!$F11),1)-SUM(O.5!CC$246,O.5!CC$257)+O.5!CC$247</f>
        <v>0</v>
      </c>
      <c r="CD289" s="66">
        <f>-SUM(O.5!CD$244,O.5!CD$255)*(1+'S&amp;S'!$F11)+SUM(O.5!CD$245,O.5!CD$256)*IF(O.5!$C$38="Depreciation",(1+'S&amp;S'!$F11),1)-SUM(O.5!CD$246,O.5!CD$257)+O.5!CD$247</f>
        <v>0</v>
      </c>
      <c r="CE289" s="66">
        <f>-SUM(O.5!CE$244,O.5!CE$255)*(1+'S&amp;S'!$F11)+SUM(O.5!CE$245,O.5!CE$256)*IF(O.5!$C$38="Depreciation",(1+'S&amp;S'!$F11),1)-SUM(O.5!CE$246,O.5!CE$257)+O.5!CE$247</f>
        <v>0</v>
      </c>
      <c r="CF289" s="66">
        <f>-SUM(O.5!CF$244,O.5!CF$255)*(1+'S&amp;S'!$F11)+SUM(O.5!CF$245,O.5!CF$256)*IF(O.5!$C$38="Depreciation",(1+'S&amp;S'!$F11),1)-SUM(O.5!CF$246,O.5!CF$257)+O.5!CF$247</f>
        <v>0</v>
      </c>
      <c r="CG289" s="66">
        <f>-SUM(O.5!CG$244,O.5!CG$255)*(1+'S&amp;S'!$F11)+SUM(O.5!CG$245,O.5!CG$256)*IF(O.5!$C$38="Depreciation",(1+'S&amp;S'!$F11),1)-SUM(O.5!CG$246,O.5!CG$257)+O.5!CG$247</f>
        <v>0</v>
      </c>
      <c r="CH289" s="66">
        <f>-SUM(O.5!CH$244,O.5!CH$255)*(1+'S&amp;S'!$F11)+SUM(O.5!CH$245,O.5!CH$256)*IF(O.5!$C$38="Depreciation",(1+'S&amp;S'!$F11),1)-SUM(O.5!CH$246,O.5!CH$257)+O.5!CH$247</f>
        <v>0</v>
      </c>
      <c r="CI289" s="66">
        <f>-SUM(O.5!CI$244,O.5!CI$255)*(1+'S&amp;S'!$F11)+SUM(O.5!CI$245,O.5!CI$256)*IF(O.5!$C$38="Depreciation",(1+'S&amp;S'!$F11),1)-SUM(O.5!CI$246,O.5!CI$257)+O.5!CI$247</f>
        <v>0</v>
      </c>
      <c r="CJ289" s="66">
        <f>-SUM(O.5!CJ$244,O.5!CJ$255)*(1+'S&amp;S'!$F11)+SUM(O.5!CJ$245,O.5!CJ$256)*IF(O.5!$C$38="Depreciation",(1+'S&amp;S'!$F11),1)-SUM(O.5!CJ$246,O.5!CJ$257)+O.5!CJ$247</f>
        <v>0</v>
      </c>
      <c r="CK289" s="66">
        <f>-SUM(O.5!CK$244,O.5!CK$255)*(1+'S&amp;S'!$F11)+SUM(O.5!CK$245,O.5!CK$256)*IF(O.5!$C$38="Depreciation",(1+'S&amp;S'!$F11),1)-SUM(O.5!CK$246,O.5!CK$257)+O.5!CK$247</f>
        <v>0</v>
      </c>
      <c r="CL289" s="66">
        <f>-SUM(O.5!CL$244,O.5!CL$255)*(1+'S&amp;S'!$F11)+SUM(O.5!CL$245,O.5!CL$256)*IF(O.5!$C$38="Depreciation",(1+'S&amp;S'!$F11),1)-SUM(O.5!CL$246,O.5!CL$257)+O.5!CL$247</f>
        <v>0</v>
      </c>
      <c r="CM289" s="66">
        <f>-SUM(O.5!CM$244,O.5!CM$255)*(1+'S&amp;S'!$F11)+SUM(O.5!CM$245,O.5!CM$256)*IF(O.5!$C$38="Depreciation",(1+'S&amp;S'!$F11),1)-SUM(O.5!CM$246,O.5!CM$257)+O.5!CM$247</f>
        <v>0</v>
      </c>
      <c r="CN289" s="66">
        <f>-SUM(O.5!CN$244,O.5!CN$255)*(1+'S&amp;S'!$F11)+SUM(O.5!CN$245,O.5!CN$256)*IF(O.5!$C$38="Depreciation",(1+'S&amp;S'!$F11),1)-SUM(O.5!CN$246,O.5!CN$257)+O.5!CN$247</f>
        <v>0</v>
      </c>
      <c r="CO289" s="66">
        <f>-SUM(O.5!CO$244,O.5!CO$255)*(1+'S&amp;S'!$F11)+SUM(O.5!CO$245,O.5!CO$256)*IF(O.5!$C$38="Depreciation",(1+'S&amp;S'!$F11),1)-SUM(O.5!CO$246,O.5!CO$257)+O.5!CO$247</f>
        <v>0</v>
      </c>
      <c r="CP289" s="66">
        <f>-SUM(O.5!CP$244,O.5!CP$255)*(1+'S&amp;S'!$F11)+SUM(O.5!CP$245,O.5!CP$256)*IF(O.5!$C$38="Depreciation",(1+'S&amp;S'!$F11),1)-SUM(O.5!CP$246,O.5!CP$257)+O.5!CP$247</f>
        <v>0</v>
      </c>
      <c r="CQ289" s="66">
        <f>-SUM(O.5!CQ$244,O.5!CQ$255)*(1+'S&amp;S'!$F11)+SUM(O.5!CQ$245,O.5!CQ$256)*IF(O.5!$C$38="Depreciation",(1+'S&amp;S'!$F11),1)-SUM(O.5!CQ$246,O.5!CQ$257)+O.5!CQ$247</f>
        <v>0</v>
      </c>
      <c r="CR289" s="66">
        <f>-SUM(O.5!CR$244,O.5!CR$255)*(1+'S&amp;S'!$F11)+SUM(O.5!CR$245,O.5!CR$256)*IF(O.5!$C$38="Depreciation",(1+'S&amp;S'!$F11),1)-SUM(O.5!CR$246,O.5!CR$257)+O.5!CR$247</f>
        <v>0</v>
      </c>
      <c r="CS289" s="66">
        <f>-SUM(O.5!CS$244,O.5!CS$255)*(1+'S&amp;S'!$F11)+SUM(O.5!CS$245,O.5!CS$256)*IF(O.5!$C$38="Depreciation",(1+'S&amp;S'!$F11),1)-SUM(O.5!CS$246,O.5!CS$257)+O.5!CS$247</f>
        <v>0</v>
      </c>
    </row>
    <row r="290" spans="3:97" hidden="1" x14ac:dyDescent="0.35">
      <c r="C290" s="180" t="str">
        <f>O.5!$C$246&amp;" with "&amp; 'S&amp;S'!$D$5*100 &amp; "% increase"</f>
        <v>C. Total operating and maintenance costs with 1% increase</v>
      </c>
      <c r="E290" s="505">
        <f>G290+NPV(G.Asm!$F$76,H290:INDEX(H290:CS290,RP))</f>
        <v>0</v>
      </c>
      <c r="F290" s="505">
        <f t="shared" si="139"/>
        <v>0</v>
      </c>
      <c r="G290" s="66">
        <f>-SUM(O.5!G$244,O.5!G$255)+SUM(O.5!G$245,O.5!G$256)-SUM(O.5!G$246,O.5!G$257)*(1+'S&amp;S'!$F12)+O.5!G$247</f>
        <v>0</v>
      </c>
      <c r="H290" s="66">
        <f>-SUM(O.5!H$244,O.5!H$255)+SUM(O.5!H$245,O.5!H$256)-SUM(O.5!H$246,O.5!H$257)*(1+'S&amp;S'!$F12)+O.5!H$247</f>
        <v>0</v>
      </c>
      <c r="I290" s="66">
        <f>-SUM(O.5!I$244,O.5!I$255)+SUM(O.5!I$245,O.5!I$256)-SUM(O.5!I$246,O.5!I$257)*(1+'S&amp;S'!$F12)+O.5!I$247</f>
        <v>0</v>
      </c>
      <c r="J290" s="66">
        <f>-SUM(O.5!J$244,O.5!J$255)+SUM(O.5!J$245,O.5!J$256)-SUM(O.5!J$246,O.5!J$257)*(1+'S&amp;S'!$F12)+O.5!J$247</f>
        <v>0</v>
      </c>
      <c r="K290" s="66">
        <f>-SUM(O.5!K$244,O.5!K$255)+SUM(O.5!K$245,O.5!K$256)-SUM(O.5!K$246,O.5!K$257)*(1+'S&amp;S'!$F12)+O.5!K$247</f>
        <v>0</v>
      </c>
      <c r="L290" s="66">
        <f>-SUM(O.5!L$244,O.5!L$255)+SUM(O.5!L$245,O.5!L$256)-SUM(O.5!L$246,O.5!L$257)*(1+'S&amp;S'!$F12)+O.5!L$247</f>
        <v>0</v>
      </c>
      <c r="M290" s="66">
        <f>-SUM(O.5!M$244,O.5!M$255)+SUM(O.5!M$245,O.5!M$256)-SUM(O.5!M$246,O.5!M$257)*(1+'S&amp;S'!$F12)+O.5!M$247</f>
        <v>0</v>
      </c>
      <c r="N290" s="66">
        <f>-SUM(O.5!N$244,O.5!N$255)+SUM(O.5!N$245,O.5!N$256)-SUM(O.5!N$246,O.5!N$257)*(1+'S&amp;S'!$F12)+O.5!N$247</f>
        <v>0</v>
      </c>
      <c r="O290" s="66">
        <f>-SUM(O.5!O$244,O.5!O$255)+SUM(O.5!O$245,O.5!O$256)-SUM(O.5!O$246,O.5!O$257)*(1+'S&amp;S'!$F12)+O.5!O$247</f>
        <v>0</v>
      </c>
      <c r="P290" s="66">
        <f>-SUM(O.5!P$244,O.5!P$255)+SUM(O.5!P$245,O.5!P$256)-SUM(O.5!P$246,O.5!P$257)*(1+'S&amp;S'!$F12)+O.5!P$247</f>
        <v>0</v>
      </c>
      <c r="Q290" s="66">
        <f>-SUM(O.5!Q$244,O.5!Q$255)+SUM(O.5!Q$245,O.5!Q$256)-SUM(O.5!Q$246,O.5!Q$257)*(1+'S&amp;S'!$F12)+O.5!Q$247</f>
        <v>0</v>
      </c>
      <c r="R290" s="66">
        <f>-SUM(O.5!R$244,O.5!R$255)+SUM(O.5!R$245,O.5!R$256)-SUM(O.5!R$246,O.5!R$257)*(1+'S&amp;S'!$F12)+O.5!R$247</f>
        <v>0</v>
      </c>
      <c r="S290" s="66">
        <f>-SUM(O.5!S$244,O.5!S$255)+SUM(O.5!S$245,O.5!S$256)-SUM(O.5!S$246,O.5!S$257)*(1+'S&amp;S'!$F12)+O.5!S$247</f>
        <v>0</v>
      </c>
      <c r="T290" s="66">
        <f>-SUM(O.5!T$244,O.5!T$255)+SUM(O.5!T$245,O.5!T$256)-SUM(O.5!T$246,O.5!T$257)*(1+'S&amp;S'!$F12)+O.5!T$247</f>
        <v>0</v>
      </c>
      <c r="U290" s="66">
        <f>-SUM(O.5!U$244,O.5!U$255)+SUM(O.5!U$245,O.5!U$256)-SUM(O.5!U$246,O.5!U$257)*(1+'S&amp;S'!$F12)+O.5!U$247</f>
        <v>0</v>
      </c>
      <c r="V290" s="66">
        <f>-SUM(O.5!V$244,O.5!V$255)+SUM(O.5!V$245,O.5!V$256)-SUM(O.5!V$246,O.5!V$257)*(1+'S&amp;S'!$F12)+O.5!V$247</f>
        <v>0</v>
      </c>
      <c r="W290" s="66">
        <f>-SUM(O.5!W$244,O.5!W$255)+SUM(O.5!W$245,O.5!W$256)-SUM(O.5!W$246,O.5!W$257)*(1+'S&amp;S'!$F12)+O.5!W$247</f>
        <v>0</v>
      </c>
      <c r="X290" s="66">
        <f>-SUM(O.5!X$244,O.5!X$255)+SUM(O.5!X$245,O.5!X$256)-SUM(O.5!X$246,O.5!X$257)*(1+'S&amp;S'!$F12)+O.5!X$247</f>
        <v>0</v>
      </c>
      <c r="Y290" s="66">
        <f>-SUM(O.5!Y$244,O.5!Y$255)+SUM(O.5!Y$245,O.5!Y$256)-SUM(O.5!Y$246,O.5!Y$257)*(1+'S&amp;S'!$F12)+O.5!Y$247</f>
        <v>0</v>
      </c>
      <c r="Z290" s="66">
        <f>-SUM(O.5!Z$244,O.5!Z$255)+SUM(O.5!Z$245,O.5!Z$256)-SUM(O.5!Z$246,O.5!Z$257)*(1+'S&amp;S'!$F12)+O.5!Z$247</f>
        <v>0</v>
      </c>
      <c r="AA290" s="66">
        <f>-SUM(O.5!AA$244,O.5!AA$255)+SUM(O.5!AA$245,O.5!AA$256)-SUM(O.5!AA$246,O.5!AA$257)*(1+'S&amp;S'!$F12)+O.5!AA$247</f>
        <v>0</v>
      </c>
      <c r="AB290" s="66">
        <f>-SUM(O.5!AB$244,O.5!AB$255)+SUM(O.5!AB$245,O.5!AB$256)-SUM(O.5!AB$246,O.5!AB$257)*(1+'S&amp;S'!$F12)+O.5!AB$247</f>
        <v>0</v>
      </c>
      <c r="AC290" s="66">
        <f>-SUM(O.5!AC$244,O.5!AC$255)+SUM(O.5!AC$245,O.5!AC$256)-SUM(O.5!AC$246,O.5!AC$257)*(1+'S&amp;S'!$F12)+O.5!AC$247</f>
        <v>0</v>
      </c>
      <c r="AD290" s="66">
        <f>-SUM(O.5!AD$244,O.5!AD$255)+SUM(O.5!AD$245,O.5!AD$256)-SUM(O.5!AD$246,O.5!AD$257)*(1+'S&amp;S'!$F12)+O.5!AD$247</f>
        <v>0</v>
      </c>
      <c r="AE290" s="66">
        <f>-SUM(O.5!AE$244,O.5!AE$255)+SUM(O.5!AE$245,O.5!AE$256)-SUM(O.5!AE$246,O.5!AE$257)*(1+'S&amp;S'!$F12)+O.5!AE$247</f>
        <v>0</v>
      </c>
      <c r="AF290" s="66">
        <f>-SUM(O.5!AF$244,O.5!AF$255)+SUM(O.5!AF$245,O.5!AF$256)-SUM(O.5!AF$246,O.5!AF$257)*(1+'S&amp;S'!$F12)+O.5!AF$247</f>
        <v>0</v>
      </c>
      <c r="AG290" s="66">
        <f>-SUM(O.5!AG$244,O.5!AG$255)+SUM(O.5!AG$245,O.5!AG$256)-SUM(O.5!AG$246,O.5!AG$257)*(1+'S&amp;S'!$F12)+O.5!AG$247</f>
        <v>0</v>
      </c>
      <c r="AH290" s="66">
        <f>-SUM(O.5!AH$244,O.5!AH$255)+SUM(O.5!AH$245,O.5!AH$256)-SUM(O.5!AH$246,O.5!AH$257)*(1+'S&amp;S'!$F12)+O.5!AH$247</f>
        <v>0</v>
      </c>
      <c r="AI290" s="66">
        <f>-SUM(O.5!AI$244,O.5!AI$255)+SUM(O.5!AI$245,O.5!AI$256)-SUM(O.5!AI$246,O.5!AI$257)*(1+'S&amp;S'!$F12)+O.5!AI$247</f>
        <v>0</v>
      </c>
      <c r="AJ290" s="66">
        <f>-SUM(O.5!AJ$244,O.5!AJ$255)+SUM(O.5!AJ$245,O.5!AJ$256)-SUM(O.5!AJ$246,O.5!AJ$257)*(1+'S&amp;S'!$F12)+O.5!AJ$247</f>
        <v>0</v>
      </c>
      <c r="AK290" s="66">
        <f>-SUM(O.5!AK$244,O.5!AK$255)+SUM(O.5!AK$245,O.5!AK$256)-SUM(O.5!AK$246,O.5!AK$257)*(1+'S&amp;S'!$F12)+O.5!AK$247</f>
        <v>0</v>
      </c>
      <c r="AL290" s="66">
        <f>-SUM(O.5!AL$244,O.5!AL$255)+SUM(O.5!AL$245,O.5!AL$256)-SUM(O.5!AL$246,O.5!AL$257)*(1+'S&amp;S'!$F12)+O.5!AL$247</f>
        <v>0</v>
      </c>
      <c r="AM290" s="66">
        <f>-SUM(O.5!AM$244,O.5!AM$255)+SUM(O.5!AM$245,O.5!AM$256)-SUM(O.5!AM$246,O.5!AM$257)*(1+'S&amp;S'!$F12)+O.5!AM$247</f>
        <v>0</v>
      </c>
      <c r="AN290" s="66">
        <f>-SUM(O.5!AN$244,O.5!AN$255)+SUM(O.5!AN$245,O.5!AN$256)-SUM(O.5!AN$246,O.5!AN$257)*(1+'S&amp;S'!$F12)+O.5!AN$247</f>
        <v>0</v>
      </c>
      <c r="AO290" s="66">
        <f>-SUM(O.5!AO$244,O.5!AO$255)+SUM(O.5!AO$245,O.5!AO$256)-SUM(O.5!AO$246,O.5!AO$257)*(1+'S&amp;S'!$F12)+O.5!AO$247</f>
        <v>0</v>
      </c>
      <c r="AP290" s="66">
        <f>-SUM(O.5!AP$244,O.5!AP$255)+SUM(O.5!AP$245,O.5!AP$256)-SUM(O.5!AP$246,O.5!AP$257)*(1+'S&amp;S'!$F12)+O.5!AP$247</f>
        <v>0</v>
      </c>
      <c r="AQ290" s="66">
        <f>-SUM(O.5!AQ$244,O.5!AQ$255)+SUM(O.5!AQ$245,O.5!AQ$256)-SUM(O.5!AQ$246,O.5!AQ$257)*(1+'S&amp;S'!$F12)+O.5!AQ$247</f>
        <v>0</v>
      </c>
      <c r="AR290" s="66">
        <f>-SUM(O.5!AR$244,O.5!AR$255)+SUM(O.5!AR$245,O.5!AR$256)-SUM(O.5!AR$246,O.5!AR$257)*(1+'S&amp;S'!$F12)+O.5!AR$247</f>
        <v>0</v>
      </c>
      <c r="AS290" s="66">
        <f>-SUM(O.5!AS$244,O.5!AS$255)+SUM(O.5!AS$245,O.5!AS$256)-SUM(O.5!AS$246,O.5!AS$257)*(1+'S&amp;S'!$F12)+O.5!AS$247</f>
        <v>0</v>
      </c>
      <c r="AT290" s="66">
        <f>-SUM(O.5!AT$244,O.5!AT$255)+SUM(O.5!AT$245,O.5!AT$256)-SUM(O.5!AT$246,O.5!AT$257)*(1+'S&amp;S'!$F12)+O.5!AT$247</f>
        <v>0</v>
      </c>
      <c r="AU290" s="66">
        <f>-SUM(O.5!AU$244,O.5!AU$255)+SUM(O.5!AU$245,O.5!AU$256)-SUM(O.5!AU$246,O.5!AU$257)*(1+'S&amp;S'!$F12)+O.5!AU$247</f>
        <v>0</v>
      </c>
      <c r="AV290" s="66">
        <f>-SUM(O.5!AV$244,O.5!AV$255)+SUM(O.5!AV$245,O.5!AV$256)-SUM(O.5!AV$246,O.5!AV$257)*(1+'S&amp;S'!$F12)+O.5!AV$247</f>
        <v>0</v>
      </c>
      <c r="AW290" s="66">
        <f>-SUM(O.5!AW$244,O.5!AW$255)+SUM(O.5!AW$245,O.5!AW$256)-SUM(O.5!AW$246,O.5!AW$257)*(1+'S&amp;S'!$F12)+O.5!AW$247</f>
        <v>0</v>
      </c>
      <c r="AX290" s="66">
        <f>-SUM(O.5!AX$244,O.5!AX$255)+SUM(O.5!AX$245,O.5!AX$256)-SUM(O.5!AX$246,O.5!AX$257)*(1+'S&amp;S'!$F12)+O.5!AX$247</f>
        <v>0</v>
      </c>
      <c r="AY290" s="66">
        <f>-SUM(O.5!AY$244,O.5!AY$255)+SUM(O.5!AY$245,O.5!AY$256)-SUM(O.5!AY$246,O.5!AY$257)*(1+'S&amp;S'!$F12)+O.5!AY$247</f>
        <v>0</v>
      </c>
      <c r="AZ290" s="66">
        <f>-SUM(O.5!AZ$244,O.5!AZ$255)+SUM(O.5!AZ$245,O.5!AZ$256)-SUM(O.5!AZ$246,O.5!AZ$257)*(1+'S&amp;S'!$F12)+O.5!AZ$247</f>
        <v>0</v>
      </c>
      <c r="BA290" s="66">
        <f>-SUM(O.5!BA$244,O.5!BA$255)+SUM(O.5!BA$245,O.5!BA$256)-SUM(O.5!BA$246,O.5!BA$257)*(1+'S&amp;S'!$F12)+O.5!BA$247</f>
        <v>0</v>
      </c>
      <c r="BB290" s="66">
        <f>-SUM(O.5!BB$244,O.5!BB$255)+SUM(O.5!BB$245,O.5!BB$256)-SUM(O.5!BB$246,O.5!BB$257)*(1+'S&amp;S'!$F12)+O.5!BB$247</f>
        <v>0</v>
      </c>
      <c r="BC290" s="66">
        <f>-SUM(O.5!BC$244,O.5!BC$255)+SUM(O.5!BC$245,O.5!BC$256)-SUM(O.5!BC$246,O.5!BC$257)*(1+'S&amp;S'!$F12)+O.5!BC$247</f>
        <v>0</v>
      </c>
      <c r="BD290" s="66">
        <f>-SUM(O.5!BD$244,O.5!BD$255)+SUM(O.5!BD$245,O.5!BD$256)-SUM(O.5!BD$246,O.5!BD$257)*(1+'S&amp;S'!$F12)+O.5!BD$247</f>
        <v>0</v>
      </c>
      <c r="BE290" s="66">
        <f>-SUM(O.5!BE$244,O.5!BE$255)+SUM(O.5!BE$245,O.5!BE$256)-SUM(O.5!BE$246,O.5!BE$257)*(1+'S&amp;S'!$F12)+O.5!BE$247</f>
        <v>0</v>
      </c>
      <c r="BF290" s="66">
        <f>-SUM(O.5!BF$244,O.5!BF$255)+SUM(O.5!BF$245,O.5!BF$256)-SUM(O.5!BF$246,O.5!BF$257)*(1+'S&amp;S'!$F12)+O.5!BF$247</f>
        <v>0</v>
      </c>
      <c r="BG290" s="66">
        <f>-SUM(O.5!BG$244,O.5!BG$255)+SUM(O.5!BG$245,O.5!BG$256)-SUM(O.5!BG$246,O.5!BG$257)*(1+'S&amp;S'!$F12)+O.5!BG$247</f>
        <v>0</v>
      </c>
      <c r="BH290" s="66">
        <f>-SUM(O.5!BH$244,O.5!BH$255)+SUM(O.5!BH$245,O.5!BH$256)-SUM(O.5!BH$246,O.5!BH$257)*(1+'S&amp;S'!$F12)+O.5!BH$247</f>
        <v>0</v>
      </c>
      <c r="BI290" s="66">
        <f>-SUM(O.5!BI$244,O.5!BI$255)+SUM(O.5!BI$245,O.5!BI$256)-SUM(O.5!BI$246,O.5!BI$257)*(1+'S&amp;S'!$F12)+O.5!BI$247</f>
        <v>0</v>
      </c>
      <c r="BJ290" s="66">
        <f>-SUM(O.5!BJ$244,O.5!BJ$255)+SUM(O.5!BJ$245,O.5!BJ$256)-SUM(O.5!BJ$246,O.5!BJ$257)*(1+'S&amp;S'!$F12)+O.5!BJ$247</f>
        <v>0</v>
      </c>
      <c r="BK290" s="66">
        <f>-SUM(O.5!BK$244,O.5!BK$255)+SUM(O.5!BK$245,O.5!BK$256)-SUM(O.5!BK$246,O.5!BK$257)*(1+'S&amp;S'!$F12)+O.5!BK$247</f>
        <v>0</v>
      </c>
      <c r="BL290" s="66">
        <f>-SUM(O.5!BL$244,O.5!BL$255)+SUM(O.5!BL$245,O.5!BL$256)-SUM(O.5!BL$246,O.5!BL$257)*(1+'S&amp;S'!$F12)+O.5!BL$247</f>
        <v>0</v>
      </c>
      <c r="BM290" s="66">
        <f>-SUM(O.5!BM$244,O.5!BM$255)+SUM(O.5!BM$245,O.5!BM$256)-SUM(O.5!BM$246,O.5!BM$257)*(1+'S&amp;S'!$F12)+O.5!BM$247</f>
        <v>0</v>
      </c>
      <c r="BN290" s="66">
        <f>-SUM(O.5!BN$244,O.5!BN$255)+SUM(O.5!BN$245,O.5!BN$256)-SUM(O.5!BN$246,O.5!BN$257)*(1+'S&amp;S'!$F12)+O.5!BN$247</f>
        <v>0</v>
      </c>
      <c r="BO290" s="66">
        <f>-SUM(O.5!BO$244,O.5!BO$255)+SUM(O.5!BO$245,O.5!BO$256)-SUM(O.5!BO$246,O.5!BO$257)*(1+'S&amp;S'!$F12)+O.5!BO$247</f>
        <v>0</v>
      </c>
      <c r="BP290" s="66">
        <f>-SUM(O.5!BP$244,O.5!BP$255)+SUM(O.5!BP$245,O.5!BP$256)-SUM(O.5!BP$246,O.5!BP$257)*(1+'S&amp;S'!$F12)+O.5!BP$247</f>
        <v>0</v>
      </c>
      <c r="BQ290" s="66">
        <f>-SUM(O.5!BQ$244,O.5!BQ$255)+SUM(O.5!BQ$245,O.5!BQ$256)-SUM(O.5!BQ$246,O.5!BQ$257)*(1+'S&amp;S'!$F12)+O.5!BQ$247</f>
        <v>0</v>
      </c>
      <c r="BR290" s="66">
        <f>-SUM(O.5!BR$244,O.5!BR$255)+SUM(O.5!BR$245,O.5!BR$256)-SUM(O.5!BR$246,O.5!BR$257)*(1+'S&amp;S'!$F12)+O.5!BR$247</f>
        <v>0</v>
      </c>
      <c r="BS290" s="66">
        <f>-SUM(O.5!BS$244,O.5!BS$255)+SUM(O.5!BS$245,O.5!BS$256)-SUM(O.5!BS$246,O.5!BS$257)*(1+'S&amp;S'!$F12)+O.5!BS$247</f>
        <v>0</v>
      </c>
      <c r="BT290" s="66">
        <f>-SUM(O.5!BT$244,O.5!BT$255)+SUM(O.5!BT$245,O.5!BT$256)-SUM(O.5!BT$246,O.5!BT$257)*(1+'S&amp;S'!$F12)+O.5!BT$247</f>
        <v>0</v>
      </c>
      <c r="BU290" s="66">
        <f>-SUM(O.5!BU$244,O.5!BU$255)+SUM(O.5!BU$245,O.5!BU$256)-SUM(O.5!BU$246,O.5!BU$257)*(1+'S&amp;S'!$F12)+O.5!BU$247</f>
        <v>0</v>
      </c>
      <c r="BV290" s="66">
        <f>-SUM(O.5!BV$244,O.5!BV$255)+SUM(O.5!BV$245,O.5!BV$256)-SUM(O.5!BV$246,O.5!BV$257)*(1+'S&amp;S'!$F12)+O.5!BV$247</f>
        <v>0</v>
      </c>
      <c r="BW290" s="66">
        <f>-SUM(O.5!BW$244,O.5!BW$255)+SUM(O.5!BW$245,O.5!BW$256)-SUM(O.5!BW$246,O.5!BW$257)*(1+'S&amp;S'!$F12)+O.5!BW$247</f>
        <v>0</v>
      </c>
      <c r="BX290" s="66">
        <f>-SUM(O.5!BX$244,O.5!BX$255)+SUM(O.5!BX$245,O.5!BX$256)-SUM(O.5!BX$246,O.5!BX$257)*(1+'S&amp;S'!$F12)+O.5!BX$247</f>
        <v>0</v>
      </c>
      <c r="BY290" s="66">
        <f>-SUM(O.5!BY$244,O.5!BY$255)+SUM(O.5!BY$245,O.5!BY$256)-SUM(O.5!BY$246,O.5!BY$257)*(1+'S&amp;S'!$F12)+O.5!BY$247</f>
        <v>0</v>
      </c>
      <c r="BZ290" s="66">
        <f>-SUM(O.5!BZ$244,O.5!BZ$255)+SUM(O.5!BZ$245,O.5!BZ$256)-SUM(O.5!BZ$246,O.5!BZ$257)*(1+'S&amp;S'!$F12)+O.5!BZ$247</f>
        <v>0</v>
      </c>
      <c r="CA290" s="66">
        <f>-SUM(O.5!CA$244,O.5!CA$255)+SUM(O.5!CA$245,O.5!CA$256)-SUM(O.5!CA$246,O.5!CA$257)*(1+'S&amp;S'!$F12)+O.5!CA$247</f>
        <v>0</v>
      </c>
      <c r="CB290" s="66">
        <f>-SUM(O.5!CB$244,O.5!CB$255)+SUM(O.5!CB$245,O.5!CB$256)-SUM(O.5!CB$246,O.5!CB$257)*(1+'S&amp;S'!$F12)+O.5!CB$247</f>
        <v>0</v>
      </c>
      <c r="CC290" s="66">
        <f>-SUM(O.5!CC$244,O.5!CC$255)+SUM(O.5!CC$245,O.5!CC$256)-SUM(O.5!CC$246,O.5!CC$257)*(1+'S&amp;S'!$F12)+O.5!CC$247</f>
        <v>0</v>
      </c>
      <c r="CD290" s="66">
        <f>-SUM(O.5!CD$244,O.5!CD$255)+SUM(O.5!CD$245,O.5!CD$256)-SUM(O.5!CD$246,O.5!CD$257)*(1+'S&amp;S'!$F12)+O.5!CD$247</f>
        <v>0</v>
      </c>
      <c r="CE290" s="66">
        <f>-SUM(O.5!CE$244,O.5!CE$255)+SUM(O.5!CE$245,O.5!CE$256)-SUM(O.5!CE$246,O.5!CE$257)*(1+'S&amp;S'!$F12)+O.5!CE$247</f>
        <v>0</v>
      </c>
      <c r="CF290" s="66">
        <f>-SUM(O.5!CF$244,O.5!CF$255)+SUM(O.5!CF$245,O.5!CF$256)-SUM(O.5!CF$246,O.5!CF$257)*(1+'S&amp;S'!$F12)+O.5!CF$247</f>
        <v>0</v>
      </c>
      <c r="CG290" s="66">
        <f>-SUM(O.5!CG$244,O.5!CG$255)+SUM(O.5!CG$245,O.5!CG$256)-SUM(O.5!CG$246,O.5!CG$257)*(1+'S&amp;S'!$F12)+O.5!CG$247</f>
        <v>0</v>
      </c>
      <c r="CH290" s="66">
        <f>-SUM(O.5!CH$244,O.5!CH$255)+SUM(O.5!CH$245,O.5!CH$256)-SUM(O.5!CH$246,O.5!CH$257)*(1+'S&amp;S'!$F12)+O.5!CH$247</f>
        <v>0</v>
      </c>
      <c r="CI290" s="66">
        <f>-SUM(O.5!CI$244,O.5!CI$255)+SUM(O.5!CI$245,O.5!CI$256)-SUM(O.5!CI$246,O.5!CI$257)*(1+'S&amp;S'!$F12)+O.5!CI$247</f>
        <v>0</v>
      </c>
      <c r="CJ290" s="66">
        <f>-SUM(O.5!CJ$244,O.5!CJ$255)+SUM(O.5!CJ$245,O.5!CJ$256)-SUM(O.5!CJ$246,O.5!CJ$257)*(1+'S&amp;S'!$F12)+O.5!CJ$247</f>
        <v>0</v>
      </c>
      <c r="CK290" s="66">
        <f>-SUM(O.5!CK$244,O.5!CK$255)+SUM(O.5!CK$245,O.5!CK$256)-SUM(O.5!CK$246,O.5!CK$257)*(1+'S&amp;S'!$F12)+O.5!CK$247</f>
        <v>0</v>
      </c>
      <c r="CL290" s="66">
        <f>-SUM(O.5!CL$244,O.5!CL$255)+SUM(O.5!CL$245,O.5!CL$256)-SUM(O.5!CL$246,O.5!CL$257)*(1+'S&amp;S'!$F12)+O.5!CL$247</f>
        <v>0</v>
      </c>
      <c r="CM290" s="66">
        <f>-SUM(O.5!CM$244,O.5!CM$255)+SUM(O.5!CM$245,O.5!CM$256)-SUM(O.5!CM$246,O.5!CM$257)*(1+'S&amp;S'!$F12)+O.5!CM$247</f>
        <v>0</v>
      </c>
      <c r="CN290" s="66">
        <f>-SUM(O.5!CN$244,O.5!CN$255)+SUM(O.5!CN$245,O.5!CN$256)-SUM(O.5!CN$246,O.5!CN$257)*(1+'S&amp;S'!$F12)+O.5!CN$247</f>
        <v>0</v>
      </c>
      <c r="CO290" s="66">
        <f>-SUM(O.5!CO$244,O.5!CO$255)+SUM(O.5!CO$245,O.5!CO$256)-SUM(O.5!CO$246,O.5!CO$257)*(1+'S&amp;S'!$F12)+O.5!CO$247</f>
        <v>0</v>
      </c>
      <c r="CP290" s="66">
        <f>-SUM(O.5!CP$244,O.5!CP$255)+SUM(O.5!CP$245,O.5!CP$256)-SUM(O.5!CP$246,O.5!CP$257)*(1+'S&amp;S'!$F12)+O.5!CP$247</f>
        <v>0</v>
      </c>
      <c r="CQ290" s="66">
        <f>-SUM(O.5!CQ$244,O.5!CQ$255)+SUM(O.5!CQ$245,O.5!CQ$256)-SUM(O.5!CQ$246,O.5!CQ$257)*(1+'S&amp;S'!$F12)+O.5!CQ$247</f>
        <v>0</v>
      </c>
      <c r="CR290" s="66">
        <f>-SUM(O.5!CR$244,O.5!CR$255)+SUM(O.5!CR$245,O.5!CR$256)-SUM(O.5!CR$246,O.5!CR$257)*(1+'S&amp;S'!$F12)+O.5!CR$247</f>
        <v>0</v>
      </c>
      <c r="CS290" s="66">
        <f>-SUM(O.5!CS$244,O.5!CS$255)+SUM(O.5!CS$245,O.5!CS$256)-SUM(O.5!CS$246,O.5!CS$257)*(1+'S&amp;S'!$F12)+O.5!CS$247</f>
        <v>0</v>
      </c>
    </row>
    <row r="291" spans="3:97" hidden="1" x14ac:dyDescent="0.35">
      <c r="C291" s="180" t="str">
        <f>O.5!$C$246&amp;" with "&amp; 'S&amp;S'!$D$5*100 &amp; "% decrease"</f>
        <v>C. Total operating and maintenance costs with 1% decrease</v>
      </c>
      <c r="E291" s="505">
        <f>G291+NPV(G.Asm!$F$76,H291:INDEX(H291:CS291,RP))</f>
        <v>0</v>
      </c>
      <c r="F291" s="505">
        <f t="shared" si="139"/>
        <v>0</v>
      </c>
      <c r="G291" s="66">
        <f>-SUM(O.5!G$244,O.5!G$255)+SUM(O.5!G$245,O.5!G$256)-SUM(O.5!G$246,O.5!G$257)*(1+'S&amp;S'!$F13)+O.5!G$247</f>
        <v>0</v>
      </c>
      <c r="H291" s="66">
        <f>-SUM(O.5!H$244,O.5!H$255)+SUM(O.5!H$245,O.5!H$256)-SUM(O.5!H$246,O.5!H$257)*(1+'S&amp;S'!$F13)+O.5!H$247</f>
        <v>0</v>
      </c>
      <c r="I291" s="66">
        <f>-SUM(O.5!I$244,O.5!I$255)+SUM(O.5!I$245,O.5!I$256)-SUM(O.5!I$246,O.5!I$257)*(1+'S&amp;S'!$F13)+O.5!I$247</f>
        <v>0</v>
      </c>
      <c r="J291" s="66">
        <f>-SUM(O.5!J$244,O.5!J$255)+SUM(O.5!J$245,O.5!J$256)-SUM(O.5!J$246,O.5!J$257)*(1+'S&amp;S'!$F13)+O.5!J$247</f>
        <v>0</v>
      </c>
      <c r="K291" s="66">
        <f>-SUM(O.5!K$244,O.5!K$255)+SUM(O.5!K$245,O.5!K$256)-SUM(O.5!K$246,O.5!K$257)*(1+'S&amp;S'!$F13)+O.5!K$247</f>
        <v>0</v>
      </c>
      <c r="L291" s="66">
        <f>-SUM(O.5!L$244,O.5!L$255)+SUM(O.5!L$245,O.5!L$256)-SUM(O.5!L$246,O.5!L$257)*(1+'S&amp;S'!$F13)+O.5!L$247</f>
        <v>0</v>
      </c>
      <c r="M291" s="66">
        <f>-SUM(O.5!M$244,O.5!M$255)+SUM(O.5!M$245,O.5!M$256)-SUM(O.5!M$246,O.5!M$257)*(1+'S&amp;S'!$F13)+O.5!M$247</f>
        <v>0</v>
      </c>
      <c r="N291" s="66">
        <f>-SUM(O.5!N$244,O.5!N$255)+SUM(O.5!N$245,O.5!N$256)-SUM(O.5!N$246,O.5!N$257)*(1+'S&amp;S'!$F13)+O.5!N$247</f>
        <v>0</v>
      </c>
      <c r="O291" s="66">
        <f>-SUM(O.5!O$244,O.5!O$255)+SUM(O.5!O$245,O.5!O$256)-SUM(O.5!O$246,O.5!O$257)*(1+'S&amp;S'!$F13)+O.5!O$247</f>
        <v>0</v>
      </c>
      <c r="P291" s="66">
        <f>-SUM(O.5!P$244,O.5!P$255)+SUM(O.5!P$245,O.5!P$256)-SUM(O.5!P$246,O.5!P$257)*(1+'S&amp;S'!$F13)+O.5!P$247</f>
        <v>0</v>
      </c>
      <c r="Q291" s="66">
        <f>-SUM(O.5!Q$244,O.5!Q$255)+SUM(O.5!Q$245,O.5!Q$256)-SUM(O.5!Q$246,O.5!Q$257)*(1+'S&amp;S'!$F13)+O.5!Q$247</f>
        <v>0</v>
      </c>
      <c r="R291" s="66">
        <f>-SUM(O.5!R$244,O.5!R$255)+SUM(O.5!R$245,O.5!R$256)-SUM(O.5!R$246,O.5!R$257)*(1+'S&amp;S'!$F13)+O.5!R$247</f>
        <v>0</v>
      </c>
      <c r="S291" s="66">
        <f>-SUM(O.5!S$244,O.5!S$255)+SUM(O.5!S$245,O.5!S$256)-SUM(O.5!S$246,O.5!S$257)*(1+'S&amp;S'!$F13)+O.5!S$247</f>
        <v>0</v>
      </c>
      <c r="T291" s="66">
        <f>-SUM(O.5!T$244,O.5!T$255)+SUM(O.5!T$245,O.5!T$256)-SUM(O.5!T$246,O.5!T$257)*(1+'S&amp;S'!$F13)+O.5!T$247</f>
        <v>0</v>
      </c>
      <c r="U291" s="66">
        <f>-SUM(O.5!U$244,O.5!U$255)+SUM(O.5!U$245,O.5!U$256)-SUM(O.5!U$246,O.5!U$257)*(1+'S&amp;S'!$F13)+O.5!U$247</f>
        <v>0</v>
      </c>
      <c r="V291" s="66">
        <f>-SUM(O.5!V$244,O.5!V$255)+SUM(O.5!V$245,O.5!V$256)-SUM(O.5!V$246,O.5!V$257)*(1+'S&amp;S'!$F13)+O.5!V$247</f>
        <v>0</v>
      </c>
      <c r="W291" s="66">
        <f>-SUM(O.5!W$244,O.5!W$255)+SUM(O.5!W$245,O.5!W$256)-SUM(O.5!W$246,O.5!W$257)*(1+'S&amp;S'!$F13)+O.5!W$247</f>
        <v>0</v>
      </c>
      <c r="X291" s="66">
        <f>-SUM(O.5!X$244,O.5!X$255)+SUM(O.5!X$245,O.5!X$256)-SUM(O.5!X$246,O.5!X$257)*(1+'S&amp;S'!$F13)+O.5!X$247</f>
        <v>0</v>
      </c>
      <c r="Y291" s="66">
        <f>-SUM(O.5!Y$244,O.5!Y$255)+SUM(O.5!Y$245,O.5!Y$256)-SUM(O.5!Y$246,O.5!Y$257)*(1+'S&amp;S'!$F13)+O.5!Y$247</f>
        <v>0</v>
      </c>
      <c r="Z291" s="66">
        <f>-SUM(O.5!Z$244,O.5!Z$255)+SUM(O.5!Z$245,O.5!Z$256)-SUM(O.5!Z$246,O.5!Z$257)*(1+'S&amp;S'!$F13)+O.5!Z$247</f>
        <v>0</v>
      </c>
      <c r="AA291" s="66">
        <f>-SUM(O.5!AA$244,O.5!AA$255)+SUM(O.5!AA$245,O.5!AA$256)-SUM(O.5!AA$246,O.5!AA$257)*(1+'S&amp;S'!$F13)+O.5!AA$247</f>
        <v>0</v>
      </c>
      <c r="AB291" s="66">
        <f>-SUM(O.5!AB$244,O.5!AB$255)+SUM(O.5!AB$245,O.5!AB$256)-SUM(O.5!AB$246,O.5!AB$257)*(1+'S&amp;S'!$F13)+O.5!AB$247</f>
        <v>0</v>
      </c>
      <c r="AC291" s="66">
        <f>-SUM(O.5!AC$244,O.5!AC$255)+SUM(O.5!AC$245,O.5!AC$256)-SUM(O.5!AC$246,O.5!AC$257)*(1+'S&amp;S'!$F13)+O.5!AC$247</f>
        <v>0</v>
      </c>
      <c r="AD291" s="66">
        <f>-SUM(O.5!AD$244,O.5!AD$255)+SUM(O.5!AD$245,O.5!AD$256)-SUM(O.5!AD$246,O.5!AD$257)*(1+'S&amp;S'!$F13)+O.5!AD$247</f>
        <v>0</v>
      </c>
      <c r="AE291" s="66">
        <f>-SUM(O.5!AE$244,O.5!AE$255)+SUM(O.5!AE$245,O.5!AE$256)-SUM(O.5!AE$246,O.5!AE$257)*(1+'S&amp;S'!$F13)+O.5!AE$247</f>
        <v>0</v>
      </c>
      <c r="AF291" s="66">
        <f>-SUM(O.5!AF$244,O.5!AF$255)+SUM(O.5!AF$245,O.5!AF$256)-SUM(O.5!AF$246,O.5!AF$257)*(1+'S&amp;S'!$F13)+O.5!AF$247</f>
        <v>0</v>
      </c>
      <c r="AG291" s="66">
        <f>-SUM(O.5!AG$244,O.5!AG$255)+SUM(O.5!AG$245,O.5!AG$256)-SUM(O.5!AG$246,O.5!AG$257)*(1+'S&amp;S'!$F13)+O.5!AG$247</f>
        <v>0</v>
      </c>
      <c r="AH291" s="66">
        <f>-SUM(O.5!AH$244,O.5!AH$255)+SUM(O.5!AH$245,O.5!AH$256)-SUM(O.5!AH$246,O.5!AH$257)*(1+'S&amp;S'!$F13)+O.5!AH$247</f>
        <v>0</v>
      </c>
      <c r="AI291" s="66">
        <f>-SUM(O.5!AI$244,O.5!AI$255)+SUM(O.5!AI$245,O.5!AI$256)-SUM(O.5!AI$246,O.5!AI$257)*(1+'S&amp;S'!$F13)+O.5!AI$247</f>
        <v>0</v>
      </c>
      <c r="AJ291" s="66">
        <f>-SUM(O.5!AJ$244,O.5!AJ$255)+SUM(O.5!AJ$245,O.5!AJ$256)-SUM(O.5!AJ$246,O.5!AJ$257)*(1+'S&amp;S'!$F13)+O.5!AJ$247</f>
        <v>0</v>
      </c>
      <c r="AK291" s="66">
        <f>-SUM(O.5!AK$244,O.5!AK$255)+SUM(O.5!AK$245,O.5!AK$256)-SUM(O.5!AK$246,O.5!AK$257)*(1+'S&amp;S'!$F13)+O.5!AK$247</f>
        <v>0</v>
      </c>
      <c r="AL291" s="66">
        <f>-SUM(O.5!AL$244,O.5!AL$255)+SUM(O.5!AL$245,O.5!AL$256)-SUM(O.5!AL$246,O.5!AL$257)*(1+'S&amp;S'!$F13)+O.5!AL$247</f>
        <v>0</v>
      </c>
      <c r="AM291" s="66">
        <f>-SUM(O.5!AM$244,O.5!AM$255)+SUM(O.5!AM$245,O.5!AM$256)-SUM(O.5!AM$246,O.5!AM$257)*(1+'S&amp;S'!$F13)+O.5!AM$247</f>
        <v>0</v>
      </c>
      <c r="AN291" s="66">
        <f>-SUM(O.5!AN$244,O.5!AN$255)+SUM(O.5!AN$245,O.5!AN$256)-SUM(O.5!AN$246,O.5!AN$257)*(1+'S&amp;S'!$F13)+O.5!AN$247</f>
        <v>0</v>
      </c>
      <c r="AO291" s="66">
        <f>-SUM(O.5!AO$244,O.5!AO$255)+SUM(O.5!AO$245,O.5!AO$256)-SUM(O.5!AO$246,O.5!AO$257)*(1+'S&amp;S'!$F13)+O.5!AO$247</f>
        <v>0</v>
      </c>
      <c r="AP291" s="66">
        <f>-SUM(O.5!AP$244,O.5!AP$255)+SUM(O.5!AP$245,O.5!AP$256)-SUM(O.5!AP$246,O.5!AP$257)*(1+'S&amp;S'!$F13)+O.5!AP$247</f>
        <v>0</v>
      </c>
      <c r="AQ291" s="66">
        <f>-SUM(O.5!AQ$244,O.5!AQ$255)+SUM(O.5!AQ$245,O.5!AQ$256)-SUM(O.5!AQ$246,O.5!AQ$257)*(1+'S&amp;S'!$F13)+O.5!AQ$247</f>
        <v>0</v>
      </c>
      <c r="AR291" s="66">
        <f>-SUM(O.5!AR$244,O.5!AR$255)+SUM(O.5!AR$245,O.5!AR$256)-SUM(O.5!AR$246,O.5!AR$257)*(1+'S&amp;S'!$F13)+O.5!AR$247</f>
        <v>0</v>
      </c>
      <c r="AS291" s="66">
        <f>-SUM(O.5!AS$244,O.5!AS$255)+SUM(O.5!AS$245,O.5!AS$256)-SUM(O.5!AS$246,O.5!AS$257)*(1+'S&amp;S'!$F13)+O.5!AS$247</f>
        <v>0</v>
      </c>
      <c r="AT291" s="66">
        <f>-SUM(O.5!AT$244,O.5!AT$255)+SUM(O.5!AT$245,O.5!AT$256)-SUM(O.5!AT$246,O.5!AT$257)*(1+'S&amp;S'!$F13)+O.5!AT$247</f>
        <v>0</v>
      </c>
      <c r="AU291" s="66">
        <f>-SUM(O.5!AU$244,O.5!AU$255)+SUM(O.5!AU$245,O.5!AU$256)-SUM(O.5!AU$246,O.5!AU$257)*(1+'S&amp;S'!$F13)+O.5!AU$247</f>
        <v>0</v>
      </c>
      <c r="AV291" s="66">
        <f>-SUM(O.5!AV$244,O.5!AV$255)+SUM(O.5!AV$245,O.5!AV$256)-SUM(O.5!AV$246,O.5!AV$257)*(1+'S&amp;S'!$F13)+O.5!AV$247</f>
        <v>0</v>
      </c>
      <c r="AW291" s="66">
        <f>-SUM(O.5!AW$244,O.5!AW$255)+SUM(O.5!AW$245,O.5!AW$256)-SUM(O.5!AW$246,O.5!AW$257)*(1+'S&amp;S'!$F13)+O.5!AW$247</f>
        <v>0</v>
      </c>
      <c r="AX291" s="66">
        <f>-SUM(O.5!AX$244,O.5!AX$255)+SUM(O.5!AX$245,O.5!AX$256)-SUM(O.5!AX$246,O.5!AX$257)*(1+'S&amp;S'!$F13)+O.5!AX$247</f>
        <v>0</v>
      </c>
      <c r="AY291" s="66">
        <f>-SUM(O.5!AY$244,O.5!AY$255)+SUM(O.5!AY$245,O.5!AY$256)-SUM(O.5!AY$246,O.5!AY$257)*(1+'S&amp;S'!$F13)+O.5!AY$247</f>
        <v>0</v>
      </c>
      <c r="AZ291" s="66">
        <f>-SUM(O.5!AZ$244,O.5!AZ$255)+SUM(O.5!AZ$245,O.5!AZ$256)-SUM(O.5!AZ$246,O.5!AZ$257)*(1+'S&amp;S'!$F13)+O.5!AZ$247</f>
        <v>0</v>
      </c>
      <c r="BA291" s="66">
        <f>-SUM(O.5!BA$244,O.5!BA$255)+SUM(O.5!BA$245,O.5!BA$256)-SUM(O.5!BA$246,O.5!BA$257)*(1+'S&amp;S'!$F13)+O.5!BA$247</f>
        <v>0</v>
      </c>
      <c r="BB291" s="66">
        <f>-SUM(O.5!BB$244,O.5!BB$255)+SUM(O.5!BB$245,O.5!BB$256)-SUM(O.5!BB$246,O.5!BB$257)*(1+'S&amp;S'!$F13)+O.5!BB$247</f>
        <v>0</v>
      </c>
      <c r="BC291" s="66">
        <f>-SUM(O.5!BC$244,O.5!BC$255)+SUM(O.5!BC$245,O.5!BC$256)-SUM(O.5!BC$246,O.5!BC$257)*(1+'S&amp;S'!$F13)+O.5!BC$247</f>
        <v>0</v>
      </c>
      <c r="BD291" s="66">
        <f>-SUM(O.5!BD$244,O.5!BD$255)+SUM(O.5!BD$245,O.5!BD$256)-SUM(O.5!BD$246,O.5!BD$257)*(1+'S&amp;S'!$F13)+O.5!BD$247</f>
        <v>0</v>
      </c>
      <c r="BE291" s="66">
        <f>-SUM(O.5!BE$244,O.5!BE$255)+SUM(O.5!BE$245,O.5!BE$256)-SUM(O.5!BE$246,O.5!BE$257)*(1+'S&amp;S'!$F13)+O.5!BE$247</f>
        <v>0</v>
      </c>
      <c r="BF291" s="66">
        <f>-SUM(O.5!BF$244,O.5!BF$255)+SUM(O.5!BF$245,O.5!BF$256)-SUM(O.5!BF$246,O.5!BF$257)*(1+'S&amp;S'!$F13)+O.5!BF$247</f>
        <v>0</v>
      </c>
      <c r="BG291" s="66">
        <f>-SUM(O.5!BG$244,O.5!BG$255)+SUM(O.5!BG$245,O.5!BG$256)-SUM(O.5!BG$246,O.5!BG$257)*(1+'S&amp;S'!$F13)+O.5!BG$247</f>
        <v>0</v>
      </c>
      <c r="BH291" s="66">
        <f>-SUM(O.5!BH$244,O.5!BH$255)+SUM(O.5!BH$245,O.5!BH$256)-SUM(O.5!BH$246,O.5!BH$257)*(1+'S&amp;S'!$F13)+O.5!BH$247</f>
        <v>0</v>
      </c>
      <c r="BI291" s="66">
        <f>-SUM(O.5!BI$244,O.5!BI$255)+SUM(O.5!BI$245,O.5!BI$256)-SUM(O.5!BI$246,O.5!BI$257)*(1+'S&amp;S'!$F13)+O.5!BI$247</f>
        <v>0</v>
      </c>
      <c r="BJ291" s="66">
        <f>-SUM(O.5!BJ$244,O.5!BJ$255)+SUM(O.5!BJ$245,O.5!BJ$256)-SUM(O.5!BJ$246,O.5!BJ$257)*(1+'S&amp;S'!$F13)+O.5!BJ$247</f>
        <v>0</v>
      </c>
      <c r="BK291" s="66">
        <f>-SUM(O.5!BK$244,O.5!BK$255)+SUM(O.5!BK$245,O.5!BK$256)-SUM(O.5!BK$246,O.5!BK$257)*(1+'S&amp;S'!$F13)+O.5!BK$247</f>
        <v>0</v>
      </c>
      <c r="BL291" s="66">
        <f>-SUM(O.5!BL$244,O.5!BL$255)+SUM(O.5!BL$245,O.5!BL$256)-SUM(O.5!BL$246,O.5!BL$257)*(1+'S&amp;S'!$F13)+O.5!BL$247</f>
        <v>0</v>
      </c>
      <c r="BM291" s="66">
        <f>-SUM(O.5!BM$244,O.5!BM$255)+SUM(O.5!BM$245,O.5!BM$256)-SUM(O.5!BM$246,O.5!BM$257)*(1+'S&amp;S'!$F13)+O.5!BM$247</f>
        <v>0</v>
      </c>
      <c r="BN291" s="66">
        <f>-SUM(O.5!BN$244,O.5!BN$255)+SUM(O.5!BN$245,O.5!BN$256)-SUM(O.5!BN$246,O.5!BN$257)*(1+'S&amp;S'!$F13)+O.5!BN$247</f>
        <v>0</v>
      </c>
      <c r="BO291" s="66">
        <f>-SUM(O.5!BO$244,O.5!BO$255)+SUM(O.5!BO$245,O.5!BO$256)-SUM(O.5!BO$246,O.5!BO$257)*(1+'S&amp;S'!$F13)+O.5!BO$247</f>
        <v>0</v>
      </c>
      <c r="BP291" s="66">
        <f>-SUM(O.5!BP$244,O.5!BP$255)+SUM(O.5!BP$245,O.5!BP$256)-SUM(O.5!BP$246,O.5!BP$257)*(1+'S&amp;S'!$F13)+O.5!BP$247</f>
        <v>0</v>
      </c>
      <c r="BQ291" s="66">
        <f>-SUM(O.5!BQ$244,O.5!BQ$255)+SUM(O.5!BQ$245,O.5!BQ$256)-SUM(O.5!BQ$246,O.5!BQ$257)*(1+'S&amp;S'!$F13)+O.5!BQ$247</f>
        <v>0</v>
      </c>
      <c r="BR291" s="66">
        <f>-SUM(O.5!BR$244,O.5!BR$255)+SUM(O.5!BR$245,O.5!BR$256)-SUM(O.5!BR$246,O.5!BR$257)*(1+'S&amp;S'!$F13)+O.5!BR$247</f>
        <v>0</v>
      </c>
      <c r="BS291" s="66">
        <f>-SUM(O.5!BS$244,O.5!BS$255)+SUM(O.5!BS$245,O.5!BS$256)-SUM(O.5!BS$246,O.5!BS$257)*(1+'S&amp;S'!$F13)+O.5!BS$247</f>
        <v>0</v>
      </c>
      <c r="BT291" s="66">
        <f>-SUM(O.5!BT$244,O.5!BT$255)+SUM(O.5!BT$245,O.5!BT$256)-SUM(O.5!BT$246,O.5!BT$257)*(1+'S&amp;S'!$F13)+O.5!BT$247</f>
        <v>0</v>
      </c>
      <c r="BU291" s="66">
        <f>-SUM(O.5!BU$244,O.5!BU$255)+SUM(O.5!BU$245,O.5!BU$256)-SUM(O.5!BU$246,O.5!BU$257)*(1+'S&amp;S'!$F13)+O.5!BU$247</f>
        <v>0</v>
      </c>
      <c r="BV291" s="66">
        <f>-SUM(O.5!BV$244,O.5!BV$255)+SUM(O.5!BV$245,O.5!BV$256)-SUM(O.5!BV$246,O.5!BV$257)*(1+'S&amp;S'!$F13)+O.5!BV$247</f>
        <v>0</v>
      </c>
      <c r="BW291" s="66">
        <f>-SUM(O.5!BW$244,O.5!BW$255)+SUM(O.5!BW$245,O.5!BW$256)-SUM(O.5!BW$246,O.5!BW$257)*(1+'S&amp;S'!$F13)+O.5!BW$247</f>
        <v>0</v>
      </c>
      <c r="BX291" s="66">
        <f>-SUM(O.5!BX$244,O.5!BX$255)+SUM(O.5!BX$245,O.5!BX$256)-SUM(O.5!BX$246,O.5!BX$257)*(1+'S&amp;S'!$F13)+O.5!BX$247</f>
        <v>0</v>
      </c>
      <c r="BY291" s="66">
        <f>-SUM(O.5!BY$244,O.5!BY$255)+SUM(O.5!BY$245,O.5!BY$256)-SUM(O.5!BY$246,O.5!BY$257)*(1+'S&amp;S'!$F13)+O.5!BY$247</f>
        <v>0</v>
      </c>
      <c r="BZ291" s="66">
        <f>-SUM(O.5!BZ$244,O.5!BZ$255)+SUM(O.5!BZ$245,O.5!BZ$256)-SUM(O.5!BZ$246,O.5!BZ$257)*(1+'S&amp;S'!$F13)+O.5!BZ$247</f>
        <v>0</v>
      </c>
      <c r="CA291" s="66">
        <f>-SUM(O.5!CA$244,O.5!CA$255)+SUM(O.5!CA$245,O.5!CA$256)-SUM(O.5!CA$246,O.5!CA$257)*(1+'S&amp;S'!$F13)+O.5!CA$247</f>
        <v>0</v>
      </c>
      <c r="CB291" s="66">
        <f>-SUM(O.5!CB$244,O.5!CB$255)+SUM(O.5!CB$245,O.5!CB$256)-SUM(O.5!CB$246,O.5!CB$257)*(1+'S&amp;S'!$F13)+O.5!CB$247</f>
        <v>0</v>
      </c>
      <c r="CC291" s="66">
        <f>-SUM(O.5!CC$244,O.5!CC$255)+SUM(O.5!CC$245,O.5!CC$256)-SUM(O.5!CC$246,O.5!CC$257)*(1+'S&amp;S'!$F13)+O.5!CC$247</f>
        <v>0</v>
      </c>
      <c r="CD291" s="66">
        <f>-SUM(O.5!CD$244,O.5!CD$255)+SUM(O.5!CD$245,O.5!CD$256)-SUM(O.5!CD$246,O.5!CD$257)*(1+'S&amp;S'!$F13)+O.5!CD$247</f>
        <v>0</v>
      </c>
      <c r="CE291" s="66">
        <f>-SUM(O.5!CE$244,O.5!CE$255)+SUM(O.5!CE$245,O.5!CE$256)-SUM(O.5!CE$246,O.5!CE$257)*(1+'S&amp;S'!$F13)+O.5!CE$247</f>
        <v>0</v>
      </c>
      <c r="CF291" s="66">
        <f>-SUM(O.5!CF$244,O.5!CF$255)+SUM(O.5!CF$245,O.5!CF$256)-SUM(O.5!CF$246,O.5!CF$257)*(1+'S&amp;S'!$F13)+O.5!CF$247</f>
        <v>0</v>
      </c>
      <c r="CG291" s="66">
        <f>-SUM(O.5!CG$244,O.5!CG$255)+SUM(O.5!CG$245,O.5!CG$256)-SUM(O.5!CG$246,O.5!CG$257)*(1+'S&amp;S'!$F13)+O.5!CG$247</f>
        <v>0</v>
      </c>
      <c r="CH291" s="66">
        <f>-SUM(O.5!CH$244,O.5!CH$255)+SUM(O.5!CH$245,O.5!CH$256)-SUM(O.5!CH$246,O.5!CH$257)*(1+'S&amp;S'!$F13)+O.5!CH$247</f>
        <v>0</v>
      </c>
      <c r="CI291" s="66">
        <f>-SUM(O.5!CI$244,O.5!CI$255)+SUM(O.5!CI$245,O.5!CI$256)-SUM(O.5!CI$246,O.5!CI$257)*(1+'S&amp;S'!$F13)+O.5!CI$247</f>
        <v>0</v>
      </c>
      <c r="CJ291" s="66">
        <f>-SUM(O.5!CJ$244,O.5!CJ$255)+SUM(O.5!CJ$245,O.5!CJ$256)-SUM(O.5!CJ$246,O.5!CJ$257)*(1+'S&amp;S'!$F13)+O.5!CJ$247</f>
        <v>0</v>
      </c>
      <c r="CK291" s="66">
        <f>-SUM(O.5!CK$244,O.5!CK$255)+SUM(O.5!CK$245,O.5!CK$256)-SUM(O.5!CK$246,O.5!CK$257)*(1+'S&amp;S'!$F13)+O.5!CK$247</f>
        <v>0</v>
      </c>
      <c r="CL291" s="66">
        <f>-SUM(O.5!CL$244,O.5!CL$255)+SUM(O.5!CL$245,O.5!CL$256)-SUM(O.5!CL$246,O.5!CL$257)*(1+'S&amp;S'!$F13)+O.5!CL$247</f>
        <v>0</v>
      </c>
      <c r="CM291" s="66">
        <f>-SUM(O.5!CM$244,O.5!CM$255)+SUM(O.5!CM$245,O.5!CM$256)-SUM(O.5!CM$246,O.5!CM$257)*(1+'S&amp;S'!$F13)+O.5!CM$247</f>
        <v>0</v>
      </c>
      <c r="CN291" s="66">
        <f>-SUM(O.5!CN$244,O.5!CN$255)+SUM(O.5!CN$245,O.5!CN$256)-SUM(O.5!CN$246,O.5!CN$257)*(1+'S&amp;S'!$F13)+O.5!CN$247</f>
        <v>0</v>
      </c>
      <c r="CO291" s="66">
        <f>-SUM(O.5!CO$244,O.5!CO$255)+SUM(O.5!CO$245,O.5!CO$256)-SUM(O.5!CO$246,O.5!CO$257)*(1+'S&amp;S'!$F13)+O.5!CO$247</f>
        <v>0</v>
      </c>
      <c r="CP291" s="66">
        <f>-SUM(O.5!CP$244,O.5!CP$255)+SUM(O.5!CP$245,O.5!CP$256)-SUM(O.5!CP$246,O.5!CP$257)*(1+'S&amp;S'!$F13)+O.5!CP$247</f>
        <v>0</v>
      </c>
      <c r="CQ291" s="66">
        <f>-SUM(O.5!CQ$244,O.5!CQ$255)+SUM(O.5!CQ$245,O.5!CQ$256)-SUM(O.5!CQ$246,O.5!CQ$257)*(1+'S&amp;S'!$F13)+O.5!CQ$247</f>
        <v>0</v>
      </c>
      <c r="CR291" s="66">
        <f>-SUM(O.5!CR$244,O.5!CR$255)+SUM(O.5!CR$245,O.5!CR$256)-SUM(O.5!CR$246,O.5!CR$257)*(1+'S&amp;S'!$F13)+O.5!CR$247</f>
        <v>0</v>
      </c>
      <c r="CS291" s="66">
        <f>-SUM(O.5!CS$244,O.5!CS$255)+SUM(O.5!CS$245,O.5!CS$256)-SUM(O.5!CS$246,O.5!CS$257)*(1+'S&amp;S'!$F13)+O.5!CS$247</f>
        <v>0</v>
      </c>
    </row>
    <row r="292" spans="3:97" hidden="1" x14ac:dyDescent="0.35">
      <c r="C292" s="180" t="str">
        <f>$C$247&amp;" with "&amp; 'S&amp;S'!$D$5*100 &amp; "% decrease"</f>
        <v>F. Total revenues with 1% decrease</v>
      </c>
      <c r="E292" s="505">
        <f>G292+NPV(G.Asm!$F$76,H292:INDEX(H292:CS292,RP))</f>
        <v>0</v>
      </c>
      <c r="F292" s="505">
        <f t="shared" si="139"/>
        <v>0</v>
      </c>
      <c r="G292" s="66">
        <f>-SUM(O.5!G$244,O.5!G$255)+SUM(O.5!G$245,O.5!G$256)-SUM(O.5!G$246,O.5!G$257)+O.5!G$247*(1+'S&amp;S'!$F14)</f>
        <v>0</v>
      </c>
      <c r="H292" s="66">
        <f>-SUM(O.5!H$244,O.5!H$255)+SUM(O.5!H$245,O.5!H$256)-SUM(O.5!H$246,O.5!H$257)+O.5!H$247*(1+'S&amp;S'!$F14)</f>
        <v>0</v>
      </c>
      <c r="I292" s="66">
        <f>-SUM(O.5!I$244,O.5!I$255)+SUM(O.5!I$245,O.5!I$256)-SUM(O.5!I$246,O.5!I$257)+O.5!I$247*(1+'S&amp;S'!$F14)</f>
        <v>0</v>
      </c>
      <c r="J292" s="66">
        <f>-SUM(O.5!J$244,O.5!J$255)+SUM(O.5!J$245,O.5!J$256)-SUM(O.5!J$246,O.5!J$257)+O.5!J$247*(1+'S&amp;S'!$F14)</f>
        <v>0</v>
      </c>
      <c r="K292" s="66">
        <f>-SUM(O.5!K$244,O.5!K$255)+SUM(O.5!K$245,O.5!K$256)-SUM(O.5!K$246,O.5!K$257)+O.5!K$247*(1+'S&amp;S'!$F14)</f>
        <v>0</v>
      </c>
      <c r="L292" s="66">
        <f>-SUM(O.5!L$244,O.5!L$255)+SUM(O.5!L$245,O.5!L$256)-SUM(O.5!L$246,O.5!L$257)+O.5!L$247*(1+'S&amp;S'!$F14)</f>
        <v>0</v>
      </c>
      <c r="M292" s="66">
        <f>-SUM(O.5!M$244,O.5!M$255)+SUM(O.5!M$245,O.5!M$256)-SUM(O.5!M$246,O.5!M$257)+O.5!M$247*(1+'S&amp;S'!$F14)</f>
        <v>0</v>
      </c>
      <c r="N292" s="66">
        <f>-SUM(O.5!N$244,O.5!N$255)+SUM(O.5!N$245,O.5!N$256)-SUM(O.5!N$246,O.5!N$257)+O.5!N$247*(1+'S&amp;S'!$F14)</f>
        <v>0</v>
      </c>
      <c r="O292" s="66">
        <f>-SUM(O.5!O$244,O.5!O$255)+SUM(O.5!O$245,O.5!O$256)-SUM(O.5!O$246,O.5!O$257)+O.5!O$247*(1+'S&amp;S'!$F14)</f>
        <v>0</v>
      </c>
      <c r="P292" s="66">
        <f>-SUM(O.5!P$244,O.5!P$255)+SUM(O.5!P$245,O.5!P$256)-SUM(O.5!P$246,O.5!P$257)+O.5!P$247*(1+'S&amp;S'!$F14)</f>
        <v>0</v>
      </c>
      <c r="Q292" s="66">
        <f>-SUM(O.5!Q$244,O.5!Q$255)+SUM(O.5!Q$245,O.5!Q$256)-SUM(O.5!Q$246,O.5!Q$257)+O.5!Q$247*(1+'S&amp;S'!$F14)</f>
        <v>0</v>
      </c>
      <c r="R292" s="66">
        <f>-SUM(O.5!R$244,O.5!R$255)+SUM(O.5!R$245,O.5!R$256)-SUM(O.5!R$246,O.5!R$257)+O.5!R$247*(1+'S&amp;S'!$F14)</f>
        <v>0</v>
      </c>
      <c r="S292" s="66">
        <f>-SUM(O.5!S$244,O.5!S$255)+SUM(O.5!S$245,O.5!S$256)-SUM(O.5!S$246,O.5!S$257)+O.5!S$247*(1+'S&amp;S'!$F14)</f>
        <v>0</v>
      </c>
      <c r="T292" s="66">
        <f>-SUM(O.5!T$244,O.5!T$255)+SUM(O.5!T$245,O.5!T$256)-SUM(O.5!T$246,O.5!T$257)+O.5!T$247*(1+'S&amp;S'!$F14)</f>
        <v>0</v>
      </c>
      <c r="U292" s="66">
        <f>-SUM(O.5!U$244,O.5!U$255)+SUM(O.5!U$245,O.5!U$256)-SUM(O.5!U$246,O.5!U$257)+O.5!U$247*(1+'S&amp;S'!$F14)</f>
        <v>0</v>
      </c>
      <c r="V292" s="66">
        <f>-SUM(O.5!V$244,O.5!V$255)+SUM(O.5!V$245,O.5!V$256)-SUM(O.5!V$246,O.5!V$257)+O.5!V$247*(1+'S&amp;S'!$F14)</f>
        <v>0</v>
      </c>
      <c r="W292" s="66">
        <f>-SUM(O.5!W$244,O.5!W$255)+SUM(O.5!W$245,O.5!W$256)-SUM(O.5!W$246,O.5!W$257)+O.5!W$247*(1+'S&amp;S'!$F14)</f>
        <v>0</v>
      </c>
      <c r="X292" s="66">
        <f>-SUM(O.5!X$244,O.5!X$255)+SUM(O.5!X$245,O.5!X$256)-SUM(O.5!X$246,O.5!X$257)+O.5!X$247*(1+'S&amp;S'!$F14)</f>
        <v>0</v>
      </c>
      <c r="Y292" s="66">
        <f>-SUM(O.5!Y$244,O.5!Y$255)+SUM(O.5!Y$245,O.5!Y$256)-SUM(O.5!Y$246,O.5!Y$257)+O.5!Y$247*(1+'S&amp;S'!$F14)</f>
        <v>0</v>
      </c>
      <c r="Z292" s="66">
        <f>-SUM(O.5!Z$244,O.5!Z$255)+SUM(O.5!Z$245,O.5!Z$256)-SUM(O.5!Z$246,O.5!Z$257)+O.5!Z$247*(1+'S&amp;S'!$F14)</f>
        <v>0</v>
      </c>
      <c r="AA292" s="66">
        <f>-SUM(O.5!AA$244,O.5!AA$255)+SUM(O.5!AA$245,O.5!AA$256)-SUM(O.5!AA$246,O.5!AA$257)+O.5!AA$247*(1+'S&amp;S'!$F14)</f>
        <v>0</v>
      </c>
      <c r="AB292" s="66">
        <f>-SUM(O.5!AB$244,O.5!AB$255)+SUM(O.5!AB$245,O.5!AB$256)-SUM(O.5!AB$246,O.5!AB$257)+O.5!AB$247*(1+'S&amp;S'!$F14)</f>
        <v>0</v>
      </c>
      <c r="AC292" s="66">
        <f>-SUM(O.5!AC$244,O.5!AC$255)+SUM(O.5!AC$245,O.5!AC$256)-SUM(O.5!AC$246,O.5!AC$257)+O.5!AC$247*(1+'S&amp;S'!$F14)</f>
        <v>0</v>
      </c>
      <c r="AD292" s="66">
        <f>-SUM(O.5!AD$244,O.5!AD$255)+SUM(O.5!AD$245,O.5!AD$256)-SUM(O.5!AD$246,O.5!AD$257)+O.5!AD$247*(1+'S&amp;S'!$F14)</f>
        <v>0</v>
      </c>
      <c r="AE292" s="66">
        <f>-SUM(O.5!AE$244,O.5!AE$255)+SUM(O.5!AE$245,O.5!AE$256)-SUM(O.5!AE$246,O.5!AE$257)+O.5!AE$247*(1+'S&amp;S'!$F14)</f>
        <v>0</v>
      </c>
      <c r="AF292" s="66">
        <f>-SUM(O.5!AF$244,O.5!AF$255)+SUM(O.5!AF$245,O.5!AF$256)-SUM(O.5!AF$246,O.5!AF$257)+O.5!AF$247*(1+'S&amp;S'!$F14)</f>
        <v>0</v>
      </c>
      <c r="AG292" s="66">
        <f>-SUM(O.5!AG$244,O.5!AG$255)+SUM(O.5!AG$245,O.5!AG$256)-SUM(O.5!AG$246,O.5!AG$257)+O.5!AG$247*(1+'S&amp;S'!$F14)</f>
        <v>0</v>
      </c>
      <c r="AH292" s="66">
        <f>-SUM(O.5!AH$244,O.5!AH$255)+SUM(O.5!AH$245,O.5!AH$256)-SUM(O.5!AH$246,O.5!AH$257)+O.5!AH$247*(1+'S&amp;S'!$F14)</f>
        <v>0</v>
      </c>
      <c r="AI292" s="66">
        <f>-SUM(O.5!AI$244,O.5!AI$255)+SUM(O.5!AI$245,O.5!AI$256)-SUM(O.5!AI$246,O.5!AI$257)+O.5!AI$247*(1+'S&amp;S'!$F14)</f>
        <v>0</v>
      </c>
      <c r="AJ292" s="66">
        <f>-SUM(O.5!AJ$244,O.5!AJ$255)+SUM(O.5!AJ$245,O.5!AJ$256)-SUM(O.5!AJ$246,O.5!AJ$257)+O.5!AJ$247*(1+'S&amp;S'!$F14)</f>
        <v>0</v>
      </c>
      <c r="AK292" s="66">
        <f>-SUM(O.5!AK$244,O.5!AK$255)+SUM(O.5!AK$245,O.5!AK$256)-SUM(O.5!AK$246,O.5!AK$257)+O.5!AK$247*(1+'S&amp;S'!$F14)</f>
        <v>0</v>
      </c>
      <c r="AL292" s="66">
        <f>-SUM(O.5!AL$244,O.5!AL$255)+SUM(O.5!AL$245,O.5!AL$256)-SUM(O.5!AL$246,O.5!AL$257)+O.5!AL$247*(1+'S&amp;S'!$F14)</f>
        <v>0</v>
      </c>
      <c r="AM292" s="66">
        <f>-SUM(O.5!AM$244,O.5!AM$255)+SUM(O.5!AM$245,O.5!AM$256)-SUM(O.5!AM$246,O.5!AM$257)+O.5!AM$247*(1+'S&amp;S'!$F14)</f>
        <v>0</v>
      </c>
      <c r="AN292" s="66">
        <f>-SUM(O.5!AN$244,O.5!AN$255)+SUM(O.5!AN$245,O.5!AN$256)-SUM(O.5!AN$246,O.5!AN$257)+O.5!AN$247*(1+'S&amp;S'!$F14)</f>
        <v>0</v>
      </c>
      <c r="AO292" s="66">
        <f>-SUM(O.5!AO$244,O.5!AO$255)+SUM(O.5!AO$245,O.5!AO$256)-SUM(O.5!AO$246,O.5!AO$257)+O.5!AO$247*(1+'S&amp;S'!$F14)</f>
        <v>0</v>
      </c>
      <c r="AP292" s="66">
        <f>-SUM(O.5!AP$244,O.5!AP$255)+SUM(O.5!AP$245,O.5!AP$256)-SUM(O.5!AP$246,O.5!AP$257)+O.5!AP$247*(1+'S&amp;S'!$F14)</f>
        <v>0</v>
      </c>
      <c r="AQ292" s="66">
        <f>-SUM(O.5!AQ$244,O.5!AQ$255)+SUM(O.5!AQ$245,O.5!AQ$256)-SUM(O.5!AQ$246,O.5!AQ$257)+O.5!AQ$247*(1+'S&amp;S'!$F14)</f>
        <v>0</v>
      </c>
      <c r="AR292" s="66">
        <f>-SUM(O.5!AR$244,O.5!AR$255)+SUM(O.5!AR$245,O.5!AR$256)-SUM(O.5!AR$246,O.5!AR$257)+O.5!AR$247*(1+'S&amp;S'!$F14)</f>
        <v>0</v>
      </c>
      <c r="AS292" s="66">
        <f>-SUM(O.5!AS$244,O.5!AS$255)+SUM(O.5!AS$245,O.5!AS$256)-SUM(O.5!AS$246,O.5!AS$257)+O.5!AS$247*(1+'S&amp;S'!$F14)</f>
        <v>0</v>
      </c>
      <c r="AT292" s="66">
        <f>-SUM(O.5!AT$244,O.5!AT$255)+SUM(O.5!AT$245,O.5!AT$256)-SUM(O.5!AT$246,O.5!AT$257)+O.5!AT$247*(1+'S&amp;S'!$F14)</f>
        <v>0</v>
      </c>
      <c r="AU292" s="66">
        <f>-SUM(O.5!AU$244,O.5!AU$255)+SUM(O.5!AU$245,O.5!AU$256)-SUM(O.5!AU$246,O.5!AU$257)+O.5!AU$247*(1+'S&amp;S'!$F14)</f>
        <v>0</v>
      </c>
      <c r="AV292" s="66">
        <f>-SUM(O.5!AV$244,O.5!AV$255)+SUM(O.5!AV$245,O.5!AV$256)-SUM(O.5!AV$246,O.5!AV$257)+O.5!AV$247*(1+'S&amp;S'!$F14)</f>
        <v>0</v>
      </c>
      <c r="AW292" s="66">
        <f>-SUM(O.5!AW$244,O.5!AW$255)+SUM(O.5!AW$245,O.5!AW$256)-SUM(O.5!AW$246,O.5!AW$257)+O.5!AW$247*(1+'S&amp;S'!$F14)</f>
        <v>0</v>
      </c>
      <c r="AX292" s="66">
        <f>-SUM(O.5!AX$244,O.5!AX$255)+SUM(O.5!AX$245,O.5!AX$256)-SUM(O.5!AX$246,O.5!AX$257)+O.5!AX$247*(1+'S&amp;S'!$F14)</f>
        <v>0</v>
      </c>
      <c r="AY292" s="66">
        <f>-SUM(O.5!AY$244,O.5!AY$255)+SUM(O.5!AY$245,O.5!AY$256)-SUM(O.5!AY$246,O.5!AY$257)+O.5!AY$247*(1+'S&amp;S'!$F14)</f>
        <v>0</v>
      </c>
      <c r="AZ292" s="66">
        <f>-SUM(O.5!AZ$244,O.5!AZ$255)+SUM(O.5!AZ$245,O.5!AZ$256)-SUM(O.5!AZ$246,O.5!AZ$257)+O.5!AZ$247*(1+'S&amp;S'!$F14)</f>
        <v>0</v>
      </c>
      <c r="BA292" s="66">
        <f>-SUM(O.5!BA$244,O.5!BA$255)+SUM(O.5!BA$245,O.5!BA$256)-SUM(O.5!BA$246,O.5!BA$257)+O.5!BA$247*(1+'S&amp;S'!$F14)</f>
        <v>0</v>
      </c>
      <c r="BB292" s="66">
        <f>-SUM(O.5!BB$244,O.5!BB$255)+SUM(O.5!BB$245,O.5!BB$256)-SUM(O.5!BB$246,O.5!BB$257)+O.5!BB$247*(1+'S&amp;S'!$F14)</f>
        <v>0</v>
      </c>
      <c r="BC292" s="66">
        <f>-SUM(O.5!BC$244,O.5!BC$255)+SUM(O.5!BC$245,O.5!BC$256)-SUM(O.5!BC$246,O.5!BC$257)+O.5!BC$247*(1+'S&amp;S'!$F14)</f>
        <v>0</v>
      </c>
      <c r="BD292" s="66">
        <f>-SUM(O.5!BD$244,O.5!BD$255)+SUM(O.5!BD$245,O.5!BD$256)-SUM(O.5!BD$246,O.5!BD$257)+O.5!BD$247*(1+'S&amp;S'!$F14)</f>
        <v>0</v>
      </c>
      <c r="BE292" s="66">
        <f>-SUM(O.5!BE$244,O.5!BE$255)+SUM(O.5!BE$245,O.5!BE$256)-SUM(O.5!BE$246,O.5!BE$257)+O.5!BE$247*(1+'S&amp;S'!$F14)</f>
        <v>0</v>
      </c>
      <c r="BF292" s="66">
        <f>-SUM(O.5!BF$244,O.5!BF$255)+SUM(O.5!BF$245,O.5!BF$256)-SUM(O.5!BF$246,O.5!BF$257)+O.5!BF$247*(1+'S&amp;S'!$F14)</f>
        <v>0</v>
      </c>
      <c r="BG292" s="66">
        <f>-SUM(O.5!BG$244,O.5!BG$255)+SUM(O.5!BG$245,O.5!BG$256)-SUM(O.5!BG$246,O.5!BG$257)+O.5!BG$247*(1+'S&amp;S'!$F14)</f>
        <v>0</v>
      </c>
      <c r="BH292" s="66">
        <f>-SUM(O.5!BH$244,O.5!BH$255)+SUM(O.5!BH$245,O.5!BH$256)-SUM(O.5!BH$246,O.5!BH$257)+O.5!BH$247*(1+'S&amp;S'!$F14)</f>
        <v>0</v>
      </c>
      <c r="BI292" s="66">
        <f>-SUM(O.5!BI$244,O.5!BI$255)+SUM(O.5!BI$245,O.5!BI$256)-SUM(O.5!BI$246,O.5!BI$257)+O.5!BI$247*(1+'S&amp;S'!$F14)</f>
        <v>0</v>
      </c>
      <c r="BJ292" s="66">
        <f>-SUM(O.5!BJ$244,O.5!BJ$255)+SUM(O.5!BJ$245,O.5!BJ$256)-SUM(O.5!BJ$246,O.5!BJ$257)+O.5!BJ$247*(1+'S&amp;S'!$F14)</f>
        <v>0</v>
      </c>
      <c r="BK292" s="66">
        <f>-SUM(O.5!BK$244,O.5!BK$255)+SUM(O.5!BK$245,O.5!BK$256)-SUM(O.5!BK$246,O.5!BK$257)+O.5!BK$247*(1+'S&amp;S'!$F14)</f>
        <v>0</v>
      </c>
      <c r="BL292" s="66">
        <f>-SUM(O.5!BL$244,O.5!BL$255)+SUM(O.5!BL$245,O.5!BL$256)-SUM(O.5!BL$246,O.5!BL$257)+O.5!BL$247*(1+'S&amp;S'!$F14)</f>
        <v>0</v>
      </c>
      <c r="BM292" s="66">
        <f>-SUM(O.5!BM$244,O.5!BM$255)+SUM(O.5!BM$245,O.5!BM$256)-SUM(O.5!BM$246,O.5!BM$257)+O.5!BM$247*(1+'S&amp;S'!$F14)</f>
        <v>0</v>
      </c>
      <c r="BN292" s="66">
        <f>-SUM(O.5!BN$244,O.5!BN$255)+SUM(O.5!BN$245,O.5!BN$256)-SUM(O.5!BN$246,O.5!BN$257)+O.5!BN$247*(1+'S&amp;S'!$F14)</f>
        <v>0</v>
      </c>
      <c r="BO292" s="66">
        <f>-SUM(O.5!BO$244,O.5!BO$255)+SUM(O.5!BO$245,O.5!BO$256)-SUM(O.5!BO$246,O.5!BO$257)+O.5!BO$247*(1+'S&amp;S'!$F14)</f>
        <v>0</v>
      </c>
      <c r="BP292" s="66">
        <f>-SUM(O.5!BP$244,O.5!BP$255)+SUM(O.5!BP$245,O.5!BP$256)-SUM(O.5!BP$246,O.5!BP$257)+O.5!BP$247*(1+'S&amp;S'!$F14)</f>
        <v>0</v>
      </c>
      <c r="BQ292" s="66">
        <f>-SUM(O.5!BQ$244,O.5!BQ$255)+SUM(O.5!BQ$245,O.5!BQ$256)-SUM(O.5!BQ$246,O.5!BQ$257)+O.5!BQ$247*(1+'S&amp;S'!$F14)</f>
        <v>0</v>
      </c>
      <c r="BR292" s="66">
        <f>-SUM(O.5!BR$244,O.5!BR$255)+SUM(O.5!BR$245,O.5!BR$256)-SUM(O.5!BR$246,O.5!BR$257)+O.5!BR$247*(1+'S&amp;S'!$F14)</f>
        <v>0</v>
      </c>
      <c r="BS292" s="66">
        <f>-SUM(O.5!BS$244,O.5!BS$255)+SUM(O.5!BS$245,O.5!BS$256)-SUM(O.5!BS$246,O.5!BS$257)+O.5!BS$247*(1+'S&amp;S'!$F14)</f>
        <v>0</v>
      </c>
      <c r="BT292" s="66">
        <f>-SUM(O.5!BT$244,O.5!BT$255)+SUM(O.5!BT$245,O.5!BT$256)-SUM(O.5!BT$246,O.5!BT$257)+O.5!BT$247*(1+'S&amp;S'!$F14)</f>
        <v>0</v>
      </c>
      <c r="BU292" s="66">
        <f>-SUM(O.5!BU$244,O.5!BU$255)+SUM(O.5!BU$245,O.5!BU$256)-SUM(O.5!BU$246,O.5!BU$257)+O.5!BU$247*(1+'S&amp;S'!$F14)</f>
        <v>0</v>
      </c>
      <c r="BV292" s="66">
        <f>-SUM(O.5!BV$244,O.5!BV$255)+SUM(O.5!BV$245,O.5!BV$256)-SUM(O.5!BV$246,O.5!BV$257)+O.5!BV$247*(1+'S&amp;S'!$F14)</f>
        <v>0</v>
      </c>
      <c r="BW292" s="66">
        <f>-SUM(O.5!BW$244,O.5!BW$255)+SUM(O.5!BW$245,O.5!BW$256)-SUM(O.5!BW$246,O.5!BW$257)+O.5!BW$247*(1+'S&amp;S'!$F14)</f>
        <v>0</v>
      </c>
      <c r="BX292" s="66">
        <f>-SUM(O.5!BX$244,O.5!BX$255)+SUM(O.5!BX$245,O.5!BX$256)-SUM(O.5!BX$246,O.5!BX$257)+O.5!BX$247*(1+'S&amp;S'!$F14)</f>
        <v>0</v>
      </c>
      <c r="BY292" s="66">
        <f>-SUM(O.5!BY$244,O.5!BY$255)+SUM(O.5!BY$245,O.5!BY$256)-SUM(O.5!BY$246,O.5!BY$257)+O.5!BY$247*(1+'S&amp;S'!$F14)</f>
        <v>0</v>
      </c>
      <c r="BZ292" s="66">
        <f>-SUM(O.5!BZ$244,O.5!BZ$255)+SUM(O.5!BZ$245,O.5!BZ$256)-SUM(O.5!BZ$246,O.5!BZ$257)+O.5!BZ$247*(1+'S&amp;S'!$F14)</f>
        <v>0</v>
      </c>
      <c r="CA292" s="66">
        <f>-SUM(O.5!CA$244,O.5!CA$255)+SUM(O.5!CA$245,O.5!CA$256)-SUM(O.5!CA$246,O.5!CA$257)+O.5!CA$247*(1+'S&amp;S'!$F14)</f>
        <v>0</v>
      </c>
      <c r="CB292" s="66">
        <f>-SUM(O.5!CB$244,O.5!CB$255)+SUM(O.5!CB$245,O.5!CB$256)-SUM(O.5!CB$246,O.5!CB$257)+O.5!CB$247*(1+'S&amp;S'!$F14)</f>
        <v>0</v>
      </c>
      <c r="CC292" s="66">
        <f>-SUM(O.5!CC$244,O.5!CC$255)+SUM(O.5!CC$245,O.5!CC$256)-SUM(O.5!CC$246,O.5!CC$257)+O.5!CC$247*(1+'S&amp;S'!$F14)</f>
        <v>0</v>
      </c>
      <c r="CD292" s="66">
        <f>-SUM(O.5!CD$244,O.5!CD$255)+SUM(O.5!CD$245,O.5!CD$256)-SUM(O.5!CD$246,O.5!CD$257)+O.5!CD$247*(1+'S&amp;S'!$F14)</f>
        <v>0</v>
      </c>
      <c r="CE292" s="66">
        <f>-SUM(O.5!CE$244,O.5!CE$255)+SUM(O.5!CE$245,O.5!CE$256)-SUM(O.5!CE$246,O.5!CE$257)+O.5!CE$247*(1+'S&amp;S'!$F14)</f>
        <v>0</v>
      </c>
      <c r="CF292" s="66">
        <f>-SUM(O.5!CF$244,O.5!CF$255)+SUM(O.5!CF$245,O.5!CF$256)-SUM(O.5!CF$246,O.5!CF$257)+O.5!CF$247*(1+'S&amp;S'!$F14)</f>
        <v>0</v>
      </c>
      <c r="CG292" s="66">
        <f>-SUM(O.5!CG$244,O.5!CG$255)+SUM(O.5!CG$245,O.5!CG$256)-SUM(O.5!CG$246,O.5!CG$257)+O.5!CG$247*(1+'S&amp;S'!$F14)</f>
        <v>0</v>
      </c>
      <c r="CH292" s="66">
        <f>-SUM(O.5!CH$244,O.5!CH$255)+SUM(O.5!CH$245,O.5!CH$256)-SUM(O.5!CH$246,O.5!CH$257)+O.5!CH$247*(1+'S&amp;S'!$F14)</f>
        <v>0</v>
      </c>
      <c r="CI292" s="66">
        <f>-SUM(O.5!CI$244,O.5!CI$255)+SUM(O.5!CI$245,O.5!CI$256)-SUM(O.5!CI$246,O.5!CI$257)+O.5!CI$247*(1+'S&amp;S'!$F14)</f>
        <v>0</v>
      </c>
      <c r="CJ292" s="66">
        <f>-SUM(O.5!CJ$244,O.5!CJ$255)+SUM(O.5!CJ$245,O.5!CJ$256)-SUM(O.5!CJ$246,O.5!CJ$257)+O.5!CJ$247*(1+'S&amp;S'!$F14)</f>
        <v>0</v>
      </c>
      <c r="CK292" s="66">
        <f>-SUM(O.5!CK$244,O.5!CK$255)+SUM(O.5!CK$245,O.5!CK$256)-SUM(O.5!CK$246,O.5!CK$257)+O.5!CK$247*(1+'S&amp;S'!$F14)</f>
        <v>0</v>
      </c>
      <c r="CL292" s="66">
        <f>-SUM(O.5!CL$244,O.5!CL$255)+SUM(O.5!CL$245,O.5!CL$256)-SUM(O.5!CL$246,O.5!CL$257)+O.5!CL$247*(1+'S&amp;S'!$F14)</f>
        <v>0</v>
      </c>
      <c r="CM292" s="66">
        <f>-SUM(O.5!CM$244,O.5!CM$255)+SUM(O.5!CM$245,O.5!CM$256)-SUM(O.5!CM$246,O.5!CM$257)+O.5!CM$247*(1+'S&amp;S'!$F14)</f>
        <v>0</v>
      </c>
      <c r="CN292" s="66">
        <f>-SUM(O.5!CN$244,O.5!CN$255)+SUM(O.5!CN$245,O.5!CN$256)-SUM(O.5!CN$246,O.5!CN$257)+O.5!CN$247*(1+'S&amp;S'!$F14)</f>
        <v>0</v>
      </c>
      <c r="CO292" s="66">
        <f>-SUM(O.5!CO$244,O.5!CO$255)+SUM(O.5!CO$245,O.5!CO$256)-SUM(O.5!CO$246,O.5!CO$257)+O.5!CO$247*(1+'S&amp;S'!$F14)</f>
        <v>0</v>
      </c>
      <c r="CP292" s="66">
        <f>-SUM(O.5!CP$244,O.5!CP$255)+SUM(O.5!CP$245,O.5!CP$256)-SUM(O.5!CP$246,O.5!CP$257)+O.5!CP$247*(1+'S&amp;S'!$F14)</f>
        <v>0</v>
      </c>
      <c r="CQ292" s="66">
        <f>-SUM(O.5!CQ$244,O.5!CQ$255)+SUM(O.5!CQ$245,O.5!CQ$256)-SUM(O.5!CQ$246,O.5!CQ$257)+O.5!CQ$247*(1+'S&amp;S'!$F14)</f>
        <v>0</v>
      </c>
      <c r="CR292" s="66">
        <f>-SUM(O.5!CR$244,O.5!CR$255)+SUM(O.5!CR$245,O.5!CR$256)-SUM(O.5!CR$246,O.5!CR$257)+O.5!CR$247*(1+'S&amp;S'!$F14)</f>
        <v>0</v>
      </c>
      <c r="CS292" s="66">
        <f>-SUM(O.5!CS$244,O.5!CS$255)+SUM(O.5!CS$245,O.5!CS$256)-SUM(O.5!CS$246,O.5!CS$257)+O.5!CS$247*(1+'S&amp;S'!$F14)</f>
        <v>0</v>
      </c>
    </row>
    <row r="293" spans="3:97" hidden="1" x14ac:dyDescent="0.35">
      <c r="C293" s="180" t="str">
        <f>$C$247&amp;" with "&amp; 'S&amp;S'!$D$5*100 &amp; "% decrease"</f>
        <v>F. Total revenues with 1% decrease</v>
      </c>
      <c r="E293" s="505">
        <f>G293+NPV(G.Asm!$F$76,H293:INDEX(H293:CS293,RP))</f>
        <v>0</v>
      </c>
      <c r="F293" s="505">
        <f t="shared" si="139"/>
        <v>0</v>
      </c>
      <c r="G293" s="66">
        <f>-SUM(O.5!G$244,O.5!G$255)+SUM(O.5!G$245,O.5!G$256)-SUM(O.5!G$246,O.5!G$257)+O.5!G$247*(1+'S&amp;S'!$F15)</f>
        <v>0</v>
      </c>
      <c r="H293" s="66">
        <f>-SUM(O.5!H$244,O.5!H$255)+SUM(O.5!H$245,O.5!H$256)-SUM(O.5!H$246,O.5!H$257)+O.5!H$247*(1+'S&amp;S'!$F15)</f>
        <v>0</v>
      </c>
      <c r="I293" s="66">
        <f>-SUM(O.5!I$244,O.5!I$255)+SUM(O.5!I$245,O.5!I$256)-SUM(O.5!I$246,O.5!I$257)+O.5!I$247*(1+'S&amp;S'!$F15)</f>
        <v>0</v>
      </c>
      <c r="J293" s="66">
        <f>-SUM(O.5!J$244,O.5!J$255)+SUM(O.5!J$245,O.5!J$256)-SUM(O.5!J$246,O.5!J$257)+O.5!J$247*(1+'S&amp;S'!$F15)</f>
        <v>0</v>
      </c>
      <c r="K293" s="66">
        <f>-SUM(O.5!K$244,O.5!K$255)+SUM(O.5!K$245,O.5!K$256)-SUM(O.5!K$246,O.5!K$257)+O.5!K$247*(1+'S&amp;S'!$F15)</f>
        <v>0</v>
      </c>
      <c r="L293" s="66">
        <f>-SUM(O.5!L$244,O.5!L$255)+SUM(O.5!L$245,O.5!L$256)-SUM(O.5!L$246,O.5!L$257)+O.5!L$247*(1+'S&amp;S'!$F15)</f>
        <v>0</v>
      </c>
      <c r="M293" s="66">
        <f>-SUM(O.5!M$244,O.5!M$255)+SUM(O.5!M$245,O.5!M$256)-SUM(O.5!M$246,O.5!M$257)+O.5!M$247*(1+'S&amp;S'!$F15)</f>
        <v>0</v>
      </c>
      <c r="N293" s="66">
        <f>-SUM(O.5!N$244,O.5!N$255)+SUM(O.5!N$245,O.5!N$256)-SUM(O.5!N$246,O.5!N$257)+O.5!N$247*(1+'S&amp;S'!$F15)</f>
        <v>0</v>
      </c>
      <c r="O293" s="66">
        <f>-SUM(O.5!O$244,O.5!O$255)+SUM(O.5!O$245,O.5!O$256)-SUM(O.5!O$246,O.5!O$257)+O.5!O$247*(1+'S&amp;S'!$F15)</f>
        <v>0</v>
      </c>
      <c r="P293" s="66">
        <f>-SUM(O.5!P$244,O.5!P$255)+SUM(O.5!P$245,O.5!P$256)-SUM(O.5!P$246,O.5!P$257)+O.5!P$247*(1+'S&amp;S'!$F15)</f>
        <v>0</v>
      </c>
      <c r="Q293" s="66">
        <f>-SUM(O.5!Q$244,O.5!Q$255)+SUM(O.5!Q$245,O.5!Q$256)-SUM(O.5!Q$246,O.5!Q$257)+O.5!Q$247*(1+'S&amp;S'!$F15)</f>
        <v>0</v>
      </c>
      <c r="R293" s="66">
        <f>-SUM(O.5!R$244,O.5!R$255)+SUM(O.5!R$245,O.5!R$256)-SUM(O.5!R$246,O.5!R$257)+O.5!R$247*(1+'S&amp;S'!$F15)</f>
        <v>0</v>
      </c>
      <c r="S293" s="66">
        <f>-SUM(O.5!S$244,O.5!S$255)+SUM(O.5!S$245,O.5!S$256)-SUM(O.5!S$246,O.5!S$257)+O.5!S$247*(1+'S&amp;S'!$F15)</f>
        <v>0</v>
      </c>
      <c r="T293" s="66">
        <f>-SUM(O.5!T$244,O.5!T$255)+SUM(O.5!T$245,O.5!T$256)-SUM(O.5!T$246,O.5!T$257)+O.5!T$247*(1+'S&amp;S'!$F15)</f>
        <v>0</v>
      </c>
      <c r="U293" s="66">
        <f>-SUM(O.5!U$244,O.5!U$255)+SUM(O.5!U$245,O.5!U$256)-SUM(O.5!U$246,O.5!U$257)+O.5!U$247*(1+'S&amp;S'!$F15)</f>
        <v>0</v>
      </c>
      <c r="V293" s="66">
        <f>-SUM(O.5!V$244,O.5!V$255)+SUM(O.5!V$245,O.5!V$256)-SUM(O.5!V$246,O.5!V$257)+O.5!V$247*(1+'S&amp;S'!$F15)</f>
        <v>0</v>
      </c>
      <c r="W293" s="66">
        <f>-SUM(O.5!W$244,O.5!W$255)+SUM(O.5!W$245,O.5!W$256)-SUM(O.5!W$246,O.5!W$257)+O.5!W$247*(1+'S&amp;S'!$F15)</f>
        <v>0</v>
      </c>
      <c r="X293" s="66">
        <f>-SUM(O.5!X$244,O.5!X$255)+SUM(O.5!X$245,O.5!X$256)-SUM(O.5!X$246,O.5!X$257)+O.5!X$247*(1+'S&amp;S'!$F15)</f>
        <v>0</v>
      </c>
      <c r="Y293" s="66">
        <f>-SUM(O.5!Y$244,O.5!Y$255)+SUM(O.5!Y$245,O.5!Y$256)-SUM(O.5!Y$246,O.5!Y$257)+O.5!Y$247*(1+'S&amp;S'!$F15)</f>
        <v>0</v>
      </c>
      <c r="Z293" s="66">
        <f>-SUM(O.5!Z$244,O.5!Z$255)+SUM(O.5!Z$245,O.5!Z$256)-SUM(O.5!Z$246,O.5!Z$257)+O.5!Z$247*(1+'S&amp;S'!$F15)</f>
        <v>0</v>
      </c>
      <c r="AA293" s="66">
        <f>-SUM(O.5!AA$244,O.5!AA$255)+SUM(O.5!AA$245,O.5!AA$256)-SUM(O.5!AA$246,O.5!AA$257)+O.5!AA$247*(1+'S&amp;S'!$F15)</f>
        <v>0</v>
      </c>
      <c r="AB293" s="66">
        <f>-SUM(O.5!AB$244,O.5!AB$255)+SUM(O.5!AB$245,O.5!AB$256)-SUM(O.5!AB$246,O.5!AB$257)+O.5!AB$247*(1+'S&amp;S'!$F15)</f>
        <v>0</v>
      </c>
      <c r="AC293" s="66">
        <f>-SUM(O.5!AC$244,O.5!AC$255)+SUM(O.5!AC$245,O.5!AC$256)-SUM(O.5!AC$246,O.5!AC$257)+O.5!AC$247*(1+'S&amp;S'!$F15)</f>
        <v>0</v>
      </c>
      <c r="AD293" s="66">
        <f>-SUM(O.5!AD$244,O.5!AD$255)+SUM(O.5!AD$245,O.5!AD$256)-SUM(O.5!AD$246,O.5!AD$257)+O.5!AD$247*(1+'S&amp;S'!$F15)</f>
        <v>0</v>
      </c>
      <c r="AE293" s="66">
        <f>-SUM(O.5!AE$244,O.5!AE$255)+SUM(O.5!AE$245,O.5!AE$256)-SUM(O.5!AE$246,O.5!AE$257)+O.5!AE$247*(1+'S&amp;S'!$F15)</f>
        <v>0</v>
      </c>
      <c r="AF293" s="66">
        <f>-SUM(O.5!AF$244,O.5!AF$255)+SUM(O.5!AF$245,O.5!AF$256)-SUM(O.5!AF$246,O.5!AF$257)+O.5!AF$247*(1+'S&amp;S'!$F15)</f>
        <v>0</v>
      </c>
      <c r="AG293" s="66">
        <f>-SUM(O.5!AG$244,O.5!AG$255)+SUM(O.5!AG$245,O.5!AG$256)-SUM(O.5!AG$246,O.5!AG$257)+O.5!AG$247*(1+'S&amp;S'!$F15)</f>
        <v>0</v>
      </c>
      <c r="AH293" s="66">
        <f>-SUM(O.5!AH$244,O.5!AH$255)+SUM(O.5!AH$245,O.5!AH$256)-SUM(O.5!AH$246,O.5!AH$257)+O.5!AH$247*(1+'S&amp;S'!$F15)</f>
        <v>0</v>
      </c>
      <c r="AI293" s="66">
        <f>-SUM(O.5!AI$244,O.5!AI$255)+SUM(O.5!AI$245,O.5!AI$256)-SUM(O.5!AI$246,O.5!AI$257)+O.5!AI$247*(1+'S&amp;S'!$F15)</f>
        <v>0</v>
      </c>
      <c r="AJ293" s="66">
        <f>-SUM(O.5!AJ$244,O.5!AJ$255)+SUM(O.5!AJ$245,O.5!AJ$256)-SUM(O.5!AJ$246,O.5!AJ$257)+O.5!AJ$247*(1+'S&amp;S'!$F15)</f>
        <v>0</v>
      </c>
      <c r="AK293" s="66">
        <f>-SUM(O.5!AK$244,O.5!AK$255)+SUM(O.5!AK$245,O.5!AK$256)-SUM(O.5!AK$246,O.5!AK$257)+O.5!AK$247*(1+'S&amp;S'!$F15)</f>
        <v>0</v>
      </c>
      <c r="AL293" s="66">
        <f>-SUM(O.5!AL$244,O.5!AL$255)+SUM(O.5!AL$245,O.5!AL$256)-SUM(O.5!AL$246,O.5!AL$257)+O.5!AL$247*(1+'S&amp;S'!$F15)</f>
        <v>0</v>
      </c>
      <c r="AM293" s="66">
        <f>-SUM(O.5!AM$244,O.5!AM$255)+SUM(O.5!AM$245,O.5!AM$256)-SUM(O.5!AM$246,O.5!AM$257)+O.5!AM$247*(1+'S&amp;S'!$F15)</f>
        <v>0</v>
      </c>
      <c r="AN293" s="66">
        <f>-SUM(O.5!AN$244,O.5!AN$255)+SUM(O.5!AN$245,O.5!AN$256)-SUM(O.5!AN$246,O.5!AN$257)+O.5!AN$247*(1+'S&amp;S'!$F15)</f>
        <v>0</v>
      </c>
      <c r="AO293" s="66">
        <f>-SUM(O.5!AO$244,O.5!AO$255)+SUM(O.5!AO$245,O.5!AO$256)-SUM(O.5!AO$246,O.5!AO$257)+O.5!AO$247*(1+'S&amp;S'!$F15)</f>
        <v>0</v>
      </c>
      <c r="AP293" s="66">
        <f>-SUM(O.5!AP$244,O.5!AP$255)+SUM(O.5!AP$245,O.5!AP$256)-SUM(O.5!AP$246,O.5!AP$257)+O.5!AP$247*(1+'S&amp;S'!$F15)</f>
        <v>0</v>
      </c>
      <c r="AQ293" s="66">
        <f>-SUM(O.5!AQ$244,O.5!AQ$255)+SUM(O.5!AQ$245,O.5!AQ$256)-SUM(O.5!AQ$246,O.5!AQ$257)+O.5!AQ$247*(1+'S&amp;S'!$F15)</f>
        <v>0</v>
      </c>
      <c r="AR293" s="66">
        <f>-SUM(O.5!AR$244,O.5!AR$255)+SUM(O.5!AR$245,O.5!AR$256)-SUM(O.5!AR$246,O.5!AR$257)+O.5!AR$247*(1+'S&amp;S'!$F15)</f>
        <v>0</v>
      </c>
      <c r="AS293" s="66">
        <f>-SUM(O.5!AS$244,O.5!AS$255)+SUM(O.5!AS$245,O.5!AS$256)-SUM(O.5!AS$246,O.5!AS$257)+O.5!AS$247*(1+'S&amp;S'!$F15)</f>
        <v>0</v>
      </c>
      <c r="AT293" s="66">
        <f>-SUM(O.5!AT$244,O.5!AT$255)+SUM(O.5!AT$245,O.5!AT$256)-SUM(O.5!AT$246,O.5!AT$257)+O.5!AT$247*(1+'S&amp;S'!$F15)</f>
        <v>0</v>
      </c>
      <c r="AU293" s="66">
        <f>-SUM(O.5!AU$244,O.5!AU$255)+SUM(O.5!AU$245,O.5!AU$256)-SUM(O.5!AU$246,O.5!AU$257)+O.5!AU$247*(1+'S&amp;S'!$F15)</f>
        <v>0</v>
      </c>
      <c r="AV293" s="66">
        <f>-SUM(O.5!AV$244,O.5!AV$255)+SUM(O.5!AV$245,O.5!AV$256)-SUM(O.5!AV$246,O.5!AV$257)+O.5!AV$247*(1+'S&amp;S'!$F15)</f>
        <v>0</v>
      </c>
      <c r="AW293" s="66">
        <f>-SUM(O.5!AW$244,O.5!AW$255)+SUM(O.5!AW$245,O.5!AW$256)-SUM(O.5!AW$246,O.5!AW$257)+O.5!AW$247*(1+'S&amp;S'!$F15)</f>
        <v>0</v>
      </c>
      <c r="AX293" s="66">
        <f>-SUM(O.5!AX$244,O.5!AX$255)+SUM(O.5!AX$245,O.5!AX$256)-SUM(O.5!AX$246,O.5!AX$257)+O.5!AX$247*(1+'S&amp;S'!$F15)</f>
        <v>0</v>
      </c>
      <c r="AY293" s="66">
        <f>-SUM(O.5!AY$244,O.5!AY$255)+SUM(O.5!AY$245,O.5!AY$256)-SUM(O.5!AY$246,O.5!AY$257)+O.5!AY$247*(1+'S&amp;S'!$F15)</f>
        <v>0</v>
      </c>
      <c r="AZ293" s="66">
        <f>-SUM(O.5!AZ$244,O.5!AZ$255)+SUM(O.5!AZ$245,O.5!AZ$256)-SUM(O.5!AZ$246,O.5!AZ$257)+O.5!AZ$247*(1+'S&amp;S'!$F15)</f>
        <v>0</v>
      </c>
      <c r="BA293" s="66">
        <f>-SUM(O.5!BA$244,O.5!BA$255)+SUM(O.5!BA$245,O.5!BA$256)-SUM(O.5!BA$246,O.5!BA$257)+O.5!BA$247*(1+'S&amp;S'!$F15)</f>
        <v>0</v>
      </c>
      <c r="BB293" s="66">
        <f>-SUM(O.5!BB$244,O.5!BB$255)+SUM(O.5!BB$245,O.5!BB$256)-SUM(O.5!BB$246,O.5!BB$257)+O.5!BB$247*(1+'S&amp;S'!$F15)</f>
        <v>0</v>
      </c>
      <c r="BC293" s="66">
        <f>-SUM(O.5!BC$244,O.5!BC$255)+SUM(O.5!BC$245,O.5!BC$256)-SUM(O.5!BC$246,O.5!BC$257)+O.5!BC$247*(1+'S&amp;S'!$F15)</f>
        <v>0</v>
      </c>
      <c r="BD293" s="66">
        <f>-SUM(O.5!BD$244,O.5!BD$255)+SUM(O.5!BD$245,O.5!BD$256)-SUM(O.5!BD$246,O.5!BD$257)+O.5!BD$247*(1+'S&amp;S'!$F15)</f>
        <v>0</v>
      </c>
      <c r="BE293" s="66">
        <f>-SUM(O.5!BE$244,O.5!BE$255)+SUM(O.5!BE$245,O.5!BE$256)-SUM(O.5!BE$246,O.5!BE$257)+O.5!BE$247*(1+'S&amp;S'!$F15)</f>
        <v>0</v>
      </c>
      <c r="BF293" s="66">
        <f>-SUM(O.5!BF$244,O.5!BF$255)+SUM(O.5!BF$245,O.5!BF$256)-SUM(O.5!BF$246,O.5!BF$257)+O.5!BF$247*(1+'S&amp;S'!$F15)</f>
        <v>0</v>
      </c>
      <c r="BG293" s="66">
        <f>-SUM(O.5!BG$244,O.5!BG$255)+SUM(O.5!BG$245,O.5!BG$256)-SUM(O.5!BG$246,O.5!BG$257)+O.5!BG$247*(1+'S&amp;S'!$F15)</f>
        <v>0</v>
      </c>
      <c r="BH293" s="66">
        <f>-SUM(O.5!BH$244,O.5!BH$255)+SUM(O.5!BH$245,O.5!BH$256)-SUM(O.5!BH$246,O.5!BH$257)+O.5!BH$247*(1+'S&amp;S'!$F15)</f>
        <v>0</v>
      </c>
      <c r="BI293" s="66">
        <f>-SUM(O.5!BI$244,O.5!BI$255)+SUM(O.5!BI$245,O.5!BI$256)-SUM(O.5!BI$246,O.5!BI$257)+O.5!BI$247*(1+'S&amp;S'!$F15)</f>
        <v>0</v>
      </c>
      <c r="BJ293" s="66">
        <f>-SUM(O.5!BJ$244,O.5!BJ$255)+SUM(O.5!BJ$245,O.5!BJ$256)-SUM(O.5!BJ$246,O.5!BJ$257)+O.5!BJ$247*(1+'S&amp;S'!$F15)</f>
        <v>0</v>
      </c>
      <c r="BK293" s="66">
        <f>-SUM(O.5!BK$244,O.5!BK$255)+SUM(O.5!BK$245,O.5!BK$256)-SUM(O.5!BK$246,O.5!BK$257)+O.5!BK$247*(1+'S&amp;S'!$F15)</f>
        <v>0</v>
      </c>
      <c r="BL293" s="66">
        <f>-SUM(O.5!BL$244,O.5!BL$255)+SUM(O.5!BL$245,O.5!BL$256)-SUM(O.5!BL$246,O.5!BL$257)+O.5!BL$247*(1+'S&amp;S'!$F15)</f>
        <v>0</v>
      </c>
      <c r="BM293" s="66">
        <f>-SUM(O.5!BM$244,O.5!BM$255)+SUM(O.5!BM$245,O.5!BM$256)-SUM(O.5!BM$246,O.5!BM$257)+O.5!BM$247*(1+'S&amp;S'!$F15)</f>
        <v>0</v>
      </c>
      <c r="BN293" s="66">
        <f>-SUM(O.5!BN$244,O.5!BN$255)+SUM(O.5!BN$245,O.5!BN$256)-SUM(O.5!BN$246,O.5!BN$257)+O.5!BN$247*(1+'S&amp;S'!$F15)</f>
        <v>0</v>
      </c>
      <c r="BO293" s="66">
        <f>-SUM(O.5!BO$244,O.5!BO$255)+SUM(O.5!BO$245,O.5!BO$256)-SUM(O.5!BO$246,O.5!BO$257)+O.5!BO$247*(1+'S&amp;S'!$F15)</f>
        <v>0</v>
      </c>
      <c r="BP293" s="66">
        <f>-SUM(O.5!BP$244,O.5!BP$255)+SUM(O.5!BP$245,O.5!BP$256)-SUM(O.5!BP$246,O.5!BP$257)+O.5!BP$247*(1+'S&amp;S'!$F15)</f>
        <v>0</v>
      </c>
      <c r="BQ293" s="66">
        <f>-SUM(O.5!BQ$244,O.5!BQ$255)+SUM(O.5!BQ$245,O.5!BQ$256)-SUM(O.5!BQ$246,O.5!BQ$257)+O.5!BQ$247*(1+'S&amp;S'!$F15)</f>
        <v>0</v>
      </c>
      <c r="BR293" s="66">
        <f>-SUM(O.5!BR$244,O.5!BR$255)+SUM(O.5!BR$245,O.5!BR$256)-SUM(O.5!BR$246,O.5!BR$257)+O.5!BR$247*(1+'S&amp;S'!$F15)</f>
        <v>0</v>
      </c>
      <c r="BS293" s="66">
        <f>-SUM(O.5!BS$244,O.5!BS$255)+SUM(O.5!BS$245,O.5!BS$256)-SUM(O.5!BS$246,O.5!BS$257)+O.5!BS$247*(1+'S&amp;S'!$F15)</f>
        <v>0</v>
      </c>
      <c r="BT293" s="66">
        <f>-SUM(O.5!BT$244,O.5!BT$255)+SUM(O.5!BT$245,O.5!BT$256)-SUM(O.5!BT$246,O.5!BT$257)+O.5!BT$247*(1+'S&amp;S'!$F15)</f>
        <v>0</v>
      </c>
      <c r="BU293" s="66">
        <f>-SUM(O.5!BU$244,O.5!BU$255)+SUM(O.5!BU$245,O.5!BU$256)-SUM(O.5!BU$246,O.5!BU$257)+O.5!BU$247*(1+'S&amp;S'!$F15)</f>
        <v>0</v>
      </c>
      <c r="BV293" s="66">
        <f>-SUM(O.5!BV$244,O.5!BV$255)+SUM(O.5!BV$245,O.5!BV$256)-SUM(O.5!BV$246,O.5!BV$257)+O.5!BV$247*(1+'S&amp;S'!$F15)</f>
        <v>0</v>
      </c>
      <c r="BW293" s="66">
        <f>-SUM(O.5!BW$244,O.5!BW$255)+SUM(O.5!BW$245,O.5!BW$256)-SUM(O.5!BW$246,O.5!BW$257)+O.5!BW$247*(1+'S&amp;S'!$F15)</f>
        <v>0</v>
      </c>
      <c r="BX293" s="66">
        <f>-SUM(O.5!BX$244,O.5!BX$255)+SUM(O.5!BX$245,O.5!BX$256)-SUM(O.5!BX$246,O.5!BX$257)+O.5!BX$247*(1+'S&amp;S'!$F15)</f>
        <v>0</v>
      </c>
      <c r="BY293" s="66">
        <f>-SUM(O.5!BY$244,O.5!BY$255)+SUM(O.5!BY$245,O.5!BY$256)-SUM(O.5!BY$246,O.5!BY$257)+O.5!BY$247*(1+'S&amp;S'!$F15)</f>
        <v>0</v>
      </c>
      <c r="BZ293" s="66">
        <f>-SUM(O.5!BZ$244,O.5!BZ$255)+SUM(O.5!BZ$245,O.5!BZ$256)-SUM(O.5!BZ$246,O.5!BZ$257)+O.5!BZ$247*(1+'S&amp;S'!$F15)</f>
        <v>0</v>
      </c>
      <c r="CA293" s="66">
        <f>-SUM(O.5!CA$244,O.5!CA$255)+SUM(O.5!CA$245,O.5!CA$256)-SUM(O.5!CA$246,O.5!CA$257)+O.5!CA$247*(1+'S&amp;S'!$F15)</f>
        <v>0</v>
      </c>
      <c r="CB293" s="66">
        <f>-SUM(O.5!CB$244,O.5!CB$255)+SUM(O.5!CB$245,O.5!CB$256)-SUM(O.5!CB$246,O.5!CB$257)+O.5!CB$247*(1+'S&amp;S'!$F15)</f>
        <v>0</v>
      </c>
      <c r="CC293" s="66">
        <f>-SUM(O.5!CC$244,O.5!CC$255)+SUM(O.5!CC$245,O.5!CC$256)-SUM(O.5!CC$246,O.5!CC$257)+O.5!CC$247*(1+'S&amp;S'!$F15)</f>
        <v>0</v>
      </c>
      <c r="CD293" s="66">
        <f>-SUM(O.5!CD$244,O.5!CD$255)+SUM(O.5!CD$245,O.5!CD$256)-SUM(O.5!CD$246,O.5!CD$257)+O.5!CD$247*(1+'S&amp;S'!$F15)</f>
        <v>0</v>
      </c>
      <c r="CE293" s="66">
        <f>-SUM(O.5!CE$244,O.5!CE$255)+SUM(O.5!CE$245,O.5!CE$256)-SUM(O.5!CE$246,O.5!CE$257)+O.5!CE$247*(1+'S&amp;S'!$F15)</f>
        <v>0</v>
      </c>
      <c r="CF293" s="66">
        <f>-SUM(O.5!CF$244,O.5!CF$255)+SUM(O.5!CF$245,O.5!CF$256)-SUM(O.5!CF$246,O.5!CF$257)+O.5!CF$247*(1+'S&amp;S'!$F15)</f>
        <v>0</v>
      </c>
      <c r="CG293" s="66">
        <f>-SUM(O.5!CG$244,O.5!CG$255)+SUM(O.5!CG$245,O.5!CG$256)-SUM(O.5!CG$246,O.5!CG$257)+O.5!CG$247*(1+'S&amp;S'!$F15)</f>
        <v>0</v>
      </c>
      <c r="CH293" s="66">
        <f>-SUM(O.5!CH$244,O.5!CH$255)+SUM(O.5!CH$245,O.5!CH$256)-SUM(O.5!CH$246,O.5!CH$257)+O.5!CH$247*(1+'S&amp;S'!$F15)</f>
        <v>0</v>
      </c>
      <c r="CI293" s="66">
        <f>-SUM(O.5!CI$244,O.5!CI$255)+SUM(O.5!CI$245,O.5!CI$256)-SUM(O.5!CI$246,O.5!CI$257)+O.5!CI$247*(1+'S&amp;S'!$F15)</f>
        <v>0</v>
      </c>
      <c r="CJ293" s="66">
        <f>-SUM(O.5!CJ$244,O.5!CJ$255)+SUM(O.5!CJ$245,O.5!CJ$256)-SUM(O.5!CJ$246,O.5!CJ$257)+O.5!CJ$247*(1+'S&amp;S'!$F15)</f>
        <v>0</v>
      </c>
      <c r="CK293" s="66">
        <f>-SUM(O.5!CK$244,O.5!CK$255)+SUM(O.5!CK$245,O.5!CK$256)-SUM(O.5!CK$246,O.5!CK$257)+O.5!CK$247*(1+'S&amp;S'!$F15)</f>
        <v>0</v>
      </c>
      <c r="CL293" s="66">
        <f>-SUM(O.5!CL$244,O.5!CL$255)+SUM(O.5!CL$245,O.5!CL$256)-SUM(O.5!CL$246,O.5!CL$257)+O.5!CL$247*(1+'S&amp;S'!$F15)</f>
        <v>0</v>
      </c>
      <c r="CM293" s="66">
        <f>-SUM(O.5!CM$244,O.5!CM$255)+SUM(O.5!CM$245,O.5!CM$256)-SUM(O.5!CM$246,O.5!CM$257)+O.5!CM$247*(1+'S&amp;S'!$F15)</f>
        <v>0</v>
      </c>
      <c r="CN293" s="66">
        <f>-SUM(O.5!CN$244,O.5!CN$255)+SUM(O.5!CN$245,O.5!CN$256)-SUM(O.5!CN$246,O.5!CN$257)+O.5!CN$247*(1+'S&amp;S'!$F15)</f>
        <v>0</v>
      </c>
      <c r="CO293" s="66">
        <f>-SUM(O.5!CO$244,O.5!CO$255)+SUM(O.5!CO$245,O.5!CO$256)-SUM(O.5!CO$246,O.5!CO$257)+O.5!CO$247*(1+'S&amp;S'!$F15)</f>
        <v>0</v>
      </c>
      <c r="CP293" s="66">
        <f>-SUM(O.5!CP$244,O.5!CP$255)+SUM(O.5!CP$245,O.5!CP$256)-SUM(O.5!CP$246,O.5!CP$257)+O.5!CP$247*(1+'S&amp;S'!$F15)</f>
        <v>0</v>
      </c>
      <c r="CQ293" s="66">
        <f>-SUM(O.5!CQ$244,O.5!CQ$255)+SUM(O.5!CQ$245,O.5!CQ$256)-SUM(O.5!CQ$246,O.5!CQ$257)+O.5!CQ$247*(1+'S&amp;S'!$F15)</f>
        <v>0</v>
      </c>
      <c r="CR293" s="66">
        <f>-SUM(O.5!CR$244,O.5!CR$255)+SUM(O.5!CR$245,O.5!CR$256)-SUM(O.5!CR$246,O.5!CR$257)+O.5!CR$247*(1+'S&amp;S'!$F15)</f>
        <v>0</v>
      </c>
      <c r="CS293" s="66">
        <f>-SUM(O.5!CS$244,O.5!CS$255)+SUM(O.5!CS$245,O.5!CS$256)-SUM(O.5!CS$246,O.5!CS$257)+O.5!CS$247*(1+'S&amp;S'!$F15)</f>
        <v>0</v>
      </c>
    </row>
    <row r="294" spans="3:97" hidden="1" x14ac:dyDescent="0.35">
      <c r="E294" s="524"/>
      <c r="F294" s="524"/>
      <c r="G294" s="131"/>
      <c r="H294" s="131"/>
      <c r="I294" s="131"/>
      <c r="J294" s="131"/>
      <c r="K294" s="131"/>
      <c r="L294" s="131"/>
      <c r="M294" s="131"/>
      <c r="N294" s="131"/>
      <c r="O294" s="131"/>
      <c r="P294" s="131"/>
      <c r="Q294" s="131"/>
      <c r="R294" s="131"/>
      <c r="S294" s="131"/>
      <c r="T294" s="131"/>
      <c r="U294" s="131"/>
      <c r="V294" s="131"/>
      <c r="W294" s="131"/>
      <c r="X294" s="131"/>
      <c r="Y294" s="131"/>
      <c r="Z294" s="131"/>
      <c r="AA294" s="131"/>
      <c r="AB294" s="131"/>
      <c r="AC294" s="131"/>
      <c r="AD294" s="131"/>
      <c r="AE294" s="131"/>
      <c r="AF294" s="131"/>
      <c r="AG294" s="131"/>
      <c r="AH294" s="131"/>
      <c r="AI294" s="131"/>
      <c r="AJ294" s="131"/>
      <c r="AK294" s="131"/>
      <c r="AL294" s="131"/>
      <c r="AM294" s="131"/>
      <c r="AN294" s="131"/>
      <c r="AO294" s="131"/>
      <c r="AP294" s="131"/>
      <c r="AQ294" s="131"/>
      <c r="AR294" s="131"/>
      <c r="AS294" s="131"/>
      <c r="AT294" s="131"/>
      <c r="AU294" s="131"/>
      <c r="AV294" s="131"/>
      <c r="AW294" s="131"/>
      <c r="AX294" s="131"/>
      <c r="AY294" s="131"/>
      <c r="AZ294" s="131"/>
      <c r="BA294" s="131"/>
      <c r="BB294" s="131"/>
      <c r="BC294" s="131"/>
      <c r="BD294" s="131"/>
      <c r="BE294" s="131"/>
      <c r="BF294" s="131"/>
      <c r="BG294" s="131"/>
      <c r="BH294" s="131"/>
      <c r="BI294" s="131"/>
      <c r="BJ294" s="131"/>
      <c r="BK294" s="131"/>
      <c r="BL294" s="131"/>
      <c r="BM294" s="131"/>
      <c r="BN294" s="131"/>
      <c r="BO294" s="131"/>
      <c r="BP294" s="131"/>
      <c r="BQ294" s="131"/>
      <c r="BR294" s="131"/>
      <c r="BS294" s="131"/>
      <c r="BT294" s="131"/>
      <c r="BU294" s="131"/>
      <c r="BV294" s="131"/>
      <c r="BW294" s="131"/>
      <c r="BX294" s="131"/>
      <c r="BY294" s="131"/>
      <c r="BZ294" s="131"/>
      <c r="CA294" s="131"/>
      <c r="CB294" s="131"/>
      <c r="CC294" s="131"/>
      <c r="CD294" s="131"/>
      <c r="CE294" s="131"/>
      <c r="CF294" s="131"/>
      <c r="CG294" s="131"/>
      <c r="CH294" s="131"/>
      <c r="CI294" s="131"/>
      <c r="CJ294" s="131"/>
      <c r="CK294" s="131"/>
      <c r="CL294" s="131"/>
      <c r="CM294" s="131"/>
      <c r="CN294" s="131"/>
      <c r="CO294" s="131"/>
      <c r="CP294" s="131"/>
      <c r="CQ294" s="131"/>
      <c r="CR294" s="131"/>
      <c r="CS294" s="131"/>
    </row>
    <row r="295" spans="3:97" hidden="1" x14ac:dyDescent="0.35">
      <c r="C295" s="86" t="s">
        <v>189</v>
      </c>
      <c r="E295" s="524"/>
      <c r="F295" s="524"/>
      <c r="G295" s="131"/>
      <c r="H295" s="131"/>
      <c r="I295" s="131"/>
      <c r="J295" s="131"/>
      <c r="K295" s="131"/>
      <c r="L295" s="131"/>
      <c r="M295" s="131"/>
      <c r="N295" s="131"/>
      <c r="O295" s="131"/>
      <c r="P295" s="131"/>
      <c r="Q295" s="131"/>
      <c r="R295" s="131"/>
      <c r="S295" s="131"/>
      <c r="T295" s="131"/>
      <c r="U295" s="131"/>
      <c r="V295" s="131"/>
      <c r="W295" s="131"/>
      <c r="X295" s="131"/>
      <c r="Y295" s="131"/>
      <c r="Z295" s="131"/>
      <c r="AA295" s="131"/>
      <c r="AB295" s="131"/>
      <c r="AC295" s="131"/>
      <c r="AD295" s="131"/>
      <c r="AE295" s="131"/>
      <c r="AF295" s="131"/>
      <c r="AG295" s="131"/>
      <c r="AH295" s="131"/>
      <c r="AI295" s="131"/>
      <c r="AJ295" s="131"/>
      <c r="AK295" s="131"/>
      <c r="AL295" s="131"/>
      <c r="AM295" s="131"/>
      <c r="AN295" s="131"/>
      <c r="AO295" s="131"/>
      <c r="AP295" s="131"/>
      <c r="AQ295" s="131"/>
      <c r="AR295" s="131"/>
      <c r="AS295" s="131"/>
      <c r="AT295" s="131"/>
      <c r="AU295" s="131"/>
      <c r="AV295" s="131"/>
      <c r="AW295" s="131"/>
      <c r="AX295" s="131"/>
      <c r="AY295" s="131"/>
      <c r="AZ295" s="131"/>
      <c r="BA295" s="131"/>
      <c r="BB295" s="131"/>
      <c r="BC295" s="131"/>
      <c r="BD295" s="131"/>
      <c r="BE295" s="131"/>
      <c r="BF295" s="131"/>
      <c r="BG295" s="131"/>
      <c r="BH295" s="131"/>
      <c r="BI295" s="131"/>
      <c r="BJ295" s="131"/>
      <c r="BK295" s="131"/>
      <c r="BL295" s="131"/>
      <c r="BM295" s="131"/>
      <c r="BN295" s="131"/>
      <c r="BO295" s="131"/>
      <c r="BP295" s="131"/>
      <c r="BQ295" s="131"/>
      <c r="BR295" s="131"/>
      <c r="BS295" s="131"/>
      <c r="BT295" s="131"/>
      <c r="BU295" s="131"/>
      <c r="BV295" s="131"/>
      <c r="BW295" s="131"/>
      <c r="BX295" s="131"/>
      <c r="BY295" s="131"/>
      <c r="BZ295" s="131"/>
      <c r="CA295" s="131"/>
      <c r="CB295" s="131"/>
      <c r="CC295" s="131"/>
      <c r="CD295" s="131"/>
      <c r="CE295" s="131"/>
      <c r="CF295" s="131"/>
      <c r="CG295" s="131"/>
      <c r="CH295" s="131"/>
      <c r="CI295" s="131"/>
      <c r="CJ295" s="131"/>
      <c r="CK295" s="131"/>
      <c r="CL295" s="131"/>
      <c r="CM295" s="131"/>
      <c r="CN295" s="131"/>
      <c r="CO295" s="131"/>
      <c r="CP295" s="131"/>
      <c r="CQ295" s="131"/>
      <c r="CR295" s="131"/>
      <c r="CS295" s="131"/>
    </row>
    <row r="296" spans="3:97" hidden="1" x14ac:dyDescent="0.35">
      <c r="E296" s="524"/>
      <c r="F296" s="524"/>
      <c r="G296" s="131"/>
      <c r="H296" s="131"/>
      <c r="I296" s="131"/>
      <c r="J296" s="131"/>
      <c r="K296" s="131"/>
      <c r="L296" s="131"/>
      <c r="M296" s="131"/>
      <c r="N296" s="131"/>
      <c r="O296" s="131"/>
      <c r="P296" s="131"/>
      <c r="Q296" s="131"/>
      <c r="R296" s="131"/>
      <c r="S296" s="131"/>
      <c r="T296" s="131"/>
      <c r="U296" s="131"/>
      <c r="V296" s="131"/>
      <c r="W296" s="131"/>
      <c r="X296" s="131"/>
      <c r="Y296" s="131"/>
      <c r="Z296" s="131"/>
      <c r="AA296" s="131"/>
      <c r="AB296" s="131"/>
      <c r="AC296" s="131"/>
      <c r="AD296" s="131"/>
      <c r="AE296" s="131"/>
      <c r="AF296" s="131"/>
      <c r="AG296" s="131"/>
      <c r="AH296" s="131"/>
      <c r="AI296" s="131"/>
      <c r="AJ296" s="131"/>
      <c r="AK296" s="131"/>
      <c r="AL296" s="131"/>
      <c r="AM296" s="131"/>
      <c r="AN296" s="131"/>
      <c r="AO296" s="131"/>
      <c r="AP296" s="131"/>
      <c r="AQ296" s="131"/>
      <c r="AR296" s="131"/>
      <c r="AS296" s="131"/>
      <c r="AT296" s="131"/>
      <c r="AU296" s="131"/>
      <c r="AV296" s="131"/>
      <c r="AW296" s="131"/>
      <c r="AX296" s="131"/>
      <c r="AY296" s="131"/>
      <c r="AZ296" s="131"/>
      <c r="BA296" s="131"/>
      <c r="BB296" s="131"/>
      <c r="BC296" s="131"/>
      <c r="BD296" s="131"/>
      <c r="BE296" s="131"/>
      <c r="BF296" s="131"/>
      <c r="BG296" s="131"/>
      <c r="BH296" s="131"/>
      <c r="BI296" s="131"/>
      <c r="BJ296" s="131"/>
      <c r="BK296" s="131"/>
      <c r="BL296" s="131"/>
      <c r="BM296" s="131"/>
      <c r="BN296" s="131"/>
      <c r="BO296" s="131"/>
      <c r="BP296" s="131"/>
      <c r="BQ296" s="131"/>
      <c r="BR296" s="131"/>
      <c r="BS296" s="131"/>
      <c r="BT296" s="131"/>
      <c r="BU296" s="131"/>
      <c r="BV296" s="131"/>
      <c r="BW296" s="131"/>
      <c r="BX296" s="131"/>
      <c r="BY296" s="131"/>
      <c r="BZ296" s="131"/>
      <c r="CA296" s="131"/>
      <c r="CB296" s="131"/>
      <c r="CC296" s="131"/>
      <c r="CD296" s="131"/>
      <c r="CE296" s="131"/>
      <c r="CF296" s="131"/>
      <c r="CG296" s="131"/>
      <c r="CH296" s="131"/>
      <c r="CI296" s="131"/>
      <c r="CJ296" s="131"/>
      <c r="CK296" s="131"/>
      <c r="CL296" s="131"/>
      <c r="CM296" s="131"/>
      <c r="CN296" s="131"/>
      <c r="CO296" s="131"/>
      <c r="CP296" s="131"/>
      <c r="CQ296" s="131"/>
      <c r="CR296" s="131"/>
      <c r="CS296" s="131"/>
    </row>
    <row r="297" spans="3:97" hidden="1" x14ac:dyDescent="0.35">
      <c r="C297" s="118" t="s">
        <v>124</v>
      </c>
      <c r="E297" s="524"/>
      <c r="F297" s="524"/>
      <c r="G297" s="131"/>
      <c r="H297" s="131"/>
      <c r="I297" s="131"/>
      <c r="J297" s="131"/>
      <c r="K297" s="131"/>
      <c r="L297" s="131"/>
      <c r="M297" s="131"/>
      <c r="N297" s="131"/>
      <c r="O297" s="131"/>
      <c r="P297" s="131"/>
      <c r="Q297" s="131"/>
      <c r="R297" s="131"/>
      <c r="S297" s="131"/>
      <c r="T297" s="131"/>
      <c r="U297" s="131"/>
      <c r="V297" s="131"/>
      <c r="W297" s="131"/>
      <c r="X297" s="131"/>
      <c r="Y297" s="131"/>
      <c r="Z297" s="131"/>
      <c r="AA297" s="131"/>
      <c r="AB297" s="131"/>
      <c r="AC297" s="131"/>
      <c r="AD297" s="131"/>
      <c r="AE297" s="131"/>
      <c r="AF297" s="131"/>
      <c r="AG297" s="131"/>
      <c r="AH297" s="131"/>
      <c r="AI297" s="131"/>
      <c r="AJ297" s="131"/>
      <c r="AK297" s="131"/>
      <c r="AL297" s="131"/>
      <c r="AM297" s="131"/>
      <c r="AN297" s="131"/>
      <c r="AO297" s="131"/>
      <c r="AP297" s="131"/>
      <c r="AQ297" s="131"/>
      <c r="AR297" s="131"/>
      <c r="AS297" s="131"/>
      <c r="AT297" s="131"/>
      <c r="AU297" s="131"/>
      <c r="AV297" s="131"/>
      <c r="AW297" s="131"/>
      <c r="AX297" s="131"/>
      <c r="AY297" s="131"/>
      <c r="AZ297" s="131"/>
      <c r="BA297" s="131"/>
      <c r="BB297" s="131"/>
      <c r="BC297" s="131"/>
      <c r="BD297" s="131"/>
      <c r="BE297" s="131"/>
      <c r="BF297" s="131"/>
      <c r="BG297" s="131"/>
      <c r="BH297" s="131"/>
      <c r="BI297" s="131"/>
      <c r="BJ297" s="131"/>
      <c r="BK297" s="131"/>
      <c r="BL297" s="131"/>
      <c r="BM297" s="131"/>
      <c r="BN297" s="131"/>
      <c r="BO297" s="131"/>
      <c r="BP297" s="131"/>
      <c r="BQ297" s="131"/>
      <c r="BR297" s="131"/>
      <c r="BS297" s="131"/>
      <c r="BT297" s="131"/>
      <c r="BU297" s="131"/>
      <c r="BV297" s="131"/>
      <c r="BW297" s="131"/>
      <c r="BX297" s="131"/>
      <c r="BY297" s="131"/>
      <c r="BZ297" s="131"/>
      <c r="CA297" s="131"/>
      <c r="CB297" s="131"/>
      <c r="CC297" s="131"/>
      <c r="CD297" s="131"/>
      <c r="CE297" s="131"/>
      <c r="CF297" s="131"/>
      <c r="CG297" s="131"/>
      <c r="CH297" s="131"/>
      <c r="CI297" s="131"/>
      <c r="CJ297" s="131"/>
      <c r="CK297" s="131"/>
      <c r="CL297" s="131"/>
      <c r="CM297" s="131"/>
      <c r="CN297" s="131"/>
      <c r="CO297" s="131"/>
      <c r="CP297" s="131"/>
      <c r="CQ297" s="131"/>
      <c r="CR297" s="131"/>
      <c r="CS297" s="131"/>
    </row>
    <row r="298" spans="3:97" hidden="1" x14ac:dyDescent="0.35">
      <c r="C298" s="94" t="s">
        <v>160</v>
      </c>
      <c r="E298" s="505">
        <f>G298+NPV(G.Asm!$F$76,H298:INDEX(H298:CS298,RP))</f>
        <v>0</v>
      </c>
      <c r="F298" s="505">
        <f>SUMIF($G$4:$CS$4,"&lt;="&amp;RP,G298:CS298)</f>
        <v>0</v>
      </c>
      <c r="G298" s="66">
        <f>-SUM(O.5!G$244,O.5!G$255)*(1+'S&amp;S'!$E$24)+SUM(O.5!G$245,O.5!G$256)*IF(O.5!$C$38="Depreciation",(1+'S&amp;S'!$E$24),1)-SUM(O.5!G$246,O.5!G$257)*(1+'S&amp;S'!$E$26)+G$247*(1+'S&amp;S'!$E$28)</f>
        <v>0</v>
      </c>
      <c r="H298" s="66">
        <f>-SUM(O.5!H$244,O.5!H$255)*(1+'S&amp;S'!$E$24)+SUM(O.5!H$245,O.5!H$256)*IF(O.5!$C$38="Depreciation",(1+'S&amp;S'!$E$24),1)-SUM(O.5!H$246,O.5!H$257)*(1+'S&amp;S'!$E$26)+H$247*(1+'S&amp;S'!$E$28)</f>
        <v>0</v>
      </c>
      <c r="I298" s="66">
        <f>-SUM(O.5!I$244,O.5!I$255)*(1+'S&amp;S'!$E$24)+SUM(O.5!I$245,O.5!I$256)*IF(O.5!$C$38="Depreciation",(1+'S&amp;S'!$E$24),1)-SUM(O.5!I$246,O.5!I$257)*(1+'S&amp;S'!$E$26)+I$247*(1+'S&amp;S'!$E$28)</f>
        <v>0</v>
      </c>
      <c r="J298" s="66">
        <f>-SUM(O.5!J$244,O.5!J$255)*(1+'S&amp;S'!$E$24)+SUM(O.5!J$245,O.5!J$256)*IF(O.5!$C$38="Depreciation",(1+'S&amp;S'!$E$24),1)-SUM(O.5!J$246,O.5!J$257)*(1+'S&amp;S'!$E$26)+J$247*(1+'S&amp;S'!$E$28)</f>
        <v>0</v>
      </c>
      <c r="K298" s="66">
        <f>-SUM(O.5!K$244,O.5!K$255)*(1+'S&amp;S'!$E$24)+SUM(O.5!K$245,O.5!K$256)*IF(O.5!$C$38="Depreciation",(1+'S&amp;S'!$E$24),1)-SUM(O.5!K$246,O.5!K$257)*(1+'S&amp;S'!$E$26)+K$247*(1+'S&amp;S'!$E$28)</f>
        <v>0</v>
      </c>
      <c r="L298" s="66">
        <f>-SUM(O.5!L$244,O.5!L$255)*(1+'S&amp;S'!$E$24)+SUM(O.5!L$245,O.5!L$256)*IF(O.5!$C$38="Depreciation",(1+'S&amp;S'!$E$24),1)-SUM(O.5!L$246,O.5!L$257)*(1+'S&amp;S'!$E$26)+L$247*(1+'S&amp;S'!$E$28)</f>
        <v>0</v>
      </c>
      <c r="M298" s="66">
        <f>-SUM(O.5!M$244,O.5!M$255)*(1+'S&amp;S'!$E$24)+SUM(O.5!M$245,O.5!M$256)*IF(O.5!$C$38="Depreciation",(1+'S&amp;S'!$E$24),1)-SUM(O.5!M$246,O.5!M$257)*(1+'S&amp;S'!$E$26)+M$247*(1+'S&amp;S'!$E$28)</f>
        <v>0</v>
      </c>
      <c r="N298" s="66">
        <f>-SUM(O.5!N$244,O.5!N$255)*(1+'S&amp;S'!$E$24)+SUM(O.5!N$245,O.5!N$256)*IF(O.5!$C$38="Depreciation",(1+'S&amp;S'!$E$24),1)-SUM(O.5!N$246,O.5!N$257)*(1+'S&amp;S'!$E$26)+N$247*(1+'S&amp;S'!$E$28)</f>
        <v>0</v>
      </c>
      <c r="O298" s="66">
        <f>-SUM(O.5!O$244,O.5!O$255)*(1+'S&amp;S'!$E$24)+SUM(O.5!O$245,O.5!O$256)*IF(O.5!$C$38="Depreciation",(1+'S&amp;S'!$E$24),1)-SUM(O.5!O$246,O.5!O$257)*(1+'S&amp;S'!$E$26)+O$247*(1+'S&amp;S'!$E$28)</f>
        <v>0</v>
      </c>
      <c r="P298" s="66">
        <f>-SUM(O.5!P$244,O.5!P$255)*(1+'S&amp;S'!$E$24)+SUM(O.5!P$245,O.5!P$256)*IF(O.5!$C$38="Depreciation",(1+'S&amp;S'!$E$24),1)-SUM(O.5!P$246,O.5!P$257)*(1+'S&amp;S'!$E$26)+P$247*(1+'S&amp;S'!$E$28)</f>
        <v>0</v>
      </c>
      <c r="Q298" s="66">
        <f>-SUM(O.5!Q$244,O.5!Q$255)*(1+'S&amp;S'!$E$24)+SUM(O.5!Q$245,O.5!Q$256)*IF(O.5!$C$38="Depreciation",(1+'S&amp;S'!$E$24),1)-SUM(O.5!Q$246,O.5!Q$257)*(1+'S&amp;S'!$E$26)+Q$247*(1+'S&amp;S'!$E$28)</f>
        <v>0</v>
      </c>
      <c r="R298" s="66">
        <f>-SUM(O.5!R$244,O.5!R$255)*(1+'S&amp;S'!$E$24)+SUM(O.5!R$245,O.5!R$256)*IF(O.5!$C$38="Depreciation",(1+'S&amp;S'!$E$24),1)-SUM(O.5!R$246,O.5!R$257)*(1+'S&amp;S'!$E$26)+R$247*(1+'S&amp;S'!$E$28)</f>
        <v>0</v>
      </c>
      <c r="S298" s="66">
        <f>-SUM(O.5!S$244,O.5!S$255)*(1+'S&amp;S'!$E$24)+SUM(O.5!S$245,O.5!S$256)*IF(O.5!$C$38="Depreciation",(1+'S&amp;S'!$E$24),1)-SUM(O.5!S$246,O.5!S$257)*(1+'S&amp;S'!$E$26)+S$247*(1+'S&amp;S'!$E$28)</f>
        <v>0</v>
      </c>
      <c r="T298" s="66">
        <f>-SUM(O.5!T$244,O.5!T$255)*(1+'S&amp;S'!$E$24)+SUM(O.5!T$245,O.5!T$256)*IF(O.5!$C$38="Depreciation",(1+'S&amp;S'!$E$24),1)-SUM(O.5!T$246,O.5!T$257)*(1+'S&amp;S'!$E$26)+T$247*(1+'S&amp;S'!$E$28)</f>
        <v>0</v>
      </c>
      <c r="U298" s="66">
        <f>-SUM(O.5!U$244,O.5!U$255)*(1+'S&amp;S'!$E$24)+SUM(O.5!U$245,O.5!U$256)*IF(O.5!$C$38="Depreciation",(1+'S&amp;S'!$E$24),1)-SUM(O.5!U$246,O.5!U$257)*(1+'S&amp;S'!$E$26)+U$247*(1+'S&amp;S'!$E$28)</f>
        <v>0</v>
      </c>
      <c r="V298" s="66">
        <f>-SUM(O.5!V$244,O.5!V$255)*(1+'S&amp;S'!$E$24)+SUM(O.5!V$245,O.5!V$256)*IF(O.5!$C$38="Depreciation",(1+'S&amp;S'!$E$24),1)-SUM(O.5!V$246,O.5!V$257)*(1+'S&amp;S'!$E$26)+V$247*(1+'S&amp;S'!$E$28)</f>
        <v>0</v>
      </c>
      <c r="W298" s="66">
        <f>-SUM(O.5!W$244,O.5!W$255)*(1+'S&amp;S'!$E$24)+SUM(O.5!W$245,O.5!W$256)*IF(O.5!$C$38="Depreciation",(1+'S&amp;S'!$E$24),1)-SUM(O.5!W$246,O.5!W$257)*(1+'S&amp;S'!$E$26)+W$247*(1+'S&amp;S'!$E$28)</f>
        <v>0</v>
      </c>
      <c r="X298" s="66">
        <f>-SUM(O.5!X$244,O.5!X$255)*(1+'S&amp;S'!$E$24)+SUM(O.5!X$245,O.5!X$256)*IF(O.5!$C$38="Depreciation",(1+'S&amp;S'!$E$24),1)-SUM(O.5!X$246,O.5!X$257)*(1+'S&amp;S'!$E$26)+X$247*(1+'S&amp;S'!$E$28)</f>
        <v>0</v>
      </c>
      <c r="Y298" s="66">
        <f>-SUM(O.5!Y$244,O.5!Y$255)*(1+'S&amp;S'!$E$24)+SUM(O.5!Y$245,O.5!Y$256)*IF(O.5!$C$38="Depreciation",(1+'S&amp;S'!$E$24),1)-SUM(O.5!Y$246,O.5!Y$257)*(1+'S&amp;S'!$E$26)+Y$247*(1+'S&amp;S'!$E$28)</f>
        <v>0</v>
      </c>
      <c r="Z298" s="66">
        <f>-SUM(O.5!Z$244,O.5!Z$255)*(1+'S&amp;S'!$E$24)+SUM(O.5!Z$245,O.5!Z$256)*IF(O.5!$C$38="Depreciation",(1+'S&amp;S'!$E$24),1)-SUM(O.5!Z$246,O.5!Z$257)*(1+'S&amp;S'!$E$26)+Z$247*(1+'S&amp;S'!$E$28)</f>
        <v>0</v>
      </c>
      <c r="AA298" s="66">
        <f>-SUM(O.5!AA$244,O.5!AA$255)*(1+'S&amp;S'!$E$24)+SUM(O.5!AA$245,O.5!AA$256)*IF(O.5!$C$38="Depreciation",(1+'S&amp;S'!$E$24),1)-SUM(O.5!AA$246,O.5!AA$257)*(1+'S&amp;S'!$E$26)+AA$247*(1+'S&amp;S'!$E$28)</f>
        <v>0</v>
      </c>
      <c r="AB298" s="66">
        <f>-SUM(O.5!AB$244,O.5!AB$255)*(1+'S&amp;S'!$E$24)+SUM(O.5!AB$245,O.5!AB$256)*IF(O.5!$C$38="Depreciation",(1+'S&amp;S'!$E$24),1)-SUM(O.5!AB$246,O.5!AB$257)*(1+'S&amp;S'!$E$26)+AB$247*(1+'S&amp;S'!$E$28)</f>
        <v>0</v>
      </c>
      <c r="AC298" s="66">
        <f>-SUM(O.5!AC$244,O.5!AC$255)*(1+'S&amp;S'!$E$24)+SUM(O.5!AC$245,O.5!AC$256)*IF(O.5!$C$38="Depreciation",(1+'S&amp;S'!$E$24),1)-SUM(O.5!AC$246,O.5!AC$257)*(1+'S&amp;S'!$E$26)+AC$247*(1+'S&amp;S'!$E$28)</f>
        <v>0</v>
      </c>
      <c r="AD298" s="66">
        <f>-SUM(O.5!AD$244,O.5!AD$255)*(1+'S&amp;S'!$E$24)+SUM(O.5!AD$245,O.5!AD$256)*IF(O.5!$C$38="Depreciation",(1+'S&amp;S'!$E$24),1)-SUM(O.5!AD$246,O.5!AD$257)*(1+'S&amp;S'!$E$26)+AD$247*(1+'S&amp;S'!$E$28)</f>
        <v>0</v>
      </c>
      <c r="AE298" s="66">
        <f>-SUM(O.5!AE$244,O.5!AE$255)*(1+'S&amp;S'!$E$24)+SUM(O.5!AE$245,O.5!AE$256)*IF(O.5!$C$38="Depreciation",(1+'S&amp;S'!$E$24),1)-SUM(O.5!AE$246,O.5!AE$257)*(1+'S&amp;S'!$E$26)+AE$247*(1+'S&amp;S'!$E$28)</f>
        <v>0</v>
      </c>
      <c r="AF298" s="66">
        <f>-SUM(O.5!AF$244,O.5!AF$255)*(1+'S&amp;S'!$E$24)+SUM(O.5!AF$245,O.5!AF$256)*IF(O.5!$C$38="Depreciation",(1+'S&amp;S'!$E$24),1)-SUM(O.5!AF$246,O.5!AF$257)*(1+'S&amp;S'!$E$26)+AF$247*(1+'S&amp;S'!$E$28)</f>
        <v>0</v>
      </c>
      <c r="AG298" s="66">
        <f>-SUM(O.5!AG$244,O.5!AG$255)*(1+'S&amp;S'!$E$24)+SUM(O.5!AG$245,O.5!AG$256)*IF(O.5!$C$38="Depreciation",(1+'S&amp;S'!$E$24),1)-SUM(O.5!AG$246,O.5!AG$257)*(1+'S&amp;S'!$E$26)+AG$247*(1+'S&amp;S'!$E$28)</f>
        <v>0</v>
      </c>
      <c r="AH298" s="66">
        <f>-SUM(O.5!AH$244,O.5!AH$255)*(1+'S&amp;S'!$E$24)+SUM(O.5!AH$245,O.5!AH$256)*IF(O.5!$C$38="Depreciation",(1+'S&amp;S'!$E$24),1)-SUM(O.5!AH$246,O.5!AH$257)*(1+'S&amp;S'!$E$26)+AH$247*(1+'S&amp;S'!$E$28)</f>
        <v>0</v>
      </c>
      <c r="AI298" s="66">
        <f>-SUM(O.5!AI$244,O.5!AI$255)*(1+'S&amp;S'!$E$24)+SUM(O.5!AI$245,O.5!AI$256)*IF(O.5!$C$38="Depreciation",(1+'S&amp;S'!$E$24),1)-SUM(O.5!AI$246,O.5!AI$257)*(1+'S&amp;S'!$E$26)+AI$247*(1+'S&amp;S'!$E$28)</f>
        <v>0</v>
      </c>
      <c r="AJ298" s="66">
        <f>-SUM(O.5!AJ$244,O.5!AJ$255)*(1+'S&amp;S'!$E$24)+SUM(O.5!AJ$245,O.5!AJ$256)*IF(O.5!$C$38="Depreciation",(1+'S&amp;S'!$E$24),1)-SUM(O.5!AJ$246,O.5!AJ$257)*(1+'S&amp;S'!$E$26)+AJ$247*(1+'S&amp;S'!$E$28)</f>
        <v>0</v>
      </c>
      <c r="AK298" s="66">
        <f>-SUM(O.5!AK$244,O.5!AK$255)*(1+'S&amp;S'!$E$24)+SUM(O.5!AK$245,O.5!AK$256)*IF(O.5!$C$38="Depreciation",(1+'S&amp;S'!$E$24),1)-SUM(O.5!AK$246,O.5!AK$257)*(1+'S&amp;S'!$E$26)+AK$247*(1+'S&amp;S'!$E$28)</f>
        <v>0</v>
      </c>
      <c r="AL298" s="66">
        <f>-SUM(O.5!AL$244,O.5!AL$255)*(1+'S&amp;S'!$E$24)+SUM(O.5!AL$245,O.5!AL$256)*IF(O.5!$C$38="Depreciation",(1+'S&amp;S'!$E$24),1)-SUM(O.5!AL$246,O.5!AL$257)*(1+'S&amp;S'!$E$26)+AL$247*(1+'S&amp;S'!$E$28)</f>
        <v>0</v>
      </c>
      <c r="AM298" s="66">
        <f>-SUM(O.5!AM$244,O.5!AM$255)*(1+'S&amp;S'!$E$24)+SUM(O.5!AM$245,O.5!AM$256)*IF(O.5!$C$38="Depreciation",(1+'S&amp;S'!$E$24),1)-SUM(O.5!AM$246,O.5!AM$257)*(1+'S&amp;S'!$E$26)+AM$247*(1+'S&amp;S'!$E$28)</f>
        <v>0</v>
      </c>
      <c r="AN298" s="66">
        <f>-SUM(O.5!AN$244,O.5!AN$255)*(1+'S&amp;S'!$E$24)+SUM(O.5!AN$245,O.5!AN$256)*IF(O.5!$C$38="Depreciation",(1+'S&amp;S'!$E$24),1)-SUM(O.5!AN$246,O.5!AN$257)*(1+'S&amp;S'!$E$26)+AN$247*(1+'S&amp;S'!$E$28)</f>
        <v>0</v>
      </c>
      <c r="AO298" s="66">
        <f>-SUM(O.5!AO$244,O.5!AO$255)*(1+'S&amp;S'!$E$24)+SUM(O.5!AO$245,O.5!AO$256)*IF(O.5!$C$38="Depreciation",(1+'S&amp;S'!$E$24),1)-SUM(O.5!AO$246,O.5!AO$257)*(1+'S&amp;S'!$E$26)+AO$247*(1+'S&amp;S'!$E$28)</f>
        <v>0</v>
      </c>
      <c r="AP298" s="66">
        <f>-SUM(O.5!AP$244,O.5!AP$255)*(1+'S&amp;S'!$E$24)+SUM(O.5!AP$245,O.5!AP$256)*IF(O.5!$C$38="Depreciation",(1+'S&amp;S'!$E$24),1)-SUM(O.5!AP$246,O.5!AP$257)*(1+'S&amp;S'!$E$26)+AP$247*(1+'S&amp;S'!$E$28)</f>
        <v>0</v>
      </c>
      <c r="AQ298" s="66">
        <f>-SUM(O.5!AQ$244,O.5!AQ$255)*(1+'S&amp;S'!$E$24)+SUM(O.5!AQ$245,O.5!AQ$256)*IF(O.5!$C$38="Depreciation",(1+'S&amp;S'!$E$24),1)-SUM(O.5!AQ$246,O.5!AQ$257)*(1+'S&amp;S'!$E$26)+AQ$247*(1+'S&amp;S'!$E$28)</f>
        <v>0</v>
      </c>
      <c r="AR298" s="66">
        <f>-SUM(O.5!AR$244,O.5!AR$255)*(1+'S&amp;S'!$E$24)+SUM(O.5!AR$245,O.5!AR$256)*IF(O.5!$C$38="Depreciation",(1+'S&amp;S'!$E$24),1)-SUM(O.5!AR$246,O.5!AR$257)*(1+'S&amp;S'!$E$26)+AR$247*(1+'S&amp;S'!$E$28)</f>
        <v>0</v>
      </c>
      <c r="AS298" s="66">
        <f>-SUM(O.5!AS$244,O.5!AS$255)*(1+'S&amp;S'!$E$24)+SUM(O.5!AS$245,O.5!AS$256)*IF(O.5!$C$38="Depreciation",(1+'S&amp;S'!$E$24),1)-SUM(O.5!AS$246,O.5!AS$257)*(1+'S&amp;S'!$E$26)+AS$247*(1+'S&amp;S'!$E$28)</f>
        <v>0</v>
      </c>
      <c r="AT298" s="66">
        <f>-SUM(O.5!AT$244,O.5!AT$255)*(1+'S&amp;S'!$E$24)+SUM(O.5!AT$245,O.5!AT$256)*IF(O.5!$C$38="Depreciation",(1+'S&amp;S'!$E$24),1)-SUM(O.5!AT$246,O.5!AT$257)*(1+'S&amp;S'!$E$26)+AT$247*(1+'S&amp;S'!$E$28)</f>
        <v>0</v>
      </c>
      <c r="AU298" s="66">
        <f>-SUM(O.5!AU$244,O.5!AU$255)*(1+'S&amp;S'!$E$24)+SUM(O.5!AU$245,O.5!AU$256)*IF(O.5!$C$38="Depreciation",(1+'S&amp;S'!$E$24),1)-SUM(O.5!AU$246,O.5!AU$257)*(1+'S&amp;S'!$E$26)+AU$247*(1+'S&amp;S'!$E$28)</f>
        <v>0</v>
      </c>
      <c r="AV298" s="66">
        <f>-SUM(O.5!AV$244,O.5!AV$255)*(1+'S&amp;S'!$E$24)+SUM(O.5!AV$245,O.5!AV$256)*IF(O.5!$C$38="Depreciation",(1+'S&amp;S'!$E$24),1)-SUM(O.5!AV$246,O.5!AV$257)*(1+'S&amp;S'!$E$26)+AV$247*(1+'S&amp;S'!$E$28)</f>
        <v>0</v>
      </c>
      <c r="AW298" s="66">
        <f>-SUM(O.5!AW$244,O.5!AW$255)*(1+'S&amp;S'!$E$24)+SUM(O.5!AW$245,O.5!AW$256)*IF(O.5!$C$38="Depreciation",(1+'S&amp;S'!$E$24),1)-SUM(O.5!AW$246,O.5!AW$257)*(1+'S&amp;S'!$E$26)+AW$247*(1+'S&amp;S'!$E$28)</f>
        <v>0</v>
      </c>
      <c r="AX298" s="66">
        <f>-SUM(O.5!AX$244,O.5!AX$255)*(1+'S&amp;S'!$E$24)+SUM(O.5!AX$245,O.5!AX$256)*IF(O.5!$C$38="Depreciation",(1+'S&amp;S'!$E$24),1)-SUM(O.5!AX$246,O.5!AX$257)*(1+'S&amp;S'!$E$26)+AX$247*(1+'S&amp;S'!$E$28)</f>
        <v>0</v>
      </c>
      <c r="AY298" s="66">
        <f>-SUM(O.5!AY$244,O.5!AY$255)*(1+'S&amp;S'!$E$24)+SUM(O.5!AY$245,O.5!AY$256)*IF(O.5!$C$38="Depreciation",(1+'S&amp;S'!$E$24),1)-SUM(O.5!AY$246,O.5!AY$257)*(1+'S&amp;S'!$E$26)+AY$247*(1+'S&amp;S'!$E$28)</f>
        <v>0</v>
      </c>
      <c r="AZ298" s="66">
        <f>-SUM(O.5!AZ$244,O.5!AZ$255)*(1+'S&amp;S'!$E$24)+SUM(O.5!AZ$245,O.5!AZ$256)*IF(O.5!$C$38="Depreciation",(1+'S&amp;S'!$E$24),1)-SUM(O.5!AZ$246,O.5!AZ$257)*(1+'S&amp;S'!$E$26)+AZ$247*(1+'S&amp;S'!$E$28)</f>
        <v>0</v>
      </c>
      <c r="BA298" s="66">
        <f>-SUM(O.5!BA$244,O.5!BA$255)*(1+'S&amp;S'!$E$24)+SUM(O.5!BA$245,O.5!BA$256)*IF(O.5!$C$38="Depreciation",(1+'S&amp;S'!$E$24),1)-SUM(O.5!BA$246,O.5!BA$257)*(1+'S&amp;S'!$E$26)+BA$247*(1+'S&amp;S'!$E$28)</f>
        <v>0</v>
      </c>
      <c r="BB298" s="66">
        <f>-SUM(O.5!BB$244,O.5!BB$255)*(1+'S&amp;S'!$E$24)+SUM(O.5!BB$245,O.5!BB$256)*IF(O.5!$C$38="Depreciation",(1+'S&amp;S'!$E$24),1)-SUM(O.5!BB$246,O.5!BB$257)*(1+'S&amp;S'!$E$26)+BB$247*(1+'S&amp;S'!$E$28)</f>
        <v>0</v>
      </c>
      <c r="BC298" s="66">
        <f>-SUM(O.5!BC$244,O.5!BC$255)*(1+'S&amp;S'!$E$24)+SUM(O.5!BC$245,O.5!BC$256)*IF(O.5!$C$38="Depreciation",(1+'S&amp;S'!$E$24),1)-SUM(O.5!BC$246,O.5!BC$257)*(1+'S&amp;S'!$E$26)+BC$247*(1+'S&amp;S'!$E$28)</f>
        <v>0</v>
      </c>
      <c r="BD298" s="66">
        <f>-SUM(O.5!BD$244,O.5!BD$255)*(1+'S&amp;S'!$E$24)+SUM(O.5!BD$245,O.5!BD$256)*IF(O.5!$C$38="Depreciation",(1+'S&amp;S'!$E$24),1)-SUM(O.5!BD$246,O.5!BD$257)*(1+'S&amp;S'!$E$26)+BD$247*(1+'S&amp;S'!$E$28)</f>
        <v>0</v>
      </c>
      <c r="BE298" s="66">
        <f>-SUM(O.5!BE$244,O.5!BE$255)*(1+'S&amp;S'!$E$24)+SUM(O.5!BE$245,O.5!BE$256)*IF(O.5!$C$38="Depreciation",(1+'S&amp;S'!$E$24),1)-SUM(O.5!BE$246,O.5!BE$257)*(1+'S&amp;S'!$E$26)+BE$247*(1+'S&amp;S'!$E$28)</f>
        <v>0</v>
      </c>
      <c r="BF298" s="66">
        <f>-SUM(O.5!BF$244,O.5!BF$255)*(1+'S&amp;S'!$E$24)+SUM(O.5!BF$245,O.5!BF$256)*IF(O.5!$C$38="Depreciation",(1+'S&amp;S'!$E$24),1)-SUM(O.5!BF$246,O.5!BF$257)*(1+'S&amp;S'!$E$26)+BF$247*(1+'S&amp;S'!$E$28)</f>
        <v>0</v>
      </c>
      <c r="BG298" s="66">
        <f>-SUM(O.5!BG$244,O.5!BG$255)*(1+'S&amp;S'!$E$24)+SUM(O.5!BG$245,O.5!BG$256)*IF(O.5!$C$38="Depreciation",(1+'S&amp;S'!$E$24),1)-SUM(O.5!BG$246,O.5!BG$257)*(1+'S&amp;S'!$E$26)+BG$247*(1+'S&amp;S'!$E$28)</f>
        <v>0</v>
      </c>
      <c r="BH298" s="66">
        <f>-SUM(O.5!BH$244,O.5!BH$255)*(1+'S&amp;S'!$E$24)+SUM(O.5!BH$245,O.5!BH$256)*IF(O.5!$C$38="Depreciation",(1+'S&amp;S'!$E$24),1)-SUM(O.5!BH$246,O.5!BH$257)*(1+'S&amp;S'!$E$26)+BH$247*(1+'S&amp;S'!$E$28)</f>
        <v>0</v>
      </c>
      <c r="BI298" s="66">
        <f>-SUM(O.5!BI$244,O.5!BI$255)*(1+'S&amp;S'!$E$24)+SUM(O.5!BI$245,O.5!BI$256)*IF(O.5!$C$38="Depreciation",(1+'S&amp;S'!$E$24),1)-SUM(O.5!BI$246,O.5!BI$257)*(1+'S&amp;S'!$E$26)+BI$247*(1+'S&amp;S'!$E$28)</f>
        <v>0</v>
      </c>
      <c r="BJ298" s="66">
        <f>-SUM(O.5!BJ$244,O.5!BJ$255)*(1+'S&amp;S'!$E$24)+SUM(O.5!BJ$245,O.5!BJ$256)*IF(O.5!$C$38="Depreciation",(1+'S&amp;S'!$E$24),1)-SUM(O.5!BJ$246,O.5!BJ$257)*(1+'S&amp;S'!$E$26)+BJ$247*(1+'S&amp;S'!$E$28)</f>
        <v>0</v>
      </c>
      <c r="BK298" s="66">
        <f>-SUM(O.5!BK$244,O.5!BK$255)*(1+'S&amp;S'!$E$24)+SUM(O.5!BK$245,O.5!BK$256)*IF(O.5!$C$38="Depreciation",(1+'S&amp;S'!$E$24),1)-SUM(O.5!BK$246,O.5!BK$257)*(1+'S&amp;S'!$E$26)+BK$247*(1+'S&amp;S'!$E$28)</f>
        <v>0</v>
      </c>
      <c r="BL298" s="66">
        <f>-SUM(O.5!BL$244,O.5!BL$255)*(1+'S&amp;S'!$E$24)+SUM(O.5!BL$245,O.5!BL$256)*IF(O.5!$C$38="Depreciation",(1+'S&amp;S'!$E$24),1)-SUM(O.5!BL$246,O.5!BL$257)*(1+'S&amp;S'!$E$26)+BL$247*(1+'S&amp;S'!$E$28)</f>
        <v>0</v>
      </c>
      <c r="BM298" s="66">
        <f>-SUM(O.5!BM$244,O.5!BM$255)*(1+'S&amp;S'!$E$24)+SUM(O.5!BM$245,O.5!BM$256)*IF(O.5!$C$38="Depreciation",(1+'S&amp;S'!$E$24),1)-SUM(O.5!BM$246,O.5!BM$257)*(1+'S&amp;S'!$E$26)+BM$247*(1+'S&amp;S'!$E$28)</f>
        <v>0</v>
      </c>
      <c r="BN298" s="66">
        <f>-SUM(O.5!BN$244,O.5!BN$255)*(1+'S&amp;S'!$E$24)+SUM(O.5!BN$245,O.5!BN$256)*IF(O.5!$C$38="Depreciation",(1+'S&amp;S'!$E$24),1)-SUM(O.5!BN$246,O.5!BN$257)*(1+'S&amp;S'!$E$26)+BN$247*(1+'S&amp;S'!$E$28)</f>
        <v>0</v>
      </c>
      <c r="BO298" s="66">
        <f>-SUM(O.5!BO$244,O.5!BO$255)*(1+'S&amp;S'!$E$24)+SUM(O.5!BO$245,O.5!BO$256)*IF(O.5!$C$38="Depreciation",(1+'S&amp;S'!$E$24),1)-SUM(O.5!BO$246,O.5!BO$257)*(1+'S&amp;S'!$E$26)+BO$247*(1+'S&amp;S'!$E$28)</f>
        <v>0</v>
      </c>
      <c r="BP298" s="66">
        <f>-SUM(O.5!BP$244,O.5!BP$255)*(1+'S&amp;S'!$E$24)+SUM(O.5!BP$245,O.5!BP$256)*IF(O.5!$C$38="Depreciation",(1+'S&amp;S'!$E$24),1)-SUM(O.5!BP$246,O.5!BP$257)*(1+'S&amp;S'!$E$26)+BP$247*(1+'S&amp;S'!$E$28)</f>
        <v>0</v>
      </c>
      <c r="BQ298" s="66">
        <f>-SUM(O.5!BQ$244,O.5!BQ$255)*(1+'S&amp;S'!$E$24)+SUM(O.5!BQ$245,O.5!BQ$256)*IF(O.5!$C$38="Depreciation",(1+'S&amp;S'!$E$24),1)-SUM(O.5!BQ$246,O.5!BQ$257)*(1+'S&amp;S'!$E$26)+BQ$247*(1+'S&amp;S'!$E$28)</f>
        <v>0</v>
      </c>
      <c r="BR298" s="66">
        <f>-SUM(O.5!BR$244,O.5!BR$255)*(1+'S&amp;S'!$E$24)+SUM(O.5!BR$245,O.5!BR$256)*IF(O.5!$C$38="Depreciation",(1+'S&amp;S'!$E$24),1)-SUM(O.5!BR$246,O.5!BR$257)*(1+'S&amp;S'!$E$26)+BR$247*(1+'S&amp;S'!$E$28)</f>
        <v>0</v>
      </c>
      <c r="BS298" s="66">
        <f>-SUM(O.5!BS$244,O.5!BS$255)*(1+'S&amp;S'!$E$24)+SUM(O.5!BS$245,O.5!BS$256)*IF(O.5!$C$38="Depreciation",(1+'S&amp;S'!$E$24),1)-SUM(O.5!BS$246,O.5!BS$257)*(1+'S&amp;S'!$E$26)+BS$247*(1+'S&amp;S'!$E$28)</f>
        <v>0</v>
      </c>
      <c r="BT298" s="66">
        <f>-SUM(O.5!BT$244,O.5!BT$255)*(1+'S&amp;S'!$E$24)+SUM(O.5!BT$245,O.5!BT$256)*IF(O.5!$C$38="Depreciation",(1+'S&amp;S'!$E$24),1)-SUM(O.5!BT$246,O.5!BT$257)*(1+'S&amp;S'!$E$26)+BT$247*(1+'S&amp;S'!$E$28)</f>
        <v>0</v>
      </c>
      <c r="BU298" s="66">
        <f>-SUM(O.5!BU$244,O.5!BU$255)*(1+'S&amp;S'!$E$24)+SUM(O.5!BU$245,O.5!BU$256)*IF(O.5!$C$38="Depreciation",(1+'S&amp;S'!$E$24),1)-SUM(O.5!BU$246,O.5!BU$257)*(1+'S&amp;S'!$E$26)+BU$247*(1+'S&amp;S'!$E$28)</f>
        <v>0</v>
      </c>
      <c r="BV298" s="66">
        <f>-SUM(O.5!BV$244,O.5!BV$255)*(1+'S&amp;S'!$E$24)+SUM(O.5!BV$245,O.5!BV$256)*IF(O.5!$C$38="Depreciation",(1+'S&amp;S'!$E$24),1)-SUM(O.5!BV$246,O.5!BV$257)*(1+'S&amp;S'!$E$26)+BV$247*(1+'S&amp;S'!$E$28)</f>
        <v>0</v>
      </c>
      <c r="BW298" s="66">
        <f>-SUM(O.5!BW$244,O.5!BW$255)*(1+'S&amp;S'!$E$24)+SUM(O.5!BW$245,O.5!BW$256)*IF(O.5!$C$38="Depreciation",(1+'S&amp;S'!$E$24),1)-SUM(O.5!BW$246,O.5!BW$257)*(1+'S&amp;S'!$E$26)+BW$247*(1+'S&amp;S'!$E$28)</f>
        <v>0</v>
      </c>
      <c r="BX298" s="66">
        <f>-SUM(O.5!BX$244,O.5!BX$255)*(1+'S&amp;S'!$E$24)+SUM(O.5!BX$245,O.5!BX$256)*IF(O.5!$C$38="Depreciation",(1+'S&amp;S'!$E$24),1)-SUM(O.5!BX$246,O.5!BX$257)*(1+'S&amp;S'!$E$26)+BX$247*(1+'S&amp;S'!$E$28)</f>
        <v>0</v>
      </c>
      <c r="BY298" s="66">
        <f>-SUM(O.5!BY$244,O.5!BY$255)*(1+'S&amp;S'!$E$24)+SUM(O.5!BY$245,O.5!BY$256)*IF(O.5!$C$38="Depreciation",(1+'S&amp;S'!$E$24),1)-SUM(O.5!BY$246,O.5!BY$257)*(1+'S&amp;S'!$E$26)+BY$247*(1+'S&amp;S'!$E$28)</f>
        <v>0</v>
      </c>
      <c r="BZ298" s="66">
        <f>-SUM(O.5!BZ$244,O.5!BZ$255)*(1+'S&amp;S'!$E$24)+SUM(O.5!BZ$245,O.5!BZ$256)*IF(O.5!$C$38="Depreciation",(1+'S&amp;S'!$E$24),1)-SUM(O.5!BZ$246,O.5!BZ$257)*(1+'S&amp;S'!$E$26)+BZ$247*(1+'S&amp;S'!$E$28)</f>
        <v>0</v>
      </c>
      <c r="CA298" s="66">
        <f>-SUM(O.5!CA$244,O.5!CA$255)*(1+'S&amp;S'!$E$24)+SUM(O.5!CA$245,O.5!CA$256)*IF(O.5!$C$38="Depreciation",(1+'S&amp;S'!$E$24),1)-SUM(O.5!CA$246,O.5!CA$257)*(1+'S&amp;S'!$E$26)+CA$247*(1+'S&amp;S'!$E$28)</f>
        <v>0</v>
      </c>
      <c r="CB298" s="66">
        <f>-SUM(O.5!CB$244,O.5!CB$255)*(1+'S&amp;S'!$E$24)+SUM(O.5!CB$245,O.5!CB$256)*IF(O.5!$C$38="Depreciation",(1+'S&amp;S'!$E$24),1)-SUM(O.5!CB$246,O.5!CB$257)*(1+'S&amp;S'!$E$26)+CB$247*(1+'S&amp;S'!$E$28)</f>
        <v>0</v>
      </c>
      <c r="CC298" s="66">
        <f>-SUM(O.5!CC$244,O.5!CC$255)*(1+'S&amp;S'!$E$24)+SUM(O.5!CC$245,O.5!CC$256)*IF(O.5!$C$38="Depreciation",(1+'S&amp;S'!$E$24),1)-SUM(O.5!CC$246,O.5!CC$257)*(1+'S&amp;S'!$E$26)+CC$247*(1+'S&amp;S'!$E$28)</f>
        <v>0</v>
      </c>
      <c r="CD298" s="66">
        <f>-SUM(O.5!CD$244,O.5!CD$255)*(1+'S&amp;S'!$E$24)+SUM(O.5!CD$245,O.5!CD$256)*IF(O.5!$C$38="Depreciation",(1+'S&amp;S'!$E$24),1)-SUM(O.5!CD$246,O.5!CD$257)*(1+'S&amp;S'!$E$26)+CD$247*(1+'S&amp;S'!$E$28)</f>
        <v>0</v>
      </c>
      <c r="CE298" s="66">
        <f>-SUM(O.5!CE$244,O.5!CE$255)*(1+'S&amp;S'!$E$24)+SUM(O.5!CE$245,O.5!CE$256)*IF(O.5!$C$38="Depreciation",(1+'S&amp;S'!$E$24),1)-SUM(O.5!CE$246,O.5!CE$257)*(1+'S&amp;S'!$E$26)+CE$247*(1+'S&amp;S'!$E$28)</f>
        <v>0</v>
      </c>
      <c r="CF298" s="66">
        <f>-SUM(O.5!CF$244,O.5!CF$255)*(1+'S&amp;S'!$E$24)+SUM(O.5!CF$245,O.5!CF$256)*IF(O.5!$C$38="Depreciation",(1+'S&amp;S'!$E$24),1)-SUM(O.5!CF$246,O.5!CF$257)*(1+'S&amp;S'!$E$26)+CF$247*(1+'S&amp;S'!$E$28)</f>
        <v>0</v>
      </c>
      <c r="CG298" s="66">
        <f>-SUM(O.5!CG$244,O.5!CG$255)*(1+'S&amp;S'!$E$24)+SUM(O.5!CG$245,O.5!CG$256)*IF(O.5!$C$38="Depreciation",(1+'S&amp;S'!$E$24),1)-SUM(O.5!CG$246,O.5!CG$257)*(1+'S&amp;S'!$E$26)+CG$247*(1+'S&amp;S'!$E$28)</f>
        <v>0</v>
      </c>
      <c r="CH298" s="66">
        <f>-SUM(O.5!CH$244,O.5!CH$255)*(1+'S&amp;S'!$E$24)+SUM(O.5!CH$245,O.5!CH$256)*IF(O.5!$C$38="Depreciation",(1+'S&amp;S'!$E$24),1)-SUM(O.5!CH$246,O.5!CH$257)*(1+'S&amp;S'!$E$26)+CH$247*(1+'S&amp;S'!$E$28)</f>
        <v>0</v>
      </c>
      <c r="CI298" s="66">
        <f>-SUM(O.5!CI$244,O.5!CI$255)*(1+'S&amp;S'!$E$24)+SUM(O.5!CI$245,O.5!CI$256)*IF(O.5!$C$38="Depreciation",(1+'S&amp;S'!$E$24),1)-SUM(O.5!CI$246,O.5!CI$257)*(1+'S&amp;S'!$E$26)+CI$247*(1+'S&amp;S'!$E$28)</f>
        <v>0</v>
      </c>
      <c r="CJ298" s="66">
        <f>-SUM(O.5!CJ$244,O.5!CJ$255)*(1+'S&amp;S'!$E$24)+SUM(O.5!CJ$245,O.5!CJ$256)*IF(O.5!$C$38="Depreciation",(1+'S&amp;S'!$E$24),1)-SUM(O.5!CJ$246,O.5!CJ$257)*(1+'S&amp;S'!$E$26)+CJ$247*(1+'S&amp;S'!$E$28)</f>
        <v>0</v>
      </c>
      <c r="CK298" s="66">
        <f>-SUM(O.5!CK$244,O.5!CK$255)*(1+'S&amp;S'!$E$24)+SUM(O.5!CK$245,O.5!CK$256)*IF(O.5!$C$38="Depreciation",(1+'S&amp;S'!$E$24),1)-SUM(O.5!CK$246,O.5!CK$257)*(1+'S&amp;S'!$E$26)+CK$247*(1+'S&amp;S'!$E$28)</f>
        <v>0</v>
      </c>
      <c r="CL298" s="66">
        <f>-SUM(O.5!CL$244,O.5!CL$255)*(1+'S&amp;S'!$E$24)+SUM(O.5!CL$245,O.5!CL$256)*IF(O.5!$C$38="Depreciation",(1+'S&amp;S'!$E$24),1)-SUM(O.5!CL$246,O.5!CL$257)*(1+'S&amp;S'!$E$26)+CL$247*(1+'S&amp;S'!$E$28)</f>
        <v>0</v>
      </c>
      <c r="CM298" s="66">
        <f>-SUM(O.5!CM$244,O.5!CM$255)*(1+'S&amp;S'!$E$24)+SUM(O.5!CM$245,O.5!CM$256)*IF(O.5!$C$38="Depreciation",(1+'S&amp;S'!$E$24),1)-SUM(O.5!CM$246,O.5!CM$257)*(1+'S&amp;S'!$E$26)+CM$247*(1+'S&amp;S'!$E$28)</f>
        <v>0</v>
      </c>
      <c r="CN298" s="66">
        <f>-SUM(O.5!CN$244,O.5!CN$255)*(1+'S&amp;S'!$E$24)+SUM(O.5!CN$245,O.5!CN$256)*IF(O.5!$C$38="Depreciation",(1+'S&amp;S'!$E$24),1)-SUM(O.5!CN$246,O.5!CN$257)*(1+'S&amp;S'!$E$26)+CN$247*(1+'S&amp;S'!$E$28)</f>
        <v>0</v>
      </c>
      <c r="CO298" s="66">
        <f>-SUM(O.5!CO$244,O.5!CO$255)*(1+'S&amp;S'!$E$24)+SUM(O.5!CO$245,O.5!CO$256)*IF(O.5!$C$38="Depreciation",(1+'S&amp;S'!$E$24),1)-SUM(O.5!CO$246,O.5!CO$257)*(1+'S&amp;S'!$E$26)+CO$247*(1+'S&amp;S'!$E$28)</f>
        <v>0</v>
      </c>
      <c r="CP298" s="66">
        <f>-SUM(O.5!CP$244,O.5!CP$255)*(1+'S&amp;S'!$E$24)+SUM(O.5!CP$245,O.5!CP$256)*IF(O.5!$C$38="Depreciation",(1+'S&amp;S'!$E$24),1)-SUM(O.5!CP$246,O.5!CP$257)*(1+'S&amp;S'!$E$26)+CP$247*(1+'S&amp;S'!$E$28)</f>
        <v>0</v>
      </c>
      <c r="CQ298" s="66">
        <f>-SUM(O.5!CQ$244,O.5!CQ$255)*(1+'S&amp;S'!$E$24)+SUM(O.5!CQ$245,O.5!CQ$256)*IF(O.5!$C$38="Depreciation",(1+'S&amp;S'!$E$24),1)-SUM(O.5!CQ$246,O.5!CQ$257)*(1+'S&amp;S'!$E$26)+CQ$247*(1+'S&amp;S'!$E$28)</f>
        <v>0</v>
      </c>
      <c r="CR298" s="66">
        <f>-SUM(O.5!CR$244,O.5!CR$255)*(1+'S&amp;S'!$E$24)+SUM(O.5!CR$245,O.5!CR$256)*IF(O.5!$C$38="Depreciation",(1+'S&amp;S'!$E$24),1)-SUM(O.5!CR$246,O.5!CR$257)*(1+'S&amp;S'!$E$26)+CR$247*(1+'S&amp;S'!$E$28)</f>
        <v>0</v>
      </c>
      <c r="CS298" s="66">
        <f>-SUM(O.5!CS$244,O.5!CS$255)*(1+'S&amp;S'!$E$24)+SUM(O.5!CS$245,O.5!CS$256)*IF(O.5!$C$38="Depreciation",(1+'S&amp;S'!$E$24),1)-SUM(O.5!CS$246,O.5!CS$257)*(1+'S&amp;S'!$E$26)+CS$247*(1+'S&amp;S'!$E$28)</f>
        <v>0</v>
      </c>
    </row>
    <row r="299" spans="3:97" hidden="1" x14ac:dyDescent="0.35">
      <c r="C299" s="94" t="s">
        <v>161</v>
      </c>
      <c r="E299" s="505">
        <f>G299+NPV(G.Asm!$F$76,H299:INDEX(H299:CS299,RP))</f>
        <v>0</v>
      </c>
      <c r="F299" s="505">
        <f>SUMIF($G$4:$CS$4,"&lt;="&amp;RP,G299:CS299)</f>
        <v>0</v>
      </c>
      <c r="G299" s="66">
        <f>-SUM(O.5!G$244,O.5!G$255)*(1+'S&amp;S'!$G$24)+SUM(O.5!G$245,O.5!G$256)*IF(O.5!$C$38="Depreciation",(1+'S&amp;S'!$G$24),1)-SUM(O.5!G$246,O.5!G$257)*(1+'S&amp;S'!$G$26)+G$247*(1+'S&amp;S'!$G$28)</f>
        <v>0</v>
      </c>
      <c r="H299" s="66">
        <f>-SUM(O.5!H$244,O.5!H$255)*(1+'S&amp;S'!$G$24)+SUM(O.5!H$245,O.5!H$256)*IF(O.5!$C$38="Depreciation",(1+'S&amp;S'!$G$24),1)-SUM(O.5!H$246,O.5!H$257)*(1+'S&amp;S'!$G$26)+H$247*(1+'S&amp;S'!$G$28)</f>
        <v>0</v>
      </c>
      <c r="I299" s="66">
        <f>-SUM(O.5!I$244,O.5!I$255)*(1+'S&amp;S'!$G$24)+SUM(O.5!I$245,O.5!I$256)*IF(O.5!$C$38="Depreciation",(1+'S&amp;S'!$G$24),1)-SUM(O.5!I$246,O.5!I$257)*(1+'S&amp;S'!$G$26)+I$247*(1+'S&amp;S'!$G$28)</f>
        <v>0</v>
      </c>
      <c r="J299" s="66">
        <f>-SUM(O.5!J$244,O.5!J$255)*(1+'S&amp;S'!$G$24)+SUM(O.5!J$245,O.5!J$256)*IF(O.5!$C$38="Depreciation",(1+'S&amp;S'!$G$24),1)-SUM(O.5!J$246,O.5!J$257)*(1+'S&amp;S'!$G$26)+J$247*(1+'S&amp;S'!$G$28)</f>
        <v>0</v>
      </c>
      <c r="K299" s="66">
        <f>-SUM(O.5!K$244,O.5!K$255)*(1+'S&amp;S'!$G$24)+SUM(O.5!K$245,O.5!K$256)*IF(O.5!$C$38="Depreciation",(1+'S&amp;S'!$G$24),1)-SUM(O.5!K$246,O.5!K$257)*(1+'S&amp;S'!$G$26)+K$247*(1+'S&amp;S'!$G$28)</f>
        <v>0</v>
      </c>
      <c r="L299" s="66">
        <f>-SUM(O.5!L$244,O.5!L$255)*(1+'S&amp;S'!$G$24)+SUM(O.5!L$245,O.5!L$256)*IF(O.5!$C$38="Depreciation",(1+'S&amp;S'!$G$24),1)-SUM(O.5!L$246,O.5!L$257)*(1+'S&amp;S'!$G$26)+L$247*(1+'S&amp;S'!$G$28)</f>
        <v>0</v>
      </c>
      <c r="M299" s="66">
        <f>-SUM(O.5!M$244,O.5!M$255)*(1+'S&amp;S'!$G$24)+SUM(O.5!M$245,O.5!M$256)*IF(O.5!$C$38="Depreciation",(1+'S&amp;S'!$G$24),1)-SUM(O.5!M$246,O.5!M$257)*(1+'S&amp;S'!$G$26)+M$247*(1+'S&amp;S'!$G$28)</f>
        <v>0</v>
      </c>
      <c r="N299" s="66">
        <f>-SUM(O.5!N$244,O.5!N$255)*(1+'S&amp;S'!$G$24)+SUM(O.5!N$245,O.5!N$256)*IF(O.5!$C$38="Depreciation",(1+'S&amp;S'!$G$24),1)-SUM(O.5!N$246,O.5!N$257)*(1+'S&amp;S'!$G$26)+N$247*(1+'S&amp;S'!$G$28)</f>
        <v>0</v>
      </c>
      <c r="O299" s="66">
        <f>-SUM(O.5!O$244,O.5!O$255)*(1+'S&amp;S'!$G$24)+SUM(O.5!O$245,O.5!O$256)*IF(O.5!$C$38="Depreciation",(1+'S&amp;S'!$G$24),1)-SUM(O.5!O$246,O.5!O$257)*(1+'S&amp;S'!$G$26)+O$247*(1+'S&amp;S'!$G$28)</f>
        <v>0</v>
      </c>
      <c r="P299" s="66">
        <f>-SUM(O.5!P$244,O.5!P$255)*(1+'S&amp;S'!$G$24)+SUM(O.5!P$245,O.5!P$256)*IF(O.5!$C$38="Depreciation",(1+'S&amp;S'!$G$24),1)-SUM(O.5!P$246,O.5!P$257)*(1+'S&amp;S'!$G$26)+P$247*(1+'S&amp;S'!$G$28)</f>
        <v>0</v>
      </c>
      <c r="Q299" s="66">
        <f>-SUM(O.5!Q$244,O.5!Q$255)*(1+'S&amp;S'!$G$24)+SUM(O.5!Q$245,O.5!Q$256)*IF(O.5!$C$38="Depreciation",(1+'S&amp;S'!$G$24),1)-SUM(O.5!Q$246,O.5!Q$257)*(1+'S&amp;S'!$G$26)+Q$247*(1+'S&amp;S'!$G$28)</f>
        <v>0</v>
      </c>
      <c r="R299" s="66">
        <f>-SUM(O.5!R$244,O.5!R$255)*(1+'S&amp;S'!$G$24)+SUM(O.5!R$245,O.5!R$256)*IF(O.5!$C$38="Depreciation",(1+'S&amp;S'!$G$24),1)-SUM(O.5!R$246,O.5!R$257)*(1+'S&amp;S'!$G$26)+R$247*(1+'S&amp;S'!$G$28)</f>
        <v>0</v>
      </c>
      <c r="S299" s="66">
        <f>-SUM(O.5!S$244,O.5!S$255)*(1+'S&amp;S'!$G$24)+SUM(O.5!S$245,O.5!S$256)*IF(O.5!$C$38="Depreciation",(1+'S&amp;S'!$G$24),1)-SUM(O.5!S$246,O.5!S$257)*(1+'S&amp;S'!$G$26)+S$247*(1+'S&amp;S'!$G$28)</f>
        <v>0</v>
      </c>
      <c r="T299" s="66">
        <f>-SUM(O.5!T$244,O.5!T$255)*(1+'S&amp;S'!$G$24)+SUM(O.5!T$245,O.5!T$256)*IF(O.5!$C$38="Depreciation",(1+'S&amp;S'!$G$24),1)-SUM(O.5!T$246,O.5!T$257)*(1+'S&amp;S'!$G$26)+T$247*(1+'S&amp;S'!$G$28)</f>
        <v>0</v>
      </c>
      <c r="U299" s="66">
        <f>-SUM(O.5!U$244,O.5!U$255)*(1+'S&amp;S'!$G$24)+SUM(O.5!U$245,O.5!U$256)*IF(O.5!$C$38="Depreciation",(1+'S&amp;S'!$G$24),1)-SUM(O.5!U$246,O.5!U$257)*(1+'S&amp;S'!$G$26)+U$247*(1+'S&amp;S'!$G$28)</f>
        <v>0</v>
      </c>
      <c r="V299" s="66">
        <f>-SUM(O.5!V$244,O.5!V$255)*(1+'S&amp;S'!$G$24)+SUM(O.5!V$245,O.5!V$256)*IF(O.5!$C$38="Depreciation",(1+'S&amp;S'!$G$24),1)-SUM(O.5!V$246,O.5!V$257)*(1+'S&amp;S'!$G$26)+V$247*(1+'S&amp;S'!$G$28)</f>
        <v>0</v>
      </c>
      <c r="W299" s="66">
        <f>-SUM(O.5!W$244,O.5!W$255)*(1+'S&amp;S'!$G$24)+SUM(O.5!W$245,O.5!W$256)*IF(O.5!$C$38="Depreciation",(1+'S&amp;S'!$G$24),1)-SUM(O.5!W$246,O.5!W$257)*(1+'S&amp;S'!$G$26)+W$247*(1+'S&amp;S'!$G$28)</f>
        <v>0</v>
      </c>
      <c r="X299" s="66">
        <f>-SUM(O.5!X$244,O.5!X$255)*(1+'S&amp;S'!$G$24)+SUM(O.5!X$245,O.5!X$256)*IF(O.5!$C$38="Depreciation",(1+'S&amp;S'!$G$24),1)-SUM(O.5!X$246,O.5!X$257)*(1+'S&amp;S'!$G$26)+X$247*(1+'S&amp;S'!$G$28)</f>
        <v>0</v>
      </c>
      <c r="Y299" s="66">
        <f>-SUM(O.5!Y$244,O.5!Y$255)*(1+'S&amp;S'!$G$24)+SUM(O.5!Y$245,O.5!Y$256)*IF(O.5!$C$38="Depreciation",(1+'S&amp;S'!$G$24),1)-SUM(O.5!Y$246,O.5!Y$257)*(1+'S&amp;S'!$G$26)+Y$247*(1+'S&amp;S'!$G$28)</f>
        <v>0</v>
      </c>
      <c r="Z299" s="66">
        <f>-SUM(O.5!Z$244,O.5!Z$255)*(1+'S&amp;S'!$G$24)+SUM(O.5!Z$245,O.5!Z$256)*IF(O.5!$C$38="Depreciation",(1+'S&amp;S'!$G$24),1)-SUM(O.5!Z$246,O.5!Z$257)*(1+'S&amp;S'!$G$26)+Z$247*(1+'S&amp;S'!$G$28)</f>
        <v>0</v>
      </c>
      <c r="AA299" s="66">
        <f>-SUM(O.5!AA$244,O.5!AA$255)*(1+'S&amp;S'!$G$24)+SUM(O.5!AA$245,O.5!AA$256)*IF(O.5!$C$38="Depreciation",(1+'S&amp;S'!$G$24),1)-SUM(O.5!AA$246,O.5!AA$257)*(1+'S&amp;S'!$G$26)+AA$247*(1+'S&amp;S'!$G$28)</f>
        <v>0</v>
      </c>
      <c r="AB299" s="66">
        <f>-SUM(O.5!AB$244,O.5!AB$255)*(1+'S&amp;S'!$G$24)+SUM(O.5!AB$245,O.5!AB$256)*IF(O.5!$C$38="Depreciation",(1+'S&amp;S'!$G$24),1)-SUM(O.5!AB$246,O.5!AB$257)*(1+'S&amp;S'!$G$26)+AB$247*(1+'S&amp;S'!$G$28)</f>
        <v>0</v>
      </c>
      <c r="AC299" s="66">
        <f>-SUM(O.5!AC$244,O.5!AC$255)*(1+'S&amp;S'!$G$24)+SUM(O.5!AC$245,O.5!AC$256)*IF(O.5!$C$38="Depreciation",(1+'S&amp;S'!$G$24),1)-SUM(O.5!AC$246,O.5!AC$257)*(1+'S&amp;S'!$G$26)+AC$247*(1+'S&amp;S'!$G$28)</f>
        <v>0</v>
      </c>
      <c r="AD299" s="66">
        <f>-SUM(O.5!AD$244,O.5!AD$255)*(1+'S&amp;S'!$G$24)+SUM(O.5!AD$245,O.5!AD$256)*IF(O.5!$C$38="Depreciation",(1+'S&amp;S'!$G$24),1)-SUM(O.5!AD$246,O.5!AD$257)*(1+'S&amp;S'!$G$26)+AD$247*(1+'S&amp;S'!$G$28)</f>
        <v>0</v>
      </c>
      <c r="AE299" s="66">
        <f>-SUM(O.5!AE$244,O.5!AE$255)*(1+'S&amp;S'!$G$24)+SUM(O.5!AE$245,O.5!AE$256)*IF(O.5!$C$38="Depreciation",(1+'S&amp;S'!$G$24),1)-SUM(O.5!AE$246,O.5!AE$257)*(1+'S&amp;S'!$G$26)+AE$247*(1+'S&amp;S'!$G$28)</f>
        <v>0</v>
      </c>
      <c r="AF299" s="66">
        <f>-SUM(O.5!AF$244,O.5!AF$255)*(1+'S&amp;S'!$G$24)+SUM(O.5!AF$245,O.5!AF$256)*IF(O.5!$C$38="Depreciation",(1+'S&amp;S'!$G$24),1)-SUM(O.5!AF$246,O.5!AF$257)*(1+'S&amp;S'!$G$26)+AF$247*(1+'S&amp;S'!$G$28)</f>
        <v>0</v>
      </c>
      <c r="AG299" s="66">
        <f>-SUM(O.5!AG$244,O.5!AG$255)*(1+'S&amp;S'!$G$24)+SUM(O.5!AG$245,O.5!AG$256)*IF(O.5!$C$38="Depreciation",(1+'S&amp;S'!$G$24),1)-SUM(O.5!AG$246,O.5!AG$257)*(1+'S&amp;S'!$G$26)+AG$247*(1+'S&amp;S'!$G$28)</f>
        <v>0</v>
      </c>
      <c r="AH299" s="66">
        <f>-SUM(O.5!AH$244,O.5!AH$255)*(1+'S&amp;S'!$G$24)+SUM(O.5!AH$245,O.5!AH$256)*IF(O.5!$C$38="Depreciation",(1+'S&amp;S'!$G$24),1)-SUM(O.5!AH$246,O.5!AH$257)*(1+'S&amp;S'!$G$26)+AH$247*(1+'S&amp;S'!$G$28)</f>
        <v>0</v>
      </c>
      <c r="AI299" s="66">
        <f>-SUM(O.5!AI$244,O.5!AI$255)*(1+'S&amp;S'!$G$24)+SUM(O.5!AI$245,O.5!AI$256)*IF(O.5!$C$38="Depreciation",(1+'S&amp;S'!$G$24),1)-SUM(O.5!AI$246,O.5!AI$257)*(1+'S&amp;S'!$G$26)+AI$247*(1+'S&amp;S'!$G$28)</f>
        <v>0</v>
      </c>
      <c r="AJ299" s="66">
        <f>-SUM(O.5!AJ$244,O.5!AJ$255)*(1+'S&amp;S'!$G$24)+SUM(O.5!AJ$245,O.5!AJ$256)*IF(O.5!$C$38="Depreciation",(1+'S&amp;S'!$G$24),1)-SUM(O.5!AJ$246,O.5!AJ$257)*(1+'S&amp;S'!$G$26)+AJ$247*(1+'S&amp;S'!$G$28)</f>
        <v>0</v>
      </c>
      <c r="AK299" s="66">
        <f>-SUM(O.5!AK$244,O.5!AK$255)*(1+'S&amp;S'!$G$24)+SUM(O.5!AK$245,O.5!AK$256)*IF(O.5!$C$38="Depreciation",(1+'S&amp;S'!$G$24),1)-SUM(O.5!AK$246,O.5!AK$257)*(1+'S&amp;S'!$G$26)+AK$247*(1+'S&amp;S'!$G$28)</f>
        <v>0</v>
      </c>
      <c r="AL299" s="66">
        <f>-SUM(O.5!AL$244,O.5!AL$255)*(1+'S&amp;S'!$G$24)+SUM(O.5!AL$245,O.5!AL$256)*IF(O.5!$C$38="Depreciation",(1+'S&amp;S'!$G$24),1)-SUM(O.5!AL$246,O.5!AL$257)*(1+'S&amp;S'!$G$26)+AL$247*(1+'S&amp;S'!$G$28)</f>
        <v>0</v>
      </c>
      <c r="AM299" s="66">
        <f>-SUM(O.5!AM$244,O.5!AM$255)*(1+'S&amp;S'!$G$24)+SUM(O.5!AM$245,O.5!AM$256)*IF(O.5!$C$38="Depreciation",(1+'S&amp;S'!$G$24),1)-SUM(O.5!AM$246,O.5!AM$257)*(1+'S&amp;S'!$G$26)+AM$247*(1+'S&amp;S'!$G$28)</f>
        <v>0</v>
      </c>
      <c r="AN299" s="66">
        <f>-SUM(O.5!AN$244,O.5!AN$255)*(1+'S&amp;S'!$G$24)+SUM(O.5!AN$245,O.5!AN$256)*IF(O.5!$C$38="Depreciation",(1+'S&amp;S'!$G$24),1)-SUM(O.5!AN$246,O.5!AN$257)*(1+'S&amp;S'!$G$26)+AN$247*(1+'S&amp;S'!$G$28)</f>
        <v>0</v>
      </c>
      <c r="AO299" s="66">
        <f>-SUM(O.5!AO$244,O.5!AO$255)*(1+'S&amp;S'!$G$24)+SUM(O.5!AO$245,O.5!AO$256)*IF(O.5!$C$38="Depreciation",(1+'S&amp;S'!$G$24),1)-SUM(O.5!AO$246,O.5!AO$257)*(1+'S&amp;S'!$G$26)+AO$247*(1+'S&amp;S'!$G$28)</f>
        <v>0</v>
      </c>
      <c r="AP299" s="66">
        <f>-SUM(O.5!AP$244,O.5!AP$255)*(1+'S&amp;S'!$G$24)+SUM(O.5!AP$245,O.5!AP$256)*IF(O.5!$C$38="Depreciation",(1+'S&amp;S'!$G$24),1)-SUM(O.5!AP$246,O.5!AP$257)*(1+'S&amp;S'!$G$26)+AP$247*(1+'S&amp;S'!$G$28)</f>
        <v>0</v>
      </c>
      <c r="AQ299" s="66">
        <f>-SUM(O.5!AQ$244,O.5!AQ$255)*(1+'S&amp;S'!$G$24)+SUM(O.5!AQ$245,O.5!AQ$256)*IF(O.5!$C$38="Depreciation",(1+'S&amp;S'!$G$24),1)-SUM(O.5!AQ$246,O.5!AQ$257)*(1+'S&amp;S'!$G$26)+AQ$247*(1+'S&amp;S'!$G$28)</f>
        <v>0</v>
      </c>
      <c r="AR299" s="66">
        <f>-SUM(O.5!AR$244,O.5!AR$255)*(1+'S&amp;S'!$G$24)+SUM(O.5!AR$245,O.5!AR$256)*IF(O.5!$C$38="Depreciation",(1+'S&amp;S'!$G$24),1)-SUM(O.5!AR$246,O.5!AR$257)*(1+'S&amp;S'!$G$26)+AR$247*(1+'S&amp;S'!$G$28)</f>
        <v>0</v>
      </c>
      <c r="AS299" s="66">
        <f>-SUM(O.5!AS$244,O.5!AS$255)*(1+'S&amp;S'!$G$24)+SUM(O.5!AS$245,O.5!AS$256)*IF(O.5!$C$38="Depreciation",(1+'S&amp;S'!$G$24),1)-SUM(O.5!AS$246,O.5!AS$257)*(1+'S&amp;S'!$G$26)+AS$247*(1+'S&amp;S'!$G$28)</f>
        <v>0</v>
      </c>
      <c r="AT299" s="66">
        <f>-SUM(O.5!AT$244,O.5!AT$255)*(1+'S&amp;S'!$G$24)+SUM(O.5!AT$245,O.5!AT$256)*IF(O.5!$C$38="Depreciation",(1+'S&amp;S'!$G$24),1)-SUM(O.5!AT$246,O.5!AT$257)*(1+'S&amp;S'!$G$26)+AT$247*(1+'S&amp;S'!$G$28)</f>
        <v>0</v>
      </c>
      <c r="AU299" s="66">
        <f>-SUM(O.5!AU$244,O.5!AU$255)*(1+'S&amp;S'!$G$24)+SUM(O.5!AU$245,O.5!AU$256)*IF(O.5!$C$38="Depreciation",(1+'S&amp;S'!$G$24),1)-SUM(O.5!AU$246,O.5!AU$257)*(1+'S&amp;S'!$G$26)+AU$247*(1+'S&amp;S'!$G$28)</f>
        <v>0</v>
      </c>
      <c r="AV299" s="66">
        <f>-SUM(O.5!AV$244,O.5!AV$255)*(1+'S&amp;S'!$G$24)+SUM(O.5!AV$245,O.5!AV$256)*IF(O.5!$C$38="Depreciation",(1+'S&amp;S'!$G$24),1)-SUM(O.5!AV$246,O.5!AV$257)*(1+'S&amp;S'!$G$26)+AV$247*(1+'S&amp;S'!$G$28)</f>
        <v>0</v>
      </c>
      <c r="AW299" s="66">
        <f>-SUM(O.5!AW$244,O.5!AW$255)*(1+'S&amp;S'!$G$24)+SUM(O.5!AW$245,O.5!AW$256)*IF(O.5!$C$38="Depreciation",(1+'S&amp;S'!$G$24),1)-SUM(O.5!AW$246,O.5!AW$257)*(1+'S&amp;S'!$G$26)+AW$247*(1+'S&amp;S'!$G$28)</f>
        <v>0</v>
      </c>
      <c r="AX299" s="66">
        <f>-SUM(O.5!AX$244,O.5!AX$255)*(1+'S&amp;S'!$G$24)+SUM(O.5!AX$245,O.5!AX$256)*IF(O.5!$C$38="Depreciation",(1+'S&amp;S'!$G$24),1)-SUM(O.5!AX$246,O.5!AX$257)*(1+'S&amp;S'!$G$26)+AX$247*(1+'S&amp;S'!$G$28)</f>
        <v>0</v>
      </c>
      <c r="AY299" s="66">
        <f>-SUM(O.5!AY$244,O.5!AY$255)*(1+'S&amp;S'!$G$24)+SUM(O.5!AY$245,O.5!AY$256)*IF(O.5!$C$38="Depreciation",(1+'S&amp;S'!$G$24),1)-SUM(O.5!AY$246,O.5!AY$257)*(1+'S&amp;S'!$G$26)+AY$247*(1+'S&amp;S'!$G$28)</f>
        <v>0</v>
      </c>
      <c r="AZ299" s="66">
        <f>-SUM(O.5!AZ$244,O.5!AZ$255)*(1+'S&amp;S'!$G$24)+SUM(O.5!AZ$245,O.5!AZ$256)*IF(O.5!$C$38="Depreciation",(1+'S&amp;S'!$G$24),1)-SUM(O.5!AZ$246,O.5!AZ$257)*(1+'S&amp;S'!$G$26)+AZ$247*(1+'S&amp;S'!$G$28)</f>
        <v>0</v>
      </c>
      <c r="BA299" s="66">
        <f>-SUM(O.5!BA$244,O.5!BA$255)*(1+'S&amp;S'!$G$24)+SUM(O.5!BA$245,O.5!BA$256)*IF(O.5!$C$38="Depreciation",(1+'S&amp;S'!$G$24),1)-SUM(O.5!BA$246,O.5!BA$257)*(1+'S&amp;S'!$G$26)+BA$247*(1+'S&amp;S'!$G$28)</f>
        <v>0</v>
      </c>
      <c r="BB299" s="66">
        <f>-SUM(O.5!BB$244,O.5!BB$255)*(1+'S&amp;S'!$G$24)+SUM(O.5!BB$245,O.5!BB$256)*IF(O.5!$C$38="Depreciation",(1+'S&amp;S'!$G$24),1)-SUM(O.5!BB$246,O.5!BB$257)*(1+'S&amp;S'!$G$26)+BB$247*(1+'S&amp;S'!$G$28)</f>
        <v>0</v>
      </c>
      <c r="BC299" s="66">
        <f>-SUM(O.5!BC$244,O.5!BC$255)*(1+'S&amp;S'!$G$24)+SUM(O.5!BC$245,O.5!BC$256)*IF(O.5!$C$38="Depreciation",(1+'S&amp;S'!$G$24),1)-SUM(O.5!BC$246,O.5!BC$257)*(1+'S&amp;S'!$G$26)+BC$247*(1+'S&amp;S'!$G$28)</f>
        <v>0</v>
      </c>
      <c r="BD299" s="66">
        <f>-SUM(O.5!BD$244,O.5!BD$255)*(1+'S&amp;S'!$G$24)+SUM(O.5!BD$245,O.5!BD$256)*IF(O.5!$C$38="Depreciation",(1+'S&amp;S'!$G$24),1)-SUM(O.5!BD$246,O.5!BD$257)*(1+'S&amp;S'!$G$26)+BD$247*(1+'S&amp;S'!$G$28)</f>
        <v>0</v>
      </c>
      <c r="BE299" s="66">
        <f>-SUM(O.5!BE$244,O.5!BE$255)*(1+'S&amp;S'!$G$24)+SUM(O.5!BE$245,O.5!BE$256)*IF(O.5!$C$38="Depreciation",(1+'S&amp;S'!$G$24),1)-SUM(O.5!BE$246,O.5!BE$257)*(1+'S&amp;S'!$G$26)+BE$247*(1+'S&amp;S'!$G$28)</f>
        <v>0</v>
      </c>
      <c r="BF299" s="66">
        <f>-SUM(O.5!BF$244,O.5!BF$255)*(1+'S&amp;S'!$G$24)+SUM(O.5!BF$245,O.5!BF$256)*IF(O.5!$C$38="Depreciation",(1+'S&amp;S'!$G$24),1)-SUM(O.5!BF$246,O.5!BF$257)*(1+'S&amp;S'!$G$26)+BF$247*(1+'S&amp;S'!$G$28)</f>
        <v>0</v>
      </c>
      <c r="BG299" s="66">
        <f>-SUM(O.5!BG$244,O.5!BG$255)*(1+'S&amp;S'!$G$24)+SUM(O.5!BG$245,O.5!BG$256)*IF(O.5!$C$38="Depreciation",(1+'S&amp;S'!$G$24),1)-SUM(O.5!BG$246,O.5!BG$257)*(1+'S&amp;S'!$G$26)+BG$247*(1+'S&amp;S'!$G$28)</f>
        <v>0</v>
      </c>
      <c r="BH299" s="66">
        <f>-SUM(O.5!BH$244,O.5!BH$255)*(1+'S&amp;S'!$G$24)+SUM(O.5!BH$245,O.5!BH$256)*IF(O.5!$C$38="Depreciation",(1+'S&amp;S'!$G$24),1)-SUM(O.5!BH$246,O.5!BH$257)*(1+'S&amp;S'!$G$26)+BH$247*(1+'S&amp;S'!$G$28)</f>
        <v>0</v>
      </c>
      <c r="BI299" s="66">
        <f>-SUM(O.5!BI$244,O.5!BI$255)*(1+'S&amp;S'!$G$24)+SUM(O.5!BI$245,O.5!BI$256)*IF(O.5!$C$38="Depreciation",(1+'S&amp;S'!$G$24),1)-SUM(O.5!BI$246,O.5!BI$257)*(1+'S&amp;S'!$G$26)+BI$247*(1+'S&amp;S'!$G$28)</f>
        <v>0</v>
      </c>
      <c r="BJ299" s="66">
        <f>-SUM(O.5!BJ$244,O.5!BJ$255)*(1+'S&amp;S'!$G$24)+SUM(O.5!BJ$245,O.5!BJ$256)*IF(O.5!$C$38="Depreciation",(1+'S&amp;S'!$G$24),1)-SUM(O.5!BJ$246,O.5!BJ$257)*(1+'S&amp;S'!$G$26)+BJ$247*(1+'S&amp;S'!$G$28)</f>
        <v>0</v>
      </c>
      <c r="BK299" s="66">
        <f>-SUM(O.5!BK$244,O.5!BK$255)*(1+'S&amp;S'!$G$24)+SUM(O.5!BK$245,O.5!BK$256)*IF(O.5!$C$38="Depreciation",(1+'S&amp;S'!$G$24),1)-SUM(O.5!BK$246,O.5!BK$257)*(1+'S&amp;S'!$G$26)+BK$247*(1+'S&amp;S'!$G$28)</f>
        <v>0</v>
      </c>
      <c r="BL299" s="66">
        <f>-SUM(O.5!BL$244,O.5!BL$255)*(1+'S&amp;S'!$G$24)+SUM(O.5!BL$245,O.5!BL$256)*IF(O.5!$C$38="Depreciation",(1+'S&amp;S'!$G$24),1)-SUM(O.5!BL$246,O.5!BL$257)*(1+'S&amp;S'!$G$26)+BL$247*(1+'S&amp;S'!$G$28)</f>
        <v>0</v>
      </c>
      <c r="BM299" s="66">
        <f>-SUM(O.5!BM$244,O.5!BM$255)*(1+'S&amp;S'!$G$24)+SUM(O.5!BM$245,O.5!BM$256)*IF(O.5!$C$38="Depreciation",(1+'S&amp;S'!$G$24),1)-SUM(O.5!BM$246,O.5!BM$257)*(1+'S&amp;S'!$G$26)+BM$247*(1+'S&amp;S'!$G$28)</f>
        <v>0</v>
      </c>
      <c r="BN299" s="66">
        <f>-SUM(O.5!BN$244,O.5!BN$255)*(1+'S&amp;S'!$G$24)+SUM(O.5!BN$245,O.5!BN$256)*IF(O.5!$C$38="Depreciation",(1+'S&amp;S'!$G$24),1)-SUM(O.5!BN$246,O.5!BN$257)*(1+'S&amp;S'!$G$26)+BN$247*(1+'S&amp;S'!$G$28)</f>
        <v>0</v>
      </c>
      <c r="BO299" s="66">
        <f>-SUM(O.5!BO$244,O.5!BO$255)*(1+'S&amp;S'!$G$24)+SUM(O.5!BO$245,O.5!BO$256)*IF(O.5!$C$38="Depreciation",(1+'S&amp;S'!$G$24),1)-SUM(O.5!BO$246,O.5!BO$257)*(1+'S&amp;S'!$G$26)+BO$247*(1+'S&amp;S'!$G$28)</f>
        <v>0</v>
      </c>
      <c r="BP299" s="66">
        <f>-SUM(O.5!BP$244,O.5!BP$255)*(1+'S&amp;S'!$G$24)+SUM(O.5!BP$245,O.5!BP$256)*IF(O.5!$C$38="Depreciation",(1+'S&amp;S'!$G$24),1)-SUM(O.5!BP$246,O.5!BP$257)*(1+'S&amp;S'!$G$26)+BP$247*(1+'S&amp;S'!$G$28)</f>
        <v>0</v>
      </c>
      <c r="BQ299" s="66">
        <f>-SUM(O.5!BQ$244,O.5!BQ$255)*(1+'S&amp;S'!$G$24)+SUM(O.5!BQ$245,O.5!BQ$256)*IF(O.5!$C$38="Depreciation",(1+'S&amp;S'!$G$24),1)-SUM(O.5!BQ$246,O.5!BQ$257)*(1+'S&amp;S'!$G$26)+BQ$247*(1+'S&amp;S'!$G$28)</f>
        <v>0</v>
      </c>
      <c r="BR299" s="66">
        <f>-SUM(O.5!BR$244,O.5!BR$255)*(1+'S&amp;S'!$G$24)+SUM(O.5!BR$245,O.5!BR$256)*IF(O.5!$C$38="Depreciation",(1+'S&amp;S'!$G$24),1)-SUM(O.5!BR$246,O.5!BR$257)*(1+'S&amp;S'!$G$26)+BR$247*(1+'S&amp;S'!$G$28)</f>
        <v>0</v>
      </c>
      <c r="BS299" s="66">
        <f>-SUM(O.5!BS$244,O.5!BS$255)*(1+'S&amp;S'!$G$24)+SUM(O.5!BS$245,O.5!BS$256)*IF(O.5!$C$38="Depreciation",(1+'S&amp;S'!$G$24),1)-SUM(O.5!BS$246,O.5!BS$257)*(1+'S&amp;S'!$G$26)+BS$247*(1+'S&amp;S'!$G$28)</f>
        <v>0</v>
      </c>
      <c r="BT299" s="66">
        <f>-SUM(O.5!BT$244,O.5!BT$255)*(1+'S&amp;S'!$G$24)+SUM(O.5!BT$245,O.5!BT$256)*IF(O.5!$C$38="Depreciation",(1+'S&amp;S'!$G$24),1)-SUM(O.5!BT$246,O.5!BT$257)*(1+'S&amp;S'!$G$26)+BT$247*(1+'S&amp;S'!$G$28)</f>
        <v>0</v>
      </c>
      <c r="BU299" s="66">
        <f>-SUM(O.5!BU$244,O.5!BU$255)*(1+'S&amp;S'!$G$24)+SUM(O.5!BU$245,O.5!BU$256)*IF(O.5!$C$38="Depreciation",(1+'S&amp;S'!$G$24),1)-SUM(O.5!BU$246,O.5!BU$257)*(1+'S&amp;S'!$G$26)+BU$247*(1+'S&amp;S'!$G$28)</f>
        <v>0</v>
      </c>
      <c r="BV299" s="66">
        <f>-SUM(O.5!BV$244,O.5!BV$255)*(1+'S&amp;S'!$G$24)+SUM(O.5!BV$245,O.5!BV$256)*IF(O.5!$C$38="Depreciation",(1+'S&amp;S'!$G$24),1)-SUM(O.5!BV$246,O.5!BV$257)*(1+'S&amp;S'!$G$26)+BV$247*(1+'S&amp;S'!$G$28)</f>
        <v>0</v>
      </c>
      <c r="BW299" s="66">
        <f>-SUM(O.5!BW$244,O.5!BW$255)*(1+'S&amp;S'!$G$24)+SUM(O.5!BW$245,O.5!BW$256)*IF(O.5!$C$38="Depreciation",(1+'S&amp;S'!$G$24),1)-SUM(O.5!BW$246,O.5!BW$257)*(1+'S&amp;S'!$G$26)+BW$247*(1+'S&amp;S'!$G$28)</f>
        <v>0</v>
      </c>
      <c r="BX299" s="66">
        <f>-SUM(O.5!BX$244,O.5!BX$255)*(1+'S&amp;S'!$G$24)+SUM(O.5!BX$245,O.5!BX$256)*IF(O.5!$C$38="Depreciation",(1+'S&amp;S'!$G$24),1)-SUM(O.5!BX$246,O.5!BX$257)*(1+'S&amp;S'!$G$26)+BX$247*(1+'S&amp;S'!$G$28)</f>
        <v>0</v>
      </c>
      <c r="BY299" s="66">
        <f>-SUM(O.5!BY$244,O.5!BY$255)*(1+'S&amp;S'!$G$24)+SUM(O.5!BY$245,O.5!BY$256)*IF(O.5!$C$38="Depreciation",(1+'S&amp;S'!$G$24),1)-SUM(O.5!BY$246,O.5!BY$257)*(1+'S&amp;S'!$G$26)+BY$247*(1+'S&amp;S'!$G$28)</f>
        <v>0</v>
      </c>
      <c r="BZ299" s="66">
        <f>-SUM(O.5!BZ$244,O.5!BZ$255)*(1+'S&amp;S'!$G$24)+SUM(O.5!BZ$245,O.5!BZ$256)*IF(O.5!$C$38="Depreciation",(1+'S&amp;S'!$G$24),1)-SUM(O.5!BZ$246,O.5!BZ$257)*(1+'S&amp;S'!$G$26)+BZ$247*(1+'S&amp;S'!$G$28)</f>
        <v>0</v>
      </c>
      <c r="CA299" s="66">
        <f>-SUM(O.5!CA$244,O.5!CA$255)*(1+'S&amp;S'!$G$24)+SUM(O.5!CA$245,O.5!CA$256)*IF(O.5!$C$38="Depreciation",(1+'S&amp;S'!$G$24),1)-SUM(O.5!CA$246,O.5!CA$257)*(1+'S&amp;S'!$G$26)+CA$247*(1+'S&amp;S'!$G$28)</f>
        <v>0</v>
      </c>
      <c r="CB299" s="66">
        <f>-SUM(O.5!CB$244,O.5!CB$255)*(1+'S&amp;S'!$G$24)+SUM(O.5!CB$245,O.5!CB$256)*IF(O.5!$C$38="Depreciation",(1+'S&amp;S'!$G$24),1)-SUM(O.5!CB$246,O.5!CB$257)*(1+'S&amp;S'!$G$26)+CB$247*(1+'S&amp;S'!$G$28)</f>
        <v>0</v>
      </c>
      <c r="CC299" s="66">
        <f>-SUM(O.5!CC$244,O.5!CC$255)*(1+'S&amp;S'!$G$24)+SUM(O.5!CC$245,O.5!CC$256)*IF(O.5!$C$38="Depreciation",(1+'S&amp;S'!$G$24),1)-SUM(O.5!CC$246,O.5!CC$257)*(1+'S&amp;S'!$G$26)+CC$247*(1+'S&amp;S'!$G$28)</f>
        <v>0</v>
      </c>
      <c r="CD299" s="66">
        <f>-SUM(O.5!CD$244,O.5!CD$255)*(1+'S&amp;S'!$G$24)+SUM(O.5!CD$245,O.5!CD$256)*IF(O.5!$C$38="Depreciation",(1+'S&amp;S'!$G$24),1)-SUM(O.5!CD$246,O.5!CD$257)*(1+'S&amp;S'!$G$26)+CD$247*(1+'S&amp;S'!$G$28)</f>
        <v>0</v>
      </c>
      <c r="CE299" s="66">
        <f>-SUM(O.5!CE$244,O.5!CE$255)*(1+'S&amp;S'!$G$24)+SUM(O.5!CE$245,O.5!CE$256)*IF(O.5!$C$38="Depreciation",(1+'S&amp;S'!$G$24),1)-SUM(O.5!CE$246,O.5!CE$257)*(1+'S&amp;S'!$G$26)+CE$247*(1+'S&amp;S'!$G$28)</f>
        <v>0</v>
      </c>
      <c r="CF299" s="66">
        <f>-SUM(O.5!CF$244,O.5!CF$255)*(1+'S&amp;S'!$G$24)+SUM(O.5!CF$245,O.5!CF$256)*IF(O.5!$C$38="Depreciation",(1+'S&amp;S'!$G$24),1)-SUM(O.5!CF$246,O.5!CF$257)*(1+'S&amp;S'!$G$26)+CF$247*(1+'S&amp;S'!$G$28)</f>
        <v>0</v>
      </c>
      <c r="CG299" s="66">
        <f>-SUM(O.5!CG$244,O.5!CG$255)*(1+'S&amp;S'!$G$24)+SUM(O.5!CG$245,O.5!CG$256)*IF(O.5!$C$38="Depreciation",(1+'S&amp;S'!$G$24),1)-SUM(O.5!CG$246,O.5!CG$257)*(1+'S&amp;S'!$G$26)+CG$247*(1+'S&amp;S'!$G$28)</f>
        <v>0</v>
      </c>
      <c r="CH299" s="66">
        <f>-SUM(O.5!CH$244,O.5!CH$255)*(1+'S&amp;S'!$G$24)+SUM(O.5!CH$245,O.5!CH$256)*IF(O.5!$C$38="Depreciation",(1+'S&amp;S'!$G$24),1)-SUM(O.5!CH$246,O.5!CH$257)*(1+'S&amp;S'!$G$26)+CH$247*(1+'S&amp;S'!$G$28)</f>
        <v>0</v>
      </c>
      <c r="CI299" s="66">
        <f>-SUM(O.5!CI$244,O.5!CI$255)*(1+'S&amp;S'!$G$24)+SUM(O.5!CI$245,O.5!CI$256)*IF(O.5!$C$38="Depreciation",(1+'S&amp;S'!$G$24),1)-SUM(O.5!CI$246,O.5!CI$257)*(1+'S&amp;S'!$G$26)+CI$247*(1+'S&amp;S'!$G$28)</f>
        <v>0</v>
      </c>
      <c r="CJ299" s="66">
        <f>-SUM(O.5!CJ$244,O.5!CJ$255)*(1+'S&amp;S'!$G$24)+SUM(O.5!CJ$245,O.5!CJ$256)*IF(O.5!$C$38="Depreciation",(1+'S&amp;S'!$G$24),1)-SUM(O.5!CJ$246,O.5!CJ$257)*(1+'S&amp;S'!$G$26)+CJ$247*(1+'S&amp;S'!$G$28)</f>
        <v>0</v>
      </c>
      <c r="CK299" s="66">
        <f>-SUM(O.5!CK$244,O.5!CK$255)*(1+'S&amp;S'!$G$24)+SUM(O.5!CK$245,O.5!CK$256)*IF(O.5!$C$38="Depreciation",(1+'S&amp;S'!$G$24),1)-SUM(O.5!CK$246,O.5!CK$257)*(1+'S&amp;S'!$G$26)+CK$247*(1+'S&amp;S'!$G$28)</f>
        <v>0</v>
      </c>
      <c r="CL299" s="66">
        <f>-SUM(O.5!CL$244,O.5!CL$255)*(1+'S&amp;S'!$G$24)+SUM(O.5!CL$245,O.5!CL$256)*IF(O.5!$C$38="Depreciation",(1+'S&amp;S'!$G$24),1)-SUM(O.5!CL$246,O.5!CL$257)*(1+'S&amp;S'!$G$26)+CL$247*(1+'S&amp;S'!$G$28)</f>
        <v>0</v>
      </c>
      <c r="CM299" s="66">
        <f>-SUM(O.5!CM$244,O.5!CM$255)*(1+'S&amp;S'!$G$24)+SUM(O.5!CM$245,O.5!CM$256)*IF(O.5!$C$38="Depreciation",(1+'S&amp;S'!$G$24),1)-SUM(O.5!CM$246,O.5!CM$257)*(1+'S&amp;S'!$G$26)+CM$247*(1+'S&amp;S'!$G$28)</f>
        <v>0</v>
      </c>
      <c r="CN299" s="66">
        <f>-SUM(O.5!CN$244,O.5!CN$255)*(1+'S&amp;S'!$G$24)+SUM(O.5!CN$245,O.5!CN$256)*IF(O.5!$C$38="Depreciation",(1+'S&amp;S'!$G$24),1)-SUM(O.5!CN$246,O.5!CN$257)*(1+'S&amp;S'!$G$26)+CN$247*(1+'S&amp;S'!$G$28)</f>
        <v>0</v>
      </c>
      <c r="CO299" s="66">
        <f>-SUM(O.5!CO$244,O.5!CO$255)*(1+'S&amp;S'!$G$24)+SUM(O.5!CO$245,O.5!CO$256)*IF(O.5!$C$38="Depreciation",(1+'S&amp;S'!$G$24),1)-SUM(O.5!CO$246,O.5!CO$257)*(1+'S&amp;S'!$G$26)+CO$247*(1+'S&amp;S'!$G$28)</f>
        <v>0</v>
      </c>
      <c r="CP299" s="66">
        <f>-SUM(O.5!CP$244,O.5!CP$255)*(1+'S&amp;S'!$G$24)+SUM(O.5!CP$245,O.5!CP$256)*IF(O.5!$C$38="Depreciation",(1+'S&amp;S'!$G$24),1)-SUM(O.5!CP$246,O.5!CP$257)*(1+'S&amp;S'!$G$26)+CP$247*(1+'S&amp;S'!$G$28)</f>
        <v>0</v>
      </c>
      <c r="CQ299" s="66">
        <f>-SUM(O.5!CQ$244,O.5!CQ$255)*(1+'S&amp;S'!$G$24)+SUM(O.5!CQ$245,O.5!CQ$256)*IF(O.5!$C$38="Depreciation",(1+'S&amp;S'!$G$24),1)-SUM(O.5!CQ$246,O.5!CQ$257)*(1+'S&amp;S'!$G$26)+CQ$247*(1+'S&amp;S'!$G$28)</f>
        <v>0</v>
      </c>
      <c r="CR299" s="66">
        <f>-SUM(O.5!CR$244,O.5!CR$255)*(1+'S&amp;S'!$G$24)+SUM(O.5!CR$245,O.5!CR$256)*IF(O.5!$C$38="Depreciation",(1+'S&amp;S'!$G$24),1)-SUM(O.5!CR$246,O.5!CR$257)*(1+'S&amp;S'!$G$26)+CR$247*(1+'S&amp;S'!$G$28)</f>
        <v>0</v>
      </c>
      <c r="CS299" s="66">
        <f>-SUM(O.5!CS$244,O.5!CS$255)*(1+'S&amp;S'!$G$24)+SUM(O.5!CS$245,O.5!CS$256)*IF(O.5!$C$38="Depreciation",(1+'S&amp;S'!$G$24),1)-SUM(O.5!CS$246,O.5!CS$257)*(1+'S&amp;S'!$G$26)+CS$247*(1+'S&amp;S'!$G$28)</f>
        <v>0</v>
      </c>
    </row>
    <row r="300" spans="3:97" hidden="1" x14ac:dyDescent="0.35">
      <c r="C300" s="120"/>
      <c r="E300" s="524"/>
      <c r="F300" s="524"/>
      <c r="G300" s="131"/>
      <c r="H300" s="131"/>
      <c r="I300" s="131"/>
      <c r="J300" s="131"/>
      <c r="K300" s="131"/>
      <c r="L300" s="131"/>
      <c r="M300" s="131"/>
      <c r="N300" s="131"/>
      <c r="O300" s="131"/>
      <c r="P300" s="131"/>
      <c r="Q300" s="131"/>
      <c r="R300" s="131"/>
      <c r="S300" s="131"/>
      <c r="T300" s="131"/>
      <c r="U300" s="131"/>
      <c r="V300" s="131"/>
      <c r="W300" s="131"/>
      <c r="X300" s="131"/>
      <c r="Y300" s="131"/>
      <c r="Z300" s="131"/>
      <c r="AA300" s="131"/>
      <c r="AB300" s="131"/>
      <c r="AC300" s="131"/>
      <c r="AD300" s="131"/>
      <c r="AE300" s="131"/>
      <c r="AF300" s="131"/>
      <c r="AG300" s="131"/>
      <c r="AH300" s="131"/>
      <c r="AI300" s="131"/>
      <c r="AJ300" s="131"/>
      <c r="AK300" s="131"/>
      <c r="AL300" s="131"/>
      <c r="AM300" s="131"/>
      <c r="AN300" s="131"/>
      <c r="AO300" s="131"/>
      <c r="AP300" s="131"/>
      <c r="AQ300" s="131"/>
      <c r="AR300" s="131"/>
      <c r="AS300" s="131"/>
      <c r="AT300" s="131"/>
      <c r="AU300" s="131"/>
      <c r="AV300" s="131"/>
      <c r="AW300" s="131"/>
      <c r="AX300" s="131"/>
      <c r="AY300" s="131"/>
      <c r="AZ300" s="131"/>
      <c r="BA300" s="131"/>
      <c r="BB300" s="131"/>
      <c r="BC300" s="131"/>
      <c r="BD300" s="131"/>
      <c r="BE300" s="131"/>
      <c r="BF300" s="131"/>
      <c r="BG300" s="131"/>
      <c r="BH300" s="131"/>
      <c r="BI300" s="131"/>
      <c r="BJ300" s="131"/>
      <c r="BK300" s="131"/>
      <c r="BL300" s="131"/>
      <c r="BM300" s="131"/>
      <c r="BN300" s="131"/>
      <c r="BO300" s="131"/>
      <c r="BP300" s="131"/>
      <c r="BQ300" s="131"/>
      <c r="BR300" s="131"/>
      <c r="BS300" s="131"/>
      <c r="BT300" s="131"/>
      <c r="BU300" s="131"/>
      <c r="BV300" s="131"/>
      <c r="BW300" s="131"/>
      <c r="BX300" s="131"/>
      <c r="BY300" s="131"/>
      <c r="BZ300" s="131"/>
      <c r="CA300" s="131"/>
      <c r="CB300" s="131"/>
      <c r="CC300" s="131"/>
      <c r="CD300" s="131"/>
      <c r="CE300" s="131"/>
      <c r="CF300" s="131"/>
      <c r="CG300" s="131"/>
      <c r="CH300" s="131"/>
      <c r="CI300" s="131"/>
      <c r="CJ300" s="131"/>
      <c r="CK300" s="131"/>
      <c r="CL300" s="131"/>
      <c r="CM300" s="131"/>
      <c r="CN300" s="131"/>
      <c r="CO300" s="131"/>
      <c r="CP300" s="131"/>
      <c r="CQ300" s="131"/>
      <c r="CR300" s="131"/>
      <c r="CS300" s="131"/>
    </row>
    <row r="301" spans="3:97" ht="26.5" hidden="1" x14ac:dyDescent="0.35">
      <c r="C301" s="118" t="s">
        <v>180</v>
      </c>
      <c r="E301" s="524"/>
      <c r="F301" s="524"/>
      <c r="G301" s="131"/>
      <c r="H301" s="131"/>
      <c r="I301" s="131"/>
      <c r="J301" s="131"/>
      <c r="K301" s="131"/>
      <c r="L301" s="131"/>
      <c r="M301" s="131"/>
      <c r="N301" s="131"/>
      <c r="O301" s="131"/>
      <c r="P301" s="131"/>
      <c r="Q301" s="131"/>
      <c r="R301" s="131"/>
      <c r="S301" s="131"/>
      <c r="T301" s="131"/>
      <c r="U301" s="131"/>
      <c r="V301" s="131"/>
      <c r="W301" s="131"/>
      <c r="X301" s="131"/>
      <c r="Y301" s="131"/>
      <c r="Z301" s="131"/>
      <c r="AA301" s="131"/>
      <c r="AB301" s="131"/>
      <c r="AC301" s="131"/>
      <c r="AD301" s="131"/>
      <c r="AE301" s="131"/>
      <c r="AF301" s="131"/>
      <c r="AG301" s="131"/>
      <c r="AH301" s="131"/>
      <c r="AI301" s="131"/>
      <c r="AJ301" s="131"/>
      <c r="AK301" s="131"/>
      <c r="AL301" s="131"/>
      <c r="AM301" s="131"/>
      <c r="AN301" s="131"/>
      <c r="AO301" s="131"/>
      <c r="AP301" s="131"/>
      <c r="AQ301" s="131"/>
      <c r="AR301" s="131"/>
      <c r="AS301" s="131"/>
      <c r="AT301" s="131"/>
      <c r="AU301" s="131"/>
      <c r="AV301" s="131"/>
      <c r="AW301" s="131"/>
      <c r="AX301" s="131"/>
      <c r="AY301" s="131"/>
      <c r="AZ301" s="131"/>
      <c r="BA301" s="131"/>
      <c r="BB301" s="131"/>
      <c r="BC301" s="131"/>
      <c r="BD301" s="131"/>
      <c r="BE301" s="131"/>
      <c r="BF301" s="131"/>
      <c r="BG301" s="131"/>
      <c r="BH301" s="131"/>
      <c r="BI301" s="131"/>
      <c r="BJ301" s="131"/>
      <c r="BK301" s="131"/>
      <c r="BL301" s="131"/>
      <c r="BM301" s="131"/>
      <c r="BN301" s="131"/>
      <c r="BO301" s="131"/>
      <c r="BP301" s="131"/>
      <c r="BQ301" s="131"/>
      <c r="BR301" s="131"/>
      <c r="BS301" s="131"/>
      <c r="BT301" s="131"/>
      <c r="BU301" s="131"/>
      <c r="BV301" s="131"/>
      <c r="BW301" s="131"/>
      <c r="BX301" s="131"/>
      <c r="BY301" s="131"/>
      <c r="BZ301" s="131"/>
      <c r="CA301" s="131"/>
      <c r="CB301" s="131"/>
      <c r="CC301" s="131"/>
      <c r="CD301" s="131"/>
      <c r="CE301" s="131"/>
      <c r="CF301" s="131"/>
      <c r="CG301" s="131"/>
      <c r="CH301" s="131"/>
      <c r="CI301" s="131"/>
      <c r="CJ301" s="131"/>
      <c r="CK301" s="131"/>
      <c r="CL301" s="131"/>
      <c r="CM301" s="131"/>
      <c r="CN301" s="131"/>
      <c r="CO301" s="131"/>
      <c r="CP301" s="131"/>
      <c r="CQ301" s="131"/>
      <c r="CR301" s="131"/>
      <c r="CS301" s="131"/>
    </row>
    <row r="302" spans="3:97" hidden="1" x14ac:dyDescent="0.35">
      <c r="C302" s="94" t="s">
        <v>160</v>
      </c>
      <c r="E302" s="505">
        <f>G302+NPV(G.Asm!$F$76,H302:INDEX(H302:CS302,RP))</f>
        <v>0</v>
      </c>
      <c r="F302" s="505">
        <f>SUMIF($G$4:$CS$4,"&lt;="&amp;RP,G302:CS302)</f>
        <v>0</v>
      </c>
      <c r="G302" s="66">
        <f>-SUM(O.5!G$244,O.5!G$255)*(1+'S&amp;S'!$E$61)+SUM(O.5!G$245,O.5!G$256)*IF(O.5!$C$38="Depreciation",(1+'S&amp;S'!$E$61),1)-SUM(O.5!G$246,O.5!G$257)*(1+'S&amp;S'!$E$63)+G$247*(1+'S&amp;S'!$E$65)</f>
        <v>0</v>
      </c>
      <c r="H302" s="66">
        <f>-SUM(O.5!H$244,O.5!H$255)*(1+'S&amp;S'!$E$61)+SUM(O.5!H$245,O.5!H$256)*IF(O.5!$C$38="Depreciation",(1+'S&amp;S'!$E$61),1)-SUM(O.5!H$246,O.5!H$257)*(1+'S&amp;S'!$E$63)+H$247*(1+'S&amp;S'!$E$65)</f>
        <v>0</v>
      </c>
      <c r="I302" s="66">
        <f>-SUM(O.5!I$244,O.5!I$255)*(1+'S&amp;S'!$E$61)+SUM(O.5!I$245,O.5!I$256)*IF(O.5!$C$38="Depreciation",(1+'S&amp;S'!$E$61),1)-SUM(O.5!I$246,O.5!I$257)*(1+'S&amp;S'!$E$63)+I$247*(1+'S&amp;S'!$E$65)</f>
        <v>0</v>
      </c>
      <c r="J302" s="66">
        <f>-SUM(O.5!J$244,O.5!J$255)*(1+'S&amp;S'!$E$61)+SUM(O.5!J$245,O.5!J$256)*IF(O.5!$C$38="Depreciation",(1+'S&amp;S'!$E$61),1)-SUM(O.5!J$246,O.5!J$257)*(1+'S&amp;S'!$E$63)+J$247*(1+'S&amp;S'!$E$65)</f>
        <v>0</v>
      </c>
      <c r="K302" s="66">
        <f>-SUM(O.5!K$244,O.5!K$255)*(1+'S&amp;S'!$E$61)+SUM(O.5!K$245,O.5!K$256)*IF(O.5!$C$38="Depreciation",(1+'S&amp;S'!$E$61),1)-SUM(O.5!K$246,O.5!K$257)*(1+'S&amp;S'!$E$63)+K$247*(1+'S&amp;S'!$E$65)</f>
        <v>0</v>
      </c>
      <c r="L302" s="66">
        <f>-SUM(O.5!L$244,O.5!L$255)*(1+'S&amp;S'!$E$61)+SUM(O.5!L$245,O.5!L$256)*IF(O.5!$C$38="Depreciation",(1+'S&amp;S'!$E$61),1)-SUM(O.5!L$246,O.5!L$257)*(1+'S&amp;S'!$E$63)+L$247*(1+'S&amp;S'!$E$65)</f>
        <v>0</v>
      </c>
      <c r="M302" s="66">
        <f>-SUM(O.5!M$244,O.5!M$255)*(1+'S&amp;S'!$E$61)+SUM(O.5!M$245,O.5!M$256)*IF(O.5!$C$38="Depreciation",(1+'S&amp;S'!$E$61),1)-SUM(O.5!M$246,O.5!M$257)*(1+'S&amp;S'!$E$63)+M$247*(1+'S&amp;S'!$E$65)</f>
        <v>0</v>
      </c>
      <c r="N302" s="66">
        <f>-SUM(O.5!N$244,O.5!N$255)*(1+'S&amp;S'!$E$61)+SUM(O.5!N$245,O.5!N$256)*IF(O.5!$C$38="Depreciation",(1+'S&amp;S'!$E$61),1)-SUM(O.5!N$246,O.5!N$257)*(1+'S&amp;S'!$E$63)+N$247*(1+'S&amp;S'!$E$65)</f>
        <v>0</v>
      </c>
      <c r="O302" s="66">
        <f>-SUM(O.5!O$244,O.5!O$255)*(1+'S&amp;S'!$E$61)+SUM(O.5!O$245,O.5!O$256)*IF(O.5!$C$38="Depreciation",(1+'S&amp;S'!$E$61),1)-SUM(O.5!O$246,O.5!O$257)*(1+'S&amp;S'!$E$63)+O$247*(1+'S&amp;S'!$E$65)</f>
        <v>0</v>
      </c>
      <c r="P302" s="66">
        <f>-SUM(O.5!P$244,O.5!P$255)*(1+'S&amp;S'!$E$61)+SUM(O.5!P$245,O.5!P$256)*IF(O.5!$C$38="Depreciation",(1+'S&amp;S'!$E$61),1)-SUM(O.5!P$246,O.5!P$257)*(1+'S&amp;S'!$E$63)+P$247*(1+'S&amp;S'!$E$65)</f>
        <v>0</v>
      </c>
      <c r="Q302" s="66">
        <f>-SUM(O.5!Q$244,O.5!Q$255)*(1+'S&amp;S'!$E$61)+SUM(O.5!Q$245,O.5!Q$256)*IF(O.5!$C$38="Depreciation",(1+'S&amp;S'!$E$61),1)-SUM(O.5!Q$246,O.5!Q$257)*(1+'S&amp;S'!$E$63)+Q$247*(1+'S&amp;S'!$E$65)</f>
        <v>0</v>
      </c>
      <c r="R302" s="66">
        <f>-SUM(O.5!R$244,O.5!R$255)*(1+'S&amp;S'!$E$61)+SUM(O.5!R$245,O.5!R$256)*IF(O.5!$C$38="Depreciation",(1+'S&amp;S'!$E$61),1)-SUM(O.5!R$246,O.5!R$257)*(1+'S&amp;S'!$E$63)+R$247*(1+'S&amp;S'!$E$65)</f>
        <v>0</v>
      </c>
      <c r="S302" s="66">
        <f>-SUM(O.5!S$244,O.5!S$255)*(1+'S&amp;S'!$E$61)+SUM(O.5!S$245,O.5!S$256)*IF(O.5!$C$38="Depreciation",(1+'S&amp;S'!$E$61),1)-SUM(O.5!S$246,O.5!S$257)*(1+'S&amp;S'!$E$63)+S$247*(1+'S&amp;S'!$E$65)</f>
        <v>0</v>
      </c>
      <c r="T302" s="66">
        <f>-SUM(O.5!T$244,O.5!T$255)*(1+'S&amp;S'!$E$61)+SUM(O.5!T$245,O.5!T$256)*IF(O.5!$C$38="Depreciation",(1+'S&amp;S'!$E$61),1)-SUM(O.5!T$246,O.5!T$257)*(1+'S&amp;S'!$E$63)+T$247*(1+'S&amp;S'!$E$65)</f>
        <v>0</v>
      </c>
      <c r="U302" s="66">
        <f>-SUM(O.5!U$244,O.5!U$255)*(1+'S&amp;S'!$E$61)+SUM(O.5!U$245,O.5!U$256)*IF(O.5!$C$38="Depreciation",(1+'S&amp;S'!$E$61),1)-SUM(O.5!U$246,O.5!U$257)*(1+'S&amp;S'!$E$63)+U$247*(1+'S&amp;S'!$E$65)</f>
        <v>0</v>
      </c>
      <c r="V302" s="66">
        <f>-SUM(O.5!V$244,O.5!V$255)*(1+'S&amp;S'!$E$61)+SUM(O.5!V$245,O.5!V$256)*IF(O.5!$C$38="Depreciation",(1+'S&amp;S'!$E$61),1)-SUM(O.5!V$246,O.5!V$257)*(1+'S&amp;S'!$E$63)+V$247*(1+'S&amp;S'!$E$65)</f>
        <v>0</v>
      </c>
      <c r="W302" s="66">
        <f>-SUM(O.5!W$244,O.5!W$255)*(1+'S&amp;S'!$E$61)+SUM(O.5!W$245,O.5!W$256)*IF(O.5!$C$38="Depreciation",(1+'S&amp;S'!$E$61),1)-SUM(O.5!W$246,O.5!W$257)*(1+'S&amp;S'!$E$63)+W$247*(1+'S&amp;S'!$E$65)</f>
        <v>0</v>
      </c>
      <c r="X302" s="66">
        <f>-SUM(O.5!X$244,O.5!X$255)*(1+'S&amp;S'!$E$61)+SUM(O.5!X$245,O.5!X$256)*IF(O.5!$C$38="Depreciation",(1+'S&amp;S'!$E$61),1)-SUM(O.5!X$246,O.5!X$257)*(1+'S&amp;S'!$E$63)+X$247*(1+'S&amp;S'!$E$65)</f>
        <v>0</v>
      </c>
      <c r="Y302" s="66">
        <f>-SUM(O.5!Y$244,O.5!Y$255)*(1+'S&amp;S'!$E$61)+SUM(O.5!Y$245,O.5!Y$256)*IF(O.5!$C$38="Depreciation",(1+'S&amp;S'!$E$61),1)-SUM(O.5!Y$246,O.5!Y$257)*(1+'S&amp;S'!$E$63)+Y$247*(1+'S&amp;S'!$E$65)</f>
        <v>0</v>
      </c>
      <c r="Z302" s="66">
        <f>-SUM(O.5!Z$244,O.5!Z$255)*(1+'S&amp;S'!$E$61)+SUM(O.5!Z$245,O.5!Z$256)*IF(O.5!$C$38="Depreciation",(1+'S&amp;S'!$E$61),1)-SUM(O.5!Z$246,O.5!Z$257)*(1+'S&amp;S'!$E$63)+Z$247*(1+'S&amp;S'!$E$65)</f>
        <v>0</v>
      </c>
      <c r="AA302" s="66">
        <f>-SUM(O.5!AA$244,O.5!AA$255)*(1+'S&amp;S'!$E$61)+SUM(O.5!AA$245,O.5!AA$256)*IF(O.5!$C$38="Depreciation",(1+'S&amp;S'!$E$61),1)-SUM(O.5!AA$246,O.5!AA$257)*(1+'S&amp;S'!$E$63)+AA$247*(1+'S&amp;S'!$E$65)</f>
        <v>0</v>
      </c>
      <c r="AB302" s="66">
        <f>-SUM(O.5!AB$244,O.5!AB$255)*(1+'S&amp;S'!$E$61)+SUM(O.5!AB$245,O.5!AB$256)*IF(O.5!$C$38="Depreciation",(1+'S&amp;S'!$E$61),1)-SUM(O.5!AB$246,O.5!AB$257)*(1+'S&amp;S'!$E$63)+AB$247*(1+'S&amp;S'!$E$65)</f>
        <v>0</v>
      </c>
      <c r="AC302" s="66">
        <f>-SUM(O.5!AC$244,O.5!AC$255)*(1+'S&amp;S'!$E$61)+SUM(O.5!AC$245,O.5!AC$256)*IF(O.5!$C$38="Depreciation",(1+'S&amp;S'!$E$61),1)-SUM(O.5!AC$246,O.5!AC$257)*(1+'S&amp;S'!$E$63)+AC$247*(1+'S&amp;S'!$E$65)</f>
        <v>0</v>
      </c>
      <c r="AD302" s="66">
        <f>-SUM(O.5!AD$244,O.5!AD$255)*(1+'S&amp;S'!$E$61)+SUM(O.5!AD$245,O.5!AD$256)*IF(O.5!$C$38="Depreciation",(1+'S&amp;S'!$E$61),1)-SUM(O.5!AD$246,O.5!AD$257)*(1+'S&amp;S'!$E$63)+AD$247*(1+'S&amp;S'!$E$65)</f>
        <v>0</v>
      </c>
      <c r="AE302" s="66">
        <f>-SUM(O.5!AE$244,O.5!AE$255)*(1+'S&amp;S'!$E$61)+SUM(O.5!AE$245,O.5!AE$256)*IF(O.5!$C$38="Depreciation",(1+'S&amp;S'!$E$61),1)-SUM(O.5!AE$246,O.5!AE$257)*(1+'S&amp;S'!$E$63)+AE$247*(1+'S&amp;S'!$E$65)</f>
        <v>0</v>
      </c>
      <c r="AF302" s="66">
        <f>-SUM(O.5!AF$244,O.5!AF$255)*(1+'S&amp;S'!$E$61)+SUM(O.5!AF$245,O.5!AF$256)*IF(O.5!$C$38="Depreciation",(1+'S&amp;S'!$E$61),1)-SUM(O.5!AF$246,O.5!AF$257)*(1+'S&amp;S'!$E$63)+AF$247*(1+'S&amp;S'!$E$65)</f>
        <v>0</v>
      </c>
      <c r="AG302" s="66">
        <f>-SUM(O.5!AG$244,O.5!AG$255)*(1+'S&amp;S'!$E$61)+SUM(O.5!AG$245,O.5!AG$256)*IF(O.5!$C$38="Depreciation",(1+'S&amp;S'!$E$61),1)-SUM(O.5!AG$246,O.5!AG$257)*(1+'S&amp;S'!$E$63)+AG$247*(1+'S&amp;S'!$E$65)</f>
        <v>0</v>
      </c>
      <c r="AH302" s="66">
        <f>-SUM(O.5!AH$244,O.5!AH$255)*(1+'S&amp;S'!$E$61)+SUM(O.5!AH$245,O.5!AH$256)*IF(O.5!$C$38="Depreciation",(1+'S&amp;S'!$E$61),1)-SUM(O.5!AH$246,O.5!AH$257)*(1+'S&amp;S'!$E$63)+AH$247*(1+'S&amp;S'!$E$65)</f>
        <v>0</v>
      </c>
      <c r="AI302" s="66">
        <f>-SUM(O.5!AI$244,O.5!AI$255)*(1+'S&amp;S'!$E$61)+SUM(O.5!AI$245,O.5!AI$256)*IF(O.5!$C$38="Depreciation",(1+'S&amp;S'!$E$61),1)-SUM(O.5!AI$246,O.5!AI$257)*(1+'S&amp;S'!$E$63)+AI$247*(1+'S&amp;S'!$E$65)</f>
        <v>0</v>
      </c>
      <c r="AJ302" s="66">
        <f>-SUM(O.5!AJ$244,O.5!AJ$255)*(1+'S&amp;S'!$E$61)+SUM(O.5!AJ$245,O.5!AJ$256)*IF(O.5!$C$38="Depreciation",(1+'S&amp;S'!$E$61),1)-SUM(O.5!AJ$246,O.5!AJ$257)*(1+'S&amp;S'!$E$63)+AJ$247*(1+'S&amp;S'!$E$65)</f>
        <v>0</v>
      </c>
      <c r="AK302" s="66">
        <f>-SUM(O.5!AK$244,O.5!AK$255)*(1+'S&amp;S'!$E$61)+SUM(O.5!AK$245,O.5!AK$256)*IF(O.5!$C$38="Depreciation",(1+'S&amp;S'!$E$61),1)-SUM(O.5!AK$246,O.5!AK$257)*(1+'S&amp;S'!$E$63)+AK$247*(1+'S&amp;S'!$E$65)</f>
        <v>0</v>
      </c>
      <c r="AL302" s="66">
        <f>-SUM(O.5!AL$244,O.5!AL$255)*(1+'S&amp;S'!$E$61)+SUM(O.5!AL$245,O.5!AL$256)*IF(O.5!$C$38="Depreciation",(1+'S&amp;S'!$E$61),1)-SUM(O.5!AL$246,O.5!AL$257)*(1+'S&amp;S'!$E$63)+AL$247*(1+'S&amp;S'!$E$65)</f>
        <v>0</v>
      </c>
      <c r="AM302" s="66">
        <f>-SUM(O.5!AM$244,O.5!AM$255)*(1+'S&amp;S'!$E$61)+SUM(O.5!AM$245,O.5!AM$256)*IF(O.5!$C$38="Depreciation",(1+'S&amp;S'!$E$61),1)-SUM(O.5!AM$246,O.5!AM$257)*(1+'S&amp;S'!$E$63)+AM$247*(1+'S&amp;S'!$E$65)</f>
        <v>0</v>
      </c>
      <c r="AN302" s="66">
        <f>-SUM(O.5!AN$244,O.5!AN$255)*(1+'S&amp;S'!$E$61)+SUM(O.5!AN$245,O.5!AN$256)*IF(O.5!$C$38="Depreciation",(1+'S&amp;S'!$E$61),1)-SUM(O.5!AN$246,O.5!AN$257)*(1+'S&amp;S'!$E$63)+AN$247*(1+'S&amp;S'!$E$65)</f>
        <v>0</v>
      </c>
      <c r="AO302" s="66">
        <f>-SUM(O.5!AO$244,O.5!AO$255)*(1+'S&amp;S'!$E$61)+SUM(O.5!AO$245,O.5!AO$256)*IF(O.5!$C$38="Depreciation",(1+'S&amp;S'!$E$61),1)-SUM(O.5!AO$246,O.5!AO$257)*(1+'S&amp;S'!$E$63)+AO$247*(1+'S&amp;S'!$E$65)</f>
        <v>0</v>
      </c>
      <c r="AP302" s="66">
        <f>-SUM(O.5!AP$244,O.5!AP$255)*(1+'S&amp;S'!$E$61)+SUM(O.5!AP$245,O.5!AP$256)*IF(O.5!$C$38="Depreciation",(1+'S&amp;S'!$E$61),1)-SUM(O.5!AP$246,O.5!AP$257)*(1+'S&amp;S'!$E$63)+AP$247*(1+'S&amp;S'!$E$65)</f>
        <v>0</v>
      </c>
      <c r="AQ302" s="66">
        <f>-SUM(O.5!AQ$244,O.5!AQ$255)*(1+'S&amp;S'!$E$61)+SUM(O.5!AQ$245,O.5!AQ$256)*IF(O.5!$C$38="Depreciation",(1+'S&amp;S'!$E$61),1)-SUM(O.5!AQ$246,O.5!AQ$257)*(1+'S&amp;S'!$E$63)+AQ$247*(1+'S&amp;S'!$E$65)</f>
        <v>0</v>
      </c>
      <c r="AR302" s="66">
        <f>-SUM(O.5!AR$244,O.5!AR$255)*(1+'S&amp;S'!$E$61)+SUM(O.5!AR$245,O.5!AR$256)*IF(O.5!$C$38="Depreciation",(1+'S&amp;S'!$E$61),1)-SUM(O.5!AR$246,O.5!AR$257)*(1+'S&amp;S'!$E$63)+AR$247*(1+'S&amp;S'!$E$65)</f>
        <v>0</v>
      </c>
      <c r="AS302" s="66">
        <f>-SUM(O.5!AS$244,O.5!AS$255)*(1+'S&amp;S'!$E$61)+SUM(O.5!AS$245,O.5!AS$256)*IF(O.5!$C$38="Depreciation",(1+'S&amp;S'!$E$61),1)-SUM(O.5!AS$246,O.5!AS$257)*(1+'S&amp;S'!$E$63)+AS$247*(1+'S&amp;S'!$E$65)</f>
        <v>0</v>
      </c>
      <c r="AT302" s="66">
        <f>-SUM(O.5!AT$244,O.5!AT$255)*(1+'S&amp;S'!$E$61)+SUM(O.5!AT$245,O.5!AT$256)*IF(O.5!$C$38="Depreciation",(1+'S&amp;S'!$E$61),1)-SUM(O.5!AT$246,O.5!AT$257)*(1+'S&amp;S'!$E$63)+AT$247*(1+'S&amp;S'!$E$65)</f>
        <v>0</v>
      </c>
      <c r="AU302" s="66">
        <f>-SUM(O.5!AU$244,O.5!AU$255)*(1+'S&amp;S'!$E$61)+SUM(O.5!AU$245,O.5!AU$256)*IF(O.5!$C$38="Depreciation",(1+'S&amp;S'!$E$61),1)-SUM(O.5!AU$246,O.5!AU$257)*(1+'S&amp;S'!$E$63)+AU$247*(1+'S&amp;S'!$E$65)</f>
        <v>0</v>
      </c>
      <c r="AV302" s="66">
        <f>-SUM(O.5!AV$244,O.5!AV$255)*(1+'S&amp;S'!$E$61)+SUM(O.5!AV$245,O.5!AV$256)*IF(O.5!$C$38="Depreciation",(1+'S&amp;S'!$E$61),1)-SUM(O.5!AV$246,O.5!AV$257)*(1+'S&amp;S'!$E$63)+AV$247*(1+'S&amp;S'!$E$65)</f>
        <v>0</v>
      </c>
      <c r="AW302" s="66">
        <f>-SUM(O.5!AW$244,O.5!AW$255)*(1+'S&amp;S'!$E$61)+SUM(O.5!AW$245,O.5!AW$256)*IF(O.5!$C$38="Depreciation",(1+'S&amp;S'!$E$61),1)-SUM(O.5!AW$246,O.5!AW$257)*(1+'S&amp;S'!$E$63)+AW$247*(1+'S&amp;S'!$E$65)</f>
        <v>0</v>
      </c>
      <c r="AX302" s="66">
        <f>-SUM(O.5!AX$244,O.5!AX$255)*(1+'S&amp;S'!$E$61)+SUM(O.5!AX$245,O.5!AX$256)*IF(O.5!$C$38="Depreciation",(1+'S&amp;S'!$E$61),1)-SUM(O.5!AX$246,O.5!AX$257)*(1+'S&amp;S'!$E$63)+AX$247*(1+'S&amp;S'!$E$65)</f>
        <v>0</v>
      </c>
      <c r="AY302" s="66">
        <f>-SUM(O.5!AY$244,O.5!AY$255)*(1+'S&amp;S'!$E$61)+SUM(O.5!AY$245,O.5!AY$256)*IF(O.5!$C$38="Depreciation",(1+'S&amp;S'!$E$61),1)-SUM(O.5!AY$246,O.5!AY$257)*(1+'S&amp;S'!$E$63)+AY$247*(1+'S&amp;S'!$E$65)</f>
        <v>0</v>
      </c>
      <c r="AZ302" s="66">
        <f>-SUM(O.5!AZ$244,O.5!AZ$255)*(1+'S&amp;S'!$E$61)+SUM(O.5!AZ$245,O.5!AZ$256)*IF(O.5!$C$38="Depreciation",(1+'S&amp;S'!$E$61),1)-SUM(O.5!AZ$246,O.5!AZ$257)*(1+'S&amp;S'!$E$63)+AZ$247*(1+'S&amp;S'!$E$65)</f>
        <v>0</v>
      </c>
      <c r="BA302" s="66">
        <f>-SUM(O.5!BA$244,O.5!BA$255)*(1+'S&amp;S'!$E$61)+SUM(O.5!BA$245,O.5!BA$256)*IF(O.5!$C$38="Depreciation",(1+'S&amp;S'!$E$61),1)-SUM(O.5!BA$246,O.5!BA$257)*(1+'S&amp;S'!$E$63)+BA$247*(1+'S&amp;S'!$E$65)</f>
        <v>0</v>
      </c>
      <c r="BB302" s="66">
        <f>-SUM(O.5!BB$244,O.5!BB$255)*(1+'S&amp;S'!$E$61)+SUM(O.5!BB$245,O.5!BB$256)*IF(O.5!$C$38="Depreciation",(1+'S&amp;S'!$E$61),1)-SUM(O.5!BB$246,O.5!BB$257)*(1+'S&amp;S'!$E$63)+BB$247*(1+'S&amp;S'!$E$65)</f>
        <v>0</v>
      </c>
      <c r="BC302" s="66">
        <f>-SUM(O.5!BC$244,O.5!BC$255)*(1+'S&amp;S'!$E$61)+SUM(O.5!BC$245,O.5!BC$256)*IF(O.5!$C$38="Depreciation",(1+'S&amp;S'!$E$61),1)-SUM(O.5!BC$246,O.5!BC$257)*(1+'S&amp;S'!$E$63)+BC$247*(1+'S&amp;S'!$E$65)</f>
        <v>0</v>
      </c>
      <c r="BD302" s="66">
        <f>-SUM(O.5!BD$244,O.5!BD$255)*(1+'S&amp;S'!$E$61)+SUM(O.5!BD$245,O.5!BD$256)*IF(O.5!$C$38="Depreciation",(1+'S&amp;S'!$E$61),1)-SUM(O.5!BD$246,O.5!BD$257)*(1+'S&amp;S'!$E$63)+BD$247*(1+'S&amp;S'!$E$65)</f>
        <v>0</v>
      </c>
      <c r="BE302" s="66">
        <f>-SUM(O.5!BE$244,O.5!BE$255)*(1+'S&amp;S'!$E$61)+SUM(O.5!BE$245,O.5!BE$256)*IF(O.5!$C$38="Depreciation",(1+'S&amp;S'!$E$61),1)-SUM(O.5!BE$246,O.5!BE$257)*(1+'S&amp;S'!$E$63)+BE$247*(1+'S&amp;S'!$E$65)</f>
        <v>0</v>
      </c>
      <c r="BF302" s="66">
        <f>-SUM(O.5!BF$244,O.5!BF$255)*(1+'S&amp;S'!$E$61)+SUM(O.5!BF$245,O.5!BF$256)*IF(O.5!$C$38="Depreciation",(1+'S&amp;S'!$E$61),1)-SUM(O.5!BF$246,O.5!BF$257)*(1+'S&amp;S'!$E$63)+BF$247*(1+'S&amp;S'!$E$65)</f>
        <v>0</v>
      </c>
      <c r="BG302" s="66">
        <f>-SUM(O.5!BG$244,O.5!BG$255)*(1+'S&amp;S'!$E$61)+SUM(O.5!BG$245,O.5!BG$256)*IF(O.5!$C$38="Depreciation",(1+'S&amp;S'!$E$61),1)-SUM(O.5!BG$246,O.5!BG$257)*(1+'S&amp;S'!$E$63)+BG$247*(1+'S&amp;S'!$E$65)</f>
        <v>0</v>
      </c>
      <c r="BH302" s="66">
        <f>-SUM(O.5!BH$244,O.5!BH$255)*(1+'S&amp;S'!$E$61)+SUM(O.5!BH$245,O.5!BH$256)*IF(O.5!$C$38="Depreciation",(1+'S&amp;S'!$E$61),1)-SUM(O.5!BH$246,O.5!BH$257)*(1+'S&amp;S'!$E$63)+BH$247*(1+'S&amp;S'!$E$65)</f>
        <v>0</v>
      </c>
      <c r="BI302" s="66">
        <f>-SUM(O.5!BI$244,O.5!BI$255)*(1+'S&amp;S'!$E$61)+SUM(O.5!BI$245,O.5!BI$256)*IF(O.5!$C$38="Depreciation",(1+'S&amp;S'!$E$61),1)-SUM(O.5!BI$246,O.5!BI$257)*(1+'S&amp;S'!$E$63)+BI$247*(1+'S&amp;S'!$E$65)</f>
        <v>0</v>
      </c>
      <c r="BJ302" s="66">
        <f>-SUM(O.5!BJ$244,O.5!BJ$255)*(1+'S&amp;S'!$E$61)+SUM(O.5!BJ$245,O.5!BJ$256)*IF(O.5!$C$38="Depreciation",(1+'S&amp;S'!$E$61),1)-SUM(O.5!BJ$246,O.5!BJ$257)*(1+'S&amp;S'!$E$63)+BJ$247*(1+'S&amp;S'!$E$65)</f>
        <v>0</v>
      </c>
      <c r="BK302" s="66">
        <f>-SUM(O.5!BK$244,O.5!BK$255)*(1+'S&amp;S'!$E$61)+SUM(O.5!BK$245,O.5!BK$256)*IF(O.5!$C$38="Depreciation",(1+'S&amp;S'!$E$61),1)-SUM(O.5!BK$246,O.5!BK$257)*(1+'S&amp;S'!$E$63)+BK$247*(1+'S&amp;S'!$E$65)</f>
        <v>0</v>
      </c>
      <c r="BL302" s="66">
        <f>-SUM(O.5!BL$244,O.5!BL$255)*(1+'S&amp;S'!$E$61)+SUM(O.5!BL$245,O.5!BL$256)*IF(O.5!$C$38="Depreciation",(1+'S&amp;S'!$E$61),1)-SUM(O.5!BL$246,O.5!BL$257)*(1+'S&amp;S'!$E$63)+BL$247*(1+'S&amp;S'!$E$65)</f>
        <v>0</v>
      </c>
      <c r="BM302" s="66">
        <f>-SUM(O.5!BM$244,O.5!BM$255)*(1+'S&amp;S'!$E$61)+SUM(O.5!BM$245,O.5!BM$256)*IF(O.5!$C$38="Depreciation",(1+'S&amp;S'!$E$61),1)-SUM(O.5!BM$246,O.5!BM$257)*(1+'S&amp;S'!$E$63)+BM$247*(1+'S&amp;S'!$E$65)</f>
        <v>0</v>
      </c>
      <c r="BN302" s="66">
        <f>-SUM(O.5!BN$244,O.5!BN$255)*(1+'S&amp;S'!$E$61)+SUM(O.5!BN$245,O.5!BN$256)*IF(O.5!$C$38="Depreciation",(1+'S&amp;S'!$E$61),1)-SUM(O.5!BN$246,O.5!BN$257)*(1+'S&amp;S'!$E$63)+BN$247*(1+'S&amp;S'!$E$65)</f>
        <v>0</v>
      </c>
      <c r="BO302" s="66">
        <f>-SUM(O.5!BO$244,O.5!BO$255)*(1+'S&amp;S'!$E$61)+SUM(O.5!BO$245,O.5!BO$256)*IF(O.5!$C$38="Depreciation",(1+'S&amp;S'!$E$61),1)-SUM(O.5!BO$246,O.5!BO$257)*(1+'S&amp;S'!$E$63)+BO$247*(1+'S&amp;S'!$E$65)</f>
        <v>0</v>
      </c>
      <c r="BP302" s="66">
        <f>-SUM(O.5!BP$244,O.5!BP$255)*(1+'S&amp;S'!$E$61)+SUM(O.5!BP$245,O.5!BP$256)*IF(O.5!$C$38="Depreciation",(1+'S&amp;S'!$E$61),1)-SUM(O.5!BP$246,O.5!BP$257)*(1+'S&amp;S'!$E$63)+BP$247*(1+'S&amp;S'!$E$65)</f>
        <v>0</v>
      </c>
      <c r="BQ302" s="66">
        <f>-SUM(O.5!BQ$244,O.5!BQ$255)*(1+'S&amp;S'!$E$61)+SUM(O.5!BQ$245,O.5!BQ$256)*IF(O.5!$C$38="Depreciation",(1+'S&amp;S'!$E$61),1)-SUM(O.5!BQ$246,O.5!BQ$257)*(1+'S&amp;S'!$E$63)+BQ$247*(1+'S&amp;S'!$E$65)</f>
        <v>0</v>
      </c>
      <c r="BR302" s="66">
        <f>-SUM(O.5!BR$244,O.5!BR$255)*(1+'S&amp;S'!$E$61)+SUM(O.5!BR$245,O.5!BR$256)*IF(O.5!$C$38="Depreciation",(1+'S&amp;S'!$E$61),1)-SUM(O.5!BR$246,O.5!BR$257)*(1+'S&amp;S'!$E$63)+BR$247*(1+'S&amp;S'!$E$65)</f>
        <v>0</v>
      </c>
      <c r="BS302" s="66">
        <f>-SUM(O.5!BS$244,O.5!BS$255)*(1+'S&amp;S'!$E$61)+SUM(O.5!BS$245,O.5!BS$256)*IF(O.5!$C$38="Depreciation",(1+'S&amp;S'!$E$61),1)-SUM(O.5!BS$246,O.5!BS$257)*(1+'S&amp;S'!$E$63)+BS$247*(1+'S&amp;S'!$E$65)</f>
        <v>0</v>
      </c>
      <c r="BT302" s="66">
        <f>-SUM(O.5!BT$244,O.5!BT$255)*(1+'S&amp;S'!$E$61)+SUM(O.5!BT$245,O.5!BT$256)*IF(O.5!$C$38="Depreciation",(1+'S&amp;S'!$E$61),1)-SUM(O.5!BT$246,O.5!BT$257)*(1+'S&amp;S'!$E$63)+BT$247*(1+'S&amp;S'!$E$65)</f>
        <v>0</v>
      </c>
      <c r="BU302" s="66">
        <f>-SUM(O.5!BU$244,O.5!BU$255)*(1+'S&amp;S'!$E$61)+SUM(O.5!BU$245,O.5!BU$256)*IF(O.5!$C$38="Depreciation",(1+'S&amp;S'!$E$61),1)-SUM(O.5!BU$246,O.5!BU$257)*(1+'S&amp;S'!$E$63)+BU$247*(1+'S&amp;S'!$E$65)</f>
        <v>0</v>
      </c>
      <c r="BV302" s="66">
        <f>-SUM(O.5!BV$244,O.5!BV$255)*(1+'S&amp;S'!$E$61)+SUM(O.5!BV$245,O.5!BV$256)*IF(O.5!$C$38="Depreciation",(1+'S&amp;S'!$E$61),1)-SUM(O.5!BV$246,O.5!BV$257)*(1+'S&amp;S'!$E$63)+BV$247*(1+'S&amp;S'!$E$65)</f>
        <v>0</v>
      </c>
      <c r="BW302" s="66">
        <f>-SUM(O.5!BW$244,O.5!BW$255)*(1+'S&amp;S'!$E$61)+SUM(O.5!BW$245,O.5!BW$256)*IF(O.5!$C$38="Depreciation",(1+'S&amp;S'!$E$61),1)-SUM(O.5!BW$246,O.5!BW$257)*(1+'S&amp;S'!$E$63)+BW$247*(1+'S&amp;S'!$E$65)</f>
        <v>0</v>
      </c>
      <c r="BX302" s="66">
        <f>-SUM(O.5!BX$244,O.5!BX$255)*(1+'S&amp;S'!$E$61)+SUM(O.5!BX$245,O.5!BX$256)*IF(O.5!$C$38="Depreciation",(1+'S&amp;S'!$E$61),1)-SUM(O.5!BX$246,O.5!BX$257)*(1+'S&amp;S'!$E$63)+BX$247*(1+'S&amp;S'!$E$65)</f>
        <v>0</v>
      </c>
      <c r="BY302" s="66">
        <f>-SUM(O.5!BY$244,O.5!BY$255)*(1+'S&amp;S'!$E$61)+SUM(O.5!BY$245,O.5!BY$256)*IF(O.5!$C$38="Depreciation",(1+'S&amp;S'!$E$61),1)-SUM(O.5!BY$246,O.5!BY$257)*(1+'S&amp;S'!$E$63)+BY$247*(1+'S&amp;S'!$E$65)</f>
        <v>0</v>
      </c>
      <c r="BZ302" s="66">
        <f>-SUM(O.5!BZ$244,O.5!BZ$255)*(1+'S&amp;S'!$E$61)+SUM(O.5!BZ$245,O.5!BZ$256)*IF(O.5!$C$38="Depreciation",(1+'S&amp;S'!$E$61),1)-SUM(O.5!BZ$246,O.5!BZ$257)*(1+'S&amp;S'!$E$63)+BZ$247*(1+'S&amp;S'!$E$65)</f>
        <v>0</v>
      </c>
      <c r="CA302" s="66">
        <f>-SUM(O.5!CA$244,O.5!CA$255)*(1+'S&amp;S'!$E$61)+SUM(O.5!CA$245,O.5!CA$256)*IF(O.5!$C$38="Depreciation",(1+'S&amp;S'!$E$61),1)-SUM(O.5!CA$246,O.5!CA$257)*(1+'S&amp;S'!$E$63)+CA$247*(1+'S&amp;S'!$E$65)</f>
        <v>0</v>
      </c>
      <c r="CB302" s="66">
        <f>-SUM(O.5!CB$244,O.5!CB$255)*(1+'S&amp;S'!$E$61)+SUM(O.5!CB$245,O.5!CB$256)*IF(O.5!$C$38="Depreciation",(1+'S&amp;S'!$E$61),1)-SUM(O.5!CB$246,O.5!CB$257)*(1+'S&amp;S'!$E$63)+CB$247*(1+'S&amp;S'!$E$65)</f>
        <v>0</v>
      </c>
      <c r="CC302" s="66">
        <f>-SUM(O.5!CC$244,O.5!CC$255)*(1+'S&amp;S'!$E$61)+SUM(O.5!CC$245,O.5!CC$256)*IF(O.5!$C$38="Depreciation",(1+'S&amp;S'!$E$61),1)-SUM(O.5!CC$246,O.5!CC$257)*(1+'S&amp;S'!$E$63)+CC$247*(1+'S&amp;S'!$E$65)</f>
        <v>0</v>
      </c>
      <c r="CD302" s="66">
        <f>-SUM(O.5!CD$244,O.5!CD$255)*(1+'S&amp;S'!$E$61)+SUM(O.5!CD$245,O.5!CD$256)*IF(O.5!$C$38="Depreciation",(1+'S&amp;S'!$E$61),1)-SUM(O.5!CD$246,O.5!CD$257)*(1+'S&amp;S'!$E$63)+CD$247*(1+'S&amp;S'!$E$65)</f>
        <v>0</v>
      </c>
      <c r="CE302" s="66">
        <f>-SUM(O.5!CE$244,O.5!CE$255)*(1+'S&amp;S'!$E$61)+SUM(O.5!CE$245,O.5!CE$256)*IF(O.5!$C$38="Depreciation",(1+'S&amp;S'!$E$61),1)-SUM(O.5!CE$246,O.5!CE$257)*(1+'S&amp;S'!$E$63)+CE$247*(1+'S&amp;S'!$E$65)</f>
        <v>0</v>
      </c>
      <c r="CF302" s="66">
        <f>-SUM(O.5!CF$244,O.5!CF$255)*(1+'S&amp;S'!$E$61)+SUM(O.5!CF$245,O.5!CF$256)*IF(O.5!$C$38="Depreciation",(1+'S&amp;S'!$E$61),1)-SUM(O.5!CF$246,O.5!CF$257)*(1+'S&amp;S'!$E$63)+CF$247*(1+'S&amp;S'!$E$65)</f>
        <v>0</v>
      </c>
      <c r="CG302" s="66">
        <f>-SUM(O.5!CG$244,O.5!CG$255)*(1+'S&amp;S'!$E$61)+SUM(O.5!CG$245,O.5!CG$256)*IF(O.5!$C$38="Depreciation",(1+'S&amp;S'!$E$61),1)-SUM(O.5!CG$246,O.5!CG$257)*(1+'S&amp;S'!$E$63)+CG$247*(1+'S&amp;S'!$E$65)</f>
        <v>0</v>
      </c>
      <c r="CH302" s="66">
        <f>-SUM(O.5!CH$244,O.5!CH$255)*(1+'S&amp;S'!$E$61)+SUM(O.5!CH$245,O.5!CH$256)*IF(O.5!$C$38="Depreciation",(1+'S&amp;S'!$E$61),1)-SUM(O.5!CH$246,O.5!CH$257)*(1+'S&amp;S'!$E$63)+CH$247*(1+'S&amp;S'!$E$65)</f>
        <v>0</v>
      </c>
      <c r="CI302" s="66">
        <f>-SUM(O.5!CI$244,O.5!CI$255)*(1+'S&amp;S'!$E$61)+SUM(O.5!CI$245,O.5!CI$256)*IF(O.5!$C$38="Depreciation",(1+'S&amp;S'!$E$61),1)-SUM(O.5!CI$246,O.5!CI$257)*(1+'S&amp;S'!$E$63)+CI$247*(1+'S&amp;S'!$E$65)</f>
        <v>0</v>
      </c>
      <c r="CJ302" s="66">
        <f>-SUM(O.5!CJ$244,O.5!CJ$255)*(1+'S&amp;S'!$E$61)+SUM(O.5!CJ$245,O.5!CJ$256)*IF(O.5!$C$38="Depreciation",(1+'S&amp;S'!$E$61),1)-SUM(O.5!CJ$246,O.5!CJ$257)*(1+'S&amp;S'!$E$63)+CJ$247*(1+'S&amp;S'!$E$65)</f>
        <v>0</v>
      </c>
      <c r="CK302" s="66">
        <f>-SUM(O.5!CK$244,O.5!CK$255)*(1+'S&amp;S'!$E$61)+SUM(O.5!CK$245,O.5!CK$256)*IF(O.5!$C$38="Depreciation",(1+'S&amp;S'!$E$61),1)-SUM(O.5!CK$246,O.5!CK$257)*(1+'S&amp;S'!$E$63)+CK$247*(1+'S&amp;S'!$E$65)</f>
        <v>0</v>
      </c>
      <c r="CL302" s="66">
        <f>-SUM(O.5!CL$244,O.5!CL$255)*(1+'S&amp;S'!$E$61)+SUM(O.5!CL$245,O.5!CL$256)*IF(O.5!$C$38="Depreciation",(1+'S&amp;S'!$E$61),1)-SUM(O.5!CL$246,O.5!CL$257)*(1+'S&amp;S'!$E$63)+CL$247*(1+'S&amp;S'!$E$65)</f>
        <v>0</v>
      </c>
      <c r="CM302" s="66">
        <f>-SUM(O.5!CM$244,O.5!CM$255)*(1+'S&amp;S'!$E$61)+SUM(O.5!CM$245,O.5!CM$256)*IF(O.5!$C$38="Depreciation",(1+'S&amp;S'!$E$61),1)-SUM(O.5!CM$246,O.5!CM$257)*(1+'S&amp;S'!$E$63)+CM$247*(1+'S&amp;S'!$E$65)</f>
        <v>0</v>
      </c>
      <c r="CN302" s="66">
        <f>-SUM(O.5!CN$244,O.5!CN$255)*(1+'S&amp;S'!$E$61)+SUM(O.5!CN$245,O.5!CN$256)*IF(O.5!$C$38="Depreciation",(1+'S&amp;S'!$E$61),1)-SUM(O.5!CN$246,O.5!CN$257)*(1+'S&amp;S'!$E$63)+CN$247*(1+'S&amp;S'!$E$65)</f>
        <v>0</v>
      </c>
      <c r="CO302" s="66">
        <f>-SUM(O.5!CO$244,O.5!CO$255)*(1+'S&amp;S'!$E$61)+SUM(O.5!CO$245,O.5!CO$256)*IF(O.5!$C$38="Depreciation",(1+'S&amp;S'!$E$61),1)-SUM(O.5!CO$246,O.5!CO$257)*(1+'S&amp;S'!$E$63)+CO$247*(1+'S&amp;S'!$E$65)</f>
        <v>0</v>
      </c>
      <c r="CP302" s="66">
        <f>-SUM(O.5!CP$244,O.5!CP$255)*(1+'S&amp;S'!$E$61)+SUM(O.5!CP$245,O.5!CP$256)*IF(O.5!$C$38="Depreciation",(1+'S&amp;S'!$E$61),1)-SUM(O.5!CP$246,O.5!CP$257)*(1+'S&amp;S'!$E$63)+CP$247*(1+'S&amp;S'!$E$65)</f>
        <v>0</v>
      </c>
      <c r="CQ302" s="66">
        <f>-SUM(O.5!CQ$244,O.5!CQ$255)*(1+'S&amp;S'!$E$61)+SUM(O.5!CQ$245,O.5!CQ$256)*IF(O.5!$C$38="Depreciation",(1+'S&amp;S'!$E$61),1)-SUM(O.5!CQ$246,O.5!CQ$257)*(1+'S&amp;S'!$E$63)+CQ$247*(1+'S&amp;S'!$E$65)</f>
        <v>0</v>
      </c>
      <c r="CR302" s="66">
        <f>-SUM(O.5!CR$244,O.5!CR$255)*(1+'S&amp;S'!$E$61)+SUM(O.5!CR$245,O.5!CR$256)*IF(O.5!$C$38="Depreciation",(1+'S&amp;S'!$E$61),1)-SUM(O.5!CR$246,O.5!CR$257)*(1+'S&amp;S'!$E$63)+CR$247*(1+'S&amp;S'!$E$65)</f>
        <v>0</v>
      </c>
      <c r="CS302" s="66">
        <f>-SUM(O.5!CS$244,O.5!CS$255)*(1+'S&amp;S'!$E$61)+SUM(O.5!CS$245,O.5!CS$256)*IF(O.5!$C$38="Depreciation",(1+'S&amp;S'!$E$61),1)-SUM(O.5!CS$246,O.5!CS$257)*(1+'S&amp;S'!$E$63)+CS$247*(1+'S&amp;S'!$E$65)</f>
        <v>0</v>
      </c>
    </row>
    <row r="303" spans="3:97" hidden="1" x14ac:dyDescent="0.35">
      <c r="C303" s="94" t="s">
        <v>161</v>
      </c>
      <c r="E303" s="505">
        <f>G303+NPV(G.Asm!$F$76,H303:INDEX(H303:CS303,RP))</f>
        <v>0</v>
      </c>
      <c r="F303" s="505">
        <f>SUMIF($G$4:$CS$4,"&lt;="&amp;RP,G303:CS303)</f>
        <v>0</v>
      </c>
      <c r="G303" s="66">
        <f>-SUM(O.5!G$244,O.5!G$255)*(1+'S&amp;S'!$G$61)+SUM(O.5!G$245,O.5!G$256)*IF(O.5!$C$38="Depreciation",(1+'S&amp;S'!$G$61),1)-SUM(O.5!G$246,O.5!G$257)*(1+'S&amp;S'!$G$63)+G$247*(1+'S&amp;S'!$G$65)</f>
        <v>0</v>
      </c>
      <c r="H303" s="66">
        <f>-SUM(O.5!H$244,O.5!H$255)*(1+'S&amp;S'!$G$61)+SUM(O.5!H$245,O.5!H$256)*IF(O.5!$C$38="Depreciation",(1+'S&amp;S'!$G$61),1)-SUM(O.5!H$246,O.5!H$257)*(1+'S&amp;S'!$G$63)+H$247*(1+'S&amp;S'!$G$65)</f>
        <v>0</v>
      </c>
      <c r="I303" s="66">
        <f>-SUM(O.5!I$244,O.5!I$255)*(1+'S&amp;S'!$G$61)+SUM(O.5!I$245,O.5!I$256)*IF(O.5!$C$38="Depreciation",(1+'S&amp;S'!$G$61),1)-SUM(O.5!I$246,O.5!I$257)*(1+'S&amp;S'!$G$63)+I$247*(1+'S&amp;S'!$G$65)</f>
        <v>0</v>
      </c>
      <c r="J303" s="66">
        <f>-SUM(O.5!J$244,O.5!J$255)*(1+'S&amp;S'!$G$61)+SUM(O.5!J$245,O.5!J$256)*IF(O.5!$C$38="Depreciation",(1+'S&amp;S'!$G$61),1)-SUM(O.5!J$246,O.5!J$257)*(1+'S&amp;S'!$G$63)+J$247*(1+'S&amp;S'!$G$65)</f>
        <v>0</v>
      </c>
      <c r="K303" s="66">
        <f>-SUM(O.5!K$244,O.5!K$255)*(1+'S&amp;S'!$G$61)+SUM(O.5!K$245,O.5!K$256)*IF(O.5!$C$38="Depreciation",(1+'S&amp;S'!$G$61),1)-SUM(O.5!K$246,O.5!K$257)*(1+'S&amp;S'!$G$63)+K$247*(1+'S&amp;S'!$G$65)</f>
        <v>0</v>
      </c>
      <c r="L303" s="66">
        <f>-SUM(O.5!L$244,O.5!L$255)*(1+'S&amp;S'!$G$61)+SUM(O.5!L$245,O.5!L$256)*IF(O.5!$C$38="Depreciation",(1+'S&amp;S'!$G$61),1)-SUM(O.5!L$246,O.5!L$257)*(1+'S&amp;S'!$G$63)+L$247*(1+'S&amp;S'!$G$65)</f>
        <v>0</v>
      </c>
      <c r="M303" s="66">
        <f>-SUM(O.5!M$244,O.5!M$255)*(1+'S&amp;S'!$G$61)+SUM(O.5!M$245,O.5!M$256)*IF(O.5!$C$38="Depreciation",(1+'S&amp;S'!$G$61),1)-SUM(O.5!M$246,O.5!M$257)*(1+'S&amp;S'!$G$63)+M$247*(1+'S&amp;S'!$G$65)</f>
        <v>0</v>
      </c>
      <c r="N303" s="66">
        <f>-SUM(O.5!N$244,O.5!N$255)*(1+'S&amp;S'!$G$61)+SUM(O.5!N$245,O.5!N$256)*IF(O.5!$C$38="Depreciation",(1+'S&amp;S'!$G$61),1)-SUM(O.5!N$246,O.5!N$257)*(1+'S&amp;S'!$G$63)+N$247*(1+'S&amp;S'!$G$65)</f>
        <v>0</v>
      </c>
      <c r="O303" s="66">
        <f>-SUM(O.5!O$244,O.5!O$255)*(1+'S&amp;S'!$G$61)+SUM(O.5!O$245,O.5!O$256)*IF(O.5!$C$38="Depreciation",(1+'S&amp;S'!$G$61),1)-SUM(O.5!O$246,O.5!O$257)*(1+'S&amp;S'!$G$63)+O$247*(1+'S&amp;S'!$G$65)</f>
        <v>0</v>
      </c>
      <c r="P303" s="66">
        <f>-SUM(O.5!P$244,O.5!P$255)*(1+'S&amp;S'!$G$61)+SUM(O.5!P$245,O.5!P$256)*IF(O.5!$C$38="Depreciation",(1+'S&amp;S'!$G$61),1)-SUM(O.5!P$246,O.5!P$257)*(1+'S&amp;S'!$G$63)+P$247*(1+'S&amp;S'!$G$65)</f>
        <v>0</v>
      </c>
      <c r="Q303" s="66">
        <f>-SUM(O.5!Q$244,O.5!Q$255)*(1+'S&amp;S'!$G$61)+SUM(O.5!Q$245,O.5!Q$256)*IF(O.5!$C$38="Depreciation",(1+'S&amp;S'!$G$61),1)-SUM(O.5!Q$246,O.5!Q$257)*(1+'S&amp;S'!$G$63)+Q$247*(1+'S&amp;S'!$G$65)</f>
        <v>0</v>
      </c>
      <c r="R303" s="66">
        <f>-SUM(O.5!R$244,O.5!R$255)*(1+'S&amp;S'!$G$61)+SUM(O.5!R$245,O.5!R$256)*IF(O.5!$C$38="Depreciation",(1+'S&amp;S'!$G$61),1)-SUM(O.5!R$246,O.5!R$257)*(1+'S&amp;S'!$G$63)+R$247*(1+'S&amp;S'!$G$65)</f>
        <v>0</v>
      </c>
      <c r="S303" s="66">
        <f>-SUM(O.5!S$244,O.5!S$255)*(1+'S&amp;S'!$G$61)+SUM(O.5!S$245,O.5!S$256)*IF(O.5!$C$38="Depreciation",(1+'S&amp;S'!$G$61),1)-SUM(O.5!S$246,O.5!S$257)*(1+'S&amp;S'!$G$63)+S$247*(1+'S&amp;S'!$G$65)</f>
        <v>0</v>
      </c>
      <c r="T303" s="66">
        <f>-SUM(O.5!T$244,O.5!T$255)*(1+'S&amp;S'!$G$61)+SUM(O.5!T$245,O.5!T$256)*IF(O.5!$C$38="Depreciation",(1+'S&amp;S'!$G$61),1)-SUM(O.5!T$246,O.5!T$257)*(1+'S&amp;S'!$G$63)+T$247*(1+'S&amp;S'!$G$65)</f>
        <v>0</v>
      </c>
      <c r="U303" s="66">
        <f>-SUM(O.5!U$244,O.5!U$255)*(1+'S&amp;S'!$G$61)+SUM(O.5!U$245,O.5!U$256)*IF(O.5!$C$38="Depreciation",(1+'S&amp;S'!$G$61),1)-SUM(O.5!U$246,O.5!U$257)*(1+'S&amp;S'!$G$63)+U$247*(1+'S&amp;S'!$G$65)</f>
        <v>0</v>
      </c>
      <c r="V303" s="66">
        <f>-SUM(O.5!V$244,O.5!V$255)*(1+'S&amp;S'!$G$61)+SUM(O.5!V$245,O.5!V$256)*IF(O.5!$C$38="Depreciation",(1+'S&amp;S'!$G$61),1)-SUM(O.5!V$246,O.5!V$257)*(1+'S&amp;S'!$G$63)+V$247*(1+'S&amp;S'!$G$65)</f>
        <v>0</v>
      </c>
      <c r="W303" s="66">
        <f>-SUM(O.5!W$244,O.5!W$255)*(1+'S&amp;S'!$G$61)+SUM(O.5!W$245,O.5!W$256)*IF(O.5!$C$38="Depreciation",(1+'S&amp;S'!$G$61),1)-SUM(O.5!W$246,O.5!W$257)*(1+'S&amp;S'!$G$63)+W$247*(1+'S&amp;S'!$G$65)</f>
        <v>0</v>
      </c>
      <c r="X303" s="66">
        <f>-SUM(O.5!X$244,O.5!X$255)*(1+'S&amp;S'!$G$61)+SUM(O.5!X$245,O.5!X$256)*IF(O.5!$C$38="Depreciation",(1+'S&amp;S'!$G$61),1)-SUM(O.5!X$246,O.5!X$257)*(1+'S&amp;S'!$G$63)+X$247*(1+'S&amp;S'!$G$65)</f>
        <v>0</v>
      </c>
      <c r="Y303" s="66">
        <f>-SUM(O.5!Y$244,O.5!Y$255)*(1+'S&amp;S'!$G$61)+SUM(O.5!Y$245,O.5!Y$256)*IF(O.5!$C$38="Depreciation",(1+'S&amp;S'!$G$61),1)-SUM(O.5!Y$246,O.5!Y$257)*(1+'S&amp;S'!$G$63)+Y$247*(1+'S&amp;S'!$G$65)</f>
        <v>0</v>
      </c>
      <c r="Z303" s="66">
        <f>-SUM(O.5!Z$244,O.5!Z$255)*(1+'S&amp;S'!$G$61)+SUM(O.5!Z$245,O.5!Z$256)*IF(O.5!$C$38="Depreciation",(1+'S&amp;S'!$G$61),1)-SUM(O.5!Z$246,O.5!Z$257)*(1+'S&amp;S'!$G$63)+Z$247*(1+'S&amp;S'!$G$65)</f>
        <v>0</v>
      </c>
      <c r="AA303" s="66">
        <f>-SUM(O.5!AA$244,O.5!AA$255)*(1+'S&amp;S'!$G$61)+SUM(O.5!AA$245,O.5!AA$256)*IF(O.5!$C$38="Depreciation",(1+'S&amp;S'!$G$61),1)-SUM(O.5!AA$246,O.5!AA$257)*(1+'S&amp;S'!$G$63)+AA$247*(1+'S&amp;S'!$G$65)</f>
        <v>0</v>
      </c>
      <c r="AB303" s="66">
        <f>-SUM(O.5!AB$244,O.5!AB$255)*(1+'S&amp;S'!$G$61)+SUM(O.5!AB$245,O.5!AB$256)*IF(O.5!$C$38="Depreciation",(1+'S&amp;S'!$G$61),1)-SUM(O.5!AB$246,O.5!AB$257)*(1+'S&amp;S'!$G$63)+AB$247*(1+'S&amp;S'!$G$65)</f>
        <v>0</v>
      </c>
      <c r="AC303" s="66">
        <f>-SUM(O.5!AC$244,O.5!AC$255)*(1+'S&amp;S'!$G$61)+SUM(O.5!AC$245,O.5!AC$256)*IF(O.5!$C$38="Depreciation",(1+'S&amp;S'!$G$61),1)-SUM(O.5!AC$246,O.5!AC$257)*(1+'S&amp;S'!$G$63)+AC$247*(1+'S&amp;S'!$G$65)</f>
        <v>0</v>
      </c>
      <c r="AD303" s="66">
        <f>-SUM(O.5!AD$244,O.5!AD$255)*(1+'S&amp;S'!$G$61)+SUM(O.5!AD$245,O.5!AD$256)*IF(O.5!$C$38="Depreciation",(1+'S&amp;S'!$G$61),1)-SUM(O.5!AD$246,O.5!AD$257)*(1+'S&amp;S'!$G$63)+AD$247*(1+'S&amp;S'!$G$65)</f>
        <v>0</v>
      </c>
      <c r="AE303" s="66">
        <f>-SUM(O.5!AE$244,O.5!AE$255)*(1+'S&amp;S'!$G$61)+SUM(O.5!AE$245,O.5!AE$256)*IF(O.5!$C$38="Depreciation",(1+'S&amp;S'!$G$61),1)-SUM(O.5!AE$246,O.5!AE$257)*(1+'S&amp;S'!$G$63)+AE$247*(1+'S&amp;S'!$G$65)</f>
        <v>0</v>
      </c>
      <c r="AF303" s="66">
        <f>-SUM(O.5!AF$244,O.5!AF$255)*(1+'S&amp;S'!$G$61)+SUM(O.5!AF$245,O.5!AF$256)*IF(O.5!$C$38="Depreciation",(1+'S&amp;S'!$G$61),1)-SUM(O.5!AF$246,O.5!AF$257)*(1+'S&amp;S'!$G$63)+AF$247*(1+'S&amp;S'!$G$65)</f>
        <v>0</v>
      </c>
      <c r="AG303" s="66">
        <f>-SUM(O.5!AG$244,O.5!AG$255)*(1+'S&amp;S'!$G$61)+SUM(O.5!AG$245,O.5!AG$256)*IF(O.5!$C$38="Depreciation",(1+'S&amp;S'!$G$61),1)-SUM(O.5!AG$246,O.5!AG$257)*(1+'S&amp;S'!$G$63)+AG$247*(1+'S&amp;S'!$G$65)</f>
        <v>0</v>
      </c>
      <c r="AH303" s="66">
        <f>-SUM(O.5!AH$244,O.5!AH$255)*(1+'S&amp;S'!$G$61)+SUM(O.5!AH$245,O.5!AH$256)*IF(O.5!$C$38="Depreciation",(1+'S&amp;S'!$G$61),1)-SUM(O.5!AH$246,O.5!AH$257)*(1+'S&amp;S'!$G$63)+AH$247*(1+'S&amp;S'!$G$65)</f>
        <v>0</v>
      </c>
      <c r="AI303" s="66">
        <f>-SUM(O.5!AI$244,O.5!AI$255)*(1+'S&amp;S'!$G$61)+SUM(O.5!AI$245,O.5!AI$256)*IF(O.5!$C$38="Depreciation",(1+'S&amp;S'!$G$61),1)-SUM(O.5!AI$246,O.5!AI$257)*(1+'S&amp;S'!$G$63)+AI$247*(1+'S&amp;S'!$G$65)</f>
        <v>0</v>
      </c>
      <c r="AJ303" s="66">
        <f>-SUM(O.5!AJ$244,O.5!AJ$255)*(1+'S&amp;S'!$G$61)+SUM(O.5!AJ$245,O.5!AJ$256)*IF(O.5!$C$38="Depreciation",(1+'S&amp;S'!$G$61),1)-SUM(O.5!AJ$246,O.5!AJ$257)*(1+'S&amp;S'!$G$63)+AJ$247*(1+'S&amp;S'!$G$65)</f>
        <v>0</v>
      </c>
      <c r="AK303" s="66">
        <f>-SUM(O.5!AK$244,O.5!AK$255)*(1+'S&amp;S'!$G$61)+SUM(O.5!AK$245,O.5!AK$256)*IF(O.5!$C$38="Depreciation",(1+'S&amp;S'!$G$61),1)-SUM(O.5!AK$246,O.5!AK$257)*(1+'S&amp;S'!$G$63)+AK$247*(1+'S&amp;S'!$G$65)</f>
        <v>0</v>
      </c>
      <c r="AL303" s="66">
        <f>-SUM(O.5!AL$244,O.5!AL$255)*(1+'S&amp;S'!$G$61)+SUM(O.5!AL$245,O.5!AL$256)*IF(O.5!$C$38="Depreciation",(1+'S&amp;S'!$G$61),1)-SUM(O.5!AL$246,O.5!AL$257)*(1+'S&amp;S'!$G$63)+AL$247*(1+'S&amp;S'!$G$65)</f>
        <v>0</v>
      </c>
      <c r="AM303" s="66">
        <f>-SUM(O.5!AM$244,O.5!AM$255)*(1+'S&amp;S'!$G$61)+SUM(O.5!AM$245,O.5!AM$256)*IF(O.5!$C$38="Depreciation",(1+'S&amp;S'!$G$61),1)-SUM(O.5!AM$246,O.5!AM$257)*(1+'S&amp;S'!$G$63)+AM$247*(1+'S&amp;S'!$G$65)</f>
        <v>0</v>
      </c>
      <c r="AN303" s="66">
        <f>-SUM(O.5!AN$244,O.5!AN$255)*(1+'S&amp;S'!$G$61)+SUM(O.5!AN$245,O.5!AN$256)*IF(O.5!$C$38="Depreciation",(1+'S&amp;S'!$G$61),1)-SUM(O.5!AN$246,O.5!AN$257)*(1+'S&amp;S'!$G$63)+AN$247*(1+'S&amp;S'!$G$65)</f>
        <v>0</v>
      </c>
      <c r="AO303" s="66">
        <f>-SUM(O.5!AO$244,O.5!AO$255)*(1+'S&amp;S'!$G$61)+SUM(O.5!AO$245,O.5!AO$256)*IF(O.5!$C$38="Depreciation",(1+'S&amp;S'!$G$61),1)-SUM(O.5!AO$246,O.5!AO$257)*(1+'S&amp;S'!$G$63)+AO$247*(1+'S&amp;S'!$G$65)</f>
        <v>0</v>
      </c>
      <c r="AP303" s="66">
        <f>-SUM(O.5!AP$244,O.5!AP$255)*(1+'S&amp;S'!$G$61)+SUM(O.5!AP$245,O.5!AP$256)*IF(O.5!$C$38="Depreciation",(1+'S&amp;S'!$G$61),1)-SUM(O.5!AP$246,O.5!AP$257)*(1+'S&amp;S'!$G$63)+AP$247*(1+'S&amp;S'!$G$65)</f>
        <v>0</v>
      </c>
      <c r="AQ303" s="66">
        <f>-SUM(O.5!AQ$244,O.5!AQ$255)*(1+'S&amp;S'!$G$61)+SUM(O.5!AQ$245,O.5!AQ$256)*IF(O.5!$C$38="Depreciation",(1+'S&amp;S'!$G$61),1)-SUM(O.5!AQ$246,O.5!AQ$257)*(1+'S&amp;S'!$G$63)+AQ$247*(1+'S&amp;S'!$G$65)</f>
        <v>0</v>
      </c>
      <c r="AR303" s="66">
        <f>-SUM(O.5!AR$244,O.5!AR$255)*(1+'S&amp;S'!$G$61)+SUM(O.5!AR$245,O.5!AR$256)*IF(O.5!$C$38="Depreciation",(1+'S&amp;S'!$G$61),1)-SUM(O.5!AR$246,O.5!AR$257)*(1+'S&amp;S'!$G$63)+AR$247*(1+'S&amp;S'!$G$65)</f>
        <v>0</v>
      </c>
      <c r="AS303" s="66">
        <f>-SUM(O.5!AS$244,O.5!AS$255)*(1+'S&amp;S'!$G$61)+SUM(O.5!AS$245,O.5!AS$256)*IF(O.5!$C$38="Depreciation",(1+'S&amp;S'!$G$61),1)-SUM(O.5!AS$246,O.5!AS$257)*(1+'S&amp;S'!$G$63)+AS$247*(1+'S&amp;S'!$G$65)</f>
        <v>0</v>
      </c>
      <c r="AT303" s="66">
        <f>-SUM(O.5!AT$244,O.5!AT$255)*(1+'S&amp;S'!$G$61)+SUM(O.5!AT$245,O.5!AT$256)*IF(O.5!$C$38="Depreciation",(1+'S&amp;S'!$G$61),1)-SUM(O.5!AT$246,O.5!AT$257)*(1+'S&amp;S'!$G$63)+AT$247*(1+'S&amp;S'!$G$65)</f>
        <v>0</v>
      </c>
      <c r="AU303" s="66">
        <f>-SUM(O.5!AU$244,O.5!AU$255)*(1+'S&amp;S'!$G$61)+SUM(O.5!AU$245,O.5!AU$256)*IF(O.5!$C$38="Depreciation",(1+'S&amp;S'!$G$61),1)-SUM(O.5!AU$246,O.5!AU$257)*(1+'S&amp;S'!$G$63)+AU$247*(1+'S&amp;S'!$G$65)</f>
        <v>0</v>
      </c>
      <c r="AV303" s="66">
        <f>-SUM(O.5!AV$244,O.5!AV$255)*(1+'S&amp;S'!$G$61)+SUM(O.5!AV$245,O.5!AV$256)*IF(O.5!$C$38="Depreciation",(1+'S&amp;S'!$G$61),1)-SUM(O.5!AV$246,O.5!AV$257)*(1+'S&amp;S'!$G$63)+AV$247*(1+'S&amp;S'!$G$65)</f>
        <v>0</v>
      </c>
      <c r="AW303" s="66">
        <f>-SUM(O.5!AW$244,O.5!AW$255)*(1+'S&amp;S'!$G$61)+SUM(O.5!AW$245,O.5!AW$256)*IF(O.5!$C$38="Depreciation",(1+'S&amp;S'!$G$61),1)-SUM(O.5!AW$246,O.5!AW$257)*(1+'S&amp;S'!$G$63)+AW$247*(1+'S&amp;S'!$G$65)</f>
        <v>0</v>
      </c>
      <c r="AX303" s="66">
        <f>-SUM(O.5!AX$244,O.5!AX$255)*(1+'S&amp;S'!$G$61)+SUM(O.5!AX$245,O.5!AX$256)*IF(O.5!$C$38="Depreciation",(1+'S&amp;S'!$G$61),1)-SUM(O.5!AX$246,O.5!AX$257)*(1+'S&amp;S'!$G$63)+AX$247*(1+'S&amp;S'!$G$65)</f>
        <v>0</v>
      </c>
      <c r="AY303" s="66">
        <f>-SUM(O.5!AY$244,O.5!AY$255)*(1+'S&amp;S'!$G$61)+SUM(O.5!AY$245,O.5!AY$256)*IF(O.5!$C$38="Depreciation",(1+'S&amp;S'!$G$61),1)-SUM(O.5!AY$246,O.5!AY$257)*(1+'S&amp;S'!$G$63)+AY$247*(1+'S&amp;S'!$G$65)</f>
        <v>0</v>
      </c>
      <c r="AZ303" s="66">
        <f>-SUM(O.5!AZ$244,O.5!AZ$255)*(1+'S&amp;S'!$G$61)+SUM(O.5!AZ$245,O.5!AZ$256)*IF(O.5!$C$38="Depreciation",(1+'S&amp;S'!$G$61),1)-SUM(O.5!AZ$246,O.5!AZ$257)*(1+'S&amp;S'!$G$63)+AZ$247*(1+'S&amp;S'!$G$65)</f>
        <v>0</v>
      </c>
      <c r="BA303" s="66">
        <f>-SUM(O.5!BA$244,O.5!BA$255)*(1+'S&amp;S'!$G$61)+SUM(O.5!BA$245,O.5!BA$256)*IF(O.5!$C$38="Depreciation",(1+'S&amp;S'!$G$61),1)-SUM(O.5!BA$246,O.5!BA$257)*(1+'S&amp;S'!$G$63)+BA$247*(1+'S&amp;S'!$G$65)</f>
        <v>0</v>
      </c>
      <c r="BB303" s="66">
        <f>-SUM(O.5!BB$244,O.5!BB$255)*(1+'S&amp;S'!$G$61)+SUM(O.5!BB$245,O.5!BB$256)*IF(O.5!$C$38="Depreciation",(1+'S&amp;S'!$G$61),1)-SUM(O.5!BB$246,O.5!BB$257)*(1+'S&amp;S'!$G$63)+BB$247*(1+'S&amp;S'!$G$65)</f>
        <v>0</v>
      </c>
      <c r="BC303" s="66">
        <f>-SUM(O.5!BC$244,O.5!BC$255)*(1+'S&amp;S'!$G$61)+SUM(O.5!BC$245,O.5!BC$256)*IF(O.5!$C$38="Depreciation",(1+'S&amp;S'!$G$61),1)-SUM(O.5!BC$246,O.5!BC$257)*(1+'S&amp;S'!$G$63)+BC$247*(1+'S&amp;S'!$G$65)</f>
        <v>0</v>
      </c>
      <c r="BD303" s="66">
        <f>-SUM(O.5!BD$244,O.5!BD$255)*(1+'S&amp;S'!$G$61)+SUM(O.5!BD$245,O.5!BD$256)*IF(O.5!$C$38="Depreciation",(1+'S&amp;S'!$G$61),1)-SUM(O.5!BD$246,O.5!BD$257)*(1+'S&amp;S'!$G$63)+BD$247*(1+'S&amp;S'!$G$65)</f>
        <v>0</v>
      </c>
      <c r="BE303" s="66">
        <f>-SUM(O.5!BE$244,O.5!BE$255)*(1+'S&amp;S'!$G$61)+SUM(O.5!BE$245,O.5!BE$256)*IF(O.5!$C$38="Depreciation",(1+'S&amp;S'!$G$61),1)-SUM(O.5!BE$246,O.5!BE$257)*(1+'S&amp;S'!$G$63)+BE$247*(1+'S&amp;S'!$G$65)</f>
        <v>0</v>
      </c>
      <c r="BF303" s="66">
        <f>-SUM(O.5!BF$244,O.5!BF$255)*(1+'S&amp;S'!$G$61)+SUM(O.5!BF$245,O.5!BF$256)*IF(O.5!$C$38="Depreciation",(1+'S&amp;S'!$G$61),1)-SUM(O.5!BF$246,O.5!BF$257)*(1+'S&amp;S'!$G$63)+BF$247*(1+'S&amp;S'!$G$65)</f>
        <v>0</v>
      </c>
      <c r="BG303" s="66">
        <f>-SUM(O.5!BG$244,O.5!BG$255)*(1+'S&amp;S'!$G$61)+SUM(O.5!BG$245,O.5!BG$256)*IF(O.5!$C$38="Depreciation",(1+'S&amp;S'!$G$61),1)-SUM(O.5!BG$246,O.5!BG$257)*(1+'S&amp;S'!$G$63)+BG$247*(1+'S&amp;S'!$G$65)</f>
        <v>0</v>
      </c>
      <c r="BH303" s="66">
        <f>-SUM(O.5!BH$244,O.5!BH$255)*(1+'S&amp;S'!$G$61)+SUM(O.5!BH$245,O.5!BH$256)*IF(O.5!$C$38="Depreciation",(1+'S&amp;S'!$G$61),1)-SUM(O.5!BH$246,O.5!BH$257)*(1+'S&amp;S'!$G$63)+BH$247*(1+'S&amp;S'!$G$65)</f>
        <v>0</v>
      </c>
      <c r="BI303" s="66">
        <f>-SUM(O.5!BI$244,O.5!BI$255)*(1+'S&amp;S'!$G$61)+SUM(O.5!BI$245,O.5!BI$256)*IF(O.5!$C$38="Depreciation",(1+'S&amp;S'!$G$61),1)-SUM(O.5!BI$246,O.5!BI$257)*(1+'S&amp;S'!$G$63)+BI$247*(1+'S&amp;S'!$G$65)</f>
        <v>0</v>
      </c>
      <c r="BJ303" s="66">
        <f>-SUM(O.5!BJ$244,O.5!BJ$255)*(1+'S&amp;S'!$G$61)+SUM(O.5!BJ$245,O.5!BJ$256)*IF(O.5!$C$38="Depreciation",(1+'S&amp;S'!$G$61),1)-SUM(O.5!BJ$246,O.5!BJ$257)*(1+'S&amp;S'!$G$63)+BJ$247*(1+'S&amp;S'!$G$65)</f>
        <v>0</v>
      </c>
      <c r="BK303" s="66">
        <f>-SUM(O.5!BK$244,O.5!BK$255)*(1+'S&amp;S'!$G$61)+SUM(O.5!BK$245,O.5!BK$256)*IF(O.5!$C$38="Depreciation",(1+'S&amp;S'!$G$61),1)-SUM(O.5!BK$246,O.5!BK$257)*(1+'S&amp;S'!$G$63)+BK$247*(1+'S&amp;S'!$G$65)</f>
        <v>0</v>
      </c>
      <c r="BL303" s="66">
        <f>-SUM(O.5!BL$244,O.5!BL$255)*(1+'S&amp;S'!$G$61)+SUM(O.5!BL$245,O.5!BL$256)*IF(O.5!$C$38="Depreciation",(1+'S&amp;S'!$G$61),1)-SUM(O.5!BL$246,O.5!BL$257)*(1+'S&amp;S'!$G$63)+BL$247*(1+'S&amp;S'!$G$65)</f>
        <v>0</v>
      </c>
      <c r="BM303" s="66">
        <f>-SUM(O.5!BM$244,O.5!BM$255)*(1+'S&amp;S'!$G$61)+SUM(O.5!BM$245,O.5!BM$256)*IF(O.5!$C$38="Depreciation",(1+'S&amp;S'!$G$61),1)-SUM(O.5!BM$246,O.5!BM$257)*(1+'S&amp;S'!$G$63)+BM$247*(1+'S&amp;S'!$G$65)</f>
        <v>0</v>
      </c>
      <c r="BN303" s="66">
        <f>-SUM(O.5!BN$244,O.5!BN$255)*(1+'S&amp;S'!$G$61)+SUM(O.5!BN$245,O.5!BN$256)*IF(O.5!$C$38="Depreciation",(1+'S&amp;S'!$G$61),1)-SUM(O.5!BN$246,O.5!BN$257)*(1+'S&amp;S'!$G$63)+BN$247*(1+'S&amp;S'!$G$65)</f>
        <v>0</v>
      </c>
      <c r="BO303" s="66">
        <f>-SUM(O.5!BO$244,O.5!BO$255)*(1+'S&amp;S'!$G$61)+SUM(O.5!BO$245,O.5!BO$256)*IF(O.5!$C$38="Depreciation",(1+'S&amp;S'!$G$61),1)-SUM(O.5!BO$246,O.5!BO$257)*(1+'S&amp;S'!$G$63)+BO$247*(1+'S&amp;S'!$G$65)</f>
        <v>0</v>
      </c>
      <c r="BP303" s="66">
        <f>-SUM(O.5!BP$244,O.5!BP$255)*(1+'S&amp;S'!$G$61)+SUM(O.5!BP$245,O.5!BP$256)*IF(O.5!$C$38="Depreciation",(1+'S&amp;S'!$G$61),1)-SUM(O.5!BP$246,O.5!BP$257)*(1+'S&amp;S'!$G$63)+BP$247*(1+'S&amp;S'!$G$65)</f>
        <v>0</v>
      </c>
      <c r="BQ303" s="66">
        <f>-SUM(O.5!BQ$244,O.5!BQ$255)*(1+'S&amp;S'!$G$61)+SUM(O.5!BQ$245,O.5!BQ$256)*IF(O.5!$C$38="Depreciation",(1+'S&amp;S'!$G$61),1)-SUM(O.5!BQ$246,O.5!BQ$257)*(1+'S&amp;S'!$G$63)+BQ$247*(1+'S&amp;S'!$G$65)</f>
        <v>0</v>
      </c>
      <c r="BR303" s="66">
        <f>-SUM(O.5!BR$244,O.5!BR$255)*(1+'S&amp;S'!$G$61)+SUM(O.5!BR$245,O.5!BR$256)*IF(O.5!$C$38="Depreciation",(1+'S&amp;S'!$G$61),1)-SUM(O.5!BR$246,O.5!BR$257)*(1+'S&amp;S'!$G$63)+BR$247*(1+'S&amp;S'!$G$65)</f>
        <v>0</v>
      </c>
      <c r="BS303" s="66">
        <f>-SUM(O.5!BS$244,O.5!BS$255)*(1+'S&amp;S'!$G$61)+SUM(O.5!BS$245,O.5!BS$256)*IF(O.5!$C$38="Depreciation",(1+'S&amp;S'!$G$61),1)-SUM(O.5!BS$246,O.5!BS$257)*(1+'S&amp;S'!$G$63)+BS$247*(1+'S&amp;S'!$G$65)</f>
        <v>0</v>
      </c>
      <c r="BT303" s="66">
        <f>-SUM(O.5!BT$244,O.5!BT$255)*(1+'S&amp;S'!$G$61)+SUM(O.5!BT$245,O.5!BT$256)*IF(O.5!$C$38="Depreciation",(1+'S&amp;S'!$G$61),1)-SUM(O.5!BT$246,O.5!BT$257)*(1+'S&amp;S'!$G$63)+BT$247*(1+'S&amp;S'!$G$65)</f>
        <v>0</v>
      </c>
      <c r="BU303" s="66">
        <f>-SUM(O.5!BU$244,O.5!BU$255)*(1+'S&amp;S'!$G$61)+SUM(O.5!BU$245,O.5!BU$256)*IF(O.5!$C$38="Depreciation",(1+'S&amp;S'!$G$61),1)-SUM(O.5!BU$246,O.5!BU$257)*(1+'S&amp;S'!$G$63)+BU$247*(1+'S&amp;S'!$G$65)</f>
        <v>0</v>
      </c>
      <c r="BV303" s="66">
        <f>-SUM(O.5!BV$244,O.5!BV$255)*(1+'S&amp;S'!$G$61)+SUM(O.5!BV$245,O.5!BV$256)*IF(O.5!$C$38="Depreciation",(1+'S&amp;S'!$G$61),1)-SUM(O.5!BV$246,O.5!BV$257)*(1+'S&amp;S'!$G$63)+BV$247*(1+'S&amp;S'!$G$65)</f>
        <v>0</v>
      </c>
      <c r="BW303" s="66">
        <f>-SUM(O.5!BW$244,O.5!BW$255)*(1+'S&amp;S'!$G$61)+SUM(O.5!BW$245,O.5!BW$256)*IF(O.5!$C$38="Depreciation",(1+'S&amp;S'!$G$61),1)-SUM(O.5!BW$246,O.5!BW$257)*(1+'S&amp;S'!$G$63)+BW$247*(1+'S&amp;S'!$G$65)</f>
        <v>0</v>
      </c>
      <c r="BX303" s="66">
        <f>-SUM(O.5!BX$244,O.5!BX$255)*(1+'S&amp;S'!$G$61)+SUM(O.5!BX$245,O.5!BX$256)*IF(O.5!$C$38="Depreciation",(1+'S&amp;S'!$G$61),1)-SUM(O.5!BX$246,O.5!BX$257)*(1+'S&amp;S'!$G$63)+BX$247*(1+'S&amp;S'!$G$65)</f>
        <v>0</v>
      </c>
      <c r="BY303" s="66">
        <f>-SUM(O.5!BY$244,O.5!BY$255)*(1+'S&amp;S'!$G$61)+SUM(O.5!BY$245,O.5!BY$256)*IF(O.5!$C$38="Depreciation",(1+'S&amp;S'!$G$61),1)-SUM(O.5!BY$246,O.5!BY$257)*(1+'S&amp;S'!$G$63)+BY$247*(1+'S&amp;S'!$G$65)</f>
        <v>0</v>
      </c>
      <c r="BZ303" s="66">
        <f>-SUM(O.5!BZ$244,O.5!BZ$255)*(1+'S&amp;S'!$G$61)+SUM(O.5!BZ$245,O.5!BZ$256)*IF(O.5!$C$38="Depreciation",(1+'S&amp;S'!$G$61),1)-SUM(O.5!BZ$246,O.5!BZ$257)*(1+'S&amp;S'!$G$63)+BZ$247*(1+'S&amp;S'!$G$65)</f>
        <v>0</v>
      </c>
      <c r="CA303" s="66">
        <f>-SUM(O.5!CA$244,O.5!CA$255)*(1+'S&amp;S'!$G$61)+SUM(O.5!CA$245,O.5!CA$256)*IF(O.5!$C$38="Depreciation",(1+'S&amp;S'!$G$61),1)-SUM(O.5!CA$246,O.5!CA$257)*(1+'S&amp;S'!$G$63)+CA$247*(1+'S&amp;S'!$G$65)</f>
        <v>0</v>
      </c>
      <c r="CB303" s="66">
        <f>-SUM(O.5!CB$244,O.5!CB$255)*(1+'S&amp;S'!$G$61)+SUM(O.5!CB$245,O.5!CB$256)*IF(O.5!$C$38="Depreciation",(1+'S&amp;S'!$G$61),1)-SUM(O.5!CB$246,O.5!CB$257)*(1+'S&amp;S'!$G$63)+CB$247*(1+'S&amp;S'!$G$65)</f>
        <v>0</v>
      </c>
      <c r="CC303" s="66">
        <f>-SUM(O.5!CC$244,O.5!CC$255)*(1+'S&amp;S'!$G$61)+SUM(O.5!CC$245,O.5!CC$256)*IF(O.5!$C$38="Depreciation",(1+'S&amp;S'!$G$61),1)-SUM(O.5!CC$246,O.5!CC$257)*(1+'S&amp;S'!$G$63)+CC$247*(1+'S&amp;S'!$G$65)</f>
        <v>0</v>
      </c>
      <c r="CD303" s="66">
        <f>-SUM(O.5!CD$244,O.5!CD$255)*(1+'S&amp;S'!$G$61)+SUM(O.5!CD$245,O.5!CD$256)*IF(O.5!$C$38="Depreciation",(1+'S&amp;S'!$G$61),1)-SUM(O.5!CD$246,O.5!CD$257)*(1+'S&amp;S'!$G$63)+CD$247*(1+'S&amp;S'!$G$65)</f>
        <v>0</v>
      </c>
      <c r="CE303" s="66">
        <f>-SUM(O.5!CE$244,O.5!CE$255)*(1+'S&amp;S'!$G$61)+SUM(O.5!CE$245,O.5!CE$256)*IF(O.5!$C$38="Depreciation",(1+'S&amp;S'!$G$61),1)-SUM(O.5!CE$246,O.5!CE$257)*(1+'S&amp;S'!$G$63)+CE$247*(1+'S&amp;S'!$G$65)</f>
        <v>0</v>
      </c>
      <c r="CF303" s="66">
        <f>-SUM(O.5!CF$244,O.5!CF$255)*(1+'S&amp;S'!$G$61)+SUM(O.5!CF$245,O.5!CF$256)*IF(O.5!$C$38="Depreciation",(1+'S&amp;S'!$G$61),1)-SUM(O.5!CF$246,O.5!CF$257)*(1+'S&amp;S'!$G$63)+CF$247*(1+'S&amp;S'!$G$65)</f>
        <v>0</v>
      </c>
      <c r="CG303" s="66">
        <f>-SUM(O.5!CG$244,O.5!CG$255)*(1+'S&amp;S'!$G$61)+SUM(O.5!CG$245,O.5!CG$256)*IF(O.5!$C$38="Depreciation",(1+'S&amp;S'!$G$61),1)-SUM(O.5!CG$246,O.5!CG$257)*(1+'S&amp;S'!$G$63)+CG$247*(1+'S&amp;S'!$G$65)</f>
        <v>0</v>
      </c>
      <c r="CH303" s="66">
        <f>-SUM(O.5!CH$244,O.5!CH$255)*(1+'S&amp;S'!$G$61)+SUM(O.5!CH$245,O.5!CH$256)*IF(O.5!$C$38="Depreciation",(1+'S&amp;S'!$G$61),1)-SUM(O.5!CH$246,O.5!CH$257)*(1+'S&amp;S'!$G$63)+CH$247*(1+'S&amp;S'!$G$65)</f>
        <v>0</v>
      </c>
      <c r="CI303" s="66">
        <f>-SUM(O.5!CI$244,O.5!CI$255)*(1+'S&amp;S'!$G$61)+SUM(O.5!CI$245,O.5!CI$256)*IF(O.5!$C$38="Depreciation",(1+'S&amp;S'!$G$61),1)-SUM(O.5!CI$246,O.5!CI$257)*(1+'S&amp;S'!$G$63)+CI$247*(1+'S&amp;S'!$G$65)</f>
        <v>0</v>
      </c>
      <c r="CJ303" s="66">
        <f>-SUM(O.5!CJ$244,O.5!CJ$255)*(1+'S&amp;S'!$G$61)+SUM(O.5!CJ$245,O.5!CJ$256)*IF(O.5!$C$38="Depreciation",(1+'S&amp;S'!$G$61),1)-SUM(O.5!CJ$246,O.5!CJ$257)*(1+'S&amp;S'!$G$63)+CJ$247*(1+'S&amp;S'!$G$65)</f>
        <v>0</v>
      </c>
      <c r="CK303" s="66">
        <f>-SUM(O.5!CK$244,O.5!CK$255)*(1+'S&amp;S'!$G$61)+SUM(O.5!CK$245,O.5!CK$256)*IF(O.5!$C$38="Depreciation",(1+'S&amp;S'!$G$61),1)-SUM(O.5!CK$246,O.5!CK$257)*(1+'S&amp;S'!$G$63)+CK$247*(1+'S&amp;S'!$G$65)</f>
        <v>0</v>
      </c>
      <c r="CL303" s="66">
        <f>-SUM(O.5!CL$244,O.5!CL$255)*(1+'S&amp;S'!$G$61)+SUM(O.5!CL$245,O.5!CL$256)*IF(O.5!$C$38="Depreciation",(1+'S&amp;S'!$G$61),1)-SUM(O.5!CL$246,O.5!CL$257)*(1+'S&amp;S'!$G$63)+CL$247*(1+'S&amp;S'!$G$65)</f>
        <v>0</v>
      </c>
      <c r="CM303" s="66">
        <f>-SUM(O.5!CM$244,O.5!CM$255)*(1+'S&amp;S'!$G$61)+SUM(O.5!CM$245,O.5!CM$256)*IF(O.5!$C$38="Depreciation",(1+'S&amp;S'!$G$61),1)-SUM(O.5!CM$246,O.5!CM$257)*(1+'S&amp;S'!$G$63)+CM$247*(1+'S&amp;S'!$G$65)</f>
        <v>0</v>
      </c>
      <c r="CN303" s="66">
        <f>-SUM(O.5!CN$244,O.5!CN$255)*(1+'S&amp;S'!$G$61)+SUM(O.5!CN$245,O.5!CN$256)*IF(O.5!$C$38="Depreciation",(1+'S&amp;S'!$G$61),1)-SUM(O.5!CN$246,O.5!CN$257)*(1+'S&amp;S'!$G$63)+CN$247*(1+'S&amp;S'!$G$65)</f>
        <v>0</v>
      </c>
      <c r="CO303" s="66">
        <f>-SUM(O.5!CO$244,O.5!CO$255)*(1+'S&amp;S'!$G$61)+SUM(O.5!CO$245,O.5!CO$256)*IF(O.5!$C$38="Depreciation",(1+'S&amp;S'!$G$61),1)-SUM(O.5!CO$246,O.5!CO$257)*(1+'S&amp;S'!$G$63)+CO$247*(1+'S&amp;S'!$G$65)</f>
        <v>0</v>
      </c>
      <c r="CP303" s="66">
        <f>-SUM(O.5!CP$244,O.5!CP$255)*(1+'S&amp;S'!$G$61)+SUM(O.5!CP$245,O.5!CP$256)*IF(O.5!$C$38="Depreciation",(1+'S&amp;S'!$G$61),1)-SUM(O.5!CP$246,O.5!CP$257)*(1+'S&amp;S'!$G$63)+CP$247*(1+'S&amp;S'!$G$65)</f>
        <v>0</v>
      </c>
      <c r="CQ303" s="66">
        <f>-SUM(O.5!CQ$244,O.5!CQ$255)*(1+'S&amp;S'!$G$61)+SUM(O.5!CQ$245,O.5!CQ$256)*IF(O.5!$C$38="Depreciation",(1+'S&amp;S'!$G$61),1)-SUM(O.5!CQ$246,O.5!CQ$257)*(1+'S&amp;S'!$G$63)+CQ$247*(1+'S&amp;S'!$G$65)</f>
        <v>0</v>
      </c>
      <c r="CR303" s="66">
        <f>-SUM(O.5!CR$244,O.5!CR$255)*(1+'S&amp;S'!$G$61)+SUM(O.5!CR$245,O.5!CR$256)*IF(O.5!$C$38="Depreciation",(1+'S&amp;S'!$G$61),1)-SUM(O.5!CR$246,O.5!CR$257)*(1+'S&amp;S'!$G$63)+CR$247*(1+'S&amp;S'!$G$65)</f>
        <v>0</v>
      </c>
      <c r="CS303" s="66">
        <f>-SUM(O.5!CS$244,O.5!CS$255)*(1+'S&amp;S'!$G$61)+SUM(O.5!CS$245,O.5!CS$256)*IF(O.5!$C$38="Depreciation",(1+'S&amp;S'!$G$61),1)-SUM(O.5!CS$246,O.5!CS$257)*(1+'S&amp;S'!$G$63)+CS$247*(1+'S&amp;S'!$G$65)</f>
        <v>0</v>
      </c>
    </row>
    <row r="304" spans="3:97" hidden="1" x14ac:dyDescent="0.35">
      <c r="E304" s="524"/>
      <c r="F304" s="524"/>
      <c r="G304" s="131"/>
      <c r="H304" s="131"/>
      <c r="I304" s="131"/>
      <c r="J304" s="131"/>
      <c r="K304" s="131"/>
      <c r="L304" s="131"/>
      <c r="M304" s="131"/>
      <c r="N304" s="131"/>
      <c r="O304" s="131"/>
      <c r="P304" s="131"/>
      <c r="Q304" s="131"/>
      <c r="R304" s="131"/>
      <c r="S304" s="131"/>
      <c r="T304" s="131"/>
      <c r="U304" s="131"/>
      <c r="V304" s="131"/>
      <c r="W304" s="131"/>
      <c r="X304" s="131"/>
      <c r="Y304" s="131"/>
      <c r="Z304" s="131"/>
      <c r="AA304" s="131"/>
      <c r="AB304" s="131"/>
      <c r="AC304" s="131"/>
      <c r="AD304" s="131"/>
      <c r="AE304" s="131"/>
      <c r="AF304" s="131"/>
      <c r="AG304" s="131"/>
      <c r="AH304" s="131"/>
      <c r="AI304" s="131"/>
      <c r="AJ304" s="131"/>
      <c r="AK304" s="131"/>
      <c r="AL304" s="131"/>
      <c r="AM304" s="131"/>
      <c r="AN304" s="131"/>
      <c r="AO304" s="131"/>
      <c r="AP304" s="131"/>
      <c r="AQ304" s="131"/>
      <c r="AR304" s="131"/>
      <c r="AS304" s="131"/>
      <c r="AT304" s="131"/>
      <c r="AU304" s="131"/>
      <c r="AV304" s="131"/>
      <c r="AW304" s="131"/>
      <c r="AX304" s="131"/>
      <c r="AY304" s="131"/>
      <c r="AZ304" s="131"/>
      <c r="BA304" s="131"/>
      <c r="BB304" s="131"/>
      <c r="BC304" s="131"/>
      <c r="BD304" s="131"/>
      <c r="BE304" s="131"/>
      <c r="BF304" s="131"/>
      <c r="BG304" s="131"/>
      <c r="BH304" s="131"/>
      <c r="BI304" s="131"/>
      <c r="BJ304" s="131"/>
      <c r="BK304" s="131"/>
      <c r="BL304" s="131"/>
      <c r="BM304" s="131"/>
      <c r="BN304" s="131"/>
      <c r="BO304" s="131"/>
      <c r="BP304" s="131"/>
      <c r="BQ304" s="131"/>
      <c r="BR304" s="131"/>
      <c r="BS304" s="131"/>
      <c r="BT304" s="131"/>
      <c r="BU304" s="131"/>
      <c r="BV304" s="131"/>
      <c r="BW304" s="131"/>
      <c r="BX304" s="131"/>
      <c r="BY304" s="131"/>
      <c r="BZ304" s="131"/>
      <c r="CA304" s="131"/>
      <c r="CB304" s="131"/>
      <c r="CC304" s="131"/>
      <c r="CD304" s="131"/>
      <c r="CE304" s="131"/>
      <c r="CF304" s="131"/>
      <c r="CG304" s="131"/>
      <c r="CH304" s="131"/>
      <c r="CI304" s="131"/>
      <c r="CJ304" s="131"/>
      <c r="CK304" s="131"/>
      <c r="CL304" s="131"/>
      <c r="CM304" s="131"/>
      <c r="CN304" s="131"/>
      <c r="CO304" s="131"/>
      <c r="CP304" s="131"/>
      <c r="CQ304" s="131"/>
      <c r="CR304" s="131"/>
      <c r="CS304" s="131"/>
    </row>
    <row r="305" spans="3:97" hidden="1" x14ac:dyDescent="0.35">
      <c r="C305" s="118" t="s">
        <v>29</v>
      </c>
      <c r="E305" s="524"/>
      <c r="F305" s="524"/>
      <c r="G305" s="131"/>
      <c r="H305" s="131"/>
      <c r="I305" s="131"/>
      <c r="J305" s="131"/>
      <c r="K305" s="131"/>
      <c r="L305" s="131"/>
      <c r="M305" s="131"/>
      <c r="N305" s="131"/>
      <c r="O305" s="131"/>
      <c r="P305" s="131"/>
      <c r="Q305" s="131"/>
      <c r="R305" s="131"/>
      <c r="S305" s="131"/>
      <c r="T305" s="131"/>
      <c r="U305" s="131"/>
      <c r="V305" s="131"/>
      <c r="W305" s="131"/>
      <c r="X305" s="131"/>
      <c r="Y305" s="131"/>
      <c r="Z305" s="131"/>
      <c r="AA305" s="131"/>
      <c r="AB305" s="131"/>
      <c r="AC305" s="131"/>
      <c r="AD305" s="131"/>
      <c r="AE305" s="131"/>
      <c r="AF305" s="131"/>
      <c r="AG305" s="131"/>
      <c r="AH305" s="131"/>
      <c r="AI305" s="131"/>
      <c r="AJ305" s="131"/>
      <c r="AK305" s="131"/>
      <c r="AL305" s="131"/>
      <c r="AM305" s="131"/>
      <c r="AN305" s="131"/>
      <c r="AO305" s="131"/>
      <c r="AP305" s="131"/>
      <c r="AQ305" s="131"/>
      <c r="AR305" s="131"/>
      <c r="AS305" s="131"/>
      <c r="AT305" s="131"/>
      <c r="AU305" s="131"/>
      <c r="AV305" s="131"/>
      <c r="AW305" s="131"/>
      <c r="AX305" s="131"/>
      <c r="AY305" s="131"/>
      <c r="AZ305" s="131"/>
      <c r="BA305" s="131"/>
      <c r="BB305" s="131"/>
      <c r="BC305" s="131"/>
      <c r="BD305" s="131"/>
      <c r="BE305" s="131"/>
      <c r="BF305" s="131"/>
      <c r="BG305" s="131"/>
      <c r="BH305" s="131"/>
      <c r="BI305" s="131"/>
      <c r="BJ305" s="131"/>
      <c r="BK305" s="131"/>
      <c r="BL305" s="131"/>
      <c r="BM305" s="131"/>
      <c r="BN305" s="131"/>
      <c r="BO305" s="131"/>
      <c r="BP305" s="131"/>
      <c r="BQ305" s="131"/>
      <c r="BR305" s="131"/>
      <c r="BS305" s="131"/>
      <c r="BT305" s="131"/>
      <c r="BU305" s="131"/>
      <c r="BV305" s="131"/>
      <c r="BW305" s="131"/>
      <c r="BX305" s="131"/>
      <c r="BY305" s="131"/>
      <c r="BZ305" s="131"/>
      <c r="CA305" s="131"/>
      <c r="CB305" s="131"/>
      <c r="CC305" s="131"/>
      <c r="CD305" s="131"/>
      <c r="CE305" s="131"/>
      <c r="CF305" s="131"/>
      <c r="CG305" s="131"/>
      <c r="CH305" s="131"/>
      <c r="CI305" s="131"/>
      <c r="CJ305" s="131"/>
      <c r="CK305" s="131"/>
      <c r="CL305" s="131"/>
      <c r="CM305" s="131"/>
      <c r="CN305" s="131"/>
      <c r="CO305" s="131"/>
      <c r="CP305" s="131"/>
      <c r="CQ305" s="131"/>
      <c r="CR305" s="131"/>
      <c r="CS305" s="131"/>
    </row>
    <row r="306" spans="3:97" hidden="1" x14ac:dyDescent="0.35">
      <c r="C306" s="94" t="s">
        <v>160</v>
      </c>
      <c r="E306" s="505">
        <f>G306+NPV(G.Asm!$F$76,H306:INDEX(H306:CS306,RP))</f>
        <v>0</v>
      </c>
      <c r="F306" s="505">
        <f>SUMIF($G$4:$CS$4,"&lt;="&amp;RP,G306:CS306)</f>
        <v>0</v>
      </c>
      <c r="G306" s="66">
        <f>-SUM(O.5!G$244,O.5!G$255)*(1+'S&amp;S'!$E164)+SUM(O.5!G$245,O.5!G$256)*IF(O.5!$C$38="Depreciation",(1+'S&amp;S'!$E164),1)-SUM(O.5!G$246,O.5!G$257)*(1+'S&amp;S'!$E$166)+G$247*(1+'S&amp;S'!$E$212)</f>
        <v>0</v>
      </c>
      <c r="H306" s="66">
        <f>-SUM(O.5!H$244,O.5!H$255)*(1+'S&amp;S'!$E164)+SUM(O.5!H$245,O.5!H$256)*IF(O.5!$C$38="Depreciation",(1+'S&amp;S'!$E164),1)-SUM(O.5!H$246,O.5!H$257)*(1+'S&amp;S'!$E$166)+H$247*(1+'S&amp;S'!$E$212)</f>
        <v>0</v>
      </c>
      <c r="I306" s="66">
        <f>-SUM(O.5!I$244,O.5!I$255)*(1+'S&amp;S'!$E164)+SUM(O.5!I$245,O.5!I$256)*IF(O.5!$C$38="Depreciation",(1+'S&amp;S'!$E164),1)-SUM(O.5!I$246,O.5!I$257)*(1+'S&amp;S'!$E$166)+I$247*(1+'S&amp;S'!$E$212)</f>
        <v>0</v>
      </c>
      <c r="J306" s="66">
        <f>-SUM(O.5!J$244,O.5!J$255)*(1+'S&amp;S'!$E164)+SUM(O.5!J$245,O.5!J$256)*IF(O.5!$C$38="Depreciation",(1+'S&amp;S'!$E164),1)-SUM(O.5!J$246,O.5!J$257)*(1+'S&amp;S'!$E$166)+J$247*(1+'S&amp;S'!$E$212)</f>
        <v>0</v>
      </c>
      <c r="K306" s="66">
        <f>-SUM(O.5!K$244,O.5!K$255)*(1+'S&amp;S'!$E164)+SUM(O.5!K$245,O.5!K$256)*IF(O.5!$C$38="Depreciation",(1+'S&amp;S'!$E164),1)-SUM(O.5!K$246,O.5!K$257)*(1+'S&amp;S'!$E$166)+K$247*(1+'S&amp;S'!$E$212)</f>
        <v>0</v>
      </c>
      <c r="L306" s="66">
        <f>-SUM(O.5!L$244,O.5!L$255)*(1+'S&amp;S'!$E164)+SUM(O.5!L$245,O.5!L$256)*IF(O.5!$C$38="Depreciation",(1+'S&amp;S'!$E164),1)-SUM(O.5!L$246,O.5!L$257)*(1+'S&amp;S'!$E$166)+L$247*(1+'S&amp;S'!$E$212)</f>
        <v>0</v>
      </c>
      <c r="M306" s="66">
        <f>-SUM(O.5!M$244,O.5!M$255)*(1+'S&amp;S'!$E164)+SUM(O.5!M$245,O.5!M$256)*IF(O.5!$C$38="Depreciation",(1+'S&amp;S'!$E164),1)-SUM(O.5!M$246,O.5!M$257)*(1+'S&amp;S'!$E$166)+M$247*(1+'S&amp;S'!$E$212)</f>
        <v>0</v>
      </c>
      <c r="N306" s="66">
        <f>-SUM(O.5!N$244,O.5!N$255)*(1+'S&amp;S'!$E164)+SUM(O.5!N$245,O.5!N$256)*IF(O.5!$C$38="Depreciation",(1+'S&amp;S'!$E164),1)-SUM(O.5!N$246,O.5!N$257)*(1+'S&amp;S'!$E$166)+N$247*(1+'S&amp;S'!$E$212)</f>
        <v>0</v>
      </c>
      <c r="O306" s="66">
        <f>-SUM(O.5!O$244,O.5!O$255)*(1+'S&amp;S'!$E164)+SUM(O.5!O$245,O.5!O$256)*IF(O.5!$C$38="Depreciation",(1+'S&amp;S'!$E164),1)-SUM(O.5!O$246,O.5!O$257)*(1+'S&amp;S'!$E$166)+O$247*(1+'S&amp;S'!$E$212)</f>
        <v>0</v>
      </c>
      <c r="P306" s="66">
        <f>-SUM(O.5!P$244,O.5!P$255)*(1+'S&amp;S'!$E164)+SUM(O.5!P$245,O.5!P$256)*IF(O.5!$C$38="Depreciation",(1+'S&amp;S'!$E164),1)-SUM(O.5!P$246,O.5!P$257)*(1+'S&amp;S'!$E$166)+P$247*(1+'S&amp;S'!$E$212)</f>
        <v>0</v>
      </c>
      <c r="Q306" s="66">
        <f>-SUM(O.5!Q$244,O.5!Q$255)*(1+'S&amp;S'!$E164)+SUM(O.5!Q$245,O.5!Q$256)*IF(O.5!$C$38="Depreciation",(1+'S&amp;S'!$E164),1)-SUM(O.5!Q$246,O.5!Q$257)*(1+'S&amp;S'!$E$166)+Q$247*(1+'S&amp;S'!$E$212)</f>
        <v>0</v>
      </c>
      <c r="R306" s="66">
        <f>-SUM(O.5!R$244,O.5!R$255)*(1+'S&amp;S'!$E164)+SUM(O.5!R$245,O.5!R$256)*IF(O.5!$C$38="Depreciation",(1+'S&amp;S'!$E164),1)-SUM(O.5!R$246,O.5!R$257)*(1+'S&amp;S'!$E$166)+R$247*(1+'S&amp;S'!$E$212)</f>
        <v>0</v>
      </c>
      <c r="S306" s="66">
        <f>-SUM(O.5!S$244,O.5!S$255)*(1+'S&amp;S'!$E164)+SUM(O.5!S$245,O.5!S$256)*IF(O.5!$C$38="Depreciation",(1+'S&amp;S'!$E164),1)-SUM(O.5!S$246,O.5!S$257)*(1+'S&amp;S'!$E$166)+S$247*(1+'S&amp;S'!$E$212)</f>
        <v>0</v>
      </c>
      <c r="T306" s="66">
        <f>-SUM(O.5!T$244,O.5!T$255)*(1+'S&amp;S'!$E164)+SUM(O.5!T$245,O.5!T$256)*IF(O.5!$C$38="Depreciation",(1+'S&amp;S'!$E164),1)-SUM(O.5!T$246,O.5!T$257)*(1+'S&amp;S'!$E$166)+T$247*(1+'S&amp;S'!$E$212)</f>
        <v>0</v>
      </c>
      <c r="U306" s="66">
        <f>-SUM(O.5!U$244,O.5!U$255)*(1+'S&amp;S'!$E164)+SUM(O.5!U$245,O.5!U$256)*IF(O.5!$C$38="Depreciation",(1+'S&amp;S'!$E164),1)-SUM(O.5!U$246,O.5!U$257)*(1+'S&amp;S'!$E$166)+U$247*(1+'S&amp;S'!$E$212)</f>
        <v>0</v>
      </c>
      <c r="V306" s="66">
        <f>-SUM(O.5!V$244,O.5!V$255)*(1+'S&amp;S'!$E164)+SUM(O.5!V$245,O.5!V$256)*IF(O.5!$C$38="Depreciation",(1+'S&amp;S'!$E164),1)-SUM(O.5!V$246,O.5!V$257)*(1+'S&amp;S'!$E$166)+V$247*(1+'S&amp;S'!$E$212)</f>
        <v>0</v>
      </c>
      <c r="W306" s="66">
        <f>-SUM(O.5!W$244,O.5!W$255)*(1+'S&amp;S'!$E164)+SUM(O.5!W$245,O.5!W$256)*IF(O.5!$C$38="Depreciation",(1+'S&amp;S'!$E164),1)-SUM(O.5!W$246,O.5!W$257)*(1+'S&amp;S'!$E$166)+W$247*(1+'S&amp;S'!$E$212)</f>
        <v>0</v>
      </c>
      <c r="X306" s="66">
        <f>-SUM(O.5!X$244,O.5!X$255)*(1+'S&amp;S'!$E164)+SUM(O.5!X$245,O.5!X$256)*IF(O.5!$C$38="Depreciation",(1+'S&amp;S'!$E164),1)-SUM(O.5!X$246,O.5!X$257)*(1+'S&amp;S'!$E$166)+X$247*(1+'S&amp;S'!$E$212)</f>
        <v>0</v>
      </c>
      <c r="Y306" s="66">
        <f>-SUM(O.5!Y$244,O.5!Y$255)*(1+'S&amp;S'!$E164)+SUM(O.5!Y$245,O.5!Y$256)*IF(O.5!$C$38="Depreciation",(1+'S&amp;S'!$E164),1)-SUM(O.5!Y$246,O.5!Y$257)*(1+'S&amp;S'!$E$166)+Y$247*(1+'S&amp;S'!$E$212)</f>
        <v>0</v>
      </c>
      <c r="Z306" s="66">
        <f>-SUM(O.5!Z$244,O.5!Z$255)*(1+'S&amp;S'!$E164)+SUM(O.5!Z$245,O.5!Z$256)*IF(O.5!$C$38="Depreciation",(1+'S&amp;S'!$E164),1)-SUM(O.5!Z$246,O.5!Z$257)*(1+'S&amp;S'!$E$166)+Z$247*(1+'S&amp;S'!$E$212)</f>
        <v>0</v>
      </c>
      <c r="AA306" s="66">
        <f>-SUM(O.5!AA$244,O.5!AA$255)*(1+'S&amp;S'!$E164)+SUM(O.5!AA$245,O.5!AA$256)*IF(O.5!$C$38="Depreciation",(1+'S&amp;S'!$E164),1)-SUM(O.5!AA$246,O.5!AA$257)*(1+'S&amp;S'!$E$166)+AA$247*(1+'S&amp;S'!$E$212)</f>
        <v>0</v>
      </c>
      <c r="AB306" s="66">
        <f>-SUM(O.5!AB$244,O.5!AB$255)*(1+'S&amp;S'!$E164)+SUM(O.5!AB$245,O.5!AB$256)*IF(O.5!$C$38="Depreciation",(1+'S&amp;S'!$E164),1)-SUM(O.5!AB$246,O.5!AB$257)*(1+'S&amp;S'!$E$166)+AB$247*(1+'S&amp;S'!$E$212)</f>
        <v>0</v>
      </c>
      <c r="AC306" s="66">
        <f>-SUM(O.5!AC$244,O.5!AC$255)*(1+'S&amp;S'!$E164)+SUM(O.5!AC$245,O.5!AC$256)*IF(O.5!$C$38="Depreciation",(1+'S&amp;S'!$E164),1)-SUM(O.5!AC$246,O.5!AC$257)*(1+'S&amp;S'!$E$166)+AC$247*(1+'S&amp;S'!$E$212)</f>
        <v>0</v>
      </c>
      <c r="AD306" s="66">
        <f>-SUM(O.5!AD$244,O.5!AD$255)*(1+'S&amp;S'!$E164)+SUM(O.5!AD$245,O.5!AD$256)*IF(O.5!$C$38="Depreciation",(1+'S&amp;S'!$E164),1)-SUM(O.5!AD$246,O.5!AD$257)*(1+'S&amp;S'!$E$166)+AD$247*(1+'S&amp;S'!$E$212)</f>
        <v>0</v>
      </c>
      <c r="AE306" s="66">
        <f>-SUM(O.5!AE$244,O.5!AE$255)*(1+'S&amp;S'!$E164)+SUM(O.5!AE$245,O.5!AE$256)*IF(O.5!$C$38="Depreciation",(1+'S&amp;S'!$E164),1)-SUM(O.5!AE$246,O.5!AE$257)*(1+'S&amp;S'!$E$166)+AE$247*(1+'S&amp;S'!$E$212)</f>
        <v>0</v>
      </c>
      <c r="AF306" s="66">
        <f>-SUM(O.5!AF$244,O.5!AF$255)*(1+'S&amp;S'!$E164)+SUM(O.5!AF$245,O.5!AF$256)*IF(O.5!$C$38="Depreciation",(1+'S&amp;S'!$E164),1)-SUM(O.5!AF$246,O.5!AF$257)*(1+'S&amp;S'!$E$166)+AF$247*(1+'S&amp;S'!$E$212)</f>
        <v>0</v>
      </c>
      <c r="AG306" s="66">
        <f>-SUM(O.5!AG$244,O.5!AG$255)*(1+'S&amp;S'!$E164)+SUM(O.5!AG$245,O.5!AG$256)*IF(O.5!$C$38="Depreciation",(1+'S&amp;S'!$E164),1)-SUM(O.5!AG$246,O.5!AG$257)*(1+'S&amp;S'!$E$166)+AG$247*(1+'S&amp;S'!$E$212)</f>
        <v>0</v>
      </c>
      <c r="AH306" s="66">
        <f>-SUM(O.5!AH$244,O.5!AH$255)*(1+'S&amp;S'!$E164)+SUM(O.5!AH$245,O.5!AH$256)*IF(O.5!$C$38="Depreciation",(1+'S&amp;S'!$E164),1)-SUM(O.5!AH$246,O.5!AH$257)*(1+'S&amp;S'!$E$166)+AH$247*(1+'S&amp;S'!$E$212)</f>
        <v>0</v>
      </c>
      <c r="AI306" s="66">
        <f>-SUM(O.5!AI$244,O.5!AI$255)*(1+'S&amp;S'!$E164)+SUM(O.5!AI$245,O.5!AI$256)*IF(O.5!$C$38="Depreciation",(1+'S&amp;S'!$E164),1)-SUM(O.5!AI$246,O.5!AI$257)*(1+'S&amp;S'!$E$166)+AI$247*(1+'S&amp;S'!$E$212)</f>
        <v>0</v>
      </c>
      <c r="AJ306" s="66">
        <f>-SUM(O.5!AJ$244,O.5!AJ$255)*(1+'S&amp;S'!$E164)+SUM(O.5!AJ$245,O.5!AJ$256)*IF(O.5!$C$38="Depreciation",(1+'S&amp;S'!$E164),1)-SUM(O.5!AJ$246,O.5!AJ$257)*(1+'S&amp;S'!$E$166)+AJ$247*(1+'S&amp;S'!$E$212)</f>
        <v>0</v>
      </c>
      <c r="AK306" s="66">
        <f>-SUM(O.5!AK$244,O.5!AK$255)*(1+'S&amp;S'!$E164)+SUM(O.5!AK$245,O.5!AK$256)*IF(O.5!$C$38="Depreciation",(1+'S&amp;S'!$E164),1)-SUM(O.5!AK$246,O.5!AK$257)*(1+'S&amp;S'!$E$166)+AK$247*(1+'S&amp;S'!$E$212)</f>
        <v>0</v>
      </c>
      <c r="AL306" s="66">
        <f>-SUM(O.5!AL$244,O.5!AL$255)*(1+'S&amp;S'!$E164)+SUM(O.5!AL$245,O.5!AL$256)*IF(O.5!$C$38="Depreciation",(1+'S&amp;S'!$E164),1)-SUM(O.5!AL$246,O.5!AL$257)*(1+'S&amp;S'!$E$166)+AL$247*(1+'S&amp;S'!$E$212)</f>
        <v>0</v>
      </c>
      <c r="AM306" s="66">
        <f>-SUM(O.5!AM$244,O.5!AM$255)*(1+'S&amp;S'!$E164)+SUM(O.5!AM$245,O.5!AM$256)*IF(O.5!$C$38="Depreciation",(1+'S&amp;S'!$E164),1)-SUM(O.5!AM$246,O.5!AM$257)*(1+'S&amp;S'!$E$166)+AM$247*(1+'S&amp;S'!$E$212)</f>
        <v>0</v>
      </c>
      <c r="AN306" s="66">
        <f>-SUM(O.5!AN$244,O.5!AN$255)*(1+'S&amp;S'!$E164)+SUM(O.5!AN$245,O.5!AN$256)*IF(O.5!$C$38="Depreciation",(1+'S&amp;S'!$E164),1)-SUM(O.5!AN$246,O.5!AN$257)*(1+'S&amp;S'!$E$166)+AN$247*(1+'S&amp;S'!$E$212)</f>
        <v>0</v>
      </c>
      <c r="AO306" s="66">
        <f>-SUM(O.5!AO$244,O.5!AO$255)*(1+'S&amp;S'!$E164)+SUM(O.5!AO$245,O.5!AO$256)*IF(O.5!$C$38="Depreciation",(1+'S&amp;S'!$E164),1)-SUM(O.5!AO$246,O.5!AO$257)*(1+'S&amp;S'!$E$166)+AO$247*(1+'S&amp;S'!$E$212)</f>
        <v>0</v>
      </c>
      <c r="AP306" s="66">
        <f>-SUM(O.5!AP$244,O.5!AP$255)*(1+'S&amp;S'!$E164)+SUM(O.5!AP$245,O.5!AP$256)*IF(O.5!$C$38="Depreciation",(1+'S&amp;S'!$E164),1)-SUM(O.5!AP$246,O.5!AP$257)*(1+'S&amp;S'!$E$166)+AP$247*(1+'S&amp;S'!$E$212)</f>
        <v>0</v>
      </c>
      <c r="AQ306" s="66">
        <f>-SUM(O.5!AQ$244,O.5!AQ$255)*(1+'S&amp;S'!$E164)+SUM(O.5!AQ$245,O.5!AQ$256)*IF(O.5!$C$38="Depreciation",(1+'S&amp;S'!$E164),1)-SUM(O.5!AQ$246,O.5!AQ$257)*(1+'S&amp;S'!$E$166)+AQ$247*(1+'S&amp;S'!$E$212)</f>
        <v>0</v>
      </c>
      <c r="AR306" s="66">
        <f>-SUM(O.5!AR$244,O.5!AR$255)*(1+'S&amp;S'!$E164)+SUM(O.5!AR$245,O.5!AR$256)*IF(O.5!$C$38="Depreciation",(1+'S&amp;S'!$E164),1)-SUM(O.5!AR$246,O.5!AR$257)*(1+'S&amp;S'!$E$166)+AR$247*(1+'S&amp;S'!$E$212)</f>
        <v>0</v>
      </c>
      <c r="AS306" s="66">
        <f>-SUM(O.5!AS$244,O.5!AS$255)*(1+'S&amp;S'!$E164)+SUM(O.5!AS$245,O.5!AS$256)*IF(O.5!$C$38="Depreciation",(1+'S&amp;S'!$E164),1)-SUM(O.5!AS$246,O.5!AS$257)*(1+'S&amp;S'!$E$166)+AS$247*(1+'S&amp;S'!$E$212)</f>
        <v>0</v>
      </c>
      <c r="AT306" s="66">
        <f>-SUM(O.5!AT$244,O.5!AT$255)*(1+'S&amp;S'!$E164)+SUM(O.5!AT$245,O.5!AT$256)*IF(O.5!$C$38="Depreciation",(1+'S&amp;S'!$E164),1)-SUM(O.5!AT$246,O.5!AT$257)*(1+'S&amp;S'!$E$166)+AT$247*(1+'S&amp;S'!$E$212)</f>
        <v>0</v>
      </c>
      <c r="AU306" s="66">
        <f>-SUM(O.5!AU$244,O.5!AU$255)*(1+'S&amp;S'!$E164)+SUM(O.5!AU$245,O.5!AU$256)*IF(O.5!$C$38="Depreciation",(1+'S&amp;S'!$E164),1)-SUM(O.5!AU$246,O.5!AU$257)*(1+'S&amp;S'!$E$166)+AU$247*(1+'S&amp;S'!$E$212)</f>
        <v>0</v>
      </c>
      <c r="AV306" s="66">
        <f>-SUM(O.5!AV$244,O.5!AV$255)*(1+'S&amp;S'!$E164)+SUM(O.5!AV$245,O.5!AV$256)*IF(O.5!$C$38="Depreciation",(1+'S&amp;S'!$E164),1)-SUM(O.5!AV$246,O.5!AV$257)*(1+'S&amp;S'!$E$166)+AV$247*(1+'S&amp;S'!$E$212)</f>
        <v>0</v>
      </c>
      <c r="AW306" s="66">
        <f>-SUM(O.5!AW$244,O.5!AW$255)*(1+'S&amp;S'!$E164)+SUM(O.5!AW$245,O.5!AW$256)*IF(O.5!$C$38="Depreciation",(1+'S&amp;S'!$E164),1)-SUM(O.5!AW$246,O.5!AW$257)*(1+'S&amp;S'!$E$166)+AW$247*(1+'S&amp;S'!$E$212)</f>
        <v>0</v>
      </c>
      <c r="AX306" s="66">
        <f>-SUM(O.5!AX$244,O.5!AX$255)*(1+'S&amp;S'!$E164)+SUM(O.5!AX$245,O.5!AX$256)*IF(O.5!$C$38="Depreciation",(1+'S&amp;S'!$E164),1)-SUM(O.5!AX$246,O.5!AX$257)*(1+'S&amp;S'!$E$166)+AX$247*(1+'S&amp;S'!$E$212)</f>
        <v>0</v>
      </c>
      <c r="AY306" s="66">
        <f>-SUM(O.5!AY$244,O.5!AY$255)*(1+'S&amp;S'!$E164)+SUM(O.5!AY$245,O.5!AY$256)*IF(O.5!$C$38="Depreciation",(1+'S&amp;S'!$E164),1)-SUM(O.5!AY$246,O.5!AY$257)*(1+'S&amp;S'!$E$166)+AY$247*(1+'S&amp;S'!$E$212)</f>
        <v>0</v>
      </c>
      <c r="AZ306" s="66">
        <f>-SUM(O.5!AZ$244,O.5!AZ$255)*(1+'S&amp;S'!$E164)+SUM(O.5!AZ$245,O.5!AZ$256)*IF(O.5!$C$38="Depreciation",(1+'S&amp;S'!$E164),1)-SUM(O.5!AZ$246,O.5!AZ$257)*(1+'S&amp;S'!$E$166)+AZ$247*(1+'S&amp;S'!$E$212)</f>
        <v>0</v>
      </c>
      <c r="BA306" s="66">
        <f>-SUM(O.5!BA$244,O.5!BA$255)*(1+'S&amp;S'!$E164)+SUM(O.5!BA$245,O.5!BA$256)*IF(O.5!$C$38="Depreciation",(1+'S&amp;S'!$E164),1)-SUM(O.5!BA$246,O.5!BA$257)*(1+'S&amp;S'!$E$166)+BA$247*(1+'S&amp;S'!$E$212)</f>
        <v>0</v>
      </c>
      <c r="BB306" s="66">
        <f>-SUM(O.5!BB$244,O.5!BB$255)*(1+'S&amp;S'!$E164)+SUM(O.5!BB$245,O.5!BB$256)*IF(O.5!$C$38="Depreciation",(1+'S&amp;S'!$E164),1)-SUM(O.5!BB$246,O.5!BB$257)*(1+'S&amp;S'!$E$166)+BB$247*(1+'S&amp;S'!$E$212)</f>
        <v>0</v>
      </c>
      <c r="BC306" s="66">
        <f>-SUM(O.5!BC$244,O.5!BC$255)*(1+'S&amp;S'!$E164)+SUM(O.5!BC$245,O.5!BC$256)*IF(O.5!$C$38="Depreciation",(1+'S&amp;S'!$E164),1)-SUM(O.5!BC$246,O.5!BC$257)*(1+'S&amp;S'!$E$166)+BC$247*(1+'S&amp;S'!$E$212)</f>
        <v>0</v>
      </c>
      <c r="BD306" s="66">
        <f>-SUM(O.5!BD$244,O.5!BD$255)*(1+'S&amp;S'!$E164)+SUM(O.5!BD$245,O.5!BD$256)*IF(O.5!$C$38="Depreciation",(1+'S&amp;S'!$E164),1)-SUM(O.5!BD$246,O.5!BD$257)*(1+'S&amp;S'!$E$166)+BD$247*(1+'S&amp;S'!$E$212)</f>
        <v>0</v>
      </c>
      <c r="BE306" s="66">
        <f>-SUM(O.5!BE$244,O.5!BE$255)*(1+'S&amp;S'!$E164)+SUM(O.5!BE$245,O.5!BE$256)*IF(O.5!$C$38="Depreciation",(1+'S&amp;S'!$E164),1)-SUM(O.5!BE$246,O.5!BE$257)*(1+'S&amp;S'!$E$166)+BE$247*(1+'S&amp;S'!$E$212)</f>
        <v>0</v>
      </c>
      <c r="BF306" s="66">
        <f>-SUM(O.5!BF$244,O.5!BF$255)*(1+'S&amp;S'!$E164)+SUM(O.5!BF$245,O.5!BF$256)*IF(O.5!$C$38="Depreciation",(1+'S&amp;S'!$E164),1)-SUM(O.5!BF$246,O.5!BF$257)*(1+'S&amp;S'!$E$166)+BF$247*(1+'S&amp;S'!$E$212)</f>
        <v>0</v>
      </c>
      <c r="BG306" s="66">
        <f>-SUM(O.5!BG$244,O.5!BG$255)*(1+'S&amp;S'!$E164)+SUM(O.5!BG$245,O.5!BG$256)*IF(O.5!$C$38="Depreciation",(1+'S&amp;S'!$E164),1)-SUM(O.5!BG$246,O.5!BG$257)*(1+'S&amp;S'!$E$166)+BG$247*(1+'S&amp;S'!$E$212)</f>
        <v>0</v>
      </c>
      <c r="BH306" s="66">
        <f>-SUM(O.5!BH$244,O.5!BH$255)*(1+'S&amp;S'!$E164)+SUM(O.5!BH$245,O.5!BH$256)*IF(O.5!$C$38="Depreciation",(1+'S&amp;S'!$E164),1)-SUM(O.5!BH$246,O.5!BH$257)*(1+'S&amp;S'!$E$166)+BH$247*(1+'S&amp;S'!$E$212)</f>
        <v>0</v>
      </c>
      <c r="BI306" s="66">
        <f>-SUM(O.5!BI$244,O.5!BI$255)*(1+'S&amp;S'!$E164)+SUM(O.5!BI$245,O.5!BI$256)*IF(O.5!$C$38="Depreciation",(1+'S&amp;S'!$E164),1)-SUM(O.5!BI$246,O.5!BI$257)*(1+'S&amp;S'!$E$166)+BI$247*(1+'S&amp;S'!$E$212)</f>
        <v>0</v>
      </c>
      <c r="BJ306" s="66">
        <f>-SUM(O.5!BJ$244,O.5!BJ$255)*(1+'S&amp;S'!$E164)+SUM(O.5!BJ$245,O.5!BJ$256)*IF(O.5!$C$38="Depreciation",(1+'S&amp;S'!$E164),1)-SUM(O.5!BJ$246,O.5!BJ$257)*(1+'S&amp;S'!$E$166)+BJ$247*(1+'S&amp;S'!$E$212)</f>
        <v>0</v>
      </c>
      <c r="BK306" s="66">
        <f>-SUM(O.5!BK$244,O.5!BK$255)*(1+'S&amp;S'!$E164)+SUM(O.5!BK$245,O.5!BK$256)*IF(O.5!$C$38="Depreciation",(1+'S&amp;S'!$E164),1)-SUM(O.5!BK$246,O.5!BK$257)*(1+'S&amp;S'!$E$166)+BK$247*(1+'S&amp;S'!$E$212)</f>
        <v>0</v>
      </c>
      <c r="BL306" s="66">
        <f>-SUM(O.5!BL$244,O.5!BL$255)*(1+'S&amp;S'!$E164)+SUM(O.5!BL$245,O.5!BL$256)*IF(O.5!$C$38="Depreciation",(1+'S&amp;S'!$E164),1)-SUM(O.5!BL$246,O.5!BL$257)*(1+'S&amp;S'!$E$166)+BL$247*(1+'S&amp;S'!$E$212)</f>
        <v>0</v>
      </c>
      <c r="BM306" s="66">
        <f>-SUM(O.5!BM$244,O.5!BM$255)*(1+'S&amp;S'!$E164)+SUM(O.5!BM$245,O.5!BM$256)*IF(O.5!$C$38="Depreciation",(1+'S&amp;S'!$E164),1)-SUM(O.5!BM$246,O.5!BM$257)*(1+'S&amp;S'!$E$166)+BM$247*(1+'S&amp;S'!$E$212)</f>
        <v>0</v>
      </c>
      <c r="BN306" s="66">
        <f>-SUM(O.5!BN$244,O.5!BN$255)*(1+'S&amp;S'!$E164)+SUM(O.5!BN$245,O.5!BN$256)*IF(O.5!$C$38="Depreciation",(1+'S&amp;S'!$E164),1)-SUM(O.5!BN$246,O.5!BN$257)*(1+'S&amp;S'!$E$166)+BN$247*(1+'S&amp;S'!$E$212)</f>
        <v>0</v>
      </c>
      <c r="BO306" s="66">
        <f>-SUM(O.5!BO$244,O.5!BO$255)*(1+'S&amp;S'!$E164)+SUM(O.5!BO$245,O.5!BO$256)*IF(O.5!$C$38="Depreciation",(1+'S&amp;S'!$E164),1)-SUM(O.5!BO$246,O.5!BO$257)*(1+'S&amp;S'!$E$166)+BO$247*(1+'S&amp;S'!$E$212)</f>
        <v>0</v>
      </c>
      <c r="BP306" s="66">
        <f>-SUM(O.5!BP$244,O.5!BP$255)*(1+'S&amp;S'!$E164)+SUM(O.5!BP$245,O.5!BP$256)*IF(O.5!$C$38="Depreciation",(1+'S&amp;S'!$E164),1)-SUM(O.5!BP$246,O.5!BP$257)*(1+'S&amp;S'!$E$166)+BP$247*(1+'S&amp;S'!$E$212)</f>
        <v>0</v>
      </c>
      <c r="BQ306" s="66">
        <f>-SUM(O.5!BQ$244,O.5!BQ$255)*(1+'S&amp;S'!$E164)+SUM(O.5!BQ$245,O.5!BQ$256)*IF(O.5!$C$38="Depreciation",(1+'S&amp;S'!$E164),1)-SUM(O.5!BQ$246,O.5!BQ$257)*(1+'S&amp;S'!$E$166)+BQ$247*(1+'S&amp;S'!$E$212)</f>
        <v>0</v>
      </c>
      <c r="BR306" s="66">
        <f>-SUM(O.5!BR$244,O.5!BR$255)*(1+'S&amp;S'!$E164)+SUM(O.5!BR$245,O.5!BR$256)*IF(O.5!$C$38="Depreciation",(1+'S&amp;S'!$E164),1)-SUM(O.5!BR$246,O.5!BR$257)*(1+'S&amp;S'!$E$166)+BR$247*(1+'S&amp;S'!$E$212)</f>
        <v>0</v>
      </c>
      <c r="BS306" s="66">
        <f>-SUM(O.5!BS$244,O.5!BS$255)*(1+'S&amp;S'!$E164)+SUM(O.5!BS$245,O.5!BS$256)*IF(O.5!$C$38="Depreciation",(1+'S&amp;S'!$E164),1)-SUM(O.5!BS$246,O.5!BS$257)*(1+'S&amp;S'!$E$166)+BS$247*(1+'S&amp;S'!$E$212)</f>
        <v>0</v>
      </c>
      <c r="BT306" s="66">
        <f>-SUM(O.5!BT$244,O.5!BT$255)*(1+'S&amp;S'!$E164)+SUM(O.5!BT$245,O.5!BT$256)*IF(O.5!$C$38="Depreciation",(1+'S&amp;S'!$E164),1)-SUM(O.5!BT$246,O.5!BT$257)*(1+'S&amp;S'!$E$166)+BT$247*(1+'S&amp;S'!$E$212)</f>
        <v>0</v>
      </c>
      <c r="BU306" s="66">
        <f>-SUM(O.5!BU$244,O.5!BU$255)*(1+'S&amp;S'!$E164)+SUM(O.5!BU$245,O.5!BU$256)*IF(O.5!$C$38="Depreciation",(1+'S&amp;S'!$E164),1)-SUM(O.5!BU$246,O.5!BU$257)*(1+'S&amp;S'!$E$166)+BU$247*(1+'S&amp;S'!$E$212)</f>
        <v>0</v>
      </c>
      <c r="BV306" s="66">
        <f>-SUM(O.5!BV$244,O.5!BV$255)*(1+'S&amp;S'!$E164)+SUM(O.5!BV$245,O.5!BV$256)*IF(O.5!$C$38="Depreciation",(1+'S&amp;S'!$E164),1)-SUM(O.5!BV$246,O.5!BV$257)*(1+'S&amp;S'!$E$166)+BV$247*(1+'S&amp;S'!$E$212)</f>
        <v>0</v>
      </c>
      <c r="BW306" s="66">
        <f>-SUM(O.5!BW$244,O.5!BW$255)*(1+'S&amp;S'!$E164)+SUM(O.5!BW$245,O.5!BW$256)*IF(O.5!$C$38="Depreciation",(1+'S&amp;S'!$E164),1)-SUM(O.5!BW$246,O.5!BW$257)*(1+'S&amp;S'!$E$166)+BW$247*(1+'S&amp;S'!$E$212)</f>
        <v>0</v>
      </c>
      <c r="BX306" s="66">
        <f>-SUM(O.5!BX$244,O.5!BX$255)*(1+'S&amp;S'!$E164)+SUM(O.5!BX$245,O.5!BX$256)*IF(O.5!$C$38="Depreciation",(1+'S&amp;S'!$E164),1)-SUM(O.5!BX$246,O.5!BX$257)*(1+'S&amp;S'!$E$166)+BX$247*(1+'S&amp;S'!$E$212)</f>
        <v>0</v>
      </c>
      <c r="BY306" s="66">
        <f>-SUM(O.5!BY$244,O.5!BY$255)*(1+'S&amp;S'!$E164)+SUM(O.5!BY$245,O.5!BY$256)*IF(O.5!$C$38="Depreciation",(1+'S&amp;S'!$E164),1)-SUM(O.5!BY$246,O.5!BY$257)*(1+'S&amp;S'!$E$166)+BY$247*(1+'S&amp;S'!$E$212)</f>
        <v>0</v>
      </c>
      <c r="BZ306" s="66">
        <f>-SUM(O.5!BZ$244,O.5!BZ$255)*(1+'S&amp;S'!$E164)+SUM(O.5!BZ$245,O.5!BZ$256)*IF(O.5!$C$38="Depreciation",(1+'S&amp;S'!$E164),1)-SUM(O.5!BZ$246,O.5!BZ$257)*(1+'S&amp;S'!$E$166)+BZ$247*(1+'S&amp;S'!$E$212)</f>
        <v>0</v>
      </c>
      <c r="CA306" s="66">
        <f>-SUM(O.5!CA$244,O.5!CA$255)*(1+'S&amp;S'!$E164)+SUM(O.5!CA$245,O.5!CA$256)*IF(O.5!$C$38="Depreciation",(1+'S&amp;S'!$E164),1)-SUM(O.5!CA$246,O.5!CA$257)*(1+'S&amp;S'!$E$166)+CA$247*(1+'S&amp;S'!$E$212)</f>
        <v>0</v>
      </c>
      <c r="CB306" s="66">
        <f>-SUM(O.5!CB$244,O.5!CB$255)*(1+'S&amp;S'!$E164)+SUM(O.5!CB$245,O.5!CB$256)*IF(O.5!$C$38="Depreciation",(1+'S&amp;S'!$E164),1)-SUM(O.5!CB$246,O.5!CB$257)*(1+'S&amp;S'!$E$166)+CB$247*(1+'S&amp;S'!$E$212)</f>
        <v>0</v>
      </c>
      <c r="CC306" s="66">
        <f>-SUM(O.5!CC$244,O.5!CC$255)*(1+'S&amp;S'!$E164)+SUM(O.5!CC$245,O.5!CC$256)*IF(O.5!$C$38="Depreciation",(1+'S&amp;S'!$E164),1)-SUM(O.5!CC$246,O.5!CC$257)*(1+'S&amp;S'!$E$166)+CC$247*(1+'S&amp;S'!$E$212)</f>
        <v>0</v>
      </c>
      <c r="CD306" s="66">
        <f>-SUM(O.5!CD$244,O.5!CD$255)*(1+'S&amp;S'!$E164)+SUM(O.5!CD$245,O.5!CD$256)*IF(O.5!$C$38="Depreciation",(1+'S&amp;S'!$E164),1)-SUM(O.5!CD$246,O.5!CD$257)*(1+'S&amp;S'!$E$166)+CD$247*(1+'S&amp;S'!$E$212)</f>
        <v>0</v>
      </c>
      <c r="CE306" s="66">
        <f>-SUM(O.5!CE$244,O.5!CE$255)*(1+'S&amp;S'!$E164)+SUM(O.5!CE$245,O.5!CE$256)*IF(O.5!$C$38="Depreciation",(1+'S&amp;S'!$E164),1)-SUM(O.5!CE$246,O.5!CE$257)*(1+'S&amp;S'!$E$166)+CE$247*(1+'S&amp;S'!$E$212)</f>
        <v>0</v>
      </c>
      <c r="CF306" s="66">
        <f>-SUM(O.5!CF$244,O.5!CF$255)*(1+'S&amp;S'!$E164)+SUM(O.5!CF$245,O.5!CF$256)*IF(O.5!$C$38="Depreciation",(1+'S&amp;S'!$E164),1)-SUM(O.5!CF$246,O.5!CF$257)*(1+'S&amp;S'!$E$166)+CF$247*(1+'S&amp;S'!$E$212)</f>
        <v>0</v>
      </c>
      <c r="CG306" s="66">
        <f>-SUM(O.5!CG$244,O.5!CG$255)*(1+'S&amp;S'!$E164)+SUM(O.5!CG$245,O.5!CG$256)*IF(O.5!$C$38="Depreciation",(1+'S&amp;S'!$E164),1)-SUM(O.5!CG$246,O.5!CG$257)*(1+'S&amp;S'!$E$166)+CG$247*(1+'S&amp;S'!$E$212)</f>
        <v>0</v>
      </c>
      <c r="CH306" s="66">
        <f>-SUM(O.5!CH$244,O.5!CH$255)*(1+'S&amp;S'!$E164)+SUM(O.5!CH$245,O.5!CH$256)*IF(O.5!$C$38="Depreciation",(1+'S&amp;S'!$E164),1)-SUM(O.5!CH$246,O.5!CH$257)*(1+'S&amp;S'!$E$166)+CH$247*(1+'S&amp;S'!$E$212)</f>
        <v>0</v>
      </c>
      <c r="CI306" s="66">
        <f>-SUM(O.5!CI$244,O.5!CI$255)*(1+'S&amp;S'!$E164)+SUM(O.5!CI$245,O.5!CI$256)*IF(O.5!$C$38="Depreciation",(1+'S&amp;S'!$E164),1)-SUM(O.5!CI$246,O.5!CI$257)*(1+'S&amp;S'!$E$166)+CI$247*(1+'S&amp;S'!$E$212)</f>
        <v>0</v>
      </c>
      <c r="CJ306" s="66">
        <f>-SUM(O.5!CJ$244,O.5!CJ$255)*(1+'S&amp;S'!$E164)+SUM(O.5!CJ$245,O.5!CJ$256)*IF(O.5!$C$38="Depreciation",(1+'S&amp;S'!$E164),1)-SUM(O.5!CJ$246,O.5!CJ$257)*(1+'S&amp;S'!$E$166)+CJ$247*(1+'S&amp;S'!$E$212)</f>
        <v>0</v>
      </c>
      <c r="CK306" s="66">
        <f>-SUM(O.5!CK$244,O.5!CK$255)*(1+'S&amp;S'!$E164)+SUM(O.5!CK$245,O.5!CK$256)*IF(O.5!$C$38="Depreciation",(1+'S&amp;S'!$E164),1)-SUM(O.5!CK$246,O.5!CK$257)*(1+'S&amp;S'!$E$166)+CK$247*(1+'S&amp;S'!$E$212)</f>
        <v>0</v>
      </c>
      <c r="CL306" s="66">
        <f>-SUM(O.5!CL$244,O.5!CL$255)*(1+'S&amp;S'!$E164)+SUM(O.5!CL$245,O.5!CL$256)*IF(O.5!$C$38="Depreciation",(1+'S&amp;S'!$E164),1)-SUM(O.5!CL$246,O.5!CL$257)*(1+'S&amp;S'!$E$166)+CL$247*(1+'S&amp;S'!$E$212)</f>
        <v>0</v>
      </c>
      <c r="CM306" s="66">
        <f>-SUM(O.5!CM$244,O.5!CM$255)*(1+'S&amp;S'!$E164)+SUM(O.5!CM$245,O.5!CM$256)*IF(O.5!$C$38="Depreciation",(1+'S&amp;S'!$E164),1)-SUM(O.5!CM$246,O.5!CM$257)*(1+'S&amp;S'!$E$166)+CM$247*(1+'S&amp;S'!$E$212)</f>
        <v>0</v>
      </c>
      <c r="CN306" s="66">
        <f>-SUM(O.5!CN$244,O.5!CN$255)*(1+'S&amp;S'!$E164)+SUM(O.5!CN$245,O.5!CN$256)*IF(O.5!$C$38="Depreciation",(1+'S&amp;S'!$E164),1)-SUM(O.5!CN$246,O.5!CN$257)*(1+'S&amp;S'!$E$166)+CN$247*(1+'S&amp;S'!$E$212)</f>
        <v>0</v>
      </c>
      <c r="CO306" s="66">
        <f>-SUM(O.5!CO$244,O.5!CO$255)*(1+'S&amp;S'!$E164)+SUM(O.5!CO$245,O.5!CO$256)*IF(O.5!$C$38="Depreciation",(1+'S&amp;S'!$E164),1)-SUM(O.5!CO$246,O.5!CO$257)*(1+'S&amp;S'!$E$166)+CO$247*(1+'S&amp;S'!$E$212)</f>
        <v>0</v>
      </c>
      <c r="CP306" s="66">
        <f>-SUM(O.5!CP$244,O.5!CP$255)*(1+'S&amp;S'!$E164)+SUM(O.5!CP$245,O.5!CP$256)*IF(O.5!$C$38="Depreciation",(1+'S&amp;S'!$E164),1)-SUM(O.5!CP$246,O.5!CP$257)*(1+'S&amp;S'!$E$166)+CP$247*(1+'S&amp;S'!$E$212)</f>
        <v>0</v>
      </c>
      <c r="CQ306" s="66">
        <f>-SUM(O.5!CQ$244,O.5!CQ$255)*(1+'S&amp;S'!$E164)+SUM(O.5!CQ$245,O.5!CQ$256)*IF(O.5!$C$38="Depreciation",(1+'S&amp;S'!$E164),1)-SUM(O.5!CQ$246,O.5!CQ$257)*(1+'S&amp;S'!$E$166)+CQ$247*(1+'S&amp;S'!$E$212)</f>
        <v>0</v>
      </c>
      <c r="CR306" s="66">
        <f>-SUM(O.5!CR$244,O.5!CR$255)*(1+'S&amp;S'!$E164)+SUM(O.5!CR$245,O.5!CR$256)*IF(O.5!$C$38="Depreciation",(1+'S&amp;S'!$E164),1)-SUM(O.5!CR$246,O.5!CR$257)*(1+'S&amp;S'!$E$166)+CR$247*(1+'S&amp;S'!$E$212)</f>
        <v>0</v>
      </c>
      <c r="CS306" s="66">
        <f>-SUM(O.5!CS$244,O.5!CS$255)*(1+'S&amp;S'!$E164)+SUM(O.5!CS$245,O.5!CS$256)*IF(O.5!$C$38="Depreciation",(1+'S&amp;S'!$E164),1)-SUM(O.5!CS$246,O.5!CS$257)*(1+'S&amp;S'!$E$166)+CS$247*(1+'S&amp;S'!$E$212)</f>
        <v>0</v>
      </c>
    </row>
    <row r="307" spans="3:97" hidden="1" x14ac:dyDescent="0.35">
      <c r="C307" s="94" t="s">
        <v>161</v>
      </c>
      <c r="E307" s="505">
        <f>G307+NPV(G.Asm!$F$76,H307:INDEX(H307:CS307,RP))</f>
        <v>0</v>
      </c>
      <c r="F307" s="505">
        <f>SUMIF($G$4:$CS$4,"&lt;="&amp;RP,G307:CS307)</f>
        <v>0</v>
      </c>
      <c r="G307" s="66">
        <f>-SUM(O.5!G$244,O.5!G$255)*(1+'S&amp;S'!$G164)+SUM(O.5!G$245,O.5!G$256)*IF(O.5!$C$38="Depreciation",(1+'S&amp;S'!$G164),1)-SUM(O.5!G$246,O.5!G$257)*(1+'S&amp;S'!$G$166)+G$247*(1+'S&amp;S'!$G$212)</f>
        <v>0</v>
      </c>
      <c r="H307" s="66">
        <f>-SUM(O.5!H$244,O.5!H$255)*(1+'S&amp;S'!$G164)+SUM(O.5!H$245,O.5!H$256)*IF(O.5!$C$38="Depreciation",(1+'S&amp;S'!$G164),1)-SUM(O.5!H$246,O.5!H$257)*(1+'S&amp;S'!$G$166)+H$247*(1+'S&amp;S'!$G$212)</f>
        <v>0</v>
      </c>
      <c r="I307" s="66">
        <f>-SUM(O.5!I$244,O.5!I$255)*(1+'S&amp;S'!$G164)+SUM(O.5!I$245,O.5!I$256)*IF(O.5!$C$38="Depreciation",(1+'S&amp;S'!$G164),1)-SUM(O.5!I$246,O.5!I$257)*(1+'S&amp;S'!$G$166)+I$247*(1+'S&amp;S'!$G$212)</f>
        <v>0</v>
      </c>
      <c r="J307" s="66">
        <f>-SUM(O.5!J$244,O.5!J$255)*(1+'S&amp;S'!$G164)+SUM(O.5!J$245,O.5!J$256)*IF(O.5!$C$38="Depreciation",(1+'S&amp;S'!$G164),1)-SUM(O.5!J$246,O.5!J$257)*(1+'S&amp;S'!$G$166)+J$247*(1+'S&amp;S'!$G$212)</f>
        <v>0</v>
      </c>
      <c r="K307" s="66">
        <f>-SUM(O.5!K$244,O.5!K$255)*(1+'S&amp;S'!$G164)+SUM(O.5!K$245,O.5!K$256)*IF(O.5!$C$38="Depreciation",(1+'S&amp;S'!$G164),1)-SUM(O.5!K$246,O.5!K$257)*(1+'S&amp;S'!$G$166)+K$247*(1+'S&amp;S'!$G$212)</f>
        <v>0</v>
      </c>
      <c r="L307" s="66">
        <f>-SUM(O.5!L$244,O.5!L$255)*(1+'S&amp;S'!$G164)+SUM(O.5!L$245,O.5!L$256)*IF(O.5!$C$38="Depreciation",(1+'S&amp;S'!$G164),1)-SUM(O.5!L$246,O.5!L$257)*(1+'S&amp;S'!$G$166)+L$247*(1+'S&amp;S'!$G$212)</f>
        <v>0</v>
      </c>
      <c r="M307" s="66">
        <f>-SUM(O.5!M$244,O.5!M$255)*(1+'S&amp;S'!$G164)+SUM(O.5!M$245,O.5!M$256)*IF(O.5!$C$38="Depreciation",(1+'S&amp;S'!$G164),1)-SUM(O.5!M$246,O.5!M$257)*(1+'S&amp;S'!$G$166)+M$247*(1+'S&amp;S'!$G$212)</f>
        <v>0</v>
      </c>
      <c r="N307" s="66">
        <f>-SUM(O.5!N$244,O.5!N$255)*(1+'S&amp;S'!$G164)+SUM(O.5!N$245,O.5!N$256)*IF(O.5!$C$38="Depreciation",(1+'S&amp;S'!$G164),1)-SUM(O.5!N$246,O.5!N$257)*(1+'S&amp;S'!$G$166)+N$247*(1+'S&amp;S'!$G$212)</f>
        <v>0</v>
      </c>
      <c r="O307" s="66">
        <f>-SUM(O.5!O$244,O.5!O$255)*(1+'S&amp;S'!$G164)+SUM(O.5!O$245,O.5!O$256)*IF(O.5!$C$38="Depreciation",(1+'S&amp;S'!$G164),1)-SUM(O.5!O$246,O.5!O$257)*(1+'S&amp;S'!$G$166)+O$247*(1+'S&amp;S'!$G$212)</f>
        <v>0</v>
      </c>
      <c r="P307" s="66">
        <f>-SUM(O.5!P$244,O.5!P$255)*(1+'S&amp;S'!$G164)+SUM(O.5!P$245,O.5!P$256)*IF(O.5!$C$38="Depreciation",(1+'S&amp;S'!$G164),1)-SUM(O.5!P$246,O.5!P$257)*(1+'S&amp;S'!$G$166)+P$247*(1+'S&amp;S'!$G$212)</f>
        <v>0</v>
      </c>
      <c r="Q307" s="66">
        <f>-SUM(O.5!Q$244,O.5!Q$255)*(1+'S&amp;S'!$G164)+SUM(O.5!Q$245,O.5!Q$256)*IF(O.5!$C$38="Depreciation",(1+'S&amp;S'!$G164),1)-SUM(O.5!Q$246,O.5!Q$257)*(1+'S&amp;S'!$G$166)+Q$247*(1+'S&amp;S'!$G$212)</f>
        <v>0</v>
      </c>
      <c r="R307" s="66">
        <f>-SUM(O.5!R$244,O.5!R$255)*(1+'S&amp;S'!$G164)+SUM(O.5!R$245,O.5!R$256)*IF(O.5!$C$38="Depreciation",(1+'S&amp;S'!$G164),1)-SUM(O.5!R$246,O.5!R$257)*(1+'S&amp;S'!$G$166)+R$247*(1+'S&amp;S'!$G$212)</f>
        <v>0</v>
      </c>
      <c r="S307" s="66">
        <f>-SUM(O.5!S$244,O.5!S$255)*(1+'S&amp;S'!$G164)+SUM(O.5!S$245,O.5!S$256)*IF(O.5!$C$38="Depreciation",(1+'S&amp;S'!$G164),1)-SUM(O.5!S$246,O.5!S$257)*(1+'S&amp;S'!$G$166)+S$247*(1+'S&amp;S'!$G$212)</f>
        <v>0</v>
      </c>
      <c r="T307" s="66">
        <f>-SUM(O.5!T$244,O.5!T$255)*(1+'S&amp;S'!$G164)+SUM(O.5!T$245,O.5!T$256)*IF(O.5!$C$38="Depreciation",(1+'S&amp;S'!$G164),1)-SUM(O.5!T$246,O.5!T$257)*(1+'S&amp;S'!$G$166)+T$247*(1+'S&amp;S'!$G$212)</f>
        <v>0</v>
      </c>
      <c r="U307" s="66">
        <f>-SUM(O.5!U$244,O.5!U$255)*(1+'S&amp;S'!$G164)+SUM(O.5!U$245,O.5!U$256)*IF(O.5!$C$38="Depreciation",(1+'S&amp;S'!$G164),1)-SUM(O.5!U$246,O.5!U$257)*(1+'S&amp;S'!$G$166)+U$247*(1+'S&amp;S'!$G$212)</f>
        <v>0</v>
      </c>
      <c r="V307" s="66">
        <f>-SUM(O.5!V$244,O.5!V$255)*(1+'S&amp;S'!$G164)+SUM(O.5!V$245,O.5!V$256)*IF(O.5!$C$38="Depreciation",(1+'S&amp;S'!$G164),1)-SUM(O.5!V$246,O.5!V$257)*(1+'S&amp;S'!$G$166)+V$247*(1+'S&amp;S'!$G$212)</f>
        <v>0</v>
      </c>
      <c r="W307" s="66">
        <f>-SUM(O.5!W$244,O.5!W$255)*(1+'S&amp;S'!$G164)+SUM(O.5!W$245,O.5!W$256)*IF(O.5!$C$38="Depreciation",(1+'S&amp;S'!$G164),1)-SUM(O.5!W$246,O.5!W$257)*(1+'S&amp;S'!$G$166)+W$247*(1+'S&amp;S'!$G$212)</f>
        <v>0</v>
      </c>
      <c r="X307" s="66">
        <f>-SUM(O.5!X$244,O.5!X$255)*(1+'S&amp;S'!$G164)+SUM(O.5!X$245,O.5!X$256)*IF(O.5!$C$38="Depreciation",(1+'S&amp;S'!$G164),1)-SUM(O.5!X$246,O.5!X$257)*(1+'S&amp;S'!$G$166)+X$247*(1+'S&amp;S'!$G$212)</f>
        <v>0</v>
      </c>
      <c r="Y307" s="66">
        <f>-SUM(O.5!Y$244,O.5!Y$255)*(1+'S&amp;S'!$G164)+SUM(O.5!Y$245,O.5!Y$256)*IF(O.5!$C$38="Depreciation",(1+'S&amp;S'!$G164),1)-SUM(O.5!Y$246,O.5!Y$257)*(1+'S&amp;S'!$G$166)+Y$247*(1+'S&amp;S'!$G$212)</f>
        <v>0</v>
      </c>
      <c r="Z307" s="66">
        <f>-SUM(O.5!Z$244,O.5!Z$255)*(1+'S&amp;S'!$G164)+SUM(O.5!Z$245,O.5!Z$256)*IF(O.5!$C$38="Depreciation",(1+'S&amp;S'!$G164),1)-SUM(O.5!Z$246,O.5!Z$257)*(1+'S&amp;S'!$G$166)+Z$247*(1+'S&amp;S'!$G$212)</f>
        <v>0</v>
      </c>
      <c r="AA307" s="66">
        <f>-SUM(O.5!AA$244,O.5!AA$255)*(1+'S&amp;S'!$G164)+SUM(O.5!AA$245,O.5!AA$256)*IF(O.5!$C$38="Depreciation",(1+'S&amp;S'!$G164),1)-SUM(O.5!AA$246,O.5!AA$257)*(1+'S&amp;S'!$G$166)+AA$247*(1+'S&amp;S'!$G$212)</f>
        <v>0</v>
      </c>
      <c r="AB307" s="66">
        <f>-SUM(O.5!AB$244,O.5!AB$255)*(1+'S&amp;S'!$G164)+SUM(O.5!AB$245,O.5!AB$256)*IF(O.5!$C$38="Depreciation",(1+'S&amp;S'!$G164),1)-SUM(O.5!AB$246,O.5!AB$257)*(1+'S&amp;S'!$G$166)+AB$247*(1+'S&amp;S'!$G$212)</f>
        <v>0</v>
      </c>
      <c r="AC307" s="66">
        <f>-SUM(O.5!AC$244,O.5!AC$255)*(1+'S&amp;S'!$G164)+SUM(O.5!AC$245,O.5!AC$256)*IF(O.5!$C$38="Depreciation",(1+'S&amp;S'!$G164),1)-SUM(O.5!AC$246,O.5!AC$257)*(1+'S&amp;S'!$G$166)+AC$247*(1+'S&amp;S'!$G$212)</f>
        <v>0</v>
      </c>
      <c r="AD307" s="66">
        <f>-SUM(O.5!AD$244,O.5!AD$255)*(1+'S&amp;S'!$G164)+SUM(O.5!AD$245,O.5!AD$256)*IF(O.5!$C$38="Depreciation",(1+'S&amp;S'!$G164),1)-SUM(O.5!AD$246,O.5!AD$257)*(1+'S&amp;S'!$G$166)+AD$247*(1+'S&amp;S'!$G$212)</f>
        <v>0</v>
      </c>
      <c r="AE307" s="66">
        <f>-SUM(O.5!AE$244,O.5!AE$255)*(1+'S&amp;S'!$G164)+SUM(O.5!AE$245,O.5!AE$256)*IF(O.5!$C$38="Depreciation",(1+'S&amp;S'!$G164),1)-SUM(O.5!AE$246,O.5!AE$257)*(1+'S&amp;S'!$G$166)+AE$247*(1+'S&amp;S'!$G$212)</f>
        <v>0</v>
      </c>
      <c r="AF307" s="66">
        <f>-SUM(O.5!AF$244,O.5!AF$255)*(1+'S&amp;S'!$G164)+SUM(O.5!AF$245,O.5!AF$256)*IF(O.5!$C$38="Depreciation",(1+'S&amp;S'!$G164),1)-SUM(O.5!AF$246,O.5!AF$257)*(1+'S&amp;S'!$G$166)+AF$247*(1+'S&amp;S'!$G$212)</f>
        <v>0</v>
      </c>
      <c r="AG307" s="66">
        <f>-SUM(O.5!AG$244,O.5!AG$255)*(1+'S&amp;S'!$G164)+SUM(O.5!AG$245,O.5!AG$256)*IF(O.5!$C$38="Depreciation",(1+'S&amp;S'!$G164),1)-SUM(O.5!AG$246,O.5!AG$257)*(1+'S&amp;S'!$G$166)+AG$247*(1+'S&amp;S'!$G$212)</f>
        <v>0</v>
      </c>
      <c r="AH307" s="66">
        <f>-SUM(O.5!AH$244,O.5!AH$255)*(1+'S&amp;S'!$G164)+SUM(O.5!AH$245,O.5!AH$256)*IF(O.5!$C$38="Depreciation",(1+'S&amp;S'!$G164),1)-SUM(O.5!AH$246,O.5!AH$257)*(1+'S&amp;S'!$G$166)+AH$247*(1+'S&amp;S'!$G$212)</f>
        <v>0</v>
      </c>
      <c r="AI307" s="66">
        <f>-SUM(O.5!AI$244,O.5!AI$255)*(1+'S&amp;S'!$G164)+SUM(O.5!AI$245,O.5!AI$256)*IF(O.5!$C$38="Depreciation",(1+'S&amp;S'!$G164),1)-SUM(O.5!AI$246,O.5!AI$257)*(1+'S&amp;S'!$G$166)+AI$247*(1+'S&amp;S'!$G$212)</f>
        <v>0</v>
      </c>
      <c r="AJ307" s="66">
        <f>-SUM(O.5!AJ$244,O.5!AJ$255)*(1+'S&amp;S'!$G164)+SUM(O.5!AJ$245,O.5!AJ$256)*IF(O.5!$C$38="Depreciation",(1+'S&amp;S'!$G164),1)-SUM(O.5!AJ$246,O.5!AJ$257)*(1+'S&amp;S'!$G$166)+AJ$247*(1+'S&amp;S'!$G$212)</f>
        <v>0</v>
      </c>
      <c r="AK307" s="66">
        <f>-SUM(O.5!AK$244,O.5!AK$255)*(1+'S&amp;S'!$G164)+SUM(O.5!AK$245,O.5!AK$256)*IF(O.5!$C$38="Depreciation",(1+'S&amp;S'!$G164),1)-SUM(O.5!AK$246,O.5!AK$257)*(1+'S&amp;S'!$G$166)+AK$247*(1+'S&amp;S'!$G$212)</f>
        <v>0</v>
      </c>
      <c r="AL307" s="66">
        <f>-SUM(O.5!AL$244,O.5!AL$255)*(1+'S&amp;S'!$G164)+SUM(O.5!AL$245,O.5!AL$256)*IF(O.5!$C$38="Depreciation",(1+'S&amp;S'!$G164),1)-SUM(O.5!AL$246,O.5!AL$257)*(1+'S&amp;S'!$G$166)+AL$247*(1+'S&amp;S'!$G$212)</f>
        <v>0</v>
      </c>
      <c r="AM307" s="66">
        <f>-SUM(O.5!AM$244,O.5!AM$255)*(1+'S&amp;S'!$G164)+SUM(O.5!AM$245,O.5!AM$256)*IF(O.5!$C$38="Depreciation",(1+'S&amp;S'!$G164),1)-SUM(O.5!AM$246,O.5!AM$257)*(1+'S&amp;S'!$G$166)+AM$247*(1+'S&amp;S'!$G$212)</f>
        <v>0</v>
      </c>
      <c r="AN307" s="66">
        <f>-SUM(O.5!AN$244,O.5!AN$255)*(1+'S&amp;S'!$G164)+SUM(O.5!AN$245,O.5!AN$256)*IF(O.5!$C$38="Depreciation",(1+'S&amp;S'!$G164),1)-SUM(O.5!AN$246,O.5!AN$257)*(1+'S&amp;S'!$G$166)+AN$247*(1+'S&amp;S'!$G$212)</f>
        <v>0</v>
      </c>
      <c r="AO307" s="66">
        <f>-SUM(O.5!AO$244,O.5!AO$255)*(1+'S&amp;S'!$G164)+SUM(O.5!AO$245,O.5!AO$256)*IF(O.5!$C$38="Depreciation",(1+'S&amp;S'!$G164),1)-SUM(O.5!AO$246,O.5!AO$257)*(1+'S&amp;S'!$G$166)+AO$247*(1+'S&amp;S'!$G$212)</f>
        <v>0</v>
      </c>
      <c r="AP307" s="66">
        <f>-SUM(O.5!AP$244,O.5!AP$255)*(1+'S&amp;S'!$G164)+SUM(O.5!AP$245,O.5!AP$256)*IF(O.5!$C$38="Depreciation",(1+'S&amp;S'!$G164),1)-SUM(O.5!AP$246,O.5!AP$257)*(1+'S&amp;S'!$G$166)+AP$247*(1+'S&amp;S'!$G$212)</f>
        <v>0</v>
      </c>
      <c r="AQ307" s="66">
        <f>-SUM(O.5!AQ$244,O.5!AQ$255)*(1+'S&amp;S'!$G164)+SUM(O.5!AQ$245,O.5!AQ$256)*IF(O.5!$C$38="Depreciation",(1+'S&amp;S'!$G164),1)-SUM(O.5!AQ$246,O.5!AQ$257)*(1+'S&amp;S'!$G$166)+AQ$247*(1+'S&amp;S'!$G$212)</f>
        <v>0</v>
      </c>
      <c r="AR307" s="66">
        <f>-SUM(O.5!AR$244,O.5!AR$255)*(1+'S&amp;S'!$G164)+SUM(O.5!AR$245,O.5!AR$256)*IF(O.5!$C$38="Depreciation",(1+'S&amp;S'!$G164),1)-SUM(O.5!AR$246,O.5!AR$257)*(1+'S&amp;S'!$G$166)+AR$247*(1+'S&amp;S'!$G$212)</f>
        <v>0</v>
      </c>
      <c r="AS307" s="66">
        <f>-SUM(O.5!AS$244,O.5!AS$255)*(1+'S&amp;S'!$G164)+SUM(O.5!AS$245,O.5!AS$256)*IF(O.5!$C$38="Depreciation",(1+'S&amp;S'!$G164),1)-SUM(O.5!AS$246,O.5!AS$257)*(1+'S&amp;S'!$G$166)+AS$247*(1+'S&amp;S'!$G$212)</f>
        <v>0</v>
      </c>
      <c r="AT307" s="66">
        <f>-SUM(O.5!AT$244,O.5!AT$255)*(1+'S&amp;S'!$G164)+SUM(O.5!AT$245,O.5!AT$256)*IF(O.5!$C$38="Depreciation",(1+'S&amp;S'!$G164),1)-SUM(O.5!AT$246,O.5!AT$257)*(1+'S&amp;S'!$G$166)+AT$247*(1+'S&amp;S'!$G$212)</f>
        <v>0</v>
      </c>
      <c r="AU307" s="66">
        <f>-SUM(O.5!AU$244,O.5!AU$255)*(1+'S&amp;S'!$G164)+SUM(O.5!AU$245,O.5!AU$256)*IF(O.5!$C$38="Depreciation",(1+'S&amp;S'!$G164),1)-SUM(O.5!AU$246,O.5!AU$257)*(1+'S&amp;S'!$G$166)+AU$247*(1+'S&amp;S'!$G$212)</f>
        <v>0</v>
      </c>
      <c r="AV307" s="66">
        <f>-SUM(O.5!AV$244,O.5!AV$255)*(1+'S&amp;S'!$G164)+SUM(O.5!AV$245,O.5!AV$256)*IF(O.5!$C$38="Depreciation",(1+'S&amp;S'!$G164),1)-SUM(O.5!AV$246,O.5!AV$257)*(1+'S&amp;S'!$G$166)+AV$247*(1+'S&amp;S'!$G$212)</f>
        <v>0</v>
      </c>
      <c r="AW307" s="66">
        <f>-SUM(O.5!AW$244,O.5!AW$255)*(1+'S&amp;S'!$G164)+SUM(O.5!AW$245,O.5!AW$256)*IF(O.5!$C$38="Depreciation",(1+'S&amp;S'!$G164),1)-SUM(O.5!AW$246,O.5!AW$257)*(1+'S&amp;S'!$G$166)+AW$247*(1+'S&amp;S'!$G$212)</f>
        <v>0</v>
      </c>
      <c r="AX307" s="66">
        <f>-SUM(O.5!AX$244,O.5!AX$255)*(1+'S&amp;S'!$G164)+SUM(O.5!AX$245,O.5!AX$256)*IF(O.5!$C$38="Depreciation",(1+'S&amp;S'!$G164),1)-SUM(O.5!AX$246,O.5!AX$257)*(1+'S&amp;S'!$G$166)+AX$247*(1+'S&amp;S'!$G$212)</f>
        <v>0</v>
      </c>
      <c r="AY307" s="66">
        <f>-SUM(O.5!AY$244,O.5!AY$255)*(1+'S&amp;S'!$G164)+SUM(O.5!AY$245,O.5!AY$256)*IF(O.5!$C$38="Depreciation",(1+'S&amp;S'!$G164),1)-SUM(O.5!AY$246,O.5!AY$257)*(1+'S&amp;S'!$G$166)+AY$247*(1+'S&amp;S'!$G$212)</f>
        <v>0</v>
      </c>
      <c r="AZ307" s="66">
        <f>-SUM(O.5!AZ$244,O.5!AZ$255)*(1+'S&amp;S'!$G164)+SUM(O.5!AZ$245,O.5!AZ$256)*IF(O.5!$C$38="Depreciation",(1+'S&amp;S'!$G164),1)-SUM(O.5!AZ$246,O.5!AZ$257)*(1+'S&amp;S'!$G$166)+AZ$247*(1+'S&amp;S'!$G$212)</f>
        <v>0</v>
      </c>
      <c r="BA307" s="66">
        <f>-SUM(O.5!BA$244,O.5!BA$255)*(1+'S&amp;S'!$G164)+SUM(O.5!BA$245,O.5!BA$256)*IF(O.5!$C$38="Depreciation",(1+'S&amp;S'!$G164),1)-SUM(O.5!BA$246,O.5!BA$257)*(1+'S&amp;S'!$G$166)+BA$247*(1+'S&amp;S'!$G$212)</f>
        <v>0</v>
      </c>
      <c r="BB307" s="66">
        <f>-SUM(O.5!BB$244,O.5!BB$255)*(1+'S&amp;S'!$G164)+SUM(O.5!BB$245,O.5!BB$256)*IF(O.5!$C$38="Depreciation",(1+'S&amp;S'!$G164),1)-SUM(O.5!BB$246,O.5!BB$257)*(1+'S&amp;S'!$G$166)+BB$247*(1+'S&amp;S'!$G$212)</f>
        <v>0</v>
      </c>
      <c r="BC307" s="66">
        <f>-SUM(O.5!BC$244,O.5!BC$255)*(1+'S&amp;S'!$G164)+SUM(O.5!BC$245,O.5!BC$256)*IF(O.5!$C$38="Depreciation",(1+'S&amp;S'!$G164),1)-SUM(O.5!BC$246,O.5!BC$257)*(1+'S&amp;S'!$G$166)+BC$247*(1+'S&amp;S'!$G$212)</f>
        <v>0</v>
      </c>
      <c r="BD307" s="66">
        <f>-SUM(O.5!BD$244,O.5!BD$255)*(1+'S&amp;S'!$G164)+SUM(O.5!BD$245,O.5!BD$256)*IF(O.5!$C$38="Depreciation",(1+'S&amp;S'!$G164),1)-SUM(O.5!BD$246,O.5!BD$257)*(1+'S&amp;S'!$G$166)+BD$247*(1+'S&amp;S'!$G$212)</f>
        <v>0</v>
      </c>
      <c r="BE307" s="66">
        <f>-SUM(O.5!BE$244,O.5!BE$255)*(1+'S&amp;S'!$G164)+SUM(O.5!BE$245,O.5!BE$256)*IF(O.5!$C$38="Depreciation",(1+'S&amp;S'!$G164),1)-SUM(O.5!BE$246,O.5!BE$257)*(1+'S&amp;S'!$G$166)+BE$247*(1+'S&amp;S'!$G$212)</f>
        <v>0</v>
      </c>
      <c r="BF307" s="66">
        <f>-SUM(O.5!BF$244,O.5!BF$255)*(1+'S&amp;S'!$G164)+SUM(O.5!BF$245,O.5!BF$256)*IF(O.5!$C$38="Depreciation",(1+'S&amp;S'!$G164),1)-SUM(O.5!BF$246,O.5!BF$257)*(1+'S&amp;S'!$G$166)+BF$247*(1+'S&amp;S'!$G$212)</f>
        <v>0</v>
      </c>
      <c r="BG307" s="66">
        <f>-SUM(O.5!BG$244,O.5!BG$255)*(1+'S&amp;S'!$G164)+SUM(O.5!BG$245,O.5!BG$256)*IF(O.5!$C$38="Depreciation",(1+'S&amp;S'!$G164),1)-SUM(O.5!BG$246,O.5!BG$257)*(1+'S&amp;S'!$G$166)+BG$247*(1+'S&amp;S'!$G$212)</f>
        <v>0</v>
      </c>
      <c r="BH307" s="66">
        <f>-SUM(O.5!BH$244,O.5!BH$255)*(1+'S&amp;S'!$G164)+SUM(O.5!BH$245,O.5!BH$256)*IF(O.5!$C$38="Depreciation",(1+'S&amp;S'!$G164),1)-SUM(O.5!BH$246,O.5!BH$257)*(1+'S&amp;S'!$G$166)+BH$247*(1+'S&amp;S'!$G$212)</f>
        <v>0</v>
      </c>
      <c r="BI307" s="66">
        <f>-SUM(O.5!BI$244,O.5!BI$255)*(1+'S&amp;S'!$G164)+SUM(O.5!BI$245,O.5!BI$256)*IF(O.5!$C$38="Depreciation",(1+'S&amp;S'!$G164),1)-SUM(O.5!BI$246,O.5!BI$257)*(1+'S&amp;S'!$G$166)+BI$247*(1+'S&amp;S'!$G$212)</f>
        <v>0</v>
      </c>
      <c r="BJ307" s="66">
        <f>-SUM(O.5!BJ$244,O.5!BJ$255)*(1+'S&amp;S'!$G164)+SUM(O.5!BJ$245,O.5!BJ$256)*IF(O.5!$C$38="Depreciation",(1+'S&amp;S'!$G164),1)-SUM(O.5!BJ$246,O.5!BJ$257)*(1+'S&amp;S'!$G$166)+BJ$247*(1+'S&amp;S'!$G$212)</f>
        <v>0</v>
      </c>
      <c r="BK307" s="66">
        <f>-SUM(O.5!BK$244,O.5!BK$255)*(1+'S&amp;S'!$G164)+SUM(O.5!BK$245,O.5!BK$256)*IF(O.5!$C$38="Depreciation",(1+'S&amp;S'!$G164),1)-SUM(O.5!BK$246,O.5!BK$257)*(1+'S&amp;S'!$G$166)+BK$247*(1+'S&amp;S'!$G$212)</f>
        <v>0</v>
      </c>
      <c r="BL307" s="66">
        <f>-SUM(O.5!BL$244,O.5!BL$255)*(1+'S&amp;S'!$G164)+SUM(O.5!BL$245,O.5!BL$256)*IF(O.5!$C$38="Depreciation",(1+'S&amp;S'!$G164),1)-SUM(O.5!BL$246,O.5!BL$257)*(1+'S&amp;S'!$G$166)+BL$247*(1+'S&amp;S'!$G$212)</f>
        <v>0</v>
      </c>
      <c r="BM307" s="66">
        <f>-SUM(O.5!BM$244,O.5!BM$255)*(1+'S&amp;S'!$G164)+SUM(O.5!BM$245,O.5!BM$256)*IF(O.5!$C$38="Depreciation",(1+'S&amp;S'!$G164),1)-SUM(O.5!BM$246,O.5!BM$257)*(1+'S&amp;S'!$G$166)+BM$247*(1+'S&amp;S'!$G$212)</f>
        <v>0</v>
      </c>
      <c r="BN307" s="66">
        <f>-SUM(O.5!BN$244,O.5!BN$255)*(1+'S&amp;S'!$G164)+SUM(O.5!BN$245,O.5!BN$256)*IF(O.5!$C$38="Depreciation",(1+'S&amp;S'!$G164),1)-SUM(O.5!BN$246,O.5!BN$257)*(1+'S&amp;S'!$G$166)+BN$247*(1+'S&amp;S'!$G$212)</f>
        <v>0</v>
      </c>
      <c r="BO307" s="66">
        <f>-SUM(O.5!BO$244,O.5!BO$255)*(1+'S&amp;S'!$G164)+SUM(O.5!BO$245,O.5!BO$256)*IF(O.5!$C$38="Depreciation",(1+'S&amp;S'!$G164),1)-SUM(O.5!BO$246,O.5!BO$257)*(1+'S&amp;S'!$G$166)+BO$247*(1+'S&amp;S'!$G$212)</f>
        <v>0</v>
      </c>
      <c r="BP307" s="66">
        <f>-SUM(O.5!BP$244,O.5!BP$255)*(1+'S&amp;S'!$G164)+SUM(O.5!BP$245,O.5!BP$256)*IF(O.5!$C$38="Depreciation",(1+'S&amp;S'!$G164),1)-SUM(O.5!BP$246,O.5!BP$257)*(1+'S&amp;S'!$G$166)+BP$247*(1+'S&amp;S'!$G$212)</f>
        <v>0</v>
      </c>
      <c r="BQ307" s="66">
        <f>-SUM(O.5!BQ$244,O.5!BQ$255)*(1+'S&amp;S'!$G164)+SUM(O.5!BQ$245,O.5!BQ$256)*IF(O.5!$C$38="Depreciation",(1+'S&amp;S'!$G164),1)-SUM(O.5!BQ$246,O.5!BQ$257)*(1+'S&amp;S'!$G$166)+BQ$247*(1+'S&amp;S'!$G$212)</f>
        <v>0</v>
      </c>
      <c r="BR307" s="66">
        <f>-SUM(O.5!BR$244,O.5!BR$255)*(1+'S&amp;S'!$G164)+SUM(O.5!BR$245,O.5!BR$256)*IF(O.5!$C$38="Depreciation",(1+'S&amp;S'!$G164),1)-SUM(O.5!BR$246,O.5!BR$257)*(1+'S&amp;S'!$G$166)+BR$247*(1+'S&amp;S'!$G$212)</f>
        <v>0</v>
      </c>
      <c r="BS307" s="66">
        <f>-SUM(O.5!BS$244,O.5!BS$255)*(1+'S&amp;S'!$G164)+SUM(O.5!BS$245,O.5!BS$256)*IF(O.5!$C$38="Depreciation",(1+'S&amp;S'!$G164),1)-SUM(O.5!BS$246,O.5!BS$257)*(1+'S&amp;S'!$G$166)+BS$247*(1+'S&amp;S'!$G$212)</f>
        <v>0</v>
      </c>
      <c r="BT307" s="66">
        <f>-SUM(O.5!BT$244,O.5!BT$255)*(1+'S&amp;S'!$G164)+SUM(O.5!BT$245,O.5!BT$256)*IF(O.5!$C$38="Depreciation",(1+'S&amp;S'!$G164),1)-SUM(O.5!BT$246,O.5!BT$257)*(1+'S&amp;S'!$G$166)+BT$247*(1+'S&amp;S'!$G$212)</f>
        <v>0</v>
      </c>
      <c r="BU307" s="66">
        <f>-SUM(O.5!BU$244,O.5!BU$255)*(1+'S&amp;S'!$G164)+SUM(O.5!BU$245,O.5!BU$256)*IF(O.5!$C$38="Depreciation",(1+'S&amp;S'!$G164),1)-SUM(O.5!BU$246,O.5!BU$257)*(1+'S&amp;S'!$G$166)+BU$247*(1+'S&amp;S'!$G$212)</f>
        <v>0</v>
      </c>
      <c r="BV307" s="66">
        <f>-SUM(O.5!BV$244,O.5!BV$255)*(1+'S&amp;S'!$G164)+SUM(O.5!BV$245,O.5!BV$256)*IF(O.5!$C$38="Depreciation",(1+'S&amp;S'!$G164),1)-SUM(O.5!BV$246,O.5!BV$257)*(1+'S&amp;S'!$G$166)+BV$247*(1+'S&amp;S'!$G$212)</f>
        <v>0</v>
      </c>
      <c r="BW307" s="66">
        <f>-SUM(O.5!BW$244,O.5!BW$255)*(1+'S&amp;S'!$G164)+SUM(O.5!BW$245,O.5!BW$256)*IF(O.5!$C$38="Depreciation",(1+'S&amp;S'!$G164),1)-SUM(O.5!BW$246,O.5!BW$257)*(1+'S&amp;S'!$G$166)+BW$247*(1+'S&amp;S'!$G$212)</f>
        <v>0</v>
      </c>
      <c r="BX307" s="66">
        <f>-SUM(O.5!BX$244,O.5!BX$255)*(1+'S&amp;S'!$G164)+SUM(O.5!BX$245,O.5!BX$256)*IF(O.5!$C$38="Depreciation",(1+'S&amp;S'!$G164),1)-SUM(O.5!BX$246,O.5!BX$257)*(1+'S&amp;S'!$G$166)+BX$247*(1+'S&amp;S'!$G$212)</f>
        <v>0</v>
      </c>
      <c r="BY307" s="66">
        <f>-SUM(O.5!BY$244,O.5!BY$255)*(1+'S&amp;S'!$G164)+SUM(O.5!BY$245,O.5!BY$256)*IF(O.5!$C$38="Depreciation",(1+'S&amp;S'!$G164),1)-SUM(O.5!BY$246,O.5!BY$257)*(1+'S&amp;S'!$G$166)+BY$247*(1+'S&amp;S'!$G$212)</f>
        <v>0</v>
      </c>
      <c r="BZ307" s="66">
        <f>-SUM(O.5!BZ$244,O.5!BZ$255)*(1+'S&amp;S'!$G164)+SUM(O.5!BZ$245,O.5!BZ$256)*IF(O.5!$C$38="Depreciation",(1+'S&amp;S'!$G164),1)-SUM(O.5!BZ$246,O.5!BZ$257)*(1+'S&amp;S'!$G$166)+BZ$247*(1+'S&amp;S'!$G$212)</f>
        <v>0</v>
      </c>
      <c r="CA307" s="66">
        <f>-SUM(O.5!CA$244,O.5!CA$255)*(1+'S&amp;S'!$G164)+SUM(O.5!CA$245,O.5!CA$256)*IF(O.5!$C$38="Depreciation",(1+'S&amp;S'!$G164),1)-SUM(O.5!CA$246,O.5!CA$257)*(1+'S&amp;S'!$G$166)+CA$247*(1+'S&amp;S'!$G$212)</f>
        <v>0</v>
      </c>
      <c r="CB307" s="66">
        <f>-SUM(O.5!CB$244,O.5!CB$255)*(1+'S&amp;S'!$G164)+SUM(O.5!CB$245,O.5!CB$256)*IF(O.5!$C$38="Depreciation",(1+'S&amp;S'!$G164),1)-SUM(O.5!CB$246,O.5!CB$257)*(1+'S&amp;S'!$G$166)+CB$247*(1+'S&amp;S'!$G$212)</f>
        <v>0</v>
      </c>
      <c r="CC307" s="66">
        <f>-SUM(O.5!CC$244,O.5!CC$255)*(1+'S&amp;S'!$G164)+SUM(O.5!CC$245,O.5!CC$256)*IF(O.5!$C$38="Depreciation",(1+'S&amp;S'!$G164),1)-SUM(O.5!CC$246,O.5!CC$257)*(1+'S&amp;S'!$G$166)+CC$247*(1+'S&amp;S'!$G$212)</f>
        <v>0</v>
      </c>
      <c r="CD307" s="66">
        <f>-SUM(O.5!CD$244,O.5!CD$255)*(1+'S&amp;S'!$G164)+SUM(O.5!CD$245,O.5!CD$256)*IF(O.5!$C$38="Depreciation",(1+'S&amp;S'!$G164),1)-SUM(O.5!CD$246,O.5!CD$257)*(1+'S&amp;S'!$G$166)+CD$247*(1+'S&amp;S'!$G$212)</f>
        <v>0</v>
      </c>
      <c r="CE307" s="66">
        <f>-SUM(O.5!CE$244,O.5!CE$255)*(1+'S&amp;S'!$G164)+SUM(O.5!CE$245,O.5!CE$256)*IF(O.5!$C$38="Depreciation",(1+'S&amp;S'!$G164),1)-SUM(O.5!CE$246,O.5!CE$257)*(1+'S&amp;S'!$G$166)+CE$247*(1+'S&amp;S'!$G$212)</f>
        <v>0</v>
      </c>
      <c r="CF307" s="66">
        <f>-SUM(O.5!CF$244,O.5!CF$255)*(1+'S&amp;S'!$G164)+SUM(O.5!CF$245,O.5!CF$256)*IF(O.5!$C$38="Depreciation",(1+'S&amp;S'!$G164),1)-SUM(O.5!CF$246,O.5!CF$257)*(1+'S&amp;S'!$G$166)+CF$247*(1+'S&amp;S'!$G$212)</f>
        <v>0</v>
      </c>
      <c r="CG307" s="66">
        <f>-SUM(O.5!CG$244,O.5!CG$255)*(1+'S&amp;S'!$G164)+SUM(O.5!CG$245,O.5!CG$256)*IF(O.5!$C$38="Depreciation",(1+'S&amp;S'!$G164),1)-SUM(O.5!CG$246,O.5!CG$257)*(1+'S&amp;S'!$G$166)+CG$247*(1+'S&amp;S'!$G$212)</f>
        <v>0</v>
      </c>
      <c r="CH307" s="66">
        <f>-SUM(O.5!CH$244,O.5!CH$255)*(1+'S&amp;S'!$G164)+SUM(O.5!CH$245,O.5!CH$256)*IF(O.5!$C$38="Depreciation",(1+'S&amp;S'!$G164),1)-SUM(O.5!CH$246,O.5!CH$257)*(1+'S&amp;S'!$G$166)+CH$247*(1+'S&amp;S'!$G$212)</f>
        <v>0</v>
      </c>
      <c r="CI307" s="66">
        <f>-SUM(O.5!CI$244,O.5!CI$255)*(1+'S&amp;S'!$G164)+SUM(O.5!CI$245,O.5!CI$256)*IF(O.5!$C$38="Depreciation",(1+'S&amp;S'!$G164),1)-SUM(O.5!CI$246,O.5!CI$257)*(1+'S&amp;S'!$G$166)+CI$247*(1+'S&amp;S'!$G$212)</f>
        <v>0</v>
      </c>
      <c r="CJ307" s="66">
        <f>-SUM(O.5!CJ$244,O.5!CJ$255)*(1+'S&amp;S'!$G164)+SUM(O.5!CJ$245,O.5!CJ$256)*IF(O.5!$C$38="Depreciation",(1+'S&amp;S'!$G164),1)-SUM(O.5!CJ$246,O.5!CJ$257)*(1+'S&amp;S'!$G$166)+CJ$247*(1+'S&amp;S'!$G$212)</f>
        <v>0</v>
      </c>
      <c r="CK307" s="66">
        <f>-SUM(O.5!CK$244,O.5!CK$255)*(1+'S&amp;S'!$G164)+SUM(O.5!CK$245,O.5!CK$256)*IF(O.5!$C$38="Depreciation",(1+'S&amp;S'!$G164),1)-SUM(O.5!CK$246,O.5!CK$257)*(1+'S&amp;S'!$G$166)+CK$247*(1+'S&amp;S'!$G$212)</f>
        <v>0</v>
      </c>
      <c r="CL307" s="66">
        <f>-SUM(O.5!CL$244,O.5!CL$255)*(1+'S&amp;S'!$G164)+SUM(O.5!CL$245,O.5!CL$256)*IF(O.5!$C$38="Depreciation",(1+'S&amp;S'!$G164),1)-SUM(O.5!CL$246,O.5!CL$257)*(1+'S&amp;S'!$G$166)+CL$247*(1+'S&amp;S'!$G$212)</f>
        <v>0</v>
      </c>
      <c r="CM307" s="66">
        <f>-SUM(O.5!CM$244,O.5!CM$255)*(1+'S&amp;S'!$G164)+SUM(O.5!CM$245,O.5!CM$256)*IF(O.5!$C$38="Depreciation",(1+'S&amp;S'!$G164),1)-SUM(O.5!CM$246,O.5!CM$257)*(1+'S&amp;S'!$G$166)+CM$247*(1+'S&amp;S'!$G$212)</f>
        <v>0</v>
      </c>
      <c r="CN307" s="66">
        <f>-SUM(O.5!CN$244,O.5!CN$255)*(1+'S&amp;S'!$G164)+SUM(O.5!CN$245,O.5!CN$256)*IF(O.5!$C$38="Depreciation",(1+'S&amp;S'!$G164),1)-SUM(O.5!CN$246,O.5!CN$257)*(1+'S&amp;S'!$G$166)+CN$247*(1+'S&amp;S'!$G$212)</f>
        <v>0</v>
      </c>
      <c r="CO307" s="66">
        <f>-SUM(O.5!CO$244,O.5!CO$255)*(1+'S&amp;S'!$G164)+SUM(O.5!CO$245,O.5!CO$256)*IF(O.5!$C$38="Depreciation",(1+'S&amp;S'!$G164),1)-SUM(O.5!CO$246,O.5!CO$257)*(1+'S&amp;S'!$G$166)+CO$247*(1+'S&amp;S'!$G$212)</f>
        <v>0</v>
      </c>
      <c r="CP307" s="66">
        <f>-SUM(O.5!CP$244,O.5!CP$255)*(1+'S&amp;S'!$G164)+SUM(O.5!CP$245,O.5!CP$256)*IF(O.5!$C$38="Depreciation",(1+'S&amp;S'!$G164),1)-SUM(O.5!CP$246,O.5!CP$257)*(1+'S&amp;S'!$G$166)+CP$247*(1+'S&amp;S'!$G$212)</f>
        <v>0</v>
      </c>
      <c r="CQ307" s="66">
        <f>-SUM(O.5!CQ$244,O.5!CQ$255)*(1+'S&amp;S'!$G164)+SUM(O.5!CQ$245,O.5!CQ$256)*IF(O.5!$C$38="Depreciation",(1+'S&amp;S'!$G164),1)-SUM(O.5!CQ$246,O.5!CQ$257)*(1+'S&amp;S'!$G$166)+CQ$247*(1+'S&amp;S'!$G$212)</f>
        <v>0</v>
      </c>
      <c r="CR307" s="66">
        <f>-SUM(O.5!CR$244,O.5!CR$255)*(1+'S&amp;S'!$G164)+SUM(O.5!CR$245,O.5!CR$256)*IF(O.5!$C$38="Depreciation",(1+'S&amp;S'!$G164),1)-SUM(O.5!CR$246,O.5!CR$257)*(1+'S&amp;S'!$G$166)+CR$247*(1+'S&amp;S'!$G$212)</f>
        <v>0</v>
      </c>
      <c r="CS307" s="66">
        <f>-SUM(O.5!CS$244,O.5!CS$255)*(1+'S&amp;S'!$G164)+SUM(O.5!CS$245,O.5!CS$256)*IF(O.5!$C$38="Depreciation",(1+'S&amp;S'!$G164),1)-SUM(O.5!CS$246,O.5!CS$257)*(1+'S&amp;S'!$G$166)+CS$247*(1+'S&amp;S'!$G$212)</f>
        <v>0</v>
      </c>
    </row>
    <row r="308" spans="3:97" hidden="1" x14ac:dyDescent="0.35">
      <c r="E308" s="524"/>
      <c r="F308" s="524"/>
      <c r="G308" s="131"/>
      <c r="H308" s="131"/>
      <c r="I308" s="131"/>
      <c r="J308" s="131"/>
      <c r="K308" s="131"/>
      <c r="L308" s="131"/>
      <c r="M308" s="131"/>
      <c r="N308" s="131"/>
      <c r="O308" s="131"/>
      <c r="P308" s="131"/>
      <c r="Q308" s="131"/>
      <c r="R308" s="131"/>
      <c r="S308" s="131"/>
      <c r="T308" s="131"/>
      <c r="U308" s="131"/>
      <c r="V308" s="131"/>
      <c r="W308" s="131"/>
      <c r="X308" s="131"/>
      <c r="Y308" s="131"/>
      <c r="Z308" s="131"/>
      <c r="AA308" s="131"/>
      <c r="AB308" s="131"/>
      <c r="AC308" s="131"/>
      <c r="AD308" s="131"/>
      <c r="AE308" s="131"/>
      <c r="AF308" s="131"/>
      <c r="AG308" s="131"/>
      <c r="AH308" s="131"/>
      <c r="AI308" s="131"/>
      <c r="AJ308" s="131"/>
      <c r="AK308" s="131"/>
      <c r="AL308" s="131"/>
      <c r="AM308" s="131"/>
      <c r="AN308" s="131"/>
      <c r="AO308" s="131"/>
      <c r="AP308" s="131"/>
      <c r="AQ308" s="131"/>
      <c r="AR308" s="131"/>
      <c r="AS308" s="131"/>
      <c r="AT308" s="131"/>
      <c r="AU308" s="131"/>
      <c r="AV308" s="131"/>
      <c r="AW308" s="131"/>
      <c r="AX308" s="131"/>
      <c r="AY308" s="131"/>
      <c r="AZ308" s="131"/>
      <c r="BA308" s="131"/>
      <c r="BB308" s="131"/>
      <c r="BC308" s="131"/>
      <c r="BD308" s="131"/>
      <c r="BE308" s="131"/>
      <c r="BF308" s="131"/>
      <c r="BG308" s="131"/>
      <c r="BH308" s="131"/>
      <c r="BI308" s="131"/>
      <c r="BJ308" s="131"/>
      <c r="BK308" s="131"/>
      <c r="BL308" s="131"/>
      <c r="BM308" s="131"/>
      <c r="BN308" s="131"/>
      <c r="BO308" s="131"/>
      <c r="BP308" s="131"/>
      <c r="BQ308" s="131"/>
      <c r="BR308" s="131"/>
      <c r="BS308" s="131"/>
      <c r="BT308" s="131"/>
      <c r="BU308" s="131"/>
      <c r="BV308" s="131"/>
      <c r="BW308" s="131"/>
      <c r="BX308" s="131"/>
      <c r="BY308" s="131"/>
      <c r="BZ308" s="131"/>
      <c r="CA308" s="131"/>
      <c r="CB308" s="131"/>
      <c r="CC308" s="131"/>
      <c r="CD308" s="131"/>
      <c r="CE308" s="131"/>
      <c r="CF308" s="131"/>
      <c r="CG308" s="131"/>
      <c r="CH308" s="131"/>
      <c r="CI308" s="131"/>
      <c r="CJ308" s="131"/>
      <c r="CK308" s="131"/>
      <c r="CL308" s="131"/>
      <c r="CM308" s="131"/>
      <c r="CN308" s="131"/>
      <c r="CO308" s="131"/>
      <c r="CP308" s="131"/>
      <c r="CQ308" s="131"/>
      <c r="CR308" s="131"/>
      <c r="CS308" s="131"/>
    </row>
    <row r="309" spans="3:97" ht="14.25" hidden="1" customHeight="1" x14ac:dyDescent="0.35">
      <c r="C309" s="92" t="s">
        <v>190</v>
      </c>
      <c r="E309" s="524"/>
      <c r="F309" s="524"/>
      <c r="G309" s="131"/>
      <c r="H309" s="131"/>
      <c r="I309" s="131"/>
      <c r="J309" s="131"/>
      <c r="K309" s="131"/>
      <c r="L309" s="131"/>
      <c r="M309" s="131"/>
      <c r="N309" s="131"/>
      <c r="O309" s="131"/>
      <c r="P309" s="131"/>
      <c r="Q309" s="131"/>
      <c r="R309" s="131"/>
      <c r="S309" s="131"/>
      <c r="T309" s="131"/>
      <c r="U309" s="131"/>
      <c r="V309" s="131"/>
      <c r="W309" s="131"/>
      <c r="X309" s="131"/>
      <c r="Y309" s="131"/>
      <c r="Z309" s="131"/>
      <c r="AA309" s="131"/>
      <c r="AB309" s="131"/>
      <c r="AC309" s="131"/>
      <c r="AD309" s="131"/>
      <c r="AE309" s="131"/>
      <c r="AF309" s="131"/>
      <c r="AG309" s="131"/>
      <c r="AH309" s="131"/>
      <c r="AI309" s="131"/>
      <c r="AJ309" s="131"/>
      <c r="AK309" s="131"/>
      <c r="AL309" s="131"/>
      <c r="AM309" s="131"/>
      <c r="AN309" s="131"/>
      <c r="AO309" s="131"/>
      <c r="AP309" s="131"/>
      <c r="AQ309" s="131"/>
      <c r="AR309" s="131"/>
      <c r="AS309" s="131"/>
      <c r="AT309" s="131"/>
      <c r="AU309" s="131"/>
      <c r="AV309" s="131"/>
      <c r="AW309" s="131"/>
      <c r="AX309" s="131"/>
      <c r="AY309" s="131"/>
      <c r="AZ309" s="131"/>
      <c r="BA309" s="131"/>
      <c r="BB309" s="131"/>
      <c r="BC309" s="131"/>
      <c r="BD309" s="131"/>
      <c r="BE309" s="131"/>
      <c r="BF309" s="131"/>
      <c r="BG309" s="131"/>
      <c r="BH309" s="131"/>
      <c r="BI309" s="131"/>
      <c r="BJ309" s="131"/>
      <c r="BK309" s="131"/>
      <c r="BL309" s="131"/>
      <c r="BM309" s="131"/>
      <c r="BN309" s="131"/>
      <c r="BO309" s="131"/>
      <c r="BP309" s="131"/>
      <c r="BQ309" s="131"/>
      <c r="BR309" s="131"/>
      <c r="BS309" s="131"/>
      <c r="BT309" s="131"/>
      <c r="BU309" s="131"/>
      <c r="BV309" s="131"/>
      <c r="BW309" s="131"/>
      <c r="BX309" s="131"/>
      <c r="BY309" s="131"/>
      <c r="BZ309" s="131"/>
      <c r="CA309" s="131"/>
      <c r="CB309" s="131"/>
      <c r="CC309" s="131"/>
      <c r="CD309" s="131"/>
      <c r="CE309" s="131"/>
      <c r="CF309" s="131"/>
      <c r="CG309" s="131"/>
      <c r="CH309" s="131"/>
      <c r="CI309" s="131"/>
      <c r="CJ309" s="131"/>
      <c r="CK309" s="131"/>
      <c r="CL309" s="131"/>
      <c r="CM309" s="131"/>
      <c r="CN309" s="131"/>
      <c r="CO309" s="131"/>
      <c r="CP309" s="131"/>
      <c r="CQ309" s="131"/>
      <c r="CR309" s="131"/>
      <c r="CS309" s="131"/>
    </row>
    <row r="310" spans="3:97" hidden="1" x14ac:dyDescent="0.35">
      <c r="C310" s="81" t="str">
        <f>O.5!$C$244&amp;" with "&amp; 'S&amp;S'!$D$5*100 &amp; "% increase"</f>
        <v>A. Total investment costs with 1% increase</v>
      </c>
      <c r="E310" s="492">
        <f>G310+NPV(G.Asm!$F$40,H310:INDEX(H310:CS310,RP))</f>
        <v>0</v>
      </c>
      <c r="F310" s="492">
        <f t="shared" ref="F310:F357" si="140">SUMIF($G$4:$CS$4,"&lt;="&amp;RP,G310:CS310)</f>
        <v>0</v>
      </c>
      <c r="G310" s="66">
        <f>-G$190*(1+'S&amp;S'!$F108)+G$216*IF(O.5!$C$38="Depreciation",(1+'S&amp;S'!$F108),1)-G$218+G$232</f>
        <v>0</v>
      </c>
      <c r="H310" s="66">
        <f>-H$190*(1+'S&amp;S'!$F108)+H$216*IF(O.5!$C$38="Depreciation",(1+'S&amp;S'!$F108),1)-H$218+H$232</f>
        <v>0</v>
      </c>
      <c r="I310" s="66">
        <f>-I$190*(1+'S&amp;S'!$F108)+I$216*IF(O.5!$C$38="Depreciation",(1+'S&amp;S'!$F108),1)-I$218+I$232</f>
        <v>0</v>
      </c>
      <c r="J310" s="66">
        <f>-J$190*(1+'S&amp;S'!$F108)+J$216*IF(O.5!$C$38="Depreciation",(1+'S&amp;S'!$F108),1)-J$218+J$232</f>
        <v>0</v>
      </c>
      <c r="K310" s="66">
        <f>-K$190*(1+'S&amp;S'!$F108)+K$216*IF(O.5!$C$38="Depreciation",(1+'S&amp;S'!$F108),1)-K$218+K$232</f>
        <v>0</v>
      </c>
      <c r="L310" s="66">
        <f>-L$190*(1+'S&amp;S'!$F108)+L$216*IF(O.5!$C$38="Depreciation",(1+'S&amp;S'!$F108),1)-L$218+L$232</f>
        <v>0</v>
      </c>
      <c r="M310" s="66">
        <f>-M$190*(1+'S&amp;S'!$F108)+M$216*IF(O.5!$C$38="Depreciation",(1+'S&amp;S'!$F108),1)-M$218+M$232</f>
        <v>0</v>
      </c>
      <c r="N310" s="66">
        <f>-N$190*(1+'S&amp;S'!$F108)+N$216*IF(O.5!$C$38="Depreciation",(1+'S&amp;S'!$F108),1)-N$218+N$232</f>
        <v>0</v>
      </c>
      <c r="O310" s="66">
        <f>-O$190*(1+'S&amp;S'!$F108)+O$216*IF(O.5!$C$38="Depreciation",(1+'S&amp;S'!$F108),1)-O$218+O$232</f>
        <v>0</v>
      </c>
      <c r="P310" s="66">
        <f>-P$190*(1+'S&amp;S'!$F108)+P$216*IF(O.5!$C$38="Depreciation",(1+'S&amp;S'!$F108),1)-P$218+P$232</f>
        <v>0</v>
      </c>
      <c r="Q310" s="66">
        <f>-Q$190*(1+'S&amp;S'!$F108)+Q$216*IF(O.5!$C$38="Depreciation",(1+'S&amp;S'!$F108),1)-Q$218+Q$232</f>
        <v>0</v>
      </c>
      <c r="R310" s="66">
        <f>-R$190*(1+'S&amp;S'!$F108)+R$216*IF(O.5!$C$38="Depreciation",(1+'S&amp;S'!$F108),1)-R$218+R$232</f>
        <v>0</v>
      </c>
      <c r="S310" s="66">
        <f>-S$190*(1+'S&amp;S'!$F108)+S$216*IF(O.5!$C$38="Depreciation",(1+'S&amp;S'!$F108),1)-S$218+S$232</f>
        <v>0</v>
      </c>
      <c r="T310" s="66">
        <f>-T$190*(1+'S&amp;S'!$F108)+T$216*IF(O.5!$C$38="Depreciation",(1+'S&amp;S'!$F108),1)-T$218+T$232</f>
        <v>0</v>
      </c>
      <c r="U310" s="66">
        <f>-U$190*(1+'S&amp;S'!$F108)+U$216*IF(O.5!$C$38="Depreciation",(1+'S&amp;S'!$F108),1)-U$218+U$232</f>
        <v>0</v>
      </c>
      <c r="V310" s="66">
        <f>-V$190*(1+'S&amp;S'!$F108)+V$216*IF(O.5!$C$38="Depreciation",(1+'S&amp;S'!$F108),1)-V$218+V$232</f>
        <v>0</v>
      </c>
      <c r="W310" s="66">
        <f>-W$190*(1+'S&amp;S'!$F108)+W$216*IF(O.5!$C$38="Depreciation",(1+'S&amp;S'!$F108),1)-W$218+W$232</f>
        <v>0</v>
      </c>
      <c r="X310" s="66">
        <f>-X$190*(1+'S&amp;S'!$F108)+X$216*IF(O.5!$C$38="Depreciation",(1+'S&amp;S'!$F108),1)-X$218+X$232</f>
        <v>0</v>
      </c>
      <c r="Y310" s="66">
        <f>-Y$190*(1+'S&amp;S'!$F108)+Y$216*IF(O.5!$C$38="Depreciation",(1+'S&amp;S'!$F108),1)-Y$218+Y$232</f>
        <v>0</v>
      </c>
      <c r="Z310" s="66">
        <f>-Z$190*(1+'S&amp;S'!$F108)+Z$216*IF(O.5!$C$38="Depreciation",(1+'S&amp;S'!$F108),1)-Z$218+Z$232</f>
        <v>0</v>
      </c>
      <c r="AA310" s="66">
        <f>-AA$190*(1+'S&amp;S'!$F108)+AA$216*IF(O.5!$C$38="Depreciation",(1+'S&amp;S'!$F108),1)-AA$218+AA$232</f>
        <v>0</v>
      </c>
      <c r="AB310" s="66">
        <f>-AB$190*(1+'S&amp;S'!$F108)+AB$216*IF(O.5!$C$38="Depreciation",(1+'S&amp;S'!$F108),1)-AB$218+AB$232</f>
        <v>0</v>
      </c>
      <c r="AC310" s="66">
        <f>-AC$190*(1+'S&amp;S'!$F108)+AC$216*IF(O.5!$C$38="Depreciation",(1+'S&amp;S'!$F108),1)-AC$218+AC$232</f>
        <v>0</v>
      </c>
      <c r="AD310" s="66">
        <f>-AD$190*(1+'S&amp;S'!$F108)+AD$216*IF(O.5!$C$38="Depreciation",(1+'S&amp;S'!$F108),1)-AD$218+AD$232</f>
        <v>0</v>
      </c>
      <c r="AE310" s="66">
        <f>-AE$190*(1+'S&amp;S'!$F108)+AE$216*IF(O.5!$C$38="Depreciation",(1+'S&amp;S'!$F108),1)-AE$218+AE$232</f>
        <v>0</v>
      </c>
      <c r="AF310" s="66">
        <f>-AF$190*(1+'S&amp;S'!$F108)+AF$216*IF(O.5!$C$38="Depreciation",(1+'S&amp;S'!$F108),1)-AF$218+AF$232</f>
        <v>0</v>
      </c>
      <c r="AG310" s="66">
        <f>-AG$190*(1+'S&amp;S'!$F108)+AG$216*IF(O.5!$C$38="Depreciation",(1+'S&amp;S'!$F108),1)-AG$218+AG$232</f>
        <v>0</v>
      </c>
      <c r="AH310" s="66">
        <f>-AH$190*(1+'S&amp;S'!$F108)+AH$216*IF(O.5!$C$38="Depreciation",(1+'S&amp;S'!$F108),1)-AH$218+AH$232</f>
        <v>0</v>
      </c>
      <c r="AI310" s="66">
        <f>-AI$190*(1+'S&amp;S'!$F108)+AI$216*IF(O.5!$C$38="Depreciation",(1+'S&amp;S'!$F108),1)-AI$218+AI$232</f>
        <v>0</v>
      </c>
      <c r="AJ310" s="66">
        <f>-AJ$190*(1+'S&amp;S'!$F108)+AJ$216*IF(O.5!$C$38="Depreciation",(1+'S&amp;S'!$F108),1)-AJ$218+AJ$232</f>
        <v>0</v>
      </c>
      <c r="AK310" s="66">
        <f>-AK$190*(1+'S&amp;S'!$F108)+AK$216*IF(O.5!$C$38="Depreciation",(1+'S&amp;S'!$F108),1)-AK$218+AK$232</f>
        <v>0</v>
      </c>
      <c r="AL310" s="66">
        <f>-AL$190*(1+'S&amp;S'!$F108)+AL$216*IF(O.5!$C$38="Depreciation",(1+'S&amp;S'!$F108),1)-AL$218+AL$232</f>
        <v>0</v>
      </c>
      <c r="AM310" s="66">
        <f>-AM$190*(1+'S&amp;S'!$F108)+AM$216*IF(O.5!$C$38="Depreciation",(1+'S&amp;S'!$F108),1)-AM$218+AM$232</f>
        <v>0</v>
      </c>
      <c r="AN310" s="66">
        <f>-AN$190*(1+'S&amp;S'!$F108)+AN$216*IF(O.5!$C$38="Depreciation",(1+'S&amp;S'!$F108),1)-AN$218+AN$232</f>
        <v>0</v>
      </c>
      <c r="AO310" s="66">
        <f>-AO$190*(1+'S&amp;S'!$F108)+AO$216*IF(O.5!$C$38="Depreciation",(1+'S&amp;S'!$F108),1)-AO$218+AO$232</f>
        <v>0</v>
      </c>
      <c r="AP310" s="66">
        <f>-AP$190*(1+'S&amp;S'!$F108)+AP$216*IF(O.5!$C$38="Depreciation",(1+'S&amp;S'!$F108),1)-AP$218+AP$232</f>
        <v>0</v>
      </c>
      <c r="AQ310" s="66">
        <f>-AQ$190*(1+'S&amp;S'!$F108)+AQ$216*IF(O.5!$C$38="Depreciation",(1+'S&amp;S'!$F108),1)-AQ$218+AQ$232</f>
        <v>0</v>
      </c>
      <c r="AR310" s="66">
        <f>-AR$190*(1+'S&amp;S'!$F108)+AR$216*IF(O.5!$C$38="Depreciation",(1+'S&amp;S'!$F108),1)-AR$218+AR$232</f>
        <v>0</v>
      </c>
      <c r="AS310" s="66">
        <f>-AS$190*(1+'S&amp;S'!$F108)+AS$216*IF(O.5!$C$38="Depreciation",(1+'S&amp;S'!$F108),1)-AS$218+AS$232</f>
        <v>0</v>
      </c>
      <c r="AT310" s="66">
        <f>-AT$190*(1+'S&amp;S'!$F108)+AT$216*IF(O.5!$C$38="Depreciation",(1+'S&amp;S'!$F108),1)-AT$218+AT$232</f>
        <v>0</v>
      </c>
      <c r="AU310" s="66">
        <f>-AU$190*(1+'S&amp;S'!$F108)+AU$216*IF(O.5!$C$38="Depreciation",(1+'S&amp;S'!$F108),1)-AU$218+AU$232</f>
        <v>0</v>
      </c>
      <c r="AV310" s="66">
        <f>-AV$190*(1+'S&amp;S'!$F108)+AV$216*IF(O.5!$C$38="Depreciation",(1+'S&amp;S'!$F108),1)-AV$218+AV$232</f>
        <v>0</v>
      </c>
      <c r="AW310" s="66">
        <f>-AW$190*(1+'S&amp;S'!$F108)+AW$216*IF(O.5!$C$38="Depreciation",(1+'S&amp;S'!$F108),1)-AW$218+AW$232</f>
        <v>0</v>
      </c>
      <c r="AX310" s="66">
        <f>-AX$190*(1+'S&amp;S'!$F108)+AX$216*IF(O.5!$C$38="Depreciation",(1+'S&amp;S'!$F108),1)-AX$218+AX$232</f>
        <v>0</v>
      </c>
      <c r="AY310" s="66">
        <f>-AY$190*(1+'S&amp;S'!$F108)+AY$216*IF(O.5!$C$38="Depreciation",(1+'S&amp;S'!$F108),1)-AY$218+AY$232</f>
        <v>0</v>
      </c>
      <c r="AZ310" s="66">
        <f>-AZ$190*(1+'S&amp;S'!$F108)+AZ$216*IF(O.5!$C$38="Depreciation",(1+'S&amp;S'!$F108),1)-AZ$218+AZ$232</f>
        <v>0</v>
      </c>
      <c r="BA310" s="66">
        <f>-BA$190*(1+'S&amp;S'!$F108)+BA$216*IF(O.5!$C$38="Depreciation",(1+'S&amp;S'!$F108),1)-BA$218+BA$232</f>
        <v>0</v>
      </c>
      <c r="BB310" s="66">
        <f>-BB$190*(1+'S&amp;S'!$F108)+BB$216*IF(O.5!$C$38="Depreciation",(1+'S&amp;S'!$F108),1)-BB$218+BB$232</f>
        <v>0</v>
      </c>
      <c r="BC310" s="66">
        <f>-BC$190*(1+'S&amp;S'!$F108)+BC$216*IF(O.5!$C$38="Depreciation",(1+'S&amp;S'!$F108),1)-BC$218+BC$232</f>
        <v>0</v>
      </c>
      <c r="BD310" s="66">
        <f>-BD$190*(1+'S&amp;S'!$F108)+BD$216*IF(O.5!$C$38="Depreciation",(1+'S&amp;S'!$F108),1)-BD$218+BD$232</f>
        <v>0</v>
      </c>
      <c r="BE310" s="66">
        <f>-BE$190*(1+'S&amp;S'!$F108)+BE$216*IF(O.5!$C$38="Depreciation",(1+'S&amp;S'!$F108),1)-BE$218+BE$232</f>
        <v>0</v>
      </c>
      <c r="BF310" s="66">
        <f>-BF$190*(1+'S&amp;S'!$F108)+BF$216*IF(O.5!$C$38="Depreciation",(1+'S&amp;S'!$F108),1)-BF$218+BF$232</f>
        <v>0</v>
      </c>
      <c r="BG310" s="66">
        <f>-BG$190*(1+'S&amp;S'!$F108)+BG$216*IF(O.5!$C$38="Depreciation",(1+'S&amp;S'!$F108),1)-BG$218+BG$232</f>
        <v>0</v>
      </c>
      <c r="BH310" s="66">
        <f>-BH$190*(1+'S&amp;S'!$F108)+BH$216*IF(O.5!$C$38="Depreciation",(1+'S&amp;S'!$F108),1)-BH$218+BH$232</f>
        <v>0</v>
      </c>
      <c r="BI310" s="66">
        <f>-BI$190*(1+'S&amp;S'!$F108)+BI$216*IF(O.5!$C$38="Depreciation",(1+'S&amp;S'!$F108),1)-BI$218+BI$232</f>
        <v>0</v>
      </c>
      <c r="BJ310" s="66">
        <f>-BJ$190*(1+'S&amp;S'!$F108)+BJ$216*IF(O.5!$C$38="Depreciation",(1+'S&amp;S'!$F108),1)-BJ$218+BJ$232</f>
        <v>0</v>
      </c>
      <c r="BK310" s="66">
        <f>-BK$190*(1+'S&amp;S'!$F108)+BK$216*IF(O.5!$C$38="Depreciation",(1+'S&amp;S'!$F108),1)-BK$218+BK$232</f>
        <v>0</v>
      </c>
      <c r="BL310" s="66">
        <f>-BL$190*(1+'S&amp;S'!$F108)+BL$216*IF(O.5!$C$38="Depreciation",(1+'S&amp;S'!$F108),1)-BL$218+BL$232</f>
        <v>0</v>
      </c>
      <c r="BM310" s="66">
        <f>-BM$190*(1+'S&amp;S'!$F108)+BM$216*IF(O.5!$C$38="Depreciation",(1+'S&amp;S'!$F108),1)-BM$218+BM$232</f>
        <v>0</v>
      </c>
      <c r="BN310" s="66">
        <f>-BN$190*(1+'S&amp;S'!$F108)+BN$216*IF(O.5!$C$38="Depreciation",(1+'S&amp;S'!$F108),1)-BN$218+BN$232</f>
        <v>0</v>
      </c>
      <c r="BO310" s="66">
        <f>-BO$190*(1+'S&amp;S'!$F108)+BO$216*IF(O.5!$C$38="Depreciation",(1+'S&amp;S'!$F108),1)-BO$218+BO$232</f>
        <v>0</v>
      </c>
      <c r="BP310" s="66">
        <f>-BP$190*(1+'S&amp;S'!$F108)+BP$216*IF(O.5!$C$38="Depreciation",(1+'S&amp;S'!$F108),1)-BP$218+BP$232</f>
        <v>0</v>
      </c>
      <c r="BQ310" s="66">
        <f>-BQ$190*(1+'S&amp;S'!$F108)+BQ$216*IF(O.5!$C$38="Depreciation",(1+'S&amp;S'!$F108),1)-BQ$218+BQ$232</f>
        <v>0</v>
      </c>
      <c r="BR310" s="66">
        <f>-BR$190*(1+'S&amp;S'!$F108)+BR$216*IF(O.5!$C$38="Depreciation",(1+'S&amp;S'!$F108),1)-BR$218+BR$232</f>
        <v>0</v>
      </c>
      <c r="BS310" s="66">
        <f>-BS$190*(1+'S&amp;S'!$F108)+BS$216*IF(O.5!$C$38="Depreciation",(1+'S&amp;S'!$F108),1)-BS$218+BS$232</f>
        <v>0</v>
      </c>
      <c r="BT310" s="66">
        <f>-BT$190*(1+'S&amp;S'!$F108)+BT$216*IF(O.5!$C$38="Depreciation",(1+'S&amp;S'!$F108),1)-BT$218+BT$232</f>
        <v>0</v>
      </c>
      <c r="BU310" s="66">
        <f>-BU$190*(1+'S&amp;S'!$F108)+BU$216*IF(O.5!$C$38="Depreciation",(1+'S&amp;S'!$F108),1)-BU$218+BU$232</f>
        <v>0</v>
      </c>
      <c r="BV310" s="66">
        <f>-BV$190*(1+'S&amp;S'!$F108)+BV$216*IF(O.5!$C$38="Depreciation",(1+'S&amp;S'!$F108),1)-BV$218+BV$232</f>
        <v>0</v>
      </c>
      <c r="BW310" s="66">
        <f>-BW$190*(1+'S&amp;S'!$F108)+BW$216*IF(O.5!$C$38="Depreciation",(1+'S&amp;S'!$F108),1)-BW$218+BW$232</f>
        <v>0</v>
      </c>
      <c r="BX310" s="66">
        <f>-BX$190*(1+'S&amp;S'!$F108)+BX$216*IF(O.5!$C$38="Depreciation",(1+'S&amp;S'!$F108),1)-BX$218+BX$232</f>
        <v>0</v>
      </c>
      <c r="BY310" s="66">
        <f>-BY$190*(1+'S&amp;S'!$F108)+BY$216*IF(O.5!$C$38="Depreciation",(1+'S&amp;S'!$F108),1)-BY$218+BY$232</f>
        <v>0</v>
      </c>
      <c r="BZ310" s="66">
        <f>-BZ$190*(1+'S&amp;S'!$F108)+BZ$216*IF(O.5!$C$38="Depreciation",(1+'S&amp;S'!$F108),1)-BZ$218+BZ$232</f>
        <v>0</v>
      </c>
      <c r="CA310" s="66">
        <f>-CA$190*(1+'S&amp;S'!$F108)+CA$216*IF(O.5!$C$38="Depreciation",(1+'S&amp;S'!$F108),1)-CA$218+CA$232</f>
        <v>0</v>
      </c>
      <c r="CB310" s="66">
        <f>-CB$190*(1+'S&amp;S'!$F108)+CB$216*IF(O.5!$C$38="Depreciation",(1+'S&amp;S'!$F108),1)-CB$218+CB$232</f>
        <v>0</v>
      </c>
      <c r="CC310" s="66">
        <f>-CC$190*(1+'S&amp;S'!$F108)+CC$216*IF(O.5!$C$38="Depreciation",(1+'S&amp;S'!$F108),1)-CC$218+CC$232</f>
        <v>0</v>
      </c>
      <c r="CD310" s="66">
        <f>-CD$190*(1+'S&amp;S'!$F108)+CD$216*IF(O.5!$C$38="Depreciation",(1+'S&amp;S'!$F108),1)-CD$218+CD$232</f>
        <v>0</v>
      </c>
      <c r="CE310" s="66">
        <f>-CE$190*(1+'S&amp;S'!$F108)+CE$216*IF(O.5!$C$38="Depreciation",(1+'S&amp;S'!$F108),1)-CE$218+CE$232</f>
        <v>0</v>
      </c>
      <c r="CF310" s="66">
        <f>-CF$190*(1+'S&amp;S'!$F108)+CF$216*IF(O.5!$C$38="Depreciation",(1+'S&amp;S'!$F108),1)-CF$218+CF$232</f>
        <v>0</v>
      </c>
      <c r="CG310" s="66">
        <f>-CG$190*(1+'S&amp;S'!$F108)+CG$216*IF(O.5!$C$38="Depreciation",(1+'S&amp;S'!$F108),1)-CG$218+CG$232</f>
        <v>0</v>
      </c>
      <c r="CH310" s="66">
        <f>-CH$190*(1+'S&amp;S'!$F108)+CH$216*IF(O.5!$C$38="Depreciation",(1+'S&amp;S'!$F108),1)-CH$218+CH$232</f>
        <v>0</v>
      </c>
      <c r="CI310" s="66">
        <f>-CI$190*(1+'S&amp;S'!$F108)+CI$216*IF(O.5!$C$38="Depreciation",(1+'S&amp;S'!$F108),1)-CI$218+CI$232</f>
        <v>0</v>
      </c>
      <c r="CJ310" s="66">
        <f>-CJ$190*(1+'S&amp;S'!$F108)+CJ$216*IF(O.5!$C$38="Depreciation",(1+'S&amp;S'!$F108),1)-CJ$218+CJ$232</f>
        <v>0</v>
      </c>
      <c r="CK310" s="66">
        <f>-CK$190*(1+'S&amp;S'!$F108)+CK$216*IF(O.5!$C$38="Depreciation",(1+'S&amp;S'!$F108),1)-CK$218+CK$232</f>
        <v>0</v>
      </c>
      <c r="CL310" s="66">
        <f>-CL$190*(1+'S&amp;S'!$F108)+CL$216*IF(O.5!$C$38="Depreciation",(1+'S&amp;S'!$F108),1)-CL$218+CL$232</f>
        <v>0</v>
      </c>
      <c r="CM310" s="66">
        <f>-CM$190*(1+'S&amp;S'!$F108)+CM$216*IF(O.5!$C$38="Depreciation",(1+'S&amp;S'!$F108),1)-CM$218+CM$232</f>
        <v>0</v>
      </c>
      <c r="CN310" s="66">
        <f>-CN$190*(1+'S&amp;S'!$F108)+CN$216*IF(O.5!$C$38="Depreciation",(1+'S&amp;S'!$F108),1)-CN$218+CN$232</f>
        <v>0</v>
      </c>
      <c r="CO310" s="66">
        <f>-CO$190*(1+'S&amp;S'!$F108)+CO$216*IF(O.5!$C$38="Depreciation",(1+'S&amp;S'!$F108),1)-CO$218+CO$232</f>
        <v>0</v>
      </c>
      <c r="CP310" s="66">
        <f>-CP$190*(1+'S&amp;S'!$F108)+CP$216*IF(O.5!$C$38="Depreciation",(1+'S&amp;S'!$F108),1)-CP$218+CP$232</f>
        <v>0</v>
      </c>
      <c r="CQ310" s="66">
        <f>-CQ$190*(1+'S&amp;S'!$F108)+CQ$216*IF(O.5!$C$38="Depreciation",(1+'S&amp;S'!$F108),1)-CQ$218+CQ$232</f>
        <v>0</v>
      </c>
      <c r="CR310" s="66">
        <f>-CR$190*(1+'S&amp;S'!$F108)+CR$216*IF(O.5!$C$38="Depreciation",(1+'S&amp;S'!$F108),1)-CR$218+CR$232</f>
        <v>0</v>
      </c>
      <c r="CS310" s="66">
        <f>-CS$190*(1+'S&amp;S'!$F108)+CS$216*IF(O.5!$C$38="Depreciation",(1+'S&amp;S'!$F108),1)-CS$218+CS$232</f>
        <v>0</v>
      </c>
    </row>
    <row r="311" spans="3:97" hidden="1" x14ac:dyDescent="0.35">
      <c r="C311" s="81" t="str">
        <f>O.5!$C$244&amp;" with "&amp; 'S&amp;S'!$D$5*100 &amp; "% decrease"</f>
        <v>A. Total investment costs with 1% decrease</v>
      </c>
      <c r="E311" s="492">
        <f>G311+NPV(G.Asm!$F$40,H311:INDEX(H311:CS311,RP))</f>
        <v>0</v>
      </c>
      <c r="F311" s="492">
        <f t="shared" si="140"/>
        <v>0</v>
      </c>
      <c r="G311" s="66">
        <f>-G$190*(1+'S&amp;S'!$F109)+G$216*IF(O.5!$C$38="Depreciation",(1+'S&amp;S'!$F109),1)-G$218+G$232</f>
        <v>0</v>
      </c>
      <c r="H311" s="66">
        <f>-H$190*(1+'S&amp;S'!$F109)+H$216*IF(O.5!$C$38="Depreciation",(1+'S&amp;S'!$F109),1)-H$218+H$232</f>
        <v>0</v>
      </c>
      <c r="I311" s="66">
        <f>-I$190*(1+'S&amp;S'!$F109)+I$216*IF(O.5!$C$38="Depreciation",(1+'S&amp;S'!$F109),1)-I$218+I$232</f>
        <v>0</v>
      </c>
      <c r="J311" s="66">
        <f>-J$190*(1+'S&amp;S'!$F109)+J$216*IF(O.5!$C$38="Depreciation",(1+'S&amp;S'!$F109),1)-J$218+J$232</f>
        <v>0</v>
      </c>
      <c r="K311" s="66">
        <f>-K$190*(1+'S&amp;S'!$F109)+K$216*IF(O.5!$C$38="Depreciation",(1+'S&amp;S'!$F109),1)-K$218+K$232</f>
        <v>0</v>
      </c>
      <c r="L311" s="66">
        <f>-L$190*(1+'S&amp;S'!$F109)+L$216*IF(O.5!$C$38="Depreciation",(1+'S&amp;S'!$F109),1)-L$218+L$232</f>
        <v>0</v>
      </c>
      <c r="M311" s="66">
        <f>-M$190*(1+'S&amp;S'!$F109)+M$216*IF(O.5!$C$38="Depreciation",(1+'S&amp;S'!$F109),1)-M$218+M$232</f>
        <v>0</v>
      </c>
      <c r="N311" s="66">
        <f>-N$190*(1+'S&amp;S'!$F109)+N$216*IF(O.5!$C$38="Depreciation",(1+'S&amp;S'!$F109),1)-N$218+N$232</f>
        <v>0</v>
      </c>
      <c r="O311" s="66">
        <f>-O$190*(1+'S&amp;S'!$F109)+O$216*IF(O.5!$C$38="Depreciation",(1+'S&amp;S'!$F109),1)-O$218+O$232</f>
        <v>0</v>
      </c>
      <c r="P311" s="66">
        <f>-P$190*(1+'S&amp;S'!$F109)+P$216*IF(O.5!$C$38="Depreciation",(1+'S&amp;S'!$F109),1)-P$218+P$232</f>
        <v>0</v>
      </c>
      <c r="Q311" s="66">
        <f>-Q$190*(1+'S&amp;S'!$F109)+Q$216*IF(O.5!$C$38="Depreciation",(1+'S&amp;S'!$F109),1)-Q$218+Q$232</f>
        <v>0</v>
      </c>
      <c r="R311" s="66">
        <f>-R$190*(1+'S&amp;S'!$F109)+R$216*IF(O.5!$C$38="Depreciation",(1+'S&amp;S'!$F109),1)-R$218+R$232</f>
        <v>0</v>
      </c>
      <c r="S311" s="66">
        <f>-S$190*(1+'S&amp;S'!$F109)+S$216*IF(O.5!$C$38="Depreciation",(1+'S&amp;S'!$F109),1)-S$218+S$232</f>
        <v>0</v>
      </c>
      <c r="T311" s="66">
        <f>-T$190*(1+'S&amp;S'!$F109)+T$216*IF(O.5!$C$38="Depreciation",(1+'S&amp;S'!$F109),1)-T$218+T$232</f>
        <v>0</v>
      </c>
      <c r="U311" s="66">
        <f>-U$190*(1+'S&amp;S'!$F109)+U$216*IF(O.5!$C$38="Depreciation",(1+'S&amp;S'!$F109),1)-U$218+U$232</f>
        <v>0</v>
      </c>
      <c r="V311" s="66">
        <f>-V$190*(1+'S&amp;S'!$F109)+V$216*IF(O.5!$C$38="Depreciation",(1+'S&amp;S'!$F109),1)-V$218+V$232</f>
        <v>0</v>
      </c>
      <c r="W311" s="66">
        <f>-W$190*(1+'S&amp;S'!$F109)+W$216*IF(O.5!$C$38="Depreciation",(1+'S&amp;S'!$F109),1)-W$218+W$232</f>
        <v>0</v>
      </c>
      <c r="X311" s="66">
        <f>-X$190*(1+'S&amp;S'!$F109)+X$216*IF(O.5!$C$38="Depreciation",(1+'S&amp;S'!$F109),1)-X$218+X$232</f>
        <v>0</v>
      </c>
      <c r="Y311" s="66">
        <f>-Y$190*(1+'S&amp;S'!$F109)+Y$216*IF(O.5!$C$38="Depreciation",(1+'S&amp;S'!$F109),1)-Y$218+Y$232</f>
        <v>0</v>
      </c>
      <c r="Z311" s="66">
        <f>-Z$190*(1+'S&amp;S'!$F109)+Z$216*IF(O.5!$C$38="Depreciation",(1+'S&amp;S'!$F109),1)-Z$218+Z$232</f>
        <v>0</v>
      </c>
      <c r="AA311" s="66">
        <f>-AA$190*(1+'S&amp;S'!$F109)+AA$216*IF(O.5!$C$38="Depreciation",(1+'S&amp;S'!$F109),1)-AA$218+AA$232</f>
        <v>0</v>
      </c>
      <c r="AB311" s="66">
        <f>-AB$190*(1+'S&amp;S'!$F109)+AB$216*IF(O.5!$C$38="Depreciation",(1+'S&amp;S'!$F109),1)-AB$218+AB$232</f>
        <v>0</v>
      </c>
      <c r="AC311" s="66">
        <f>-AC$190*(1+'S&amp;S'!$F109)+AC$216*IF(O.5!$C$38="Depreciation",(1+'S&amp;S'!$F109),1)-AC$218+AC$232</f>
        <v>0</v>
      </c>
      <c r="AD311" s="66">
        <f>-AD$190*(1+'S&amp;S'!$F109)+AD$216*IF(O.5!$C$38="Depreciation",(1+'S&amp;S'!$F109),1)-AD$218+AD$232</f>
        <v>0</v>
      </c>
      <c r="AE311" s="66">
        <f>-AE$190*(1+'S&amp;S'!$F109)+AE$216*IF(O.5!$C$38="Depreciation",(1+'S&amp;S'!$F109),1)-AE$218+AE$232</f>
        <v>0</v>
      </c>
      <c r="AF311" s="66">
        <f>-AF$190*(1+'S&amp;S'!$F109)+AF$216*IF(O.5!$C$38="Depreciation",(1+'S&amp;S'!$F109),1)-AF$218+AF$232</f>
        <v>0</v>
      </c>
      <c r="AG311" s="66">
        <f>-AG$190*(1+'S&amp;S'!$F109)+AG$216*IF(O.5!$C$38="Depreciation",(1+'S&amp;S'!$F109),1)-AG$218+AG$232</f>
        <v>0</v>
      </c>
      <c r="AH311" s="66">
        <f>-AH$190*(1+'S&amp;S'!$F109)+AH$216*IF(O.5!$C$38="Depreciation",(1+'S&amp;S'!$F109),1)-AH$218+AH$232</f>
        <v>0</v>
      </c>
      <c r="AI311" s="66">
        <f>-AI$190*(1+'S&amp;S'!$F109)+AI$216*IF(O.5!$C$38="Depreciation",(1+'S&amp;S'!$F109),1)-AI$218+AI$232</f>
        <v>0</v>
      </c>
      <c r="AJ311" s="66">
        <f>-AJ$190*(1+'S&amp;S'!$F109)+AJ$216*IF(O.5!$C$38="Depreciation",(1+'S&amp;S'!$F109),1)-AJ$218+AJ$232</f>
        <v>0</v>
      </c>
      <c r="AK311" s="66">
        <f>-AK$190*(1+'S&amp;S'!$F109)+AK$216*IF(O.5!$C$38="Depreciation",(1+'S&amp;S'!$F109),1)-AK$218+AK$232</f>
        <v>0</v>
      </c>
      <c r="AL311" s="66">
        <f>-AL$190*(1+'S&amp;S'!$F109)+AL$216*IF(O.5!$C$38="Depreciation",(1+'S&amp;S'!$F109),1)-AL$218+AL$232</f>
        <v>0</v>
      </c>
      <c r="AM311" s="66">
        <f>-AM$190*(1+'S&amp;S'!$F109)+AM$216*IF(O.5!$C$38="Depreciation",(1+'S&amp;S'!$F109),1)-AM$218+AM$232</f>
        <v>0</v>
      </c>
      <c r="AN311" s="66">
        <f>-AN$190*(1+'S&amp;S'!$F109)+AN$216*IF(O.5!$C$38="Depreciation",(1+'S&amp;S'!$F109),1)-AN$218+AN$232</f>
        <v>0</v>
      </c>
      <c r="AO311" s="66">
        <f>-AO$190*(1+'S&amp;S'!$F109)+AO$216*IF(O.5!$C$38="Depreciation",(1+'S&amp;S'!$F109),1)-AO$218+AO$232</f>
        <v>0</v>
      </c>
      <c r="AP311" s="66">
        <f>-AP$190*(1+'S&amp;S'!$F109)+AP$216*IF(O.5!$C$38="Depreciation",(1+'S&amp;S'!$F109),1)-AP$218+AP$232</f>
        <v>0</v>
      </c>
      <c r="AQ311" s="66">
        <f>-AQ$190*(1+'S&amp;S'!$F109)+AQ$216*IF(O.5!$C$38="Depreciation",(1+'S&amp;S'!$F109),1)-AQ$218+AQ$232</f>
        <v>0</v>
      </c>
      <c r="AR311" s="66">
        <f>-AR$190*(1+'S&amp;S'!$F109)+AR$216*IF(O.5!$C$38="Depreciation",(1+'S&amp;S'!$F109),1)-AR$218+AR$232</f>
        <v>0</v>
      </c>
      <c r="AS311" s="66">
        <f>-AS$190*(1+'S&amp;S'!$F109)+AS$216*IF(O.5!$C$38="Depreciation",(1+'S&amp;S'!$F109),1)-AS$218+AS$232</f>
        <v>0</v>
      </c>
      <c r="AT311" s="66">
        <f>-AT$190*(1+'S&amp;S'!$F109)+AT$216*IF(O.5!$C$38="Depreciation",(1+'S&amp;S'!$F109),1)-AT$218+AT$232</f>
        <v>0</v>
      </c>
      <c r="AU311" s="66">
        <f>-AU$190*(1+'S&amp;S'!$F109)+AU$216*IF(O.5!$C$38="Depreciation",(1+'S&amp;S'!$F109),1)-AU$218+AU$232</f>
        <v>0</v>
      </c>
      <c r="AV311" s="66">
        <f>-AV$190*(1+'S&amp;S'!$F109)+AV$216*IF(O.5!$C$38="Depreciation",(1+'S&amp;S'!$F109),1)-AV$218+AV$232</f>
        <v>0</v>
      </c>
      <c r="AW311" s="66">
        <f>-AW$190*(1+'S&amp;S'!$F109)+AW$216*IF(O.5!$C$38="Depreciation",(1+'S&amp;S'!$F109),1)-AW$218+AW$232</f>
        <v>0</v>
      </c>
      <c r="AX311" s="66">
        <f>-AX$190*(1+'S&amp;S'!$F109)+AX$216*IF(O.5!$C$38="Depreciation",(1+'S&amp;S'!$F109),1)-AX$218+AX$232</f>
        <v>0</v>
      </c>
      <c r="AY311" s="66">
        <f>-AY$190*(1+'S&amp;S'!$F109)+AY$216*IF(O.5!$C$38="Depreciation",(1+'S&amp;S'!$F109),1)-AY$218+AY$232</f>
        <v>0</v>
      </c>
      <c r="AZ311" s="66">
        <f>-AZ$190*(1+'S&amp;S'!$F109)+AZ$216*IF(O.5!$C$38="Depreciation",(1+'S&amp;S'!$F109),1)-AZ$218+AZ$232</f>
        <v>0</v>
      </c>
      <c r="BA311" s="66">
        <f>-BA$190*(1+'S&amp;S'!$F109)+BA$216*IF(O.5!$C$38="Depreciation",(1+'S&amp;S'!$F109),1)-BA$218+BA$232</f>
        <v>0</v>
      </c>
      <c r="BB311" s="66">
        <f>-BB$190*(1+'S&amp;S'!$F109)+BB$216*IF(O.5!$C$38="Depreciation",(1+'S&amp;S'!$F109),1)-BB$218+BB$232</f>
        <v>0</v>
      </c>
      <c r="BC311" s="66">
        <f>-BC$190*(1+'S&amp;S'!$F109)+BC$216*IF(O.5!$C$38="Depreciation",(1+'S&amp;S'!$F109),1)-BC$218+BC$232</f>
        <v>0</v>
      </c>
      <c r="BD311" s="66">
        <f>-BD$190*(1+'S&amp;S'!$F109)+BD$216*IF(O.5!$C$38="Depreciation",(1+'S&amp;S'!$F109),1)-BD$218+BD$232</f>
        <v>0</v>
      </c>
      <c r="BE311" s="66">
        <f>-BE$190*(1+'S&amp;S'!$F109)+BE$216*IF(O.5!$C$38="Depreciation",(1+'S&amp;S'!$F109),1)-BE$218+BE$232</f>
        <v>0</v>
      </c>
      <c r="BF311" s="66">
        <f>-BF$190*(1+'S&amp;S'!$F109)+BF$216*IF(O.5!$C$38="Depreciation",(1+'S&amp;S'!$F109),1)-BF$218+BF$232</f>
        <v>0</v>
      </c>
      <c r="BG311" s="66">
        <f>-BG$190*(1+'S&amp;S'!$F109)+BG$216*IF(O.5!$C$38="Depreciation",(1+'S&amp;S'!$F109),1)-BG$218+BG$232</f>
        <v>0</v>
      </c>
      <c r="BH311" s="66">
        <f>-BH$190*(1+'S&amp;S'!$F109)+BH$216*IF(O.5!$C$38="Depreciation",(1+'S&amp;S'!$F109),1)-BH$218+BH$232</f>
        <v>0</v>
      </c>
      <c r="BI311" s="66">
        <f>-BI$190*(1+'S&amp;S'!$F109)+BI$216*IF(O.5!$C$38="Depreciation",(1+'S&amp;S'!$F109),1)-BI$218+BI$232</f>
        <v>0</v>
      </c>
      <c r="BJ311" s="66">
        <f>-BJ$190*(1+'S&amp;S'!$F109)+BJ$216*IF(O.5!$C$38="Depreciation",(1+'S&amp;S'!$F109),1)-BJ$218+BJ$232</f>
        <v>0</v>
      </c>
      <c r="BK311" s="66">
        <f>-BK$190*(1+'S&amp;S'!$F109)+BK$216*IF(O.5!$C$38="Depreciation",(1+'S&amp;S'!$F109),1)-BK$218+BK$232</f>
        <v>0</v>
      </c>
      <c r="BL311" s="66">
        <f>-BL$190*(1+'S&amp;S'!$F109)+BL$216*IF(O.5!$C$38="Depreciation",(1+'S&amp;S'!$F109),1)-BL$218+BL$232</f>
        <v>0</v>
      </c>
      <c r="BM311" s="66">
        <f>-BM$190*(1+'S&amp;S'!$F109)+BM$216*IF(O.5!$C$38="Depreciation",(1+'S&amp;S'!$F109),1)-BM$218+BM$232</f>
        <v>0</v>
      </c>
      <c r="BN311" s="66">
        <f>-BN$190*(1+'S&amp;S'!$F109)+BN$216*IF(O.5!$C$38="Depreciation",(1+'S&amp;S'!$F109),1)-BN$218+BN$232</f>
        <v>0</v>
      </c>
      <c r="BO311" s="66">
        <f>-BO$190*(1+'S&amp;S'!$F109)+BO$216*IF(O.5!$C$38="Depreciation",(1+'S&amp;S'!$F109),1)-BO$218+BO$232</f>
        <v>0</v>
      </c>
      <c r="BP311" s="66">
        <f>-BP$190*(1+'S&amp;S'!$F109)+BP$216*IF(O.5!$C$38="Depreciation",(1+'S&amp;S'!$F109),1)-BP$218+BP$232</f>
        <v>0</v>
      </c>
      <c r="BQ311" s="66">
        <f>-BQ$190*(1+'S&amp;S'!$F109)+BQ$216*IF(O.5!$C$38="Depreciation",(1+'S&amp;S'!$F109),1)-BQ$218+BQ$232</f>
        <v>0</v>
      </c>
      <c r="BR311" s="66">
        <f>-BR$190*(1+'S&amp;S'!$F109)+BR$216*IF(O.5!$C$38="Depreciation",(1+'S&amp;S'!$F109),1)-BR$218+BR$232</f>
        <v>0</v>
      </c>
      <c r="BS311" s="66">
        <f>-BS$190*(1+'S&amp;S'!$F109)+BS$216*IF(O.5!$C$38="Depreciation",(1+'S&amp;S'!$F109),1)-BS$218+BS$232</f>
        <v>0</v>
      </c>
      <c r="BT311" s="66">
        <f>-BT$190*(1+'S&amp;S'!$F109)+BT$216*IF(O.5!$C$38="Depreciation",(1+'S&amp;S'!$F109),1)-BT$218+BT$232</f>
        <v>0</v>
      </c>
      <c r="BU311" s="66">
        <f>-BU$190*(1+'S&amp;S'!$F109)+BU$216*IF(O.5!$C$38="Depreciation",(1+'S&amp;S'!$F109),1)-BU$218+BU$232</f>
        <v>0</v>
      </c>
      <c r="BV311" s="66">
        <f>-BV$190*(1+'S&amp;S'!$F109)+BV$216*IF(O.5!$C$38="Depreciation",(1+'S&amp;S'!$F109),1)-BV$218+BV$232</f>
        <v>0</v>
      </c>
      <c r="BW311" s="66">
        <f>-BW$190*(1+'S&amp;S'!$F109)+BW$216*IF(O.5!$C$38="Depreciation",(1+'S&amp;S'!$F109),1)-BW$218+BW$232</f>
        <v>0</v>
      </c>
      <c r="BX311" s="66">
        <f>-BX$190*(1+'S&amp;S'!$F109)+BX$216*IF(O.5!$C$38="Depreciation",(1+'S&amp;S'!$F109),1)-BX$218+BX$232</f>
        <v>0</v>
      </c>
      <c r="BY311" s="66">
        <f>-BY$190*(1+'S&amp;S'!$F109)+BY$216*IF(O.5!$C$38="Depreciation",(1+'S&amp;S'!$F109),1)-BY$218+BY$232</f>
        <v>0</v>
      </c>
      <c r="BZ311" s="66">
        <f>-BZ$190*(1+'S&amp;S'!$F109)+BZ$216*IF(O.5!$C$38="Depreciation",(1+'S&amp;S'!$F109),1)-BZ$218+BZ$232</f>
        <v>0</v>
      </c>
      <c r="CA311" s="66">
        <f>-CA$190*(1+'S&amp;S'!$F109)+CA$216*IF(O.5!$C$38="Depreciation",(1+'S&amp;S'!$F109),1)-CA$218+CA$232</f>
        <v>0</v>
      </c>
      <c r="CB311" s="66">
        <f>-CB$190*(1+'S&amp;S'!$F109)+CB$216*IF(O.5!$C$38="Depreciation",(1+'S&amp;S'!$F109),1)-CB$218+CB$232</f>
        <v>0</v>
      </c>
      <c r="CC311" s="66">
        <f>-CC$190*(1+'S&amp;S'!$F109)+CC$216*IF(O.5!$C$38="Depreciation",(1+'S&amp;S'!$F109),1)-CC$218+CC$232</f>
        <v>0</v>
      </c>
      <c r="CD311" s="66">
        <f>-CD$190*(1+'S&amp;S'!$F109)+CD$216*IF(O.5!$C$38="Depreciation",(1+'S&amp;S'!$F109),1)-CD$218+CD$232</f>
        <v>0</v>
      </c>
      <c r="CE311" s="66">
        <f>-CE$190*(1+'S&amp;S'!$F109)+CE$216*IF(O.5!$C$38="Depreciation",(1+'S&amp;S'!$F109),1)-CE$218+CE$232</f>
        <v>0</v>
      </c>
      <c r="CF311" s="66">
        <f>-CF$190*(1+'S&amp;S'!$F109)+CF$216*IF(O.5!$C$38="Depreciation",(1+'S&amp;S'!$F109),1)-CF$218+CF$232</f>
        <v>0</v>
      </c>
      <c r="CG311" s="66">
        <f>-CG$190*(1+'S&amp;S'!$F109)+CG$216*IF(O.5!$C$38="Depreciation",(1+'S&amp;S'!$F109),1)-CG$218+CG$232</f>
        <v>0</v>
      </c>
      <c r="CH311" s="66">
        <f>-CH$190*(1+'S&amp;S'!$F109)+CH$216*IF(O.5!$C$38="Depreciation",(1+'S&amp;S'!$F109),1)-CH$218+CH$232</f>
        <v>0</v>
      </c>
      <c r="CI311" s="66">
        <f>-CI$190*(1+'S&amp;S'!$F109)+CI$216*IF(O.5!$C$38="Depreciation",(1+'S&amp;S'!$F109),1)-CI$218+CI$232</f>
        <v>0</v>
      </c>
      <c r="CJ311" s="66">
        <f>-CJ$190*(1+'S&amp;S'!$F109)+CJ$216*IF(O.5!$C$38="Depreciation",(1+'S&amp;S'!$F109),1)-CJ$218+CJ$232</f>
        <v>0</v>
      </c>
      <c r="CK311" s="66">
        <f>-CK$190*(1+'S&amp;S'!$F109)+CK$216*IF(O.5!$C$38="Depreciation",(1+'S&amp;S'!$F109),1)-CK$218+CK$232</f>
        <v>0</v>
      </c>
      <c r="CL311" s="66">
        <f>-CL$190*(1+'S&amp;S'!$F109)+CL$216*IF(O.5!$C$38="Depreciation",(1+'S&amp;S'!$F109),1)-CL$218+CL$232</f>
        <v>0</v>
      </c>
      <c r="CM311" s="66">
        <f>-CM$190*(1+'S&amp;S'!$F109)+CM$216*IF(O.5!$C$38="Depreciation",(1+'S&amp;S'!$F109),1)-CM$218+CM$232</f>
        <v>0</v>
      </c>
      <c r="CN311" s="66">
        <f>-CN$190*(1+'S&amp;S'!$F109)+CN$216*IF(O.5!$C$38="Depreciation",(1+'S&amp;S'!$F109),1)-CN$218+CN$232</f>
        <v>0</v>
      </c>
      <c r="CO311" s="66">
        <f>-CO$190*(1+'S&amp;S'!$F109)+CO$216*IF(O.5!$C$38="Depreciation",(1+'S&amp;S'!$F109),1)-CO$218+CO$232</f>
        <v>0</v>
      </c>
      <c r="CP311" s="66">
        <f>-CP$190*(1+'S&amp;S'!$F109)+CP$216*IF(O.5!$C$38="Depreciation",(1+'S&amp;S'!$F109),1)-CP$218+CP$232</f>
        <v>0</v>
      </c>
      <c r="CQ311" s="66">
        <f>-CQ$190*(1+'S&amp;S'!$F109)+CQ$216*IF(O.5!$C$38="Depreciation",(1+'S&amp;S'!$F109),1)-CQ$218+CQ$232</f>
        <v>0</v>
      </c>
      <c r="CR311" s="66">
        <f>-CR$190*(1+'S&amp;S'!$F109)+CR$216*IF(O.5!$C$38="Depreciation",(1+'S&amp;S'!$F109),1)-CR$218+CR$232</f>
        <v>0</v>
      </c>
      <c r="CS311" s="66">
        <f>-CS$190*(1+'S&amp;S'!$F109)+CS$216*IF(O.5!$C$38="Depreciation",(1+'S&amp;S'!$F109),1)-CS$218+CS$232</f>
        <v>0</v>
      </c>
    </row>
    <row r="312" spans="3:97" hidden="1" x14ac:dyDescent="0.35">
      <c r="C312" s="81" t="str">
        <f>O.5!$C$246&amp;" with "&amp; 'S&amp;S'!$D$5*100 &amp; "% increase"</f>
        <v>C. Total operating and maintenance costs with 1% increase</v>
      </c>
      <c r="E312" s="492">
        <f>G312+NPV(G.Asm!$F$40,H312:INDEX(H312:CS312,RP))</f>
        <v>0</v>
      </c>
      <c r="F312" s="492">
        <f t="shared" si="140"/>
        <v>0</v>
      </c>
      <c r="G312" s="66">
        <f>-G$190+G$216-G$218*(1+'S&amp;S'!$F110)+G$232</f>
        <v>0</v>
      </c>
      <c r="H312" s="66">
        <f>-H$190+H$216-H$218*(1+'S&amp;S'!$F110)+H$232</f>
        <v>0</v>
      </c>
      <c r="I312" s="66">
        <f>-I$190+I$216-I$218*(1+'S&amp;S'!$F110)+I$232</f>
        <v>0</v>
      </c>
      <c r="J312" s="66">
        <f>-J$190+J$216-J$218*(1+'S&amp;S'!$F110)+J$232</f>
        <v>0</v>
      </c>
      <c r="K312" s="66">
        <f>-K$190+K$216-K$218*(1+'S&amp;S'!$F110)+K$232</f>
        <v>0</v>
      </c>
      <c r="L312" s="66">
        <f>-L$190+L$216-L$218*(1+'S&amp;S'!$F110)+L$232</f>
        <v>0</v>
      </c>
      <c r="M312" s="66">
        <f>-M$190+M$216-M$218*(1+'S&amp;S'!$F110)+M$232</f>
        <v>0</v>
      </c>
      <c r="N312" s="66">
        <f>-N$190+N$216-N$218*(1+'S&amp;S'!$F110)+N$232</f>
        <v>0</v>
      </c>
      <c r="O312" s="66">
        <f>-O$190+O$216-O$218*(1+'S&amp;S'!$F110)+O$232</f>
        <v>0</v>
      </c>
      <c r="P312" s="66">
        <f>-P$190+P$216-P$218*(1+'S&amp;S'!$F110)+P$232</f>
        <v>0</v>
      </c>
      <c r="Q312" s="66">
        <f>-Q$190+Q$216-Q$218*(1+'S&amp;S'!$F110)+Q$232</f>
        <v>0</v>
      </c>
      <c r="R312" s="66">
        <f>-R$190+R$216-R$218*(1+'S&amp;S'!$F110)+R$232</f>
        <v>0</v>
      </c>
      <c r="S312" s="66">
        <f>-S$190+S$216-S$218*(1+'S&amp;S'!$F110)+S$232</f>
        <v>0</v>
      </c>
      <c r="T312" s="66">
        <f>-T$190+T$216-T$218*(1+'S&amp;S'!$F110)+T$232</f>
        <v>0</v>
      </c>
      <c r="U312" s="66">
        <f>-U$190+U$216-U$218*(1+'S&amp;S'!$F110)+U$232</f>
        <v>0</v>
      </c>
      <c r="V312" s="66">
        <f>-V$190+V$216-V$218*(1+'S&amp;S'!$F110)+V$232</f>
        <v>0</v>
      </c>
      <c r="W312" s="66">
        <f>-W$190+W$216-W$218*(1+'S&amp;S'!$F110)+W$232</f>
        <v>0</v>
      </c>
      <c r="X312" s="66">
        <f>-X$190+X$216-X$218*(1+'S&amp;S'!$F110)+X$232</f>
        <v>0</v>
      </c>
      <c r="Y312" s="66">
        <f>-Y$190+Y$216-Y$218*(1+'S&amp;S'!$F110)+Y$232</f>
        <v>0</v>
      </c>
      <c r="Z312" s="66">
        <f>-Z$190+Z$216-Z$218*(1+'S&amp;S'!$F110)+Z$232</f>
        <v>0</v>
      </c>
      <c r="AA312" s="66">
        <f>-AA$190+AA$216-AA$218*(1+'S&amp;S'!$F110)+AA$232</f>
        <v>0</v>
      </c>
      <c r="AB312" s="66">
        <f>-AB$190+AB$216-AB$218*(1+'S&amp;S'!$F110)+AB$232</f>
        <v>0</v>
      </c>
      <c r="AC312" s="66">
        <f>-AC$190+AC$216-AC$218*(1+'S&amp;S'!$F110)+AC$232</f>
        <v>0</v>
      </c>
      <c r="AD312" s="66">
        <f>-AD$190+AD$216-AD$218*(1+'S&amp;S'!$F110)+AD$232</f>
        <v>0</v>
      </c>
      <c r="AE312" s="66">
        <f>-AE$190+AE$216-AE$218*(1+'S&amp;S'!$F110)+AE$232</f>
        <v>0</v>
      </c>
      <c r="AF312" s="66">
        <f>-AF$190+AF$216-AF$218*(1+'S&amp;S'!$F110)+AF$232</f>
        <v>0</v>
      </c>
      <c r="AG312" s="66">
        <f>-AG$190+AG$216-AG$218*(1+'S&amp;S'!$F110)+AG$232</f>
        <v>0</v>
      </c>
      <c r="AH312" s="66">
        <f>-AH$190+AH$216-AH$218*(1+'S&amp;S'!$F110)+AH$232</f>
        <v>0</v>
      </c>
      <c r="AI312" s="66">
        <f>-AI$190+AI$216-AI$218*(1+'S&amp;S'!$F110)+AI$232</f>
        <v>0</v>
      </c>
      <c r="AJ312" s="66">
        <f>-AJ$190+AJ$216-AJ$218*(1+'S&amp;S'!$F110)+AJ$232</f>
        <v>0</v>
      </c>
      <c r="AK312" s="66">
        <f>-AK$190+AK$216-AK$218*(1+'S&amp;S'!$F110)+AK$232</f>
        <v>0</v>
      </c>
      <c r="AL312" s="66">
        <f>-AL$190+AL$216-AL$218*(1+'S&amp;S'!$F110)+AL$232</f>
        <v>0</v>
      </c>
      <c r="AM312" s="66">
        <f>-AM$190+AM$216-AM$218*(1+'S&amp;S'!$F110)+AM$232</f>
        <v>0</v>
      </c>
      <c r="AN312" s="66">
        <f>-AN$190+AN$216-AN$218*(1+'S&amp;S'!$F110)+AN$232</f>
        <v>0</v>
      </c>
      <c r="AO312" s="66">
        <f>-AO$190+AO$216-AO$218*(1+'S&amp;S'!$F110)+AO$232</f>
        <v>0</v>
      </c>
      <c r="AP312" s="66">
        <f>-AP$190+AP$216-AP$218*(1+'S&amp;S'!$F110)+AP$232</f>
        <v>0</v>
      </c>
      <c r="AQ312" s="66">
        <f>-AQ$190+AQ$216-AQ$218*(1+'S&amp;S'!$F110)+AQ$232</f>
        <v>0</v>
      </c>
      <c r="AR312" s="66">
        <f>-AR$190+AR$216-AR$218*(1+'S&amp;S'!$F110)+AR$232</f>
        <v>0</v>
      </c>
      <c r="AS312" s="66">
        <f>-AS$190+AS$216-AS$218*(1+'S&amp;S'!$F110)+AS$232</f>
        <v>0</v>
      </c>
      <c r="AT312" s="66">
        <f>-AT$190+AT$216-AT$218*(1+'S&amp;S'!$F110)+AT$232</f>
        <v>0</v>
      </c>
      <c r="AU312" s="66">
        <f>-AU$190+AU$216-AU$218*(1+'S&amp;S'!$F110)+AU$232</f>
        <v>0</v>
      </c>
      <c r="AV312" s="66">
        <f>-AV$190+AV$216-AV$218*(1+'S&amp;S'!$F110)+AV$232</f>
        <v>0</v>
      </c>
      <c r="AW312" s="66">
        <f>-AW$190+AW$216-AW$218*(1+'S&amp;S'!$F110)+AW$232</f>
        <v>0</v>
      </c>
      <c r="AX312" s="66">
        <f>-AX$190+AX$216-AX$218*(1+'S&amp;S'!$F110)+AX$232</f>
        <v>0</v>
      </c>
      <c r="AY312" s="66">
        <f>-AY$190+AY$216-AY$218*(1+'S&amp;S'!$F110)+AY$232</f>
        <v>0</v>
      </c>
      <c r="AZ312" s="66">
        <f>-AZ$190+AZ$216-AZ$218*(1+'S&amp;S'!$F110)+AZ$232</f>
        <v>0</v>
      </c>
      <c r="BA312" s="66">
        <f>-BA$190+BA$216-BA$218*(1+'S&amp;S'!$F110)+BA$232</f>
        <v>0</v>
      </c>
      <c r="BB312" s="66">
        <f>-BB$190+BB$216-BB$218*(1+'S&amp;S'!$F110)+BB$232</f>
        <v>0</v>
      </c>
      <c r="BC312" s="66">
        <f>-BC$190+BC$216-BC$218*(1+'S&amp;S'!$F110)+BC$232</f>
        <v>0</v>
      </c>
      <c r="BD312" s="66">
        <f>-BD$190+BD$216-BD$218*(1+'S&amp;S'!$F110)+BD$232</f>
        <v>0</v>
      </c>
      <c r="BE312" s="66">
        <f>-BE$190+BE$216-BE$218*(1+'S&amp;S'!$F110)+BE$232</f>
        <v>0</v>
      </c>
      <c r="BF312" s="66">
        <f>-BF$190+BF$216-BF$218*(1+'S&amp;S'!$F110)+BF$232</f>
        <v>0</v>
      </c>
      <c r="BG312" s="66">
        <f>-BG$190+BG$216-BG$218*(1+'S&amp;S'!$F110)+BG$232</f>
        <v>0</v>
      </c>
      <c r="BH312" s="66">
        <f>-BH$190+BH$216-BH$218*(1+'S&amp;S'!$F110)+BH$232</f>
        <v>0</v>
      </c>
      <c r="BI312" s="66">
        <f>-BI$190+BI$216-BI$218*(1+'S&amp;S'!$F110)+BI$232</f>
        <v>0</v>
      </c>
      <c r="BJ312" s="66">
        <f>-BJ$190+BJ$216-BJ$218*(1+'S&amp;S'!$F110)+BJ$232</f>
        <v>0</v>
      </c>
      <c r="BK312" s="66">
        <f>-BK$190+BK$216-BK$218*(1+'S&amp;S'!$F110)+BK$232</f>
        <v>0</v>
      </c>
      <c r="BL312" s="66">
        <f>-BL$190+BL$216-BL$218*(1+'S&amp;S'!$F110)+BL$232</f>
        <v>0</v>
      </c>
      <c r="BM312" s="66">
        <f>-BM$190+BM$216-BM$218*(1+'S&amp;S'!$F110)+BM$232</f>
        <v>0</v>
      </c>
      <c r="BN312" s="66">
        <f>-BN$190+BN$216-BN$218*(1+'S&amp;S'!$F110)+BN$232</f>
        <v>0</v>
      </c>
      <c r="BO312" s="66">
        <f>-BO$190+BO$216-BO$218*(1+'S&amp;S'!$F110)+BO$232</f>
        <v>0</v>
      </c>
      <c r="BP312" s="66">
        <f>-BP$190+BP$216-BP$218*(1+'S&amp;S'!$F110)+BP$232</f>
        <v>0</v>
      </c>
      <c r="BQ312" s="66">
        <f>-BQ$190+BQ$216-BQ$218*(1+'S&amp;S'!$F110)+BQ$232</f>
        <v>0</v>
      </c>
      <c r="BR312" s="66">
        <f>-BR$190+BR$216-BR$218*(1+'S&amp;S'!$F110)+BR$232</f>
        <v>0</v>
      </c>
      <c r="BS312" s="66">
        <f>-BS$190+BS$216-BS$218*(1+'S&amp;S'!$F110)+BS$232</f>
        <v>0</v>
      </c>
      <c r="BT312" s="66">
        <f>-BT$190+BT$216-BT$218*(1+'S&amp;S'!$F110)+BT$232</f>
        <v>0</v>
      </c>
      <c r="BU312" s="66">
        <f>-BU$190+BU$216-BU$218*(1+'S&amp;S'!$F110)+BU$232</f>
        <v>0</v>
      </c>
      <c r="BV312" s="66">
        <f>-BV$190+BV$216-BV$218*(1+'S&amp;S'!$F110)+BV$232</f>
        <v>0</v>
      </c>
      <c r="BW312" s="66">
        <f>-BW$190+BW$216-BW$218*(1+'S&amp;S'!$F110)+BW$232</f>
        <v>0</v>
      </c>
      <c r="BX312" s="66">
        <f>-BX$190+BX$216-BX$218*(1+'S&amp;S'!$F110)+BX$232</f>
        <v>0</v>
      </c>
      <c r="BY312" s="66">
        <f>-BY$190+BY$216-BY$218*(1+'S&amp;S'!$F110)+BY$232</f>
        <v>0</v>
      </c>
      <c r="BZ312" s="66">
        <f>-BZ$190+BZ$216-BZ$218*(1+'S&amp;S'!$F110)+BZ$232</f>
        <v>0</v>
      </c>
      <c r="CA312" s="66">
        <f>-CA$190+CA$216-CA$218*(1+'S&amp;S'!$F110)+CA$232</f>
        <v>0</v>
      </c>
      <c r="CB312" s="66">
        <f>-CB$190+CB$216-CB$218*(1+'S&amp;S'!$F110)+CB$232</f>
        <v>0</v>
      </c>
      <c r="CC312" s="66">
        <f>-CC$190+CC$216-CC$218*(1+'S&amp;S'!$F110)+CC$232</f>
        <v>0</v>
      </c>
      <c r="CD312" s="66">
        <f>-CD$190+CD$216-CD$218*(1+'S&amp;S'!$F110)+CD$232</f>
        <v>0</v>
      </c>
      <c r="CE312" s="66">
        <f>-CE$190+CE$216-CE$218*(1+'S&amp;S'!$F110)+CE$232</f>
        <v>0</v>
      </c>
      <c r="CF312" s="66">
        <f>-CF$190+CF$216-CF$218*(1+'S&amp;S'!$F110)+CF$232</f>
        <v>0</v>
      </c>
      <c r="CG312" s="66">
        <f>-CG$190+CG$216-CG$218*(1+'S&amp;S'!$F110)+CG$232</f>
        <v>0</v>
      </c>
      <c r="CH312" s="66">
        <f>-CH$190+CH$216-CH$218*(1+'S&amp;S'!$F110)+CH$232</f>
        <v>0</v>
      </c>
      <c r="CI312" s="66">
        <f>-CI$190+CI$216-CI$218*(1+'S&amp;S'!$F110)+CI$232</f>
        <v>0</v>
      </c>
      <c r="CJ312" s="66">
        <f>-CJ$190+CJ$216-CJ$218*(1+'S&amp;S'!$F110)+CJ$232</f>
        <v>0</v>
      </c>
      <c r="CK312" s="66">
        <f>-CK$190+CK$216-CK$218*(1+'S&amp;S'!$F110)+CK$232</f>
        <v>0</v>
      </c>
      <c r="CL312" s="66">
        <f>-CL$190+CL$216-CL$218*(1+'S&amp;S'!$F110)+CL$232</f>
        <v>0</v>
      </c>
      <c r="CM312" s="66">
        <f>-CM$190+CM$216-CM$218*(1+'S&amp;S'!$F110)+CM$232</f>
        <v>0</v>
      </c>
      <c r="CN312" s="66">
        <f>-CN$190+CN$216-CN$218*(1+'S&amp;S'!$F110)+CN$232</f>
        <v>0</v>
      </c>
      <c r="CO312" s="66">
        <f>-CO$190+CO$216-CO$218*(1+'S&amp;S'!$F110)+CO$232</f>
        <v>0</v>
      </c>
      <c r="CP312" s="66">
        <f>-CP$190+CP$216-CP$218*(1+'S&amp;S'!$F110)+CP$232</f>
        <v>0</v>
      </c>
      <c r="CQ312" s="66">
        <f>-CQ$190+CQ$216-CQ$218*(1+'S&amp;S'!$F110)+CQ$232</f>
        <v>0</v>
      </c>
      <c r="CR312" s="66">
        <f>-CR$190+CR$216-CR$218*(1+'S&amp;S'!$F110)+CR$232</f>
        <v>0</v>
      </c>
      <c r="CS312" s="66">
        <f>-CS$190+CS$216-CS$218*(1+'S&amp;S'!$F110)+CS$232</f>
        <v>0</v>
      </c>
    </row>
    <row r="313" spans="3:97" hidden="1" x14ac:dyDescent="0.35">
      <c r="C313" s="81" t="str">
        <f>O.5!$C$246&amp;" with "&amp; 'S&amp;S'!$D$5*100 &amp; "% decrease"</f>
        <v>C. Total operating and maintenance costs with 1% decrease</v>
      </c>
      <c r="E313" s="492">
        <f>G313+NPV(G.Asm!$F$40,H313:INDEX(H313:CS313,RP))</f>
        <v>0</v>
      </c>
      <c r="F313" s="492">
        <f t="shared" si="140"/>
        <v>0</v>
      </c>
      <c r="G313" s="66">
        <f>-G$190+G$216-G$218*(1+'S&amp;S'!$F111)+G$232</f>
        <v>0</v>
      </c>
      <c r="H313" s="66">
        <f>-H$190+H$216-H$218*(1+'S&amp;S'!$F111)+H$232</f>
        <v>0</v>
      </c>
      <c r="I313" s="66">
        <f>-I$190+I$216-I$218*(1+'S&amp;S'!$F111)+I$232</f>
        <v>0</v>
      </c>
      <c r="J313" s="66">
        <f>-J$190+J$216-J$218*(1+'S&amp;S'!$F111)+J$232</f>
        <v>0</v>
      </c>
      <c r="K313" s="66">
        <f>-K$190+K$216-K$218*(1+'S&amp;S'!$F111)+K$232</f>
        <v>0</v>
      </c>
      <c r="L313" s="66">
        <f>-L$190+L$216-L$218*(1+'S&amp;S'!$F111)+L$232</f>
        <v>0</v>
      </c>
      <c r="M313" s="66">
        <f>-M$190+M$216-M$218*(1+'S&amp;S'!$F111)+M$232</f>
        <v>0</v>
      </c>
      <c r="N313" s="66">
        <f>-N$190+N$216-N$218*(1+'S&amp;S'!$F111)+N$232</f>
        <v>0</v>
      </c>
      <c r="O313" s="66">
        <f>-O$190+O$216-O$218*(1+'S&amp;S'!$F111)+O$232</f>
        <v>0</v>
      </c>
      <c r="P313" s="66">
        <f>-P$190+P$216-P$218*(1+'S&amp;S'!$F111)+P$232</f>
        <v>0</v>
      </c>
      <c r="Q313" s="66">
        <f>-Q$190+Q$216-Q$218*(1+'S&amp;S'!$F111)+Q$232</f>
        <v>0</v>
      </c>
      <c r="R313" s="66">
        <f>-R$190+R$216-R$218*(1+'S&amp;S'!$F111)+R$232</f>
        <v>0</v>
      </c>
      <c r="S313" s="66">
        <f>-S$190+S$216-S$218*(1+'S&amp;S'!$F111)+S$232</f>
        <v>0</v>
      </c>
      <c r="T313" s="66">
        <f>-T$190+T$216-T$218*(1+'S&amp;S'!$F111)+T$232</f>
        <v>0</v>
      </c>
      <c r="U313" s="66">
        <f>-U$190+U$216-U$218*(1+'S&amp;S'!$F111)+U$232</f>
        <v>0</v>
      </c>
      <c r="V313" s="66">
        <f>-V$190+V$216-V$218*(1+'S&amp;S'!$F111)+V$232</f>
        <v>0</v>
      </c>
      <c r="W313" s="66">
        <f>-W$190+W$216-W$218*(1+'S&amp;S'!$F111)+W$232</f>
        <v>0</v>
      </c>
      <c r="X313" s="66">
        <f>-X$190+X$216-X$218*(1+'S&amp;S'!$F111)+X$232</f>
        <v>0</v>
      </c>
      <c r="Y313" s="66">
        <f>-Y$190+Y$216-Y$218*(1+'S&amp;S'!$F111)+Y$232</f>
        <v>0</v>
      </c>
      <c r="Z313" s="66">
        <f>-Z$190+Z$216-Z$218*(1+'S&amp;S'!$F111)+Z$232</f>
        <v>0</v>
      </c>
      <c r="AA313" s="66">
        <f>-AA$190+AA$216-AA$218*(1+'S&amp;S'!$F111)+AA$232</f>
        <v>0</v>
      </c>
      <c r="AB313" s="66">
        <f>-AB$190+AB$216-AB$218*(1+'S&amp;S'!$F111)+AB$232</f>
        <v>0</v>
      </c>
      <c r="AC313" s="66">
        <f>-AC$190+AC$216-AC$218*(1+'S&amp;S'!$F111)+AC$232</f>
        <v>0</v>
      </c>
      <c r="AD313" s="66">
        <f>-AD$190+AD$216-AD$218*(1+'S&amp;S'!$F111)+AD$232</f>
        <v>0</v>
      </c>
      <c r="AE313" s="66">
        <f>-AE$190+AE$216-AE$218*(1+'S&amp;S'!$F111)+AE$232</f>
        <v>0</v>
      </c>
      <c r="AF313" s="66">
        <f>-AF$190+AF$216-AF$218*(1+'S&amp;S'!$F111)+AF$232</f>
        <v>0</v>
      </c>
      <c r="AG313" s="66">
        <f>-AG$190+AG$216-AG$218*(1+'S&amp;S'!$F111)+AG$232</f>
        <v>0</v>
      </c>
      <c r="AH313" s="66">
        <f>-AH$190+AH$216-AH$218*(1+'S&amp;S'!$F111)+AH$232</f>
        <v>0</v>
      </c>
      <c r="AI313" s="66">
        <f>-AI$190+AI$216-AI$218*(1+'S&amp;S'!$F111)+AI$232</f>
        <v>0</v>
      </c>
      <c r="AJ313" s="66">
        <f>-AJ$190+AJ$216-AJ$218*(1+'S&amp;S'!$F111)+AJ$232</f>
        <v>0</v>
      </c>
      <c r="AK313" s="66">
        <f>-AK$190+AK$216-AK$218*(1+'S&amp;S'!$F111)+AK$232</f>
        <v>0</v>
      </c>
      <c r="AL313" s="66">
        <f>-AL$190+AL$216-AL$218*(1+'S&amp;S'!$F111)+AL$232</f>
        <v>0</v>
      </c>
      <c r="AM313" s="66">
        <f>-AM$190+AM$216-AM$218*(1+'S&amp;S'!$F111)+AM$232</f>
        <v>0</v>
      </c>
      <c r="AN313" s="66">
        <f>-AN$190+AN$216-AN$218*(1+'S&amp;S'!$F111)+AN$232</f>
        <v>0</v>
      </c>
      <c r="AO313" s="66">
        <f>-AO$190+AO$216-AO$218*(1+'S&amp;S'!$F111)+AO$232</f>
        <v>0</v>
      </c>
      <c r="AP313" s="66">
        <f>-AP$190+AP$216-AP$218*(1+'S&amp;S'!$F111)+AP$232</f>
        <v>0</v>
      </c>
      <c r="AQ313" s="66">
        <f>-AQ$190+AQ$216-AQ$218*(1+'S&amp;S'!$F111)+AQ$232</f>
        <v>0</v>
      </c>
      <c r="AR313" s="66">
        <f>-AR$190+AR$216-AR$218*(1+'S&amp;S'!$F111)+AR$232</f>
        <v>0</v>
      </c>
      <c r="AS313" s="66">
        <f>-AS$190+AS$216-AS$218*(1+'S&amp;S'!$F111)+AS$232</f>
        <v>0</v>
      </c>
      <c r="AT313" s="66">
        <f>-AT$190+AT$216-AT$218*(1+'S&amp;S'!$F111)+AT$232</f>
        <v>0</v>
      </c>
      <c r="AU313" s="66">
        <f>-AU$190+AU$216-AU$218*(1+'S&amp;S'!$F111)+AU$232</f>
        <v>0</v>
      </c>
      <c r="AV313" s="66">
        <f>-AV$190+AV$216-AV$218*(1+'S&amp;S'!$F111)+AV$232</f>
        <v>0</v>
      </c>
      <c r="AW313" s="66">
        <f>-AW$190+AW$216-AW$218*(1+'S&amp;S'!$F111)+AW$232</f>
        <v>0</v>
      </c>
      <c r="AX313" s="66">
        <f>-AX$190+AX$216-AX$218*(1+'S&amp;S'!$F111)+AX$232</f>
        <v>0</v>
      </c>
      <c r="AY313" s="66">
        <f>-AY$190+AY$216-AY$218*(1+'S&amp;S'!$F111)+AY$232</f>
        <v>0</v>
      </c>
      <c r="AZ313" s="66">
        <f>-AZ$190+AZ$216-AZ$218*(1+'S&amp;S'!$F111)+AZ$232</f>
        <v>0</v>
      </c>
      <c r="BA313" s="66">
        <f>-BA$190+BA$216-BA$218*(1+'S&amp;S'!$F111)+BA$232</f>
        <v>0</v>
      </c>
      <c r="BB313" s="66">
        <f>-BB$190+BB$216-BB$218*(1+'S&amp;S'!$F111)+BB$232</f>
        <v>0</v>
      </c>
      <c r="BC313" s="66">
        <f>-BC$190+BC$216-BC$218*(1+'S&amp;S'!$F111)+BC$232</f>
        <v>0</v>
      </c>
      <c r="BD313" s="66">
        <f>-BD$190+BD$216-BD$218*(1+'S&amp;S'!$F111)+BD$232</f>
        <v>0</v>
      </c>
      <c r="BE313" s="66">
        <f>-BE$190+BE$216-BE$218*(1+'S&amp;S'!$F111)+BE$232</f>
        <v>0</v>
      </c>
      <c r="BF313" s="66">
        <f>-BF$190+BF$216-BF$218*(1+'S&amp;S'!$F111)+BF$232</f>
        <v>0</v>
      </c>
      <c r="BG313" s="66">
        <f>-BG$190+BG$216-BG$218*(1+'S&amp;S'!$F111)+BG$232</f>
        <v>0</v>
      </c>
      <c r="BH313" s="66">
        <f>-BH$190+BH$216-BH$218*(1+'S&amp;S'!$F111)+BH$232</f>
        <v>0</v>
      </c>
      <c r="BI313" s="66">
        <f>-BI$190+BI$216-BI$218*(1+'S&amp;S'!$F111)+BI$232</f>
        <v>0</v>
      </c>
      <c r="BJ313" s="66">
        <f>-BJ$190+BJ$216-BJ$218*(1+'S&amp;S'!$F111)+BJ$232</f>
        <v>0</v>
      </c>
      <c r="BK313" s="66">
        <f>-BK$190+BK$216-BK$218*(1+'S&amp;S'!$F111)+BK$232</f>
        <v>0</v>
      </c>
      <c r="BL313" s="66">
        <f>-BL$190+BL$216-BL$218*(1+'S&amp;S'!$F111)+BL$232</f>
        <v>0</v>
      </c>
      <c r="BM313" s="66">
        <f>-BM$190+BM$216-BM$218*(1+'S&amp;S'!$F111)+BM$232</f>
        <v>0</v>
      </c>
      <c r="BN313" s="66">
        <f>-BN$190+BN$216-BN$218*(1+'S&amp;S'!$F111)+BN$232</f>
        <v>0</v>
      </c>
      <c r="BO313" s="66">
        <f>-BO$190+BO$216-BO$218*(1+'S&amp;S'!$F111)+BO$232</f>
        <v>0</v>
      </c>
      <c r="BP313" s="66">
        <f>-BP$190+BP$216-BP$218*(1+'S&amp;S'!$F111)+BP$232</f>
        <v>0</v>
      </c>
      <c r="BQ313" s="66">
        <f>-BQ$190+BQ$216-BQ$218*(1+'S&amp;S'!$F111)+BQ$232</f>
        <v>0</v>
      </c>
      <c r="BR313" s="66">
        <f>-BR$190+BR$216-BR$218*(1+'S&amp;S'!$F111)+BR$232</f>
        <v>0</v>
      </c>
      <c r="BS313" s="66">
        <f>-BS$190+BS$216-BS$218*(1+'S&amp;S'!$F111)+BS$232</f>
        <v>0</v>
      </c>
      <c r="BT313" s="66">
        <f>-BT$190+BT$216-BT$218*(1+'S&amp;S'!$F111)+BT$232</f>
        <v>0</v>
      </c>
      <c r="BU313" s="66">
        <f>-BU$190+BU$216-BU$218*(1+'S&amp;S'!$F111)+BU$232</f>
        <v>0</v>
      </c>
      <c r="BV313" s="66">
        <f>-BV$190+BV$216-BV$218*(1+'S&amp;S'!$F111)+BV$232</f>
        <v>0</v>
      </c>
      <c r="BW313" s="66">
        <f>-BW$190+BW$216-BW$218*(1+'S&amp;S'!$F111)+BW$232</f>
        <v>0</v>
      </c>
      <c r="BX313" s="66">
        <f>-BX$190+BX$216-BX$218*(1+'S&amp;S'!$F111)+BX$232</f>
        <v>0</v>
      </c>
      <c r="BY313" s="66">
        <f>-BY$190+BY$216-BY$218*(1+'S&amp;S'!$F111)+BY$232</f>
        <v>0</v>
      </c>
      <c r="BZ313" s="66">
        <f>-BZ$190+BZ$216-BZ$218*(1+'S&amp;S'!$F111)+BZ$232</f>
        <v>0</v>
      </c>
      <c r="CA313" s="66">
        <f>-CA$190+CA$216-CA$218*(1+'S&amp;S'!$F111)+CA$232</f>
        <v>0</v>
      </c>
      <c r="CB313" s="66">
        <f>-CB$190+CB$216-CB$218*(1+'S&amp;S'!$F111)+CB$232</f>
        <v>0</v>
      </c>
      <c r="CC313" s="66">
        <f>-CC$190+CC$216-CC$218*(1+'S&amp;S'!$F111)+CC$232</f>
        <v>0</v>
      </c>
      <c r="CD313" s="66">
        <f>-CD$190+CD$216-CD$218*(1+'S&amp;S'!$F111)+CD$232</f>
        <v>0</v>
      </c>
      <c r="CE313" s="66">
        <f>-CE$190+CE$216-CE$218*(1+'S&amp;S'!$F111)+CE$232</f>
        <v>0</v>
      </c>
      <c r="CF313" s="66">
        <f>-CF$190+CF$216-CF$218*(1+'S&amp;S'!$F111)+CF$232</f>
        <v>0</v>
      </c>
      <c r="CG313" s="66">
        <f>-CG$190+CG$216-CG$218*(1+'S&amp;S'!$F111)+CG$232</f>
        <v>0</v>
      </c>
      <c r="CH313" s="66">
        <f>-CH$190+CH$216-CH$218*(1+'S&amp;S'!$F111)+CH$232</f>
        <v>0</v>
      </c>
      <c r="CI313" s="66">
        <f>-CI$190+CI$216-CI$218*(1+'S&amp;S'!$F111)+CI$232</f>
        <v>0</v>
      </c>
      <c r="CJ313" s="66">
        <f>-CJ$190+CJ$216-CJ$218*(1+'S&amp;S'!$F111)+CJ$232</f>
        <v>0</v>
      </c>
      <c r="CK313" s="66">
        <f>-CK$190+CK$216-CK$218*(1+'S&amp;S'!$F111)+CK$232</f>
        <v>0</v>
      </c>
      <c r="CL313" s="66">
        <f>-CL$190+CL$216-CL$218*(1+'S&amp;S'!$F111)+CL$232</f>
        <v>0</v>
      </c>
      <c r="CM313" s="66">
        <f>-CM$190+CM$216-CM$218*(1+'S&amp;S'!$F111)+CM$232</f>
        <v>0</v>
      </c>
      <c r="CN313" s="66">
        <f>-CN$190+CN$216-CN$218*(1+'S&amp;S'!$F111)+CN$232</f>
        <v>0</v>
      </c>
      <c r="CO313" s="66">
        <f>-CO$190+CO$216-CO$218*(1+'S&amp;S'!$F111)+CO$232</f>
        <v>0</v>
      </c>
      <c r="CP313" s="66">
        <f>-CP$190+CP$216-CP$218*(1+'S&amp;S'!$F111)+CP$232</f>
        <v>0</v>
      </c>
      <c r="CQ313" s="66">
        <f>-CQ$190+CQ$216-CQ$218*(1+'S&amp;S'!$F111)+CQ$232</f>
        <v>0</v>
      </c>
      <c r="CR313" s="66">
        <f>-CR$190+CR$216-CR$218*(1+'S&amp;S'!$F111)+CR$232</f>
        <v>0</v>
      </c>
      <c r="CS313" s="66">
        <f>-CS$190+CS$216-CS$218*(1+'S&amp;S'!$F111)+CS$232</f>
        <v>0</v>
      </c>
    </row>
    <row r="314" spans="3:97" hidden="1" x14ac:dyDescent="0.35">
      <c r="C314" s="81" t="str">
        <f>O.5!C125&amp;" with "&amp; 'S&amp;S'!$D$5*100 &amp; "% increase"</f>
        <v xml:space="preserve"> with 1% increase</v>
      </c>
      <c r="E314" s="492">
        <f>G314+NPV(G.Asm!$F$40,H314:INDEX(H314:CS314,RP))</f>
        <v>0</v>
      </c>
      <c r="F314" s="492">
        <f t="shared" si="140"/>
        <v>0</v>
      </c>
      <c r="G314" s="66">
        <f>-G$190+G$216-G$218+G$233+G$234+SUM(G$125*(1+'S&amp;S'!$F112),G$126,G$127,G$128,G$129,G$130,G$131,G$132,G$133,G$134,G$135,G$136,G$137,G$138,G$139,G$140,G$141,G$142,G$143,G$144)</f>
        <v>0</v>
      </c>
      <c r="H314" s="66">
        <f>-H$190+H$216-H$218+H$233+H$234+SUM(H$125*(1+'S&amp;S'!$F112),H$126,H$127,H$128,H$129,H$130,H$131,H$132,H$133,H$134,H$135,H$136,H$137,H$138,H$139,H$140,H$141,H$142,H$143,H$144)</f>
        <v>0</v>
      </c>
      <c r="I314" s="66">
        <f>-I$190+I$216-I$218+I$233+I$234+SUM(I$125*(1+'S&amp;S'!$F112),I$126,I$127,I$128,I$129,I$130,I$131,I$132,I$133,I$134,I$135,I$136,I$137,I$138,I$139,I$140,I$141,I$142,I$143,I$144)</f>
        <v>0</v>
      </c>
      <c r="J314" s="66">
        <f>-J$190+J$216-J$218+J$233+J$234+SUM(J$125*(1+'S&amp;S'!$F112),J$126,J$127,J$128,J$129,J$130,J$131,J$132,J$133,J$134,J$135,J$136,J$137,J$138,J$139,J$140,J$141,J$142,J$143,J$144)</f>
        <v>0</v>
      </c>
      <c r="K314" s="66">
        <f>-K$190+K$216-K$218+K$233+K$234+SUM(K$125*(1+'S&amp;S'!$F112),K$126,K$127,K$128,K$129,K$130,K$131,K$132,K$133,K$134,K$135,K$136,K$137,K$138,K$139,K$140,K$141,K$142,K$143,K$144)</f>
        <v>0</v>
      </c>
      <c r="L314" s="66">
        <f>-L$190+L$216-L$218+L$233+L$234+SUM(L$125*(1+'S&amp;S'!$F112),L$126,L$127,L$128,L$129,L$130,L$131,L$132,L$133,L$134,L$135,L$136,L$137,L$138,L$139,L$140,L$141,L$142,L$143,L$144)</f>
        <v>0</v>
      </c>
      <c r="M314" s="66">
        <f>-M$190+M$216-M$218+M$233+M$234+SUM(M$125*(1+'S&amp;S'!$F112),M$126,M$127,M$128,M$129,M$130,M$131,M$132,M$133,M$134,M$135,M$136,M$137,M$138,M$139,M$140,M$141,M$142,M$143,M$144)</f>
        <v>0</v>
      </c>
      <c r="N314" s="66">
        <f>-N$190+N$216-N$218+N$233+N$234+SUM(N$125*(1+'S&amp;S'!$F112),N$126,N$127,N$128,N$129,N$130,N$131,N$132,N$133,N$134,N$135,N$136,N$137,N$138,N$139,N$140,N$141,N$142,N$143,N$144)</f>
        <v>0</v>
      </c>
      <c r="O314" s="66">
        <f>-O$190+O$216-O$218+O$233+O$234+SUM(O$125*(1+'S&amp;S'!$F112),O$126,O$127,O$128,O$129,O$130,O$131,O$132,O$133,O$134,O$135,O$136,O$137,O$138,O$139,O$140,O$141,O$142,O$143,O$144)</f>
        <v>0</v>
      </c>
      <c r="P314" s="66">
        <f>-P$190+P$216-P$218+P$233+P$234+SUM(P$125*(1+'S&amp;S'!$F112),P$126,P$127,P$128,P$129,P$130,P$131,P$132,P$133,P$134,P$135,P$136,P$137,P$138,P$139,P$140,P$141,P$142,P$143,P$144)</f>
        <v>0</v>
      </c>
      <c r="Q314" s="66">
        <f>-Q$190+Q$216-Q$218+Q$233+Q$234+SUM(Q$125*(1+'S&amp;S'!$F112),Q$126,Q$127,Q$128,Q$129,Q$130,Q$131,Q$132,Q$133,Q$134,Q$135,Q$136,Q$137,Q$138,Q$139,Q$140,Q$141,Q$142,Q$143,Q$144)</f>
        <v>0</v>
      </c>
      <c r="R314" s="66">
        <f>-R$190+R$216-R$218+R$233+R$234+SUM(R$125*(1+'S&amp;S'!$F112),R$126,R$127,R$128,R$129,R$130,R$131,R$132,R$133,R$134,R$135,R$136,R$137,R$138,R$139,R$140,R$141,R$142,R$143,R$144)</f>
        <v>0</v>
      </c>
      <c r="S314" s="66">
        <f>-S$190+S$216-S$218+S$233+S$234+SUM(S$125*(1+'S&amp;S'!$F112),S$126,S$127,S$128,S$129,S$130,S$131,S$132,S$133,S$134,S$135,S$136,S$137,S$138,S$139,S$140,S$141,S$142,S$143,S$144)</f>
        <v>0</v>
      </c>
      <c r="T314" s="66">
        <f>-T$190+T$216-T$218+T$233+T$234+SUM(T$125*(1+'S&amp;S'!$F112),T$126,T$127,T$128,T$129,T$130,T$131,T$132,T$133,T$134,T$135,T$136,T$137,T$138,T$139,T$140,T$141,T$142,T$143,T$144)</f>
        <v>0</v>
      </c>
      <c r="U314" s="66">
        <f>-U$190+U$216-U$218+U$233+U$234+SUM(U$125*(1+'S&amp;S'!$F112),U$126,U$127,U$128,U$129,U$130,U$131,U$132,U$133,U$134,U$135,U$136,U$137,U$138,U$139,U$140,U$141,U$142,U$143,U$144)</f>
        <v>0</v>
      </c>
      <c r="V314" s="66">
        <f>-V$190+V$216-V$218+V$233+V$234+SUM(V$125*(1+'S&amp;S'!$F112),V$126,V$127,V$128,V$129,V$130,V$131,V$132,V$133,V$134,V$135,V$136,V$137,V$138,V$139,V$140,V$141,V$142,V$143,V$144)</f>
        <v>0</v>
      </c>
      <c r="W314" s="66">
        <f>-W$190+W$216-W$218+W$233+W$234+SUM(W$125*(1+'S&amp;S'!$F112),W$126,W$127,W$128,W$129,W$130,W$131,W$132,W$133,W$134,W$135,W$136,W$137,W$138,W$139,W$140,W$141,W$142,W$143,W$144)</f>
        <v>0</v>
      </c>
      <c r="X314" s="66">
        <f>-X$190+X$216-X$218+X$233+X$234+SUM(X$125*(1+'S&amp;S'!$F112),X$126,X$127,X$128,X$129,X$130,X$131,X$132,X$133,X$134,X$135,X$136,X$137,X$138,X$139,X$140,X$141,X$142,X$143,X$144)</f>
        <v>0</v>
      </c>
      <c r="Y314" s="66">
        <f>-Y$190+Y$216-Y$218+Y$233+Y$234+SUM(Y$125*(1+'S&amp;S'!$F112),Y$126,Y$127,Y$128,Y$129,Y$130,Y$131,Y$132,Y$133,Y$134,Y$135,Y$136,Y$137,Y$138,Y$139,Y$140,Y$141,Y$142,Y$143,Y$144)</f>
        <v>0</v>
      </c>
      <c r="Z314" s="66">
        <f>-Z$190+Z$216-Z$218+Z$233+Z$234+SUM(Z$125*(1+'S&amp;S'!$F112),Z$126,Z$127,Z$128,Z$129,Z$130,Z$131,Z$132,Z$133,Z$134,Z$135,Z$136,Z$137,Z$138,Z$139,Z$140,Z$141,Z$142,Z$143,Z$144)</f>
        <v>0</v>
      </c>
      <c r="AA314" s="66">
        <f>-AA$190+AA$216-AA$218+AA$233+AA$234+SUM(AA$125*(1+'S&amp;S'!$F112),AA$126,AA$127,AA$128,AA$129,AA$130,AA$131,AA$132,AA$133,AA$134,AA$135,AA$136,AA$137,AA$138,AA$139,AA$140,AA$141,AA$142,AA$143,AA$144)</f>
        <v>0</v>
      </c>
      <c r="AB314" s="66">
        <f>-AB$190+AB$216-AB$218+AB$233+AB$234+SUM(AB$125*(1+'S&amp;S'!$F112),AB$126,AB$127,AB$128,AB$129,AB$130,AB$131,AB$132,AB$133,AB$134,AB$135,AB$136,AB$137,AB$138,AB$139,AB$140,AB$141,AB$142,AB$143,AB$144)</f>
        <v>0</v>
      </c>
      <c r="AC314" s="66">
        <f>-AC$190+AC$216-AC$218+AC$233+AC$234+SUM(AC$125*(1+'S&amp;S'!$F112),AC$126,AC$127,AC$128,AC$129,AC$130,AC$131,AC$132,AC$133,AC$134,AC$135,AC$136,AC$137,AC$138,AC$139,AC$140,AC$141,AC$142,AC$143,AC$144)</f>
        <v>0</v>
      </c>
      <c r="AD314" s="66">
        <f>-AD$190+AD$216-AD$218+AD$233+AD$234+SUM(AD$125*(1+'S&amp;S'!$F112),AD$126,AD$127,AD$128,AD$129,AD$130,AD$131,AD$132,AD$133,AD$134,AD$135,AD$136,AD$137,AD$138,AD$139,AD$140,AD$141,AD$142,AD$143,AD$144)</f>
        <v>0</v>
      </c>
      <c r="AE314" s="66">
        <f>-AE$190+AE$216-AE$218+AE$233+AE$234+SUM(AE$125*(1+'S&amp;S'!$F112),AE$126,AE$127,AE$128,AE$129,AE$130,AE$131,AE$132,AE$133,AE$134,AE$135,AE$136,AE$137,AE$138,AE$139,AE$140,AE$141,AE$142,AE$143,AE$144)</f>
        <v>0</v>
      </c>
      <c r="AF314" s="66">
        <f>-AF$190+AF$216-AF$218+AF$233+AF$234+SUM(AF$125*(1+'S&amp;S'!$F112),AF$126,AF$127,AF$128,AF$129,AF$130,AF$131,AF$132,AF$133,AF$134,AF$135,AF$136,AF$137,AF$138,AF$139,AF$140,AF$141,AF$142,AF$143,AF$144)</f>
        <v>0</v>
      </c>
      <c r="AG314" s="66">
        <f>-AG$190+AG$216-AG$218+AG$233+AG$234+SUM(AG$125*(1+'S&amp;S'!$F112),AG$126,AG$127,AG$128,AG$129,AG$130,AG$131,AG$132,AG$133,AG$134,AG$135,AG$136,AG$137,AG$138,AG$139,AG$140,AG$141,AG$142,AG$143,AG$144)</f>
        <v>0</v>
      </c>
      <c r="AH314" s="66">
        <f>-AH$190+AH$216-AH$218+AH$233+AH$234+SUM(AH$125*(1+'S&amp;S'!$F112),AH$126,AH$127,AH$128,AH$129,AH$130,AH$131,AH$132,AH$133,AH$134,AH$135,AH$136,AH$137,AH$138,AH$139,AH$140,AH$141,AH$142,AH$143,AH$144)</f>
        <v>0</v>
      </c>
      <c r="AI314" s="66">
        <f>-AI$190+AI$216-AI$218+AI$233+AI$234+SUM(AI$125*(1+'S&amp;S'!$F112),AI$126,AI$127,AI$128,AI$129,AI$130,AI$131,AI$132,AI$133,AI$134,AI$135,AI$136,AI$137,AI$138,AI$139,AI$140,AI$141,AI$142,AI$143,AI$144)</f>
        <v>0</v>
      </c>
      <c r="AJ314" s="66">
        <f>-AJ$190+AJ$216-AJ$218+AJ$233+AJ$234+SUM(AJ$125*(1+'S&amp;S'!$F112),AJ$126,AJ$127,AJ$128,AJ$129,AJ$130,AJ$131,AJ$132,AJ$133,AJ$134,AJ$135,AJ$136,AJ$137,AJ$138,AJ$139,AJ$140,AJ$141,AJ$142,AJ$143,AJ$144)</f>
        <v>0</v>
      </c>
      <c r="AK314" s="66">
        <f>-AK$190+AK$216-AK$218+AK$233+AK$234+SUM(AK$125*(1+'S&amp;S'!$F112),AK$126,AK$127,AK$128,AK$129,AK$130,AK$131,AK$132,AK$133,AK$134,AK$135,AK$136,AK$137,AK$138,AK$139,AK$140,AK$141,AK$142,AK$143,AK$144)</f>
        <v>0</v>
      </c>
      <c r="AL314" s="66">
        <f>-AL$190+AL$216-AL$218+AL$233+AL$234+SUM(AL$125*(1+'S&amp;S'!$F112),AL$126,AL$127,AL$128,AL$129,AL$130,AL$131,AL$132,AL$133,AL$134,AL$135,AL$136,AL$137,AL$138,AL$139,AL$140,AL$141,AL$142,AL$143,AL$144)</f>
        <v>0</v>
      </c>
      <c r="AM314" s="66">
        <f>-AM$190+AM$216-AM$218+AM$233+AM$234+SUM(AM$125*(1+'S&amp;S'!$F112),AM$126,AM$127,AM$128,AM$129,AM$130,AM$131,AM$132,AM$133,AM$134,AM$135,AM$136,AM$137,AM$138,AM$139,AM$140,AM$141,AM$142,AM$143,AM$144)</f>
        <v>0</v>
      </c>
      <c r="AN314" s="66">
        <f>-AN$190+AN$216-AN$218+AN$233+AN$234+SUM(AN$125*(1+'S&amp;S'!$F112),AN$126,AN$127,AN$128,AN$129,AN$130,AN$131,AN$132,AN$133,AN$134,AN$135,AN$136,AN$137,AN$138,AN$139,AN$140,AN$141,AN$142,AN$143,AN$144)</f>
        <v>0</v>
      </c>
      <c r="AO314" s="66">
        <f>-AO$190+AO$216-AO$218+AO$233+AO$234+SUM(AO$125*(1+'S&amp;S'!$F112),AO$126,AO$127,AO$128,AO$129,AO$130,AO$131,AO$132,AO$133,AO$134,AO$135,AO$136,AO$137,AO$138,AO$139,AO$140,AO$141,AO$142,AO$143,AO$144)</f>
        <v>0</v>
      </c>
      <c r="AP314" s="66">
        <f>-AP$190+AP$216-AP$218+AP$233+AP$234+SUM(AP$125*(1+'S&amp;S'!$F112),AP$126,AP$127,AP$128,AP$129,AP$130,AP$131,AP$132,AP$133,AP$134,AP$135,AP$136,AP$137,AP$138,AP$139,AP$140,AP$141,AP$142,AP$143,AP$144)</f>
        <v>0</v>
      </c>
      <c r="AQ314" s="66">
        <f>-AQ$190+AQ$216-AQ$218+AQ$233+AQ$234+SUM(AQ$125*(1+'S&amp;S'!$F112),AQ$126,AQ$127,AQ$128,AQ$129,AQ$130,AQ$131,AQ$132,AQ$133,AQ$134,AQ$135,AQ$136,AQ$137,AQ$138,AQ$139,AQ$140,AQ$141,AQ$142,AQ$143,AQ$144)</f>
        <v>0</v>
      </c>
      <c r="AR314" s="66">
        <f>-AR$190+AR$216-AR$218+AR$233+AR$234+SUM(AR$125*(1+'S&amp;S'!$F112),AR$126,AR$127,AR$128,AR$129,AR$130,AR$131,AR$132,AR$133,AR$134,AR$135,AR$136,AR$137,AR$138,AR$139,AR$140,AR$141,AR$142,AR$143,AR$144)</f>
        <v>0</v>
      </c>
      <c r="AS314" s="66">
        <f>-AS$190+AS$216-AS$218+AS$233+AS$234+SUM(AS$125*(1+'S&amp;S'!$F112),AS$126,AS$127,AS$128,AS$129,AS$130,AS$131,AS$132,AS$133,AS$134,AS$135,AS$136,AS$137,AS$138,AS$139,AS$140,AS$141,AS$142,AS$143,AS$144)</f>
        <v>0</v>
      </c>
      <c r="AT314" s="66">
        <f>-AT$190+AT$216-AT$218+AT$233+AT$234+SUM(AT$125*(1+'S&amp;S'!$F112),AT$126,AT$127,AT$128,AT$129,AT$130,AT$131,AT$132,AT$133,AT$134,AT$135,AT$136,AT$137,AT$138,AT$139,AT$140,AT$141,AT$142,AT$143,AT$144)</f>
        <v>0</v>
      </c>
      <c r="AU314" s="66">
        <f>-AU$190+AU$216-AU$218+AU$233+AU$234+SUM(AU$125*(1+'S&amp;S'!$F112),AU$126,AU$127,AU$128,AU$129,AU$130,AU$131,AU$132,AU$133,AU$134,AU$135,AU$136,AU$137,AU$138,AU$139,AU$140,AU$141,AU$142,AU$143,AU$144)</f>
        <v>0</v>
      </c>
      <c r="AV314" s="66">
        <f>-AV$190+AV$216-AV$218+AV$233+AV$234+SUM(AV$125*(1+'S&amp;S'!$F112),AV$126,AV$127,AV$128,AV$129,AV$130,AV$131,AV$132,AV$133,AV$134,AV$135,AV$136,AV$137,AV$138,AV$139,AV$140,AV$141,AV$142,AV$143,AV$144)</f>
        <v>0</v>
      </c>
      <c r="AW314" s="66">
        <f>-AW$190+AW$216-AW$218+AW$233+AW$234+SUM(AW$125*(1+'S&amp;S'!$F112),AW$126,AW$127,AW$128,AW$129,AW$130,AW$131,AW$132,AW$133,AW$134,AW$135,AW$136,AW$137,AW$138,AW$139,AW$140,AW$141,AW$142,AW$143,AW$144)</f>
        <v>0</v>
      </c>
      <c r="AX314" s="66">
        <f>-AX$190+AX$216-AX$218+AX$233+AX$234+SUM(AX$125*(1+'S&amp;S'!$F112),AX$126,AX$127,AX$128,AX$129,AX$130,AX$131,AX$132,AX$133,AX$134,AX$135,AX$136,AX$137,AX$138,AX$139,AX$140,AX$141,AX$142,AX$143,AX$144)</f>
        <v>0</v>
      </c>
      <c r="AY314" s="66">
        <f>-AY$190+AY$216-AY$218+AY$233+AY$234+SUM(AY$125*(1+'S&amp;S'!$F112),AY$126,AY$127,AY$128,AY$129,AY$130,AY$131,AY$132,AY$133,AY$134,AY$135,AY$136,AY$137,AY$138,AY$139,AY$140,AY$141,AY$142,AY$143,AY$144)</f>
        <v>0</v>
      </c>
      <c r="AZ314" s="66">
        <f>-AZ$190+AZ$216-AZ$218+AZ$233+AZ$234+SUM(AZ$125*(1+'S&amp;S'!$F112),AZ$126,AZ$127,AZ$128,AZ$129,AZ$130,AZ$131,AZ$132,AZ$133,AZ$134,AZ$135,AZ$136,AZ$137,AZ$138,AZ$139,AZ$140,AZ$141,AZ$142,AZ$143,AZ$144)</f>
        <v>0</v>
      </c>
      <c r="BA314" s="66">
        <f>-BA$190+BA$216-BA$218+BA$233+BA$234+SUM(BA$125*(1+'S&amp;S'!$F112),BA$126,BA$127,BA$128,BA$129,BA$130,BA$131,BA$132,BA$133,BA$134,BA$135,BA$136,BA$137,BA$138,BA$139,BA$140,BA$141,BA$142,BA$143,BA$144)</f>
        <v>0</v>
      </c>
      <c r="BB314" s="66">
        <f>-BB$190+BB$216-BB$218+BB$233+BB$234+SUM(BB$125*(1+'S&amp;S'!$F112),BB$126,BB$127,BB$128,BB$129,BB$130,BB$131,BB$132,BB$133,BB$134,BB$135,BB$136,BB$137,BB$138,BB$139,BB$140,BB$141,BB$142,BB$143,BB$144)</f>
        <v>0</v>
      </c>
      <c r="BC314" s="66">
        <f>-BC$190+BC$216-BC$218+BC$233+BC$234+SUM(BC$125*(1+'S&amp;S'!$F112),BC$126,BC$127,BC$128,BC$129,BC$130,BC$131,BC$132,BC$133,BC$134,BC$135,BC$136,BC$137,BC$138,BC$139,BC$140,BC$141,BC$142,BC$143,BC$144)</f>
        <v>0</v>
      </c>
      <c r="BD314" s="66">
        <f>-BD$190+BD$216-BD$218+BD$233+BD$234+SUM(BD$125*(1+'S&amp;S'!$F112),BD$126,BD$127,BD$128,BD$129,BD$130,BD$131,BD$132,BD$133,BD$134,BD$135,BD$136,BD$137,BD$138,BD$139,BD$140,BD$141,BD$142,BD$143,BD$144)</f>
        <v>0</v>
      </c>
      <c r="BE314" s="66">
        <f>-BE$190+BE$216-BE$218+BE$233+BE$234+SUM(BE$125*(1+'S&amp;S'!$F112),BE$126,BE$127,BE$128,BE$129,BE$130,BE$131,BE$132,BE$133,BE$134,BE$135,BE$136,BE$137,BE$138,BE$139,BE$140,BE$141,BE$142,BE$143,BE$144)</f>
        <v>0</v>
      </c>
      <c r="BF314" s="66">
        <f>-BF$190+BF$216-BF$218+BF$233+BF$234+SUM(BF$125*(1+'S&amp;S'!$F112),BF$126,BF$127,BF$128,BF$129,BF$130,BF$131,BF$132,BF$133,BF$134,BF$135,BF$136,BF$137,BF$138,BF$139,BF$140,BF$141,BF$142,BF$143,BF$144)</f>
        <v>0</v>
      </c>
      <c r="BG314" s="66">
        <f>-BG$190+BG$216-BG$218+BG$233+BG$234+SUM(BG$125*(1+'S&amp;S'!$F112),BG$126,BG$127,BG$128,BG$129,BG$130,BG$131,BG$132,BG$133,BG$134,BG$135,BG$136,BG$137,BG$138,BG$139,BG$140,BG$141,BG$142,BG$143,BG$144)</f>
        <v>0</v>
      </c>
      <c r="BH314" s="66">
        <f>-BH$190+BH$216-BH$218+BH$233+BH$234+SUM(BH$125*(1+'S&amp;S'!$F112),BH$126,BH$127,BH$128,BH$129,BH$130,BH$131,BH$132,BH$133,BH$134,BH$135,BH$136,BH$137,BH$138,BH$139,BH$140,BH$141,BH$142,BH$143,BH$144)</f>
        <v>0</v>
      </c>
      <c r="BI314" s="66">
        <f>-BI$190+BI$216-BI$218+BI$233+BI$234+SUM(BI$125*(1+'S&amp;S'!$F112),BI$126,BI$127,BI$128,BI$129,BI$130,BI$131,BI$132,BI$133,BI$134,BI$135,BI$136,BI$137,BI$138,BI$139,BI$140,BI$141,BI$142,BI$143,BI$144)</f>
        <v>0</v>
      </c>
      <c r="BJ314" s="66">
        <f>-BJ$190+BJ$216-BJ$218+BJ$233+BJ$234+SUM(BJ$125*(1+'S&amp;S'!$F112),BJ$126,BJ$127,BJ$128,BJ$129,BJ$130,BJ$131,BJ$132,BJ$133,BJ$134,BJ$135,BJ$136,BJ$137,BJ$138,BJ$139,BJ$140,BJ$141,BJ$142,BJ$143,BJ$144)</f>
        <v>0</v>
      </c>
      <c r="BK314" s="66">
        <f>-BK$190+BK$216-BK$218+BK$233+BK$234+SUM(BK$125*(1+'S&amp;S'!$F112),BK$126,BK$127,BK$128,BK$129,BK$130,BK$131,BK$132,BK$133,BK$134,BK$135,BK$136,BK$137,BK$138,BK$139,BK$140,BK$141,BK$142,BK$143,BK$144)</f>
        <v>0</v>
      </c>
      <c r="BL314" s="66">
        <f>-BL$190+BL$216-BL$218+BL$233+BL$234+SUM(BL$125*(1+'S&amp;S'!$F112),BL$126,BL$127,BL$128,BL$129,BL$130,BL$131,BL$132,BL$133,BL$134,BL$135,BL$136,BL$137,BL$138,BL$139,BL$140,BL$141,BL$142,BL$143,BL$144)</f>
        <v>0</v>
      </c>
      <c r="BM314" s="66">
        <f>-BM$190+BM$216-BM$218+BM$233+BM$234+SUM(BM$125*(1+'S&amp;S'!$F112),BM$126,BM$127,BM$128,BM$129,BM$130,BM$131,BM$132,BM$133,BM$134,BM$135,BM$136,BM$137,BM$138,BM$139,BM$140,BM$141,BM$142,BM$143,BM$144)</f>
        <v>0</v>
      </c>
      <c r="BN314" s="66">
        <f>-BN$190+BN$216-BN$218+BN$233+BN$234+SUM(BN$125*(1+'S&amp;S'!$F112),BN$126,BN$127,BN$128,BN$129,BN$130,BN$131,BN$132,BN$133,BN$134,BN$135,BN$136,BN$137,BN$138,BN$139,BN$140,BN$141,BN$142,BN$143,BN$144)</f>
        <v>0</v>
      </c>
      <c r="BO314" s="66">
        <f>-BO$190+BO$216-BO$218+BO$233+BO$234+SUM(BO$125*(1+'S&amp;S'!$F112),BO$126,BO$127,BO$128,BO$129,BO$130,BO$131,BO$132,BO$133,BO$134,BO$135,BO$136,BO$137,BO$138,BO$139,BO$140,BO$141,BO$142,BO$143,BO$144)</f>
        <v>0</v>
      </c>
      <c r="BP314" s="66">
        <f>-BP$190+BP$216-BP$218+BP$233+BP$234+SUM(BP$125*(1+'S&amp;S'!$F112),BP$126,BP$127,BP$128,BP$129,BP$130,BP$131,BP$132,BP$133,BP$134,BP$135,BP$136,BP$137,BP$138,BP$139,BP$140,BP$141,BP$142,BP$143,BP$144)</f>
        <v>0</v>
      </c>
      <c r="BQ314" s="66">
        <f>-BQ$190+BQ$216-BQ$218+BQ$233+BQ$234+SUM(BQ$125*(1+'S&amp;S'!$F112),BQ$126,BQ$127,BQ$128,BQ$129,BQ$130,BQ$131,BQ$132,BQ$133,BQ$134,BQ$135,BQ$136,BQ$137,BQ$138,BQ$139,BQ$140,BQ$141,BQ$142,BQ$143,BQ$144)</f>
        <v>0</v>
      </c>
      <c r="BR314" s="66">
        <f>-BR$190+BR$216-BR$218+BR$233+BR$234+SUM(BR$125*(1+'S&amp;S'!$F112),BR$126,BR$127,BR$128,BR$129,BR$130,BR$131,BR$132,BR$133,BR$134,BR$135,BR$136,BR$137,BR$138,BR$139,BR$140,BR$141,BR$142,BR$143,BR$144)</f>
        <v>0</v>
      </c>
      <c r="BS314" s="66">
        <f>-BS$190+BS$216-BS$218+BS$233+BS$234+SUM(BS$125*(1+'S&amp;S'!$F112),BS$126,BS$127,BS$128,BS$129,BS$130,BS$131,BS$132,BS$133,BS$134,BS$135,BS$136,BS$137,BS$138,BS$139,BS$140,BS$141,BS$142,BS$143,BS$144)</f>
        <v>0</v>
      </c>
      <c r="BT314" s="66">
        <f>-BT$190+BT$216-BT$218+BT$233+BT$234+SUM(BT$125*(1+'S&amp;S'!$F112),BT$126,BT$127,BT$128,BT$129,BT$130,BT$131,BT$132,BT$133,BT$134,BT$135,BT$136,BT$137,BT$138,BT$139,BT$140,BT$141,BT$142,BT$143,BT$144)</f>
        <v>0</v>
      </c>
      <c r="BU314" s="66">
        <f>-BU$190+BU$216-BU$218+BU$233+BU$234+SUM(BU$125*(1+'S&amp;S'!$F112),BU$126,BU$127,BU$128,BU$129,BU$130,BU$131,BU$132,BU$133,BU$134,BU$135,BU$136,BU$137,BU$138,BU$139,BU$140,BU$141,BU$142,BU$143,BU$144)</f>
        <v>0</v>
      </c>
      <c r="BV314" s="66">
        <f>-BV$190+BV$216-BV$218+BV$233+BV$234+SUM(BV$125*(1+'S&amp;S'!$F112),BV$126,BV$127,BV$128,BV$129,BV$130,BV$131,BV$132,BV$133,BV$134,BV$135,BV$136,BV$137,BV$138,BV$139,BV$140,BV$141,BV$142,BV$143,BV$144)</f>
        <v>0</v>
      </c>
      <c r="BW314" s="66">
        <f>-BW$190+BW$216-BW$218+BW$233+BW$234+SUM(BW$125*(1+'S&amp;S'!$F112),BW$126,BW$127,BW$128,BW$129,BW$130,BW$131,BW$132,BW$133,BW$134,BW$135,BW$136,BW$137,BW$138,BW$139,BW$140,BW$141,BW$142,BW$143,BW$144)</f>
        <v>0</v>
      </c>
      <c r="BX314" s="66">
        <f>-BX$190+BX$216-BX$218+BX$233+BX$234+SUM(BX$125*(1+'S&amp;S'!$F112),BX$126,BX$127,BX$128,BX$129,BX$130,BX$131,BX$132,BX$133,BX$134,BX$135,BX$136,BX$137,BX$138,BX$139,BX$140,BX$141,BX$142,BX$143,BX$144)</f>
        <v>0</v>
      </c>
      <c r="BY314" s="66">
        <f>-BY$190+BY$216-BY$218+BY$233+BY$234+SUM(BY$125*(1+'S&amp;S'!$F112),BY$126,BY$127,BY$128,BY$129,BY$130,BY$131,BY$132,BY$133,BY$134,BY$135,BY$136,BY$137,BY$138,BY$139,BY$140,BY$141,BY$142,BY$143,BY$144)</f>
        <v>0</v>
      </c>
      <c r="BZ314" s="66">
        <f>-BZ$190+BZ$216-BZ$218+BZ$233+BZ$234+SUM(BZ$125*(1+'S&amp;S'!$F112),BZ$126,BZ$127,BZ$128,BZ$129,BZ$130,BZ$131,BZ$132,BZ$133,BZ$134,BZ$135,BZ$136,BZ$137,BZ$138,BZ$139,BZ$140,BZ$141,BZ$142,BZ$143,BZ$144)</f>
        <v>0</v>
      </c>
      <c r="CA314" s="66">
        <f>-CA$190+CA$216-CA$218+CA$233+CA$234+SUM(CA$125*(1+'S&amp;S'!$F112),CA$126,CA$127,CA$128,CA$129,CA$130,CA$131,CA$132,CA$133,CA$134,CA$135,CA$136,CA$137,CA$138,CA$139,CA$140,CA$141,CA$142,CA$143,CA$144)</f>
        <v>0</v>
      </c>
      <c r="CB314" s="66">
        <f>-CB$190+CB$216-CB$218+CB$233+CB$234+SUM(CB$125*(1+'S&amp;S'!$F112),CB$126,CB$127,CB$128,CB$129,CB$130,CB$131,CB$132,CB$133,CB$134,CB$135,CB$136,CB$137,CB$138,CB$139,CB$140,CB$141,CB$142,CB$143,CB$144)</f>
        <v>0</v>
      </c>
      <c r="CC314" s="66">
        <f>-CC$190+CC$216-CC$218+CC$233+CC$234+SUM(CC$125*(1+'S&amp;S'!$F112),CC$126,CC$127,CC$128,CC$129,CC$130,CC$131,CC$132,CC$133,CC$134,CC$135,CC$136,CC$137,CC$138,CC$139,CC$140,CC$141,CC$142,CC$143,CC$144)</f>
        <v>0</v>
      </c>
      <c r="CD314" s="66">
        <f>-CD$190+CD$216-CD$218+CD$233+CD$234+SUM(CD$125*(1+'S&amp;S'!$F112),CD$126,CD$127,CD$128,CD$129,CD$130,CD$131,CD$132,CD$133,CD$134,CD$135,CD$136,CD$137,CD$138,CD$139,CD$140,CD$141,CD$142,CD$143,CD$144)</f>
        <v>0</v>
      </c>
      <c r="CE314" s="66">
        <f>-CE$190+CE$216-CE$218+CE$233+CE$234+SUM(CE$125*(1+'S&amp;S'!$F112),CE$126,CE$127,CE$128,CE$129,CE$130,CE$131,CE$132,CE$133,CE$134,CE$135,CE$136,CE$137,CE$138,CE$139,CE$140,CE$141,CE$142,CE$143,CE$144)</f>
        <v>0</v>
      </c>
      <c r="CF314" s="66">
        <f>-CF$190+CF$216-CF$218+CF$233+CF$234+SUM(CF$125*(1+'S&amp;S'!$F112),CF$126,CF$127,CF$128,CF$129,CF$130,CF$131,CF$132,CF$133,CF$134,CF$135,CF$136,CF$137,CF$138,CF$139,CF$140,CF$141,CF$142,CF$143,CF$144)</f>
        <v>0</v>
      </c>
      <c r="CG314" s="66">
        <f>-CG$190+CG$216-CG$218+CG$233+CG$234+SUM(CG$125*(1+'S&amp;S'!$F112),CG$126,CG$127,CG$128,CG$129,CG$130,CG$131,CG$132,CG$133,CG$134,CG$135,CG$136,CG$137,CG$138,CG$139,CG$140,CG$141,CG$142,CG$143,CG$144)</f>
        <v>0</v>
      </c>
      <c r="CH314" s="66">
        <f>-CH$190+CH$216-CH$218+CH$233+CH$234+SUM(CH$125*(1+'S&amp;S'!$F112),CH$126,CH$127,CH$128,CH$129,CH$130,CH$131,CH$132,CH$133,CH$134,CH$135,CH$136,CH$137,CH$138,CH$139,CH$140,CH$141,CH$142,CH$143,CH$144)</f>
        <v>0</v>
      </c>
      <c r="CI314" s="66">
        <f>-CI$190+CI$216-CI$218+CI$233+CI$234+SUM(CI$125*(1+'S&amp;S'!$F112),CI$126,CI$127,CI$128,CI$129,CI$130,CI$131,CI$132,CI$133,CI$134,CI$135,CI$136,CI$137,CI$138,CI$139,CI$140,CI$141,CI$142,CI$143,CI$144)</f>
        <v>0</v>
      </c>
      <c r="CJ314" s="66">
        <f>-CJ$190+CJ$216-CJ$218+CJ$233+CJ$234+SUM(CJ$125*(1+'S&amp;S'!$F112),CJ$126,CJ$127,CJ$128,CJ$129,CJ$130,CJ$131,CJ$132,CJ$133,CJ$134,CJ$135,CJ$136,CJ$137,CJ$138,CJ$139,CJ$140,CJ$141,CJ$142,CJ$143,CJ$144)</f>
        <v>0</v>
      </c>
      <c r="CK314" s="66">
        <f>-CK$190+CK$216-CK$218+CK$233+CK$234+SUM(CK$125*(1+'S&amp;S'!$F112),CK$126,CK$127,CK$128,CK$129,CK$130,CK$131,CK$132,CK$133,CK$134,CK$135,CK$136,CK$137,CK$138,CK$139,CK$140,CK$141,CK$142,CK$143,CK$144)</f>
        <v>0</v>
      </c>
      <c r="CL314" s="66">
        <f>-CL$190+CL$216-CL$218+CL$233+CL$234+SUM(CL$125*(1+'S&amp;S'!$F112),CL$126,CL$127,CL$128,CL$129,CL$130,CL$131,CL$132,CL$133,CL$134,CL$135,CL$136,CL$137,CL$138,CL$139,CL$140,CL$141,CL$142,CL$143,CL$144)</f>
        <v>0</v>
      </c>
      <c r="CM314" s="66">
        <f>-CM$190+CM$216-CM$218+CM$233+CM$234+SUM(CM$125*(1+'S&amp;S'!$F112),CM$126,CM$127,CM$128,CM$129,CM$130,CM$131,CM$132,CM$133,CM$134,CM$135,CM$136,CM$137,CM$138,CM$139,CM$140,CM$141,CM$142,CM$143,CM$144)</f>
        <v>0</v>
      </c>
      <c r="CN314" s="66">
        <f>-CN$190+CN$216-CN$218+CN$233+CN$234+SUM(CN$125*(1+'S&amp;S'!$F112),CN$126,CN$127,CN$128,CN$129,CN$130,CN$131,CN$132,CN$133,CN$134,CN$135,CN$136,CN$137,CN$138,CN$139,CN$140,CN$141,CN$142,CN$143,CN$144)</f>
        <v>0</v>
      </c>
      <c r="CO314" s="66">
        <f>-CO$190+CO$216-CO$218+CO$233+CO$234+SUM(CO$125*(1+'S&amp;S'!$F112),CO$126,CO$127,CO$128,CO$129,CO$130,CO$131,CO$132,CO$133,CO$134,CO$135,CO$136,CO$137,CO$138,CO$139,CO$140,CO$141,CO$142,CO$143,CO$144)</f>
        <v>0</v>
      </c>
      <c r="CP314" s="66">
        <f>-CP$190+CP$216-CP$218+CP$233+CP$234+SUM(CP$125*(1+'S&amp;S'!$F112),CP$126,CP$127,CP$128,CP$129,CP$130,CP$131,CP$132,CP$133,CP$134,CP$135,CP$136,CP$137,CP$138,CP$139,CP$140,CP$141,CP$142,CP$143,CP$144)</f>
        <v>0</v>
      </c>
      <c r="CQ314" s="66">
        <f>-CQ$190+CQ$216-CQ$218+CQ$233+CQ$234+SUM(CQ$125*(1+'S&amp;S'!$F112),CQ$126,CQ$127,CQ$128,CQ$129,CQ$130,CQ$131,CQ$132,CQ$133,CQ$134,CQ$135,CQ$136,CQ$137,CQ$138,CQ$139,CQ$140,CQ$141,CQ$142,CQ$143,CQ$144)</f>
        <v>0</v>
      </c>
      <c r="CR314" s="66">
        <f>-CR$190+CR$216-CR$218+CR$233+CR$234+SUM(CR$125*(1+'S&amp;S'!$F112),CR$126,CR$127,CR$128,CR$129,CR$130,CR$131,CR$132,CR$133,CR$134,CR$135,CR$136,CR$137,CR$138,CR$139,CR$140,CR$141,CR$142,CR$143,CR$144)</f>
        <v>0</v>
      </c>
      <c r="CS314" s="66">
        <f>-CS$190+CS$216-CS$218+CS$233+CS$234+SUM(CS$125*(1+'S&amp;S'!$F112),CS$126,CS$127,CS$128,CS$129,CS$130,CS$131,CS$132,CS$133,CS$134,CS$135,CS$136,CS$137,CS$138,CS$139,CS$140,CS$141,CS$142,CS$143,CS$144)</f>
        <v>0</v>
      </c>
    </row>
    <row r="315" spans="3:97" hidden="1" x14ac:dyDescent="0.35">
      <c r="C315" s="81" t="str">
        <f>O.5!C125&amp;" with "&amp; 'S&amp;S'!$D$5*100 &amp; "% decrease"</f>
        <v xml:space="preserve"> with 1% decrease</v>
      </c>
      <c r="E315" s="492">
        <f>G315+NPV(G.Asm!$F$40,H315:INDEX(H315:CS315,RP))</f>
        <v>0</v>
      </c>
      <c r="F315" s="492">
        <f t="shared" si="140"/>
        <v>0</v>
      </c>
      <c r="G315" s="66">
        <f>-G$190+G$216-G$218+G$233+G$234+SUM(G$125*(1+'S&amp;S'!$F113),G$126,G$127,G$128,G$129,G$130,G$131,G$132,G$133,G$134,G$135,G$136,G$137,G$138,G$139,G$140,G$141,G$142,G$143,G$144)</f>
        <v>0</v>
      </c>
      <c r="H315" s="66">
        <f>-H$190+H$216-H$218+H$233+H$234+SUM(H$125*(1+'S&amp;S'!$F113),H$126,H$127,H$128,H$129,H$130,H$131,H$132,H$133,H$134,H$135,H$136,H$137,H$138,H$139,H$140,H$141,H$142,H$143,H$144)</f>
        <v>0</v>
      </c>
      <c r="I315" s="66">
        <f>-I$190+I$216-I$218+I$233+I$234+SUM(I$125*(1+'S&amp;S'!$F113),I$126,I$127,I$128,I$129,I$130,I$131,I$132,I$133,I$134,I$135,I$136,I$137,I$138,I$139,I$140,I$141,I$142,I$143,I$144)</f>
        <v>0</v>
      </c>
      <c r="J315" s="66">
        <f>-J$190+J$216-J$218+J$233+J$234+SUM(J$125*(1+'S&amp;S'!$F113),J$126,J$127,J$128,J$129,J$130,J$131,J$132,J$133,J$134,J$135,J$136,J$137,J$138,J$139,J$140,J$141,J$142,J$143,J$144)</f>
        <v>0</v>
      </c>
      <c r="K315" s="66">
        <f>-K$190+K$216-K$218+K$233+K$234+SUM(K$125*(1+'S&amp;S'!$F113),K$126,K$127,K$128,K$129,K$130,K$131,K$132,K$133,K$134,K$135,K$136,K$137,K$138,K$139,K$140,K$141,K$142,K$143,K$144)</f>
        <v>0</v>
      </c>
      <c r="L315" s="66">
        <f>-L$190+L$216-L$218+L$233+L$234+SUM(L$125*(1+'S&amp;S'!$F113),L$126,L$127,L$128,L$129,L$130,L$131,L$132,L$133,L$134,L$135,L$136,L$137,L$138,L$139,L$140,L$141,L$142,L$143,L$144)</f>
        <v>0</v>
      </c>
      <c r="M315" s="66">
        <f>-M$190+M$216-M$218+M$233+M$234+SUM(M$125*(1+'S&amp;S'!$F113),M$126,M$127,M$128,M$129,M$130,M$131,M$132,M$133,M$134,M$135,M$136,M$137,M$138,M$139,M$140,M$141,M$142,M$143,M$144)</f>
        <v>0</v>
      </c>
      <c r="N315" s="66">
        <f>-N$190+N$216-N$218+N$233+N$234+SUM(N$125*(1+'S&amp;S'!$F113),N$126,N$127,N$128,N$129,N$130,N$131,N$132,N$133,N$134,N$135,N$136,N$137,N$138,N$139,N$140,N$141,N$142,N$143,N$144)</f>
        <v>0</v>
      </c>
      <c r="O315" s="66">
        <f>-O$190+O$216-O$218+O$233+O$234+SUM(O$125*(1+'S&amp;S'!$F113),O$126,O$127,O$128,O$129,O$130,O$131,O$132,O$133,O$134,O$135,O$136,O$137,O$138,O$139,O$140,O$141,O$142,O$143,O$144)</f>
        <v>0</v>
      </c>
      <c r="P315" s="66">
        <f>-P$190+P$216-P$218+P$233+P$234+SUM(P$125*(1+'S&amp;S'!$F113),P$126,P$127,P$128,P$129,P$130,P$131,P$132,P$133,P$134,P$135,P$136,P$137,P$138,P$139,P$140,P$141,P$142,P$143,P$144)</f>
        <v>0</v>
      </c>
      <c r="Q315" s="66">
        <f>-Q$190+Q$216-Q$218+Q$233+Q$234+SUM(Q$125*(1+'S&amp;S'!$F113),Q$126,Q$127,Q$128,Q$129,Q$130,Q$131,Q$132,Q$133,Q$134,Q$135,Q$136,Q$137,Q$138,Q$139,Q$140,Q$141,Q$142,Q$143,Q$144)</f>
        <v>0</v>
      </c>
      <c r="R315" s="66">
        <f>-R$190+R$216-R$218+R$233+R$234+SUM(R$125*(1+'S&amp;S'!$F113),R$126,R$127,R$128,R$129,R$130,R$131,R$132,R$133,R$134,R$135,R$136,R$137,R$138,R$139,R$140,R$141,R$142,R$143,R$144)</f>
        <v>0</v>
      </c>
      <c r="S315" s="66">
        <f>-S$190+S$216-S$218+S$233+S$234+SUM(S$125*(1+'S&amp;S'!$F113),S$126,S$127,S$128,S$129,S$130,S$131,S$132,S$133,S$134,S$135,S$136,S$137,S$138,S$139,S$140,S$141,S$142,S$143,S$144)</f>
        <v>0</v>
      </c>
      <c r="T315" s="66">
        <f>-T$190+T$216-T$218+T$233+T$234+SUM(T$125*(1+'S&amp;S'!$F113),T$126,T$127,T$128,T$129,T$130,T$131,T$132,T$133,T$134,T$135,T$136,T$137,T$138,T$139,T$140,T$141,T$142,T$143,T$144)</f>
        <v>0</v>
      </c>
      <c r="U315" s="66">
        <f>-U$190+U$216-U$218+U$233+U$234+SUM(U$125*(1+'S&amp;S'!$F113),U$126,U$127,U$128,U$129,U$130,U$131,U$132,U$133,U$134,U$135,U$136,U$137,U$138,U$139,U$140,U$141,U$142,U$143,U$144)</f>
        <v>0</v>
      </c>
      <c r="V315" s="66">
        <f>-V$190+V$216-V$218+V$233+V$234+SUM(V$125*(1+'S&amp;S'!$F113),V$126,V$127,V$128,V$129,V$130,V$131,V$132,V$133,V$134,V$135,V$136,V$137,V$138,V$139,V$140,V$141,V$142,V$143,V$144)</f>
        <v>0</v>
      </c>
      <c r="W315" s="66">
        <f>-W$190+W$216-W$218+W$233+W$234+SUM(W$125*(1+'S&amp;S'!$F113),W$126,W$127,W$128,W$129,W$130,W$131,W$132,W$133,W$134,W$135,W$136,W$137,W$138,W$139,W$140,W$141,W$142,W$143,W$144)</f>
        <v>0</v>
      </c>
      <c r="X315" s="66">
        <f>-X$190+X$216-X$218+X$233+X$234+SUM(X$125*(1+'S&amp;S'!$F113),X$126,X$127,X$128,X$129,X$130,X$131,X$132,X$133,X$134,X$135,X$136,X$137,X$138,X$139,X$140,X$141,X$142,X$143,X$144)</f>
        <v>0</v>
      </c>
      <c r="Y315" s="66">
        <f>-Y$190+Y$216-Y$218+Y$233+Y$234+SUM(Y$125*(1+'S&amp;S'!$F113),Y$126,Y$127,Y$128,Y$129,Y$130,Y$131,Y$132,Y$133,Y$134,Y$135,Y$136,Y$137,Y$138,Y$139,Y$140,Y$141,Y$142,Y$143,Y$144)</f>
        <v>0</v>
      </c>
      <c r="Z315" s="66">
        <f>-Z$190+Z$216-Z$218+Z$233+Z$234+SUM(Z$125*(1+'S&amp;S'!$F113),Z$126,Z$127,Z$128,Z$129,Z$130,Z$131,Z$132,Z$133,Z$134,Z$135,Z$136,Z$137,Z$138,Z$139,Z$140,Z$141,Z$142,Z$143,Z$144)</f>
        <v>0</v>
      </c>
      <c r="AA315" s="66">
        <f>-AA$190+AA$216-AA$218+AA$233+AA$234+SUM(AA$125*(1+'S&amp;S'!$F113),AA$126,AA$127,AA$128,AA$129,AA$130,AA$131,AA$132,AA$133,AA$134,AA$135,AA$136,AA$137,AA$138,AA$139,AA$140,AA$141,AA$142,AA$143,AA$144)</f>
        <v>0</v>
      </c>
      <c r="AB315" s="66">
        <f>-AB$190+AB$216-AB$218+AB$233+AB$234+SUM(AB$125*(1+'S&amp;S'!$F113),AB$126,AB$127,AB$128,AB$129,AB$130,AB$131,AB$132,AB$133,AB$134,AB$135,AB$136,AB$137,AB$138,AB$139,AB$140,AB$141,AB$142,AB$143,AB$144)</f>
        <v>0</v>
      </c>
      <c r="AC315" s="66">
        <f>-AC$190+AC$216-AC$218+AC$233+AC$234+SUM(AC$125*(1+'S&amp;S'!$F113),AC$126,AC$127,AC$128,AC$129,AC$130,AC$131,AC$132,AC$133,AC$134,AC$135,AC$136,AC$137,AC$138,AC$139,AC$140,AC$141,AC$142,AC$143,AC$144)</f>
        <v>0</v>
      </c>
      <c r="AD315" s="66">
        <f>-AD$190+AD$216-AD$218+AD$233+AD$234+SUM(AD$125*(1+'S&amp;S'!$F113),AD$126,AD$127,AD$128,AD$129,AD$130,AD$131,AD$132,AD$133,AD$134,AD$135,AD$136,AD$137,AD$138,AD$139,AD$140,AD$141,AD$142,AD$143,AD$144)</f>
        <v>0</v>
      </c>
      <c r="AE315" s="66">
        <f>-AE$190+AE$216-AE$218+AE$233+AE$234+SUM(AE$125*(1+'S&amp;S'!$F113),AE$126,AE$127,AE$128,AE$129,AE$130,AE$131,AE$132,AE$133,AE$134,AE$135,AE$136,AE$137,AE$138,AE$139,AE$140,AE$141,AE$142,AE$143,AE$144)</f>
        <v>0</v>
      </c>
      <c r="AF315" s="66">
        <f>-AF$190+AF$216-AF$218+AF$233+AF$234+SUM(AF$125*(1+'S&amp;S'!$F113),AF$126,AF$127,AF$128,AF$129,AF$130,AF$131,AF$132,AF$133,AF$134,AF$135,AF$136,AF$137,AF$138,AF$139,AF$140,AF$141,AF$142,AF$143,AF$144)</f>
        <v>0</v>
      </c>
      <c r="AG315" s="66">
        <f>-AG$190+AG$216-AG$218+AG$233+AG$234+SUM(AG$125*(1+'S&amp;S'!$F113),AG$126,AG$127,AG$128,AG$129,AG$130,AG$131,AG$132,AG$133,AG$134,AG$135,AG$136,AG$137,AG$138,AG$139,AG$140,AG$141,AG$142,AG$143,AG$144)</f>
        <v>0</v>
      </c>
      <c r="AH315" s="66">
        <f>-AH$190+AH$216-AH$218+AH$233+AH$234+SUM(AH$125*(1+'S&amp;S'!$F113),AH$126,AH$127,AH$128,AH$129,AH$130,AH$131,AH$132,AH$133,AH$134,AH$135,AH$136,AH$137,AH$138,AH$139,AH$140,AH$141,AH$142,AH$143,AH$144)</f>
        <v>0</v>
      </c>
      <c r="AI315" s="66">
        <f>-AI$190+AI$216-AI$218+AI$233+AI$234+SUM(AI$125*(1+'S&amp;S'!$F113),AI$126,AI$127,AI$128,AI$129,AI$130,AI$131,AI$132,AI$133,AI$134,AI$135,AI$136,AI$137,AI$138,AI$139,AI$140,AI$141,AI$142,AI$143,AI$144)</f>
        <v>0</v>
      </c>
      <c r="AJ315" s="66">
        <f>-AJ$190+AJ$216-AJ$218+AJ$233+AJ$234+SUM(AJ$125*(1+'S&amp;S'!$F113),AJ$126,AJ$127,AJ$128,AJ$129,AJ$130,AJ$131,AJ$132,AJ$133,AJ$134,AJ$135,AJ$136,AJ$137,AJ$138,AJ$139,AJ$140,AJ$141,AJ$142,AJ$143,AJ$144)</f>
        <v>0</v>
      </c>
      <c r="AK315" s="66">
        <f>-AK$190+AK$216-AK$218+AK$233+AK$234+SUM(AK$125*(1+'S&amp;S'!$F113),AK$126,AK$127,AK$128,AK$129,AK$130,AK$131,AK$132,AK$133,AK$134,AK$135,AK$136,AK$137,AK$138,AK$139,AK$140,AK$141,AK$142,AK$143,AK$144)</f>
        <v>0</v>
      </c>
      <c r="AL315" s="66">
        <f>-AL$190+AL$216-AL$218+AL$233+AL$234+SUM(AL$125*(1+'S&amp;S'!$F113),AL$126,AL$127,AL$128,AL$129,AL$130,AL$131,AL$132,AL$133,AL$134,AL$135,AL$136,AL$137,AL$138,AL$139,AL$140,AL$141,AL$142,AL$143,AL$144)</f>
        <v>0</v>
      </c>
      <c r="AM315" s="66">
        <f>-AM$190+AM$216-AM$218+AM$233+AM$234+SUM(AM$125*(1+'S&amp;S'!$F113),AM$126,AM$127,AM$128,AM$129,AM$130,AM$131,AM$132,AM$133,AM$134,AM$135,AM$136,AM$137,AM$138,AM$139,AM$140,AM$141,AM$142,AM$143,AM$144)</f>
        <v>0</v>
      </c>
      <c r="AN315" s="66">
        <f>-AN$190+AN$216-AN$218+AN$233+AN$234+SUM(AN$125*(1+'S&amp;S'!$F113),AN$126,AN$127,AN$128,AN$129,AN$130,AN$131,AN$132,AN$133,AN$134,AN$135,AN$136,AN$137,AN$138,AN$139,AN$140,AN$141,AN$142,AN$143,AN$144)</f>
        <v>0</v>
      </c>
      <c r="AO315" s="66">
        <f>-AO$190+AO$216-AO$218+AO$233+AO$234+SUM(AO$125*(1+'S&amp;S'!$F113),AO$126,AO$127,AO$128,AO$129,AO$130,AO$131,AO$132,AO$133,AO$134,AO$135,AO$136,AO$137,AO$138,AO$139,AO$140,AO$141,AO$142,AO$143,AO$144)</f>
        <v>0</v>
      </c>
      <c r="AP315" s="66">
        <f>-AP$190+AP$216-AP$218+AP$233+AP$234+SUM(AP$125*(1+'S&amp;S'!$F113),AP$126,AP$127,AP$128,AP$129,AP$130,AP$131,AP$132,AP$133,AP$134,AP$135,AP$136,AP$137,AP$138,AP$139,AP$140,AP$141,AP$142,AP$143,AP$144)</f>
        <v>0</v>
      </c>
      <c r="AQ315" s="66">
        <f>-AQ$190+AQ$216-AQ$218+AQ$233+AQ$234+SUM(AQ$125*(1+'S&amp;S'!$F113),AQ$126,AQ$127,AQ$128,AQ$129,AQ$130,AQ$131,AQ$132,AQ$133,AQ$134,AQ$135,AQ$136,AQ$137,AQ$138,AQ$139,AQ$140,AQ$141,AQ$142,AQ$143,AQ$144)</f>
        <v>0</v>
      </c>
      <c r="AR315" s="66">
        <f>-AR$190+AR$216-AR$218+AR$233+AR$234+SUM(AR$125*(1+'S&amp;S'!$F113),AR$126,AR$127,AR$128,AR$129,AR$130,AR$131,AR$132,AR$133,AR$134,AR$135,AR$136,AR$137,AR$138,AR$139,AR$140,AR$141,AR$142,AR$143,AR$144)</f>
        <v>0</v>
      </c>
      <c r="AS315" s="66">
        <f>-AS$190+AS$216-AS$218+AS$233+AS$234+SUM(AS$125*(1+'S&amp;S'!$F113),AS$126,AS$127,AS$128,AS$129,AS$130,AS$131,AS$132,AS$133,AS$134,AS$135,AS$136,AS$137,AS$138,AS$139,AS$140,AS$141,AS$142,AS$143,AS$144)</f>
        <v>0</v>
      </c>
      <c r="AT315" s="66">
        <f>-AT$190+AT$216-AT$218+AT$233+AT$234+SUM(AT$125*(1+'S&amp;S'!$F113),AT$126,AT$127,AT$128,AT$129,AT$130,AT$131,AT$132,AT$133,AT$134,AT$135,AT$136,AT$137,AT$138,AT$139,AT$140,AT$141,AT$142,AT$143,AT$144)</f>
        <v>0</v>
      </c>
      <c r="AU315" s="66">
        <f>-AU$190+AU$216-AU$218+AU$233+AU$234+SUM(AU$125*(1+'S&amp;S'!$F113),AU$126,AU$127,AU$128,AU$129,AU$130,AU$131,AU$132,AU$133,AU$134,AU$135,AU$136,AU$137,AU$138,AU$139,AU$140,AU$141,AU$142,AU$143,AU$144)</f>
        <v>0</v>
      </c>
      <c r="AV315" s="66">
        <f>-AV$190+AV$216-AV$218+AV$233+AV$234+SUM(AV$125*(1+'S&amp;S'!$F113),AV$126,AV$127,AV$128,AV$129,AV$130,AV$131,AV$132,AV$133,AV$134,AV$135,AV$136,AV$137,AV$138,AV$139,AV$140,AV$141,AV$142,AV$143,AV$144)</f>
        <v>0</v>
      </c>
      <c r="AW315" s="66">
        <f>-AW$190+AW$216-AW$218+AW$233+AW$234+SUM(AW$125*(1+'S&amp;S'!$F113),AW$126,AW$127,AW$128,AW$129,AW$130,AW$131,AW$132,AW$133,AW$134,AW$135,AW$136,AW$137,AW$138,AW$139,AW$140,AW$141,AW$142,AW$143,AW$144)</f>
        <v>0</v>
      </c>
      <c r="AX315" s="66">
        <f>-AX$190+AX$216-AX$218+AX$233+AX$234+SUM(AX$125*(1+'S&amp;S'!$F113),AX$126,AX$127,AX$128,AX$129,AX$130,AX$131,AX$132,AX$133,AX$134,AX$135,AX$136,AX$137,AX$138,AX$139,AX$140,AX$141,AX$142,AX$143,AX$144)</f>
        <v>0</v>
      </c>
      <c r="AY315" s="66">
        <f>-AY$190+AY$216-AY$218+AY$233+AY$234+SUM(AY$125*(1+'S&amp;S'!$F113),AY$126,AY$127,AY$128,AY$129,AY$130,AY$131,AY$132,AY$133,AY$134,AY$135,AY$136,AY$137,AY$138,AY$139,AY$140,AY$141,AY$142,AY$143,AY$144)</f>
        <v>0</v>
      </c>
      <c r="AZ315" s="66">
        <f>-AZ$190+AZ$216-AZ$218+AZ$233+AZ$234+SUM(AZ$125*(1+'S&amp;S'!$F113),AZ$126,AZ$127,AZ$128,AZ$129,AZ$130,AZ$131,AZ$132,AZ$133,AZ$134,AZ$135,AZ$136,AZ$137,AZ$138,AZ$139,AZ$140,AZ$141,AZ$142,AZ$143,AZ$144)</f>
        <v>0</v>
      </c>
      <c r="BA315" s="66">
        <f>-BA$190+BA$216-BA$218+BA$233+BA$234+SUM(BA$125*(1+'S&amp;S'!$F113),BA$126,BA$127,BA$128,BA$129,BA$130,BA$131,BA$132,BA$133,BA$134,BA$135,BA$136,BA$137,BA$138,BA$139,BA$140,BA$141,BA$142,BA$143,BA$144)</f>
        <v>0</v>
      </c>
      <c r="BB315" s="66">
        <f>-BB$190+BB$216-BB$218+BB$233+BB$234+SUM(BB$125*(1+'S&amp;S'!$F113),BB$126,BB$127,BB$128,BB$129,BB$130,BB$131,BB$132,BB$133,BB$134,BB$135,BB$136,BB$137,BB$138,BB$139,BB$140,BB$141,BB$142,BB$143,BB$144)</f>
        <v>0</v>
      </c>
      <c r="BC315" s="66">
        <f>-BC$190+BC$216-BC$218+BC$233+BC$234+SUM(BC$125*(1+'S&amp;S'!$F113),BC$126,BC$127,BC$128,BC$129,BC$130,BC$131,BC$132,BC$133,BC$134,BC$135,BC$136,BC$137,BC$138,BC$139,BC$140,BC$141,BC$142,BC$143,BC$144)</f>
        <v>0</v>
      </c>
      <c r="BD315" s="66">
        <f>-BD$190+BD$216-BD$218+BD$233+BD$234+SUM(BD$125*(1+'S&amp;S'!$F113),BD$126,BD$127,BD$128,BD$129,BD$130,BD$131,BD$132,BD$133,BD$134,BD$135,BD$136,BD$137,BD$138,BD$139,BD$140,BD$141,BD$142,BD$143,BD$144)</f>
        <v>0</v>
      </c>
      <c r="BE315" s="66">
        <f>-BE$190+BE$216-BE$218+BE$233+BE$234+SUM(BE$125*(1+'S&amp;S'!$F113),BE$126,BE$127,BE$128,BE$129,BE$130,BE$131,BE$132,BE$133,BE$134,BE$135,BE$136,BE$137,BE$138,BE$139,BE$140,BE$141,BE$142,BE$143,BE$144)</f>
        <v>0</v>
      </c>
      <c r="BF315" s="66">
        <f>-BF$190+BF$216-BF$218+BF$233+BF$234+SUM(BF$125*(1+'S&amp;S'!$F113),BF$126,BF$127,BF$128,BF$129,BF$130,BF$131,BF$132,BF$133,BF$134,BF$135,BF$136,BF$137,BF$138,BF$139,BF$140,BF$141,BF$142,BF$143,BF$144)</f>
        <v>0</v>
      </c>
      <c r="BG315" s="66">
        <f>-BG$190+BG$216-BG$218+BG$233+BG$234+SUM(BG$125*(1+'S&amp;S'!$F113),BG$126,BG$127,BG$128,BG$129,BG$130,BG$131,BG$132,BG$133,BG$134,BG$135,BG$136,BG$137,BG$138,BG$139,BG$140,BG$141,BG$142,BG$143,BG$144)</f>
        <v>0</v>
      </c>
      <c r="BH315" s="66">
        <f>-BH$190+BH$216-BH$218+BH$233+BH$234+SUM(BH$125*(1+'S&amp;S'!$F113),BH$126,BH$127,BH$128,BH$129,BH$130,BH$131,BH$132,BH$133,BH$134,BH$135,BH$136,BH$137,BH$138,BH$139,BH$140,BH$141,BH$142,BH$143,BH$144)</f>
        <v>0</v>
      </c>
      <c r="BI315" s="66">
        <f>-BI$190+BI$216-BI$218+BI$233+BI$234+SUM(BI$125*(1+'S&amp;S'!$F113),BI$126,BI$127,BI$128,BI$129,BI$130,BI$131,BI$132,BI$133,BI$134,BI$135,BI$136,BI$137,BI$138,BI$139,BI$140,BI$141,BI$142,BI$143,BI$144)</f>
        <v>0</v>
      </c>
      <c r="BJ315" s="66">
        <f>-BJ$190+BJ$216-BJ$218+BJ$233+BJ$234+SUM(BJ$125*(1+'S&amp;S'!$F113),BJ$126,BJ$127,BJ$128,BJ$129,BJ$130,BJ$131,BJ$132,BJ$133,BJ$134,BJ$135,BJ$136,BJ$137,BJ$138,BJ$139,BJ$140,BJ$141,BJ$142,BJ$143,BJ$144)</f>
        <v>0</v>
      </c>
      <c r="BK315" s="66">
        <f>-BK$190+BK$216-BK$218+BK$233+BK$234+SUM(BK$125*(1+'S&amp;S'!$F113),BK$126,BK$127,BK$128,BK$129,BK$130,BK$131,BK$132,BK$133,BK$134,BK$135,BK$136,BK$137,BK$138,BK$139,BK$140,BK$141,BK$142,BK$143,BK$144)</f>
        <v>0</v>
      </c>
      <c r="BL315" s="66">
        <f>-BL$190+BL$216-BL$218+BL$233+BL$234+SUM(BL$125*(1+'S&amp;S'!$F113),BL$126,BL$127,BL$128,BL$129,BL$130,BL$131,BL$132,BL$133,BL$134,BL$135,BL$136,BL$137,BL$138,BL$139,BL$140,BL$141,BL$142,BL$143,BL$144)</f>
        <v>0</v>
      </c>
      <c r="BM315" s="66">
        <f>-BM$190+BM$216-BM$218+BM$233+BM$234+SUM(BM$125*(1+'S&amp;S'!$F113),BM$126,BM$127,BM$128,BM$129,BM$130,BM$131,BM$132,BM$133,BM$134,BM$135,BM$136,BM$137,BM$138,BM$139,BM$140,BM$141,BM$142,BM$143,BM$144)</f>
        <v>0</v>
      </c>
      <c r="BN315" s="66">
        <f>-BN$190+BN$216-BN$218+BN$233+BN$234+SUM(BN$125*(1+'S&amp;S'!$F113),BN$126,BN$127,BN$128,BN$129,BN$130,BN$131,BN$132,BN$133,BN$134,BN$135,BN$136,BN$137,BN$138,BN$139,BN$140,BN$141,BN$142,BN$143,BN$144)</f>
        <v>0</v>
      </c>
      <c r="BO315" s="66">
        <f>-BO$190+BO$216-BO$218+BO$233+BO$234+SUM(BO$125*(1+'S&amp;S'!$F113),BO$126,BO$127,BO$128,BO$129,BO$130,BO$131,BO$132,BO$133,BO$134,BO$135,BO$136,BO$137,BO$138,BO$139,BO$140,BO$141,BO$142,BO$143,BO$144)</f>
        <v>0</v>
      </c>
      <c r="BP315" s="66">
        <f>-BP$190+BP$216-BP$218+BP$233+BP$234+SUM(BP$125*(1+'S&amp;S'!$F113),BP$126,BP$127,BP$128,BP$129,BP$130,BP$131,BP$132,BP$133,BP$134,BP$135,BP$136,BP$137,BP$138,BP$139,BP$140,BP$141,BP$142,BP$143,BP$144)</f>
        <v>0</v>
      </c>
      <c r="BQ315" s="66">
        <f>-BQ$190+BQ$216-BQ$218+BQ$233+BQ$234+SUM(BQ$125*(1+'S&amp;S'!$F113),BQ$126,BQ$127,BQ$128,BQ$129,BQ$130,BQ$131,BQ$132,BQ$133,BQ$134,BQ$135,BQ$136,BQ$137,BQ$138,BQ$139,BQ$140,BQ$141,BQ$142,BQ$143,BQ$144)</f>
        <v>0</v>
      </c>
      <c r="BR315" s="66">
        <f>-BR$190+BR$216-BR$218+BR$233+BR$234+SUM(BR$125*(1+'S&amp;S'!$F113),BR$126,BR$127,BR$128,BR$129,BR$130,BR$131,BR$132,BR$133,BR$134,BR$135,BR$136,BR$137,BR$138,BR$139,BR$140,BR$141,BR$142,BR$143,BR$144)</f>
        <v>0</v>
      </c>
      <c r="BS315" s="66">
        <f>-BS$190+BS$216-BS$218+BS$233+BS$234+SUM(BS$125*(1+'S&amp;S'!$F113),BS$126,BS$127,BS$128,BS$129,BS$130,BS$131,BS$132,BS$133,BS$134,BS$135,BS$136,BS$137,BS$138,BS$139,BS$140,BS$141,BS$142,BS$143,BS$144)</f>
        <v>0</v>
      </c>
      <c r="BT315" s="66">
        <f>-BT$190+BT$216-BT$218+BT$233+BT$234+SUM(BT$125*(1+'S&amp;S'!$F113),BT$126,BT$127,BT$128,BT$129,BT$130,BT$131,BT$132,BT$133,BT$134,BT$135,BT$136,BT$137,BT$138,BT$139,BT$140,BT$141,BT$142,BT$143,BT$144)</f>
        <v>0</v>
      </c>
      <c r="BU315" s="66">
        <f>-BU$190+BU$216-BU$218+BU$233+BU$234+SUM(BU$125*(1+'S&amp;S'!$F113),BU$126,BU$127,BU$128,BU$129,BU$130,BU$131,BU$132,BU$133,BU$134,BU$135,BU$136,BU$137,BU$138,BU$139,BU$140,BU$141,BU$142,BU$143,BU$144)</f>
        <v>0</v>
      </c>
      <c r="BV315" s="66">
        <f>-BV$190+BV$216-BV$218+BV$233+BV$234+SUM(BV$125*(1+'S&amp;S'!$F113),BV$126,BV$127,BV$128,BV$129,BV$130,BV$131,BV$132,BV$133,BV$134,BV$135,BV$136,BV$137,BV$138,BV$139,BV$140,BV$141,BV$142,BV$143,BV$144)</f>
        <v>0</v>
      </c>
      <c r="BW315" s="66">
        <f>-BW$190+BW$216-BW$218+BW$233+BW$234+SUM(BW$125*(1+'S&amp;S'!$F113),BW$126,BW$127,BW$128,BW$129,BW$130,BW$131,BW$132,BW$133,BW$134,BW$135,BW$136,BW$137,BW$138,BW$139,BW$140,BW$141,BW$142,BW$143,BW$144)</f>
        <v>0</v>
      </c>
      <c r="BX315" s="66">
        <f>-BX$190+BX$216-BX$218+BX$233+BX$234+SUM(BX$125*(1+'S&amp;S'!$F113),BX$126,BX$127,BX$128,BX$129,BX$130,BX$131,BX$132,BX$133,BX$134,BX$135,BX$136,BX$137,BX$138,BX$139,BX$140,BX$141,BX$142,BX$143,BX$144)</f>
        <v>0</v>
      </c>
      <c r="BY315" s="66">
        <f>-BY$190+BY$216-BY$218+BY$233+BY$234+SUM(BY$125*(1+'S&amp;S'!$F113),BY$126,BY$127,BY$128,BY$129,BY$130,BY$131,BY$132,BY$133,BY$134,BY$135,BY$136,BY$137,BY$138,BY$139,BY$140,BY$141,BY$142,BY$143,BY$144)</f>
        <v>0</v>
      </c>
      <c r="BZ315" s="66">
        <f>-BZ$190+BZ$216-BZ$218+BZ$233+BZ$234+SUM(BZ$125*(1+'S&amp;S'!$F113),BZ$126,BZ$127,BZ$128,BZ$129,BZ$130,BZ$131,BZ$132,BZ$133,BZ$134,BZ$135,BZ$136,BZ$137,BZ$138,BZ$139,BZ$140,BZ$141,BZ$142,BZ$143,BZ$144)</f>
        <v>0</v>
      </c>
      <c r="CA315" s="66">
        <f>-CA$190+CA$216-CA$218+CA$233+CA$234+SUM(CA$125*(1+'S&amp;S'!$F113),CA$126,CA$127,CA$128,CA$129,CA$130,CA$131,CA$132,CA$133,CA$134,CA$135,CA$136,CA$137,CA$138,CA$139,CA$140,CA$141,CA$142,CA$143,CA$144)</f>
        <v>0</v>
      </c>
      <c r="CB315" s="66">
        <f>-CB$190+CB$216-CB$218+CB$233+CB$234+SUM(CB$125*(1+'S&amp;S'!$F113),CB$126,CB$127,CB$128,CB$129,CB$130,CB$131,CB$132,CB$133,CB$134,CB$135,CB$136,CB$137,CB$138,CB$139,CB$140,CB$141,CB$142,CB$143,CB$144)</f>
        <v>0</v>
      </c>
      <c r="CC315" s="66">
        <f>-CC$190+CC$216-CC$218+CC$233+CC$234+SUM(CC$125*(1+'S&amp;S'!$F113),CC$126,CC$127,CC$128,CC$129,CC$130,CC$131,CC$132,CC$133,CC$134,CC$135,CC$136,CC$137,CC$138,CC$139,CC$140,CC$141,CC$142,CC$143,CC$144)</f>
        <v>0</v>
      </c>
      <c r="CD315" s="66">
        <f>-CD$190+CD$216-CD$218+CD$233+CD$234+SUM(CD$125*(1+'S&amp;S'!$F113),CD$126,CD$127,CD$128,CD$129,CD$130,CD$131,CD$132,CD$133,CD$134,CD$135,CD$136,CD$137,CD$138,CD$139,CD$140,CD$141,CD$142,CD$143,CD$144)</f>
        <v>0</v>
      </c>
      <c r="CE315" s="66">
        <f>-CE$190+CE$216-CE$218+CE$233+CE$234+SUM(CE$125*(1+'S&amp;S'!$F113),CE$126,CE$127,CE$128,CE$129,CE$130,CE$131,CE$132,CE$133,CE$134,CE$135,CE$136,CE$137,CE$138,CE$139,CE$140,CE$141,CE$142,CE$143,CE$144)</f>
        <v>0</v>
      </c>
      <c r="CF315" s="66">
        <f>-CF$190+CF$216-CF$218+CF$233+CF$234+SUM(CF$125*(1+'S&amp;S'!$F113),CF$126,CF$127,CF$128,CF$129,CF$130,CF$131,CF$132,CF$133,CF$134,CF$135,CF$136,CF$137,CF$138,CF$139,CF$140,CF$141,CF$142,CF$143,CF$144)</f>
        <v>0</v>
      </c>
      <c r="CG315" s="66">
        <f>-CG$190+CG$216-CG$218+CG$233+CG$234+SUM(CG$125*(1+'S&amp;S'!$F113),CG$126,CG$127,CG$128,CG$129,CG$130,CG$131,CG$132,CG$133,CG$134,CG$135,CG$136,CG$137,CG$138,CG$139,CG$140,CG$141,CG$142,CG$143,CG$144)</f>
        <v>0</v>
      </c>
      <c r="CH315" s="66">
        <f>-CH$190+CH$216-CH$218+CH$233+CH$234+SUM(CH$125*(1+'S&amp;S'!$F113),CH$126,CH$127,CH$128,CH$129,CH$130,CH$131,CH$132,CH$133,CH$134,CH$135,CH$136,CH$137,CH$138,CH$139,CH$140,CH$141,CH$142,CH$143,CH$144)</f>
        <v>0</v>
      </c>
      <c r="CI315" s="66">
        <f>-CI$190+CI$216-CI$218+CI$233+CI$234+SUM(CI$125*(1+'S&amp;S'!$F113),CI$126,CI$127,CI$128,CI$129,CI$130,CI$131,CI$132,CI$133,CI$134,CI$135,CI$136,CI$137,CI$138,CI$139,CI$140,CI$141,CI$142,CI$143,CI$144)</f>
        <v>0</v>
      </c>
      <c r="CJ315" s="66">
        <f>-CJ$190+CJ$216-CJ$218+CJ$233+CJ$234+SUM(CJ$125*(1+'S&amp;S'!$F113),CJ$126,CJ$127,CJ$128,CJ$129,CJ$130,CJ$131,CJ$132,CJ$133,CJ$134,CJ$135,CJ$136,CJ$137,CJ$138,CJ$139,CJ$140,CJ$141,CJ$142,CJ$143,CJ$144)</f>
        <v>0</v>
      </c>
      <c r="CK315" s="66">
        <f>-CK$190+CK$216-CK$218+CK$233+CK$234+SUM(CK$125*(1+'S&amp;S'!$F113),CK$126,CK$127,CK$128,CK$129,CK$130,CK$131,CK$132,CK$133,CK$134,CK$135,CK$136,CK$137,CK$138,CK$139,CK$140,CK$141,CK$142,CK$143,CK$144)</f>
        <v>0</v>
      </c>
      <c r="CL315" s="66">
        <f>-CL$190+CL$216-CL$218+CL$233+CL$234+SUM(CL$125*(1+'S&amp;S'!$F113),CL$126,CL$127,CL$128,CL$129,CL$130,CL$131,CL$132,CL$133,CL$134,CL$135,CL$136,CL$137,CL$138,CL$139,CL$140,CL$141,CL$142,CL$143,CL$144)</f>
        <v>0</v>
      </c>
      <c r="CM315" s="66">
        <f>-CM$190+CM$216-CM$218+CM$233+CM$234+SUM(CM$125*(1+'S&amp;S'!$F113),CM$126,CM$127,CM$128,CM$129,CM$130,CM$131,CM$132,CM$133,CM$134,CM$135,CM$136,CM$137,CM$138,CM$139,CM$140,CM$141,CM$142,CM$143,CM$144)</f>
        <v>0</v>
      </c>
      <c r="CN315" s="66">
        <f>-CN$190+CN$216-CN$218+CN$233+CN$234+SUM(CN$125*(1+'S&amp;S'!$F113),CN$126,CN$127,CN$128,CN$129,CN$130,CN$131,CN$132,CN$133,CN$134,CN$135,CN$136,CN$137,CN$138,CN$139,CN$140,CN$141,CN$142,CN$143,CN$144)</f>
        <v>0</v>
      </c>
      <c r="CO315" s="66">
        <f>-CO$190+CO$216-CO$218+CO$233+CO$234+SUM(CO$125*(1+'S&amp;S'!$F113),CO$126,CO$127,CO$128,CO$129,CO$130,CO$131,CO$132,CO$133,CO$134,CO$135,CO$136,CO$137,CO$138,CO$139,CO$140,CO$141,CO$142,CO$143,CO$144)</f>
        <v>0</v>
      </c>
      <c r="CP315" s="66">
        <f>-CP$190+CP$216-CP$218+CP$233+CP$234+SUM(CP$125*(1+'S&amp;S'!$F113),CP$126,CP$127,CP$128,CP$129,CP$130,CP$131,CP$132,CP$133,CP$134,CP$135,CP$136,CP$137,CP$138,CP$139,CP$140,CP$141,CP$142,CP$143,CP$144)</f>
        <v>0</v>
      </c>
      <c r="CQ315" s="66">
        <f>-CQ$190+CQ$216-CQ$218+CQ$233+CQ$234+SUM(CQ$125*(1+'S&amp;S'!$F113),CQ$126,CQ$127,CQ$128,CQ$129,CQ$130,CQ$131,CQ$132,CQ$133,CQ$134,CQ$135,CQ$136,CQ$137,CQ$138,CQ$139,CQ$140,CQ$141,CQ$142,CQ$143,CQ$144)</f>
        <v>0</v>
      </c>
      <c r="CR315" s="66">
        <f>-CR$190+CR$216-CR$218+CR$233+CR$234+SUM(CR$125*(1+'S&amp;S'!$F113),CR$126,CR$127,CR$128,CR$129,CR$130,CR$131,CR$132,CR$133,CR$134,CR$135,CR$136,CR$137,CR$138,CR$139,CR$140,CR$141,CR$142,CR$143,CR$144)</f>
        <v>0</v>
      </c>
      <c r="CS315" s="66">
        <f>-CS$190+CS$216-CS$218+CS$233+CS$234+SUM(CS$125*(1+'S&amp;S'!$F113),CS$126,CS$127,CS$128,CS$129,CS$130,CS$131,CS$132,CS$133,CS$134,CS$135,CS$136,CS$137,CS$138,CS$139,CS$140,CS$141,CS$142,CS$143,CS$144)</f>
        <v>0</v>
      </c>
    </row>
    <row r="316" spans="3:97" hidden="1" x14ac:dyDescent="0.35">
      <c r="C316" s="81" t="str">
        <f>O.5!C126&amp;" with "&amp; 'S&amp;S'!$D$5*100 &amp; "% increase"</f>
        <v xml:space="preserve"> with 1% increase</v>
      </c>
      <c r="E316" s="492">
        <f>G316+NPV(G.Asm!$F$40,H316:INDEX(H316:CS316,RP))</f>
        <v>0</v>
      </c>
      <c r="F316" s="492">
        <f t="shared" si="140"/>
        <v>0</v>
      </c>
      <c r="G316" s="66">
        <f>-G$190+G$216-G$218+G$233+G$234+SUM(G$125,G$126*(1+'S&amp;S'!$F114),G$127,G$128,G$129,G$130,G$131,G$132,G$133,G$134,G$135,G$136,G$137,G$138,G$139,G$140,G$141,G$142,G$143,G$144)</f>
        <v>0</v>
      </c>
      <c r="H316" s="66">
        <f>-H$190+H$216-H$218+H$233+H$234+SUM(H$125,H$126*(1+'S&amp;S'!$F114),H$127,H$128,H$129,H$130,H$131,H$132,H$133,H$134,H$135,H$136,H$137,H$138,H$139,H$140,H$141,H$142,H$143,H$144)</f>
        <v>0</v>
      </c>
      <c r="I316" s="66">
        <f>-I$190+I$216-I$218+I$233+I$234+SUM(I$125,I$126*(1+'S&amp;S'!$F114),I$127,I$128,I$129,I$130,I$131,I$132,I$133,I$134,I$135,I$136,I$137,I$138,I$139,I$140,I$141,I$142,I$143,I$144)</f>
        <v>0</v>
      </c>
      <c r="J316" s="66">
        <f>-J$190+J$216-J$218+J$233+J$234+SUM(J$125,J$126*(1+'S&amp;S'!$F114),J$127,J$128,J$129,J$130,J$131,J$132,J$133,J$134,J$135,J$136,J$137,J$138,J$139,J$140,J$141,J$142,J$143,J$144)</f>
        <v>0</v>
      </c>
      <c r="K316" s="66">
        <f>-K$190+K$216-K$218+K$233+K$234+SUM(K$125,K$126*(1+'S&amp;S'!$F114),K$127,K$128,K$129,K$130,K$131,K$132,K$133,K$134,K$135,K$136,K$137,K$138,K$139,K$140,K$141,K$142,K$143,K$144)</f>
        <v>0</v>
      </c>
      <c r="L316" s="66">
        <f>-L$190+L$216-L$218+L$233+L$234+SUM(L$125,L$126*(1+'S&amp;S'!$F114),L$127,L$128,L$129,L$130,L$131,L$132,L$133,L$134,L$135,L$136,L$137,L$138,L$139,L$140,L$141,L$142,L$143,L$144)</f>
        <v>0</v>
      </c>
      <c r="M316" s="66">
        <f>-M$190+M$216-M$218+M$233+M$234+SUM(M$125,M$126*(1+'S&amp;S'!$F114),M$127,M$128,M$129,M$130,M$131,M$132,M$133,M$134,M$135,M$136,M$137,M$138,M$139,M$140,M$141,M$142,M$143,M$144)</f>
        <v>0</v>
      </c>
      <c r="N316" s="66">
        <f>-N$190+N$216-N$218+N$233+N$234+SUM(N$125,N$126*(1+'S&amp;S'!$F114),N$127,N$128,N$129,N$130,N$131,N$132,N$133,N$134,N$135,N$136,N$137,N$138,N$139,N$140,N$141,N$142,N$143,N$144)</f>
        <v>0</v>
      </c>
      <c r="O316" s="66">
        <f>-O$190+O$216-O$218+O$233+O$234+SUM(O$125,O$126*(1+'S&amp;S'!$F114),O$127,O$128,O$129,O$130,O$131,O$132,O$133,O$134,O$135,O$136,O$137,O$138,O$139,O$140,O$141,O$142,O$143,O$144)</f>
        <v>0</v>
      </c>
      <c r="P316" s="66">
        <f>-P$190+P$216-P$218+P$233+P$234+SUM(P$125,P$126*(1+'S&amp;S'!$F114),P$127,P$128,P$129,P$130,P$131,P$132,P$133,P$134,P$135,P$136,P$137,P$138,P$139,P$140,P$141,P$142,P$143,P$144)</f>
        <v>0</v>
      </c>
      <c r="Q316" s="66">
        <f>-Q$190+Q$216-Q$218+Q$233+Q$234+SUM(Q$125,Q$126*(1+'S&amp;S'!$F114),Q$127,Q$128,Q$129,Q$130,Q$131,Q$132,Q$133,Q$134,Q$135,Q$136,Q$137,Q$138,Q$139,Q$140,Q$141,Q$142,Q$143,Q$144)</f>
        <v>0</v>
      </c>
      <c r="R316" s="66">
        <f>-R$190+R$216-R$218+R$233+R$234+SUM(R$125,R$126*(1+'S&amp;S'!$F114),R$127,R$128,R$129,R$130,R$131,R$132,R$133,R$134,R$135,R$136,R$137,R$138,R$139,R$140,R$141,R$142,R$143,R$144)</f>
        <v>0</v>
      </c>
      <c r="S316" s="66">
        <f>-S$190+S$216-S$218+S$233+S$234+SUM(S$125,S$126*(1+'S&amp;S'!$F114),S$127,S$128,S$129,S$130,S$131,S$132,S$133,S$134,S$135,S$136,S$137,S$138,S$139,S$140,S$141,S$142,S$143,S$144)</f>
        <v>0</v>
      </c>
      <c r="T316" s="66">
        <f>-T$190+T$216-T$218+T$233+T$234+SUM(T$125,T$126*(1+'S&amp;S'!$F114),T$127,T$128,T$129,T$130,T$131,T$132,T$133,T$134,T$135,T$136,T$137,T$138,T$139,T$140,T$141,T$142,T$143,T$144)</f>
        <v>0</v>
      </c>
      <c r="U316" s="66">
        <f>-U$190+U$216-U$218+U$233+U$234+SUM(U$125,U$126*(1+'S&amp;S'!$F114),U$127,U$128,U$129,U$130,U$131,U$132,U$133,U$134,U$135,U$136,U$137,U$138,U$139,U$140,U$141,U$142,U$143,U$144)</f>
        <v>0</v>
      </c>
      <c r="V316" s="66">
        <f>-V$190+V$216-V$218+V$233+V$234+SUM(V$125,V$126*(1+'S&amp;S'!$F114),V$127,V$128,V$129,V$130,V$131,V$132,V$133,V$134,V$135,V$136,V$137,V$138,V$139,V$140,V$141,V$142,V$143,V$144)</f>
        <v>0</v>
      </c>
      <c r="W316" s="66">
        <f>-W$190+W$216-W$218+W$233+W$234+SUM(W$125,W$126*(1+'S&amp;S'!$F114),W$127,W$128,W$129,W$130,W$131,W$132,W$133,W$134,W$135,W$136,W$137,W$138,W$139,W$140,W$141,W$142,W$143,W$144)</f>
        <v>0</v>
      </c>
      <c r="X316" s="66">
        <f>-X$190+X$216-X$218+X$233+X$234+SUM(X$125,X$126*(1+'S&amp;S'!$F114),X$127,X$128,X$129,X$130,X$131,X$132,X$133,X$134,X$135,X$136,X$137,X$138,X$139,X$140,X$141,X$142,X$143,X$144)</f>
        <v>0</v>
      </c>
      <c r="Y316" s="66">
        <f>-Y$190+Y$216-Y$218+Y$233+Y$234+SUM(Y$125,Y$126*(1+'S&amp;S'!$F114),Y$127,Y$128,Y$129,Y$130,Y$131,Y$132,Y$133,Y$134,Y$135,Y$136,Y$137,Y$138,Y$139,Y$140,Y$141,Y$142,Y$143,Y$144)</f>
        <v>0</v>
      </c>
      <c r="Z316" s="66">
        <f>-Z$190+Z$216-Z$218+Z$233+Z$234+SUM(Z$125,Z$126*(1+'S&amp;S'!$F114),Z$127,Z$128,Z$129,Z$130,Z$131,Z$132,Z$133,Z$134,Z$135,Z$136,Z$137,Z$138,Z$139,Z$140,Z$141,Z$142,Z$143,Z$144)</f>
        <v>0</v>
      </c>
      <c r="AA316" s="66">
        <f>-AA$190+AA$216-AA$218+AA$233+AA$234+SUM(AA$125,AA$126*(1+'S&amp;S'!$F114),AA$127,AA$128,AA$129,AA$130,AA$131,AA$132,AA$133,AA$134,AA$135,AA$136,AA$137,AA$138,AA$139,AA$140,AA$141,AA$142,AA$143,AA$144)</f>
        <v>0</v>
      </c>
      <c r="AB316" s="66">
        <f>-AB$190+AB$216-AB$218+AB$233+AB$234+SUM(AB$125,AB$126*(1+'S&amp;S'!$F114),AB$127,AB$128,AB$129,AB$130,AB$131,AB$132,AB$133,AB$134,AB$135,AB$136,AB$137,AB$138,AB$139,AB$140,AB$141,AB$142,AB$143,AB$144)</f>
        <v>0</v>
      </c>
      <c r="AC316" s="66">
        <f>-AC$190+AC$216-AC$218+AC$233+AC$234+SUM(AC$125,AC$126*(1+'S&amp;S'!$F114),AC$127,AC$128,AC$129,AC$130,AC$131,AC$132,AC$133,AC$134,AC$135,AC$136,AC$137,AC$138,AC$139,AC$140,AC$141,AC$142,AC$143,AC$144)</f>
        <v>0</v>
      </c>
      <c r="AD316" s="66">
        <f>-AD$190+AD$216-AD$218+AD$233+AD$234+SUM(AD$125,AD$126*(1+'S&amp;S'!$F114),AD$127,AD$128,AD$129,AD$130,AD$131,AD$132,AD$133,AD$134,AD$135,AD$136,AD$137,AD$138,AD$139,AD$140,AD$141,AD$142,AD$143,AD$144)</f>
        <v>0</v>
      </c>
      <c r="AE316" s="66">
        <f>-AE$190+AE$216-AE$218+AE$233+AE$234+SUM(AE$125,AE$126*(1+'S&amp;S'!$F114),AE$127,AE$128,AE$129,AE$130,AE$131,AE$132,AE$133,AE$134,AE$135,AE$136,AE$137,AE$138,AE$139,AE$140,AE$141,AE$142,AE$143,AE$144)</f>
        <v>0</v>
      </c>
      <c r="AF316" s="66">
        <f>-AF$190+AF$216-AF$218+AF$233+AF$234+SUM(AF$125,AF$126*(1+'S&amp;S'!$F114),AF$127,AF$128,AF$129,AF$130,AF$131,AF$132,AF$133,AF$134,AF$135,AF$136,AF$137,AF$138,AF$139,AF$140,AF$141,AF$142,AF$143,AF$144)</f>
        <v>0</v>
      </c>
      <c r="AG316" s="66">
        <f>-AG$190+AG$216-AG$218+AG$233+AG$234+SUM(AG$125,AG$126*(1+'S&amp;S'!$F114),AG$127,AG$128,AG$129,AG$130,AG$131,AG$132,AG$133,AG$134,AG$135,AG$136,AG$137,AG$138,AG$139,AG$140,AG$141,AG$142,AG$143,AG$144)</f>
        <v>0</v>
      </c>
      <c r="AH316" s="66">
        <f>-AH$190+AH$216-AH$218+AH$233+AH$234+SUM(AH$125,AH$126*(1+'S&amp;S'!$F114),AH$127,AH$128,AH$129,AH$130,AH$131,AH$132,AH$133,AH$134,AH$135,AH$136,AH$137,AH$138,AH$139,AH$140,AH$141,AH$142,AH$143,AH$144)</f>
        <v>0</v>
      </c>
      <c r="AI316" s="66">
        <f>-AI$190+AI$216-AI$218+AI$233+AI$234+SUM(AI$125,AI$126*(1+'S&amp;S'!$F114),AI$127,AI$128,AI$129,AI$130,AI$131,AI$132,AI$133,AI$134,AI$135,AI$136,AI$137,AI$138,AI$139,AI$140,AI$141,AI$142,AI$143,AI$144)</f>
        <v>0</v>
      </c>
      <c r="AJ316" s="66">
        <f>-AJ$190+AJ$216-AJ$218+AJ$233+AJ$234+SUM(AJ$125,AJ$126*(1+'S&amp;S'!$F114),AJ$127,AJ$128,AJ$129,AJ$130,AJ$131,AJ$132,AJ$133,AJ$134,AJ$135,AJ$136,AJ$137,AJ$138,AJ$139,AJ$140,AJ$141,AJ$142,AJ$143,AJ$144)</f>
        <v>0</v>
      </c>
      <c r="AK316" s="66">
        <f>-AK$190+AK$216-AK$218+AK$233+AK$234+SUM(AK$125,AK$126*(1+'S&amp;S'!$F114),AK$127,AK$128,AK$129,AK$130,AK$131,AK$132,AK$133,AK$134,AK$135,AK$136,AK$137,AK$138,AK$139,AK$140,AK$141,AK$142,AK$143,AK$144)</f>
        <v>0</v>
      </c>
      <c r="AL316" s="66">
        <f>-AL$190+AL$216-AL$218+AL$233+AL$234+SUM(AL$125,AL$126*(1+'S&amp;S'!$F114),AL$127,AL$128,AL$129,AL$130,AL$131,AL$132,AL$133,AL$134,AL$135,AL$136,AL$137,AL$138,AL$139,AL$140,AL$141,AL$142,AL$143,AL$144)</f>
        <v>0</v>
      </c>
      <c r="AM316" s="66">
        <f>-AM$190+AM$216-AM$218+AM$233+AM$234+SUM(AM$125,AM$126*(1+'S&amp;S'!$F114),AM$127,AM$128,AM$129,AM$130,AM$131,AM$132,AM$133,AM$134,AM$135,AM$136,AM$137,AM$138,AM$139,AM$140,AM$141,AM$142,AM$143,AM$144)</f>
        <v>0</v>
      </c>
      <c r="AN316" s="66">
        <f>-AN$190+AN$216-AN$218+AN$233+AN$234+SUM(AN$125,AN$126*(1+'S&amp;S'!$F114),AN$127,AN$128,AN$129,AN$130,AN$131,AN$132,AN$133,AN$134,AN$135,AN$136,AN$137,AN$138,AN$139,AN$140,AN$141,AN$142,AN$143,AN$144)</f>
        <v>0</v>
      </c>
      <c r="AO316" s="66">
        <f>-AO$190+AO$216-AO$218+AO$233+AO$234+SUM(AO$125,AO$126*(1+'S&amp;S'!$F114),AO$127,AO$128,AO$129,AO$130,AO$131,AO$132,AO$133,AO$134,AO$135,AO$136,AO$137,AO$138,AO$139,AO$140,AO$141,AO$142,AO$143,AO$144)</f>
        <v>0</v>
      </c>
      <c r="AP316" s="66">
        <f>-AP$190+AP$216-AP$218+AP$233+AP$234+SUM(AP$125,AP$126*(1+'S&amp;S'!$F114),AP$127,AP$128,AP$129,AP$130,AP$131,AP$132,AP$133,AP$134,AP$135,AP$136,AP$137,AP$138,AP$139,AP$140,AP$141,AP$142,AP$143,AP$144)</f>
        <v>0</v>
      </c>
      <c r="AQ316" s="66">
        <f>-AQ$190+AQ$216-AQ$218+AQ$233+AQ$234+SUM(AQ$125,AQ$126*(1+'S&amp;S'!$F114),AQ$127,AQ$128,AQ$129,AQ$130,AQ$131,AQ$132,AQ$133,AQ$134,AQ$135,AQ$136,AQ$137,AQ$138,AQ$139,AQ$140,AQ$141,AQ$142,AQ$143,AQ$144)</f>
        <v>0</v>
      </c>
      <c r="AR316" s="66">
        <f>-AR$190+AR$216-AR$218+AR$233+AR$234+SUM(AR$125,AR$126*(1+'S&amp;S'!$F114),AR$127,AR$128,AR$129,AR$130,AR$131,AR$132,AR$133,AR$134,AR$135,AR$136,AR$137,AR$138,AR$139,AR$140,AR$141,AR$142,AR$143,AR$144)</f>
        <v>0</v>
      </c>
      <c r="AS316" s="66">
        <f>-AS$190+AS$216-AS$218+AS$233+AS$234+SUM(AS$125,AS$126*(1+'S&amp;S'!$F114),AS$127,AS$128,AS$129,AS$130,AS$131,AS$132,AS$133,AS$134,AS$135,AS$136,AS$137,AS$138,AS$139,AS$140,AS$141,AS$142,AS$143,AS$144)</f>
        <v>0</v>
      </c>
      <c r="AT316" s="66">
        <f>-AT$190+AT$216-AT$218+AT$233+AT$234+SUM(AT$125,AT$126*(1+'S&amp;S'!$F114),AT$127,AT$128,AT$129,AT$130,AT$131,AT$132,AT$133,AT$134,AT$135,AT$136,AT$137,AT$138,AT$139,AT$140,AT$141,AT$142,AT$143,AT$144)</f>
        <v>0</v>
      </c>
      <c r="AU316" s="66">
        <f>-AU$190+AU$216-AU$218+AU$233+AU$234+SUM(AU$125,AU$126*(1+'S&amp;S'!$F114),AU$127,AU$128,AU$129,AU$130,AU$131,AU$132,AU$133,AU$134,AU$135,AU$136,AU$137,AU$138,AU$139,AU$140,AU$141,AU$142,AU$143,AU$144)</f>
        <v>0</v>
      </c>
      <c r="AV316" s="66">
        <f>-AV$190+AV$216-AV$218+AV$233+AV$234+SUM(AV$125,AV$126*(1+'S&amp;S'!$F114),AV$127,AV$128,AV$129,AV$130,AV$131,AV$132,AV$133,AV$134,AV$135,AV$136,AV$137,AV$138,AV$139,AV$140,AV$141,AV$142,AV$143,AV$144)</f>
        <v>0</v>
      </c>
      <c r="AW316" s="66">
        <f>-AW$190+AW$216-AW$218+AW$233+AW$234+SUM(AW$125,AW$126*(1+'S&amp;S'!$F114),AW$127,AW$128,AW$129,AW$130,AW$131,AW$132,AW$133,AW$134,AW$135,AW$136,AW$137,AW$138,AW$139,AW$140,AW$141,AW$142,AW$143,AW$144)</f>
        <v>0</v>
      </c>
      <c r="AX316" s="66">
        <f>-AX$190+AX$216-AX$218+AX$233+AX$234+SUM(AX$125,AX$126*(1+'S&amp;S'!$F114),AX$127,AX$128,AX$129,AX$130,AX$131,AX$132,AX$133,AX$134,AX$135,AX$136,AX$137,AX$138,AX$139,AX$140,AX$141,AX$142,AX$143,AX$144)</f>
        <v>0</v>
      </c>
      <c r="AY316" s="66">
        <f>-AY$190+AY$216-AY$218+AY$233+AY$234+SUM(AY$125,AY$126*(1+'S&amp;S'!$F114),AY$127,AY$128,AY$129,AY$130,AY$131,AY$132,AY$133,AY$134,AY$135,AY$136,AY$137,AY$138,AY$139,AY$140,AY$141,AY$142,AY$143,AY$144)</f>
        <v>0</v>
      </c>
      <c r="AZ316" s="66">
        <f>-AZ$190+AZ$216-AZ$218+AZ$233+AZ$234+SUM(AZ$125,AZ$126*(1+'S&amp;S'!$F114),AZ$127,AZ$128,AZ$129,AZ$130,AZ$131,AZ$132,AZ$133,AZ$134,AZ$135,AZ$136,AZ$137,AZ$138,AZ$139,AZ$140,AZ$141,AZ$142,AZ$143,AZ$144)</f>
        <v>0</v>
      </c>
      <c r="BA316" s="66">
        <f>-BA$190+BA$216-BA$218+BA$233+BA$234+SUM(BA$125,BA$126*(1+'S&amp;S'!$F114),BA$127,BA$128,BA$129,BA$130,BA$131,BA$132,BA$133,BA$134,BA$135,BA$136,BA$137,BA$138,BA$139,BA$140,BA$141,BA$142,BA$143,BA$144)</f>
        <v>0</v>
      </c>
      <c r="BB316" s="66">
        <f>-BB$190+BB$216-BB$218+BB$233+BB$234+SUM(BB$125,BB$126*(1+'S&amp;S'!$F114),BB$127,BB$128,BB$129,BB$130,BB$131,BB$132,BB$133,BB$134,BB$135,BB$136,BB$137,BB$138,BB$139,BB$140,BB$141,BB$142,BB$143,BB$144)</f>
        <v>0</v>
      </c>
      <c r="BC316" s="66">
        <f>-BC$190+BC$216-BC$218+BC$233+BC$234+SUM(BC$125,BC$126*(1+'S&amp;S'!$F114),BC$127,BC$128,BC$129,BC$130,BC$131,BC$132,BC$133,BC$134,BC$135,BC$136,BC$137,BC$138,BC$139,BC$140,BC$141,BC$142,BC$143,BC$144)</f>
        <v>0</v>
      </c>
      <c r="BD316" s="66">
        <f>-BD$190+BD$216-BD$218+BD$233+BD$234+SUM(BD$125,BD$126*(1+'S&amp;S'!$F114),BD$127,BD$128,BD$129,BD$130,BD$131,BD$132,BD$133,BD$134,BD$135,BD$136,BD$137,BD$138,BD$139,BD$140,BD$141,BD$142,BD$143,BD$144)</f>
        <v>0</v>
      </c>
      <c r="BE316" s="66">
        <f>-BE$190+BE$216-BE$218+BE$233+BE$234+SUM(BE$125,BE$126*(1+'S&amp;S'!$F114),BE$127,BE$128,BE$129,BE$130,BE$131,BE$132,BE$133,BE$134,BE$135,BE$136,BE$137,BE$138,BE$139,BE$140,BE$141,BE$142,BE$143,BE$144)</f>
        <v>0</v>
      </c>
      <c r="BF316" s="66">
        <f>-BF$190+BF$216-BF$218+BF$233+BF$234+SUM(BF$125,BF$126*(1+'S&amp;S'!$F114),BF$127,BF$128,BF$129,BF$130,BF$131,BF$132,BF$133,BF$134,BF$135,BF$136,BF$137,BF$138,BF$139,BF$140,BF$141,BF$142,BF$143,BF$144)</f>
        <v>0</v>
      </c>
      <c r="BG316" s="66">
        <f>-BG$190+BG$216-BG$218+BG$233+BG$234+SUM(BG$125,BG$126*(1+'S&amp;S'!$F114),BG$127,BG$128,BG$129,BG$130,BG$131,BG$132,BG$133,BG$134,BG$135,BG$136,BG$137,BG$138,BG$139,BG$140,BG$141,BG$142,BG$143,BG$144)</f>
        <v>0</v>
      </c>
      <c r="BH316" s="66">
        <f>-BH$190+BH$216-BH$218+BH$233+BH$234+SUM(BH$125,BH$126*(1+'S&amp;S'!$F114),BH$127,BH$128,BH$129,BH$130,BH$131,BH$132,BH$133,BH$134,BH$135,BH$136,BH$137,BH$138,BH$139,BH$140,BH$141,BH$142,BH$143,BH$144)</f>
        <v>0</v>
      </c>
      <c r="BI316" s="66">
        <f>-BI$190+BI$216-BI$218+BI$233+BI$234+SUM(BI$125,BI$126*(1+'S&amp;S'!$F114),BI$127,BI$128,BI$129,BI$130,BI$131,BI$132,BI$133,BI$134,BI$135,BI$136,BI$137,BI$138,BI$139,BI$140,BI$141,BI$142,BI$143,BI$144)</f>
        <v>0</v>
      </c>
      <c r="BJ316" s="66">
        <f>-BJ$190+BJ$216-BJ$218+BJ$233+BJ$234+SUM(BJ$125,BJ$126*(1+'S&amp;S'!$F114),BJ$127,BJ$128,BJ$129,BJ$130,BJ$131,BJ$132,BJ$133,BJ$134,BJ$135,BJ$136,BJ$137,BJ$138,BJ$139,BJ$140,BJ$141,BJ$142,BJ$143,BJ$144)</f>
        <v>0</v>
      </c>
      <c r="BK316" s="66">
        <f>-BK$190+BK$216-BK$218+BK$233+BK$234+SUM(BK$125,BK$126*(1+'S&amp;S'!$F114),BK$127,BK$128,BK$129,BK$130,BK$131,BK$132,BK$133,BK$134,BK$135,BK$136,BK$137,BK$138,BK$139,BK$140,BK$141,BK$142,BK$143,BK$144)</f>
        <v>0</v>
      </c>
      <c r="BL316" s="66">
        <f>-BL$190+BL$216-BL$218+BL$233+BL$234+SUM(BL$125,BL$126*(1+'S&amp;S'!$F114),BL$127,BL$128,BL$129,BL$130,BL$131,BL$132,BL$133,BL$134,BL$135,BL$136,BL$137,BL$138,BL$139,BL$140,BL$141,BL$142,BL$143,BL$144)</f>
        <v>0</v>
      </c>
      <c r="BM316" s="66">
        <f>-BM$190+BM$216-BM$218+BM$233+BM$234+SUM(BM$125,BM$126*(1+'S&amp;S'!$F114),BM$127,BM$128,BM$129,BM$130,BM$131,BM$132,BM$133,BM$134,BM$135,BM$136,BM$137,BM$138,BM$139,BM$140,BM$141,BM$142,BM$143,BM$144)</f>
        <v>0</v>
      </c>
      <c r="BN316" s="66">
        <f>-BN$190+BN$216-BN$218+BN$233+BN$234+SUM(BN$125,BN$126*(1+'S&amp;S'!$F114),BN$127,BN$128,BN$129,BN$130,BN$131,BN$132,BN$133,BN$134,BN$135,BN$136,BN$137,BN$138,BN$139,BN$140,BN$141,BN$142,BN$143,BN$144)</f>
        <v>0</v>
      </c>
      <c r="BO316" s="66">
        <f>-BO$190+BO$216-BO$218+BO$233+BO$234+SUM(BO$125,BO$126*(1+'S&amp;S'!$F114),BO$127,BO$128,BO$129,BO$130,BO$131,BO$132,BO$133,BO$134,BO$135,BO$136,BO$137,BO$138,BO$139,BO$140,BO$141,BO$142,BO$143,BO$144)</f>
        <v>0</v>
      </c>
      <c r="BP316" s="66">
        <f>-BP$190+BP$216-BP$218+BP$233+BP$234+SUM(BP$125,BP$126*(1+'S&amp;S'!$F114),BP$127,BP$128,BP$129,BP$130,BP$131,BP$132,BP$133,BP$134,BP$135,BP$136,BP$137,BP$138,BP$139,BP$140,BP$141,BP$142,BP$143,BP$144)</f>
        <v>0</v>
      </c>
      <c r="BQ316" s="66">
        <f>-BQ$190+BQ$216-BQ$218+BQ$233+BQ$234+SUM(BQ$125,BQ$126*(1+'S&amp;S'!$F114),BQ$127,BQ$128,BQ$129,BQ$130,BQ$131,BQ$132,BQ$133,BQ$134,BQ$135,BQ$136,BQ$137,BQ$138,BQ$139,BQ$140,BQ$141,BQ$142,BQ$143,BQ$144)</f>
        <v>0</v>
      </c>
      <c r="BR316" s="66">
        <f>-BR$190+BR$216-BR$218+BR$233+BR$234+SUM(BR$125,BR$126*(1+'S&amp;S'!$F114),BR$127,BR$128,BR$129,BR$130,BR$131,BR$132,BR$133,BR$134,BR$135,BR$136,BR$137,BR$138,BR$139,BR$140,BR$141,BR$142,BR$143,BR$144)</f>
        <v>0</v>
      </c>
      <c r="BS316" s="66">
        <f>-BS$190+BS$216-BS$218+BS$233+BS$234+SUM(BS$125,BS$126*(1+'S&amp;S'!$F114),BS$127,BS$128,BS$129,BS$130,BS$131,BS$132,BS$133,BS$134,BS$135,BS$136,BS$137,BS$138,BS$139,BS$140,BS$141,BS$142,BS$143,BS$144)</f>
        <v>0</v>
      </c>
      <c r="BT316" s="66">
        <f>-BT$190+BT$216-BT$218+BT$233+BT$234+SUM(BT$125,BT$126*(1+'S&amp;S'!$F114),BT$127,BT$128,BT$129,BT$130,BT$131,BT$132,BT$133,BT$134,BT$135,BT$136,BT$137,BT$138,BT$139,BT$140,BT$141,BT$142,BT$143,BT$144)</f>
        <v>0</v>
      </c>
      <c r="BU316" s="66">
        <f>-BU$190+BU$216-BU$218+BU$233+BU$234+SUM(BU$125,BU$126*(1+'S&amp;S'!$F114),BU$127,BU$128,BU$129,BU$130,BU$131,BU$132,BU$133,BU$134,BU$135,BU$136,BU$137,BU$138,BU$139,BU$140,BU$141,BU$142,BU$143,BU$144)</f>
        <v>0</v>
      </c>
      <c r="BV316" s="66">
        <f>-BV$190+BV$216-BV$218+BV$233+BV$234+SUM(BV$125,BV$126*(1+'S&amp;S'!$F114),BV$127,BV$128,BV$129,BV$130,BV$131,BV$132,BV$133,BV$134,BV$135,BV$136,BV$137,BV$138,BV$139,BV$140,BV$141,BV$142,BV$143,BV$144)</f>
        <v>0</v>
      </c>
      <c r="BW316" s="66">
        <f>-BW$190+BW$216-BW$218+BW$233+BW$234+SUM(BW$125,BW$126*(1+'S&amp;S'!$F114),BW$127,BW$128,BW$129,BW$130,BW$131,BW$132,BW$133,BW$134,BW$135,BW$136,BW$137,BW$138,BW$139,BW$140,BW$141,BW$142,BW$143,BW$144)</f>
        <v>0</v>
      </c>
      <c r="BX316" s="66">
        <f>-BX$190+BX$216-BX$218+BX$233+BX$234+SUM(BX$125,BX$126*(1+'S&amp;S'!$F114),BX$127,BX$128,BX$129,BX$130,BX$131,BX$132,BX$133,BX$134,BX$135,BX$136,BX$137,BX$138,BX$139,BX$140,BX$141,BX$142,BX$143,BX$144)</f>
        <v>0</v>
      </c>
      <c r="BY316" s="66">
        <f>-BY$190+BY$216-BY$218+BY$233+BY$234+SUM(BY$125,BY$126*(1+'S&amp;S'!$F114),BY$127,BY$128,BY$129,BY$130,BY$131,BY$132,BY$133,BY$134,BY$135,BY$136,BY$137,BY$138,BY$139,BY$140,BY$141,BY$142,BY$143,BY$144)</f>
        <v>0</v>
      </c>
      <c r="BZ316" s="66">
        <f>-BZ$190+BZ$216-BZ$218+BZ$233+BZ$234+SUM(BZ$125,BZ$126*(1+'S&amp;S'!$F114),BZ$127,BZ$128,BZ$129,BZ$130,BZ$131,BZ$132,BZ$133,BZ$134,BZ$135,BZ$136,BZ$137,BZ$138,BZ$139,BZ$140,BZ$141,BZ$142,BZ$143,BZ$144)</f>
        <v>0</v>
      </c>
      <c r="CA316" s="66">
        <f>-CA$190+CA$216-CA$218+CA$233+CA$234+SUM(CA$125,CA$126*(1+'S&amp;S'!$F114),CA$127,CA$128,CA$129,CA$130,CA$131,CA$132,CA$133,CA$134,CA$135,CA$136,CA$137,CA$138,CA$139,CA$140,CA$141,CA$142,CA$143,CA$144)</f>
        <v>0</v>
      </c>
      <c r="CB316" s="66">
        <f>-CB$190+CB$216-CB$218+CB$233+CB$234+SUM(CB$125,CB$126*(1+'S&amp;S'!$F114),CB$127,CB$128,CB$129,CB$130,CB$131,CB$132,CB$133,CB$134,CB$135,CB$136,CB$137,CB$138,CB$139,CB$140,CB$141,CB$142,CB$143,CB$144)</f>
        <v>0</v>
      </c>
      <c r="CC316" s="66">
        <f>-CC$190+CC$216-CC$218+CC$233+CC$234+SUM(CC$125,CC$126*(1+'S&amp;S'!$F114),CC$127,CC$128,CC$129,CC$130,CC$131,CC$132,CC$133,CC$134,CC$135,CC$136,CC$137,CC$138,CC$139,CC$140,CC$141,CC$142,CC$143,CC$144)</f>
        <v>0</v>
      </c>
      <c r="CD316" s="66">
        <f>-CD$190+CD$216-CD$218+CD$233+CD$234+SUM(CD$125,CD$126*(1+'S&amp;S'!$F114),CD$127,CD$128,CD$129,CD$130,CD$131,CD$132,CD$133,CD$134,CD$135,CD$136,CD$137,CD$138,CD$139,CD$140,CD$141,CD$142,CD$143,CD$144)</f>
        <v>0</v>
      </c>
      <c r="CE316" s="66">
        <f>-CE$190+CE$216-CE$218+CE$233+CE$234+SUM(CE$125,CE$126*(1+'S&amp;S'!$F114),CE$127,CE$128,CE$129,CE$130,CE$131,CE$132,CE$133,CE$134,CE$135,CE$136,CE$137,CE$138,CE$139,CE$140,CE$141,CE$142,CE$143,CE$144)</f>
        <v>0</v>
      </c>
      <c r="CF316" s="66">
        <f>-CF$190+CF$216-CF$218+CF$233+CF$234+SUM(CF$125,CF$126*(1+'S&amp;S'!$F114),CF$127,CF$128,CF$129,CF$130,CF$131,CF$132,CF$133,CF$134,CF$135,CF$136,CF$137,CF$138,CF$139,CF$140,CF$141,CF$142,CF$143,CF$144)</f>
        <v>0</v>
      </c>
      <c r="CG316" s="66">
        <f>-CG$190+CG$216-CG$218+CG$233+CG$234+SUM(CG$125,CG$126*(1+'S&amp;S'!$F114),CG$127,CG$128,CG$129,CG$130,CG$131,CG$132,CG$133,CG$134,CG$135,CG$136,CG$137,CG$138,CG$139,CG$140,CG$141,CG$142,CG$143,CG$144)</f>
        <v>0</v>
      </c>
      <c r="CH316" s="66">
        <f>-CH$190+CH$216-CH$218+CH$233+CH$234+SUM(CH$125,CH$126*(1+'S&amp;S'!$F114),CH$127,CH$128,CH$129,CH$130,CH$131,CH$132,CH$133,CH$134,CH$135,CH$136,CH$137,CH$138,CH$139,CH$140,CH$141,CH$142,CH$143,CH$144)</f>
        <v>0</v>
      </c>
      <c r="CI316" s="66">
        <f>-CI$190+CI$216-CI$218+CI$233+CI$234+SUM(CI$125,CI$126*(1+'S&amp;S'!$F114),CI$127,CI$128,CI$129,CI$130,CI$131,CI$132,CI$133,CI$134,CI$135,CI$136,CI$137,CI$138,CI$139,CI$140,CI$141,CI$142,CI$143,CI$144)</f>
        <v>0</v>
      </c>
      <c r="CJ316" s="66">
        <f>-CJ$190+CJ$216-CJ$218+CJ$233+CJ$234+SUM(CJ$125,CJ$126*(1+'S&amp;S'!$F114),CJ$127,CJ$128,CJ$129,CJ$130,CJ$131,CJ$132,CJ$133,CJ$134,CJ$135,CJ$136,CJ$137,CJ$138,CJ$139,CJ$140,CJ$141,CJ$142,CJ$143,CJ$144)</f>
        <v>0</v>
      </c>
      <c r="CK316" s="66">
        <f>-CK$190+CK$216-CK$218+CK$233+CK$234+SUM(CK$125,CK$126*(1+'S&amp;S'!$F114),CK$127,CK$128,CK$129,CK$130,CK$131,CK$132,CK$133,CK$134,CK$135,CK$136,CK$137,CK$138,CK$139,CK$140,CK$141,CK$142,CK$143,CK$144)</f>
        <v>0</v>
      </c>
      <c r="CL316" s="66">
        <f>-CL$190+CL$216-CL$218+CL$233+CL$234+SUM(CL$125,CL$126*(1+'S&amp;S'!$F114),CL$127,CL$128,CL$129,CL$130,CL$131,CL$132,CL$133,CL$134,CL$135,CL$136,CL$137,CL$138,CL$139,CL$140,CL$141,CL$142,CL$143,CL$144)</f>
        <v>0</v>
      </c>
      <c r="CM316" s="66">
        <f>-CM$190+CM$216-CM$218+CM$233+CM$234+SUM(CM$125,CM$126*(1+'S&amp;S'!$F114),CM$127,CM$128,CM$129,CM$130,CM$131,CM$132,CM$133,CM$134,CM$135,CM$136,CM$137,CM$138,CM$139,CM$140,CM$141,CM$142,CM$143,CM$144)</f>
        <v>0</v>
      </c>
      <c r="CN316" s="66">
        <f>-CN$190+CN$216-CN$218+CN$233+CN$234+SUM(CN$125,CN$126*(1+'S&amp;S'!$F114),CN$127,CN$128,CN$129,CN$130,CN$131,CN$132,CN$133,CN$134,CN$135,CN$136,CN$137,CN$138,CN$139,CN$140,CN$141,CN$142,CN$143,CN$144)</f>
        <v>0</v>
      </c>
      <c r="CO316" s="66">
        <f>-CO$190+CO$216-CO$218+CO$233+CO$234+SUM(CO$125,CO$126*(1+'S&amp;S'!$F114),CO$127,CO$128,CO$129,CO$130,CO$131,CO$132,CO$133,CO$134,CO$135,CO$136,CO$137,CO$138,CO$139,CO$140,CO$141,CO$142,CO$143,CO$144)</f>
        <v>0</v>
      </c>
      <c r="CP316" s="66">
        <f>-CP$190+CP$216-CP$218+CP$233+CP$234+SUM(CP$125,CP$126*(1+'S&amp;S'!$F114),CP$127,CP$128,CP$129,CP$130,CP$131,CP$132,CP$133,CP$134,CP$135,CP$136,CP$137,CP$138,CP$139,CP$140,CP$141,CP$142,CP$143,CP$144)</f>
        <v>0</v>
      </c>
      <c r="CQ316" s="66">
        <f>-CQ$190+CQ$216-CQ$218+CQ$233+CQ$234+SUM(CQ$125,CQ$126*(1+'S&amp;S'!$F114),CQ$127,CQ$128,CQ$129,CQ$130,CQ$131,CQ$132,CQ$133,CQ$134,CQ$135,CQ$136,CQ$137,CQ$138,CQ$139,CQ$140,CQ$141,CQ$142,CQ$143,CQ$144)</f>
        <v>0</v>
      </c>
      <c r="CR316" s="66">
        <f>-CR$190+CR$216-CR$218+CR$233+CR$234+SUM(CR$125,CR$126*(1+'S&amp;S'!$F114),CR$127,CR$128,CR$129,CR$130,CR$131,CR$132,CR$133,CR$134,CR$135,CR$136,CR$137,CR$138,CR$139,CR$140,CR$141,CR$142,CR$143,CR$144)</f>
        <v>0</v>
      </c>
      <c r="CS316" s="66">
        <f>-CS$190+CS$216-CS$218+CS$233+CS$234+SUM(CS$125,CS$126*(1+'S&amp;S'!$F114),CS$127,CS$128,CS$129,CS$130,CS$131,CS$132,CS$133,CS$134,CS$135,CS$136,CS$137,CS$138,CS$139,CS$140,CS$141,CS$142,CS$143,CS$144)</f>
        <v>0</v>
      </c>
    </row>
    <row r="317" spans="3:97" hidden="1" x14ac:dyDescent="0.35">
      <c r="C317" s="81" t="str">
        <f>O.5!C126&amp;" with "&amp; 'S&amp;S'!$D$5*100 &amp; "% decrease"</f>
        <v xml:space="preserve"> with 1% decrease</v>
      </c>
      <c r="E317" s="492">
        <f>G317+NPV(G.Asm!$F$40,H317:INDEX(H317:CS317,RP))</f>
        <v>0</v>
      </c>
      <c r="F317" s="492">
        <f t="shared" si="140"/>
        <v>0</v>
      </c>
      <c r="G317" s="66">
        <f>-G$190+G$216-G$218+G$233+G$234+SUM(G$125,G$126*(1+'S&amp;S'!$F115),G$127,G$128,G$129,G$130,G$131,G$132,G$133,G$134,G$135,G$136,G$137,G$138,G$139,G$140,G$141,G$142,G$143,G$144)</f>
        <v>0</v>
      </c>
      <c r="H317" s="66">
        <f>-H$190+H$216-H$218+H$233+H$234+SUM(H$125,H$126*(1+'S&amp;S'!$F115),H$127,H$128,H$129,H$130,H$131,H$132,H$133,H$134,H$135,H$136,H$137,H$138,H$139,H$140,H$141,H$142,H$143,H$144)</f>
        <v>0</v>
      </c>
      <c r="I317" s="66">
        <f>-I$190+I$216-I$218+I$233+I$234+SUM(I$125,I$126*(1+'S&amp;S'!$F115),I$127,I$128,I$129,I$130,I$131,I$132,I$133,I$134,I$135,I$136,I$137,I$138,I$139,I$140,I$141,I$142,I$143,I$144)</f>
        <v>0</v>
      </c>
      <c r="J317" s="66">
        <f>-J$190+J$216-J$218+J$233+J$234+SUM(J$125,J$126*(1+'S&amp;S'!$F115),J$127,J$128,J$129,J$130,J$131,J$132,J$133,J$134,J$135,J$136,J$137,J$138,J$139,J$140,J$141,J$142,J$143,J$144)</f>
        <v>0</v>
      </c>
      <c r="K317" s="66">
        <f>-K$190+K$216-K$218+K$233+K$234+SUM(K$125,K$126*(1+'S&amp;S'!$F115),K$127,K$128,K$129,K$130,K$131,K$132,K$133,K$134,K$135,K$136,K$137,K$138,K$139,K$140,K$141,K$142,K$143,K$144)</f>
        <v>0</v>
      </c>
      <c r="L317" s="66">
        <f>-L$190+L$216-L$218+L$233+L$234+SUM(L$125,L$126*(1+'S&amp;S'!$F115),L$127,L$128,L$129,L$130,L$131,L$132,L$133,L$134,L$135,L$136,L$137,L$138,L$139,L$140,L$141,L$142,L$143,L$144)</f>
        <v>0</v>
      </c>
      <c r="M317" s="66">
        <f>-M$190+M$216-M$218+M$233+M$234+SUM(M$125,M$126*(1+'S&amp;S'!$F115),M$127,M$128,M$129,M$130,M$131,M$132,M$133,M$134,M$135,M$136,M$137,M$138,M$139,M$140,M$141,M$142,M$143,M$144)</f>
        <v>0</v>
      </c>
      <c r="N317" s="66">
        <f>-N$190+N$216-N$218+N$233+N$234+SUM(N$125,N$126*(1+'S&amp;S'!$F115),N$127,N$128,N$129,N$130,N$131,N$132,N$133,N$134,N$135,N$136,N$137,N$138,N$139,N$140,N$141,N$142,N$143,N$144)</f>
        <v>0</v>
      </c>
      <c r="O317" s="66">
        <f>-O$190+O$216-O$218+O$233+O$234+SUM(O$125,O$126*(1+'S&amp;S'!$F115),O$127,O$128,O$129,O$130,O$131,O$132,O$133,O$134,O$135,O$136,O$137,O$138,O$139,O$140,O$141,O$142,O$143,O$144)</f>
        <v>0</v>
      </c>
      <c r="P317" s="66">
        <f>-P$190+P$216-P$218+P$233+P$234+SUM(P$125,P$126*(1+'S&amp;S'!$F115),P$127,P$128,P$129,P$130,P$131,P$132,P$133,P$134,P$135,P$136,P$137,P$138,P$139,P$140,P$141,P$142,P$143,P$144)</f>
        <v>0</v>
      </c>
      <c r="Q317" s="66">
        <f>-Q$190+Q$216-Q$218+Q$233+Q$234+SUM(Q$125,Q$126*(1+'S&amp;S'!$F115),Q$127,Q$128,Q$129,Q$130,Q$131,Q$132,Q$133,Q$134,Q$135,Q$136,Q$137,Q$138,Q$139,Q$140,Q$141,Q$142,Q$143,Q$144)</f>
        <v>0</v>
      </c>
      <c r="R317" s="66">
        <f>-R$190+R$216-R$218+R$233+R$234+SUM(R$125,R$126*(1+'S&amp;S'!$F115),R$127,R$128,R$129,R$130,R$131,R$132,R$133,R$134,R$135,R$136,R$137,R$138,R$139,R$140,R$141,R$142,R$143,R$144)</f>
        <v>0</v>
      </c>
      <c r="S317" s="66">
        <f>-S$190+S$216-S$218+S$233+S$234+SUM(S$125,S$126*(1+'S&amp;S'!$F115),S$127,S$128,S$129,S$130,S$131,S$132,S$133,S$134,S$135,S$136,S$137,S$138,S$139,S$140,S$141,S$142,S$143,S$144)</f>
        <v>0</v>
      </c>
      <c r="T317" s="66">
        <f>-T$190+T$216-T$218+T$233+T$234+SUM(T$125,T$126*(1+'S&amp;S'!$F115),T$127,T$128,T$129,T$130,T$131,T$132,T$133,T$134,T$135,T$136,T$137,T$138,T$139,T$140,T$141,T$142,T$143,T$144)</f>
        <v>0</v>
      </c>
      <c r="U317" s="66">
        <f>-U$190+U$216-U$218+U$233+U$234+SUM(U$125,U$126*(1+'S&amp;S'!$F115),U$127,U$128,U$129,U$130,U$131,U$132,U$133,U$134,U$135,U$136,U$137,U$138,U$139,U$140,U$141,U$142,U$143,U$144)</f>
        <v>0</v>
      </c>
      <c r="V317" s="66">
        <f>-V$190+V$216-V$218+V$233+V$234+SUM(V$125,V$126*(1+'S&amp;S'!$F115),V$127,V$128,V$129,V$130,V$131,V$132,V$133,V$134,V$135,V$136,V$137,V$138,V$139,V$140,V$141,V$142,V$143,V$144)</f>
        <v>0</v>
      </c>
      <c r="W317" s="66">
        <f>-W$190+W$216-W$218+W$233+W$234+SUM(W$125,W$126*(1+'S&amp;S'!$F115),W$127,W$128,W$129,W$130,W$131,W$132,W$133,W$134,W$135,W$136,W$137,W$138,W$139,W$140,W$141,W$142,W$143,W$144)</f>
        <v>0</v>
      </c>
      <c r="X317" s="66">
        <f>-X$190+X$216-X$218+X$233+X$234+SUM(X$125,X$126*(1+'S&amp;S'!$F115),X$127,X$128,X$129,X$130,X$131,X$132,X$133,X$134,X$135,X$136,X$137,X$138,X$139,X$140,X$141,X$142,X$143,X$144)</f>
        <v>0</v>
      </c>
      <c r="Y317" s="66">
        <f>-Y$190+Y$216-Y$218+Y$233+Y$234+SUM(Y$125,Y$126*(1+'S&amp;S'!$F115),Y$127,Y$128,Y$129,Y$130,Y$131,Y$132,Y$133,Y$134,Y$135,Y$136,Y$137,Y$138,Y$139,Y$140,Y$141,Y$142,Y$143,Y$144)</f>
        <v>0</v>
      </c>
      <c r="Z317" s="66">
        <f>-Z$190+Z$216-Z$218+Z$233+Z$234+SUM(Z$125,Z$126*(1+'S&amp;S'!$F115),Z$127,Z$128,Z$129,Z$130,Z$131,Z$132,Z$133,Z$134,Z$135,Z$136,Z$137,Z$138,Z$139,Z$140,Z$141,Z$142,Z$143,Z$144)</f>
        <v>0</v>
      </c>
      <c r="AA317" s="66">
        <f>-AA$190+AA$216-AA$218+AA$233+AA$234+SUM(AA$125,AA$126*(1+'S&amp;S'!$F115),AA$127,AA$128,AA$129,AA$130,AA$131,AA$132,AA$133,AA$134,AA$135,AA$136,AA$137,AA$138,AA$139,AA$140,AA$141,AA$142,AA$143,AA$144)</f>
        <v>0</v>
      </c>
      <c r="AB317" s="66">
        <f>-AB$190+AB$216-AB$218+AB$233+AB$234+SUM(AB$125,AB$126*(1+'S&amp;S'!$F115),AB$127,AB$128,AB$129,AB$130,AB$131,AB$132,AB$133,AB$134,AB$135,AB$136,AB$137,AB$138,AB$139,AB$140,AB$141,AB$142,AB$143,AB$144)</f>
        <v>0</v>
      </c>
      <c r="AC317" s="66">
        <f>-AC$190+AC$216-AC$218+AC$233+AC$234+SUM(AC$125,AC$126*(1+'S&amp;S'!$F115),AC$127,AC$128,AC$129,AC$130,AC$131,AC$132,AC$133,AC$134,AC$135,AC$136,AC$137,AC$138,AC$139,AC$140,AC$141,AC$142,AC$143,AC$144)</f>
        <v>0</v>
      </c>
      <c r="AD317" s="66">
        <f>-AD$190+AD$216-AD$218+AD$233+AD$234+SUM(AD$125,AD$126*(1+'S&amp;S'!$F115),AD$127,AD$128,AD$129,AD$130,AD$131,AD$132,AD$133,AD$134,AD$135,AD$136,AD$137,AD$138,AD$139,AD$140,AD$141,AD$142,AD$143,AD$144)</f>
        <v>0</v>
      </c>
      <c r="AE317" s="66">
        <f>-AE$190+AE$216-AE$218+AE$233+AE$234+SUM(AE$125,AE$126*(1+'S&amp;S'!$F115),AE$127,AE$128,AE$129,AE$130,AE$131,AE$132,AE$133,AE$134,AE$135,AE$136,AE$137,AE$138,AE$139,AE$140,AE$141,AE$142,AE$143,AE$144)</f>
        <v>0</v>
      </c>
      <c r="AF317" s="66">
        <f>-AF$190+AF$216-AF$218+AF$233+AF$234+SUM(AF$125,AF$126*(1+'S&amp;S'!$F115),AF$127,AF$128,AF$129,AF$130,AF$131,AF$132,AF$133,AF$134,AF$135,AF$136,AF$137,AF$138,AF$139,AF$140,AF$141,AF$142,AF$143,AF$144)</f>
        <v>0</v>
      </c>
      <c r="AG317" s="66">
        <f>-AG$190+AG$216-AG$218+AG$233+AG$234+SUM(AG$125,AG$126*(1+'S&amp;S'!$F115),AG$127,AG$128,AG$129,AG$130,AG$131,AG$132,AG$133,AG$134,AG$135,AG$136,AG$137,AG$138,AG$139,AG$140,AG$141,AG$142,AG$143,AG$144)</f>
        <v>0</v>
      </c>
      <c r="AH317" s="66">
        <f>-AH$190+AH$216-AH$218+AH$233+AH$234+SUM(AH$125,AH$126*(1+'S&amp;S'!$F115),AH$127,AH$128,AH$129,AH$130,AH$131,AH$132,AH$133,AH$134,AH$135,AH$136,AH$137,AH$138,AH$139,AH$140,AH$141,AH$142,AH$143,AH$144)</f>
        <v>0</v>
      </c>
      <c r="AI317" s="66">
        <f>-AI$190+AI$216-AI$218+AI$233+AI$234+SUM(AI$125,AI$126*(1+'S&amp;S'!$F115),AI$127,AI$128,AI$129,AI$130,AI$131,AI$132,AI$133,AI$134,AI$135,AI$136,AI$137,AI$138,AI$139,AI$140,AI$141,AI$142,AI$143,AI$144)</f>
        <v>0</v>
      </c>
      <c r="AJ317" s="66">
        <f>-AJ$190+AJ$216-AJ$218+AJ$233+AJ$234+SUM(AJ$125,AJ$126*(1+'S&amp;S'!$F115),AJ$127,AJ$128,AJ$129,AJ$130,AJ$131,AJ$132,AJ$133,AJ$134,AJ$135,AJ$136,AJ$137,AJ$138,AJ$139,AJ$140,AJ$141,AJ$142,AJ$143,AJ$144)</f>
        <v>0</v>
      </c>
      <c r="AK317" s="66">
        <f>-AK$190+AK$216-AK$218+AK$233+AK$234+SUM(AK$125,AK$126*(1+'S&amp;S'!$F115),AK$127,AK$128,AK$129,AK$130,AK$131,AK$132,AK$133,AK$134,AK$135,AK$136,AK$137,AK$138,AK$139,AK$140,AK$141,AK$142,AK$143,AK$144)</f>
        <v>0</v>
      </c>
      <c r="AL317" s="66">
        <f>-AL$190+AL$216-AL$218+AL$233+AL$234+SUM(AL$125,AL$126*(1+'S&amp;S'!$F115),AL$127,AL$128,AL$129,AL$130,AL$131,AL$132,AL$133,AL$134,AL$135,AL$136,AL$137,AL$138,AL$139,AL$140,AL$141,AL$142,AL$143,AL$144)</f>
        <v>0</v>
      </c>
      <c r="AM317" s="66">
        <f>-AM$190+AM$216-AM$218+AM$233+AM$234+SUM(AM$125,AM$126*(1+'S&amp;S'!$F115),AM$127,AM$128,AM$129,AM$130,AM$131,AM$132,AM$133,AM$134,AM$135,AM$136,AM$137,AM$138,AM$139,AM$140,AM$141,AM$142,AM$143,AM$144)</f>
        <v>0</v>
      </c>
      <c r="AN317" s="66">
        <f>-AN$190+AN$216-AN$218+AN$233+AN$234+SUM(AN$125,AN$126*(1+'S&amp;S'!$F115),AN$127,AN$128,AN$129,AN$130,AN$131,AN$132,AN$133,AN$134,AN$135,AN$136,AN$137,AN$138,AN$139,AN$140,AN$141,AN$142,AN$143,AN$144)</f>
        <v>0</v>
      </c>
      <c r="AO317" s="66">
        <f>-AO$190+AO$216-AO$218+AO$233+AO$234+SUM(AO$125,AO$126*(1+'S&amp;S'!$F115),AO$127,AO$128,AO$129,AO$130,AO$131,AO$132,AO$133,AO$134,AO$135,AO$136,AO$137,AO$138,AO$139,AO$140,AO$141,AO$142,AO$143,AO$144)</f>
        <v>0</v>
      </c>
      <c r="AP317" s="66">
        <f>-AP$190+AP$216-AP$218+AP$233+AP$234+SUM(AP$125,AP$126*(1+'S&amp;S'!$F115),AP$127,AP$128,AP$129,AP$130,AP$131,AP$132,AP$133,AP$134,AP$135,AP$136,AP$137,AP$138,AP$139,AP$140,AP$141,AP$142,AP$143,AP$144)</f>
        <v>0</v>
      </c>
      <c r="AQ317" s="66">
        <f>-AQ$190+AQ$216-AQ$218+AQ$233+AQ$234+SUM(AQ$125,AQ$126*(1+'S&amp;S'!$F115),AQ$127,AQ$128,AQ$129,AQ$130,AQ$131,AQ$132,AQ$133,AQ$134,AQ$135,AQ$136,AQ$137,AQ$138,AQ$139,AQ$140,AQ$141,AQ$142,AQ$143,AQ$144)</f>
        <v>0</v>
      </c>
      <c r="AR317" s="66">
        <f>-AR$190+AR$216-AR$218+AR$233+AR$234+SUM(AR$125,AR$126*(1+'S&amp;S'!$F115),AR$127,AR$128,AR$129,AR$130,AR$131,AR$132,AR$133,AR$134,AR$135,AR$136,AR$137,AR$138,AR$139,AR$140,AR$141,AR$142,AR$143,AR$144)</f>
        <v>0</v>
      </c>
      <c r="AS317" s="66">
        <f>-AS$190+AS$216-AS$218+AS$233+AS$234+SUM(AS$125,AS$126*(1+'S&amp;S'!$F115),AS$127,AS$128,AS$129,AS$130,AS$131,AS$132,AS$133,AS$134,AS$135,AS$136,AS$137,AS$138,AS$139,AS$140,AS$141,AS$142,AS$143,AS$144)</f>
        <v>0</v>
      </c>
      <c r="AT317" s="66">
        <f>-AT$190+AT$216-AT$218+AT$233+AT$234+SUM(AT$125,AT$126*(1+'S&amp;S'!$F115),AT$127,AT$128,AT$129,AT$130,AT$131,AT$132,AT$133,AT$134,AT$135,AT$136,AT$137,AT$138,AT$139,AT$140,AT$141,AT$142,AT$143,AT$144)</f>
        <v>0</v>
      </c>
      <c r="AU317" s="66">
        <f>-AU$190+AU$216-AU$218+AU$233+AU$234+SUM(AU$125,AU$126*(1+'S&amp;S'!$F115),AU$127,AU$128,AU$129,AU$130,AU$131,AU$132,AU$133,AU$134,AU$135,AU$136,AU$137,AU$138,AU$139,AU$140,AU$141,AU$142,AU$143,AU$144)</f>
        <v>0</v>
      </c>
      <c r="AV317" s="66">
        <f>-AV$190+AV$216-AV$218+AV$233+AV$234+SUM(AV$125,AV$126*(1+'S&amp;S'!$F115),AV$127,AV$128,AV$129,AV$130,AV$131,AV$132,AV$133,AV$134,AV$135,AV$136,AV$137,AV$138,AV$139,AV$140,AV$141,AV$142,AV$143,AV$144)</f>
        <v>0</v>
      </c>
      <c r="AW317" s="66">
        <f>-AW$190+AW$216-AW$218+AW$233+AW$234+SUM(AW$125,AW$126*(1+'S&amp;S'!$F115),AW$127,AW$128,AW$129,AW$130,AW$131,AW$132,AW$133,AW$134,AW$135,AW$136,AW$137,AW$138,AW$139,AW$140,AW$141,AW$142,AW$143,AW$144)</f>
        <v>0</v>
      </c>
      <c r="AX317" s="66">
        <f>-AX$190+AX$216-AX$218+AX$233+AX$234+SUM(AX$125,AX$126*(1+'S&amp;S'!$F115),AX$127,AX$128,AX$129,AX$130,AX$131,AX$132,AX$133,AX$134,AX$135,AX$136,AX$137,AX$138,AX$139,AX$140,AX$141,AX$142,AX$143,AX$144)</f>
        <v>0</v>
      </c>
      <c r="AY317" s="66">
        <f>-AY$190+AY$216-AY$218+AY$233+AY$234+SUM(AY$125,AY$126*(1+'S&amp;S'!$F115),AY$127,AY$128,AY$129,AY$130,AY$131,AY$132,AY$133,AY$134,AY$135,AY$136,AY$137,AY$138,AY$139,AY$140,AY$141,AY$142,AY$143,AY$144)</f>
        <v>0</v>
      </c>
      <c r="AZ317" s="66">
        <f>-AZ$190+AZ$216-AZ$218+AZ$233+AZ$234+SUM(AZ$125,AZ$126*(1+'S&amp;S'!$F115),AZ$127,AZ$128,AZ$129,AZ$130,AZ$131,AZ$132,AZ$133,AZ$134,AZ$135,AZ$136,AZ$137,AZ$138,AZ$139,AZ$140,AZ$141,AZ$142,AZ$143,AZ$144)</f>
        <v>0</v>
      </c>
      <c r="BA317" s="66">
        <f>-BA$190+BA$216-BA$218+BA$233+BA$234+SUM(BA$125,BA$126*(1+'S&amp;S'!$F115),BA$127,BA$128,BA$129,BA$130,BA$131,BA$132,BA$133,BA$134,BA$135,BA$136,BA$137,BA$138,BA$139,BA$140,BA$141,BA$142,BA$143,BA$144)</f>
        <v>0</v>
      </c>
      <c r="BB317" s="66">
        <f>-BB$190+BB$216-BB$218+BB$233+BB$234+SUM(BB$125,BB$126*(1+'S&amp;S'!$F115),BB$127,BB$128,BB$129,BB$130,BB$131,BB$132,BB$133,BB$134,BB$135,BB$136,BB$137,BB$138,BB$139,BB$140,BB$141,BB$142,BB$143,BB$144)</f>
        <v>0</v>
      </c>
      <c r="BC317" s="66">
        <f>-BC$190+BC$216-BC$218+BC$233+BC$234+SUM(BC$125,BC$126*(1+'S&amp;S'!$F115),BC$127,BC$128,BC$129,BC$130,BC$131,BC$132,BC$133,BC$134,BC$135,BC$136,BC$137,BC$138,BC$139,BC$140,BC$141,BC$142,BC$143,BC$144)</f>
        <v>0</v>
      </c>
      <c r="BD317" s="66">
        <f>-BD$190+BD$216-BD$218+BD$233+BD$234+SUM(BD$125,BD$126*(1+'S&amp;S'!$F115),BD$127,BD$128,BD$129,BD$130,BD$131,BD$132,BD$133,BD$134,BD$135,BD$136,BD$137,BD$138,BD$139,BD$140,BD$141,BD$142,BD$143,BD$144)</f>
        <v>0</v>
      </c>
      <c r="BE317" s="66">
        <f>-BE$190+BE$216-BE$218+BE$233+BE$234+SUM(BE$125,BE$126*(1+'S&amp;S'!$F115),BE$127,BE$128,BE$129,BE$130,BE$131,BE$132,BE$133,BE$134,BE$135,BE$136,BE$137,BE$138,BE$139,BE$140,BE$141,BE$142,BE$143,BE$144)</f>
        <v>0</v>
      </c>
      <c r="BF317" s="66">
        <f>-BF$190+BF$216-BF$218+BF$233+BF$234+SUM(BF$125,BF$126*(1+'S&amp;S'!$F115),BF$127,BF$128,BF$129,BF$130,BF$131,BF$132,BF$133,BF$134,BF$135,BF$136,BF$137,BF$138,BF$139,BF$140,BF$141,BF$142,BF$143,BF$144)</f>
        <v>0</v>
      </c>
      <c r="BG317" s="66">
        <f>-BG$190+BG$216-BG$218+BG$233+BG$234+SUM(BG$125,BG$126*(1+'S&amp;S'!$F115),BG$127,BG$128,BG$129,BG$130,BG$131,BG$132,BG$133,BG$134,BG$135,BG$136,BG$137,BG$138,BG$139,BG$140,BG$141,BG$142,BG$143,BG$144)</f>
        <v>0</v>
      </c>
      <c r="BH317" s="66">
        <f>-BH$190+BH$216-BH$218+BH$233+BH$234+SUM(BH$125,BH$126*(1+'S&amp;S'!$F115),BH$127,BH$128,BH$129,BH$130,BH$131,BH$132,BH$133,BH$134,BH$135,BH$136,BH$137,BH$138,BH$139,BH$140,BH$141,BH$142,BH$143,BH$144)</f>
        <v>0</v>
      </c>
      <c r="BI317" s="66">
        <f>-BI$190+BI$216-BI$218+BI$233+BI$234+SUM(BI$125,BI$126*(1+'S&amp;S'!$F115),BI$127,BI$128,BI$129,BI$130,BI$131,BI$132,BI$133,BI$134,BI$135,BI$136,BI$137,BI$138,BI$139,BI$140,BI$141,BI$142,BI$143,BI$144)</f>
        <v>0</v>
      </c>
      <c r="BJ317" s="66">
        <f>-BJ$190+BJ$216-BJ$218+BJ$233+BJ$234+SUM(BJ$125,BJ$126*(1+'S&amp;S'!$F115),BJ$127,BJ$128,BJ$129,BJ$130,BJ$131,BJ$132,BJ$133,BJ$134,BJ$135,BJ$136,BJ$137,BJ$138,BJ$139,BJ$140,BJ$141,BJ$142,BJ$143,BJ$144)</f>
        <v>0</v>
      </c>
      <c r="BK317" s="66">
        <f>-BK$190+BK$216-BK$218+BK$233+BK$234+SUM(BK$125,BK$126*(1+'S&amp;S'!$F115),BK$127,BK$128,BK$129,BK$130,BK$131,BK$132,BK$133,BK$134,BK$135,BK$136,BK$137,BK$138,BK$139,BK$140,BK$141,BK$142,BK$143,BK$144)</f>
        <v>0</v>
      </c>
      <c r="BL317" s="66">
        <f>-BL$190+BL$216-BL$218+BL$233+BL$234+SUM(BL$125,BL$126*(1+'S&amp;S'!$F115),BL$127,BL$128,BL$129,BL$130,BL$131,BL$132,BL$133,BL$134,BL$135,BL$136,BL$137,BL$138,BL$139,BL$140,BL$141,BL$142,BL$143,BL$144)</f>
        <v>0</v>
      </c>
      <c r="BM317" s="66">
        <f>-BM$190+BM$216-BM$218+BM$233+BM$234+SUM(BM$125,BM$126*(1+'S&amp;S'!$F115),BM$127,BM$128,BM$129,BM$130,BM$131,BM$132,BM$133,BM$134,BM$135,BM$136,BM$137,BM$138,BM$139,BM$140,BM$141,BM$142,BM$143,BM$144)</f>
        <v>0</v>
      </c>
      <c r="BN317" s="66">
        <f>-BN$190+BN$216-BN$218+BN$233+BN$234+SUM(BN$125,BN$126*(1+'S&amp;S'!$F115),BN$127,BN$128,BN$129,BN$130,BN$131,BN$132,BN$133,BN$134,BN$135,BN$136,BN$137,BN$138,BN$139,BN$140,BN$141,BN$142,BN$143,BN$144)</f>
        <v>0</v>
      </c>
      <c r="BO317" s="66">
        <f>-BO$190+BO$216-BO$218+BO$233+BO$234+SUM(BO$125,BO$126*(1+'S&amp;S'!$F115),BO$127,BO$128,BO$129,BO$130,BO$131,BO$132,BO$133,BO$134,BO$135,BO$136,BO$137,BO$138,BO$139,BO$140,BO$141,BO$142,BO$143,BO$144)</f>
        <v>0</v>
      </c>
      <c r="BP317" s="66">
        <f>-BP$190+BP$216-BP$218+BP$233+BP$234+SUM(BP$125,BP$126*(1+'S&amp;S'!$F115),BP$127,BP$128,BP$129,BP$130,BP$131,BP$132,BP$133,BP$134,BP$135,BP$136,BP$137,BP$138,BP$139,BP$140,BP$141,BP$142,BP$143,BP$144)</f>
        <v>0</v>
      </c>
      <c r="BQ317" s="66">
        <f>-BQ$190+BQ$216-BQ$218+BQ$233+BQ$234+SUM(BQ$125,BQ$126*(1+'S&amp;S'!$F115),BQ$127,BQ$128,BQ$129,BQ$130,BQ$131,BQ$132,BQ$133,BQ$134,BQ$135,BQ$136,BQ$137,BQ$138,BQ$139,BQ$140,BQ$141,BQ$142,BQ$143,BQ$144)</f>
        <v>0</v>
      </c>
      <c r="BR317" s="66">
        <f>-BR$190+BR$216-BR$218+BR$233+BR$234+SUM(BR$125,BR$126*(1+'S&amp;S'!$F115),BR$127,BR$128,BR$129,BR$130,BR$131,BR$132,BR$133,BR$134,BR$135,BR$136,BR$137,BR$138,BR$139,BR$140,BR$141,BR$142,BR$143,BR$144)</f>
        <v>0</v>
      </c>
      <c r="BS317" s="66">
        <f>-BS$190+BS$216-BS$218+BS$233+BS$234+SUM(BS$125,BS$126*(1+'S&amp;S'!$F115),BS$127,BS$128,BS$129,BS$130,BS$131,BS$132,BS$133,BS$134,BS$135,BS$136,BS$137,BS$138,BS$139,BS$140,BS$141,BS$142,BS$143,BS$144)</f>
        <v>0</v>
      </c>
      <c r="BT317" s="66">
        <f>-BT$190+BT$216-BT$218+BT$233+BT$234+SUM(BT$125,BT$126*(1+'S&amp;S'!$F115),BT$127,BT$128,BT$129,BT$130,BT$131,BT$132,BT$133,BT$134,BT$135,BT$136,BT$137,BT$138,BT$139,BT$140,BT$141,BT$142,BT$143,BT$144)</f>
        <v>0</v>
      </c>
      <c r="BU317" s="66">
        <f>-BU$190+BU$216-BU$218+BU$233+BU$234+SUM(BU$125,BU$126*(1+'S&amp;S'!$F115),BU$127,BU$128,BU$129,BU$130,BU$131,BU$132,BU$133,BU$134,BU$135,BU$136,BU$137,BU$138,BU$139,BU$140,BU$141,BU$142,BU$143,BU$144)</f>
        <v>0</v>
      </c>
      <c r="BV317" s="66">
        <f>-BV$190+BV$216-BV$218+BV$233+BV$234+SUM(BV$125,BV$126*(1+'S&amp;S'!$F115),BV$127,BV$128,BV$129,BV$130,BV$131,BV$132,BV$133,BV$134,BV$135,BV$136,BV$137,BV$138,BV$139,BV$140,BV$141,BV$142,BV$143,BV$144)</f>
        <v>0</v>
      </c>
      <c r="BW317" s="66">
        <f>-BW$190+BW$216-BW$218+BW$233+BW$234+SUM(BW$125,BW$126*(1+'S&amp;S'!$F115),BW$127,BW$128,BW$129,BW$130,BW$131,BW$132,BW$133,BW$134,BW$135,BW$136,BW$137,BW$138,BW$139,BW$140,BW$141,BW$142,BW$143,BW$144)</f>
        <v>0</v>
      </c>
      <c r="BX317" s="66">
        <f>-BX$190+BX$216-BX$218+BX$233+BX$234+SUM(BX$125,BX$126*(1+'S&amp;S'!$F115),BX$127,BX$128,BX$129,BX$130,BX$131,BX$132,BX$133,BX$134,BX$135,BX$136,BX$137,BX$138,BX$139,BX$140,BX$141,BX$142,BX$143,BX$144)</f>
        <v>0</v>
      </c>
      <c r="BY317" s="66">
        <f>-BY$190+BY$216-BY$218+BY$233+BY$234+SUM(BY$125,BY$126*(1+'S&amp;S'!$F115),BY$127,BY$128,BY$129,BY$130,BY$131,BY$132,BY$133,BY$134,BY$135,BY$136,BY$137,BY$138,BY$139,BY$140,BY$141,BY$142,BY$143,BY$144)</f>
        <v>0</v>
      </c>
      <c r="BZ317" s="66">
        <f>-BZ$190+BZ$216-BZ$218+BZ$233+BZ$234+SUM(BZ$125,BZ$126*(1+'S&amp;S'!$F115),BZ$127,BZ$128,BZ$129,BZ$130,BZ$131,BZ$132,BZ$133,BZ$134,BZ$135,BZ$136,BZ$137,BZ$138,BZ$139,BZ$140,BZ$141,BZ$142,BZ$143,BZ$144)</f>
        <v>0</v>
      </c>
      <c r="CA317" s="66">
        <f>-CA$190+CA$216-CA$218+CA$233+CA$234+SUM(CA$125,CA$126*(1+'S&amp;S'!$F115),CA$127,CA$128,CA$129,CA$130,CA$131,CA$132,CA$133,CA$134,CA$135,CA$136,CA$137,CA$138,CA$139,CA$140,CA$141,CA$142,CA$143,CA$144)</f>
        <v>0</v>
      </c>
      <c r="CB317" s="66">
        <f>-CB$190+CB$216-CB$218+CB$233+CB$234+SUM(CB$125,CB$126*(1+'S&amp;S'!$F115),CB$127,CB$128,CB$129,CB$130,CB$131,CB$132,CB$133,CB$134,CB$135,CB$136,CB$137,CB$138,CB$139,CB$140,CB$141,CB$142,CB$143,CB$144)</f>
        <v>0</v>
      </c>
      <c r="CC317" s="66">
        <f>-CC$190+CC$216-CC$218+CC$233+CC$234+SUM(CC$125,CC$126*(1+'S&amp;S'!$F115),CC$127,CC$128,CC$129,CC$130,CC$131,CC$132,CC$133,CC$134,CC$135,CC$136,CC$137,CC$138,CC$139,CC$140,CC$141,CC$142,CC$143,CC$144)</f>
        <v>0</v>
      </c>
      <c r="CD317" s="66">
        <f>-CD$190+CD$216-CD$218+CD$233+CD$234+SUM(CD$125,CD$126*(1+'S&amp;S'!$F115),CD$127,CD$128,CD$129,CD$130,CD$131,CD$132,CD$133,CD$134,CD$135,CD$136,CD$137,CD$138,CD$139,CD$140,CD$141,CD$142,CD$143,CD$144)</f>
        <v>0</v>
      </c>
      <c r="CE317" s="66">
        <f>-CE$190+CE$216-CE$218+CE$233+CE$234+SUM(CE$125,CE$126*(1+'S&amp;S'!$F115),CE$127,CE$128,CE$129,CE$130,CE$131,CE$132,CE$133,CE$134,CE$135,CE$136,CE$137,CE$138,CE$139,CE$140,CE$141,CE$142,CE$143,CE$144)</f>
        <v>0</v>
      </c>
      <c r="CF317" s="66">
        <f>-CF$190+CF$216-CF$218+CF$233+CF$234+SUM(CF$125,CF$126*(1+'S&amp;S'!$F115),CF$127,CF$128,CF$129,CF$130,CF$131,CF$132,CF$133,CF$134,CF$135,CF$136,CF$137,CF$138,CF$139,CF$140,CF$141,CF$142,CF$143,CF$144)</f>
        <v>0</v>
      </c>
      <c r="CG317" s="66">
        <f>-CG$190+CG$216-CG$218+CG$233+CG$234+SUM(CG$125,CG$126*(1+'S&amp;S'!$F115),CG$127,CG$128,CG$129,CG$130,CG$131,CG$132,CG$133,CG$134,CG$135,CG$136,CG$137,CG$138,CG$139,CG$140,CG$141,CG$142,CG$143,CG$144)</f>
        <v>0</v>
      </c>
      <c r="CH317" s="66">
        <f>-CH$190+CH$216-CH$218+CH$233+CH$234+SUM(CH$125,CH$126*(1+'S&amp;S'!$F115),CH$127,CH$128,CH$129,CH$130,CH$131,CH$132,CH$133,CH$134,CH$135,CH$136,CH$137,CH$138,CH$139,CH$140,CH$141,CH$142,CH$143,CH$144)</f>
        <v>0</v>
      </c>
      <c r="CI317" s="66">
        <f>-CI$190+CI$216-CI$218+CI$233+CI$234+SUM(CI$125,CI$126*(1+'S&amp;S'!$F115),CI$127,CI$128,CI$129,CI$130,CI$131,CI$132,CI$133,CI$134,CI$135,CI$136,CI$137,CI$138,CI$139,CI$140,CI$141,CI$142,CI$143,CI$144)</f>
        <v>0</v>
      </c>
      <c r="CJ317" s="66">
        <f>-CJ$190+CJ$216-CJ$218+CJ$233+CJ$234+SUM(CJ$125,CJ$126*(1+'S&amp;S'!$F115),CJ$127,CJ$128,CJ$129,CJ$130,CJ$131,CJ$132,CJ$133,CJ$134,CJ$135,CJ$136,CJ$137,CJ$138,CJ$139,CJ$140,CJ$141,CJ$142,CJ$143,CJ$144)</f>
        <v>0</v>
      </c>
      <c r="CK317" s="66">
        <f>-CK$190+CK$216-CK$218+CK$233+CK$234+SUM(CK$125,CK$126*(1+'S&amp;S'!$F115),CK$127,CK$128,CK$129,CK$130,CK$131,CK$132,CK$133,CK$134,CK$135,CK$136,CK$137,CK$138,CK$139,CK$140,CK$141,CK$142,CK$143,CK$144)</f>
        <v>0</v>
      </c>
      <c r="CL317" s="66">
        <f>-CL$190+CL$216-CL$218+CL$233+CL$234+SUM(CL$125,CL$126*(1+'S&amp;S'!$F115),CL$127,CL$128,CL$129,CL$130,CL$131,CL$132,CL$133,CL$134,CL$135,CL$136,CL$137,CL$138,CL$139,CL$140,CL$141,CL$142,CL$143,CL$144)</f>
        <v>0</v>
      </c>
      <c r="CM317" s="66">
        <f>-CM$190+CM$216-CM$218+CM$233+CM$234+SUM(CM$125,CM$126*(1+'S&amp;S'!$F115),CM$127,CM$128,CM$129,CM$130,CM$131,CM$132,CM$133,CM$134,CM$135,CM$136,CM$137,CM$138,CM$139,CM$140,CM$141,CM$142,CM$143,CM$144)</f>
        <v>0</v>
      </c>
      <c r="CN317" s="66">
        <f>-CN$190+CN$216-CN$218+CN$233+CN$234+SUM(CN$125,CN$126*(1+'S&amp;S'!$F115),CN$127,CN$128,CN$129,CN$130,CN$131,CN$132,CN$133,CN$134,CN$135,CN$136,CN$137,CN$138,CN$139,CN$140,CN$141,CN$142,CN$143,CN$144)</f>
        <v>0</v>
      </c>
      <c r="CO317" s="66">
        <f>-CO$190+CO$216-CO$218+CO$233+CO$234+SUM(CO$125,CO$126*(1+'S&amp;S'!$F115),CO$127,CO$128,CO$129,CO$130,CO$131,CO$132,CO$133,CO$134,CO$135,CO$136,CO$137,CO$138,CO$139,CO$140,CO$141,CO$142,CO$143,CO$144)</f>
        <v>0</v>
      </c>
      <c r="CP317" s="66">
        <f>-CP$190+CP$216-CP$218+CP$233+CP$234+SUM(CP$125,CP$126*(1+'S&amp;S'!$F115),CP$127,CP$128,CP$129,CP$130,CP$131,CP$132,CP$133,CP$134,CP$135,CP$136,CP$137,CP$138,CP$139,CP$140,CP$141,CP$142,CP$143,CP$144)</f>
        <v>0</v>
      </c>
      <c r="CQ317" s="66">
        <f>-CQ$190+CQ$216-CQ$218+CQ$233+CQ$234+SUM(CQ$125,CQ$126*(1+'S&amp;S'!$F115),CQ$127,CQ$128,CQ$129,CQ$130,CQ$131,CQ$132,CQ$133,CQ$134,CQ$135,CQ$136,CQ$137,CQ$138,CQ$139,CQ$140,CQ$141,CQ$142,CQ$143,CQ$144)</f>
        <v>0</v>
      </c>
      <c r="CR317" s="66">
        <f>-CR$190+CR$216-CR$218+CR$233+CR$234+SUM(CR$125,CR$126*(1+'S&amp;S'!$F115),CR$127,CR$128,CR$129,CR$130,CR$131,CR$132,CR$133,CR$134,CR$135,CR$136,CR$137,CR$138,CR$139,CR$140,CR$141,CR$142,CR$143,CR$144)</f>
        <v>0</v>
      </c>
      <c r="CS317" s="66">
        <f>-CS$190+CS$216-CS$218+CS$233+CS$234+SUM(CS$125,CS$126*(1+'S&amp;S'!$F115),CS$127,CS$128,CS$129,CS$130,CS$131,CS$132,CS$133,CS$134,CS$135,CS$136,CS$137,CS$138,CS$139,CS$140,CS$141,CS$142,CS$143,CS$144)</f>
        <v>0</v>
      </c>
    </row>
    <row r="318" spans="3:97" hidden="1" x14ac:dyDescent="0.35">
      <c r="C318" s="81" t="str">
        <f>O.5!C127&amp;" with "&amp; 'S&amp;S'!$D$5*100 &amp; "% increase"</f>
        <v xml:space="preserve"> with 1% increase</v>
      </c>
      <c r="E318" s="492">
        <f>G318+NPV(G.Asm!$F$40,H318:INDEX(H318:CS318,RP))</f>
        <v>0</v>
      </c>
      <c r="F318" s="492">
        <f t="shared" si="140"/>
        <v>0</v>
      </c>
      <c r="G318" s="66">
        <f>-G$190+G$216-G$218+G$233+G$234+SUM(G$125,G$126,G$127*(1+'S&amp;S'!$F116),G$128,G$129,G$130,G$131,G$132,G$133,G$134,G$135,G$136,G$137,G$138,G$139,G$140,G$141,G$142,G$143,G$144)</f>
        <v>0</v>
      </c>
      <c r="H318" s="66">
        <f>-H$190+H$216-H$218+H$233+H$234+SUM(H$125,H$126,H$127*(1+'S&amp;S'!$F116),H$128,H$129,H$130,H$131,H$132,H$133,H$134,H$135,H$136,H$137,H$138,H$139,H$140,H$141,H$142,H$143,H$144)</f>
        <v>0</v>
      </c>
      <c r="I318" s="66">
        <f>-I$190+I$216-I$218+I$233+I$234+SUM(I$125,I$126,I$127*(1+'S&amp;S'!$F116),I$128,I$129,I$130,I$131,I$132,I$133,I$134,I$135,I$136,I$137,I$138,I$139,I$140,I$141,I$142,I$143,I$144)</f>
        <v>0</v>
      </c>
      <c r="J318" s="66">
        <f>-J$190+J$216-J$218+J$233+J$234+SUM(J$125,J$126,J$127*(1+'S&amp;S'!$F116),J$128,J$129,J$130,J$131,J$132,J$133,J$134,J$135,J$136,J$137,J$138,J$139,J$140,J$141,J$142,J$143,J$144)</f>
        <v>0</v>
      </c>
      <c r="K318" s="66">
        <f>-K$190+K$216-K$218+K$233+K$234+SUM(K$125,K$126,K$127*(1+'S&amp;S'!$F116),K$128,K$129,K$130,K$131,K$132,K$133,K$134,K$135,K$136,K$137,K$138,K$139,K$140,K$141,K$142,K$143,K$144)</f>
        <v>0</v>
      </c>
      <c r="L318" s="66">
        <f>-L$190+L$216-L$218+L$233+L$234+SUM(L$125,L$126,L$127*(1+'S&amp;S'!$F116),L$128,L$129,L$130,L$131,L$132,L$133,L$134,L$135,L$136,L$137,L$138,L$139,L$140,L$141,L$142,L$143,L$144)</f>
        <v>0</v>
      </c>
      <c r="M318" s="66">
        <f>-M$190+M$216-M$218+M$233+M$234+SUM(M$125,M$126,M$127*(1+'S&amp;S'!$F116),M$128,M$129,M$130,M$131,M$132,M$133,M$134,M$135,M$136,M$137,M$138,M$139,M$140,M$141,M$142,M$143,M$144)</f>
        <v>0</v>
      </c>
      <c r="N318" s="66">
        <f>-N$190+N$216-N$218+N$233+N$234+SUM(N$125,N$126,N$127*(1+'S&amp;S'!$F116),N$128,N$129,N$130,N$131,N$132,N$133,N$134,N$135,N$136,N$137,N$138,N$139,N$140,N$141,N$142,N$143,N$144)</f>
        <v>0</v>
      </c>
      <c r="O318" s="66">
        <f>-O$190+O$216-O$218+O$233+O$234+SUM(O$125,O$126,O$127*(1+'S&amp;S'!$F116),O$128,O$129,O$130,O$131,O$132,O$133,O$134,O$135,O$136,O$137,O$138,O$139,O$140,O$141,O$142,O$143,O$144)</f>
        <v>0</v>
      </c>
      <c r="P318" s="66">
        <f>-P$190+P$216-P$218+P$233+P$234+SUM(P$125,P$126,P$127*(1+'S&amp;S'!$F116),P$128,P$129,P$130,P$131,P$132,P$133,P$134,P$135,P$136,P$137,P$138,P$139,P$140,P$141,P$142,P$143,P$144)</f>
        <v>0</v>
      </c>
      <c r="Q318" s="66">
        <f>-Q$190+Q$216-Q$218+Q$233+Q$234+SUM(Q$125,Q$126,Q$127*(1+'S&amp;S'!$F116),Q$128,Q$129,Q$130,Q$131,Q$132,Q$133,Q$134,Q$135,Q$136,Q$137,Q$138,Q$139,Q$140,Q$141,Q$142,Q$143,Q$144)</f>
        <v>0</v>
      </c>
      <c r="R318" s="66">
        <f>-R$190+R$216-R$218+R$233+R$234+SUM(R$125,R$126,R$127*(1+'S&amp;S'!$F116),R$128,R$129,R$130,R$131,R$132,R$133,R$134,R$135,R$136,R$137,R$138,R$139,R$140,R$141,R$142,R$143,R$144)</f>
        <v>0</v>
      </c>
      <c r="S318" s="66">
        <f>-S$190+S$216-S$218+S$233+S$234+SUM(S$125,S$126,S$127*(1+'S&amp;S'!$F116),S$128,S$129,S$130,S$131,S$132,S$133,S$134,S$135,S$136,S$137,S$138,S$139,S$140,S$141,S$142,S$143,S$144)</f>
        <v>0</v>
      </c>
      <c r="T318" s="66">
        <f>-T$190+T$216-T$218+T$233+T$234+SUM(T$125,T$126,T$127*(1+'S&amp;S'!$F116),T$128,T$129,T$130,T$131,T$132,T$133,T$134,T$135,T$136,T$137,T$138,T$139,T$140,T$141,T$142,T$143,T$144)</f>
        <v>0</v>
      </c>
      <c r="U318" s="66">
        <f>-U$190+U$216-U$218+U$233+U$234+SUM(U$125,U$126,U$127*(1+'S&amp;S'!$F116),U$128,U$129,U$130,U$131,U$132,U$133,U$134,U$135,U$136,U$137,U$138,U$139,U$140,U$141,U$142,U$143,U$144)</f>
        <v>0</v>
      </c>
      <c r="V318" s="66">
        <f>-V$190+V$216-V$218+V$233+V$234+SUM(V$125,V$126,V$127*(1+'S&amp;S'!$F116),V$128,V$129,V$130,V$131,V$132,V$133,V$134,V$135,V$136,V$137,V$138,V$139,V$140,V$141,V$142,V$143,V$144)</f>
        <v>0</v>
      </c>
      <c r="W318" s="66">
        <f>-W$190+W$216-W$218+W$233+W$234+SUM(W$125,W$126,W$127*(1+'S&amp;S'!$F116),W$128,W$129,W$130,W$131,W$132,W$133,W$134,W$135,W$136,W$137,W$138,W$139,W$140,W$141,W$142,W$143,W$144)</f>
        <v>0</v>
      </c>
      <c r="X318" s="66">
        <f>-X$190+X$216-X$218+X$233+X$234+SUM(X$125,X$126,X$127*(1+'S&amp;S'!$F116),X$128,X$129,X$130,X$131,X$132,X$133,X$134,X$135,X$136,X$137,X$138,X$139,X$140,X$141,X$142,X$143,X$144)</f>
        <v>0</v>
      </c>
      <c r="Y318" s="66">
        <f>-Y$190+Y$216-Y$218+Y$233+Y$234+SUM(Y$125,Y$126,Y$127*(1+'S&amp;S'!$F116),Y$128,Y$129,Y$130,Y$131,Y$132,Y$133,Y$134,Y$135,Y$136,Y$137,Y$138,Y$139,Y$140,Y$141,Y$142,Y$143,Y$144)</f>
        <v>0</v>
      </c>
      <c r="Z318" s="66">
        <f>-Z$190+Z$216-Z$218+Z$233+Z$234+SUM(Z$125,Z$126,Z$127*(1+'S&amp;S'!$F116),Z$128,Z$129,Z$130,Z$131,Z$132,Z$133,Z$134,Z$135,Z$136,Z$137,Z$138,Z$139,Z$140,Z$141,Z$142,Z$143,Z$144)</f>
        <v>0</v>
      </c>
      <c r="AA318" s="66">
        <f>-AA$190+AA$216-AA$218+AA$233+AA$234+SUM(AA$125,AA$126,AA$127*(1+'S&amp;S'!$F116),AA$128,AA$129,AA$130,AA$131,AA$132,AA$133,AA$134,AA$135,AA$136,AA$137,AA$138,AA$139,AA$140,AA$141,AA$142,AA$143,AA$144)</f>
        <v>0</v>
      </c>
      <c r="AB318" s="66">
        <f>-AB$190+AB$216-AB$218+AB$233+AB$234+SUM(AB$125,AB$126,AB$127*(1+'S&amp;S'!$F116),AB$128,AB$129,AB$130,AB$131,AB$132,AB$133,AB$134,AB$135,AB$136,AB$137,AB$138,AB$139,AB$140,AB$141,AB$142,AB$143,AB$144)</f>
        <v>0</v>
      </c>
      <c r="AC318" s="66">
        <f>-AC$190+AC$216-AC$218+AC$233+AC$234+SUM(AC$125,AC$126,AC$127*(1+'S&amp;S'!$F116),AC$128,AC$129,AC$130,AC$131,AC$132,AC$133,AC$134,AC$135,AC$136,AC$137,AC$138,AC$139,AC$140,AC$141,AC$142,AC$143,AC$144)</f>
        <v>0</v>
      </c>
      <c r="AD318" s="66">
        <f>-AD$190+AD$216-AD$218+AD$233+AD$234+SUM(AD$125,AD$126,AD$127*(1+'S&amp;S'!$F116),AD$128,AD$129,AD$130,AD$131,AD$132,AD$133,AD$134,AD$135,AD$136,AD$137,AD$138,AD$139,AD$140,AD$141,AD$142,AD$143,AD$144)</f>
        <v>0</v>
      </c>
      <c r="AE318" s="66">
        <f>-AE$190+AE$216-AE$218+AE$233+AE$234+SUM(AE$125,AE$126,AE$127*(1+'S&amp;S'!$F116),AE$128,AE$129,AE$130,AE$131,AE$132,AE$133,AE$134,AE$135,AE$136,AE$137,AE$138,AE$139,AE$140,AE$141,AE$142,AE$143,AE$144)</f>
        <v>0</v>
      </c>
      <c r="AF318" s="66">
        <f>-AF$190+AF$216-AF$218+AF$233+AF$234+SUM(AF$125,AF$126,AF$127*(1+'S&amp;S'!$F116),AF$128,AF$129,AF$130,AF$131,AF$132,AF$133,AF$134,AF$135,AF$136,AF$137,AF$138,AF$139,AF$140,AF$141,AF$142,AF$143,AF$144)</f>
        <v>0</v>
      </c>
      <c r="AG318" s="66">
        <f>-AG$190+AG$216-AG$218+AG$233+AG$234+SUM(AG$125,AG$126,AG$127*(1+'S&amp;S'!$F116),AG$128,AG$129,AG$130,AG$131,AG$132,AG$133,AG$134,AG$135,AG$136,AG$137,AG$138,AG$139,AG$140,AG$141,AG$142,AG$143,AG$144)</f>
        <v>0</v>
      </c>
      <c r="AH318" s="66">
        <f>-AH$190+AH$216-AH$218+AH$233+AH$234+SUM(AH$125,AH$126,AH$127*(1+'S&amp;S'!$F116),AH$128,AH$129,AH$130,AH$131,AH$132,AH$133,AH$134,AH$135,AH$136,AH$137,AH$138,AH$139,AH$140,AH$141,AH$142,AH$143,AH$144)</f>
        <v>0</v>
      </c>
      <c r="AI318" s="66">
        <f>-AI$190+AI$216-AI$218+AI$233+AI$234+SUM(AI$125,AI$126,AI$127*(1+'S&amp;S'!$F116),AI$128,AI$129,AI$130,AI$131,AI$132,AI$133,AI$134,AI$135,AI$136,AI$137,AI$138,AI$139,AI$140,AI$141,AI$142,AI$143,AI$144)</f>
        <v>0</v>
      </c>
      <c r="AJ318" s="66">
        <f>-AJ$190+AJ$216-AJ$218+AJ$233+AJ$234+SUM(AJ$125,AJ$126,AJ$127*(1+'S&amp;S'!$F116),AJ$128,AJ$129,AJ$130,AJ$131,AJ$132,AJ$133,AJ$134,AJ$135,AJ$136,AJ$137,AJ$138,AJ$139,AJ$140,AJ$141,AJ$142,AJ$143,AJ$144)</f>
        <v>0</v>
      </c>
      <c r="AK318" s="66">
        <f>-AK$190+AK$216-AK$218+AK$233+AK$234+SUM(AK$125,AK$126,AK$127*(1+'S&amp;S'!$F116),AK$128,AK$129,AK$130,AK$131,AK$132,AK$133,AK$134,AK$135,AK$136,AK$137,AK$138,AK$139,AK$140,AK$141,AK$142,AK$143,AK$144)</f>
        <v>0</v>
      </c>
      <c r="AL318" s="66">
        <f>-AL$190+AL$216-AL$218+AL$233+AL$234+SUM(AL$125,AL$126,AL$127*(1+'S&amp;S'!$F116),AL$128,AL$129,AL$130,AL$131,AL$132,AL$133,AL$134,AL$135,AL$136,AL$137,AL$138,AL$139,AL$140,AL$141,AL$142,AL$143,AL$144)</f>
        <v>0</v>
      </c>
      <c r="AM318" s="66">
        <f>-AM$190+AM$216-AM$218+AM$233+AM$234+SUM(AM$125,AM$126,AM$127*(1+'S&amp;S'!$F116),AM$128,AM$129,AM$130,AM$131,AM$132,AM$133,AM$134,AM$135,AM$136,AM$137,AM$138,AM$139,AM$140,AM$141,AM$142,AM$143,AM$144)</f>
        <v>0</v>
      </c>
      <c r="AN318" s="66">
        <f>-AN$190+AN$216-AN$218+AN$233+AN$234+SUM(AN$125,AN$126,AN$127*(1+'S&amp;S'!$F116),AN$128,AN$129,AN$130,AN$131,AN$132,AN$133,AN$134,AN$135,AN$136,AN$137,AN$138,AN$139,AN$140,AN$141,AN$142,AN$143,AN$144)</f>
        <v>0</v>
      </c>
      <c r="AO318" s="66">
        <f>-AO$190+AO$216-AO$218+AO$233+AO$234+SUM(AO$125,AO$126,AO$127*(1+'S&amp;S'!$F116),AO$128,AO$129,AO$130,AO$131,AO$132,AO$133,AO$134,AO$135,AO$136,AO$137,AO$138,AO$139,AO$140,AO$141,AO$142,AO$143,AO$144)</f>
        <v>0</v>
      </c>
      <c r="AP318" s="66">
        <f>-AP$190+AP$216-AP$218+AP$233+AP$234+SUM(AP$125,AP$126,AP$127*(1+'S&amp;S'!$F116),AP$128,AP$129,AP$130,AP$131,AP$132,AP$133,AP$134,AP$135,AP$136,AP$137,AP$138,AP$139,AP$140,AP$141,AP$142,AP$143,AP$144)</f>
        <v>0</v>
      </c>
      <c r="AQ318" s="66">
        <f>-AQ$190+AQ$216-AQ$218+AQ$233+AQ$234+SUM(AQ$125,AQ$126,AQ$127*(1+'S&amp;S'!$F116),AQ$128,AQ$129,AQ$130,AQ$131,AQ$132,AQ$133,AQ$134,AQ$135,AQ$136,AQ$137,AQ$138,AQ$139,AQ$140,AQ$141,AQ$142,AQ$143,AQ$144)</f>
        <v>0</v>
      </c>
      <c r="AR318" s="66">
        <f>-AR$190+AR$216-AR$218+AR$233+AR$234+SUM(AR$125,AR$126,AR$127*(1+'S&amp;S'!$F116),AR$128,AR$129,AR$130,AR$131,AR$132,AR$133,AR$134,AR$135,AR$136,AR$137,AR$138,AR$139,AR$140,AR$141,AR$142,AR$143,AR$144)</f>
        <v>0</v>
      </c>
      <c r="AS318" s="66">
        <f>-AS$190+AS$216-AS$218+AS$233+AS$234+SUM(AS$125,AS$126,AS$127*(1+'S&amp;S'!$F116),AS$128,AS$129,AS$130,AS$131,AS$132,AS$133,AS$134,AS$135,AS$136,AS$137,AS$138,AS$139,AS$140,AS$141,AS$142,AS$143,AS$144)</f>
        <v>0</v>
      </c>
      <c r="AT318" s="66">
        <f>-AT$190+AT$216-AT$218+AT$233+AT$234+SUM(AT$125,AT$126,AT$127*(1+'S&amp;S'!$F116),AT$128,AT$129,AT$130,AT$131,AT$132,AT$133,AT$134,AT$135,AT$136,AT$137,AT$138,AT$139,AT$140,AT$141,AT$142,AT$143,AT$144)</f>
        <v>0</v>
      </c>
      <c r="AU318" s="66">
        <f>-AU$190+AU$216-AU$218+AU$233+AU$234+SUM(AU$125,AU$126,AU$127*(1+'S&amp;S'!$F116),AU$128,AU$129,AU$130,AU$131,AU$132,AU$133,AU$134,AU$135,AU$136,AU$137,AU$138,AU$139,AU$140,AU$141,AU$142,AU$143,AU$144)</f>
        <v>0</v>
      </c>
      <c r="AV318" s="66">
        <f>-AV$190+AV$216-AV$218+AV$233+AV$234+SUM(AV$125,AV$126,AV$127*(1+'S&amp;S'!$F116),AV$128,AV$129,AV$130,AV$131,AV$132,AV$133,AV$134,AV$135,AV$136,AV$137,AV$138,AV$139,AV$140,AV$141,AV$142,AV$143,AV$144)</f>
        <v>0</v>
      </c>
      <c r="AW318" s="66">
        <f>-AW$190+AW$216-AW$218+AW$233+AW$234+SUM(AW$125,AW$126,AW$127*(1+'S&amp;S'!$F116),AW$128,AW$129,AW$130,AW$131,AW$132,AW$133,AW$134,AW$135,AW$136,AW$137,AW$138,AW$139,AW$140,AW$141,AW$142,AW$143,AW$144)</f>
        <v>0</v>
      </c>
      <c r="AX318" s="66">
        <f>-AX$190+AX$216-AX$218+AX$233+AX$234+SUM(AX$125,AX$126,AX$127*(1+'S&amp;S'!$F116),AX$128,AX$129,AX$130,AX$131,AX$132,AX$133,AX$134,AX$135,AX$136,AX$137,AX$138,AX$139,AX$140,AX$141,AX$142,AX$143,AX$144)</f>
        <v>0</v>
      </c>
      <c r="AY318" s="66">
        <f>-AY$190+AY$216-AY$218+AY$233+AY$234+SUM(AY$125,AY$126,AY$127*(1+'S&amp;S'!$F116),AY$128,AY$129,AY$130,AY$131,AY$132,AY$133,AY$134,AY$135,AY$136,AY$137,AY$138,AY$139,AY$140,AY$141,AY$142,AY$143,AY$144)</f>
        <v>0</v>
      </c>
      <c r="AZ318" s="66">
        <f>-AZ$190+AZ$216-AZ$218+AZ$233+AZ$234+SUM(AZ$125,AZ$126,AZ$127*(1+'S&amp;S'!$F116),AZ$128,AZ$129,AZ$130,AZ$131,AZ$132,AZ$133,AZ$134,AZ$135,AZ$136,AZ$137,AZ$138,AZ$139,AZ$140,AZ$141,AZ$142,AZ$143,AZ$144)</f>
        <v>0</v>
      </c>
      <c r="BA318" s="66">
        <f>-BA$190+BA$216-BA$218+BA$233+BA$234+SUM(BA$125,BA$126,BA$127*(1+'S&amp;S'!$F116),BA$128,BA$129,BA$130,BA$131,BA$132,BA$133,BA$134,BA$135,BA$136,BA$137,BA$138,BA$139,BA$140,BA$141,BA$142,BA$143,BA$144)</f>
        <v>0</v>
      </c>
      <c r="BB318" s="66">
        <f>-BB$190+BB$216-BB$218+BB$233+BB$234+SUM(BB$125,BB$126,BB$127*(1+'S&amp;S'!$F116),BB$128,BB$129,BB$130,BB$131,BB$132,BB$133,BB$134,BB$135,BB$136,BB$137,BB$138,BB$139,BB$140,BB$141,BB$142,BB$143,BB$144)</f>
        <v>0</v>
      </c>
      <c r="BC318" s="66">
        <f>-BC$190+BC$216-BC$218+BC$233+BC$234+SUM(BC$125,BC$126,BC$127*(1+'S&amp;S'!$F116),BC$128,BC$129,BC$130,BC$131,BC$132,BC$133,BC$134,BC$135,BC$136,BC$137,BC$138,BC$139,BC$140,BC$141,BC$142,BC$143,BC$144)</f>
        <v>0</v>
      </c>
      <c r="BD318" s="66">
        <f>-BD$190+BD$216-BD$218+BD$233+BD$234+SUM(BD$125,BD$126,BD$127*(1+'S&amp;S'!$F116),BD$128,BD$129,BD$130,BD$131,BD$132,BD$133,BD$134,BD$135,BD$136,BD$137,BD$138,BD$139,BD$140,BD$141,BD$142,BD$143,BD$144)</f>
        <v>0</v>
      </c>
      <c r="BE318" s="66">
        <f>-BE$190+BE$216-BE$218+BE$233+BE$234+SUM(BE$125,BE$126,BE$127*(1+'S&amp;S'!$F116),BE$128,BE$129,BE$130,BE$131,BE$132,BE$133,BE$134,BE$135,BE$136,BE$137,BE$138,BE$139,BE$140,BE$141,BE$142,BE$143,BE$144)</f>
        <v>0</v>
      </c>
      <c r="BF318" s="66">
        <f>-BF$190+BF$216-BF$218+BF$233+BF$234+SUM(BF$125,BF$126,BF$127*(1+'S&amp;S'!$F116),BF$128,BF$129,BF$130,BF$131,BF$132,BF$133,BF$134,BF$135,BF$136,BF$137,BF$138,BF$139,BF$140,BF$141,BF$142,BF$143,BF$144)</f>
        <v>0</v>
      </c>
      <c r="BG318" s="66">
        <f>-BG$190+BG$216-BG$218+BG$233+BG$234+SUM(BG$125,BG$126,BG$127*(1+'S&amp;S'!$F116),BG$128,BG$129,BG$130,BG$131,BG$132,BG$133,BG$134,BG$135,BG$136,BG$137,BG$138,BG$139,BG$140,BG$141,BG$142,BG$143,BG$144)</f>
        <v>0</v>
      </c>
      <c r="BH318" s="66">
        <f>-BH$190+BH$216-BH$218+BH$233+BH$234+SUM(BH$125,BH$126,BH$127*(1+'S&amp;S'!$F116),BH$128,BH$129,BH$130,BH$131,BH$132,BH$133,BH$134,BH$135,BH$136,BH$137,BH$138,BH$139,BH$140,BH$141,BH$142,BH$143,BH$144)</f>
        <v>0</v>
      </c>
      <c r="BI318" s="66">
        <f>-BI$190+BI$216-BI$218+BI$233+BI$234+SUM(BI$125,BI$126,BI$127*(1+'S&amp;S'!$F116),BI$128,BI$129,BI$130,BI$131,BI$132,BI$133,BI$134,BI$135,BI$136,BI$137,BI$138,BI$139,BI$140,BI$141,BI$142,BI$143,BI$144)</f>
        <v>0</v>
      </c>
      <c r="BJ318" s="66">
        <f>-BJ$190+BJ$216-BJ$218+BJ$233+BJ$234+SUM(BJ$125,BJ$126,BJ$127*(1+'S&amp;S'!$F116),BJ$128,BJ$129,BJ$130,BJ$131,BJ$132,BJ$133,BJ$134,BJ$135,BJ$136,BJ$137,BJ$138,BJ$139,BJ$140,BJ$141,BJ$142,BJ$143,BJ$144)</f>
        <v>0</v>
      </c>
      <c r="BK318" s="66">
        <f>-BK$190+BK$216-BK$218+BK$233+BK$234+SUM(BK$125,BK$126,BK$127*(1+'S&amp;S'!$F116),BK$128,BK$129,BK$130,BK$131,BK$132,BK$133,BK$134,BK$135,BK$136,BK$137,BK$138,BK$139,BK$140,BK$141,BK$142,BK$143,BK$144)</f>
        <v>0</v>
      </c>
      <c r="BL318" s="66">
        <f>-BL$190+BL$216-BL$218+BL$233+BL$234+SUM(BL$125,BL$126,BL$127*(1+'S&amp;S'!$F116),BL$128,BL$129,BL$130,BL$131,BL$132,BL$133,BL$134,BL$135,BL$136,BL$137,BL$138,BL$139,BL$140,BL$141,BL$142,BL$143,BL$144)</f>
        <v>0</v>
      </c>
      <c r="BM318" s="66">
        <f>-BM$190+BM$216-BM$218+BM$233+BM$234+SUM(BM$125,BM$126,BM$127*(1+'S&amp;S'!$F116),BM$128,BM$129,BM$130,BM$131,BM$132,BM$133,BM$134,BM$135,BM$136,BM$137,BM$138,BM$139,BM$140,BM$141,BM$142,BM$143,BM$144)</f>
        <v>0</v>
      </c>
      <c r="BN318" s="66">
        <f>-BN$190+BN$216-BN$218+BN$233+BN$234+SUM(BN$125,BN$126,BN$127*(1+'S&amp;S'!$F116),BN$128,BN$129,BN$130,BN$131,BN$132,BN$133,BN$134,BN$135,BN$136,BN$137,BN$138,BN$139,BN$140,BN$141,BN$142,BN$143,BN$144)</f>
        <v>0</v>
      </c>
      <c r="BO318" s="66">
        <f>-BO$190+BO$216-BO$218+BO$233+BO$234+SUM(BO$125,BO$126,BO$127*(1+'S&amp;S'!$F116),BO$128,BO$129,BO$130,BO$131,BO$132,BO$133,BO$134,BO$135,BO$136,BO$137,BO$138,BO$139,BO$140,BO$141,BO$142,BO$143,BO$144)</f>
        <v>0</v>
      </c>
      <c r="BP318" s="66">
        <f>-BP$190+BP$216-BP$218+BP$233+BP$234+SUM(BP$125,BP$126,BP$127*(1+'S&amp;S'!$F116),BP$128,BP$129,BP$130,BP$131,BP$132,BP$133,BP$134,BP$135,BP$136,BP$137,BP$138,BP$139,BP$140,BP$141,BP$142,BP$143,BP$144)</f>
        <v>0</v>
      </c>
      <c r="BQ318" s="66">
        <f>-BQ$190+BQ$216-BQ$218+BQ$233+BQ$234+SUM(BQ$125,BQ$126,BQ$127*(1+'S&amp;S'!$F116),BQ$128,BQ$129,BQ$130,BQ$131,BQ$132,BQ$133,BQ$134,BQ$135,BQ$136,BQ$137,BQ$138,BQ$139,BQ$140,BQ$141,BQ$142,BQ$143,BQ$144)</f>
        <v>0</v>
      </c>
      <c r="BR318" s="66">
        <f>-BR$190+BR$216-BR$218+BR$233+BR$234+SUM(BR$125,BR$126,BR$127*(1+'S&amp;S'!$F116),BR$128,BR$129,BR$130,BR$131,BR$132,BR$133,BR$134,BR$135,BR$136,BR$137,BR$138,BR$139,BR$140,BR$141,BR$142,BR$143,BR$144)</f>
        <v>0</v>
      </c>
      <c r="BS318" s="66">
        <f>-BS$190+BS$216-BS$218+BS$233+BS$234+SUM(BS$125,BS$126,BS$127*(1+'S&amp;S'!$F116),BS$128,BS$129,BS$130,BS$131,BS$132,BS$133,BS$134,BS$135,BS$136,BS$137,BS$138,BS$139,BS$140,BS$141,BS$142,BS$143,BS$144)</f>
        <v>0</v>
      </c>
      <c r="BT318" s="66">
        <f>-BT$190+BT$216-BT$218+BT$233+BT$234+SUM(BT$125,BT$126,BT$127*(1+'S&amp;S'!$F116),BT$128,BT$129,BT$130,BT$131,BT$132,BT$133,BT$134,BT$135,BT$136,BT$137,BT$138,BT$139,BT$140,BT$141,BT$142,BT$143,BT$144)</f>
        <v>0</v>
      </c>
      <c r="BU318" s="66">
        <f>-BU$190+BU$216-BU$218+BU$233+BU$234+SUM(BU$125,BU$126,BU$127*(1+'S&amp;S'!$F116),BU$128,BU$129,BU$130,BU$131,BU$132,BU$133,BU$134,BU$135,BU$136,BU$137,BU$138,BU$139,BU$140,BU$141,BU$142,BU$143,BU$144)</f>
        <v>0</v>
      </c>
      <c r="BV318" s="66">
        <f>-BV$190+BV$216-BV$218+BV$233+BV$234+SUM(BV$125,BV$126,BV$127*(1+'S&amp;S'!$F116),BV$128,BV$129,BV$130,BV$131,BV$132,BV$133,BV$134,BV$135,BV$136,BV$137,BV$138,BV$139,BV$140,BV$141,BV$142,BV$143,BV$144)</f>
        <v>0</v>
      </c>
      <c r="BW318" s="66">
        <f>-BW$190+BW$216-BW$218+BW$233+BW$234+SUM(BW$125,BW$126,BW$127*(1+'S&amp;S'!$F116),BW$128,BW$129,BW$130,BW$131,BW$132,BW$133,BW$134,BW$135,BW$136,BW$137,BW$138,BW$139,BW$140,BW$141,BW$142,BW$143,BW$144)</f>
        <v>0</v>
      </c>
      <c r="BX318" s="66">
        <f>-BX$190+BX$216-BX$218+BX$233+BX$234+SUM(BX$125,BX$126,BX$127*(1+'S&amp;S'!$F116),BX$128,BX$129,BX$130,BX$131,BX$132,BX$133,BX$134,BX$135,BX$136,BX$137,BX$138,BX$139,BX$140,BX$141,BX$142,BX$143,BX$144)</f>
        <v>0</v>
      </c>
      <c r="BY318" s="66">
        <f>-BY$190+BY$216-BY$218+BY$233+BY$234+SUM(BY$125,BY$126,BY$127*(1+'S&amp;S'!$F116),BY$128,BY$129,BY$130,BY$131,BY$132,BY$133,BY$134,BY$135,BY$136,BY$137,BY$138,BY$139,BY$140,BY$141,BY$142,BY$143,BY$144)</f>
        <v>0</v>
      </c>
      <c r="BZ318" s="66">
        <f>-BZ$190+BZ$216-BZ$218+BZ$233+BZ$234+SUM(BZ$125,BZ$126,BZ$127*(1+'S&amp;S'!$F116),BZ$128,BZ$129,BZ$130,BZ$131,BZ$132,BZ$133,BZ$134,BZ$135,BZ$136,BZ$137,BZ$138,BZ$139,BZ$140,BZ$141,BZ$142,BZ$143,BZ$144)</f>
        <v>0</v>
      </c>
      <c r="CA318" s="66">
        <f>-CA$190+CA$216-CA$218+CA$233+CA$234+SUM(CA$125,CA$126,CA$127*(1+'S&amp;S'!$F116),CA$128,CA$129,CA$130,CA$131,CA$132,CA$133,CA$134,CA$135,CA$136,CA$137,CA$138,CA$139,CA$140,CA$141,CA$142,CA$143,CA$144)</f>
        <v>0</v>
      </c>
      <c r="CB318" s="66">
        <f>-CB$190+CB$216-CB$218+CB$233+CB$234+SUM(CB$125,CB$126,CB$127*(1+'S&amp;S'!$F116),CB$128,CB$129,CB$130,CB$131,CB$132,CB$133,CB$134,CB$135,CB$136,CB$137,CB$138,CB$139,CB$140,CB$141,CB$142,CB$143,CB$144)</f>
        <v>0</v>
      </c>
      <c r="CC318" s="66">
        <f>-CC$190+CC$216-CC$218+CC$233+CC$234+SUM(CC$125,CC$126,CC$127*(1+'S&amp;S'!$F116),CC$128,CC$129,CC$130,CC$131,CC$132,CC$133,CC$134,CC$135,CC$136,CC$137,CC$138,CC$139,CC$140,CC$141,CC$142,CC$143,CC$144)</f>
        <v>0</v>
      </c>
      <c r="CD318" s="66">
        <f>-CD$190+CD$216-CD$218+CD$233+CD$234+SUM(CD$125,CD$126,CD$127*(1+'S&amp;S'!$F116),CD$128,CD$129,CD$130,CD$131,CD$132,CD$133,CD$134,CD$135,CD$136,CD$137,CD$138,CD$139,CD$140,CD$141,CD$142,CD$143,CD$144)</f>
        <v>0</v>
      </c>
      <c r="CE318" s="66">
        <f>-CE$190+CE$216-CE$218+CE$233+CE$234+SUM(CE$125,CE$126,CE$127*(1+'S&amp;S'!$F116),CE$128,CE$129,CE$130,CE$131,CE$132,CE$133,CE$134,CE$135,CE$136,CE$137,CE$138,CE$139,CE$140,CE$141,CE$142,CE$143,CE$144)</f>
        <v>0</v>
      </c>
      <c r="CF318" s="66">
        <f>-CF$190+CF$216-CF$218+CF$233+CF$234+SUM(CF$125,CF$126,CF$127*(1+'S&amp;S'!$F116),CF$128,CF$129,CF$130,CF$131,CF$132,CF$133,CF$134,CF$135,CF$136,CF$137,CF$138,CF$139,CF$140,CF$141,CF$142,CF$143,CF$144)</f>
        <v>0</v>
      </c>
      <c r="CG318" s="66">
        <f>-CG$190+CG$216-CG$218+CG$233+CG$234+SUM(CG$125,CG$126,CG$127*(1+'S&amp;S'!$F116),CG$128,CG$129,CG$130,CG$131,CG$132,CG$133,CG$134,CG$135,CG$136,CG$137,CG$138,CG$139,CG$140,CG$141,CG$142,CG$143,CG$144)</f>
        <v>0</v>
      </c>
      <c r="CH318" s="66">
        <f>-CH$190+CH$216-CH$218+CH$233+CH$234+SUM(CH$125,CH$126,CH$127*(1+'S&amp;S'!$F116),CH$128,CH$129,CH$130,CH$131,CH$132,CH$133,CH$134,CH$135,CH$136,CH$137,CH$138,CH$139,CH$140,CH$141,CH$142,CH$143,CH$144)</f>
        <v>0</v>
      </c>
      <c r="CI318" s="66">
        <f>-CI$190+CI$216-CI$218+CI$233+CI$234+SUM(CI$125,CI$126,CI$127*(1+'S&amp;S'!$F116),CI$128,CI$129,CI$130,CI$131,CI$132,CI$133,CI$134,CI$135,CI$136,CI$137,CI$138,CI$139,CI$140,CI$141,CI$142,CI$143,CI$144)</f>
        <v>0</v>
      </c>
      <c r="CJ318" s="66">
        <f>-CJ$190+CJ$216-CJ$218+CJ$233+CJ$234+SUM(CJ$125,CJ$126,CJ$127*(1+'S&amp;S'!$F116),CJ$128,CJ$129,CJ$130,CJ$131,CJ$132,CJ$133,CJ$134,CJ$135,CJ$136,CJ$137,CJ$138,CJ$139,CJ$140,CJ$141,CJ$142,CJ$143,CJ$144)</f>
        <v>0</v>
      </c>
      <c r="CK318" s="66">
        <f>-CK$190+CK$216-CK$218+CK$233+CK$234+SUM(CK$125,CK$126,CK$127*(1+'S&amp;S'!$F116),CK$128,CK$129,CK$130,CK$131,CK$132,CK$133,CK$134,CK$135,CK$136,CK$137,CK$138,CK$139,CK$140,CK$141,CK$142,CK$143,CK$144)</f>
        <v>0</v>
      </c>
      <c r="CL318" s="66">
        <f>-CL$190+CL$216-CL$218+CL$233+CL$234+SUM(CL$125,CL$126,CL$127*(1+'S&amp;S'!$F116),CL$128,CL$129,CL$130,CL$131,CL$132,CL$133,CL$134,CL$135,CL$136,CL$137,CL$138,CL$139,CL$140,CL$141,CL$142,CL$143,CL$144)</f>
        <v>0</v>
      </c>
      <c r="CM318" s="66">
        <f>-CM$190+CM$216-CM$218+CM$233+CM$234+SUM(CM$125,CM$126,CM$127*(1+'S&amp;S'!$F116),CM$128,CM$129,CM$130,CM$131,CM$132,CM$133,CM$134,CM$135,CM$136,CM$137,CM$138,CM$139,CM$140,CM$141,CM$142,CM$143,CM$144)</f>
        <v>0</v>
      </c>
      <c r="CN318" s="66">
        <f>-CN$190+CN$216-CN$218+CN$233+CN$234+SUM(CN$125,CN$126,CN$127*(1+'S&amp;S'!$F116),CN$128,CN$129,CN$130,CN$131,CN$132,CN$133,CN$134,CN$135,CN$136,CN$137,CN$138,CN$139,CN$140,CN$141,CN$142,CN$143,CN$144)</f>
        <v>0</v>
      </c>
      <c r="CO318" s="66">
        <f>-CO$190+CO$216-CO$218+CO$233+CO$234+SUM(CO$125,CO$126,CO$127*(1+'S&amp;S'!$F116),CO$128,CO$129,CO$130,CO$131,CO$132,CO$133,CO$134,CO$135,CO$136,CO$137,CO$138,CO$139,CO$140,CO$141,CO$142,CO$143,CO$144)</f>
        <v>0</v>
      </c>
      <c r="CP318" s="66">
        <f>-CP$190+CP$216-CP$218+CP$233+CP$234+SUM(CP$125,CP$126,CP$127*(1+'S&amp;S'!$F116),CP$128,CP$129,CP$130,CP$131,CP$132,CP$133,CP$134,CP$135,CP$136,CP$137,CP$138,CP$139,CP$140,CP$141,CP$142,CP$143,CP$144)</f>
        <v>0</v>
      </c>
      <c r="CQ318" s="66">
        <f>-CQ$190+CQ$216-CQ$218+CQ$233+CQ$234+SUM(CQ$125,CQ$126,CQ$127*(1+'S&amp;S'!$F116),CQ$128,CQ$129,CQ$130,CQ$131,CQ$132,CQ$133,CQ$134,CQ$135,CQ$136,CQ$137,CQ$138,CQ$139,CQ$140,CQ$141,CQ$142,CQ$143,CQ$144)</f>
        <v>0</v>
      </c>
      <c r="CR318" s="66">
        <f>-CR$190+CR$216-CR$218+CR$233+CR$234+SUM(CR$125,CR$126,CR$127*(1+'S&amp;S'!$F116),CR$128,CR$129,CR$130,CR$131,CR$132,CR$133,CR$134,CR$135,CR$136,CR$137,CR$138,CR$139,CR$140,CR$141,CR$142,CR$143,CR$144)</f>
        <v>0</v>
      </c>
      <c r="CS318" s="66">
        <f>-CS$190+CS$216-CS$218+CS$233+CS$234+SUM(CS$125,CS$126,CS$127*(1+'S&amp;S'!$F116),CS$128,CS$129,CS$130,CS$131,CS$132,CS$133,CS$134,CS$135,CS$136,CS$137,CS$138,CS$139,CS$140,CS$141,CS$142,CS$143,CS$144)</f>
        <v>0</v>
      </c>
    </row>
    <row r="319" spans="3:97" hidden="1" x14ac:dyDescent="0.35">
      <c r="C319" s="81" t="str">
        <f>O.5!C127&amp;" with "&amp; 'S&amp;S'!$D$5*100 &amp; "% decrease"</f>
        <v xml:space="preserve"> with 1% decrease</v>
      </c>
      <c r="E319" s="492">
        <f>G319+NPV(G.Asm!$F$40,H319:INDEX(H319:CS319,RP))</f>
        <v>0</v>
      </c>
      <c r="F319" s="492">
        <f t="shared" si="140"/>
        <v>0</v>
      </c>
      <c r="G319" s="66">
        <f>-G$190+G$216-G$218+G$233+G$234+SUM(G$125,G$126,G$127*(1+'S&amp;S'!$F117),G$128,G$129,G$130,G$131,G$132,G$133,G$134,G$135,G$136,G$137,G$138,G$139,G$140,G$141,G$142,G$143,G$144)</f>
        <v>0</v>
      </c>
      <c r="H319" s="66">
        <f>-H$190+H$216-H$218+H$233+H$234+SUM(H$125,H$126,H$127*(1+'S&amp;S'!$F117),H$128,H$129,H$130,H$131,H$132,H$133,H$134,H$135,H$136,H$137,H$138,H$139,H$140,H$141,H$142,H$143,H$144)</f>
        <v>0</v>
      </c>
      <c r="I319" s="66">
        <f>-I$190+I$216-I$218+I$233+I$234+SUM(I$125,I$126,I$127*(1+'S&amp;S'!$F117),I$128,I$129,I$130,I$131,I$132,I$133,I$134,I$135,I$136,I$137,I$138,I$139,I$140,I$141,I$142,I$143,I$144)</f>
        <v>0</v>
      </c>
      <c r="J319" s="66">
        <f>-J$190+J$216-J$218+J$233+J$234+SUM(J$125,J$126,J$127*(1+'S&amp;S'!$F117),J$128,J$129,J$130,J$131,J$132,J$133,J$134,J$135,J$136,J$137,J$138,J$139,J$140,J$141,J$142,J$143,J$144)</f>
        <v>0</v>
      </c>
      <c r="K319" s="66">
        <f>-K$190+K$216-K$218+K$233+K$234+SUM(K$125,K$126,K$127*(1+'S&amp;S'!$F117),K$128,K$129,K$130,K$131,K$132,K$133,K$134,K$135,K$136,K$137,K$138,K$139,K$140,K$141,K$142,K$143,K$144)</f>
        <v>0</v>
      </c>
      <c r="L319" s="66">
        <f>-L$190+L$216-L$218+L$233+L$234+SUM(L$125,L$126,L$127*(1+'S&amp;S'!$F117),L$128,L$129,L$130,L$131,L$132,L$133,L$134,L$135,L$136,L$137,L$138,L$139,L$140,L$141,L$142,L$143,L$144)</f>
        <v>0</v>
      </c>
      <c r="M319" s="66">
        <f>-M$190+M$216-M$218+M$233+M$234+SUM(M$125,M$126,M$127*(1+'S&amp;S'!$F117),M$128,M$129,M$130,M$131,M$132,M$133,M$134,M$135,M$136,M$137,M$138,M$139,M$140,M$141,M$142,M$143,M$144)</f>
        <v>0</v>
      </c>
      <c r="N319" s="66">
        <f>-N$190+N$216-N$218+N$233+N$234+SUM(N$125,N$126,N$127*(1+'S&amp;S'!$F117),N$128,N$129,N$130,N$131,N$132,N$133,N$134,N$135,N$136,N$137,N$138,N$139,N$140,N$141,N$142,N$143,N$144)</f>
        <v>0</v>
      </c>
      <c r="O319" s="66">
        <f>-O$190+O$216-O$218+O$233+O$234+SUM(O$125,O$126,O$127*(1+'S&amp;S'!$F117),O$128,O$129,O$130,O$131,O$132,O$133,O$134,O$135,O$136,O$137,O$138,O$139,O$140,O$141,O$142,O$143,O$144)</f>
        <v>0</v>
      </c>
      <c r="P319" s="66">
        <f>-P$190+P$216-P$218+P$233+P$234+SUM(P$125,P$126,P$127*(1+'S&amp;S'!$F117),P$128,P$129,P$130,P$131,P$132,P$133,P$134,P$135,P$136,P$137,P$138,P$139,P$140,P$141,P$142,P$143,P$144)</f>
        <v>0</v>
      </c>
      <c r="Q319" s="66">
        <f>-Q$190+Q$216-Q$218+Q$233+Q$234+SUM(Q$125,Q$126,Q$127*(1+'S&amp;S'!$F117),Q$128,Q$129,Q$130,Q$131,Q$132,Q$133,Q$134,Q$135,Q$136,Q$137,Q$138,Q$139,Q$140,Q$141,Q$142,Q$143,Q$144)</f>
        <v>0</v>
      </c>
      <c r="R319" s="66">
        <f>-R$190+R$216-R$218+R$233+R$234+SUM(R$125,R$126,R$127*(1+'S&amp;S'!$F117),R$128,R$129,R$130,R$131,R$132,R$133,R$134,R$135,R$136,R$137,R$138,R$139,R$140,R$141,R$142,R$143,R$144)</f>
        <v>0</v>
      </c>
      <c r="S319" s="66">
        <f>-S$190+S$216-S$218+S$233+S$234+SUM(S$125,S$126,S$127*(1+'S&amp;S'!$F117),S$128,S$129,S$130,S$131,S$132,S$133,S$134,S$135,S$136,S$137,S$138,S$139,S$140,S$141,S$142,S$143,S$144)</f>
        <v>0</v>
      </c>
      <c r="T319" s="66">
        <f>-T$190+T$216-T$218+T$233+T$234+SUM(T$125,T$126,T$127*(1+'S&amp;S'!$F117),T$128,T$129,T$130,T$131,T$132,T$133,T$134,T$135,T$136,T$137,T$138,T$139,T$140,T$141,T$142,T$143,T$144)</f>
        <v>0</v>
      </c>
      <c r="U319" s="66">
        <f>-U$190+U$216-U$218+U$233+U$234+SUM(U$125,U$126,U$127*(1+'S&amp;S'!$F117),U$128,U$129,U$130,U$131,U$132,U$133,U$134,U$135,U$136,U$137,U$138,U$139,U$140,U$141,U$142,U$143,U$144)</f>
        <v>0</v>
      </c>
      <c r="V319" s="66">
        <f>-V$190+V$216-V$218+V$233+V$234+SUM(V$125,V$126,V$127*(1+'S&amp;S'!$F117),V$128,V$129,V$130,V$131,V$132,V$133,V$134,V$135,V$136,V$137,V$138,V$139,V$140,V$141,V$142,V$143,V$144)</f>
        <v>0</v>
      </c>
      <c r="W319" s="66">
        <f>-W$190+W$216-W$218+W$233+W$234+SUM(W$125,W$126,W$127*(1+'S&amp;S'!$F117),W$128,W$129,W$130,W$131,W$132,W$133,W$134,W$135,W$136,W$137,W$138,W$139,W$140,W$141,W$142,W$143,W$144)</f>
        <v>0</v>
      </c>
      <c r="X319" s="66">
        <f>-X$190+X$216-X$218+X$233+X$234+SUM(X$125,X$126,X$127*(1+'S&amp;S'!$F117),X$128,X$129,X$130,X$131,X$132,X$133,X$134,X$135,X$136,X$137,X$138,X$139,X$140,X$141,X$142,X$143,X$144)</f>
        <v>0</v>
      </c>
      <c r="Y319" s="66">
        <f>-Y$190+Y$216-Y$218+Y$233+Y$234+SUM(Y$125,Y$126,Y$127*(1+'S&amp;S'!$F117),Y$128,Y$129,Y$130,Y$131,Y$132,Y$133,Y$134,Y$135,Y$136,Y$137,Y$138,Y$139,Y$140,Y$141,Y$142,Y$143,Y$144)</f>
        <v>0</v>
      </c>
      <c r="Z319" s="66">
        <f>-Z$190+Z$216-Z$218+Z$233+Z$234+SUM(Z$125,Z$126,Z$127*(1+'S&amp;S'!$F117),Z$128,Z$129,Z$130,Z$131,Z$132,Z$133,Z$134,Z$135,Z$136,Z$137,Z$138,Z$139,Z$140,Z$141,Z$142,Z$143,Z$144)</f>
        <v>0</v>
      </c>
      <c r="AA319" s="66">
        <f>-AA$190+AA$216-AA$218+AA$233+AA$234+SUM(AA$125,AA$126,AA$127*(1+'S&amp;S'!$F117),AA$128,AA$129,AA$130,AA$131,AA$132,AA$133,AA$134,AA$135,AA$136,AA$137,AA$138,AA$139,AA$140,AA$141,AA$142,AA$143,AA$144)</f>
        <v>0</v>
      </c>
      <c r="AB319" s="66">
        <f>-AB$190+AB$216-AB$218+AB$233+AB$234+SUM(AB$125,AB$126,AB$127*(1+'S&amp;S'!$F117),AB$128,AB$129,AB$130,AB$131,AB$132,AB$133,AB$134,AB$135,AB$136,AB$137,AB$138,AB$139,AB$140,AB$141,AB$142,AB$143,AB$144)</f>
        <v>0</v>
      </c>
      <c r="AC319" s="66">
        <f>-AC$190+AC$216-AC$218+AC$233+AC$234+SUM(AC$125,AC$126,AC$127*(1+'S&amp;S'!$F117),AC$128,AC$129,AC$130,AC$131,AC$132,AC$133,AC$134,AC$135,AC$136,AC$137,AC$138,AC$139,AC$140,AC$141,AC$142,AC$143,AC$144)</f>
        <v>0</v>
      </c>
      <c r="AD319" s="66">
        <f>-AD$190+AD$216-AD$218+AD$233+AD$234+SUM(AD$125,AD$126,AD$127*(1+'S&amp;S'!$F117),AD$128,AD$129,AD$130,AD$131,AD$132,AD$133,AD$134,AD$135,AD$136,AD$137,AD$138,AD$139,AD$140,AD$141,AD$142,AD$143,AD$144)</f>
        <v>0</v>
      </c>
      <c r="AE319" s="66">
        <f>-AE$190+AE$216-AE$218+AE$233+AE$234+SUM(AE$125,AE$126,AE$127*(1+'S&amp;S'!$F117),AE$128,AE$129,AE$130,AE$131,AE$132,AE$133,AE$134,AE$135,AE$136,AE$137,AE$138,AE$139,AE$140,AE$141,AE$142,AE$143,AE$144)</f>
        <v>0</v>
      </c>
      <c r="AF319" s="66">
        <f>-AF$190+AF$216-AF$218+AF$233+AF$234+SUM(AF$125,AF$126,AF$127*(1+'S&amp;S'!$F117),AF$128,AF$129,AF$130,AF$131,AF$132,AF$133,AF$134,AF$135,AF$136,AF$137,AF$138,AF$139,AF$140,AF$141,AF$142,AF$143,AF$144)</f>
        <v>0</v>
      </c>
      <c r="AG319" s="66">
        <f>-AG$190+AG$216-AG$218+AG$233+AG$234+SUM(AG$125,AG$126,AG$127*(1+'S&amp;S'!$F117),AG$128,AG$129,AG$130,AG$131,AG$132,AG$133,AG$134,AG$135,AG$136,AG$137,AG$138,AG$139,AG$140,AG$141,AG$142,AG$143,AG$144)</f>
        <v>0</v>
      </c>
      <c r="AH319" s="66">
        <f>-AH$190+AH$216-AH$218+AH$233+AH$234+SUM(AH$125,AH$126,AH$127*(1+'S&amp;S'!$F117),AH$128,AH$129,AH$130,AH$131,AH$132,AH$133,AH$134,AH$135,AH$136,AH$137,AH$138,AH$139,AH$140,AH$141,AH$142,AH$143,AH$144)</f>
        <v>0</v>
      </c>
      <c r="AI319" s="66">
        <f>-AI$190+AI$216-AI$218+AI$233+AI$234+SUM(AI$125,AI$126,AI$127*(1+'S&amp;S'!$F117),AI$128,AI$129,AI$130,AI$131,AI$132,AI$133,AI$134,AI$135,AI$136,AI$137,AI$138,AI$139,AI$140,AI$141,AI$142,AI$143,AI$144)</f>
        <v>0</v>
      </c>
      <c r="AJ319" s="66">
        <f>-AJ$190+AJ$216-AJ$218+AJ$233+AJ$234+SUM(AJ$125,AJ$126,AJ$127*(1+'S&amp;S'!$F117),AJ$128,AJ$129,AJ$130,AJ$131,AJ$132,AJ$133,AJ$134,AJ$135,AJ$136,AJ$137,AJ$138,AJ$139,AJ$140,AJ$141,AJ$142,AJ$143,AJ$144)</f>
        <v>0</v>
      </c>
      <c r="AK319" s="66">
        <f>-AK$190+AK$216-AK$218+AK$233+AK$234+SUM(AK$125,AK$126,AK$127*(1+'S&amp;S'!$F117),AK$128,AK$129,AK$130,AK$131,AK$132,AK$133,AK$134,AK$135,AK$136,AK$137,AK$138,AK$139,AK$140,AK$141,AK$142,AK$143,AK$144)</f>
        <v>0</v>
      </c>
      <c r="AL319" s="66">
        <f>-AL$190+AL$216-AL$218+AL$233+AL$234+SUM(AL$125,AL$126,AL$127*(1+'S&amp;S'!$F117),AL$128,AL$129,AL$130,AL$131,AL$132,AL$133,AL$134,AL$135,AL$136,AL$137,AL$138,AL$139,AL$140,AL$141,AL$142,AL$143,AL$144)</f>
        <v>0</v>
      </c>
      <c r="AM319" s="66">
        <f>-AM$190+AM$216-AM$218+AM$233+AM$234+SUM(AM$125,AM$126,AM$127*(1+'S&amp;S'!$F117),AM$128,AM$129,AM$130,AM$131,AM$132,AM$133,AM$134,AM$135,AM$136,AM$137,AM$138,AM$139,AM$140,AM$141,AM$142,AM$143,AM$144)</f>
        <v>0</v>
      </c>
      <c r="AN319" s="66">
        <f>-AN$190+AN$216-AN$218+AN$233+AN$234+SUM(AN$125,AN$126,AN$127*(1+'S&amp;S'!$F117),AN$128,AN$129,AN$130,AN$131,AN$132,AN$133,AN$134,AN$135,AN$136,AN$137,AN$138,AN$139,AN$140,AN$141,AN$142,AN$143,AN$144)</f>
        <v>0</v>
      </c>
      <c r="AO319" s="66">
        <f>-AO$190+AO$216-AO$218+AO$233+AO$234+SUM(AO$125,AO$126,AO$127*(1+'S&amp;S'!$F117),AO$128,AO$129,AO$130,AO$131,AO$132,AO$133,AO$134,AO$135,AO$136,AO$137,AO$138,AO$139,AO$140,AO$141,AO$142,AO$143,AO$144)</f>
        <v>0</v>
      </c>
      <c r="AP319" s="66">
        <f>-AP$190+AP$216-AP$218+AP$233+AP$234+SUM(AP$125,AP$126,AP$127*(1+'S&amp;S'!$F117),AP$128,AP$129,AP$130,AP$131,AP$132,AP$133,AP$134,AP$135,AP$136,AP$137,AP$138,AP$139,AP$140,AP$141,AP$142,AP$143,AP$144)</f>
        <v>0</v>
      </c>
      <c r="AQ319" s="66">
        <f>-AQ$190+AQ$216-AQ$218+AQ$233+AQ$234+SUM(AQ$125,AQ$126,AQ$127*(1+'S&amp;S'!$F117),AQ$128,AQ$129,AQ$130,AQ$131,AQ$132,AQ$133,AQ$134,AQ$135,AQ$136,AQ$137,AQ$138,AQ$139,AQ$140,AQ$141,AQ$142,AQ$143,AQ$144)</f>
        <v>0</v>
      </c>
      <c r="AR319" s="66">
        <f>-AR$190+AR$216-AR$218+AR$233+AR$234+SUM(AR$125,AR$126,AR$127*(1+'S&amp;S'!$F117),AR$128,AR$129,AR$130,AR$131,AR$132,AR$133,AR$134,AR$135,AR$136,AR$137,AR$138,AR$139,AR$140,AR$141,AR$142,AR$143,AR$144)</f>
        <v>0</v>
      </c>
      <c r="AS319" s="66">
        <f>-AS$190+AS$216-AS$218+AS$233+AS$234+SUM(AS$125,AS$126,AS$127*(1+'S&amp;S'!$F117),AS$128,AS$129,AS$130,AS$131,AS$132,AS$133,AS$134,AS$135,AS$136,AS$137,AS$138,AS$139,AS$140,AS$141,AS$142,AS$143,AS$144)</f>
        <v>0</v>
      </c>
      <c r="AT319" s="66">
        <f>-AT$190+AT$216-AT$218+AT$233+AT$234+SUM(AT$125,AT$126,AT$127*(1+'S&amp;S'!$F117),AT$128,AT$129,AT$130,AT$131,AT$132,AT$133,AT$134,AT$135,AT$136,AT$137,AT$138,AT$139,AT$140,AT$141,AT$142,AT$143,AT$144)</f>
        <v>0</v>
      </c>
      <c r="AU319" s="66">
        <f>-AU$190+AU$216-AU$218+AU$233+AU$234+SUM(AU$125,AU$126,AU$127*(1+'S&amp;S'!$F117),AU$128,AU$129,AU$130,AU$131,AU$132,AU$133,AU$134,AU$135,AU$136,AU$137,AU$138,AU$139,AU$140,AU$141,AU$142,AU$143,AU$144)</f>
        <v>0</v>
      </c>
      <c r="AV319" s="66">
        <f>-AV$190+AV$216-AV$218+AV$233+AV$234+SUM(AV$125,AV$126,AV$127*(1+'S&amp;S'!$F117),AV$128,AV$129,AV$130,AV$131,AV$132,AV$133,AV$134,AV$135,AV$136,AV$137,AV$138,AV$139,AV$140,AV$141,AV$142,AV$143,AV$144)</f>
        <v>0</v>
      </c>
      <c r="AW319" s="66">
        <f>-AW$190+AW$216-AW$218+AW$233+AW$234+SUM(AW$125,AW$126,AW$127*(1+'S&amp;S'!$F117),AW$128,AW$129,AW$130,AW$131,AW$132,AW$133,AW$134,AW$135,AW$136,AW$137,AW$138,AW$139,AW$140,AW$141,AW$142,AW$143,AW$144)</f>
        <v>0</v>
      </c>
      <c r="AX319" s="66">
        <f>-AX$190+AX$216-AX$218+AX$233+AX$234+SUM(AX$125,AX$126,AX$127*(1+'S&amp;S'!$F117),AX$128,AX$129,AX$130,AX$131,AX$132,AX$133,AX$134,AX$135,AX$136,AX$137,AX$138,AX$139,AX$140,AX$141,AX$142,AX$143,AX$144)</f>
        <v>0</v>
      </c>
      <c r="AY319" s="66">
        <f>-AY$190+AY$216-AY$218+AY$233+AY$234+SUM(AY$125,AY$126,AY$127*(1+'S&amp;S'!$F117),AY$128,AY$129,AY$130,AY$131,AY$132,AY$133,AY$134,AY$135,AY$136,AY$137,AY$138,AY$139,AY$140,AY$141,AY$142,AY$143,AY$144)</f>
        <v>0</v>
      </c>
      <c r="AZ319" s="66">
        <f>-AZ$190+AZ$216-AZ$218+AZ$233+AZ$234+SUM(AZ$125,AZ$126,AZ$127*(1+'S&amp;S'!$F117),AZ$128,AZ$129,AZ$130,AZ$131,AZ$132,AZ$133,AZ$134,AZ$135,AZ$136,AZ$137,AZ$138,AZ$139,AZ$140,AZ$141,AZ$142,AZ$143,AZ$144)</f>
        <v>0</v>
      </c>
      <c r="BA319" s="66">
        <f>-BA$190+BA$216-BA$218+BA$233+BA$234+SUM(BA$125,BA$126,BA$127*(1+'S&amp;S'!$F117),BA$128,BA$129,BA$130,BA$131,BA$132,BA$133,BA$134,BA$135,BA$136,BA$137,BA$138,BA$139,BA$140,BA$141,BA$142,BA$143,BA$144)</f>
        <v>0</v>
      </c>
      <c r="BB319" s="66">
        <f>-BB$190+BB$216-BB$218+BB$233+BB$234+SUM(BB$125,BB$126,BB$127*(1+'S&amp;S'!$F117),BB$128,BB$129,BB$130,BB$131,BB$132,BB$133,BB$134,BB$135,BB$136,BB$137,BB$138,BB$139,BB$140,BB$141,BB$142,BB$143,BB$144)</f>
        <v>0</v>
      </c>
      <c r="BC319" s="66">
        <f>-BC$190+BC$216-BC$218+BC$233+BC$234+SUM(BC$125,BC$126,BC$127*(1+'S&amp;S'!$F117),BC$128,BC$129,BC$130,BC$131,BC$132,BC$133,BC$134,BC$135,BC$136,BC$137,BC$138,BC$139,BC$140,BC$141,BC$142,BC$143,BC$144)</f>
        <v>0</v>
      </c>
      <c r="BD319" s="66">
        <f>-BD$190+BD$216-BD$218+BD$233+BD$234+SUM(BD$125,BD$126,BD$127*(1+'S&amp;S'!$F117),BD$128,BD$129,BD$130,BD$131,BD$132,BD$133,BD$134,BD$135,BD$136,BD$137,BD$138,BD$139,BD$140,BD$141,BD$142,BD$143,BD$144)</f>
        <v>0</v>
      </c>
      <c r="BE319" s="66">
        <f>-BE$190+BE$216-BE$218+BE$233+BE$234+SUM(BE$125,BE$126,BE$127*(1+'S&amp;S'!$F117),BE$128,BE$129,BE$130,BE$131,BE$132,BE$133,BE$134,BE$135,BE$136,BE$137,BE$138,BE$139,BE$140,BE$141,BE$142,BE$143,BE$144)</f>
        <v>0</v>
      </c>
      <c r="BF319" s="66">
        <f>-BF$190+BF$216-BF$218+BF$233+BF$234+SUM(BF$125,BF$126,BF$127*(1+'S&amp;S'!$F117),BF$128,BF$129,BF$130,BF$131,BF$132,BF$133,BF$134,BF$135,BF$136,BF$137,BF$138,BF$139,BF$140,BF$141,BF$142,BF$143,BF$144)</f>
        <v>0</v>
      </c>
      <c r="BG319" s="66">
        <f>-BG$190+BG$216-BG$218+BG$233+BG$234+SUM(BG$125,BG$126,BG$127*(1+'S&amp;S'!$F117),BG$128,BG$129,BG$130,BG$131,BG$132,BG$133,BG$134,BG$135,BG$136,BG$137,BG$138,BG$139,BG$140,BG$141,BG$142,BG$143,BG$144)</f>
        <v>0</v>
      </c>
      <c r="BH319" s="66">
        <f>-BH$190+BH$216-BH$218+BH$233+BH$234+SUM(BH$125,BH$126,BH$127*(1+'S&amp;S'!$F117),BH$128,BH$129,BH$130,BH$131,BH$132,BH$133,BH$134,BH$135,BH$136,BH$137,BH$138,BH$139,BH$140,BH$141,BH$142,BH$143,BH$144)</f>
        <v>0</v>
      </c>
      <c r="BI319" s="66">
        <f>-BI$190+BI$216-BI$218+BI$233+BI$234+SUM(BI$125,BI$126,BI$127*(1+'S&amp;S'!$F117),BI$128,BI$129,BI$130,BI$131,BI$132,BI$133,BI$134,BI$135,BI$136,BI$137,BI$138,BI$139,BI$140,BI$141,BI$142,BI$143,BI$144)</f>
        <v>0</v>
      </c>
      <c r="BJ319" s="66">
        <f>-BJ$190+BJ$216-BJ$218+BJ$233+BJ$234+SUM(BJ$125,BJ$126,BJ$127*(1+'S&amp;S'!$F117),BJ$128,BJ$129,BJ$130,BJ$131,BJ$132,BJ$133,BJ$134,BJ$135,BJ$136,BJ$137,BJ$138,BJ$139,BJ$140,BJ$141,BJ$142,BJ$143,BJ$144)</f>
        <v>0</v>
      </c>
      <c r="BK319" s="66">
        <f>-BK$190+BK$216-BK$218+BK$233+BK$234+SUM(BK$125,BK$126,BK$127*(1+'S&amp;S'!$F117),BK$128,BK$129,BK$130,BK$131,BK$132,BK$133,BK$134,BK$135,BK$136,BK$137,BK$138,BK$139,BK$140,BK$141,BK$142,BK$143,BK$144)</f>
        <v>0</v>
      </c>
      <c r="BL319" s="66">
        <f>-BL$190+BL$216-BL$218+BL$233+BL$234+SUM(BL$125,BL$126,BL$127*(1+'S&amp;S'!$F117),BL$128,BL$129,BL$130,BL$131,BL$132,BL$133,BL$134,BL$135,BL$136,BL$137,BL$138,BL$139,BL$140,BL$141,BL$142,BL$143,BL$144)</f>
        <v>0</v>
      </c>
      <c r="BM319" s="66">
        <f>-BM$190+BM$216-BM$218+BM$233+BM$234+SUM(BM$125,BM$126,BM$127*(1+'S&amp;S'!$F117),BM$128,BM$129,BM$130,BM$131,BM$132,BM$133,BM$134,BM$135,BM$136,BM$137,BM$138,BM$139,BM$140,BM$141,BM$142,BM$143,BM$144)</f>
        <v>0</v>
      </c>
      <c r="BN319" s="66">
        <f>-BN$190+BN$216-BN$218+BN$233+BN$234+SUM(BN$125,BN$126,BN$127*(1+'S&amp;S'!$F117),BN$128,BN$129,BN$130,BN$131,BN$132,BN$133,BN$134,BN$135,BN$136,BN$137,BN$138,BN$139,BN$140,BN$141,BN$142,BN$143,BN$144)</f>
        <v>0</v>
      </c>
      <c r="BO319" s="66">
        <f>-BO$190+BO$216-BO$218+BO$233+BO$234+SUM(BO$125,BO$126,BO$127*(1+'S&amp;S'!$F117),BO$128,BO$129,BO$130,BO$131,BO$132,BO$133,BO$134,BO$135,BO$136,BO$137,BO$138,BO$139,BO$140,BO$141,BO$142,BO$143,BO$144)</f>
        <v>0</v>
      </c>
      <c r="BP319" s="66">
        <f>-BP$190+BP$216-BP$218+BP$233+BP$234+SUM(BP$125,BP$126,BP$127*(1+'S&amp;S'!$F117),BP$128,BP$129,BP$130,BP$131,BP$132,BP$133,BP$134,BP$135,BP$136,BP$137,BP$138,BP$139,BP$140,BP$141,BP$142,BP$143,BP$144)</f>
        <v>0</v>
      </c>
      <c r="BQ319" s="66">
        <f>-BQ$190+BQ$216-BQ$218+BQ$233+BQ$234+SUM(BQ$125,BQ$126,BQ$127*(1+'S&amp;S'!$F117),BQ$128,BQ$129,BQ$130,BQ$131,BQ$132,BQ$133,BQ$134,BQ$135,BQ$136,BQ$137,BQ$138,BQ$139,BQ$140,BQ$141,BQ$142,BQ$143,BQ$144)</f>
        <v>0</v>
      </c>
      <c r="BR319" s="66">
        <f>-BR$190+BR$216-BR$218+BR$233+BR$234+SUM(BR$125,BR$126,BR$127*(1+'S&amp;S'!$F117),BR$128,BR$129,BR$130,BR$131,BR$132,BR$133,BR$134,BR$135,BR$136,BR$137,BR$138,BR$139,BR$140,BR$141,BR$142,BR$143,BR$144)</f>
        <v>0</v>
      </c>
      <c r="BS319" s="66">
        <f>-BS$190+BS$216-BS$218+BS$233+BS$234+SUM(BS$125,BS$126,BS$127*(1+'S&amp;S'!$F117),BS$128,BS$129,BS$130,BS$131,BS$132,BS$133,BS$134,BS$135,BS$136,BS$137,BS$138,BS$139,BS$140,BS$141,BS$142,BS$143,BS$144)</f>
        <v>0</v>
      </c>
      <c r="BT319" s="66">
        <f>-BT$190+BT$216-BT$218+BT$233+BT$234+SUM(BT$125,BT$126,BT$127*(1+'S&amp;S'!$F117),BT$128,BT$129,BT$130,BT$131,BT$132,BT$133,BT$134,BT$135,BT$136,BT$137,BT$138,BT$139,BT$140,BT$141,BT$142,BT$143,BT$144)</f>
        <v>0</v>
      </c>
      <c r="BU319" s="66">
        <f>-BU$190+BU$216-BU$218+BU$233+BU$234+SUM(BU$125,BU$126,BU$127*(1+'S&amp;S'!$F117),BU$128,BU$129,BU$130,BU$131,BU$132,BU$133,BU$134,BU$135,BU$136,BU$137,BU$138,BU$139,BU$140,BU$141,BU$142,BU$143,BU$144)</f>
        <v>0</v>
      </c>
      <c r="BV319" s="66">
        <f>-BV$190+BV$216-BV$218+BV$233+BV$234+SUM(BV$125,BV$126,BV$127*(1+'S&amp;S'!$F117),BV$128,BV$129,BV$130,BV$131,BV$132,BV$133,BV$134,BV$135,BV$136,BV$137,BV$138,BV$139,BV$140,BV$141,BV$142,BV$143,BV$144)</f>
        <v>0</v>
      </c>
      <c r="BW319" s="66">
        <f>-BW$190+BW$216-BW$218+BW$233+BW$234+SUM(BW$125,BW$126,BW$127*(1+'S&amp;S'!$F117),BW$128,BW$129,BW$130,BW$131,BW$132,BW$133,BW$134,BW$135,BW$136,BW$137,BW$138,BW$139,BW$140,BW$141,BW$142,BW$143,BW$144)</f>
        <v>0</v>
      </c>
      <c r="BX319" s="66">
        <f>-BX$190+BX$216-BX$218+BX$233+BX$234+SUM(BX$125,BX$126,BX$127*(1+'S&amp;S'!$F117),BX$128,BX$129,BX$130,BX$131,BX$132,BX$133,BX$134,BX$135,BX$136,BX$137,BX$138,BX$139,BX$140,BX$141,BX$142,BX$143,BX$144)</f>
        <v>0</v>
      </c>
      <c r="BY319" s="66">
        <f>-BY$190+BY$216-BY$218+BY$233+BY$234+SUM(BY$125,BY$126,BY$127*(1+'S&amp;S'!$F117),BY$128,BY$129,BY$130,BY$131,BY$132,BY$133,BY$134,BY$135,BY$136,BY$137,BY$138,BY$139,BY$140,BY$141,BY$142,BY$143,BY$144)</f>
        <v>0</v>
      </c>
      <c r="BZ319" s="66">
        <f>-BZ$190+BZ$216-BZ$218+BZ$233+BZ$234+SUM(BZ$125,BZ$126,BZ$127*(1+'S&amp;S'!$F117),BZ$128,BZ$129,BZ$130,BZ$131,BZ$132,BZ$133,BZ$134,BZ$135,BZ$136,BZ$137,BZ$138,BZ$139,BZ$140,BZ$141,BZ$142,BZ$143,BZ$144)</f>
        <v>0</v>
      </c>
      <c r="CA319" s="66">
        <f>-CA$190+CA$216-CA$218+CA$233+CA$234+SUM(CA$125,CA$126,CA$127*(1+'S&amp;S'!$F117),CA$128,CA$129,CA$130,CA$131,CA$132,CA$133,CA$134,CA$135,CA$136,CA$137,CA$138,CA$139,CA$140,CA$141,CA$142,CA$143,CA$144)</f>
        <v>0</v>
      </c>
      <c r="CB319" s="66">
        <f>-CB$190+CB$216-CB$218+CB$233+CB$234+SUM(CB$125,CB$126,CB$127*(1+'S&amp;S'!$F117),CB$128,CB$129,CB$130,CB$131,CB$132,CB$133,CB$134,CB$135,CB$136,CB$137,CB$138,CB$139,CB$140,CB$141,CB$142,CB$143,CB$144)</f>
        <v>0</v>
      </c>
      <c r="CC319" s="66">
        <f>-CC$190+CC$216-CC$218+CC$233+CC$234+SUM(CC$125,CC$126,CC$127*(1+'S&amp;S'!$F117),CC$128,CC$129,CC$130,CC$131,CC$132,CC$133,CC$134,CC$135,CC$136,CC$137,CC$138,CC$139,CC$140,CC$141,CC$142,CC$143,CC$144)</f>
        <v>0</v>
      </c>
      <c r="CD319" s="66">
        <f>-CD$190+CD$216-CD$218+CD$233+CD$234+SUM(CD$125,CD$126,CD$127*(1+'S&amp;S'!$F117),CD$128,CD$129,CD$130,CD$131,CD$132,CD$133,CD$134,CD$135,CD$136,CD$137,CD$138,CD$139,CD$140,CD$141,CD$142,CD$143,CD$144)</f>
        <v>0</v>
      </c>
      <c r="CE319" s="66">
        <f>-CE$190+CE$216-CE$218+CE$233+CE$234+SUM(CE$125,CE$126,CE$127*(1+'S&amp;S'!$F117),CE$128,CE$129,CE$130,CE$131,CE$132,CE$133,CE$134,CE$135,CE$136,CE$137,CE$138,CE$139,CE$140,CE$141,CE$142,CE$143,CE$144)</f>
        <v>0</v>
      </c>
      <c r="CF319" s="66">
        <f>-CF$190+CF$216-CF$218+CF$233+CF$234+SUM(CF$125,CF$126,CF$127*(1+'S&amp;S'!$F117),CF$128,CF$129,CF$130,CF$131,CF$132,CF$133,CF$134,CF$135,CF$136,CF$137,CF$138,CF$139,CF$140,CF$141,CF$142,CF$143,CF$144)</f>
        <v>0</v>
      </c>
      <c r="CG319" s="66">
        <f>-CG$190+CG$216-CG$218+CG$233+CG$234+SUM(CG$125,CG$126,CG$127*(1+'S&amp;S'!$F117),CG$128,CG$129,CG$130,CG$131,CG$132,CG$133,CG$134,CG$135,CG$136,CG$137,CG$138,CG$139,CG$140,CG$141,CG$142,CG$143,CG$144)</f>
        <v>0</v>
      </c>
      <c r="CH319" s="66">
        <f>-CH$190+CH$216-CH$218+CH$233+CH$234+SUM(CH$125,CH$126,CH$127*(1+'S&amp;S'!$F117),CH$128,CH$129,CH$130,CH$131,CH$132,CH$133,CH$134,CH$135,CH$136,CH$137,CH$138,CH$139,CH$140,CH$141,CH$142,CH$143,CH$144)</f>
        <v>0</v>
      </c>
      <c r="CI319" s="66">
        <f>-CI$190+CI$216-CI$218+CI$233+CI$234+SUM(CI$125,CI$126,CI$127*(1+'S&amp;S'!$F117),CI$128,CI$129,CI$130,CI$131,CI$132,CI$133,CI$134,CI$135,CI$136,CI$137,CI$138,CI$139,CI$140,CI$141,CI$142,CI$143,CI$144)</f>
        <v>0</v>
      </c>
      <c r="CJ319" s="66">
        <f>-CJ$190+CJ$216-CJ$218+CJ$233+CJ$234+SUM(CJ$125,CJ$126,CJ$127*(1+'S&amp;S'!$F117),CJ$128,CJ$129,CJ$130,CJ$131,CJ$132,CJ$133,CJ$134,CJ$135,CJ$136,CJ$137,CJ$138,CJ$139,CJ$140,CJ$141,CJ$142,CJ$143,CJ$144)</f>
        <v>0</v>
      </c>
      <c r="CK319" s="66">
        <f>-CK$190+CK$216-CK$218+CK$233+CK$234+SUM(CK$125,CK$126,CK$127*(1+'S&amp;S'!$F117),CK$128,CK$129,CK$130,CK$131,CK$132,CK$133,CK$134,CK$135,CK$136,CK$137,CK$138,CK$139,CK$140,CK$141,CK$142,CK$143,CK$144)</f>
        <v>0</v>
      </c>
      <c r="CL319" s="66">
        <f>-CL$190+CL$216-CL$218+CL$233+CL$234+SUM(CL$125,CL$126,CL$127*(1+'S&amp;S'!$F117),CL$128,CL$129,CL$130,CL$131,CL$132,CL$133,CL$134,CL$135,CL$136,CL$137,CL$138,CL$139,CL$140,CL$141,CL$142,CL$143,CL$144)</f>
        <v>0</v>
      </c>
      <c r="CM319" s="66">
        <f>-CM$190+CM$216-CM$218+CM$233+CM$234+SUM(CM$125,CM$126,CM$127*(1+'S&amp;S'!$F117),CM$128,CM$129,CM$130,CM$131,CM$132,CM$133,CM$134,CM$135,CM$136,CM$137,CM$138,CM$139,CM$140,CM$141,CM$142,CM$143,CM$144)</f>
        <v>0</v>
      </c>
      <c r="CN319" s="66">
        <f>-CN$190+CN$216-CN$218+CN$233+CN$234+SUM(CN$125,CN$126,CN$127*(1+'S&amp;S'!$F117),CN$128,CN$129,CN$130,CN$131,CN$132,CN$133,CN$134,CN$135,CN$136,CN$137,CN$138,CN$139,CN$140,CN$141,CN$142,CN$143,CN$144)</f>
        <v>0</v>
      </c>
      <c r="CO319" s="66">
        <f>-CO$190+CO$216-CO$218+CO$233+CO$234+SUM(CO$125,CO$126,CO$127*(1+'S&amp;S'!$F117),CO$128,CO$129,CO$130,CO$131,CO$132,CO$133,CO$134,CO$135,CO$136,CO$137,CO$138,CO$139,CO$140,CO$141,CO$142,CO$143,CO$144)</f>
        <v>0</v>
      </c>
      <c r="CP319" s="66">
        <f>-CP$190+CP$216-CP$218+CP$233+CP$234+SUM(CP$125,CP$126,CP$127*(1+'S&amp;S'!$F117),CP$128,CP$129,CP$130,CP$131,CP$132,CP$133,CP$134,CP$135,CP$136,CP$137,CP$138,CP$139,CP$140,CP$141,CP$142,CP$143,CP$144)</f>
        <v>0</v>
      </c>
      <c r="CQ319" s="66">
        <f>-CQ$190+CQ$216-CQ$218+CQ$233+CQ$234+SUM(CQ$125,CQ$126,CQ$127*(1+'S&amp;S'!$F117),CQ$128,CQ$129,CQ$130,CQ$131,CQ$132,CQ$133,CQ$134,CQ$135,CQ$136,CQ$137,CQ$138,CQ$139,CQ$140,CQ$141,CQ$142,CQ$143,CQ$144)</f>
        <v>0</v>
      </c>
      <c r="CR319" s="66">
        <f>-CR$190+CR$216-CR$218+CR$233+CR$234+SUM(CR$125,CR$126,CR$127*(1+'S&amp;S'!$F117),CR$128,CR$129,CR$130,CR$131,CR$132,CR$133,CR$134,CR$135,CR$136,CR$137,CR$138,CR$139,CR$140,CR$141,CR$142,CR$143,CR$144)</f>
        <v>0</v>
      </c>
      <c r="CS319" s="66">
        <f>-CS$190+CS$216-CS$218+CS$233+CS$234+SUM(CS$125,CS$126,CS$127*(1+'S&amp;S'!$F117),CS$128,CS$129,CS$130,CS$131,CS$132,CS$133,CS$134,CS$135,CS$136,CS$137,CS$138,CS$139,CS$140,CS$141,CS$142,CS$143,CS$144)</f>
        <v>0</v>
      </c>
    </row>
    <row r="320" spans="3:97" hidden="1" x14ac:dyDescent="0.35">
      <c r="C320" s="81" t="str">
        <f>O.5!C128&amp;" with "&amp; 'S&amp;S'!$D$5*100 &amp; "% increase"</f>
        <v xml:space="preserve"> with 1% increase</v>
      </c>
      <c r="E320" s="492">
        <f>G320+NPV(G.Asm!$F$40,H320:INDEX(H320:CS320,RP))</f>
        <v>0</v>
      </c>
      <c r="F320" s="492">
        <f t="shared" si="140"/>
        <v>0</v>
      </c>
      <c r="G320" s="66">
        <f>-G$190+G$216-G$218+G$233+G$234+SUM(G$125,G$126,G$127,G$128*(1+'S&amp;S'!$F118),G$129,G$130,G$131,G$132,G$133,G$134,G$135,G$136,G$137,G$138,G$139,G$140,G$141,G$142,G$143,G$144)</f>
        <v>0</v>
      </c>
      <c r="H320" s="66">
        <f>-H$190+H$216-H$218+H$233+H$234+SUM(H$125,H$126,H$127,H$128*(1+'S&amp;S'!$F118),H$129,H$130,H$131,H$132,H$133,H$134,H$135,H$136,H$137,H$138,H$139,H$140,H$141,H$142,H$143,H$144)</f>
        <v>0</v>
      </c>
      <c r="I320" s="66">
        <f>-I$190+I$216-I$218+I$233+I$234+SUM(I$125,I$126,I$127,I$128*(1+'S&amp;S'!$F118),I$129,I$130,I$131,I$132,I$133,I$134,I$135,I$136,I$137,I$138,I$139,I$140,I$141,I$142,I$143,I$144)</f>
        <v>0</v>
      </c>
      <c r="J320" s="66">
        <f>-J$190+J$216-J$218+J$233+J$234+SUM(J$125,J$126,J$127,J$128*(1+'S&amp;S'!$F118),J$129,J$130,J$131,J$132,J$133,J$134,J$135,J$136,J$137,J$138,J$139,J$140,J$141,J$142,J$143,J$144)</f>
        <v>0</v>
      </c>
      <c r="K320" s="66">
        <f>-K$190+K$216-K$218+K$233+K$234+SUM(K$125,K$126,K$127,K$128*(1+'S&amp;S'!$F118),K$129,K$130,K$131,K$132,K$133,K$134,K$135,K$136,K$137,K$138,K$139,K$140,K$141,K$142,K$143,K$144)</f>
        <v>0</v>
      </c>
      <c r="L320" s="66">
        <f>-L$190+L$216-L$218+L$233+L$234+SUM(L$125,L$126,L$127,L$128*(1+'S&amp;S'!$F118),L$129,L$130,L$131,L$132,L$133,L$134,L$135,L$136,L$137,L$138,L$139,L$140,L$141,L$142,L$143,L$144)</f>
        <v>0</v>
      </c>
      <c r="M320" s="66">
        <f>-M$190+M$216-M$218+M$233+M$234+SUM(M$125,M$126,M$127,M$128*(1+'S&amp;S'!$F118),M$129,M$130,M$131,M$132,M$133,M$134,M$135,M$136,M$137,M$138,M$139,M$140,M$141,M$142,M$143,M$144)</f>
        <v>0</v>
      </c>
      <c r="N320" s="66">
        <f>-N$190+N$216-N$218+N$233+N$234+SUM(N$125,N$126,N$127,N$128*(1+'S&amp;S'!$F118),N$129,N$130,N$131,N$132,N$133,N$134,N$135,N$136,N$137,N$138,N$139,N$140,N$141,N$142,N$143,N$144)</f>
        <v>0</v>
      </c>
      <c r="O320" s="66">
        <f>-O$190+O$216-O$218+O$233+O$234+SUM(O$125,O$126,O$127,O$128*(1+'S&amp;S'!$F118),O$129,O$130,O$131,O$132,O$133,O$134,O$135,O$136,O$137,O$138,O$139,O$140,O$141,O$142,O$143,O$144)</f>
        <v>0</v>
      </c>
      <c r="P320" s="66">
        <f>-P$190+P$216-P$218+P$233+P$234+SUM(P$125,P$126,P$127,P$128*(1+'S&amp;S'!$F118),P$129,P$130,P$131,P$132,P$133,P$134,P$135,P$136,P$137,P$138,P$139,P$140,P$141,P$142,P$143,P$144)</f>
        <v>0</v>
      </c>
      <c r="Q320" s="66">
        <f>-Q$190+Q$216-Q$218+Q$233+Q$234+SUM(Q$125,Q$126,Q$127,Q$128*(1+'S&amp;S'!$F118),Q$129,Q$130,Q$131,Q$132,Q$133,Q$134,Q$135,Q$136,Q$137,Q$138,Q$139,Q$140,Q$141,Q$142,Q$143,Q$144)</f>
        <v>0</v>
      </c>
      <c r="R320" s="66">
        <f>-R$190+R$216-R$218+R$233+R$234+SUM(R$125,R$126,R$127,R$128*(1+'S&amp;S'!$F118),R$129,R$130,R$131,R$132,R$133,R$134,R$135,R$136,R$137,R$138,R$139,R$140,R$141,R$142,R$143,R$144)</f>
        <v>0</v>
      </c>
      <c r="S320" s="66">
        <f>-S$190+S$216-S$218+S$233+S$234+SUM(S$125,S$126,S$127,S$128*(1+'S&amp;S'!$F118),S$129,S$130,S$131,S$132,S$133,S$134,S$135,S$136,S$137,S$138,S$139,S$140,S$141,S$142,S$143,S$144)</f>
        <v>0</v>
      </c>
      <c r="T320" s="66">
        <f>-T$190+T$216-T$218+T$233+T$234+SUM(T$125,T$126,T$127,T$128*(1+'S&amp;S'!$F118),T$129,T$130,T$131,T$132,T$133,T$134,T$135,T$136,T$137,T$138,T$139,T$140,T$141,T$142,T$143,T$144)</f>
        <v>0</v>
      </c>
      <c r="U320" s="66">
        <f>-U$190+U$216-U$218+U$233+U$234+SUM(U$125,U$126,U$127,U$128*(1+'S&amp;S'!$F118),U$129,U$130,U$131,U$132,U$133,U$134,U$135,U$136,U$137,U$138,U$139,U$140,U$141,U$142,U$143,U$144)</f>
        <v>0</v>
      </c>
      <c r="V320" s="66">
        <f>-V$190+V$216-V$218+V$233+V$234+SUM(V$125,V$126,V$127,V$128*(1+'S&amp;S'!$F118),V$129,V$130,V$131,V$132,V$133,V$134,V$135,V$136,V$137,V$138,V$139,V$140,V$141,V$142,V$143,V$144)</f>
        <v>0</v>
      </c>
      <c r="W320" s="66">
        <f>-W$190+W$216-W$218+W$233+W$234+SUM(W$125,W$126,W$127,W$128*(1+'S&amp;S'!$F118),W$129,W$130,W$131,W$132,W$133,W$134,W$135,W$136,W$137,W$138,W$139,W$140,W$141,W$142,W$143,W$144)</f>
        <v>0</v>
      </c>
      <c r="X320" s="66">
        <f>-X$190+X$216-X$218+X$233+X$234+SUM(X$125,X$126,X$127,X$128*(1+'S&amp;S'!$F118),X$129,X$130,X$131,X$132,X$133,X$134,X$135,X$136,X$137,X$138,X$139,X$140,X$141,X$142,X$143,X$144)</f>
        <v>0</v>
      </c>
      <c r="Y320" s="66">
        <f>-Y$190+Y$216-Y$218+Y$233+Y$234+SUM(Y$125,Y$126,Y$127,Y$128*(1+'S&amp;S'!$F118),Y$129,Y$130,Y$131,Y$132,Y$133,Y$134,Y$135,Y$136,Y$137,Y$138,Y$139,Y$140,Y$141,Y$142,Y$143,Y$144)</f>
        <v>0</v>
      </c>
      <c r="Z320" s="66">
        <f>-Z$190+Z$216-Z$218+Z$233+Z$234+SUM(Z$125,Z$126,Z$127,Z$128*(1+'S&amp;S'!$F118),Z$129,Z$130,Z$131,Z$132,Z$133,Z$134,Z$135,Z$136,Z$137,Z$138,Z$139,Z$140,Z$141,Z$142,Z$143,Z$144)</f>
        <v>0</v>
      </c>
      <c r="AA320" s="66">
        <f>-AA$190+AA$216-AA$218+AA$233+AA$234+SUM(AA$125,AA$126,AA$127,AA$128*(1+'S&amp;S'!$F118),AA$129,AA$130,AA$131,AA$132,AA$133,AA$134,AA$135,AA$136,AA$137,AA$138,AA$139,AA$140,AA$141,AA$142,AA$143,AA$144)</f>
        <v>0</v>
      </c>
      <c r="AB320" s="66">
        <f>-AB$190+AB$216-AB$218+AB$233+AB$234+SUM(AB$125,AB$126,AB$127,AB$128*(1+'S&amp;S'!$F118),AB$129,AB$130,AB$131,AB$132,AB$133,AB$134,AB$135,AB$136,AB$137,AB$138,AB$139,AB$140,AB$141,AB$142,AB$143,AB$144)</f>
        <v>0</v>
      </c>
      <c r="AC320" s="66">
        <f>-AC$190+AC$216-AC$218+AC$233+AC$234+SUM(AC$125,AC$126,AC$127,AC$128*(1+'S&amp;S'!$F118),AC$129,AC$130,AC$131,AC$132,AC$133,AC$134,AC$135,AC$136,AC$137,AC$138,AC$139,AC$140,AC$141,AC$142,AC$143,AC$144)</f>
        <v>0</v>
      </c>
      <c r="AD320" s="66">
        <f>-AD$190+AD$216-AD$218+AD$233+AD$234+SUM(AD$125,AD$126,AD$127,AD$128*(1+'S&amp;S'!$F118),AD$129,AD$130,AD$131,AD$132,AD$133,AD$134,AD$135,AD$136,AD$137,AD$138,AD$139,AD$140,AD$141,AD$142,AD$143,AD$144)</f>
        <v>0</v>
      </c>
      <c r="AE320" s="66">
        <f>-AE$190+AE$216-AE$218+AE$233+AE$234+SUM(AE$125,AE$126,AE$127,AE$128*(1+'S&amp;S'!$F118),AE$129,AE$130,AE$131,AE$132,AE$133,AE$134,AE$135,AE$136,AE$137,AE$138,AE$139,AE$140,AE$141,AE$142,AE$143,AE$144)</f>
        <v>0</v>
      </c>
      <c r="AF320" s="66">
        <f>-AF$190+AF$216-AF$218+AF$233+AF$234+SUM(AF$125,AF$126,AF$127,AF$128*(1+'S&amp;S'!$F118),AF$129,AF$130,AF$131,AF$132,AF$133,AF$134,AF$135,AF$136,AF$137,AF$138,AF$139,AF$140,AF$141,AF$142,AF$143,AF$144)</f>
        <v>0</v>
      </c>
      <c r="AG320" s="66">
        <f>-AG$190+AG$216-AG$218+AG$233+AG$234+SUM(AG$125,AG$126,AG$127,AG$128*(1+'S&amp;S'!$F118),AG$129,AG$130,AG$131,AG$132,AG$133,AG$134,AG$135,AG$136,AG$137,AG$138,AG$139,AG$140,AG$141,AG$142,AG$143,AG$144)</f>
        <v>0</v>
      </c>
      <c r="AH320" s="66">
        <f>-AH$190+AH$216-AH$218+AH$233+AH$234+SUM(AH$125,AH$126,AH$127,AH$128*(1+'S&amp;S'!$F118),AH$129,AH$130,AH$131,AH$132,AH$133,AH$134,AH$135,AH$136,AH$137,AH$138,AH$139,AH$140,AH$141,AH$142,AH$143,AH$144)</f>
        <v>0</v>
      </c>
      <c r="AI320" s="66">
        <f>-AI$190+AI$216-AI$218+AI$233+AI$234+SUM(AI$125,AI$126,AI$127,AI$128*(1+'S&amp;S'!$F118),AI$129,AI$130,AI$131,AI$132,AI$133,AI$134,AI$135,AI$136,AI$137,AI$138,AI$139,AI$140,AI$141,AI$142,AI$143,AI$144)</f>
        <v>0</v>
      </c>
      <c r="AJ320" s="66">
        <f>-AJ$190+AJ$216-AJ$218+AJ$233+AJ$234+SUM(AJ$125,AJ$126,AJ$127,AJ$128*(1+'S&amp;S'!$F118),AJ$129,AJ$130,AJ$131,AJ$132,AJ$133,AJ$134,AJ$135,AJ$136,AJ$137,AJ$138,AJ$139,AJ$140,AJ$141,AJ$142,AJ$143,AJ$144)</f>
        <v>0</v>
      </c>
      <c r="AK320" s="66">
        <f>-AK$190+AK$216-AK$218+AK$233+AK$234+SUM(AK$125,AK$126,AK$127,AK$128*(1+'S&amp;S'!$F118),AK$129,AK$130,AK$131,AK$132,AK$133,AK$134,AK$135,AK$136,AK$137,AK$138,AK$139,AK$140,AK$141,AK$142,AK$143,AK$144)</f>
        <v>0</v>
      </c>
      <c r="AL320" s="66">
        <f>-AL$190+AL$216-AL$218+AL$233+AL$234+SUM(AL$125,AL$126,AL$127,AL$128*(1+'S&amp;S'!$F118),AL$129,AL$130,AL$131,AL$132,AL$133,AL$134,AL$135,AL$136,AL$137,AL$138,AL$139,AL$140,AL$141,AL$142,AL$143,AL$144)</f>
        <v>0</v>
      </c>
      <c r="AM320" s="66">
        <f>-AM$190+AM$216-AM$218+AM$233+AM$234+SUM(AM$125,AM$126,AM$127,AM$128*(1+'S&amp;S'!$F118),AM$129,AM$130,AM$131,AM$132,AM$133,AM$134,AM$135,AM$136,AM$137,AM$138,AM$139,AM$140,AM$141,AM$142,AM$143,AM$144)</f>
        <v>0</v>
      </c>
      <c r="AN320" s="66">
        <f>-AN$190+AN$216-AN$218+AN$233+AN$234+SUM(AN$125,AN$126,AN$127,AN$128*(1+'S&amp;S'!$F118),AN$129,AN$130,AN$131,AN$132,AN$133,AN$134,AN$135,AN$136,AN$137,AN$138,AN$139,AN$140,AN$141,AN$142,AN$143,AN$144)</f>
        <v>0</v>
      </c>
      <c r="AO320" s="66">
        <f>-AO$190+AO$216-AO$218+AO$233+AO$234+SUM(AO$125,AO$126,AO$127,AO$128*(1+'S&amp;S'!$F118),AO$129,AO$130,AO$131,AO$132,AO$133,AO$134,AO$135,AO$136,AO$137,AO$138,AO$139,AO$140,AO$141,AO$142,AO$143,AO$144)</f>
        <v>0</v>
      </c>
      <c r="AP320" s="66">
        <f>-AP$190+AP$216-AP$218+AP$233+AP$234+SUM(AP$125,AP$126,AP$127,AP$128*(1+'S&amp;S'!$F118),AP$129,AP$130,AP$131,AP$132,AP$133,AP$134,AP$135,AP$136,AP$137,AP$138,AP$139,AP$140,AP$141,AP$142,AP$143,AP$144)</f>
        <v>0</v>
      </c>
      <c r="AQ320" s="66">
        <f>-AQ$190+AQ$216-AQ$218+AQ$233+AQ$234+SUM(AQ$125,AQ$126,AQ$127,AQ$128*(1+'S&amp;S'!$F118),AQ$129,AQ$130,AQ$131,AQ$132,AQ$133,AQ$134,AQ$135,AQ$136,AQ$137,AQ$138,AQ$139,AQ$140,AQ$141,AQ$142,AQ$143,AQ$144)</f>
        <v>0</v>
      </c>
      <c r="AR320" s="66">
        <f>-AR$190+AR$216-AR$218+AR$233+AR$234+SUM(AR$125,AR$126,AR$127,AR$128*(1+'S&amp;S'!$F118),AR$129,AR$130,AR$131,AR$132,AR$133,AR$134,AR$135,AR$136,AR$137,AR$138,AR$139,AR$140,AR$141,AR$142,AR$143,AR$144)</f>
        <v>0</v>
      </c>
      <c r="AS320" s="66">
        <f>-AS$190+AS$216-AS$218+AS$233+AS$234+SUM(AS$125,AS$126,AS$127,AS$128*(1+'S&amp;S'!$F118),AS$129,AS$130,AS$131,AS$132,AS$133,AS$134,AS$135,AS$136,AS$137,AS$138,AS$139,AS$140,AS$141,AS$142,AS$143,AS$144)</f>
        <v>0</v>
      </c>
      <c r="AT320" s="66">
        <f>-AT$190+AT$216-AT$218+AT$233+AT$234+SUM(AT$125,AT$126,AT$127,AT$128*(1+'S&amp;S'!$F118),AT$129,AT$130,AT$131,AT$132,AT$133,AT$134,AT$135,AT$136,AT$137,AT$138,AT$139,AT$140,AT$141,AT$142,AT$143,AT$144)</f>
        <v>0</v>
      </c>
      <c r="AU320" s="66">
        <f>-AU$190+AU$216-AU$218+AU$233+AU$234+SUM(AU$125,AU$126,AU$127,AU$128*(1+'S&amp;S'!$F118),AU$129,AU$130,AU$131,AU$132,AU$133,AU$134,AU$135,AU$136,AU$137,AU$138,AU$139,AU$140,AU$141,AU$142,AU$143,AU$144)</f>
        <v>0</v>
      </c>
      <c r="AV320" s="66">
        <f>-AV$190+AV$216-AV$218+AV$233+AV$234+SUM(AV$125,AV$126,AV$127,AV$128*(1+'S&amp;S'!$F118),AV$129,AV$130,AV$131,AV$132,AV$133,AV$134,AV$135,AV$136,AV$137,AV$138,AV$139,AV$140,AV$141,AV$142,AV$143,AV$144)</f>
        <v>0</v>
      </c>
      <c r="AW320" s="66">
        <f>-AW$190+AW$216-AW$218+AW$233+AW$234+SUM(AW$125,AW$126,AW$127,AW$128*(1+'S&amp;S'!$F118),AW$129,AW$130,AW$131,AW$132,AW$133,AW$134,AW$135,AW$136,AW$137,AW$138,AW$139,AW$140,AW$141,AW$142,AW$143,AW$144)</f>
        <v>0</v>
      </c>
      <c r="AX320" s="66">
        <f>-AX$190+AX$216-AX$218+AX$233+AX$234+SUM(AX$125,AX$126,AX$127,AX$128*(1+'S&amp;S'!$F118),AX$129,AX$130,AX$131,AX$132,AX$133,AX$134,AX$135,AX$136,AX$137,AX$138,AX$139,AX$140,AX$141,AX$142,AX$143,AX$144)</f>
        <v>0</v>
      </c>
      <c r="AY320" s="66">
        <f>-AY$190+AY$216-AY$218+AY$233+AY$234+SUM(AY$125,AY$126,AY$127,AY$128*(1+'S&amp;S'!$F118),AY$129,AY$130,AY$131,AY$132,AY$133,AY$134,AY$135,AY$136,AY$137,AY$138,AY$139,AY$140,AY$141,AY$142,AY$143,AY$144)</f>
        <v>0</v>
      </c>
      <c r="AZ320" s="66">
        <f>-AZ$190+AZ$216-AZ$218+AZ$233+AZ$234+SUM(AZ$125,AZ$126,AZ$127,AZ$128*(1+'S&amp;S'!$F118),AZ$129,AZ$130,AZ$131,AZ$132,AZ$133,AZ$134,AZ$135,AZ$136,AZ$137,AZ$138,AZ$139,AZ$140,AZ$141,AZ$142,AZ$143,AZ$144)</f>
        <v>0</v>
      </c>
      <c r="BA320" s="66">
        <f>-BA$190+BA$216-BA$218+BA$233+BA$234+SUM(BA$125,BA$126,BA$127,BA$128*(1+'S&amp;S'!$F118),BA$129,BA$130,BA$131,BA$132,BA$133,BA$134,BA$135,BA$136,BA$137,BA$138,BA$139,BA$140,BA$141,BA$142,BA$143,BA$144)</f>
        <v>0</v>
      </c>
      <c r="BB320" s="66">
        <f>-BB$190+BB$216-BB$218+BB$233+BB$234+SUM(BB$125,BB$126,BB$127,BB$128*(1+'S&amp;S'!$F118),BB$129,BB$130,BB$131,BB$132,BB$133,BB$134,BB$135,BB$136,BB$137,BB$138,BB$139,BB$140,BB$141,BB$142,BB$143,BB$144)</f>
        <v>0</v>
      </c>
      <c r="BC320" s="66">
        <f>-BC$190+BC$216-BC$218+BC$233+BC$234+SUM(BC$125,BC$126,BC$127,BC$128*(1+'S&amp;S'!$F118),BC$129,BC$130,BC$131,BC$132,BC$133,BC$134,BC$135,BC$136,BC$137,BC$138,BC$139,BC$140,BC$141,BC$142,BC$143,BC$144)</f>
        <v>0</v>
      </c>
      <c r="BD320" s="66">
        <f>-BD$190+BD$216-BD$218+BD$233+BD$234+SUM(BD$125,BD$126,BD$127,BD$128*(1+'S&amp;S'!$F118),BD$129,BD$130,BD$131,BD$132,BD$133,BD$134,BD$135,BD$136,BD$137,BD$138,BD$139,BD$140,BD$141,BD$142,BD$143,BD$144)</f>
        <v>0</v>
      </c>
      <c r="BE320" s="66">
        <f>-BE$190+BE$216-BE$218+BE$233+BE$234+SUM(BE$125,BE$126,BE$127,BE$128*(1+'S&amp;S'!$F118),BE$129,BE$130,BE$131,BE$132,BE$133,BE$134,BE$135,BE$136,BE$137,BE$138,BE$139,BE$140,BE$141,BE$142,BE$143,BE$144)</f>
        <v>0</v>
      </c>
      <c r="BF320" s="66">
        <f>-BF$190+BF$216-BF$218+BF$233+BF$234+SUM(BF$125,BF$126,BF$127,BF$128*(1+'S&amp;S'!$F118),BF$129,BF$130,BF$131,BF$132,BF$133,BF$134,BF$135,BF$136,BF$137,BF$138,BF$139,BF$140,BF$141,BF$142,BF$143,BF$144)</f>
        <v>0</v>
      </c>
      <c r="BG320" s="66">
        <f>-BG$190+BG$216-BG$218+BG$233+BG$234+SUM(BG$125,BG$126,BG$127,BG$128*(1+'S&amp;S'!$F118),BG$129,BG$130,BG$131,BG$132,BG$133,BG$134,BG$135,BG$136,BG$137,BG$138,BG$139,BG$140,BG$141,BG$142,BG$143,BG$144)</f>
        <v>0</v>
      </c>
      <c r="BH320" s="66">
        <f>-BH$190+BH$216-BH$218+BH$233+BH$234+SUM(BH$125,BH$126,BH$127,BH$128*(1+'S&amp;S'!$F118),BH$129,BH$130,BH$131,BH$132,BH$133,BH$134,BH$135,BH$136,BH$137,BH$138,BH$139,BH$140,BH$141,BH$142,BH$143,BH$144)</f>
        <v>0</v>
      </c>
      <c r="BI320" s="66">
        <f>-BI$190+BI$216-BI$218+BI$233+BI$234+SUM(BI$125,BI$126,BI$127,BI$128*(1+'S&amp;S'!$F118),BI$129,BI$130,BI$131,BI$132,BI$133,BI$134,BI$135,BI$136,BI$137,BI$138,BI$139,BI$140,BI$141,BI$142,BI$143,BI$144)</f>
        <v>0</v>
      </c>
      <c r="BJ320" s="66">
        <f>-BJ$190+BJ$216-BJ$218+BJ$233+BJ$234+SUM(BJ$125,BJ$126,BJ$127,BJ$128*(1+'S&amp;S'!$F118),BJ$129,BJ$130,BJ$131,BJ$132,BJ$133,BJ$134,BJ$135,BJ$136,BJ$137,BJ$138,BJ$139,BJ$140,BJ$141,BJ$142,BJ$143,BJ$144)</f>
        <v>0</v>
      </c>
      <c r="BK320" s="66">
        <f>-BK$190+BK$216-BK$218+BK$233+BK$234+SUM(BK$125,BK$126,BK$127,BK$128*(1+'S&amp;S'!$F118),BK$129,BK$130,BK$131,BK$132,BK$133,BK$134,BK$135,BK$136,BK$137,BK$138,BK$139,BK$140,BK$141,BK$142,BK$143,BK$144)</f>
        <v>0</v>
      </c>
      <c r="BL320" s="66">
        <f>-BL$190+BL$216-BL$218+BL$233+BL$234+SUM(BL$125,BL$126,BL$127,BL$128*(1+'S&amp;S'!$F118),BL$129,BL$130,BL$131,BL$132,BL$133,BL$134,BL$135,BL$136,BL$137,BL$138,BL$139,BL$140,BL$141,BL$142,BL$143,BL$144)</f>
        <v>0</v>
      </c>
      <c r="BM320" s="66">
        <f>-BM$190+BM$216-BM$218+BM$233+BM$234+SUM(BM$125,BM$126,BM$127,BM$128*(1+'S&amp;S'!$F118),BM$129,BM$130,BM$131,BM$132,BM$133,BM$134,BM$135,BM$136,BM$137,BM$138,BM$139,BM$140,BM$141,BM$142,BM$143,BM$144)</f>
        <v>0</v>
      </c>
      <c r="BN320" s="66">
        <f>-BN$190+BN$216-BN$218+BN$233+BN$234+SUM(BN$125,BN$126,BN$127,BN$128*(1+'S&amp;S'!$F118),BN$129,BN$130,BN$131,BN$132,BN$133,BN$134,BN$135,BN$136,BN$137,BN$138,BN$139,BN$140,BN$141,BN$142,BN$143,BN$144)</f>
        <v>0</v>
      </c>
      <c r="BO320" s="66">
        <f>-BO$190+BO$216-BO$218+BO$233+BO$234+SUM(BO$125,BO$126,BO$127,BO$128*(1+'S&amp;S'!$F118),BO$129,BO$130,BO$131,BO$132,BO$133,BO$134,BO$135,BO$136,BO$137,BO$138,BO$139,BO$140,BO$141,BO$142,BO$143,BO$144)</f>
        <v>0</v>
      </c>
      <c r="BP320" s="66">
        <f>-BP$190+BP$216-BP$218+BP$233+BP$234+SUM(BP$125,BP$126,BP$127,BP$128*(1+'S&amp;S'!$F118),BP$129,BP$130,BP$131,BP$132,BP$133,BP$134,BP$135,BP$136,BP$137,BP$138,BP$139,BP$140,BP$141,BP$142,BP$143,BP$144)</f>
        <v>0</v>
      </c>
      <c r="BQ320" s="66">
        <f>-BQ$190+BQ$216-BQ$218+BQ$233+BQ$234+SUM(BQ$125,BQ$126,BQ$127,BQ$128*(1+'S&amp;S'!$F118),BQ$129,BQ$130,BQ$131,BQ$132,BQ$133,BQ$134,BQ$135,BQ$136,BQ$137,BQ$138,BQ$139,BQ$140,BQ$141,BQ$142,BQ$143,BQ$144)</f>
        <v>0</v>
      </c>
      <c r="BR320" s="66">
        <f>-BR$190+BR$216-BR$218+BR$233+BR$234+SUM(BR$125,BR$126,BR$127,BR$128*(1+'S&amp;S'!$F118),BR$129,BR$130,BR$131,BR$132,BR$133,BR$134,BR$135,BR$136,BR$137,BR$138,BR$139,BR$140,BR$141,BR$142,BR$143,BR$144)</f>
        <v>0</v>
      </c>
      <c r="BS320" s="66">
        <f>-BS$190+BS$216-BS$218+BS$233+BS$234+SUM(BS$125,BS$126,BS$127,BS$128*(1+'S&amp;S'!$F118),BS$129,BS$130,BS$131,BS$132,BS$133,BS$134,BS$135,BS$136,BS$137,BS$138,BS$139,BS$140,BS$141,BS$142,BS$143,BS$144)</f>
        <v>0</v>
      </c>
      <c r="BT320" s="66">
        <f>-BT$190+BT$216-BT$218+BT$233+BT$234+SUM(BT$125,BT$126,BT$127,BT$128*(1+'S&amp;S'!$F118),BT$129,BT$130,BT$131,BT$132,BT$133,BT$134,BT$135,BT$136,BT$137,BT$138,BT$139,BT$140,BT$141,BT$142,BT$143,BT$144)</f>
        <v>0</v>
      </c>
      <c r="BU320" s="66">
        <f>-BU$190+BU$216-BU$218+BU$233+BU$234+SUM(BU$125,BU$126,BU$127,BU$128*(1+'S&amp;S'!$F118),BU$129,BU$130,BU$131,BU$132,BU$133,BU$134,BU$135,BU$136,BU$137,BU$138,BU$139,BU$140,BU$141,BU$142,BU$143,BU$144)</f>
        <v>0</v>
      </c>
      <c r="BV320" s="66">
        <f>-BV$190+BV$216-BV$218+BV$233+BV$234+SUM(BV$125,BV$126,BV$127,BV$128*(1+'S&amp;S'!$F118),BV$129,BV$130,BV$131,BV$132,BV$133,BV$134,BV$135,BV$136,BV$137,BV$138,BV$139,BV$140,BV$141,BV$142,BV$143,BV$144)</f>
        <v>0</v>
      </c>
      <c r="BW320" s="66">
        <f>-BW$190+BW$216-BW$218+BW$233+BW$234+SUM(BW$125,BW$126,BW$127,BW$128*(1+'S&amp;S'!$F118),BW$129,BW$130,BW$131,BW$132,BW$133,BW$134,BW$135,BW$136,BW$137,BW$138,BW$139,BW$140,BW$141,BW$142,BW$143,BW$144)</f>
        <v>0</v>
      </c>
      <c r="BX320" s="66">
        <f>-BX$190+BX$216-BX$218+BX$233+BX$234+SUM(BX$125,BX$126,BX$127,BX$128*(1+'S&amp;S'!$F118),BX$129,BX$130,BX$131,BX$132,BX$133,BX$134,BX$135,BX$136,BX$137,BX$138,BX$139,BX$140,BX$141,BX$142,BX$143,BX$144)</f>
        <v>0</v>
      </c>
      <c r="BY320" s="66">
        <f>-BY$190+BY$216-BY$218+BY$233+BY$234+SUM(BY$125,BY$126,BY$127,BY$128*(1+'S&amp;S'!$F118),BY$129,BY$130,BY$131,BY$132,BY$133,BY$134,BY$135,BY$136,BY$137,BY$138,BY$139,BY$140,BY$141,BY$142,BY$143,BY$144)</f>
        <v>0</v>
      </c>
      <c r="BZ320" s="66">
        <f>-BZ$190+BZ$216-BZ$218+BZ$233+BZ$234+SUM(BZ$125,BZ$126,BZ$127,BZ$128*(1+'S&amp;S'!$F118),BZ$129,BZ$130,BZ$131,BZ$132,BZ$133,BZ$134,BZ$135,BZ$136,BZ$137,BZ$138,BZ$139,BZ$140,BZ$141,BZ$142,BZ$143,BZ$144)</f>
        <v>0</v>
      </c>
      <c r="CA320" s="66">
        <f>-CA$190+CA$216-CA$218+CA$233+CA$234+SUM(CA$125,CA$126,CA$127,CA$128*(1+'S&amp;S'!$F118),CA$129,CA$130,CA$131,CA$132,CA$133,CA$134,CA$135,CA$136,CA$137,CA$138,CA$139,CA$140,CA$141,CA$142,CA$143,CA$144)</f>
        <v>0</v>
      </c>
      <c r="CB320" s="66">
        <f>-CB$190+CB$216-CB$218+CB$233+CB$234+SUM(CB$125,CB$126,CB$127,CB$128*(1+'S&amp;S'!$F118),CB$129,CB$130,CB$131,CB$132,CB$133,CB$134,CB$135,CB$136,CB$137,CB$138,CB$139,CB$140,CB$141,CB$142,CB$143,CB$144)</f>
        <v>0</v>
      </c>
      <c r="CC320" s="66">
        <f>-CC$190+CC$216-CC$218+CC$233+CC$234+SUM(CC$125,CC$126,CC$127,CC$128*(1+'S&amp;S'!$F118),CC$129,CC$130,CC$131,CC$132,CC$133,CC$134,CC$135,CC$136,CC$137,CC$138,CC$139,CC$140,CC$141,CC$142,CC$143,CC$144)</f>
        <v>0</v>
      </c>
      <c r="CD320" s="66">
        <f>-CD$190+CD$216-CD$218+CD$233+CD$234+SUM(CD$125,CD$126,CD$127,CD$128*(1+'S&amp;S'!$F118),CD$129,CD$130,CD$131,CD$132,CD$133,CD$134,CD$135,CD$136,CD$137,CD$138,CD$139,CD$140,CD$141,CD$142,CD$143,CD$144)</f>
        <v>0</v>
      </c>
      <c r="CE320" s="66">
        <f>-CE$190+CE$216-CE$218+CE$233+CE$234+SUM(CE$125,CE$126,CE$127,CE$128*(1+'S&amp;S'!$F118),CE$129,CE$130,CE$131,CE$132,CE$133,CE$134,CE$135,CE$136,CE$137,CE$138,CE$139,CE$140,CE$141,CE$142,CE$143,CE$144)</f>
        <v>0</v>
      </c>
      <c r="CF320" s="66">
        <f>-CF$190+CF$216-CF$218+CF$233+CF$234+SUM(CF$125,CF$126,CF$127,CF$128*(1+'S&amp;S'!$F118),CF$129,CF$130,CF$131,CF$132,CF$133,CF$134,CF$135,CF$136,CF$137,CF$138,CF$139,CF$140,CF$141,CF$142,CF$143,CF$144)</f>
        <v>0</v>
      </c>
      <c r="CG320" s="66">
        <f>-CG$190+CG$216-CG$218+CG$233+CG$234+SUM(CG$125,CG$126,CG$127,CG$128*(1+'S&amp;S'!$F118),CG$129,CG$130,CG$131,CG$132,CG$133,CG$134,CG$135,CG$136,CG$137,CG$138,CG$139,CG$140,CG$141,CG$142,CG$143,CG$144)</f>
        <v>0</v>
      </c>
      <c r="CH320" s="66">
        <f>-CH$190+CH$216-CH$218+CH$233+CH$234+SUM(CH$125,CH$126,CH$127,CH$128*(1+'S&amp;S'!$F118),CH$129,CH$130,CH$131,CH$132,CH$133,CH$134,CH$135,CH$136,CH$137,CH$138,CH$139,CH$140,CH$141,CH$142,CH$143,CH$144)</f>
        <v>0</v>
      </c>
      <c r="CI320" s="66">
        <f>-CI$190+CI$216-CI$218+CI$233+CI$234+SUM(CI$125,CI$126,CI$127,CI$128*(1+'S&amp;S'!$F118),CI$129,CI$130,CI$131,CI$132,CI$133,CI$134,CI$135,CI$136,CI$137,CI$138,CI$139,CI$140,CI$141,CI$142,CI$143,CI$144)</f>
        <v>0</v>
      </c>
      <c r="CJ320" s="66">
        <f>-CJ$190+CJ$216-CJ$218+CJ$233+CJ$234+SUM(CJ$125,CJ$126,CJ$127,CJ$128*(1+'S&amp;S'!$F118),CJ$129,CJ$130,CJ$131,CJ$132,CJ$133,CJ$134,CJ$135,CJ$136,CJ$137,CJ$138,CJ$139,CJ$140,CJ$141,CJ$142,CJ$143,CJ$144)</f>
        <v>0</v>
      </c>
      <c r="CK320" s="66">
        <f>-CK$190+CK$216-CK$218+CK$233+CK$234+SUM(CK$125,CK$126,CK$127,CK$128*(1+'S&amp;S'!$F118),CK$129,CK$130,CK$131,CK$132,CK$133,CK$134,CK$135,CK$136,CK$137,CK$138,CK$139,CK$140,CK$141,CK$142,CK$143,CK$144)</f>
        <v>0</v>
      </c>
      <c r="CL320" s="66">
        <f>-CL$190+CL$216-CL$218+CL$233+CL$234+SUM(CL$125,CL$126,CL$127,CL$128*(1+'S&amp;S'!$F118),CL$129,CL$130,CL$131,CL$132,CL$133,CL$134,CL$135,CL$136,CL$137,CL$138,CL$139,CL$140,CL$141,CL$142,CL$143,CL$144)</f>
        <v>0</v>
      </c>
      <c r="CM320" s="66">
        <f>-CM$190+CM$216-CM$218+CM$233+CM$234+SUM(CM$125,CM$126,CM$127,CM$128*(1+'S&amp;S'!$F118),CM$129,CM$130,CM$131,CM$132,CM$133,CM$134,CM$135,CM$136,CM$137,CM$138,CM$139,CM$140,CM$141,CM$142,CM$143,CM$144)</f>
        <v>0</v>
      </c>
      <c r="CN320" s="66">
        <f>-CN$190+CN$216-CN$218+CN$233+CN$234+SUM(CN$125,CN$126,CN$127,CN$128*(1+'S&amp;S'!$F118),CN$129,CN$130,CN$131,CN$132,CN$133,CN$134,CN$135,CN$136,CN$137,CN$138,CN$139,CN$140,CN$141,CN$142,CN$143,CN$144)</f>
        <v>0</v>
      </c>
      <c r="CO320" s="66">
        <f>-CO$190+CO$216-CO$218+CO$233+CO$234+SUM(CO$125,CO$126,CO$127,CO$128*(1+'S&amp;S'!$F118),CO$129,CO$130,CO$131,CO$132,CO$133,CO$134,CO$135,CO$136,CO$137,CO$138,CO$139,CO$140,CO$141,CO$142,CO$143,CO$144)</f>
        <v>0</v>
      </c>
      <c r="CP320" s="66">
        <f>-CP$190+CP$216-CP$218+CP$233+CP$234+SUM(CP$125,CP$126,CP$127,CP$128*(1+'S&amp;S'!$F118),CP$129,CP$130,CP$131,CP$132,CP$133,CP$134,CP$135,CP$136,CP$137,CP$138,CP$139,CP$140,CP$141,CP$142,CP$143,CP$144)</f>
        <v>0</v>
      </c>
      <c r="CQ320" s="66">
        <f>-CQ$190+CQ$216-CQ$218+CQ$233+CQ$234+SUM(CQ$125,CQ$126,CQ$127,CQ$128*(1+'S&amp;S'!$F118),CQ$129,CQ$130,CQ$131,CQ$132,CQ$133,CQ$134,CQ$135,CQ$136,CQ$137,CQ$138,CQ$139,CQ$140,CQ$141,CQ$142,CQ$143,CQ$144)</f>
        <v>0</v>
      </c>
      <c r="CR320" s="66">
        <f>-CR$190+CR$216-CR$218+CR$233+CR$234+SUM(CR$125,CR$126,CR$127,CR$128*(1+'S&amp;S'!$F118),CR$129,CR$130,CR$131,CR$132,CR$133,CR$134,CR$135,CR$136,CR$137,CR$138,CR$139,CR$140,CR$141,CR$142,CR$143,CR$144)</f>
        <v>0</v>
      </c>
      <c r="CS320" s="66">
        <f>-CS$190+CS$216-CS$218+CS$233+CS$234+SUM(CS$125,CS$126,CS$127,CS$128*(1+'S&amp;S'!$F118),CS$129,CS$130,CS$131,CS$132,CS$133,CS$134,CS$135,CS$136,CS$137,CS$138,CS$139,CS$140,CS$141,CS$142,CS$143,CS$144)</f>
        <v>0</v>
      </c>
    </row>
    <row r="321" spans="3:97" hidden="1" x14ac:dyDescent="0.35">
      <c r="C321" s="81" t="str">
        <f>O.5!C128&amp;" with "&amp; 'S&amp;S'!$D$5*100 &amp; "% decrease"</f>
        <v xml:space="preserve"> with 1% decrease</v>
      </c>
      <c r="E321" s="492">
        <f>G321+NPV(G.Asm!$F$40,H321:INDEX(H321:CS321,RP))</f>
        <v>0</v>
      </c>
      <c r="F321" s="492">
        <f t="shared" si="140"/>
        <v>0</v>
      </c>
      <c r="G321" s="66">
        <f>-G$190+G$216-G$218+G$233+G$234+SUM(G$125,G$126,G$127,G$128*(1+'S&amp;S'!$F119),G$129,G$130,G$131,G$132,G$133,G$134,G$135,G$136,G$137,G$138,G$139,G$140,G$141,G$142,G$143,G$144)</f>
        <v>0</v>
      </c>
      <c r="H321" s="66">
        <f>-H$190+H$216-H$218+H$233+H$234+SUM(H$125,H$126,H$127,H$128*(1+'S&amp;S'!$F119),H$129,H$130,H$131,H$132,H$133,H$134,H$135,H$136,H$137,H$138,H$139,H$140,H$141,H$142,H$143,H$144)</f>
        <v>0</v>
      </c>
      <c r="I321" s="66">
        <f>-I$190+I$216-I$218+I$233+I$234+SUM(I$125,I$126,I$127,I$128*(1+'S&amp;S'!$F119),I$129,I$130,I$131,I$132,I$133,I$134,I$135,I$136,I$137,I$138,I$139,I$140,I$141,I$142,I$143,I$144)</f>
        <v>0</v>
      </c>
      <c r="J321" s="66">
        <f>-J$190+J$216-J$218+J$233+J$234+SUM(J$125,J$126,J$127,J$128*(1+'S&amp;S'!$F119),J$129,J$130,J$131,J$132,J$133,J$134,J$135,J$136,J$137,J$138,J$139,J$140,J$141,J$142,J$143,J$144)</f>
        <v>0</v>
      </c>
      <c r="K321" s="66">
        <f>-K$190+K$216-K$218+K$233+K$234+SUM(K$125,K$126,K$127,K$128*(1+'S&amp;S'!$F119),K$129,K$130,K$131,K$132,K$133,K$134,K$135,K$136,K$137,K$138,K$139,K$140,K$141,K$142,K$143,K$144)</f>
        <v>0</v>
      </c>
      <c r="L321" s="66">
        <f>-L$190+L$216-L$218+L$233+L$234+SUM(L$125,L$126,L$127,L$128*(1+'S&amp;S'!$F119),L$129,L$130,L$131,L$132,L$133,L$134,L$135,L$136,L$137,L$138,L$139,L$140,L$141,L$142,L$143,L$144)</f>
        <v>0</v>
      </c>
      <c r="M321" s="66">
        <f>-M$190+M$216-M$218+M$233+M$234+SUM(M$125,M$126,M$127,M$128*(1+'S&amp;S'!$F119),M$129,M$130,M$131,M$132,M$133,M$134,M$135,M$136,M$137,M$138,M$139,M$140,M$141,M$142,M$143,M$144)</f>
        <v>0</v>
      </c>
      <c r="N321" s="66">
        <f>-N$190+N$216-N$218+N$233+N$234+SUM(N$125,N$126,N$127,N$128*(1+'S&amp;S'!$F119),N$129,N$130,N$131,N$132,N$133,N$134,N$135,N$136,N$137,N$138,N$139,N$140,N$141,N$142,N$143,N$144)</f>
        <v>0</v>
      </c>
      <c r="O321" s="66">
        <f>-O$190+O$216-O$218+O$233+O$234+SUM(O$125,O$126,O$127,O$128*(1+'S&amp;S'!$F119),O$129,O$130,O$131,O$132,O$133,O$134,O$135,O$136,O$137,O$138,O$139,O$140,O$141,O$142,O$143,O$144)</f>
        <v>0</v>
      </c>
      <c r="P321" s="66">
        <f>-P$190+P$216-P$218+P$233+P$234+SUM(P$125,P$126,P$127,P$128*(1+'S&amp;S'!$F119),P$129,P$130,P$131,P$132,P$133,P$134,P$135,P$136,P$137,P$138,P$139,P$140,P$141,P$142,P$143,P$144)</f>
        <v>0</v>
      </c>
      <c r="Q321" s="66">
        <f>-Q$190+Q$216-Q$218+Q$233+Q$234+SUM(Q$125,Q$126,Q$127,Q$128*(1+'S&amp;S'!$F119),Q$129,Q$130,Q$131,Q$132,Q$133,Q$134,Q$135,Q$136,Q$137,Q$138,Q$139,Q$140,Q$141,Q$142,Q$143,Q$144)</f>
        <v>0</v>
      </c>
      <c r="R321" s="66">
        <f>-R$190+R$216-R$218+R$233+R$234+SUM(R$125,R$126,R$127,R$128*(1+'S&amp;S'!$F119),R$129,R$130,R$131,R$132,R$133,R$134,R$135,R$136,R$137,R$138,R$139,R$140,R$141,R$142,R$143,R$144)</f>
        <v>0</v>
      </c>
      <c r="S321" s="66">
        <f>-S$190+S$216-S$218+S$233+S$234+SUM(S$125,S$126,S$127,S$128*(1+'S&amp;S'!$F119),S$129,S$130,S$131,S$132,S$133,S$134,S$135,S$136,S$137,S$138,S$139,S$140,S$141,S$142,S$143,S$144)</f>
        <v>0</v>
      </c>
      <c r="T321" s="66">
        <f>-T$190+T$216-T$218+T$233+T$234+SUM(T$125,T$126,T$127,T$128*(1+'S&amp;S'!$F119),T$129,T$130,T$131,T$132,T$133,T$134,T$135,T$136,T$137,T$138,T$139,T$140,T$141,T$142,T$143,T$144)</f>
        <v>0</v>
      </c>
      <c r="U321" s="66">
        <f>-U$190+U$216-U$218+U$233+U$234+SUM(U$125,U$126,U$127,U$128*(1+'S&amp;S'!$F119),U$129,U$130,U$131,U$132,U$133,U$134,U$135,U$136,U$137,U$138,U$139,U$140,U$141,U$142,U$143,U$144)</f>
        <v>0</v>
      </c>
      <c r="V321" s="66">
        <f>-V$190+V$216-V$218+V$233+V$234+SUM(V$125,V$126,V$127,V$128*(1+'S&amp;S'!$F119),V$129,V$130,V$131,V$132,V$133,V$134,V$135,V$136,V$137,V$138,V$139,V$140,V$141,V$142,V$143,V$144)</f>
        <v>0</v>
      </c>
      <c r="W321" s="66">
        <f>-W$190+W$216-W$218+W$233+W$234+SUM(W$125,W$126,W$127,W$128*(1+'S&amp;S'!$F119),W$129,W$130,W$131,W$132,W$133,W$134,W$135,W$136,W$137,W$138,W$139,W$140,W$141,W$142,W$143,W$144)</f>
        <v>0</v>
      </c>
      <c r="X321" s="66">
        <f>-X$190+X$216-X$218+X$233+X$234+SUM(X$125,X$126,X$127,X$128*(1+'S&amp;S'!$F119),X$129,X$130,X$131,X$132,X$133,X$134,X$135,X$136,X$137,X$138,X$139,X$140,X$141,X$142,X$143,X$144)</f>
        <v>0</v>
      </c>
      <c r="Y321" s="66">
        <f>-Y$190+Y$216-Y$218+Y$233+Y$234+SUM(Y$125,Y$126,Y$127,Y$128*(1+'S&amp;S'!$F119),Y$129,Y$130,Y$131,Y$132,Y$133,Y$134,Y$135,Y$136,Y$137,Y$138,Y$139,Y$140,Y$141,Y$142,Y$143,Y$144)</f>
        <v>0</v>
      </c>
      <c r="Z321" s="66">
        <f>-Z$190+Z$216-Z$218+Z$233+Z$234+SUM(Z$125,Z$126,Z$127,Z$128*(1+'S&amp;S'!$F119),Z$129,Z$130,Z$131,Z$132,Z$133,Z$134,Z$135,Z$136,Z$137,Z$138,Z$139,Z$140,Z$141,Z$142,Z$143,Z$144)</f>
        <v>0</v>
      </c>
      <c r="AA321" s="66">
        <f>-AA$190+AA$216-AA$218+AA$233+AA$234+SUM(AA$125,AA$126,AA$127,AA$128*(1+'S&amp;S'!$F119),AA$129,AA$130,AA$131,AA$132,AA$133,AA$134,AA$135,AA$136,AA$137,AA$138,AA$139,AA$140,AA$141,AA$142,AA$143,AA$144)</f>
        <v>0</v>
      </c>
      <c r="AB321" s="66">
        <f>-AB$190+AB$216-AB$218+AB$233+AB$234+SUM(AB$125,AB$126,AB$127,AB$128*(1+'S&amp;S'!$F119),AB$129,AB$130,AB$131,AB$132,AB$133,AB$134,AB$135,AB$136,AB$137,AB$138,AB$139,AB$140,AB$141,AB$142,AB$143,AB$144)</f>
        <v>0</v>
      </c>
      <c r="AC321" s="66">
        <f>-AC$190+AC$216-AC$218+AC$233+AC$234+SUM(AC$125,AC$126,AC$127,AC$128*(1+'S&amp;S'!$F119),AC$129,AC$130,AC$131,AC$132,AC$133,AC$134,AC$135,AC$136,AC$137,AC$138,AC$139,AC$140,AC$141,AC$142,AC$143,AC$144)</f>
        <v>0</v>
      </c>
      <c r="AD321" s="66">
        <f>-AD$190+AD$216-AD$218+AD$233+AD$234+SUM(AD$125,AD$126,AD$127,AD$128*(1+'S&amp;S'!$F119),AD$129,AD$130,AD$131,AD$132,AD$133,AD$134,AD$135,AD$136,AD$137,AD$138,AD$139,AD$140,AD$141,AD$142,AD$143,AD$144)</f>
        <v>0</v>
      </c>
      <c r="AE321" s="66">
        <f>-AE$190+AE$216-AE$218+AE$233+AE$234+SUM(AE$125,AE$126,AE$127,AE$128*(1+'S&amp;S'!$F119),AE$129,AE$130,AE$131,AE$132,AE$133,AE$134,AE$135,AE$136,AE$137,AE$138,AE$139,AE$140,AE$141,AE$142,AE$143,AE$144)</f>
        <v>0</v>
      </c>
      <c r="AF321" s="66">
        <f>-AF$190+AF$216-AF$218+AF$233+AF$234+SUM(AF$125,AF$126,AF$127,AF$128*(1+'S&amp;S'!$F119),AF$129,AF$130,AF$131,AF$132,AF$133,AF$134,AF$135,AF$136,AF$137,AF$138,AF$139,AF$140,AF$141,AF$142,AF$143,AF$144)</f>
        <v>0</v>
      </c>
      <c r="AG321" s="66">
        <f>-AG$190+AG$216-AG$218+AG$233+AG$234+SUM(AG$125,AG$126,AG$127,AG$128*(1+'S&amp;S'!$F119),AG$129,AG$130,AG$131,AG$132,AG$133,AG$134,AG$135,AG$136,AG$137,AG$138,AG$139,AG$140,AG$141,AG$142,AG$143,AG$144)</f>
        <v>0</v>
      </c>
      <c r="AH321" s="66">
        <f>-AH$190+AH$216-AH$218+AH$233+AH$234+SUM(AH$125,AH$126,AH$127,AH$128*(1+'S&amp;S'!$F119),AH$129,AH$130,AH$131,AH$132,AH$133,AH$134,AH$135,AH$136,AH$137,AH$138,AH$139,AH$140,AH$141,AH$142,AH$143,AH$144)</f>
        <v>0</v>
      </c>
      <c r="AI321" s="66">
        <f>-AI$190+AI$216-AI$218+AI$233+AI$234+SUM(AI$125,AI$126,AI$127,AI$128*(1+'S&amp;S'!$F119),AI$129,AI$130,AI$131,AI$132,AI$133,AI$134,AI$135,AI$136,AI$137,AI$138,AI$139,AI$140,AI$141,AI$142,AI$143,AI$144)</f>
        <v>0</v>
      </c>
      <c r="AJ321" s="66">
        <f>-AJ$190+AJ$216-AJ$218+AJ$233+AJ$234+SUM(AJ$125,AJ$126,AJ$127,AJ$128*(1+'S&amp;S'!$F119),AJ$129,AJ$130,AJ$131,AJ$132,AJ$133,AJ$134,AJ$135,AJ$136,AJ$137,AJ$138,AJ$139,AJ$140,AJ$141,AJ$142,AJ$143,AJ$144)</f>
        <v>0</v>
      </c>
      <c r="AK321" s="66">
        <f>-AK$190+AK$216-AK$218+AK$233+AK$234+SUM(AK$125,AK$126,AK$127,AK$128*(1+'S&amp;S'!$F119),AK$129,AK$130,AK$131,AK$132,AK$133,AK$134,AK$135,AK$136,AK$137,AK$138,AK$139,AK$140,AK$141,AK$142,AK$143,AK$144)</f>
        <v>0</v>
      </c>
      <c r="AL321" s="66">
        <f>-AL$190+AL$216-AL$218+AL$233+AL$234+SUM(AL$125,AL$126,AL$127,AL$128*(1+'S&amp;S'!$F119),AL$129,AL$130,AL$131,AL$132,AL$133,AL$134,AL$135,AL$136,AL$137,AL$138,AL$139,AL$140,AL$141,AL$142,AL$143,AL$144)</f>
        <v>0</v>
      </c>
      <c r="AM321" s="66">
        <f>-AM$190+AM$216-AM$218+AM$233+AM$234+SUM(AM$125,AM$126,AM$127,AM$128*(1+'S&amp;S'!$F119),AM$129,AM$130,AM$131,AM$132,AM$133,AM$134,AM$135,AM$136,AM$137,AM$138,AM$139,AM$140,AM$141,AM$142,AM$143,AM$144)</f>
        <v>0</v>
      </c>
      <c r="AN321" s="66">
        <f>-AN$190+AN$216-AN$218+AN$233+AN$234+SUM(AN$125,AN$126,AN$127,AN$128*(1+'S&amp;S'!$F119),AN$129,AN$130,AN$131,AN$132,AN$133,AN$134,AN$135,AN$136,AN$137,AN$138,AN$139,AN$140,AN$141,AN$142,AN$143,AN$144)</f>
        <v>0</v>
      </c>
      <c r="AO321" s="66">
        <f>-AO$190+AO$216-AO$218+AO$233+AO$234+SUM(AO$125,AO$126,AO$127,AO$128*(1+'S&amp;S'!$F119),AO$129,AO$130,AO$131,AO$132,AO$133,AO$134,AO$135,AO$136,AO$137,AO$138,AO$139,AO$140,AO$141,AO$142,AO$143,AO$144)</f>
        <v>0</v>
      </c>
      <c r="AP321" s="66">
        <f>-AP$190+AP$216-AP$218+AP$233+AP$234+SUM(AP$125,AP$126,AP$127,AP$128*(1+'S&amp;S'!$F119),AP$129,AP$130,AP$131,AP$132,AP$133,AP$134,AP$135,AP$136,AP$137,AP$138,AP$139,AP$140,AP$141,AP$142,AP$143,AP$144)</f>
        <v>0</v>
      </c>
      <c r="AQ321" s="66">
        <f>-AQ$190+AQ$216-AQ$218+AQ$233+AQ$234+SUM(AQ$125,AQ$126,AQ$127,AQ$128*(1+'S&amp;S'!$F119),AQ$129,AQ$130,AQ$131,AQ$132,AQ$133,AQ$134,AQ$135,AQ$136,AQ$137,AQ$138,AQ$139,AQ$140,AQ$141,AQ$142,AQ$143,AQ$144)</f>
        <v>0</v>
      </c>
      <c r="AR321" s="66">
        <f>-AR$190+AR$216-AR$218+AR$233+AR$234+SUM(AR$125,AR$126,AR$127,AR$128*(1+'S&amp;S'!$F119),AR$129,AR$130,AR$131,AR$132,AR$133,AR$134,AR$135,AR$136,AR$137,AR$138,AR$139,AR$140,AR$141,AR$142,AR$143,AR$144)</f>
        <v>0</v>
      </c>
      <c r="AS321" s="66">
        <f>-AS$190+AS$216-AS$218+AS$233+AS$234+SUM(AS$125,AS$126,AS$127,AS$128*(1+'S&amp;S'!$F119),AS$129,AS$130,AS$131,AS$132,AS$133,AS$134,AS$135,AS$136,AS$137,AS$138,AS$139,AS$140,AS$141,AS$142,AS$143,AS$144)</f>
        <v>0</v>
      </c>
      <c r="AT321" s="66">
        <f>-AT$190+AT$216-AT$218+AT$233+AT$234+SUM(AT$125,AT$126,AT$127,AT$128*(1+'S&amp;S'!$F119),AT$129,AT$130,AT$131,AT$132,AT$133,AT$134,AT$135,AT$136,AT$137,AT$138,AT$139,AT$140,AT$141,AT$142,AT$143,AT$144)</f>
        <v>0</v>
      </c>
      <c r="AU321" s="66">
        <f>-AU$190+AU$216-AU$218+AU$233+AU$234+SUM(AU$125,AU$126,AU$127,AU$128*(1+'S&amp;S'!$F119),AU$129,AU$130,AU$131,AU$132,AU$133,AU$134,AU$135,AU$136,AU$137,AU$138,AU$139,AU$140,AU$141,AU$142,AU$143,AU$144)</f>
        <v>0</v>
      </c>
      <c r="AV321" s="66">
        <f>-AV$190+AV$216-AV$218+AV$233+AV$234+SUM(AV$125,AV$126,AV$127,AV$128*(1+'S&amp;S'!$F119),AV$129,AV$130,AV$131,AV$132,AV$133,AV$134,AV$135,AV$136,AV$137,AV$138,AV$139,AV$140,AV$141,AV$142,AV$143,AV$144)</f>
        <v>0</v>
      </c>
      <c r="AW321" s="66">
        <f>-AW$190+AW$216-AW$218+AW$233+AW$234+SUM(AW$125,AW$126,AW$127,AW$128*(1+'S&amp;S'!$F119),AW$129,AW$130,AW$131,AW$132,AW$133,AW$134,AW$135,AW$136,AW$137,AW$138,AW$139,AW$140,AW$141,AW$142,AW$143,AW$144)</f>
        <v>0</v>
      </c>
      <c r="AX321" s="66">
        <f>-AX$190+AX$216-AX$218+AX$233+AX$234+SUM(AX$125,AX$126,AX$127,AX$128*(1+'S&amp;S'!$F119),AX$129,AX$130,AX$131,AX$132,AX$133,AX$134,AX$135,AX$136,AX$137,AX$138,AX$139,AX$140,AX$141,AX$142,AX$143,AX$144)</f>
        <v>0</v>
      </c>
      <c r="AY321" s="66">
        <f>-AY$190+AY$216-AY$218+AY$233+AY$234+SUM(AY$125,AY$126,AY$127,AY$128*(1+'S&amp;S'!$F119),AY$129,AY$130,AY$131,AY$132,AY$133,AY$134,AY$135,AY$136,AY$137,AY$138,AY$139,AY$140,AY$141,AY$142,AY$143,AY$144)</f>
        <v>0</v>
      </c>
      <c r="AZ321" s="66">
        <f>-AZ$190+AZ$216-AZ$218+AZ$233+AZ$234+SUM(AZ$125,AZ$126,AZ$127,AZ$128*(1+'S&amp;S'!$F119),AZ$129,AZ$130,AZ$131,AZ$132,AZ$133,AZ$134,AZ$135,AZ$136,AZ$137,AZ$138,AZ$139,AZ$140,AZ$141,AZ$142,AZ$143,AZ$144)</f>
        <v>0</v>
      </c>
      <c r="BA321" s="66">
        <f>-BA$190+BA$216-BA$218+BA$233+BA$234+SUM(BA$125,BA$126,BA$127,BA$128*(1+'S&amp;S'!$F119),BA$129,BA$130,BA$131,BA$132,BA$133,BA$134,BA$135,BA$136,BA$137,BA$138,BA$139,BA$140,BA$141,BA$142,BA$143,BA$144)</f>
        <v>0</v>
      </c>
      <c r="BB321" s="66">
        <f>-BB$190+BB$216-BB$218+BB$233+BB$234+SUM(BB$125,BB$126,BB$127,BB$128*(1+'S&amp;S'!$F119),BB$129,BB$130,BB$131,BB$132,BB$133,BB$134,BB$135,BB$136,BB$137,BB$138,BB$139,BB$140,BB$141,BB$142,BB$143,BB$144)</f>
        <v>0</v>
      </c>
      <c r="BC321" s="66">
        <f>-BC$190+BC$216-BC$218+BC$233+BC$234+SUM(BC$125,BC$126,BC$127,BC$128*(1+'S&amp;S'!$F119),BC$129,BC$130,BC$131,BC$132,BC$133,BC$134,BC$135,BC$136,BC$137,BC$138,BC$139,BC$140,BC$141,BC$142,BC$143,BC$144)</f>
        <v>0</v>
      </c>
      <c r="BD321" s="66">
        <f>-BD$190+BD$216-BD$218+BD$233+BD$234+SUM(BD$125,BD$126,BD$127,BD$128*(1+'S&amp;S'!$F119),BD$129,BD$130,BD$131,BD$132,BD$133,BD$134,BD$135,BD$136,BD$137,BD$138,BD$139,BD$140,BD$141,BD$142,BD$143,BD$144)</f>
        <v>0</v>
      </c>
      <c r="BE321" s="66">
        <f>-BE$190+BE$216-BE$218+BE$233+BE$234+SUM(BE$125,BE$126,BE$127,BE$128*(1+'S&amp;S'!$F119),BE$129,BE$130,BE$131,BE$132,BE$133,BE$134,BE$135,BE$136,BE$137,BE$138,BE$139,BE$140,BE$141,BE$142,BE$143,BE$144)</f>
        <v>0</v>
      </c>
      <c r="BF321" s="66">
        <f>-BF$190+BF$216-BF$218+BF$233+BF$234+SUM(BF$125,BF$126,BF$127,BF$128*(1+'S&amp;S'!$F119),BF$129,BF$130,BF$131,BF$132,BF$133,BF$134,BF$135,BF$136,BF$137,BF$138,BF$139,BF$140,BF$141,BF$142,BF$143,BF$144)</f>
        <v>0</v>
      </c>
      <c r="BG321" s="66">
        <f>-BG$190+BG$216-BG$218+BG$233+BG$234+SUM(BG$125,BG$126,BG$127,BG$128*(1+'S&amp;S'!$F119),BG$129,BG$130,BG$131,BG$132,BG$133,BG$134,BG$135,BG$136,BG$137,BG$138,BG$139,BG$140,BG$141,BG$142,BG$143,BG$144)</f>
        <v>0</v>
      </c>
      <c r="BH321" s="66">
        <f>-BH$190+BH$216-BH$218+BH$233+BH$234+SUM(BH$125,BH$126,BH$127,BH$128*(1+'S&amp;S'!$F119),BH$129,BH$130,BH$131,BH$132,BH$133,BH$134,BH$135,BH$136,BH$137,BH$138,BH$139,BH$140,BH$141,BH$142,BH$143,BH$144)</f>
        <v>0</v>
      </c>
      <c r="BI321" s="66">
        <f>-BI$190+BI$216-BI$218+BI$233+BI$234+SUM(BI$125,BI$126,BI$127,BI$128*(1+'S&amp;S'!$F119),BI$129,BI$130,BI$131,BI$132,BI$133,BI$134,BI$135,BI$136,BI$137,BI$138,BI$139,BI$140,BI$141,BI$142,BI$143,BI$144)</f>
        <v>0</v>
      </c>
      <c r="BJ321" s="66">
        <f>-BJ$190+BJ$216-BJ$218+BJ$233+BJ$234+SUM(BJ$125,BJ$126,BJ$127,BJ$128*(1+'S&amp;S'!$F119),BJ$129,BJ$130,BJ$131,BJ$132,BJ$133,BJ$134,BJ$135,BJ$136,BJ$137,BJ$138,BJ$139,BJ$140,BJ$141,BJ$142,BJ$143,BJ$144)</f>
        <v>0</v>
      </c>
      <c r="BK321" s="66">
        <f>-BK$190+BK$216-BK$218+BK$233+BK$234+SUM(BK$125,BK$126,BK$127,BK$128*(1+'S&amp;S'!$F119),BK$129,BK$130,BK$131,BK$132,BK$133,BK$134,BK$135,BK$136,BK$137,BK$138,BK$139,BK$140,BK$141,BK$142,BK$143,BK$144)</f>
        <v>0</v>
      </c>
      <c r="BL321" s="66">
        <f>-BL$190+BL$216-BL$218+BL$233+BL$234+SUM(BL$125,BL$126,BL$127,BL$128*(1+'S&amp;S'!$F119),BL$129,BL$130,BL$131,BL$132,BL$133,BL$134,BL$135,BL$136,BL$137,BL$138,BL$139,BL$140,BL$141,BL$142,BL$143,BL$144)</f>
        <v>0</v>
      </c>
      <c r="BM321" s="66">
        <f>-BM$190+BM$216-BM$218+BM$233+BM$234+SUM(BM$125,BM$126,BM$127,BM$128*(1+'S&amp;S'!$F119),BM$129,BM$130,BM$131,BM$132,BM$133,BM$134,BM$135,BM$136,BM$137,BM$138,BM$139,BM$140,BM$141,BM$142,BM$143,BM$144)</f>
        <v>0</v>
      </c>
      <c r="BN321" s="66">
        <f>-BN$190+BN$216-BN$218+BN$233+BN$234+SUM(BN$125,BN$126,BN$127,BN$128*(1+'S&amp;S'!$F119),BN$129,BN$130,BN$131,BN$132,BN$133,BN$134,BN$135,BN$136,BN$137,BN$138,BN$139,BN$140,BN$141,BN$142,BN$143,BN$144)</f>
        <v>0</v>
      </c>
      <c r="BO321" s="66">
        <f>-BO$190+BO$216-BO$218+BO$233+BO$234+SUM(BO$125,BO$126,BO$127,BO$128*(1+'S&amp;S'!$F119),BO$129,BO$130,BO$131,BO$132,BO$133,BO$134,BO$135,BO$136,BO$137,BO$138,BO$139,BO$140,BO$141,BO$142,BO$143,BO$144)</f>
        <v>0</v>
      </c>
      <c r="BP321" s="66">
        <f>-BP$190+BP$216-BP$218+BP$233+BP$234+SUM(BP$125,BP$126,BP$127,BP$128*(1+'S&amp;S'!$F119),BP$129,BP$130,BP$131,BP$132,BP$133,BP$134,BP$135,BP$136,BP$137,BP$138,BP$139,BP$140,BP$141,BP$142,BP$143,BP$144)</f>
        <v>0</v>
      </c>
      <c r="BQ321" s="66">
        <f>-BQ$190+BQ$216-BQ$218+BQ$233+BQ$234+SUM(BQ$125,BQ$126,BQ$127,BQ$128*(1+'S&amp;S'!$F119),BQ$129,BQ$130,BQ$131,BQ$132,BQ$133,BQ$134,BQ$135,BQ$136,BQ$137,BQ$138,BQ$139,BQ$140,BQ$141,BQ$142,BQ$143,BQ$144)</f>
        <v>0</v>
      </c>
      <c r="BR321" s="66">
        <f>-BR$190+BR$216-BR$218+BR$233+BR$234+SUM(BR$125,BR$126,BR$127,BR$128*(1+'S&amp;S'!$F119),BR$129,BR$130,BR$131,BR$132,BR$133,BR$134,BR$135,BR$136,BR$137,BR$138,BR$139,BR$140,BR$141,BR$142,BR$143,BR$144)</f>
        <v>0</v>
      </c>
      <c r="BS321" s="66">
        <f>-BS$190+BS$216-BS$218+BS$233+BS$234+SUM(BS$125,BS$126,BS$127,BS$128*(1+'S&amp;S'!$F119),BS$129,BS$130,BS$131,BS$132,BS$133,BS$134,BS$135,BS$136,BS$137,BS$138,BS$139,BS$140,BS$141,BS$142,BS$143,BS$144)</f>
        <v>0</v>
      </c>
      <c r="BT321" s="66">
        <f>-BT$190+BT$216-BT$218+BT$233+BT$234+SUM(BT$125,BT$126,BT$127,BT$128*(1+'S&amp;S'!$F119),BT$129,BT$130,BT$131,BT$132,BT$133,BT$134,BT$135,BT$136,BT$137,BT$138,BT$139,BT$140,BT$141,BT$142,BT$143,BT$144)</f>
        <v>0</v>
      </c>
      <c r="BU321" s="66">
        <f>-BU$190+BU$216-BU$218+BU$233+BU$234+SUM(BU$125,BU$126,BU$127,BU$128*(1+'S&amp;S'!$F119),BU$129,BU$130,BU$131,BU$132,BU$133,BU$134,BU$135,BU$136,BU$137,BU$138,BU$139,BU$140,BU$141,BU$142,BU$143,BU$144)</f>
        <v>0</v>
      </c>
      <c r="BV321" s="66">
        <f>-BV$190+BV$216-BV$218+BV$233+BV$234+SUM(BV$125,BV$126,BV$127,BV$128*(1+'S&amp;S'!$F119),BV$129,BV$130,BV$131,BV$132,BV$133,BV$134,BV$135,BV$136,BV$137,BV$138,BV$139,BV$140,BV$141,BV$142,BV$143,BV$144)</f>
        <v>0</v>
      </c>
      <c r="BW321" s="66">
        <f>-BW$190+BW$216-BW$218+BW$233+BW$234+SUM(BW$125,BW$126,BW$127,BW$128*(1+'S&amp;S'!$F119),BW$129,BW$130,BW$131,BW$132,BW$133,BW$134,BW$135,BW$136,BW$137,BW$138,BW$139,BW$140,BW$141,BW$142,BW$143,BW$144)</f>
        <v>0</v>
      </c>
      <c r="BX321" s="66">
        <f>-BX$190+BX$216-BX$218+BX$233+BX$234+SUM(BX$125,BX$126,BX$127,BX$128*(1+'S&amp;S'!$F119),BX$129,BX$130,BX$131,BX$132,BX$133,BX$134,BX$135,BX$136,BX$137,BX$138,BX$139,BX$140,BX$141,BX$142,BX$143,BX$144)</f>
        <v>0</v>
      </c>
      <c r="BY321" s="66">
        <f>-BY$190+BY$216-BY$218+BY$233+BY$234+SUM(BY$125,BY$126,BY$127,BY$128*(1+'S&amp;S'!$F119),BY$129,BY$130,BY$131,BY$132,BY$133,BY$134,BY$135,BY$136,BY$137,BY$138,BY$139,BY$140,BY$141,BY$142,BY$143,BY$144)</f>
        <v>0</v>
      </c>
      <c r="BZ321" s="66">
        <f>-BZ$190+BZ$216-BZ$218+BZ$233+BZ$234+SUM(BZ$125,BZ$126,BZ$127,BZ$128*(1+'S&amp;S'!$F119),BZ$129,BZ$130,BZ$131,BZ$132,BZ$133,BZ$134,BZ$135,BZ$136,BZ$137,BZ$138,BZ$139,BZ$140,BZ$141,BZ$142,BZ$143,BZ$144)</f>
        <v>0</v>
      </c>
      <c r="CA321" s="66">
        <f>-CA$190+CA$216-CA$218+CA$233+CA$234+SUM(CA$125,CA$126,CA$127,CA$128*(1+'S&amp;S'!$F119),CA$129,CA$130,CA$131,CA$132,CA$133,CA$134,CA$135,CA$136,CA$137,CA$138,CA$139,CA$140,CA$141,CA$142,CA$143,CA$144)</f>
        <v>0</v>
      </c>
      <c r="CB321" s="66">
        <f>-CB$190+CB$216-CB$218+CB$233+CB$234+SUM(CB$125,CB$126,CB$127,CB$128*(1+'S&amp;S'!$F119),CB$129,CB$130,CB$131,CB$132,CB$133,CB$134,CB$135,CB$136,CB$137,CB$138,CB$139,CB$140,CB$141,CB$142,CB$143,CB$144)</f>
        <v>0</v>
      </c>
      <c r="CC321" s="66">
        <f>-CC$190+CC$216-CC$218+CC$233+CC$234+SUM(CC$125,CC$126,CC$127,CC$128*(1+'S&amp;S'!$F119),CC$129,CC$130,CC$131,CC$132,CC$133,CC$134,CC$135,CC$136,CC$137,CC$138,CC$139,CC$140,CC$141,CC$142,CC$143,CC$144)</f>
        <v>0</v>
      </c>
      <c r="CD321" s="66">
        <f>-CD$190+CD$216-CD$218+CD$233+CD$234+SUM(CD$125,CD$126,CD$127,CD$128*(1+'S&amp;S'!$F119),CD$129,CD$130,CD$131,CD$132,CD$133,CD$134,CD$135,CD$136,CD$137,CD$138,CD$139,CD$140,CD$141,CD$142,CD$143,CD$144)</f>
        <v>0</v>
      </c>
      <c r="CE321" s="66">
        <f>-CE$190+CE$216-CE$218+CE$233+CE$234+SUM(CE$125,CE$126,CE$127,CE$128*(1+'S&amp;S'!$F119),CE$129,CE$130,CE$131,CE$132,CE$133,CE$134,CE$135,CE$136,CE$137,CE$138,CE$139,CE$140,CE$141,CE$142,CE$143,CE$144)</f>
        <v>0</v>
      </c>
      <c r="CF321" s="66">
        <f>-CF$190+CF$216-CF$218+CF$233+CF$234+SUM(CF$125,CF$126,CF$127,CF$128*(1+'S&amp;S'!$F119),CF$129,CF$130,CF$131,CF$132,CF$133,CF$134,CF$135,CF$136,CF$137,CF$138,CF$139,CF$140,CF$141,CF$142,CF$143,CF$144)</f>
        <v>0</v>
      </c>
      <c r="CG321" s="66">
        <f>-CG$190+CG$216-CG$218+CG$233+CG$234+SUM(CG$125,CG$126,CG$127,CG$128*(1+'S&amp;S'!$F119),CG$129,CG$130,CG$131,CG$132,CG$133,CG$134,CG$135,CG$136,CG$137,CG$138,CG$139,CG$140,CG$141,CG$142,CG$143,CG$144)</f>
        <v>0</v>
      </c>
      <c r="CH321" s="66">
        <f>-CH$190+CH$216-CH$218+CH$233+CH$234+SUM(CH$125,CH$126,CH$127,CH$128*(1+'S&amp;S'!$F119),CH$129,CH$130,CH$131,CH$132,CH$133,CH$134,CH$135,CH$136,CH$137,CH$138,CH$139,CH$140,CH$141,CH$142,CH$143,CH$144)</f>
        <v>0</v>
      </c>
      <c r="CI321" s="66">
        <f>-CI$190+CI$216-CI$218+CI$233+CI$234+SUM(CI$125,CI$126,CI$127,CI$128*(1+'S&amp;S'!$F119),CI$129,CI$130,CI$131,CI$132,CI$133,CI$134,CI$135,CI$136,CI$137,CI$138,CI$139,CI$140,CI$141,CI$142,CI$143,CI$144)</f>
        <v>0</v>
      </c>
      <c r="CJ321" s="66">
        <f>-CJ$190+CJ$216-CJ$218+CJ$233+CJ$234+SUM(CJ$125,CJ$126,CJ$127,CJ$128*(1+'S&amp;S'!$F119),CJ$129,CJ$130,CJ$131,CJ$132,CJ$133,CJ$134,CJ$135,CJ$136,CJ$137,CJ$138,CJ$139,CJ$140,CJ$141,CJ$142,CJ$143,CJ$144)</f>
        <v>0</v>
      </c>
      <c r="CK321" s="66">
        <f>-CK$190+CK$216-CK$218+CK$233+CK$234+SUM(CK$125,CK$126,CK$127,CK$128*(1+'S&amp;S'!$F119),CK$129,CK$130,CK$131,CK$132,CK$133,CK$134,CK$135,CK$136,CK$137,CK$138,CK$139,CK$140,CK$141,CK$142,CK$143,CK$144)</f>
        <v>0</v>
      </c>
      <c r="CL321" s="66">
        <f>-CL$190+CL$216-CL$218+CL$233+CL$234+SUM(CL$125,CL$126,CL$127,CL$128*(1+'S&amp;S'!$F119),CL$129,CL$130,CL$131,CL$132,CL$133,CL$134,CL$135,CL$136,CL$137,CL$138,CL$139,CL$140,CL$141,CL$142,CL$143,CL$144)</f>
        <v>0</v>
      </c>
      <c r="CM321" s="66">
        <f>-CM$190+CM$216-CM$218+CM$233+CM$234+SUM(CM$125,CM$126,CM$127,CM$128*(1+'S&amp;S'!$F119),CM$129,CM$130,CM$131,CM$132,CM$133,CM$134,CM$135,CM$136,CM$137,CM$138,CM$139,CM$140,CM$141,CM$142,CM$143,CM$144)</f>
        <v>0</v>
      </c>
      <c r="CN321" s="66">
        <f>-CN$190+CN$216-CN$218+CN$233+CN$234+SUM(CN$125,CN$126,CN$127,CN$128*(1+'S&amp;S'!$F119),CN$129,CN$130,CN$131,CN$132,CN$133,CN$134,CN$135,CN$136,CN$137,CN$138,CN$139,CN$140,CN$141,CN$142,CN$143,CN$144)</f>
        <v>0</v>
      </c>
      <c r="CO321" s="66">
        <f>-CO$190+CO$216-CO$218+CO$233+CO$234+SUM(CO$125,CO$126,CO$127,CO$128*(1+'S&amp;S'!$F119),CO$129,CO$130,CO$131,CO$132,CO$133,CO$134,CO$135,CO$136,CO$137,CO$138,CO$139,CO$140,CO$141,CO$142,CO$143,CO$144)</f>
        <v>0</v>
      </c>
      <c r="CP321" s="66">
        <f>-CP$190+CP$216-CP$218+CP$233+CP$234+SUM(CP$125,CP$126,CP$127,CP$128*(1+'S&amp;S'!$F119),CP$129,CP$130,CP$131,CP$132,CP$133,CP$134,CP$135,CP$136,CP$137,CP$138,CP$139,CP$140,CP$141,CP$142,CP$143,CP$144)</f>
        <v>0</v>
      </c>
      <c r="CQ321" s="66">
        <f>-CQ$190+CQ$216-CQ$218+CQ$233+CQ$234+SUM(CQ$125,CQ$126,CQ$127,CQ$128*(1+'S&amp;S'!$F119),CQ$129,CQ$130,CQ$131,CQ$132,CQ$133,CQ$134,CQ$135,CQ$136,CQ$137,CQ$138,CQ$139,CQ$140,CQ$141,CQ$142,CQ$143,CQ$144)</f>
        <v>0</v>
      </c>
      <c r="CR321" s="66">
        <f>-CR$190+CR$216-CR$218+CR$233+CR$234+SUM(CR$125,CR$126,CR$127,CR$128*(1+'S&amp;S'!$F119),CR$129,CR$130,CR$131,CR$132,CR$133,CR$134,CR$135,CR$136,CR$137,CR$138,CR$139,CR$140,CR$141,CR$142,CR$143,CR$144)</f>
        <v>0</v>
      </c>
      <c r="CS321" s="66">
        <f>-CS$190+CS$216-CS$218+CS$233+CS$234+SUM(CS$125,CS$126,CS$127,CS$128*(1+'S&amp;S'!$F119),CS$129,CS$130,CS$131,CS$132,CS$133,CS$134,CS$135,CS$136,CS$137,CS$138,CS$139,CS$140,CS$141,CS$142,CS$143,CS$144)</f>
        <v>0</v>
      </c>
    </row>
    <row r="322" spans="3:97" hidden="1" x14ac:dyDescent="0.35">
      <c r="C322" s="81" t="str">
        <f>O.5!C129&amp;" with "&amp; 'S&amp;S'!$D$5*100 &amp; "% increase"</f>
        <v xml:space="preserve"> with 1% increase</v>
      </c>
      <c r="E322" s="492">
        <f>G322+NPV(G.Asm!$F$40,H322:INDEX(H322:CS322,RP))</f>
        <v>0</v>
      </c>
      <c r="F322" s="492">
        <f t="shared" si="140"/>
        <v>0</v>
      </c>
      <c r="G322" s="66">
        <f>-G$190+G$216-G$218+G$233+G$234+SUM(G$125,G$126,G$127,G$128,G$129*(1+'S&amp;S'!$F120),G$130,G$131,G$132,G$133,G$134,G$135,G$136,G$137,G$138,G$139,G$140,G$141,G$142,G$143,G$144)</f>
        <v>0</v>
      </c>
      <c r="H322" s="66">
        <f>-H$190+H$216-H$218+H$233+H$234+SUM(H$125,H$126,H$127,H$128,H$129*(1+'S&amp;S'!$F120),H$130,H$131,H$132,H$133,H$134,H$135,H$136,H$137,H$138,H$139,H$140,H$141,H$142,H$143,H$144)</f>
        <v>0</v>
      </c>
      <c r="I322" s="66">
        <f>-I$190+I$216-I$218+I$233+I$234+SUM(I$125,I$126,I$127,I$128,I$129*(1+'S&amp;S'!$F120),I$130,I$131,I$132,I$133,I$134,I$135,I$136,I$137,I$138,I$139,I$140,I$141,I$142,I$143,I$144)</f>
        <v>0</v>
      </c>
      <c r="J322" s="66">
        <f>-J$190+J$216-J$218+J$233+J$234+SUM(J$125,J$126,J$127,J$128,J$129*(1+'S&amp;S'!$F120),J$130,J$131,J$132,J$133,J$134,J$135,J$136,J$137,J$138,J$139,J$140,J$141,J$142,J$143,J$144)</f>
        <v>0</v>
      </c>
      <c r="K322" s="66">
        <f>-K$190+K$216-K$218+K$233+K$234+SUM(K$125,K$126,K$127,K$128,K$129*(1+'S&amp;S'!$F120),K$130,K$131,K$132,K$133,K$134,K$135,K$136,K$137,K$138,K$139,K$140,K$141,K$142,K$143,K$144)</f>
        <v>0</v>
      </c>
      <c r="L322" s="66">
        <f>-L$190+L$216-L$218+L$233+L$234+SUM(L$125,L$126,L$127,L$128,L$129*(1+'S&amp;S'!$F120),L$130,L$131,L$132,L$133,L$134,L$135,L$136,L$137,L$138,L$139,L$140,L$141,L$142,L$143,L$144)</f>
        <v>0</v>
      </c>
      <c r="M322" s="66">
        <f>-M$190+M$216-M$218+M$233+M$234+SUM(M$125,M$126,M$127,M$128,M$129*(1+'S&amp;S'!$F120),M$130,M$131,M$132,M$133,M$134,M$135,M$136,M$137,M$138,M$139,M$140,M$141,M$142,M$143,M$144)</f>
        <v>0</v>
      </c>
      <c r="N322" s="66">
        <f>-N$190+N$216-N$218+N$233+N$234+SUM(N$125,N$126,N$127,N$128,N$129*(1+'S&amp;S'!$F120),N$130,N$131,N$132,N$133,N$134,N$135,N$136,N$137,N$138,N$139,N$140,N$141,N$142,N$143,N$144)</f>
        <v>0</v>
      </c>
      <c r="O322" s="66">
        <f>-O$190+O$216-O$218+O$233+O$234+SUM(O$125,O$126,O$127,O$128,O$129*(1+'S&amp;S'!$F120),O$130,O$131,O$132,O$133,O$134,O$135,O$136,O$137,O$138,O$139,O$140,O$141,O$142,O$143,O$144)</f>
        <v>0</v>
      </c>
      <c r="P322" s="66">
        <f>-P$190+P$216-P$218+P$233+P$234+SUM(P$125,P$126,P$127,P$128,P$129*(1+'S&amp;S'!$F120),P$130,P$131,P$132,P$133,P$134,P$135,P$136,P$137,P$138,P$139,P$140,P$141,P$142,P$143,P$144)</f>
        <v>0</v>
      </c>
      <c r="Q322" s="66">
        <f>-Q$190+Q$216-Q$218+Q$233+Q$234+SUM(Q$125,Q$126,Q$127,Q$128,Q$129*(1+'S&amp;S'!$F120),Q$130,Q$131,Q$132,Q$133,Q$134,Q$135,Q$136,Q$137,Q$138,Q$139,Q$140,Q$141,Q$142,Q$143,Q$144)</f>
        <v>0</v>
      </c>
      <c r="R322" s="66">
        <f>-R$190+R$216-R$218+R$233+R$234+SUM(R$125,R$126,R$127,R$128,R$129*(1+'S&amp;S'!$F120),R$130,R$131,R$132,R$133,R$134,R$135,R$136,R$137,R$138,R$139,R$140,R$141,R$142,R$143,R$144)</f>
        <v>0</v>
      </c>
      <c r="S322" s="66">
        <f>-S$190+S$216-S$218+S$233+S$234+SUM(S$125,S$126,S$127,S$128,S$129*(1+'S&amp;S'!$F120),S$130,S$131,S$132,S$133,S$134,S$135,S$136,S$137,S$138,S$139,S$140,S$141,S$142,S$143,S$144)</f>
        <v>0</v>
      </c>
      <c r="T322" s="66">
        <f>-T$190+T$216-T$218+T$233+T$234+SUM(T$125,T$126,T$127,T$128,T$129*(1+'S&amp;S'!$F120),T$130,T$131,T$132,T$133,T$134,T$135,T$136,T$137,T$138,T$139,T$140,T$141,T$142,T$143,T$144)</f>
        <v>0</v>
      </c>
      <c r="U322" s="66">
        <f>-U$190+U$216-U$218+U$233+U$234+SUM(U$125,U$126,U$127,U$128,U$129*(1+'S&amp;S'!$F120),U$130,U$131,U$132,U$133,U$134,U$135,U$136,U$137,U$138,U$139,U$140,U$141,U$142,U$143,U$144)</f>
        <v>0</v>
      </c>
      <c r="V322" s="66">
        <f>-V$190+V$216-V$218+V$233+V$234+SUM(V$125,V$126,V$127,V$128,V$129*(1+'S&amp;S'!$F120),V$130,V$131,V$132,V$133,V$134,V$135,V$136,V$137,V$138,V$139,V$140,V$141,V$142,V$143,V$144)</f>
        <v>0</v>
      </c>
      <c r="W322" s="66">
        <f>-W$190+W$216-W$218+W$233+W$234+SUM(W$125,W$126,W$127,W$128,W$129*(1+'S&amp;S'!$F120),W$130,W$131,W$132,W$133,W$134,W$135,W$136,W$137,W$138,W$139,W$140,W$141,W$142,W$143,W$144)</f>
        <v>0</v>
      </c>
      <c r="X322" s="66">
        <f>-X$190+X$216-X$218+X$233+X$234+SUM(X$125,X$126,X$127,X$128,X$129*(1+'S&amp;S'!$F120),X$130,X$131,X$132,X$133,X$134,X$135,X$136,X$137,X$138,X$139,X$140,X$141,X$142,X$143,X$144)</f>
        <v>0</v>
      </c>
      <c r="Y322" s="66">
        <f>-Y$190+Y$216-Y$218+Y$233+Y$234+SUM(Y$125,Y$126,Y$127,Y$128,Y$129*(1+'S&amp;S'!$F120),Y$130,Y$131,Y$132,Y$133,Y$134,Y$135,Y$136,Y$137,Y$138,Y$139,Y$140,Y$141,Y$142,Y$143,Y$144)</f>
        <v>0</v>
      </c>
      <c r="Z322" s="66">
        <f>-Z$190+Z$216-Z$218+Z$233+Z$234+SUM(Z$125,Z$126,Z$127,Z$128,Z$129*(1+'S&amp;S'!$F120),Z$130,Z$131,Z$132,Z$133,Z$134,Z$135,Z$136,Z$137,Z$138,Z$139,Z$140,Z$141,Z$142,Z$143,Z$144)</f>
        <v>0</v>
      </c>
      <c r="AA322" s="66">
        <f>-AA$190+AA$216-AA$218+AA$233+AA$234+SUM(AA$125,AA$126,AA$127,AA$128,AA$129*(1+'S&amp;S'!$F120),AA$130,AA$131,AA$132,AA$133,AA$134,AA$135,AA$136,AA$137,AA$138,AA$139,AA$140,AA$141,AA$142,AA$143,AA$144)</f>
        <v>0</v>
      </c>
      <c r="AB322" s="66">
        <f>-AB$190+AB$216-AB$218+AB$233+AB$234+SUM(AB$125,AB$126,AB$127,AB$128,AB$129*(1+'S&amp;S'!$F120),AB$130,AB$131,AB$132,AB$133,AB$134,AB$135,AB$136,AB$137,AB$138,AB$139,AB$140,AB$141,AB$142,AB$143,AB$144)</f>
        <v>0</v>
      </c>
      <c r="AC322" s="66">
        <f>-AC$190+AC$216-AC$218+AC$233+AC$234+SUM(AC$125,AC$126,AC$127,AC$128,AC$129*(1+'S&amp;S'!$F120),AC$130,AC$131,AC$132,AC$133,AC$134,AC$135,AC$136,AC$137,AC$138,AC$139,AC$140,AC$141,AC$142,AC$143,AC$144)</f>
        <v>0</v>
      </c>
      <c r="AD322" s="66">
        <f>-AD$190+AD$216-AD$218+AD$233+AD$234+SUM(AD$125,AD$126,AD$127,AD$128,AD$129*(1+'S&amp;S'!$F120),AD$130,AD$131,AD$132,AD$133,AD$134,AD$135,AD$136,AD$137,AD$138,AD$139,AD$140,AD$141,AD$142,AD$143,AD$144)</f>
        <v>0</v>
      </c>
      <c r="AE322" s="66">
        <f>-AE$190+AE$216-AE$218+AE$233+AE$234+SUM(AE$125,AE$126,AE$127,AE$128,AE$129*(1+'S&amp;S'!$F120),AE$130,AE$131,AE$132,AE$133,AE$134,AE$135,AE$136,AE$137,AE$138,AE$139,AE$140,AE$141,AE$142,AE$143,AE$144)</f>
        <v>0</v>
      </c>
      <c r="AF322" s="66">
        <f>-AF$190+AF$216-AF$218+AF$233+AF$234+SUM(AF$125,AF$126,AF$127,AF$128,AF$129*(1+'S&amp;S'!$F120),AF$130,AF$131,AF$132,AF$133,AF$134,AF$135,AF$136,AF$137,AF$138,AF$139,AF$140,AF$141,AF$142,AF$143,AF$144)</f>
        <v>0</v>
      </c>
      <c r="AG322" s="66">
        <f>-AG$190+AG$216-AG$218+AG$233+AG$234+SUM(AG$125,AG$126,AG$127,AG$128,AG$129*(1+'S&amp;S'!$F120),AG$130,AG$131,AG$132,AG$133,AG$134,AG$135,AG$136,AG$137,AG$138,AG$139,AG$140,AG$141,AG$142,AG$143,AG$144)</f>
        <v>0</v>
      </c>
      <c r="AH322" s="66">
        <f>-AH$190+AH$216-AH$218+AH$233+AH$234+SUM(AH$125,AH$126,AH$127,AH$128,AH$129*(1+'S&amp;S'!$F120),AH$130,AH$131,AH$132,AH$133,AH$134,AH$135,AH$136,AH$137,AH$138,AH$139,AH$140,AH$141,AH$142,AH$143,AH$144)</f>
        <v>0</v>
      </c>
      <c r="AI322" s="66">
        <f>-AI$190+AI$216-AI$218+AI$233+AI$234+SUM(AI$125,AI$126,AI$127,AI$128,AI$129*(1+'S&amp;S'!$F120),AI$130,AI$131,AI$132,AI$133,AI$134,AI$135,AI$136,AI$137,AI$138,AI$139,AI$140,AI$141,AI$142,AI$143,AI$144)</f>
        <v>0</v>
      </c>
      <c r="AJ322" s="66">
        <f>-AJ$190+AJ$216-AJ$218+AJ$233+AJ$234+SUM(AJ$125,AJ$126,AJ$127,AJ$128,AJ$129*(1+'S&amp;S'!$F120),AJ$130,AJ$131,AJ$132,AJ$133,AJ$134,AJ$135,AJ$136,AJ$137,AJ$138,AJ$139,AJ$140,AJ$141,AJ$142,AJ$143,AJ$144)</f>
        <v>0</v>
      </c>
      <c r="AK322" s="66">
        <f>-AK$190+AK$216-AK$218+AK$233+AK$234+SUM(AK$125,AK$126,AK$127,AK$128,AK$129*(1+'S&amp;S'!$F120),AK$130,AK$131,AK$132,AK$133,AK$134,AK$135,AK$136,AK$137,AK$138,AK$139,AK$140,AK$141,AK$142,AK$143,AK$144)</f>
        <v>0</v>
      </c>
      <c r="AL322" s="66">
        <f>-AL$190+AL$216-AL$218+AL$233+AL$234+SUM(AL$125,AL$126,AL$127,AL$128,AL$129*(1+'S&amp;S'!$F120),AL$130,AL$131,AL$132,AL$133,AL$134,AL$135,AL$136,AL$137,AL$138,AL$139,AL$140,AL$141,AL$142,AL$143,AL$144)</f>
        <v>0</v>
      </c>
      <c r="AM322" s="66">
        <f>-AM$190+AM$216-AM$218+AM$233+AM$234+SUM(AM$125,AM$126,AM$127,AM$128,AM$129*(1+'S&amp;S'!$F120),AM$130,AM$131,AM$132,AM$133,AM$134,AM$135,AM$136,AM$137,AM$138,AM$139,AM$140,AM$141,AM$142,AM$143,AM$144)</f>
        <v>0</v>
      </c>
      <c r="AN322" s="66">
        <f>-AN$190+AN$216-AN$218+AN$233+AN$234+SUM(AN$125,AN$126,AN$127,AN$128,AN$129*(1+'S&amp;S'!$F120),AN$130,AN$131,AN$132,AN$133,AN$134,AN$135,AN$136,AN$137,AN$138,AN$139,AN$140,AN$141,AN$142,AN$143,AN$144)</f>
        <v>0</v>
      </c>
      <c r="AO322" s="66">
        <f>-AO$190+AO$216-AO$218+AO$233+AO$234+SUM(AO$125,AO$126,AO$127,AO$128,AO$129*(1+'S&amp;S'!$F120),AO$130,AO$131,AO$132,AO$133,AO$134,AO$135,AO$136,AO$137,AO$138,AO$139,AO$140,AO$141,AO$142,AO$143,AO$144)</f>
        <v>0</v>
      </c>
      <c r="AP322" s="66">
        <f>-AP$190+AP$216-AP$218+AP$233+AP$234+SUM(AP$125,AP$126,AP$127,AP$128,AP$129*(1+'S&amp;S'!$F120),AP$130,AP$131,AP$132,AP$133,AP$134,AP$135,AP$136,AP$137,AP$138,AP$139,AP$140,AP$141,AP$142,AP$143,AP$144)</f>
        <v>0</v>
      </c>
      <c r="AQ322" s="66">
        <f>-AQ$190+AQ$216-AQ$218+AQ$233+AQ$234+SUM(AQ$125,AQ$126,AQ$127,AQ$128,AQ$129*(1+'S&amp;S'!$F120),AQ$130,AQ$131,AQ$132,AQ$133,AQ$134,AQ$135,AQ$136,AQ$137,AQ$138,AQ$139,AQ$140,AQ$141,AQ$142,AQ$143,AQ$144)</f>
        <v>0</v>
      </c>
      <c r="AR322" s="66">
        <f>-AR$190+AR$216-AR$218+AR$233+AR$234+SUM(AR$125,AR$126,AR$127,AR$128,AR$129*(1+'S&amp;S'!$F120),AR$130,AR$131,AR$132,AR$133,AR$134,AR$135,AR$136,AR$137,AR$138,AR$139,AR$140,AR$141,AR$142,AR$143,AR$144)</f>
        <v>0</v>
      </c>
      <c r="AS322" s="66">
        <f>-AS$190+AS$216-AS$218+AS$233+AS$234+SUM(AS$125,AS$126,AS$127,AS$128,AS$129*(1+'S&amp;S'!$F120),AS$130,AS$131,AS$132,AS$133,AS$134,AS$135,AS$136,AS$137,AS$138,AS$139,AS$140,AS$141,AS$142,AS$143,AS$144)</f>
        <v>0</v>
      </c>
      <c r="AT322" s="66">
        <f>-AT$190+AT$216-AT$218+AT$233+AT$234+SUM(AT$125,AT$126,AT$127,AT$128,AT$129*(1+'S&amp;S'!$F120),AT$130,AT$131,AT$132,AT$133,AT$134,AT$135,AT$136,AT$137,AT$138,AT$139,AT$140,AT$141,AT$142,AT$143,AT$144)</f>
        <v>0</v>
      </c>
      <c r="AU322" s="66">
        <f>-AU$190+AU$216-AU$218+AU$233+AU$234+SUM(AU$125,AU$126,AU$127,AU$128,AU$129*(1+'S&amp;S'!$F120),AU$130,AU$131,AU$132,AU$133,AU$134,AU$135,AU$136,AU$137,AU$138,AU$139,AU$140,AU$141,AU$142,AU$143,AU$144)</f>
        <v>0</v>
      </c>
      <c r="AV322" s="66">
        <f>-AV$190+AV$216-AV$218+AV$233+AV$234+SUM(AV$125,AV$126,AV$127,AV$128,AV$129*(1+'S&amp;S'!$F120),AV$130,AV$131,AV$132,AV$133,AV$134,AV$135,AV$136,AV$137,AV$138,AV$139,AV$140,AV$141,AV$142,AV$143,AV$144)</f>
        <v>0</v>
      </c>
      <c r="AW322" s="66">
        <f>-AW$190+AW$216-AW$218+AW$233+AW$234+SUM(AW$125,AW$126,AW$127,AW$128,AW$129*(1+'S&amp;S'!$F120),AW$130,AW$131,AW$132,AW$133,AW$134,AW$135,AW$136,AW$137,AW$138,AW$139,AW$140,AW$141,AW$142,AW$143,AW$144)</f>
        <v>0</v>
      </c>
      <c r="AX322" s="66">
        <f>-AX$190+AX$216-AX$218+AX$233+AX$234+SUM(AX$125,AX$126,AX$127,AX$128,AX$129*(1+'S&amp;S'!$F120),AX$130,AX$131,AX$132,AX$133,AX$134,AX$135,AX$136,AX$137,AX$138,AX$139,AX$140,AX$141,AX$142,AX$143,AX$144)</f>
        <v>0</v>
      </c>
      <c r="AY322" s="66">
        <f>-AY$190+AY$216-AY$218+AY$233+AY$234+SUM(AY$125,AY$126,AY$127,AY$128,AY$129*(1+'S&amp;S'!$F120),AY$130,AY$131,AY$132,AY$133,AY$134,AY$135,AY$136,AY$137,AY$138,AY$139,AY$140,AY$141,AY$142,AY$143,AY$144)</f>
        <v>0</v>
      </c>
      <c r="AZ322" s="66">
        <f>-AZ$190+AZ$216-AZ$218+AZ$233+AZ$234+SUM(AZ$125,AZ$126,AZ$127,AZ$128,AZ$129*(1+'S&amp;S'!$F120),AZ$130,AZ$131,AZ$132,AZ$133,AZ$134,AZ$135,AZ$136,AZ$137,AZ$138,AZ$139,AZ$140,AZ$141,AZ$142,AZ$143,AZ$144)</f>
        <v>0</v>
      </c>
      <c r="BA322" s="66">
        <f>-BA$190+BA$216-BA$218+BA$233+BA$234+SUM(BA$125,BA$126,BA$127,BA$128,BA$129*(1+'S&amp;S'!$F120),BA$130,BA$131,BA$132,BA$133,BA$134,BA$135,BA$136,BA$137,BA$138,BA$139,BA$140,BA$141,BA$142,BA$143,BA$144)</f>
        <v>0</v>
      </c>
      <c r="BB322" s="66">
        <f>-BB$190+BB$216-BB$218+BB$233+BB$234+SUM(BB$125,BB$126,BB$127,BB$128,BB$129*(1+'S&amp;S'!$F120),BB$130,BB$131,BB$132,BB$133,BB$134,BB$135,BB$136,BB$137,BB$138,BB$139,BB$140,BB$141,BB$142,BB$143,BB$144)</f>
        <v>0</v>
      </c>
      <c r="BC322" s="66">
        <f>-BC$190+BC$216-BC$218+BC$233+BC$234+SUM(BC$125,BC$126,BC$127,BC$128,BC$129*(1+'S&amp;S'!$F120),BC$130,BC$131,BC$132,BC$133,BC$134,BC$135,BC$136,BC$137,BC$138,BC$139,BC$140,BC$141,BC$142,BC$143,BC$144)</f>
        <v>0</v>
      </c>
      <c r="BD322" s="66">
        <f>-BD$190+BD$216-BD$218+BD$233+BD$234+SUM(BD$125,BD$126,BD$127,BD$128,BD$129*(1+'S&amp;S'!$F120),BD$130,BD$131,BD$132,BD$133,BD$134,BD$135,BD$136,BD$137,BD$138,BD$139,BD$140,BD$141,BD$142,BD$143,BD$144)</f>
        <v>0</v>
      </c>
      <c r="BE322" s="66">
        <f>-BE$190+BE$216-BE$218+BE$233+BE$234+SUM(BE$125,BE$126,BE$127,BE$128,BE$129*(1+'S&amp;S'!$F120),BE$130,BE$131,BE$132,BE$133,BE$134,BE$135,BE$136,BE$137,BE$138,BE$139,BE$140,BE$141,BE$142,BE$143,BE$144)</f>
        <v>0</v>
      </c>
      <c r="BF322" s="66">
        <f>-BF$190+BF$216-BF$218+BF$233+BF$234+SUM(BF$125,BF$126,BF$127,BF$128,BF$129*(1+'S&amp;S'!$F120),BF$130,BF$131,BF$132,BF$133,BF$134,BF$135,BF$136,BF$137,BF$138,BF$139,BF$140,BF$141,BF$142,BF$143,BF$144)</f>
        <v>0</v>
      </c>
      <c r="BG322" s="66">
        <f>-BG$190+BG$216-BG$218+BG$233+BG$234+SUM(BG$125,BG$126,BG$127,BG$128,BG$129*(1+'S&amp;S'!$F120),BG$130,BG$131,BG$132,BG$133,BG$134,BG$135,BG$136,BG$137,BG$138,BG$139,BG$140,BG$141,BG$142,BG$143,BG$144)</f>
        <v>0</v>
      </c>
      <c r="BH322" s="66">
        <f>-BH$190+BH$216-BH$218+BH$233+BH$234+SUM(BH$125,BH$126,BH$127,BH$128,BH$129*(1+'S&amp;S'!$F120),BH$130,BH$131,BH$132,BH$133,BH$134,BH$135,BH$136,BH$137,BH$138,BH$139,BH$140,BH$141,BH$142,BH$143,BH$144)</f>
        <v>0</v>
      </c>
      <c r="BI322" s="66">
        <f>-BI$190+BI$216-BI$218+BI$233+BI$234+SUM(BI$125,BI$126,BI$127,BI$128,BI$129*(1+'S&amp;S'!$F120),BI$130,BI$131,BI$132,BI$133,BI$134,BI$135,BI$136,BI$137,BI$138,BI$139,BI$140,BI$141,BI$142,BI$143,BI$144)</f>
        <v>0</v>
      </c>
      <c r="BJ322" s="66">
        <f>-BJ$190+BJ$216-BJ$218+BJ$233+BJ$234+SUM(BJ$125,BJ$126,BJ$127,BJ$128,BJ$129*(1+'S&amp;S'!$F120),BJ$130,BJ$131,BJ$132,BJ$133,BJ$134,BJ$135,BJ$136,BJ$137,BJ$138,BJ$139,BJ$140,BJ$141,BJ$142,BJ$143,BJ$144)</f>
        <v>0</v>
      </c>
      <c r="BK322" s="66">
        <f>-BK$190+BK$216-BK$218+BK$233+BK$234+SUM(BK$125,BK$126,BK$127,BK$128,BK$129*(1+'S&amp;S'!$F120),BK$130,BK$131,BK$132,BK$133,BK$134,BK$135,BK$136,BK$137,BK$138,BK$139,BK$140,BK$141,BK$142,BK$143,BK$144)</f>
        <v>0</v>
      </c>
      <c r="BL322" s="66">
        <f>-BL$190+BL$216-BL$218+BL$233+BL$234+SUM(BL$125,BL$126,BL$127,BL$128,BL$129*(1+'S&amp;S'!$F120),BL$130,BL$131,BL$132,BL$133,BL$134,BL$135,BL$136,BL$137,BL$138,BL$139,BL$140,BL$141,BL$142,BL$143,BL$144)</f>
        <v>0</v>
      </c>
      <c r="BM322" s="66">
        <f>-BM$190+BM$216-BM$218+BM$233+BM$234+SUM(BM$125,BM$126,BM$127,BM$128,BM$129*(1+'S&amp;S'!$F120),BM$130,BM$131,BM$132,BM$133,BM$134,BM$135,BM$136,BM$137,BM$138,BM$139,BM$140,BM$141,BM$142,BM$143,BM$144)</f>
        <v>0</v>
      </c>
      <c r="BN322" s="66">
        <f>-BN$190+BN$216-BN$218+BN$233+BN$234+SUM(BN$125,BN$126,BN$127,BN$128,BN$129*(1+'S&amp;S'!$F120),BN$130,BN$131,BN$132,BN$133,BN$134,BN$135,BN$136,BN$137,BN$138,BN$139,BN$140,BN$141,BN$142,BN$143,BN$144)</f>
        <v>0</v>
      </c>
      <c r="BO322" s="66">
        <f>-BO$190+BO$216-BO$218+BO$233+BO$234+SUM(BO$125,BO$126,BO$127,BO$128,BO$129*(1+'S&amp;S'!$F120),BO$130,BO$131,BO$132,BO$133,BO$134,BO$135,BO$136,BO$137,BO$138,BO$139,BO$140,BO$141,BO$142,BO$143,BO$144)</f>
        <v>0</v>
      </c>
      <c r="BP322" s="66">
        <f>-BP$190+BP$216-BP$218+BP$233+BP$234+SUM(BP$125,BP$126,BP$127,BP$128,BP$129*(1+'S&amp;S'!$F120),BP$130,BP$131,BP$132,BP$133,BP$134,BP$135,BP$136,BP$137,BP$138,BP$139,BP$140,BP$141,BP$142,BP$143,BP$144)</f>
        <v>0</v>
      </c>
      <c r="BQ322" s="66">
        <f>-BQ$190+BQ$216-BQ$218+BQ$233+BQ$234+SUM(BQ$125,BQ$126,BQ$127,BQ$128,BQ$129*(1+'S&amp;S'!$F120),BQ$130,BQ$131,BQ$132,BQ$133,BQ$134,BQ$135,BQ$136,BQ$137,BQ$138,BQ$139,BQ$140,BQ$141,BQ$142,BQ$143,BQ$144)</f>
        <v>0</v>
      </c>
      <c r="BR322" s="66">
        <f>-BR$190+BR$216-BR$218+BR$233+BR$234+SUM(BR$125,BR$126,BR$127,BR$128,BR$129*(1+'S&amp;S'!$F120),BR$130,BR$131,BR$132,BR$133,BR$134,BR$135,BR$136,BR$137,BR$138,BR$139,BR$140,BR$141,BR$142,BR$143,BR$144)</f>
        <v>0</v>
      </c>
      <c r="BS322" s="66">
        <f>-BS$190+BS$216-BS$218+BS$233+BS$234+SUM(BS$125,BS$126,BS$127,BS$128,BS$129*(1+'S&amp;S'!$F120),BS$130,BS$131,BS$132,BS$133,BS$134,BS$135,BS$136,BS$137,BS$138,BS$139,BS$140,BS$141,BS$142,BS$143,BS$144)</f>
        <v>0</v>
      </c>
      <c r="BT322" s="66">
        <f>-BT$190+BT$216-BT$218+BT$233+BT$234+SUM(BT$125,BT$126,BT$127,BT$128,BT$129*(1+'S&amp;S'!$F120),BT$130,BT$131,BT$132,BT$133,BT$134,BT$135,BT$136,BT$137,BT$138,BT$139,BT$140,BT$141,BT$142,BT$143,BT$144)</f>
        <v>0</v>
      </c>
      <c r="BU322" s="66">
        <f>-BU$190+BU$216-BU$218+BU$233+BU$234+SUM(BU$125,BU$126,BU$127,BU$128,BU$129*(1+'S&amp;S'!$F120),BU$130,BU$131,BU$132,BU$133,BU$134,BU$135,BU$136,BU$137,BU$138,BU$139,BU$140,BU$141,BU$142,BU$143,BU$144)</f>
        <v>0</v>
      </c>
      <c r="BV322" s="66">
        <f>-BV$190+BV$216-BV$218+BV$233+BV$234+SUM(BV$125,BV$126,BV$127,BV$128,BV$129*(1+'S&amp;S'!$F120),BV$130,BV$131,BV$132,BV$133,BV$134,BV$135,BV$136,BV$137,BV$138,BV$139,BV$140,BV$141,BV$142,BV$143,BV$144)</f>
        <v>0</v>
      </c>
      <c r="BW322" s="66">
        <f>-BW$190+BW$216-BW$218+BW$233+BW$234+SUM(BW$125,BW$126,BW$127,BW$128,BW$129*(1+'S&amp;S'!$F120),BW$130,BW$131,BW$132,BW$133,BW$134,BW$135,BW$136,BW$137,BW$138,BW$139,BW$140,BW$141,BW$142,BW$143,BW$144)</f>
        <v>0</v>
      </c>
      <c r="BX322" s="66">
        <f>-BX$190+BX$216-BX$218+BX$233+BX$234+SUM(BX$125,BX$126,BX$127,BX$128,BX$129*(1+'S&amp;S'!$F120),BX$130,BX$131,BX$132,BX$133,BX$134,BX$135,BX$136,BX$137,BX$138,BX$139,BX$140,BX$141,BX$142,BX$143,BX$144)</f>
        <v>0</v>
      </c>
      <c r="BY322" s="66">
        <f>-BY$190+BY$216-BY$218+BY$233+BY$234+SUM(BY$125,BY$126,BY$127,BY$128,BY$129*(1+'S&amp;S'!$F120),BY$130,BY$131,BY$132,BY$133,BY$134,BY$135,BY$136,BY$137,BY$138,BY$139,BY$140,BY$141,BY$142,BY$143,BY$144)</f>
        <v>0</v>
      </c>
      <c r="BZ322" s="66">
        <f>-BZ$190+BZ$216-BZ$218+BZ$233+BZ$234+SUM(BZ$125,BZ$126,BZ$127,BZ$128,BZ$129*(1+'S&amp;S'!$F120),BZ$130,BZ$131,BZ$132,BZ$133,BZ$134,BZ$135,BZ$136,BZ$137,BZ$138,BZ$139,BZ$140,BZ$141,BZ$142,BZ$143,BZ$144)</f>
        <v>0</v>
      </c>
      <c r="CA322" s="66">
        <f>-CA$190+CA$216-CA$218+CA$233+CA$234+SUM(CA$125,CA$126,CA$127,CA$128,CA$129*(1+'S&amp;S'!$F120),CA$130,CA$131,CA$132,CA$133,CA$134,CA$135,CA$136,CA$137,CA$138,CA$139,CA$140,CA$141,CA$142,CA$143,CA$144)</f>
        <v>0</v>
      </c>
      <c r="CB322" s="66">
        <f>-CB$190+CB$216-CB$218+CB$233+CB$234+SUM(CB$125,CB$126,CB$127,CB$128,CB$129*(1+'S&amp;S'!$F120),CB$130,CB$131,CB$132,CB$133,CB$134,CB$135,CB$136,CB$137,CB$138,CB$139,CB$140,CB$141,CB$142,CB$143,CB$144)</f>
        <v>0</v>
      </c>
      <c r="CC322" s="66">
        <f>-CC$190+CC$216-CC$218+CC$233+CC$234+SUM(CC$125,CC$126,CC$127,CC$128,CC$129*(1+'S&amp;S'!$F120),CC$130,CC$131,CC$132,CC$133,CC$134,CC$135,CC$136,CC$137,CC$138,CC$139,CC$140,CC$141,CC$142,CC$143,CC$144)</f>
        <v>0</v>
      </c>
      <c r="CD322" s="66">
        <f>-CD$190+CD$216-CD$218+CD$233+CD$234+SUM(CD$125,CD$126,CD$127,CD$128,CD$129*(1+'S&amp;S'!$F120),CD$130,CD$131,CD$132,CD$133,CD$134,CD$135,CD$136,CD$137,CD$138,CD$139,CD$140,CD$141,CD$142,CD$143,CD$144)</f>
        <v>0</v>
      </c>
      <c r="CE322" s="66">
        <f>-CE$190+CE$216-CE$218+CE$233+CE$234+SUM(CE$125,CE$126,CE$127,CE$128,CE$129*(1+'S&amp;S'!$F120),CE$130,CE$131,CE$132,CE$133,CE$134,CE$135,CE$136,CE$137,CE$138,CE$139,CE$140,CE$141,CE$142,CE$143,CE$144)</f>
        <v>0</v>
      </c>
      <c r="CF322" s="66">
        <f>-CF$190+CF$216-CF$218+CF$233+CF$234+SUM(CF$125,CF$126,CF$127,CF$128,CF$129*(1+'S&amp;S'!$F120),CF$130,CF$131,CF$132,CF$133,CF$134,CF$135,CF$136,CF$137,CF$138,CF$139,CF$140,CF$141,CF$142,CF$143,CF$144)</f>
        <v>0</v>
      </c>
      <c r="CG322" s="66">
        <f>-CG$190+CG$216-CG$218+CG$233+CG$234+SUM(CG$125,CG$126,CG$127,CG$128,CG$129*(1+'S&amp;S'!$F120),CG$130,CG$131,CG$132,CG$133,CG$134,CG$135,CG$136,CG$137,CG$138,CG$139,CG$140,CG$141,CG$142,CG$143,CG$144)</f>
        <v>0</v>
      </c>
      <c r="CH322" s="66">
        <f>-CH$190+CH$216-CH$218+CH$233+CH$234+SUM(CH$125,CH$126,CH$127,CH$128,CH$129*(1+'S&amp;S'!$F120),CH$130,CH$131,CH$132,CH$133,CH$134,CH$135,CH$136,CH$137,CH$138,CH$139,CH$140,CH$141,CH$142,CH$143,CH$144)</f>
        <v>0</v>
      </c>
      <c r="CI322" s="66">
        <f>-CI$190+CI$216-CI$218+CI$233+CI$234+SUM(CI$125,CI$126,CI$127,CI$128,CI$129*(1+'S&amp;S'!$F120),CI$130,CI$131,CI$132,CI$133,CI$134,CI$135,CI$136,CI$137,CI$138,CI$139,CI$140,CI$141,CI$142,CI$143,CI$144)</f>
        <v>0</v>
      </c>
      <c r="CJ322" s="66">
        <f>-CJ$190+CJ$216-CJ$218+CJ$233+CJ$234+SUM(CJ$125,CJ$126,CJ$127,CJ$128,CJ$129*(1+'S&amp;S'!$F120),CJ$130,CJ$131,CJ$132,CJ$133,CJ$134,CJ$135,CJ$136,CJ$137,CJ$138,CJ$139,CJ$140,CJ$141,CJ$142,CJ$143,CJ$144)</f>
        <v>0</v>
      </c>
      <c r="CK322" s="66">
        <f>-CK$190+CK$216-CK$218+CK$233+CK$234+SUM(CK$125,CK$126,CK$127,CK$128,CK$129*(1+'S&amp;S'!$F120),CK$130,CK$131,CK$132,CK$133,CK$134,CK$135,CK$136,CK$137,CK$138,CK$139,CK$140,CK$141,CK$142,CK$143,CK$144)</f>
        <v>0</v>
      </c>
      <c r="CL322" s="66">
        <f>-CL$190+CL$216-CL$218+CL$233+CL$234+SUM(CL$125,CL$126,CL$127,CL$128,CL$129*(1+'S&amp;S'!$F120),CL$130,CL$131,CL$132,CL$133,CL$134,CL$135,CL$136,CL$137,CL$138,CL$139,CL$140,CL$141,CL$142,CL$143,CL$144)</f>
        <v>0</v>
      </c>
      <c r="CM322" s="66">
        <f>-CM$190+CM$216-CM$218+CM$233+CM$234+SUM(CM$125,CM$126,CM$127,CM$128,CM$129*(1+'S&amp;S'!$F120),CM$130,CM$131,CM$132,CM$133,CM$134,CM$135,CM$136,CM$137,CM$138,CM$139,CM$140,CM$141,CM$142,CM$143,CM$144)</f>
        <v>0</v>
      </c>
      <c r="CN322" s="66">
        <f>-CN$190+CN$216-CN$218+CN$233+CN$234+SUM(CN$125,CN$126,CN$127,CN$128,CN$129*(1+'S&amp;S'!$F120),CN$130,CN$131,CN$132,CN$133,CN$134,CN$135,CN$136,CN$137,CN$138,CN$139,CN$140,CN$141,CN$142,CN$143,CN$144)</f>
        <v>0</v>
      </c>
      <c r="CO322" s="66">
        <f>-CO$190+CO$216-CO$218+CO$233+CO$234+SUM(CO$125,CO$126,CO$127,CO$128,CO$129*(1+'S&amp;S'!$F120),CO$130,CO$131,CO$132,CO$133,CO$134,CO$135,CO$136,CO$137,CO$138,CO$139,CO$140,CO$141,CO$142,CO$143,CO$144)</f>
        <v>0</v>
      </c>
      <c r="CP322" s="66">
        <f>-CP$190+CP$216-CP$218+CP$233+CP$234+SUM(CP$125,CP$126,CP$127,CP$128,CP$129*(1+'S&amp;S'!$F120),CP$130,CP$131,CP$132,CP$133,CP$134,CP$135,CP$136,CP$137,CP$138,CP$139,CP$140,CP$141,CP$142,CP$143,CP$144)</f>
        <v>0</v>
      </c>
      <c r="CQ322" s="66">
        <f>-CQ$190+CQ$216-CQ$218+CQ$233+CQ$234+SUM(CQ$125,CQ$126,CQ$127,CQ$128,CQ$129*(1+'S&amp;S'!$F120),CQ$130,CQ$131,CQ$132,CQ$133,CQ$134,CQ$135,CQ$136,CQ$137,CQ$138,CQ$139,CQ$140,CQ$141,CQ$142,CQ$143,CQ$144)</f>
        <v>0</v>
      </c>
      <c r="CR322" s="66">
        <f>-CR$190+CR$216-CR$218+CR$233+CR$234+SUM(CR$125,CR$126,CR$127,CR$128,CR$129*(1+'S&amp;S'!$F120),CR$130,CR$131,CR$132,CR$133,CR$134,CR$135,CR$136,CR$137,CR$138,CR$139,CR$140,CR$141,CR$142,CR$143,CR$144)</f>
        <v>0</v>
      </c>
      <c r="CS322" s="66">
        <f>-CS$190+CS$216-CS$218+CS$233+CS$234+SUM(CS$125,CS$126,CS$127,CS$128,CS$129*(1+'S&amp;S'!$F120),CS$130,CS$131,CS$132,CS$133,CS$134,CS$135,CS$136,CS$137,CS$138,CS$139,CS$140,CS$141,CS$142,CS$143,CS$144)</f>
        <v>0</v>
      </c>
    </row>
    <row r="323" spans="3:97" hidden="1" x14ac:dyDescent="0.35">
      <c r="C323" s="81" t="str">
        <f>O.5!C129&amp;" with "&amp; 'S&amp;S'!$D$5*100 &amp; "% decrease"</f>
        <v xml:space="preserve"> with 1% decrease</v>
      </c>
      <c r="E323" s="492">
        <f>G323+NPV(G.Asm!$F$40,H323:INDEX(H323:CS323,RP))</f>
        <v>0</v>
      </c>
      <c r="F323" s="492">
        <f t="shared" si="140"/>
        <v>0</v>
      </c>
      <c r="G323" s="66">
        <f>-G$190+G$216-G$218+G$233+G$234+SUM(G$125,G$126,G$127,G$128,G$129*(1+'S&amp;S'!$F121),G$130,G$131,G$132,G$133,G$134,G$135,G$136,G$137,G$138,G$139,G$140,G$141,G$142,G$143,G$144)</f>
        <v>0</v>
      </c>
      <c r="H323" s="66">
        <f>-H$190+H$216-H$218+H$233+H$234+SUM(H$125,H$126,H$127,H$128,H$129*(1+'S&amp;S'!$F121),H$130,H$131,H$132,H$133,H$134,H$135,H$136,H$137,H$138,H$139,H$140,H$141,H$142,H$143,H$144)</f>
        <v>0</v>
      </c>
      <c r="I323" s="66">
        <f>-I$190+I$216-I$218+I$233+I$234+SUM(I$125,I$126,I$127,I$128,I$129*(1+'S&amp;S'!$F121),I$130,I$131,I$132,I$133,I$134,I$135,I$136,I$137,I$138,I$139,I$140,I$141,I$142,I$143,I$144)</f>
        <v>0</v>
      </c>
      <c r="J323" s="66">
        <f>-J$190+J$216-J$218+J$233+J$234+SUM(J$125,J$126,J$127,J$128,J$129*(1+'S&amp;S'!$F121),J$130,J$131,J$132,J$133,J$134,J$135,J$136,J$137,J$138,J$139,J$140,J$141,J$142,J$143,J$144)</f>
        <v>0</v>
      </c>
      <c r="K323" s="66">
        <f>-K$190+K$216-K$218+K$233+K$234+SUM(K$125,K$126,K$127,K$128,K$129*(1+'S&amp;S'!$F121),K$130,K$131,K$132,K$133,K$134,K$135,K$136,K$137,K$138,K$139,K$140,K$141,K$142,K$143,K$144)</f>
        <v>0</v>
      </c>
      <c r="L323" s="66">
        <f>-L$190+L$216-L$218+L$233+L$234+SUM(L$125,L$126,L$127,L$128,L$129*(1+'S&amp;S'!$F121),L$130,L$131,L$132,L$133,L$134,L$135,L$136,L$137,L$138,L$139,L$140,L$141,L$142,L$143,L$144)</f>
        <v>0</v>
      </c>
      <c r="M323" s="66">
        <f>-M$190+M$216-M$218+M$233+M$234+SUM(M$125,M$126,M$127,M$128,M$129*(1+'S&amp;S'!$F121),M$130,M$131,M$132,M$133,M$134,M$135,M$136,M$137,M$138,M$139,M$140,M$141,M$142,M$143,M$144)</f>
        <v>0</v>
      </c>
      <c r="N323" s="66">
        <f>-N$190+N$216-N$218+N$233+N$234+SUM(N$125,N$126,N$127,N$128,N$129*(1+'S&amp;S'!$F121),N$130,N$131,N$132,N$133,N$134,N$135,N$136,N$137,N$138,N$139,N$140,N$141,N$142,N$143,N$144)</f>
        <v>0</v>
      </c>
      <c r="O323" s="66">
        <f>-O$190+O$216-O$218+O$233+O$234+SUM(O$125,O$126,O$127,O$128,O$129*(1+'S&amp;S'!$F121),O$130,O$131,O$132,O$133,O$134,O$135,O$136,O$137,O$138,O$139,O$140,O$141,O$142,O$143,O$144)</f>
        <v>0</v>
      </c>
      <c r="P323" s="66">
        <f>-P$190+P$216-P$218+P$233+P$234+SUM(P$125,P$126,P$127,P$128,P$129*(1+'S&amp;S'!$F121),P$130,P$131,P$132,P$133,P$134,P$135,P$136,P$137,P$138,P$139,P$140,P$141,P$142,P$143,P$144)</f>
        <v>0</v>
      </c>
      <c r="Q323" s="66">
        <f>-Q$190+Q$216-Q$218+Q$233+Q$234+SUM(Q$125,Q$126,Q$127,Q$128,Q$129*(1+'S&amp;S'!$F121),Q$130,Q$131,Q$132,Q$133,Q$134,Q$135,Q$136,Q$137,Q$138,Q$139,Q$140,Q$141,Q$142,Q$143,Q$144)</f>
        <v>0</v>
      </c>
      <c r="R323" s="66">
        <f>-R$190+R$216-R$218+R$233+R$234+SUM(R$125,R$126,R$127,R$128,R$129*(1+'S&amp;S'!$F121),R$130,R$131,R$132,R$133,R$134,R$135,R$136,R$137,R$138,R$139,R$140,R$141,R$142,R$143,R$144)</f>
        <v>0</v>
      </c>
      <c r="S323" s="66">
        <f>-S$190+S$216-S$218+S$233+S$234+SUM(S$125,S$126,S$127,S$128,S$129*(1+'S&amp;S'!$F121),S$130,S$131,S$132,S$133,S$134,S$135,S$136,S$137,S$138,S$139,S$140,S$141,S$142,S$143,S$144)</f>
        <v>0</v>
      </c>
      <c r="T323" s="66">
        <f>-T$190+T$216-T$218+T$233+T$234+SUM(T$125,T$126,T$127,T$128,T$129*(1+'S&amp;S'!$F121),T$130,T$131,T$132,T$133,T$134,T$135,T$136,T$137,T$138,T$139,T$140,T$141,T$142,T$143,T$144)</f>
        <v>0</v>
      </c>
      <c r="U323" s="66">
        <f>-U$190+U$216-U$218+U$233+U$234+SUM(U$125,U$126,U$127,U$128,U$129*(1+'S&amp;S'!$F121),U$130,U$131,U$132,U$133,U$134,U$135,U$136,U$137,U$138,U$139,U$140,U$141,U$142,U$143,U$144)</f>
        <v>0</v>
      </c>
      <c r="V323" s="66">
        <f>-V$190+V$216-V$218+V$233+V$234+SUM(V$125,V$126,V$127,V$128,V$129*(1+'S&amp;S'!$F121),V$130,V$131,V$132,V$133,V$134,V$135,V$136,V$137,V$138,V$139,V$140,V$141,V$142,V$143,V$144)</f>
        <v>0</v>
      </c>
      <c r="W323" s="66">
        <f>-W$190+W$216-W$218+W$233+W$234+SUM(W$125,W$126,W$127,W$128,W$129*(1+'S&amp;S'!$F121),W$130,W$131,W$132,W$133,W$134,W$135,W$136,W$137,W$138,W$139,W$140,W$141,W$142,W$143,W$144)</f>
        <v>0</v>
      </c>
      <c r="X323" s="66">
        <f>-X$190+X$216-X$218+X$233+X$234+SUM(X$125,X$126,X$127,X$128,X$129*(1+'S&amp;S'!$F121),X$130,X$131,X$132,X$133,X$134,X$135,X$136,X$137,X$138,X$139,X$140,X$141,X$142,X$143,X$144)</f>
        <v>0</v>
      </c>
      <c r="Y323" s="66">
        <f>-Y$190+Y$216-Y$218+Y$233+Y$234+SUM(Y$125,Y$126,Y$127,Y$128,Y$129*(1+'S&amp;S'!$F121),Y$130,Y$131,Y$132,Y$133,Y$134,Y$135,Y$136,Y$137,Y$138,Y$139,Y$140,Y$141,Y$142,Y$143,Y$144)</f>
        <v>0</v>
      </c>
      <c r="Z323" s="66">
        <f>-Z$190+Z$216-Z$218+Z$233+Z$234+SUM(Z$125,Z$126,Z$127,Z$128,Z$129*(1+'S&amp;S'!$F121),Z$130,Z$131,Z$132,Z$133,Z$134,Z$135,Z$136,Z$137,Z$138,Z$139,Z$140,Z$141,Z$142,Z$143,Z$144)</f>
        <v>0</v>
      </c>
      <c r="AA323" s="66">
        <f>-AA$190+AA$216-AA$218+AA$233+AA$234+SUM(AA$125,AA$126,AA$127,AA$128,AA$129*(1+'S&amp;S'!$F121),AA$130,AA$131,AA$132,AA$133,AA$134,AA$135,AA$136,AA$137,AA$138,AA$139,AA$140,AA$141,AA$142,AA$143,AA$144)</f>
        <v>0</v>
      </c>
      <c r="AB323" s="66">
        <f>-AB$190+AB$216-AB$218+AB$233+AB$234+SUM(AB$125,AB$126,AB$127,AB$128,AB$129*(1+'S&amp;S'!$F121),AB$130,AB$131,AB$132,AB$133,AB$134,AB$135,AB$136,AB$137,AB$138,AB$139,AB$140,AB$141,AB$142,AB$143,AB$144)</f>
        <v>0</v>
      </c>
      <c r="AC323" s="66">
        <f>-AC$190+AC$216-AC$218+AC$233+AC$234+SUM(AC$125,AC$126,AC$127,AC$128,AC$129*(1+'S&amp;S'!$F121),AC$130,AC$131,AC$132,AC$133,AC$134,AC$135,AC$136,AC$137,AC$138,AC$139,AC$140,AC$141,AC$142,AC$143,AC$144)</f>
        <v>0</v>
      </c>
      <c r="AD323" s="66">
        <f>-AD$190+AD$216-AD$218+AD$233+AD$234+SUM(AD$125,AD$126,AD$127,AD$128,AD$129*(1+'S&amp;S'!$F121),AD$130,AD$131,AD$132,AD$133,AD$134,AD$135,AD$136,AD$137,AD$138,AD$139,AD$140,AD$141,AD$142,AD$143,AD$144)</f>
        <v>0</v>
      </c>
      <c r="AE323" s="66">
        <f>-AE$190+AE$216-AE$218+AE$233+AE$234+SUM(AE$125,AE$126,AE$127,AE$128,AE$129*(1+'S&amp;S'!$F121),AE$130,AE$131,AE$132,AE$133,AE$134,AE$135,AE$136,AE$137,AE$138,AE$139,AE$140,AE$141,AE$142,AE$143,AE$144)</f>
        <v>0</v>
      </c>
      <c r="AF323" s="66">
        <f>-AF$190+AF$216-AF$218+AF$233+AF$234+SUM(AF$125,AF$126,AF$127,AF$128,AF$129*(1+'S&amp;S'!$F121),AF$130,AF$131,AF$132,AF$133,AF$134,AF$135,AF$136,AF$137,AF$138,AF$139,AF$140,AF$141,AF$142,AF$143,AF$144)</f>
        <v>0</v>
      </c>
      <c r="AG323" s="66">
        <f>-AG$190+AG$216-AG$218+AG$233+AG$234+SUM(AG$125,AG$126,AG$127,AG$128,AG$129*(1+'S&amp;S'!$F121),AG$130,AG$131,AG$132,AG$133,AG$134,AG$135,AG$136,AG$137,AG$138,AG$139,AG$140,AG$141,AG$142,AG$143,AG$144)</f>
        <v>0</v>
      </c>
      <c r="AH323" s="66">
        <f>-AH$190+AH$216-AH$218+AH$233+AH$234+SUM(AH$125,AH$126,AH$127,AH$128,AH$129*(1+'S&amp;S'!$F121),AH$130,AH$131,AH$132,AH$133,AH$134,AH$135,AH$136,AH$137,AH$138,AH$139,AH$140,AH$141,AH$142,AH$143,AH$144)</f>
        <v>0</v>
      </c>
      <c r="AI323" s="66">
        <f>-AI$190+AI$216-AI$218+AI$233+AI$234+SUM(AI$125,AI$126,AI$127,AI$128,AI$129*(1+'S&amp;S'!$F121),AI$130,AI$131,AI$132,AI$133,AI$134,AI$135,AI$136,AI$137,AI$138,AI$139,AI$140,AI$141,AI$142,AI$143,AI$144)</f>
        <v>0</v>
      </c>
      <c r="AJ323" s="66">
        <f>-AJ$190+AJ$216-AJ$218+AJ$233+AJ$234+SUM(AJ$125,AJ$126,AJ$127,AJ$128,AJ$129*(1+'S&amp;S'!$F121),AJ$130,AJ$131,AJ$132,AJ$133,AJ$134,AJ$135,AJ$136,AJ$137,AJ$138,AJ$139,AJ$140,AJ$141,AJ$142,AJ$143,AJ$144)</f>
        <v>0</v>
      </c>
      <c r="AK323" s="66">
        <f>-AK$190+AK$216-AK$218+AK$233+AK$234+SUM(AK$125,AK$126,AK$127,AK$128,AK$129*(1+'S&amp;S'!$F121),AK$130,AK$131,AK$132,AK$133,AK$134,AK$135,AK$136,AK$137,AK$138,AK$139,AK$140,AK$141,AK$142,AK$143,AK$144)</f>
        <v>0</v>
      </c>
      <c r="AL323" s="66">
        <f>-AL$190+AL$216-AL$218+AL$233+AL$234+SUM(AL$125,AL$126,AL$127,AL$128,AL$129*(1+'S&amp;S'!$F121),AL$130,AL$131,AL$132,AL$133,AL$134,AL$135,AL$136,AL$137,AL$138,AL$139,AL$140,AL$141,AL$142,AL$143,AL$144)</f>
        <v>0</v>
      </c>
      <c r="AM323" s="66">
        <f>-AM$190+AM$216-AM$218+AM$233+AM$234+SUM(AM$125,AM$126,AM$127,AM$128,AM$129*(1+'S&amp;S'!$F121),AM$130,AM$131,AM$132,AM$133,AM$134,AM$135,AM$136,AM$137,AM$138,AM$139,AM$140,AM$141,AM$142,AM$143,AM$144)</f>
        <v>0</v>
      </c>
      <c r="AN323" s="66">
        <f>-AN$190+AN$216-AN$218+AN$233+AN$234+SUM(AN$125,AN$126,AN$127,AN$128,AN$129*(1+'S&amp;S'!$F121),AN$130,AN$131,AN$132,AN$133,AN$134,AN$135,AN$136,AN$137,AN$138,AN$139,AN$140,AN$141,AN$142,AN$143,AN$144)</f>
        <v>0</v>
      </c>
      <c r="AO323" s="66">
        <f>-AO$190+AO$216-AO$218+AO$233+AO$234+SUM(AO$125,AO$126,AO$127,AO$128,AO$129*(1+'S&amp;S'!$F121),AO$130,AO$131,AO$132,AO$133,AO$134,AO$135,AO$136,AO$137,AO$138,AO$139,AO$140,AO$141,AO$142,AO$143,AO$144)</f>
        <v>0</v>
      </c>
      <c r="AP323" s="66">
        <f>-AP$190+AP$216-AP$218+AP$233+AP$234+SUM(AP$125,AP$126,AP$127,AP$128,AP$129*(1+'S&amp;S'!$F121),AP$130,AP$131,AP$132,AP$133,AP$134,AP$135,AP$136,AP$137,AP$138,AP$139,AP$140,AP$141,AP$142,AP$143,AP$144)</f>
        <v>0</v>
      </c>
      <c r="AQ323" s="66">
        <f>-AQ$190+AQ$216-AQ$218+AQ$233+AQ$234+SUM(AQ$125,AQ$126,AQ$127,AQ$128,AQ$129*(1+'S&amp;S'!$F121),AQ$130,AQ$131,AQ$132,AQ$133,AQ$134,AQ$135,AQ$136,AQ$137,AQ$138,AQ$139,AQ$140,AQ$141,AQ$142,AQ$143,AQ$144)</f>
        <v>0</v>
      </c>
      <c r="AR323" s="66">
        <f>-AR$190+AR$216-AR$218+AR$233+AR$234+SUM(AR$125,AR$126,AR$127,AR$128,AR$129*(1+'S&amp;S'!$F121),AR$130,AR$131,AR$132,AR$133,AR$134,AR$135,AR$136,AR$137,AR$138,AR$139,AR$140,AR$141,AR$142,AR$143,AR$144)</f>
        <v>0</v>
      </c>
      <c r="AS323" s="66">
        <f>-AS$190+AS$216-AS$218+AS$233+AS$234+SUM(AS$125,AS$126,AS$127,AS$128,AS$129*(1+'S&amp;S'!$F121),AS$130,AS$131,AS$132,AS$133,AS$134,AS$135,AS$136,AS$137,AS$138,AS$139,AS$140,AS$141,AS$142,AS$143,AS$144)</f>
        <v>0</v>
      </c>
      <c r="AT323" s="66">
        <f>-AT$190+AT$216-AT$218+AT$233+AT$234+SUM(AT$125,AT$126,AT$127,AT$128,AT$129*(1+'S&amp;S'!$F121),AT$130,AT$131,AT$132,AT$133,AT$134,AT$135,AT$136,AT$137,AT$138,AT$139,AT$140,AT$141,AT$142,AT$143,AT$144)</f>
        <v>0</v>
      </c>
      <c r="AU323" s="66">
        <f>-AU$190+AU$216-AU$218+AU$233+AU$234+SUM(AU$125,AU$126,AU$127,AU$128,AU$129*(1+'S&amp;S'!$F121),AU$130,AU$131,AU$132,AU$133,AU$134,AU$135,AU$136,AU$137,AU$138,AU$139,AU$140,AU$141,AU$142,AU$143,AU$144)</f>
        <v>0</v>
      </c>
      <c r="AV323" s="66">
        <f>-AV$190+AV$216-AV$218+AV$233+AV$234+SUM(AV$125,AV$126,AV$127,AV$128,AV$129*(1+'S&amp;S'!$F121),AV$130,AV$131,AV$132,AV$133,AV$134,AV$135,AV$136,AV$137,AV$138,AV$139,AV$140,AV$141,AV$142,AV$143,AV$144)</f>
        <v>0</v>
      </c>
      <c r="AW323" s="66">
        <f>-AW$190+AW$216-AW$218+AW$233+AW$234+SUM(AW$125,AW$126,AW$127,AW$128,AW$129*(1+'S&amp;S'!$F121),AW$130,AW$131,AW$132,AW$133,AW$134,AW$135,AW$136,AW$137,AW$138,AW$139,AW$140,AW$141,AW$142,AW$143,AW$144)</f>
        <v>0</v>
      </c>
      <c r="AX323" s="66">
        <f>-AX$190+AX$216-AX$218+AX$233+AX$234+SUM(AX$125,AX$126,AX$127,AX$128,AX$129*(1+'S&amp;S'!$F121),AX$130,AX$131,AX$132,AX$133,AX$134,AX$135,AX$136,AX$137,AX$138,AX$139,AX$140,AX$141,AX$142,AX$143,AX$144)</f>
        <v>0</v>
      </c>
      <c r="AY323" s="66">
        <f>-AY$190+AY$216-AY$218+AY$233+AY$234+SUM(AY$125,AY$126,AY$127,AY$128,AY$129*(1+'S&amp;S'!$F121),AY$130,AY$131,AY$132,AY$133,AY$134,AY$135,AY$136,AY$137,AY$138,AY$139,AY$140,AY$141,AY$142,AY$143,AY$144)</f>
        <v>0</v>
      </c>
      <c r="AZ323" s="66">
        <f>-AZ$190+AZ$216-AZ$218+AZ$233+AZ$234+SUM(AZ$125,AZ$126,AZ$127,AZ$128,AZ$129*(1+'S&amp;S'!$F121),AZ$130,AZ$131,AZ$132,AZ$133,AZ$134,AZ$135,AZ$136,AZ$137,AZ$138,AZ$139,AZ$140,AZ$141,AZ$142,AZ$143,AZ$144)</f>
        <v>0</v>
      </c>
      <c r="BA323" s="66">
        <f>-BA$190+BA$216-BA$218+BA$233+BA$234+SUM(BA$125,BA$126,BA$127,BA$128,BA$129*(1+'S&amp;S'!$F121),BA$130,BA$131,BA$132,BA$133,BA$134,BA$135,BA$136,BA$137,BA$138,BA$139,BA$140,BA$141,BA$142,BA$143,BA$144)</f>
        <v>0</v>
      </c>
      <c r="BB323" s="66">
        <f>-BB$190+BB$216-BB$218+BB$233+BB$234+SUM(BB$125,BB$126,BB$127,BB$128,BB$129*(1+'S&amp;S'!$F121),BB$130,BB$131,BB$132,BB$133,BB$134,BB$135,BB$136,BB$137,BB$138,BB$139,BB$140,BB$141,BB$142,BB$143,BB$144)</f>
        <v>0</v>
      </c>
      <c r="BC323" s="66">
        <f>-BC$190+BC$216-BC$218+BC$233+BC$234+SUM(BC$125,BC$126,BC$127,BC$128,BC$129*(1+'S&amp;S'!$F121),BC$130,BC$131,BC$132,BC$133,BC$134,BC$135,BC$136,BC$137,BC$138,BC$139,BC$140,BC$141,BC$142,BC$143,BC$144)</f>
        <v>0</v>
      </c>
      <c r="BD323" s="66">
        <f>-BD$190+BD$216-BD$218+BD$233+BD$234+SUM(BD$125,BD$126,BD$127,BD$128,BD$129*(1+'S&amp;S'!$F121),BD$130,BD$131,BD$132,BD$133,BD$134,BD$135,BD$136,BD$137,BD$138,BD$139,BD$140,BD$141,BD$142,BD$143,BD$144)</f>
        <v>0</v>
      </c>
      <c r="BE323" s="66">
        <f>-BE$190+BE$216-BE$218+BE$233+BE$234+SUM(BE$125,BE$126,BE$127,BE$128,BE$129*(1+'S&amp;S'!$F121),BE$130,BE$131,BE$132,BE$133,BE$134,BE$135,BE$136,BE$137,BE$138,BE$139,BE$140,BE$141,BE$142,BE$143,BE$144)</f>
        <v>0</v>
      </c>
      <c r="BF323" s="66">
        <f>-BF$190+BF$216-BF$218+BF$233+BF$234+SUM(BF$125,BF$126,BF$127,BF$128,BF$129*(1+'S&amp;S'!$F121),BF$130,BF$131,BF$132,BF$133,BF$134,BF$135,BF$136,BF$137,BF$138,BF$139,BF$140,BF$141,BF$142,BF$143,BF$144)</f>
        <v>0</v>
      </c>
      <c r="BG323" s="66">
        <f>-BG$190+BG$216-BG$218+BG$233+BG$234+SUM(BG$125,BG$126,BG$127,BG$128,BG$129*(1+'S&amp;S'!$F121),BG$130,BG$131,BG$132,BG$133,BG$134,BG$135,BG$136,BG$137,BG$138,BG$139,BG$140,BG$141,BG$142,BG$143,BG$144)</f>
        <v>0</v>
      </c>
      <c r="BH323" s="66">
        <f>-BH$190+BH$216-BH$218+BH$233+BH$234+SUM(BH$125,BH$126,BH$127,BH$128,BH$129*(1+'S&amp;S'!$F121),BH$130,BH$131,BH$132,BH$133,BH$134,BH$135,BH$136,BH$137,BH$138,BH$139,BH$140,BH$141,BH$142,BH$143,BH$144)</f>
        <v>0</v>
      </c>
      <c r="BI323" s="66">
        <f>-BI$190+BI$216-BI$218+BI$233+BI$234+SUM(BI$125,BI$126,BI$127,BI$128,BI$129*(1+'S&amp;S'!$F121),BI$130,BI$131,BI$132,BI$133,BI$134,BI$135,BI$136,BI$137,BI$138,BI$139,BI$140,BI$141,BI$142,BI$143,BI$144)</f>
        <v>0</v>
      </c>
      <c r="BJ323" s="66">
        <f>-BJ$190+BJ$216-BJ$218+BJ$233+BJ$234+SUM(BJ$125,BJ$126,BJ$127,BJ$128,BJ$129*(1+'S&amp;S'!$F121),BJ$130,BJ$131,BJ$132,BJ$133,BJ$134,BJ$135,BJ$136,BJ$137,BJ$138,BJ$139,BJ$140,BJ$141,BJ$142,BJ$143,BJ$144)</f>
        <v>0</v>
      </c>
      <c r="BK323" s="66">
        <f>-BK$190+BK$216-BK$218+BK$233+BK$234+SUM(BK$125,BK$126,BK$127,BK$128,BK$129*(1+'S&amp;S'!$F121),BK$130,BK$131,BK$132,BK$133,BK$134,BK$135,BK$136,BK$137,BK$138,BK$139,BK$140,BK$141,BK$142,BK$143,BK$144)</f>
        <v>0</v>
      </c>
      <c r="BL323" s="66">
        <f>-BL$190+BL$216-BL$218+BL$233+BL$234+SUM(BL$125,BL$126,BL$127,BL$128,BL$129*(1+'S&amp;S'!$F121),BL$130,BL$131,BL$132,BL$133,BL$134,BL$135,BL$136,BL$137,BL$138,BL$139,BL$140,BL$141,BL$142,BL$143,BL$144)</f>
        <v>0</v>
      </c>
      <c r="BM323" s="66">
        <f>-BM$190+BM$216-BM$218+BM$233+BM$234+SUM(BM$125,BM$126,BM$127,BM$128,BM$129*(1+'S&amp;S'!$F121),BM$130,BM$131,BM$132,BM$133,BM$134,BM$135,BM$136,BM$137,BM$138,BM$139,BM$140,BM$141,BM$142,BM$143,BM$144)</f>
        <v>0</v>
      </c>
      <c r="BN323" s="66">
        <f>-BN$190+BN$216-BN$218+BN$233+BN$234+SUM(BN$125,BN$126,BN$127,BN$128,BN$129*(1+'S&amp;S'!$F121),BN$130,BN$131,BN$132,BN$133,BN$134,BN$135,BN$136,BN$137,BN$138,BN$139,BN$140,BN$141,BN$142,BN$143,BN$144)</f>
        <v>0</v>
      </c>
      <c r="BO323" s="66">
        <f>-BO$190+BO$216-BO$218+BO$233+BO$234+SUM(BO$125,BO$126,BO$127,BO$128,BO$129*(1+'S&amp;S'!$F121),BO$130,BO$131,BO$132,BO$133,BO$134,BO$135,BO$136,BO$137,BO$138,BO$139,BO$140,BO$141,BO$142,BO$143,BO$144)</f>
        <v>0</v>
      </c>
      <c r="BP323" s="66">
        <f>-BP$190+BP$216-BP$218+BP$233+BP$234+SUM(BP$125,BP$126,BP$127,BP$128,BP$129*(1+'S&amp;S'!$F121),BP$130,BP$131,BP$132,BP$133,BP$134,BP$135,BP$136,BP$137,BP$138,BP$139,BP$140,BP$141,BP$142,BP$143,BP$144)</f>
        <v>0</v>
      </c>
      <c r="BQ323" s="66">
        <f>-BQ$190+BQ$216-BQ$218+BQ$233+BQ$234+SUM(BQ$125,BQ$126,BQ$127,BQ$128,BQ$129*(1+'S&amp;S'!$F121),BQ$130,BQ$131,BQ$132,BQ$133,BQ$134,BQ$135,BQ$136,BQ$137,BQ$138,BQ$139,BQ$140,BQ$141,BQ$142,BQ$143,BQ$144)</f>
        <v>0</v>
      </c>
      <c r="BR323" s="66">
        <f>-BR$190+BR$216-BR$218+BR$233+BR$234+SUM(BR$125,BR$126,BR$127,BR$128,BR$129*(1+'S&amp;S'!$F121),BR$130,BR$131,BR$132,BR$133,BR$134,BR$135,BR$136,BR$137,BR$138,BR$139,BR$140,BR$141,BR$142,BR$143,BR$144)</f>
        <v>0</v>
      </c>
      <c r="BS323" s="66">
        <f>-BS$190+BS$216-BS$218+BS$233+BS$234+SUM(BS$125,BS$126,BS$127,BS$128,BS$129*(1+'S&amp;S'!$F121),BS$130,BS$131,BS$132,BS$133,BS$134,BS$135,BS$136,BS$137,BS$138,BS$139,BS$140,BS$141,BS$142,BS$143,BS$144)</f>
        <v>0</v>
      </c>
      <c r="BT323" s="66">
        <f>-BT$190+BT$216-BT$218+BT$233+BT$234+SUM(BT$125,BT$126,BT$127,BT$128,BT$129*(1+'S&amp;S'!$F121),BT$130,BT$131,BT$132,BT$133,BT$134,BT$135,BT$136,BT$137,BT$138,BT$139,BT$140,BT$141,BT$142,BT$143,BT$144)</f>
        <v>0</v>
      </c>
      <c r="BU323" s="66">
        <f>-BU$190+BU$216-BU$218+BU$233+BU$234+SUM(BU$125,BU$126,BU$127,BU$128,BU$129*(1+'S&amp;S'!$F121),BU$130,BU$131,BU$132,BU$133,BU$134,BU$135,BU$136,BU$137,BU$138,BU$139,BU$140,BU$141,BU$142,BU$143,BU$144)</f>
        <v>0</v>
      </c>
      <c r="BV323" s="66">
        <f>-BV$190+BV$216-BV$218+BV$233+BV$234+SUM(BV$125,BV$126,BV$127,BV$128,BV$129*(1+'S&amp;S'!$F121),BV$130,BV$131,BV$132,BV$133,BV$134,BV$135,BV$136,BV$137,BV$138,BV$139,BV$140,BV$141,BV$142,BV$143,BV$144)</f>
        <v>0</v>
      </c>
      <c r="BW323" s="66">
        <f>-BW$190+BW$216-BW$218+BW$233+BW$234+SUM(BW$125,BW$126,BW$127,BW$128,BW$129*(1+'S&amp;S'!$F121),BW$130,BW$131,BW$132,BW$133,BW$134,BW$135,BW$136,BW$137,BW$138,BW$139,BW$140,BW$141,BW$142,BW$143,BW$144)</f>
        <v>0</v>
      </c>
      <c r="BX323" s="66">
        <f>-BX$190+BX$216-BX$218+BX$233+BX$234+SUM(BX$125,BX$126,BX$127,BX$128,BX$129*(1+'S&amp;S'!$F121),BX$130,BX$131,BX$132,BX$133,BX$134,BX$135,BX$136,BX$137,BX$138,BX$139,BX$140,BX$141,BX$142,BX$143,BX$144)</f>
        <v>0</v>
      </c>
      <c r="BY323" s="66">
        <f>-BY$190+BY$216-BY$218+BY$233+BY$234+SUM(BY$125,BY$126,BY$127,BY$128,BY$129*(1+'S&amp;S'!$F121),BY$130,BY$131,BY$132,BY$133,BY$134,BY$135,BY$136,BY$137,BY$138,BY$139,BY$140,BY$141,BY$142,BY$143,BY$144)</f>
        <v>0</v>
      </c>
      <c r="BZ323" s="66">
        <f>-BZ$190+BZ$216-BZ$218+BZ$233+BZ$234+SUM(BZ$125,BZ$126,BZ$127,BZ$128,BZ$129*(1+'S&amp;S'!$F121),BZ$130,BZ$131,BZ$132,BZ$133,BZ$134,BZ$135,BZ$136,BZ$137,BZ$138,BZ$139,BZ$140,BZ$141,BZ$142,BZ$143,BZ$144)</f>
        <v>0</v>
      </c>
      <c r="CA323" s="66">
        <f>-CA$190+CA$216-CA$218+CA$233+CA$234+SUM(CA$125,CA$126,CA$127,CA$128,CA$129*(1+'S&amp;S'!$F121),CA$130,CA$131,CA$132,CA$133,CA$134,CA$135,CA$136,CA$137,CA$138,CA$139,CA$140,CA$141,CA$142,CA$143,CA$144)</f>
        <v>0</v>
      </c>
      <c r="CB323" s="66">
        <f>-CB$190+CB$216-CB$218+CB$233+CB$234+SUM(CB$125,CB$126,CB$127,CB$128,CB$129*(1+'S&amp;S'!$F121),CB$130,CB$131,CB$132,CB$133,CB$134,CB$135,CB$136,CB$137,CB$138,CB$139,CB$140,CB$141,CB$142,CB$143,CB$144)</f>
        <v>0</v>
      </c>
      <c r="CC323" s="66">
        <f>-CC$190+CC$216-CC$218+CC$233+CC$234+SUM(CC$125,CC$126,CC$127,CC$128,CC$129*(1+'S&amp;S'!$F121),CC$130,CC$131,CC$132,CC$133,CC$134,CC$135,CC$136,CC$137,CC$138,CC$139,CC$140,CC$141,CC$142,CC$143,CC$144)</f>
        <v>0</v>
      </c>
      <c r="CD323" s="66">
        <f>-CD$190+CD$216-CD$218+CD$233+CD$234+SUM(CD$125,CD$126,CD$127,CD$128,CD$129*(1+'S&amp;S'!$F121),CD$130,CD$131,CD$132,CD$133,CD$134,CD$135,CD$136,CD$137,CD$138,CD$139,CD$140,CD$141,CD$142,CD$143,CD$144)</f>
        <v>0</v>
      </c>
      <c r="CE323" s="66">
        <f>-CE$190+CE$216-CE$218+CE$233+CE$234+SUM(CE$125,CE$126,CE$127,CE$128,CE$129*(1+'S&amp;S'!$F121),CE$130,CE$131,CE$132,CE$133,CE$134,CE$135,CE$136,CE$137,CE$138,CE$139,CE$140,CE$141,CE$142,CE$143,CE$144)</f>
        <v>0</v>
      </c>
      <c r="CF323" s="66">
        <f>-CF$190+CF$216-CF$218+CF$233+CF$234+SUM(CF$125,CF$126,CF$127,CF$128,CF$129*(1+'S&amp;S'!$F121),CF$130,CF$131,CF$132,CF$133,CF$134,CF$135,CF$136,CF$137,CF$138,CF$139,CF$140,CF$141,CF$142,CF$143,CF$144)</f>
        <v>0</v>
      </c>
      <c r="CG323" s="66">
        <f>-CG$190+CG$216-CG$218+CG$233+CG$234+SUM(CG$125,CG$126,CG$127,CG$128,CG$129*(1+'S&amp;S'!$F121),CG$130,CG$131,CG$132,CG$133,CG$134,CG$135,CG$136,CG$137,CG$138,CG$139,CG$140,CG$141,CG$142,CG$143,CG$144)</f>
        <v>0</v>
      </c>
      <c r="CH323" s="66">
        <f>-CH$190+CH$216-CH$218+CH$233+CH$234+SUM(CH$125,CH$126,CH$127,CH$128,CH$129*(1+'S&amp;S'!$F121),CH$130,CH$131,CH$132,CH$133,CH$134,CH$135,CH$136,CH$137,CH$138,CH$139,CH$140,CH$141,CH$142,CH$143,CH$144)</f>
        <v>0</v>
      </c>
      <c r="CI323" s="66">
        <f>-CI$190+CI$216-CI$218+CI$233+CI$234+SUM(CI$125,CI$126,CI$127,CI$128,CI$129*(1+'S&amp;S'!$F121),CI$130,CI$131,CI$132,CI$133,CI$134,CI$135,CI$136,CI$137,CI$138,CI$139,CI$140,CI$141,CI$142,CI$143,CI$144)</f>
        <v>0</v>
      </c>
      <c r="CJ323" s="66">
        <f>-CJ$190+CJ$216-CJ$218+CJ$233+CJ$234+SUM(CJ$125,CJ$126,CJ$127,CJ$128,CJ$129*(1+'S&amp;S'!$F121),CJ$130,CJ$131,CJ$132,CJ$133,CJ$134,CJ$135,CJ$136,CJ$137,CJ$138,CJ$139,CJ$140,CJ$141,CJ$142,CJ$143,CJ$144)</f>
        <v>0</v>
      </c>
      <c r="CK323" s="66">
        <f>-CK$190+CK$216-CK$218+CK$233+CK$234+SUM(CK$125,CK$126,CK$127,CK$128,CK$129*(1+'S&amp;S'!$F121),CK$130,CK$131,CK$132,CK$133,CK$134,CK$135,CK$136,CK$137,CK$138,CK$139,CK$140,CK$141,CK$142,CK$143,CK$144)</f>
        <v>0</v>
      </c>
      <c r="CL323" s="66">
        <f>-CL$190+CL$216-CL$218+CL$233+CL$234+SUM(CL$125,CL$126,CL$127,CL$128,CL$129*(1+'S&amp;S'!$F121),CL$130,CL$131,CL$132,CL$133,CL$134,CL$135,CL$136,CL$137,CL$138,CL$139,CL$140,CL$141,CL$142,CL$143,CL$144)</f>
        <v>0</v>
      </c>
      <c r="CM323" s="66">
        <f>-CM$190+CM$216-CM$218+CM$233+CM$234+SUM(CM$125,CM$126,CM$127,CM$128,CM$129*(1+'S&amp;S'!$F121),CM$130,CM$131,CM$132,CM$133,CM$134,CM$135,CM$136,CM$137,CM$138,CM$139,CM$140,CM$141,CM$142,CM$143,CM$144)</f>
        <v>0</v>
      </c>
      <c r="CN323" s="66">
        <f>-CN$190+CN$216-CN$218+CN$233+CN$234+SUM(CN$125,CN$126,CN$127,CN$128,CN$129*(1+'S&amp;S'!$F121),CN$130,CN$131,CN$132,CN$133,CN$134,CN$135,CN$136,CN$137,CN$138,CN$139,CN$140,CN$141,CN$142,CN$143,CN$144)</f>
        <v>0</v>
      </c>
      <c r="CO323" s="66">
        <f>-CO$190+CO$216-CO$218+CO$233+CO$234+SUM(CO$125,CO$126,CO$127,CO$128,CO$129*(1+'S&amp;S'!$F121),CO$130,CO$131,CO$132,CO$133,CO$134,CO$135,CO$136,CO$137,CO$138,CO$139,CO$140,CO$141,CO$142,CO$143,CO$144)</f>
        <v>0</v>
      </c>
      <c r="CP323" s="66">
        <f>-CP$190+CP$216-CP$218+CP$233+CP$234+SUM(CP$125,CP$126,CP$127,CP$128,CP$129*(1+'S&amp;S'!$F121),CP$130,CP$131,CP$132,CP$133,CP$134,CP$135,CP$136,CP$137,CP$138,CP$139,CP$140,CP$141,CP$142,CP$143,CP$144)</f>
        <v>0</v>
      </c>
      <c r="CQ323" s="66">
        <f>-CQ$190+CQ$216-CQ$218+CQ$233+CQ$234+SUM(CQ$125,CQ$126,CQ$127,CQ$128,CQ$129*(1+'S&amp;S'!$F121),CQ$130,CQ$131,CQ$132,CQ$133,CQ$134,CQ$135,CQ$136,CQ$137,CQ$138,CQ$139,CQ$140,CQ$141,CQ$142,CQ$143,CQ$144)</f>
        <v>0</v>
      </c>
      <c r="CR323" s="66">
        <f>-CR$190+CR$216-CR$218+CR$233+CR$234+SUM(CR$125,CR$126,CR$127,CR$128,CR$129*(1+'S&amp;S'!$F121),CR$130,CR$131,CR$132,CR$133,CR$134,CR$135,CR$136,CR$137,CR$138,CR$139,CR$140,CR$141,CR$142,CR$143,CR$144)</f>
        <v>0</v>
      </c>
      <c r="CS323" s="66">
        <f>-CS$190+CS$216-CS$218+CS$233+CS$234+SUM(CS$125,CS$126,CS$127,CS$128,CS$129*(1+'S&amp;S'!$F121),CS$130,CS$131,CS$132,CS$133,CS$134,CS$135,CS$136,CS$137,CS$138,CS$139,CS$140,CS$141,CS$142,CS$143,CS$144)</f>
        <v>0</v>
      </c>
    </row>
    <row r="324" spans="3:97" hidden="1" x14ac:dyDescent="0.35">
      <c r="C324" s="81" t="str">
        <f>O.5!C130&amp;" with "&amp; 'S&amp;S'!$D$5*100 &amp; "% increase"</f>
        <v xml:space="preserve"> with 1% increase</v>
      </c>
      <c r="E324" s="492">
        <f>G324+NPV(G.Asm!$F$40,H324:INDEX(H324:CS324,RP))</f>
        <v>0</v>
      </c>
      <c r="F324" s="492">
        <f t="shared" si="140"/>
        <v>0</v>
      </c>
      <c r="G324" s="66">
        <f>-G$190+G$216-G$218+G$233+G$234+SUM(G$125,G$126,G$127,G$128,G$129,G$130*(1+'S&amp;S'!$F122),G$131,G$132,G$133,G$134,G$135,G$136,G$137,G$138,G$139,G$140,G$141,G$142,G$143,G$144)</f>
        <v>0</v>
      </c>
      <c r="H324" s="66">
        <f>-H$190+H$216-H$218+H$233+H$234+SUM(H$125,H$126,H$127,H$128,H$129,H$130*(1+'S&amp;S'!$F122),H$131,H$132,H$133,H$134,H$135,H$136,H$137,H$138,H$139,H$140,H$141,H$142,H$143,H$144)</f>
        <v>0</v>
      </c>
      <c r="I324" s="66">
        <f>-I$190+I$216-I$218+I$233+I$234+SUM(I$125,I$126,I$127,I$128,I$129,I$130*(1+'S&amp;S'!$F122),I$131,I$132,I$133,I$134,I$135,I$136,I$137,I$138,I$139,I$140,I$141,I$142,I$143,I$144)</f>
        <v>0</v>
      </c>
      <c r="J324" s="66">
        <f>-J$190+J$216-J$218+J$233+J$234+SUM(J$125,J$126,J$127,J$128,J$129,J$130*(1+'S&amp;S'!$F122),J$131,J$132,J$133,J$134,J$135,J$136,J$137,J$138,J$139,J$140,J$141,J$142,J$143,J$144)</f>
        <v>0</v>
      </c>
      <c r="K324" s="66">
        <f>-K$190+K$216-K$218+K$233+K$234+SUM(K$125,K$126,K$127,K$128,K$129,K$130*(1+'S&amp;S'!$F122),K$131,K$132,K$133,K$134,K$135,K$136,K$137,K$138,K$139,K$140,K$141,K$142,K$143,K$144)</f>
        <v>0</v>
      </c>
      <c r="L324" s="66">
        <f>-L$190+L$216-L$218+L$233+L$234+SUM(L$125,L$126,L$127,L$128,L$129,L$130*(1+'S&amp;S'!$F122),L$131,L$132,L$133,L$134,L$135,L$136,L$137,L$138,L$139,L$140,L$141,L$142,L$143,L$144)</f>
        <v>0</v>
      </c>
      <c r="M324" s="66">
        <f>-M$190+M$216-M$218+M$233+M$234+SUM(M$125,M$126,M$127,M$128,M$129,M$130*(1+'S&amp;S'!$F122),M$131,M$132,M$133,M$134,M$135,M$136,M$137,M$138,M$139,M$140,M$141,M$142,M$143,M$144)</f>
        <v>0</v>
      </c>
      <c r="N324" s="66">
        <f>-N$190+N$216-N$218+N$233+N$234+SUM(N$125,N$126,N$127,N$128,N$129,N$130*(1+'S&amp;S'!$F122),N$131,N$132,N$133,N$134,N$135,N$136,N$137,N$138,N$139,N$140,N$141,N$142,N$143,N$144)</f>
        <v>0</v>
      </c>
      <c r="O324" s="66">
        <f>-O$190+O$216-O$218+O$233+O$234+SUM(O$125,O$126,O$127,O$128,O$129,O$130*(1+'S&amp;S'!$F122),O$131,O$132,O$133,O$134,O$135,O$136,O$137,O$138,O$139,O$140,O$141,O$142,O$143,O$144)</f>
        <v>0</v>
      </c>
      <c r="P324" s="66">
        <f>-P$190+P$216-P$218+P$233+P$234+SUM(P$125,P$126,P$127,P$128,P$129,P$130*(1+'S&amp;S'!$F122),P$131,P$132,P$133,P$134,P$135,P$136,P$137,P$138,P$139,P$140,P$141,P$142,P$143,P$144)</f>
        <v>0</v>
      </c>
      <c r="Q324" s="66">
        <f>-Q$190+Q$216-Q$218+Q$233+Q$234+SUM(Q$125,Q$126,Q$127,Q$128,Q$129,Q$130*(1+'S&amp;S'!$F122),Q$131,Q$132,Q$133,Q$134,Q$135,Q$136,Q$137,Q$138,Q$139,Q$140,Q$141,Q$142,Q$143,Q$144)</f>
        <v>0</v>
      </c>
      <c r="R324" s="66">
        <f>-R$190+R$216-R$218+R$233+R$234+SUM(R$125,R$126,R$127,R$128,R$129,R$130*(1+'S&amp;S'!$F122),R$131,R$132,R$133,R$134,R$135,R$136,R$137,R$138,R$139,R$140,R$141,R$142,R$143,R$144)</f>
        <v>0</v>
      </c>
      <c r="S324" s="66">
        <f>-S$190+S$216-S$218+S$233+S$234+SUM(S$125,S$126,S$127,S$128,S$129,S$130*(1+'S&amp;S'!$F122),S$131,S$132,S$133,S$134,S$135,S$136,S$137,S$138,S$139,S$140,S$141,S$142,S$143,S$144)</f>
        <v>0</v>
      </c>
      <c r="T324" s="66">
        <f>-T$190+T$216-T$218+T$233+T$234+SUM(T$125,T$126,T$127,T$128,T$129,T$130*(1+'S&amp;S'!$F122),T$131,T$132,T$133,T$134,T$135,T$136,T$137,T$138,T$139,T$140,T$141,T$142,T$143,T$144)</f>
        <v>0</v>
      </c>
      <c r="U324" s="66">
        <f>-U$190+U$216-U$218+U$233+U$234+SUM(U$125,U$126,U$127,U$128,U$129,U$130*(1+'S&amp;S'!$F122),U$131,U$132,U$133,U$134,U$135,U$136,U$137,U$138,U$139,U$140,U$141,U$142,U$143,U$144)</f>
        <v>0</v>
      </c>
      <c r="V324" s="66">
        <f>-V$190+V$216-V$218+V$233+V$234+SUM(V$125,V$126,V$127,V$128,V$129,V$130*(1+'S&amp;S'!$F122),V$131,V$132,V$133,V$134,V$135,V$136,V$137,V$138,V$139,V$140,V$141,V$142,V$143,V$144)</f>
        <v>0</v>
      </c>
      <c r="W324" s="66">
        <f>-W$190+W$216-W$218+W$233+W$234+SUM(W$125,W$126,W$127,W$128,W$129,W$130*(1+'S&amp;S'!$F122),W$131,W$132,W$133,W$134,W$135,W$136,W$137,W$138,W$139,W$140,W$141,W$142,W$143,W$144)</f>
        <v>0</v>
      </c>
      <c r="X324" s="66">
        <f>-X$190+X$216-X$218+X$233+X$234+SUM(X$125,X$126,X$127,X$128,X$129,X$130*(1+'S&amp;S'!$F122),X$131,X$132,X$133,X$134,X$135,X$136,X$137,X$138,X$139,X$140,X$141,X$142,X$143,X$144)</f>
        <v>0</v>
      </c>
      <c r="Y324" s="66">
        <f>-Y$190+Y$216-Y$218+Y$233+Y$234+SUM(Y$125,Y$126,Y$127,Y$128,Y$129,Y$130*(1+'S&amp;S'!$F122),Y$131,Y$132,Y$133,Y$134,Y$135,Y$136,Y$137,Y$138,Y$139,Y$140,Y$141,Y$142,Y$143,Y$144)</f>
        <v>0</v>
      </c>
      <c r="Z324" s="66">
        <f>-Z$190+Z$216-Z$218+Z$233+Z$234+SUM(Z$125,Z$126,Z$127,Z$128,Z$129,Z$130*(1+'S&amp;S'!$F122),Z$131,Z$132,Z$133,Z$134,Z$135,Z$136,Z$137,Z$138,Z$139,Z$140,Z$141,Z$142,Z$143,Z$144)</f>
        <v>0</v>
      </c>
      <c r="AA324" s="66">
        <f>-AA$190+AA$216-AA$218+AA$233+AA$234+SUM(AA$125,AA$126,AA$127,AA$128,AA$129,AA$130*(1+'S&amp;S'!$F122),AA$131,AA$132,AA$133,AA$134,AA$135,AA$136,AA$137,AA$138,AA$139,AA$140,AA$141,AA$142,AA$143,AA$144)</f>
        <v>0</v>
      </c>
      <c r="AB324" s="66">
        <f>-AB$190+AB$216-AB$218+AB$233+AB$234+SUM(AB$125,AB$126,AB$127,AB$128,AB$129,AB$130*(1+'S&amp;S'!$F122),AB$131,AB$132,AB$133,AB$134,AB$135,AB$136,AB$137,AB$138,AB$139,AB$140,AB$141,AB$142,AB$143,AB$144)</f>
        <v>0</v>
      </c>
      <c r="AC324" s="66">
        <f>-AC$190+AC$216-AC$218+AC$233+AC$234+SUM(AC$125,AC$126,AC$127,AC$128,AC$129,AC$130*(1+'S&amp;S'!$F122),AC$131,AC$132,AC$133,AC$134,AC$135,AC$136,AC$137,AC$138,AC$139,AC$140,AC$141,AC$142,AC$143,AC$144)</f>
        <v>0</v>
      </c>
      <c r="AD324" s="66">
        <f>-AD$190+AD$216-AD$218+AD$233+AD$234+SUM(AD$125,AD$126,AD$127,AD$128,AD$129,AD$130*(1+'S&amp;S'!$F122),AD$131,AD$132,AD$133,AD$134,AD$135,AD$136,AD$137,AD$138,AD$139,AD$140,AD$141,AD$142,AD$143,AD$144)</f>
        <v>0</v>
      </c>
      <c r="AE324" s="66">
        <f>-AE$190+AE$216-AE$218+AE$233+AE$234+SUM(AE$125,AE$126,AE$127,AE$128,AE$129,AE$130*(1+'S&amp;S'!$F122),AE$131,AE$132,AE$133,AE$134,AE$135,AE$136,AE$137,AE$138,AE$139,AE$140,AE$141,AE$142,AE$143,AE$144)</f>
        <v>0</v>
      </c>
      <c r="AF324" s="66">
        <f>-AF$190+AF$216-AF$218+AF$233+AF$234+SUM(AF$125,AF$126,AF$127,AF$128,AF$129,AF$130*(1+'S&amp;S'!$F122),AF$131,AF$132,AF$133,AF$134,AF$135,AF$136,AF$137,AF$138,AF$139,AF$140,AF$141,AF$142,AF$143,AF$144)</f>
        <v>0</v>
      </c>
      <c r="AG324" s="66">
        <f>-AG$190+AG$216-AG$218+AG$233+AG$234+SUM(AG$125,AG$126,AG$127,AG$128,AG$129,AG$130*(1+'S&amp;S'!$F122),AG$131,AG$132,AG$133,AG$134,AG$135,AG$136,AG$137,AG$138,AG$139,AG$140,AG$141,AG$142,AG$143,AG$144)</f>
        <v>0</v>
      </c>
      <c r="AH324" s="66">
        <f>-AH$190+AH$216-AH$218+AH$233+AH$234+SUM(AH$125,AH$126,AH$127,AH$128,AH$129,AH$130*(1+'S&amp;S'!$F122),AH$131,AH$132,AH$133,AH$134,AH$135,AH$136,AH$137,AH$138,AH$139,AH$140,AH$141,AH$142,AH$143,AH$144)</f>
        <v>0</v>
      </c>
      <c r="AI324" s="66">
        <f>-AI$190+AI$216-AI$218+AI$233+AI$234+SUM(AI$125,AI$126,AI$127,AI$128,AI$129,AI$130*(1+'S&amp;S'!$F122),AI$131,AI$132,AI$133,AI$134,AI$135,AI$136,AI$137,AI$138,AI$139,AI$140,AI$141,AI$142,AI$143,AI$144)</f>
        <v>0</v>
      </c>
      <c r="AJ324" s="66">
        <f>-AJ$190+AJ$216-AJ$218+AJ$233+AJ$234+SUM(AJ$125,AJ$126,AJ$127,AJ$128,AJ$129,AJ$130*(1+'S&amp;S'!$F122),AJ$131,AJ$132,AJ$133,AJ$134,AJ$135,AJ$136,AJ$137,AJ$138,AJ$139,AJ$140,AJ$141,AJ$142,AJ$143,AJ$144)</f>
        <v>0</v>
      </c>
      <c r="AK324" s="66">
        <f>-AK$190+AK$216-AK$218+AK$233+AK$234+SUM(AK$125,AK$126,AK$127,AK$128,AK$129,AK$130*(1+'S&amp;S'!$F122),AK$131,AK$132,AK$133,AK$134,AK$135,AK$136,AK$137,AK$138,AK$139,AK$140,AK$141,AK$142,AK$143,AK$144)</f>
        <v>0</v>
      </c>
      <c r="AL324" s="66">
        <f>-AL$190+AL$216-AL$218+AL$233+AL$234+SUM(AL$125,AL$126,AL$127,AL$128,AL$129,AL$130*(1+'S&amp;S'!$F122),AL$131,AL$132,AL$133,AL$134,AL$135,AL$136,AL$137,AL$138,AL$139,AL$140,AL$141,AL$142,AL$143,AL$144)</f>
        <v>0</v>
      </c>
      <c r="AM324" s="66">
        <f>-AM$190+AM$216-AM$218+AM$233+AM$234+SUM(AM$125,AM$126,AM$127,AM$128,AM$129,AM$130*(1+'S&amp;S'!$F122),AM$131,AM$132,AM$133,AM$134,AM$135,AM$136,AM$137,AM$138,AM$139,AM$140,AM$141,AM$142,AM$143,AM$144)</f>
        <v>0</v>
      </c>
      <c r="AN324" s="66">
        <f>-AN$190+AN$216-AN$218+AN$233+AN$234+SUM(AN$125,AN$126,AN$127,AN$128,AN$129,AN$130*(1+'S&amp;S'!$F122),AN$131,AN$132,AN$133,AN$134,AN$135,AN$136,AN$137,AN$138,AN$139,AN$140,AN$141,AN$142,AN$143,AN$144)</f>
        <v>0</v>
      </c>
      <c r="AO324" s="66">
        <f>-AO$190+AO$216-AO$218+AO$233+AO$234+SUM(AO$125,AO$126,AO$127,AO$128,AO$129,AO$130*(1+'S&amp;S'!$F122),AO$131,AO$132,AO$133,AO$134,AO$135,AO$136,AO$137,AO$138,AO$139,AO$140,AO$141,AO$142,AO$143,AO$144)</f>
        <v>0</v>
      </c>
      <c r="AP324" s="66">
        <f>-AP$190+AP$216-AP$218+AP$233+AP$234+SUM(AP$125,AP$126,AP$127,AP$128,AP$129,AP$130*(1+'S&amp;S'!$F122),AP$131,AP$132,AP$133,AP$134,AP$135,AP$136,AP$137,AP$138,AP$139,AP$140,AP$141,AP$142,AP$143,AP$144)</f>
        <v>0</v>
      </c>
      <c r="AQ324" s="66">
        <f>-AQ$190+AQ$216-AQ$218+AQ$233+AQ$234+SUM(AQ$125,AQ$126,AQ$127,AQ$128,AQ$129,AQ$130*(1+'S&amp;S'!$F122),AQ$131,AQ$132,AQ$133,AQ$134,AQ$135,AQ$136,AQ$137,AQ$138,AQ$139,AQ$140,AQ$141,AQ$142,AQ$143,AQ$144)</f>
        <v>0</v>
      </c>
      <c r="AR324" s="66">
        <f>-AR$190+AR$216-AR$218+AR$233+AR$234+SUM(AR$125,AR$126,AR$127,AR$128,AR$129,AR$130*(1+'S&amp;S'!$F122),AR$131,AR$132,AR$133,AR$134,AR$135,AR$136,AR$137,AR$138,AR$139,AR$140,AR$141,AR$142,AR$143,AR$144)</f>
        <v>0</v>
      </c>
      <c r="AS324" s="66">
        <f>-AS$190+AS$216-AS$218+AS$233+AS$234+SUM(AS$125,AS$126,AS$127,AS$128,AS$129,AS$130*(1+'S&amp;S'!$F122),AS$131,AS$132,AS$133,AS$134,AS$135,AS$136,AS$137,AS$138,AS$139,AS$140,AS$141,AS$142,AS$143,AS$144)</f>
        <v>0</v>
      </c>
      <c r="AT324" s="66">
        <f>-AT$190+AT$216-AT$218+AT$233+AT$234+SUM(AT$125,AT$126,AT$127,AT$128,AT$129,AT$130*(1+'S&amp;S'!$F122),AT$131,AT$132,AT$133,AT$134,AT$135,AT$136,AT$137,AT$138,AT$139,AT$140,AT$141,AT$142,AT$143,AT$144)</f>
        <v>0</v>
      </c>
      <c r="AU324" s="66">
        <f>-AU$190+AU$216-AU$218+AU$233+AU$234+SUM(AU$125,AU$126,AU$127,AU$128,AU$129,AU$130*(1+'S&amp;S'!$F122),AU$131,AU$132,AU$133,AU$134,AU$135,AU$136,AU$137,AU$138,AU$139,AU$140,AU$141,AU$142,AU$143,AU$144)</f>
        <v>0</v>
      </c>
      <c r="AV324" s="66">
        <f>-AV$190+AV$216-AV$218+AV$233+AV$234+SUM(AV$125,AV$126,AV$127,AV$128,AV$129,AV$130*(1+'S&amp;S'!$F122),AV$131,AV$132,AV$133,AV$134,AV$135,AV$136,AV$137,AV$138,AV$139,AV$140,AV$141,AV$142,AV$143,AV$144)</f>
        <v>0</v>
      </c>
      <c r="AW324" s="66">
        <f>-AW$190+AW$216-AW$218+AW$233+AW$234+SUM(AW$125,AW$126,AW$127,AW$128,AW$129,AW$130*(1+'S&amp;S'!$F122),AW$131,AW$132,AW$133,AW$134,AW$135,AW$136,AW$137,AW$138,AW$139,AW$140,AW$141,AW$142,AW$143,AW$144)</f>
        <v>0</v>
      </c>
      <c r="AX324" s="66">
        <f>-AX$190+AX$216-AX$218+AX$233+AX$234+SUM(AX$125,AX$126,AX$127,AX$128,AX$129,AX$130*(1+'S&amp;S'!$F122),AX$131,AX$132,AX$133,AX$134,AX$135,AX$136,AX$137,AX$138,AX$139,AX$140,AX$141,AX$142,AX$143,AX$144)</f>
        <v>0</v>
      </c>
      <c r="AY324" s="66">
        <f>-AY$190+AY$216-AY$218+AY$233+AY$234+SUM(AY$125,AY$126,AY$127,AY$128,AY$129,AY$130*(1+'S&amp;S'!$F122),AY$131,AY$132,AY$133,AY$134,AY$135,AY$136,AY$137,AY$138,AY$139,AY$140,AY$141,AY$142,AY$143,AY$144)</f>
        <v>0</v>
      </c>
      <c r="AZ324" s="66">
        <f>-AZ$190+AZ$216-AZ$218+AZ$233+AZ$234+SUM(AZ$125,AZ$126,AZ$127,AZ$128,AZ$129,AZ$130*(1+'S&amp;S'!$F122),AZ$131,AZ$132,AZ$133,AZ$134,AZ$135,AZ$136,AZ$137,AZ$138,AZ$139,AZ$140,AZ$141,AZ$142,AZ$143,AZ$144)</f>
        <v>0</v>
      </c>
      <c r="BA324" s="66">
        <f>-BA$190+BA$216-BA$218+BA$233+BA$234+SUM(BA$125,BA$126,BA$127,BA$128,BA$129,BA$130*(1+'S&amp;S'!$F122),BA$131,BA$132,BA$133,BA$134,BA$135,BA$136,BA$137,BA$138,BA$139,BA$140,BA$141,BA$142,BA$143,BA$144)</f>
        <v>0</v>
      </c>
      <c r="BB324" s="66">
        <f>-BB$190+BB$216-BB$218+BB$233+BB$234+SUM(BB$125,BB$126,BB$127,BB$128,BB$129,BB$130*(1+'S&amp;S'!$F122),BB$131,BB$132,BB$133,BB$134,BB$135,BB$136,BB$137,BB$138,BB$139,BB$140,BB$141,BB$142,BB$143,BB$144)</f>
        <v>0</v>
      </c>
      <c r="BC324" s="66">
        <f>-BC$190+BC$216-BC$218+BC$233+BC$234+SUM(BC$125,BC$126,BC$127,BC$128,BC$129,BC$130*(1+'S&amp;S'!$F122),BC$131,BC$132,BC$133,BC$134,BC$135,BC$136,BC$137,BC$138,BC$139,BC$140,BC$141,BC$142,BC$143,BC$144)</f>
        <v>0</v>
      </c>
      <c r="BD324" s="66">
        <f>-BD$190+BD$216-BD$218+BD$233+BD$234+SUM(BD$125,BD$126,BD$127,BD$128,BD$129,BD$130*(1+'S&amp;S'!$F122),BD$131,BD$132,BD$133,BD$134,BD$135,BD$136,BD$137,BD$138,BD$139,BD$140,BD$141,BD$142,BD$143,BD$144)</f>
        <v>0</v>
      </c>
      <c r="BE324" s="66">
        <f>-BE$190+BE$216-BE$218+BE$233+BE$234+SUM(BE$125,BE$126,BE$127,BE$128,BE$129,BE$130*(1+'S&amp;S'!$F122),BE$131,BE$132,BE$133,BE$134,BE$135,BE$136,BE$137,BE$138,BE$139,BE$140,BE$141,BE$142,BE$143,BE$144)</f>
        <v>0</v>
      </c>
      <c r="BF324" s="66">
        <f>-BF$190+BF$216-BF$218+BF$233+BF$234+SUM(BF$125,BF$126,BF$127,BF$128,BF$129,BF$130*(1+'S&amp;S'!$F122),BF$131,BF$132,BF$133,BF$134,BF$135,BF$136,BF$137,BF$138,BF$139,BF$140,BF$141,BF$142,BF$143,BF$144)</f>
        <v>0</v>
      </c>
      <c r="BG324" s="66">
        <f>-BG$190+BG$216-BG$218+BG$233+BG$234+SUM(BG$125,BG$126,BG$127,BG$128,BG$129,BG$130*(1+'S&amp;S'!$F122),BG$131,BG$132,BG$133,BG$134,BG$135,BG$136,BG$137,BG$138,BG$139,BG$140,BG$141,BG$142,BG$143,BG$144)</f>
        <v>0</v>
      </c>
      <c r="BH324" s="66">
        <f>-BH$190+BH$216-BH$218+BH$233+BH$234+SUM(BH$125,BH$126,BH$127,BH$128,BH$129,BH$130*(1+'S&amp;S'!$F122),BH$131,BH$132,BH$133,BH$134,BH$135,BH$136,BH$137,BH$138,BH$139,BH$140,BH$141,BH$142,BH$143,BH$144)</f>
        <v>0</v>
      </c>
      <c r="BI324" s="66">
        <f>-BI$190+BI$216-BI$218+BI$233+BI$234+SUM(BI$125,BI$126,BI$127,BI$128,BI$129,BI$130*(1+'S&amp;S'!$F122),BI$131,BI$132,BI$133,BI$134,BI$135,BI$136,BI$137,BI$138,BI$139,BI$140,BI$141,BI$142,BI$143,BI$144)</f>
        <v>0</v>
      </c>
      <c r="BJ324" s="66">
        <f>-BJ$190+BJ$216-BJ$218+BJ$233+BJ$234+SUM(BJ$125,BJ$126,BJ$127,BJ$128,BJ$129,BJ$130*(1+'S&amp;S'!$F122),BJ$131,BJ$132,BJ$133,BJ$134,BJ$135,BJ$136,BJ$137,BJ$138,BJ$139,BJ$140,BJ$141,BJ$142,BJ$143,BJ$144)</f>
        <v>0</v>
      </c>
      <c r="BK324" s="66">
        <f>-BK$190+BK$216-BK$218+BK$233+BK$234+SUM(BK$125,BK$126,BK$127,BK$128,BK$129,BK$130*(1+'S&amp;S'!$F122),BK$131,BK$132,BK$133,BK$134,BK$135,BK$136,BK$137,BK$138,BK$139,BK$140,BK$141,BK$142,BK$143,BK$144)</f>
        <v>0</v>
      </c>
      <c r="BL324" s="66">
        <f>-BL$190+BL$216-BL$218+BL$233+BL$234+SUM(BL$125,BL$126,BL$127,BL$128,BL$129,BL$130*(1+'S&amp;S'!$F122),BL$131,BL$132,BL$133,BL$134,BL$135,BL$136,BL$137,BL$138,BL$139,BL$140,BL$141,BL$142,BL$143,BL$144)</f>
        <v>0</v>
      </c>
      <c r="BM324" s="66">
        <f>-BM$190+BM$216-BM$218+BM$233+BM$234+SUM(BM$125,BM$126,BM$127,BM$128,BM$129,BM$130*(1+'S&amp;S'!$F122),BM$131,BM$132,BM$133,BM$134,BM$135,BM$136,BM$137,BM$138,BM$139,BM$140,BM$141,BM$142,BM$143,BM$144)</f>
        <v>0</v>
      </c>
      <c r="BN324" s="66">
        <f>-BN$190+BN$216-BN$218+BN$233+BN$234+SUM(BN$125,BN$126,BN$127,BN$128,BN$129,BN$130*(1+'S&amp;S'!$F122),BN$131,BN$132,BN$133,BN$134,BN$135,BN$136,BN$137,BN$138,BN$139,BN$140,BN$141,BN$142,BN$143,BN$144)</f>
        <v>0</v>
      </c>
      <c r="BO324" s="66">
        <f>-BO$190+BO$216-BO$218+BO$233+BO$234+SUM(BO$125,BO$126,BO$127,BO$128,BO$129,BO$130*(1+'S&amp;S'!$F122),BO$131,BO$132,BO$133,BO$134,BO$135,BO$136,BO$137,BO$138,BO$139,BO$140,BO$141,BO$142,BO$143,BO$144)</f>
        <v>0</v>
      </c>
      <c r="BP324" s="66">
        <f>-BP$190+BP$216-BP$218+BP$233+BP$234+SUM(BP$125,BP$126,BP$127,BP$128,BP$129,BP$130*(1+'S&amp;S'!$F122),BP$131,BP$132,BP$133,BP$134,BP$135,BP$136,BP$137,BP$138,BP$139,BP$140,BP$141,BP$142,BP$143,BP$144)</f>
        <v>0</v>
      </c>
      <c r="BQ324" s="66">
        <f>-BQ$190+BQ$216-BQ$218+BQ$233+BQ$234+SUM(BQ$125,BQ$126,BQ$127,BQ$128,BQ$129,BQ$130*(1+'S&amp;S'!$F122),BQ$131,BQ$132,BQ$133,BQ$134,BQ$135,BQ$136,BQ$137,BQ$138,BQ$139,BQ$140,BQ$141,BQ$142,BQ$143,BQ$144)</f>
        <v>0</v>
      </c>
      <c r="BR324" s="66">
        <f>-BR$190+BR$216-BR$218+BR$233+BR$234+SUM(BR$125,BR$126,BR$127,BR$128,BR$129,BR$130*(1+'S&amp;S'!$F122),BR$131,BR$132,BR$133,BR$134,BR$135,BR$136,BR$137,BR$138,BR$139,BR$140,BR$141,BR$142,BR$143,BR$144)</f>
        <v>0</v>
      </c>
      <c r="BS324" s="66">
        <f>-BS$190+BS$216-BS$218+BS$233+BS$234+SUM(BS$125,BS$126,BS$127,BS$128,BS$129,BS$130*(1+'S&amp;S'!$F122),BS$131,BS$132,BS$133,BS$134,BS$135,BS$136,BS$137,BS$138,BS$139,BS$140,BS$141,BS$142,BS$143,BS$144)</f>
        <v>0</v>
      </c>
      <c r="BT324" s="66">
        <f>-BT$190+BT$216-BT$218+BT$233+BT$234+SUM(BT$125,BT$126,BT$127,BT$128,BT$129,BT$130*(1+'S&amp;S'!$F122),BT$131,BT$132,BT$133,BT$134,BT$135,BT$136,BT$137,BT$138,BT$139,BT$140,BT$141,BT$142,BT$143,BT$144)</f>
        <v>0</v>
      </c>
      <c r="BU324" s="66">
        <f>-BU$190+BU$216-BU$218+BU$233+BU$234+SUM(BU$125,BU$126,BU$127,BU$128,BU$129,BU$130*(1+'S&amp;S'!$F122),BU$131,BU$132,BU$133,BU$134,BU$135,BU$136,BU$137,BU$138,BU$139,BU$140,BU$141,BU$142,BU$143,BU$144)</f>
        <v>0</v>
      </c>
      <c r="BV324" s="66">
        <f>-BV$190+BV$216-BV$218+BV$233+BV$234+SUM(BV$125,BV$126,BV$127,BV$128,BV$129,BV$130*(1+'S&amp;S'!$F122),BV$131,BV$132,BV$133,BV$134,BV$135,BV$136,BV$137,BV$138,BV$139,BV$140,BV$141,BV$142,BV$143,BV$144)</f>
        <v>0</v>
      </c>
      <c r="BW324" s="66">
        <f>-BW$190+BW$216-BW$218+BW$233+BW$234+SUM(BW$125,BW$126,BW$127,BW$128,BW$129,BW$130*(1+'S&amp;S'!$F122),BW$131,BW$132,BW$133,BW$134,BW$135,BW$136,BW$137,BW$138,BW$139,BW$140,BW$141,BW$142,BW$143,BW$144)</f>
        <v>0</v>
      </c>
      <c r="BX324" s="66">
        <f>-BX$190+BX$216-BX$218+BX$233+BX$234+SUM(BX$125,BX$126,BX$127,BX$128,BX$129,BX$130*(1+'S&amp;S'!$F122),BX$131,BX$132,BX$133,BX$134,BX$135,BX$136,BX$137,BX$138,BX$139,BX$140,BX$141,BX$142,BX$143,BX$144)</f>
        <v>0</v>
      </c>
      <c r="BY324" s="66">
        <f>-BY$190+BY$216-BY$218+BY$233+BY$234+SUM(BY$125,BY$126,BY$127,BY$128,BY$129,BY$130*(1+'S&amp;S'!$F122),BY$131,BY$132,BY$133,BY$134,BY$135,BY$136,BY$137,BY$138,BY$139,BY$140,BY$141,BY$142,BY$143,BY$144)</f>
        <v>0</v>
      </c>
      <c r="BZ324" s="66">
        <f>-BZ$190+BZ$216-BZ$218+BZ$233+BZ$234+SUM(BZ$125,BZ$126,BZ$127,BZ$128,BZ$129,BZ$130*(1+'S&amp;S'!$F122),BZ$131,BZ$132,BZ$133,BZ$134,BZ$135,BZ$136,BZ$137,BZ$138,BZ$139,BZ$140,BZ$141,BZ$142,BZ$143,BZ$144)</f>
        <v>0</v>
      </c>
      <c r="CA324" s="66">
        <f>-CA$190+CA$216-CA$218+CA$233+CA$234+SUM(CA$125,CA$126,CA$127,CA$128,CA$129,CA$130*(1+'S&amp;S'!$F122),CA$131,CA$132,CA$133,CA$134,CA$135,CA$136,CA$137,CA$138,CA$139,CA$140,CA$141,CA$142,CA$143,CA$144)</f>
        <v>0</v>
      </c>
      <c r="CB324" s="66">
        <f>-CB$190+CB$216-CB$218+CB$233+CB$234+SUM(CB$125,CB$126,CB$127,CB$128,CB$129,CB$130*(1+'S&amp;S'!$F122),CB$131,CB$132,CB$133,CB$134,CB$135,CB$136,CB$137,CB$138,CB$139,CB$140,CB$141,CB$142,CB$143,CB$144)</f>
        <v>0</v>
      </c>
      <c r="CC324" s="66">
        <f>-CC$190+CC$216-CC$218+CC$233+CC$234+SUM(CC$125,CC$126,CC$127,CC$128,CC$129,CC$130*(1+'S&amp;S'!$F122),CC$131,CC$132,CC$133,CC$134,CC$135,CC$136,CC$137,CC$138,CC$139,CC$140,CC$141,CC$142,CC$143,CC$144)</f>
        <v>0</v>
      </c>
      <c r="CD324" s="66">
        <f>-CD$190+CD$216-CD$218+CD$233+CD$234+SUM(CD$125,CD$126,CD$127,CD$128,CD$129,CD$130*(1+'S&amp;S'!$F122),CD$131,CD$132,CD$133,CD$134,CD$135,CD$136,CD$137,CD$138,CD$139,CD$140,CD$141,CD$142,CD$143,CD$144)</f>
        <v>0</v>
      </c>
      <c r="CE324" s="66">
        <f>-CE$190+CE$216-CE$218+CE$233+CE$234+SUM(CE$125,CE$126,CE$127,CE$128,CE$129,CE$130*(1+'S&amp;S'!$F122),CE$131,CE$132,CE$133,CE$134,CE$135,CE$136,CE$137,CE$138,CE$139,CE$140,CE$141,CE$142,CE$143,CE$144)</f>
        <v>0</v>
      </c>
      <c r="CF324" s="66">
        <f>-CF$190+CF$216-CF$218+CF$233+CF$234+SUM(CF$125,CF$126,CF$127,CF$128,CF$129,CF$130*(1+'S&amp;S'!$F122),CF$131,CF$132,CF$133,CF$134,CF$135,CF$136,CF$137,CF$138,CF$139,CF$140,CF$141,CF$142,CF$143,CF$144)</f>
        <v>0</v>
      </c>
      <c r="CG324" s="66">
        <f>-CG$190+CG$216-CG$218+CG$233+CG$234+SUM(CG$125,CG$126,CG$127,CG$128,CG$129,CG$130*(1+'S&amp;S'!$F122),CG$131,CG$132,CG$133,CG$134,CG$135,CG$136,CG$137,CG$138,CG$139,CG$140,CG$141,CG$142,CG$143,CG$144)</f>
        <v>0</v>
      </c>
      <c r="CH324" s="66">
        <f>-CH$190+CH$216-CH$218+CH$233+CH$234+SUM(CH$125,CH$126,CH$127,CH$128,CH$129,CH$130*(1+'S&amp;S'!$F122),CH$131,CH$132,CH$133,CH$134,CH$135,CH$136,CH$137,CH$138,CH$139,CH$140,CH$141,CH$142,CH$143,CH$144)</f>
        <v>0</v>
      </c>
      <c r="CI324" s="66">
        <f>-CI$190+CI$216-CI$218+CI$233+CI$234+SUM(CI$125,CI$126,CI$127,CI$128,CI$129,CI$130*(1+'S&amp;S'!$F122),CI$131,CI$132,CI$133,CI$134,CI$135,CI$136,CI$137,CI$138,CI$139,CI$140,CI$141,CI$142,CI$143,CI$144)</f>
        <v>0</v>
      </c>
      <c r="CJ324" s="66">
        <f>-CJ$190+CJ$216-CJ$218+CJ$233+CJ$234+SUM(CJ$125,CJ$126,CJ$127,CJ$128,CJ$129,CJ$130*(1+'S&amp;S'!$F122),CJ$131,CJ$132,CJ$133,CJ$134,CJ$135,CJ$136,CJ$137,CJ$138,CJ$139,CJ$140,CJ$141,CJ$142,CJ$143,CJ$144)</f>
        <v>0</v>
      </c>
      <c r="CK324" s="66">
        <f>-CK$190+CK$216-CK$218+CK$233+CK$234+SUM(CK$125,CK$126,CK$127,CK$128,CK$129,CK$130*(1+'S&amp;S'!$F122),CK$131,CK$132,CK$133,CK$134,CK$135,CK$136,CK$137,CK$138,CK$139,CK$140,CK$141,CK$142,CK$143,CK$144)</f>
        <v>0</v>
      </c>
      <c r="CL324" s="66">
        <f>-CL$190+CL$216-CL$218+CL$233+CL$234+SUM(CL$125,CL$126,CL$127,CL$128,CL$129,CL$130*(1+'S&amp;S'!$F122),CL$131,CL$132,CL$133,CL$134,CL$135,CL$136,CL$137,CL$138,CL$139,CL$140,CL$141,CL$142,CL$143,CL$144)</f>
        <v>0</v>
      </c>
      <c r="CM324" s="66">
        <f>-CM$190+CM$216-CM$218+CM$233+CM$234+SUM(CM$125,CM$126,CM$127,CM$128,CM$129,CM$130*(1+'S&amp;S'!$F122),CM$131,CM$132,CM$133,CM$134,CM$135,CM$136,CM$137,CM$138,CM$139,CM$140,CM$141,CM$142,CM$143,CM$144)</f>
        <v>0</v>
      </c>
      <c r="CN324" s="66">
        <f>-CN$190+CN$216-CN$218+CN$233+CN$234+SUM(CN$125,CN$126,CN$127,CN$128,CN$129,CN$130*(1+'S&amp;S'!$F122),CN$131,CN$132,CN$133,CN$134,CN$135,CN$136,CN$137,CN$138,CN$139,CN$140,CN$141,CN$142,CN$143,CN$144)</f>
        <v>0</v>
      </c>
      <c r="CO324" s="66">
        <f>-CO$190+CO$216-CO$218+CO$233+CO$234+SUM(CO$125,CO$126,CO$127,CO$128,CO$129,CO$130*(1+'S&amp;S'!$F122),CO$131,CO$132,CO$133,CO$134,CO$135,CO$136,CO$137,CO$138,CO$139,CO$140,CO$141,CO$142,CO$143,CO$144)</f>
        <v>0</v>
      </c>
      <c r="CP324" s="66">
        <f>-CP$190+CP$216-CP$218+CP$233+CP$234+SUM(CP$125,CP$126,CP$127,CP$128,CP$129,CP$130*(1+'S&amp;S'!$F122),CP$131,CP$132,CP$133,CP$134,CP$135,CP$136,CP$137,CP$138,CP$139,CP$140,CP$141,CP$142,CP$143,CP$144)</f>
        <v>0</v>
      </c>
      <c r="CQ324" s="66">
        <f>-CQ$190+CQ$216-CQ$218+CQ$233+CQ$234+SUM(CQ$125,CQ$126,CQ$127,CQ$128,CQ$129,CQ$130*(1+'S&amp;S'!$F122),CQ$131,CQ$132,CQ$133,CQ$134,CQ$135,CQ$136,CQ$137,CQ$138,CQ$139,CQ$140,CQ$141,CQ$142,CQ$143,CQ$144)</f>
        <v>0</v>
      </c>
      <c r="CR324" s="66">
        <f>-CR$190+CR$216-CR$218+CR$233+CR$234+SUM(CR$125,CR$126,CR$127,CR$128,CR$129,CR$130*(1+'S&amp;S'!$F122),CR$131,CR$132,CR$133,CR$134,CR$135,CR$136,CR$137,CR$138,CR$139,CR$140,CR$141,CR$142,CR$143,CR$144)</f>
        <v>0</v>
      </c>
      <c r="CS324" s="66">
        <f>-CS$190+CS$216-CS$218+CS$233+CS$234+SUM(CS$125,CS$126,CS$127,CS$128,CS$129,CS$130*(1+'S&amp;S'!$F122),CS$131,CS$132,CS$133,CS$134,CS$135,CS$136,CS$137,CS$138,CS$139,CS$140,CS$141,CS$142,CS$143,CS$144)</f>
        <v>0</v>
      </c>
    </row>
    <row r="325" spans="3:97" hidden="1" x14ac:dyDescent="0.35">
      <c r="C325" s="81" t="str">
        <f>O.5!C130&amp;" with "&amp; 'S&amp;S'!$D$5*100 &amp; "% decrease"</f>
        <v xml:space="preserve"> with 1% decrease</v>
      </c>
      <c r="E325" s="492">
        <f>G325+NPV(G.Asm!$F$40,H325:INDEX(H325:CS325,RP))</f>
        <v>0</v>
      </c>
      <c r="F325" s="492">
        <f t="shared" si="140"/>
        <v>0</v>
      </c>
      <c r="G325" s="66">
        <f>-G$190+G$216-G$218+G$233+G$234+SUM(G$125,G$126,G$127,G$128,G$129,G$130*(1+'S&amp;S'!$F123),G$131,G$132,G$133,G$134,G$135,G$136,G$137,G$138,G$139,G$140,G$141,G$142,G$143,G$144)</f>
        <v>0</v>
      </c>
      <c r="H325" s="66">
        <f>-H$190+H$216-H$218+H$233+H$234+SUM(H$125,H$126,H$127,H$128,H$129,H$130*(1+'S&amp;S'!$F123),H$131,H$132,H$133,H$134,H$135,H$136,H$137,H$138,H$139,H$140,H$141,H$142,H$143,H$144)</f>
        <v>0</v>
      </c>
      <c r="I325" s="66">
        <f>-I$190+I$216-I$218+I$233+I$234+SUM(I$125,I$126,I$127,I$128,I$129,I$130*(1+'S&amp;S'!$F123),I$131,I$132,I$133,I$134,I$135,I$136,I$137,I$138,I$139,I$140,I$141,I$142,I$143,I$144)</f>
        <v>0</v>
      </c>
      <c r="J325" s="66">
        <f>-J$190+J$216-J$218+J$233+J$234+SUM(J$125,J$126,J$127,J$128,J$129,J$130*(1+'S&amp;S'!$F123),J$131,J$132,J$133,J$134,J$135,J$136,J$137,J$138,J$139,J$140,J$141,J$142,J$143,J$144)</f>
        <v>0</v>
      </c>
      <c r="K325" s="66">
        <f>-K$190+K$216-K$218+K$233+K$234+SUM(K$125,K$126,K$127,K$128,K$129,K$130*(1+'S&amp;S'!$F123),K$131,K$132,K$133,K$134,K$135,K$136,K$137,K$138,K$139,K$140,K$141,K$142,K$143,K$144)</f>
        <v>0</v>
      </c>
      <c r="L325" s="66">
        <f>-L$190+L$216-L$218+L$233+L$234+SUM(L$125,L$126,L$127,L$128,L$129,L$130*(1+'S&amp;S'!$F123),L$131,L$132,L$133,L$134,L$135,L$136,L$137,L$138,L$139,L$140,L$141,L$142,L$143,L$144)</f>
        <v>0</v>
      </c>
      <c r="M325" s="66">
        <f>-M$190+M$216-M$218+M$233+M$234+SUM(M$125,M$126,M$127,M$128,M$129,M$130*(1+'S&amp;S'!$F123),M$131,M$132,M$133,M$134,M$135,M$136,M$137,M$138,M$139,M$140,M$141,M$142,M$143,M$144)</f>
        <v>0</v>
      </c>
      <c r="N325" s="66">
        <f>-N$190+N$216-N$218+N$233+N$234+SUM(N$125,N$126,N$127,N$128,N$129,N$130*(1+'S&amp;S'!$F123),N$131,N$132,N$133,N$134,N$135,N$136,N$137,N$138,N$139,N$140,N$141,N$142,N$143,N$144)</f>
        <v>0</v>
      </c>
      <c r="O325" s="66">
        <f>-O$190+O$216-O$218+O$233+O$234+SUM(O$125,O$126,O$127,O$128,O$129,O$130*(1+'S&amp;S'!$F123),O$131,O$132,O$133,O$134,O$135,O$136,O$137,O$138,O$139,O$140,O$141,O$142,O$143,O$144)</f>
        <v>0</v>
      </c>
      <c r="P325" s="66">
        <f>-P$190+P$216-P$218+P$233+P$234+SUM(P$125,P$126,P$127,P$128,P$129,P$130*(1+'S&amp;S'!$F123),P$131,P$132,P$133,P$134,P$135,P$136,P$137,P$138,P$139,P$140,P$141,P$142,P$143,P$144)</f>
        <v>0</v>
      </c>
      <c r="Q325" s="66">
        <f>-Q$190+Q$216-Q$218+Q$233+Q$234+SUM(Q$125,Q$126,Q$127,Q$128,Q$129,Q$130*(1+'S&amp;S'!$F123),Q$131,Q$132,Q$133,Q$134,Q$135,Q$136,Q$137,Q$138,Q$139,Q$140,Q$141,Q$142,Q$143,Q$144)</f>
        <v>0</v>
      </c>
      <c r="R325" s="66">
        <f>-R$190+R$216-R$218+R$233+R$234+SUM(R$125,R$126,R$127,R$128,R$129,R$130*(1+'S&amp;S'!$F123),R$131,R$132,R$133,R$134,R$135,R$136,R$137,R$138,R$139,R$140,R$141,R$142,R$143,R$144)</f>
        <v>0</v>
      </c>
      <c r="S325" s="66">
        <f>-S$190+S$216-S$218+S$233+S$234+SUM(S$125,S$126,S$127,S$128,S$129,S$130*(1+'S&amp;S'!$F123),S$131,S$132,S$133,S$134,S$135,S$136,S$137,S$138,S$139,S$140,S$141,S$142,S$143,S$144)</f>
        <v>0</v>
      </c>
      <c r="T325" s="66">
        <f>-T$190+T$216-T$218+T$233+T$234+SUM(T$125,T$126,T$127,T$128,T$129,T$130*(1+'S&amp;S'!$F123),T$131,T$132,T$133,T$134,T$135,T$136,T$137,T$138,T$139,T$140,T$141,T$142,T$143,T$144)</f>
        <v>0</v>
      </c>
      <c r="U325" s="66">
        <f>-U$190+U$216-U$218+U$233+U$234+SUM(U$125,U$126,U$127,U$128,U$129,U$130*(1+'S&amp;S'!$F123),U$131,U$132,U$133,U$134,U$135,U$136,U$137,U$138,U$139,U$140,U$141,U$142,U$143,U$144)</f>
        <v>0</v>
      </c>
      <c r="V325" s="66">
        <f>-V$190+V$216-V$218+V$233+V$234+SUM(V$125,V$126,V$127,V$128,V$129,V$130*(1+'S&amp;S'!$F123),V$131,V$132,V$133,V$134,V$135,V$136,V$137,V$138,V$139,V$140,V$141,V$142,V$143,V$144)</f>
        <v>0</v>
      </c>
      <c r="W325" s="66">
        <f>-W$190+W$216-W$218+W$233+W$234+SUM(W$125,W$126,W$127,W$128,W$129,W$130*(1+'S&amp;S'!$F123),W$131,W$132,W$133,W$134,W$135,W$136,W$137,W$138,W$139,W$140,W$141,W$142,W$143,W$144)</f>
        <v>0</v>
      </c>
      <c r="X325" s="66">
        <f>-X$190+X$216-X$218+X$233+X$234+SUM(X$125,X$126,X$127,X$128,X$129,X$130*(1+'S&amp;S'!$F123),X$131,X$132,X$133,X$134,X$135,X$136,X$137,X$138,X$139,X$140,X$141,X$142,X$143,X$144)</f>
        <v>0</v>
      </c>
      <c r="Y325" s="66">
        <f>-Y$190+Y$216-Y$218+Y$233+Y$234+SUM(Y$125,Y$126,Y$127,Y$128,Y$129,Y$130*(1+'S&amp;S'!$F123),Y$131,Y$132,Y$133,Y$134,Y$135,Y$136,Y$137,Y$138,Y$139,Y$140,Y$141,Y$142,Y$143,Y$144)</f>
        <v>0</v>
      </c>
      <c r="Z325" s="66">
        <f>-Z$190+Z$216-Z$218+Z$233+Z$234+SUM(Z$125,Z$126,Z$127,Z$128,Z$129,Z$130*(1+'S&amp;S'!$F123),Z$131,Z$132,Z$133,Z$134,Z$135,Z$136,Z$137,Z$138,Z$139,Z$140,Z$141,Z$142,Z$143,Z$144)</f>
        <v>0</v>
      </c>
      <c r="AA325" s="66">
        <f>-AA$190+AA$216-AA$218+AA$233+AA$234+SUM(AA$125,AA$126,AA$127,AA$128,AA$129,AA$130*(1+'S&amp;S'!$F123),AA$131,AA$132,AA$133,AA$134,AA$135,AA$136,AA$137,AA$138,AA$139,AA$140,AA$141,AA$142,AA$143,AA$144)</f>
        <v>0</v>
      </c>
      <c r="AB325" s="66">
        <f>-AB$190+AB$216-AB$218+AB$233+AB$234+SUM(AB$125,AB$126,AB$127,AB$128,AB$129,AB$130*(1+'S&amp;S'!$F123),AB$131,AB$132,AB$133,AB$134,AB$135,AB$136,AB$137,AB$138,AB$139,AB$140,AB$141,AB$142,AB$143,AB$144)</f>
        <v>0</v>
      </c>
      <c r="AC325" s="66">
        <f>-AC$190+AC$216-AC$218+AC$233+AC$234+SUM(AC$125,AC$126,AC$127,AC$128,AC$129,AC$130*(1+'S&amp;S'!$F123),AC$131,AC$132,AC$133,AC$134,AC$135,AC$136,AC$137,AC$138,AC$139,AC$140,AC$141,AC$142,AC$143,AC$144)</f>
        <v>0</v>
      </c>
      <c r="AD325" s="66">
        <f>-AD$190+AD$216-AD$218+AD$233+AD$234+SUM(AD$125,AD$126,AD$127,AD$128,AD$129,AD$130*(1+'S&amp;S'!$F123),AD$131,AD$132,AD$133,AD$134,AD$135,AD$136,AD$137,AD$138,AD$139,AD$140,AD$141,AD$142,AD$143,AD$144)</f>
        <v>0</v>
      </c>
      <c r="AE325" s="66">
        <f>-AE$190+AE$216-AE$218+AE$233+AE$234+SUM(AE$125,AE$126,AE$127,AE$128,AE$129,AE$130*(1+'S&amp;S'!$F123),AE$131,AE$132,AE$133,AE$134,AE$135,AE$136,AE$137,AE$138,AE$139,AE$140,AE$141,AE$142,AE$143,AE$144)</f>
        <v>0</v>
      </c>
      <c r="AF325" s="66">
        <f>-AF$190+AF$216-AF$218+AF$233+AF$234+SUM(AF$125,AF$126,AF$127,AF$128,AF$129,AF$130*(1+'S&amp;S'!$F123),AF$131,AF$132,AF$133,AF$134,AF$135,AF$136,AF$137,AF$138,AF$139,AF$140,AF$141,AF$142,AF$143,AF$144)</f>
        <v>0</v>
      </c>
      <c r="AG325" s="66">
        <f>-AG$190+AG$216-AG$218+AG$233+AG$234+SUM(AG$125,AG$126,AG$127,AG$128,AG$129,AG$130*(1+'S&amp;S'!$F123),AG$131,AG$132,AG$133,AG$134,AG$135,AG$136,AG$137,AG$138,AG$139,AG$140,AG$141,AG$142,AG$143,AG$144)</f>
        <v>0</v>
      </c>
      <c r="AH325" s="66">
        <f>-AH$190+AH$216-AH$218+AH$233+AH$234+SUM(AH$125,AH$126,AH$127,AH$128,AH$129,AH$130*(1+'S&amp;S'!$F123),AH$131,AH$132,AH$133,AH$134,AH$135,AH$136,AH$137,AH$138,AH$139,AH$140,AH$141,AH$142,AH$143,AH$144)</f>
        <v>0</v>
      </c>
      <c r="AI325" s="66">
        <f>-AI$190+AI$216-AI$218+AI$233+AI$234+SUM(AI$125,AI$126,AI$127,AI$128,AI$129,AI$130*(1+'S&amp;S'!$F123),AI$131,AI$132,AI$133,AI$134,AI$135,AI$136,AI$137,AI$138,AI$139,AI$140,AI$141,AI$142,AI$143,AI$144)</f>
        <v>0</v>
      </c>
      <c r="AJ325" s="66">
        <f>-AJ$190+AJ$216-AJ$218+AJ$233+AJ$234+SUM(AJ$125,AJ$126,AJ$127,AJ$128,AJ$129,AJ$130*(1+'S&amp;S'!$F123),AJ$131,AJ$132,AJ$133,AJ$134,AJ$135,AJ$136,AJ$137,AJ$138,AJ$139,AJ$140,AJ$141,AJ$142,AJ$143,AJ$144)</f>
        <v>0</v>
      </c>
      <c r="AK325" s="66">
        <f>-AK$190+AK$216-AK$218+AK$233+AK$234+SUM(AK$125,AK$126,AK$127,AK$128,AK$129,AK$130*(1+'S&amp;S'!$F123),AK$131,AK$132,AK$133,AK$134,AK$135,AK$136,AK$137,AK$138,AK$139,AK$140,AK$141,AK$142,AK$143,AK$144)</f>
        <v>0</v>
      </c>
      <c r="AL325" s="66">
        <f>-AL$190+AL$216-AL$218+AL$233+AL$234+SUM(AL$125,AL$126,AL$127,AL$128,AL$129,AL$130*(1+'S&amp;S'!$F123),AL$131,AL$132,AL$133,AL$134,AL$135,AL$136,AL$137,AL$138,AL$139,AL$140,AL$141,AL$142,AL$143,AL$144)</f>
        <v>0</v>
      </c>
      <c r="AM325" s="66">
        <f>-AM$190+AM$216-AM$218+AM$233+AM$234+SUM(AM$125,AM$126,AM$127,AM$128,AM$129,AM$130*(1+'S&amp;S'!$F123),AM$131,AM$132,AM$133,AM$134,AM$135,AM$136,AM$137,AM$138,AM$139,AM$140,AM$141,AM$142,AM$143,AM$144)</f>
        <v>0</v>
      </c>
      <c r="AN325" s="66">
        <f>-AN$190+AN$216-AN$218+AN$233+AN$234+SUM(AN$125,AN$126,AN$127,AN$128,AN$129,AN$130*(1+'S&amp;S'!$F123),AN$131,AN$132,AN$133,AN$134,AN$135,AN$136,AN$137,AN$138,AN$139,AN$140,AN$141,AN$142,AN$143,AN$144)</f>
        <v>0</v>
      </c>
      <c r="AO325" s="66">
        <f>-AO$190+AO$216-AO$218+AO$233+AO$234+SUM(AO$125,AO$126,AO$127,AO$128,AO$129,AO$130*(1+'S&amp;S'!$F123),AO$131,AO$132,AO$133,AO$134,AO$135,AO$136,AO$137,AO$138,AO$139,AO$140,AO$141,AO$142,AO$143,AO$144)</f>
        <v>0</v>
      </c>
      <c r="AP325" s="66">
        <f>-AP$190+AP$216-AP$218+AP$233+AP$234+SUM(AP$125,AP$126,AP$127,AP$128,AP$129,AP$130*(1+'S&amp;S'!$F123),AP$131,AP$132,AP$133,AP$134,AP$135,AP$136,AP$137,AP$138,AP$139,AP$140,AP$141,AP$142,AP$143,AP$144)</f>
        <v>0</v>
      </c>
      <c r="AQ325" s="66">
        <f>-AQ$190+AQ$216-AQ$218+AQ$233+AQ$234+SUM(AQ$125,AQ$126,AQ$127,AQ$128,AQ$129,AQ$130*(1+'S&amp;S'!$F123),AQ$131,AQ$132,AQ$133,AQ$134,AQ$135,AQ$136,AQ$137,AQ$138,AQ$139,AQ$140,AQ$141,AQ$142,AQ$143,AQ$144)</f>
        <v>0</v>
      </c>
      <c r="AR325" s="66">
        <f>-AR$190+AR$216-AR$218+AR$233+AR$234+SUM(AR$125,AR$126,AR$127,AR$128,AR$129,AR$130*(1+'S&amp;S'!$F123),AR$131,AR$132,AR$133,AR$134,AR$135,AR$136,AR$137,AR$138,AR$139,AR$140,AR$141,AR$142,AR$143,AR$144)</f>
        <v>0</v>
      </c>
      <c r="AS325" s="66">
        <f>-AS$190+AS$216-AS$218+AS$233+AS$234+SUM(AS$125,AS$126,AS$127,AS$128,AS$129,AS$130*(1+'S&amp;S'!$F123),AS$131,AS$132,AS$133,AS$134,AS$135,AS$136,AS$137,AS$138,AS$139,AS$140,AS$141,AS$142,AS$143,AS$144)</f>
        <v>0</v>
      </c>
      <c r="AT325" s="66">
        <f>-AT$190+AT$216-AT$218+AT$233+AT$234+SUM(AT$125,AT$126,AT$127,AT$128,AT$129,AT$130*(1+'S&amp;S'!$F123),AT$131,AT$132,AT$133,AT$134,AT$135,AT$136,AT$137,AT$138,AT$139,AT$140,AT$141,AT$142,AT$143,AT$144)</f>
        <v>0</v>
      </c>
      <c r="AU325" s="66">
        <f>-AU$190+AU$216-AU$218+AU$233+AU$234+SUM(AU$125,AU$126,AU$127,AU$128,AU$129,AU$130*(1+'S&amp;S'!$F123),AU$131,AU$132,AU$133,AU$134,AU$135,AU$136,AU$137,AU$138,AU$139,AU$140,AU$141,AU$142,AU$143,AU$144)</f>
        <v>0</v>
      </c>
      <c r="AV325" s="66">
        <f>-AV$190+AV$216-AV$218+AV$233+AV$234+SUM(AV$125,AV$126,AV$127,AV$128,AV$129,AV$130*(1+'S&amp;S'!$F123),AV$131,AV$132,AV$133,AV$134,AV$135,AV$136,AV$137,AV$138,AV$139,AV$140,AV$141,AV$142,AV$143,AV$144)</f>
        <v>0</v>
      </c>
      <c r="AW325" s="66">
        <f>-AW$190+AW$216-AW$218+AW$233+AW$234+SUM(AW$125,AW$126,AW$127,AW$128,AW$129,AW$130*(1+'S&amp;S'!$F123),AW$131,AW$132,AW$133,AW$134,AW$135,AW$136,AW$137,AW$138,AW$139,AW$140,AW$141,AW$142,AW$143,AW$144)</f>
        <v>0</v>
      </c>
      <c r="AX325" s="66">
        <f>-AX$190+AX$216-AX$218+AX$233+AX$234+SUM(AX$125,AX$126,AX$127,AX$128,AX$129,AX$130*(1+'S&amp;S'!$F123),AX$131,AX$132,AX$133,AX$134,AX$135,AX$136,AX$137,AX$138,AX$139,AX$140,AX$141,AX$142,AX$143,AX$144)</f>
        <v>0</v>
      </c>
      <c r="AY325" s="66">
        <f>-AY$190+AY$216-AY$218+AY$233+AY$234+SUM(AY$125,AY$126,AY$127,AY$128,AY$129,AY$130*(1+'S&amp;S'!$F123),AY$131,AY$132,AY$133,AY$134,AY$135,AY$136,AY$137,AY$138,AY$139,AY$140,AY$141,AY$142,AY$143,AY$144)</f>
        <v>0</v>
      </c>
      <c r="AZ325" s="66">
        <f>-AZ$190+AZ$216-AZ$218+AZ$233+AZ$234+SUM(AZ$125,AZ$126,AZ$127,AZ$128,AZ$129,AZ$130*(1+'S&amp;S'!$F123),AZ$131,AZ$132,AZ$133,AZ$134,AZ$135,AZ$136,AZ$137,AZ$138,AZ$139,AZ$140,AZ$141,AZ$142,AZ$143,AZ$144)</f>
        <v>0</v>
      </c>
      <c r="BA325" s="66">
        <f>-BA$190+BA$216-BA$218+BA$233+BA$234+SUM(BA$125,BA$126,BA$127,BA$128,BA$129,BA$130*(1+'S&amp;S'!$F123),BA$131,BA$132,BA$133,BA$134,BA$135,BA$136,BA$137,BA$138,BA$139,BA$140,BA$141,BA$142,BA$143,BA$144)</f>
        <v>0</v>
      </c>
      <c r="BB325" s="66">
        <f>-BB$190+BB$216-BB$218+BB$233+BB$234+SUM(BB$125,BB$126,BB$127,BB$128,BB$129,BB$130*(1+'S&amp;S'!$F123),BB$131,BB$132,BB$133,BB$134,BB$135,BB$136,BB$137,BB$138,BB$139,BB$140,BB$141,BB$142,BB$143,BB$144)</f>
        <v>0</v>
      </c>
      <c r="BC325" s="66">
        <f>-BC$190+BC$216-BC$218+BC$233+BC$234+SUM(BC$125,BC$126,BC$127,BC$128,BC$129,BC$130*(1+'S&amp;S'!$F123),BC$131,BC$132,BC$133,BC$134,BC$135,BC$136,BC$137,BC$138,BC$139,BC$140,BC$141,BC$142,BC$143,BC$144)</f>
        <v>0</v>
      </c>
      <c r="BD325" s="66">
        <f>-BD$190+BD$216-BD$218+BD$233+BD$234+SUM(BD$125,BD$126,BD$127,BD$128,BD$129,BD$130*(1+'S&amp;S'!$F123),BD$131,BD$132,BD$133,BD$134,BD$135,BD$136,BD$137,BD$138,BD$139,BD$140,BD$141,BD$142,BD$143,BD$144)</f>
        <v>0</v>
      </c>
      <c r="BE325" s="66">
        <f>-BE$190+BE$216-BE$218+BE$233+BE$234+SUM(BE$125,BE$126,BE$127,BE$128,BE$129,BE$130*(1+'S&amp;S'!$F123),BE$131,BE$132,BE$133,BE$134,BE$135,BE$136,BE$137,BE$138,BE$139,BE$140,BE$141,BE$142,BE$143,BE$144)</f>
        <v>0</v>
      </c>
      <c r="BF325" s="66">
        <f>-BF$190+BF$216-BF$218+BF$233+BF$234+SUM(BF$125,BF$126,BF$127,BF$128,BF$129,BF$130*(1+'S&amp;S'!$F123),BF$131,BF$132,BF$133,BF$134,BF$135,BF$136,BF$137,BF$138,BF$139,BF$140,BF$141,BF$142,BF$143,BF$144)</f>
        <v>0</v>
      </c>
      <c r="BG325" s="66">
        <f>-BG$190+BG$216-BG$218+BG$233+BG$234+SUM(BG$125,BG$126,BG$127,BG$128,BG$129,BG$130*(1+'S&amp;S'!$F123),BG$131,BG$132,BG$133,BG$134,BG$135,BG$136,BG$137,BG$138,BG$139,BG$140,BG$141,BG$142,BG$143,BG$144)</f>
        <v>0</v>
      </c>
      <c r="BH325" s="66">
        <f>-BH$190+BH$216-BH$218+BH$233+BH$234+SUM(BH$125,BH$126,BH$127,BH$128,BH$129,BH$130*(1+'S&amp;S'!$F123),BH$131,BH$132,BH$133,BH$134,BH$135,BH$136,BH$137,BH$138,BH$139,BH$140,BH$141,BH$142,BH$143,BH$144)</f>
        <v>0</v>
      </c>
      <c r="BI325" s="66">
        <f>-BI$190+BI$216-BI$218+BI$233+BI$234+SUM(BI$125,BI$126,BI$127,BI$128,BI$129,BI$130*(1+'S&amp;S'!$F123),BI$131,BI$132,BI$133,BI$134,BI$135,BI$136,BI$137,BI$138,BI$139,BI$140,BI$141,BI$142,BI$143,BI$144)</f>
        <v>0</v>
      </c>
      <c r="BJ325" s="66">
        <f>-BJ$190+BJ$216-BJ$218+BJ$233+BJ$234+SUM(BJ$125,BJ$126,BJ$127,BJ$128,BJ$129,BJ$130*(1+'S&amp;S'!$F123),BJ$131,BJ$132,BJ$133,BJ$134,BJ$135,BJ$136,BJ$137,BJ$138,BJ$139,BJ$140,BJ$141,BJ$142,BJ$143,BJ$144)</f>
        <v>0</v>
      </c>
      <c r="BK325" s="66">
        <f>-BK$190+BK$216-BK$218+BK$233+BK$234+SUM(BK$125,BK$126,BK$127,BK$128,BK$129,BK$130*(1+'S&amp;S'!$F123),BK$131,BK$132,BK$133,BK$134,BK$135,BK$136,BK$137,BK$138,BK$139,BK$140,BK$141,BK$142,BK$143,BK$144)</f>
        <v>0</v>
      </c>
      <c r="BL325" s="66">
        <f>-BL$190+BL$216-BL$218+BL$233+BL$234+SUM(BL$125,BL$126,BL$127,BL$128,BL$129,BL$130*(1+'S&amp;S'!$F123),BL$131,BL$132,BL$133,BL$134,BL$135,BL$136,BL$137,BL$138,BL$139,BL$140,BL$141,BL$142,BL$143,BL$144)</f>
        <v>0</v>
      </c>
      <c r="BM325" s="66">
        <f>-BM$190+BM$216-BM$218+BM$233+BM$234+SUM(BM$125,BM$126,BM$127,BM$128,BM$129,BM$130*(1+'S&amp;S'!$F123),BM$131,BM$132,BM$133,BM$134,BM$135,BM$136,BM$137,BM$138,BM$139,BM$140,BM$141,BM$142,BM$143,BM$144)</f>
        <v>0</v>
      </c>
      <c r="BN325" s="66">
        <f>-BN$190+BN$216-BN$218+BN$233+BN$234+SUM(BN$125,BN$126,BN$127,BN$128,BN$129,BN$130*(1+'S&amp;S'!$F123),BN$131,BN$132,BN$133,BN$134,BN$135,BN$136,BN$137,BN$138,BN$139,BN$140,BN$141,BN$142,BN$143,BN$144)</f>
        <v>0</v>
      </c>
      <c r="BO325" s="66">
        <f>-BO$190+BO$216-BO$218+BO$233+BO$234+SUM(BO$125,BO$126,BO$127,BO$128,BO$129,BO$130*(1+'S&amp;S'!$F123),BO$131,BO$132,BO$133,BO$134,BO$135,BO$136,BO$137,BO$138,BO$139,BO$140,BO$141,BO$142,BO$143,BO$144)</f>
        <v>0</v>
      </c>
      <c r="BP325" s="66">
        <f>-BP$190+BP$216-BP$218+BP$233+BP$234+SUM(BP$125,BP$126,BP$127,BP$128,BP$129,BP$130*(1+'S&amp;S'!$F123),BP$131,BP$132,BP$133,BP$134,BP$135,BP$136,BP$137,BP$138,BP$139,BP$140,BP$141,BP$142,BP$143,BP$144)</f>
        <v>0</v>
      </c>
      <c r="BQ325" s="66">
        <f>-BQ$190+BQ$216-BQ$218+BQ$233+BQ$234+SUM(BQ$125,BQ$126,BQ$127,BQ$128,BQ$129,BQ$130*(1+'S&amp;S'!$F123),BQ$131,BQ$132,BQ$133,BQ$134,BQ$135,BQ$136,BQ$137,BQ$138,BQ$139,BQ$140,BQ$141,BQ$142,BQ$143,BQ$144)</f>
        <v>0</v>
      </c>
      <c r="BR325" s="66">
        <f>-BR$190+BR$216-BR$218+BR$233+BR$234+SUM(BR$125,BR$126,BR$127,BR$128,BR$129,BR$130*(1+'S&amp;S'!$F123),BR$131,BR$132,BR$133,BR$134,BR$135,BR$136,BR$137,BR$138,BR$139,BR$140,BR$141,BR$142,BR$143,BR$144)</f>
        <v>0</v>
      </c>
      <c r="BS325" s="66">
        <f>-BS$190+BS$216-BS$218+BS$233+BS$234+SUM(BS$125,BS$126,BS$127,BS$128,BS$129,BS$130*(1+'S&amp;S'!$F123),BS$131,BS$132,BS$133,BS$134,BS$135,BS$136,BS$137,BS$138,BS$139,BS$140,BS$141,BS$142,BS$143,BS$144)</f>
        <v>0</v>
      </c>
      <c r="BT325" s="66">
        <f>-BT$190+BT$216-BT$218+BT$233+BT$234+SUM(BT$125,BT$126,BT$127,BT$128,BT$129,BT$130*(1+'S&amp;S'!$F123),BT$131,BT$132,BT$133,BT$134,BT$135,BT$136,BT$137,BT$138,BT$139,BT$140,BT$141,BT$142,BT$143,BT$144)</f>
        <v>0</v>
      </c>
      <c r="BU325" s="66">
        <f>-BU$190+BU$216-BU$218+BU$233+BU$234+SUM(BU$125,BU$126,BU$127,BU$128,BU$129,BU$130*(1+'S&amp;S'!$F123),BU$131,BU$132,BU$133,BU$134,BU$135,BU$136,BU$137,BU$138,BU$139,BU$140,BU$141,BU$142,BU$143,BU$144)</f>
        <v>0</v>
      </c>
      <c r="BV325" s="66">
        <f>-BV$190+BV$216-BV$218+BV$233+BV$234+SUM(BV$125,BV$126,BV$127,BV$128,BV$129,BV$130*(1+'S&amp;S'!$F123),BV$131,BV$132,BV$133,BV$134,BV$135,BV$136,BV$137,BV$138,BV$139,BV$140,BV$141,BV$142,BV$143,BV$144)</f>
        <v>0</v>
      </c>
      <c r="BW325" s="66">
        <f>-BW$190+BW$216-BW$218+BW$233+BW$234+SUM(BW$125,BW$126,BW$127,BW$128,BW$129,BW$130*(1+'S&amp;S'!$F123),BW$131,BW$132,BW$133,BW$134,BW$135,BW$136,BW$137,BW$138,BW$139,BW$140,BW$141,BW$142,BW$143,BW$144)</f>
        <v>0</v>
      </c>
      <c r="BX325" s="66">
        <f>-BX$190+BX$216-BX$218+BX$233+BX$234+SUM(BX$125,BX$126,BX$127,BX$128,BX$129,BX$130*(1+'S&amp;S'!$F123),BX$131,BX$132,BX$133,BX$134,BX$135,BX$136,BX$137,BX$138,BX$139,BX$140,BX$141,BX$142,BX$143,BX$144)</f>
        <v>0</v>
      </c>
      <c r="BY325" s="66">
        <f>-BY$190+BY$216-BY$218+BY$233+BY$234+SUM(BY$125,BY$126,BY$127,BY$128,BY$129,BY$130*(1+'S&amp;S'!$F123),BY$131,BY$132,BY$133,BY$134,BY$135,BY$136,BY$137,BY$138,BY$139,BY$140,BY$141,BY$142,BY$143,BY$144)</f>
        <v>0</v>
      </c>
      <c r="BZ325" s="66">
        <f>-BZ$190+BZ$216-BZ$218+BZ$233+BZ$234+SUM(BZ$125,BZ$126,BZ$127,BZ$128,BZ$129,BZ$130*(1+'S&amp;S'!$F123),BZ$131,BZ$132,BZ$133,BZ$134,BZ$135,BZ$136,BZ$137,BZ$138,BZ$139,BZ$140,BZ$141,BZ$142,BZ$143,BZ$144)</f>
        <v>0</v>
      </c>
      <c r="CA325" s="66">
        <f>-CA$190+CA$216-CA$218+CA$233+CA$234+SUM(CA$125,CA$126,CA$127,CA$128,CA$129,CA$130*(1+'S&amp;S'!$F123),CA$131,CA$132,CA$133,CA$134,CA$135,CA$136,CA$137,CA$138,CA$139,CA$140,CA$141,CA$142,CA$143,CA$144)</f>
        <v>0</v>
      </c>
      <c r="CB325" s="66">
        <f>-CB$190+CB$216-CB$218+CB$233+CB$234+SUM(CB$125,CB$126,CB$127,CB$128,CB$129,CB$130*(1+'S&amp;S'!$F123),CB$131,CB$132,CB$133,CB$134,CB$135,CB$136,CB$137,CB$138,CB$139,CB$140,CB$141,CB$142,CB$143,CB$144)</f>
        <v>0</v>
      </c>
      <c r="CC325" s="66">
        <f>-CC$190+CC$216-CC$218+CC$233+CC$234+SUM(CC$125,CC$126,CC$127,CC$128,CC$129,CC$130*(1+'S&amp;S'!$F123),CC$131,CC$132,CC$133,CC$134,CC$135,CC$136,CC$137,CC$138,CC$139,CC$140,CC$141,CC$142,CC$143,CC$144)</f>
        <v>0</v>
      </c>
      <c r="CD325" s="66">
        <f>-CD$190+CD$216-CD$218+CD$233+CD$234+SUM(CD$125,CD$126,CD$127,CD$128,CD$129,CD$130*(1+'S&amp;S'!$F123),CD$131,CD$132,CD$133,CD$134,CD$135,CD$136,CD$137,CD$138,CD$139,CD$140,CD$141,CD$142,CD$143,CD$144)</f>
        <v>0</v>
      </c>
      <c r="CE325" s="66">
        <f>-CE$190+CE$216-CE$218+CE$233+CE$234+SUM(CE$125,CE$126,CE$127,CE$128,CE$129,CE$130*(1+'S&amp;S'!$F123),CE$131,CE$132,CE$133,CE$134,CE$135,CE$136,CE$137,CE$138,CE$139,CE$140,CE$141,CE$142,CE$143,CE$144)</f>
        <v>0</v>
      </c>
      <c r="CF325" s="66">
        <f>-CF$190+CF$216-CF$218+CF$233+CF$234+SUM(CF$125,CF$126,CF$127,CF$128,CF$129,CF$130*(1+'S&amp;S'!$F123),CF$131,CF$132,CF$133,CF$134,CF$135,CF$136,CF$137,CF$138,CF$139,CF$140,CF$141,CF$142,CF$143,CF$144)</f>
        <v>0</v>
      </c>
      <c r="CG325" s="66">
        <f>-CG$190+CG$216-CG$218+CG$233+CG$234+SUM(CG$125,CG$126,CG$127,CG$128,CG$129,CG$130*(1+'S&amp;S'!$F123),CG$131,CG$132,CG$133,CG$134,CG$135,CG$136,CG$137,CG$138,CG$139,CG$140,CG$141,CG$142,CG$143,CG$144)</f>
        <v>0</v>
      </c>
      <c r="CH325" s="66">
        <f>-CH$190+CH$216-CH$218+CH$233+CH$234+SUM(CH$125,CH$126,CH$127,CH$128,CH$129,CH$130*(1+'S&amp;S'!$F123),CH$131,CH$132,CH$133,CH$134,CH$135,CH$136,CH$137,CH$138,CH$139,CH$140,CH$141,CH$142,CH$143,CH$144)</f>
        <v>0</v>
      </c>
      <c r="CI325" s="66">
        <f>-CI$190+CI$216-CI$218+CI$233+CI$234+SUM(CI$125,CI$126,CI$127,CI$128,CI$129,CI$130*(1+'S&amp;S'!$F123),CI$131,CI$132,CI$133,CI$134,CI$135,CI$136,CI$137,CI$138,CI$139,CI$140,CI$141,CI$142,CI$143,CI$144)</f>
        <v>0</v>
      </c>
      <c r="CJ325" s="66">
        <f>-CJ$190+CJ$216-CJ$218+CJ$233+CJ$234+SUM(CJ$125,CJ$126,CJ$127,CJ$128,CJ$129,CJ$130*(1+'S&amp;S'!$F123),CJ$131,CJ$132,CJ$133,CJ$134,CJ$135,CJ$136,CJ$137,CJ$138,CJ$139,CJ$140,CJ$141,CJ$142,CJ$143,CJ$144)</f>
        <v>0</v>
      </c>
      <c r="CK325" s="66">
        <f>-CK$190+CK$216-CK$218+CK$233+CK$234+SUM(CK$125,CK$126,CK$127,CK$128,CK$129,CK$130*(1+'S&amp;S'!$F123),CK$131,CK$132,CK$133,CK$134,CK$135,CK$136,CK$137,CK$138,CK$139,CK$140,CK$141,CK$142,CK$143,CK$144)</f>
        <v>0</v>
      </c>
      <c r="CL325" s="66">
        <f>-CL$190+CL$216-CL$218+CL$233+CL$234+SUM(CL$125,CL$126,CL$127,CL$128,CL$129,CL$130*(1+'S&amp;S'!$F123),CL$131,CL$132,CL$133,CL$134,CL$135,CL$136,CL$137,CL$138,CL$139,CL$140,CL$141,CL$142,CL$143,CL$144)</f>
        <v>0</v>
      </c>
      <c r="CM325" s="66">
        <f>-CM$190+CM$216-CM$218+CM$233+CM$234+SUM(CM$125,CM$126,CM$127,CM$128,CM$129,CM$130*(1+'S&amp;S'!$F123),CM$131,CM$132,CM$133,CM$134,CM$135,CM$136,CM$137,CM$138,CM$139,CM$140,CM$141,CM$142,CM$143,CM$144)</f>
        <v>0</v>
      </c>
      <c r="CN325" s="66">
        <f>-CN$190+CN$216-CN$218+CN$233+CN$234+SUM(CN$125,CN$126,CN$127,CN$128,CN$129,CN$130*(1+'S&amp;S'!$F123),CN$131,CN$132,CN$133,CN$134,CN$135,CN$136,CN$137,CN$138,CN$139,CN$140,CN$141,CN$142,CN$143,CN$144)</f>
        <v>0</v>
      </c>
      <c r="CO325" s="66">
        <f>-CO$190+CO$216-CO$218+CO$233+CO$234+SUM(CO$125,CO$126,CO$127,CO$128,CO$129,CO$130*(1+'S&amp;S'!$F123),CO$131,CO$132,CO$133,CO$134,CO$135,CO$136,CO$137,CO$138,CO$139,CO$140,CO$141,CO$142,CO$143,CO$144)</f>
        <v>0</v>
      </c>
      <c r="CP325" s="66">
        <f>-CP$190+CP$216-CP$218+CP$233+CP$234+SUM(CP$125,CP$126,CP$127,CP$128,CP$129,CP$130*(1+'S&amp;S'!$F123),CP$131,CP$132,CP$133,CP$134,CP$135,CP$136,CP$137,CP$138,CP$139,CP$140,CP$141,CP$142,CP$143,CP$144)</f>
        <v>0</v>
      </c>
      <c r="CQ325" s="66">
        <f>-CQ$190+CQ$216-CQ$218+CQ$233+CQ$234+SUM(CQ$125,CQ$126,CQ$127,CQ$128,CQ$129,CQ$130*(1+'S&amp;S'!$F123),CQ$131,CQ$132,CQ$133,CQ$134,CQ$135,CQ$136,CQ$137,CQ$138,CQ$139,CQ$140,CQ$141,CQ$142,CQ$143,CQ$144)</f>
        <v>0</v>
      </c>
      <c r="CR325" s="66">
        <f>-CR$190+CR$216-CR$218+CR$233+CR$234+SUM(CR$125,CR$126,CR$127,CR$128,CR$129,CR$130*(1+'S&amp;S'!$F123),CR$131,CR$132,CR$133,CR$134,CR$135,CR$136,CR$137,CR$138,CR$139,CR$140,CR$141,CR$142,CR$143,CR$144)</f>
        <v>0</v>
      </c>
      <c r="CS325" s="66">
        <f>-CS$190+CS$216-CS$218+CS$233+CS$234+SUM(CS$125,CS$126,CS$127,CS$128,CS$129,CS$130*(1+'S&amp;S'!$F123),CS$131,CS$132,CS$133,CS$134,CS$135,CS$136,CS$137,CS$138,CS$139,CS$140,CS$141,CS$142,CS$143,CS$144)</f>
        <v>0</v>
      </c>
    </row>
    <row r="326" spans="3:97" hidden="1" x14ac:dyDescent="0.35">
      <c r="C326" s="81" t="str">
        <f>O.5!C131&amp;" with "&amp; 'S&amp;S'!$D$5*100 &amp; "% increase"</f>
        <v xml:space="preserve"> with 1% increase</v>
      </c>
      <c r="E326" s="492">
        <f>G326+NPV(G.Asm!$F$40,H326:INDEX(H326:CS326,RP))</f>
        <v>0</v>
      </c>
      <c r="F326" s="492">
        <f t="shared" si="140"/>
        <v>0</v>
      </c>
      <c r="G326" s="66">
        <f>-G$190+G$216-G$218+G$233+G$234+SUM(G$125,G$126,G$127,G$128,G$129,G$130,G$131*(1+'S&amp;S'!$F124),G$132,G$133,G$134,G$135,G$136,G$137,G$138,G$139,G$140,G$141,G$142,G$143,G$144)</f>
        <v>0</v>
      </c>
      <c r="H326" s="66">
        <f>-H$190+H$216-H$218+H$233+H$234+SUM(H$125,H$126,H$127,H$128,H$129,H$130,H$131*(1+'S&amp;S'!$F124),H$132,H$133,H$134,H$135,H$136,H$137,H$138,H$139,H$140,H$141,H$142,H$143,H$144)</f>
        <v>0</v>
      </c>
      <c r="I326" s="66">
        <f>-I$190+I$216-I$218+I$233+I$234+SUM(I$125,I$126,I$127,I$128,I$129,I$130,I$131*(1+'S&amp;S'!$F124),I$132,I$133,I$134,I$135,I$136,I$137,I$138,I$139,I$140,I$141,I$142,I$143,I$144)</f>
        <v>0</v>
      </c>
      <c r="J326" s="66">
        <f>-J$190+J$216-J$218+J$233+J$234+SUM(J$125,J$126,J$127,J$128,J$129,J$130,J$131*(1+'S&amp;S'!$F124),J$132,J$133,J$134,J$135,J$136,J$137,J$138,J$139,J$140,J$141,J$142,J$143,J$144)</f>
        <v>0</v>
      </c>
      <c r="K326" s="66">
        <f>-K$190+K$216-K$218+K$233+K$234+SUM(K$125,K$126,K$127,K$128,K$129,K$130,K$131*(1+'S&amp;S'!$F124),K$132,K$133,K$134,K$135,K$136,K$137,K$138,K$139,K$140,K$141,K$142,K$143,K$144)</f>
        <v>0</v>
      </c>
      <c r="L326" s="66">
        <f>-L$190+L$216-L$218+L$233+L$234+SUM(L$125,L$126,L$127,L$128,L$129,L$130,L$131*(1+'S&amp;S'!$F124),L$132,L$133,L$134,L$135,L$136,L$137,L$138,L$139,L$140,L$141,L$142,L$143,L$144)</f>
        <v>0</v>
      </c>
      <c r="M326" s="66">
        <f>-M$190+M$216-M$218+M$233+M$234+SUM(M$125,M$126,M$127,M$128,M$129,M$130,M$131*(1+'S&amp;S'!$F124),M$132,M$133,M$134,M$135,M$136,M$137,M$138,M$139,M$140,M$141,M$142,M$143,M$144)</f>
        <v>0</v>
      </c>
      <c r="N326" s="66">
        <f>-N$190+N$216-N$218+N$233+N$234+SUM(N$125,N$126,N$127,N$128,N$129,N$130,N$131*(1+'S&amp;S'!$F124),N$132,N$133,N$134,N$135,N$136,N$137,N$138,N$139,N$140,N$141,N$142,N$143,N$144)</f>
        <v>0</v>
      </c>
      <c r="O326" s="66">
        <f>-O$190+O$216-O$218+O$233+O$234+SUM(O$125,O$126,O$127,O$128,O$129,O$130,O$131*(1+'S&amp;S'!$F124),O$132,O$133,O$134,O$135,O$136,O$137,O$138,O$139,O$140,O$141,O$142,O$143,O$144)</f>
        <v>0</v>
      </c>
      <c r="P326" s="66">
        <f>-P$190+P$216-P$218+P$233+P$234+SUM(P$125,P$126,P$127,P$128,P$129,P$130,P$131*(1+'S&amp;S'!$F124),P$132,P$133,P$134,P$135,P$136,P$137,P$138,P$139,P$140,P$141,P$142,P$143,P$144)</f>
        <v>0</v>
      </c>
      <c r="Q326" s="66">
        <f>-Q$190+Q$216-Q$218+Q$233+Q$234+SUM(Q$125,Q$126,Q$127,Q$128,Q$129,Q$130,Q$131*(1+'S&amp;S'!$F124),Q$132,Q$133,Q$134,Q$135,Q$136,Q$137,Q$138,Q$139,Q$140,Q$141,Q$142,Q$143,Q$144)</f>
        <v>0</v>
      </c>
      <c r="R326" s="66">
        <f>-R$190+R$216-R$218+R$233+R$234+SUM(R$125,R$126,R$127,R$128,R$129,R$130,R$131*(1+'S&amp;S'!$F124),R$132,R$133,R$134,R$135,R$136,R$137,R$138,R$139,R$140,R$141,R$142,R$143,R$144)</f>
        <v>0</v>
      </c>
      <c r="S326" s="66">
        <f>-S$190+S$216-S$218+S$233+S$234+SUM(S$125,S$126,S$127,S$128,S$129,S$130,S$131*(1+'S&amp;S'!$F124),S$132,S$133,S$134,S$135,S$136,S$137,S$138,S$139,S$140,S$141,S$142,S$143,S$144)</f>
        <v>0</v>
      </c>
      <c r="T326" s="66">
        <f>-T$190+T$216-T$218+T$233+T$234+SUM(T$125,T$126,T$127,T$128,T$129,T$130,T$131*(1+'S&amp;S'!$F124),T$132,T$133,T$134,T$135,T$136,T$137,T$138,T$139,T$140,T$141,T$142,T$143,T$144)</f>
        <v>0</v>
      </c>
      <c r="U326" s="66">
        <f>-U$190+U$216-U$218+U$233+U$234+SUM(U$125,U$126,U$127,U$128,U$129,U$130,U$131*(1+'S&amp;S'!$F124),U$132,U$133,U$134,U$135,U$136,U$137,U$138,U$139,U$140,U$141,U$142,U$143,U$144)</f>
        <v>0</v>
      </c>
      <c r="V326" s="66">
        <f>-V$190+V$216-V$218+V$233+V$234+SUM(V$125,V$126,V$127,V$128,V$129,V$130,V$131*(1+'S&amp;S'!$F124),V$132,V$133,V$134,V$135,V$136,V$137,V$138,V$139,V$140,V$141,V$142,V$143,V$144)</f>
        <v>0</v>
      </c>
      <c r="W326" s="66">
        <f>-W$190+W$216-W$218+W$233+W$234+SUM(W$125,W$126,W$127,W$128,W$129,W$130,W$131*(1+'S&amp;S'!$F124),W$132,W$133,W$134,W$135,W$136,W$137,W$138,W$139,W$140,W$141,W$142,W$143,W$144)</f>
        <v>0</v>
      </c>
      <c r="X326" s="66">
        <f>-X$190+X$216-X$218+X$233+X$234+SUM(X$125,X$126,X$127,X$128,X$129,X$130,X$131*(1+'S&amp;S'!$F124),X$132,X$133,X$134,X$135,X$136,X$137,X$138,X$139,X$140,X$141,X$142,X$143,X$144)</f>
        <v>0</v>
      </c>
      <c r="Y326" s="66">
        <f>-Y$190+Y$216-Y$218+Y$233+Y$234+SUM(Y$125,Y$126,Y$127,Y$128,Y$129,Y$130,Y$131*(1+'S&amp;S'!$F124),Y$132,Y$133,Y$134,Y$135,Y$136,Y$137,Y$138,Y$139,Y$140,Y$141,Y$142,Y$143,Y$144)</f>
        <v>0</v>
      </c>
      <c r="Z326" s="66">
        <f>-Z$190+Z$216-Z$218+Z$233+Z$234+SUM(Z$125,Z$126,Z$127,Z$128,Z$129,Z$130,Z$131*(1+'S&amp;S'!$F124),Z$132,Z$133,Z$134,Z$135,Z$136,Z$137,Z$138,Z$139,Z$140,Z$141,Z$142,Z$143,Z$144)</f>
        <v>0</v>
      </c>
      <c r="AA326" s="66">
        <f>-AA$190+AA$216-AA$218+AA$233+AA$234+SUM(AA$125,AA$126,AA$127,AA$128,AA$129,AA$130,AA$131*(1+'S&amp;S'!$F124),AA$132,AA$133,AA$134,AA$135,AA$136,AA$137,AA$138,AA$139,AA$140,AA$141,AA$142,AA$143,AA$144)</f>
        <v>0</v>
      </c>
      <c r="AB326" s="66">
        <f>-AB$190+AB$216-AB$218+AB$233+AB$234+SUM(AB$125,AB$126,AB$127,AB$128,AB$129,AB$130,AB$131*(1+'S&amp;S'!$F124),AB$132,AB$133,AB$134,AB$135,AB$136,AB$137,AB$138,AB$139,AB$140,AB$141,AB$142,AB$143,AB$144)</f>
        <v>0</v>
      </c>
      <c r="AC326" s="66">
        <f>-AC$190+AC$216-AC$218+AC$233+AC$234+SUM(AC$125,AC$126,AC$127,AC$128,AC$129,AC$130,AC$131*(1+'S&amp;S'!$F124),AC$132,AC$133,AC$134,AC$135,AC$136,AC$137,AC$138,AC$139,AC$140,AC$141,AC$142,AC$143,AC$144)</f>
        <v>0</v>
      </c>
      <c r="AD326" s="66">
        <f>-AD$190+AD$216-AD$218+AD$233+AD$234+SUM(AD$125,AD$126,AD$127,AD$128,AD$129,AD$130,AD$131*(1+'S&amp;S'!$F124),AD$132,AD$133,AD$134,AD$135,AD$136,AD$137,AD$138,AD$139,AD$140,AD$141,AD$142,AD$143,AD$144)</f>
        <v>0</v>
      </c>
      <c r="AE326" s="66">
        <f>-AE$190+AE$216-AE$218+AE$233+AE$234+SUM(AE$125,AE$126,AE$127,AE$128,AE$129,AE$130,AE$131*(1+'S&amp;S'!$F124),AE$132,AE$133,AE$134,AE$135,AE$136,AE$137,AE$138,AE$139,AE$140,AE$141,AE$142,AE$143,AE$144)</f>
        <v>0</v>
      </c>
      <c r="AF326" s="66">
        <f>-AF$190+AF$216-AF$218+AF$233+AF$234+SUM(AF$125,AF$126,AF$127,AF$128,AF$129,AF$130,AF$131*(1+'S&amp;S'!$F124),AF$132,AF$133,AF$134,AF$135,AF$136,AF$137,AF$138,AF$139,AF$140,AF$141,AF$142,AF$143,AF$144)</f>
        <v>0</v>
      </c>
      <c r="AG326" s="66">
        <f>-AG$190+AG$216-AG$218+AG$233+AG$234+SUM(AG$125,AG$126,AG$127,AG$128,AG$129,AG$130,AG$131*(1+'S&amp;S'!$F124),AG$132,AG$133,AG$134,AG$135,AG$136,AG$137,AG$138,AG$139,AG$140,AG$141,AG$142,AG$143,AG$144)</f>
        <v>0</v>
      </c>
      <c r="AH326" s="66">
        <f>-AH$190+AH$216-AH$218+AH$233+AH$234+SUM(AH$125,AH$126,AH$127,AH$128,AH$129,AH$130,AH$131*(1+'S&amp;S'!$F124),AH$132,AH$133,AH$134,AH$135,AH$136,AH$137,AH$138,AH$139,AH$140,AH$141,AH$142,AH$143,AH$144)</f>
        <v>0</v>
      </c>
      <c r="AI326" s="66">
        <f>-AI$190+AI$216-AI$218+AI$233+AI$234+SUM(AI$125,AI$126,AI$127,AI$128,AI$129,AI$130,AI$131*(1+'S&amp;S'!$F124),AI$132,AI$133,AI$134,AI$135,AI$136,AI$137,AI$138,AI$139,AI$140,AI$141,AI$142,AI$143,AI$144)</f>
        <v>0</v>
      </c>
      <c r="AJ326" s="66">
        <f>-AJ$190+AJ$216-AJ$218+AJ$233+AJ$234+SUM(AJ$125,AJ$126,AJ$127,AJ$128,AJ$129,AJ$130,AJ$131*(1+'S&amp;S'!$F124),AJ$132,AJ$133,AJ$134,AJ$135,AJ$136,AJ$137,AJ$138,AJ$139,AJ$140,AJ$141,AJ$142,AJ$143,AJ$144)</f>
        <v>0</v>
      </c>
      <c r="AK326" s="66">
        <f>-AK$190+AK$216-AK$218+AK$233+AK$234+SUM(AK$125,AK$126,AK$127,AK$128,AK$129,AK$130,AK$131*(1+'S&amp;S'!$F124),AK$132,AK$133,AK$134,AK$135,AK$136,AK$137,AK$138,AK$139,AK$140,AK$141,AK$142,AK$143,AK$144)</f>
        <v>0</v>
      </c>
      <c r="AL326" s="66">
        <f>-AL$190+AL$216-AL$218+AL$233+AL$234+SUM(AL$125,AL$126,AL$127,AL$128,AL$129,AL$130,AL$131*(1+'S&amp;S'!$F124),AL$132,AL$133,AL$134,AL$135,AL$136,AL$137,AL$138,AL$139,AL$140,AL$141,AL$142,AL$143,AL$144)</f>
        <v>0</v>
      </c>
      <c r="AM326" s="66">
        <f>-AM$190+AM$216-AM$218+AM$233+AM$234+SUM(AM$125,AM$126,AM$127,AM$128,AM$129,AM$130,AM$131*(1+'S&amp;S'!$F124),AM$132,AM$133,AM$134,AM$135,AM$136,AM$137,AM$138,AM$139,AM$140,AM$141,AM$142,AM$143,AM$144)</f>
        <v>0</v>
      </c>
      <c r="AN326" s="66">
        <f>-AN$190+AN$216-AN$218+AN$233+AN$234+SUM(AN$125,AN$126,AN$127,AN$128,AN$129,AN$130,AN$131*(1+'S&amp;S'!$F124),AN$132,AN$133,AN$134,AN$135,AN$136,AN$137,AN$138,AN$139,AN$140,AN$141,AN$142,AN$143,AN$144)</f>
        <v>0</v>
      </c>
      <c r="AO326" s="66">
        <f>-AO$190+AO$216-AO$218+AO$233+AO$234+SUM(AO$125,AO$126,AO$127,AO$128,AO$129,AO$130,AO$131*(1+'S&amp;S'!$F124),AO$132,AO$133,AO$134,AO$135,AO$136,AO$137,AO$138,AO$139,AO$140,AO$141,AO$142,AO$143,AO$144)</f>
        <v>0</v>
      </c>
      <c r="AP326" s="66">
        <f>-AP$190+AP$216-AP$218+AP$233+AP$234+SUM(AP$125,AP$126,AP$127,AP$128,AP$129,AP$130,AP$131*(1+'S&amp;S'!$F124),AP$132,AP$133,AP$134,AP$135,AP$136,AP$137,AP$138,AP$139,AP$140,AP$141,AP$142,AP$143,AP$144)</f>
        <v>0</v>
      </c>
      <c r="AQ326" s="66">
        <f>-AQ$190+AQ$216-AQ$218+AQ$233+AQ$234+SUM(AQ$125,AQ$126,AQ$127,AQ$128,AQ$129,AQ$130,AQ$131*(1+'S&amp;S'!$F124),AQ$132,AQ$133,AQ$134,AQ$135,AQ$136,AQ$137,AQ$138,AQ$139,AQ$140,AQ$141,AQ$142,AQ$143,AQ$144)</f>
        <v>0</v>
      </c>
      <c r="AR326" s="66">
        <f>-AR$190+AR$216-AR$218+AR$233+AR$234+SUM(AR$125,AR$126,AR$127,AR$128,AR$129,AR$130,AR$131*(1+'S&amp;S'!$F124),AR$132,AR$133,AR$134,AR$135,AR$136,AR$137,AR$138,AR$139,AR$140,AR$141,AR$142,AR$143,AR$144)</f>
        <v>0</v>
      </c>
      <c r="AS326" s="66">
        <f>-AS$190+AS$216-AS$218+AS$233+AS$234+SUM(AS$125,AS$126,AS$127,AS$128,AS$129,AS$130,AS$131*(1+'S&amp;S'!$F124),AS$132,AS$133,AS$134,AS$135,AS$136,AS$137,AS$138,AS$139,AS$140,AS$141,AS$142,AS$143,AS$144)</f>
        <v>0</v>
      </c>
      <c r="AT326" s="66">
        <f>-AT$190+AT$216-AT$218+AT$233+AT$234+SUM(AT$125,AT$126,AT$127,AT$128,AT$129,AT$130,AT$131*(1+'S&amp;S'!$F124),AT$132,AT$133,AT$134,AT$135,AT$136,AT$137,AT$138,AT$139,AT$140,AT$141,AT$142,AT$143,AT$144)</f>
        <v>0</v>
      </c>
      <c r="AU326" s="66">
        <f>-AU$190+AU$216-AU$218+AU$233+AU$234+SUM(AU$125,AU$126,AU$127,AU$128,AU$129,AU$130,AU$131*(1+'S&amp;S'!$F124),AU$132,AU$133,AU$134,AU$135,AU$136,AU$137,AU$138,AU$139,AU$140,AU$141,AU$142,AU$143,AU$144)</f>
        <v>0</v>
      </c>
      <c r="AV326" s="66">
        <f>-AV$190+AV$216-AV$218+AV$233+AV$234+SUM(AV$125,AV$126,AV$127,AV$128,AV$129,AV$130,AV$131*(1+'S&amp;S'!$F124),AV$132,AV$133,AV$134,AV$135,AV$136,AV$137,AV$138,AV$139,AV$140,AV$141,AV$142,AV$143,AV$144)</f>
        <v>0</v>
      </c>
      <c r="AW326" s="66">
        <f>-AW$190+AW$216-AW$218+AW$233+AW$234+SUM(AW$125,AW$126,AW$127,AW$128,AW$129,AW$130,AW$131*(1+'S&amp;S'!$F124),AW$132,AW$133,AW$134,AW$135,AW$136,AW$137,AW$138,AW$139,AW$140,AW$141,AW$142,AW$143,AW$144)</f>
        <v>0</v>
      </c>
      <c r="AX326" s="66">
        <f>-AX$190+AX$216-AX$218+AX$233+AX$234+SUM(AX$125,AX$126,AX$127,AX$128,AX$129,AX$130,AX$131*(1+'S&amp;S'!$F124),AX$132,AX$133,AX$134,AX$135,AX$136,AX$137,AX$138,AX$139,AX$140,AX$141,AX$142,AX$143,AX$144)</f>
        <v>0</v>
      </c>
      <c r="AY326" s="66">
        <f>-AY$190+AY$216-AY$218+AY$233+AY$234+SUM(AY$125,AY$126,AY$127,AY$128,AY$129,AY$130,AY$131*(1+'S&amp;S'!$F124),AY$132,AY$133,AY$134,AY$135,AY$136,AY$137,AY$138,AY$139,AY$140,AY$141,AY$142,AY$143,AY$144)</f>
        <v>0</v>
      </c>
      <c r="AZ326" s="66">
        <f>-AZ$190+AZ$216-AZ$218+AZ$233+AZ$234+SUM(AZ$125,AZ$126,AZ$127,AZ$128,AZ$129,AZ$130,AZ$131*(1+'S&amp;S'!$F124),AZ$132,AZ$133,AZ$134,AZ$135,AZ$136,AZ$137,AZ$138,AZ$139,AZ$140,AZ$141,AZ$142,AZ$143,AZ$144)</f>
        <v>0</v>
      </c>
      <c r="BA326" s="66">
        <f>-BA$190+BA$216-BA$218+BA$233+BA$234+SUM(BA$125,BA$126,BA$127,BA$128,BA$129,BA$130,BA$131*(1+'S&amp;S'!$F124),BA$132,BA$133,BA$134,BA$135,BA$136,BA$137,BA$138,BA$139,BA$140,BA$141,BA$142,BA$143,BA$144)</f>
        <v>0</v>
      </c>
      <c r="BB326" s="66">
        <f>-BB$190+BB$216-BB$218+BB$233+BB$234+SUM(BB$125,BB$126,BB$127,BB$128,BB$129,BB$130,BB$131*(1+'S&amp;S'!$F124),BB$132,BB$133,BB$134,BB$135,BB$136,BB$137,BB$138,BB$139,BB$140,BB$141,BB$142,BB$143,BB$144)</f>
        <v>0</v>
      </c>
      <c r="BC326" s="66">
        <f>-BC$190+BC$216-BC$218+BC$233+BC$234+SUM(BC$125,BC$126,BC$127,BC$128,BC$129,BC$130,BC$131*(1+'S&amp;S'!$F124),BC$132,BC$133,BC$134,BC$135,BC$136,BC$137,BC$138,BC$139,BC$140,BC$141,BC$142,BC$143,BC$144)</f>
        <v>0</v>
      </c>
      <c r="BD326" s="66">
        <f>-BD$190+BD$216-BD$218+BD$233+BD$234+SUM(BD$125,BD$126,BD$127,BD$128,BD$129,BD$130,BD$131*(1+'S&amp;S'!$F124),BD$132,BD$133,BD$134,BD$135,BD$136,BD$137,BD$138,BD$139,BD$140,BD$141,BD$142,BD$143,BD$144)</f>
        <v>0</v>
      </c>
      <c r="BE326" s="66">
        <f>-BE$190+BE$216-BE$218+BE$233+BE$234+SUM(BE$125,BE$126,BE$127,BE$128,BE$129,BE$130,BE$131*(1+'S&amp;S'!$F124),BE$132,BE$133,BE$134,BE$135,BE$136,BE$137,BE$138,BE$139,BE$140,BE$141,BE$142,BE$143,BE$144)</f>
        <v>0</v>
      </c>
      <c r="BF326" s="66">
        <f>-BF$190+BF$216-BF$218+BF$233+BF$234+SUM(BF$125,BF$126,BF$127,BF$128,BF$129,BF$130,BF$131*(1+'S&amp;S'!$F124),BF$132,BF$133,BF$134,BF$135,BF$136,BF$137,BF$138,BF$139,BF$140,BF$141,BF$142,BF$143,BF$144)</f>
        <v>0</v>
      </c>
      <c r="BG326" s="66">
        <f>-BG$190+BG$216-BG$218+BG$233+BG$234+SUM(BG$125,BG$126,BG$127,BG$128,BG$129,BG$130,BG$131*(1+'S&amp;S'!$F124),BG$132,BG$133,BG$134,BG$135,BG$136,BG$137,BG$138,BG$139,BG$140,BG$141,BG$142,BG$143,BG$144)</f>
        <v>0</v>
      </c>
      <c r="BH326" s="66">
        <f>-BH$190+BH$216-BH$218+BH$233+BH$234+SUM(BH$125,BH$126,BH$127,BH$128,BH$129,BH$130,BH$131*(1+'S&amp;S'!$F124),BH$132,BH$133,BH$134,BH$135,BH$136,BH$137,BH$138,BH$139,BH$140,BH$141,BH$142,BH$143,BH$144)</f>
        <v>0</v>
      </c>
      <c r="BI326" s="66">
        <f>-BI$190+BI$216-BI$218+BI$233+BI$234+SUM(BI$125,BI$126,BI$127,BI$128,BI$129,BI$130,BI$131*(1+'S&amp;S'!$F124),BI$132,BI$133,BI$134,BI$135,BI$136,BI$137,BI$138,BI$139,BI$140,BI$141,BI$142,BI$143,BI$144)</f>
        <v>0</v>
      </c>
      <c r="BJ326" s="66">
        <f>-BJ$190+BJ$216-BJ$218+BJ$233+BJ$234+SUM(BJ$125,BJ$126,BJ$127,BJ$128,BJ$129,BJ$130,BJ$131*(1+'S&amp;S'!$F124),BJ$132,BJ$133,BJ$134,BJ$135,BJ$136,BJ$137,BJ$138,BJ$139,BJ$140,BJ$141,BJ$142,BJ$143,BJ$144)</f>
        <v>0</v>
      </c>
      <c r="BK326" s="66">
        <f>-BK$190+BK$216-BK$218+BK$233+BK$234+SUM(BK$125,BK$126,BK$127,BK$128,BK$129,BK$130,BK$131*(1+'S&amp;S'!$F124),BK$132,BK$133,BK$134,BK$135,BK$136,BK$137,BK$138,BK$139,BK$140,BK$141,BK$142,BK$143,BK$144)</f>
        <v>0</v>
      </c>
      <c r="BL326" s="66">
        <f>-BL$190+BL$216-BL$218+BL$233+BL$234+SUM(BL$125,BL$126,BL$127,BL$128,BL$129,BL$130,BL$131*(1+'S&amp;S'!$F124),BL$132,BL$133,BL$134,BL$135,BL$136,BL$137,BL$138,BL$139,BL$140,BL$141,BL$142,BL$143,BL$144)</f>
        <v>0</v>
      </c>
      <c r="BM326" s="66">
        <f>-BM$190+BM$216-BM$218+BM$233+BM$234+SUM(BM$125,BM$126,BM$127,BM$128,BM$129,BM$130,BM$131*(1+'S&amp;S'!$F124),BM$132,BM$133,BM$134,BM$135,BM$136,BM$137,BM$138,BM$139,BM$140,BM$141,BM$142,BM$143,BM$144)</f>
        <v>0</v>
      </c>
      <c r="BN326" s="66">
        <f>-BN$190+BN$216-BN$218+BN$233+BN$234+SUM(BN$125,BN$126,BN$127,BN$128,BN$129,BN$130,BN$131*(1+'S&amp;S'!$F124),BN$132,BN$133,BN$134,BN$135,BN$136,BN$137,BN$138,BN$139,BN$140,BN$141,BN$142,BN$143,BN$144)</f>
        <v>0</v>
      </c>
      <c r="BO326" s="66">
        <f>-BO$190+BO$216-BO$218+BO$233+BO$234+SUM(BO$125,BO$126,BO$127,BO$128,BO$129,BO$130,BO$131*(1+'S&amp;S'!$F124),BO$132,BO$133,BO$134,BO$135,BO$136,BO$137,BO$138,BO$139,BO$140,BO$141,BO$142,BO$143,BO$144)</f>
        <v>0</v>
      </c>
      <c r="BP326" s="66">
        <f>-BP$190+BP$216-BP$218+BP$233+BP$234+SUM(BP$125,BP$126,BP$127,BP$128,BP$129,BP$130,BP$131*(1+'S&amp;S'!$F124),BP$132,BP$133,BP$134,BP$135,BP$136,BP$137,BP$138,BP$139,BP$140,BP$141,BP$142,BP$143,BP$144)</f>
        <v>0</v>
      </c>
      <c r="BQ326" s="66">
        <f>-BQ$190+BQ$216-BQ$218+BQ$233+BQ$234+SUM(BQ$125,BQ$126,BQ$127,BQ$128,BQ$129,BQ$130,BQ$131*(1+'S&amp;S'!$F124),BQ$132,BQ$133,BQ$134,BQ$135,BQ$136,BQ$137,BQ$138,BQ$139,BQ$140,BQ$141,BQ$142,BQ$143,BQ$144)</f>
        <v>0</v>
      </c>
      <c r="BR326" s="66">
        <f>-BR$190+BR$216-BR$218+BR$233+BR$234+SUM(BR$125,BR$126,BR$127,BR$128,BR$129,BR$130,BR$131*(1+'S&amp;S'!$F124),BR$132,BR$133,BR$134,BR$135,BR$136,BR$137,BR$138,BR$139,BR$140,BR$141,BR$142,BR$143,BR$144)</f>
        <v>0</v>
      </c>
      <c r="BS326" s="66">
        <f>-BS$190+BS$216-BS$218+BS$233+BS$234+SUM(BS$125,BS$126,BS$127,BS$128,BS$129,BS$130,BS$131*(1+'S&amp;S'!$F124),BS$132,BS$133,BS$134,BS$135,BS$136,BS$137,BS$138,BS$139,BS$140,BS$141,BS$142,BS$143,BS$144)</f>
        <v>0</v>
      </c>
      <c r="BT326" s="66">
        <f>-BT$190+BT$216-BT$218+BT$233+BT$234+SUM(BT$125,BT$126,BT$127,BT$128,BT$129,BT$130,BT$131*(1+'S&amp;S'!$F124),BT$132,BT$133,BT$134,BT$135,BT$136,BT$137,BT$138,BT$139,BT$140,BT$141,BT$142,BT$143,BT$144)</f>
        <v>0</v>
      </c>
      <c r="BU326" s="66">
        <f>-BU$190+BU$216-BU$218+BU$233+BU$234+SUM(BU$125,BU$126,BU$127,BU$128,BU$129,BU$130,BU$131*(1+'S&amp;S'!$F124),BU$132,BU$133,BU$134,BU$135,BU$136,BU$137,BU$138,BU$139,BU$140,BU$141,BU$142,BU$143,BU$144)</f>
        <v>0</v>
      </c>
      <c r="BV326" s="66">
        <f>-BV$190+BV$216-BV$218+BV$233+BV$234+SUM(BV$125,BV$126,BV$127,BV$128,BV$129,BV$130,BV$131*(1+'S&amp;S'!$F124),BV$132,BV$133,BV$134,BV$135,BV$136,BV$137,BV$138,BV$139,BV$140,BV$141,BV$142,BV$143,BV$144)</f>
        <v>0</v>
      </c>
      <c r="BW326" s="66">
        <f>-BW$190+BW$216-BW$218+BW$233+BW$234+SUM(BW$125,BW$126,BW$127,BW$128,BW$129,BW$130,BW$131*(1+'S&amp;S'!$F124),BW$132,BW$133,BW$134,BW$135,BW$136,BW$137,BW$138,BW$139,BW$140,BW$141,BW$142,BW$143,BW$144)</f>
        <v>0</v>
      </c>
      <c r="BX326" s="66">
        <f>-BX$190+BX$216-BX$218+BX$233+BX$234+SUM(BX$125,BX$126,BX$127,BX$128,BX$129,BX$130,BX$131*(1+'S&amp;S'!$F124),BX$132,BX$133,BX$134,BX$135,BX$136,BX$137,BX$138,BX$139,BX$140,BX$141,BX$142,BX$143,BX$144)</f>
        <v>0</v>
      </c>
      <c r="BY326" s="66">
        <f>-BY$190+BY$216-BY$218+BY$233+BY$234+SUM(BY$125,BY$126,BY$127,BY$128,BY$129,BY$130,BY$131*(1+'S&amp;S'!$F124),BY$132,BY$133,BY$134,BY$135,BY$136,BY$137,BY$138,BY$139,BY$140,BY$141,BY$142,BY$143,BY$144)</f>
        <v>0</v>
      </c>
      <c r="BZ326" s="66">
        <f>-BZ$190+BZ$216-BZ$218+BZ$233+BZ$234+SUM(BZ$125,BZ$126,BZ$127,BZ$128,BZ$129,BZ$130,BZ$131*(1+'S&amp;S'!$F124),BZ$132,BZ$133,BZ$134,BZ$135,BZ$136,BZ$137,BZ$138,BZ$139,BZ$140,BZ$141,BZ$142,BZ$143,BZ$144)</f>
        <v>0</v>
      </c>
      <c r="CA326" s="66">
        <f>-CA$190+CA$216-CA$218+CA$233+CA$234+SUM(CA$125,CA$126,CA$127,CA$128,CA$129,CA$130,CA$131*(1+'S&amp;S'!$F124),CA$132,CA$133,CA$134,CA$135,CA$136,CA$137,CA$138,CA$139,CA$140,CA$141,CA$142,CA$143,CA$144)</f>
        <v>0</v>
      </c>
      <c r="CB326" s="66">
        <f>-CB$190+CB$216-CB$218+CB$233+CB$234+SUM(CB$125,CB$126,CB$127,CB$128,CB$129,CB$130,CB$131*(1+'S&amp;S'!$F124),CB$132,CB$133,CB$134,CB$135,CB$136,CB$137,CB$138,CB$139,CB$140,CB$141,CB$142,CB$143,CB$144)</f>
        <v>0</v>
      </c>
      <c r="CC326" s="66">
        <f>-CC$190+CC$216-CC$218+CC$233+CC$234+SUM(CC$125,CC$126,CC$127,CC$128,CC$129,CC$130,CC$131*(1+'S&amp;S'!$F124),CC$132,CC$133,CC$134,CC$135,CC$136,CC$137,CC$138,CC$139,CC$140,CC$141,CC$142,CC$143,CC$144)</f>
        <v>0</v>
      </c>
      <c r="CD326" s="66">
        <f>-CD$190+CD$216-CD$218+CD$233+CD$234+SUM(CD$125,CD$126,CD$127,CD$128,CD$129,CD$130,CD$131*(1+'S&amp;S'!$F124),CD$132,CD$133,CD$134,CD$135,CD$136,CD$137,CD$138,CD$139,CD$140,CD$141,CD$142,CD$143,CD$144)</f>
        <v>0</v>
      </c>
      <c r="CE326" s="66">
        <f>-CE$190+CE$216-CE$218+CE$233+CE$234+SUM(CE$125,CE$126,CE$127,CE$128,CE$129,CE$130,CE$131*(1+'S&amp;S'!$F124),CE$132,CE$133,CE$134,CE$135,CE$136,CE$137,CE$138,CE$139,CE$140,CE$141,CE$142,CE$143,CE$144)</f>
        <v>0</v>
      </c>
      <c r="CF326" s="66">
        <f>-CF$190+CF$216-CF$218+CF$233+CF$234+SUM(CF$125,CF$126,CF$127,CF$128,CF$129,CF$130,CF$131*(1+'S&amp;S'!$F124),CF$132,CF$133,CF$134,CF$135,CF$136,CF$137,CF$138,CF$139,CF$140,CF$141,CF$142,CF$143,CF$144)</f>
        <v>0</v>
      </c>
      <c r="CG326" s="66">
        <f>-CG$190+CG$216-CG$218+CG$233+CG$234+SUM(CG$125,CG$126,CG$127,CG$128,CG$129,CG$130,CG$131*(1+'S&amp;S'!$F124),CG$132,CG$133,CG$134,CG$135,CG$136,CG$137,CG$138,CG$139,CG$140,CG$141,CG$142,CG$143,CG$144)</f>
        <v>0</v>
      </c>
      <c r="CH326" s="66">
        <f>-CH$190+CH$216-CH$218+CH$233+CH$234+SUM(CH$125,CH$126,CH$127,CH$128,CH$129,CH$130,CH$131*(1+'S&amp;S'!$F124),CH$132,CH$133,CH$134,CH$135,CH$136,CH$137,CH$138,CH$139,CH$140,CH$141,CH$142,CH$143,CH$144)</f>
        <v>0</v>
      </c>
      <c r="CI326" s="66">
        <f>-CI$190+CI$216-CI$218+CI$233+CI$234+SUM(CI$125,CI$126,CI$127,CI$128,CI$129,CI$130,CI$131*(1+'S&amp;S'!$F124),CI$132,CI$133,CI$134,CI$135,CI$136,CI$137,CI$138,CI$139,CI$140,CI$141,CI$142,CI$143,CI$144)</f>
        <v>0</v>
      </c>
      <c r="CJ326" s="66">
        <f>-CJ$190+CJ$216-CJ$218+CJ$233+CJ$234+SUM(CJ$125,CJ$126,CJ$127,CJ$128,CJ$129,CJ$130,CJ$131*(1+'S&amp;S'!$F124),CJ$132,CJ$133,CJ$134,CJ$135,CJ$136,CJ$137,CJ$138,CJ$139,CJ$140,CJ$141,CJ$142,CJ$143,CJ$144)</f>
        <v>0</v>
      </c>
      <c r="CK326" s="66">
        <f>-CK$190+CK$216-CK$218+CK$233+CK$234+SUM(CK$125,CK$126,CK$127,CK$128,CK$129,CK$130,CK$131*(1+'S&amp;S'!$F124),CK$132,CK$133,CK$134,CK$135,CK$136,CK$137,CK$138,CK$139,CK$140,CK$141,CK$142,CK$143,CK$144)</f>
        <v>0</v>
      </c>
      <c r="CL326" s="66">
        <f>-CL$190+CL$216-CL$218+CL$233+CL$234+SUM(CL$125,CL$126,CL$127,CL$128,CL$129,CL$130,CL$131*(1+'S&amp;S'!$F124),CL$132,CL$133,CL$134,CL$135,CL$136,CL$137,CL$138,CL$139,CL$140,CL$141,CL$142,CL$143,CL$144)</f>
        <v>0</v>
      </c>
      <c r="CM326" s="66">
        <f>-CM$190+CM$216-CM$218+CM$233+CM$234+SUM(CM$125,CM$126,CM$127,CM$128,CM$129,CM$130,CM$131*(1+'S&amp;S'!$F124),CM$132,CM$133,CM$134,CM$135,CM$136,CM$137,CM$138,CM$139,CM$140,CM$141,CM$142,CM$143,CM$144)</f>
        <v>0</v>
      </c>
      <c r="CN326" s="66">
        <f>-CN$190+CN$216-CN$218+CN$233+CN$234+SUM(CN$125,CN$126,CN$127,CN$128,CN$129,CN$130,CN$131*(1+'S&amp;S'!$F124),CN$132,CN$133,CN$134,CN$135,CN$136,CN$137,CN$138,CN$139,CN$140,CN$141,CN$142,CN$143,CN$144)</f>
        <v>0</v>
      </c>
      <c r="CO326" s="66">
        <f>-CO$190+CO$216-CO$218+CO$233+CO$234+SUM(CO$125,CO$126,CO$127,CO$128,CO$129,CO$130,CO$131*(1+'S&amp;S'!$F124),CO$132,CO$133,CO$134,CO$135,CO$136,CO$137,CO$138,CO$139,CO$140,CO$141,CO$142,CO$143,CO$144)</f>
        <v>0</v>
      </c>
      <c r="CP326" s="66">
        <f>-CP$190+CP$216-CP$218+CP$233+CP$234+SUM(CP$125,CP$126,CP$127,CP$128,CP$129,CP$130,CP$131*(1+'S&amp;S'!$F124),CP$132,CP$133,CP$134,CP$135,CP$136,CP$137,CP$138,CP$139,CP$140,CP$141,CP$142,CP$143,CP$144)</f>
        <v>0</v>
      </c>
      <c r="CQ326" s="66">
        <f>-CQ$190+CQ$216-CQ$218+CQ$233+CQ$234+SUM(CQ$125,CQ$126,CQ$127,CQ$128,CQ$129,CQ$130,CQ$131*(1+'S&amp;S'!$F124),CQ$132,CQ$133,CQ$134,CQ$135,CQ$136,CQ$137,CQ$138,CQ$139,CQ$140,CQ$141,CQ$142,CQ$143,CQ$144)</f>
        <v>0</v>
      </c>
      <c r="CR326" s="66">
        <f>-CR$190+CR$216-CR$218+CR$233+CR$234+SUM(CR$125,CR$126,CR$127,CR$128,CR$129,CR$130,CR$131*(1+'S&amp;S'!$F124),CR$132,CR$133,CR$134,CR$135,CR$136,CR$137,CR$138,CR$139,CR$140,CR$141,CR$142,CR$143,CR$144)</f>
        <v>0</v>
      </c>
      <c r="CS326" s="66">
        <f>-CS$190+CS$216-CS$218+CS$233+CS$234+SUM(CS$125,CS$126,CS$127,CS$128,CS$129,CS$130,CS$131*(1+'S&amp;S'!$F124),CS$132,CS$133,CS$134,CS$135,CS$136,CS$137,CS$138,CS$139,CS$140,CS$141,CS$142,CS$143,CS$144)</f>
        <v>0</v>
      </c>
    </row>
    <row r="327" spans="3:97" hidden="1" x14ac:dyDescent="0.35">
      <c r="C327" s="81" t="str">
        <f>O.5!C131&amp;" with "&amp; 'S&amp;S'!$D$5*100 &amp; "% decrease"</f>
        <v xml:space="preserve"> with 1% decrease</v>
      </c>
      <c r="E327" s="492">
        <f>G327+NPV(G.Asm!$F$40,H327:INDEX(H327:CS327,RP))</f>
        <v>0</v>
      </c>
      <c r="F327" s="492">
        <f t="shared" si="140"/>
        <v>0</v>
      </c>
      <c r="G327" s="66">
        <f>-G$190+G$216-G$218+G$233+G$234+SUM(G$125,G$126,G$127,G$128,G$129,G$130,G$131*(1+'S&amp;S'!$F125),G$132,G$133,G$134,G$135,G$136,G$137,G$138,G$139,G$140,G$141,G$142,G$143,G$144)</f>
        <v>0</v>
      </c>
      <c r="H327" s="66">
        <f>-H$190+H$216-H$218+H$233+H$234+SUM(H$125,H$126,H$127,H$128,H$129,H$130,H$131*(1+'S&amp;S'!$F125),H$132,H$133,H$134,H$135,H$136,H$137,H$138,H$139,H$140,H$141,H$142,H$143,H$144)</f>
        <v>0</v>
      </c>
      <c r="I327" s="66">
        <f>-I$190+I$216-I$218+I$233+I$234+SUM(I$125,I$126,I$127,I$128,I$129,I$130,I$131*(1+'S&amp;S'!$F125),I$132,I$133,I$134,I$135,I$136,I$137,I$138,I$139,I$140,I$141,I$142,I$143,I$144)</f>
        <v>0</v>
      </c>
      <c r="J327" s="66">
        <f>-J$190+J$216-J$218+J$233+J$234+SUM(J$125,J$126,J$127,J$128,J$129,J$130,J$131*(1+'S&amp;S'!$F125),J$132,J$133,J$134,J$135,J$136,J$137,J$138,J$139,J$140,J$141,J$142,J$143,J$144)</f>
        <v>0</v>
      </c>
      <c r="K327" s="66">
        <f>-K$190+K$216-K$218+K$233+K$234+SUM(K$125,K$126,K$127,K$128,K$129,K$130,K$131*(1+'S&amp;S'!$F125),K$132,K$133,K$134,K$135,K$136,K$137,K$138,K$139,K$140,K$141,K$142,K$143,K$144)</f>
        <v>0</v>
      </c>
      <c r="L327" s="66">
        <f>-L$190+L$216-L$218+L$233+L$234+SUM(L$125,L$126,L$127,L$128,L$129,L$130,L$131*(1+'S&amp;S'!$F125),L$132,L$133,L$134,L$135,L$136,L$137,L$138,L$139,L$140,L$141,L$142,L$143,L$144)</f>
        <v>0</v>
      </c>
      <c r="M327" s="66">
        <f>-M$190+M$216-M$218+M$233+M$234+SUM(M$125,M$126,M$127,M$128,M$129,M$130,M$131*(1+'S&amp;S'!$F125),M$132,M$133,M$134,M$135,M$136,M$137,M$138,M$139,M$140,M$141,M$142,M$143,M$144)</f>
        <v>0</v>
      </c>
      <c r="N327" s="66">
        <f>-N$190+N$216-N$218+N$233+N$234+SUM(N$125,N$126,N$127,N$128,N$129,N$130,N$131*(1+'S&amp;S'!$F125),N$132,N$133,N$134,N$135,N$136,N$137,N$138,N$139,N$140,N$141,N$142,N$143,N$144)</f>
        <v>0</v>
      </c>
      <c r="O327" s="66">
        <f>-O$190+O$216-O$218+O$233+O$234+SUM(O$125,O$126,O$127,O$128,O$129,O$130,O$131*(1+'S&amp;S'!$F125),O$132,O$133,O$134,O$135,O$136,O$137,O$138,O$139,O$140,O$141,O$142,O$143,O$144)</f>
        <v>0</v>
      </c>
      <c r="P327" s="66">
        <f>-P$190+P$216-P$218+P$233+P$234+SUM(P$125,P$126,P$127,P$128,P$129,P$130,P$131*(1+'S&amp;S'!$F125),P$132,P$133,P$134,P$135,P$136,P$137,P$138,P$139,P$140,P$141,P$142,P$143,P$144)</f>
        <v>0</v>
      </c>
      <c r="Q327" s="66">
        <f>-Q$190+Q$216-Q$218+Q$233+Q$234+SUM(Q$125,Q$126,Q$127,Q$128,Q$129,Q$130,Q$131*(1+'S&amp;S'!$F125),Q$132,Q$133,Q$134,Q$135,Q$136,Q$137,Q$138,Q$139,Q$140,Q$141,Q$142,Q$143,Q$144)</f>
        <v>0</v>
      </c>
      <c r="R327" s="66">
        <f>-R$190+R$216-R$218+R$233+R$234+SUM(R$125,R$126,R$127,R$128,R$129,R$130,R$131*(1+'S&amp;S'!$F125),R$132,R$133,R$134,R$135,R$136,R$137,R$138,R$139,R$140,R$141,R$142,R$143,R$144)</f>
        <v>0</v>
      </c>
      <c r="S327" s="66">
        <f>-S$190+S$216-S$218+S$233+S$234+SUM(S$125,S$126,S$127,S$128,S$129,S$130,S$131*(1+'S&amp;S'!$F125),S$132,S$133,S$134,S$135,S$136,S$137,S$138,S$139,S$140,S$141,S$142,S$143,S$144)</f>
        <v>0</v>
      </c>
      <c r="T327" s="66">
        <f>-T$190+T$216-T$218+T$233+T$234+SUM(T$125,T$126,T$127,T$128,T$129,T$130,T$131*(1+'S&amp;S'!$F125),T$132,T$133,T$134,T$135,T$136,T$137,T$138,T$139,T$140,T$141,T$142,T$143,T$144)</f>
        <v>0</v>
      </c>
      <c r="U327" s="66">
        <f>-U$190+U$216-U$218+U$233+U$234+SUM(U$125,U$126,U$127,U$128,U$129,U$130,U$131*(1+'S&amp;S'!$F125),U$132,U$133,U$134,U$135,U$136,U$137,U$138,U$139,U$140,U$141,U$142,U$143,U$144)</f>
        <v>0</v>
      </c>
      <c r="V327" s="66">
        <f>-V$190+V$216-V$218+V$233+V$234+SUM(V$125,V$126,V$127,V$128,V$129,V$130,V$131*(1+'S&amp;S'!$F125),V$132,V$133,V$134,V$135,V$136,V$137,V$138,V$139,V$140,V$141,V$142,V$143,V$144)</f>
        <v>0</v>
      </c>
      <c r="W327" s="66">
        <f>-W$190+W$216-W$218+W$233+W$234+SUM(W$125,W$126,W$127,W$128,W$129,W$130,W$131*(1+'S&amp;S'!$F125),W$132,W$133,W$134,W$135,W$136,W$137,W$138,W$139,W$140,W$141,W$142,W$143,W$144)</f>
        <v>0</v>
      </c>
      <c r="X327" s="66">
        <f>-X$190+X$216-X$218+X$233+X$234+SUM(X$125,X$126,X$127,X$128,X$129,X$130,X$131*(1+'S&amp;S'!$F125),X$132,X$133,X$134,X$135,X$136,X$137,X$138,X$139,X$140,X$141,X$142,X$143,X$144)</f>
        <v>0</v>
      </c>
      <c r="Y327" s="66">
        <f>-Y$190+Y$216-Y$218+Y$233+Y$234+SUM(Y$125,Y$126,Y$127,Y$128,Y$129,Y$130,Y$131*(1+'S&amp;S'!$F125),Y$132,Y$133,Y$134,Y$135,Y$136,Y$137,Y$138,Y$139,Y$140,Y$141,Y$142,Y$143,Y$144)</f>
        <v>0</v>
      </c>
      <c r="Z327" s="66">
        <f>-Z$190+Z$216-Z$218+Z$233+Z$234+SUM(Z$125,Z$126,Z$127,Z$128,Z$129,Z$130,Z$131*(1+'S&amp;S'!$F125),Z$132,Z$133,Z$134,Z$135,Z$136,Z$137,Z$138,Z$139,Z$140,Z$141,Z$142,Z$143,Z$144)</f>
        <v>0</v>
      </c>
      <c r="AA327" s="66">
        <f>-AA$190+AA$216-AA$218+AA$233+AA$234+SUM(AA$125,AA$126,AA$127,AA$128,AA$129,AA$130,AA$131*(1+'S&amp;S'!$F125),AA$132,AA$133,AA$134,AA$135,AA$136,AA$137,AA$138,AA$139,AA$140,AA$141,AA$142,AA$143,AA$144)</f>
        <v>0</v>
      </c>
      <c r="AB327" s="66">
        <f>-AB$190+AB$216-AB$218+AB$233+AB$234+SUM(AB$125,AB$126,AB$127,AB$128,AB$129,AB$130,AB$131*(1+'S&amp;S'!$F125),AB$132,AB$133,AB$134,AB$135,AB$136,AB$137,AB$138,AB$139,AB$140,AB$141,AB$142,AB$143,AB$144)</f>
        <v>0</v>
      </c>
      <c r="AC327" s="66">
        <f>-AC$190+AC$216-AC$218+AC$233+AC$234+SUM(AC$125,AC$126,AC$127,AC$128,AC$129,AC$130,AC$131*(1+'S&amp;S'!$F125),AC$132,AC$133,AC$134,AC$135,AC$136,AC$137,AC$138,AC$139,AC$140,AC$141,AC$142,AC$143,AC$144)</f>
        <v>0</v>
      </c>
      <c r="AD327" s="66">
        <f>-AD$190+AD$216-AD$218+AD$233+AD$234+SUM(AD$125,AD$126,AD$127,AD$128,AD$129,AD$130,AD$131*(1+'S&amp;S'!$F125),AD$132,AD$133,AD$134,AD$135,AD$136,AD$137,AD$138,AD$139,AD$140,AD$141,AD$142,AD$143,AD$144)</f>
        <v>0</v>
      </c>
      <c r="AE327" s="66">
        <f>-AE$190+AE$216-AE$218+AE$233+AE$234+SUM(AE$125,AE$126,AE$127,AE$128,AE$129,AE$130,AE$131*(1+'S&amp;S'!$F125),AE$132,AE$133,AE$134,AE$135,AE$136,AE$137,AE$138,AE$139,AE$140,AE$141,AE$142,AE$143,AE$144)</f>
        <v>0</v>
      </c>
      <c r="AF327" s="66">
        <f>-AF$190+AF$216-AF$218+AF$233+AF$234+SUM(AF$125,AF$126,AF$127,AF$128,AF$129,AF$130,AF$131*(1+'S&amp;S'!$F125),AF$132,AF$133,AF$134,AF$135,AF$136,AF$137,AF$138,AF$139,AF$140,AF$141,AF$142,AF$143,AF$144)</f>
        <v>0</v>
      </c>
      <c r="AG327" s="66">
        <f>-AG$190+AG$216-AG$218+AG$233+AG$234+SUM(AG$125,AG$126,AG$127,AG$128,AG$129,AG$130,AG$131*(1+'S&amp;S'!$F125),AG$132,AG$133,AG$134,AG$135,AG$136,AG$137,AG$138,AG$139,AG$140,AG$141,AG$142,AG$143,AG$144)</f>
        <v>0</v>
      </c>
      <c r="AH327" s="66">
        <f>-AH$190+AH$216-AH$218+AH$233+AH$234+SUM(AH$125,AH$126,AH$127,AH$128,AH$129,AH$130,AH$131*(1+'S&amp;S'!$F125),AH$132,AH$133,AH$134,AH$135,AH$136,AH$137,AH$138,AH$139,AH$140,AH$141,AH$142,AH$143,AH$144)</f>
        <v>0</v>
      </c>
      <c r="AI327" s="66">
        <f>-AI$190+AI$216-AI$218+AI$233+AI$234+SUM(AI$125,AI$126,AI$127,AI$128,AI$129,AI$130,AI$131*(1+'S&amp;S'!$F125),AI$132,AI$133,AI$134,AI$135,AI$136,AI$137,AI$138,AI$139,AI$140,AI$141,AI$142,AI$143,AI$144)</f>
        <v>0</v>
      </c>
      <c r="AJ327" s="66">
        <f>-AJ$190+AJ$216-AJ$218+AJ$233+AJ$234+SUM(AJ$125,AJ$126,AJ$127,AJ$128,AJ$129,AJ$130,AJ$131*(1+'S&amp;S'!$F125),AJ$132,AJ$133,AJ$134,AJ$135,AJ$136,AJ$137,AJ$138,AJ$139,AJ$140,AJ$141,AJ$142,AJ$143,AJ$144)</f>
        <v>0</v>
      </c>
      <c r="AK327" s="66">
        <f>-AK$190+AK$216-AK$218+AK$233+AK$234+SUM(AK$125,AK$126,AK$127,AK$128,AK$129,AK$130,AK$131*(1+'S&amp;S'!$F125),AK$132,AK$133,AK$134,AK$135,AK$136,AK$137,AK$138,AK$139,AK$140,AK$141,AK$142,AK$143,AK$144)</f>
        <v>0</v>
      </c>
      <c r="AL327" s="66">
        <f>-AL$190+AL$216-AL$218+AL$233+AL$234+SUM(AL$125,AL$126,AL$127,AL$128,AL$129,AL$130,AL$131*(1+'S&amp;S'!$F125),AL$132,AL$133,AL$134,AL$135,AL$136,AL$137,AL$138,AL$139,AL$140,AL$141,AL$142,AL$143,AL$144)</f>
        <v>0</v>
      </c>
      <c r="AM327" s="66">
        <f>-AM$190+AM$216-AM$218+AM$233+AM$234+SUM(AM$125,AM$126,AM$127,AM$128,AM$129,AM$130,AM$131*(1+'S&amp;S'!$F125),AM$132,AM$133,AM$134,AM$135,AM$136,AM$137,AM$138,AM$139,AM$140,AM$141,AM$142,AM$143,AM$144)</f>
        <v>0</v>
      </c>
      <c r="AN327" s="66">
        <f>-AN$190+AN$216-AN$218+AN$233+AN$234+SUM(AN$125,AN$126,AN$127,AN$128,AN$129,AN$130,AN$131*(1+'S&amp;S'!$F125),AN$132,AN$133,AN$134,AN$135,AN$136,AN$137,AN$138,AN$139,AN$140,AN$141,AN$142,AN$143,AN$144)</f>
        <v>0</v>
      </c>
      <c r="AO327" s="66">
        <f>-AO$190+AO$216-AO$218+AO$233+AO$234+SUM(AO$125,AO$126,AO$127,AO$128,AO$129,AO$130,AO$131*(1+'S&amp;S'!$F125),AO$132,AO$133,AO$134,AO$135,AO$136,AO$137,AO$138,AO$139,AO$140,AO$141,AO$142,AO$143,AO$144)</f>
        <v>0</v>
      </c>
      <c r="AP327" s="66">
        <f>-AP$190+AP$216-AP$218+AP$233+AP$234+SUM(AP$125,AP$126,AP$127,AP$128,AP$129,AP$130,AP$131*(1+'S&amp;S'!$F125),AP$132,AP$133,AP$134,AP$135,AP$136,AP$137,AP$138,AP$139,AP$140,AP$141,AP$142,AP$143,AP$144)</f>
        <v>0</v>
      </c>
      <c r="AQ327" s="66">
        <f>-AQ$190+AQ$216-AQ$218+AQ$233+AQ$234+SUM(AQ$125,AQ$126,AQ$127,AQ$128,AQ$129,AQ$130,AQ$131*(1+'S&amp;S'!$F125),AQ$132,AQ$133,AQ$134,AQ$135,AQ$136,AQ$137,AQ$138,AQ$139,AQ$140,AQ$141,AQ$142,AQ$143,AQ$144)</f>
        <v>0</v>
      </c>
      <c r="AR327" s="66">
        <f>-AR$190+AR$216-AR$218+AR$233+AR$234+SUM(AR$125,AR$126,AR$127,AR$128,AR$129,AR$130,AR$131*(1+'S&amp;S'!$F125),AR$132,AR$133,AR$134,AR$135,AR$136,AR$137,AR$138,AR$139,AR$140,AR$141,AR$142,AR$143,AR$144)</f>
        <v>0</v>
      </c>
      <c r="AS327" s="66">
        <f>-AS$190+AS$216-AS$218+AS$233+AS$234+SUM(AS$125,AS$126,AS$127,AS$128,AS$129,AS$130,AS$131*(1+'S&amp;S'!$F125),AS$132,AS$133,AS$134,AS$135,AS$136,AS$137,AS$138,AS$139,AS$140,AS$141,AS$142,AS$143,AS$144)</f>
        <v>0</v>
      </c>
      <c r="AT327" s="66">
        <f>-AT$190+AT$216-AT$218+AT$233+AT$234+SUM(AT$125,AT$126,AT$127,AT$128,AT$129,AT$130,AT$131*(1+'S&amp;S'!$F125),AT$132,AT$133,AT$134,AT$135,AT$136,AT$137,AT$138,AT$139,AT$140,AT$141,AT$142,AT$143,AT$144)</f>
        <v>0</v>
      </c>
      <c r="AU327" s="66">
        <f>-AU$190+AU$216-AU$218+AU$233+AU$234+SUM(AU$125,AU$126,AU$127,AU$128,AU$129,AU$130,AU$131*(1+'S&amp;S'!$F125),AU$132,AU$133,AU$134,AU$135,AU$136,AU$137,AU$138,AU$139,AU$140,AU$141,AU$142,AU$143,AU$144)</f>
        <v>0</v>
      </c>
      <c r="AV327" s="66">
        <f>-AV$190+AV$216-AV$218+AV$233+AV$234+SUM(AV$125,AV$126,AV$127,AV$128,AV$129,AV$130,AV$131*(1+'S&amp;S'!$F125),AV$132,AV$133,AV$134,AV$135,AV$136,AV$137,AV$138,AV$139,AV$140,AV$141,AV$142,AV$143,AV$144)</f>
        <v>0</v>
      </c>
      <c r="AW327" s="66">
        <f>-AW$190+AW$216-AW$218+AW$233+AW$234+SUM(AW$125,AW$126,AW$127,AW$128,AW$129,AW$130,AW$131*(1+'S&amp;S'!$F125),AW$132,AW$133,AW$134,AW$135,AW$136,AW$137,AW$138,AW$139,AW$140,AW$141,AW$142,AW$143,AW$144)</f>
        <v>0</v>
      </c>
      <c r="AX327" s="66">
        <f>-AX$190+AX$216-AX$218+AX$233+AX$234+SUM(AX$125,AX$126,AX$127,AX$128,AX$129,AX$130,AX$131*(1+'S&amp;S'!$F125),AX$132,AX$133,AX$134,AX$135,AX$136,AX$137,AX$138,AX$139,AX$140,AX$141,AX$142,AX$143,AX$144)</f>
        <v>0</v>
      </c>
      <c r="AY327" s="66">
        <f>-AY$190+AY$216-AY$218+AY$233+AY$234+SUM(AY$125,AY$126,AY$127,AY$128,AY$129,AY$130,AY$131*(1+'S&amp;S'!$F125),AY$132,AY$133,AY$134,AY$135,AY$136,AY$137,AY$138,AY$139,AY$140,AY$141,AY$142,AY$143,AY$144)</f>
        <v>0</v>
      </c>
      <c r="AZ327" s="66">
        <f>-AZ$190+AZ$216-AZ$218+AZ$233+AZ$234+SUM(AZ$125,AZ$126,AZ$127,AZ$128,AZ$129,AZ$130,AZ$131*(1+'S&amp;S'!$F125),AZ$132,AZ$133,AZ$134,AZ$135,AZ$136,AZ$137,AZ$138,AZ$139,AZ$140,AZ$141,AZ$142,AZ$143,AZ$144)</f>
        <v>0</v>
      </c>
      <c r="BA327" s="66">
        <f>-BA$190+BA$216-BA$218+BA$233+BA$234+SUM(BA$125,BA$126,BA$127,BA$128,BA$129,BA$130,BA$131*(1+'S&amp;S'!$F125),BA$132,BA$133,BA$134,BA$135,BA$136,BA$137,BA$138,BA$139,BA$140,BA$141,BA$142,BA$143,BA$144)</f>
        <v>0</v>
      </c>
      <c r="BB327" s="66">
        <f>-BB$190+BB$216-BB$218+BB$233+BB$234+SUM(BB$125,BB$126,BB$127,BB$128,BB$129,BB$130,BB$131*(1+'S&amp;S'!$F125),BB$132,BB$133,BB$134,BB$135,BB$136,BB$137,BB$138,BB$139,BB$140,BB$141,BB$142,BB$143,BB$144)</f>
        <v>0</v>
      </c>
      <c r="BC327" s="66">
        <f>-BC$190+BC$216-BC$218+BC$233+BC$234+SUM(BC$125,BC$126,BC$127,BC$128,BC$129,BC$130,BC$131*(1+'S&amp;S'!$F125),BC$132,BC$133,BC$134,BC$135,BC$136,BC$137,BC$138,BC$139,BC$140,BC$141,BC$142,BC$143,BC$144)</f>
        <v>0</v>
      </c>
      <c r="BD327" s="66">
        <f>-BD$190+BD$216-BD$218+BD$233+BD$234+SUM(BD$125,BD$126,BD$127,BD$128,BD$129,BD$130,BD$131*(1+'S&amp;S'!$F125),BD$132,BD$133,BD$134,BD$135,BD$136,BD$137,BD$138,BD$139,BD$140,BD$141,BD$142,BD$143,BD$144)</f>
        <v>0</v>
      </c>
      <c r="BE327" s="66">
        <f>-BE$190+BE$216-BE$218+BE$233+BE$234+SUM(BE$125,BE$126,BE$127,BE$128,BE$129,BE$130,BE$131*(1+'S&amp;S'!$F125),BE$132,BE$133,BE$134,BE$135,BE$136,BE$137,BE$138,BE$139,BE$140,BE$141,BE$142,BE$143,BE$144)</f>
        <v>0</v>
      </c>
      <c r="BF327" s="66">
        <f>-BF$190+BF$216-BF$218+BF$233+BF$234+SUM(BF$125,BF$126,BF$127,BF$128,BF$129,BF$130,BF$131*(1+'S&amp;S'!$F125),BF$132,BF$133,BF$134,BF$135,BF$136,BF$137,BF$138,BF$139,BF$140,BF$141,BF$142,BF$143,BF$144)</f>
        <v>0</v>
      </c>
      <c r="BG327" s="66">
        <f>-BG$190+BG$216-BG$218+BG$233+BG$234+SUM(BG$125,BG$126,BG$127,BG$128,BG$129,BG$130,BG$131*(1+'S&amp;S'!$F125),BG$132,BG$133,BG$134,BG$135,BG$136,BG$137,BG$138,BG$139,BG$140,BG$141,BG$142,BG$143,BG$144)</f>
        <v>0</v>
      </c>
      <c r="BH327" s="66">
        <f>-BH$190+BH$216-BH$218+BH$233+BH$234+SUM(BH$125,BH$126,BH$127,BH$128,BH$129,BH$130,BH$131*(1+'S&amp;S'!$F125),BH$132,BH$133,BH$134,BH$135,BH$136,BH$137,BH$138,BH$139,BH$140,BH$141,BH$142,BH$143,BH$144)</f>
        <v>0</v>
      </c>
      <c r="BI327" s="66">
        <f>-BI$190+BI$216-BI$218+BI$233+BI$234+SUM(BI$125,BI$126,BI$127,BI$128,BI$129,BI$130,BI$131*(1+'S&amp;S'!$F125),BI$132,BI$133,BI$134,BI$135,BI$136,BI$137,BI$138,BI$139,BI$140,BI$141,BI$142,BI$143,BI$144)</f>
        <v>0</v>
      </c>
      <c r="BJ327" s="66">
        <f>-BJ$190+BJ$216-BJ$218+BJ$233+BJ$234+SUM(BJ$125,BJ$126,BJ$127,BJ$128,BJ$129,BJ$130,BJ$131*(1+'S&amp;S'!$F125),BJ$132,BJ$133,BJ$134,BJ$135,BJ$136,BJ$137,BJ$138,BJ$139,BJ$140,BJ$141,BJ$142,BJ$143,BJ$144)</f>
        <v>0</v>
      </c>
      <c r="BK327" s="66">
        <f>-BK$190+BK$216-BK$218+BK$233+BK$234+SUM(BK$125,BK$126,BK$127,BK$128,BK$129,BK$130,BK$131*(1+'S&amp;S'!$F125),BK$132,BK$133,BK$134,BK$135,BK$136,BK$137,BK$138,BK$139,BK$140,BK$141,BK$142,BK$143,BK$144)</f>
        <v>0</v>
      </c>
      <c r="BL327" s="66">
        <f>-BL$190+BL$216-BL$218+BL$233+BL$234+SUM(BL$125,BL$126,BL$127,BL$128,BL$129,BL$130,BL$131*(1+'S&amp;S'!$F125),BL$132,BL$133,BL$134,BL$135,BL$136,BL$137,BL$138,BL$139,BL$140,BL$141,BL$142,BL$143,BL$144)</f>
        <v>0</v>
      </c>
      <c r="BM327" s="66">
        <f>-BM$190+BM$216-BM$218+BM$233+BM$234+SUM(BM$125,BM$126,BM$127,BM$128,BM$129,BM$130,BM$131*(1+'S&amp;S'!$F125),BM$132,BM$133,BM$134,BM$135,BM$136,BM$137,BM$138,BM$139,BM$140,BM$141,BM$142,BM$143,BM$144)</f>
        <v>0</v>
      </c>
      <c r="BN327" s="66">
        <f>-BN$190+BN$216-BN$218+BN$233+BN$234+SUM(BN$125,BN$126,BN$127,BN$128,BN$129,BN$130,BN$131*(1+'S&amp;S'!$F125),BN$132,BN$133,BN$134,BN$135,BN$136,BN$137,BN$138,BN$139,BN$140,BN$141,BN$142,BN$143,BN$144)</f>
        <v>0</v>
      </c>
      <c r="BO327" s="66">
        <f>-BO$190+BO$216-BO$218+BO$233+BO$234+SUM(BO$125,BO$126,BO$127,BO$128,BO$129,BO$130,BO$131*(1+'S&amp;S'!$F125),BO$132,BO$133,BO$134,BO$135,BO$136,BO$137,BO$138,BO$139,BO$140,BO$141,BO$142,BO$143,BO$144)</f>
        <v>0</v>
      </c>
      <c r="BP327" s="66">
        <f>-BP$190+BP$216-BP$218+BP$233+BP$234+SUM(BP$125,BP$126,BP$127,BP$128,BP$129,BP$130,BP$131*(1+'S&amp;S'!$F125),BP$132,BP$133,BP$134,BP$135,BP$136,BP$137,BP$138,BP$139,BP$140,BP$141,BP$142,BP$143,BP$144)</f>
        <v>0</v>
      </c>
      <c r="BQ327" s="66">
        <f>-BQ$190+BQ$216-BQ$218+BQ$233+BQ$234+SUM(BQ$125,BQ$126,BQ$127,BQ$128,BQ$129,BQ$130,BQ$131*(1+'S&amp;S'!$F125),BQ$132,BQ$133,BQ$134,BQ$135,BQ$136,BQ$137,BQ$138,BQ$139,BQ$140,BQ$141,BQ$142,BQ$143,BQ$144)</f>
        <v>0</v>
      </c>
      <c r="BR327" s="66">
        <f>-BR$190+BR$216-BR$218+BR$233+BR$234+SUM(BR$125,BR$126,BR$127,BR$128,BR$129,BR$130,BR$131*(1+'S&amp;S'!$F125),BR$132,BR$133,BR$134,BR$135,BR$136,BR$137,BR$138,BR$139,BR$140,BR$141,BR$142,BR$143,BR$144)</f>
        <v>0</v>
      </c>
      <c r="BS327" s="66">
        <f>-BS$190+BS$216-BS$218+BS$233+BS$234+SUM(BS$125,BS$126,BS$127,BS$128,BS$129,BS$130,BS$131*(1+'S&amp;S'!$F125),BS$132,BS$133,BS$134,BS$135,BS$136,BS$137,BS$138,BS$139,BS$140,BS$141,BS$142,BS$143,BS$144)</f>
        <v>0</v>
      </c>
      <c r="BT327" s="66">
        <f>-BT$190+BT$216-BT$218+BT$233+BT$234+SUM(BT$125,BT$126,BT$127,BT$128,BT$129,BT$130,BT$131*(1+'S&amp;S'!$F125),BT$132,BT$133,BT$134,BT$135,BT$136,BT$137,BT$138,BT$139,BT$140,BT$141,BT$142,BT$143,BT$144)</f>
        <v>0</v>
      </c>
      <c r="BU327" s="66">
        <f>-BU$190+BU$216-BU$218+BU$233+BU$234+SUM(BU$125,BU$126,BU$127,BU$128,BU$129,BU$130,BU$131*(1+'S&amp;S'!$F125),BU$132,BU$133,BU$134,BU$135,BU$136,BU$137,BU$138,BU$139,BU$140,BU$141,BU$142,BU$143,BU$144)</f>
        <v>0</v>
      </c>
      <c r="BV327" s="66">
        <f>-BV$190+BV$216-BV$218+BV$233+BV$234+SUM(BV$125,BV$126,BV$127,BV$128,BV$129,BV$130,BV$131*(1+'S&amp;S'!$F125),BV$132,BV$133,BV$134,BV$135,BV$136,BV$137,BV$138,BV$139,BV$140,BV$141,BV$142,BV$143,BV$144)</f>
        <v>0</v>
      </c>
      <c r="BW327" s="66">
        <f>-BW$190+BW$216-BW$218+BW$233+BW$234+SUM(BW$125,BW$126,BW$127,BW$128,BW$129,BW$130,BW$131*(1+'S&amp;S'!$F125),BW$132,BW$133,BW$134,BW$135,BW$136,BW$137,BW$138,BW$139,BW$140,BW$141,BW$142,BW$143,BW$144)</f>
        <v>0</v>
      </c>
      <c r="BX327" s="66">
        <f>-BX$190+BX$216-BX$218+BX$233+BX$234+SUM(BX$125,BX$126,BX$127,BX$128,BX$129,BX$130,BX$131*(1+'S&amp;S'!$F125),BX$132,BX$133,BX$134,BX$135,BX$136,BX$137,BX$138,BX$139,BX$140,BX$141,BX$142,BX$143,BX$144)</f>
        <v>0</v>
      </c>
      <c r="BY327" s="66">
        <f>-BY$190+BY$216-BY$218+BY$233+BY$234+SUM(BY$125,BY$126,BY$127,BY$128,BY$129,BY$130,BY$131*(1+'S&amp;S'!$F125),BY$132,BY$133,BY$134,BY$135,BY$136,BY$137,BY$138,BY$139,BY$140,BY$141,BY$142,BY$143,BY$144)</f>
        <v>0</v>
      </c>
      <c r="BZ327" s="66">
        <f>-BZ$190+BZ$216-BZ$218+BZ$233+BZ$234+SUM(BZ$125,BZ$126,BZ$127,BZ$128,BZ$129,BZ$130,BZ$131*(1+'S&amp;S'!$F125),BZ$132,BZ$133,BZ$134,BZ$135,BZ$136,BZ$137,BZ$138,BZ$139,BZ$140,BZ$141,BZ$142,BZ$143,BZ$144)</f>
        <v>0</v>
      </c>
      <c r="CA327" s="66">
        <f>-CA$190+CA$216-CA$218+CA$233+CA$234+SUM(CA$125,CA$126,CA$127,CA$128,CA$129,CA$130,CA$131*(1+'S&amp;S'!$F125),CA$132,CA$133,CA$134,CA$135,CA$136,CA$137,CA$138,CA$139,CA$140,CA$141,CA$142,CA$143,CA$144)</f>
        <v>0</v>
      </c>
      <c r="CB327" s="66">
        <f>-CB$190+CB$216-CB$218+CB$233+CB$234+SUM(CB$125,CB$126,CB$127,CB$128,CB$129,CB$130,CB$131*(1+'S&amp;S'!$F125),CB$132,CB$133,CB$134,CB$135,CB$136,CB$137,CB$138,CB$139,CB$140,CB$141,CB$142,CB$143,CB$144)</f>
        <v>0</v>
      </c>
      <c r="CC327" s="66">
        <f>-CC$190+CC$216-CC$218+CC$233+CC$234+SUM(CC$125,CC$126,CC$127,CC$128,CC$129,CC$130,CC$131*(1+'S&amp;S'!$F125),CC$132,CC$133,CC$134,CC$135,CC$136,CC$137,CC$138,CC$139,CC$140,CC$141,CC$142,CC$143,CC$144)</f>
        <v>0</v>
      </c>
      <c r="CD327" s="66">
        <f>-CD$190+CD$216-CD$218+CD$233+CD$234+SUM(CD$125,CD$126,CD$127,CD$128,CD$129,CD$130,CD$131*(1+'S&amp;S'!$F125),CD$132,CD$133,CD$134,CD$135,CD$136,CD$137,CD$138,CD$139,CD$140,CD$141,CD$142,CD$143,CD$144)</f>
        <v>0</v>
      </c>
      <c r="CE327" s="66">
        <f>-CE$190+CE$216-CE$218+CE$233+CE$234+SUM(CE$125,CE$126,CE$127,CE$128,CE$129,CE$130,CE$131*(1+'S&amp;S'!$F125),CE$132,CE$133,CE$134,CE$135,CE$136,CE$137,CE$138,CE$139,CE$140,CE$141,CE$142,CE$143,CE$144)</f>
        <v>0</v>
      </c>
      <c r="CF327" s="66">
        <f>-CF$190+CF$216-CF$218+CF$233+CF$234+SUM(CF$125,CF$126,CF$127,CF$128,CF$129,CF$130,CF$131*(1+'S&amp;S'!$F125),CF$132,CF$133,CF$134,CF$135,CF$136,CF$137,CF$138,CF$139,CF$140,CF$141,CF$142,CF$143,CF$144)</f>
        <v>0</v>
      </c>
      <c r="CG327" s="66">
        <f>-CG$190+CG$216-CG$218+CG$233+CG$234+SUM(CG$125,CG$126,CG$127,CG$128,CG$129,CG$130,CG$131*(1+'S&amp;S'!$F125),CG$132,CG$133,CG$134,CG$135,CG$136,CG$137,CG$138,CG$139,CG$140,CG$141,CG$142,CG$143,CG$144)</f>
        <v>0</v>
      </c>
      <c r="CH327" s="66">
        <f>-CH$190+CH$216-CH$218+CH$233+CH$234+SUM(CH$125,CH$126,CH$127,CH$128,CH$129,CH$130,CH$131*(1+'S&amp;S'!$F125),CH$132,CH$133,CH$134,CH$135,CH$136,CH$137,CH$138,CH$139,CH$140,CH$141,CH$142,CH$143,CH$144)</f>
        <v>0</v>
      </c>
      <c r="CI327" s="66">
        <f>-CI$190+CI$216-CI$218+CI$233+CI$234+SUM(CI$125,CI$126,CI$127,CI$128,CI$129,CI$130,CI$131*(1+'S&amp;S'!$F125),CI$132,CI$133,CI$134,CI$135,CI$136,CI$137,CI$138,CI$139,CI$140,CI$141,CI$142,CI$143,CI$144)</f>
        <v>0</v>
      </c>
      <c r="CJ327" s="66">
        <f>-CJ$190+CJ$216-CJ$218+CJ$233+CJ$234+SUM(CJ$125,CJ$126,CJ$127,CJ$128,CJ$129,CJ$130,CJ$131*(1+'S&amp;S'!$F125),CJ$132,CJ$133,CJ$134,CJ$135,CJ$136,CJ$137,CJ$138,CJ$139,CJ$140,CJ$141,CJ$142,CJ$143,CJ$144)</f>
        <v>0</v>
      </c>
      <c r="CK327" s="66">
        <f>-CK$190+CK$216-CK$218+CK$233+CK$234+SUM(CK$125,CK$126,CK$127,CK$128,CK$129,CK$130,CK$131*(1+'S&amp;S'!$F125),CK$132,CK$133,CK$134,CK$135,CK$136,CK$137,CK$138,CK$139,CK$140,CK$141,CK$142,CK$143,CK$144)</f>
        <v>0</v>
      </c>
      <c r="CL327" s="66">
        <f>-CL$190+CL$216-CL$218+CL$233+CL$234+SUM(CL$125,CL$126,CL$127,CL$128,CL$129,CL$130,CL$131*(1+'S&amp;S'!$F125),CL$132,CL$133,CL$134,CL$135,CL$136,CL$137,CL$138,CL$139,CL$140,CL$141,CL$142,CL$143,CL$144)</f>
        <v>0</v>
      </c>
      <c r="CM327" s="66">
        <f>-CM$190+CM$216-CM$218+CM$233+CM$234+SUM(CM$125,CM$126,CM$127,CM$128,CM$129,CM$130,CM$131*(1+'S&amp;S'!$F125),CM$132,CM$133,CM$134,CM$135,CM$136,CM$137,CM$138,CM$139,CM$140,CM$141,CM$142,CM$143,CM$144)</f>
        <v>0</v>
      </c>
      <c r="CN327" s="66">
        <f>-CN$190+CN$216-CN$218+CN$233+CN$234+SUM(CN$125,CN$126,CN$127,CN$128,CN$129,CN$130,CN$131*(1+'S&amp;S'!$F125),CN$132,CN$133,CN$134,CN$135,CN$136,CN$137,CN$138,CN$139,CN$140,CN$141,CN$142,CN$143,CN$144)</f>
        <v>0</v>
      </c>
      <c r="CO327" s="66">
        <f>-CO$190+CO$216-CO$218+CO$233+CO$234+SUM(CO$125,CO$126,CO$127,CO$128,CO$129,CO$130,CO$131*(1+'S&amp;S'!$F125),CO$132,CO$133,CO$134,CO$135,CO$136,CO$137,CO$138,CO$139,CO$140,CO$141,CO$142,CO$143,CO$144)</f>
        <v>0</v>
      </c>
      <c r="CP327" s="66">
        <f>-CP$190+CP$216-CP$218+CP$233+CP$234+SUM(CP$125,CP$126,CP$127,CP$128,CP$129,CP$130,CP$131*(1+'S&amp;S'!$F125),CP$132,CP$133,CP$134,CP$135,CP$136,CP$137,CP$138,CP$139,CP$140,CP$141,CP$142,CP$143,CP$144)</f>
        <v>0</v>
      </c>
      <c r="CQ327" s="66">
        <f>-CQ$190+CQ$216-CQ$218+CQ$233+CQ$234+SUM(CQ$125,CQ$126,CQ$127,CQ$128,CQ$129,CQ$130,CQ$131*(1+'S&amp;S'!$F125),CQ$132,CQ$133,CQ$134,CQ$135,CQ$136,CQ$137,CQ$138,CQ$139,CQ$140,CQ$141,CQ$142,CQ$143,CQ$144)</f>
        <v>0</v>
      </c>
      <c r="CR327" s="66">
        <f>-CR$190+CR$216-CR$218+CR$233+CR$234+SUM(CR$125,CR$126,CR$127,CR$128,CR$129,CR$130,CR$131*(1+'S&amp;S'!$F125),CR$132,CR$133,CR$134,CR$135,CR$136,CR$137,CR$138,CR$139,CR$140,CR$141,CR$142,CR$143,CR$144)</f>
        <v>0</v>
      </c>
      <c r="CS327" s="66">
        <f>-CS$190+CS$216-CS$218+CS$233+CS$234+SUM(CS$125,CS$126,CS$127,CS$128,CS$129,CS$130,CS$131*(1+'S&amp;S'!$F125),CS$132,CS$133,CS$134,CS$135,CS$136,CS$137,CS$138,CS$139,CS$140,CS$141,CS$142,CS$143,CS$144)</f>
        <v>0</v>
      </c>
    </row>
    <row r="328" spans="3:97" hidden="1" x14ac:dyDescent="0.35">
      <c r="C328" s="81" t="str">
        <f>O.5!C132&amp;" with "&amp; 'S&amp;S'!$D$5*100 &amp; "% increase"</f>
        <v xml:space="preserve"> with 1% increase</v>
      </c>
      <c r="E328" s="492">
        <f>G328+NPV(G.Asm!$F$40,H328:INDEX(H328:CS328,RP))</f>
        <v>0</v>
      </c>
      <c r="F328" s="492">
        <f t="shared" si="140"/>
        <v>0</v>
      </c>
      <c r="G328" s="66">
        <f>-G$190+G$216-G$218+G$233+G$234+SUM(G$125,G$126,G$127,G$128,G$129,G$130,G$131,G$132*(1+'S&amp;S'!$F126),G$133,G$134,G$135,G$136,G$137,G$138,G$139,G$140,G$141,G$142,G$143,G$144)</f>
        <v>0</v>
      </c>
      <c r="H328" s="66">
        <f>-H$190+H$216-H$218+H$233+H$234+SUM(H$125,H$126,H$127,H$128,H$129,H$130,H$131,H$132*(1+'S&amp;S'!$F126),H$133,H$134,H$135,H$136,H$137,H$138,H$139,H$140,H$141,H$142,H$143,H$144)</f>
        <v>0</v>
      </c>
      <c r="I328" s="66">
        <f>-I$190+I$216-I$218+I$233+I$234+SUM(I$125,I$126,I$127,I$128,I$129,I$130,I$131,I$132*(1+'S&amp;S'!$F126),I$133,I$134,I$135,I$136,I$137,I$138,I$139,I$140,I$141,I$142,I$143,I$144)</f>
        <v>0</v>
      </c>
      <c r="J328" s="66">
        <f>-J$190+J$216-J$218+J$233+J$234+SUM(J$125,J$126,J$127,J$128,J$129,J$130,J$131,J$132*(1+'S&amp;S'!$F126),J$133,J$134,J$135,J$136,J$137,J$138,J$139,J$140,J$141,J$142,J$143,J$144)</f>
        <v>0</v>
      </c>
      <c r="K328" s="66">
        <f>-K$190+K$216-K$218+K$233+K$234+SUM(K$125,K$126,K$127,K$128,K$129,K$130,K$131,K$132*(1+'S&amp;S'!$F126),K$133,K$134,K$135,K$136,K$137,K$138,K$139,K$140,K$141,K$142,K$143,K$144)</f>
        <v>0</v>
      </c>
      <c r="L328" s="66">
        <f>-L$190+L$216-L$218+L$233+L$234+SUM(L$125,L$126,L$127,L$128,L$129,L$130,L$131,L$132*(1+'S&amp;S'!$F126),L$133,L$134,L$135,L$136,L$137,L$138,L$139,L$140,L$141,L$142,L$143,L$144)</f>
        <v>0</v>
      </c>
      <c r="M328" s="66">
        <f>-M$190+M$216-M$218+M$233+M$234+SUM(M$125,M$126,M$127,M$128,M$129,M$130,M$131,M$132*(1+'S&amp;S'!$F126),M$133,M$134,M$135,M$136,M$137,M$138,M$139,M$140,M$141,M$142,M$143,M$144)</f>
        <v>0</v>
      </c>
      <c r="N328" s="66">
        <f>-N$190+N$216-N$218+N$233+N$234+SUM(N$125,N$126,N$127,N$128,N$129,N$130,N$131,N$132*(1+'S&amp;S'!$F126),N$133,N$134,N$135,N$136,N$137,N$138,N$139,N$140,N$141,N$142,N$143,N$144)</f>
        <v>0</v>
      </c>
      <c r="O328" s="66">
        <f>-O$190+O$216-O$218+O$233+O$234+SUM(O$125,O$126,O$127,O$128,O$129,O$130,O$131,O$132*(1+'S&amp;S'!$F126),O$133,O$134,O$135,O$136,O$137,O$138,O$139,O$140,O$141,O$142,O$143,O$144)</f>
        <v>0</v>
      </c>
      <c r="P328" s="66">
        <f>-P$190+P$216-P$218+P$233+P$234+SUM(P$125,P$126,P$127,P$128,P$129,P$130,P$131,P$132*(1+'S&amp;S'!$F126),P$133,P$134,P$135,P$136,P$137,P$138,P$139,P$140,P$141,P$142,P$143,P$144)</f>
        <v>0</v>
      </c>
      <c r="Q328" s="66">
        <f>-Q$190+Q$216-Q$218+Q$233+Q$234+SUM(Q$125,Q$126,Q$127,Q$128,Q$129,Q$130,Q$131,Q$132*(1+'S&amp;S'!$F126),Q$133,Q$134,Q$135,Q$136,Q$137,Q$138,Q$139,Q$140,Q$141,Q$142,Q$143,Q$144)</f>
        <v>0</v>
      </c>
      <c r="R328" s="66">
        <f>-R$190+R$216-R$218+R$233+R$234+SUM(R$125,R$126,R$127,R$128,R$129,R$130,R$131,R$132*(1+'S&amp;S'!$F126),R$133,R$134,R$135,R$136,R$137,R$138,R$139,R$140,R$141,R$142,R$143,R$144)</f>
        <v>0</v>
      </c>
      <c r="S328" s="66">
        <f>-S$190+S$216-S$218+S$233+S$234+SUM(S$125,S$126,S$127,S$128,S$129,S$130,S$131,S$132*(1+'S&amp;S'!$F126),S$133,S$134,S$135,S$136,S$137,S$138,S$139,S$140,S$141,S$142,S$143,S$144)</f>
        <v>0</v>
      </c>
      <c r="T328" s="66">
        <f>-T$190+T$216-T$218+T$233+T$234+SUM(T$125,T$126,T$127,T$128,T$129,T$130,T$131,T$132*(1+'S&amp;S'!$F126),T$133,T$134,T$135,T$136,T$137,T$138,T$139,T$140,T$141,T$142,T$143,T$144)</f>
        <v>0</v>
      </c>
      <c r="U328" s="66">
        <f>-U$190+U$216-U$218+U$233+U$234+SUM(U$125,U$126,U$127,U$128,U$129,U$130,U$131,U$132*(1+'S&amp;S'!$F126),U$133,U$134,U$135,U$136,U$137,U$138,U$139,U$140,U$141,U$142,U$143,U$144)</f>
        <v>0</v>
      </c>
      <c r="V328" s="66">
        <f>-V$190+V$216-V$218+V$233+V$234+SUM(V$125,V$126,V$127,V$128,V$129,V$130,V$131,V$132*(1+'S&amp;S'!$F126),V$133,V$134,V$135,V$136,V$137,V$138,V$139,V$140,V$141,V$142,V$143,V$144)</f>
        <v>0</v>
      </c>
      <c r="W328" s="66">
        <f>-W$190+W$216-W$218+W$233+W$234+SUM(W$125,W$126,W$127,W$128,W$129,W$130,W$131,W$132*(1+'S&amp;S'!$F126),W$133,W$134,W$135,W$136,W$137,W$138,W$139,W$140,W$141,W$142,W$143,W$144)</f>
        <v>0</v>
      </c>
      <c r="X328" s="66">
        <f>-X$190+X$216-X$218+X$233+X$234+SUM(X$125,X$126,X$127,X$128,X$129,X$130,X$131,X$132*(1+'S&amp;S'!$F126),X$133,X$134,X$135,X$136,X$137,X$138,X$139,X$140,X$141,X$142,X$143,X$144)</f>
        <v>0</v>
      </c>
      <c r="Y328" s="66">
        <f>-Y$190+Y$216-Y$218+Y$233+Y$234+SUM(Y$125,Y$126,Y$127,Y$128,Y$129,Y$130,Y$131,Y$132*(1+'S&amp;S'!$F126),Y$133,Y$134,Y$135,Y$136,Y$137,Y$138,Y$139,Y$140,Y$141,Y$142,Y$143,Y$144)</f>
        <v>0</v>
      </c>
      <c r="Z328" s="66">
        <f>-Z$190+Z$216-Z$218+Z$233+Z$234+SUM(Z$125,Z$126,Z$127,Z$128,Z$129,Z$130,Z$131,Z$132*(1+'S&amp;S'!$F126),Z$133,Z$134,Z$135,Z$136,Z$137,Z$138,Z$139,Z$140,Z$141,Z$142,Z$143,Z$144)</f>
        <v>0</v>
      </c>
      <c r="AA328" s="66">
        <f>-AA$190+AA$216-AA$218+AA$233+AA$234+SUM(AA$125,AA$126,AA$127,AA$128,AA$129,AA$130,AA$131,AA$132*(1+'S&amp;S'!$F126),AA$133,AA$134,AA$135,AA$136,AA$137,AA$138,AA$139,AA$140,AA$141,AA$142,AA$143,AA$144)</f>
        <v>0</v>
      </c>
      <c r="AB328" s="66">
        <f>-AB$190+AB$216-AB$218+AB$233+AB$234+SUM(AB$125,AB$126,AB$127,AB$128,AB$129,AB$130,AB$131,AB$132*(1+'S&amp;S'!$F126),AB$133,AB$134,AB$135,AB$136,AB$137,AB$138,AB$139,AB$140,AB$141,AB$142,AB$143,AB$144)</f>
        <v>0</v>
      </c>
      <c r="AC328" s="66">
        <f>-AC$190+AC$216-AC$218+AC$233+AC$234+SUM(AC$125,AC$126,AC$127,AC$128,AC$129,AC$130,AC$131,AC$132*(1+'S&amp;S'!$F126),AC$133,AC$134,AC$135,AC$136,AC$137,AC$138,AC$139,AC$140,AC$141,AC$142,AC$143,AC$144)</f>
        <v>0</v>
      </c>
      <c r="AD328" s="66">
        <f>-AD$190+AD$216-AD$218+AD$233+AD$234+SUM(AD$125,AD$126,AD$127,AD$128,AD$129,AD$130,AD$131,AD$132*(1+'S&amp;S'!$F126),AD$133,AD$134,AD$135,AD$136,AD$137,AD$138,AD$139,AD$140,AD$141,AD$142,AD$143,AD$144)</f>
        <v>0</v>
      </c>
      <c r="AE328" s="66">
        <f>-AE$190+AE$216-AE$218+AE$233+AE$234+SUM(AE$125,AE$126,AE$127,AE$128,AE$129,AE$130,AE$131,AE$132*(1+'S&amp;S'!$F126),AE$133,AE$134,AE$135,AE$136,AE$137,AE$138,AE$139,AE$140,AE$141,AE$142,AE$143,AE$144)</f>
        <v>0</v>
      </c>
      <c r="AF328" s="66">
        <f>-AF$190+AF$216-AF$218+AF$233+AF$234+SUM(AF$125,AF$126,AF$127,AF$128,AF$129,AF$130,AF$131,AF$132*(1+'S&amp;S'!$F126),AF$133,AF$134,AF$135,AF$136,AF$137,AF$138,AF$139,AF$140,AF$141,AF$142,AF$143,AF$144)</f>
        <v>0</v>
      </c>
      <c r="AG328" s="66">
        <f>-AG$190+AG$216-AG$218+AG$233+AG$234+SUM(AG$125,AG$126,AG$127,AG$128,AG$129,AG$130,AG$131,AG$132*(1+'S&amp;S'!$F126),AG$133,AG$134,AG$135,AG$136,AG$137,AG$138,AG$139,AG$140,AG$141,AG$142,AG$143,AG$144)</f>
        <v>0</v>
      </c>
      <c r="AH328" s="66">
        <f>-AH$190+AH$216-AH$218+AH$233+AH$234+SUM(AH$125,AH$126,AH$127,AH$128,AH$129,AH$130,AH$131,AH$132*(1+'S&amp;S'!$F126),AH$133,AH$134,AH$135,AH$136,AH$137,AH$138,AH$139,AH$140,AH$141,AH$142,AH$143,AH$144)</f>
        <v>0</v>
      </c>
      <c r="AI328" s="66">
        <f>-AI$190+AI$216-AI$218+AI$233+AI$234+SUM(AI$125,AI$126,AI$127,AI$128,AI$129,AI$130,AI$131,AI$132*(1+'S&amp;S'!$F126),AI$133,AI$134,AI$135,AI$136,AI$137,AI$138,AI$139,AI$140,AI$141,AI$142,AI$143,AI$144)</f>
        <v>0</v>
      </c>
      <c r="AJ328" s="66">
        <f>-AJ$190+AJ$216-AJ$218+AJ$233+AJ$234+SUM(AJ$125,AJ$126,AJ$127,AJ$128,AJ$129,AJ$130,AJ$131,AJ$132*(1+'S&amp;S'!$F126),AJ$133,AJ$134,AJ$135,AJ$136,AJ$137,AJ$138,AJ$139,AJ$140,AJ$141,AJ$142,AJ$143,AJ$144)</f>
        <v>0</v>
      </c>
      <c r="AK328" s="66">
        <f>-AK$190+AK$216-AK$218+AK$233+AK$234+SUM(AK$125,AK$126,AK$127,AK$128,AK$129,AK$130,AK$131,AK$132*(1+'S&amp;S'!$F126),AK$133,AK$134,AK$135,AK$136,AK$137,AK$138,AK$139,AK$140,AK$141,AK$142,AK$143,AK$144)</f>
        <v>0</v>
      </c>
      <c r="AL328" s="66">
        <f>-AL$190+AL$216-AL$218+AL$233+AL$234+SUM(AL$125,AL$126,AL$127,AL$128,AL$129,AL$130,AL$131,AL$132*(1+'S&amp;S'!$F126),AL$133,AL$134,AL$135,AL$136,AL$137,AL$138,AL$139,AL$140,AL$141,AL$142,AL$143,AL$144)</f>
        <v>0</v>
      </c>
      <c r="AM328" s="66">
        <f>-AM$190+AM$216-AM$218+AM$233+AM$234+SUM(AM$125,AM$126,AM$127,AM$128,AM$129,AM$130,AM$131,AM$132*(1+'S&amp;S'!$F126),AM$133,AM$134,AM$135,AM$136,AM$137,AM$138,AM$139,AM$140,AM$141,AM$142,AM$143,AM$144)</f>
        <v>0</v>
      </c>
      <c r="AN328" s="66">
        <f>-AN$190+AN$216-AN$218+AN$233+AN$234+SUM(AN$125,AN$126,AN$127,AN$128,AN$129,AN$130,AN$131,AN$132*(1+'S&amp;S'!$F126),AN$133,AN$134,AN$135,AN$136,AN$137,AN$138,AN$139,AN$140,AN$141,AN$142,AN$143,AN$144)</f>
        <v>0</v>
      </c>
      <c r="AO328" s="66">
        <f>-AO$190+AO$216-AO$218+AO$233+AO$234+SUM(AO$125,AO$126,AO$127,AO$128,AO$129,AO$130,AO$131,AO$132*(1+'S&amp;S'!$F126),AO$133,AO$134,AO$135,AO$136,AO$137,AO$138,AO$139,AO$140,AO$141,AO$142,AO$143,AO$144)</f>
        <v>0</v>
      </c>
      <c r="AP328" s="66">
        <f>-AP$190+AP$216-AP$218+AP$233+AP$234+SUM(AP$125,AP$126,AP$127,AP$128,AP$129,AP$130,AP$131,AP$132*(1+'S&amp;S'!$F126),AP$133,AP$134,AP$135,AP$136,AP$137,AP$138,AP$139,AP$140,AP$141,AP$142,AP$143,AP$144)</f>
        <v>0</v>
      </c>
      <c r="AQ328" s="66">
        <f>-AQ$190+AQ$216-AQ$218+AQ$233+AQ$234+SUM(AQ$125,AQ$126,AQ$127,AQ$128,AQ$129,AQ$130,AQ$131,AQ$132*(1+'S&amp;S'!$F126),AQ$133,AQ$134,AQ$135,AQ$136,AQ$137,AQ$138,AQ$139,AQ$140,AQ$141,AQ$142,AQ$143,AQ$144)</f>
        <v>0</v>
      </c>
      <c r="AR328" s="66">
        <f>-AR$190+AR$216-AR$218+AR$233+AR$234+SUM(AR$125,AR$126,AR$127,AR$128,AR$129,AR$130,AR$131,AR$132*(1+'S&amp;S'!$F126),AR$133,AR$134,AR$135,AR$136,AR$137,AR$138,AR$139,AR$140,AR$141,AR$142,AR$143,AR$144)</f>
        <v>0</v>
      </c>
      <c r="AS328" s="66">
        <f>-AS$190+AS$216-AS$218+AS$233+AS$234+SUM(AS$125,AS$126,AS$127,AS$128,AS$129,AS$130,AS$131,AS$132*(1+'S&amp;S'!$F126),AS$133,AS$134,AS$135,AS$136,AS$137,AS$138,AS$139,AS$140,AS$141,AS$142,AS$143,AS$144)</f>
        <v>0</v>
      </c>
      <c r="AT328" s="66">
        <f>-AT$190+AT$216-AT$218+AT$233+AT$234+SUM(AT$125,AT$126,AT$127,AT$128,AT$129,AT$130,AT$131,AT$132*(1+'S&amp;S'!$F126),AT$133,AT$134,AT$135,AT$136,AT$137,AT$138,AT$139,AT$140,AT$141,AT$142,AT$143,AT$144)</f>
        <v>0</v>
      </c>
      <c r="AU328" s="66">
        <f>-AU$190+AU$216-AU$218+AU$233+AU$234+SUM(AU$125,AU$126,AU$127,AU$128,AU$129,AU$130,AU$131,AU$132*(1+'S&amp;S'!$F126),AU$133,AU$134,AU$135,AU$136,AU$137,AU$138,AU$139,AU$140,AU$141,AU$142,AU$143,AU$144)</f>
        <v>0</v>
      </c>
      <c r="AV328" s="66">
        <f>-AV$190+AV$216-AV$218+AV$233+AV$234+SUM(AV$125,AV$126,AV$127,AV$128,AV$129,AV$130,AV$131,AV$132*(1+'S&amp;S'!$F126),AV$133,AV$134,AV$135,AV$136,AV$137,AV$138,AV$139,AV$140,AV$141,AV$142,AV$143,AV$144)</f>
        <v>0</v>
      </c>
      <c r="AW328" s="66">
        <f>-AW$190+AW$216-AW$218+AW$233+AW$234+SUM(AW$125,AW$126,AW$127,AW$128,AW$129,AW$130,AW$131,AW$132*(1+'S&amp;S'!$F126),AW$133,AW$134,AW$135,AW$136,AW$137,AW$138,AW$139,AW$140,AW$141,AW$142,AW$143,AW$144)</f>
        <v>0</v>
      </c>
      <c r="AX328" s="66">
        <f>-AX$190+AX$216-AX$218+AX$233+AX$234+SUM(AX$125,AX$126,AX$127,AX$128,AX$129,AX$130,AX$131,AX$132*(1+'S&amp;S'!$F126),AX$133,AX$134,AX$135,AX$136,AX$137,AX$138,AX$139,AX$140,AX$141,AX$142,AX$143,AX$144)</f>
        <v>0</v>
      </c>
      <c r="AY328" s="66">
        <f>-AY$190+AY$216-AY$218+AY$233+AY$234+SUM(AY$125,AY$126,AY$127,AY$128,AY$129,AY$130,AY$131,AY$132*(1+'S&amp;S'!$F126),AY$133,AY$134,AY$135,AY$136,AY$137,AY$138,AY$139,AY$140,AY$141,AY$142,AY$143,AY$144)</f>
        <v>0</v>
      </c>
      <c r="AZ328" s="66">
        <f>-AZ$190+AZ$216-AZ$218+AZ$233+AZ$234+SUM(AZ$125,AZ$126,AZ$127,AZ$128,AZ$129,AZ$130,AZ$131,AZ$132*(1+'S&amp;S'!$F126),AZ$133,AZ$134,AZ$135,AZ$136,AZ$137,AZ$138,AZ$139,AZ$140,AZ$141,AZ$142,AZ$143,AZ$144)</f>
        <v>0</v>
      </c>
      <c r="BA328" s="66">
        <f>-BA$190+BA$216-BA$218+BA$233+BA$234+SUM(BA$125,BA$126,BA$127,BA$128,BA$129,BA$130,BA$131,BA$132*(1+'S&amp;S'!$F126),BA$133,BA$134,BA$135,BA$136,BA$137,BA$138,BA$139,BA$140,BA$141,BA$142,BA$143,BA$144)</f>
        <v>0</v>
      </c>
      <c r="BB328" s="66">
        <f>-BB$190+BB$216-BB$218+BB$233+BB$234+SUM(BB$125,BB$126,BB$127,BB$128,BB$129,BB$130,BB$131,BB$132*(1+'S&amp;S'!$F126),BB$133,BB$134,BB$135,BB$136,BB$137,BB$138,BB$139,BB$140,BB$141,BB$142,BB$143,BB$144)</f>
        <v>0</v>
      </c>
      <c r="BC328" s="66">
        <f>-BC$190+BC$216-BC$218+BC$233+BC$234+SUM(BC$125,BC$126,BC$127,BC$128,BC$129,BC$130,BC$131,BC$132*(1+'S&amp;S'!$F126),BC$133,BC$134,BC$135,BC$136,BC$137,BC$138,BC$139,BC$140,BC$141,BC$142,BC$143,BC$144)</f>
        <v>0</v>
      </c>
      <c r="BD328" s="66">
        <f>-BD$190+BD$216-BD$218+BD$233+BD$234+SUM(BD$125,BD$126,BD$127,BD$128,BD$129,BD$130,BD$131,BD$132*(1+'S&amp;S'!$F126),BD$133,BD$134,BD$135,BD$136,BD$137,BD$138,BD$139,BD$140,BD$141,BD$142,BD$143,BD$144)</f>
        <v>0</v>
      </c>
      <c r="BE328" s="66">
        <f>-BE$190+BE$216-BE$218+BE$233+BE$234+SUM(BE$125,BE$126,BE$127,BE$128,BE$129,BE$130,BE$131,BE$132*(1+'S&amp;S'!$F126),BE$133,BE$134,BE$135,BE$136,BE$137,BE$138,BE$139,BE$140,BE$141,BE$142,BE$143,BE$144)</f>
        <v>0</v>
      </c>
      <c r="BF328" s="66">
        <f>-BF$190+BF$216-BF$218+BF$233+BF$234+SUM(BF$125,BF$126,BF$127,BF$128,BF$129,BF$130,BF$131,BF$132*(1+'S&amp;S'!$F126),BF$133,BF$134,BF$135,BF$136,BF$137,BF$138,BF$139,BF$140,BF$141,BF$142,BF$143,BF$144)</f>
        <v>0</v>
      </c>
      <c r="BG328" s="66">
        <f>-BG$190+BG$216-BG$218+BG$233+BG$234+SUM(BG$125,BG$126,BG$127,BG$128,BG$129,BG$130,BG$131,BG$132*(1+'S&amp;S'!$F126),BG$133,BG$134,BG$135,BG$136,BG$137,BG$138,BG$139,BG$140,BG$141,BG$142,BG$143,BG$144)</f>
        <v>0</v>
      </c>
      <c r="BH328" s="66">
        <f>-BH$190+BH$216-BH$218+BH$233+BH$234+SUM(BH$125,BH$126,BH$127,BH$128,BH$129,BH$130,BH$131,BH$132*(1+'S&amp;S'!$F126),BH$133,BH$134,BH$135,BH$136,BH$137,BH$138,BH$139,BH$140,BH$141,BH$142,BH$143,BH$144)</f>
        <v>0</v>
      </c>
      <c r="BI328" s="66">
        <f>-BI$190+BI$216-BI$218+BI$233+BI$234+SUM(BI$125,BI$126,BI$127,BI$128,BI$129,BI$130,BI$131,BI$132*(1+'S&amp;S'!$F126),BI$133,BI$134,BI$135,BI$136,BI$137,BI$138,BI$139,BI$140,BI$141,BI$142,BI$143,BI$144)</f>
        <v>0</v>
      </c>
      <c r="BJ328" s="66">
        <f>-BJ$190+BJ$216-BJ$218+BJ$233+BJ$234+SUM(BJ$125,BJ$126,BJ$127,BJ$128,BJ$129,BJ$130,BJ$131,BJ$132*(1+'S&amp;S'!$F126),BJ$133,BJ$134,BJ$135,BJ$136,BJ$137,BJ$138,BJ$139,BJ$140,BJ$141,BJ$142,BJ$143,BJ$144)</f>
        <v>0</v>
      </c>
      <c r="BK328" s="66">
        <f>-BK$190+BK$216-BK$218+BK$233+BK$234+SUM(BK$125,BK$126,BK$127,BK$128,BK$129,BK$130,BK$131,BK$132*(1+'S&amp;S'!$F126),BK$133,BK$134,BK$135,BK$136,BK$137,BK$138,BK$139,BK$140,BK$141,BK$142,BK$143,BK$144)</f>
        <v>0</v>
      </c>
      <c r="BL328" s="66">
        <f>-BL$190+BL$216-BL$218+BL$233+BL$234+SUM(BL$125,BL$126,BL$127,BL$128,BL$129,BL$130,BL$131,BL$132*(1+'S&amp;S'!$F126),BL$133,BL$134,BL$135,BL$136,BL$137,BL$138,BL$139,BL$140,BL$141,BL$142,BL$143,BL$144)</f>
        <v>0</v>
      </c>
      <c r="BM328" s="66">
        <f>-BM$190+BM$216-BM$218+BM$233+BM$234+SUM(BM$125,BM$126,BM$127,BM$128,BM$129,BM$130,BM$131,BM$132*(1+'S&amp;S'!$F126),BM$133,BM$134,BM$135,BM$136,BM$137,BM$138,BM$139,BM$140,BM$141,BM$142,BM$143,BM$144)</f>
        <v>0</v>
      </c>
      <c r="BN328" s="66">
        <f>-BN$190+BN$216-BN$218+BN$233+BN$234+SUM(BN$125,BN$126,BN$127,BN$128,BN$129,BN$130,BN$131,BN$132*(1+'S&amp;S'!$F126),BN$133,BN$134,BN$135,BN$136,BN$137,BN$138,BN$139,BN$140,BN$141,BN$142,BN$143,BN$144)</f>
        <v>0</v>
      </c>
      <c r="BO328" s="66">
        <f>-BO$190+BO$216-BO$218+BO$233+BO$234+SUM(BO$125,BO$126,BO$127,BO$128,BO$129,BO$130,BO$131,BO$132*(1+'S&amp;S'!$F126),BO$133,BO$134,BO$135,BO$136,BO$137,BO$138,BO$139,BO$140,BO$141,BO$142,BO$143,BO$144)</f>
        <v>0</v>
      </c>
      <c r="BP328" s="66">
        <f>-BP$190+BP$216-BP$218+BP$233+BP$234+SUM(BP$125,BP$126,BP$127,BP$128,BP$129,BP$130,BP$131,BP$132*(1+'S&amp;S'!$F126),BP$133,BP$134,BP$135,BP$136,BP$137,BP$138,BP$139,BP$140,BP$141,BP$142,BP$143,BP$144)</f>
        <v>0</v>
      </c>
      <c r="BQ328" s="66">
        <f>-BQ$190+BQ$216-BQ$218+BQ$233+BQ$234+SUM(BQ$125,BQ$126,BQ$127,BQ$128,BQ$129,BQ$130,BQ$131,BQ$132*(1+'S&amp;S'!$F126),BQ$133,BQ$134,BQ$135,BQ$136,BQ$137,BQ$138,BQ$139,BQ$140,BQ$141,BQ$142,BQ$143,BQ$144)</f>
        <v>0</v>
      </c>
      <c r="BR328" s="66">
        <f>-BR$190+BR$216-BR$218+BR$233+BR$234+SUM(BR$125,BR$126,BR$127,BR$128,BR$129,BR$130,BR$131,BR$132*(1+'S&amp;S'!$F126),BR$133,BR$134,BR$135,BR$136,BR$137,BR$138,BR$139,BR$140,BR$141,BR$142,BR$143,BR$144)</f>
        <v>0</v>
      </c>
      <c r="BS328" s="66">
        <f>-BS$190+BS$216-BS$218+BS$233+BS$234+SUM(BS$125,BS$126,BS$127,BS$128,BS$129,BS$130,BS$131,BS$132*(1+'S&amp;S'!$F126),BS$133,BS$134,BS$135,BS$136,BS$137,BS$138,BS$139,BS$140,BS$141,BS$142,BS$143,BS$144)</f>
        <v>0</v>
      </c>
      <c r="BT328" s="66">
        <f>-BT$190+BT$216-BT$218+BT$233+BT$234+SUM(BT$125,BT$126,BT$127,BT$128,BT$129,BT$130,BT$131,BT$132*(1+'S&amp;S'!$F126),BT$133,BT$134,BT$135,BT$136,BT$137,BT$138,BT$139,BT$140,BT$141,BT$142,BT$143,BT$144)</f>
        <v>0</v>
      </c>
      <c r="BU328" s="66">
        <f>-BU$190+BU$216-BU$218+BU$233+BU$234+SUM(BU$125,BU$126,BU$127,BU$128,BU$129,BU$130,BU$131,BU$132*(1+'S&amp;S'!$F126),BU$133,BU$134,BU$135,BU$136,BU$137,BU$138,BU$139,BU$140,BU$141,BU$142,BU$143,BU$144)</f>
        <v>0</v>
      </c>
      <c r="BV328" s="66">
        <f>-BV$190+BV$216-BV$218+BV$233+BV$234+SUM(BV$125,BV$126,BV$127,BV$128,BV$129,BV$130,BV$131,BV$132*(1+'S&amp;S'!$F126),BV$133,BV$134,BV$135,BV$136,BV$137,BV$138,BV$139,BV$140,BV$141,BV$142,BV$143,BV$144)</f>
        <v>0</v>
      </c>
      <c r="BW328" s="66">
        <f>-BW$190+BW$216-BW$218+BW$233+BW$234+SUM(BW$125,BW$126,BW$127,BW$128,BW$129,BW$130,BW$131,BW$132*(1+'S&amp;S'!$F126),BW$133,BW$134,BW$135,BW$136,BW$137,BW$138,BW$139,BW$140,BW$141,BW$142,BW$143,BW$144)</f>
        <v>0</v>
      </c>
      <c r="BX328" s="66">
        <f>-BX$190+BX$216-BX$218+BX$233+BX$234+SUM(BX$125,BX$126,BX$127,BX$128,BX$129,BX$130,BX$131,BX$132*(1+'S&amp;S'!$F126),BX$133,BX$134,BX$135,BX$136,BX$137,BX$138,BX$139,BX$140,BX$141,BX$142,BX$143,BX$144)</f>
        <v>0</v>
      </c>
      <c r="BY328" s="66">
        <f>-BY$190+BY$216-BY$218+BY$233+BY$234+SUM(BY$125,BY$126,BY$127,BY$128,BY$129,BY$130,BY$131,BY$132*(1+'S&amp;S'!$F126),BY$133,BY$134,BY$135,BY$136,BY$137,BY$138,BY$139,BY$140,BY$141,BY$142,BY$143,BY$144)</f>
        <v>0</v>
      </c>
      <c r="BZ328" s="66">
        <f>-BZ$190+BZ$216-BZ$218+BZ$233+BZ$234+SUM(BZ$125,BZ$126,BZ$127,BZ$128,BZ$129,BZ$130,BZ$131,BZ$132*(1+'S&amp;S'!$F126),BZ$133,BZ$134,BZ$135,BZ$136,BZ$137,BZ$138,BZ$139,BZ$140,BZ$141,BZ$142,BZ$143,BZ$144)</f>
        <v>0</v>
      </c>
      <c r="CA328" s="66">
        <f>-CA$190+CA$216-CA$218+CA$233+CA$234+SUM(CA$125,CA$126,CA$127,CA$128,CA$129,CA$130,CA$131,CA$132*(1+'S&amp;S'!$F126),CA$133,CA$134,CA$135,CA$136,CA$137,CA$138,CA$139,CA$140,CA$141,CA$142,CA$143,CA$144)</f>
        <v>0</v>
      </c>
      <c r="CB328" s="66">
        <f>-CB$190+CB$216-CB$218+CB$233+CB$234+SUM(CB$125,CB$126,CB$127,CB$128,CB$129,CB$130,CB$131,CB$132*(1+'S&amp;S'!$F126),CB$133,CB$134,CB$135,CB$136,CB$137,CB$138,CB$139,CB$140,CB$141,CB$142,CB$143,CB$144)</f>
        <v>0</v>
      </c>
      <c r="CC328" s="66">
        <f>-CC$190+CC$216-CC$218+CC$233+CC$234+SUM(CC$125,CC$126,CC$127,CC$128,CC$129,CC$130,CC$131,CC$132*(1+'S&amp;S'!$F126),CC$133,CC$134,CC$135,CC$136,CC$137,CC$138,CC$139,CC$140,CC$141,CC$142,CC$143,CC$144)</f>
        <v>0</v>
      </c>
      <c r="CD328" s="66">
        <f>-CD$190+CD$216-CD$218+CD$233+CD$234+SUM(CD$125,CD$126,CD$127,CD$128,CD$129,CD$130,CD$131,CD$132*(1+'S&amp;S'!$F126),CD$133,CD$134,CD$135,CD$136,CD$137,CD$138,CD$139,CD$140,CD$141,CD$142,CD$143,CD$144)</f>
        <v>0</v>
      </c>
      <c r="CE328" s="66">
        <f>-CE$190+CE$216-CE$218+CE$233+CE$234+SUM(CE$125,CE$126,CE$127,CE$128,CE$129,CE$130,CE$131,CE$132*(1+'S&amp;S'!$F126),CE$133,CE$134,CE$135,CE$136,CE$137,CE$138,CE$139,CE$140,CE$141,CE$142,CE$143,CE$144)</f>
        <v>0</v>
      </c>
      <c r="CF328" s="66">
        <f>-CF$190+CF$216-CF$218+CF$233+CF$234+SUM(CF$125,CF$126,CF$127,CF$128,CF$129,CF$130,CF$131,CF$132*(1+'S&amp;S'!$F126),CF$133,CF$134,CF$135,CF$136,CF$137,CF$138,CF$139,CF$140,CF$141,CF$142,CF$143,CF$144)</f>
        <v>0</v>
      </c>
      <c r="CG328" s="66">
        <f>-CG$190+CG$216-CG$218+CG$233+CG$234+SUM(CG$125,CG$126,CG$127,CG$128,CG$129,CG$130,CG$131,CG$132*(1+'S&amp;S'!$F126),CG$133,CG$134,CG$135,CG$136,CG$137,CG$138,CG$139,CG$140,CG$141,CG$142,CG$143,CG$144)</f>
        <v>0</v>
      </c>
      <c r="CH328" s="66">
        <f>-CH$190+CH$216-CH$218+CH$233+CH$234+SUM(CH$125,CH$126,CH$127,CH$128,CH$129,CH$130,CH$131,CH$132*(1+'S&amp;S'!$F126),CH$133,CH$134,CH$135,CH$136,CH$137,CH$138,CH$139,CH$140,CH$141,CH$142,CH$143,CH$144)</f>
        <v>0</v>
      </c>
      <c r="CI328" s="66">
        <f>-CI$190+CI$216-CI$218+CI$233+CI$234+SUM(CI$125,CI$126,CI$127,CI$128,CI$129,CI$130,CI$131,CI$132*(1+'S&amp;S'!$F126),CI$133,CI$134,CI$135,CI$136,CI$137,CI$138,CI$139,CI$140,CI$141,CI$142,CI$143,CI$144)</f>
        <v>0</v>
      </c>
      <c r="CJ328" s="66">
        <f>-CJ$190+CJ$216-CJ$218+CJ$233+CJ$234+SUM(CJ$125,CJ$126,CJ$127,CJ$128,CJ$129,CJ$130,CJ$131,CJ$132*(1+'S&amp;S'!$F126),CJ$133,CJ$134,CJ$135,CJ$136,CJ$137,CJ$138,CJ$139,CJ$140,CJ$141,CJ$142,CJ$143,CJ$144)</f>
        <v>0</v>
      </c>
      <c r="CK328" s="66">
        <f>-CK$190+CK$216-CK$218+CK$233+CK$234+SUM(CK$125,CK$126,CK$127,CK$128,CK$129,CK$130,CK$131,CK$132*(1+'S&amp;S'!$F126),CK$133,CK$134,CK$135,CK$136,CK$137,CK$138,CK$139,CK$140,CK$141,CK$142,CK$143,CK$144)</f>
        <v>0</v>
      </c>
      <c r="CL328" s="66">
        <f>-CL$190+CL$216-CL$218+CL$233+CL$234+SUM(CL$125,CL$126,CL$127,CL$128,CL$129,CL$130,CL$131,CL$132*(1+'S&amp;S'!$F126),CL$133,CL$134,CL$135,CL$136,CL$137,CL$138,CL$139,CL$140,CL$141,CL$142,CL$143,CL$144)</f>
        <v>0</v>
      </c>
      <c r="CM328" s="66">
        <f>-CM$190+CM$216-CM$218+CM$233+CM$234+SUM(CM$125,CM$126,CM$127,CM$128,CM$129,CM$130,CM$131,CM$132*(1+'S&amp;S'!$F126),CM$133,CM$134,CM$135,CM$136,CM$137,CM$138,CM$139,CM$140,CM$141,CM$142,CM$143,CM$144)</f>
        <v>0</v>
      </c>
      <c r="CN328" s="66">
        <f>-CN$190+CN$216-CN$218+CN$233+CN$234+SUM(CN$125,CN$126,CN$127,CN$128,CN$129,CN$130,CN$131,CN$132*(1+'S&amp;S'!$F126),CN$133,CN$134,CN$135,CN$136,CN$137,CN$138,CN$139,CN$140,CN$141,CN$142,CN$143,CN$144)</f>
        <v>0</v>
      </c>
      <c r="CO328" s="66">
        <f>-CO$190+CO$216-CO$218+CO$233+CO$234+SUM(CO$125,CO$126,CO$127,CO$128,CO$129,CO$130,CO$131,CO$132*(1+'S&amp;S'!$F126),CO$133,CO$134,CO$135,CO$136,CO$137,CO$138,CO$139,CO$140,CO$141,CO$142,CO$143,CO$144)</f>
        <v>0</v>
      </c>
      <c r="CP328" s="66">
        <f>-CP$190+CP$216-CP$218+CP$233+CP$234+SUM(CP$125,CP$126,CP$127,CP$128,CP$129,CP$130,CP$131,CP$132*(1+'S&amp;S'!$F126),CP$133,CP$134,CP$135,CP$136,CP$137,CP$138,CP$139,CP$140,CP$141,CP$142,CP$143,CP$144)</f>
        <v>0</v>
      </c>
      <c r="CQ328" s="66">
        <f>-CQ$190+CQ$216-CQ$218+CQ$233+CQ$234+SUM(CQ$125,CQ$126,CQ$127,CQ$128,CQ$129,CQ$130,CQ$131,CQ$132*(1+'S&amp;S'!$F126),CQ$133,CQ$134,CQ$135,CQ$136,CQ$137,CQ$138,CQ$139,CQ$140,CQ$141,CQ$142,CQ$143,CQ$144)</f>
        <v>0</v>
      </c>
      <c r="CR328" s="66">
        <f>-CR$190+CR$216-CR$218+CR$233+CR$234+SUM(CR$125,CR$126,CR$127,CR$128,CR$129,CR$130,CR$131,CR$132*(1+'S&amp;S'!$F126),CR$133,CR$134,CR$135,CR$136,CR$137,CR$138,CR$139,CR$140,CR$141,CR$142,CR$143,CR$144)</f>
        <v>0</v>
      </c>
      <c r="CS328" s="66">
        <f>-CS$190+CS$216-CS$218+CS$233+CS$234+SUM(CS$125,CS$126,CS$127,CS$128,CS$129,CS$130,CS$131,CS$132*(1+'S&amp;S'!$F126),CS$133,CS$134,CS$135,CS$136,CS$137,CS$138,CS$139,CS$140,CS$141,CS$142,CS$143,CS$144)</f>
        <v>0</v>
      </c>
    </row>
    <row r="329" spans="3:97" hidden="1" x14ac:dyDescent="0.35">
      <c r="C329" s="81" t="str">
        <f>O.5!C132&amp;" with "&amp; 'S&amp;S'!$D$5*100 &amp; "% decrease"</f>
        <v xml:space="preserve"> with 1% decrease</v>
      </c>
      <c r="E329" s="492">
        <f>G329+NPV(G.Asm!$F$40,H329:INDEX(H329:CS329,RP))</f>
        <v>0</v>
      </c>
      <c r="F329" s="492">
        <f t="shared" si="140"/>
        <v>0</v>
      </c>
      <c r="G329" s="66">
        <f>-G$190+G$216-G$218+G$233+G$234+SUM(G$125,G$126,G$127,G$128,G$129,G$130,G$131,G$132*(1+'S&amp;S'!$F127),G$133,G$134,G$135,G$136,G$137,G$138,G$139,G$140,G$141,G$142,G$143,G$144)</f>
        <v>0</v>
      </c>
      <c r="H329" s="66">
        <f>-H$190+H$216-H$218+H$233+H$234+SUM(H$125,H$126,H$127,H$128,H$129,H$130,H$131,H$132*(1+'S&amp;S'!$F127),H$133,H$134,H$135,H$136,H$137,H$138,H$139,H$140,H$141,H$142,H$143,H$144)</f>
        <v>0</v>
      </c>
      <c r="I329" s="66">
        <f>-I$190+I$216-I$218+I$233+I$234+SUM(I$125,I$126,I$127,I$128,I$129,I$130,I$131,I$132*(1+'S&amp;S'!$F127),I$133,I$134,I$135,I$136,I$137,I$138,I$139,I$140,I$141,I$142,I$143,I$144)</f>
        <v>0</v>
      </c>
      <c r="J329" s="66">
        <f>-J$190+J$216-J$218+J$233+J$234+SUM(J$125,J$126,J$127,J$128,J$129,J$130,J$131,J$132*(1+'S&amp;S'!$F127),J$133,J$134,J$135,J$136,J$137,J$138,J$139,J$140,J$141,J$142,J$143,J$144)</f>
        <v>0</v>
      </c>
      <c r="K329" s="66">
        <f>-K$190+K$216-K$218+K$233+K$234+SUM(K$125,K$126,K$127,K$128,K$129,K$130,K$131,K$132*(1+'S&amp;S'!$F127),K$133,K$134,K$135,K$136,K$137,K$138,K$139,K$140,K$141,K$142,K$143,K$144)</f>
        <v>0</v>
      </c>
      <c r="L329" s="66">
        <f>-L$190+L$216-L$218+L$233+L$234+SUM(L$125,L$126,L$127,L$128,L$129,L$130,L$131,L$132*(1+'S&amp;S'!$F127),L$133,L$134,L$135,L$136,L$137,L$138,L$139,L$140,L$141,L$142,L$143,L$144)</f>
        <v>0</v>
      </c>
      <c r="M329" s="66">
        <f>-M$190+M$216-M$218+M$233+M$234+SUM(M$125,M$126,M$127,M$128,M$129,M$130,M$131,M$132*(1+'S&amp;S'!$F127),M$133,M$134,M$135,M$136,M$137,M$138,M$139,M$140,M$141,M$142,M$143,M$144)</f>
        <v>0</v>
      </c>
      <c r="N329" s="66">
        <f>-N$190+N$216-N$218+N$233+N$234+SUM(N$125,N$126,N$127,N$128,N$129,N$130,N$131,N$132*(1+'S&amp;S'!$F127),N$133,N$134,N$135,N$136,N$137,N$138,N$139,N$140,N$141,N$142,N$143,N$144)</f>
        <v>0</v>
      </c>
      <c r="O329" s="66">
        <f>-O$190+O$216-O$218+O$233+O$234+SUM(O$125,O$126,O$127,O$128,O$129,O$130,O$131,O$132*(1+'S&amp;S'!$F127),O$133,O$134,O$135,O$136,O$137,O$138,O$139,O$140,O$141,O$142,O$143,O$144)</f>
        <v>0</v>
      </c>
      <c r="P329" s="66">
        <f>-P$190+P$216-P$218+P$233+P$234+SUM(P$125,P$126,P$127,P$128,P$129,P$130,P$131,P$132*(1+'S&amp;S'!$F127),P$133,P$134,P$135,P$136,P$137,P$138,P$139,P$140,P$141,P$142,P$143,P$144)</f>
        <v>0</v>
      </c>
      <c r="Q329" s="66">
        <f>-Q$190+Q$216-Q$218+Q$233+Q$234+SUM(Q$125,Q$126,Q$127,Q$128,Q$129,Q$130,Q$131,Q$132*(1+'S&amp;S'!$F127),Q$133,Q$134,Q$135,Q$136,Q$137,Q$138,Q$139,Q$140,Q$141,Q$142,Q$143,Q$144)</f>
        <v>0</v>
      </c>
      <c r="R329" s="66">
        <f>-R$190+R$216-R$218+R$233+R$234+SUM(R$125,R$126,R$127,R$128,R$129,R$130,R$131,R$132*(1+'S&amp;S'!$F127),R$133,R$134,R$135,R$136,R$137,R$138,R$139,R$140,R$141,R$142,R$143,R$144)</f>
        <v>0</v>
      </c>
      <c r="S329" s="66">
        <f>-S$190+S$216-S$218+S$233+S$234+SUM(S$125,S$126,S$127,S$128,S$129,S$130,S$131,S$132*(1+'S&amp;S'!$F127),S$133,S$134,S$135,S$136,S$137,S$138,S$139,S$140,S$141,S$142,S$143,S$144)</f>
        <v>0</v>
      </c>
      <c r="T329" s="66">
        <f>-T$190+T$216-T$218+T$233+T$234+SUM(T$125,T$126,T$127,T$128,T$129,T$130,T$131,T$132*(1+'S&amp;S'!$F127),T$133,T$134,T$135,T$136,T$137,T$138,T$139,T$140,T$141,T$142,T$143,T$144)</f>
        <v>0</v>
      </c>
      <c r="U329" s="66">
        <f>-U$190+U$216-U$218+U$233+U$234+SUM(U$125,U$126,U$127,U$128,U$129,U$130,U$131,U$132*(1+'S&amp;S'!$F127),U$133,U$134,U$135,U$136,U$137,U$138,U$139,U$140,U$141,U$142,U$143,U$144)</f>
        <v>0</v>
      </c>
      <c r="V329" s="66">
        <f>-V$190+V$216-V$218+V$233+V$234+SUM(V$125,V$126,V$127,V$128,V$129,V$130,V$131,V$132*(1+'S&amp;S'!$F127),V$133,V$134,V$135,V$136,V$137,V$138,V$139,V$140,V$141,V$142,V$143,V$144)</f>
        <v>0</v>
      </c>
      <c r="W329" s="66">
        <f>-W$190+W$216-W$218+W$233+W$234+SUM(W$125,W$126,W$127,W$128,W$129,W$130,W$131,W$132*(1+'S&amp;S'!$F127),W$133,W$134,W$135,W$136,W$137,W$138,W$139,W$140,W$141,W$142,W$143,W$144)</f>
        <v>0</v>
      </c>
      <c r="X329" s="66">
        <f>-X$190+X$216-X$218+X$233+X$234+SUM(X$125,X$126,X$127,X$128,X$129,X$130,X$131,X$132*(1+'S&amp;S'!$F127),X$133,X$134,X$135,X$136,X$137,X$138,X$139,X$140,X$141,X$142,X$143,X$144)</f>
        <v>0</v>
      </c>
      <c r="Y329" s="66">
        <f>-Y$190+Y$216-Y$218+Y$233+Y$234+SUM(Y$125,Y$126,Y$127,Y$128,Y$129,Y$130,Y$131,Y$132*(1+'S&amp;S'!$F127),Y$133,Y$134,Y$135,Y$136,Y$137,Y$138,Y$139,Y$140,Y$141,Y$142,Y$143,Y$144)</f>
        <v>0</v>
      </c>
      <c r="Z329" s="66">
        <f>-Z$190+Z$216-Z$218+Z$233+Z$234+SUM(Z$125,Z$126,Z$127,Z$128,Z$129,Z$130,Z$131,Z$132*(1+'S&amp;S'!$F127),Z$133,Z$134,Z$135,Z$136,Z$137,Z$138,Z$139,Z$140,Z$141,Z$142,Z$143,Z$144)</f>
        <v>0</v>
      </c>
      <c r="AA329" s="66">
        <f>-AA$190+AA$216-AA$218+AA$233+AA$234+SUM(AA$125,AA$126,AA$127,AA$128,AA$129,AA$130,AA$131,AA$132*(1+'S&amp;S'!$F127),AA$133,AA$134,AA$135,AA$136,AA$137,AA$138,AA$139,AA$140,AA$141,AA$142,AA$143,AA$144)</f>
        <v>0</v>
      </c>
      <c r="AB329" s="66">
        <f>-AB$190+AB$216-AB$218+AB$233+AB$234+SUM(AB$125,AB$126,AB$127,AB$128,AB$129,AB$130,AB$131,AB$132*(1+'S&amp;S'!$F127),AB$133,AB$134,AB$135,AB$136,AB$137,AB$138,AB$139,AB$140,AB$141,AB$142,AB$143,AB$144)</f>
        <v>0</v>
      </c>
      <c r="AC329" s="66">
        <f>-AC$190+AC$216-AC$218+AC$233+AC$234+SUM(AC$125,AC$126,AC$127,AC$128,AC$129,AC$130,AC$131,AC$132*(1+'S&amp;S'!$F127),AC$133,AC$134,AC$135,AC$136,AC$137,AC$138,AC$139,AC$140,AC$141,AC$142,AC$143,AC$144)</f>
        <v>0</v>
      </c>
      <c r="AD329" s="66">
        <f>-AD$190+AD$216-AD$218+AD$233+AD$234+SUM(AD$125,AD$126,AD$127,AD$128,AD$129,AD$130,AD$131,AD$132*(1+'S&amp;S'!$F127),AD$133,AD$134,AD$135,AD$136,AD$137,AD$138,AD$139,AD$140,AD$141,AD$142,AD$143,AD$144)</f>
        <v>0</v>
      </c>
      <c r="AE329" s="66">
        <f>-AE$190+AE$216-AE$218+AE$233+AE$234+SUM(AE$125,AE$126,AE$127,AE$128,AE$129,AE$130,AE$131,AE$132*(1+'S&amp;S'!$F127),AE$133,AE$134,AE$135,AE$136,AE$137,AE$138,AE$139,AE$140,AE$141,AE$142,AE$143,AE$144)</f>
        <v>0</v>
      </c>
      <c r="AF329" s="66">
        <f>-AF$190+AF$216-AF$218+AF$233+AF$234+SUM(AF$125,AF$126,AF$127,AF$128,AF$129,AF$130,AF$131,AF$132*(1+'S&amp;S'!$F127),AF$133,AF$134,AF$135,AF$136,AF$137,AF$138,AF$139,AF$140,AF$141,AF$142,AF$143,AF$144)</f>
        <v>0</v>
      </c>
      <c r="AG329" s="66">
        <f>-AG$190+AG$216-AG$218+AG$233+AG$234+SUM(AG$125,AG$126,AG$127,AG$128,AG$129,AG$130,AG$131,AG$132*(1+'S&amp;S'!$F127),AG$133,AG$134,AG$135,AG$136,AG$137,AG$138,AG$139,AG$140,AG$141,AG$142,AG$143,AG$144)</f>
        <v>0</v>
      </c>
      <c r="AH329" s="66">
        <f>-AH$190+AH$216-AH$218+AH$233+AH$234+SUM(AH$125,AH$126,AH$127,AH$128,AH$129,AH$130,AH$131,AH$132*(1+'S&amp;S'!$F127),AH$133,AH$134,AH$135,AH$136,AH$137,AH$138,AH$139,AH$140,AH$141,AH$142,AH$143,AH$144)</f>
        <v>0</v>
      </c>
      <c r="AI329" s="66">
        <f>-AI$190+AI$216-AI$218+AI$233+AI$234+SUM(AI$125,AI$126,AI$127,AI$128,AI$129,AI$130,AI$131,AI$132*(1+'S&amp;S'!$F127),AI$133,AI$134,AI$135,AI$136,AI$137,AI$138,AI$139,AI$140,AI$141,AI$142,AI$143,AI$144)</f>
        <v>0</v>
      </c>
      <c r="AJ329" s="66">
        <f>-AJ$190+AJ$216-AJ$218+AJ$233+AJ$234+SUM(AJ$125,AJ$126,AJ$127,AJ$128,AJ$129,AJ$130,AJ$131,AJ$132*(1+'S&amp;S'!$F127),AJ$133,AJ$134,AJ$135,AJ$136,AJ$137,AJ$138,AJ$139,AJ$140,AJ$141,AJ$142,AJ$143,AJ$144)</f>
        <v>0</v>
      </c>
      <c r="AK329" s="66">
        <f>-AK$190+AK$216-AK$218+AK$233+AK$234+SUM(AK$125,AK$126,AK$127,AK$128,AK$129,AK$130,AK$131,AK$132*(1+'S&amp;S'!$F127),AK$133,AK$134,AK$135,AK$136,AK$137,AK$138,AK$139,AK$140,AK$141,AK$142,AK$143,AK$144)</f>
        <v>0</v>
      </c>
      <c r="AL329" s="66">
        <f>-AL$190+AL$216-AL$218+AL$233+AL$234+SUM(AL$125,AL$126,AL$127,AL$128,AL$129,AL$130,AL$131,AL$132*(1+'S&amp;S'!$F127),AL$133,AL$134,AL$135,AL$136,AL$137,AL$138,AL$139,AL$140,AL$141,AL$142,AL$143,AL$144)</f>
        <v>0</v>
      </c>
      <c r="AM329" s="66">
        <f>-AM$190+AM$216-AM$218+AM$233+AM$234+SUM(AM$125,AM$126,AM$127,AM$128,AM$129,AM$130,AM$131,AM$132*(1+'S&amp;S'!$F127),AM$133,AM$134,AM$135,AM$136,AM$137,AM$138,AM$139,AM$140,AM$141,AM$142,AM$143,AM$144)</f>
        <v>0</v>
      </c>
      <c r="AN329" s="66">
        <f>-AN$190+AN$216-AN$218+AN$233+AN$234+SUM(AN$125,AN$126,AN$127,AN$128,AN$129,AN$130,AN$131,AN$132*(1+'S&amp;S'!$F127),AN$133,AN$134,AN$135,AN$136,AN$137,AN$138,AN$139,AN$140,AN$141,AN$142,AN$143,AN$144)</f>
        <v>0</v>
      </c>
      <c r="AO329" s="66">
        <f>-AO$190+AO$216-AO$218+AO$233+AO$234+SUM(AO$125,AO$126,AO$127,AO$128,AO$129,AO$130,AO$131,AO$132*(1+'S&amp;S'!$F127),AO$133,AO$134,AO$135,AO$136,AO$137,AO$138,AO$139,AO$140,AO$141,AO$142,AO$143,AO$144)</f>
        <v>0</v>
      </c>
      <c r="AP329" s="66">
        <f>-AP$190+AP$216-AP$218+AP$233+AP$234+SUM(AP$125,AP$126,AP$127,AP$128,AP$129,AP$130,AP$131,AP$132*(1+'S&amp;S'!$F127),AP$133,AP$134,AP$135,AP$136,AP$137,AP$138,AP$139,AP$140,AP$141,AP$142,AP$143,AP$144)</f>
        <v>0</v>
      </c>
      <c r="AQ329" s="66">
        <f>-AQ$190+AQ$216-AQ$218+AQ$233+AQ$234+SUM(AQ$125,AQ$126,AQ$127,AQ$128,AQ$129,AQ$130,AQ$131,AQ$132*(1+'S&amp;S'!$F127),AQ$133,AQ$134,AQ$135,AQ$136,AQ$137,AQ$138,AQ$139,AQ$140,AQ$141,AQ$142,AQ$143,AQ$144)</f>
        <v>0</v>
      </c>
      <c r="AR329" s="66">
        <f>-AR$190+AR$216-AR$218+AR$233+AR$234+SUM(AR$125,AR$126,AR$127,AR$128,AR$129,AR$130,AR$131,AR$132*(1+'S&amp;S'!$F127),AR$133,AR$134,AR$135,AR$136,AR$137,AR$138,AR$139,AR$140,AR$141,AR$142,AR$143,AR$144)</f>
        <v>0</v>
      </c>
      <c r="AS329" s="66">
        <f>-AS$190+AS$216-AS$218+AS$233+AS$234+SUM(AS$125,AS$126,AS$127,AS$128,AS$129,AS$130,AS$131,AS$132*(1+'S&amp;S'!$F127),AS$133,AS$134,AS$135,AS$136,AS$137,AS$138,AS$139,AS$140,AS$141,AS$142,AS$143,AS$144)</f>
        <v>0</v>
      </c>
      <c r="AT329" s="66">
        <f>-AT$190+AT$216-AT$218+AT$233+AT$234+SUM(AT$125,AT$126,AT$127,AT$128,AT$129,AT$130,AT$131,AT$132*(1+'S&amp;S'!$F127),AT$133,AT$134,AT$135,AT$136,AT$137,AT$138,AT$139,AT$140,AT$141,AT$142,AT$143,AT$144)</f>
        <v>0</v>
      </c>
      <c r="AU329" s="66">
        <f>-AU$190+AU$216-AU$218+AU$233+AU$234+SUM(AU$125,AU$126,AU$127,AU$128,AU$129,AU$130,AU$131,AU$132*(1+'S&amp;S'!$F127),AU$133,AU$134,AU$135,AU$136,AU$137,AU$138,AU$139,AU$140,AU$141,AU$142,AU$143,AU$144)</f>
        <v>0</v>
      </c>
      <c r="AV329" s="66">
        <f>-AV$190+AV$216-AV$218+AV$233+AV$234+SUM(AV$125,AV$126,AV$127,AV$128,AV$129,AV$130,AV$131,AV$132*(1+'S&amp;S'!$F127),AV$133,AV$134,AV$135,AV$136,AV$137,AV$138,AV$139,AV$140,AV$141,AV$142,AV$143,AV$144)</f>
        <v>0</v>
      </c>
      <c r="AW329" s="66">
        <f>-AW$190+AW$216-AW$218+AW$233+AW$234+SUM(AW$125,AW$126,AW$127,AW$128,AW$129,AW$130,AW$131,AW$132*(1+'S&amp;S'!$F127),AW$133,AW$134,AW$135,AW$136,AW$137,AW$138,AW$139,AW$140,AW$141,AW$142,AW$143,AW$144)</f>
        <v>0</v>
      </c>
      <c r="AX329" s="66">
        <f>-AX$190+AX$216-AX$218+AX$233+AX$234+SUM(AX$125,AX$126,AX$127,AX$128,AX$129,AX$130,AX$131,AX$132*(1+'S&amp;S'!$F127),AX$133,AX$134,AX$135,AX$136,AX$137,AX$138,AX$139,AX$140,AX$141,AX$142,AX$143,AX$144)</f>
        <v>0</v>
      </c>
      <c r="AY329" s="66">
        <f>-AY$190+AY$216-AY$218+AY$233+AY$234+SUM(AY$125,AY$126,AY$127,AY$128,AY$129,AY$130,AY$131,AY$132*(1+'S&amp;S'!$F127),AY$133,AY$134,AY$135,AY$136,AY$137,AY$138,AY$139,AY$140,AY$141,AY$142,AY$143,AY$144)</f>
        <v>0</v>
      </c>
      <c r="AZ329" s="66">
        <f>-AZ$190+AZ$216-AZ$218+AZ$233+AZ$234+SUM(AZ$125,AZ$126,AZ$127,AZ$128,AZ$129,AZ$130,AZ$131,AZ$132*(1+'S&amp;S'!$F127),AZ$133,AZ$134,AZ$135,AZ$136,AZ$137,AZ$138,AZ$139,AZ$140,AZ$141,AZ$142,AZ$143,AZ$144)</f>
        <v>0</v>
      </c>
      <c r="BA329" s="66">
        <f>-BA$190+BA$216-BA$218+BA$233+BA$234+SUM(BA$125,BA$126,BA$127,BA$128,BA$129,BA$130,BA$131,BA$132*(1+'S&amp;S'!$F127),BA$133,BA$134,BA$135,BA$136,BA$137,BA$138,BA$139,BA$140,BA$141,BA$142,BA$143,BA$144)</f>
        <v>0</v>
      </c>
      <c r="BB329" s="66">
        <f>-BB$190+BB$216-BB$218+BB$233+BB$234+SUM(BB$125,BB$126,BB$127,BB$128,BB$129,BB$130,BB$131,BB$132*(1+'S&amp;S'!$F127),BB$133,BB$134,BB$135,BB$136,BB$137,BB$138,BB$139,BB$140,BB$141,BB$142,BB$143,BB$144)</f>
        <v>0</v>
      </c>
      <c r="BC329" s="66">
        <f>-BC$190+BC$216-BC$218+BC$233+BC$234+SUM(BC$125,BC$126,BC$127,BC$128,BC$129,BC$130,BC$131,BC$132*(1+'S&amp;S'!$F127),BC$133,BC$134,BC$135,BC$136,BC$137,BC$138,BC$139,BC$140,BC$141,BC$142,BC$143,BC$144)</f>
        <v>0</v>
      </c>
      <c r="BD329" s="66">
        <f>-BD$190+BD$216-BD$218+BD$233+BD$234+SUM(BD$125,BD$126,BD$127,BD$128,BD$129,BD$130,BD$131,BD$132*(1+'S&amp;S'!$F127),BD$133,BD$134,BD$135,BD$136,BD$137,BD$138,BD$139,BD$140,BD$141,BD$142,BD$143,BD$144)</f>
        <v>0</v>
      </c>
      <c r="BE329" s="66">
        <f>-BE$190+BE$216-BE$218+BE$233+BE$234+SUM(BE$125,BE$126,BE$127,BE$128,BE$129,BE$130,BE$131,BE$132*(1+'S&amp;S'!$F127),BE$133,BE$134,BE$135,BE$136,BE$137,BE$138,BE$139,BE$140,BE$141,BE$142,BE$143,BE$144)</f>
        <v>0</v>
      </c>
      <c r="BF329" s="66">
        <f>-BF$190+BF$216-BF$218+BF$233+BF$234+SUM(BF$125,BF$126,BF$127,BF$128,BF$129,BF$130,BF$131,BF$132*(1+'S&amp;S'!$F127),BF$133,BF$134,BF$135,BF$136,BF$137,BF$138,BF$139,BF$140,BF$141,BF$142,BF$143,BF$144)</f>
        <v>0</v>
      </c>
      <c r="BG329" s="66">
        <f>-BG$190+BG$216-BG$218+BG$233+BG$234+SUM(BG$125,BG$126,BG$127,BG$128,BG$129,BG$130,BG$131,BG$132*(1+'S&amp;S'!$F127),BG$133,BG$134,BG$135,BG$136,BG$137,BG$138,BG$139,BG$140,BG$141,BG$142,BG$143,BG$144)</f>
        <v>0</v>
      </c>
      <c r="BH329" s="66">
        <f>-BH$190+BH$216-BH$218+BH$233+BH$234+SUM(BH$125,BH$126,BH$127,BH$128,BH$129,BH$130,BH$131,BH$132*(1+'S&amp;S'!$F127),BH$133,BH$134,BH$135,BH$136,BH$137,BH$138,BH$139,BH$140,BH$141,BH$142,BH$143,BH$144)</f>
        <v>0</v>
      </c>
      <c r="BI329" s="66">
        <f>-BI$190+BI$216-BI$218+BI$233+BI$234+SUM(BI$125,BI$126,BI$127,BI$128,BI$129,BI$130,BI$131,BI$132*(1+'S&amp;S'!$F127),BI$133,BI$134,BI$135,BI$136,BI$137,BI$138,BI$139,BI$140,BI$141,BI$142,BI$143,BI$144)</f>
        <v>0</v>
      </c>
      <c r="BJ329" s="66">
        <f>-BJ$190+BJ$216-BJ$218+BJ$233+BJ$234+SUM(BJ$125,BJ$126,BJ$127,BJ$128,BJ$129,BJ$130,BJ$131,BJ$132*(1+'S&amp;S'!$F127),BJ$133,BJ$134,BJ$135,BJ$136,BJ$137,BJ$138,BJ$139,BJ$140,BJ$141,BJ$142,BJ$143,BJ$144)</f>
        <v>0</v>
      </c>
      <c r="BK329" s="66">
        <f>-BK$190+BK$216-BK$218+BK$233+BK$234+SUM(BK$125,BK$126,BK$127,BK$128,BK$129,BK$130,BK$131,BK$132*(1+'S&amp;S'!$F127),BK$133,BK$134,BK$135,BK$136,BK$137,BK$138,BK$139,BK$140,BK$141,BK$142,BK$143,BK$144)</f>
        <v>0</v>
      </c>
      <c r="BL329" s="66">
        <f>-BL$190+BL$216-BL$218+BL$233+BL$234+SUM(BL$125,BL$126,BL$127,BL$128,BL$129,BL$130,BL$131,BL$132*(1+'S&amp;S'!$F127),BL$133,BL$134,BL$135,BL$136,BL$137,BL$138,BL$139,BL$140,BL$141,BL$142,BL$143,BL$144)</f>
        <v>0</v>
      </c>
      <c r="BM329" s="66">
        <f>-BM$190+BM$216-BM$218+BM$233+BM$234+SUM(BM$125,BM$126,BM$127,BM$128,BM$129,BM$130,BM$131,BM$132*(1+'S&amp;S'!$F127),BM$133,BM$134,BM$135,BM$136,BM$137,BM$138,BM$139,BM$140,BM$141,BM$142,BM$143,BM$144)</f>
        <v>0</v>
      </c>
      <c r="BN329" s="66">
        <f>-BN$190+BN$216-BN$218+BN$233+BN$234+SUM(BN$125,BN$126,BN$127,BN$128,BN$129,BN$130,BN$131,BN$132*(1+'S&amp;S'!$F127),BN$133,BN$134,BN$135,BN$136,BN$137,BN$138,BN$139,BN$140,BN$141,BN$142,BN$143,BN$144)</f>
        <v>0</v>
      </c>
      <c r="BO329" s="66">
        <f>-BO$190+BO$216-BO$218+BO$233+BO$234+SUM(BO$125,BO$126,BO$127,BO$128,BO$129,BO$130,BO$131,BO$132*(1+'S&amp;S'!$F127),BO$133,BO$134,BO$135,BO$136,BO$137,BO$138,BO$139,BO$140,BO$141,BO$142,BO$143,BO$144)</f>
        <v>0</v>
      </c>
      <c r="BP329" s="66">
        <f>-BP$190+BP$216-BP$218+BP$233+BP$234+SUM(BP$125,BP$126,BP$127,BP$128,BP$129,BP$130,BP$131,BP$132*(1+'S&amp;S'!$F127),BP$133,BP$134,BP$135,BP$136,BP$137,BP$138,BP$139,BP$140,BP$141,BP$142,BP$143,BP$144)</f>
        <v>0</v>
      </c>
      <c r="BQ329" s="66">
        <f>-BQ$190+BQ$216-BQ$218+BQ$233+BQ$234+SUM(BQ$125,BQ$126,BQ$127,BQ$128,BQ$129,BQ$130,BQ$131,BQ$132*(1+'S&amp;S'!$F127),BQ$133,BQ$134,BQ$135,BQ$136,BQ$137,BQ$138,BQ$139,BQ$140,BQ$141,BQ$142,BQ$143,BQ$144)</f>
        <v>0</v>
      </c>
      <c r="BR329" s="66">
        <f>-BR$190+BR$216-BR$218+BR$233+BR$234+SUM(BR$125,BR$126,BR$127,BR$128,BR$129,BR$130,BR$131,BR$132*(1+'S&amp;S'!$F127),BR$133,BR$134,BR$135,BR$136,BR$137,BR$138,BR$139,BR$140,BR$141,BR$142,BR$143,BR$144)</f>
        <v>0</v>
      </c>
      <c r="BS329" s="66">
        <f>-BS$190+BS$216-BS$218+BS$233+BS$234+SUM(BS$125,BS$126,BS$127,BS$128,BS$129,BS$130,BS$131,BS$132*(1+'S&amp;S'!$F127),BS$133,BS$134,BS$135,BS$136,BS$137,BS$138,BS$139,BS$140,BS$141,BS$142,BS$143,BS$144)</f>
        <v>0</v>
      </c>
      <c r="BT329" s="66">
        <f>-BT$190+BT$216-BT$218+BT$233+BT$234+SUM(BT$125,BT$126,BT$127,BT$128,BT$129,BT$130,BT$131,BT$132*(1+'S&amp;S'!$F127),BT$133,BT$134,BT$135,BT$136,BT$137,BT$138,BT$139,BT$140,BT$141,BT$142,BT$143,BT$144)</f>
        <v>0</v>
      </c>
      <c r="BU329" s="66">
        <f>-BU$190+BU$216-BU$218+BU$233+BU$234+SUM(BU$125,BU$126,BU$127,BU$128,BU$129,BU$130,BU$131,BU$132*(1+'S&amp;S'!$F127),BU$133,BU$134,BU$135,BU$136,BU$137,BU$138,BU$139,BU$140,BU$141,BU$142,BU$143,BU$144)</f>
        <v>0</v>
      </c>
      <c r="BV329" s="66">
        <f>-BV$190+BV$216-BV$218+BV$233+BV$234+SUM(BV$125,BV$126,BV$127,BV$128,BV$129,BV$130,BV$131,BV$132*(1+'S&amp;S'!$F127),BV$133,BV$134,BV$135,BV$136,BV$137,BV$138,BV$139,BV$140,BV$141,BV$142,BV$143,BV$144)</f>
        <v>0</v>
      </c>
      <c r="BW329" s="66">
        <f>-BW$190+BW$216-BW$218+BW$233+BW$234+SUM(BW$125,BW$126,BW$127,BW$128,BW$129,BW$130,BW$131,BW$132*(1+'S&amp;S'!$F127),BW$133,BW$134,BW$135,BW$136,BW$137,BW$138,BW$139,BW$140,BW$141,BW$142,BW$143,BW$144)</f>
        <v>0</v>
      </c>
      <c r="BX329" s="66">
        <f>-BX$190+BX$216-BX$218+BX$233+BX$234+SUM(BX$125,BX$126,BX$127,BX$128,BX$129,BX$130,BX$131,BX$132*(1+'S&amp;S'!$F127),BX$133,BX$134,BX$135,BX$136,BX$137,BX$138,BX$139,BX$140,BX$141,BX$142,BX$143,BX$144)</f>
        <v>0</v>
      </c>
      <c r="BY329" s="66">
        <f>-BY$190+BY$216-BY$218+BY$233+BY$234+SUM(BY$125,BY$126,BY$127,BY$128,BY$129,BY$130,BY$131,BY$132*(1+'S&amp;S'!$F127),BY$133,BY$134,BY$135,BY$136,BY$137,BY$138,BY$139,BY$140,BY$141,BY$142,BY$143,BY$144)</f>
        <v>0</v>
      </c>
      <c r="BZ329" s="66">
        <f>-BZ$190+BZ$216-BZ$218+BZ$233+BZ$234+SUM(BZ$125,BZ$126,BZ$127,BZ$128,BZ$129,BZ$130,BZ$131,BZ$132*(1+'S&amp;S'!$F127),BZ$133,BZ$134,BZ$135,BZ$136,BZ$137,BZ$138,BZ$139,BZ$140,BZ$141,BZ$142,BZ$143,BZ$144)</f>
        <v>0</v>
      </c>
      <c r="CA329" s="66">
        <f>-CA$190+CA$216-CA$218+CA$233+CA$234+SUM(CA$125,CA$126,CA$127,CA$128,CA$129,CA$130,CA$131,CA$132*(1+'S&amp;S'!$F127),CA$133,CA$134,CA$135,CA$136,CA$137,CA$138,CA$139,CA$140,CA$141,CA$142,CA$143,CA$144)</f>
        <v>0</v>
      </c>
      <c r="CB329" s="66">
        <f>-CB$190+CB$216-CB$218+CB$233+CB$234+SUM(CB$125,CB$126,CB$127,CB$128,CB$129,CB$130,CB$131,CB$132*(1+'S&amp;S'!$F127),CB$133,CB$134,CB$135,CB$136,CB$137,CB$138,CB$139,CB$140,CB$141,CB$142,CB$143,CB$144)</f>
        <v>0</v>
      </c>
      <c r="CC329" s="66">
        <f>-CC$190+CC$216-CC$218+CC$233+CC$234+SUM(CC$125,CC$126,CC$127,CC$128,CC$129,CC$130,CC$131,CC$132*(1+'S&amp;S'!$F127),CC$133,CC$134,CC$135,CC$136,CC$137,CC$138,CC$139,CC$140,CC$141,CC$142,CC$143,CC$144)</f>
        <v>0</v>
      </c>
      <c r="CD329" s="66">
        <f>-CD$190+CD$216-CD$218+CD$233+CD$234+SUM(CD$125,CD$126,CD$127,CD$128,CD$129,CD$130,CD$131,CD$132*(1+'S&amp;S'!$F127),CD$133,CD$134,CD$135,CD$136,CD$137,CD$138,CD$139,CD$140,CD$141,CD$142,CD$143,CD$144)</f>
        <v>0</v>
      </c>
      <c r="CE329" s="66">
        <f>-CE$190+CE$216-CE$218+CE$233+CE$234+SUM(CE$125,CE$126,CE$127,CE$128,CE$129,CE$130,CE$131,CE$132*(1+'S&amp;S'!$F127),CE$133,CE$134,CE$135,CE$136,CE$137,CE$138,CE$139,CE$140,CE$141,CE$142,CE$143,CE$144)</f>
        <v>0</v>
      </c>
      <c r="CF329" s="66">
        <f>-CF$190+CF$216-CF$218+CF$233+CF$234+SUM(CF$125,CF$126,CF$127,CF$128,CF$129,CF$130,CF$131,CF$132*(1+'S&amp;S'!$F127),CF$133,CF$134,CF$135,CF$136,CF$137,CF$138,CF$139,CF$140,CF$141,CF$142,CF$143,CF$144)</f>
        <v>0</v>
      </c>
      <c r="CG329" s="66">
        <f>-CG$190+CG$216-CG$218+CG$233+CG$234+SUM(CG$125,CG$126,CG$127,CG$128,CG$129,CG$130,CG$131,CG$132*(1+'S&amp;S'!$F127),CG$133,CG$134,CG$135,CG$136,CG$137,CG$138,CG$139,CG$140,CG$141,CG$142,CG$143,CG$144)</f>
        <v>0</v>
      </c>
      <c r="CH329" s="66">
        <f>-CH$190+CH$216-CH$218+CH$233+CH$234+SUM(CH$125,CH$126,CH$127,CH$128,CH$129,CH$130,CH$131,CH$132*(1+'S&amp;S'!$F127),CH$133,CH$134,CH$135,CH$136,CH$137,CH$138,CH$139,CH$140,CH$141,CH$142,CH$143,CH$144)</f>
        <v>0</v>
      </c>
      <c r="CI329" s="66">
        <f>-CI$190+CI$216-CI$218+CI$233+CI$234+SUM(CI$125,CI$126,CI$127,CI$128,CI$129,CI$130,CI$131,CI$132*(1+'S&amp;S'!$F127),CI$133,CI$134,CI$135,CI$136,CI$137,CI$138,CI$139,CI$140,CI$141,CI$142,CI$143,CI$144)</f>
        <v>0</v>
      </c>
      <c r="CJ329" s="66">
        <f>-CJ$190+CJ$216-CJ$218+CJ$233+CJ$234+SUM(CJ$125,CJ$126,CJ$127,CJ$128,CJ$129,CJ$130,CJ$131,CJ$132*(1+'S&amp;S'!$F127),CJ$133,CJ$134,CJ$135,CJ$136,CJ$137,CJ$138,CJ$139,CJ$140,CJ$141,CJ$142,CJ$143,CJ$144)</f>
        <v>0</v>
      </c>
      <c r="CK329" s="66">
        <f>-CK$190+CK$216-CK$218+CK$233+CK$234+SUM(CK$125,CK$126,CK$127,CK$128,CK$129,CK$130,CK$131,CK$132*(1+'S&amp;S'!$F127),CK$133,CK$134,CK$135,CK$136,CK$137,CK$138,CK$139,CK$140,CK$141,CK$142,CK$143,CK$144)</f>
        <v>0</v>
      </c>
      <c r="CL329" s="66">
        <f>-CL$190+CL$216-CL$218+CL$233+CL$234+SUM(CL$125,CL$126,CL$127,CL$128,CL$129,CL$130,CL$131,CL$132*(1+'S&amp;S'!$F127),CL$133,CL$134,CL$135,CL$136,CL$137,CL$138,CL$139,CL$140,CL$141,CL$142,CL$143,CL$144)</f>
        <v>0</v>
      </c>
      <c r="CM329" s="66">
        <f>-CM$190+CM$216-CM$218+CM$233+CM$234+SUM(CM$125,CM$126,CM$127,CM$128,CM$129,CM$130,CM$131,CM$132*(1+'S&amp;S'!$F127),CM$133,CM$134,CM$135,CM$136,CM$137,CM$138,CM$139,CM$140,CM$141,CM$142,CM$143,CM$144)</f>
        <v>0</v>
      </c>
      <c r="CN329" s="66">
        <f>-CN$190+CN$216-CN$218+CN$233+CN$234+SUM(CN$125,CN$126,CN$127,CN$128,CN$129,CN$130,CN$131,CN$132*(1+'S&amp;S'!$F127),CN$133,CN$134,CN$135,CN$136,CN$137,CN$138,CN$139,CN$140,CN$141,CN$142,CN$143,CN$144)</f>
        <v>0</v>
      </c>
      <c r="CO329" s="66">
        <f>-CO$190+CO$216-CO$218+CO$233+CO$234+SUM(CO$125,CO$126,CO$127,CO$128,CO$129,CO$130,CO$131,CO$132*(1+'S&amp;S'!$F127),CO$133,CO$134,CO$135,CO$136,CO$137,CO$138,CO$139,CO$140,CO$141,CO$142,CO$143,CO$144)</f>
        <v>0</v>
      </c>
      <c r="CP329" s="66">
        <f>-CP$190+CP$216-CP$218+CP$233+CP$234+SUM(CP$125,CP$126,CP$127,CP$128,CP$129,CP$130,CP$131,CP$132*(1+'S&amp;S'!$F127),CP$133,CP$134,CP$135,CP$136,CP$137,CP$138,CP$139,CP$140,CP$141,CP$142,CP$143,CP$144)</f>
        <v>0</v>
      </c>
      <c r="CQ329" s="66">
        <f>-CQ$190+CQ$216-CQ$218+CQ$233+CQ$234+SUM(CQ$125,CQ$126,CQ$127,CQ$128,CQ$129,CQ$130,CQ$131,CQ$132*(1+'S&amp;S'!$F127),CQ$133,CQ$134,CQ$135,CQ$136,CQ$137,CQ$138,CQ$139,CQ$140,CQ$141,CQ$142,CQ$143,CQ$144)</f>
        <v>0</v>
      </c>
      <c r="CR329" s="66">
        <f>-CR$190+CR$216-CR$218+CR$233+CR$234+SUM(CR$125,CR$126,CR$127,CR$128,CR$129,CR$130,CR$131,CR$132*(1+'S&amp;S'!$F127),CR$133,CR$134,CR$135,CR$136,CR$137,CR$138,CR$139,CR$140,CR$141,CR$142,CR$143,CR$144)</f>
        <v>0</v>
      </c>
      <c r="CS329" s="66">
        <f>-CS$190+CS$216-CS$218+CS$233+CS$234+SUM(CS$125,CS$126,CS$127,CS$128,CS$129,CS$130,CS$131,CS$132*(1+'S&amp;S'!$F127),CS$133,CS$134,CS$135,CS$136,CS$137,CS$138,CS$139,CS$140,CS$141,CS$142,CS$143,CS$144)</f>
        <v>0</v>
      </c>
    </row>
    <row r="330" spans="3:97" hidden="1" x14ac:dyDescent="0.35">
      <c r="C330" s="81" t="str">
        <f>O.5!C133&amp;" with "&amp; 'S&amp;S'!$D$5*100 &amp; "% increase"</f>
        <v xml:space="preserve"> with 1% increase</v>
      </c>
      <c r="E330" s="492">
        <f>G330+NPV(G.Asm!$F$40,H330:INDEX(H330:CS330,RP))</f>
        <v>0</v>
      </c>
      <c r="F330" s="492">
        <f t="shared" si="140"/>
        <v>0</v>
      </c>
      <c r="G330" s="66">
        <f>-G$190+G$216-G$218+G$233+G$234+SUM(G$125,G$126,G$127,G$128,G$129,G$130,G$131,G$132,G$133*(1+'S&amp;S'!$F128),G$134,G$135,G$136,G$137,G$138,G$139,G$140,G$141,G$142,G$143,G$144)</f>
        <v>0</v>
      </c>
      <c r="H330" s="66">
        <f>-H$190+H$216-H$218+H$233+H$234+SUM(H$125,H$126,H$127,H$128,H$129,H$130,H$131,H$132,H$133*(1+'S&amp;S'!$F128),H$134,H$135,H$136,H$137,H$138,H$139,H$140,H$141,H$142,H$143,H$144)</f>
        <v>0</v>
      </c>
      <c r="I330" s="66">
        <f>-I$190+I$216-I$218+I$233+I$234+SUM(I$125,I$126,I$127,I$128,I$129,I$130,I$131,I$132,I$133*(1+'S&amp;S'!$F128),I$134,I$135,I$136,I$137,I$138,I$139,I$140,I$141,I$142,I$143,I$144)</f>
        <v>0</v>
      </c>
      <c r="J330" s="66">
        <f>-J$190+J$216-J$218+J$233+J$234+SUM(J$125,J$126,J$127,J$128,J$129,J$130,J$131,J$132,J$133*(1+'S&amp;S'!$F128),J$134,J$135,J$136,J$137,J$138,J$139,J$140,J$141,J$142,J$143,J$144)</f>
        <v>0</v>
      </c>
      <c r="K330" s="66">
        <f>-K$190+K$216-K$218+K$233+K$234+SUM(K$125,K$126,K$127,K$128,K$129,K$130,K$131,K$132,K$133*(1+'S&amp;S'!$F128),K$134,K$135,K$136,K$137,K$138,K$139,K$140,K$141,K$142,K$143,K$144)</f>
        <v>0</v>
      </c>
      <c r="L330" s="66">
        <f>-L$190+L$216-L$218+L$233+L$234+SUM(L$125,L$126,L$127,L$128,L$129,L$130,L$131,L$132,L$133*(1+'S&amp;S'!$F128),L$134,L$135,L$136,L$137,L$138,L$139,L$140,L$141,L$142,L$143,L$144)</f>
        <v>0</v>
      </c>
      <c r="M330" s="66">
        <f>-M$190+M$216-M$218+M$233+M$234+SUM(M$125,M$126,M$127,M$128,M$129,M$130,M$131,M$132,M$133*(1+'S&amp;S'!$F128),M$134,M$135,M$136,M$137,M$138,M$139,M$140,M$141,M$142,M$143,M$144)</f>
        <v>0</v>
      </c>
      <c r="N330" s="66">
        <f>-N$190+N$216-N$218+N$233+N$234+SUM(N$125,N$126,N$127,N$128,N$129,N$130,N$131,N$132,N$133*(1+'S&amp;S'!$F128),N$134,N$135,N$136,N$137,N$138,N$139,N$140,N$141,N$142,N$143,N$144)</f>
        <v>0</v>
      </c>
      <c r="O330" s="66">
        <f>-O$190+O$216-O$218+O$233+O$234+SUM(O$125,O$126,O$127,O$128,O$129,O$130,O$131,O$132,O$133*(1+'S&amp;S'!$F128),O$134,O$135,O$136,O$137,O$138,O$139,O$140,O$141,O$142,O$143,O$144)</f>
        <v>0</v>
      </c>
      <c r="P330" s="66">
        <f>-P$190+P$216-P$218+P$233+P$234+SUM(P$125,P$126,P$127,P$128,P$129,P$130,P$131,P$132,P$133*(1+'S&amp;S'!$F128),P$134,P$135,P$136,P$137,P$138,P$139,P$140,P$141,P$142,P$143,P$144)</f>
        <v>0</v>
      </c>
      <c r="Q330" s="66">
        <f>-Q$190+Q$216-Q$218+Q$233+Q$234+SUM(Q$125,Q$126,Q$127,Q$128,Q$129,Q$130,Q$131,Q$132,Q$133*(1+'S&amp;S'!$F128),Q$134,Q$135,Q$136,Q$137,Q$138,Q$139,Q$140,Q$141,Q$142,Q$143,Q$144)</f>
        <v>0</v>
      </c>
      <c r="R330" s="66">
        <f>-R$190+R$216-R$218+R$233+R$234+SUM(R$125,R$126,R$127,R$128,R$129,R$130,R$131,R$132,R$133*(1+'S&amp;S'!$F128),R$134,R$135,R$136,R$137,R$138,R$139,R$140,R$141,R$142,R$143,R$144)</f>
        <v>0</v>
      </c>
      <c r="S330" s="66">
        <f>-S$190+S$216-S$218+S$233+S$234+SUM(S$125,S$126,S$127,S$128,S$129,S$130,S$131,S$132,S$133*(1+'S&amp;S'!$F128),S$134,S$135,S$136,S$137,S$138,S$139,S$140,S$141,S$142,S$143,S$144)</f>
        <v>0</v>
      </c>
      <c r="T330" s="66">
        <f>-T$190+T$216-T$218+T$233+T$234+SUM(T$125,T$126,T$127,T$128,T$129,T$130,T$131,T$132,T$133*(1+'S&amp;S'!$F128),T$134,T$135,T$136,T$137,T$138,T$139,T$140,T$141,T$142,T$143,T$144)</f>
        <v>0</v>
      </c>
      <c r="U330" s="66">
        <f>-U$190+U$216-U$218+U$233+U$234+SUM(U$125,U$126,U$127,U$128,U$129,U$130,U$131,U$132,U$133*(1+'S&amp;S'!$F128),U$134,U$135,U$136,U$137,U$138,U$139,U$140,U$141,U$142,U$143,U$144)</f>
        <v>0</v>
      </c>
      <c r="V330" s="66">
        <f>-V$190+V$216-V$218+V$233+V$234+SUM(V$125,V$126,V$127,V$128,V$129,V$130,V$131,V$132,V$133*(1+'S&amp;S'!$F128),V$134,V$135,V$136,V$137,V$138,V$139,V$140,V$141,V$142,V$143,V$144)</f>
        <v>0</v>
      </c>
      <c r="W330" s="66">
        <f>-W$190+W$216-W$218+W$233+W$234+SUM(W$125,W$126,W$127,W$128,W$129,W$130,W$131,W$132,W$133*(1+'S&amp;S'!$F128),W$134,W$135,W$136,W$137,W$138,W$139,W$140,W$141,W$142,W$143,W$144)</f>
        <v>0</v>
      </c>
      <c r="X330" s="66">
        <f>-X$190+X$216-X$218+X$233+X$234+SUM(X$125,X$126,X$127,X$128,X$129,X$130,X$131,X$132,X$133*(1+'S&amp;S'!$F128),X$134,X$135,X$136,X$137,X$138,X$139,X$140,X$141,X$142,X$143,X$144)</f>
        <v>0</v>
      </c>
      <c r="Y330" s="66">
        <f>-Y$190+Y$216-Y$218+Y$233+Y$234+SUM(Y$125,Y$126,Y$127,Y$128,Y$129,Y$130,Y$131,Y$132,Y$133*(1+'S&amp;S'!$F128),Y$134,Y$135,Y$136,Y$137,Y$138,Y$139,Y$140,Y$141,Y$142,Y$143,Y$144)</f>
        <v>0</v>
      </c>
      <c r="Z330" s="66">
        <f>-Z$190+Z$216-Z$218+Z$233+Z$234+SUM(Z$125,Z$126,Z$127,Z$128,Z$129,Z$130,Z$131,Z$132,Z$133*(1+'S&amp;S'!$F128),Z$134,Z$135,Z$136,Z$137,Z$138,Z$139,Z$140,Z$141,Z$142,Z$143,Z$144)</f>
        <v>0</v>
      </c>
      <c r="AA330" s="66">
        <f>-AA$190+AA$216-AA$218+AA$233+AA$234+SUM(AA$125,AA$126,AA$127,AA$128,AA$129,AA$130,AA$131,AA$132,AA$133*(1+'S&amp;S'!$F128),AA$134,AA$135,AA$136,AA$137,AA$138,AA$139,AA$140,AA$141,AA$142,AA$143,AA$144)</f>
        <v>0</v>
      </c>
      <c r="AB330" s="66">
        <f>-AB$190+AB$216-AB$218+AB$233+AB$234+SUM(AB$125,AB$126,AB$127,AB$128,AB$129,AB$130,AB$131,AB$132,AB$133*(1+'S&amp;S'!$F128),AB$134,AB$135,AB$136,AB$137,AB$138,AB$139,AB$140,AB$141,AB$142,AB$143,AB$144)</f>
        <v>0</v>
      </c>
      <c r="AC330" s="66">
        <f>-AC$190+AC$216-AC$218+AC$233+AC$234+SUM(AC$125,AC$126,AC$127,AC$128,AC$129,AC$130,AC$131,AC$132,AC$133*(1+'S&amp;S'!$F128),AC$134,AC$135,AC$136,AC$137,AC$138,AC$139,AC$140,AC$141,AC$142,AC$143,AC$144)</f>
        <v>0</v>
      </c>
      <c r="AD330" s="66">
        <f>-AD$190+AD$216-AD$218+AD$233+AD$234+SUM(AD$125,AD$126,AD$127,AD$128,AD$129,AD$130,AD$131,AD$132,AD$133*(1+'S&amp;S'!$F128),AD$134,AD$135,AD$136,AD$137,AD$138,AD$139,AD$140,AD$141,AD$142,AD$143,AD$144)</f>
        <v>0</v>
      </c>
      <c r="AE330" s="66">
        <f>-AE$190+AE$216-AE$218+AE$233+AE$234+SUM(AE$125,AE$126,AE$127,AE$128,AE$129,AE$130,AE$131,AE$132,AE$133*(1+'S&amp;S'!$F128),AE$134,AE$135,AE$136,AE$137,AE$138,AE$139,AE$140,AE$141,AE$142,AE$143,AE$144)</f>
        <v>0</v>
      </c>
      <c r="AF330" s="66">
        <f>-AF$190+AF$216-AF$218+AF$233+AF$234+SUM(AF$125,AF$126,AF$127,AF$128,AF$129,AF$130,AF$131,AF$132,AF$133*(1+'S&amp;S'!$F128),AF$134,AF$135,AF$136,AF$137,AF$138,AF$139,AF$140,AF$141,AF$142,AF$143,AF$144)</f>
        <v>0</v>
      </c>
      <c r="AG330" s="66">
        <f>-AG$190+AG$216-AG$218+AG$233+AG$234+SUM(AG$125,AG$126,AG$127,AG$128,AG$129,AG$130,AG$131,AG$132,AG$133*(1+'S&amp;S'!$F128),AG$134,AG$135,AG$136,AG$137,AG$138,AG$139,AG$140,AG$141,AG$142,AG$143,AG$144)</f>
        <v>0</v>
      </c>
      <c r="AH330" s="66">
        <f>-AH$190+AH$216-AH$218+AH$233+AH$234+SUM(AH$125,AH$126,AH$127,AH$128,AH$129,AH$130,AH$131,AH$132,AH$133*(1+'S&amp;S'!$F128),AH$134,AH$135,AH$136,AH$137,AH$138,AH$139,AH$140,AH$141,AH$142,AH$143,AH$144)</f>
        <v>0</v>
      </c>
      <c r="AI330" s="66">
        <f>-AI$190+AI$216-AI$218+AI$233+AI$234+SUM(AI$125,AI$126,AI$127,AI$128,AI$129,AI$130,AI$131,AI$132,AI$133*(1+'S&amp;S'!$F128),AI$134,AI$135,AI$136,AI$137,AI$138,AI$139,AI$140,AI$141,AI$142,AI$143,AI$144)</f>
        <v>0</v>
      </c>
      <c r="AJ330" s="66">
        <f>-AJ$190+AJ$216-AJ$218+AJ$233+AJ$234+SUM(AJ$125,AJ$126,AJ$127,AJ$128,AJ$129,AJ$130,AJ$131,AJ$132,AJ$133*(1+'S&amp;S'!$F128),AJ$134,AJ$135,AJ$136,AJ$137,AJ$138,AJ$139,AJ$140,AJ$141,AJ$142,AJ$143,AJ$144)</f>
        <v>0</v>
      </c>
      <c r="AK330" s="66">
        <f>-AK$190+AK$216-AK$218+AK$233+AK$234+SUM(AK$125,AK$126,AK$127,AK$128,AK$129,AK$130,AK$131,AK$132,AK$133*(1+'S&amp;S'!$F128),AK$134,AK$135,AK$136,AK$137,AK$138,AK$139,AK$140,AK$141,AK$142,AK$143,AK$144)</f>
        <v>0</v>
      </c>
      <c r="AL330" s="66">
        <f>-AL$190+AL$216-AL$218+AL$233+AL$234+SUM(AL$125,AL$126,AL$127,AL$128,AL$129,AL$130,AL$131,AL$132,AL$133*(1+'S&amp;S'!$F128),AL$134,AL$135,AL$136,AL$137,AL$138,AL$139,AL$140,AL$141,AL$142,AL$143,AL$144)</f>
        <v>0</v>
      </c>
      <c r="AM330" s="66">
        <f>-AM$190+AM$216-AM$218+AM$233+AM$234+SUM(AM$125,AM$126,AM$127,AM$128,AM$129,AM$130,AM$131,AM$132,AM$133*(1+'S&amp;S'!$F128),AM$134,AM$135,AM$136,AM$137,AM$138,AM$139,AM$140,AM$141,AM$142,AM$143,AM$144)</f>
        <v>0</v>
      </c>
      <c r="AN330" s="66">
        <f>-AN$190+AN$216-AN$218+AN$233+AN$234+SUM(AN$125,AN$126,AN$127,AN$128,AN$129,AN$130,AN$131,AN$132,AN$133*(1+'S&amp;S'!$F128),AN$134,AN$135,AN$136,AN$137,AN$138,AN$139,AN$140,AN$141,AN$142,AN$143,AN$144)</f>
        <v>0</v>
      </c>
      <c r="AO330" s="66">
        <f>-AO$190+AO$216-AO$218+AO$233+AO$234+SUM(AO$125,AO$126,AO$127,AO$128,AO$129,AO$130,AO$131,AO$132,AO$133*(1+'S&amp;S'!$F128),AO$134,AO$135,AO$136,AO$137,AO$138,AO$139,AO$140,AO$141,AO$142,AO$143,AO$144)</f>
        <v>0</v>
      </c>
      <c r="AP330" s="66">
        <f>-AP$190+AP$216-AP$218+AP$233+AP$234+SUM(AP$125,AP$126,AP$127,AP$128,AP$129,AP$130,AP$131,AP$132,AP$133*(1+'S&amp;S'!$F128),AP$134,AP$135,AP$136,AP$137,AP$138,AP$139,AP$140,AP$141,AP$142,AP$143,AP$144)</f>
        <v>0</v>
      </c>
      <c r="AQ330" s="66">
        <f>-AQ$190+AQ$216-AQ$218+AQ$233+AQ$234+SUM(AQ$125,AQ$126,AQ$127,AQ$128,AQ$129,AQ$130,AQ$131,AQ$132,AQ$133*(1+'S&amp;S'!$F128),AQ$134,AQ$135,AQ$136,AQ$137,AQ$138,AQ$139,AQ$140,AQ$141,AQ$142,AQ$143,AQ$144)</f>
        <v>0</v>
      </c>
      <c r="AR330" s="66">
        <f>-AR$190+AR$216-AR$218+AR$233+AR$234+SUM(AR$125,AR$126,AR$127,AR$128,AR$129,AR$130,AR$131,AR$132,AR$133*(1+'S&amp;S'!$F128),AR$134,AR$135,AR$136,AR$137,AR$138,AR$139,AR$140,AR$141,AR$142,AR$143,AR$144)</f>
        <v>0</v>
      </c>
      <c r="AS330" s="66">
        <f>-AS$190+AS$216-AS$218+AS$233+AS$234+SUM(AS$125,AS$126,AS$127,AS$128,AS$129,AS$130,AS$131,AS$132,AS$133*(1+'S&amp;S'!$F128),AS$134,AS$135,AS$136,AS$137,AS$138,AS$139,AS$140,AS$141,AS$142,AS$143,AS$144)</f>
        <v>0</v>
      </c>
      <c r="AT330" s="66">
        <f>-AT$190+AT$216-AT$218+AT$233+AT$234+SUM(AT$125,AT$126,AT$127,AT$128,AT$129,AT$130,AT$131,AT$132,AT$133*(1+'S&amp;S'!$F128),AT$134,AT$135,AT$136,AT$137,AT$138,AT$139,AT$140,AT$141,AT$142,AT$143,AT$144)</f>
        <v>0</v>
      </c>
      <c r="AU330" s="66">
        <f>-AU$190+AU$216-AU$218+AU$233+AU$234+SUM(AU$125,AU$126,AU$127,AU$128,AU$129,AU$130,AU$131,AU$132,AU$133*(1+'S&amp;S'!$F128),AU$134,AU$135,AU$136,AU$137,AU$138,AU$139,AU$140,AU$141,AU$142,AU$143,AU$144)</f>
        <v>0</v>
      </c>
      <c r="AV330" s="66">
        <f>-AV$190+AV$216-AV$218+AV$233+AV$234+SUM(AV$125,AV$126,AV$127,AV$128,AV$129,AV$130,AV$131,AV$132,AV$133*(1+'S&amp;S'!$F128),AV$134,AV$135,AV$136,AV$137,AV$138,AV$139,AV$140,AV$141,AV$142,AV$143,AV$144)</f>
        <v>0</v>
      </c>
      <c r="AW330" s="66">
        <f>-AW$190+AW$216-AW$218+AW$233+AW$234+SUM(AW$125,AW$126,AW$127,AW$128,AW$129,AW$130,AW$131,AW$132,AW$133*(1+'S&amp;S'!$F128),AW$134,AW$135,AW$136,AW$137,AW$138,AW$139,AW$140,AW$141,AW$142,AW$143,AW$144)</f>
        <v>0</v>
      </c>
      <c r="AX330" s="66">
        <f>-AX$190+AX$216-AX$218+AX$233+AX$234+SUM(AX$125,AX$126,AX$127,AX$128,AX$129,AX$130,AX$131,AX$132,AX$133*(1+'S&amp;S'!$F128),AX$134,AX$135,AX$136,AX$137,AX$138,AX$139,AX$140,AX$141,AX$142,AX$143,AX$144)</f>
        <v>0</v>
      </c>
      <c r="AY330" s="66">
        <f>-AY$190+AY$216-AY$218+AY$233+AY$234+SUM(AY$125,AY$126,AY$127,AY$128,AY$129,AY$130,AY$131,AY$132,AY$133*(1+'S&amp;S'!$F128),AY$134,AY$135,AY$136,AY$137,AY$138,AY$139,AY$140,AY$141,AY$142,AY$143,AY$144)</f>
        <v>0</v>
      </c>
      <c r="AZ330" s="66">
        <f>-AZ$190+AZ$216-AZ$218+AZ$233+AZ$234+SUM(AZ$125,AZ$126,AZ$127,AZ$128,AZ$129,AZ$130,AZ$131,AZ$132,AZ$133*(1+'S&amp;S'!$F128),AZ$134,AZ$135,AZ$136,AZ$137,AZ$138,AZ$139,AZ$140,AZ$141,AZ$142,AZ$143,AZ$144)</f>
        <v>0</v>
      </c>
      <c r="BA330" s="66">
        <f>-BA$190+BA$216-BA$218+BA$233+BA$234+SUM(BA$125,BA$126,BA$127,BA$128,BA$129,BA$130,BA$131,BA$132,BA$133*(1+'S&amp;S'!$F128),BA$134,BA$135,BA$136,BA$137,BA$138,BA$139,BA$140,BA$141,BA$142,BA$143,BA$144)</f>
        <v>0</v>
      </c>
      <c r="BB330" s="66">
        <f>-BB$190+BB$216-BB$218+BB$233+BB$234+SUM(BB$125,BB$126,BB$127,BB$128,BB$129,BB$130,BB$131,BB$132,BB$133*(1+'S&amp;S'!$F128),BB$134,BB$135,BB$136,BB$137,BB$138,BB$139,BB$140,BB$141,BB$142,BB$143,BB$144)</f>
        <v>0</v>
      </c>
      <c r="BC330" s="66">
        <f>-BC$190+BC$216-BC$218+BC$233+BC$234+SUM(BC$125,BC$126,BC$127,BC$128,BC$129,BC$130,BC$131,BC$132,BC$133*(1+'S&amp;S'!$F128),BC$134,BC$135,BC$136,BC$137,BC$138,BC$139,BC$140,BC$141,BC$142,BC$143,BC$144)</f>
        <v>0</v>
      </c>
      <c r="BD330" s="66">
        <f>-BD$190+BD$216-BD$218+BD$233+BD$234+SUM(BD$125,BD$126,BD$127,BD$128,BD$129,BD$130,BD$131,BD$132,BD$133*(1+'S&amp;S'!$F128),BD$134,BD$135,BD$136,BD$137,BD$138,BD$139,BD$140,BD$141,BD$142,BD$143,BD$144)</f>
        <v>0</v>
      </c>
      <c r="BE330" s="66">
        <f>-BE$190+BE$216-BE$218+BE$233+BE$234+SUM(BE$125,BE$126,BE$127,BE$128,BE$129,BE$130,BE$131,BE$132,BE$133*(1+'S&amp;S'!$F128),BE$134,BE$135,BE$136,BE$137,BE$138,BE$139,BE$140,BE$141,BE$142,BE$143,BE$144)</f>
        <v>0</v>
      </c>
      <c r="BF330" s="66">
        <f>-BF$190+BF$216-BF$218+BF$233+BF$234+SUM(BF$125,BF$126,BF$127,BF$128,BF$129,BF$130,BF$131,BF$132,BF$133*(1+'S&amp;S'!$F128),BF$134,BF$135,BF$136,BF$137,BF$138,BF$139,BF$140,BF$141,BF$142,BF$143,BF$144)</f>
        <v>0</v>
      </c>
      <c r="BG330" s="66">
        <f>-BG$190+BG$216-BG$218+BG$233+BG$234+SUM(BG$125,BG$126,BG$127,BG$128,BG$129,BG$130,BG$131,BG$132,BG$133*(1+'S&amp;S'!$F128),BG$134,BG$135,BG$136,BG$137,BG$138,BG$139,BG$140,BG$141,BG$142,BG$143,BG$144)</f>
        <v>0</v>
      </c>
      <c r="BH330" s="66">
        <f>-BH$190+BH$216-BH$218+BH$233+BH$234+SUM(BH$125,BH$126,BH$127,BH$128,BH$129,BH$130,BH$131,BH$132,BH$133*(1+'S&amp;S'!$F128),BH$134,BH$135,BH$136,BH$137,BH$138,BH$139,BH$140,BH$141,BH$142,BH$143,BH$144)</f>
        <v>0</v>
      </c>
      <c r="BI330" s="66">
        <f>-BI$190+BI$216-BI$218+BI$233+BI$234+SUM(BI$125,BI$126,BI$127,BI$128,BI$129,BI$130,BI$131,BI$132,BI$133*(1+'S&amp;S'!$F128),BI$134,BI$135,BI$136,BI$137,BI$138,BI$139,BI$140,BI$141,BI$142,BI$143,BI$144)</f>
        <v>0</v>
      </c>
      <c r="BJ330" s="66">
        <f>-BJ$190+BJ$216-BJ$218+BJ$233+BJ$234+SUM(BJ$125,BJ$126,BJ$127,BJ$128,BJ$129,BJ$130,BJ$131,BJ$132,BJ$133*(1+'S&amp;S'!$F128),BJ$134,BJ$135,BJ$136,BJ$137,BJ$138,BJ$139,BJ$140,BJ$141,BJ$142,BJ$143,BJ$144)</f>
        <v>0</v>
      </c>
      <c r="BK330" s="66">
        <f>-BK$190+BK$216-BK$218+BK$233+BK$234+SUM(BK$125,BK$126,BK$127,BK$128,BK$129,BK$130,BK$131,BK$132,BK$133*(1+'S&amp;S'!$F128),BK$134,BK$135,BK$136,BK$137,BK$138,BK$139,BK$140,BK$141,BK$142,BK$143,BK$144)</f>
        <v>0</v>
      </c>
      <c r="BL330" s="66">
        <f>-BL$190+BL$216-BL$218+BL$233+BL$234+SUM(BL$125,BL$126,BL$127,BL$128,BL$129,BL$130,BL$131,BL$132,BL$133*(1+'S&amp;S'!$F128),BL$134,BL$135,BL$136,BL$137,BL$138,BL$139,BL$140,BL$141,BL$142,BL$143,BL$144)</f>
        <v>0</v>
      </c>
      <c r="BM330" s="66">
        <f>-BM$190+BM$216-BM$218+BM$233+BM$234+SUM(BM$125,BM$126,BM$127,BM$128,BM$129,BM$130,BM$131,BM$132,BM$133*(1+'S&amp;S'!$F128),BM$134,BM$135,BM$136,BM$137,BM$138,BM$139,BM$140,BM$141,BM$142,BM$143,BM$144)</f>
        <v>0</v>
      </c>
      <c r="BN330" s="66">
        <f>-BN$190+BN$216-BN$218+BN$233+BN$234+SUM(BN$125,BN$126,BN$127,BN$128,BN$129,BN$130,BN$131,BN$132,BN$133*(1+'S&amp;S'!$F128),BN$134,BN$135,BN$136,BN$137,BN$138,BN$139,BN$140,BN$141,BN$142,BN$143,BN$144)</f>
        <v>0</v>
      </c>
      <c r="BO330" s="66">
        <f>-BO$190+BO$216-BO$218+BO$233+BO$234+SUM(BO$125,BO$126,BO$127,BO$128,BO$129,BO$130,BO$131,BO$132,BO$133*(1+'S&amp;S'!$F128),BO$134,BO$135,BO$136,BO$137,BO$138,BO$139,BO$140,BO$141,BO$142,BO$143,BO$144)</f>
        <v>0</v>
      </c>
      <c r="BP330" s="66">
        <f>-BP$190+BP$216-BP$218+BP$233+BP$234+SUM(BP$125,BP$126,BP$127,BP$128,BP$129,BP$130,BP$131,BP$132,BP$133*(1+'S&amp;S'!$F128),BP$134,BP$135,BP$136,BP$137,BP$138,BP$139,BP$140,BP$141,BP$142,BP$143,BP$144)</f>
        <v>0</v>
      </c>
      <c r="BQ330" s="66">
        <f>-BQ$190+BQ$216-BQ$218+BQ$233+BQ$234+SUM(BQ$125,BQ$126,BQ$127,BQ$128,BQ$129,BQ$130,BQ$131,BQ$132,BQ$133*(1+'S&amp;S'!$F128),BQ$134,BQ$135,BQ$136,BQ$137,BQ$138,BQ$139,BQ$140,BQ$141,BQ$142,BQ$143,BQ$144)</f>
        <v>0</v>
      </c>
      <c r="BR330" s="66">
        <f>-BR$190+BR$216-BR$218+BR$233+BR$234+SUM(BR$125,BR$126,BR$127,BR$128,BR$129,BR$130,BR$131,BR$132,BR$133*(1+'S&amp;S'!$F128),BR$134,BR$135,BR$136,BR$137,BR$138,BR$139,BR$140,BR$141,BR$142,BR$143,BR$144)</f>
        <v>0</v>
      </c>
      <c r="BS330" s="66">
        <f>-BS$190+BS$216-BS$218+BS$233+BS$234+SUM(BS$125,BS$126,BS$127,BS$128,BS$129,BS$130,BS$131,BS$132,BS$133*(1+'S&amp;S'!$F128),BS$134,BS$135,BS$136,BS$137,BS$138,BS$139,BS$140,BS$141,BS$142,BS$143,BS$144)</f>
        <v>0</v>
      </c>
      <c r="BT330" s="66">
        <f>-BT$190+BT$216-BT$218+BT$233+BT$234+SUM(BT$125,BT$126,BT$127,BT$128,BT$129,BT$130,BT$131,BT$132,BT$133*(1+'S&amp;S'!$F128),BT$134,BT$135,BT$136,BT$137,BT$138,BT$139,BT$140,BT$141,BT$142,BT$143,BT$144)</f>
        <v>0</v>
      </c>
      <c r="BU330" s="66">
        <f>-BU$190+BU$216-BU$218+BU$233+BU$234+SUM(BU$125,BU$126,BU$127,BU$128,BU$129,BU$130,BU$131,BU$132,BU$133*(1+'S&amp;S'!$F128),BU$134,BU$135,BU$136,BU$137,BU$138,BU$139,BU$140,BU$141,BU$142,BU$143,BU$144)</f>
        <v>0</v>
      </c>
      <c r="BV330" s="66">
        <f>-BV$190+BV$216-BV$218+BV$233+BV$234+SUM(BV$125,BV$126,BV$127,BV$128,BV$129,BV$130,BV$131,BV$132,BV$133*(1+'S&amp;S'!$F128),BV$134,BV$135,BV$136,BV$137,BV$138,BV$139,BV$140,BV$141,BV$142,BV$143,BV$144)</f>
        <v>0</v>
      </c>
      <c r="BW330" s="66">
        <f>-BW$190+BW$216-BW$218+BW$233+BW$234+SUM(BW$125,BW$126,BW$127,BW$128,BW$129,BW$130,BW$131,BW$132,BW$133*(1+'S&amp;S'!$F128),BW$134,BW$135,BW$136,BW$137,BW$138,BW$139,BW$140,BW$141,BW$142,BW$143,BW$144)</f>
        <v>0</v>
      </c>
      <c r="BX330" s="66">
        <f>-BX$190+BX$216-BX$218+BX$233+BX$234+SUM(BX$125,BX$126,BX$127,BX$128,BX$129,BX$130,BX$131,BX$132,BX$133*(1+'S&amp;S'!$F128),BX$134,BX$135,BX$136,BX$137,BX$138,BX$139,BX$140,BX$141,BX$142,BX$143,BX$144)</f>
        <v>0</v>
      </c>
      <c r="BY330" s="66">
        <f>-BY$190+BY$216-BY$218+BY$233+BY$234+SUM(BY$125,BY$126,BY$127,BY$128,BY$129,BY$130,BY$131,BY$132,BY$133*(1+'S&amp;S'!$F128),BY$134,BY$135,BY$136,BY$137,BY$138,BY$139,BY$140,BY$141,BY$142,BY$143,BY$144)</f>
        <v>0</v>
      </c>
      <c r="BZ330" s="66">
        <f>-BZ$190+BZ$216-BZ$218+BZ$233+BZ$234+SUM(BZ$125,BZ$126,BZ$127,BZ$128,BZ$129,BZ$130,BZ$131,BZ$132,BZ$133*(1+'S&amp;S'!$F128),BZ$134,BZ$135,BZ$136,BZ$137,BZ$138,BZ$139,BZ$140,BZ$141,BZ$142,BZ$143,BZ$144)</f>
        <v>0</v>
      </c>
      <c r="CA330" s="66">
        <f>-CA$190+CA$216-CA$218+CA$233+CA$234+SUM(CA$125,CA$126,CA$127,CA$128,CA$129,CA$130,CA$131,CA$132,CA$133*(1+'S&amp;S'!$F128),CA$134,CA$135,CA$136,CA$137,CA$138,CA$139,CA$140,CA$141,CA$142,CA$143,CA$144)</f>
        <v>0</v>
      </c>
      <c r="CB330" s="66">
        <f>-CB$190+CB$216-CB$218+CB$233+CB$234+SUM(CB$125,CB$126,CB$127,CB$128,CB$129,CB$130,CB$131,CB$132,CB$133*(1+'S&amp;S'!$F128),CB$134,CB$135,CB$136,CB$137,CB$138,CB$139,CB$140,CB$141,CB$142,CB$143,CB$144)</f>
        <v>0</v>
      </c>
      <c r="CC330" s="66">
        <f>-CC$190+CC$216-CC$218+CC$233+CC$234+SUM(CC$125,CC$126,CC$127,CC$128,CC$129,CC$130,CC$131,CC$132,CC$133*(1+'S&amp;S'!$F128),CC$134,CC$135,CC$136,CC$137,CC$138,CC$139,CC$140,CC$141,CC$142,CC$143,CC$144)</f>
        <v>0</v>
      </c>
      <c r="CD330" s="66">
        <f>-CD$190+CD$216-CD$218+CD$233+CD$234+SUM(CD$125,CD$126,CD$127,CD$128,CD$129,CD$130,CD$131,CD$132,CD$133*(1+'S&amp;S'!$F128),CD$134,CD$135,CD$136,CD$137,CD$138,CD$139,CD$140,CD$141,CD$142,CD$143,CD$144)</f>
        <v>0</v>
      </c>
      <c r="CE330" s="66">
        <f>-CE$190+CE$216-CE$218+CE$233+CE$234+SUM(CE$125,CE$126,CE$127,CE$128,CE$129,CE$130,CE$131,CE$132,CE$133*(1+'S&amp;S'!$F128),CE$134,CE$135,CE$136,CE$137,CE$138,CE$139,CE$140,CE$141,CE$142,CE$143,CE$144)</f>
        <v>0</v>
      </c>
      <c r="CF330" s="66">
        <f>-CF$190+CF$216-CF$218+CF$233+CF$234+SUM(CF$125,CF$126,CF$127,CF$128,CF$129,CF$130,CF$131,CF$132,CF$133*(1+'S&amp;S'!$F128),CF$134,CF$135,CF$136,CF$137,CF$138,CF$139,CF$140,CF$141,CF$142,CF$143,CF$144)</f>
        <v>0</v>
      </c>
      <c r="CG330" s="66">
        <f>-CG$190+CG$216-CG$218+CG$233+CG$234+SUM(CG$125,CG$126,CG$127,CG$128,CG$129,CG$130,CG$131,CG$132,CG$133*(1+'S&amp;S'!$F128),CG$134,CG$135,CG$136,CG$137,CG$138,CG$139,CG$140,CG$141,CG$142,CG$143,CG$144)</f>
        <v>0</v>
      </c>
      <c r="CH330" s="66">
        <f>-CH$190+CH$216-CH$218+CH$233+CH$234+SUM(CH$125,CH$126,CH$127,CH$128,CH$129,CH$130,CH$131,CH$132,CH$133*(1+'S&amp;S'!$F128),CH$134,CH$135,CH$136,CH$137,CH$138,CH$139,CH$140,CH$141,CH$142,CH$143,CH$144)</f>
        <v>0</v>
      </c>
      <c r="CI330" s="66">
        <f>-CI$190+CI$216-CI$218+CI$233+CI$234+SUM(CI$125,CI$126,CI$127,CI$128,CI$129,CI$130,CI$131,CI$132,CI$133*(1+'S&amp;S'!$F128),CI$134,CI$135,CI$136,CI$137,CI$138,CI$139,CI$140,CI$141,CI$142,CI$143,CI$144)</f>
        <v>0</v>
      </c>
      <c r="CJ330" s="66">
        <f>-CJ$190+CJ$216-CJ$218+CJ$233+CJ$234+SUM(CJ$125,CJ$126,CJ$127,CJ$128,CJ$129,CJ$130,CJ$131,CJ$132,CJ$133*(1+'S&amp;S'!$F128),CJ$134,CJ$135,CJ$136,CJ$137,CJ$138,CJ$139,CJ$140,CJ$141,CJ$142,CJ$143,CJ$144)</f>
        <v>0</v>
      </c>
      <c r="CK330" s="66">
        <f>-CK$190+CK$216-CK$218+CK$233+CK$234+SUM(CK$125,CK$126,CK$127,CK$128,CK$129,CK$130,CK$131,CK$132,CK$133*(1+'S&amp;S'!$F128),CK$134,CK$135,CK$136,CK$137,CK$138,CK$139,CK$140,CK$141,CK$142,CK$143,CK$144)</f>
        <v>0</v>
      </c>
      <c r="CL330" s="66">
        <f>-CL$190+CL$216-CL$218+CL$233+CL$234+SUM(CL$125,CL$126,CL$127,CL$128,CL$129,CL$130,CL$131,CL$132,CL$133*(1+'S&amp;S'!$F128),CL$134,CL$135,CL$136,CL$137,CL$138,CL$139,CL$140,CL$141,CL$142,CL$143,CL$144)</f>
        <v>0</v>
      </c>
      <c r="CM330" s="66">
        <f>-CM$190+CM$216-CM$218+CM$233+CM$234+SUM(CM$125,CM$126,CM$127,CM$128,CM$129,CM$130,CM$131,CM$132,CM$133*(1+'S&amp;S'!$F128),CM$134,CM$135,CM$136,CM$137,CM$138,CM$139,CM$140,CM$141,CM$142,CM$143,CM$144)</f>
        <v>0</v>
      </c>
      <c r="CN330" s="66">
        <f>-CN$190+CN$216-CN$218+CN$233+CN$234+SUM(CN$125,CN$126,CN$127,CN$128,CN$129,CN$130,CN$131,CN$132,CN$133*(1+'S&amp;S'!$F128),CN$134,CN$135,CN$136,CN$137,CN$138,CN$139,CN$140,CN$141,CN$142,CN$143,CN$144)</f>
        <v>0</v>
      </c>
      <c r="CO330" s="66">
        <f>-CO$190+CO$216-CO$218+CO$233+CO$234+SUM(CO$125,CO$126,CO$127,CO$128,CO$129,CO$130,CO$131,CO$132,CO$133*(1+'S&amp;S'!$F128),CO$134,CO$135,CO$136,CO$137,CO$138,CO$139,CO$140,CO$141,CO$142,CO$143,CO$144)</f>
        <v>0</v>
      </c>
      <c r="CP330" s="66">
        <f>-CP$190+CP$216-CP$218+CP$233+CP$234+SUM(CP$125,CP$126,CP$127,CP$128,CP$129,CP$130,CP$131,CP$132,CP$133*(1+'S&amp;S'!$F128),CP$134,CP$135,CP$136,CP$137,CP$138,CP$139,CP$140,CP$141,CP$142,CP$143,CP$144)</f>
        <v>0</v>
      </c>
      <c r="CQ330" s="66">
        <f>-CQ$190+CQ$216-CQ$218+CQ$233+CQ$234+SUM(CQ$125,CQ$126,CQ$127,CQ$128,CQ$129,CQ$130,CQ$131,CQ$132,CQ$133*(1+'S&amp;S'!$F128),CQ$134,CQ$135,CQ$136,CQ$137,CQ$138,CQ$139,CQ$140,CQ$141,CQ$142,CQ$143,CQ$144)</f>
        <v>0</v>
      </c>
      <c r="CR330" s="66">
        <f>-CR$190+CR$216-CR$218+CR$233+CR$234+SUM(CR$125,CR$126,CR$127,CR$128,CR$129,CR$130,CR$131,CR$132,CR$133*(1+'S&amp;S'!$F128),CR$134,CR$135,CR$136,CR$137,CR$138,CR$139,CR$140,CR$141,CR$142,CR$143,CR$144)</f>
        <v>0</v>
      </c>
      <c r="CS330" s="66">
        <f>-CS$190+CS$216-CS$218+CS$233+CS$234+SUM(CS$125,CS$126,CS$127,CS$128,CS$129,CS$130,CS$131,CS$132,CS$133*(1+'S&amp;S'!$F128),CS$134,CS$135,CS$136,CS$137,CS$138,CS$139,CS$140,CS$141,CS$142,CS$143,CS$144)</f>
        <v>0</v>
      </c>
    </row>
    <row r="331" spans="3:97" hidden="1" x14ac:dyDescent="0.35">
      <c r="C331" s="81" t="str">
        <f>O.5!C133&amp;" with "&amp; 'S&amp;S'!$D$5*100 &amp; "% decrease"</f>
        <v xml:space="preserve"> with 1% decrease</v>
      </c>
      <c r="E331" s="492">
        <f>G331+NPV(G.Asm!$F$40,H331:INDEX(H331:CS331,RP))</f>
        <v>0</v>
      </c>
      <c r="F331" s="492">
        <f t="shared" si="140"/>
        <v>0</v>
      </c>
      <c r="G331" s="66">
        <f>-G$190+G$216-G$218+G$233+G$234+SUM(G$125,G$126,G$127,G$128,G$129,G$130,G$131,G$132,G$133*(1+'S&amp;S'!$F129),G$134,G$135,G$136,G$137,G$138,G$139,G$140,G$141,G$142,G$143,G$144)</f>
        <v>0</v>
      </c>
      <c r="H331" s="66">
        <f>-H$190+H$216-H$218+H$233+H$234+SUM(H$125,H$126,H$127,H$128,H$129,H$130,H$131,H$132,H$133*(1+'S&amp;S'!$F129),H$134,H$135,H$136,H$137,H$138,H$139,H$140,H$141,H$142,H$143,H$144)</f>
        <v>0</v>
      </c>
      <c r="I331" s="66">
        <f>-I$190+I$216-I$218+I$233+I$234+SUM(I$125,I$126,I$127,I$128,I$129,I$130,I$131,I$132,I$133*(1+'S&amp;S'!$F129),I$134,I$135,I$136,I$137,I$138,I$139,I$140,I$141,I$142,I$143,I$144)</f>
        <v>0</v>
      </c>
      <c r="J331" s="66">
        <f>-J$190+J$216-J$218+J$233+J$234+SUM(J$125,J$126,J$127,J$128,J$129,J$130,J$131,J$132,J$133*(1+'S&amp;S'!$F129),J$134,J$135,J$136,J$137,J$138,J$139,J$140,J$141,J$142,J$143,J$144)</f>
        <v>0</v>
      </c>
      <c r="K331" s="66">
        <f>-K$190+K$216-K$218+K$233+K$234+SUM(K$125,K$126,K$127,K$128,K$129,K$130,K$131,K$132,K$133*(1+'S&amp;S'!$F129),K$134,K$135,K$136,K$137,K$138,K$139,K$140,K$141,K$142,K$143,K$144)</f>
        <v>0</v>
      </c>
      <c r="L331" s="66">
        <f>-L$190+L$216-L$218+L$233+L$234+SUM(L$125,L$126,L$127,L$128,L$129,L$130,L$131,L$132,L$133*(1+'S&amp;S'!$F129),L$134,L$135,L$136,L$137,L$138,L$139,L$140,L$141,L$142,L$143,L$144)</f>
        <v>0</v>
      </c>
      <c r="M331" s="66">
        <f>-M$190+M$216-M$218+M$233+M$234+SUM(M$125,M$126,M$127,M$128,M$129,M$130,M$131,M$132,M$133*(1+'S&amp;S'!$F129),M$134,M$135,M$136,M$137,M$138,M$139,M$140,M$141,M$142,M$143,M$144)</f>
        <v>0</v>
      </c>
      <c r="N331" s="66">
        <f>-N$190+N$216-N$218+N$233+N$234+SUM(N$125,N$126,N$127,N$128,N$129,N$130,N$131,N$132,N$133*(1+'S&amp;S'!$F129),N$134,N$135,N$136,N$137,N$138,N$139,N$140,N$141,N$142,N$143,N$144)</f>
        <v>0</v>
      </c>
      <c r="O331" s="66">
        <f>-O$190+O$216-O$218+O$233+O$234+SUM(O$125,O$126,O$127,O$128,O$129,O$130,O$131,O$132,O$133*(1+'S&amp;S'!$F129),O$134,O$135,O$136,O$137,O$138,O$139,O$140,O$141,O$142,O$143,O$144)</f>
        <v>0</v>
      </c>
      <c r="P331" s="66">
        <f>-P$190+P$216-P$218+P$233+P$234+SUM(P$125,P$126,P$127,P$128,P$129,P$130,P$131,P$132,P$133*(1+'S&amp;S'!$F129),P$134,P$135,P$136,P$137,P$138,P$139,P$140,P$141,P$142,P$143,P$144)</f>
        <v>0</v>
      </c>
      <c r="Q331" s="66">
        <f>-Q$190+Q$216-Q$218+Q$233+Q$234+SUM(Q$125,Q$126,Q$127,Q$128,Q$129,Q$130,Q$131,Q$132,Q$133*(1+'S&amp;S'!$F129),Q$134,Q$135,Q$136,Q$137,Q$138,Q$139,Q$140,Q$141,Q$142,Q$143,Q$144)</f>
        <v>0</v>
      </c>
      <c r="R331" s="66">
        <f>-R$190+R$216-R$218+R$233+R$234+SUM(R$125,R$126,R$127,R$128,R$129,R$130,R$131,R$132,R$133*(1+'S&amp;S'!$F129),R$134,R$135,R$136,R$137,R$138,R$139,R$140,R$141,R$142,R$143,R$144)</f>
        <v>0</v>
      </c>
      <c r="S331" s="66">
        <f>-S$190+S$216-S$218+S$233+S$234+SUM(S$125,S$126,S$127,S$128,S$129,S$130,S$131,S$132,S$133*(1+'S&amp;S'!$F129),S$134,S$135,S$136,S$137,S$138,S$139,S$140,S$141,S$142,S$143,S$144)</f>
        <v>0</v>
      </c>
      <c r="T331" s="66">
        <f>-T$190+T$216-T$218+T$233+T$234+SUM(T$125,T$126,T$127,T$128,T$129,T$130,T$131,T$132,T$133*(1+'S&amp;S'!$F129),T$134,T$135,T$136,T$137,T$138,T$139,T$140,T$141,T$142,T$143,T$144)</f>
        <v>0</v>
      </c>
      <c r="U331" s="66">
        <f>-U$190+U$216-U$218+U$233+U$234+SUM(U$125,U$126,U$127,U$128,U$129,U$130,U$131,U$132,U$133*(1+'S&amp;S'!$F129),U$134,U$135,U$136,U$137,U$138,U$139,U$140,U$141,U$142,U$143,U$144)</f>
        <v>0</v>
      </c>
      <c r="V331" s="66">
        <f>-V$190+V$216-V$218+V$233+V$234+SUM(V$125,V$126,V$127,V$128,V$129,V$130,V$131,V$132,V$133*(1+'S&amp;S'!$F129),V$134,V$135,V$136,V$137,V$138,V$139,V$140,V$141,V$142,V$143,V$144)</f>
        <v>0</v>
      </c>
      <c r="W331" s="66">
        <f>-W$190+W$216-W$218+W$233+W$234+SUM(W$125,W$126,W$127,W$128,W$129,W$130,W$131,W$132,W$133*(1+'S&amp;S'!$F129),W$134,W$135,W$136,W$137,W$138,W$139,W$140,W$141,W$142,W$143,W$144)</f>
        <v>0</v>
      </c>
      <c r="X331" s="66">
        <f>-X$190+X$216-X$218+X$233+X$234+SUM(X$125,X$126,X$127,X$128,X$129,X$130,X$131,X$132,X$133*(1+'S&amp;S'!$F129),X$134,X$135,X$136,X$137,X$138,X$139,X$140,X$141,X$142,X$143,X$144)</f>
        <v>0</v>
      </c>
      <c r="Y331" s="66">
        <f>-Y$190+Y$216-Y$218+Y$233+Y$234+SUM(Y$125,Y$126,Y$127,Y$128,Y$129,Y$130,Y$131,Y$132,Y$133*(1+'S&amp;S'!$F129),Y$134,Y$135,Y$136,Y$137,Y$138,Y$139,Y$140,Y$141,Y$142,Y$143,Y$144)</f>
        <v>0</v>
      </c>
      <c r="Z331" s="66">
        <f>-Z$190+Z$216-Z$218+Z$233+Z$234+SUM(Z$125,Z$126,Z$127,Z$128,Z$129,Z$130,Z$131,Z$132,Z$133*(1+'S&amp;S'!$F129),Z$134,Z$135,Z$136,Z$137,Z$138,Z$139,Z$140,Z$141,Z$142,Z$143,Z$144)</f>
        <v>0</v>
      </c>
      <c r="AA331" s="66">
        <f>-AA$190+AA$216-AA$218+AA$233+AA$234+SUM(AA$125,AA$126,AA$127,AA$128,AA$129,AA$130,AA$131,AA$132,AA$133*(1+'S&amp;S'!$F129),AA$134,AA$135,AA$136,AA$137,AA$138,AA$139,AA$140,AA$141,AA$142,AA$143,AA$144)</f>
        <v>0</v>
      </c>
      <c r="AB331" s="66">
        <f>-AB$190+AB$216-AB$218+AB$233+AB$234+SUM(AB$125,AB$126,AB$127,AB$128,AB$129,AB$130,AB$131,AB$132,AB$133*(1+'S&amp;S'!$F129),AB$134,AB$135,AB$136,AB$137,AB$138,AB$139,AB$140,AB$141,AB$142,AB$143,AB$144)</f>
        <v>0</v>
      </c>
      <c r="AC331" s="66">
        <f>-AC$190+AC$216-AC$218+AC$233+AC$234+SUM(AC$125,AC$126,AC$127,AC$128,AC$129,AC$130,AC$131,AC$132,AC$133*(1+'S&amp;S'!$F129),AC$134,AC$135,AC$136,AC$137,AC$138,AC$139,AC$140,AC$141,AC$142,AC$143,AC$144)</f>
        <v>0</v>
      </c>
      <c r="AD331" s="66">
        <f>-AD$190+AD$216-AD$218+AD$233+AD$234+SUM(AD$125,AD$126,AD$127,AD$128,AD$129,AD$130,AD$131,AD$132,AD$133*(1+'S&amp;S'!$F129),AD$134,AD$135,AD$136,AD$137,AD$138,AD$139,AD$140,AD$141,AD$142,AD$143,AD$144)</f>
        <v>0</v>
      </c>
      <c r="AE331" s="66">
        <f>-AE$190+AE$216-AE$218+AE$233+AE$234+SUM(AE$125,AE$126,AE$127,AE$128,AE$129,AE$130,AE$131,AE$132,AE$133*(1+'S&amp;S'!$F129),AE$134,AE$135,AE$136,AE$137,AE$138,AE$139,AE$140,AE$141,AE$142,AE$143,AE$144)</f>
        <v>0</v>
      </c>
      <c r="AF331" s="66">
        <f>-AF$190+AF$216-AF$218+AF$233+AF$234+SUM(AF$125,AF$126,AF$127,AF$128,AF$129,AF$130,AF$131,AF$132,AF$133*(1+'S&amp;S'!$F129),AF$134,AF$135,AF$136,AF$137,AF$138,AF$139,AF$140,AF$141,AF$142,AF$143,AF$144)</f>
        <v>0</v>
      </c>
      <c r="AG331" s="66">
        <f>-AG$190+AG$216-AG$218+AG$233+AG$234+SUM(AG$125,AG$126,AG$127,AG$128,AG$129,AG$130,AG$131,AG$132,AG$133*(1+'S&amp;S'!$F129),AG$134,AG$135,AG$136,AG$137,AG$138,AG$139,AG$140,AG$141,AG$142,AG$143,AG$144)</f>
        <v>0</v>
      </c>
      <c r="AH331" s="66">
        <f>-AH$190+AH$216-AH$218+AH$233+AH$234+SUM(AH$125,AH$126,AH$127,AH$128,AH$129,AH$130,AH$131,AH$132,AH$133*(1+'S&amp;S'!$F129),AH$134,AH$135,AH$136,AH$137,AH$138,AH$139,AH$140,AH$141,AH$142,AH$143,AH$144)</f>
        <v>0</v>
      </c>
      <c r="AI331" s="66">
        <f>-AI$190+AI$216-AI$218+AI$233+AI$234+SUM(AI$125,AI$126,AI$127,AI$128,AI$129,AI$130,AI$131,AI$132,AI$133*(1+'S&amp;S'!$F129),AI$134,AI$135,AI$136,AI$137,AI$138,AI$139,AI$140,AI$141,AI$142,AI$143,AI$144)</f>
        <v>0</v>
      </c>
      <c r="AJ331" s="66">
        <f>-AJ$190+AJ$216-AJ$218+AJ$233+AJ$234+SUM(AJ$125,AJ$126,AJ$127,AJ$128,AJ$129,AJ$130,AJ$131,AJ$132,AJ$133*(1+'S&amp;S'!$F129),AJ$134,AJ$135,AJ$136,AJ$137,AJ$138,AJ$139,AJ$140,AJ$141,AJ$142,AJ$143,AJ$144)</f>
        <v>0</v>
      </c>
      <c r="AK331" s="66">
        <f>-AK$190+AK$216-AK$218+AK$233+AK$234+SUM(AK$125,AK$126,AK$127,AK$128,AK$129,AK$130,AK$131,AK$132,AK$133*(1+'S&amp;S'!$F129),AK$134,AK$135,AK$136,AK$137,AK$138,AK$139,AK$140,AK$141,AK$142,AK$143,AK$144)</f>
        <v>0</v>
      </c>
      <c r="AL331" s="66">
        <f>-AL$190+AL$216-AL$218+AL$233+AL$234+SUM(AL$125,AL$126,AL$127,AL$128,AL$129,AL$130,AL$131,AL$132,AL$133*(1+'S&amp;S'!$F129),AL$134,AL$135,AL$136,AL$137,AL$138,AL$139,AL$140,AL$141,AL$142,AL$143,AL$144)</f>
        <v>0</v>
      </c>
      <c r="AM331" s="66">
        <f>-AM$190+AM$216-AM$218+AM$233+AM$234+SUM(AM$125,AM$126,AM$127,AM$128,AM$129,AM$130,AM$131,AM$132,AM$133*(1+'S&amp;S'!$F129),AM$134,AM$135,AM$136,AM$137,AM$138,AM$139,AM$140,AM$141,AM$142,AM$143,AM$144)</f>
        <v>0</v>
      </c>
      <c r="AN331" s="66">
        <f>-AN$190+AN$216-AN$218+AN$233+AN$234+SUM(AN$125,AN$126,AN$127,AN$128,AN$129,AN$130,AN$131,AN$132,AN$133*(1+'S&amp;S'!$F129),AN$134,AN$135,AN$136,AN$137,AN$138,AN$139,AN$140,AN$141,AN$142,AN$143,AN$144)</f>
        <v>0</v>
      </c>
      <c r="AO331" s="66">
        <f>-AO$190+AO$216-AO$218+AO$233+AO$234+SUM(AO$125,AO$126,AO$127,AO$128,AO$129,AO$130,AO$131,AO$132,AO$133*(1+'S&amp;S'!$F129),AO$134,AO$135,AO$136,AO$137,AO$138,AO$139,AO$140,AO$141,AO$142,AO$143,AO$144)</f>
        <v>0</v>
      </c>
      <c r="AP331" s="66">
        <f>-AP$190+AP$216-AP$218+AP$233+AP$234+SUM(AP$125,AP$126,AP$127,AP$128,AP$129,AP$130,AP$131,AP$132,AP$133*(1+'S&amp;S'!$F129),AP$134,AP$135,AP$136,AP$137,AP$138,AP$139,AP$140,AP$141,AP$142,AP$143,AP$144)</f>
        <v>0</v>
      </c>
      <c r="AQ331" s="66">
        <f>-AQ$190+AQ$216-AQ$218+AQ$233+AQ$234+SUM(AQ$125,AQ$126,AQ$127,AQ$128,AQ$129,AQ$130,AQ$131,AQ$132,AQ$133*(1+'S&amp;S'!$F129),AQ$134,AQ$135,AQ$136,AQ$137,AQ$138,AQ$139,AQ$140,AQ$141,AQ$142,AQ$143,AQ$144)</f>
        <v>0</v>
      </c>
      <c r="AR331" s="66">
        <f>-AR$190+AR$216-AR$218+AR$233+AR$234+SUM(AR$125,AR$126,AR$127,AR$128,AR$129,AR$130,AR$131,AR$132,AR$133*(1+'S&amp;S'!$F129),AR$134,AR$135,AR$136,AR$137,AR$138,AR$139,AR$140,AR$141,AR$142,AR$143,AR$144)</f>
        <v>0</v>
      </c>
      <c r="AS331" s="66">
        <f>-AS$190+AS$216-AS$218+AS$233+AS$234+SUM(AS$125,AS$126,AS$127,AS$128,AS$129,AS$130,AS$131,AS$132,AS$133*(1+'S&amp;S'!$F129),AS$134,AS$135,AS$136,AS$137,AS$138,AS$139,AS$140,AS$141,AS$142,AS$143,AS$144)</f>
        <v>0</v>
      </c>
      <c r="AT331" s="66">
        <f>-AT$190+AT$216-AT$218+AT$233+AT$234+SUM(AT$125,AT$126,AT$127,AT$128,AT$129,AT$130,AT$131,AT$132,AT$133*(1+'S&amp;S'!$F129),AT$134,AT$135,AT$136,AT$137,AT$138,AT$139,AT$140,AT$141,AT$142,AT$143,AT$144)</f>
        <v>0</v>
      </c>
      <c r="AU331" s="66">
        <f>-AU$190+AU$216-AU$218+AU$233+AU$234+SUM(AU$125,AU$126,AU$127,AU$128,AU$129,AU$130,AU$131,AU$132,AU$133*(1+'S&amp;S'!$F129),AU$134,AU$135,AU$136,AU$137,AU$138,AU$139,AU$140,AU$141,AU$142,AU$143,AU$144)</f>
        <v>0</v>
      </c>
      <c r="AV331" s="66">
        <f>-AV$190+AV$216-AV$218+AV$233+AV$234+SUM(AV$125,AV$126,AV$127,AV$128,AV$129,AV$130,AV$131,AV$132,AV$133*(1+'S&amp;S'!$F129),AV$134,AV$135,AV$136,AV$137,AV$138,AV$139,AV$140,AV$141,AV$142,AV$143,AV$144)</f>
        <v>0</v>
      </c>
      <c r="AW331" s="66">
        <f>-AW$190+AW$216-AW$218+AW$233+AW$234+SUM(AW$125,AW$126,AW$127,AW$128,AW$129,AW$130,AW$131,AW$132,AW$133*(1+'S&amp;S'!$F129),AW$134,AW$135,AW$136,AW$137,AW$138,AW$139,AW$140,AW$141,AW$142,AW$143,AW$144)</f>
        <v>0</v>
      </c>
      <c r="AX331" s="66">
        <f>-AX$190+AX$216-AX$218+AX$233+AX$234+SUM(AX$125,AX$126,AX$127,AX$128,AX$129,AX$130,AX$131,AX$132,AX$133*(1+'S&amp;S'!$F129),AX$134,AX$135,AX$136,AX$137,AX$138,AX$139,AX$140,AX$141,AX$142,AX$143,AX$144)</f>
        <v>0</v>
      </c>
      <c r="AY331" s="66">
        <f>-AY$190+AY$216-AY$218+AY$233+AY$234+SUM(AY$125,AY$126,AY$127,AY$128,AY$129,AY$130,AY$131,AY$132,AY$133*(1+'S&amp;S'!$F129),AY$134,AY$135,AY$136,AY$137,AY$138,AY$139,AY$140,AY$141,AY$142,AY$143,AY$144)</f>
        <v>0</v>
      </c>
      <c r="AZ331" s="66">
        <f>-AZ$190+AZ$216-AZ$218+AZ$233+AZ$234+SUM(AZ$125,AZ$126,AZ$127,AZ$128,AZ$129,AZ$130,AZ$131,AZ$132,AZ$133*(1+'S&amp;S'!$F129),AZ$134,AZ$135,AZ$136,AZ$137,AZ$138,AZ$139,AZ$140,AZ$141,AZ$142,AZ$143,AZ$144)</f>
        <v>0</v>
      </c>
      <c r="BA331" s="66">
        <f>-BA$190+BA$216-BA$218+BA$233+BA$234+SUM(BA$125,BA$126,BA$127,BA$128,BA$129,BA$130,BA$131,BA$132,BA$133*(1+'S&amp;S'!$F129),BA$134,BA$135,BA$136,BA$137,BA$138,BA$139,BA$140,BA$141,BA$142,BA$143,BA$144)</f>
        <v>0</v>
      </c>
      <c r="BB331" s="66">
        <f>-BB$190+BB$216-BB$218+BB$233+BB$234+SUM(BB$125,BB$126,BB$127,BB$128,BB$129,BB$130,BB$131,BB$132,BB$133*(1+'S&amp;S'!$F129),BB$134,BB$135,BB$136,BB$137,BB$138,BB$139,BB$140,BB$141,BB$142,BB$143,BB$144)</f>
        <v>0</v>
      </c>
      <c r="BC331" s="66">
        <f>-BC$190+BC$216-BC$218+BC$233+BC$234+SUM(BC$125,BC$126,BC$127,BC$128,BC$129,BC$130,BC$131,BC$132,BC$133*(1+'S&amp;S'!$F129),BC$134,BC$135,BC$136,BC$137,BC$138,BC$139,BC$140,BC$141,BC$142,BC$143,BC$144)</f>
        <v>0</v>
      </c>
      <c r="BD331" s="66">
        <f>-BD$190+BD$216-BD$218+BD$233+BD$234+SUM(BD$125,BD$126,BD$127,BD$128,BD$129,BD$130,BD$131,BD$132,BD$133*(1+'S&amp;S'!$F129),BD$134,BD$135,BD$136,BD$137,BD$138,BD$139,BD$140,BD$141,BD$142,BD$143,BD$144)</f>
        <v>0</v>
      </c>
      <c r="BE331" s="66">
        <f>-BE$190+BE$216-BE$218+BE$233+BE$234+SUM(BE$125,BE$126,BE$127,BE$128,BE$129,BE$130,BE$131,BE$132,BE$133*(1+'S&amp;S'!$F129),BE$134,BE$135,BE$136,BE$137,BE$138,BE$139,BE$140,BE$141,BE$142,BE$143,BE$144)</f>
        <v>0</v>
      </c>
      <c r="BF331" s="66">
        <f>-BF$190+BF$216-BF$218+BF$233+BF$234+SUM(BF$125,BF$126,BF$127,BF$128,BF$129,BF$130,BF$131,BF$132,BF$133*(1+'S&amp;S'!$F129),BF$134,BF$135,BF$136,BF$137,BF$138,BF$139,BF$140,BF$141,BF$142,BF$143,BF$144)</f>
        <v>0</v>
      </c>
      <c r="BG331" s="66">
        <f>-BG$190+BG$216-BG$218+BG$233+BG$234+SUM(BG$125,BG$126,BG$127,BG$128,BG$129,BG$130,BG$131,BG$132,BG$133*(1+'S&amp;S'!$F129),BG$134,BG$135,BG$136,BG$137,BG$138,BG$139,BG$140,BG$141,BG$142,BG$143,BG$144)</f>
        <v>0</v>
      </c>
      <c r="BH331" s="66">
        <f>-BH$190+BH$216-BH$218+BH$233+BH$234+SUM(BH$125,BH$126,BH$127,BH$128,BH$129,BH$130,BH$131,BH$132,BH$133*(1+'S&amp;S'!$F129),BH$134,BH$135,BH$136,BH$137,BH$138,BH$139,BH$140,BH$141,BH$142,BH$143,BH$144)</f>
        <v>0</v>
      </c>
      <c r="BI331" s="66">
        <f>-BI$190+BI$216-BI$218+BI$233+BI$234+SUM(BI$125,BI$126,BI$127,BI$128,BI$129,BI$130,BI$131,BI$132,BI$133*(1+'S&amp;S'!$F129),BI$134,BI$135,BI$136,BI$137,BI$138,BI$139,BI$140,BI$141,BI$142,BI$143,BI$144)</f>
        <v>0</v>
      </c>
      <c r="BJ331" s="66">
        <f>-BJ$190+BJ$216-BJ$218+BJ$233+BJ$234+SUM(BJ$125,BJ$126,BJ$127,BJ$128,BJ$129,BJ$130,BJ$131,BJ$132,BJ$133*(1+'S&amp;S'!$F129),BJ$134,BJ$135,BJ$136,BJ$137,BJ$138,BJ$139,BJ$140,BJ$141,BJ$142,BJ$143,BJ$144)</f>
        <v>0</v>
      </c>
      <c r="BK331" s="66">
        <f>-BK$190+BK$216-BK$218+BK$233+BK$234+SUM(BK$125,BK$126,BK$127,BK$128,BK$129,BK$130,BK$131,BK$132,BK$133*(1+'S&amp;S'!$F129),BK$134,BK$135,BK$136,BK$137,BK$138,BK$139,BK$140,BK$141,BK$142,BK$143,BK$144)</f>
        <v>0</v>
      </c>
      <c r="BL331" s="66">
        <f>-BL$190+BL$216-BL$218+BL$233+BL$234+SUM(BL$125,BL$126,BL$127,BL$128,BL$129,BL$130,BL$131,BL$132,BL$133*(1+'S&amp;S'!$F129),BL$134,BL$135,BL$136,BL$137,BL$138,BL$139,BL$140,BL$141,BL$142,BL$143,BL$144)</f>
        <v>0</v>
      </c>
      <c r="BM331" s="66">
        <f>-BM$190+BM$216-BM$218+BM$233+BM$234+SUM(BM$125,BM$126,BM$127,BM$128,BM$129,BM$130,BM$131,BM$132,BM$133*(1+'S&amp;S'!$F129),BM$134,BM$135,BM$136,BM$137,BM$138,BM$139,BM$140,BM$141,BM$142,BM$143,BM$144)</f>
        <v>0</v>
      </c>
      <c r="BN331" s="66">
        <f>-BN$190+BN$216-BN$218+BN$233+BN$234+SUM(BN$125,BN$126,BN$127,BN$128,BN$129,BN$130,BN$131,BN$132,BN$133*(1+'S&amp;S'!$F129),BN$134,BN$135,BN$136,BN$137,BN$138,BN$139,BN$140,BN$141,BN$142,BN$143,BN$144)</f>
        <v>0</v>
      </c>
      <c r="BO331" s="66">
        <f>-BO$190+BO$216-BO$218+BO$233+BO$234+SUM(BO$125,BO$126,BO$127,BO$128,BO$129,BO$130,BO$131,BO$132,BO$133*(1+'S&amp;S'!$F129),BO$134,BO$135,BO$136,BO$137,BO$138,BO$139,BO$140,BO$141,BO$142,BO$143,BO$144)</f>
        <v>0</v>
      </c>
      <c r="BP331" s="66">
        <f>-BP$190+BP$216-BP$218+BP$233+BP$234+SUM(BP$125,BP$126,BP$127,BP$128,BP$129,BP$130,BP$131,BP$132,BP$133*(1+'S&amp;S'!$F129),BP$134,BP$135,BP$136,BP$137,BP$138,BP$139,BP$140,BP$141,BP$142,BP$143,BP$144)</f>
        <v>0</v>
      </c>
      <c r="BQ331" s="66">
        <f>-BQ$190+BQ$216-BQ$218+BQ$233+BQ$234+SUM(BQ$125,BQ$126,BQ$127,BQ$128,BQ$129,BQ$130,BQ$131,BQ$132,BQ$133*(1+'S&amp;S'!$F129),BQ$134,BQ$135,BQ$136,BQ$137,BQ$138,BQ$139,BQ$140,BQ$141,BQ$142,BQ$143,BQ$144)</f>
        <v>0</v>
      </c>
      <c r="BR331" s="66">
        <f>-BR$190+BR$216-BR$218+BR$233+BR$234+SUM(BR$125,BR$126,BR$127,BR$128,BR$129,BR$130,BR$131,BR$132,BR$133*(1+'S&amp;S'!$F129),BR$134,BR$135,BR$136,BR$137,BR$138,BR$139,BR$140,BR$141,BR$142,BR$143,BR$144)</f>
        <v>0</v>
      </c>
      <c r="BS331" s="66">
        <f>-BS$190+BS$216-BS$218+BS$233+BS$234+SUM(BS$125,BS$126,BS$127,BS$128,BS$129,BS$130,BS$131,BS$132,BS$133*(1+'S&amp;S'!$F129),BS$134,BS$135,BS$136,BS$137,BS$138,BS$139,BS$140,BS$141,BS$142,BS$143,BS$144)</f>
        <v>0</v>
      </c>
      <c r="BT331" s="66">
        <f>-BT$190+BT$216-BT$218+BT$233+BT$234+SUM(BT$125,BT$126,BT$127,BT$128,BT$129,BT$130,BT$131,BT$132,BT$133*(1+'S&amp;S'!$F129),BT$134,BT$135,BT$136,BT$137,BT$138,BT$139,BT$140,BT$141,BT$142,BT$143,BT$144)</f>
        <v>0</v>
      </c>
      <c r="BU331" s="66">
        <f>-BU$190+BU$216-BU$218+BU$233+BU$234+SUM(BU$125,BU$126,BU$127,BU$128,BU$129,BU$130,BU$131,BU$132,BU$133*(1+'S&amp;S'!$F129),BU$134,BU$135,BU$136,BU$137,BU$138,BU$139,BU$140,BU$141,BU$142,BU$143,BU$144)</f>
        <v>0</v>
      </c>
      <c r="BV331" s="66">
        <f>-BV$190+BV$216-BV$218+BV$233+BV$234+SUM(BV$125,BV$126,BV$127,BV$128,BV$129,BV$130,BV$131,BV$132,BV$133*(1+'S&amp;S'!$F129),BV$134,BV$135,BV$136,BV$137,BV$138,BV$139,BV$140,BV$141,BV$142,BV$143,BV$144)</f>
        <v>0</v>
      </c>
      <c r="BW331" s="66">
        <f>-BW$190+BW$216-BW$218+BW$233+BW$234+SUM(BW$125,BW$126,BW$127,BW$128,BW$129,BW$130,BW$131,BW$132,BW$133*(1+'S&amp;S'!$F129),BW$134,BW$135,BW$136,BW$137,BW$138,BW$139,BW$140,BW$141,BW$142,BW$143,BW$144)</f>
        <v>0</v>
      </c>
      <c r="BX331" s="66">
        <f>-BX$190+BX$216-BX$218+BX$233+BX$234+SUM(BX$125,BX$126,BX$127,BX$128,BX$129,BX$130,BX$131,BX$132,BX$133*(1+'S&amp;S'!$F129),BX$134,BX$135,BX$136,BX$137,BX$138,BX$139,BX$140,BX$141,BX$142,BX$143,BX$144)</f>
        <v>0</v>
      </c>
      <c r="BY331" s="66">
        <f>-BY$190+BY$216-BY$218+BY$233+BY$234+SUM(BY$125,BY$126,BY$127,BY$128,BY$129,BY$130,BY$131,BY$132,BY$133*(1+'S&amp;S'!$F129),BY$134,BY$135,BY$136,BY$137,BY$138,BY$139,BY$140,BY$141,BY$142,BY$143,BY$144)</f>
        <v>0</v>
      </c>
      <c r="BZ331" s="66">
        <f>-BZ$190+BZ$216-BZ$218+BZ$233+BZ$234+SUM(BZ$125,BZ$126,BZ$127,BZ$128,BZ$129,BZ$130,BZ$131,BZ$132,BZ$133*(1+'S&amp;S'!$F129),BZ$134,BZ$135,BZ$136,BZ$137,BZ$138,BZ$139,BZ$140,BZ$141,BZ$142,BZ$143,BZ$144)</f>
        <v>0</v>
      </c>
      <c r="CA331" s="66">
        <f>-CA$190+CA$216-CA$218+CA$233+CA$234+SUM(CA$125,CA$126,CA$127,CA$128,CA$129,CA$130,CA$131,CA$132,CA$133*(1+'S&amp;S'!$F129),CA$134,CA$135,CA$136,CA$137,CA$138,CA$139,CA$140,CA$141,CA$142,CA$143,CA$144)</f>
        <v>0</v>
      </c>
      <c r="CB331" s="66">
        <f>-CB$190+CB$216-CB$218+CB$233+CB$234+SUM(CB$125,CB$126,CB$127,CB$128,CB$129,CB$130,CB$131,CB$132,CB$133*(1+'S&amp;S'!$F129),CB$134,CB$135,CB$136,CB$137,CB$138,CB$139,CB$140,CB$141,CB$142,CB$143,CB$144)</f>
        <v>0</v>
      </c>
      <c r="CC331" s="66">
        <f>-CC$190+CC$216-CC$218+CC$233+CC$234+SUM(CC$125,CC$126,CC$127,CC$128,CC$129,CC$130,CC$131,CC$132,CC$133*(1+'S&amp;S'!$F129),CC$134,CC$135,CC$136,CC$137,CC$138,CC$139,CC$140,CC$141,CC$142,CC$143,CC$144)</f>
        <v>0</v>
      </c>
      <c r="CD331" s="66">
        <f>-CD$190+CD$216-CD$218+CD$233+CD$234+SUM(CD$125,CD$126,CD$127,CD$128,CD$129,CD$130,CD$131,CD$132,CD$133*(1+'S&amp;S'!$F129),CD$134,CD$135,CD$136,CD$137,CD$138,CD$139,CD$140,CD$141,CD$142,CD$143,CD$144)</f>
        <v>0</v>
      </c>
      <c r="CE331" s="66">
        <f>-CE$190+CE$216-CE$218+CE$233+CE$234+SUM(CE$125,CE$126,CE$127,CE$128,CE$129,CE$130,CE$131,CE$132,CE$133*(1+'S&amp;S'!$F129),CE$134,CE$135,CE$136,CE$137,CE$138,CE$139,CE$140,CE$141,CE$142,CE$143,CE$144)</f>
        <v>0</v>
      </c>
      <c r="CF331" s="66">
        <f>-CF$190+CF$216-CF$218+CF$233+CF$234+SUM(CF$125,CF$126,CF$127,CF$128,CF$129,CF$130,CF$131,CF$132,CF$133*(1+'S&amp;S'!$F129),CF$134,CF$135,CF$136,CF$137,CF$138,CF$139,CF$140,CF$141,CF$142,CF$143,CF$144)</f>
        <v>0</v>
      </c>
      <c r="CG331" s="66">
        <f>-CG$190+CG$216-CG$218+CG$233+CG$234+SUM(CG$125,CG$126,CG$127,CG$128,CG$129,CG$130,CG$131,CG$132,CG$133*(1+'S&amp;S'!$F129),CG$134,CG$135,CG$136,CG$137,CG$138,CG$139,CG$140,CG$141,CG$142,CG$143,CG$144)</f>
        <v>0</v>
      </c>
      <c r="CH331" s="66">
        <f>-CH$190+CH$216-CH$218+CH$233+CH$234+SUM(CH$125,CH$126,CH$127,CH$128,CH$129,CH$130,CH$131,CH$132,CH$133*(1+'S&amp;S'!$F129),CH$134,CH$135,CH$136,CH$137,CH$138,CH$139,CH$140,CH$141,CH$142,CH$143,CH$144)</f>
        <v>0</v>
      </c>
      <c r="CI331" s="66">
        <f>-CI$190+CI$216-CI$218+CI$233+CI$234+SUM(CI$125,CI$126,CI$127,CI$128,CI$129,CI$130,CI$131,CI$132,CI$133*(1+'S&amp;S'!$F129),CI$134,CI$135,CI$136,CI$137,CI$138,CI$139,CI$140,CI$141,CI$142,CI$143,CI$144)</f>
        <v>0</v>
      </c>
      <c r="CJ331" s="66">
        <f>-CJ$190+CJ$216-CJ$218+CJ$233+CJ$234+SUM(CJ$125,CJ$126,CJ$127,CJ$128,CJ$129,CJ$130,CJ$131,CJ$132,CJ$133*(1+'S&amp;S'!$F129),CJ$134,CJ$135,CJ$136,CJ$137,CJ$138,CJ$139,CJ$140,CJ$141,CJ$142,CJ$143,CJ$144)</f>
        <v>0</v>
      </c>
      <c r="CK331" s="66">
        <f>-CK$190+CK$216-CK$218+CK$233+CK$234+SUM(CK$125,CK$126,CK$127,CK$128,CK$129,CK$130,CK$131,CK$132,CK$133*(1+'S&amp;S'!$F129),CK$134,CK$135,CK$136,CK$137,CK$138,CK$139,CK$140,CK$141,CK$142,CK$143,CK$144)</f>
        <v>0</v>
      </c>
      <c r="CL331" s="66">
        <f>-CL$190+CL$216-CL$218+CL$233+CL$234+SUM(CL$125,CL$126,CL$127,CL$128,CL$129,CL$130,CL$131,CL$132,CL$133*(1+'S&amp;S'!$F129),CL$134,CL$135,CL$136,CL$137,CL$138,CL$139,CL$140,CL$141,CL$142,CL$143,CL$144)</f>
        <v>0</v>
      </c>
      <c r="CM331" s="66">
        <f>-CM$190+CM$216-CM$218+CM$233+CM$234+SUM(CM$125,CM$126,CM$127,CM$128,CM$129,CM$130,CM$131,CM$132,CM$133*(1+'S&amp;S'!$F129),CM$134,CM$135,CM$136,CM$137,CM$138,CM$139,CM$140,CM$141,CM$142,CM$143,CM$144)</f>
        <v>0</v>
      </c>
      <c r="CN331" s="66">
        <f>-CN$190+CN$216-CN$218+CN$233+CN$234+SUM(CN$125,CN$126,CN$127,CN$128,CN$129,CN$130,CN$131,CN$132,CN$133*(1+'S&amp;S'!$F129),CN$134,CN$135,CN$136,CN$137,CN$138,CN$139,CN$140,CN$141,CN$142,CN$143,CN$144)</f>
        <v>0</v>
      </c>
      <c r="CO331" s="66">
        <f>-CO$190+CO$216-CO$218+CO$233+CO$234+SUM(CO$125,CO$126,CO$127,CO$128,CO$129,CO$130,CO$131,CO$132,CO$133*(1+'S&amp;S'!$F129),CO$134,CO$135,CO$136,CO$137,CO$138,CO$139,CO$140,CO$141,CO$142,CO$143,CO$144)</f>
        <v>0</v>
      </c>
      <c r="CP331" s="66">
        <f>-CP$190+CP$216-CP$218+CP$233+CP$234+SUM(CP$125,CP$126,CP$127,CP$128,CP$129,CP$130,CP$131,CP$132,CP$133*(1+'S&amp;S'!$F129),CP$134,CP$135,CP$136,CP$137,CP$138,CP$139,CP$140,CP$141,CP$142,CP$143,CP$144)</f>
        <v>0</v>
      </c>
      <c r="CQ331" s="66">
        <f>-CQ$190+CQ$216-CQ$218+CQ$233+CQ$234+SUM(CQ$125,CQ$126,CQ$127,CQ$128,CQ$129,CQ$130,CQ$131,CQ$132,CQ$133*(1+'S&amp;S'!$F129),CQ$134,CQ$135,CQ$136,CQ$137,CQ$138,CQ$139,CQ$140,CQ$141,CQ$142,CQ$143,CQ$144)</f>
        <v>0</v>
      </c>
      <c r="CR331" s="66">
        <f>-CR$190+CR$216-CR$218+CR$233+CR$234+SUM(CR$125,CR$126,CR$127,CR$128,CR$129,CR$130,CR$131,CR$132,CR$133*(1+'S&amp;S'!$F129),CR$134,CR$135,CR$136,CR$137,CR$138,CR$139,CR$140,CR$141,CR$142,CR$143,CR$144)</f>
        <v>0</v>
      </c>
      <c r="CS331" s="66">
        <f>-CS$190+CS$216-CS$218+CS$233+CS$234+SUM(CS$125,CS$126,CS$127,CS$128,CS$129,CS$130,CS$131,CS$132,CS$133*(1+'S&amp;S'!$F129),CS$134,CS$135,CS$136,CS$137,CS$138,CS$139,CS$140,CS$141,CS$142,CS$143,CS$144)</f>
        <v>0</v>
      </c>
    </row>
    <row r="332" spans="3:97" hidden="1" x14ac:dyDescent="0.35">
      <c r="C332" s="81" t="str">
        <f>O.5!C134&amp;" with "&amp; 'S&amp;S'!$D$5*100 &amp; "% increase"</f>
        <v xml:space="preserve"> with 1% increase</v>
      </c>
      <c r="E332" s="492">
        <f>G332+NPV(G.Asm!$F$40,H332:INDEX(H332:CS332,RP))</f>
        <v>0</v>
      </c>
      <c r="F332" s="492">
        <f t="shared" si="140"/>
        <v>0</v>
      </c>
      <c r="G332" s="66">
        <f>-G$190+G$216-G$218+G$233+G$234+SUM(G$125,G$126,G$127,G$128,G$129,G$130,G$131,G$132,G$133,G$134*(1+'S&amp;S'!$F130),G$135,G$136,G$137,G$138,G$139,G$140,G$141,G$142,G$143,G$144)</f>
        <v>0</v>
      </c>
      <c r="H332" s="66">
        <f>-H$190+H$216-H$218+H$233+H$234+SUM(H$125,H$126,H$127,H$128,H$129,H$130,H$131,H$132,H$133,H$134*(1+'S&amp;S'!$F130),H$135,H$136,H$137,H$138,H$139,H$140,H$141,H$142,H$143,H$144)</f>
        <v>0</v>
      </c>
      <c r="I332" s="66">
        <f>-I$190+I$216-I$218+I$233+I$234+SUM(I$125,I$126,I$127,I$128,I$129,I$130,I$131,I$132,I$133,I$134*(1+'S&amp;S'!$F130),I$135,I$136,I$137,I$138,I$139,I$140,I$141,I$142,I$143,I$144)</f>
        <v>0</v>
      </c>
      <c r="J332" s="66">
        <f>-J$190+J$216-J$218+J$233+J$234+SUM(J$125,J$126,J$127,J$128,J$129,J$130,J$131,J$132,J$133,J$134*(1+'S&amp;S'!$F130),J$135,J$136,J$137,J$138,J$139,J$140,J$141,J$142,J$143,J$144)</f>
        <v>0</v>
      </c>
      <c r="K332" s="66">
        <f>-K$190+K$216-K$218+K$233+K$234+SUM(K$125,K$126,K$127,K$128,K$129,K$130,K$131,K$132,K$133,K$134*(1+'S&amp;S'!$F130),K$135,K$136,K$137,K$138,K$139,K$140,K$141,K$142,K$143,K$144)</f>
        <v>0</v>
      </c>
      <c r="L332" s="66">
        <f>-L$190+L$216-L$218+L$233+L$234+SUM(L$125,L$126,L$127,L$128,L$129,L$130,L$131,L$132,L$133,L$134*(1+'S&amp;S'!$F130),L$135,L$136,L$137,L$138,L$139,L$140,L$141,L$142,L$143,L$144)</f>
        <v>0</v>
      </c>
      <c r="M332" s="66">
        <f>-M$190+M$216-M$218+M$233+M$234+SUM(M$125,M$126,M$127,M$128,M$129,M$130,M$131,M$132,M$133,M$134*(1+'S&amp;S'!$F130),M$135,M$136,M$137,M$138,M$139,M$140,M$141,M$142,M$143,M$144)</f>
        <v>0</v>
      </c>
      <c r="N332" s="66">
        <f>-N$190+N$216-N$218+N$233+N$234+SUM(N$125,N$126,N$127,N$128,N$129,N$130,N$131,N$132,N$133,N$134*(1+'S&amp;S'!$F130),N$135,N$136,N$137,N$138,N$139,N$140,N$141,N$142,N$143,N$144)</f>
        <v>0</v>
      </c>
      <c r="O332" s="66">
        <f>-O$190+O$216-O$218+O$233+O$234+SUM(O$125,O$126,O$127,O$128,O$129,O$130,O$131,O$132,O$133,O$134*(1+'S&amp;S'!$F130),O$135,O$136,O$137,O$138,O$139,O$140,O$141,O$142,O$143,O$144)</f>
        <v>0</v>
      </c>
      <c r="P332" s="66">
        <f>-P$190+P$216-P$218+P$233+P$234+SUM(P$125,P$126,P$127,P$128,P$129,P$130,P$131,P$132,P$133,P$134*(1+'S&amp;S'!$F130),P$135,P$136,P$137,P$138,P$139,P$140,P$141,P$142,P$143,P$144)</f>
        <v>0</v>
      </c>
      <c r="Q332" s="66">
        <f>-Q$190+Q$216-Q$218+Q$233+Q$234+SUM(Q$125,Q$126,Q$127,Q$128,Q$129,Q$130,Q$131,Q$132,Q$133,Q$134*(1+'S&amp;S'!$F130),Q$135,Q$136,Q$137,Q$138,Q$139,Q$140,Q$141,Q$142,Q$143,Q$144)</f>
        <v>0</v>
      </c>
      <c r="R332" s="66">
        <f>-R$190+R$216-R$218+R$233+R$234+SUM(R$125,R$126,R$127,R$128,R$129,R$130,R$131,R$132,R$133,R$134*(1+'S&amp;S'!$F130),R$135,R$136,R$137,R$138,R$139,R$140,R$141,R$142,R$143,R$144)</f>
        <v>0</v>
      </c>
      <c r="S332" s="66">
        <f>-S$190+S$216-S$218+S$233+S$234+SUM(S$125,S$126,S$127,S$128,S$129,S$130,S$131,S$132,S$133,S$134*(1+'S&amp;S'!$F130),S$135,S$136,S$137,S$138,S$139,S$140,S$141,S$142,S$143,S$144)</f>
        <v>0</v>
      </c>
      <c r="T332" s="66">
        <f>-T$190+T$216-T$218+T$233+T$234+SUM(T$125,T$126,T$127,T$128,T$129,T$130,T$131,T$132,T$133,T$134*(1+'S&amp;S'!$F130),T$135,T$136,T$137,T$138,T$139,T$140,T$141,T$142,T$143,T$144)</f>
        <v>0</v>
      </c>
      <c r="U332" s="66">
        <f>-U$190+U$216-U$218+U$233+U$234+SUM(U$125,U$126,U$127,U$128,U$129,U$130,U$131,U$132,U$133,U$134*(1+'S&amp;S'!$F130),U$135,U$136,U$137,U$138,U$139,U$140,U$141,U$142,U$143,U$144)</f>
        <v>0</v>
      </c>
      <c r="V332" s="66">
        <f>-V$190+V$216-V$218+V$233+V$234+SUM(V$125,V$126,V$127,V$128,V$129,V$130,V$131,V$132,V$133,V$134*(1+'S&amp;S'!$F130),V$135,V$136,V$137,V$138,V$139,V$140,V$141,V$142,V$143,V$144)</f>
        <v>0</v>
      </c>
      <c r="W332" s="66">
        <f>-W$190+W$216-W$218+W$233+W$234+SUM(W$125,W$126,W$127,W$128,W$129,W$130,W$131,W$132,W$133,W$134*(1+'S&amp;S'!$F130),W$135,W$136,W$137,W$138,W$139,W$140,W$141,W$142,W$143,W$144)</f>
        <v>0</v>
      </c>
      <c r="X332" s="66">
        <f>-X$190+X$216-X$218+X$233+X$234+SUM(X$125,X$126,X$127,X$128,X$129,X$130,X$131,X$132,X$133,X$134*(1+'S&amp;S'!$F130),X$135,X$136,X$137,X$138,X$139,X$140,X$141,X$142,X$143,X$144)</f>
        <v>0</v>
      </c>
      <c r="Y332" s="66">
        <f>-Y$190+Y$216-Y$218+Y$233+Y$234+SUM(Y$125,Y$126,Y$127,Y$128,Y$129,Y$130,Y$131,Y$132,Y$133,Y$134*(1+'S&amp;S'!$F130),Y$135,Y$136,Y$137,Y$138,Y$139,Y$140,Y$141,Y$142,Y$143,Y$144)</f>
        <v>0</v>
      </c>
      <c r="Z332" s="66">
        <f>-Z$190+Z$216-Z$218+Z$233+Z$234+SUM(Z$125,Z$126,Z$127,Z$128,Z$129,Z$130,Z$131,Z$132,Z$133,Z$134*(1+'S&amp;S'!$F130),Z$135,Z$136,Z$137,Z$138,Z$139,Z$140,Z$141,Z$142,Z$143,Z$144)</f>
        <v>0</v>
      </c>
      <c r="AA332" s="66">
        <f>-AA$190+AA$216-AA$218+AA$233+AA$234+SUM(AA$125,AA$126,AA$127,AA$128,AA$129,AA$130,AA$131,AA$132,AA$133,AA$134*(1+'S&amp;S'!$F130),AA$135,AA$136,AA$137,AA$138,AA$139,AA$140,AA$141,AA$142,AA$143,AA$144)</f>
        <v>0</v>
      </c>
      <c r="AB332" s="66">
        <f>-AB$190+AB$216-AB$218+AB$233+AB$234+SUM(AB$125,AB$126,AB$127,AB$128,AB$129,AB$130,AB$131,AB$132,AB$133,AB$134*(1+'S&amp;S'!$F130),AB$135,AB$136,AB$137,AB$138,AB$139,AB$140,AB$141,AB$142,AB$143,AB$144)</f>
        <v>0</v>
      </c>
      <c r="AC332" s="66">
        <f>-AC$190+AC$216-AC$218+AC$233+AC$234+SUM(AC$125,AC$126,AC$127,AC$128,AC$129,AC$130,AC$131,AC$132,AC$133,AC$134*(1+'S&amp;S'!$F130),AC$135,AC$136,AC$137,AC$138,AC$139,AC$140,AC$141,AC$142,AC$143,AC$144)</f>
        <v>0</v>
      </c>
      <c r="AD332" s="66">
        <f>-AD$190+AD$216-AD$218+AD$233+AD$234+SUM(AD$125,AD$126,AD$127,AD$128,AD$129,AD$130,AD$131,AD$132,AD$133,AD$134*(1+'S&amp;S'!$F130),AD$135,AD$136,AD$137,AD$138,AD$139,AD$140,AD$141,AD$142,AD$143,AD$144)</f>
        <v>0</v>
      </c>
      <c r="AE332" s="66">
        <f>-AE$190+AE$216-AE$218+AE$233+AE$234+SUM(AE$125,AE$126,AE$127,AE$128,AE$129,AE$130,AE$131,AE$132,AE$133,AE$134*(1+'S&amp;S'!$F130),AE$135,AE$136,AE$137,AE$138,AE$139,AE$140,AE$141,AE$142,AE$143,AE$144)</f>
        <v>0</v>
      </c>
      <c r="AF332" s="66">
        <f>-AF$190+AF$216-AF$218+AF$233+AF$234+SUM(AF$125,AF$126,AF$127,AF$128,AF$129,AF$130,AF$131,AF$132,AF$133,AF$134*(1+'S&amp;S'!$F130),AF$135,AF$136,AF$137,AF$138,AF$139,AF$140,AF$141,AF$142,AF$143,AF$144)</f>
        <v>0</v>
      </c>
      <c r="AG332" s="66">
        <f>-AG$190+AG$216-AG$218+AG$233+AG$234+SUM(AG$125,AG$126,AG$127,AG$128,AG$129,AG$130,AG$131,AG$132,AG$133,AG$134*(1+'S&amp;S'!$F130),AG$135,AG$136,AG$137,AG$138,AG$139,AG$140,AG$141,AG$142,AG$143,AG$144)</f>
        <v>0</v>
      </c>
      <c r="AH332" s="66">
        <f>-AH$190+AH$216-AH$218+AH$233+AH$234+SUM(AH$125,AH$126,AH$127,AH$128,AH$129,AH$130,AH$131,AH$132,AH$133,AH$134*(1+'S&amp;S'!$F130),AH$135,AH$136,AH$137,AH$138,AH$139,AH$140,AH$141,AH$142,AH$143,AH$144)</f>
        <v>0</v>
      </c>
      <c r="AI332" s="66">
        <f>-AI$190+AI$216-AI$218+AI$233+AI$234+SUM(AI$125,AI$126,AI$127,AI$128,AI$129,AI$130,AI$131,AI$132,AI$133,AI$134*(1+'S&amp;S'!$F130),AI$135,AI$136,AI$137,AI$138,AI$139,AI$140,AI$141,AI$142,AI$143,AI$144)</f>
        <v>0</v>
      </c>
      <c r="AJ332" s="66">
        <f>-AJ$190+AJ$216-AJ$218+AJ$233+AJ$234+SUM(AJ$125,AJ$126,AJ$127,AJ$128,AJ$129,AJ$130,AJ$131,AJ$132,AJ$133,AJ$134*(1+'S&amp;S'!$F130),AJ$135,AJ$136,AJ$137,AJ$138,AJ$139,AJ$140,AJ$141,AJ$142,AJ$143,AJ$144)</f>
        <v>0</v>
      </c>
      <c r="AK332" s="66">
        <f>-AK$190+AK$216-AK$218+AK$233+AK$234+SUM(AK$125,AK$126,AK$127,AK$128,AK$129,AK$130,AK$131,AK$132,AK$133,AK$134*(1+'S&amp;S'!$F130),AK$135,AK$136,AK$137,AK$138,AK$139,AK$140,AK$141,AK$142,AK$143,AK$144)</f>
        <v>0</v>
      </c>
      <c r="AL332" s="66">
        <f>-AL$190+AL$216-AL$218+AL$233+AL$234+SUM(AL$125,AL$126,AL$127,AL$128,AL$129,AL$130,AL$131,AL$132,AL$133,AL$134*(1+'S&amp;S'!$F130),AL$135,AL$136,AL$137,AL$138,AL$139,AL$140,AL$141,AL$142,AL$143,AL$144)</f>
        <v>0</v>
      </c>
      <c r="AM332" s="66">
        <f>-AM$190+AM$216-AM$218+AM$233+AM$234+SUM(AM$125,AM$126,AM$127,AM$128,AM$129,AM$130,AM$131,AM$132,AM$133,AM$134*(1+'S&amp;S'!$F130),AM$135,AM$136,AM$137,AM$138,AM$139,AM$140,AM$141,AM$142,AM$143,AM$144)</f>
        <v>0</v>
      </c>
      <c r="AN332" s="66">
        <f>-AN$190+AN$216-AN$218+AN$233+AN$234+SUM(AN$125,AN$126,AN$127,AN$128,AN$129,AN$130,AN$131,AN$132,AN$133,AN$134*(1+'S&amp;S'!$F130),AN$135,AN$136,AN$137,AN$138,AN$139,AN$140,AN$141,AN$142,AN$143,AN$144)</f>
        <v>0</v>
      </c>
      <c r="AO332" s="66">
        <f>-AO$190+AO$216-AO$218+AO$233+AO$234+SUM(AO$125,AO$126,AO$127,AO$128,AO$129,AO$130,AO$131,AO$132,AO$133,AO$134*(1+'S&amp;S'!$F130),AO$135,AO$136,AO$137,AO$138,AO$139,AO$140,AO$141,AO$142,AO$143,AO$144)</f>
        <v>0</v>
      </c>
      <c r="AP332" s="66">
        <f>-AP$190+AP$216-AP$218+AP$233+AP$234+SUM(AP$125,AP$126,AP$127,AP$128,AP$129,AP$130,AP$131,AP$132,AP$133,AP$134*(1+'S&amp;S'!$F130),AP$135,AP$136,AP$137,AP$138,AP$139,AP$140,AP$141,AP$142,AP$143,AP$144)</f>
        <v>0</v>
      </c>
      <c r="AQ332" s="66">
        <f>-AQ$190+AQ$216-AQ$218+AQ$233+AQ$234+SUM(AQ$125,AQ$126,AQ$127,AQ$128,AQ$129,AQ$130,AQ$131,AQ$132,AQ$133,AQ$134*(1+'S&amp;S'!$F130),AQ$135,AQ$136,AQ$137,AQ$138,AQ$139,AQ$140,AQ$141,AQ$142,AQ$143,AQ$144)</f>
        <v>0</v>
      </c>
      <c r="AR332" s="66">
        <f>-AR$190+AR$216-AR$218+AR$233+AR$234+SUM(AR$125,AR$126,AR$127,AR$128,AR$129,AR$130,AR$131,AR$132,AR$133,AR$134*(1+'S&amp;S'!$F130),AR$135,AR$136,AR$137,AR$138,AR$139,AR$140,AR$141,AR$142,AR$143,AR$144)</f>
        <v>0</v>
      </c>
      <c r="AS332" s="66">
        <f>-AS$190+AS$216-AS$218+AS$233+AS$234+SUM(AS$125,AS$126,AS$127,AS$128,AS$129,AS$130,AS$131,AS$132,AS$133,AS$134*(1+'S&amp;S'!$F130),AS$135,AS$136,AS$137,AS$138,AS$139,AS$140,AS$141,AS$142,AS$143,AS$144)</f>
        <v>0</v>
      </c>
      <c r="AT332" s="66">
        <f>-AT$190+AT$216-AT$218+AT$233+AT$234+SUM(AT$125,AT$126,AT$127,AT$128,AT$129,AT$130,AT$131,AT$132,AT$133,AT$134*(1+'S&amp;S'!$F130),AT$135,AT$136,AT$137,AT$138,AT$139,AT$140,AT$141,AT$142,AT$143,AT$144)</f>
        <v>0</v>
      </c>
      <c r="AU332" s="66">
        <f>-AU$190+AU$216-AU$218+AU$233+AU$234+SUM(AU$125,AU$126,AU$127,AU$128,AU$129,AU$130,AU$131,AU$132,AU$133,AU$134*(1+'S&amp;S'!$F130),AU$135,AU$136,AU$137,AU$138,AU$139,AU$140,AU$141,AU$142,AU$143,AU$144)</f>
        <v>0</v>
      </c>
      <c r="AV332" s="66">
        <f>-AV$190+AV$216-AV$218+AV$233+AV$234+SUM(AV$125,AV$126,AV$127,AV$128,AV$129,AV$130,AV$131,AV$132,AV$133,AV$134*(1+'S&amp;S'!$F130),AV$135,AV$136,AV$137,AV$138,AV$139,AV$140,AV$141,AV$142,AV$143,AV$144)</f>
        <v>0</v>
      </c>
      <c r="AW332" s="66">
        <f>-AW$190+AW$216-AW$218+AW$233+AW$234+SUM(AW$125,AW$126,AW$127,AW$128,AW$129,AW$130,AW$131,AW$132,AW$133,AW$134*(1+'S&amp;S'!$F130),AW$135,AW$136,AW$137,AW$138,AW$139,AW$140,AW$141,AW$142,AW$143,AW$144)</f>
        <v>0</v>
      </c>
      <c r="AX332" s="66">
        <f>-AX$190+AX$216-AX$218+AX$233+AX$234+SUM(AX$125,AX$126,AX$127,AX$128,AX$129,AX$130,AX$131,AX$132,AX$133,AX$134*(1+'S&amp;S'!$F130),AX$135,AX$136,AX$137,AX$138,AX$139,AX$140,AX$141,AX$142,AX$143,AX$144)</f>
        <v>0</v>
      </c>
      <c r="AY332" s="66">
        <f>-AY$190+AY$216-AY$218+AY$233+AY$234+SUM(AY$125,AY$126,AY$127,AY$128,AY$129,AY$130,AY$131,AY$132,AY$133,AY$134*(1+'S&amp;S'!$F130),AY$135,AY$136,AY$137,AY$138,AY$139,AY$140,AY$141,AY$142,AY$143,AY$144)</f>
        <v>0</v>
      </c>
      <c r="AZ332" s="66">
        <f>-AZ$190+AZ$216-AZ$218+AZ$233+AZ$234+SUM(AZ$125,AZ$126,AZ$127,AZ$128,AZ$129,AZ$130,AZ$131,AZ$132,AZ$133,AZ$134*(1+'S&amp;S'!$F130),AZ$135,AZ$136,AZ$137,AZ$138,AZ$139,AZ$140,AZ$141,AZ$142,AZ$143,AZ$144)</f>
        <v>0</v>
      </c>
      <c r="BA332" s="66">
        <f>-BA$190+BA$216-BA$218+BA$233+BA$234+SUM(BA$125,BA$126,BA$127,BA$128,BA$129,BA$130,BA$131,BA$132,BA$133,BA$134*(1+'S&amp;S'!$F130),BA$135,BA$136,BA$137,BA$138,BA$139,BA$140,BA$141,BA$142,BA$143,BA$144)</f>
        <v>0</v>
      </c>
      <c r="BB332" s="66">
        <f>-BB$190+BB$216-BB$218+BB$233+BB$234+SUM(BB$125,BB$126,BB$127,BB$128,BB$129,BB$130,BB$131,BB$132,BB$133,BB$134*(1+'S&amp;S'!$F130),BB$135,BB$136,BB$137,BB$138,BB$139,BB$140,BB$141,BB$142,BB$143,BB$144)</f>
        <v>0</v>
      </c>
      <c r="BC332" s="66">
        <f>-BC$190+BC$216-BC$218+BC$233+BC$234+SUM(BC$125,BC$126,BC$127,BC$128,BC$129,BC$130,BC$131,BC$132,BC$133,BC$134*(1+'S&amp;S'!$F130),BC$135,BC$136,BC$137,BC$138,BC$139,BC$140,BC$141,BC$142,BC$143,BC$144)</f>
        <v>0</v>
      </c>
      <c r="BD332" s="66">
        <f>-BD$190+BD$216-BD$218+BD$233+BD$234+SUM(BD$125,BD$126,BD$127,BD$128,BD$129,BD$130,BD$131,BD$132,BD$133,BD$134*(1+'S&amp;S'!$F130),BD$135,BD$136,BD$137,BD$138,BD$139,BD$140,BD$141,BD$142,BD$143,BD$144)</f>
        <v>0</v>
      </c>
      <c r="BE332" s="66">
        <f>-BE$190+BE$216-BE$218+BE$233+BE$234+SUM(BE$125,BE$126,BE$127,BE$128,BE$129,BE$130,BE$131,BE$132,BE$133,BE$134*(1+'S&amp;S'!$F130),BE$135,BE$136,BE$137,BE$138,BE$139,BE$140,BE$141,BE$142,BE$143,BE$144)</f>
        <v>0</v>
      </c>
      <c r="BF332" s="66">
        <f>-BF$190+BF$216-BF$218+BF$233+BF$234+SUM(BF$125,BF$126,BF$127,BF$128,BF$129,BF$130,BF$131,BF$132,BF$133,BF$134*(1+'S&amp;S'!$F130),BF$135,BF$136,BF$137,BF$138,BF$139,BF$140,BF$141,BF$142,BF$143,BF$144)</f>
        <v>0</v>
      </c>
      <c r="BG332" s="66">
        <f>-BG$190+BG$216-BG$218+BG$233+BG$234+SUM(BG$125,BG$126,BG$127,BG$128,BG$129,BG$130,BG$131,BG$132,BG$133,BG$134*(1+'S&amp;S'!$F130),BG$135,BG$136,BG$137,BG$138,BG$139,BG$140,BG$141,BG$142,BG$143,BG$144)</f>
        <v>0</v>
      </c>
      <c r="BH332" s="66">
        <f>-BH$190+BH$216-BH$218+BH$233+BH$234+SUM(BH$125,BH$126,BH$127,BH$128,BH$129,BH$130,BH$131,BH$132,BH$133,BH$134*(1+'S&amp;S'!$F130),BH$135,BH$136,BH$137,BH$138,BH$139,BH$140,BH$141,BH$142,BH$143,BH$144)</f>
        <v>0</v>
      </c>
      <c r="BI332" s="66">
        <f>-BI$190+BI$216-BI$218+BI$233+BI$234+SUM(BI$125,BI$126,BI$127,BI$128,BI$129,BI$130,BI$131,BI$132,BI$133,BI$134*(1+'S&amp;S'!$F130),BI$135,BI$136,BI$137,BI$138,BI$139,BI$140,BI$141,BI$142,BI$143,BI$144)</f>
        <v>0</v>
      </c>
      <c r="BJ332" s="66">
        <f>-BJ$190+BJ$216-BJ$218+BJ$233+BJ$234+SUM(BJ$125,BJ$126,BJ$127,BJ$128,BJ$129,BJ$130,BJ$131,BJ$132,BJ$133,BJ$134*(1+'S&amp;S'!$F130),BJ$135,BJ$136,BJ$137,BJ$138,BJ$139,BJ$140,BJ$141,BJ$142,BJ$143,BJ$144)</f>
        <v>0</v>
      </c>
      <c r="BK332" s="66">
        <f>-BK$190+BK$216-BK$218+BK$233+BK$234+SUM(BK$125,BK$126,BK$127,BK$128,BK$129,BK$130,BK$131,BK$132,BK$133,BK$134*(1+'S&amp;S'!$F130),BK$135,BK$136,BK$137,BK$138,BK$139,BK$140,BK$141,BK$142,BK$143,BK$144)</f>
        <v>0</v>
      </c>
      <c r="BL332" s="66">
        <f>-BL$190+BL$216-BL$218+BL$233+BL$234+SUM(BL$125,BL$126,BL$127,BL$128,BL$129,BL$130,BL$131,BL$132,BL$133,BL$134*(1+'S&amp;S'!$F130),BL$135,BL$136,BL$137,BL$138,BL$139,BL$140,BL$141,BL$142,BL$143,BL$144)</f>
        <v>0</v>
      </c>
      <c r="BM332" s="66">
        <f>-BM$190+BM$216-BM$218+BM$233+BM$234+SUM(BM$125,BM$126,BM$127,BM$128,BM$129,BM$130,BM$131,BM$132,BM$133,BM$134*(1+'S&amp;S'!$F130),BM$135,BM$136,BM$137,BM$138,BM$139,BM$140,BM$141,BM$142,BM$143,BM$144)</f>
        <v>0</v>
      </c>
      <c r="BN332" s="66">
        <f>-BN$190+BN$216-BN$218+BN$233+BN$234+SUM(BN$125,BN$126,BN$127,BN$128,BN$129,BN$130,BN$131,BN$132,BN$133,BN$134*(1+'S&amp;S'!$F130),BN$135,BN$136,BN$137,BN$138,BN$139,BN$140,BN$141,BN$142,BN$143,BN$144)</f>
        <v>0</v>
      </c>
      <c r="BO332" s="66">
        <f>-BO$190+BO$216-BO$218+BO$233+BO$234+SUM(BO$125,BO$126,BO$127,BO$128,BO$129,BO$130,BO$131,BO$132,BO$133,BO$134*(1+'S&amp;S'!$F130),BO$135,BO$136,BO$137,BO$138,BO$139,BO$140,BO$141,BO$142,BO$143,BO$144)</f>
        <v>0</v>
      </c>
      <c r="BP332" s="66">
        <f>-BP$190+BP$216-BP$218+BP$233+BP$234+SUM(BP$125,BP$126,BP$127,BP$128,BP$129,BP$130,BP$131,BP$132,BP$133,BP$134*(1+'S&amp;S'!$F130),BP$135,BP$136,BP$137,BP$138,BP$139,BP$140,BP$141,BP$142,BP$143,BP$144)</f>
        <v>0</v>
      </c>
      <c r="BQ332" s="66">
        <f>-BQ$190+BQ$216-BQ$218+BQ$233+BQ$234+SUM(BQ$125,BQ$126,BQ$127,BQ$128,BQ$129,BQ$130,BQ$131,BQ$132,BQ$133,BQ$134*(1+'S&amp;S'!$F130),BQ$135,BQ$136,BQ$137,BQ$138,BQ$139,BQ$140,BQ$141,BQ$142,BQ$143,BQ$144)</f>
        <v>0</v>
      </c>
      <c r="BR332" s="66">
        <f>-BR$190+BR$216-BR$218+BR$233+BR$234+SUM(BR$125,BR$126,BR$127,BR$128,BR$129,BR$130,BR$131,BR$132,BR$133,BR$134*(1+'S&amp;S'!$F130),BR$135,BR$136,BR$137,BR$138,BR$139,BR$140,BR$141,BR$142,BR$143,BR$144)</f>
        <v>0</v>
      </c>
      <c r="BS332" s="66">
        <f>-BS$190+BS$216-BS$218+BS$233+BS$234+SUM(BS$125,BS$126,BS$127,BS$128,BS$129,BS$130,BS$131,BS$132,BS$133,BS$134*(1+'S&amp;S'!$F130),BS$135,BS$136,BS$137,BS$138,BS$139,BS$140,BS$141,BS$142,BS$143,BS$144)</f>
        <v>0</v>
      </c>
      <c r="BT332" s="66">
        <f>-BT$190+BT$216-BT$218+BT$233+BT$234+SUM(BT$125,BT$126,BT$127,BT$128,BT$129,BT$130,BT$131,BT$132,BT$133,BT$134*(1+'S&amp;S'!$F130),BT$135,BT$136,BT$137,BT$138,BT$139,BT$140,BT$141,BT$142,BT$143,BT$144)</f>
        <v>0</v>
      </c>
      <c r="BU332" s="66">
        <f>-BU$190+BU$216-BU$218+BU$233+BU$234+SUM(BU$125,BU$126,BU$127,BU$128,BU$129,BU$130,BU$131,BU$132,BU$133,BU$134*(1+'S&amp;S'!$F130),BU$135,BU$136,BU$137,BU$138,BU$139,BU$140,BU$141,BU$142,BU$143,BU$144)</f>
        <v>0</v>
      </c>
      <c r="BV332" s="66">
        <f>-BV$190+BV$216-BV$218+BV$233+BV$234+SUM(BV$125,BV$126,BV$127,BV$128,BV$129,BV$130,BV$131,BV$132,BV$133,BV$134*(1+'S&amp;S'!$F130),BV$135,BV$136,BV$137,BV$138,BV$139,BV$140,BV$141,BV$142,BV$143,BV$144)</f>
        <v>0</v>
      </c>
      <c r="BW332" s="66">
        <f>-BW$190+BW$216-BW$218+BW$233+BW$234+SUM(BW$125,BW$126,BW$127,BW$128,BW$129,BW$130,BW$131,BW$132,BW$133,BW$134*(1+'S&amp;S'!$F130),BW$135,BW$136,BW$137,BW$138,BW$139,BW$140,BW$141,BW$142,BW$143,BW$144)</f>
        <v>0</v>
      </c>
      <c r="BX332" s="66">
        <f>-BX$190+BX$216-BX$218+BX$233+BX$234+SUM(BX$125,BX$126,BX$127,BX$128,BX$129,BX$130,BX$131,BX$132,BX$133,BX$134*(1+'S&amp;S'!$F130),BX$135,BX$136,BX$137,BX$138,BX$139,BX$140,BX$141,BX$142,BX$143,BX$144)</f>
        <v>0</v>
      </c>
      <c r="BY332" s="66">
        <f>-BY$190+BY$216-BY$218+BY$233+BY$234+SUM(BY$125,BY$126,BY$127,BY$128,BY$129,BY$130,BY$131,BY$132,BY$133,BY$134*(1+'S&amp;S'!$F130),BY$135,BY$136,BY$137,BY$138,BY$139,BY$140,BY$141,BY$142,BY$143,BY$144)</f>
        <v>0</v>
      </c>
      <c r="BZ332" s="66">
        <f>-BZ$190+BZ$216-BZ$218+BZ$233+BZ$234+SUM(BZ$125,BZ$126,BZ$127,BZ$128,BZ$129,BZ$130,BZ$131,BZ$132,BZ$133,BZ$134*(1+'S&amp;S'!$F130),BZ$135,BZ$136,BZ$137,BZ$138,BZ$139,BZ$140,BZ$141,BZ$142,BZ$143,BZ$144)</f>
        <v>0</v>
      </c>
      <c r="CA332" s="66">
        <f>-CA$190+CA$216-CA$218+CA$233+CA$234+SUM(CA$125,CA$126,CA$127,CA$128,CA$129,CA$130,CA$131,CA$132,CA$133,CA$134*(1+'S&amp;S'!$F130),CA$135,CA$136,CA$137,CA$138,CA$139,CA$140,CA$141,CA$142,CA$143,CA$144)</f>
        <v>0</v>
      </c>
      <c r="CB332" s="66">
        <f>-CB$190+CB$216-CB$218+CB$233+CB$234+SUM(CB$125,CB$126,CB$127,CB$128,CB$129,CB$130,CB$131,CB$132,CB$133,CB$134*(1+'S&amp;S'!$F130),CB$135,CB$136,CB$137,CB$138,CB$139,CB$140,CB$141,CB$142,CB$143,CB$144)</f>
        <v>0</v>
      </c>
      <c r="CC332" s="66">
        <f>-CC$190+CC$216-CC$218+CC$233+CC$234+SUM(CC$125,CC$126,CC$127,CC$128,CC$129,CC$130,CC$131,CC$132,CC$133,CC$134*(1+'S&amp;S'!$F130),CC$135,CC$136,CC$137,CC$138,CC$139,CC$140,CC$141,CC$142,CC$143,CC$144)</f>
        <v>0</v>
      </c>
      <c r="CD332" s="66">
        <f>-CD$190+CD$216-CD$218+CD$233+CD$234+SUM(CD$125,CD$126,CD$127,CD$128,CD$129,CD$130,CD$131,CD$132,CD$133,CD$134*(1+'S&amp;S'!$F130),CD$135,CD$136,CD$137,CD$138,CD$139,CD$140,CD$141,CD$142,CD$143,CD$144)</f>
        <v>0</v>
      </c>
      <c r="CE332" s="66">
        <f>-CE$190+CE$216-CE$218+CE$233+CE$234+SUM(CE$125,CE$126,CE$127,CE$128,CE$129,CE$130,CE$131,CE$132,CE$133,CE$134*(1+'S&amp;S'!$F130),CE$135,CE$136,CE$137,CE$138,CE$139,CE$140,CE$141,CE$142,CE$143,CE$144)</f>
        <v>0</v>
      </c>
      <c r="CF332" s="66">
        <f>-CF$190+CF$216-CF$218+CF$233+CF$234+SUM(CF$125,CF$126,CF$127,CF$128,CF$129,CF$130,CF$131,CF$132,CF$133,CF$134*(1+'S&amp;S'!$F130),CF$135,CF$136,CF$137,CF$138,CF$139,CF$140,CF$141,CF$142,CF$143,CF$144)</f>
        <v>0</v>
      </c>
      <c r="CG332" s="66">
        <f>-CG$190+CG$216-CG$218+CG$233+CG$234+SUM(CG$125,CG$126,CG$127,CG$128,CG$129,CG$130,CG$131,CG$132,CG$133,CG$134*(1+'S&amp;S'!$F130),CG$135,CG$136,CG$137,CG$138,CG$139,CG$140,CG$141,CG$142,CG$143,CG$144)</f>
        <v>0</v>
      </c>
      <c r="CH332" s="66">
        <f>-CH$190+CH$216-CH$218+CH$233+CH$234+SUM(CH$125,CH$126,CH$127,CH$128,CH$129,CH$130,CH$131,CH$132,CH$133,CH$134*(1+'S&amp;S'!$F130),CH$135,CH$136,CH$137,CH$138,CH$139,CH$140,CH$141,CH$142,CH$143,CH$144)</f>
        <v>0</v>
      </c>
      <c r="CI332" s="66">
        <f>-CI$190+CI$216-CI$218+CI$233+CI$234+SUM(CI$125,CI$126,CI$127,CI$128,CI$129,CI$130,CI$131,CI$132,CI$133,CI$134*(1+'S&amp;S'!$F130),CI$135,CI$136,CI$137,CI$138,CI$139,CI$140,CI$141,CI$142,CI$143,CI$144)</f>
        <v>0</v>
      </c>
      <c r="CJ332" s="66">
        <f>-CJ$190+CJ$216-CJ$218+CJ$233+CJ$234+SUM(CJ$125,CJ$126,CJ$127,CJ$128,CJ$129,CJ$130,CJ$131,CJ$132,CJ$133,CJ$134*(1+'S&amp;S'!$F130),CJ$135,CJ$136,CJ$137,CJ$138,CJ$139,CJ$140,CJ$141,CJ$142,CJ$143,CJ$144)</f>
        <v>0</v>
      </c>
      <c r="CK332" s="66">
        <f>-CK$190+CK$216-CK$218+CK$233+CK$234+SUM(CK$125,CK$126,CK$127,CK$128,CK$129,CK$130,CK$131,CK$132,CK$133,CK$134*(1+'S&amp;S'!$F130),CK$135,CK$136,CK$137,CK$138,CK$139,CK$140,CK$141,CK$142,CK$143,CK$144)</f>
        <v>0</v>
      </c>
      <c r="CL332" s="66">
        <f>-CL$190+CL$216-CL$218+CL$233+CL$234+SUM(CL$125,CL$126,CL$127,CL$128,CL$129,CL$130,CL$131,CL$132,CL$133,CL$134*(1+'S&amp;S'!$F130),CL$135,CL$136,CL$137,CL$138,CL$139,CL$140,CL$141,CL$142,CL$143,CL$144)</f>
        <v>0</v>
      </c>
      <c r="CM332" s="66">
        <f>-CM$190+CM$216-CM$218+CM$233+CM$234+SUM(CM$125,CM$126,CM$127,CM$128,CM$129,CM$130,CM$131,CM$132,CM$133,CM$134*(1+'S&amp;S'!$F130),CM$135,CM$136,CM$137,CM$138,CM$139,CM$140,CM$141,CM$142,CM$143,CM$144)</f>
        <v>0</v>
      </c>
      <c r="CN332" s="66">
        <f>-CN$190+CN$216-CN$218+CN$233+CN$234+SUM(CN$125,CN$126,CN$127,CN$128,CN$129,CN$130,CN$131,CN$132,CN$133,CN$134*(1+'S&amp;S'!$F130),CN$135,CN$136,CN$137,CN$138,CN$139,CN$140,CN$141,CN$142,CN$143,CN$144)</f>
        <v>0</v>
      </c>
      <c r="CO332" s="66">
        <f>-CO$190+CO$216-CO$218+CO$233+CO$234+SUM(CO$125,CO$126,CO$127,CO$128,CO$129,CO$130,CO$131,CO$132,CO$133,CO$134*(1+'S&amp;S'!$F130),CO$135,CO$136,CO$137,CO$138,CO$139,CO$140,CO$141,CO$142,CO$143,CO$144)</f>
        <v>0</v>
      </c>
      <c r="CP332" s="66">
        <f>-CP$190+CP$216-CP$218+CP$233+CP$234+SUM(CP$125,CP$126,CP$127,CP$128,CP$129,CP$130,CP$131,CP$132,CP$133,CP$134*(1+'S&amp;S'!$F130),CP$135,CP$136,CP$137,CP$138,CP$139,CP$140,CP$141,CP$142,CP$143,CP$144)</f>
        <v>0</v>
      </c>
      <c r="CQ332" s="66">
        <f>-CQ$190+CQ$216-CQ$218+CQ$233+CQ$234+SUM(CQ$125,CQ$126,CQ$127,CQ$128,CQ$129,CQ$130,CQ$131,CQ$132,CQ$133,CQ$134*(1+'S&amp;S'!$F130),CQ$135,CQ$136,CQ$137,CQ$138,CQ$139,CQ$140,CQ$141,CQ$142,CQ$143,CQ$144)</f>
        <v>0</v>
      </c>
      <c r="CR332" s="66">
        <f>-CR$190+CR$216-CR$218+CR$233+CR$234+SUM(CR$125,CR$126,CR$127,CR$128,CR$129,CR$130,CR$131,CR$132,CR$133,CR$134*(1+'S&amp;S'!$F130),CR$135,CR$136,CR$137,CR$138,CR$139,CR$140,CR$141,CR$142,CR$143,CR$144)</f>
        <v>0</v>
      </c>
      <c r="CS332" s="66">
        <f>-CS$190+CS$216-CS$218+CS$233+CS$234+SUM(CS$125,CS$126,CS$127,CS$128,CS$129,CS$130,CS$131,CS$132,CS$133,CS$134*(1+'S&amp;S'!$F130),CS$135,CS$136,CS$137,CS$138,CS$139,CS$140,CS$141,CS$142,CS$143,CS$144)</f>
        <v>0</v>
      </c>
    </row>
    <row r="333" spans="3:97" hidden="1" x14ac:dyDescent="0.35">
      <c r="C333" s="81" t="str">
        <f>O.5!C134&amp;" with "&amp; 'S&amp;S'!$D$5*100 &amp; "% decrease"</f>
        <v xml:space="preserve"> with 1% decrease</v>
      </c>
      <c r="E333" s="492">
        <f>G333+NPV(G.Asm!$F$40,H333:INDEX(H333:CS333,RP))</f>
        <v>0</v>
      </c>
      <c r="F333" s="492">
        <f t="shared" si="140"/>
        <v>0</v>
      </c>
      <c r="G333" s="66">
        <f>-G$190+G$216-G$218+G$233+G$234+SUM(G$125,G$126,G$127,G$128,G$129,G$130,G$131,G$132,G$133,G$134*(1+'S&amp;S'!$F131),G$135,G$136,G$137,G$138,G$139,G$140,G$141,G$142,G$143,G$144)</f>
        <v>0</v>
      </c>
      <c r="H333" s="66">
        <f>-H$190+H$216-H$218+H$233+H$234+SUM(H$125,H$126,H$127,H$128,H$129,H$130,H$131,H$132,H$133,H$134*(1+'S&amp;S'!$F131),H$135,H$136,H$137,H$138,H$139,H$140,H$141,H$142,H$143,H$144)</f>
        <v>0</v>
      </c>
      <c r="I333" s="66">
        <f>-I$190+I$216-I$218+I$233+I$234+SUM(I$125,I$126,I$127,I$128,I$129,I$130,I$131,I$132,I$133,I$134*(1+'S&amp;S'!$F131),I$135,I$136,I$137,I$138,I$139,I$140,I$141,I$142,I$143,I$144)</f>
        <v>0</v>
      </c>
      <c r="J333" s="66">
        <f>-J$190+J$216-J$218+J$233+J$234+SUM(J$125,J$126,J$127,J$128,J$129,J$130,J$131,J$132,J$133,J$134*(1+'S&amp;S'!$F131),J$135,J$136,J$137,J$138,J$139,J$140,J$141,J$142,J$143,J$144)</f>
        <v>0</v>
      </c>
      <c r="K333" s="66">
        <f>-K$190+K$216-K$218+K$233+K$234+SUM(K$125,K$126,K$127,K$128,K$129,K$130,K$131,K$132,K$133,K$134*(1+'S&amp;S'!$F131),K$135,K$136,K$137,K$138,K$139,K$140,K$141,K$142,K$143,K$144)</f>
        <v>0</v>
      </c>
      <c r="L333" s="66">
        <f>-L$190+L$216-L$218+L$233+L$234+SUM(L$125,L$126,L$127,L$128,L$129,L$130,L$131,L$132,L$133,L$134*(1+'S&amp;S'!$F131),L$135,L$136,L$137,L$138,L$139,L$140,L$141,L$142,L$143,L$144)</f>
        <v>0</v>
      </c>
      <c r="M333" s="66">
        <f>-M$190+M$216-M$218+M$233+M$234+SUM(M$125,M$126,M$127,M$128,M$129,M$130,M$131,M$132,M$133,M$134*(1+'S&amp;S'!$F131),M$135,M$136,M$137,M$138,M$139,M$140,M$141,M$142,M$143,M$144)</f>
        <v>0</v>
      </c>
      <c r="N333" s="66">
        <f>-N$190+N$216-N$218+N$233+N$234+SUM(N$125,N$126,N$127,N$128,N$129,N$130,N$131,N$132,N$133,N$134*(1+'S&amp;S'!$F131),N$135,N$136,N$137,N$138,N$139,N$140,N$141,N$142,N$143,N$144)</f>
        <v>0</v>
      </c>
      <c r="O333" s="66">
        <f>-O$190+O$216-O$218+O$233+O$234+SUM(O$125,O$126,O$127,O$128,O$129,O$130,O$131,O$132,O$133,O$134*(1+'S&amp;S'!$F131),O$135,O$136,O$137,O$138,O$139,O$140,O$141,O$142,O$143,O$144)</f>
        <v>0</v>
      </c>
      <c r="P333" s="66">
        <f>-P$190+P$216-P$218+P$233+P$234+SUM(P$125,P$126,P$127,P$128,P$129,P$130,P$131,P$132,P$133,P$134*(1+'S&amp;S'!$F131),P$135,P$136,P$137,P$138,P$139,P$140,P$141,P$142,P$143,P$144)</f>
        <v>0</v>
      </c>
      <c r="Q333" s="66">
        <f>-Q$190+Q$216-Q$218+Q$233+Q$234+SUM(Q$125,Q$126,Q$127,Q$128,Q$129,Q$130,Q$131,Q$132,Q$133,Q$134*(1+'S&amp;S'!$F131),Q$135,Q$136,Q$137,Q$138,Q$139,Q$140,Q$141,Q$142,Q$143,Q$144)</f>
        <v>0</v>
      </c>
      <c r="R333" s="66">
        <f>-R$190+R$216-R$218+R$233+R$234+SUM(R$125,R$126,R$127,R$128,R$129,R$130,R$131,R$132,R$133,R$134*(1+'S&amp;S'!$F131),R$135,R$136,R$137,R$138,R$139,R$140,R$141,R$142,R$143,R$144)</f>
        <v>0</v>
      </c>
      <c r="S333" s="66">
        <f>-S$190+S$216-S$218+S$233+S$234+SUM(S$125,S$126,S$127,S$128,S$129,S$130,S$131,S$132,S$133,S$134*(1+'S&amp;S'!$F131),S$135,S$136,S$137,S$138,S$139,S$140,S$141,S$142,S$143,S$144)</f>
        <v>0</v>
      </c>
      <c r="T333" s="66">
        <f>-T$190+T$216-T$218+T$233+T$234+SUM(T$125,T$126,T$127,T$128,T$129,T$130,T$131,T$132,T$133,T$134*(1+'S&amp;S'!$F131),T$135,T$136,T$137,T$138,T$139,T$140,T$141,T$142,T$143,T$144)</f>
        <v>0</v>
      </c>
      <c r="U333" s="66">
        <f>-U$190+U$216-U$218+U$233+U$234+SUM(U$125,U$126,U$127,U$128,U$129,U$130,U$131,U$132,U$133,U$134*(1+'S&amp;S'!$F131),U$135,U$136,U$137,U$138,U$139,U$140,U$141,U$142,U$143,U$144)</f>
        <v>0</v>
      </c>
      <c r="V333" s="66">
        <f>-V$190+V$216-V$218+V$233+V$234+SUM(V$125,V$126,V$127,V$128,V$129,V$130,V$131,V$132,V$133,V$134*(1+'S&amp;S'!$F131),V$135,V$136,V$137,V$138,V$139,V$140,V$141,V$142,V$143,V$144)</f>
        <v>0</v>
      </c>
      <c r="W333" s="66">
        <f>-W$190+W$216-W$218+W$233+W$234+SUM(W$125,W$126,W$127,W$128,W$129,W$130,W$131,W$132,W$133,W$134*(1+'S&amp;S'!$F131),W$135,W$136,W$137,W$138,W$139,W$140,W$141,W$142,W$143,W$144)</f>
        <v>0</v>
      </c>
      <c r="X333" s="66">
        <f>-X$190+X$216-X$218+X$233+X$234+SUM(X$125,X$126,X$127,X$128,X$129,X$130,X$131,X$132,X$133,X$134*(1+'S&amp;S'!$F131),X$135,X$136,X$137,X$138,X$139,X$140,X$141,X$142,X$143,X$144)</f>
        <v>0</v>
      </c>
      <c r="Y333" s="66">
        <f>-Y$190+Y$216-Y$218+Y$233+Y$234+SUM(Y$125,Y$126,Y$127,Y$128,Y$129,Y$130,Y$131,Y$132,Y$133,Y$134*(1+'S&amp;S'!$F131),Y$135,Y$136,Y$137,Y$138,Y$139,Y$140,Y$141,Y$142,Y$143,Y$144)</f>
        <v>0</v>
      </c>
      <c r="Z333" s="66">
        <f>-Z$190+Z$216-Z$218+Z$233+Z$234+SUM(Z$125,Z$126,Z$127,Z$128,Z$129,Z$130,Z$131,Z$132,Z$133,Z$134*(1+'S&amp;S'!$F131),Z$135,Z$136,Z$137,Z$138,Z$139,Z$140,Z$141,Z$142,Z$143,Z$144)</f>
        <v>0</v>
      </c>
      <c r="AA333" s="66">
        <f>-AA$190+AA$216-AA$218+AA$233+AA$234+SUM(AA$125,AA$126,AA$127,AA$128,AA$129,AA$130,AA$131,AA$132,AA$133,AA$134*(1+'S&amp;S'!$F131),AA$135,AA$136,AA$137,AA$138,AA$139,AA$140,AA$141,AA$142,AA$143,AA$144)</f>
        <v>0</v>
      </c>
      <c r="AB333" s="66">
        <f>-AB$190+AB$216-AB$218+AB$233+AB$234+SUM(AB$125,AB$126,AB$127,AB$128,AB$129,AB$130,AB$131,AB$132,AB$133,AB$134*(1+'S&amp;S'!$F131),AB$135,AB$136,AB$137,AB$138,AB$139,AB$140,AB$141,AB$142,AB$143,AB$144)</f>
        <v>0</v>
      </c>
      <c r="AC333" s="66">
        <f>-AC$190+AC$216-AC$218+AC$233+AC$234+SUM(AC$125,AC$126,AC$127,AC$128,AC$129,AC$130,AC$131,AC$132,AC$133,AC$134*(1+'S&amp;S'!$F131),AC$135,AC$136,AC$137,AC$138,AC$139,AC$140,AC$141,AC$142,AC$143,AC$144)</f>
        <v>0</v>
      </c>
      <c r="AD333" s="66">
        <f>-AD$190+AD$216-AD$218+AD$233+AD$234+SUM(AD$125,AD$126,AD$127,AD$128,AD$129,AD$130,AD$131,AD$132,AD$133,AD$134*(1+'S&amp;S'!$F131),AD$135,AD$136,AD$137,AD$138,AD$139,AD$140,AD$141,AD$142,AD$143,AD$144)</f>
        <v>0</v>
      </c>
      <c r="AE333" s="66">
        <f>-AE$190+AE$216-AE$218+AE$233+AE$234+SUM(AE$125,AE$126,AE$127,AE$128,AE$129,AE$130,AE$131,AE$132,AE$133,AE$134*(1+'S&amp;S'!$F131),AE$135,AE$136,AE$137,AE$138,AE$139,AE$140,AE$141,AE$142,AE$143,AE$144)</f>
        <v>0</v>
      </c>
      <c r="AF333" s="66">
        <f>-AF$190+AF$216-AF$218+AF$233+AF$234+SUM(AF$125,AF$126,AF$127,AF$128,AF$129,AF$130,AF$131,AF$132,AF$133,AF$134*(1+'S&amp;S'!$F131),AF$135,AF$136,AF$137,AF$138,AF$139,AF$140,AF$141,AF$142,AF$143,AF$144)</f>
        <v>0</v>
      </c>
      <c r="AG333" s="66">
        <f>-AG$190+AG$216-AG$218+AG$233+AG$234+SUM(AG$125,AG$126,AG$127,AG$128,AG$129,AG$130,AG$131,AG$132,AG$133,AG$134*(1+'S&amp;S'!$F131),AG$135,AG$136,AG$137,AG$138,AG$139,AG$140,AG$141,AG$142,AG$143,AG$144)</f>
        <v>0</v>
      </c>
      <c r="AH333" s="66">
        <f>-AH$190+AH$216-AH$218+AH$233+AH$234+SUM(AH$125,AH$126,AH$127,AH$128,AH$129,AH$130,AH$131,AH$132,AH$133,AH$134*(1+'S&amp;S'!$F131),AH$135,AH$136,AH$137,AH$138,AH$139,AH$140,AH$141,AH$142,AH$143,AH$144)</f>
        <v>0</v>
      </c>
      <c r="AI333" s="66">
        <f>-AI$190+AI$216-AI$218+AI$233+AI$234+SUM(AI$125,AI$126,AI$127,AI$128,AI$129,AI$130,AI$131,AI$132,AI$133,AI$134*(1+'S&amp;S'!$F131),AI$135,AI$136,AI$137,AI$138,AI$139,AI$140,AI$141,AI$142,AI$143,AI$144)</f>
        <v>0</v>
      </c>
      <c r="AJ333" s="66">
        <f>-AJ$190+AJ$216-AJ$218+AJ$233+AJ$234+SUM(AJ$125,AJ$126,AJ$127,AJ$128,AJ$129,AJ$130,AJ$131,AJ$132,AJ$133,AJ$134*(1+'S&amp;S'!$F131),AJ$135,AJ$136,AJ$137,AJ$138,AJ$139,AJ$140,AJ$141,AJ$142,AJ$143,AJ$144)</f>
        <v>0</v>
      </c>
      <c r="AK333" s="66">
        <f>-AK$190+AK$216-AK$218+AK$233+AK$234+SUM(AK$125,AK$126,AK$127,AK$128,AK$129,AK$130,AK$131,AK$132,AK$133,AK$134*(1+'S&amp;S'!$F131),AK$135,AK$136,AK$137,AK$138,AK$139,AK$140,AK$141,AK$142,AK$143,AK$144)</f>
        <v>0</v>
      </c>
      <c r="AL333" s="66">
        <f>-AL$190+AL$216-AL$218+AL$233+AL$234+SUM(AL$125,AL$126,AL$127,AL$128,AL$129,AL$130,AL$131,AL$132,AL$133,AL$134*(1+'S&amp;S'!$F131),AL$135,AL$136,AL$137,AL$138,AL$139,AL$140,AL$141,AL$142,AL$143,AL$144)</f>
        <v>0</v>
      </c>
      <c r="AM333" s="66">
        <f>-AM$190+AM$216-AM$218+AM$233+AM$234+SUM(AM$125,AM$126,AM$127,AM$128,AM$129,AM$130,AM$131,AM$132,AM$133,AM$134*(1+'S&amp;S'!$F131),AM$135,AM$136,AM$137,AM$138,AM$139,AM$140,AM$141,AM$142,AM$143,AM$144)</f>
        <v>0</v>
      </c>
      <c r="AN333" s="66">
        <f>-AN$190+AN$216-AN$218+AN$233+AN$234+SUM(AN$125,AN$126,AN$127,AN$128,AN$129,AN$130,AN$131,AN$132,AN$133,AN$134*(1+'S&amp;S'!$F131),AN$135,AN$136,AN$137,AN$138,AN$139,AN$140,AN$141,AN$142,AN$143,AN$144)</f>
        <v>0</v>
      </c>
      <c r="AO333" s="66">
        <f>-AO$190+AO$216-AO$218+AO$233+AO$234+SUM(AO$125,AO$126,AO$127,AO$128,AO$129,AO$130,AO$131,AO$132,AO$133,AO$134*(1+'S&amp;S'!$F131),AO$135,AO$136,AO$137,AO$138,AO$139,AO$140,AO$141,AO$142,AO$143,AO$144)</f>
        <v>0</v>
      </c>
      <c r="AP333" s="66">
        <f>-AP$190+AP$216-AP$218+AP$233+AP$234+SUM(AP$125,AP$126,AP$127,AP$128,AP$129,AP$130,AP$131,AP$132,AP$133,AP$134*(1+'S&amp;S'!$F131),AP$135,AP$136,AP$137,AP$138,AP$139,AP$140,AP$141,AP$142,AP$143,AP$144)</f>
        <v>0</v>
      </c>
      <c r="AQ333" s="66">
        <f>-AQ$190+AQ$216-AQ$218+AQ$233+AQ$234+SUM(AQ$125,AQ$126,AQ$127,AQ$128,AQ$129,AQ$130,AQ$131,AQ$132,AQ$133,AQ$134*(1+'S&amp;S'!$F131),AQ$135,AQ$136,AQ$137,AQ$138,AQ$139,AQ$140,AQ$141,AQ$142,AQ$143,AQ$144)</f>
        <v>0</v>
      </c>
      <c r="AR333" s="66">
        <f>-AR$190+AR$216-AR$218+AR$233+AR$234+SUM(AR$125,AR$126,AR$127,AR$128,AR$129,AR$130,AR$131,AR$132,AR$133,AR$134*(1+'S&amp;S'!$F131),AR$135,AR$136,AR$137,AR$138,AR$139,AR$140,AR$141,AR$142,AR$143,AR$144)</f>
        <v>0</v>
      </c>
      <c r="AS333" s="66">
        <f>-AS$190+AS$216-AS$218+AS$233+AS$234+SUM(AS$125,AS$126,AS$127,AS$128,AS$129,AS$130,AS$131,AS$132,AS$133,AS$134*(1+'S&amp;S'!$F131),AS$135,AS$136,AS$137,AS$138,AS$139,AS$140,AS$141,AS$142,AS$143,AS$144)</f>
        <v>0</v>
      </c>
      <c r="AT333" s="66">
        <f>-AT$190+AT$216-AT$218+AT$233+AT$234+SUM(AT$125,AT$126,AT$127,AT$128,AT$129,AT$130,AT$131,AT$132,AT$133,AT$134*(1+'S&amp;S'!$F131),AT$135,AT$136,AT$137,AT$138,AT$139,AT$140,AT$141,AT$142,AT$143,AT$144)</f>
        <v>0</v>
      </c>
      <c r="AU333" s="66">
        <f>-AU$190+AU$216-AU$218+AU$233+AU$234+SUM(AU$125,AU$126,AU$127,AU$128,AU$129,AU$130,AU$131,AU$132,AU$133,AU$134*(1+'S&amp;S'!$F131),AU$135,AU$136,AU$137,AU$138,AU$139,AU$140,AU$141,AU$142,AU$143,AU$144)</f>
        <v>0</v>
      </c>
      <c r="AV333" s="66">
        <f>-AV$190+AV$216-AV$218+AV$233+AV$234+SUM(AV$125,AV$126,AV$127,AV$128,AV$129,AV$130,AV$131,AV$132,AV$133,AV$134*(1+'S&amp;S'!$F131),AV$135,AV$136,AV$137,AV$138,AV$139,AV$140,AV$141,AV$142,AV$143,AV$144)</f>
        <v>0</v>
      </c>
      <c r="AW333" s="66">
        <f>-AW$190+AW$216-AW$218+AW$233+AW$234+SUM(AW$125,AW$126,AW$127,AW$128,AW$129,AW$130,AW$131,AW$132,AW$133,AW$134*(1+'S&amp;S'!$F131),AW$135,AW$136,AW$137,AW$138,AW$139,AW$140,AW$141,AW$142,AW$143,AW$144)</f>
        <v>0</v>
      </c>
      <c r="AX333" s="66">
        <f>-AX$190+AX$216-AX$218+AX$233+AX$234+SUM(AX$125,AX$126,AX$127,AX$128,AX$129,AX$130,AX$131,AX$132,AX$133,AX$134*(1+'S&amp;S'!$F131),AX$135,AX$136,AX$137,AX$138,AX$139,AX$140,AX$141,AX$142,AX$143,AX$144)</f>
        <v>0</v>
      </c>
      <c r="AY333" s="66">
        <f>-AY$190+AY$216-AY$218+AY$233+AY$234+SUM(AY$125,AY$126,AY$127,AY$128,AY$129,AY$130,AY$131,AY$132,AY$133,AY$134*(1+'S&amp;S'!$F131),AY$135,AY$136,AY$137,AY$138,AY$139,AY$140,AY$141,AY$142,AY$143,AY$144)</f>
        <v>0</v>
      </c>
      <c r="AZ333" s="66">
        <f>-AZ$190+AZ$216-AZ$218+AZ$233+AZ$234+SUM(AZ$125,AZ$126,AZ$127,AZ$128,AZ$129,AZ$130,AZ$131,AZ$132,AZ$133,AZ$134*(1+'S&amp;S'!$F131),AZ$135,AZ$136,AZ$137,AZ$138,AZ$139,AZ$140,AZ$141,AZ$142,AZ$143,AZ$144)</f>
        <v>0</v>
      </c>
      <c r="BA333" s="66">
        <f>-BA$190+BA$216-BA$218+BA$233+BA$234+SUM(BA$125,BA$126,BA$127,BA$128,BA$129,BA$130,BA$131,BA$132,BA$133,BA$134*(1+'S&amp;S'!$F131),BA$135,BA$136,BA$137,BA$138,BA$139,BA$140,BA$141,BA$142,BA$143,BA$144)</f>
        <v>0</v>
      </c>
      <c r="BB333" s="66">
        <f>-BB$190+BB$216-BB$218+BB$233+BB$234+SUM(BB$125,BB$126,BB$127,BB$128,BB$129,BB$130,BB$131,BB$132,BB$133,BB$134*(1+'S&amp;S'!$F131),BB$135,BB$136,BB$137,BB$138,BB$139,BB$140,BB$141,BB$142,BB$143,BB$144)</f>
        <v>0</v>
      </c>
      <c r="BC333" s="66">
        <f>-BC$190+BC$216-BC$218+BC$233+BC$234+SUM(BC$125,BC$126,BC$127,BC$128,BC$129,BC$130,BC$131,BC$132,BC$133,BC$134*(1+'S&amp;S'!$F131),BC$135,BC$136,BC$137,BC$138,BC$139,BC$140,BC$141,BC$142,BC$143,BC$144)</f>
        <v>0</v>
      </c>
      <c r="BD333" s="66">
        <f>-BD$190+BD$216-BD$218+BD$233+BD$234+SUM(BD$125,BD$126,BD$127,BD$128,BD$129,BD$130,BD$131,BD$132,BD$133,BD$134*(1+'S&amp;S'!$F131),BD$135,BD$136,BD$137,BD$138,BD$139,BD$140,BD$141,BD$142,BD$143,BD$144)</f>
        <v>0</v>
      </c>
      <c r="BE333" s="66">
        <f>-BE$190+BE$216-BE$218+BE$233+BE$234+SUM(BE$125,BE$126,BE$127,BE$128,BE$129,BE$130,BE$131,BE$132,BE$133,BE$134*(1+'S&amp;S'!$F131),BE$135,BE$136,BE$137,BE$138,BE$139,BE$140,BE$141,BE$142,BE$143,BE$144)</f>
        <v>0</v>
      </c>
      <c r="BF333" s="66">
        <f>-BF$190+BF$216-BF$218+BF$233+BF$234+SUM(BF$125,BF$126,BF$127,BF$128,BF$129,BF$130,BF$131,BF$132,BF$133,BF$134*(1+'S&amp;S'!$F131),BF$135,BF$136,BF$137,BF$138,BF$139,BF$140,BF$141,BF$142,BF$143,BF$144)</f>
        <v>0</v>
      </c>
      <c r="BG333" s="66">
        <f>-BG$190+BG$216-BG$218+BG$233+BG$234+SUM(BG$125,BG$126,BG$127,BG$128,BG$129,BG$130,BG$131,BG$132,BG$133,BG$134*(1+'S&amp;S'!$F131),BG$135,BG$136,BG$137,BG$138,BG$139,BG$140,BG$141,BG$142,BG$143,BG$144)</f>
        <v>0</v>
      </c>
      <c r="BH333" s="66">
        <f>-BH$190+BH$216-BH$218+BH$233+BH$234+SUM(BH$125,BH$126,BH$127,BH$128,BH$129,BH$130,BH$131,BH$132,BH$133,BH$134*(1+'S&amp;S'!$F131),BH$135,BH$136,BH$137,BH$138,BH$139,BH$140,BH$141,BH$142,BH$143,BH$144)</f>
        <v>0</v>
      </c>
      <c r="BI333" s="66">
        <f>-BI$190+BI$216-BI$218+BI$233+BI$234+SUM(BI$125,BI$126,BI$127,BI$128,BI$129,BI$130,BI$131,BI$132,BI$133,BI$134*(1+'S&amp;S'!$F131),BI$135,BI$136,BI$137,BI$138,BI$139,BI$140,BI$141,BI$142,BI$143,BI$144)</f>
        <v>0</v>
      </c>
      <c r="BJ333" s="66">
        <f>-BJ$190+BJ$216-BJ$218+BJ$233+BJ$234+SUM(BJ$125,BJ$126,BJ$127,BJ$128,BJ$129,BJ$130,BJ$131,BJ$132,BJ$133,BJ$134*(1+'S&amp;S'!$F131),BJ$135,BJ$136,BJ$137,BJ$138,BJ$139,BJ$140,BJ$141,BJ$142,BJ$143,BJ$144)</f>
        <v>0</v>
      </c>
      <c r="BK333" s="66">
        <f>-BK$190+BK$216-BK$218+BK$233+BK$234+SUM(BK$125,BK$126,BK$127,BK$128,BK$129,BK$130,BK$131,BK$132,BK$133,BK$134*(1+'S&amp;S'!$F131),BK$135,BK$136,BK$137,BK$138,BK$139,BK$140,BK$141,BK$142,BK$143,BK$144)</f>
        <v>0</v>
      </c>
      <c r="BL333" s="66">
        <f>-BL$190+BL$216-BL$218+BL$233+BL$234+SUM(BL$125,BL$126,BL$127,BL$128,BL$129,BL$130,BL$131,BL$132,BL$133,BL$134*(1+'S&amp;S'!$F131),BL$135,BL$136,BL$137,BL$138,BL$139,BL$140,BL$141,BL$142,BL$143,BL$144)</f>
        <v>0</v>
      </c>
      <c r="BM333" s="66">
        <f>-BM$190+BM$216-BM$218+BM$233+BM$234+SUM(BM$125,BM$126,BM$127,BM$128,BM$129,BM$130,BM$131,BM$132,BM$133,BM$134*(1+'S&amp;S'!$F131),BM$135,BM$136,BM$137,BM$138,BM$139,BM$140,BM$141,BM$142,BM$143,BM$144)</f>
        <v>0</v>
      </c>
      <c r="BN333" s="66">
        <f>-BN$190+BN$216-BN$218+BN$233+BN$234+SUM(BN$125,BN$126,BN$127,BN$128,BN$129,BN$130,BN$131,BN$132,BN$133,BN$134*(1+'S&amp;S'!$F131),BN$135,BN$136,BN$137,BN$138,BN$139,BN$140,BN$141,BN$142,BN$143,BN$144)</f>
        <v>0</v>
      </c>
      <c r="BO333" s="66">
        <f>-BO$190+BO$216-BO$218+BO$233+BO$234+SUM(BO$125,BO$126,BO$127,BO$128,BO$129,BO$130,BO$131,BO$132,BO$133,BO$134*(1+'S&amp;S'!$F131),BO$135,BO$136,BO$137,BO$138,BO$139,BO$140,BO$141,BO$142,BO$143,BO$144)</f>
        <v>0</v>
      </c>
      <c r="BP333" s="66">
        <f>-BP$190+BP$216-BP$218+BP$233+BP$234+SUM(BP$125,BP$126,BP$127,BP$128,BP$129,BP$130,BP$131,BP$132,BP$133,BP$134*(1+'S&amp;S'!$F131),BP$135,BP$136,BP$137,BP$138,BP$139,BP$140,BP$141,BP$142,BP$143,BP$144)</f>
        <v>0</v>
      </c>
      <c r="BQ333" s="66">
        <f>-BQ$190+BQ$216-BQ$218+BQ$233+BQ$234+SUM(BQ$125,BQ$126,BQ$127,BQ$128,BQ$129,BQ$130,BQ$131,BQ$132,BQ$133,BQ$134*(1+'S&amp;S'!$F131),BQ$135,BQ$136,BQ$137,BQ$138,BQ$139,BQ$140,BQ$141,BQ$142,BQ$143,BQ$144)</f>
        <v>0</v>
      </c>
      <c r="BR333" s="66">
        <f>-BR$190+BR$216-BR$218+BR$233+BR$234+SUM(BR$125,BR$126,BR$127,BR$128,BR$129,BR$130,BR$131,BR$132,BR$133,BR$134*(1+'S&amp;S'!$F131),BR$135,BR$136,BR$137,BR$138,BR$139,BR$140,BR$141,BR$142,BR$143,BR$144)</f>
        <v>0</v>
      </c>
      <c r="BS333" s="66">
        <f>-BS$190+BS$216-BS$218+BS$233+BS$234+SUM(BS$125,BS$126,BS$127,BS$128,BS$129,BS$130,BS$131,BS$132,BS$133,BS$134*(1+'S&amp;S'!$F131),BS$135,BS$136,BS$137,BS$138,BS$139,BS$140,BS$141,BS$142,BS$143,BS$144)</f>
        <v>0</v>
      </c>
      <c r="BT333" s="66">
        <f>-BT$190+BT$216-BT$218+BT$233+BT$234+SUM(BT$125,BT$126,BT$127,BT$128,BT$129,BT$130,BT$131,BT$132,BT$133,BT$134*(1+'S&amp;S'!$F131),BT$135,BT$136,BT$137,BT$138,BT$139,BT$140,BT$141,BT$142,BT$143,BT$144)</f>
        <v>0</v>
      </c>
      <c r="BU333" s="66">
        <f>-BU$190+BU$216-BU$218+BU$233+BU$234+SUM(BU$125,BU$126,BU$127,BU$128,BU$129,BU$130,BU$131,BU$132,BU$133,BU$134*(1+'S&amp;S'!$F131),BU$135,BU$136,BU$137,BU$138,BU$139,BU$140,BU$141,BU$142,BU$143,BU$144)</f>
        <v>0</v>
      </c>
      <c r="BV333" s="66">
        <f>-BV$190+BV$216-BV$218+BV$233+BV$234+SUM(BV$125,BV$126,BV$127,BV$128,BV$129,BV$130,BV$131,BV$132,BV$133,BV$134*(1+'S&amp;S'!$F131),BV$135,BV$136,BV$137,BV$138,BV$139,BV$140,BV$141,BV$142,BV$143,BV$144)</f>
        <v>0</v>
      </c>
      <c r="BW333" s="66">
        <f>-BW$190+BW$216-BW$218+BW$233+BW$234+SUM(BW$125,BW$126,BW$127,BW$128,BW$129,BW$130,BW$131,BW$132,BW$133,BW$134*(1+'S&amp;S'!$F131),BW$135,BW$136,BW$137,BW$138,BW$139,BW$140,BW$141,BW$142,BW$143,BW$144)</f>
        <v>0</v>
      </c>
      <c r="BX333" s="66">
        <f>-BX$190+BX$216-BX$218+BX$233+BX$234+SUM(BX$125,BX$126,BX$127,BX$128,BX$129,BX$130,BX$131,BX$132,BX$133,BX$134*(1+'S&amp;S'!$F131),BX$135,BX$136,BX$137,BX$138,BX$139,BX$140,BX$141,BX$142,BX$143,BX$144)</f>
        <v>0</v>
      </c>
      <c r="BY333" s="66">
        <f>-BY$190+BY$216-BY$218+BY$233+BY$234+SUM(BY$125,BY$126,BY$127,BY$128,BY$129,BY$130,BY$131,BY$132,BY$133,BY$134*(1+'S&amp;S'!$F131),BY$135,BY$136,BY$137,BY$138,BY$139,BY$140,BY$141,BY$142,BY$143,BY$144)</f>
        <v>0</v>
      </c>
      <c r="BZ333" s="66">
        <f>-BZ$190+BZ$216-BZ$218+BZ$233+BZ$234+SUM(BZ$125,BZ$126,BZ$127,BZ$128,BZ$129,BZ$130,BZ$131,BZ$132,BZ$133,BZ$134*(1+'S&amp;S'!$F131),BZ$135,BZ$136,BZ$137,BZ$138,BZ$139,BZ$140,BZ$141,BZ$142,BZ$143,BZ$144)</f>
        <v>0</v>
      </c>
      <c r="CA333" s="66">
        <f>-CA$190+CA$216-CA$218+CA$233+CA$234+SUM(CA$125,CA$126,CA$127,CA$128,CA$129,CA$130,CA$131,CA$132,CA$133,CA$134*(1+'S&amp;S'!$F131),CA$135,CA$136,CA$137,CA$138,CA$139,CA$140,CA$141,CA$142,CA$143,CA$144)</f>
        <v>0</v>
      </c>
      <c r="CB333" s="66">
        <f>-CB$190+CB$216-CB$218+CB$233+CB$234+SUM(CB$125,CB$126,CB$127,CB$128,CB$129,CB$130,CB$131,CB$132,CB$133,CB$134*(1+'S&amp;S'!$F131),CB$135,CB$136,CB$137,CB$138,CB$139,CB$140,CB$141,CB$142,CB$143,CB$144)</f>
        <v>0</v>
      </c>
      <c r="CC333" s="66">
        <f>-CC$190+CC$216-CC$218+CC$233+CC$234+SUM(CC$125,CC$126,CC$127,CC$128,CC$129,CC$130,CC$131,CC$132,CC$133,CC$134*(1+'S&amp;S'!$F131),CC$135,CC$136,CC$137,CC$138,CC$139,CC$140,CC$141,CC$142,CC$143,CC$144)</f>
        <v>0</v>
      </c>
      <c r="CD333" s="66">
        <f>-CD$190+CD$216-CD$218+CD$233+CD$234+SUM(CD$125,CD$126,CD$127,CD$128,CD$129,CD$130,CD$131,CD$132,CD$133,CD$134*(1+'S&amp;S'!$F131),CD$135,CD$136,CD$137,CD$138,CD$139,CD$140,CD$141,CD$142,CD$143,CD$144)</f>
        <v>0</v>
      </c>
      <c r="CE333" s="66">
        <f>-CE$190+CE$216-CE$218+CE$233+CE$234+SUM(CE$125,CE$126,CE$127,CE$128,CE$129,CE$130,CE$131,CE$132,CE$133,CE$134*(1+'S&amp;S'!$F131),CE$135,CE$136,CE$137,CE$138,CE$139,CE$140,CE$141,CE$142,CE$143,CE$144)</f>
        <v>0</v>
      </c>
      <c r="CF333" s="66">
        <f>-CF$190+CF$216-CF$218+CF$233+CF$234+SUM(CF$125,CF$126,CF$127,CF$128,CF$129,CF$130,CF$131,CF$132,CF$133,CF$134*(1+'S&amp;S'!$F131),CF$135,CF$136,CF$137,CF$138,CF$139,CF$140,CF$141,CF$142,CF$143,CF$144)</f>
        <v>0</v>
      </c>
      <c r="CG333" s="66">
        <f>-CG$190+CG$216-CG$218+CG$233+CG$234+SUM(CG$125,CG$126,CG$127,CG$128,CG$129,CG$130,CG$131,CG$132,CG$133,CG$134*(1+'S&amp;S'!$F131),CG$135,CG$136,CG$137,CG$138,CG$139,CG$140,CG$141,CG$142,CG$143,CG$144)</f>
        <v>0</v>
      </c>
      <c r="CH333" s="66">
        <f>-CH$190+CH$216-CH$218+CH$233+CH$234+SUM(CH$125,CH$126,CH$127,CH$128,CH$129,CH$130,CH$131,CH$132,CH$133,CH$134*(1+'S&amp;S'!$F131),CH$135,CH$136,CH$137,CH$138,CH$139,CH$140,CH$141,CH$142,CH$143,CH$144)</f>
        <v>0</v>
      </c>
      <c r="CI333" s="66">
        <f>-CI$190+CI$216-CI$218+CI$233+CI$234+SUM(CI$125,CI$126,CI$127,CI$128,CI$129,CI$130,CI$131,CI$132,CI$133,CI$134*(1+'S&amp;S'!$F131),CI$135,CI$136,CI$137,CI$138,CI$139,CI$140,CI$141,CI$142,CI$143,CI$144)</f>
        <v>0</v>
      </c>
      <c r="CJ333" s="66">
        <f>-CJ$190+CJ$216-CJ$218+CJ$233+CJ$234+SUM(CJ$125,CJ$126,CJ$127,CJ$128,CJ$129,CJ$130,CJ$131,CJ$132,CJ$133,CJ$134*(1+'S&amp;S'!$F131),CJ$135,CJ$136,CJ$137,CJ$138,CJ$139,CJ$140,CJ$141,CJ$142,CJ$143,CJ$144)</f>
        <v>0</v>
      </c>
      <c r="CK333" s="66">
        <f>-CK$190+CK$216-CK$218+CK$233+CK$234+SUM(CK$125,CK$126,CK$127,CK$128,CK$129,CK$130,CK$131,CK$132,CK$133,CK$134*(1+'S&amp;S'!$F131),CK$135,CK$136,CK$137,CK$138,CK$139,CK$140,CK$141,CK$142,CK$143,CK$144)</f>
        <v>0</v>
      </c>
      <c r="CL333" s="66">
        <f>-CL$190+CL$216-CL$218+CL$233+CL$234+SUM(CL$125,CL$126,CL$127,CL$128,CL$129,CL$130,CL$131,CL$132,CL$133,CL$134*(1+'S&amp;S'!$F131),CL$135,CL$136,CL$137,CL$138,CL$139,CL$140,CL$141,CL$142,CL$143,CL$144)</f>
        <v>0</v>
      </c>
      <c r="CM333" s="66">
        <f>-CM$190+CM$216-CM$218+CM$233+CM$234+SUM(CM$125,CM$126,CM$127,CM$128,CM$129,CM$130,CM$131,CM$132,CM$133,CM$134*(1+'S&amp;S'!$F131),CM$135,CM$136,CM$137,CM$138,CM$139,CM$140,CM$141,CM$142,CM$143,CM$144)</f>
        <v>0</v>
      </c>
      <c r="CN333" s="66">
        <f>-CN$190+CN$216-CN$218+CN$233+CN$234+SUM(CN$125,CN$126,CN$127,CN$128,CN$129,CN$130,CN$131,CN$132,CN$133,CN$134*(1+'S&amp;S'!$F131),CN$135,CN$136,CN$137,CN$138,CN$139,CN$140,CN$141,CN$142,CN$143,CN$144)</f>
        <v>0</v>
      </c>
      <c r="CO333" s="66">
        <f>-CO$190+CO$216-CO$218+CO$233+CO$234+SUM(CO$125,CO$126,CO$127,CO$128,CO$129,CO$130,CO$131,CO$132,CO$133,CO$134*(1+'S&amp;S'!$F131),CO$135,CO$136,CO$137,CO$138,CO$139,CO$140,CO$141,CO$142,CO$143,CO$144)</f>
        <v>0</v>
      </c>
      <c r="CP333" s="66">
        <f>-CP$190+CP$216-CP$218+CP$233+CP$234+SUM(CP$125,CP$126,CP$127,CP$128,CP$129,CP$130,CP$131,CP$132,CP$133,CP$134*(1+'S&amp;S'!$F131),CP$135,CP$136,CP$137,CP$138,CP$139,CP$140,CP$141,CP$142,CP$143,CP$144)</f>
        <v>0</v>
      </c>
      <c r="CQ333" s="66">
        <f>-CQ$190+CQ$216-CQ$218+CQ$233+CQ$234+SUM(CQ$125,CQ$126,CQ$127,CQ$128,CQ$129,CQ$130,CQ$131,CQ$132,CQ$133,CQ$134*(1+'S&amp;S'!$F131),CQ$135,CQ$136,CQ$137,CQ$138,CQ$139,CQ$140,CQ$141,CQ$142,CQ$143,CQ$144)</f>
        <v>0</v>
      </c>
      <c r="CR333" s="66">
        <f>-CR$190+CR$216-CR$218+CR$233+CR$234+SUM(CR$125,CR$126,CR$127,CR$128,CR$129,CR$130,CR$131,CR$132,CR$133,CR$134*(1+'S&amp;S'!$F131),CR$135,CR$136,CR$137,CR$138,CR$139,CR$140,CR$141,CR$142,CR$143,CR$144)</f>
        <v>0</v>
      </c>
      <c r="CS333" s="66">
        <f>-CS$190+CS$216-CS$218+CS$233+CS$234+SUM(CS$125,CS$126,CS$127,CS$128,CS$129,CS$130,CS$131,CS$132,CS$133,CS$134*(1+'S&amp;S'!$F131),CS$135,CS$136,CS$137,CS$138,CS$139,CS$140,CS$141,CS$142,CS$143,CS$144)</f>
        <v>0</v>
      </c>
    </row>
    <row r="334" spans="3:97" hidden="1" x14ac:dyDescent="0.35">
      <c r="C334" s="81" t="str">
        <f>O.5!C135&amp;" with "&amp; 'S&amp;S'!$D$5*100 &amp; "% increase"</f>
        <v xml:space="preserve"> with 1% increase</v>
      </c>
      <c r="E334" s="492">
        <f>G334+NPV(G.Asm!$F$40,H334:INDEX(H334:CS334,RP))</f>
        <v>0</v>
      </c>
      <c r="F334" s="492">
        <f t="shared" si="140"/>
        <v>0</v>
      </c>
      <c r="G334" s="66">
        <f>-G$190+G$216-G$218+G$233+G$234+SUM(G$125,G$126,G$127,G$128,G$129,G$130,G$131,G$132,G$133,G$134,G$135*(1+'S&amp;S'!$F132),G$136,G$137,G$138,G$139,G$140,G$141,G$142,G$143,G$144)</f>
        <v>0</v>
      </c>
      <c r="H334" s="66">
        <f>-H$190+H$216-H$218+H$233+H$234+SUM(H$125,H$126,H$127,H$128,H$129,H$130,H$131,H$132,H$133,H$134,H$135*(1+'S&amp;S'!$F132),H$136,H$137,H$138,H$139,H$140,H$141,H$142,H$143,H$144)</f>
        <v>0</v>
      </c>
      <c r="I334" s="66">
        <f>-I$190+I$216-I$218+I$233+I$234+SUM(I$125,I$126,I$127,I$128,I$129,I$130,I$131,I$132,I$133,I$134,I$135*(1+'S&amp;S'!$F132),I$136,I$137,I$138,I$139,I$140,I$141,I$142,I$143,I$144)</f>
        <v>0</v>
      </c>
      <c r="J334" s="66">
        <f>-J$190+J$216-J$218+J$233+J$234+SUM(J$125,J$126,J$127,J$128,J$129,J$130,J$131,J$132,J$133,J$134,J$135*(1+'S&amp;S'!$F132),J$136,J$137,J$138,J$139,J$140,J$141,J$142,J$143,J$144)</f>
        <v>0</v>
      </c>
      <c r="K334" s="66">
        <f>-K$190+K$216-K$218+K$233+K$234+SUM(K$125,K$126,K$127,K$128,K$129,K$130,K$131,K$132,K$133,K$134,K$135*(1+'S&amp;S'!$F132),K$136,K$137,K$138,K$139,K$140,K$141,K$142,K$143,K$144)</f>
        <v>0</v>
      </c>
      <c r="L334" s="66">
        <f>-L$190+L$216-L$218+L$233+L$234+SUM(L$125,L$126,L$127,L$128,L$129,L$130,L$131,L$132,L$133,L$134,L$135*(1+'S&amp;S'!$F132),L$136,L$137,L$138,L$139,L$140,L$141,L$142,L$143,L$144)</f>
        <v>0</v>
      </c>
      <c r="M334" s="66">
        <f>-M$190+M$216-M$218+M$233+M$234+SUM(M$125,M$126,M$127,M$128,M$129,M$130,M$131,M$132,M$133,M$134,M$135*(1+'S&amp;S'!$F132),M$136,M$137,M$138,M$139,M$140,M$141,M$142,M$143,M$144)</f>
        <v>0</v>
      </c>
      <c r="N334" s="66">
        <f>-N$190+N$216-N$218+N$233+N$234+SUM(N$125,N$126,N$127,N$128,N$129,N$130,N$131,N$132,N$133,N$134,N$135*(1+'S&amp;S'!$F132),N$136,N$137,N$138,N$139,N$140,N$141,N$142,N$143,N$144)</f>
        <v>0</v>
      </c>
      <c r="O334" s="66">
        <f>-O$190+O$216-O$218+O$233+O$234+SUM(O$125,O$126,O$127,O$128,O$129,O$130,O$131,O$132,O$133,O$134,O$135*(1+'S&amp;S'!$F132),O$136,O$137,O$138,O$139,O$140,O$141,O$142,O$143,O$144)</f>
        <v>0</v>
      </c>
      <c r="P334" s="66">
        <f>-P$190+P$216-P$218+P$233+P$234+SUM(P$125,P$126,P$127,P$128,P$129,P$130,P$131,P$132,P$133,P$134,P$135*(1+'S&amp;S'!$F132),P$136,P$137,P$138,P$139,P$140,P$141,P$142,P$143,P$144)</f>
        <v>0</v>
      </c>
      <c r="Q334" s="66">
        <f>-Q$190+Q$216-Q$218+Q$233+Q$234+SUM(Q$125,Q$126,Q$127,Q$128,Q$129,Q$130,Q$131,Q$132,Q$133,Q$134,Q$135*(1+'S&amp;S'!$F132),Q$136,Q$137,Q$138,Q$139,Q$140,Q$141,Q$142,Q$143,Q$144)</f>
        <v>0</v>
      </c>
      <c r="R334" s="66">
        <f>-R$190+R$216-R$218+R$233+R$234+SUM(R$125,R$126,R$127,R$128,R$129,R$130,R$131,R$132,R$133,R$134,R$135*(1+'S&amp;S'!$F132),R$136,R$137,R$138,R$139,R$140,R$141,R$142,R$143,R$144)</f>
        <v>0</v>
      </c>
      <c r="S334" s="66">
        <f>-S$190+S$216-S$218+S$233+S$234+SUM(S$125,S$126,S$127,S$128,S$129,S$130,S$131,S$132,S$133,S$134,S$135*(1+'S&amp;S'!$F132),S$136,S$137,S$138,S$139,S$140,S$141,S$142,S$143,S$144)</f>
        <v>0</v>
      </c>
      <c r="T334" s="66">
        <f>-T$190+T$216-T$218+T$233+T$234+SUM(T$125,T$126,T$127,T$128,T$129,T$130,T$131,T$132,T$133,T$134,T$135*(1+'S&amp;S'!$F132),T$136,T$137,T$138,T$139,T$140,T$141,T$142,T$143,T$144)</f>
        <v>0</v>
      </c>
      <c r="U334" s="66">
        <f>-U$190+U$216-U$218+U$233+U$234+SUM(U$125,U$126,U$127,U$128,U$129,U$130,U$131,U$132,U$133,U$134,U$135*(1+'S&amp;S'!$F132),U$136,U$137,U$138,U$139,U$140,U$141,U$142,U$143,U$144)</f>
        <v>0</v>
      </c>
      <c r="V334" s="66">
        <f>-V$190+V$216-V$218+V$233+V$234+SUM(V$125,V$126,V$127,V$128,V$129,V$130,V$131,V$132,V$133,V$134,V$135*(1+'S&amp;S'!$F132),V$136,V$137,V$138,V$139,V$140,V$141,V$142,V$143,V$144)</f>
        <v>0</v>
      </c>
      <c r="W334" s="66">
        <f>-W$190+W$216-W$218+W$233+W$234+SUM(W$125,W$126,W$127,W$128,W$129,W$130,W$131,W$132,W$133,W$134,W$135*(1+'S&amp;S'!$F132),W$136,W$137,W$138,W$139,W$140,W$141,W$142,W$143,W$144)</f>
        <v>0</v>
      </c>
      <c r="X334" s="66">
        <f>-X$190+X$216-X$218+X$233+X$234+SUM(X$125,X$126,X$127,X$128,X$129,X$130,X$131,X$132,X$133,X$134,X$135*(1+'S&amp;S'!$F132),X$136,X$137,X$138,X$139,X$140,X$141,X$142,X$143,X$144)</f>
        <v>0</v>
      </c>
      <c r="Y334" s="66">
        <f>-Y$190+Y$216-Y$218+Y$233+Y$234+SUM(Y$125,Y$126,Y$127,Y$128,Y$129,Y$130,Y$131,Y$132,Y$133,Y$134,Y$135*(1+'S&amp;S'!$F132),Y$136,Y$137,Y$138,Y$139,Y$140,Y$141,Y$142,Y$143,Y$144)</f>
        <v>0</v>
      </c>
      <c r="Z334" s="66">
        <f>-Z$190+Z$216-Z$218+Z$233+Z$234+SUM(Z$125,Z$126,Z$127,Z$128,Z$129,Z$130,Z$131,Z$132,Z$133,Z$134,Z$135*(1+'S&amp;S'!$F132),Z$136,Z$137,Z$138,Z$139,Z$140,Z$141,Z$142,Z$143,Z$144)</f>
        <v>0</v>
      </c>
      <c r="AA334" s="66">
        <f>-AA$190+AA$216-AA$218+AA$233+AA$234+SUM(AA$125,AA$126,AA$127,AA$128,AA$129,AA$130,AA$131,AA$132,AA$133,AA$134,AA$135*(1+'S&amp;S'!$F132),AA$136,AA$137,AA$138,AA$139,AA$140,AA$141,AA$142,AA$143,AA$144)</f>
        <v>0</v>
      </c>
      <c r="AB334" s="66">
        <f>-AB$190+AB$216-AB$218+AB$233+AB$234+SUM(AB$125,AB$126,AB$127,AB$128,AB$129,AB$130,AB$131,AB$132,AB$133,AB$134,AB$135*(1+'S&amp;S'!$F132),AB$136,AB$137,AB$138,AB$139,AB$140,AB$141,AB$142,AB$143,AB$144)</f>
        <v>0</v>
      </c>
      <c r="AC334" s="66">
        <f>-AC$190+AC$216-AC$218+AC$233+AC$234+SUM(AC$125,AC$126,AC$127,AC$128,AC$129,AC$130,AC$131,AC$132,AC$133,AC$134,AC$135*(1+'S&amp;S'!$F132),AC$136,AC$137,AC$138,AC$139,AC$140,AC$141,AC$142,AC$143,AC$144)</f>
        <v>0</v>
      </c>
      <c r="AD334" s="66">
        <f>-AD$190+AD$216-AD$218+AD$233+AD$234+SUM(AD$125,AD$126,AD$127,AD$128,AD$129,AD$130,AD$131,AD$132,AD$133,AD$134,AD$135*(1+'S&amp;S'!$F132),AD$136,AD$137,AD$138,AD$139,AD$140,AD$141,AD$142,AD$143,AD$144)</f>
        <v>0</v>
      </c>
      <c r="AE334" s="66">
        <f>-AE$190+AE$216-AE$218+AE$233+AE$234+SUM(AE$125,AE$126,AE$127,AE$128,AE$129,AE$130,AE$131,AE$132,AE$133,AE$134,AE$135*(1+'S&amp;S'!$F132),AE$136,AE$137,AE$138,AE$139,AE$140,AE$141,AE$142,AE$143,AE$144)</f>
        <v>0</v>
      </c>
      <c r="AF334" s="66">
        <f>-AF$190+AF$216-AF$218+AF$233+AF$234+SUM(AF$125,AF$126,AF$127,AF$128,AF$129,AF$130,AF$131,AF$132,AF$133,AF$134,AF$135*(1+'S&amp;S'!$F132),AF$136,AF$137,AF$138,AF$139,AF$140,AF$141,AF$142,AF$143,AF$144)</f>
        <v>0</v>
      </c>
      <c r="AG334" s="66">
        <f>-AG$190+AG$216-AG$218+AG$233+AG$234+SUM(AG$125,AG$126,AG$127,AG$128,AG$129,AG$130,AG$131,AG$132,AG$133,AG$134,AG$135*(1+'S&amp;S'!$F132),AG$136,AG$137,AG$138,AG$139,AG$140,AG$141,AG$142,AG$143,AG$144)</f>
        <v>0</v>
      </c>
      <c r="AH334" s="66">
        <f>-AH$190+AH$216-AH$218+AH$233+AH$234+SUM(AH$125,AH$126,AH$127,AH$128,AH$129,AH$130,AH$131,AH$132,AH$133,AH$134,AH$135*(1+'S&amp;S'!$F132),AH$136,AH$137,AH$138,AH$139,AH$140,AH$141,AH$142,AH$143,AH$144)</f>
        <v>0</v>
      </c>
      <c r="AI334" s="66">
        <f>-AI$190+AI$216-AI$218+AI$233+AI$234+SUM(AI$125,AI$126,AI$127,AI$128,AI$129,AI$130,AI$131,AI$132,AI$133,AI$134,AI$135*(1+'S&amp;S'!$F132),AI$136,AI$137,AI$138,AI$139,AI$140,AI$141,AI$142,AI$143,AI$144)</f>
        <v>0</v>
      </c>
      <c r="AJ334" s="66">
        <f>-AJ$190+AJ$216-AJ$218+AJ$233+AJ$234+SUM(AJ$125,AJ$126,AJ$127,AJ$128,AJ$129,AJ$130,AJ$131,AJ$132,AJ$133,AJ$134,AJ$135*(1+'S&amp;S'!$F132),AJ$136,AJ$137,AJ$138,AJ$139,AJ$140,AJ$141,AJ$142,AJ$143,AJ$144)</f>
        <v>0</v>
      </c>
      <c r="AK334" s="66">
        <f>-AK$190+AK$216-AK$218+AK$233+AK$234+SUM(AK$125,AK$126,AK$127,AK$128,AK$129,AK$130,AK$131,AK$132,AK$133,AK$134,AK$135*(1+'S&amp;S'!$F132),AK$136,AK$137,AK$138,AK$139,AK$140,AK$141,AK$142,AK$143,AK$144)</f>
        <v>0</v>
      </c>
      <c r="AL334" s="66">
        <f>-AL$190+AL$216-AL$218+AL$233+AL$234+SUM(AL$125,AL$126,AL$127,AL$128,AL$129,AL$130,AL$131,AL$132,AL$133,AL$134,AL$135*(1+'S&amp;S'!$F132),AL$136,AL$137,AL$138,AL$139,AL$140,AL$141,AL$142,AL$143,AL$144)</f>
        <v>0</v>
      </c>
      <c r="AM334" s="66">
        <f>-AM$190+AM$216-AM$218+AM$233+AM$234+SUM(AM$125,AM$126,AM$127,AM$128,AM$129,AM$130,AM$131,AM$132,AM$133,AM$134,AM$135*(1+'S&amp;S'!$F132),AM$136,AM$137,AM$138,AM$139,AM$140,AM$141,AM$142,AM$143,AM$144)</f>
        <v>0</v>
      </c>
      <c r="AN334" s="66">
        <f>-AN$190+AN$216-AN$218+AN$233+AN$234+SUM(AN$125,AN$126,AN$127,AN$128,AN$129,AN$130,AN$131,AN$132,AN$133,AN$134,AN$135*(1+'S&amp;S'!$F132),AN$136,AN$137,AN$138,AN$139,AN$140,AN$141,AN$142,AN$143,AN$144)</f>
        <v>0</v>
      </c>
      <c r="AO334" s="66">
        <f>-AO$190+AO$216-AO$218+AO$233+AO$234+SUM(AO$125,AO$126,AO$127,AO$128,AO$129,AO$130,AO$131,AO$132,AO$133,AO$134,AO$135*(1+'S&amp;S'!$F132),AO$136,AO$137,AO$138,AO$139,AO$140,AO$141,AO$142,AO$143,AO$144)</f>
        <v>0</v>
      </c>
      <c r="AP334" s="66">
        <f>-AP$190+AP$216-AP$218+AP$233+AP$234+SUM(AP$125,AP$126,AP$127,AP$128,AP$129,AP$130,AP$131,AP$132,AP$133,AP$134,AP$135*(1+'S&amp;S'!$F132),AP$136,AP$137,AP$138,AP$139,AP$140,AP$141,AP$142,AP$143,AP$144)</f>
        <v>0</v>
      </c>
      <c r="AQ334" s="66">
        <f>-AQ$190+AQ$216-AQ$218+AQ$233+AQ$234+SUM(AQ$125,AQ$126,AQ$127,AQ$128,AQ$129,AQ$130,AQ$131,AQ$132,AQ$133,AQ$134,AQ$135*(1+'S&amp;S'!$F132),AQ$136,AQ$137,AQ$138,AQ$139,AQ$140,AQ$141,AQ$142,AQ$143,AQ$144)</f>
        <v>0</v>
      </c>
      <c r="AR334" s="66">
        <f>-AR$190+AR$216-AR$218+AR$233+AR$234+SUM(AR$125,AR$126,AR$127,AR$128,AR$129,AR$130,AR$131,AR$132,AR$133,AR$134,AR$135*(1+'S&amp;S'!$F132),AR$136,AR$137,AR$138,AR$139,AR$140,AR$141,AR$142,AR$143,AR$144)</f>
        <v>0</v>
      </c>
      <c r="AS334" s="66">
        <f>-AS$190+AS$216-AS$218+AS$233+AS$234+SUM(AS$125,AS$126,AS$127,AS$128,AS$129,AS$130,AS$131,AS$132,AS$133,AS$134,AS$135*(1+'S&amp;S'!$F132),AS$136,AS$137,AS$138,AS$139,AS$140,AS$141,AS$142,AS$143,AS$144)</f>
        <v>0</v>
      </c>
      <c r="AT334" s="66">
        <f>-AT$190+AT$216-AT$218+AT$233+AT$234+SUM(AT$125,AT$126,AT$127,AT$128,AT$129,AT$130,AT$131,AT$132,AT$133,AT$134,AT$135*(1+'S&amp;S'!$F132),AT$136,AT$137,AT$138,AT$139,AT$140,AT$141,AT$142,AT$143,AT$144)</f>
        <v>0</v>
      </c>
      <c r="AU334" s="66">
        <f>-AU$190+AU$216-AU$218+AU$233+AU$234+SUM(AU$125,AU$126,AU$127,AU$128,AU$129,AU$130,AU$131,AU$132,AU$133,AU$134,AU$135*(1+'S&amp;S'!$F132),AU$136,AU$137,AU$138,AU$139,AU$140,AU$141,AU$142,AU$143,AU$144)</f>
        <v>0</v>
      </c>
      <c r="AV334" s="66">
        <f>-AV$190+AV$216-AV$218+AV$233+AV$234+SUM(AV$125,AV$126,AV$127,AV$128,AV$129,AV$130,AV$131,AV$132,AV$133,AV$134,AV$135*(1+'S&amp;S'!$F132),AV$136,AV$137,AV$138,AV$139,AV$140,AV$141,AV$142,AV$143,AV$144)</f>
        <v>0</v>
      </c>
      <c r="AW334" s="66">
        <f>-AW$190+AW$216-AW$218+AW$233+AW$234+SUM(AW$125,AW$126,AW$127,AW$128,AW$129,AW$130,AW$131,AW$132,AW$133,AW$134,AW$135*(1+'S&amp;S'!$F132),AW$136,AW$137,AW$138,AW$139,AW$140,AW$141,AW$142,AW$143,AW$144)</f>
        <v>0</v>
      </c>
      <c r="AX334" s="66">
        <f>-AX$190+AX$216-AX$218+AX$233+AX$234+SUM(AX$125,AX$126,AX$127,AX$128,AX$129,AX$130,AX$131,AX$132,AX$133,AX$134,AX$135*(1+'S&amp;S'!$F132),AX$136,AX$137,AX$138,AX$139,AX$140,AX$141,AX$142,AX$143,AX$144)</f>
        <v>0</v>
      </c>
      <c r="AY334" s="66">
        <f>-AY$190+AY$216-AY$218+AY$233+AY$234+SUM(AY$125,AY$126,AY$127,AY$128,AY$129,AY$130,AY$131,AY$132,AY$133,AY$134,AY$135*(1+'S&amp;S'!$F132),AY$136,AY$137,AY$138,AY$139,AY$140,AY$141,AY$142,AY$143,AY$144)</f>
        <v>0</v>
      </c>
      <c r="AZ334" s="66">
        <f>-AZ$190+AZ$216-AZ$218+AZ$233+AZ$234+SUM(AZ$125,AZ$126,AZ$127,AZ$128,AZ$129,AZ$130,AZ$131,AZ$132,AZ$133,AZ$134,AZ$135*(1+'S&amp;S'!$F132),AZ$136,AZ$137,AZ$138,AZ$139,AZ$140,AZ$141,AZ$142,AZ$143,AZ$144)</f>
        <v>0</v>
      </c>
      <c r="BA334" s="66">
        <f>-BA$190+BA$216-BA$218+BA$233+BA$234+SUM(BA$125,BA$126,BA$127,BA$128,BA$129,BA$130,BA$131,BA$132,BA$133,BA$134,BA$135*(1+'S&amp;S'!$F132),BA$136,BA$137,BA$138,BA$139,BA$140,BA$141,BA$142,BA$143,BA$144)</f>
        <v>0</v>
      </c>
      <c r="BB334" s="66">
        <f>-BB$190+BB$216-BB$218+BB$233+BB$234+SUM(BB$125,BB$126,BB$127,BB$128,BB$129,BB$130,BB$131,BB$132,BB$133,BB$134,BB$135*(1+'S&amp;S'!$F132),BB$136,BB$137,BB$138,BB$139,BB$140,BB$141,BB$142,BB$143,BB$144)</f>
        <v>0</v>
      </c>
      <c r="BC334" s="66">
        <f>-BC$190+BC$216-BC$218+BC$233+BC$234+SUM(BC$125,BC$126,BC$127,BC$128,BC$129,BC$130,BC$131,BC$132,BC$133,BC$134,BC$135*(1+'S&amp;S'!$F132),BC$136,BC$137,BC$138,BC$139,BC$140,BC$141,BC$142,BC$143,BC$144)</f>
        <v>0</v>
      </c>
      <c r="BD334" s="66">
        <f>-BD$190+BD$216-BD$218+BD$233+BD$234+SUM(BD$125,BD$126,BD$127,BD$128,BD$129,BD$130,BD$131,BD$132,BD$133,BD$134,BD$135*(1+'S&amp;S'!$F132),BD$136,BD$137,BD$138,BD$139,BD$140,BD$141,BD$142,BD$143,BD$144)</f>
        <v>0</v>
      </c>
      <c r="BE334" s="66">
        <f>-BE$190+BE$216-BE$218+BE$233+BE$234+SUM(BE$125,BE$126,BE$127,BE$128,BE$129,BE$130,BE$131,BE$132,BE$133,BE$134,BE$135*(1+'S&amp;S'!$F132),BE$136,BE$137,BE$138,BE$139,BE$140,BE$141,BE$142,BE$143,BE$144)</f>
        <v>0</v>
      </c>
      <c r="BF334" s="66">
        <f>-BF$190+BF$216-BF$218+BF$233+BF$234+SUM(BF$125,BF$126,BF$127,BF$128,BF$129,BF$130,BF$131,BF$132,BF$133,BF$134,BF$135*(1+'S&amp;S'!$F132),BF$136,BF$137,BF$138,BF$139,BF$140,BF$141,BF$142,BF$143,BF$144)</f>
        <v>0</v>
      </c>
      <c r="BG334" s="66">
        <f>-BG$190+BG$216-BG$218+BG$233+BG$234+SUM(BG$125,BG$126,BG$127,BG$128,BG$129,BG$130,BG$131,BG$132,BG$133,BG$134,BG$135*(1+'S&amp;S'!$F132),BG$136,BG$137,BG$138,BG$139,BG$140,BG$141,BG$142,BG$143,BG$144)</f>
        <v>0</v>
      </c>
      <c r="BH334" s="66">
        <f>-BH$190+BH$216-BH$218+BH$233+BH$234+SUM(BH$125,BH$126,BH$127,BH$128,BH$129,BH$130,BH$131,BH$132,BH$133,BH$134,BH$135*(1+'S&amp;S'!$F132),BH$136,BH$137,BH$138,BH$139,BH$140,BH$141,BH$142,BH$143,BH$144)</f>
        <v>0</v>
      </c>
      <c r="BI334" s="66">
        <f>-BI$190+BI$216-BI$218+BI$233+BI$234+SUM(BI$125,BI$126,BI$127,BI$128,BI$129,BI$130,BI$131,BI$132,BI$133,BI$134,BI$135*(1+'S&amp;S'!$F132),BI$136,BI$137,BI$138,BI$139,BI$140,BI$141,BI$142,BI$143,BI$144)</f>
        <v>0</v>
      </c>
      <c r="BJ334" s="66">
        <f>-BJ$190+BJ$216-BJ$218+BJ$233+BJ$234+SUM(BJ$125,BJ$126,BJ$127,BJ$128,BJ$129,BJ$130,BJ$131,BJ$132,BJ$133,BJ$134,BJ$135*(1+'S&amp;S'!$F132),BJ$136,BJ$137,BJ$138,BJ$139,BJ$140,BJ$141,BJ$142,BJ$143,BJ$144)</f>
        <v>0</v>
      </c>
      <c r="BK334" s="66">
        <f>-BK$190+BK$216-BK$218+BK$233+BK$234+SUM(BK$125,BK$126,BK$127,BK$128,BK$129,BK$130,BK$131,BK$132,BK$133,BK$134,BK$135*(1+'S&amp;S'!$F132),BK$136,BK$137,BK$138,BK$139,BK$140,BK$141,BK$142,BK$143,BK$144)</f>
        <v>0</v>
      </c>
      <c r="BL334" s="66">
        <f>-BL$190+BL$216-BL$218+BL$233+BL$234+SUM(BL$125,BL$126,BL$127,BL$128,BL$129,BL$130,BL$131,BL$132,BL$133,BL$134,BL$135*(1+'S&amp;S'!$F132),BL$136,BL$137,BL$138,BL$139,BL$140,BL$141,BL$142,BL$143,BL$144)</f>
        <v>0</v>
      </c>
      <c r="BM334" s="66">
        <f>-BM$190+BM$216-BM$218+BM$233+BM$234+SUM(BM$125,BM$126,BM$127,BM$128,BM$129,BM$130,BM$131,BM$132,BM$133,BM$134,BM$135*(1+'S&amp;S'!$F132),BM$136,BM$137,BM$138,BM$139,BM$140,BM$141,BM$142,BM$143,BM$144)</f>
        <v>0</v>
      </c>
      <c r="BN334" s="66">
        <f>-BN$190+BN$216-BN$218+BN$233+BN$234+SUM(BN$125,BN$126,BN$127,BN$128,BN$129,BN$130,BN$131,BN$132,BN$133,BN$134,BN$135*(1+'S&amp;S'!$F132),BN$136,BN$137,BN$138,BN$139,BN$140,BN$141,BN$142,BN$143,BN$144)</f>
        <v>0</v>
      </c>
      <c r="BO334" s="66">
        <f>-BO$190+BO$216-BO$218+BO$233+BO$234+SUM(BO$125,BO$126,BO$127,BO$128,BO$129,BO$130,BO$131,BO$132,BO$133,BO$134,BO$135*(1+'S&amp;S'!$F132),BO$136,BO$137,BO$138,BO$139,BO$140,BO$141,BO$142,BO$143,BO$144)</f>
        <v>0</v>
      </c>
      <c r="BP334" s="66">
        <f>-BP$190+BP$216-BP$218+BP$233+BP$234+SUM(BP$125,BP$126,BP$127,BP$128,BP$129,BP$130,BP$131,BP$132,BP$133,BP$134,BP$135*(1+'S&amp;S'!$F132),BP$136,BP$137,BP$138,BP$139,BP$140,BP$141,BP$142,BP$143,BP$144)</f>
        <v>0</v>
      </c>
      <c r="BQ334" s="66">
        <f>-BQ$190+BQ$216-BQ$218+BQ$233+BQ$234+SUM(BQ$125,BQ$126,BQ$127,BQ$128,BQ$129,BQ$130,BQ$131,BQ$132,BQ$133,BQ$134,BQ$135*(1+'S&amp;S'!$F132),BQ$136,BQ$137,BQ$138,BQ$139,BQ$140,BQ$141,BQ$142,BQ$143,BQ$144)</f>
        <v>0</v>
      </c>
      <c r="BR334" s="66">
        <f>-BR$190+BR$216-BR$218+BR$233+BR$234+SUM(BR$125,BR$126,BR$127,BR$128,BR$129,BR$130,BR$131,BR$132,BR$133,BR$134,BR$135*(1+'S&amp;S'!$F132),BR$136,BR$137,BR$138,BR$139,BR$140,BR$141,BR$142,BR$143,BR$144)</f>
        <v>0</v>
      </c>
      <c r="BS334" s="66">
        <f>-BS$190+BS$216-BS$218+BS$233+BS$234+SUM(BS$125,BS$126,BS$127,BS$128,BS$129,BS$130,BS$131,BS$132,BS$133,BS$134,BS$135*(1+'S&amp;S'!$F132),BS$136,BS$137,BS$138,BS$139,BS$140,BS$141,BS$142,BS$143,BS$144)</f>
        <v>0</v>
      </c>
      <c r="BT334" s="66">
        <f>-BT$190+BT$216-BT$218+BT$233+BT$234+SUM(BT$125,BT$126,BT$127,BT$128,BT$129,BT$130,BT$131,BT$132,BT$133,BT$134,BT$135*(1+'S&amp;S'!$F132),BT$136,BT$137,BT$138,BT$139,BT$140,BT$141,BT$142,BT$143,BT$144)</f>
        <v>0</v>
      </c>
      <c r="BU334" s="66">
        <f>-BU$190+BU$216-BU$218+BU$233+BU$234+SUM(BU$125,BU$126,BU$127,BU$128,BU$129,BU$130,BU$131,BU$132,BU$133,BU$134,BU$135*(1+'S&amp;S'!$F132),BU$136,BU$137,BU$138,BU$139,BU$140,BU$141,BU$142,BU$143,BU$144)</f>
        <v>0</v>
      </c>
      <c r="BV334" s="66">
        <f>-BV$190+BV$216-BV$218+BV$233+BV$234+SUM(BV$125,BV$126,BV$127,BV$128,BV$129,BV$130,BV$131,BV$132,BV$133,BV$134,BV$135*(1+'S&amp;S'!$F132),BV$136,BV$137,BV$138,BV$139,BV$140,BV$141,BV$142,BV$143,BV$144)</f>
        <v>0</v>
      </c>
      <c r="BW334" s="66">
        <f>-BW$190+BW$216-BW$218+BW$233+BW$234+SUM(BW$125,BW$126,BW$127,BW$128,BW$129,BW$130,BW$131,BW$132,BW$133,BW$134,BW$135*(1+'S&amp;S'!$F132),BW$136,BW$137,BW$138,BW$139,BW$140,BW$141,BW$142,BW$143,BW$144)</f>
        <v>0</v>
      </c>
      <c r="BX334" s="66">
        <f>-BX$190+BX$216-BX$218+BX$233+BX$234+SUM(BX$125,BX$126,BX$127,BX$128,BX$129,BX$130,BX$131,BX$132,BX$133,BX$134,BX$135*(1+'S&amp;S'!$F132),BX$136,BX$137,BX$138,BX$139,BX$140,BX$141,BX$142,BX$143,BX$144)</f>
        <v>0</v>
      </c>
      <c r="BY334" s="66">
        <f>-BY$190+BY$216-BY$218+BY$233+BY$234+SUM(BY$125,BY$126,BY$127,BY$128,BY$129,BY$130,BY$131,BY$132,BY$133,BY$134,BY$135*(1+'S&amp;S'!$F132),BY$136,BY$137,BY$138,BY$139,BY$140,BY$141,BY$142,BY$143,BY$144)</f>
        <v>0</v>
      </c>
      <c r="BZ334" s="66">
        <f>-BZ$190+BZ$216-BZ$218+BZ$233+BZ$234+SUM(BZ$125,BZ$126,BZ$127,BZ$128,BZ$129,BZ$130,BZ$131,BZ$132,BZ$133,BZ$134,BZ$135*(1+'S&amp;S'!$F132),BZ$136,BZ$137,BZ$138,BZ$139,BZ$140,BZ$141,BZ$142,BZ$143,BZ$144)</f>
        <v>0</v>
      </c>
      <c r="CA334" s="66">
        <f>-CA$190+CA$216-CA$218+CA$233+CA$234+SUM(CA$125,CA$126,CA$127,CA$128,CA$129,CA$130,CA$131,CA$132,CA$133,CA$134,CA$135*(1+'S&amp;S'!$F132),CA$136,CA$137,CA$138,CA$139,CA$140,CA$141,CA$142,CA$143,CA$144)</f>
        <v>0</v>
      </c>
      <c r="CB334" s="66">
        <f>-CB$190+CB$216-CB$218+CB$233+CB$234+SUM(CB$125,CB$126,CB$127,CB$128,CB$129,CB$130,CB$131,CB$132,CB$133,CB$134,CB$135*(1+'S&amp;S'!$F132),CB$136,CB$137,CB$138,CB$139,CB$140,CB$141,CB$142,CB$143,CB$144)</f>
        <v>0</v>
      </c>
      <c r="CC334" s="66">
        <f>-CC$190+CC$216-CC$218+CC$233+CC$234+SUM(CC$125,CC$126,CC$127,CC$128,CC$129,CC$130,CC$131,CC$132,CC$133,CC$134,CC$135*(1+'S&amp;S'!$F132),CC$136,CC$137,CC$138,CC$139,CC$140,CC$141,CC$142,CC$143,CC$144)</f>
        <v>0</v>
      </c>
      <c r="CD334" s="66">
        <f>-CD$190+CD$216-CD$218+CD$233+CD$234+SUM(CD$125,CD$126,CD$127,CD$128,CD$129,CD$130,CD$131,CD$132,CD$133,CD$134,CD$135*(1+'S&amp;S'!$F132),CD$136,CD$137,CD$138,CD$139,CD$140,CD$141,CD$142,CD$143,CD$144)</f>
        <v>0</v>
      </c>
      <c r="CE334" s="66">
        <f>-CE$190+CE$216-CE$218+CE$233+CE$234+SUM(CE$125,CE$126,CE$127,CE$128,CE$129,CE$130,CE$131,CE$132,CE$133,CE$134,CE$135*(1+'S&amp;S'!$F132),CE$136,CE$137,CE$138,CE$139,CE$140,CE$141,CE$142,CE$143,CE$144)</f>
        <v>0</v>
      </c>
      <c r="CF334" s="66">
        <f>-CF$190+CF$216-CF$218+CF$233+CF$234+SUM(CF$125,CF$126,CF$127,CF$128,CF$129,CF$130,CF$131,CF$132,CF$133,CF$134,CF$135*(1+'S&amp;S'!$F132),CF$136,CF$137,CF$138,CF$139,CF$140,CF$141,CF$142,CF$143,CF$144)</f>
        <v>0</v>
      </c>
      <c r="CG334" s="66">
        <f>-CG$190+CG$216-CG$218+CG$233+CG$234+SUM(CG$125,CG$126,CG$127,CG$128,CG$129,CG$130,CG$131,CG$132,CG$133,CG$134,CG$135*(1+'S&amp;S'!$F132),CG$136,CG$137,CG$138,CG$139,CG$140,CG$141,CG$142,CG$143,CG$144)</f>
        <v>0</v>
      </c>
      <c r="CH334" s="66">
        <f>-CH$190+CH$216-CH$218+CH$233+CH$234+SUM(CH$125,CH$126,CH$127,CH$128,CH$129,CH$130,CH$131,CH$132,CH$133,CH$134,CH$135*(1+'S&amp;S'!$F132),CH$136,CH$137,CH$138,CH$139,CH$140,CH$141,CH$142,CH$143,CH$144)</f>
        <v>0</v>
      </c>
      <c r="CI334" s="66">
        <f>-CI$190+CI$216-CI$218+CI$233+CI$234+SUM(CI$125,CI$126,CI$127,CI$128,CI$129,CI$130,CI$131,CI$132,CI$133,CI$134,CI$135*(1+'S&amp;S'!$F132),CI$136,CI$137,CI$138,CI$139,CI$140,CI$141,CI$142,CI$143,CI$144)</f>
        <v>0</v>
      </c>
      <c r="CJ334" s="66">
        <f>-CJ$190+CJ$216-CJ$218+CJ$233+CJ$234+SUM(CJ$125,CJ$126,CJ$127,CJ$128,CJ$129,CJ$130,CJ$131,CJ$132,CJ$133,CJ$134,CJ$135*(1+'S&amp;S'!$F132),CJ$136,CJ$137,CJ$138,CJ$139,CJ$140,CJ$141,CJ$142,CJ$143,CJ$144)</f>
        <v>0</v>
      </c>
      <c r="CK334" s="66">
        <f>-CK$190+CK$216-CK$218+CK$233+CK$234+SUM(CK$125,CK$126,CK$127,CK$128,CK$129,CK$130,CK$131,CK$132,CK$133,CK$134,CK$135*(1+'S&amp;S'!$F132),CK$136,CK$137,CK$138,CK$139,CK$140,CK$141,CK$142,CK$143,CK$144)</f>
        <v>0</v>
      </c>
      <c r="CL334" s="66">
        <f>-CL$190+CL$216-CL$218+CL$233+CL$234+SUM(CL$125,CL$126,CL$127,CL$128,CL$129,CL$130,CL$131,CL$132,CL$133,CL$134,CL$135*(1+'S&amp;S'!$F132),CL$136,CL$137,CL$138,CL$139,CL$140,CL$141,CL$142,CL$143,CL$144)</f>
        <v>0</v>
      </c>
      <c r="CM334" s="66">
        <f>-CM$190+CM$216-CM$218+CM$233+CM$234+SUM(CM$125,CM$126,CM$127,CM$128,CM$129,CM$130,CM$131,CM$132,CM$133,CM$134,CM$135*(1+'S&amp;S'!$F132),CM$136,CM$137,CM$138,CM$139,CM$140,CM$141,CM$142,CM$143,CM$144)</f>
        <v>0</v>
      </c>
      <c r="CN334" s="66">
        <f>-CN$190+CN$216-CN$218+CN$233+CN$234+SUM(CN$125,CN$126,CN$127,CN$128,CN$129,CN$130,CN$131,CN$132,CN$133,CN$134,CN$135*(1+'S&amp;S'!$F132),CN$136,CN$137,CN$138,CN$139,CN$140,CN$141,CN$142,CN$143,CN$144)</f>
        <v>0</v>
      </c>
      <c r="CO334" s="66">
        <f>-CO$190+CO$216-CO$218+CO$233+CO$234+SUM(CO$125,CO$126,CO$127,CO$128,CO$129,CO$130,CO$131,CO$132,CO$133,CO$134,CO$135*(1+'S&amp;S'!$F132),CO$136,CO$137,CO$138,CO$139,CO$140,CO$141,CO$142,CO$143,CO$144)</f>
        <v>0</v>
      </c>
      <c r="CP334" s="66">
        <f>-CP$190+CP$216-CP$218+CP$233+CP$234+SUM(CP$125,CP$126,CP$127,CP$128,CP$129,CP$130,CP$131,CP$132,CP$133,CP$134,CP$135*(1+'S&amp;S'!$F132),CP$136,CP$137,CP$138,CP$139,CP$140,CP$141,CP$142,CP$143,CP$144)</f>
        <v>0</v>
      </c>
      <c r="CQ334" s="66">
        <f>-CQ$190+CQ$216-CQ$218+CQ$233+CQ$234+SUM(CQ$125,CQ$126,CQ$127,CQ$128,CQ$129,CQ$130,CQ$131,CQ$132,CQ$133,CQ$134,CQ$135*(1+'S&amp;S'!$F132),CQ$136,CQ$137,CQ$138,CQ$139,CQ$140,CQ$141,CQ$142,CQ$143,CQ$144)</f>
        <v>0</v>
      </c>
      <c r="CR334" s="66">
        <f>-CR$190+CR$216-CR$218+CR$233+CR$234+SUM(CR$125,CR$126,CR$127,CR$128,CR$129,CR$130,CR$131,CR$132,CR$133,CR$134,CR$135*(1+'S&amp;S'!$F132),CR$136,CR$137,CR$138,CR$139,CR$140,CR$141,CR$142,CR$143,CR$144)</f>
        <v>0</v>
      </c>
      <c r="CS334" s="66">
        <f>-CS$190+CS$216-CS$218+CS$233+CS$234+SUM(CS$125,CS$126,CS$127,CS$128,CS$129,CS$130,CS$131,CS$132,CS$133,CS$134,CS$135*(1+'S&amp;S'!$F132),CS$136,CS$137,CS$138,CS$139,CS$140,CS$141,CS$142,CS$143,CS$144)</f>
        <v>0</v>
      </c>
    </row>
    <row r="335" spans="3:97" hidden="1" x14ac:dyDescent="0.35">
      <c r="C335" s="81" t="str">
        <f>O.5!C135&amp;" with "&amp; 'S&amp;S'!$D$5*100 &amp; "% decrease"</f>
        <v xml:space="preserve"> with 1% decrease</v>
      </c>
      <c r="E335" s="492">
        <f>G335+NPV(G.Asm!$F$40,H335:INDEX(H335:CS335,RP))</f>
        <v>0</v>
      </c>
      <c r="F335" s="492">
        <f t="shared" si="140"/>
        <v>0</v>
      </c>
      <c r="G335" s="66">
        <f>-G$190+G$216-G$218+G$233+G$234+SUM(G$125,G$126,G$127,G$128,G$129,G$130,G$131,G$132,G$133,G$134,G$135*(1+'S&amp;S'!$F133),G$136,G$137,G$138,G$139,G$140,G$141,G$142,G$143,G$144)</f>
        <v>0</v>
      </c>
      <c r="H335" s="66">
        <f>-H$190+H$216-H$218+H$233+H$234+SUM(H$125,H$126,H$127,H$128,H$129,H$130,H$131,H$132,H$133,H$134,H$135*(1+'S&amp;S'!$F133),H$136,H$137,H$138,H$139,H$140,H$141,H$142,H$143,H$144)</f>
        <v>0</v>
      </c>
      <c r="I335" s="66">
        <f>-I$190+I$216-I$218+I$233+I$234+SUM(I$125,I$126,I$127,I$128,I$129,I$130,I$131,I$132,I$133,I$134,I$135*(1+'S&amp;S'!$F133),I$136,I$137,I$138,I$139,I$140,I$141,I$142,I$143,I$144)</f>
        <v>0</v>
      </c>
      <c r="J335" s="66">
        <f>-J$190+J$216-J$218+J$233+J$234+SUM(J$125,J$126,J$127,J$128,J$129,J$130,J$131,J$132,J$133,J$134,J$135*(1+'S&amp;S'!$F133),J$136,J$137,J$138,J$139,J$140,J$141,J$142,J$143,J$144)</f>
        <v>0</v>
      </c>
      <c r="K335" s="66">
        <f>-K$190+K$216-K$218+K$233+K$234+SUM(K$125,K$126,K$127,K$128,K$129,K$130,K$131,K$132,K$133,K$134,K$135*(1+'S&amp;S'!$F133),K$136,K$137,K$138,K$139,K$140,K$141,K$142,K$143,K$144)</f>
        <v>0</v>
      </c>
      <c r="L335" s="66">
        <f>-L$190+L$216-L$218+L$233+L$234+SUM(L$125,L$126,L$127,L$128,L$129,L$130,L$131,L$132,L$133,L$134,L$135*(1+'S&amp;S'!$F133),L$136,L$137,L$138,L$139,L$140,L$141,L$142,L$143,L$144)</f>
        <v>0</v>
      </c>
      <c r="M335" s="66">
        <f>-M$190+M$216-M$218+M$233+M$234+SUM(M$125,M$126,M$127,M$128,M$129,M$130,M$131,M$132,M$133,M$134,M$135*(1+'S&amp;S'!$F133),M$136,M$137,M$138,M$139,M$140,M$141,M$142,M$143,M$144)</f>
        <v>0</v>
      </c>
      <c r="N335" s="66">
        <f>-N$190+N$216-N$218+N$233+N$234+SUM(N$125,N$126,N$127,N$128,N$129,N$130,N$131,N$132,N$133,N$134,N$135*(1+'S&amp;S'!$F133),N$136,N$137,N$138,N$139,N$140,N$141,N$142,N$143,N$144)</f>
        <v>0</v>
      </c>
      <c r="O335" s="66">
        <f>-O$190+O$216-O$218+O$233+O$234+SUM(O$125,O$126,O$127,O$128,O$129,O$130,O$131,O$132,O$133,O$134,O$135*(1+'S&amp;S'!$F133),O$136,O$137,O$138,O$139,O$140,O$141,O$142,O$143,O$144)</f>
        <v>0</v>
      </c>
      <c r="P335" s="66">
        <f>-P$190+P$216-P$218+P$233+P$234+SUM(P$125,P$126,P$127,P$128,P$129,P$130,P$131,P$132,P$133,P$134,P$135*(1+'S&amp;S'!$F133),P$136,P$137,P$138,P$139,P$140,P$141,P$142,P$143,P$144)</f>
        <v>0</v>
      </c>
      <c r="Q335" s="66">
        <f>-Q$190+Q$216-Q$218+Q$233+Q$234+SUM(Q$125,Q$126,Q$127,Q$128,Q$129,Q$130,Q$131,Q$132,Q$133,Q$134,Q$135*(1+'S&amp;S'!$F133),Q$136,Q$137,Q$138,Q$139,Q$140,Q$141,Q$142,Q$143,Q$144)</f>
        <v>0</v>
      </c>
      <c r="R335" s="66">
        <f>-R$190+R$216-R$218+R$233+R$234+SUM(R$125,R$126,R$127,R$128,R$129,R$130,R$131,R$132,R$133,R$134,R$135*(1+'S&amp;S'!$F133),R$136,R$137,R$138,R$139,R$140,R$141,R$142,R$143,R$144)</f>
        <v>0</v>
      </c>
      <c r="S335" s="66">
        <f>-S$190+S$216-S$218+S$233+S$234+SUM(S$125,S$126,S$127,S$128,S$129,S$130,S$131,S$132,S$133,S$134,S$135*(1+'S&amp;S'!$F133),S$136,S$137,S$138,S$139,S$140,S$141,S$142,S$143,S$144)</f>
        <v>0</v>
      </c>
      <c r="T335" s="66">
        <f>-T$190+T$216-T$218+T$233+T$234+SUM(T$125,T$126,T$127,T$128,T$129,T$130,T$131,T$132,T$133,T$134,T$135*(1+'S&amp;S'!$F133),T$136,T$137,T$138,T$139,T$140,T$141,T$142,T$143,T$144)</f>
        <v>0</v>
      </c>
      <c r="U335" s="66">
        <f>-U$190+U$216-U$218+U$233+U$234+SUM(U$125,U$126,U$127,U$128,U$129,U$130,U$131,U$132,U$133,U$134,U$135*(1+'S&amp;S'!$F133),U$136,U$137,U$138,U$139,U$140,U$141,U$142,U$143,U$144)</f>
        <v>0</v>
      </c>
      <c r="V335" s="66">
        <f>-V$190+V$216-V$218+V$233+V$234+SUM(V$125,V$126,V$127,V$128,V$129,V$130,V$131,V$132,V$133,V$134,V$135*(1+'S&amp;S'!$F133),V$136,V$137,V$138,V$139,V$140,V$141,V$142,V$143,V$144)</f>
        <v>0</v>
      </c>
      <c r="W335" s="66">
        <f>-W$190+W$216-W$218+W$233+W$234+SUM(W$125,W$126,W$127,W$128,W$129,W$130,W$131,W$132,W$133,W$134,W$135*(1+'S&amp;S'!$F133),W$136,W$137,W$138,W$139,W$140,W$141,W$142,W$143,W$144)</f>
        <v>0</v>
      </c>
      <c r="X335" s="66">
        <f>-X$190+X$216-X$218+X$233+X$234+SUM(X$125,X$126,X$127,X$128,X$129,X$130,X$131,X$132,X$133,X$134,X$135*(1+'S&amp;S'!$F133),X$136,X$137,X$138,X$139,X$140,X$141,X$142,X$143,X$144)</f>
        <v>0</v>
      </c>
      <c r="Y335" s="66">
        <f>-Y$190+Y$216-Y$218+Y$233+Y$234+SUM(Y$125,Y$126,Y$127,Y$128,Y$129,Y$130,Y$131,Y$132,Y$133,Y$134,Y$135*(1+'S&amp;S'!$F133),Y$136,Y$137,Y$138,Y$139,Y$140,Y$141,Y$142,Y$143,Y$144)</f>
        <v>0</v>
      </c>
      <c r="Z335" s="66">
        <f>-Z$190+Z$216-Z$218+Z$233+Z$234+SUM(Z$125,Z$126,Z$127,Z$128,Z$129,Z$130,Z$131,Z$132,Z$133,Z$134,Z$135*(1+'S&amp;S'!$F133),Z$136,Z$137,Z$138,Z$139,Z$140,Z$141,Z$142,Z$143,Z$144)</f>
        <v>0</v>
      </c>
      <c r="AA335" s="66">
        <f>-AA$190+AA$216-AA$218+AA$233+AA$234+SUM(AA$125,AA$126,AA$127,AA$128,AA$129,AA$130,AA$131,AA$132,AA$133,AA$134,AA$135*(1+'S&amp;S'!$F133),AA$136,AA$137,AA$138,AA$139,AA$140,AA$141,AA$142,AA$143,AA$144)</f>
        <v>0</v>
      </c>
      <c r="AB335" s="66">
        <f>-AB$190+AB$216-AB$218+AB$233+AB$234+SUM(AB$125,AB$126,AB$127,AB$128,AB$129,AB$130,AB$131,AB$132,AB$133,AB$134,AB$135*(1+'S&amp;S'!$F133),AB$136,AB$137,AB$138,AB$139,AB$140,AB$141,AB$142,AB$143,AB$144)</f>
        <v>0</v>
      </c>
      <c r="AC335" s="66">
        <f>-AC$190+AC$216-AC$218+AC$233+AC$234+SUM(AC$125,AC$126,AC$127,AC$128,AC$129,AC$130,AC$131,AC$132,AC$133,AC$134,AC$135*(1+'S&amp;S'!$F133),AC$136,AC$137,AC$138,AC$139,AC$140,AC$141,AC$142,AC$143,AC$144)</f>
        <v>0</v>
      </c>
      <c r="AD335" s="66">
        <f>-AD$190+AD$216-AD$218+AD$233+AD$234+SUM(AD$125,AD$126,AD$127,AD$128,AD$129,AD$130,AD$131,AD$132,AD$133,AD$134,AD$135*(1+'S&amp;S'!$F133),AD$136,AD$137,AD$138,AD$139,AD$140,AD$141,AD$142,AD$143,AD$144)</f>
        <v>0</v>
      </c>
      <c r="AE335" s="66">
        <f>-AE$190+AE$216-AE$218+AE$233+AE$234+SUM(AE$125,AE$126,AE$127,AE$128,AE$129,AE$130,AE$131,AE$132,AE$133,AE$134,AE$135*(1+'S&amp;S'!$F133),AE$136,AE$137,AE$138,AE$139,AE$140,AE$141,AE$142,AE$143,AE$144)</f>
        <v>0</v>
      </c>
      <c r="AF335" s="66">
        <f>-AF$190+AF$216-AF$218+AF$233+AF$234+SUM(AF$125,AF$126,AF$127,AF$128,AF$129,AF$130,AF$131,AF$132,AF$133,AF$134,AF$135*(1+'S&amp;S'!$F133),AF$136,AF$137,AF$138,AF$139,AF$140,AF$141,AF$142,AF$143,AF$144)</f>
        <v>0</v>
      </c>
      <c r="AG335" s="66">
        <f>-AG$190+AG$216-AG$218+AG$233+AG$234+SUM(AG$125,AG$126,AG$127,AG$128,AG$129,AG$130,AG$131,AG$132,AG$133,AG$134,AG$135*(1+'S&amp;S'!$F133),AG$136,AG$137,AG$138,AG$139,AG$140,AG$141,AG$142,AG$143,AG$144)</f>
        <v>0</v>
      </c>
      <c r="AH335" s="66">
        <f>-AH$190+AH$216-AH$218+AH$233+AH$234+SUM(AH$125,AH$126,AH$127,AH$128,AH$129,AH$130,AH$131,AH$132,AH$133,AH$134,AH$135*(1+'S&amp;S'!$F133),AH$136,AH$137,AH$138,AH$139,AH$140,AH$141,AH$142,AH$143,AH$144)</f>
        <v>0</v>
      </c>
      <c r="AI335" s="66">
        <f>-AI$190+AI$216-AI$218+AI$233+AI$234+SUM(AI$125,AI$126,AI$127,AI$128,AI$129,AI$130,AI$131,AI$132,AI$133,AI$134,AI$135*(1+'S&amp;S'!$F133),AI$136,AI$137,AI$138,AI$139,AI$140,AI$141,AI$142,AI$143,AI$144)</f>
        <v>0</v>
      </c>
      <c r="AJ335" s="66">
        <f>-AJ$190+AJ$216-AJ$218+AJ$233+AJ$234+SUM(AJ$125,AJ$126,AJ$127,AJ$128,AJ$129,AJ$130,AJ$131,AJ$132,AJ$133,AJ$134,AJ$135*(1+'S&amp;S'!$F133),AJ$136,AJ$137,AJ$138,AJ$139,AJ$140,AJ$141,AJ$142,AJ$143,AJ$144)</f>
        <v>0</v>
      </c>
      <c r="AK335" s="66">
        <f>-AK$190+AK$216-AK$218+AK$233+AK$234+SUM(AK$125,AK$126,AK$127,AK$128,AK$129,AK$130,AK$131,AK$132,AK$133,AK$134,AK$135*(1+'S&amp;S'!$F133),AK$136,AK$137,AK$138,AK$139,AK$140,AK$141,AK$142,AK$143,AK$144)</f>
        <v>0</v>
      </c>
      <c r="AL335" s="66">
        <f>-AL$190+AL$216-AL$218+AL$233+AL$234+SUM(AL$125,AL$126,AL$127,AL$128,AL$129,AL$130,AL$131,AL$132,AL$133,AL$134,AL$135*(1+'S&amp;S'!$F133),AL$136,AL$137,AL$138,AL$139,AL$140,AL$141,AL$142,AL$143,AL$144)</f>
        <v>0</v>
      </c>
      <c r="AM335" s="66">
        <f>-AM$190+AM$216-AM$218+AM$233+AM$234+SUM(AM$125,AM$126,AM$127,AM$128,AM$129,AM$130,AM$131,AM$132,AM$133,AM$134,AM$135*(1+'S&amp;S'!$F133),AM$136,AM$137,AM$138,AM$139,AM$140,AM$141,AM$142,AM$143,AM$144)</f>
        <v>0</v>
      </c>
      <c r="AN335" s="66">
        <f>-AN$190+AN$216-AN$218+AN$233+AN$234+SUM(AN$125,AN$126,AN$127,AN$128,AN$129,AN$130,AN$131,AN$132,AN$133,AN$134,AN$135*(1+'S&amp;S'!$F133),AN$136,AN$137,AN$138,AN$139,AN$140,AN$141,AN$142,AN$143,AN$144)</f>
        <v>0</v>
      </c>
      <c r="AO335" s="66">
        <f>-AO$190+AO$216-AO$218+AO$233+AO$234+SUM(AO$125,AO$126,AO$127,AO$128,AO$129,AO$130,AO$131,AO$132,AO$133,AO$134,AO$135*(1+'S&amp;S'!$F133),AO$136,AO$137,AO$138,AO$139,AO$140,AO$141,AO$142,AO$143,AO$144)</f>
        <v>0</v>
      </c>
      <c r="AP335" s="66">
        <f>-AP$190+AP$216-AP$218+AP$233+AP$234+SUM(AP$125,AP$126,AP$127,AP$128,AP$129,AP$130,AP$131,AP$132,AP$133,AP$134,AP$135*(1+'S&amp;S'!$F133),AP$136,AP$137,AP$138,AP$139,AP$140,AP$141,AP$142,AP$143,AP$144)</f>
        <v>0</v>
      </c>
      <c r="AQ335" s="66">
        <f>-AQ$190+AQ$216-AQ$218+AQ$233+AQ$234+SUM(AQ$125,AQ$126,AQ$127,AQ$128,AQ$129,AQ$130,AQ$131,AQ$132,AQ$133,AQ$134,AQ$135*(1+'S&amp;S'!$F133),AQ$136,AQ$137,AQ$138,AQ$139,AQ$140,AQ$141,AQ$142,AQ$143,AQ$144)</f>
        <v>0</v>
      </c>
      <c r="AR335" s="66">
        <f>-AR$190+AR$216-AR$218+AR$233+AR$234+SUM(AR$125,AR$126,AR$127,AR$128,AR$129,AR$130,AR$131,AR$132,AR$133,AR$134,AR$135*(1+'S&amp;S'!$F133),AR$136,AR$137,AR$138,AR$139,AR$140,AR$141,AR$142,AR$143,AR$144)</f>
        <v>0</v>
      </c>
      <c r="AS335" s="66">
        <f>-AS$190+AS$216-AS$218+AS$233+AS$234+SUM(AS$125,AS$126,AS$127,AS$128,AS$129,AS$130,AS$131,AS$132,AS$133,AS$134,AS$135*(1+'S&amp;S'!$F133),AS$136,AS$137,AS$138,AS$139,AS$140,AS$141,AS$142,AS$143,AS$144)</f>
        <v>0</v>
      </c>
      <c r="AT335" s="66">
        <f>-AT$190+AT$216-AT$218+AT$233+AT$234+SUM(AT$125,AT$126,AT$127,AT$128,AT$129,AT$130,AT$131,AT$132,AT$133,AT$134,AT$135*(1+'S&amp;S'!$F133),AT$136,AT$137,AT$138,AT$139,AT$140,AT$141,AT$142,AT$143,AT$144)</f>
        <v>0</v>
      </c>
      <c r="AU335" s="66">
        <f>-AU$190+AU$216-AU$218+AU$233+AU$234+SUM(AU$125,AU$126,AU$127,AU$128,AU$129,AU$130,AU$131,AU$132,AU$133,AU$134,AU$135*(1+'S&amp;S'!$F133),AU$136,AU$137,AU$138,AU$139,AU$140,AU$141,AU$142,AU$143,AU$144)</f>
        <v>0</v>
      </c>
      <c r="AV335" s="66">
        <f>-AV$190+AV$216-AV$218+AV$233+AV$234+SUM(AV$125,AV$126,AV$127,AV$128,AV$129,AV$130,AV$131,AV$132,AV$133,AV$134,AV$135*(1+'S&amp;S'!$F133),AV$136,AV$137,AV$138,AV$139,AV$140,AV$141,AV$142,AV$143,AV$144)</f>
        <v>0</v>
      </c>
      <c r="AW335" s="66">
        <f>-AW$190+AW$216-AW$218+AW$233+AW$234+SUM(AW$125,AW$126,AW$127,AW$128,AW$129,AW$130,AW$131,AW$132,AW$133,AW$134,AW$135*(1+'S&amp;S'!$F133),AW$136,AW$137,AW$138,AW$139,AW$140,AW$141,AW$142,AW$143,AW$144)</f>
        <v>0</v>
      </c>
      <c r="AX335" s="66">
        <f>-AX$190+AX$216-AX$218+AX$233+AX$234+SUM(AX$125,AX$126,AX$127,AX$128,AX$129,AX$130,AX$131,AX$132,AX$133,AX$134,AX$135*(1+'S&amp;S'!$F133),AX$136,AX$137,AX$138,AX$139,AX$140,AX$141,AX$142,AX$143,AX$144)</f>
        <v>0</v>
      </c>
      <c r="AY335" s="66">
        <f>-AY$190+AY$216-AY$218+AY$233+AY$234+SUM(AY$125,AY$126,AY$127,AY$128,AY$129,AY$130,AY$131,AY$132,AY$133,AY$134,AY$135*(1+'S&amp;S'!$F133),AY$136,AY$137,AY$138,AY$139,AY$140,AY$141,AY$142,AY$143,AY$144)</f>
        <v>0</v>
      </c>
      <c r="AZ335" s="66">
        <f>-AZ$190+AZ$216-AZ$218+AZ$233+AZ$234+SUM(AZ$125,AZ$126,AZ$127,AZ$128,AZ$129,AZ$130,AZ$131,AZ$132,AZ$133,AZ$134,AZ$135*(1+'S&amp;S'!$F133),AZ$136,AZ$137,AZ$138,AZ$139,AZ$140,AZ$141,AZ$142,AZ$143,AZ$144)</f>
        <v>0</v>
      </c>
      <c r="BA335" s="66">
        <f>-BA$190+BA$216-BA$218+BA$233+BA$234+SUM(BA$125,BA$126,BA$127,BA$128,BA$129,BA$130,BA$131,BA$132,BA$133,BA$134,BA$135*(1+'S&amp;S'!$F133),BA$136,BA$137,BA$138,BA$139,BA$140,BA$141,BA$142,BA$143,BA$144)</f>
        <v>0</v>
      </c>
      <c r="BB335" s="66">
        <f>-BB$190+BB$216-BB$218+BB$233+BB$234+SUM(BB$125,BB$126,BB$127,BB$128,BB$129,BB$130,BB$131,BB$132,BB$133,BB$134,BB$135*(1+'S&amp;S'!$F133),BB$136,BB$137,BB$138,BB$139,BB$140,BB$141,BB$142,BB$143,BB$144)</f>
        <v>0</v>
      </c>
      <c r="BC335" s="66">
        <f>-BC$190+BC$216-BC$218+BC$233+BC$234+SUM(BC$125,BC$126,BC$127,BC$128,BC$129,BC$130,BC$131,BC$132,BC$133,BC$134,BC$135*(1+'S&amp;S'!$F133),BC$136,BC$137,BC$138,BC$139,BC$140,BC$141,BC$142,BC$143,BC$144)</f>
        <v>0</v>
      </c>
      <c r="BD335" s="66">
        <f>-BD$190+BD$216-BD$218+BD$233+BD$234+SUM(BD$125,BD$126,BD$127,BD$128,BD$129,BD$130,BD$131,BD$132,BD$133,BD$134,BD$135*(1+'S&amp;S'!$F133),BD$136,BD$137,BD$138,BD$139,BD$140,BD$141,BD$142,BD$143,BD$144)</f>
        <v>0</v>
      </c>
      <c r="BE335" s="66">
        <f>-BE$190+BE$216-BE$218+BE$233+BE$234+SUM(BE$125,BE$126,BE$127,BE$128,BE$129,BE$130,BE$131,BE$132,BE$133,BE$134,BE$135*(1+'S&amp;S'!$F133),BE$136,BE$137,BE$138,BE$139,BE$140,BE$141,BE$142,BE$143,BE$144)</f>
        <v>0</v>
      </c>
      <c r="BF335" s="66">
        <f>-BF$190+BF$216-BF$218+BF$233+BF$234+SUM(BF$125,BF$126,BF$127,BF$128,BF$129,BF$130,BF$131,BF$132,BF$133,BF$134,BF$135*(1+'S&amp;S'!$F133),BF$136,BF$137,BF$138,BF$139,BF$140,BF$141,BF$142,BF$143,BF$144)</f>
        <v>0</v>
      </c>
      <c r="BG335" s="66">
        <f>-BG$190+BG$216-BG$218+BG$233+BG$234+SUM(BG$125,BG$126,BG$127,BG$128,BG$129,BG$130,BG$131,BG$132,BG$133,BG$134,BG$135*(1+'S&amp;S'!$F133),BG$136,BG$137,BG$138,BG$139,BG$140,BG$141,BG$142,BG$143,BG$144)</f>
        <v>0</v>
      </c>
      <c r="BH335" s="66">
        <f>-BH$190+BH$216-BH$218+BH$233+BH$234+SUM(BH$125,BH$126,BH$127,BH$128,BH$129,BH$130,BH$131,BH$132,BH$133,BH$134,BH$135*(1+'S&amp;S'!$F133),BH$136,BH$137,BH$138,BH$139,BH$140,BH$141,BH$142,BH$143,BH$144)</f>
        <v>0</v>
      </c>
      <c r="BI335" s="66">
        <f>-BI$190+BI$216-BI$218+BI$233+BI$234+SUM(BI$125,BI$126,BI$127,BI$128,BI$129,BI$130,BI$131,BI$132,BI$133,BI$134,BI$135*(1+'S&amp;S'!$F133),BI$136,BI$137,BI$138,BI$139,BI$140,BI$141,BI$142,BI$143,BI$144)</f>
        <v>0</v>
      </c>
      <c r="BJ335" s="66">
        <f>-BJ$190+BJ$216-BJ$218+BJ$233+BJ$234+SUM(BJ$125,BJ$126,BJ$127,BJ$128,BJ$129,BJ$130,BJ$131,BJ$132,BJ$133,BJ$134,BJ$135*(1+'S&amp;S'!$F133),BJ$136,BJ$137,BJ$138,BJ$139,BJ$140,BJ$141,BJ$142,BJ$143,BJ$144)</f>
        <v>0</v>
      </c>
      <c r="BK335" s="66">
        <f>-BK$190+BK$216-BK$218+BK$233+BK$234+SUM(BK$125,BK$126,BK$127,BK$128,BK$129,BK$130,BK$131,BK$132,BK$133,BK$134,BK$135*(1+'S&amp;S'!$F133),BK$136,BK$137,BK$138,BK$139,BK$140,BK$141,BK$142,BK$143,BK$144)</f>
        <v>0</v>
      </c>
      <c r="BL335" s="66">
        <f>-BL$190+BL$216-BL$218+BL$233+BL$234+SUM(BL$125,BL$126,BL$127,BL$128,BL$129,BL$130,BL$131,BL$132,BL$133,BL$134,BL$135*(1+'S&amp;S'!$F133),BL$136,BL$137,BL$138,BL$139,BL$140,BL$141,BL$142,BL$143,BL$144)</f>
        <v>0</v>
      </c>
      <c r="BM335" s="66">
        <f>-BM$190+BM$216-BM$218+BM$233+BM$234+SUM(BM$125,BM$126,BM$127,BM$128,BM$129,BM$130,BM$131,BM$132,BM$133,BM$134,BM$135*(1+'S&amp;S'!$F133),BM$136,BM$137,BM$138,BM$139,BM$140,BM$141,BM$142,BM$143,BM$144)</f>
        <v>0</v>
      </c>
      <c r="BN335" s="66">
        <f>-BN$190+BN$216-BN$218+BN$233+BN$234+SUM(BN$125,BN$126,BN$127,BN$128,BN$129,BN$130,BN$131,BN$132,BN$133,BN$134,BN$135*(1+'S&amp;S'!$F133),BN$136,BN$137,BN$138,BN$139,BN$140,BN$141,BN$142,BN$143,BN$144)</f>
        <v>0</v>
      </c>
      <c r="BO335" s="66">
        <f>-BO$190+BO$216-BO$218+BO$233+BO$234+SUM(BO$125,BO$126,BO$127,BO$128,BO$129,BO$130,BO$131,BO$132,BO$133,BO$134,BO$135*(1+'S&amp;S'!$F133),BO$136,BO$137,BO$138,BO$139,BO$140,BO$141,BO$142,BO$143,BO$144)</f>
        <v>0</v>
      </c>
      <c r="BP335" s="66">
        <f>-BP$190+BP$216-BP$218+BP$233+BP$234+SUM(BP$125,BP$126,BP$127,BP$128,BP$129,BP$130,BP$131,BP$132,BP$133,BP$134,BP$135*(1+'S&amp;S'!$F133),BP$136,BP$137,BP$138,BP$139,BP$140,BP$141,BP$142,BP$143,BP$144)</f>
        <v>0</v>
      </c>
      <c r="BQ335" s="66">
        <f>-BQ$190+BQ$216-BQ$218+BQ$233+BQ$234+SUM(BQ$125,BQ$126,BQ$127,BQ$128,BQ$129,BQ$130,BQ$131,BQ$132,BQ$133,BQ$134,BQ$135*(1+'S&amp;S'!$F133),BQ$136,BQ$137,BQ$138,BQ$139,BQ$140,BQ$141,BQ$142,BQ$143,BQ$144)</f>
        <v>0</v>
      </c>
      <c r="BR335" s="66">
        <f>-BR$190+BR$216-BR$218+BR$233+BR$234+SUM(BR$125,BR$126,BR$127,BR$128,BR$129,BR$130,BR$131,BR$132,BR$133,BR$134,BR$135*(1+'S&amp;S'!$F133),BR$136,BR$137,BR$138,BR$139,BR$140,BR$141,BR$142,BR$143,BR$144)</f>
        <v>0</v>
      </c>
      <c r="BS335" s="66">
        <f>-BS$190+BS$216-BS$218+BS$233+BS$234+SUM(BS$125,BS$126,BS$127,BS$128,BS$129,BS$130,BS$131,BS$132,BS$133,BS$134,BS$135*(1+'S&amp;S'!$F133),BS$136,BS$137,BS$138,BS$139,BS$140,BS$141,BS$142,BS$143,BS$144)</f>
        <v>0</v>
      </c>
      <c r="BT335" s="66">
        <f>-BT$190+BT$216-BT$218+BT$233+BT$234+SUM(BT$125,BT$126,BT$127,BT$128,BT$129,BT$130,BT$131,BT$132,BT$133,BT$134,BT$135*(1+'S&amp;S'!$F133),BT$136,BT$137,BT$138,BT$139,BT$140,BT$141,BT$142,BT$143,BT$144)</f>
        <v>0</v>
      </c>
      <c r="BU335" s="66">
        <f>-BU$190+BU$216-BU$218+BU$233+BU$234+SUM(BU$125,BU$126,BU$127,BU$128,BU$129,BU$130,BU$131,BU$132,BU$133,BU$134,BU$135*(1+'S&amp;S'!$F133),BU$136,BU$137,BU$138,BU$139,BU$140,BU$141,BU$142,BU$143,BU$144)</f>
        <v>0</v>
      </c>
      <c r="BV335" s="66">
        <f>-BV$190+BV$216-BV$218+BV$233+BV$234+SUM(BV$125,BV$126,BV$127,BV$128,BV$129,BV$130,BV$131,BV$132,BV$133,BV$134,BV$135*(1+'S&amp;S'!$F133),BV$136,BV$137,BV$138,BV$139,BV$140,BV$141,BV$142,BV$143,BV$144)</f>
        <v>0</v>
      </c>
      <c r="BW335" s="66">
        <f>-BW$190+BW$216-BW$218+BW$233+BW$234+SUM(BW$125,BW$126,BW$127,BW$128,BW$129,BW$130,BW$131,BW$132,BW$133,BW$134,BW$135*(1+'S&amp;S'!$F133),BW$136,BW$137,BW$138,BW$139,BW$140,BW$141,BW$142,BW$143,BW$144)</f>
        <v>0</v>
      </c>
      <c r="BX335" s="66">
        <f>-BX$190+BX$216-BX$218+BX$233+BX$234+SUM(BX$125,BX$126,BX$127,BX$128,BX$129,BX$130,BX$131,BX$132,BX$133,BX$134,BX$135*(1+'S&amp;S'!$F133),BX$136,BX$137,BX$138,BX$139,BX$140,BX$141,BX$142,BX$143,BX$144)</f>
        <v>0</v>
      </c>
      <c r="BY335" s="66">
        <f>-BY$190+BY$216-BY$218+BY$233+BY$234+SUM(BY$125,BY$126,BY$127,BY$128,BY$129,BY$130,BY$131,BY$132,BY$133,BY$134,BY$135*(1+'S&amp;S'!$F133),BY$136,BY$137,BY$138,BY$139,BY$140,BY$141,BY$142,BY$143,BY$144)</f>
        <v>0</v>
      </c>
      <c r="BZ335" s="66">
        <f>-BZ$190+BZ$216-BZ$218+BZ$233+BZ$234+SUM(BZ$125,BZ$126,BZ$127,BZ$128,BZ$129,BZ$130,BZ$131,BZ$132,BZ$133,BZ$134,BZ$135*(1+'S&amp;S'!$F133),BZ$136,BZ$137,BZ$138,BZ$139,BZ$140,BZ$141,BZ$142,BZ$143,BZ$144)</f>
        <v>0</v>
      </c>
      <c r="CA335" s="66">
        <f>-CA$190+CA$216-CA$218+CA$233+CA$234+SUM(CA$125,CA$126,CA$127,CA$128,CA$129,CA$130,CA$131,CA$132,CA$133,CA$134,CA$135*(1+'S&amp;S'!$F133),CA$136,CA$137,CA$138,CA$139,CA$140,CA$141,CA$142,CA$143,CA$144)</f>
        <v>0</v>
      </c>
      <c r="CB335" s="66">
        <f>-CB$190+CB$216-CB$218+CB$233+CB$234+SUM(CB$125,CB$126,CB$127,CB$128,CB$129,CB$130,CB$131,CB$132,CB$133,CB$134,CB$135*(1+'S&amp;S'!$F133),CB$136,CB$137,CB$138,CB$139,CB$140,CB$141,CB$142,CB$143,CB$144)</f>
        <v>0</v>
      </c>
      <c r="CC335" s="66">
        <f>-CC$190+CC$216-CC$218+CC$233+CC$234+SUM(CC$125,CC$126,CC$127,CC$128,CC$129,CC$130,CC$131,CC$132,CC$133,CC$134,CC$135*(1+'S&amp;S'!$F133),CC$136,CC$137,CC$138,CC$139,CC$140,CC$141,CC$142,CC$143,CC$144)</f>
        <v>0</v>
      </c>
      <c r="CD335" s="66">
        <f>-CD$190+CD$216-CD$218+CD$233+CD$234+SUM(CD$125,CD$126,CD$127,CD$128,CD$129,CD$130,CD$131,CD$132,CD$133,CD$134,CD$135*(1+'S&amp;S'!$F133),CD$136,CD$137,CD$138,CD$139,CD$140,CD$141,CD$142,CD$143,CD$144)</f>
        <v>0</v>
      </c>
      <c r="CE335" s="66">
        <f>-CE$190+CE$216-CE$218+CE$233+CE$234+SUM(CE$125,CE$126,CE$127,CE$128,CE$129,CE$130,CE$131,CE$132,CE$133,CE$134,CE$135*(1+'S&amp;S'!$F133),CE$136,CE$137,CE$138,CE$139,CE$140,CE$141,CE$142,CE$143,CE$144)</f>
        <v>0</v>
      </c>
      <c r="CF335" s="66">
        <f>-CF$190+CF$216-CF$218+CF$233+CF$234+SUM(CF$125,CF$126,CF$127,CF$128,CF$129,CF$130,CF$131,CF$132,CF$133,CF$134,CF$135*(1+'S&amp;S'!$F133),CF$136,CF$137,CF$138,CF$139,CF$140,CF$141,CF$142,CF$143,CF$144)</f>
        <v>0</v>
      </c>
      <c r="CG335" s="66">
        <f>-CG$190+CG$216-CG$218+CG$233+CG$234+SUM(CG$125,CG$126,CG$127,CG$128,CG$129,CG$130,CG$131,CG$132,CG$133,CG$134,CG$135*(1+'S&amp;S'!$F133),CG$136,CG$137,CG$138,CG$139,CG$140,CG$141,CG$142,CG$143,CG$144)</f>
        <v>0</v>
      </c>
      <c r="CH335" s="66">
        <f>-CH$190+CH$216-CH$218+CH$233+CH$234+SUM(CH$125,CH$126,CH$127,CH$128,CH$129,CH$130,CH$131,CH$132,CH$133,CH$134,CH$135*(1+'S&amp;S'!$F133),CH$136,CH$137,CH$138,CH$139,CH$140,CH$141,CH$142,CH$143,CH$144)</f>
        <v>0</v>
      </c>
      <c r="CI335" s="66">
        <f>-CI$190+CI$216-CI$218+CI$233+CI$234+SUM(CI$125,CI$126,CI$127,CI$128,CI$129,CI$130,CI$131,CI$132,CI$133,CI$134,CI$135*(1+'S&amp;S'!$F133),CI$136,CI$137,CI$138,CI$139,CI$140,CI$141,CI$142,CI$143,CI$144)</f>
        <v>0</v>
      </c>
      <c r="CJ335" s="66">
        <f>-CJ$190+CJ$216-CJ$218+CJ$233+CJ$234+SUM(CJ$125,CJ$126,CJ$127,CJ$128,CJ$129,CJ$130,CJ$131,CJ$132,CJ$133,CJ$134,CJ$135*(1+'S&amp;S'!$F133),CJ$136,CJ$137,CJ$138,CJ$139,CJ$140,CJ$141,CJ$142,CJ$143,CJ$144)</f>
        <v>0</v>
      </c>
      <c r="CK335" s="66">
        <f>-CK$190+CK$216-CK$218+CK$233+CK$234+SUM(CK$125,CK$126,CK$127,CK$128,CK$129,CK$130,CK$131,CK$132,CK$133,CK$134,CK$135*(1+'S&amp;S'!$F133),CK$136,CK$137,CK$138,CK$139,CK$140,CK$141,CK$142,CK$143,CK$144)</f>
        <v>0</v>
      </c>
      <c r="CL335" s="66">
        <f>-CL$190+CL$216-CL$218+CL$233+CL$234+SUM(CL$125,CL$126,CL$127,CL$128,CL$129,CL$130,CL$131,CL$132,CL$133,CL$134,CL$135*(1+'S&amp;S'!$F133),CL$136,CL$137,CL$138,CL$139,CL$140,CL$141,CL$142,CL$143,CL$144)</f>
        <v>0</v>
      </c>
      <c r="CM335" s="66">
        <f>-CM$190+CM$216-CM$218+CM$233+CM$234+SUM(CM$125,CM$126,CM$127,CM$128,CM$129,CM$130,CM$131,CM$132,CM$133,CM$134,CM$135*(1+'S&amp;S'!$F133),CM$136,CM$137,CM$138,CM$139,CM$140,CM$141,CM$142,CM$143,CM$144)</f>
        <v>0</v>
      </c>
      <c r="CN335" s="66">
        <f>-CN$190+CN$216-CN$218+CN$233+CN$234+SUM(CN$125,CN$126,CN$127,CN$128,CN$129,CN$130,CN$131,CN$132,CN$133,CN$134,CN$135*(1+'S&amp;S'!$F133),CN$136,CN$137,CN$138,CN$139,CN$140,CN$141,CN$142,CN$143,CN$144)</f>
        <v>0</v>
      </c>
      <c r="CO335" s="66">
        <f>-CO$190+CO$216-CO$218+CO$233+CO$234+SUM(CO$125,CO$126,CO$127,CO$128,CO$129,CO$130,CO$131,CO$132,CO$133,CO$134,CO$135*(1+'S&amp;S'!$F133),CO$136,CO$137,CO$138,CO$139,CO$140,CO$141,CO$142,CO$143,CO$144)</f>
        <v>0</v>
      </c>
      <c r="CP335" s="66">
        <f>-CP$190+CP$216-CP$218+CP$233+CP$234+SUM(CP$125,CP$126,CP$127,CP$128,CP$129,CP$130,CP$131,CP$132,CP$133,CP$134,CP$135*(1+'S&amp;S'!$F133),CP$136,CP$137,CP$138,CP$139,CP$140,CP$141,CP$142,CP$143,CP$144)</f>
        <v>0</v>
      </c>
      <c r="CQ335" s="66">
        <f>-CQ$190+CQ$216-CQ$218+CQ$233+CQ$234+SUM(CQ$125,CQ$126,CQ$127,CQ$128,CQ$129,CQ$130,CQ$131,CQ$132,CQ$133,CQ$134,CQ$135*(1+'S&amp;S'!$F133),CQ$136,CQ$137,CQ$138,CQ$139,CQ$140,CQ$141,CQ$142,CQ$143,CQ$144)</f>
        <v>0</v>
      </c>
      <c r="CR335" s="66">
        <f>-CR$190+CR$216-CR$218+CR$233+CR$234+SUM(CR$125,CR$126,CR$127,CR$128,CR$129,CR$130,CR$131,CR$132,CR$133,CR$134,CR$135*(1+'S&amp;S'!$F133),CR$136,CR$137,CR$138,CR$139,CR$140,CR$141,CR$142,CR$143,CR$144)</f>
        <v>0</v>
      </c>
      <c r="CS335" s="66">
        <f>-CS$190+CS$216-CS$218+CS$233+CS$234+SUM(CS$125,CS$126,CS$127,CS$128,CS$129,CS$130,CS$131,CS$132,CS$133,CS$134,CS$135*(1+'S&amp;S'!$F133),CS$136,CS$137,CS$138,CS$139,CS$140,CS$141,CS$142,CS$143,CS$144)</f>
        <v>0</v>
      </c>
    </row>
    <row r="336" spans="3:97" hidden="1" x14ac:dyDescent="0.35">
      <c r="C336" s="81" t="str">
        <f>O.5!C136&amp;" with "&amp; 'S&amp;S'!$D$5*100 &amp; "% increase"</f>
        <v xml:space="preserve"> with 1% increase</v>
      </c>
      <c r="E336" s="492">
        <f>G336+NPV(G.Asm!$F$40,H336:INDEX(H336:CS336,RP))</f>
        <v>0</v>
      </c>
      <c r="F336" s="492">
        <f t="shared" si="140"/>
        <v>0</v>
      </c>
      <c r="G336" s="66">
        <f>-G$190+G$216-G$218+G$233+G$234+SUM(G$125,G$126,G$127,G$128,G$129,G$130,G$131,G$132,G$133,G$134,G$135,G$136*(1+'S&amp;S'!$F134),G$137,G$138,G$139,G$140,G$141,G$142,G$143,G$144)</f>
        <v>0</v>
      </c>
      <c r="H336" s="66">
        <f>-H$190+H$216-H$218+H$233+H$234+SUM(H$125,H$126,H$127,H$128,H$129,H$130,H$131,H$132,H$133,H$134,H$135,H$136*(1+'S&amp;S'!$F134),H$137,H$138,H$139,H$140,H$141,H$142,H$143,H$144)</f>
        <v>0</v>
      </c>
      <c r="I336" s="66">
        <f>-I$190+I$216-I$218+I$233+I$234+SUM(I$125,I$126,I$127,I$128,I$129,I$130,I$131,I$132,I$133,I$134,I$135,I$136*(1+'S&amp;S'!$F134),I$137,I$138,I$139,I$140,I$141,I$142,I$143,I$144)</f>
        <v>0</v>
      </c>
      <c r="J336" s="66">
        <f>-J$190+J$216-J$218+J$233+J$234+SUM(J$125,J$126,J$127,J$128,J$129,J$130,J$131,J$132,J$133,J$134,J$135,J$136*(1+'S&amp;S'!$F134),J$137,J$138,J$139,J$140,J$141,J$142,J$143,J$144)</f>
        <v>0</v>
      </c>
      <c r="K336" s="66">
        <f>-K$190+K$216-K$218+K$233+K$234+SUM(K$125,K$126,K$127,K$128,K$129,K$130,K$131,K$132,K$133,K$134,K$135,K$136*(1+'S&amp;S'!$F134),K$137,K$138,K$139,K$140,K$141,K$142,K$143,K$144)</f>
        <v>0</v>
      </c>
      <c r="L336" s="66">
        <f>-L$190+L$216-L$218+L$233+L$234+SUM(L$125,L$126,L$127,L$128,L$129,L$130,L$131,L$132,L$133,L$134,L$135,L$136*(1+'S&amp;S'!$F134),L$137,L$138,L$139,L$140,L$141,L$142,L$143,L$144)</f>
        <v>0</v>
      </c>
      <c r="M336" s="66">
        <f>-M$190+M$216-M$218+M$233+M$234+SUM(M$125,M$126,M$127,M$128,M$129,M$130,M$131,M$132,M$133,M$134,M$135,M$136*(1+'S&amp;S'!$F134),M$137,M$138,M$139,M$140,M$141,M$142,M$143,M$144)</f>
        <v>0</v>
      </c>
      <c r="N336" s="66">
        <f>-N$190+N$216-N$218+N$233+N$234+SUM(N$125,N$126,N$127,N$128,N$129,N$130,N$131,N$132,N$133,N$134,N$135,N$136*(1+'S&amp;S'!$F134),N$137,N$138,N$139,N$140,N$141,N$142,N$143,N$144)</f>
        <v>0</v>
      </c>
      <c r="O336" s="66">
        <f>-O$190+O$216-O$218+O$233+O$234+SUM(O$125,O$126,O$127,O$128,O$129,O$130,O$131,O$132,O$133,O$134,O$135,O$136*(1+'S&amp;S'!$F134),O$137,O$138,O$139,O$140,O$141,O$142,O$143,O$144)</f>
        <v>0</v>
      </c>
      <c r="P336" s="66">
        <f>-P$190+P$216-P$218+P$233+P$234+SUM(P$125,P$126,P$127,P$128,P$129,P$130,P$131,P$132,P$133,P$134,P$135,P$136*(1+'S&amp;S'!$F134),P$137,P$138,P$139,P$140,P$141,P$142,P$143,P$144)</f>
        <v>0</v>
      </c>
      <c r="Q336" s="66">
        <f>-Q$190+Q$216-Q$218+Q$233+Q$234+SUM(Q$125,Q$126,Q$127,Q$128,Q$129,Q$130,Q$131,Q$132,Q$133,Q$134,Q$135,Q$136*(1+'S&amp;S'!$F134),Q$137,Q$138,Q$139,Q$140,Q$141,Q$142,Q$143,Q$144)</f>
        <v>0</v>
      </c>
      <c r="R336" s="66">
        <f>-R$190+R$216-R$218+R$233+R$234+SUM(R$125,R$126,R$127,R$128,R$129,R$130,R$131,R$132,R$133,R$134,R$135,R$136*(1+'S&amp;S'!$F134),R$137,R$138,R$139,R$140,R$141,R$142,R$143,R$144)</f>
        <v>0</v>
      </c>
      <c r="S336" s="66">
        <f>-S$190+S$216-S$218+S$233+S$234+SUM(S$125,S$126,S$127,S$128,S$129,S$130,S$131,S$132,S$133,S$134,S$135,S$136*(1+'S&amp;S'!$F134),S$137,S$138,S$139,S$140,S$141,S$142,S$143,S$144)</f>
        <v>0</v>
      </c>
      <c r="T336" s="66">
        <f>-T$190+T$216-T$218+T$233+T$234+SUM(T$125,T$126,T$127,T$128,T$129,T$130,T$131,T$132,T$133,T$134,T$135,T$136*(1+'S&amp;S'!$F134),T$137,T$138,T$139,T$140,T$141,T$142,T$143,T$144)</f>
        <v>0</v>
      </c>
      <c r="U336" s="66">
        <f>-U$190+U$216-U$218+U$233+U$234+SUM(U$125,U$126,U$127,U$128,U$129,U$130,U$131,U$132,U$133,U$134,U$135,U$136*(1+'S&amp;S'!$F134),U$137,U$138,U$139,U$140,U$141,U$142,U$143,U$144)</f>
        <v>0</v>
      </c>
      <c r="V336" s="66">
        <f>-V$190+V$216-V$218+V$233+V$234+SUM(V$125,V$126,V$127,V$128,V$129,V$130,V$131,V$132,V$133,V$134,V$135,V$136*(1+'S&amp;S'!$F134),V$137,V$138,V$139,V$140,V$141,V$142,V$143,V$144)</f>
        <v>0</v>
      </c>
      <c r="W336" s="66">
        <f>-W$190+W$216-W$218+W$233+W$234+SUM(W$125,W$126,W$127,W$128,W$129,W$130,W$131,W$132,W$133,W$134,W$135,W$136*(1+'S&amp;S'!$F134),W$137,W$138,W$139,W$140,W$141,W$142,W$143,W$144)</f>
        <v>0</v>
      </c>
      <c r="X336" s="66">
        <f>-X$190+X$216-X$218+X$233+X$234+SUM(X$125,X$126,X$127,X$128,X$129,X$130,X$131,X$132,X$133,X$134,X$135,X$136*(1+'S&amp;S'!$F134),X$137,X$138,X$139,X$140,X$141,X$142,X$143,X$144)</f>
        <v>0</v>
      </c>
      <c r="Y336" s="66">
        <f>-Y$190+Y$216-Y$218+Y$233+Y$234+SUM(Y$125,Y$126,Y$127,Y$128,Y$129,Y$130,Y$131,Y$132,Y$133,Y$134,Y$135,Y$136*(1+'S&amp;S'!$F134),Y$137,Y$138,Y$139,Y$140,Y$141,Y$142,Y$143,Y$144)</f>
        <v>0</v>
      </c>
      <c r="Z336" s="66">
        <f>-Z$190+Z$216-Z$218+Z$233+Z$234+SUM(Z$125,Z$126,Z$127,Z$128,Z$129,Z$130,Z$131,Z$132,Z$133,Z$134,Z$135,Z$136*(1+'S&amp;S'!$F134),Z$137,Z$138,Z$139,Z$140,Z$141,Z$142,Z$143,Z$144)</f>
        <v>0</v>
      </c>
      <c r="AA336" s="66">
        <f>-AA$190+AA$216-AA$218+AA$233+AA$234+SUM(AA$125,AA$126,AA$127,AA$128,AA$129,AA$130,AA$131,AA$132,AA$133,AA$134,AA$135,AA$136*(1+'S&amp;S'!$F134),AA$137,AA$138,AA$139,AA$140,AA$141,AA$142,AA$143,AA$144)</f>
        <v>0</v>
      </c>
      <c r="AB336" s="66">
        <f>-AB$190+AB$216-AB$218+AB$233+AB$234+SUM(AB$125,AB$126,AB$127,AB$128,AB$129,AB$130,AB$131,AB$132,AB$133,AB$134,AB$135,AB$136*(1+'S&amp;S'!$F134),AB$137,AB$138,AB$139,AB$140,AB$141,AB$142,AB$143,AB$144)</f>
        <v>0</v>
      </c>
      <c r="AC336" s="66">
        <f>-AC$190+AC$216-AC$218+AC$233+AC$234+SUM(AC$125,AC$126,AC$127,AC$128,AC$129,AC$130,AC$131,AC$132,AC$133,AC$134,AC$135,AC$136*(1+'S&amp;S'!$F134),AC$137,AC$138,AC$139,AC$140,AC$141,AC$142,AC$143,AC$144)</f>
        <v>0</v>
      </c>
      <c r="AD336" s="66">
        <f>-AD$190+AD$216-AD$218+AD$233+AD$234+SUM(AD$125,AD$126,AD$127,AD$128,AD$129,AD$130,AD$131,AD$132,AD$133,AD$134,AD$135,AD$136*(1+'S&amp;S'!$F134),AD$137,AD$138,AD$139,AD$140,AD$141,AD$142,AD$143,AD$144)</f>
        <v>0</v>
      </c>
      <c r="AE336" s="66">
        <f>-AE$190+AE$216-AE$218+AE$233+AE$234+SUM(AE$125,AE$126,AE$127,AE$128,AE$129,AE$130,AE$131,AE$132,AE$133,AE$134,AE$135,AE$136*(1+'S&amp;S'!$F134),AE$137,AE$138,AE$139,AE$140,AE$141,AE$142,AE$143,AE$144)</f>
        <v>0</v>
      </c>
      <c r="AF336" s="66">
        <f>-AF$190+AF$216-AF$218+AF$233+AF$234+SUM(AF$125,AF$126,AF$127,AF$128,AF$129,AF$130,AF$131,AF$132,AF$133,AF$134,AF$135,AF$136*(1+'S&amp;S'!$F134),AF$137,AF$138,AF$139,AF$140,AF$141,AF$142,AF$143,AF$144)</f>
        <v>0</v>
      </c>
      <c r="AG336" s="66">
        <f>-AG$190+AG$216-AG$218+AG$233+AG$234+SUM(AG$125,AG$126,AG$127,AG$128,AG$129,AG$130,AG$131,AG$132,AG$133,AG$134,AG$135,AG$136*(1+'S&amp;S'!$F134),AG$137,AG$138,AG$139,AG$140,AG$141,AG$142,AG$143,AG$144)</f>
        <v>0</v>
      </c>
      <c r="AH336" s="66">
        <f>-AH$190+AH$216-AH$218+AH$233+AH$234+SUM(AH$125,AH$126,AH$127,AH$128,AH$129,AH$130,AH$131,AH$132,AH$133,AH$134,AH$135,AH$136*(1+'S&amp;S'!$F134),AH$137,AH$138,AH$139,AH$140,AH$141,AH$142,AH$143,AH$144)</f>
        <v>0</v>
      </c>
      <c r="AI336" s="66">
        <f>-AI$190+AI$216-AI$218+AI$233+AI$234+SUM(AI$125,AI$126,AI$127,AI$128,AI$129,AI$130,AI$131,AI$132,AI$133,AI$134,AI$135,AI$136*(1+'S&amp;S'!$F134),AI$137,AI$138,AI$139,AI$140,AI$141,AI$142,AI$143,AI$144)</f>
        <v>0</v>
      </c>
      <c r="AJ336" s="66">
        <f>-AJ$190+AJ$216-AJ$218+AJ$233+AJ$234+SUM(AJ$125,AJ$126,AJ$127,AJ$128,AJ$129,AJ$130,AJ$131,AJ$132,AJ$133,AJ$134,AJ$135,AJ$136*(1+'S&amp;S'!$F134),AJ$137,AJ$138,AJ$139,AJ$140,AJ$141,AJ$142,AJ$143,AJ$144)</f>
        <v>0</v>
      </c>
      <c r="AK336" s="66">
        <f>-AK$190+AK$216-AK$218+AK$233+AK$234+SUM(AK$125,AK$126,AK$127,AK$128,AK$129,AK$130,AK$131,AK$132,AK$133,AK$134,AK$135,AK$136*(1+'S&amp;S'!$F134),AK$137,AK$138,AK$139,AK$140,AK$141,AK$142,AK$143,AK$144)</f>
        <v>0</v>
      </c>
      <c r="AL336" s="66">
        <f>-AL$190+AL$216-AL$218+AL$233+AL$234+SUM(AL$125,AL$126,AL$127,AL$128,AL$129,AL$130,AL$131,AL$132,AL$133,AL$134,AL$135,AL$136*(1+'S&amp;S'!$F134),AL$137,AL$138,AL$139,AL$140,AL$141,AL$142,AL$143,AL$144)</f>
        <v>0</v>
      </c>
      <c r="AM336" s="66">
        <f>-AM$190+AM$216-AM$218+AM$233+AM$234+SUM(AM$125,AM$126,AM$127,AM$128,AM$129,AM$130,AM$131,AM$132,AM$133,AM$134,AM$135,AM$136*(1+'S&amp;S'!$F134),AM$137,AM$138,AM$139,AM$140,AM$141,AM$142,AM$143,AM$144)</f>
        <v>0</v>
      </c>
      <c r="AN336" s="66">
        <f>-AN$190+AN$216-AN$218+AN$233+AN$234+SUM(AN$125,AN$126,AN$127,AN$128,AN$129,AN$130,AN$131,AN$132,AN$133,AN$134,AN$135,AN$136*(1+'S&amp;S'!$F134),AN$137,AN$138,AN$139,AN$140,AN$141,AN$142,AN$143,AN$144)</f>
        <v>0</v>
      </c>
      <c r="AO336" s="66">
        <f>-AO$190+AO$216-AO$218+AO$233+AO$234+SUM(AO$125,AO$126,AO$127,AO$128,AO$129,AO$130,AO$131,AO$132,AO$133,AO$134,AO$135,AO$136*(1+'S&amp;S'!$F134),AO$137,AO$138,AO$139,AO$140,AO$141,AO$142,AO$143,AO$144)</f>
        <v>0</v>
      </c>
      <c r="AP336" s="66">
        <f>-AP$190+AP$216-AP$218+AP$233+AP$234+SUM(AP$125,AP$126,AP$127,AP$128,AP$129,AP$130,AP$131,AP$132,AP$133,AP$134,AP$135,AP$136*(1+'S&amp;S'!$F134),AP$137,AP$138,AP$139,AP$140,AP$141,AP$142,AP$143,AP$144)</f>
        <v>0</v>
      </c>
      <c r="AQ336" s="66">
        <f>-AQ$190+AQ$216-AQ$218+AQ$233+AQ$234+SUM(AQ$125,AQ$126,AQ$127,AQ$128,AQ$129,AQ$130,AQ$131,AQ$132,AQ$133,AQ$134,AQ$135,AQ$136*(1+'S&amp;S'!$F134),AQ$137,AQ$138,AQ$139,AQ$140,AQ$141,AQ$142,AQ$143,AQ$144)</f>
        <v>0</v>
      </c>
      <c r="AR336" s="66">
        <f>-AR$190+AR$216-AR$218+AR$233+AR$234+SUM(AR$125,AR$126,AR$127,AR$128,AR$129,AR$130,AR$131,AR$132,AR$133,AR$134,AR$135,AR$136*(1+'S&amp;S'!$F134),AR$137,AR$138,AR$139,AR$140,AR$141,AR$142,AR$143,AR$144)</f>
        <v>0</v>
      </c>
      <c r="AS336" s="66">
        <f>-AS$190+AS$216-AS$218+AS$233+AS$234+SUM(AS$125,AS$126,AS$127,AS$128,AS$129,AS$130,AS$131,AS$132,AS$133,AS$134,AS$135,AS$136*(1+'S&amp;S'!$F134),AS$137,AS$138,AS$139,AS$140,AS$141,AS$142,AS$143,AS$144)</f>
        <v>0</v>
      </c>
      <c r="AT336" s="66">
        <f>-AT$190+AT$216-AT$218+AT$233+AT$234+SUM(AT$125,AT$126,AT$127,AT$128,AT$129,AT$130,AT$131,AT$132,AT$133,AT$134,AT$135,AT$136*(1+'S&amp;S'!$F134),AT$137,AT$138,AT$139,AT$140,AT$141,AT$142,AT$143,AT$144)</f>
        <v>0</v>
      </c>
      <c r="AU336" s="66">
        <f>-AU$190+AU$216-AU$218+AU$233+AU$234+SUM(AU$125,AU$126,AU$127,AU$128,AU$129,AU$130,AU$131,AU$132,AU$133,AU$134,AU$135,AU$136*(1+'S&amp;S'!$F134),AU$137,AU$138,AU$139,AU$140,AU$141,AU$142,AU$143,AU$144)</f>
        <v>0</v>
      </c>
      <c r="AV336" s="66">
        <f>-AV$190+AV$216-AV$218+AV$233+AV$234+SUM(AV$125,AV$126,AV$127,AV$128,AV$129,AV$130,AV$131,AV$132,AV$133,AV$134,AV$135,AV$136*(1+'S&amp;S'!$F134),AV$137,AV$138,AV$139,AV$140,AV$141,AV$142,AV$143,AV$144)</f>
        <v>0</v>
      </c>
      <c r="AW336" s="66">
        <f>-AW$190+AW$216-AW$218+AW$233+AW$234+SUM(AW$125,AW$126,AW$127,AW$128,AW$129,AW$130,AW$131,AW$132,AW$133,AW$134,AW$135,AW$136*(1+'S&amp;S'!$F134),AW$137,AW$138,AW$139,AW$140,AW$141,AW$142,AW$143,AW$144)</f>
        <v>0</v>
      </c>
      <c r="AX336" s="66">
        <f>-AX$190+AX$216-AX$218+AX$233+AX$234+SUM(AX$125,AX$126,AX$127,AX$128,AX$129,AX$130,AX$131,AX$132,AX$133,AX$134,AX$135,AX$136*(1+'S&amp;S'!$F134),AX$137,AX$138,AX$139,AX$140,AX$141,AX$142,AX$143,AX$144)</f>
        <v>0</v>
      </c>
      <c r="AY336" s="66">
        <f>-AY$190+AY$216-AY$218+AY$233+AY$234+SUM(AY$125,AY$126,AY$127,AY$128,AY$129,AY$130,AY$131,AY$132,AY$133,AY$134,AY$135,AY$136*(1+'S&amp;S'!$F134),AY$137,AY$138,AY$139,AY$140,AY$141,AY$142,AY$143,AY$144)</f>
        <v>0</v>
      </c>
      <c r="AZ336" s="66">
        <f>-AZ$190+AZ$216-AZ$218+AZ$233+AZ$234+SUM(AZ$125,AZ$126,AZ$127,AZ$128,AZ$129,AZ$130,AZ$131,AZ$132,AZ$133,AZ$134,AZ$135,AZ$136*(1+'S&amp;S'!$F134),AZ$137,AZ$138,AZ$139,AZ$140,AZ$141,AZ$142,AZ$143,AZ$144)</f>
        <v>0</v>
      </c>
      <c r="BA336" s="66">
        <f>-BA$190+BA$216-BA$218+BA$233+BA$234+SUM(BA$125,BA$126,BA$127,BA$128,BA$129,BA$130,BA$131,BA$132,BA$133,BA$134,BA$135,BA$136*(1+'S&amp;S'!$F134),BA$137,BA$138,BA$139,BA$140,BA$141,BA$142,BA$143,BA$144)</f>
        <v>0</v>
      </c>
      <c r="BB336" s="66">
        <f>-BB$190+BB$216-BB$218+BB$233+BB$234+SUM(BB$125,BB$126,BB$127,BB$128,BB$129,BB$130,BB$131,BB$132,BB$133,BB$134,BB$135,BB$136*(1+'S&amp;S'!$F134),BB$137,BB$138,BB$139,BB$140,BB$141,BB$142,BB$143,BB$144)</f>
        <v>0</v>
      </c>
      <c r="BC336" s="66">
        <f>-BC$190+BC$216-BC$218+BC$233+BC$234+SUM(BC$125,BC$126,BC$127,BC$128,BC$129,BC$130,BC$131,BC$132,BC$133,BC$134,BC$135,BC$136*(1+'S&amp;S'!$F134),BC$137,BC$138,BC$139,BC$140,BC$141,BC$142,BC$143,BC$144)</f>
        <v>0</v>
      </c>
      <c r="BD336" s="66">
        <f>-BD$190+BD$216-BD$218+BD$233+BD$234+SUM(BD$125,BD$126,BD$127,BD$128,BD$129,BD$130,BD$131,BD$132,BD$133,BD$134,BD$135,BD$136*(1+'S&amp;S'!$F134),BD$137,BD$138,BD$139,BD$140,BD$141,BD$142,BD$143,BD$144)</f>
        <v>0</v>
      </c>
      <c r="BE336" s="66">
        <f>-BE$190+BE$216-BE$218+BE$233+BE$234+SUM(BE$125,BE$126,BE$127,BE$128,BE$129,BE$130,BE$131,BE$132,BE$133,BE$134,BE$135,BE$136*(1+'S&amp;S'!$F134),BE$137,BE$138,BE$139,BE$140,BE$141,BE$142,BE$143,BE$144)</f>
        <v>0</v>
      </c>
      <c r="BF336" s="66">
        <f>-BF$190+BF$216-BF$218+BF$233+BF$234+SUM(BF$125,BF$126,BF$127,BF$128,BF$129,BF$130,BF$131,BF$132,BF$133,BF$134,BF$135,BF$136*(1+'S&amp;S'!$F134),BF$137,BF$138,BF$139,BF$140,BF$141,BF$142,BF$143,BF$144)</f>
        <v>0</v>
      </c>
      <c r="BG336" s="66">
        <f>-BG$190+BG$216-BG$218+BG$233+BG$234+SUM(BG$125,BG$126,BG$127,BG$128,BG$129,BG$130,BG$131,BG$132,BG$133,BG$134,BG$135,BG$136*(1+'S&amp;S'!$F134),BG$137,BG$138,BG$139,BG$140,BG$141,BG$142,BG$143,BG$144)</f>
        <v>0</v>
      </c>
      <c r="BH336" s="66">
        <f>-BH$190+BH$216-BH$218+BH$233+BH$234+SUM(BH$125,BH$126,BH$127,BH$128,BH$129,BH$130,BH$131,BH$132,BH$133,BH$134,BH$135,BH$136*(1+'S&amp;S'!$F134),BH$137,BH$138,BH$139,BH$140,BH$141,BH$142,BH$143,BH$144)</f>
        <v>0</v>
      </c>
      <c r="BI336" s="66">
        <f>-BI$190+BI$216-BI$218+BI$233+BI$234+SUM(BI$125,BI$126,BI$127,BI$128,BI$129,BI$130,BI$131,BI$132,BI$133,BI$134,BI$135,BI$136*(1+'S&amp;S'!$F134),BI$137,BI$138,BI$139,BI$140,BI$141,BI$142,BI$143,BI$144)</f>
        <v>0</v>
      </c>
      <c r="BJ336" s="66">
        <f>-BJ$190+BJ$216-BJ$218+BJ$233+BJ$234+SUM(BJ$125,BJ$126,BJ$127,BJ$128,BJ$129,BJ$130,BJ$131,BJ$132,BJ$133,BJ$134,BJ$135,BJ$136*(1+'S&amp;S'!$F134),BJ$137,BJ$138,BJ$139,BJ$140,BJ$141,BJ$142,BJ$143,BJ$144)</f>
        <v>0</v>
      </c>
      <c r="BK336" s="66">
        <f>-BK$190+BK$216-BK$218+BK$233+BK$234+SUM(BK$125,BK$126,BK$127,BK$128,BK$129,BK$130,BK$131,BK$132,BK$133,BK$134,BK$135,BK$136*(1+'S&amp;S'!$F134),BK$137,BK$138,BK$139,BK$140,BK$141,BK$142,BK$143,BK$144)</f>
        <v>0</v>
      </c>
      <c r="BL336" s="66">
        <f>-BL$190+BL$216-BL$218+BL$233+BL$234+SUM(BL$125,BL$126,BL$127,BL$128,BL$129,BL$130,BL$131,BL$132,BL$133,BL$134,BL$135,BL$136*(1+'S&amp;S'!$F134),BL$137,BL$138,BL$139,BL$140,BL$141,BL$142,BL$143,BL$144)</f>
        <v>0</v>
      </c>
      <c r="BM336" s="66">
        <f>-BM$190+BM$216-BM$218+BM$233+BM$234+SUM(BM$125,BM$126,BM$127,BM$128,BM$129,BM$130,BM$131,BM$132,BM$133,BM$134,BM$135,BM$136*(1+'S&amp;S'!$F134),BM$137,BM$138,BM$139,BM$140,BM$141,BM$142,BM$143,BM$144)</f>
        <v>0</v>
      </c>
      <c r="BN336" s="66">
        <f>-BN$190+BN$216-BN$218+BN$233+BN$234+SUM(BN$125,BN$126,BN$127,BN$128,BN$129,BN$130,BN$131,BN$132,BN$133,BN$134,BN$135,BN$136*(1+'S&amp;S'!$F134),BN$137,BN$138,BN$139,BN$140,BN$141,BN$142,BN$143,BN$144)</f>
        <v>0</v>
      </c>
      <c r="BO336" s="66">
        <f>-BO$190+BO$216-BO$218+BO$233+BO$234+SUM(BO$125,BO$126,BO$127,BO$128,BO$129,BO$130,BO$131,BO$132,BO$133,BO$134,BO$135,BO$136*(1+'S&amp;S'!$F134),BO$137,BO$138,BO$139,BO$140,BO$141,BO$142,BO$143,BO$144)</f>
        <v>0</v>
      </c>
      <c r="BP336" s="66">
        <f>-BP$190+BP$216-BP$218+BP$233+BP$234+SUM(BP$125,BP$126,BP$127,BP$128,BP$129,BP$130,BP$131,BP$132,BP$133,BP$134,BP$135,BP$136*(1+'S&amp;S'!$F134),BP$137,BP$138,BP$139,BP$140,BP$141,BP$142,BP$143,BP$144)</f>
        <v>0</v>
      </c>
      <c r="BQ336" s="66">
        <f>-BQ$190+BQ$216-BQ$218+BQ$233+BQ$234+SUM(BQ$125,BQ$126,BQ$127,BQ$128,BQ$129,BQ$130,BQ$131,BQ$132,BQ$133,BQ$134,BQ$135,BQ$136*(1+'S&amp;S'!$F134),BQ$137,BQ$138,BQ$139,BQ$140,BQ$141,BQ$142,BQ$143,BQ$144)</f>
        <v>0</v>
      </c>
      <c r="BR336" s="66">
        <f>-BR$190+BR$216-BR$218+BR$233+BR$234+SUM(BR$125,BR$126,BR$127,BR$128,BR$129,BR$130,BR$131,BR$132,BR$133,BR$134,BR$135,BR$136*(1+'S&amp;S'!$F134),BR$137,BR$138,BR$139,BR$140,BR$141,BR$142,BR$143,BR$144)</f>
        <v>0</v>
      </c>
      <c r="BS336" s="66">
        <f>-BS$190+BS$216-BS$218+BS$233+BS$234+SUM(BS$125,BS$126,BS$127,BS$128,BS$129,BS$130,BS$131,BS$132,BS$133,BS$134,BS$135,BS$136*(1+'S&amp;S'!$F134),BS$137,BS$138,BS$139,BS$140,BS$141,BS$142,BS$143,BS$144)</f>
        <v>0</v>
      </c>
      <c r="BT336" s="66">
        <f>-BT$190+BT$216-BT$218+BT$233+BT$234+SUM(BT$125,BT$126,BT$127,BT$128,BT$129,BT$130,BT$131,BT$132,BT$133,BT$134,BT$135,BT$136*(1+'S&amp;S'!$F134),BT$137,BT$138,BT$139,BT$140,BT$141,BT$142,BT$143,BT$144)</f>
        <v>0</v>
      </c>
      <c r="BU336" s="66">
        <f>-BU$190+BU$216-BU$218+BU$233+BU$234+SUM(BU$125,BU$126,BU$127,BU$128,BU$129,BU$130,BU$131,BU$132,BU$133,BU$134,BU$135,BU$136*(1+'S&amp;S'!$F134),BU$137,BU$138,BU$139,BU$140,BU$141,BU$142,BU$143,BU$144)</f>
        <v>0</v>
      </c>
      <c r="BV336" s="66">
        <f>-BV$190+BV$216-BV$218+BV$233+BV$234+SUM(BV$125,BV$126,BV$127,BV$128,BV$129,BV$130,BV$131,BV$132,BV$133,BV$134,BV$135,BV$136*(1+'S&amp;S'!$F134),BV$137,BV$138,BV$139,BV$140,BV$141,BV$142,BV$143,BV$144)</f>
        <v>0</v>
      </c>
      <c r="BW336" s="66">
        <f>-BW$190+BW$216-BW$218+BW$233+BW$234+SUM(BW$125,BW$126,BW$127,BW$128,BW$129,BW$130,BW$131,BW$132,BW$133,BW$134,BW$135,BW$136*(1+'S&amp;S'!$F134),BW$137,BW$138,BW$139,BW$140,BW$141,BW$142,BW$143,BW$144)</f>
        <v>0</v>
      </c>
      <c r="BX336" s="66">
        <f>-BX$190+BX$216-BX$218+BX$233+BX$234+SUM(BX$125,BX$126,BX$127,BX$128,BX$129,BX$130,BX$131,BX$132,BX$133,BX$134,BX$135,BX$136*(1+'S&amp;S'!$F134),BX$137,BX$138,BX$139,BX$140,BX$141,BX$142,BX$143,BX$144)</f>
        <v>0</v>
      </c>
      <c r="BY336" s="66">
        <f>-BY$190+BY$216-BY$218+BY$233+BY$234+SUM(BY$125,BY$126,BY$127,BY$128,BY$129,BY$130,BY$131,BY$132,BY$133,BY$134,BY$135,BY$136*(1+'S&amp;S'!$F134),BY$137,BY$138,BY$139,BY$140,BY$141,BY$142,BY$143,BY$144)</f>
        <v>0</v>
      </c>
      <c r="BZ336" s="66">
        <f>-BZ$190+BZ$216-BZ$218+BZ$233+BZ$234+SUM(BZ$125,BZ$126,BZ$127,BZ$128,BZ$129,BZ$130,BZ$131,BZ$132,BZ$133,BZ$134,BZ$135,BZ$136*(1+'S&amp;S'!$F134),BZ$137,BZ$138,BZ$139,BZ$140,BZ$141,BZ$142,BZ$143,BZ$144)</f>
        <v>0</v>
      </c>
      <c r="CA336" s="66">
        <f>-CA$190+CA$216-CA$218+CA$233+CA$234+SUM(CA$125,CA$126,CA$127,CA$128,CA$129,CA$130,CA$131,CA$132,CA$133,CA$134,CA$135,CA$136*(1+'S&amp;S'!$F134),CA$137,CA$138,CA$139,CA$140,CA$141,CA$142,CA$143,CA$144)</f>
        <v>0</v>
      </c>
      <c r="CB336" s="66">
        <f>-CB$190+CB$216-CB$218+CB$233+CB$234+SUM(CB$125,CB$126,CB$127,CB$128,CB$129,CB$130,CB$131,CB$132,CB$133,CB$134,CB$135,CB$136*(1+'S&amp;S'!$F134),CB$137,CB$138,CB$139,CB$140,CB$141,CB$142,CB$143,CB$144)</f>
        <v>0</v>
      </c>
      <c r="CC336" s="66">
        <f>-CC$190+CC$216-CC$218+CC$233+CC$234+SUM(CC$125,CC$126,CC$127,CC$128,CC$129,CC$130,CC$131,CC$132,CC$133,CC$134,CC$135,CC$136*(1+'S&amp;S'!$F134),CC$137,CC$138,CC$139,CC$140,CC$141,CC$142,CC$143,CC$144)</f>
        <v>0</v>
      </c>
      <c r="CD336" s="66">
        <f>-CD$190+CD$216-CD$218+CD$233+CD$234+SUM(CD$125,CD$126,CD$127,CD$128,CD$129,CD$130,CD$131,CD$132,CD$133,CD$134,CD$135,CD$136*(1+'S&amp;S'!$F134),CD$137,CD$138,CD$139,CD$140,CD$141,CD$142,CD$143,CD$144)</f>
        <v>0</v>
      </c>
      <c r="CE336" s="66">
        <f>-CE$190+CE$216-CE$218+CE$233+CE$234+SUM(CE$125,CE$126,CE$127,CE$128,CE$129,CE$130,CE$131,CE$132,CE$133,CE$134,CE$135,CE$136*(1+'S&amp;S'!$F134),CE$137,CE$138,CE$139,CE$140,CE$141,CE$142,CE$143,CE$144)</f>
        <v>0</v>
      </c>
      <c r="CF336" s="66">
        <f>-CF$190+CF$216-CF$218+CF$233+CF$234+SUM(CF$125,CF$126,CF$127,CF$128,CF$129,CF$130,CF$131,CF$132,CF$133,CF$134,CF$135,CF$136*(1+'S&amp;S'!$F134),CF$137,CF$138,CF$139,CF$140,CF$141,CF$142,CF$143,CF$144)</f>
        <v>0</v>
      </c>
      <c r="CG336" s="66">
        <f>-CG$190+CG$216-CG$218+CG$233+CG$234+SUM(CG$125,CG$126,CG$127,CG$128,CG$129,CG$130,CG$131,CG$132,CG$133,CG$134,CG$135,CG$136*(1+'S&amp;S'!$F134),CG$137,CG$138,CG$139,CG$140,CG$141,CG$142,CG$143,CG$144)</f>
        <v>0</v>
      </c>
      <c r="CH336" s="66">
        <f>-CH$190+CH$216-CH$218+CH$233+CH$234+SUM(CH$125,CH$126,CH$127,CH$128,CH$129,CH$130,CH$131,CH$132,CH$133,CH$134,CH$135,CH$136*(1+'S&amp;S'!$F134),CH$137,CH$138,CH$139,CH$140,CH$141,CH$142,CH$143,CH$144)</f>
        <v>0</v>
      </c>
      <c r="CI336" s="66">
        <f>-CI$190+CI$216-CI$218+CI$233+CI$234+SUM(CI$125,CI$126,CI$127,CI$128,CI$129,CI$130,CI$131,CI$132,CI$133,CI$134,CI$135,CI$136*(1+'S&amp;S'!$F134),CI$137,CI$138,CI$139,CI$140,CI$141,CI$142,CI$143,CI$144)</f>
        <v>0</v>
      </c>
      <c r="CJ336" s="66">
        <f>-CJ$190+CJ$216-CJ$218+CJ$233+CJ$234+SUM(CJ$125,CJ$126,CJ$127,CJ$128,CJ$129,CJ$130,CJ$131,CJ$132,CJ$133,CJ$134,CJ$135,CJ$136*(1+'S&amp;S'!$F134),CJ$137,CJ$138,CJ$139,CJ$140,CJ$141,CJ$142,CJ$143,CJ$144)</f>
        <v>0</v>
      </c>
      <c r="CK336" s="66">
        <f>-CK$190+CK$216-CK$218+CK$233+CK$234+SUM(CK$125,CK$126,CK$127,CK$128,CK$129,CK$130,CK$131,CK$132,CK$133,CK$134,CK$135,CK$136*(1+'S&amp;S'!$F134),CK$137,CK$138,CK$139,CK$140,CK$141,CK$142,CK$143,CK$144)</f>
        <v>0</v>
      </c>
      <c r="CL336" s="66">
        <f>-CL$190+CL$216-CL$218+CL$233+CL$234+SUM(CL$125,CL$126,CL$127,CL$128,CL$129,CL$130,CL$131,CL$132,CL$133,CL$134,CL$135,CL$136*(1+'S&amp;S'!$F134),CL$137,CL$138,CL$139,CL$140,CL$141,CL$142,CL$143,CL$144)</f>
        <v>0</v>
      </c>
      <c r="CM336" s="66">
        <f>-CM$190+CM$216-CM$218+CM$233+CM$234+SUM(CM$125,CM$126,CM$127,CM$128,CM$129,CM$130,CM$131,CM$132,CM$133,CM$134,CM$135,CM$136*(1+'S&amp;S'!$F134),CM$137,CM$138,CM$139,CM$140,CM$141,CM$142,CM$143,CM$144)</f>
        <v>0</v>
      </c>
      <c r="CN336" s="66">
        <f>-CN$190+CN$216-CN$218+CN$233+CN$234+SUM(CN$125,CN$126,CN$127,CN$128,CN$129,CN$130,CN$131,CN$132,CN$133,CN$134,CN$135,CN$136*(1+'S&amp;S'!$F134),CN$137,CN$138,CN$139,CN$140,CN$141,CN$142,CN$143,CN$144)</f>
        <v>0</v>
      </c>
      <c r="CO336" s="66">
        <f>-CO$190+CO$216-CO$218+CO$233+CO$234+SUM(CO$125,CO$126,CO$127,CO$128,CO$129,CO$130,CO$131,CO$132,CO$133,CO$134,CO$135,CO$136*(1+'S&amp;S'!$F134),CO$137,CO$138,CO$139,CO$140,CO$141,CO$142,CO$143,CO$144)</f>
        <v>0</v>
      </c>
      <c r="CP336" s="66">
        <f>-CP$190+CP$216-CP$218+CP$233+CP$234+SUM(CP$125,CP$126,CP$127,CP$128,CP$129,CP$130,CP$131,CP$132,CP$133,CP$134,CP$135,CP$136*(1+'S&amp;S'!$F134),CP$137,CP$138,CP$139,CP$140,CP$141,CP$142,CP$143,CP$144)</f>
        <v>0</v>
      </c>
      <c r="CQ336" s="66">
        <f>-CQ$190+CQ$216-CQ$218+CQ$233+CQ$234+SUM(CQ$125,CQ$126,CQ$127,CQ$128,CQ$129,CQ$130,CQ$131,CQ$132,CQ$133,CQ$134,CQ$135,CQ$136*(1+'S&amp;S'!$F134),CQ$137,CQ$138,CQ$139,CQ$140,CQ$141,CQ$142,CQ$143,CQ$144)</f>
        <v>0</v>
      </c>
      <c r="CR336" s="66">
        <f>-CR$190+CR$216-CR$218+CR$233+CR$234+SUM(CR$125,CR$126,CR$127,CR$128,CR$129,CR$130,CR$131,CR$132,CR$133,CR$134,CR$135,CR$136*(1+'S&amp;S'!$F134),CR$137,CR$138,CR$139,CR$140,CR$141,CR$142,CR$143,CR$144)</f>
        <v>0</v>
      </c>
      <c r="CS336" s="66">
        <f>-CS$190+CS$216-CS$218+CS$233+CS$234+SUM(CS$125,CS$126,CS$127,CS$128,CS$129,CS$130,CS$131,CS$132,CS$133,CS$134,CS$135,CS$136*(1+'S&amp;S'!$F134),CS$137,CS$138,CS$139,CS$140,CS$141,CS$142,CS$143,CS$144)</f>
        <v>0</v>
      </c>
    </row>
    <row r="337" spans="3:97" hidden="1" x14ac:dyDescent="0.35">
      <c r="C337" s="81" t="str">
        <f>O.5!C136&amp;" with "&amp; 'S&amp;S'!$D$5*100 &amp; "% decrease"</f>
        <v xml:space="preserve"> with 1% decrease</v>
      </c>
      <c r="E337" s="492">
        <f>G337+NPV(G.Asm!$F$40,H337:INDEX(H337:CS337,RP))</f>
        <v>0</v>
      </c>
      <c r="F337" s="492">
        <f t="shared" si="140"/>
        <v>0</v>
      </c>
      <c r="G337" s="66">
        <f>-G$190+G$216-G$218+G$233+G$234+SUM(G$125,G$126,G$127,G$128,G$129,G$130,G$131,G$132,G$133,G$134,G$135,G$136*(1+'S&amp;S'!$F135),G$137,G$138,G$139,G$140,G$141,G$142,G$143,G$144)</f>
        <v>0</v>
      </c>
      <c r="H337" s="66">
        <f>-H$190+H$216-H$218+H$233+H$234+SUM(H$125,H$126,H$127,H$128,H$129,H$130,H$131,H$132,H$133,H$134,H$135,H$136*(1+'S&amp;S'!$F135),H$137,H$138,H$139,H$140,H$141,H$142,H$143,H$144)</f>
        <v>0</v>
      </c>
      <c r="I337" s="66">
        <f>-I$190+I$216-I$218+I$233+I$234+SUM(I$125,I$126,I$127,I$128,I$129,I$130,I$131,I$132,I$133,I$134,I$135,I$136*(1+'S&amp;S'!$F135),I$137,I$138,I$139,I$140,I$141,I$142,I$143,I$144)</f>
        <v>0</v>
      </c>
      <c r="J337" s="66">
        <f>-J$190+J$216-J$218+J$233+J$234+SUM(J$125,J$126,J$127,J$128,J$129,J$130,J$131,J$132,J$133,J$134,J$135,J$136*(1+'S&amp;S'!$F135),J$137,J$138,J$139,J$140,J$141,J$142,J$143,J$144)</f>
        <v>0</v>
      </c>
      <c r="K337" s="66">
        <f>-K$190+K$216-K$218+K$233+K$234+SUM(K$125,K$126,K$127,K$128,K$129,K$130,K$131,K$132,K$133,K$134,K$135,K$136*(1+'S&amp;S'!$F135),K$137,K$138,K$139,K$140,K$141,K$142,K$143,K$144)</f>
        <v>0</v>
      </c>
      <c r="L337" s="66">
        <f>-L$190+L$216-L$218+L$233+L$234+SUM(L$125,L$126,L$127,L$128,L$129,L$130,L$131,L$132,L$133,L$134,L$135,L$136*(1+'S&amp;S'!$F135),L$137,L$138,L$139,L$140,L$141,L$142,L$143,L$144)</f>
        <v>0</v>
      </c>
      <c r="M337" s="66">
        <f>-M$190+M$216-M$218+M$233+M$234+SUM(M$125,M$126,M$127,M$128,M$129,M$130,M$131,M$132,M$133,M$134,M$135,M$136*(1+'S&amp;S'!$F135),M$137,M$138,M$139,M$140,M$141,M$142,M$143,M$144)</f>
        <v>0</v>
      </c>
      <c r="N337" s="66">
        <f>-N$190+N$216-N$218+N$233+N$234+SUM(N$125,N$126,N$127,N$128,N$129,N$130,N$131,N$132,N$133,N$134,N$135,N$136*(1+'S&amp;S'!$F135),N$137,N$138,N$139,N$140,N$141,N$142,N$143,N$144)</f>
        <v>0</v>
      </c>
      <c r="O337" s="66">
        <f>-O$190+O$216-O$218+O$233+O$234+SUM(O$125,O$126,O$127,O$128,O$129,O$130,O$131,O$132,O$133,O$134,O$135,O$136*(1+'S&amp;S'!$F135),O$137,O$138,O$139,O$140,O$141,O$142,O$143,O$144)</f>
        <v>0</v>
      </c>
      <c r="P337" s="66">
        <f>-P$190+P$216-P$218+P$233+P$234+SUM(P$125,P$126,P$127,P$128,P$129,P$130,P$131,P$132,P$133,P$134,P$135,P$136*(1+'S&amp;S'!$F135),P$137,P$138,P$139,P$140,P$141,P$142,P$143,P$144)</f>
        <v>0</v>
      </c>
      <c r="Q337" s="66">
        <f>-Q$190+Q$216-Q$218+Q$233+Q$234+SUM(Q$125,Q$126,Q$127,Q$128,Q$129,Q$130,Q$131,Q$132,Q$133,Q$134,Q$135,Q$136*(1+'S&amp;S'!$F135),Q$137,Q$138,Q$139,Q$140,Q$141,Q$142,Q$143,Q$144)</f>
        <v>0</v>
      </c>
      <c r="R337" s="66">
        <f>-R$190+R$216-R$218+R$233+R$234+SUM(R$125,R$126,R$127,R$128,R$129,R$130,R$131,R$132,R$133,R$134,R$135,R$136*(1+'S&amp;S'!$F135),R$137,R$138,R$139,R$140,R$141,R$142,R$143,R$144)</f>
        <v>0</v>
      </c>
      <c r="S337" s="66">
        <f>-S$190+S$216-S$218+S$233+S$234+SUM(S$125,S$126,S$127,S$128,S$129,S$130,S$131,S$132,S$133,S$134,S$135,S$136*(1+'S&amp;S'!$F135),S$137,S$138,S$139,S$140,S$141,S$142,S$143,S$144)</f>
        <v>0</v>
      </c>
      <c r="T337" s="66">
        <f>-T$190+T$216-T$218+T$233+T$234+SUM(T$125,T$126,T$127,T$128,T$129,T$130,T$131,T$132,T$133,T$134,T$135,T$136*(1+'S&amp;S'!$F135),T$137,T$138,T$139,T$140,T$141,T$142,T$143,T$144)</f>
        <v>0</v>
      </c>
      <c r="U337" s="66">
        <f>-U$190+U$216-U$218+U$233+U$234+SUM(U$125,U$126,U$127,U$128,U$129,U$130,U$131,U$132,U$133,U$134,U$135,U$136*(1+'S&amp;S'!$F135),U$137,U$138,U$139,U$140,U$141,U$142,U$143,U$144)</f>
        <v>0</v>
      </c>
      <c r="V337" s="66">
        <f>-V$190+V$216-V$218+V$233+V$234+SUM(V$125,V$126,V$127,V$128,V$129,V$130,V$131,V$132,V$133,V$134,V$135,V$136*(1+'S&amp;S'!$F135),V$137,V$138,V$139,V$140,V$141,V$142,V$143,V$144)</f>
        <v>0</v>
      </c>
      <c r="W337" s="66">
        <f>-W$190+W$216-W$218+W$233+W$234+SUM(W$125,W$126,W$127,W$128,W$129,W$130,W$131,W$132,W$133,W$134,W$135,W$136*(1+'S&amp;S'!$F135),W$137,W$138,W$139,W$140,W$141,W$142,W$143,W$144)</f>
        <v>0</v>
      </c>
      <c r="X337" s="66">
        <f>-X$190+X$216-X$218+X$233+X$234+SUM(X$125,X$126,X$127,X$128,X$129,X$130,X$131,X$132,X$133,X$134,X$135,X$136*(1+'S&amp;S'!$F135),X$137,X$138,X$139,X$140,X$141,X$142,X$143,X$144)</f>
        <v>0</v>
      </c>
      <c r="Y337" s="66">
        <f>-Y$190+Y$216-Y$218+Y$233+Y$234+SUM(Y$125,Y$126,Y$127,Y$128,Y$129,Y$130,Y$131,Y$132,Y$133,Y$134,Y$135,Y$136*(1+'S&amp;S'!$F135),Y$137,Y$138,Y$139,Y$140,Y$141,Y$142,Y$143,Y$144)</f>
        <v>0</v>
      </c>
      <c r="Z337" s="66">
        <f>-Z$190+Z$216-Z$218+Z$233+Z$234+SUM(Z$125,Z$126,Z$127,Z$128,Z$129,Z$130,Z$131,Z$132,Z$133,Z$134,Z$135,Z$136*(1+'S&amp;S'!$F135),Z$137,Z$138,Z$139,Z$140,Z$141,Z$142,Z$143,Z$144)</f>
        <v>0</v>
      </c>
      <c r="AA337" s="66">
        <f>-AA$190+AA$216-AA$218+AA$233+AA$234+SUM(AA$125,AA$126,AA$127,AA$128,AA$129,AA$130,AA$131,AA$132,AA$133,AA$134,AA$135,AA$136*(1+'S&amp;S'!$F135),AA$137,AA$138,AA$139,AA$140,AA$141,AA$142,AA$143,AA$144)</f>
        <v>0</v>
      </c>
      <c r="AB337" s="66">
        <f>-AB$190+AB$216-AB$218+AB$233+AB$234+SUM(AB$125,AB$126,AB$127,AB$128,AB$129,AB$130,AB$131,AB$132,AB$133,AB$134,AB$135,AB$136*(1+'S&amp;S'!$F135),AB$137,AB$138,AB$139,AB$140,AB$141,AB$142,AB$143,AB$144)</f>
        <v>0</v>
      </c>
      <c r="AC337" s="66">
        <f>-AC$190+AC$216-AC$218+AC$233+AC$234+SUM(AC$125,AC$126,AC$127,AC$128,AC$129,AC$130,AC$131,AC$132,AC$133,AC$134,AC$135,AC$136*(1+'S&amp;S'!$F135),AC$137,AC$138,AC$139,AC$140,AC$141,AC$142,AC$143,AC$144)</f>
        <v>0</v>
      </c>
      <c r="AD337" s="66">
        <f>-AD$190+AD$216-AD$218+AD$233+AD$234+SUM(AD$125,AD$126,AD$127,AD$128,AD$129,AD$130,AD$131,AD$132,AD$133,AD$134,AD$135,AD$136*(1+'S&amp;S'!$F135),AD$137,AD$138,AD$139,AD$140,AD$141,AD$142,AD$143,AD$144)</f>
        <v>0</v>
      </c>
      <c r="AE337" s="66">
        <f>-AE$190+AE$216-AE$218+AE$233+AE$234+SUM(AE$125,AE$126,AE$127,AE$128,AE$129,AE$130,AE$131,AE$132,AE$133,AE$134,AE$135,AE$136*(1+'S&amp;S'!$F135),AE$137,AE$138,AE$139,AE$140,AE$141,AE$142,AE$143,AE$144)</f>
        <v>0</v>
      </c>
      <c r="AF337" s="66">
        <f>-AF$190+AF$216-AF$218+AF$233+AF$234+SUM(AF$125,AF$126,AF$127,AF$128,AF$129,AF$130,AF$131,AF$132,AF$133,AF$134,AF$135,AF$136*(1+'S&amp;S'!$F135),AF$137,AF$138,AF$139,AF$140,AF$141,AF$142,AF$143,AF$144)</f>
        <v>0</v>
      </c>
      <c r="AG337" s="66">
        <f>-AG$190+AG$216-AG$218+AG$233+AG$234+SUM(AG$125,AG$126,AG$127,AG$128,AG$129,AG$130,AG$131,AG$132,AG$133,AG$134,AG$135,AG$136*(1+'S&amp;S'!$F135),AG$137,AG$138,AG$139,AG$140,AG$141,AG$142,AG$143,AG$144)</f>
        <v>0</v>
      </c>
      <c r="AH337" s="66">
        <f>-AH$190+AH$216-AH$218+AH$233+AH$234+SUM(AH$125,AH$126,AH$127,AH$128,AH$129,AH$130,AH$131,AH$132,AH$133,AH$134,AH$135,AH$136*(1+'S&amp;S'!$F135),AH$137,AH$138,AH$139,AH$140,AH$141,AH$142,AH$143,AH$144)</f>
        <v>0</v>
      </c>
      <c r="AI337" s="66">
        <f>-AI$190+AI$216-AI$218+AI$233+AI$234+SUM(AI$125,AI$126,AI$127,AI$128,AI$129,AI$130,AI$131,AI$132,AI$133,AI$134,AI$135,AI$136*(1+'S&amp;S'!$F135),AI$137,AI$138,AI$139,AI$140,AI$141,AI$142,AI$143,AI$144)</f>
        <v>0</v>
      </c>
      <c r="AJ337" s="66">
        <f>-AJ$190+AJ$216-AJ$218+AJ$233+AJ$234+SUM(AJ$125,AJ$126,AJ$127,AJ$128,AJ$129,AJ$130,AJ$131,AJ$132,AJ$133,AJ$134,AJ$135,AJ$136*(1+'S&amp;S'!$F135),AJ$137,AJ$138,AJ$139,AJ$140,AJ$141,AJ$142,AJ$143,AJ$144)</f>
        <v>0</v>
      </c>
      <c r="AK337" s="66">
        <f>-AK$190+AK$216-AK$218+AK$233+AK$234+SUM(AK$125,AK$126,AK$127,AK$128,AK$129,AK$130,AK$131,AK$132,AK$133,AK$134,AK$135,AK$136*(1+'S&amp;S'!$F135),AK$137,AK$138,AK$139,AK$140,AK$141,AK$142,AK$143,AK$144)</f>
        <v>0</v>
      </c>
      <c r="AL337" s="66">
        <f>-AL$190+AL$216-AL$218+AL$233+AL$234+SUM(AL$125,AL$126,AL$127,AL$128,AL$129,AL$130,AL$131,AL$132,AL$133,AL$134,AL$135,AL$136*(1+'S&amp;S'!$F135),AL$137,AL$138,AL$139,AL$140,AL$141,AL$142,AL$143,AL$144)</f>
        <v>0</v>
      </c>
      <c r="AM337" s="66">
        <f>-AM$190+AM$216-AM$218+AM$233+AM$234+SUM(AM$125,AM$126,AM$127,AM$128,AM$129,AM$130,AM$131,AM$132,AM$133,AM$134,AM$135,AM$136*(1+'S&amp;S'!$F135),AM$137,AM$138,AM$139,AM$140,AM$141,AM$142,AM$143,AM$144)</f>
        <v>0</v>
      </c>
      <c r="AN337" s="66">
        <f>-AN$190+AN$216-AN$218+AN$233+AN$234+SUM(AN$125,AN$126,AN$127,AN$128,AN$129,AN$130,AN$131,AN$132,AN$133,AN$134,AN$135,AN$136*(1+'S&amp;S'!$F135),AN$137,AN$138,AN$139,AN$140,AN$141,AN$142,AN$143,AN$144)</f>
        <v>0</v>
      </c>
      <c r="AO337" s="66">
        <f>-AO$190+AO$216-AO$218+AO$233+AO$234+SUM(AO$125,AO$126,AO$127,AO$128,AO$129,AO$130,AO$131,AO$132,AO$133,AO$134,AO$135,AO$136*(1+'S&amp;S'!$F135),AO$137,AO$138,AO$139,AO$140,AO$141,AO$142,AO$143,AO$144)</f>
        <v>0</v>
      </c>
      <c r="AP337" s="66">
        <f>-AP$190+AP$216-AP$218+AP$233+AP$234+SUM(AP$125,AP$126,AP$127,AP$128,AP$129,AP$130,AP$131,AP$132,AP$133,AP$134,AP$135,AP$136*(1+'S&amp;S'!$F135),AP$137,AP$138,AP$139,AP$140,AP$141,AP$142,AP$143,AP$144)</f>
        <v>0</v>
      </c>
      <c r="AQ337" s="66">
        <f>-AQ$190+AQ$216-AQ$218+AQ$233+AQ$234+SUM(AQ$125,AQ$126,AQ$127,AQ$128,AQ$129,AQ$130,AQ$131,AQ$132,AQ$133,AQ$134,AQ$135,AQ$136*(1+'S&amp;S'!$F135),AQ$137,AQ$138,AQ$139,AQ$140,AQ$141,AQ$142,AQ$143,AQ$144)</f>
        <v>0</v>
      </c>
      <c r="AR337" s="66">
        <f>-AR$190+AR$216-AR$218+AR$233+AR$234+SUM(AR$125,AR$126,AR$127,AR$128,AR$129,AR$130,AR$131,AR$132,AR$133,AR$134,AR$135,AR$136*(1+'S&amp;S'!$F135),AR$137,AR$138,AR$139,AR$140,AR$141,AR$142,AR$143,AR$144)</f>
        <v>0</v>
      </c>
      <c r="AS337" s="66">
        <f>-AS$190+AS$216-AS$218+AS$233+AS$234+SUM(AS$125,AS$126,AS$127,AS$128,AS$129,AS$130,AS$131,AS$132,AS$133,AS$134,AS$135,AS$136*(1+'S&amp;S'!$F135),AS$137,AS$138,AS$139,AS$140,AS$141,AS$142,AS$143,AS$144)</f>
        <v>0</v>
      </c>
      <c r="AT337" s="66">
        <f>-AT$190+AT$216-AT$218+AT$233+AT$234+SUM(AT$125,AT$126,AT$127,AT$128,AT$129,AT$130,AT$131,AT$132,AT$133,AT$134,AT$135,AT$136*(1+'S&amp;S'!$F135),AT$137,AT$138,AT$139,AT$140,AT$141,AT$142,AT$143,AT$144)</f>
        <v>0</v>
      </c>
      <c r="AU337" s="66">
        <f>-AU$190+AU$216-AU$218+AU$233+AU$234+SUM(AU$125,AU$126,AU$127,AU$128,AU$129,AU$130,AU$131,AU$132,AU$133,AU$134,AU$135,AU$136*(1+'S&amp;S'!$F135),AU$137,AU$138,AU$139,AU$140,AU$141,AU$142,AU$143,AU$144)</f>
        <v>0</v>
      </c>
      <c r="AV337" s="66">
        <f>-AV$190+AV$216-AV$218+AV$233+AV$234+SUM(AV$125,AV$126,AV$127,AV$128,AV$129,AV$130,AV$131,AV$132,AV$133,AV$134,AV$135,AV$136*(1+'S&amp;S'!$F135),AV$137,AV$138,AV$139,AV$140,AV$141,AV$142,AV$143,AV$144)</f>
        <v>0</v>
      </c>
      <c r="AW337" s="66">
        <f>-AW$190+AW$216-AW$218+AW$233+AW$234+SUM(AW$125,AW$126,AW$127,AW$128,AW$129,AW$130,AW$131,AW$132,AW$133,AW$134,AW$135,AW$136*(1+'S&amp;S'!$F135),AW$137,AW$138,AW$139,AW$140,AW$141,AW$142,AW$143,AW$144)</f>
        <v>0</v>
      </c>
      <c r="AX337" s="66">
        <f>-AX$190+AX$216-AX$218+AX$233+AX$234+SUM(AX$125,AX$126,AX$127,AX$128,AX$129,AX$130,AX$131,AX$132,AX$133,AX$134,AX$135,AX$136*(1+'S&amp;S'!$F135),AX$137,AX$138,AX$139,AX$140,AX$141,AX$142,AX$143,AX$144)</f>
        <v>0</v>
      </c>
      <c r="AY337" s="66">
        <f>-AY$190+AY$216-AY$218+AY$233+AY$234+SUM(AY$125,AY$126,AY$127,AY$128,AY$129,AY$130,AY$131,AY$132,AY$133,AY$134,AY$135,AY$136*(1+'S&amp;S'!$F135),AY$137,AY$138,AY$139,AY$140,AY$141,AY$142,AY$143,AY$144)</f>
        <v>0</v>
      </c>
      <c r="AZ337" s="66">
        <f>-AZ$190+AZ$216-AZ$218+AZ$233+AZ$234+SUM(AZ$125,AZ$126,AZ$127,AZ$128,AZ$129,AZ$130,AZ$131,AZ$132,AZ$133,AZ$134,AZ$135,AZ$136*(1+'S&amp;S'!$F135),AZ$137,AZ$138,AZ$139,AZ$140,AZ$141,AZ$142,AZ$143,AZ$144)</f>
        <v>0</v>
      </c>
      <c r="BA337" s="66">
        <f>-BA$190+BA$216-BA$218+BA$233+BA$234+SUM(BA$125,BA$126,BA$127,BA$128,BA$129,BA$130,BA$131,BA$132,BA$133,BA$134,BA$135,BA$136*(1+'S&amp;S'!$F135),BA$137,BA$138,BA$139,BA$140,BA$141,BA$142,BA$143,BA$144)</f>
        <v>0</v>
      </c>
      <c r="BB337" s="66">
        <f>-BB$190+BB$216-BB$218+BB$233+BB$234+SUM(BB$125,BB$126,BB$127,BB$128,BB$129,BB$130,BB$131,BB$132,BB$133,BB$134,BB$135,BB$136*(1+'S&amp;S'!$F135),BB$137,BB$138,BB$139,BB$140,BB$141,BB$142,BB$143,BB$144)</f>
        <v>0</v>
      </c>
      <c r="BC337" s="66">
        <f>-BC$190+BC$216-BC$218+BC$233+BC$234+SUM(BC$125,BC$126,BC$127,BC$128,BC$129,BC$130,BC$131,BC$132,BC$133,BC$134,BC$135,BC$136*(1+'S&amp;S'!$F135),BC$137,BC$138,BC$139,BC$140,BC$141,BC$142,BC$143,BC$144)</f>
        <v>0</v>
      </c>
      <c r="BD337" s="66">
        <f>-BD$190+BD$216-BD$218+BD$233+BD$234+SUM(BD$125,BD$126,BD$127,BD$128,BD$129,BD$130,BD$131,BD$132,BD$133,BD$134,BD$135,BD$136*(1+'S&amp;S'!$F135),BD$137,BD$138,BD$139,BD$140,BD$141,BD$142,BD$143,BD$144)</f>
        <v>0</v>
      </c>
      <c r="BE337" s="66">
        <f>-BE$190+BE$216-BE$218+BE$233+BE$234+SUM(BE$125,BE$126,BE$127,BE$128,BE$129,BE$130,BE$131,BE$132,BE$133,BE$134,BE$135,BE$136*(1+'S&amp;S'!$F135),BE$137,BE$138,BE$139,BE$140,BE$141,BE$142,BE$143,BE$144)</f>
        <v>0</v>
      </c>
      <c r="BF337" s="66">
        <f>-BF$190+BF$216-BF$218+BF$233+BF$234+SUM(BF$125,BF$126,BF$127,BF$128,BF$129,BF$130,BF$131,BF$132,BF$133,BF$134,BF$135,BF$136*(1+'S&amp;S'!$F135),BF$137,BF$138,BF$139,BF$140,BF$141,BF$142,BF$143,BF$144)</f>
        <v>0</v>
      </c>
      <c r="BG337" s="66">
        <f>-BG$190+BG$216-BG$218+BG$233+BG$234+SUM(BG$125,BG$126,BG$127,BG$128,BG$129,BG$130,BG$131,BG$132,BG$133,BG$134,BG$135,BG$136*(1+'S&amp;S'!$F135),BG$137,BG$138,BG$139,BG$140,BG$141,BG$142,BG$143,BG$144)</f>
        <v>0</v>
      </c>
      <c r="BH337" s="66">
        <f>-BH$190+BH$216-BH$218+BH$233+BH$234+SUM(BH$125,BH$126,BH$127,BH$128,BH$129,BH$130,BH$131,BH$132,BH$133,BH$134,BH$135,BH$136*(1+'S&amp;S'!$F135),BH$137,BH$138,BH$139,BH$140,BH$141,BH$142,BH$143,BH$144)</f>
        <v>0</v>
      </c>
      <c r="BI337" s="66">
        <f>-BI$190+BI$216-BI$218+BI$233+BI$234+SUM(BI$125,BI$126,BI$127,BI$128,BI$129,BI$130,BI$131,BI$132,BI$133,BI$134,BI$135,BI$136*(1+'S&amp;S'!$F135),BI$137,BI$138,BI$139,BI$140,BI$141,BI$142,BI$143,BI$144)</f>
        <v>0</v>
      </c>
      <c r="BJ337" s="66">
        <f>-BJ$190+BJ$216-BJ$218+BJ$233+BJ$234+SUM(BJ$125,BJ$126,BJ$127,BJ$128,BJ$129,BJ$130,BJ$131,BJ$132,BJ$133,BJ$134,BJ$135,BJ$136*(1+'S&amp;S'!$F135),BJ$137,BJ$138,BJ$139,BJ$140,BJ$141,BJ$142,BJ$143,BJ$144)</f>
        <v>0</v>
      </c>
      <c r="BK337" s="66">
        <f>-BK$190+BK$216-BK$218+BK$233+BK$234+SUM(BK$125,BK$126,BK$127,BK$128,BK$129,BK$130,BK$131,BK$132,BK$133,BK$134,BK$135,BK$136*(1+'S&amp;S'!$F135),BK$137,BK$138,BK$139,BK$140,BK$141,BK$142,BK$143,BK$144)</f>
        <v>0</v>
      </c>
      <c r="BL337" s="66">
        <f>-BL$190+BL$216-BL$218+BL$233+BL$234+SUM(BL$125,BL$126,BL$127,BL$128,BL$129,BL$130,BL$131,BL$132,BL$133,BL$134,BL$135,BL$136*(1+'S&amp;S'!$F135),BL$137,BL$138,BL$139,BL$140,BL$141,BL$142,BL$143,BL$144)</f>
        <v>0</v>
      </c>
      <c r="BM337" s="66">
        <f>-BM$190+BM$216-BM$218+BM$233+BM$234+SUM(BM$125,BM$126,BM$127,BM$128,BM$129,BM$130,BM$131,BM$132,BM$133,BM$134,BM$135,BM$136*(1+'S&amp;S'!$F135),BM$137,BM$138,BM$139,BM$140,BM$141,BM$142,BM$143,BM$144)</f>
        <v>0</v>
      </c>
      <c r="BN337" s="66">
        <f>-BN$190+BN$216-BN$218+BN$233+BN$234+SUM(BN$125,BN$126,BN$127,BN$128,BN$129,BN$130,BN$131,BN$132,BN$133,BN$134,BN$135,BN$136*(1+'S&amp;S'!$F135),BN$137,BN$138,BN$139,BN$140,BN$141,BN$142,BN$143,BN$144)</f>
        <v>0</v>
      </c>
      <c r="BO337" s="66">
        <f>-BO$190+BO$216-BO$218+BO$233+BO$234+SUM(BO$125,BO$126,BO$127,BO$128,BO$129,BO$130,BO$131,BO$132,BO$133,BO$134,BO$135,BO$136*(1+'S&amp;S'!$F135),BO$137,BO$138,BO$139,BO$140,BO$141,BO$142,BO$143,BO$144)</f>
        <v>0</v>
      </c>
      <c r="BP337" s="66">
        <f>-BP$190+BP$216-BP$218+BP$233+BP$234+SUM(BP$125,BP$126,BP$127,BP$128,BP$129,BP$130,BP$131,BP$132,BP$133,BP$134,BP$135,BP$136*(1+'S&amp;S'!$F135),BP$137,BP$138,BP$139,BP$140,BP$141,BP$142,BP$143,BP$144)</f>
        <v>0</v>
      </c>
      <c r="BQ337" s="66">
        <f>-BQ$190+BQ$216-BQ$218+BQ$233+BQ$234+SUM(BQ$125,BQ$126,BQ$127,BQ$128,BQ$129,BQ$130,BQ$131,BQ$132,BQ$133,BQ$134,BQ$135,BQ$136*(1+'S&amp;S'!$F135),BQ$137,BQ$138,BQ$139,BQ$140,BQ$141,BQ$142,BQ$143,BQ$144)</f>
        <v>0</v>
      </c>
      <c r="BR337" s="66">
        <f>-BR$190+BR$216-BR$218+BR$233+BR$234+SUM(BR$125,BR$126,BR$127,BR$128,BR$129,BR$130,BR$131,BR$132,BR$133,BR$134,BR$135,BR$136*(1+'S&amp;S'!$F135),BR$137,BR$138,BR$139,BR$140,BR$141,BR$142,BR$143,BR$144)</f>
        <v>0</v>
      </c>
      <c r="BS337" s="66">
        <f>-BS$190+BS$216-BS$218+BS$233+BS$234+SUM(BS$125,BS$126,BS$127,BS$128,BS$129,BS$130,BS$131,BS$132,BS$133,BS$134,BS$135,BS$136*(1+'S&amp;S'!$F135),BS$137,BS$138,BS$139,BS$140,BS$141,BS$142,BS$143,BS$144)</f>
        <v>0</v>
      </c>
      <c r="BT337" s="66">
        <f>-BT$190+BT$216-BT$218+BT$233+BT$234+SUM(BT$125,BT$126,BT$127,BT$128,BT$129,BT$130,BT$131,BT$132,BT$133,BT$134,BT$135,BT$136*(1+'S&amp;S'!$F135),BT$137,BT$138,BT$139,BT$140,BT$141,BT$142,BT$143,BT$144)</f>
        <v>0</v>
      </c>
      <c r="BU337" s="66">
        <f>-BU$190+BU$216-BU$218+BU$233+BU$234+SUM(BU$125,BU$126,BU$127,BU$128,BU$129,BU$130,BU$131,BU$132,BU$133,BU$134,BU$135,BU$136*(1+'S&amp;S'!$F135),BU$137,BU$138,BU$139,BU$140,BU$141,BU$142,BU$143,BU$144)</f>
        <v>0</v>
      </c>
      <c r="BV337" s="66">
        <f>-BV$190+BV$216-BV$218+BV$233+BV$234+SUM(BV$125,BV$126,BV$127,BV$128,BV$129,BV$130,BV$131,BV$132,BV$133,BV$134,BV$135,BV$136*(1+'S&amp;S'!$F135),BV$137,BV$138,BV$139,BV$140,BV$141,BV$142,BV$143,BV$144)</f>
        <v>0</v>
      </c>
      <c r="BW337" s="66">
        <f>-BW$190+BW$216-BW$218+BW$233+BW$234+SUM(BW$125,BW$126,BW$127,BW$128,BW$129,BW$130,BW$131,BW$132,BW$133,BW$134,BW$135,BW$136*(1+'S&amp;S'!$F135),BW$137,BW$138,BW$139,BW$140,BW$141,BW$142,BW$143,BW$144)</f>
        <v>0</v>
      </c>
      <c r="BX337" s="66">
        <f>-BX$190+BX$216-BX$218+BX$233+BX$234+SUM(BX$125,BX$126,BX$127,BX$128,BX$129,BX$130,BX$131,BX$132,BX$133,BX$134,BX$135,BX$136*(1+'S&amp;S'!$F135),BX$137,BX$138,BX$139,BX$140,BX$141,BX$142,BX$143,BX$144)</f>
        <v>0</v>
      </c>
      <c r="BY337" s="66">
        <f>-BY$190+BY$216-BY$218+BY$233+BY$234+SUM(BY$125,BY$126,BY$127,BY$128,BY$129,BY$130,BY$131,BY$132,BY$133,BY$134,BY$135,BY$136*(1+'S&amp;S'!$F135),BY$137,BY$138,BY$139,BY$140,BY$141,BY$142,BY$143,BY$144)</f>
        <v>0</v>
      </c>
      <c r="BZ337" s="66">
        <f>-BZ$190+BZ$216-BZ$218+BZ$233+BZ$234+SUM(BZ$125,BZ$126,BZ$127,BZ$128,BZ$129,BZ$130,BZ$131,BZ$132,BZ$133,BZ$134,BZ$135,BZ$136*(1+'S&amp;S'!$F135),BZ$137,BZ$138,BZ$139,BZ$140,BZ$141,BZ$142,BZ$143,BZ$144)</f>
        <v>0</v>
      </c>
      <c r="CA337" s="66">
        <f>-CA$190+CA$216-CA$218+CA$233+CA$234+SUM(CA$125,CA$126,CA$127,CA$128,CA$129,CA$130,CA$131,CA$132,CA$133,CA$134,CA$135,CA$136*(1+'S&amp;S'!$F135),CA$137,CA$138,CA$139,CA$140,CA$141,CA$142,CA$143,CA$144)</f>
        <v>0</v>
      </c>
      <c r="CB337" s="66">
        <f>-CB$190+CB$216-CB$218+CB$233+CB$234+SUM(CB$125,CB$126,CB$127,CB$128,CB$129,CB$130,CB$131,CB$132,CB$133,CB$134,CB$135,CB$136*(1+'S&amp;S'!$F135),CB$137,CB$138,CB$139,CB$140,CB$141,CB$142,CB$143,CB$144)</f>
        <v>0</v>
      </c>
      <c r="CC337" s="66">
        <f>-CC$190+CC$216-CC$218+CC$233+CC$234+SUM(CC$125,CC$126,CC$127,CC$128,CC$129,CC$130,CC$131,CC$132,CC$133,CC$134,CC$135,CC$136*(1+'S&amp;S'!$F135),CC$137,CC$138,CC$139,CC$140,CC$141,CC$142,CC$143,CC$144)</f>
        <v>0</v>
      </c>
      <c r="CD337" s="66">
        <f>-CD$190+CD$216-CD$218+CD$233+CD$234+SUM(CD$125,CD$126,CD$127,CD$128,CD$129,CD$130,CD$131,CD$132,CD$133,CD$134,CD$135,CD$136*(1+'S&amp;S'!$F135),CD$137,CD$138,CD$139,CD$140,CD$141,CD$142,CD$143,CD$144)</f>
        <v>0</v>
      </c>
      <c r="CE337" s="66">
        <f>-CE$190+CE$216-CE$218+CE$233+CE$234+SUM(CE$125,CE$126,CE$127,CE$128,CE$129,CE$130,CE$131,CE$132,CE$133,CE$134,CE$135,CE$136*(1+'S&amp;S'!$F135),CE$137,CE$138,CE$139,CE$140,CE$141,CE$142,CE$143,CE$144)</f>
        <v>0</v>
      </c>
      <c r="CF337" s="66">
        <f>-CF$190+CF$216-CF$218+CF$233+CF$234+SUM(CF$125,CF$126,CF$127,CF$128,CF$129,CF$130,CF$131,CF$132,CF$133,CF$134,CF$135,CF$136*(1+'S&amp;S'!$F135),CF$137,CF$138,CF$139,CF$140,CF$141,CF$142,CF$143,CF$144)</f>
        <v>0</v>
      </c>
      <c r="CG337" s="66">
        <f>-CG$190+CG$216-CG$218+CG$233+CG$234+SUM(CG$125,CG$126,CG$127,CG$128,CG$129,CG$130,CG$131,CG$132,CG$133,CG$134,CG$135,CG$136*(1+'S&amp;S'!$F135),CG$137,CG$138,CG$139,CG$140,CG$141,CG$142,CG$143,CG$144)</f>
        <v>0</v>
      </c>
      <c r="CH337" s="66">
        <f>-CH$190+CH$216-CH$218+CH$233+CH$234+SUM(CH$125,CH$126,CH$127,CH$128,CH$129,CH$130,CH$131,CH$132,CH$133,CH$134,CH$135,CH$136*(1+'S&amp;S'!$F135),CH$137,CH$138,CH$139,CH$140,CH$141,CH$142,CH$143,CH$144)</f>
        <v>0</v>
      </c>
      <c r="CI337" s="66">
        <f>-CI$190+CI$216-CI$218+CI$233+CI$234+SUM(CI$125,CI$126,CI$127,CI$128,CI$129,CI$130,CI$131,CI$132,CI$133,CI$134,CI$135,CI$136*(1+'S&amp;S'!$F135),CI$137,CI$138,CI$139,CI$140,CI$141,CI$142,CI$143,CI$144)</f>
        <v>0</v>
      </c>
      <c r="CJ337" s="66">
        <f>-CJ$190+CJ$216-CJ$218+CJ$233+CJ$234+SUM(CJ$125,CJ$126,CJ$127,CJ$128,CJ$129,CJ$130,CJ$131,CJ$132,CJ$133,CJ$134,CJ$135,CJ$136*(1+'S&amp;S'!$F135),CJ$137,CJ$138,CJ$139,CJ$140,CJ$141,CJ$142,CJ$143,CJ$144)</f>
        <v>0</v>
      </c>
      <c r="CK337" s="66">
        <f>-CK$190+CK$216-CK$218+CK$233+CK$234+SUM(CK$125,CK$126,CK$127,CK$128,CK$129,CK$130,CK$131,CK$132,CK$133,CK$134,CK$135,CK$136*(1+'S&amp;S'!$F135),CK$137,CK$138,CK$139,CK$140,CK$141,CK$142,CK$143,CK$144)</f>
        <v>0</v>
      </c>
      <c r="CL337" s="66">
        <f>-CL$190+CL$216-CL$218+CL$233+CL$234+SUM(CL$125,CL$126,CL$127,CL$128,CL$129,CL$130,CL$131,CL$132,CL$133,CL$134,CL$135,CL$136*(1+'S&amp;S'!$F135),CL$137,CL$138,CL$139,CL$140,CL$141,CL$142,CL$143,CL$144)</f>
        <v>0</v>
      </c>
      <c r="CM337" s="66">
        <f>-CM$190+CM$216-CM$218+CM$233+CM$234+SUM(CM$125,CM$126,CM$127,CM$128,CM$129,CM$130,CM$131,CM$132,CM$133,CM$134,CM$135,CM$136*(1+'S&amp;S'!$F135),CM$137,CM$138,CM$139,CM$140,CM$141,CM$142,CM$143,CM$144)</f>
        <v>0</v>
      </c>
      <c r="CN337" s="66">
        <f>-CN$190+CN$216-CN$218+CN$233+CN$234+SUM(CN$125,CN$126,CN$127,CN$128,CN$129,CN$130,CN$131,CN$132,CN$133,CN$134,CN$135,CN$136*(1+'S&amp;S'!$F135),CN$137,CN$138,CN$139,CN$140,CN$141,CN$142,CN$143,CN$144)</f>
        <v>0</v>
      </c>
      <c r="CO337" s="66">
        <f>-CO$190+CO$216-CO$218+CO$233+CO$234+SUM(CO$125,CO$126,CO$127,CO$128,CO$129,CO$130,CO$131,CO$132,CO$133,CO$134,CO$135,CO$136*(1+'S&amp;S'!$F135),CO$137,CO$138,CO$139,CO$140,CO$141,CO$142,CO$143,CO$144)</f>
        <v>0</v>
      </c>
      <c r="CP337" s="66">
        <f>-CP$190+CP$216-CP$218+CP$233+CP$234+SUM(CP$125,CP$126,CP$127,CP$128,CP$129,CP$130,CP$131,CP$132,CP$133,CP$134,CP$135,CP$136*(1+'S&amp;S'!$F135),CP$137,CP$138,CP$139,CP$140,CP$141,CP$142,CP$143,CP$144)</f>
        <v>0</v>
      </c>
      <c r="CQ337" s="66">
        <f>-CQ$190+CQ$216-CQ$218+CQ$233+CQ$234+SUM(CQ$125,CQ$126,CQ$127,CQ$128,CQ$129,CQ$130,CQ$131,CQ$132,CQ$133,CQ$134,CQ$135,CQ$136*(1+'S&amp;S'!$F135),CQ$137,CQ$138,CQ$139,CQ$140,CQ$141,CQ$142,CQ$143,CQ$144)</f>
        <v>0</v>
      </c>
      <c r="CR337" s="66">
        <f>-CR$190+CR$216-CR$218+CR$233+CR$234+SUM(CR$125,CR$126,CR$127,CR$128,CR$129,CR$130,CR$131,CR$132,CR$133,CR$134,CR$135,CR$136*(1+'S&amp;S'!$F135),CR$137,CR$138,CR$139,CR$140,CR$141,CR$142,CR$143,CR$144)</f>
        <v>0</v>
      </c>
      <c r="CS337" s="66">
        <f>-CS$190+CS$216-CS$218+CS$233+CS$234+SUM(CS$125,CS$126,CS$127,CS$128,CS$129,CS$130,CS$131,CS$132,CS$133,CS$134,CS$135,CS$136*(1+'S&amp;S'!$F135),CS$137,CS$138,CS$139,CS$140,CS$141,CS$142,CS$143,CS$144)</f>
        <v>0</v>
      </c>
    </row>
    <row r="338" spans="3:97" hidden="1" x14ac:dyDescent="0.35">
      <c r="C338" s="81" t="str">
        <f>O.5!C137&amp;" with "&amp; 'S&amp;S'!$D$5*100 &amp; "% increase"</f>
        <v xml:space="preserve"> with 1% increase</v>
      </c>
      <c r="E338" s="492">
        <f>G338+NPV(G.Asm!$F$40,H338:INDEX(H338:CS338,RP))</f>
        <v>0</v>
      </c>
      <c r="F338" s="492">
        <f t="shared" si="140"/>
        <v>0</v>
      </c>
      <c r="G338" s="66">
        <f>-G$190+G$216-G$218+G$233+G$234+SUM(G$125,G$126,G$127,G$128,G$129,G$130,G$131,G$132,G$133,G$134,G$135,G$136,G$137*(1+'S&amp;S'!$F136),G$138,G$139,G$140,G$141,G$142,G$143,G$144)</f>
        <v>0</v>
      </c>
      <c r="H338" s="66">
        <f>-H$190+H$216-H$218+H$233+H$234+SUM(H$125,H$126,H$127,H$128,H$129,H$130,H$131,H$132,H$133,H$134,H$135,H$136,H$137*(1+'S&amp;S'!$F136),H$138,H$139,H$140,H$141,H$142,H$143,H$144)</f>
        <v>0</v>
      </c>
      <c r="I338" s="66">
        <f>-I$190+I$216-I$218+I$233+I$234+SUM(I$125,I$126,I$127,I$128,I$129,I$130,I$131,I$132,I$133,I$134,I$135,I$136,I$137*(1+'S&amp;S'!$F136),I$138,I$139,I$140,I$141,I$142,I$143,I$144)</f>
        <v>0</v>
      </c>
      <c r="J338" s="66">
        <f>-J$190+J$216-J$218+J$233+J$234+SUM(J$125,J$126,J$127,J$128,J$129,J$130,J$131,J$132,J$133,J$134,J$135,J$136,J$137*(1+'S&amp;S'!$F136),J$138,J$139,J$140,J$141,J$142,J$143,J$144)</f>
        <v>0</v>
      </c>
      <c r="K338" s="66">
        <f>-K$190+K$216-K$218+K$233+K$234+SUM(K$125,K$126,K$127,K$128,K$129,K$130,K$131,K$132,K$133,K$134,K$135,K$136,K$137*(1+'S&amp;S'!$F136),K$138,K$139,K$140,K$141,K$142,K$143,K$144)</f>
        <v>0</v>
      </c>
      <c r="L338" s="66">
        <f>-L$190+L$216-L$218+L$233+L$234+SUM(L$125,L$126,L$127,L$128,L$129,L$130,L$131,L$132,L$133,L$134,L$135,L$136,L$137*(1+'S&amp;S'!$F136),L$138,L$139,L$140,L$141,L$142,L$143,L$144)</f>
        <v>0</v>
      </c>
      <c r="M338" s="66">
        <f>-M$190+M$216-M$218+M$233+M$234+SUM(M$125,M$126,M$127,M$128,M$129,M$130,M$131,M$132,M$133,M$134,M$135,M$136,M$137*(1+'S&amp;S'!$F136),M$138,M$139,M$140,M$141,M$142,M$143,M$144)</f>
        <v>0</v>
      </c>
      <c r="N338" s="66">
        <f>-N$190+N$216-N$218+N$233+N$234+SUM(N$125,N$126,N$127,N$128,N$129,N$130,N$131,N$132,N$133,N$134,N$135,N$136,N$137*(1+'S&amp;S'!$F136),N$138,N$139,N$140,N$141,N$142,N$143,N$144)</f>
        <v>0</v>
      </c>
      <c r="O338" s="66">
        <f>-O$190+O$216-O$218+O$233+O$234+SUM(O$125,O$126,O$127,O$128,O$129,O$130,O$131,O$132,O$133,O$134,O$135,O$136,O$137*(1+'S&amp;S'!$F136),O$138,O$139,O$140,O$141,O$142,O$143,O$144)</f>
        <v>0</v>
      </c>
      <c r="P338" s="66">
        <f>-P$190+P$216-P$218+P$233+P$234+SUM(P$125,P$126,P$127,P$128,P$129,P$130,P$131,P$132,P$133,P$134,P$135,P$136,P$137*(1+'S&amp;S'!$F136),P$138,P$139,P$140,P$141,P$142,P$143,P$144)</f>
        <v>0</v>
      </c>
      <c r="Q338" s="66">
        <f>-Q$190+Q$216-Q$218+Q$233+Q$234+SUM(Q$125,Q$126,Q$127,Q$128,Q$129,Q$130,Q$131,Q$132,Q$133,Q$134,Q$135,Q$136,Q$137*(1+'S&amp;S'!$F136),Q$138,Q$139,Q$140,Q$141,Q$142,Q$143,Q$144)</f>
        <v>0</v>
      </c>
      <c r="R338" s="66">
        <f>-R$190+R$216-R$218+R$233+R$234+SUM(R$125,R$126,R$127,R$128,R$129,R$130,R$131,R$132,R$133,R$134,R$135,R$136,R$137*(1+'S&amp;S'!$F136),R$138,R$139,R$140,R$141,R$142,R$143,R$144)</f>
        <v>0</v>
      </c>
      <c r="S338" s="66">
        <f>-S$190+S$216-S$218+S$233+S$234+SUM(S$125,S$126,S$127,S$128,S$129,S$130,S$131,S$132,S$133,S$134,S$135,S$136,S$137*(1+'S&amp;S'!$F136),S$138,S$139,S$140,S$141,S$142,S$143,S$144)</f>
        <v>0</v>
      </c>
      <c r="T338" s="66">
        <f>-T$190+T$216-T$218+T$233+T$234+SUM(T$125,T$126,T$127,T$128,T$129,T$130,T$131,T$132,T$133,T$134,T$135,T$136,T$137*(1+'S&amp;S'!$F136),T$138,T$139,T$140,T$141,T$142,T$143,T$144)</f>
        <v>0</v>
      </c>
      <c r="U338" s="66">
        <f>-U$190+U$216-U$218+U$233+U$234+SUM(U$125,U$126,U$127,U$128,U$129,U$130,U$131,U$132,U$133,U$134,U$135,U$136,U$137*(1+'S&amp;S'!$F136),U$138,U$139,U$140,U$141,U$142,U$143,U$144)</f>
        <v>0</v>
      </c>
      <c r="V338" s="66">
        <f>-V$190+V$216-V$218+V$233+V$234+SUM(V$125,V$126,V$127,V$128,V$129,V$130,V$131,V$132,V$133,V$134,V$135,V$136,V$137*(1+'S&amp;S'!$F136),V$138,V$139,V$140,V$141,V$142,V$143,V$144)</f>
        <v>0</v>
      </c>
      <c r="W338" s="66">
        <f>-W$190+W$216-W$218+W$233+W$234+SUM(W$125,W$126,W$127,W$128,W$129,W$130,W$131,W$132,W$133,W$134,W$135,W$136,W$137*(1+'S&amp;S'!$F136),W$138,W$139,W$140,W$141,W$142,W$143,W$144)</f>
        <v>0</v>
      </c>
      <c r="X338" s="66">
        <f>-X$190+X$216-X$218+X$233+X$234+SUM(X$125,X$126,X$127,X$128,X$129,X$130,X$131,X$132,X$133,X$134,X$135,X$136,X$137*(1+'S&amp;S'!$F136),X$138,X$139,X$140,X$141,X$142,X$143,X$144)</f>
        <v>0</v>
      </c>
      <c r="Y338" s="66">
        <f>-Y$190+Y$216-Y$218+Y$233+Y$234+SUM(Y$125,Y$126,Y$127,Y$128,Y$129,Y$130,Y$131,Y$132,Y$133,Y$134,Y$135,Y$136,Y$137*(1+'S&amp;S'!$F136),Y$138,Y$139,Y$140,Y$141,Y$142,Y$143,Y$144)</f>
        <v>0</v>
      </c>
      <c r="Z338" s="66">
        <f>-Z$190+Z$216-Z$218+Z$233+Z$234+SUM(Z$125,Z$126,Z$127,Z$128,Z$129,Z$130,Z$131,Z$132,Z$133,Z$134,Z$135,Z$136,Z$137*(1+'S&amp;S'!$F136),Z$138,Z$139,Z$140,Z$141,Z$142,Z$143,Z$144)</f>
        <v>0</v>
      </c>
      <c r="AA338" s="66">
        <f>-AA$190+AA$216-AA$218+AA$233+AA$234+SUM(AA$125,AA$126,AA$127,AA$128,AA$129,AA$130,AA$131,AA$132,AA$133,AA$134,AA$135,AA$136,AA$137*(1+'S&amp;S'!$F136),AA$138,AA$139,AA$140,AA$141,AA$142,AA$143,AA$144)</f>
        <v>0</v>
      </c>
      <c r="AB338" s="66">
        <f>-AB$190+AB$216-AB$218+AB$233+AB$234+SUM(AB$125,AB$126,AB$127,AB$128,AB$129,AB$130,AB$131,AB$132,AB$133,AB$134,AB$135,AB$136,AB$137*(1+'S&amp;S'!$F136),AB$138,AB$139,AB$140,AB$141,AB$142,AB$143,AB$144)</f>
        <v>0</v>
      </c>
      <c r="AC338" s="66">
        <f>-AC$190+AC$216-AC$218+AC$233+AC$234+SUM(AC$125,AC$126,AC$127,AC$128,AC$129,AC$130,AC$131,AC$132,AC$133,AC$134,AC$135,AC$136,AC$137*(1+'S&amp;S'!$F136),AC$138,AC$139,AC$140,AC$141,AC$142,AC$143,AC$144)</f>
        <v>0</v>
      </c>
      <c r="AD338" s="66">
        <f>-AD$190+AD$216-AD$218+AD$233+AD$234+SUM(AD$125,AD$126,AD$127,AD$128,AD$129,AD$130,AD$131,AD$132,AD$133,AD$134,AD$135,AD$136,AD$137*(1+'S&amp;S'!$F136),AD$138,AD$139,AD$140,AD$141,AD$142,AD$143,AD$144)</f>
        <v>0</v>
      </c>
      <c r="AE338" s="66">
        <f>-AE$190+AE$216-AE$218+AE$233+AE$234+SUM(AE$125,AE$126,AE$127,AE$128,AE$129,AE$130,AE$131,AE$132,AE$133,AE$134,AE$135,AE$136,AE$137*(1+'S&amp;S'!$F136),AE$138,AE$139,AE$140,AE$141,AE$142,AE$143,AE$144)</f>
        <v>0</v>
      </c>
      <c r="AF338" s="66">
        <f>-AF$190+AF$216-AF$218+AF$233+AF$234+SUM(AF$125,AF$126,AF$127,AF$128,AF$129,AF$130,AF$131,AF$132,AF$133,AF$134,AF$135,AF$136,AF$137*(1+'S&amp;S'!$F136),AF$138,AF$139,AF$140,AF$141,AF$142,AF$143,AF$144)</f>
        <v>0</v>
      </c>
      <c r="AG338" s="66">
        <f>-AG$190+AG$216-AG$218+AG$233+AG$234+SUM(AG$125,AG$126,AG$127,AG$128,AG$129,AG$130,AG$131,AG$132,AG$133,AG$134,AG$135,AG$136,AG$137*(1+'S&amp;S'!$F136),AG$138,AG$139,AG$140,AG$141,AG$142,AG$143,AG$144)</f>
        <v>0</v>
      </c>
      <c r="AH338" s="66">
        <f>-AH$190+AH$216-AH$218+AH$233+AH$234+SUM(AH$125,AH$126,AH$127,AH$128,AH$129,AH$130,AH$131,AH$132,AH$133,AH$134,AH$135,AH$136,AH$137*(1+'S&amp;S'!$F136),AH$138,AH$139,AH$140,AH$141,AH$142,AH$143,AH$144)</f>
        <v>0</v>
      </c>
      <c r="AI338" s="66">
        <f>-AI$190+AI$216-AI$218+AI$233+AI$234+SUM(AI$125,AI$126,AI$127,AI$128,AI$129,AI$130,AI$131,AI$132,AI$133,AI$134,AI$135,AI$136,AI$137*(1+'S&amp;S'!$F136),AI$138,AI$139,AI$140,AI$141,AI$142,AI$143,AI$144)</f>
        <v>0</v>
      </c>
      <c r="AJ338" s="66">
        <f>-AJ$190+AJ$216-AJ$218+AJ$233+AJ$234+SUM(AJ$125,AJ$126,AJ$127,AJ$128,AJ$129,AJ$130,AJ$131,AJ$132,AJ$133,AJ$134,AJ$135,AJ$136,AJ$137*(1+'S&amp;S'!$F136),AJ$138,AJ$139,AJ$140,AJ$141,AJ$142,AJ$143,AJ$144)</f>
        <v>0</v>
      </c>
      <c r="AK338" s="66">
        <f>-AK$190+AK$216-AK$218+AK$233+AK$234+SUM(AK$125,AK$126,AK$127,AK$128,AK$129,AK$130,AK$131,AK$132,AK$133,AK$134,AK$135,AK$136,AK$137*(1+'S&amp;S'!$F136),AK$138,AK$139,AK$140,AK$141,AK$142,AK$143,AK$144)</f>
        <v>0</v>
      </c>
      <c r="AL338" s="66">
        <f>-AL$190+AL$216-AL$218+AL$233+AL$234+SUM(AL$125,AL$126,AL$127,AL$128,AL$129,AL$130,AL$131,AL$132,AL$133,AL$134,AL$135,AL$136,AL$137*(1+'S&amp;S'!$F136),AL$138,AL$139,AL$140,AL$141,AL$142,AL$143,AL$144)</f>
        <v>0</v>
      </c>
      <c r="AM338" s="66">
        <f>-AM$190+AM$216-AM$218+AM$233+AM$234+SUM(AM$125,AM$126,AM$127,AM$128,AM$129,AM$130,AM$131,AM$132,AM$133,AM$134,AM$135,AM$136,AM$137*(1+'S&amp;S'!$F136),AM$138,AM$139,AM$140,AM$141,AM$142,AM$143,AM$144)</f>
        <v>0</v>
      </c>
      <c r="AN338" s="66">
        <f>-AN$190+AN$216-AN$218+AN$233+AN$234+SUM(AN$125,AN$126,AN$127,AN$128,AN$129,AN$130,AN$131,AN$132,AN$133,AN$134,AN$135,AN$136,AN$137*(1+'S&amp;S'!$F136),AN$138,AN$139,AN$140,AN$141,AN$142,AN$143,AN$144)</f>
        <v>0</v>
      </c>
      <c r="AO338" s="66">
        <f>-AO$190+AO$216-AO$218+AO$233+AO$234+SUM(AO$125,AO$126,AO$127,AO$128,AO$129,AO$130,AO$131,AO$132,AO$133,AO$134,AO$135,AO$136,AO$137*(1+'S&amp;S'!$F136),AO$138,AO$139,AO$140,AO$141,AO$142,AO$143,AO$144)</f>
        <v>0</v>
      </c>
      <c r="AP338" s="66">
        <f>-AP$190+AP$216-AP$218+AP$233+AP$234+SUM(AP$125,AP$126,AP$127,AP$128,AP$129,AP$130,AP$131,AP$132,AP$133,AP$134,AP$135,AP$136,AP$137*(1+'S&amp;S'!$F136),AP$138,AP$139,AP$140,AP$141,AP$142,AP$143,AP$144)</f>
        <v>0</v>
      </c>
      <c r="AQ338" s="66">
        <f>-AQ$190+AQ$216-AQ$218+AQ$233+AQ$234+SUM(AQ$125,AQ$126,AQ$127,AQ$128,AQ$129,AQ$130,AQ$131,AQ$132,AQ$133,AQ$134,AQ$135,AQ$136,AQ$137*(1+'S&amp;S'!$F136),AQ$138,AQ$139,AQ$140,AQ$141,AQ$142,AQ$143,AQ$144)</f>
        <v>0</v>
      </c>
      <c r="AR338" s="66">
        <f>-AR$190+AR$216-AR$218+AR$233+AR$234+SUM(AR$125,AR$126,AR$127,AR$128,AR$129,AR$130,AR$131,AR$132,AR$133,AR$134,AR$135,AR$136,AR$137*(1+'S&amp;S'!$F136),AR$138,AR$139,AR$140,AR$141,AR$142,AR$143,AR$144)</f>
        <v>0</v>
      </c>
      <c r="AS338" s="66">
        <f>-AS$190+AS$216-AS$218+AS$233+AS$234+SUM(AS$125,AS$126,AS$127,AS$128,AS$129,AS$130,AS$131,AS$132,AS$133,AS$134,AS$135,AS$136,AS$137*(1+'S&amp;S'!$F136),AS$138,AS$139,AS$140,AS$141,AS$142,AS$143,AS$144)</f>
        <v>0</v>
      </c>
      <c r="AT338" s="66">
        <f>-AT$190+AT$216-AT$218+AT$233+AT$234+SUM(AT$125,AT$126,AT$127,AT$128,AT$129,AT$130,AT$131,AT$132,AT$133,AT$134,AT$135,AT$136,AT$137*(1+'S&amp;S'!$F136),AT$138,AT$139,AT$140,AT$141,AT$142,AT$143,AT$144)</f>
        <v>0</v>
      </c>
      <c r="AU338" s="66">
        <f>-AU$190+AU$216-AU$218+AU$233+AU$234+SUM(AU$125,AU$126,AU$127,AU$128,AU$129,AU$130,AU$131,AU$132,AU$133,AU$134,AU$135,AU$136,AU$137*(1+'S&amp;S'!$F136),AU$138,AU$139,AU$140,AU$141,AU$142,AU$143,AU$144)</f>
        <v>0</v>
      </c>
      <c r="AV338" s="66">
        <f>-AV$190+AV$216-AV$218+AV$233+AV$234+SUM(AV$125,AV$126,AV$127,AV$128,AV$129,AV$130,AV$131,AV$132,AV$133,AV$134,AV$135,AV$136,AV$137*(1+'S&amp;S'!$F136),AV$138,AV$139,AV$140,AV$141,AV$142,AV$143,AV$144)</f>
        <v>0</v>
      </c>
      <c r="AW338" s="66">
        <f>-AW$190+AW$216-AW$218+AW$233+AW$234+SUM(AW$125,AW$126,AW$127,AW$128,AW$129,AW$130,AW$131,AW$132,AW$133,AW$134,AW$135,AW$136,AW$137*(1+'S&amp;S'!$F136),AW$138,AW$139,AW$140,AW$141,AW$142,AW$143,AW$144)</f>
        <v>0</v>
      </c>
      <c r="AX338" s="66">
        <f>-AX$190+AX$216-AX$218+AX$233+AX$234+SUM(AX$125,AX$126,AX$127,AX$128,AX$129,AX$130,AX$131,AX$132,AX$133,AX$134,AX$135,AX$136,AX$137*(1+'S&amp;S'!$F136),AX$138,AX$139,AX$140,AX$141,AX$142,AX$143,AX$144)</f>
        <v>0</v>
      </c>
      <c r="AY338" s="66">
        <f>-AY$190+AY$216-AY$218+AY$233+AY$234+SUM(AY$125,AY$126,AY$127,AY$128,AY$129,AY$130,AY$131,AY$132,AY$133,AY$134,AY$135,AY$136,AY$137*(1+'S&amp;S'!$F136),AY$138,AY$139,AY$140,AY$141,AY$142,AY$143,AY$144)</f>
        <v>0</v>
      </c>
      <c r="AZ338" s="66">
        <f>-AZ$190+AZ$216-AZ$218+AZ$233+AZ$234+SUM(AZ$125,AZ$126,AZ$127,AZ$128,AZ$129,AZ$130,AZ$131,AZ$132,AZ$133,AZ$134,AZ$135,AZ$136,AZ$137*(1+'S&amp;S'!$F136),AZ$138,AZ$139,AZ$140,AZ$141,AZ$142,AZ$143,AZ$144)</f>
        <v>0</v>
      </c>
      <c r="BA338" s="66">
        <f>-BA$190+BA$216-BA$218+BA$233+BA$234+SUM(BA$125,BA$126,BA$127,BA$128,BA$129,BA$130,BA$131,BA$132,BA$133,BA$134,BA$135,BA$136,BA$137*(1+'S&amp;S'!$F136),BA$138,BA$139,BA$140,BA$141,BA$142,BA$143,BA$144)</f>
        <v>0</v>
      </c>
      <c r="BB338" s="66">
        <f>-BB$190+BB$216-BB$218+BB$233+BB$234+SUM(BB$125,BB$126,BB$127,BB$128,BB$129,BB$130,BB$131,BB$132,BB$133,BB$134,BB$135,BB$136,BB$137*(1+'S&amp;S'!$F136),BB$138,BB$139,BB$140,BB$141,BB$142,BB$143,BB$144)</f>
        <v>0</v>
      </c>
      <c r="BC338" s="66">
        <f>-BC$190+BC$216-BC$218+BC$233+BC$234+SUM(BC$125,BC$126,BC$127,BC$128,BC$129,BC$130,BC$131,BC$132,BC$133,BC$134,BC$135,BC$136,BC$137*(1+'S&amp;S'!$F136),BC$138,BC$139,BC$140,BC$141,BC$142,BC$143,BC$144)</f>
        <v>0</v>
      </c>
      <c r="BD338" s="66">
        <f>-BD$190+BD$216-BD$218+BD$233+BD$234+SUM(BD$125,BD$126,BD$127,BD$128,BD$129,BD$130,BD$131,BD$132,BD$133,BD$134,BD$135,BD$136,BD$137*(1+'S&amp;S'!$F136),BD$138,BD$139,BD$140,BD$141,BD$142,BD$143,BD$144)</f>
        <v>0</v>
      </c>
      <c r="BE338" s="66">
        <f>-BE$190+BE$216-BE$218+BE$233+BE$234+SUM(BE$125,BE$126,BE$127,BE$128,BE$129,BE$130,BE$131,BE$132,BE$133,BE$134,BE$135,BE$136,BE$137*(1+'S&amp;S'!$F136),BE$138,BE$139,BE$140,BE$141,BE$142,BE$143,BE$144)</f>
        <v>0</v>
      </c>
      <c r="BF338" s="66">
        <f>-BF$190+BF$216-BF$218+BF$233+BF$234+SUM(BF$125,BF$126,BF$127,BF$128,BF$129,BF$130,BF$131,BF$132,BF$133,BF$134,BF$135,BF$136,BF$137*(1+'S&amp;S'!$F136),BF$138,BF$139,BF$140,BF$141,BF$142,BF$143,BF$144)</f>
        <v>0</v>
      </c>
      <c r="BG338" s="66">
        <f>-BG$190+BG$216-BG$218+BG$233+BG$234+SUM(BG$125,BG$126,BG$127,BG$128,BG$129,BG$130,BG$131,BG$132,BG$133,BG$134,BG$135,BG$136,BG$137*(1+'S&amp;S'!$F136),BG$138,BG$139,BG$140,BG$141,BG$142,BG$143,BG$144)</f>
        <v>0</v>
      </c>
      <c r="BH338" s="66">
        <f>-BH$190+BH$216-BH$218+BH$233+BH$234+SUM(BH$125,BH$126,BH$127,BH$128,BH$129,BH$130,BH$131,BH$132,BH$133,BH$134,BH$135,BH$136,BH$137*(1+'S&amp;S'!$F136),BH$138,BH$139,BH$140,BH$141,BH$142,BH$143,BH$144)</f>
        <v>0</v>
      </c>
      <c r="BI338" s="66">
        <f>-BI$190+BI$216-BI$218+BI$233+BI$234+SUM(BI$125,BI$126,BI$127,BI$128,BI$129,BI$130,BI$131,BI$132,BI$133,BI$134,BI$135,BI$136,BI$137*(1+'S&amp;S'!$F136),BI$138,BI$139,BI$140,BI$141,BI$142,BI$143,BI$144)</f>
        <v>0</v>
      </c>
      <c r="BJ338" s="66">
        <f>-BJ$190+BJ$216-BJ$218+BJ$233+BJ$234+SUM(BJ$125,BJ$126,BJ$127,BJ$128,BJ$129,BJ$130,BJ$131,BJ$132,BJ$133,BJ$134,BJ$135,BJ$136,BJ$137*(1+'S&amp;S'!$F136),BJ$138,BJ$139,BJ$140,BJ$141,BJ$142,BJ$143,BJ$144)</f>
        <v>0</v>
      </c>
      <c r="BK338" s="66">
        <f>-BK$190+BK$216-BK$218+BK$233+BK$234+SUM(BK$125,BK$126,BK$127,BK$128,BK$129,BK$130,BK$131,BK$132,BK$133,BK$134,BK$135,BK$136,BK$137*(1+'S&amp;S'!$F136),BK$138,BK$139,BK$140,BK$141,BK$142,BK$143,BK$144)</f>
        <v>0</v>
      </c>
      <c r="BL338" s="66">
        <f>-BL$190+BL$216-BL$218+BL$233+BL$234+SUM(BL$125,BL$126,BL$127,BL$128,BL$129,BL$130,BL$131,BL$132,BL$133,BL$134,BL$135,BL$136,BL$137*(1+'S&amp;S'!$F136),BL$138,BL$139,BL$140,BL$141,BL$142,BL$143,BL$144)</f>
        <v>0</v>
      </c>
      <c r="BM338" s="66">
        <f>-BM$190+BM$216-BM$218+BM$233+BM$234+SUM(BM$125,BM$126,BM$127,BM$128,BM$129,BM$130,BM$131,BM$132,BM$133,BM$134,BM$135,BM$136,BM$137*(1+'S&amp;S'!$F136),BM$138,BM$139,BM$140,BM$141,BM$142,BM$143,BM$144)</f>
        <v>0</v>
      </c>
      <c r="BN338" s="66">
        <f>-BN$190+BN$216-BN$218+BN$233+BN$234+SUM(BN$125,BN$126,BN$127,BN$128,BN$129,BN$130,BN$131,BN$132,BN$133,BN$134,BN$135,BN$136,BN$137*(1+'S&amp;S'!$F136),BN$138,BN$139,BN$140,BN$141,BN$142,BN$143,BN$144)</f>
        <v>0</v>
      </c>
      <c r="BO338" s="66">
        <f>-BO$190+BO$216-BO$218+BO$233+BO$234+SUM(BO$125,BO$126,BO$127,BO$128,BO$129,BO$130,BO$131,BO$132,BO$133,BO$134,BO$135,BO$136,BO$137*(1+'S&amp;S'!$F136),BO$138,BO$139,BO$140,BO$141,BO$142,BO$143,BO$144)</f>
        <v>0</v>
      </c>
      <c r="BP338" s="66">
        <f>-BP$190+BP$216-BP$218+BP$233+BP$234+SUM(BP$125,BP$126,BP$127,BP$128,BP$129,BP$130,BP$131,BP$132,BP$133,BP$134,BP$135,BP$136,BP$137*(1+'S&amp;S'!$F136),BP$138,BP$139,BP$140,BP$141,BP$142,BP$143,BP$144)</f>
        <v>0</v>
      </c>
      <c r="BQ338" s="66">
        <f>-BQ$190+BQ$216-BQ$218+BQ$233+BQ$234+SUM(BQ$125,BQ$126,BQ$127,BQ$128,BQ$129,BQ$130,BQ$131,BQ$132,BQ$133,BQ$134,BQ$135,BQ$136,BQ$137*(1+'S&amp;S'!$F136),BQ$138,BQ$139,BQ$140,BQ$141,BQ$142,BQ$143,BQ$144)</f>
        <v>0</v>
      </c>
      <c r="BR338" s="66">
        <f>-BR$190+BR$216-BR$218+BR$233+BR$234+SUM(BR$125,BR$126,BR$127,BR$128,BR$129,BR$130,BR$131,BR$132,BR$133,BR$134,BR$135,BR$136,BR$137*(1+'S&amp;S'!$F136),BR$138,BR$139,BR$140,BR$141,BR$142,BR$143,BR$144)</f>
        <v>0</v>
      </c>
      <c r="BS338" s="66">
        <f>-BS$190+BS$216-BS$218+BS$233+BS$234+SUM(BS$125,BS$126,BS$127,BS$128,BS$129,BS$130,BS$131,BS$132,BS$133,BS$134,BS$135,BS$136,BS$137*(1+'S&amp;S'!$F136),BS$138,BS$139,BS$140,BS$141,BS$142,BS$143,BS$144)</f>
        <v>0</v>
      </c>
      <c r="BT338" s="66">
        <f>-BT$190+BT$216-BT$218+BT$233+BT$234+SUM(BT$125,BT$126,BT$127,BT$128,BT$129,BT$130,BT$131,BT$132,BT$133,BT$134,BT$135,BT$136,BT$137*(1+'S&amp;S'!$F136),BT$138,BT$139,BT$140,BT$141,BT$142,BT$143,BT$144)</f>
        <v>0</v>
      </c>
      <c r="BU338" s="66">
        <f>-BU$190+BU$216-BU$218+BU$233+BU$234+SUM(BU$125,BU$126,BU$127,BU$128,BU$129,BU$130,BU$131,BU$132,BU$133,BU$134,BU$135,BU$136,BU$137*(1+'S&amp;S'!$F136),BU$138,BU$139,BU$140,BU$141,BU$142,BU$143,BU$144)</f>
        <v>0</v>
      </c>
      <c r="BV338" s="66">
        <f>-BV$190+BV$216-BV$218+BV$233+BV$234+SUM(BV$125,BV$126,BV$127,BV$128,BV$129,BV$130,BV$131,BV$132,BV$133,BV$134,BV$135,BV$136,BV$137*(1+'S&amp;S'!$F136),BV$138,BV$139,BV$140,BV$141,BV$142,BV$143,BV$144)</f>
        <v>0</v>
      </c>
      <c r="BW338" s="66">
        <f>-BW$190+BW$216-BW$218+BW$233+BW$234+SUM(BW$125,BW$126,BW$127,BW$128,BW$129,BW$130,BW$131,BW$132,BW$133,BW$134,BW$135,BW$136,BW$137*(1+'S&amp;S'!$F136),BW$138,BW$139,BW$140,BW$141,BW$142,BW$143,BW$144)</f>
        <v>0</v>
      </c>
      <c r="BX338" s="66">
        <f>-BX$190+BX$216-BX$218+BX$233+BX$234+SUM(BX$125,BX$126,BX$127,BX$128,BX$129,BX$130,BX$131,BX$132,BX$133,BX$134,BX$135,BX$136,BX$137*(1+'S&amp;S'!$F136),BX$138,BX$139,BX$140,BX$141,BX$142,BX$143,BX$144)</f>
        <v>0</v>
      </c>
      <c r="BY338" s="66">
        <f>-BY$190+BY$216-BY$218+BY$233+BY$234+SUM(BY$125,BY$126,BY$127,BY$128,BY$129,BY$130,BY$131,BY$132,BY$133,BY$134,BY$135,BY$136,BY$137*(1+'S&amp;S'!$F136),BY$138,BY$139,BY$140,BY$141,BY$142,BY$143,BY$144)</f>
        <v>0</v>
      </c>
      <c r="BZ338" s="66">
        <f>-BZ$190+BZ$216-BZ$218+BZ$233+BZ$234+SUM(BZ$125,BZ$126,BZ$127,BZ$128,BZ$129,BZ$130,BZ$131,BZ$132,BZ$133,BZ$134,BZ$135,BZ$136,BZ$137*(1+'S&amp;S'!$F136),BZ$138,BZ$139,BZ$140,BZ$141,BZ$142,BZ$143,BZ$144)</f>
        <v>0</v>
      </c>
      <c r="CA338" s="66">
        <f>-CA$190+CA$216-CA$218+CA$233+CA$234+SUM(CA$125,CA$126,CA$127,CA$128,CA$129,CA$130,CA$131,CA$132,CA$133,CA$134,CA$135,CA$136,CA$137*(1+'S&amp;S'!$F136),CA$138,CA$139,CA$140,CA$141,CA$142,CA$143,CA$144)</f>
        <v>0</v>
      </c>
      <c r="CB338" s="66">
        <f>-CB$190+CB$216-CB$218+CB$233+CB$234+SUM(CB$125,CB$126,CB$127,CB$128,CB$129,CB$130,CB$131,CB$132,CB$133,CB$134,CB$135,CB$136,CB$137*(1+'S&amp;S'!$F136),CB$138,CB$139,CB$140,CB$141,CB$142,CB$143,CB$144)</f>
        <v>0</v>
      </c>
      <c r="CC338" s="66">
        <f>-CC$190+CC$216-CC$218+CC$233+CC$234+SUM(CC$125,CC$126,CC$127,CC$128,CC$129,CC$130,CC$131,CC$132,CC$133,CC$134,CC$135,CC$136,CC$137*(1+'S&amp;S'!$F136),CC$138,CC$139,CC$140,CC$141,CC$142,CC$143,CC$144)</f>
        <v>0</v>
      </c>
      <c r="CD338" s="66">
        <f>-CD$190+CD$216-CD$218+CD$233+CD$234+SUM(CD$125,CD$126,CD$127,CD$128,CD$129,CD$130,CD$131,CD$132,CD$133,CD$134,CD$135,CD$136,CD$137*(1+'S&amp;S'!$F136),CD$138,CD$139,CD$140,CD$141,CD$142,CD$143,CD$144)</f>
        <v>0</v>
      </c>
      <c r="CE338" s="66">
        <f>-CE$190+CE$216-CE$218+CE$233+CE$234+SUM(CE$125,CE$126,CE$127,CE$128,CE$129,CE$130,CE$131,CE$132,CE$133,CE$134,CE$135,CE$136,CE$137*(1+'S&amp;S'!$F136),CE$138,CE$139,CE$140,CE$141,CE$142,CE$143,CE$144)</f>
        <v>0</v>
      </c>
      <c r="CF338" s="66">
        <f>-CF$190+CF$216-CF$218+CF$233+CF$234+SUM(CF$125,CF$126,CF$127,CF$128,CF$129,CF$130,CF$131,CF$132,CF$133,CF$134,CF$135,CF$136,CF$137*(1+'S&amp;S'!$F136),CF$138,CF$139,CF$140,CF$141,CF$142,CF$143,CF$144)</f>
        <v>0</v>
      </c>
      <c r="CG338" s="66">
        <f>-CG$190+CG$216-CG$218+CG$233+CG$234+SUM(CG$125,CG$126,CG$127,CG$128,CG$129,CG$130,CG$131,CG$132,CG$133,CG$134,CG$135,CG$136,CG$137*(1+'S&amp;S'!$F136),CG$138,CG$139,CG$140,CG$141,CG$142,CG$143,CG$144)</f>
        <v>0</v>
      </c>
      <c r="CH338" s="66">
        <f>-CH$190+CH$216-CH$218+CH$233+CH$234+SUM(CH$125,CH$126,CH$127,CH$128,CH$129,CH$130,CH$131,CH$132,CH$133,CH$134,CH$135,CH$136,CH$137*(1+'S&amp;S'!$F136),CH$138,CH$139,CH$140,CH$141,CH$142,CH$143,CH$144)</f>
        <v>0</v>
      </c>
      <c r="CI338" s="66">
        <f>-CI$190+CI$216-CI$218+CI$233+CI$234+SUM(CI$125,CI$126,CI$127,CI$128,CI$129,CI$130,CI$131,CI$132,CI$133,CI$134,CI$135,CI$136,CI$137*(1+'S&amp;S'!$F136),CI$138,CI$139,CI$140,CI$141,CI$142,CI$143,CI$144)</f>
        <v>0</v>
      </c>
      <c r="CJ338" s="66">
        <f>-CJ$190+CJ$216-CJ$218+CJ$233+CJ$234+SUM(CJ$125,CJ$126,CJ$127,CJ$128,CJ$129,CJ$130,CJ$131,CJ$132,CJ$133,CJ$134,CJ$135,CJ$136,CJ$137*(1+'S&amp;S'!$F136),CJ$138,CJ$139,CJ$140,CJ$141,CJ$142,CJ$143,CJ$144)</f>
        <v>0</v>
      </c>
      <c r="CK338" s="66">
        <f>-CK$190+CK$216-CK$218+CK$233+CK$234+SUM(CK$125,CK$126,CK$127,CK$128,CK$129,CK$130,CK$131,CK$132,CK$133,CK$134,CK$135,CK$136,CK$137*(1+'S&amp;S'!$F136),CK$138,CK$139,CK$140,CK$141,CK$142,CK$143,CK$144)</f>
        <v>0</v>
      </c>
      <c r="CL338" s="66">
        <f>-CL$190+CL$216-CL$218+CL$233+CL$234+SUM(CL$125,CL$126,CL$127,CL$128,CL$129,CL$130,CL$131,CL$132,CL$133,CL$134,CL$135,CL$136,CL$137*(1+'S&amp;S'!$F136),CL$138,CL$139,CL$140,CL$141,CL$142,CL$143,CL$144)</f>
        <v>0</v>
      </c>
      <c r="CM338" s="66">
        <f>-CM$190+CM$216-CM$218+CM$233+CM$234+SUM(CM$125,CM$126,CM$127,CM$128,CM$129,CM$130,CM$131,CM$132,CM$133,CM$134,CM$135,CM$136,CM$137*(1+'S&amp;S'!$F136),CM$138,CM$139,CM$140,CM$141,CM$142,CM$143,CM$144)</f>
        <v>0</v>
      </c>
      <c r="CN338" s="66">
        <f>-CN$190+CN$216-CN$218+CN$233+CN$234+SUM(CN$125,CN$126,CN$127,CN$128,CN$129,CN$130,CN$131,CN$132,CN$133,CN$134,CN$135,CN$136,CN$137*(1+'S&amp;S'!$F136),CN$138,CN$139,CN$140,CN$141,CN$142,CN$143,CN$144)</f>
        <v>0</v>
      </c>
      <c r="CO338" s="66">
        <f>-CO$190+CO$216-CO$218+CO$233+CO$234+SUM(CO$125,CO$126,CO$127,CO$128,CO$129,CO$130,CO$131,CO$132,CO$133,CO$134,CO$135,CO$136,CO$137*(1+'S&amp;S'!$F136),CO$138,CO$139,CO$140,CO$141,CO$142,CO$143,CO$144)</f>
        <v>0</v>
      </c>
      <c r="CP338" s="66">
        <f>-CP$190+CP$216-CP$218+CP$233+CP$234+SUM(CP$125,CP$126,CP$127,CP$128,CP$129,CP$130,CP$131,CP$132,CP$133,CP$134,CP$135,CP$136,CP$137*(1+'S&amp;S'!$F136),CP$138,CP$139,CP$140,CP$141,CP$142,CP$143,CP$144)</f>
        <v>0</v>
      </c>
      <c r="CQ338" s="66">
        <f>-CQ$190+CQ$216-CQ$218+CQ$233+CQ$234+SUM(CQ$125,CQ$126,CQ$127,CQ$128,CQ$129,CQ$130,CQ$131,CQ$132,CQ$133,CQ$134,CQ$135,CQ$136,CQ$137*(1+'S&amp;S'!$F136),CQ$138,CQ$139,CQ$140,CQ$141,CQ$142,CQ$143,CQ$144)</f>
        <v>0</v>
      </c>
      <c r="CR338" s="66">
        <f>-CR$190+CR$216-CR$218+CR$233+CR$234+SUM(CR$125,CR$126,CR$127,CR$128,CR$129,CR$130,CR$131,CR$132,CR$133,CR$134,CR$135,CR$136,CR$137*(1+'S&amp;S'!$F136),CR$138,CR$139,CR$140,CR$141,CR$142,CR$143,CR$144)</f>
        <v>0</v>
      </c>
      <c r="CS338" s="66">
        <f>-CS$190+CS$216-CS$218+CS$233+CS$234+SUM(CS$125,CS$126,CS$127,CS$128,CS$129,CS$130,CS$131,CS$132,CS$133,CS$134,CS$135,CS$136,CS$137*(1+'S&amp;S'!$F136),CS$138,CS$139,CS$140,CS$141,CS$142,CS$143,CS$144)</f>
        <v>0</v>
      </c>
    </row>
    <row r="339" spans="3:97" hidden="1" x14ac:dyDescent="0.35">
      <c r="C339" s="81" t="str">
        <f>O.5!C137&amp;" with "&amp; 'S&amp;S'!$D$5*100 &amp; "% decrease"</f>
        <v xml:space="preserve"> with 1% decrease</v>
      </c>
      <c r="E339" s="492">
        <f>G339+NPV(G.Asm!$F$40,H339:INDEX(H339:CS339,RP))</f>
        <v>0</v>
      </c>
      <c r="F339" s="492">
        <f t="shared" si="140"/>
        <v>0</v>
      </c>
      <c r="G339" s="66">
        <f>-G$190+G$216-G$218+G$233+G$234+SUM(G$125,G$126,G$127,G$128,G$129,G$130,G$131,G$132,G$133,G$134,G$135,G$136,G$137*(1+'S&amp;S'!$F137),G$138,G$139,G$140,G$141,G$142,G$143,G$144)</f>
        <v>0</v>
      </c>
      <c r="H339" s="66">
        <f>-H$190+H$216-H$218+H$233+H$234+SUM(H$125,H$126,H$127,H$128,H$129,H$130,H$131,H$132,H$133,H$134,H$135,H$136,H$137*(1+'S&amp;S'!$F137),H$138,H$139,H$140,H$141,H$142,H$143,H$144)</f>
        <v>0</v>
      </c>
      <c r="I339" s="66">
        <f>-I$190+I$216-I$218+I$233+I$234+SUM(I$125,I$126,I$127,I$128,I$129,I$130,I$131,I$132,I$133,I$134,I$135,I$136,I$137*(1+'S&amp;S'!$F137),I$138,I$139,I$140,I$141,I$142,I$143,I$144)</f>
        <v>0</v>
      </c>
      <c r="J339" s="66">
        <f>-J$190+J$216-J$218+J$233+J$234+SUM(J$125,J$126,J$127,J$128,J$129,J$130,J$131,J$132,J$133,J$134,J$135,J$136,J$137*(1+'S&amp;S'!$F137),J$138,J$139,J$140,J$141,J$142,J$143,J$144)</f>
        <v>0</v>
      </c>
      <c r="K339" s="66">
        <f>-K$190+K$216-K$218+K$233+K$234+SUM(K$125,K$126,K$127,K$128,K$129,K$130,K$131,K$132,K$133,K$134,K$135,K$136,K$137*(1+'S&amp;S'!$F137),K$138,K$139,K$140,K$141,K$142,K$143,K$144)</f>
        <v>0</v>
      </c>
      <c r="L339" s="66">
        <f>-L$190+L$216-L$218+L$233+L$234+SUM(L$125,L$126,L$127,L$128,L$129,L$130,L$131,L$132,L$133,L$134,L$135,L$136,L$137*(1+'S&amp;S'!$F137),L$138,L$139,L$140,L$141,L$142,L$143,L$144)</f>
        <v>0</v>
      </c>
      <c r="M339" s="66">
        <f>-M$190+M$216-M$218+M$233+M$234+SUM(M$125,M$126,M$127,M$128,M$129,M$130,M$131,M$132,M$133,M$134,M$135,M$136,M$137*(1+'S&amp;S'!$F137),M$138,M$139,M$140,M$141,M$142,M$143,M$144)</f>
        <v>0</v>
      </c>
      <c r="N339" s="66">
        <f>-N$190+N$216-N$218+N$233+N$234+SUM(N$125,N$126,N$127,N$128,N$129,N$130,N$131,N$132,N$133,N$134,N$135,N$136,N$137*(1+'S&amp;S'!$F137),N$138,N$139,N$140,N$141,N$142,N$143,N$144)</f>
        <v>0</v>
      </c>
      <c r="O339" s="66">
        <f>-O$190+O$216-O$218+O$233+O$234+SUM(O$125,O$126,O$127,O$128,O$129,O$130,O$131,O$132,O$133,O$134,O$135,O$136,O$137*(1+'S&amp;S'!$F137),O$138,O$139,O$140,O$141,O$142,O$143,O$144)</f>
        <v>0</v>
      </c>
      <c r="P339" s="66">
        <f>-P$190+P$216-P$218+P$233+P$234+SUM(P$125,P$126,P$127,P$128,P$129,P$130,P$131,P$132,P$133,P$134,P$135,P$136,P$137*(1+'S&amp;S'!$F137),P$138,P$139,P$140,P$141,P$142,P$143,P$144)</f>
        <v>0</v>
      </c>
      <c r="Q339" s="66">
        <f>-Q$190+Q$216-Q$218+Q$233+Q$234+SUM(Q$125,Q$126,Q$127,Q$128,Q$129,Q$130,Q$131,Q$132,Q$133,Q$134,Q$135,Q$136,Q$137*(1+'S&amp;S'!$F137),Q$138,Q$139,Q$140,Q$141,Q$142,Q$143,Q$144)</f>
        <v>0</v>
      </c>
      <c r="R339" s="66">
        <f>-R$190+R$216-R$218+R$233+R$234+SUM(R$125,R$126,R$127,R$128,R$129,R$130,R$131,R$132,R$133,R$134,R$135,R$136,R$137*(1+'S&amp;S'!$F137),R$138,R$139,R$140,R$141,R$142,R$143,R$144)</f>
        <v>0</v>
      </c>
      <c r="S339" s="66">
        <f>-S$190+S$216-S$218+S$233+S$234+SUM(S$125,S$126,S$127,S$128,S$129,S$130,S$131,S$132,S$133,S$134,S$135,S$136,S$137*(1+'S&amp;S'!$F137),S$138,S$139,S$140,S$141,S$142,S$143,S$144)</f>
        <v>0</v>
      </c>
      <c r="T339" s="66">
        <f>-T$190+T$216-T$218+T$233+T$234+SUM(T$125,T$126,T$127,T$128,T$129,T$130,T$131,T$132,T$133,T$134,T$135,T$136,T$137*(1+'S&amp;S'!$F137),T$138,T$139,T$140,T$141,T$142,T$143,T$144)</f>
        <v>0</v>
      </c>
      <c r="U339" s="66">
        <f>-U$190+U$216-U$218+U$233+U$234+SUM(U$125,U$126,U$127,U$128,U$129,U$130,U$131,U$132,U$133,U$134,U$135,U$136,U$137*(1+'S&amp;S'!$F137),U$138,U$139,U$140,U$141,U$142,U$143,U$144)</f>
        <v>0</v>
      </c>
      <c r="V339" s="66">
        <f>-V$190+V$216-V$218+V$233+V$234+SUM(V$125,V$126,V$127,V$128,V$129,V$130,V$131,V$132,V$133,V$134,V$135,V$136,V$137*(1+'S&amp;S'!$F137),V$138,V$139,V$140,V$141,V$142,V$143,V$144)</f>
        <v>0</v>
      </c>
      <c r="W339" s="66">
        <f>-W$190+W$216-W$218+W$233+W$234+SUM(W$125,W$126,W$127,W$128,W$129,W$130,W$131,W$132,W$133,W$134,W$135,W$136,W$137*(1+'S&amp;S'!$F137),W$138,W$139,W$140,W$141,W$142,W$143,W$144)</f>
        <v>0</v>
      </c>
      <c r="X339" s="66">
        <f>-X$190+X$216-X$218+X$233+X$234+SUM(X$125,X$126,X$127,X$128,X$129,X$130,X$131,X$132,X$133,X$134,X$135,X$136,X$137*(1+'S&amp;S'!$F137),X$138,X$139,X$140,X$141,X$142,X$143,X$144)</f>
        <v>0</v>
      </c>
      <c r="Y339" s="66">
        <f>-Y$190+Y$216-Y$218+Y$233+Y$234+SUM(Y$125,Y$126,Y$127,Y$128,Y$129,Y$130,Y$131,Y$132,Y$133,Y$134,Y$135,Y$136,Y$137*(1+'S&amp;S'!$F137),Y$138,Y$139,Y$140,Y$141,Y$142,Y$143,Y$144)</f>
        <v>0</v>
      </c>
      <c r="Z339" s="66">
        <f>-Z$190+Z$216-Z$218+Z$233+Z$234+SUM(Z$125,Z$126,Z$127,Z$128,Z$129,Z$130,Z$131,Z$132,Z$133,Z$134,Z$135,Z$136,Z$137*(1+'S&amp;S'!$F137),Z$138,Z$139,Z$140,Z$141,Z$142,Z$143,Z$144)</f>
        <v>0</v>
      </c>
      <c r="AA339" s="66">
        <f>-AA$190+AA$216-AA$218+AA$233+AA$234+SUM(AA$125,AA$126,AA$127,AA$128,AA$129,AA$130,AA$131,AA$132,AA$133,AA$134,AA$135,AA$136,AA$137*(1+'S&amp;S'!$F137),AA$138,AA$139,AA$140,AA$141,AA$142,AA$143,AA$144)</f>
        <v>0</v>
      </c>
      <c r="AB339" s="66">
        <f>-AB$190+AB$216-AB$218+AB$233+AB$234+SUM(AB$125,AB$126,AB$127,AB$128,AB$129,AB$130,AB$131,AB$132,AB$133,AB$134,AB$135,AB$136,AB$137*(1+'S&amp;S'!$F137),AB$138,AB$139,AB$140,AB$141,AB$142,AB$143,AB$144)</f>
        <v>0</v>
      </c>
      <c r="AC339" s="66">
        <f>-AC$190+AC$216-AC$218+AC$233+AC$234+SUM(AC$125,AC$126,AC$127,AC$128,AC$129,AC$130,AC$131,AC$132,AC$133,AC$134,AC$135,AC$136,AC$137*(1+'S&amp;S'!$F137),AC$138,AC$139,AC$140,AC$141,AC$142,AC$143,AC$144)</f>
        <v>0</v>
      </c>
      <c r="AD339" s="66">
        <f>-AD$190+AD$216-AD$218+AD$233+AD$234+SUM(AD$125,AD$126,AD$127,AD$128,AD$129,AD$130,AD$131,AD$132,AD$133,AD$134,AD$135,AD$136,AD$137*(1+'S&amp;S'!$F137),AD$138,AD$139,AD$140,AD$141,AD$142,AD$143,AD$144)</f>
        <v>0</v>
      </c>
      <c r="AE339" s="66">
        <f>-AE$190+AE$216-AE$218+AE$233+AE$234+SUM(AE$125,AE$126,AE$127,AE$128,AE$129,AE$130,AE$131,AE$132,AE$133,AE$134,AE$135,AE$136,AE$137*(1+'S&amp;S'!$F137),AE$138,AE$139,AE$140,AE$141,AE$142,AE$143,AE$144)</f>
        <v>0</v>
      </c>
      <c r="AF339" s="66">
        <f>-AF$190+AF$216-AF$218+AF$233+AF$234+SUM(AF$125,AF$126,AF$127,AF$128,AF$129,AF$130,AF$131,AF$132,AF$133,AF$134,AF$135,AF$136,AF$137*(1+'S&amp;S'!$F137),AF$138,AF$139,AF$140,AF$141,AF$142,AF$143,AF$144)</f>
        <v>0</v>
      </c>
      <c r="AG339" s="66">
        <f>-AG$190+AG$216-AG$218+AG$233+AG$234+SUM(AG$125,AG$126,AG$127,AG$128,AG$129,AG$130,AG$131,AG$132,AG$133,AG$134,AG$135,AG$136,AG$137*(1+'S&amp;S'!$F137),AG$138,AG$139,AG$140,AG$141,AG$142,AG$143,AG$144)</f>
        <v>0</v>
      </c>
      <c r="AH339" s="66">
        <f>-AH$190+AH$216-AH$218+AH$233+AH$234+SUM(AH$125,AH$126,AH$127,AH$128,AH$129,AH$130,AH$131,AH$132,AH$133,AH$134,AH$135,AH$136,AH$137*(1+'S&amp;S'!$F137),AH$138,AH$139,AH$140,AH$141,AH$142,AH$143,AH$144)</f>
        <v>0</v>
      </c>
      <c r="AI339" s="66">
        <f>-AI$190+AI$216-AI$218+AI$233+AI$234+SUM(AI$125,AI$126,AI$127,AI$128,AI$129,AI$130,AI$131,AI$132,AI$133,AI$134,AI$135,AI$136,AI$137*(1+'S&amp;S'!$F137),AI$138,AI$139,AI$140,AI$141,AI$142,AI$143,AI$144)</f>
        <v>0</v>
      </c>
      <c r="AJ339" s="66">
        <f>-AJ$190+AJ$216-AJ$218+AJ$233+AJ$234+SUM(AJ$125,AJ$126,AJ$127,AJ$128,AJ$129,AJ$130,AJ$131,AJ$132,AJ$133,AJ$134,AJ$135,AJ$136,AJ$137*(1+'S&amp;S'!$F137),AJ$138,AJ$139,AJ$140,AJ$141,AJ$142,AJ$143,AJ$144)</f>
        <v>0</v>
      </c>
      <c r="AK339" s="66">
        <f>-AK$190+AK$216-AK$218+AK$233+AK$234+SUM(AK$125,AK$126,AK$127,AK$128,AK$129,AK$130,AK$131,AK$132,AK$133,AK$134,AK$135,AK$136,AK$137*(1+'S&amp;S'!$F137),AK$138,AK$139,AK$140,AK$141,AK$142,AK$143,AK$144)</f>
        <v>0</v>
      </c>
      <c r="AL339" s="66">
        <f>-AL$190+AL$216-AL$218+AL$233+AL$234+SUM(AL$125,AL$126,AL$127,AL$128,AL$129,AL$130,AL$131,AL$132,AL$133,AL$134,AL$135,AL$136,AL$137*(1+'S&amp;S'!$F137),AL$138,AL$139,AL$140,AL$141,AL$142,AL$143,AL$144)</f>
        <v>0</v>
      </c>
      <c r="AM339" s="66">
        <f>-AM$190+AM$216-AM$218+AM$233+AM$234+SUM(AM$125,AM$126,AM$127,AM$128,AM$129,AM$130,AM$131,AM$132,AM$133,AM$134,AM$135,AM$136,AM$137*(1+'S&amp;S'!$F137),AM$138,AM$139,AM$140,AM$141,AM$142,AM$143,AM$144)</f>
        <v>0</v>
      </c>
      <c r="AN339" s="66">
        <f>-AN$190+AN$216-AN$218+AN$233+AN$234+SUM(AN$125,AN$126,AN$127,AN$128,AN$129,AN$130,AN$131,AN$132,AN$133,AN$134,AN$135,AN$136,AN$137*(1+'S&amp;S'!$F137),AN$138,AN$139,AN$140,AN$141,AN$142,AN$143,AN$144)</f>
        <v>0</v>
      </c>
      <c r="AO339" s="66">
        <f>-AO$190+AO$216-AO$218+AO$233+AO$234+SUM(AO$125,AO$126,AO$127,AO$128,AO$129,AO$130,AO$131,AO$132,AO$133,AO$134,AO$135,AO$136,AO$137*(1+'S&amp;S'!$F137),AO$138,AO$139,AO$140,AO$141,AO$142,AO$143,AO$144)</f>
        <v>0</v>
      </c>
      <c r="AP339" s="66">
        <f>-AP$190+AP$216-AP$218+AP$233+AP$234+SUM(AP$125,AP$126,AP$127,AP$128,AP$129,AP$130,AP$131,AP$132,AP$133,AP$134,AP$135,AP$136,AP$137*(1+'S&amp;S'!$F137),AP$138,AP$139,AP$140,AP$141,AP$142,AP$143,AP$144)</f>
        <v>0</v>
      </c>
      <c r="AQ339" s="66">
        <f>-AQ$190+AQ$216-AQ$218+AQ$233+AQ$234+SUM(AQ$125,AQ$126,AQ$127,AQ$128,AQ$129,AQ$130,AQ$131,AQ$132,AQ$133,AQ$134,AQ$135,AQ$136,AQ$137*(1+'S&amp;S'!$F137),AQ$138,AQ$139,AQ$140,AQ$141,AQ$142,AQ$143,AQ$144)</f>
        <v>0</v>
      </c>
      <c r="AR339" s="66">
        <f>-AR$190+AR$216-AR$218+AR$233+AR$234+SUM(AR$125,AR$126,AR$127,AR$128,AR$129,AR$130,AR$131,AR$132,AR$133,AR$134,AR$135,AR$136,AR$137*(1+'S&amp;S'!$F137),AR$138,AR$139,AR$140,AR$141,AR$142,AR$143,AR$144)</f>
        <v>0</v>
      </c>
      <c r="AS339" s="66">
        <f>-AS$190+AS$216-AS$218+AS$233+AS$234+SUM(AS$125,AS$126,AS$127,AS$128,AS$129,AS$130,AS$131,AS$132,AS$133,AS$134,AS$135,AS$136,AS$137*(1+'S&amp;S'!$F137),AS$138,AS$139,AS$140,AS$141,AS$142,AS$143,AS$144)</f>
        <v>0</v>
      </c>
      <c r="AT339" s="66">
        <f>-AT$190+AT$216-AT$218+AT$233+AT$234+SUM(AT$125,AT$126,AT$127,AT$128,AT$129,AT$130,AT$131,AT$132,AT$133,AT$134,AT$135,AT$136,AT$137*(1+'S&amp;S'!$F137),AT$138,AT$139,AT$140,AT$141,AT$142,AT$143,AT$144)</f>
        <v>0</v>
      </c>
      <c r="AU339" s="66">
        <f>-AU$190+AU$216-AU$218+AU$233+AU$234+SUM(AU$125,AU$126,AU$127,AU$128,AU$129,AU$130,AU$131,AU$132,AU$133,AU$134,AU$135,AU$136,AU$137*(1+'S&amp;S'!$F137),AU$138,AU$139,AU$140,AU$141,AU$142,AU$143,AU$144)</f>
        <v>0</v>
      </c>
      <c r="AV339" s="66">
        <f>-AV$190+AV$216-AV$218+AV$233+AV$234+SUM(AV$125,AV$126,AV$127,AV$128,AV$129,AV$130,AV$131,AV$132,AV$133,AV$134,AV$135,AV$136,AV$137*(1+'S&amp;S'!$F137),AV$138,AV$139,AV$140,AV$141,AV$142,AV$143,AV$144)</f>
        <v>0</v>
      </c>
      <c r="AW339" s="66">
        <f>-AW$190+AW$216-AW$218+AW$233+AW$234+SUM(AW$125,AW$126,AW$127,AW$128,AW$129,AW$130,AW$131,AW$132,AW$133,AW$134,AW$135,AW$136,AW$137*(1+'S&amp;S'!$F137),AW$138,AW$139,AW$140,AW$141,AW$142,AW$143,AW$144)</f>
        <v>0</v>
      </c>
      <c r="AX339" s="66">
        <f>-AX$190+AX$216-AX$218+AX$233+AX$234+SUM(AX$125,AX$126,AX$127,AX$128,AX$129,AX$130,AX$131,AX$132,AX$133,AX$134,AX$135,AX$136,AX$137*(1+'S&amp;S'!$F137),AX$138,AX$139,AX$140,AX$141,AX$142,AX$143,AX$144)</f>
        <v>0</v>
      </c>
      <c r="AY339" s="66">
        <f>-AY$190+AY$216-AY$218+AY$233+AY$234+SUM(AY$125,AY$126,AY$127,AY$128,AY$129,AY$130,AY$131,AY$132,AY$133,AY$134,AY$135,AY$136,AY$137*(1+'S&amp;S'!$F137),AY$138,AY$139,AY$140,AY$141,AY$142,AY$143,AY$144)</f>
        <v>0</v>
      </c>
      <c r="AZ339" s="66">
        <f>-AZ$190+AZ$216-AZ$218+AZ$233+AZ$234+SUM(AZ$125,AZ$126,AZ$127,AZ$128,AZ$129,AZ$130,AZ$131,AZ$132,AZ$133,AZ$134,AZ$135,AZ$136,AZ$137*(1+'S&amp;S'!$F137),AZ$138,AZ$139,AZ$140,AZ$141,AZ$142,AZ$143,AZ$144)</f>
        <v>0</v>
      </c>
      <c r="BA339" s="66">
        <f>-BA$190+BA$216-BA$218+BA$233+BA$234+SUM(BA$125,BA$126,BA$127,BA$128,BA$129,BA$130,BA$131,BA$132,BA$133,BA$134,BA$135,BA$136,BA$137*(1+'S&amp;S'!$F137),BA$138,BA$139,BA$140,BA$141,BA$142,BA$143,BA$144)</f>
        <v>0</v>
      </c>
      <c r="BB339" s="66">
        <f>-BB$190+BB$216-BB$218+BB$233+BB$234+SUM(BB$125,BB$126,BB$127,BB$128,BB$129,BB$130,BB$131,BB$132,BB$133,BB$134,BB$135,BB$136,BB$137*(1+'S&amp;S'!$F137),BB$138,BB$139,BB$140,BB$141,BB$142,BB$143,BB$144)</f>
        <v>0</v>
      </c>
      <c r="BC339" s="66">
        <f>-BC$190+BC$216-BC$218+BC$233+BC$234+SUM(BC$125,BC$126,BC$127,BC$128,BC$129,BC$130,BC$131,BC$132,BC$133,BC$134,BC$135,BC$136,BC$137*(1+'S&amp;S'!$F137),BC$138,BC$139,BC$140,BC$141,BC$142,BC$143,BC$144)</f>
        <v>0</v>
      </c>
      <c r="BD339" s="66">
        <f>-BD$190+BD$216-BD$218+BD$233+BD$234+SUM(BD$125,BD$126,BD$127,BD$128,BD$129,BD$130,BD$131,BD$132,BD$133,BD$134,BD$135,BD$136,BD$137*(1+'S&amp;S'!$F137),BD$138,BD$139,BD$140,BD$141,BD$142,BD$143,BD$144)</f>
        <v>0</v>
      </c>
      <c r="BE339" s="66">
        <f>-BE$190+BE$216-BE$218+BE$233+BE$234+SUM(BE$125,BE$126,BE$127,BE$128,BE$129,BE$130,BE$131,BE$132,BE$133,BE$134,BE$135,BE$136,BE$137*(1+'S&amp;S'!$F137),BE$138,BE$139,BE$140,BE$141,BE$142,BE$143,BE$144)</f>
        <v>0</v>
      </c>
      <c r="BF339" s="66">
        <f>-BF$190+BF$216-BF$218+BF$233+BF$234+SUM(BF$125,BF$126,BF$127,BF$128,BF$129,BF$130,BF$131,BF$132,BF$133,BF$134,BF$135,BF$136,BF$137*(1+'S&amp;S'!$F137),BF$138,BF$139,BF$140,BF$141,BF$142,BF$143,BF$144)</f>
        <v>0</v>
      </c>
      <c r="BG339" s="66">
        <f>-BG$190+BG$216-BG$218+BG$233+BG$234+SUM(BG$125,BG$126,BG$127,BG$128,BG$129,BG$130,BG$131,BG$132,BG$133,BG$134,BG$135,BG$136,BG$137*(1+'S&amp;S'!$F137),BG$138,BG$139,BG$140,BG$141,BG$142,BG$143,BG$144)</f>
        <v>0</v>
      </c>
      <c r="BH339" s="66">
        <f>-BH$190+BH$216-BH$218+BH$233+BH$234+SUM(BH$125,BH$126,BH$127,BH$128,BH$129,BH$130,BH$131,BH$132,BH$133,BH$134,BH$135,BH$136,BH$137*(1+'S&amp;S'!$F137),BH$138,BH$139,BH$140,BH$141,BH$142,BH$143,BH$144)</f>
        <v>0</v>
      </c>
      <c r="BI339" s="66">
        <f>-BI$190+BI$216-BI$218+BI$233+BI$234+SUM(BI$125,BI$126,BI$127,BI$128,BI$129,BI$130,BI$131,BI$132,BI$133,BI$134,BI$135,BI$136,BI$137*(1+'S&amp;S'!$F137),BI$138,BI$139,BI$140,BI$141,BI$142,BI$143,BI$144)</f>
        <v>0</v>
      </c>
      <c r="BJ339" s="66">
        <f>-BJ$190+BJ$216-BJ$218+BJ$233+BJ$234+SUM(BJ$125,BJ$126,BJ$127,BJ$128,BJ$129,BJ$130,BJ$131,BJ$132,BJ$133,BJ$134,BJ$135,BJ$136,BJ$137*(1+'S&amp;S'!$F137),BJ$138,BJ$139,BJ$140,BJ$141,BJ$142,BJ$143,BJ$144)</f>
        <v>0</v>
      </c>
      <c r="BK339" s="66">
        <f>-BK$190+BK$216-BK$218+BK$233+BK$234+SUM(BK$125,BK$126,BK$127,BK$128,BK$129,BK$130,BK$131,BK$132,BK$133,BK$134,BK$135,BK$136,BK$137*(1+'S&amp;S'!$F137),BK$138,BK$139,BK$140,BK$141,BK$142,BK$143,BK$144)</f>
        <v>0</v>
      </c>
      <c r="BL339" s="66">
        <f>-BL$190+BL$216-BL$218+BL$233+BL$234+SUM(BL$125,BL$126,BL$127,BL$128,BL$129,BL$130,BL$131,BL$132,BL$133,BL$134,BL$135,BL$136,BL$137*(1+'S&amp;S'!$F137),BL$138,BL$139,BL$140,BL$141,BL$142,BL$143,BL$144)</f>
        <v>0</v>
      </c>
      <c r="BM339" s="66">
        <f>-BM$190+BM$216-BM$218+BM$233+BM$234+SUM(BM$125,BM$126,BM$127,BM$128,BM$129,BM$130,BM$131,BM$132,BM$133,BM$134,BM$135,BM$136,BM$137*(1+'S&amp;S'!$F137),BM$138,BM$139,BM$140,BM$141,BM$142,BM$143,BM$144)</f>
        <v>0</v>
      </c>
      <c r="BN339" s="66">
        <f>-BN$190+BN$216-BN$218+BN$233+BN$234+SUM(BN$125,BN$126,BN$127,BN$128,BN$129,BN$130,BN$131,BN$132,BN$133,BN$134,BN$135,BN$136,BN$137*(1+'S&amp;S'!$F137),BN$138,BN$139,BN$140,BN$141,BN$142,BN$143,BN$144)</f>
        <v>0</v>
      </c>
      <c r="BO339" s="66">
        <f>-BO$190+BO$216-BO$218+BO$233+BO$234+SUM(BO$125,BO$126,BO$127,BO$128,BO$129,BO$130,BO$131,BO$132,BO$133,BO$134,BO$135,BO$136,BO$137*(1+'S&amp;S'!$F137),BO$138,BO$139,BO$140,BO$141,BO$142,BO$143,BO$144)</f>
        <v>0</v>
      </c>
      <c r="BP339" s="66">
        <f>-BP$190+BP$216-BP$218+BP$233+BP$234+SUM(BP$125,BP$126,BP$127,BP$128,BP$129,BP$130,BP$131,BP$132,BP$133,BP$134,BP$135,BP$136,BP$137*(1+'S&amp;S'!$F137),BP$138,BP$139,BP$140,BP$141,BP$142,BP$143,BP$144)</f>
        <v>0</v>
      </c>
      <c r="BQ339" s="66">
        <f>-BQ$190+BQ$216-BQ$218+BQ$233+BQ$234+SUM(BQ$125,BQ$126,BQ$127,BQ$128,BQ$129,BQ$130,BQ$131,BQ$132,BQ$133,BQ$134,BQ$135,BQ$136,BQ$137*(1+'S&amp;S'!$F137),BQ$138,BQ$139,BQ$140,BQ$141,BQ$142,BQ$143,BQ$144)</f>
        <v>0</v>
      </c>
      <c r="BR339" s="66">
        <f>-BR$190+BR$216-BR$218+BR$233+BR$234+SUM(BR$125,BR$126,BR$127,BR$128,BR$129,BR$130,BR$131,BR$132,BR$133,BR$134,BR$135,BR$136,BR$137*(1+'S&amp;S'!$F137),BR$138,BR$139,BR$140,BR$141,BR$142,BR$143,BR$144)</f>
        <v>0</v>
      </c>
      <c r="BS339" s="66">
        <f>-BS$190+BS$216-BS$218+BS$233+BS$234+SUM(BS$125,BS$126,BS$127,BS$128,BS$129,BS$130,BS$131,BS$132,BS$133,BS$134,BS$135,BS$136,BS$137*(1+'S&amp;S'!$F137),BS$138,BS$139,BS$140,BS$141,BS$142,BS$143,BS$144)</f>
        <v>0</v>
      </c>
      <c r="BT339" s="66">
        <f>-BT$190+BT$216-BT$218+BT$233+BT$234+SUM(BT$125,BT$126,BT$127,BT$128,BT$129,BT$130,BT$131,BT$132,BT$133,BT$134,BT$135,BT$136,BT$137*(1+'S&amp;S'!$F137),BT$138,BT$139,BT$140,BT$141,BT$142,BT$143,BT$144)</f>
        <v>0</v>
      </c>
      <c r="BU339" s="66">
        <f>-BU$190+BU$216-BU$218+BU$233+BU$234+SUM(BU$125,BU$126,BU$127,BU$128,BU$129,BU$130,BU$131,BU$132,BU$133,BU$134,BU$135,BU$136,BU$137*(1+'S&amp;S'!$F137),BU$138,BU$139,BU$140,BU$141,BU$142,BU$143,BU$144)</f>
        <v>0</v>
      </c>
      <c r="BV339" s="66">
        <f>-BV$190+BV$216-BV$218+BV$233+BV$234+SUM(BV$125,BV$126,BV$127,BV$128,BV$129,BV$130,BV$131,BV$132,BV$133,BV$134,BV$135,BV$136,BV$137*(1+'S&amp;S'!$F137),BV$138,BV$139,BV$140,BV$141,BV$142,BV$143,BV$144)</f>
        <v>0</v>
      </c>
      <c r="BW339" s="66">
        <f>-BW$190+BW$216-BW$218+BW$233+BW$234+SUM(BW$125,BW$126,BW$127,BW$128,BW$129,BW$130,BW$131,BW$132,BW$133,BW$134,BW$135,BW$136,BW$137*(1+'S&amp;S'!$F137),BW$138,BW$139,BW$140,BW$141,BW$142,BW$143,BW$144)</f>
        <v>0</v>
      </c>
      <c r="BX339" s="66">
        <f>-BX$190+BX$216-BX$218+BX$233+BX$234+SUM(BX$125,BX$126,BX$127,BX$128,BX$129,BX$130,BX$131,BX$132,BX$133,BX$134,BX$135,BX$136,BX$137*(1+'S&amp;S'!$F137),BX$138,BX$139,BX$140,BX$141,BX$142,BX$143,BX$144)</f>
        <v>0</v>
      </c>
      <c r="BY339" s="66">
        <f>-BY$190+BY$216-BY$218+BY$233+BY$234+SUM(BY$125,BY$126,BY$127,BY$128,BY$129,BY$130,BY$131,BY$132,BY$133,BY$134,BY$135,BY$136,BY$137*(1+'S&amp;S'!$F137),BY$138,BY$139,BY$140,BY$141,BY$142,BY$143,BY$144)</f>
        <v>0</v>
      </c>
      <c r="BZ339" s="66">
        <f>-BZ$190+BZ$216-BZ$218+BZ$233+BZ$234+SUM(BZ$125,BZ$126,BZ$127,BZ$128,BZ$129,BZ$130,BZ$131,BZ$132,BZ$133,BZ$134,BZ$135,BZ$136,BZ$137*(1+'S&amp;S'!$F137),BZ$138,BZ$139,BZ$140,BZ$141,BZ$142,BZ$143,BZ$144)</f>
        <v>0</v>
      </c>
      <c r="CA339" s="66">
        <f>-CA$190+CA$216-CA$218+CA$233+CA$234+SUM(CA$125,CA$126,CA$127,CA$128,CA$129,CA$130,CA$131,CA$132,CA$133,CA$134,CA$135,CA$136,CA$137*(1+'S&amp;S'!$F137),CA$138,CA$139,CA$140,CA$141,CA$142,CA$143,CA$144)</f>
        <v>0</v>
      </c>
      <c r="CB339" s="66">
        <f>-CB$190+CB$216-CB$218+CB$233+CB$234+SUM(CB$125,CB$126,CB$127,CB$128,CB$129,CB$130,CB$131,CB$132,CB$133,CB$134,CB$135,CB$136,CB$137*(1+'S&amp;S'!$F137),CB$138,CB$139,CB$140,CB$141,CB$142,CB$143,CB$144)</f>
        <v>0</v>
      </c>
      <c r="CC339" s="66">
        <f>-CC$190+CC$216-CC$218+CC$233+CC$234+SUM(CC$125,CC$126,CC$127,CC$128,CC$129,CC$130,CC$131,CC$132,CC$133,CC$134,CC$135,CC$136,CC$137*(1+'S&amp;S'!$F137),CC$138,CC$139,CC$140,CC$141,CC$142,CC$143,CC$144)</f>
        <v>0</v>
      </c>
      <c r="CD339" s="66">
        <f>-CD$190+CD$216-CD$218+CD$233+CD$234+SUM(CD$125,CD$126,CD$127,CD$128,CD$129,CD$130,CD$131,CD$132,CD$133,CD$134,CD$135,CD$136,CD$137*(1+'S&amp;S'!$F137),CD$138,CD$139,CD$140,CD$141,CD$142,CD$143,CD$144)</f>
        <v>0</v>
      </c>
      <c r="CE339" s="66">
        <f>-CE$190+CE$216-CE$218+CE$233+CE$234+SUM(CE$125,CE$126,CE$127,CE$128,CE$129,CE$130,CE$131,CE$132,CE$133,CE$134,CE$135,CE$136,CE$137*(1+'S&amp;S'!$F137),CE$138,CE$139,CE$140,CE$141,CE$142,CE$143,CE$144)</f>
        <v>0</v>
      </c>
      <c r="CF339" s="66">
        <f>-CF$190+CF$216-CF$218+CF$233+CF$234+SUM(CF$125,CF$126,CF$127,CF$128,CF$129,CF$130,CF$131,CF$132,CF$133,CF$134,CF$135,CF$136,CF$137*(1+'S&amp;S'!$F137),CF$138,CF$139,CF$140,CF$141,CF$142,CF$143,CF$144)</f>
        <v>0</v>
      </c>
      <c r="CG339" s="66">
        <f>-CG$190+CG$216-CG$218+CG$233+CG$234+SUM(CG$125,CG$126,CG$127,CG$128,CG$129,CG$130,CG$131,CG$132,CG$133,CG$134,CG$135,CG$136,CG$137*(1+'S&amp;S'!$F137),CG$138,CG$139,CG$140,CG$141,CG$142,CG$143,CG$144)</f>
        <v>0</v>
      </c>
      <c r="CH339" s="66">
        <f>-CH$190+CH$216-CH$218+CH$233+CH$234+SUM(CH$125,CH$126,CH$127,CH$128,CH$129,CH$130,CH$131,CH$132,CH$133,CH$134,CH$135,CH$136,CH$137*(1+'S&amp;S'!$F137),CH$138,CH$139,CH$140,CH$141,CH$142,CH$143,CH$144)</f>
        <v>0</v>
      </c>
      <c r="CI339" s="66">
        <f>-CI$190+CI$216-CI$218+CI$233+CI$234+SUM(CI$125,CI$126,CI$127,CI$128,CI$129,CI$130,CI$131,CI$132,CI$133,CI$134,CI$135,CI$136,CI$137*(1+'S&amp;S'!$F137),CI$138,CI$139,CI$140,CI$141,CI$142,CI$143,CI$144)</f>
        <v>0</v>
      </c>
      <c r="CJ339" s="66">
        <f>-CJ$190+CJ$216-CJ$218+CJ$233+CJ$234+SUM(CJ$125,CJ$126,CJ$127,CJ$128,CJ$129,CJ$130,CJ$131,CJ$132,CJ$133,CJ$134,CJ$135,CJ$136,CJ$137*(1+'S&amp;S'!$F137),CJ$138,CJ$139,CJ$140,CJ$141,CJ$142,CJ$143,CJ$144)</f>
        <v>0</v>
      </c>
      <c r="CK339" s="66">
        <f>-CK$190+CK$216-CK$218+CK$233+CK$234+SUM(CK$125,CK$126,CK$127,CK$128,CK$129,CK$130,CK$131,CK$132,CK$133,CK$134,CK$135,CK$136,CK$137*(1+'S&amp;S'!$F137),CK$138,CK$139,CK$140,CK$141,CK$142,CK$143,CK$144)</f>
        <v>0</v>
      </c>
      <c r="CL339" s="66">
        <f>-CL$190+CL$216-CL$218+CL$233+CL$234+SUM(CL$125,CL$126,CL$127,CL$128,CL$129,CL$130,CL$131,CL$132,CL$133,CL$134,CL$135,CL$136,CL$137*(1+'S&amp;S'!$F137),CL$138,CL$139,CL$140,CL$141,CL$142,CL$143,CL$144)</f>
        <v>0</v>
      </c>
      <c r="CM339" s="66">
        <f>-CM$190+CM$216-CM$218+CM$233+CM$234+SUM(CM$125,CM$126,CM$127,CM$128,CM$129,CM$130,CM$131,CM$132,CM$133,CM$134,CM$135,CM$136,CM$137*(1+'S&amp;S'!$F137),CM$138,CM$139,CM$140,CM$141,CM$142,CM$143,CM$144)</f>
        <v>0</v>
      </c>
      <c r="CN339" s="66">
        <f>-CN$190+CN$216-CN$218+CN$233+CN$234+SUM(CN$125,CN$126,CN$127,CN$128,CN$129,CN$130,CN$131,CN$132,CN$133,CN$134,CN$135,CN$136,CN$137*(1+'S&amp;S'!$F137),CN$138,CN$139,CN$140,CN$141,CN$142,CN$143,CN$144)</f>
        <v>0</v>
      </c>
      <c r="CO339" s="66">
        <f>-CO$190+CO$216-CO$218+CO$233+CO$234+SUM(CO$125,CO$126,CO$127,CO$128,CO$129,CO$130,CO$131,CO$132,CO$133,CO$134,CO$135,CO$136,CO$137*(1+'S&amp;S'!$F137),CO$138,CO$139,CO$140,CO$141,CO$142,CO$143,CO$144)</f>
        <v>0</v>
      </c>
      <c r="CP339" s="66">
        <f>-CP$190+CP$216-CP$218+CP$233+CP$234+SUM(CP$125,CP$126,CP$127,CP$128,CP$129,CP$130,CP$131,CP$132,CP$133,CP$134,CP$135,CP$136,CP$137*(1+'S&amp;S'!$F137),CP$138,CP$139,CP$140,CP$141,CP$142,CP$143,CP$144)</f>
        <v>0</v>
      </c>
      <c r="CQ339" s="66">
        <f>-CQ$190+CQ$216-CQ$218+CQ$233+CQ$234+SUM(CQ$125,CQ$126,CQ$127,CQ$128,CQ$129,CQ$130,CQ$131,CQ$132,CQ$133,CQ$134,CQ$135,CQ$136,CQ$137*(1+'S&amp;S'!$F137),CQ$138,CQ$139,CQ$140,CQ$141,CQ$142,CQ$143,CQ$144)</f>
        <v>0</v>
      </c>
      <c r="CR339" s="66">
        <f>-CR$190+CR$216-CR$218+CR$233+CR$234+SUM(CR$125,CR$126,CR$127,CR$128,CR$129,CR$130,CR$131,CR$132,CR$133,CR$134,CR$135,CR$136,CR$137*(1+'S&amp;S'!$F137),CR$138,CR$139,CR$140,CR$141,CR$142,CR$143,CR$144)</f>
        <v>0</v>
      </c>
      <c r="CS339" s="66">
        <f>-CS$190+CS$216-CS$218+CS$233+CS$234+SUM(CS$125,CS$126,CS$127,CS$128,CS$129,CS$130,CS$131,CS$132,CS$133,CS$134,CS$135,CS$136,CS$137*(1+'S&amp;S'!$F137),CS$138,CS$139,CS$140,CS$141,CS$142,CS$143,CS$144)</f>
        <v>0</v>
      </c>
    </row>
    <row r="340" spans="3:97" hidden="1" x14ac:dyDescent="0.35">
      <c r="C340" s="81" t="str">
        <f>O.5!C138&amp;" with "&amp; 'S&amp;S'!$D$5*100 &amp; "% increase"</f>
        <v xml:space="preserve"> with 1% increase</v>
      </c>
      <c r="E340" s="492">
        <f>G340+NPV(G.Asm!$F$40,H340:INDEX(H340:CS340,RP))</f>
        <v>0</v>
      </c>
      <c r="F340" s="492">
        <f t="shared" si="140"/>
        <v>0</v>
      </c>
      <c r="G340" s="66">
        <f>-G$190+G$216-G$218+G$233+G$234+SUM(G$125,G$126,G$127,G$128,G$129,G$130,G$131,G$132,G$133,G$134,G$135,G$136,G$137,G$138*(1+'S&amp;S'!$F138),G$139,G$140,G$141,G$142,G$143,G$144)</f>
        <v>0</v>
      </c>
      <c r="H340" s="66">
        <f>-H$190+H$216-H$218+H$233+H$234+SUM(H$125,H$126,H$127,H$128,H$129,H$130,H$131,H$132,H$133,H$134,H$135,H$136,H$137,H$138*(1+'S&amp;S'!$F138),H$139,H$140,H$141,H$142,H$143,H$144)</f>
        <v>0</v>
      </c>
      <c r="I340" s="66">
        <f>-I$190+I$216-I$218+I$233+I$234+SUM(I$125,I$126,I$127,I$128,I$129,I$130,I$131,I$132,I$133,I$134,I$135,I$136,I$137,I$138*(1+'S&amp;S'!$F138),I$139,I$140,I$141,I$142,I$143,I$144)</f>
        <v>0</v>
      </c>
      <c r="J340" s="66">
        <f>-J$190+J$216-J$218+J$233+J$234+SUM(J$125,J$126,J$127,J$128,J$129,J$130,J$131,J$132,J$133,J$134,J$135,J$136,J$137,J$138*(1+'S&amp;S'!$F138),J$139,J$140,J$141,J$142,J$143,J$144)</f>
        <v>0</v>
      </c>
      <c r="K340" s="66">
        <f>-K$190+K$216-K$218+K$233+K$234+SUM(K$125,K$126,K$127,K$128,K$129,K$130,K$131,K$132,K$133,K$134,K$135,K$136,K$137,K$138*(1+'S&amp;S'!$F138),K$139,K$140,K$141,K$142,K$143,K$144)</f>
        <v>0</v>
      </c>
      <c r="L340" s="66">
        <f>-L$190+L$216-L$218+L$233+L$234+SUM(L$125,L$126,L$127,L$128,L$129,L$130,L$131,L$132,L$133,L$134,L$135,L$136,L$137,L$138*(1+'S&amp;S'!$F138),L$139,L$140,L$141,L$142,L$143,L$144)</f>
        <v>0</v>
      </c>
      <c r="M340" s="66">
        <f>-M$190+M$216-M$218+M$233+M$234+SUM(M$125,M$126,M$127,M$128,M$129,M$130,M$131,M$132,M$133,M$134,M$135,M$136,M$137,M$138*(1+'S&amp;S'!$F138),M$139,M$140,M$141,M$142,M$143,M$144)</f>
        <v>0</v>
      </c>
      <c r="N340" s="66">
        <f>-N$190+N$216-N$218+N$233+N$234+SUM(N$125,N$126,N$127,N$128,N$129,N$130,N$131,N$132,N$133,N$134,N$135,N$136,N$137,N$138*(1+'S&amp;S'!$F138),N$139,N$140,N$141,N$142,N$143,N$144)</f>
        <v>0</v>
      </c>
      <c r="O340" s="66">
        <f>-O$190+O$216-O$218+O$233+O$234+SUM(O$125,O$126,O$127,O$128,O$129,O$130,O$131,O$132,O$133,O$134,O$135,O$136,O$137,O$138*(1+'S&amp;S'!$F138),O$139,O$140,O$141,O$142,O$143,O$144)</f>
        <v>0</v>
      </c>
      <c r="P340" s="66">
        <f>-P$190+P$216-P$218+P$233+P$234+SUM(P$125,P$126,P$127,P$128,P$129,P$130,P$131,P$132,P$133,P$134,P$135,P$136,P$137,P$138*(1+'S&amp;S'!$F138),P$139,P$140,P$141,P$142,P$143,P$144)</f>
        <v>0</v>
      </c>
      <c r="Q340" s="66">
        <f>-Q$190+Q$216-Q$218+Q$233+Q$234+SUM(Q$125,Q$126,Q$127,Q$128,Q$129,Q$130,Q$131,Q$132,Q$133,Q$134,Q$135,Q$136,Q$137,Q$138*(1+'S&amp;S'!$F138),Q$139,Q$140,Q$141,Q$142,Q$143,Q$144)</f>
        <v>0</v>
      </c>
      <c r="R340" s="66">
        <f>-R$190+R$216-R$218+R$233+R$234+SUM(R$125,R$126,R$127,R$128,R$129,R$130,R$131,R$132,R$133,R$134,R$135,R$136,R$137,R$138*(1+'S&amp;S'!$F138),R$139,R$140,R$141,R$142,R$143,R$144)</f>
        <v>0</v>
      </c>
      <c r="S340" s="66">
        <f>-S$190+S$216-S$218+S$233+S$234+SUM(S$125,S$126,S$127,S$128,S$129,S$130,S$131,S$132,S$133,S$134,S$135,S$136,S$137,S$138*(1+'S&amp;S'!$F138),S$139,S$140,S$141,S$142,S$143,S$144)</f>
        <v>0</v>
      </c>
      <c r="T340" s="66">
        <f>-T$190+T$216-T$218+T$233+T$234+SUM(T$125,T$126,T$127,T$128,T$129,T$130,T$131,T$132,T$133,T$134,T$135,T$136,T$137,T$138*(1+'S&amp;S'!$F138),T$139,T$140,T$141,T$142,T$143,T$144)</f>
        <v>0</v>
      </c>
      <c r="U340" s="66">
        <f>-U$190+U$216-U$218+U$233+U$234+SUM(U$125,U$126,U$127,U$128,U$129,U$130,U$131,U$132,U$133,U$134,U$135,U$136,U$137,U$138*(1+'S&amp;S'!$F138),U$139,U$140,U$141,U$142,U$143,U$144)</f>
        <v>0</v>
      </c>
      <c r="V340" s="66">
        <f>-V$190+V$216-V$218+V$233+V$234+SUM(V$125,V$126,V$127,V$128,V$129,V$130,V$131,V$132,V$133,V$134,V$135,V$136,V$137,V$138*(1+'S&amp;S'!$F138),V$139,V$140,V$141,V$142,V$143,V$144)</f>
        <v>0</v>
      </c>
      <c r="W340" s="66">
        <f>-W$190+W$216-W$218+W$233+W$234+SUM(W$125,W$126,W$127,W$128,W$129,W$130,W$131,W$132,W$133,W$134,W$135,W$136,W$137,W$138*(1+'S&amp;S'!$F138),W$139,W$140,W$141,W$142,W$143,W$144)</f>
        <v>0</v>
      </c>
      <c r="X340" s="66">
        <f>-X$190+X$216-X$218+X$233+X$234+SUM(X$125,X$126,X$127,X$128,X$129,X$130,X$131,X$132,X$133,X$134,X$135,X$136,X$137,X$138*(1+'S&amp;S'!$F138),X$139,X$140,X$141,X$142,X$143,X$144)</f>
        <v>0</v>
      </c>
      <c r="Y340" s="66">
        <f>-Y$190+Y$216-Y$218+Y$233+Y$234+SUM(Y$125,Y$126,Y$127,Y$128,Y$129,Y$130,Y$131,Y$132,Y$133,Y$134,Y$135,Y$136,Y$137,Y$138*(1+'S&amp;S'!$F138),Y$139,Y$140,Y$141,Y$142,Y$143,Y$144)</f>
        <v>0</v>
      </c>
      <c r="Z340" s="66">
        <f>-Z$190+Z$216-Z$218+Z$233+Z$234+SUM(Z$125,Z$126,Z$127,Z$128,Z$129,Z$130,Z$131,Z$132,Z$133,Z$134,Z$135,Z$136,Z$137,Z$138*(1+'S&amp;S'!$F138),Z$139,Z$140,Z$141,Z$142,Z$143,Z$144)</f>
        <v>0</v>
      </c>
      <c r="AA340" s="66">
        <f>-AA$190+AA$216-AA$218+AA$233+AA$234+SUM(AA$125,AA$126,AA$127,AA$128,AA$129,AA$130,AA$131,AA$132,AA$133,AA$134,AA$135,AA$136,AA$137,AA$138*(1+'S&amp;S'!$F138),AA$139,AA$140,AA$141,AA$142,AA$143,AA$144)</f>
        <v>0</v>
      </c>
      <c r="AB340" s="66">
        <f>-AB$190+AB$216-AB$218+AB$233+AB$234+SUM(AB$125,AB$126,AB$127,AB$128,AB$129,AB$130,AB$131,AB$132,AB$133,AB$134,AB$135,AB$136,AB$137,AB$138*(1+'S&amp;S'!$F138),AB$139,AB$140,AB$141,AB$142,AB$143,AB$144)</f>
        <v>0</v>
      </c>
      <c r="AC340" s="66">
        <f>-AC$190+AC$216-AC$218+AC$233+AC$234+SUM(AC$125,AC$126,AC$127,AC$128,AC$129,AC$130,AC$131,AC$132,AC$133,AC$134,AC$135,AC$136,AC$137,AC$138*(1+'S&amp;S'!$F138),AC$139,AC$140,AC$141,AC$142,AC$143,AC$144)</f>
        <v>0</v>
      </c>
      <c r="AD340" s="66">
        <f>-AD$190+AD$216-AD$218+AD$233+AD$234+SUM(AD$125,AD$126,AD$127,AD$128,AD$129,AD$130,AD$131,AD$132,AD$133,AD$134,AD$135,AD$136,AD$137,AD$138*(1+'S&amp;S'!$F138),AD$139,AD$140,AD$141,AD$142,AD$143,AD$144)</f>
        <v>0</v>
      </c>
      <c r="AE340" s="66">
        <f>-AE$190+AE$216-AE$218+AE$233+AE$234+SUM(AE$125,AE$126,AE$127,AE$128,AE$129,AE$130,AE$131,AE$132,AE$133,AE$134,AE$135,AE$136,AE$137,AE$138*(1+'S&amp;S'!$F138),AE$139,AE$140,AE$141,AE$142,AE$143,AE$144)</f>
        <v>0</v>
      </c>
      <c r="AF340" s="66">
        <f>-AF$190+AF$216-AF$218+AF$233+AF$234+SUM(AF$125,AF$126,AF$127,AF$128,AF$129,AF$130,AF$131,AF$132,AF$133,AF$134,AF$135,AF$136,AF$137,AF$138*(1+'S&amp;S'!$F138),AF$139,AF$140,AF$141,AF$142,AF$143,AF$144)</f>
        <v>0</v>
      </c>
      <c r="AG340" s="66">
        <f>-AG$190+AG$216-AG$218+AG$233+AG$234+SUM(AG$125,AG$126,AG$127,AG$128,AG$129,AG$130,AG$131,AG$132,AG$133,AG$134,AG$135,AG$136,AG$137,AG$138*(1+'S&amp;S'!$F138),AG$139,AG$140,AG$141,AG$142,AG$143,AG$144)</f>
        <v>0</v>
      </c>
      <c r="AH340" s="66">
        <f>-AH$190+AH$216-AH$218+AH$233+AH$234+SUM(AH$125,AH$126,AH$127,AH$128,AH$129,AH$130,AH$131,AH$132,AH$133,AH$134,AH$135,AH$136,AH$137,AH$138*(1+'S&amp;S'!$F138),AH$139,AH$140,AH$141,AH$142,AH$143,AH$144)</f>
        <v>0</v>
      </c>
      <c r="AI340" s="66">
        <f>-AI$190+AI$216-AI$218+AI$233+AI$234+SUM(AI$125,AI$126,AI$127,AI$128,AI$129,AI$130,AI$131,AI$132,AI$133,AI$134,AI$135,AI$136,AI$137,AI$138*(1+'S&amp;S'!$F138),AI$139,AI$140,AI$141,AI$142,AI$143,AI$144)</f>
        <v>0</v>
      </c>
      <c r="AJ340" s="66">
        <f>-AJ$190+AJ$216-AJ$218+AJ$233+AJ$234+SUM(AJ$125,AJ$126,AJ$127,AJ$128,AJ$129,AJ$130,AJ$131,AJ$132,AJ$133,AJ$134,AJ$135,AJ$136,AJ$137,AJ$138*(1+'S&amp;S'!$F138),AJ$139,AJ$140,AJ$141,AJ$142,AJ$143,AJ$144)</f>
        <v>0</v>
      </c>
      <c r="AK340" s="66">
        <f>-AK$190+AK$216-AK$218+AK$233+AK$234+SUM(AK$125,AK$126,AK$127,AK$128,AK$129,AK$130,AK$131,AK$132,AK$133,AK$134,AK$135,AK$136,AK$137,AK$138*(1+'S&amp;S'!$F138),AK$139,AK$140,AK$141,AK$142,AK$143,AK$144)</f>
        <v>0</v>
      </c>
      <c r="AL340" s="66">
        <f>-AL$190+AL$216-AL$218+AL$233+AL$234+SUM(AL$125,AL$126,AL$127,AL$128,AL$129,AL$130,AL$131,AL$132,AL$133,AL$134,AL$135,AL$136,AL$137,AL$138*(1+'S&amp;S'!$F138),AL$139,AL$140,AL$141,AL$142,AL$143,AL$144)</f>
        <v>0</v>
      </c>
      <c r="AM340" s="66">
        <f>-AM$190+AM$216-AM$218+AM$233+AM$234+SUM(AM$125,AM$126,AM$127,AM$128,AM$129,AM$130,AM$131,AM$132,AM$133,AM$134,AM$135,AM$136,AM$137,AM$138*(1+'S&amp;S'!$F138),AM$139,AM$140,AM$141,AM$142,AM$143,AM$144)</f>
        <v>0</v>
      </c>
      <c r="AN340" s="66">
        <f>-AN$190+AN$216-AN$218+AN$233+AN$234+SUM(AN$125,AN$126,AN$127,AN$128,AN$129,AN$130,AN$131,AN$132,AN$133,AN$134,AN$135,AN$136,AN$137,AN$138*(1+'S&amp;S'!$F138),AN$139,AN$140,AN$141,AN$142,AN$143,AN$144)</f>
        <v>0</v>
      </c>
      <c r="AO340" s="66">
        <f>-AO$190+AO$216-AO$218+AO$233+AO$234+SUM(AO$125,AO$126,AO$127,AO$128,AO$129,AO$130,AO$131,AO$132,AO$133,AO$134,AO$135,AO$136,AO$137,AO$138*(1+'S&amp;S'!$F138),AO$139,AO$140,AO$141,AO$142,AO$143,AO$144)</f>
        <v>0</v>
      </c>
      <c r="AP340" s="66">
        <f>-AP$190+AP$216-AP$218+AP$233+AP$234+SUM(AP$125,AP$126,AP$127,AP$128,AP$129,AP$130,AP$131,AP$132,AP$133,AP$134,AP$135,AP$136,AP$137,AP$138*(1+'S&amp;S'!$F138),AP$139,AP$140,AP$141,AP$142,AP$143,AP$144)</f>
        <v>0</v>
      </c>
      <c r="AQ340" s="66">
        <f>-AQ$190+AQ$216-AQ$218+AQ$233+AQ$234+SUM(AQ$125,AQ$126,AQ$127,AQ$128,AQ$129,AQ$130,AQ$131,AQ$132,AQ$133,AQ$134,AQ$135,AQ$136,AQ$137,AQ$138*(1+'S&amp;S'!$F138),AQ$139,AQ$140,AQ$141,AQ$142,AQ$143,AQ$144)</f>
        <v>0</v>
      </c>
      <c r="AR340" s="66">
        <f>-AR$190+AR$216-AR$218+AR$233+AR$234+SUM(AR$125,AR$126,AR$127,AR$128,AR$129,AR$130,AR$131,AR$132,AR$133,AR$134,AR$135,AR$136,AR$137,AR$138*(1+'S&amp;S'!$F138),AR$139,AR$140,AR$141,AR$142,AR$143,AR$144)</f>
        <v>0</v>
      </c>
      <c r="AS340" s="66">
        <f>-AS$190+AS$216-AS$218+AS$233+AS$234+SUM(AS$125,AS$126,AS$127,AS$128,AS$129,AS$130,AS$131,AS$132,AS$133,AS$134,AS$135,AS$136,AS$137,AS$138*(1+'S&amp;S'!$F138),AS$139,AS$140,AS$141,AS$142,AS$143,AS$144)</f>
        <v>0</v>
      </c>
      <c r="AT340" s="66">
        <f>-AT$190+AT$216-AT$218+AT$233+AT$234+SUM(AT$125,AT$126,AT$127,AT$128,AT$129,AT$130,AT$131,AT$132,AT$133,AT$134,AT$135,AT$136,AT$137,AT$138*(1+'S&amp;S'!$F138),AT$139,AT$140,AT$141,AT$142,AT$143,AT$144)</f>
        <v>0</v>
      </c>
      <c r="AU340" s="66">
        <f>-AU$190+AU$216-AU$218+AU$233+AU$234+SUM(AU$125,AU$126,AU$127,AU$128,AU$129,AU$130,AU$131,AU$132,AU$133,AU$134,AU$135,AU$136,AU$137,AU$138*(1+'S&amp;S'!$F138),AU$139,AU$140,AU$141,AU$142,AU$143,AU$144)</f>
        <v>0</v>
      </c>
      <c r="AV340" s="66">
        <f>-AV$190+AV$216-AV$218+AV$233+AV$234+SUM(AV$125,AV$126,AV$127,AV$128,AV$129,AV$130,AV$131,AV$132,AV$133,AV$134,AV$135,AV$136,AV$137,AV$138*(1+'S&amp;S'!$F138),AV$139,AV$140,AV$141,AV$142,AV$143,AV$144)</f>
        <v>0</v>
      </c>
      <c r="AW340" s="66">
        <f>-AW$190+AW$216-AW$218+AW$233+AW$234+SUM(AW$125,AW$126,AW$127,AW$128,AW$129,AW$130,AW$131,AW$132,AW$133,AW$134,AW$135,AW$136,AW$137,AW$138*(1+'S&amp;S'!$F138),AW$139,AW$140,AW$141,AW$142,AW$143,AW$144)</f>
        <v>0</v>
      </c>
      <c r="AX340" s="66">
        <f>-AX$190+AX$216-AX$218+AX$233+AX$234+SUM(AX$125,AX$126,AX$127,AX$128,AX$129,AX$130,AX$131,AX$132,AX$133,AX$134,AX$135,AX$136,AX$137,AX$138*(1+'S&amp;S'!$F138),AX$139,AX$140,AX$141,AX$142,AX$143,AX$144)</f>
        <v>0</v>
      </c>
      <c r="AY340" s="66">
        <f>-AY$190+AY$216-AY$218+AY$233+AY$234+SUM(AY$125,AY$126,AY$127,AY$128,AY$129,AY$130,AY$131,AY$132,AY$133,AY$134,AY$135,AY$136,AY$137,AY$138*(1+'S&amp;S'!$F138),AY$139,AY$140,AY$141,AY$142,AY$143,AY$144)</f>
        <v>0</v>
      </c>
      <c r="AZ340" s="66">
        <f>-AZ$190+AZ$216-AZ$218+AZ$233+AZ$234+SUM(AZ$125,AZ$126,AZ$127,AZ$128,AZ$129,AZ$130,AZ$131,AZ$132,AZ$133,AZ$134,AZ$135,AZ$136,AZ$137,AZ$138*(1+'S&amp;S'!$F138),AZ$139,AZ$140,AZ$141,AZ$142,AZ$143,AZ$144)</f>
        <v>0</v>
      </c>
      <c r="BA340" s="66">
        <f>-BA$190+BA$216-BA$218+BA$233+BA$234+SUM(BA$125,BA$126,BA$127,BA$128,BA$129,BA$130,BA$131,BA$132,BA$133,BA$134,BA$135,BA$136,BA$137,BA$138*(1+'S&amp;S'!$F138),BA$139,BA$140,BA$141,BA$142,BA$143,BA$144)</f>
        <v>0</v>
      </c>
      <c r="BB340" s="66">
        <f>-BB$190+BB$216-BB$218+BB$233+BB$234+SUM(BB$125,BB$126,BB$127,BB$128,BB$129,BB$130,BB$131,BB$132,BB$133,BB$134,BB$135,BB$136,BB$137,BB$138*(1+'S&amp;S'!$F138),BB$139,BB$140,BB$141,BB$142,BB$143,BB$144)</f>
        <v>0</v>
      </c>
      <c r="BC340" s="66">
        <f>-BC$190+BC$216-BC$218+BC$233+BC$234+SUM(BC$125,BC$126,BC$127,BC$128,BC$129,BC$130,BC$131,BC$132,BC$133,BC$134,BC$135,BC$136,BC$137,BC$138*(1+'S&amp;S'!$F138),BC$139,BC$140,BC$141,BC$142,BC$143,BC$144)</f>
        <v>0</v>
      </c>
      <c r="BD340" s="66">
        <f>-BD$190+BD$216-BD$218+BD$233+BD$234+SUM(BD$125,BD$126,BD$127,BD$128,BD$129,BD$130,BD$131,BD$132,BD$133,BD$134,BD$135,BD$136,BD$137,BD$138*(1+'S&amp;S'!$F138),BD$139,BD$140,BD$141,BD$142,BD$143,BD$144)</f>
        <v>0</v>
      </c>
      <c r="BE340" s="66">
        <f>-BE$190+BE$216-BE$218+BE$233+BE$234+SUM(BE$125,BE$126,BE$127,BE$128,BE$129,BE$130,BE$131,BE$132,BE$133,BE$134,BE$135,BE$136,BE$137,BE$138*(1+'S&amp;S'!$F138),BE$139,BE$140,BE$141,BE$142,BE$143,BE$144)</f>
        <v>0</v>
      </c>
      <c r="BF340" s="66">
        <f>-BF$190+BF$216-BF$218+BF$233+BF$234+SUM(BF$125,BF$126,BF$127,BF$128,BF$129,BF$130,BF$131,BF$132,BF$133,BF$134,BF$135,BF$136,BF$137,BF$138*(1+'S&amp;S'!$F138),BF$139,BF$140,BF$141,BF$142,BF$143,BF$144)</f>
        <v>0</v>
      </c>
      <c r="BG340" s="66">
        <f>-BG$190+BG$216-BG$218+BG$233+BG$234+SUM(BG$125,BG$126,BG$127,BG$128,BG$129,BG$130,BG$131,BG$132,BG$133,BG$134,BG$135,BG$136,BG$137,BG$138*(1+'S&amp;S'!$F138),BG$139,BG$140,BG$141,BG$142,BG$143,BG$144)</f>
        <v>0</v>
      </c>
      <c r="BH340" s="66">
        <f>-BH$190+BH$216-BH$218+BH$233+BH$234+SUM(BH$125,BH$126,BH$127,BH$128,BH$129,BH$130,BH$131,BH$132,BH$133,BH$134,BH$135,BH$136,BH$137,BH$138*(1+'S&amp;S'!$F138),BH$139,BH$140,BH$141,BH$142,BH$143,BH$144)</f>
        <v>0</v>
      </c>
      <c r="BI340" s="66">
        <f>-BI$190+BI$216-BI$218+BI$233+BI$234+SUM(BI$125,BI$126,BI$127,BI$128,BI$129,BI$130,BI$131,BI$132,BI$133,BI$134,BI$135,BI$136,BI$137,BI$138*(1+'S&amp;S'!$F138),BI$139,BI$140,BI$141,BI$142,BI$143,BI$144)</f>
        <v>0</v>
      </c>
      <c r="BJ340" s="66">
        <f>-BJ$190+BJ$216-BJ$218+BJ$233+BJ$234+SUM(BJ$125,BJ$126,BJ$127,BJ$128,BJ$129,BJ$130,BJ$131,BJ$132,BJ$133,BJ$134,BJ$135,BJ$136,BJ$137,BJ$138*(1+'S&amp;S'!$F138),BJ$139,BJ$140,BJ$141,BJ$142,BJ$143,BJ$144)</f>
        <v>0</v>
      </c>
      <c r="BK340" s="66">
        <f>-BK$190+BK$216-BK$218+BK$233+BK$234+SUM(BK$125,BK$126,BK$127,BK$128,BK$129,BK$130,BK$131,BK$132,BK$133,BK$134,BK$135,BK$136,BK$137,BK$138*(1+'S&amp;S'!$F138),BK$139,BK$140,BK$141,BK$142,BK$143,BK$144)</f>
        <v>0</v>
      </c>
      <c r="BL340" s="66">
        <f>-BL$190+BL$216-BL$218+BL$233+BL$234+SUM(BL$125,BL$126,BL$127,BL$128,BL$129,BL$130,BL$131,BL$132,BL$133,BL$134,BL$135,BL$136,BL$137,BL$138*(1+'S&amp;S'!$F138),BL$139,BL$140,BL$141,BL$142,BL$143,BL$144)</f>
        <v>0</v>
      </c>
      <c r="BM340" s="66">
        <f>-BM$190+BM$216-BM$218+BM$233+BM$234+SUM(BM$125,BM$126,BM$127,BM$128,BM$129,BM$130,BM$131,BM$132,BM$133,BM$134,BM$135,BM$136,BM$137,BM$138*(1+'S&amp;S'!$F138),BM$139,BM$140,BM$141,BM$142,BM$143,BM$144)</f>
        <v>0</v>
      </c>
      <c r="BN340" s="66">
        <f>-BN$190+BN$216-BN$218+BN$233+BN$234+SUM(BN$125,BN$126,BN$127,BN$128,BN$129,BN$130,BN$131,BN$132,BN$133,BN$134,BN$135,BN$136,BN$137,BN$138*(1+'S&amp;S'!$F138),BN$139,BN$140,BN$141,BN$142,BN$143,BN$144)</f>
        <v>0</v>
      </c>
      <c r="BO340" s="66">
        <f>-BO$190+BO$216-BO$218+BO$233+BO$234+SUM(BO$125,BO$126,BO$127,BO$128,BO$129,BO$130,BO$131,BO$132,BO$133,BO$134,BO$135,BO$136,BO$137,BO$138*(1+'S&amp;S'!$F138),BO$139,BO$140,BO$141,BO$142,BO$143,BO$144)</f>
        <v>0</v>
      </c>
      <c r="BP340" s="66">
        <f>-BP$190+BP$216-BP$218+BP$233+BP$234+SUM(BP$125,BP$126,BP$127,BP$128,BP$129,BP$130,BP$131,BP$132,BP$133,BP$134,BP$135,BP$136,BP$137,BP$138*(1+'S&amp;S'!$F138),BP$139,BP$140,BP$141,BP$142,BP$143,BP$144)</f>
        <v>0</v>
      </c>
      <c r="BQ340" s="66">
        <f>-BQ$190+BQ$216-BQ$218+BQ$233+BQ$234+SUM(BQ$125,BQ$126,BQ$127,BQ$128,BQ$129,BQ$130,BQ$131,BQ$132,BQ$133,BQ$134,BQ$135,BQ$136,BQ$137,BQ$138*(1+'S&amp;S'!$F138),BQ$139,BQ$140,BQ$141,BQ$142,BQ$143,BQ$144)</f>
        <v>0</v>
      </c>
      <c r="BR340" s="66">
        <f>-BR$190+BR$216-BR$218+BR$233+BR$234+SUM(BR$125,BR$126,BR$127,BR$128,BR$129,BR$130,BR$131,BR$132,BR$133,BR$134,BR$135,BR$136,BR$137,BR$138*(1+'S&amp;S'!$F138),BR$139,BR$140,BR$141,BR$142,BR$143,BR$144)</f>
        <v>0</v>
      </c>
      <c r="BS340" s="66">
        <f>-BS$190+BS$216-BS$218+BS$233+BS$234+SUM(BS$125,BS$126,BS$127,BS$128,BS$129,BS$130,BS$131,BS$132,BS$133,BS$134,BS$135,BS$136,BS$137,BS$138*(1+'S&amp;S'!$F138),BS$139,BS$140,BS$141,BS$142,BS$143,BS$144)</f>
        <v>0</v>
      </c>
      <c r="BT340" s="66">
        <f>-BT$190+BT$216-BT$218+BT$233+BT$234+SUM(BT$125,BT$126,BT$127,BT$128,BT$129,BT$130,BT$131,BT$132,BT$133,BT$134,BT$135,BT$136,BT$137,BT$138*(1+'S&amp;S'!$F138),BT$139,BT$140,BT$141,BT$142,BT$143,BT$144)</f>
        <v>0</v>
      </c>
      <c r="BU340" s="66">
        <f>-BU$190+BU$216-BU$218+BU$233+BU$234+SUM(BU$125,BU$126,BU$127,BU$128,BU$129,BU$130,BU$131,BU$132,BU$133,BU$134,BU$135,BU$136,BU$137,BU$138*(1+'S&amp;S'!$F138),BU$139,BU$140,BU$141,BU$142,BU$143,BU$144)</f>
        <v>0</v>
      </c>
      <c r="BV340" s="66">
        <f>-BV$190+BV$216-BV$218+BV$233+BV$234+SUM(BV$125,BV$126,BV$127,BV$128,BV$129,BV$130,BV$131,BV$132,BV$133,BV$134,BV$135,BV$136,BV$137,BV$138*(1+'S&amp;S'!$F138),BV$139,BV$140,BV$141,BV$142,BV$143,BV$144)</f>
        <v>0</v>
      </c>
      <c r="BW340" s="66">
        <f>-BW$190+BW$216-BW$218+BW$233+BW$234+SUM(BW$125,BW$126,BW$127,BW$128,BW$129,BW$130,BW$131,BW$132,BW$133,BW$134,BW$135,BW$136,BW$137,BW$138*(1+'S&amp;S'!$F138),BW$139,BW$140,BW$141,BW$142,BW$143,BW$144)</f>
        <v>0</v>
      </c>
      <c r="BX340" s="66">
        <f>-BX$190+BX$216-BX$218+BX$233+BX$234+SUM(BX$125,BX$126,BX$127,BX$128,BX$129,BX$130,BX$131,BX$132,BX$133,BX$134,BX$135,BX$136,BX$137,BX$138*(1+'S&amp;S'!$F138),BX$139,BX$140,BX$141,BX$142,BX$143,BX$144)</f>
        <v>0</v>
      </c>
      <c r="BY340" s="66">
        <f>-BY$190+BY$216-BY$218+BY$233+BY$234+SUM(BY$125,BY$126,BY$127,BY$128,BY$129,BY$130,BY$131,BY$132,BY$133,BY$134,BY$135,BY$136,BY$137,BY$138*(1+'S&amp;S'!$F138),BY$139,BY$140,BY$141,BY$142,BY$143,BY$144)</f>
        <v>0</v>
      </c>
      <c r="BZ340" s="66">
        <f>-BZ$190+BZ$216-BZ$218+BZ$233+BZ$234+SUM(BZ$125,BZ$126,BZ$127,BZ$128,BZ$129,BZ$130,BZ$131,BZ$132,BZ$133,BZ$134,BZ$135,BZ$136,BZ$137,BZ$138*(1+'S&amp;S'!$F138),BZ$139,BZ$140,BZ$141,BZ$142,BZ$143,BZ$144)</f>
        <v>0</v>
      </c>
      <c r="CA340" s="66">
        <f>-CA$190+CA$216-CA$218+CA$233+CA$234+SUM(CA$125,CA$126,CA$127,CA$128,CA$129,CA$130,CA$131,CA$132,CA$133,CA$134,CA$135,CA$136,CA$137,CA$138*(1+'S&amp;S'!$F138),CA$139,CA$140,CA$141,CA$142,CA$143,CA$144)</f>
        <v>0</v>
      </c>
      <c r="CB340" s="66">
        <f>-CB$190+CB$216-CB$218+CB$233+CB$234+SUM(CB$125,CB$126,CB$127,CB$128,CB$129,CB$130,CB$131,CB$132,CB$133,CB$134,CB$135,CB$136,CB$137,CB$138*(1+'S&amp;S'!$F138),CB$139,CB$140,CB$141,CB$142,CB$143,CB$144)</f>
        <v>0</v>
      </c>
      <c r="CC340" s="66">
        <f>-CC$190+CC$216-CC$218+CC$233+CC$234+SUM(CC$125,CC$126,CC$127,CC$128,CC$129,CC$130,CC$131,CC$132,CC$133,CC$134,CC$135,CC$136,CC$137,CC$138*(1+'S&amp;S'!$F138),CC$139,CC$140,CC$141,CC$142,CC$143,CC$144)</f>
        <v>0</v>
      </c>
      <c r="CD340" s="66">
        <f>-CD$190+CD$216-CD$218+CD$233+CD$234+SUM(CD$125,CD$126,CD$127,CD$128,CD$129,CD$130,CD$131,CD$132,CD$133,CD$134,CD$135,CD$136,CD$137,CD$138*(1+'S&amp;S'!$F138),CD$139,CD$140,CD$141,CD$142,CD$143,CD$144)</f>
        <v>0</v>
      </c>
      <c r="CE340" s="66">
        <f>-CE$190+CE$216-CE$218+CE$233+CE$234+SUM(CE$125,CE$126,CE$127,CE$128,CE$129,CE$130,CE$131,CE$132,CE$133,CE$134,CE$135,CE$136,CE$137,CE$138*(1+'S&amp;S'!$F138),CE$139,CE$140,CE$141,CE$142,CE$143,CE$144)</f>
        <v>0</v>
      </c>
      <c r="CF340" s="66">
        <f>-CF$190+CF$216-CF$218+CF$233+CF$234+SUM(CF$125,CF$126,CF$127,CF$128,CF$129,CF$130,CF$131,CF$132,CF$133,CF$134,CF$135,CF$136,CF$137,CF$138*(1+'S&amp;S'!$F138),CF$139,CF$140,CF$141,CF$142,CF$143,CF$144)</f>
        <v>0</v>
      </c>
      <c r="CG340" s="66">
        <f>-CG$190+CG$216-CG$218+CG$233+CG$234+SUM(CG$125,CG$126,CG$127,CG$128,CG$129,CG$130,CG$131,CG$132,CG$133,CG$134,CG$135,CG$136,CG$137,CG$138*(1+'S&amp;S'!$F138),CG$139,CG$140,CG$141,CG$142,CG$143,CG$144)</f>
        <v>0</v>
      </c>
      <c r="CH340" s="66">
        <f>-CH$190+CH$216-CH$218+CH$233+CH$234+SUM(CH$125,CH$126,CH$127,CH$128,CH$129,CH$130,CH$131,CH$132,CH$133,CH$134,CH$135,CH$136,CH$137,CH$138*(1+'S&amp;S'!$F138),CH$139,CH$140,CH$141,CH$142,CH$143,CH$144)</f>
        <v>0</v>
      </c>
      <c r="CI340" s="66">
        <f>-CI$190+CI$216-CI$218+CI$233+CI$234+SUM(CI$125,CI$126,CI$127,CI$128,CI$129,CI$130,CI$131,CI$132,CI$133,CI$134,CI$135,CI$136,CI$137,CI$138*(1+'S&amp;S'!$F138),CI$139,CI$140,CI$141,CI$142,CI$143,CI$144)</f>
        <v>0</v>
      </c>
      <c r="CJ340" s="66">
        <f>-CJ$190+CJ$216-CJ$218+CJ$233+CJ$234+SUM(CJ$125,CJ$126,CJ$127,CJ$128,CJ$129,CJ$130,CJ$131,CJ$132,CJ$133,CJ$134,CJ$135,CJ$136,CJ$137,CJ$138*(1+'S&amp;S'!$F138),CJ$139,CJ$140,CJ$141,CJ$142,CJ$143,CJ$144)</f>
        <v>0</v>
      </c>
      <c r="CK340" s="66">
        <f>-CK$190+CK$216-CK$218+CK$233+CK$234+SUM(CK$125,CK$126,CK$127,CK$128,CK$129,CK$130,CK$131,CK$132,CK$133,CK$134,CK$135,CK$136,CK$137,CK$138*(1+'S&amp;S'!$F138),CK$139,CK$140,CK$141,CK$142,CK$143,CK$144)</f>
        <v>0</v>
      </c>
      <c r="CL340" s="66">
        <f>-CL$190+CL$216-CL$218+CL$233+CL$234+SUM(CL$125,CL$126,CL$127,CL$128,CL$129,CL$130,CL$131,CL$132,CL$133,CL$134,CL$135,CL$136,CL$137,CL$138*(1+'S&amp;S'!$F138),CL$139,CL$140,CL$141,CL$142,CL$143,CL$144)</f>
        <v>0</v>
      </c>
      <c r="CM340" s="66">
        <f>-CM$190+CM$216-CM$218+CM$233+CM$234+SUM(CM$125,CM$126,CM$127,CM$128,CM$129,CM$130,CM$131,CM$132,CM$133,CM$134,CM$135,CM$136,CM$137,CM$138*(1+'S&amp;S'!$F138),CM$139,CM$140,CM$141,CM$142,CM$143,CM$144)</f>
        <v>0</v>
      </c>
      <c r="CN340" s="66">
        <f>-CN$190+CN$216-CN$218+CN$233+CN$234+SUM(CN$125,CN$126,CN$127,CN$128,CN$129,CN$130,CN$131,CN$132,CN$133,CN$134,CN$135,CN$136,CN$137,CN$138*(1+'S&amp;S'!$F138),CN$139,CN$140,CN$141,CN$142,CN$143,CN$144)</f>
        <v>0</v>
      </c>
      <c r="CO340" s="66">
        <f>-CO$190+CO$216-CO$218+CO$233+CO$234+SUM(CO$125,CO$126,CO$127,CO$128,CO$129,CO$130,CO$131,CO$132,CO$133,CO$134,CO$135,CO$136,CO$137,CO$138*(1+'S&amp;S'!$F138),CO$139,CO$140,CO$141,CO$142,CO$143,CO$144)</f>
        <v>0</v>
      </c>
      <c r="CP340" s="66">
        <f>-CP$190+CP$216-CP$218+CP$233+CP$234+SUM(CP$125,CP$126,CP$127,CP$128,CP$129,CP$130,CP$131,CP$132,CP$133,CP$134,CP$135,CP$136,CP$137,CP$138*(1+'S&amp;S'!$F138),CP$139,CP$140,CP$141,CP$142,CP$143,CP$144)</f>
        <v>0</v>
      </c>
      <c r="CQ340" s="66">
        <f>-CQ$190+CQ$216-CQ$218+CQ$233+CQ$234+SUM(CQ$125,CQ$126,CQ$127,CQ$128,CQ$129,CQ$130,CQ$131,CQ$132,CQ$133,CQ$134,CQ$135,CQ$136,CQ$137,CQ$138*(1+'S&amp;S'!$F138),CQ$139,CQ$140,CQ$141,CQ$142,CQ$143,CQ$144)</f>
        <v>0</v>
      </c>
      <c r="CR340" s="66">
        <f>-CR$190+CR$216-CR$218+CR$233+CR$234+SUM(CR$125,CR$126,CR$127,CR$128,CR$129,CR$130,CR$131,CR$132,CR$133,CR$134,CR$135,CR$136,CR$137,CR$138*(1+'S&amp;S'!$F138),CR$139,CR$140,CR$141,CR$142,CR$143,CR$144)</f>
        <v>0</v>
      </c>
      <c r="CS340" s="66">
        <f>-CS$190+CS$216-CS$218+CS$233+CS$234+SUM(CS$125,CS$126,CS$127,CS$128,CS$129,CS$130,CS$131,CS$132,CS$133,CS$134,CS$135,CS$136,CS$137,CS$138*(1+'S&amp;S'!$F138),CS$139,CS$140,CS$141,CS$142,CS$143,CS$144)</f>
        <v>0</v>
      </c>
    </row>
    <row r="341" spans="3:97" hidden="1" x14ac:dyDescent="0.35">
      <c r="C341" s="81" t="str">
        <f>O.5!C138&amp;" with "&amp; 'S&amp;S'!$D$5*100 &amp; "% decrease"</f>
        <v xml:space="preserve"> with 1% decrease</v>
      </c>
      <c r="E341" s="492">
        <f>G341+NPV(G.Asm!$F$40,H341:INDEX(H341:CS341,RP))</f>
        <v>0</v>
      </c>
      <c r="F341" s="492">
        <f t="shared" si="140"/>
        <v>0</v>
      </c>
      <c r="G341" s="66">
        <f>-G$190+G$216-G$218+G$233+G$234+SUM(G$125,G$126,G$127,G$128,G$129,G$130,G$131,G$132,G$133,G$134,G$135,G$136,G$137,G$138*(1+'S&amp;S'!$F139),G$139,G$140,G$141,G$142,G$143,G$144)</f>
        <v>0</v>
      </c>
      <c r="H341" s="66">
        <f>-H$190+H$216-H$218+H$233+H$234+SUM(H$125,H$126,H$127,H$128,H$129,H$130,H$131,H$132,H$133,H$134,H$135,H$136,H$137,H$138*(1+'S&amp;S'!$F139),H$139,H$140,H$141,H$142,H$143,H$144)</f>
        <v>0</v>
      </c>
      <c r="I341" s="66">
        <f>-I$190+I$216-I$218+I$233+I$234+SUM(I$125,I$126,I$127,I$128,I$129,I$130,I$131,I$132,I$133,I$134,I$135,I$136,I$137,I$138*(1+'S&amp;S'!$F139),I$139,I$140,I$141,I$142,I$143,I$144)</f>
        <v>0</v>
      </c>
      <c r="J341" s="66">
        <f>-J$190+J$216-J$218+J$233+J$234+SUM(J$125,J$126,J$127,J$128,J$129,J$130,J$131,J$132,J$133,J$134,J$135,J$136,J$137,J$138*(1+'S&amp;S'!$F139),J$139,J$140,J$141,J$142,J$143,J$144)</f>
        <v>0</v>
      </c>
      <c r="K341" s="66">
        <f>-K$190+K$216-K$218+K$233+K$234+SUM(K$125,K$126,K$127,K$128,K$129,K$130,K$131,K$132,K$133,K$134,K$135,K$136,K$137,K$138*(1+'S&amp;S'!$F139),K$139,K$140,K$141,K$142,K$143,K$144)</f>
        <v>0</v>
      </c>
      <c r="L341" s="66">
        <f>-L$190+L$216-L$218+L$233+L$234+SUM(L$125,L$126,L$127,L$128,L$129,L$130,L$131,L$132,L$133,L$134,L$135,L$136,L$137,L$138*(1+'S&amp;S'!$F139),L$139,L$140,L$141,L$142,L$143,L$144)</f>
        <v>0</v>
      </c>
      <c r="M341" s="66">
        <f>-M$190+M$216-M$218+M$233+M$234+SUM(M$125,M$126,M$127,M$128,M$129,M$130,M$131,M$132,M$133,M$134,M$135,M$136,M$137,M$138*(1+'S&amp;S'!$F139),M$139,M$140,M$141,M$142,M$143,M$144)</f>
        <v>0</v>
      </c>
      <c r="N341" s="66">
        <f>-N$190+N$216-N$218+N$233+N$234+SUM(N$125,N$126,N$127,N$128,N$129,N$130,N$131,N$132,N$133,N$134,N$135,N$136,N$137,N$138*(1+'S&amp;S'!$F139),N$139,N$140,N$141,N$142,N$143,N$144)</f>
        <v>0</v>
      </c>
      <c r="O341" s="66">
        <f>-O$190+O$216-O$218+O$233+O$234+SUM(O$125,O$126,O$127,O$128,O$129,O$130,O$131,O$132,O$133,O$134,O$135,O$136,O$137,O$138*(1+'S&amp;S'!$F139),O$139,O$140,O$141,O$142,O$143,O$144)</f>
        <v>0</v>
      </c>
      <c r="P341" s="66">
        <f>-P$190+P$216-P$218+P$233+P$234+SUM(P$125,P$126,P$127,P$128,P$129,P$130,P$131,P$132,P$133,P$134,P$135,P$136,P$137,P$138*(1+'S&amp;S'!$F139),P$139,P$140,P$141,P$142,P$143,P$144)</f>
        <v>0</v>
      </c>
      <c r="Q341" s="66">
        <f>-Q$190+Q$216-Q$218+Q$233+Q$234+SUM(Q$125,Q$126,Q$127,Q$128,Q$129,Q$130,Q$131,Q$132,Q$133,Q$134,Q$135,Q$136,Q$137,Q$138*(1+'S&amp;S'!$F139),Q$139,Q$140,Q$141,Q$142,Q$143,Q$144)</f>
        <v>0</v>
      </c>
      <c r="R341" s="66">
        <f>-R$190+R$216-R$218+R$233+R$234+SUM(R$125,R$126,R$127,R$128,R$129,R$130,R$131,R$132,R$133,R$134,R$135,R$136,R$137,R$138*(1+'S&amp;S'!$F139),R$139,R$140,R$141,R$142,R$143,R$144)</f>
        <v>0</v>
      </c>
      <c r="S341" s="66">
        <f>-S$190+S$216-S$218+S$233+S$234+SUM(S$125,S$126,S$127,S$128,S$129,S$130,S$131,S$132,S$133,S$134,S$135,S$136,S$137,S$138*(1+'S&amp;S'!$F139),S$139,S$140,S$141,S$142,S$143,S$144)</f>
        <v>0</v>
      </c>
      <c r="T341" s="66">
        <f>-T$190+T$216-T$218+T$233+T$234+SUM(T$125,T$126,T$127,T$128,T$129,T$130,T$131,T$132,T$133,T$134,T$135,T$136,T$137,T$138*(1+'S&amp;S'!$F139),T$139,T$140,T$141,T$142,T$143,T$144)</f>
        <v>0</v>
      </c>
      <c r="U341" s="66">
        <f>-U$190+U$216-U$218+U$233+U$234+SUM(U$125,U$126,U$127,U$128,U$129,U$130,U$131,U$132,U$133,U$134,U$135,U$136,U$137,U$138*(1+'S&amp;S'!$F139),U$139,U$140,U$141,U$142,U$143,U$144)</f>
        <v>0</v>
      </c>
      <c r="V341" s="66">
        <f>-V$190+V$216-V$218+V$233+V$234+SUM(V$125,V$126,V$127,V$128,V$129,V$130,V$131,V$132,V$133,V$134,V$135,V$136,V$137,V$138*(1+'S&amp;S'!$F139),V$139,V$140,V$141,V$142,V$143,V$144)</f>
        <v>0</v>
      </c>
      <c r="W341" s="66">
        <f>-W$190+W$216-W$218+W$233+W$234+SUM(W$125,W$126,W$127,W$128,W$129,W$130,W$131,W$132,W$133,W$134,W$135,W$136,W$137,W$138*(1+'S&amp;S'!$F139),W$139,W$140,W$141,W$142,W$143,W$144)</f>
        <v>0</v>
      </c>
      <c r="X341" s="66">
        <f>-X$190+X$216-X$218+X$233+X$234+SUM(X$125,X$126,X$127,X$128,X$129,X$130,X$131,X$132,X$133,X$134,X$135,X$136,X$137,X$138*(1+'S&amp;S'!$F139),X$139,X$140,X$141,X$142,X$143,X$144)</f>
        <v>0</v>
      </c>
      <c r="Y341" s="66">
        <f>-Y$190+Y$216-Y$218+Y$233+Y$234+SUM(Y$125,Y$126,Y$127,Y$128,Y$129,Y$130,Y$131,Y$132,Y$133,Y$134,Y$135,Y$136,Y$137,Y$138*(1+'S&amp;S'!$F139),Y$139,Y$140,Y$141,Y$142,Y$143,Y$144)</f>
        <v>0</v>
      </c>
      <c r="Z341" s="66">
        <f>-Z$190+Z$216-Z$218+Z$233+Z$234+SUM(Z$125,Z$126,Z$127,Z$128,Z$129,Z$130,Z$131,Z$132,Z$133,Z$134,Z$135,Z$136,Z$137,Z$138*(1+'S&amp;S'!$F139),Z$139,Z$140,Z$141,Z$142,Z$143,Z$144)</f>
        <v>0</v>
      </c>
      <c r="AA341" s="66">
        <f>-AA$190+AA$216-AA$218+AA$233+AA$234+SUM(AA$125,AA$126,AA$127,AA$128,AA$129,AA$130,AA$131,AA$132,AA$133,AA$134,AA$135,AA$136,AA$137,AA$138*(1+'S&amp;S'!$F139),AA$139,AA$140,AA$141,AA$142,AA$143,AA$144)</f>
        <v>0</v>
      </c>
      <c r="AB341" s="66">
        <f>-AB$190+AB$216-AB$218+AB$233+AB$234+SUM(AB$125,AB$126,AB$127,AB$128,AB$129,AB$130,AB$131,AB$132,AB$133,AB$134,AB$135,AB$136,AB$137,AB$138*(1+'S&amp;S'!$F139),AB$139,AB$140,AB$141,AB$142,AB$143,AB$144)</f>
        <v>0</v>
      </c>
      <c r="AC341" s="66">
        <f>-AC$190+AC$216-AC$218+AC$233+AC$234+SUM(AC$125,AC$126,AC$127,AC$128,AC$129,AC$130,AC$131,AC$132,AC$133,AC$134,AC$135,AC$136,AC$137,AC$138*(1+'S&amp;S'!$F139),AC$139,AC$140,AC$141,AC$142,AC$143,AC$144)</f>
        <v>0</v>
      </c>
      <c r="AD341" s="66">
        <f>-AD$190+AD$216-AD$218+AD$233+AD$234+SUM(AD$125,AD$126,AD$127,AD$128,AD$129,AD$130,AD$131,AD$132,AD$133,AD$134,AD$135,AD$136,AD$137,AD$138*(1+'S&amp;S'!$F139),AD$139,AD$140,AD$141,AD$142,AD$143,AD$144)</f>
        <v>0</v>
      </c>
      <c r="AE341" s="66">
        <f>-AE$190+AE$216-AE$218+AE$233+AE$234+SUM(AE$125,AE$126,AE$127,AE$128,AE$129,AE$130,AE$131,AE$132,AE$133,AE$134,AE$135,AE$136,AE$137,AE$138*(1+'S&amp;S'!$F139),AE$139,AE$140,AE$141,AE$142,AE$143,AE$144)</f>
        <v>0</v>
      </c>
      <c r="AF341" s="66">
        <f>-AF$190+AF$216-AF$218+AF$233+AF$234+SUM(AF$125,AF$126,AF$127,AF$128,AF$129,AF$130,AF$131,AF$132,AF$133,AF$134,AF$135,AF$136,AF$137,AF$138*(1+'S&amp;S'!$F139),AF$139,AF$140,AF$141,AF$142,AF$143,AF$144)</f>
        <v>0</v>
      </c>
      <c r="AG341" s="66">
        <f>-AG$190+AG$216-AG$218+AG$233+AG$234+SUM(AG$125,AG$126,AG$127,AG$128,AG$129,AG$130,AG$131,AG$132,AG$133,AG$134,AG$135,AG$136,AG$137,AG$138*(1+'S&amp;S'!$F139),AG$139,AG$140,AG$141,AG$142,AG$143,AG$144)</f>
        <v>0</v>
      </c>
      <c r="AH341" s="66">
        <f>-AH$190+AH$216-AH$218+AH$233+AH$234+SUM(AH$125,AH$126,AH$127,AH$128,AH$129,AH$130,AH$131,AH$132,AH$133,AH$134,AH$135,AH$136,AH$137,AH$138*(1+'S&amp;S'!$F139),AH$139,AH$140,AH$141,AH$142,AH$143,AH$144)</f>
        <v>0</v>
      </c>
      <c r="AI341" s="66">
        <f>-AI$190+AI$216-AI$218+AI$233+AI$234+SUM(AI$125,AI$126,AI$127,AI$128,AI$129,AI$130,AI$131,AI$132,AI$133,AI$134,AI$135,AI$136,AI$137,AI$138*(1+'S&amp;S'!$F139),AI$139,AI$140,AI$141,AI$142,AI$143,AI$144)</f>
        <v>0</v>
      </c>
      <c r="AJ341" s="66">
        <f>-AJ$190+AJ$216-AJ$218+AJ$233+AJ$234+SUM(AJ$125,AJ$126,AJ$127,AJ$128,AJ$129,AJ$130,AJ$131,AJ$132,AJ$133,AJ$134,AJ$135,AJ$136,AJ$137,AJ$138*(1+'S&amp;S'!$F139),AJ$139,AJ$140,AJ$141,AJ$142,AJ$143,AJ$144)</f>
        <v>0</v>
      </c>
      <c r="AK341" s="66">
        <f>-AK$190+AK$216-AK$218+AK$233+AK$234+SUM(AK$125,AK$126,AK$127,AK$128,AK$129,AK$130,AK$131,AK$132,AK$133,AK$134,AK$135,AK$136,AK$137,AK$138*(1+'S&amp;S'!$F139),AK$139,AK$140,AK$141,AK$142,AK$143,AK$144)</f>
        <v>0</v>
      </c>
      <c r="AL341" s="66">
        <f>-AL$190+AL$216-AL$218+AL$233+AL$234+SUM(AL$125,AL$126,AL$127,AL$128,AL$129,AL$130,AL$131,AL$132,AL$133,AL$134,AL$135,AL$136,AL$137,AL$138*(1+'S&amp;S'!$F139),AL$139,AL$140,AL$141,AL$142,AL$143,AL$144)</f>
        <v>0</v>
      </c>
      <c r="AM341" s="66">
        <f>-AM$190+AM$216-AM$218+AM$233+AM$234+SUM(AM$125,AM$126,AM$127,AM$128,AM$129,AM$130,AM$131,AM$132,AM$133,AM$134,AM$135,AM$136,AM$137,AM$138*(1+'S&amp;S'!$F139),AM$139,AM$140,AM$141,AM$142,AM$143,AM$144)</f>
        <v>0</v>
      </c>
      <c r="AN341" s="66">
        <f>-AN$190+AN$216-AN$218+AN$233+AN$234+SUM(AN$125,AN$126,AN$127,AN$128,AN$129,AN$130,AN$131,AN$132,AN$133,AN$134,AN$135,AN$136,AN$137,AN$138*(1+'S&amp;S'!$F139),AN$139,AN$140,AN$141,AN$142,AN$143,AN$144)</f>
        <v>0</v>
      </c>
      <c r="AO341" s="66">
        <f>-AO$190+AO$216-AO$218+AO$233+AO$234+SUM(AO$125,AO$126,AO$127,AO$128,AO$129,AO$130,AO$131,AO$132,AO$133,AO$134,AO$135,AO$136,AO$137,AO$138*(1+'S&amp;S'!$F139),AO$139,AO$140,AO$141,AO$142,AO$143,AO$144)</f>
        <v>0</v>
      </c>
      <c r="AP341" s="66">
        <f>-AP$190+AP$216-AP$218+AP$233+AP$234+SUM(AP$125,AP$126,AP$127,AP$128,AP$129,AP$130,AP$131,AP$132,AP$133,AP$134,AP$135,AP$136,AP$137,AP$138*(1+'S&amp;S'!$F139),AP$139,AP$140,AP$141,AP$142,AP$143,AP$144)</f>
        <v>0</v>
      </c>
      <c r="AQ341" s="66">
        <f>-AQ$190+AQ$216-AQ$218+AQ$233+AQ$234+SUM(AQ$125,AQ$126,AQ$127,AQ$128,AQ$129,AQ$130,AQ$131,AQ$132,AQ$133,AQ$134,AQ$135,AQ$136,AQ$137,AQ$138*(1+'S&amp;S'!$F139),AQ$139,AQ$140,AQ$141,AQ$142,AQ$143,AQ$144)</f>
        <v>0</v>
      </c>
      <c r="AR341" s="66">
        <f>-AR$190+AR$216-AR$218+AR$233+AR$234+SUM(AR$125,AR$126,AR$127,AR$128,AR$129,AR$130,AR$131,AR$132,AR$133,AR$134,AR$135,AR$136,AR$137,AR$138*(1+'S&amp;S'!$F139),AR$139,AR$140,AR$141,AR$142,AR$143,AR$144)</f>
        <v>0</v>
      </c>
      <c r="AS341" s="66">
        <f>-AS$190+AS$216-AS$218+AS$233+AS$234+SUM(AS$125,AS$126,AS$127,AS$128,AS$129,AS$130,AS$131,AS$132,AS$133,AS$134,AS$135,AS$136,AS$137,AS$138*(1+'S&amp;S'!$F139),AS$139,AS$140,AS$141,AS$142,AS$143,AS$144)</f>
        <v>0</v>
      </c>
      <c r="AT341" s="66">
        <f>-AT$190+AT$216-AT$218+AT$233+AT$234+SUM(AT$125,AT$126,AT$127,AT$128,AT$129,AT$130,AT$131,AT$132,AT$133,AT$134,AT$135,AT$136,AT$137,AT$138*(1+'S&amp;S'!$F139),AT$139,AT$140,AT$141,AT$142,AT$143,AT$144)</f>
        <v>0</v>
      </c>
      <c r="AU341" s="66">
        <f>-AU$190+AU$216-AU$218+AU$233+AU$234+SUM(AU$125,AU$126,AU$127,AU$128,AU$129,AU$130,AU$131,AU$132,AU$133,AU$134,AU$135,AU$136,AU$137,AU$138*(1+'S&amp;S'!$F139),AU$139,AU$140,AU$141,AU$142,AU$143,AU$144)</f>
        <v>0</v>
      </c>
      <c r="AV341" s="66">
        <f>-AV$190+AV$216-AV$218+AV$233+AV$234+SUM(AV$125,AV$126,AV$127,AV$128,AV$129,AV$130,AV$131,AV$132,AV$133,AV$134,AV$135,AV$136,AV$137,AV$138*(1+'S&amp;S'!$F139),AV$139,AV$140,AV$141,AV$142,AV$143,AV$144)</f>
        <v>0</v>
      </c>
      <c r="AW341" s="66">
        <f>-AW$190+AW$216-AW$218+AW$233+AW$234+SUM(AW$125,AW$126,AW$127,AW$128,AW$129,AW$130,AW$131,AW$132,AW$133,AW$134,AW$135,AW$136,AW$137,AW$138*(1+'S&amp;S'!$F139),AW$139,AW$140,AW$141,AW$142,AW$143,AW$144)</f>
        <v>0</v>
      </c>
      <c r="AX341" s="66">
        <f>-AX$190+AX$216-AX$218+AX$233+AX$234+SUM(AX$125,AX$126,AX$127,AX$128,AX$129,AX$130,AX$131,AX$132,AX$133,AX$134,AX$135,AX$136,AX$137,AX$138*(1+'S&amp;S'!$F139),AX$139,AX$140,AX$141,AX$142,AX$143,AX$144)</f>
        <v>0</v>
      </c>
      <c r="AY341" s="66">
        <f>-AY$190+AY$216-AY$218+AY$233+AY$234+SUM(AY$125,AY$126,AY$127,AY$128,AY$129,AY$130,AY$131,AY$132,AY$133,AY$134,AY$135,AY$136,AY$137,AY$138*(1+'S&amp;S'!$F139),AY$139,AY$140,AY$141,AY$142,AY$143,AY$144)</f>
        <v>0</v>
      </c>
      <c r="AZ341" s="66">
        <f>-AZ$190+AZ$216-AZ$218+AZ$233+AZ$234+SUM(AZ$125,AZ$126,AZ$127,AZ$128,AZ$129,AZ$130,AZ$131,AZ$132,AZ$133,AZ$134,AZ$135,AZ$136,AZ$137,AZ$138*(1+'S&amp;S'!$F139),AZ$139,AZ$140,AZ$141,AZ$142,AZ$143,AZ$144)</f>
        <v>0</v>
      </c>
      <c r="BA341" s="66">
        <f>-BA$190+BA$216-BA$218+BA$233+BA$234+SUM(BA$125,BA$126,BA$127,BA$128,BA$129,BA$130,BA$131,BA$132,BA$133,BA$134,BA$135,BA$136,BA$137,BA$138*(1+'S&amp;S'!$F139),BA$139,BA$140,BA$141,BA$142,BA$143,BA$144)</f>
        <v>0</v>
      </c>
      <c r="BB341" s="66">
        <f>-BB$190+BB$216-BB$218+BB$233+BB$234+SUM(BB$125,BB$126,BB$127,BB$128,BB$129,BB$130,BB$131,BB$132,BB$133,BB$134,BB$135,BB$136,BB$137,BB$138*(1+'S&amp;S'!$F139),BB$139,BB$140,BB$141,BB$142,BB$143,BB$144)</f>
        <v>0</v>
      </c>
      <c r="BC341" s="66">
        <f>-BC$190+BC$216-BC$218+BC$233+BC$234+SUM(BC$125,BC$126,BC$127,BC$128,BC$129,BC$130,BC$131,BC$132,BC$133,BC$134,BC$135,BC$136,BC$137,BC$138*(1+'S&amp;S'!$F139),BC$139,BC$140,BC$141,BC$142,BC$143,BC$144)</f>
        <v>0</v>
      </c>
      <c r="BD341" s="66">
        <f>-BD$190+BD$216-BD$218+BD$233+BD$234+SUM(BD$125,BD$126,BD$127,BD$128,BD$129,BD$130,BD$131,BD$132,BD$133,BD$134,BD$135,BD$136,BD$137,BD$138*(1+'S&amp;S'!$F139),BD$139,BD$140,BD$141,BD$142,BD$143,BD$144)</f>
        <v>0</v>
      </c>
      <c r="BE341" s="66">
        <f>-BE$190+BE$216-BE$218+BE$233+BE$234+SUM(BE$125,BE$126,BE$127,BE$128,BE$129,BE$130,BE$131,BE$132,BE$133,BE$134,BE$135,BE$136,BE$137,BE$138*(1+'S&amp;S'!$F139),BE$139,BE$140,BE$141,BE$142,BE$143,BE$144)</f>
        <v>0</v>
      </c>
      <c r="BF341" s="66">
        <f>-BF$190+BF$216-BF$218+BF$233+BF$234+SUM(BF$125,BF$126,BF$127,BF$128,BF$129,BF$130,BF$131,BF$132,BF$133,BF$134,BF$135,BF$136,BF$137,BF$138*(1+'S&amp;S'!$F139),BF$139,BF$140,BF$141,BF$142,BF$143,BF$144)</f>
        <v>0</v>
      </c>
      <c r="BG341" s="66">
        <f>-BG$190+BG$216-BG$218+BG$233+BG$234+SUM(BG$125,BG$126,BG$127,BG$128,BG$129,BG$130,BG$131,BG$132,BG$133,BG$134,BG$135,BG$136,BG$137,BG$138*(1+'S&amp;S'!$F139),BG$139,BG$140,BG$141,BG$142,BG$143,BG$144)</f>
        <v>0</v>
      </c>
      <c r="BH341" s="66">
        <f>-BH$190+BH$216-BH$218+BH$233+BH$234+SUM(BH$125,BH$126,BH$127,BH$128,BH$129,BH$130,BH$131,BH$132,BH$133,BH$134,BH$135,BH$136,BH$137,BH$138*(1+'S&amp;S'!$F139),BH$139,BH$140,BH$141,BH$142,BH$143,BH$144)</f>
        <v>0</v>
      </c>
      <c r="BI341" s="66">
        <f>-BI$190+BI$216-BI$218+BI$233+BI$234+SUM(BI$125,BI$126,BI$127,BI$128,BI$129,BI$130,BI$131,BI$132,BI$133,BI$134,BI$135,BI$136,BI$137,BI$138*(1+'S&amp;S'!$F139),BI$139,BI$140,BI$141,BI$142,BI$143,BI$144)</f>
        <v>0</v>
      </c>
      <c r="BJ341" s="66">
        <f>-BJ$190+BJ$216-BJ$218+BJ$233+BJ$234+SUM(BJ$125,BJ$126,BJ$127,BJ$128,BJ$129,BJ$130,BJ$131,BJ$132,BJ$133,BJ$134,BJ$135,BJ$136,BJ$137,BJ$138*(1+'S&amp;S'!$F139),BJ$139,BJ$140,BJ$141,BJ$142,BJ$143,BJ$144)</f>
        <v>0</v>
      </c>
      <c r="BK341" s="66">
        <f>-BK$190+BK$216-BK$218+BK$233+BK$234+SUM(BK$125,BK$126,BK$127,BK$128,BK$129,BK$130,BK$131,BK$132,BK$133,BK$134,BK$135,BK$136,BK$137,BK$138*(1+'S&amp;S'!$F139),BK$139,BK$140,BK$141,BK$142,BK$143,BK$144)</f>
        <v>0</v>
      </c>
      <c r="BL341" s="66">
        <f>-BL$190+BL$216-BL$218+BL$233+BL$234+SUM(BL$125,BL$126,BL$127,BL$128,BL$129,BL$130,BL$131,BL$132,BL$133,BL$134,BL$135,BL$136,BL$137,BL$138*(1+'S&amp;S'!$F139),BL$139,BL$140,BL$141,BL$142,BL$143,BL$144)</f>
        <v>0</v>
      </c>
      <c r="BM341" s="66">
        <f>-BM$190+BM$216-BM$218+BM$233+BM$234+SUM(BM$125,BM$126,BM$127,BM$128,BM$129,BM$130,BM$131,BM$132,BM$133,BM$134,BM$135,BM$136,BM$137,BM$138*(1+'S&amp;S'!$F139),BM$139,BM$140,BM$141,BM$142,BM$143,BM$144)</f>
        <v>0</v>
      </c>
      <c r="BN341" s="66">
        <f>-BN$190+BN$216-BN$218+BN$233+BN$234+SUM(BN$125,BN$126,BN$127,BN$128,BN$129,BN$130,BN$131,BN$132,BN$133,BN$134,BN$135,BN$136,BN$137,BN$138*(1+'S&amp;S'!$F139),BN$139,BN$140,BN$141,BN$142,BN$143,BN$144)</f>
        <v>0</v>
      </c>
      <c r="BO341" s="66">
        <f>-BO$190+BO$216-BO$218+BO$233+BO$234+SUM(BO$125,BO$126,BO$127,BO$128,BO$129,BO$130,BO$131,BO$132,BO$133,BO$134,BO$135,BO$136,BO$137,BO$138*(1+'S&amp;S'!$F139),BO$139,BO$140,BO$141,BO$142,BO$143,BO$144)</f>
        <v>0</v>
      </c>
      <c r="BP341" s="66">
        <f>-BP$190+BP$216-BP$218+BP$233+BP$234+SUM(BP$125,BP$126,BP$127,BP$128,BP$129,BP$130,BP$131,BP$132,BP$133,BP$134,BP$135,BP$136,BP$137,BP$138*(1+'S&amp;S'!$F139),BP$139,BP$140,BP$141,BP$142,BP$143,BP$144)</f>
        <v>0</v>
      </c>
      <c r="BQ341" s="66">
        <f>-BQ$190+BQ$216-BQ$218+BQ$233+BQ$234+SUM(BQ$125,BQ$126,BQ$127,BQ$128,BQ$129,BQ$130,BQ$131,BQ$132,BQ$133,BQ$134,BQ$135,BQ$136,BQ$137,BQ$138*(1+'S&amp;S'!$F139),BQ$139,BQ$140,BQ$141,BQ$142,BQ$143,BQ$144)</f>
        <v>0</v>
      </c>
      <c r="BR341" s="66">
        <f>-BR$190+BR$216-BR$218+BR$233+BR$234+SUM(BR$125,BR$126,BR$127,BR$128,BR$129,BR$130,BR$131,BR$132,BR$133,BR$134,BR$135,BR$136,BR$137,BR$138*(1+'S&amp;S'!$F139),BR$139,BR$140,BR$141,BR$142,BR$143,BR$144)</f>
        <v>0</v>
      </c>
      <c r="BS341" s="66">
        <f>-BS$190+BS$216-BS$218+BS$233+BS$234+SUM(BS$125,BS$126,BS$127,BS$128,BS$129,BS$130,BS$131,BS$132,BS$133,BS$134,BS$135,BS$136,BS$137,BS$138*(1+'S&amp;S'!$F139),BS$139,BS$140,BS$141,BS$142,BS$143,BS$144)</f>
        <v>0</v>
      </c>
      <c r="BT341" s="66">
        <f>-BT$190+BT$216-BT$218+BT$233+BT$234+SUM(BT$125,BT$126,BT$127,BT$128,BT$129,BT$130,BT$131,BT$132,BT$133,BT$134,BT$135,BT$136,BT$137,BT$138*(1+'S&amp;S'!$F139),BT$139,BT$140,BT$141,BT$142,BT$143,BT$144)</f>
        <v>0</v>
      </c>
      <c r="BU341" s="66">
        <f>-BU$190+BU$216-BU$218+BU$233+BU$234+SUM(BU$125,BU$126,BU$127,BU$128,BU$129,BU$130,BU$131,BU$132,BU$133,BU$134,BU$135,BU$136,BU$137,BU$138*(1+'S&amp;S'!$F139),BU$139,BU$140,BU$141,BU$142,BU$143,BU$144)</f>
        <v>0</v>
      </c>
      <c r="BV341" s="66">
        <f>-BV$190+BV$216-BV$218+BV$233+BV$234+SUM(BV$125,BV$126,BV$127,BV$128,BV$129,BV$130,BV$131,BV$132,BV$133,BV$134,BV$135,BV$136,BV$137,BV$138*(1+'S&amp;S'!$F139),BV$139,BV$140,BV$141,BV$142,BV$143,BV$144)</f>
        <v>0</v>
      </c>
      <c r="BW341" s="66">
        <f>-BW$190+BW$216-BW$218+BW$233+BW$234+SUM(BW$125,BW$126,BW$127,BW$128,BW$129,BW$130,BW$131,BW$132,BW$133,BW$134,BW$135,BW$136,BW$137,BW$138*(1+'S&amp;S'!$F139),BW$139,BW$140,BW$141,BW$142,BW$143,BW$144)</f>
        <v>0</v>
      </c>
      <c r="BX341" s="66">
        <f>-BX$190+BX$216-BX$218+BX$233+BX$234+SUM(BX$125,BX$126,BX$127,BX$128,BX$129,BX$130,BX$131,BX$132,BX$133,BX$134,BX$135,BX$136,BX$137,BX$138*(1+'S&amp;S'!$F139),BX$139,BX$140,BX$141,BX$142,BX$143,BX$144)</f>
        <v>0</v>
      </c>
      <c r="BY341" s="66">
        <f>-BY$190+BY$216-BY$218+BY$233+BY$234+SUM(BY$125,BY$126,BY$127,BY$128,BY$129,BY$130,BY$131,BY$132,BY$133,BY$134,BY$135,BY$136,BY$137,BY$138*(1+'S&amp;S'!$F139),BY$139,BY$140,BY$141,BY$142,BY$143,BY$144)</f>
        <v>0</v>
      </c>
      <c r="BZ341" s="66">
        <f>-BZ$190+BZ$216-BZ$218+BZ$233+BZ$234+SUM(BZ$125,BZ$126,BZ$127,BZ$128,BZ$129,BZ$130,BZ$131,BZ$132,BZ$133,BZ$134,BZ$135,BZ$136,BZ$137,BZ$138*(1+'S&amp;S'!$F139),BZ$139,BZ$140,BZ$141,BZ$142,BZ$143,BZ$144)</f>
        <v>0</v>
      </c>
      <c r="CA341" s="66">
        <f>-CA$190+CA$216-CA$218+CA$233+CA$234+SUM(CA$125,CA$126,CA$127,CA$128,CA$129,CA$130,CA$131,CA$132,CA$133,CA$134,CA$135,CA$136,CA$137,CA$138*(1+'S&amp;S'!$F139),CA$139,CA$140,CA$141,CA$142,CA$143,CA$144)</f>
        <v>0</v>
      </c>
      <c r="CB341" s="66">
        <f>-CB$190+CB$216-CB$218+CB$233+CB$234+SUM(CB$125,CB$126,CB$127,CB$128,CB$129,CB$130,CB$131,CB$132,CB$133,CB$134,CB$135,CB$136,CB$137,CB$138*(1+'S&amp;S'!$F139),CB$139,CB$140,CB$141,CB$142,CB$143,CB$144)</f>
        <v>0</v>
      </c>
      <c r="CC341" s="66">
        <f>-CC$190+CC$216-CC$218+CC$233+CC$234+SUM(CC$125,CC$126,CC$127,CC$128,CC$129,CC$130,CC$131,CC$132,CC$133,CC$134,CC$135,CC$136,CC$137,CC$138*(1+'S&amp;S'!$F139),CC$139,CC$140,CC$141,CC$142,CC$143,CC$144)</f>
        <v>0</v>
      </c>
      <c r="CD341" s="66">
        <f>-CD$190+CD$216-CD$218+CD$233+CD$234+SUM(CD$125,CD$126,CD$127,CD$128,CD$129,CD$130,CD$131,CD$132,CD$133,CD$134,CD$135,CD$136,CD$137,CD$138*(1+'S&amp;S'!$F139),CD$139,CD$140,CD$141,CD$142,CD$143,CD$144)</f>
        <v>0</v>
      </c>
      <c r="CE341" s="66">
        <f>-CE$190+CE$216-CE$218+CE$233+CE$234+SUM(CE$125,CE$126,CE$127,CE$128,CE$129,CE$130,CE$131,CE$132,CE$133,CE$134,CE$135,CE$136,CE$137,CE$138*(1+'S&amp;S'!$F139),CE$139,CE$140,CE$141,CE$142,CE$143,CE$144)</f>
        <v>0</v>
      </c>
      <c r="CF341" s="66">
        <f>-CF$190+CF$216-CF$218+CF$233+CF$234+SUM(CF$125,CF$126,CF$127,CF$128,CF$129,CF$130,CF$131,CF$132,CF$133,CF$134,CF$135,CF$136,CF$137,CF$138*(1+'S&amp;S'!$F139),CF$139,CF$140,CF$141,CF$142,CF$143,CF$144)</f>
        <v>0</v>
      </c>
      <c r="CG341" s="66">
        <f>-CG$190+CG$216-CG$218+CG$233+CG$234+SUM(CG$125,CG$126,CG$127,CG$128,CG$129,CG$130,CG$131,CG$132,CG$133,CG$134,CG$135,CG$136,CG$137,CG$138*(1+'S&amp;S'!$F139),CG$139,CG$140,CG$141,CG$142,CG$143,CG$144)</f>
        <v>0</v>
      </c>
      <c r="CH341" s="66">
        <f>-CH$190+CH$216-CH$218+CH$233+CH$234+SUM(CH$125,CH$126,CH$127,CH$128,CH$129,CH$130,CH$131,CH$132,CH$133,CH$134,CH$135,CH$136,CH$137,CH$138*(1+'S&amp;S'!$F139),CH$139,CH$140,CH$141,CH$142,CH$143,CH$144)</f>
        <v>0</v>
      </c>
      <c r="CI341" s="66">
        <f>-CI$190+CI$216-CI$218+CI$233+CI$234+SUM(CI$125,CI$126,CI$127,CI$128,CI$129,CI$130,CI$131,CI$132,CI$133,CI$134,CI$135,CI$136,CI$137,CI$138*(1+'S&amp;S'!$F139),CI$139,CI$140,CI$141,CI$142,CI$143,CI$144)</f>
        <v>0</v>
      </c>
      <c r="CJ341" s="66">
        <f>-CJ$190+CJ$216-CJ$218+CJ$233+CJ$234+SUM(CJ$125,CJ$126,CJ$127,CJ$128,CJ$129,CJ$130,CJ$131,CJ$132,CJ$133,CJ$134,CJ$135,CJ$136,CJ$137,CJ$138*(1+'S&amp;S'!$F139),CJ$139,CJ$140,CJ$141,CJ$142,CJ$143,CJ$144)</f>
        <v>0</v>
      </c>
      <c r="CK341" s="66">
        <f>-CK$190+CK$216-CK$218+CK$233+CK$234+SUM(CK$125,CK$126,CK$127,CK$128,CK$129,CK$130,CK$131,CK$132,CK$133,CK$134,CK$135,CK$136,CK$137,CK$138*(1+'S&amp;S'!$F139),CK$139,CK$140,CK$141,CK$142,CK$143,CK$144)</f>
        <v>0</v>
      </c>
      <c r="CL341" s="66">
        <f>-CL$190+CL$216-CL$218+CL$233+CL$234+SUM(CL$125,CL$126,CL$127,CL$128,CL$129,CL$130,CL$131,CL$132,CL$133,CL$134,CL$135,CL$136,CL$137,CL$138*(1+'S&amp;S'!$F139),CL$139,CL$140,CL$141,CL$142,CL$143,CL$144)</f>
        <v>0</v>
      </c>
      <c r="CM341" s="66">
        <f>-CM$190+CM$216-CM$218+CM$233+CM$234+SUM(CM$125,CM$126,CM$127,CM$128,CM$129,CM$130,CM$131,CM$132,CM$133,CM$134,CM$135,CM$136,CM$137,CM$138*(1+'S&amp;S'!$F139),CM$139,CM$140,CM$141,CM$142,CM$143,CM$144)</f>
        <v>0</v>
      </c>
      <c r="CN341" s="66">
        <f>-CN$190+CN$216-CN$218+CN$233+CN$234+SUM(CN$125,CN$126,CN$127,CN$128,CN$129,CN$130,CN$131,CN$132,CN$133,CN$134,CN$135,CN$136,CN$137,CN$138*(1+'S&amp;S'!$F139),CN$139,CN$140,CN$141,CN$142,CN$143,CN$144)</f>
        <v>0</v>
      </c>
      <c r="CO341" s="66">
        <f>-CO$190+CO$216-CO$218+CO$233+CO$234+SUM(CO$125,CO$126,CO$127,CO$128,CO$129,CO$130,CO$131,CO$132,CO$133,CO$134,CO$135,CO$136,CO$137,CO$138*(1+'S&amp;S'!$F139),CO$139,CO$140,CO$141,CO$142,CO$143,CO$144)</f>
        <v>0</v>
      </c>
      <c r="CP341" s="66">
        <f>-CP$190+CP$216-CP$218+CP$233+CP$234+SUM(CP$125,CP$126,CP$127,CP$128,CP$129,CP$130,CP$131,CP$132,CP$133,CP$134,CP$135,CP$136,CP$137,CP$138*(1+'S&amp;S'!$F139),CP$139,CP$140,CP$141,CP$142,CP$143,CP$144)</f>
        <v>0</v>
      </c>
      <c r="CQ341" s="66">
        <f>-CQ$190+CQ$216-CQ$218+CQ$233+CQ$234+SUM(CQ$125,CQ$126,CQ$127,CQ$128,CQ$129,CQ$130,CQ$131,CQ$132,CQ$133,CQ$134,CQ$135,CQ$136,CQ$137,CQ$138*(1+'S&amp;S'!$F139),CQ$139,CQ$140,CQ$141,CQ$142,CQ$143,CQ$144)</f>
        <v>0</v>
      </c>
      <c r="CR341" s="66">
        <f>-CR$190+CR$216-CR$218+CR$233+CR$234+SUM(CR$125,CR$126,CR$127,CR$128,CR$129,CR$130,CR$131,CR$132,CR$133,CR$134,CR$135,CR$136,CR$137,CR$138*(1+'S&amp;S'!$F139),CR$139,CR$140,CR$141,CR$142,CR$143,CR$144)</f>
        <v>0</v>
      </c>
      <c r="CS341" s="66">
        <f>-CS$190+CS$216-CS$218+CS$233+CS$234+SUM(CS$125,CS$126,CS$127,CS$128,CS$129,CS$130,CS$131,CS$132,CS$133,CS$134,CS$135,CS$136,CS$137,CS$138*(1+'S&amp;S'!$F139),CS$139,CS$140,CS$141,CS$142,CS$143,CS$144)</f>
        <v>0</v>
      </c>
    </row>
    <row r="342" spans="3:97" hidden="1" x14ac:dyDescent="0.35">
      <c r="C342" s="81" t="str">
        <f>O.5!C139&amp;" with "&amp; 'S&amp;S'!$D$5*100 &amp; "% increase"</f>
        <v xml:space="preserve"> with 1% increase</v>
      </c>
      <c r="E342" s="492">
        <f>G342+NPV(G.Asm!$F$40,H342:INDEX(H342:CS342,RP))</f>
        <v>0</v>
      </c>
      <c r="F342" s="492">
        <f t="shared" si="140"/>
        <v>0</v>
      </c>
      <c r="G342" s="66">
        <f>-G$190+G$216-G$218+G$233+G$234+SUM(G$125,G$126,G$127,G$128,G$129,G$130,G$131,G$132,G$133,G$134,G$135,G$136,G$137,G$138,G$139*(1+'S&amp;S'!$F140),G$140,G$141,G$142,G$143,G$144)</f>
        <v>0</v>
      </c>
      <c r="H342" s="66">
        <f>-H$190+H$216-H$218+H$233+H$234+SUM(H$125,H$126,H$127,H$128,H$129,H$130,H$131,H$132,H$133,H$134,H$135,H$136,H$137,H$138,H$139*(1+'S&amp;S'!$F140),H$140,H$141,H$142,H$143,H$144)</f>
        <v>0</v>
      </c>
      <c r="I342" s="66">
        <f>-I$190+I$216-I$218+I$233+I$234+SUM(I$125,I$126,I$127,I$128,I$129,I$130,I$131,I$132,I$133,I$134,I$135,I$136,I$137,I$138,I$139*(1+'S&amp;S'!$F140),I$140,I$141,I$142,I$143,I$144)</f>
        <v>0</v>
      </c>
      <c r="J342" s="66">
        <f>-J$190+J$216-J$218+J$233+J$234+SUM(J$125,J$126,J$127,J$128,J$129,J$130,J$131,J$132,J$133,J$134,J$135,J$136,J$137,J$138,J$139*(1+'S&amp;S'!$F140),J$140,J$141,J$142,J$143,J$144)</f>
        <v>0</v>
      </c>
      <c r="K342" s="66">
        <f>-K$190+K$216-K$218+K$233+K$234+SUM(K$125,K$126,K$127,K$128,K$129,K$130,K$131,K$132,K$133,K$134,K$135,K$136,K$137,K$138,K$139*(1+'S&amp;S'!$F140),K$140,K$141,K$142,K$143,K$144)</f>
        <v>0</v>
      </c>
      <c r="L342" s="66">
        <f>-L$190+L$216-L$218+L$233+L$234+SUM(L$125,L$126,L$127,L$128,L$129,L$130,L$131,L$132,L$133,L$134,L$135,L$136,L$137,L$138,L$139*(1+'S&amp;S'!$F140),L$140,L$141,L$142,L$143,L$144)</f>
        <v>0</v>
      </c>
      <c r="M342" s="66">
        <f>-M$190+M$216-M$218+M$233+M$234+SUM(M$125,M$126,M$127,M$128,M$129,M$130,M$131,M$132,M$133,M$134,M$135,M$136,M$137,M$138,M$139*(1+'S&amp;S'!$F140),M$140,M$141,M$142,M$143,M$144)</f>
        <v>0</v>
      </c>
      <c r="N342" s="66">
        <f>-N$190+N$216-N$218+N$233+N$234+SUM(N$125,N$126,N$127,N$128,N$129,N$130,N$131,N$132,N$133,N$134,N$135,N$136,N$137,N$138,N$139*(1+'S&amp;S'!$F140),N$140,N$141,N$142,N$143,N$144)</f>
        <v>0</v>
      </c>
      <c r="O342" s="66">
        <f>-O$190+O$216-O$218+O$233+O$234+SUM(O$125,O$126,O$127,O$128,O$129,O$130,O$131,O$132,O$133,O$134,O$135,O$136,O$137,O$138,O$139*(1+'S&amp;S'!$F140),O$140,O$141,O$142,O$143,O$144)</f>
        <v>0</v>
      </c>
      <c r="P342" s="66">
        <f>-P$190+P$216-P$218+P$233+P$234+SUM(P$125,P$126,P$127,P$128,P$129,P$130,P$131,P$132,P$133,P$134,P$135,P$136,P$137,P$138,P$139*(1+'S&amp;S'!$F140),P$140,P$141,P$142,P$143,P$144)</f>
        <v>0</v>
      </c>
      <c r="Q342" s="66">
        <f>-Q$190+Q$216-Q$218+Q$233+Q$234+SUM(Q$125,Q$126,Q$127,Q$128,Q$129,Q$130,Q$131,Q$132,Q$133,Q$134,Q$135,Q$136,Q$137,Q$138,Q$139*(1+'S&amp;S'!$F140),Q$140,Q$141,Q$142,Q$143,Q$144)</f>
        <v>0</v>
      </c>
      <c r="R342" s="66">
        <f>-R$190+R$216-R$218+R$233+R$234+SUM(R$125,R$126,R$127,R$128,R$129,R$130,R$131,R$132,R$133,R$134,R$135,R$136,R$137,R$138,R$139*(1+'S&amp;S'!$F140),R$140,R$141,R$142,R$143,R$144)</f>
        <v>0</v>
      </c>
      <c r="S342" s="66">
        <f>-S$190+S$216-S$218+S$233+S$234+SUM(S$125,S$126,S$127,S$128,S$129,S$130,S$131,S$132,S$133,S$134,S$135,S$136,S$137,S$138,S$139*(1+'S&amp;S'!$F140),S$140,S$141,S$142,S$143,S$144)</f>
        <v>0</v>
      </c>
      <c r="T342" s="66">
        <f>-T$190+T$216-T$218+T$233+T$234+SUM(T$125,T$126,T$127,T$128,T$129,T$130,T$131,T$132,T$133,T$134,T$135,T$136,T$137,T$138,T$139*(1+'S&amp;S'!$F140),T$140,T$141,T$142,T$143,T$144)</f>
        <v>0</v>
      </c>
      <c r="U342" s="66">
        <f>-U$190+U$216-U$218+U$233+U$234+SUM(U$125,U$126,U$127,U$128,U$129,U$130,U$131,U$132,U$133,U$134,U$135,U$136,U$137,U$138,U$139*(1+'S&amp;S'!$F140),U$140,U$141,U$142,U$143,U$144)</f>
        <v>0</v>
      </c>
      <c r="V342" s="66">
        <f>-V$190+V$216-V$218+V$233+V$234+SUM(V$125,V$126,V$127,V$128,V$129,V$130,V$131,V$132,V$133,V$134,V$135,V$136,V$137,V$138,V$139*(1+'S&amp;S'!$F140),V$140,V$141,V$142,V$143,V$144)</f>
        <v>0</v>
      </c>
      <c r="W342" s="66">
        <f>-W$190+W$216-W$218+W$233+W$234+SUM(W$125,W$126,W$127,W$128,W$129,W$130,W$131,W$132,W$133,W$134,W$135,W$136,W$137,W$138,W$139*(1+'S&amp;S'!$F140),W$140,W$141,W$142,W$143,W$144)</f>
        <v>0</v>
      </c>
      <c r="X342" s="66">
        <f>-X$190+X$216-X$218+X$233+X$234+SUM(X$125,X$126,X$127,X$128,X$129,X$130,X$131,X$132,X$133,X$134,X$135,X$136,X$137,X$138,X$139*(1+'S&amp;S'!$F140),X$140,X$141,X$142,X$143,X$144)</f>
        <v>0</v>
      </c>
      <c r="Y342" s="66">
        <f>-Y$190+Y$216-Y$218+Y$233+Y$234+SUM(Y$125,Y$126,Y$127,Y$128,Y$129,Y$130,Y$131,Y$132,Y$133,Y$134,Y$135,Y$136,Y$137,Y$138,Y$139*(1+'S&amp;S'!$F140),Y$140,Y$141,Y$142,Y$143,Y$144)</f>
        <v>0</v>
      </c>
      <c r="Z342" s="66">
        <f>-Z$190+Z$216-Z$218+Z$233+Z$234+SUM(Z$125,Z$126,Z$127,Z$128,Z$129,Z$130,Z$131,Z$132,Z$133,Z$134,Z$135,Z$136,Z$137,Z$138,Z$139*(1+'S&amp;S'!$F140),Z$140,Z$141,Z$142,Z$143,Z$144)</f>
        <v>0</v>
      </c>
      <c r="AA342" s="66">
        <f>-AA$190+AA$216-AA$218+AA$233+AA$234+SUM(AA$125,AA$126,AA$127,AA$128,AA$129,AA$130,AA$131,AA$132,AA$133,AA$134,AA$135,AA$136,AA$137,AA$138,AA$139*(1+'S&amp;S'!$F140),AA$140,AA$141,AA$142,AA$143,AA$144)</f>
        <v>0</v>
      </c>
      <c r="AB342" s="66">
        <f>-AB$190+AB$216-AB$218+AB$233+AB$234+SUM(AB$125,AB$126,AB$127,AB$128,AB$129,AB$130,AB$131,AB$132,AB$133,AB$134,AB$135,AB$136,AB$137,AB$138,AB$139*(1+'S&amp;S'!$F140),AB$140,AB$141,AB$142,AB$143,AB$144)</f>
        <v>0</v>
      </c>
      <c r="AC342" s="66">
        <f>-AC$190+AC$216-AC$218+AC$233+AC$234+SUM(AC$125,AC$126,AC$127,AC$128,AC$129,AC$130,AC$131,AC$132,AC$133,AC$134,AC$135,AC$136,AC$137,AC$138,AC$139*(1+'S&amp;S'!$F140),AC$140,AC$141,AC$142,AC$143,AC$144)</f>
        <v>0</v>
      </c>
      <c r="AD342" s="66">
        <f>-AD$190+AD$216-AD$218+AD$233+AD$234+SUM(AD$125,AD$126,AD$127,AD$128,AD$129,AD$130,AD$131,AD$132,AD$133,AD$134,AD$135,AD$136,AD$137,AD$138,AD$139*(1+'S&amp;S'!$F140),AD$140,AD$141,AD$142,AD$143,AD$144)</f>
        <v>0</v>
      </c>
      <c r="AE342" s="66">
        <f>-AE$190+AE$216-AE$218+AE$233+AE$234+SUM(AE$125,AE$126,AE$127,AE$128,AE$129,AE$130,AE$131,AE$132,AE$133,AE$134,AE$135,AE$136,AE$137,AE$138,AE$139*(1+'S&amp;S'!$F140),AE$140,AE$141,AE$142,AE$143,AE$144)</f>
        <v>0</v>
      </c>
      <c r="AF342" s="66">
        <f>-AF$190+AF$216-AF$218+AF$233+AF$234+SUM(AF$125,AF$126,AF$127,AF$128,AF$129,AF$130,AF$131,AF$132,AF$133,AF$134,AF$135,AF$136,AF$137,AF$138,AF$139*(1+'S&amp;S'!$F140),AF$140,AF$141,AF$142,AF$143,AF$144)</f>
        <v>0</v>
      </c>
      <c r="AG342" s="66">
        <f>-AG$190+AG$216-AG$218+AG$233+AG$234+SUM(AG$125,AG$126,AG$127,AG$128,AG$129,AG$130,AG$131,AG$132,AG$133,AG$134,AG$135,AG$136,AG$137,AG$138,AG$139*(1+'S&amp;S'!$F140),AG$140,AG$141,AG$142,AG$143,AG$144)</f>
        <v>0</v>
      </c>
      <c r="AH342" s="66">
        <f>-AH$190+AH$216-AH$218+AH$233+AH$234+SUM(AH$125,AH$126,AH$127,AH$128,AH$129,AH$130,AH$131,AH$132,AH$133,AH$134,AH$135,AH$136,AH$137,AH$138,AH$139*(1+'S&amp;S'!$F140),AH$140,AH$141,AH$142,AH$143,AH$144)</f>
        <v>0</v>
      </c>
      <c r="AI342" s="66">
        <f>-AI$190+AI$216-AI$218+AI$233+AI$234+SUM(AI$125,AI$126,AI$127,AI$128,AI$129,AI$130,AI$131,AI$132,AI$133,AI$134,AI$135,AI$136,AI$137,AI$138,AI$139*(1+'S&amp;S'!$F140),AI$140,AI$141,AI$142,AI$143,AI$144)</f>
        <v>0</v>
      </c>
      <c r="AJ342" s="66">
        <f>-AJ$190+AJ$216-AJ$218+AJ$233+AJ$234+SUM(AJ$125,AJ$126,AJ$127,AJ$128,AJ$129,AJ$130,AJ$131,AJ$132,AJ$133,AJ$134,AJ$135,AJ$136,AJ$137,AJ$138,AJ$139*(1+'S&amp;S'!$F140),AJ$140,AJ$141,AJ$142,AJ$143,AJ$144)</f>
        <v>0</v>
      </c>
      <c r="AK342" s="66">
        <f>-AK$190+AK$216-AK$218+AK$233+AK$234+SUM(AK$125,AK$126,AK$127,AK$128,AK$129,AK$130,AK$131,AK$132,AK$133,AK$134,AK$135,AK$136,AK$137,AK$138,AK$139*(1+'S&amp;S'!$F140),AK$140,AK$141,AK$142,AK$143,AK$144)</f>
        <v>0</v>
      </c>
      <c r="AL342" s="66">
        <f>-AL$190+AL$216-AL$218+AL$233+AL$234+SUM(AL$125,AL$126,AL$127,AL$128,AL$129,AL$130,AL$131,AL$132,AL$133,AL$134,AL$135,AL$136,AL$137,AL$138,AL$139*(1+'S&amp;S'!$F140),AL$140,AL$141,AL$142,AL$143,AL$144)</f>
        <v>0</v>
      </c>
      <c r="AM342" s="66">
        <f>-AM$190+AM$216-AM$218+AM$233+AM$234+SUM(AM$125,AM$126,AM$127,AM$128,AM$129,AM$130,AM$131,AM$132,AM$133,AM$134,AM$135,AM$136,AM$137,AM$138,AM$139*(1+'S&amp;S'!$F140),AM$140,AM$141,AM$142,AM$143,AM$144)</f>
        <v>0</v>
      </c>
      <c r="AN342" s="66">
        <f>-AN$190+AN$216-AN$218+AN$233+AN$234+SUM(AN$125,AN$126,AN$127,AN$128,AN$129,AN$130,AN$131,AN$132,AN$133,AN$134,AN$135,AN$136,AN$137,AN$138,AN$139*(1+'S&amp;S'!$F140),AN$140,AN$141,AN$142,AN$143,AN$144)</f>
        <v>0</v>
      </c>
      <c r="AO342" s="66">
        <f>-AO$190+AO$216-AO$218+AO$233+AO$234+SUM(AO$125,AO$126,AO$127,AO$128,AO$129,AO$130,AO$131,AO$132,AO$133,AO$134,AO$135,AO$136,AO$137,AO$138,AO$139*(1+'S&amp;S'!$F140),AO$140,AO$141,AO$142,AO$143,AO$144)</f>
        <v>0</v>
      </c>
      <c r="AP342" s="66">
        <f>-AP$190+AP$216-AP$218+AP$233+AP$234+SUM(AP$125,AP$126,AP$127,AP$128,AP$129,AP$130,AP$131,AP$132,AP$133,AP$134,AP$135,AP$136,AP$137,AP$138,AP$139*(1+'S&amp;S'!$F140),AP$140,AP$141,AP$142,AP$143,AP$144)</f>
        <v>0</v>
      </c>
      <c r="AQ342" s="66">
        <f>-AQ$190+AQ$216-AQ$218+AQ$233+AQ$234+SUM(AQ$125,AQ$126,AQ$127,AQ$128,AQ$129,AQ$130,AQ$131,AQ$132,AQ$133,AQ$134,AQ$135,AQ$136,AQ$137,AQ$138,AQ$139*(1+'S&amp;S'!$F140),AQ$140,AQ$141,AQ$142,AQ$143,AQ$144)</f>
        <v>0</v>
      </c>
      <c r="AR342" s="66">
        <f>-AR$190+AR$216-AR$218+AR$233+AR$234+SUM(AR$125,AR$126,AR$127,AR$128,AR$129,AR$130,AR$131,AR$132,AR$133,AR$134,AR$135,AR$136,AR$137,AR$138,AR$139*(1+'S&amp;S'!$F140),AR$140,AR$141,AR$142,AR$143,AR$144)</f>
        <v>0</v>
      </c>
      <c r="AS342" s="66">
        <f>-AS$190+AS$216-AS$218+AS$233+AS$234+SUM(AS$125,AS$126,AS$127,AS$128,AS$129,AS$130,AS$131,AS$132,AS$133,AS$134,AS$135,AS$136,AS$137,AS$138,AS$139*(1+'S&amp;S'!$F140),AS$140,AS$141,AS$142,AS$143,AS$144)</f>
        <v>0</v>
      </c>
      <c r="AT342" s="66">
        <f>-AT$190+AT$216-AT$218+AT$233+AT$234+SUM(AT$125,AT$126,AT$127,AT$128,AT$129,AT$130,AT$131,AT$132,AT$133,AT$134,AT$135,AT$136,AT$137,AT$138,AT$139*(1+'S&amp;S'!$F140),AT$140,AT$141,AT$142,AT$143,AT$144)</f>
        <v>0</v>
      </c>
      <c r="AU342" s="66">
        <f>-AU$190+AU$216-AU$218+AU$233+AU$234+SUM(AU$125,AU$126,AU$127,AU$128,AU$129,AU$130,AU$131,AU$132,AU$133,AU$134,AU$135,AU$136,AU$137,AU$138,AU$139*(1+'S&amp;S'!$F140),AU$140,AU$141,AU$142,AU$143,AU$144)</f>
        <v>0</v>
      </c>
      <c r="AV342" s="66">
        <f>-AV$190+AV$216-AV$218+AV$233+AV$234+SUM(AV$125,AV$126,AV$127,AV$128,AV$129,AV$130,AV$131,AV$132,AV$133,AV$134,AV$135,AV$136,AV$137,AV$138,AV$139*(1+'S&amp;S'!$F140),AV$140,AV$141,AV$142,AV$143,AV$144)</f>
        <v>0</v>
      </c>
      <c r="AW342" s="66">
        <f>-AW$190+AW$216-AW$218+AW$233+AW$234+SUM(AW$125,AW$126,AW$127,AW$128,AW$129,AW$130,AW$131,AW$132,AW$133,AW$134,AW$135,AW$136,AW$137,AW$138,AW$139*(1+'S&amp;S'!$F140),AW$140,AW$141,AW$142,AW$143,AW$144)</f>
        <v>0</v>
      </c>
      <c r="AX342" s="66">
        <f>-AX$190+AX$216-AX$218+AX$233+AX$234+SUM(AX$125,AX$126,AX$127,AX$128,AX$129,AX$130,AX$131,AX$132,AX$133,AX$134,AX$135,AX$136,AX$137,AX$138,AX$139*(1+'S&amp;S'!$F140),AX$140,AX$141,AX$142,AX$143,AX$144)</f>
        <v>0</v>
      </c>
      <c r="AY342" s="66">
        <f>-AY$190+AY$216-AY$218+AY$233+AY$234+SUM(AY$125,AY$126,AY$127,AY$128,AY$129,AY$130,AY$131,AY$132,AY$133,AY$134,AY$135,AY$136,AY$137,AY$138,AY$139*(1+'S&amp;S'!$F140),AY$140,AY$141,AY$142,AY$143,AY$144)</f>
        <v>0</v>
      </c>
      <c r="AZ342" s="66">
        <f>-AZ$190+AZ$216-AZ$218+AZ$233+AZ$234+SUM(AZ$125,AZ$126,AZ$127,AZ$128,AZ$129,AZ$130,AZ$131,AZ$132,AZ$133,AZ$134,AZ$135,AZ$136,AZ$137,AZ$138,AZ$139*(1+'S&amp;S'!$F140),AZ$140,AZ$141,AZ$142,AZ$143,AZ$144)</f>
        <v>0</v>
      </c>
      <c r="BA342" s="66">
        <f>-BA$190+BA$216-BA$218+BA$233+BA$234+SUM(BA$125,BA$126,BA$127,BA$128,BA$129,BA$130,BA$131,BA$132,BA$133,BA$134,BA$135,BA$136,BA$137,BA$138,BA$139*(1+'S&amp;S'!$F140),BA$140,BA$141,BA$142,BA$143,BA$144)</f>
        <v>0</v>
      </c>
      <c r="BB342" s="66">
        <f>-BB$190+BB$216-BB$218+BB$233+BB$234+SUM(BB$125,BB$126,BB$127,BB$128,BB$129,BB$130,BB$131,BB$132,BB$133,BB$134,BB$135,BB$136,BB$137,BB$138,BB$139*(1+'S&amp;S'!$F140),BB$140,BB$141,BB$142,BB$143,BB$144)</f>
        <v>0</v>
      </c>
      <c r="BC342" s="66">
        <f>-BC$190+BC$216-BC$218+BC$233+BC$234+SUM(BC$125,BC$126,BC$127,BC$128,BC$129,BC$130,BC$131,BC$132,BC$133,BC$134,BC$135,BC$136,BC$137,BC$138,BC$139*(1+'S&amp;S'!$F140),BC$140,BC$141,BC$142,BC$143,BC$144)</f>
        <v>0</v>
      </c>
      <c r="BD342" s="66">
        <f>-BD$190+BD$216-BD$218+BD$233+BD$234+SUM(BD$125,BD$126,BD$127,BD$128,BD$129,BD$130,BD$131,BD$132,BD$133,BD$134,BD$135,BD$136,BD$137,BD$138,BD$139*(1+'S&amp;S'!$F140),BD$140,BD$141,BD$142,BD$143,BD$144)</f>
        <v>0</v>
      </c>
      <c r="BE342" s="66">
        <f>-BE$190+BE$216-BE$218+BE$233+BE$234+SUM(BE$125,BE$126,BE$127,BE$128,BE$129,BE$130,BE$131,BE$132,BE$133,BE$134,BE$135,BE$136,BE$137,BE$138,BE$139*(1+'S&amp;S'!$F140),BE$140,BE$141,BE$142,BE$143,BE$144)</f>
        <v>0</v>
      </c>
      <c r="BF342" s="66">
        <f>-BF$190+BF$216-BF$218+BF$233+BF$234+SUM(BF$125,BF$126,BF$127,BF$128,BF$129,BF$130,BF$131,BF$132,BF$133,BF$134,BF$135,BF$136,BF$137,BF$138,BF$139*(1+'S&amp;S'!$F140),BF$140,BF$141,BF$142,BF$143,BF$144)</f>
        <v>0</v>
      </c>
      <c r="BG342" s="66">
        <f>-BG$190+BG$216-BG$218+BG$233+BG$234+SUM(BG$125,BG$126,BG$127,BG$128,BG$129,BG$130,BG$131,BG$132,BG$133,BG$134,BG$135,BG$136,BG$137,BG$138,BG$139*(1+'S&amp;S'!$F140),BG$140,BG$141,BG$142,BG$143,BG$144)</f>
        <v>0</v>
      </c>
      <c r="BH342" s="66">
        <f>-BH$190+BH$216-BH$218+BH$233+BH$234+SUM(BH$125,BH$126,BH$127,BH$128,BH$129,BH$130,BH$131,BH$132,BH$133,BH$134,BH$135,BH$136,BH$137,BH$138,BH$139*(1+'S&amp;S'!$F140),BH$140,BH$141,BH$142,BH$143,BH$144)</f>
        <v>0</v>
      </c>
      <c r="BI342" s="66">
        <f>-BI$190+BI$216-BI$218+BI$233+BI$234+SUM(BI$125,BI$126,BI$127,BI$128,BI$129,BI$130,BI$131,BI$132,BI$133,BI$134,BI$135,BI$136,BI$137,BI$138,BI$139*(1+'S&amp;S'!$F140),BI$140,BI$141,BI$142,BI$143,BI$144)</f>
        <v>0</v>
      </c>
      <c r="BJ342" s="66">
        <f>-BJ$190+BJ$216-BJ$218+BJ$233+BJ$234+SUM(BJ$125,BJ$126,BJ$127,BJ$128,BJ$129,BJ$130,BJ$131,BJ$132,BJ$133,BJ$134,BJ$135,BJ$136,BJ$137,BJ$138,BJ$139*(1+'S&amp;S'!$F140),BJ$140,BJ$141,BJ$142,BJ$143,BJ$144)</f>
        <v>0</v>
      </c>
      <c r="BK342" s="66">
        <f>-BK$190+BK$216-BK$218+BK$233+BK$234+SUM(BK$125,BK$126,BK$127,BK$128,BK$129,BK$130,BK$131,BK$132,BK$133,BK$134,BK$135,BK$136,BK$137,BK$138,BK$139*(1+'S&amp;S'!$F140),BK$140,BK$141,BK$142,BK$143,BK$144)</f>
        <v>0</v>
      </c>
      <c r="BL342" s="66">
        <f>-BL$190+BL$216-BL$218+BL$233+BL$234+SUM(BL$125,BL$126,BL$127,BL$128,BL$129,BL$130,BL$131,BL$132,BL$133,BL$134,BL$135,BL$136,BL$137,BL$138,BL$139*(1+'S&amp;S'!$F140),BL$140,BL$141,BL$142,BL$143,BL$144)</f>
        <v>0</v>
      </c>
      <c r="BM342" s="66">
        <f>-BM$190+BM$216-BM$218+BM$233+BM$234+SUM(BM$125,BM$126,BM$127,BM$128,BM$129,BM$130,BM$131,BM$132,BM$133,BM$134,BM$135,BM$136,BM$137,BM$138,BM$139*(1+'S&amp;S'!$F140),BM$140,BM$141,BM$142,BM$143,BM$144)</f>
        <v>0</v>
      </c>
      <c r="BN342" s="66">
        <f>-BN$190+BN$216-BN$218+BN$233+BN$234+SUM(BN$125,BN$126,BN$127,BN$128,BN$129,BN$130,BN$131,BN$132,BN$133,BN$134,BN$135,BN$136,BN$137,BN$138,BN$139*(1+'S&amp;S'!$F140),BN$140,BN$141,BN$142,BN$143,BN$144)</f>
        <v>0</v>
      </c>
      <c r="BO342" s="66">
        <f>-BO$190+BO$216-BO$218+BO$233+BO$234+SUM(BO$125,BO$126,BO$127,BO$128,BO$129,BO$130,BO$131,BO$132,BO$133,BO$134,BO$135,BO$136,BO$137,BO$138,BO$139*(1+'S&amp;S'!$F140),BO$140,BO$141,BO$142,BO$143,BO$144)</f>
        <v>0</v>
      </c>
      <c r="BP342" s="66">
        <f>-BP$190+BP$216-BP$218+BP$233+BP$234+SUM(BP$125,BP$126,BP$127,BP$128,BP$129,BP$130,BP$131,BP$132,BP$133,BP$134,BP$135,BP$136,BP$137,BP$138,BP$139*(1+'S&amp;S'!$F140),BP$140,BP$141,BP$142,BP$143,BP$144)</f>
        <v>0</v>
      </c>
      <c r="BQ342" s="66">
        <f>-BQ$190+BQ$216-BQ$218+BQ$233+BQ$234+SUM(BQ$125,BQ$126,BQ$127,BQ$128,BQ$129,BQ$130,BQ$131,BQ$132,BQ$133,BQ$134,BQ$135,BQ$136,BQ$137,BQ$138,BQ$139*(1+'S&amp;S'!$F140),BQ$140,BQ$141,BQ$142,BQ$143,BQ$144)</f>
        <v>0</v>
      </c>
      <c r="BR342" s="66">
        <f>-BR$190+BR$216-BR$218+BR$233+BR$234+SUM(BR$125,BR$126,BR$127,BR$128,BR$129,BR$130,BR$131,BR$132,BR$133,BR$134,BR$135,BR$136,BR$137,BR$138,BR$139*(1+'S&amp;S'!$F140),BR$140,BR$141,BR$142,BR$143,BR$144)</f>
        <v>0</v>
      </c>
      <c r="BS342" s="66">
        <f>-BS$190+BS$216-BS$218+BS$233+BS$234+SUM(BS$125,BS$126,BS$127,BS$128,BS$129,BS$130,BS$131,BS$132,BS$133,BS$134,BS$135,BS$136,BS$137,BS$138,BS$139*(1+'S&amp;S'!$F140),BS$140,BS$141,BS$142,BS$143,BS$144)</f>
        <v>0</v>
      </c>
      <c r="BT342" s="66">
        <f>-BT$190+BT$216-BT$218+BT$233+BT$234+SUM(BT$125,BT$126,BT$127,BT$128,BT$129,BT$130,BT$131,BT$132,BT$133,BT$134,BT$135,BT$136,BT$137,BT$138,BT$139*(1+'S&amp;S'!$F140),BT$140,BT$141,BT$142,BT$143,BT$144)</f>
        <v>0</v>
      </c>
      <c r="BU342" s="66">
        <f>-BU$190+BU$216-BU$218+BU$233+BU$234+SUM(BU$125,BU$126,BU$127,BU$128,BU$129,BU$130,BU$131,BU$132,BU$133,BU$134,BU$135,BU$136,BU$137,BU$138,BU$139*(1+'S&amp;S'!$F140),BU$140,BU$141,BU$142,BU$143,BU$144)</f>
        <v>0</v>
      </c>
      <c r="BV342" s="66">
        <f>-BV$190+BV$216-BV$218+BV$233+BV$234+SUM(BV$125,BV$126,BV$127,BV$128,BV$129,BV$130,BV$131,BV$132,BV$133,BV$134,BV$135,BV$136,BV$137,BV$138,BV$139*(1+'S&amp;S'!$F140),BV$140,BV$141,BV$142,BV$143,BV$144)</f>
        <v>0</v>
      </c>
      <c r="BW342" s="66">
        <f>-BW$190+BW$216-BW$218+BW$233+BW$234+SUM(BW$125,BW$126,BW$127,BW$128,BW$129,BW$130,BW$131,BW$132,BW$133,BW$134,BW$135,BW$136,BW$137,BW$138,BW$139*(1+'S&amp;S'!$F140),BW$140,BW$141,BW$142,BW$143,BW$144)</f>
        <v>0</v>
      </c>
      <c r="BX342" s="66">
        <f>-BX$190+BX$216-BX$218+BX$233+BX$234+SUM(BX$125,BX$126,BX$127,BX$128,BX$129,BX$130,BX$131,BX$132,BX$133,BX$134,BX$135,BX$136,BX$137,BX$138,BX$139*(1+'S&amp;S'!$F140),BX$140,BX$141,BX$142,BX$143,BX$144)</f>
        <v>0</v>
      </c>
      <c r="BY342" s="66">
        <f>-BY$190+BY$216-BY$218+BY$233+BY$234+SUM(BY$125,BY$126,BY$127,BY$128,BY$129,BY$130,BY$131,BY$132,BY$133,BY$134,BY$135,BY$136,BY$137,BY$138,BY$139*(1+'S&amp;S'!$F140),BY$140,BY$141,BY$142,BY$143,BY$144)</f>
        <v>0</v>
      </c>
      <c r="BZ342" s="66">
        <f>-BZ$190+BZ$216-BZ$218+BZ$233+BZ$234+SUM(BZ$125,BZ$126,BZ$127,BZ$128,BZ$129,BZ$130,BZ$131,BZ$132,BZ$133,BZ$134,BZ$135,BZ$136,BZ$137,BZ$138,BZ$139*(1+'S&amp;S'!$F140),BZ$140,BZ$141,BZ$142,BZ$143,BZ$144)</f>
        <v>0</v>
      </c>
      <c r="CA342" s="66">
        <f>-CA$190+CA$216-CA$218+CA$233+CA$234+SUM(CA$125,CA$126,CA$127,CA$128,CA$129,CA$130,CA$131,CA$132,CA$133,CA$134,CA$135,CA$136,CA$137,CA$138,CA$139*(1+'S&amp;S'!$F140),CA$140,CA$141,CA$142,CA$143,CA$144)</f>
        <v>0</v>
      </c>
      <c r="CB342" s="66">
        <f>-CB$190+CB$216-CB$218+CB$233+CB$234+SUM(CB$125,CB$126,CB$127,CB$128,CB$129,CB$130,CB$131,CB$132,CB$133,CB$134,CB$135,CB$136,CB$137,CB$138,CB$139*(1+'S&amp;S'!$F140),CB$140,CB$141,CB$142,CB$143,CB$144)</f>
        <v>0</v>
      </c>
      <c r="CC342" s="66">
        <f>-CC$190+CC$216-CC$218+CC$233+CC$234+SUM(CC$125,CC$126,CC$127,CC$128,CC$129,CC$130,CC$131,CC$132,CC$133,CC$134,CC$135,CC$136,CC$137,CC$138,CC$139*(1+'S&amp;S'!$F140),CC$140,CC$141,CC$142,CC$143,CC$144)</f>
        <v>0</v>
      </c>
      <c r="CD342" s="66">
        <f>-CD$190+CD$216-CD$218+CD$233+CD$234+SUM(CD$125,CD$126,CD$127,CD$128,CD$129,CD$130,CD$131,CD$132,CD$133,CD$134,CD$135,CD$136,CD$137,CD$138,CD$139*(1+'S&amp;S'!$F140),CD$140,CD$141,CD$142,CD$143,CD$144)</f>
        <v>0</v>
      </c>
      <c r="CE342" s="66">
        <f>-CE$190+CE$216-CE$218+CE$233+CE$234+SUM(CE$125,CE$126,CE$127,CE$128,CE$129,CE$130,CE$131,CE$132,CE$133,CE$134,CE$135,CE$136,CE$137,CE$138,CE$139*(1+'S&amp;S'!$F140),CE$140,CE$141,CE$142,CE$143,CE$144)</f>
        <v>0</v>
      </c>
      <c r="CF342" s="66">
        <f>-CF$190+CF$216-CF$218+CF$233+CF$234+SUM(CF$125,CF$126,CF$127,CF$128,CF$129,CF$130,CF$131,CF$132,CF$133,CF$134,CF$135,CF$136,CF$137,CF$138,CF$139*(1+'S&amp;S'!$F140),CF$140,CF$141,CF$142,CF$143,CF$144)</f>
        <v>0</v>
      </c>
      <c r="CG342" s="66">
        <f>-CG$190+CG$216-CG$218+CG$233+CG$234+SUM(CG$125,CG$126,CG$127,CG$128,CG$129,CG$130,CG$131,CG$132,CG$133,CG$134,CG$135,CG$136,CG$137,CG$138,CG$139*(1+'S&amp;S'!$F140),CG$140,CG$141,CG$142,CG$143,CG$144)</f>
        <v>0</v>
      </c>
      <c r="CH342" s="66">
        <f>-CH$190+CH$216-CH$218+CH$233+CH$234+SUM(CH$125,CH$126,CH$127,CH$128,CH$129,CH$130,CH$131,CH$132,CH$133,CH$134,CH$135,CH$136,CH$137,CH$138,CH$139*(1+'S&amp;S'!$F140),CH$140,CH$141,CH$142,CH$143,CH$144)</f>
        <v>0</v>
      </c>
      <c r="CI342" s="66">
        <f>-CI$190+CI$216-CI$218+CI$233+CI$234+SUM(CI$125,CI$126,CI$127,CI$128,CI$129,CI$130,CI$131,CI$132,CI$133,CI$134,CI$135,CI$136,CI$137,CI$138,CI$139*(1+'S&amp;S'!$F140),CI$140,CI$141,CI$142,CI$143,CI$144)</f>
        <v>0</v>
      </c>
      <c r="CJ342" s="66">
        <f>-CJ$190+CJ$216-CJ$218+CJ$233+CJ$234+SUM(CJ$125,CJ$126,CJ$127,CJ$128,CJ$129,CJ$130,CJ$131,CJ$132,CJ$133,CJ$134,CJ$135,CJ$136,CJ$137,CJ$138,CJ$139*(1+'S&amp;S'!$F140),CJ$140,CJ$141,CJ$142,CJ$143,CJ$144)</f>
        <v>0</v>
      </c>
      <c r="CK342" s="66">
        <f>-CK$190+CK$216-CK$218+CK$233+CK$234+SUM(CK$125,CK$126,CK$127,CK$128,CK$129,CK$130,CK$131,CK$132,CK$133,CK$134,CK$135,CK$136,CK$137,CK$138,CK$139*(1+'S&amp;S'!$F140),CK$140,CK$141,CK$142,CK$143,CK$144)</f>
        <v>0</v>
      </c>
      <c r="CL342" s="66">
        <f>-CL$190+CL$216-CL$218+CL$233+CL$234+SUM(CL$125,CL$126,CL$127,CL$128,CL$129,CL$130,CL$131,CL$132,CL$133,CL$134,CL$135,CL$136,CL$137,CL$138,CL$139*(1+'S&amp;S'!$F140),CL$140,CL$141,CL$142,CL$143,CL$144)</f>
        <v>0</v>
      </c>
      <c r="CM342" s="66">
        <f>-CM$190+CM$216-CM$218+CM$233+CM$234+SUM(CM$125,CM$126,CM$127,CM$128,CM$129,CM$130,CM$131,CM$132,CM$133,CM$134,CM$135,CM$136,CM$137,CM$138,CM$139*(1+'S&amp;S'!$F140),CM$140,CM$141,CM$142,CM$143,CM$144)</f>
        <v>0</v>
      </c>
      <c r="CN342" s="66">
        <f>-CN$190+CN$216-CN$218+CN$233+CN$234+SUM(CN$125,CN$126,CN$127,CN$128,CN$129,CN$130,CN$131,CN$132,CN$133,CN$134,CN$135,CN$136,CN$137,CN$138,CN$139*(1+'S&amp;S'!$F140),CN$140,CN$141,CN$142,CN$143,CN$144)</f>
        <v>0</v>
      </c>
      <c r="CO342" s="66">
        <f>-CO$190+CO$216-CO$218+CO$233+CO$234+SUM(CO$125,CO$126,CO$127,CO$128,CO$129,CO$130,CO$131,CO$132,CO$133,CO$134,CO$135,CO$136,CO$137,CO$138,CO$139*(1+'S&amp;S'!$F140),CO$140,CO$141,CO$142,CO$143,CO$144)</f>
        <v>0</v>
      </c>
      <c r="CP342" s="66">
        <f>-CP$190+CP$216-CP$218+CP$233+CP$234+SUM(CP$125,CP$126,CP$127,CP$128,CP$129,CP$130,CP$131,CP$132,CP$133,CP$134,CP$135,CP$136,CP$137,CP$138,CP$139*(1+'S&amp;S'!$F140),CP$140,CP$141,CP$142,CP$143,CP$144)</f>
        <v>0</v>
      </c>
      <c r="CQ342" s="66">
        <f>-CQ$190+CQ$216-CQ$218+CQ$233+CQ$234+SUM(CQ$125,CQ$126,CQ$127,CQ$128,CQ$129,CQ$130,CQ$131,CQ$132,CQ$133,CQ$134,CQ$135,CQ$136,CQ$137,CQ$138,CQ$139*(1+'S&amp;S'!$F140),CQ$140,CQ$141,CQ$142,CQ$143,CQ$144)</f>
        <v>0</v>
      </c>
      <c r="CR342" s="66">
        <f>-CR$190+CR$216-CR$218+CR$233+CR$234+SUM(CR$125,CR$126,CR$127,CR$128,CR$129,CR$130,CR$131,CR$132,CR$133,CR$134,CR$135,CR$136,CR$137,CR$138,CR$139*(1+'S&amp;S'!$F140),CR$140,CR$141,CR$142,CR$143,CR$144)</f>
        <v>0</v>
      </c>
      <c r="CS342" s="66">
        <f>-CS$190+CS$216-CS$218+CS$233+CS$234+SUM(CS$125,CS$126,CS$127,CS$128,CS$129,CS$130,CS$131,CS$132,CS$133,CS$134,CS$135,CS$136,CS$137,CS$138,CS$139*(1+'S&amp;S'!$F140),CS$140,CS$141,CS$142,CS$143,CS$144)</f>
        <v>0</v>
      </c>
    </row>
    <row r="343" spans="3:97" hidden="1" x14ac:dyDescent="0.35">
      <c r="C343" s="81" t="str">
        <f>O.5!C139&amp;" with "&amp; 'S&amp;S'!$D$5*100 &amp; "% decrease"</f>
        <v xml:space="preserve"> with 1% decrease</v>
      </c>
      <c r="E343" s="492">
        <f>G343+NPV(G.Asm!$F$40,H343:INDEX(H343:CS343,RP))</f>
        <v>0</v>
      </c>
      <c r="F343" s="492">
        <f t="shared" si="140"/>
        <v>0</v>
      </c>
      <c r="G343" s="66">
        <f>-G$190+G$216-G$218+G$233+G$234+SUM(G$125,G$126,G$127,G$128,G$129,G$130,G$131,G$132,G$133,G$134,G$135,G$136,G$137,G$138,G$139*(1+'S&amp;S'!$F141),G$140,G$141,G$142,G$143,G$144)</f>
        <v>0</v>
      </c>
      <c r="H343" s="66">
        <f>-H$190+H$216-H$218+H$233+H$234+SUM(H$125,H$126,H$127,H$128,H$129,H$130,H$131,H$132,H$133,H$134,H$135,H$136,H$137,H$138,H$139*(1+'S&amp;S'!$F141),H$140,H$141,H$142,H$143,H$144)</f>
        <v>0</v>
      </c>
      <c r="I343" s="66">
        <f>-I$190+I$216-I$218+I$233+I$234+SUM(I$125,I$126,I$127,I$128,I$129,I$130,I$131,I$132,I$133,I$134,I$135,I$136,I$137,I$138,I$139*(1+'S&amp;S'!$F141),I$140,I$141,I$142,I$143,I$144)</f>
        <v>0</v>
      </c>
      <c r="J343" s="66">
        <f>-J$190+J$216-J$218+J$233+J$234+SUM(J$125,J$126,J$127,J$128,J$129,J$130,J$131,J$132,J$133,J$134,J$135,J$136,J$137,J$138,J$139*(1+'S&amp;S'!$F141),J$140,J$141,J$142,J$143,J$144)</f>
        <v>0</v>
      </c>
      <c r="K343" s="66">
        <f>-K$190+K$216-K$218+K$233+K$234+SUM(K$125,K$126,K$127,K$128,K$129,K$130,K$131,K$132,K$133,K$134,K$135,K$136,K$137,K$138,K$139*(1+'S&amp;S'!$F141),K$140,K$141,K$142,K$143,K$144)</f>
        <v>0</v>
      </c>
      <c r="L343" s="66">
        <f>-L$190+L$216-L$218+L$233+L$234+SUM(L$125,L$126,L$127,L$128,L$129,L$130,L$131,L$132,L$133,L$134,L$135,L$136,L$137,L$138,L$139*(1+'S&amp;S'!$F141),L$140,L$141,L$142,L$143,L$144)</f>
        <v>0</v>
      </c>
      <c r="M343" s="66">
        <f>-M$190+M$216-M$218+M$233+M$234+SUM(M$125,M$126,M$127,M$128,M$129,M$130,M$131,M$132,M$133,M$134,M$135,M$136,M$137,M$138,M$139*(1+'S&amp;S'!$F141),M$140,M$141,M$142,M$143,M$144)</f>
        <v>0</v>
      </c>
      <c r="N343" s="66">
        <f>-N$190+N$216-N$218+N$233+N$234+SUM(N$125,N$126,N$127,N$128,N$129,N$130,N$131,N$132,N$133,N$134,N$135,N$136,N$137,N$138,N$139*(1+'S&amp;S'!$F141),N$140,N$141,N$142,N$143,N$144)</f>
        <v>0</v>
      </c>
      <c r="O343" s="66">
        <f>-O$190+O$216-O$218+O$233+O$234+SUM(O$125,O$126,O$127,O$128,O$129,O$130,O$131,O$132,O$133,O$134,O$135,O$136,O$137,O$138,O$139*(1+'S&amp;S'!$F141),O$140,O$141,O$142,O$143,O$144)</f>
        <v>0</v>
      </c>
      <c r="P343" s="66">
        <f>-P$190+P$216-P$218+P$233+P$234+SUM(P$125,P$126,P$127,P$128,P$129,P$130,P$131,P$132,P$133,P$134,P$135,P$136,P$137,P$138,P$139*(1+'S&amp;S'!$F141),P$140,P$141,P$142,P$143,P$144)</f>
        <v>0</v>
      </c>
      <c r="Q343" s="66">
        <f>-Q$190+Q$216-Q$218+Q$233+Q$234+SUM(Q$125,Q$126,Q$127,Q$128,Q$129,Q$130,Q$131,Q$132,Q$133,Q$134,Q$135,Q$136,Q$137,Q$138,Q$139*(1+'S&amp;S'!$F141),Q$140,Q$141,Q$142,Q$143,Q$144)</f>
        <v>0</v>
      </c>
      <c r="R343" s="66">
        <f>-R$190+R$216-R$218+R$233+R$234+SUM(R$125,R$126,R$127,R$128,R$129,R$130,R$131,R$132,R$133,R$134,R$135,R$136,R$137,R$138,R$139*(1+'S&amp;S'!$F141),R$140,R$141,R$142,R$143,R$144)</f>
        <v>0</v>
      </c>
      <c r="S343" s="66">
        <f>-S$190+S$216-S$218+S$233+S$234+SUM(S$125,S$126,S$127,S$128,S$129,S$130,S$131,S$132,S$133,S$134,S$135,S$136,S$137,S$138,S$139*(1+'S&amp;S'!$F141),S$140,S$141,S$142,S$143,S$144)</f>
        <v>0</v>
      </c>
      <c r="T343" s="66">
        <f>-T$190+T$216-T$218+T$233+T$234+SUM(T$125,T$126,T$127,T$128,T$129,T$130,T$131,T$132,T$133,T$134,T$135,T$136,T$137,T$138,T$139*(1+'S&amp;S'!$F141),T$140,T$141,T$142,T$143,T$144)</f>
        <v>0</v>
      </c>
      <c r="U343" s="66">
        <f>-U$190+U$216-U$218+U$233+U$234+SUM(U$125,U$126,U$127,U$128,U$129,U$130,U$131,U$132,U$133,U$134,U$135,U$136,U$137,U$138,U$139*(1+'S&amp;S'!$F141),U$140,U$141,U$142,U$143,U$144)</f>
        <v>0</v>
      </c>
      <c r="V343" s="66">
        <f>-V$190+V$216-V$218+V$233+V$234+SUM(V$125,V$126,V$127,V$128,V$129,V$130,V$131,V$132,V$133,V$134,V$135,V$136,V$137,V$138,V$139*(1+'S&amp;S'!$F141),V$140,V$141,V$142,V$143,V$144)</f>
        <v>0</v>
      </c>
      <c r="W343" s="66">
        <f>-W$190+W$216-W$218+W$233+W$234+SUM(W$125,W$126,W$127,W$128,W$129,W$130,W$131,W$132,W$133,W$134,W$135,W$136,W$137,W$138,W$139*(1+'S&amp;S'!$F141),W$140,W$141,W$142,W$143,W$144)</f>
        <v>0</v>
      </c>
      <c r="X343" s="66">
        <f>-X$190+X$216-X$218+X$233+X$234+SUM(X$125,X$126,X$127,X$128,X$129,X$130,X$131,X$132,X$133,X$134,X$135,X$136,X$137,X$138,X$139*(1+'S&amp;S'!$F141),X$140,X$141,X$142,X$143,X$144)</f>
        <v>0</v>
      </c>
      <c r="Y343" s="66">
        <f>-Y$190+Y$216-Y$218+Y$233+Y$234+SUM(Y$125,Y$126,Y$127,Y$128,Y$129,Y$130,Y$131,Y$132,Y$133,Y$134,Y$135,Y$136,Y$137,Y$138,Y$139*(1+'S&amp;S'!$F141),Y$140,Y$141,Y$142,Y$143,Y$144)</f>
        <v>0</v>
      </c>
      <c r="Z343" s="66">
        <f>-Z$190+Z$216-Z$218+Z$233+Z$234+SUM(Z$125,Z$126,Z$127,Z$128,Z$129,Z$130,Z$131,Z$132,Z$133,Z$134,Z$135,Z$136,Z$137,Z$138,Z$139*(1+'S&amp;S'!$F141),Z$140,Z$141,Z$142,Z$143,Z$144)</f>
        <v>0</v>
      </c>
      <c r="AA343" s="66">
        <f>-AA$190+AA$216-AA$218+AA$233+AA$234+SUM(AA$125,AA$126,AA$127,AA$128,AA$129,AA$130,AA$131,AA$132,AA$133,AA$134,AA$135,AA$136,AA$137,AA$138,AA$139*(1+'S&amp;S'!$F141),AA$140,AA$141,AA$142,AA$143,AA$144)</f>
        <v>0</v>
      </c>
      <c r="AB343" s="66">
        <f>-AB$190+AB$216-AB$218+AB$233+AB$234+SUM(AB$125,AB$126,AB$127,AB$128,AB$129,AB$130,AB$131,AB$132,AB$133,AB$134,AB$135,AB$136,AB$137,AB$138,AB$139*(1+'S&amp;S'!$F141),AB$140,AB$141,AB$142,AB$143,AB$144)</f>
        <v>0</v>
      </c>
      <c r="AC343" s="66">
        <f>-AC$190+AC$216-AC$218+AC$233+AC$234+SUM(AC$125,AC$126,AC$127,AC$128,AC$129,AC$130,AC$131,AC$132,AC$133,AC$134,AC$135,AC$136,AC$137,AC$138,AC$139*(1+'S&amp;S'!$F141),AC$140,AC$141,AC$142,AC$143,AC$144)</f>
        <v>0</v>
      </c>
      <c r="AD343" s="66">
        <f>-AD$190+AD$216-AD$218+AD$233+AD$234+SUM(AD$125,AD$126,AD$127,AD$128,AD$129,AD$130,AD$131,AD$132,AD$133,AD$134,AD$135,AD$136,AD$137,AD$138,AD$139*(1+'S&amp;S'!$F141),AD$140,AD$141,AD$142,AD$143,AD$144)</f>
        <v>0</v>
      </c>
      <c r="AE343" s="66">
        <f>-AE$190+AE$216-AE$218+AE$233+AE$234+SUM(AE$125,AE$126,AE$127,AE$128,AE$129,AE$130,AE$131,AE$132,AE$133,AE$134,AE$135,AE$136,AE$137,AE$138,AE$139*(1+'S&amp;S'!$F141),AE$140,AE$141,AE$142,AE$143,AE$144)</f>
        <v>0</v>
      </c>
      <c r="AF343" s="66">
        <f>-AF$190+AF$216-AF$218+AF$233+AF$234+SUM(AF$125,AF$126,AF$127,AF$128,AF$129,AF$130,AF$131,AF$132,AF$133,AF$134,AF$135,AF$136,AF$137,AF$138,AF$139*(1+'S&amp;S'!$F141),AF$140,AF$141,AF$142,AF$143,AF$144)</f>
        <v>0</v>
      </c>
      <c r="AG343" s="66">
        <f>-AG$190+AG$216-AG$218+AG$233+AG$234+SUM(AG$125,AG$126,AG$127,AG$128,AG$129,AG$130,AG$131,AG$132,AG$133,AG$134,AG$135,AG$136,AG$137,AG$138,AG$139*(1+'S&amp;S'!$F141),AG$140,AG$141,AG$142,AG$143,AG$144)</f>
        <v>0</v>
      </c>
      <c r="AH343" s="66">
        <f>-AH$190+AH$216-AH$218+AH$233+AH$234+SUM(AH$125,AH$126,AH$127,AH$128,AH$129,AH$130,AH$131,AH$132,AH$133,AH$134,AH$135,AH$136,AH$137,AH$138,AH$139*(1+'S&amp;S'!$F141),AH$140,AH$141,AH$142,AH$143,AH$144)</f>
        <v>0</v>
      </c>
      <c r="AI343" s="66">
        <f>-AI$190+AI$216-AI$218+AI$233+AI$234+SUM(AI$125,AI$126,AI$127,AI$128,AI$129,AI$130,AI$131,AI$132,AI$133,AI$134,AI$135,AI$136,AI$137,AI$138,AI$139*(1+'S&amp;S'!$F141),AI$140,AI$141,AI$142,AI$143,AI$144)</f>
        <v>0</v>
      </c>
      <c r="AJ343" s="66">
        <f>-AJ$190+AJ$216-AJ$218+AJ$233+AJ$234+SUM(AJ$125,AJ$126,AJ$127,AJ$128,AJ$129,AJ$130,AJ$131,AJ$132,AJ$133,AJ$134,AJ$135,AJ$136,AJ$137,AJ$138,AJ$139*(1+'S&amp;S'!$F141),AJ$140,AJ$141,AJ$142,AJ$143,AJ$144)</f>
        <v>0</v>
      </c>
      <c r="AK343" s="66">
        <f>-AK$190+AK$216-AK$218+AK$233+AK$234+SUM(AK$125,AK$126,AK$127,AK$128,AK$129,AK$130,AK$131,AK$132,AK$133,AK$134,AK$135,AK$136,AK$137,AK$138,AK$139*(1+'S&amp;S'!$F141),AK$140,AK$141,AK$142,AK$143,AK$144)</f>
        <v>0</v>
      </c>
      <c r="AL343" s="66">
        <f>-AL$190+AL$216-AL$218+AL$233+AL$234+SUM(AL$125,AL$126,AL$127,AL$128,AL$129,AL$130,AL$131,AL$132,AL$133,AL$134,AL$135,AL$136,AL$137,AL$138,AL$139*(1+'S&amp;S'!$F141),AL$140,AL$141,AL$142,AL$143,AL$144)</f>
        <v>0</v>
      </c>
      <c r="AM343" s="66">
        <f>-AM$190+AM$216-AM$218+AM$233+AM$234+SUM(AM$125,AM$126,AM$127,AM$128,AM$129,AM$130,AM$131,AM$132,AM$133,AM$134,AM$135,AM$136,AM$137,AM$138,AM$139*(1+'S&amp;S'!$F141),AM$140,AM$141,AM$142,AM$143,AM$144)</f>
        <v>0</v>
      </c>
      <c r="AN343" s="66">
        <f>-AN$190+AN$216-AN$218+AN$233+AN$234+SUM(AN$125,AN$126,AN$127,AN$128,AN$129,AN$130,AN$131,AN$132,AN$133,AN$134,AN$135,AN$136,AN$137,AN$138,AN$139*(1+'S&amp;S'!$F141),AN$140,AN$141,AN$142,AN$143,AN$144)</f>
        <v>0</v>
      </c>
      <c r="AO343" s="66">
        <f>-AO$190+AO$216-AO$218+AO$233+AO$234+SUM(AO$125,AO$126,AO$127,AO$128,AO$129,AO$130,AO$131,AO$132,AO$133,AO$134,AO$135,AO$136,AO$137,AO$138,AO$139*(1+'S&amp;S'!$F141),AO$140,AO$141,AO$142,AO$143,AO$144)</f>
        <v>0</v>
      </c>
      <c r="AP343" s="66">
        <f>-AP$190+AP$216-AP$218+AP$233+AP$234+SUM(AP$125,AP$126,AP$127,AP$128,AP$129,AP$130,AP$131,AP$132,AP$133,AP$134,AP$135,AP$136,AP$137,AP$138,AP$139*(1+'S&amp;S'!$F141),AP$140,AP$141,AP$142,AP$143,AP$144)</f>
        <v>0</v>
      </c>
      <c r="AQ343" s="66">
        <f>-AQ$190+AQ$216-AQ$218+AQ$233+AQ$234+SUM(AQ$125,AQ$126,AQ$127,AQ$128,AQ$129,AQ$130,AQ$131,AQ$132,AQ$133,AQ$134,AQ$135,AQ$136,AQ$137,AQ$138,AQ$139*(1+'S&amp;S'!$F141),AQ$140,AQ$141,AQ$142,AQ$143,AQ$144)</f>
        <v>0</v>
      </c>
      <c r="AR343" s="66">
        <f>-AR$190+AR$216-AR$218+AR$233+AR$234+SUM(AR$125,AR$126,AR$127,AR$128,AR$129,AR$130,AR$131,AR$132,AR$133,AR$134,AR$135,AR$136,AR$137,AR$138,AR$139*(1+'S&amp;S'!$F141),AR$140,AR$141,AR$142,AR$143,AR$144)</f>
        <v>0</v>
      </c>
      <c r="AS343" s="66">
        <f>-AS$190+AS$216-AS$218+AS$233+AS$234+SUM(AS$125,AS$126,AS$127,AS$128,AS$129,AS$130,AS$131,AS$132,AS$133,AS$134,AS$135,AS$136,AS$137,AS$138,AS$139*(1+'S&amp;S'!$F141),AS$140,AS$141,AS$142,AS$143,AS$144)</f>
        <v>0</v>
      </c>
      <c r="AT343" s="66">
        <f>-AT$190+AT$216-AT$218+AT$233+AT$234+SUM(AT$125,AT$126,AT$127,AT$128,AT$129,AT$130,AT$131,AT$132,AT$133,AT$134,AT$135,AT$136,AT$137,AT$138,AT$139*(1+'S&amp;S'!$F141),AT$140,AT$141,AT$142,AT$143,AT$144)</f>
        <v>0</v>
      </c>
      <c r="AU343" s="66">
        <f>-AU$190+AU$216-AU$218+AU$233+AU$234+SUM(AU$125,AU$126,AU$127,AU$128,AU$129,AU$130,AU$131,AU$132,AU$133,AU$134,AU$135,AU$136,AU$137,AU$138,AU$139*(1+'S&amp;S'!$F141),AU$140,AU$141,AU$142,AU$143,AU$144)</f>
        <v>0</v>
      </c>
      <c r="AV343" s="66">
        <f>-AV$190+AV$216-AV$218+AV$233+AV$234+SUM(AV$125,AV$126,AV$127,AV$128,AV$129,AV$130,AV$131,AV$132,AV$133,AV$134,AV$135,AV$136,AV$137,AV$138,AV$139*(1+'S&amp;S'!$F141),AV$140,AV$141,AV$142,AV$143,AV$144)</f>
        <v>0</v>
      </c>
      <c r="AW343" s="66">
        <f>-AW$190+AW$216-AW$218+AW$233+AW$234+SUM(AW$125,AW$126,AW$127,AW$128,AW$129,AW$130,AW$131,AW$132,AW$133,AW$134,AW$135,AW$136,AW$137,AW$138,AW$139*(1+'S&amp;S'!$F141),AW$140,AW$141,AW$142,AW$143,AW$144)</f>
        <v>0</v>
      </c>
      <c r="AX343" s="66">
        <f>-AX$190+AX$216-AX$218+AX$233+AX$234+SUM(AX$125,AX$126,AX$127,AX$128,AX$129,AX$130,AX$131,AX$132,AX$133,AX$134,AX$135,AX$136,AX$137,AX$138,AX$139*(1+'S&amp;S'!$F141),AX$140,AX$141,AX$142,AX$143,AX$144)</f>
        <v>0</v>
      </c>
      <c r="AY343" s="66">
        <f>-AY$190+AY$216-AY$218+AY$233+AY$234+SUM(AY$125,AY$126,AY$127,AY$128,AY$129,AY$130,AY$131,AY$132,AY$133,AY$134,AY$135,AY$136,AY$137,AY$138,AY$139*(1+'S&amp;S'!$F141),AY$140,AY$141,AY$142,AY$143,AY$144)</f>
        <v>0</v>
      </c>
      <c r="AZ343" s="66">
        <f>-AZ$190+AZ$216-AZ$218+AZ$233+AZ$234+SUM(AZ$125,AZ$126,AZ$127,AZ$128,AZ$129,AZ$130,AZ$131,AZ$132,AZ$133,AZ$134,AZ$135,AZ$136,AZ$137,AZ$138,AZ$139*(1+'S&amp;S'!$F141),AZ$140,AZ$141,AZ$142,AZ$143,AZ$144)</f>
        <v>0</v>
      </c>
      <c r="BA343" s="66">
        <f>-BA$190+BA$216-BA$218+BA$233+BA$234+SUM(BA$125,BA$126,BA$127,BA$128,BA$129,BA$130,BA$131,BA$132,BA$133,BA$134,BA$135,BA$136,BA$137,BA$138,BA$139*(1+'S&amp;S'!$F141),BA$140,BA$141,BA$142,BA$143,BA$144)</f>
        <v>0</v>
      </c>
      <c r="BB343" s="66">
        <f>-BB$190+BB$216-BB$218+BB$233+BB$234+SUM(BB$125,BB$126,BB$127,BB$128,BB$129,BB$130,BB$131,BB$132,BB$133,BB$134,BB$135,BB$136,BB$137,BB$138,BB$139*(1+'S&amp;S'!$F141),BB$140,BB$141,BB$142,BB$143,BB$144)</f>
        <v>0</v>
      </c>
      <c r="BC343" s="66">
        <f>-BC$190+BC$216-BC$218+BC$233+BC$234+SUM(BC$125,BC$126,BC$127,BC$128,BC$129,BC$130,BC$131,BC$132,BC$133,BC$134,BC$135,BC$136,BC$137,BC$138,BC$139*(1+'S&amp;S'!$F141),BC$140,BC$141,BC$142,BC$143,BC$144)</f>
        <v>0</v>
      </c>
      <c r="BD343" s="66">
        <f>-BD$190+BD$216-BD$218+BD$233+BD$234+SUM(BD$125,BD$126,BD$127,BD$128,BD$129,BD$130,BD$131,BD$132,BD$133,BD$134,BD$135,BD$136,BD$137,BD$138,BD$139*(1+'S&amp;S'!$F141),BD$140,BD$141,BD$142,BD$143,BD$144)</f>
        <v>0</v>
      </c>
      <c r="BE343" s="66">
        <f>-BE$190+BE$216-BE$218+BE$233+BE$234+SUM(BE$125,BE$126,BE$127,BE$128,BE$129,BE$130,BE$131,BE$132,BE$133,BE$134,BE$135,BE$136,BE$137,BE$138,BE$139*(1+'S&amp;S'!$F141),BE$140,BE$141,BE$142,BE$143,BE$144)</f>
        <v>0</v>
      </c>
      <c r="BF343" s="66">
        <f>-BF$190+BF$216-BF$218+BF$233+BF$234+SUM(BF$125,BF$126,BF$127,BF$128,BF$129,BF$130,BF$131,BF$132,BF$133,BF$134,BF$135,BF$136,BF$137,BF$138,BF$139*(1+'S&amp;S'!$F141),BF$140,BF$141,BF$142,BF$143,BF$144)</f>
        <v>0</v>
      </c>
      <c r="BG343" s="66">
        <f>-BG$190+BG$216-BG$218+BG$233+BG$234+SUM(BG$125,BG$126,BG$127,BG$128,BG$129,BG$130,BG$131,BG$132,BG$133,BG$134,BG$135,BG$136,BG$137,BG$138,BG$139*(1+'S&amp;S'!$F141),BG$140,BG$141,BG$142,BG$143,BG$144)</f>
        <v>0</v>
      </c>
      <c r="BH343" s="66">
        <f>-BH$190+BH$216-BH$218+BH$233+BH$234+SUM(BH$125,BH$126,BH$127,BH$128,BH$129,BH$130,BH$131,BH$132,BH$133,BH$134,BH$135,BH$136,BH$137,BH$138,BH$139*(1+'S&amp;S'!$F141),BH$140,BH$141,BH$142,BH$143,BH$144)</f>
        <v>0</v>
      </c>
      <c r="BI343" s="66">
        <f>-BI$190+BI$216-BI$218+BI$233+BI$234+SUM(BI$125,BI$126,BI$127,BI$128,BI$129,BI$130,BI$131,BI$132,BI$133,BI$134,BI$135,BI$136,BI$137,BI$138,BI$139*(1+'S&amp;S'!$F141),BI$140,BI$141,BI$142,BI$143,BI$144)</f>
        <v>0</v>
      </c>
      <c r="BJ343" s="66">
        <f>-BJ$190+BJ$216-BJ$218+BJ$233+BJ$234+SUM(BJ$125,BJ$126,BJ$127,BJ$128,BJ$129,BJ$130,BJ$131,BJ$132,BJ$133,BJ$134,BJ$135,BJ$136,BJ$137,BJ$138,BJ$139*(1+'S&amp;S'!$F141),BJ$140,BJ$141,BJ$142,BJ$143,BJ$144)</f>
        <v>0</v>
      </c>
      <c r="BK343" s="66">
        <f>-BK$190+BK$216-BK$218+BK$233+BK$234+SUM(BK$125,BK$126,BK$127,BK$128,BK$129,BK$130,BK$131,BK$132,BK$133,BK$134,BK$135,BK$136,BK$137,BK$138,BK$139*(1+'S&amp;S'!$F141),BK$140,BK$141,BK$142,BK$143,BK$144)</f>
        <v>0</v>
      </c>
      <c r="BL343" s="66">
        <f>-BL$190+BL$216-BL$218+BL$233+BL$234+SUM(BL$125,BL$126,BL$127,BL$128,BL$129,BL$130,BL$131,BL$132,BL$133,BL$134,BL$135,BL$136,BL$137,BL$138,BL$139*(1+'S&amp;S'!$F141),BL$140,BL$141,BL$142,BL$143,BL$144)</f>
        <v>0</v>
      </c>
      <c r="BM343" s="66">
        <f>-BM$190+BM$216-BM$218+BM$233+BM$234+SUM(BM$125,BM$126,BM$127,BM$128,BM$129,BM$130,BM$131,BM$132,BM$133,BM$134,BM$135,BM$136,BM$137,BM$138,BM$139*(1+'S&amp;S'!$F141),BM$140,BM$141,BM$142,BM$143,BM$144)</f>
        <v>0</v>
      </c>
      <c r="BN343" s="66">
        <f>-BN$190+BN$216-BN$218+BN$233+BN$234+SUM(BN$125,BN$126,BN$127,BN$128,BN$129,BN$130,BN$131,BN$132,BN$133,BN$134,BN$135,BN$136,BN$137,BN$138,BN$139*(1+'S&amp;S'!$F141),BN$140,BN$141,BN$142,BN$143,BN$144)</f>
        <v>0</v>
      </c>
      <c r="BO343" s="66">
        <f>-BO$190+BO$216-BO$218+BO$233+BO$234+SUM(BO$125,BO$126,BO$127,BO$128,BO$129,BO$130,BO$131,BO$132,BO$133,BO$134,BO$135,BO$136,BO$137,BO$138,BO$139*(1+'S&amp;S'!$F141),BO$140,BO$141,BO$142,BO$143,BO$144)</f>
        <v>0</v>
      </c>
      <c r="BP343" s="66">
        <f>-BP$190+BP$216-BP$218+BP$233+BP$234+SUM(BP$125,BP$126,BP$127,BP$128,BP$129,BP$130,BP$131,BP$132,BP$133,BP$134,BP$135,BP$136,BP$137,BP$138,BP$139*(1+'S&amp;S'!$F141),BP$140,BP$141,BP$142,BP$143,BP$144)</f>
        <v>0</v>
      </c>
      <c r="BQ343" s="66">
        <f>-BQ$190+BQ$216-BQ$218+BQ$233+BQ$234+SUM(BQ$125,BQ$126,BQ$127,BQ$128,BQ$129,BQ$130,BQ$131,BQ$132,BQ$133,BQ$134,BQ$135,BQ$136,BQ$137,BQ$138,BQ$139*(1+'S&amp;S'!$F141),BQ$140,BQ$141,BQ$142,BQ$143,BQ$144)</f>
        <v>0</v>
      </c>
      <c r="BR343" s="66">
        <f>-BR$190+BR$216-BR$218+BR$233+BR$234+SUM(BR$125,BR$126,BR$127,BR$128,BR$129,BR$130,BR$131,BR$132,BR$133,BR$134,BR$135,BR$136,BR$137,BR$138,BR$139*(1+'S&amp;S'!$F141),BR$140,BR$141,BR$142,BR$143,BR$144)</f>
        <v>0</v>
      </c>
      <c r="BS343" s="66">
        <f>-BS$190+BS$216-BS$218+BS$233+BS$234+SUM(BS$125,BS$126,BS$127,BS$128,BS$129,BS$130,BS$131,BS$132,BS$133,BS$134,BS$135,BS$136,BS$137,BS$138,BS$139*(1+'S&amp;S'!$F141),BS$140,BS$141,BS$142,BS$143,BS$144)</f>
        <v>0</v>
      </c>
      <c r="BT343" s="66">
        <f>-BT$190+BT$216-BT$218+BT$233+BT$234+SUM(BT$125,BT$126,BT$127,BT$128,BT$129,BT$130,BT$131,BT$132,BT$133,BT$134,BT$135,BT$136,BT$137,BT$138,BT$139*(1+'S&amp;S'!$F141),BT$140,BT$141,BT$142,BT$143,BT$144)</f>
        <v>0</v>
      </c>
      <c r="BU343" s="66">
        <f>-BU$190+BU$216-BU$218+BU$233+BU$234+SUM(BU$125,BU$126,BU$127,BU$128,BU$129,BU$130,BU$131,BU$132,BU$133,BU$134,BU$135,BU$136,BU$137,BU$138,BU$139*(1+'S&amp;S'!$F141),BU$140,BU$141,BU$142,BU$143,BU$144)</f>
        <v>0</v>
      </c>
      <c r="BV343" s="66">
        <f>-BV$190+BV$216-BV$218+BV$233+BV$234+SUM(BV$125,BV$126,BV$127,BV$128,BV$129,BV$130,BV$131,BV$132,BV$133,BV$134,BV$135,BV$136,BV$137,BV$138,BV$139*(1+'S&amp;S'!$F141),BV$140,BV$141,BV$142,BV$143,BV$144)</f>
        <v>0</v>
      </c>
      <c r="BW343" s="66">
        <f>-BW$190+BW$216-BW$218+BW$233+BW$234+SUM(BW$125,BW$126,BW$127,BW$128,BW$129,BW$130,BW$131,BW$132,BW$133,BW$134,BW$135,BW$136,BW$137,BW$138,BW$139*(1+'S&amp;S'!$F141),BW$140,BW$141,BW$142,BW$143,BW$144)</f>
        <v>0</v>
      </c>
      <c r="BX343" s="66">
        <f>-BX$190+BX$216-BX$218+BX$233+BX$234+SUM(BX$125,BX$126,BX$127,BX$128,BX$129,BX$130,BX$131,BX$132,BX$133,BX$134,BX$135,BX$136,BX$137,BX$138,BX$139*(1+'S&amp;S'!$F141),BX$140,BX$141,BX$142,BX$143,BX$144)</f>
        <v>0</v>
      </c>
      <c r="BY343" s="66">
        <f>-BY$190+BY$216-BY$218+BY$233+BY$234+SUM(BY$125,BY$126,BY$127,BY$128,BY$129,BY$130,BY$131,BY$132,BY$133,BY$134,BY$135,BY$136,BY$137,BY$138,BY$139*(1+'S&amp;S'!$F141),BY$140,BY$141,BY$142,BY$143,BY$144)</f>
        <v>0</v>
      </c>
      <c r="BZ343" s="66">
        <f>-BZ$190+BZ$216-BZ$218+BZ$233+BZ$234+SUM(BZ$125,BZ$126,BZ$127,BZ$128,BZ$129,BZ$130,BZ$131,BZ$132,BZ$133,BZ$134,BZ$135,BZ$136,BZ$137,BZ$138,BZ$139*(1+'S&amp;S'!$F141),BZ$140,BZ$141,BZ$142,BZ$143,BZ$144)</f>
        <v>0</v>
      </c>
      <c r="CA343" s="66">
        <f>-CA$190+CA$216-CA$218+CA$233+CA$234+SUM(CA$125,CA$126,CA$127,CA$128,CA$129,CA$130,CA$131,CA$132,CA$133,CA$134,CA$135,CA$136,CA$137,CA$138,CA$139*(1+'S&amp;S'!$F141),CA$140,CA$141,CA$142,CA$143,CA$144)</f>
        <v>0</v>
      </c>
      <c r="CB343" s="66">
        <f>-CB$190+CB$216-CB$218+CB$233+CB$234+SUM(CB$125,CB$126,CB$127,CB$128,CB$129,CB$130,CB$131,CB$132,CB$133,CB$134,CB$135,CB$136,CB$137,CB$138,CB$139*(1+'S&amp;S'!$F141),CB$140,CB$141,CB$142,CB$143,CB$144)</f>
        <v>0</v>
      </c>
      <c r="CC343" s="66">
        <f>-CC$190+CC$216-CC$218+CC$233+CC$234+SUM(CC$125,CC$126,CC$127,CC$128,CC$129,CC$130,CC$131,CC$132,CC$133,CC$134,CC$135,CC$136,CC$137,CC$138,CC$139*(1+'S&amp;S'!$F141),CC$140,CC$141,CC$142,CC$143,CC$144)</f>
        <v>0</v>
      </c>
      <c r="CD343" s="66">
        <f>-CD$190+CD$216-CD$218+CD$233+CD$234+SUM(CD$125,CD$126,CD$127,CD$128,CD$129,CD$130,CD$131,CD$132,CD$133,CD$134,CD$135,CD$136,CD$137,CD$138,CD$139*(1+'S&amp;S'!$F141),CD$140,CD$141,CD$142,CD$143,CD$144)</f>
        <v>0</v>
      </c>
      <c r="CE343" s="66">
        <f>-CE$190+CE$216-CE$218+CE$233+CE$234+SUM(CE$125,CE$126,CE$127,CE$128,CE$129,CE$130,CE$131,CE$132,CE$133,CE$134,CE$135,CE$136,CE$137,CE$138,CE$139*(1+'S&amp;S'!$F141),CE$140,CE$141,CE$142,CE$143,CE$144)</f>
        <v>0</v>
      </c>
      <c r="CF343" s="66">
        <f>-CF$190+CF$216-CF$218+CF$233+CF$234+SUM(CF$125,CF$126,CF$127,CF$128,CF$129,CF$130,CF$131,CF$132,CF$133,CF$134,CF$135,CF$136,CF$137,CF$138,CF$139*(1+'S&amp;S'!$F141),CF$140,CF$141,CF$142,CF$143,CF$144)</f>
        <v>0</v>
      </c>
      <c r="CG343" s="66">
        <f>-CG$190+CG$216-CG$218+CG$233+CG$234+SUM(CG$125,CG$126,CG$127,CG$128,CG$129,CG$130,CG$131,CG$132,CG$133,CG$134,CG$135,CG$136,CG$137,CG$138,CG$139*(1+'S&amp;S'!$F141),CG$140,CG$141,CG$142,CG$143,CG$144)</f>
        <v>0</v>
      </c>
      <c r="CH343" s="66">
        <f>-CH$190+CH$216-CH$218+CH$233+CH$234+SUM(CH$125,CH$126,CH$127,CH$128,CH$129,CH$130,CH$131,CH$132,CH$133,CH$134,CH$135,CH$136,CH$137,CH$138,CH$139*(1+'S&amp;S'!$F141),CH$140,CH$141,CH$142,CH$143,CH$144)</f>
        <v>0</v>
      </c>
      <c r="CI343" s="66">
        <f>-CI$190+CI$216-CI$218+CI$233+CI$234+SUM(CI$125,CI$126,CI$127,CI$128,CI$129,CI$130,CI$131,CI$132,CI$133,CI$134,CI$135,CI$136,CI$137,CI$138,CI$139*(1+'S&amp;S'!$F141),CI$140,CI$141,CI$142,CI$143,CI$144)</f>
        <v>0</v>
      </c>
      <c r="CJ343" s="66">
        <f>-CJ$190+CJ$216-CJ$218+CJ$233+CJ$234+SUM(CJ$125,CJ$126,CJ$127,CJ$128,CJ$129,CJ$130,CJ$131,CJ$132,CJ$133,CJ$134,CJ$135,CJ$136,CJ$137,CJ$138,CJ$139*(1+'S&amp;S'!$F141),CJ$140,CJ$141,CJ$142,CJ$143,CJ$144)</f>
        <v>0</v>
      </c>
      <c r="CK343" s="66">
        <f>-CK$190+CK$216-CK$218+CK$233+CK$234+SUM(CK$125,CK$126,CK$127,CK$128,CK$129,CK$130,CK$131,CK$132,CK$133,CK$134,CK$135,CK$136,CK$137,CK$138,CK$139*(1+'S&amp;S'!$F141),CK$140,CK$141,CK$142,CK$143,CK$144)</f>
        <v>0</v>
      </c>
      <c r="CL343" s="66">
        <f>-CL$190+CL$216-CL$218+CL$233+CL$234+SUM(CL$125,CL$126,CL$127,CL$128,CL$129,CL$130,CL$131,CL$132,CL$133,CL$134,CL$135,CL$136,CL$137,CL$138,CL$139*(1+'S&amp;S'!$F141),CL$140,CL$141,CL$142,CL$143,CL$144)</f>
        <v>0</v>
      </c>
      <c r="CM343" s="66">
        <f>-CM$190+CM$216-CM$218+CM$233+CM$234+SUM(CM$125,CM$126,CM$127,CM$128,CM$129,CM$130,CM$131,CM$132,CM$133,CM$134,CM$135,CM$136,CM$137,CM$138,CM$139*(1+'S&amp;S'!$F141),CM$140,CM$141,CM$142,CM$143,CM$144)</f>
        <v>0</v>
      </c>
      <c r="CN343" s="66">
        <f>-CN$190+CN$216-CN$218+CN$233+CN$234+SUM(CN$125,CN$126,CN$127,CN$128,CN$129,CN$130,CN$131,CN$132,CN$133,CN$134,CN$135,CN$136,CN$137,CN$138,CN$139*(1+'S&amp;S'!$F141),CN$140,CN$141,CN$142,CN$143,CN$144)</f>
        <v>0</v>
      </c>
      <c r="CO343" s="66">
        <f>-CO$190+CO$216-CO$218+CO$233+CO$234+SUM(CO$125,CO$126,CO$127,CO$128,CO$129,CO$130,CO$131,CO$132,CO$133,CO$134,CO$135,CO$136,CO$137,CO$138,CO$139*(1+'S&amp;S'!$F141),CO$140,CO$141,CO$142,CO$143,CO$144)</f>
        <v>0</v>
      </c>
      <c r="CP343" s="66">
        <f>-CP$190+CP$216-CP$218+CP$233+CP$234+SUM(CP$125,CP$126,CP$127,CP$128,CP$129,CP$130,CP$131,CP$132,CP$133,CP$134,CP$135,CP$136,CP$137,CP$138,CP$139*(1+'S&amp;S'!$F141),CP$140,CP$141,CP$142,CP$143,CP$144)</f>
        <v>0</v>
      </c>
      <c r="CQ343" s="66">
        <f>-CQ$190+CQ$216-CQ$218+CQ$233+CQ$234+SUM(CQ$125,CQ$126,CQ$127,CQ$128,CQ$129,CQ$130,CQ$131,CQ$132,CQ$133,CQ$134,CQ$135,CQ$136,CQ$137,CQ$138,CQ$139*(1+'S&amp;S'!$F141),CQ$140,CQ$141,CQ$142,CQ$143,CQ$144)</f>
        <v>0</v>
      </c>
      <c r="CR343" s="66">
        <f>-CR$190+CR$216-CR$218+CR$233+CR$234+SUM(CR$125,CR$126,CR$127,CR$128,CR$129,CR$130,CR$131,CR$132,CR$133,CR$134,CR$135,CR$136,CR$137,CR$138,CR$139*(1+'S&amp;S'!$F141),CR$140,CR$141,CR$142,CR$143,CR$144)</f>
        <v>0</v>
      </c>
      <c r="CS343" s="66">
        <f>-CS$190+CS$216-CS$218+CS$233+CS$234+SUM(CS$125,CS$126,CS$127,CS$128,CS$129,CS$130,CS$131,CS$132,CS$133,CS$134,CS$135,CS$136,CS$137,CS$138,CS$139*(1+'S&amp;S'!$F141),CS$140,CS$141,CS$142,CS$143,CS$144)</f>
        <v>0</v>
      </c>
    </row>
    <row r="344" spans="3:97" hidden="1" x14ac:dyDescent="0.35">
      <c r="C344" s="81" t="str">
        <f>O.5!C140&amp;" with "&amp; 'S&amp;S'!$D$5*100 &amp; "% increase"</f>
        <v>Spare with 1% increase</v>
      </c>
      <c r="E344" s="492">
        <f>G344+NPV(G.Asm!$F$40,H344:INDEX(H344:CS344,RP))</f>
        <v>0</v>
      </c>
      <c r="F344" s="492">
        <f t="shared" si="140"/>
        <v>0</v>
      </c>
      <c r="G344" s="66">
        <f>-G$190+G$216-G$218+G$233+G$234+SUM(G$125,G$126,G$127,G$128,G$129,G$130,G$131,G$132,G$133,G$134,G$135,G$136,G$137,G$138,G$139,G$140*(1+'S&amp;S'!$F142),G$141,G$142,G$143,G$144)</f>
        <v>0</v>
      </c>
      <c r="H344" s="66">
        <f>-H$190+H$216-H$218+H$233+H$234+SUM(H$125,H$126,H$127,H$128,H$129,H$130,H$131,H$132,H$133,H$134,H$135,H$136,H$137,H$138,H$139,H$140*(1+'S&amp;S'!$F142),H$141,H$142,H$143,H$144)</f>
        <v>0</v>
      </c>
      <c r="I344" s="66">
        <f>-I$190+I$216-I$218+I$233+I$234+SUM(I$125,I$126,I$127,I$128,I$129,I$130,I$131,I$132,I$133,I$134,I$135,I$136,I$137,I$138,I$139,I$140*(1+'S&amp;S'!$F142),I$141,I$142,I$143,I$144)</f>
        <v>0</v>
      </c>
      <c r="J344" s="66">
        <f>-J$190+J$216-J$218+J$233+J$234+SUM(J$125,J$126,J$127,J$128,J$129,J$130,J$131,J$132,J$133,J$134,J$135,J$136,J$137,J$138,J$139,J$140*(1+'S&amp;S'!$F142),J$141,J$142,J$143,J$144)</f>
        <v>0</v>
      </c>
      <c r="K344" s="66">
        <f>-K$190+K$216-K$218+K$233+K$234+SUM(K$125,K$126,K$127,K$128,K$129,K$130,K$131,K$132,K$133,K$134,K$135,K$136,K$137,K$138,K$139,K$140*(1+'S&amp;S'!$F142),K$141,K$142,K$143,K$144)</f>
        <v>0</v>
      </c>
      <c r="L344" s="66">
        <f>-L$190+L$216-L$218+L$233+L$234+SUM(L$125,L$126,L$127,L$128,L$129,L$130,L$131,L$132,L$133,L$134,L$135,L$136,L$137,L$138,L$139,L$140*(1+'S&amp;S'!$F142),L$141,L$142,L$143,L$144)</f>
        <v>0</v>
      </c>
      <c r="M344" s="66">
        <f>-M$190+M$216-M$218+M$233+M$234+SUM(M$125,M$126,M$127,M$128,M$129,M$130,M$131,M$132,M$133,M$134,M$135,M$136,M$137,M$138,M$139,M$140*(1+'S&amp;S'!$F142),M$141,M$142,M$143,M$144)</f>
        <v>0</v>
      </c>
      <c r="N344" s="66">
        <f>-N$190+N$216-N$218+N$233+N$234+SUM(N$125,N$126,N$127,N$128,N$129,N$130,N$131,N$132,N$133,N$134,N$135,N$136,N$137,N$138,N$139,N$140*(1+'S&amp;S'!$F142),N$141,N$142,N$143,N$144)</f>
        <v>0</v>
      </c>
      <c r="O344" s="66">
        <f>-O$190+O$216-O$218+O$233+O$234+SUM(O$125,O$126,O$127,O$128,O$129,O$130,O$131,O$132,O$133,O$134,O$135,O$136,O$137,O$138,O$139,O$140*(1+'S&amp;S'!$F142),O$141,O$142,O$143,O$144)</f>
        <v>0</v>
      </c>
      <c r="P344" s="66">
        <f>-P$190+P$216-P$218+P$233+P$234+SUM(P$125,P$126,P$127,P$128,P$129,P$130,P$131,P$132,P$133,P$134,P$135,P$136,P$137,P$138,P$139,P$140*(1+'S&amp;S'!$F142),P$141,P$142,P$143,P$144)</f>
        <v>0</v>
      </c>
      <c r="Q344" s="66">
        <f>-Q$190+Q$216-Q$218+Q$233+Q$234+SUM(Q$125,Q$126,Q$127,Q$128,Q$129,Q$130,Q$131,Q$132,Q$133,Q$134,Q$135,Q$136,Q$137,Q$138,Q$139,Q$140*(1+'S&amp;S'!$F142),Q$141,Q$142,Q$143,Q$144)</f>
        <v>0</v>
      </c>
      <c r="R344" s="66">
        <f>-R$190+R$216-R$218+R$233+R$234+SUM(R$125,R$126,R$127,R$128,R$129,R$130,R$131,R$132,R$133,R$134,R$135,R$136,R$137,R$138,R$139,R$140*(1+'S&amp;S'!$F142),R$141,R$142,R$143,R$144)</f>
        <v>0</v>
      </c>
      <c r="S344" s="66">
        <f>-S$190+S$216-S$218+S$233+S$234+SUM(S$125,S$126,S$127,S$128,S$129,S$130,S$131,S$132,S$133,S$134,S$135,S$136,S$137,S$138,S$139,S$140*(1+'S&amp;S'!$F142),S$141,S$142,S$143,S$144)</f>
        <v>0</v>
      </c>
      <c r="T344" s="66">
        <f>-T$190+T$216-T$218+T$233+T$234+SUM(T$125,T$126,T$127,T$128,T$129,T$130,T$131,T$132,T$133,T$134,T$135,T$136,T$137,T$138,T$139,T$140*(1+'S&amp;S'!$F142),T$141,T$142,T$143,T$144)</f>
        <v>0</v>
      </c>
      <c r="U344" s="66">
        <f>-U$190+U$216-U$218+U$233+U$234+SUM(U$125,U$126,U$127,U$128,U$129,U$130,U$131,U$132,U$133,U$134,U$135,U$136,U$137,U$138,U$139,U$140*(1+'S&amp;S'!$F142),U$141,U$142,U$143,U$144)</f>
        <v>0</v>
      </c>
      <c r="V344" s="66">
        <f>-V$190+V$216-V$218+V$233+V$234+SUM(V$125,V$126,V$127,V$128,V$129,V$130,V$131,V$132,V$133,V$134,V$135,V$136,V$137,V$138,V$139,V$140*(1+'S&amp;S'!$F142),V$141,V$142,V$143,V$144)</f>
        <v>0</v>
      </c>
      <c r="W344" s="66">
        <f>-W$190+W$216-W$218+W$233+W$234+SUM(W$125,W$126,W$127,W$128,W$129,W$130,W$131,W$132,W$133,W$134,W$135,W$136,W$137,W$138,W$139,W$140*(1+'S&amp;S'!$F142),W$141,W$142,W$143,W$144)</f>
        <v>0</v>
      </c>
      <c r="X344" s="66">
        <f>-X$190+X$216-X$218+X$233+X$234+SUM(X$125,X$126,X$127,X$128,X$129,X$130,X$131,X$132,X$133,X$134,X$135,X$136,X$137,X$138,X$139,X$140*(1+'S&amp;S'!$F142),X$141,X$142,X$143,X$144)</f>
        <v>0</v>
      </c>
      <c r="Y344" s="66">
        <f>-Y$190+Y$216-Y$218+Y$233+Y$234+SUM(Y$125,Y$126,Y$127,Y$128,Y$129,Y$130,Y$131,Y$132,Y$133,Y$134,Y$135,Y$136,Y$137,Y$138,Y$139,Y$140*(1+'S&amp;S'!$F142),Y$141,Y$142,Y$143,Y$144)</f>
        <v>0</v>
      </c>
      <c r="Z344" s="66">
        <f>-Z$190+Z$216-Z$218+Z$233+Z$234+SUM(Z$125,Z$126,Z$127,Z$128,Z$129,Z$130,Z$131,Z$132,Z$133,Z$134,Z$135,Z$136,Z$137,Z$138,Z$139,Z$140*(1+'S&amp;S'!$F142),Z$141,Z$142,Z$143,Z$144)</f>
        <v>0</v>
      </c>
      <c r="AA344" s="66">
        <f>-AA$190+AA$216-AA$218+AA$233+AA$234+SUM(AA$125,AA$126,AA$127,AA$128,AA$129,AA$130,AA$131,AA$132,AA$133,AA$134,AA$135,AA$136,AA$137,AA$138,AA$139,AA$140*(1+'S&amp;S'!$F142),AA$141,AA$142,AA$143,AA$144)</f>
        <v>0</v>
      </c>
      <c r="AB344" s="66">
        <f>-AB$190+AB$216-AB$218+AB$233+AB$234+SUM(AB$125,AB$126,AB$127,AB$128,AB$129,AB$130,AB$131,AB$132,AB$133,AB$134,AB$135,AB$136,AB$137,AB$138,AB$139,AB$140*(1+'S&amp;S'!$F142),AB$141,AB$142,AB$143,AB$144)</f>
        <v>0</v>
      </c>
      <c r="AC344" s="66">
        <f>-AC$190+AC$216-AC$218+AC$233+AC$234+SUM(AC$125,AC$126,AC$127,AC$128,AC$129,AC$130,AC$131,AC$132,AC$133,AC$134,AC$135,AC$136,AC$137,AC$138,AC$139,AC$140*(1+'S&amp;S'!$F142),AC$141,AC$142,AC$143,AC$144)</f>
        <v>0</v>
      </c>
      <c r="AD344" s="66">
        <f>-AD$190+AD$216-AD$218+AD$233+AD$234+SUM(AD$125,AD$126,AD$127,AD$128,AD$129,AD$130,AD$131,AD$132,AD$133,AD$134,AD$135,AD$136,AD$137,AD$138,AD$139,AD$140*(1+'S&amp;S'!$F142),AD$141,AD$142,AD$143,AD$144)</f>
        <v>0</v>
      </c>
      <c r="AE344" s="66">
        <f>-AE$190+AE$216-AE$218+AE$233+AE$234+SUM(AE$125,AE$126,AE$127,AE$128,AE$129,AE$130,AE$131,AE$132,AE$133,AE$134,AE$135,AE$136,AE$137,AE$138,AE$139,AE$140*(1+'S&amp;S'!$F142),AE$141,AE$142,AE$143,AE$144)</f>
        <v>0</v>
      </c>
      <c r="AF344" s="66">
        <f>-AF$190+AF$216-AF$218+AF$233+AF$234+SUM(AF$125,AF$126,AF$127,AF$128,AF$129,AF$130,AF$131,AF$132,AF$133,AF$134,AF$135,AF$136,AF$137,AF$138,AF$139,AF$140*(1+'S&amp;S'!$F142),AF$141,AF$142,AF$143,AF$144)</f>
        <v>0</v>
      </c>
      <c r="AG344" s="66">
        <f>-AG$190+AG$216-AG$218+AG$233+AG$234+SUM(AG$125,AG$126,AG$127,AG$128,AG$129,AG$130,AG$131,AG$132,AG$133,AG$134,AG$135,AG$136,AG$137,AG$138,AG$139,AG$140*(1+'S&amp;S'!$F142),AG$141,AG$142,AG$143,AG$144)</f>
        <v>0</v>
      </c>
      <c r="AH344" s="66">
        <f>-AH$190+AH$216-AH$218+AH$233+AH$234+SUM(AH$125,AH$126,AH$127,AH$128,AH$129,AH$130,AH$131,AH$132,AH$133,AH$134,AH$135,AH$136,AH$137,AH$138,AH$139,AH$140*(1+'S&amp;S'!$F142),AH$141,AH$142,AH$143,AH$144)</f>
        <v>0</v>
      </c>
      <c r="AI344" s="66">
        <f>-AI$190+AI$216-AI$218+AI$233+AI$234+SUM(AI$125,AI$126,AI$127,AI$128,AI$129,AI$130,AI$131,AI$132,AI$133,AI$134,AI$135,AI$136,AI$137,AI$138,AI$139,AI$140*(1+'S&amp;S'!$F142),AI$141,AI$142,AI$143,AI$144)</f>
        <v>0</v>
      </c>
      <c r="AJ344" s="66">
        <f>-AJ$190+AJ$216-AJ$218+AJ$233+AJ$234+SUM(AJ$125,AJ$126,AJ$127,AJ$128,AJ$129,AJ$130,AJ$131,AJ$132,AJ$133,AJ$134,AJ$135,AJ$136,AJ$137,AJ$138,AJ$139,AJ$140*(1+'S&amp;S'!$F142),AJ$141,AJ$142,AJ$143,AJ$144)</f>
        <v>0</v>
      </c>
      <c r="AK344" s="66">
        <f>-AK$190+AK$216-AK$218+AK$233+AK$234+SUM(AK$125,AK$126,AK$127,AK$128,AK$129,AK$130,AK$131,AK$132,AK$133,AK$134,AK$135,AK$136,AK$137,AK$138,AK$139,AK$140*(1+'S&amp;S'!$F142),AK$141,AK$142,AK$143,AK$144)</f>
        <v>0</v>
      </c>
      <c r="AL344" s="66">
        <f>-AL$190+AL$216-AL$218+AL$233+AL$234+SUM(AL$125,AL$126,AL$127,AL$128,AL$129,AL$130,AL$131,AL$132,AL$133,AL$134,AL$135,AL$136,AL$137,AL$138,AL$139,AL$140*(1+'S&amp;S'!$F142),AL$141,AL$142,AL$143,AL$144)</f>
        <v>0</v>
      </c>
      <c r="AM344" s="66">
        <f>-AM$190+AM$216-AM$218+AM$233+AM$234+SUM(AM$125,AM$126,AM$127,AM$128,AM$129,AM$130,AM$131,AM$132,AM$133,AM$134,AM$135,AM$136,AM$137,AM$138,AM$139,AM$140*(1+'S&amp;S'!$F142),AM$141,AM$142,AM$143,AM$144)</f>
        <v>0</v>
      </c>
      <c r="AN344" s="66">
        <f>-AN$190+AN$216-AN$218+AN$233+AN$234+SUM(AN$125,AN$126,AN$127,AN$128,AN$129,AN$130,AN$131,AN$132,AN$133,AN$134,AN$135,AN$136,AN$137,AN$138,AN$139,AN$140*(1+'S&amp;S'!$F142),AN$141,AN$142,AN$143,AN$144)</f>
        <v>0</v>
      </c>
      <c r="AO344" s="66">
        <f>-AO$190+AO$216-AO$218+AO$233+AO$234+SUM(AO$125,AO$126,AO$127,AO$128,AO$129,AO$130,AO$131,AO$132,AO$133,AO$134,AO$135,AO$136,AO$137,AO$138,AO$139,AO$140*(1+'S&amp;S'!$F142),AO$141,AO$142,AO$143,AO$144)</f>
        <v>0</v>
      </c>
      <c r="AP344" s="66">
        <f>-AP$190+AP$216-AP$218+AP$233+AP$234+SUM(AP$125,AP$126,AP$127,AP$128,AP$129,AP$130,AP$131,AP$132,AP$133,AP$134,AP$135,AP$136,AP$137,AP$138,AP$139,AP$140*(1+'S&amp;S'!$F142),AP$141,AP$142,AP$143,AP$144)</f>
        <v>0</v>
      </c>
      <c r="AQ344" s="66">
        <f>-AQ$190+AQ$216-AQ$218+AQ$233+AQ$234+SUM(AQ$125,AQ$126,AQ$127,AQ$128,AQ$129,AQ$130,AQ$131,AQ$132,AQ$133,AQ$134,AQ$135,AQ$136,AQ$137,AQ$138,AQ$139,AQ$140*(1+'S&amp;S'!$F142),AQ$141,AQ$142,AQ$143,AQ$144)</f>
        <v>0</v>
      </c>
      <c r="AR344" s="66">
        <f>-AR$190+AR$216-AR$218+AR$233+AR$234+SUM(AR$125,AR$126,AR$127,AR$128,AR$129,AR$130,AR$131,AR$132,AR$133,AR$134,AR$135,AR$136,AR$137,AR$138,AR$139,AR$140*(1+'S&amp;S'!$F142),AR$141,AR$142,AR$143,AR$144)</f>
        <v>0</v>
      </c>
      <c r="AS344" s="66">
        <f>-AS$190+AS$216-AS$218+AS$233+AS$234+SUM(AS$125,AS$126,AS$127,AS$128,AS$129,AS$130,AS$131,AS$132,AS$133,AS$134,AS$135,AS$136,AS$137,AS$138,AS$139,AS$140*(1+'S&amp;S'!$F142),AS$141,AS$142,AS$143,AS$144)</f>
        <v>0</v>
      </c>
      <c r="AT344" s="66">
        <f>-AT$190+AT$216-AT$218+AT$233+AT$234+SUM(AT$125,AT$126,AT$127,AT$128,AT$129,AT$130,AT$131,AT$132,AT$133,AT$134,AT$135,AT$136,AT$137,AT$138,AT$139,AT$140*(1+'S&amp;S'!$F142),AT$141,AT$142,AT$143,AT$144)</f>
        <v>0</v>
      </c>
      <c r="AU344" s="66">
        <f>-AU$190+AU$216-AU$218+AU$233+AU$234+SUM(AU$125,AU$126,AU$127,AU$128,AU$129,AU$130,AU$131,AU$132,AU$133,AU$134,AU$135,AU$136,AU$137,AU$138,AU$139,AU$140*(1+'S&amp;S'!$F142),AU$141,AU$142,AU$143,AU$144)</f>
        <v>0</v>
      </c>
      <c r="AV344" s="66">
        <f>-AV$190+AV$216-AV$218+AV$233+AV$234+SUM(AV$125,AV$126,AV$127,AV$128,AV$129,AV$130,AV$131,AV$132,AV$133,AV$134,AV$135,AV$136,AV$137,AV$138,AV$139,AV$140*(1+'S&amp;S'!$F142),AV$141,AV$142,AV$143,AV$144)</f>
        <v>0</v>
      </c>
      <c r="AW344" s="66">
        <f>-AW$190+AW$216-AW$218+AW$233+AW$234+SUM(AW$125,AW$126,AW$127,AW$128,AW$129,AW$130,AW$131,AW$132,AW$133,AW$134,AW$135,AW$136,AW$137,AW$138,AW$139,AW$140*(1+'S&amp;S'!$F142),AW$141,AW$142,AW$143,AW$144)</f>
        <v>0</v>
      </c>
      <c r="AX344" s="66">
        <f>-AX$190+AX$216-AX$218+AX$233+AX$234+SUM(AX$125,AX$126,AX$127,AX$128,AX$129,AX$130,AX$131,AX$132,AX$133,AX$134,AX$135,AX$136,AX$137,AX$138,AX$139,AX$140*(1+'S&amp;S'!$F142),AX$141,AX$142,AX$143,AX$144)</f>
        <v>0</v>
      </c>
      <c r="AY344" s="66">
        <f>-AY$190+AY$216-AY$218+AY$233+AY$234+SUM(AY$125,AY$126,AY$127,AY$128,AY$129,AY$130,AY$131,AY$132,AY$133,AY$134,AY$135,AY$136,AY$137,AY$138,AY$139,AY$140*(1+'S&amp;S'!$F142),AY$141,AY$142,AY$143,AY$144)</f>
        <v>0</v>
      </c>
      <c r="AZ344" s="66">
        <f>-AZ$190+AZ$216-AZ$218+AZ$233+AZ$234+SUM(AZ$125,AZ$126,AZ$127,AZ$128,AZ$129,AZ$130,AZ$131,AZ$132,AZ$133,AZ$134,AZ$135,AZ$136,AZ$137,AZ$138,AZ$139,AZ$140*(1+'S&amp;S'!$F142),AZ$141,AZ$142,AZ$143,AZ$144)</f>
        <v>0</v>
      </c>
      <c r="BA344" s="66">
        <f>-BA$190+BA$216-BA$218+BA$233+BA$234+SUM(BA$125,BA$126,BA$127,BA$128,BA$129,BA$130,BA$131,BA$132,BA$133,BA$134,BA$135,BA$136,BA$137,BA$138,BA$139,BA$140*(1+'S&amp;S'!$F142),BA$141,BA$142,BA$143,BA$144)</f>
        <v>0</v>
      </c>
      <c r="BB344" s="66">
        <f>-BB$190+BB$216-BB$218+BB$233+BB$234+SUM(BB$125,BB$126,BB$127,BB$128,BB$129,BB$130,BB$131,BB$132,BB$133,BB$134,BB$135,BB$136,BB$137,BB$138,BB$139,BB$140*(1+'S&amp;S'!$F142),BB$141,BB$142,BB$143,BB$144)</f>
        <v>0</v>
      </c>
      <c r="BC344" s="66">
        <f>-BC$190+BC$216-BC$218+BC$233+BC$234+SUM(BC$125,BC$126,BC$127,BC$128,BC$129,BC$130,BC$131,BC$132,BC$133,BC$134,BC$135,BC$136,BC$137,BC$138,BC$139,BC$140*(1+'S&amp;S'!$F142),BC$141,BC$142,BC$143,BC$144)</f>
        <v>0</v>
      </c>
      <c r="BD344" s="66">
        <f>-BD$190+BD$216-BD$218+BD$233+BD$234+SUM(BD$125,BD$126,BD$127,BD$128,BD$129,BD$130,BD$131,BD$132,BD$133,BD$134,BD$135,BD$136,BD$137,BD$138,BD$139,BD$140*(1+'S&amp;S'!$F142),BD$141,BD$142,BD$143,BD$144)</f>
        <v>0</v>
      </c>
      <c r="BE344" s="66">
        <f>-BE$190+BE$216-BE$218+BE$233+BE$234+SUM(BE$125,BE$126,BE$127,BE$128,BE$129,BE$130,BE$131,BE$132,BE$133,BE$134,BE$135,BE$136,BE$137,BE$138,BE$139,BE$140*(1+'S&amp;S'!$F142),BE$141,BE$142,BE$143,BE$144)</f>
        <v>0</v>
      </c>
      <c r="BF344" s="66">
        <f>-BF$190+BF$216-BF$218+BF$233+BF$234+SUM(BF$125,BF$126,BF$127,BF$128,BF$129,BF$130,BF$131,BF$132,BF$133,BF$134,BF$135,BF$136,BF$137,BF$138,BF$139,BF$140*(1+'S&amp;S'!$F142),BF$141,BF$142,BF$143,BF$144)</f>
        <v>0</v>
      </c>
      <c r="BG344" s="66">
        <f>-BG$190+BG$216-BG$218+BG$233+BG$234+SUM(BG$125,BG$126,BG$127,BG$128,BG$129,BG$130,BG$131,BG$132,BG$133,BG$134,BG$135,BG$136,BG$137,BG$138,BG$139,BG$140*(1+'S&amp;S'!$F142),BG$141,BG$142,BG$143,BG$144)</f>
        <v>0</v>
      </c>
      <c r="BH344" s="66">
        <f>-BH$190+BH$216-BH$218+BH$233+BH$234+SUM(BH$125,BH$126,BH$127,BH$128,BH$129,BH$130,BH$131,BH$132,BH$133,BH$134,BH$135,BH$136,BH$137,BH$138,BH$139,BH$140*(1+'S&amp;S'!$F142),BH$141,BH$142,BH$143,BH$144)</f>
        <v>0</v>
      </c>
      <c r="BI344" s="66">
        <f>-BI$190+BI$216-BI$218+BI$233+BI$234+SUM(BI$125,BI$126,BI$127,BI$128,BI$129,BI$130,BI$131,BI$132,BI$133,BI$134,BI$135,BI$136,BI$137,BI$138,BI$139,BI$140*(1+'S&amp;S'!$F142),BI$141,BI$142,BI$143,BI$144)</f>
        <v>0</v>
      </c>
      <c r="BJ344" s="66">
        <f>-BJ$190+BJ$216-BJ$218+BJ$233+BJ$234+SUM(BJ$125,BJ$126,BJ$127,BJ$128,BJ$129,BJ$130,BJ$131,BJ$132,BJ$133,BJ$134,BJ$135,BJ$136,BJ$137,BJ$138,BJ$139,BJ$140*(1+'S&amp;S'!$F142),BJ$141,BJ$142,BJ$143,BJ$144)</f>
        <v>0</v>
      </c>
      <c r="BK344" s="66">
        <f>-BK$190+BK$216-BK$218+BK$233+BK$234+SUM(BK$125,BK$126,BK$127,BK$128,BK$129,BK$130,BK$131,BK$132,BK$133,BK$134,BK$135,BK$136,BK$137,BK$138,BK$139,BK$140*(1+'S&amp;S'!$F142),BK$141,BK$142,BK$143,BK$144)</f>
        <v>0</v>
      </c>
      <c r="BL344" s="66">
        <f>-BL$190+BL$216-BL$218+BL$233+BL$234+SUM(BL$125,BL$126,BL$127,BL$128,BL$129,BL$130,BL$131,BL$132,BL$133,BL$134,BL$135,BL$136,BL$137,BL$138,BL$139,BL$140*(1+'S&amp;S'!$F142),BL$141,BL$142,BL$143,BL$144)</f>
        <v>0</v>
      </c>
      <c r="BM344" s="66">
        <f>-BM$190+BM$216-BM$218+BM$233+BM$234+SUM(BM$125,BM$126,BM$127,BM$128,BM$129,BM$130,BM$131,BM$132,BM$133,BM$134,BM$135,BM$136,BM$137,BM$138,BM$139,BM$140*(1+'S&amp;S'!$F142),BM$141,BM$142,BM$143,BM$144)</f>
        <v>0</v>
      </c>
      <c r="BN344" s="66">
        <f>-BN$190+BN$216-BN$218+BN$233+BN$234+SUM(BN$125,BN$126,BN$127,BN$128,BN$129,BN$130,BN$131,BN$132,BN$133,BN$134,BN$135,BN$136,BN$137,BN$138,BN$139,BN$140*(1+'S&amp;S'!$F142),BN$141,BN$142,BN$143,BN$144)</f>
        <v>0</v>
      </c>
      <c r="BO344" s="66">
        <f>-BO$190+BO$216-BO$218+BO$233+BO$234+SUM(BO$125,BO$126,BO$127,BO$128,BO$129,BO$130,BO$131,BO$132,BO$133,BO$134,BO$135,BO$136,BO$137,BO$138,BO$139,BO$140*(1+'S&amp;S'!$F142),BO$141,BO$142,BO$143,BO$144)</f>
        <v>0</v>
      </c>
      <c r="BP344" s="66">
        <f>-BP$190+BP$216-BP$218+BP$233+BP$234+SUM(BP$125,BP$126,BP$127,BP$128,BP$129,BP$130,BP$131,BP$132,BP$133,BP$134,BP$135,BP$136,BP$137,BP$138,BP$139,BP$140*(1+'S&amp;S'!$F142),BP$141,BP$142,BP$143,BP$144)</f>
        <v>0</v>
      </c>
      <c r="BQ344" s="66">
        <f>-BQ$190+BQ$216-BQ$218+BQ$233+BQ$234+SUM(BQ$125,BQ$126,BQ$127,BQ$128,BQ$129,BQ$130,BQ$131,BQ$132,BQ$133,BQ$134,BQ$135,BQ$136,BQ$137,BQ$138,BQ$139,BQ$140*(1+'S&amp;S'!$F142),BQ$141,BQ$142,BQ$143,BQ$144)</f>
        <v>0</v>
      </c>
      <c r="BR344" s="66">
        <f>-BR$190+BR$216-BR$218+BR$233+BR$234+SUM(BR$125,BR$126,BR$127,BR$128,BR$129,BR$130,BR$131,BR$132,BR$133,BR$134,BR$135,BR$136,BR$137,BR$138,BR$139,BR$140*(1+'S&amp;S'!$F142),BR$141,BR$142,BR$143,BR$144)</f>
        <v>0</v>
      </c>
      <c r="BS344" s="66">
        <f>-BS$190+BS$216-BS$218+BS$233+BS$234+SUM(BS$125,BS$126,BS$127,BS$128,BS$129,BS$130,BS$131,BS$132,BS$133,BS$134,BS$135,BS$136,BS$137,BS$138,BS$139,BS$140*(1+'S&amp;S'!$F142),BS$141,BS$142,BS$143,BS$144)</f>
        <v>0</v>
      </c>
      <c r="BT344" s="66">
        <f>-BT$190+BT$216-BT$218+BT$233+BT$234+SUM(BT$125,BT$126,BT$127,BT$128,BT$129,BT$130,BT$131,BT$132,BT$133,BT$134,BT$135,BT$136,BT$137,BT$138,BT$139,BT$140*(1+'S&amp;S'!$F142),BT$141,BT$142,BT$143,BT$144)</f>
        <v>0</v>
      </c>
      <c r="BU344" s="66">
        <f>-BU$190+BU$216-BU$218+BU$233+BU$234+SUM(BU$125,BU$126,BU$127,BU$128,BU$129,BU$130,BU$131,BU$132,BU$133,BU$134,BU$135,BU$136,BU$137,BU$138,BU$139,BU$140*(1+'S&amp;S'!$F142),BU$141,BU$142,BU$143,BU$144)</f>
        <v>0</v>
      </c>
      <c r="BV344" s="66">
        <f>-BV$190+BV$216-BV$218+BV$233+BV$234+SUM(BV$125,BV$126,BV$127,BV$128,BV$129,BV$130,BV$131,BV$132,BV$133,BV$134,BV$135,BV$136,BV$137,BV$138,BV$139,BV$140*(1+'S&amp;S'!$F142),BV$141,BV$142,BV$143,BV$144)</f>
        <v>0</v>
      </c>
      <c r="BW344" s="66">
        <f>-BW$190+BW$216-BW$218+BW$233+BW$234+SUM(BW$125,BW$126,BW$127,BW$128,BW$129,BW$130,BW$131,BW$132,BW$133,BW$134,BW$135,BW$136,BW$137,BW$138,BW$139,BW$140*(1+'S&amp;S'!$F142),BW$141,BW$142,BW$143,BW$144)</f>
        <v>0</v>
      </c>
      <c r="BX344" s="66">
        <f>-BX$190+BX$216-BX$218+BX$233+BX$234+SUM(BX$125,BX$126,BX$127,BX$128,BX$129,BX$130,BX$131,BX$132,BX$133,BX$134,BX$135,BX$136,BX$137,BX$138,BX$139,BX$140*(1+'S&amp;S'!$F142),BX$141,BX$142,BX$143,BX$144)</f>
        <v>0</v>
      </c>
      <c r="BY344" s="66">
        <f>-BY$190+BY$216-BY$218+BY$233+BY$234+SUM(BY$125,BY$126,BY$127,BY$128,BY$129,BY$130,BY$131,BY$132,BY$133,BY$134,BY$135,BY$136,BY$137,BY$138,BY$139,BY$140*(1+'S&amp;S'!$F142),BY$141,BY$142,BY$143,BY$144)</f>
        <v>0</v>
      </c>
      <c r="BZ344" s="66">
        <f>-BZ$190+BZ$216-BZ$218+BZ$233+BZ$234+SUM(BZ$125,BZ$126,BZ$127,BZ$128,BZ$129,BZ$130,BZ$131,BZ$132,BZ$133,BZ$134,BZ$135,BZ$136,BZ$137,BZ$138,BZ$139,BZ$140*(1+'S&amp;S'!$F142),BZ$141,BZ$142,BZ$143,BZ$144)</f>
        <v>0</v>
      </c>
      <c r="CA344" s="66">
        <f>-CA$190+CA$216-CA$218+CA$233+CA$234+SUM(CA$125,CA$126,CA$127,CA$128,CA$129,CA$130,CA$131,CA$132,CA$133,CA$134,CA$135,CA$136,CA$137,CA$138,CA$139,CA$140*(1+'S&amp;S'!$F142),CA$141,CA$142,CA$143,CA$144)</f>
        <v>0</v>
      </c>
      <c r="CB344" s="66">
        <f>-CB$190+CB$216-CB$218+CB$233+CB$234+SUM(CB$125,CB$126,CB$127,CB$128,CB$129,CB$130,CB$131,CB$132,CB$133,CB$134,CB$135,CB$136,CB$137,CB$138,CB$139,CB$140*(1+'S&amp;S'!$F142),CB$141,CB$142,CB$143,CB$144)</f>
        <v>0</v>
      </c>
      <c r="CC344" s="66">
        <f>-CC$190+CC$216-CC$218+CC$233+CC$234+SUM(CC$125,CC$126,CC$127,CC$128,CC$129,CC$130,CC$131,CC$132,CC$133,CC$134,CC$135,CC$136,CC$137,CC$138,CC$139,CC$140*(1+'S&amp;S'!$F142),CC$141,CC$142,CC$143,CC$144)</f>
        <v>0</v>
      </c>
      <c r="CD344" s="66">
        <f>-CD$190+CD$216-CD$218+CD$233+CD$234+SUM(CD$125,CD$126,CD$127,CD$128,CD$129,CD$130,CD$131,CD$132,CD$133,CD$134,CD$135,CD$136,CD$137,CD$138,CD$139,CD$140*(1+'S&amp;S'!$F142),CD$141,CD$142,CD$143,CD$144)</f>
        <v>0</v>
      </c>
      <c r="CE344" s="66">
        <f>-CE$190+CE$216-CE$218+CE$233+CE$234+SUM(CE$125,CE$126,CE$127,CE$128,CE$129,CE$130,CE$131,CE$132,CE$133,CE$134,CE$135,CE$136,CE$137,CE$138,CE$139,CE$140*(1+'S&amp;S'!$F142),CE$141,CE$142,CE$143,CE$144)</f>
        <v>0</v>
      </c>
      <c r="CF344" s="66">
        <f>-CF$190+CF$216-CF$218+CF$233+CF$234+SUM(CF$125,CF$126,CF$127,CF$128,CF$129,CF$130,CF$131,CF$132,CF$133,CF$134,CF$135,CF$136,CF$137,CF$138,CF$139,CF$140*(1+'S&amp;S'!$F142),CF$141,CF$142,CF$143,CF$144)</f>
        <v>0</v>
      </c>
      <c r="CG344" s="66">
        <f>-CG$190+CG$216-CG$218+CG$233+CG$234+SUM(CG$125,CG$126,CG$127,CG$128,CG$129,CG$130,CG$131,CG$132,CG$133,CG$134,CG$135,CG$136,CG$137,CG$138,CG$139,CG$140*(1+'S&amp;S'!$F142),CG$141,CG$142,CG$143,CG$144)</f>
        <v>0</v>
      </c>
      <c r="CH344" s="66">
        <f>-CH$190+CH$216-CH$218+CH$233+CH$234+SUM(CH$125,CH$126,CH$127,CH$128,CH$129,CH$130,CH$131,CH$132,CH$133,CH$134,CH$135,CH$136,CH$137,CH$138,CH$139,CH$140*(1+'S&amp;S'!$F142),CH$141,CH$142,CH$143,CH$144)</f>
        <v>0</v>
      </c>
      <c r="CI344" s="66">
        <f>-CI$190+CI$216-CI$218+CI$233+CI$234+SUM(CI$125,CI$126,CI$127,CI$128,CI$129,CI$130,CI$131,CI$132,CI$133,CI$134,CI$135,CI$136,CI$137,CI$138,CI$139,CI$140*(1+'S&amp;S'!$F142),CI$141,CI$142,CI$143,CI$144)</f>
        <v>0</v>
      </c>
      <c r="CJ344" s="66">
        <f>-CJ$190+CJ$216-CJ$218+CJ$233+CJ$234+SUM(CJ$125,CJ$126,CJ$127,CJ$128,CJ$129,CJ$130,CJ$131,CJ$132,CJ$133,CJ$134,CJ$135,CJ$136,CJ$137,CJ$138,CJ$139,CJ$140*(1+'S&amp;S'!$F142),CJ$141,CJ$142,CJ$143,CJ$144)</f>
        <v>0</v>
      </c>
      <c r="CK344" s="66">
        <f>-CK$190+CK$216-CK$218+CK$233+CK$234+SUM(CK$125,CK$126,CK$127,CK$128,CK$129,CK$130,CK$131,CK$132,CK$133,CK$134,CK$135,CK$136,CK$137,CK$138,CK$139,CK$140*(1+'S&amp;S'!$F142),CK$141,CK$142,CK$143,CK$144)</f>
        <v>0</v>
      </c>
      <c r="CL344" s="66">
        <f>-CL$190+CL$216-CL$218+CL$233+CL$234+SUM(CL$125,CL$126,CL$127,CL$128,CL$129,CL$130,CL$131,CL$132,CL$133,CL$134,CL$135,CL$136,CL$137,CL$138,CL$139,CL$140*(1+'S&amp;S'!$F142),CL$141,CL$142,CL$143,CL$144)</f>
        <v>0</v>
      </c>
      <c r="CM344" s="66">
        <f>-CM$190+CM$216-CM$218+CM$233+CM$234+SUM(CM$125,CM$126,CM$127,CM$128,CM$129,CM$130,CM$131,CM$132,CM$133,CM$134,CM$135,CM$136,CM$137,CM$138,CM$139,CM$140*(1+'S&amp;S'!$F142),CM$141,CM$142,CM$143,CM$144)</f>
        <v>0</v>
      </c>
      <c r="CN344" s="66">
        <f>-CN$190+CN$216-CN$218+CN$233+CN$234+SUM(CN$125,CN$126,CN$127,CN$128,CN$129,CN$130,CN$131,CN$132,CN$133,CN$134,CN$135,CN$136,CN$137,CN$138,CN$139,CN$140*(1+'S&amp;S'!$F142),CN$141,CN$142,CN$143,CN$144)</f>
        <v>0</v>
      </c>
      <c r="CO344" s="66">
        <f>-CO$190+CO$216-CO$218+CO$233+CO$234+SUM(CO$125,CO$126,CO$127,CO$128,CO$129,CO$130,CO$131,CO$132,CO$133,CO$134,CO$135,CO$136,CO$137,CO$138,CO$139,CO$140*(1+'S&amp;S'!$F142),CO$141,CO$142,CO$143,CO$144)</f>
        <v>0</v>
      </c>
      <c r="CP344" s="66">
        <f>-CP$190+CP$216-CP$218+CP$233+CP$234+SUM(CP$125,CP$126,CP$127,CP$128,CP$129,CP$130,CP$131,CP$132,CP$133,CP$134,CP$135,CP$136,CP$137,CP$138,CP$139,CP$140*(1+'S&amp;S'!$F142),CP$141,CP$142,CP$143,CP$144)</f>
        <v>0</v>
      </c>
      <c r="CQ344" s="66">
        <f>-CQ$190+CQ$216-CQ$218+CQ$233+CQ$234+SUM(CQ$125,CQ$126,CQ$127,CQ$128,CQ$129,CQ$130,CQ$131,CQ$132,CQ$133,CQ$134,CQ$135,CQ$136,CQ$137,CQ$138,CQ$139,CQ$140*(1+'S&amp;S'!$F142),CQ$141,CQ$142,CQ$143,CQ$144)</f>
        <v>0</v>
      </c>
      <c r="CR344" s="66">
        <f>-CR$190+CR$216-CR$218+CR$233+CR$234+SUM(CR$125,CR$126,CR$127,CR$128,CR$129,CR$130,CR$131,CR$132,CR$133,CR$134,CR$135,CR$136,CR$137,CR$138,CR$139,CR$140*(1+'S&amp;S'!$F142),CR$141,CR$142,CR$143,CR$144)</f>
        <v>0</v>
      </c>
      <c r="CS344" s="66">
        <f>-CS$190+CS$216-CS$218+CS$233+CS$234+SUM(CS$125,CS$126,CS$127,CS$128,CS$129,CS$130,CS$131,CS$132,CS$133,CS$134,CS$135,CS$136,CS$137,CS$138,CS$139,CS$140*(1+'S&amp;S'!$F142),CS$141,CS$142,CS$143,CS$144)</f>
        <v>0</v>
      </c>
    </row>
    <row r="345" spans="3:97" hidden="1" x14ac:dyDescent="0.35">
      <c r="C345" s="81" t="str">
        <f>O.5!C140&amp;" with "&amp; 'S&amp;S'!$D$5*100 &amp; "% decrease"</f>
        <v>Spare with 1% decrease</v>
      </c>
      <c r="E345" s="492">
        <f>G345+NPV(G.Asm!$F$40,H345:INDEX(H345:CS345,RP))</f>
        <v>0</v>
      </c>
      <c r="F345" s="492">
        <f t="shared" si="140"/>
        <v>0</v>
      </c>
      <c r="G345" s="66">
        <f>-G$190+G$216-G$218+G$233+G$234+SUM(G$125,G$126,G$127,G$128,G$129,G$130,G$131,G$132,G$133,G$134,G$135,G$136,G$137,G$138,G$139,G$140*(1+'S&amp;S'!$F143),G$141,G$142,G$143,G$144)</f>
        <v>0</v>
      </c>
      <c r="H345" s="66">
        <f>-H$190+H$216-H$218+H$233+H$234+SUM(H$125,H$126,H$127,H$128,H$129,H$130,H$131,H$132,H$133,H$134,H$135,H$136,H$137,H$138,H$139,H$140*(1+'S&amp;S'!$F143),H$141,H$142,H$143,H$144)</f>
        <v>0</v>
      </c>
      <c r="I345" s="66">
        <f>-I$190+I$216-I$218+I$233+I$234+SUM(I$125,I$126,I$127,I$128,I$129,I$130,I$131,I$132,I$133,I$134,I$135,I$136,I$137,I$138,I$139,I$140*(1+'S&amp;S'!$F143),I$141,I$142,I$143,I$144)</f>
        <v>0</v>
      </c>
      <c r="J345" s="66">
        <f>-J$190+J$216-J$218+J$233+J$234+SUM(J$125,J$126,J$127,J$128,J$129,J$130,J$131,J$132,J$133,J$134,J$135,J$136,J$137,J$138,J$139,J$140*(1+'S&amp;S'!$F143),J$141,J$142,J$143,J$144)</f>
        <v>0</v>
      </c>
      <c r="K345" s="66">
        <f>-K$190+K$216-K$218+K$233+K$234+SUM(K$125,K$126,K$127,K$128,K$129,K$130,K$131,K$132,K$133,K$134,K$135,K$136,K$137,K$138,K$139,K$140*(1+'S&amp;S'!$F143),K$141,K$142,K$143,K$144)</f>
        <v>0</v>
      </c>
      <c r="L345" s="66">
        <f>-L$190+L$216-L$218+L$233+L$234+SUM(L$125,L$126,L$127,L$128,L$129,L$130,L$131,L$132,L$133,L$134,L$135,L$136,L$137,L$138,L$139,L$140*(1+'S&amp;S'!$F143),L$141,L$142,L$143,L$144)</f>
        <v>0</v>
      </c>
      <c r="M345" s="66">
        <f>-M$190+M$216-M$218+M$233+M$234+SUM(M$125,M$126,M$127,M$128,M$129,M$130,M$131,M$132,M$133,M$134,M$135,M$136,M$137,M$138,M$139,M$140*(1+'S&amp;S'!$F143),M$141,M$142,M$143,M$144)</f>
        <v>0</v>
      </c>
      <c r="N345" s="66">
        <f>-N$190+N$216-N$218+N$233+N$234+SUM(N$125,N$126,N$127,N$128,N$129,N$130,N$131,N$132,N$133,N$134,N$135,N$136,N$137,N$138,N$139,N$140*(1+'S&amp;S'!$F143),N$141,N$142,N$143,N$144)</f>
        <v>0</v>
      </c>
      <c r="O345" s="66">
        <f>-O$190+O$216-O$218+O$233+O$234+SUM(O$125,O$126,O$127,O$128,O$129,O$130,O$131,O$132,O$133,O$134,O$135,O$136,O$137,O$138,O$139,O$140*(1+'S&amp;S'!$F143),O$141,O$142,O$143,O$144)</f>
        <v>0</v>
      </c>
      <c r="P345" s="66">
        <f>-P$190+P$216-P$218+P$233+P$234+SUM(P$125,P$126,P$127,P$128,P$129,P$130,P$131,P$132,P$133,P$134,P$135,P$136,P$137,P$138,P$139,P$140*(1+'S&amp;S'!$F143),P$141,P$142,P$143,P$144)</f>
        <v>0</v>
      </c>
      <c r="Q345" s="66">
        <f>-Q$190+Q$216-Q$218+Q$233+Q$234+SUM(Q$125,Q$126,Q$127,Q$128,Q$129,Q$130,Q$131,Q$132,Q$133,Q$134,Q$135,Q$136,Q$137,Q$138,Q$139,Q$140*(1+'S&amp;S'!$F143),Q$141,Q$142,Q$143,Q$144)</f>
        <v>0</v>
      </c>
      <c r="R345" s="66">
        <f>-R$190+R$216-R$218+R$233+R$234+SUM(R$125,R$126,R$127,R$128,R$129,R$130,R$131,R$132,R$133,R$134,R$135,R$136,R$137,R$138,R$139,R$140*(1+'S&amp;S'!$F143),R$141,R$142,R$143,R$144)</f>
        <v>0</v>
      </c>
      <c r="S345" s="66">
        <f>-S$190+S$216-S$218+S$233+S$234+SUM(S$125,S$126,S$127,S$128,S$129,S$130,S$131,S$132,S$133,S$134,S$135,S$136,S$137,S$138,S$139,S$140*(1+'S&amp;S'!$F143),S$141,S$142,S$143,S$144)</f>
        <v>0</v>
      </c>
      <c r="T345" s="66">
        <f>-T$190+T$216-T$218+T$233+T$234+SUM(T$125,T$126,T$127,T$128,T$129,T$130,T$131,T$132,T$133,T$134,T$135,T$136,T$137,T$138,T$139,T$140*(1+'S&amp;S'!$F143),T$141,T$142,T$143,T$144)</f>
        <v>0</v>
      </c>
      <c r="U345" s="66">
        <f>-U$190+U$216-U$218+U$233+U$234+SUM(U$125,U$126,U$127,U$128,U$129,U$130,U$131,U$132,U$133,U$134,U$135,U$136,U$137,U$138,U$139,U$140*(1+'S&amp;S'!$F143),U$141,U$142,U$143,U$144)</f>
        <v>0</v>
      </c>
      <c r="V345" s="66">
        <f>-V$190+V$216-V$218+V$233+V$234+SUM(V$125,V$126,V$127,V$128,V$129,V$130,V$131,V$132,V$133,V$134,V$135,V$136,V$137,V$138,V$139,V$140*(1+'S&amp;S'!$F143),V$141,V$142,V$143,V$144)</f>
        <v>0</v>
      </c>
      <c r="W345" s="66">
        <f>-W$190+W$216-W$218+W$233+W$234+SUM(W$125,W$126,W$127,W$128,W$129,W$130,W$131,W$132,W$133,W$134,W$135,W$136,W$137,W$138,W$139,W$140*(1+'S&amp;S'!$F143),W$141,W$142,W$143,W$144)</f>
        <v>0</v>
      </c>
      <c r="X345" s="66">
        <f>-X$190+X$216-X$218+X$233+X$234+SUM(X$125,X$126,X$127,X$128,X$129,X$130,X$131,X$132,X$133,X$134,X$135,X$136,X$137,X$138,X$139,X$140*(1+'S&amp;S'!$F143),X$141,X$142,X$143,X$144)</f>
        <v>0</v>
      </c>
      <c r="Y345" s="66">
        <f>-Y$190+Y$216-Y$218+Y$233+Y$234+SUM(Y$125,Y$126,Y$127,Y$128,Y$129,Y$130,Y$131,Y$132,Y$133,Y$134,Y$135,Y$136,Y$137,Y$138,Y$139,Y$140*(1+'S&amp;S'!$F143),Y$141,Y$142,Y$143,Y$144)</f>
        <v>0</v>
      </c>
      <c r="Z345" s="66">
        <f>-Z$190+Z$216-Z$218+Z$233+Z$234+SUM(Z$125,Z$126,Z$127,Z$128,Z$129,Z$130,Z$131,Z$132,Z$133,Z$134,Z$135,Z$136,Z$137,Z$138,Z$139,Z$140*(1+'S&amp;S'!$F143),Z$141,Z$142,Z$143,Z$144)</f>
        <v>0</v>
      </c>
      <c r="AA345" s="66">
        <f>-AA$190+AA$216-AA$218+AA$233+AA$234+SUM(AA$125,AA$126,AA$127,AA$128,AA$129,AA$130,AA$131,AA$132,AA$133,AA$134,AA$135,AA$136,AA$137,AA$138,AA$139,AA$140*(1+'S&amp;S'!$F143),AA$141,AA$142,AA$143,AA$144)</f>
        <v>0</v>
      </c>
      <c r="AB345" s="66">
        <f>-AB$190+AB$216-AB$218+AB$233+AB$234+SUM(AB$125,AB$126,AB$127,AB$128,AB$129,AB$130,AB$131,AB$132,AB$133,AB$134,AB$135,AB$136,AB$137,AB$138,AB$139,AB$140*(1+'S&amp;S'!$F143),AB$141,AB$142,AB$143,AB$144)</f>
        <v>0</v>
      </c>
      <c r="AC345" s="66">
        <f>-AC$190+AC$216-AC$218+AC$233+AC$234+SUM(AC$125,AC$126,AC$127,AC$128,AC$129,AC$130,AC$131,AC$132,AC$133,AC$134,AC$135,AC$136,AC$137,AC$138,AC$139,AC$140*(1+'S&amp;S'!$F143),AC$141,AC$142,AC$143,AC$144)</f>
        <v>0</v>
      </c>
      <c r="AD345" s="66">
        <f>-AD$190+AD$216-AD$218+AD$233+AD$234+SUM(AD$125,AD$126,AD$127,AD$128,AD$129,AD$130,AD$131,AD$132,AD$133,AD$134,AD$135,AD$136,AD$137,AD$138,AD$139,AD$140*(1+'S&amp;S'!$F143),AD$141,AD$142,AD$143,AD$144)</f>
        <v>0</v>
      </c>
      <c r="AE345" s="66">
        <f>-AE$190+AE$216-AE$218+AE$233+AE$234+SUM(AE$125,AE$126,AE$127,AE$128,AE$129,AE$130,AE$131,AE$132,AE$133,AE$134,AE$135,AE$136,AE$137,AE$138,AE$139,AE$140*(1+'S&amp;S'!$F143),AE$141,AE$142,AE$143,AE$144)</f>
        <v>0</v>
      </c>
      <c r="AF345" s="66">
        <f>-AF$190+AF$216-AF$218+AF$233+AF$234+SUM(AF$125,AF$126,AF$127,AF$128,AF$129,AF$130,AF$131,AF$132,AF$133,AF$134,AF$135,AF$136,AF$137,AF$138,AF$139,AF$140*(1+'S&amp;S'!$F143),AF$141,AF$142,AF$143,AF$144)</f>
        <v>0</v>
      </c>
      <c r="AG345" s="66">
        <f>-AG$190+AG$216-AG$218+AG$233+AG$234+SUM(AG$125,AG$126,AG$127,AG$128,AG$129,AG$130,AG$131,AG$132,AG$133,AG$134,AG$135,AG$136,AG$137,AG$138,AG$139,AG$140*(1+'S&amp;S'!$F143),AG$141,AG$142,AG$143,AG$144)</f>
        <v>0</v>
      </c>
      <c r="AH345" s="66">
        <f>-AH$190+AH$216-AH$218+AH$233+AH$234+SUM(AH$125,AH$126,AH$127,AH$128,AH$129,AH$130,AH$131,AH$132,AH$133,AH$134,AH$135,AH$136,AH$137,AH$138,AH$139,AH$140*(1+'S&amp;S'!$F143),AH$141,AH$142,AH$143,AH$144)</f>
        <v>0</v>
      </c>
      <c r="AI345" s="66">
        <f>-AI$190+AI$216-AI$218+AI$233+AI$234+SUM(AI$125,AI$126,AI$127,AI$128,AI$129,AI$130,AI$131,AI$132,AI$133,AI$134,AI$135,AI$136,AI$137,AI$138,AI$139,AI$140*(1+'S&amp;S'!$F143),AI$141,AI$142,AI$143,AI$144)</f>
        <v>0</v>
      </c>
      <c r="AJ345" s="66">
        <f>-AJ$190+AJ$216-AJ$218+AJ$233+AJ$234+SUM(AJ$125,AJ$126,AJ$127,AJ$128,AJ$129,AJ$130,AJ$131,AJ$132,AJ$133,AJ$134,AJ$135,AJ$136,AJ$137,AJ$138,AJ$139,AJ$140*(1+'S&amp;S'!$F143),AJ$141,AJ$142,AJ$143,AJ$144)</f>
        <v>0</v>
      </c>
      <c r="AK345" s="66">
        <f>-AK$190+AK$216-AK$218+AK$233+AK$234+SUM(AK$125,AK$126,AK$127,AK$128,AK$129,AK$130,AK$131,AK$132,AK$133,AK$134,AK$135,AK$136,AK$137,AK$138,AK$139,AK$140*(1+'S&amp;S'!$F143),AK$141,AK$142,AK$143,AK$144)</f>
        <v>0</v>
      </c>
      <c r="AL345" s="66">
        <f>-AL$190+AL$216-AL$218+AL$233+AL$234+SUM(AL$125,AL$126,AL$127,AL$128,AL$129,AL$130,AL$131,AL$132,AL$133,AL$134,AL$135,AL$136,AL$137,AL$138,AL$139,AL$140*(1+'S&amp;S'!$F143),AL$141,AL$142,AL$143,AL$144)</f>
        <v>0</v>
      </c>
      <c r="AM345" s="66">
        <f>-AM$190+AM$216-AM$218+AM$233+AM$234+SUM(AM$125,AM$126,AM$127,AM$128,AM$129,AM$130,AM$131,AM$132,AM$133,AM$134,AM$135,AM$136,AM$137,AM$138,AM$139,AM$140*(1+'S&amp;S'!$F143),AM$141,AM$142,AM$143,AM$144)</f>
        <v>0</v>
      </c>
      <c r="AN345" s="66">
        <f>-AN$190+AN$216-AN$218+AN$233+AN$234+SUM(AN$125,AN$126,AN$127,AN$128,AN$129,AN$130,AN$131,AN$132,AN$133,AN$134,AN$135,AN$136,AN$137,AN$138,AN$139,AN$140*(1+'S&amp;S'!$F143),AN$141,AN$142,AN$143,AN$144)</f>
        <v>0</v>
      </c>
      <c r="AO345" s="66">
        <f>-AO$190+AO$216-AO$218+AO$233+AO$234+SUM(AO$125,AO$126,AO$127,AO$128,AO$129,AO$130,AO$131,AO$132,AO$133,AO$134,AO$135,AO$136,AO$137,AO$138,AO$139,AO$140*(1+'S&amp;S'!$F143),AO$141,AO$142,AO$143,AO$144)</f>
        <v>0</v>
      </c>
      <c r="AP345" s="66">
        <f>-AP$190+AP$216-AP$218+AP$233+AP$234+SUM(AP$125,AP$126,AP$127,AP$128,AP$129,AP$130,AP$131,AP$132,AP$133,AP$134,AP$135,AP$136,AP$137,AP$138,AP$139,AP$140*(1+'S&amp;S'!$F143),AP$141,AP$142,AP$143,AP$144)</f>
        <v>0</v>
      </c>
      <c r="AQ345" s="66">
        <f>-AQ$190+AQ$216-AQ$218+AQ$233+AQ$234+SUM(AQ$125,AQ$126,AQ$127,AQ$128,AQ$129,AQ$130,AQ$131,AQ$132,AQ$133,AQ$134,AQ$135,AQ$136,AQ$137,AQ$138,AQ$139,AQ$140*(1+'S&amp;S'!$F143),AQ$141,AQ$142,AQ$143,AQ$144)</f>
        <v>0</v>
      </c>
      <c r="AR345" s="66">
        <f>-AR$190+AR$216-AR$218+AR$233+AR$234+SUM(AR$125,AR$126,AR$127,AR$128,AR$129,AR$130,AR$131,AR$132,AR$133,AR$134,AR$135,AR$136,AR$137,AR$138,AR$139,AR$140*(1+'S&amp;S'!$F143),AR$141,AR$142,AR$143,AR$144)</f>
        <v>0</v>
      </c>
      <c r="AS345" s="66">
        <f>-AS$190+AS$216-AS$218+AS$233+AS$234+SUM(AS$125,AS$126,AS$127,AS$128,AS$129,AS$130,AS$131,AS$132,AS$133,AS$134,AS$135,AS$136,AS$137,AS$138,AS$139,AS$140*(1+'S&amp;S'!$F143),AS$141,AS$142,AS$143,AS$144)</f>
        <v>0</v>
      </c>
      <c r="AT345" s="66">
        <f>-AT$190+AT$216-AT$218+AT$233+AT$234+SUM(AT$125,AT$126,AT$127,AT$128,AT$129,AT$130,AT$131,AT$132,AT$133,AT$134,AT$135,AT$136,AT$137,AT$138,AT$139,AT$140*(1+'S&amp;S'!$F143),AT$141,AT$142,AT$143,AT$144)</f>
        <v>0</v>
      </c>
      <c r="AU345" s="66">
        <f>-AU$190+AU$216-AU$218+AU$233+AU$234+SUM(AU$125,AU$126,AU$127,AU$128,AU$129,AU$130,AU$131,AU$132,AU$133,AU$134,AU$135,AU$136,AU$137,AU$138,AU$139,AU$140*(1+'S&amp;S'!$F143),AU$141,AU$142,AU$143,AU$144)</f>
        <v>0</v>
      </c>
      <c r="AV345" s="66">
        <f>-AV$190+AV$216-AV$218+AV$233+AV$234+SUM(AV$125,AV$126,AV$127,AV$128,AV$129,AV$130,AV$131,AV$132,AV$133,AV$134,AV$135,AV$136,AV$137,AV$138,AV$139,AV$140*(1+'S&amp;S'!$F143),AV$141,AV$142,AV$143,AV$144)</f>
        <v>0</v>
      </c>
      <c r="AW345" s="66">
        <f>-AW$190+AW$216-AW$218+AW$233+AW$234+SUM(AW$125,AW$126,AW$127,AW$128,AW$129,AW$130,AW$131,AW$132,AW$133,AW$134,AW$135,AW$136,AW$137,AW$138,AW$139,AW$140*(1+'S&amp;S'!$F143),AW$141,AW$142,AW$143,AW$144)</f>
        <v>0</v>
      </c>
      <c r="AX345" s="66">
        <f>-AX$190+AX$216-AX$218+AX$233+AX$234+SUM(AX$125,AX$126,AX$127,AX$128,AX$129,AX$130,AX$131,AX$132,AX$133,AX$134,AX$135,AX$136,AX$137,AX$138,AX$139,AX$140*(1+'S&amp;S'!$F143),AX$141,AX$142,AX$143,AX$144)</f>
        <v>0</v>
      </c>
      <c r="AY345" s="66">
        <f>-AY$190+AY$216-AY$218+AY$233+AY$234+SUM(AY$125,AY$126,AY$127,AY$128,AY$129,AY$130,AY$131,AY$132,AY$133,AY$134,AY$135,AY$136,AY$137,AY$138,AY$139,AY$140*(1+'S&amp;S'!$F143),AY$141,AY$142,AY$143,AY$144)</f>
        <v>0</v>
      </c>
      <c r="AZ345" s="66">
        <f>-AZ$190+AZ$216-AZ$218+AZ$233+AZ$234+SUM(AZ$125,AZ$126,AZ$127,AZ$128,AZ$129,AZ$130,AZ$131,AZ$132,AZ$133,AZ$134,AZ$135,AZ$136,AZ$137,AZ$138,AZ$139,AZ$140*(1+'S&amp;S'!$F143),AZ$141,AZ$142,AZ$143,AZ$144)</f>
        <v>0</v>
      </c>
      <c r="BA345" s="66">
        <f>-BA$190+BA$216-BA$218+BA$233+BA$234+SUM(BA$125,BA$126,BA$127,BA$128,BA$129,BA$130,BA$131,BA$132,BA$133,BA$134,BA$135,BA$136,BA$137,BA$138,BA$139,BA$140*(1+'S&amp;S'!$F143),BA$141,BA$142,BA$143,BA$144)</f>
        <v>0</v>
      </c>
      <c r="BB345" s="66">
        <f>-BB$190+BB$216-BB$218+BB$233+BB$234+SUM(BB$125,BB$126,BB$127,BB$128,BB$129,BB$130,BB$131,BB$132,BB$133,BB$134,BB$135,BB$136,BB$137,BB$138,BB$139,BB$140*(1+'S&amp;S'!$F143),BB$141,BB$142,BB$143,BB$144)</f>
        <v>0</v>
      </c>
      <c r="BC345" s="66">
        <f>-BC$190+BC$216-BC$218+BC$233+BC$234+SUM(BC$125,BC$126,BC$127,BC$128,BC$129,BC$130,BC$131,BC$132,BC$133,BC$134,BC$135,BC$136,BC$137,BC$138,BC$139,BC$140*(1+'S&amp;S'!$F143),BC$141,BC$142,BC$143,BC$144)</f>
        <v>0</v>
      </c>
      <c r="BD345" s="66">
        <f>-BD$190+BD$216-BD$218+BD$233+BD$234+SUM(BD$125,BD$126,BD$127,BD$128,BD$129,BD$130,BD$131,BD$132,BD$133,BD$134,BD$135,BD$136,BD$137,BD$138,BD$139,BD$140*(1+'S&amp;S'!$F143),BD$141,BD$142,BD$143,BD$144)</f>
        <v>0</v>
      </c>
      <c r="BE345" s="66">
        <f>-BE$190+BE$216-BE$218+BE$233+BE$234+SUM(BE$125,BE$126,BE$127,BE$128,BE$129,BE$130,BE$131,BE$132,BE$133,BE$134,BE$135,BE$136,BE$137,BE$138,BE$139,BE$140*(1+'S&amp;S'!$F143),BE$141,BE$142,BE$143,BE$144)</f>
        <v>0</v>
      </c>
      <c r="BF345" s="66">
        <f>-BF$190+BF$216-BF$218+BF$233+BF$234+SUM(BF$125,BF$126,BF$127,BF$128,BF$129,BF$130,BF$131,BF$132,BF$133,BF$134,BF$135,BF$136,BF$137,BF$138,BF$139,BF$140*(1+'S&amp;S'!$F143),BF$141,BF$142,BF$143,BF$144)</f>
        <v>0</v>
      </c>
      <c r="BG345" s="66">
        <f>-BG$190+BG$216-BG$218+BG$233+BG$234+SUM(BG$125,BG$126,BG$127,BG$128,BG$129,BG$130,BG$131,BG$132,BG$133,BG$134,BG$135,BG$136,BG$137,BG$138,BG$139,BG$140*(1+'S&amp;S'!$F143),BG$141,BG$142,BG$143,BG$144)</f>
        <v>0</v>
      </c>
      <c r="BH345" s="66">
        <f>-BH$190+BH$216-BH$218+BH$233+BH$234+SUM(BH$125,BH$126,BH$127,BH$128,BH$129,BH$130,BH$131,BH$132,BH$133,BH$134,BH$135,BH$136,BH$137,BH$138,BH$139,BH$140*(1+'S&amp;S'!$F143),BH$141,BH$142,BH$143,BH$144)</f>
        <v>0</v>
      </c>
      <c r="BI345" s="66">
        <f>-BI$190+BI$216-BI$218+BI$233+BI$234+SUM(BI$125,BI$126,BI$127,BI$128,BI$129,BI$130,BI$131,BI$132,BI$133,BI$134,BI$135,BI$136,BI$137,BI$138,BI$139,BI$140*(1+'S&amp;S'!$F143),BI$141,BI$142,BI$143,BI$144)</f>
        <v>0</v>
      </c>
      <c r="BJ345" s="66">
        <f>-BJ$190+BJ$216-BJ$218+BJ$233+BJ$234+SUM(BJ$125,BJ$126,BJ$127,BJ$128,BJ$129,BJ$130,BJ$131,BJ$132,BJ$133,BJ$134,BJ$135,BJ$136,BJ$137,BJ$138,BJ$139,BJ$140*(1+'S&amp;S'!$F143),BJ$141,BJ$142,BJ$143,BJ$144)</f>
        <v>0</v>
      </c>
      <c r="BK345" s="66">
        <f>-BK$190+BK$216-BK$218+BK$233+BK$234+SUM(BK$125,BK$126,BK$127,BK$128,BK$129,BK$130,BK$131,BK$132,BK$133,BK$134,BK$135,BK$136,BK$137,BK$138,BK$139,BK$140*(1+'S&amp;S'!$F143),BK$141,BK$142,BK$143,BK$144)</f>
        <v>0</v>
      </c>
      <c r="BL345" s="66">
        <f>-BL$190+BL$216-BL$218+BL$233+BL$234+SUM(BL$125,BL$126,BL$127,BL$128,BL$129,BL$130,BL$131,BL$132,BL$133,BL$134,BL$135,BL$136,BL$137,BL$138,BL$139,BL$140*(1+'S&amp;S'!$F143),BL$141,BL$142,BL$143,BL$144)</f>
        <v>0</v>
      </c>
      <c r="BM345" s="66">
        <f>-BM$190+BM$216-BM$218+BM$233+BM$234+SUM(BM$125,BM$126,BM$127,BM$128,BM$129,BM$130,BM$131,BM$132,BM$133,BM$134,BM$135,BM$136,BM$137,BM$138,BM$139,BM$140*(1+'S&amp;S'!$F143),BM$141,BM$142,BM$143,BM$144)</f>
        <v>0</v>
      </c>
      <c r="BN345" s="66">
        <f>-BN$190+BN$216-BN$218+BN$233+BN$234+SUM(BN$125,BN$126,BN$127,BN$128,BN$129,BN$130,BN$131,BN$132,BN$133,BN$134,BN$135,BN$136,BN$137,BN$138,BN$139,BN$140*(1+'S&amp;S'!$F143),BN$141,BN$142,BN$143,BN$144)</f>
        <v>0</v>
      </c>
      <c r="BO345" s="66">
        <f>-BO$190+BO$216-BO$218+BO$233+BO$234+SUM(BO$125,BO$126,BO$127,BO$128,BO$129,BO$130,BO$131,BO$132,BO$133,BO$134,BO$135,BO$136,BO$137,BO$138,BO$139,BO$140*(1+'S&amp;S'!$F143),BO$141,BO$142,BO$143,BO$144)</f>
        <v>0</v>
      </c>
      <c r="BP345" s="66">
        <f>-BP$190+BP$216-BP$218+BP$233+BP$234+SUM(BP$125,BP$126,BP$127,BP$128,BP$129,BP$130,BP$131,BP$132,BP$133,BP$134,BP$135,BP$136,BP$137,BP$138,BP$139,BP$140*(1+'S&amp;S'!$F143),BP$141,BP$142,BP$143,BP$144)</f>
        <v>0</v>
      </c>
      <c r="BQ345" s="66">
        <f>-BQ$190+BQ$216-BQ$218+BQ$233+BQ$234+SUM(BQ$125,BQ$126,BQ$127,BQ$128,BQ$129,BQ$130,BQ$131,BQ$132,BQ$133,BQ$134,BQ$135,BQ$136,BQ$137,BQ$138,BQ$139,BQ$140*(1+'S&amp;S'!$F143),BQ$141,BQ$142,BQ$143,BQ$144)</f>
        <v>0</v>
      </c>
      <c r="BR345" s="66">
        <f>-BR$190+BR$216-BR$218+BR$233+BR$234+SUM(BR$125,BR$126,BR$127,BR$128,BR$129,BR$130,BR$131,BR$132,BR$133,BR$134,BR$135,BR$136,BR$137,BR$138,BR$139,BR$140*(1+'S&amp;S'!$F143),BR$141,BR$142,BR$143,BR$144)</f>
        <v>0</v>
      </c>
      <c r="BS345" s="66">
        <f>-BS$190+BS$216-BS$218+BS$233+BS$234+SUM(BS$125,BS$126,BS$127,BS$128,BS$129,BS$130,BS$131,BS$132,BS$133,BS$134,BS$135,BS$136,BS$137,BS$138,BS$139,BS$140*(1+'S&amp;S'!$F143),BS$141,BS$142,BS$143,BS$144)</f>
        <v>0</v>
      </c>
      <c r="BT345" s="66">
        <f>-BT$190+BT$216-BT$218+BT$233+BT$234+SUM(BT$125,BT$126,BT$127,BT$128,BT$129,BT$130,BT$131,BT$132,BT$133,BT$134,BT$135,BT$136,BT$137,BT$138,BT$139,BT$140*(1+'S&amp;S'!$F143),BT$141,BT$142,BT$143,BT$144)</f>
        <v>0</v>
      </c>
      <c r="BU345" s="66">
        <f>-BU$190+BU$216-BU$218+BU$233+BU$234+SUM(BU$125,BU$126,BU$127,BU$128,BU$129,BU$130,BU$131,BU$132,BU$133,BU$134,BU$135,BU$136,BU$137,BU$138,BU$139,BU$140*(1+'S&amp;S'!$F143),BU$141,BU$142,BU$143,BU$144)</f>
        <v>0</v>
      </c>
      <c r="BV345" s="66">
        <f>-BV$190+BV$216-BV$218+BV$233+BV$234+SUM(BV$125,BV$126,BV$127,BV$128,BV$129,BV$130,BV$131,BV$132,BV$133,BV$134,BV$135,BV$136,BV$137,BV$138,BV$139,BV$140*(1+'S&amp;S'!$F143),BV$141,BV$142,BV$143,BV$144)</f>
        <v>0</v>
      </c>
      <c r="BW345" s="66">
        <f>-BW$190+BW$216-BW$218+BW$233+BW$234+SUM(BW$125,BW$126,BW$127,BW$128,BW$129,BW$130,BW$131,BW$132,BW$133,BW$134,BW$135,BW$136,BW$137,BW$138,BW$139,BW$140*(1+'S&amp;S'!$F143),BW$141,BW$142,BW$143,BW$144)</f>
        <v>0</v>
      </c>
      <c r="BX345" s="66">
        <f>-BX$190+BX$216-BX$218+BX$233+BX$234+SUM(BX$125,BX$126,BX$127,BX$128,BX$129,BX$130,BX$131,BX$132,BX$133,BX$134,BX$135,BX$136,BX$137,BX$138,BX$139,BX$140*(1+'S&amp;S'!$F143),BX$141,BX$142,BX$143,BX$144)</f>
        <v>0</v>
      </c>
      <c r="BY345" s="66">
        <f>-BY$190+BY$216-BY$218+BY$233+BY$234+SUM(BY$125,BY$126,BY$127,BY$128,BY$129,BY$130,BY$131,BY$132,BY$133,BY$134,BY$135,BY$136,BY$137,BY$138,BY$139,BY$140*(1+'S&amp;S'!$F143),BY$141,BY$142,BY$143,BY$144)</f>
        <v>0</v>
      </c>
      <c r="BZ345" s="66">
        <f>-BZ$190+BZ$216-BZ$218+BZ$233+BZ$234+SUM(BZ$125,BZ$126,BZ$127,BZ$128,BZ$129,BZ$130,BZ$131,BZ$132,BZ$133,BZ$134,BZ$135,BZ$136,BZ$137,BZ$138,BZ$139,BZ$140*(1+'S&amp;S'!$F143),BZ$141,BZ$142,BZ$143,BZ$144)</f>
        <v>0</v>
      </c>
      <c r="CA345" s="66">
        <f>-CA$190+CA$216-CA$218+CA$233+CA$234+SUM(CA$125,CA$126,CA$127,CA$128,CA$129,CA$130,CA$131,CA$132,CA$133,CA$134,CA$135,CA$136,CA$137,CA$138,CA$139,CA$140*(1+'S&amp;S'!$F143),CA$141,CA$142,CA$143,CA$144)</f>
        <v>0</v>
      </c>
      <c r="CB345" s="66">
        <f>-CB$190+CB$216-CB$218+CB$233+CB$234+SUM(CB$125,CB$126,CB$127,CB$128,CB$129,CB$130,CB$131,CB$132,CB$133,CB$134,CB$135,CB$136,CB$137,CB$138,CB$139,CB$140*(1+'S&amp;S'!$F143),CB$141,CB$142,CB$143,CB$144)</f>
        <v>0</v>
      </c>
      <c r="CC345" s="66">
        <f>-CC$190+CC$216-CC$218+CC$233+CC$234+SUM(CC$125,CC$126,CC$127,CC$128,CC$129,CC$130,CC$131,CC$132,CC$133,CC$134,CC$135,CC$136,CC$137,CC$138,CC$139,CC$140*(1+'S&amp;S'!$F143),CC$141,CC$142,CC$143,CC$144)</f>
        <v>0</v>
      </c>
      <c r="CD345" s="66">
        <f>-CD$190+CD$216-CD$218+CD$233+CD$234+SUM(CD$125,CD$126,CD$127,CD$128,CD$129,CD$130,CD$131,CD$132,CD$133,CD$134,CD$135,CD$136,CD$137,CD$138,CD$139,CD$140*(1+'S&amp;S'!$F143),CD$141,CD$142,CD$143,CD$144)</f>
        <v>0</v>
      </c>
      <c r="CE345" s="66">
        <f>-CE$190+CE$216-CE$218+CE$233+CE$234+SUM(CE$125,CE$126,CE$127,CE$128,CE$129,CE$130,CE$131,CE$132,CE$133,CE$134,CE$135,CE$136,CE$137,CE$138,CE$139,CE$140*(1+'S&amp;S'!$F143),CE$141,CE$142,CE$143,CE$144)</f>
        <v>0</v>
      </c>
      <c r="CF345" s="66">
        <f>-CF$190+CF$216-CF$218+CF$233+CF$234+SUM(CF$125,CF$126,CF$127,CF$128,CF$129,CF$130,CF$131,CF$132,CF$133,CF$134,CF$135,CF$136,CF$137,CF$138,CF$139,CF$140*(1+'S&amp;S'!$F143),CF$141,CF$142,CF$143,CF$144)</f>
        <v>0</v>
      </c>
      <c r="CG345" s="66">
        <f>-CG$190+CG$216-CG$218+CG$233+CG$234+SUM(CG$125,CG$126,CG$127,CG$128,CG$129,CG$130,CG$131,CG$132,CG$133,CG$134,CG$135,CG$136,CG$137,CG$138,CG$139,CG$140*(1+'S&amp;S'!$F143),CG$141,CG$142,CG$143,CG$144)</f>
        <v>0</v>
      </c>
      <c r="CH345" s="66">
        <f>-CH$190+CH$216-CH$218+CH$233+CH$234+SUM(CH$125,CH$126,CH$127,CH$128,CH$129,CH$130,CH$131,CH$132,CH$133,CH$134,CH$135,CH$136,CH$137,CH$138,CH$139,CH$140*(1+'S&amp;S'!$F143),CH$141,CH$142,CH$143,CH$144)</f>
        <v>0</v>
      </c>
      <c r="CI345" s="66">
        <f>-CI$190+CI$216-CI$218+CI$233+CI$234+SUM(CI$125,CI$126,CI$127,CI$128,CI$129,CI$130,CI$131,CI$132,CI$133,CI$134,CI$135,CI$136,CI$137,CI$138,CI$139,CI$140*(1+'S&amp;S'!$F143),CI$141,CI$142,CI$143,CI$144)</f>
        <v>0</v>
      </c>
      <c r="CJ345" s="66">
        <f>-CJ$190+CJ$216-CJ$218+CJ$233+CJ$234+SUM(CJ$125,CJ$126,CJ$127,CJ$128,CJ$129,CJ$130,CJ$131,CJ$132,CJ$133,CJ$134,CJ$135,CJ$136,CJ$137,CJ$138,CJ$139,CJ$140*(1+'S&amp;S'!$F143),CJ$141,CJ$142,CJ$143,CJ$144)</f>
        <v>0</v>
      </c>
      <c r="CK345" s="66">
        <f>-CK$190+CK$216-CK$218+CK$233+CK$234+SUM(CK$125,CK$126,CK$127,CK$128,CK$129,CK$130,CK$131,CK$132,CK$133,CK$134,CK$135,CK$136,CK$137,CK$138,CK$139,CK$140*(1+'S&amp;S'!$F143),CK$141,CK$142,CK$143,CK$144)</f>
        <v>0</v>
      </c>
      <c r="CL345" s="66">
        <f>-CL$190+CL$216-CL$218+CL$233+CL$234+SUM(CL$125,CL$126,CL$127,CL$128,CL$129,CL$130,CL$131,CL$132,CL$133,CL$134,CL$135,CL$136,CL$137,CL$138,CL$139,CL$140*(1+'S&amp;S'!$F143),CL$141,CL$142,CL$143,CL$144)</f>
        <v>0</v>
      </c>
      <c r="CM345" s="66">
        <f>-CM$190+CM$216-CM$218+CM$233+CM$234+SUM(CM$125,CM$126,CM$127,CM$128,CM$129,CM$130,CM$131,CM$132,CM$133,CM$134,CM$135,CM$136,CM$137,CM$138,CM$139,CM$140*(1+'S&amp;S'!$F143),CM$141,CM$142,CM$143,CM$144)</f>
        <v>0</v>
      </c>
      <c r="CN345" s="66">
        <f>-CN$190+CN$216-CN$218+CN$233+CN$234+SUM(CN$125,CN$126,CN$127,CN$128,CN$129,CN$130,CN$131,CN$132,CN$133,CN$134,CN$135,CN$136,CN$137,CN$138,CN$139,CN$140*(1+'S&amp;S'!$F143),CN$141,CN$142,CN$143,CN$144)</f>
        <v>0</v>
      </c>
      <c r="CO345" s="66">
        <f>-CO$190+CO$216-CO$218+CO$233+CO$234+SUM(CO$125,CO$126,CO$127,CO$128,CO$129,CO$130,CO$131,CO$132,CO$133,CO$134,CO$135,CO$136,CO$137,CO$138,CO$139,CO$140*(1+'S&amp;S'!$F143),CO$141,CO$142,CO$143,CO$144)</f>
        <v>0</v>
      </c>
      <c r="CP345" s="66">
        <f>-CP$190+CP$216-CP$218+CP$233+CP$234+SUM(CP$125,CP$126,CP$127,CP$128,CP$129,CP$130,CP$131,CP$132,CP$133,CP$134,CP$135,CP$136,CP$137,CP$138,CP$139,CP$140*(1+'S&amp;S'!$F143),CP$141,CP$142,CP$143,CP$144)</f>
        <v>0</v>
      </c>
      <c r="CQ345" s="66">
        <f>-CQ$190+CQ$216-CQ$218+CQ$233+CQ$234+SUM(CQ$125,CQ$126,CQ$127,CQ$128,CQ$129,CQ$130,CQ$131,CQ$132,CQ$133,CQ$134,CQ$135,CQ$136,CQ$137,CQ$138,CQ$139,CQ$140*(1+'S&amp;S'!$F143),CQ$141,CQ$142,CQ$143,CQ$144)</f>
        <v>0</v>
      </c>
      <c r="CR345" s="66">
        <f>-CR$190+CR$216-CR$218+CR$233+CR$234+SUM(CR$125,CR$126,CR$127,CR$128,CR$129,CR$130,CR$131,CR$132,CR$133,CR$134,CR$135,CR$136,CR$137,CR$138,CR$139,CR$140*(1+'S&amp;S'!$F143),CR$141,CR$142,CR$143,CR$144)</f>
        <v>0</v>
      </c>
      <c r="CS345" s="66">
        <f>-CS$190+CS$216-CS$218+CS$233+CS$234+SUM(CS$125,CS$126,CS$127,CS$128,CS$129,CS$130,CS$131,CS$132,CS$133,CS$134,CS$135,CS$136,CS$137,CS$138,CS$139,CS$140*(1+'S&amp;S'!$F143),CS$141,CS$142,CS$143,CS$144)</f>
        <v>0</v>
      </c>
    </row>
    <row r="346" spans="3:97" hidden="1" x14ac:dyDescent="0.35">
      <c r="C346" s="81" t="str">
        <f>O.5!C141&amp;" with "&amp; 'S&amp;S'!$D$5*100 &amp; "% increase"</f>
        <v>Spare with 1% increase</v>
      </c>
      <c r="E346" s="492">
        <f>G346+NPV(G.Asm!$F$40,H346:INDEX(H346:CS346,RP))</f>
        <v>0</v>
      </c>
      <c r="F346" s="492">
        <f t="shared" si="140"/>
        <v>0</v>
      </c>
      <c r="G346" s="66">
        <f>-G$190+G$216-G$218+G$233+G$234+SUM(G$125,G$126,G$127,G$128,G$129,G$130,G$131,G$132,G$133,G$134,G$135,G$136,G$137,G$138,G$139,G$140,G$141*(1+'S&amp;S'!$F144),G$142,G$143,G$144)</f>
        <v>0</v>
      </c>
      <c r="H346" s="66">
        <f>-H$190+H$216-H$218+H$233+H$234+SUM(H$125,H$126,H$127,H$128,H$129,H$130,H$131,H$132,H$133,H$134,H$135,H$136,H$137,H$138,H$139,H$140,H$141*(1+'S&amp;S'!$F144),H$142,H$143,H$144)</f>
        <v>0</v>
      </c>
      <c r="I346" s="66">
        <f>-I$190+I$216-I$218+I$233+I$234+SUM(I$125,I$126,I$127,I$128,I$129,I$130,I$131,I$132,I$133,I$134,I$135,I$136,I$137,I$138,I$139,I$140,I$141*(1+'S&amp;S'!$F144),I$142,I$143,I$144)</f>
        <v>0</v>
      </c>
      <c r="J346" s="66">
        <f>-J$190+J$216-J$218+J$233+J$234+SUM(J$125,J$126,J$127,J$128,J$129,J$130,J$131,J$132,J$133,J$134,J$135,J$136,J$137,J$138,J$139,J$140,J$141*(1+'S&amp;S'!$F144),J$142,J$143,J$144)</f>
        <v>0</v>
      </c>
      <c r="K346" s="66">
        <f>-K$190+K$216-K$218+K$233+K$234+SUM(K$125,K$126,K$127,K$128,K$129,K$130,K$131,K$132,K$133,K$134,K$135,K$136,K$137,K$138,K$139,K$140,K$141*(1+'S&amp;S'!$F144),K$142,K$143,K$144)</f>
        <v>0</v>
      </c>
      <c r="L346" s="66">
        <f>-L$190+L$216-L$218+L$233+L$234+SUM(L$125,L$126,L$127,L$128,L$129,L$130,L$131,L$132,L$133,L$134,L$135,L$136,L$137,L$138,L$139,L$140,L$141*(1+'S&amp;S'!$F144),L$142,L$143,L$144)</f>
        <v>0</v>
      </c>
      <c r="M346" s="66">
        <f>-M$190+M$216-M$218+M$233+M$234+SUM(M$125,M$126,M$127,M$128,M$129,M$130,M$131,M$132,M$133,M$134,M$135,M$136,M$137,M$138,M$139,M$140,M$141*(1+'S&amp;S'!$F144),M$142,M$143,M$144)</f>
        <v>0</v>
      </c>
      <c r="N346" s="66">
        <f>-N$190+N$216-N$218+N$233+N$234+SUM(N$125,N$126,N$127,N$128,N$129,N$130,N$131,N$132,N$133,N$134,N$135,N$136,N$137,N$138,N$139,N$140,N$141*(1+'S&amp;S'!$F144),N$142,N$143,N$144)</f>
        <v>0</v>
      </c>
      <c r="O346" s="66">
        <f>-O$190+O$216-O$218+O$233+O$234+SUM(O$125,O$126,O$127,O$128,O$129,O$130,O$131,O$132,O$133,O$134,O$135,O$136,O$137,O$138,O$139,O$140,O$141*(1+'S&amp;S'!$F144),O$142,O$143,O$144)</f>
        <v>0</v>
      </c>
      <c r="P346" s="66">
        <f>-P$190+P$216-P$218+P$233+P$234+SUM(P$125,P$126,P$127,P$128,P$129,P$130,P$131,P$132,P$133,P$134,P$135,P$136,P$137,P$138,P$139,P$140,P$141*(1+'S&amp;S'!$F144),P$142,P$143,P$144)</f>
        <v>0</v>
      </c>
      <c r="Q346" s="66">
        <f>-Q$190+Q$216-Q$218+Q$233+Q$234+SUM(Q$125,Q$126,Q$127,Q$128,Q$129,Q$130,Q$131,Q$132,Q$133,Q$134,Q$135,Q$136,Q$137,Q$138,Q$139,Q$140,Q$141*(1+'S&amp;S'!$F144),Q$142,Q$143,Q$144)</f>
        <v>0</v>
      </c>
      <c r="R346" s="66">
        <f>-R$190+R$216-R$218+R$233+R$234+SUM(R$125,R$126,R$127,R$128,R$129,R$130,R$131,R$132,R$133,R$134,R$135,R$136,R$137,R$138,R$139,R$140,R$141*(1+'S&amp;S'!$F144),R$142,R$143,R$144)</f>
        <v>0</v>
      </c>
      <c r="S346" s="66">
        <f>-S$190+S$216-S$218+S$233+S$234+SUM(S$125,S$126,S$127,S$128,S$129,S$130,S$131,S$132,S$133,S$134,S$135,S$136,S$137,S$138,S$139,S$140,S$141*(1+'S&amp;S'!$F144),S$142,S$143,S$144)</f>
        <v>0</v>
      </c>
      <c r="T346" s="66">
        <f>-T$190+T$216-T$218+T$233+T$234+SUM(T$125,T$126,T$127,T$128,T$129,T$130,T$131,T$132,T$133,T$134,T$135,T$136,T$137,T$138,T$139,T$140,T$141*(1+'S&amp;S'!$F144),T$142,T$143,T$144)</f>
        <v>0</v>
      </c>
      <c r="U346" s="66">
        <f>-U$190+U$216-U$218+U$233+U$234+SUM(U$125,U$126,U$127,U$128,U$129,U$130,U$131,U$132,U$133,U$134,U$135,U$136,U$137,U$138,U$139,U$140,U$141*(1+'S&amp;S'!$F144),U$142,U$143,U$144)</f>
        <v>0</v>
      </c>
      <c r="V346" s="66">
        <f>-V$190+V$216-V$218+V$233+V$234+SUM(V$125,V$126,V$127,V$128,V$129,V$130,V$131,V$132,V$133,V$134,V$135,V$136,V$137,V$138,V$139,V$140,V$141*(1+'S&amp;S'!$F144),V$142,V$143,V$144)</f>
        <v>0</v>
      </c>
      <c r="W346" s="66">
        <f>-W$190+W$216-W$218+W$233+W$234+SUM(W$125,W$126,W$127,W$128,W$129,W$130,W$131,W$132,W$133,W$134,W$135,W$136,W$137,W$138,W$139,W$140,W$141*(1+'S&amp;S'!$F144),W$142,W$143,W$144)</f>
        <v>0</v>
      </c>
      <c r="X346" s="66">
        <f>-X$190+X$216-X$218+X$233+X$234+SUM(X$125,X$126,X$127,X$128,X$129,X$130,X$131,X$132,X$133,X$134,X$135,X$136,X$137,X$138,X$139,X$140,X$141*(1+'S&amp;S'!$F144),X$142,X$143,X$144)</f>
        <v>0</v>
      </c>
      <c r="Y346" s="66">
        <f>-Y$190+Y$216-Y$218+Y$233+Y$234+SUM(Y$125,Y$126,Y$127,Y$128,Y$129,Y$130,Y$131,Y$132,Y$133,Y$134,Y$135,Y$136,Y$137,Y$138,Y$139,Y$140,Y$141*(1+'S&amp;S'!$F144),Y$142,Y$143,Y$144)</f>
        <v>0</v>
      </c>
      <c r="Z346" s="66">
        <f>-Z$190+Z$216-Z$218+Z$233+Z$234+SUM(Z$125,Z$126,Z$127,Z$128,Z$129,Z$130,Z$131,Z$132,Z$133,Z$134,Z$135,Z$136,Z$137,Z$138,Z$139,Z$140,Z$141*(1+'S&amp;S'!$F144),Z$142,Z$143,Z$144)</f>
        <v>0</v>
      </c>
      <c r="AA346" s="66">
        <f>-AA$190+AA$216-AA$218+AA$233+AA$234+SUM(AA$125,AA$126,AA$127,AA$128,AA$129,AA$130,AA$131,AA$132,AA$133,AA$134,AA$135,AA$136,AA$137,AA$138,AA$139,AA$140,AA$141*(1+'S&amp;S'!$F144),AA$142,AA$143,AA$144)</f>
        <v>0</v>
      </c>
      <c r="AB346" s="66">
        <f>-AB$190+AB$216-AB$218+AB$233+AB$234+SUM(AB$125,AB$126,AB$127,AB$128,AB$129,AB$130,AB$131,AB$132,AB$133,AB$134,AB$135,AB$136,AB$137,AB$138,AB$139,AB$140,AB$141*(1+'S&amp;S'!$F144),AB$142,AB$143,AB$144)</f>
        <v>0</v>
      </c>
      <c r="AC346" s="66">
        <f>-AC$190+AC$216-AC$218+AC$233+AC$234+SUM(AC$125,AC$126,AC$127,AC$128,AC$129,AC$130,AC$131,AC$132,AC$133,AC$134,AC$135,AC$136,AC$137,AC$138,AC$139,AC$140,AC$141*(1+'S&amp;S'!$F144),AC$142,AC$143,AC$144)</f>
        <v>0</v>
      </c>
      <c r="AD346" s="66">
        <f>-AD$190+AD$216-AD$218+AD$233+AD$234+SUM(AD$125,AD$126,AD$127,AD$128,AD$129,AD$130,AD$131,AD$132,AD$133,AD$134,AD$135,AD$136,AD$137,AD$138,AD$139,AD$140,AD$141*(1+'S&amp;S'!$F144),AD$142,AD$143,AD$144)</f>
        <v>0</v>
      </c>
      <c r="AE346" s="66">
        <f>-AE$190+AE$216-AE$218+AE$233+AE$234+SUM(AE$125,AE$126,AE$127,AE$128,AE$129,AE$130,AE$131,AE$132,AE$133,AE$134,AE$135,AE$136,AE$137,AE$138,AE$139,AE$140,AE$141*(1+'S&amp;S'!$F144),AE$142,AE$143,AE$144)</f>
        <v>0</v>
      </c>
      <c r="AF346" s="66">
        <f>-AF$190+AF$216-AF$218+AF$233+AF$234+SUM(AF$125,AF$126,AF$127,AF$128,AF$129,AF$130,AF$131,AF$132,AF$133,AF$134,AF$135,AF$136,AF$137,AF$138,AF$139,AF$140,AF$141*(1+'S&amp;S'!$F144),AF$142,AF$143,AF$144)</f>
        <v>0</v>
      </c>
      <c r="AG346" s="66">
        <f>-AG$190+AG$216-AG$218+AG$233+AG$234+SUM(AG$125,AG$126,AG$127,AG$128,AG$129,AG$130,AG$131,AG$132,AG$133,AG$134,AG$135,AG$136,AG$137,AG$138,AG$139,AG$140,AG$141*(1+'S&amp;S'!$F144),AG$142,AG$143,AG$144)</f>
        <v>0</v>
      </c>
      <c r="AH346" s="66">
        <f>-AH$190+AH$216-AH$218+AH$233+AH$234+SUM(AH$125,AH$126,AH$127,AH$128,AH$129,AH$130,AH$131,AH$132,AH$133,AH$134,AH$135,AH$136,AH$137,AH$138,AH$139,AH$140,AH$141*(1+'S&amp;S'!$F144),AH$142,AH$143,AH$144)</f>
        <v>0</v>
      </c>
      <c r="AI346" s="66">
        <f>-AI$190+AI$216-AI$218+AI$233+AI$234+SUM(AI$125,AI$126,AI$127,AI$128,AI$129,AI$130,AI$131,AI$132,AI$133,AI$134,AI$135,AI$136,AI$137,AI$138,AI$139,AI$140,AI$141*(1+'S&amp;S'!$F144),AI$142,AI$143,AI$144)</f>
        <v>0</v>
      </c>
      <c r="AJ346" s="66">
        <f>-AJ$190+AJ$216-AJ$218+AJ$233+AJ$234+SUM(AJ$125,AJ$126,AJ$127,AJ$128,AJ$129,AJ$130,AJ$131,AJ$132,AJ$133,AJ$134,AJ$135,AJ$136,AJ$137,AJ$138,AJ$139,AJ$140,AJ$141*(1+'S&amp;S'!$F144),AJ$142,AJ$143,AJ$144)</f>
        <v>0</v>
      </c>
      <c r="AK346" s="66">
        <f>-AK$190+AK$216-AK$218+AK$233+AK$234+SUM(AK$125,AK$126,AK$127,AK$128,AK$129,AK$130,AK$131,AK$132,AK$133,AK$134,AK$135,AK$136,AK$137,AK$138,AK$139,AK$140,AK$141*(1+'S&amp;S'!$F144),AK$142,AK$143,AK$144)</f>
        <v>0</v>
      </c>
      <c r="AL346" s="66">
        <f>-AL$190+AL$216-AL$218+AL$233+AL$234+SUM(AL$125,AL$126,AL$127,AL$128,AL$129,AL$130,AL$131,AL$132,AL$133,AL$134,AL$135,AL$136,AL$137,AL$138,AL$139,AL$140,AL$141*(1+'S&amp;S'!$F144),AL$142,AL$143,AL$144)</f>
        <v>0</v>
      </c>
      <c r="AM346" s="66">
        <f>-AM$190+AM$216-AM$218+AM$233+AM$234+SUM(AM$125,AM$126,AM$127,AM$128,AM$129,AM$130,AM$131,AM$132,AM$133,AM$134,AM$135,AM$136,AM$137,AM$138,AM$139,AM$140,AM$141*(1+'S&amp;S'!$F144),AM$142,AM$143,AM$144)</f>
        <v>0</v>
      </c>
      <c r="AN346" s="66">
        <f>-AN$190+AN$216-AN$218+AN$233+AN$234+SUM(AN$125,AN$126,AN$127,AN$128,AN$129,AN$130,AN$131,AN$132,AN$133,AN$134,AN$135,AN$136,AN$137,AN$138,AN$139,AN$140,AN$141*(1+'S&amp;S'!$F144),AN$142,AN$143,AN$144)</f>
        <v>0</v>
      </c>
      <c r="AO346" s="66">
        <f>-AO$190+AO$216-AO$218+AO$233+AO$234+SUM(AO$125,AO$126,AO$127,AO$128,AO$129,AO$130,AO$131,AO$132,AO$133,AO$134,AO$135,AO$136,AO$137,AO$138,AO$139,AO$140,AO$141*(1+'S&amp;S'!$F144),AO$142,AO$143,AO$144)</f>
        <v>0</v>
      </c>
      <c r="AP346" s="66">
        <f>-AP$190+AP$216-AP$218+AP$233+AP$234+SUM(AP$125,AP$126,AP$127,AP$128,AP$129,AP$130,AP$131,AP$132,AP$133,AP$134,AP$135,AP$136,AP$137,AP$138,AP$139,AP$140,AP$141*(1+'S&amp;S'!$F144),AP$142,AP$143,AP$144)</f>
        <v>0</v>
      </c>
      <c r="AQ346" s="66">
        <f>-AQ$190+AQ$216-AQ$218+AQ$233+AQ$234+SUM(AQ$125,AQ$126,AQ$127,AQ$128,AQ$129,AQ$130,AQ$131,AQ$132,AQ$133,AQ$134,AQ$135,AQ$136,AQ$137,AQ$138,AQ$139,AQ$140,AQ$141*(1+'S&amp;S'!$F144),AQ$142,AQ$143,AQ$144)</f>
        <v>0</v>
      </c>
      <c r="AR346" s="66">
        <f>-AR$190+AR$216-AR$218+AR$233+AR$234+SUM(AR$125,AR$126,AR$127,AR$128,AR$129,AR$130,AR$131,AR$132,AR$133,AR$134,AR$135,AR$136,AR$137,AR$138,AR$139,AR$140,AR$141*(1+'S&amp;S'!$F144),AR$142,AR$143,AR$144)</f>
        <v>0</v>
      </c>
      <c r="AS346" s="66">
        <f>-AS$190+AS$216-AS$218+AS$233+AS$234+SUM(AS$125,AS$126,AS$127,AS$128,AS$129,AS$130,AS$131,AS$132,AS$133,AS$134,AS$135,AS$136,AS$137,AS$138,AS$139,AS$140,AS$141*(1+'S&amp;S'!$F144),AS$142,AS$143,AS$144)</f>
        <v>0</v>
      </c>
      <c r="AT346" s="66">
        <f>-AT$190+AT$216-AT$218+AT$233+AT$234+SUM(AT$125,AT$126,AT$127,AT$128,AT$129,AT$130,AT$131,AT$132,AT$133,AT$134,AT$135,AT$136,AT$137,AT$138,AT$139,AT$140,AT$141*(1+'S&amp;S'!$F144),AT$142,AT$143,AT$144)</f>
        <v>0</v>
      </c>
      <c r="AU346" s="66">
        <f>-AU$190+AU$216-AU$218+AU$233+AU$234+SUM(AU$125,AU$126,AU$127,AU$128,AU$129,AU$130,AU$131,AU$132,AU$133,AU$134,AU$135,AU$136,AU$137,AU$138,AU$139,AU$140,AU$141*(1+'S&amp;S'!$F144),AU$142,AU$143,AU$144)</f>
        <v>0</v>
      </c>
      <c r="AV346" s="66">
        <f>-AV$190+AV$216-AV$218+AV$233+AV$234+SUM(AV$125,AV$126,AV$127,AV$128,AV$129,AV$130,AV$131,AV$132,AV$133,AV$134,AV$135,AV$136,AV$137,AV$138,AV$139,AV$140,AV$141*(1+'S&amp;S'!$F144),AV$142,AV$143,AV$144)</f>
        <v>0</v>
      </c>
      <c r="AW346" s="66">
        <f>-AW$190+AW$216-AW$218+AW$233+AW$234+SUM(AW$125,AW$126,AW$127,AW$128,AW$129,AW$130,AW$131,AW$132,AW$133,AW$134,AW$135,AW$136,AW$137,AW$138,AW$139,AW$140,AW$141*(1+'S&amp;S'!$F144),AW$142,AW$143,AW$144)</f>
        <v>0</v>
      </c>
      <c r="AX346" s="66">
        <f>-AX$190+AX$216-AX$218+AX$233+AX$234+SUM(AX$125,AX$126,AX$127,AX$128,AX$129,AX$130,AX$131,AX$132,AX$133,AX$134,AX$135,AX$136,AX$137,AX$138,AX$139,AX$140,AX$141*(1+'S&amp;S'!$F144),AX$142,AX$143,AX$144)</f>
        <v>0</v>
      </c>
      <c r="AY346" s="66">
        <f>-AY$190+AY$216-AY$218+AY$233+AY$234+SUM(AY$125,AY$126,AY$127,AY$128,AY$129,AY$130,AY$131,AY$132,AY$133,AY$134,AY$135,AY$136,AY$137,AY$138,AY$139,AY$140,AY$141*(1+'S&amp;S'!$F144),AY$142,AY$143,AY$144)</f>
        <v>0</v>
      </c>
      <c r="AZ346" s="66">
        <f>-AZ$190+AZ$216-AZ$218+AZ$233+AZ$234+SUM(AZ$125,AZ$126,AZ$127,AZ$128,AZ$129,AZ$130,AZ$131,AZ$132,AZ$133,AZ$134,AZ$135,AZ$136,AZ$137,AZ$138,AZ$139,AZ$140,AZ$141*(1+'S&amp;S'!$F144),AZ$142,AZ$143,AZ$144)</f>
        <v>0</v>
      </c>
      <c r="BA346" s="66">
        <f>-BA$190+BA$216-BA$218+BA$233+BA$234+SUM(BA$125,BA$126,BA$127,BA$128,BA$129,BA$130,BA$131,BA$132,BA$133,BA$134,BA$135,BA$136,BA$137,BA$138,BA$139,BA$140,BA$141*(1+'S&amp;S'!$F144),BA$142,BA$143,BA$144)</f>
        <v>0</v>
      </c>
      <c r="BB346" s="66">
        <f>-BB$190+BB$216-BB$218+BB$233+BB$234+SUM(BB$125,BB$126,BB$127,BB$128,BB$129,BB$130,BB$131,BB$132,BB$133,BB$134,BB$135,BB$136,BB$137,BB$138,BB$139,BB$140,BB$141*(1+'S&amp;S'!$F144),BB$142,BB$143,BB$144)</f>
        <v>0</v>
      </c>
      <c r="BC346" s="66">
        <f>-BC$190+BC$216-BC$218+BC$233+BC$234+SUM(BC$125,BC$126,BC$127,BC$128,BC$129,BC$130,BC$131,BC$132,BC$133,BC$134,BC$135,BC$136,BC$137,BC$138,BC$139,BC$140,BC$141*(1+'S&amp;S'!$F144),BC$142,BC$143,BC$144)</f>
        <v>0</v>
      </c>
      <c r="BD346" s="66">
        <f>-BD$190+BD$216-BD$218+BD$233+BD$234+SUM(BD$125,BD$126,BD$127,BD$128,BD$129,BD$130,BD$131,BD$132,BD$133,BD$134,BD$135,BD$136,BD$137,BD$138,BD$139,BD$140,BD$141*(1+'S&amp;S'!$F144),BD$142,BD$143,BD$144)</f>
        <v>0</v>
      </c>
      <c r="BE346" s="66">
        <f>-BE$190+BE$216-BE$218+BE$233+BE$234+SUM(BE$125,BE$126,BE$127,BE$128,BE$129,BE$130,BE$131,BE$132,BE$133,BE$134,BE$135,BE$136,BE$137,BE$138,BE$139,BE$140,BE$141*(1+'S&amp;S'!$F144),BE$142,BE$143,BE$144)</f>
        <v>0</v>
      </c>
      <c r="BF346" s="66">
        <f>-BF$190+BF$216-BF$218+BF$233+BF$234+SUM(BF$125,BF$126,BF$127,BF$128,BF$129,BF$130,BF$131,BF$132,BF$133,BF$134,BF$135,BF$136,BF$137,BF$138,BF$139,BF$140,BF$141*(1+'S&amp;S'!$F144),BF$142,BF$143,BF$144)</f>
        <v>0</v>
      </c>
      <c r="BG346" s="66">
        <f>-BG$190+BG$216-BG$218+BG$233+BG$234+SUM(BG$125,BG$126,BG$127,BG$128,BG$129,BG$130,BG$131,BG$132,BG$133,BG$134,BG$135,BG$136,BG$137,BG$138,BG$139,BG$140,BG$141*(1+'S&amp;S'!$F144),BG$142,BG$143,BG$144)</f>
        <v>0</v>
      </c>
      <c r="BH346" s="66">
        <f>-BH$190+BH$216-BH$218+BH$233+BH$234+SUM(BH$125,BH$126,BH$127,BH$128,BH$129,BH$130,BH$131,BH$132,BH$133,BH$134,BH$135,BH$136,BH$137,BH$138,BH$139,BH$140,BH$141*(1+'S&amp;S'!$F144),BH$142,BH$143,BH$144)</f>
        <v>0</v>
      </c>
      <c r="BI346" s="66">
        <f>-BI$190+BI$216-BI$218+BI$233+BI$234+SUM(BI$125,BI$126,BI$127,BI$128,BI$129,BI$130,BI$131,BI$132,BI$133,BI$134,BI$135,BI$136,BI$137,BI$138,BI$139,BI$140,BI$141*(1+'S&amp;S'!$F144),BI$142,BI$143,BI$144)</f>
        <v>0</v>
      </c>
      <c r="BJ346" s="66">
        <f>-BJ$190+BJ$216-BJ$218+BJ$233+BJ$234+SUM(BJ$125,BJ$126,BJ$127,BJ$128,BJ$129,BJ$130,BJ$131,BJ$132,BJ$133,BJ$134,BJ$135,BJ$136,BJ$137,BJ$138,BJ$139,BJ$140,BJ$141*(1+'S&amp;S'!$F144),BJ$142,BJ$143,BJ$144)</f>
        <v>0</v>
      </c>
      <c r="BK346" s="66">
        <f>-BK$190+BK$216-BK$218+BK$233+BK$234+SUM(BK$125,BK$126,BK$127,BK$128,BK$129,BK$130,BK$131,BK$132,BK$133,BK$134,BK$135,BK$136,BK$137,BK$138,BK$139,BK$140,BK$141*(1+'S&amp;S'!$F144),BK$142,BK$143,BK$144)</f>
        <v>0</v>
      </c>
      <c r="BL346" s="66">
        <f>-BL$190+BL$216-BL$218+BL$233+BL$234+SUM(BL$125,BL$126,BL$127,BL$128,BL$129,BL$130,BL$131,BL$132,BL$133,BL$134,BL$135,BL$136,BL$137,BL$138,BL$139,BL$140,BL$141*(1+'S&amp;S'!$F144),BL$142,BL$143,BL$144)</f>
        <v>0</v>
      </c>
      <c r="BM346" s="66">
        <f>-BM$190+BM$216-BM$218+BM$233+BM$234+SUM(BM$125,BM$126,BM$127,BM$128,BM$129,BM$130,BM$131,BM$132,BM$133,BM$134,BM$135,BM$136,BM$137,BM$138,BM$139,BM$140,BM$141*(1+'S&amp;S'!$F144),BM$142,BM$143,BM$144)</f>
        <v>0</v>
      </c>
      <c r="BN346" s="66">
        <f>-BN$190+BN$216-BN$218+BN$233+BN$234+SUM(BN$125,BN$126,BN$127,BN$128,BN$129,BN$130,BN$131,BN$132,BN$133,BN$134,BN$135,BN$136,BN$137,BN$138,BN$139,BN$140,BN$141*(1+'S&amp;S'!$F144),BN$142,BN$143,BN$144)</f>
        <v>0</v>
      </c>
      <c r="BO346" s="66">
        <f>-BO$190+BO$216-BO$218+BO$233+BO$234+SUM(BO$125,BO$126,BO$127,BO$128,BO$129,BO$130,BO$131,BO$132,BO$133,BO$134,BO$135,BO$136,BO$137,BO$138,BO$139,BO$140,BO$141*(1+'S&amp;S'!$F144),BO$142,BO$143,BO$144)</f>
        <v>0</v>
      </c>
      <c r="BP346" s="66">
        <f>-BP$190+BP$216-BP$218+BP$233+BP$234+SUM(BP$125,BP$126,BP$127,BP$128,BP$129,BP$130,BP$131,BP$132,BP$133,BP$134,BP$135,BP$136,BP$137,BP$138,BP$139,BP$140,BP$141*(1+'S&amp;S'!$F144),BP$142,BP$143,BP$144)</f>
        <v>0</v>
      </c>
      <c r="BQ346" s="66">
        <f>-BQ$190+BQ$216-BQ$218+BQ$233+BQ$234+SUM(BQ$125,BQ$126,BQ$127,BQ$128,BQ$129,BQ$130,BQ$131,BQ$132,BQ$133,BQ$134,BQ$135,BQ$136,BQ$137,BQ$138,BQ$139,BQ$140,BQ$141*(1+'S&amp;S'!$F144),BQ$142,BQ$143,BQ$144)</f>
        <v>0</v>
      </c>
      <c r="BR346" s="66">
        <f>-BR$190+BR$216-BR$218+BR$233+BR$234+SUM(BR$125,BR$126,BR$127,BR$128,BR$129,BR$130,BR$131,BR$132,BR$133,BR$134,BR$135,BR$136,BR$137,BR$138,BR$139,BR$140,BR$141*(1+'S&amp;S'!$F144),BR$142,BR$143,BR$144)</f>
        <v>0</v>
      </c>
      <c r="BS346" s="66">
        <f>-BS$190+BS$216-BS$218+BS$233+BS$234+SUM(BS$125,BS$126,BS$127,BS$128,BS$129,BS$130,BS$131,BS$132,BS$133,BS$134,BS$135,BS$136,BS$137,BS$138,BS$139,BS$140,BS$141*(1+'S&amp;S'!$F144),BS$142,BS$143,BS$144)</f>
        <v>0</v>
      </c>
      <c r="BT346" s="66">
        <f>-BT$190+BT$216-BT$218+BT$233+BT$234+SUM(BT$125,BT$126,BT$127,BT$128,BT$129,BT$130,BT$131,BT$132,BT$133,BT$134,BT$135,BT$136,BT$137,BT$138,BT$139,BT$140,BT$141*(1+'S&amp;S'!$F144),BT$142,BT$143,BT$144)</f>
        <v>0</v>
      </c>
      <c r="BU346" s="66">
        <f>-BU$190+BU$216-BU$218+BU$233+BU$234+SUM(BU$125,BU$126,BU$127,BU$128,BU$129,BU$130,BU$131,BU$132,BU$133,BU$134,BU$135,BU$136,BU$137,BU$138,BU$139,BU$140,BU$141*(1+'S&amp;S'!$F144),BU$142,BU$143,BU$144)</f>
        <v>0</v>
      </c>
      <c r="BV346" s="66">
        <f>-BV$190+BV$216-BV$218+BV$233+BV$234+SUM(BV$125,BV$126,BV$127,BV$128,BV$129,BV$130,BV$131,BV$132,BV$133,BV$134,BV$135,BV$136,BV$137,BV$138,BV$139,BV$140,BV$141*(1+'S&amp;S'!$F144),BV$142,BV$143,BV$144)</f>
        <v>0</v>
      </c>
      <c r="BW346" s="66">
        <f>-BW$190+BW$216-BW$218+BW$233+BW$234+SUM(BW$125,BW$126,BW$127,BW$128,BW$129,BW$130,BW$131,BW$132,BW$133,BW$134,BW$135,BW$136,BW$137,BW$138,BW$139,BW$140,BW$141*(1+'S&amp;S'!$F144),BW$142,BW$143,BW$144)</f>
        <v>0</v>
      </c>
      <c r="BX346" s="66">
        <f>-BX$190+BX$216-BX$218+BX$233+BX$234+SUM(BX$125,BX$126,BX$127,BX$128,BX$129,BX$130,BX$131,BX$132,BX$133,BX$134,BX$135,BX$136,BX$137,BX$138,BX$139,BX$140,BX$141*(1+'S&amp;S'!$F144),BX$142,BX$143,BX$144)</f>
        <v>0</v>
      </c>
      <c r="BY346" s="66">
        <f>-BY$190+BY$216-BY$218+BY$233+BY$234+SUM(BY$125,BY$126,BY$127,BY$128,BY$129,BY$130,BY$131,BY$132,BY$133,BY$134,BY$135,BY$136,BY$137,BY$138,BY$139,BY$140,BY$141*(1+'S&amp;S'!$F144),BY$142,BY$143,BY$144)</f>
        <v>0</v>
      </c>
      <c r="BZ346" s="66">
        <f>-BZ$190+BZ$216-BZ$218+BZ$233+BZ$234+SUM(BZ$125,BZ$126,BZ$127,BZ$128,BZ$129,BZ$130,BZ$131,BZ$132,BZ$133,BZ$134,BZ$135,BZ$136,BZ$137,BZ$138,BZ$139,BZ$140,BZ$141*(1+'S&amp;S'!$F144),BZ$142,BZ$143,BZ$144)</f>
        <v>0</v>
      </c>
      <c r="CA346" s="66">
        <f>-CA$190+CA$216-CA$218+CA$233+CA$234+SUM(CA$125,CA$126,CA$127,CA$128,CA$129,CA$130,CA$131,CA$132,CA$133,CA$134,CA$135,CA$136,CA$137,CA$138,CA$139,CA$140,CA$141*(1+'S&amp;S'!$F144),CA$142,CA$143,CA$144)</f>
        <v>0</v>
      </c>
      <c r="CB346" s="66">
        <f>-CB$190+CB$216-CB$218+CB$233+CB$234+SUM(CB$125,CB$126,CB$127,CB$128,CB$129,CB$130,CB$131,CB$132,CB$133,CB$134,CB$135,CB$136,CB$137,CB$138,CB$139,CB$140,CB$141*(1+'S&amp;S'!$F144),CB$142,CB$143,CB$144)</f>
        <v>0</v>
      </c>
      <c r="CC346" s="66">
        <f>-CC$190+CC$216-CC$218+CC$233+CC$234+SUM(CC$125,CC$126,CC$127,CC$128,CC$129,CC$130,CC$131,CC$132,CC$133,CC$134,CC$135,CC$136,CC$137,CC$138,CC$139,CC$140,CC$141*(1+'S&amp;S'!$F144),CC$142,CC$143,CC$144)</f>
        <v>0</v>
      </c>
      <c r="CD346" s="66">
        <f>-CD$190+CD$216-CD$218+CD$233+CD$234+SUM(CD$125,CD$126,CD$127,CD$128,CD$129,CD$130,CD$131,CD$132,CD$133,CD$134,CD$135,CD$136,CD$137,CD$138,CD$139,CD$140,CD$141*(1+'S&amp;S'!$F144),CD$142,CD$143,CD$144)</f>
        <v>0</v>
      </c>
      <c r="CE346" s="66">
        <f>-CE$190+CE$216-CE$218+CE$233+CE$234+SUM(CE$125,CE$126,CE$127,CE$128,CE$129,CE$130,CE$131,CE$132,CE$133,CE$134,CE$135,CE$136,CE$137,CE$138,CE$139,CE$140,CE$141*(1+'S&amp;S'!$F144),CE$142,CE$143,CE$144)</f>
        <v>0</v>
      </c>
      <c r="CF346" s="66">
        <f>-CF$190+CF$216-CF$218+CF$233+CF$234+SUM(CF$125,CF$126,CF$127,CF$128,CF$129,CF$130,CF$131,CF$132,CF$133,CF$134,CF$135,CF$136,CF$137,CF$138,CF$139,CF$140,CF$141*(1+'S&amp;S'!$F144),CF$142,CF$143,CF$144)</f>
        <v>0</v>
      </c>
      <c r="CG346" s="66">
        <f>-CG$190+CG$216-CG$218+CG$233+CG$234+SUM(CG$125,CG$126,CG$127,CG$128,CG$129,CG$130,CG$131,CG$132,CG$133,CG$134,CG$135,CG$136,CG$137,CG$138,CG$139,CG$140,CG$141*(1+'S&amp;S'!$F144),CG$142,CG$143,CG$144)</f>
        <v>0</v>
      </c>
      <c r="CH346" s="66">
        <f>-CH$190+CH$216-CH$218+CH$233+CH$234+SUM(CH$125,CH$126,CH$127,CH$128,CH$129,CH$130,CH$131,CH$132,CH$133,CH$134,CH$135,CH$136,CH$137,CH$138,CH$139,CH$140,CH$141*(1+'S&amp;S'!$F144),CH$142,CH$143,CH$144)</f>
        <v>0</v>
      </c>
      <c r="CI346" s="66">
        <f>-CI$190+CI$216-CI$218+CI$233+CI$234+SUM(CI$125,CI$126,CI$127,CI$128,CI$129,CI$130,CI$131,CI$132,CI$133,CI$134,CI$135,CI$136,CI$137,CI$138,CI$139,CI$140,CI$141*(1+'S&amp;S'!$F144),CI$142,CI$143,CI$144)</f>
        <v>0</v>
      </c>
      <c r="CJ346" s="66">
        <f>-CJ$190+CJ$216-CJ$218+CJ$233+CJ$234+SUM(CJ$125,CJ$126,CJ$127,CJ$128,CJ$129,CJ$130,CJ$131,CJ$132,CJ$133,CJ$134,CJ$135,CJ$136,CJ$137,CJ$138,CJ$139,CJ$140,CJ$141*(1+'S&amp;S'!$F144),CJ$142,CJ$143,CJ$144)</f>
        <v>0</v>
      </c>
      <c r="CK346" s="66">
        <f>-CK$190+CK$216-CK$218+CK$233+CK$234+SUM(CK$125,CK$126,CK$127,CK$128,CK$129,CK$130,CK$131,CK$132,CK$133,CK$134,CK$135,CK$136,CK$137,CK$138,CK$139,CK$140,CK$141*(1+'S&amp;S'!$F144),CK$142,CK$143,CK$144)</f>
        <v>0</v>
      </c>
      <c r="CL346" s="66">
        <f>-CL$190+CL$216-CL$218+CL$233+CL$234+SUM(CL$125,CL$126,CL$127,CL$128,CL$129,CL$130,CL$131,CL$132,CL$133,CL$134,CL$135,CL$136,CL$137,CL$138,CL$139,CL$140,CL$141*(1+'S&amp;S'!$F144),CL$142,CL$143,CL$144)</f>
        <v>0</v>
      </c>
      <c r="CM346" s="66">
        <f>-CM$190+CM$216-CM$218+CM$233+CM$234+SUM(CM$125,CM$126,CM$127,CM$128,CM$129,CM$130,CM$131,CM$132,CM$133,CM$134,CM$135,CM$136,CM$137,CM$138,CM$139,CM$140,CM$141*(1+'S&amp;S'!$F144),CM$142,CM$143,CM$144)</f>
        <v>0</v>
      </c>
      <c r="CN346" s="66">
        <f>-CN$190+CN$216-CN$218+CN$233+CN$234+SUM(CN$125,CN$126,CN$127,CN$128,CN$129,CN$130,CN$131,CN$132,CN$133,CN$134,CN$135,CN$136,CN$137,CN$138,CN$139,CN$140,CN$141*(1+'S&amp;S'!$F144),CN$142,CN$143,CN$144)</f>
        <v>0</v>
      </c>
      <c r="CO346" s="66">
        <f>-CO$190+CO$216-CO$218+CO$233+CO$234+SUM(CO$125,CO$126,CO$127,CO$128,CO$129,CO$130,CO$131,CO$132,CO$133,CO$134,CO$135,CO$136,CO$137,CO$138,CO$139,CO$140,CO$141*(1+'S&amp;S'!$F144),CO$142,CO$143,CO$144)</f>
        <v>0</v>
      </c>
      <c r="CP346" s="66">
        <f>-CP$190+CP$216-CP$218+CP$233+CP$234+SUM(CP$125,CP$126,CP$127,CP$128,CP$129,CP$130,CP$131,CP$132,CP$133,CP$134,CP$135,CP$136,CP$137,CP$138,CP$139,CP$140,CP$141*(1+'S&amp;S'!$F144),CP$142,CP$143,CP$144)</f>
        <v>0</v>
      </c>
      <c r="CQ346" s="66">
        <f>-CQ$190+CQ$216-CQ$218+CQ$233+CQ$234+SUM(CQ$125,CQ$126,CQ$127,CQ$128,CQ$129,CQ$130,CQ$131,CQ$132,CQ$133,CQ$134,CQ$135,CQ$136,CQ$137,CQ$138,CQ$139,CQ$140,CQ$141*(1+'S&amp;S'!$F144),CQ$142,CQ$143,CQ$144)</f>
        <v>0</v>
      </c>
      <c r="CR346" s="66">
        <f>-CR$190+CR$216-CR$218+CR$233+CR$234+SUM(CR$125,CR$126,CR$127,CR$128,CR$129,CR$130,CR$131,CR$132,CR$133,CR$134,CR$135,CR$136,CR$137,CR$138,CR$139,CR$140,CR$141*(1+'S&amp;S'!$F144),CR$142,CR$143,CR$144)</f>
        <v>0</v>
      </c>
      <c r="CS346" s="66">
        <f>-CS$190+CS$216-CS$218+CS$233+CS$234+SUM(CS$125,CS$126,CS$127,CS$128,CS$129,CS$130,CS$131,CS$132,CS$133,CS$134,CS$135,CS$136,CS$137,CS$138,CS$139,CS$140,CS$141*(1+'S&amp;S'!$F144),CS$142,CS$143,CS$144)</f>
        <v>0</v>
      </c>
    </row>
    <row r="347" spans="3:97" hidden="1" x14ac:dyDescent="0.35">
      <c r="C347" s="81" t="str">
        <f>O.5!C141&amp;" with "&amp; 'S&amp;S'!$D$5*100 &amp; "% decrease"</f>
        <v>Spare with 1% decrease</v>
      </c>
      <c r="E347" s="492">
        <f>G347+NPV(G.Asm!$F$40,H347:INDEX(H347:CS347,RP))</f>
        <v>0</v>
      </c>
      <c r="F347" s="492">
        <f t="shared" si="140"/>
        <v>0</v>
      </c>
      <c r="G347" s="66">
        <f>-G$190+G$216-G$218+G$233+G$234+SUM(G$125,G$126,G$127,G$128,G$129,G$130,G$131,G$132,G$133,G$134,G$135,G$136,G$137,G$138,G$139,G$140,G$141*(1+'S&amp;S'!$F145),G$142,G$143,G$144)</f>
        <v>0</v>
      </c>
      <c r="H347" s="66">
        <f>-H$190+H$216-H$218+H$233+H$234+SUM(H$125,H$126,H$127,H$128,H$129,H$130,H$131,H$132,H$133,H$134,H$135,H$136,H$137,H$138,H$139,H$140,H$141*(1+'S&amp;S'!$F145),H$142,H$143,H$144)</f>
        <v>0</v>
      </c>
      <c r="I347" s="66">
        <f>-I$190+I$216-I$218+I$233+I$234+SUM(I$125,I$126,I$127,I$128,I$129,I$130,I$131,I$132,I$133,I$134,I$135,I$136,I$137,I$138,I$139,I$140,I$141*(1+'S&amp;S'!$F145),I$142,I$143,I$144)</f>
        <v>0</v>
      </c>
      <c r="J347" s="66">
        <f>-J$190+J$216-J$218+J$233+J$234+SUM(J$125,J$126,J$127,J$128,J$129,J$130,J$131,J$132,J$133,J$134,J$135,J$136,J$137,J$138,J$139,J$140,J$141*(1+'S&amp;S'!$F145),J$142,J$143,J$144)</f>
        <v>0</v>
      </c>
      <c r="K347" s="66">
        <f>-K$190+K$216-K$218+K$233+K$234+SUM(K$125,K$126,K$127,K$128,K$129,K$130,K$131,K$132,K$133,K$134,K$135,K$136,K$137,K$138,K$139,K$140,K$141*(1+'S&amp;S'!$F145),K$142,K$143,K$144)</f>
        <v>0</v>
      </c>
      <c r="L347" s="66">
        <f>-L$190+L$216-L$218+L$233+L$234+SUM(L$125,L$126,L$127,L$128,L$129,L$130,L$131,L$132,L$133,L$134,L$135,L$136,L$137,L$138,L$139,L$140,L$141*(1+'S&amp;S'!$F145),L$142,L$143,L$144)</f>
        <v>0</v>
      </c>
      <c r="M347" s="66">
        <f>-M$190+M$216-M$218+M$233+M$234+SUM(M$125,M$126,M$127,M$128,M$129,M$130,M$131,M$132,M$133,M$134,M$135,M$136,M$137,M$138,M$139,M$140,M$141*(1+'S&amp;S'!$F145),M$142,M$143,M$144)</f>
        <v>0</v>
      </c>
      <c r="N347" s="66">
        <f>-N$190+N$216-N$218+N$233+N$234+SUM(N$125,N$126,N$127,N$128,N$129,N$130,N$131,N$132,N$133,N$134,N$135,N$136,N$137,N$138,N$139,N$140,N$141*(1+'S&amp;S'!$F145),N$142,N$143,N$144)</f>
        <v>0</v>
      </c>
      <c r="O347" s="66">
        <f>-O$190+O$216-O$218+O$233+O$234+SUM(O$125,O$126,O$127,O$128,O$129,O$130,O$131,O$132,O$133,O$134,O$135,O$136,O$137,O$138,O$139,O$140,O$141*(1+'S&amp;S'!$F145),O$142,O$143,O$144)</f>
        <v>0</v>
      </c>
      <c r="P347" s="66">
        <f>-P$190+P$216-P$218+P$233+P$234+SUM(P$125,P$126,P$127,P$128,P$129,P$130,P$131,P$132,P$133,P$134,P$135,P$136,P$137,P$138,P$139,P$140,P$141*(1+'S&amp;S'!$F145),P$142,P$143,P$144)</f>
        <v>0</v>
      </c>
      <c r="Q347" s="66">
        <f>-Q$190+Q$216-Q$218+Q$233+Q$234+SUM(Q$125,Q$126,Q$127,Q$128,Q$129,Q$130,Q$131,Q$132,Q$133,Q$134,Q$135,Q$136,Q$137,Q$138,Q$139,Q$140,Q$141*(1+'S&amp;S'!$F145),Q$142,Q$143,Q$144)</f>
        <v>0</v>
      </c>
      <c r="R347" s="66">
        <f>-R$190+R$216-R$218+R$233+R$234+SUM(R$125,R$126,R$127,R$128,R$129,R$130,R$131,R$132,R$133,R$134,R$135,R$136,R$137,R$138,R$139,R$140,R$141*(1+'S&amp;S'!$F145),R$142,R$143,R$144)</f>
        <v>0</v>
      </c>
      <c r="S347" s="66">
        <f>-S$190+S$216-S$218+S$233+S$234+SUM(S$125,S$126,S$127,S$128,S$129,S$130,S$131,S$132,S$133,S$134,S$135,S$136,S$137,S$138,S$139,S$140,S$141*(1+'S&amp;S'!$F145),S$142,S$143,S$144)</f>
        <v>0</v>
      </c>
      <c r="T347" s="66">
        <f>-T$190+T$216-T$218+T$233+T$234+SUM(T$125,T$126,T$127,T$128,T$129,T$130,T$131,T$132,T$133,T$134,T$135,T$136,T$137,T$138,T$139,T$140,T$141*(1+'S&amp;S'!$F145),T$142,T$143,T$144)</f>
        <v>0</v>
      </c>
      <c r="U347" s="66">
        <f>-U$190+U$216-U$218+U$233+U$234+SUM(U$125,U$126,U$127,U$128,U$129,U$130,U$131,U$132,U$133,U$134,U$135,U$136,U$137,U$138,U$139,U$140,U$141*(1+'S&amp;S'!$F145),U$142,U$143,U$144)</f>
        <v>0</v>
      </c>
      <c r="V347" s="66">
        <f>-V$190+V$216-V$218+V$233+V$234+SUM(V$125,V$126,V$127,V$128,V$129,V$130,V$131,V$132,V$133,V$134,V$135,V$136,V$137,V$138,V$139,V$140,V$141*(1+'S&amp;S'!$F145),V$142,V$143,V$144)</f>
        <v>0</v>
      </c>
      <c r="W347" s="66">
        <f>-W$190+W$216-W$218+W$233+W$234+SUM(W$125,W$126,W$127,W$128,W$129,W$130,W$131,W$132,W$133,W$134,W$135,W$136,W$137,W$138,W$139,W$140,W$141*(1+'S&amp;S'!$F145),W$142,W$143,W$144)</f>
        <v>0</v>
      </c>
      <c r="X347" s="66">
        <f>-X$190+X$216-X$218+X$233+X$234+SUM(X$125,X$126,X$127,X$128,X$129,X$130,X$131,X$132,X$133,X$134,X$135,X$136,X$137,X$138,X$139,X$140,X$141*(1+'S&amp;S'!$F145),X$142,X$143,X$144)</f>
        <v>0</v>
      </c>
      <c r="Y347" s="66">
        <f>-Y$190+Y$216-Y$218+Y$233+Y$234+SUM(Y$125,Y$126,Y$127,Y$128,Y$129,Y$130,Y$131,Y$132,Y$133,Y$134,Y$135,Y$136,Y$137,Y$138,Y$139,Y$140,Y$141*(1+'S&amp;S'!$F145),Y$142,Y$143,Y$144)</f>
        <v>0</v>
      </c>
      <c r="Z347" s="66">
        <f>-Z$190+Z$216-Z$218+Z$233+Z$234+SUM(Z$125,Z$126,Z$127,Z$128,Z$129,Z$130,Z$131,Z$132,Z$133,Z$134,Z$135,Z$136,Z$137,Z$138,Z$139,Z$140,Z$141*(1+'S&amp;S'!$F145),Z$142,Z$143,Z$144)</f>
        <v>0</v>
      </c>
      <c r="AA347" s="66">
        <f>-AA$190+AA$216-AA$218+AA$233+AA$234+SUM(AA$125,AA$126,AA$127,AA$128,AA$129,AA$130,AA$131,AA$132,AA$133,AA$134,AA$135,AA$136,AA$137,AA$138,AA$139,AA$140,AA$141*(1+'S&amp;S'!$F145),AA$142,AA$143,AA$144)</f>
        <v>0</v>
      </c>
      <c r="AB347" s="66">
        <f>-AB$190+AB$216-AB$218+AB$233+AB$234+SUM(AB$125,AB$126,AB$127,AB$128,AB$129,AB$130,AB$131,AB$132,AB$133,AB$134,AB$135,AB$136,AB$137,AB$138,AB$139,AB$140,AB$141*(1+'S&amp;S'!$F145),AB$142,AB$143,AB$144)</f>
        <v>0</v>
      </c>
      <c r="AC347" s="66">
        <f>-AC$190+AC$216-AC$218+AC$233+AC$234+SUM(AC$125,AC$126,AC$127,AC$128,AC$129,AC$130,AC$131,AC$132,AC$133,AC$134,AC$135,AC$136,AC$137,AC$138,AC$139,AC$140,AC$141*(1+'S&amp;S'!$F145),AC$142,AC$143,AC$144)</f>
        <v>0</v>
      </c>
      <c r="AD347" s="66">
        <f>-AD$190+AD$216-AD$218+AD$233+AD$234+SUM(AD$125,AD$126,AD$127,AD$128,AD$129,AD$130,AD$131,AD$132,AD$133,AD$134,AD$135,AD$136,AD$137,AD$138,AD$139,AD$140,AD$141*(1+'S&amp;S'!$F145),AD$142,AD$143,AD$144)</f>
        <v>0</v>
      </c>
      <c r="AE347" s="66">
        <f>-AE$190+AE$216-AE$218+AE$233+AE$234+SUM(AE$125,AE$126,AE$127,AE$128,AE$129,AE$130,AE$131,AE$132,AE$133,AE$134,AE$135,AE$136,AE$137,AE$138,AE$139,AE$140,AE$141*(1+'S&amp;S'!$F145),AE$142,AE$143,AE$144)</f>
        <v>0</v>
      </c>
      <c r="AF347" s="66">
        <f>-AF$190+AF$216-AF$218+AF$233+AF$234+SUM(AF$125,AF$126,AF$127,AF$128,AF$129,AF$130,AF$131,AF$132,AF$133,AF$134,AF$135,AF$136,AF$137,AF$138,AF$139,AF$140,AF$141*(1+'S&amp;S'!$F145),AF$142,AF$143,AF$144)</f>
        <v>0</v>
      </c>
      <c r="AG347" s="66">
        <f>-AG$190+AG$216-AG$218+AG$233+AG$234+SUM(AG$125,AG$126,AG$127,AG$128,AG$129,AG$130,AG$131,AG$132,AG$133,AG$134,AG$135,AG$136,AG$137,AG$138,AG$139,AG$140,AG$141*(1+'S&amp;S'!$F145),AG$142,AG$143,AG$144)</f>
        <v>0</v>
      </c>
      <c r="AH347" s="66">
        <f>-AH$190+AH$216-AH$218+AH$233+AH$234+SUM(AH$125,AH$126,AH$127,AH$128,AH$129,AH$130,AH$131,AH$132,AH$133,AH$134,AH$135,AH$136,AH$137,AH$138,AH$139,AH$140,AH$141*(1+'S&amp;S'!$F145),AH$142,AH$143,AH$144)</f>
        <v>0</v>
      </c>
      <c r="AI347" s="66">
        <f>-AI$190+AI$216-AI$218+AI$233+AI$234+SUM(AI$125,AI$126,AI$127,AI$128,AI$129,AI$130,AI$131,AI$132,AI$133,AI$134,AI$135,AI$136,AI$137,AI$138,AI$139,AI$140,AI$141*(1+'S&amp;S'!$F145),AI$142,AI$143,AI$144)</f>
        <v>0</v>
      </c>
      <c r="AJ347" s="66">
        <f>-AJ$190+AJ$216-AJ$218+AJ$233+AJ$234+SUM(AJ$125,AJ$126,AJ$127,AJ$128,AJ$129,AJ$130,AJ$131,AJ$132,AJ$133,AJ$134,AJ$135,AJ$136,AJ$137,AJ$138,AJ$139,AJ$140,AJ$141*(1+'S&amp;S'!$F145),AJ$142,AJ$143,AJ$144)</f>
        <v>0</v>
      </c>
      <c r="AK347" s="66">
        <f>-AK$190+AK$216-AK$218+AK$233+AK$234+SUM(AK$125,AK$126,AK$127,AK$128,AK$129,AK$130,AK$131,AK$132,AK$133,AK$134,AK$135,AK$136,AK$137,AK$138,AK$139,AK$140,AK$141*(1+'S&amp;S'!$F145),AK$142,AK$143,AK$144)</f>
        <v>0</v>
      </c>
      <c r="AL347" s="66">
        <f>-AL$190+AL$216-AL$218+AL$233+AL$234+SUM(AL$125,AL$126,AL$127,AL$128,AL$129,AL$130,AL$131,AL$132,AL$133,AL$134,AL$135,AL$136,AL$137,AL$138,AL$139,AL$140,AL$141*(1+'S&amp;S'!$F145),AL$142,AL$143,AL$144)</f>
        <v>0</v>
      </c>
      <c r="AM347" s="66">
        <f>-AM$190+AM$216-AM$218+AM$233+AM$234+SUM(AM$125,AM$126,AM$127,AM$128,AM$129,AM$130,AM$131,AM$132,AM$133,AM$134,AM$135,AM$136,AM$137,AM$138,AM$139,AM$140,AM$141*(1+'S&amp;S'!$F145),AM$142,AM$143,AM$144)</f>
        <v>0</v>
      </c>
      <c r="AN347" s="66">
        <f>-AN$190+AN$216-AN$218+AN$233+AN$234+SUM(AN$125,AN$126,AN$127,AN$128,AN$129,AN$130,AN$131,AN$132,AN$133,AN$134,AN$135,AN$136,AN$137,AN$138,AN$139,AN$140,AN$141*(1+'S&amp;S'!$F145),AN$142,AN$143,AN$144)</f>
        <v>0</v>
      </c>
      <c r="AO347" s="66">
        <f>-AO$190+AO$216-AO$218+AO$233+AO$234+SUM(AO$125,AO$126,AO$127,AO$128,AO$129,AO$130,AO$131,AO$132,AO$133,AO$134,AO$135,AO$136,AO$137,AO$138,AO$139,AO$140,AO$141*(1+'S&amp;S'!$F145),AO$142,AO$143,AO$144)</f>
        <v>0</v>
      </c>
      <c r="AP347" s="66">
        <f>-AP$190+AP$216-AP$218+AP$233+AP$234+SUM(AP$125,AP$126,AP$127,AP$128,AP$129,AP$130,AP$131,AP$132,AP$133,AP$134,AP$135,AP$136,AP$137,AP$138,AP$139,AP$140,AP$141*(1+'S&amp;S'!$F145),AP$142,AP$143,AP$144)</f>
        <v>0</v>
      </c>
      <c r="AQ347" s="66">
        <f>-AQ$190+AQ$216-AQ$218+AQ$233+AQ$234+SUM(AQ$125,AQ$126,AQ$127,AQ$128,AQ$129,AQ$130,AQ$131,AQ$132,AQ$133,AQ$134,AQ$135,AQ$136,AQ$137,AQ$138,AQ$139,AQ$140,AQ$141*(1+'S&amp;S'!$F145),AQ$142,AQ$143,AQ$144)</f>
        <v>0</v>
      </c>
      <c r="AR347" s="66">
        <f>-AR$190+AR$216-AR$218+AR$233+AR$234+SUM(AR$125,AR$126,AR$127,AR$128,AR$129,AR$130,AR$131,AR$132,AR$133,AR$134,AR$135,AR$136,AR$137,AR$138,AR$139,AR$140,AR$141*(1+'S&amp;S'!$F145),AR$142,AR$143,AR$144)</f>
        <v>0</v>
      </c>
      <c r="AS347" s="66">
        <f>-AS$190+AS$216-AS$218+AS$233+AS$234+SUM(AS$125,AS$126,AS$127,AS$128,AS$129,AS$130,AS$131,AS$132,AS$133,AS$134,AS$135,AS$136,AS$137,AS$138,AS$139,AS$140,AS$141*(1+'S&amp;S'!$F145),AS$142,AS$143,AS$144)</f>
        <v>0</v>
      </c>
      <c r="AT347" s="66">
        <f>-AT$190+AT$216-AT$218+AT$233+AT$234+SUM(AT$125,AT$126,AT$127,AT$128,AT$129,AT$130,AT$131,AT$132,AT$133,AT$134,AT$135,AT$136,AT$137,AT$138,AT$139,AT$140,AT$141*(1+'S&amp;S'!$F145),AT$142,AT$143,AT$144)</f>
        <v>0</v>
      </c>
      <c r="AU347" s="66">
        <f>-AU$190+AU$216-AU$218+AU$233+AU$234+SUM(AU$125,AU$126,AU$127,AU$128,AU$129,AU$130,AU$131,AU$132,AU$133,AU$134,AU$135,AU$136,AU$137,AU$138,AU$139,AU$140,AU$141*(1+'S&amp;S'!$F145),AU$142,AU$143,AU$144)</f>
        <v>0</v>
      </c>
      <c r="AV347" s="66">
        <f>-AV$190+AV$216-AV$218+AV$233+AV$234+SUM(AV$125,AV$126,AV$127,AV$128,AV$129,AV$130,AV$131,AV$132,AV$133,AV$134,AV$135,AV$136,AV$137,AV$138,AV$139,AV$140,AV$141*(1+'S&amp;S'!$F145),AV$142,AV$143,AV$144)</f>
        <v>0</v>
      </c>
      <c r="AW347" s="66">
        <f>-AW$190+AW$216-AW$218+AW$233+AW$234+SUM(AW$125,AW$126,AW$127,AW$128,AW$129,AW$130,AW$131,AW$132,AW$133,AW$134,AW$135,AW$136,AW$137,AW$138,AW$139,AW$140,AW$141*(1+'S&amp;S'!$F145),AW$142,AW$143,AW$144)</f>
        <v>0</v>
      </c>
      <c r="AX347" s="66">
        <f>-AX$190+AX$216-AX$218+AX$233+AX$234+SUM(AX$125,AX$126,AX$127,AX$128,AX$129,AX$130,AX$131,AX$132,AX$133,AX$134,AX$135,AX$136,AX$137,AX$138,AX$139,AX$140,AX$141*(1+'S&amp;S'!$F145),AX$142,AX$143,AX$144)</f>
        <v>0</v>
      </c>
      <c r="AY347" s="66">
        <f>-AY$190+AY$216-AY$218+AY$233+AY$234+SUM(AY$125,AY$126,AY$127,AY$128,AY$129,AY$130,AY$131,AY$132,AY$133,AY$134,AY$135,AY$136,AY$137,AY$138,AY$139,AY$140,AY$141*(1+'S&amp;S'!$F145),AY$142,AY$143,AY$144)</f>
        <v>0</v>
      </c>
      <c r="AZ347" s="66">
        <f>-AZ$190+AZ$216-AZ$218+AZ$233+AZ$234+SUM(AZ$125,AZ$126,AZ$127,AZ$128,AZ$129,AZ$130,AZ$131,AZ$132,AZ$133,AZ$134,AZ$135,AZ$136,AZ$137,AZ$138,AZ$139,AZ$140,AZ$141*(1+'S&amp;S'!$F145),AZ$142,AZ$143,AZ$144)</f>
        <v>0</v>
      </c>
      <c r="BA347" s="66">
        <f>-BA$190+BA$216-BA$218+BA$233+BA$234+SUM(BA$125,BA$126,BA$127,BA$128,BA$129,BA$130,BA$131,BA$132,BA$133,BA$134,BA$135,BA$136,BA$137,BA$138,BA$139,BA$140,BA$141*(1+'S&amp;S'!$F145),BA$142,BA$143,BA$144)</f>
        <v>0</v>
      </c>
      <c r="BB347" s="66">
        <f>-BB$190+BB$216-BB$218+BB$233+BB$234+SUM(BB$125,BB$126,BB$127,BB$128,BB$129,BB$130,BB$131,BB$132,BB$133,BB$134,BB$135,BB$136,BB$137,BB$138,BB$139,BB$140,BB$141*(1+'S&amp;S'!$F145),BB$142,BB$143,BB$144)</f>
        <v>0</v>
      </c>
      <c r="BC347" s="66">
        <f>-BC$190+BC$216-BC$218+BC$233+BC$234+SUM(BC$125,BC$126,BC$127,BC$128,BC$129,BC$130,BC$131,BC$132,BC$133,BC$134,BC$135,BC$136,BC$137,BC$138,BC$139,BC$140,BC$141*(1+'S&amp;S'!$F145),BC$142,BC$143,BC$144)</f>
        <v>0</v>
      </c>
      <c r="BD347" s="66">
        <f>-BD$190+BD$216-BD$218+BD$233+BD$234+SUM(BD$125,BD$126,BD$127,BD$128,BD$129,BD$130,BD$131,BD$132,BD$133,BD$134,BD$135,BD$136,BD$137,BD$138,BD$139,BD$140,BD$141*(1+'S&amp;S'!$F145),BD$142,BD$143,BD$144)</f>
        <v>0</v>
      </c>
      <c r="BE347" s="66">
        <f>-BE$190+BE$216-BE$218+BE$233+BE$234+SUM(BE$125,BE$126,BE$127,BE$128,BE$129,BE$130,BE$131,BE$132,BE$133,BE$134,BE$135,BE$136,BE$137,BE$138,BE$139,BE$140,BE$141*(1+'S&amp;S'!$F145),BE$142,BE$143,BE$144)</f>
        <v>0</v>
      </c>
      <c r="BF347" s="66">
        <f>-BF$190+BF$216-BF$218+BF$233+BF$234+SUM(BF$125,BF$126,BF$127,BF$128,BF$129,BF$130,BF$131,BF$132,BF$133,BF$134,BF$135,BF$136,BF$137,BF$138,BF$139,BF$140,BF$141*(1+'S&amp;S'!$F145),BF$142,BF$143,BF$144)</f>
        <v>0</v>
      </c>
      <c r="BG347" s="66">
        <f>-BG$190+BG$216-BG$218+BG$233+BG$234+SUM(BG$125,BG$126,BG$127,BG$128,BG$129,BG$130,BG$131,BG$132,BG$133,BG$134,BG$135,BG$136,BG$137,BG$138,BG$139,BG$140,BG$141*(1+'S&amp;S'!$F145),BG$142,BG$143,BG$144)</f>
        <v>0</v>
      </c>
      <c r="BH347" s="66">
        <f>-BH$190+BH$216-BH$218+BH$233+BH$234+SUM(BH$125,BH$126,BH$127,BH$128,BH$129,BH$130,BH$131,BH$132,BH$133,BH$134,BH$135,BH$136,BH$137,BH$138,BH$139,BH$140,BH$141*(1+'S&amp;S'!$F145),BH$142,BH$143,BH$144)</f>
        <v>0</v>
      </c>
      <c r="BI347" s="66">
        <f>-BI$190+BI$216-BI$218+BI$233+BI$234+SUM(BI$125,BI$126,BI$127,BI$128,BI$129,BI$130,BI$131,BI$132,BI$133,BI$134,BI$135,BI$136,BI$137,BI$138,BI$139,BI$140,BI$141*(1+'S&amp;S'!$F145),BI$142,BI$143,BI$144)</f>
        <v>0</v>
      </c>
      <c r="BJ347" s="66">
        <f>-BJ$190+BJ$216-BJ$218+BJ$233+BJ$234+SUM(BJ$125,BJ$126,BJ$127,BJ$128,BJ$129,BJ$130,BJ$131,BJ$132,BJ$133,BJ$134,BJ$135,BJ$136,BJ$137,BJ$138,BJ$139,BJ$140,BJ$141*(1+'S&amp;S'!$F145),BJ$142,BJ$143,BJ$144)</f>
        <v>0</v>
      </c>
      <c r="BK347" s="66">
        <f>-BK$190+BK$216-BK$218+BK$233+BK$234+SUM(BK$125,BK$126,BK$127,BK$128,BK$129,BK$130,BK$131,BK$132,BK$133,BK$134,BK$135,BK$136,BK$137,BK$138,BK$139,BK$140,BK$141*(1+'S&amp;S'!$F145),BK$142,BK$143,BK$144)</f>
        <v>0</v>
      </c>
      <c r="BL347" s="66">
        <f>-BL$190+BL$216-BL$218+BL$233+BL$234+SUM(BL$125,BL$126,BL$127,BL$128,BL$129,BL$130,BL$131,BL$132,BL$133,BL$134,BL$135,BL$136,BL$137,BL$138,BL$139,BL$140,BL$141*(1+'S&amp;S'!$F145),BL$142,BL$143,BL$144)</f>
        <v>0</v>
      </c>
      <c r="BM347" s="66">
        <f>-BM$190+BM$216-BM$218+BM$233+BM$234+SUM(BM$125,BM$126,BM$127,BM$128,BM$129,BM$130,BM$131,BM$132,BM$133,BM$134,BM$135,BM$136,BM$137,BM$138,BM$139,BM$140,BM$141*(1+'S&amp;S'!$F145),BM$142,BM$143,BM$144)</f>
        <v>0</v>
      </c>
      <c r="BN347" s="66">
        <f>-BN$190+BN$216-BN$218+BN$233+BN$234+SUM(BN$125,BN$126,BN$127,BN$128,BN$129,BN$130,BN$131,BN$132,BN$133,BN$134,BN$135,BN$136,BN$137,BN$138,BN$139,BN$140,BN$141*(1+'S&amp;S'!$F145),BN$142,BN$143,BN$144)</f>
        <v>0</v>
      </c>
      <c r="BO347" s="66">
        <f>-BO$190+BO$216-BO$218+BO$233+BO$234+SUM(BO$125,BO$126,BO$127,BO$128,BO$129,BO$130,BO$131,BO$132,BO$133,BO$134,BO$135,BO$136,BO$137,BO$138,BO$139,BO$140,BO$141*(1+'S&amp;S'!$F145),BO$142,BO$143,BO$144)</f>
        <v>0</v>
      </c>
      <c r="BP347" s="66">
        <f>-BP$190+BP$216-BP$218+BP$233+BP$234+SUM(BP$125,BP$126,BP$127,BP$128,BP$129,BP$130,BP$131,BP$132,BP$133,BP$134,BP$135,BP$136,BP$137,BP$138,BP$139,BP$140,BP$141*(1+'S&amp;S'!$F145),BP$142,BP$143,BP$144)</f>
        <v>0</v>
      </c>
      <c r="BQ347" s="66">
        <f>-BQ$190+BQ$216-BQ$218+BQ$233+BQ$234+SUM(BQ$125,BQ$126,BQ$127,BQ$128,BQ$129,BQ$130,BQ$131,BQ$132,BQ$133,BQ$134,BQ$135,BQ$136,BQ$137,BQ$138,BQ$139,BQ$140,BQ$141*(1+'S&amp;S'!$F145),BQ$142,BQ$143,BQ$144)</f>
        <v>0</v>
      </c>
      <c r="BR347" s="66">
        <f>-BR$190+BR$216-BR$218+BR$233+BR$234+SUM(BR$125,BR$126,BR$127,BR$128,BR$129,BR$130,BR$131,BR$132,BR$133,BR$134,BR$135,BR$136,BR$137,BR$138,BR$139,BR$140,BR$141*(1+'S&amp;S'!$F145),BR$142,BR$143,BR$144)</f>
        <v>0</v>
      </c>
      <c r="BS347" s="66">
        <f>-BS$190+BS$216-BS$218+BS$233+BS$234+SUM(BS$125,BS$126,BS$127,BS$128,BS$129,BS$130,BS$131,BS$132,BS$133,BS$134,BS$135,BS$136,BS$137,BS$138,BS$139,BS$140,BS$141*(1+'S&amp;S'!$F145),BS$142,BS$143,BS$144)</f>
        <v>0</v>
      </c>
      <c r="BT347" s="66">
        <f>-BT$190+BT$216-BT$218+BT$233+BT$234+SUM(BT$125,BT$126,BT$127,BT$128,BT$129,BT$130,BT$131,BT$132,BT$133,BT$134,BT$135,BT$136,BT$137,BT$138,BT$139,BT$140,BT$141*(1+'S&amp;S'!$F145),BT$142,BT$143,BT$144)</f>
        <v>0</v>
      </c>
      <c r="BU347" s="66">
        <f>-BU$190+BU$216-BU$218+BU$233+BU$234+SUM(BU$125,BU$126,BU$127,BU$128,BU$129,BU$130,BU$131,BU$132,BU$133,BU$134,BU$135,BU$136,BU$137,BU$138,BU$139,BU$140,BU$141*(1+'S&amp;S'!$F145),BU$142,BU$143,BU$144)</f>
        <v>0</v>
      </c>
      <c r="BV347" s="66">
        <f>-BV$190+BV$216-BV$218+BV$233+BV$234+SUM(BV$125,BV$126,BV$127,BV$128,BV$129,BV$130,BV$131,BV$132,BV$133,BV$134,BV$135,BV$136,BV$137,BV$138,BV$139,BV$140,BV$141*(1+'S&amp;S'!$F145),BV$142,BV$143,BV$144)</f>
        <v>0</v>
      </c>
      <c r="BW347" s="66">
        <f>-BW$190+BW$216-BW$218+BW$233+BW$234+SUM(BW$125,BW$126,BW$127,BW$128,BW$129,BW$130,BW$131,BW$132,BW$133,BW$134,BW$135,BW$136,BW$137,BW$138,BW$139,BW$140,BW$141*(1+'S&amp;S'!$F145),BW$142,BW$143,BW$144)</f>
        <v>0</v>
      </c>
      <c r="BX347" s="66">
        <f>-BX$190+BX$216-BX$218+BX$233+BX$234+SUM(BX$125,BX$126,BX$127,BX$128,BX$129,BX$130,BX$131,BX$132,BX$133,BX$134,BX$135,BX$136,BX$137,BX$138,BX$139,BX$140,BX$141*(1+'S&amp;S'!$F145),BX$142,BX$143,BX$144)</f>
        <v>0</v>
      </c>
      <c r="BY347" s="66">
        <f>-BY$190+BY$216-BY$218+BY$233+BY$234+SUM(BY$125,BY$126,BY$127,BY$128,BY$129,BY$130,BY$131,BY$132,BY$133,BY$134,BY$135,BY$136,BY$137,BY$138,BY$139,BY$140,BY$141*(1+'S&amp;S'!$F145),BY$142,BY$143,BY$144)</f>
        <v>0</v>
      </c>
      <c r="BZ347" s="66">
        <f>-BZ$190+BZ$216-BZ$218+BZ$233+BZ$234+SUM(BZ$125,BZ$126,BZ$127,BZ$128,BZ$129,BZ$130,BZ$131,BZ$132,BZ$133,BZ$134,BZ$135,BZ$136,BZ$137,BZ$138,BZ$139,BZ$140,BZ$141*(1+'S&amp;S'!$F145),BZ$142,BZ$143,BZ$144)</f>
        <v>0</v>
      </c>
      <c r="CA347" s="66">
        <f>-CA$190+CA$216-CA$218+CA$233+CA$234+SUM(CA$125,CA$126,CA$127,CA$128,CA$129,CA$130,CA$131,CA$132,CA$133,CA$134,CA$135,CA$136,CA$137,CA$138,CA$139,CA$140,CA$141*(1+'S&amp;S'!$F145),CA$142,CA$143,CA$144)</f>
        <v>0</v>
      </c>
      <c r="CB347" s="66">
        <f>-CB$190+CB$216-CB$218+CB$233+CB$234+SUM(CB$125,CB$126,CB$127,CB$128,CB$129,CB$130,CB$131,CB$132,CB$133,CB$134,CB$135,CB$136,CB$137,CB$138,CB$139,CB$140,CB$141*(1+'S&amp;S'!$F145),CB$142,CB$143,CB$144)</f>
        <v>0</v>
      </c>
      <c r="CC347" s="66">
        <f>-CC$190+CC$216-CC$218+CC$233+CC$234+SUM(CC$125,CC$126,CC$127,CC$128,CC$129,CC$130,CC$131,CC$132,CC$133,CC$134,CC$135,CC$136,CC$137,CC$138,CC$139,CC$140,CC$141*(1+'S&amp;S'!$F145),CC$142,CC$143,CC$144)</f>
        <v>0</v>
      </c>
      <c r="CD347" s="66">
        <f>-CD$190+CD$216-CD$218+CD$233+CD$234+SUM(CD$125,CD$126,CD$127,CD$128,CD$129,CD$130,CD$131,CD$132,CD$133,CD$134,CD$135,CD$136,CD$137,CD$138,CD$139,CD$140,CD$141*(1+'S&amp;S'!$F145),CD$142,CD$143,CD$144)</f>
        <v>0</v>
      </c>
      <c r="CE347" s="66">
        <f>-CE$190+CE$216-CE$218+CE$233+CE$234+SUM(CE$125,CE$126,CE$127,CE$128,CE$129,CE$130,CE$131,CE$132,CE$133,CE$134,CE$135,CE$136,CE$137,CE$138,CE$139,CE$140,CE$141*(1+'S&amp;S'!$F145),CE$142,CE$143,CE$144)</f>
        <v>0</v>
      </c>
      <c r="CF347" s="66">
        <f>-CF$190+CF$216-CF$218+CF$233+CF$234+SUM(CF$125,CF$126,CF$127,CF$128,CF$129,CF$130,CF$131,CF$132,CF$133,CF$134,CF$135,CF$136,CF$137,CF$138,CF$139,CF$140,CF$141*(1+'S&amp;S'!$F145),CF$142,CF$143,CF$144)</f>
        <v>0</v>
      </c>
      <c r="CG347" s="66">
        <f>-CG$190+CG$216-CG$218+CG$233+CG$234+SUM(CG$125,CG$126,CG$127,CG$128,CG$129,CG$130,CG$131,CG$132,CG$133,CG$134,CG$135,CG$136,CG$137,CG$138,CG$139,CG$140,CG$141*(1+'S&amp;S'!$F145),CG$142,CG$143,CG$144)</f>
        <v>0</v>
      </c>
      <c r="CH347" s="66">
        <f>-CH$190+CH$216-CH$218+CH$233+CH$234+SUM(CH$125,CH$126,CH$127,CH$128,CH$129,CH$130,CH$131,CH$132,CH$133,CH$134,CH$135,CH$136,CH$137,CH$138,CH$139,CH$140,CH$141*(1+'S&amp;S'!$F145),CH$142,CH$143,CH$144)</f>
        <v>0</v>
      </c>
      <c r="CI347" s="66">
        <f>-CI$190+CI$216-CI$218+CI$233+CI$234+SUM(CI$125,CI$126,CI$127,CI$128,CI$129,CI$130,CI$131,CI$132,CI$133,CI$134,CI$135,CI$136,CI$137,CI$138,CI$139,CI$140,CI$141*(1+'S&amp;S'!$F145),CI$142,CI$143,CI$144)</f>
        <v>0</v>
      </c>
      <c r="CJ347" s="66">
        <f>-CJ$190+CJ$216-CJ$218+CJ$233+CJ$234+SUM(CJ$125,CJ$126,CJ$127,CJ$128,CJ$129,CJ$130,CJ$131,CJ$132,CJ$133,CJ$134,CJ$135,CJ$136,CJ$137,CJ$138,CJ$139,CJ$140,CJ$141*(1+'S&amp;S'!$F145),CJ$142,CJ$143,CJ$144)</f>
        <v>0</v>
      </c>
      <c r="CK347" s="66">
        <f>-CK$190+CK$216-CK$218+CK$233+CK$234+SUM(CK$125,CK$126,CK$127,CK$128,CK$129,CK$130,CK$131,CK$132,CK$133,CK$134,CK$135,CK$136,CK$137,CK$138,CK$139,CK$140,CK$141*(1+'S&amp;S'!$F145),CK$142,CK$143,CK$144)</f>
        <v>0</v>
      </c>
      <c r="CL347" s="66">
        <f>-CL$190+CL$216-CL$218+CL$233+CL$234+SUM(CL$125,CL$126,CL$127,CL$128,CL$129,CL$130,CL$131,CL$132,CL$133,CL$134,CL$135,CL$136,CL$137,CL$138,CL$139,CL$140,CL$141*(1+'S&amp;S'!$F145),CL$142,CL$143,CL$144)</f>
        <v>0</v>
      </c>
      <c r="CM347" s="66">
        <f>-CM$190+CM$216-CM$218+CM$233+CM$234+SUM(CM$125,CM$126,CM$127,CM$128,CM$129,CM$130,CM$131,CM$132,CM$133,CM$134,CM$135,CM$136,CM$137,CM$138,CM$139,CM$140,CM$141*(1+'S&amp;S'!$F145),CM$142,CM$143,CM$144)</f>
        <v>0</v>
      </c>
      <c r="CN347" s="66">
        <f>-CN$190+CN$216-CN$218+CN$233+CN$234+SUM(CN$125,CN$126,CN$127,CN$128,CN$129,CN$130,CN$131,CN$132,CN$133,CN$134,CN$135,CN$136,CN$137,CN$138,CN$139,CN$140,CN$141*(1+'S&amp;S'!$F145),CN$142,CN$143,CN$144)</f>
        <v>0</v>
      </c>
      <c r="CO347" s="66">
        <f>-CO$190+CO$216-CO$218+CO$233+CO$234+SUM(CO$125,CO$126,CO$127,CO$128,CO$129,CO$130,CO$131,CO$132,CO$133,CO$134,CO$135,CO$136,CO$137,CO$138,CO$139,CO$140,CO$141*(1+'S&amp;S'!$F145),CO$142,CO$143,CO$144)</f>
        <v>0</v>
      </c>
      <c r="CP347" s="66">
        <f>-CP$190+CP$216-CP$218+CP$233+CP$234+SUM(CP$125,CP$126,CP$127,CP$128,CP$129,CP$130,CP$131,CP$132,CP$133,CP$134,CP$135,CP$136,CP$137,CP$138,CP$139,CP$140,CP$141*(1+'S&amp;S'!$F145),CP$142,CP$143,CP$144)</f>
        <v>0</v>
      </c>
      <c r="CQ347" s="66">
        <f>-CQ$190+CQ$216-CQ$218+CQ$233+CQ$234+SUM(CQ$125,CQ$126,CQ$127,CQ$128,CQ$129,CQ$130,CQ$131,CQ$132,CQ$133,CQ$134,CQ$135,CQ$136,CQ$137,CQ$138,CQ$139,CQ$140,CQ$141*(1+'S&amp;S'!$F145),CQ$142,CQ$143,CQ$144)</f>
        <v>0</v>
      </c>
      <c r="CR347" s="66">
        <f>-CR$190+CR$216-CR$218+CR$233+CR$234+SUM(CR$125,CR$126,CR$127,CR$128,CR$129,CR$130,CR$131,CR$132,CR$133,CR$134,CR$135,CR$136,CR$137,CR$138,CR$139,CR$140,CR$141*(1+'S&amp;S'!$F145),CR$142,CR$143,CR$144)</f>
        <v>0</v>
      </c>
      <c r="CS347" s="66">
        <f>-CS$190+CS$216-CS$218+CS$233+CS$234+SUM(CS$125,CS$126,CS$127,CS$128,CS$129,CS$130,CS$131,CS$132,CS$133,CS$134,CS$135,CS$136,CS$137,CS$138,CS$139,CS$140,CS$141*(1+'S&amp;S'!$F145),CS$142,CS$143,CS$144)</f>
        <v>0</v>
      </c>
    </row>
    <row r="348" spans="3:97" hidden="1" x14ac:dyDescent="0.35">
      <c r="C348" s="81" t="str">
        <f>O.5!C142&amp;" with "&amp; 'S&amp;S'!$D$5*100 &amp; "% increase"</f>
        <v>Spare with 1% increase</v>
      </c>
      <c r="E348" s="492">
        <f>G348+NPV(G.Asm!$F$40,H348:INDEX(H348:CS348,RP))</f>
        <v>0</v>
      </c>
      <c r="F348" s="492">
        <f t="shared" si="140"/>
        <v>0</v>
      </c>
      <c r="G348" s="66">
        <f>-G$190+G$216-G$218+G$233+G$234+SUM(G$125,G$126,G$127,G$128,G$129,G$130,G$131,G$132,G$133,G$134,G$135,G$136,G$137,G$138,G$139,G$140,G$141,G$142*(1+'S&amp;S'!$F146),G$143,G$144)</f>
        <v>0</v>
      </c>
      <c r="H348" s="66">
        <f>-H$190+H$216-H$218+H$233+H$234+SUM(H$125,H$126,H$127,H$128,H$129,H$130,H$131,H$132,H$133,H$134,H$135,H$136,H$137,H$138,H$139,H$140,H$141,H$142*(1+'S&amp;S'!$F146),H$143,H$144)</f>
        <v>0</v>
      </c>
      <c r="I348" s="66">
        <f>-I$190+I$216-I$218+I$233+I$234+SUM(I$125,I$126,I$127,I$128,I$129,I$130,I$131,I$132,I$133,I$134,I$135,I$136,I$137,I$138,I$139,I$140,I$141,I$142*(1+'S&amp;S'!$F146),I$143,I$144)</f>
        <v>0</v>
      </c>
      <c r="J348" s="66">
        <f>-J$190+J$216-J$218+J$233+J$234+SUM(J$125,J$126,J$127,J$128,J$129,J$130,J$131,J$132,J$133,J$134,J$135,J$136,J$137,J$138,J$139,J$140,J$141,J$142*(1+'S&amp;S'!$F146),J$143,J$144)</f>
        <v>0</v>
      </c>
      <c r="K348" s="66">
        <f>-K$190+K$216-K$218+K$233+K$234+SUM(K$125,K$126,K$127,K$128,K$129,K$130,K$131,K$132,K$133,K$134,K$135,K$136,K$137,K$138,K$139,K$140,K$141,K$142*(1+'S&amp;S'!$F146),K$143,K$144)</f>
        <v>0</v>
      </c>
      <c r="L348" s="66">
        <f>-L$190+L$216-L$218+L$233+L$234+SUM(L$125,L$126,L$127,L$128,L$129,L$130,L$131,L$132,L$133,L$134,L$135,L$136,L$137,L$138,L$139,L$140,L$141,L$142*(1+'S&amp;S'!$F146),L$143,L$144)</f>
        <v>0</v>
      </c>
      <c r="M348" s="66">
        <f>-M$190+M$216-M$218+M$233+M$234+SUM(M$125,M$126,M$127,M$128,M$129,M$130,M$131,M$132,M$133,M$134,M$135,M$136,M$137,M$138,M$139,M$140,M$141,M$142*(1+'S&amp;S'!$F146),M$143,M$144)</f>
        <v>0</v>
      </c>
      <c r="N348" s="66">
        <f>-N$190+N$216-N$218+N$233+N$234+SUM(N$125,N$126,N$127,N$128,N$129,N$130,N$131,N$132,N$133,N$134,N$135,N$136,N$137,N$138,N$139,N$140,N$141,N$142*(1+'S&amp;S'!$F146),N$143,N$144)</f>
        <v>0</v>
      </c>
      <c r="O348" s="66">
        <f>-O$190+O$216-O$218+O$233+O$234+SUM(O$125,O$126,O$127,O$128,O$129,O$130,O$131,O$132,O$133,O$134,O$135,O$136,O$137,O$138,O$139,O$140,O$141,O$142*(1+'S&amp;S'!$F146),O$143,O$144)</f>
        <v>0</v>
      </c>
      <c r="P348" s="66">
        <f>-P$190+P$216-P$218+P$233+P$234+SUM(P$125,P$126,P$127,P$128,P$129,P$130,P$131,P$132,P$133,P$134,P$135,P$136,P$137,P$138,P$139,P$140,P$141,P$142*(1+'S&amp;S'!$F146),P$143,P$144)</f>
        <v>0</v>
      </c>
      <c r="Q348" s="66">
        <f>-Q$190+Q$216-Q$218+Q$233+Q$234+SUM(Q$125,Q$126,Q$127,Q$128,Q$129,Q$130,Q$131,Q$132,Q$133,Q$134,Q$135,Q$136,Q$137,Q$138,Q$139,Q$140,Q$141,Q$142*(1+'S&amp;S'!$F146),Q$143,Q$144)</f>
        <v>0</v>
      </c>
      <c r="R348" s="66">
        <f>-R$190+R$216-R$218+R$233+R$234+SUM(R$125,R$126,R$127,R$128,R$129,R$130,R$131,R$132,R$133,R$134,R$135,R$136,R$137,R$138,R$139,R$140,R$141,R$142*(1+'S&amp;S'!$F146),R$143,R$144)</f>
        <v>0</v>
      </c>
      <c r="S348" s="66">
        <f>-S$190+S$216-S$218+S$233+S$234+SUM(S$125,S$126,S$127,S$128,S$129,S$130,S$131,S$132,S$133,S$134,S$135,S$136,S$137,S$138,S$139,S$140,S$141,S$142*(1+'S&amp;S'!$F146),S$143,S$144)</f>
        <v>0</v>
      </c>
      <c r="T348" s="66">
        <f>-T$190+T$216-T$218+T$233+T$234+SUM(T$125,T$126,T$127,T$128,T$129,T$130,T$131,T$132,T$133,T$134,T$135,T$136,T$137,T$138,T$139,T$140,T$141,T$142*(1+'S&amp;S'!$F146),T$143,T$144)</f>
        <v>0</v>
      </c>
      <c r="U348" s="66">
        <f>-U$190+U$216-U$218+U$233+U$234+SUM(U$125,U$126,U$127,U$128,U$129,U$130,U$131,U$132,U$133,U$134,U$135,U$136,U$137,U$138,U$139,U$140,U$141,U$142*(1+'S&amp;S'!$F146),U$143,U$144)</f>
        <v>0</v>
      </c>
      <c r="V348" s="66">
        <f>-V$190+V$216-V$218+V$233+V$234+SUM(V$125,V$126,V$127,V$128,V$129,V$130,V$131,V$132,V$133,V$134,V$135,V$136,V$137,V$138,V$139,V$140,V$141,V$142*(1+'S&amp;S'!$F146),V$143,V$144)</f>
        <v>0</v>
      </c>
      <c r="W348" s="66">
        <f>-W$190+W$216-W$218+W$233+W$234+SUM(W$125,W$126,W$127,W$128,W$129,W$130,W$131,W$132,W$133,W$134,W$135,W$136,W$137,W$138,W$139,W$140,W$141,W$142*(1+'S&amp;S'!$F146),W$143,W$144)</f>
        <v>0</v>
      </c>
      <c r="X348" s="66">
        <f>-X$190+X$216-X$218+X$233+X$234+SUM(X$125,X$126,X$127,X$128,X$129,X$130,X$131,X$132,X$133,X$134,X$135,X$136,X$137,X$138,X$139,X$140,X$141,X$142*(1+'S&amp;S'!$F146),X$143,X$144)</f>
        <v>0</v>
      </c>
      <c r="Y348" s="66">
        <f>-Y$190+Y$216-Y$218+Y$233+Y$234+SUM(Y$125,Y$126,Y$127,Y$128,Y$129,Y$130,Y$131,Y$132,Y$133,Y$134,Y$135,Y$136,Y$137,Y$138,Y$139,Y$140,Y$141,Y$142*(1+'S&amp;S'!$F146),Y$143,Y$144)</f>
        <v>0</v>
      </c>
      <c r="Z348" s="66">
        <f>-Z$190+Z$216-Z$218+Z$233+Z$234+SUM(Z$125,Z$126,Z$127,Z$128,Z$129,Z$130,Z$131,Z$132,Z$133,Z$134,Z$135,Z$136,Z$137,Z$138,Z$139,Z$140,Z$141,Z$142*(1+'S&amp;S'!$F146),Z$143,Z$144)</f>
        <v>0</v>
      </c>
      <c r="AA348" s="66">
        <f>-AA$190+AA$216-AA$218+AA$233+AA$234+SUM(AA$125,AA$126,AA$127,AA$128,AA$129,AA$130,AA$131,AA$132,AA$133,AA$134,AA$135,AA$136,AA$137,AA$138,AA$139,AA$140,AA$141,AA$142*(1+'S&amp;S'!$F146),AA$143,AA$144)</f>
        <v>0</v>
      </c>
      <c r="AB348" s="66">
        <f>-AB$190+AB$216-AB$218+AB$233+AB$234+SUM(AB$125,AB$126,AB$127,AB$128,AB$129,AB$130,AB$131,AB$132,AB$133,AB$134,AB$135,AB$136,AB$137,AB$138,AB$139,AB$140,AB$141,AB$142*(1+'S&amp;S'!$F146),AB$143,AB$144)</f>
        <v>0</v>
      </c>
      <c r="AC348" s="66">
        <f>-AC$190+AC$216-AC$218+AC$233+AC$234+SUM(AC$125,AC$126,AC$127,AC$128,AC$129,AC$130,AC$131,AC$132,AC$133,AC$134,AC$135,AC$136,AC$137,AC$138,AC$139,AC$140,AC$141,AC$142*(1+'S&amp;S'!$F146),AC$143,AC$144)</f>
        <v>0</v>
      </c>
      <c r="AD348" s="66">
        <f>-AD$190+AD$216-AD$218+AD$233+AD$234+SUM(AD$125,AD$126,AD$127,AD$128,AD$129,AD$130,AD$131,AD$132,AD$133,AD$134,AD$135,AD$136,AD$137,AD$138,AD$139,AD$140,AD$141,AD$142*(1+'S&amp;S'!$F146),AD$143,AD$144)</f>
        <v>0</v>
      </c>
      <c r="AE348" s="66">
        <f>-AE$190+AE$216-AE$218+AE$233+AE$234+SUM(AE$125,AE$126,AE$127,AE$128,AE$129,AE$130,AE$131,AE$132,AE$133,AE$134,AE$135,AE$136,AE$137,AE$138,AE$139,AE$140,AE$141,AE$142*(1+'S&amp;S'!$F146),AE$143,AE$144)</f>
        <v>0</v>
      </c>
      <c r="AF348" s="66">
        <f>-AF$190+AF$216-AF$218+AF$233+AF$234+SUM(AF$125,AF$126,AF$127,AF$128,AF$129,AF$130,AF$131,AF$132,AF$133,AF$134,AF$135,AF$136,AF$137,AF$138,AF$139,AF$140,AF$141,AF$142*(1+'S&amp;S'!$F146),AF$143,AF$144)</f>
        <v>0</v>
      </c>
      <c r="AG348" s="66">
        <f>-AG$190+AG$216-AG$218+AG$233+AG$234+SUM(AG$125,AG$126,AG$127,AG$128,AG$129,AG$130,AG$131,AG$132,AG$133,AG$134,AG$135,AG$136,AG$137,AG$138,AG$139,AG$140,AG$141,AG$142*(1+'S&amp;S'!$F146),AG$143,AG$144)</f>
        <v>0</v>
      </c>
      <c r="AH348" s="66">
        <f>-AH$190+AH$216-AH$218+AH$233+AH$234+SUM(AH$125,AH$126,AH$127,AH$128,AH$129,AH$130,AH$131,AH$132,AH$133,AH$134,AH$135,AH$136,AH$137,AH$138,AH$139,AH$140,AH$141,AH$142*(1+'S&amp;S'!$F146),AH$143,AH$144)</f>
        <v>0</v>
      </c>
      <c r="AI348" s="66">
        <f>-AI$190+AI$216-AI$218+AI$233+AI$234+SUM(AI$125,AI$126,AI$127,AI$128,AI$129,AI$130,AI$131,AI$132,AI$133,AI$134,AI$135,AI$136,AI$137,AI$138,AI$139,AI$140,AI$141,AI$142*(1+'S&amp;S'!$F146),AI$143,AI$144)</f>
        <v>0</v>
      </c>
      <c r="AJ348" s="66">
        <f>-AJ$190+AJ$216-AJ$218+AJ$233+AJ$234+SUM(AJ$125,AJ$126,AJ$127,AJ$128,AJ$129,AJ$130,AJ$131,AJ$132,AJ$133,AJ$134,AJ$135,AJ$136,AJ$137,AJ$138,AJ$139,AJ$140,AJ$141,AJ$142*(1+'S&amp;S'!$F146),AJ$143,AJ$144)</f>
        <v>0</v>
      </c>
      <c r="AK348" s="66">
        <f>-AK$190+AK$216-AK$218+AK$233+AK$234+SUM(AK$125,AK$126,AK$127,AK$128,AK$129,AK$130,AK$131,AK$132,AK$133,AK$134,AK$135,AK$136,AK$137,AK$138,AK$139,AK$140,AK$141,AK$142*(1+'S&amp;S'!$F146),AK$143,AK$144)</f>
        <v>0</v>
      </c>
      <c r="AL348" s="66">
        <f>-AL$190+AL$216-AL$218+AL$233+AL$234+SUM(AL$125,AL$126,AL$127,AL$128,AL$129,AL$130,AL$131,AL$132,AL$133,AL$134,AL$135,AL$136,AL$137,AL$138,AL$139,AL$140,AL$141,AL$142*(1+'S&amp;S'!$F146),AL$143,AL$144)</f>
        <v>0</v>
      </c>
      <c r="AM348" s="66">
        <f>-AM$190+AM$216-AM$218+AM$233+AM$234+SUM(AM$125,AM$126,AM$127,AM$128,AM$129,AM$130,AM$131,AM$132,AM$133,AM$134,AM$135,AM$136,AM$137,AM$138,AM$139,AM$140,AM$141,AM$142*(1+'S&amp;S'!$F146),AM$143,AM$144)</f>
        <v>0</v>
      </c>
      <c r="AN348" s="66">
        <f>-AN$190+AN$216-AN$218+AN$233+AN$234+SUM(AN$125,AN$126,AN$127,AN$128,AN$129,AN$130,AN$131,AN$132,AN$133,AN$134,AN$135,AN$136,AN$137,AN$138,AN$139,AN$140,AN$141,AN$142*(1+'S&amp;S'!$F146),AN$143,AN$144)</f>
        <v>0</v>
      </c>
      <c r="AO348" s="66">
        <f>-AO$190+AO$216-AO$218+AO$233+AO$234+SUM(AO$125,AO$126,AO$127,AO$128,AO$129,AO$130,AO$131,AO$132,AO$133,AO$134,AO$135,AO$136,AO$137,AO$138,AO$139,AO$140,AO$141,AO$142*(1+'S&amp;S'!$F146),AO$143,AO$144)</f>
        <v>0</v>
      </c>
      <c r="AP348" s="66">
        <f>-AP$190+AP$216-AP$218+AP$233+AP$234+SUM(AP$125,AP$126,AP$127,AP$128,AP$129,AP$130,AP$131,AP$132,AP$133,AP$134,AP$135,AP$136,AP$137,AP$138,AP$139,AP$140,AP$141,AP$142*(1+'S&amp;S'!$F146),AP$143,AP$144)</f>
        <v>0</v>
      </c>
      <c r="AQ348" s="66">
        <f>-AQ$190+AQ$216-AQ$218+AQ$233+AQ$234+SUM(AQ$125,AQ$126,AQ$127,AQ$128,AQ$129,AQ$130,AQ$131,AQ$132,AQ$133,AQ$134,AQ$135,AQ$136,AQ$137,AQ$138,AQ$139,AQ$140,AQ$141,AQ$142*(1+'S&amp;S'!$F146),AQ$143,AQ$144)</f>
        <v>0</v>
      </c>
      <c r="AR348" s="66">
        <f>-AR$190+AR$216-AR$218+AR$233+AR$234+SUM(AR$125,AR$126,AR$127,AR$128,AR$129,AR$130,AR$131,AR$132,AR$133,AR$134,AR$135,AR$136,AR$137,AR$138,AR$139,AR$140,AR$141,AR$142*(1+'S&amp;S'!$F146),AR$143,AR$144)</f>
        <v>0</v>
      </c>
      <c r="AS348" s="66">
        <f>-AS$190+AS$216-AS$218+AS$233+AS$234+SUM(AS$125,AS$126,AS$127,AS$128,AS$129,AS$130,AS$131,AS$132,AS$133,AS$134,AS$135,AS$136,AS$137,AS$138,AS$139,AS$140,AS$141,AS$142*(1+'S&amp;S'!$F146),AS$143,AS$144)</f>
        <v>0</v>
      </c>
      <c r="AT348" s="66">
        <f>-AT$190+AT$216-AT$218+AT$233+AT$234+SUM(AT$125,AT$126,AT$127,AT$128,AT$129,AT$130,AT$131,AT$132,AT$133,AT$134,AT$135,AT$136,AT$137,AT$138,AT$139,AT$140,AT$141,AT$142*(1+'S&amp;S'!$F146),AT$143,AT$144)</f>
        <v>0</v>
      </c>
      <c r="AU348" s="66">
        <f>-AU$190+AU$216-AU$218+AU$233+AU$234+SUM(AU$125,AU$126,AU$127,AU$128,AU$129,AU$130,AU$131,AU$132,AU$133,AU$134,AU$135,AU$136,AU$137,AU$138,AU$139,AU$140,AU$141,AU$142*(1+'S&amp;S'!$F146),AU$143,AU$144)</f>
        <v>0</v>
      </c>
      <c r="AV348" s="66">
        <f>-AV$190+AV$216-AV$218+AV$233+AV$234+SUM(AV$125,AV$126,AV$127,AV$128,AV$129,AV$130,AV$131,AV$132,AV$133,AV$134,AV$135,AV$136,AV$137,AV$138,AV$139,AV$140,AV$141,AV$142*(1+'S&amp;S'!$F146),AV$143,AV$144)</f>
        <v>0</v>
      </c>
      <c r="AW348" s="66">
        <f>-AW$190+AW$216-AW$218+AW$233+AW$234+SUM(AW$125,AW$126,AW$127,AW$128,AW$129,AW$130,AW$131,AW$132,AW$133,AW$134,AW$135,AW$136,AW$137,AW$138,AW$139,AW$140,AW$141,AW$142*(1+'S&amp;S'!$F146),AW$143,AW$144)</f>
        <v>0</v>
      </c>
      <c r="AX348" s="66">
        <f>-AX$190+AX$216-AX$218+AX$233+AX$234+SUM(AX$125,AX$126,AX$127,AX$128,AX$129,AX$130,AX$131,AX$132,AX$133,AX$134,AX$135,AX$136,AX$137,AX$138,AX$139,AX$140,AX$141,AX$142*(1+'S&amp;S'!$F146),AX$143,AX$144)</f>
        <v>0</v>
      </c>
      <c r="AY348" s="66">
        <f>-AY$190+AY$216-AY$218+AY$233+AY$234+SUM(AY$125,AY$126,AY$127,AY$128,AY$129,AY$130,AY$131,AY$132,AY$133,AY$134,AY$135,AY$136,AY$137,AY$138,AY$139,AY$140,AY$141,AY$142*(1+'S&amp;S'!$F146),AY$143,AY$144)</f>
        <v>0</v>
      </c>
      <c r="AZ348" s="66">
        <f>-AZ$190+AZ$216-AZ$218+AZ$233+AZ$234+SUM(AZ$125,AZ$126,AZ$127,AZ$128,AZ$129,AZ$130,AZ$131,AZ$132,AZ$133,AZ$134,AZ$135,AZ$136,AZ$137,AZ$138,AZ$139,AZ$140,AZ$141,AZ$142*(1+'S&amp;S'!$F146),AZ$143,AZ$144)</f>
        <v>0</v>
      </c>
      <c r="BA348" s="66">
        <f>-BA$190+BA$216-BA$218+BA$233+BA$234+SUM(BA$125,BA$126,BA$127,BA$128,BA$129,BA$130,BA$131,BA$132,BA$133,BA$134,BA$135,BA$136,BA$137,BA$138,BA$139,BA$140,BA$141,BA$142*(1+'S&amp;S'!$F146),BA$143,BA$144)</f>
        <v>0</v>
      </c>
      <c r="BB348" s="66">
        <f>-BB$190+BB$216-BB$218+BB$233+BB$234+SUM(BB$125,BB$126,BB$127,BB$128,BB$129,BB$130,BB$131,BB$132,BB$133,BB$134,BB$135,BB$136,BB$137,BB$138,BB$139,BB$140,BB$141,BB$142*(1+'S&amp;S'!$F146),BB$143,BB$144)</f>
        <v>0</v>
      </c>
      <c r="BC348" s="66">
        <f>-BC$190+BC$216-BC$218+BC$233+BC$234+SUM(BC$125,BC$126,BC$127,BC$128,BC$129,BC$130,BC$131,BC$132,BC$133,BC$134,BC$135,BC$136,BC$137,BC$138,BC$139,BC$140,BC$141,BC$142*(1+'S&amp;S'!$F146),BC$143,BC$144)</f>
        <v>0</v>
      </c>
      <c r="BD348" s="66">
        <f>-BD$190+BD$216-BD$218+BD$233+BD$234+SUM(BD$125,BD$126,BD$127,BD$128,BD$129,BD$130,BD$131,BD$132,BD$133,BD$134,BD$135,BD$136,BD$137,BD$138,BD$139,BD$140,BD$141,BD$142*(1+'S&amp;S'!$F146),BD$143,BD$144)</f>
        <v>0</v>
      </c>
      <c r="BE348" s="66">
        <f>-BE$190+BE$216-BE$218+BE$233+BE$234+SUM(BE$125,BE$126,BE$127,BE$128,BE$129,BE$130,BE$131,BE$132,BE$133,BE$134,BE$135,BE$136,BE$137,BE$138,BE$139,BE$140,BE$141,BE$142*(1+'S&amp;S'!$F146),BE$143,BE$144)</f>
        <v>0</v>
      </c>
      <c r="BF348" s="66">
        <f>-BF$190+BF$216-BF$218+BF$233+BF$234+SUM(BF$125,BF$126,BF$127,BF$128,BF$129,BF$130,BF$131,BF$132,BF$133,BF$134,BF$135,BF$136,BF$137,BF$138,BF$139,BF$140,BF$141,BF$142*(1+'S&amp;S'!$F146),BF$143,BF$144)</f>
        <v>0</v>
      </c>
      <c r="BG348" s="66">
        <f>-BG$190+BG$216-BG$218+BG$233+BG$234+SUM(BG$125,BG$126,BG$127,BG$128,BG$129,BG$130,BG$131,BG$132,BG$133,BG$134,BG$135,BG$136,BG$137,BG$138,BG$139,BG$140,BG$141,BG$142*(1+'S&amp;S'!$F146),BG$143,BG$144)</f>
        <v>0</v>
      </c>
      <c r="BH348" s="66">
        <f>-BH$190+BH$216-BH$218+BH$233+BH$234+SUM(BH$125,BH$126,BH$127,BH$128,BH$129,BH$130,BH$131,BH$132,BH$133,BH$134,BH$135,BH$136,BH$137,BH$138,BH$139,BH$140,BH$141,BH$142*(1+'S&amp;S'!$F146),BH$143,BH$144)</f>
        <v>0</v>
      </c>
      <c r="BI348" s="66">
        <f>-BI$190+BI$216-BI$218+BI$233+BI$234+SUM(BI$125,BI$126,BI$127,BI$128,BI$129,BI$130,BI$131,BI$132,BI$133,BI$134,BI$135,BI$136,BI$137,BI$138,BI$139,BI$140,BI$141,BI$142*(1+'S&amp;S'!$F146),BI$143,BI$144)</f>
        <v>0</v>
      </c>
      <c r="BJ348" s="66">
        <f>-BJ$190+BJ$216-BJ$218+BJ$233+BJ$234+SUM(BJ$125,BJ$126,BJ$127,BJ$128,BJ$129,BJ$130,BJ$131,BJ$132,BJ$133,BJ$134,BJ$135,BJ$136,BJ$137,BJ$138,BJ$139,BJ$140,BJ$141,BJ$142*(1+'S&amp;S'!$F146),BJ$143,BJ$144)</f>
        <v>0</v>
      </c>
      <c r="BK348" s="66">
        <f>-BK$190+BK$216-BK$218+BK$233+BK$234+SUM(BK$125,BK$126,BK$127,BK$128,BK$129,BK$130,BK$131,BK$132,BK$133,BK$134,BK$135,BK$136,BK$137,BK$138,BK$139,BK$140,BK$141,BK$142*(1+'S&amp;S'!$F146),BK$143,BK$144)</f>
        <v>0</v>
      </c>
      <c r="BL348" s="66">
        <f>-BL$190+BL$216-BL$218+BL$233+BL$234+SUM(BL$125,BL$126,BL$127,BL$128,BL$129,BL$130,BL$131,BL$132,BL$133,BL$134,BL$135,BL$136,BL$137,BL$138,BL$139,BL$140,BL$141,BL$142*(1+'S&amp;S'!$F146),BL$143,BL$144)</f>
        <v>0</v>
      </c>
      <c r="BM348" s="66">
        <f>-BM$190+BM$216-BM$218+BM$233+BM$234+SUM(BM$125,BM$126,BM$127,BM$128,BM$129,BM$130,BM$131,BM$132,BM$133,BM$134,BM$135,BM$136,BM$137,BM$138,BM$139,BM$140,BM$141,BM$142*(1+'S&amp;S'!$F146),BM$143,BM$144)</f>
        <v>0</v>
      </c>
      <c r="BN348" s="66">
        <f>-BN$190+BN$216-BN$218+BN$233+BN$234+SUM(BN$125,BN$126,BN$127,BN$128,BN$129,BN$130,BN$131,BN$132,BN$133,BN$134,BN$135,BN$136,BN$137,BN$138,BN$139,BN$140,BN$141,BN$142*(1+'S&amp;S'!$F146),BN$143,BN$144)</f>
        <v>0</v>
      </c>
      <c r="BO348" s="66">
        <f>-BO$190+BO$216-BO$218+BO$233+BO$234+SUM(BO$125,BO$126,BO$127,BO$128,BO$129,BO$130,BO$131,BO$132,BO$133,BO$134,BO$135,BO$136,BO$137,BO$138,BO$139,BO$140,BO$141,BO$142*(1+'S&amp;S'!$F146),BO$143,BO$144)</f>
        <v>0</v>
      </c>
      <c r="BP348" s="66">
        <f>-BP$190+BP$216-BP$218+BP$233+BP$234+SUM(BP$125,BP$126,BP$127,BP$128,BP$129,BP$130,BP$131,BP$132,BP$133,BP$134,BP$135,BP$136,BP$137,BP$138,BP$139,BP$140,BP$141,BP$142*(1+'S&amp;S'!$F146),BP$143,BP$144)</f>
        <v>0</v>
      </c>
      <c r="BQ348" s="66">
        <f>-BQ$190+BQ$216-BQ$218+BQ$233+BQ$234+SUM(BQ$125,BQ$126,BQ$127,BQ$128,BQ$129,BQ$130,BQ$131,BQ$132,BQ$133,BQ$134,BQ$135,BQ$136,BQ$137,BQ$138,BQ$139,BQ$140,BQ$141,BQ$142*(1+'S&amp;S'!$F146),BQ$143,BQ$144)</f>
        <v>0</v>
      </c>
      <c r="BR348" s="66">
        <f>-BR$190+BR$216-BR$218+BR$233+BR$234+SUM(BR$125,BR$126,BR$127,BR$128,BR$129,BR$130,BR$131,BR$132,BR$133,BR$134,BR$135,BR$136,BR$137,BR$138,BR$139,BR$140,BR$141,BR$142*(1+'S&amp;S'!$F146),BR$143,BR$144)</f>
        <v>0</v>
      </c>
      <c r="BS348" s="66">
        <f>-BS$190+BS$216-BS$218+BS$233+BS$234+SUM(BS$125,BS$126,BS$127,BS$128,BS$129,BS$130,BS$131,BS$132,BS$133,BS$134,BS$135,BS$136,BS$137,BS$138,BS$139,BS$140,BS$141,BS$142*(1+'S&amp;S'!$F146),BS$143,BS$144)</f>
        <v>0</v>
      </c>
      <c r="BT348" s="66">
        <f>-BT$190+BT$216-BT$218+BT$233+BT$234+SUM(BT$125,BT$126,BT$127,BT$128,BT$129,BT$130,BT$131,BT$132,BT$133,BT$134,BT$135,BT$136,BT$137,BT$138,BT$139,BT$140,BT$141,BT$142*(1+'S&amp;S'!$F146),BT$143,BT$144)</f>
        <v>0</v>
      </c>
      <c r="BU348" s="66">
        <f>-BU$190+BU$216-BU$218+BU$233+BU$234+SUM(BU$125,BU$126,BU$127,BU$128,BU$129,BU$130,BU$131,BU$132,BU$133,BU$134,BU$135,BU$136,BU$137,BU$138,BU$139,BU$140,BU$141,BU$142*(1+'S&amp;S'!$F146),BU$143,BU$144)</f>
        <v>0</v>
      </c>
      <c r="BV348" s="66">
        <f>-BV$190+BV$216-BV$218+BV$233+BV$234+SUM(BV$125,BV$126,BV$127,BV$128,BV$129,BV$130,BV$131,BV$132,BV$133,BV$134,BV$135,BV$136,BV$137,BV$138,BV$139,BV$140,BV$141,BV$142*(1+'S&amp;S'!$F146),BV$143,BV$144)</f>
        <v>0</v>
      </c>
      <c r="BW348" s="66">
        <f>-BW$190+BW$216-BW$218+BW$233+BW$234+SUM(BW$125,BW$126,BW$127,BW$128,BW$129,BW$130,BW$131,BW$132,BW$133,BW$134,BW$135,BW$136,BW$137,BW$138,BW$139,BW$140,BW$141,BW$142*(1+'S&amp;S'!$F146),BW$143,BW$144)</f>
        <v>0</v>
      </c>
      <c r="BX348" s="66">
        <f>-BX$190+BX$216-BX$218+BX$233+BX$234+SUM(BX$125,BX$126,BX$127,BX$128,BX$129,BX$130,BX$131,BX$132,BX$133,BX$134,BX$135,BX$136,BX$137,BX$138,BX$139,BX$140,BX$141,BX$142*(1+'S&amp;S'!$F146),BX$143,BX$144)</f>
        <v>0</v>
      </c>
      <c r="BY348" s="66">
        <f>-BY$190+BY$216-BY$218+BY$233+BY$234+SUM(BY$125,BY$126,BY$127,BY$128,BY$129,BY$130,BY$131,BY$132,BY$133,BY$134,BY$135,BY$136,BY$137,BY$138,BY$139,BY$140,BY$141,BY$142*(1+'S&amp;S'!$F146),BY$143,BY$144)</f>
        <v>0</v>
      </c>
      <c r="BZ348" s="66">
        <f>-BZ$190+BZ$216-BZ$218+BZ$233+BZ$234+SUM(BZ$125,BZ$126,BZ$127,BZ$128,BZ$129,BZ$130,BZ$131,BZ$132,BZ$133,BZ$134,BZ$135,BZ$136,BZ$137,BZ$138,BZ$139,BZ$140,BZ$141,BZ$142*(1+'S&amp;S'!$F146),BZ$143,BZ$144)</f>
        <v>0</v>
      </c>
      <c r="CA348" s="66">
        <f>-CA$190+CA$216-CA$218+CA$233+CA$234+SUM(CA$125,CA$126,CA$127,CA$128,CA$129,CA$130,CA$131,CA$132,CA$133,CA$134,CA$135,CA$136,CA$137,CA$138,CA$139,CA$140,CA$141,CA$142*(1+'S&amp;S'!$F146),CA$143,CA$144)</f>
        <v>0</v>
      </c>
      <c r="CB348" s="66">
        <f>-CB$190+CB$216-CB$218+CB$233+CB$234+SUM(CB$125,CB$126,CB$127,CB$128,CB$129,CB$130,CB$131,CB$132,CB$133,CB$134,CB$135,CB$136,CB$137,CB$138,CB$139,CB$140,CB$141,CB$142*(1+'S&amp;S'!$F146),CB$143,CB$144)</f>
        <v>0</v>
      </c>
      <c r="CC348" s="66">
        <f>-CC$190+CC$216-CC$218+CC$233+CC$234+SUM(CC$125,CC$126,CC$127,CC$128,CC$129,CC$130,CC$131,CC$132,CC$133,CC$134,CC$135,CC$136,CC$137,CC$138,CC$139,CC$140,CC$141,CC$142*(1+'S&amp;S'!$F146),CC$143,CC$144)</f>
        <v>0</v>
      </c>
      <c r="CD348" s="66">
        <f>-CD$190+CD$216-CD$218+CD$233+CD$234+SUM(CD$125,CD$126,CD$127,CD$128,CD$129,CD$130,CD$131,CD$132,CD$133,CD$134,CD$135,CD$136,CD$137,CD$138,CD$139,CD$140,CD$141,CD$142*(1+'S&amp;S'!$F146),CD$143,CD$144)</f>
        <v>0</v>
      </c>
      <c r="CE348" s="66">
        <f>-CE$190+CE$216-CE$218+CE$233+CE$234+SUM(CE$125,CE$126,CE$127,CE$128,CE$129,CE$130,CE$131,CE$132,CE$133,CE$134,CE$135,CE$136,CE$137,CE$138,CE$139,CE$140,CE$141,CE$142*(1+'S&amp;S'!$F146),CE$143,CE$144)</f>
        <v>0</v>
      </c>
      <c r="CF348" s="66">
        <f>-CF$190+CF$216-CF$218+CF$233+CF$234+SUM(CF$125,CF$126,CF$127,CF$128,CF$129,CF$130,CF$131,CF$132,CF$133,CF$134,CF$135,CF$136,CF$137,CF$138,CF$139,CF$140,CF$141,CF$142*(1+'S&amp;S'!$F146),CF$143,CF$144)</f>
        <v>0</v>
      </c>
      <c r="CG348" s="66">
        <f>-CG$190+CG$216-CG$218+CG$233+CG$234+SUM(CG$125,CG$126,CG$127,CG$128,CG$129,CG$130,CG$131,CG$132,CG$133,CG$134,CG$135,CG$136,CG$137,CG$138,CG$139,CG$140,CG$141,CG$142*(1+'S&amp;S'!$F146),CG$143,CG$144)</f>
        <v>0</v>
      </c>
      <c r="CH348" s="66">
        <f>-CH$190+CH$216-CH$218+CH$233+CH$234+SUM(CH$125,CH$126,CH$127,CH$128,CH$129,CH$130,CH$131,CH$132,CH$133,CH$134,CH$135,CH$136,CH$137,CH$138,CH$139,CH$140,CH$141,CH$142*(1+'S&amp;S'!$F146),CH$143,CH$144)</f>
        <v>0</v>
      </c>
      <c r="CI348" s="66">
        <f>-CI$190+CI$216-CI$218+CI$233+CI$234+SUM(CI$125,CI$126,CI$127,CI$128,CI$129,CI$130,CI$131,CI$132,CI$133,CI$134,CI$135,CI$136,CI$137,CI$138,CI$139,CI$140,CI$141,CI$142*(1+'S&amp;S'!$F146),CI$143,CI$144)</f>
        <v>0</v>
      </c>
      <c r="CJ348" s="66">
        <f>-CJ$190+CJ$216-CJ$218+CJ$233+CJ$234+SUM(CJ$125,CJ$126,CJ$127,CJ$128,CJ$129,CJ$130,CJ$131,CJ$132,CJ$133,CJ$134,CJ$135,CJ$136,CJ$137,CJ$138,CJ$139,CJ$140,CJ$141,CJ$142*(1+'S&amp;S'!$F146),CJ$143,CJ$144)</f>
        <v>0</v>
      </c>
      <c r="CK348" s="66">
        <f>-CK$190+CK$216-CK$218+CK$233+CK$234+SUM(CK$125,CK$126,CK$127,CK$128,CK$129,CK$130,CK$131,CK$132,CK$133,CK$134,CK$135,CK$136,CK$137,CK$138,CK$139,CK$140,CK$141,CK$142*(1+'S&amp;S'!$F146),CK$143,CK$144)</f>
        <v>0</v>
      </c>
      <c r="CL348" s="66">
        <f>-CL$190+CL$216-CL$218+CL$233+CL$234+SUM(CL$125,CL$126,CL$127,CL$128,CL$129,CL$130,CL$131,CL$132,CL$133,CL$134,CL$135,CL$136,CL$137,CL$138,CL$139,CL$140,CL$141,CL$142*(1+'S&amp;S'!$F146),CL$143,CL$144)</f>
        <v>0</v>
      </c>
      <c r="CM348" s="66">
        <f>-CM$190+CM$216-CM$218+CM$233+CM$234+SUM(CM$125,CM$126,CM$127,CM$128,CM$129,CM$130,CM$131,CM$132,CM$133,CM$134,CM$135,CM$136,CM$137,CM$138,CM$139,CM$140,CM$141,CM$142*(1+'S&amp;S'!$F146),CM$143,CM$144)</f>
        <v>0</v>
      </c>
      <c r="CN348" s="66">
        <f>-CN$190+CN$216-CN$218+CN$233+CN$234+SUM(CN$125,CN$126,CN$127,CN$128,CN$129,CN$130,CN$131,CN$132,CN$133,CN$134,CN$135,CN$136,CN$137,CN$138,CN$139,CN$140,CN$141,CN$142*(1+'S&amp;S'!$F146),CN$143,CN$144)</f>
        <v>0</v>
      </c>
      <c r="CO348" s="66">
        <f>-CO$190+CO$216-CO$218+CO$233+CO$234+SUM(CO$125,CO$126,CO$127,CO$128,CO$129,CO$130,CO$131,CO$132,CO$133,CO$134,CO$135,CO$136,CO$137,CO$138,CO$139,CO$140,CO$141,CO$142*(1+'S&amp;S'!$F146),CO$143,CO$144)</f>
        <v>0</v>
      </c>
      <c r="CP348" s="66">
        <f>-CP$190+CP$216-CP$218+CP$233+CP$234+SUM(CP$125,CP$126,CP$127,CP$128,CP$129,CP$130,CP$131,CP$132,CP$133,CP$134,CP$135,CP$136,CP$137,CP$138,CP$139,CP$140,CP$141,CP$142*(1+'S&amp;S'!$F146),CP$143,CP$144)</f>
        <v>0</v>
      </c>
      <c r="CQ348" s="66">
        <f>-CQ$190+CQ$216-CQ$218+CQ$233+CQ$234+SUM(CQ$125,CQ$126,CQ$127,CQ$128,CQ$129,CQ$130,CQ$131,CQ$132,CQ$133,CQ$134,CQ$135,CQ$136,CQ$137,CQ$138,CQ$139,CQ$140,CQ$141,CQ$142*(1+'S&amp;S'!$F146),CQ$143,CQ$144)</f>
        <v>0</v>
      </c>
      <c r="CR348" s="66">
        <f>-CR$190+CR$216-CR$218+CR$233+CR$234+SUM(CR$125,CR$126,CR$127,CR$128,CR$129,CR$130,CR$131,CR$132,CR$133,CR$134,CR$135,CR$136,CR$137,CR$138,CR$139,CR$140,CR$141,CR$142*(1+'S&amp;S'!$F146),CR$143,CR$144)</f>
        <v>0</v>
      </c>
      <c r="CS348" s="66">
        <f>-CS$190+CS$216-CS$218+CS$233+CS$234+SUM(CS$125,CS$126,CS$127,CS$128,CS$129,CS$130,CS$131,CS$132,CS$133,CS$134,CS$135,CS$136,CS$137,CS$138,CS$139,CS$140,CS$141,CS$142*(1+'S&amp;S'!$F146),CS$143,CS$144)</f>
        <v>0</v>
      </c>
    </row>
    <row r="349" spans="3:97" hidden="1" x14ac:dyDescent="0.35">
      <c r="C349" s="81" t="str">
        <f>O.5!C142&amp;" with "&amp; 'S&amp;S'!$D$5*100 &amp; "% decrease"</f>
        <v>Spare with 1% decrease</v>
      </c>
      <c r="E349" s="492">
        <f>G349+NPV(G.Asm!$F$40,H349:INDEX(H349:CS349,RP))</f>
        <v>0</v>
      </c>
      <c r="F349" s="492">
        <f t="shared" si="140"/>
        <v>0</v>
      </c>
      <c r="G349" s="66">
        <f>-G$190+G$216-G$218+G$233+G$234+SUM(G$125,G$126,G$127,G$128,G$129,G$130,G$131,G$132,G$133,G$134,G$135,G$136,G$137,G$138,G$139,G$140,G$141,G$142*(1+'S&amp;S'!$F147),G$143,G$144)</f>
        <v>0</v>
      </c>
      <c r="H349" s="66">
        <f>-H$190+H$216-H$218+H$233+H$234+SUM(H$125,H$126,H$127,H$128,H$129,H$130,H$131,H$132,H$133,H$134,H$135,H$136,H$137,H$138,H$139,H$140,H$141,H$142*(1+'S&amp;S'!$F147),H$143,H$144)</f>
        <v>0</v>
      </c>
      <c r="I349" s="66">
        <f>-I$190+I$216-I$218+I$233+I$234+SUM(I$125,I$126,I$127,I$128,I$129,I$130,I$131,I$132,I$133,I$134,I$135,I$136,I$137,I$138,I$139,I$140,I$141,I$142*(1+'S&amp;S'!$F147),I$143,I$144)</f>
        <v>0</v>
      </c>
      <c r="J349" s="66">
        <f>-J$190+J$216-J$218+J$233+J$234+SUM(J$125,J$126,J$127,J$128,J$129,J$130,J$131,J$132,J$133,J$134,J$135,J$136,J$137,J$138,J$139,J$140,J$141,J$142*(1+'S&amp;S'!$F147),J$143,J$144)</f>
        <v>0</v>
      </c>
      <c r="K349" s="66">
        <f>-K$190+K$216-K$218+K$233+K$234+SUM(K$125,K$126,K$127,K$128,K$129,K$130,K$131,K$132,K$133,K$134,K$135,K$136,K$137,K$138,K$139,K$140,K$141,K$142*(1+'S&amp;S'!$F147),K$143,K$144)</f>
        <v>0</v>
      </c>
      <c r="L349" s="66">
        <f>-L$190+L$216-L$218+L$233+L$234+SUM(L$125,L$126,L$127,L$128,L$129,L$130,L$131,L$132,L$133,L$134,L$135,L$136,L$137,L$138,L$139,L$140,L$141,L$142*(1+'S&amp;S'!$F147),L$143,L$144)</f>
        <v>0</v>
      </c>
      <c r="M349" s="66">
        <f>-M$190+M$216-M$218+M$233+M$234+SUM(M$125,M$126,M$127,M$128,M$129,M$130,M$131,M$132,M$133,M$134,M$135,M$136,M$137,M$138,M$139,M$140,M$141,M$142*(1+'S&amp;S'!$F147),M$143,M$144)</f>
        <v>0</v>
      </c>
      <c r="N349" s="66">
        <f>-N$190+N$216-N$218+N$233+N$234+SUM(N$125,N$126,N$127,N$128,N$129,N$130,N$131,N$132,N$133,N$134,N$135,N$136,N$137,N$138,N$139,N$140,N$141,N$142*(1+'S&amp;S'!$F147),N$143,N$144)</f>
        <v>0</v>
      </c>
      <c r="O349" s="66">
        <f>-O$190+O$216-O$218+O$233+O$234+SUM(O$125,O$126,O$127,O$128,O$129,O$130,O$131,O$132,O$133,O$134,O$135,O$136,O$137,O$138,O$139,O$140,O$141,O$142*(1+'S&amp;S'!$F147),O$143,O$144)</f>
        <v>0</v>
      </c>
      <c r="P349" s="66">
        <f>-P$190+P$216-P$218+P$233+P$234+SUM(P$125,P$126,P$127,P$128,P$129,P$130,P$131,P$132,P$133,P$134,P$135,P$136,P$137,P$138,P$139,P$140,P$141,P$142*(1+'S&amp;S'!$F147),P$143,P$144)</f>
        <v>0</v>
      </c>
      <c r="Q349" s="66">
        <f>-Q$190+Q$216-Q$218+Q$233+Q$234+SUM(Q$125,Q$126,Q$127,Q$128,Q$129,Q$130,Q$131,Q$132,Q$133,Q$134,Q$135,Q$136,Q$137,Q$138,Q$139,Q$140,Q$141,Q$142*(1+'S&amp;S'!$F147),Q$143,Q$144)</f>
        <v>0</v>
      </c>
      <c r="R349" s="66">
        <f>-R$190+R$216-R$218+R$233+R$234+SUM(R$125,R$126,R$127,R$128,R$129,R$130,R$131,R$132,R$133,R$134,R$135,R$136,R$137,R$138,R$139,R$140,R$141,R$142*(1+'S&amp;S'!$F147),R$143,R$144)</f>
        <v>0</v>
      </c>
      <c r="S349" s="66">
        <f>-S$190+S$216-S$218+S$233+S$234+SUM(S$125,S$126,S$127,S$128,S$129,S$130,S$131,S$132,S$133,S$134,S$135,S$136,S$137,S$138,S$139,S$140,S$141,S$142*(1+'S&amp;S'!$F147),S$143,S$144)</f>
        <v>0</v>
      </c>
      <c r="T349" s="66">
        <f>-T$190+T$216-T$218+T$233+T$234+SUM(T$125,T$126,T$127,T$128,T$129,T$130,T$131,T$132,T$133,T$134,T$135,T$136,T$137,T$138,T$139,T$140,T$141,T$142*(1+'S&amp;S'!$F147),T$143,T$144)</f>
        <v>0</v>
      </c>
      <c r="U349" s="66">
        <f>-U$190+U$216-U$218+U$233+U$234+SUM(U$125,U$126,U$127,U$128,U$129,U$130,U$131,U$132,U$133,U$134,U$135,U$136,U$137,U$138,U$139,U$140,U$141,U$142*(1+'S&amp;S'!$F147),U$143,U$144)</f>
        <v>0</v>
      </c>
      <c r="V349" s="66">
        <f>-V$190+V$216-V$218+V$233+V$234+SUM(V$125,V$126,V$127,V$128,V$129,V$130,V$131,V$132,V$133,V$134,V$135,V$136,V$137,V$138,V$139,V$140,V$141,V$142*(1+'S&amp;S'!$F147),V$143,V$144)</f>
        <v>0</v>
      </c>
      <c r="W349" s="66">
        <f>-W$190+W$216-W$218+W$233+W$234+SUM(W$125,W$126,W$127,W$128,W$129,W$130,W$131,W$132,W$133,W$134,W$135,W$136,W$137,W$138,W$139,W$140,W$141,W$142*(1+'S&amp;S'!$F147),W$143,W$144)</f>
        <v>0</v>
      </c>
      <c r="X349" s="66">
        <f>-X$190+X$216-X$218+X$233+X$234+SUM(X$125,X$126,X$127,X$128,X$129,X$130,X$131,X$132,X$133,X$134,X$135,X$136,X$137,X$138,X$139,X$140,X$141,X$142*(1+'S&amp;S'!$F147),X$143,X$144)</f>
        <v>0</v>
      </c>
      <c r="Y349" s="66">
        <f>-Y$190+Y$216-Y$218+Y$233+Y$234+SUM(Y$125,Y$126,Y$127,Y$128,Y$129,Y$130,Y$131,Y$132,Y$133,Y$134,Y$135,Y$136,Y$137,Y$138,Y$139,Y$140,Y$141,Y$142*(1+'S&amp;S'!$F147),Y$143,Y$144)</f>
        <v>0</v>
      </c>
      <c r="Z349" s="66">
        <f>-Z$190+Z$216-Z$218+Z$233+Z$234+SUM(Z$125,Z$126,Z$127,Z$128,Z$129,Z$130,Z$131,Z$132,Z$133,Z$134,Z$135,Z$136,Z$137,Z$138,Z$139,Z$140,Z$141,Z$142*(1+'S&amp;S'!$F147),Z$143,Z$144)</f>
        <v>0</v>
      </c>
      <c r="AA349" s="66">
        <f>-AA$190+AA$216-AA$218+AA$233+AA$234+SUM(AA$125,AA$126,AA$127,AA$128,AA$129,AA$130,AA$131,AA$132,AA$133,AA$134,AA$135,AA$136,AA$137,AA$138,AA$139,AA$140,AA$141,AA$142*(1+'S&amp;S'!$F147),AA$143,AA$144)</f>
        <v>0</v>
      </c>
      <c r="AB349" s="66">
        <f>-AB$190+AB$216-AB$218+AB$233+AB$234+SUM(AB$125,AB$126,AB$127,AB$128,AB$129,AB$130,AB$131,AB$132,AB$133,AB$134,AB$135,AB$136,AB$137,AB$138,AB$139,AB$140,AB$141,AB$142*(1+'S&amp;S'!$F147),AB$143,AB$144)</f>
        <v>0</v>
      </c>
      <c r="AC349" s="66">
        <f>-AC$190+AC$216-AC$218+AC$233+AC$234+SUM(AC$125,AC$126,AC$127,AC$128,AC$129,AC$130,AC$131,AC$132,AC$133,AC$134,AC$135,AC$136,AC$137,AC$138,AC$139,AC$140,AC$141,AC$142*(1+'S&amp;S'!$F147),AC$143,AC$144)</f>
        <v>0</v>
      </c>
      <c r="AD349" s="66">
        <f>-AD$190+AD$216-AD$218+AD$233+AD$234+SUM(AD$125,AD$126,AD$127,AD$128,AD$129,AD$130,AD$131,AD$132,AD$133,AD$134,AD$135,AD$136,AD$137,AD$138,AD$139,AD$140,AD$141,AD$142*(1+'S&amp;S'!$F147),AD$143,AD$144)</f>
        <v>0</v>
      </c>
      <c r="AE349" s="66">
        <f>-AE$190+AE$216-AE$218+AE$233+AE$234+SUM(AE$125,AE$126,AE$127,AE$128,AE$129,AE$130,AE$131,AE$132,AE$133,AE$134,AE$135,AE$136,AE$137,AE$138,AE$139,AE$140,AE$141,AE$142*(1+'S&amp;S'!$F147),AE$143,AE$144)</f>
        <v>0</v>
      </c>
      <c r="AF349" s="66">
        <f>-AF$190+AF$216-AF$218+AF$233+AF$234+SUM(AF$125,AF$126,AF$127,AF$128,AF$129,AF$130,AF$131,AF$132,AF$133,AF$134,AF$135,AF$136,AF$137,AF$138,AF$139,AF$140,AF$141,AF$142*(1+'S&amp;S'!$F147),AF$143,AF$144)</f>
        <v>0</v>
      </c>
      <c r="AG349" s="66">
        <f>-AG$190+AG$216-AG$218+AG$233+AG$234+SUM(AG$125,AG$126,AG$127,AG$128,AG$129,AG$130,AG$131,AG$132,AG$133,AG$134,AG$135,AG$136,AG$137,AG$138,AG$139,AG$140,AG$141,AG$142*(1+'S&amp;S'!$F147),AG$143,AG$144)</f>
        <v>0</v>
      </c>
      <c r="AH349" s="66">
        <f>-AH$190+AH$216-AH$218+AH$233+AH$234+SUM(AH$125,AH$126,AH$127,AH$128,AH$129,AH$130,AH$131,AH$132,AH$133,AH$134,AH$135,AH$136,AH$137,AH$138,AH$139,AH$140,AH$141,AH$142*(1+'S&amp;S'!$F147),AH$143,AH$144)</f>
        <v>0</v>
      </c>
      <c r="AI349" s="66">
        <f>-AI$190+AI$216-AI$218+AI$233+AI$234+SUM(AI$125,AI$126,AI$127,AI$128,AI$129,AI$130,AI$131,AI$132,AI$133,AI$134,AI$135,AI$136,AI$137,AI$138,AI$139,AI$140,AI$141,AI$142*(1+'S&amp;S'!$F147),AI$143,AI$144)</f>
        <v>0</v>
      </c>
      <c r="AJ349" s="66">
        <f>-AJ$190+AJ$216-AJ$218+AJ$233+AJ$234+SUM(AJ$125,AJ$126,AJ$127,AJ$128,AJ$129,AJ$130,AJ$131,AJ$132,AJ$133,AJ$134,AJ$135,AJ$136,AJ$137,AJ$138,AJ$139,AJ$140,AJ$141,AJ$142*(1+'S&amp;S'!$F147),AJ$143,AJ$144)</f>
        <v>0</v>
      </c>
      <c r="AK349" s="66">
        <f>-AK$190+AK$216-AK$218+AK$233+AK$234+SUM(AK$125,AK$126,AK$127,AK$128,AK$129,AK$130,AK$131,AK$132,AK$133,AK$134,AK$135,AK$136,AK$137,AK$138,AK$139,AK$140,AK$141,AK$142*(1+'S&amp;S'!$F147),AK$143,AK$144)</f>
        <v>0</v>
      </c>
      <c r="AL349" s="66">
        <f>-AL$190+AL$216-AL$218+AL$233+AL$234+SUM(AL$125,AL$126,AL$127,AL$128,AL$129,AL$130,AL$131,AL$132,AL$133,AL$134,AL$135,AL$136,AL$137,AL$138,AL$139,AL$140,AL$141,AL$142*(1+'S&amp;S'!$F147),AL$143,AL$144)</f>
        <v>0</v>
      </c>
      <c r="AM349" s="66">
        <f>-AM$190+AM$216-AM$218+AM$233+AM$234+SUM(AM$125,AM$126,AM$127,AM$128,AM$129,AM$130,AM$131,AM$132,AM$133,AM$134,AM$135,AM$136,AM$137,AM$138,AM$139,AM$140,AM$141,AM$142*(1+'S&amp;S'!$F147),AM$143,AM$144)</f>
        <v>0</v>
      </c>
      <c r="AN349" s="66">
        <f>-AN$190+AN$216-AN$218+AN$233+AN$234+SUM(AN$125,AN$126,AN$127,AN$128,AN$129,AN$130,AN$131,AN$132,AN$133,AN$134,AN$135,AN$136,AN$137,AN$138,AN$139,AN$140,AN$141,AN$142*(1+'S&amp;S'!$F147),AN$143,AN$144)</f>
        <v>0</v>
      </c>
      <c r="AO349" s="66">
        <f>-AO$190+AO$216-AO$218+AO$233+AO$234+SUM(AO$125,AO$126,AO$127,AO$128,AO$129,AO$130,AO$131,AO$132,AO$133,AO$134,AO$135,AO$136,AO$137,AO$138,AO$139,AO$140,AO$141,AO$142*(1+'S&amp;S'!$F147),AO$143,AO$144)</f>
        <v>0</v>
      </c>
      <c r="AP349" s="66">
        <f>-AP$190+AP$216-AP$218+AP$233+AP$234+SUM(AP$125,AP$126,AP$127,AP$128,AP$129,AP$130,AP$131,AP$132,AP$133,AP$134,AP$135,AP$136,AP$137,AP$138,AP$139,AP$140,AP$141,AP$142*(1+'S&amp;S'!$F147),AP$143,AP$144)</f>
        <v>0</v>
      </c>
      <c r="AQ349" s="66">
        <f>-AQ$190+AQ$216-AQ$218+AQ$233+AQ$234+SUM(AQ$125,AQ$126,AQ$127,AQ$128,AQ$129,AQ$130,AQ$131,AQ$132,AQ$133,AQ$134,AQ$135,AQ$136,AQ$137,AQ$138,AQ$139,AQ$140,AQ$141,AQ$142*(1+'S&amp;S'!$F147),AQ$143,AQ$144)</f>
        <v>0</v>
      </c>
      <c r="AR349" s="66">
        <f>-AR$190+AR$216-AR$218+AR$233+AR$234+SUM(AR$125,AR$126,AR$127,AR$128,AR$129,AR$130,AR$131,AR$132,AR$133,AR$134,AR$135,AR$136,AR$137,AR$138,AR$139,AR$140,AR$141,AR$142*(1+'S&amp;S'!$F147),AR$143,AR$144)</f>
        <v>0</v>
      </c>
      <c r="AS349" s="66">
        <f>-AS$190+AS$216-AS$218+AS$233+AS$234+SUM(AS$125,AS$126,AS$127,AS$128,AS$129,AS$130,AS$131,AS$132,AS$133,AS$134,AS$135,AS$136,AS$137,AS$138,AS$139,AS$140,AS$141,AS$142*(1+'S&amp;S'!$F147),AS$143,AS$144)</f>
        <v>0</v>
      </c>
      <c r="AT349" s="66">
        <f>-AT$190+AT$216-AT$218+AT$233+AT$234+SUM(AT$125,AT$126,AT$127,AT$128,AT$129,AT$130,AT$131,AT$132,AT$133,AT$134,AT$135,AT$136,AT$137,AT$138,AT$139,AT$140,AT$141,AT$142*(1+'S&amp;S'!$F147),AT$143,AT$144)</f>
        <v>0</v>
      </c>
      <c r="AU349" s="66">
        <f>-AU$190+AU$216-AU$218+AU$233+AU$234+SUM(AU$125,AU$126,AU$127,AU$128,AU$129,AU$130,AU$131,AU$132,AU$133,AU$134,AU$135,AU$136,AU$137,AU$138,AU$139,AU$140,AU$141,AU$142*(1+'S&amp;S'!$F147),AU$143,AU$144)</f>
        <v>0</v>
      </c>
      <c r="AV349" s="66">
        <f>-AV$190+AV$216-AV$218+AV$233+AV$234+SUM(AV$125,AV$126,AV$127,AV$128,AV$129,AV$130,AV$131,AV$132,AV$133,AV$134,AV$135,AV$136,AV$137,AV$138,AV$139,AV$140,AV$141,AV$142*(1+'S&amp;S'!$F147),AV$143,AV$144)</f>
        <v>0</v>
      </c>
      <c r="AW349" s="66">
        <f>-AW$190+AW$216-AW$218+AW$233+AW$234+SUM(AW$125,AW$126,AW$127,AW$128,AW$129,AW$130,AW$131,AW$132,AW$133,AW$134,AW$135,AW$136,AW$137,AW$138,AW$139,AW$140,AW$141,AW$142*(1+'S&amp;S'!$F147),AW$143,AW$144)</f>
        <v>0</v>
      </c>
      <c r="AX349" s="66">
        <f>-AX$190+AX$216-AX$218+AX$233+AX$234+SUM(AX$125,AX$126,AX$127,AX$128,AX$129,AX$130,AX$131,AX$132,AX$133,AX$134,AX$135,AX$136,AX$137,AX$138,AX$139,AX$140,AX$141,AX$142*(1+'S&amp;S'!$F147),AX$143,AX$144)</f>
        <v>0</v>
      </c>
      <c r="AY349" s="66">
        <f>-AY$190+AY$216-AY$218+AY$233+AY$234+SUM(AY$125,AY$126,AY$127,AY$128,AY$129,AY$130,AY$131,AY$132,AY$133,AY$134,AY$135,AY$136,AY$137,AY$138,AY$139,AY$140,AY$141,AY$142*(1+'S&amp;S'!$F147),AY$143,AY$144)</f>
        <v>0</v>
      </c>
      <c r="AZ349" s="66">
        <f>-AZ$190+AZ$216-AZ$218+AZ$233+AZ$234+SUM(AZ$125,AZ$126,AZ$127,AZ$128,AZ$129,AZ$130,AZ$131,AZ$132,AZ$133,AZ$134,AZ$135,AZ$136,AZ$137,AZ$138,AZ$139,AZ$140,AZ$141,AZ$142*(1+'S&amp;S'!$F147),AZ$143,AZ$144)</f>
        <v>0</v>
      </c>
      <c r="BA349" s="66">
        <f>-BA$190+BA$216-BA$218+BA$233+BA$234+SUM(BA$125,BA$126,BA$127,BA$128,BA$129,BA$130,BA$131,BA$132,BA$133,BA$134,BA$135,BA$136,BA$137,BA$138,BA$139,BA$140,BA$141,BA$142*(1+'S&amp;S'!$F147),BA$143,BA$144)</f>
        <v>0</v>
      </c>
      <c r="BB349" s="66">
        <f>-BB$190+BB$216-BB$218+BB$233+BB$234+SUM(BB$125,BB$126,BB$127,BB$128,BB$129,BB$130,BB$131,BB$132,BB$133,BB$134,BB$135,BB$136,BB$137,BB$138,BB$139,BB$140,BB$141,BB$142*(1+'S&amp;S'!$F147),BB$143,BB$144)</f>
        <v>0</v>
      </c>
      <c r="BC349" s="66">
        <f>-BC$190+BC$216-BC$218+BC$233+BC$234+SUM(BC$125,BC$126,BC$127,BC$128,BC$129,BC$130,BC$131,BC$132,BC$133,BC$134,BC$135,BC$136,BC$137,BC$138,BC$139,BC$140,BC$141,BC$142*(1+'S&amp;S'!$F147),BC$143,BC$144)</f>
        <v>0</v>
      </c>
      <c r="BD349" s="66">
        <f>-BD$190+BD$216-BD$218+BD$233+BD$234+SUM(BD$125,BD$126,BD$127,BD$128,BD$129,BD$130,BD$131,BD$132,BD$133,BD$134,BD$135,BD$136,BD$137,BD$138,BD$139,BD$140,BD$141,BD$142*(1+'S&amp;S'!$F147),BD$143,BD$144)</f>
        <v>0</v>
      </c>
      <c r="BE349" s="66">
        <f>-BE$190+BE$216-BE$218+BE$233+BE$234+SUM(BE$125,BE$126,BE$127,BE$128,BE$129,BE$130,BE$131,BE$132,BE$133,BE$134,BE$135,BE$136,BE$137,BE$138,BE$139,BE$140,BE$141,BE$142*(1+'S&amp;S'!$F147),BE$143,BE$144)</f>
        <v>0</v>
      </c>
      <c r="BF349" s="66">
        <f>-BF$190+BF$216-BF$218+BF$233+BF$234+SUM(BF$125,BF$126,BF$127,BF$128,BF$129,BF$130,BF$131,BF$132,BF$133,BF$134,BF$135,BF$136,BF$137,BF$138,BF$139,BF$140,BF$141,BF$142*(1+'S&amp;S'!$F147),BF$143,BF$144)</f>
        <v>0</v>
      </c>
      <c r="BG349" s="66">
        <f>-BG$190+BG$216-BG$218+BG$233+BG$234+SUM(BG$125,BG$126,BG$127,BG$128,BG$129,BG$130,BG$131,BG$132,BG$133,BG$134,BG$135,BG$136,BG$137,BG$138,BG$139,BG$140,BG$141,BG$142*(1+'S&amp;S'!$F147),BG$143,BG$144)</f>
        <v>0</v>
      </c>
      <c r="BH349" s="66">
        <f>-BH$190+BH$216-BH$218+BH$233+BH$234+SUM(BH$125,BH$126,BH$127,BH$128,BH$129,BH$130,BH$131,BH$132,BH$133,BH$134,BH$135,BH$136,BH$137,BH$138,BH$139,BH$140,BH$141,BH$142*(1+'S&amp;S'!$F147),BH$143,BH$144)</f>
        <v>0</v>
      </c>
      <c r="BI349" s="66">
        <f>-BI$190+BI$216-BI$218+BI$233+BI$234+SUM(BI$125,BI$126,BI$127,BI$128,BI$129,BI$130,BI$131,BI$132,BI$133,BI$134,BI$135,BI$136,BI$137,BI$138,BI$139,BI$140,BI$141,BI$142*(1+'S&amp;S'!$F147),BI$143,BI$144)</f>
        <v>0</v>
      </c>
      <c r="BJ349" s="66">
        <f>-BJ$190+BJ$216-BJ$218+BJ$233+BJ$234+SUM(BJ$125,BJ$126,BJ$127,BJ$128,BJ$129,BJ$130,BJ$131,BJ$132,BJ$133,BJ$134,BJ$135,BJ$136,BJ$137,BJ$138,BJ$139,BJ$140,BJ$141,BJ$142*(1+'S&amp;S'!$F147),BJ$143,BJ$144)</f>
        <v>0</v>
      </c>
      <c r="BK349" s="66">
        <f>-BK$190+BK$216-BK$218+BK$233+BK$234+SUM(BK$125,BK$126,BK$127,BK$128,BK$129,BK$130,BK$131,BK$132,BK$133,BK$134,BK$135,BK$136,BK$137,BK$138,BK$139,BK$140,BK$141,BK$142*(1+'S&amp;S'!$F147),BK$143,BK$144)</f>
        <v>0</v>
      </c>
      <c r="BL349" s="66">
        <f>-BL$190+BL$216-BL$218+BL$233+BL$234+SUM(BL$125,BL$126,BL$127,BL$128,BL$129,BL$130,BL$131,BL$132,BL$133,BL$134,BL$135,BL$136,BL$137,BL$138,BL$139,BL$140,BL$141,BL$142*(1+'S&amp;S'!$F147),BL$143,BL$144)</f>
        <v>0</v>
      </c>
      <c r="BM349" s="66">
        <f>-BM$190+BM$216-BM$218+BM$233+BM$234+SUM(BM$125,BM$126,BM$127,BM$128,BM$129,BM$130,BM$131,BM$132,BM$133,BM$134,BM$135,BM$136,BM$137,BM$138,BM$139,BM$140,BM$141,BM$142*(1+'S&amp;S'!$F147),BM$143,BM$144)</f>
        <v>0</v>
      </c>
      <c r="BN349" s="66">
        <f>-BN$190+BN$216-BN$218+BN$233+BN$234+SUM(BN$125,BN$126,BN$127,BN$128,BN$129,BN$130,BN$131,BN$132,BN$133,BN$134,BN$135,BN$136,BN$137,BN$138,BN$139,BN$140,BN$141,BN$142*(1+'S&amp;S'!$F147),BN$143,BN$144)</f>
        <v>0</v>
      </c>
      <c r="BO349" s="66">
        <f>-BO$190+BO$216-BO$218+BO$233+BO$234+SUM(BO$125,BO$126,BO$127,BO$128,BO$129,BO$130,BO$131,BO$132,BO$133,BO$134,BO$135,BO$136,BO$137,BO$138,BO$139,BO$140,BO$141,BO$142*(1+'S&amp;S'!$F147),BO$143,BO$144)</f>
        <v>0</v>
      </c>
      <c r="BP349" s="66">
        <f>-BP$190+BP$216-BP$218+BP$233+BP$234+SUM(BP$125,BP$126,BP$127,BP$128,BP$129,BP$130,BP$131,BP$132,BP$133,BP$134,BP$135,BP$136,BP$137,BP$138,BP$139,BP$140,BP$141,BP$142*(1+'S&amp;S'!$F147),BP$143,BP$144)</f>
        <v>0</v>
      </c>
      <c r="BQ349" s="66">
        <f>-BQ$190+BQ$216-BQ$218+BQ$233+BQ$234+SUM(BQ$125,BQ$126,BQ$127,BQ$128,BQ$129,BQ$130,BQ$131,BQ$132,BQ$133,BQ$134,BQ$135,BQ$136,BQ$137,BQ$138,BQ$139,BQ$140,BQ$141,BQ$142*(1+'S&amp;S'!$F147),BQ$143,BQ$144)</f>
        <v>0</v>
      </c>
      <c r="BR349" s="66">
        <f>-BR$190+BR$216-BR$218+BR$233+BR$234+SUM(BR$125,BR$126,BR$127,BR$128,BR$129,BR$130,BR$131,BR$132,BR$133,BR$134,BR$135,BR$136,BR$137,BR$138,BR$139,BR$140,BR$141,BR$142*(1+'S&amp;S'!$F147),BR$143,BR$144)</f>
        <v>0</v>
      </c>
      <c r="BS349" s="66">
        <f>-BS$190+BS$216-BS$218+BS$233+BS$234+SUM(BS$125,BS$126,BS$127,BS$128,BS$129,BS$130,BS$131,BS$132,BS$133,BS$134,BS$135,BS$136,BS$137,BS$138,BS$139,BS$140,BS$141,BS$142*(1+'S&amp;S'!$F147),BS$143,BS$144)</f>
        <v>0</v>
      </c>
      <c r="BT349" s="66">
        <f>-BT$190+BT$216-BT$218+BT$233+BT$234+SUM(BT$125,BT$126,BT$127,BT$128,BT$129,BT$130,BT$131,BT$132,BT$133,BT$134,BT$135,BT$136,BT$137,BT$138,BT$139,BT$140,BT$141,BT$142*(1+'S&amp;S'!$F147),BT$143,BT$144)</f>
        <v>0</v>
      </c>
      <c r="BU349" s="66">
        <f>-BU$190+BU$216-BU$218+BU$233+BU$234+SUM(BU$125,BU$126,BU$127,BU$128,BU$129,BU$130,BU$131,BU$132,BU$133,BU$134,BU$135,BU$136,BU$137,BU$138,BU$139,BU$140,BU$141,BU$142*(1+'S&amp;S'!$F147),BU$143,BU$144)</f>
        <v>0</v>
      </c>
      <c r="BV349" s="66">
        <f>-BV$190+BV$216-BV$218+BV$233+BV$234+SUM(BV$125,BV$126,BV$127,BV$128,BV$129,BV$130,BV$131,BV$132,BV$133,BV$134,BV$135,BV$136,BV$137,BV$138,BV$139,BV$140,BV$141,BV$142*(1+'S&amp;S'!$F147),BV$143,BV$144)</f>
        <v>0</v>
      </c>
      <c r="BW349" s="66">
        <f>-BW$190+BW$216-BW$218+BW$233+BW$234+SUM(BW$125,BW$126,BW$127,BW$128,BW$129,BW$130,BW$131,BW$132,BW$133,BW$134,BW$135,BW$136,BW$137,BW$138,BW$139,BW$140,BW$141,BW$142*(1+'S&amp;S'!$F147),BW$143,BW$144)</f>
        <v>0</v>
      </c>
      <c r="BX349" s="66">
        <f>-BX$190+BX$216-BX$218+BX$233+BX$234+SUM(BX$125,BX$126,BX$127,BX$128,BX$129,BX$130,BX$131,BX$132,BX$133,BX$134,BX$135,BX$136,BX$137,BX$138,BX$139,BX$140,BX$141,BX$142*(1+'S&amp;S'!$F147),BX$143,BX$144)</f>
        <v>0</v>
      </c>
      <c r="BY349" s="66">
        <f>-BY$190+BY$216-BY$218+BY$233+BY$234+SUM(BY$125,BY$126,BY$127,BY$128,BY$129,BY$130,BY$131,BY$132,BY$133,BY$134,BY$135,BY$136,BY$137,BY$138,BY$139,BY$140,BY$141,BY$142*(1+'S&amp;S'!$F147),BY$143,BY$144)</f>
        <v>0</v>
      </c>
      <c r="BZ349" s="66">
        <f>-BZ$190+BZ$216-BZ$218+BZ$233+BZ$234+SUM(BZ$125,BZ$126,BZ$127,BZ$128,BZ$129,BZ$130,BZ$131,BZ$132,BZ$133,BZ$134,BZ$135,BZ$136,BZ$137,BZ$138,BZ$139,BZ$140,BZ$141,BZ$142*(1+'S&amp;S'!$F147),BZ$143,BZ$144)</f>
        <v>0</v>
      </c>
      <c r="CA349" s="66">
        <f>-CA$190+CA$216-CA$218+CA$233+CA$234+SUM(CA$125,CA$126,CA$127,CA$128,CA$129,CA$130,CA$131,CA$132,CA$133,CA$134,CA$135,CA$136,CA$137,CA$138,CA$139,CA$140,CA$141,CA$142*(1+'S&amp;S'!$F147),CA$143,CA$144)</f>
        <v>0</v>
      </c>
      <c r="CB349" s="66">
        <f>-CB$190+CB$216-CB$218+CB$233+CB$234+SUM(CB$125,CB$126,CB$127,CB$128,CB$129,CB$130,CB$131,CB$132,CB$133,CB$134,CB$135,CB$136,CB$137,CB$138,CB$139,CB$140,CB$141,CB$142*(1+'S&amp;S'!$F147),CB$143,CB$144)</f>
        <v>0</v>
      </c>
      <c r="CC349" s="66">
        <f>-CC$190+CC$216-CC$218+CC$233+CC$234+SUM(CC$125,CC$126,CC$127,CC$128,CC$129,CC$130,CC$131,CC$132,CC$133,CC$134,CC$135,CC$136,CC$137,CC$138,CC$139,CC$140,CC$141,CC$142*(1+'S&amp;S'!$F147),CC$143,CC$144)</f>
        <v>0</v>
      </c>
      <c r="CD349" s="66">
        <f>-CD$190+CD$216-CD$218+CD$233+CD$234+SUM(CD$125,CD$126,CD$127,CD$128,CD$129,CD$130,CD$131,CD$132,CD$133,CD$134,CD$135,CD$136,CD$137,CD$138,CD$139,CD$140,CD$141,CD$142*(1+'S&amp;S'!$F147),CD$143,CD$144)</f>
        <v>0</v>
      </c>
      <c r="CE349" s="66">
        <f>-CE$190+CE$216-CE$218+CE$233+CE$234+SUM(CE$125,CE$126,CE$127,CE$128,CE$129,CE$130,CE$131,CE$132,CE$133,CE$134,CE$135,CE$136,CE$137,CE$138,CE$139,CE$140,CE$141,CE$142*(1+'S&amp;S'!$F147),CE$143,CE$144)</f>
        <v>0</v>
      </c>
      <c r="CF349" s="66">
        <f>-CF$190+CF$216-CF$218+CF$233+CF$234+SUM(CF$125,CF$126,CF$127,CF$128,CF$129,CF$130,CF$131,CF$132,CF$133,CF$134,CF$135,CF$136,CF$137,CF$138,CF$139,CF$140,CF$141,CF$142*(1+'S&amp;S'!$F147),CF$143,CF$144)</f>
        <v>0</v>
      </c>
      <c r="CG349" s="66">
        <f>-CG$190+CG$216-CG$218+CG$233+CG$234+SUM(CG$125,CG$126,CG$127,CG$128,CG$129,CG$130,CG$131,CG$132,CG$133,CG$134,CG$135,CG$136,CG$137,CG$138,CG$139,CG$140,CG$141,CG$142*(1+'S&amp;S'!$F147),CG$143,CG$144)</f>
        <v>0</v>
      </c>
      <c r="CH349" s="66">
        <f>-CH$190+CH$216-CH$218+CH$233+CH$234+SUM(CH$125,CH$126,CH$127,CH$128,CH$129,CH$130,CH$131,CH$132,CH$133,CH$134,CH$135,CH$136,CH$137,CH$138,CH$139,CH$140,CH$141,CH$142*(1+'S&amp;S'!$F147),CH$143,CH$144)</f>
        <v>0</v>
      </c>
      <c r="CI349" s="66">
        <f>-CI$190+CI$216-CI$218+CI$233+CI$234+SUM(CI$125,CI$126,CI$127,CI$128,CI$129,CI$130,CI$131,CI$132,CI$133,CI$134,CI$135,CI$136,CI$137,CI$138,CI$139,CI$140,CI$141,CI$142*(1+'S&amp;S'!$F147),CI$143,CI$144)</f>
        <v>0</v>
      </c>
      <c r="CJ349" s="66">
        <f>-CJ$190+CJ$216-CJ$218+CJ$233+CJ$234+SUM(CJ$125,CJ$126,CJ$127,CJ$128,CJ$129,CJ$130,CJ$131,CJ$132,CJ$133,CJ$134,CJ$135,CJ$136,CJ$137,CJ$138,CJ$139,CJ$140,CJ$141,CJ$142*(1+'S&amp;S'!$F147),CJ$143,CJ$144)</f>
        <v>0</v>
      </c>
      <c r="CK349" s="66">
        <f>-CK$190+CK$216-CK$218+CK$233+CK$234+SUM(CK$125,CK$126,CK$127,CK$128,CK$129,CK$130,CK$131,CK$132,CK$133,CK$134,CK$135,CK$136,CK$137,CK$138,CK$139,CK$140,CK$141,CK$142*(1+'S&amp;S'!$F147),CK$143,CK$144)</f>
        <v>0</v>
      </c>
      <c r="CL349" s="66">
        <f>-CL$190+CL$216-CL$218+CL$233+CL$234+SUM(CL$125,CL$126,CL$127,CL$128,CL$129,CL$130,CL$131,CL$132,CL$133,CL$134,CL$135,CL$136,CL$137,CL$138,CL$139,CL$140,CL$141,CL$142*(1+'S&amp;S'!$F147),CL$143,CL$144)</f>
        <v>0</v>
      </c>
      <c r="CM349" s="66">
        <f>-CM$190+CM$216-CM$218+CM$233+CM$234+SUM(CM$125,CM$126,CM$127,CM$128,CM$129,CM$130,CM$131,CM$132,CM$133,CM$134,CM$135,CM$136,CM$137,CM$138,CM$139,CM$140,CM$141,CM$142*(1+'S&amp;S'!$F147),CM$143,CM$144)</f>
        <v>0</v>
      </c>
      <c r="CN349" s="66">
        <f>-CN$190+CN$216-CN$218+CN$233+CN$234+SUM(CN$125,CN$126,CN$127,CN$128,CN$129,CN$130,CN$131,CN$132,CN$133,CN$134,CN$135,CN$136,CN$137,CN$138,CN$139,CN$140,CN$141,CN$142*(1+'S&amp;S'!$F147),CN$143,CN$144)</f>
        <v>0</v>
      </c>
      <c r="CO349" s="66">
        <f>-CO$190+CO$216-CO$218+CO$233+CO$234+SUM(CO$125,CO$126,CO$127,CO$128,CO$129,CO$130,CO$131,CO$132,CO$133,CO$134,CO$135,CO$136,CO$137,CO$138,CO$139,CO$140,CO$141,CO$142*(1+'S&amp;S'!$F147),CO$143,CO$144)</f>
        <v>0</v>
      </c>
      <c r="CP349" s="66">
        <f>-CP$190+CP$216-CP$218+CP$233+CP$234+SUM(CP$125,CP$126,CP$127,CP$128,CP$129,CP$130,CP$131,CP$132,CP$133,CP$134,CP$135,CP$136,CP$137,CP$138,CP$139,CP$140,CP$141,CP$142*(1+'S&amp;S'!$F147),CP$143,CP$144)</f>
        <v>0</v>
      </c>
      <c r="CQ349" s="66">
        <f>-CQ$190+CQ$216-CQ$218+CQ$233+CQ$234+SUM(CQ$125,CQ$126,CQ$127,CQ$128,CQ$129,CQ$130,CQ$131,CQ$132,CQ$133,CQ$134,CQ$135,CQ$136,CQ$137,CQ$138,CQ$139,CQ$140,CQ$141,CQ$142*(1+'S&amp;S'!$F147),CQ$143,CQ$144)</f>
        <v>0</v>
      </c>
      <c r="CR349" s="66">
        <f>-CR$190+CR$216-CR$218+CR$233+CR$234+SUM(CR$125,CR$126,CR$127,CR$128,CR$129,CR$130,CR$131,CR$132,CR$133,CR$134,CR$135,CR$136,CR$137,CR$138,CR$139,CR$140,CR$141,CR$142*(1+'S&amp;S'!$F147),CR$143,CR$144)</f>
        <v>0</v>
      </c>
      <c r="CS349" s="66">
        <f>-CS$190+CS$216-CS$218+CS$233+CS$234+SUM(CS$125,CS$126,CS$127,CS$128,CS$129,CS$130,CS$131,CS$132,CS$133,CS$134,CS$135,CS$136,CS$137,CS$138,CS$139,CS$140,CS$141,CS$142*(1+'S&amp;S'!$F147),CS$143,CS$144)</f>
        <v>0</v>
      </c>
    </row>
    <row r="350" spans="3:97" hidden="1" x14ac:dyDescent="0.35">
      <c r="C350" s="81" t="str">
        <f>O.5!C143&amp;" with "&amp; 'S&amp;S'!$D$5*100 &amp; "% increase"</f>
        <v>Spare with 1% increase</v>
      </c>
      <c r="E350" s="492">
        <f>G350+NPV(G.Asm!$F$40,H350:INDEX(H350:CS350,RP))</f>
        <v>0</v>
      </c>
      <c r="F350" s="492">
        <f t="shared" si="140"/>
        <v>0</v>
      </c>
      <c r="G350" s="66">
        <f>-G$190+G$216-G$218+G$233+G$234+SUM(G$125,G$126,G$127,G$128,G$129,G$130,G$131,G$132,G$133,G$134,G$135,G$136,G$137,G$138,G$139,G$140,G$141,G$142,G$143*(1+'S&amp;S'!$F148),G$144)</f>
        <v>0</v>
      </c>
      <c r="H350" s="66">
        <f>-H$190+H$216-H$218+H$233+H$234+SUM(H$125,H$126,H$127,H$128,H$129,H$130,H$131,H$132,H$133,H$134,H$135,H$136,H$137,H$138,H$139,H$140,H$141,H$142,H$143*(1+'S&amp;S'!$F148),H$144)</f>
        <v>0</v>
      </c>
      <c r="I350" s="66">
        <f>-I$190+I$216-I$218+I$233+I$234+SUM(I$125,I$126,I$127,I$128,I$129,I$130,I$131,I$132,I$133,I$134,I$135,I$136,I$137,I$138,I$139,I$140,I$141,I$142,I$143*(1+'S&amp;S'!$F148),I$144)</f>
        <v>0</v>
      </c>
      <c r="J350" s="66">
        <f>-J$190+J$216-J$218+J$233+J$234+SUM(J$125,J$126,J$127,J$128,J$129,J$130,J$131,J$132,J$133,J$134,J$135,J$136,J$137,J$138,J$139,J$140,J$141,J$142,J$143*(1+'S&amp;S'!$F148),J$144)</f>
        <v>0</v>
      </c>
      <c r="K350" s="66">
        <f>-K$190+K$216-K$218+K$233+K$234+SUM(K$125,K$126,K$127,K$128,K$129,K$130,K$131,K$132,K$133,K$134,K$135,K$136,K$137,K$138,K$139,K$140,K$141,K$142,K$143*(1+'S&amp;S'!$F148),K$144)</f>
        <v>0</v>
      </c>
      <c r="L350" s="66">
        <f>-L$190+L$216-L$218+L$233+L$234+SUM(L$125,L$126,L$127,L$128,L$129,L$130,L$131,L$132,L$133,L$134,L$135,L$136,L$137,L$138,L$139,L$140,L$141,L$142,L$143*(1+'S&amp;S'!$F148),L$144)</f>
        <v>0</v>
      </c>
      <c r="M350" s="66">
        <f>-M$190+M$216-M$218+M$233+M$234+SUM(M$125,M$126,M$127,M$128,M$129,M$130,M$131,M$132,M$133,M$134,M$135,M$136,M$137,M$138,M$139,M$140,M$141,M$142,M$143*(1+'S&amp;S'!$F148),M$144)</f>
        <v>0</v>
      </c>
      <c r="N350" s="66">
        <f>-N$190+N$216-N$218+N$233+N$234+SUM(N$125,N$126,N$127,N$128,N$129,N$130,N$131,N$132,N$133,N$134,N$135,N$136,N$137,N$138,N$139,N$140,N$141,N$142,N$143*(1+'S&amp;S'!$F148),N$144)</f>
        <v>0</v>
      </c>
      <c r="O350" s="66">
        <f>-O$190+O$216-O$218+O$233+O$234+SUM(O$125,O$126,O$127,O$128,O$129,O$130,O$131,O$132,O$133,O$134,O$135,O$136,O$137,O$138,O$139,O$140,O$141,O$142,O$143*(1+'S&amp;S'!$F148),O$144)</f>
        <v>0</v>
      </c>
      <c r="P350" s="66">
        <f>-P$190+P$216-P$218+P$233+P$234+SUM(P$125,P$126,P$127,P$128,P$129,P$130,P$131,P$132,P$133,P$134,P$135,P$136,P$137,P$138,P$139,P$140,P$141,P$142,P$143*(1+'S&amp;S'!$F148),P$144)</f>
        <v>0</v>
      </c>
      <c r="Q350" s="66">
        <f>-Q$190+Q$216-Q$218+Q$233+Q$234+SUM(Q$125,Q$126,Q$127,Q$128,Q$129,Q$130,Q$131,Q$132,Q$133,Q$134,Q$135,Q$136,Q$137,Q$138,Q$139,Q$140,Q$141,Q$142,Q$143*(1+'S&amp;S'!$F148),Q$144)</f>
        <v>0</v>
      </c>
      <c r="R350" s="66">
        <f>-R$190+R$216-R$218+R$233+R$234+SUM(R$125,R$126,R$127,R$128,R$129,R$130,R$131,R$132,R$133,R$134,R$135,R$136,R$137,R$138,R$139,R$140,R$141,R$142,R$143*(1+'S&amp;S'!$F148),R$144)</f>
        <v>0</v>
      </c>
      <c r="S350" s="66">
        <f>-S$190+S$216-S$218+S$233+S$234+SUM(S$125,S$126,S$127,S$128,S$129,S$130,S$131,S$132,S$133,S$134,S$135,S$136,S$137,S$138,S$139,S$140,S$141,S$142,S$143*(1+'S&amp;S'!$F148),S$144)</f>
        <v>0</v>
      </c>
      <c r="T350" s="66">
        <f>-T$190+T$216-T$218+T$233+T$234+SUM(T$125,T$126,T$127,T$128,T$129,T$130,T$131,T$132,T$133,T$134,T$135,T$136,T$137,T$138,T$139,T$140,T$141,T$142,T$143*(1+'S&amp;S'!$F148),T$144)</f>
        <v>0</v>
      </c>
      <c r="U350" s="66">
        <f>-U$190+U$216-U$218+U$233+U$234+SUM(U$125,U$126,U$127,U$128,U$129,U$130,U$131,U$132,U$133,U$134,U$135,U$136,U$137,U$138,U$139,U$140,U$141,U$142,U$143*(1+'S&amp;S'!$F148),U$144)</f>
        <v>0</v>
      </c>
      <c r="V350" s="66">
        <f>-V$190+V$216-V$218+V$233+V$234+SUM(V$125,V$126,V$127,V$128,V$129,V$130,V$131,V$132,V$133,V$134,V$135,V$136,V$137,V$138,V$139,V$140,V$141,V$142,V$143*(1+'S&amp;S'!$F148),V$144)</f>
        <v>0</v>
      </c>
      <c r="W350" s="66">
        <f>-W$190+W$216-W$218+W$233+W$234+SUM(W$125,W$126,W$127,W$128,W$129,W$130,W$131,W$132,W$133,W$134,W$135,W$136,W$137,W$138,W$139,W$140,W$141,W$142,W$143*(1+'S&amp;S'!$F148),W$144)</f>
        <v>0</v>
      </c>
      <c r="X350" s="66">
        <f>-X$190+X$216-X$218+X$233+X$234+SUM(X$125,X$126,X$127,X$128,X$129,X$130,X$131,X$132,X$133,X$134,X$135,X$136,X$137,X$138,X$139,X$140,X$141,X$142,X$143*(1+'S&amp;S'!$F148),X$144)</f>
        <v>0</v>
      </c>
      <c r="Y350" s="66">
        <f>-Y$190+Y$216-Y$218+Y$233+Y$234+SUM(Y$125,Y$126,Y$127,Y$128,Y$129,Y$130,Y$131,Y$132,Y$133,Y$134,Y$135,Y$136,Y$137,Y$138,Y$139,Y$140,Y$141,Y$142,Y$143*(1+'S&amp;S'!$F148),Y$144)</f>
        <v>0</v>
      </c>
      <c r="Z350" s="66">
        <f>-Z$190+Z$216-Z$218+Z$233+Z$234+SUM(Z$125,Z$126,Z$127,Z$128,Z$129,Z$130,Z$131,Z$132,Z$133,Z$134,Z$135,Z$136,Z$137,Z$138,Z$139,Z$140,Z$141,Z$142,Z$143*(1+'S&amp;S'!$F148),Z$144)</f>
        <v>0</v>
      </c>
      <c r="AA350" s="66">
        <f>-AA$190+AA$216-AA$218+AA$233+AA$234+SUM(AA$125,AA$126,AA$127,AA$128,AA$129,AA$130,AA$131,AA$132,AA$133,AA$134,AA$135,AA$136,AA$137,AA$138,AA$139,AA$140,AA$141,AA$142,AA$143*(1+'S&amp;S'!$F148),AA$144)</f>
        <v>0</v>
      </c>
      <c r="AB350" s="66">
        <f>-AB$190+AB$216-AB$218+AB$233+AB$234+SUM(AB$125,AB$126,AB$127,AB$128,AB$129,AB$130,AB$131,AB$132,AB$133,AB$134,AB$135,AB$136,AB$137,AB$138,AB$139,AB$140,AB$141,AB$142,AB$143*(1+'S&amp;S'!$F148),AB$144)</f>
        <v>0</v>
      </c>
      <c r="AC350" s="66">
        <f>-AC$190+AC$216-AC$218+AC$233+AC$234+SUM(AC$125,AC$126,AC$127,AC$128,AC$129,AC$130,AC$131,AC$132,AC$133,AC$134,AC$135,AC$136,AC$137,AC$138,AC$139,AC$140,AC$141,AC$142,AC$143*(1+'S&amp;S'!$F148),AC$144)</f>
        <v>0</v>
      </c>
      <c r="AD350" s="66">
        <f>-AD$190+AD$216-AD$218+AD$233+AD$234+SUM(AD$125,AD$126,AD$127,AD$128,AD$129,AD$130,AD$131,AD$132,AD$133,AD$134,AD$135,AD$136,AD$137,AD$138,AD$139,AD$140,AD$141,AD$142,AD$143*(1+'S&amp;S'!$F148),AD$144)</f>
        <v>0</v>
      </c>
      <c r="AE350" s="66">
        <f>-AE$190+AE$216-AE$218+AE$233+AE$234+SUM(AE$125,AE$126,AE$127,AE$128,AE$129,AE$130,AE$131,AE$132,AE$133,AE$134,AE$135,AE$136,AE$137,AE$138,AE$139,AE$140,AE$141,AE$142,AE$143*(1+'S&amp;S'!$F148),AE$144)</f>
        <v>0</v>
      </c>
      <c r="AF350" s="66">
        <f>-AF$190+AF$216-AF$218+AF$233+AF$234+SUM(AF$125,AF$126,AF$127,AF$128,AF$129,AF$130,AF$131,AF$132,AF$133,AF$134,AF$135,AF$136,AF$137,AF$138,AF$139,AF$140,AF$141,AF$142,AF$143*(1+'S&amp;S'!$F148),AF$144)</f>
        <v>0</v>
      </c>
      <c r="AG350" s="66">
        <f>-AG$190+AG$216-AG$218+AG$233+AG$234+SUM(AG$125,AG$126,AG$127,AG$128,AG$129,AG$130,AG$131,AG$132,AG$133,AG$134,AG$135,AG$136,AG$137,AG$138,AG$139,AG$140,AG$141,AG$142,AG$143*(1+'S&amp;S'!$F148),AG$144)</f>
        <v>0</v>
      </c>
      <c r="AH350" s="66">
        <f>-AH$190+AH$216-AH$218+AH$233+AH$234+SUM(AH$125,AH$126,AH$127,AH$128,AH$129,AH$130,AH$131,AH$132,AH$133,AH$134,AH$135,AH$136,AH$137,AH$138,AH$139,AH$140,AH$141,AH$142,AH$143*(1+'S&amp;S'!$F148),AH$144)</f>
        <v>0</v>
      </c>
      <c r="AI350" s="66">
        <f>-AI$190+AI$216-AI$218+AI$233+AI$234+SUM(AI$125,AI$126,AI$127,AI$128,AI$129,AI$130,AI$131,AI$132,AI$133,AI$134,AI$135,AI$136,AI$137,AI$138,AI$139,AI$140,AI$141,AI$142,AI$143*(1+'S&amp;S'!$F148),AI$144)</f>
        <v>0</v>
      </c>
      <c r="AJ350" s="66">
        <f>-AJ$190+AJ$216-AJ$218+AJ$233+AJ$234+SUM(AJ$125,AJ$126,AJ$127,AJ$128,AJ$129,AJ$130,AJ$131,AJ$132,AJ$133,AJ$134,AJ$135,AJ$136,AJ$137,AJ$138,AJ$139,AJ$140,AJ$141,AJ$142,AJ$143*(1+'S&amp;S'!$F148),AJ$144)</f>
        <v>0</v>
      </c>
      <c r="AK350" s="66">
        <f>-AK$190+AK$216-AK$218+AK$233+AK$234+SUM(AK$125,AK$126,AK$127,AK$128,AK$129,AK$130,AK$131,AK$132,AK$133,AK$134,AK$135,AK$136,AK$137,AK$138,AK$139,AK$140,AK$141,AK$142,AK$143*(1+'S&amp;S'!$F148),AK$144)</f>
        <v>0</v>
      </c>
      <c r="AL350" s="66">
        <f>-AL$190+AL$216-AL$218+AL$233+AL$234+SUM(AL$125,AL$126,AL$127,AL$128,AL$129,AL$130,AL$131,AL$132,AL$133,AL$134,AL$135,AL$136,AL$137,AL$138,AL$139,AL$140,AL$141,AL$142,AL$143*(1+'S&amp;S'!$F148),AL$144)</f>
        <v>0</v>
      </c>
      <c r="AM350" s="66">
        <f>-AM$190+AM$216-AM$218+AM$233+AM$234+SUM(AM$125,AM$126,AM$127,AM$128,AM$129,AM$130,AM$131,AM$132,AM$133,AM$134,AM$135,AM$136,AM$137,AM$138,AM$139,AM$140,AM$141,AM$142,AM$143*(1+'S&amp;S'!$F148),AM$144)</f>
        <v>0</v>
      </c>
      <c r="AN350" s="66">
        <f>-AN$190+AN$216-AN$218+AN$233+AN$234+SUM(AN$125,AN$126,AN$127,AN$128,AN$129,AN$130,AN$131,AN$132,AN$133,AN$134,AN$135,AN$136,AN$137,AN$138,AN$139,AN$140,AN$141,AN$142,AN$143*(1+'S&amp;S'!$F148),AN$144)</f>
        <v>0</v>
      </c>
      <c r="AO350" s="66">
        <f>-AO$190+AO$216-AO$218+AO$233+AO$234+SUM(AO$125,AO$126,AO$127,AO$128,AO$129,AO$130,AO$131,AO$132,AO$133,AO$134,AO$135,AO$136,AO$137,AO$138,AO$139,AO$140,AO$141,AO$142,AO$143*(1+'S&amp;S'!$F148),AO$144)</f>
        <v>0</v>
      </c>
      <c r="AP350" s="66">
        <f>-AP$190+AP$216-AP$218+AP$233+AP$234+SUM(AP$125,AP$126,AP$127,AP$128,AP$129,AP$130,AP$131,AP$132,AP$133,AP$134,AP$135,AP$136,AP$137,AP$138,AP$139,AP$140,AP$141,AP$142,AP$143*(1+'S&amp;S'!$F148),AP$144)</f>
        <v>0</v>
      </c>
      <c r="AQ350" s="66">
        <f>-AQ$190+AQ$216-AQ$218+AQ$233+AQ$234+SUM(AQ$125,AQ$126,AQ$127,AQ$128,AQ$129,AQ$130,AQ$131,AQ$132,AQ$133,AQ$134,AQ$135,AQ$136,AQ$137,AQ$138,AQ$139,AQ$140,AQ$141,AQ$142,AQ$143*(1+'S&amp;S'!$F148),AQ$144)</f>
        <v>0</v>
      </c>
      <c r="AR350" s="66">
        <f>-AR$190+AR$216-AR$218+AR$233+AR$234+SUM(AR$125,AR$126,AR$127,AR$128,AR$129,AR$130,AR$131,AR$132,AR$133,AR$134,AR$135,AR$136,AR$137,AR$138,AR$139,AR$140,AR$141,AR$142,AR$143*(1+'S&amp;S'!$F148),AR$144)</f>
        <v>0</v>
      </c>
      <c r="AS350" s="66">
        <f>-AS$190+AS$216-AS$218+AS$233+AS$234+SUM(AS$125,AS$126,AS$127,AS$128,AS$129,AS$130,AS$131,AS$132,AS$133,AS$134,AS$135,AS$136,AS$137,AS$138,AS$139,AS$140,AS$141,AS$142,AS$143*(1+'S&amp;S'!$F148),AS$144)</f>
        <v>0</v>
      </c>
      <c r="AT350" s="66">
        <f>-AT$190+AT$216-AT$218+AT$233+AT$234+SUM(AT$125,AT$126,AT$127,AT$128,AT$129,AT$130,AT$131,AT$132,AT$133,AT$134,AT$135,AT$136,AT$137,AT$138,AT$139,AT$140,AT$141,AT$142,AT$143*(1+'S&amp;S'!$F148),AT$144)</f>
        <v>0</v>
      </c>
      <c r="AU350" s="66">
        <f>-AU$190+AU$216-AU$218+AU$233+AU$234+SUM(AU$125,AU$126,AU$127,AU$128,AU$129,AU$130,AU$131,AU$132,AU$133,AU$134,AU$135,AU$136,AU$137,AU$138,AU$139,AU$140,AU$141,AU$142,AU$143*(1+'S&amp;S'!$F148),AU$144)</f>
        <v>0</v>
      </c>
      <c r="AV350" s="66">
        <f>-AV$190+AV$216-AV$218+AV$233+AV$234+SUM(AV$125,AV$126,AV$127,AV$128,AV$129,AV$130,AV$131,AV$132,AV$133,AV$134,AV$135,AV$136,AV$137,AV$138,AV$139,AV$140,AV$141,AV$142,AV$143*(1+'S&amp;S'!$F148),AV$144)</f>
        <v>0</v>
      </c>
      <c r="AW350" s="66">
        <f>-AW$190+AW$216-AW$218+AW$233+AW$234+SUM(AW$125,AW$126,AW$127,AW$128,AW$129,AW$130,AW$131,AW$132,AW$133,AW$134,AW$135,AW$136,AW$137,AW$138,AW$139,AW$140,AW$141,AW$142,AW$143*(1+'S&amp;S'!$F148),AW$144)</f>
        <v>0</v>
      </c>
      <c r="AX350" s="66">
        <f>-AX$190+AX$216-AX$218+AX$233+AX$234+SUM(AX$125,AX$126,AX$127,AX$128,AX$129,AX$130,AX$131,AX$132,AX$133,AX$134,AX$135,AX$136,AX$137,AX$138,AX$139,AX$140,AX$141,AX$142,AX$143*(1+'S&amp;S'!$F148),AX$144)</f>
        <v>0</v>
      </c>
      <c r="AY350" s="66">
        <f>-AY$190+AY$216-AY$218+AY$233+AY$234+SUM(AY$125,AY$126,AY$127,AY$128,AY$129,AY$130,AY$131,AY$132,AY$133,AY$134,AY$135,AY$136,AY$137,AY$138,AY$139,AY$140,AY$141,AY$142,AY$143*(1+'S&amp;S'!$F148),AY$144)</f>
        <v>0</v>
      </c>
      <c r="AZ350" s="66">
        <f>-AZ$190+AZ$216-AZ$218+AZ$233+AZ$234+SUM(AZ$125,AZ$126,AZ$127,AZ$128,AZ$129,AZ$130,AZ$131,AZ$132,AZ$133,AZ$134,AZ$135,AZ$136,AZ$137,AZ$138,AZ$139,AZ$140,AZ$141,AZ$142,AZ$143*(1+'S&amp;S'!$F148),AZ$144)</f>
        <v>0</v>
      </c>
      <c r="BA350" s="66">
        <f>-BA$190+BA$216-BA$218+BA$233+BA$234+SUM(BA$125,BA$126,BA$127,BA$128,BA$129,BA$130,BA$131,BA$132,BA$133,BA$134,BA$135,BA$136,BA$137,BA$138,BA$139,BA$140,BA$141,BA$142,BA$143*(1+'S&amp;S'!$F148),BA$144)</f>
        <v>0</v>
      </c>
      <c r="BB350" s="66">
        <f>-BB$190+BB$216-BB$218+BB$233+BB$234+SUM(BB$125,BB$126,BB$127,BB$128,BB$129,BB$130,BB$131,BB$132,BB$133,BB$134,BB$135,BB$136,BB$137,BB$138,BB$139,BB$140,BB$141,BB$142,BB$143*(1+'S&amp;S'!$F148),BB$144)</f>
        <v>0</v>
      </c>
      <c r="BC350" s="66">
        <f>-BC$190+BC$216-BC$218+BC$233+BC$234+SUM(BC$125,BC$126,BC$127,BC$128,BC$129,BC$130,BC$131,BC$132,BC$133,BC$134,BC$135,BC$136,BC$137,BC$138,BC$139,BC$140,BC$141,BC$142,BC$143*(1+'S&amp;S'!$F148),BC$144)</f>
        <v>0</v>
      </c>
      <c r="BD350" s="66">
        <f>-BD$190+BD$216-BD$218+BD$233+BD$234+SUM(BD$125,BD$126,BD$127,BD$128,BD$129,BD$130,BD$131,BD$132,BD$133,BD$134,BD$135,BD$136,BD$137,BD$138,BD$139,BD$140,BD$141,BD$142,BD$143*(1+'S&amp;S'!$F148),BD$144)</f>
        <v>0</v>
      </c>
      <c r="BE350" s="66">
        <f>-BE$190+BE$216-BE$218+BE$233+BE$234+SUM(BE$125,BE$126,BE$127,BE$128,BE$129,BE$130,BE$131,BE$132,BE$133,BE$134,BE$135,BE$136,BE$137,BE$138,BE$139,BE$140,BE$141,BE$142,BE$143*(1+'S&amp;S'!$F148),BE$144)</f>
        <v>0</v>
      </c>
      <c r="BF350" s="66">
        <f>-BF$190+BF$216-BF$218+BF$233+BF$234+SUM(BF$125,BF$126,BF$127,BF$128,BF$129,BF$130,BF$131,BF$132,BF$133,BF$134,BF$135,BF$136,BF$137,BF$138,BF$139,BF$140,BF$141,BF$142,BF$143*(1+'S&amp;S'!$F148),BF$144)</f>
        <v>0</v>
      </c>
      <c r="BG350" s="66">
        <f>-BG$190+BG$216-BG$218+BG$233+BG$234+SUM(BG$125,BG$126,BG$127,BG$128,BG$129,BG$130,BG$131,BG$132,BG$133,BG$134,BG$135,BG$136,BG$137,BG$138,BG$139,BG$140,BG$141,BG$142,BG$143*(1+'S&amp;S'!$F148),BG$144)</f>
        <v>0</v>
      </c>
      <c r="BH350" s="66">
        <f>-BH$190+BH$216-BH$218+BH$233+BH$234+SUM(BH$125,BH$126,BH$127,BH$128,BH$129,BH$130,BH$131,BH$132,BH$133,BH$134,BH$135,BH$136,BH$137,BH$138,BH$139,BH$140,BH$141,BH$142,BH$143*(1+'S&amp;S'!$F148),BH$144)</f>
        <v>0</v>
      </c>
      <c r="BI350" s="66">
        <f>-BI$190+BI$216-BI$218+BI$233+BI$234+SUM(BI$125,BI$126,BI$127,BI$128,BI$129,BI$130,BI$131,BI$132,BI$133,BI$134,BI$135,BI$136,BI$137,BI$138,BI$139,BI$140,BI$141,BI$142,BI$143*(1+'S&amp;S'!$F148),BI$144)</f>
        <v>0</v>
      </c>
      <c r="BJ350" s="66">
        <f>-BJ$190+BJ$216-BJ$218+BJ$233+BJ$234+SUM(BJ$125,BJ$126,BJ$127,BJ$128,BJ$129,BJ$130,BJ$131,BJ$132,BJ$133,BJ$134,BJ$135,BJ$136,BJ$137,BJ$138,BJ$139,BJ$140,BJ$141,BJ$142,BJ$143*(1+'S&amp;S'!$F148),BJ$144)</f>
        <v>0</v>
      </c>
      <c r="BK350" s="66">
        <f>-BK$190+BK$216-BK$218+BK$233+BK$234+SUM(BK$125,BK$126,BK$127,BK$128,BK$129,BK$130,BK$131,BK$132,BK$133,BK$134,BK$135,BK$136,BK$137,BK$138,BK$139,BK$140,BK$141,BK$142,BK$143*(1+'S&amp;S'!$F148),BK$144)</f>
        <v>0</v>
      </c>
      <c r="BL350" s="66">
        <f>-BL$190+BL$216-BL$218+BL$233+BL$234+SUM(BL$125,BL$126,BL$127,BL$128,BL$129,BL$130,BL$131,BL$132,BL$133,BL$134,BL$135,BL$136,BL$137,BL$138,BL$139,BL$140,BL$141,BL$142,BL$143*(1+'S&amp;S'!$F148),BL$144)</f>
        <v>0</v>
      </c>
      <c r="BM350" s="66">
        <f>-BM$190+BM$216-BM$218+BM$233+BM$234+SUM(BM$125,BM$126,BM$127,BM$128,BM$129,BM$130,BM$131,BM$132,BM$133,BM$134,BM$135,BM$136,BM$137,BM$138,BM$139,BM$140,BM$141,BM$142,BM$143*(1+'S&amp;S'!$F148),BM$144)</f>
        <v>0</v>
      </c>
      <c r="BN350" s="66">
        <f>-BN$190+BN$216-BN$218+BN$233+BN$234+SUM(BN$125,BN$126,BN$127,BN$128,BN$129,BN$130,BN$131,BN$132,BN$133,BN$134,BN$135,BN$136,BN$137,BN$138,BN$139,BN$140,BN$141,BN$142,BN$143*(1+'S&amp;S'!$F148),BN$144)</f>
        <v>0</v>
      </c>
      <c r="BO350" s="66">
        <f>-BO$190+BO$216-BO$218+BO$233+BO$234+SUM(BO$125,BO$126,BO$127,BO$128,BO$129,BO$130,BO$131,BO$132,BO$133,BO$134,BO$135,BO$136,BO$137,BO$138,BO$139,BO$140,BO$141,BO$142,BO$143*(1+'S&amp;S'!$F148),BO$144)</f>
        <v>0</v>
      </c>
      <c r="BP350" s="66">
        <f>-BP$190+BP$216-BP$218+BP$233+BP$234+SUM(BP$125,BP$126,BP$127,BP$128,BP$129,BP$130,BP$131,BP$132,BP$133,BP$134,BP$135,BP$136,BP$137,BP$138,BP$139,BP$140,BP$141,BP$142,BP$143*(1+'S&amp;S'!$F148),BP$144)</f>
        <v>0</v>
      </c>
      <c r="BQ350" s="66">
        <f>-BQ$190+BQ$216-BQ$218+BQ$233+BQ$234+SUM(BQ$125,BQ$126,BQ$127,BQ$128,BQ$129,BQ$130,BQ$131,BQ$132,BQ$133,BQ$134,BQ$135,BQ$136,BQ$137,BQ$138,BQ$139,BQ$140,BQ$141,BQ$142,BQ$143*(1+'S&amp;S'!$F148),BQ$144)</f>
        <v>0</v>
      </c>
      <c r="BR350" s="66">
        <f>-BR$190+BR$216-BR$218+BR$233+BR$234+SUM(BR$125,BR$126,BR$127,BR$128,BR$129,BR$130,BR$131,BR$132,BR$133,BR$134,BR$135,BR$136,BR$137,BR$138,BR$139,BR$140,BR$141,BR$142,BR$143*(1+'S&amp;S'!$F148),BR$144)</f>
        <v>0</v>
      </c>
      <c r="BS350" s="66">
        <f>-BS$190+BS$216-BS$218+BS$233+BS$234+SUM(BS$125,BS$126,BS$127,BS$128,BS$129,BS$130,BS$131,BS$132,BS$133,BS$134,BS$135,BS$136,BS$137,BS$138,BS$139,BS$140,BS$141,BS$142,BS$143*(1+'S&amp;S'!$F148),BS$144)</f>
        <v>0</v>
      </c>
      <c r="BT350" s="66">
        <f>-BT$190+BT$216-BT$218+BT$233+BT$234+SUM(BT$125,BT$126,BT$127,BT$128,BT$129,BT$130,BT$131,BT$132,BT$133,BT$134,BT$135,BT$136,BT$137,BT$138,BT$139,BT$140,BT$141,BT$142,BT$143*(1+'S&amp;S'!$F148),BT$144)</f>
        <v>0</v>
      </c>
      <c r="BU350" s="66">
        <f>-BU$190+BU$216-BU$218+BU$233+BU$234+SUM(BU$125,BU$126,BU$127,BU$128,BU$129,BU$130,BU$131,BU$132,BU$133,BU$134,BU$135,BU$136,BU$137,BU$138,BU$139,BU$140,BU$141,BU$142,BU$143*(1+'S&amp;S'!$F148),BU$144)</f>
        <v>0</v>
      </c>
      <c r="BV350" s="66">
        <f>-BV$190+BV$216-BV$218+BV$233+BV$234+SUM(BV$125,BV$126,BV$127,BV$128,BV$129,BV$130,BV$131,BV$132,BV$133,BV$134,BV$135,BV$136,BV$137,BV$138,BV$139,BV$140,BV$141,BV$142,BV$143*(1+'S&amp;S'!$F148),BV$144)</f>
        <v>0</v>
      </c>
      <c r="BW350" s="66">
        <f>-BW$190+BW$216-BW$218+BW$233+BW$234+SUM(BW$125,BW$126,BW$127,BW$128,BW$129,BW$130,BW$131,BW$132,BW$133,BW$134,BW$135,BW$136,BW$137,BW$138,BW$139,BW$140,BW$141,BW$142,BW$143*(1+'S&amp;S'!$F148),BW$144)</f>
        <v>0</v>
      </c>
      <c r="BX350" s="66">
        <f>-BX$190+BX$216-BX$218+BX$233+BX$234+SUM(BX$125,BX$126,BX$127,BX$128,BX$129,BX$130,BX$131,BX$132,BX$133,BX$134,BX$135,BX$136,BX$137,BX$138,BX$139,BX$140,BX$141,BX$142,BX$143*(1+'S&amp;S'!$F148),BX$144)</f>
        <v>0</v>
      </c>
      <c r="BY350" s="66">
        <f>-BY$190+BY$216-BY$218+BY$233+BY$234+SUM(BY$125,BY$126,BY$127,BY$128,BY$129,BY$130,BY$131,BY$132,BY$133,BY$134,BY$135,BY$136,BY$137,BY$138,BY$139,BY$140,BY$141,BY$142,BY$143*(1+'S&amp;S'!$F148),BY$144)</f>
        <v>0</v>
      </c>
      <c r="BZ350" s="66">
        <f>-BZ$190+BZ$216-BZ$218+BZ$233+BZ$234+SUM(BZ$125,BZ$126,BZ$127,BZ$128,BZ$129,BZ$130,BZ$131,BZ$132,BZ$133,BZ$134,BZ$135,BZ$136,BZ$137,BZ$138,BZ$139,BZ$140,BZ$141,BZ$142,BZ$143*(1+'S&amp;S'!$F148),BZ$144)</f>
        <v>0</v>
      </c>
      <c r="CA350" s="66">
        <f>-CA$190+CA$216-CA$218+CA$233+CA$234+SUM(CA$125,CA$126,CA$127,CA$128,CA$129,CA$130,CA$131,CA$132,CA$133,CA$134,CA$135,CA$136,CA$137,CA$138,CA$139,CA$140,CA$141,CA$142,CA$143*(1+'S&amp;S'!$F148),CA$144)</f>
        <v>0</v>
      </c>
      <c r="CB350" s="66">
        <f>-CB$190+CB$216-CB$218+CB$233+CB$234+SUM(CB$125,CB$126,CB$127,CB$128,CB$129,CB$130,CB$131,CB$132,CB$133,CB$134,CB$135,CB$136,CB$137,CB$138,CB$139,CB$140,CB$141,CB$142,CB$143*(1+'S&amp;S'!$F148),CB$144)</f>
        <v>0</v>
      </c>
      <c r="CC350" s="66">
        <f>-CC$190+CC$216-CC$218+CC$233+CC$234+SUM(CC$125,CC$126,CC$127,CC$128,CC$129,CC$130,CC$131,CC$132,CC$133,CC$134,CC$135,CC$136,CC$137,CC$138,CC$139,CC$140,CC$141,CC$142,CC$143*(1+'S&amp;S'!$F148),CC$144)</f>
        <v>0</v>
      </c>
      <c r="CD350" s="66">
        <f>-CD$190+CD$216-CD$218+CD$233+CD$234+SUM(CD$125,CD$126,CD$127,CD$128,CD$129,CD$130,CD$131,CD$132,CD$133,CD$134,CD$135,CD$136,CD$137,CD$138,CD$139,CD$140,CD$141,CD$142,CD$143*(1+'S&amp;S'!$F148),CD$144)</f>
        <v>0</v>
      </c>
      <c r="CE350" s="66">
        <f>-CE$190+CE$216-CE$218+CE$233+CE$234+SUM(CE$125,CE$126,CE$127,CE$128,CE$129,CE$130,CE$131,CE$132,CE$133,CE$134,CE$135,CE$136,CE$137,CE$138,CE$139,CE$140,CE$141,CE$142,CE$143*(1+'S&amp;S'!$F148),CE$144)</f>
        <v>0</v>
      </c>
      <c r="CF350" s="66">
        <f>-CF$190+CF$216-CF$218+CF$233+CF$234+SUM(CF$125,CF$126,CF$127,CF$128,CF$129,CF$130,CF$131,CF$132,CF$133,CF$134,CF$135,CF$136,CF$137,CF$138,CF$139,CF$140,CF$141,CF$142,CF$143*(1+'S&amp;S'!$F148),CF$144)</f>
        <v>0</v>
      </c>
      <c r="CG350" s="66">
        <f>-CG$190+CG$216-CG$218+CG$233+CG$234+SUM(CG$125,CG$126,CG$127,CG$128,CG$129,CG$130,CG$131,CG$132,CG$133,CG$134,CG$135,CG$136,CG$137,CG$138,CG$139,CG$140,CG$141,CG$142,CG$143*(1+'S&amp;S'!$F148),CG$144)</f>
        <v>0</v>
      </c>
      <c r="CH350" s="66">
        <f>-CH$190+CH$216-CH$218+CH$233+CH$234+SUM(CH$125,CH$126,CH$127,CH$128,CH$129,CH$130,CH$131,CH$132,CH$133,CH$134,CH$135,CH$136,CH$137,CH$138,CH$139,CH$140,CH$141,CH$142,CH$143*(1+'S&amp;S'!$F148),CH$144)</f>
        <v>0</v>
      </c>
      <c r="CI350" s="66">
        <f>-CI$190+CI$216-CI$218+CI$233+CI$234+SUM(CI$125,CI$126,CI$127,CI$128,CI$129,CI$130,CI$131,CI$132,CI$133,CI$134,CI$135,CI$136,CI$137,CI$138,CI$139,CI$140,CI$141,CI$142,CI$143*(1+'S&amp;S'!$F148),CI$144)</f>
        <v>0</v>
      </c>
      <c r="CJ350" s="66">
        <f>-CJ$190+CJ$216-CJ$218+CJ$233+CJ$234+SUM(CJ$125,CJ$126,CJ$127,CJ$128,CJ$129,CJ$130,CJ$131,CJ$132,CJ$133,CJ$134,CJ$135,CJ$136,CJ$137,CJ$138,CJ$139,CJ$140,CJ$141,CJ$142,CJ$143*(1+'S&amp;S'!$F148),CJ$144)</f>
        <v>0</v>
      </c>
      <c r="CK350" s="66">
        <f>-CK$190+CK$216-CK$218+CK$233+CK$234+SUM(CK$125,CK$126,CK$127,CK$128,CK$129,CK$130,CK$131,CK$132,CK$133,CK$134,CK$135,CK$136,CK$137,CK$138,CK$139,CK$140,CK$141,CK$142,CK$143*(1+'S&amp;S'!$F148),CK$144)</f>
        <v>0</v>
      </c>
      <c r="CL350" s="66">
        <f>-CL$190+CL$216-CL$218+CL$233+CL$234+SUM(CL$125,CL$126,CL$127,CL$128,CL$129,CL$130,CL$131,CL$132,CL$133,CL$134,CL$135,CL$136,CL$137,CL$138,CL$139,CL$140,CL$141,CL$142,CL$143*(1+'S&amp;S'!$F148),CL$144)</f>
        <v>0</v>
      </c>
      <c r="CM350" s="66">
        <f>-CM$190+CM$216-CM$218+CM$233+CM$234+SUM(CM$125,CM$126,CM$127,CM$128,CM$129,CM$130,CM$131,CM$132,CM$133,CM$134,CM$135,CM$136,CM$137,CM$138,CM$139,CM$140,CM$141,CM$142,CM$143*(1+'S&amp;S'!$F148),CM$144)</f>
        <v>0</v>
      </c>
      <c r="CN350" s="66">
        <f>-CN$190+CN$216-CN$218+CN$233+CN$234+SUM(CN$125,CN$126,CN$127,CN$128,CN$129,CN$130,CN$131,CN$132,CN$133,CN$134,CN$135,CN$136,CN$137,CN$138,CN$139,CN$140,CN$141,CN$142,CN$143*(1+'S&amp;S'!$F148),CN$144)</f>
        <v>0</v>
      </c>
      <c r="CO350" s="66">
        <f>-CO$190+CO$216-CO$218+CO$233+CO$234+SUM(CO$125,CO$126,CO$127,CO$128,CO$129,CO$130,CO$131,CO$132,CO$133,CO$134,CO$135,CO$136,CO$137,CO$138,CO$139,CO$140,CO$141,CO$142,CO$143*(1+'S&amp;S'!$F148),CO$144)</f>
        <v>0</v>
      </c>
      <c r="CP350" s="66">
        <f>-CP$190+CP$216-CP$218+CP$233+CP$234+SUM(CP$125,CP$126,CP$127,CP$128,CP$129,CP$130,CP$131,CP$132,CP$133,CP$134,CP$135,CP$136,CP$137,CP$138,CP$139,CP$140,CP$141,CP$142,CP$143*(1+'S&amp;S'!$F148),CP$144)</f>
        <v>0</v>
      </c>
      <c r="CQ350" s="66">
        <f>-CQ$190+CQ$216-CQ$218+CQ$233+CQ$234+SUM(CQ$125,CQ$126,CQ$127,CQ$128,CQ$129,CQ$130,CQ$131,CQ$132,CQ$133,CQ$134,CQ$135,CQ$136,CQ$137,CQ$138,CQ$139,CQ$140,CQ$141,CQ$142,CQ$143*(1+'S&amp;S'!$F148),CQ$144)</f>
        <v>0</v>
      </c>
      <c r="CR350" s="66">
        <f>-CR$190+CR$216-CR$218+CR$233+CR$234+SUM(CR$125,CR$126,CR$127,CR$128,CR$129,CR$130,CR$131,CR$132,CR$133,CR$134,CR$135,CR$136,CR$137,CR$138,CR$139,CR$140,CR$141,CR$142,CR$143*(1+'S&amp;S'!$F148),CR$144)</f>
        <v>0</v>
      </c>
      <c r="CS350" s="66">
        <f>-CS$190+CS$216-CS$218+CS$233+CS$234+SUM(CS$125,CS$126,CS$127,CS$128,CS$129,CS$130,CS$131,CS$132,CS$133,CS$134,CS$135,CS$136,CS$137,CS$138,CS$139,CS$140,CS$141,CS$142,CS$143*(1+'S&amp;S'!$F148),CS$144)</f>
        <v>0</v>
      </c>
    </row>
    <row r="351" spans="3:97" hidden="1" x14ac:dyDescent="0.35">
      <c r="C351" s="81" t="str">
        <f>O.5!C143&amp;" with "&amp; 'S&amp;S'!$D$5*100 &amp; "% decrease"</f>
        <v>Spare with 1% decrease</v>
      </c>
      <c r="E351" s="492">
        <f>G351+NPV(G.Asm!$F$40,H351:INDEX(H351:CS351,RP))</f>
        <v>0</v>
      </c>
      <c r="F351" s="492">
        <f t="shared" si="140"/>
        <v>0</v>
      </c>
      <c r="G351" s="66">
        <f>-G$190+G$216-G$218+G$233+G$234+SUM(G$125,G$126,G$127,G$128,G$129,G$130,G$131,G$132,G$133,G$134,G$135,G$136,G$137,G$138,G$139,G$140,G$141,G$142,G$143*(1+'S&amp;S'!$F149),G$144)</f>
        <v>0</v>
      </c>
      <c r="H351" s="66">
        <f>-H$190+H$216-H$218+H$233+H$234+SUM(H$125,H$126,H$127,H$128,H$129,H$130,H$131,H$132,H$133,H$134,H$135,H$136,H$137,H$138,H$139,H$140,H$141,H$142,H$143*(1+'S&amp;S'!$F149),H$144)</f>
        <v>0</v>
      </c>
      <c r="I351" s="66">
        <f>-I$190+I$216-I$218+I$233+I$234+SUM(I$125,I$126,I$127,I$128,I$129,I$130,I$131,I$132,I$133,I$134,I$135,I$136,I$137,I$138,I$139,I$140,I$141,I$142,I$143*(1+'S&amp;S'!$F149),I$144)</f>
        <v>0</v>
      </c>
      <c r="J351" s="66">
        <f>-J$190+J$216-J$218+J$233+J$234+SUM(J$125,J$126,J$127,J$128,J$129,J$130,J$131,J$132,J$133,J$134,J$135,J$136,J$137,J$138,J$139,J$140,J$141,J$142,J$143*(1+'S&amp;S'!$F149),J$144)</f>
        <v>0</v>
      </c>
      <c r="K351" s="66">
        <f>-K$190+K$216-K$218+K$233+K$234+SUM(K$125,K$126,K$127,K$128,K$129,K$130,K$131,K$132,K$133,K$134,K$135,K$136,K$137,K$138,K$139,K$140,K$141,K$142,K$143*(1+'S&amp;S'!$F149),K$144)</f>
        <v>0</v>
      </c>
      <c r="L351" s="66">
        <f>-L$190+L$216-L$218+L$233+L$234+SUM(L$125,L$126,L$127,L$128,L$129,L$130,L$131,L$132,L$133,L$134,L$135,L$136,L$137,L$138,L$139,L$140,L$141,L$142,L$143*(1+'S&amp;S'!$F149),L$144)</f>
        <v>0</v>
      </c>
      <c r="M351" s="66">
        <f>-M$190+M$216-M$218+M$233+M$234+SUM(M$125,M$126,M$127,M$128,M$129,M$130,M$131,M$132,M$133,M$134,M$135,M$136,M$137,M$138,M$139,M$140,M$141,M$142,M$143*(1+'S&amp;S'!$F149),M$144)</f>
        <v>0</v>
      </c>
      <c r="N351" s="66">
        <f>-N$190+N$216-N$218+N$233+N$234+SUM(N$125,N$126,N$127,N$128,N$129,N$130,N$131,N$132,N$133,N$134,N$135,N$136,N$137,N$138,N$139,N$140,N$141,N$142,N$143*(1+'S&amp;S'!$F149),N$144)</f>
        <v>0</v>
      </c>
      <c r="O351" s="66">
        <f>-O$190+O$216-O$218+O$233+O$234+SUM(O$125,O$126,O$127,O$128,O$129,O$130,O$131,O$132,O$133,O$134,O$135,O$136,O$137,O$138,O$139,O$140,O$141,O$142,O$143*(1+'S&amp;S'!$F149),O$144)</f>
        <v>0</v>
      </c>
      <c r="P351" s="66">
        <f>-P$190+P$216-P$218+P$233+P$234+SUM(P$125,P$126,P$127,P$128,P$129,P$130,P$131,P$132,P$133,P$134,P$135,P$136,P$137,P$138,P$139,P$140,P$141,P$142,P$143*(1+'S&amp;S'!$F149),P$144)</f>
        <v>0</v>
      </c>
      <c r="Q351" s="66">
        <f>-Q$190+Q$216-Q$218+Q$233+Q$234+SUM(Q$125,Q$126,Q$127,Q$128,Q$129,Q$130,Q$131,Q$132,Q$133,Q$134,Q$135,Q$136,Q$137,Q$138,Q$139,Q$140,Q$141,Q$142,Q$143*(1+'S&amp;S'!$F149),Q$144)</f>
        <v>0</v>
      </c>
      <c r="R351" s="66">
        <f>-R$190+R$216-R$218+R$233+R$234+SUM(R$125,R$126,R$127,R$128,R$129,R$130,R$131,R$132,R$133,R$134,R$135,R$136,R$137,R$138,R$139,R$140,R$141,R$142,R$143*(1+'S&amp;S'!$F149),R$144)</f>
        <v>0</v>
      </c>
      <c r="S351" s="66">
        <f>-S$190+S$216-S$218+S$233+S$234+SUM(S$125,S$126,S$127,S$128,S$129,S$130,S$131,S$132,S$133,S$134,S$135,S$136,S$137,S$138,S$139,S$140,S$141,S$142,S$143*(1+'S&amp;S'!$F149),S$144)</f>
        <v>0</v>
      </c>
      <c r="T351" s="66">
        <f>-T$190+T$216-T$218+T$233+T$234+SUM(T$125,T$126,T$127,T$128,T$129,T$130,T$131,T$132,T$133,T$134,T$135,T$136,T$137,T$138,T$139,T$140,T$141,T$142,T$143*(1+'S&amp;S'!$F149),T$144)</f>
        <v>0</v>
      </c>
      <c r="U351" s="66">
        <f>-U$190+U$216-U$218+U$233+U$234+SUM(U$125,U$126,U$127,U$128,U$129,U$130,U$131,U$132,U$133,U$134,U$135,U$136,U$137,U$138,U$139,U$140,U$141,U$142,U$143*(1+'S&amp;S'!$F149),U$144)</f>
        <v>0</v>
      </c>
      <c r="V351" s="66">
        <f>-V$190+V$216-V$218+V$233+V$234+SUM(V$125,V$126,V$127,V$128,V$129,V$130,V$131,V$132,V$133,V$134,V$135,V$136,V$137,V$138,V$139,V$140,V$141,V$142,V$143*(1+'S&amp;S'!$F149),V$144)</f>
        <v>0</v>
      </c>
      <c r="W351" s="66">
        <f>-W$190+W$216-W$218+W$233+W$234+SUM(W$125,W$126,W$127,W$128,W$129,W$130,W$131,W$132,W$133,W$134,W$135,W$136,W$137,W$138,W$139,W$140,W$141,W$142,W$143*(1+'S&amp;S'!$F149),W$144)</f>
        <v>0</v>
      </c>
      <c r="X351" s="66">
        <f>-X$190+X$216-X$218+X$233+X$234+SUM(X$125,X$126,X$127,X$128,X$129,X$130,X$131,X$132,X$133,X$134,X$135,X$136,X$137,X$138,X$139,X$140,X$141,X$142,X$143*(1+'S&amp;S'!$F149),X$144)</f>
        <v>0</v>
      </c>
      <c r="Y351" s="66">
        <f>-Y$190+Y$216-Y$218+Y$233+Y$234+SUM(Y$125,Y$126,Y$127,Y$128,Y$129,Y$130,Y$131,Y$132,Y$133,Y$134,Y$135,Y$136,Y$137,Y$138,Y$139,Y$140,Y$141,Y$142,Y$143*(1+'S&amp;S'!$F149),Y$144)</f>
        <v>0</v>
      </c>
      <c r="Z351" s="66">
        <f>-Z$190+Z$216-Z$218+Z$233+Z$234+SUM(Z$125,Z$126,Z$127,Z$128,Z$129,Z$130,Z$131,Z$132,Z$133,Z$134,Z$135,Z$136,Z$137,Z$138,Z$139,Z$140,Z$141,Z$142,Z$143*(1+'S&amp;S'!$F149),Z$144)</f>
        <v>0</v>
      </c>
      <c r="AA351" s="66">
        <f>-AA$190+AA$216-AA$218+AA$233+AA$234+SUM(AA$125,AA$126,AA$127,AA$128,AA$129,AA$130,AA$131,AA$132,AA$133,AA$134,AA$135,AA$136,AA$137,AA$138,AA$139,AA$140,AA$141,AA$142,AA$143*(1+'S&amp;S'!$F149),AA$144)</f>
        <v>0</v>
      </c>
      <c r="AB351" s="66">
        <f>-AB$190+AB$216-AB$218+AB$233+AB$234+SUM(AB$125,AB$126,AB$127,AB$128,AB$129,AB$130,AB$131,AB$132,AB$133,AB$134,AB$135,AB$136,AB$137,AB$138,AB$139,AB$140,AB$141,AB$142,AB$143*(1+'S&amp;S'!$F149),AB$144)</f>
        <v>0</v>
      </c>
      <c r="AC351" s="66">
        <f>-AC$190+AC$216-AC$218+AC$233+AC$234+SUM(AC$125,AC$126,AC$127,AC$128,AC$129,AC$130,AC$131,AC$132,AC$133,AC$134,AC$135,AC$136,AC$137,AC$138,AC$139,AC$140,AC$141,AC$142,AC$143*(1+'S&amp;S'!$F149),AC$144)</f>
        <v>0</v>
      </c>
      <c r="AD351" s="66">
        <f>-AD$190+AD$216-AD$218+AD$233+AD$234+SUM(AD$125,AD$126,AD$127,AD$128,AD$129,AD$130,AD$131,AD$132,AD$133,AD$134,AD$135,AD$136,AD$137,AD$138,AD$139,AD$140,AD$141,AD$142,AD$143*(1+'S&amp;S'!$F149),AD$144)</f>
        <v>0</v>
      </c>
      <c r="AE351" s="66">
        <f>-AE$190+AE$216-AE$218+AE$233+AE$234+SUM(AE$125,AE$126,AE$127,AE$128,AE$129,AE$130,AE$131,AE$132,AE$133,AE$134,AE$135,AE$136,AE$137,AE$138,AE$139,AE$140,AE$141,AE$142,AE$143*(1+'S&amp;S'!$F149),AE$144)</f>
        <v>0</v>
      </c>
      <c r="AF351" s="66">
        <f>-AF$190+AF$216-AF$218+AF$233+AF$234+SUM(AF$125,AF$126,AF$127,AF$128,AF$129,AF$130,AF$131,AF$132,AF$133,AF$134,AF$135,AF$136,AF$137,AF$138,AF$139,AF$140,AF$141,AF$142,AF$143*(1+'S&amp;S'!$F149),AF$144)</f>
        <v>0</v>
      </c>
      <c r="AG351" s="66">
        <f>-AG$190+AG$216-AG$218+AG$233+AG$234+SUM(AG$125,AG$126,AG$127,AG$128,AG$129,AG$130,AG$131,AG$132,AG$133,AG$134,AG$135,AG$136,AG$137,AG$138,AG$139,AG$140,AG$141,AG$142,AG$143*(1+'S&amp;S'!$F149),AG$144)</f>
        <v>0</v>
      </c>
      <c r="AH351" s="66">
        <f>-AH$190+AH$216-AH$218+AH$233+AH$234+SUM(AH$125,AH$126,AH$127,AH$128,AH$129,AH$130,AH$131,AH$132,AH$133,AH$134,AH$135,AH$136,AH$137,AH$138,AH$139,AH$140,AH$141,AH$142,AH$143*(1+'S&amp;S'!$F149),AH$144)</f>
        <v>0</v>
      </c>
      <c r="AI351" s="66">
        <f>-AI$190+AI$216-AI$218+AI$233+AI$234+SUM(AI$125,AI$126,AI$127,AI$128,AI$129,AI$130,AI$131,AI$132,AI$133,AI$134,AI$135,AI$136,AI$137,AI$138,AI$139,AI$140,AI$141,AI$142,AI$143*(1+'S&amp;S'!$F149),AI$144)</f>
        <v>0</v>
      </c>
      <c r="AJ351" s="66">
        <f>-AJ$190+AJ$216-AJ$218+AJ$233+AJ$234+SUM(AJ$125,AJ$126,AJ$127,AJ$128,AJ$129,AJ$130,AJ$131,AJ$132,AJ$133,AJ$134,AJ$135,AJ$136,AJ$137,AJ$138,AJ$139,AJ$140,AJ$141,AJ$142,AJ$143*(1+'S&amp;S'!$F149),AJ$144)</f>
        <v>0</v>
      </c>
      <c r="AK351" s="66">
        <f>-AK$190+AK$216-AK$218+AK$233+AK$234+SUM(AK$125,AK$126,AK$127,AK$128,AK$129,AK$130,AK$131,AK$132,AK$133,AK$134,AK$135,AK$136,AK$137,AK$138,AK$139,AK$140,AK$141,AK$142,AK$143*(1+'S&amp;S'!$F149),AK$144)</f>
        <v>0</v>
      </c>
      <c r="AL351" s="66">
        <f>-AL$190+AL$216-AL$218+AL$233+AL$234+SUM(AL$125,AL$126,AL$127,AL$128,AL$129,AL$130,AL$131,AL$132,AL$133,AL$134,AL$135,AL$136,AL$137,AL$138,AL$139,AL$140,AL$141,AL$142,AL$143*(1+'S&amp;S'!$F149),AL$144)</f>
        <v>0</v>
      </c>
      <c r="AM351" s="66">
        <f>-AM$190+AM$216-AM$218+AM$233+AM$234+SUM(AM$125,AM$126,AM$127,AM$128,AM$129,AM$130,AM$131,AM$132,AM$133,AM$134,AM$135,AM$136,AM$137,AM$138,AM$139,AM$140,AM$141,AM$142,AM$143*(1+'S&amp;S'!$F149),AM$144)</f>
        <v>0</v>
      </c>
      <c r="AN351" s="66">
        <f>-AN$190+AN$216-AN$218+AN$233+AN$234+SUM(AN$125,AN$126,AN$127,AN$128,AN$129,AN$130,AN$131,AN$132,AN$133,AN$134,AN$135,AN$136,AN$137,AN$138,AN$139,AN$140,AN$141,AN$142,AN$143*(1+'S&amp;S'!$F149),AN$144)</f>
        <v>0</v>
      </c>
      <c r="AO351" s="66">
        <f>-AO$190+AO$216-AO$218+AO$233+AO$234+SUM(AO$125,AO$126,AO$127,AO$128,AO$129,AO$130,AO$131,AO$132,AO$133,AO$134,AO$135,AO$136,AO$137,AO$138,AO$139,AO$140,AO$141,AO$142,AO$143*(1+'S&amp;S'!$F149),AO$144)</f>
        <v>0</v>
      </c>
      <c r="AP351" s="66">
        <f>-AP$190+AP$216-AP$218+AP$233+AP$234+SUM(AP$125,AP$126,AP$127,AP$128,AP$129,AP$130,AP$131,AP$132,AP$133,AP$134,AP$135,AP$136,AP$137,AP$138,AP$139,AP$140,AP$141,AP$142,AP$143*(1+'S&amp;S'!$F149),AP$144)</f>
        <v>0</v>
      </c>
      <c r="AQ351" s="66">
        <f>-AQ$190+AQ$216-AQ$218+AQ$233+AQ$234+SUM(AQ$125,AQ$126,AQ$127,AQ$128,AQ$129,AQ$130,AQ$131,AQ$132,AQ$133,AQ$134,AQ$135,AQ$136,AQ$137,AQ$138,AQ$139,AQ$140,AQ$141,AQ$142,AQ$143*(1+'S&amp;S'!$F149),AQ$144)</f>
        <v>0</v>
      </c>
      <c r="AR351" s="66">
        <f>-AR$190+AR$216-AR$218+AR$233+AR$234+SUM(AR$125,AR$126,AR$127,AR$128,AR$129,AR$130,AR$131,AR$132,AR$133,AR$134,AR$135,AR$136,AR$137,AR$138,AR$139,AR$140,AR$141,AR$142,AR$143*(1+'S&amp;S'!$F149),AR$144)</f>
        <v>0</v>
      </c>
      <c r="AS351" s="66">
        <f>-AS$190+AS$216-AS$218+AS$233+AS$234+SUM(AS$125,AS$126,AS$127,AS$128,AS$129,AS$130,AS$131,AS$132,AS$133,AS$134,AS$135,AS$136,AS$137,AS$138,AS$139,AS$140,AS$141,AS$142,AS$143*(1+'S&amp;S'!$F149),AS$144)</f>
        <v>0</v>
      </c>
      <c r="AT351" s="66">
        <f>-AT$190+AT$216-AT$218+AT$233+AT$234+SUM(AT$125,AT$126,AT$127,AT$128,AT$129,AT$130,AT$131,AT$132,AT$133,AT$134,AT$135,AT$136,AT$137,AT$138,AT$139,AT$140,AT$141,AT$142,AT$143*(1+'S&amp;S'!$F149),AT$144)</f>
        <v>0</v>
      </c>
      <c r="AU351" s="66">
        <f>-AU$190+AU$216-AU$218+AU$233+AU$234+SUM(AU$125,AU$126,AU$127,AU$128,AU$129,AU$130,AU$131,AU$132,AU$133,AU$134,AU$135,AU$136,AU$137,AU$138,AU$139,AU$140,AU$141,AU$142,AU$143*(1+'S&amp;S'!$F149),AU$144)</f>
        <v>0</v>
      </c>
      <c r="AV351" s="66">
        <f>-AV$190+AV$216-AV$218+AV$233+AV$234+SUM(AV$125,AV$126,AV$127,AV$128,AV$129,AV$130,AV$131,AV$132,AV$133,AV$134,AV$135,AV$136,AV$137,AV$138,AV$139,AV$140,AV$141,AV$142,AV$143*(1+'S&amp;S'!$F149),AV$144)</f>
        <v>0</v>
      </c>
      <c r="AW351" s="66">
        <f>-AW$190+AW$216-AW$218+AW$233+AW$234+SUM(AW$125,AW$126,AW$127,AW$128,AW$129,AW$130,AW$131,AW$132,AW$133,AW$134,AW$135,AW$136,AW$137,AW$138,AW$139,AW$140,AW$141,AW$142,AW$143*(1+'S&amp;S'!$F149),AW$144)</f>
        <v>0</v>
      </c>
      <c r="AX351" s="66">
        <f>-AX$190+AX$216-AX$218+AX$233+AX$234+SUM(AX$125,AX$126,AX$127,AX$128,AX$129,AX$130,AX$131,AX$132,AX$133,AX$134,AX$135,AX$136,AX$137,AX$138,AX$139,AX$140,AX$141,AX$142,AX$143*(1+'S&amp;S'!$F149),AX$144)</f>
        <v>0</v>
      </c>
      <c r="AY351" s="66">
        <f>-AY$190+AY$216-AY$218+AY$233+AY$234+SUM(AY$125,AY$126,AY$127,AY$128,AY$129,AY$130,AY$131,AY$132,AY$133,AY$134,AY$135,AY$136,AY$137,AY$138,AY$139,AY$140,AY$141,AY$142,AY$143*(1+'S&amp;S'!$F149),AY$144)</f>
        <v>0</v>
      </c>
      <c r="AZ351" s="66">
        <f>-AZ$190+AZ$216-AZ$218+AZ$233+AZ$234+SUM(AZ$125,AZ$126,AZ$127,AZ$128,AZ$129,AZ$130,AZ$131,AZ$132,AZ$133,AZ$134,AZ$135,AZ$136,AZ$137,AZ$138,AZ$139,AZ$140,AZ$141,AZ$142,AZ$143*(1+'S&amp;S'!$F149),AZ$144)</f>
        <v>0</v>
      </c>
      <c r="BA351" s="66">
        <f>-BA$190+BA$216-BA$218+BA$233+BA$234+SUM(BA$125,BA$126,BA$127,BA$128,BA$129,BA$130,BA$131,BA$132,BA$133,BA$134,BA$135,BA$136,BA$137,BA$138,BA$139,BA$140,BA$141,BA$142,BA$143*(1+'S&amp;S'!$F149),BA$144)</f>
        <v>0</v>
      </c>
      <c r="BB351" s="66">
        <f>-BB$190+BB$216-BB$218+BB$233+BB$234+SUM(BB$125,BB$126,BB$127,BB$128,BB$129,BB$130,BB$131,BB$132,BB$133,BB$134,BB$135,BB$136,BB$137,BB$138,BB$139,BB$140,BB$141,BB$142,BB$143*(1+'S&amp;S'!$F149),BB$144)</f>
        <v>0</v>
      </c>
      <c r="BC351" s="66">
        <f>-BC$190+BC$216-BC$218+BC$233+BC$234+SUM(BC$125,BC$126,BC$127,BC$128,BC$129,BC$130,BC$131,BC$132,BC$133,BC$134,BC$135,BC$136,BC$137,BC$138,BC$139,BC$140,BC$141,BC$142,BC$143*(1+'S&amp;S'!$F149),BC$144)</f>
        <v>0</v>
      </c>
      <c r="BD351" s="66">
        <f>-BD$190+BD$216-BD$218+BD$233+BD$234+SUM(BD$125,BD$126,BD$127,BD$128,BD$129,BD$130,BD$131,BD$132,BD$133,BD$134,BD$135,BD$136,BD$137,BD$138,BD$139,BD$140,BD$141,BD$142,BD$143*(1+'S&amp;S'!$F149),BD$144)</f>
        <v>0</v>
      </c>
      <c r="BE351" s="66">
        <f>-BE$190+BE$216-BE$218+BE$233+BE$234+SUM(BE$125,BE$126,BE$127,BE$128,BE$129,BE$130,BE$131,BE$132,BE$133,BE$134,BE$135,BE$136,BE$137,BE$138,BE$139,BE$140,BE$141,BE$142,BE$143*(1+'S&amp;S'!$F149),BE$144)</f>
        <v>0</v>
      </c>
      <c r="BF351" s="66">
        <f>-BF$190+BF$216-BF$218+BF$233+BF$234+SUM(BF$125,BF$126,BF$127,BF$128,BF$129,BF$130,BF$131,BF$132,BF$133,BF$134,BF$135,BF$136,BF$137,BF$138,BF$139,BF$140,BF$141,BF$142,BF$143*(1+'S&amp;S'!$F149),BF$144)</f>
        <v>0</v>
      </c>
      <c r="BG351" s="66">
        <f>-BG$190+BG$216-BG$218+BG$233+BG$234+SUM(BG$125,BG$126,BG$127,BG$128,BG$129,BG$130,BG$131,BG$132,BG$133,BG$134,BG$135,BG$136,BG$137,BG$138,BG$139,BG$140,BG$141,BG$142,BG$143*(1+'S&amp;S'!$F149),BG$144)</f>
        <v>0</v>
      </c>
      <c r="BH351" s="66">
        <f>-BH$190+BH$216-BH$218+BH$233+BH$234+SUM(BH$125,BH$126,BH$127,BH$128,BH$129,BH$130,BH$131,BH$132,BH$133,BH$134,BH$135,BH$136,BH$137,BH$138,BH$139,BH$140,BH$141,BH$142,BH$143*(1+'S&amp;S'!$F149),BH$144)</f>
        <v>0</v>
      </c>
      <c r="BI351" s="66">
        <f>-BI$190+BI$216-BI$218+BI$233+BI$234+SUM(BI$125,BI$126,BI$127,BI$128,BI$129,BI$130,BI$131,BI$132,BI$133,BI$134,BI$135,BI$136,BI$137,BI$138,BI$139,BI$140,BI$141,BI$142,BI$143*(1+'S&amp;S'!$F149),BI$144)</f>
        <v>0</v>
      </c>
      <c r="BJ351" s="66">
        <f>-BJ$190+BJ$216-BJ$218+BJ$233+BJ$234+SUM(BJ$125,BJ$126,BJ$127,BJ$128,BJ$129,BJ$130,BJ$131,BJ$132,BJ$133,BJ$134,BJ$135,BJ$136,BJ$137,BJ$138,BJ$139,BJ$140,BJ$141,BJ$142,BJ$143*(1+'S&amp;S'!$F149),BJ$144)</f>
        <v>0</v>
      </c>
      <c r="BK351" s="66">
        <f>-BK$190+BK$216-BK$218+BK$233+BK$234+SUM(BK$125,BK$126,BK$127,BK$128,BK$129,BK$130,BK$131,BK$132,BK$133,BK$134,BK$135,BK$136,BK$137,BK$138,BK$139,BK$140,BK$141,BK$142,BK$143*(1+'S&amp;S'!$F149),BK$144)</f>
        <v>0</v>
      </c>
      <c r="BL351" s="66">
        <f>-BL$190+BL$216-BL$218+BL$233+BL$234+SUM(BL$125,BL$126,BL$127,BL$128,BL$129,BL$130,BL$131,BL$132,BL$133,BL$134,BL$135,BL$136,BL$137,BL$138,BL$139,BL$140,BL$141,BL$142,BL$143*(1+'S&amp;S'!$F149),BL$144)</f>
        <v>0</v>
      </c>
      <c r="BM351" s="66">
        <f>-BM$190+BM$216-BM$218+BM$233+BM$234+SUM(BM$125,BM$126,BM$127,BM$128,BM$129,BM$130,BM$131,BM$132,BM$133,BM$134,BM$135,BM$136,BM$137,BM$138,BM$139,BM$140,BM$141,BM$142,BM$143*(1+'S&amp;S'!$F149),BM$144)</f>
        <v>0</v>
      </c>
      <c r="BN351" s="66">
        <f>-BN$190+BN$216-BN$218+BN$233+BN$234+SUM(BN$125,BN$126,BN$127,BN$128,BN$129,BN$130,BN$131,BN$132,BN$133,BN$134,BN$135,BN$136,BN$137,BN$138,BN$139,BN$140,BN$141,BN$142,BN$143*(1+'S&amp;S'!$F149),BN$144)</f>
        <v>0</v>
      </c>
      <c r="BO351" s="66">
        <f>-BO$190+BO$216-BO$218+BO$233+BO$234+SUM(BO$125,BO$126,BO$127,BO$128,BO$129,BO$130,BO$131,BO$132,BO$133,BO$134,BO$135,BO$136,BO$137,BO$138,BO$139,BO$140,BO$141,BO$142,BO$143*(1+'S&amp;S'!$F149),BO$144)</f>
        <v>0</v>
      </c>
      <c r="BP351" s="66">
        <f>-BP$190+BP$216-BP$218+BP$233+BP$234+SUM(BP$125,BP$126,BP$127,BP$128,BP$129,BP$130,BP$131,BP$132,BP$133,BP$134,BP$135,BP$136,BP$137,BP$138,BP$139,BP$140,BP$141,BP$142,BP$143*(1+'S&amp;S'!$F149),BP$144)</f>
        <v>0</v>
      </c>
      <c r="BQ351" s="66">
        <f>-BQ$190+BQ$216-BQ$218+BQ$233+BQ$234+SUM(BQ$125,BQ$126,BQ$127,BQ$128,BQ$129,BQ$130,BQ$131,BQ$132,BQ$133,BQ$134,BQ$135,BQ$136,BQ$137,BQ$138,BQ$139,BQ$140,BQ$141,BQ$142,BQ$143*(1+'S&amp;S'!$F149),BQ$144)</f>
        <v>0</v>
      </c>
      <c r="BR351" s="66">
        <f>-BR$190+BR$216-BR$218+BR$233+BR$234+SUM(BR$125,BR$126,BR$127,BR$128,BR$129,BR$130,BR$131,BR$132,BR$133,BR$134,BR$135,BR$136,BR$137,BR$138,BR$139,BR$140,BR$141,BR$142,BR$143*(1+'S&amp;S'!$F149),BR$144)</f>
        <v>0</v>
      </c>
      <c r="BS351" s="66">
        <f>-BS$190+BS$216-BS$218+BS$233+BS$234+SUM(BS$125,BS$126,BS$127,BS$128,BS$129,BS$130,BS$131,BS$132,BS$133,BS$134,BS$135,BS$136,BS$137,BS$138,BS$139,BS$140,BS$141,BS$142,BS$143*(1+'S&amp;S'!$F149),BS$144)</f>
        <v>0</v>
      </c>
      <c r="BT351" s="66">
        <f>-BT$190+BT$216-BT$218+BT$233+BT$234+SUM(BT$125,BT$126,BT$127,BT$128,BT$129,BT$130,BT$131,BT$132,BT$133,BT$134,BT$135,BT$136,BT$137,BT$138,BT$139,BT$140,BT$141,BT$142,BT$143*(1+'S&amp;S'!$F149),BT$144)</f>
        <v>0</v>
      </c>
      <c r="BU351" s="66">
        <f>-BU$190+BU$216-BU$218+BU$233+BU$234+SUM(BU$125,BU$126,BU$127,BU$128,BU$129,BU$130,BU$131,BU$132,BU$133,BU$134,BU$135,BU$136,BU$137,BU$138,BU$139,BU$140,BU$141,BU$142,BU$143*(1+'S&amp;S'!$F149),BU$144)</f>
        <v>0</v>
      </c>
      <c r="BV351" s="66">
        <f>-BV$190+BV$216-BV$218+BV$233+BV$234+SUM(BV$125,BV$126,BV$127,BV$128,BV$129,BV$130,BV$131,BV$132,BV$133,BV$134,BV$135,BV$136,BV$137,BV$138,BV$139,BV$140,BV$141,BV$142,BV$143*(1+'S&amp;S'!$F149),BV$144)</f>
        <v>0</v>
      </c>
      <c r="BW351" s="66">
        <f>-BW$190+BW$216-BW$218+BW$233+BW$234+SUM(BW$125,BW$126,BW$127,BW$128,BW$129,BW$130,BW$131,BW$132,BW$133,BW$134,BW$135,BW$136,BW$137,BW$138,BW$139,BW$140,BW$141,BW$142,BW$143*(1+'S&amp;S'!$F149),BW$144)</f>
        <v>0</v>
      </c>
      <c r="BX351" s="66">
        <f>-BX$190+BX$216-BX$218+BX$233+BX$234+SUM(BX$125,BX$126,BX$127,BX$128,BX$129,BX$130,BX$131,BX$132,BX$133,BX$134,BX$135,BX$136,BX$137,BX$138,BX$139,BX$140,BX$141,BX$142,BX$143*(1+'S&amp;S'!$F149),BX$144)</f>
        <v>0</v>
      </c>
      <c r="BY351" s="66">
        <f>-BY$190+BY$216-BY$218+BY$233+BY$234+SUM(BY$125,BY$126,BY$127,BY$128,BY$129,BY$130,BY$131,BY$132,BY$133,BY$134,BY$135,BY$136,BY$137,BY$138,BY$139,BY$140,BY$141,BY$142,BY$143*(1+'S&amp;S'!$F149),BY$144)</f>
        <v>0</v>
      </c>
      <c r="BZ351" s="66">
        <f>-BZ$190+BZ$216-BZ$218+BZ$233+BZ$234+SUM(BZ$125,BZ$126,BZ$127,BZ$128,BZ$129,BZ$130,BZ$131,BZ$132,BZ$133,BZ$134,BZ$135,BZ$136,BZ$137,BZ$138,BZ$139,BZ$140,BZ$141,BZ$142,BZ$143*(1+'S&amp;S'!$F149),BZ$144)</f>
        <v>0</v>
      </c>
      <c r="CA351" s="66">
        <f>-CA$190+CA$216-CA$218+CA$233+CA$234+SUM(CA$125,CA$126,CA$127,CA$128,CA$129,CA$130,CA$131,CA$132,CA$133,CA$134,CA$135,CA$136,CA$137,CA$138,CA$139,CA$140,CA$141,CA$142,CA$143*(1+'S&amp;S'!$F149),CA$144)</f>
        <v>0</v>
      </c>
      <c r="CB351" s="66">
        <f>-CB$190+CB$216-CB$218+CB$233+CB$234+SUM(CB$125,CB$126,CB$127,CB$128,CB$129,CB$130,CB$131,CB$132,CB$133,CB$134,CB$135,CB$136,CB$137,CB$138,CB$139,CB$140,CB$141,CB$142,CB$143*(1+'S&amp;S'!$F149),CB$144)</f>
        <v>0</v>
      </c>
      <c r="CC351" s="66">
        <f>-CC$190+CC$216-CC$218+CC$233+CC$234+SUM(CC$125,CC$126,CC$127,CC$128,CC$129,CC$130,CC$131,CC$132,CC$133,CC$134,CC$135,CC$136,CC$137,CC$138,CC$139,CC$140,CC$141,CC$142,CC$143*(1+'S&amp;S'!$F149),CC$144)</f>
        <v>0</v>
      </c>
      <c r="CD351" s="66">
        <f>-CD$190+CD$216-CD$218+CD$233+CD$234+SUM(CD$125,CD$126,CD$127,CD$128,CD$129,CD$130,CD$131,CD$132,CD$133,CD$134,CD$135,CD$136,CD$137,CD$138,CD$139,CD$140,CD$141,CD$142,CD$143*(1+'S&amp;S'!$F149),CD$144)</f>
        <v>0</v>
      </c>
      <c r="CE351" s="66">
        <f>-CE$190+CE$216-CE$218+CE$233+CE$234+SUM(CE$125,CE$126,CE$127,CE$128,CE$129,CE$130,CE$131,CE$132,CE$133,CE$134,CE$135,CE$136,CE$137,CE$138,CE$139,CE$140,CE$141,CE$142,CE$143*(1+'S&amp;S'!$F149),CE$144)</f>
        <v>0</v>
      </c>
      <c r="CF351" s="66">
        <f>-CF$190+CF$216-CF$218+CF$233+CF$234+SUM(CF$125,CF$126,CF$127,CF$128,CF$129,CF$130,CF$131,CF$132,CF$133,CF$134,CF$135,CF$136,CF$137,CF$138,CF$139,CF$140,CF$141,CF$142,CF$143*(1+'S&amp;S'!$F149),CF$144)</f>
        <v>0</v>
      </c>
      <c r="CG351" s="66">
        <f>-CG$190+CG$216-CG$218+CG$233+CG$234+SUM(CG$125,CG$126,CG$127,CG$128,CG$129,CG$130,CG$131,CG$132,CG$133,CG$134,CG$135,CG$136,CG$137,CG$138,CG$139,CG$140,CG$141,CG$142,CG$143*(1+'S&amp;S'!$F149),CG$144)</f>
        <v>0</v>
      </c>
      <c r="CH351" s="66">
        <f>-CH$190+CH$216-CH$218+CH$233+CH$234+SUM(CH$125,CH$126,CH$127,CH$128,CH$129,CH$130,CH$131,CH$132,CH$133,CH$134,CH$135,CH$136,CH$137,CH$138,CH$139,CH$140,CH$141,CH$142,CH$143*(1+'S&amp;S'!$F149),CH$144)</f>
        <v>0</v>
      </c>
      <c r="CI351" s="66">
        <f>-CI$190+CI$216-CI$218+CI$233+CI$234+SUM(CI$125,CI$126,CI$127,CI$128,CI$129,CI$130,CI$131,CI$132,CI$133,CI$134,CI$135,CI$136,CI$137,CI$138,CI$139,CI$140,CI$141,CI$142,CI$143*(1+'S&amp;S'!$F149),CI$144)</f>
        <v>0</v>
      </c>
      <c r="CJ351" s="66">
        <f>-CJ$190+CJ$216-CJ$218+CJ$233+CJ$234+SUM(CJ$125,CJ$126,CJ$127,CJ$128,CJ$129,CJ$130,CJ$131,CJ$132,CJ$133,CJ$134,CJ$135,CJ$136,CJ$137,CJ$138,CJ$139,CJ$140,CJ$141,CJ$142,CJ$143*(1+'S&amp;S'!$F149),CJ$144)</f>
        <v>0</v>
      </c>
      <c r="CK351" s="66">
        <f>-CK$190+CK$216-CK$218+CK$233+CK$234+SUM(CK$125,CK$126,CK$127,CK$128,CK$129,CK$130,CK$131,CK$132,CK$133,CK$134,CK$135,CK$136,CK$137,CK$138,CK$139,CK$140,CK$141,CK$142,CK$143*(1+'S&amp;S'!$F149),CK$144)</f>
        <v>0</v>
      </c>
      <c r="CL351" s="66">
        <f>-CL$190+CL$216-CL$218+CL$233+CL$234+SUM(CL$125,CL$126,CL$127,CL$128,CL$129,CL$130,CL$131,CL$132,CL$133,CL$134,CL$135,CL$136,CL$137,CL$138,CL$139,CL$140,CL$141,CL$142,CL$143*(1+'S&amp;S'!$F149),CL$144)</f>
        <v>0</v>
      </c>
      <c r="CM351" s="66">
        <f>-CM$190+CM$216-CM$218+CM$233+CM$234+SUM(CM$125,CM$126,CM$127,CM$128,CM$129,CM$130,CM$131,CM$132,CM$133,CM$134,CM$135,CM$136,CM$137,CM$138,CM$139,CM$140,CM$141,CM$142,CM$143*(1+'S&amp;S'!$F149),CM$144)</f>
        <v>0</v>
      </c>
      <c r="CN351" s="66">
        <f>-CN$190+CN$216-CN$218+CN$233+CN$234+SUM(CN$125,CN$126,CN$127,CN$128,CN$129,CN$130,CN$131,CN$132,CN$133,CN$134,CN$135,CN$136,CN$137,CN$138,CN$139,CN$140,CN$141,CN$142,CN$143*(1+'S&amp;S'!$F149),CN$144)</f>
        <v>0</v>
      </c>
      <c r="CO351" s="66">
        <f>-CO$190+CO$216-CO$218+CO$233+CO$234+SUM(CO$125,CO$126,CO$127,CO$128,CO$129,CO$130,CO$131,CO$132,CO$133,CO$134,CO$135,CO$136,CO$137,CO$138,CO$139,CO$140,CO$141,CO$142,CO$143*(1+'S&amp;S'!$F149),CO$144)</f>
        <v>0</v>
      </c>
      <c r="CP351" s="66">
        <f>-CP$190+CP$216-CP$218+CP$233+CP$234+SUM(CP$125,CP$126,CP$127,CP$128,CP$129,CP$130,CP$131,CP$132,CP$133,CP$134,CP$135,CP$136,CP$137,CP$138,CP$139,CP$140,CP$141,CP$142,CP$143*(1+'S&amp;S'!$F149),CP$144)</f>
        <v>0</v>
      </c>
      <c r="CQ351" s="66">
        <f>-CQ$190+CQ$216-CQ$218+CQ$233+CQ$234+SUM(CQ$125,CQ$126,CQ$127,CQ$128,CQ$129,CQ$130,CQ$131,CQ$132,CQ$133,CQ$134,CQ$135,CQ$136,CQ$137,CQ$138,CQ$139,CQ$140,CQ$141,CQ$142,CQ$143*(1+'S&amp;S'!$F149),CQ$144)</f>
        <v>0</v>
      </c>
      <c r="CR351" s="66">
        <f>-CR$190+CR$216-CR$218+CR$233+CR$234+SUM(CR$125,CR$126,CR$127,CR$128,CR$129,CR$130,CR$131,CR$132,CR$133,CR$134,CR$135,CR$136,CR$137,CR$138,CR$139,CR$140,CR$141,CR$142,CR$143*(1+'S&amp;S'!$F149),CR$144)</f>
        <v>0</v>
      </c>
      <c r="CS351" s="66">
        <f>-CS$190+CS$216-CS$218+CS$233+CS$234+SUM(CS$125,CS$126,CS$127,CS$128,CS$129,CS$130,CS$131,CS$132,CS$133,CS$134,CS$135,CS$136,CS$137,CS$138,CS$139,CS$140,CS$141,CS$142,CS$143*(1+'S&amp;S'!$F149),CS$144)</f>
        <v>0</v>
      </c>
    </row>
    <row r="352" spans="3:97" hidden="1" x14ac:dyDescent="0.35">
      <c r="C352" s="81" t="str">
        <f>O.5!C144&amp;" with "&amp; 'S&amp;S'!$D$5*100 &amp; "% increase"</f>
        <v>Spare with 1% increase</v>
      </c>
      <c r="E352" s="492">
        <f>G352+NPV(G.Asm!$F$40,H352:INDEX(H352:CS352,RP))</f>
        <v>0</v>
      </c>
      <c r="F352" s="492">
        <f t="shared" si="140"/>
        <v>0</v>
      </c>
      <c r="G352" s="66">
        <f>-G$190+G$216-G$218+G$233+G$234+SUM(G$125,G$126,G$127,G$128,G$129,G$130,G$131,G$132,G$133,G$134,G$135,G$136,G$137,G$138,G$139,G$140,G$141,G$142,G$143,G$144*(1+'S&amp;S'!$F150))</f>
        <v>0</v>
      </c>
      <c r="H352" s="66">
        <f>-H$190+H$216-H$218+H$233+H$234+SUM(H$125,H$126,H$127,H$128,H$129,H$130,H$131,H$132,H$133,H$134,H$135,H$136,H$137,H$138,H$139,H$140,H$141,H$142,H$143,H$144*(1+'S&amp;S'!$F150))</f>
        <v>0</v>
      </c>
      <c r="I352" s="66">
        <f>-I$190+I$216-I$218+I$233+I$234+SUM(I$125,I$126,I$127,I$128,I$129,I$130,I$131,I$132,I$133,I$134,I$135,I$136,I$137,I$138,I$139,I$140,I$141,I$142,I$143,I$144*(1+'S&amp;S'!$F150))</f>
        <v>0</v>
      </c>
      <c r="J352" s="66">
        <f>-J$190+J$216-J$218+J$233+J$234+SUM(J$125,J$126,J$127,J$128,J$129,J$130,J$131,J$132,J$133,J$134,J$135,J$136,J$137,J$138,J$139,J$140,J$141,J$142,J$143,J$144*(1+'S&amp;S'!$F150))</f>
        <v>0</v>
      </c>
      <c r="K352" s="66">
        <f>-K$190+K$216-K$218+K$233+K$234+SUM(K$125,K$126,K$127,K$128,K$129,K$130,K$131,K$132,K$133,K$134,K$135,K$136,K$137,K$138,K$139,K$140,K$141,K$142,K$143,K$144*(1+'S&amp;S'!$F150))</f>
        <v>0</v>
      </c>
      <c r="L352" s="66">
        <f>-L$190+L$216-L$218+L$233+L$234+SUM(L$125,L$126,L$127,L$128,L$129,L$130,L$131,L$132,L$133,L$134,L$135,L$136,L$137,L$138,L$139,L$140,L$141,L$142,L$143,L$144*(1+'S&amp;S'!$F150))</f>
        <v>0</v>
      </c>
      <c r="M352" s="66">
        <f>-M$190+M$216-M$218+M$233+M$234+SUM(M$125,M$126,M$127,M$128,M$129,M$130,M$131,M$132,M$133,M$134,M$135,M$136,M$137,M$138,M$139,M$140,M$141,M$142,M$143,M$144*(1+'S&amp;S'!$F150))</f>
        <v>0</v>
      </c>
      <c r="N352" s="66">
        <f>-N$190+N$216-N$218+N$233+N$234+SUM(N$125,N$126,N$127,N$128,N$129,N$130,N$131,N$132,N$133,N$134,N$135,N$136,N$137,N$138,N$139,N$140,N$141,N$142,N$143,N$144*(1+'S&amp;S'!$F150))</f>
        <v>0</v>
      </c>
      <c r="O352" s="66">
        <f>-O$190+O$216-O$218+O$233+O$234+SUM(O$125,O$126,O$127,O$128,O$129,O$130,O$131,O$132,O$133,O$134,O$135,O$136,O$137,O$138,O$139,O$140,O$141,O$142,O$143,O$144*(1+'S&amp;S'!$F150))</f>
        <v>0</v>
      </c>
      <c r="P352" s="66">
        <f>-P$190+P$216-P$218+P$233+P$234+SUM(P$125,P$126,P$127,P$128,P$129,P$130,P$131,P$132,P$133,P$134,P$135,P$136,P$137,P$138,P$139,P$140,P$141,P$142,P$143,P$144*(1+'S&amp;S'!$F150))</f>
        <v>0</v>
      </c>
      <c r="Q352" s="66">
        <f>-Q$190+Q$216-Q$218+Q$233+Q$234+SUM(Q$125,Q$126,Q$127,Q$128,Q$129,Q$130,Q$131,Q$132,Q$133,Q$134,Q$135,Q$136,Q$137,Q$138,Q$139,Q$140,Q$141,Q$142,Q$143,Q$144*(1+'S&amp;S'!$F150))</f>
        <v>0</v>
      </c>
      <c r="R352" s="66">
        <f>-R$190+R$216-R$218+R$233+R$234+SUM(R$125,R$126,R$127,R$128,R$129,R$130,R$131,R$132,R$133,R$134,R$135,R$136,R$137,R$138,R$139,R$140,R$141,R$142,R$143,R$144*(1+'S&amp;S'!$F150))</f>
        <v>0</v>
      </c>
      <c r="S352" s="66">
        <f>-S$190+S$216-S$218+S$233+S$234+SUM(S$125,S$126,S$127,S$128,S$129,S$130,S$131,S$132,S$133,S$134,S$135,S$136,S$137,S$138,S$139,S$140,S$141,S$142,S$143,S$144*(1+'S&amp;S'!$F150))</f>
        <v>0</v>
      </c>
      <c r="T352" s="66">
        <f>-T$190+T$216-T$218+T$233+T$234+SUM(T$125,T$126,T$127,T$128,T$129,T$130,T$131,T$132,T$133,T$134,T$135,T$136,T$137,T$138,T$139,T$140,T$141,T$142,T$143,T$144*(1+'S&amp;S'!$F150))</f>
        <v>0</v>
      </c>
      <c r="U352" s="66">
        <f>-U$190+U$216-U$218+U$233+U$234+SUM(U$125,U$126,U$127,U$128,U$129,U$130,U$131,U$132,U$133,U$134,U$135,U$136,U$137,U$138,U$139,U$140,U$141,U$142,U$143,U$144*(1+'S&amp;S'!$F150))</f>
        <v>0</v>
      </c>
      <c r="V352" s="66">
        <f>-V$190+V$216-V$218+V$233+V$234+SUM(V$125,V$126,V$127,V$128,V$129,V$130,V$131,V$132,V$133,V$134,V$135,V$136,V$137,V$138,V$139,V$140,V$141,V$142,V$143,V$144*(1+'S&amp;S'!$F150))</f>
        <v>0</v>
      </c>
      <c r="W352" s="66">
        <f>-W$190+W$216-W$218+W$233+W$234+SUM(W$125,W$126,W$127,W$128,W$129,W$130,W$131,W$132,W$133,W$134,W$135,W$136,W$137,W$138,W$139,W$140,W$141,W$142,W$143,W$144*(1+'S&amp;S'!$F150))</f>
        <v>0</v>
      </c>
      <c r="X352" s="66">
        <f>-X$190+X$216-X$218+X$233+X$234+SUM(X$125,X$126,X$127,X$128,X$129,X$130,X$131,X$132,X$133,X$134,X$135,X$136,X$137,X$138,X$139,X$140,X$141,X$142,X$143,X$144*(1+'S&amp;S'!$F150))</f>
        <v>0</v>
      </c>
      <c r="Y352" s="66">
        <f>-Y$190+Y$216-Y$218+Y$233+Y$234+SUM(Y$125,Y$126,Y$127,Y$128,Y$129,Y$130,Y$131,Y$132,Y$133,Y$134,Y$135,Y$136,Y$137,Y$138,Y$139,Y$140,Y$141,Y$142,Y$143,Y$144*(1+'S&amp;S'!$F150))</f>
        <v>0</v>
      </c>
      <c r="Z352" s="66">
        <f>-Z$190+Z$216-Z$218+Z$233+Z$234+SUM(Z$125,Z$126,Z$127,Z$128,Z$129,Z$130,Z$131,Z$132,Z$133,Z$134,Z$135,Z$136,Z$137,Z$138,Z$139,Z$140,Z$141,Z$142,Z$143,Z$144*(1+'S&amp;S'!$F150))</f>
        <v>0</v>
      </c>
      <c r="AA352" s="66">
        <f>-AA$190+AA$216-AA$218+AA$233+AA$234+SUM(AA$125,AA$126,AA$127,AA$128,AA$129,AA$130,AA$131,AA$132,AA$133,AA$134,AA$135,AA$136,AA$137,AA$138,AA$139,AA$140,AA$141,AA$142,AA$143,AA$144*(1+'S&amp;S'!$F150))</f>
        <v>0</v>
      </c>
      <c r="AB352" s="66">
        <f>-AB$190+AB$216-AB$218+AB$233+AB$234+SUM(AB$125,AB$126,AB$127,AB$128,AB$129,AB$130,AB$131,AB$132,AB$133,AB$134,AB$135,AB$136,AB$137,AB$138,AB$139,AB$140,AB$141,AB$142,AB$143,AB$144*(1+'S&amp;S'!$F150))</f>
        <v>0</v>
      </c>
      <c r="AC352" s="66">
        <f>-AC$190+AC$216-AC$218+AC$233+AC$234+SUM(AC$125,AC$126,AC$127,AC$128,AC$129,AC$130,AC$131,AC$132,AC$133,AC$134,AC$135,AC$136,AC$137,AC$138,AC$139,AC$140,AC$141,AC$142,AC$143,AC$144*(1+'S&amp;S'!$F150))</f>
        <v>0</v>
      </c>
      <c r="AD352" s="66">
        <f>-AD$190+AD$216-AD$218+AD$233+AD$234+SUM(AD$125,AD$126,AD$127,AD$128,AD$129,AD$130,AD$131,AD$132,AD$133,AD$134,AD$135,AD$136,AD$137,AD$138,AD$139,AD$140,AD$141,AD$142,AD$143,AD$144*(1+'S&amp;S'!$F150))</f>
        <v>0</v>
      </c>
      <c r="AE352" s="66">
        <f>-AE$190+AE$216-AE$218+AE$233+AE$234+SUM(AE$125,AE$126,AE$127,AE$128,AE$129,AE$130,AE$131,AE$132,AE$133,AE$134,AE$135,AE$136,AE$137,AE$138,AE$139,AE$140,AE$141,AE$142,AE$143,AE$144*(1+'S&amp;S'!$F150))</f>
        <v>0</v>
      </c>
      <c r="AF352" s="66">
        <f>-AF$190+AF$216-AF$218+AF$233+AF$234+SUM(AF$125,AF$126,AF$127,AF$128,AF$129,AF$130,AF$131,AF$132,AF$133,AF$134,AF$135,AF$136,AF$137,AF$138,AF$139,AF$140,AF$141,AF$142,AF$143,AF$144*(1+'S&amp;S'!$F150))</f>
        <v>0</v>
      </c>
      <c r="AG352" s="66">
        <f>-AG$190+AG$216-AG$218+AG$233+AG$234+SUM(AG$125,AG$126,AG$127,AG$128,AG$129,AG$130,AG$131,AG$132,AG$133,AG$134,AG$135,AG$136,AG$137,AG$138,AG$139,AG$140,AG$141,AG$142,AG$143,AG$144*(1+'S&amp;S'!$F150))</f>
        <v>0</v>
      </c>
      <c r="AH352" s="66">
        <f>-AH$190+AH$216-AH$218+AH$233+AH$234+SUM(AH$125,AH$126,AH$127,AH$128,AH$129,AH$130,AH$131,AH$132,AH$133,AH$134,AH$135,AH$136,AH$137,AH$138,AH$139,AH$140,AH$141,AH$142,AH$143,AH$144*(1+'S&amp;S'!$F150))</f>
        <v>0</v>
      </c>
      <c r="AI352" s="66">
        <f>-AI$190+AI$216-AI$218+AI$233+AI$234+SUM(AI$125,AI$126,AI$127,AI$128,AI$129,AI$130,AI$131,AI$132,AI$133,AI$134,AI$135,AI$136,AI$137,AI$138,AI$139,AI$140,AI$141,AI$142,AI$143,AI$144*(1+'S&amp;S'!$F150))</f>
        <v>0</v>
      </c>
      <c r="AJ352" s="66">
        <f>-AJ$190+AJ$216-AJ$218+AJ$233+AJ$234+SUM(AJ$125,AJ$126,AJ$127,AJ$128,AJ$129,AJ$130,AJ$131,AJ$132,AJ$133,AJ$134,AJ$135,AJ$136,AJ$137,AJ$138,AJ$139,AJ$140,AJ$141,AJ$142,AJ$143,AJ$144*(1+'S&amp;S'!$F150))</f>
        <v>0</v>
      </c>
      <c r="AK352" s="66">
        <f>-AK$190+AK$216-AK$218+AK$233+AK$234+SUM(AK$125,AK$126,AK$127,AK$128,AK$129,AK$130,AK$131,AK$132,AK$133,AK$134,AK$135,AK$136,AK$137,AK$138,AK$139,AK$140,AK$141,AK$142,AK$143,AK$144*(1+'S&amp;S'!$F150))</f>
        <v>0</v>
      </c>
      <c r="AL352" s="66">
        <f>-AL$190+AL$216-AL$218+AL$233+AL$234+SUM(AL$125,AL$126,AL$127,AL$128,AL$129,AL$130,AL$131,AL$132,AL$133,AL$134,AL$135,AL$136,AL$137,AL$138,AL$139,AL$140,AL$141,AL$142,AL$143,AL$144*(1+'S&amp;S'!$F150))</f>
        <v>0</v>
      </c>
      <c r="AM352" s="66">
        <f>-AM$190+AM$216-AM$218+AM$233+AM$234+SUM(AM$125,AM$126,AM$127,AM$128,AM$129,AM$130,AM$131,AM$132,AM$133,AM$134,AM$135,AM$136,AM$137,AM$138,AM$139,AM$140,AM$141,AM$142,AM$143,AM$144*(1+'S&amp;S'!$F150))</f>
        <v>0</v>
      </c>
      <c r="AN352" s="66">
        <f>-AN$190+AN$216-AN$218+AN$233+AN$234+SUM(AN$125,AN$126,AN$127,AN$128,AN$129,AN$130,AN$131,AN$132,AN$133,AN$134,AN$135,AN$136,AN$137,AN$138,AN$139,AN$140,AN$141,AN$142,AN$143,AN$144*(1+'S&amp;S'!$F150))</f>
        <v>0</v>
      </c>
      <c r="AO352" s="66">
        <f>-AO$190+AO$216-AO$218+AO$233+AO$234+SUM(AO$125,AO$126,AO$127,AO$128,AO$129,AO$130,AO$131,AO$132,AO$133,AO$134,AO$135,AO$136,AO$137,AO$138,AO$139,AO$140,AO$141,AO$142,AO$143,AO$144*(1+'S&amp;S'!$F150))</f>
        <v>0</v>
      </c>
      <c r="AP352" s="66">
        <f>-AP$190+AP$216-AP$218+AP$233+AP$234+SUM(AP$125,AP$126,AP$127,AP$128,AP$129,AP$130,AP$131,AP$132,AP$133,AP$134,AP$135,AP$136,AP$137,AP$138,AP$139,AP$140,AP$141,AP$142,AP$143,AP$144*(1+'S&amp;S'!$F150))</f>
        <v>0</v>
      </c>
      <c r="AQ352" s="66">
        <f>-AQ$190+AQ$216-AQ$218+AQ$233+AQ$234+SUM(AQ$125,AQ$126,AQ$127,AQ$128,AQ$129,AQ$130,AQ$131,AQ$132,AQ$133,AQ$134,AQ$135,AQ$136,AQ$137,AQ$138,AQ$139,AQ$140,AQ$141,AQ$142,AQ$143,AQ$144*(1+'S&amp;S'!$F150))</f>
        <v>0</v>
      </c>
      <c r="AR352" s="66">
        <f>-AR$190+AR$216-AR$218+AR$233+AR$234+SUM(AR$125,AR$126,AR$127,AR$128,AR$129,AR$130,AR$131,AR$132,AR$133,AR$134,AR$135,AR$136,AR$137,AR$138,AR$139,AR$140,AR$141,AR$142,AR$143,AR$144*(1+'S&amp;S'!$F150))</f>
        <v>0</v>
      </c>
      <c r="AS352" s="66">
        <f>-AS$190+AS$216-AS$218+AS$233+AS$234+SUM(AS$125,AS$126,AS$127,AS$128,AS$129,AS$130,AS$131,AS$132,AS$133,AS$134,AS$135,AS$136,AS$137,AS$138,AS$139,AS$140,AS$141,AS$142,AS$143,AS$144*(1+'S&amp;S'!$F150))</f>
        <v>0</v>
      </c>
      <c r="AT352" s="66">
        <f>-AT$190+AT$216-AT$218+AT$233+AT$234+SUM(AT$125,AT$126,AT$127,AT$128,AT$129,AT$130,AT$131,AT$132,AT$133,AT$134,AT$135,AT$136,AT$137,AT$138,AT$139,AT$140,AT$141,AT$142,AT$143,AT$144*(1+'S&amp;S'!$F150))</f>
        <v>0</v>
      </c>
      <c r="AU352" s="66">
        <f>-AU$190+AU$216-AU$218+AU$233+AU$234+SUM(AU$125,AU$126,AU$127,AU$128,AU$129,AU$130,AU$131,AU$132,AU$133,AU$134,AU$135,AU$136,AU$137,AU$138,AU$139,AU$140,AU$141,AU$142,AU$143,AU$144*(1+'S&amp;S'!$F150))</f>
        <v>0</v>
      </c>
      <c r="AV352" s="66">
        <f>-AV$190+AV$216-AV$218+AV$233+AV$234+SUM(AV$125,AV$126,AV$127,AV$128,AV$129,AV$130,AV$131,AV$132,AV$133,AV$134,AV$135,AV$136,AV$137,AV$138,AV$139,AV$140,AV$141,AV$142,AV$143,AV$144*(1+'S&amp;S'!$F150))</f>
        <v>0</v>
      </c>
      <c r="AW352" s="66">
        <f>-AW$190+AW$216-AW$218+AW$233+AW$234+SUM(AW$125,AW$126,AW$127,AW$128,AW$129,AW$130,AW$131,AW$132,AW$133,AW$134,AW$135,AW$136,AW$137,AW$138,AW$139,AW$140,AW$141,AW$142,AW$143,AW$144*(1+'S&amp;S'!$F150))</f>
        <v>0</v>
      </c>
      <c r="AX352" s="66">
        <f>-AX$190+AX$216-AX$218+AX$233+AX$234+SUM(AX$125,AX$126,AX$127,AX$128,AX$129,AX$130,AX$131,AX$132,AX$133,AX$134,AX$135,AX$136,AX$137,AX$138,AX$139,AX$140,AX$141,AX$142,AX$143,AX$144*(1+'S&amp;S'!$F150))</f>
        <v>0</v>
      </c>
      <c r="AY352" s="66">
        <f>-AY$190+AY$216-AY$218+AY$233+AY$234+SUM(AY$125,AY$126,AY$127,AY$128,AY$129,AY$130,AY$131,AY$132,AY$133,AY$134,AY$135,AY$136,AY$137,AY$138,AY$139,AY$140,AY$141,AY$142,AY$143,AY$144*(1+'S&amp;S'!$F150))</f>
        <v>0</v>
      </c>
      <c r="AZ352" s="66">
        <f>-AZ$190+AZ$216-AZ$218+AZ$233+AZ$234+SUM(AZ$125,AZ$126,AZ$127,AZ$128,AZ$129,AZ$130,AZ$131,AZ$132,AZ$133,AZ$134,AZ$135,AZ$136,AZ$137,AZ$138,AZ$139,AZ$140,AZ$141,AZ$142,AZ$143,AZ$144*(1+'S&amp;S'!$F150))</f>
        <v>0</v>
      </c>
      <c r="BA352" s="66">
        <f>-BA$190+BA$216-BA$218+BA$233+BA$234+SUM(BA$125,BA$126,BA$127,BA$128,BA$129,BA$130,BA$131,BA$132,BA$133,BA$134,BA$135,BA$136,BA$137,BA$138,BA$139,BA$140,BA$141,BA$142,BA$143,BA$144*(1+'S&amp;S'!$F150))</f>
        <v>0</v>
      </c>
      <c r="BB352" s="66">
        <f>-BB$190+BB$216-BB$218+BB$233+BB$234+SUM(BB$125,BB$126,BB$127,BB$128,BB$129,BB$130,BB$131,BB$132,BB$133,BB$134,BB$135,BB$136,BB$137,BB$138,BB$139,BB$140,BB$141,BB$142,BB$143,BB$144*(1+'S&amp;S'!$F150))</f>
        <v>0</v>
      </c>
      <c r="BC352" s="66">
        <f>-BC$190+BC$216-BC$218+BC$233+BC$234+SUM(BC$125,BC$126,BC$127,BC$128,BC$129,BC$130,BC$131,BC$132,BC$133,BC$134,BC$135,BC$136,BC$137,BC$138,BC$139,BC$140,BC$141,BC$142,BC$143,BC$144*(1+'S&amp;S'!$F150))</f>
        <v>0</v>
      </c>
      <c r="BD352" s="66">
        <f>-BD$190+BD$216-BD$218+BD$233+BD$234+SUM(BD$125,BD$126,BD$127,BD$128,BD$129,BD$130,BD$131,BD$132,BD$133,BD$134,BD$135,BD$136,BD$137,BD$138,BD$139,BD$140,BD$141,BD$142,BD$143,BD$144*(1+'S&amp;S'!$F150))</f>
        <v>0</v>
      </c>
      <c r="BE352" s="66">
        <f>-BE$190+BE$216-BE$218+BE$233+BE$234+SUM(BE$125,BE$126,BE$127,BE$128,BE$129,BE$130,BE$131,BE$132,BE$133,BE$134,BE$135,BE$136,BE$137,BE$138,BE$139,BE$140,BE$141,BE$142,BE$143,BE$144*(1+'S&amp;S'!$F150))</f>
        <v>0</v>
      </c>
      <c r="BF352" s="66">
        <f>-BF$190+BF$216-BF$218+BF$233+BF$234+SUM(BF$125,BF$126,BF$127,BF$128,BF$129,BF$130,BF$131,BF$132,BF$133,BF$134,BF$135,BF$136,BF$137,BF$138,BF$139,BF$140,BF$141,BF$142,BF$143,BF$144*(1+'S&amp;S'!$F150))</f>
        <v>0</v>
      </c>
      <c r="BG352" s="66">
        <f>-BG$190+BG$216-BG$218+BG$233+BG$234+SUM(BG$125,BG$126,BG$127,BG$128,BG$129,BG$130,BG$131,BG$132,BG$133,BG$134,BG$135,BG$136,BG$137,BG$138,BG$139,BG$140,BG$141,BG$142,BG$143,BG$144*(1+'S&amp;S'!$F150))</f>
        <v>0</v>
      </c>
      <c r="BH352" s="66">
        <f>-BH$190+BH$216-BH$218+BH$233+BH$234+SUM(BH$125,BH$126,BH$127,BH$128,BH$129,BH$130,BH$131,BH$132,BH$133,BH$134,BH$135,BH$136,BH$137,BH$138,BH$139,BH$140,BH$141,BH$142,BH$143,BH$144*(1+'S&amp;S'!$F150))</f>
        <v>0</v>
      </c>
      <c r="BI352" s="66">
        <f>-BI$190+BI$216-BI$218+BI$233+BI$234+SUM(BI$125,BI$126,BI$127,BI$128,BI$129,BI$130,BI$131,BI$132,BI$133,BI$134,BI$135,BI$136,BI$137,BI$138,BI$139,BI$140,BI$141,BI$142,BI$143,BI$144*(1+'S&amp;S'!$F150))</f>
        <v>0</v>
      </c>
      <c r="BJ352" s="66">
        <f>-BJ$190+BJ$216-BJ$218+BJ$233+BJ$234+SUM(BJ$125,BJ$126,BJ$127,BJ$128,BJ$129,BJ$130,BJ$131,BJ$132,BJ$133,BJ$134,BJ$135,BJ$136,BJ$137,BJ$138,BJ$139,BJ$140,BJ$141,BJ$142,BJ$143,BJ$144*(1+'S&amp;S'!$F150))</f>
        <v>0</v>
      </c>
      <c r="BK352" s="66">
        <f>-BK$190+BK$216-BK$218+BK$233+BK$234+SUM(BK$125,BK$126,BK$127,BK$128,BK$129,BK$130,BK$131,BK$132,BK$133,BK$134,BK$135,BK$136,BK$137,BK$138,BK$139,BK$140,BK$141,BK$142,BK$143,BK$144*(1+'S&amp;S'!$F150))</f>
        <v>0</v>
      </c>
      <c r="BL352" s="66">
        <f>-BL$190+BL$216-BL$218+BL$233+BL$234+SUM(BL$125,BL$126,BL$127,BL$128,BL$129,BL$130,BL$131,BL$132,BL$133,BL$134,BL$135,BL$136,BL$137,BL$138,BL$139,BL$140,BL$141,BL$142,BL$143,BL$144*(1+'S&amp;S'!$F150))</f>
        <v>0</v>
      </c>
      <c r="BM352" s="66">
        <f>-BM$190+BM$216-BM$218+BM$233+BM$234+SUM(BM$125,BM$126,BM$127,BM$128,BM$129,BM$130,BM$131,BM$132,BM$133,BM$134,BM$135,BM$136,BM$137,BM$138,BM$139,BM$140,BM$141,BM$142,BM$143,BM$144*(1+'S&amp;S'!$F150))</f>
        <v>0</v>
      </c>
      <c r="BN352" s="66">
        <f>-BN$190+BN$216-BN$218+BN$233+BN$234+SUM(BN$125,BN$126,BN$127,BN$128,BN$129,BN$130,BN$131,BN$132,BN$133,BN$134,BN$135,BN$136,BN$137,BN$138,BN$139,BN$140,BN$141,BN$142,BN$143,BN$144*(1+'S&amp;S'!$F150))</f>
        <v>0</v>
      </c>
      <c r="BO352" s="66">
        <f>-BO$190+BO$216-BO$218+BO$233+BO$234+SUM(BO$125,BO$126,BO$127,BO$128,BO$129,BO$130,BO$131,BO$132,BO$133,BO$134,BO$135,BO$136,BO$137,BO$138,BO$139,BO$140,BO$141,BO$142,BO$143,BO$144*(1+'S&amp;S'!$F150))</f>
        <v>0</v>
      </c>
      <c r="BP352" s="66">
        <f>-BP$190+BP$216-BP$218+BP$233+BP$234+SUM(BP$125,BP$126,BP$127,BP$128,BP$129,BP$130,BP$131,BP$132,BP$133,BP$134,BP$135,BP$136,BP$137,BP$138,BP$139,BP$140,BP$141,BP$142,BP$143,BP$144*(1+'S&amp;S'!$F150))</f>
        <v>0</v>
      </c>
      <c r="BQ352" s="66">
        <f>-BQ$190+BQ$216-BQ$218+BQ$233+BQ$234+SUM(BQ$125,BQ$126,BQ$127,BQ$128,BQ$129,BQ$130,BQ$131,BQ$132,BQ$133,BQ$134,BQ$135,BQ$136,BQ$137,BQ$138,BQ$139,BQ$140,BQ$141,BQ$142,BQ$143,BQ$144*(1+'S&amp;S'!$F150))</f>
        <v>0</v>
      </c>
      <c r="BR352" s="66">
        <f>-BR$190+BR$216-BR$218+BR$233+BR$234+SUM(BR$125,BR$126,BR$127,BR$128,BR$129,BR$130,BR$131,BR$132,BR$133,BR$134,BR$135,BR$136,BR$137,BR$138,BR$139,BR$140,BR$141,BR$142,BR$143,BR$144*(1+'S&amp;S'!$F150))</f>
        <v>0</v>
      </c>
      <c r="BS352" s="66">
        <f>-BS$190+BS$216-BS$218+BS$233+BS$234+SUM(BS$125,BS$126,BS$127,BS$128,BS$129,BS$130,BS$131,BS$132,BS$133,BS$134,BS$135,BS$136,BS$137,BS$138,BS$139,BS$140,BS$141,BS$142,BS$143,BS$144*(1+'S&amp;S'!$F150))</f>
        <v>0</v>
      </c>
      <c r="BT352" s="66">
        <f>-BT$190+BT$216-BT$218+BT$233+BT$234+SUM(BT$125,BT$126,BT$127,BT$128,BT$129,BT$130,BT$131,BT$132,BT$133,BT$134,BT$135,BT$136,BT$137,BT$138,BT$139,BT$140,BT$141,BT$142,BT$143,BT$144*(1+'S&amp;S'!$F150))</f>
        <v>0</v>
      </c>
      <c r="BU352" s="66">
        <f>-BU$190+BU$216-BU$218+BU$233+BU$234+SUM(BU$125,BU$126,BU$127,BU$128,BU$129,BU$130,BU$131,BU$132,BU$133,BU$134,BU$135,BU$136,BU$137,BU$138,BU$139,BU$140,BU$141,BU$142,BU$143,BU$144*(1+'S&amp;S'!$F150))</f>
        <v>0</v>
      </c>
      <c r="BV352" s="66">
        <f>-BV$190+BV$216-BV$218+BV$233+BV$234+SUM(BV$125,BV$126,BV$127,BV$128,BV$129,BV$130,BV$131,BV$132,BV$133,BV$134,BV$135,BV$136,BV$137,BV$138,BV$139,BV$140,BV$141,BV$142,BV$143,BV$144*(1+'S&amp;S'!$F150))</f>
        <v>0</v>
      </c>
      <c r="BW352" s="66">
        <f>-BW$190+BW$216-BW$218+BW$233+BW$234+SUM(BW$125,BW$126,BW$127,BW$128,BW$129,BW$130,BW$131,BW$132,BW$133,BW$134,BW$135,BW$136,BW$137,BW$138,BW$139,BW$140,BW$141,BW$142,BW$143,BW$144*(1+'S&amp;S'!$F150))</f>
        <v>0</v>
      </c>
      <c r="BX352" s="66">
        <f>-BX$190+BX$216-BX$218+BX$233+BX$234+SUM(BX$125,BX$126,BX$127,BX$128,BX$129,BX$130,BX$131,BX$132,BX$133,BX$134,BX$135,BX$136,BX$137,BX$138,BX$139,BX$140,BX$141,BX$142,BX$143,BX$144*(1+'S&amp;S'!$F150))</f>
        <v>0</v>
      </c>
      <c r="BY352" s="66">
        <f>-BY$190+BY$216-BY$218+BY$233+BY$234+SUM(BY$125,BY$126,BY$127,BY$128,BY$129,BY$130,BY$131,BY$132,BY$133,BY$134,BY$135,BY$136,BY$137,BY$138,BY$139,BY$140,BY$141,BY$142,BY$143,BY$144*(1+'S&amp;S'!$F150))</f>
        <v>0</v>
      </c>
      <c r="BZ352" s="66">
        <f>-BZ$190+BZ$216-BZ$218+BZ$233+BZ$234+SUM(BZ$125,BZ$126,BZ$127,BZ$128,BZ$129,BZ$130,BZ$131,BZ$132,BZ$133,BZ$134,BZ$135,BZ$136,BZ$137,BZ$138,BZ$139,BZ$140,BZ$141,BZ$142,BZ$143,BZ$144*(1+'S&amp;S'!$F150))</f>
        <v>0</v>
      </c>
      <c r="CA352" s="66">
        <f>-CA$190+CA$216-CA$218+CA$233+CA$234+SUM(CA$125,CA$126,CA$127,CA$128,CA$129,CA$130,CA$131,CA$132,CA$133,CA$134,CA$135,CA$136,CA$137,CA$138,CA$139,CA$140,CA$141,CA$142,CA$143,CA$144*(1+'S&amp;S'!$F150))</f>
        <v>0</v>
      </c>
      <c r="CB352" s="66">
        <f>-CB$190+CB$216-CB$218+CB$233+CB$234+SUM(CB$125,CB$126,CB$127,CB$128,CB$129,CB$130,CB$131,CB$132,CB$133,CB$134,CB$135,CB$136,CB$137,CB$138,CB$139,CB$140,CB$141,CB$142,CB$143,CB$144*(1+'S&amp;S'!$F150))</f>
        <v>0</v>
      </c>
      <c r="CC352" s="66">
        <f>-CC$190+CC$216-CC$218+CC$233+CC$234+SUM(CC$125,CC$126,CC$127,CC$128,CC$129,CC$130,CC$131,CC$132,CC$133,CC$134,CC$135,CC$136,CC$137,CC$138,CC$139,CC$140,CC$141,CC$142,CC$143,CC$144*(1+'S&amp;S'!$F150))</f>
        <v>0</v>
      </c>
      <c r="CD352" s="66">
        <f>-CD$190+CD$216-CD$218+CD$233+CD$234+SUM(CD$125,CD$126,CD$127,CD$128,CD$129,CD$130,CD$131,CD$132,CD$133,CD$134,CD$135,CD$136,CD$137,CD$138,CD$139,CD$140,CD$141,CD$142,CD$143,CD$144*(1+'S&amp;S'!$F150))</f>
        <v>0</v>
      </c>
      <c r="CE352" s="66">
        <f>-CE$190+CE$216-CE$218+CE$233+CE$234+SUM(CE$125,CE$126,CE$127,CE$128,CE$129,CE$130,CE$131,CE$132,CE$133,CE$134,CE$135,CE$136,CE$137,CE$138,CE$139,CE$140,CE$141,CE$142,CE$143,CE$144*(1+'S&amp;S'!$F150))</f>
        <v>0</v>
      </c>
      <c r="CF352" s="66">
        <f>-CF$190+CF$216-CF$218+CF$233+CF$234+SUM(CF$125,CF$126,CF$127,CF$128,CF$129,CF$130,CF$131,CF$132,CF$133,CF$134,CF$135,CF$136,CF$137,CF$138,CF$139,CF$140,CF$141,CF$142,CF$143,CF$144*(1+'S&amp;S'!$F150))</f>
        <v>0</v>
      </c>
      <c r="CG352" s="66">
        <f>-CG$190+CG$216-CG$218+CG$233+CG$234+SUM(CG$125,CG$126,CG$127,CG$128,CG$129,CG$130,CG$131,CG$132,CG$133,CG$134,CG$135,CG$136,CG$137,CG$138,CG$139,CG$140,CG$141,CG$142,CG$143,CG$144*(1+'S&amp;S'!$F150))</f>
        <v>0</v>
      </c>
      <c r="CH352" s="66">
        <f>-CH$190+CH$216-CH$218+CH$233+CH$234+SUM(CH$125,CH$126,CH$127,CH$128,CH$129,CH$130,CH$131,CH$132,CH$133,CH$134,CH$135,CH$136,CH$137,CH$138,CH$139,CH$140,CH$141,CH$142,CH$143,CH$144*(1+'S&amp;S'!$F150))</f>
        <v>0</v>
      </c>
      <c r="CI352" s="66">
        <f>-CI$190+CI$216-CI$218+CI$233+CI$234+SUM(CI$125,CI$126,CI$127,CI$128,CI$129,CI$130,CI$131,CI$132,CI$133,CI$134,CI$135,CI$136,CI$137,CI$138,CI$139,CI$140,CI$141,CI$142,CI$143,CI$144*(1+'S&amp;S'!$F150))</f>
        <v>0</v>
      </c>
      <c r="CJ352" s="66">
        <f>-CJ$190+CJ$216-CJ$218+CJ$233+CJ$234+SUM(CJ$125,CJ$126,CJ$127,CJ$128,CJ$129,CJ$130,CJ$131,CJ$132,CJ$133,CJ$134,CJ$135,CJ$136,CJ$137,CJ$138,CJ$139,CJ$140,CJ$141,CJ$142,CJ$143,CJ$144*(1+'S&amp;S'!$F150))</f>
        <v>0</v>
      </c>
      <c r="CK352" s="66">
        <f>-CK$190+CK$216-CK$218+CK$233+CK$234+SUM(CK$125,CK$126,CK$127,CK$128,CK$129,CK$130,CK$131,CK$132,CK$133,CK$134,CK$135,CK$136,CK$137,CK$138,CK$139,CK$140,CK$141,CK$142,CK$143,CK$144*(1+'S&amp;S'!$F150))</f>
        <v>0</v>
      </c>
      <c r="CL352" s="66">
        <f>-CL$190+CL$216-CL$218+CL$233+CL$234+SUM(CL$125,CL$126,CL$127,CL$128,CL$129,CL$130,CL$131,CL$132,CL$133,CL$134,CL$135,CL$136,CL$137,CL$138,CL$139,CL$140,CL$141,CL$142,CL$143,CL$144*(1+'S&amp;S'!$F150))</f>
        <v>0</v>
      </c>
      <c r="CM352" s="66">
        <f>-CM$190+CM$216-CM$218+CM$233+CM$234+SUM(CM$125,CM$126,CM$127,CM$128,CM$129,CM$130,CM$131,CM$132,CM$133,CM$134,CM$135,CM$136,CM$137,CM$138,CM$139,CM$140,CM$141,CM$142,CM$143,CM$144*(1+'S&amp;S'!$F150))</f>
        <v>0</v>
      </c>
      <c r="CN352" s="66">
        <f>-CN$190+CN$216-CN$218+CN$233+CN$234+SUM(CN$125,CN$126,CN$127,CN$128,CN$129,CN$130,CN$131,CN$132,CN$133,CN$134,CN$135,CN$136,CN$137,CN$138,CN$139,CN$140,CN$141,CN$142,CN$143,CN$144*(1+'S&amp;S'!$F150))</f>
        <v>0</v>
      </c>
      <c r="CO352" s="66">
        <f>-CO$190+CO$216-CO$218+CO$233+CO$234+SUM(CO$125,CO$126,CO$127,CO$128,CO$129,CO$130,CO$131,CO$132,CO$133,CO$134,CO$135,CO$136,CO$137,CO$138,CO$139,CO$140,CO$141,CO$142,CO$143,CO$144*(1+'S&amp;S'!$F150))</f>
        <v>0</v>
      </c>
      <c r="CP352" s="66">
        <f>-CP$190+CP$216-CP$218+CP$233+CP$234+SUM(CP$125,CP$126,CP$127,CP$128,CP$129,CP$130,CP$131,CP$132,CP$133,CP$134,CP$135,CP$136,CP$137,CP$138,CP$139,CP$140,CP$141,CP$142,CP$143,CP$144*(1+'S&amp;S'!$F150))</f>
        <v>0</v>
      </c>
      <c r="CQ352" s="66">
        <f>-CQ$190+CQ$216-CQ$218+CQ$233+CQ$234+SUM(CQ$125,CQ$126,CQ$127,CQ$128,CQ$129,CQ$130,CQ$131,CQ$132,CQ$133,CQ$134,CQ$135,CQ$136,CQ$137,CQ$138,CQ$139,CQ$140,CQ$141,CQ$142,CQ$143,CQ$144*(1+'S&amp;S'!$F150))</f>
        <v>0</v>
      </c>
      <c r="CR352" s="66">
        <f>-CR$190+CR$216-CR$218+CR$233+CR$234+SUM(CR$125,CR$126,CR$127,CR$128,CR$129,CR$130,CR$131,CR$132,CR$133,CR$134,CR$135,CR$136,CR$137,CR$138,CR$139,CR$140,CR$141,CR$142,CR$143,CR$144*(1+'S&amp;S'!$F150))</f>
        <v>0</v>
      </c>
      <c r="CS352" s="66">
        <f>-CS$190+CS$216-CS$218+CS$233+CS$234+SUM(CS$125,CS$126,CS$127,CS$128,CS$129,CS$130,CS$131,CS$132,CS$133,CS$134,CS$135,CS$136,CS$137,CS$138,CS$139,CS$140,CS$141,CS$142,CS$143,CS$144*(1+'S&amp;S'!$F150))</f>
        <v>0</v>
      </c>
    </row>
    <row r="353" spans="3:97" hidden="1" x14ac:dyDescent="0.35">
      <c r="C353" s="81" t="str">
        <f>O.5!C144&amp;" with "&amp; 'S&amp;S'!$D$5*100 &amp; "% decrease"</f>
        <v>Spare with 1% decrease</v>
      </c>
      <c r="E353" s="492">
        <f>G353+NPV(G.Asm!$F$40,H353:INDEX(H353:CS353,RP))</f>
        <v>0</v>
      </c>
      <c r="F353" s="492">
        <f t="shared" si="140"/>
        <v>0</v>
      </c>
      <c r="G353" s="66">
        <f>-G$190+G$216-G$218+G$233+G$234+SUM(G$125,G$126,G$127,G$128,G$129,G$130,G$131,G$132,G$133,G$134,G$135,G$136,G$137,G$138,G$139,G$140,G$141,G$142,G$143,G$144*(1+'S&amp;S'!$F151))</f>
        <v>0</v>
      </c>
      <c r="H353" s="66">
        <f>-H$190+H$216-H$218+H$233+H$234+SUM(H$125,H$126,H$127,H$128,H$129,H$130,H$131,H$132,H$133,H$134,H$135,H$136,H$137,H$138,H$139,H$140,H$141,H$142,H$143,H$144*(1+'S&amp;S'!$F151))</f>
        <v>0</v>
      </c>
      <c r="I353" s="66">
        <f>-I$190+I$216-I$218+I$233+I$234+SUM(I$125,I$126,I$127,I$128,I$129,I$130,I$131,I$132,I$133,I$134,I$135,I$136,I$137,I$138,I$139,I$140,I$141,I$142,I$143,I$144*(1+'S&amp;S'!$F151))</f>
        <v>0</v>
      </c>
      <c r="J353" s="66">
        <f>-J$190+J$216-J$218+J$233+J$234+SUM(J$125,J$126,J$127,J$128,J$129,J$130,J$131,J$132,J$133,J$134,J$135,J$136,J$137,J$138,J$139,J$140,J$141,J$142,J$143,J$144*(1+'S&amp;S'!$F151))</f>
        <v>0</v>
      </c>
      <c r="K353" s="66">
        <f>-K$190+K$216-K$218+K$233+K$234+SUM(K$125,K$126,K$127,K$128,K$129,K$130,K$131,K$132,K$133,K$134,K$135,K$136,K$137,K$138,K$139,K$140,K$141,K$142,K$143,K$144*(1+'S&amp;S'!$F151))</f>
        <v>0</v>
      </c>
      <c r="L353" s="66">
        <f>-L$190+L$216-L$218+L$233+L$234+SUM(L$125,L$126,L$127,L$128,L$129,L$130,L$131,L$132,L$133,L$134,L$135,L$136,L$137,L$138,L$139,L$140,L$141,L$142,L$143,L$144*(1+'S&amp;S'!$F151))</f>
        <v>0</v>
      </c>
      <c r="M353" s="66">
        <f>-M$190+M$216-M$218+M$233+M$234+SUM(M$125,M$126,M$127,M$128,M$129,M$130,M$131,M$132,M$133,M$134,M$135,M$136,M$137,M$138,M$139,M$140,M$141,M$142,M$143,M$144*(1+'S&amp;S'!$F151))</f>
        <v>0</v>
      </c>
      <c r="N353" s="66">
        <f>-N$190+N$216-N$218+N$233+N$234+SUM(N$125,N$126,N$127,N$128,N$129,N$130,N$131,N$132,N$133,N$134,N$135,N$136,N$137,N$138,N$139,N$140,N$141,N$142,N$143,N$144*(1+'S&amp;S'!$F151))</f>
        <v>0</v>
      </c>
      <c r="O353" s="66">
        <f>-O$190+O$216-O$218+O$233+O$234+SUM(O$125,O$126,O$127,O$128,O$129,O$130,O$131,O$132,O$133,O$134,O$135,O$136,O$137,O$138,O$139,O$140,O$141,O$142,O$143,O$144*(1+'S&amp;S'!$F151))</f>
        <v>0</v>
      </c>
      <c r="P353" s="66">
        <f>-P$190+P$216-P$218+P$233+P$234+SUM(P$125,P$126,P$127,P$128,P$129,P$130,P$131,P$132,P$133,P$134,P$135,P$136,P$137,P$138,P$139,P$140,P$141,P$142,P$143,P$144*(1+'S&amp;S'!$F151))</f>
        <v>0</v>
      </c>
      <c r="Q353" s="66">
        <f>-Q$190+Q$216-Q$218+Q$233+Q$234+SUM(Q$125,Q$126,Q$127,Q$128,Q$129,Q$130,Q$131,Q$132,Q$133,Q$134,Q$135,Q$136,Q$137,Q$138,Q$139,Q$140,Q$141,Q$142,Q$143,Q$144*(1+'S&amp;S'!$F151))</f>
        <v>0</v>
      </c>
      <c r="R353" s="66">
        <f>-R$190+R$216-R$218+R$233+R$234+SUM(R$125,R$126,R$127,R$128,R$129,R$130,R$131,R$132,R$133,R$134,R$135,R$136,R$137,R$138,R$139,R$140,R$141,R$142,R$143,R$144*(1+'S&amp;S'!$F151))</f>
        <v>0</v>
      </c>
      <c r="S353" s="66">
        <f>-S$190+S$216-S$218+S$233+S$234+SUM(S$125,S$126,S$127,S$128,S$129,S$130,S$131,S$132,S$133,S$134,S$135,S$136,S$137,S$138,S$139,S$140,S$141,S$142,S$143,S$144*(1+'S&amp;S'!$F151))</f>
        <v>0</v>
      </c>
      <c r="T353" s="66">
        <f>-T$190+T$216-T$218+T$233+T$234+SUM(T$125,T$126,T$127,T$128,T$129,T$130,T$131,T$132,T$133,T$134,T$135,T$136,T$137,T$138,T$139,T$140,T$141,T$142,T$143,T$144*(1+'S&amp;S'!$F151))</f>
        <v>0</v>
      </c>
      <c r="U353" s="66">
        <f>-U$190+U$216-U$218+U$233+U$234+SUM(U$125,U$126,U$127,U$128,U$129,U$130,U$131,U$132,U$133,U$134,U$135,U$136,U$137,U$138,U$139,U$140,U$141,U$142,U$143,U$144*(1+'S&amp;S'!$F151))</f>
        <v>0</v>
      </c>
      <c r="V353" s="66">
        <f>-V$190+V$216-V$218+V$233+V$234+SUM(V$125,V$126,V$127,V$128,V$129,V$130,V$131,V$132,V$133,V$134,V$135,V$136,V$137,V$138,V$139,V$140,V$141,V$142,V$143,V$144*(1+'S&amp;S'!$F151))</f>
        <v>0</v>
      </c>
      <c r="W353" s="66">
        <f>-W$190+W$216-W$218+W$233+W$234+SUM(W$125,W$126,W$127,W$128,W$129,W$130,W$131,W$132,W$133,W$134,W$135,W$136,W$137,W$138,W$139,W$140,W$141,W$142,W$143,W$144*(1+'S&amp;S'!$F151))</f>
        <v>0</v>
      </c>
      <c r="X353" s="66">
        <f>-X$190+X$216-X$218+X$233+X$234+SUM(X$125,X$126,X$127,X$128,X$129,X$130,X$131,X$132,X$133,X$134,X$135,X$136,X$137,X$138,X$139,X$140,X$141,X$142,X$143,X$144*(1+'S&amp;S'!$F151))</f>
        <v>0</v>
      </c>
      <c r="Y353" s="66">
        <f>-Y$190+Y$216-Y$218+Y$233+Y$234+SUM(Y$125,Y$126,Y$127,Y$128,Y$129,Y$130,Y$131,Y$132,Y$133,Y$134,Y$135,Y$136,Y$137,Y$138,Y$139,Y$140,Y$141,Y$142,Y$143,Y$144*(1+'S&amp;S'!$F151))</f>
        <v>0</v>
      </c>
      <c r="Z353" s="66">
        <f>-Z$190+Z$216-Z$218+Z$233+Z$234+SUM(Z$125,Z$126,Z$127,Z$128,Z$129,Z$130,Z$131,Z$132,Z$133,Z$134,Z$135,Z$136,Z$137,Z$138,Z$139,Z$140,Z$141,Z$142,Z$143,Z$144*(1+'S&amp;S'!$F151))</f>
        <v>0</v>
      </c>
      <c r="AA353" s="66">
        <f>-AA$190+AA$216-AA$218+AA$233+AA$234+SUM(AA$125,AA$126,AA$127,AA$128,AA$129,AA$130,AA$131,AA$132,AA$133,AA$134,AA$135,AA$136,AA$137,AA$138,AA$139,AA$140,AA$141,AA$142,AA$143,AA$144*(1+'S&amp;S'!$F151))</f>
        <v>0</v>
      </c>
      <c r="AB353" s="66">
        <f>-AB$190+AB$216-AB$218+AB$233+AB$234+SUM(AB$125,AB$126,AB$127,AB$128,AB$129,AB$130,AB$131,AB$132,AB$133,AB$134,AB$135,AB$136,AB$137,AB$138,AB$139,AB$140,AB$141,AB$142,AB$143,AB$144*(1+'S&amp;S'!$F151))</f>
        <v>0</v>
      </c>
      <c r="AC353" s="66">
        <f>-AC$190+AC$216-AC$218+AC$233+AC$234+SUM(AC$125,AC$126,AC$127,AC$128,AC$129,AC$130,AC$131,AC$132,AC$133,AC$134,AC$135,AC$136,AC$137,AC$138,AC$139,AC$140,AC$141,AC$142,AC$143,AC$144*(1+'S&amp;S'!$F151))</f>
        <v>0</v>
      </c>
      <c r="AD353" s="66">
        <f>-AD$190+AD$216-AD$218+AD$233+AD$234+SUM(AD$125,AD$126,AD$127,AD$128,AD$129,AD$130,AD$131,AD$132,AD$133,AD$134,AD$135,AD$136,AD$137,AD$138,AD$139,AD$140,AD$141,AD$142,AD$143,AD$144*(1+'S&amp;S'!$F151))</f>
        <v>0</v>
      </c>
      <c r="AE353" s="66">
        <f>-AE$190+AE$216-AE$218+AE$233+AE$234+SUM(AE$125,AE$126,AE$127,AE$128,AE$129,AE$130,AE$131,AE$132,AE$133,AE$134,AE$135,AE$136,AE$137,AE$138,AE$139,AE$140,AE$141,AE$142,AE$143,AE$144*(1+'S&amp;S'!$F151))</f>
        <v>0</v>
      </c>
      <c r="AF353" s="66">
        <f>-AF$190+AF$216-AF$218+AF$233+AF$234+SUM(AF$125,AF$126,AF$127,AF$128,AF$129,AF$130,AF$131,AF$132,AF$133,AF$134,AF$135,AF$136,AF$137,AF$138,AF$139,AF$140,AF$141,AF$142,AF$143,AF$144*(1+'S&amp;S'!$F151))</f>
        <v>0</v>
      </c>
      <c r="AG353" s="66">
        <f>-AG$190+AG$216-AG$218+AG$233+AG$234+SUM(AG$125,AG$126,AG$127,AG$128,AG$129,AG$130,AG$131,AG$132,AG$133,AG$134,AG$135,AG$136,AG$137,AG$138,AG$139,AG$140,AG$141,AG$142,AG$143,AG$144*(1+'S&amp;S'!$F151))</f>
        <v>0</v>
      </c>
      <c r="AH353" s="66">
        <f>-AH$190+AH$216-AH$218+AH$233+AH$234+SUM(AH$125,AH$126,AH$127,AH$128,AH$129,AH$130,AH$131,AH$132,AH$133,AH$134,AH$135,AH$136,AH$137,AH$138,AH$139,AH$140,AH$141,AH$142,AH$143,AH$144*(1+'S&amp;S'!$F151))</f>
        <v>0</v>
      </c>
      <c r="AI353" s="66">
        <f>-AI$190+AI$216-AI$218+AI$233+AI$234+SUM(AI$125,AI$126,AI$127,AI$128,AI$129,AI$130,AI$131,AI$132,AI$133,AI$134,AI$135,AI$136,AI$137,AI$138,AI$139,AI$140,AI$141,AI$142,AI$143,AI$144*(1+'S&amp;S'!$F151))</f>
        <v>0</v>
      </c>
      <c r="AJ353" s="66">
        <f>-AJ$190+AJ$216-AJ$218+AJ$233+AJ$234+SUM(AJ$125,AJ$126,AJ$127,AJ$128,AJ$129,AJ$130,AJ$131,AJ$132,AJ$133,AJ$134,AJ$135,AJ$136,AJ$137,AJ$138,AJ$139,AJ$140,AJ$141,AJ$142,AJ$143,AJ$144*(1+'S&amp;S'!$F151))</f>
        <v>0</v>
      </c>
      <c r="AK353" s="66">
        <f>-AK$190+AK$216-AK$218+AK$233+AK$234+SUM(AK$125,AK$126,AK$127,AK$128,AK$129,AK$130,AK$131,AK$132,AK$133,AK$134,AK$135,AK$136,AK$137,AK$138,AK$139,AK$140,AK$141,AK$142,AK$143,AK$144*(1+'S&amp;S'!$F151))</f>
        <v>0</v>
      </c>
      <c r="AL353" s="66">
        <f>-AL$190+AL$216-AL$218+AL$233+AL$234+SUM(AL$125,AL$126,AL$127,AL$128,AL$129,AL$130,AL$131,AL$132,AL$133,AL$134,AL$135,AL$136,AL$137,AL$138,AL$139,AL$140,AL$141,AL$142,AL$143,AL$144*(1+'S&amp;S'!$F151))</f>
        <v>0</v>
      </c>
      <c r="AM353" s="66">
        <f>-AM$190+AM$216-AM$218+AM$233+AM$234+SUM(AM$125,AM$126,AM$127,AM$128,AM$129,AM$130,AM$131,AM$132,AM$133,AM$134,AM$135,AM$136,AM$137,AM$138,AM$139,AM$140,AM$141,AM$142,AM$143,AM$144*(1+'S&amp;S'!$F151))</f>
        <v>0</v>
      </c>
      <c r="AN353" s="66">
        <f>-AN$190+AN$216-AN$218+AN$233+AN$234+SUM(AN$125,AN$126,AN$127,AN$128,AN$129,AN$130,AN$131,AN$132,AN$133,AN$134,AN$135,AN$136,AN$137,AN$138,AN$139,AN$140,AN$141,AN$142,AN$143,AN$144*(1+'S&amp;S'!$F151))</f>
        <v>0</v>
      </c>
      <c r="AO353" s="66">
        <f>-AO$190+AO$216-AO$218+AO$233+AO$234+SUM(AO$125,AO$126,AO$127,AO$128,AO$129,AO$130,AO$131,AO$132,AO$133,AO$134,AO$135,AO$136,AO$137,AO$138,AO$139,AO$140,AO$141,AO$142,AO$143,AO$144*(1+'S&amp;S'!$F151))</f>
        <v>0</v>
      </c>
      <c r="AP353" s="66">
        <f>-AP$190+AP$216-AP$218+AP$233+AP$234+SUM(AP$125,AP$126,AP$127,AP$128,AP$129,AP$130,AP$131,AP$132,AP$133,AP$134,AP$135,AP$136,AP$137,AP$138,AP$139,AP$140,AP$141,AP$142,AP$143,AP$144*(1+'S&amp;S'!$F151))</f>
        <v>0</v>
      </c>
      <c r="AQ353" s="66">
        <f>-AQ$190+AQ$216-AQ$218+AQ$233+AQ$234+SUM(AQ$125,AQ$126,AQ$127,AQ$128,AQ$129,AQ$130,AQ$131,AQ$132,AQ$133,AQ$134,AQ$135,AQ$136,AQ$137,AQ$138,AQ$139,AQ$140,AQ$141,AQ$142,AQ$143,AQ$144*(1+'S&amp;S'!$F151))</f>
        <v>0</v>
      </c>
      <c r="AR353" s="66">
        <f>-AR$190+AR$216-AR$218+AR$233+AR$234+SUM(AR$125,AR$126,AR$127,AR$128,AR$129,AR$130,AR$131,AR$132,AR$133,AR$134,AR$135,AR$136,AR$137,AR$138,AR$139,AR$140,AR$141,AR$142,AR$143,AR$144*(1+'S&amp;S'!$F151))</f>
        <v>0</v>
      </c>
      <c r="AS353" s="66">
        <f>-AS$190+AS$216-AS$218+AS$233+AS$234+SUM(AS$125,AS$126,AS$127,AS$128,AS$129,AS$130,AS$131,AS$132,AS$133,AS$134,AS$135,AS$136,AS$137,AS$138,AS$139,AS$140,AS$141,AS$142,AS$143,AS$144*(1+'S&amp;S'!$F151))</f>
        <v>0</v>
      </c>
      <c r="AT353" s="66">
        <f>-AT$190+AT$216-AT$218+AT$233+AT$234+SUM(AT$125,AT$126,AT$127,AT$128,AT$129,AT$130,AT$131,AT$132,AT$133,AT$134,AT$135,AT$136,AT$137,AT$138,AT$139,AT$140,AT$141,AT$142,AT$143,AT$144*(1+'S&amp;S'!$F151))</f>
        <v>0</v>
      </c>
      <c r="AU353" s="66">
        <f>-AU$190+AU$216-AU$218+AU$233+AU$234+SUM(AU$125,AU$126,AU$127,AU$128,AU$129,AU$130,AU$131,AU$132,AU$133,AU$134,AU$135,AU$136,AU$137,AU$138,AU$139,AU$140,AU$141,AU$142,AU$143,AU$144*(1+'S&amp;S'!$F151))</f>
        <v>0</v>
      </c>
      <c r="AV353" s="66">
        <f>-AV$190+AV$216-AV$218+AV$233+AV$234+SUM(AV$125,AV$126,AV$127,AV$128,AV$129,AV$130,AV$131,AV$132,AV$133,AV$134,AV$135,AV$136,AV$137,AV$138,AV$139,AV$140,AV$141,AV$142,AV$143,AV$144*(1+'S&amp;S'!$F151))</f>
        <v>0</v>
      </c>
      <c r="AW353" s="66">
        <f>-AW$190+AW$216-AW$218+AW$233+AW$234+SUM(AW$125,AW$126,AW$127,AW$128,AW$129,AW$130,AW$131,AW$132,AW$133,AW$134,AW$135,AW$136,AW$137,AW$138,AW$139,AW$140,AW$141,AW$142,AW$143,AW$144*(1+'S&amp;S'!$F151))</f>
        <v>0</v>
      </c>
      <c r="AX353" s="66">
        <f>-AX$190+AX$216-AX$218+AX$233+AX$234+SUM(AX$125,AX$126,AX$127,AX$128,AX$129,AX$130,AX$131,AX$132,AX$133,AX$134,AX$135,AX$136,AX$137,AX$138,AX$139,AX$140,AX$141,AX$142,AX$143,AX$144*(1+'S&amp;S'!$F151))</f>
        <v>0</v>
      </c>
      <c r="AY353" s="66">
        <f>-AY$190+AY$216-AY$218+AY$233+AY$234+SUM(AY$125,AY$126,AY$127,AY$128,AY$129,AY$130,AY$131,AY$132,AY$133,AY$134,AY$135,AY$136,AY$137,AY$138,AY$139,AY$140,AY$141,AY$142,AY$143,AY$144*(1+'S&amp;S'!$F151))</f>
        <v>0</v>
      </c>
      <c r="AZ353" s="66">
        <f>-AZ$190+AZ$216-AZ$218+AZ$233+AZ$234+SUM(AZ$125,AZ$126,AZ$127,AZ$128,AZ$129,AZ$130,AZ$131,AZ$132,AZ$133,AZ$134,AZ$135,AZ$136,AZ$137,AZ$138,AZ$139,AZ$140,AZ$141,AZ$142,AZ$143,AZ$144*(1+'S&amp;S'!$F151))</f>
        <v>0</v>
      </c>
      <c r="BA353" s="66">
        <f>-BA$190+BA$216-BA$218+BA$233+BA$234+SUM(BA$125,BA$126,BA$127,BA$128,BA$129,BA$130,BA$131,BA$132,BA$133,BA$134,BA$135,BA$136,BA$137,BA$138,BA$139,BA$140,BA$141,BA$142,BA$143,BA$144*(1+'S&amp;S'!$F151))</f>
        <v>0</v>
      </c>
      <c r="BB353" s="66">
        <f>-BB$190+BB$216-BB$218+BB$233+BB$234+SUM(BB$125,BB$126,BB$127,BB$128,BB$129,BB$130,BB$131,BB$132,BB$133,BB$134,BB$135,BB$136,BB$137,BB$138,BB$139,BB$140,BB$141,BB$142,BB$143,BB$144*(1+'S&amp;S'!$F151))</f>
        <v>0</v>
      </c>
      <c r="BC353" s="66">
        <f>-BC$190+BC$216-BC$218+BC$233+BC$234+SUM(BC$125,BC$126,BC$127,BC$128,BC$129,BC$130,BC$131,BC$132,BC$133,BC$134,BC$135,BC$136,BC$137,BC$138,BC$139,BC$140,BC$141,BC$142,BC$143,BC$144*(1+'S&amp;S'!$F151))</f>
        <v>0</v>
      </c>
      <c r="BD353" s="66">
        <f>-BD$190+BD$216-BD$218+BD$233+BD$234+SUM(BD$125,BD$126,BD$127,BD$128,BD$129,BD$130,BD$131,BD$132,BD$133,BD$134,BD$135,BD$136,BD$137,BD$138,BD$139,BD$140,BD$141,BD$142,BD$143,BD$144*(1+'S&amp;S'!$F151))</f>
        <v>0</v>
      </c>
      <c r="BE353" s="66">
        <f>-BE$190+BE$216-BE$218+BE$233+BE$234+SUM(BE$125,BE$126,BE$127,BE$128,BE$129,BE$130,BE$131,BE$132,BE$133,BE$134,BE$135,BE$136,BE$137,BE$138,BE$139,BE$140,BE$141,BE$142,BE$143,BE$144*(1+'S&amp;S'!$F151))</f>
        <v>0</v>
      </c>
      <c r="BF353" s="66">
        <f>-BF$190+BF$216-BF$218+BF$233+BF$234+SUM(BF$125,BF$126,BF$127,BF$128,BF$129,BF$130,BF$131,BF$132,BF$133,BF$134,BF$135,BF$136,BF$137,BF$138,BF$139,BF$140,BF$141,BF$142,BF$143,BF$144*(1+'S&amp;S'!$F151))</f>
        <v>0</v>
      </c>
      <c r="BG353" s="66">
        <f>-BG$190+BG$216-BG$218+BG$233+BG$234+SUM(BG$125,BG$126,BG$127,BG$128,BG$129,BG$130,BG$131,BG$132,BG$133,BG$134,BG$135,BG$136,BG$137,BG$138,BG$139,BG$140,BG$141,BG$142,BG$143,BG$144*(1+'S&amp;S'!$F151))</f>
        <v>0</v>
      </c>
      <c r="BH353" s="66">
        <f>-BH$190+BH$216-BH$218+BH$233+BH$234+SUM(BH$125,BH$126,BH$127,BH$128,BH$129,BH$130,BH$131,BH$132,BH$133,BH$134,BH$135,BH$136,BH$137,BH$138,BH$139,BH$140,BH$141,BH$142,BH$143,BH$144*(1+'S&amp;S'!$F151))</f>
        <v>0</v>
      </c>
      <c r="BI353" s="66">
        <f>-BI$190+BI$216-BI$218+BI$233+BI$234+SUM(BI$125,BI$126,BI$127,BI$128,BI$129,BI$130,BI$131,BI$132,BI$133,BI$134,BI$135,BI$136,BI$137,BI$138,BI$139,BI$140,BI$141,BI$142,BI$143,BI$144*(1+'S&amp;S'!$F151))</f>
        <v>0</v>
      </c>
      <c r="BJ353" s="66">
        <f>-BJ$190+BJ$216-BJ$218+BJ$233+BJ$234+SUM(BJ$125,BJ$126,BJ$127,BJ$128,BJ$129,BJ$130,BJ$131,BJ$132,BJ$133,BJ$134,BJ$135,BJ$136,BJ$137,BJ$138,BJ$139,BJ$140,BJ$141,BJ$142,BJ$143,BJ$144*(1+'S&amp;S'!$F151))</f>
        <v>0</v>
      </c>
      <c r="BK353" s="66">
        <f>-BK$190+BK$216-BK$218+BK$233+BK$234+SUM(BK$125,BK$126,BK$127,BK$128,BK$129,BK$130,BK$131,BK$132,BK$133,BK$134,BK$135,BK$136,BK$137,BK$138,BK$139,BK$140,BK$141,BK$142,BK$143,BK$144*(1+'S&amp;S'!$F151))</f>
        <v>0</v>
      </c>
      <c r="BL353" s="66">
        <f>-BL$190+BL$216-BL$218+BL$233+BL$234+SUM(BL$125,BL$126,BL$127,BL$128,BL$129,BL$130,BL$131,BL$132,BL$133,BL$134,BL$135,BL$136,BL$137,BL$138,BL$139,BL$140,BL$141,BL$142,BL$143,BL$144*(1+'S&amp;S'!$F151))</f>
        <v>0</v>
      </c>
      <c r="BM353" s="66">
        <f>-BM$190+BM$216-BM$218+BM$233+BM$234+SUM(BM$125,BM$126,BM$127,BM$128,BM$129,BM$130,BM$131,BM$132,BM$133,BM$134,BM$135,BM$136,BM$137,BM$138,BM$139,BM$140,BM$141,BM$142,BM$143,BM$144*(1+'S&amp;S'!$F151))</f>
        <v>0</v>
      </c>
      <c r="BN353" s="66">
        <f>-BN$190+BN$216-BN$218+BN$233+BN$234+SUM(BN$125,BN$126,BN$127,BN$128,BN$129,BN$130,BN$131,BN$132,BN$133,BN$134,BN$135,BN$136,BN$137,BN$138,BN$139,BN$140,BN$141,BN$142,BN$143,BN$144*(1+'S&amp;S'!$F151))</f>
        <v>0</v>
      </c>
      <c r="BO353" s="66">
        <f>-BO$190+BO$216-BO$218+BO$233+BO$234+SUM(BO$125,BO$126,BO$127,BO$128,BO$129,BO$130,BO$131,BO$132,BO$133,BO$134,BO$135,BO$136,BO$137,BO$138,BO$139,BO$140,BO$141,BO$142,BO$143,BO$144*(1+'S&amp;S'!$F151))</f>
        <v>0</v>
      </c>
      <c r="BP353" s="66">
        <f>-BP$190+BP$216-BP$218+BP$233+BP$234+SUM(BP$125,BP$126,BP$127,BP$128,BP$129,BP$130,BP$131,BP$132,BP$133,BP$134,BP$135,BP$136,BP$137,BP$138,BP$139,BP$140,BP$141,BP$142,BP$143,BP$144*(1+'S&amp;S'!$F151))</f>
        <v>0</v>
      </c>
      <c r="BQ353" s="66">
        <f>-BQ$190+BQ$216-BQ$218+BQ$233+BQ$234+SUM(BQ$125,BQ$126,BQ$127,BQ$128,BQ$129,BQ$130,BQ$131,BQ$132,BQ$133,BQ$134,BQ$135,BQ$136,BQ$137,BQ$138,BQ$139,BQ$140,BQ$141,BQ$142,BQ$143,BQ$144*(1+'S&amp;S'!$F151))</f>
        <v>0</v>
      </c>
      <c r="BR353" s="66">
        <f>-BR$190+BR$216-BR$218+BR$233+BR$234+SUM(BR$125,BR$126,BR$127,BR$128,BR$129,BR$130,BR$131,BR$132,BR$133,BR$134,BR$135,BR$136,BR$137,BR$138,BR$139,BR$140,BR$141,BR$142,BR$143,BR$144*(1+'S&amp;S'!$F151))</f>
        <v>0</v>
      </c>
      <c r="BS353" s="66">
        <f>-BS$190+BS$216-BS$218+BS$233+BS$234+SUM(BS$125,BS$126,BS$127,BS$128,BS$129,BS$130,BS$131,BS$132,BS$133,BS$134,BS$135,BS$136,BS$137,BS$138,BS$139,BS$140,BS$141,BS$142,BS$143,BS$144*(1+'S&amp;S'!$F151))</f>
        <v>0</v>
      </c>
      <c r="BT353" s="66">
        <f>-BT$190+BT$216-BT$218+BT$233+BT$234+SUM(BT$125,BT$126,BT$127,BT$128,BT$129,BT$130,BT$131,BT$132,BT$133,BT$134,BT$135,BT$136,BT$137,BT$138,BT$139,BT$140,BT$141,BT$142,BT$143,BT$144*(1+'S&amp;S'!$F151))</f>
        <v>0</v>
      </c>
      <c r="BU353" s="66">
        <f>-BU$190+BU$216-BU$218+BU$233+BU$234+SUM(BU$125,BU$126,BU$127,BU$128,BU$129,BU$130,BU$131,BU$132,BU$133,BU$134,BU$135,BU$136,BU$137,BU$138,BU$139,BU$140,BU$141,BU$142,BU$143,BU$144*(1+'S&amp;S'!$F151))</f>
        <v>0</v>
      </c>
      <c r="BV353" s="66">
        <f>-BV$190+BV$216-BV$218+BV$233+BV$234+SUM(BV$125,BV$126,BV$127,BV$128,BV$129,BV$130,BV$131,BV$132,BV$133,BV$134,BV$135,BV$136,BV$137,BV$138,BV$139,BV$140,BV$141,BV$142,BV$143,BV$144*(1+'S&amp;S'!$F151))</f>
        <v>0</v>
      </c>
      <c r="BW353" s="66">
        <f>-BW$190+BW$216-BW$218+BW$233+BW$234+SUM(BW$125,BW$126,BW$127,BW$128,BW$129,BW$130,BW$131,BW$132,BW$133,BW$134,BW$135,BW$136,BW$137,BW$138,BW$139,BW$140,BW$141,BW$142,BW$143,BW$144*(1+'S&amp;S'!$F151))</f>
        <v>0</v>
      </c>
      <c r="BX353" s="66">
        <f>-BX$190+BX$216-BX$218+BX$233+BX$234+SUM(BX$125,BX$126,BX$127,BX$128,BX$129,BX$130,BX$131,BX$132,BX$133,BX$134,BX$135,BX$136,BX$137,BX$138,BX$139,BX$140,BX$141,BX$142,BX$143,BX$144*(1+'S&amp;S'!$F151))</f>
        <v>0</v>
      </c>
      <c r="BY353" s="66">
        <f>-BY$190+BY$216-BY$218+BY$233+BY$234+SUM(BY$125,BY$126,BY$127,BY$128,BY$129,BY$130,BY$131,BY$132,BY$133,BY$134,BY$135,BY$136,BY$137,BY$138,BY$139,BY$140,BY$141,BY$142,BY$143,BY$144*(1+'S&amp;S'!$F151))</f>
        <v>0</v>
      </c>
      <c r="BZ353" s="66">
        <f>-BZ$190+BZ$216-BZ$218+BZ$233+BZ$234+SUM(BZ$125,BZ$126,BZ$127,BZ$128,BZ$129,BZ$130,BZ$131,BZ$132,BZ$133,BZ$134,BZ$135,BZ$136,BZ$137,BZ$138,BZ$139,BZ$140,BZ$141,BZ$142,BZ$143,BZ$144*(1+'S&amp;S'!$F151))</f>
        <v>0</v>
      </c>
      <c r="CA353" s="66">
        <f>-CA$190+CA$216-CA$218+CA$233+CA$234+SUM(CA$125,CA$126,CA$127,CA$128,CA$129,CA$130,CA$131,CA$132,CA$133,CA$134,CA$135,CA$136,CA$137,CA$138,CA$139,CA$140,CA$141,CA$142,CA$143,CA$144*(1+'S&amp;S'!$F151))</f>
        <v>0</v>
      </c>
      <c r="CB353" s="66">
        <f>-CB$190+CB$216-CB$218+CB$233+CB$234+SUM(CB$125,CB$126,CB$127,CB$128,CB$129,CB$130,CB$131,CB$132,CB$133,CB$134,CB$135,CB$136,CB$137,CB$138,CB$139,CB$140,CB$141,CB$142,CB$143,CB$144*(1+'S&amp;S'!$F151))</f>
        <v>0</v>
      </c>
      <c r="CC353" s="66">
        <f>-CC$190+CC$216-CC$218+CC$233+CC$234+SUM(CC$125,CC$126,CC$127,CC$128,CC$129,CC$130,CC$131,CC$132,CC$133,CC$134,CC$135,CC$136,CC$137,CC$138,CC$139,CC$140,CC$141,CC$142,CC$143,CC$144*(1+'S&amp;S'!$F151))</f>
        <v>0</v>
      </c>
      <c r="CD353" s="66">
        <f>-CD$190+CD$216-CD$218+CD$233+CD$234+SUM(CD$125,CD$126,CD$127,CD$128,CD$129,CD$130,CD$131,CD$132,CD$133,CD$134,CD$135,CD$136,CD$137,CD$138,CD$139,CD$140,CD$141,CD$142,CD$143,CD$144*(1+'S&amp;S'!$F151))</f>
        <v>0</v>
      </c>
      <c r="CE353" s="66">
        <f>-CE$190+CE$216-CE$218+CE$233+CE$234+SUM(CE$125,CE$126,CE$127,CE$128,CE$129,CE$130,CE$131,CE$132,CE$133,CE$134,CE$135,CE$136,CE$137,CE$138,CE$139,CE$140,CE$141,CE$142,CE$143,CE$144*(1+'S&amp;S'!$F151))</f>
        <v>0</v>
      </c>
      <c r="CF353" s="66">
        <f>-CF$190+CF$216-CF$218+CF$233+CF$234+SUM(CF$125,CF$126,CF$127,CF$128,CF$129,CF$130,CF$131,CF$132,CF$133,CF$134,CF$135,CF$136,CF$137,CF$138,CF$139,CF$140,CF$141,CF$142,CF$143,CF$144*(1+'S&amp;S'!$F151))</f>
        <v>0</v>
      </c>
      <c r="CG353" s="66">
        <f>-CG$190+CG$216-CG$218+CG$233+CG$234+SUM(CG$125,CG$126,CG$127,CG$128,CG$129,CG$130,CG$131,CG$132,CG$133,CG$134,CG$135,CG$136,CG$137,CG$138,CG$139,CG$140,CG$141,CG$142,CG$143,CG$144*(1+'S&amp;S'!$F151))</f>
        <v>0</v>
      </c>
      <c r="CH353" s="66">
        <f>-CH$190+CH$216-CH$218+CH$233+CH$234+SUM(CH$125,CH$126,CH$127,CH$128,CH$129,CH$130,CH$131,CH$132,CH$133,CH$134,CH$135,CH$136,CH$137,CH$138,CH$139,CH$140,CH$141,CH$142,CH$143,CH$144*(1+'S&amp;S'!$F151))</f>
        <v>0</v>
      </c>
      <c r="CI353" s="66">
        <f>-CI$190+CI$216-CI$218+CI$233+CI$234+SUM(CI$125,CI$126,CI$127,CI$128,CI$129,CI$130,CI$131,CI$132,CI$133,CI$134,CI$135,CI$136,CI$137,CI$138,CI$139,CI$140,CI$141,CI$142,CI$143,CI$144*(1+'S&amp;S'!$F151))</f>
        <v>0</v>
      </c>
      <c r="CJ353" s="66">
        <f>-CJ$190+CJ$216-CJ$218+CJ$233+CJ$234+SUM(CJ$125,CJ$126,CJ$127,CJ$128,CJ$129,CJ$130,CJ$131,CJ$132,CJ$133,CJ$134,CJ$135,CJ$136,CJ$137,CJ$138,CJ$139,CJ$140,CJ$141,CJ$142,CJ$143,CJ$144*(1+'S&amp;S'!$F151))</f>
        <v>0</v>
      </c>
      <c r="CK353" s="66">
        <f>-CK$190+CK$216-CK$218+CK$233+CK$234+SUM(CK$125,CK$126,CK$127,CK$128,CK$129,CK$130,CK$131,CK$132,CK$133,CK$134,CK$135,CK$136,CK$137,CK$138,CK$139,CK$140,CK$141,CK$142,CK$143,CK$144*(1+'S&amp;S'!$F151))</f>
        <v>0</v>
      </c>
      <c r="CL353" s="66">
        <f>-CL$190+CL$216-CL$218+CL$233+CL$234+SUM(CL$125,CL$126,CL$127,CL$128,CL$129,CL$130,CL$131,CL$132,CL$133,CL$134,CL$135,CL$136,CL$137,CL$138,CL$139,CL$140,CL$141,CL$142,CL$143,CL$144*(1+'S&amp;S'!$F151))</f>
        <v>0</v>
      </c>
      <c r="CM353" s="66">
        <f>-CM$190+CM$216-CM$218+CM$233+CM$234+SUM(CM$125,CM$126,CM$127,CM$128,CM$129,CM$130,CM$131,CM$132,CM$133,CM$134,CM$135,CM$136,CM$137,CM$138,CM$139,CM$140,CM$141,CM$142,CM$143,CM$144*(1+'S&amp;S'!$F151))</f>
        <v>0</v>
      </c>
      <c r="CN353" s="66">
        <f>-CN$190+CN$216-CN$218+CN$233+CN$234+SUM(CN$125,CN$126,CN$127,CN$128,CN$129,CN$130,CN$131,CN$132,CN$133,CN$134,CN$135,CN$136,CN$137,CN$138,CN$139,CN$140,CN$141,CN$142,CN$143,CN$144*(1+'S&amp;S'!$F151))</f>
        <v>0</v>
      </c>
      <c r="CO353" s="66">
        <f>-CO$190+CO$216-CO$218+CO$233+CO$234+SUM(CO$125,CO$126,CO$127,CO$128,CO$129,CO$130,CO$131,CO$132,CO$133,CO$134,CO$135,CO$136,CO$137,CO$138,CO$139,CO$140,CO$141,CO$142,CO$143,CO$144*(1+'S&amp;S'!$F151))</f>
        <v>0</v>
      </c>
      <c r="CP353" s="66">
        <f>-CP$190+CP$216-CP$218+CP$233+CP$234+SUM(CP$125,CP$126,CP$127,CP$128,CP$129,CP$130,CP$131,CP$132,CP$133,CP$134,CP$135,CP$136,CP$137,CP$138,CP$139,CP$140,CP$141,CP$142,CP$143,CP$144*(1+'S&amp;S'!$F151))</f>
        <v>0</v>
      </c>
      <c r="CQ353" s="66">
        <f>-CQ$190+CQ$216-CQ$218+CQ$233+CQ$234+SUM(CQ$125,CQ$126,CQ$127,CQ$128,CQ$129,CQ$130,CQ$131,CQ$132,CQ$133,CQ$134,CQ$135,CQ$136,CQ$137,CQ$138,CQ$139,CQ$140,CQ$141,CQ$142,CQ$143,CQ$144*(1+'S&amp;S'!$F151))</f>
        <v>0</v>
      </c>
      <c r="CR353" s="66">
        <f>-CR$190+CR$216-CR$218+CR$233+CR$234+SUM(CR$125,CR$126,CR$127,CR$128,CR$129,CR$130,CR$131,CR$132,CR$133,CR$134,CR$135,CR$136,CR$137,CR$138,CR$139,CR$140,CR$141,CR$142,CR$143,CR$144*(1+'S&amp;S'!$F151))</f>
        <v>0</v>
      </c>
      <c r="CS353" s="66">
        <f>-CS$190+CS$216-CS$218+CS$233+CS$234+SUM(CS$125,CS$126,CS$127,CS$128,CS$129,CS$130,CS$131,CS$132,CS$133,CS$134,CS$135,CS$136,CS$137,CS$138,CS$139,CS$140,CS$141,CS$142,CS$143,CS$144*(1+'S&amp;S'!$F151))</f>
        <v>0</v>
      </c>
    </row>
    <row r="354" spans="3:97" hidden="1" x14ac:dyDescent="0.35">
      <c r="C354" s="81" t="str">
        <f>O.5!C95&amp;" with "&amp; 'S&amp;S'!$D$5*100 &amp; "% increase"</f>
        <v>G. Total net value of externalities with 1% increase</v>
      </c>
      <c r="E354" s="492">
        <f>G354+NPV(G.Asm!$F$40,H354:INDEX(H354:CS354,RP))</f>
        <v>0</v>
      </c>
      <c r="F354" s="492">
        <f t="shared" si="140"/>
        <v>0</v>
      </c>
      <c r="G354" s="66">
        <f>-G$190+G$216-G$218+G$233*(1+'S&amp;S'!$F152)+G$234+G$235</f>
        <v>0</v>
      </c>
      <c r="H354" s="66">
        <f>-H$190+H$216-H$218+H$233*(1+'S&amp;S'!$F152)+H$234+H$235</f>
        <v>0</v>
      </c>
      <c r="I354" s="66">
        <f>-I$190+I$216-I$218+I$233*(1+'S&amp;S'!$F152)+I$234+I$235</f>
        <v>0</v>
      </c>
      <c r="J354" s="66">
        <f>-J$190+J$216-J$218+J$233*(1+'S&amp;S'!$F152)+J$234+J$235</f>
        <v>0</v>
      </c>
      <c r="K354" s="66">
        <f>-K$190+K$216-K$218+K$233*(1+'S&amp;S'!$F152)+K$234+K$235</f>
        <v>0</v>
      </c>
      <c r="L354" s="66">
        <f>-L$190+L$216-L$218+L$233*(1+'S&amp;S'!$F152)+L$234+L$235</f>
        <v>0</v>
      </c>
      <c r="M354" s="66">
        <f>-M$190+M$216-M$218+M$233*(1+'S&amp;S'!$F152)+M$234+M$235</f>
        <v>0</v>
      </c>
      <c r="N354" s="66">
        <f>-N$190+N$216-N$218+N$233*(1+'S&amp;S'!$F152)+N$234+N$235</f>
        <v>0</v>
      </c>
      <c r="O354" s="66">
        <f>-O$190+O$216-O$218+O$233*(1+'S&amp;S'!$F152)+O$234+O$235</f>
        <v>0</v>
      </c>
      <c r="P354" s="66">
        <f>-P$190+P$216-P$218+P$233*(1+'S&amp;S'!$F152)+P$234+P$235</f>
        <v>0</v>
      </c>
      <c r="Q354" s="66">
        <f>-Q$190+Q$216-Q$218+Q$233*(1+'S&amp;S'!$F152)+Q$234+Q$235</f>
        <v>0</v>
      </c>
      <c r="R354" s="66">
        <f>-R$190+R$216-R$218+R$233*(1+'S&amp;S'!$F152)+R$234+R$235</f>
        <v>0</v>
      </c>
      <c r="S354" s="66">
        <f>-S$190+S$216-S$218+S$233*(1+'S&amp;S'!$F152)+S$234+S$235</f>
        <v>0</v>
      </c>
      <c r="T354" s="66">
        <f>-T$190+T$216-T$218+T$233*(1+'S&amp;S'!$F152)+T$234+T$235</f>
        <v>0</v>
      </c>
      <c r="U354" s="66">
        <f>-U$190+U$216-U$218+U$233*(1+'S&amp;S'!$F152)+U$234+U$235</f>
        <v>0</v>
      </c>
      <c r="V354" s="66">
        <f>-V$190+V$216-V$218+V$233*(1+'S&amp;S'!$F152)+V$234+V$235</f>
        <v>0</v>
      </c>
      <c r="W354" s="66">
        <f>-W$190+W$216-W$218+W$233*(1+'S&amp;S'!$F152)+W$234+W$235</f>
        <v>0</v>
      </c>
      <c r="X354" s="66">
        <f>-X$190+X$216-X$218+X$233*(1+'S&amp;S'!$F152)+X$234+X$235</f>
        <v>0</v>
      </c>
      <c r="Y354" s="66">
        <f>-Y$190+Y$216-Y$218+Y$233*(1+'S&amp;S'!$F152)+Y$234+Y$235</f>
        <v>0</v>
      </c>
      <c r="Z354" s="66">
        <f>-Z$190+Z$216-Z$218+Z$233*(1+'S&amp;S'!$F152)+Z$234+Z$235</f>
        <v>0</v>
      </c>
      <c r="AA354" s="66">
        <f>-AA$190+AA$216-AA$218+AA$233*(1+'S&amp;S'!$F152)+AA$234+AA$235</f>
        <v>0</v>
      </c>
      <c r="AB354" s="66">
        <f>-AB$190+AB$216-AB$218+AB$233*(1+'S&amp;S'!$F152)+AB$234+AB$235</f>
        <v>0</v>
      </c>
      <c r="AC354" s="66">
        <f>-AC$190+AC$216-AC$218+AC$233*(1+'S&amp;S'!$F152)+AC$234+AC$235</f>
        <v>0</v>
      </c>
      <c r="AD354" s="66">
        <f>-AD$190+AD$216-AD$218+AD$233*(1+'S&amp;S'!$F152)+AD$234+AD$235</f>
        <v>0</v>
      </c>
      <c r="AE354" s="66">
        <f>-AE$190+AE$216-AE$218+AE$233*(1+'S&amp;S'!$F152)+AE$234+AE$235</f>
        <v>0</v>
      </c>
      <c r="AF354" s="66">
        <f>-AF$190+AF$216-AF$218+AF$233*(1+'S&amp;S'!$F152)+AF$234+AF$235</f>
        <v>0</v>
      </c>
      <c r="AG354" s="66">
        <f>-AG$190+AG$216-AG$218+AG$233*(1+'S&amp;S'!$F152)+AG$234+AG$235</f>
        <v>0</v>
      </c>
      <c r="AH354" s="66">
        <f>-AH$190+AH$216-AH$218+AH$233*(1+'S&amp;S'!$F152)+AH$234+AH$235</f>
        <v>0</v>
      </c>
      <c r="AI354" s="66">
        <f>-AI$190+AI$216-AI$218+AI$233*(1+'S&amp;S'!$F152)+AI$234+AI$235</f>
        <v>0</v>
      </c>
      <c r="AJ354" s="66">
        <f>-AJ$190+AJ$216-AJ$218+AJ$233*(1+'S&amp;S'!$F152)+AJ$234+AJ$235</f>
        <v>0</v>
      </c>
      <c r="AK354" s="66">
        <f>-AK$190+AK$216-AK$218+AK$233*(1+'S&amp;S'!$F152)+AK$234+AK$235</f>
        <v>0</v>
      </c>
      <c r="AL354" s="66">
        <f>-AL$190+AL$216-AL$218+AL$233*(1+'S&amp;S'!$F152)+AL$234+AL$235</f>
        <v>0</v>
      </c>
      <c r="AM354" s="66">
        <f>-AM$190+AM$216-AM$218+AM$233*(1+'S&amp;S'!$F152)+AM$234+AM$235</f>
        <v>0</v>
      </c>
      <c r="AN354" s="66">
        <f>-AN$190+AN$216-AN$218+AN$233*(1+'S&amp;S'!$F152)+AN$234+AN$235</f>
        <v>0</v>
      </c>
      <c r="AO354" s="66">
        <f>-AO$190+AO$216-AO$218+AO$233*(1+'S&amp;S'!$F152)+AO$234+AO$235</f>
        <v>0</v>
      </c>
      <c r="AP354" s="66">
        <f>-AP$190+AP$216-AP$218+AP$233*(1+'S&amp;S'!$F152)+AP$234+AP$235</f>
        <v>0</v>
      </c>
      <c r="AQ354" s="66">
        <f>-AQ$190+AQ$216-AQ$218+AQ$233*(1+'S&amp;S'!$F152)+AQ$234+AQ$235</f>
        <v>0</v>
      </c>
      <c r="AR354" s="66">
        <f>-AR$190+AR$216-AR$218+AR$233*(1+'S&amp;S'!$F152)+AR$234+AR$235</f>
        <v>0</v>
      </c>
      <c r="AS354" s="66">
        <f>-AS$190+AS$216-AS$218+AS$233*(1+'S&amp;S'!$F152)+AS$234+AS$235</f>
        <v>0</v>
      </c>
      <c r="AT354" s="66">
        <f>-AT$190+AT$216-AT$218+AT$233*(1+'S&amp;S'!$F152)+AT$234+AT$235</f>
        <v>0</v>
      </c>
      <c r="AU354" s="66">
        <f>-AU$190+AU$216-AU$218+AU$233*(1+'S&amp;S'!$F152)+AU$234+AU$235</f>
        <v>0</v>
      </c>
      <c r="AV354" s="66">
        <f>-AV$190+AV$216-AV$218+AV$233*(1+'S&amp;S'!$F152)+AV$234+AV$235</f>
        <v>0</v>
      </c>
      <c r="AW354" s="66">
        <f>-AW$190+AW$216-AW$218+AW$233*(1+'S&amp;S'!$F152)+AW$234+AW$235</f>
        <v>0</v>
      </c>
      <c r="AX354" s="66">
        <f>-AX$190+AX$216-AX$218+AX$233*(1+'S&amp;S'!$F152)+AX$234+AX$235</f>
        <v>0</v>
      </c>
      <c r="AY354" s="66">
        <f>-AY$190+AY$216-AY$218+AY$233*(1+'S&amp;S'!$F152)+AY$234+AY$235</f>
        <v>0</v>
      </c>
      <c r="AZ354" s="66">
        <f>-AZ$190+AZ$216-AZ$218+AZ$233*(1+'S&amp;S'!$F152)+AZ$234+AZ$235</f>
        <v>0</v>
      </c>
      <c r="BA354" s="66">
        <f>-BA$190+BA$216-BA$218+BA$233*(1+'S&amp;S'!$F152)+BA$234+BA$235</f>
        <v>0</v>
      </c>
      <c r="BB354" s="66">
        <f>-BB$190+BB$216-BB$218+BB$233*(1+'S&amp;S'!$F152)+BB$234+BB$235</f>
        <v>0</v>
      </c>
      <c r="BC354" s="66">
        <f>-BC$190+BC$216-BC$218+BC$233*(1+'S&amp;S'!$F152)+BC$234+BC$235</f>
        <v>0</v>
      </c>
      <c r="BD354" s="66">
        <f>-BD$190+BD$216-BD$218+BD$233*(1+'S&amp;S'!$F152)+BD$234+BD$235</f>
        <v>0</v>
      </c>
      <c r="BE354" s="66">
        <f>-BE$190+BE$216-BE$218+BE$233*(1+'S&amp;S'!$F152)+BE$234+BE$235</f>
        <v>0</v>
      </c>
      <c r="BF354" s="66">
        <f>-BF$190+BF$216-BF$218+BF$233*(1+'S&amp;S'!$F152)+BF$234+BF$235</f>
        <v>0</v>
      </c>
      <c r="BG354" s="66">
        <f>-BG$190+BG$216-BG$218+BG$233*(1+'S&amp;S'!$F152)+BG$234+BG$235</f>
        <v>0</v>
      </c>
      <c r="BH354" s="66">
        <f>-BH$190+BH$216-BH$218+BH$233*(1+'S&amp;S'!$F152)+BH$234+BH$235</f>
        <v>0</v>
      </c>
      <c r="BI354" s="66">
        <f>-BI$190+BI$216-BI$218+BI$233*(1+'S&amp;S'!$F152)+BI$234+BI$235</f>
        <v>0</v>
      </c>
      <c r="BJ354" s="66">
        <f>-BJ$190+BJ$216-BJ$218+BJ$233*(1+'S&amp;S'!$F152)+BJ$234+BJ$235</f>
        <v>0</v>
      </c>
      <c r="BK354" s="66">
        <f>-BK$190+BK$216-BK$218+BK$233*(1+'S&amp;S'!$F152)+BK$234+BK$235</f>
        <v>0</v>
      </c>
      <c r="BL354" s="66">
        <f>-BL$190+BL$216-BL$218+BL$233*(1+'S&amp;S'!$F152)+BL$234+BL$235</f>
        <v>0</v>
      </c>
      <c r="BM354" s="66">
        <f>-BM$190+BM$216-BM$218+BM$233*(1+'S&amp;S'!$F152)+BM$234+BM$235</f>
        <v>0</v>
      </c>
      <c r="BN354" s="66">
        <f>-BN$190+BN$216-BN$218+BN$233*(1+'S&amp;S'!$F152)+BN$234+BN$235</f>
        <v>0</v>
      </c>
      <c r="BO354" s="66">
        <f>-BO$190+BO$216-BO$218+BO$233*(1+'S&amp;S'!$F152)+BO$234+BO$235</f>
        <v>0</v>
      </c>
      <c r="BP354" s="66">
        <f>-BP$190+BP$216-BP$218+BP$233*(1+'S&amp;S'!$F152)+BP$234+BP$235</f>
        <v>0</v>
      </c>
      <c r="BQ354" s="66">
        <f>-BQ$190+BQ$216-BQ$218+BQ$233*(1+'S&amp;S'!$F152)+BQ$234+BQ$235</f>
        <v>0</v>
      </c>
      <c r="BR354" s="66">
        <f>-BR$190+BR$216-BR$218+BR$233*(1+'S&amp;S'!$F152)+BR$234+BR$235</f>
        <v>0</v>
      </c>
      <c r="BS354" s="66">
        <f>-BS$190+BS$216-BS$218+BS$233*(1+'S&amp;S'!$F152)+BS$234+BS$235</f>
        <v>0</v>
      </c>
      <c r="BT354" s="66">
        <f>-BT$190+BT$216-BT$218+BT$233*(1+'S&amp;S'!$F152)+BT$234+BT$235</f>
        <v>0</v>
      </c>
      <c r="BU354" s="66">
        <f>-BU$190+BU$216-BU$218+BU$233*(1+'S&amp;S'!$F152)+BU$234+BU$235</f>
        <v>0</v>
      </c>
      <c r="BV354" s="66">
        <f>-BV$190+BV$216-BV$218+BV$233*(1+'S&amp;S'!$F152)+BV$234+BV$235</f>
        <v>0</v>
      </c>
      <c r="BW354" s="66">
        <f>-BW$190+BW$216-BW$218+BW$233*(1+'S&amp;S'!$F152)+BW$234+BW$235</f>
        <v>0</v>
      </c>
      <c r="BX354" s="66">
        <f>-BX$190+BX$216-BX$218+BX$233*(1+'S&amp;S'!$F152)+BX$234+BX$235</f>
        <v>0</v>
      </c>
      <c r="BY354" s="66">
        <f>-BY$190+BY$216-BY$218+BY$233*(1+'S&amp;S'!$F152)+BY$234+BY$235</f>
        <v>0</v>
      </c>
      <c r="BZ354" s="66">
        <f>-BZ$190+BZ$216-BZ$218+BZ$233*(1+'S&amp;S'!$F152)+BZ$234+BZ$235</f>
        <v>0</v>
      </c>
      <c r="CA354" s="66">
        <f>-CA$190+CA$216-CA$218+CA$233*(1+'S&amp;S'!$F152)+CA$234+CA$235</f>
        <v>0</v>
      </c>
      <c r="CB354" s="66">
        <f>-CB$190+CB$216-CB$218+CB$233*(1+'S&amp;S'!$F152)+CB$234+CB$235</f>
        <v>0</v>
      </c>
      <c r="CC354" s="66">
        <f>-CC$190+CC$216-CC$218+CC$233*(1+'S&amp;S'!$F152)+CC$234+CC$235</f>
        <v>0</v>
      </c>
      <c r="CD354" s="66">
        <f>-CD$190+CD$216-CD$218+CD$233*(1+'S&amp;S'!$F152)+CD$234+CD$235</f>
        <v>0</v>
      </c>
      <c r="CE354" s="66">
        <f>-CE$190+CE$216-CE$218+CE$233*(1+'S&amp;S'!$F152)+CE$234+CE$235</f>
        <v>0</v>
      </c>
      <c r="CF354" s="66">
        <f>-CF$190+CF$216-CF$218+CF$233*(1+'S&amp;S'!$F152)+CF$234+CF$235</f>
        <v>0</v>
      </c>
      <c r="CG354" s="66">
        <f>-CG$190+CG$216-CG$218+CG$233*(1+'S&amp;S'!$F152)+CG$234+CG$235</f>
        <v>0</v>
      </c>
      <c r="CH354" s="66">
        <f>-CH$190+CH$216-CH$218+CH$233*(1+'S&amp;S'!$F152)+CH$234+CH$235</f>
        <v>0</v>
      </c>
      <c r="CI354" s="66">
        <f>-CI$190+CI$216-CI$218+CI$233*(1+'S&amp;S'!$F152)+CI$234+CI$235</f>
        <v>0</v>
      </c>
      <c r="CJ354" s="66">
        <f>-CJ$190+CJ$216-CJ$218+CJ$233*(1+'S&amp;S'!$F152)+CJ$234+CJ$235</f>
        <v>0</v>
      </c>
      <c r="CK354" s="66">
        <f>-CK$190+CK$216-CK$218+CK$233*(1+'S&amp;S'!$F152)+CK$234+CK$235</f>
        <v>0</v>
      </c>
      <c r="CL354" s="66">
        <f>-CL$190+CL$216-CL$218+CL$233*(1+'S&amp;S'!$F152)+CL$234+CL$235</f>
        <v>0</v>
      </c>
      <c r="CM354" s="66">
        <f>-CM$190+CM$216-CM$218+CM$233*(1+'S&amp;S'!$F152)+CM$234+CM$235</f>
        <v>0</v>
      </c>
      <c r="CN354" s="66">
        <f>-CN$190+CN$216-CN$218+CN$233*(1+'S&amp;S'!$F152)+CN$234+CN$235</f>
        <v>0</v>
      </c>
      <c r="CO354" s="66">
        <f>-CO$190+CO$216-CO$218+CO$233*(1+'S&amp;S'!$F152)+CO$234+CO$235</f>
        <v>0</v>
      </c>
      <c r="CP354" s="66">
        <f>-CP$190+CP$216-CP$218+CP$233*(1+'S&amp;S'!$F152)+CP$234+CP$235</f>
        <v>0</v>
      </c>
      <c r="CQ354" s="66">
        <f>-CQ$190+CQ$216-CQ$218+CQ$233*(1+'S&amp;S'!$F152)+CQ$234+CQ$235</f>
        <v>0</v>
      </c>
      <c r="CR354" s="66">
        <f>-CR$190+CR$216-CR$218+CR$233*(1+'S&amp;S'!$F152)+CR$234+CR$235</f>
        <v>0</v>
      </c>
      <c r="CS354" s="66">
        <f>-CS$190+CS$216-CS$218+CS$233*(1+'S&amp;S'!$F152)+CS$234+CS$235</f>
        <v>0</v>
      </c>
    </row>
    <row r="355" spans="3:97" hidden="1" x14ac:dyDescent="0.35">
      <c r="C355" s="81" t="str">
        <f>O.5!C95&amp;" with "&amp; 'S&amp;S'!$D$5*100 &amp; "% decrease"</f>
        <v>G. Total net value of externalities with 1% decrease</v>
      </c>
      <c r="E355" s="492">
        <f>G355+NPV(G.Asm!$F$40,H355:INDEX(H355:CS355,RP))</f>
        <v>0</v>
      </c>
      <c r="F355" s="492">
        <f t="shared" si="140"/>
        <v>0</v>
      </c>
      <c r="G355" s="66">
        <f>-G$190+G$216-G$218+G$233*(1+'S&amp;S'!$F153)+G$234+G$235</f>
        <v>0</v>
      </c>
      <c r="H355" s="66">
        <f>-H$190+H$216-H$218+H$233*(1+'S&amp;S'!$F153)+H$234+H$235</f>
        <v>0</v>
      </c>
      <c r="I355" s="66">
        <f>-I$190+I$216-I$218+I$233*(1+'S&amp;S'!$F153)+I$234+I$235</f>
        <v>0</v>
      </c>
      <c r="J355" s="66">
        <f>-J$190+J$216-J$218+J$233*(1+'S&amp;S'!$F153)+J$234+J$235</f>
        <v>0</v>
      </c>
      <c r="K355" s="66">
        <f>-K$190+K$216-K$218+K$233*(1+'S&amp;S'!$F153)+K$234+K$235</f>
        <v>0</v>
      </c>
      <c r="L355" s="66">
        <f>-L$190+L$216-L$218+L$233*(1+'S&amp;S'!$F153)+L$234+L$235</f>
        <v>0</v>
      </c>
      <c r="M355" s="66">
        <f>-M$190+M$216-M$218+M$233*(1+'S&amp;S'!$F153)+M$234+M$235</f>
        <v>0</v>
      </c>
      <c r="N355" s="66">
        <f>-N$190+N$216-N$218+N$233*(1+'S&amp;S'!$F153)+N$234+N$235</f>
        <v>0</v>
      </c>
      <c r="O355" s="66">
        <f>-O$190+O$216-O$218+O$233*(1+'S&amp;S'!$F153)+O$234+O$235</f>
        <v>0</v>
      </c>
      <c r="P355" s="66">
        <f>-P$190+P$216-P$218+P$233*(1+'S&amp;S'!$F153)+P$234+P$235</f>
        <v>0</v>
      </c>
      <c r="Q355" s="66">
        <f>-Q$190+Q$216-Q$218+Q$233*(1+'S&amp;S'!$F153)+Q$234+Q$235</f>
        <v>0</v>
      </c>
      <c r="R355" s="66">
        <f>-R$190+R$216-R$218+R$233*(1+'S&amp;S'!$F153)+R$234+R$235</f>
        <v>0</v>
      </c>
      <c r="S355" s="66">
        <f>-S$190+S$216-S$218+S$233*(1+'S&amp;S'!$F153)+S$234+S$235</f>
        <v>0</v>
      </c>
      <c r="T355" s="66">
        <f>-T$190+T$216-T$218+T$233*(1+'S&amp;S'!$F153)+T$234+T$235</f>
        <v>0</v>
      </c>
      <c r="U355" s="66">
        <f>-U$190+U$216-U$218+U$233*(1+'S&amp;S'!$F153)+U$234+U$235</f>
        <v>0</v>
      </c>
      <c r="V355" s="66">
        <f>-V$190+V$216-V$218+V$233*(1+'S&amp;S'!$F153)+V$234+V$235</f>
        <v>0</v>
      </c>
      <c r="W355" s="66">
        <f>-W$190+W$216-W$218+W$233*(1+'S&amp;S'!$F153)+W$234+W$235</f>
        <v>0</v>
      </c>
      <c r="X355" s="66">
        <f>-X$190+X$216-X$218+X$233*(1+'S&amp;S'!$F153)+X$234+X$235</f>
        <v>0</v>
      </c>
      <c r="Y355" s="66">
        <f>-Y$190+Y$216-Y$218+Y$233*(1+'S&amp;S'!$F153)+Y$234+Y$235</f>
        <v>0</v>
      </c>
      <c r="Z355" s="66">
        <f>-Z$190+Z$216-Z$218+Z$233*(1+'S&amp;S'!$F153)+Z$234+Z$235</f>
        <v>0</v>
      </c>
      <c r="AA355" s="66">
        <f>-AA$190+AA$216-AA$218+AA$233*(1+'S&amp;S'!$F153)+AA$234+AA$235</f>
        <v>0</v>
      </c>
      <c r="AB355" s="66">
        <f>-AB$190+AB$216-AB$218+AB$233*(1+'S&amp;S'!$F153)+AB$234+AB$235</f>
        <v>0</v>
      </c>
      <c r="AC355" s="66">
        <f>-AC$190+AC$216-AC$218+AC$233*(1+'S&amp;S'!$F153)+AC$234+AC$235</f>
        <v>0</v>
      </c>
      <c r="AD355" s="66">
        <f>-AD$190+AD$216-AD$218+AD$233*(1+'S&amp;S'!$F153)+AD$234+AD$235</f>
        <v>0</v>
      </c>
      <c r="AE355" s="66">
        <f>-AE$190+AE$216-AE$218+AE$233*(1+'S&amp;S'!$F153)+AE$234+AE$235</f>
        <v>0</v>
      </c>
      <c r="AF355" s="66">
        <f>-AF$190+AF$216-AF$218+AF$233*(1+'S&amp;S'!$F153)+AF$234+AF$235</f>
        <v>0</v>
      </c>
      <c r="AG355" s="66">
        <f>-AG$190+AG$216-AG$218+AG$233*(1+'S&amp;S'!$F153)+AG$234+AG$235</f>
        <v>0</v>
      </c>
      <c r="AH355" s="66">
        <f>-AH$190+AH$216-AH$218+AH$233*(1+'S&amp;S'!$F153)+AH$234+AH$235</f>
        <v>0</v>
      </c>
      <c r="AI355" s="66">
        <f>-AI$190+AI$216-AI$218+AI$233*(1+'S&amp;S'!$F153)+AI$234+AI$235</f>
        <v>0</v>
      </c>
      <c r="AJ355" s="66">
        <f>-AJ$190+AJ$216-AJ$218+AJ$233*(1+'S&amp;S'!$F153)+AJ$234+AJ$235</f>
        <v>0</v>
      </c>
      <c r="AK355" s="66">
        <f>-AK$190+AK$216-AK$218+AK$233*(1+'S&amp;S'!$F153)+AK$234+AK$235</f>
        <v>0</v>
      </c>
      <c r="AL355" s="66">
        <f>-AL$190+AL$216-AL$218+AL$233*(1+'S&amp;S'!$F153)+AL$234+AL$235</f>
        <v>0</v>
      </c>
      <c r="AM355" s="66">
        <f>-AM$190+AM$216-AM$218+AM$233*(1+'S&amp;S'!$F153)+AM$234+AM$235</f>
        <v>0</v>
      </c>
      <c r="AN355" s="66">
        <f>-AN$190+AN$216-AN$218+AN$233*(1+'S&amp;S'!$F153)+AN$234+AN$235</f>
        <v>0</v>
      </c>
      <c r="AO355" s="66">
        <f>-AO$190+AO$216-AO$218+AO$233*(1+'S&amp;S'!$F153)+AO$234+AO$235</f>
        <v>0</v>
      </c>
      <c r="AP355" s="66">
        <f>-AP$190+AP$216-AP$218+AP$233*(1+'S&amp;S'!$F153)+AP$234+AP$235</f>
        <v>0</v>
      </c>
      <c r="AQ355" s="66">
        <f>-AQ$190+AQ$216-AQ$218+AQ$233*(1+'S&amp;S'!$F153)+AQ$234+AQ$235</f>
        <v>0</v>
      </c>
      <c r="AR355" s="66">
        <f>-AR$190+AR$216-AR$218+AR$233*(1+'S&amp;S'!$F153)+AR$234+AR$235</f>
        <v>0</v>
      </c>
      <c r="AS355" s="66">
        <f>-AS$190+AS$216-AS$218+AS$233*(1+'S&amp;S'!$F153)+AS$234+AS$235</f>
        <v>0</v>
      </c>
      <c r="AT355" s="66">
        <f>-AT$190+AT$216-AT$218+AT$233*(1+'S&amp;S'!$F153)+AT$234+AT$235</f>
        <v>0</v>
      </c>
      <c r="AU355" s="66">
        <f>-AU$190+AU$216-AU$218+AU$233*(1+'S&amp;S'!$F153)+AU$234+AU$235</f>
        <v>0</v>
      </c>
      <c r="AV355" s="66">
        <f>-AV$190+AV$216-AV$218+AV$233*(1+'S&amp;S'!$F153)+AV$234+AV$235</f>
        <v>0</v>
      </c>
      <c r="AW355" s="66">
        <f>-AW$190+AW$216-AW$218+AW$233*(1+'S&amp;S'!$F153)+AW$234+AW$235</f>
        <v>0</v>
      </c>
      <c r="AX355" s="66">
        <f>-AX$190+AX$216-AX$218+AX$233*(1+'S&amp;S'!$F153)+AX$234+AX$235</f>
        <v>0</v>
      </c>
      <c r="AY355" s="66">
        <f>-AY$190+AY$216-AY$218+AY$233*(1+'S&amp;S'!$F153)+AY$234+AY$235</f>
        <v>0</v>
      </c>
      <c r="AZ355" s="66">
        <f>-AZ$190+AZ$216-AZ$218+AZ$233*(1+'S&amp;S'!$F153)+AZ$234+AZ$235</f>
        <v>0</v>
      </c>
      <c r="BA355" s="66">
        <f>-BA$190+BA$216-BA$218+BA$233*(1+'S&amp;S'!$F153)+BA$234+BA$235</f>
        <v>0</v>
      </c>
      <c r="BB355" s="66">
        <f>-BB$190+BB$216-BB$218+BB$233*(1+'S&amp;S'!$F153)+BB$234+BB$235</f>
        <v>0</v>
      </c>
      <c r="BC355" s="66">
        <f>-BC$190+BC$216-BC$218+BC$233*(1+'S&amp;S'!$F153)+BC$234+BC$235</f>
        <v>0</v>
      </c>
      <c r="BD355" s="66">
        <f>-BD$190+BD$216-BD$218+BD$233*(1+'S&amp;S'!$F153)+BD$234+BD$235</f>
        <v>0</v>
      </c>
      <c r="BE355" s="66">
        <f>-BE$190+BE$216-BE$218+BE$233*(1+'S&amp;S'!$F153)+BE$234+BE$235</f>
        <v>0</v>
      </c>
      <c r="BF355" s="66">
        <f>-BF$190+BF$216-BF$218+BF$233*(1+'S&amp;S'!$F153)+BF$234+BF$235</f>
        <v>0</v>
      </c>
      <c r="BG355" s="66">
        <f>-BG$190+BG$216-BG$218+BG$233*(1+'S&amp;S'!$F153)+BG$234+BG$235</f>
        <v>0</v>
      </c>
      <c r="BH355" s="66">
        <f>-BH$190+BH$216-BH$218+BH$233*(1+'S&amp;S'!$F153)+BH$234+BH$235</f>
        <v>0</v>
      </c>
      <c r="BI355" s="66">
        <f>-BI$190+BI$216-BI$218+BI$233*(1+'S&amp;S'!$F153)+BI$234+BI$235</f>
        <v>0</v>
      </c>
      <c r="BJ355" s="66">
        <f>-BJ$190+BJ$216-BJ$218+BJ$233*(1+'S&amp;S'!$F153)+BJ$234+BJ$235</f>
        <v>0</v>
      </c>
      <c r="BK355" s="66">
        <f>-BK$190+BK$216-BK$218+BK$233*(1+'S&amp;S'!$F153)+BK$234+BK$235</f>
        <v>0</v>
      </c>
      <c r="BL355" s="66">
        <f>-BL$190+BL$216-BL$218+BL$233*(1+'S&amp;S'!$F153)+BL$234+BL$235</f>
        <v>0</v>
      </c>
      <c r="BM355" s="66">
        <f>-BM$190+BM$216-BM$218+BM$233*(1+'S&amp;S'!$F153)+BM$234+BM$235</f>
        <v>0</v>
      </c>
      <c r="BN355" s="66">
        <f>-BN$190+BN$216-BN$218+BN$233*(1+'S&amp;S'!$F153)+BN$234+BN$235</f>
        <v>0</v>
      </c>
      <c r="BO355" s="66">
        <f>-BO$190+BO$216-BO$218+BO$233*(1+'S&amp;S'!$F153)+BO$234+BO$235</f>
        <v>0</v>
      </c>
      <c r="BP355" s="66">
        <f>-BP$190+BP$216-BP$218+BP$233*(1+'S&amp;S'!$F153)+BP$234+BP$235</f>
        <v>0</v>
      </c>
      <c r="BQ355" s="66">
        <f>-BQ$190+BQ$216-BQ$218+BQ$233*(1+'S&amp;S'!$F153)+BQ$234+BQ$235</f>
        <v>0</v>
      </c>
      <c r="BR355" s="66">
        <f>-BR$190+BR$216-BR$218+BR$233*(1+'S&amp;S'!$F153)+BR$234+BR$235</f>
        <v>0</v>
      </c>
      <c r="BS355" s="66">
        <f>-BS$190+BS$216-BS$218+BS$233*(1+'S&amp;S'!$F153)+BS$234+BS$235</f>
        <v>0</v>
      </c>
      <c r="BT355" s="66">
        <f>-BT$190+BT$216-BT$218+BT$233*(1+'S&amp;S'!$F153)+BT$234+BT$235</f>
        <v>0</v>
      </c>
      <c r="BU355" s="66">
        <f>-BU$190+BU$216-BU$218+BU$233*(1+'S&amp;S'!$F153)+BU$234+BU$235</f>
        <v>0</v>
      </c>
      <c r="BV355" s="66">
        <f>-BV$190+BV$216-BV$218+BV$233*(1+'S&amp;S'!$F153)+BV$234+BV$235</f>
        <v>0</v>
      </c>
      <c r="BW355" s="66">
        <f>-BW$190+BW$216-BW$218+BW$233*(1+'S&amp;S'!$F153)+BW$234+BW$235</f>
        <v>0</v>
      </c>
      <c r="BX355" s="66">
        <f>-BX$190+BX$216-BX$218+BX$233*(1+'S&amp;S'!$F153)+BX$234+BX$235</f>
        <v>0</v>
      </c>
      <c r="BY355" s="66">
        <f>-BY$190+BY$216-BY$218+BY$233*(1+'S&amp;S'!$F153)+BY$234+BY$235</f>
        <v>0</v>
      </c>
      <c r="BZ355" s="66">
        <f>-BZ$190+BZ$216-BZ$218+BZ$233*(1+'S&amp;S'!$F153)+BZ$234+BZ$235</f>
        <v>0</v>
      </c>
      <c r="CA355" s="66">
        <f>-CA$190+CA$216-CA$218+CA$233*(1+'S&amp;S'!$F153)+CA$234+CA$235</f>
        <v>0</v>
      </c>
      <c r="CB355" s="66">
        <f>-CB$190+CB$216-CB$218+CB$233*(1+'S&amp;S'!$F153)+CB$234+CB$235</f>
        <v>0</v>
      </c>
      <c r="CC355" s="66">
        <f>-CC$190+CC$216-CC$218+CC$233*(1+'S&amp;S'!$F153)+CC$234+CC$235</f>
        <v>0</v>
      </c>
      <c r="CD355" s="66">
        <f>-CD$190+CD$216-CD$218+CD$233*(1+'S&amp;S'!$F153)+CD$234+CD$235</f>
        <v>0</v>
      </c>
      <c r="CE355" s="66">
        <f>-CE$190+CE$216-CE$218+CE$233*(1+'S&amp;S'!$F153)+CE$234+CE$235</f>
        <v>0</v>
      </c>
      <c r="CF355" s="66">
        <f>-CF$190+CF$216-CF$218+CF$233*(1+'S&amp;S'!$F153)+CF$234+CF$235</f>
        <v>0</v>
      </c>
      <c r="CG355" s="66">
        <f>-CG$190+CG$216-CG$218+CG$233*(1+'S&amp;S'!$F153)+CG$234+CG$235</f>
        <v>0</v>
      </c>
      <c r="CH355" s="66">
        <f>-CH$190+CH$216-CH$218+CH$233*(1+'S&amp;S'!$F153)+CH$234+CH$235</f>
        <v>0</v>
      </c>
      <c r="CI355" s="66">
        <f>-CI$190+CI$216-CI$218+CI$233*(1+'S&amp;S'!$F153)+CI$234+CI$235</f>
        <v>0</v>
      </c>
      <c r="CJ355" s="66">
        <f>-CJ$190+CJ$216-CJ$218+CJ$233*(1+'S&amp;S'!$F153)+CJ$234+CJ$235</f>
        <v>0</v>
      </c>
      <c r="CK355" s="66">
        <f>-CK$190+CK$216-CK$218+CK$233*(1+'S&amp;S'!$F153)+CK$234+CK$235</f>
        <v>0</v>
      </c>
      <c r="CL355" s="66">
        <f>-CL$190+CL$216-CL$218+CL$233*(1+'S&amp;S'!$F153)+CL$234+CL$235</f>
        <v>0</v>
      </c>
      <c r="CM355" s="66">
        <f>-CM$190+CM$216-CM$218+CM$233*(1+'S&amp;S'!$F153)+CM$234+CM$235</f>
        <v>0</v>
      </c>
      <c r="CN355" s="66">
        <f>-CN$190+CN$216-CN$218+CN$233*(1+'S&amp;S'!$F153)+CN$234+CN$235</f>
        <v>0</v>
      </c>
      <c r="CO355" s="66">
        <f>-CO$190+CO$216-CO$218+CO$233*(1+'S&amp;S'!$F153)+CO$234+CO$235</f>
        <v>0</v>
      </c>
      <c r="CP355" s="66">
        <f>-CP$190+CP$216-CP$218+CP$233*(1+'S&amp;S'!$F153)+CP$234+CP$235</f>
        <v>0</v>
      </c>
      <c r="CQ355" s="66">
        <f>-CQ$190+CQ$216-CQ$218+CQ$233*(1+'S&amp;S'!$F153)+CQ$234+CQ$235</f>
        <v>0</v>
      </c>
      <c r="CR355" s="66">
        <f>-CR$190+CR$216-CR$218+CR$233*(1+'S&amp;S'!$F153)+CR$234+CR$235</f>
        <v>0</v>
      </c>
      <c r="CS355" s="66">
        <f>-CS$190+CS$216-CS$218+CS$233*(1+'S&amp;S'!$F153)+CS$234+CS$235</f>
        <v>0</v>
      </c>
    </row>
    <row r="356" spans="3:97" hidden="1" x14ac:dyDescent="0.35">
      <c r="C356" s="81" t="str">
        <f>O.5!C119&amp;" with "&amp; 'S&amp;S'!$D$5*100 &amp; "% increase"</f>
        <v>H. Total net value of climate change mitigation with 1% increase</v>
      </c>
      <c r="E356" s="492">
        <f>G356+NPV(G.Asm!$F$40,H356:INDEX(H356:CS356,RP))</f>
        <v>0</v>
      </c>
      <c r="F356" s="492">
        <f t="shared" si="140"/>
        <v>0</v>
      </c>
      <c r="G356" s="66">
        <f>-G$190+G$216-G$218+G$233+G$234*(1+'S&amp;S'!$F154)+G$235</f>
        <v>0</v>
      </c>
      <c r="H356" s="66">
        <f>-H$190+H$216-H$218+H$233+H$234*(1+'S&amp;S'!$F154)+H$235</f>
        <v>0</v>
      </c>
      <c r="I356" s="66">
        <f>-I$190+I$216-I$218+I$233+I$234*(1+'S&amp;S'!$F154)+I$235</f>
        <v>0</v>
      </c>
      <c r="J356" s="66">
        <f>-J$190+J$216-J$218+J$233+J$234*(1+'S&amp;S'!$F154)+J$235</f>
        <v>0</v>
      </c>
      <c r="K356" s="66">
        <f>-K$190+K$216-K$218+K$233+K$234*(1+'S&amp;S'!$F154)+K$235</f>
        <v>0</v>
      </c>
      <c r="L356" s="66">
        <f>-L$190+L$216-L$218+L$233+L$234*(1+'S&amp;S'!$F154)+L$235</f>
        <v>0</v>
      </c>
      <c r="M356" s="66">
        <f>-M$190+M$216-M$218+M$233+M$234*(1+'S&amp;S'!$F154)+M$235</f>
        <v>0</v>
      </c>
      <c r="N356" s="66">
        <f>-N$190+N$216-N$218+N$233+N$234*(1+'S&amp;S'!$F154)+N$235</f>
        <v>0</v>
      </c>
      <c r="O356" s="66">
        <f>-O$190+O$216-O$218+O$233+O$234*(1+'S&amp;S'!$F154)+O$235</f>
        <v>0</v>
      </c>
      <c r="P356" s="66">
        <f>-P$190+P$216-P$218+P$233+P$234*(1+'S&amp;S'!$F154)+P$235</f>
        <v>0</v>
      </c>
      <c r="Q356" s="66">
        <f>-Q$190+Q$216-Q$218+Q$233+Q$234*(1+'S&amp;S'!$F154)+Q$235</f>
        <v>0</v>
      </c>
      <c r="R356" s="66">
        <f>-R$190+R$216-R$218+R$233+R$234*(1+'S&amp;S'!$F154)+R$235</f>
        <v>0</v>
      </c>
      <c r="S356" s="66">
        <f>-S$190+S$216-S$218+S$233+S$234*(1+'S&amp;S'!$F154)+S$235</f>
        <v>0</v>
      </c>
      <c r="T356" s="66">
        <f>-T$190+T$216-T$218+T$233+T$234*(1+'S&amp;S'!$F154)+T$235</f>
        <v>0</v>
      </c>
      <c r="U356" s="66">
        <f>-U$190+U$216-U$218+U$233+U$234*(1+'S&amp;S'!$F154)+U$235</f>
        <v>0</v>
      </c>
      <c r="V356" s="66">
        <f>-V$190+V$216-V$218+V$233+V$234*(1+'S&amp;S'!$F154)+V$235</f>
        <v>0</v>
      </c>
      <c r="W356" s="66">
        <f>-W$190+W$216-W$218+W$233+W$234*(1+'S&amp;S'!$F154)+W$235</f>
        <v>0</v>
      </c>
      <c r="X356" s="66">
        <f>-X$190+X$216-X$218+X$233+X$234*(1+'S&amp;S'!$F154)+X$235</f>
        <v>0</v>
      </c>
      <c r="Y356" s="66">
        <f>-Y$190+Y$216-Y$218+Y$233+Y$234*(1+'S&amp;S'!$F154)+Y$235</f>
        <v>0</v>
      </c>
      <c r="Z356" s="66">
        <f>-Z$190+Z$216-Z$218+Z$233+Z$234*(1+'S&amp;S'!$F154)+Z$235</f>
        <v>0</v>
      </c>
      <c r="AA356" s="66">
        <f>-AA$190+AA$216-AA$218+AA$233+AA$234*(1+'S&amp;S'!$F154)+AA$235</f>
        <v>0</v>
      </c>
      <c r="AB356" s="66">
        <f>-AB$190+AB$216-AB$218+AB$233+AB$234*(1+'S&amp;S'!$F154)+AB$235</f>
        <v>0</v>
      </c>
      <c r="AC356" s="66">
        <f>-AC$190+AC$216-AC$218+AC$233+AC$234*(1+'S&amp;S'!$F154)+AC$235</f>
        <v>0</v>
      </c>
      <c r="AD356" s="66">
        <f>-AD$190+AD$216-AD$218+AD$233+AD$234*(1+'S&amp;S'!$F154)+AD$235</f>
        <v>0</v>
      </c>
      <c r="AE356" s="66">
        <f>-AE$190+AE$216-AE$218+AE$233+AE$234*(1+'S&amp;S'!$F154)+AE$235</f>
        <v>0</v>
      </c>
      <c r="AF356" s="66">
        <f>-AF$190+AF$216-AF$218+AF$233+AF$234*(1+'S&amp;S'!$F154)+AF$235</f>
        <v>0</v>
      </c>
      <c r="AG356" s="66">
        <f>-AG$190+AG$216-AG$218+AG$233+AG$234*(1+'S&amp;S'!$F154)+AG$235</f>
        <v>0</v>
      </c>
      <c r="AH356" s="66">
        <f>-AH$190+AH$216-AH$218+AH$233+AH$234*(1+'S&amp;S'!$F154)+AH$235</f>
        <v>0</v>
      </c>
      <c r="AI356" s="66">
        <f>-AI$190+AI$216-AI$218+AI$233+AI$234*(1+'S&amp;S'!$F154)+AI$235</f>
        <v>0</v>
      </c>
      <c r="AJ356" s="66">
        <f>-AJ$190+AJ$216-AJ$218+AJ$233+AJ$234*(1+'S&amp;S'!$F154)+AJ$235</f>
        <v>0</v>
      </c>
      <c r="AK356" s="66">
        <f>-AK$190+AK$216-AK$218+AK$233+AK$234*(1+'S&amp;S'!$F154)+AK$235</f>
        <v>0</v>
      </c>
      <c r="AL356" s="66">
        <f>-AL$190+AL$216-AL$218+AL$233+AL$234*(1+'S&amp;S'!$F154)+AL$235</f>
        <v>0</v>
      </c>
      <c r="AM356" s="66">
        <f>-AM$190+AM$216-AM$218+AM$233+AM$234*(1+'S&amp;S'!$F154)+AM$235</f>
        <v>0</v>
      </c>
      <c r="AN356" s="66">
        <f>-AN$190+AN$216-AN$218+AN$233+AN$234*(1+'S&amp;S'!$F154)+AN$235</f>
        <v>0</v>
      </c>
      <c r="AO356" s="66">
        <f>-AO$190+AO$216-AO$218+AO$233+AO$234*(1+'S&amp;S'!$F154)+AO$235</f>
        <v>0</v>
      </c>
      <c r="AP356" s="66">
        <f>-AP$190+AP$216-AP$218+AP$233+AP$234*(1+'S&amp;S'!$F154)+AP$235</f>
        <v>0</v>
      </c>
      <c r="AQ356" s="66">
        <f>-AQ$190+AQ$216-AQ$218+AQ$233+AQ$234*(1+'S&amp;S'!$F154)+AQ$235</f>
        <v>0</v>
      </c>
      <c r="AR356" s="66">
        <f>-AR$190+AR$216-AR$218+AR$233+AR$234*(1+'S&amp;S'!$F154)+AR$235</f>
        <v>0</v>
      </c>
      <c r="AS356" s="66">
        <f>-AS$190+AS$216-AS$218+AS$233+AS$234*(1+'S&amp;S'!$F154)+AS$235</f>
        <v>0</v>
      </c>
      <c r="AT356" s="66">
        <f>-AT$190+AT$216-AT$218+AT$233+AT$234*(1+'S&amp;S'!$F154)+AT$235</f>
        <v>0</v>
      </c>
      <c r="AU356" s="66">
        <f>-AU$190+AU$216-AU$218+AU$233+AU$234*(1+'S&amp;S'!$F154)+AU$235</f>
        <v>0</v>
      </c>
      <c r="AV356" s="66">
        <f>-AV$190+AV$216-AV$218+AV$233+AV$234*(1+'S&amp;S'!$F154)+AV$235</f>
        <v>0</v>
      </c>
      <c r="AW356" s="66">
        <f>-AW$190+AW$216-AW$218+AW$233+AW$234*(1+'S&amp;S'!$F154)+AW$235</f>
        <v>0</v>
      </c>
      <c r="AX356" s="66">
        <f>-AX$190+AX$216-AX$218+AX$233+AX$234*(1+'S&amp;S'!$F154)+AX$235</f>
        <v>0</v>
      </c>
      <c r="AY356" s="66">
        <f>-AY$190+AY$216-AY$218+AY$233+AY$234*(1+'S&amp;S'!$F154)+AY$235</f>
        <v>0</v>
      </c>
      <c r="AZ356" s="66">
        <f>-AZ$190+AZ$216-AZ$218+AZ$233+AZ$234*(1+'S&amp;S'!$F154)+AZ$235</f>
        <v>0</v>
      </c>
      <c r="BA356" s="66">
        <f>-BA$190+BA$216-BA$218+BA$233+BA$234*(1+'S&amp;S'!$F154)+BA$235</f>
        <v>0</v>
      </c>
      <c r="BB356" s="66">
        <f>-BB$190+BB$216-BB$218+BB$233+BB$234*(1+'S&amp;S'!$F154)+BB$235</f>
        <v>0</v>
      </c>
      <c r="BC356" s="66">
        <f>-BC$190+BC$216-BC$218+BC$233+BC$234*(1+'S&amp;S'!$F154)+BC$235</f>
        <v>0</v>
      </c>
      <c r="BD356" s="66">
        <f>-BD$190+BD$216-BD$218+BD$233+BD$234*(1+'S&amp;S'!$F154)+BD$235</f>
        <v>0</v>
      </c>
      <c r="BE356" s="66">
        <f>-BE$190+BE$216-BE$218+BE$233+BE$234*(1+'S&amp;S'!$F154)+BE$235</f>
        <v>0</v>
      </c>
      <c r="BF356" s="66">
        <f>-BF$190+BF$216-BF$218+BF$233+BF$234*(1+'S&amp;S'!$F154)+BF$235</f>
        <v>0</v>
      </c>
      <c r="BG356" s="66">
        <f>-BG$190+BG$216-BG$218+BG$233+BG$234*(1+'S&amp;S'!$F154)+BG$235</f>
        <v>0</v>
      </c>
      <c r="BH356" s="66">
        <f>-BH$190+BH$216-BH$218+BH$233+BH$234*(1+'S&amp;S'!$F154)+BH$235</f>
        <v>0</v>
      </c>
      <c r="BI356" s="66">
        <f>-BI$190+BI$216-BI$218+BI$233+BI$234*(1+'S&amp;S'!$F154)+BI$235</f>
        <v>0</v>
      </c>
      <c r="BJ356" s="66">
        <f>-BJ$190+BJ$216-BJ$218+BJ$233+BJ$234*(1+'S&amp;S'!$F154)+BJ$235</f>
        <v>0</v>
      </c>
      <c r="BK356" s="66">
        <f>-BK$190+BK$216-BK$218+BK$233+BK$234*(1+'S&amp;S'!$F154)+BK$235</f>
        <v>0</v>
      </c>
      <c r="BL356" s="66">
        <f>-BL$190+BL$216-BL$218+BL$233+BL$234*(1+'S&amp;S'!$F154)+BL$235</f>
        <v>0</v>
      </c>
      <c r="BM356" s="66">
        <f>-BM$190+BM$216-BM$218+BM$233+BM$234*(1+'S&amp;S'!$F154)+BM$235</f>
        <v>0</v>
      </c>
      <c r="BN356" s="66">
        <f>-BN$190+BN$216-BN$218+BN$233+BN$234*(1+'S&amp;S'!$F154)+BN$235</f>
        <v>0</v>
      </c>
      <c r="BO356" s="66">
        <f>-BO$190+BO$216-BO$218+BO$233+BO$234*(1+'S&amp;S'!$F154)+BO$235</f>
        <v>0</v>
      </c>
      <c r="BP356" s="66">
        <f>-BP$190+BP$216-BP$218+BP$233+BP$234*(1+'S&amp;S'!$F154)+BP$235</f>
        <v>0</v>
      </c>
      <c r="BQ356" s="66">
        <f>-BQ$190+BQ$216-BQ$218+BQ$233+BQ$234*(1+'S&amp;S'!$F154)+BQ$235</f>
        <v>0</v>
      </c>
      <c r="BR356" s="66">
        <f>-BR$190+BR$216-BR$218+BR$233+BR$234*(1+'S&amp;S'!$F154)+BR$235</f>
        <v>0</v>
      </c>
      <c r="BS356" s="66">
        <f>-BS$190+BS$216-BS$218+BS$233+BS$234*(1+'S&amp;S'!$F154)+BS$235</f>
        <v>0</v>
      </c>
      <c r="BT356" s="66">
        <f>-BT$190+BT$216-BT$218+BT$233+BT$234*(1+'S&amp;S'!$F154)+BT$235</f>
        <v>0</v>
      </c>
      <c r="BU356" s="66">
        <f>-BU$190+BU$216-BU$218+BU$233+BU$234*(1+'S&amp;S'!$F154)+BU$235</f>
        <v>0</v>
      </c>
      <c r="BV356" s="66">
        <f>-BV$190+BV$216-BV$218+BV$233+BV$234*(1+'S&amp;S'!$F154)+BV$235</f>
        <v>0</v>
      </c>
      <c r="BW356" s="66">
        <f>-BW$190+BW$216-BW$218+BW$233+BW$234*(1+'S&amp;S'!$F154)+BW$235</f>
        <v>0</v>
      </c>
      <c r="BX356" s="66">
        <f>-BX$190+BX$216-BX$218+BX$233+BX$234*(1+'S&amp;S'!$F154)+BX$235</f>
        <v>0</v>
      </c>
      <c r="BY356" s="66">
        <f>-BY$190+BY$216-BY$218+BY$233+BY$234*(1+'S&amp;S'!$F154)+BY$235</f>
        <v>0</v>
      </c>
      <c r="BZ356" s="66">
        <f>-BZ$190+BZ$216-BZ$218+BZ$233+BZ$234*(1+'S&amp;S'!$F154)+BZ$235</f>
        <v>0</v>
      </c>
      <c r="CA356" s="66">
        <f>-CA$190+CA$216-CA$218+CA$233+CA$234*(1+'S&amp;S'!$F154)+CA$235</f>
        <v>0</v>
      </c>
      <c r="CB356" s="66">
        <f>-CB$190+CB$216-CB$218+CB$233+CB$234*(1+'S&amp;S'!$F154)+CB$235</f>
        <v>0</v>
      </c>
      <c r="CC356" s="66">
        <f>-CC$190+CC$216-CC$218+CC$233+CC$234*(1+'S&amp;S'!$F154)+CC$235</f>
        <v>0</v>
      </c>
      <c r="CD356" s="66">
        <f>-CD$190+CD$216-CD$218+CD$233+CD$234*(1+'S&amp;S'!$F154)+CD$235</f>
        <v>0</v>
      </c>
      <c r="CE356" s="66">
        <f>-CE$190+CE$216-CE$218+CE$233+CE$234*(1+'S&amp;S'!$F154)+CE$235</f>
        <v>0</v>
      </c>
      <c r="CF356" s="66">
        <f>-CF$190+CF$216-CF$218+CF$233+CF$234*(1+'S&amp;S'!$F154)+CF$235</f>
        <v>0</v>
      </c>
      <c r="CG356" s="66">
        <f>-CG$190+CG$216-CG$218+CG$233+CG$234*(1+'S&amp;S'!$F154)+CG$235</f>
        <v>0</v>
      </c>
      <c r="CH356" s="66">
        <f>-CH$190+CH$216-CH$218+CH$233+CH$234*(1+'S&amp;S'!$F154)+CH$235</f>
        <v>0</v>
      </c>
      <c r="CI356" s="66">
        <f>-CI$190+CI$216-CI$218+CI$233+CI$234*(1+'S&amp;S'!$F154)+CI$235</f>
        <v>0</v>
      </c>
      <c r="CJ356" s="66">
        <f>-CJ$190+CJ$216-CJ$218+CJ$233+CJ$234*(1+'S&amp;S'!$F154)+CJ$235</f>
        <v>0</v>
      </c>
      <c r="CK356" s="66">
        <f>-CK$190+CK$216-CK$218+CK$233+CK$234*(1+'S&amp;S'!$F154)+CK$235</f>
        <v>0</v>
      </c>
      <c r="CL356" s="66">
        <f>-CL$190+CL$216-CL$218+CL$233+CL$234*(1+'S&amp;S'!$F154)+CL$235</f>
        <v>0</v>
      </c>
      <c r="CM356" s="66">
        <f>-CM$190+CM$216-CM$218+CM$233+CM$234*(1+'S&amp;S'!$F154)+CM$235</f>
        <v>0</v>
      </c>
      <c r="CN356" s="66">
        <f>-CN$190+CN$216-CN$218+CN$233+CN$234*(1+'S&amp;S'!$F154)+CN$235</f>
        <v>0</v>
      </c>
      <c r="CO356" s="66">
        <f>-CO$190+CO$216-CO$218+CO$233+CO$234*(1+'S&amp;S'!$F154)+CO$235</f>
        <v>0</v>
      </c>
      <c r="CP356" s="66">
        <f>-CP$190+CP$216-CP$218+CP$233+CP$234*(1+'S&amp;S'!$F154)+CP$235</f>
        <v>0</v>
      </c>
      <c r="CQ356" s="66">
        <f>-CQ$190+CQ$216-CQ$218+CQ$233+CQ$234*(1+'S&amp;S'!$F154)+CQ$235</f>
        <v>0</v>
      </c>
      <c r="CR356" s="66">
        <f>-CR$190+CR$216-CR$218+CR$233+CR$234*(1+'S&amp;S'!$F154)+CR$235</f>
        <v>0</v>
      </c>
      <c r="CS356" s="66">
        <f>-CS$190+CS$216-CS$218+CS$233+CS$234*(1+'S&amp;S'!$F154)+CS$235</f>
        <v>0</v>
      </c>
    </row>
    <row r="357" spans="3:97" hidden="1" x14ac:dyDescent="0.35">
      <c r="C357" s="81" t="str">
        <f>O.5!C119&amp;" with "&amp; 'S&amp;S'!$D$5*100 &amp; "% decrease"</f>
        <v>H. Total net value of climate change mitigation with 1% decrease</v>
      </c>
      <c r="E357" s="492">
        <f>G357+NPV(G.Asm!$F$40,H357:INDEX(H357:CS357,RP))</f>
        <v>0</v>
      </c>
      <c r="F357" s="492">
        <f t="shared" si="140"/>
        <v>0</v>
      </c>
      <c r="G357" s="66">
        <f>-G$190+G$216-G$218+G$233+G$234*(1+'S&amp;S'!$F155)+G$235</f>
        <v>0</v>
      </c>
      <c r="H357" s="66">
        <f>-H$190+H$216-H$218+H$233+H$234*(1+'S&amp;S'!$F155)+H$235</f>
        <v>0</v>
      </c>
      <c r="I357" s="66">
        <f>-I$190+I$216-I$218+I$233+I$234*(1+'S&amp;S'!$F155)+I$235</f>
        <v>0</v>
      </c>
      <c r="J357" s="66">
        <f>-J$190+J$216-J$218+J$233+J$234*(1+'S&amp;S'!$F155)+J$235</f>
        <v>0</v>
      </c>
      <c r="K357" s="66">
        <f>-K$190+K$216-K$218+K$233+K$234*(1+'S&amp;S'!$F155)+K$235</f>
        <v>0</v>
      </c>
      <c r="L357" s="66">
        <f>-L$190+L$216-L$218+L$233+L$234*(1+'S&amp;S'!$F155)+L$235</f>
        <v>0</v>
      </c>
      <c r="M357" s="66">
        <f>-M$190+M$216-M$218+M$233+M$234*(1+'S&amp;S'!$F155)+M$235</f>
        <v>0</v>
      </c>
      <c r="N357" s="66">
        <f>-N$190+N$216-N$218+N$233+N$234*(1+'S&amp;S'!$F155)+N$235</f>
        <v>0</v>
      </c>
      <c r="O357" s="66">
        <f>-O$190+O$216-O$218+O$233+O$234*(1+'S&amp;S'!$F155)+O$235</f>
        <v>0</v>
      </c>
      <c r="P357" s="66">
        <f>-P$190+P$216-P$218+P$233+P$234*(1+'S&amp;S'!$F155)+P$235</f>
        <v>0</v>
      </c>
      <c r="Q357" s="66">
        <f>-Q$190+Q$216-Q$218+Q$233+Q$234*(1+'S&amp;S'!$F155)+Q$235</f>
        <v>0</v>
      </c>
      <c r="R357" s="66">
        <f>-R$190+R$216-R$218+R$233+R$234*(1+'S&amp;S'!$F155)+R$235</f>
        <v>0</v>
      </c>
      <c r="S357" s="66">
        <f>-S$190+S$216-S$218+S$233+S$234*(1+'S&amp;S'!$F155)+S$235</f>
        <v>0</v>
      </c>
      <c r="T357" s="66">
        <f>-T$190+T$216-T$218+T$233+T$234*(1+'S&amp;S'!$F155)+T$235</f>
        <v>0</v>
      </c>
      <c r="U357" s="66">
        <f>-U$190+U$216-U$218+U$233+U$234*(1+'S&amp;S'!$F155)+U$235</f>
        <v>0</v>
      </c>
      <c r="V357" s="66">
        <f>-V$190+V$216-V$218+V$233+V$234*(1+'S&amp;S'!$F155)+V$235</f>
        <v>0</v>
      </c>
      <c r="W357" s="66">
        <f>-W$190+W$216-W$218+W$233+W$234*(1+'S&amp;S'!$F155)+W$235</f>
        <v>0</v>
      </c>
      <c r="X357" s="66">
        <f>-X$190+X$216-X$218+X$233+X$234*(1+'S&amp;S'!$F155)+X$235</f>
        <v>0</v>
      </c>
      <c r="Y357" s="66">
        <f>-Y$190+Y$216-Y$218+Y$233+Y$234*(1+'S&amp;S'!$F155)+Y$235</f>
        <v>0</v>
      </c>
      <c r="Z357" s="66">
        <f>-Z$190+Z$216-Z$218+Z$233+Z$234*(1+'S&amp;S'!$F155)+Z$235</f>
        <v>0</v>
      </c>
      <c r="AA357" s="66">
        <f>-AA$190+AA$216-AA$218+AA$233+AA$234*(1+'S&amp;S'!$F155)+AA$235</f>
        <v>0</v>
      </c>
      <c r="AB357" s="66">
        <f>-AB$190+AB$216-AB$218+AB$233+AB$234*(1+'S&amp;S'!$F155)+AB$235</f>
        <v>0</v>
      </c>
      <c r="AC357" s="66">
        <f>-AC$190+AC$216-AC$218+AC$233+AC$234*(1+'S&amp;S'!$F155)+AC$235</f>
        <v>0</v>
      </c>
      <c r="AD357" s="66">
        <f>-AD$190+AD$216-AD$218+AD$233+AD$234*(1+'S&amp;S'!$F155)+AD$235</f>
        <v>0</v>
      </c>
      <c r="AE357" s="66">
        <f>-AE$190+AE$216-AE$218+AE$233+AE$234*(1+'S&amp;S'!$F155)+AE$235</f>
        <v>0</v>
      </c>
      <c r="AF357" s="66">
        <f>-AF$190+AF$216-AF$218+AF$233+AF$234*(1+'S&amp;S'!$F155)+AF$235</f>
        <v>0</v>
      </c>
      <c r="AG357" s="66">
        <f>-AG$190+AG$216-AG$218+AG$233+AG$234*(1+'S&amp;S'!$F155)+AG$235</f>
        <v>0</v>
      </c>
      <c r="AH357" s="66">
        <f>-AH$190+AH$216-AH$218+AH$233+AH$234*(1+'S&amp;S'!$F155)+AH$235</f>
        <v>0</v>
      </c>
      <c r="AI357" s="66">
        <f>-AI$190+AI$216-AI$218+AI$233+AI$234*(1+'S&amp;S'!$F155)+AI$235</f>
        <v>0</v>
      </c>
      <c r="AJ357" s="66">
        <f>-AJ$190+AJ$216-AJ$218+AJ$233+AJ$234*(1+'S&amp;S'!$F155)+AJ$235</f>
        <v>0</v>
      </c>
      <c r="AK357" s="66">
        <f>-AK$190+AK$216-AK$218+AK$233+AK$234*(1+'S&amp;S'!$F155)+AK$235</f>
        <v>0</v>
      </c>
      <c r="AL357" s="66">
        <f>-AL$190+AL$216-AL$218+AL$233+AL$234*(1+'S&amp;S'!$F155)+AL$235</f>
        <v>0</v>
      </c>
      <c r="AM357" s="66">
        <f>-AM$190+AM$216-AM$218+AM$233+AM$234*(1+'S&amp;S'!$F155)+AM$235</f>
        <v>0</v>
      </c>
      <c r="AN357" s="66">
        <f>-AN$190+AN$216-AN$218+AN$233+AN$234*(1+'S&amp;S'!$F155)+AN$235</f>
        <v>0</v>
      </c>
      <c r="AO357" s="66">
        <f>-AO$190+AO$216-AO$218+AO$233+AO$234*(1+'S&amp;S'!$F155)+AO$235</f>
        <v>0</v>
      </c>
      <c r="AP357" s="66">
        <f>-AP$190+AP$216-AP$218+AP$233+AP$234*(1+'S&amp;S'!$F155)+AP$235</f>
        <v>0</v>
      </c>
      <c r="AQ357" s="66">
        <f>-AQ$190+AQ$216-AQ$218+AQ$233+AQ$234*(1+'S&amp;S'!$F155)+AQ$235</f>
        <v>0</v>
      </c>
      <c r="AR357" s="66">
        <f>-AR$190+AR$216-AR$218+AR$233+AR$234*(1+'S&amp;S'!$F155)+AR$235</f>
        <v>0</v>
      </c>
      <c r="AS357" s="66">
        <f>-AS$190+AS$216-AS$218+AS$233+AS$234*(1+'S&amp;S'!$F155)+AS$235</f>
        <v>0</v>
      </c>
      <c r="AT357" s="66">
        <f>-AT$190+AT$216-AT$218+AT$233+AT$234*(1+'S&amp;S'!$F155)+AT$235</f>
        <v>0</v>
      </c>
      <c r="AU357" s="66">
        <f>-AU$190+AU$216-AU$218+AU$233+AU$234*(1+'S&amp;S'!$F155)+AU$235</f>
        <v>0</v>
      </c>
      <c r="AV357" s="66">
        <f>-AV$190+AV$216-AV$218+AV$233+AV$234*(1+'S&amp;S'!$F155)+AV$235</f>
        <v>0</v>
      </c>
      <c r="AW357" s="66">
        <f>-AW$190+AW$216-AW$218+AW$233+AW$234*(1+'S&amp;S'!$F155)+AW$235</f>
        <v>0</v>
      </c>
      <c r="AX357" s="66">
        <f>-AX$190+AX$216-AX$218+AX$233+AX$234*(1+'S&amp;S'!$F155)+AX$235</f>
        <v>0</v>
      </c>
      <c r="AY357" s="66">
        <f>-AY$190+AY$216-AY$218+AY$233+AY$234*(1+'S&amp;S'!$F155)+AY$235</f>
        <v>0</v>
      </c>
      <c r="AZ357" s="66">
        <f>-AZ$190+AZ$216-AZ$218+AZ$233+AZ$234*(1+'S&amp;S'!$F155)+AZ$235</f>
        <v>0</v>
      </c>
      <c r="BA357" s="66">
        <f>-BA$190+BA$216-BA$218+BA$233+BA$234*(1+'S&amp;S'!$F155)+BA$235</f>
        <v>0</v>
      </c>
      <c r="BB357" s="66">
        <f>-BB$190+BB$216-BB$218+BB$233+BB$234*(1+'S&amp;S'!$F155)+BB$235</f>
        <v>0</v>
      </c>
      <c r="BC357" s="66">
        <f>-BC$190+BC$216-BC$218+BC$233+BC$234*(1+'S&amp;S'!$F155)+BC$235</f>
        <v>0</v>
      </c>
      <c r="BD357" s="66">
        <f>-BD$190+BD$216-BD$218+BD$233+BD$234*(1+'S&amp;S'!$F155)+BD$235</f>
        <v>0</v>
      </c>
      <c r="BE357" s="66">
        <f>-BE$190+BE$216-BE$218+BE$233+BE$234*(1+'S&amp;S'!$F155)+BE$235</f>
        <v>0</v>
      </c>
      <c r="BF357" s="66">
        <f>-BF$190+BF$216-BF$218+BF$233+BF$234*(1+'S&amp;S'!$F155)+BF$235</f>
        <v>0</v>
      </c>
      <c r="BG357" s="66">
        <f>-BG$190+BG$216-BG$218+BG$233+BG$234*(1+'S&amp;S'!$F155)+BG$235</f>
        <v>0</v>
      </c>
      <c r="BH357" s="66">
        <f>-BH$190+BH$216-BH$218+BH$233+BH$234*(1+'S&amp;S'!$F155)+BH$235</f>
        <v>0</v>
      </c>
      <c r="BI357" s="66">
        <f>-BI$190+BI$216-BI$218+BI$233+BI$234*(1+'S&amp;S'!$F155)+BI$235</f>
        <v>0</v>
      </c>
      <c r="BJ357" s="66">
        <f>-BJ$190+BJ$216-BJ$218+BJ$233+BJ$234*(1+'S&amp;S'!$F155)+BJ$235</f>
        <v>0</v>
      </c>
      <c r="BK357" s="66">
        <f>-BK$190+BK$216-BK$218+BK$233+BK$234*(1+'S&amp;S'!$F155)+BK$235</f>
        <v>0</v>
      </c>
      <c r="BL357" s="66">
        <f>-BL$190+BL$216-BL$218+BL$233+BL$234*(1+'S&amp;S'!$F155)+BL$235</f>
        <v>0</v>
      </c>
      <c r="BM357" s="66">
        <f>-BM$190+BM$216-BM$218+BM$233+BM$234*(1+'S&amp;S'!$F155)+BM$235</f>
        <v>0</v>
      </c>
      <c r="BN357" s="66">
        <f>-BN$190+BN$216-BN$218+BN$233+BN$234*(1+'S&amp;S'!$F155)+BN$235</f>
        <v>0</v>
      </c>
      <c r="BO357" s="66">
        <f>-BO$190+BO$216-BO$218+BO$233+BO$234*(1+'S&amp;S'!$F155)+BO$235</f>
        <v>0</v>
      </c>
      <c r="BP357" s="66">
        <f>-BP$190+BP$216-BP$218+BP$233+BP$234*(1+'S&amp;S'!$F155)+BP$235</f>
        <v>0</v>
      </c>
      <c r="BQ357" s="66">
        <f>-BQ$190+BQ$216-BQ$218+BQ$233+BQ$234*(1+'S&amp;S'!$F155)+BQ$235</f>
        <v>0</v>
      </c>
      <c r="BR357" s="66">
        <f>-BR$190+BR$216-BR$218+BR$233+BR$234*(1+'S&amp;S'!$F155)+BR$235</f>
        <v>0</v>
      </c>
      <c r="BS357" s="66">
        <f>-BS$190+BS$216-BS$218+BS$233+BS$234*(1+'S&amp;S'!$F155)+BS$235</f>
        <v>0</v>
      </c>
      <c r="BT357" s="66">
        <f>-BT$190+BT$216-BT$218+BT$233+BT$234*(1+'S&amp;S'!$F155)+BT$235</f>
        <v>0</v>
      </c>
      <c r="BU357" s="66">
        <f>-BU$190+BU$216-BU$218+BU$233+BU$234*(1+'S&amp;S'!$F155)+BU$235</f>
        <v>0</v>
      </c>
      <c r="BV357" s="66">
        <f>-BV$190+BV$216-BV$218+BV$233+BV$234*(1+'S&amp;S'!$F155)+BV$235</f>
        <v>0</v>
      </c>
      <c r="BW357" s="66">
        <f>-BW$190+BW$216-BW$218+BW$233+BW$234*(1+'S&amp;S'!$F155)+BW$235</f>
        <v>0</v>
      </c>
      <c r="BX357" s="66">
        <f>-BX$190+BX$216-BX$218+BX$233+BX$234*(1+'S&amp;S'!$F155)+BX$235</f>
        <v>0</v>
      </c>
      <c r="BY357" s="66">
        <f>-BY$190+BY$216-BY$218+BY$233+BY$234*(1+'S&amp;S'!$F155)+BY$235</f>
        <v>0</v>
      </c>
      <c r="BZ357" s="66">
        <f>-BZ$190+BZ$216-BZ$218+BZ$233+BZ$234*(1+'S&amp;S'!$F155)+BZ$235</f>
        <v>0</v>
      </c>
      <c r="CA357" s="66">
        <f>-CA$190+CA$216-CA$218+CA$233+CA$234*(1+'S&amp;S'!$F155)+CA$235</f>
        <v>0</v>
      </c>
      <c r="CB357" s="66">
        <f>-CB$190+CB$216-CB$218+CB$233+CB$234*(1+'S&amp;S'!$F155)+CB$235</f>
        <v>0</v>
      </c>
      <c r="CC357" s="66">
        <f>-CC$190+CC$216-CC$218+CC$233+CC$234*(1+'S&amp;S'!$F155)+CC$235</f>
        <v>0</v>
      </c>
      <c r="CD357" s="66">
        <f>-CD$190+CD$216-CD$218+CD$233+CD$234*(1+'S&amp;S'!$F155)+CD$235</f>
        <v>0</v>
      </c>
      <c r="CE357" s="66">
        <f>-CE$190+CE$216-CE$218+CE$233+CE$234*(1+'S&amp;S'!$F155)+CE$235</f>
        <v>0</v>
      </c>
      <c r="CF357" s="66">
        <f>-CF$190+CF$216-CF$218+CF$233+CF$234*(1+'S&amp;S'!$F155)+CF$235</f>
        <v>0</v>
      </c>
      <c r="CG357" s="66">
        <f>-CG$190+CG$216-CG$218+CG$233+CG$234*(1+'S&amp;S'!$F155)+CG$235</f>
        <v>0</v>
      </c>
      <c r="CH357" s="66">
        <f>-CH$190+CH$216-CH$218+CH$233+CH$234*(1+'S&amp;S'!$F155)+CH$235</f>
        <v>0</v>
      </c>
      <c r="CI357" s="66">
        <f>-CI$190+CI$216-CI$218+CI$233+CI$234*(1+'S&amp;S'!$F155)+CI$235</f>
        <v>0</v>
      </c>
      <c r="CJ357" s="66">
        <f>-CJ$190+CJ$216-CJ$218+CJ$233+CJ$234*(1+'S&amp;S'!$F155)+CJ$235</f>
        <v>0</v>
      </c>
      <c r="CK357" s="66">
        <f>-CK$190+CK$216-CK$218+CK$233+CK$234*(1+'S&amp;S'!$F155)+CK$235</f>
        <v>0</v>
      </c>
      <c r="CL357" s="66">
        <f>-CL$190+CL$216-CL$218+CL$233+CL$234*(1+'S&amp;S'!$F155)+CL$235</f>
        <v>0</v>
      </c>
      <c r="CM357" s="66">
        <f>-CM$190+CM$216-CM$218+CM$233+CM$234*(1+'S&amp;S'!$F155)+CM$235</f>
        <v>0</v>
      </c>
      <c r="CN357" s="66">
        <f>-CN$190+CN$216-CN$218+CN$233+CN$234*(1+'S&amp;S'!$F155)+CN$235</f>
        <v>0</v>
      </c>
      <c r="CO357" s="66">
        <f>-CO$190+CO$216-CO$218+CO$233+CO$234*(1+'S&amp;S'!$F155)+CO$235</f>
        <v>0</v>
      </c>
      <c r="CP357" s="66">
        <f>-CP$190+CP$216-CP$218+CP$233+CP$234*(1+'S&amp;S'!$F155)+CP$235</f>
        <v>0</v>
      </c>
      <c r="CQ357" s="66">
        <f>-CQ$190+CQ$216-CQ$218+CQ$233+CQ$234*(1+'S&amp;S'!$F155)+CQ$235</f>
        <v>0</v>
      </c>
      <c r="CR357" s="66">
        <f>-CR$190+CR$216-CR$218+CR$233+CR$234*(1+'S&amp;S'!$F155)+CR$235</f>
        <v>0</v>
      </c>
      <c r="CS357" s="66">
        <f>-CS$190+CS$216-CS$218+CS$233+CS$234*(1+'S&amp;S'!$F155)+CS$235</f>
        <v>0</v>
      </c>
    </row>
    <row r="358" spans="3:97" hidden="1" x14ac:dyDescent="0.35">
      <c r="E358" s="524"/>
      <c r="F358" s="524"/>
      <c r="G358" s="131"/>
      <c r="H358" s="131"/>
      <c r="I358" s="131"/>
      <c r="J358" s="131"/>
      <c r="K358" s="131"/>
      <c r="L358" s="131"/>
      <c r="M358" s="131"/>
      <c r="N358" s="131"/>
      <c r="O358" s="131"/>
      <c r="P358" s="131"/>
      <c r="Q358" s="131"/>
      <c r="R358" s="131"/>
      <c r="S358" s="131"/>
      <c r="T358" s="131"/>
      <c r="U358" s="131"/>
      <c r="V358" s="131"/>
      <c r="W358" s="131"/>
      <c r="X358" s="131"/>
      <c r="Y358" s="131"/>
      <c r="Z358" s="131"/>
      <c r="AA358" s="131"/>
      <c r="AB358" s="131"/>
      <c r="AC358" s="131"/>
      <c r="AD358" s="131"/>
      <c r="AE358" s="131"/>
      <c r="AF358" s="131"/>
      <c r="AG358" s="131"/>
      <c r="AH358" s="131"/>
      <c r="AI358" s="131"/>
      <c r="AJ358" s="131"/>
      <c r="AK358" s="131"/>
      <c r="AL358" s="131"/>
      <c r="AM358" s="131"/>
      <c r="AN358" s="131"/>
      <c r="AO358" s="131"/>
      <c r="AP358" s="131"/>
      <c r="AQ358" s="131"/>
      <c r="AR358" s="131"/>
      <c r="AS358" s="131"/>
      <c r="AT358" s="131"/>
      <c r="AU358" s="131"/>
      <c r="AV358" s="131"/>
      <c r="AW358" s="131"/>
      <c r="AX358" s="131"/>
      <c r="AY358" s="131"/>
      <c r="AZ358" s="131"/>
      <c r="BA358" s="131"/>
      <c r="BB358" s="131"/>
      <c r="BC358" s="131"/>
      <c r="BD358" s="131"/>
      <c r="BE358" s="131"/>
      <c r="BF358" s="131"/>
      <c r="BG358" s="131"/>
      <c r="BH358" s="131"/>
      <c r="BI358" s="131"/>
      <c r="BJ358" s="131"/>
      <c r="BK358" s="131"/>
      <c r="BL358" s="131"/>
      <c r="BM358" s="131"/>
      <c r="BN358" s="131"/>
      <c r="BO358" s="131"/>
      <c r="BP358" s="131"/>
      <c r="BQ358" s="131"/>
      <c r="BR358" s="131"/>
      <c r="BS358" s="131"/>
      <c r="BT358" s="131"/>
      <c r="BU358" s="131"/>
      <c r="BV358" s="131"/>
      <c r="BW358" s="131"/>
      <c r="BX358" s="131"/>
      <c r="BY358" s="131"/>
      <c r="BZ358" s="131"/>
      <c r="CA358" s="131"/>
      <c r="CB358" s="131"/>
      <c r="CC358" s="131"/>
      <c r="CD358" s="131"/>
      <c r="CE358" s="131"/>
      <c r="CF358" s="131"/>
      <c r="CG358" s="131"/>
      <c r="CH358" s="131"/>
      <c r="CI358" s="131"/>
      <c r="CJ358" s="131"/>
      <c r="CK358" s="131"/>
      <c r="CL358" s="131"/>
      <c r="CM358" s="131"/>
      <c r="CN358" s="131"/>
      <c r="CO358" s="131"/>
      <c r="CP358" s="131"/>
      <c r="CQ358" s="131"/>
      <c r="CR358" s="131"/>
      <c r="CS358" s="131"/>
    </row>
    <row r="359" spans="3:97" hidden="1" x14ac:dyDescent="0.35">
      <c r="C359" s="86" t="s">
        <v>191</v>
      </c>
      <c r="E359" s="524"/>
      <c r="F359" s="524"/>
      <c r="G359" s="131"/>
      <c r="H359" s="131"/>
      <c r="I359" s="131"/>
      <c r="J359" s="131"/>
      <c r="K359" s="131"/>
      <c r="L359" s="131"/>
      <c r="M359" s="131"/>
      <c r="N359" s="131"/>
      <c r="O359" s="131"/>
      <c r="P359" s="131"/>
      <c r="Q359" s="131"/>
      <c r="R359" s="131"/>
      <c r="S359" s="131"/>
      <c r="T359" s="131"/>
      <c r="U359" s="131"/>
      <c r="V359" s="131"/>
      <c r="W359" s="131"/>
      <c r="X359" s="131"/>
      <c r="Y359" s="131"/>
      <c r="Z359" s="131"/>
      <c r="AA359" s="131"/>
      <c r="AB359" s="131"/>
      <c r="AC359" s="131"/>
      <c r="AD359" s="131"/>
      <c r="AE359" s="131"/>
      <c r="AF359" s="131"/>
      <c r="AG359" s="131"/>
      <c r="AH359" s="131"/>
      <c r="AI359" s="131"/>
      <c r="AJ359" s="131"/>
      <c r="AK359" s="131"/>
      <c r="AL359" s="131"/>
      <c r="AM359" s="131"/>
      <c r="AN359" s="131"/>
      <c r="AO359" s="131"/>
      <c r="AP359" s="131"/>
      <c r="AQ359" s="131"/>
      <c r="AR359" s="131"/>
      <c r="AS359" s="131"/>
      <c r="AT359" s="131"/>
      <c r="AU359" s="131"/>
      <c r="AV359" s="131"/>
      <c r="AW359" s="131"/>
      <c r="AX359" s="131"/>
      <c r="AY359" s="131"/>
      <c r="AZ359" s="131"/>
      <c r="BA359" s="131"/>
      <c r="BB359" s="131"/>
      <c r="BC359" s="131"/>
      <c r="BD359" s="131"/>
      <c r="BE359" s="131"/>
      <c r="BF359" s="131"/>
      <c r="BG359" s="131"/>
      <c r="BH359" s="131"/>
      <c r="BI359" s="131"/>
      <c r="BJ359" s="131"/>
      <c r="BK359" s="131"/>
      <c r="BL359" s="131"/>
      <c r="BM359" s="131"/>
      <c r="BN359" s="131"/>
      <c r="BO359" s="131"/>
      <c r="BP359" s="131"/>
      <c r="BQ359" s="131"/>
      <c r="BR359" s="131"/>
      <c r="BS359" s="131"/>
      <c r="BT359" s="131"/>
      <c r="BU359" s="131"/>
      <c r="BV359" s="131"/>
      <c r="BW359" s="131"/>
      <c r="BX359" s="131"/>
      <c r="BY359" s="131"/>
      <c r="BZ359" s="131"/>
      <c r="CA359" s="131"/>
      <c r="CB359" s="131"/>
      <c r="CC359" s="131"/>
      <c r="CD359" s="131"/>
      <c r="CE359" s="131"/>
      <c r="CF359" s="131"/>
      <c r="CG359" s="131"/>
      <c r="CH359" s="131"/>
      <c r="CI359" s="131"/>
      <c r="CJ359" s="131"/>
      <c r="CK359" s="131"/>
      <c r="CL359" s="131"/>
      <c r="CM359" s="131"/>
      <c r="CN359" s="131"/>
      <c r="CO359" s="131"/>
      <c r="CP359" s="131"/>
      <c r="CQ359" s="131"/>
      <c r="CR359" s="131"/>
      <c r="CS359" s="131"/>
    </row>
    <row r="360" spans="3:97" hidden="1" x14ac:dyDescent="0.35">
      <c r="C360" s="86"/>
      <c r="E360" s="524"/>
      <c r="F360" s="524"/>
      <c r="G360" s="131"/>
      <c r="H360" s="131"/>
      <c r="I360" s="131"/>
      <c r="J360" s="131"/>
      <c r="K360" s="131"/>
      <c r="L360" s="131"/>
      <c r="M360" s="131"/>
      <c r="N360" s="131"/>
      <c r="O360" s="131"/>
      <c r="P360" s="131"/>
      <c r="Q360" s="131"/>
      <c r="R360" s="131"/>
      <c r="S360" s="131"/>
      <c r="T360" s="131"/>
      <c r="U360" s="131"/>
      <c r="V360" s="131"/>
      <c r="W360" s="131"/>
      <c r="X360" s="131"/>
      <c r="Y360" s="131"/>
      <c r="Z360" s="131"/>
      <c r="AA360" s="131"/>
      <c r="AB360" s="131"/>
      <c r="AC360" s="131"/>
      <c r="AD360" s="131"/>
      <c r="AE360" s="131"/>
      <c r="AF360" s="131"/>
      <c r="AG360" s="131"/>
      <c r="AH360" s="131"/>
      <c r="AI360" s="131"/>
      <c r="AJ360" s="131"/>
      <c r="AK360" s="131"/>
      <c r="AL360" s="131"/>
      <c r="AM360" s="131"/>
      <c r="AN360" s="131"/>
      <c r="AO360" s="131"/>
      <c r="AP360" s="131"/>
      <c r="AQ360" s="131"/>
      <c r="AR360" s="131"/>
      <c r="AS360" s="131"/>
      <c r="AT360" s="131"/>
      <c r="AU360" s="131"/>
      <c r="AV360" s="131"/>
      <c r="AW360" s="131"/>
      <c r="AX360" s="131"/>
      <c r="AY360" s="131"/>
      <c r="AZ360" s="131"/>
      <c r="BA360" s="131"/>
      <c r="BB360" s="131"/>
      <c r="BC360" s="131"/>
      <c r="BD360" s="131"/>
      <c r="BE360" s="131"/>
      <c r="BF360" s="131"/>
      <c r="BG360" s="131"/>
      <c r="BH360" s="131"/>
      <c r="BI360" s="131"/>
      <c r="BJ360" s="131"/>
      <c r="BK360" s="131"/>
      <c r="BL360" s="131"/>
      <c r="BM360" s="131"/>
      <c r="BN360" s="131"/>
      <c r="BO360" s="131"/>
      <c r="BP360" s="131"/>
      <c r="BQ360" s="131"/>
      <c r="BR360" s="131"/>
      <c r="BS360" s="131"/>
      <c r="BT360" s="131"/>
      <c r="BU360" s="131"/>
      <c r="BV360" s="131"/>
      <c r="BW360" s="131"/>
      <c r="BX360" s="131"/>
      <c r="BY360" s="131"/>
      <c r="BZ360" s="131"/>
      <c r="CA360" s="131"/>
      <c r="CB360" s="131"/>
      <c r="CC360" s="131"/>
      <c r="CD360" s="131"/>
      <c r="CE360" s="131"/>
      <c r="CF360" s="131"/>
      <c r="CG360" s="131"/>
      <c r="CH360" s="131"/>
      <c r="CI360" s="131"/>
      <c r="CJ360" s="131"/>
      <c r="CK360" s="131"/>
      <c r="CL360" s="131"/>
      <c r="CM360" s="131"/>
      <c r="CN360" s="131"/>
      <c r="CO360" s="131"/>
      <c r="CP360" s="131"/>
      <c r="CQ360" s="131"/>
      <c r="CR360" s="131"/>
      <c r="CS360" s="131"/>
    </row>
    <row r="361" spans="3:97" hidden="1" x14ac:dyDescent="0.35">
      <c r="C361" s="94" t="s">
        <v>160</v>
      </c>
      <c r="E361" s="492">
        <f>G361+NPV(G.Asm!$F$40,H361:INDEX(H361:CS361,RP))</f>
        <v>0</v>
      </c>
      <c r="F361" s="492">
        <f>SUMIF($G$4:$CS$4,"&lt;="&amp;RP,G361:CS361)</f>
        <v>0</v>
      </c>
      <c r="G361" s="66">
        <f>-G$190*(1+'S&amp;S'!$E$164)+G$216*IF(O.5!$C$38="Depreciation",(1+'S&amp;S'!$E$164),1)-G$218*(1+'S&amp;S'!$E$166)+G233*(1+'S&amp;S'!$E$208)+G234*(1+'S&amp;S'!$E$210)+SUM(G125*(1+'S&amp;S'!$E$168),G126*(1+'S&amp;S'!$E$170),G127*(1+'S&amp;S'!$E$172),G128*(1+'S&amp;S'!$E$174),G129*(1+'S&amp;S'!$E$176),G130*(1+'S&amp;S'!$E$178),G131*(1+'S&amp;S'!$E$180),G132*(1+'S&amp;S'!$E$182),G133*(1+'S&amp;S'!$E$184),G134*(1+'S&amp;S'!$E$186),G135*(1+'S&amp;S'!$E$188),G136*(1+'S&amp;S'!$E$190),G137*(1+'S&amp;S'!$E$192),G138*(1+'S&amp;S'!$E$194),G139*(1+'S&amp;S'!$E$196),G140*(1+'S&amp;S'!$E$198),G141*(1+'S&amp;S'!$E$200),G142*(1+'S&amp;S'!$E$202),G143*(1+'S&amp;S'!$E$204),G144*(1+'S&amp;S'!$E$206))</f>
        <v>0</v>
      </c>
      <c r="H361" s="66">
        <f>-H$190*(1+'S&amp;S'!$E$164)+H$216*IF(O.5!$C$38="Depreciation",(1+'S&amp;S'!$E$164),1)-H$218*(1+'S&amp;S'!$E$166)+H233*(1+'S&amp;S'!$E$208)+H234*(1+'S&amp;S'!$E$210)+SUM(H125*(1+'S&amp;S'!$E$168),H126*(1+'S&amp;S'!$E$170),H127*(1+'S&amp;S'!$E$172),H128*(1+'S&amp;S'!$E$174),H129*(1+'S&amp;S'!$E$176),H130*(1+'S&amp;S'!$E$178),H131*(1+'S&amp;S'!$E$180),H132*(1+'S&amp;S'!$E$182),H133*(1+'S&amp;S'!$E$184),H134*(1+'S&amp;S'!$E$186),H135*(1+'S&amp;S'!$E$188),H136*(1+'S&amp;S'!$E$190),H137*(1+'S&amp;S'!$E$192),H138*(1+'S&amp;S'!$E$194),H139*(1+'S&amp;S'!$E$196),H140*(1+'S&amp;S'!$E$198),H141*(1+'S&amp;S'!$E$200),H142*(1+'S&amp;S'!$E$202),H143*(1+'S&amp;S'!$E$204),H144*(1+'S&amp;S'!$E$206))</f>
        <v>0</v>
      </c>
      <c r="I361" s="66">
        <f>-I$190*(1+'S&amp;S'!$E$164)+I$216*IF(O.5!$C$38="Depreciation",(1+'S&amp;S'!$E$164),1)-I$218*(1+'S&amp;S'!$E$166)+I233*(1+'S&amp;S'!$E$208)+I234*(1+'S&amp;S'!$E$210)+SUM(I125*(1+'S&amp;S'!$E$168),I126*(1+'S&amp;S'!$E$170),I127*(1+'S&amp;S'!$E$172),I128*(1+'S&amp;S'!$E$174),I129*(1+'S&amp;S'!$E$176),I130*(1+'S&amp;S'!$E$178),I131*(1+'S&amp;S'!$E$180),I132*(1+'S&amp;S'!$E$182),I133*(1+'S&amp;S'!$E$184),I134*(1+'S&amp;S'!$E$186),I135*(1+'S&amp;S'!$E$188),I136*(1+'S&amp;S'!$E$190),I137*(1+'S&amp;S'!$E$192),I138*(1+'S&amp;S'!$E$194),I139*(1+'S&amp;S'!$E$196),I140*(1+'S&amp;S'!$E$198),I141*(1+'S&amp;S'!$E$200),I142*(1+'S&amp;S'!$E$202),I143*(1+'S&amp;S'!$E$204),I144*(1+'S&amp;S'!$E$206))</f>
        <v>0</v>
      </c>
      <c r="J361" s="66">
        <f>-J$190*(1+'S&amp;S'!$E$164)+J$216*IF(O.5!$C$38="Depreciation",(1+'S&amp;S'!$E$164),1)-J$218*(1+'S&amp;S'!$E$166)+J233*(1+'S&amp;S'!$E$208)+J234*(1+'S&amp;S'!$E$210)+SUM(J125*(1+'S&amp;S'!$E$168),J126*(1+'S&amp;S'!$E$170),J127*(1+'S&amp;S'!$E$172),J128*(1+'S&amp;S'!$E$174),J129*(1+'S&amp;S'!$E$176),J130*(1+'S&amp;S'!$E$178),J131*(1+'S&amp;S'!$E$180),J132*(1+'S&amp;S'!$E$182),J133*(1+'S&amp;S'!$E$184),J134*(1+'S&amp;S'!$E$186),J135*(1+'S&amp;S'!$E$188),J136*(1+'S&amp;S'!$E$190),J137*(1+'S&amp;S'!$E$192),J138*(1+'S&amp;S'!$E$194),J139*(1+'S&amp;S'!$E$196),J140*(1+'S&amp;S'!$E$198),J141*(1+'S&amp;S'!$E$200),J142*(1+'S&amp;S'!$E$202),J143*(1+'S&amp;S'!$E$204),J144*(1+'S&amp;S'!$E$206))</f>
        <v>0</v>
      </c>
      <c r="K361" s="66">
        <f>-K$190*(1+'S&amp;S'!$E$164)+K$216*IF(O.5!$C$38="Depreciation",(1+'S&amp;S'!$E$164),1)-K$218*(1+'S&amp;S'!$E$166)+K233*(1+'S&amp;S'!$E$208)+K234*(1+'S&amp;S'!$E$210)+SUM(K125*(1+'S&amp;S'!$E$168),K126*(1+'S&amp;S'!$E$170),K127*(1+'S&amp;S'!$E$172),K128*(1+'S&amp;S'!$E$174),K129*(1+'S&amp;S'!$E$176),K130*(1+'S&amp;S'!$E$178),K131*(1+'S&amp;S'!$E$180),K132*(1+'S&amp;S'!$E$182),K133*(1+'S&amp;S'!$E$184),K134*(1+'S&amp;S'!$E$186),K135*(1+'S&amp;S'!$E$188),K136*(1+'S&amp;S'!$E$190),K137*(1+'S&amp;S'!$E$192),K138*(1+'S&amp;S'!$E$194),K139*(1+'S&amp;S'!$E$196),K140*(1+'S&amp;S'!$E$198),K141*(1+'S&amp;S'!$E$200),K142*(1+'S&amp;S'!$E$202),K143*(1+'S&amp;S'!$E$204),K144*(1+'S&amp;S'!$E$206))</f>
        <v>0</v>
      </c>
      <c r="L361" s="66">
        <f>-L$190*(1+'S&amp;S'!$E$164)+L$216*IF(O.5!$C$38="Depreciation",(1+'S&amp;S'!$E$164),1)-L$218*(1+'S&amp;S'!$E$166)+L233*(1+'S&amp;S'!$E$208)+L234*(1+'S&amp;S'!$E$210)+SUM(L125*(1+'S&amp;S'!$E$168),L126*(1+'S&amp;S'!$E$170),L127*(1+'S&amp;S'!$E$172),L128*(1+'S&amp;S'!$E$174),L129*(1+'S&amp;S'!$E$176),L130*(1+'S&amp;S'!$E$178),L131*(1+'S&amp;S'!$E$180),L132*(1+'S&amp;S'!$E$182),L133*(1+'S&amp;S'!$E$184),L134*(1+'S&amp;S'!$E$186),L135*(1+'S&amp;S'!$E$188),L136*(1+'S&amp;S'!$E$190),L137*(1+'S&amp;S'!$E$192),L138*(1+'S&amp;S'!$E$194),L139*(1+'S&amp;S'!$E$196),L140*(1+'S&amp;S'!$E$198),L141*(1+'S&amp;S'!$E$200),L142*(1+'S&amp;S'!$E$202),L143*(1+'S&amp;S'!$E$204),L144*(1+'S&amp;S'!$E$206))</f>
        <v>0</v>
      </c>
      <c r="M361" s="66">
        <f>-M$190*(1+'S&amp;S'!$E$164)+M$216*IF(O.5!$C$38="Depreciation",(1+'S&amp;S'!$E$164),1)-M$218*(1+'S&amp;S'!$E$166)+M233*(1+'S&amp;S'!$E$208)+M234*(1+'S&amp;S'!$E$210)+SUM(M125*(1+'S&amp;S'!$E$168),M126*(1+'S&amp;S'!$E$170),M127*(1+'S&amp;S'!$E$172),M128*(1+'S&amp;S'!$E$174),M129*(1+'S&amp;S'!$E$176),M130*(1+'S&amp;S'!$E$178),M131*(1+'S&amp;S'!$E$180),M132*(1+'S&amp;S'!$E$182),M133*(1+'S&amp;S'!$E$184),M134*(1+'S&amp;S'!$E$186),M135*(1+'S&amp;S'!$E$188),M136*(1+'S&amp;S'!$E$190),M137*(1+'S&amp;S'!$E$192),M138*(1+'S&amp;S'!$E$194),M139*(1+'S&amp;S'!$E$196),M140*(1+'S&amp;S'!$E$198),M141*(1+'S&amp;S'!$E$200),M142*(1+'S&amp;S'!$E$202),M143*(1+'S&amp;S'!$E$204),M144*(1+'S&amp;S'!$E$206))</f>
        <v>0</v>
      </c>
      <c r="N361" s="66">
        <f>-N$190*(1+'S&amp;S'!$E$164)+N$216*IF(O.5!$C$38="Depreciation",(1+'S&amp;S'!$E$164),1)-N$218*(1+'S&amp;S'!$E$166)+N233*(1+'S&amp;S'!$E$208)+N234*(1+'S&amp;S'!$E$210)+SUM(N125*(1+'S&amp;S'!$E$168),N126*(1+'S&amp;S'!$E$170),N127*(1+'S&amp;S'!$E$172),N128*(1+'S&amp;S'!$E$174),N129*(1+'S&amp;S'!$E$176),N130*(1+'S&amp;S'!$E$178),N131*(1+'S&amp;S'!$E$180),N132*(1+'S&amp;S'!$E$182),N133*(1+'S&amp;S'!$E$184),N134*(1+'S&amp;S'!$E$186),N135*(1+'S&amp;S'!$E$188),N136*(1+'S&amp;S'!$E$190),N137*(1+'S&amp;S'!$E$192),N138*(1+'S&amp;S'!$E$194),N139*(1+'S&amp;S'!$E$196),N140*(1+'S&amp;S'!$E$198),N141*(1+'S&amp;S'!$E$200),N142*(1+'S&amp;S'!$E$202),N143*(1+'S&amp;S'!$E$204),N144*(1+'S&amp;S'!$E$206))</f>
        <v>0</v>
      </c>
      <c r="O361" s="66">
        <f>-O$190*(1+'S&amp;S'!$E$164)+O$216*IF(O.5!$C$38="Depreciation",(1+'S&amp;S'!$E$164),1)-O$218*(1+'S&amp;S'!$E$166)+O233*(1+'S&amp;S'!$E$208)+O234*(1+'S&amp;S'!$E$210)+SUM(O125*(1+'S&amp;S'!$E$168),O126*(1+'S&amp;S'!$E$170),O127*(1+'S&amp;S'!$E$172),O128*(1+'S&amp;S'!$E$174),O129*(1+'S&amp;S'!$E$176),O130*(1+'S&amp;S'!$E$178),O131*(1+'S&amp;S'!$E$180),O132*(1+'S&amp;S'!$E$182),O133*(1+'S&amp;S'!$E$184),O134*(1+'S&amp;S'!$E$186),O135*(1+'S&amp;S'!$E$188),O136*(1+'S&amp;S'!$E$190),O137*(1+'S&amp;S'!$E$192),O138*(1+'S&amp;S'!$E$194),O139*(1+'S&amp;S'!$E$196),O140*(1+'S&amp;S'!$E$198),O141*(1+'S&amp;S'!$E$200),O142*(1+'S&amp;S'!$E$202),O143*(1+'S&amp;S'!$E$204),O144*(1+'S&amp;S'!$E$206))</f>
        <v>0</v>
      </c>
      <c r="P361" s="66">
        <f>-P$190*(1+'S&amp;S'!$E$164)+P$216*IF(O.5!$C$38="Depreciation",(1+'S&amp;S'!$E$164),1)-P$218*(1+'S&amp;S'!$E$166)+P233*(1+'S&amp;S'!$E$208)+P234*(1+'S&amp;S'!$E$210)+SUM(P125*(1+'S&amp;S'!$E$168),P126*(1+'S&amp;S'!$E$170),P127*(1+'S&amp;S'!$E$172),P128*(1+'S&amp;S'!$E$174),P129*(1+'S&amp;S'!$E$176),P130*(1+'S&amp;S'!$E$178),P131*(1+'S&amp;S'!$E$180),P132*(1+'S&amp;S'!$E$182),P133*(1+'S&amp;S'!$E$184),P134*(1+'S&amp;S'!$E$186),P135*(1+'S&amp;S'!$E$188),P136*(1+'S&amp;S'!$E$190),P137*(1+'S&amp;S'!$E$192),P138*(1+'S&amp;S'!$E$194),P139*(1+'S&amp;S'!$E$196),P140*(1+'S&amp;S'!$E$198),P141*(1+'S&amp;S'!$E$200),P142*(1+'S&amp;S'!$E$202),P143*(1+'S&amp;S'!$E$204),P144*(1+'S&amp;S'!$E$206))</f>
        <v>0</v>
      </c>
      <c r="Q361" s="66">
        <f>-Q$190*(1+'S&amp;S'!$E$164)+Q$216*IF(O.5!$C$38="Depreciation",(1+'S&amp;S'!$E$164),1)-Q$218*(1+'S&amp;S'!$E$166)+Q233*(1+'S&amp;S'!$E$208)+Q234*(1+'S&amp;S'!$E$210)+SUM(Q125*(1+'S&amp;S'!$E$168),Q126*(1+'S&amp;S'!$E$170),Q127*(1+'S&amp;S'!$E$172),Q128*(1+'S&amp;S'!$E$174),Q129*(1+'S&amp;S'!$E$176),Q130*(1+'S&amp;S'!$E$178),Q131*(1+'S&amp;S'!$E$180),Q132*(1+'S&amp;S'!$E$182),Q133*(1+'S&amp;S'!$E$184),Q134*(1+'S&amp;S'!$E$186),Q135*(1+'S&amp;S'!$E$188),Q136*(1+'S&amp;S'!$E$190),Q137*(1+'S&amp;S'!$E$192),Q138*(1+'S&amp;S'!$E$194),Q139*(1+'S&amp;S'!$E$196),Q140*(1+'S&amp;S'!$E$198),Q141*(1+'S&amp;S'!$E$200),Q142*(1+'S&amp;S'!$E$202),Q143*(1+'S&amp;S'!$E$204),Q144*(1+'S&amp;S'!$E$206))</f>
        <v>0</v>
      </c>
      <c r="R361" s="66">
        <f>-R$190*(1+'S&amp;S'!$E$164)+R$216*IF(O.5!$C$38="Depreciation",(1+'S&amp;S'!$E$164),1)-R$218*(1+'S&amp;S'!$E$166)+R233*(1+'S&amp;S'!$E$208)+R234*(1+'S&amp;S'!$E$210)+SUM(R125*(1+'S&amp;S'!$E$168),R126*(1+'S&amp;S'!$E$170),R127*(1+'S&amp;S'!$E$172),R128*(1+'S&amp;S'!$E$174),R129*(1+'S&amp;S'!$E$176),R130*(1+'S&amp;S'!$E$178),R131*(1+'S&amp;S'!$E$180),R132*(1+'S&amp;S'!$E$182),R133*(1+'S&amp;S'!$E$184),R134*(1+'S&amp;S'!$E$186),R135*(1+'S&amp;S'!$E$188),R136*(1+'S&amp;S'!$E$190),R137*(1+'S&amp;S'!$E$192),R138*(1+'S&amp;S'!$E$194),R139*(1+'S&amp;S'!$E$196),R140*(1+'S&amp;S'!$E$198),R141*(1+'S&amp;S'!$E$200),R142*(1+'S&amp;S'!$E$202),R143*(1+'S&amp;S'!$E$204),R144*(1+'S&amp;S'!$E$206))</f>
        <v>0</v>
      </c>
      <c r="S361" s="66">
        <f>-S$190*(1+'S&amp;S'!$E$164)+S$216*IF(O.5!$C$38="Depreciation",(1+'S&amp;S'!$E$164),1)-S$218*(1+'S&amp;S'!$E$166)+S233*(1+'S&amp;S'!$E$208)+S234*(1+'S&amp;S'!$E$210)+SUM(S125*(1+'S&amp;S'!$E$168),S126*(1+'S&amp;S'!$E$170),S127*(1+'S&amp;S'!$E$172),S128*(1+'S&amp;S'!$E$174),S129*(1+'S&amp;S'!$E$176),S130*(1+'S&amp;S'!$E$178),S131*(1+'S&amp;S'!$E$180),S132*(1+'S&amp;S'!$E$182),S133*(1+'S&amp;S'!$E$184),S134*(1+'S&amp;S'!$E$186),S135*(1+'S&amp;S'!$E$188),S136*(1+'S&amp;S'!$E$190),S137*(1+'S&amp;S'!$E$192),S138*(1+'S&amp;S'!$E$194),S139*(1+'S&amp;S'!$E$196),S140*(1+'S&amp;S'!$E$198),S141*(1+'S&amp;S'!$E$200),S142*(1+'S&amp;S'!$E$202),S143*(1+'S&amp;S'!$E$204),S144*(1+'S&amp;S'!$E$206))</f>
        <v>0</v>
      </c>
      <c r="T361" s="66">
        <f>-T$190*(1+'S&amp;S'!$E$164)+T$216*IF(O.5!$C$38="Depreciation",(1+'S&amp;S'!$E$164),1)-T$218*(1+'S&amp;S'!$E$166)+T233*(1+'S&amp;S'!$E$208)+T234*(1+'S&amp;S'!$E$210)+SUM(T125*(1+'S&amp;S'!$E$168),T126*(1+'S&amp;S'!$E$170),T127*(1+'S&amp;S'!$E$172),T128*(1+'S&amp;S'!$E$174),T129*(1+'S&amp;S'!$E$176),T130*(1+'S&amp;S'!$E$178),T131*(1+'S&amp;S'!$E$180),T132*(1+'S&amp;S'!$E$182),T133*(1+'S&amp;S'!$E$184),T134*(1+'S&amp;S'!$E$186),T135*(1+'S&amp;S'!$E$188),T136*(1+'S&amp;S'!$E$190),T137*(1+'S&amp;S'!$E$192),T138*(1+'S&amp;S'!$E$194),T139*(1+'S&amp;S'!$E$196),T140*(1+'S&amp;S'!$E$198),T141*(1+'S&amp;S'!$E$200),T142*(1+'S&amp;S'!$E$202),T143*(1+'S&amp;S'!$E$204),T144*(1+'S&amp;S'!$E$206))</f>
        <v>0</v>
      </c>
      <c r="U361" s="66">
        <f>-U$190*(1+'S&amp;S'!$E$164)+U$216*IF(O.5!$C$38="Depreciation",(1+'S&amp;S'!$E$164),1)-U$218*(1+'S&amp;S'!$E$166)+U233*(1+'S&amp;S'!$E$208)+U234*(1+'S&amp;S'!$E$210)+SUM(U125*(1+'S&amp;S'!$E$168),U126*(1+'S&amp;S'!$E$170),U127*(1+'S&amp;S'!$E$172),U128*(1+'S&amp;S'!$E$174),U129*(1+'S&amp;S'!$E$176),U130*(1+'S&amp;S'!$E$178),U131*(1+'S&amp;S'!$E$180),U132*(1+'S&amp;S'!$E$182),U133*(1+'S&amp;S'!$E$184),U134*(1+'S&amp;S'!$E$186),U135*(1+'S&amp;S'!$E$188),U136*(1+'S&amp;S'!$E$190),U137*(1+'S&amp;S'!$E$192),U138*(1+'S&amp;S'!$E$194),U139*(1+'S&amp;S'!$E$196),U140*(1+'S&amp;S'!$E$198),U141*(1+'S&amp;S'!$E$200),U142*(1+'S&amp;S'!$E$202),U143*(1+'S&amp;S'!$E$204),U144*(1+'S&amp;S'!$E$206))</f>
        <v>0</v>
      </c>
      <c r="V361" s="66">
        <f>-V$190*(1+'S&amp;S'!$E$164)+V$216*IF(O.5!$C$38="Depreciation",(1+'S&amp;S'!$E$164),1)-V$218*(1+'S&amp;S'!$E$166)+V233*(1+'S&amp;S'!$E$208)+V234*(1+'S&amp;S'!$E$210)+SUM(V125*(1+'S&amp;S'!$E$168),V126*(1+'S&amp;S'!$E$170),V127*(1+'S&amp;S'!$E$172),V128*(1+'S&amp;S'!$E$174),V129*(1+'S&amp;S'!$E$176),V130*(1+'S&amp;S'!$E$178),V131*(1+'S&amp;S'!$E$180),V132*(1+'S&amp;S'!$E$182),V133*(1+'S&amp;S'!$E$184),V134*(1+'S&amp;S'!$E$186),V135*(1+'S&amp;S'!$E$188),V136*(1+'S&amp;S'!$E$190),V137*(1+'S&amp;S'!$E$192),V138*(1+'S&amp;S'!$E$194),V139*(1+'S&amp;S'!$E$196),V140*(1+'S&amp;S'!$E$198),V141*(1+'S&amp;S'!$E$200),V142*(1+'S&amp;S'!$E$202),V143*(1+'S&amp;S'!$E$204),V144*(1+'S&amp;S'!$E$206))</f>
        <v>0</v>
      </c>
      <c r="W361" s="66">
        <f>-W$190*(1+'S&amp;S'!$E$164)+W$216*IF(O.5!$C$38="Depreciation",(1+'S&amp;S'!$E$164),1)-W$218*(1+'S&amp;S'!$E$166)+W233*(1+'S&amp;S'!$E$208)+W234*(1+'S&amp;S'!$E$210)+SUM(W125*(1+'S&amp;S'!$E$168),W126*(1+'S&amp;S'!$E$170),W127*(1+'S&amp;S'!$E$172),W128*(1+'S&amp;S'!$E$174),W129*(1+'S&amp;S'!$E$176),W130*(1+'S&amp;S'!$E$178),W131*(1+'S&amp;S'!$E$180),W132*(1+'S&amp;S'!$E$182),W133*(1+'S&amp;S'!$E$184),W134*(1+'S&amp;S'!$E$186),W135*(1+'S&amp;S'!$E$188),W136*(1+'S&amp;S'!$E$190),W137*(1+'S&amp;S'!$E$192),W138*(1+'S&amp;S'!$E$194),W139*(1+'S&amp;S'!$E$196),W140*(1+'S&amp;S'!$E$198),W141*(1+'S&amp;S'!$E$200),W142*(1+'S&amp;S'!$E$202),W143*(1+'S&amp;S'!$E$204),W144*(1+'S&amp;S'!$E$206))</f>
        <v>0</v>
      </c>
      <c r="X361" s="66">
        <f>-X$190*(1+'S&amp;S'!$E$164)+X$216*IF(O.5!$C$38="Depreciation",(1+'S&amp;S'!$E$164),1)-X$218*(1+'S&amp;S'!$E$166)+X233*(1+'S&amp;S'!$E$208)+X234*(1+'S&amp;S'!$E$210)+SUM(X125*(1+'S&amp;S'!$E$168),X126*(1+'S&amp;S'!$E$170),X127*(1+'S&amp;S'!$E$172),X128*(1+'S&amp;S'!$E$174),X129*(1+'S&amp;S'!$E$176),X130*(1+'S&amp;S'!$E$178),X131*(1+'S&amp;S'!$E$180),X132*(1+'S&amp;S'!$E$182),X133*(1+'S&amp;S'!$E$184),X134*(1+'S&amp;S'!$E$186),X135*(1+'S&amp;S'!$E$188),X136*(1+'S&amp;S'!$E$190),X137*(1+'S&amp;S'!$E$192),X138*(1+'S&amp;S'!$E$194),X139*(1+'S&amp;S'!$E$196),X140*(1+'S&amp;S'!$E$198),X141*(1+'S&amp;S'!$E$200),X142*(1+'S&amp;S'!$E$202),X143*(1+'S&amp;S'!$E$204),X144*(1+'S&amp;S'!$E$206))</f>
        <v>0</v>
      </c>
      <c r="Y361" s="66">
        <f>-Y$190*(1+'S&amp;S'!$E$164)+Y$216*IF(O.5!$C$38="Depreciation",(1+'S&amp;S'!$E$164),1)-Y$218*(1+'S&amp;S'!$E$166)+Y233*(1+'S&amp;S'!$E$208)+Y234*(1+'S&amp;S'!$E$210)+SUM(Y125*(1+'S&amp;S'!$E$168),Y126*(1+'S&amp;S'!$E$170),Y127*(1+'S&amp;S'!$E$172),Y128*(1+'S&amp;S'!$E$174),Y129*(1+'S&amp;S'!$E$176),Y130*(1+'S&amp;S'!$E$178),Y131*(1+'S&amp;S'!$E$180),Y132*(1+'S&amp;S'!$E$182),Y133*(1+'S&amp;S'!$E$184),Y134*(1+'S&amp;S'!$E$186),Y135*(1+'S&amp;S'!$E$188),Y136*(1+'S&amp;S'!$E$190),Y137*(1+'S&amp;S'!$E$192),Y138*(1+'S&amp;S'!$E$194),Y139*(1+'S&amp;S'!$E$196),Y140*(1+'S&amp;S'!$E$198),Y141*(1+'S&amp;S'!$E$200),Y142*(1+'S&amp;S'!$E$202),Y143*(1+'S&amp;S'!$E$204),Y144*(1+'S&amp;S'!$E$206))</f>
        <v>0</v>
      </c>
      <c r="Z361" s="66">
        <f>-Z$190*(1+'S&amp;S'!$E$164)+Z$216*IF(O.5!$C$38="Depreciation",(1+'S&amp;S'!$E$164),1)-Z$218*(1+'S&amp;S'!$E$166)+Z233*(1+'S&amp;S'!$E$208)+Z234*(1+'S&amp;S'!$E$210)+SUM(Z125*(1+'S&amp;S'!$E$168),Z126*(1+'S&amp;S'!$E$170),Z127*(1+'S&amp;S'!$E$172),Z128*(1+'S&amp;S'!$E$174),Z129*(1+'S&amp;S'!$E$176),Z130*(1+'S&amp;S'!$E$178),Z131*(1+'S&amp;S'!$E$180),Z132*(1+'S&amp;S'!$E$182),Z133*(1+'S&amp;S'!$E$184),Z134*(1+'S&amp;S'!$E$186),Z135*(1+'S&amp;S'!$E$188),Z136*(1+'S&amp;S'!$E$190),Z137*(1+'S&amp;S'!$E$192),Z138*(1+'S&amp;S'!$E$194),Z139*(1+'S&amp;S'!$E$196),Z140*(1+'S&amp;S'!$E$198),Z141*(1+'S&amp;S'!$E$200),Z142*(1+'S&amp;S'!$E$202),Z143*(1+'S&amp;S'!$E$204),Z144*(1+'S&amp;S'!$E$206))</f>
        <v>0</v>
      </c>
      <c r="AA361" s="66">
        <f>-AA$190*(1+'S&amp;S'!$E$164)+AA$216*IF(O.5!$C$38="Depreciation",(1+'S&amp;S'!$E$164),1)-AA$218*(1+'S&amp;S'!$E$166)+AA233*(1+'S&amp;S'!$E$208)+AA234*(1+'S&amp;S'!$E$210)+SUM(AA125*(1+'S&amp;S'!$E$168),AA126*(1+'S&amp;S'!$E$170),AA127*(1+'S&amp;S'!$E$172),AA128*(1+'S&amp;S'!$E$174),AA129*(1+'S&amp;S'!$E$176),AA130*(1+'S&amp;S'!$E$178),AA131*(1+'S&amp;S'!$E$180),AA132*(1+'S&amp;S'!$E$182),AA133*(1+'S&amp;S'!$E$184),AA134*(1+'S&amp;S'!$E$186),AA135*(1+'S&amp;S'!$E$188),AA136*(1+'S&amp;S'!$E$190),AA137*(1+'S&amp;S'!$E$192),AA138*(1+'S&amp;S'!$E$194),AA139*(1+'S&amp;S'!$E$196),AA140*(1+'S&amp;S'!$E$198),AA141*(1+'S&amp;S'!$E$200),AA142*(1+'S&amp;S'!$E$202),AA143*(1+'S&amp;S'!$E$204),AA144*(1+'S&amp;S'!$E$206))</f>
        <v>0</v>
      </c>
      <c r="AB361" s="66">
        <f>-AB$190*(1+'S&amp;S'!$E$164)+AB$216*IF(O.5!$C$38="Depreciation",(1+'S&amp;S'!$E$164),1)-AB$218*(1+'S&amp;S'!$E$166)+AB233*(1+'S&amp;S'!$E$208)+AB234*(1+'S&amp;S'!$E$210)+SUM(AB125*(1+'S&amp;S'!$E$168),AB126*(1+'S&amp;S'!$E$170),AB127*(1+'S&amp;S'!$E$172),AB128*(1+'S&amp;S'!$E$174),AB129*(1+'S&amp;S'!$E$176),AB130*(1+'S&amp;S'!$E$178),AB131*(1+'S&amp;S'!$E$180),AB132*(1+'S&amp;S'!$E$182),AB133*(1+'S&amp;S'!$E$184),AB134*(1+'S&amp;S'!$E$186),AB135*(1+'S&amp;S'!$E$188),AB136*(1+'S&amp;S'!$E$190),AB137*(1+'S&amp;S'!$E$192),AB138*(1+'S&amp;S'!$E$194),AB139*(1+'S&amp;S'!$E$196),AB140*(1+'S&amp;S'!$E$198),AB141*(1+'S&amp;S'!$E$200),AB142*(1+'S&amp;S'!$E$202),AB143*(1+'S&amp;S'!$E$204),AB144*(1+'S&amp;S'!$E$206))</f>
        <v>0</v>
      </c>
      <c r="AC361" s="66">
        <f>-AC$190*(1+'S&amp;S'!$E$164)+AC$216*IF(O.5!$C$38="Depreciation",(1+'S&amp;S'!$E$164),1)-AC$218*(1+'S&amp;S'!$E$166)+AC233*(1+'S&amp;S'!$E$208)+AC234*(1+'S&amp;S'!$E$210)+SUM(AC125*(1+'S&amp;S'!$E$168),AC126*(1+'S&amp;S'!$E$170),AC127*(1+'S&amp;S'!$E$172),AC128*(1+'S&amp;S'!$E$174),AC129*(1+'S&amp;S'!$E$176),AC130*(1+'S&amp;S'!$E$178),AC131*(1+'S&amp;S'!$E$180),AC132*(1+'S&amp;S'!$E$182),AC133*(1+'S&amp;S'!$E$184),AC134*(1+'S&amp;S'!$E$186),AC135*(1+'S&amp;S'!$E$188),AC136*(1+'S&amp;S'!$E$190),AC137*(1+'S&amp;S'!$E$192),AC138*(1+'S&amp;S'!$E$194),AC139*(1+'S&amp;S'!$E$196),AC140*(1+'S&amp;S'!$E$198),AC141*(1+'S&amp;S'!$E$200),AC142*(1+'S&amp;S'!$E$202),AC143*(1+'S&amp;S'!$E$204),AC144*(1+'S&amp;S'!$E$206))</f>
        <v>0</v>
      </c>
      <c r="AD361" s="66">
        <f>-AD$190*(1+'S&amp;S'!$E$164)+AD$216*IF(O.5!$C$38="Depreciation",(1+'S&amp;S'!$E$164),1)-AD$218*(1+'S&amp;S'!$E$166)+AD233*(1+'S&amp;S'!$E$208)+AD234*(1+'S&amp;S'!$E$210)+SUM(AD125*(1+'S&amp;S'!$E$168),AD126*(1+'S&amp;S'!$E$170),AD127*(1+'S&amp;S'!$E$172),AD128*(1+'S&amp;S'!$E$174),AD129*(1+'S&amp;S'!$E$176),AD130*(1+'S&amp;S'!$E$178),AD131*(1+'S&amp;S'!$E$180),AD132*(1+'S&amp;S'!$E$182),AD133*(1+'S&amp;S'!$E$184),AD134*(1+'S&amp;S'!$E$186),AD135*(1+'S&amp;S'!$E$188),AD136*(1+'S&amp;S'!$E$190),AD137*(1+'S&amp;S'!$E$192),AD138*(1+'S&amp;S'!$E$194),AD139*(1+'S&amp;S'!$E$196),AD140*(1+'S&amp;S'!$E$198),AD141*(1+'S&amp;S'!$E$200),AD142*(1+'S&amp;S'!$E$202),AD143*(1+'S&amp;S'!$E$204),AD144*(1+'S&amp;S'!$E$206))</f>
        <v>0</v>
      </c>
      <c r="AE361" s="66">
        <f>-AE$190*(1+'S&amp;S'!$E$164)+AE$216*IF(O.5!$C$38="Depreciation",(1+'S&amp;S'!$E$164),1)-AE$218*(1+'S&amp;S'!$E$166)+AE233*(1+'S&amp;S'!$E$208)+AE234*(1+'S&amp;S'!$E$210)+SUM(AE125*(1+'S&amp;S'!$E$168),AE126*(1+'S&amp;S'!$E$170),AE127*(1+'S&amp;S'!$E$172),AE128*(1+'S&amp;S'!$E$174),AE129*(1+'S&amp;S'!$E$176),AE130*(1+'S&amp;S'!$E$178),AE131*(1+'S&amp;S'!$E$180),AE132*(1+'S&amp;S'!$E$182),AE133*(1+'S&amp;S'!$E$184),AE134*(1+'S&amp;S'!$E$186),AE135*(1+'S&amp;S'!$E$188),AE136*(1+'S&amp;S'!$E$190),AE137*(1+'S&amp;S'!$E$192),AE138*(1+'S&amp;S'!$E$194),AE139*(1+'S&amp;S'!$E$196),AE140*(1+'S&amp;S'!$E$198),AE141*(1+'S&amp;S'!$E$200),AE142*(1+'S&amp;S'!$E$202),AE143*(1+'S&amp;S'!$E$204),AE144*(1+'S&amp;S'!$E$206))</f>
        <v>0</v>
      </c>
      <c r="AF361" s="66">
        <f>-AF$190*(1+'S&amp;S'!$E$164)+AF$216*IF(O.5!$C$38="Depreciation",(1+'S&amp;S'!$E$164),1)-AF$218*(1+'S&amp;S'!$E$166)+AF233*(1+'S&amp;S'!$E$208)+AF234*(1+'S&amp;S'!$E$210)+SUM(AF125*(1+'S&amp;S'!$E$168),AF126*(1+'S&amp;S'!$E$170),AF127*(1+'S&amp;S'!$E$172),AF128*(1+'S&amp;S'!$E$174),AF129*(1+'S&amp;S'!$E$176),AF130*(1+'S&amp;S'!$E$178),AF131*(1+'S&amp;S'!$E$180),AF132*(1+'S&amp;S'!$E$182),AF133*(1+'S&amp;S'!$E$184),AF134*(1+'S&amp;S'!$E$186),AF135*(1+'S&amp;S'!$E$188),AF136*(1+'S&amp;S'!$E$190),AF137*(1+'S&amp;S'!$E$192),AF138*(1+'S&amp;S'!$E$194),AF139*(1+'S&amp;S'!$E$196),AF140*(1+'S&amp;S'!$E$198),AF141*(1+'S&amp;S'!$E$200),AF142*(1+'S&amp;S'!$E$202),AF143*(1+'S&amp;S'!$E$204),AF144*(1+'S&amp;S'!$E$206))</f>
        <v>0</v>
      </c>
      <c r="AG361" s="66">
        <f>-AG$190*(1+'S&amp;S'!$E$164)+AG$216*IF(O.5!$C$38="Depreciation",(1+'S&amp;S'!$E$164),1)-AG$218*(1+'S&amp;S'!$E$166)+AG233*(1+'S&amp;S'!$E$208)+AG234*(1+'S&amp;S'!$E$210)+SUM(AG125*(1+'S&amp;S'!$E$168),AG126*(1+'S&amp;S'!$E$170),AG127*(1+'S&amp;S'!$E$172),AG128*(1+'S&amp;S'!$E$174),AG129*(1+'S&amp;S'!$E$176),AG130*(1+'S&amp;S'!$E$178),AG131*(1+'S&amp;S'!$E$180),AG132*(1+'S&amp;S'!$E$182),AG133*(1+'S&amp;S'!$E$184),AG134*(1+'S&amp;S'!$E$186),AG135*(1+'S&amp;S'!$E$188),AG136*(1+'S&amp;S'!$E$190),AG137*(1+'S&amp;S'!$E$192),AG138*(1+'S&amp;S'!$E$194),AG139*(1+'S&amp;S'!$E$196),AG140*(1+'S&amp;S'!$E$198),AG141*(1+'S&amp;S'!$E$200),AG142*(1+'S&amp;S'!$E$202),AG143*(1+'S&amp;S'!$E$204),AG144*(1+'S&amp;S'!$E$206))</f>
        <v>0</v>
      </c>
      <c r="AH361" s="66">
        <f>-AH$190*(1+'S&amp;S'!$E$164)+AH$216*IF(O.5!$C$38="Depreciation",(1+'S&amp;S'!$E$164),1)-AH$218*(1+'S&amp;S'!$E$166)+AH233*(1+'S&amp;S'!$E$208)+AH234*(1+'S&amp;S'!$E$210)+SUM(AH125*(1+'S&amp;S'!$E$168),AH126*(1+'S&amp;S'!$E$170),AH127*(1+'S&amp;S'!$E$172),AH128*(1+'S&amp;S'!$E$174),AH129*(1+'S&amp;S'!$E$176),AH130*(1+'S&amp;S'!$E$178),AH131*(1+'S&amp;S'!$E$180),AH132*(1+'S&amp;S'!$E$182),AH133*(1+'S&amp;S'!$E$184),AH134*(1+'S&amp;S'!$E$186),AH135*(1+'S&amp;S'!$E$188),AH136*(1+'S&amp;S'!$E$190),AH137*(1+'S&amp;S'!$E$192),AH138*(1+'S&amp;S'!$E$194),AH139*(1+'S&amp;S'!$E$196),AH140*(1+'S&amp;S'!$E$198),AH141*(1+'S&amp;S'!$E$200),AH142*(1+'S&amp;S'!$E$202),AH143*(1+'S&amp;S'!$E$204),AH144*(1+'S&amp;S'!$E$206))</f>
        <v>0</v>
      </c>
      <c r="AI361" s="66">
        <f>-AI$190*(1+'S&amp;S'!$E$164)+AI$216*IF(O.5!$C$38="Depreciation",(1+'S&amp;S'!$E$164),1)-AI$218*(1+'S&amp;S'!$E$166)+AI233*(1+'S&amp;S'!$E$208)+AI234*(1+'S&amp;S'!$E$210)+SUM(AI125*(1+'S&amp;S'!$E$168),AI126*(1+'S&amp;S'!$E$170),AI127*(1+'S&amp;S'!$E$172),AI128*(1+'S&amp;S'!$E$174),AI129*(1+'S&amp;S'!$E$176),AI130*(1+'S&amp;S'!$E$178),AI131*(1+'S&amp;S'!$E$180),AI132*(1+'S&amp;S'!$E$182),AI133*(1+'S&amp;S'!$E$184),AI134*(1+'S&amp;S'!$E$186),AI135*(1+'S&amp;S'!$E$188),AI136*(1+'S&amp;S'!$E$190),AI137*(1+'S&amp;S'!$E$192),AI138*(1+'S&amp;S'!$E$194),AI139*(1+'S&amp;S'!$E$196),AI140*(1+'S&amp;S'!$E$198),AI141*(1+'S&amp;S'!$E$200),AI142*(1+'S&amp;S'!$E$202),AI143*(1+'S&amp;S'!$E$204),AI144*(1+'S&amp;S'!$E$206))</f>
        <v>0</v>
      </c>
      <c r="AJ361" s="66">
        <f>-AJ$190*(1+'S&amp;S'!$E$164)+AJ$216*IF(O.5!$C$38="Depreciation",(1+'S&amp;S'!$E$164),1)-AJ$218*(1+'S&amp;S'!$E$166)+AJ233*(1+'S&amp;S'!$E$208)+AJ234*(1+'S&amp;S'!$E$210)+SUM(AJ125*(1+'S&amp;S'!$E$168),AJ126*(1+'S&amp;S'!$E$170),AJ127*(1+'S&amp;S'!$E$172),AJ128*(1+'S&amp;S'!$E$174),AJ129*(1+'S&amp;S'!$E$176),AJ130*(1+'S&amp;S'!$E$178),AJ131*(1+'S&amp;S'!$E$180),AJ132*(1+'S&amp;S'!$E$182),AJ133*(1+'S&amp;S'!$E$184),AJ134*(1+'S&amp;S'!$E$186),AJ135*(1+'S&amp;S'!$E$188),AJ136*(1+'S&amp;S'!$E$190),AJ137*(1+'S&amp;S'!$E$192),AJ138*(1+'S&amp;S'!$E$194),AJ139*(1+'S&amp;S'!$E$196),AJ140*(1+'S&amp;S'!$E$198),AJ141*(1+'S&amp;S'!$E$200),AJ142*(1+'S&amp;S'!$E$202),AJ143*(1+'S&amp;S'!$E$204),AJ144*(1+'S&amp;S'!$E$206))</f>
        <v>0</v>
      </c>
      <c r="AK361" s="66">
        <f>-AK$190*(1+'S&amp;S'!$E$164)+AK$216*IF(O.5!$C$38="Depreciation",(1+'S&amp;S'!$E$164),1)-AK$218*(1+'S&amp;S'!$E$166)+AK233*(1+'S&amp;S'!$E$208)+AK234*(1+'S&amp;S'!$E$210)+SUM(AK125*(1+'S&amp;S'!$E$168),AK126*(1+'S&amp;S'!$E$170),AK127*(1+'S&amp;S'!$E$172),AK128*(1+'S&amp;S'!$E$174),AK129*(1+'S&amp;S'!$E$176),AK130*(1+'S&amp;S'!$E$178),AK131*(1+'S&amp;S'!$E$180),AK132*(1+'S&amp;S'!$E$182),AK133*(1+'S&amp;S'!$E$184),AK134*(1+'S&amp;S'!$E$186),AK135*(1+'S&amp;S'!$E$188),AK136*(1+'S&amp;S'!$E$190),AK137*(1+'S&amp;S'!$E$192),AK138*(1+'S&amp;S'!$E$194),AK139*(1+'S&amp;S'!$E$196),AK140*(1+'S&amp;S'!$E$198),AK141*(1+'S&amp;S'!$E$200),AK142*(1+'S&amp;S'!$E$202),AK143*(1+'S&amp;S'!$E$204),AK144*(1+'S&amp;S'!$E$206))</f>
        <v>0</v>
      </c>
      <c r="AL361" s="66">
        <f>-AL$190*(1+'S&amp;S'!$E$164)+AL$216*IF(O.5!$C$38="Depreciation",(1+'S&amp;S'!$E$164),1)-AL$218*(1+'S&amp;S'!$E$166)+AL233*(1+'S&amp;S'!$E$208)+AL234*(1+'S&amp;S'!$E$210)+SUM(AL125*(1+'S&amp;S'!$E$168),AL126*(1+'S&amp;S'!$E$170),AL127*(1+'S&amp;S'!$E$172),AL128*(1+'S&amp;S'!$E$174),AL129*(1+'S&amp;S'!$E$176),AL130*(1+'S&amp;S'!$E$178),AL131*(1+'S&amp;S'!$E$180),AL132*(1+'S&amp;S'!$E$182),AL133*(1+'S&amp;S'!$E$184),AL134*(1+'S&amp;S'!$E$186),AL135*(1+'S&amp;S'!$E$188),AL136*(1+'S&amp;S'!$E$190),AL137*(1+'S&amp;S'!$E$192),AL138*(1+'S&amp;S'!$E$194),AL139*(1+'S&amp;S'!$E$196),AL140*(1+'S&amp;S'!$E$198),AL141*(1+'S&amp;S'!$E$200),AL142*(1+'S&amp;S'!$E$202),AL143*(1+'S&amp;S'!$E$204),AL144*(1+'S&amp;S'!$E$206))</f>
        <v>0</v>
      </c>
      <c r="AM361" s="66">
        <f>-AM$190*(1+'S&amp;S'!$E$164)+AM$216*IF(O.5!$C$38="Depreciation",(1+'S&amp;S'!$E$164),1)-AM$218*(1+'S&amp;S'!$E$166)+AM233*(1+'S&amp;S'!$E$208)+AM234*(1+'S&amp;S'!$E$210)+SUM(AM125*(1+'S&amp;S'!$E$168),AM126*(1+'S&amp;S'!$E$170),AM127*(1+'S&amp;S'!$E$172),AM128*(1+'S&amp;S'!$E$174),AM129*(1+'S&amp;S'!$E$176),AM130*(1+'S&amp;S'!$E$178),AM131*(1+'S&amp;S'!$E$180),AM132*(1+'S&amp;S'!$E$182),AM133*(1+'S&amp;S'!$E$184),AM134*(1+'S&amp;S'!$E$186),AM135*(1+'S&amp;S'!$E$188),AM136*(1+'S&amp;S'!$E$190),AM137*(1+'S&amp;S'!$E$192),AM138*(1+'S&amp;S'!$E$194),AM139*(1+'S&amp;S'!$E$196),AM140*(1+'S&amp;S'!$E$198),AM141*(1+'S&amp;S'!$E$200),AM142*(1+'S&amp;S'!$E$202),AM143*(1+'S&amp;S'!$E$204),AM144*(1+'S&amp;S'!$E$206))</f>
        <v>0</v>
      </c>
      <c r="AN361" s="66">
        <f>-AN$190*(1+'S&amp;S'!$E$164)+AN$216*IF(O.5!$C$38="Depreciation",(1+'S&amp;S'!$E$164),1)-AN$218*(1+'S&amp;S'!$E$166)+AN233*(1+'S&amp;S'!$E$208)+AN234*(1+'S&amp;S'!$E$210)+SUM(AN125*(1+'S&amp;S'!$E$168),AN126*(1+'S&amp;S'!$E$170),AN127*(1+'S&amp;S'!$E$172),AN128*(1+'S&amp;S'!$E$174),AN129*(1+'S&amp;S'!$E$176),AN130*(1+'S&amp;S'!$E$178),AN131*(1+'S&amp;S'!$E$180),AN132*(1+'S&amp;S'!$E$182),AN133*(1+'S&amp;S'!$E$184),AN134*(1+'S&amp;S'!$E$186),AN135*(1+'S&amp;S'!$E$188),AN136*(1+'S&amp;S'!$E$190),AN137*(1+'S&amp;S'!$E$192),AN138*(1+'S&amp;S'!$E$194),AN139*(1+'S&amp;S'!$E$196),AN140*(1+'S&amp;S'!$E$198),AN141*(1+'S&amp;S'!$E$200),AN142*(1+'S&amp;S'!$E$202),AN143*(1+'S&amp;S'!$E$204),AN144*(1+'S&amp;S'!$E$206))</f>
        <v>0</v>
      </c>
      <c r="AO361" s="66">
        <f>-AO$190*(1+'S&amp;S'!$E$164)+AO$216*IF(O.5!$C$38="Depreciation",(1+'S&amp;S'!$E$164),1)-AO$218*(1+'S&amp;S'!$E$166)+AO233*(1+'S&amp;S'!$E$208)+AO234*(1+'S&amp;S'!$E$210)+SUM(AO125*(1+'S&amp;S'!$E$168),AO126*(1+'S&amp;S'!$E$170),AO127*(1+'S&amp;S'!$E$172),AO128*(1+'S&amp;S'!$E$174),AO129*(1+'S&amp;S'!$E$176),AO130*(1+'S&amp;S'!$E$178),AO131*(1+'S&amp;S'!$E$180),AO132*(1+'S&amp;S'!$E$182),AO133*(1+'S&amp;S'!$E$184),AO134*(1+'S&amp;S'!$E$186),AO135*(1+'S&amp;S'!$E$188),AO136*(1+'S&amp;S'!$E$190),AO137*(1+'S&amp;S'!$E$192),AO138*(1+'S&amp;S'!$E$194),AO139*(1+'S&amp;S'!$E$196),AO140*(1+'S&amp;S'!$E$198),AO141*(1+'S&amp;S'!$E$200),AO142*(1+'S&amp;S'!$E$202),AO143*(1+'S&amp;S'!$E$204),AO144*(1+'S&amp;S'!$E$206))</f>
        <v>0</v>
      </c>
      <c r="AP361" s="66">
        <f>-AP$190*(1+'S&amp;S'!$E$164)+AP$216*IF(O.5!$C$38="Depreciation",(1+'S&amp;S'!$E$164),1)-AP$218*(1+'S&amp;S'!$E$166)+AP233*(1+'S&amp;S'!$E$208)+AP234*(1+'S&amp;S'!$E$210)+SUM(AP125*(1+'S&amp;S'!$E$168),AP126*(1+'S&amp;S'!$E$170),AP127*(1+'S&amp;S'!$E$172),AP128*(1+'S&amp;S'!$E$174),AP129*(1+'S&amp;S'!$E$176),AP130*(1+'S&amp;S'!$E$178),AP131*(1+'S&amp;S'!$E$180),AP132*(1+'S&amp;S'!$E$182),AP133*(1+'S&amp;S'!$E$184),AP134*(1+'S&amp;S'!$E$186),AP135*(1+'S&amp;S'!$E$188),AP136*(1+'S&amp;S'!$E$190),AP137*(1+'S&amp;S'!$E$192),AP138*(1+'S&amp;S'!$E$194),AP139*(1+'S&amp;S'!$E$196),AP140*(1+'S&amp;S'!$E$198),AP141*(1+'S&amp;S'!$E$200),AP142*(1+'S&amp;S'!$E$202),AP143*(1+'S&amp;S'!$E$204),AP144*(1+'S&amp;S'!$E$206))</f>
        <v>0</v>
      </c>
      <c r="AQ361" s="66">
        <f>-AQ$190*(1+'S&amp;S'!$E$164)+AQ$216*IF(O.5!$C$38="Depreciation",(1+'S&amp;S'!$E$164),1)-AQ$218*(1+'S&amp;S'!$E$166)+AQ233*(1+'S&amp;S'!$E$208)+AQ234*(1+'S&amp;S'!$E$210)+SUM(AQ125*(1+'S&amp;S'!$E$168),AQ126*(1+'S&amp;S'!$E$170),AQ127*(1+'S&amp;S'!$E$172),AQ128*(1+'S&amp;S'!$E$174),AQ129*(1+'S&amp;S'!$E$176),AQ130*(1+'S&amp;S'!$E$178),AQ131*(1+'S&amp;S'!$E$180),AQ132*(1+'S&amp;S'!$E$182),AQ133*(1+'S&amp;S'!$E$184),AQ134*(1+'S&amp;S'!$E$186),AQ135*(1+'S&amp;S'!$E$188),AQ136*(1+'S&amp;S'!$E$190),AQ137*(1+'S&amp;S'!$E$192),AQ138*(1+'S&amp;S'!$E$194),AQ139*(1+'S&amp;S'!$E$196),AQ140*(1+'S&amp;S'!$E$198),AQ141*(1+'S&amp;S'!$E$200),AQ142*(1+'S&amp;S'!$E$202),AQ143*(1+'S&amp;S'!$E$204),AQ144*(1+'S&amp;S'!$E$206))</f>
        <v>0</v>
      </c>
      <c r="AR361" s="66">
        <f>-AR$190*(1+'S&amp;S'!$E$164)+AR$216*IF(O.5!$C$38="Depreciation",(1+'S&amp;S'!$E$164),1)-AR$218*(1+'S&amp;S'!$E$166)+AR233*(1+'S&amp;S'!$E$208)+AR234*(1+'S&amp;S'!$E$210)+SUM(AR125*(1+'S&amp;S'!$E$168),AR126*(1+'S&amp;S'!$E$170),AR127*(1+'S&amp;S'!$E$172),AR128*(1+'S&amp;S'!$E$174),AR129*(1+'S&amp;S'!$E$176),AR130*(1+'S&amp;S'!$E$178),AR131*(1+'S&amp;S'!$E$180),AR132*(1+'S&amp;S'!$E$182),AR133*(1+'S&amp;S'!$E$184),AR134*(1+'S&amp;S'!$E$186),AR135*(1+'S&amp;S'!$E$188),AR136*(1+'S&amp;S'!$E$190),AR137*(1+'S&amp;S'!$E$192),AR138*(1+'S&amp;S'!$E$194),AR139*(1+'S&amp;S'!$E$196),AR140*(1+'S&amp;S'!$E$198),AR141*(1+'S&amp;S'!$E$200),AR142*(1+'S&amp;S'!$E$202),AR143*(1+'S&amp;S'!$E$204),AR144*(1+'S&amp;S'!$E$206))</f>
        <v>0</v>
      </c>
      <c r="AS361" s="66">
        <f>-AS$190*(1+'S&amp;S'!$E$164)+AS$216*IF(O.5!$C$38="Depreciation",(1+'S&amp;S'!$E$164),1)-AS$218*(1+'S&amp;S'!$E$166)+AS233*(1+'S&amp;S'!$E$208)+AS234*(1+'S&amp;S'!$E$210)+SUM(AS125*(1+'S&amp;S'!$E$168),AS126*(1+'S&amp;S'!$E$170),AS127*(1+'S&amp;S'!$E$172),AS128*(1+'S&amp;S'!$E$174),AS129*(1+'S&amp;S'!$E$176),AS130*(1+'S&amp;S'!$E$178),AS131*(1+'S&amp;S'!$E$180),AS132*(1+'S&amp;S'!$E$182),AS133*(1+'S&amp;S'!$E$184),AS134*(1+'S&amp;S'!$E$186),AS135*(1+'S&amp;S'!$E$188),AS136*(1+'S&amp;S'!$E$190),AS137*(1+'S&amp;S'!$E$192),AS138*(1+'S&amp;S'!$E$194),AS139*(1+'S&amp;S'!$E$196),AS140*(1+'S&amp;S'!$E$198),AS141*(1+'S&amp;S'!$E$200),AS142*(1+'S&amp;S'!$E$202),AS143*(1+'S&amp;S'!$E$204),AS144*(1+'S&amp;S'!$E$206))</f>
        <v>0</v>
      </c>
      <c r="AT361" s="66">
        <f>-AT$190*(1+'S&amp;S'!$E$164)+AT$216*IF(O.5!$C$38="Depreciation",(1+'S&amp;S'!$E$164),1)-AT$218*(1+'S&amp;S'!$E$166)+AT233*(1+'S&amp;S'!$E$208)+AT234*(1+'S&amp;S'!$E$210)+SUM(AT125*(1+'S&amp;S'!$E$168),AT126*(1+'S&amp;S'!$E$170),AT127*(1+'S&amp;S'!$E$172),AT128*(1+'S&amp;S'!$E$174),AT129*(1+'S&amp;S'!$E$176),AT130*(1+'S&amp;S'!$E$178),AT131*(1+'S&amp;S'!$E$180),AT132*(1+'S&amp;S'!$E$182),AT133*(1+'S&amp;S'!$E$184),AT134*(1+'S&amp;S'!$E$186),AT135*(1+'S&amp;S'!$E$188),AT136*(1+'S&amp;S'!$E$190),AT137*(1+'S&amp;S'!$E$192),AT138*(1+'S&amp;S'!$E$194),AT139*(1+'S&amp;S'!$E$196),AT140*(1+'S&amp;S'!$E$198),AT141*(1+'S&amp;S'!$E$200),AT142*(1+'S&amp;S'!$E$202),AT143*(1+'S&amp;S'!$E$204),AT144*(1+'S&amp;S'!$E$206))</f>
        <v>0</v>
      </c>
      <c r="AU361" s="66">
        <f>-AU$190*(1+'S&amp;S'!$E$164)+AU$216*IF(O.5!$C$38="Depreciation",(1+'S&amp;S'!$E$164),1)-AU$218*(1+'S&amp;S'!$E$166)+AU233*(1+'S&amp;S'!$E$208)+AU234*(1+'S&amp;S'!$E$210)+SUM(AU125*(1+'S&amp;S'!$E$168),AU126*(1+'S&amp;S'!$E$170),AU127*(1+'S&amp;S'!$E$172),AU128*(1+'S&amp;S'!$E$174),AU129*(1+'S&amp;S'!$E$176),AU130*(1+'S&amp;S'!$E$178),AU131*(1+'S&amp;S'!$E$180),AU132*(1+'S&amp;S'!$E$182),AU133*(1+'S&amp;S'!$E$184),AU134*(1+'S&amp;S'!$E$186),AU135*(1+'S&amp;S'!$E$188),AU136*(1+'S&amp;S'!$E$190),AU137*(1+'S&amp;S'!$E$192),AU138*(1+'S&amp;S'!$E$194),AU139*(1+'S&amp;S'!$E$196),AU140*(1+'S&amp;S'!$E$198),AU141*(1+'S&amp;S'!$E$200),AU142*(1+'S&amp;S'!$E$202),AU143*(1+'S&amp;S'!$E$204),AU144*(1+'S&amp;S'!$E$206))</f>
        <v>0</v>
      </c>
      <c r="AV361" s="66">
        <f>-AV$190*(1+'S&amp;S'!$E$164)+AV$216*IF(O.5!$C$38="Depreciation",(1+'S&amp;S'!$E$164),1)-AV$218*(1+'S&amp;S'!$E$166)+AV233*(1+'S&amp;S'!$E$208)+AV234*(1+'S&amp;S'!$E$210)+SUM(AV125*(1+'S&amp;S'!$E$168),AV126*(1+'S&amp;S'!$E$170),AV127*(1+'S&amp;S'!$E$172),AV128*(1+'S&amp;S'!$E$174),AV129*(1+'S&amp;S'!$E$176),AV130*(1+'S&amp;S'!$E$178),AV131*(1+'S&amp;S'!$E$180),AV132*(1+'S&amp;S'!$E$182),AV133*(1+'S&amp;S'!$E$184),AV134*(1+'S&amp;S'!$E$186),AV135*(1+'S&amp;S'!$E$188),AV136*(1+'S&amp;S'!$E$190),AV137*(1+'S&amp;S'!$E$192),AV138*(1+'S&amp;S'!$E$194),AV139*(1+'S&amp;S'!$E$196),AV140*(1+'S&amp;S'!$E$198),AV141*(1+'S&amp;S'!$E$200),AV142*(1+'S&amp;S'!$E$202),AV143*(1+'S&amp;S'!$E$204),AV144*(1+'S&amp;S'!$E$206))</f>
        <v>0</v>
      </c>
      <c r="AW361" s="66">
        <f>-AW$190*(1+'S&amp;S'!$E$164)+AW$216*IF(O.5!$C$38="Depreciation",(1+'S&amp;S'!$E$164),1)-AW$218*(1+'S&amp;S'!$E$166)+AW233*(1+'S&amp;S'!$E$208)+AW234*(1+'S&amp;S'!$E$210)+SUM(AW125*(1+'S&amp;S'!$E$168),AW126*(1+'S&amp;S'!$E$170),AW127*(1+'S&amp;S'!$E$172),AW128*(1+'S&amp;S'!$E$174),AW129*(1+'S&amp;S'!$E$176),AW130*(1+'S&amp;S'!$E$178),AW131*(1+'S&amp;S'!$E$180),AW132*(1+'S&amp;S'!$E$182),AW133*(1+'S&amp;S'!$E$184),AW134*(1+'S&amp;S'!$E$186),AW135*(1+'S&amp;S'!$E$188),AW136*(1+'S&amp;S'!$E$190),AW137*(1+'S&amp;S'!$E$192),AW138*(1+'S&amp;S'!$E$194),AW139*(1+'S&amp;S'!$E$196),AW140*(1+'S&amp;S'!$E$198),AW141*(1+'S&amp;S'!$E$200),AW142*(1+'S&amp;S'!$E$202),AW143*(1+'S&amp;S'!$E$204),AW144*(1+'S&amp;S'!$E$206))</f>
        <v>0</v>
      </c>
      <c r="AX361" s="66">
        <f>-AX$190*(1+'S&amp;S'!$E$164)+AX$216*IF(O.5!$C$38="Depreciation",(1+'S&amp;S'!$E$164),1)-AX$218*(1+'S&amp;S'!$E$166)+AX233*(1+'S&amp;S'!$E$208)+AX234*(1+'S&amp;S'!$E$210)+SUM(AX125*(1+'S&amp;S'!$E$168),AX126*(1+'S&amp;S'!$E$170),AX127*(1+'S&amp;S'!$E$172),AX128*(1+'S&amp;S'!$E$174),AX129*(1+'S&amp;S'!$E$176),AX130*(1+'S&amp;S'!$E$178),AX131*(1+'S&amp;S'!$E$180),AX132*(1+'S&amp;S'!$E$182),AX133*(1+'S&amp;S'!$E$184),AX134*(1+'S&amp;S'!$E$186),AX135*(1+'S&amp;S'!$E$188),AX136*(1+'S&amp;S'!$E$190),AX137*(1+'S&amp;S'!$E$192),AX138*(1+'S&amp;S'!$E$194),AX139*(1+'S&amp;S'!$E$196),AX140*(1+'S&amp;S'!$E$198),AX141*(1+'S&amp;S'!$E$200),AX142*(1+'S&amp;S'!$E$202),AX143*(1+'S&amp;S'!$E$204),AX144*(1+'S&amp;S'!$E$206))</f>
        <v>0</v>
      </c>
      <c r="AY361" s="66">
        <f>-AY$190*(1+'S&amp;S'!$E$164)+AY$216*IF(O.5!$C$38="Depreciation",(1+'S&amp;S'!$E$164),1)-AY$218*(1+'S&amp;S'!$E$166)+AY233*(1+'S&amp;S'!$E$208)+AY234*(1+'S&amp;S'!$E$210)+SUM(AY125*(1+'S&amp;S'!$E$168),AY126*(1+'S&amp;S'!$E$170),AY127*(1+'S&amp;S'!$E$172),AY128*(1+'S&amp;S'!$E$174),AY129*(1+'S&amp;S'!$E$176),AY130*(1+'S&amp;S'!$E$178),AY131*(1+'S&amp;S'!$E$180),AY132*(1+'S&amp;S'!$E$182),AY133*(1+'S&amp;S'!$E$184),AY134*(1+'S&amp;S'!$E$186),AY135*(1+'S&amp;S'!$E$188),AY136*(1+'S&amp;S'!$E$190),AY137*(1+'S&amp;S'!$E$192),AY138*(1+'S&amp;S'!$E$194),AY139*(1+'S&amp;S'!$E$196),AY140*(1+'S&amp;S'!$E$198),AY141*(1+'S&amp;S'!$E$200),AY142*(1+'S&amp;S'!$E$202),AY143*(1+'S&amp;S'!$E$204),AY144*(1+'S&amp;S'!$E$206))</f>
        <v>0</v>
      </c>
      <c r="AZ361" s="66">
        <f>-AZ$190*(1+'S&amp;S'!$E$164)+AZ$216*IF(O.5!$C$38="Depreciation",(1+'S&amp;S'!$E$164),1)-AZ$218*(1+'S&amp;S'!$E$166)+AZ233*(1+'S&amp;S'!$E$208)+AZ234*(1+'S&amp;S'!$E$210)+SUM(AZ125*(1+'S&amp;S'!$E$168),AZ126*(1+'S&amp;S'!$E$170),AZ127*(1+'S&amp;S'!$E$172),AZ128*(1+'S&amp;S'!$E$174),AZ129*(1+'S&amp;S'!$E$176),AZ130*(1+'S&amp;S'!$E$178),AZ131*(1+'S&amp;S'!$E$180),AZ132*(1+'S&amp;S'!$E$182),AZ133*(1+'S&amp;S'!$E$184),AZ134*(1+'S&amp;S'!$E$186),AZ135*(1+'S&amp;S'!$E$188),AZ136*(1+'S&amp;S'!$E$190),AZ137*(1+'S&amp;S'!$E$192),AZ138*(1+'S&amp;S'!$E$194),AZ139*(1+'S&amp;S'!$E$196),AZ140*(1+'S&amp;S'!$E$198),AZ141*(1+'S&amp;S'!$E$200),AZ142*(1+'S&amp;S'!$E$202),AZ143*(1+'S&amp;S'!$E$204),AZ144*(1+'S&amp;S'!$E$206))</f>
        <v>0</v>
      </c>
      <c r="BA361" s="66">
        <f>-BA$190*(1+'S&amp;S'!$E$164)+BA$216*IF(O.5!$C$38="Depreciation",(1+'S&amp;S'!$E$164),1)-BA$218*(1+'S&amp;S'!$E$166)+BA233*(1+'S&amp;S'!$E$208)+BA234*(1+'S&amp;S'!$E$210)+SUM(BA125*(1+'S&amp;S'!$E$168),BA126*(1+'S&amp;S'!$E$170),BA127*(1+'S&amp;S'!$E$172),BA128*(1+'S&amp;S'!$E$174),BA129*(1+'S&amp;S'!$E$176),BA130*(1+'S&amp;S'!$E$178),BA131*(1+'S&amp;S'!$E$180),BA132*(1+'S&amp;S'!$E$182),BA133*(1+'S&amp;S'!$E$184),BA134*(1+'S&amp;S'!$E$186),BA135*(1+'S&amp;S'!$E$188),BA136*(1+'S&amp;S'!$E$190),BA137*(1+'S&amp;S'!$E$192),BA138*(1+'S&amp;S'!$E$194),BA139*(1+'S&amp;S'!$E$196),BA140*(1+'S&amp;S'!$E$198),BA141*(1+'S&amp;S'!$E$200),BA142*(1+'S&amp;S'!$E$202),BA143*(1+'S&amp;S'!$E$204),BA144*(1+'S&amp;S'!$E$206))</f>
        <v>0</v>
      </c>
      <c r="BB361" s="66">
        <f>-BB$190*(1+'S&amp;S'!$E$164)+BB$216*IF(O.5!$C$38="Depreciation",(1+'S&amp;S'!$E$164),1)-BB$218*(1+'S&amp;S'!$E$166)+BB233*(1+'S&amp;S'!$E$208)+BB234*(1+'S&amp;S'!$E$210)+SUM(BB125*(1+'S&amp;S'!$E$168),BB126*(1+'S&amp;S'!$E$170),BB127*(1+'S&amp;S'!$E$172),BB128*(1+'S&amp;S'!$E$174),BB129*(1+'S&amp;S'!$E$176),BB130*(1+'S&amp;S'!$E$178),BB131*(1+'S&amp;S'!$E$180),BB132*(1+'S&amp;S'!$E$182),BB133*(1+'S&amp;S'!$E$184),BB134*(1+'S&amp;S'!$E$186),BB135*(1+'S&amp;S'!$E$188),BB136*(1+'S&amp;S'!$E$190),BB137*(1+'S&amp;S'!$E$192),BB138*(1+'S&amp;S'!$E$194),BB139*(1+'S&amp;S'!$E$196),BB140*(1+'S&amp;S'!$E$198),BB141*(1+'S&amp;S'!$E$200),BB142*(1+'S&amp;S'!$E$202),BB143*(1+'S&amp;S'!$E$204),BB144*(1+'S&amp;S'!$E$206))</f>
        <v>0</v>
      </c>
      <c r="BC361" s="66">
        <f>-BC$190*(1+'S&amp;S'!$E$164)+BC$216*IF(O.5!$C$38="Depreciation",(1+'S&amp;S'!$E$164),1)-BC$218*(1+'S&amp;S'!$E$166)+BC233*(1+'S&amp;S'!$E$208)+BC234*(1+'S&amp;S'!$E$210)+SUM(BC125*(1+'S&amp;S'!$E$168),BC126*(1+'S&amp;S'!$E$170),BC127*(1+'S&amp;S'!$E$172),BC128*(1+'S&amp;S'!$E$174),BC129*(1+'S&amp;S'!$E$176),BC130*(1+'S&amp;S'!$E$178),BC131*(1+'S&amp;S'!$E$180),BC132*(1+'S&amp;S'!$E$182),BC133*(1+'S&amp;S'!$E$184),BC134*(1+'S&amp;S'!$E$186),BC135*(1+'S&amp;S'!$E$188),BC136*(1+'S&amp;S'!$E$190),BC137*(1+'S&amp;S'!$E$192),BC138*(1+'S&amp;S'!$E$194),BC139*(1+'S&amp;S'!$E$196),BC140*(1+'S&amp;S'!$E$198),BC141*(1+'S&amp;S'!$E$200),BC142*(1+'S&amp;S'!$E$202),BC143*(1+'S&amp;S'!$E$204),BC144*(1+'S&amp;S'!$E$206))</f>
        <v>0</v>
      </c>
      <c r="BD361" s="66">
        <f>-BD$190*(1+'S&amp;S'!$E$164)+BD$216*IF(O.5!$C$38="Depreciation",(1+'S&amp;S'!$E$164),1)-BD$218*(1+'S&amp;S'!$E$166)+BD233*(1+'S&amp;S'!$E$208)+BD234*(1+'S&amp;S'!$E$210)+SUM(BD125*(1+'S&amp;S'!$E$168),BD126*(1+'S&amp;S'!$E$170),BD127*(1+'S&amp;S'!$E$172),BD128*(1+'S&amp;S'!$E$174),BD129*(1+'S&amp;S'!$E$176),BD130*(1+'S&amp;S'!$E$178),BD131*(1+'S&amp;S'!$E$180),BD132*(1+'S&amp;S'!$E$182),BD133*(1+'S&amp;S'!$E$184),BD134*(1+'S&amp;S'!$E$186),BD135*(1+'S&amp;S'!$E$188),BD136*(1+'S&amp;S'!$E$190),BD137*(1+'S&amp;S'!$E$192),BD138*(1+'S&amp;S'!$E$194),BD139*(1+'S&amp;S'!$E$196),BD140*(1+'S&amp;S'!$E$198),BD141*(1+'S&amp;S'!$E$200),BD142*(1+'S&amp;S'!$E$202),BD143*(1+'S&amp;S'!$E$204),BD144*(1+'S&amp;S'!$E$206))</f>
        <v>0</v>
      </c>
      <c r="BE361" s="66">
        <f>-BE$190*(1+'S&amp;S'!$E$164)+BE$216*IF(O.5!$C$38="Depreciation",(1+'S&amp;S'!$E$164),1)-BE$218*(1+'S&amp;S'!$E$166)+BE233*(1+'S&amp;S'!$E$208)+BE234*(1+'S&amp;S'!$E$210)+SUM(BE125*(1+'S&amp;S'!$E$168),BE126*(1+'S&amp;S'!$E$170),BE127*(1+'S&amp;S'!$E$172),BE128*(1+'S&amp;S'!$E$174),BE129*(1+'S&amp;S'!$E$176),BE130*(1+'S&amp;S'!$E$178),BE131*(1+'S&amp;S'!$E$180),BE132*(1+'S&amp;S'!$E$182),BE133*(1+'S&amp;S'!$E$184),BE134*(1+'S&amp;S'!$E$186),BE135*(1+'S&amp;S'!$E$188),BE136*(1+'S&amp;S'!$E$190),BE137*(1+'S&amp;S'!$E$192),BE138*(1+'S&amp;S'!$E$194),BE139*(1+'S&amp;S'!$E$196),BE140*(1+'S&amp;S'!$E$198),BE141*(1+'S&amp;S'!$E$200),BE142*(1+'S&amp;S'!$E$202),BE143*(1+'S&amp;S'!$E$204),BE144*(1+'S&amp;S'!$E$206))</f>
        <v>0</v>
      </c>
      <c r="BF361" s="66">
        <f>-BF$190*(1+'S&amp;S'!$E$164)+BF$216*IF(O.5!$C$38="Depreciation",(1+'S&amp;S'!$E$164),1)-BF$218*(1+'S&amp;S'!$E$166)+BF233*(1+'S&amp;S'!$E$208)+BF234*(1+'S&amp;S'!$E$210)+SUM(BF125*(1+'S&amp;S'!$E$168),BF126*(1+'S&amp;S'!$E$170),BF127*(1+'S&amp;S'!$E$172),BF128*(1+'S&amp;S'!$E$174),BF129*(1+'S&amp;S'!$E$176),BF130*(1+'S&amp;S'!$E$178),BF131*(1+'S&amp;S'!$E$180),BF132*(1+'S&amp;S'!$E$182),BF133*(1+'S&amp;S'!$E$184),BF134*(1+'S&amp;S'!$E$186),BF135*(1+'S&amp;S'!$E$188),BF136*(1+'S&amp;S'!$E$190),BF137*(1+'S&amp;S'!$E$192),BF138*(1+'S&amp;S'!$E$194),BF139*(1+'S&amp;S'!$E$196),BF140*(1+'S&amp;S'!$E$198),BF141*(1+'S&amp;S'!$E$200),BF142*(1+'S&amp;S'!$E$202),BF143*(1+'S&amp;S'!$E$204),BF144*(1+'S&amp;S'!$E$206))</f>
        <v>0</v>
      </c>
      <c r="BG361" s="66">
        <f>-BG$190*(1+'S&amp;S'!$E$164)+BG$216*IF(O.5!$C$38="Depreciation",(1+'S&amp;S'!$E$164),1)-BG$218*(1+'S&amp;S'!$E$166)+BG233*(1+'S&amp;S'!$E$208)+BG234*(1+'S&amp;S'!$E$210)+SUM(BG125*(1+'S&amp;S'!$E$168),BG126*(1+'S&amp;S'!$E$170),BG127*(1+'S&amp;S'!$E$172),BG128*(1+'S&amp;S'!$E$174),BG129*(1+'S&amp;S'!$E$176),BG130*(1+'S&amp;S'!$E$178),BG131*(1+'S&amp;S'!$E$180),BG132*(1+'S&amp;S'!$E$182),BG133*(1+'S&amp;S'!$E$184),BG134*(1+'S&amp;S'!$E$186),BG135*(1+'S&amp;S'!$E$188),BG136*(1+'S&amp;S'!$E$190),BG137*(1+'S&amp;S'!$E$192),BG138*(1+'S&amp;S'!$E$194),BG139*(1+'S&amp;S'!$E$196),BG140*(1+'S&amp;S'!$E$198),BG141*(1+'S&amp;S'!$E$200),BG142*(1+'S&amp;S'!$E$202),BG143*(1+'S&amp;S'!$E$204),BG144*(1+'S&amp;S'!$E$206))</f>
        <v>0</v>
      </c>
      <c r="BH361" s="66">
        <f>-BH$190*(1+'S&amp;S'!$E$164)+BH$216*IF(O.5!$C$38="Depreciation",(1+'S&amp;S'!$E$164),1)-BH$218*(1+'S&amp;S'!$E$166)+BH233*(1+'S&amp;S'!$E$208)+BH234*(1+'S&amp;S'!$E$210)+SUM(BH125*(1+'S&amp;S'!$E$168),BH126*(1+'S&amp;S'!$E$170),BH127*(1+'S&amp;S'!$E$172),BH128*(1+'S&amp;S'!$E$174),BH129*(1+'S&amp;S'!$E$176),BH130*(1+'S&amp;S'!$E$178),BH131*(1+'S&amp;S'!$E$180),BH132*(1+'S&amp;S'!$E$182),BH133*(1+'S&amp;S'!$E$184),BH134*(1+'S&amp;S'!$E$186),BH135*(1+'S&amp;S'!$E$188),BH136*(1+'S&amp;S'!$E$190),BH137*(1+'S&amp;S'!$E$192),BH138*(1+'S&amp;S'!$E$194),BH139*(1+'S&amp;S'!$E$196),BH140*(1+'S&amp;S'!$E$198),BH141*(1+'S&amp;S'!$E$200),BH142*(1+'S&amp;S'!$E$202),BH143*(1+'S&amp;S'!$E$204),BH144*(1+'S&amp;S'!$E$206))</f>
        <v>0</v>
      </c>
      <c r="BI361" s="66">
        <f>-BI$190*(1+'S&amp;S'!$E$164)+BI$216*IF(O.5!$C$38="Depreciation",(1+'S&amp;S'!$E$164),1)-BI$218*(1+'S&amp;S'!$E$166)+BI233*(1+'S&amp;S'!$E$208)+BI234*(1+'S&amp;S'!$E$210)+SUM(BI125*(1+'S&amp;S'!$E$168),BI126*(1+'S&amp;S'!$E$170),BI127*(1+'S&amp;S'!$E$172),BI128*(1+'S&amp;S'!$E$174),BI129*(1+'S&amp;S'!$E$176),BI130*(1+'S&amp;S'!$E$178),BI131*(1+'S&amp;S'!$E$180),BI132*(1+'S&amp;S'!$E$182),BI133*(1+'S&amp;S'!$E$184),BI134*(1+'S&amp;S'!$E$186),BI135*(1+'S&amp;S'!$E$188),BI136*(1+'S&amp;S'!$E$190),BI137*(1+'S&amp;S'!$E$192),BI138*(1+'S&amp;S'!$E$194),BI139*(1+'S&amp;S'!$E$196),BI140*(1+'S&amp;S'!$E$198),BI141*(1+'S&amp;S'!$E$200),BI142*(1+'S&amp;S'!$E$202),BI143*(1+'S&amp;S'!$E$204),BI144*(1+'S&amp;S'!$E$206))</f>
        <v>0</v>
      </c>
      <c r="BJ361" s="66">
        <f>-BJ$190*(1+'S&amp;S'!$E$164)+BJ$216*IF(O.5!$C$38="Depreciation",(1+'S&amp;S'!$E$164),1)-BJ$218*(1+'S&amp;S'!$E$166)+BJ233*(1+'S&amp;S'!$E$208)+BJ234*(1+'S&amp;S'!$E$210)+SUM(BJ125*(1+'S&amp;S'!$E$168),BJ126*(1+'S&amp;S'!$E$170),BJ127*(1+'S&amp;S'!$E$172),BJ128*(1+'S&amp;S'!$E$174),BJ129*(1+'S&amp;S'!$E$176),BJ130*(1+'S&amp;S'!$E$178),BJ131*(1+'S&amp;S'!$E$180),BJ132*(1+'S&amp;S'!$E$182),BJ133*(1+'S&amp;S'!$E$184),BJ134*(1+'S&amp;S'!$E$186),BJ135*(1+'S&amp;S'!$E$188),BJ136*(1+'S&amp;S'!$E$190),BJ137*(1+'S&amp;S'!$E$192),BJ138*(1+'S&amp;S'!$E$194),BJ139*(1+'S&amp;S'!$E$196),BJ140*(1+'S&amp;S'!$E$198),BJ141*(1+'S&amp;S'!$E$200),BJ142*(1+'S&amp;S'!$E$202),BJ143*(1+'S&amp;S'!$E$204),BJ144*(1+'S&amp;S'!$E$206))</f>
        <v>0</v>
      </c>
      <c r="BK361" s="66">
        <f>-BK$190*(1+'S&amp;S'!$E$164)+BK$216*IF(O.5!$C$38="Depreciation",(1+'S&amp;S'!$E$164),1)-BK$218*(1+'S&amp;S'!$E$166)+BK233*(1+'S&amp;S'!$E$208)+BK234*(1+'S&amp;S'!$E$210)+SUM(BK125*(1+'S&amp;S'!$E$168),BK126*(1+'S&amp;S'!$E$170),BK127*(1+'S&amp;S'!$E$172),BK128*(1+'S&amp;S'!$E$174),BK129*(1+'S&amp;S'!$E$176),BK130*(1+'S&amp;S'!$E$178),BK131*(1+'S&amp;S'!$E$180),BK132*(1+'S&amp;S'!$E$182),BK133*(1+'S&amp;S'!$E$184),BK134*(1+'S&amp;S'!$E$186),BK135*(1+'S&amp;S'!$E$188),BK136*(1+'S&amp;S'!$E$190),BK137*(1+'S&amp;S'!$E$192),BK138*(1+'S&amp;S'!$E$194),BK139*(1+'S&amp;S'!$E$196),BK140*(1+'S&amp;S'!$E$198),BK141*(1+'S&amp;S'!$E$200),BK142*(1+'S&amp;S'!$E$202),BK143*(1+'S&amp;S'!$E$204),BK144*(1+'S&amp;S'!$E$206))</f>
        <v>0</v>
      </c>
      <c r="BL361" s="66">
        <f>-BL$190*(1+'S&amp;S'!$E$164)+BL$216*IF(O.5!$C$38="Depreciation",(1+'S&amp;S'!$E$164),1)-BL$218*(1+'S&amp;S'!$E$166)+BL233*(1+'S&amp;S'!$E$208)+BL234*(1+'S&amp;S'!$E$210)+SUM(BL125*(1+'S&amp;S'!$E$168),BL126*(1+'S&amp;S'!$E$170),BL127*(1+'S&amp;S'!$E$172),BL128*(1+'S&amp;S'!$E$174),BL129*(1+'S&amp;S'!$E$176),BL130*(1+'S&amp;S'!$E$178),BL131*(1+'S&amp;S'!$E$180),BL132*(1+'S&amp;S'!$E$182),BL133*(1+'S&amp;S'!$E$184),BL134*(1+'S&amp;S'!$E$186),BL135*(1+'S&amp;S'!$E$188),BL136*(1+'S&amp;S'!$E$190),BL137*(1+'S&amp;S'!$E$192),BL138*(1+'S&amp;S'!$E$194),BL139*(1+'S&amp;S'!$E$196),BL140*(1+'S&amp;S'!$E$198),BL141*(1+'S&amp;S'!$E$200),BL142*(1+'S&amp;S'!$E$202),BL143*(1+'S&amp;S'!$E$204),BL144*(1+'S&amp;S'!$E$206))</f>
        <v>0</v>
      </c>
      <c r="BM361" s="66">
        <f>-BM$190*(1+'S&amp;S'!$E$164)+BM$216*IF(O.5!$C$38="Depreciation",(1+'S&amp;S'!$E$164),1)-BM$218*(1+'S&amp;S'!$E$166)+BM233*(1+'S&amp;S'!$E$208)+BM234*(1+'S&amp;S'!$E$210)+SUM(BM125*(1+'S&amp;S'!$E$168),BM126*(1+'S&amp;S'!$E$170),BM127*(1+'S&amp;S'!$E$172),BM128*(1+'S&amp;S'!$E$174),BM129*(1+'S&amp;S'!$E$176),BM130*(1+'S&amp;S'!$E$178),BM131*(1+'S&amp;S'!$E$180),BM132*(1+'S&amp;S'!$E$182),BM133*(1+'S&amp;S'!$E$184),BM134*(1+'S&amp;S'!$E$186),BM135*(1+'S&amp;S'!$E$188),BM136*(1+'S&amp;S'!$E$190),BM137*(1+'S&amp;S'!$E$192),BM138*(1+'S&amp;S'!$E$194),BM139*(1+'S&amp;S'!$E$196),BM140*(1+'S&amp;S'!$E$198),BM141*(1+'S&amp;S'!$E$200),BM142*(1+'S&amp;S'!$E$202),BM143*(1+'S&amp;S'!$E$204),BM144*(1+'S&amp;S'!$E$206))</f>
        <v>0</v>
      </c>
      <c r="BN361" s="66">
        <f>-BN$190*(1+'S&amp;S'!$E$164)+BN$216*IF(O.5!$C$38="Depreciation",(1+'S&amp;S'!$E$164),1)-BN$218*(1+'S&amp;S'!$E$166)+BN233*(1+'S&amp;S'!$E$208)+BN234*(1+'S&amp;S'!$E$210)+SUM(BN125*(1+'S&amp;S'!$E$168),BN126*(1+'S&amp;S'!$E$170),BN127*(1+'S&amp;S'!$E$172),BN128*(1+'S&amp;S'!$E$174),BN129*(1+'S&amp;S'!$E$176),BN130*(1+'S&amp;S'!$E$178),BN131*(1+'S&amp;S'!$E$180),BN132*(1+'S&amp;S'!$E$182),BN133*(1+'S&amp;S'!$E$184),BN134*(1+'S&amp;S'!$E$186),BN135*(1+'S&amp;S'!$E$188),BN136*(1+'S&amp;S'!$E$190),BN137*(1+'S&amp;S'!$E$192),BN138*(1+'S&amp;S'!$E$194),BN139*(1+'S&amp;S'!$E$196),BN140*(1+'S&amp;S'!$E$198),BN141*(1+'S&amp;S'!$E$200),BN142*(1+'S&amp;S'!$E$202),BN143*(1+'S&amp;S'!$E$204),BN144*(1+'S&amp;S'!$E$206))</f>
        <v>0</v>
      </c>
      <c r="BO361" s="66">
        <f>-BO$190*(1+'S&amp;S'!$E$164)+BO$216*IF(O.5!$C$38="Depreciation",(1+'S&amp;S'!$E$164),1)-BO$218*(1+'S&amp;S'!$E$166)+BO233*(1+'S&amp;S'!$E$208)+BO234*(1+'S&amp;S'!$E$210)+SUM(BO125*(1+'S&amp;S'!$E$168),BO126*(1+'S&amp;S'!$E$170),BO127*(1+'S&amp;S'!$E$172),BO128*(1+'S&amp;S'!$E$174),BO129*(1+'S&amp;S'!$E$176),BO130*(1+'S&amp;S'!$E$178),BO131*(1+'S&amp;S'!$E$180),BO132*(1+'S&amp;S'!$E$182),BO133*(1+'S&amp;S'!$E$184),BO134*(1+'S&amp;S'!$E$186),BO135*(1+'S&amp;S'!$E$188),BO136*(1+'S&amp;S'!$E$190),BO137*(1+'S&amp;S'!$E$192),BO138*(1+'S&amp;S'!$E$194),BO139*(1+'S&amp;S'!$E$196),BO140*(1+'S&amp;S'!$E$198),BO141*(1+'S&amp;S'!$E$200),BO142*(1+'S&amp;S'!$E$202),BO143*(1+'S&amp;S'!$E$204),BO144*(1+'S&amp;S'!$E$206))</f>
        <v>0</v>
      </c>
      <c r="BP361" s="66">
        <f>-BP$190*(1+'S&amp;S'!$E$164)+BP$216*IF(O.5!$C$38="Depreciation",(1+'S&amp;S'!$E$164),1)-BP$218*(1+'S&amp;S'!$E$166)+BP233*(1+'S&amp;S'!$E$208)+BP234*(1+'S&amp;S'!$E$210)+SUM(BP125*(1+'S&amp;S'!$E$168),BP126*(1+'S&amp;S'!$E$170),BP127*(1+'S&amp;S'!$E$172),BP128*(1+'S&amp;S'!$E$174),BP129*(1+'S&amp;S'!$E$176),BP130*(1+'S&amp;S'!$E$178),BP131*(1+'S&amp;S'!$E$180),BP132*(1+'S&amp;S'!$E$182),BP133*(1+'S&amp;S'!$E$184),BP134*(1+'S&amp;S'!$E$186),BP135*(1+'S&amp;S'!$E$188),BP136*(1+'S&amp;S'!$E$190),BP137*(1+'S&amp;S'!$E$192),BP138*(1+'S&amp;S'!$E$194),BP139*(1+'S&amp;S'!$E$196),BP140*(1+'S&amp;S'!$E$198),BP141*(1+'S&amp;S'!$E$200),BP142*(1+'S&amp;S'!$E$202),BP143*(1+'S&amp;S'!$E$204),BP144*(1+'S&amp;S'!$E$206))</f>
        <v>0</v>
      </c>
      <c r="BQ361" s="66">
        <f>-BQ$190*(1+'S&amp;S'!$E$164)+BQ$216*IF(O.5!$C$38="Depreciation",(1+'S&amp;S'!$E$164),1)-BQ$218*(1+'S&amp;S'!$E$166)+BQ233*(1+'S&amp;S'!$E$208)+BQ234*(1+'S&amp;S'!$E$210)+SUM(BQ125*(1+'S&amp;S'!$E$168),BQ126*(1+'S&amp;S'!$E$170),BQ127*(1+'S&amp;S'!$E$172),BQ128*(1+'S&amp;S'!$E$174),BQ129*(1+'S&amp;S'!$E$176),BQ130*(1+'S&amp;S'!$E$178),BQ131*(1+'S&amp;S'!$E$180),BQ132*(1+'S&amp;S'!$E$182),BQ133*(1+'S&amp;S'!$E$184),BQ134*(1+'S&amp;S'!$E$186),BQ135*(1+'S&amp;S'!$E$188),BQ136*(1+'S&amp;S'!$E$190),BQ137*(1+'S&amp;S'!$E$192),BQ138*(1+'S&amp;S'!$E$194),BQ139*(1+'S&amp;S'!$E$196),BQ140*(1+'S&amp;S'!$E$198),BQ141*(1+'S&amp;S'!$E$200),BQ142*(1+'S&amp;S'!$E$202),BQ143*(1+'S&amp;S'!$E$204),BQ144*(1+'S&amp;S'!$E$206))</f>
        <v>0</v>
      </c>
      <c r="BR361" s="66">
        <f>-BR$190*(1+'S&amp;S'!$E$164)+BR$216*IF(O.5!$C$38="Depreciation",(1+'S&amp;S'!$E$164),1)-BR$218*(1+'S&amp;S'!$E$166)+BR233*(1+'S&amp;S'!$E$208)+BR234*(1+'S&amp;S'!$E$210)+SUM(BR125*(1+'S&amp;S'!$E$168),BR126*(1+'S&amp;S'!$E$170),BR127*(1+'S&amp;S'!$E$172),BR128*(1+'S&amp;S'!$E$174),BR129*(1+'S&amp;S'!$E$176),BR130*(1+'S&amp;S'!$E$178),BR131*(1+'S&amp;S'!$E$180),BR132*(1+'S&amp;S'!$E$182),BR133*(1+'S&amp;S'!$E$184),BR134*(1+'S&amp;S'!$E$186),BR135*(1+'S&amp;S'!$E$188),BR136*(1+'S&amp;S'!$E$190),BR137*(1+'S&amp;S'!$E$192),BR138*(1+'S&amp;S'!$E$194),BR139*(1+'S&amp;S'!$E$196),BR140*(1+'S&amp;S'!$E$198),BR141*(1+'S&amp;S'!$E$200),BR142*(1+'S&amp;S'!$E$202),BR143*(1+'S&amp;S'!$E$204),BR144*(1+'S&amp;S'!$E$206))</f>
        <v>0</v>
      </c>
      <c r="BS361" s="66">
        <f>-BS$190*(1+'S&amp;S'!$E$164)+BS$216*IF(O.5!$C$38="Depreciation",(1+'S&amp;S'!$E$164),1)-BS$218*(1+'S&amp;S'!$E$166)+BS233*(1+'S&amp;S'!$E$208)+BS234*(1+'S&amp;S'!$E$210)+SUM(BS125*(1+'S&amp;S'!$E$168),BS126*(1+'S&amp;S'!$E$170),BS127*(1+'S&amp;S'!$E$172),BS128*(1+'S&amp;S'!$E$174),BS129*(1+'S&amp;S'!$E$176),BS130*(1+'S&amp;S'!$E$178),BS131*(1+'S&amp;S'!$E$180),BS132*(1+'S&amp;S'!$E$182),BS133*(1+'S&amp;S'!$E$184),BS134*(1+'S&amp;S'!$E$186),BS135*(1+'S&amp;S'!$E$188),BS136*(1+'S&amp;S'!$E$190),BS137*(1+'S&amp;S'!$E$192),BS138*(1+'S&amp;S'!$E$194),BS139*(1+'S&amp;S'!$E$196),BS140*(1+'S&amp;S'!$E$198),BS141*(1+'S&amp;S'!$E$200),BS142*(1+'S&amp;S'!$E$202),BS143*(1+'S&amp;S'!$E$204),BS144*(1+'S&amp;S'!$E$206))</f>
        <v>0</v>
      </c>
      <c r="BT361" s="66">
        <f>-BT$190*(1+'S&amp;S'!$E$164)+BT$216*IF(O.5!$C$38="Depreciation",(1+'S&amp;S'!$E$164),1)-BT$218*(1+'S&amp;S'!$E$166)+BT233*(1+'S&amp;S'!$E$208)+BT234*(1+'S&amp;S'!$E$210)+SUM(BT125*(1+'S&amp;S'!$E$168),BT126*(1+'S&amp;S'!$E$170),BT127*(1+'S&amp;S'!$E$172),BT128*(1+'S&amp;S'!$E$174),BT129*(1+'S&amp;S'!$E$176),BT130*(1+'S&amp;S'!$E$178),BT131*(1+'S&amp;S'!$E$180),BT132*(1+'S&amp;S'!$E$182),BT133*(1+'S&amp;S'!$E$184),BT134*(1+'S&amp;S'!$E$186),BT135*(1+'S&amp;S'!$E$188),BT136*(1+'S&amp;S'!$E$190),BT137*(1+'S&amp;S'!$E$192),BT138*(1+'S&amp;S'!$E$194),BT139*(1+'S&amp;S'!$E$196),BT140*(1+'S&amp;S'!$E$198),BT141*(1+'S&amp;S'!$E$200),BT142*(1+'S&amp;S'!$E$202),BT143*(1+'S&amp;S'!$E$204),BT144*(1+'S&amp;S'!$E$206))</f>
        <v>0</v>
      </c>
      <c r="BU361" s="66">
        <f>-BU$190*(1+'S&amp;S'!$E$164)+BU$216*IF(O.5!$C$38="Depreciation",(1+'S&amp;S'!$E$164),1)-BU$218*(1+'S&amp;S'!$E$166)+BU233*(1+'S&amp;S'!$E$208)+BU234*(1+'S&amp;S'!$E$210)+SUM(BU125*(1+'S&amp;S'!$E$168),BU126*(1+'S&amp;S'!$E$170),BU127*(1+'S&amp;S'!$E$172),BU128*(1+'S&amp;S'!$E$174),BU129*(1+'S&amp;S'!$E$176),BU130*(1+'S&amp;S'!$E$178),BU131*(1+'S&amp;S'!$E$180),BU132*(1+'S&amp;S'!$E$182),BU133*(1+'S&amp;S'!$E$184),BU134*(1+'S&amp;S'!$E$186),BU135*(1+'S&amp;S'!$E$188),BU136*(1+'S&amp;S'!$E$190),BU137*(1+'S&amp;S'!$E$192),BU138*(1+'S&amp;S'!$E$194),BU139*(1+'S&amp;S'!$E$196),BU140*(1+'S&amp;S'!$E$198),BU141*(1+'S&amp;S'!$E$200),BU142*(1+'S&amp;S'!$E$202),BU143*(1+'S&amp;S'!$E$204),BU144*(1+'S&amp;S'!$E$206))</f>
        <v>0</v>
      </c>
      <c r="BV361" s="66">
        <f>-BV$190*(1+'S&amp;S'!$E$164)+BV$216*IF(O.5!$C$38="Depreciation",(1+'S&amp;S'!$E$164),1)-BV$218*(1+'S&amp;S'!$E$166)+BV233*(1+'S&amp;S'!$E$208)+BV234*(1+'S&amp;S'!$E$210)+SUM(BV125*(1+'S&amp;S'!$E$168),BV126*(1+'S&amp;S'!$E$170),BV127*(1+'S&amp;S'!$E$172),BV128*(1+'S&amp;S'!$E$174),BV129*(1+'S&amp;S'!$E$176),BV130*(1+'S&amp;S'!$E$178),BV131*(1+'S&amp;S'!$E$180),BV132*(1+'S&amp;S'!$E$182),BV133*(1+'S&amp;S'!$E$184),BV134*(1+'S&amp;S'!$E$186),BV135*(1+'S&amp;S'!$E$188),BV136*(1+'S&amp;S'!$E$190),BV137*(1+'S&amp;S'!$E$192),BV138*(1+'S&amp;S'!$E$194),BV139*(1+'S&amp;S'!$E$196),BV140*(1+'S&amp;S'!$E$198),BV141*(1+'S&amp;S'!$E$200),BV142*(1+'S&amp;S'!$E$202),BV143*(1+'S&amp;S'!$E$204),BV144*(1+'S&amp;S'!$E$206))</f>
        <v>0</v>
      </c>
      <c r="BW361" s="66">
        <f>-BW$190*(1+'S&amp;S'!$E$164)+BW$216*IF(O.5!$C$38="Depreciation",(1+'S&amp;S'!$E$164),1)-BW$218*(1+'S&amp;S'!$E$166)+BW233*(1+'S&amp;S'!$E$208)+BW234*(1+'S&amp;S'!$E$210)+SUM(BW125*(1+'S&amp;S'!$E$168),BW126*(1+'S&amp;S'!$E$170),BW127*(1+'S&amp;S'!$E$172),BW128*(1+'S&amp;S'!$E$174),BW129*(1+'S&amp;S'!$E$176),BW130*(1+'S&amp;S'!$E$178),BW131*(1+'S&amp;S'!$E$180),BW132*(1+'S&amp;S'!$E$182),BW133*(1+'S&amp;S'!$E$184),BW134*(1+'S&amp;S'!$E$186),BW135*(1+'S&amp;S'!$E$188),BW136*(1+'S&amp;S'!$E$190),BW137*(1+'S&amp;S'!$E$192),BW138*(1+'S&amp;S'!$E$194),BW139*(1+'S&amp;S'!$E$196),BW140*(1+'S&amp;S'!$E$198),BW141*(1+'S&amp;S'!$E$200),BW142*(1+'S&amp;S'!$E$202),BW143*(1+'S&amp;S'!$E$204),BW144*(1+'S&amp;S'!$E$206))</f>
        <v>0</v>
      </c>
      <c r="BX361" s="66">
        <f>-BX$190*(1+'S&amp;S'!$E$164)+BX$216*IF(O.5!$C$38="Depreciation",(1+'S&amp;S'!$E$164),1)-BX$218*(1+'S&amp;S'!$E$166)+BX233*(1+'S&amp;S'!$E$208)+BX234*(1+'S&amp;S'!$E$210)+SUM(BX125*(1+'S&amp;S'!$E$168),BX126*(1+'S&amp;S'!$E$170),BX127*(1+'S&amp;S'!$E$172),BX128*(1+'S&amp;S'!$E$174),BX129*(1+'S&amp;S'!$E$176),BX130*(1+'S&amp;S'!$E$178),BX131*(1+'S&amp;S'!$E$180),BX132*(1+'S&amp;S'!$E$182),BX133*(1+'S&amp;S'!$E$184),BX134*(1+'S&amp;S'!$E$186),BX135*(1+'S&amp;S'!$E$188),BX136*(1+'S&amp;S'!$E$190),BX137*(1+'S&amp;S'!$E$192),BX138*(1+'S&amp;S'!$E$194),BX139*(1+'S&amp;S'!$E$196),BX140*(1+'S&amp;S'!$E$198),BX141*(1+'S&amp;S'!$E$200),BX142*(1+'S&amp;S'!$E$202),BX143*(1+'S&amp;S'!$E$204),BX144*(1+'S&amp;S'!$E$206))</f>
        <v>0</v>
      </c>
      <c r="BY361" s="66">
        <f>-BY$190*(1+'S&amp;S'!$E$164)+BY$216*IF(O.5!$C$38="Depreciation",(1+'S&amp;S'!$E$164),1)-BY$218*(1+'S&amp;S'!$E$166)+BY233*(1+'S&amp;S'!$E$208)+BY234*(1+'S&amp;S'!$E$210)+SUM(BY125*(1+'S&amp;S'!$E$168),BY126*(1+'S&amp;S'!$E$170),BY127*(1+'S&amp;S'!$E$172),BY128*(1+'S&amp;S'!$E$174),BY129*(1+'S&amp;S'!$E$176),BY130*(1+'S&amp;S'!$E$178),BY131*(1+'S&amp;S'!$E$180),BY132*(1+'S&amp;S'!$E$182),BY133*(1+'S&amp;S'!$E$184),BY134*(1+'S&amp;S'!$E$186),BY135*(1+'S&amp;S'!$E$188),BY136*(1+'S&amp;S'!$E$190),BY137*(1+'S&amp;S'!$E$192),BY138*(1+'S&amp;S'!$E$194),BY139*(1+'S&amp;S'!$E$196),BY140*(1+'S&amp;S'!$E$198),BY141*(1+'S&amp;S'!$E$200),BY142*(1+'S&amp;S'!$E$202),BY143*(1+'S&amp;S'!$E$204),BY144*(1+'S&amp;S'!$E$206))</f>
        <v>0</v>
      </c>
      <c r="BZ361" s="66">
        <f>-BZ$190*(1+'S&amp;S'!$E$164)+BZ$216*IF(O.5!$C$38="Depreciation",(1+'S&amp;S'!$E$164),1)-BZ$218*(1+'S&amp;S'!$E$166)+BZ233*(1+'S&amp;S'!$E$208)+BZ234*(1+'S&amp;S'!$E$210)+SUM(BZ125*(1+'S&amp;S'!$E$168),BZ126*(1+'S&amp;S'!$E$170),BZ127*(1+'S&amp;S'!$E$172),BZ128*(1+'S&amp;S'!$E$174),BZ129*(1+'S&amp;S'!$E$176),BZ130*(1+'S&amp;S'!$E$178),BZ131*(1+'S&amp;S'!$E$180),BZ132*(1+'S&amp;S'!$E$182),BZ133*(1+'S&amp;S'!$E$184),BZ134*(1+'S&amp;S'!$E$186),BZ135*(1+'S&amp;S'!$E$188),BZ136*(1+'S&amp;S'!$E$190),BZ137*(1+'S&amp;S'!$E$192),BZ138*(1+'S&amp;S'!$E$194),BZ139*(1+'S&amp;S'!$E$196),BZ140*(1+'S&amp;S'!$E$198),BZ141*(1+'S&amp;S'!$E$200),BZ142*(1+'S&amp;S'!$E$202),BZ143*(1+'S&amp;S'!$E$204),BZ144*(1+'S&amp;S'!$E$206))</f>
        <v>0</v>
      </c>
      <c r="CA361" s="66">
        <f>-CA$190*(1+'S&amp;S'!$E$164)+CA$216*IF(O.5!$C$38="Depreciation",(1+'S&amp;S'!$E$164),1)-CA$218*(1+'S&amp;S'!$E$166)+CA233*(1+'S&amp;S'!$E$208)+CA234*(1+'S&amp;S'!$E$210)+SUM(CA125*(1+'S&amp;S'!$E$168),CA126*(1+'S&amp;S'!$E$170),CA127*(1+'S&amp;S'!$E$172),CA128*(1+'S&amp;S'!$E$174),CA129*(1+'S&amp;S'!$E$176),CA130*(1+'S&amp;S'!$E$178),CA131*(1+'S&amp;S'!$E$180),CA132*(1+'S&amp;S'!$E$182),CA133*(1+'S&amp;S'!$E$184),CA134*(1+'S&amp;S'!$E$186),CA135*(1+'S&amp;S'!$E$188),CA136*(1+'S&amp;S'!$E$190),CA137*(1+'S&amp;S'!$E$192),CA138*(1+'S&amp;S'!$E$194),CA139*(1+'S&amp;S'!$E$196),CA140*(1+'S&amp;S'!$E$198),CA141*(1+'S&amp;S'!$E$200),CA142*(1+'S&amp;S'!$E$202),CA143*(1+'S&amp;S'!$E$204),CA144*(1+'S&amp;S'!$E$206))</f>
        <v>0</v>
      </c>
      <c r="CB361" s="66">
        <f>-CB$190*(1+'S&amp;S'!$E$164)+CB$216*IF(O.5!$C$38="Depreciation",(1+'S&amp;S'!$E$164),1)-CB$218*(1+'S&amp;S'!$E$166)+CB233*(1+'S&amp;S'!$E$208)+CB234*(1+'S&amp;S'!$E$210)+SUM(CB125*(1+'S&amp;S'!$E$168),CB126*(1+'S&amp;S'!$E$170),CB127*(1+'S&amp;S'!$E$172),CB128*(1+'S&amp;S'!$E$174),CB129*(1+'S&amp;S'!$E$176),CB130*(1+'S&amp;S'!$E$178),CB131*(1+'S&amp;S'!$E$180),CB132*(1+'S&amp;S'!$E$182),CB133*(1+'S&amp;S'!$E$184),CB134*(1+'S&amp;S'!$E$186),CB135*(1+'S&amp;S'!$E$188),CB136*(1+'S&amp;S'!$E$190),CB137*(1+'S&amp;S'!$E$192),CB138*(1+'S&amp;S'!$E$194),CB139*(1+'S&amp;S'!$E$196),CB140*(1+'S&amp;S'!$E$198),CB141*(1+'S&amp;S'!$E$200),CB142*(1+'S&amp;S'!$E$202),CB143*(1+'S&amp;S'!$E$204),CB144*(1+'S&amp;S'!$E$206))</f>
        <v>0</v>
      </c>
      <c r="CC361" s="66">
        <f>-CC$190*(1+'S&amp;S'!$E$164)+CC$216*IF(O.5!$C$38="Depreciation",(1+'S&amp;S'!$E$164),1)-CC$218*(1+'S&amp;S'!$E$166)+CC233*(1+'S&amp;S'!$E$208)+CC234*(1+'S&amp;S'!$E$210)+SUM(CC125*(1+'S&amp;S'!$E$168),CC126*(1+'S&amp;S'!$E$170),CC127*(1+'S&amp;S'!$E$172),CC128*(1+'S&amp;S'!$E$174),CC129*(1+'S&amp;S'!$E$176),CC130*(1+'S&amp;S'!$E$178),CC131*(1+'S&amp;S'!$E$180),CC132*(1+'S&amp;S'!$E$182),CC133*(1+'S&amp;S'!$E$184),CC134*(1+'S&amp;S'!$E$186),CC135*(1+'S&amp;S'!$E$188),CC136*(1+'S&amp;S'!$E$190),CC137*(1+'S&amp;S'!$E$192),CC138*(1+'S&amp;S'!$E$194),CC139*(1+'S&amp;S'!$E$196),CC140*(1+'S&amp;S'!$E$198),CC141*(1+'S&amp;S'!$E$200),CC142*(1+'S&amp;S'!$E$202),CC143*(1+'S&amp;S'!$E$204),CC144*(1+'S&amp;S'!$E$206))</f>
        <v>0</v>
      </c>
      <c r="CD361" s="66">
        <f>-CD$190*(1+'S&amp;S'!$E$164)+CD$216*IF(O.5!$C$38="Depreciation",(1+'S&amp;S'!$E$164),1)-CD$218*(1+'S&amp;S'!$E$166)+CD233*(1+'S&amp;S'!$E$208)+CD234*(1+'S&amp;S'!$E$210)+SUM(CD125*(1+'S&amp;S'!$E$168),CD126*(1+'S&amp;S'!$E$170),CD127*(1+'S&amp;S'!$E$172),CD128*(1+'S&amp;S'!$E$174),CD129*(1+'S&amp;S'!$E$176),CD130*(1+'S&amp;S'!$E$178),CD131*(1+'S&amp;S'!$E$180),CD132*(1+'S&amp;S'!$E$182),CD133*(1+'S&amp;S'!$E$184),CD134*(1+'S&amp;S'!$E$186),CD135*(1+'S&amp;S'!$E$188),CD136*(1+'S&amp;S'!$E$190),CD137*(1+'S&amp;S'!$E$192),CD138*(1+'S&amp;S'!$E$194),CD139*(1+'S&amp;S'!$E$196),CD140*(1+'S&amp;S'!$E$198),CD141*(1+'S&amp;S'!$E$200),CD142*(1+'S&amp;S'!$E$202),CD143*(1+'S&amp;S'!$E$204),CD144*(1+'S&amp;S'!$E$206))</f>
        <v>0</v>
      </c>
      <c r="CE361" s="66">
        <f>-CE$190*(1+'S&amp;S'!$E$164)+CE$216*IF(O.5!$C$38="Depreciation",(1+'S&amp;S'!$E$164),1)-CE$218*(1+'S&amp;S'!$E$166)+CE233*(1+'S&amp;S'!$E$208)+CE234*(1+'S&amp;S'!$E$210)+SUM(CE125*(1+'S&amp;S'!$E$168),CE126*(1+'S&amp;S'!$E$170),CE127*(1+'S&amp;S'!$E$172),CE128*(1+'S&amp;S'!$E$174),CE129*(1+'S&amp;S'!$E$176),CE130*(1+'S&amp;S'!$E$178),CE131*(1+'S&amp;S'!$E$180),CE132*(1+'S&amp;S'!$E$182),CE133*(1+'S&amp;S'!$E$184),CE134*(1+'S&amp;S'!$E$186),CE135*(1+'S&amp;S'!$E$188),CE136*(1+'S&amp;S'!$E$190),CE137*(1+'S&amp;S'!$E$192),CE138*(1+'S&amp;S'!$E$194),CE139*(1+'S&amp;S'!$E$196),CE140*(1+'S&amp;S'!$E$198),CE141*(1+'S&amp;S'!$E$200),CE142*(1+'S&amp;S'!$E$202),CE143*(1+'S&amp;S'!$E$204),CE144*(1+'S&amp;S'!$E$206))</f>
        <v>0</v>
      </c>
      <c r="CF361" s="66">
        <f>-CF$190*(1+'S&amp;S'!$E$164)+CF$216*IF(O.5!$C$38="Depreciation",(1+'S&amp;S'!$E$164),1)-CF$218*(1+'S&amp;S'!$E$166)+CF233*(1+'S&amp;S'!$E$208)+CF234*(1+'S&amp;S'!$E$210)+SUM(CF125*(1+'S&amp;S'!$E$168),CF126*(1+'S&amp;S'!$E$170),CF127*(1+'S&amp;S'!$E$172),CF128*(1+'S&amp;S'!$E$174),CF129*(1+'S&amp;S'!$E$176),CF130*(1+'S&amp;S'!$E$178),CF131*(1+'S&amp;S'!$E$180),CF132*(1+'S&amp;S'!$E$182),CF133*(1+'S&amp;S'!$E$184),CF134*(1+'S&amp;S'!$E$186),CF135*(1+'S&amp;S'!$E$188),CF136*(1+'S&amp;S'!$E$190),CF137*(1+'S&amp;S'!$E$192),CF138*(1+'S&amp;S'!$E$194),CF139*(1+'S&amp;S'!$E$196),CF140*(1+'S&amp;S'!$E$198),CF141*(1+'S&amp;S'!$E$200),CF142*(1+'S&amp;S'!$E$202),CF143*(1+'S&amp;S'!$E$204),CF144*(1+'S&amp;S'!$E$206))</f>
        <v>0</v>
      </c>
      <c r="CG361" s="66">
        <f>-CG$190*(1+'S&amp;S'!$E$164)+CG$216*IF(O.5!$C$38="Depreciation",(1+'S&amp;S'!$E$164),1)-CG$218*(1+'S&amp;S'!$E$166)+CG233*(1+'S&amp;S'!$E$208)+CG234*(1+'S&amp;S'!$E$210)+SUM(CG125*(1+'S&amp;S'!$E$168),CG126*(1+'S&amp;S'!$E$170),CG127*(1+'S&amp;S'!$E$172),CG128*(1+'S&amp;S'!$E$174),CG129*(1+'S&amp;S'!$E$176),CG130*(1+'S&amp;S'!$E$178),CG131*(1+'S&amp;S'!$E$180),CG132*(1+'S&amp;S'!$E$182),CG133*(1+'S&amp;S'!$E$184),CG134*(1+'S&amp;S'!$E$186),CG135*(1+'S&amp;S'!$E$188),CG136*(1+'S&amp;S'!$E$190),CG137*(1+'S&amp;S'!$E$192),CG138*(1+'S&amp;S'!$E$194),CG139*(1+'S&amp;S'!$E$196),CG140*(1+'S&amp;S'!$E$198),CG141*(1+'S&amp;S'!$E$200),CG142*(1+'S&amp;S'!$E$202),CG143*(1+'S&amp;S'!$E$204),CG144*(1+'S&amp;S'!$E$206))</f>
        <v>0</v>
      </c>
      <c r="CH361" s="66">
        <f>-CH$190*(1+'S&amp;S'!$E$164)+CH$216*IF(O.5!$C$38="Depreciation",(1+'S&amp;S'!$E$164),1)-CH$218*(1+'S&amp;S'!$E$166)+CH233*(1+'S&amp;S'!$E$208)+CH234*(1+'S&amp;S'!$E$210)+SUM(CH125*(1+'S&amp;S'!$E$168),CH126*(1+'S&amp;S'!$E$170),CH127*(1+'S&amp;S'!$E$172),CH128*(1+'S&amp;S'!$E$174),CH129*(1+'S&amp;S'!$E$176),CH130*(1+'S&amp;S'!$E$178),CH131*(1+'S&amp;S'!$E$180),CH132*(1+'S&amp;S'!$E$182),CH133*(1+'S&amp;S'!$E$184),CH134*(1+'S&amp;S'!$E$186),CH135*(1+'S&amp;S'!$E$188),CH136*(1+'S&amp;S'!$E$190),CH137*(1+'S&amp;S'!$E$192),CH138*(1+'S&amp;S'!$E$194),CH139*(1+'S&amp;S'!$E$196),CH140*(1+'S&amp;S'!$E$198),CH141*(1+'S&amp;S'!$E$200),CH142*(1+'S&amp;S'!$E$202),CH143*(1+'S&amp;S'!$E$204),CH144*(1+'S&amp;S'!$E$206))</f>
        <v>0</v>
      </c>
      <c r="CI361" s="66">
        <f>-CI$190*(1+'S&amp;S'!$E$164)+CI$216*IF(O.5!$C$38="Depreciation",(1+'S&amp;S'!$E$164),1)-CI$218*(1+'S&amp;S'!$E$166)+CI233*(1+'S&amp;S'!$E$208)+CI234*(1+'S&amp;S'!$E$210)+SUM(CI125*(1+'S&amp;S'!$E$168),CI126*(1+'S&amp;S'!$E$170),CI127*(1+'S&amp;S'!$E$172),CI128*(1+'S&amp;S'!$E$174),CI129*(1+'S&amp;S'!$E$176),CI130*(1+'S&amp;S'!$E$178),CI131*(1+'S&amp;S'!$E$180),CI132*(1+'S&amp;S'!$E$182),CI133*(1+'S&amp;S'!$E$184),CI134*(1+'S&amp;S'!$E$186),CI135*(1+'S&amp;S'!$E$188),CI136*(1+'S&amp;S'!$E$190),CI137*(1+'S&amp;S'!$E$192),CI138*(1+'S&amp;S'!$E$194),CI139*(1+'S&amp;S'!$E$196),CI140*(1+'S&amp;S'!$E$198),CI141*(1+'S&amp;S'!$E$200),CI142*(1+'S&amp;S'!$E$202),CI143*(1+'S&amp;S'!$E$204),CI144*(1+'S&amp;S'!$E$206))</f>
        <v>0</v>
      </c>
      <c r="CJ361" s="66">
        <f>-CJ$190*(1+'S&amp;S'!$E$164)+CJ$216*IF(O.5!$C$38="Depreciation",(1+'S&amp;S'!$E$164),1)-CJ$218*(1+'S&amp;S'!$E$166)+CJ233*(1+'S&amp;S'!$E$208)+CJ234*(1+'S&amp;S'!$E$210)+SUM(CJ125*(1+'S&amp;S'!$E$168),CJ126*(1+'S&amp;S'!$E$170),CJ127*(1+'S&amp;S'!$E$172),CJ128*(1+'S&amp;S'!$E$174),CJ129*(1+'S&amp;S'!$E$176),CJ130*(1+'S&amp;S'!$E$178),CJ131*(1+'S&amp;S'!$E$180),CJ132*(1+'S&amp;S'!$E$182),CJ133*(1+'S&amp;S'!$E$184),CJ134*(1+'S&amp;S'!$E$186),CJ135*(1+'S&amp;S'!$E$188),CJ136*(1+'S&amp;S'!$E$190),CJ137*(1+'S&amp;S'!$E$192),CJ138*(1+'S&amp;S'!$E$194),CJ139*(1+'S&amp;S'!$E$196),CJ140*(1+'S&amp;S'!$E$198),CJ141*(1+'S&amp;S'!$E$200),CJ142*(1+'S&amp;S'!$E$202),CJ143*(1+'S&amp;S'!$E$204),CJ144*(1+'S&amp;S'!$E$206))</f>
        <v>0</v>
      </c>
      <c r="CK361" s="66">
        <f>-CK$190*(1+'S&amp;S'!$E$164)+CK$216*IF(O.5!$C$38="Depreciation",(1+'S&amp;S'!$E$164),1)-CK$218*(1+'S&amp;S'!$E$166)+CK233*(1+'S&amp;S'!$E$208)+CK234*(1+'S&amp;S'!$E$210)+SUM(CK125*(1+'S&amp;S'!$E$168),CK126*(1+'S&amp;S'!$E$170),CK127*(1+'S&amp;S'!$E$172),CK128*(1+'S&amp;S'!$E$174),CK129*(1+'S&amp;S'!$E$176),CK130*(1+'S&amp;S'!$E$178),CK131*(1+'S&amp;S'!$E$180),CK132*(1+'S&amp;S'!$E$182),CK133*(1+'S&amp;S'!$E$184),CK134*(1+'S&amp;S'!$E$186),CK135*(1+'S&amp;S'!$E$188),CK136*(1+'S&amp;S'!$E$190),CK137*(1+'S&amp;S'!$E$192),CK138*(1+'S&amp;S'!$E$194),CK139*(1+'S&amp;S'!$E$196),CK140*(1+'S&amp;S'!$E$198),CK141*(1+'S&amp;S'!$E$200),CK142*(1+'S&amp;S'!$E$202),CK143*(1+'S&amp;S'!$E$204),CK144*(1+'S&amp;S'!$E$206))</f>
        <v>0</v>
      </c>
      <c r="CL361" s="66">
        <f>-CL$190*(1+'S&amp;S'!$E$164)+CL$216*IF(O.5!$C$38="Depreciation",(1+'S&amp;S'!$E$164),1)-CL$218*(1+'S&amp;S'!$E$166)+CL233*(1+'S&amp;S'!$E$208)+CL234*(1+'S&amp;S'!$E$210)+SUM(CL125*(1+'S&amp;S'!$E$168),CL126*(1+'S&amp;S'!$E$170),CL127*(1+'S&amp;S'!$E$172),CL128*(1+'S&amp;S'!$E$174),CL129*(1+'S&amp;S'!$E$176),CL130*(1+'S&amp;S'!$E$178),CL131*(1+'S&amp;S'!$E$180),CL132*(1+'S&amp;S'!$E$182),CL133*(1+'S&amp;S'!$E$184),CL134*(1+'S&amp;S'!$E$186),CL135*(1+'S&amp;S'!$E$188),CL136*(1+'S&amp;S'!$E$190),CL137*(1+'S&amp;S'!$E$192),CL138*(1+'S&amp;S'!$E$194),CL139*(1+'S&amp;S'!$E$196),CL140*(1+'S&amp;S'!$E$198),CL141*(1+'S&amp;S'!$E$200),CL142*(1+'S&amp;S'!$E$202),CL143*(1+'S&amp;S'!$E$204),CL144*(1+'S&amp;S'!$E$206))</f>
        <v>0</v>
      </c>
      <c r="CM361" s="66">
        <f>-CM$190*(1+'S&amp;S'!$E$164)+CM$216*IF(O.5!$C$38="Depreciation",(1+'S&amp;S'!$E$164),1)-CM$218*(1+'S&amp;S'!$E$166)+CM233*(1+'S&amp;S'!$E$208)+CM234*(1+'S&amp;S'!$E$210)+SUM(CM125*(1+'S&amp;S'!$E$168),CM126*(1+'S&amp;S'!$E$170),CM127*(1+'S&amp;S'!$E$172),CM128*(1+'S&amp;S'!$E$174),CM129*(1+'S&amp;S'!$E$176),CM130*(1+'S&amp;S'!$E$178),CM131*(1+'S&amp;S'!$E$180),CM132*(1+'S&amp;S'!$E$182),CM133*(1+'S&amp;S'!$E$184),CM134*(1+'S&amp;S'!$E$186),CM135*(1+'S&amp;S'!$E$188),CM136*(1+'S&amp;S'!$E$190),CM137*(1+'S&amp;S'!$E$192),CM138*(1+'S&amp;S'!$E$194),CM139*(1+'S&amp;S'!$E$196),CM140*(1+'S&amp;S'!$E$198),CM141*(1+'S&amp;S'!$E$200),CM142*(1+'S&amp;S'!$E$202),CM143*(1+'S&amp;S'!$E$204),CM144*(1+'S&amp;S'!$E$206))</f>
        <v>0</v>
      </c>
      <c r="CN361" s="66">
        <f>-CN$190*(1+'S&amp;S'!$E$164)+CN$216*IF(O.5!$C$38="Depreciation",(1+'S&amp;S'!$E$164),1)-CN$218*(1+'S&amp;S'!$E$166)+CN233*(1+'S&amp;S'!$E$208)+CN234*(1+'S&amp;S'!$E$210)+SUM(CN125*(1+'S&amp;S'!$E$168),CN126*(1+'S&amp;S'!$E$170),CN127*(1+'S&amp;S'!$E$172),CN128*(1+'S&amp;S'!$E$174),CN129*(1+'S&amp;S'!$E$176),CN130*(1+'S&amp;S'!$E$178),CN131*(1+'S&amp;S'!$E$180),CN132*(1+'S&amp;S'!$E$182),CN133*(1+'S&amp;S'!$E$184),CN134*(1+'S&amp;S'!$E$186),CN135*(1+'S&amp;S'!$E$188),CN136*(1+'S&amp;S'!$E$190),CN137*(1+'S&amp;S'!$E$192),CN138*(1+'S&amp;S'!$E$194),CN139*(1+'S&amp;S'!$E$196),CN140*(1+'S&amp;S'!$E$198),CN141*(1+'S&amp;S'!$E$200),CN142*(1+'S&amp;S'!$E$202),CN143*(1+'S&amp;S'!$E$204),CN144*(1+'S&amp;S'!$E$206))</f>
        <v>0</v>
      </c>
      <c r="CO361" s="66">
        <f>-CO$190*(1+'S&amp;S'!$E$164)+CO$216*IF(O.5!$C$38="Depreciation",(1+'S&amp;S'!$E$164),1)-CO$218*(1+'S&amp;S'!$E$166)+CO233*(1+'S&amp;S'!$E$208)+CO234*(1+'S&amp;S'!$E$210)+SUM(CO125*(1+'S&amp;S'!$E$168),CO126*(1+'S&amp;S'!$E$170),CO127*(1+'S&amp;S'!$E$172),CO128*(1+'S&amp;S'!$E$174),CO129*(1+'S&amp;S'!$E$176),CO130*(1+'S&amp;S'!$E$178),CO131*(1+'S&amp;S'!$E$180),CO132*(1+'S&amp;S'!$E$182),CO133*(1+'S&amp;S'!$E$184),CO134*(1+'S&amp;S'!$E$186),CO135*(1+'S&amp;S'!$E$188),CO136*(1+'S&amp;S'!$E$190),CO137*(1+'S&amp;S'!$E$192),CO138*(1+'S&amp;S'!$E$194),CO139*(1+'S&amp;S'!$E$196),CO140*(1+'S&amp;S'!$E$198),CO141*(1+'S&amp;S'!$E$200),CO142*(1+'S&amp;S'!$E$202),CO143*(1+'S&amp;S'!$E$204),CO144*(1+'S&amp;S'!$E$206))</f>
        <v>0</v>
      </c>
      <c r="CP361" s="66">
        <f>-CP$190*(1+'S&amp;S'!$E$164)+CP$216*IF(O.5!$C$38="Depreciation",(1+'S&amp;S'!$E$164),1)-CP$218*(1+'S&amp;S'!$E$166)+CP233*(1+'S&amp;S'!$E$208)+CP234*(1+'S&amp;S'!$E$210)+SUM(CP125*(1+'S&amp;S'!$E$168),CP126*(1+'S&amp;S'!$E$170),CP127*(1+'S&amp;S'!$E$172),CP128*(1+'S&amp;S'!$E$174),CP129*(1+'S&amp;S'!$E$176),CP130*(1+'S&amp;S'!$E$178),CP131*(1+'S&amp;S'!$E$180),CP132*(1+'S&amp;S'!$E$182),CP133*(1+'S&amp;S'!$E$184),CP134*(1+'S&amp;S'!$E$186),CP135*(1+'S&amp;S'!$E$188),CP136*(1+'S&amp;S'!$E$190),CP137*(1+'S&amp;S'!$E$192),CP138*(1+'S&amp;S'!$E$194),CP139*(1+'S&amp;S'!$E$196),CP140*(1+'S&amp;S'!$E$198),CP141*(1+'S&amp;S'!$E$200),CP142*(1+'S&amp;S'!$E$202),CP143*(1+'S&amp;S'!$E$204),CP144*(1+'S&amp;S'!$E$206))</f>
        <v>0</v>
      </c>
      <c r="CQ361" s="66">
        <f>-CQ$190*(1+'S&amp;S'!$E$164)+CQ$216*IF(O.5!$C$38="Depreciation",(1+'S&amp;S'!$E$164),1)-CQ$218*(1+'S&amp;S'!$E$166)+CQ233*(1+'S&amp;S'!$E$208)+CQ234*(1+'S&amp;S'!$E$210)+SUM(CQ125*(1+'S&amp;S'!$E$168),CQ126*(1+'S&amp;S'!$E$170),CQ127*(1+'S&amp;S'!$E$172),CQ128*(1+'S&amp;S'!$E$174),CQ129*(1+'S&amp;S'!$E$176),CQ130*(1+'S&amp;S'!$E$178),CQ131*(1+'S&amp;S'!$E$180),CQ132*(1+'S&amp;S'!$E$182),CQ133*(1+'S&amp;S'!$E$184),CQ134*(1+'S&amp;S'!$E$186),CQ135*(1+'S&amp;S'!$E$188),CQ136*(1+'S&amp;S'!$E$190),CQ137*(1+'S&amp;S'!$E$192),CQ138*(1+'S&amp;S'!$E$194),CQ139*(1+'S&amp;S'!$E$196),CQ140*(1+'S&amp;S'!$E$198),CQ141*(1+'S&amp;S'!$E$200),CQ142*(1+'S&amp;S'!$E$202),CQ143*(1+'S&amp;S'!$E$204),CQ144*(1+'S&amp;S'!$E$206))</f>
        <v>0</v>
      </c>
      <c r="CR361" s="66">
        <f>-CR$190*(1+'S&amp;S'!$E$164)+CR$216*IF(O.5!$C$38="Depreciation",(1+'S&amp;S'!$E$164),1)-CR$218*(1+'S&amp;S'!$E$166)+CR233*(1+'S&amp;S'!$E$208)+CR234*(1+'S&amp;S'!$E$210)+SUM(CR125*(1+'S&amp;S'!$E$168),CR126*(1+'S&amp;S'!$E$170),CR127*(1+'S&amp;S'!$E$172),CR128*(1+'S&amp;S'!$E$174),CR129*(1+'S&amp;S'!$E$176),CR130*(1+'S&amp;S'!$E$178),CR131*(1+'S&amp;S'!$E$180),CR132*(1+'S&amp;S'!$E$182),CR133*(1+'S&amp;S'!$E$184),CR134*(1+'S&amp;S'!$E$186),CR135*(1+'S&amp;S'!$E$188),CR136*(1+'S&amp;S'!$E$190),CR137*(1+'S&amp;S'!$E$192),CR138*(1+'S&amp;S'!$E$194),CR139*(1+'S&amp;S'!$E$196),CR140*(1+'S&amp;S'!$E$198),CR141*(1+'S&amp;S'!$E$200),CR142*(1+'S&amp;S'!$E$202),CR143*(1+'S&amp;S'!$E$204),CR144*(1+'S&amp;S'!$E$206))</f>
        <v>0</v>
      </c>
      <c r="CS361" s="66">
        <f>-CS$190*(1+'S&amp;S'!$E$164)+CS$216*IF(O.5!$C$38="Depreciation",(1+'S&amp;S'!$E$164),1)-CS$218*(1+'S&amp;S'!$E$166)+CS233*(1+'S&amp;S'!$E$208)+CS234*(1+'S&amp;S'!$E$210)+SUM(CS125*(1+'S&amp;S'!$E$168),CS126*(1+'S&amp;S'!$E$170),CS127*(1+'S&amp;S'!$E$172),CS128*(1+'S&amp;S'!$E$174),CS129*(1+'S&amp;S'!$E$176),CS130*(1+'S&amp;S'!$E$178),CS131*(1+'S&amp;S'!$E$180),CS132*(1+'S&amp;S'!$E$182),CS133*(1+'S&amp;S'!$E$184),CS134*(1+'S&amp;S'!$E$186),CS135*(1+'S&amp;S'!$E$188),CS136*(1+'S&amp;S'!$E$190),CS137*(1+'S&amp;S'!$E$192),CS138*(1+'S&amp;S'!$E$194),CS139*(1+'S&amp;S'!$E$196),CS140*(1+'S&amp;S'!$E$198),CS141*(1+'S&amp;S'!$E$200),CS142*(1+'S&amp;S'!$E$202),CS143*(1+'S&amp;S'!$E$204),CS144*(1+'S&amp;S'!$E$206))</f>
        <v>0</v>
      </c>
    </row>
    <row r="362" spans="3:97" hidden="1" x14ac:dyDescent="0.35">
      <c r="C362" s="94" t="s">
        <v>161</v>
      </c>
      <c r="E362" s="492">
        <f>G362+NPV(G.Asm!$F$40,H362:INDEX(H362:CS362,RP))</f>
        <v>0</v>
      </c>
      <c r="F362" s="492">
        <f>SUMIF($G$4:$CS$4,"&lt;="&amp;RP,G362:CS362)</f>
        <v>0</v>
      </c>
      <c r="G362" s="66">
        <f>-G$190*(1+'S&amp;S'!$G$164)+G$216*IF(O.5!$C$38="Depreciation",(1+'S&amp;S'!$G$164),1)-G$218*(1+'S&amp;S'!$G$166)+G233*(1+'S&amp;S'!$G$208)+G234*(1+'S&amp;S'!$G$210)+SUM(G125*(1+'S&amp;S'!$G$168),G126*(1+'S&amp;S'!$G$170),G127*(1+'S&amp;S'!$G$172),G128*(1+'S&amp;S'!$G$174),G129*(1+'S&amp;S'!$G$176),G130*(1+'S&amp;S'!$G$178),G131*(1+'S&amp;S'!$G$180),G132*(1+'S&amp;S'!$G$182),G133*(1+'S&amp;S'!$G$184),G134*(1+'S&amp;S'!$G$186),G135*(1+'S&amp;S'!$G$188),G136*(1+'S&amp;S'!$G$190),G137*(1+'S&amp;S'!$G$192),G138*(1+'S&amp;S'!$G$194),G139*(1+'S&amp;S'!$G$196),G140*(1+'S&amp;S'!$G$198),G141*(1+'S&amp;S'!$G$200),G142*(1+'S&amp;S'!$G$202),G143*(1+'S&amp;S'!$G$204),G144*(1+'S&amp;S'!$G$206))</f>
        <v>0</v>
      </c>
      <c r="H362" s="66">
        <f>-H$190*(1+'S&amp;S'!$G$164)+H$216*IF(O.5!$C$38="Depreciation",(1+'S&amp;S'!$G$164),1)-H$218*(1+'S&amp;S'!$G$166)+H233*(1+'S&amp;S'!$G$208)+H234*(1+'S&amp;S'!$G$210)+SUM(H125*(1+'S&amp;S'!$G$168),H126*(1+'S&amp;S'!$G$170),H127*(1+'S&amp;S'!$G$172),H128*(1+'S&amp;S'!$G$174),H129*(1+'S&amp;S'!$G$176),H130*(1+'S&amp;S'!$G$178),H131*(1+'S&amp;S'!$G$180),H132*(1+'S&amp;S'!$G$182),H133*(1+'S&amp;S'!$G$184),H134*(1+'S&amp;S'!$G$186),H135*(1+'S&amp;S'!$G$188),H136*(1+'S&amp;S'!$G$190),H137*(1+'S&amp;S'!$G$192),H138*(1+'S&amp;S'!$G$194),H139*(1+'S&amp;S'!$G$196),H140*(1+'S&amp;S'!$G$198),H141*(1+'S&amp;S'!$G$200),H142*(1+'S&amp;S'!$G$202),H143*(1+'S&amp;S'!$G$204),H144*(1+'S&amp;S'!$G$206))</f>
        <v>0</v>
      </c>
      <c r="I362" s="66">
        <f>-I$190*(1+'S&amp;S'!$G$164)+I$216*IF(O.5!$C$38="Depreciation",(1+'S&amp;S'!$G$164),1)-I$218*(1+'S&amp;S'!$G$166)+I233*(1+'S&amp;S'!$G$208)+I234*(1+'S&amp;S'!$G$210)+SUM(I125*(1+'S&amp;S'!$G$168),I126*(1+'S&amp;S'!$G$170),I127*(1+'S&amp;S'!$G$172),I128*(1+'S&amp;S'!$G$174),I129*(1+'S&amp;S'!$G$176),I130*(1+'S&amp;S'!$G$178),I131*(1+'S&amp;S'!$G$180),I132*(1+'S&amp;S'!$G$182),I133*(1+'S&amp;S'!$G$184),I134*(1+'S&amp;S'!$G$186),I135*(1+'S&amp;S'!$G$188),I136*(1+'S&amp;S'!$G$190),I137*(1+'S&amp;S'!$G$192),I138*(1+'S&amp;S'!$G$194),I139*(1+'S&amp;S'!$G$196),I140*(1+'S&amp;S'!$G$198),I141*(1+'S&amp;S'!$G$200),I142*(1+'S&amp;S'!$G$202),I143*(1+'S&amp;S'!$G$204),I144*(1+'S&amp;S'!$G$206))</f>
        <v>0</v>
      </c>
      <c r="J362" s="66">
        <f>-J$190*(1+'S&amp;S'!$G$164)+J$216*IF(O.5!$C$38="Depreciation",(1+'S&amp;S'!$G$164),1)-J$218*(1+'S&amp;S'!$G$166)+J233*(1+'S&amp;S'!$G$208)+J234*(1+'S&amp;S'!$G$210)+SUM(J125*(1+'S&amp;S'!$G$168),J126*(1+'S&amp;S'!$G$170),J127*(1+'S&amp;S'!$G$172),J128*(1+'S&amp;S'!$G$174),J129*(1+'S&amp;S'!$G$176),J130*(1+'S&amp;S'!$G$178),J131*(1+'S&amp;S'!$G$180),J132*(1+'S&amp;S'!$G$182),J133*(1+'S&amp;S'!$G$184),J134*(1+'S&amp;S'!$G$186),J135*(1+'S&amp;S'!$G$188),J136*(1+'S&amp;S'!$G$190),J137*(1+'S&amp;S'!$G$192),J138*(1+'S&amp;S'!$G$194),J139*(1+'S&amp;S'!$G$196),J140*(1+'S&amp;S'!$G$198),J141*(1+'S&amp;S'!$G$200),J142*(1+'S&amp;S'!$G$202),J143*(1+'S&amp;S'!$G$204),J144*(1+'S&amp;S'!$G$206))</f>
        <v>0</v>
      </c>
      <c r="K362" s="66">
        <f>-K$190*(1+'S&amp;S'!$G$164)+K$216*IF(O.5!$C$38="Depreciation",(1+'S&amp;S'!$G$164),1)-K$218*(1+'S&amp;S'!$G$166)+K233*(1+'S&amp;S'!$G$208)+K234*(1+'S&amp;S'!$G$210)+SUM(K125*(1+'S&amp;S'!$G$168),K126*(1+'S&amp;S'!$G$170),K127*(1+'S&amp;S'!$G$172),K128*(1+'S&amp;S'!$G$174),K129*(1+'S&amp;S'!$G$176),K130*(1+'S&amp;S'!$G$178),K131*(1+'S&amp;S'!$G$180),K132*(1+'S&amp;S'!$G$182),K133*(1+'S&amp;S'!$G$184),K134*(1+'S&amp;S'!$G$186),K135*(1+'S&amp;S'!$G$188),K136*(1+'S&amp;S'!$G$190),K137*(1+'S&amp;S'!$G$192),K138*(1+'S&amp;S'!$G$194),K139*(1+'S&amp;S'!$G$196),K140*(1+'S&amp;S'!$G$198),K141*(1+'S&amp;S'!$G$200),K142*(1+'S&amp;S'!$G$202),K143*(1+'S&amp;S'!$G$204),K144*(1+'S&amp;S'!$G$206))</f>
        <v>0</v>
      </c>
      <c r="L362" s="66">
        <f>-L$190*(1+'S&amp;S'!$G$164)+L$216*IF(O.5!$C$38="Depreciation",(1+'S&amp;S'!$G$164),1)-L$218*(1+'S&amp;S'!$G$166)+L233*(1+'S&amp;S'!$G$208)+L234*(1+'S&amp;S'!$G$210)+SUM(L125*(1+'S&amp;S'!$G$168),L126*(1+'S&amp;S'!$G$170),L127*(1+'S&amp;S'!$G$172),L128*(1+'S&amp;S'!$G$174),L129*(1+'S&amp;S'!$G$176),L130*(1+'S&amp;S'!$G$178),L131*(1+'S&amp;S'!$G$180),L132*(1+'S&amp;S'!$G$182),L133*(1+'S&amp;S'!$G$184),L134*(1+'S&amp;S'!$G$186),L135*(1+'S&amp;S'!$G$188),L136*(1+'S&amp;S'!$G$190),L137*(1+'S&amp;S'!$G$192),L138*(1+'S&amp;S'!$G$194),L139*(1+'S&amp;S'!$G$196),L140*(1+'S&amp;S'!$G$198),L141*(1+'S&amp;S'!$G$200),L142*(1+'S&amp;S'!$G$202),L143*(1+'S&amp;S'!$G$204),L144*(1+'S&amp;S'!$G$206))</f>
        <v>0</v>
      </c>
      <c r="M362" s="66">
        <f>-M$190*(1+'S&amp;S'!$G$164)+M$216*IF(O.5!$C$38="Depreciation",(1+'S&amp;S'!$G$164),1)-M$218*(1+'S&amp;S'!$G$166)+M233*(1+'S&amp;S'!$G$208)+M234*(1+'S&amp;S'!$G$210)+SUM(M125*(1+'S&amp;S'!$G$168),M126*(1+'S&amp;S'!$G$170),M127*(1+'S&amp;S'!$G$172),M128*(1+'S&amp;S'!$G$174),M129*(1+'S&amp;S'!$G$176),M130*(1+'S&amp;S'!$G$178),M131*(1+'S&amp;S'!$G$180),M132*(1+'S&amp;S'!$G$182),M133*(1+'S&amp;S'!$G$184),M134*(1+'S&amp;S'!$G$186),M135*(1+'S&amp;S'!$G$188),M136*(1+'S&amp;S'!$G$190),M137*(1+'S&amp;S'!$G$192),M138*(1+'S&amp;S'!$G$194),M139*(1+'S&amp;S'!$G$196),M140*(1+'S&amp;S'!$G$198),M141*(1+'S&amp;S'!$G$200),M142*(1+'S&amp;S'!$G$202),M143*(1+'S&amp;S'!$G$204),M144*(1+'S&amp;S'!$G$206))</f>
        <v>0</v>
      </c>
      <c r="N362" s="66">
        <f>-N$190*(1+'S&amp;S'!$G$164)+N$216*IF(O.5!$C$38="Depreciation",(1+'S&amp;S'!$G$164),1)-N$218*(1+'S&amp;S'!$G$166)+N233*(1+'S&amp;S'!$G$208)+N234*(1+'S&amp;S'!$G$210)+SUM(N125*(1+'S&amp;S'!$G$168),N126*(1+'S&amp;S'!$G$170),N127*(1+'S&amp;S'!$G$172),N128*(1+'S&amp;S'!$G$174),N129*(1+'S&amp;S'!$G$176),N130*(1+'S&amp;S'!$G$178),N131*(1+'S&amp;S'!$G$180),N132*(1+'S&amp;S'!$G$182),N133*(1+'S&amp;S'!$G$184),N134*(1+'S&amp;S'!$G$186),N135*(1+'S&amp;S'!$G$188),N136*(1+'S&amp;S'!$G$190),N137*(1+'S&amp;S'!$G$192),N138*(1+'S&amp;S'!$G$194),N139*(1+'S&amp;S'!$G$196),N140*(1+'S&amp;S'!$G$198),N141*(1+'S&amp;S'!$G$200),N142*(1+'S&amp;S'!$G$202),N143*(1+'S&amp;S'!$G$204),N144*(1+'S&amp;S'!$G$206))</f>
        <v>0</v>
      </c>
      <c r="O362" s="66">
        <f>-O$190*(1+'S&amp;S'!$G$164)+O$216*IF(O.5!$C$38="Depreciation",(1+'S&amp;S'!$G$164),1)-O$218*(1+'S&amp;S'!$G$166)+O233*(1+'S&amp;S'!$G$208)+O234*(1+'S&amp;S'!$G$210)+SUM(O125*(1+'S&amp;S'!$G$168),O126*(1+'S&amp;S'!$G$170),O127*(1+'S&amp;S'!$G$172),O128*(1+'S&amp;S'!$G$174),O129*(1+'S&amp;S'!$G$176),O130*(1+'S&amp;S'!$G$178),O131*(1+'S&amp;S'!$G$180),O132*(1+'S&amp;S'!$G$182),O133*(1+'S&amp;S'!$G$184),O134*(1+'S&amp;S'!$G$186),O135*(1+'S&amp;S'!$G$188),O136*(1+'S&amp;S'!$G$190),O137*(1+'S&amp;S'!$G$192),O138*(1+'S&amp;S'!$G$194),O139*(1+'S&amp;S'!$G$196),O140*(1+'S&amp;S'!$G$198),O141*(1+'S&amp;S'!$G$200),O142*(1+'S&amp;S'!$G$202),O143*(1+'S&amp;S'!$G$204),O144*(1+'S&amp;S'!$G$206))</f>
        <v>0</v>
      </c>
      <c r="P362" s="66">
        <f>-P$190*(1+'S&amp;S'!$G$164)+P$216*IF(O.5!$C$38="Depreciation",(1+'S&amp;S'!$G$164),1)-P$218*(1+'S&amp;S'!$G$166)+P233*(1+'S&amp;S'!$G$208)+P234*(1+'S&amp;S'!$G$210)+SUM(P125*(1+'S&amp;S'!$G$168),P126*(1+'S&amp;S'!$G$170),P127*(1+'S&amp;S'!$G$172),P128*(1+'S&amp;S'!$G$174),P129*(1+'S&amp;S'!$G$176),P130*(1+'S&amp;S'!$G$178),P131*(1+'S&amp;S'!$G$180),P132*(1+'S&amp;S'!$G$182),P133*(1+'S&amp;S'!$G$184),P134*(1+'S&amp;S'!$G$186),P135*(1+'S&amp;S'!$G$188),P136*(1+'S&amp;S'!$G$190),P137*(1+'S&amp;S'!$G$192),P138*(1+'S&amp;S'!$G$194),P139*(1+'S&amp;S'!$G$196),P140*(1+'S&amp;S'!$G$198),P141*(1+'S&amp;S'!$G$200),P142*(1+'S&amp;S'!$G$202),P143*(1+'S&amp;S'!$G$204),P144*(1+'S&amp;S'!$G$206))</f>
        <v>0</v>
      </c>
      <c r="Q362" s="66">
        <f>-Q$190*(1+'S&amp;S'!$G$164)+Q$216*IF(O.5!$C$38="Depreciation",(1+'S&amp;S'!$G$164),1)-Q$218*(1+'S&amp;S'!$G$166)+Q233*(1+'S&amp;S'!$G$208)+Q234*(1+'S&amp;S'!$G$210)+SUM(Q125*(1+'S&amp;S'!$G$168),Q126*(1+'S&amp;S'!$G$170),Q127*(1+'S&amp;S'!$G$172),Q128*(1+'S&amp;S'!$G$174),Q129*(1+'S&amp;S'!$G$176),Q130*(1+'S&amp;S'!$G$178),Q131*(1+'S&amp;S'!$G$180),Q132*(1+'S&amp;S'!$G$182),Q133*(1+'S&amp;S'!$G$184),Q134*(1+'S&amp;S'!$G$186),Q135*(1+'S&amp;S'!$G$188),Q136*(1+'S&amp;S'!$G$190),Q137*(1+'S&amp;S'!$G$192),Q138*(1+'S&amp;S'!$G$194),Q139*(1+'S&amp;S'!$G$196),Q140*(1+'S&amp;S'!$G$198),Q141*(1+'S&amp;S'!$G$200),Q142*(1+'S&amp;S'!$G$202),Q143*(1+'S&amp;S'!$G$204),Q144*(1+'S&amp;S'!$G$206))</f>
        <v>0</v>
      </c>
      <c r="R362" s="66">
        <f>-R$190*(1+'S&amp;S'!$G$164)+R$216*IF(O.5!$C$38="Depreciation",(1+'S&amp;S'!$G$164),1)-R$218*(1+'S&amp;S'!$G$166)+R233*(1+'S&amp;S'!$G$208)+R234*(1+'S&amp;S'!$G$210)+SUM(R125*(1+'S&amp;S'!$G$168),R126*(1+'S&amp;S'!$G$170),R127*(1+'S&amp;S'!$G$172),R128*(1+'S&amp;S'!$G$174),R129*(1+'S&amp;S'!$G$176),R130*(1+'S&amp;S'!$G$178),R131*(1+'S&amp;S'!$G$180),R132*(1+'S&amp;S'!$G$182),R133*(1+'S&amp;S'!$G$184),R134*(1+'S&amp;S'!$G$186),R135*(1+'S&amp;S'!$G$188),R136*(1+'S&amp;S'!$G$190),R137*(1+'S&amp;S'!$G$192),R138*(1+'S&amp;S'!$G$194),R139*(1+'S&amp;S'!$G$196),R140*(1+'S&amp;S'!$G$198),R141*(1+'S&amp;S'!$G$200),R142*(1+'S&amp;S'!$G$202),R143*(1+'S&amp;S'!$G$204),R144*(1+'S&amp;S'!$G$206))</f>
        <v>0</v>
      </c>
      <c r="S362" s="66">
        <f>-S$190*(1+'S&amp;S'!$G$164)+S$216*IF(O.5!$C$38="Depreciation",(1+'S&amp;S'!$G$164),1)-S$218*(1+'S&amp;S'!$G$166)+S233*(1+'S&amp;S'!$G$208)+S234*(1+'S&amp;S'!$G$210)+SUM(S125*(1+'S&amp;S'!$G$168),S126*(1+'S&amp;S'!$G$170),S127*(1+'S&amp;S'!$G$172),S128*(1+'S&amp;S'!$G$174),S129*(1+'S&amp;S'!$G$176),S130*(1+'S&amp;S'!$G$178),S131*(1+'S&amp;S'!$G$180),S132*(1+'S&amp;S'!$G$182),S133*(1+'S&amp;S'!$G$184),S134*(1+'S&amp;S'!$G$186),S135*(1+'S&amp;S'!$G$188),S136*(1+'S&amp;S'!$G$190),S137*(1+'S&amp;S'!$G$192),S138*(1+'S&amp;S'!$G$194),S139*(1+'S&amp;S'!$G$196),S140*(1+'S&amp;S'!$G$198),S141*(1+'S&amp;S'!$G$200),S142*(1+'S&amp;S'!$G$202),S143*(1+'S&amp;S'!$G$204),S144*(1+'S&amp;S'!$G$206))</f>
        <v>0</v>
      </c>
      <c r="T362" s="66">
        <f>-T$190*(1+'S&amp;S'!$G$164)+T$216*IF(O.5!$C$38="Depreciation",(1+'S&amp;S'!$G$164),1)-T$218*(1+'S&amp;S'!$G$166)+T233*(1+'S&amp;S'!$G$208)+T234*(1+'S&amp;S'!$G$210)+SUM(T125*(1+'S&amp;S'!$G$168),T126*(1+'S&amp;S'!$G$170),T127*(1+'S&amp;S'!$G$172),T128*(1+'S&amp;S'!$G$174),T129*(1+'S&amp;S'!$G$176),T130*(1+'S&amp;S'!$G$178),T131*(1+'S&amp;S'!$G$180),T132*(1+'S&amp;S'!$G$182),T133*(1+'S&amp;S'!$G$184),T134*(1+'S&amp;S'!$G$186),T135*(1+'S&amp;S'!$G$188),T136*(1+'S&amp;S'!$G$190),T137*(1+'S&amp;S'!$G$192),T138*(1+'S&amp;S'!$G$194),T139*(1+'S&amp;S'!$G$196),T140*(1+'S&amp;S'!$G$198),T141*(1+'S&amp;S'!$G$200),T142*(1+'S&amp;S'!$G$202),T143*(1+'S&amp;S'!$G$204),T144*(1+'S&amp;S'!$G$206))</f>
        <v>0</v>
      </c>
      <c r="U362" s="66">
        <f>-U$190*(1+'S&amp;S'!$G$164)+U$216*IF(O.5!$C$38="Depreciation",(1+'S&amp;S'!$G$164),1)-U$218*(1+'S&amp;S'!$G$166)+U233*(1+'S&amp;S'!$G$208)+U234*(1+'S&amp;S'!$G$210)+SUM(U125*(1+'S&amp;S'!$G$168),U126*(1+'S&amp;S'!$G$170),U127*(1+'S&amp;S'!$G$172),U128*(1+'S&amp;S'!$G$174),U129*(1+'S&amp;S'!$G$176),U130*(1+'S&amp;S'!$G$178),U131*(1+'S&amp;S'!$G$180),U132*(1+'S&amp;S'!$G$182),U133*(1+'S&amp;S'!$G$184),U134*(1+'S&amp;S'!$G$186),U135*(1+'S&amp;S'!$G$188),U136*(1+'S&amp;S'!$G$190),U137*(1+'S&amp;S'!$G$192),U138*(1+'S&amp;S'!$G$194),U139*(1+'S&amp;S'!$G$196),U140*(1+'S&amp;S'!$G$198),U141*(1+'S&amp;S'!$G$200),U142*(1+'S&amp;S'!$G$202),U143*(1+'S&amp;S'!$G$204),U144*(1+'S&amp;S'!$G$206))</f>
        <v>0</v>
      </c>
      <c r="V362" s="66">
        <f>-V$190*(1+'S&amp;S'!$G$164)+V$216*IF(O.5!$C$38="Depreciation",(1+'S&amp;S'!$G$164),1)-V$218*(1+'S&amp;S'!$G$166)+V233*(1+'S&amp;S'!$G$208)+V234*(1+'S&amp;S'!$G$210)+SUM(V125*(1+'S&amp;S'!$G$168),V126*(1+'S&amp;S'!$G$170),V127*(1+'S&amp;S'!$G$172),V128*(1+'S&amp;S'!$G$174),V129*(1+'S&amp;S'!$G$176),V130*(1+'S&amp;S'!$G$178),V131*(1+'S&amp;S'!$G$180),V132*(1+'S&amp;S'!$G$182),V133*(1+'S&amp;S'!$G$184),V134*(1+'S&amp;S'!$G$186),V135*(1+'S&amp;S'!$G$188),V136*(1+'S&amp;S'!$G$190),V137*(1+'S&amp;S'!$G$192),V138*(1+'S&amp;S'!$G$194),V139*(1+'S&amp;S'!$G$196),V140*(1+'S&amp;S'!$G$198),V141*(1+'S&amp;S'!$G$200),V142*(1+'S&amp;S'!$G$202),V143*(1+'S&amp;S'!$G$204),V144*(1+'S&amp;S'!$G$206))</f>
        <v>0</v>
      </c>
      <c r="W362" s="66">
        <f>-W$190*(1+'S&amp;S'!$G$164)+W$216*IF(O.5!$C$38="Depreciation",(1+'S&amp;S'!$G$164),1)-W$218*(1+'S&amp;S'!$G$166)+W233*(1+'S&amp;S'!$G$208)+W234*(1+'S&amp;S'!$G$210)+SUM(W125*(1+'S&amp;S'!$G$168),W126*(1+'S&amp;S'!$G$170),W127*(1+'S&amp;S'!$G$172),W128*(1+'S&amp;S'!$G$174),W129*(1+'S&amp;S'!$G$176),W130*(1+'S&amp;S'!$G$178),W131*(1+'S&amp;S'!$G$180),W132*(1+'S&amp;S'!$G$182),W133*(1+'S&amp;S'!$G$184),W134*(1+'S&amp;S'!$G$186),W135*(1+'S&amp;S'!$G$188),W136*(1+'S&amp;S'!$G$190),W137*(1+'S&amp;S'!$G$192),W138*(1+'S&amp;S'!$G$194),W139*(1+'S&amp;S'!$G$196),W140*(1+'S&amp;S'!$G$198),W141*(1+'S&amp;S'!$G$200),W142*(1+'S&amp;S'!$G$202),W143*(1+'S&amp;S'!$G$204),W144*(1+'S&amp;S'!$G$206))</f>
        <v>0</v>
      </c>
      <c r="X362" s="66">
        <f>-X$190*(1+'S&amp;S'!$G$164)+X$216*IF(O.5!$C$38="Depreciation",(1+'S&amp;S'!$G$164),1)-X$218*(1+'S&amp;S'!$G$166)+X233*(1+'S&amp;S'!$G$208)+X234*(1+'S&amp;S'!$G$210)+SUM(X125*(1+'S&amp;S'!$G$168),X126*(1+'S&amp;S'!$G$170),X127*(1+'S&amp;S'!$G$172),X128*(1+'S&amp;S'!$G$174),X129*(1+'S&amp;S'!$G$176),X130*(1+'S&amp;S'!$G$178),X131*(1+'S&amp;S'!$G$180),X132*(1+'S&amp;S'!$G$182),X133*(1+'S&amp;S'!$G$184),X134*(1+'S&amp;S'!$G$186),X135*(1+'S&amp;S'!$G$188),X136*(1+'S&amp;S'!$G$190),X137*(1+'S&amp;S'!$G$192),X138*(1+'S&amp;S'!$G$194),X139*(1+'S&amp;S'!$G$196),X140*(1+'S&amp;S'!$G$198),X141*(1+'S&amp;S'!$G$200),X142*(1+'S&amp;S'!$G$202),X143*(1+'S&amp;S'!$G$204),X144*(1+'S&amp;S'!$G$206))</f>
        <v>0</v>
      </c>
      <c r="Y362" s="66">
        <f>-Y$190*(1+'S&amp;S'!$G$164)+Y$216*IF(O.5!$C$38="Depreciation",(1+'S&amp;S'!$G$164),1)-Y$218*(1+'S&amp;S'!$G$166)+Y233*(1+'S&amp;S'!$G$208)+Y234*(1+'S&amp;S'!$G$210)+SUM(Y125*(1+'S&amp;S'!$G$168),Y126*(1+'S&amp;S'!$G$170),Y127*(1+'S&amp;S'!$G$172),Y128*(1+'S&amp;S'!$G$174),Y129*(1+'S&amp;S'!$G$176),Y130*(1+'S&amp;S'!$G$178),Y131*(1+'S&amp;S'!$G$180),Y132*(1+'S&amp;S'!$G$182),Y133*(1+'S&amp;S'!$G$184),Y134*(1+'S&amp;S'!$G$186),Y135*(1+'S&amp;S'!$G$188),Y136*(1+'S&amp;S'!$G$190),Y137*(1+'S&amp;S'!$G$192),Y138*(1+'S&amp;S'!$G$194),Y139*(1+'S&amp;S'!$G$196),Y140*(1+'S&amp;S'!$G$198),Y141*(1+'S&amp;S'!$G$200),Y142*(1+'S&amp;S'!$G$202),Y143*(1+'S&amp;S'!$G$204),Y144*(1+'S&amp;S'!$G$206))</f>
        <v>0</v>
      </c>
      <c r="Z362" s="66">
        <f>-Z$190*(1+'S&amp;S'!$G$164)+Z$216*IF(O.5!$C$38="Depreciation",(1+'S&amp;S'!$G$164),1)-Z$218*(1+'S&amp;S'!$G$166)+Z233*(1+'S&amp;S'!$G$208)+Z234*(1+'S&amp;S'!$G$210)+SUM(Z125*(1+'S&amp;S'!$G$168),Z126*(1+'S&amp;S'!$G$170),Z127*(1+'S&amp;S'!$G$172),Z128*(1+'S&amp;S'!$G$174),Z129*(1+'S&amp;S'!$G$176),Z130*(1+'S&amp;S'!$G$178),Z131*(1+'S&amp;S'!$G$180),Z132*(1+'S&amp;S'!$G$182),Z133*(1+'S&amp;S'!$G$184),Z134*(1+'S&amp;S'!$G$186),Z135*(1+'S&amp;S'!$G$188),Z136*(1+'S&amp;S'!$G$190),Z137*(1+'S&amp;S'!$G$192),Z138*(1+'S&amp;S'!$G$194),Z139*(1+'S&amp;S'!$G$196),Z140*(1+'S&amp;S'!$G$198),Z141*(1+'S&amp;S'!$G$200),Z142*(1+'S&amp;S'!$G$202),Z143*(1+'S&amp;S'!$G$204),Z144*(1+'S&amp;S'!$G$206))</f>
        <v>0</v>
      </c>
      <c r="AA362" s="66">
        <f>-AA$190*(1+'S&amp;S'!$G$164)+AA$216*IF(O.5!$C$38="Depreciation",(1+'S&amp;S'!$G$164),1)-AA$218*(1+'S&amp;S'!$G$166)+AA233*(1+'S&amp;S'!$G$208)+AA234*(1+'S&amp;S'!$G$210)+SUM(AA125*(1+'S&amp;S'!$G$168),AA126*(1+'S&amp;S'!$G$170),AA127*(1+'S&amp;S'!$G$172),AA128*(1+'S&amp;S'!$G$174),AA129*(1+'S&amp;S'!$G$176),AA130*(1+'S&amp;S'!$G$178),AA131*(1+'S&amp;S'!$G$180),AA132*(1+'S&amp;S'!$G$182),AA133*(1+'S&amp;S'!$G$184),AA134*(1+'S&amp;S'!$G$186),AA135*(1+'S&amp;S'!$G$188),AA136*(1+'S&amp;S'!$G$190),AA137*(1+'S&amp;S'!$G$192),AA138*(1+'S&amp;S'!$G$194),AA139*(1+'S&amp;S'!$G$196),AA140*(1+'S&amp;S'!$G$198),AA141*(1+'S&amp;S'!$G$200),AA142*(1+'S&amp;S'!$G$202),AA143*(1+'S&amp;S'!$G$204),AA144*(1+'S&amp;S'!$G$206))</f>
        <v>0</v>
      </c>
      <c r="AB362" s="66">
        <f>-AB$190*(1+'S&amp;S'!$G$164)+AB$216*IF(O.5!$C$38="Depreciation",(1+'S&amp;S'!$G$164),1)-AB$218*(1+'S&amp;S'!$G$166)+AB233*(1+'S&amp;S'!$G$208)+AB234*(1+'S&amp;S'!$G$210)+SUM(AB125*(1+'S&amp;S'!$G$168),AB126*(1+'S&amp;S'!$G$170),AB127*(1+'S&amp;S'!$G$172),AB128*(1+'S&amp;S'!$G$174),AB129*(1+'S&amp;S'!$G$176),AB130*(1+'S&amp;S'!$G$178),AB131*(1+'S&amp;S'!$G$180),AB132*(1+'S&amp;S'!$G$182),AB133*(1+'S&amp;S'!$G$184),AB134*(1+'S&amp;S'!$G$186),AB135*(1+'S&amp;S'!$G$188),AB136*(1+'S&amp;S'!$G$190),AB137*(1+'S&amp;S'!$G$192),AB138*(1+'S&amp;S'!$G$194),AB139*(1+'S&amp;S'!$G$196),AB140*(1+'S&amp;S'!$G$198),AB141*(1+'S&amp;S'!$G$200),AB142*(1+'S&amp;S'!$G$202),AB143*(1+'S&amp;S'!$G$204),AB144*(1+'S&amp;S'!$G$206))</f>
        <v>0</v>
      </c>
      <c r="AC362" s="66">
        <f>-AC$190*(1+'S&amp;S'!$G$164)+AC$216*IF(O.5!$C$38="Depreciation",(1+'S&amp;S'!$G$164),1)-AC$218*(1+'S&amp;S'!$G$166)+AC233*(1+'S&amp;S'!$G$208)+AC234*(1+'S&amp;S'!$G$210)+SUM(AC125*(1+'S&amp;S'!$G$168),AC126*(1+'S&amp;S'!$G$170),AC127*(1+'S&amp;S'!$G$172),AC128*(1+'S&amp;S'!$G$174),AC129*(1+'S&amp;S'!$G$176),AC130*(1+'S&amp;S'!$G$178),AC131*(1+'S&amp;S'!$G$180),AC132*(1+'S&amp;S'!$G$182),AC133*(1+'S&amp;S'!$G$184),AC134*(1+'S&amp;S'!$G$186),AC135*(1+'S&amp;S'!$G$188),AC136*(1+'S&amp;S'!$G$190),AC137*(1+'S&amp;S'!$G$192),AC138*(1+'S&amp;S'!$G$194),AC139*(1+'S&amp;S'!$G$196),AC140*(1+'S&amp;S'!$G$198),AC141*(1+'S&amp;S'!$G$200),AC142*(1+'S&amp;S'!$G$202),AC143*(1+'S&amp;S'!$G$204),AC144*(1+'S&amp;S'!$G$206))</f>
        <v>0</v>
      </c>
      <c r="AD362" s="66">
        <f>-AD$190*(1+'S&amp;S'!$G$164)+AD$216*IF(O.5!$C$38="Depreciation",(1+'S&amp;S'!$G$164),1)-AD$218*(1+'S&amp;S'!$G$166)+AD233*(1+'S&amp;S'!$G$208)+AD234*(1+'S&amp;S'!$G$210)+SUM(AD125*(1+'S&amp;S'!$G$168),AD126*(1+'S&amp;S'!$G$170),AD127*(1+'S&amp;S'!$G$172),AD128*(1+'S&amp;S'!$G$174),AD129*(1+'S&amp;S'!$G$176),AD130*(1+'S&amp;S'!$G$178),AD131*(1+'S&amp;S'!$G$180),AD132*(1+'S&amp;S'!$G$182),AD133*(1+'S&amp;S'!$G$184),AD134*(1+'S&amp;S'!$G$186),AD135*(1+'S&amp;S'!$G$188),AD136*(1+'S&amp;S'!$G$190),AD137*(1+'S&amp;S'!$G$192),AD138*(1+'S&amp;S'!$G$194),AD139*(1+'S&amp;S'!$G$196),AD140*(1+'S&amp;S'!$G$198),AD141*(1+'S&amp;S'!$G$200),AD142*(1+'S&amp;S'!$G$202),AD143*(1+'S&amp;S'!$G$204),AD144*(1+'S&amp;S'!$G$206))</f>
        <v>0</v>
      </c>
      <c r="AE362" s="66">
        <f>-AE$190*(1+'S&amp;S'!$G$164)+AE$216*IF(O.5!$C$38="Depreciation",(1+'S&amp;S'!$G$164),1)-AE$218*(1+'S&amp;S'!$G$166)+AE233*(1+'S&amp;S'!$G$208)+AE234*(1+'S&amp;S'!$G$210)+SUM(AE125*(1+'S&amp;S'!$G$168),AE126*(1+'S&amp;S'!$G$170),AE127*(1+'S&amp;S'!$G$172),AE128*(1+'S&amp;S'!$G$174),AE129*(1+'S&amp;S'!$G$176),AE130*(1+'S&amp;S'!$G$178),AE131*(1+'S&amp;S'!$G$180),AE132*(1+'S&amp;S'!$G$182),AE133*(1+'S&amp;S'!$G$184),AE134*(1+'S&amp;S'!$G$186),AE135*(1+'S&amp;S'!$G$188),AE136*(1+'S&amp;S'!$G$190),AE137*(1+'S&amp;S'!$G$192),AE138*(1+'S&amp;S'!$G$194),AE139*(1+'S&amp;S'!$G$196),AE140*(1+'S&amp;S'!$G$198),AE141*(1+'S&amp;S'!$G$200),AE142*(1+'S&amp;S'!$G$202),AE143*(1+'S&amp;S'!$G$204),AE144*(1+'S&amp;S'!$G$206))</f>
        <v>0</v>
      </c>
      <c r="AF362" s="66">
        <f>-AF$190*(1+'S&amp;S'!$G$164)+AF$216*IF(O.5!$C$38="Depreciation",(1+'S&amp;S'!$G$164),1)-AF$218*(1+'S&amp;S'!$G$166)+AF233*(1+'S&amp;S'!$G$208)+AF234*(1+'S&amp;S'!$G$210)+SUM(AF125*(1+'S&amp;S'!$G$168),AF126*(1+'S&amp;S'!$G$170),AF127*(1+'S&amp;S'!$G$172),AF128*(1+'S&amp;S'!$G$174),AF129*(1+'S&amp;S'!$G$176),AF130*(1+'S&amp;S'!$G$178),AF131*(1+'S&amp;S'!$G$180),AF132*(1+'S&amp;S'!$G$182),AF133*(1+'S&amp;S'!$G$184),AF134*(1+'S&amp;S'!$G$186),AF135*(1+'S&amp;S'!$G$188),AF136*(1+'S&amp;S'!$G$190),AF137*(1+'S&amp;S'!$G$192),AF138*(1+'S&amp;S'!$G$194),AF139*(1+'S&amp;S'!$G$196),AF140*(1+'S&amp;S'!$G$198),AF141*(1+'S&amp;S'!$G$200),AF142*(1+'S&amp;S'!$G$202),AF143*(1+'S&amp;S'!$G$204),AF144*(1+'S&amp;S'!$G$206))</f>
        <v>0</v>
      </c>
      <c r="AG362" s="66">
        <f>-AG$190*(1+'S&amp;S'!$G$164)+AG$216*IF(O.5!$C$38="Depreciation",(1+'S&amp;S'!$G$164),1)-AG$218*(1+'S&amp;S'!$G$166)+AG233*(1+'S&amp;S'!$G$208)+AG234*(1+'S&amp;S'!$G$210)+SUM(AG125*(1+'S&amp;S'!$G$168),AG126*(1+'S&amp;S'!$G$170),AG127*(1+'S&amp;S'!$G$172),AG128*(1+'S&amp;S'!$G$174),AG129*(1+'S&amp;S'!$G$176),AG130*(1+'S&amp;S'!$G$178),AG131*(1+'S&amp;S'!$G$180),AG132*(1+'S&amp;S'!$G$182),AG133*(1+'S&amp;S'!$G$184),AG134*(1+'S&amp;S'!$G$186),AG135*(1+'S&amp;S'!$G$188),AG136*(1+'S&amp;S'!$G$190),AG137*(1+'S&amp;S'!$G$192),AG138*(1+'S&amp;S'!$G$194),AG139*(1+'S&amp;S'!$G$196),AG140*(1+'S&amp;S'!$G$198),AG141*(1+'S&amp;S'!$G$200),AG142*(1+'S&amp;S'!$G$202),AG143*(1+'S&amp;S'!$G$204),AG144*(1+'S&amp;S'!$G$206))</f>
        <v>0</v>
      </c>
      <c r="AH362" s="66">
        <f>-AH$190*(1+'S&amp;S'!$G$164)+AH$216*IF(O.5!$C$38="Depreciation",(1+'S&amp;S'!$G$164),1)-AH$218*(1+'S&amp;S'!$G$166)+AH233*(1+'S&amp;S'!$G$208)+AH234*(1+'S&amp;S'!$G$210)+SUM(AH125*(1+'S&amp;S'!$G$168),AH126*(1+'S&amp;S'!$G$170),AH127*(1+'S&amp;S'!$G$172),AH128*(1+'S&amp;S'!$G$174),AH129*(1+'S&amp;S'!$G$176),AH130*(1+'S&amp;S'!$G$178),AH131*(1+'S&amp;S'!$G$180),AH132*(1+'S&amp;S'!$G$182),AH133*(1+'S&amp;S'!$G$184),AH134*(1+'S&amp;S'!$G$186),AH135*(1+'S&amp;S'!$G$188),AH136*(1+'S&amp;S'!$G$190),AH137*(1+'S&amp;S'!$G$192),AH138*(1+'S&amp;S'!$G$194),AH139*(1+'S&amp;S'!$G$196),AH140*(1+'S&amp;S'!$G$198),AH141*(1+'S&amp;S'!$G$200),AH142*(1+'S&amp;S'!$G$202),AH143*(1+'S&amp;S'!$G$204),AH144*(1+'S&amp;S'!$G$206))</f>
        <v>0</v>
      </c>
      <c r="AI362" s="66">
        <f>-AI$190*(1+'S&amp;S'!$G$164)+AI$216*IF(O.5!$C$38="Depreciation",(1+'S&amp;S'!$G$164),1)-AI$218*(1+'S&amp;S'!$G$166)+AI233*(1+'S&amp;S'!$G$208)+AI234*(1+'S&amp;S'!$G$210)+SUM(AI125*(1+'S&amp;S'!$G$168),AI126*(1+'S&amp;S'!$G$170),AI127*(1+'S&amp;S'!$G$172),AI128*(1+'S&amp;S'!$G$174),AI129*(1+'S&amp;S'!$G$176),AI130*(1+'S&amp;S'!$G$178),AI131*(1+'S&amp;S'!$G$180),AI132*(1+'S&amp;S'!$G$182),AI133*(1+'S&amp;S'!$G$184),AI134*(1+'S&amp;S'!$G$186),AI135*(1+'S&amp;S'!$G$188),AI136*(1+'S&amp;S'!$G$190),AI137*(1+'S&amp;S'!$G$192),AI138*(1+'S&amp;S'!$G$194),AI139*(1+'S&amp;S'!$G$196),AI140*(1+'S&amp;S'!$G$198),AI141*(1+'S&amp;S'!$G$200),AI142*(1+'S&amp;S'!$G$202),AI143*(1+'S&amp;S'!$G$204),AI144*(1+'S&amp;S'!$G$206))</f>
        <v>0</v>
      </c>
      <c r="AJ362" s="66">
        <f>-AJ$190*(1+'S&amp;S'!$G$164)+AJ$216*IF(O.5!$C$38="Depreciation",(1+'S&amp;S'!$G$164),1)-AJ$218*(1+'S&amp;S'!$G$166)+AJ233*(1+'S&amp;S'!$G$208)+AJ234*(1+'S&amp;S'!$G$210)+SUM(AJ125*(1+'S&amp;S'!$G$168),AJ126*(1+'S&amp;S'!$G$170),AJ127*(1+'S&amp;S'!$G$172),AJ128*(1+'S&amp;S'!$G$174),AJ129*(1+'S&amp;S'!$G$176),AJ130*(1+'S&amp;S'!$G$178),AJ131*(1+'S&amp;S'!$G$180),AJ132*(1+'S&amp;S'!$G$182),AJ133*(1+'S&amp;S'!$G$184),AJ134*(1+'S&amp;S'!$G$186),AJ135*(1+'S&amp;S'!$G$188),AJ136*(1+'S&amp;S'!$G$190),AJ137*(1+'S&amp;S'!$G$192),AJ138*(1+'S&amp;S'!$G$194),AJ139*(1+'S&amp;S'!$G$196),AJ140*(1+'S&amp;S'!$G$198),AJ141*(1+'S&amp;S'!$G$200),AJ142*(1+'S&amp;S'!$G$202),AJ143*(1+'S&amp;S'!$G$204),AJ144*(1+'S&amp;S'!$G$206))</f>
        <v>0</v>
      </c>
      <c r="AK362" s="66">
        <f>-AK$190*(1+'S&amp;S'!$G$164)+AK$216*IF(O.5!$C$38="Depreciation",(1+'S&amp;S'!$G$164),1)-AK$218*(1+'S&amp;S'!$G$166)+AK233*(1+'S&amp;S'!$G$208)+AK234*(1+'S&amp;S'!$G$210)+SUM(AK125*(1+'S&amp;S'!$G$168),AK126*(1+'S&amp;S'!$G$170),AK127*(1+'S&amp;S'!$G$172),AK128*(1+'S&amp;S'!$G$174),AK129*(1+'S&amp;S'!$G$176),AK130*(1+'S&amp;S'!$G$178),AK131*(1+'S&amp;S'!$G$180),AK132*(1+'S&amp;S'!$G$182),AK133*(1+'S&amp;S'!$G$184),AK134*(1+'S&amp;S'!$G$186),AK135*(1+'S&amp;S'!$G$188),AK136*(1+'S&amp;S'!$G$190),AK137*(1+'S&amp;S'!$G$192),AK138*(1+'S&amp;S'!$G$194),AK139*(1+'S&amp;S'!$G$196),AK140*(1+'S&amp;S'!$G$198),AK141*(1+'S&amp;S'!$G$200),AK142*(1+'S&amp;S'!$G$202),AK143*(1+'S&amp;S'!$G$204),AK144*(1+'S&amp;S'!$G$206))</f>
        <v>0</v>
      </c>
      <c r="AL362" s="66">
        <f>-AL$190*(1+'S&amp;S'!$G$164)+AL$216*IF(O.5!$C$38="Depreciation",(1+'S&amp;S'!$G$164),1)-AL$218*(1+'S&amp;S'!$G$166)+AL233*(1+'S&amp;S'!$G$208)+AL234*(1+'S&amp;S'!$G$210)+SUM(AL125*(1+'S&amp;S'!$G$168),AL126*(1+'S&amp;S'!$G$170),AL127*(1+'S&amp;S'!$G$172),AL128*(1+'S&amp;S'!$G$174),AL129*(1+'S&amp;S'!$G$176),AL130*(1+'S&amp;S'!$G$178),AL131*(1+'S&amp;S'!$G$180),AL132*(1+'S&amp;S'!$G$182),AL133*(1+'S&amp;S'!$G$184),AL134*(1+'S&amp;S'!$G$186),AL135*(1+'S&amp;S'!$G$188),AL136*(1+'S&amp;S'!$G$190),AL137*(1+'S&amp;S'!$G$192),AL138*(1+'S&amp;S'!$G$194),AL139*(1+'S&amp;S'!$G$196),AL140*(1+'S&amp;S'!$G$198),AL141*(1+'S&amp;S'!$G$200),AL142*(1+'S&amp;S'!$G$202),AL143*(1+'S&amp;S'!$G$204),AL144*(1+'S&amp;S'!$G$206))</f>
        <v>0</v>
      </c>
      <c r="AM362" s="66">
        <f>-AM$190*(1+'S&amp;S'!$G$164)+AM$216*IF(O.5!$C$38="Depreciation",(1+'S&amp;S'!$G$164),1)-AM$218*(1+'S&amp;S'!$G$166)+AM233*(1+'S&amp;S'!$G$208)+AM234*(1+'S&amp;S'!$G$210)+SUM(AM125*(1+'S&amp;S'!$G$168),AM126*(1+'S&amp;S'!$G$170),AM127*(1+'S&amp;S'!$G$172),AM128*(1+'S&amp;S'!$G$174),AM129*(1+'S&amp;S'!$G$176),AM130*(1+'S&amp;S'!$G$178),AM131*(1+'S&amp;S'!$G$180),AM132*(1+'S&amp;S'!$G$182),AM133*(1+'S&amp;S'!$G$184),AM134*(1+'S&amp;S'!$G$186),AM135*(1+'S&amp;S'!$G$188),AM136*(1+'S&amp;S'!$G$190),AM137*(1+'S&amp;S'!$G$192),AM138*(1+'S&amp;S'!$G$194),AM139*(1+'S&amp;S'!$G$196),AM140*(1+'S&amp;S'!$G$198),AM141*(1+'S&amp;S'!$G$200),AM142*(1+'S&amp;S'!$G$202),AM143*(1+'S&amp;S'!$G$204),AM144*(1+'S&amp;S'!$G$206))</f>
        <v>0</v>
      </c>
      <c r="AN362" s="66">
        <f>-AN$190*(1+'S&amp;S'!$G$164)+AN$216*IF(O.5!$C$38="Depreciation",(1+'S&amp;S'!$G$164),1)-AN$218*(1+'S&amp;S'!$G$166)+AN233*(1+'S&amp;S'!$G$208)+AN234*(1+'S&amp;S'!$G$210)+SUM(AN125*(1+'S&amp;S'!$G$168),AN126*(1+'S&amp;S'!$G$170),AN127*(1+'S&amp;S'!$G$172),AN128*(1+'S&amp;S'!$G$174),AN129*(1+'S&amp;S'!$G$176),AN130*(1+'S&amp;S'!$G$178),AN131*(1+'S&amp;S'!$G$180),AN132*(1+'S&amp;S'!$G$182),AN133*(1+'S&amp;S'!$G$184),AN134*(1+'S&amp;S'!$G$186),AN135*(1+'S&amp;S'!$G$188),AN136*(1+'S&amp;S'!$G$190),AN137*(1+'S&amp;S'!$G$192),AN138*(1+'S&amp;S'!$G$194),AN139*(1+'S&amp;S'!$G$196),AN140*(1+'S&amp;S'!$G$198),AN141*(1+'S&amp;S'!$G$200),AN142*(1+'S&amp;S'!$G$202),AN143*(1+'S&amp;S'!$G$204),AN144*(1+'S&amp;S'!$G$206))</f>
        <v>0</v>
      </c>
      <c r="AO362" s="66">
        <f>-AO$190*(1+'S&amp;S'!$G$164)+AO$216*IF(O.5!$C$38="Depreciation",(1+'S&amp;S'!$G$164),1)-AO$218*(1+'S&amp;S'!$G$166)+AO233*(1+'S&amp;S'!$G$208)+AO234*(1+'S&amp;S'!$G$210)+SUM(AO125*(1+'S&amp;S'!$G$168),AO126*(1+'S&amp;S'!$G$170),AO127*(1+'S&amp;S'!$G$172),AO128*(1+'S&amp;S'!$G$174),AO129*(1+'S&amp;S'!$G$176),AO130*(1+'S&amp;S'!$G$178),AO131*(1+'S&amp;S'!$G$180),AO132*(1+'S&amp;S'!$G$182),AO133*(1+'S&amp;S'!$G$184),AO134*(1+'S&amp;S'!$G$186),AO135*(1+'S&amp;S'!$G$188),AO136*(1+'S&amp;S'!$G$190),AO137*(1+'S&amp;S'!$G$192),AO138*(1+'S&amp;S'!$G$194),AO139*(1+'S&amp;S'!$G$196),AO140*(1+'S&amp;S'!$G$198),AO141*(1+'S&amp;S'!$G$200),AO142*(1+'S&amp;S'!$G$202),AO143*(1+'S&amp;S'!$G$204),AO144*(1+'S&amp;S'!$G$206))</f>
        <v>0</v>
      </c>
      <c r="AP362" s="66">
        <f>-AP$190*(1+'S&amp;S'!$G$164)+AP$216*IF(O.5!$C$38="Depreciation",(1+'S&amp;S'!$G$164),1)-AP$218*(1+'S&amp;S'!$G$166)+AP233*(1+'S&amp;S'!$G$208)+AP234*(1+'S&amp;S'!$G$210)+SUM(AP125*(1+'S&amp;S'!$G$168),AP126*(1+'S&amp;S'!$G$170),AP127*(1+'S&amp;S'!$G$172),AP128*(1+'S&amp;S'!$G$174),AP129*(1+'S&amp;S'!$G$176),AP130*(1+'S&amp;S'!$G$178),AP131*(1+'S&amp;S'!$G$180),AP132*(1+'S&amp;S'!$G$182),AP133*(1+'S&amp;S'!$G$184),AP134*(1+'S&amp;S'!$G$186),AP135*(1+'S&amp;S'!$G$188),AP136*(1+'S&amp;S'!$G$190),AP137*(1+'S&amp;S'!$G$192),AP138*(1+'S&amp;S'!$G$194),AP139*(1+'S&amp;S'!$G$196),AP140*(1+'S&amp;S'!$G$198),AP141*(1+'S&amp;S'!$G$200),AP142*(1+'S&amp;S'!$G$202),AP143*(1+'S&amp;S'!$G$204),AP144*(1+'S&amp;S'!$G$206))</f>
        <v>0</v>
      </c>
      <c r="AQ362" s="66">
        <f>-AQ$190*(1+'S&amp;S'!$G$164)+AQ$216*IF(O.5!$C$38="Depreciation",(1+'S&amp;S'!$G$164),1)-AQ$218*(1+'S&amp;S'!$G$166)+AQ233*(1+'S&amp;S'!$G$208)+AQ234*(1+'S&amp;S'!$G$210)+SUM(AQ125*(1+'S&amp;S'!$G$168),AQ126*(1+'S&amp;S'!$G$170),AQ127*(1+'S&amp;S'!$G$172),AQ128*(1+'S&amp;S'!$G$174),AQ129*(1+'S&amp;S'!$G$176),AQ130*(1+'S&amp;S'!$G$178),AQ131*(1+'S&amp;S'!$G$180),AQ132*(1+'S&amp;S'!$G$182),AQ133*(1+'S&amp;S'!$G$184),AQ134*(1+'S&amp;S'!$G$186),AQ135*(1+'S&amp;S'!$G$188),AQ136*(1+'S&amp;S'!$G$190),AQ137*(1+'S&amp;S'!$G$192),AQ138*(1+'S&amp;S'!$G$194),AQ139*(1+'S&amp;S'!$G$196),AQ140*(1+'S&amp;S'!$G$198),AQ141*(1+'S&amp;S'!$G$200),AQ142*(1+'S&amp;S'!$G$202),AQ143*(1+'S&amp;S'!$G$204),AQ144*(1+'S&amp;S'!$G$206))</f>
        <v>0</v>
      </c>
      <c r="AR362" s="66">
        <f>-AR$190*(1+'S&amp;S'!$G$164)+AR$216*IF(O.5!$C$38="Depreciation",(1+'S&amp;S'!$G$164),1)-AR$218*(1+'S&amp;S'!$G$166)+AR233*(1+'S&amp;S'!$G$208)+AR234*(1+'S&amp;S'!$G$210)+SUM(AR125*(1+'S&amp;S'!$G$168),AR126*(1+'S&amp;S'!$G$170),AR127*(1+'S&amp;S'!$G$172),AR128*(1+'S&amp;S'!$G$174),AR129*(1+'S&amp;S'!$G$176),AR130*(1+'S&amp;S'!$G$178),AR131*(1+'S&amp;S'!$G$180),AR132*(1+'S&amp;S'!$G$182),AR133*(1+'S&amp;S'!$G$184),AR134*(1+'S&amp;S'!$G$186),AR135*(1+'S&amp;S'!$G$188),AR136*(1+'S&amp;S'!$G$190),AR137*(1+'S&amp;S'!$G$192),AR138*(1+'S&amp;S'!$G$194),AR139*(1+'S&amp;S'!$G$196),AR140*(1+'S&amp;S'!$G$198),AR141*(1+'S&amp;S'!$G$200),AR142*(1+'S&amp;S'!$G$202),AR143*(1+'S&amp;S'!$G$204),AR144*(1+'S&amp;S'!$G$206))</f>
        <v>0</v>
      </c>
      <c r="AS362" s="66">
        <f>-AS$190*(1+'S&amp;S'!$G$164)+AS$216*IF(O.5!$C$38="Depreciation",(1+'S&amp;S'!$G$164),1)-AS$218*(1+'S&amp;S'!$G$166)+AS233*(1+'S&amp;S'!$G$208)+AS234*(1+'S&amp;S'!$G$210)+SUM(AS125*(1+'S&amp;S'!$G$168),AS126*(1+'S&amp;S'!$G$170),AS127*(1+'S&amp;S'!$G$172),AS128*(1+'S&amp;S'!$G$174),AS129*(1+'S&amp;S'!$G$176),AS130*(1+'S&amp;S'!$G$178),AS131*(1+'S&amp;S'!$G$180),AS132*(1+'S&amp;S'!$G$182),AS133*(1+'S&amp;S'!$G$184),AS134*(1+'S&amp;S'!$G$186),AS135*(1+'S&amp;S'!$G$188),AS136*(1+'S&amp;S'!$G$190),AS137*(1+'S&amp;S'!$G$192),AS138*(1+'S&amp;S'!$G$194),AS139*(1+'S&amp;S'!$G$196),AS140*(1+'S&amp;S'!$G$198),AS141*(1+'S&amp;S'!$G$200),AS142*(1+'S&amp;S'!$G$202),AS143*(1+'S&amp;S'!$G$204),AS144*(1+'S&amp;S'!$G$206))</f>
        <v>0</v>
      </c>
      <c r="AT362" s="66">
        <f>-AT$190*(1+'S&amp;S'!$G$164)+AT$216*IF(O.5!$C$38="Depreciation",(1+'S&amp;S'!$G$164),1)-AT$218*(1+'S&amp;S'!$G$166)+AT233*(1+'S&amp;S'!$G$208)+AT234*(1+'S&amp;S'!$G$210)+SUM(AT125*(1+'S&amp;S'!$G$168),AT126*(1+'S&amp;S'!$G$170),AT127*(1+'S&amp;S'!$G$172),AT128*(1+'S&amp;S'!$G$174),AT129*(1+'S&amp;S'!$G$176),AT130*(1+'S&amp;S'!$G$178),AT131*(1+'S&amp;S'!$G$180),AT132*(1+'S&amp;S'!$G$182),AT133*(1+'S&amp;S'!$G$184),AT134*(1+'S&amp;S'!$G$186),AT135*(1+'S&amp;S'!$G$188),AT136*(1+'S&amp;S'!$G$190),AT137*(1+'S&amp;S'!$G$192),AT138*(1+'S&amp;S'!$G$194),AT139*(1+'S&amp;S'!$G$196),AT140*(1+'S&amp;S'!$G$198),AT141*(1+'S&amp;S'!$G$200),AT142*(1+'S&amp;S'!$G$202),AT143*(1+'S&amp;S'!$G$204),AT144*(1+'S&amp;S'!$G$206))</f>
        <v>0</v>
      </c>
      <c r="AU362" s="66">
        <f>-AU$190*(1+'S&amp;S'!$G$164)+AU$216*IF(O.5!$C$38="Depreciation",(1+'S&amp;S'!$G$164),1)-AU$218*(1+'S&amp;S'!$G$166)+AU233*(1+'S&amp;S'!$G$208)+AU234*(1+'S&amp;S'!$G$210)+SUM(AU125*(1+'S&amp;S'!$G$168),AU126*(1+'S&amp;S'!$G$170),AU127*(1+'S&amp;S'!$G$172),AU128*(1+'S&amp;S'!$G$174),AU129*(1+'S&amp;S'!$G$176),AU130*(1+'S&amp;S'!$G$178),AU131*(1+'S&amp;S'!$G$180),AU132*(1+'S&amp;S'!$G$182),AU133*(1+'S&amp;S'!$G$184),AU134*(1+'S&amp;S'!$G$186),AU135*(1+'S&amp;S'!$G$188),AU136*(1+'S&amp;S'!$G$190),AU137*(1+'S&amp;S'!$G$192),AU138*(1+'S&amp;S'!$G$194),AU139*(1+'S&amp;S'!$G$196),AU140*(1+'S&amp;S'!$G$198),AU141*(1+'S&amp;S'!$G$200),AU142*(1+'S&amp;S'!$G$202),AU143*(1+'S&amp;S'!$G$204),AU144*(1+'S&amp;S'!$G$206))</f>
        <v>0</v>
      </c>
      <c r="AV362" s="66">
        <f>-AV$190*(1+'S&amp;S'!$G$164)+AV$216*IF(O.5!$C$38="Depreciation",(1+'S&amp;S'!$G$164),1)-AV$218*(1+'S&amp;S'!$G$166)+AV233*(1+'S&amp;S'!$G$208)+AV234*(1+'S&amp;S'!$G$210)+SUM(AV125*(1+'S&amp;S'!$G$168),AV126*(1+'S&amp;S'!$G$170),AV127*(1+'S&amp;S'!$G$172),AV128*(1+'S&amp;S'!$G$174),AV129*(1+'S&amp;S'!$G$176),AV130*(1+'S&amp;S'!$G$178),AV131*(1+'S&amp;S'!$G$180),AV132*(1+'S&amp;S'!$G$182),AV133*(1+'S&amp;S'!$G$184),AV134*(1+'S&amp;S'!$G$186),AV135*(1+'S&amp;S'!$G$188),AV136*(1+'S&amp;S'!$G$190),AV137*(1+'S&amp;S'!$G$192),AV138*(1+'S&amp;S'!$G$194),AV139*(1+'S&amp;S'!$G$196),AV140*(1+'S&amp;S'!$G$198),AV141*(1+'S&amp;S'!$G$200),AV142*(1+'S&amp;S'!$G$202),AV143*(1+'S&amp;S'!$G$204),AV144*(1+'S&amp;S'!$G$206))</f>
        <v>0</v>
      </c>
      <c r="AW362" s="66">
        <f>-AW$190*(1+'S&amp;S'!$G$164)+AW$216*IF(O.5!$C$38="Depreciation",(1+'S&amp;S'!$G$164),1)-AW$218*(1+'S&amp;S'!$G$166)+AW233*(1+'S&amp;S'!$G$208)+AW234*(1+'S&amp;S'!$G$210)+SUM(AW125*(1+'S&amp;S'!$G$168),AW126*(1+'S&amp;S'!$G$170),AW127*(1+'S&amp;S'!$G$172),AW128*(1+'S&amp;S'!$G$174),AW129*(1+'S&amp;S'!$G$176),AW130*(1+'S&amp;S'!$G$178),AW131*(1+'S&amp;S'!$G$180),AW132*(1+'S&amp;S'!$G$182),AW133*(1+'S&amp;S'!$G$184),AW134*(1+'S&amp;S'!$G$186),AW135*(1+'S&amp;S'!$G$188),AW136*(1+'S&amp;S'!$G$190),AW137*(1+'S&amp;S'!$G$192),AW138*(1+'S&amp;S'!$G$194),AW139*(1+'S&amp;S'!$G$196),AW140*(1+'S&amp;S'!$G$198),AW141*(1+'S&amp;S'!$G$200),AW142*(1+'S&amp;S'!$G$202),AW143*(1+'S&amp;S'!$G$204),AW144*(1+'S&amp;S'!$G$206))</f>
        <v>0</v>
      </c>
      <c r="AX362" s="66">
        <f>-AX$190*(1+'S&amp;S'!$G$164)+AX$216*IF(O.5!$C$38="Depreciation",(1+'S&amp;S'!$G$164),1)-AX$218*(1+'S&amp;S'!$G$166)+AX233*(1+'S&amp;S'!$G$208)+AX234*(1+'S&amp;S'!$G$210)+SUM(AX125*(1+'S&amp;S'!$G$168),AX126*(1+'S&amp;S'!$G$170),AX127*(1+'S&amp;S'!$G$172),AX128*(1+'S&amp;S'!$G$174),AX129*(1+'S&amp;S'!$G$176),AX130*(1+'S&amp;S'!$G$178),AX131*(1+'S&amp;S'!$G$180),AX132*(1+'S&amp;S'!$G$182),AX133*(1+'S&amp;S'!$G$184),AX134*(1+'S&amp;S'!$G$186),AX135*(1+'S&amp;S'!$G$188),AX136*(1+'S&amp;S'!$G$190),AX137*(1+'S&amp;S'!$G$192),AX138*(1+'S&amp;S'!$G$194),AX139*(1+'S&amp;S'!$G$196),AX140*(1+'S&amp;S'!$G$198),AX141*(1+'S&amp;S'!$G$200),AX142*(1+'S&amp;S'!$G$202),AX143*(1+'S&amp;S'!$G$204),AX144*(1+'S&amp;S'!$G$206))</f>
        <v>0</v>
      </c>
      <c r="AY362" s="66">
        <f>-AY$190*(1+'S&amp;S'!$G$164)+AY$216*IF(O.5!$C$38="Depreciation",(1+'S&amp;S'!$G$164),1)-AY$218*(1+'S&amp;S'!$G$166)+AY233*(1+'S&amp;S'!$G$208)+AY234*(1+'S&amp;S'!$G$210)+SUM(AY125*(1+'S&amp;S'!$G$168),AY126*(1+'S&amp;S'!$G$170),AY127*(1+'S&amp;S'!$G$172),AY128*(1+'S&amp;S'!$G$174),AY129*(1+'S&amp;S'!$G$176),AY130*(1+'S&amp;S'!$G$178),AY131*(1+'S&amp;S'!$G$180),AY132*(1+'S&amp;S'!$G$182),AY133*(1+'S&amp;S'!$G$184),AY134*(1+'S&amp;S'!$G$186),AY135*(1+'S&amp;S'!$G$188),AY136*(1+'S&amp;S'!$G$190),AY137*(1+'S&amp;S'!$G$192),AY138*(1+'S&amp;S'!$G$194),AY139*(1+'S&amp;S'!$G$196),AY140*(1+'S&amp;S'!$G$198),AY141*(1+'S&amp;S'!$G$200),AY142*(1+'S&amp;S'!$G$202),AY143*(1+'S&amp;S'!$G$204),AY144*(1+'S&amp;S'!$G$206))</f>
        <v>0</v>
      </c>
      <c r="AZ362" s="66">
        <f>-AZ$190*(1+'S&amp;S'!$G$164)+AZ$216*IF(O.5!$C$38="Depreciation",(1+'S&amp;S'!$G$164),1)-AZ$218*(1+'S&amp;S'!$G$166)+AZ233*(1+'S&amp;S'!$G$208)+AZ234*(1+'S&amp;S'!$G$210)+SUM(AZ125*(1+'S&amp;S'!$G$168),AZ126*(1+'S&amp;S'!$G$170),AZ127*(1+'S&amp;S'!$G$172),AZ128*(1+'S&amp;S'!$G$174),AZ129*(1+'S&amp;S'!$G$176),AZ130*(1+'S&amp;S'!$G$178),AZ131*(1+'S&amp;S'!$G$180),AZ132*(1+'S&amp;S'!$G$182),AZ133*(1+'S&amp;S'!$G$184),AZ134*(1+'S&amp;S'!$G$186),AZ135*(1+'S&amp;S'!$G$188),AZ136*(1+'S&amp;S'!$G$190),AZ137*(1+'S&amp;S'!$G$192),AZ138*(1+'S&amp;S'!$G$194),AZ139*(1+'S&amp;S'!$G$196),AZ140*(1+'S&amp;S'!$G$198),AZ141*(1+'S&amp;S'!$G$200),AZ142*(1+'S&amp;S'!$G$202),AZ143*(1+'S&amp;S'!$G$204),AZ144*(1+'S&amp;S'!$G$206))</f>
        <v>0</v>
      </c>
      <c r="BA362" s="66">
        <f>-BA$190*(1+'S&amp;S'!$G$164)+BA$216*IF(O.5!$C$38="Depreciation",(1+'S&amp;S'!$G$164),1)-BA$218*(1+'S&amp;S'!$G$166)+BA233*(1+'S&amp;S'!$G$208)+BA234*(1+'S&amp;S'!$G$210)+SUM(BA125*(1+'S&amp;S'!$G$168),BA126*(1+'S&amp;S'!$G$170),BA127*(1+'S&amp;S'!$G$172),BA128*(1+'S&amp;S'!$G$174),BA129*(1+'S&amp;S'!$G$176),BA130*(1+'S&amp;S'!$G$178),BA131*(1+'S&amp;S'!$G$180),BA132*(1+'S&amp;S'!$G$182),BA133*(1+'S&amp;S'!$G$184),BA134*(1+'S&amp;S'!$G$186),BA135*(1+'S&amp;S'!$G$188),BA136*(1+'S&amp;S'!$G$190),BA137*(1+'S&amp;S'!$G$192),BA138*(1+'S&amp;S'!$G$194),BA139*(1+'S&amp;S'!$G$196),BA140*(1+'S&amp;S'!$G$198),BA141*(1+'S&amp;S'!$G$200),BA142*(1+'S&amp;S'!$G$202),BA143*(1+'S&amp;S'!$G$204),BA144*(1+'S&amp;S'!$G$206))</f>
        <v>0</v>
      </c>
      <c r="BB362" s="66">
        <f>-BB$190*(1+'S&amp;S'!$G$164)+BB$216*IF(O.5!$C$38="Depreciation",(1+'S&amp;S'!$G$164),1)-BB$218*(1+'S&amp;S'!$G$166)+BB233*(1+'S&amp;S'!$G$208)+BB234*(1+'S&amp;S'!$G$210)+SUM(BB125*(1+'S&amp;S'!$G$168),BB126*(1+'S&amp;S'!$G$170),BB127*(1+'S&amp;S'!$G$172),BB128*(1+'S&amp;S'!$G$174),BB129*(1+'S&amp;S'!$G$176),BB130*(1+'S&amp;S'!$G$178),BB131*(1+'S&amp;S'!$G$180),BB132*(1+'S&amp;S'!$G$182),BB133*(1+'S&amp;S'!$G$184),BB134*(1+'S&amp;S'!$G$186),BB135*(1+'S&amp;S'!$G$188),BB136*(1+'S&amp;S'!$G$190),BB137*(1+'S&amp;S'!$G$192),BB138*(1+'S&amp;S'!$G$194),BB139*(1+'S&amp;S'!$G$196),BB140*(1+'S&amp;S'!$G$198),BB141*(1+'S&amp;S'!$G$200),BB142*(1+'S&amp;S'!$G$202),BB143*(1+'S&amp;S'!$G$204),BB144*(1+'S&amp;S'!$G$206))</f>
        <v>0</v>
      </c>
      <c r="BC362" s="66">
        <f>-BC$190*(1+'S&amp;S'!$G$164)+BC$216*IF(O.5!$C$38="Depreciation",(1+'S&amp;S'!$G$164),1)-BC$218*(1+'S&amp;S'!$G$166)+BC233*(1+'S&amp;S'!$G$208)+BC234*(1+'S&amp;S'!$G$210)+SUM(BC125*(1+'S&amp;S'!$G$168),BC126*(1+'S&amp;S'!$G$170),BC127*(1+'S&amp;S'!$G$172),BC128*(1+'S&amp;S'!$G$174),BC129*(1+'S&amp;S'!$G$176),BC130*(1+'S&amp;S'!$G$178),BC131*(1+'S&amp;S'!$G$180),BC132*(1+'S&amp;S'!$G$182),BC133*(1+'S&amp;S'!$G$184),BC134*(1+'S&amp;S'!$G$186),BC135*(1+'S&amp;S'!$G$188),BC136*(1+'S&amp;S'!$G$190),BC137*(1+'S&amp;S'!$G$192),BC138*(1+'S&amp;S'!$G$194),BC139*(1+'S&amp;S'!$G$196),BC140*(1+'S&amp;S'!$G$198),BC141*(1+'S&amp;S'!$G$200),BC142*(1+'S&amp;S'!$G$202),BC143*(1+'S&amp;S'!$G$204),BC144*(1+'S&amp;S'!$G$206))</f>
        <v>0</v>
      </c>
      <c r="BD362" s="66">
        <f>-BD$190*(1+'S&amp;S'!$G$164)+BD$216*IF(O.5!$C$38="Depreciation",(1+'S&amp;S'!$G$164),1)-BD$218*(1+'S&amp;S'!$G$166)+BD233*(1+'S&amp;S'!$G$208)+BD234*(1+'S&amp;S'!$G$210)+SUM(BD125*(1+'S&amp;S'!$G$168),BD126*(1+'S&amp;S'!$G$170),BD127*(1+'S&amp;S'!$G$172),BD128*(1+'S&amp;S'!$G$174),BD129*(1+'S&amp;S'!$G$176),BD130*(1+'S&amp;S'!$G$178),BD131*(1+'S&amp;S'!$G$180),BD132*(1+'S&amp;S'!$G$182),BD133*(1+'S&amp;S'!$G$184),BD134*(1+'S&amp;S'!$G$186),BD135*(1+'S&amp;S'!$G$188),BD136*(1+'S&amp;S'!$G$190),BD137*(1+'S&amp;S'!$G$192),BD138*(1+'S&amp;S'!$G$194),BD139*(1+'S&amp;S'!$G$196),BD140*(1+'S&amp;S'!$G$198),BD141*(1+'S&amp;S'!$G$200),BD142*(1+'S&amp;S'!$G$202),BD143*(1+'S&amp;S'!$G$204),BD144*(1+'S&amp;S'!$G$206))</f>
        <v>0</v>
      </c>
      <c r="BE362" s="66">
        <f>-BE$190*(1+'S&amp;S'!$G$164)+BE$216*IF(O.5!$C$38="Depreciation",(1+'S&amp;S'!$G$164),1)-BE$218*(1+'S&amp;S'!$G$166)+BE233*(1+'S&amp;S'!$G$208)+BE234*(1+'S&amp;S'!$G$210)+SUM(BE125*(1+'S&amp;S'!$G$168),BE126*(1+'S&amp;S'!$G$170),BE127*(1+'S&amp;S'!$G$172),BE128*(1+'S&amp;S'!$G$174),BE129*(1+'S&amp;S'!$G$176),BE130*(1+'S&amp;S'!$G$178),BE131*(1+'S&amp;S'!$G$180),BE132*(1+'S&amp;S'!$G$182),BE133*(1+'S&amp;S'!$G$184),BE134*(1+'S&amp;S'!$G$186),BE135*(1+'S&amp;S'!$G$188),BE136*(1+'S&amp;S'!$G$190),BE137*(1+'S&amp;S'!$G$192),BE138*(1+'S&amp;S'!$G$194),BE139*(1+'S&amp;S'!$G$196),BE140*(1+'S&amp;S'!$G$198),BE141*(1+'S&amp;S'!$G$200),BE142*(1+'S&amp;S'!$G$202),BE143*(1+'S&amp;S'!$G$204),BE144*(1+'S&amp;S'!$G$206))</f>
        <v>0</v>
      </c>
      <c r="BF362" s="66">
        <f>-BF$190*(1+'S&amp;S'!$G$164)+BF$216*IF(O.5!$C$38="Depreciation",(1+'S&amp;S'!$G$164),1)-BF$218*(1+'S&amp;S'!$G$166)+BF233*(1+'S&amp;S'!$G$208)+BF234*(1+'S&amp;S'!$G$210)+SUM(BF125*(1+'S&amp;S'!$G$168),BF126*(1+'S&amp;S'!$G$170),BF127*(1+'S&amp;S'!$G$172),BF128*(1+'S&amp;S'!$G$174),BF129*(1+'S&amp;S'!$G$176),BF130*(1+'S&amp;S'!$G$178),BF131*(1+'S&amp;S'!$G$180),BF132*(1+'S&amp;S'!$G$182),BF133*(1+'S&amp;S'!$G$184),BF134*(1+'S&amp;S'!$G$186),BF135*(1+'S&amp;S'!$G$188),BF136*(1+'S&amp;S'!$G$190),BF137*(1+'S&amp;S'!$G$192),BF138*(1+'S&amp;S'!$G$194),BF139*(1+'S&amp;S'!$G$196),BF140*(1+'S&amp;S'!$G$198),BF141*(1+'S&amp;S'!$G$200),BF142*(1+'S&amp;S'!$G$202),BF143*(1+'S&amp;S'!$G$204),BF144*(1+'S&amp;S'!$G$206))</f>
        <v>0</v>
      </c>
      <c r="BG362" s="66">
        <f>-BG$190*(1+'S&amp;S'!$G$164)+BG$216*IF(O.5!$C$38="Depreciation",(1+'S&amp;S'!$G$164),1)-BG$218*(1+'S&amp;S'!$G$166)+BG233*(1+'S&amp;S'!$G$208)+BG234*(1+'S&amp;S'!$G$210)+SUM(BG125*(1+'S&amp;S'!$G$168),BG126*(1+'S&amp;S'!$G$170),BG127*(1+'S&amp;S'!$G$172),BG128*(1+'S&amp;S'!$G$174),BG129*(1+'S&amp;S'!$G$176),BG130*(1+'S&amp;S'!$G$178),BG131*(1+'S&amp;S'!$G$180),BG132*(1+'S&amp;S'!$G$182),BG133*(1+'S&amp;S'!$G$184),BG134*(1+'S&amp;S'!$G$186),BG135*(1+'S&amp;S'!$G$188),BG136*(1+'S&amp;S'!$G$190),BG137*(1+'S&amp;S'!$G$192),BG138*(1+'S&amp;S'!$G$194),BG139*(1+'S&amp;S'!$G$196),BG140*(1+'S&amp;S'!$G$198),BG141*(1+'S&amp;S'!$G$200),BG142*(1+'S&amp;S'!$G$202),BG143*(1+'S&amp;S'!$G$204),BG144*(1+'S&amp;S'!$G$206))</f>
        <v>0</v>
      </c>
      <c r="BH362" s="66">
        <f>-BH$190*(1+'S&amp;S'!$G$164)+BH$216*IF(O.5!$C$38="Depreciation",(1+'S&amp;S'!$G$164),1)-BH$218*(1+'S&amp;S'!$G$166)+BH233*(1+'S&amp;S'!$G$208)+BH234*(1+'S&amp;S'!$G$210)+SUM(BH125*(1+'S&amp;S'!$G$168),BH126*(1+'S&amp;S'!$G$170),BH127*(1+'S&amp;S'!$G$172),BH128*(1+'S&amp;S'!$G$174),BH129*(1+'S&amp;S'!$G$176),BH130*(1+'S&amp;S'!$G$178),BH131*(1+'S&amp;S'!$G$180),BH132*(1+'S&amp;S'!$G$182),BH133*(1+'S&amp;S'!$G$184),BH134*(1+'S&amp;S'!$G$186),BH135*(1+'S&amp;S'!$G$188),BH136*(1+'S&amp;S'!$G$190),BH137*(1+'S&amp;S'!$G$192),BH138*(1+'S&amp;S'!$G$194),BH139*(1+'S&amp;S'!$G$196),BH140*(1+'S&amp;S'!$G$198),BH141*(1+'S&amp;S'!$G$200),BH142*(1+'S&amp;S'!$G$202),BH143*(1+'S&amp;S'!$G$204),BH144*(1+'S&amp;S'!$G$206))</f>
        <v>0</v>
      </c>
      <c r="BI362" s="66">
        <f>-BI$190*(1+'S&amp;S'!$G$164)+BI$216*IF(O.5!$C$38="Depreciation",(1+'S&amp;S'!$G$164),1)-BI$218*(1+'S&amp;S'!$G$166)+BI233*(1+'S&amp;S'!$G$208)+BI234*(1+'S&amp;S'!$G$210)+SUM(BI125*(1+'S&amp;S'!$G$168),BI126*(1+'S&amp;S'!$G$170),BI127*(1+'S&amp;S'!$G$172),BI128*(1+'S&amp;S'!$G$174),BI129*(1+'S&amp;S'!$G$176),BI130*(1+'S&amp;S'!$G$178),BI131*(1+'S&amp;S'!$G$180),BI132*(1+'S&amp;S'!$G$182),BI133*(1+'S&amp;S'!$G$184),BI134*(1+'S&amp;S'!$G$186),BI135*(1+'S&amp;S'!$G$188),BI136*(1+'S&amp;S'!$G$190),BI137*(1+'S&amp;S'!$G$192),BI138*(1+'S&amp;S'!$G$194),BI139*(1+'S&amp;S'!$G$196),BI140*(1+'S&amp;S'!$G$198),BI141*(1+'S&amp;S'!$G$200),BI142*(1+'S&amp;S'!$G$202),BI143*(1+'S&amp;S'!$G$204),BI144*(1+'S&amp;S'!$G$206))</f>
        <v>0</v>
      </c>
      <c r="BJ362" s="66">
        <f>-BJ$190*(1+'S&amp;S'!$G$164)+BJ$216*IF(O.5!$C$38="Depreciation",(1+'S&amp;S'!$G$164),1)-BJ$218*(1+'S&amp;S'!$G$166)+BJ233*(1+'S&amp;S'!$G$208)+BJ234*(1+'S&amp;S'!$G$210)+SUM(BJ125*(1+'S&amp;S'!$G$168),BJ126*(1+'S&amp;S'!$G$170),BJ127*(1+'S&amp;S'!$G$172),BJ128*(1+'S&amp;S'!$G$174),BJ129*(1+'S&amp;S'!$G$176),BJ130*(1+'S&amp;S'!$G$178),BJ131*(1+'S&amp;S'!$G$180),BJ132*(1+'S&amp;S'!$G$182),BJ133*(1+'S&amp;S'!$G$184),BJ134*(1+'S&amp;S'!$G$186),BJ135*(1+'S&amp;S'!$G$188),BJ136*(1+'S&amp;S'!$G$190),BJ137*(1+'S&amp;S'!$G$192),BJ138*(1+'S&amp;S'!$G$194),BJ139*(1+'S&amp;S'!$G$196),BJ140*(1+'S&amp;S'!$G$198),BJ141*(1+'S&amp;S'!$G$200),BJ142*(1+'S&amp;S'!$G$202),BJ143*(1+'S&amp;S'!$G$204),BJ144*(1+'S&amp;S'!$G$206))</f>
        <v>0</v>
      </c>
      <c r="BK362" s="66">
        <f>-BK$190*(1+'S&amp;S'!$G$164)+BK$216*IF(O.5!$C$38="Depreciation",(1+'S&amp;S'!$G$164),1)-BK$218*(1+'S&amp;S'!$G$166)+BK233*(1+'S&amp;S'!$G$208)+BK234*(1+'S&amp;S'!$G$210)+SUM(BK125*(1+'S&amp;S'!$G$168),BK126*(1+'S&amp;S'!$G$170),BK127*(1+'S&amp;S'!$G$172),BK128*(1+'S&amp;S'!$G$174),BK129*(1+'S&amp;S'!$G$176),BK130*(1+'S&amp;S'!$G$178),BK131*(1+'S&amp;S'!$G$180),BK132*(1+'S&amp;S'!$G$182),BK133*(1+'S&amp;S'!$G$184),BK134*(1+'S&amp;S'!$G$186),BK135*(1+'S&amp;S'!$G$188),BK136*(1+'S&amp;S'!$G$190),BK137*(1+'S&amp;S'!$G$192),BK138*(1+'S&amp;S'!$G$194),BK139*(1+'S&amp;S'!$G$196),BK140*(1+'S&amp;S'!$G$198),BK141*(1+'S&amp;S'!$G$200),BK142*(1+'S&amp;S'!$G$202),BK143*(1+'S&amp;S'!$G$204),BK144*(1+'S&amp;S'!$G$206))</f>
        <v>0</v>
      </c>
      <c r="BL362" s="66">
        <f>-BL$190*(1+'S&amp;S'!$G$164)+BL$216*IF(O.5!$C$38="Depreciation",(1+'S&amp;S'!$G$164),1)-BL$218*(1+'S&amp;S'!$G$166)+BL233*(1+'S&amp;S'!$G$208)+BL234*(1+'S&amp;S'!$G$210)+SUM(BL125*(1+'S&amp;S'!$G$168),BL126*(1+'S&amp;S'!$G$170),BL127*(1+'S&amp;S'!$G$172),BL128*(1+'S&amp;S'!$G$174),BL129*(1+'S&amp;S'!$G$176),BL130*(1+'S&amp;S'!$G$178),BL131*(1+'S&amp;S'!$G$180),BL132*(1+'S&amp;S'!$G$182),BL133*(1+'S&amp;S'!$G$184),BL134*(1+'S&amp;S'!$G$186),BL135*(1+'S&amp;S'!$G$188),BL136*(1+'S&amp;S'!$G$190),BL137*(1+'S&amp;S'!$G$192),BL138*(1+'S&amp;S'!$G$194),BL139*(1+'S&amp;S'!$G$196),BL140*(1+'S&amp;S'!$G$198),BL141*(1+'S&amp;S'!$G$200),BL142*(1+'S&amp;S'!$G$202),BL143*(1+'S&amp;S'!$G$204),BL144*(1+'S&amp;S'!$G$206))</f>
        <v>0</v>
      </c>
      <c r="BM362" s="66">
        <f>-BM$190*(1+'S&amp;S'!$G$164)+BM$216*IF(O.5!$C$38="Depreciation",(1+'S&amp;S'!$G$164),1)-BM$218*(1+'S&amp;S'!$G$166)+BM233*(1+'S&amp;S'!$G$208)+BM234*(1+'S&amp;S'!$G$210)+SUM(BM125*(1+'S&amp;S'!$G$168),BM126*(1+'S&amp;S'!$G$170),BM127*(1+'S&amp;S'!$G$172),BM128*(1+'S&amp;S'!$G$174),BM129*(1+'S&amp;S'!$G$176),BM130*(1+'S&amp;S'!$G$178),BM131*(1+'S&amp;S'!$G$180),BM132*(1+'S&amp;S'!$G$182),BM133*(1+'S&amp;S'!$G$184),BM134*(1+'S&amp;S'!$G$186),BM135*(1+'S&amp;S'!$G$188),BM136*(1+'S&amp;S'!$G$190),BM137*(1+'S&amp;S'!$G$192),BM138*(1+'S&amp;S'!$G$194),BM139*(1+'S&amp;S'!$G$196),BM140*(1+'S&amp;S'!$G$198),BM141*(1+'S&amp;S'!$G$200),BM142*(1+'S&amp;S'!$G$202),BM143*(1+'S&amp;S'!$G$204),BM144*(1+'S&amp;S'!$G$206))</f>
        <v>0</v>
      </c>
      <c r="BN362" s="66">
        <f>-BN$190*(1+'S&amp;S'!$G$164)+BN$216*IF(O.5!$C$38="Depreciation",(1+'S&amp;S'!$G$164),1)-BN$218*(1+'S&amp;S'!$G$166)+BN233*(1+'S&amp;S'!$G$208)+BN234*(1+'S&amp;S'!$G$210)+SUM(BN125*(1+'S&amp;S'!$G$168),BN126*(1+'S&amp;S'!$G$170),BN127*(1+'S&amp;S'!$G$172),BN128*(1+'S&amp;S'!$G$174),BN129*(1+'S&amp;S'!$G$176),BN130*(1+'S&amp;S'!$G$178),BN131*(1+'S&amp;S'!$G$180),BN132*(1+'S&amp;S'!$G$182),BN133*(1+'S&amp;S'!$G$184),BN134*(1+'S&amp;S'!$G$186),BN135*(1+'S&amp;S'!$G$188),BN136*(1+'S&amp;S'!$G$190),BN137*(1+'S&amp;S'!$G$192),BN138*(1+'S&amp;S'!$G$194),BN139*(1+'S&amp;S'!$G$196),BN140*(1+'S&amp;S'!$G$198),BN141*(1+'S&amp;S'!$G$200),BN142*(1+'S&amp;S'!$G$202),BN143*(1+'S&amp;S'!$G$204),BN144*(1+'S&amp;S'!$G$206))</f>
        <v>0</v>
      </c>
      <c r="BO362" s="66">
        <f>-BO$190*(1+'S&amp;S'!$G$164)+BO$216*IF(O.5!$C$38="Depreciation",(1+'S&amp;S'!$G$164),1)-BO$218*(1+'S&amp;S'!$G$166)+BO233*(1+'S&amp;S'!$G$208)+BO234*(1+'S&amp;S'!$G$210)+SUM(BO125*(1+'S&amp;S'!$G$168),BO126*(1+'S&amp;S'!$G$170),BO127*(1+'S&amp;S'!$G$172),BO128*(1+'S&amp;S'!$G$174),BO129*(1+'S&amp;S'!$G$176),BO130*(1+'S&amp;S'!$G$178),BO131*(1+'S&amp;S'!$G$180),BO132*(1+'S&amp;S'!$G$182),BO133*(1+'S&amp;S'!$G$184),BO134*(1+'S&amp;S'!$G$186),BO135*(1+'S&amp;S'!$G$188),BO136*(1+'S&amp;S'!$G$190),BO137*(1+'S&amp;S'!$G$192),BO138*(1+'S&amp;S'!$G$194),BO139*(1+'S&amp;S'!$G$196),BO140*(1+'S&amp;S'!$G$198),BO141*(1+'S&amp;S'!$G$200),BO142*(1+'S&amp;S'!$G$202),BO143*(1+'S&amp;S'!$G$204),BO144*(1+'S&amp;S'!$G$206))</f>
        <v>0</v>
      </c>
      <c r="BP362" s="66">
        <f>-BP$190*(1+'S&amp;S'!$G$164)+BP$216*IF(O.5!$C$38="Depreciation",(1+'S&amp;S'!$G$164),1)-BP$218*(1+'S&amp;S'!$G$166)+BP233*(1+'S&amp;S'!$G$208)+BP234*(1+'S&amp;S'!$G$210)+SUM(BP125*(1+'S&amp;S'!$G$168),BP126*(1+'S&amp;S'!$G$170),BP127*(1+'S&amp;S'!$G$172),BP128*(1+'S&amp;S'!$G$174),BP129*(1+'S&amp;S'!$G$176),BP130*(1+'S&amp;S'!$G$178),BP131*(1+'S&amp;S'!$G$180),BP132*(1+'S&amp;S'!$G$182),BP133*(1+'S&amp;S'!$G$184),BP134*(1+'S&amp;S'!$G$186),BP135*(1+'S&amp;S'!$G$188),BP136*(1+'S&amp;S'!$G$190),BP137*(1+'S&amp;S'!$G$192),BP138*(1+'S&amp;S'!$G$194),BP139*(1+'S&amp;S'!$G$196),BP140*(1+'S&amp;S'!$G$198),BP141*(1+'S&amp;S'!$G$200),BP142*(1+'S&amp;S'!$G$202),BP143*(1+'S&amp;S'!$G$204),BP144*(1+'S&amp;S'!$G$206))</f>
        <v>0</v>
      </c>
      <c r="BQ362" s="66">
        <f>-BQ$190*(1+'S&amp;S'!$G$164)+BQ$216*IF(O.5!$C$38="Depreciation",(1+'S&amp;S'!$G$164),1)-BQ$218*(1+'S&amp;S'!$G$166)+BQ233*(1+'S&amp;S'!$G$208)+BQ234*(1+'S&amp;S'!$G$210)+SUM(BQ125*(1+'S&amp;S'!$G$168),BQ126*(1+'S&amp;S'!$G$170),BQ127*(1+'S&amp;S'!$G$172),BQ128*(1+'S&amp;S'!$G$174),BQ129*(1+'S&amp;S'!$G$176),BQ130*(1+'S&amp;S'!$G$178),BQ131*(1+'S&amp;S'!$G$180),BQ132*(1+'S&amp;S'!$G$182),BQ133*(1+'S&amp;S'!$G$184),BQ134*(1+'S&amp;S'!$G$186),BQ135*(1+'S&amp;S'!$G$188),BQ136*(1+'S&amp;S'!$G$190),BQ137*(1+'S&amp;S'!$G$192),BQ138*(1+'S&amp;S'!$G$194),BQ139*(1+'S&amp;S'!$G$196),BQ140*(1+'S&amp;S'!$G$198),BQ141*(1+'S&amp;S'!$G$200),BQ142*(1+'S&amp;S'!$G$202),BQ143*(1+'S&amp;S'!$G$204),BQ144*(1+'S&amp;S'!$G$206))</f>
        <v>0</v>
      </c>
      <c r="BR362" s="66">
        <f>-BR$190*(1+'S&amp;S'!$G$164)+BR$216*IF(O.5!$C$38="Depreciation",(1+'S&amp;S'!$G$164),1)-BR$218*(1+'S&amp;S'!$G$166)+BR233*(1+'S&amp;S'!$G$208)+BR234*(1+'S&amp;S'!$G$210)+SUM(BR125*(1+'S&amp;S'!$G$168),BR126*(1+'S&amp;S'!$G$170),BR127*(1+'S&amp;S'!$G$172),BR128*(1+'S&amp;S'!$G$174),BR129*(1+'S&amp;S'!$G$176),BR130*(1+'S&amp;S'!$G$178),BR131*(1+'S&amp;S'!$G$180),BR132*(1+'S&amp;S'!$G$182),BR133*(1+'S&amp;S'!$G$184),BR134*(1+'S&amp;S'!$G$186),BR135*(1+'S&amp;S'!$G$188),BR136*(1+'S&amp;S'!$G$190),BR137*(1+'S&amp;S'!$G$192),BR138*(1+'S&amp;S'!$G$194),BR139*(1+'S&amp;S'!$G$196),BR140*(1+'S&amp;S'!$G$198),BR141*(1+'S&amp;S'!$G$200),BR142*(1+'S&amp;S'!$G$202),BR143*(1+'S&amp;S'!$G$204),BR144*(1+'S&amp;S'!$G$206))</f>
        <v>0</v>
      </c>
      <c r="BS362" s="66">
        <f>-BS$190*(1+'S&amp;S'!$G$164)+BS$216*IF(O.5!$C$38="Depreciation",(1+'S&amp;S'!$G$164),1)-BS$218*(1+'S&amp;S'!$G$166)+BS233*(1+'S&amp;S'!$G$208)+BS234*(1+'S&amp;S'!$G$210)+SUM(BS125*(1+'S&amp;S'!$G$168),BS126*(1+'S&amp;S'!$G$170),BS127*(1+'S&amp;S'!$G$172),BS128*(1+'S&amp;S'!$G$174),BS129*(1+'S&amp;S'!$G$176),BS130*(1+'S&amp;S'!$G$178),BS131*(1+'S&amp;S'!$G$180),BS132*(1+'S&amp;S'!$G$182),BS133*(1+'S&amp;S'!$G$184),BS134*(1+'S&amp;S'!$G$186),BS135*(1+'S&amp;S'!$G$188),BS136*(1+'S&amp;S'!$G$190),BS137*(1+'S&amp;S'!$G$192),BS138*(1+'S&amp;S'!$G$194),BS139*(1+'S&amp;S'!$G$196),BS140*(1+'S&amp;S'!$G$198),BS141*(1+'S&amp;S'!$G$200),BS142*(1+'S&amp;S'!$G$202),BS143*(1+'S&amp;S'!$G$204),BS144*(1+'S&amp;S'!$G$206))</f>
        <v>0</v>
      </c>
      <c r="BT362" s="66">
        <f>-BT$190*(1+'S&amp;S'!$G$164)+BT$216*IF(O.5!$C$38="Depreciation",(1+'S&amp;S'!$G$164),1)-BT$218*(1+'S&amp;S'!$G$166)+BT233*(1+'S&amp;S'!$G$208)+BT234*(1+'S&amp;S'!$G$210)+SUM(BT125*(1+'S&amp;S'!$G$168),BT126*(1+'S&amp;S'!$G$170),BT127*(1+'S&amp;S'!$G$172),BT128*(1+'S&amp;S'!$G$174),BT129*(1+'S&amp;S'!$G$176),BT130*(1+'S&amp;S'!$G$178),BT131*(1+'S&amp;S'!$G$180),BT132*(1+'S&amp;S'!$G$182),BT133*(1+'S&amp;S'!$G$184),BT134*(1+'S&amp;S'!$G$186),BT135*(1+'S&amp;S'!$G$188),BT136*(1+'S&amp;S'!$G$190),BT137*(1+'S&amp;S'!$G$192),BT138*(1+'S&amp;S'!$G$194),BT139*(1+'S&amp;S'!$G$196),BT140*(1+'S&amp;S'!$G$198),BT141*(1+'S&amp;S'!$G$200),BT142*(1+'S&amp;S'!$G$202),BT143*(1+'S&amp;S'!$G$204),BT144*(1+'S&amp;S'!$G$206))</f>
        <v>0</v>
      </c>
      <c r="BU362" s="66">
        <f>-BU$190*(1+'S&amp;S'!$G$164)+BU$216*IF(O.5!$C$38="Depreciation",(1+'S&amp;S'!$G$164),1)-BU$218*(1+'S&amp;S'!$G$166)+BU233*(1+'S&amp;S'!$G$208)+BU234*(1+'S&amp;S'!$G$210)+SUM(BU125*(1+'S&amp;S'!$G$168),BU126*(1+'S&amp;S'!$G$170),BU127*(1+'S&amp;S'!$G$172),BU128*(1+'S&amp;S'!$G$174),BU129*(1+'S&amp;S'!$G$176),BU130*(1+'S&amp;S'!$G$178),BU131*(1+'S&amp;S'!$G$180),BU132*(1+'S&amp;S'!$G$182),BU133*(1+'S&amp;S'!$G$184),BU134*(1+'S&amp;S'!$G$186),BU135*(1+'S&amp;S'!$G$188),BU136*(1+'S&amp;S'!$G$190),BU137*(1+'S&amp;S'!$G$192),BU138*(1+'S&amp;S'!$G$194),BU139*(1+'S&amp;S'!$G$196),BU140*(1+'S&amp;S'!$G$198),BU141*(1+'S&amp;S'!$G$200),BU142*(1+'S&amp;S'!$G$202),BU143*(1+'S&amp;S'!$G$204),BU144*(1+'S&amp;S'!$G$206))</f>
        <v>0</v>
      </c>
      <c r="BV362" s="66">
        <f>-BV$190*(1+'S&amp;S'!$G$164)+BV$216*IF(O.5!$C$38="Depreciation",(1+'S&amp;S'!$G$164),1)-BV$218*(1+'S&amp;S'!$G$166)+BV233*(1+'S&amp;S'!$G$208)+BV234*(1+'S&amp;S'!$G$210)+SUM(BV125*(1+'S&amp;S'!$G$168),BV126*(1+'S&amp;S'!$G$170),BV127*(1+'S&amp;S'!$G$172),BV128*(1+'S&amp;S'!$G$174),BV129*(1+'S&amp;S'!$G$176),BV130*(1+'S&amp;S'!$G$178),BV131*(1+'S&amp;S'!$G$180),BV132*(1+'S&amp;S'!$G$182),BV133*(1+'S&amp;S'!$G$184),BV134*(1+'S&amp;S'!$G$186),BV135*(1+'S&amp;S'!$G$188),BV136*(1+'S&amp;S'!$G$190),BV137*(1+'S&amp;S'!$G$192),BV138*(1+'S&amp;S'!$G$194),BV139*(1+'S&amp;S'!$G$196),BV140*(1+'S&amp;S'!$G$198),BV141*(1+'S&amp;S'!$G$200),BV142*(1+'S&amp;S'!$G$202),BV143*(1+'S&amp;S'!$G$204),BV144*(1+'S&amp;S'!$G$206))</f>
        <v>0</v>
      </c>
      <c r="BW362" s="66">
        <f>-BW$190*(1+'S&amp;S'!$G$164)+BW$216*IF(O.5!$C$38="Depreciation",(1+'S&amp;S'!$G$164),1)-BW$218*(1+'S&amp;S'!$G$166)+BW233*(1+'S&amp;S'!$G$208)+BW234*(1+'S&amp;S'!$G$210)+SUM(BW125*(1+'S&amp;S'!$G$168),BW126*(1+'S&amp;S'!$G$170),BW127*(1+'S&amp;S'!$G$172),BW128*(1+'S&amp;S'!$G$174),BW129*(1+'S&amp;S'!$G$176),BW130*(1+'S&amp;S'!$G$178),BW131*(1+'S&amp;S'!$G$180),BW132*(1+'S&amp;S'!$G$182),BW133*(1+'S&amp;S'!$G$184),BW134*(1+'S&amp;S'!$G$186),BW135*(1+'S&amp;S'!$G$188),BW136*(1+'S&amp;S'!$G$190),BW137*(1+'S&amp;S'!$G$192),BW138*(1+'S&amp;S'!$G$194),BW139*(1+'S&amp;S'!$G$196),BW140*(1+'S&amp;S'!$G$198),BW141*(1+'S&amp;S'!$G$200),BW142*(1+'S&amp;S'!$G$202),BW143*(1+'S&amp;S'!$G$204),BW144*(1+'S&amp;S'!$G$206))</f>
        <v>0</v>
      </c>
      <c r="BX362" s="66">
        <f>-BX$190*(1+'S&amp;S'!$G$164)+BX$216*IF(O.5!$C$38="Depreciation",(1+'S&amp;S'!$G$164),1)-BX$218*(1+'S&amp;S'!$G$166)+BX233*(1+'S&amp;S'!$G$208)+BX234*(1+'S&amp;S'!$G$210)+SUM(BX125*(1+'S&amp;S'!$G$168),BX126*(1+'S&amp;S'!$G$170),BX127*(1+'S&amp;S'!$G$172),BX128*(1+'S&amp;S'!$G$174),BX129*(1+'S&amp;S'!$G$176),BX130*(1+'S&amp;S'!$G$178),BX131*(1+'S&amp;S'!$G$180),BX132*(1+'S&amp;S'!$G$182),BX133*(1+'S&amp;S'!$G$184),BX134*(1+'S&amp;S'!$G$186),BX135*(1+'S&amp;S'!$G$188),BX136*(1+'S&amp;S'!$G$190),BX137*(1+'S&amp;S'!$G$192),BX138*(1+'S&amp;S'!$G$194),BX139*(1+'S&amp;S'!$G$196),BX140*(1+'S&amp;S'!$G$198),BX141*(1+'S&amp;S'!$G$200),BX142*(1+'S&amp;S'!$G$202),BX143*(1+'S&amp;S'!$G$204),BX144*(1+'S&amp;S'!$G$206))</f>
        <v>0</v>
      </c>
      <c r="BY362" s="66">
        <f>-BY$190*(1+'S&amp;S'!$G$164)+BY$216*IF(O.5!$C$38="Depreciation",(1+'S&amp;S'!$G$164),1)-BY$218*(1+'S&amp;S'!$G$166)+BY233*(1+'S&amp;S'!$G$208)+BY234*(1+'S&amp;S'!$G$210)+SUM(BY125*(1+'S&amp;S'!$G$168),BY126*(1+'S&amp;S'!$G$170),BY127*(1+'S&amp;S'!$G$172),BY128*(1+'S&amp;S'!$G$174),BY129*(1+'S&amp;S'!$G$176),BY130*(1+'S&amp;S'!$G$178),BY131*(1+'S&amp;S'!$G$180),BY132*(1+'S&amp;S'!$G$182),BY133*(1+'S&amp;S'!$G$184),BY134*(1+'S&amp;S'!$G$186),BY135*(1+'S&amp;S'!$G$188),BY136*(1+'S&amp;S'!$G$190),BY137*(1+'S&amp;S'!$G$192),BY138*(1+'S&amp;S'!$G$194),BY139*(1+'S&amp;S'!$G$196),BY140*(1+'S&amp;S'!$G$198),BY141*(1+'S&amp;S'!$G$200),BY142*(1+'S&amp;S'!$G$202),BY143*(1+'S&amp;S'!$G$204),BY144*(1+'S&amp;S'!$G$206))</f>
        <v>0</v>
      </c>
      <c r="BZ362" s="66">
        <f>-BZ$190*(1+'S&amp;S'!$G$164)+BZ$216*IF(O.5!$C$38="Depreciation",(1+'S&amp;S'!$G$164),1)-BZ$218*(1+'S&amp;S'!$G$166)+BZ233*(1+'S&amp;S'!$G$208)+BZ234*(1+'S&amp;S'!$G$210)+SUM(BZ125*(1+'S&amp;S'!$G$168),BZ126*(1+'S&amp;S'!$G$170),BZ127*(1+'S&amp;S'!$G$172),BZ128*(1+'S&amp;S'!$G$174),BZ129*(1+'S&amp;S'!$G$176),BZ130*(1+'S&amp;S'!$G$178),BZ131*(1+'S&amp;S'!$G$180),BZ132*(1+'S&amp;S'!$G$182),BZ133*(1+'S&amp;S'!$G$184),BZ134*(1+'S&amp;S'!$G$186),BZ135*(1+'S&amp;S'!$G$188),BZ136*(1+'S&amp;S'!$G$190),BZ137*(1+'S&amp;S'!$G$192),BZ138*(1+'S&amp;S'!$G$194),BZ139*(1+'S&amp;S'!$G$196),BZ140*(1+'S&amp;S'!$G$198),BZ141*(1+'S&amp;S'!$G$200),BZ142*(1+'S&amp;S'!$G$202),BZ143*(1+'S&amp;S'!$G$204),BZ144*(1+'S&amp;S'!$G$206))</f>
        <v>0</v>
      </c>
      <c r="CA362" s="66">
        <f>-CA$190*(1+'S&amp;S'!$G$164)+CA$216*IF(O.5!$C$38="Depreciation",(1+'S&amp;S'!$G$164),1)-CA$218*(1+'S&amp;S'!$G$166)+CA233*(1+'S&amp;S'!$G$208)+CA234*(1+'S&amp;S'!$G$210)+SUM(CA125*(1+'S&amp;S'!$G$168),CA126*(1+'S&amp;S'!$G$170),CA127*(1+'S&amp;S'!$G$172),CA128*(1+'S&amp;S'!$G$174),CA129*(1+'S&amp;S'!$G$176),CA130*(1+'S&amp;S'!$G$178),CA131*(1+'S&amp;S'!$G$180),CA132*(1+'S&amp;S'!$G$182),CA133*(1+'S&amp;S'!$G$184),CA134*(1+'S&amp;S'!$G$186),CA135*(1+'S&amp;S'!$G$188),CA136*(1+'S&amp;S'!$G$190),CA137*(1+'S&amp;S'!$G$192),CA138*(1+'S&amp;S'!$G$194),CA139*(1+'S&amp;S'!$G$196),CA140*(1+'S&amp;S'!$G$198),CA141*(1+'S&amp;S'!$G$200),CA142*(1+'S&amp;S'!$G$202),CA143*(1+'S&amp;S'!$G$204),CA144*(1+'S&amp;S'!$G$206))</f>
        <v>0</v>
      </c>
      <c r="CB362" s="66">
        <f>-CB$190*(1+'S&amp;S'!$G$164)+CB$216*IF(O.5!$C$38="Depreciation",(1+'S&amp;S'!$G$164),1)-CB$218*(1+'S&amp;S'!$G$166)+CB233*(1+'S&amp;S'!$G$208)+CB234*(1+'S&amp;S'!$G$210)+SUM(CB125*(1+'S&amp;S'!$G$168),CB126*(1+'S&amp;S'!$G$170),CB127*(1+'S&amp;S'!$G$172),CB128*(1+'S&amp;S'!$G$174),CB129*(1+'S&amp;S'!$G$176),CB130*(1+'S&amp;S'!$G$178),CB131*(1+'S&amp;S'!$G$180),CB132*(1+'S&amp;S'!$G$182),CB133*(1+'S&amp;S'!$G$184),CB134*(1+'S&amp;S'!$G$186),CB135*(1+'S&amp;S'!$G$188),CB136*(1+'S&amp;S'!$G$190),CB137*(1+'S&amp;S'!$G$192),CB138*(1+'S&amp;S'!$G$194),CB139*(1+'S&amp;S'!$G$196),CB140*(1+'S&amp;S'!$G$198),CB141*(1+'S&amp;S'!$G$200),CB142*(1+'S&amp;S'!$G$202),CB143*(1+'S&amp;S'!$G$204),CB144*(1+'S&amp;S'!$G$206))</f>
        <v>0</v>
      </c>
      <c r="CC362" s="66">
        <f>-CC$190*(1+'S&amp;S'!$G$164)+CC$216*IF(O.5!$C$38="Depreciation",(1+'S&amp;S'!$G$164),1)-CC$218*(1+'S&amp;S'!$G$166)+CC233*(1+'S&amp;S'!$G$208)+CC234*(1+'S&amp;S'!$G$210)+SUM(CC125*(1+'S&amp;S'!$G$168),CC126*(1+'S&amp;S'!$G$170),CC127*(1+'S&amp;S'!$G$172),CC128*(1+'S&amp;S'!$G$174),CC129*(1+'S&amp;S'!$G$176),CC130*(1+'S&amp;S'!$G$178),CC131*(1+'S&amp;S'!$G$180),CC132*(1+'S&amp;S'!$G$182),CC133*(1+'S&amp;S'!$G$184),CC134*(1+'S&amp;S'!$G$186),CC135*(1+'S&amp;S'!$G$188),CC136*(1+'S&amp;S'!$G$190),CC137*(1+'S&amp;S'!$G$192),CC138*(1+'S&amp;S'!$G$194),CC139*(1+'S&amp;S'!$G$196),CC140*(1+'S&amp;S'!$G$198),CC141*(1+'S&amp;S'!$G$200),CC142*(1+'S&amp;S'!$G$202),CC143*(1+'S&amp;S'!$G$204),CC144*(1+'S&amp;S'!$G$206))</f>
        <v>0</v>
      </c>
      <c r="CD362" s="66">
        <f>-CD$190*(1+'S&amp;S'!$G$164)+CD$216*IF(O.5!$C$38="Depreciation",(1+'S&amp;S'!$G$164),1)-CD$218*(1+'S&amp;S'!$G$166)+CD233*(1+'S&amp;S'!$G$208)+CD234*(1+'S&amp;S'!$G$210)+SUM(CD125*(1+'S&amp;S'!$G$168),CD126*(1+'S&amp;S'!$G$170),CD127*(1+'S&amp;S'!$G$172),CD128*(1+'S&amp;S'!$G$174),CD129*(1+'S&amp;S'!$G$176),CD130*(1+'S&amp;S'!$G$178),CD131*(1+'S&amp;S'!$G$180),CD132*(1+'S&amp;S'!$G$182),CD133*(1+'S&amp;S'!$G$184),CD134*(1+'S&amp;S'!$G$186),CD135*(1+'S&amp;S'!$G$188),CD136*(1+'S&amp;S'!$G$190),CD137*(1+'S&amp;S'!$G$192),CD138*(1+'S&amp;S'!$G$194),CD139*(1+'S&amp;S'!$G$196),CD140*(1+'S&amp;S'!$G$198),CD141*(1+'S&amp;S'!$G$200),CD142*(1+'S&amp;S'!$G$202),CD143*(1+'S&amp;S'!$G$204),CD144*(1+'S&amp;S'!$G$206))</f>
        <v>0</v>
      </c>
      <c r="CE362" s="66">
        <f>-CE$190*(1+'S&amp;S'!$G$164)+CE$216*IF(O.5!$C$38="Depreciation",(1+'S&amp;S'!$G$164),1)-CE$218*(1+'S&amp;S'!$G$166)+CE233*(1+'S&amp;S'!$G$208)+CE234*(1+'S&amp;S'!$G$210)+SUM(CE125*(1+'S&amp;S'!$G$168),CE126*(1+'S&amp;S'!$G$170),CE127*(1+'S&amp;S'!$G$172),CE128*(1+'S&amp;S'!$G$174),CE129*(1+'S&amp;S'!$G$176),CE130*(1+'S&amp;S'!$G$178),CE131*(1+'S&amp;S'!$G$180),CE132*(1+'S&amp;S'!$G$182),CE133*(1+'S&amp;S'!$G$184),CE134*(1+'S&amp;S'!$G$186),CE135*(1+'S&amp;S'!$G$188),CE136*(1+'S&amp;S'!$G$190),CE137*(1+'S&amp;S'!$G$192),CE138*(1+'S&amp;S'!$G$194),CE139*(1+'S&amp;S'!$G$196),CE140*(1+'S&amp;S'!$G$198),CE141*(1+'S&amp;S'!$G$200),CE142*(1+'S&amp;S'!$G$202),CE143*(1+'S&amp;S'!$G$204),CE144*(1+'S&amp;S'!$G$206))</f>
        <v>0</v>
      </c>
      <c r="CF362" s="66">
        <f>-CF$190*(1+'S&amp;S'!$G$164)+CF$216*IF(O.5!$C$38="Depreciation",(1+'S&amp;S'!$G$164),1)-CF$218*(1+'S&amp;S'!$G$166)+CF233*(1+'S&amp;S'!$G$208)+CF234*(1+'S&amp;S'!$G$210)+SUM(CF125*(1+'S&amp;S'!$G$168),CF126*(1+'S&amp;S'!$G$170),CF127*(1+'S&amp;S'!$G$172),CF128*(1+'S&amp;S'!$G$174),CF129*(1+'S&amp;S'!$G$176),CF130*(1+'S&amp;S'!$G$178),CF131*(1+'S&amp;S'!$G$180),CF132*(1+'S&amp;S'!$G$182),CF133*(1+'S&amp;S'!$G$184),CF134*(1+'S&amp;S'!$G$186),CF135*(1+'S&amp;S'!$G$188),CF136*(1+'S&amp;S'!$G$190),CF137*(1+'S&amp;S'!$G$192),CF138*(1+'S&amp;S'!$G$194),CF139*(1+'S&amp;S'!$G$196),CF140*(1+'S&amp;S'!$G$198),CF141*(1+'S&amp;S'!$G$200),CF142*(1+'S&amp;S'!$G$202),CF143*(1+'S&amp;S'!$G$204),CF144*(1+'S&amp;S'!$G$206))</f>
        <v>0</v>
      </c>
      <c r="CG362" s="66">
        <f>-CG$190*(1+'S&amp;S'!$G$164)+CG$216*IF(O.5!$C$38="Depreciation",(1+'S&amp;S'!$G$164),1)-CG$218*(1+'S&amp;S'!$G$166)+CG233*(1+'S&amp;S'!$G$208)+CG234*(1+'S&amp;S'!$G$210)+SUM(CG125*(1+'S&amp;S'!$G$168),CG126*(1+'S&amp;S'!$G$170),CG127*(1+'S&amp;S'!$G$172),CG128*(1+'S&amp;S'!$G$174),CG129*(1+'S&amp;S'!$G$176),CG130*(1+'S&amp;S'!$G$178),CG131*(1+'S&amp;S'!$G$180),CG132*(1+'S&amp;S'!$G$182),CG133*(1+'S&amp;S'!$G$184),CG134*(1+'S&amp;S'!$G$186),CG135*(1+'S&amp;S'!$G$188),CG136*(1+'S&amp;S'!$G$190),CG137*(1+'S&amp;S'!$G$192),CG138*(1+'S&amp;S'!$G$194),CG139*(1+'S&amp;S'!$G$196),CG140*(1+'S&amp;S'!$G$198),CG141*(1+'S&amp;S'!$G$200),CG142*(1+'S&amp;S'!$G$202),CG143*(1+'S&amp;S'!$G$204),CG144*(1+'S&amp;S'!$G$206))</f>
        <v>0</v>
      </c>
      <c r="CH362" s="66">
        <f>-CH$190*(1+'S&amp;S'!$G$164)+CH$216*IF(O.5!$C$38="Depreciation",(1+'S&amp;S'!$G$164),1)-CH$218*(1+'S&amp;S'!$G$166)+CH233*(1+'S&amp;S'!$G$208)+CH234*(1+'S&amp;S'!$G$210)+SUM(CH125*(1+'S&amp;S'!$G$168),CH126*(1+'S&amp;S'!$G$170),CH127*(1+'S&amp;S'!$G$172),CH128*(1+'S&amp;S'!$G$174),CH129*(1+'S&amp;S'!$G$176),CH130*(1+'S&amp;S'!$G$178),CH131*(1+'S&amp;S'!$G$180),CH132*(1+'S&amp;S'!$G$182),CH133*(1+'S&amp;S'!$G$184),CH134*(1+'S&amp;S'!$G$186),CH135*(1+'S&amp;S'!$G$188),CH136*(1+'S&amp;S'!$G$190),CH137*(1+'S&amp;S'!$G$192),CH138*(1+'S&amp;S'!$G$194),CH139*(1+'S&amp;S'!$G$196),CH140*(1+'S&amp;S'!$G$198),CH141*(1+'S&amp;S'!$G$200),CH142*(1+'S&amp;S'!$G$202),CH143*(1+'S&amp;S'!$G$204),CH144*(1+'S&amp;S'!$G$206))</f>
        <v>0</v>
      </c>
      <c r="CI362" s="66">
        <f>-CI$190*(1+'S&amp;S'!$G$164)+CI$216*IF(O.5!$C$38="Depreciation",(1+'S&amp;S'!$G$164),1)-CI$218*(1+'S&amp;S'!$G$166)+CI233*(1+'S&amp;S'!$G$208)+CI234*(1+'S&amp;S'!$G$210)+SUM(CI125*(1+'S&amp;S'!$G$168),CI126*(1+'S&amp;S'!$G$170),CI127*(1+'S&amp;S'!$G$172),CI128*(1+'S&amp;S'!$G$174),CI129*(1+'S&amp;S'!$G$176),CI130*(1+'S&amp;S'!$G$178),CI131*(1+'S&amp;S'!$G$180),CI132*(1+'S&amp;S'!$G$182),CI133*(1+'S&amp;S'!$G$184),CI134*(1+'S&amp;S'!$G$186),CI135*(1+'S&amp;S'!$G$188),CI136*(1+'S&amp;S'!$G$190),CI137*(1+'S&amp;S'!$G$192),CI138*(1+'S&amp;S'!$G$194),CI139*(1+'S&amp;S'!$G$196),CI140*(1+'S&amp;S'!$G$198),CI141*(1+'S&amp;S'!$G$200),CI142*(1+'S&amp;S'!$G$202),CI143*(1+'S&amp;S'!$G$204),CI144*(1+'S&amp;S'!$G$206))</f>
        <v>0</v>
      </c>
      <c r="CJ362" s="66">
        <f>-CJ$190*(1+'S&amp;S'!$G$164)+CJ$216*IF(O.5!$C$38="Depreciation",(1+'S&amp;S'!$G$164),1)-CJ$218*(1+'S&amp;S'!$G$166)+CJ233*(1+'S&amp;S'!$G$208)+CJ234*(1+'S&amp;S'!$G$210)+SUM(CJ125*(1+'S&amp;S'!$G$168),CJ126*(1+'S&amp;S'!$G$170),CJ127*(1+'S&amp;S'!$G$172),CJ128*(1+'S&amp;S'!$G$174),CJ129*(1+'S&amp;S'!$G$176),CJ130*(1+'S&amp;S'!$G$178),CJ131*(1+'S&amp;S'!$G$180),CJ132*(1+'S&amp;S'!$G$182),CJ133*(1+'S&amp;S'!$G$184),CJ134*(1+'S&amp;S'!$G$186),CJ135*(1+'S&amp;S'!$G$188),CJ136*(1+'S&amp;S'!$G$190),CJ137*(1+'S&amp;S'!$G$192),CJ138*(1+'S&amp;S'!$G$194),CJ139*(1+'S&amp;S'!$G$196),CJ140*(1+'S&amp;S'!$G$198),CJ141*(1+'S&amp;S'!$G$200),CJ142*(1+'S&amp;S'!$G$202),CJ143*(1+'S&amp;S'!$G$204),CJ144*(1+'S&amp;S'!$G$206))</f>
        <v>0</v>
      </c>
      <c r="CK362" s="66">
        <f>-CK$190*(1+'S&amp;S'!$G$164)+CK$216*IF(O.5!$C$38="Depreciation",(1+'S&amp;S'!$G$164),1)-CK$218*(1+'S&amp;S'!$G$166)+CK233*(1+'S&amp;S'!$G$208)+CK234*(1+'S&amp;S'!$G$210)+SUM(CK125*(1+'S&amp;S'!$G$168),CK126*(1+'S&amp;S'!$G$170),CK127*(1+'S&amp;S'!$G$172),CK128*(1+'S&amp;S'!$G$174),CK129*(1+'S&amp;S'!$G$176),CK130*(1+'S&amp;S'!$G$178),CK131*(1+'S&amp;S'!$G$180),CK132*(1+'S&amp;S'!$G$182),CK133*(1+'S&amp;S'!$G$184),CK134*(1+'S&amp;S'!$G$186),CK135*(1+'S&amp;S'!$G$188),CK136*(1+'S&amp;S'!$G$190),CK137*(1+'S&amp;S'!$G$192),CK138*(1+'S&amp;S'!$G$194),CK139*(1+'S&amp;S'!$G$196),CK140*(1+'S&amp;S'!$G$198),CK141*(1+'S&amp;S'!$G$200),CK142*(1+'S&amp;S'!$G$202),CK143*(1+'S&amp;S'!$G$204),CK144*(1+'S&amp;S'!$G$206))</f>
        <v>0</v>
      </c>
      <c r="CL362" s="66">
        <f>-CL$190*(1+'S&amp;S'!$G$164)+CL$216*IF(O.5!$C$38="Depreciation",(1+'S&amp;S'!$G$164),1)-CL$218*(1+'S&amp;S'!$G$166)+CL233*(1+'S&amp;S'!$G$208)+CL234*(1+'S&amp;S'!$G$210)+SUM(CL125*(1+'S&amp;S'!$G$168),CL126*(1+'S&amp;S'!$G$170),CL127*(1+'S&amp;S'!$G$172),CL128*(1+'S&amp;S'!$G$174),CL129*(1+'S&amp;S'!$G$176),CL130*(1+'S&amp;S'!$G$178),CL131*(1+'S&amp;S'!$G$180),CL132*(1+'S&amp;S'!$G$182),CL133*(1+'S&amp;S'!$G$184),CL134*(1+'S&amp;S'!$G$186),CL135*(1+'S&amp;S'!$G$188),CL136*(1+'S&amp;S'!$G$190),CL137*(1+'S&amp;S'!$G$192),CL138*(1+'S&amp;S'!$G$194),CL139*(1+'S&amp;S'!$G$196),CL140*(1+'S&amp;S'!$G$198),CL141*(1+'S&amp;S'!$G$200),CL142*(1+'S&amp;S'!$G$202),CL143*(1+'S&amp;S'!$G$204),CL144*(1+'S&amp;S'!$G$206))</f>
        <v>0</v>
      </c>
      <c r="CM362" s="66">
        <f>-CM$190*(1+'S&amp;S'!$G$164)+CM$216*IF(O.5!$C$38="Depreciation",(1+'S&amp;S'!$G$164),1)-CM$218*(1+'S&amp;S'!$G$166)+CM233*(1+'S&amp;S'!$G$208)+CM234*(1+'S&amp;S'!$G$210)+SUM(CM125*(1+'S&amp;S'!$G$168),CM126*(1+'S&amp;S'!$G$170),CM127*(1+'S&amp;S'!$G$172),CM128*(1+'S&amp;S'!$G$174),CM129*(1+'S&amp;S'!$G$176),CM130*(1+'S&amp;S'!$G$178),CM131*(1+'S&amp;S'!$G$180),CM132*(1+'S&amp;S'!$G$182),CM133*(1+'S&amp;S'!$G$184),CM134*(1+'S&amp;S'!$G$186),CM135*(1+'S&amp;S'!$G$188),CM136*(1+'S&amp;S'!$G$190),CM137*(1+'S&amp;S'!$G$192),CM138*(1+'S&amp;S'!$G$194),CM139*(1+'S&amp;S'!$G$196),CM140*(1+'S&amp;S'!$G$198),CM141*(1+'S&amp;S'!$G$200),CM142*(1+'S&amp;S'!$G$202),CM143*(1+'S&amp;S'!$G$204),CM144*(1+'S&amp;S'!$G$206))</f>
        <v>0</v>
      </c>
      <c r="CN362" s="66">
        <f>-CN$190*(1+'S&amp;S'!$G$164)+CN$216*IF(O.5!$C$38="Depreciation",(1+'S&amp;S'!$G$164),1)-CN$218*(1+'S&amp;S'!$G$166)+CN233*(1+'S&amp;S'!$G$208)+CN234*(1+'S&amp;S'!$G$210)+SUM(CN125*(1+'S&amp;S'!$G$168),CN126*(1+'S&amp;S'!$G$170),CN127*(1+'S&amp;S'!$G$172),CN128*(1+'S&amp;S'!$G$174),CN129*(1+'S&amp;S'!$G$176),CN130*(1+'S&amp;S'!$G$178),CN131*(1+'S&amp;S'!$G$180),CN132*(1+'S&amp;S'!$G$182),CN133*(1+'S&amp;S'!$G$184),CN134*(1+'S&amp;S'!$G$186),CN135*(1+'S&amp;S'!$G$188),CN136*(1+'S&amp;S'!$G$190),CN137*(1+'S&amp;S'!$G$192),CN138*(1+'S&amp;S'!$G$194),CN139*(1+'S&amp;S'!$G$196),CN140*(1+'S&amp;S'!$G$198),CN141*(1+'S&amp;S'!$G$200),CN142*(1+'S&amp;S'!$G$202),CN143*(1+'S&amp;S'!$G$204),CN144*(1+'S&amp;S'!$G$206))</f>
        <v>0</v>
      </c>
      <c r="CO362" s="66">
        <f>-CO$190*(1+'S&amp;S'!$G$164)+CO$216*IF(O.5!$C$38="Depreciation",(1+'S&amp;S'!$G$164),1)-CO$218*(1+'S&amp;S'!$G$166)+CO233*(1+'S&amp;S'!$G$208)+CO234*(1+'S&amp;S'!$G$210)+SUM(CO125*(1+'S&amp;S'!$G$168),CO126*(1+'S&amp;S'!$G$170),CO127*(1+'S&amp;S'!$G$172),CO128*(1+'S&amp;S'!$G$174),CO129*(1+'S&amp;S'!$G$176),CO130*(1+'S&amp;S'!$G$178),CO131*(1+'S&amp;S'!$G$180),CO132*(1+'S&amp;S'!$G$182),CO133*(1+'S&amp;S'!$G$184),CO134*(1+'S&amp;S'!$G$186),CO135*(1+'S&amp;S'!$G$188),CO136*(1+'S&amp;S'!$G$190),CO137*(1+'S&amp;S'!$G$192),CO138*(1+'S&amp;S'!$G$194),CO139*(1+'S&amp;S'!$G$196),CO140*(1+'S&amp;S'!$G$198),CO141*(1+'S&amp;S'!$G$200),CO142*(1+'S&amp;S'!$G$202),CO143*(1+'S&amp;S'!$G$204),CO144*(1+'S&amp;S'!$G$206))</f>
        <v>0</v>
      </c>
      <c r="CP362" s="66">
        <f>-CP$190*(1+'S&amp;S'!$G$164)+CP$216*IF(O.5!$C$38="Depreciation",(1+'S&amp;S'!$G$164),1)-CP$218*(1+'S&amp;S'!$G$166)+CP233*(1+'S&amp;S'!$G$208)+CP234*(1+'S&amp;S'!$G$210)+SUM(CP125*(1+'S&amp;S'!$G$168),CP126*(1+'S&amp;S'!$G$170),CP127*(1+'S&amp;S'!$G$172),CP128*(1+'S&amp;S'!$G$174),CP129*(1+'S&amp;S'!$G$176),CP130*(1+'S&amp;S'!$G$178),CP131*(1+'S&amp;S'!$G$180),CP132*(1+'S&amp;S'!$G$182),CP133*(1+'S&amp;S'!$G$184),CP134*(1+'S&amp;S'!$G$186),CP135*(1+'S&amp;S'!$G$188),CP136*(1+'S&amp;S'!$G$190),CP137*(1+'S&amp;S'!$G$192),CP138*(1+'S&amp;S'!$G$194),CP139*(1+'S&amp;S'!$G$196),CP140*(1+'S&amp;S'!$G$198),CP141*(1+'S&amp;S'!$G$200),CP142*(1+'S&amp;S'!$G$202),CP143*(1+'S&amp;S'!$G$204),CP144*(1+'S&amp;S'!$G$206))</f>
        <v>0</v>
      </c>
      <c r="CQ362" s="66">
        <f>-CQ$190*(1+'S&amp;S'!$G$164)+CQ$216*IF(O.5!$C$38="Depreciation",(1+'S&amp;S'!$G$164),1)-CQ$218*(1+'S&amp;S'!$G$166)+CQ233*(1+'S&amp;S'!$G$208)+CQ234*(1+'S&amp;S'!$G$210)+SUM(CQ125*(1+'S&amp;S'!$G$168),CQ126*(1+'S&amp;S'!$G$170),CQ127*(1+'S&amp;S'!$G$172),CQ128*(1+'S&amp;S'!$G$174),CQ129*(1+'S&amp;S'!$G$176),CQ130*(1+'S&amp;S'!$G$178),CQ131*(1+'S&amp;S'!$G$180),CQ132*(1+'S&amp;S'!$G$182),CQ133*(1+'S&amp;S'!$G$184),CQ134*(1+'S&amp;S'!$G$186),CQ135*(1+'S&amp;S'!$G$188),CQ136*(1+'S&amp;S'!$G$190),CQ137*(1+'S&amp;S'!$G$192),CQ138*(1+'S&amp;S'!$G$194),CQ139*(1+'S&amp;S'!$G$196),CQ140*(1+'S&amp;S'!$G$198),CQ141*(1+'S&amp;S'!$G$200),CQ142*(1+'S&amp;S'!$G$202),CQ143*(1+'S&amp;S'!$G$204),CQ144*(1+'S&amp;S'!$G$206))</f>
        <v>0</v>
      </c>
      <c r="CR362" s="66">
        <f>-CR$190*(1+'S&amp;S'!$G$164)+CR$216*IF(O.5!$C$38="Depreciation",(1+'S&amp;S'!$G$164),1)-CR$218*(1+'S&amp;S'!$G$166)+CR233*(1+'S&amp;S'!$G$208)+CR234*(1+'S&amp;S'!$G$210)+SUM(CR125*(1+'S&amp;S'!$G$168),CR126*(1+'S&amp;S'!$G$170),CR127*(1+'S&amp;S'!$G$172),CR128*(1+'S&amp;S'!$G$174),CR129*(1+'S&amp;S'!$G$176),CR130*(1+'S&amp;S'!$G$178),CR131*(1+'S&amp;S'!$G$180),CR132*(1+'S&amp;S'!$G$182),CR133*(1+'S&amp;S'!$G$184),CR134*(1+'S&amp;S'!$G$186),CR135*(1+'S&amp;S'!$G$188),CR136*(1+'S&amp;S'!$G$190),CR137*(1+'S&amp;S'!$G$192),CR138*(1+'S&amp;S'!$G$194),CR139*(1+'S&amp;S'!$G$196),CR140*(1+'S&amp;S'!$G$198),CR141*(1+'S&amp;S'!$G$200),CR142*(1+'S&amp;S'!$G$202),CR143*(1+'S&amp;S'!$G$204),CR144*(1+'S&amp;S'!$G$206))</f>
        <v>0</v>
      </c>
      <c r="CS362" s="66">
        <f>-CS$190*(1+'S&amp;S'!$G$164)+CS$216*IF(O.5!$C$38="Depreciation",(1+'S&amp;S'!$G$164),1)-CS$218*(1+'S&amp;S'!$G$166)+CS233*(1+'S&amp;S'!$G$208)+CS234*(1+'S&amp;S'!$G$210)+SUM(CS125*(1+'S&amp;S'!$G$168),CS126*(1+'S&amp;S'!$G$170),CS127*(1+'S&amp;S'!$G$172),CS128*(1+'S&amp;S'!$G$174),CS129*(1+'S&amp;S'!$G$176),CS130*(1+'S&amp;S'!$G$178),CS131*(1+'S&amp;S'!$G$180),CS132*(1+'S&amp;S'!$G$182),CS133*(1+'S&amp;S'!$G$184),CS134*(1+'S&amp;S'!$G$186),CS135*(1+'S&amp;S'!$G$188),CS136*(1+'S&amp;S'!$G$190),CS137*(1+'S&amp;S'!$G$192),CS138*(1+'S&amp;S'!$G$194),CS139*(1+'S&amp;S'!$G$196),CS140*(1+'S&amp;S'!$G$198),CS141*(1+'S&amp;S'!$G$200),CS142*(1+'S&amp;S'!$G$202),CS143*(1+'S&amp;S'!$G$204),CS144*(1+'S&amp;S'!$G$206))</f>
        <v>0</v>
      </c>
    </row>
  </sheetData>
  <sheetProtection algorithmName="SHA-512" hashValue="/fYu8y291nvWVAwzroU4TWJwCidxvGDxwAY8o5laBQ8O3fWTR0C+QF2ldowtFzTkS4T9pvY7klGbHzwD9OzseA==" saltValue="JFp7xYvwd8er8FCpLBQNIg==" spinCount="100000" sheet="1" objects="1" scenarios="1"/>
  <mergeCells count="19">
    <mergeCell ref="D4:D5"/>
    <mergeCell ref="E4:F4"/>
    <mergeCell ref="D9:D10"/>
    <mergeCell ref="E176:F176"/>
    <mergeCell ref="E177:F177"/>
    <mergeCell ref="E1:F2"/>
    <mergeCell ref="E279:F279"/>
    <mergeCell ref="E238:F238"/>
    <mergeCell ref="E239:F239"/>
    <mergeCell ref="E240:F240"/>
    <mergeCell ref="E251:F251"/>
    <mergeCell ref="E252:F252"/>
    <mergeCell ref="E272:F272"/>
    <mergeCell ref="E273:F273"/>
    <mergeCell ref="E274:F274"/>
    <mergeCell ref="E275:F275"/>
    <mergeCell ref="E277:F277"/>
    <mergeCell ref="E278:F278"/>
    <mergeCell ref="E186:F186"/>
  </mergeCells>
  <conditionalFormatting sqref="C11:C144">
    <cfRule type="expression" dxfId="44" priority="2" stopIfTrue="1">
      <formula>$CX11&gt;=1</formula>
    </cfRule>
    <cfRule type="expression" dxfId="43" priority="4" stopIfTrue="1">
      <formula>$CV11&gt;=1</formula>
    </cfRule>
  </conditionalFormatting>
  <conditionalFormatting sqref="C40">
    <cfRule type="expression" dxfId="42" priority="3" stopIfTrue="1">
      <formula>$CW$10=1</formula>
    </cfRule>
  </conditionalFormatting>
  <conditionalFormatting sqref="E1:F2">
    <cfRule type="expression" dxfId="41" priority="1" stopIfTrue="1">
      <formula>OR(CV10&gt;0,CW10&gt;0,CX10&gt;0)</formula>
    </cfRule>
  </conditionalFormatting>
  <pageMargins left="0.7" right="0.7" top="0.75" bottom="0.75" header="0.3" footer="0.3"/>
  <pageSetup paperSize="9" scale="23" fitToWidth="2"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5671" r:id="rId4" name="Button 71">
              <controlPr defaultSize="0" print="0" autoFill="0" autoPict="0" macro="[0]!calculation_Show1">
                <anchor moveWithCells="1" sizeWithCells="1">
                  <from>
                    <xdr:col>2</xdr:col>
                    <xdr:colOff>0</xdr:colOff>
                    <xdr:row>145</xdr:row>
                    <xdr:rowOff>31750</xdr:rowOff>
                  </from>
                  <to>
                    <xdr:col>2</xdr:col>
                    <xdr:colOff>1289050</xdr:colOff>
                    <xdr:row>147</xdr:row>
                    <xdr:rowOff>88900</xdr:rowOff>
                  </to>
                </anchor>
              </controlPr>
            </control>
          </mc:Choice>
        </mc:AlternateContent>
        <mc:AlternateContent xmlns:mc="http://schemas.openxmlformats.org/markup-compatibility/2006">
          <mc:Choice Requires="x14">
            <control shapeId="25672" r:id="rId5" name="Button 72">
              <controlPr defaultSize="0" print="0" autoFill="0" autoPict="0" macro="[0]!calculation_Hide1">
                <anchor moveWithCells="1" sizeWithCells="1">
                  <from>
                    <xdr:col>2</xdr:col>
                    <xdr:colOff>1447800</xdr:colOff>
                    <xdr:row>145</xdr:row>
                    <xdr:rowOff>38100</xdr:rowOff>
                  </from>
                  <to>
                    <xdr:col>2</xdr:col>
                    <xdr:colOff>2755900</xdr:colOff>
                    <xdr:row>147</xdr:row>
                    <xdr:rowOff>107950</xdr:rowOff>
                  </to>
                </anchor>
              </controlPr>
            </control>
          </mc:Choice>
        </mc:AlternateContent>
        <mc:AlternateContent xmlns:mc="http://schemas.openxmlformats.org/markup-compatibility/2006">
          <mc:Choice Requires="x14">
            <control shapeId="25810" r:id="rId6" name="Button 210">
              <controlPr defaultSize="0" print="0" autoFill="0" autoPict="0" macro="[0]!option_button_add1">
                <anchor moveWithCells="1" sizeWithCells="1">
                  <from>
                    <xdr:col>1</xdr:col>
                    <xdr:colOff>31750</xdr:colOff>
                    <xdr:row>10</xdr:row>
                    <xdr:rowOff>31750</xdr:rowOff>
                  </from>
                  <to>
                    <xdr:col>1</xdr:col>
                    <xdr:colOff>146050</xdr:colOff>
                    <xdr:row>10</xdr:row>
                    <xdr:rowOff>146050</xdr:rowOff>
                  </to>
                </anchor>
              </controlPr>
            </control>
          </mc:Choice>
        </mc:AlternateContent>
        <mc:AlternateContent xmlns:mc="http://schemas.openxmlformats.org/markup-compatibility/2006">
          <mc:Choice Requires="x14">
            <control shapeId="25811" r:id="rId7" name="Button 211">
              <controlPr defaultSize="0" print="0" autoFill="0" autoPict="0" macro="[0]!option_button_add_spare">
                <anchor moveWithCells="1" sizeWithCells="1">
                  <from>
                    <xdr:col>1</xdr:col>
                    <xdr:colOff>31750</xdr:colOff>
                    <xdr:row>19</xdr:row>
                    <xdr:rowOff>31750</xdr:rowOff>
                  </from>
                  <to>
                    <xdr:col>1</xdr:col>
                    <xdr:colOff>146050</xdr:colOff>
                    <xdr:row>19</xdr:row>
                    <xdr:rowOff>146050</xdr:rowOff>
                  </to>
                </anchor>
              </controlPr>
            </control>
          </mc:Choice>
        </mc:AlternateContent>
        <mc:AlternateContent xmlns:mc="http://schemas.openxmlformats.org/markup-compatibility/2006">
          <mc:Choice Requires="x14">
            <control shapeId="25812" r:id="rId8" name="Button 212">
              <controlPr defaultSize="0" print="0" autoFill="0" autoPict="0" macro="[0]!option_button_click">
                <anchor moveWithCells="1" sizeWithCells="1">
                  <from>
                    <xdr:col>0</xdr:col>
                    <xdr:colOff>31750</xdr:colOff>
                    <xdr:row>12</xdr:row>
                    <xdr:rowOff>38100</xdr:rowOff>
                  </from>
                  <to>
                    <xdr:col>0</xdr:col>
                    <xdr:colOff>146050</xdr:colOff>
                    <xdr:row>12</xdr:row>
                    <xdr:rowOff>152400</xdr:rowOff>
                  </to>
                </anchor>
              </controlPr>
            </control>
          </mc:Choice>
        </mc:AlternateContent>
        <mc:AlternateContent xmlns:mc="http://schemas.openxmlformats.org/markup-compatibility/2006">
          <mc:Choice Requires="x14">
            <control shapeId="25813" r:id="rId9" name="Button 213">
              <controlPr defaultSize="0" print="0" autoFill="0" autoPict="0" macro="[0]!option_button_click">
                <anchor moveWithCells="1" sizeWithCells="1">
                  <from>
                    <xdr:col>0</xdr:col>
                    <xdr:colOff>31750</xdr:colOff>
                    <xdr:row>13</xdr:row>
                    <xdr:rowOff>31750</xdr:rowOff>
                  </from>
                  <to>
                    <xdr:col>0</xdr:col>
                    <xdr:colOff>146050</xdr:colOff>
                    <xdr:row>13</xdr:row>
                    <xdr:rowOff>146050</xdr:rowOff>
                  </to>
                </anchor>
              </controlPr>
            </control>
          </mc:Choice>
        </mc:AlternateContent>
        <mc:AlternateContent xmlns:mc="http://schemas.openxmlformats.org/markup-compatibility/2006">
          <mc:Choice Requires="x14">
            <control shapeId="25814" r:id="rId10" name="Button 214">
              <controlPr defaultSize="0" print="0" autoFill="0" autoPict="0" macro="[0]!option_button_click">
                <anchor moveWithCells="1" sizeWithCells="1">
                  <from>
                    <xdr:col>0</xdr:col>
                    <xdr:colOff>31750</xdr:colOff>
                    <xdr:row>14</xdr:row>
                    <xdr:rowOff>31750</xdr:rowOff>
                  </from>
                  <to>
                    <xdr:col>0</xdr:col>
                    <xdr:colOff>146050</xdr:colOff>
                    <xdr:row>14</xdr:row>
                    <xdr:rowOff>146050</xdr:rowOff>
                  </to>
                </anchor>
              </controlPr>
            </control>
          </mc:Choice>
        </mc:AlternateContent>
        <mc:AlternateContent xmlns:mc="http://schemas.openxmlformats.org/markup-compatibility/2006">
          <mc:Choice Requires="x14">
            <control shapeId="25815" r:id="rId11" name="Button 215">
              <controlPr defaultSize="0" print="0" autoFill="0" autoPict="0" macro="[0]!option_button_click">
                <anchor moveWithCells="1" sizeWithCells="1">
                  <from>
                    <xdr:col>0</xdr:col>
                    <xdr:colOff>31750</xdr:colOff>
                    <xdr:row>15</xdr:row>
                    <xdr:rowOff>31750</xdr:rowOff>
                  </from>
                  <to>
                    <xdr:col>0</xdr:col>
                    <xdr:colOff>146050</xdr:colOff>
                    <xdr:row>15</xdr:row>
                    <xdr:rowOff>146050</xdr:rowOff>
                  </to>
                </anchor>
              </controlPr>
            </control>
          </mc:Choice>
        </mc:AlternateContent>
        <mc:AlternateContent xmlns:mc="http://schemas.openxmlformats.org/markup-compatibility/2006">
          <mc:Choice Requires="x14">
            <control shapeId="25816" r:id="rId12" name="Button 216">
              <controlPr defaultSize="0" print="0" autoFill="0" autoPict="0" macro="[0]!option_button_click">
                <anchor moveWithCells="1" sizeWithCells="1">
                  <from>
                    <xdr:col>0</xdr:col>
                    <xdr:colOff>31750</xdr:colOff>
                    <xdr:row>16</xdr:row>
                    <xdr:rowOff>31750</xdr:rowOff>
                  </from>
                  <to>
                    <xdr:col>0</xdr:col>
                    <xdr:colOff>146050</xdr:colOff>
                    <xdr:row>16</xdr:row>
                    <xdr:rowOff>146050</xdr:rowOff>
                  </to>
                </anchor>
              </controlPr>
            </control>
          </mc:Choice>
        </mc:AlternateContent>
        <mc:AlternateContent xmlns:mc="http://schemas.openxmlformats.org/markup-compatibility/2006">
          <mc:Choice Requires="x14">
            <control shapeId="25817" r:id="rId13" name="Button 217">
              <controlPr defaultSize="0" print="0" autoFill="0" autoPict="0" macro="[0]!option_button_click">
                <anchor moveWithCells="1" sizeWithCells="1">
                  <from>
                    <xdr:col>0</xdr:col>
                    <xdr:colOff>31750</xdr:colOff>
                    <xdr:row>17</xdr:row>
                    <xdr:rowOff>31750</xdr:rowOff>
                  </from>
                  <to>
                    <xdr:col>0</xdr:col>
                    <xdr:colOff>146050</xdr:colOff>
                    <xdr:row>17</xdr:row>
                    <xdr:rowOff>146050</xdr:rowOff>
                  </to>
                </anchor>
              </controlPr>
            </control>
          </mc:Choice>
        </mc:AlternateContent>
        <mc:AlternateContent xmlns:mc="http://schemas.openxmlformats.org/markup-compatibility/2006">
          <mc:Choice Requires="x14">
            <control shapeId="25818" r:id="rId14" name="Button 218">
              <controlPr defaultSize="0" print="0" autoFill="0" autoPict="0" macro="[0]!option_button_click">
                <anchor moveWithCells="1" sizeWithCells="1">
                  <from>
                    <xdr:col>0</xdr:col>
                    <xdr:colOff>31750</xdr:colOff>
                    <xdr:row>18</xdr:row>
                    <xdr:rowOff>31750</xdr:rowOff>
                  </from>
                  <to>
                    <xdr:col>0</xdr:col>
                    <xdr:colOff>146050</xdr:colOff>
                    <xdr:row>18</xdr:row>
                    <xdr:rowOff>146050</xdr:rowOff>
                  </to>
                </anchor>
              </controlPr>
            </control>
          </mc:Choice>
        </mc:AlternateContent>
        <mc:AlternateContent xmlns:mc="http://schemas.openxmlformats.org/markup-compatibility/2006">
          <mc:Choice Requires="x14">
            <control shapeId="25819" r:id="rId15" name="Button 219">
              <controlPr defaultSize="0" print="0" autoFill="0" autoPict="0" macro="[0]!option_button_click">
                <anchor moveWithCells="1" sizeWithCells="1">
                  <from>
                    <xdr:col>0</xdr:col>
                    <xdr:colOff>31750</xdr:colOff>
                    <xdr:row>11</xdr:row>
                    <xdr:rowOff>31750</xdr:rowOff>
                  </from>
                  <to>
                    <xdr:col>0</xdr:col>
                    <xdr:colOff>146050</xdr:colOff>
                    <xdr:row>11</xdr:row>
                    <xdr:rowOff>146050</xdr:rowOff>
                  </to>
                </anchor>
              </controlPr>
            </control>
          </mc:Choice>
        </mc:AlternateContent>
        <mc:AlternateContent xmlns:mc="http://schemas.openxmlformats.org/markup-compatibility/2006">
          <mc:Choice Requires="x14">
            <control shapeId="25820" r:id="rId16" name="Button 220">
              <controlPr defaultSize="0" print="0" autoFill="0" autoPict="0" macro="[0]!option_button_click">
                <anchor moveWithCells="1" sizeWithCells="1">
                  <from>
                    <xdr:col>0</xdr:col>
                    <xdr:colOff>31750</xdr:colOff>
                    <xdr:row>21</xdr:row>
                    <xdr:rowOff>38100</xdr:rowOff>
                  </from>
                  <to>
                    <xdr:col>0</xdr:col>
                    <xdr:colOff>146050</xdr:colOff>
                    <xdr:row>21</xdr:row>
                    <xdr:rowOff>152400</xdr:rowOff>
                  </to>
                </anchor>
              </controlPr>
            </control>
          </mc:Choice>
        </mc:AlternateContent>
        <mc:AlternateContent xmlns:mc="http://schemas.openxmlformats.org/markup-compatibility/2006">
          <mc:Choice Requires="x14">
            <control shapeId="25821" r:id="rId17" name="Button 221">
              <controlPr defaultSize="0" print="0" autoFill="0" autoPict="0" macro="[0]!option_button_click">
                <anchor moveWithCells="1" sizeWithCells="1">
                  <from>
                    <xdr:col>0</xdr:col>
                    <xdr:colOff>31750</xdr:colOff>
                    <xdr:row>22</xdr:row>
                    <xdr:rowOff>31750</xdr:rowOff>
                  </from>
                  <to>
                    <xdr:col>0</xdr:col>
                    <xdr:colOff>146050</xdr:colOff>
                    <xdr:row>22</xdr:row>
                    <xdr:rowOff>146050</xdr:rowOff>
                  </to>
                </anchor>
              </controlPr>
            </control>
          </mc:Choice>
        </mc:AlternateContent>
        <mc:AlternateContent xmlns:mc="http://schemas.openxmlformats.org/markup-compatibility/2006">
          <mc:Choice Requires="x14">
            <control shapeId="25822" r:id="rId18" name="Button 222">
              <controlPr defaultSize="0" print="0" autoFill="0" autoPict="0" macro="[0]!option_button_click">
                <anchor moveWithCells="1" sizeWithCells="1">
                  <from>
                    <xdr:col>0</xdr:col>
                    <xdr:colOff>31750</xdr:colOff>
                    <xdr:row>23</xdr:row>
                    <xdr:rowOff>31750</xdr:rowOff>
                  </from>
                  <to>
                    <xdr:col>0</xdr:col>
                    <xdr:colOff>146050</xdr:colOff>
                    <xdr:row>23</xdr:row>
                    <xdr:rowOff>146050</xdr:rowOff>
                  </to>
                </anchor>
              </controlPr>
            </control>
          </mc:Choice>
        </mc:AlternateContent>
        <mc:AlternateContent xmlns:mc="http://schemas.openxmlformats.org/markup-compatibility/2006">
          <mc:Choice Requires="x14">
            <control shapeId="25823" r:id="rId19" name="Button 223">
              <controlPr defaultSize="0" print="0" autoFill="0" autoPict="0" macro="[0]!option_button_click">
                <anchor moveWithCells="1" sizeWithCells="1">
                  <from>
                    <xdr:col>0</xdr:col>
                    <xdr:colOff>31750</xdr:colOff>
                    <xdr:row>20</xdr:row>
                    <xdr:rowOff>31750</xdr:rowOff>
                  </from>
                  <to>
                    <xdr:col>0</xdr:col>
                    <xdr:colOff>146050</xdr:colOff>
                    <xdr:row>20</xdr:row>
                    <xdr:rowOff>146050</xdr:rowOff>
                  </to>
                </anchor>
              </controlPr>
            </control>
          </mc:Choice>
        </mc:AlternateContent>
        <mc:AlternateContent xmlns:mc="http://schemas.openxmlformats.org/markup-compatibility/2006">
          <mc:Choice Requires="x14">
            <control shapeId="25824" r:id="rId20" name="Button 224">
              <controlPr defaultSize="0" print="0" autoFill="0" autoPict="0" macro="[0]!option_button_add_spare">
                <anchor moveWithCells="1" sizeWithCells="1">
                  <from>
                    <xdr:col>1</xdr:col>
                    <xdr:colOff>38100</xdr:colOff>
                    <xdr:row>28</xdr:row>
                    <xdr:rowOff>31750</xdr:rowOff>
                  </from>
                  <to>
                    <xdr:col>1</xdr:col>
                    <xdr:colOff>152400</xdr:colOff>
                    <xdr:row>28</xdr:row>
                    <xdr:rowOff>146050</xdr:rowOff>
                  </to>
                </anchor>
              </controlPr>
            </control>
          </mc:Choice>
        </mc:AlternateContent>
        <mc:AlternateContent xmlns:mc="http://schemas.openxmlformats.org/markup-compatibility/2006">
          <mc:Choice Requires="x14">
            <control shapeId="25825" r:id="rId21" name="Button 225">
              <controlPr defaultSize="0" print="0" autoFill="0" autoPict="0" macro="[0]!option_button_add2">
                <anchor moveWithCells="1" sizeWithCells="1">
                  <from>
                    <xdr:col>1</xdr:col>
                    <xdr:colOff>38100</xdr:colOff>
                    <xdr:row>26</xdr:row>
                    <xdr:rowOff>31750</xdr:rowOff>
                  </from>
                  <to>
                    <xdr:col>1</xdr:col>
                    <xdr:colOff>152400</xdr:colOff>
                    <xdr:row>26</xdr:row>
                    <xdr:rowOff>146050</xdr:rowOff>
                  </to>
                </anchor>
              </controlPr>
            </control>
          </mc:Choice>
        </mc:AlternateContent>
        <mc:AlternateContent xmlns:mc="http://schemas.openxmlformats.org/markup-compatibility/2006">
          <mc:Choice Requires="x14">
            <control shapeId="25826" r:id="rId22" name="Button 226">
              <controlPr defaultSize="0" print="0" autoFill="0" autoPict="0" macro="[0]!option_button_click">
                <anchor moveWithCells="1" sizeWithCells="1">
                  <from>
                    <xdr:col>0</xdr:col>
                    <xdr:colOff>31750</xdr:colOff>
                    <xdr:row>30</xdr:row>
                    <xdr:rowOff>38100</xdr:rowOff>
                  </from>
                  <to>
                    <xdr:col>0</xdr:col>
                    <xdr:colOff>146050</xdr:colOff>
                    <xdr:row>30</xdr:row>
                    <xdr:rowOff>152400</xdr:rowOff>
                  </to>
                </anchor>
              </controlPr>
            </control>
          </mc:Choice>
        </mc:AlternateContent>
        <mc:AlternateContent xmlns:mc="http://schemas.openxmlformats.org/markup-compatibility/2006">
          <mc:Choice Requires="x14">
            <control shapeId="25827" r:id="rId23" name="Button 227">
              <controlPr defaultSize="0" print="0" autoFill="0" autoPict="0" macro="[0]!option_button_click">
                <anchor moveWithCells="1" sizeWithCells="1">
                  <from>
                    <xdr:col>0</xdr:col>
                    <xdr:colOff>31750</xdr:colOff>
                    <xdr:row>31</xdr:row>
                    <xdr:rowOff>31750</xdr:rowOff>
                  </from>
                  <to>
                    <xdr:col>0</xdr:col>
                    <xdr:colOff>146050</xdr:colOff>
                    <xdr:row>31</xdr:row>
                    <xdr:rowOff>146050</xdr:rowOff>
                  </to>
                </anchor>
              </controlPr>
            </control>
          </mc:Choice>
        </mc:AlternateContent>
        <mc:AlternateContent xmlns:mc="http://schemas.openxmlformats.org/markup-compatibility/2006">
          <mc:Choice Requires="x14">
            <control shapeId="25828" r:id="rId24" name="Button 228">
              <controlPr defaultSize="0" print="0" autoFill="0" autoPict="0" macro="[0]!option_button_click">
                <anchor moveWithCells="1" sizeWithCells="1">
                  <from>
                    <xdr:col>0</xdr:col>
                    <xdr:colOff>31750</xdr:colOff>
                    <xdr:row>32</xdr:row>
                    <xdr:rowOff>31750</xdr:rowOff>
                  </from>
                  <to>
                    <xdr:col>0</xdr:col>
                    <xdr:colOff>146050</xdr:colOff>
                    <xdr:row>32</xdr:row>
                    <xdr:rowOff>146050</xdr:rowOff>
                  </to>
                </anchor>
              </controlPr>
            </control>
          </mc:Choice>
        </mc:AlternateContent>
        <mc:AlternateContent xmlns:mc="http://schemas.openxmlformats.org/markup-compatibility/2006">
          <mc:Choice Requires="x14">
            <control shapeId="25829" r:id="rId25" name="Button 229">
              <controlPr defaultSize="0" print="0" autoFill="0" autoPict="0" macro="[0]!option_button_click">
                <anchor moveWithCells="1" sizeWithCells="1">
                  <from>
                    <xdr:col>0</xdr:col>
                    <xdr:colOff>31750</xdr:colOff>
                    <xdr:row>29</xdr:row>
                    <xdr:rowOff>31750</xdr:rowOff>
                  </from>
                  <to>
                    <xdr:col>0</xdr:col>
                    <xdr:colOff>146050</xdr:colOff>
                    <xdr:row>29</xdr:row>
                    <xdr:rowOff>146050</xdr:rowOff>
                  </to>
                </anchor>
              </controlPr>
            </control>
          </mc:Choice>
        </mc:AlternateContent>
        <mc:AlternateContent xmlns:mc="http://schemas.openxmlformats.org/markup-compatibility/2006">
          <mc:Choice Requires="x14">
            <control shapeId="25830" r:id="rId26" name="Button 230">
              <controlPr defaultSize="0" print="0" autoFill="0" autoPict="0" macro="[0]!option_button_click">
                <anchor moveWithCells="1" sizeWithCells="1">
                  <from>
                    <xdr:col>0</xdr:col>
                    <xdr:colOff>31750</xdr:colOff>
                    <xdr:row>27</xdr:row>
                    <xdr:rowOff>12700</xdr:rowOff>
                  </from>
                  <to>
                    <xdr:col>0</xdr:col>
                    <xdr:colOff>146050</xdr:colOff>
                    <xdr:row>27</xdr:row>
                    <xdr:rowOff>127000</xdr:rowOff>
                  </to>
                </anchor>
              </controlPr>
            </control>
          </mc:Choice>
        </mc:AlternateContent>
        <mc:AlternateContent xmlns:mc="http://schemas.openxmlformats.org/markup-compatibility/2006">
          <mc:Choice Requires="x14">
            <control shapeId="25831" r:id="rId27" name="Button 231">
              <controlPr defaultSize="0" print="0" autoFill="0" autoPict="0" macro="[0]!option_button_add_spare">
                <anchor moveWithCells="1" sizeWithCells="1">
                  <from>
                    <xdr:col>1</xdr:col>
                    <xdr:colOff>31750</xdr:colOff>
                    <xdr:row>51</xdr:row>
                    <xdr:rowOff>31750</xdr:rowOff>
                  </from>
                  <to>
                    <xdr:col>1</xdr:col>
                    <xdr:colOff>146050</xdr:colOff>
                    <xdr:row>51</xdr:row>
                    <xdr:rowOff>146050</xdr:rowOff>
                  </to>
                </anchor>
              </controlPr>
            </control>
          </mc:Choice>
        </mc:AlternateContent>
        <mc:AlternateContent xmlns:mc="http://schemas.openxmlformats.org/markup-compatibility/2006">
          <mc:Choice Requires="x14">
            <control shapeId="25832" r:id="rId28" name="Button 232">
              <controlPr defaultSize="0" print="0" autoFill="0" autoPict="0" macro="[0]!option_button_click">
                <anchor moveWithCells="1" sizeWithCells="1">
                  <from>
                    <xdr:col>0</xdr:col>
                    <xdr:colOff>31750</xdr:colOff>
                    <xdr:row>52</xdr:row>
                    <xdr:rowOff>31750</xdr:rowOff>
                  </from>
                  <to>
                    <xdr:col>0</xdr:col>
                    <xdr:colOff>146050</xdr:colOff>
                    <xdr:row>52</xdr:row>
                    <xdr:rowOff>146050</xdr:rowOff>
                  </to>
                </anchor>
              </controlPr>
            </control>
          </mc:Choice>
        </mc:AlternateContent>
        <mc:AlternateContent xmlns:mc="http://schemas.openxmlformats.org/markup-compatibility/2006">
          <mc:Choice Requires="x14">
            <control shapeId="25833" r:id="rId29" name="Button 233">
              <controlPr defaultSize="0" print="0" autoFill="0" autoPict="0" macro="[0]!option_button_click">
                <anchor moveWithCells="1" sizeWithCells="1">
                  <from>
                    <xdr:col>0</xdr:col>
                    <xdr:colOff>31750</xdr:colOff>
                    <xdr:row>54</xdr:row>
                    <xdr:rowOff>38100</xdr:rowOff>
                  </from>
                  <to>
                    <xdr:col>0</xdr:col>
                    <xdr:colOff>146050</xdr:colOff>
                    <xdr:row>54</xdr:row>
                    <xdr:rowOff>152400</xdr:rowOff>
                  </to>
                </anchor>
              </controlPr>
            </control>
          </mc:Choice>
        </mc:AlternateContent>
        <mc:AlternateContent xmlns:mc="http://schemas.openxmlformats.org/markup-compatibility/2006">
          <mc:Choice Requires="x14">
            <control shapeId="25834" r:id="rId30" name="Button 234">
              <controlPr defaultSize="0" print="0" autoFill="0" autoPict="0" macro="[0]!option_button_click">
                <anchor moveWithCells="1" sizeWithCells="1">
                  <from>
                    <xdr:col>0</xdr:col>
                    <xdr:colOff>31750</xdr:colOff>
                    <xdr:row>55</xdr:row>
                    <xdr:rowOff>31750</xdr:rowOff>
                  </from>
                  <to>
                    <xdr:col>0</xdr:col>
                    <xdr:colOff>146050</xdr:colOff>
                    <xdr:row>55</xdr:row>
                    <xdr:rowOff>146050</xdr:rowOff>
                  </to>
                </anchor>
              </controlPr>
            </control>
          </mc:Choice>
        </mc:AlternateContent>
        <mc:AlternateContent xmlns:mc="http://schemas.openxmlformats.org/markup-compatibility/2006">
          <mc:Choice Requires="x14">
            <control shapeId="25835" r:id="rId31" name="Button 235">
              <controlPr defaultSize="0" print="0" autoFill="0" autoPict="0" macro="[0]!option_button_click">
                <anchor moveWithCells="1" sizeWithCells="1">
                  <from>
                    <xdr:col>0</xdr:col>
                    <xdr:colOff>31750</xdr:colOff>
                    <xdr:row>53</xdr:row>
                    <xdr:rowOff>31750</xdr:rowOff>
                  </from>
                  <to>
                    <xdr:col>0</xdr:col>
                    <xdr:colOff>146050</xdr:colOff>
                    <xdr:row>53</xdr:row>
                    <xdr:rowOff>146050</xdr:rowOff>
                  </to>
                </anchor>
              </controlPr>
            </control>
          </mc:Choice>
        </mc:AlternateContent>
        <mc:AlternateContent xmlns:mc="http://schemas.openxmlformats.org/markup-compatibility/2006">
          <mc:Choice Requires="x14">
            <control shapeId="25836" r:id="rId32" name="Button 236">
              <controlPr defaultSize="0" print="0" autoFill="0" autoPict="0" macro="[0]!option_button_add_spare">
                <anchor moveWithCells="1" sizeWithCells="1">
                  <from>
                    <xdr:col>1</xdr:col>
                    <xdr:colOff>31750</xdr:colOff>
                    <xdr:row>86</xdr:row>
                    <xdr:rowOff>31750</xdr:rowOff>
                  </from>
                  <to>
                    <xdr:col>1</xdr:col>
                    <xdr:colOff>146050</xdr:colOff>
                    <xdr:row>86</xdr:row>
                    <xdr:rowOff>146050</xdr:rowOff>
                  </to>
                </anchor>
              </controlPr>
            </control>
          </mc:Choice>
        </mc:AlternateContent>
        <mc:AlternateContent xmlns:mc="http://schemas.openxmlformats.org/markup-compatibility/2006">
          <mc:Choice Requires="x14">
            <control shapeId="25837" r:id="rId33" name="Button 237">
              <controlPr defaultSize="0" print="0" autoFill="0" autoPict="0" macro="[0]!option_button_click">
                <anchor moveWithCells="1" sizeWithCells="1">
                  <from>
                    <xdr:col>0</xdr:col>
                    <xdr:colOff>31750</xdr:colOff>
                    <xdr:row>87</xdr:row>
                    <xdr:rowOff>31750</xdr:rowOff>
                  </from>
                  <to>
                    <xdr:col>0</xdr:col>
                    <xdr:colOff>146050</xdr:colOff>
                    <xdr:row>87</xdr:row>
                    <xdr:rowOff>146050</xdr:rowOff>
                  </to>
                </anchor>
              </controlPr>
            </control>
          </mc:Choice>
        </mc:AlternateContent>
        <mc:AlternateContent xmlns:mc="http://schemas.openxmlformats.org/markup-compatibility/2006">
          <mc:Choice Requires="x14">
            <control shapeId="25838" r:id="rId34" name="Button 238">
              <controlPr defaultSize="0" print="0" autoFill="0" autoPict="0" macro="[0]!option_button_click">
                <anchor moveWithCells="1" sizeWithCells="1">
                  <from>
                    <xdr:col>0</xdr:col>
                    <xdr:colOff>31750</xdr:colOff>
                    <xdr:row>89</xdr:row>
                    <xdr:rowOff>38100</xdr:rowOff>
                  </from>
                  <to>
                    <xdr:col>0</xdr:col>
                    <xdr:colOff>146050</xdr:colOff>
                    <xdr:row>89</xdr:row>
                    <xdr:rowOff>152400</xdr:rowOff>
                  </to>
                </anchor>
              </controlPr>
            </control>
          </mc:Choice>
        </mc:AlternateContent>
        <mc:AlternateContent xmlns:mc="http://schemas.openxmlformats.org/markup-compatibility/2006">
          <mc:Choice Requires="x14">
            <control shapeId="25839" r:id="rId35" name="Button 239">
              <controlPr defaultSize="0" print="0" autoFill="0" autoPict="0" macro="[0]!option_button_click">
                <anchor moveWithCells="1" sizeWithCells="1">
                  <from>
                    <xdr:col>0</xdr:col>
                    <xdr:colOff>31750</xdr:colOff>
                    <xdr:row>90</xdr:row>
                    <xdr:rowOff>31750</xdr:rowOff>
                  </from>
                  <to>
                    <xdr:col>0</xdr:col>
                    <xdr:colOff>146050</xdr:colOff>
                    <xdr:row>90</xdr:row>
                    <xdr:rowOff>146050</xdr:rowOff>
                  </to>
                </anchor>
              </controlPr>
            </control>
          </mc:Choice>
        </mc:AlternateContent>
        <mc:AlternateContent xmlns:mc="http://schemas.openxmlformats.org/markup-compatibility/2006">
          <mc:Choice Requires="x14">
            <control shapeId="25840" r:id="rId36" name="Button 240">
              <controlPr defaultSize="0" print="0" autoFill="0" autoPict="0" macro="[0]!option_button_click">
                <anchor moveWithCells="1" sizeWithCells="1">
                  <from>
                    <xdr:col>0</xdr:col>
                    <xdr:colOff>31750</xdr:colOff>
                    <xdr:row>88</xdr:row>
                    <xdr:rowOff>31750</xdr:rowOff>
                  </from>
                  <to>
                    <xdr:col>0</xdr:col>
                    <xdr:colOff>146050</xdr:colOff>
                    <xdr:row>88</xdr:row>
                    <xdr:rowOff>146050</xdr:rowOff>
                  </to>
                </anchor>
              </controlPr>
            </control>
          </mc:Choice>
        </mc:AlternateContent>
        <mc:AlternateContent xmlns:mc="http://schemas.openxmlformats.org/markup-compatibility/2006">
          <mc:Choice Requires="x14">
            <control shapeId="25841" r:id="rId37" name="Button 241">
              <controlPr defaultSize="0" print="0" autoFill="0" autoPict="0" macro="[0]!option_button_add_spare">
                <anchor moveWithCells="1" sizeWithCells="1">
                  <from>
                    <xdr:col>1</xdr:col>
                    <xdr:colOff>31750</xdr:colOff>
                    <xdr:row>110</xdr:row>
                    <xdr:rowOff>31750</xdr:rowOff>
                  </from>
                  <to>
                    <xdr:col>1</xdr:col>
                    <xdr:colOff>146050</xdr:colOff>
                    <xdr:row>110</xdr:row>
                    <xdr:rowOff>146050</xdr:rowOff>
                  </to>
                </anchor>
              </controlPr>
            </control>
          </mc:Choice>
        </mc:AlternateContent>
        <mc:AlternateContent xmlns:mc="http://schemas.openxmlformats.org/markup-compatibility/2006">
          <mc:Choice Requires="x14">
            <control shapeId="25842" r:id="rId38" name="Button 242">
              <controlPr defaultSize="0" print="0" autoFill="0" autoPict="0" macro="[0]!option_button_click">
                <anchor moveWithCells="1" sizeWithCells="1">
                  <from>
                    <xdr:col>0</xdr:col>
                    <xdr:colOff>31750</xdr:colOff>
                    <xdr:row>111</xdr:row>
                    <xdr:rowOff>38100</xdr:rowOff>
                  </from>
                  <to>
                    <xdr:col>0</xdr:col>
                    <xdr:colOff>146050</xdr:colOff>
                    <xdr:row>111</xdr:row>
                    <xdr:rowOff>152400</xdr:rowOff>
                  </to>
                </anchor>
              </controlPr>
            </control>
          </mc:Choice>
        </mc:AlternateContent>
        <mc:AlternateContent xmlns:mc="http://schemas.openxmlformats.org/markup-compatibility/2006">
          <mc:Choice Requires="x14">
            <control shapeId="25843" r:id="rId39" name="Button 243">
              <controlPr defaultSize="0" print="0" autoFill="0" autoPict="0" macro="[0]!option_button_click">
                <anchor moveWithCells="1" sizeWithCells="1">
                  <from>
                    <xdr:col>0</xdr:col>
                    <xdr:colOff>31750</xdr:colOff>
                    <xdr:row>113</xdr:row>
                    <xdr:rowOff>69850</xdr:rowOff>
                  </from>
                  <to>
                    <xdr:col>0</xdr:col>
                    <xdr:colOff>146050</xdr:colOff>
                    <xdr:row>114</xdr:row>
                    <xdr:rowOff>0</xdr:rowOff>
                  </to>
                </anchor>
              </controlPr>
            </control>
          </mc:Choice>
        </mc:AlternateContent>
        <mc:AlternateContent xmlns:mc="http://schemas.openxmlformats.org/markup-compatibility/2006">
          <mc:Choice Requires="x14">
            <control shapeId="25844" r:id="rId40" name="Button 244">
              <controlPr defaultSize="0" print="0" autoFill="0" autoPict="0" macro="[0]!option_button_click">
                <anchor moveWithCells="1" sizeWithCells="1">
                  <from>
                    <xdr:col>0</xdr:col>
                    <xdr:colOff>31750</xdr:colOff>
                    <xdr:row>114</xdr:row>
                    <xdr:rowOff>69850</xdr:rowOff>
                  </from>
                  <to>
                    <xdr:col>0</xdr:col>
                    <xdr:colOff>146050</xdr:colOff>
                    <xdr:row>115</xdr:row>
                    <xdr:rowOff>0</xdr:rowOff>
                  </to>
                </anchor>
              </controlPr>
            </control>
          </mc:Choice>
        </mc:AlternateContent>
        <mc:AlternateContent xmlns:mc="http://schemas.openxmlformats.org/markup-compatibility/2006">
          <mc:Choice Requires="x14">
            <control shapeId="25845" r:id="rId41" name="Button 245">
              <controlPr defaultSize="0" print="0" autoFill="0" autoPict="0" macro="[0]!option_button_click">
                <anchor moveWithCells="1" sizeWithCells="1">
                  <from>
                    <xdr:col>0</xdr:col>
                    <xdr:colOff>31750</xdr:colOff>
                    <xdr:row>112</xdr:row>
                    <xdr:rowOff>50800</xdr:rowOff>
                  </from>
                  <to>
                    <xdr:col>0</xdr:col>
                    <xdr:colOff>146050</xdr:colOff>
                    <xdr:row>112</xdr:row>
                    <xdr:rowOff>165100</xdr:rowOff>
                  </to>
                </anchor>
              </controlPr>
            </control>
          </mc:Choice>
        </mc:AlternateContent>
        <mc:AlternateContent xmlns:mc="http://schemas.openxmlformats.org/markup-compatibility/2006">
          <mc:Choice Requires="x14">
            <control shapeId="25847" r:id="rId42" name="Button 247">
              <controlPr defaultSize="0" print="0" autoFill="0" autoPict="0" macro="[0]!option_button_click">
                <anchor moveWithCells="1" sizeWithCells="1">
                  <from>
                    <xdr:col>0</xdr:col>
                    <xdr:colOff>31750</xdr:colOff>
                    <xdr:row>73</xdr:row>
                    <xdr:rowOff>38100</xdr:rowOff>
                  </from>
                  <to>
                    <xdr:col>0</xdr:col>
                    <xdr:colOff>146050</xdr:colOff>
                    <xdr:row>73</xdr:row>
                    <xdr:rowOff>152400</xdr:rowOff>
                  </to>
                </anchor>
              </controlPr>
            </control>
          </mc:Choice>
        </mc:AlternateContent>
        <mc:AlternateContent xmlns:mc="http://schemas.openxmlformats.org/markup-compatibility/2006">
          <mc:Choice Requires="x14">
            <control shapeId="25848" r:id="rId43" name="Button 248">
              <controlPr defaultSize="0" print="0" autoFill="0" autoPict="0" macro="[0]!option_button_click">
                <anchor moveWithCells="1" sizeWithCells="1">
                  <from>
                    <xdr:col>0</xdr:col>
                    <xdr:colOff>31750</xdr:colOff>
                    <xdr:row>74</xdr:row>
                    <xdr:rowOff>31750</xdr:rowOff>
                  </from>
                  <to>
                    <xdr:col>0</xdr:col>
                    <xdr:colOff>146050</xdr:colOff>
                    <xdr:row>74</xdr:row>
                    <xdr:rowOff>146050</xdr:rowOff>
                  </to>
                </anchor>
              </controlPr>
            </control>
          </mc:Choice>
        </mc:AlternateContent>
        <mc:AlternateContent xmlns:mc="http://schemas.openxmlformats.org/markup-compatibility/2006">
          <mc:Choice Requires="x14">
            <control shapeId="25849" r:id="rId44" name="Button 249">
              <controlPr defaultSize="0" print="0" autoFill="0" autoPict="0" macro="[0]!option_button_click">
                <anchor moveWithCells="1" sizeWithCells="1">
                  <from>
                    <xdr:col>0</xdr:col>
                    <xdr:colOff>31750</xdr:colOff>
                    <xdr:row>75</xdr:row>
                    <xdr:rowOff>31750</xdr:rowOff>
                  </from>
                  <to>
                    <xdr:col>0</xdr:col>
                    <xdr:colOff>146050</xdr:colOff>
                    <xdr:row>75</xdr:row>
                    <xdr:rowOff>146050</xdr:rowOff>
                  </to>
                </anchor>
              </controlPr>
            </control>
          </mc:Choice>
        </mc:AlternateContent>
        <mc:AlternateContent xmlns:mc="http://schemas.openxmlformats.org/markup-compatibility/2006">
          <mc:Choice Requires="x14">
            <control shapeId="25850" r:id="rId45" name="Button 250">
              <controlPr defaultSize="0" print="0" autoFill="0" autoPict="0" macro="[0]!option_button_click">
                <anchor moveWithCells="1" sizeWithCells="1">
                  <from>
                    <xdr:col>0</xdr:col>
                    <xdr:colOff>31750</xdr:colOff>
                    <xdr:row>76</xdr:row>
                    <xdr:rowOff>31750</xdr:rowOff>
                  </from>
                  <to>
                    <xdr:col>0</xdr:col>
                    <xdr:colOff>146050</xdr:colOff>
                    <xdr:row>76</xdr:row>
                    <xdr:rowOff>146050</xdr:rowOff>
                  </to>
                </anchor>
              </controlPr>
            </control>
          </mc:Choice>
        </mc:AlternateContent>
        <mc:AlternateContent xmlns:mc="http://schemas.openxmlformats.org/markup-compatibility/2006">
          <mc:Choice Requires="x14">
            <control shapeId="25851" r:id="rId46" name="Button 251">
              <controlPr defaultSize="0" print="0" autoFill="0" autoPict="0" macro="[0]!option_button_click">
                <anchor moveWithCells="1" sizeWithCells="1">
                  <from>
                    <xdr:col>0</xdr:col>
                    <xdr:colOff>31750</xdr:colOff>
                    <xdr:row>77</xdr:row>
                    <xdr:rowOff>31750</xdr:rowOff>
                  </from>
                  <to>
                    <xdr:col>0</xdr:col>
                    <xdr:colOff>146050</xdr:colOff>
                    <xdr:row>77</xdr:row>
                    <xdr:rowOff>146050</xdr:rowOff>
                  </to>
                </anchor>
              </controlPr>
            </control>
          </mc:Choice>
        </mc:AlternateContent>
        <mc:AlternateContent xmlns:mc="http://schemas.openxmlformats.org/markup-compatibility/2006">
          <mc:Choice Requires="x14">
            <control shapeId="25852" r:id="rId47" name="Button 252">
              <controlPr defaultSize="0" print="0" autoFill="0" autoPict="0" macro="[0]!option_button_click">
                <anchor moveWithCells="1" sizeWithCells="1">
                  <from>
                    <xdr:col>0</xdr:col>
                    <xdr:colOff>31750</xdr:colOff>
                    <xdr:row>78</xdr:row>
                    <xdr:rowOff>31750</xdr:rowOff>
                  </from>
                  <to>
                    <xdr:col>0</xdr:col>
                    <xdr:colOff>146050</xdr:colOff>
                    <xdr:row>78</xdr:row>
                    <xdr:rowOff>146050</xdr:rowOff>
                  </to>
                </anchor>
              </controlPr>
            </control>
          </mc:Choice>
        </mc:AlternateContent>
        <mc:AlternateContent xmlns:mc="http://schemas.openxmlformats.org/markup-compatibility/2006">
          <mc:Choice Requires="x14">
            <control shapeId="25853" r:id="rId48" name="Button 253">
              <controlPr defaultSize="0" print="0" autoFill="0" autoPict="0" macro="[0]!option_button_click">
                <anchor moveWithCells="1" sizeWithCells="1">
                  <from>
                    <xdr:col>0</xdr:col>
                    <xdr:colOff>31750</xdr:colOff>
                    <xdr:row>79</xdr:row>
                    <xdr:rowOff>31750</xdr:rowOff>
                  </from>
                  <to>
                    <xdr:col>0</xdr:col>
                    <xdr:colOff>146050</xdr:colOff>
                    <xdr:row>79</xdr:row>
                    <xdr:rowOff>146050</xdr:rowOff>
                  </to>
                </anchor>
              </controlPr>
            </control>
          </mc:Choice>
        </mc:AlternateContent>
        <mc:AlternateContent xmlns:mc="http://schemas.openxmlformats.org/markup-compatibility/2006">
          <mc:Choice Requires="x14">
            <control shapeId="25854" r:id="rId49" name="Button 254">
              <controlPr defaultSize="0" print="0" autoFill="0" autoPict="0" macro="[0]!option_button_click">
                <anchor moveWithCells="1" sizeWithCells="1">
                  <from>
                    <xdr:col>0</xdr:col>
                    <xdr:colOff>31750</xdr:colOff>
                    <xdr:row>72</xdr:row>
                    <xdr:rowOff>31750</xdr:rowOff>
                  </from>
                  <to>
                    <xdr:col>0</xdr:col>
                    <xdr:colOff>146050</xdr:colOff>
                    <xdr:row>72</xdr:row>
                    <xdr:rowOff>146050</xdr:rowOff>
                  </to>
                </anchor>
              </controlPr>
            </control>
          </mc:Choice>
        </mc:AlternateContent>
        <mc:AlternateContent xmlns:mc="http://schemas.openxmlformats.org/markup-compatibility/2006">
          <mc:Choice Requires="x14">
            <control shapeId="25855" r:id="rId50" name="Button 255">
              <controlPr defaultSize="0" print="0" autoFill="0" autoPict="0" macro="[0]!option_button_click">
                <anchor moveWithCells="1" sizeWithCells="1">
                  <from>
                    <xdr:col>0</xdr:col>
                    <xdr:colOff>31750</xdr:colOff>
                    <xdr:row>81</xdr:row>
                    <xdr:rowOff>38100</xdr:rowOff>
                  </from>
                  <to>
                    <xdr:col>0</xdr:col>
                    <xdr:colOff>146050</xdr:colOff>
                    <xdr:row>81</xdr:row>
                    <xdr:rowOff>152400</xdr:rowOff>
                  </to>
                </anchor>
              </controlPr>
            </control>
          </mc:Choice>
        </mc:AlternateContent>
        <mc:AlternateContent xmlns:mc="http://schemas.openxmlformats.org/markup-compatibility/2006">
          <mc:Choice Requires="x14">
            <control shapeId="25856" r:id="rId51" name="Button 256">
              <controlPr defaultSize="0" print="0" autoFill="0" autoPict="0" macro="[0]!option_button_click">
                <anchor moveWithCells="1" sizeWithCells="1">
                  <from>
                    <xdr:col>0</xdr:col>
                    <xdr:colOff>31750</xdr:colOff>
                    <xdr:row>82</xdr:row>
                    <xdr:rowOff>31750</xdr:rowOff>
                  </from>
                  <to>
                    <xdr:col>0</xdr:col>
                    <xdr:colOff>146050</xdr:colOff>
                    <xdr:row>82</xdr:row>
                    <xdr:rowOff>146050</xdr:rowOff>
                  </to>
                </anchor>
              </controlPr>
            </control>
          </mc:Choice>
        </mc:AlternateContent>
        <mc:AlternateContent xmlns:mc="http://schemas.openxmlformats.org/markup-compatibility/2006">
          <mc:Choice Requires="x14">
            <control shapeId="25857" r:id="rId52" name="Button 257">
              <controlPr defaultSize="0" print="0" autoFill="0" autoPict="0" macro="[0]!option_button_click">
                <anchor moveWithCells="1" sizeWithCells="1">
                  <from>
                    <xdr:col>0</xdr:col>
                    <xdr:colOff>31750</xdr:colOff>
                    <xdr:row>83</xdr:row>
                    <xdr:rowOff>31750</xdr:rowOff>
                  </from>
                  <to>
                    <xdr:col>0</xdr:col>
                    <xdr:colOff>146050</xdr:colOff>
                    <xdr:row>83</xdr:row>
                    <xdr:rowOff>146050</xdr:rowOff>
                  </to>
                </anchor>
              </controlPr>
            </control>
          </mc:Choice>
        </mc:AlternateContent>
        <mc:AlternateContent xmlns:mc="http://schemas.openxmlformats.org/markup-compatibility/2006">
          <mc:Choice Requires="x14">
            <control shapeId="25858" r:id="rId53" name="Button 258">
              <controlPr defaultSize="0" print="0" autoFill="0" autoPict="0" macro="[0]!option_button_click">
                <anchor moveWithCells="1" sizeWithCells="1">
                  <from>
                    <xdr:col>0</xdr:col>
                    <xdr:colOff>31750</xdr:colOff>
                    <xdr:row>84</xdr:row>
                    <xdr:rowOff>31750</xdr:rowOff>
                  </from>
                  <to>
                    <xdr:col>0</xdr:col>
                    <xdr:colOff>146050</xdr:colOff>
                    <xdr:row>84</xdr:row>
                    <xdr:rowOff>146050</xdr:rowOff>
                  </to>
                </anchor>
              </controlPr>
            </control>
          </mc:Choice>
        </mc:AlternateContent>
        <mc:AlternateContent xmlns:mc="http://schemas.openxmlformats.org/markup-compatibility/2006">
          <mc:Choice Requires="x14">
            <control shapeId="25859" r:id="rId54" name="Button 259">
              <controlPr defaultSize="0" print="0" autoFill="0" autoPict="0" macro="[0]!option_button_click">
                <anchor moveWithCells="1" sizeWithCells="1">
                  <from>
                    <xdr:col>0</xdr:col>
                    <xdr:colOff>31750</xdr:colOff>
                    <xdr:row>85</xdr:row>
                    <xdr:rowOff>31750</xdr:rowOff>
                  </from>
                  <to>
                    <xdr:col>0</xdr:col>
                    <xdr:colOff>146050</xdr:colOff>
                    <xdr:row>85</xdr:row>
                    <xdr:rowOff>146050</xdr:rowOff>
                  </to>
                </anchor>
              </controlPr>
            </control>
          </mc:Choice>
        </mc:AlternateContent>
        <mc:AlternateContent xmlns:mc="http://schemas.openxmlformats.org/markup-compatibility/2006">
          <mc:Choice Requires="x14">
            <control shapeId="25860" r:id="rId55" name="Button 260">
              <controlPr defaultSize="0" print="0" autoFill="0" autoPict="0" macro="[0]!option_button_click">
                <anchor moveWithCells="1" sizeWithCells="1">
                  <from>
                    <xdr:col>0</xdr:col>
                    <xdr:colOff>31750</xdr:colOff>
                    <xdr:row>80</xdr:row>
                    <xdr:rowOff>31750</xdr:rowOff>
                  </from>
                  <to>
                    <xdr:col>0</xdr:col>
                    <xdr:colOff>146050</xdr:colOff>
                    <xdr:row>80</xdr:row>
                    <xdr:rowOff>146050</xdr:rowOff>
                  </to>
                </anchor>
              </controlPr>
            </control>
          </mc:Choice>
        </mc:AlternateContent>
        <mc:AlternateContent xmlns:mc="http://schemas.openxmlformats.org/markup-compatibility/2006">
          <mc:Choice Requires="x14">
            <control shapeId="25861" r:id="rId56" name="Button 261">
              <controlPr defaultSize="0" print="0" autoFill="0" autoPict="0" macro="[0]!option_button_add4">
                <anchor moveWithCells="1" sizeWithCells="1">
                  <from>
                    <xdr:col>1</xdr:col>
                    <xdr:colOff>31750</xdr:colOff>
                    <xdr:row>71</xdr:row>
                    <xdr:rowOff>31750</xdr:rowOff>
                  </from>
                  <to>
                    <xdr:col>1</xdr:col>
                    <xdr:colOff>146050</xdr:colOff>
                    <xdr:row>71</xdr:row>
                    <xdr:rowOff>146050</xdr:rowOff>
                  </to>
                </anchor>
              </controlPr>
            </control>
          </mc:Choice>
        </mc:AlternateContent>
        <mc:AlternateContent xmlns:mc="http://schemas.openxmlformats.org/markup-compatibility/2006">
          <mc:Choice Requires="x14">
            <control shapeId="25862" r:id="rId57" name="Button 262">
              <controlPr defaultSize="0" print="0" autoFill="0" autoPict="0" macro="[0]!option_button_add3">
                <anchor moveWithCells="1" sizeWithCells="1">
                  <from>
                    <xdr:col>1</xdr:col>
                    <xdr:colOff>31750</xdr:colOff>
                    <xdr:row>44</xdr:row>
                    <xdr:rowOff>31750</xdr:rowOff>
                  </from>
                  <to>
                    <xdr:col>1</xdr:col>
                    <xdr:colOff>146050</xdr:colOff>
                    <xdr:row>44</xdr:row>
                    <xdr:rowOff>146050</xdr:rowOff>
                  </to>
                </anchor>
              </controlPr>
            </control>
          </mc:Choice>
        </mc:AlternateContent>
        <mc:AlternateContent xmlns:mc="http://schemas.openxmlformats.org/markup-compatibility/2006">
          <mc:Choice Requires="x14">
            <control shapeId="25863" r:id="rId58" name="Button 263">
              <controlPr defaultSize="0" print="0" autoFill="0" autoPict="0" macro="[0]!option_button_click">
                <anchor moveWithCells="1" sizeWithCells="1">
                  <from>
                    <xdr:col>0</xdr:col>
                    <xdr:colOff>31750</xdr:colOff>
                    <xdr:row>46</xdr:row>
                    <xdr:rowOff>38100</xdr:rowOff>
                  </from>
                  <to>
                    <xdr:col>0</xdr:col>
                    <xdr:colOff>146050</xdr:colOff>
                    <xdr:row>46</xdr:row>
                    <xdr:rowOff>152400</xdr:rowOff>
                  </to>
                </anchor>
              </controlPr>
            </control>
          </mc:Choice>
        </mc:AlternateContent>
        <mc:AlternateContent xmlns:mc="http://schemas.openxmlformats.org/markup-compatibility/2006">
          <mc:Choice Requires="x14">
            <control shapeId="25864" r:id="rId59" name="Button 264">
              <controlPr defaultSize="0" print="0" autoFill="0" autoPict="0" macro="[0]!option_button_click">
                <anchor moveWithCells="1" sizeWithCells="1">
                  <from>
                    <xdr:col>0</xdr:col>
                    <xdr:colOff>31750</xdr:colOff>
                    <xdr:row>47</xdr:row>
                    <xdr:rowOff>31750</xdr:rowOff>
                  </from>
                  <to>
                    <xdr:col>0</xdr:col>
                    <xdr:colOff>146050</xdr:colOff>
                    <xdr:row>47</xdr:row>
                    <xdr:rowOff>146050</xdr:rowOff>
                  </to>
                </anchor>
              </controlPr>
            </control>
          </mc:Choice>
        </mc:AlternateContent>
        <mc:AlternateContent xmlns:mc="http://schemas.openxmlformats.org/markup-compatibility/2006">
          <mc:Choice Requires="x14">
            <control shapeId="25865" r:id="rId60" name="Button 265">
              <controlPr defaultSize="0" print="0" autoFill="0" autoPict="0" macro="[0]!option_button_click">
                <anchor moveWithCells="1" sizeWithCells="1">
                  <from>
                    <xdr:col>0</xdr:col>
                    <xdr:colOff>31750</xdr:colOff>
                    <xdr:row>48</xdr:row>
                    <xdr:rowOff>31750</xdr:rowOff>
                  </from>
                  <to>
                    <xdr:col>0</xdr:col>
                    <xdr:colOff>146050</xdr:colOff>
                    <xdr:row>48</xdr:row>
                    <xdr:rowOff>146050</xdr:rowOff>
                  </to>
                </anchor>
              </controlPr>
            </control>
          </mc:Choice>
        </mc:AlternateContent>
        <mc:AlternateContent xmlns:mc="http://schemas.openxmlformats.org/markup-compatibility/2006">
          <mc:Choice Requires="x14">
            <control shapeId="25866" r:id="rId61" name="Button 266">
              <controlPr defaultSize="0" print="0" autoFill="0" autoPict="0" macro="[0]!option_button_click">
                <anchor moveWithCells="1" sizeWithCells="1">
                  <from>
                    <xdr:col>0</xdr:col>
                    <xdr:colOff>31750</xdr:colOff>
                    <xdr:row>49</xdr:row>
                    <xdr:rowOff>31750</xdr:rowOff>
                  </from>
                  <to>
                    <xdr:col>0</xdr:col>
                    <xdr:colOff>146050</xdr:colOff>
                    <xdr:row>49</xdr:row>
                    <xdr:rowOff>146050</xdr:rowOff>
                  </to>
                </anchor>
              </controlPr>
            </control>
          </mc:Choice>
        </mc:AlternateContent>
        <mc:AlternateContent xmlns:mc="http://schemas.openxmlformats.org/markup-compatibility/2006">
          <mc:Choice Requires="x14">
            <control shapeId="25867" r:id="rId62" name="Button 267">
              <controlPr defaultSize="0" print="0" autoFill="0" autoPict="0" macro="[0]!option_button_click">
                <anchor moveWithCells="1" sizeWithCells="1">
                  <from>
                    <xdr:col>0</xdr:col>
                    <xdr:colOff>31750</xdr:colOff>
                    <xdr:row>50</xdr:row>
                    <xdr:rowOff>31750</xdr:rowOff>
                  </from>
                  <to>
                    <xdr:col>0</xdr:col>
                    <xdr:colOff>146050</xdr:colOff>
                    <xdr:row>50</xdr:row>
                    <xdr:rowOff>146050</xdr:rowOff>
                  </to>
                </anchor>
              </controlPr>
            </control>
          </mc:Choice>
        </mc:AlternateContent>
        <mc:AlternateContent xmlns:mc="http://schemas.openxmlformats.org/markup-compatibility/2006">
          <mc:Choice Requires="x14">
            <control shapeId="25868" r:id="rId63" name="Button 268">
              <controlPr defaultSize="0" print="0" autoFill="0" autoPict="0" macro="[0]!option_button_click">
                <anchor moveWithCells="1" sizeWithCells="1">
                  <from>
                    <xdr:col>0</xdr:col>
                    <xdr:colOff>31750</xdr:colOff>
                    <xdr:row>45</xdr:row>
                    <xdr:rowOff>31750</xdr:rowOff>
                  </from>
                  <to>
                    <xdr:col>0</xdr:col>
                    <xdr:colOff>146050</xdr:colOff>
                    <xdr:row>45</xdr:row>
                    <xdr:rowOff>146050</xdr:rowOff>
                  </to>
                </anchor>
              </controlPr>
            </control>
          </mc:Choice>
        </mc:AlternateContent>
        <mc:AlternateContent xmlns:mc="http://schemas.openxmlformats.org/markup-compatibility/2006">
          <mc:Choice Requires="x14">
            <control shapeId="25900" r:id="rId64" name="Button 300">
              <controlPr defaultSize="0" print="0" autoFill="0" autoPict="0" macro="[0]!option_button_add4">
                <anchor moveWithCells="1" sizeWithCells="1">
                  <from>
                    <xdr:col>1</xdr:col>
                    <xdr:colOff>31750</xdr:colOff>
                    <xdr:row>95</xdr:row>
                    <xdr:rowOff>31750</xdr:rowOff>
                  </from>
                  <to>
                    <xdr:col>1</xdr:col>
                    <xdr:colOff>146050</xdr:colOff>
                    <xdr:row>95</xdr:row>
                    <xdr:rowOff>146050</xdr:rowOff>
                  </to>
                </anchor>
              </controlPr>
            </control>
          </mc:Choice>
        </mc:AlternateContent>
        <mc:AlternateContent xmlns:mc="http://schemas.openxmlformats.org/markup-compatibility/2006">
          <mc:Choice Requires="x14">
            <control shapeId="25901" r:id="rId65" name="Button 301">
              <controlPr defaultSize="0" print="0" autoFill="0" autoPict="0" macro="[0]!option_button_click">
                <anchor moveWithCells="1" sizeWithCells="1">
                  <from>
                    <xdr:col>0</xdr:col>
                    <xdr:colOff>38100</xdr:colOff>
                    <xdr:row>97</xdr:row>
                    <xdr:rowOff>31750</xdr:rowOff>
                  </from>
                  <to>
                    <xdr:col>0</xdr:col>
                    <xdr:colOff>152400</xdr:colOff>
                    <xdr:row>97</xdr:row>
                    <xdr:rowOff>146050</xdr:rowOff>
                  </to>
                </anchor>
              </controlPr>
            </control>
          </mc:Choice>
        </mc:AlternateContent>
        <mc:AlternateContent xmlns:mc="http://schemas.openxmlformats.org/markup-compatibility/2006">
          <mc:Choice Requires="x14">
            <control shapeId="25902" r:id="rId66" name="Button 302">
              <controlPr defaultSize="0" print="0" autoFill="0" autoPict="0" macro="[0]!option_button_click">
                <anchor moveWithCells="1" sizeWithCells="1">
                  <from>
                    <xdr:col>0</xdr:col>
                    <xdr:colOff>38100</xdr:colOff>
                    <xdr:row>98</xdr:row>
                    <xdr:rowOff>38100</xdr:rowOff>
                  </from>
                  <to>
                    <xdr:col>0</xdr:col>
                    <xdr:colOff>152400</xdr:colOff>
                    <xdr:row>98</xdr:row>
                    <xdr:rowOff>152400</xdr:rowOff>
                  </to>
                </anchor>
              </controlPr>
            </control>
          </mc:Choice>
        </mc:AlternateContent>
        <mc:AlternateContent xmlns:mc="http://schemas.openxmlformats.org/markup-compatibility/2006">
          <mc:Choice Requires="x14">
            <control shapeId="25903" r:id="rId67" name="Button 303">
              <controlPr defaultSize="0" print="0" autoFill="0" autoPict="0" macro="[0]!option_button_click">
                <anchor moveWithCells="1" sizeWithCells="1">
                  <from>
                    <xdr:col>0</xdr:col>
                    <xdr:colOff>38100</xdr:colOff>
                    <xdr:row>99</xdr:row>
                    <xdr:rowOff>50800</xdr:rowOff>
                  </from>
                  <to>
                    <xdr:col>0</xdr:col>
                    <xdr:colOff>152400</xdr:colOff>
                    <xdr:row>99</xdr:row>
                    <xdr:rowOff>165100</xdr:rowOff>
                  </to>
                </anchor>
              </controlPr>
            </control>
          </mc:Choice>
        </mc:AlternateContent>
        <mc:AlternateContent xmlns:mc="http://schemas.openxmlformats.org/markup-compatibility/2006">
          <mc:Choice Requires="x14">
            <control shapeId="25904" r:id="rId68" name="Button 304">
              <controlPr defaultSize="0" print="0" autoFill="0" autoPict="0" macro="[0]!option_button_click">
                <anchor moveWithCells="1" sizeWithCells="1">
                  <from>
                    <xdr:col>0</xdr:col>
                    <xdr:colOff>38100</xdr:colOff>
                    <xdr:row>100</xdr:row>
                    <xdr:rowOff>50800</xdr:rowOff>
                  </from>
                  <to>
                    <xdr:col>0</xdr:col>
                    <xdr:colOff>152400</xdr:colOff>
                    <xdr:row>100</xdr:row>
                    <xdr:rowOff>165100</xdr:rowOff>
                  </to>
                </anchor>
              </controlPr>
            </control>
          </mc:Choice>
        </mc:AlternateContent>
        <mc:AlternateContent xmlns:mc="http://schemas.openxmlformats.org/markup-compatibility/2006">
          <mc:Choice Requires="x14">
            <control shapeId="25905" r:id="rId69" name="Button 305">
              <controlPr defaultSize="0" print="0" autoFill="0" autoPict="0" macro="[0]!option_button_click">
                <anchor moveWithCells="1" sizeWithCells="1">
                  <from>
                    <xdr:col>0</xdr:col>
                    <xdr:colOff>38100</xdr:colOff>
                    <xdr:row>101</xdr:row>
                    <xdr:rowOff>50800</xdr:rowOff>
                  </from>
                  <to>
                    <xdr:col>0</xdr:col>
                    <xdr:colOff>152400</xdr:colOff>
                    <xdr:row>101</xdr:row>
                    <xdr:rowOff>165100</xdr:rowOff>
                  </to>
                </anchor>
              </controlPr>
            </control>
          </mc:Choice>
        </mc:AlternateContent>
        <mc:AlternateContent xmlns:mc="http://schemas.openxmlformats.org/markup-compatibility/2006">
          <mc:Choice Requires="x14">
            <control shapeId="25906" r:id="rId70" name="Button 306">
              <controlPr defaultSize="0" print="0" autoFill="0" autoPict="0" macro="[0]!option_button_click">
                <anchor moveWithCells="1" sizeWithCells="1">
                  <from>
                    <xdr:col>0</xdr:col>
                    <xdr:colOff>38100</xdr:colOff>
                    <xdr:row>103</xdr:row>
                    <xdr:rowOff>50800</xdr:rowOff>
                  </from>
                  <to>
                    <xdr:col>0</xdr:col>
                    <xdr:colOff>152400</xdr:colOff>
                    <xdr:row>103</xdr:row>
                    <xdr:rowOff>165100</xdr:rowOff>
                  </to>
                </anchor>
              </controlPr>
            </control>
          </mc:Choice>
        </mc:AlternateContent>
        <mc:AlternateContent xmlns:mc="http://schemas.openxmlformats.org/markup-compatibility/2006">
          <mc:Choice Requires="x14">
            <control shapeId="25907" r:id="rId71" name="Button 307">
              <controlPr defaultSize="0" print="0" autoFill="0" autoPict="0" macro="[0]!option_button_click">
                <anchor moveWithCells="1" sizeWithCells="1">
                  <from>
                    <xdr:col>0</xdr:col>
                    <xdr:colOff>38100</xdr:colOff>
                    <xdr:row>102</xdr:row>
                    <xdr:rowOff>50800</xdr:rowOff>
                  </from>
                  <to>
                    <xdr:col>0</xdr:col>
                    <xdr:colOff>152400</xdr:colOff>
                    <xdr:row>102</xdr:row>
                    <xdr:rowOff>165100</xdr:rowOff>
                  </to>
                </anchor>
              </controlPr>
            </control>
          </mc:Choice>
        </mc:AlternateContent>
        <mc:AlternateContent xmlns:mc="http://schemas.openxmlformats.org/markup-compatibility/2006">
          <mc:Choice Requires="x14">
            <control shapeId="25908" r:id="rId72" name="Button 308">
              <controlPr defaultSize="0" print="0" autoFill="0" autoPict="0" macro="[0]!option_button_click">
                <anchor moveWithCells="1" sizeWithCells="1">
                  <from>
                    <xdr:col>0</xdr:col>
                    <xdr:colOff>38100</xdr:colOff>
                    <xdr:row>104</xdr:row>
                    <xdr:rowOff>50800</xdr:rowOff>
                  </from>
                  <to>
                    <xdr:col>0</xdr:col>
                    <xdr:colOff>152400</xdr:colOff>
                    <xdr:row>104</xdr:row>
                    <xdr:rowOff>165100</xdr:rowOff>
                  </to>
                </anchor>
              </controlPr>
            </control>
          </mc:Choice>
        </mc:AlternateContent>
        <mc:AlternateContent xmlns:mc="http://schemas.openxmlformats.org/markup-compatibility/2006">
          <mc:Choice Requires="x14">
            <control shapeId="25909" r:id="rId73" name="Button 309">
              <controlPr defaultSize="0" print="0" autoFill="0" autoPict="0" macro="[0]!option_button_click">
                <anchor moveWithCells="1" sizeWithCells="1">
                  <from>
                    <xdr:col>0</xdr:col>
                    <xdr:colOff>38100</xdr:colOff>
                    <xdr:row>105</xdr:row>
                    <xdr:rowOff>50800</xdr:rowOff>
                  </from>
                  <to>
                    <xdr:col>0</xdr:col>
                    <xdr:colOff>152400</xdr:colOff>
                    <xdr:row>105</xdr:row>
                    <xdr:rowOff>165100</xdr:rowOff>
                  </to>
                </anchor>
              </controlPr>
            </control>
          </mc:Choice>
        </mc:AlternateContent>
        <mc:AlternateContent xmlns:mc="http://schemas.openxmlformats.org/markup-compatibility/2006">
          <mc:Choice Requires="x14">
            <control shapeId="25910" r:id="rId74" name="Button 310">
              <controlPr defaultSize="0" print="0" autoFill="0" autoPict="0" macro="[0]!option_button_click">
                <anchor moveWithCells="1" sizeWithCells="1">
                  <from>
                    <xdr:col>0</xdr:col>
                    <xdr:colOff>38100</xdr:colOff>
                    <xdr:row>106</xdr:row>
                    <xdr:rowOff>50800</xdr:rowOff>
                  </from>
                  <to>
                    <xdr:col>0</xdr:col>
                    <xdr:colOff>152400</xdr:colOff>
                    <xdr:row>106</xdr:row>
                    <xdr:rowOff>165100</xdr:rowOff>
                  </to>
                </anchor>
              </controlPr>
            </control>
          </mc:Choice>
        </mc:AlternateContent>
        <mc:AlternateContent xmlns:mc="http://schemas.openxmlformats.org/markup-compatibility/2006">
          <mc:Choice Requires="x14">
            <control shapeId="25911" r:id="rId75" name="Button 311">
              <controlPr defaultSize="0" print="0" autoFill="0" autoPict="0" macro="[0]!option_button_click">
                <anchor moveWithCells="1" sizeWithCells="1">
                  <from>
                    <xdr:col>0</xdr:col>
                    <xdr:colOff>38100</xdr:colOff>
                    <xdr:row>107</xdr:row>
                    <xdr:rowOff>50800</xdr:rowOff>
                  </from>
                  <to>
                    <xdr:col>0</xdr:col>
                    <xdr:colOff>152400</xdr:colOff>
                    <xdr:row>107</xdr:row>
                    <xdr:rowOff>165100</xdr:rowOff>
                  </to>
                </anchor>
              </controlPr>
            </control>
          </mc:Choice>
        </mc:AlternateContent>
        <mc:AlternateContent xmlns:mc="http://schemas.openxmlformats.org/markup-compatibility/2006">
          <mc:Choice Requires="x14">
            <control shapeId="25912" r:id="rId76" name="Button 312">
              <controlPr defaultSize="0" print="0" autoFill="0" autoPict="0" macro="[0]!option_button_click">
                <anchor moveWithCells="1" sizeWithCells="1">
                  <from>
                    <xdr:col>0</xdr:col>
                    <xdr:colOff>38100</xdr:colOff>
                    <xdr:row>108</xdr:row>
                    <xdr:rowOff>50800</xdr:rowOff>
                  </from>
                  <to>
                    <xdr:col>0</xdr:col>
                    <xdr:colOff>152400</xdr:colOff>
                    <xdr:row>108</xdr:row>
                    <xdr:rowOff>165100</xdr:rowOff>
                  </to>
                </anchor>
              </controlPr>
            </control>
          </mc:Choice>
        </mc:AlternateContent>
        <mc:AlternateContent xmlns:mc="http://schemas.openxmlformats.org/markup-compatibility/2006">
          <mc:Choice Requires="x14">
            <control shapeId="25913" r:id="rId77" name="Button 313">
              <controlPr defaultSize="0" print="0" autoFill="0" autoPict="0" macro="[0]!option_button_click">
                <anchor moveWithCells="1" sizeWithCells="1">
                  <from>
                    <xdr:col>0</xdr:col>
                    <xdr:colOff>38100</xdr:colOff>
                    <xdr:row>109</xdr:row>
                    <xdr:rowOff>50800</xdr:rowOff>
                  </from>
                  <to>
                    <xdr:col>0</xdr:col>
                    <xdr:colOff>152400</xdr:colOff>
                    <xdr:row>109</xdr:row>
                    <xdr:rowOff>165100</xdr:rowOff>
                  </to>
                </anchor>
              </controlPr>
            </control>
          </mc:Choice>
        </mc:AlternateContent>
        <mc:AlternateContent xmlns:mc="http://schemas.openxmlformats.org/markup-compatibility/2006">
          <mc:Choice Requires="x14">
            <control shapeId="25914" r:id="rId78" name="Button 314">
              <controlPr defaultSize="0" print="0" autoFill="0" autoPict="0" macro="[0]!option_button_click">
                <anchor moveWithCells="1" sizeWithCells="1">
                  <from>
                    <xdr:col>0</xdr:col>
                    <xdr:colOff>38100</xdr:colOff>
                    <xdr:row>96</xdr:row>
                    <xdr:rowOff>31750</xdr:rowOff>
                  </from>
                  <to>
                    <xdr:col>0</xdr:col>
                    <xdr:colOff>152400</xdr:colOff>
                    <xdr:row>96</xdr:row>
                    <xdr:rowOff>146050</xdr:rowOff>
                  </to>
                </anchor>
              </controlPr>
            </control>
          </mc:Choice>
        </mc:AlternateContent>
        <mc:AlternateContent xmlns:mc="http://schemas.openxmlformats.org/markup-compatibility/2006">
          <mc:Choice Requires="x14">
            <control shapeId="25915" r:id="rId79" name="Button 315">
              <controlPr defaultSize="0" print="0" autoFill="0" autoPict="0" macro="[0]!option_button_add4">
                <anchor moveWithCells="1" sizeWithCells="1">
                  <from>
                    <xdr:col>1</xdr:col>
                    <xdr:colOff>31750</xdr:colOff>
                    <xdr:row>124</xdr:row>
                    <xdr:rowOff>31750</xdr:rowOff>
                  </from>
                  <to>
                    <xdr:col>1</xdr:col>
                    <xdr:colOff>146050</xdr:colOff>
                    <xdr:row>124</xdr:row>
                    <xdr:rowOff>146050</xdr:rowOff>
                  </to>
                </anchor>
              </controlPr>
            </control>
          </mc:Choice>
        </mc:AlternateContent>
        <mc:AlternateContent xmlns:mc="http://schemas.openxmlformats.org/markup-compatibility/2006">
          <mc:Choice Requires="x14">
            <control shapeId="25916" r:id="rId80" name="Button 316">
              <controlPr defaultSize="0" print="0" autoFill="0" autoPict="0" macro="[0]!option_button_click">
                <anchor moveWithCells="1" sizeWithCells="1">
                  <from>
                    <xdr:col>0</xdr:col>
                    <xdr:colOff>38100</xdr:colOff>
                    <xdr:row>126</xdr:row>
                    <xdr:rowOff>31750</xdr:rowOff>
                  </from>
                  <to>
                    <xdr:col>0</xdr:col>
                    <xdr:colOff>152400</xdr:colOff>
                    <xdr:row>126</xdr:row>
                    <xdr:rowOff>146050</xdr:rowOff>
                  </to>
                </anchor>
              </controlPr>
            </control>
          </mc:Choice>
        </mc:AlternateContent>
        <mc:AlternateContent xmlns:mc="http://schemas.openxmlformats.org/markup-compatibility/2006">
          <mc:Choice Requires="x14">
            <control shapeId="25917" r:id="rId81" name="Button 317">
              <controlPr defaultSize="0" print="0" autoFill="0" autoPict="0" macro="[0]!option_button_click">
                <anchor moveWithCells="1" sizeWithCells="1">
                  <from>
                    <xdr:col>0</xdr:col>
                    <xdr:colOff>38100</xdr:colOff>
                    <xdr:row>127</xdr:row>
                    <xdr:rowOff>38100</xdr:rowOff>
                  </from>
                  <to>
                    <xdr:col>0</xdr:col>
                    <xdr:colOff>152400</xdr:colOff>
                    <xdr:row>127</xdr:row>
                    <xdr:rowOff>152400</xdr:rowOff>
                  </to>
                </anchor>
              </controlPr>
            </control>
          </mc:Choice>
        </mc:AlternateContent>
        <mc:AlternateContent xmlns:mc="http://schemas.openxmlformats.org/markup-compatibility/2006">
          <mc:Choice Requires="x14">
            <control shapeId="25918" r:id="rId82" name="Button 318">
              <controlPr defaultSize="0" print="0" autoFill="0" autoPict="0" macro="[0]!option_button_click">
                <anchor moveWithCells="1" sizeWithCells="1">
                  <from>
                    <xdr:col>0</xdr:col>
                    <xdr:colOff>38100</xdr:colOff>
                    <xdr:row>128</xdr:row>
                    <xdr:rowOff>50800</xdr:rowOff>
                  </from>
                  <to>
                    <xdr:col>0</xdr:col>
                    <xdr:colOff>152400</xdr:colOff>
                    <xdr:row>128</xdr:row>
                    <xdr:rowOff>165100</xdr:rowOff>
                  </to>
                </anchor>
              </controlPr>
            </control>
          </mc:Choice>
        </mc:AlternateContent>
        <mc:AlternateContent xmlns:mc="http://schemas.openxmlformats.org/markup-compatibility/2006">
          <mc:Choice Requires="x14">
            <control shapeId="25919" r:id="rId83" name="Button 319">
              <controlPr defaultSize="0" print="0" autoFill="0" autoPict="0" macro="[0]!option_button_click">
                <anchor moveWithCells="1" sizeWithCells="1">
                  <from>
                    <xdr:col>0</xdr:col>
                    <xdr:colOff>38100</xdr:colOff>
                    <xdr:row>129</xdr:row>
                    <xdr:rowOff>50800</xdr:rowOff>
                  </from>
                  <to>
                    <xdr:col>0</xdr:col>
                    <xdr:colOff>152400</xdr:colOff>
                    <xdr:row>129</xdr:row>
                    <xdr:rowOff>165100</xdr:rowOff>
                  </to>
                </anchor>
              </controlPr>
            </control>
          </mc:Choice>
        </mc:AlternateContent>
        <mc:AlternateContent xmlns:mc="http://schemas.openxmlformats.org/markup-compatibility/2006">
          <mc:Choice Requires="x14">
            <control shapeId="25920" r:id="rId84" name="Button 320">
              <controlPr defaultSize="0" print="0" autoFill="0" autoPict="0" macro="[0]!option_button_click">
                <anchor moveWithCells="1" sizeWithCells="1">
                  <from>
                    <xdr:col>0</xdr:col>
                    <xdr:colOff>38100</xdr:colOff>
                    <xdr:row>130</xdr:row>
                    <xdr:rowOff>50800</xdr:rowOff>
                  </from>
                  <to>
                    <xdr:col>0</xdr:col>
                    <xdr:colOff>152400</xdr:colOff>
                    <xdr:row>130</xdr:row>
                    <xdr:rowOff>165100</xdr:rowOff>
                  </to>
                </anchor>
              </controlPr>
            </control>
          </mc:Choice>
        </mc:AlternateContent>
        <mc:AlternateContent xmlns:mc="http://schemas.openxmlformats.org/markup-compatibility/2006">
          <mc:Choice Requires="x14">
            <control shapeId="25921" r:id="rId85" name="Button 321">
              <controlPr defaultSize="0" print="0" autoFill="0" autoPict="0" macro="[0]!option_button_click">
                <anchor moveWithCells="1" sizeWithCells="1">
                  <from>
                    <xdr:col>0</xdr:col>
                    <xdr:colOff>38100</xdr:colOff>
                    <xdr:row>132</xdr:row>
                    <xdr:rowOff>50800</xdr:rowOff>
                  </from>
                  <to>
                    <xdr:col>0</xdr:col>
                    <xdr:colOff>152400</xdr:colOff>
                    <xdr:row>132</xdr:row>
                    <xdr:rowOff>165100</xdr:rowOff>
                  </to>
                </anchor>
              </controlPr>
            </control>
          </mc:Choice>
        </mc:AlternateContent>
        <mc:AlternateContent xmlns:mc="http://schemas.openxmlformats.org/markup-compatibility/2006">
          <mc:Choice Requires="x14">
            <control shapeId="25922" r:id="rId86" name="Button 322">
              <controlPr defaultSize="0" print="0" autoFill="0" autoPict="0" macro="[0]!option_button_click">
                <anchor moveWithCells="1" sizeWithCells="1">
                  <from>
                    <xdr:col>0</xdr:col>
                    <xdr:colOff>38100</xdr:colOff>
                    <xdr:row>131</xdr:row>
                    <xdr:rowOff>50800</xdr:rowOff>
                  </from>
                  <to>
                    <xdr:col>0</xdr:col>
                    <xdr:colOff>152400</xdr:colOff>
                    <xdr:row>131</xdr:row>
                    <xdr:rowOff>165100</xdr:rowOff>
                  </to>
                </anchor>
              </controlPr>
            </control>
          </mc:Choice>
        </mc:AlternateContent>
        <mc:AlternateContent xmlns:mc="http://schemas.openxmlformats.org/markup-compatibility/2006">
          <mc:Choice Requires="x14">
            <control shapeId="25923" r:id="rId87" name="Button 323">
              <controlPr defaultSize="0" print="0" autoFill="0" autoPict="0" macro="[0]!option_button_click">
                <anchor moveWithCells="1" sizeWithCells="1">
                  <from>
                    <xdr:col>0</xdr:col>
                    <xdr:colOff>38100</xdr:colOff>
                    <xdr:row>133</xdr:row>
                    <xdr:rowOff>50800</xdr:rowOff>
                  </from>
                  <to>
                    <xdr:col>0</xdr:col>
                    <xdr:colOff>152400</xdr:colOff>
                    <xdr:row>133</xdr:row>
                    <xdr:rowOff>165100</xdr:rowOff>
                  </to>
                </anchor>
              </controlPr>
            </control>
          </mc:Choice>
        </mc:AlternateContent>
        <mc:AlternateContent xmlns:mc="http://schemas.openxmlformats.org/markup-compatibility/2006">
          <mc:Choice Requires="x14">
            <control shapeId="25924" r:id="rId88" name="Button 324">
              <controlPr defaultSize="0" print="0" autoFill="0" autoPict="0" macro="[0]!option_button_click">
                <anchor moveWithCells="1" sizeWithCells="1">
                  <from>
                    <xdr:col>0</xdr:col>
                    <xdr:colOff>38100</xdr:colOff>
                    <xdr:row>134</xdr:row>
                    <xdr:rowOff>50800</xdr:rowOff>
                  </from>
                  <to>
                    <xdr:col>0</xdr:col>
                    <xdr:colOff>152400</xdr:colOff>
                    <xdr:row>134</xdr:row>
                    <xdr:rowOff>165100</xdr:rowOff>
                  </to>
                </anchor>
              </controlPr>
            </control>
          </mc:Choice>
        </mc:AlternateContent>
        <mc:AlternateContent xmlns:mc="http://schemas.openxmlformats.org/markup-compatibility/2006">
          <mc:Choice Requires="x14">
            <control shapeId="25925" r:id="rId89" name="Button 325">
              <controlPr defaultSize="0" print="0" autoFill="0" autoPict="0" macro="[0]!option_button_click">
                <anchor moveWithCells="1" sizeWithCells="1">
                  <from>
                    <xdr:col>0</xdr:col>
                    <xdr:colOff>38100</xdr:colOff>
                    <xdr:row>135</xdr:row>
                    <xdr:rowOff>50800</xdr:rowOff>
                  </from>
                  <to>
                    <xdr:col>0</xdr:col>
                    <xdr:colOff>152400</xdr:colOff>
                    <xdr:row>135</xdr:row>
                    <xdr:rowOff>165100</xdr:rowOff>
                  </to>
                </anchor>
              </controlPr>
            </control>
          </mc:Choice>
        </mc:AlternateContent>
        <mc:AlternateContent xmlns:mc="http://schemas.openxmlformats.org/markup-compatibility/2006">
          <mc:Choice Requires="x14">
            <control shapeId="25926" r:id="rId90" name="Button 326">
              <controlPr defaultSize="0" print="0" autoFill="0" autoPict="0" macro="[0]!option_button_click">
                <anchor moveWithCells="1" sizeWithCells="1">
                  <from>
                    <xdr:col>0</xdr:col>
                    <xdr:colOff>38100</xdr:colOff>
                    <xdr:row>136</xdr:row>
                    <xdr:rowOff>50800</xdr:rowOff>
                  </from>
                  <to>
                    <xdr:col>0</xdr:col>
                    <xdr:colOff>152400</xdr:colOff>
                    <xdr:row>136</xdr:row>
                    <xdr:rowOff>165100</xdr:rowOff>
                  </to>
                </anchor>
              </controlPr>
            </control>
          </mc:Choice>
        </mc:AlternateContent>
        <mc:AlternateContent xmlns:mc="http://schemas.openxmlformats.org/markup-compatibility/2006">
          <mc:Choice Requires="x14">
            <control shapeId="25927" r:id="rId91" name="Button 327">
              <controlPr defaultSize="0" print="0" autoFill="0" autoPict="0" macro="[0]!option_button_click">
                <anchor moveWithCells="1" sizeWithCells="1">
                  <from>
                    <xdr:col>0</xdr:col>
                    <xdr:colOff>38100</xdr:colOff>
                    <xdr:row>137</xdr:row>
                    <xdr:rowOff>50800</xdr:rowOff>
                  </from>
                  <to>
                    <xdr:col>0</xdr:col>
                    <xdr:colOff>152400</xdr:colOff>
                    <xdr:row>137</xdr:row>
                    <xdr:rowOff>165100</xdr:rowOff>
                  </to>
                </anchor>
              </controlPr>
            </control>
          </mc:Choice>
        </mc:AlternateContent>
        <mc:AlternateContent xmlns:mc="http://schemas.openxmlformats.org/markup-compatibility/2006">
          <mc:Choice Requires="x14">
            <control shapeId="25928" r:id="rId92" name="Button 328">
              <controlPr defaultSize="0" print="0" autoFill="0" autoPict="0" macro="[0]!option_button_click">
                <anchor moveWithCells="1" sizeWithCells="1">
                  <from>
                    <xdr:col>0</xdr:col>
                    <xdr:colOff>38100</xdr:colOff>
                    <xdr:row>138</xdr:row>
                    <xdr:rowOff>50800</xdr:rowOff>
                  </from>
                  <to>
                    <xdr:col>0</xdr:col>
                    <xdr:colOff>152400</xdr:colOff>
                    <xdr:row>138</xdr:row>
                    <xdr:rowOff>165100</xdr:rowOff>
                  </to>
                </anchor>
              </controlPr>
            </control>
          </mc:Choice>
        </mc:AlternateContent>
        <mc:AlternateContent xmlns:mc="http://schemas.openxmlformats.org/markup-compatibility/2006">
          <mc:Choice Requires="x14">
            <control shapeId="25929" r:id="rId93" name="Button 329">
              <controlPr defaultSize="0" print="0" autoFill="0" autoPict="0" macro="[0]!option_button_click">
                <anchor moveWithCells="1" sizeWithCells="1">
                  <from>
                    <xdr:col>0</xdr:col>
                    <xdr:colOff>38100</xdr:colOff>
                    <xdr:row>125</xdr:row>
                    <xdr:rowOff>31750</xdr:rowOff>
                  </from>
                  <to>
                    <xdr:col>0</xdr:col>
                    <xdr:colOff>152400</xdr:colOff>
                    <xdr:row>125</xdr:row>
                    <xdr:rowOff>146050</xdr:rowOff>
                  </to>
                </anchor>
              </controlPr>
            </control>
          </mc:Choice>
        </mc:AlternateContent>
        <mc:AlternateContent xmlns:mc="http://schemas.openxmlformats.org/markup-compatibility/2006">
          <mc:Choice Requires="x14">
            <control shapeId="25936" r:id="rId94" name="Button 336">
              <controlPr defaultSize="0" print="0" autoFill="0" autoPict="0" macro="[0]!option_button_add_spare">
                <anchor moveWithCells="1" sizeWithCells="1">
                  <from>
                    <xdr:col>1</xdr:col>
                    <xdr:colOff>31750</xdr:colOff>
                    <xdr:row>139</xdr:row>
                    <xdr:rowOff>31750</xdr:rowOff>
                  </from>
                  <to>
                    <xdr:col>1</xdr:col>
                    <xdr:colOff>146050</xdr:colOff>
                    <xdr:row>139</xdr:row>
                    <xdr:rowOff>146050</xdr:rowOff>
                  </to>
                </anchor>
              </controlPr>
            </control>
          </mc:Choice>
        </mc:AlternateContent>
        <mc:AlternateContent xmlns:mc="http://schemas.openxmlformats.org/markup-compatibility/2006">
          <mc:Choice Requires="x14">
            <control shapeId="25937" r:id="rId95" name="Button 337">
              <controlPr defaultSize="0" print="0" autoFill="0" autoPict="0" macro="[0]!option_button_click">
                <anchor moveWithCells="1" sizeWithCells="1">
                  <from>
                    <xdr:col>0</xdr:col>
                    <xdr:colOff>31750</xdr:colOff>
                    <xdr:row>140</xdr:row>
                    <xdr:rowOff>38100</xdr:rowOff>
                  </from>
                  <to>
                    <xdr:col>0</xdr:col>
                    <xdr:colOff>146050</xdr:colOff>
                    <xdr:row>140</xdr:row>
                    <xdr:rowOff>152400</xdr:rowOff>
                  </to>
                </anchor>
              </controlPr>
            </control>
          </mc:Choice>
        </mc:AlternateContent>
        <mc:AlternateContent xmlns:mc="http://schemas.openxmlformats.org/markup-compatibility/2006">
          <mc:Choice Requires="x14">
            <control shapeId="25938" r:id="rId96" name="Button 338">
              <controlPr defaultSize="0" print="0" autoFill="0" autoPict="0" macro="[0]!option_button_click">
                <anchor moveWithCells="1" sizeWithCells="1">
                  <from>
                    <xdr:col>0</xdr:col>
                    <xdr:colOff>31750</xdr:colOff>
                    <xdr:row>142</xdr:row>
                    <xdr:rowOff>69850</xdr:rowOff>
                  </from>
                  <to>
                    <xdr:col>0</xdr:col>
                    <xdr:colOff>146050</xdr:colOff>
                    <xdr:row>143</xdr:row>
                    <xdr:rowOff>0</xdr:rowOff>
                  </to>
                </anchor>
              </controlPr>
            </control>
          </mc:Choice>
        </mc:AlternateContent>
        <mc:AlternateContent xmlns:mc="http://schemas.openxmlformats.org/markup-compatibility/2006">
          <mc:Choice Requires="x14">
            <control shapeId="25939" r:id="rId97" name="Button 339">
              <controlPr defaultSize="0" print="0" autoFill="0" autoPict="0" macro="[0]!option_button_click">
                <anchor moveWithCells="1" sizeWithCells="1">
                  <from>
                    <xdr:col>0</xdr:col>
                    <xdr:colOff>31750</xdr:colOff>
                    <xdr:row>143</xdr:row>
                    <xdr:rowOff>69850</xdr:rowOff>
                  </from>
                  <to>
                    <xdr:col>0</xdr:col>
                    <xdr:colOff>146050</xdr:colOff>
                    <xdr:row>144</xdr:row>
                    <xdr:rowOff>0</xdr:rowOff>
                  </to>
                </anchor>
              </controlPr>
            </control>
          </mc:Choice>
        </mc:AlternateContent>
        <mc:AlternateContent xmlns:mc="http://schemas.openxmlformats.org/markup-compatibility/2006">
          <mc:Choice Requires="x14">
            <control shapeId="25940" r:id="rId98" name="Button 340">
              <controlPr defaultSize="0" print="0" autoFill="0" autoPict="0" macro="[0]!option_button_click">
                <anchor moveWithCells="1" sizeWithCells="1">
                  <from>
                    <xdr:col>0</xdr:col>
                    <xdr:colOff>31750</xdr:colOff>
                    <xdr:row>141</xdr:row>
                    <xdr:rowOff>50800</xdr:rowOff>
                  </from>
                  <to>
                    <xdr:col>0</xdr:col>
                    <xdr:colOff>146050</xdr:colOff>
                    <xdr:row>141</xdr:row>
                    <xdr:rowOff>165100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900-000000000000}">
          <x14:formula1>
            <xm:f>'D1'!$R$5:$R$6</xm:f>
          </x14:formula1>
          <xm:sqref>C38</xm:sqref>
        </x14:dataValidation>
        <x14:dataValidation type="list" allowBlank="1" showInputMessage="1" showErrorMessage="1" xr:uid="{00000000-0002-0000-0900-000001000000}">
          <x14:formula1>
            <xm:f>IF('D2'!$M$6&lt;&gt;"",OFFSET('D2'!$M$5,INDEX( MATCH(1,(--('D2'!$M$6:$M$25&lt;&gt;"")),0),1),0,SUMPRODUCT(--(LEN('D2'!$M$6:$M$25)&gt;0)),1),OFFSET('D2'!$M$6,INDEX( MATCH(1,(--('D2'!$M$6:$M$25&lt;&gt;"")),0),1),0,SUMPRODUCT(--(LEN('D2'!$M$6:$M$25)&gt;0)),1))</xm:f>
          </x14:formula1>
          <xm:sqref>C11:C19</xm:sqref>
        </x14:dataValidation>
        <x14:dataValidation type="list" allowBlank="1" showInputMessage="1" showErrorMessage="1" xr:uid="{00000000-0002-0000-0900-000002000000}">
          <x14:formula1>
            <xm:f>IF('D2'!$M$28&lt;&gt;"",OFFSET('D2'!$M$27,INDEX( MATCH(1,(--('D2'!$M$28:$M$47&lt;&gt;"")),0),1),0,SUMPRODUCT(--(LEN('D2'!$M$28:$M$47)&gt;0)),1),OFFSET('D2'!$M$28,INDEX( MATCH(1,(--('D2'!$M$28:$M$47&lt;&gt;"")),0),1),0,SUMPRODUCT(--(LEN('D2'!$M$28:$M$47)&gt;0)),1))</xm:f>
          </x14:formula1>
          <xm:sqref>C27:C28</xm:sqref>
        </x14:dataValidation>
        <x14:dataValidation type="list" allowBlank="1" showInputMessage="1" showErrorMessage="1" xr:uid="{00000000-0002-0000-0900-000003000000}">
          <x14:formula1>
            <xm:f>IF('D2'!$M$49&lt;&gt;"",OFFSET('D2'!$M$48,INDEX( MATCH(1,(--('D2'!$M$49:$M$68&lt;&gt;"")),0),1),0,SUMPRODUCT(--(LEN('D2'!$M$49:$M$68)&gt;0)),1),OFFSET('D2'!$M$49,INDEX( MATCH(1,(--('D2'!$M$49:$M$68&lt;&gt;"")),0),1),0,SUMPRODUCT(--(LEN('D2'!$M$49:$M$68)&gt;0)),1))</xm:f>
          </x14:formula1>
          <xm:sqref>C45:C51</xm:sqref>
        </x14:dataValidation>
        <x14:dataValidation type="list" allowBlank="1" showInputMessage="1" showErrorMessage="1" xr:uid="{00000000-0002-0000-0900-000004000000}">
          <x14:formula1>
            <xm:f>IF('D2'!$X$71&lt;&gt;"",OFFSET('D2'!$X$70,INDEX( MATCH(1,(--('D2'!$X$71:$X$95&lt;&gt;"")),0),1),0,SUMPRODUCT(--(LEN('D2'!$X$71:$X$95)&gt;0)),1),OFFSET('D2'!$O$71,INDEX( MATCH(1,(--('D2'!$X$37:$X$95&lt;&gt;"")),0),1),0,SUMPRODUCT(--(LEN('D2'!$X$37:$X$95)&gt;0)),1))</xm:f>
          </x14:formula1>
          <xm:sqref>C125:C139</xm:sqref>
        </x14:dataValidation>
        <x14:dataValidation type="list" allowBlank="1" showInputMessage="1" showErrorMessage="1" xr:uid="{00000000-0002-0000-0900-000005000000}">
          <x14:formula1>
            <xm:f>IF('D2'!$X$97&lt;&gt;"",OFFSET('D2'!$X$96,INDEX( MATCH(1,(--('D2'!$X$97:$X$121&lt;&gt;"")),0),1),0,SUMPRODUCT(--(LEN('D2'!$X$97:$X$121)&gt;0)),1),OFFSET('D2'!$O$97,INDEX( MATCH(1,(--('D2'!$X$97:$X$121&lt;&gt;"")),0),1),0,SUMPRODUCT(--(LEN('D2'!$X$97:$X$121)&gt;0)),1))</xm:f>
          </x14:formula1>
          <xm:sqref>C96:C110</xm:sqref>
        </x14:dataValidation>
        <x14:dataValidation type="list" allowBlank="1" showInputMessage="1" showErrorMessage="1" xr:uid="{00000000-0002-0000-0900-000006000000}">
          <x14:formula1>
            <xm:f>IF('D2'!$X$123&lt;&gt;"",OFFSET('D2'!$X$122,INDEX( MATCH(1,(--('D2'!$X$123:$X$147&lt;&gt;"")),0),1),0,SUMPRODUCT(--(LEN('D2'!$X$123:$X$147)&gt;0)),1),OFFSET('D2'!$O$123,INDEX( MATCH(1,(--('D2'!$X$123:$X$147&lt;&gt;"")),0),1),0,SUMPRODUCT(--(LEN('D2'!$X$123:$X$147)&gt;0)),1))</xm:f>
          </x14:formula1>
          <xm:sqref>C72:C86</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3">
    <tabColor theme="4" tint="0.39997558519241921"/>
    <pageSetUpPr fitToPage="1"/>
  </sheetPr>
  <dimension ref="C1:DB362"/>
  <sheetViews>
    <sheetView showGridLines="0" zoomScaleNormal="100" workbookViewId="0">
      <pane xSplit="6" ySplit="5" topLeftCell="G150" activePane="bottomRight" state="frozen"/>
      <selection pane="topRight" activeCell="G1" sqref="G1"/>
      <selection pane="bottomLeft" activeCell="A6" sqref="A6"/>
      <selection pane="bottomRight" activeCell="E252" sqref="E252:F252"/>
    </sheetView>
  </sheetViews>
  <sheetFormatPr defaultColWidth="0" defaultRowHeight="14.5" x14ac:dyDescent="0.35"/>
  <cols>
    <col min="1" max="2" width="2.81640625" style="3" customWidth="1"/>
    <col min="3" max="3" width="53.1796875" style="29" customWidth="1"/>
    <col min="4" max="4" width="9.453125" style="3" hidden="1" customWidth="1"/>
    <col min="5" max="6" width="13.54296875" style="55" customWidth="1"/>
    <col min="7" max="97" width="13.54296875" style="3" customWidth="1"/>
    <col min="98" max="98" width="8.81640625" style="3" customWidth="1"/>
    <col min="99" max="99" width="8.81640625" style="3" hidden="1" customWidth="1"/>
    <col min="100" max="101" width="8" style="3" hidden="1" customWidth="1"/>
    <col min="102" max="102" width="8" hidden="1" customWidth="1"/>
    <col min="103" max="103" width="8.81640625" style="3" hidden="1" customWidth="1"/>
    <col min="104" max="106" width="9.1796875" style="3" hidden="1" customWidth="1"/>
    <col min="107" max="16384" width="0" style="3" hidden="1"/>
  </cols>
  <sheetData>
    <row r="1" spans="3:103" customFormat="1" ht="39.75" customHeight="1" x14ac:dyDescent="0.55000000000000004">
      <c r="C1" s="76" t="s">
        <v>100</v>
      </c>
      <c r="D1" s="35"/>
      <c r="E1" s="679" t="str">
        <f ca="1">IF(CV10&gt;0,CV9,IF(CW10&gt;0,CW9,IF(CX10&gt;0,CX9,"")))</f>
        <v/>
      </c>
      <c r="F1" s="679"/>
    </row>
    <row r="2" spans="3:103" customFormat="1" ht="34.4" customHeight="1" x14ac:dyDescent="0.45">
      <c r="C2" s="252" t="str">
        <f>"'"&amp;G.Asm!F31&amp;"'"</f>
        <v>'Text'</v>
      </c>
      <c r="D2" s="248"/>
      <c r="E2" s="679"/>
      <c r="F2" s="679"/>
      <c r="G2" s="1"/>
      <c r="H2" s="553" t="s">
        <v>889</v>
      </c>
      <c r="I2" s="554" t="str">
        <f>G.Asm!$F$17</f>
        <v>Ones</v>
      </c>
      <c r="J2" s="1"/>
      <c r="CV2" s="303" t="s">
        <v>485</v>
      </c>
      <c r="CW2" s="303"/>
      <c r="CX2" s="303"/>
      <c r="CY2" s="303"/>
    </row>
    <row r="3" spans="3:103" customFormat="1" ht="5.25" customHeight="1" x14ac:dyDescent="0.35">
      <c r="C3" s="74"/>
      <c r="E3" s="2"/>
      <c r="F3" s="2"/>
    </row>
    <row r="4" spans="3:103" s="2" customFormat="1" ht="14.25" customHeight="1" x14ac:dyDescent="0.35">
      <c r="C4" s="181" t="s">
        <v>0</v>
      </c>
      <c r="D4" s="682" t="s">
        <v>24</v>
      </c>
      <c r="E4" s="680" t="s">
        <v>2</v>
      </c>
      <c r="F4" s="681"/>
      <c r="G4" s="187">
        <v>0</v>
      </c>
      <c r="H4" s="187">
        <v>1</v>
      </c>
      <c r="I4" s="187">
        <v>2</v>
      </c>
      <c r="J4" s="187">
        <v>3</v>
      </c>
      <c r="K4" s="187">
        <v>4</v>
      </c>
      <c r="L4" s="187">
        <v>5</v>
      </c>
      <c r="M4" s="187">
        <v>6</v>
      </c>
      <c r="N4" s="187">
        <v>7</v>
      </c>
      <c r="O4" s="187">
        <v>8</v>
      </c>
      <c r="P4" s="187">
        <v>9</v>
      </c>
      <c r="Q4" s="187">
        <v>10</v>
      </c>
      <c r="R4" s="187">
        <v>11</v>
      </c>
      <c r="S4" s="187">
        <v>12</v>
      </c>
      <c r="T4" s="187">
        <v>13</v>
      </c>
      <c r="U4" s="187">
        <v>14</v>
      </c>
      <c r="V4" s="187">
        <v>15</v>
      </c>
      <c r="W4" s="187">
        <v>16</v>
      </c>
      <c r="X4" s="187">
        <v>17</v>
      </c>
      <c r="Y4" s="187">
        <v>18</v>
      </c>
      <c r="Z4" s="187">
        <v>19</v>
      </c>
      <c r="AA4" s="187">
        <v>20</v>
      </c>
      <c r="AB4" s="187">
        <v>21</v>
      </c>
      <c r="AC4" s="187">
        <v>22</v>
      </c>
      <c r="AD4" s="187">
        <v>23</v>
      </c>
      <c r="AE4" s="187">
        <v>24</v>
      </c>
      <c r="AF4" s="187">
        <v>25</v>
      </c>
      <c r="AG4" s="187">
        <v>26</v>
      </c>
      <c r="AH4" s="187">
        <v>27</v>
      </c>
      <c r="AI4" s="187">
        <v>28</v>
      </c>
      <c r="AJ4" s="187">
        <v>29</v>
      </c>
      <c r="AK4" s="187">
        <v>30</v>
      </c>
      <c r="AL4" s="187">
        <v>31</v>
      </c>
      <c r="AM4" s="187">
        <v>32</v>
      </c>
      <c r="AN4" s="187">
        <v>33</v>
      </c>
      <c r="AO4" s="187">
        <v>34</v>
      </c>
      <c r="AP4" s="187">
        <v>35</v>
      </c>
      <c r="AQ4" s="187">
        <v>36</v>
      </c>
      <c r="AR4" s="187">
        <v>37</v>
      </c>
      <c r="AS4" s="187">
        <v>38</v>
      </c>
      <c r="AT4" s="187">
        <v>39</v>
      </c>
      <c r="AU4" s="187">
        <v>40</v>
      </c>
      <c r="AV4" s="187">
        <v>41</v>
      </c>
      <c r="AW4" s="187">
        <v>42</v>
      </c>
      <c r="AX4" s="187">
        <v>43</v>
      </c>
      <c r="AY4" s="187">
        <v>44</v>
      </c>
      <c r="AZ4" s="187">
        <v>45</v>
      </c>
      <c r="BA4" s="187">
        <v>46</v>
      </c>
      <c r="BB4" s="187">
        <v>47</v>
      </c>
      <c r="BC4" s="187">
        <v>48</v>
      </c>
      <c r="BD4" s="187">
        <v>49</v>
      </c>
      <c r="BE4" s="187">
        <v>50</v>
      </c>
      <c r="BF4" s="187">
        <v>51</v>
      </c>
      <c r="BG4" s="187">
        <v>52</v>
      </c>
      <c r="BH4" s="187">
        <v>53</v>
      </c>
      <c r="BI4" s="187">
        <v>54</v>
      </c>
      <c r="BJ4" s="187">
        <v>55</v>
      </c>
      <c r="BK4" s="187">
        <v>56</v>
      </c>
      <c r="BL4" s="187">
        <v>57</v>
      </c>
      <c r="BM4" s="187">
        <v>58</v>
      </c>
      <c r="BN4" s="187">
        <v>59</v>
      </c>
      <c r="BO4" s="187">
        <v>60</v>
      </c>
      <c r="BP4" s="187">
        <v>61</v>
      </c>
      <c r="BQ4" s="187">
        <v>62</v>
      </c>
      <c r="BR4" s="187">
        <v>63</v>
      </c>
      <c r="BS4" s="187">
        <v>64</v>
      </c>
      <c r="BT4" s="187">
        <v>65</v>
      </c>
      <c r="BU4" s="187">
        <v>66</v>
      </c>
      <c r="BV4" s="187">
        <v>67</v>
      </c>
      <c r="BW4" s="187">
        <v>68</v>
      </c>
      <c r="BX4" s="187">
        <v>69</v>
      </c>
      <c r="BY4" s="187">
        <v>70</v>
      </c>
      <c r="BZ4" s="187">
        <v>71</v>
      </c>
      <c r="CA4" s="187">
        <v>72</v>
      </c>
      <c r="CB4" s="187">
        <v>73</v>
      </c>
      <c r="CC4" s="187">
        <v>74</v>
      </c>
      <c r="CD4" s="187">
        <v>75</v>
      </c>
      <c r="CE4" s="187">
        <v>76</v>
      </c>
      <c r="CF4" s="187">
        <v>77</v>
      </c>
      <c r="CG4" s="187">
        <v>78</v>
      </c>
      <c r="CH4" s="187">
        <v>79</v>
      </c>
      <c r="CI4" s="187">
        <v>80</v>
      </c>
      <c r="CJ4" s="187">
        <v>81</v>
      </c>
      <c r="CK4" s="187">
        <v>82</v>
      </c>
      <c r="CL4" s="187">
        <v>83</v>
      </c>
      <c r="CM4" s="187">
        <v>84</v>
      </c>
      <c r="CN4" s="187">
        <v>85</v>
      </c>
      <c r="CO4" s="187">
        <v>86</v>
      </c>
      <c r="CP4" s="187">
        <v>87</v>
      </c>
      <c r="CQ4" s="187">
        <v>88</v>
      </c>
      <c r="CR4" s="187">
        <v>89</v>
      </c>
      <c r="CS4" s="187">
        <v>90</v>
      </c>
      <c r="CT4" s="58"/>
    </row>
    <row r="5" spans="3:103" s="2" customFormat="1" ht="18" customHeight="1" x14ac:dyDescent="0.35">
      <c r="C5" s="181" t="s">
        <v>1</v>
      </c>
      <c r="D5" s="683"/>
      <c r="E5" s="187" t="s">
        <v>3</v>
      </c>
      <c r="F5" s="187" t="s">
        <v>4</v>
      </c>
      <c r="G5" s="183" t="s">
        <v>41</v>
      </c>
      <c r="H5" s="187">
        <f>G.Asm!F33</f>
        <v>2022</v>
      </c>
      <c r="I5" s="187">
        <f t="shared" ref="I5:BT5" si="0">H5+1</f>
        <v>2023</v>
      </c>
      <c r="J5" s="187">
        <f t="shared" si="0"/>
        <v>2024</v>
      </c>
      <c r="K5" s="187">
        <f t="shared" si="0"/>
        <v>2025</v>
      </c>
      <c r="L5" s="187">
        <f t="shared" si="0"/>
        <v>2026</v>
      </c>
      <c r="M5" s="187">
        <f t="shared" si="0"/>
        <v>2027</v>
      </c>
      <c r="N5" s="187">
        <f t="shared" si="0"/>
        <v>2028</v>
      </c>
      <c r="O5" s="187">
        <f t="shared" si="0"/>
        <v>2029</v>
      </c>
      <c r="P5" s="187">
        <f t="shared" si="0"/>
        <v>2030</v>
      </c>
      <c r="Q5" s="187">
        <f t="shared" si="0"/>
        <v>2031</v>
      </c>
      <c r="R5" s="187">
        <f t="shared" si="0"/>
        <v>2032</v>
      </c>
      <c r="S5" s="187">
        <f t="shared" si="0"/>
        <v>2033</v>
      </c>
      <c r="T5" s="187">
        <f t="shared" si="0"/>
        <v>2034</v>
      </c>
      <c r="U5" s="187">
        <f t="shared" si="0"/>
        <v>2035</v>
      </c>
      <c r="V5" s="187">
        <f t="shared" si="0"/>
        <v>2036</v>
      </c>
      <c r="W5" s="187">
        <f t="shared" si="0"/>
        <v>2037</v>
      </c>
      <c r="X5" s="187">
        <f t="shared" si="0"/>
        <v>2038</v>
      </c>
      <c r="Y5" s="187">
        <f t="shared" si="0"/>
        <v>2039</v>
      </c>
      <c r="Z5" s="187">
        <f t="shared" si="0"/>
        <v>2040</v>
      </c>
      <c r="AA5" s="187">
        <f t="shared" si="0"/>
        <v>2041</v>
      </c>
      <c r="AB5" s="187">
        <f t="shared" si="0"/>
        <v>2042</v>
      </c>
      <c r="AC5" s="187">
        <f t="shared" si="0"/>
        <v>2043</v>
      </c>
      <c r="AD5" s="187">
        <f t="shared" si="0"/>
        <v>2044</v>
      </c>
      <c r="AE5" s="187">
        <f t="shared" si="0"/>
        <v>2045</v>
      </c>
      <c r="AF5" s="187">
        <f t="shared" si="0"/>
        <v>2046</v>
      </c>
      <c r="AG5" s="187">
        <f t="shared" si="0"/>
        <v>2047</v>
      </c>
      <c r="AH5" s="187">
        <f t="shared" si="0"/>
        <v>2048</v>
      </c>
      <c r="AI5" s="187">
        <f t="shared" si="0"/>
        <v>2049</v>
      </c>
      <c r="AJ5" s="187">
        <f t="shared" si="0"/>
        <v>2050</v>
      </c>
      <c r="AK5" s="187">
        <f t="shared" si="0"/>
        <v>2051</v>
      </c>
      <c r="AL5" s="187">
        <f t="shared" si="0"/>
        <v>2052</v>
      </c>
      <c r="AM5" s="187">
        <f t="shared" si="0"/>
        <v>2053</v>
      </c>
      <c r="AN5" s="187">
        <f t="shared" si="0"/>
        <v>2054</v>
      </c>
      <c r="AO5" s="187">
        <f t="shared" si="0"/>
        <v>2055</v>
      </c>
      <c r="AP5" s="187">
        <f t="shared" si="0"/>
        <v>2056</v>
      </c>
      <c r="AQ5" s="187">
        <f t="shared" si="0"/>
        <v>2057</v>
      </c>
      <c r="AR5" s="187">
        <f t="shared" si="0"/>
        <v>2058</v>
      </c>
      <c r="AS5" s="187">
        <f t="shared" si="0"/>
        <v>2059</v>
      </c>
      <c r="AT5" s="187">
        <f t="shared" si="0"/>
        <v>2060</v>
      </c>
      <c r="AU5" s="187">
        <f t="shared" si="0"/>
        <v>2061</v>
      </c>
      <c r="AV5" s="187">
        <f t="shared" si="0"/>
        <v>2062</v>
      </c>
      <c r="AW5" s="187">
        <f t="shared" si="0"/>
        <v>2063</v>
      </c>
      <c r="AX5" s="187">
        <f t="shared" si="0"/>
        <v>2064</v>
      </c>
      <c r="AY5" s="187">
        <f t="shared" si="0"/>
        <v>2065</v>
      </c>
      <c r="AZ5" s="187">
        <f t="shared" si="0"/>
        <v>2066</v>
      </c>
      <c r="BA5" s="187">
        <f t="shared" si="0"/>
        <v>2067</v>
      </c>
      <c r="BB5" s="187">
        <f t="shared" si="0"/>
        <v>2068</v>
      </c>
      <c r="BC5" s="187">
        <f t="shared" si="0"/>
        <v>2069</v>
      </c>
      <c r="BD5" s="187">
        <f t="shared" si="0"/>
        <v>2070</v>
      </c>
      <c r="BE5" s="187">
        <f t="shared" si="0"/>
        <v>2071</v>
      </c>
      <c r="BF5" s="187">
        <f t="shared" si="0"/>
        <v>2072</v>
      </c>
      <c r="BG5" s="187">
        <f t="shared" si="0"/>
        <v>2073</v>
      </c>
      <c r="BH5" s="187">
        <f t="shared" si="0"/>
        <v>2074</v>
      </c>
      <c r="BI5" s="187">
        <f t="shared" si="0"/>
        <v>2075</v>
      </c>
      <c r="BJ5" s="187">
        <f t="shared" si="0"/>
        <v>2076</v>
      </c>
      <c r="BK5" s="187">
        <f t="shared" si="0"/>
        <v>2077</v>
      </c>
      <c r="BL5" s="187">
        <f t="shared" si="0"/>
        <v>2078</v>
      </c>
      <c r="BM5" s="187">
        <f t="shared" si="0"/>
        <v>2079</v>
      </c>
      <c r="BN5" s="187">
        <f t="shared" si="0"/>
        <v>2080</v>
      </c>
      <c r="BO5" s="187">
        <f t="shared" si="0"/>
        <v>2081</v>
      </c>
      <c r="BP5" s="187">
        <f t="shared" si="0"/>
        <v>2082</v>
      </c>
      <c r="BQ5" s="187">
        <f t="shared" si="0"/>
        <v>2083</v>
      </c>
      <c r="BR5" s="187">
        <f t="shared" si="0"/>
        <v>2084</v>
      </c>
      <c r="BS5" s="187">
        <f t="shared" si="0"/>
        <v>2085</v>
      </c>
      <c r="BT5" s="187">
        <f t="shared" si="0"/>
        <v>2086</v>
      </c>
      <c r="BU5" s="187">
        <f t="shared" ref="BU5:CS5" si="1">BT5+1</f>
        <v>2087</v>
      </c>
      <c r="BV5" s="187">
        <f t="shared" si="1"/>
        <v>2088</v>
      </c>
      <c r="BW5" s="187">
        <f t="shared" si="1"/>
        <v>2089</v>
      </c>
      <c r="BX5" s="187">
        <f t="shared" si="1"/>
        <v>2090</v>
      </c>
      <c r="BY5" s="187">
        <f t="shared" si="1"/>
        <v>2091</v>
      </c>
      <c r="BZ5" s="187">
        <f t="shared" si="1"/>
        <v>2092</v>
      </c>
      <c r="CA5" s="187">
        <f t="shared" si="1"/>
        <v>2093</v>
      </c>
      <c r="CB5" s="187">
        <f t="shared" si="1"/>
        <v>2094</v>
      </c>
      <c r="CC5" s="187">
        <f t="shared" si="1"/>
        <v>2095</v>
      </c>
      <c r="CD5" s="187">
        <f t="shared" si="1"/>
        <v>2096</v>
      </c>
      <c r="CE5" s="187">
        <f t="shared" si="1"/>
        <v>2097</v>
      </c>
      <c r="CF5" s="187">
        <f t="shared" si="1"/>
        <v>2098</v>
      </c>
      <c r="CG5" s="187">
        <f t="shared" si="1"/>
        <v>2099</v>
      </c>
      <c r="CH5" s="187">
        <f t="shared" si="1"/>
        <v>2100</v>
      </c>
      <c r="CI5" s="187">
        <f t="shared" si="1"/>
        <v>2101</v>
      </c>
      <c r="CJ5" s="187">
        <f t="shared" si="1"/>
        <v>2102</v>
      </c>
      <c r="CK5" s="187">
        <f t="shared" si="1"/>
        <v>2103</v>
      </c>
      <c r="CL5" s="187">
        <f t="shared" si="1"/>
        <v>2104</v>
      </c>
      <c r="CM5" s="187">
        <f t="shared" si="1"/>
        <v>2105</v>
      </c>
      <c r="CN5" s="187">
        <f t="shared" si="1"/>
        <v>2106</v>
      </c>
      <c r="CO5" s="187">
        <f t="shared" si="1"/>
        <v>2107</v>
      </c>
      <c r="CP5" s="187">
        <f t="shared" si="1"/>
        <v>2108</v>
      </c>
      <c r="CQ5" s="187">
        <f t="shared" si="1"/>
        <v>2109</v>
      </c>
      <c r="CR5" s="187">
        <f t="shared" si="1"/>
        <v>2110</v>
      </c>
      <c r="CS5" s="187">
        <f t="shared" si="1"/>
        <v>2111</v>
      </c>
      <c r="CT5" s="58"/>
    </row>
    <row r="6" spans="3:103" customFormat="1" x14ac:dyDescent="0.35">
      <c r="C6" s="29"/>
      <c r="D6" s="3"/>
      <c r="E6" s="4"/>
      <c r="F6" s="4"/>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row>
    <row r="7" spans="3:103" customFormat="1" ht="15.5" x14ac:dyDescent="0.35">
      <c r="C7" s="78" t="s">
        <v>17</v>
      </c>
      <c r="E7" s="34"/>
      <c r="F7" s="4"/>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row>
    <row r="8" spans="3:103" customFormat="1" x14ac:dyDescent="0.35">
      <c r="C8" s="171"/>
      <c r="D8" s="3"/>
      <c r="E8" s="4"/>
      <c r="F8" s="4"/>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V8" t="s">
        <v>486</v>
      </c>
      <c r="CW8" t="s">
        <v>487</v>
      </c>
      <c r="CX8" t="s">
        <v>488</v>
      </c>
      <c r="CY8" s="3"/>
    </row>
    <row r="9" spans="3:103" customFormat="1" x14ac:dyDescent="0.35">
      <c r="C9" s="226" t="s">
        <v>139</v>
      </c>
      <c r="D9" s="686" t="s">
        <v>23</v>
      </c>
      <c r="E9" s="490">
        <f>SUM(E10,E26)</f>
        <v>0</v>
      </c>
      <c r="F9" s="490">
        <f t="shared" ref="F9:BQ9" si="2">SUM(F10,F26)</f>
        <v>0</v>
      </c>
      <c r="G9" s="491">
        <f t="shared" si="2"/>
        <v>0</v>
      </c>
      <c r="H9" s="491">
        <f t="shared" si="2"/>
        <v>0</v>
      </c>
      <c r="I9" s="491">
        <f t="shared" si="2"/>
        <v>0</v>
      </c>
      <c r="J9" s="491">
        <f t="shared" si="2"/>
        <v>0</v>
      </c>
      <c r="K9" s="491">
        <f t="shared" si="2"/>
        <v>0</v>
      </c>
      <c r="L9" s="491">
        <f t="shared" si="2"/>
        <v>0</v>
      </c>
      <c r="M9" s="491">
        <f t="shared" si="2"/>
        <v>0</v>
      </c>
      <c r="N9" s="491">
        <f t="shared" si="2"/>
        <v>0</v>
      </c>
      <c r="O9" s="491">
        <f t="shared" si="2"/>
        <v>0</v>
      </c>
      <c r="P9" s="491">
        <f t="shared" si="2"/>
        <v>0</v>
      </c>
      <c r="Q9" s="491">
        <f t="shared" si="2"/>
        <v>0</v>
      </c>
      <c r="R9" s="491">
        <f t="shared" si="2"/>
        <v>0</v>
      </c>
      <c r="S9" s="491">
        <f t="shared" si="2"/>
        <v>0</v>
      </c>
      <c r="T9" s="491">
        <f t="shared" si="2"/>
        <v>0</v>
      </c>
      <c r="U9" s="491">
        <f t="shared" si="2"/>
        <v>0</v>
      </c>
      <c r="V9" s="491">
        <f t="shared" si="2"/>
        <v>0</v>
      </c>
      <c r="W9" s="491">
        <f t="shared" si="2"/>
        <v>0</v>
      </c>
      <c r="X9" s="491">
        <f t="shared" si="2"/>
        <v>0</v>
      </c>
      <c r="Y9" s="491">
        <f t="shared" si="2"/>
        <v>0</v>
      </c>
      <c r="Z9" s="491">
        <f t="shared" si="2"/>
        <v>0</v>
      </c>
      <c r="AA9" s="491">
        <f t="shared" si="2"/>
        <v>0</v>
      </c>
      <c r="AB9" s="491">
        <f t="shared" si="2"/>
        <v>0</v>
      </c>
      <c r="AC9" s="491">
        <f t="shared" si="2"/>
        <v>0</v>
      </c>
      <c r="AD9" s="491">
        <f t="shared" si="2"/>
        <v>0</v>
      </c>
      <c r="AE9" s="491">
        <f t="shared" si="2"/>
        <v>0</v>
      </c>
      <c r="AF9" s="491">
        <f t="shared" si="2"/>
        <v>0</v>
      </c>
      <c r="AG9" s="491">
        <f t="shared" si="2"/>
        <v>0</v>
      </c>
      <c r="AH9" s="491">
        <f t="shared" si="2"/>
        <v>0</v>
      </c>
      <c r="AI9" s="491">
        <f t="shared" si="2"/>
        <v>0</v>
      </c>
      <c r="AJ9" s="491">
        <f t="shared" si="2"/>
        <v>0</v>
      </c>
      <c r="AK9" s="491">
        <f t="shared" si="2"/>
        <v>0</v>
      </c>
      <c r="AL9" s="491">
        <f t="shared" si="2"/>
        <v>0</v>
      </c>
      <c r="AM9" s="491">
        <f t="shared" si="2"/>
        <v>0</v>
      </c>
      <c r="AN9" s="491">
        <f t="shared" si="2"/>
        <v>0</v>
      </c>
      <c r="AO9" s="491">
        <f t="shared" si="2"/>
        <v>0</v>
      </c>
      <c r="AP9" s="491">
        <f t="shared" si="2"/>
        <v>0</v>
      </c>
      <c r="AQ9" s="491">
        <f t="shared" si="2"/>
        <v>0</v>
      </c>
      <c r="AR9" s="491">
        <f t="shared" si="2"/>
        <v>0</v>
      </c>
      <c r="AS9" s="491">
        <f t="shared" si="2"/>
        <v>0</v>
      </c>
      <c r="AT9" s="491">
        <f t="shared" si="2"/>
        <v>0</v>
      </c>
      <c r="AU9" s="491">
        <f t="shared" si="2"/>
        <v>0</v>
      </c>
      <c r="AV9" s="491">
        <f t="shared" si="2"/>
        <v>0</v>
      </c>
      <c r="AW9" s="491">
        <f t="shared" si="2"/>
        <v>0</v>
      </c>
      <c r="AX9" s="491">
        <f t="shared" si="2"/>
        <v>0</v>
      </c>
      <c r="AY9" s="491">
        <f t="shared" si="2"/>
        <v>0</v>
      </c>
      <c r="AZ9" s="491">
        <f t="shared" si="2"/>
        <v>0</v>
      </c>
      <c r="BA9" s="491">
        <f t="shared" si="2"/>
        <v>0</v>
      </c>
      <c r="BB9" s="491">
        <f t="shared" si="2"/>
        <v>0</v>
      </c>
      <c r="BC9" s="491">
        <f t="shared" si="2"/>
        <v>0</v>
      </c>
      <c r="BD9" s="491">
        <f t="shared" si="2"/>
        <v>0</v>
      </c>
      <c r="BE9" s="491">
        <f t="shared" si="2"/>
        <v>0</v>
      </c>
      <c r="BF9" s="491">
        <f t="shared" si="2"/>
        <v>0</v>
      </c>
      <c r="BG9" s="491">
        <f t="shared" si="2"/>
        <v>0</v>
      </c>
      <c r="BH9" s="491">
        <f t="shared" si="2"/>
        <v>0</v>
      </c>
      <c r="BI9" s="491">
        <f t="shared" si="2"/>
        <v>0</v>
      </c>
      <c r="BJ9" s="491">
        <f t="shared" si="2"/>
        <v>0</v>
      </c>
      <c r="BK9" s="491">
        <f t="shared" si="2"/>
        <v>0</v>
      </c>
      <c r="BL9" s="491">
        <f t="shared" si="2"/>
        <v>0</v>
      </c>
      <c r="BM9" s="491">
        <f t="shared" si="2"/>
        <v>0</v>
      </c>
      <c r="BN9" s="491">
        <f t="shared" si="2"/>
        <v>0</v>
      </c>
      <c r="BO9" s="491">
        <f t="shared" si="2"/>
        <v>0</v>
      </c>
      <c r="BP9" s="491">
        <f t="shared" si="2"/>
        <v>0</v>
      </c>
      <c r="BQ9" s="491">
        <f t="shared" si="2"/>
        <v>0</v>
      </c>
      <c r="BR9" s="491">
        <f t="shared" ref="BR9:CS9" si="3">SUM(BR10,BR26)</f>
        <v>0</v>
      </c>
      <c r="BS9" s="491">
        <f t="shared" si="3"/>
        <v>0</v>
      </c>
      <c r="BT9" s="491">
        <f t="shared" si="3"/>
        <v>0</v>
      </c>
      <c r="BU9" s="491">
        <f t="shared" si="3"/>
        <v>0</v>
      </c>
      <c r="BV9" s="491">
        <f t="shared" si="3"/>
        <v>0</v>
      </c>
      <c r="BW9" s="491">
        <f t="shared" si="3"/>
        <v>0</v>
      </c>
      <c r="BX9" s="491">
        <f t="shared" si="3"/>
        <v>0</v>
      </c>
      <c r="BY9" s="491">
        <f t="shared" si="3"/>
        <v>0</v>
      </c>
      <c r="BZ9" s="491">
        <f t="shared" si="3"/>
        <v>0</v>
      </c>
      <c r="CA9" s="491">
        <f t="shared" si="3"/>
        <v>0</v>
      </c>
      <c r="CB9" s="491">
        <f t="shared" si="3"/>
        <v>0</v>
      </c>
      <c r="CC9" s="491">
        <f t="shared" si="3"/>
        <v>0</v>
      </c>
      <c r="CD9" s="491">
        <f t="shared" si="3"/>
        <v>0</v>
      </c>
      <c r="CE9" s="491">
        <f t="shared" si="3"/>
        <v>0</v>
      </c>
      <c r="CF9" s="491">
        <f t="shared" si="3"/>
        <v>0</v>
      </c>
      <c r="CG9" s="491">
        <f t="shared" si="3"/>
        <v>0</v>
      </c>
      <c r="CH9" s="491">
        <f t="shared" si="3"/>
        <v>0</v>
      </c>
      <c r="CI9" s="491">
        <f t="shared" si="3"/>
        <v>0</v>
      </c>
      <c r="CJ9" s="491">
        <f t="shared" si="3"/>
        <v>0</v>
      </c>
      <c r="CK9" s="491">
        <f t="shared" si="3"/>
        <v>0</v>
      </c>
      <c r="CL9" s="491">
        <f t="shared" si="3"/>
        <v>0</v>
      </c>
      <c r="CM9" s="491">
        <f t="shared" si="3"/>
        <v>0</v>
      </c>
      <c r="CN9" s="491">
        <f t="shared" si="3"/>
        <v>0</v>
      </c>
      <c r="CO9" s="491">
        <f t="shared" si="3"/>
        <v>0</v>
      </c>
      <c r="CP9" s="491">
        <f t="shared" si="3"/>
        <v>0</v>
      </c>
      <c r="CQ9" s="491">
        <f t="shared" si="3"/>
        <v>0</v>
      </c>
      <c r="CR9" s="491">
        <f t="shared" si="3"/>
        <v>0</v>
      </c>
      <c r="CS9" s="491">
        <f t="shared" si="3"/>
        <v>0</v>
      </c>
      <c r="CT9" s="56"/>
      <c r="CV9" t="s">
        <v>828</v>
      </c>
      <c r="CW9" t="s">
        <v>829</v>
      </c>
      <c r="CX9" t="s">
        <v>830</v>
      </c>
    </row>
    <row r="10" spans="3:103" customFormat="1" x14ac:dyDescent="0.35">
      <c r="C10" s="229" t="s">
        <v>140</v>
      </c>
      <c r="D10" s="687"/>
      <c r="E10" s="490">
        <f t="shared" ref="E10:BP10" si="4">SUM(E11:E24)</f>
        <v>0</v>
      </c>
      <c r="F10" s="490">
        <f t="shared" si="4"/>
        <v>0</v>
      </c>
      <c r="G10" s="490">
        <f t="shared" si="4"/>
        <v>0</v>
      </c>
      <c r="H10" s="490">
        <f t="shared" si="4"/>
        <v>0</v>
      </c>
      <c r="I10" s="490">
        <f t="shared" si="4"/>
        <v>0</v>
      </c>
      <c r="J10" s="490">
        <f t="shared" si="4"/>
        <v>0</v>
      </c>
      <c r="K10" s="490">
        <f t="shared" si="4"/>
        <v>0</v>
      </c>
      <c r="L10" s="490">
        <f t="shared" si="4"/>
        <v>0</v>
      </c>
      <c r="M10" s="490">
        <f t="shared" si="4"/>
        <v>0</v>
      </c>
      <c r="N10" s="490">
        <f t="shared" si="4"/>
        <v>0</v>
      </c>
      <c r="O10" s="490">
        <f t="shared" si="4"/>
        <v>0</v>
      </c>
      <c r="P10" s="490">
        <f t="shared" si="4"/>
        <v>0</v>
      </c>
      <c r="Q10" s="490">
        <f t="shared" si="4"/>
        <v>0</v>
      </c>
      <c r="R10" s="490">
        <f t="shared" si="4"/>
        <v>0</v>
      </c>
      <c r="S10" s="490">
        <f t="shared" si="4"/>
        <v>0</v>
      </c>
      <c r="T10" s="490">
        <f t="shared" si="4"/>
        <v>0</v>
      </c>
      <c r="U10" s="490">
        <f t="shared" si="4"/>
        <v>0</v>
      </c>
      <c r="V10" s="490">
        <f t="shared" si="4"/>
        <v>0</v>
      </c>
      <c r="W10" s="490">
        <f t="shared" si="4"/>
        <v>0</v>
      </c>
      <c r="X10" s="490">
        <f t="shared" si="4"/>
        <v>0</v>
      </c>
      <c r="Y10" s="490">
        <f t="shared" si="4"/>
        <v>0</v>
      </c>
      <c r="Z10" s="490">
        <f t="shared" si="4"/>
        <v>0</v>
      </c>
      <c r="AA10" s="490">
        <f t="shared" si="4"/>
        <v>0</v>
      </c>
      <c r="AB10" s="490">
        <f t="shared" si="4"/>
        <v>0</v>
      </c>
      <c r="AC10" s="490">
        <f t="shared" si="4"/>
        <v>0</v>
      </c>
      <c r="AD10" s="490">
        <f t="shared" si="4"/>
        <v>0</v>
      </c>
      <c r="AE10" s="490">
        <f t="shared" si="4"/>
        <v>0</v>
      </c>
      <c r="AF10" s="490">
        <f t="shared" si="4"/>
        <v>0</v>
      </c>
      <c r="AG10" s="490">
        <f t="shared" si="4"/>
        <v>0</v>
      </c>
      <c r="AH10" s="490">
        <f t="shared" si="4"/>
        <v>0</v>
      </c>
      <c r="AI10" s="490">
        <f t="shared" si="4"/>
        <v>0</v>
      </c>
      <c r="AJ10" s="490">
        <f t="shared" si="4"/>
        <v>0</v>
      </c>
      <c r="AK10" s="490">
        <f t="shared" si="4"/>
        <v>0</v>
      </c>
      <c r="AL10" s="490">
        <f t="shared" si="4"/>
        <v>0</v>
      </c>
      <c r="AM10" s="490">
        <f t="shared" si="4"/>
        <v>0</v>
      </c>
      <c r="AN10" s="490">
        <f t="shared" si="4"/>
        <v>0</v>
      </c>
      <c r="AO10" s="490">
        <f t="shared" si="4"/>
        <v>0</v>
      </c>
      <c r="AP10" s="490">
        <f t="shared" si="4"/>
        <v>0</v>
      </c>
      <c r="AQ10" s="490">
        <f t="shared" si="4"/>
        <v>0</v>
      </c>
      <c r="AR10" s="490">
        <f t="shared" si="4"/>
        <v>0</v>
      </c>
      <c r="AS10" s="490">
        <f t="shared" si="4"/>
        <v>0</v>
      </c>
      <c r="AT10" s="490">
        <f t="shared" si="4"/>
        <v>0</v>
      </c>
      <c r="AU10" s="490">
        <f t="shared" si="4"/>
        <v>0</v>
      </c>
      <c r="AV10" s="490">
        <f t="shared" si="4"/>
        <v>0</v>
      </c>
      <c r="AW10" s="490">
        <f t="shared" si="4"/>
        <v>0</v>
      </c>
      <c r="AX10" s="490">
        <f t="shared" si="4"/>
        <v>0</v>
      </c>
      <c r="AY10" s="490">
        <f t="shared" si="4"/>
        <v>0</v>
      </c>
      <c r="AZ10" s="490">
        <f t="shared" si="4"/>
        <v>0</v>
      </c>
      <c r="BA10" s="490">
        <f t="shared" si="4"/>
        <v>0</v>
      </c>
      <c r="BB10" s="490">
        <f t="shared" si="4"/>
        <v>0</v>
      </c>
      <c r="BC10" s="490">
        <f t="shared" si="4"/>
        <v>0</v>
      </c>
      <c r="BD10" s="490">
        <f t="shared" si="4"/>
        <v>0</v>
      </c>
      <c r="BE10" s="490">
        <f t="shared" si="4"/>
        <v>0</v>
      </c>
      <c r="BF10" s="490">
        <f t="shared" si="4"/>
        <v>0</v>
      </c>
      <c r="BG10" s="490">
        <f t="shared" si="4"/>
        <v>0</v>
      </c>
      <c r="BH10" s="490">
        <f t="shared" si="4"/>
        <v>0</v>
      </c>
      <c r="BI10" s="490">
        <f t="shared" si="4"/>
        <v>0</v>
      </c>
      <c r="BJ10" s="490">
        <f t="shared" si="4"/>
        <v>0</v>
      </c>
      <c r="BK10" s="490">
        <f t="shared" si="4"/>
        <v>0</v>
      </c>
      <c r="BL10" s="490">
        <f t="shared" si="4"/>
        <v>0</v>
      </c>
      <c r="BM10" s="490">
        <f t="shared" si="4"/>
        <v>0</v>
      </c>
      <c r="BN10" s="490">
        <f t="shared" si="4"/>
        <v>0</v>
      </c>
      <c r="BO10" s="490">
        <f t="shared" si="4"/>
        <v>0</v>
      </c>
      <c r="BP10" s="490">
        <f t="shared" si="4"/>
        <v>0</v>
      </c>
      <c r="BQ10" s="490">
        <f t="shared" ref="BQ10:CS10" si="5">SUM(BQ11:BQ24)</f>
        <v>0</v>
      </c>
      <c r="BR10" s="490">
        <f t="shared" si="5"/>
        <v>0</v>
      </c>
      <c r="BS10" s="490">
        <f t="shared" si="5"/>
        <v>0</v>
      </c>
      <c r="BT10" s="490">
        <f t="shared" si="5"/>
        <v>0</v>
      </c>
      <c r="BU10" s="490">
        <f t="shared" si="5"/>
        <v>0</v>
      </c>
      <c r="BV10" s="490">
        <f t="shared" si="5"/>
        <v>0</v>
      </c>
      <c r="BW10" s="490">
        <f t="shared" si="5"/>
        <v>0</v>
      </c>
      <c r="BX10" s="490">
        <f t="shared" si="5"/>
        <v>0</v>
      </c>
      <c r="BY10" s="490">
        <f t="shared" si="5"/>
        <v>0</v>
      </c>
      <c r="BZ10" s="490">
        <f t="shared" si="5"/>
        <v>0</v>
      </c>
      <c r="CA10" s="490">
        <f t="shared" si="5"/>
        <v>0</v>
      </c>
      <c r="CB10" s="490">
        <f t="shared" si="5"/>
        <v>0</v>
      </c>
      <c r="CC10" s="490">
        <f t="shared" si="5"/>
        <v>0</v>
      </c>
      <c r="CD10" s="490">
        <f t="shared" si="5"/>
        <v>0</v>
      </c>
      <c r="CE10" s="490">
        <f t="shared" si="5"/>
        <v>0</v>
      </c>
      <c r="CF10" s="490">
        <f t="shared" si="5"/>
        <v>0</v>
      </c>
      <c r="CG10" s="490">
        <f t="shared" si="5"/>
        <v>0</v>
      </c>
      <c r="CH10" s="490">
        <f t="shared" si="5"/>
        <v>0</v>
      </c>
      <c r="CI10" s="490">
        <f t="shared" si="5"/>
        <v>0</v>
      </c>
      <c r="CJ10" s="490">
        <f t="shared" si="5"/>
        <v>0</v>
      </c>
      <c r="CK10" s="490">
        <f t="shared" si="5"/>
        <v>0</v>
      </c>
      <c r="CL10" s="490">
        <f t="shared" si="5"/>
        <v>0</v>
      </c>
      <c r="CM10" s="490">
        <f t="shared" si="5"/>
        <v>0</v>
      </c>
      <c r="CN10" s="490">
        <f t="shared" si="5"/>
        <v>0</v>
      </c>
      <c r="CO10" s="490">
        <f t="shared" si="5"/>
        <v>0</v>
      </c>
      <c r="CP10" s="490">
        <f t="shared" si="5"/>
        <v>0</v>
      </c>
      <c r="CQ10" s="490">
        <f t="shared" si="5"/>
        <v>0</v>
      </c>
      <c r="CR10" s="490">
        <f t="shared" si="5"/>
        <v>0</v>
      </c>
      <c r="CS10" s="490">
        <f t="shared" si="5"/>
        <v>0</v>
      </c>
      <c r="CT10" s="13"/>
      <c r="CV10" s="259">
        <f>COUNTIF($CV$11:$CV$144,"Error")</f>
        <v>0</v>
      </c>
      <c r="CW10" s="259">
        <f ca="1">COUNTIF($CW$11:$CW$144,"Error")</f>
        <v>0</v>
      </c>
      <c r="CX10" s="259">
        <f>COUNTIF($CX$11:$CX$144,"Error")</f>
        <v>0</v>
      </c>
    </row>
    <row r="11" spans="3:103" customFormat="1" x14ac:dyDescent="0.35">
      <c r="C11" s="421"/>
      <c r="D11" s="33" t="str">
        <f>IFERROR(VLOOKUP(C11,G.Asm!$C$46:$F$55,4,0),"")</f>
        <v/>
      </c>
      <c r="E11" s="492">
        <f>G11+NPV(G.Asm!$F$40,H11:INDEX(H11:CS11,RP))</f>
        <v>0</v>
      </c>
      <c r="F11" s="492">
        <f t="shared" ref="F11:F24" si="6">SUMIF($G$4:$CS$4,"&lt;="&amp;RP,G11:CS11)</f>
        <v>0</v>
      </c>
      <c r="G11" s="493">
        <v>0</v>
      </c>
      <c r="H11" s="494">
        <v>0</v>
      </c>
      <c r="I11" s="494">
        <v>0</v>
      </c>
      <c r="J11" s="494">
        <v>0</v>
      </c>
      <c r="K11" s="494">
        <v>0</v>
      </c>
      <c r="L11" s="494">
        <v>0</v>
      </c>
      <c r="M11" s="494">
        <v>0</v>
      </c>
      <c r="N11" s="494">
        <v>0</v>
      </c>
      <c r="O11" s="494">
        <v>0</v>
      </c>
      <c r="P11" s="494">
        <v>0</v>
      </c>
      <c r="Q11" s="494">
        <v>0</v>
      </c>
      <c r="R11" s="494">
        <v>0</v>
      </c>
      <c r="S11" s="494">
        <v>0</v>
      </c>
      <c r="T11" s="494">
        <v>0</v>
      </c>
      <c r="U11" s="494">
        <v>0</v>
      </c>
      <c r="V11" s="494">
        <v>0</v>
      </c>
      <c r="W11" s="494">
        <v>0</v>
      </c>
      <c r="X11" s="494">
        <v>0</v>
      </c>
      <c r="Y11" s="494">
        <v>0</v>
      </c>
      <c r="Z11" s="494">
        <v>0</v>
      </c>
      <c r="AA11" s="494">
        <v>0</v>
      </c>
      <c r="AB11" s="494">
        <v>0</v>
      </c>
      <c r="AC11" s="494">
        <v>0</v>
      </c>
      <c r="AD11" s="494">
        <v>0</v>
      </c>
      <c r="AE11" s="494">
        <v>0</v>
      </c>
      <c r="AF11" s="494">
        <v>0</v>
      </c>
      <c r="AG11" s="494">
        <v>0</v>
      </c>
      <c r="AH11" s="494">
        <v>0</v>
      </c>
      <c r="AI11" s="494">
        <v>0</v>
      </c>
      <c r="AJ11" s="494">
        <v>0</v>
      </c>
      <c r="AK11" s="494">
        <v>0</v>
      </c>
      <c r="AL11" s="494">
        <v>0</v>
      </c>
      <c r="AM11" s="494">
        <v>0</v>
      </c>
      <c r="AN11" s="494">
        <v>0</v>
      </c>
      <c r="AO11" s="494">
        <v>0</v>
      </c>
      <c r="AP11" s="494">
        <v>0</v>
      </c>
      <c r="AQ11" s="494">
        <v>0</v>
      </c>
      <c r="AR11" s="494">
        <v>0</v>
      </c>
      <c r="AS11" s="494">
        <v>0</v>
      </c>
      <c r="AT11" s="494">
        <v>0</v>
      </c>
      <c r="AU11" s="494">
        <v>0</v>
      </c>
      <c r="AV11" s="494">
        <v>0</v>
      </c>
      <c r="AW11" s="494">
        <v>0</v>
      </c>
      <c r="AX11" s="494">
        <v>0</v>
      </c>
      <c r="AY11" s="494">
        <v>0</v>
      </c>
      <c r="AZ11" s="494">
        <v>0</v>
      </c>
      <c r="BA11" s="494">
        <v>0</v>
      </c>
      <c r="BB11" s="494">
        <v>0</v>
      </c>
      <c r="BC11" s="494">
        <v>0</v>
      </c>
      <c r="BD11" s="494">
        <v>0</v>
      </c>
      <c r="BE11" s="494">
        <v>0</v>
      </c>
      <c r="BF11" s="494">
        <v>0</v>
      </c>
      <c r="BG11" s="494">
        <v>0</v>
      </c>
      <c r="BH11" s="494">
        <v>0</v>
      </c>
      <c r="BI11" s="494">
        <v>0</v>
      </c>
      <c r="BJ11" s="494">
        <v>0</v>
      </c>
      <c r="BK11" s="494">
        <v>0</v>
      </c>
      <c r="BL11" s="494">
        <v>0</v>
      </c>
      <c r="BM11" s="494">
        <v>0</v>
      </c>
      <c r="BN11" s="494">
        <v>0</v>
      </c>
      <c r="BO11" s="494">
        <v>0</v>
      </c>
      <c r="BP11" s="494">
        <v>0</v>
      </c>
      <c r="BQ11" s="494">
        <v>0</v>
      </c>
      <c r="BR11" s="494">
        <v>0</v>
      </c>
      <c r="BS11" s="494">
        <v>0</v>
      </c>
      <c r="BT11" s="494">
        <v>0</v>
      </c>
      <c r="BU11" s="494">
        <v>0</v>
      </c>
      <c r="BV11" s="494">
        <v>0</v>
      </c>
      <c r="BW11" s="494">
        <v>0</v>
      </c>
      <c r="BX11" s="494">
        <v>0</v>
      </c>
      <c r="BY11" s="494">
        <v>0</v>
      </c>
      <c r="BZ11" s="494">
        <v>0</v>
      </c>
      <c r="CA11" s="494">
        <v>0</v>
      </c>
      <c r="CB11" s="494">
        <v>0</v>
      </c>
      <c r="CC11" s="494">
        <v>0</v>
      </c>
      <c r="CD11" s="494">
        <v>0</v>
      </c>
      <c r="CE11" s="494">
        <v>0</v>
      </c>
      <c r="CF11" s="494">
        <v>0</v>
      </c>
      <c r="CG11" s="494">
        <v>0</v>
      </c>
      <c r="CH11" s="494">
        <v>0</v>
      </c>
      <c r="CI11" s="494">
        <v>0</v>
      </c>
      <c r="CJ11" s="494">
        <v>0</v>
      </c>
      <c r="CK11" s="494">
        <v>0</v>
      </c>
      <c r="CL11" s="494">
        <v>0</v>
      </c>
      <c r="CM11" s="494">
        <v>0</v>
      </c>
      <c r="CN11" s="494">
        <v>0</v>
      </c>
      <c r="CO11" s="494">
        <v>0</v>
      </c>
      <c r="CP11" s="494">
        <v>0</v>
      </c>
      <c r="CQ11" s="494">
        <v>0</v>
      </c>
      <c r="CR11" s="494">
        <v>0</v>
      </c>
      <c r="CS11" s="494">
        <v>0</v>
      </c>
      <c r="CT11" s="9"/>
      <c r="CV11" s="343">
        <f>IF(COUNT(G11:INDEX(G11:CS11,RP+1))&lt;&gt;RP+1,"Error",0)</f>
        <v>0</v>
      </c>
      <c r="CX11" s="324">
        <f>IF(OR(AND(OR(ISBLANK(C11),NOT(ISBLANK(C11)),C11="Spare"),E11=0,F11=0),AND(NOT(ISBLANK(C11)),NOT(C11="Spare"),NOT(E11=0),NOT(F11=0))),0,"Error")</f>
        <v>0</v>
      </c>
    </row>
    <row r="12" spans="3:103" customFormat="1" hidden="1" x14ac:dyDescent="0.35">
      <c r="C12" s="421"/>
      <c r="D12" s="33" t="str">
        <f>IFERROR(VLOOKUP(C12,G.Asm!$C$46:$F$55,4,0),"")</f>
        <v/>
      </c>
      <c r="E12" s="492">
        <f>G12+NPV(G.Asm!$F$40,H12:INDEX(H12:CS12,RP))</f>
        <v>0</v>
      </c>
      <c r="F12" s="492">
        <f t="shared" si="6"/>
        <v>0</v>
      </c>
      <c r="G12" s="493">
        <v>0</v>
      </c>
      <c r="H12" s="494">
        <v>0</v>
      </c>
      <c r="I12" s="494">
        <v>0</v>
      </c>
      <c r="J12" s="494">
        <v>0</v>
      </c>
      <c r="K12" s="494">
        <v>0</v>
      </c>
      <c r="L12" s="494">
        <v>0</v>
      </c>
      <c r="M12" s="494">
        <v>0</v>
      </c>
      <c r="N12" s="494">
        <v>0</v>
      </c>
      <c r="O12" s="494">
        <v>0</v>
      </c>
      <c r="P12" s="494">
        <v>0</v>
      </c>
      <c r="Q12" s="494">
        <v>0</v>
      </c>
      <c r="R12" s="494">
        <v>0</v>
      </c>
      <c r="S12" s="494">
        <v>0</v>
      </c>
      <c r="T12" s="494">
        <v>0</v>
      </c>
      <c r="U12" s="494">
        <v>0</v>
      </c>
      <c r="V12" s="494">
        <v>0</v>
      </c>
      <c r="W12" s="494">
        <v>0</v>
      </c>
      <c r="X12" s="494">
        <v>0</v>
      </c>
      <c r="Y12" s="494">
        <v>0</v>
      </c>
      <c r="Z12" s="494">
        <v>0</v>
      </c>
      <c r="AA12" s="494">
        <v>0</v>
      </c>
      <c r="AB12" s="494">
        <v>0</v>
      </c>
      <c r="AC12" s="494">
        <v>0</v>
      </c>
      <c r="AD12" s="494">
        <v>0</v>
      </c>
      <c r="AE12" s="494">
        <v>0</v>
      </c>
      <c r="AF12" s="494">
        <v>0</v>
      </c>
      <c r="AG12" s="494">
        <v>0</v>
      </c>
      <c r="AH12" s="494">
        <v>0</v>
      </c>
      <c r="AI12" s="494">
        <v>0</v>
      </c>
      <c r="AJ12" s="494">
        <v>0</v>
      </c>
      <c r="AK12" s="494">
        <v>0</v>
      </c>
      <c r="AL12" s="494">
        <v>0</v>
      </c>
      <c r="AM12" s="494">
        <v>0</v>
      </c>
      <c r="AN12" s="494">
        <v>0</v>
      </c>
      <c r="AO12" s="494">
        <v>0</v>
      </c>
      <c r="AP12" s="494">
        <v>0</v>
      </c>
      <c r="AQ12" s="494">
        <v>0</v>
      </c>
      <c r="AR12" s="494">
        <v>0</v>
      </c>
      <c r="AS12" s="494">
        <v>0</v>
      </c>
      <c r="AT12" s="494">
        <v>0</v>
      </c>
      <c r="AU12" s="494">
        <v>0</v>
      </c>
      <c r="AV12" s="494">
        <v>0</v>
      </c>
      <c r="AW12" s="494">
        <v>0</v>
      </c>
      <c r="AX12" s="494">
        <v>0</v>
      </c>
      <c r="AY12" s="494">
        <v>0</v>
      </c>
      <c r="AZ12" s="494">
        <v>0</v>
      </c>
      <c r="BA12" s="494">
        <v>0</v>
      </c>
      <c r="BB12" s="494">
        <v>0</v>
      </c>
      <c r="BC12" s="494">
        <v>0</v>
      </c>
      <c r="BD12" s="494">
        <v>0</v>
      </c>
      <c r="BE12" s="494">
        <v>0</v>
      </c>
      <c r="BF12" s="494">
        <v>0</v>
      </c>
      <c r="BG12" s="494">
        <v>0</v>
      </c>
      <c r="BH12" s="494">
        <v>0</v>
      </c>
      <c r="BI12" s="494">
        <v>0</v>
      </c>
      <c r="BJ12" s="494">
        <v>0</v>
      </c>
      <c r="BK12" s="494">
        <v>0</v>
      </c>
      <c r="BL12" s="494">
        <v>0</v>
      </c>
      <c r="BM12" s="494">
        <v>0</v>
      </c>
      <c r="BN12" s="494">
        <v>0</v>
      </c>
      <c r="BO12" s="494">
        <v>0</v>
      </c>
      <c r="BP12" s="494">
        <v>0</v>
      </c>
      <c r="BQ12" s="494">
        <v>0</v>
      </c>
      <c r="BR12" s="494">
        <v>0</v>
      </c>
      <c r="BS12" s="494">
        <v>0</v>
      </c>
      <c r="BT12" s="494">
        <v>0</v>
      </c>
      <c r="BU12" s="494">
        <v>0</v>
      </c>
      <c r="BV12" s="494">
        <v>0</v>
      </c>
      <c r="BW12" s="494">
        <v>0</v>
      </c>
      <c r="BX12" s="494">
        <v>0</v>
      </c>
      <c r="BY12" s="494">
        <v>0</v>
      </c>
      <c r="BZ12" s="494">
        <v>0</v>
      </c>
      <c r="CA12" s="494">
        <v>0</v>
      </c>
      <c r="CB12" s="494">
        <v>0</v>
      </c>
      <c r="CC12" s="494">
        <v>0</v>
      </c>
      <c r="CD12" s="494">
        <v>0</v>
      </c>
      <c r="CE12" s="494">
        <v>0</v>
      </c>
      <c r="CF12" s="494">
        <v>0</v>
      </c>
      <c r="CG12" s="494">
        <v>0</v>
      </c>
      <c r="CH12" s="494">
        <v>0</v>
      </c>
      <c r="CI12" s="494">
        <v>0</v>
      </c>
      <c r="CJ12" s="494">
        <v>0</v>
      </c>
      <c r="CK12" s="494">
        <v>0</v>
      </c>
      <c r="CL12" s="494">
        <v>0</v>
      </c>
      <c r="CM12" s="494">
        <v>0</v>
      </c>
      <c r="CN12" s="494">
        <v>0</v>
      </c>
      <c r="CO12" s="494">
        <v>0</v>
      </c>
      <c r="CP12" s="494">
        <v>0</v>
      </c>
      <c r="CQ12" s="494">
        <v>0</v>
      </c>
      <c r="CR12" s="494">
        <v>0</v>
      </c>
      <c r="CS12" s="494">
        <v>0</v>
      </c>
      <c r="CT12" s="9"/>
      <c r="CV12" s="343">
        <f>IF(COUNT(G12:INDEX(G12:CS12,RP+1))&lt;&gt;RP+1,"Error",0)</f>
        <v>0</v>
      </c>
      <c r="CX12" s="324">
        <f t="shared" ref="CX12:CX19" si="7">IF(OR(AND(OR(ISBLANK(C12),NOT(ISBLANK(C12)),C12="Spare"),E12=0,F12=0),AND(NOT(ISBLANK(C12)),NOT(C12="Spare"),NOT(E12=0),NOT(F12=0))),0,"Error")</f>
        <v>0</v>
      </c>
    </row>
    <row r="13" spans="3:103" customFormat="1" hidden="1" x14ac:dyDescent="0.35">
      <c r="C13" s="421"/>
      <c r="D13" s="33" t="str">
        <f>IFERROR(VLOOKUP(C13,G.Asm!$C$46:$F$55,4,0),"")</f>
        <v/>
      </c>
      <c r="E13" s="492">
        <f>G13+NPV(G.Asm!$F$40,H13:INDEX(H13:CS13,RP))</f>
        <v>0</v>
      </c>
      <c r="F13" s="492">
        <f t="shared" si="6"/>
        <v>0</v>
      </c>
      <c r="G13" s="493">
        <v>0</v>
      </c>
      <c r="H13" s="494">
        <v>0</v>
      </c>
      <c r="I13" s="494">
        <v>0</v>
      </c>
      <c r="J13" s="494">
        <v>0</v>
      </c>
      <c r="K13" s="494">
        <v>0</v>
      </c>
      <c r="L13" s="494">
        <v>0</v>
      </c>
      <c r="M13" s="494">
        <v>0</v>
      </c>
      <c r="N13" s="494">
        <v>0</v>
      </c>
      <c r="O13" s="494">
        <v>0</v>
      </c>
      <c r="P13" s="494">
        <v>0</v>
      </c>
      <c r="Q13" s="494">
        <v>0</v>
      </c>
      <c r="R13" s="494">
        <v>0</v>
      </c>
      <c r="S13" s="494">
        <v>0</v>
      </c>
      <c r="T13" s="494">
        <v>0</v>
      </c>
      <c r="U13" s="494">
        <v>0</v>
      </c>
      <c r="V13" s="494">
        <v>0</v>
      </c>
      <c r="W13" s="494">
        <v>0</v>
      </c>
      <c r="X13" s="494">
        <v>0</v>
      </c>
      <c r="Y13" s="494">
        <v>0</v>
      </c>
      <c r="Z13" s="494">
        <v>0</v>
      </c>
      <c r="AA13" s="494">
        <v>0</v>
      </c>
      <c r="AB13" s="494">
        <v>0</v>
      </c>
      <c r="AC13" s="494">
        <v>0</v>
      </c>
      <c r="AD13" s="494">
        <v>0</v>
      </c>
      <c r="AE13" s="494">
        <v>0</v>
      </c>
      <c r="AF13" s="494">
        <v>0</v>
      </c>
      <c r="AG13" s="494">
        <v>0</v>
      </c>
      <c r="AH13" s="494">
        <v>0</v>
      </c>
      <c r="AI13" s="494">
        <v>0</v>
      </c>
      <c r="AJ13" s="494">
        <v>0</v>
      </c>
      <c r="AK13" s="494">
        <v>0</v>
      </c>
      <c r="AL13" s="494">
        <v>0</v>
      </c>
      <c r="AM13" s="494">
        <v>0</v>
      </c>
      <c r="AN13" s="494">
        <v>0</v>
      </c>
      <c r="AO13" s="494">
        <v>0</v>
      </c>
      <c r="AP13" s="494">
        <v>0</v>
      </c>
      <c r="AQ13" s="494">
        <v>0</v>
      </c>
      <c r="AR13" s="494">
        <v>0</v>
      </c>
      <c r="AS13" s="494">
        <v>0</v>
      </c>
      <c r="AT13" s="494">
        <v>0</v>
      </c>
      <c r="AU13" s="494">
        <v>0</v>
      </c>
      <c r="AV13" s="494">
        <v>0</v>
      </c>
      <c r="AW13" s="494">
        <v>0</v>
      </c>
      <c r="AX13" s="494">
        <v>0</v>
      </c>
      <c r="AY13" s="494">
        <v>0</v>
      </c>
      <c r="AZ13" s="494">
        <v>0</v>
      </c>
      <c r="BA13" s="494">
        <v>0</v>
      </c>
      <c r="BB13" s="494">
        <v>0</v>
      </c>
      <c r="BC13" s="494">
        <v>0</v>
      </c>
      <c r="BD13" s="494">
        <v>0</v>
      </c>
      <c r="BE13" s="494">
        <v>0</v>
      </c>
      <c r="BF13" s="494">
        <v>0</v>
      </c>
      <c r="BG13" s="494">
        <v>0</v>
      </c>
      <c r="BH13" s="494">
        <v>0</v>
      </c>
      <c r="BI13" s="494">
        <v>0</v>
      </c>
      <c r="BJ13" s="494">
        <v>0</v>
      </c>
      <c r="BK13" s="494">
        <v>0</v>
      </c>
      <c r="BL13" s="494">
        <v>0</v>
      </c>
      <c r="BM13" s="494">
        <v>0</v>
      </c>
      <c r="BN13" s="494">
        <v>0</v>
      </c>
      <c r="BO13" s="494">
        <v>0</v>
      </c>
      <c r="BP13" s="494">
        <v>0</v>
      </c>
      <c r="BQ13" s="494">
        <v>0</v>
      </c>
      <c r="BR13" s="494">
        <v>0</v>
      </c>
      <c r="BS13" s="494">
        <v>0</v>
      </c>
      <c r="BT13" s="494">
        <v>0</v>
      </c>
      <c r="BU13" s="494">
        <v>0</v>
      </c>
      <c r="BV13" s="494">
        <v>0</v>
      </c>
      <c r="BW13" s="494">
        <v>0</v>
      </c>
      <c r="BX13" s="494">
        <v>0</v>
      </c>
      <c r="BY13" s="494">
        <v>0</v>
      </c>
      <c r="BZ13" s="494">
        <v>0</v>
      </c>
      <c r="CA13" s="494">
        <v>0</v>
      </c>
      <c r="CB13" s="494">
        <v>0</v>
      </c>
      <c r="CC13" s="494">
        <v>0</v>
      </c>
      <c r="CD13" s="494">
        <v>0</v>
      </c>
      <c r="CE13" s="494">
        <v>0</v>
      </c>
      <c r="CF13" s="494">
        <v>0</v>
      </c>
      <c r="CG13" s="494">
        <v>0</v>
      </c>
      <c r="CH13" s="494">
        <v>0</v>
      </c>
      <c r="CI13" s="494">
        <v>0</v>
      </c>
      <c r="CJ13" s="494">
        <v>0</v>
      </c>
      <c r="CK13" s="494">
        <v>0</v>
      </c>
      <c r="CL13" s="494">
        <v>0</v>
      </c>
      <c r="CM13" s="494">
        <v>0</v>
      </c>
      <c r="CN13" s="494">
        <v>0</v>
      </c>
      <c r="CO13" s="494">
        <v>0</v>
      </c>
      <c r="CP13" s="494">
        <v>0</v>
      </c>
      <c r="CQ13" s="494">
        <v>0</v>
      </c>
      <c r="CR13" s="494">
        <v>0</v>
      </c>
      <c r="CS13" s="494">
        <v>0</v>
      </c>
      <c r="CT13" s="9"/>
      <c r="CV13" s="343">
        <f>IF(COUNT(G13:INDEX(G13:CS13,RP+1))&lt;&gt;RP+1,"Error",0)</f>
        <v>0</v>
      </c>
      <c r="CX13" s="324">
        <f t="shared" si="7"/>
        <v>0</v>
      </c>
    </row>
    <row r="14" spans="3:103" customFormat="1" hidden="1" x14ac:dyDescent="0.35">
      <c r="C14" s="421"/>
      <c r="D14" s="33" t="str">
        <f>IFERROR(VLOOKUP(C14,G.Asm!$C$46:$F$55,4,0),"")</f>
        <v/>
      </c>
      <c r="E14" s="492">
        <f>G14+NPV(G.Asm!$F$40,H14:INDEX(H14:CS14,RP))</f>
        <v>0</v>
      </c>
      <c r="F14" s="492">
        <f t="shared" si="6"/>
        <v>0</v>
      </c>
      <c r="G14" s="493">
        <v>0</v>
      </c>
      <c r="H14" s="494">
        <v>0</v>
      </c>
      <c r="I14" s="494">
        <v>0</v>
      </c>
      <c r="J14" s="494">
        <v>0</v>
      </c>
      <c r="K14" s="494">
        <v>0</v>
      </c>
      <c r="L14" s="494">
        <v>0</v>
      </c>
      <c r="M14" s="494">
        <v>0</v>
      </c>
      <c r="N14" s="494">
        <v>0</v>
      </c>
      <c r="O14" s="494">
        <v>0</v>
      </c>
      <c r="P14" s="494">
        <v>0</v>
      </c>
      <c r="Q14" s="494">
        <v>0</v>
      </c>
      <c r="R14" s="494">
        <v>0</v>
      </c>
      <c r="S14" s="494">
        <v>0</v>
      </c>
      <c r="T14" s="494">
        <v>0</v>
      </c>
      <c r="U14" s="494">
        <v>0</v>
      </c>
      <c r="V14" s="494">
        <v>0</v>
      </c>
      <c r="W14" s="494">
        <v>0</v>
      </c>
      <c r="X14" s="494">
        <v>0</v>
      </c>
      <c r="Y14" s="494">
        <v>0</v>
      </c>
      <c r="Z14" s="494">
        <v>0</v>
      </c>
      <c r="AA14" s="494">
        <v>0</v>
      </c>
      <c r="AB14" s="494">
        <v>0</v>
      </c>
      <c r="AC14" s="494">
        <v>0</v>
      </c>
      <c r="AD14" s="494">
        <v>0</v>
      </c>
      <c r="AE14" s="494">
        <v>0</v>
      </c>
      <c r="AF14" s="494">
        <v>0</v>
      </c>
      <c r="AG14" s="494">
        <v>0</v>
      </c>
      <c r="AH14" s="494">
        <v>0</v>
      </c>
      <c r="AI14" s="494">
        <v>0</v>
      </c>
      <c r="AJ14" s="494">
        <v>0</v>
      </c>
      <c r="AK14" s="494">
        <v>0</v>
      </c>
      <c r="AL14" s="494">
        <v>0</v>
      </c>
      <c r="AM14" s="494">
        <v>0</v>
      </c>
      <c r="AN14" s="494">
        <v>0</v>
      </c>
      <c r="AO14" s="494">
        <v>0</v>
      </c>
      <c r="AP14" s="494">
        <v>0</v>
      </c>
      <c r="AQ14" s="494">
        <v>0</v>
      </c>
      <c r="AR14" s="494">
        <v>0</v>
      </c>
      <c r="AS14" s="494">
        <v>0</v>
      </c>
      <c r="AT14" s="494">
        <v>0</v>
      </c>
      <c r="AU14" s="494">
        <v>0</v>
      </c>
      <c r="AV14" s="494">
        <v>0</v>
      </c>
      <c r="AW14" s="494">
        <v>0</v>
      </c>
      <c r="AX14" s="494">
        <v>0</v>
      </c>
      <c r="AY14" s="494">
        <v>0</v>
      </c>
      <c r="AZ14" s="494">
        <v>0</v>
      </c>
      <c r="BA14" s="494">
        <v>0</v>
      </c>
      <c r="BB14" s="494">
        <v>0</v>
      </c>
      <c r="BC14" s="494">
        <v>0</v>
      </c>
      <c r="BD14" s="494">
        <v>0</v>
      </c>
      <c r="BE14" s="494">
        <v>0</v>
      </c>
      <c r="BF14" s="494">
        <v>0</v>
      </c>
      <c r="BG14" s="494">
        <v>0</v>
      </c>
      <c r="BH14" s="494">
        <v>0</v>
      </c>
      <c r="BI14" s="494">
        <v>0</v>
      </c>
      <c r="BJ14" s="494">
        <v>0</v>
      </c>
      <c r="BK14" s="494">
        <v>0</v>
      </c>
      <c r="BL14" s="494">
        <v>0</v>
      </c>
      <c r="BM14" s="494">
        <v>0</v>
      </c>
      <c r="BN14" s="494">
        <v>0</v>
      </c>
      <c r="BO14" s="494">
        <v>0</v>
      </c>
      <c r="BP14" s="494">
        <v>0</v>
      </c>
      <c r="BQ14" s="494">
        <v>0</v>
      </c>
      <c r="BR14" s="494">
        <v>0</v>
      </c>
      <c r="BS14" s="494">
        <v>0</v>
      </c>
      <c r="BT14" s="494">
        <v>0</v>
      </c>
      <c r="BU14" s="494">
        <v>0</v>
      </c>
      <c r="BV14" s="494">
        <v>0</v>
      </c>
      <c r="BW14" s="494">
        <v>0</v>
      </c>
      <c r="BX14" s="494">
        <v>0</v>
      </c>
      <c r="BY14" s="494">
        <v>0</v>
      </c>
      <c r="BZ14" s="494">
        <v>0</v>
      </c>
      <c r="CA14" s="494">
        <v>0</v>
      </c>
      <c r="CB14" s="494">
        <v>0</v>
      </c>
      <c r="CC14" s="494">
        <v>0</v>
      </c>
      <c r="CD14" s="494">
        <v>0</v>
      </c>
      <c r="CE14" s="494">
        <v>0</v>
      </c>
      <c r="CF14" s="494">
        <v>0</v>
      </c>
      <c r="CG14" s="494">
        <v>0</v>
      </c>
      <c r="CH14" s="494">
        <v>0</v>
      </c>
      <c r="CI14" s="494">
        <v>0</v>
      </c>
      <c r="CJ14" s="494">
        <v>0</v>
      </c>
      <c r="CK14" s="494">
        <v>0</v>
      </c>
      <c r="CL14" s="494">
        <v>0</v>
      </c>
      <c r="CM14" s="494">
        <v>0</v>
      </c>
      <c r="CN14" s="494">
        <v>0</v>
      </c>
      <c r="CO14" s="494">
        <v>0</v>
      </c>
      <c r="CP14" s="494">
        <v>0</v>
      </c>
      <c r="CQ14" s="494">
        <v>0</v>
      </c>
      <c r="CR14" s="494">
        <v>0</v>
      </c>
      <c r="CS14" s="494">
        <v>0</v>
      </c>
      <c r="CT14" s="9"/>
      <c r="CV14" s="343">
        <f>IF(COUNT(G14:INDEX(G14:CS14,RP+1))&lt;&gt;RP+1,"Error",0)</f>
        <v>0</v>
      </c>
      <c r="CX14" s="324">
        <f t="shared" si="7"/>
        <v>0</v>
      </c>
    </row>
    <row r="15" spans="3:103" customFormat="1" hidden="1" x14ac:dyDescent="0.35">
      <c r="C15" s="421"/>
      <c r="D15" s="33" t="str">
        <f>IFERROR(VLOOKUP(C15,G.Asm!$C$46:$F$55,4,0),"")</f>
        <v/>
      </c>
      <c r="E15" s="492">
        <f>G15+NPV(G.Asm!$F$40,H15:INDEX(H15:CS15,RP))</f>
        <v>0</v>
      </c>
      <c r="F15" s="492">
        <f t="shared" si="6"/>
        <v>0</v>
      </c>
      <c r="G15" s="493">
        <v>0</v>
      </c>
      <c r="H15" s="494">
        <v>0</v>
      </c>
      <c r="I15" s="494">
        <v>0</v>
      </c>
      <c r="J15" s="494">
        <v>0</v>
      </c>
      <c r="K15" s="494">
        <v>0</v>
      </c>
      <c r="L15" s="494">
        <v>0</v>
      </c>
      <c r="M15" s="494">
        <v>0</v>
      </c>
      <c r="N15" s="494">
        <v>0</v>
      </c>
      <c r="O15" s="494">
        <v>0</v>
      </c>
      <c r="P15" s="494">
        <v>0</v>
      </c>
      <c r="Q15" s="494">
        <v>0</v>
      </c>
      <c r="R15" s="494">
        <v>0</v>
      </c>
      <c r="S15" s="494">
        <v>0</v>
      </c>
      <c r="T15" s="494">
        <v>0</v>
      </c>
      <c r="U15" s="494">
        <v>0</v>
      </c>
      <c r="V15" s="494">
        <v>0</v>
      </c>
      <c r="W15" s="494">
        <v>0</v>
      </c>
      <c r="X15" s="494">
        <v>0</v>
      </c>
      <c r="Y15" s="494">
        <v>0</v>
      </c>
      <c r="Z15" s="494">
        <v>0</v>
      </c>
      <c r="AA15" s="494">
        <v>0</v>
      </c>
      <c r="AB15" s="494">
        <v>0</v>
      </c>
      <c r="AC15" s="494">
        <v>0</v>
      </c>
      <c r="AD15" s="494">
        <v>0</v>
      </c>
      <c r="AE15" s="494">
        <v>0</v>
      </c>
      <c r="AF15" s="494">
        <v>0</v>
      </c>
      <c r="AG15" s="494">
        <v>0</v>
      </c>
      <c r="AH15" s="494">
        <v>0</v>
      </c>
      <c r="AI15" s="494">
        <v>0</v>
      </c>
      <c r="AJ15" s="494">
        <v>0</v>
      </c>
      <c r="AK15" s="494">
        <v>0</v>
      </c>
      <c r="AL15" s="494">
        <v>0</v>
      </c>
      <c r="AM15" s="494">
        <v>0</v>
      </c>
      <c r="AN15" s="494">
        <v>0</v>
      </c>
      <c r="AO15" s="494">
        <v>0</v>
      </c>
      <c r="AP15" s="494">
        <v>0</v>
      </c>
      <c r="AQ15" s="494">
        <v>0</v>
      </c>
      <c r="AR15" s="494">
        <v>0</v>
      </c>
      <c r="AS15" s="494">
        <v>0</v>
      </c>
      <c r="AT15" s="494">
        <v>0</v>
      </c>
      <c r="AU15" s="494">
        <v>0</v>
      </c>
      <c r="AV15" s="494">
        <v>0</v>
      </c>
      <c r="AW15" s="494">
        <v>0</v>
      </c>
      <c r="AX15" s="494">
        <v>0</v>
      </c>
      <c r="AY15" s="494">
        <v>0</v>
      </c>
      <c r="AZ15" s="494">
        <v>0</v>
      </c>
      <c r="BA15" s="494">
        <v>0</v>
      </c>
      <c r="BB15" s="494">
        <v>0</v>
      </c>
      <c r="BC15" s="494">
        <v>0</v>
      </c>
      <c r="BD15" s="494">
        <v>0</v>
      </c>
      <c r="BE15" s="494">
        <v>0</v>
      </c>
      <c r="BF15" s="494">
        <v>0</v>
      </c>
      <c r="BG15" s="494">
        <v>0</v>
      </c>
      <c r="BH15" s="494">
        <v>0</v>
      </c>
      <c r="BI15" s="494">
        <v>0</v>
      </c>
      <c r="BJ15" s="494">
        <v>0</v>
      </c>
      <c r="BK15" s="494">
        <v>0</v>
      </c>
      <c r="BL15" s="494">
        <v>0</v>
      </c>
      <c r="BM15" s="494">
        <v>0</v>
      </c>
      <c r="BN15" s="494">
        <v>0</v>
      </c>
      <c r="BO15" s="494">
        <v>0</v>
      </c>
      <c r="BP15" s="494">
        <v>0</v>
      </c>
      <c r="BQ15" s="494">
        <v>0</v>
      </c>
      <c r="BR15" s="494">
        <v>0</v>
      </c>
      <c r="BS15" s="494">
        <v>0</v>
      </c>
      <c r="BT15" s="494">
        <v>0</v>
      </c>
      <c r="BU15" s="494">
        <v>0</v>
      </c>
      <c r="BV15" s="494">
        <v>0</v>
      </c>
      <c r="BW15" s="494">
        <v>0</v>
      </c>
      <c r="BX15" s="494">
        <v>0</v>
      </c>
      <c r="BY15" s="494">
        <v>0</v>
      </c>
      <c r="BZ15" s="494">
        <v>0</v>
      </c>
      <c r="CA15" s="494">
        <v>0</v>
      </c>
      <c r="CB15" s="494">
        <v>0</v>
      </c>
      <c r="CC15" s="494">
        <v>0</v>
      </c>
      <c r="CD15" s="494">
        <v>0</v>
      </c>
      <c r="CE15" s="494">
        <v>0</v>
      </c>
      <c r="CF15" s="494">
        <v>0</v>
      </c>
      <c r="CG15" s="494">
        <v>0</v>
      </c>
      <c r="CH15" s="494">
        <v>0</v>
      </c>
      <c r="CI15" s="494">
        <v>0</v>
      </c>
      <c r="CJ15" s="494">
        <v>0</v>
      </c>
      <c r="CK15" s="494">
        <v>0</v>
      </c>
      <c r="CL15" s="494">
        <v>0</v>
      </c>
      <c r="CM15" s="494">
        <v>0</v>
      </c>
      <c r="CN15" s="494">
        <v>0</v>
      </c>
      <c r="CO15" s="494">
        <v>0</v>
      </c>
      <c r="CP15" s="494">
        <v>0</v>
      </c>
      <c r="CQ15" s="494">
        <v>0</v>
      </c>
      <c r="CR15" s="494">
        <v>0</v>
      </c>
      <c r="CS15" s="494">
        <v>0</v>
      </c>
      <c r="CT15" s="9"/>
      <c r="CV15" s="343">
        <f>IF(COUNT(G15:INDEX(G15:CS15,RP+1))&lt;&gt;RP+1,"Error",0)</f>
        <v>0</v>
      </c>
      <c r="CX15" s="324">
        <f t="shared" si="7"/>
        <v>0</v>
      </c>
    </row>
    <row r="16" spans="3:103" customFormat="1" hidden="1" x14ac:dyDescent="0.35">
      <c r="C16" s="421"/>
      <c r="D16" s="33" t="str">
        <f>IFERROR(VLOOKUP(C16,G.Asm!$C$46:$F$55,4,0),"")</f>
        <v/>
      </c>
      <c r="E16" s="492">
        <f>G16+NPV(G.Asm!$F$40,H16:INDEX(H16:CS16,RP))</f>
        <v>0</v>
      </c>
      <c r="F16" s="492">
        <f t="shared" si="6"/>
        <v>0</v>
      </c>
      <c r="G16" s="493">
        <v>0</v>
      </c>
      <c r="H16" s="494">
        <v>0</v>
      </c>
      <c r="I16" s="494">
        <v>0</v>
      </c>
      <c r="J16" s="494">
        <v>0</v>
      </c>
      <c r="K16" s="494">
        <v>0</v>
      </c>
      <c r="L16" s="494">
        <v>0</v>
      </c>
      <c r="M16" s="494">
        <v>0</v>
      </c>
      <c r="N16" s="494">
        <v>0</v>
      </c>
      <c r="O16" s="494">
        <v>0</v>
      </c>
      <c r="P16" s="494">
        <v>0</v>
      </c>
      <c r="Q16" s="494">
        <v>0</v>
      </c>
      <c r="R16" s="494">
        <v>0</v>
      </c>
      <c r="S16" s="494">
        <v>0</v>
      </c>
      <c r="T16" s="494">
        <v>0</v>
      </c>
      <c r="U16" s="494">
        <v>0</v>
      </c>
      <c r="V16" s="494">
        <v>0</v>
      </c>
      <c r="W16" s="494">
        <v>0</v>
      </c>
      <c r="X16" s="494">
        <v>0</v>
      </c>
      <c r="Y16" s="494">
        <v>0</v>
      </c>
      <c r="Z16" s="494">
        <v>0</v>
      </c>
      <c r="AA16" s="494">
        <v>0</v>
      </c>
      <c r="AB16" s="494">
        <v>0</v>
      </c>
      <c r="AC16" s="494">
        <v>0</v>
      </c>
      <c r="AD16" s="494">
        <v>0</v>
      </c>
      <c r="AE16" s="494">
        <v>0</v>
      </c>
      <c r="AF16" s="494">
        <v>0</v>
      </c>
      <c r="AG16" s="494">
        <v>0</v>
      </c>
      <c r="AH16" s="494">
        <v>0</v>
      </c>
      <c r="AI16" s="494">
        <v>0</v>
      </c>
      <c r="AJ16" s="494">
        <v>0</v>
      </c>
      <c r="AK16" s="494">
        <v>0</v>
      </c>
      <c r="AL16" s="494">
        <v>0</v>
      </c>
      <c r="AM16" s="494">
        <v>0</v>
      </c>
      <c r="AN16" s="494">
        <v>0</v>
      </c>
      <c r="AO16" s="494">
        <v>0</v>
      </c>
      <c r="AP16" s="494">
        <v>0</v>
      </c>
      <c r="AQ16" s="494">
        <v>0</v>
      </c>
      <c r="AR16" s="494">
        <v>0</v>
      </c>
      <c r="AS16" s="494">
        <v>0</v>
      </c>
      <c r="AT16" s="494">
        <v>0</v>
      </c>
      <c r="AU16" s="494">
        <v>0</v>
      </c>
      <c r="AV16" s="494">
        <v>0</v>
      </c>
      <c r="AW16" s="494">
        <v>0</v>
      </c>
      <c r="AX16" s="494">
        <v>0</v>
      </c>
      <c r="AY16" s="494">
        <v>0</v>
      </c>
      <c r="AZ16" s="494">
        <v>0</v>
      </c>
      <c r="BA16" s="494">
        <v>0</v>
      </c>
      <c r="BB16" s="494">
        <v>0</v>
      </c>
      <c r="BC16" s="494">
        <v>0</v>
      </c>
      <c r="BD16" s="494">
        <v>0</v>
      </c>
      <c r="BE16" s="494">
        <v>0</v>
      </c>
      <c r="BF16" s="494">
        <v>0</v>
      </c>
      <c r="BG16" s="494">
        <v>0</v>
      </c>
      <c r="BH16" s="494">
        <v>0</v>
      </c>
      <c r="BI16" s="494">
        <v>0</v>
      </c>
      <c r="BJ16" s="494">
        <v>0</v>
      </c>
      <c r="BK16" s="494">
        <v>0</v>
      </c>
      <c r="BL16" s="494">
        <v>0</v>
      </c>
      <c r="BM16" s="494">
        <v>0</v>
      </c>
      <c r="BN16" s="494">
        <v>0</v>
      </c>
      <c r="BO16" s="494">
        <v>0</v>
      </c>
      <c r="BP16" s="494">
        <v>0</v>
      </c>
      <c r="BQ16" s="494">
        <v>0</v>
      </c>
      <c r="BR16" s="494">
        <v>0</v>
      </c>
      <c r="BS16" s="494">
        <v>0</v>
      </c>
      <c r="BT16" s="494">
        <v>0</v>
      </c>
      <c r="BU16" s="494">
        <v>0</v>
      </c>
      <c r="BV16" s="494">
        <v>0</v>
      </c>
      <c r="BW16" s="494">
        <v>0</v>
      </c>
      <c r="BX16" s="494">
        <v>0</v>
      </c>
      <c r="BY16" s="494">
        <v>0</v>
      </c>
      <c r="BZ16" s="494">
        <v>0</v>
      </c>
      <c r="CA16" s="494">
        <v>0</v>
      </c>
      <c r="CB16" s="494">
        <v>0</v>
      </c>
      <c r="CC16" s="494">
        <v>0</v>
      </c>
      <c r="CD16" s="494">
        <v>0</v>
      </c>
      <c r="CE16" s="494">
        <v>0</v>
      </c>
      <c r="CF16" s="494">
        <v>0</v>
      </c>
      <c r="CG16" s="494">
        <v>0</v>
      </c>
      <c r="CH16" s="494">
        <v>0</v>
      </c>
      <c r="CI16" s="494">
        <v>0</v>
      </c>
      <c r="CJ16" s="494">
        <v>0</v>
      </c>
      <c r="CK16" s="494">
        <v>0</v>
      </c>
      <c r="CL16" s="494">
        <v>0</v>
      </c>
      <c r="CM16" s="494">
        <v>0</v>
      </c>
      <c r="CN16" s="494">
        <v>0</v>
      </c>
      <c r="CO16" s="494">
        <v>0</v>
      </c>
      <c r="CP16" s="494">
        <v>0</v>
      </c>
      <c r="CQ16" s="494">
        <v>0</v>
      </c>
      <c r="CR16" s="494">
        <v>0</v>
      </c>
      <c r="CS16" s="494">
        <v>0</v>
      </c>
      <c r="CT16" s="9"/>
      <c r="CV16" s="343">
        <f>IF(COUNT(G16:INDEX(G16:CS16,RP+1))&lt;&gt;RP+1,"Error",0)</f>
        <v>0</v>
      </c>
      <c r="CX16" s="324">
        <f t="shared" si="7"/>
        <v>0</v>
      </c>
    </row>
    <row r="17" spans="3:102" customFormat="1" hidden="1" x14ac:dyDescent="0.35">
      <c r="C17" s="421"/>
      <c r="D17" s="33" t="str">
        <f>IFERROR(VLOOKUP(C17,G.Asm!$C$46:$F$55,4,0),"")</f>
        <v/>
      </c>
      <c r="E17" s="492">
        <f>G17+NPV(G.Asm!$F$40,H17:INDEX(H17:CS17,RP))</f>
        <v>0</v>
      </c>
      <c r="F17" s="492">
        <f t="shared" si="6"/>
        <v>0</v>
      </c>
      <c r="G17" s="493">
        <v>0</v>
      </c>
      <c r="H17" s="494">
        <v>0</v>
      </c>
      <c r="I17" s="494">
        <v>0</v>
      </c>
      <c r="J17" s="494">
        <v>0</v>
      </c>
      <c r="K17" s="494">
        <v>0</v>
      </c>
      <c r="L17" s="494">
        <v>0</v>
      </c>
      <c r="M17" s="494">
        <v>0</v>
      </c>
      <c r="N17" s="494">
        <v>0</v>
      </c>
      <c r="O17" s="494">
        <v>0</v>
      </c>
      <c r="P17" s="494">
        <v>0</v>
      </c>
      <c r="Q17" s="494">
        <v>0</v>
      </c>
      <c r="R17" s="494">
        <v>0</v>
      </c>
      <c r="S17" s="494">
        <v>0</v>
      </c>
      <c r="T17" s="494">
        <v>0</v>
      </c>
      <c r="U17" s="494">
        <v>0</v>
      </c>
      <c r="V17" s="494">
        <v>0</v>
      </c>
      <c r="W17" s="494">
        <v>0</v>
      </c>
      <c r="X17" s="494">
        <v>0</v>
      </c>
      <c r="Y17" s="494">
        <v>0</v>
      </c>
      <c r="Z17" s="494">
        <v>0</v>
      </c>
      <c r="AA17" s="494">
        <v>0</v>
      </c>
      <c r="AB17" s="494">
        <v>0</v>
      </c>
      <c r="AC17" s="494">
        <v>0</v>
      </c>
      <c r="AD17" s="494">
        <v>0</v>
      </c>
      <c r="AE17" s="494">
        <v>0</v>
      </c>
      <c r="AF17" s="494">
        <v>0</v>
      </c>
      <c r="AG17" s="494">
        <v>0</v>
      </c>
      <c r="AH17" s="494">
        <v>0</v>
      </c>
      <c r="AI17" s="494">
        <v>0</v>
      </c>
      <c r="AJ17" s="494">
        <v>0</v>
      </c>
      <c r="AK17" s="494">
        <v>0</v>
      </c>
      <c r="AL17" s="494">
        <v>0</v>
      </c>
      <c r="AM17" s="494">
        <v>0</v>
      </c>
      <c r="AN17" s="494">
        <v>0</v>
      </c>
      <c r="AO17" s="494">
        <v>0</v>
      </c>
      <c r="AP17" s="494">
        <v>0</v>
      </c>
      <c r="AQ17" s="494">
        <v>0</v>
      </c>
      <c r="AR17" s="494">
        <v>0</v>
      </c>
      <c r="AS17" s="494">
        <v>0</v>
      </c>
      <c r="AT17" s="494">
        <v>0</v>
      </c>
      <c r="AU17" s="494">
        <v>0</v>
      </c>
      <c r="AV17" s="494">
        <v>0</v>
      </c>
      <c r="AW17" s="494">
        <v>0</v>
      </c>
      <c r="AX17" s="494">
        <v>0</v>
      </c>
      <c r="AY17" s="494">
        <v>0</v>
      </c>
      <c r="AZ17" s="494">
        <v>0</v>
      </c>
      <c r="BA17" s="494">
        <v>0</v>
      </c>
      <c r="BB17" s="494">
        <v>0</v>
      </c>
      <c r="BC17" s="494">
        <v>0</v>
      </c>
      <c r="BD17" s="494">
        <v>0</v>
      </c>
      <c r="BE17" s="494">
        <v>0</v>
      </c>
      <c r="BF17" s="494">
        <v>0</v>
      </c>
      <c r="BG17" s="494">
        <v>0</v>
      </c>
      <c r="BH17" s="494">
        <v>0</v>
      </c>
      <c r="BI17" s="494">
        <v>0</v>
      </c>
      <c r="BJ17" s="494">
        <v>0</v>
      </c>
      <c r="BK17" s="494">
        <v>0</v>
      </c>
      <c r="BL17" s="494">
        <v>0</v>
      </c>
      <c r="BM17" s="494">
        <v>0</v>
      </c>
      <c r="BN17" s="494">
        <v>0</v>
      </c>
      <c r="BO17" s="494">
        <v>0</v>
      </c>
      <c r="BP17" s="494">
        <v>0</v>
      </c>
      <c r="BQ17" s="494">
        <v>0</v>
      </c>
      <c r="BR17" s="494">
        <v>0</v>
      </c>
      <c r="BS17" s="494">
        <v>0</v>
      </c>
      <c r="BT17" s="494">
        <v>0</v>
      </c>
      <c r="BU17" s="494">
        <v>0</v>
      </c>
      <c r="BV17" s="494">
        <v>0</v>
      </c>
      <c r="BW17" s="494">
        <v>0</v>
      </c>
      <c r="BX17" s="494">
        <v>0</v>
      </c>
      <c r="BY17" s="494">
        <v>0</v>
      </c>
      <c r="BZ17" s="494">
        <v>0</v>
      </c>
      <c r="CA17" s="494">
        <v>0</v>
      </c>
      <c r="CB17" s="494">
        <v>0</v>
      </c>
      <c r="CC17" s="494">
        <v>0</v>
      </c>
      <c r="CD17" s="494">
        <v>0</v>
      </c>
      <c r="CE17" s="494">
        <v>0</v>
      </c>
      <c r="CF17" s="494">
        <v>0</v>
      </c>
      <c r="CG17" s="494">
        <v>0</v>
      </c>
      <c r="CH17" s="494">
        <v>0</v>
      </c>
      <c r="CI17" s="494">
        <v>0</v>
      </c>
      <c r="CJ17" s="494">
        <v>0</v>
      </c>
      <c r="CK17" s="494">
        <v>0</v>
      </c>
      <c r="CL17" s="494">
        <v>0</v>
      </c>
      <c r="CM17" s="494">
        <v>0</v>
      </c>
      <c r="CN17" s="494">
        <v>0</v>
      </c>
      <c r="CO17" s="494">
        <v>0</v>
      </c>
      <c r="CP17" s="494">
        <v>0</v>
      </c>
      <c r="CQ17" s="494">
        <v>0</v>
      </c>
      <c r="CR17" s="494">
        <v>0</v>
      </c>
      <c r="CS17" s="494">
        <v>0</v>
      </c>
      <c r="CT17" s="9"/>
      <c r="CV17" s="343">
        <f>IF(COUNT(G17:INDEX(G17:CS17,RP+1))&lt;&gt;RP+1,"Error",0)</f>
        <v>0</v>
      </c>
      <c r="CX17" s="324">
        <f t="shared" si="7"/>
        <v>0</v>
      </c>
    </row>
    <row r="18" spans="3:102" customFormat="1" hidden="1" x14ac:dyDescent="0.35">
      <c r="C18" s="421"/>
      <c r="D18" s="33" t="str">
        <f>IFERROR(VLOOKUP(C18,G.Asm!$C$46:$F$55,4,0),"")</f>
        <v/>
      </c>
      <c r="E18" s="492">
        <f>G18+NPV(G.Asm!$F$40,H18:INDEX(H18:CS18,RP))</f>
        <v>0</v>
      </c>
      <c r="F18" s="492">
        <f t="shared" si="6"/>
        <v>0</v>
      </c>
      <c r="G18" s="493">
        <v>0</v>
      </c>
      <c r="H18" s="494">
        <v>0</v>
      </c>
      <c r="I18" s="494">
        <v>0</v>
      </c>
      <c r="J18" s="494">
        <v>0</v>
      </c>
      <c r="K18" s="494">
        <v>0</v>
      </c>
      <c r="L18" s="494">
        <v>0</v>
      </c>
      <c r="M18" s="494">
        <v>0</v>
      </c>
      <c r="N18" s="494">
        <v>0</v>
      </c>
      <c r="O18" s="494">
        <v>0</v>
      </c>
      <c r="P18" s="494">
        <v>0</v>
      </c>
      <c r="Q18" s="494">
        <v>0</v>
      </c>
      <c r="R18" s="494">
        <v>0</v>
      </c>
      <c r="S18" s="494">
        <v>0</v>
      </c>
      <c r="T18" s="494">
        <v>0</v>
      </c>
      <c r="U18" s="494">
        <v>0</v>
      </c>
      <c r="V18" s="494">
        <v>0</v>
      </c>
      <c r="W18" s="494">
        <v>0</v>
      </c>
      <c r="X18" s="494">
        <v>0</v>
      </c>
      <c r="Y18" s="494">
        <v>0</v>
      </c>
      <c r="Z18" s="494">
        <v>0</v>
      </c>
      <c r="AA18" s="494">
        <v>0</v>
      </c>
      <c r="AB18" s="494">
        <v>0</v>
      </c>
      <c r="AC18" s="494">
        <v>0</v>
      </c>
      <c r="AD18" s="494">
        <v>0</v>
      </c>
      <c r="AE18" s="494">
        <v>0</v>
      </c>
      <c r="AF18" s="494">
        <v>0</v>
      </c>
      <c r="AG18" s="494">
        <v>0</v>
      </c>
      <c r="AH18" s="494">
        <v>0</v>
      </c>
      <c r="AI18" s="494">
        <v>0</v>
      </c>
      <c r="AJ18" s="494">
        <v>0</v>
      </c>
      <c r="AK18" s="494">
        <v>0</v>
      </c>
      <c r="AL18" s="494">
        <v>0</v>
      </c>
      <c r="AM18" s="494">
        <v>0</v>
      </c>
      <c r="AN18" s="494">
        <v>0</v>
      </c>
      <c r="AO18" s="494">
        <v>0</v>
      </c>
      <c r="AP18" s="494">
        <v>0</v>
      </c>
      <c r="AQ18" s="494">
        <v>0</v>
      </c>
      <c r="AR18" s="494">
        <v>0</v>
      </c>
      <c r="AS18" s="494">
        <v>0</v>
      </c>
      <c r="AT18" s="494">
        <v>0</v>
      </c>
      <c r="AU18" s="494">
        <v>0</v>
      </c>
      <c r="AV18" s="494">
        <v>0</v>
      </c>
      <c r="AW18" s="494">
        <v>0</v>
      </c>
      <c r="AX18" s="494">
        <v>0</v>
      </c>
      <c r="AY18" s="494">
        <v>0</v>
      </c>
      <c r="AZ18" s="494">
        <v>0</v>
      </c>
      <c r="BA18" s="494">
        <v>0</v>
      </c>
      <c r="BB18" s="494">
        <v>0</v>
      </c>
      <c r="BC18" s="494">
        <v>0</v>
      </c>
      <c r="BD18" s="494">
        <v>0</v>
      </c>
      <c r="BE18" s="494">
        <v>0</v>
      </c>
      <c r="BF18" s="494">
        <v>0</v>
      </c>
      <c r="BG18" s="494">
        <v>0</v>
      </c>
      <c r="BH18" s="494">
        <v>0</v>
      </c>
      <c r="BI18" s="494">
        <v>0</v>
      </c>
      <c r="BJ18" s="494">
        <v>0</v>
      </c>
      <c r="BK18" s="494">
        <v>0</v>
      </c>
      <c r="BL18" s="494">
        <v>0</v>
      </c>
      <c r="BM18" s="494">
        <v>0</v>
      </c>
      <c r="BN18" s="494">
        <v>0</v>
      </c>
      <c r="BO18" s="494">
        <v>0</v>
      </c>
      <c r="BP18" s="494">
        <v>0</v>
      </c>
      <c r="BQ18" s="494">
        <v>0</v>
      </c>
      <c r="BR18" s="494">
        <v>0</v>
      </c>
      <c r="BS18" s="494">
        <v>0</v>
      </c>
      <c r="BT18" s="494">
        <v>0</v>
      </c>
      <c r="BU18" s="494">
        <v>0</v>
      </c>
      <c r="BV18" s="494">
        <v>0</v>
      </c>
      <c r="BW18" s="494">
        <v>0</v>
      </c>
      <c r="BX18" s="494">
        <v>0</v>
      </c>
      <c r="BY18" s="494">
        <v>0</v>
      </c>
      <c r="BZ18" s="494">
        <v>0</v>
      </c>
      <c r="CA18" s="494">
        <v>0</v>
      </c>
      <c r="CB18" s="494">
        <v>0</v>
      </c>
      <c r="CC18" s="494">
        <v>0</v>
      </c>
      <c r="CD18" s="494">
        <v>0</v>
      </c>
      <c r="CE18" s="494">
        <v>0</v>
      </c>
      <c r="CF18" s="494">
        <v>0</v>
      </c>
      <c r="CG18" s="494">
        <v>0</v>
      </c>
      <c r="CH18" s="494">
        <v>0</v>
      </c>
      <c r="CI18" s="494">
        <v>0</v>
      </c>
      <c r="CJ18" s="494">
        <v>0</v>
      </c>
      <c r="CK18" s="494">
        <v>0</v>
      </c>
      <c r="CL18" s="494">
        <v>0</v>
      </c>
      <c r="CM18" s="494">
        <v>0</v>
      </c>
      <c r="CN18" s="494">
        <v>0</v>
      </c>
      <c r="CO18" s="494">
        <v>0</v>
      </c>
      <c r="CP18" s="494">
        <v>0</v>
      </c>
      <c r="CQ18" s="494">
        <v>0</v>
      </c>
      <c r="CR18" s="494">
        <v>0</v>
      </c>
      <c r="CS18" s="494">
        <v>0</v>
      </c>
      <c r="CT18" s="9"/>
      <c r="CV18" s="343">
        <f>IF(COUNT(G18:INDEX(G18:CS18,RP+1))&lt;&gt;RP+1,"Error",0)</f>
        <v>0</v>
      </c>
      <c r="CX18" s="324">
        <f t="shared" si="7"/>
        <v>0</v>
      </c>
    </row>
    <row r="19" spans="3:102" customFormat="1" hidden="1" x14ac:dyDescent="0.35">
      <c r="C19" s="421"/>
      <c r="D19" s="33" t="str">
        <f>IFERROR(VLOOKUP(C19,G.Asm!$C$46:$F$55,4,0),"")</f>
        <v/>
      </c>
      <c r="E19" s="492">
        <f>G19+NPV(G.Asm!$F$40,H19:INDEX(H19:CS19,RP))</f>
        <v>0</v>
      </c>
      <c r="F19" s="492">
        <f t="shared" si="6"/>
        <v>0</v>
      </c>
      <c r="G19" s="493">
        <v>0</v>
      </c>
      <c r="H19" s="494">
        <v>0</v>
      </c>
      <c r="I19" s="494">
        <v>0</v>
      </c>
      <c r="J19" s="494">
        <v>0</v>
      </c>
      <c r="K19" s="494">
        <v>0</v>
      </c>
      <c r="L19" s="494">
        <v>0</v>
      </c>
      <c r="M19" s="494">
        <v>0</v>
      </c>
      <c r="N19" s="494">
        <v>0</v>
      </c>
      <c r="O19" s="494">
        <v>0</v>
      </c>
      <c r="P19" s="494">
        <v>0</v>
      </c>
      <c r="Q19" s="494">
        <v>0</v>
      </c>
      <c r="R19" s="494">
        <v>0</v>
      </c>
      <c r="S19" s="494">
        <v>0</v>
      </c>
      <c r="T19" s="494">
        <v>0</v>
      </c>
      <c r="U19" s="494">
        <v>0</v>
      </c>
      <c r="V19" s="494">
        <v>0</v>
      </c>
      <c r="W19" s="494">
        <v>0</v>
      </c>
      <c r="X19" s="494">
        <v>0</v>
      </c>
      <c r="Y19" s="494">
        <v>0</v>
      </c>
      <c r="Z19" s="494">
        <v>0</v>
      </c>
      <c r="AA19" s="494">
        <v>0</v>
      </c>
      <c r="AB19" s="494">
        <v>0</v>
      </c>
      <c r="AC19" s="494">
        <v>0</v>
      </c>
      <c r="AD19" s="494">
        <v>0</v>
      </c>
      <c r="AE19" s="494">
        <v>0</v>
      </c>
      <c r="AF19" s="494">
        <v>0</v>
      </c>
      <c r="AG19" s="494">
        <v>0</v>
      </c>
      <c r="AH19" s="494">
        <v>0</v>
      </c>
      <c r="AI19" s="494">
        <v>0</v>
      </c>
      <c r="AJ19" s="494">
        <v>0</v>
      </c>
      <c r="AK19" s="494">
        <v>0</v>
      </c>
      <c r="AL19" s="494">
        <v>0</v>
      </c>
      <c r="AM19" s="494">
        <v>0</v>
      </c>
      <c r="AN19" s="494">
        <v>0</v>
      </c>
      <c r="AO19" s="494">
        <v>0</v>
      </c>
      <c r="AP19" s="494">
        <v>0</v>
      </c>
      <c r="AQ19" s="494">
        <v>0</v>
      </c>
      <c r="AR19" s="494">
        <v>0</v>
      </c>
      <c r="AS19" s="494">
        <v>0</v>
      </c>
      <c r="AT19" s="494">
        <v>0</v>
      </c>
      <c r="AU19" s="494">
        <v>0</v>
      </c>
      <c r="AV19" s="494">
        <v>0</v>
      </c>
      <c r="AW19" s="494">
        <v>0</v>
      </c>
      <c r="AX19" s="494">
        <v>0</v>
      </c>
      <c r="AY19" s="494">
        <v>0</v>
      </c>
      <c r="AZ19" s="494">
        <v>0</v>
      </c>
      <c r="BA19" s="494">
        <v>0</v>
      </c>
      <c r="BB19" s="494">
        <v>0</v>
      </c>
      <c r="BC19" s="494">
        <v>0</v>
      </c>
      <c r="BD19" s="494">
        <v>0</v>
      </c>
      <c r="BE19" s="494">
        <v>0</v>
      </c>
      <c r="BF19" s="494">
        <v>0</v>
      </c>
      <c r="BG19" s="494">
        <v>0</v>
      </c>
      <c r="BH19" s="494">
        <v>0</v>
      </c>
      <c r="BI19" s="494">
        <v>0</v>
      </c>
      <c r="BJ19" s="494">
        <v>0</v>
      </c>
      <c r="BK19" s="494">
        <v>0</v>
      </c>
      <c r="BL19" s="494">
        <v>0</v>
      </c>
      <c r="BM19" s="494">
        <v>0</v>
      </c>
      <c r="BN19" s="494">
        <v>0</v>
      </c>
      <c r="BO19" s="494">
        <v>0</v>
      </c>
      <c r="BP19" s="494">
        <v>0</v>
      </c>
      <c r="BQ19" s="494">
        <v>0</v>
      </c>
      <c r="BR19" s="494">
        <v>0</v>
      </c>
      <c r="BS19" s="494">
        <v>0</v>
      </c>
      <c r="BT19" s="494">
        <v>0</v>
      </c>
      <c r="BU19" s="494">
        <v>0</v>
      </c>
      <c r="BV19" s="494">
        <v>0</v>
      </c>
      <c r="BW19" s="494">
        <v>0</v>
      </c>
      <c r="BX19" s="494">
        <v>0</v>
      </c>
      <c r="BY19" s="494">
        <v>0</v>
      </c>
      <c r="BZ19" s="494">
        <v>0</v>
      </c>
      <c r="CA19" s="494">
        <v>0</v>
      </c>
      <c r="CB19" s="494">
        <v>0</v>
      </c>
      <c r="CC19" s="494">
        <v>0</v>
      </c>
      <c r="CD19" s="494">
        <v>0</v>
      </c>
      <c r="CE19" s="494">
        <v>0</v>
      </c>
      <c r="CF19" s="494">
        <v>0</v>
      </c>
      <c r="CG19" s="494">
        <v>0</v>
      </c>
      <c r="CH19" s="494">
        <v>0</v>
      </c>
      <c r="CI19" s="494">
        <v>0</v>
      </c>
      <c r="CJ19" s="494">
        <v>0</v>
      </c>
      <c r="CK19" s="494">
        <v>0</v>
      </c>
      <c r="CL19" s="494">
        <v>0</v>
      </c>
      <c r="CM19" s="494">
        <v>0</v>
      </c>
      <c r="CN19" s="494">
        <v>0</v>
      </c>
      <c r="CO19" s="494">
        <v>0</v>
      </c>
      <c r="CP19" s="494">
        <v>0</v>
      </c>
      <c r="CQ19" s="494">
        <v>0</v>
      </c>
      <c r="CR19" s="494">
        <v>0</v>
      </c>
      <c r="CS19" s="494">
        <v>0</v>
      </c>
      <c r="CT19" s="9"/>
      <c r="CV19" s="343">
        <f>IF(COUNT(G19:INDEX(G19:CS19,RP+1))&lt;&gt;RP+1,"Error",0)</f>
        <v>0</v>
      </c>
      <c r="CX19" s="324">
        <f t="shared" si="7"/>
        <v>0</v>
      </c>
    </row>
    <row r="20" spans="3:102" customFormat="1" x14ac:dyDescent="0.35">
      <c r="C20" s="422" t="s">
        <v>334</v>
      </c>
      <c r="D20" s="33" t="str">
        <f>IF(OR(C20="Spare",ISBLANK(C20)),"",G.Asm!$F$55)</f>
        <v/>
      </c>
      <c r="E20" s="492">
        <f>G20+NPV(G.Asm!$F$40,H20:INDEX(H20:CS20,RP))</f>
        <v>0</v>
      </c>
      <c r="F20" s="492">
        <f t="shared" si="6"/>
        <v>0</v>
      </c>
      <c r="G20" s="493">
        <v>0</v>
      </c>
      <c r="H20" s="494">
        <v>0</v>
      </c>
      <c r="I20" s="494">
        <v>0</v>
      </c>
      <c r="J20" s="494">
        <v>0</v>
      </c>
      <c r="K20" s="494">
        <v>0</v>
      </c>
      <c r="L20" s="494">
        <v>0</v>
      </c>
      <c r="M20" s="494">
        <v>0</v>
      </c>
      <c r="N20" s="494">
        <v>0</v>
      </c>
      <c r="O20" s="494">
        <v>0</v>
      </c>
      <c r="P20" s="494">
        <v>0</v>
      </c>
      <c r="Q20" s="494">
        <v>0</v>
      </c>
      <c r="R20" s="494">
        <v>0</v>
      </c>
      <c r="S20" s="494">
        <v>0</v>
      </c>
      <c r="T20" s="494">
        <v>0</v>
      </c>
      <c r="U20" s="494">
        <v>0</v>
      </c>
      <c r="V20" s="494">
        <v>0</v>
      </c>
      <c r="W20" s="494">
        <v>0</v>
      </c>
      <c r="X20" s="494">
        <v>0</v>
      </c>
      <c r="Y20" s="494">
        <v>0</v>
      </c>
      <c r="Z20" s="494">
        <v>0</v>
      </c>
      <c r="AA20" s="494">
        <v>0</v>
      </c>
      <c r="AB20" s="494">
        <v>0</v>
      </c>
      <c r="AC20" s="494">
        <v>0</v>
      </c>
      <c r="AD20" s="494">
        <v>0</v>
      </c>
      <c r="AE20" s="494">
        <v>0</v>
      </c>
      <c r="AF20" s="494">
        <v>0</v>
      </c>
      <c r="AG20" s="494">
        <v>0</v>
      </c>
      <c r="AH20" s="494">
        <v>0</v>
      </c>
      <c r="AI20" s="494">
        <v>0</v>
      </c>
      <c r="AJ20" s="494">
        <v>0</v>
      </c>
      <c r="AK20" s="494">
        <v>0</v>
      </c>
      <c r="AL20" s="494">
        <v>0</v>
      </c>
      <c r="AM20" s="494">
        <v>0</v>
      </c>
      <c r="AN20" s="494">
        <v>0</v>
      </c>
      <c r="AO20" s="494">
        <v>0</v>
      </c>
      <c r="AP20" s="494">
        <v>0</v>
      </c>
      <c r="AQ20" s="494">
        <v>0</v>
      </c>
      <c r="AR20" s="494">
        <v>0</v>
      </c>
      <c r="AS20" s="494">
        <v>0</v>
      </c>
      <c r="AT20" s="494">
        <v>0</v>
      </c>
      <c r="AU20" s="494">
        <v>0</v>
      </c>
      <c r="AV20" s="494">
        <v>0</v>
      </c>
      <c r="AW20" s="494">
        <v>0</v>
      </c>
      <c r="AX20" s="494">
        <v>0</v>
      </c>
      <c r="AY20" s="494">
        <v>0</v>
      </c>
      <c r="AZ20" s="494">
        <v>0</v>
      </c>
      <c r="BA20" s="494">
        <v>0</v>
      </c>
      <c r="BB20" s="494">
        <v>0</v>
      </c>
      <c r="BC20" s="494">
        <v>0</v>
      </c>
      <c r="BD20" s="494">
        <v>0</v>
      </c>
      <c r="BE20" s="494">
        <v>0</v>
      </c>
      <c r="BF20" s="494">
        <v>0</v>
      </c>
      <c r="BG20" s="494">
        <v>0</v>
      </c>
      <c r="BH20" s="494">
        <v>0</v>
      </c>
      <c r="BI20" s="494">
        <v>0</v>
      </c>
      <c r="BJ20" s="494">
        <v>0</v>
      </c>
      <c r="BK20" s="494">
        <v>0</v>
      </c>
      <c r="BL20" s="494">
        <v>0</v>
      </c>
      <c r="BM20" s="494">
        <v>0</v>
      </c>
      <c r="BN20" s="494">
        <v>0</v>
      </c>
      <c r="BO20" s="494">
        <v>0</v>
      </c>
      <c r="BP20" s="494">
        <v>0</v>
      </c>
      <c r="BQ20" s="494">
        <v>0</v>
      </c>
      <c r="BR20" s="494">
        <v>0</v>
      </c>
      <c r="BS20" s="494">
        <v>0</v>
      </c>
      <c r="BT20" s="494">
        <v>0</v>
      </c>
      <c r="BU20" s="494">
        <v>0</v>
      </c>
      <c r="BV20" s="494">
        <v>0</v>
      </c>
      <c r="BW20" s="494">
        <v>0</v>
      </c>
      <c r="BX20" s="494">
        <v>0</v>
      </c>
      <c r="BY20" s="494">
        <v>0</v>
      </c>
      <c r="BZ20" s="494">
        <v>0</v>
      </c>
      <c r="CA20" s="494">
        <v>0</v>
      </c>
      <c r="CB20" s="494">
        <v>0</v>
      </c>
      <c r="CC20" s="494">
        <v>0</v>
      </c>
      <c r="CD20" s="494">
        <v>0</v>
      </c>
      <c r="CE20" s="494">
        <v>0</v>
      </c>
      <c r="CF20" s="494">
        <v>0</v>
      </c>
      <c r="CG20" s="494">
        <v>0</v>
      </c>
      <c r="CH20" s="494">
        <v>0</v>
      </c>
      <c r="CI20" s="494">
        <v>0</v>
      </c>
      <c r="CJ20" s="494">
        <v>0</v>
      </c>
      <c r="CK20" s="494">
        <v>0</v>
      </c>
      <c r="CL20" s="494">
        <v>0</v>
      </c>
      <c r="CM20" s="494">
        <v>0</v>
      </c>
      <c r="CN20" s="494">
        <v>0</v>
      </c>
      <c r="CO20" s="494">
        <v>0</v>
      </c>
      <c r="CP20" s="494">
        <v>0</v>
      </c>
      <c r="CQ20" s="494">
        <v>0</v>
      </c>
      <c r="CR20" s="494">
        <v>0</v>
      </c>
      <c r="CS20" s="494">
        <v>0</v>
      </c>
      <c r="CT20" s="9"/>
      <c r="CV20" s="343">
        <f>IF(COUNT(G20:INDEX(G20:CS20,RP+1))&lt;&gt;RP+1,"Error",0)</f>
        <v>0</v>
      </c>
      <c r="CX20" s="324">
        <f>IF(OR(AND(OR(ISBLANK(C20),NOT(ISBLANK(C20)),C20="Spare"),E20=0,F20=0),AND(NOT(ISBLANK(C20)),NOT(C20="Spare"),NOT(E20=0),NOT(F20=0))),0,"Error")</f>
        <v>0</v>
      </c>
    </row>
    <row r="21" spans="3:102" customFormat="1" hidden="1" x14ac:dyDescent="0.35">
      <c r="C21" s="422" t="s">
        <v>334</v>
      </c>
      <c r="D21" s="33" t="str">
        <f>IF(OR(C21="Spare",ISBLANK(C21)),"",G.Asm!$F$55)</f>
        <v/>
      </c>
      <c r="E21" s="492">
        <f>G21+NPV(G.Asm!$F$40,H21:INDEX(H21:CS21,RP))</f>
        <v>0</v>
      </c>
      <c r="F21" s="492">
        <f t="shared" si="6"/>
        <v>0</v>
      </c>
      <c r="G21" s="493">
        <v>0</v>
      </c>
      <c r="H21" s="494">
        <v>0</v>
      </c>
      <c r="I21" s="494">
        <v>0</v>
      </c>
      <c r="J21" s="494">
        <v>0</v>
      </c>
      <c r="K21" s="494">
        <v>0</v>
      </c>
      <c r="L21" s="494">
        <v>0</v>
      </c>
      <c r="M21" s="494">
        <v>0</v>
      </c>
      <c r="N21" s="494">
        <v>0</v>
      </c>
      <c r="O21" s="494">
        <v>0</v>
      </c>
      <c r="P21" s="494">
        <v>0</v>
      </c>
      <c r="Q21" s="494">
        <v>0</v>
      </c>
      <c r="R21" s="494">
        <v>0</v>
      </c>
      <c r="S21" s="494">
        <v>0</v>
      </c>
      <c r="T21" s="494">
        <v>0</v>
      </c>
      <c r="U21" s="494">
        <v>0</v>
      </c>
      <c r="V21" s="494">
        <v>0</v>
      </c>
      <c r="W21" s="494">
        <v>0</v>
      </c>
      <c r="X21" s="494">
        <v>0</v>
      </c>
      <c r="Y21" s="494">
        <v>0</v>
      </c>
      <c r="Z21" s="494">
        <v>0</v>
      </c>
      <c r="AA21" s="494">
        <v>0</v>
      </c>
      <c r="AB21" s="494">
        <v>0</v>
      </c>
      <c r="AC21" s="494">
        <v>0</v>
      </c>
      <c r="AD21" s="494">
        <v>0</v>
      </c>
      <c r="AE21" s="494">
        <v>0</v>
      </c>
      <c r="AF21" s="494">
        <v>0</v>
      </c>
      <c r="AG21" s="494">
        <v>0</v>
      </c>
      <c r="AH21" s="494">
        <v>0</v>
      </c>
      <c r="AI21" s="494">
        <v>0</v>
      </c>
      <c r="AJ21" s="494">
        <v>0</v>
      </c>
      <c r="AK21" s="494">
        <v>0</v>
      </c>
      <c r="AL21" s="494">
        <v>0</v>
      </c>
      <c r="AM21" s="494">
        <v>0</v>
      </c>
      <c r="AN21" s="494">
        <v>0</v>
      </c>
      <c r="AO21" s="494">
        <v>0</v>
      </c>
      <c r="AP21" s="494">
        <v>0</v>
      </c>
      <c r="AQ21" s="494">
        <v>0</v>
      </c>
      <c r="AR21" s="494">
        <v>0</v>
      </c>
      <c r="AS21" s="494">
        <v>0</v>
      </c>
      <c r="AT21" s="494">
        <v>0</v>
      </c>
      <c r="AU21" s="494">
        <v>0</v>
      </c>
      <c r="AV21" s="494">
        <v>0</v>
      </c>
      <c r="AW21" s="494">
        <v>0</v>
      </c>
      <c r="AX21" s="494">
        <v>0</v>
      </c>
      <c r="AY21" s="494">
        <v>0</v>
      </c>
      <c r="AZ21" s="494">
        <v>0</v>
      </c>
      <c r="BA21" s="494">
        <v>0</v>
      </c>
      <c r="BB21" s="494">
        <v>0</v>
      </c>
      <c r="BC21" s="494">
        <v>0</v>
      </c>
      <c r="BD21" s="494">
        <v>0</v>
      </c>
      <c r="BE21" s="494">
        <v>0</v>
      </c>
      <c r="BF21" s="494">
        <v>0</v>
      </c>
      <c r="BG21" s="494">
        <v>0</v>
      </c>
      <c r="BH21" s="494">
        <v>0</v>
      </c>
      <c r="BI21" s="494">
        <v>0</v>
      </c>
      <c r="BJ21" s="494">
        <v>0</v>
      </c>
      <c r="BK21" s="494">
        <v>0</v>
      </c>
      <c r="BL21" s="494">
        <v>0</v>
      </c>
      <c r="BM21" s="494">
        <v>0</v>
      </c>
      <c r="BN21" s="494">
        <v>0</v>
      </c>
      <c r="BO21" s="494">
        <v>0</v>
      </c>
      <c r="BP21" s="494">
        <v>0</v>
      </c>
      <c r="BQ21" s="494">
        <v>0</v>
      </c>
      <c r="BR21" s="494">
        <v>0</v>
      </c>
      <c r="BS21" s="494">
        <v>0</v>
      </c>
      <c r="BT21" s="494">
        <v>0</v>
      </c>
      <c r="BU21" s="494">
        <v>0</v>
      </c>
      <c r="BV21" s="494">
        <v>0</v>
      </c>
      <c r="BW21" s="494">
        <v>0</v>
      </c>
      <c r="BX21" s="494">
        <v>0</v>
      </c>
      <c r="BY21" s="494">
        <v>0</v>
      </c>
      <c r="BZ21" s="494">
        <v>0</v>
      </c>
      <c r="CA21" s="494">
        <v>0</v>
      </c>
      <c r="CB21" s="494">
        <v>0</v>
      </c>
      <c r="CC21" s="494">
        <v>0</v>
      </c>
      <c r="CD21" s="494">
        <v>0</v>
      </c>
      <c r="CE21" s="494">
        <v>0</v>
      </c>
      <c r="CF21" s="494">
        <v>0</v>
      </c>
      <c r="CG21" s="494">
        <v>0</v>
      </c>
      <c r="CH21" s="494">
        <v>0</v>
      </c>
      <c r="CI21" s="494">
        <v>0</v>
      </c>
      <c r="CJ21" s="494">
        <v>0</v>
      </c>
      <c r="CK21" s="494">
        <v>0</v>
      </c>
      <c r="CL21" s="494">
        <v>0</v>
      </c>
      <c r="CM21" s="494">
        <v>0</v>
      </c>
      <c r="CN21" s="494">
        <v>0</v>
      </c>
      <c r="CO21" s="494">
        <v>0</v>
      </c>
      <c r="CP21" s="494">
        <v>0</v>
      </c>
      <c r="CQ21" s="494">
        <v>0</v>
      </c>
      <c r="CR21" s="494">
        <v>0</v>
      </c>
      <c r="CS21" s="494">
        <v>0</v>
      </c>
      <c r="CT21" s="9"/>
      <c r="CV21" s="343">
        <f>IF(COUNT(G21:INDEX(G21:CS21,RP+1))&lt;&gt;RP+1,"Error",0)</f>
        <v>0</v>
      </c>
      <c r="CX21" s="324">
        <f t="shared" ref="CX21:CX24" si="8">IF(OR(AND(OR(ISBLANK(C21),NOT(ISBLANK(C21)),C21="Spare"),E21=0,F21=0),AND(NOT(ISBLANK(C21)),NOT(C21="Spare"),NOT(E21=0),NOT(F21=0))),0,"Error")</f>
        <v>0</v>
      </c>
    </row>
    <row r="22" spans="3:102" customFormat="1" hidden="1" x14ac:dyDescent="0.35">
      <c r="C22" s="422" t="s">
        <v>334</v>
      </c>
      <c r="D22" s="33" t="str">
        <f>IF(OR(C22="Spare",ISBLANK(C22)),"",G.Asm!$F$55)</f>
        <v/>
      </c>
      <c r="E22" s="492">
        <f>G22+NPV(G.Asm!$F$40,H22:INDEX(H22:CS22,RP))</f>
        <v>0</v>
      </c>
      <c r="F22" s="492">
        <f t="shared" si="6"/>
        <v>0</v>
      </c>
      <c r="G22" s="493">
        <v>0</v>
      </c>
      <c r="H22" s="494">
        <v>0</v>
      </c>
      <c r="I22" s="494">
        <v>0</v>
      </c>
      <c r="J22" s="494">
        <v>0</v>
      </c>
      <c r="K22" s="494">
        <v>0</v>
      </c>
      <c r="L22" s="494">
        <v>0</v>
      </c>
      <c r="M22" s="494">
        <v>0</v>
      </c>
      <c r="N22" s="494">
        <v>0</v>
      </c>
      <c r="O22" s="494">
        <v>0</v>
      </c>
      <c r="P22" s="494">
        <v>0</v>
      </c>
      <c r="Q22" s="494">
        <v>0</v>
      </c>
      <c r="R22" s="494">
        <v>0</v>
      </c>
      <c r="S22" s="494">
        <v>0</v>
      </c>
      <c r="T22" s="494">
        <v>0</v>
      </c>
      <c r="U22" s="494">
        <v>0</v>
      </c>
      <c r="V22" s="494">
        <v>0</v>
      </c>
      <c r="W22" s="494">
        <v>0</v>
      </c>
      <c r="X22" s="494">
        <v>0</v>
      </c>
      <c r="Y22" s="494">
        <v>0</v>
      </c>
      <c r="Z22" s="494">
        <v>0</v>
      </c>
      <c r="AA22" s="494">
        <v>0</v>
      </c>
      <c r="AB22" s="494">
        <v>0</v>
      </c>
      <c r="AC22" s="494">
        <v>0</v>
      </c>
      <c r="AD22" s="494">
        <v>0</v>
      </c>
      <c r="AE22" s="494">
        <v>0</v>
      </c>
      <c r="AF22" s="494">
        <v>0</v>
      </c>
      <c r="AG22" s="494">
        <v>0</v>
      </c>
      <c r="AH22" s="494">
        <v>0</v>
      </c>
      <c r="AI22" s="494">
        <v>0</v>
      </c>
      <c r="AJ22" s="494">
        <v>0</v>
      </c>
      <c r="AK22" s="494">
        <v>0</v>
      </c>
      <c r="AL22" s="494">
        <v>0</v>
      </c>
      <c r="AM22" s="494">
        <v>0</v>
      </c>
      <c r="AN22" s="494">
        <v>0</v>
      </c>
      <c r="AO22" s="494">
        <v>0</v>
      </c>
      <c r="AP22" s="494">
        <v>0</v>
      </c>
      <c r="AQ22" s="494">
        <v>0</v>
      </c>
      <c r="AR22" s="494">
        <v>0</v>
      </c>
      <c r="AS22" s="494">
        <v>0</v>
      </c>
      <c r="AT22" s="494">
        <v>0</v>
      </c>
      <c r="AU22" s="494">
        <v>0</v>
      </c>
      <c r="AV22" s="494">
        <v>0</v>
      </c>
      <c r="AW22" s="494">
        <v>0</v>
      </c>
      <c r="AX22" s="494">
        <v>0</v>
      </c>
      <c r="AY22" s="494">
        <v>0</v>
      </c>
      <c r="AZ22" s="494">
        <v>0</v>
      </c>
      <c r="BA22" s="494">
        <v>0</v>
      </c>
      <c r="BB22" s="494">
        <v>0</v>
      </c>
      <c r="BC22" s="494">
        <v>0</v>
      </c>
      <c r="BD22" s="494">
        <v>0</v>
      </c>
      <c r="BE22" s="494">
        <v>0</v>
      </c>
      <c r="BF22" s="494">
        <v>0</v>
      </c>
      <c r="BG22" s="494">
        <v>0</v>
      </c>
      <c r="BH22" s="494">
        <v>0</v>
      </c>
      <c r="BI22" s="494">
        <v>0</v>
      </c>
      <c r="BJ22" s="494">
        <v>0</v>
      </c>
      <c r="BK22" s="494">
        <v>0</v>
      </c>
      <c r="BL22" s="494">
        <v>0</v>
      </c>
      <c r="BM22" s="494">
        <v>0</v>
      </c>
      <c r="BN22" s="494">
        <v>0</v>
      </c>
      <c r="BO22" s="494">
        <v>0</v>
      </c>
      <c r="BP22" s="494">
        <v>0</v>
      </c>
      <c r="BQ22" s="494">
        <v>0</v>
      </c>
      <c r="BR22" s="494">
        <v>0</v>
      </c>
      <c r="BS22" s="494">
        <v>0</v>
      </c>
      <c r="BT22" s="494">
        <v>0</v>
      </c>
      <c r="BU22" s="494">
        <v>0</v>
      </c>
      <c r="BV22" s="494">
        <v>0</v>
      </c>
      <c r="BW22" s="494">
        <v>0</v>
      </c>
      <c r="BX22" s="494">
        <v>0</v>
      </c>
      <c r="BY22" s="494">
        <v>0</v>
      </c>
      <c r="BZ22" s="494">
        <v>0</v>
      </c>
      <c r="CA22" s="494">
        <v>0</v>
      </c>
      <c r="CB22" s="494">
        <v>0</v>
      </c>
      <c r="CC22" s="494">
        <v>0</v>
      </c>
      <c r="CD22" s="494">
        <v>0</v>
      </c>
      <c r="CE22" s="494">
        <v>0</v>
      </c>
      <c r="CF22" s="494">
        <v>0</v>
      </c>
      <c r="CG22" s="494">
        <v>0</v>
      </c>
      <c r="CH22" s="494">
        <v>0</v>
      </c>
      <c r="CI22" s="494">
        <v>0</v>
      </c>
      <c r="CJ22" s="494">
        <v>0</v>
      </c>
      <c r="CK22" s="494">
        <v>0</v>
      </c>
      <c r="CL22" s="494">
        <v>0</v>
      </c>
      <c r="CM22" s="494">
        <v>0</v>
      </c>
      <c r="CN22" s="494">
        <v>0</v>
      </c>
      <c r="CO22" s="494">
        <v>0</v>
      </c>
      <c r="CP22" s="494">
        <v>0</v>
      </c>
      <c r="CQ22" s="494">
        <v>0</v>
      </c>
      <c r="CR22" s="494">
        <v>0</v>
      </c>
      <c r="CS22" s="494">
        <v>0</v>
      </c>
      <c r="CT22" s="9"/>
      <c r="CV22" s="343">
        <f>IF(COUNT(G22:INDEX(G22:CS22,RP+1))&lt;&gt;RP+1,"Error",0)</f>
        <v>0</v>
      </c>
      <c r="CX22" s="324">
        <f t="shared" si="8"/>
        <v>0</v>
      </c>
    </row>
    <row r="23" spans="3:102" customFormat="1" hidden="1" x14ac:dyDescent="0.35">
      <c r="C23" s="422" t="s">
        <v>334</v>
      </c>
      <c r="D23" s="33" t="str">
        <f>IF(OR(C23="Spare",ISBLANK(C23)),"",G.Asm!$F$55)</f>
        <v/>
      </c>
      <c r="E23" s="492">
        <f>G23+NPV(G.Asm!$F$40,H23:INDEX(H23:CS23,RP))</f>
        <v>0</v>
      </c>
      <c r="F23" s="492">
        <f t="shared" si="6"/>
        <v>0</v>
      </c>
      <c r="G23" s="493">
        <v>0</v>
      </c>
      <c r="H23" s="494">
        <v>0</v>
      </c>
      <c r="I23" s="494">
        <v>0</v>
      </c>
      <c r="J23" s="494">
        <v>0</v>
      </c>
      <c r="K23" s="494">
        <v>0</v>
      </c>
      <c r="L23" s="494">
        <v>0</v>
      </c>
      <c r="M23" s="494">
        <v>0</v>
      </c>
      <c r="N23" s="494">
        <v>0</v>
      </c>
      <c r="O23" s="494">
        <v>0</v>
      </c>
      <c r="P23" s="494">
        <v>0</v>
      </c>
      <c r="Q23" s="494">
        <v>0</v>
      </c>
      <c r="R23" s="494">
        <v>0</v>
      </c>
      <c r="S23" s="494">
        <v>0</v>
      </c>
      <c r="T23" s="494">
        <v>0</v>
      </c>
      <c r="U23" s="494">
        <v>0</v>
      </c>
      <c r="V23" s="494">
        <v>0</v>
      </c>
      <c r="W23" s="494">
        <v>0</v>
      </c>
      <c r="X23" s="494">
        <v>0</v>
      </c>
      <c r="Y23" s="494">
        <v>0</v>
      </c>
      <c r="Z23" s="494">
        <v>0</v>
      </c>
      <c r="AA23" s="494">
        <v>0</v>
      </c>
      <c r="AB23" s="494">
        <v>0</v>
      </c>
      <c r="AC23" s="494">
        <v>0</v>
      </c>
      <c r="AD23" s="494">
        <v>0</v>
      </c>
      <c r="AE23" s="494">
        <v>0</v>
      </c>
      <c r="AF23" s="494">
        <v>0</v>
      </c>
      <c r="AG23" s="494">
        <v>0</v>
      </c>
      <c r="AH23" s="494">
        <v>0</v>
      </c>
      <c r="AI23" s="494">
        <v>0</v>
      </c>
      <c r="AJ23" s="494">
        <v>0</v>
      </c>
      <c r="AK23" s="494">
        <v>0</v>
      </c>
      <c r="AL23" s="494">
        <v>0</v>
      </c>
      <c r="AM23" s="494">
        <v>0</v>
      </c>
      <c r="AN23" s="494">
        <v>0</v>
      </c>
      <c r="AO23" s="494">
        <v>0</v>
      </c>
      <c r="AP23" s="494">
        <v>0</v>
      </c>
      <c r="AQ23" s="494">
        <v>0</v>
      </c>
      <c r="AR23" s="494">
        <v>0</v>
      </c>
      <c r="AS23" s="494">
        <v>0</v>
      </c>
      <c r="AT23" s="494">
        <v>0</v>
      </c>
      <c r="AU23" s="494">
        <v>0</v>
      </c>
      <c r="AV23" s="494">
        <v>0</v>
      </c>
      <c r="AW23" s="494">
        <v>0</v>
      </c>
      <c r="AX23" s="494">
        <v>0</v>
      </c>
      <c r="AY23" s="494">
        <v>0</v>
      </c>
      <c r="AZ23" s="494">
        <v>0</v>
      </c>
      <c r="BA23" s="494">
        <v>0</v>
      </c>
      <c r="BB23" s="494">
        <v>0</v>
      </c>
      <c r="BC23" s="494">
        <v>0</v>
      </c>
      <c r="BD23" s="494">
        <v>0</v>
      </c>
      <c r="BE23" s="494">
        <v>0</v>
      </c>
      <c r="BF23" s="494">
        <v>0</v>
      </c>
      <c r="BG23" s="494">
        <v>0</v>
      </c>
      <c r="BH23" s="494">
        <v>0</v>
      </c>
      <c r="BI23" s="494">
        <v>0</v>
      </c>
      <c r="BJ23" s="494">
        <v>0</v>
      </c>
      <c r="BK23" s="494">
        <v>0</v>
      </c>
      <c r="BL23" s="494">
        <v>0</v>
      </c>
      <c r="BM23" s="494">
        <v>0</v>
      </c>
      <c r="BN23" s="494">
        <v>0</v>
      </c>
      <c r="BO23" s="494">
        <v>0</v>
      </c>
      <c r="BP23" s="494">
        <v>0</v>
      </c>
      <c r="BQ23" s="494">
        <v>0</v>
      </c>
      <c r="BR23" s="494">
        <v>0</v>
      </c>
      <c r="BS23" s="494">
        <v>0</v>
      </c>
      <c r="BT23" s="494">
        <v>0</v>
      </c>
      <c r="BU23" s="494">
        <v>0</v>
      </c>
      <c r="BV23" s="494">
        <v>0</v>
      </c>
      <c r="BW23" s="494">
        <v>0</v>
      </c>
      <c r="BX23" s="494">
        <v>0</v>
      </c>
      <c r="BY23" s="494">
        <v>0</v>
      </c>
      <c r="BZ23" s="494">
        <v>0</v>
      </c>
      <c r="CA23" s="494">
        <v>0</v>
      </c>
      <c r="CB23" s="494">
        <v>0</v>
      </c>
      <c r="CC23" s="494">
        <v>0</v>
      </c>
      <c r="CD23" s="494">
        <v>0</v>
      </c>
      <c r="CE23" s="494">
        <v>0</v>
      </c>
      <c r="CF23" s="494">
        <v>0</v>
      </c>
      <c r="CG23" s="494">
        <v>0</v>
      </c>
      <c r="CH23" s="494">
        <v>0</v>
      </c>
      <c r="CI23" s="494">
        <v>0</v>
      </c>
      <c r="CJ23" s="494">
        <v>0</v>
      </c>
      <c r="CK23" s="494">
        <v>0</v>
      </c>
      <c r="CL23" s="494">
        <v>0</v>
      </c>
      <c r="CM23" s="494">
        <v>0</v>
      </c>
      <c r="CN23" s="494">
        <v>0</v>
      </c>
      <c r="CO23" s="494">
        <v>0</v>
      </c>
      <c r="CP23" s="494">
        <v>0</v>
      </c>
      <c r="CQ23" s="494">
        <v>0</v>
      </c>
      <c r="CR23" s="494">
        <v>0</v>
      </c>
      <c r="CS23" s="494">
        <v>0</v>
      </c>
      <c r="CT23" s="9"/>
      <c r="CV23" s="343">
        <f>IF(COUNT(G23:INDEX(G23:CS23,RP+1))&lt;&gt;RP+1,"Error",0)</f>
        <v>0</v>
      </c>
      <c r="CX23" s="324">
        <f t="shared" si="8"/>
        <v>0</v>
      </c>
    </row>
    <row r="24" spans="3:102" customFormat="1" hidden="1" x14ac:dyDescent="0.35">
      <c r="C24" s="422" t="s">
        <v>334</v>
      </c>
      <c r="D24" s="33" t="str">
        <f>IF(OR(C24="Spare",ISBLANK(C24)),"",G.Asm!$F$55)</f>
        <v/>
      </c>
      <c r="E24" s="492">
        <f>G24+NPV(G.Asm!$F$40,H24:INDEX(H24:CS24,RP))</f>
        <v>0</v>
      </c>
      <c r="F24" s="492">
        <f t="shared" si="6"/>
        <v>0</v>
      </c>
      <c r="G24" s="493">
        <v>0</v>
      </c>
      <c r="H24" s="494">
        <v>0</v>
      </c>
      <c r="I24" s="494">
        <v>0</v>
      </c>
      <c r="J24" s="494">
        <v>0</v>
      </c>
      <c r="K24" s="494">
        <v>0</v>
      </c>
      <c r="L24" s="494">
        <v>0</v>
      </c>
      <c r="M24" s="494">
        <v>0</v>
      </c>
      <c r="N24" s="494">
        <v>0</v>
      </c>
      <c r="O24" s="494">
        <v>0</v>
      </c>
      <c r="P24" s="494">
        <v>0</v>
      </c>
      <c r="Q24" s="494">
        <v>0</v>
      </c>
      <c r="R24" s="494">
        <v>0</v>
      </c>
      <c r="S24" s="494">
        <v>0</v>
      </c>
      <c r="T24" s="494">
        <v>0</v>
      </c>
      <c r="U24" s="494">
        <v>0</v>
      </c>
      <c r="V24" s="494">
        <v>0</v>
      </c>
      <c r="W24" s="494">
        <v>0</v>
      </c>
      <c r="X24" s="494">
        <v>0</v>
      </c>
      <c r="Y24" s="494">
        <v>0</v>
      </c>
      <c r="Z24" s="494">
        <v>0</v>
      </c>
      <c r="AA24" s="494">
        <v>0</v>
      </c>
      <c r="AB24" s="494">
        <v>0</v>
      </c>
      <c r="AC24" s="494">
        <v>0</v>
      </c>
      <c r="AD24" s="494">
        <v>0</v>
      </c>
      <c r="AE24" s="494">
        <v>0</v>
      </c>
      <c r="AF24" s="494">
        <v>0</v>
      </c>
      <c r="AG24" s="494">
        <v>0</v>
      </c>
      <c r="AH24" s="494">
        <v>0</v>
      </c>
      <c r="AI24" s="494">
        <v>0</v>
      </c>
      <c r="AJ24" s="494">
        <v>0</v>
      </c>
      <c r="AK24" s="494">
        <v>0</v>
      </c>
      <c r="AL24" s="494">
        <v>0</v>
      </c>
      <c r="AM24" s="494">
        <v>0</v>
      </c>
      <c r="AN24" s="494">
        <v>0</v>
      </c>
      <c r="AO24" s="494">
        <v>0</v>
      </c>
      <c r="AP24" s="494">
        <v>0</v>
      </c>
      <c r="AQ24" s="494">
        <v>0</v>
      </c>
      <c r="AR24" s="494">
        <v>0</v>
      </c>
      <c r="AS24" s="494">
        <v>0</v>
      </c>
      <c r="AT24" s="494">
        <v>0</v>
      </c>
      <c r="AU24" s="494">
        <v>0</v>
      </c>
      <c r="AV24" s="494">
        <v>0</v>
      </c>
      <c r="AW24" s="494">
        <v>0</v>
      </c>
      <c r="AX24" s="494">
        <v>0</v>
      </c>
      <c r="AY24" s="494">
        <v>0</v>
      </c>
      <c r="AZ24" s="494">
        <v>0</v>
      </c>
      <c r="BA24" s="494">
        <v>0</v>
      </c>
      <c r="BB24" s="494">
        <v>0</v>
      </c>
      <c r="BC24" s="494">
        <v>0</v>
      </c>
      <c r="BD24" s="494">
        <v>0</v>
      </c>
      <c r="BE24" s="494">
        <v>0</v>
      </c>
      <c r="BF24" s="494">
        <v>0</v>
      </c>
      <c r="BG24" s="494">
        <v>0</v>
      </c>
      <c r="BH24" s="494">
        <v>0</v>
      </c>
      <c r="BI24" s="494">
        <v>0</v>
      </c>
      <c r="BJ24" s="494">
        <v>0</v>
      </c>
      <c r="BK24" s="494">
        <v>0</v>
      </c>
      <c r="BL24" s="494">
        <v>0</v>
      </c>
      <c r="BM24" s="494">
        <v>0</v>
      </c>
      <c r="BN24" s="494">
        <v>0</v>
      </c>
      <c r="BO24" s="494">
        <v>0</v>
      </c>
      <c r="BP24" s="494">
        <v>0</v>
      </c>
      <c r="BQ24" s="494">
        <v>0</v>
      </c>
      <c r="BR24" s="494">
        <v>0</v>
      </c>
      <c r="BS24" s="494">
        <v>0</v>
      </c>
      <c r="BT24" s="494">
        <v>0</v>
      </c>
      <c r="BU24" s="494">
        <v>0</v>
      </c>
      <c r="BV24" s="494">
        <v>0</v>
      </c>
      <c r="BW24" s="494">
        <v>0</v>
      </c>
      <c r="BX24" s="494">
        <v>0</v>
      </c>
      <c r="BY24" s="494">
        <v>0</v>
      </c>
      <c r="BZ24" s="494">
        <v>0</v>
      </c>
      <c r="CA24" s="494">
        <v>0</v>
      </c>
      <c r="CB24" s="494">
        <v>0</v>
      </c>
      <c r="CC24" s="494">
        <v>0</v>
      </c>
      <c r="CD24" s="494">
        <v>0</v>
      </c>
      <c r="CE24" s="494">
        <v>0</v>
      </c>
      <c r="CF24" s="494">
        <v>0</v>
      </c>
      <c r="CG24" s="494">
        <v>0</v>
      </c>
      <c r="CH24" s="494">
        <v>0</v>
      </c>
      <c r="CI24" s="494">
        <v>0</v>
      </c>
      <c r="CJ24" s="494">
        <v>0</v>
      </c>
      <c r="CK24" s="494">
        <v>0</v>
      </c>
      <c r="CL24" s="494">
        <v>0</v>
      </c>
      <c r="CM24" s="494">
        <v>0</v>
      </c>
      <c r="CN24" s="494">
        <v>0</v>
      </c>
      <c r="CO24" s="494">
        <v>0</v>
      </c>
      <c r="CP24" s="494">
        <v>0</v>
      </c>
      <c r="CQ24" s="494">
        <v>0</v>
      </c>
      <c r="CR24" s="494">
        <v>0</v>
      </c>
      <c r="CS24" s="494">
        <v>0</v>
      </c>
      <c r="CT24" s="9"/>
      <c r="CV24" s="343">
        <f>IF(COUNT(G24:INDEX(G24:CS24,RP+1))&lt;&gt;RP+1,"Error",0)</f>
        <v>0</v>
      </c>
      <c r="CX24" s="324">
        <f t="shared" si="8"/>
        <v>0</v>
      </c>
    </row>
    <row r="25" spans="3:102" customFormat="1" x14ac:dyDescent="0.35">
      <c r="C25" s="7"/>
      <c r="D25" s="7"/>
      <c r="E25" s="495"/>
      <c r="F25" s="495"/>
      <c r="G25" s="131"/>
      <c r="H25" s="496"/>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131"/>
      <c r="AI25" s="131"/>
      <c r="AJ25" s="131"/>
      <c r="AK25" s="131"/>
      <c r="AL25" s="131"/>
      <c r="AM25" s="131"/>
      <c r="AN25" s="131"/>
      <c r="AO25" s="131"/>
      <c r="AP25" s="131"/>
      <c r="AQ25" s="131"/>
      <c r="AR25" s="131"/>
      <c r="AS25" s="131"/>
      <c r="AT25" s="131"/>
      <c r="AU25" s="131"/>
      <c r="AV25" s="131"/>
      <c r="AW25" s="131"/>
      <c r="AX25" s="131"/>
      <c r="AY25" s="131"/>
      <c r="AZ25" s="131"/>
      <c r="BA25" s="131"/>
      <c r="BB25" s="131"/>
      <c r="BC25" s="131"/>
      <c r="BD25" s="131"/>
      <c r="BE25" s="131"/>
      <c r="BF25" s="131"/>
      <c r="BG25" s="131"/>
      <c r="BH25" s="131"/>
      <c r="BI25" s="131"/>
      <c r="BJ25" s="131"/>
      <c r="BK25" s="131"/>
      <c r="BL25" s="131"/>
      <c r="BM25" s="131"/>
      <c r="BN25" s="131"/>
      <c r="BO25" s="131"/>
      <c r="BP25" s="131"/>
      <c r="BQ25" s="131"/>
      <c r="BR25" s="131"/>
      <c r="BS25" s="131"/>
      <c r="BT25" s="131"/>
      <c r="BU25" s="131"/>
      <c r="BV25" s="131"/>
      <c r="BW25" s="131"/>
      <c r="BX25" s="131"/>
      <c r="BY25" s="131"/>
      <c r="BZ25" s="131"/>
      <c r="CA25" s="131"/>
      <c r="CB25" s="131"/>
      <c r="CC25" s="131"/>
      <c r="CD25" s="131"/>
      <c r="CE25" s="131"/>
      <c r="CF25" s="131"/>
      <c r="CG25" s="131"/>
      <c r="CH25" s="131"/>
      <c r="CI25" s="131"/>
      <c r="CJ25" s="131"/>
      <c r="CK25" s="131"/>
      <c r="CL25" s="131"/>
      <c r="CM25" s="131"/>
      <c r="CN25" s="131"/>
      <c r="CO25" s="131"/>
      <c r="CP25" s="131"/>
      <c r="CQ25" s="131"/>
      <c r="CR25" s="131"/>
      <c r="CS25" s="131"/>
      <c r="CT25" s="9"/>
    </row>
    <row r="26" spans="3:102" customFormat="1" ht="16.5" customHeight="1" x14ac:dyDescent="0.35">
      <c r="C26" s="230" t="s">
        <v>141</v>
      </c>
      <c r="D26" s="556" t="s">
        <v>23</v>
      </c>
      <c r="E26" s="490">
        <f t="shared" ref="E26:BP26" si="9">SUM(E27:E33)</f>
        <v>0</v>
      </c>
      <c r="F26" s="490">
        <f t="shared" si="9"/>
        <v>0</v>
      </c>
      <c r="G26" s="490">
        <f t="shared" si="9"/>
        <v>0</v>
      </c>
      <c r="H26" s="490">
        <f t="shared" si="9"/>
        <v>0</v>
      </c>
      <c r="I26" s="490">
        <f t="shared" si="9"/>
        <v>0</v>
      </c>
      <c r="J26" s="490">
        <f t="shared" si="9"/>
        <v>0</v>
      </c>
      <c r="K26" s="490">
        <f t="shared" si="9"/>
        <v>0</v>
      </c>
      <c r="L26" s="490">
        <f t="shared" si="9"/>
        <v>0</v>
      </c>
      <c r="M26" s="490">
        <f t="shared" si="9"/>
        <v>0</v>
      </c>
      <c r="N26" s="490">
        <f t="shared" si="9"/>
        <v>0</v>
      </c>
      <c r="O26" s="490">
        <f t="shared" si="9"/>
        <v>0</v>
      </c>
      <c r="P26" s="490">
        <f t="shared" si="9"/>
        <v>0</v>
      </c>
      <c r="Q26" s="490">
        <f t="shared" si="9"/>
        <v>0</v>
      </c>
      <c r="R26" s="490">
        <f t="shared" si="9"/>
        <v>0</v>
      </c>
      <c r="S26" s="490">
        <f t="shared" si="9"/>
        <v>0</v>
      </c>
      <c r="T26" s="490">
        <f t="shared" si="9"/>
        <v>0</v>
      </c>
      <c r="U26" s="490">
        <f t="shared" si="9"/>
        <v>0</v>
      </c>
      <c r="V26" s="490">
        <f t="shared" si="9"/>
        <v>0</v>
      </c>
      <c r="W26" s="490">
        <f t="shared" si="9"/>
        <v>0</v>
      </c>
      <c r="X26" s="490">
        <f t="shared" si="9"/>
        <v>0</v>
      </c>
      <c r="Y26" s="490">
        <f t="shared" si="9"/>
        <v>0</v>
      </c>
      <c r="Z26" s="490">
        <f t="shared" si="9"/>
        <v>0</v>
      </c>
      <c r="AA26" s="490">
        <f t="shared" si="9"/>
        <v>0</v>
      </c>
      <c r="AB26" s="490">
        <f t="shared" si="9"/>
        <v>0</v>
      </c>
      <c r="AC26" s="490">
        <f t="shared" si="9"/>
        <v>0</v>
      </c>
      <c r="AD26" s="490">
        <f t="shared" si="9"/>
        <v>0</v>
      </c>
      <c r="AE26" s="490">
        <f t="shared" si="9"/>
        <v>0</v>
      </c>
      <c r="AF26" s="490">
        <f t="shared" si="9"/>
        <v>0</v>
      </c>
      <c r="AG26" s="490">
        <f t="shared" si="9"/>
        <v>0</v>
      </c>
      <c r="AH26" s="490">
        <f t="shared" si="9"/>
        <v>0</v>
      </c>
      <c r="AI26" s="490">
        <f t="shared" si="9"/>
        <v>0</v>
      </c>
      <c r="AJ26" s="490">
        <f t="shared" si="9"/>
        <v>0</v>
      </c>
      <c r="AK26" s="490">
        <f t="shared" si="9"/>
        <v>0</v>
      </c>
      <c r="AL26" s="490">
        <f t="shared" si="9"/>
        <v>0</v>
      </c>
      <c r="AM26" s="490">
        <f t="shared" si="9"/>
        <v>0</v>
      </c>
      <c r="AN26" s="490">
        <f t="shared" si="9"/>
        <v>0</v>
      </c>
      <c r="AO26" s="490">
        <f t="shared" si="9"/>
        <v>0</v>
      </c>
      <c r="AP26" s="490">
        <f t="shared" si="9"/>
        <v>0</v>
      </c>
      <c r="AQ26" s="490">
        <f t="shared" si="9"/>
        <v>0</v>
      </c>
      <c r="AR26" s="490">
        <f t="shared" si="9"/>
        <v>0</v>
      </c>
      <c r="AS26" s="490">
        <f t="shared" si="9"/>
        <v>0</v>
      </c>
      <c r="AT26" s="490">
        <f t="shared" si="9"/>
        <v>0</v>
      </c>
      <c r="AU26" s="490">
        <f t="shared" si="9"/>
        <v>0</v>
      </c>
      <c r="AV26" s="490">
        <f t="shared" si="9"/>
        <v>0</v>
      </c>
      <c r="AW26" s="490">
        <f t="shared" si="9"/>
        <v>0</v>
      </c>
      <c r="AX26" s="490">
        <f t="shared" si="9"/>
        <v>0</v>
      </c>
      <c r="AY26" s="490">
        <f t="shared" si="9"/>
        <v>0</v>
      </c>
      <c r="AZ26" s="490">
        <f t="shared" si="9"/>
        <v>0</v>
      </c>
      <c r="BA26" s="490">
        <f t="shared" si="9"/>
        <v>0</v>
      </c>
      <c r="BB26" s="490">
        <f t="shared" si="9"/>
        <v>0</v>
      </c>
      <c r="BC26" s="490">
        <f t="shared" si="9"/>
        <v>0</v>
      </c>
      <c r="BD26" s="490">
        <f t="shared" si="9"/>
        <v>0</v>
      </c>
      <c r="BE26" s="490">
        <f t="shared" si="9"/>
        <v>0</v>
      </c>
      <c r="BF26" s="490">
        <f t="shared" si="9"/>
        <v>0</v>
      </c>
      <c r="BG26" s="490">
        <f t="shared" si="9"/>
        <v>0</v>
      </c>
      <c r="BH26" s="490">
        <f t="shared" si="9"/>
        <v>0</v>
      </c>
      <c r="BI26" s="490">
        <f t="shared" si="9"/>
        <v>0</v>
      </c>
      <c r="BJ26" s="490">
        <f t="shared" si="9"/>
        <v>0</v>
      </c>
      <c r="BK26" s="490">
        <f t="shared" si="9"/>
        <v>0</v>
      </c>
      <c r="BL26" s="490">
        <f t="shared" si="9"/>
        <v>0</v>
      </c>
      <c r="BM26" s="490">
        <f t="shared" si="9"/>
        <v>0</v>
      </c>
      <c r="BN26" s="490">
        <f t="shared" si="9"/>
        <v>0</v>
      </c>
      <c r="BO26" s="490">
        <f t="shared" si="9"/>
        <v>0</v>
      </c>
      <c r="BP26" s="490">
        <f t="shared" si="9"/>
        <v>0</v>
      </c>
      <c r="BQ26" s="490">
        <f t="shared" ref="BQ26:CS26" si="10">SUM(BQ27:BQ33)</f>
        <v>0</v>
      </c>
      <c r="BR26" s="490">
        <f t="shared" si="10"/>
        <v>0</v>
      </c>
      <c r="BS26" s="490">
        <f t="shared" si="10"/>
        <v>0</v>
      </c>
      <c r="BT26" s="490">
        <f t="shared" si="10"/>
        <v>0</v>
      </c>
      <c r="BU26" s="490">
        <f t="shared" si="10"/>
        <v>0</v>
      </c>
      <c r="BV26" s="490">
        <f t="shared" si="10"/>
        <v>0</v>
      </c>
      <c r="BW26" s="490">
        <f t="shared" si="10"/>
        <v>0</v>
      </c>
      <c r="BX26" s="490">
        <f t="shared" si="10"/>
        <v>0</v>
      </c>
      <c r="BY26" s="490">
        <f t="shared" si="10"/>
        <v>0</v>
      </c>
      <c r="BZ26" s="490">
        <f t="shared" si="10"/>
        <v>0</v>
      </c>
      <c r="CA26" s="490">
        <f t="shared" si="10"/>
        <v>0</v>
      </c>
      <c r="CB26" s="490">
        <f t="shared" si="10"/>
        <v>0</v>
      </c>
      <c r="CC26" s="490">
        <f t="shared" si="10"/>
        <v>0</v>
      </c>
      <c r="CD26" s="490">
        <f t="shared" si="10"/>
        <v>0</v>
      </c>
      <c r="CE26" s="490">
        <f t="shared" si="10"/>
        <v>0</v>
      </c>
      <c r="CF26" s="490">
        <f t="shared" si="10"/>
        <v>0</v>
      </c>
      <c r="CG26" s="490">
        <f t="shared" si="10"/>
        <v>0</v>
      </c>
      <c r="CH26" s="490">
        <f t="shared" si="10"/>
        <v>0</v>
      </c>
      <c r="CI26" s="490">
        <f t="shared" si="10"/>
        <v>0</v>
      </c>
      <c r="CJ26" s="490">
        <f t="shared" si="10"/>
        <v>0</v>
      </c>
      <c r="CK26" s="490">
        <f t="shared" si="10"/>
        <v>0</v>
      </c>
      <c r="CL26" s="490">
        <f t="shared" si="10"/>
        <v>0</v>
      </c>
      <c r="CM26" s="490">
        <f t="shared" si="10"/>
        <v>0</v>
      </c>
      <c r="CN26" s="490">
        <f t="shared" si="10"/>
        <v>0</v>
      </c>
      <c r="CO26" s="490">
        <f t="shared" si="10"/>
        <v>0</v>
      </c>
      <c r="CP26" s="490">
        <f t="shared" si="10"/>
        <v>0</v>
      </c>
      <c r="CQ26" s="490">
        <f t="shared" si="10"/>
        <v>0</v>
      </c>
      <c r="CR26" s="490">
        <f t="shared" si="10"/>
        <v>0</v>
      </c>
      <c r="CS26" s="490">
        <f t="shared" si="10"/>
        <v>0</v>
      </c>
      <c r="CT26" s="13"/>
    </row>
    <row r="27" spans="3:102" customFormat="1" x14ac:dyDescent="0.35">
      <c r="C27" s="421"/>
      <c r="D27" s="33" t="str">
        <f>IFERROR(VLOOKUP(C27,G.Asm!$C$57:$F$61,4,0),"")</f>
        <v/>
      </c>
      <c r="E27" s="492">
        <f>G27+NPV(G.Asm!$F$40,H27:INDEX(H27:CS27,RP))</f>
        <v>0</v>
      </c>
      <c r="F27" s="492">
        <f t="shared" ref="F27:F33" si="11">SUMIF($G$4:$CS$4,"&lt;="&amp;RP,G27:CS27)</f>
        <v>0</v>
      </c>
      <c r="G27" s="493">
        <v>0</v>
      </c>
      <c r="H27" s="494">
        <v>0</v>
      </c>
      <c r="I27" s="494">
        <v>0</v>
      </c>
      <c r="J27" s="494">
        <v>0</v>
      </c>
      <c r="K27" s="494">
        <v>0</v>
      </c>
      <c r="L27" s="494">
        <v>0</v>
      </c>
      <c r="M27" s="494">
        <v>0</v>
      </c>
      <c r="N27" s="494">
        <v>0</v>
      </c>
      <c r="O27" s="494">
        <v>0</v>
      </c>
      <c r="P27" s="494">
        <v>0</v>
      </c>
      <c r="Q27" s="494">
        <v>0</v>
      </c>
      <c r="R27" s="494">
        <v>0</v>
      </c>
      <c r="S27" s="494">
        <v>0</v>
      </c>
      <c r="T27" s="494">
        <v>0</v>
      </c>
      <c r="U27" s="494">
        <v>0</v>
      </c>
      <c r="V27" s="494">
        <v>0</v>
      </c>
      <c r="W27" s="494">
        <v>0</v>
      </c>
      <c r="X27" s="494">
        <v>0</v>
      </c>
      <c r="Y27" s="494">
        <v>0</v>
      </c>
      <c r="Z27" s="494">
        <v>0</v>
      </c>
      <c r="AA27" s="494">
        <v>0</v>
      </c>
      <c r="AB27" s="494">
        <v>0</v>
      </c>
      <c r="AC27" s="494">
        <v>0</v>
      </c>
      <c r="AD27" s="494">
        <v>0</v>
      </c>
      <c r="AE27" s="494">
        <v>0</v>
      </c>
      <c r="AF27" s="494">
        <v>0</v>
      </c>
      <c r="AG27" s="494">
        <v>0</v>
      </c>
      <c r="AH27" s="494">
        <v>0</v>
      </c>
      <c r="AI27" s="494">
        <v>0</v>
      </c>
      <c r="AJ27" s="494">
        <v>0</v>
      </c>
      <c r="AK27" s="494">
        <v>0</v>
      </c>
      <c r="AL27" s="494">
        <v>0</v>
      </c>
      <c r="AM27" s="494">
        <v>0</v>
      </c>
      <c r="AN27" s="494">
        <v>0</v>
      </c>
      <c r="AO27" s="494">
        <v>0</v>
      </c>
      <c r="AP27" s="494">
        <v>0</v>
      </c>
      <c r="AQ27" s="494">
        <v>0</v>
      </c>
      <c r="AR27" s="494">
        <v>0</v>
      </c>
      <c r="AS27" s="494">
        <v>0</v>
      </c>
      <c r="AT27" s="494">
        <v>0</v>
      </c>
      <c r="AU27" s="494">
        <v>0</v>
      </c>
      <c r="AV27" s="494">
        <v>0</v>
      </c>
      <c r="AW27" s="494">
        <v>0</v>
      </c>
      <c r="AX27" s="494">
        <v>0</v>
      </c>
      <c r="AY27" s="494">
        <v>0</v>
      </c>
      <c r="AZ27" s="494">
        <v>0</v>
      </c>
      <c r="BA27" s="494">
        <v>0</v>
      </c>
      <c r="BB27" s="494">
        <v>0</v>
      </c>
      <c r="BC27" s="494">
        <v>0</v>
      </c>
      <c r="BD27" s="494">
        <v>0</v>
      </c>
      <c r="BE27" s="494">
        <v>0</v>
      </c>
      <c r="BF27" s="494">
        <v>0</v>
      </c>
      <c r="BG27" s="494">
        <v>0</v>
      </c>
      <c r="BH27" s="494">
        <v>0</v>
      </c>
      <c r="BI27" s="494">
        <v>0</v>
      </c>
      <c r="BJ27" s="494">
        <v>0</v>
      </c>
      <c r="BK27" s="494">
        <v>0</v>
      </c>
      <c r="BL27" s="494">
        <v>0</v>
      </c>
      <c r="BM27" s="494">
        <v>0</v>
      </c>
      <c r="BN27" s="494">
        <v>0</v>
      </c>
      <c r="BO27" s="494">
        <v>0</v>
      </c>
      <c r="BP27" s="494">
        <v>0</v>
      </c>
      <c r="BQ27" s="494">
        <v>0</v>
      </c>
      <c r="BR27" s="494">
        <v>0</v>
      </c>
      <c r="BS27" s="494">
        <v>0</v>
      </c>
      <c r="BT27" s="494">
        <v>0</v>
      </c>
      <c r="BU27" s="494">
        <v>0</v>
      </c>
      <c r="BV27" s="494">
        <v>0</v>
      </c>
      <c r="BW27" s="494">
        <v>0</v>
      </c>
      <c r="BX27" s="494">
        <v>0</v>
      </c>
      <c r="BY27" s="494">
        <v>0</v>
      </c>
      <c r="BZ27" s="494">
        <v>0</v>
      </c>
      <c r="CA27" s="494">
        <v>0</v>
      </c>
      <c r="CB27" s="494">
        <v>0</v>
      </c>
      <c r="CC27" s="494">
        <v>0</v>
      </c>
      <c r="CD27" s="494">
        <v>0</v>
      </c>
      <c r="CE27" s="494">
        <v>0</v>
      </c>
      <c r="CF27" s="494">
        <v>0</v>
      </c>
      <c r="CG27" s="494">
        <v>0</v>
      </c>
      <c r="CH27" s="494">
        <v>0</v>
      </c>
      <c r="CI27" s="494">
        <v>0</v>
      </c>
      <c r="CJ27" s="494">
        <v>0</v>
      </c>
      <c r="CK27" s="494">
        <v>0</v>
      </c>
      <c r="CL27" s="494">
        <v>0</v>
      </c>
      <c r="CM27" s="494">
        <v>0</v>
      </c>
      <c r="CN27" s="494">
        <v>0</v>
      </c>
      <c r="CO27" s="494">
        <v>0</v>
      </c>
      <c r="CP27" s="494">
        <v>0</v>
      </c>
      <c r="CQ27" s="494">
        <v>0</v>
      </c>
      <c r="CR27" s="494">
        <v>0</v>
      </c>
      <c r="CS27" s="494">
        <v>0</v>
      </c>
      <c r="CT27" s="9"/>
      <c r="CV27" s="343">
        <f>IF(COUNT(G27:INDEX(G27:CS27,RP+1))&lt;&gt;RP+1,"Error",0)</f>
        <v>0</v>
      </c>
      <c r="CX27" s="324">
        <f t="shared" ref="CX27:CX33" si="12">IF(OR(AND(OR(ISBLANK(C27),NOT(ISBLANK(C27)),C27="Spare"),E27=0,F27=0),AND(NOT(ISBLANK(C27)),NOT(C27="Spare"),NOT(E27=0),NOT(F27=0))),0,"Error")</f>
        <v>0</v>
      </c>
    </row>
    <row r="28" spans="3:102" customFormat="1" hidden="1" x14ac:dyDescent="0.35">
      <c r="C28" s="421"/>
      <c r="D28" s="33" t="str">
        <f>IFERROR(VLOOKUP(C28,G.Asm!$C$57:$F$61,4,0),"")</f>
        <v/>
      </c>
      <c r="E28" s="492">
        <f>G28+NPV(G.Asm!$F$40,H28:INDEX(H28:CS28,RP))</f>
        <v>0</v>
      </c>
      <c r="F28" s="492">
        <f t="shared" si="11"/>
        <v>0</v>
      </c>
      <c r="G28" s="493">
        <v>0</v>
      </c>
      <c r="H28" s="494">
        <v>0</v>
      </c>
      <c r="I28" s="494">
        <v>0</v>
      </c>
      <c r="J28" s="494">
        <v>0</v>
      </c>
      <c r="K28" s="494">
        <v>0</v>
      </c>
      <c r="L28" s="494">
        <v>0</v>
      </c>
      <c r="M28" s="494">
        <v>0</v>
      </c>
      <c r="N28" s="494">
        <v>0</v>
      </c>
      <c r="O28" s="494">
        <v>0</v>
      </c>
      <c r="P28" s="494">
        <v>0</v>
      </c>
      <c r="Q28" s="494">
        <v>0</v>
      </c>
      <c r="R28" s="494">
        <v>0</v>
      </c>
      <c r="S28" s="494">
        <v>0</v>
      </c>
      <c r="T28" s="494">
        <v>0</v>
      </c>
      <c r="U28" s="494">
        <v>0</v>
      </c>
      <c r="V28" s="494">
        <v>0</v>
      </c>
      <c r="W28" s="494">
        <v>0</v>
      </c>
      <c r="X28" s="494">
        <v>0</v>
      </c>
      <c r="Y28" s="494">
        <v>0</v>
      </c>
      <c r="Z28" s="494">
        <v>0</v>
      </c>
      <c r="AA28" s="494">
        <v>0</v>
      </c>
      <c r="AB28" s="494">
        <v>0</v>
      </c>
      <c r="AC28" s="494">
        <v>0</v>
      </c>
      <c r="AD28" s="494">
        <v>0</v>
      </c>
      <c r="AE28" s="494">
        <v>0</v>
      </c>
      <c r="AF28" s="494">
        <v>0</v>
      </c>
      <c r="AG28" s="494">
        <v>0</v>
      </c>
      <c r="AH28" s="494">
        <v>0</v>
      </c>
      <c r="AI28" s="494">
        <v>0</v>
      </c>
      <c r="AJ28" s="494">
        <v>0</v>
      </c>
      <c r="AK28" s="494">
        <v>0</v>
      </c>
      <c r="AL28" s="494">
        <v>0</v>
      </c>
      <c r="AM28" s="494">
        <v>0</v>
      </c>
      <c r="AN28" s="494">
        <v>0</v>
      </c>
      <c r="AO28" s="494">
        <v>0</v>
      </c>
      <c r="AP28" s="494">
        <v>0</v>
      </c>
      <c r="AQ28" s="494">
        <v>0</v>
      </c>
      <c r="AR28" s="494">
        <v>0</v>
      </c>
      <c r="AS28" s="494">
        <v>0</v>
      </c>
      <c r="AT28" s="494">
        <v>0</v>
      </c>
      <c r="AU28" s="494">
        <v>0</v>
      </c>
      <c r="AV28" s="494">
        <v>0</v>
      </c>
      <c r="AW28" s="494">
        <v>0</v>
      </c>
      <c r="AX28" s="494">
        <v>0</v>
      </c>
      <c r="AY28" s="494">
        <v>0</v>
      </c>
      <c r="AZ28" s="494">
        <v>0</v>
      </c>
      <c r="BA28" s="494">
        <v>0</v>
      </c>
      <c r="BB28" s="494">
        <v>0</v>
      </c>
      <c r="BC28" s="494">
        <v>0</v>
      </c>
      <c r="BD28" s="494">
        <v>0</v>
      </c>
      <c r="BE28" s="494">
        <v>0</v>
      </c>
      <c r="BF28" s="494">
        <v>0</v>
      </c>
      <c r="BG28" s="494">
        <v>0</v>
      </c>
      <c r="BH28" s="494">
        <v>0</v>
      </c>
      <c r="BI28" s="494">
        <v>0</v>
      </c>
      <c r="BJ28" s="494">
        <v>0</v>
      </c>
      <c r="BK28" s="494">
        <v>0</v>
      </c>
      <c r="BL28" s="494">
        <v>0</v>
      </c>
      <c r="BM28" s="494">
        <v>0</v>
      </c>
      <c r="BN28" s="494">
        <v>0</v>
      </c>
      <c r="BO28" s="494">
        <v>0</v>
      </c>
      <c r="BP28" s="494">
        <v>0</v>
      </c>
      <c r="BQ28" s="494">
        <v>0</v>
      </c>
      <c r="BR28" s="494">
        <v>0</v>
      </c>
      <c r="BS28" s="494">
        <v>0</v>
      </c>
      <c r="BT28" s="494">
        <v>0</v>
      </c>
      <c r="BU28" s="494">
        <v>0</v>
      </c>
      <c r="BV28" s="494">
        <v>0</v>
      </c>
      <c r="BW28" s="494">
        <v>0</v>
      </c>
      <c r="BX28" s="494">
        <v>0</v>
      </c>
      <c r="BY28" s="494">
        <v>0</v>
      </c>
      <c r="BZ28" s="494">
        <v>0</v>
      </c>
      <c r="CA28" s="494">
        <v>0</v>
      </c>
      <c r="CB28" s="494">
        <v>0</v>
      </c>
      <c r="CC28" s="494">
        <v>0</v>
      </c>
      <c r="CD28" s="494">
        <v>0</v>
      </c>
      <c r="CE28" s="494">
        <v>0</v>
      </c>
      <c r="CF28" s="494">
        <v>0</v>
      </c>
      <c r="CG28" s="494">
        <v>0</v>
      </c>
      <c r="CH28" s="494">
        <v>0</v>
      </c>
      <c r="CI28" s="494">
        <v>0</v>
      </c>
      <c r="CJ28" s="494">
        <v>0</v>
      </c>
      <c r="CK28" s="494">
        <v>0</v>
      </c>
      <c r="CL28" s="494">
        <v>0</v>
      </c>
      <c r="CM28" s="494">
        <v>0</v>
      </c>
      <c r="CN28" s="494">
        <v>0</v>
      </c>
      <c r="CO28" s="494">
        <v>0</v>
      </c>
      <c r="CP28" s="494">
        <v>0</v>
      </c>
      <c r="CQ28" s="494">
        <v>0</v>
      </c>
      <c r="CR28" s="494">
        <v>0</v>
      </c>
      <c r="CS28" s="494">
        <v>0</v>
      </c>
      <c r="CT28" s="9"/>
      <c r="CV28" s="343">
        <f>IF(COUNT(G28:INDEX(G28:CS28,RP+1))&lt;&gt;RP+1,"Error",0)</f>
        <v>0</v>
      </c>
      <c r="CX28" s="324">
        <f t="shared" si="12"/>
        <v>0</v>
      </c>
    </row>
    <row r="29" spans="3:102" customFormat="1" x14ac:dyDescent="0.35">
      <c r="C29" s="422" t="s">
        <v>334</v>
      </c>
      <c r="D29" s="33" t="str">
        <f>IF(OR(C29="Spare",ISBLANK(C29)),"",G.Asm!$F$71)</f>
        <v/>
      </c>
      <c r="E29" s="492">
        <f>G29+NPV(G.Asm!$F$40,H29:INDEX(H29:CS29,RP))</f>
        <v>0</v>
      </c>
      <c r="F29" s="492">
        <f t="shared" si="11"/>
        <v>0</v>
      </c>
      <c r="G29" s="493">
        <v>0</v>
      </c>
      <c r="H29" s="494">
        <v>0</v>
      </c>
      <c r="I29" s="494">
        <v>0</v>
      </c>
      <c r="J29" s="494">
        <v>0</v>
      </c>
      <c r="K29" s="494">
        <v>0</v>
      </c>
      <c r="L29" s="494">
        <v>0</v>
      </c>
      <c r="M29" s="494">
        <v>0</v>
      </c>
      <c r="N29" s="494">
        <v>0</v>
      </c>
      <c r="O29" s="494">
        <v>0</v>
      </c>
      <c r="P29" s="494">
        <v>0</v>
      </c>
      <c r="Q29" s="494">
        <v>0</v>
      </c>
      <c r="R29" s="494">
        <v>0</v>
      </c>
      <c r="S29" s="494">
        <v>0</v>
      </c>
      <c r="T29" s="494">
        <v>0</v>
      </c>
      <c r="U29" s="494">
        <v>0</v>
      </c>
      <c r="V29" s="494">
        <v>0</v>
      </c>
      <c r="W29" s="494">
        <v>0</v>
      </c>
      <c r="X29" s="494">
        <v>0</v>
      </c>
      <c r="Y29" s="494">
        <v>0</v>
      </c>
      <c r="Z29" s="494">
        <v>0</v>
      </c>
      <c r="AA29" s="494">
        <v>0</v>
      </c>
      <c r="AB29" s="494">
        <v>0</v>
      </c>
      <c r="AC29" s="494">
        <v>0</v>
      </c>
      <c r="AD29" s="494">
        <v>0</v>
      </c>
      <c r="AE29" s="494">
        <v>0</v>
      </c>
      <c r="AF29" s="494">
        <v>0</v>
      </c>
      <c r="AG29" s="494">
        <v>0</v>
      </c>
      <c r="AH29" s="494">
        <v>0</v>
      </c>
      <c r="AI29" s="494">
        <v>0</v>
      </c>
      <c r="AJ29" s="494">
        <v>0</v>
      </c>
      <c r="AK29" s="494">
        <v>0</v>
      </c>
      <c r="AL29" s="494">
        <v>0</v>
      </c>
      <c r="AM29" s="494">
        <v>0</v>
      </c>
      <c r="AN29" s="494">
        <v>0</v>
      </c>
      <c r="AO29" s="494">
        <v>0</v>
      </c>
      <c r="AP29" s="494">
        <v>0</v>
      </c>
      <c r="AQ29" s="494">
        <v>0</v>
      </c>
      <c r="AR29" s="494">
        <v>0</v>
      </c>
      <c r="AS29" s="494">
        <v>0</v>
      </c>
      <c r="AT29" s="494">
        <v>0</v>
      </c>
      <c r="AU29" s="494">
        <v>0</v>
      </c>
      <c r="AV29" s="494">
        <v>0</v>
      </c>
      <c r="AW29" s="494">
        <v>0</v>
      </c>
      <c r="AX29" s="494">
        <v>0</v>
      </c>
      <c r="AY29" s="494">
        <v>0</v>
      </c>
      <c r="AZ29" s="494">
        <v>0</v>
      </c>
      <c r="BA29" s="494">
        <v>0</v>
      </c>
      <c r="BB29" s="494">
        <v>0</v>
      </c>
      <c r="BC29" s="494">
        <v>0</v>
      </c>
      <c r="BD29" s="494">
        <v>0</v>
      </c>
      <c r="BE29" s="494">
        <v>0</v>
      </c>
      <c r="BF29" s="494">
        <v>0</v>
      </c>
      <c r="BG29" s="494">
        <v>0</v>
      </c>
      <c r="BH29" s="494">
        <v>0</v>
      </c>
      <c r="BI29" s="494">
        <v>0</v>
      </c>
      <c r="BJ29" s="494">
        <v>0</v>
      </c>
      <c r="BK29" s="494">
        <v>0</v>
      </c>
      <c r="BL29" s="494">
        <v>0</v>
      </c>
      <c r="BM29" s="494">
        <v>0</v>
      </c>
      <c r="BN29" s="494">
        <v>0</v>
      </c>
      <c r="BO29" s="494">
        <v>0</v>
      </c>
      <c r="BP29" s="494">
        <v>0</v>
      </c>
      <c r="BQ29" s="494">
        <v>0</v>
      </c>
      <c r="BR29" s="494">
        <v>0</v>
      </c>
      <c r="BS29" s="494">
        <v>0</v>
      </c>
      <c r="BT29" s="494">
        <v>0</v>
      </c>
      <c r="BU29" s="494">
        <v>0</v>
      </c>
      <c r="BV29" s="494">
        <v>0</v>
      </c>
      <c r="BW29" s="494">
        <v>0</v>
      </c>
      <c r="BX29" s="494">
        <v>0</v>
      </c>
      <c r="BY29" s="494">
        <v>0</v>
      </c>
      <c r="BZ29" s="494">
        <v>0</v>
      </c>
      <c r="CA29" s="494">
        <v>0</v>
      </c>
      <c r="CB29" s="494">
        <v>0</v>
      </c>
      <c r="CC29" s="494">
        <v>0</v>
      </c>
      <c r="CD29" s="494">
        <v>0</v>
      </c>
      <c r="CE29" s="494">
        <v>0</v>
      </c>
      <c r="CF29" s="494">
        <v>0</v>
      </c>
      <c r="CG29" s="494">
        <v>0</v>
      </c>
      <c r="CH29" s="494">
        <v>0</v>
      </c>
      <c r="CI29" s="494">
        <v>0</v>
      </c>
      <c r="CJ29" s="494">
        <v>0</v>
      </c>
      <c r="CK29" s="494">
        <v>0</v>
      </c>
      <c r="CL29" s="494">
        <v>0</v>
      </c>
      <c r="CM29" s="494">
        <v>0</v>
      </c>
      <c r="CN29" s="494">
        <v>0</v>
      </c>
      <c r="CO29" s="494">
        <v>0</v>
      </c>
      <c r="CP29" s="494">
        <v>0</v>
      </c>
      <c r="CQ29" s="494">
        <v>0</v>
      </c>
      <c r="CR29" s="494">
        <v>0</v>
      </c>
      <c r="CS29" s="494">
        <v>0</v>
      </c>
      <c r="CT29" s="9"/>
      <c r="CV29" s="343">
        <f>IF(COUNT(G29:INDEX(G29:CS29,RP+1))&lt;&gt;RP+1,"Error",0)</f>
        <v>0</v>
      </c>
      <c r="CX29" s="324">
        <f t="shared" si="12"/>
        <v>0</v>
      </c>
    </row>
    <row r="30" spans="3:102" customFormat="1" hidden="1" x14ac:dyDescent="0.35">
      <c r="C30" s="422" t="s">
        <v>334</v>
      </c>
      <c r="D30" s="33" t="str">
        <f>IF(OR(C30="Spare",ISBLANK(C30)),"",G.Asm!$F$71)</f>
        <v/>
      </c>
      <c r="E30" s="492">
        <f>G30+NPV(G.Asm!$F$40,H30:INDEX(H30:CS30,RP))</f>
        <v>0</v>
      </c>
      <c r="F30" s="492">
        <f t="shared" si="11"/>
        <v>0</v>
      </c>
      <c r="G30" s="493">
        <v>0</v>
      </c>
      <c r="H30" s="494">
        <v>0</v>
      </c>
      <c r="I30" s="494">
        <v>0</v>
      </c>
      <c r="J30" s="494">
        <v>0</v>
      </c>
      <c r="K30" s="494">
        <v>0</v>
      </c>
      <c r="L30" s="494">
        <v>0</v>
      </c>
      <c r="M30" s="494">
        <v>0</v>
      </c>
      <c r="N30" s="494">
        <v>0</v>
      </c>
      <c r="O30" s="494">
        <v>0</v>
      </c>
      <c r="P30" s="494">
        <v>0</v>
      </c>
      <c r="Q30" s="494">
        <v>0</v>
      </c>
      <c r="R30" s="494">
        <v>0</v>
      </c>
      <c r="S30" s="494">
        <v>0</v>
      </c>
      <c r="T30" s="494">
        <v>0</v>
      </c>
      <c r="U30" s="494">
        <v>0</v>
      </c>
      <c r="V30" s="494">
        <v>0</v>
      </c>
      <c r="W30" s="494">
        <v>0</v>
      </c>
      <c r="X30" s="494">
        <v>0</v>
      </c>
      <c r="Y30" s="494">
        <v>0</v>
      </c>
      <c r="Z30" s="494">
        <v>0</v>
      </c>
      <c r="AA30" s="494">
        <v>0</v>
      </c>
      <c r="AB30" s="494">
        <v>0</v>
      </c>
      <c r="AC30" s="494">
        <v>0</v>
      </c>
      <c r="AD30" s="494">
        <v>0</v>
      </c>
      <c r="AE30" s="494">
        <v>0</v>
      </c>
      <c r="AF30" s="494">
        <v>0</v>
      </c>
      <c r="AG30" s="494">
        <v>0</v>
      </c>
      <c r="AH30" s="494">
        <v>0</v>
      </c>
      <c r="AI30" s="494">
        <v>0</v>
      </c>
      <c r="AJ30" s="494">
        <v>0</v>
      </c>
      <c r="AK30" s="494">
        <v>0</v>
      </c>
      <c r="AL30" s="494">
        <v>0</v>
      </c>
      <c r="AM30" s="494">
        <v>0</v>
      </c>
      <c r="AN30" s="494">
        <v>0</v>
      </c>
      <c r="AO30" s="494">
        <v>0</v>
      </c>
      <c r="AP30" s="494">
        <v>0</v>
      </c>
      <c r="AQ30" s="494">
        <v>0</v>
      </c>
      <c r="AR30" s="494">
        <v>0</v>
      </c>
      <c r="AS30" s="494">
        <v>0</v>
      </c>
      <c r="AT30" s="494">
        <v>0</v>
      </c>
      <c r="AU30" s="494">
        <v>0</v>
      </c>
      <c r="AV30" s="494">
        <v>0</v>
      </c>
      <c r="AW30" s="494">
        <v>0</v>
      </c>
      <c r="AX30" s="494">
        <v>0</v>
      </c>
      <c r="AY30" s="494">
        <v>0</v>
      </c>
      <c r="AZ30" s="494">
        <v>0</v>
      </c>
      <c r="BA30" s="494">
        <v>0</v>
      </c>
      <c r="BB30" s="494">
        <v>0</v>
      </c>
      <c r="BC30" s="494">
        <v>0</v>
      </c>
      <c r="BD30" s="494">
        <v>0</v>
      </c>
      <c r="BE30" s="494">
        <v>0</v>
      </c>
      <c r="BF30" s="494">
        <v>0</v>
      </c>
      <c r="BG30" s="494">
        <v>0</v>
      </c>
      <c r="BH30" s="494">
        <v>0</v>
      </c>
      <c r="BI30" s="494">
        <v>0</v>
      </c>
      <c r="BJ30" s="494">
        <v>0</v>
      </c>
      <c r="BK30" s="494">
        <v>0</v>
      </c>
      <c r="BL30" s="494">
        <v>0</v>
      </c>
      <c r="BM30" s="494">
        <v>0</v>
      </c>
      <c r="BN30" s="494">
        <v>0</v>
      </c>
      <c r="BO30" s="494">
        <v>0</v>
      </c>
      <c r="BP30" s="494">
        <v>0</v>
      </c>
      <c r="BQ30" s="494">
        <v>0</v>
      </c>
      <c r="BR30" s="494">
        <v>0</v>
      </c>
      <c r="BS30" s="494">
        <v>0</v>
      </c>
      <c r="BT30" s="494">
        <v>0</v>
      </c>
      <c r="BU30" s="494">
        <v>0</v>
      </c>
      <c r="BV30" s="494">
        <v>0</v>
      </c>
      <c r="BW30" s="494">
        <v>0</v>
      </c>
      <c r="BX30" s="494">
        <v>0</v>
      </c>
      <c r="BY30" s="494">
        <v>0</v>
      </c>
      <c r="BZ30" s="494">
        <v>0</v>
      </c>
      <c r="CA30" s="494">
        <v>0</v>
      </c>
      <c r="CB30" s="494">
        <v>0</v>
      </c>
      <c r="CC30" s="494">
        <v>0</v>
      </c>
      <c r="CD30" s="494">
        <v>0</v>
      </c>
      <c r="CE30" s="494">
        <v>0</v>
      </c>
      <c r="CF30" s="494">
        <v>0</v>
      </c>
      <c r="CG30" s="494">
        <v>0</v>
      </c>
      <c r="CH30" s="494">
        <v>0</v>
      </c>
      <c r="CI30" s="494">
        <v>0</v>
      </c>
      <c r="CJ30" s="494">
        <v>0</v>
      </c>
      <c r="CK30" s="494">
        <v>0</v>
      </c>
      <c r="CL30" s="494">
        <v>0</v>
      </c>
      <c r="CM30" s="494">
        <v>0</v>
      </c>
      <c r="CN30" s="494">
        <v>0</v>
      </c>
      <c r="CO30" s="494">
        <v>0</v>
      </c>
      <c r="CP30" s="494">
        <v>0</v>
      </c>
      <c r="CQ30" s="494">
        <v>0</v>
      </c>
      <c r="CR30" s="494">
        <v>0</v>
      </c>
      <c r="CS30" s="494">
        <v>0</v>
      </c>
      <c r="CT30" s="9"/>
      <c r="CV30" s="343">
        <f>IF(COUNT(G30:INDEX(G30:CS30,RP+1))&lt;&gt;RP+1,"Error",0)</f>
        <v>0</v>
      </c>
      <c r="CX30" s="324">
        <f t="shared" si="12"/>
        <v>0</v>
      </c>
    </row>
    <row r="31" spans="3:102" customFormat="1" hidden="1" x14ac:dyDescent="0.35">
      <c r="C31" s="422" t="s">
        <v>334</v>
      </c>
      <c r="D31" s="33" t="str">
        <f>IF(OR(C31="Spare",ISBLANK(C31)),"",G.Asm!$F$71)</f>
        <v/>
      </c>
      <c r="E31" s="492">
        <f>G31+NPV(G.Asm!$F$40,H31:INDEX(H31:CS31,RP))</f>
        <v>0</v>
      </c>
      <c r="F31" s="492">
        <f t="shared" si="11"/>
        <v>0</v>
      </c>
      <c r="G31" s="493">
        <v>0</v>
      </c>
      <c r="H31" s="494">
        <v>0</v>
      </c>
      <c r="I31" s="494">
        <v>0</v>
      </c>
      <c r="J31" s="494">
        <v>0</v>
      </c>
      <c r="K31" s="494">
        <v>0</v>
      </c>
      <c r="L31" s="494">
        <v>0</v>
      </c>
      <c r="M31" s="494">
        <v>0</v>
      </c>
      <c r="N31" s="494">
        <v>0</v>
      </c>
      <c r="O31" s="494">
        <v>0</v>
      </c>
      <c r="P31" s="494">
        <v>0</v>
      </c>
      <c r="Q31" s="494">
        <v>0</v>
      </c>
      <c r="R31" s="494">
        <v>0</v>
      </c>
      <c r="S31" s="494">
        <v>0</v>
      </c>
      <c r="T31" s="494">
        <v>0</v>
      </c>
      <c r="U31" s="494">
        <v>0</v>
      </c>
      <c r="V31" s="494">
        <v>0</v>
      </c>
      <c r="W31" s="494">
        <v>0</v>
      </c>
      <c r="X31" s="494">
        <v>0</v>
      </c>
      <c r="Y31" s="494">
        <v>0</v>
      </c>
      <c r="Z31" s="494">
        <v>0</v>
      </c>
      <c r="AA31" s="494">
        <v>0</v>
      </c>
      <c r="AB31" s="494">
        <v>0</v>
      </c>
      <c r="AC31" s="494">
        <v>0</v>
      </c>
      <c r="AD31" s="494">
        <v>0</v>
      </c>
      <c r="AE31" s="494">
        <v>0</v>
      </c>
      <c r="AF31" s="494">
        <v>0</v>
      </c>
      <c r="AG31" s="494">
        <v>0</v>
      </c>
      <c r="AH31" s="494">
        <v>0</v>
      </c>
      <c r="AI31" s="494">
        <v>0</v>
      </c>
      <c r="AJ31" s="494">
        <v>0</v>
      </c>
      <c r="AK31" s="494">
        <v>0</v>
      </c>
      <c r="AL31" s="494">
        <v>0</v>
      </c>
      <c r="AM31" s="494">
        <v>0</v>
      </c>
      <c r="AN31" s="494">
        <v>0</v>
      </c>
      <c r="AO31" s="494">
        <v>0</v>
      </c>
      <c r="AP31" s="494">
        <v>0</v>
      </c>
      <c r="AQ31" s="494">
        <v>0</v>
      </c>
      <c r="AR31" s="494">
        <v>0</v>
      </c>
      <c r="AS31" s="494">
        <v>0</v>
      </c>
      <c r="AT31" s="494">
        <v>0</v>
      </c>
      <c r="AU31" s="494">
        <v>0</v>
      </c>
      <c r="AV31" s="494">
        <v>0</v>
      </c>
      <c r="AW31" s="494">
        <v>0</v>
      </c>
      <c r="AX31" s="494">
        <v>0</v>
      </c>
      <c r="AY31" s="494">
        <v>0</v>
      </c>
      <c r="AZ31" s="494">
        <v>0</v>
      </c>
      <c r="BA31" s="494">
        <v>0</v>
      </c>
      <c r="BB31" s="494">
        <v>0</v>
      </c>
      <c r="BC31" s="494">
        <v>0</v>
      </c>
      <c r="BD31" s="494">
        <v>0</v>
      </c>
      <c r="BE31" s="494">
        <v>0</v>
      </c>
      <c r="BF31" s="494">
        <v>0</v>
      </c>
      <c r="BG31" s="494">
        <v>0</v>
      </c>
      <c r="BH31" s="494">
        <v>0</v>
      </c>
      <c r="BI31" s="494">
        <v>0</v>
      </c>
      <c r="BJ31" s="494">
        <v>0</v>
      </c>
      <c r="BK31" s="494">
        <v>0</v>
      </c>
      <c r="BL31" s="494">
        <v>0</v>
      </c>
      <c r="BM31" s="494">
        <v>0</v>
      </c>
      <c r="BN31" s="494">
        <v>0</v>
      </c>
      <c r="BO31" s="494">
        <v>0</v>
      </c>
      <c r="BP31" s="494">
        <v>0</v>
      </c>
      <c r="BQ31" s="494">
        <v>0</v>
      </c>
      <c r="BR31" s="494">
        <v>0</v>
      </c>
      <c r="BS31" s="494">
        <v>0</v>
      </c>
      <c r="BT31" s="494">
        <v>0</v>
      </c>
      <c r="BU31" s="494">
        <v>0</v>
      </c>
      <c r="BV31" s="494">
        <v>0</v>
      </c>
      <c r="BW31" s="494">
        <v>0</v>
      </c>
      <c r="BX31" s="494">
        <v>0</v>
      </c>
      <c r="BY31" s="494">
        <v>0</v>
      </c>
      <c r="BZ31" s="494">
        <v>0</v>
      </c>
      <c r="CA31" s="494">
        <v>0</v>
      </c>
      <c r="CB31" s="494">
        <v>0</v>
      </c>
      <c r="CC31" s="494">
        <v>0</v>
      </c>
      <c r="CD31" s="494">
        <v>0</v>
      </c>
      <c r="CE31" s="494">
        <v>0</v>
      </c>
      <c r="CF31" s="494">
        <v>0</v>
      </c>
      <c r="CG31" s="494">
        <v>0</v>
      </c>
      <c r="CH31" s="494">
        <v>0</v>
      </c>
      <c r="CI31" s="494">
        <v>0</v>
      </c>
      <c r="CJ31" s="494">
        <v>0</v>
      </c>
      <c r="CK31" s="494">
        <v>0</v>
      </c>
      <c r="CL31" s="494">
        <v>0</v>
      </c>
      <c r="CM31" s="494">
        <v>0</v>
      </c>
      <c r="CN31" s="494">
        <v>0</v>
      </c>
      <c r="CO31" s="494">
        <v>0</v>
      </c>
      <c r="CP31" s="494">
        <v>0</v>
      </c>
      <c r="CQ31" s="494">
        <v>0</v>
      </c>
      <c r="CR31" s="494">
        <v>0</v>
      </c>
      <c r="CS31" s="494">
        <v>0</v>
      </c>
      <c r="CT31" s="9"/>
      <c r="CV31" s="343">
        <f>IF(COUNT(G31:INDEX(G31:CS31,RP+1))&lt;&gt;RP+1,"Error",0)</f>
        <v>0</v>
      </c>
      <c r="CX31" s="324">
        <f t="shared" si="12"/>
        <v>0</v>
      </c>
    </row>
    <row r="32" spans="3:102" customFormat="1" hidden="1" x14ac:dyDescent="0.35">
      <c r="C32" s="422" t="s">
        <v>334</v>
      </c>
      <c r="D32" s="33" t="str">
        <f>IF(OR(C32="Spare",ISBLANK(C32)),"",G.Asm!$F$71)</f>
        <v/>
      </c>
      <c r="E32" s="492">
        <f>G32+NPV(G.Asm!$F$40,H32:INDEX(H32:CS32,RP))</f>
        <v>0</v>
      </c>
      <c r="F32" s="492">
        <f t="shared" si="11"/>
        <v>0</v>
      </c>
      <c r="G32" s="493">
        <v>0</v>
      </c>
      <c r="H32" s="494">
        <v>0</v>
      </c>
      <c r="I32" s="494">
        <v>0</v>
      </c>
      <c r="J32" s="494">
        <v>0</v>
      </c>
      <c r="K32" s="494">
        <v>0</v>
      </c>
      <c r="L32" s="494">
        <v>0</v>
      </c>
      <c r="M32" s="494">
        <v>0</v>
      </c>
      <c r="N32" s="494">
        <v>0</v>
      </c>
      <c r="O32" s="494">
        <v>0</v>
      </c>
      <c r="P32" s="494">
        <v>0</v>
      </c>
      <c r="Q32" s="494">
        <v>0</v>
      </c>
      <c r="R32" s="494">
        <v>0</v>
      </c>
      <c r="S32" s="494">
        <v>0</v>
      </c>
      <c r="T32" s="494">
        <v>0</v>
      </c>
      <c r="U32" s="494">
        <v>0</v>
      </c>
      <c r="V32" s="494">
        <v>0</v>
      </c>
      <c r="W32" s="494">
        <v>0</v>
      </c>
      <c r="X32" s="494">
        <v>0</v>
      </c>
      <c r="Y32" s="494">
        <v>0</v>
      </c>
      <c r="Z32" s="494">
        <v>0</v>
      </c>
      <c r="AA32" s="494">
        <v>0</v>
      </c>
      <c r="AB32" s="494">
        <v>0</v>
      </c>
      <c r="AC32" s="494">
        <v>0</v>
      </c>
      <c r="AD32" s="494">
        <v>0</v>
      </c>
      <c r="AE32" s="494">
        <v>0</v>
      </c>
      <c r="AF32" s="494">
        <v>0</v>
      </c>
      <c r="AG32" s="494">
        <v>0</v>
      </c>
      <c r="AH32" s="494">
        <v>0</v>
      </c>
      <c r="AI32" s="494">
        <v>0</v>
      </c>
      <c r="AJ32" s="494">
        <v>0</v>
      </c>
      <c r="AK32" s="494">
        <v>0</v>
      </c>
      <c r="AL32" s="494">
        <v>0</v>
      </c>
      <c r="AM32" s="494">
        <v>0</v>
      </c>
      <c r="AN32" s="494">
        <v>0</v>
      </c>
      <c r="AO32" s="494">
        <v>0</v>
      </c>
      <c r="AP32" s="494">
        <v>0</v>
      </c>
      <c r="AQ32" s="494">
        <v>0</v>
      </c>
      <c r="AR32" s="494">
        <v>0</v>
      </c>
      <c r="AS32" s="494">
        <v>0</v>
      </c>
      <c r="AT32" s="494">
        <v>0</v>
      </c>
      <c r="AU32" s="494">
        <v>0</v>
      </c>
      <c r="AV32" s="494">
        <v>0</v>
      </c>
      <c r="AW32" s="494">
        <v>0</v>
      </c>
      <c r="AX32" s="494">
        <v>0</v>
      </c>
      <c r="AY32" s="494">
        <v>0</v>
      </c>
      <c r="AZ32" s="494">
        <v>0</v>
      </c>
      <c r="BA32" s="494">
        <v>0</v>
      </c>
      <c r="BB32" s="494">
        <v>0</v>
      </c>
      <c r="BC32" s="494">
        <v>0</v>
      </c>
      <c r="BD32" s="494">
        <v>0</v>
      </c>
      <c r="BE32" s="494">
        <v>0</v>
      </c>
      <c r="BF32" s="494">
        <v>0</v>
      </c>
      <c r="BG32" s="494">
        <v>0</v>
      </c>
      <c r="BH32" s="494">
        <v>0</v>
      </c>
      <c r="BI32" s="494">
        <v>0</v>
      </c>
      <c r="BJ32" s="494">
        <v>0</v>
      </c>
      <c r="BK32" s="494">
        <v>0</v>
      </c>
      <c r="BL32" s="494">
        <v>0</v>
      </c>
      <c r="BM32" s="494">
        <v>0</v>
      </c>
      <c r="BN32" s="494">
        <v>0</v>
      </c>
      <c r="BO32" s="494">
        <v>0</v>
      </c>
      <c r="BP32" s="494">
        <v>0</v>
      </c>
      <c r="BQ32" s="494">
        <v>0</v>
      </c>
      <c r="BR32" s="494">
        <v>0</v>
      </c>
      <c r="BS32" s="494">
        <v>0</v>
      </c>
      <c r="BT32" s="494">
        <v>0</v>
      </c>
      <c r="BU32" s="494">
        <v>0</v>
      </c>
      <c r="BV32" s="494">
        <v>0</v>
      </c>
      <c r="BW32" s="494">
        <v>0</v>
      </c>
      <c r="BX32" s="494">
        <v>0</v>
      </c>
      <c r="BY32" s="494">
        <v>0</v>
      </c>
      <c r="BZ32" s="494">
        <v>0</v>
      </c>
      <c r="CA32" s="494">
        <v>0</v>
      </c>
      <c r="CB32" s="494">
        <v>0</v>
      </c>
      <c r="CC32" s="494">
        <v>0</v>
      </c>
      <c r="CD32" s="494">
        <v>0</v>
      </c>
      <c r="CE32" s="494">
        <v>0</v>
      </c>
      <c r="CF32" s="494">
        <v>0</v>
      </c>
      <c r="CG32" s="494">
        <v>0</v>
      </c>
      <c r="CH32" s="494">
        <v>0</v>
      </c>
      <c r="CI32" s="494">
        <v>0</v>
      </c>
      <c r="CJ32" s="494">
        <v>0</v>
      </c>
      <c r="CK32" s="494">
        <v>0</v>
      </c>
      <c r="CL32" s="494">
        <v>0</v>
      </c>
      <c r="CM32" s="494">
        <v>0</v>
      </c>
      <c r="CN32" s="494">
        <v>0</v>
      </c>
      <c r="CO32" s="494">
        <v>0</v>
      </c>
      <c r="CP32" s="494">
        <v>0</v>
      </c>
      <c r="CQ32" s="494">
        <v>0</v>
      </c>
      <c r="CR32" s="494">
        <v>0</v>
      </c>
      <c r="CS32" s="494">
        <v>0</v>
      </c>
      <c r="CT32" s="9"/>
      <c r="CV32" s="343">
        <f>IF(COUNT(G32:INDEX(G32:CS32,RP+1))&lt;&gt;RP+1,"Error",0)</f>
        <v>0</v>
      </c>
      <c r="CX32" s="324">
        <f t="shared" si="12"/>
        <v>0</v>
      </c>
    </row>
    <row r="33" spans="3:102" customFormat="1" hidden="1" x14ac:dyDescent="0.35">
      <c r="C33" s="422" t="s">
        <v>334</v>
      </c>
      <c r="D33" s="33" t="str">
        <f>IF(OR(C33="Spare",ISBLANK(C33)),"",G.Asm!$F$71)</f>
        <v/>
      </c>
      <c r="E33" s="492">
        <f>G33+NPV(G.Asm!$F$40,H33:INDEX(H33:CS33,RP))</f>
        <v>0</v>
      </c>
      <c r="F33" s="492">
        <f t="shared" si="11"/>
        <v>0</v>
      </c>
      <c r="G33" s="493">
        <v>0</v>
      </c>
      <c r="H33" s="494">
        <v>0</v>
      </c>
      <c r="I33" s="494">
        <v>0</v>
      </c>
      <c r="J33" s="494">
        <v>0</v>
      </c>
      <c r="K33" s="494">
        <v>0</v>
      </c>
      <c r="L33" s="494">
        <v>0</v>
      </c>
      <c r="M33" s="494">
        <v>0</v>
      </c>
      <c r="N33" s="494">
        <v>0</v>
      </c>
      <c r="O33" s="494">
        <v>0</v>
      </c>
      <c r="P33" s="494">
        <v>0</v>
      </c>
      <c r="Q33" s="494">
        <v>0</v>
      </c>
      <c r="R33" s="494">
        <v>0</v>
      </c>
      <c r="S33" s="494">
        <v>0</v>
      </c>
      <c r="T33" s="494">
        <v>0</v>
      </c>
      <c r="U33" s="494">
        <v>0</v>
      </c>
      <c r="V33" s="494">
        <v>0</v>
      </c>
      <c r="W33" s="494">
        <v>0</v>
      </c>
      <c r="X33" s="494">
        <v>0</v>
      </c>
      <c r="Y33" s="494">
        <v>0</v>
      </c>
      <c r="Z33" s="494">
        <v>0</v>
      </c>
      <c r="AA33" s="494">
        <v>0</v>
      </c>
      <c r="AB33" s="494">
        <v>0</v>
      </c>
      <c r="AC33" s="494">
        <v>0</v>
      </c>
      <c r="AD33" s="494">
        <v>0</v>
      </c>
      <c r="AE33" s="494">
        <v>0</v>
      </c>
      <c r="AF33" s="494">
        <v>0</v>
      </c>
      <c r="AG33" s="494">
        <v>0</v>
      </c>
      <c r="AH33" s="494">
        <v>0</v>
      </c>
      <c r="AI33" s="494">
        <v>0</v>
      </c>
      <c r="AJ33" s="494">
        <v>0</v>
      </c>
      <c r="AK33" s="494">
        <v>0</v>
      </c>
      <c r="AL33" s="494">
        <v>0</v>
      </c>
      <c r="AM33" s="494">
        <v>0</v>
      </c>
      <c r="AN33" s="494">
        <v>0</v>
      </c>
      <c r="AO33" s="494">
        <v>0</v>
      </c>
      <c r="AP33" s="494">
        <v>0</v>
      </c>
      <c r="AQ33" s="494">
        <v>0</v>
      </c>
      <c r="AR33" s="494">
        <v>0</v>
      </c>
      <c r="AS33" s="494">
        <v>0</v>
      </c>
      <c r="AT33" s="494">
        <v>0</v>
      </c>
      <c r="AU33" s="494">
        <v>0</v>
      </c>
      <c r="AV33" s="494">
        <v>0</v>
      </c>
      <c r="AW33" s="494">
        <v>0</v>
      </c>
      <c r="AX33" s="494">
        <v>0</v>
      </c>
      <c r="AY33" s="494">
        <v>0</v>
      </c>
      <c r="AZ33" s="494">
        <v>0</v>
      </c>
      <c r="BA33" s="494">
        <v>0</v>
      </c>
      <c r="BB33" s="494">
        <v>0</v>
      </c>
      <c r="BC33" s="494">
        <v>0</v>
      </c>
      <c r="BD33" s="494">
        <v>0</v>
      </c>
      <c r="BE33" s="494">
        <v>0</v>
      </c>
      <c r="BF33" s="494">
        <v>0</v>
      </c>
      <c r="BG33" s="494">
        <v>0</v>
      </c>
      <c r="BH33" s="494">
        <v>0</v>
      </c>
      <c r="BI33" s="494">
        <v>0</v>
      </c>
      <c r="BJ33" s="494">
        <v>0</v>
      </c>
      <c r="BK33" s="494">
        <v>0</v>
      </c>
      <c r="BL33" s="494">
        <v>0</v>
      </c>
      <c r="BM33" s="494">
        <v>0</v>
      </c>
      <c r="BN33" s="494">
        <v>0</v>
      </c>
      <c r="BO33" s="494">
        <v>0</v>
      </c>
      <c r="BP33" s="494">
        <v>0</v>
      </c>
      <c r="BQ33" s="494">
        <v>0</v>
      </c>
      <c r="BR33" s="494">
        <v>0</v>
      </c>
      <c r="BS33" s="494">
        <v>0</v>
      </c>
      <c r="BT33" s="494">
        <v>0</v>
      </c>
      <c r="BU33" s="494">
        <v>0</v>
      </c>
      <c r="BV33" s="494">
        <v>0</v>
      </c>
      <c r="BW33" s="494">
        <v>0</v>
      </c>
      <c r="BX33" s="494">
        <v>0</v>
      </c>
      <c r="BY33" s="494">
        <v>0</v>
      </c>
      <c r="BZ33" s="494">
        <v>0</v>
      </c>
      <c r="CA33" s="494">
        <v>0</v>
      </c>
      <c r="CB33" s="494">
        <v>0</v>
      </c>
      <c r="CC33" s="494">
        <v>0</v>
      </c>
      <c r="CD33" s="494">
        <v>0</v>
      </c>
      <c r="CE33" s="494">
        <v>0</v>
      </c>
      <c r="CF33" s="494">
        <v>0</v>
      </c>
      <c r="CG33" s="494">
        <v>0</v>
      </c>
      <c r="CH33" s="494">
        <v>0</v>
      </c>
      <c r="CI33" s="494">
        <v>0</v>
      </c>
      <c r="CJ33" s="494">
        <v>0</v>
      </c>
      <c r="CK33" s="494">
        <v>0</v>
      </c>
      <c r="CL33" s="494">
        <v>0</v>
      </c>
      <c r="CM33" s="494">
        <v>0</v>
      </c>
      <c r="CN33" s="494">
        <v>0</v>
      </c>
      <c r="CO33" s="494">
        <v>0</v>
      </c>
      <c r="CP33" s="494">
        <v>0</v>
      </c>
      <c r="CQ33" s="494">
        <v>0</v>
      </c>
      <c r="CR33" s="494">
        <v>0</v>
      </c>
      <c r="CS33" s="494">
        <v>0</v>
      </c>
      <c r="CT33" s="9"/>
      <c r="CV33" s="343">
        <f>IF(COUNT(G33:INDEX(G33:CS33,RP+1))&lt;&gt;RP+1,"Error",0)</f>
        <v>0</v>
      </c>
      <c r="CX33" s="324">
        <f t="shared" si="12"/>
        <v>0</v>
      </c>
    </row>
    <row r="34" spans="3:102" customFormat="1" x14ac:dyDescent="0.35">
      <c r="C34" s="74"/>
      <c r="D34" s="3"/>
      <c r="E34" s="497"/>
      <c r="F34" s="497"/>
      <c r="G34" s="498"/>
      <c r="H34" s="498"/>
      <c r="I34" s="498"/>
      <c r="J34" s="498"/>
      <c r="K34" s="498"/>
      <c r="L34" s="498"/>
      <c r="M34" s="498"/>
      <c r="N34" s="498"/>
      <c r="O34" s="498"/>
      <c r="P34" s="498"/>
      <c r="Q34" s="498"/>
      <c r="R34" s="498"/>
      <c r="S34" s="498"/>
      <c r="T34" s="498"/>
      <c r="U34" s="498"/>
      <c r="V34" s="498"/>
      <c r="W34" s="498"/>
      <c r="X34" s="498"/>
      <c r="Y34" s="498"/>
      <c r="Z34" s="498"/>
      <c r="AA34" s="498"/>
      <c r="AB34" s="498"/>
      <c r="AC34" s="498"/>
      <c r="AD34" s="498"/>
      <c r="AE34" s="498"/>
      <c r="AF34" s="498"/>
      <c r="AG34" s="498"/>
      <c r="AH34" s="498"/>
      <c r="AI34" s="498"/>
      <c r="AJ34" s="498"/>
      <c r="AK34" s="498"/>
      <c r="AL34" s="498"/>
      <c r="AM34" s="498"/>
      <c r="AN34" s="498"/>
      <c r="AO34" s="498"/>
      <c r="AP34" s="498"/>
      <c r="AQ34" s="498"/>
      <c r="AR34" s="498"/>
      <c r="AS34" s="498"/>
      <c r="AT34" s="498"/>
      <c r="AU34" s="498"/>
      <c r="AV34" s="498"/>
      <c r="AW34" s="498"/>
      <c r="AX34" s="498"/>
      <c r="AY34" s="498"/>
      <c r="AZ34" s="498"/>
      <c r="BA34" s="498"/>
      <c r="BB34" s="498"/>
      <c r="BC34" s="498"/>
      <c r="BD34" s="498"/>
      <c r="BE34" s="498"/>
      <c r="BF34" s="498"/>
      <c r="BG34" s="498"/>
      <c r="BH34" s="498"/>
      <c r="BI34" s="498"/>
      <c r="BJ34" s="498"/>
      <c r="BK34" s="498"/>
      <c r="BL34" s="498"/>
      <c r="BM34" s="498"/>
      <c r="BN34" s="498"/>
      <c r="BO34" s="498"/>
      <c r="BP34" s="498"/>
      <c r="BQ34" s="498"/>
      <c r="BR34" s="498"/>
      <c r="BS34" s="498"/>
      <c r="BT34" s="498"/>
      <c r="BU34" s="498"/>
      <c r="BV34" s="498"/>
      <c r="BW34" s="498"/>
      <c r="BX34" s="498"/>
      <c r="BY34" s="498"/>
      <c r="BZ34" s="498"/>
      <c r="CA34" s="498"/>
      <c r="CB34" s="498"/>
      <c r="CC34" s="498"/>
      <c r="CD34" s="498"/>
      <c r="CE34" s="498"/>
      <c r="CF34" s="498"/>
      <c r="CG34" s="498"/>
      <c r="CH34" s="498"/>
      <c r="CI34" s="498"/>
      <c r="CJ34" s="498"/>
      <c r="CK34" s="498"/>
      <c r="CL34" s="498"/>
      <c r="CM34" s="498"/>
      <c r="CN34" s="498"/>
      <c r="CO34" s="498"/>
      <c r="CP34" s="498"/>
      <c r="CQ34" s="498"/>
      <c r="CR34" s="498"/>
      <c r="CS34" s="498"/>
      <c r="CT34" s="10"/>
    </row>
    <row r="35" spans="3:102" customFormat="1" ht="15.5" x14ac:dyDescent="0.35">
      <c r="C35" s="78" t="s">
        <v>25</v>
      </c>
      <c r="D35" s="3"/>
      <c r="E35" s="499"/>
      <c r="F35" s="497"/>
      <c r="G35" s="498"/>
      <c r="H35" s="498"/>
      <c r="I35" s="498"/>
      <c r="J35" s="498"/>
      <c r="K35" s="498"/>
      <c r="L35" s="498"/>
      <c r="M35" s="498"/>
      <c r="N35" s="498"/>
      <c r="O35" s="498"/>
      <c r="P35" s="498"/>
      <c r="Q35" s="498"/>
      <c r="R35" s="498"/>
      <c r="S35" s="498"/>
      <c r="T35" s="498"/>
      <c r="U35" s="498"/>
      <c r="V35" s="498"/>
      <c r="W35" s="498"/>
      <c r="X35" s="498"/>
      <c r="Y35" s="498"/>
      <c r="Z35" s="498"/>
      <c r="AA35" s="498"/>
      <c r="AB35" s="498"/>
      <c r="AC35" s="498"/>
      <c r="AD35" s="498"/>
      <c r="AE35" s="498"/>
      <c r="AF35" s="498"/>
      <c r="AG35" s="498"/>
      <c r="AH35" s="498"/>
      <c r="AI35" s="498"/>
      <c r="AJ35" s="498"/>
      <c r="AK35" s="498"/>
      <c r="AL35" s="498"/>
      <c r="AM35" s="498"/>
      <c r="AN35" s="498"/>
      <c r="AO35" s="498"/>
      <c r="AP35" s="498"/>
      <c r="AQ35" s="498"/>
      <c r="AR35" s="498"/>
      <c r="AS35" s="498"/>
      <c r="AT35" s="498"/>
      <c r="AU35" s="498"/>
      <c r="AV35" s="498"/>
      <c r="AW35" s="498"/>
      <c r="AX35" s="498"/>
      <c r="AY35" s="498"/>
      <c r="AZ35" s="498"/>
      <c r="BA35" s="498"/>
      <c r="BB35" s="498"/>
      <c r="BC35" s="498"/>
      <c r="BD35" s="498"/>
      <c r="BE35" s="498"/>
      <c r="BF35" s="498"/>
      <c r="BG35" s="498"/>
      <c r="BH35" s="498"/>
      <c r="BI35" s="498"/>
      <c r="BJ35" s="498"/>
      <c r="BK35" s="498"/>
      <c r="BL35" s="498"/>
      <c r="BM35" s="498"/>
      <c r="BN35" s="498"/>
      <c r="BO35" s="498"/>
      <c r="BP35" s="498"/>
      <c r="BQ35" s="498"/>
      <c r="BR35" s="498"/>
      <c r="BS35" s="498"/>
      <c r="BT35" s="498"/>
      <c r="BU35" s="498"/>
      <c r="BV35" s="498"/>
      <c r="BW35" s="498"/>
      <c r="BX35" s="498"/>
      <c r="BY35" s="498"/>
      <c r="BZ35" s="498"/>
      <c r="CA35" s="498"/>
      <c r="CB35" s="498"/>
      <c r="CC35" s="498"/>
      <c r="CD35" s="498"/>
      <c r="CE35" s="498"/>
      <c r="CF35" s="498"/>
      <c r="CG35" s="498"/>
      <c r="CH35" s="498"/>
      <c r="CI35" s="498"/>
      <c r="CJ35" s="498"/>
      <c r="CK35" s="498"/>
      <c r="CL35" s="498"/>
      <c r="CM35" s="498"/>
      <c r="CN35" s="498"/>
      <c r="CO35" s="498"/>
      <c r="CP35" s="498"/>
      <c r="CQ35" s="498"/>
      <c r="CR35" s="498"/>
      <c r="CS35" s="498"/>
      <c r="CT35" s="10"/>
    </row>
    <row r="36" spans="3:102" customFormat="1" x14ac:dyDescent="0.35">
      <c r="C36" s="74"/>
      <c r="D36" s="3"/>
      <c r="E36" s="497"/>
      <c r="F36" s="497"/>
      <c r="G36" s="498"/>
      <c r="H36" s="500"/>
      <c r="I36" s="498"/>
      <c r="J36" s="498"/>
      <c r="K36" s="498"/>
      <c r="L36" s="498"/>
      <c r="M36" s="498"/>
      <c r="N36" s="498"/>
      <c r="O36" s="498"/>
      <c r="P36" s="498"/>
      <c r="Q36" s="498"/>
      <c r="R36" s="498"/>
      <c r="S36" s="498"/>
      <c r="T36" s="498"/>
      <c r="U36" s="498"/>
      <c r="V36" s="498"/>
      <c r="W36" s="498"/>
      <c r="X36" s="498"/>
      <c r="Y36" s="498"/>
      <c r="Z36" s="498"/>
      <c r="AA36" s="498"/>
      <c r="AB36" s="498"/>
      <c r="AC36" s="498"/>
      <c r="AD36" s="498"/>
      <c r="AE36" s="498"/>
      <c r="AF36" s="498"/>
      <c r="AG36" s="498"/>
      <c r="AH36" s="498"/>
      <c r="AI36" s="498"/>
      <c r="AJ36" s="498"/>
      <c r="AK36" s="498"/>
      <c r="AL36" s="498"/>
      <c r="AM36" s="498"/>
      <c r="AN36" s="498"/>
      <c r="AO36" s="498"/>
      <c r="AP36" s="498"/>
      <c r="AQ36" s="498"/>
      <c r="AR36" s="498"/>
      <c r="AS36" s="498"/>
      <c r="AT36" s="498"/>
      <c r="AU36" s="498"/>
      <c r="AV36" s="498"/>
      <c r="AW36" s="498"/>
      <c r="AX36" s="498"/>
      <c r="AY36" s="498"/>
      <c r="AZ36" s="498"/>
      <c r="BA36" s="498"/>
      <c r="BB36" s="498"/>
      <c r="BC36" s="498"/>
      <c r="BD36" s="498"/>
      <c r="BE36" s="498"/>
      <c r="BF36" s="498"/>
      <c r="BG36" s="498"/>
      <c r="BH36" s="498"/>
      <c r="BI36" s="498"/>
      <c r="BJ36" s="498"/>
      <c r="BK36" s="498"/>
      <c r="BL36" s="498"/>
      <c r="BM36" s="498"/>
      <c r="BN36" s="498"/>
      <c r="BO36" s="498"/>
      <c r="BP36" s="498"/>
      <c r="BQ36" s="498"/>
      <c r="BR36" s="498"/>
      <c r="BS36" s="498"/>
      <c r="BT36" s="498"/>
      <c r="BU36" s="498"/>
      <c r="BV36" s="498"/>
      <c r="BW36" s="498"/>
      <c r="BX36" s="498"/>
      <c r="BY36" s="498"/>
      <c r="BZ36" s="498"/>
      <c r="CA36" s="498"/>
      <c r="CB36" s="498"/>
      <c r="CC36" s="498"/>
      <c r="CD36" s="498"/>
      <c r="CE36" s="498"/>
      <c r="CF36" s="498"/>
      <c r="CG36" s="498"/>
      <c r="CH36" s="498"/>
      <c r="CI36" s="498"/>
      <c r="CJ36" s="498"/>
      <c r="CK36" s="498"/>
      <c r="CL36" s="498"/>
      <c r="CM36" s="498"/>
      <c r="CN36" s="498"/>
      <c r="CO36" s="498"/>
      <c r="CP36" s="498"/>
      <c r="CQ36" s="498"/>
      <c r="CR36" s="498"/>
      <c r="CS36" s="498"/>
      <c r="CT36" s="10"/>
    </row>
    <row r="37" spans="3:102" customFormat="1" ht="22.5" customHeight="1" x14ac:dyDescent="0.35">
      <c r="C37" s="206" t="s">
        <v>633</v>
      </c>
      <c r="D37" s="3"/>
      <c r="E37" s="497"/>
      <c r="F37" s="497"/>
      <c r="G37" s="498"/>
      <c r="H37" s="500"/>
      <c r="I37" s="498"/>
      <c r="J37" s="498"/>
      <c r="K37" s="498"/>
      <c r="L37" s="498"/>
      <c r="M37" s="498"/>
      <c r="N37" s="498"/>
      <c r="O37" s="498"/>
      <c r="P37" s="498"/>
      <c r="Q37" s="498"/>
      <c r="R37" s="498"/>
      <c r="S37" s="498"/>
      <c r="T37" s="498"/>
      <c r="U37" s="498"/>
      <c r="V37" s="498"/>
      <c r="W37" s="498"/>
      <c r="X37" s="498"/>
      <c r="Y37" s="498"/>
      <c r="Z37" s="498"/>
      <c r="AA37" s="498"/>
      <c r="AB37" s="498"/>
      <c r="AC37" s="498"/>
      <c r="AD37" s="498"/>
      <c r="AE37" s="498"/>
      <c r="AF37" s="498"/>
      <c r="AG37" s="498"/>
      <c r="AH37" s="498"/>
      <c r="AI37" s="498"/>
      <c r="AJ37" s="498"/>
      <c r="AK37" s="498"/>
      <c r="AL37" s="498"/>
      <c r="AM37" s="498"/>
      <c r="AN37" s="498"/>
      <c r="AO37" s="498"/>
      <c r="AP37" s="498"/>
      <c r="AQ37" s="498"/>
      <c r="AR37" s="498"/>
      <c r="AS37" s="498"/>
      <c r="AT37" s="498"/>
      <c r="AU37" s="498"/>
      <c r="AV37" s="498"/>
      <c r="AW37" s="498"/>
      <c r="AX37" s="498"/>
      <c r="AY37" s="498"/>
      <c r="AZ37" s="498"/>
      <c r="BA37" s="498"/>
      <c r="BB37" s="498"/>
      <c r="BC37" s="498"/>
      <c r="BD37" s="498"/>
      <c r="BE37" s="498"/>
      <c r="BF37" s="498"/>
      <c r="BG37" s="498"/>
      <c r="BH37" s="498"/>
      <c r="BI37" s="498"/>
      <c r="BJ37" s="498"/>
      <c r="BK37" s="498"/>
      <c r="BL37" s="498"/>
      <c r="BM37" s="498"/>
      <c r="BN37" s="498"/>
      <c r="BO37" s="498"/>
      <c r="BP37" s="498"/>
      <c r="BQ37" s="498"/>
      <c r="BR37" s="498"/>
      <c r="BS37" s="498"/>
      <c r="BT37" s="498"/>
      <c r="BU37" s="498"/>
      <c r="BV37" s="498"/>
      <c r="BW37" s="498"/>
      <c r="BX37" s="498"/>
      <c r="BY37" s="498"/>
      <c r="BZ37" s="498"/>
      <c r="CA37" s="498"/>
      <c r="CB37" s="498"/>
      <c r="CC37" s="498"/>
      <c r="CD37" s="498"/>
      <c r="CE37" s="498"/>
      <c r="CF37" s="498"/>
      <c r="CG37" s="498"/>
      <c r="CH37" s="498"/>
      <c r="CI37" s="498"/>
      <c r="CJ37" s="498"/>
      <c r="CK37" s="498"/>
      <c r="CL37" s="498"/>
      <c r="CM37" s="498"/>
      <c r="CN37" s="498"/>
      <c r="CO37" s="498"/>
      <c r="CP37" s="498"/>
      <c r="CQ37" s="498"/>
      <c r="CR37" s="498"/>
      <c r="CS37" s="498"/>
      <c r="CT37" s="10"/>
    </row>
    <row r="38" spans="3:102" customFormat="1" ht="15" customHeight="1" x14ac:dyDescent="0.35">
      <c r="C38" s="423" t="s">
        <v>149</v>
      </c>
      <c r="D38" s="3"/>
      <c r="E38" s="501"/>
      <c r="F38" s="497"/>
      <c r="G38" s="498"/>
      <c r="H38" s="500"/>
      <c r="I38" s="498"/>
      <c r="J38" s="498"/>
      <c r="K38" s="498"/>
      <c r="L38" s="498"/>
      <c r="M38" s="498"/>
      <c r="N38" s="498"/>
      <c r="O38" s="498"/>
      <c r="P38" s="498"/>
      <c r="Q38" s="498"/>
      <c r="R38" s="498"/>
      <c r="S38" s="498"/>
      <c r="T38" s="498"/>
      <c r="U38" s="498"/>
      <c r="V38" s="498"/>
      <c r="W38" s="498"/>
      <c r="X38" s="498"/>
      <c r="Y38" s="498"/>
      <c r="Z38" s="498"/>
      <c r="AA38" s="498"/>
      <c r="AB38" s="498"/>
      <c r="AC38" s="498"/>
      <c r="AD38" s="498"/>
      <c r="AE38" s="498"/>
      <c r="AF38" s="498"/>
      <c r="AG38" s="498"/>
      <c r="AH38" s="498"/>
      <c r="AI38" s="498"/>
      <c r="AJ38" s="498"/>
      <c r="AK38" s="498"/>
      <c r="AL38" s="498"/>
      <c r="AM38" s="498"/>
      <c r="AN38" s="498"/>
      <c r="AO38" s="498"/>
      <c r="AP38" s="498"/>
      <c r="AQ38" s="498"/>
      <c r="AR38" s="498"/>
      <c r="AS38" s="498"/>
      <c r="AT38" s="498"/>
      <c r="AU38" s="498"/>
      <c r="AV38" s="498"/>
      <c r="AW38" s="498"/>
      <c r="AX38" s="498"/>
      <c r="AY38" s="498"/>
      <c r="AZ38" s="498"/>
      <c r="BA38" s="498"/>
      <c r="BB38" s="498"/>
      <c r="BC38" s="498"/>
      <c r="BD38" s="498"/>
      <c r="BE38" s="498"/>
      <c r="BF38" s="498"/>
      <c r="BG38" s="498"/>
      <c r="BH38" s="498"/>
      <c r="BI38" s="498"/>
      <c r="BJ38" s="498"/>
      <c r="BK38" s="498"/>
      <c r="BL38" s="498"/>
      <c r="BM38" s="498"/>
      <c r="BN38" s="498"/>
      <c r="BO38" s="498"/>
      <c r="BP38" s="498"/>
      <c r="BQ38" s="498"/>
      <c r="BR38" s="498"/>
      <c r="BS38" s="498"/>
      <c r="BT38" s="498"/>
      <c r="BU38" s="498"/>
      <c r="BV38" s="498"/>
      <c r="BW38" s="498"/>
      <c r="BX38" s="498"/>
      <c r="BY38" s="498"/>
      <c r="BZ38" s="498"/>
      <c r="CA38" s="498"/>
      <c r="CB38" s="498"/>
      <c r="CC38" s="498"/>
      <c r="CD38" s="498"/>
      <c r="CE38" s="498"/>
      <c r="CF38" s="498"/>
      <c r="CG38" s="498"/>
      <c r="CH38" s="498"/>
      <c r="CI38" s="498"/>
      <c r="CJ38" s="498"/>
      <c r="CK38" s="498"/>
      <c r="CL38" s="498"/>
      <c r="CM38" s="498"/>
      <c r="CN38" s="498"/>
      <c r="CO38" s="498"/>
      <c r="CP38" s="498"/>
      <c r="CQ38" s="498"/>
      <c r="CR38" s="498"/>
      <c r="CS38" s="498"/>
      <c r="CT38" s="10"/>
    </row>
    <row r="39" spans="3:102" customFormat="1" ht="9" customHeight="1" x14ac:dyDescent="0.35">
      <c r="C39" s="74"/>
      <c r="D39" s="3"/>
      <c r="E39" s="497"/>
      <c r="F39" s="497"/>
      <c r="G39" s="498"/>
      <c r="H39" s="500"/>
      <c r="I39" s="498"/>
      <c r="J39" s="498"/>
      <c r="K39" s="498"/>
      <c r="L39" s="498"/>
      <c r="M39" s="498"/>
      <c r="N39" s="498"/>
      <c r="O39" s="498"/>
      <c r="P39" s="498"/>
      <c r="Q39" s="498"/>
      <c r="R39" s="498"/>
      <c r="S39" s="498"/>
      <c r="T39" s="498"/>
      <c r="U39" s="498"/>
      <c r="V39" s="498"/>
      <c r="W39" s="498"/>
      <c r="X39" s="498"/>
      <c r="Y39" s="498"/>
      <c r="Z39" s="498"/>
      <c r="AA39" s="498"/>
      <c r="AB39" s="498"/>
      <c r="AC39" s="498"/>
      <c r="AD39" s="498"/>
      <c r="AE39" s="498"/>
      <c r="AF39" s="498"/>
      <c r="AG39" s="498"/>
      <c r="AH39" s="498"/>
      <c r="AI39" s="498"/>
      <c r="AJ39" s="498"/>
      <c r="AK39" s="498"/>
      <c r="AL39" s="498"/>
      <c r="AM39" s="498"/>
      <c r="AN39" s="498"/>
      <c r="AO39" s="498"/>
      <c r="AP39" s="498"/>
      <c r="AQ39" s="498"/>
      <c r="AR39" s="498"/>
      <c r="AS39" s="498"/>
      <c r="AT39" s="498"/>
      <c r="AU39" s="498"/>
      <c r="AV39" s="498"/>
      <c r="AW39" s="498"/>
      <c r="AX39" s="498"/>
      <c r="AY39" s="498"/>
      <c r="AZ39" s="498"/>
      <c r="BA39" s="498"/>
      <c r="BB39" s="498"/>
      <c r="BC39" s="498"/>
      <c r="BD39" s="498"/>
      <c r="BE39" s="498"/>
      <c r="BF39" s="498"/>
      <c r="BG39" s="498"/>
      <c r="BH39" s="498"/>
      <c r="BI39" s="498"/>
      <c r="BJ39" s="498"/>
      <c r="BK39" s="498"/>
      <c r="BL39" s="498"/>
      <c r="BM39" s="498"/>
      <c r="BN39" s="498"/>
      <c r="BO39" s="498"/>
      <c r="BP39" s="498"/>
      <c r="BQ39" s="498"/>
      <c r="BR39" s="498"/>
      <c r="BS39" s="498"/>
      <c r="BT39" s="498"/>
      <c r="BU39" s="498"/>
      <c r="BV39" s="498"/>
      <c r="BW39" s="498"/>
      <c r="BX39" s="498"/>
      <c r="BY39" s="498"/>
      <c r="BZ39" s="498"/>
      <c r="CA39" s="498"/>
      <c r="CB39" s="498"/>
      <c r="CC39" s="498"/>
      <c r="CD39" s="498"/>
      <c r="CE39" s="498"/>
      <c r="CF39" s="498"/>
      <c r="CG39" s="498"/>
      <c r="CH39" s="498"/>
      <c r="CI39" s="498"/>
      <c r="CJ39" s="498"/>
      <c r="CK39" s="498"/>
      <c r="CL39" s="498"/>
      <c r="CM39" s="498"/>
      <c r="CN39" s="498"/>
      <c r="CO39" s="498"/>
      <c r="CP39" s="498"/>
      <c r="CQ39" s="498"/>
      <c r="CR39" s="498"/>
      <c r="CS39" s="498"/>
      <c r="CT39" s="10"/>
    </row>
    <row r="40" spans="3:102" customFormat="1" x14ac:dyDescent="0.35">
      <c r="C40" s="79" t="s">
        <v>31</v>
      </c>
      <c r="D40" s="17">
        <f>AVERAGE(G.Asm!F59:F60)</f>
        <v>1</v>
      </c>
      <c r="E40" s="492">
        <f>G40+NPV(G.Asm!$F$40,H40:INDEX(H40:CS40,RP))</f>
        <v>0</v>
      </c>
      <c r="F40" s="492">
        <f>SUMIF($G$4:$CS$4,"&lt;="&amp;RP,G40:CS40)</f>
        <v>0</v>
      </c>
      <c r="G40" s="493">
        <v>0</v>
      </c>
      <c r="H40" s="494">
        <v>0</v>
      </c>
      <c r="I40" s="494">
        <v>0</v>
      </c>
      <c r="J40" s="494">
        <v>0</v>
      </c>
      <c r="K40" s="494">
        <v>0</v>
      </c>
      <c r="L40" s="494">
        <v>0</v>
      </c>
      <c r="M40" s="494">
        <v>0</v>
      </c>
      <c r="N40" s="494">
        <v>0</v>
      </c>
      <c r="O40" s="494">
        <v>0</v>
      </c>
      <c r="P40" s="494">
        <v>0</v>
      </c>
      <c r="Q40" s="494">
        <v>0</v>
      </c>
      <c r="R40" s="494">
        <v>0</v>
      </c>
      <c r="S40" s="494">
        <v>0</v>
      </c>
      <c r="T40" s="494">
        <v>0</v>
      </c>
      <c r="U40" s="494">
        <v>0</v>
      </c>
      <c r="V40" s="494">
        <v>0</v>
      </c>
      <c r="W40" s="494">
        <v>0</v>
      </c>
      <c r="X40" s="494">
        <v>0</v>
      </c>
      <c r="Y40" s="494">
        <v>0</v>
      </c>
      <c r="Z40" s="494">
        <v>0</v>
      </c>
      <c r="AA40" s="494">
        <v>0</v>
      </c>
      <c r="AB40" s="494">
        <v>0</v>
      </c>
      <c r="AC40" s="494">
        <v>0</v>
      </c>
      <c r="AD40" s="494">
        <v>0</v>
      </c>
      <c r="AE40" s="494">
        <v>0</v>
      </c>
      <c r="AF40" s="494">
        <v>0</v>
      </c>
      <c r="AG40" s="494">
        <v>0</v>
      </c>
      <c r="AH40" s="494">
        <v>0</v>
      </c>
      <c r="AI40" s="494">
        <v>0</v>
      </c>
      <c r="AJ40" s="494">
        <v>0</v>
      </c>
      <c r="AK40" s="494">
        <v>0</v>
      </c>
      <c r="AL40" s="494">
        <v>0</v>
      </c>
      <c r="AM40" s="494">
        <v>0</v>
      </c>
      <c r="AN40" s="494">
        <v>0</v>
      </c>
      <c r="AO40" s="494">
        <v>0</v>
      </c>
      <c r="AP40" s="494">
        <v>0</v>
      </c>
      <c r="AQ40" s="494">
        <v>0</v>
      </c>
      <c r="AR40" s="494">
        <v>0</v>
      </c>
      <c r="AS40" s="494">
        <v>0</v>
      </c>
      <c r="AT40" s="494">
        <v>0</v>
      </c>
      <c r="AU40" s="494">
        <v>0</v>
      </c>
      <c r="AV40" s="494">
        <v>0</v>
      </c>
      <c r="AW40" s="494">
        <v>0</v>
      </c>
      <c r="AX40" s="494">
        <v>0</v>
      </c>
      <c r="AY40" s="494">
        <v>0</v>
      </c>
      <c r="AZ40" s="494">
        <v>0</v>
      </c>
      <c r="BA40" s="494">
        <v>0</v>
      </c>
      <c r="BB40" s="494">
        <v>0</v>
      </c>
      <c r="BC40" s="494">
        <v>0</v>
      </c>
      <c r="BD40" s="494">
        <v>0</v>
      </c>
      <c r="BE40" s="494">
        <v>0</v>
      </c>
      <c r="BF40" s="494">
        <v>0</v>
      </c>
      <c r="BG40" s="494">
        <v>0</v>
      </c>
      <c r="BH40" s="494">
        <v>0</v>
      </c>
      <c r="BI40" s="494">
        <v>0</v>
      </c>
      <c r="BJ40" s="494">
        <v>0</v>
      </c>
      <c r="BK40" s="494">
        <v>0</v>
      </c>
      <c r="BL40" s="494">
        <v>0</v>
      </c>
      <c r="BM40" s="494">
        <v>0</v>
      </c>
      <c r="BN40" s="494">
        <v>0</v>
      </c>
      <c r="BO40" s="494">
        <v>0</v>
      </c>
      <c r="BP40" s="494">
        <v>0</v>
      </c>
      <c r="BQ40" s="494">
        <v>0</v>
      </c>
      <c r="BR40" s="494">
        <v>0</v>
      </c>
      <c r="BS40" s="494">
        <v>0</v>
      </c>
      <c r="BT40" s="494">
        <v>0</v>
      </c>
      <c r="BU40" s="494">
        <v>0</v>
      </c>
      <c r="BV40" s="494">
        <v>0</v>
      </c>
      <c r="BW40" s="494">
        <v>0</v>
      </c>
      <c r="BX40" s="494">
        <v>0</v>
      </c>
      <c r="BY40" s="494">
        <v>0</v>
      </c>
      <c r="BZ40" s="494">
        <v>0</v>
      </c>
      <c r="CA40" s="494">
        <v>0</v>
      </c>
      <c r="CB40" s="494">
        <v>0</v>
      </c>
      <c r="CC40" s="494">
        <v>0</v>
      </c>
      <c r="CD40" s="494">
        <v>0</v>
      </c>
      <c r="CE40" s="494">
        <v>0</v>
      </c>
      <c r="CF40" s="494">
        <v>0</v>
      </c>
      <c r="CG40" s="494">
        <v>0</v>
      </c>
      <c r="CH40" s="494">
        <v>0</v>
      </c>
      <c r="CI40" s="494">
        <v>0</v>
      </c>
      <c r="CJ40" s="494">
        <v>0</v>
      </c>
      <c r="CK40" s="494">
        <v>0</v>
      </c>
      <c r="CL40" s="494">
        <v>0</v>
      </c>
      <c r="CM40" s="494">
        <v>0</v>
      </c>
      <c r="CN40" s="494">
        <v>0</v>
      </c>
      <c r="CO40" s="494">
        <v>0</v>
      </c>
      <c r="CP40" s="494">
        <v>0</v>
      </c>
      <c r="CQ40" s="494">
        <v>0</v>
      </c>
      <c r="CR40" s="494">
        <v>0</v>
      </c>
      <c r="CS40" s="494">
        <v>0</v>
      </c>
      <c r="CT40" s="9"/>
      <c r="CV40" s="343">
        <f>IF(COUNT(G40:INDEX(G40:CS40,RP+1))&lt;&gt;RP+1,"Error",0)</f>
        <v>0</v>
      </c>
      <c r="CW40" s="324">
        <f ca="1">IF(OR(COUNTIF(G40:INDEX(G40:CS40,RP+1),"&gt;0")&gt;1,AND(COUNTIF(G40:INDEX(G40:CS40,RP+1),"&gt;0")=1,OFFSET(G40,0,RP)=0)),"Error",0)</f>
        <v>0</v>
      </c>
      <c r="CX40" s="324"/>
    </row>
    <row r="41" spans="3:102" customFormat="1" x14ac:dyDescent="0.35">
      <c r="C41" s="74"/>
      <c r="D41" s="3"/>
      <c r="E41" s="497"/>
      <c r="F41" s="497"/>
      <c r="G41" s="498"/>
      <c r="H41" s="498"/>
      <c r="I41" s="498"/>
      <c r="J41" s="498"/>
      <c r="K41" s="498"/>
      <c r="L41" s="498"/>
      <c r="M41" s="498"/>
      <c r="N41" s="498"/>
      <c r="O41" s="498"/>
      <c r="P41" s="498"/>
      <c r="Q41" s="498"/>
      <c r="R41" s="498"/>
      <c r="S41" s="498"/>
      <c r="T41" s="498"/>
      <c r="U41" s="498"/>
      <c r="V41" s="498"/>
      <c r="W41" s="498"/>
      <c r="X41" s="498"/>
      <c r="Y41" s="498"/>
      <c r="Z41" s="498"/>
      <c r="AA41" s="498"/>
      <c r="AB41" s="498"/>
      <c r="AC41" s="498"/>
      <c r="AD41" s="498"/>
      <c r="AE41" s="498"/>
      <c r="AF41" s="498"/>
      <c r="AG41" s="498"/>
      <c r="AH41" s="498"/>
      <c r="AI41" s="498"/>
      <c r="AJ41" s="498"/>
      <c r="AK41" s="498"/>
      <c r="AL41" s="498"/>
      <c r="AM41" s="498"/>
      <c r="AN41" s="498"/>
      <c r="AO41" s="498"/>
      <c r="AP41" s="498"/>
      <c r="AQ41" s="498"/>
      <c r="AR41" s="498"/>
      <c r="AS41" s="498"/>
      <c r="AT41" s="498"/>
      <c r="AU41" s="498"/>
      <c r="AV41" s="498"/>
      <c r="AW41" s="498"/>
      <c r="AX41" s="498"/>
      <c r="AY41" s="498"/>
      <c r="AZ41" s="498"/>
      <c r="BA41" s="498"/>
      <c r="BB41" s="498"/>
      <c r="BC41" s="498"/>
      <c r="BD41" s="498"/>
      <c r="BE41" s="498"/>
      <c r="BF41" s="498"/>
      <c r="BG41" s="498"/>
      <c r="BH41" s="498"/>
      <c r="BI41" s="498"/>
      <c r="BJ41" s="498"/>
      <c r="BK41" s="498"/>
      <c r="BL41" s="498"/>
      <c r="BM41" s="498"/>
      <c r="BN41" s="498"/>
      <c r="BO41" s="498"/>
      <c r="BP41" s="498"/>
      <c r="BQ41" s="498"/>
      <c r="BR41" s="498"/>
      <c r="BS41" s="498"/>
      <c r="BT41" s="498"/>
      <c r="BU41" s="498"/>
      <c r="BV41" s="498"/>
      <c r="BW41" s="498"/>
      <c r="BX41" s="498"/>
      <c r="BY41" s="498"/>
      <c r="BZ41" s="498"/>
      <c r="CA41" s="498"/>
      <c r="CB41" s="498"/>
      <c r="CC41" s="498"/>
      <c r="CD41" s="498"/>
      <c r="CE41" s="498"/>
      <c r="CF41" s="498"/>
      <c r="CG41" s="498"/>
      <c r="CH41" s="498"/>
      <c r="CI41" s="498"/>
      <c r="CJ41" s="498"/>
      <c r="CK41" s="498"/>
      <c r="CL41" s="498"/>
      <c r="CM41" s="498"/>
      <c r="CN41" s="498"/>
      <c r="CO41" s="498"/>
      <c r="CP41" s="498"/>
      <c r="CQ41" s="498"/>
      <c r="CR41" s="498"/>
      <c r="CS41" s="498"/>
      <c r="CT41" s="10"/>
    </row>
    <row r="42" spans="3:102" customFormat="1" ht="15.5" x14ac:dyDescent="0.35">
      <c r="C42" s="78" t="s">
        <v>19</v>
      </c>
      <c r="D42" s="3"/>
      <c r="E42" s="499"/>
      <c r="F42" s="497"/>
      <c r="G42" s="498"/>
      <c r="H42" s="498"/>
      <c r="I42" s="498"/>
      <c r="J42" s="498"/>
      <c r="K42" s="498"/>
      <c r="L42" s="498"/>
      <c r="M42" s="498"/>
      <c r="N42" s="498"/>
      <c r="O42" s="498"/>
      <c r="P42" s="498"/>
      <c r="Q42" s="498"/>
      <c r="R42" s="498"/>
      <c r="S42" s="498"/>
      <c r="T42" s="498"/>
      <c r="U42" s="498"/>
      <c r="V42" s="498"/>
      <c r="W42" s="498"/>
      <c r="X42" s="498"/>
      <c r="Y42" s="498"/>
      <c r="Z42" s="498"/>
      <c r="AA42" s="498"/>
      <c r="AB42" s="498"/>
      <c r="AC42" s="498"/>
      <c r="AD42" s="498"/>
      <c r="AE42" s="498"/>
      <c r="AF42" s="498"/>
      <c r="AG42" s="498"/>
      <c r="AH42" s="498"/>
      <c r="AI42" s="498"/>
      <c r="AJ42" s="498"/>
      <c r="AK42" s="498"/>
      <c r="AL42" s="498"/>
      <c r="AM42" s="498"/>
      <c r="AN42" s="498"/>
      <c r="AO42" s="498"/>
      <c r="AP42" s="498"/>
      <c r="AQ42" s="498"/>
      <c r="AR42" s="498"/>
      <c r="AS42" s="498"/>
      <c r="AT42" s="498"/>
      <c r="AU42" s="498"/>
      <c r="AV42" s="498"/>
      <c r="AW42" s="498"/>
      <c r="AX42" s="498"/>
      <c r="AY42" s="498"/>
      <c r="AZ42" s="498"/>
      <c r="BA42" s="498"/>
      <c r="BB42" s="498"/>
      <c r="BC42" s="498"/>
      <c r="BD42" s="498"/>
      <c r="BE42" s="498"/>
      <c r="BF42" s="498"/>
      <c r="BG42" s="498"/>
      <c r="BH42" s="498"/>
      <c r="BI42" s="498"/>
      <c r="BJ42" s="498"/>
      <c r="BK42" s="498"/>
      <c r="BL42" s="498"/>
      <c r="BM42" s="498"/>
      <c r="BN42" s="498"/>
      <c r="BO42" s="498"/>
      <c r="BP42" s="498"/>
      <c r="BQ42" s="498"/>
      <c r="BR42" s="498"/>
      <c r="BS42" s="498"/>
      <c r="BT42" s="498"/>
      <c r="BU42" s="498"/>
      <c r="BV42" s="498"/>
      <c r="BW42" s="498"/>
      <c r="BX42" s="498"/>
      <c r="BY42" s="498"/>
      <c r="BZ42" s="498"/>
      <c r="CA42" s="498"/>
      <c r="CB42" s="498"/>
      <c r="CC42" s="498"/>
      <c r="CD42" s="498"/>
      <c r="CE42" s="498"/>
      <c r="CF42" s="498"/>
      <c r="CG42" s="498"/>
      <c r="CH42" s="498"/>
      <c r="CI42" s="498"/>
      <c r="CJ42" s="498"/>
      <c r="CK42" s="498"/>
      <c r="CL42" s="498"/>
      <c r="CM42" s="498"/>
      <c r="CN42" s="498"/>
      <c r="CO42" s="498"/>
      <c r="CP42" s="498"/>
      <c r="CQ42" s="498"/>
      <c r="CR42" s="498"/>
      <c r="CS42" s="498"/>
      <c r="CT42" s="10"/>
    </row>
    <row r="43" spans="3:102" customFormat="1" x14ac:dyDescent="0.35">
      <c r="C43" s="74"/>
      <c r="D43" s="3"/>
      <c r="E43" s="497"/>
      <c r="F43" s="497"/>
      <c r="G43" s="498"/>
      <c r="H43" s="498"/>
      <c r="I43" s="498"/>
      <c r="J43" s="498"/>
      <c r="K43" s="498"/>
      <c r="L43" s="498"/>
      <c r="M43" s="498"/>
      <c r="N43" s="498"/>
      <c r="O43" s="498"/>
      <c r="P43" s="498"/>
      <c r="Q43" s="498"/>
      <c r="R43" s="498"/>
      <c r="S43" s="498"/>
      <c r="T43" s="498"/>
      <c r="U43" s="498"/>
      <c r="V43" s="498"/>
      <c r="W43" s="498"/>
      <c r="X43" s="498"/>
      <c r="Y43" s="498"/>
      <c r="Z43" s="498"/>
      <c r="AA43" s="498"/>
      <c r="AB43" s="498"/>
      <c r="AC43" s="498"/>
      <c r="AD43" s="498"/>
      <c r="AE43" s="498"/>
      <c r="AF43" s="498"/>
      <c r="AG43" s="498"/>
      <c r="AH43" s="498"/>
      <c r="AI43" s="498"/>
      <c r="AJ43" s="498"/>
      <c r="AK43" s="498"/>
      <c r="AL43" s="498"/>
      <c r="AM43" s="498"/>
      <c r="AN43" s="498"/>
      <c r="AO43" s="498"/>
      <c r="AP43" s="498"/>
      <c r="AQ43" s="498"/>
      <c r="AR43" s="498"/>
      <c r="AS43" s="498"/>
      <c r="AT43" s="498"/>
      <c r="AU43" s="498"/>
      <c r="AV43" s="498"/>
      <c r="AW43" s="498"/>
      <c r="AX43" s="498"/>
      <c r="AY43" s="498"/>
      <c r="AZ43" s="498"/>
      <c r="BA43" s="498"/>
      <c r="BB43" s="498"/>
      <c r="BC43" s="498"/>
      <c r="BD43" s="498"/>
      <c r="BE43" s="498"/>
      <c r="BF43" s="498"/>
      <c r="BG43" s="498"/>
      <c r="BH43" s="498"/>
      <c r="BI43" s="498"/>
      <c r="BJ43" s="498"/>
      <c r="BK43" s="498"/>
      <c r="BL43" s="498"/>
      <c r="BM43" s="498"/>
      <c r="BN43" s="498"/>
      <c r="BO43" s="498"/>
      <c r="BP43" s="498"/>
      <c r="BQ43" s="498"/>
      <c r="BR43" s="498"/>
      <c r="BS43" s="498"/>
      <c r="BT43" s="498"/>
      <c r="BU43" s="498"/>
      <c r="BV43" s="498"/>
      <c r="BW43" s="498"/>
      <c r="BX43" s="498"/>
      <c r="BY43" s="498"/>
      <c r="BZ43" s="498"/>
      <c r="CA43" s="498"/>
      <c r="CB43" s="498"/>
      <c r="CC43" s="498"/>
      <c r="CD43" s="498"/>
      <c r="CE43" s="498"/>
      <c r="CF43" s="498"/>
      <c r="CG43" s="498"/>
      <c r="CH43" s="498"/>
      <c r="CI43" s="498"/>
      <c r="CJ43" s="498"/>
      <c r="CK43" s="498"/>
      <c r="CL43" s="498"/>
      <c r="CM43" s="498"/>
      <c r="CN43" s="498"/>
      <c r="CO43" s="498"/>
      <c r="CP43" s="498"/>
      <c r="CQ43" s="498"/>
      <c r="CR43" s="498"/>
      <c r="CS43" s="498"/>
      <c r="CT43" s="10"/>
    </row>
    <row r="44" spans="3:102" customFormat="1" ht="15" customHeight="1" x14ac:dyDescent="0.35">
      <c r="C44" s="230" t="s">
        <v>142</v>
      </c>
      <c r="D44" s="556" t="s">
        <v>23</v>
      </c>
      <c r="E44" s="490">
        <f t="shared" ref="E44:BP44" si="13">SUM(E45:E56)</f>
        <v>0</v>
      </c>
      <c r="F44" s="490">
        <f t="shared" si="13"/>
        <v>0</v>
      </c>
      <c r="G44" s="491">
        <f t="shared" si="13"/>
        <v>0</v>
      </c>
      <c r="H44" s="491">
        <f t="shared" si="13"/>
        <v>0</v>
      </c>
      <c r="I44" s="491">
        <f t="shared" si="13"/>
        <v>0</v>
      </c>
      <c r="J44" s="491">
        <f t="shared" si="13"/>
        <v>0</v>
      </c>
      <c r="K44" s="491">
        <f t="shared" si="13"/>
        <v>0</v>
      </c>
      <c r="L44" s="491">
        <f t="shared" si="13"/>
        <v>0</v>
      </c>
      <c r="M44" s="491">
        <f t="shared" si="13"/>
        <v>0</v>
      </c>
      <c r="N44" s="491">
        <f t="shared" si="13"/>
        <v>0</v>
      </c>
      <c r="O44" s="491">
        <f t="shared" si="13"/>
        <v>0</v>
      </c>
      <c r="P44" s="491">
        <f t="shared" si="13"/>
        <v>0</v>
      </c>
      <c r="Q44" s="491">
        <f t="shared" si="13"/>
        <v>0</v>
      </c>
      <c r="R44" s="491">
        <f t="shared" si="13"/>
        <v>0</v>
      </c>
      <c r="S44" s="491">
        <f t="shared" si="13"/>
        <v>0</v>
      </c>
      <c r="T44" s="491">
        <f t="shared" si="13"/>
        <v>0</v>
      </c>
      <c r="U44" s="491">
        <f t="shared" si="13"/>
        <v>0</v>
      </c>
      <c r="V44" s="491">
        <f t="shared" si="13"/>
        <v>0</v>
      </c>
      <c r="W44" s="491">
        <f t="shared" si="13"/>
        <v>0</v>
      </c>
      <c r="X44" s="491">
        <f t="shared" si="13"/>
        <v>0</v>
      </c>
      <c r="Y44" s="491">
        <f t="shared" si="13"/>
        <v>0</v>
      </c>
      <c r="Z44" s="491">
        <f t="shared" si="13"/>
        <v>0</v>
      </c>
      <c r="AA44" s="491">
        <f t="shared" si="13"/>
        <v>0</v>
      </c>
      <c r="AB44" s="491">
        <f t="shared" si="13"/>
        <v>0</v>
      </c>
      <c r="AC44" s="491">
        <f t="shared" si="13"/>
        <v>0</v>
      </c>
      <c r="AD44" s="491">
        <f t="shared" si="13"/>
        <v>0</v>
      </c>
      <c r="AE44" s="491">
        <f t="shared" si="13"/>
        <v>0</v>
      </c>
      <c r="AF44" s="491">
        <f t="shared" si="13"/>
        <v>0</v>
      </c>
      <c r="AG44" s="491">
        <f t="shared" si="13"/>
        <v>0</v>
      </c>
      <c r="AH44" s="491">
        <f t="shared" si="13"/>
        <v>0</v>
      </c>
      <c r="AI44" s="491">
        <f t="shared" si="13"/>
        <v>0</v>
      </c>
      <c r="AJ44" s="491">
        <f t="shared" si="13"/>
        <v>0</v>
      </c>
      <c r="AK44" s="491">
        <f t="shared" si="13"/>
        <v>0</v>
      </c>
      <c r="AL44" s="491">
        <f t="shared" si="13"/>
        <v>0</v>
      </c>
      <c r="AM44" s="491">
        <f t="shared" si="13"/>
        <v>0</v>
      </c>
      <c r="AN44" s="491">
        <f t="shared" si="13"/>
        <v>0</v>
      </c>
      <c r="AO44" s="491">
        <f t="shared" si="13"/>
        <v>0</v>
      </c>
      <c r="AP44" s="491">
        <f t="shared" si="13"/>
        <v>0</v>
      </c>
      <c r="AQ44" s="491">
        <f t="shared" si="13"/>
        <v>0</v>
      </c>
      <c r="AR44" s="491">
        <f t="shared" si="13"/>
        <v>0</v>
      </c>
      <c r="AS44" s="491">
        <f t="shared" si="13"/>
        <v>0</v>
      </c>
      <c r="AT44" s="491">
        <f t="shared" si="13"/>
        <v>0</v>
      </c>
      <c r="AU44" s="491">
        <f t="shared" si="13"/>
        <v>0</v>
      </c>
      <c r="AV44" s="491">
        <f t="shared" si="13"/>
        <v>0</v>
      </c>
      <c r="AW44" s="491">
        <f t="shared" si="13"/>
        <v>0</v>
      </c>
      <c r="AX44" s="491">
        <f t="shared" si="13"/>
        <v>0</v>
      </c>
      <c r="AY44" s="491">
        <f t="shared" si="13"/>
        <v>0</v>
      </c>
      <c r="AZ44" s="491">
        <f t="shared" si="13"/>
        <v>0</v>
      </c>
      <c r="BA44" s="491">
        <f t="shared" si="13"/>
        <v>0</v>
      </c>
      <c r="BB44" s="491">
        <f t="shared" si="13"/>
        <v>0</v>
      </c>
      <c r="BC44" s="491">
        <f t="shared" si="13"/>
        <v>0</v>
      </c>
      <c r="BD44" s="491">
        <f t="shared" si="13"/>
        <v>0</v>
      </c>
      <c r="BE44" s="491">
        <f t="shared" si="13"/>
        <v>0</v>
      </c>
      <c r="BF44" s="491">
        <f t="shared" si="13"/>
        <v>0</v>
      </c>
      <c r="BG44" s="491">
        <f t="shared" si="13"/>
        <v>0</v>
      </c>
      <c r="BH44" s="491">
        <f t="shared" si="13"/>
        <v>0</v>
      </c>
      <c r="BI44" s="491">
        <f t="shared" si="13"/>
        <v>0</v>
      </c>
      <c r="BJ44" s="491">
        <f t="shared" si="13"/>
        <v>0</v>
      </c>
      <c r="BK44" s="491">
        <f t="shared" si="13"/>
        <v>0</v>
      </c>
      <c r="BL44" s="491">
        <f t="shared" si="13"/>
        <v>0</v>
      </c>
      <c r="BM44" s="491">
        <f t="shared" si="13"/>
        <v>0</v>
      </c>
      <c r="BN44" s="491">
        <f t="shared" si="13"/>
        <v>0</v>
      </c>
      <c r="BO44" s="491">
        <f t="shared" si="13"/>
        <v>0</v>
      </c>
      <c r="BP44" s="491">
        <f t="shared" si="13"/>
        <v>0</v>
      </c>
      <c r="BQ44" s="491">
        <f t="shared" ref="BQ44:CS44" si="14">SUM(BQ45:BQ56)</f>
        <v>0</v>
      </c>
      <c r="BR44" s="491">
        <f t="shared" si="14"/>
        <v>0</v>
      </c>
      <c r="BS44" s="491">
        <f t="shared" si="14"/>
        <v>0</v>
      </c>
      <c r="BT44" s="491">
        <f t="shared" si="14"/>
        <v>0</v>
      </c>
      <c r="BU44" s="491">
        <f t="shared" si="14"/>
        <v>0</v>
      </c>
      <c r="BV44" s="491">
        <f t="shared" si="14"/>
        <v>0</v>
      </c>
      <c r="BW44" s="491">
        <f t="shared" si="14"/>
        <v>0</v>
      </c>
      <c r="BX44" s="491">
        <f t="shared" si="14"/>
        <v>0</v>
      </c>
      <c r="BY44" s="491">
        <f t="shared" si="14"/>
        <v>0</v>
      </c>
      <c r="BZ44" s="491">
        <f t="shared" si="14"/>
        <v>0</v>
      </c>
      <c r="CA44" s="491">
        <f t="shared" si="14"/>
        <v>0</v>
      </c>
      <c r="CB44" s="491">
        <f t="shared" si="14"/>
        <v>0</v>
      </c>
      <c r="CC44" s="491">
        <f t="shared" si="14"/>
        <v>0</v>
      </c>
      <c r="CD44" s="491">
        <f t="shared" si="14"/>
        <v>0</v>
      </c>
      <c r="CE44" s="491">
        <f t="shared" si="14"/>
        <v>0</v>
      </c>
      <c r="CF44" s="491">
        <f t="shared" si="14"/>
        <v>0</v>
      </c>
      <c r="CG44" s="491">
        <f t="shared" si="14"/>
        <v>0</v>
      </c>
      <c r="CH44" s="491">
        <f t="shared" si="14"/>
        <v>0</v>
      </c>
      <c r="CI44" s="491">
        <f t="shared" si="14"/>
        <v>0</v>
      </c>
      <c r="CJ44" s="491">
        <f t="shared" si="14"/>
        <v>0</v>
      </c>
      <c r="CK44" s="491">
        <f t="shared" si="14"/>
        <v>0</v>
      </c>
      <c r="CL44" s="491">
        <f t="shared" si="14"/>
        <v>0</v>
      </c>
      <c r="CM44" s="491">
        <f t="shared" si="14"/>
        <v>0</v>
      </c>
      <c r="CN44" s="491">
        <f t="shared" si="14"/>
        <v>0</v>
      </c>
      <c r="CO44" s="491">
        <f t="shared" si="14"/>
        <v>0</v>
      </c>
      <c r="CP44" s="491">
        <f t="shared" si="14"/>
        <v>0</v>
      </c>
      <c r="CQ44" s="491">
        <f t="shared" si="14"/>
        <v>0</v>
      </c>
      <c r="CR44" s="491">
        <f t="shared" si="14"/>
        <v>0</v>
      </c>
      <c r="CS44" s="491">
        <f t="shared" si="14"/>
        <v>0</v>
      </c>
      <c r="CT44" s="56"/>
    </row>
    <row r="45" spans="3:102" customFormat="1" x14ac:dyDescent="0.35">
      <c r="C45" s="424"/>
      <c r="D45" s="33" t="str">
        <f>IFERROR(VLOOKUP(C45,G.Asm!$C$63:$F$72,4,0),"")</f>
        <v/>
      </c>
      <c r="E45" s="492">
        <f>G45+NPV(G.Asm!$F$40,H45:INDEX(H45:CS45,RP))</f>
        <v>0</v>
      </c>
      <c r="F45" s="492">
        <f t="shared" ref="F45:F56" si="15">SUMIF($G$4:$CS$4,"&lt;="&amp;RP,G45:CS45)</f>
        <v>0</v>
      </c>
      <c r="G45" s="493">
        <v>0</v>
      </c>
      <c r="H45" s="494">
        <v>0</v>
      </c>
      <c r="I45" s="494">
        <v>0</v>
      </c>
      <c r="J45" s="494">
        <v>0</v>
      </c>
      <c r="K45" s="494">
        <v>0</v>
      </c>
      <c r="L45" s="494">
        <v>0</v>
      </c>
      <c r="M45" s="494">
        <v>0</v>
      </c>
      <c r="N45" s="494">
        <v>0</v>
      </c>
      <c r="O45" s="494">
        <v>0</v>
      </c>
      <c r="P45" s="494">
        <v>0</v>
      </c>
      <c r="Q45" s="494">
        <v>0</v>
      </c>
      <c r="R45" s="494">
        <v>0</v>
      </c>
      <c r="S45" s="494">
        <v>0</v>
      </c>
      <c r="T45" s="494">
        <v>0</v>
      </c>
      <c r="U45" s="494">
        <v>0</v>
      </c>
      <c r="V45" s="494">
        <v>0</v>
      </c>
      <c r="W45" s="494">
        <v>0</v>
      </c>
      <c r="X45" s="494">
        <v>0</v>
      </c>
      <c r="Y45" s="494">
        <v>0</v>
      </c>
      <c r="Z45" s="494">
        <v>0</v>
      </c>
      <c r="AA45" s="494">
        <v>0</v>
      </c>
      <c r="AB45" s="494">
        <v>0</v>
      </c>
      <c r="AC45" s="494">
        <v>0</v>
      </c>
      <c r="AD45" s="494">
        <v>0</v>
      </c>
      <c r="AE45" s="494">
        <v>0</v>
      </c>
      <c r="AF45" s="494">
        <v>0</v>
      </c>
      <c r="AG45" s="494">
        <v>0</v>
      </c>
      <c r="AH45" s="494">
        <v>0</v>
      </c>
      <c r="AI45" s="494">
        <v>0</v>
      </c>
      <c r="AJ45" s="494">
        <v>0</v>
      </c>
      <c r="AK45" s="494">
        <v>0</v>
      </c>
      <c r="AL45" s="494">
        <v>0</v>
      </c>
      <c r="AM45" s="494">
        <v>0</v>
      </c>
      <c r="AN45" s="494">
        <v>0</v>
      </c>
      <c r="AO45" s="494">
        <v>0</v>
      </c>
      <c r="AP45" s="494">
        <v>0</v>
      </c>
      <c r="AQ45" s="494">
        <v>0</v>
      </c>
      <c r="AR45" s="494">
        <v>0</v>
      </c>
      <c r="AS45" s="494">
        <v>0</v>
      </c>
      <c r="AT45" s="494">
        <v>0</v>
      </c>
      <c r="AU45" s="494">
        <v>0</v>
      </c>
      <c r="AV45" s="494">
        <v>0</v>
      </c>
      <c r="AW45" s="494">
        <v>0</v>
      </c>
      <c r="AX45" s="494">
        <v>0</v>
      </c>
      <c r="AY45" s="494">
        <v>0</v>
      </c>
      <c r="AZ45" s="494">
        <v>0</v>
      </c>
      <c r="BA45" s="494">
        <v>0</v>
      </c>
      <c r="BB45" s="494">
        <v>0</v>
      </c>
      <c r="BC45" s="494">
        <v>0</v>
      </c>
      <c r="BD45" s="494">
        <v>0</v>
      </c>
      <c r="BE45" s="494">
        <v>0</v>
      </c>
      <c r="BF45" s="494">
        <v>0</v>
      </c>
      <c r="BG45" s="494">
        <v>0</v>
      </c>
      <c r="BH45" s="494">
        <v>0</v>
      </c>
      <c r="BI45" s="494">
        <v>0</v>
      </c>
      <c r="BJ45" s="494">
        <v>0</v>
      </c>
      <c r="BK45" s="494">
        <v>0</v>
      </c>
      <c r="BL45" s="494">
        <v>0</v>
      </c>
      <c r="BM45" s="494">
        <v>0</v>
      </c>
      <c r="BN45" s="494">
        <v>0</v>
      </c>
      <c r="BO45" s="494">
        <v>0</v>
      </c>
      <c r="BP45" s="494">
        <v>0</v>
      </c>
      <c r="BQ45" s="494">
        <v>0</v>
      </c>
      <c r="BR45" s="494">
        <v>0</v>
      </c>
      <c r="BS45" s="494">
        <v>0</v>
      </c>
      <c r="BT45" s="494">
        <v>0</v>
      </c>
      <c r="BU45" s="494">
        <v>0</v>
      </c>
      <c r="BV45" s="494">
        <v>0</v>
      </c>
      <c r="BW45" s="494">
        <v>0</v>
      </c>
      <c r="BX45" s="494">
        <v>0</v>
      </c>
      <c r="BY45" s="494">
        <v>0</v>
      </c>
      <c r="BZ45" s="494">
        <v>0</v>
      </c>
      <c r="CA45" s="494">
        <v>0</v>
      </c>
      <c r="CB45" s="494">
        <v>0</v>
      </c>
      <c r="CC45" s="494">
        <v>0</v>
      </c>
      <c r="CD45" s="494">
        <v>0</v>
      </c>
      <c r="CE45" s="494">
        <v>0</v>
      </c>
      <c r="CF45" s="494">
        <v>0</v>
      </c>
      <c r="CG45" s="494">
        <v>0</v>
      </c>
      <c r="CH45" s="494">
        <v>0</v>
      </c>
      <c r="CI45" s="494">
        <v>0</v>
      </c>
      <c r="CJ45" s="494">
        <v>0</v>
      </c>
      <c r="CK45" s="494">
        <v>0</v>
      </c>
      <c r="CL45" s="494">
        <v>0</v>
      </c>
      <c r="CM45" s="494">
        <v>0</v>
      </c>
      <c r="CN45" s="494">
        <v>0</v>
      </c>
      <c r="CO45" s="494">
        <v>0</v>
      </c>
      <c r="CP45" s="494">
        <v>0</v>
      </c>
      <c r="CQ45" s="494">
        <v>0</v>
      </c>
      <c r="CR45" s="494">
        <v>0</v>
      </c>
      <c r="CS45" s="494">
        <v>0</v>
      </c>
      <c r="CT45" s="9"/>
      <c r="CV45" s="343">
        <f>IF(COUNT(G45:INDEX(G45:CS45,RP+1))&lt;&gt;RP+1,"Error",0)</f>
        <v>0</v>
      </c>
      <c r="CX45" s="324">
        <f t="shared" ref="CX45:CX56" si="16">IF(OR(AND(OR(ISBLANK(C45),NOT(ISBLANK(C45)),C45="Spare"),E45=0,F45=0),AND(NOT(ISBLANK(C45)),NOT(C45="Spare"),NOT(E45=0),NOT(F45=0))),0,"Error")</f>
        <v>0</v>
      </c>
    </row>
    <row r="46" spans="3:102" customFormat="1" hidden="1" x14ac:dyDescent="0.35">
      <c r="C46" s="424"/>
      <c r="D46" s="33" t="str">
        <f>IFERROR(VLOOKUP(C46,G.Asm!$C$63:$F$72,4,0),"")</f>
        <v/>
      </c>
      <c r="E46" s="492">
        <f>G46+NPV(G.Asm!$F$40,H46:INDEX(H46:CS46,RP))</f>
        <v>0</v>
      </c>
      <c r="F46" s="492">
        <f t="shared" si="15"/>
        <v>0</v>
      </c>
      <c r="G46" s="493">
        <v>0</v>
      </c>
      <c r="H46" s="494">
        <v>0</v>
      </c>
      <c r="I46" s="494">
        <v>0</v>
      </c>
      <c r="J46" s="494">
        <v>0</v>
      </c>
      <c r="K46" s="494">
        <v>0</v>
      </c>
      <c r="L46" s="494">
        <v>0</v>
      </c>
      <c r="M46" s="494">
        <v>0</v>
      </c>
      <c r="N46" s="494">
        <v>0</v>
      </c>
      <c r="O46" s="494">
        <v>0</v>
      </c>
      <c r="P46" s="494">
        <v>0</v>
      </c>
      <c r="Q46" s="494">
        <v>0</v>
      </c>
      <c r="R46" s="494">
        <v>0</v>
      </c>
      <c r="S46" s="494">
        <v>0</v>
      </c>
      <c r="T46" s="494">
        <v>0</v>
      </c>
      <c r="U46" s="494">
        <v>0</v>
      </c>
      <c r="V46" s="494">
        <v>0</v>
      </c>
      <c r="W46" s="494">
        <v>0</v>
      </c>
      <c r="X46" s="494">
        <v>0</v>
      </c>
      <c r="Y46" s="494">
        <v>0</v>
      </c>
      <c r="Z46" s="494">
        <v>0</v>
      </c>
      <c r="AA46" s="494">
        <v>0</v>
      </c>
      <c r="AB46" s="494">
        <v>0</v>
      </c>
      <c r="AC46" s="494">
        <v>0</v>
      </c>
      <c r="AD46" s="494">
        <v>0</v>
      </c>
      <c r="AE46" s="494">
        <v>0</v>
      </c>
      <c r="AF46" s="494">
        <v>0</v>
      </c>
      <c r="AG46" s="494">
        <v>0</v>
      </c>
      <c r="AH46" s="494">
        <v>0</v>
      </c>
      <c r="AI46" s="494">
        <v>0</v>
      </c>
      <c r="AJ46" s="494">
        <v>0</v>
      </c>
      <c r="AK46" s="494">
        <v>0</v>
      </c>
      <c r="AL46" s="494">
        <v>0</v>
      </c>
      <c r="AM46" s="494">
        <v>0</v>
      </c>
      <c r="AN46" s="494">
        <v>0</v>
      </c>
      <c r="AO46" s="494">
        <v>0</v>
      </c>
      <c r="AP46" s="494">
        <v>0</v>
      </c>
      <c r="AQ46" s="494">
        <v>0</v>
      </c>
      <c r="AR46" s="494">
        <v>0</v>
      </c>
      <c r="AS46" s="494">
        <v>0</v>
      </c>
      <c r="AT46" s="494">
        <v>0</v>
      </c>
      <c r="AU46" s="494">
        <v>0</v>
      </c>
      <c r="AV46" s="494">
        <v>0</v>
      </c>
      <c r="AW46" s="494">
        <v>0</v>
      </c>
      <c r="AX46" s="494">
        <v>0</v>
      </c>
      <c r="AY46" s="494">
        <v>0</v>
      </c>
      <c r="AZ46" s="494">
        <v>0</v>
      </c>
      <c r="BA46" s="494">
        <v>0</v>
      </c>
      <c r="BB46" s="494">
        <v>0</v>
      </c>
      <c r="BC46" s="494">
        <v>0</v>
      </c>
      <c r="BD46" s="494">
        <v>0</v>
      </c>
      <c r="BE46" s="494">
        <v>0</v>
      </c>
      <c r="BF46" s="494">
        <v>0</v>
      </c>
      <c r="BG46" s="494">
        <v>0</v>
      </c>
      <c r="BH46" s="494">
        <v>0</v>
      </c>
      <c r="BI46" s="494">
        <v>0</v>
      </c>
      <c r="BJ46" s="494">
        <v>0</v>
      </c>
      <c r="BK46" s="494">
        <v>0</v>
      </c>
      <c r="BL46" s="494">
        <v>0</v>
      </c>
      <c r="BM46" s="494">
        <v>0</v>
      </c>
      <c r="BN46" s="494">
        <v>0</v>
      </c>
      <c r="BO46" s="494">
        <v>0</v>
      </c>
      <c r="BP46" s="494">
        <v>0</v>
      </c>
      <c r="BQ46" s="494">
        <v>0</v>
      </c>
      <c r="BR46" s="494">
        <v>0</v>
      </c>
      <c r="BS46" s="494">
        <v>0</v>
      </c>
      <c r="BT46" s="494">
        <v>0</v>
      </c>
      <c r="BU46" s="494">
        <v>0</v>
      </c>
      <c r="BV46" s="494">
        <v>0</v>
      </c>
      <c r="BW46" s="494">
        <v>0</v>
      </c>
      <c r="BX46" s="494">
        <v>0</v>
      </c>
      <c r="BY46" s="494">
        <v>0</v>
      </c>
      <c r="BZ46" s="494">
        <v>0</v>
      </c>
      <c r="CA46" s="494">
        <v>0</v>
      </c>
      <c r="CB46" s="494">
        <v>0</v>
      </c>
      <c r="CC46" s="494">
        <v>0</v>
      </c>
      <c r="CD46" s="494">
        <v>0</v>
      </c>
      <c r="CE46" s="494">
        <v>0</v>
      </c>
      <c r="CF46" s="494">
        <v>0</v>
      </c>
      <c r="CG46" s="494">
        <v>0</v>
      </c>
      <c r="CH46" s="494">
        <v>0</v>
      </c>
      <c r="CI46" s="494">
        <v>0</v>
      </c>
      <c r="CJ46" s="494">
        <v>0</v>
      </c>
      <c r="CK46" s="494">
        <v>0</v>
      </c>
      <c r="CL46" s="494">
        <v>0</v>
      </c>
      <c r="CM46" s="494">
        <v>0</v>
      </c>
      <c r="CN46" s="494">
        <v>0</v>
      </c>
      <c r="CO46" s="494">
        <v>0</v>
      </c>
      <c r="CP46" s="494">
        <v>0</v>
      </c>
      <c r="CQ46" s="494">
        <v>0</v>
      </c>
      <c r="CR46" s="494">
        <v>0</v>
      </c>
      <c r="CS46" s="494">
        <v>0</v>
      </c>
      <c r="CT46" s="9"/>
      <c r="CV46" s="343">
        <f>IF(COUNT(G46:INDEX(G46:CS46,RP+1))&lt;&gt;RP+1,"Error",0)</f>
        <v>0</v>
      </c>
      <c r="CX46" s="324">
        <f t="shared" si="16"/>
        <v>0</v>
      </c>
    </row>
    <row r="47" spans="3:102" customFormat="1" hidden="1" x14ac:dyDescent="0.35">
      <c r="C47" s="424"/>
      <c r="D47" s="33" t="str">
        <f>IFERROR(VLOOKUP(C47,G.Asm!$C$63:$F$72,4,0),"")</f>
        <v/>
      </c>
      <c r="E47" s="492">
        <f>G47+NPV(G.Asm!$F$40,H47:INDEX(H47:CS47,RP))</f>
        <v>0</v>
      </c>
      <c r="F47" s="492">
        <f t="shared" si="15"/>
        <v>0</v>
      </c>
      <c r="G47" s="493">
        <v>0</v>
      </c>
      <c r="H47" s="494">
        <v>0</v>
      </c>
      <c r="I47" s="494">
        <v>0</v>
      </c>
      <c r="J47" s="494">
        <v>0</v>
      </c>
      <c r="K47" s="494">
        <v>0</v>
      </c>
      <c r="L47" s="494">
        <v>0</v>
      </c>
      <c r="M47" s="494">
        <v>0</v>
      </c>
      <c r="N47" s="494">
        <v>0</v>
      </c>
      <c r="O47" s="494">
        <v>0</v>
      </c>
      <c r="P47" s="494">
        <v>0</v>
      </c>
      <c r="Q47" s="494">
        <v>0</v>
      </c>
      <c r="R47" s="494">
        <v>0</v>
      </c>
      <c r="S47" s="494">
        <v>0</v>
      </c>
      <c r="T47" s="494">
        <v>0</v>
      </c>
      <c r="U47" s="494">
        <v>0</v>
      </c>
      <c r="V47" s="494">
        <v>0</v>
      </c>
      <c r="W47" s="494">
        <v>0</v>
      </c>
      <c r="X47" s="494">
        <v>0</v>
      </c>
      <c r="Y47" s="494">
        <v>0</v>
      </c>
      <c r="Z47" s="494">
        <v>0</v>
      </c>
      <c r="AA47" s="494">
        <v>0</v>
      </c>
      <c r="AB47" s="494">
        <v>0</v>
      </c>
      <c r="AC47" s="494">
        <v>0</v>
      </c>
      <c r="AD47" s="494">
        <v>0</v>
      </c>
      <c r="AE47" s="494">
        <v>0</v>
      </c>
      <c r="AF47" s="494">
        <v>0</v>
      </c>
      <c r="AG47" s="494">
        <v>0</v>
      </c>
      <c r="AH47" s="494">
        <v>0</v>
      </c>
      <c r="AI47" s="494">
        <v>0</v>
      </c>
      <c r="AJ47" s="494">
        <v>0</v>
      </c>
      <c r="AK47" s="494">
        <v>0</v>
      </c>
      <c r="AL47" s="494">
        <v>0</v>
      </c>
      <c r="AM47" s="494">
        <v>0</v>
      </c>
      <c r="AN47" s="494">
        <v>0</v>
      </c>
      <c r="AO47" s="494">
        <v>0</v>
      </c>
      <c r="AP47" s="494">
        <v>0</v>
      </c>
      <c r="AQ47" s="494">
        <v>0</v>
      </c>
      <c r="AR47" s="494">
        <v>0</v>
      </c>
      <c r="AS47" s="494">
        <v>0</v>
      </c>
      <c r="AT47" s="494">
        <v>0</v>
      </c>
      <c r="AU47" s="494">
        <v>0</v>
      </c>
      <c r="AV47" s="494">
        <v>0</v>
      </c>
      <c r="AW47" s="494">
        <v>0</v>
      </c>
      <c r="AX47" s="494">
        <v>0</v>
      </c>
      <c r="AY47" s="494">
        <v>0</v>
      </c>
      <c r="AZ47" s="494">
        <v>0</v>
      </c>
      <c r="BA47" s="494">
        <v>0</v>
      </c>
      <c r="BB47" s="494">
        <v>0</v>
      </c>
      <c r="BC47" s="494">
        <v>0</v>
      </c>
      <c r="BD47" s="494">
        <v>0</v>
      </c>
      <c r="BE47" s="494">
        <v>0</v>
      </c>
      <c r="BF47" s="494">
        <v>0</v>
      </c>
      <c r="BG47" s="494">
        <v>0</v>
      </c>
      <c r="BH47" s="494">
        <v>0</v>
      </c>
      <c r="BI47" s="494">
        <v>0</v>
      </c>
      <c r="BJ47" s="494">
        <v>0</v>
      </c>
      <c r="BK47" s="494">
        <v>0</v>
      </c>
      <c r="BL47" s="494">
        <v>0</v>
      </c>
      <c r="BM47" s="494">
        <v>0</v>
      </c>
      <c r="BN47" s="494">
        <v>0</v>
      </c>
      <c r="BO47" s="494">
        <v>0</v>
      </c>
      <c r="BP47" s="494">
        <v>0</v>
      </c>
      <c r="BQ47" s="494">
        <v>0</v>
      </c>
      <c r="BR47" s="494">
        <v>0</v>
      </c>
      <c r="BS47" s="494">
        <v>0</v>
      </c>
      <c r="BT47" s="494">
        <v>0</v>
      </c>
      <c r="BU47" s="494">
        <v>0</v>
      </c>
      <c r="BV47" s="494">
        <v>0</v>
      </c>
      <c r="BW47" s="494">
        <v>0</v>
      </c>
      <c r="BX47" s="494">
        <v>0</v>
      </c>
      <c r="BY47" s="494">
        <v>0</v>
      </c>
      <c r="BZ47" s="494">
        <v>0</v>
      </c>
      <c r="CA47" s="494">
        <v>0</v>
      </c>
      <c r="CB47" s="494">
        <v>0</v>
      </c>
      <c r="CC47" s="494">
        <v>0</v>
      </c>
      <c r="CD47" s="494">
        <v>0</v>
      </c>
      <c r="CE47" s="494">
        <v>0</v>
      </c>
      <c r="CF47" s="494">
        <v>0</v>
      </c>
      <c r="CG47" s="494">
        <v>0</v>
      </c>
      <c r="CH47" s="494">
        <v>0</v>
      </c>
      <c r="CI47" s="494">
        <v>0</v>
      </c>
      <c r="CJ47" s="494">
        <v>0</v>
      </c>
      <c r="CK47" s="494">
        <v>0</v>
      </c>
      <c r="CL47" s="494">
        <v>0</v>
      </c>
      <c r="CM47" s="494">
        <v>0</v>
      </c>
      <c r="CN47" s="494">
        <v>0</v>
      </c>
      <c r="CO47" s="494">
        <v>0</v>
      </c>
      <c r="CP47" s="494">
        <v>0</v>
      </c>
      <c r="CQ47" s="494">
        <v>0</v>
      </c>
      <c r="CR47" s="494">
        <v>0</v>
      </c>
      <c r="CS47" s="494">
        <v>0</v>
      </c>
      <c r="CT47" s="9"/>
      <c r="CV47" s="343">
        <f>IF(COUNT(G47:INDEX(G47:CS47,RP+1))&lt;&gt;RP+1,"Error",0)</f>
        <v>0</v>
      </c>
      <c r="CX47" s="324">
        <f t="shared" si="16"/>
        <v>0</v>
      </c>
    </row>
    <row r="48" spans="3:102" customFormat="1" hidden="1" x14ac:dyDescent="0.35">
      <c r="C48" s="424"/>
      <c r="D48" s="33" t="str">
        <f>IFERROR(VLOOKUP(C48,G.Asm!$C$63:$F$72,4,0),"")</f>
        <v/>
      </c>
      <c r="E48" s="492">
        <f>G48+NPV(G.Asm!$F$40,H48:INDEX(H48:CS48,RP))</f>
        <v>0</v>
      </c>
      <c r="F48" s="492">
        <f t="shared" si="15"/>
        <v>0</v>
      </c>
      <c r="G48" s="493">
        <v>0</v>
      </c>
      <c r="H48" s="494">
        <v>0</v>
      </c>
      <c r="I48" s="494">
        <v>0</v>
      </c>
      <c r="J48" s="494">
        <v>0</v>
      </c>
      <c r="K48" s="494">
        <v>0</v>
      </c>
      <c r="L48" s="494">
        <v>0</v>
      </c>
      <c r="M48" s="494">
        <v>0</v>
      </c>
      <c r="N48" s="494">
        <v>0</v>
      </c>
      <c r="O48" s="494">
        <v>0</v>
      </c>
      <c r="P48" s="494">
        <v>0</v>
      </c>
      <c r="Q48" s="494">
        <v>0</v>
      </c>
      <c r="R48" s="494">
        <v>0</v>
      </c>
      <c r="S48" s="494">
        <v>0</v>
      </c>
      <c r="T48" s="494">
        <v>0</v>
      </c>
      <c r="U48" s="494">
        <v>0</v>
      </c>
      <c r="V48" s="494">
        <v>0</v>
      </c>
      <c r="W48" s="494">
        <v>0</v>
      </c>
      <c r="X48" s="494">
        <v>0</v>
      </c>
      <c r="Y48" s="494">
        <v>0</v>
      </c>
      <c r="Z48" s="494">
        <v>0</v>
      </c>
      <c r="AA48" s="494">
        <v>0</v>
      </c>
      <c r="AB48" s="494">
        <v>0</v>
      </c>
      <c r="AC48" s="494">
        <v>0</v>
      </c>
      <c r="AD48" s="494">
        <v>0</v>
      </c>
      <c r="AE48" s="494">
        <v>0</v>
      </c>
      <c r="AF48" s="494">
        <v>0</v>
      </c>
      <c r="AG48" s="494">
        <v>0</v>
      </c>
      <c r="AH48" s="494">
        <v>0</v>
      </c>
      <c r="AI48" s="494">
        <v>0</v>
      </c>
      <c r="AJ48" s="494">
        <v>0</v>
      </c>
      <c r="AK48" s="494">
        <v>0</v>
      </c>
      <c r="AL48" s="494">
        <v>0</v>
      </c>
      <c r="AM48" s="494">
        <v>0</v>
      </c>
      <c r="AN48" s="494">
        <v>0</v>
      </c>
      <c r="AO48" s="494">
        <v>0</v>
      </c>
      <c r="AP48" s="494">
        <v>0</v>
      </c>
      <c r="AQ48" s="494">
        <v>0</v>
      </c>
      <c r="AR48" s="494">
        <v>0</v>
      </c>
      <c r="AS48" s="494">
        <v>0</v>
      </c>
      <c r="AT48" s="494">
        <v>0</v>
      </c>
      <c r="AU48" s="494">
        <v>0</v>
      </c>
      <c r="AV48" s="494">
        <v>0</v>
      </c>
      <c r="AW48" s="494">
        <v>0</v>
      </c>
      <c r="AX48" s="494">
        <v>0</v>
      </c>
      <c r="AY48" s="494">
        <v>0</v>
      </c>
      <c r="AZ48" s="494">
        <v>0</v>
      </c>
      <c r="BA48" s="494">
        <v>0</v>
      </c>
      <c r="BB48" s="494">
        <v>0</v>
      </c>
      <c r="BC48" s="494">
        <v>0</v>
      </c>
      <c r="BD48" s="494">
        <v>0</v>
      </c>
      <c r="BE48" s="494">
        <v>0</v>
      </c>
      <c r="BF48" s="494">
        <v>0</v>
      </c>
      <c r="BG48" s="494">
        <v>0</v>
      </c>
      <c r="BH48" s="494">
        <v>0</v>
      </c>
      <c r="BI48" s="494">
        <v>0</v>
      </c>
      <c r="BJ48" s="494">
        <v>0</v>
      </c>
      <c r="BK48" s="494">
        <v>0</v>
      </c>
      <c r="BL48" s="494">
        <v>0</v>
      </c>
      <c r="BM48" s="494">
        <v>0</v>
      </c>
      <c r="BN48" s="494">
        <v>0</v>
      </c>
      <c r="BO48" s="494">
        <v>0</v>
      </c>
      <c r="BP48" s="494">
        <v>0</v>
      </c>
      <c r="BQ48" s="494">
        <v>0</v>
      </c>
      <c r="BR48" s="494">
        <v>0</v>
      </c>
      <c r="BS48" s="494">
        <v>0</v>
      </c>
      <c r="BT48" s="494">
        <v>0</v>
      </c>
      <c r="BU48" s="494">
        <v>0</v>
      </c>
      <c r="BV48" s="494">
        <v>0</v>
      </c>
      <c r="BW48" s="494">
        <v>0</v>
      </c>
      <c r="BX48" s="494">
        <v>0</v>
      </c>
      <c r="BY48" s="494">
        <v>0</v>
      </c>
      <c r="BZ48" s="494">
        <v>0</v>
      </c>
      <c r="CA48" s="494">
        <v>0</v>
      </c>
      <c r="CB48" s="494">
        <v>0</v>
      </c>
      <c r="CC48" s="494">
        <v>0</v>
      </c>
      <c r="CD48" s="494">
        <v>0</v>
      </c>
      <c r="CE48" s="494">
        <v>0</v>
      </c>
      <c r="CF48" s="494">
        <v>0</v>
      </c>
      <c r="CG48" s="494">
        <v>0</v>
      </c>
      <c r="CH48" s="494">
        <v>0</v>
      </c>
      <c r="CI48" s="494">
        <v>0</v>
      </c>
      <c r="CJ48" s="494">
        <v>0</v>
      </c>
      <c r="CK48" s="494">
        <v>0</v>
      </c>
      <c r="CL48" s="494">
        <v>0</v>
      </c>
      <c r="CM48" s="494">
        <v>0</v>
      </c>
      <c r="CN48" s="494">
        <v>0</v>
      </c>
      <c r="CO48" s="494">
        <v>0</v>
      </c>
      <c r="CP48" s="494">
        <v>0</v>
      </c>
      <c r="CQ48" s="494">
        <v>0</v>
      </c>
      <c r="CR48" s="494">
        <v>0</v>
      </c>
      <c r="CS48" s="494">
        <v>0</v>
      </c>
      <c r="CT48" s="9"/>
      <c r="CV48" s="343">
        <f>IF(COUNT(G48:INDEX(G48:CS48,RP+1))&lt;&gt;RP+1,"Error",0)</f>
        <v>0</v>
      </c>
      <c r="CX48" s="324">
        <f t="shared" si="16"/>
        <v>0</v>
      </c>
    </row>
    <row r="49" spans="3:102" customFormat="1" hidden="1" x14ac:dyDescent="0.35">
      <c r="C49" s="424"/>
      <c r="D49" s="33" t="str">
        <f>IFERROR(VLOOKUP(C49,G.Asm!$C$63:$F$72,4,0),"")</f>
        <v/>
      </c>
      <c r="E49" s="492">
        <f>G49+NPV(G.Asm!$F$40,H49:INDEX(H49:CS49,RP))</f>
        <v>0</v>
      </c>
      <c r="F49" s="492">
        <f t="shared" si="15"/>
        <v>0</v>
      </c>
      <c r="G49" s="493">
        <v>0</v>
      </c>
      <c r="H49" s="494">
        <v>0</v>
      </c>
      <c r="I49" s="494">
        <v>0</v>
      </c>
      <c r="J49" s="494">
        <v>0</v>
      </c>
      <c r="K49" s="494">
        <v>0</v>
      </c>
      <c r="L49" s="494">
        <v>0</v>
      </c>
      <c r="M49" s="494">
        <v>0</v>
      </c>
      <c r="N49" s="494">
        <v>0</v>
      </c>
      <c r="O49" s="494">
        <v>0</v>
      </c>
      <c r="P49" s="494">
        <v>0</v>
      </c>
      <c r="Q49" s="494">
        <v>0</v>
      </c>
      <c r="R49" s="494">
        <v>0</v>
      </c>
      <c r="S49" s="494">
        <v>0</v>
      </c>
      <c r="T49" s="494">
        <v>0</v>
      </c>
      <c r="U49" s="494">
        <v>0</v>
      </c>
      <c r="V49" s="494">
        <v>0</v>
      </c>
      <c r="W49" s="494">
        <v>0</v>
      </c>
      <c r="X49" s="494">
        <v>0</v>
      </c>
      <c r="Y49" s="494">
        <v>0</v>
      </c>
      <c r="Z49" s="494">
        <v>0</v>
      </c>
      <c r="AA49" s="494">
        <v>0</v>
      </c>
      <c r="AB49" s="494">
        <v>0</v>
      </c>
      <c r="AC49" s="494">
        <v>0</v>
      </c>
      <c r="AD49" s="494">
        <v>0</v>
      </c>
      <c r="AE49" s="494">
        <v>0</v>
      </c>
      <c r="AF49" s="494">
        <v>0</v>
      </c>
      <c r="AG49" s="494">
        <v>0</v>
      </c>
      <c r="AH49" s="494">
        <v>0</v>
      </c>
      <c r="AI49" s="494">
        <v>0</v>
      </c>
      <c r="AJ49" s="494">
        <v>0</v>
      </c>
      <c r="AK49" s="494">
        <v>0</v>
      </c>
      <c r="AL49" s="494">
        <v>0</v>
      </c>
      <c r="AM49" s="494">
        <v>0</v>
      </c>
      <c r="AN49" s="494">
        <v>0</v>
      </c>
      <c r="AO49" s="494">
        <v>0</v>
      </c>
      <c r="AP49" s="494">
        <v>0</v>
      </c>
      <c r="AQ49" s="494">
        <v>0</v>
      </c>
      <c r="AR49" s="494">
        <v>0</v>
      </c>
      <c r="AS49" s="494">
        <v>0</v>
      </c>
      <c r="AT49" s="494">
        <v>0</v>
      </c>
      <c r="AU49" s="494">
        <v>0</v>
      </c>
      <c r="AV49" s="494">
        <v>0</v>
      </c>
      <c r="AW49" s="494">
        <v>0</v>
      </c>
      <c r="AX49" s="494">
        <v>0</v>
      </c>
      <c r="AY49" s="494">
        <v>0</v>
      </c>
      <c r="AZ49" s="494">
        <v>0</v>
      </c>
      <c r="BA49" s="494">
        <v>0</v>
      </c>
      <c r="BB49" s="494">
        <v>0</v>
      </c>
      <c r="BC49" s="494">
        <v>0</v>
      </c>
      <c r="BD49" s="494">
        <v>0</v>
      </c>
      <c r="BE49" s="494">
        <v>0</v>
      </c>
      <c r="BF49" s="494">
        <v>0</v>
      </c>
      <c r="BG49" s="494">
        <v>0</v>
      </c>
      <c r="BH49" s="494">
        <v>0</v>
      </c>
      <c r="BI49" s="494">
        <v>0</v>
      </c>
      <c r="BJ49" s="494">
        <v>0</v>
      </c>
      <c r="BK49" s="494">
        <v>0</v>
      </c>
      <c r="BL49" s="494">
        <v>0</v>
      </c>
      <c r="BM49" s="494">
        <v>0</v>
      </c>
      <c r="BN49" s="494">
        <v>0</v>
      </c>
      <c r="BO49" s="494">
        <v>0</v>
      </c>
      <c r="BP49" s="494">
        <v>0</v>
      </c>
      <c r="BQ49" s="494">
        <v>0</v>
      </c>
      <c r="BR49" s="494">
        <v>0</v>
      </c>
      <c r="BS49" s="494">
        <v>0</v>
      </c>
      <c r="BT49" s="494">
        <v>0</v>
      </c>
      <c r="BU49" s="494">
        <v>0</v>
      </c>
      <c r="BV49" s="494">
        <v>0</v>
      </c>
      <c r="BW49" s="494">
        <v>0</v>
      </c>
      <c r="BX49" s="494">
        <v>0</v>
      </c>
      <c r="BY49" s="494">
        <v>0</v>
      </c>
      <c r="BZ49" s="494">
        <v>0</v>
      </c>
      <c r="CA49" s="494">
        <v>0</v>
      </c>
      <c r="CB49" s="494">
        <v>0</v>
      </c>
      <c r="CC49" s="494">
        <v>0</v>
      </c>
      <c r="CD49" s="494">
        <v>0</v>
      </c>
      <c r="CE49" s="494">
        <v>0</v>
      </c>
      <c r="CF49" s="494">
        <v>0</v>
      </c>
      <c r="CG49" s="494">
        <v>0</v>
      </c>
      <c r="CH49" s="494">
        <v>0</v>
      </c>
      <c r="CI49" s="494">
        <v>0</v>
      </c>
      <c r="CJ49" s="494">
        <v>0</v>
      </c>
      <c r="CK49" s="494">
        <v>0</v>
      </c>
      <c r="CL49" s="494">
        <v>0</v>
      </c>
      <c r="CM49" s="494">
        <v>0</v>
      </c>
      <c r="CN49" s="494">
        <v>0</v>
      </c>
      <c r="CO49" s="494">
        <v>0</v>
      </c>
      <c r="CP49" s="494">
        <v>0</v>
      </c>
      <c r="CQ49" s="494">
        <v>0</v>
      </c>
      <c r="CR49" s="494">
        <v>0</v>
      </c>
      <c r="CS49" s="494">
        <v>0</v>
      </c>
      <c r="CT49" s="9"/>
      <c r="CV49" s="343">
        <f>IF(COUNT(G49:INDEX(G49:CS49,RP+1))&lt;&gt;RP+1,"Error",0)</f>
        <v>0</v>
      </c>
      <c r="CX49" s="324">
        <f t="shared" si="16"/>
        <v>0</v>
      </c>
    </row>
    <row r="50" spans="3:102" customFormat="1" hidden="1" x14ac:dyDescent="0.35">
      <c r="C50" s="424"/>
      <c r="D50" s="33" t="str">
        <f>IFERROR(VLOOKUP(C50,G.Asm!$C$63:$F$72,4,0),"")</f>
        <v/>
      </c>
      <c r="E50" s="492">
        <f>G50+NPV(G.Asm!$F$40,H50:INDEX(H50:CS50,RP))</f>
        <v>0</v>
      </c>
      <c r="F50" s="492">
        <f t="shared" si="15"/>
        <v>0</v>
      </c>
      <c r="G50" s="493">
        <v>0</v>
      </c>
      <c r="H50" s="494">
        <v>0</v>
      </c>
      <c r="I50" s="494">
        <v>0</v>
      </c>
      <c r="J50" s="494">
        <v>0</v>
      </c>
      <c r="K50" s="494">
        <v>0</v>
      </c>
      <c r="L50" s="494">
        <v>0</v>
      </c>
      <c r="M50" s="494">
        <v>0</v>
      </c>
      <c r="N50" s="494">
        <v>0</v>
      </c>
      <c r="O50" s="494">
        <v>0</v>
      </c>
      <c r="P50" s="494">
        <v>0</v>
      </c>
      <c r="Q50" s="494">
        <v>0</v>
      </c>
      <c r="R50" s="494">
        <v>0</v>
      </c>
      <c r="S50" s="494">
        <v>0</v>
      </c>
      <c r="T50" s="494">
        <v>0</v>
      </c>
      <c r="U50" s="494">
        <v>0</v>
      </c>
      <c r="V50" s="494">
        <v>0</v>
      </c>
      <c r="W50" s="494">
        <v>0</v>
      </c>
      <c r="X50" s="494">
        <v>0</v>
      </c>
      <c r="Y50" s="494">
        <v>0</v>
      </c>
      <c r="Z50" s="494">
        <v>0</v>
      </c>
      <c r="AA50" s="494">
        <v>0</v>
      </c>
      <c r="AB50" s="494">
        <v>0</v>
      </c>
      <c r="AC50" s="494">
        <v>0</v>
      </c>
      <c r="AD50" s="494">
        <v>0</v>
      </c>
      <c r="AE50" s="494">
        <v>0</v>
      </c>
      <c r="AF50" s="494">
        <v>0</v>
      </c>
      <c r="AG50" s="494">
        <v>0</v>
      </c>
      <c r="AH50" s="494">
        <v>0</v>
      </c>
      <c r="AI50" s="494">
        <v>0</v>
      </c>
      <c r="AJ50" s="494">
        <v>0</v>
      </c>
      <c r="AK50" s="494">
        <v>0</v>
      </c>
      <c r="AL50" s="494">
        <v>0</v>
      </c>
      <c r="AM50" s="494">
        <v>0</v>
      </c>
      <c r="AN50" s="494">
        <v>0</v>
      </c>
      <c r="AO50" s="494">
        <v>0</v>
      </c>
      <c r="AP50" s="494">
        <v>0</v>
      </c>
      <c r="AQ50" s="494">
        <v>0</v>
      </c>
      <c r="AR50" s="494">
        <v>0</v>
      </c>
      <c r="AS50" s="494">
        <v>0</v>
      </c>
      <c r="AT50" s="494">
        <v>0</v>
      </c>
      <c r="AU50" s="494">
        <v>0</v>
      </c>
      <c r="AV50" s="494">
        <v>0</v>
      </c>
      <c r="AW50" s="494">
        <v>0</v>
      </c>
      <c r="AX50" s="494">
        <v>0</v>
      </c>
      <c r="AY50" s="494">
        <v>0</v>
      </c>
      <c r="AZ50" s="494">
        <v>0</v>
      </c>
      <c r="BA50" s="494">
        <v>0</v>
      </c>
      <c r="BB50" s="494">
        <v>0</v>
      </c>
      <c r="BC50" s="494">
        <v>0</v>
      </c>
      <c r="BD50" s="494">
        <v>0</v>
      </c>
      <c r="BE50" s="494">
        <v>0</v>
      </c>
      <c r="BF50" s="494">
        <v>0</v>
      </c>
      <c r="BG50" s="494">
        <v>0</v>
      </c>
      <c r="BH50" s="494">
        <v>0</v>
      </c>
      <c r="BI50" s="494">
        <v>0</v>
      </c>
      <c r="BJ50" s="494">
        <v>0</v>
      </c>
      <c r="BK50" s="494">
        <v>0</v>
      </c>
      <c r="BL50" s="494">
        <v>0</v>
      </c>
      <c r="BM50" s="494">
        <v>0</v>
      </c>
      <c r="BN50" s="494">
        <v>0</v>
      </c>
      <c r="BO50" s="494">
        <v>0</v>
      </c>
      <c r="BP50" s="494">
        <v>0</v>
      </c>
      <c r="BQ50" s="494">
        <v>0</v>
      </c>
      <c r="BR50" s="494">
        <v>0</v>
      </c>
      <c r="BS50" s="494">
        <v>0</v>
      </c>
      <c r="BT50" s="494">
        <v>0</v>
      </c>
      <c r="BU50" s="494">
        <v>0</v>
      </c>
      <c r="BV50" s="494">
        <v>0</v>
      </c>
      <c r="BW50" s="494">
        <v>0</v>
      </c>
      <c r="BX50" s="494">
        <v>0</v>
      </c>
      <c r="BY50" s="494">
        <v>0</v>
      </c>
      <c r="BZ50" s="494">
        <v>0</v>
      </c>
      <c r="CA50" s="494">
        <v>0</v>
      </c>
      <c r="CB50" s="494">
        <v>0</v>
      </c>
      <c r="CC50" s="494">
        <v>0</v>
      </c>
      <c r="CD50" s="494">
        <v>0</v>
      </c>
      <c r="CE50" s="494">
        <v>0</v>
      </c>
      <c r="CF50" s="494">
        <v>0</v>
      </c>
      <c r="CG50" s="494">
        <v>0</v>
      </c>
      <c r="CH50" s="494">
        <v>0</v>
      </c>
      <c r="CI50" s="494">
        <v>0</v>
      </c>
      <c r="CJ50" s="494">
        <v>0</v>
      </c>
      <c r="CK50" s="494">
        <v>0</v>
      </c>
      <c r="CL50" s="494">
        <v>0</v>
      </c>
      <c r="CM50" s="494">
        <v>0</v>
      </c>
      <c r="CN50" s="494">
        <v>0</v>
      </c>
      <c r="CO50" s="494">
        <v>0</v>
      </c>
      <c r="CP50" s="494">
        <v>0</v>
      </c>
      <c r="CQ50" s="494">
        <v>0</v>
      </c>
      <c r="CR50" s="494">
        <v>0</v>
      </c>
      <c r="CS50" s="494">
        <v>0</v>
      </c>
      <c r="CT50" s="9"/>
      <c r="CV50" s="343">
        <f>IF(COUNT(G50:INDEX(G50:CS50,RP+1))&lt;&gt;RP+1,"Error",0)</f>
        <v>0</v>
      </c>
      <c r="CX50" s="324">
        <f t="shared" si="16"/>
        <v>0</v>
      </c>
    </row>
    <row r="51" spans="3:102" customFormat="1" hidden="1" x14ac:dyDescent="0.35">
      <c r="C51" s="424"/>
      <c r="D51" s="33" t="str">
        <f>IFERROR(VLOOKUP(C51,G.Asm!$C$63:$F$72,4,0),"")</f>
        <v/>
      </c>
      <c r="E51" s="492">
        <f>G51+NPV(G.Asm!$F$40,H51:INDEX(H51:CS51,RP))</f>
        <v>0</v>
      </c>
      <c r="F51" s="492">
        <f t="shared" si="15"/>
        <v>0</v>
      </c>
      <c r="G51" s="493">
        <v>0</v>
      </c>
      <c r="H51" s="494">
        <v>0</v>
      </c>
      <c r="I51" s="494">
        <v>0</v>
      </c>
      <c r="J51" s="494">
        <v>0</v>
      </c>
      <c r="K51" s="494">
        <v>0</v>
      </c>
      <c r="L51" s="494">
        <v>0</v>
      </c>
      <c r="M51" s="494">
        <v>0</v>
      </c>
      <c r="N51" s="494">
        <v>0</v>
      </c>
      <c r="O51" s="494">
        <v>0</v>
      </c>
      <c r="P51" s="494">
        <v>0</v>
      </c>
      <c r="Q51" s="494">
        <v>0</v>
      </c>
      <c r="R51" s="494">
        <v>0</v>
      </c>
      <c r="S51" s="494">
        <v>0</v>
      </c>
      <c r="T51" s="494">
        <v>0</v>
      </c>
      <c r="U51" s="494">
        <v>0</v>
      </c>
      <c r="V51" s="494">
        <v>0</v>
      </c>
      <c r="W51" s="494">
        <v>0</v>
      </c>
      <c r="X51" s="494">
        <v>0</v>
      </c>
      <c r="Y51" s="494">
        <v>0</v>
      </c>
      <c r="Z51" s="494">
        <v>0</v>
      </c>
      <c r="AA51" s="494">
        <v>0</v>
      </c>
      <c r="AB51" s="494">
        <v>0</v>
      </c>
      <c r="AC51" s="494">
        <v>0</v>
      </c>
      <c r="AD51" s="494">
        <v>0</v>
      </c>
      <c r="AE51" s="494">
        <v>0</v>
      </c>
      <c r="AF51" s="494">
        <v>0</v>
      </c>
      <c r="AG51" s="494">
        <v>0</v>
      </c>
      <c r="AH51" s="494">
        <v>0</v>
      </c>
      <c r="AI51" s="494">
        <v>0</v>
      </c>
      <c r="AJ51" s="494">
        <v>0</v>
      </c>
      <c r="AK51" s="494">
        <v>0</v>
      </c>
      <c r="AL51" s="494">
        <v>0</v>
      </c>
      <c r="AM51" s="494">
        <v>0</v>
      </c>
      <c r="AN51" s="494">
        <v>0</v>
      </c>
      <c r="AO51" s="494">
        <v>0</v>
      </c>
      <c r="AP51" s="494">
        <v>0</v>
      </c>
      <c r="AQ51" s="494">
        <v>0</v>
      </c>
      <c r="AR51" s="494">
        <v>0</v>
      </c>
      <c r="AS51" s="494">
        <v>0</v>
      </c>
      <c r="AT51" s="494">
        <v>0</v>
      </c>
      <c r="AU51" s="494">
        <v>0</v>
      </c>
      <c r="AV51" s="494">
        <v>0</v>
      </c>
      <c r="AW51" s="494">
        <v>0</v>
      </c>
      <c r="AX51" s="494">
        <v>0</v>
      </c>
      <c r="AY51" s="494">
        <v>0</v>
      </c>
      <c r="AZ51" s="494">
        <v>0</v>
      </c>
      <c r="BA51" s="494">
        <v>0</v>
      </c>
      <c r="BB51" s="494">
        <v>0</v>
      </c>
      <c r="BC51" s="494">
        <v>0</v>
      </c>
      <c r="BD51" s="494">
        <v>0</v>
      </c>
      <c r="BE51" s="494">
        <v>0</v>
      </c>
      <c r="BF51" s="494">
        <v>0</v>
      </c>
      <c r="BG51" s="494">
        <v>0</v>
      </c>
      <c r="BH51" s="494">
        <v>0</v>
      </c>
      <c r="BI51" s="494">
        <v>0</v>
      </c>
      <c r="BJ51" s="494">
        <v>0</v>
      </c>
      <c r="BK51" s="494">
        <v>0</v>
      </c>
      <c r="BL51" s="494">
        <v>0</v>
      </c>
      <c r="BM51" s="494">
        <v>0</v>
      </c>
      <c r="BN51" s="494">
        <v>0</v>
      </c>
      <c r="BO51" s="494">
        <v>0</v>
      </c>
      <c r="BP51" s="494">
        <v>0</v>
      </c>
      <c r="BQ51" s="494">
        <v>0</v>
      </c>
      <c r="BR51" s="494">
        <v>0</v>
      </c>
      <c r="BS51" s="494">
        <v>0</v>
      </c>
      <c r="BT51" s="494">
        <v>0</v>
      </c>
      <c r="BU51" s="494">
        <v>0</v>
      </c>
      <c r="BV51" s="494">
        <v>0</v>
      </c>
      <c r="BW51" s="494">
        <v>0</v>
      </c>
      <c r="BX51" s="494">
        <v>0</v>
      </c>
      <c r="BY51" s="494">
        <v>0</v>
      </c>
      <c r="BZ51" s="494">
        <v>0</v>
      </c>
      <c r="CA51" s="494">
        <v>0</v>
      </c>
      <c r="CB51" s="494">
        <v>0</v>
      </c>
      <c r="CC51" s="494">
        <v>0</v>
      </c>
      <c r="CD51" s="494">
        <v>0</v>
      </c>
      <c r="CE51" s="494">
        <v>0</v>
      </c>
      <c r="CF51" s="494">
        <v>0</v>
      </c>
      <c r="CG51" s="494">
        <v>0</v>
      </c>
      <c r="CH51" s="494">
        <v>0</v>
      </c>
      <c r="CI51" s="494">
        <v>0</v>
      </c>
      <c r="CJ51" s="494">
        <v>0</v>
      </c>
      <c r="CK51" s="494">
        <v>0</v>
      </c>
      <c r="CL51" s="494">
        <v>0</v>
      </c>
      <c r="CM51" s="494">
        <v>0</v>
      </c>
      <c r="CN51" s="494">
        <v>0</v>
      </c>
      <c r="CO51" s="494">
        <v>0</v>
      </c>
      <c r="CP51" s="494">
        <v>0</v>
      </c>
      <c r="CQ51" s="494">
        <v>0</v>
      </c>
      <c r="CR51" s="494">
        <v>0</v>
      </c>
      <c r="CS51" s="494">
        <v>0</v>
      </c>
      <c r="CT51" s="9"/>
      <c r="CV51" s="343">
        <f>IF(COUNT(G51:INDEX(G51:CS51,RP+1))&lt;&gt;RP+1,"Error",0)</f>
        <v>0</v>
      </c>
      <c r="CX51" s="324">
        <f t="shared" si="16"/>
        <v>0</v>
      </c>
    </row>
    <row r="52" spans="3:102" customFormat="1" x14ac:dyDescent="0.35">
      <c r="C52" s="422" t="s">
        <v>334</v>
      </c>
      <c r="D52" s="33" t="str">
        <f>IF(OR(C52="Spare",ISBLANK(C52)),"",G.Asm!$F$72)</f>
        <v/>
      </c>
      <c r="E52" s="492">
        <f>G52+NPV(G.Asm!$F$40,H52:INDEX(H52:CS52,RP))</f>
        <v>0</v>
      </c>
      <c r="F52" s="492">
        <f t="shared" si="15"/>
        <v>0</v>
      </c>
      <c r="G52" s="493">
        <v>0</v>
      </c>
      <c r="H52" s="494">
        <v>0</v>
      </c>
      <c r="I52" s="494">
        <v>0</v>
      </c>
      <c r="J52" s="494">
        <v>0</v>
      </c>
      <c r="K52" s="494">
        <v>0</v>
      </c>
      <c r="L52" s="494">
        <v>0</v>
      </c>
      <c r="M52" s="494">
        <v>0</v>
      </c>
      <c r="N52" s="494">
        <v>0</v>
      </c>
      <c r="O52" s="494">
        <v>0</v>
      </c>
      <c r="P52" s="494">
        <v>0</v>
      </c>
      <c r="Q52" s="494">
        <v>0</v>
      </c>
      <c r="R52" s="494">
        <v>0</v>
      </c>
      <c r="S52" s="494">
        <v>0</v>
      </c>
      <c r="T52" s="494">
        <v>0</v>
      </c>
      <c r="U52" s="494">
        <v>0</v>
      </c>
      <c r="V52" s="494">
        <v>0</v>
      </c>
      <c r="W52" s="494">
        <v>0</v>
      </c>
      <c r="X52" s="494">
        <v>0</v>
      </c>
      <c r="Y52" s="494">
        <v>0</v>
      </c>
      <c r="Z52" s="494">
        <v>0</v>
      </c>
      <c r="AA52" s="494">
        <v>0</v>
      </c>
      <c r="AB52" s="494">
        <v>0</v>
      </c>
      <c r="AC52" s="494">
        <v>0</v>
      </c>
      <c r="AD52" s="494">
        <v>0</v>
      </c>
      <c r="AE52" s="494">
        <v>0</v>
      </c>
      <c r="AF52" s="494">
        <v>0</v>
      </c>
      <c r="AG52" s="494">
        <v>0</v>
      </c>
      <c r="AH52" s="494">
        <v>0</v>
      </c>
      <c r="AI52" s="494">
        <v>0</v>
      </c>
      <c r="AJ52" s="494">
        <v>0</v>
      </c>
      <c r="AK52" s="494">
        <v>0</v>
      </c>
      <c r="AL52" s="494">
        <v>0</v>
      </c>
      <c r="AM52" s="494">
        <v>0</v>
      </c>
      <c r="AN52" s="494">
        <v>0</v>
      </c>
      <c r="AO52" s="494">
        <v>0</v>
      </c>
      <c r="AP52" s="494">
        <v>0</v>
      </c>
      <c r="AQ52" s="494">
        <v>0</v>
      </c>
      <c r="AR52" s="494">
        <v>0</v>
      </c>
      <c r="AS52" s="494">
        <v>0</v>
      </c>
      <c r="AT52" s="494">
        <v>0</v>
      </c>
      <c r="AU52" s="494">
        <v>0</v>
      </c>
      <c r="AV52" s="494">
        <v>0</v>
      </c>
      <c r="AW52" s="494">
        <v>0</v>
      </c>
      <c r="AX52" s="494">
        <v>0</v>
      </c>
      <c r="AY52" s="494">
        <v>0</v>
      </c>
      <c r="AZ52" s="494">
        <v>0</v>
      </c>
      <c r="BA52" s="494">
        <v>0</v>
      </c>
      <c r="BB52" s="494">
        <v>0</v>
      </c>
      <c r="BC52" s="494">
        <v>0</v>
      </c>
      <c r="BD52" s="494">
        <v>0</v>
      </c>
      <c r="BE52" s="494">
        <v>0</v>
      </c>
      <c r="BF52" s="494">
        <v>0</v>
      </c>
      <c r="BG52" s="494">
        <v>0</v>
      </c>
      <c r="BH52" s="494">
        <v>0</v>
      </c>
      <c r="BI52" s="494">
        <v>0</v>
      </c>
      <c r="BJ52" s="494">
        <v>0</v>
      </c>
      <c r="BK52" s="494">
        <v>0</v>
      </c>
      <c r="BL52" s="494">
        <v>0</v>
      </c>
      <c r="BM52" s="494">
        <v>0</v>
      </c>
      <c r="BN52" s="494">
        <v>0</v>
      </c>
      <c r="BO52" s="494">
        <v>0</v>
      </c>
      <c r="BP52" s="494">
        <v>0</v>
      </c>
      <c r="BQ52" s="494">
        <v>0</v>
      </c>
      <c r="BR52" s="494">
        <v>0</v>
      </c>
      <c r="BS52" s="494">
        <v>0</v>
      </c>
      <c r="BT52" s="494">
        <v>0</v>
      </c>
      <c r="BU52" s="494">
        <v>0</v>
      </c>
      <c r="BV52" s="494">
        <v>0</v>
      </c>
      <c r="BW52" s="494">
        <v>0</v>
      </c>
      <c r="BX52" s="494">
        <v>0</v>
      </c>
      <c r="BY52" s="494">
        <v>0</v>
      </c>
      <c r="BZ52" s="494">
        <v>0</v>
      </c>
      <c r="CA52" s="494">
        <v>0</v>
      </c>
      <c r="CB52" s="494">
        <v>0</v>
      </c>
      <c r="CC52" s="494">
        <v>0</v>
      </c>
      <c r="CD52" s="494">
        <v>0</v>
      </c>
      <c r="CE52" s="494">
        <v>0</v>
      </c>
      <c r="CF52" s="494">
        <v>0</v>
      </c>
      <c r="CG52" s="494">
        <v>0</v>
      </c>
      <c r="CH52" s="494">
        <v>0</v>
      </c>
      <c r="CI52" s="494">
        <v>0</v>
      </c>
      <c r="CJ52" s="494">
        <v>0</v>
      </c>
      <c r="CK52" s="494">
        <v>0</v>
      </c>
      <c r="CL52" s="494">
        <v>0</v>
      </c>
      <c r="CM52" s="494">
        <v>0</v>
      </c>
      <c r="CN52" s="494">
        <v>0</v>
      </c>
      <c r="CO52" s="494">
        <v>0</v>
      </c>
      <c r="CP52" s="494">
        <v>0</v>
      </c>
      <c r="CQ52" s="494">
        <v>0</v>
      </c>
      <c r="CR52" s="494">
        <v>0</v>
      </c>
      <c r="CS52" s="494">
        <v>0</v>
      </c>
      <c r="CT52" s="9"/>
      <c r="CV52" s="343">
        <f>IF(COUNT(G52:INDEX(G52:CS52,RP+1))&lt;&gt;RP+1,"Error",0)</f>
        <v>0</v>
      </c>
      <c r="CX52" s="324">
        <f t="shared" si="16"/>
        <v>0</v>
      </c>
    </row>
    <row r="53" spans="3:102" customFormat="1" hidden="1" x14ac:dyDescent="0.35">
      <c r="C53" s="422" t="s">
        <v>334</v>
      </c>
      <c r="D53" s="33" t="str">
        <f>IF(OR(C53="Spare",ISBLANK(C53)),"",G.Asm!$F$72)</f>
        <v/>
      </c>
      <c r="E53" s="492">
        <f>G53+NPV(G.Asm!$F$40,H53:INDEX(H53:CS53,RP))</f>
        <v>0</v>
      </c>
      <c r="F53" s="492">
        <f t="shared" si="15"/>
        <v>0</v>
      </c>
      <c r="G53" s="493">
        <v>0</v>
      </c>
      <c r="H53" s="494">
        <v>0</v>
      </c>
      <c r="I53" s="494">
        <v>0</v>
      </c>
      <c r="J53" s="494">
        <v>0</v>
      </c>
      <c r="K53" s="494">
        <v>0</v>
      </c>
      <c r="L53" s="494">
        <v>0</v>
      </c>
      <c r="M53" s="494">
        <v>0</v>
      </c>
      <c r="N53" s="494">
        <v>0</v>
      </c>
      <c r="O53" s="494">
        <v>0</v>
      </c>
      <c r="P53" s="494">
        <v>0</v>
      </c>
      <c r="Q53" s="494">
        <v>0</v>
      </c>
      <c r="R53" s="494">
        <v>0</v>
      </c>
      <c r="S53" s="494">
        <v>0</v>
      </c>
      <c r="T53" s="494">
        <v>0</v>
      </c>
      <c r="U53" s="494">
        <v>0</v>
      </c>
      <c r="V53" s="494">
        <v>0</v>
      </c>
      <c r="W53" s="494">
        <v>0</v>
      </c>
      <c r="X53" s="494">
        <v>0</v>
      </c>
      <c r="Y53" s="494">
        <v>0</v>
      </c>
      <c r="Z53" s="494">
        <v>0</v>
      </c>
      <c r="AA53" s="494">
        <v>0</v>
      </c>
      <c r="AB53" s="494">
        <v>0</v>
      </c>
      <c r="AC53" s="494">
        <v>0</v>
      </c>
      <c r="AD53" s="494">
        <v>0</v>
      </c>
      <c r="AE53" s="494">
        <v>0</v>
      </c>
      <c r="AF53" s="494">
        <v>0</v>
      </c>
      <c r="AG53" s="494">
        <v>0</v>
      </c>
      <c r="AH53" s="494">
        <v>0</v>
      </c>
      <c r="AI53" s="494">
        <v>0</v>
      </c>
      <c r="AJ53" s="494">
        <v>0</v>
      </c>
      <c r="AK53" s="494">
        <v>0</v>
      </c>
      <c r="AL53" s="494">
        <v>0</v>
      </c>
      <c r="AM53" s="494">
        <v>0</v>
      </c>
      <c r="AN53" s="494">
        <v>0</v>
      </c>
      <c r="AO53" s="494">
        <v>0</v>
      </c>
      <c r="AP53" s="494">
        <v>0</v>
      </c>
      <c r="AQ53" s="494">
        <v>0</v>
      </c>
      <c r="AR53" s="494">
        <v>0</v>
      </c>
      <c r="AS53" s="494">
        <v>0</v>
      </c>
      <c r="AT53" s="494">
        <v>0</v>
      </c>
      <c r="AU53" s="494">
        <v>0</v>
      </c>
      <c r="AV53" s="494">
        <v>0</v>
      </c>
      <c r="AW53" s="494">
        <v>0</v>
      </c>
      <c r="AX53" s="494">
        <v>0</v>
      </c>
      <c r="AY53" s="494">
        <v>0</v>
      </c>
      <c r="AZ53" s="494">
        <v>0</v>
      </c>
      <c r="BA53" s="494">
        <v>0</v>
      </c>
      <c r="BB53" s="494">
        <v>0</v>
      </c>
      <c r="BC53" s="494">
        <v>0</v>
      </c>
      <c r="BD53" s="494">
        <v>0</v>
      </c>
      <c r="BE53" s="494">
        <v>0</v>
      </c>
      <c r="BF53" s="494">
        <v>0</v>
      </c>
      <c r="BG53" s="494">
        <v>0</v>
      </c>
      <c r="BH53" s="494">
        <v>0</v>
      </c>
      <c r="BI53" s="494">
        <v>0</v>
      </c>
      <c r="BJ53" s="494">
        <v>0</v>
      </c>
      <c r="BK53" s="494">
        <v>0</v>
      </c>
      <c r="BL53" s="494">
        <v>0</v>
      </c>
      <c r="BM53" s="494">
        <v>0</v>
      </c>
      <c r="BN53" s="494">
        <v>0</v>
      </c>
      <c r="BO53" s="494">
        <v>0</v>
      </c>
      <c r="BP53" s="494">
        <v>0</v>
      </c>
      <c r="BQ53" s="494">
        <v>0</v>
      </c>
      <c r="BR53" s="494">
        <v>0</v>
      </c>
      <c r="BS53" s="494">
        <v>0</v>
      </c>
      <c r="BT53" s="494">
        <v>0</v>
      </c>
      <c r="BU53" s="494">
        <v>0</v>
      </c>
      <c r="BV53" s="494">
        <v>0</v>
      </c>
      <c r="BW53" s="494">
        <v>0</v>
      </c>
      <c r="BX53" s="494">
        <v>0</v>
      </c>
      <c r="BY53" s="494">
        <v>0</v>
      </c>
      <c r="BZ53" s="494">
        <v>0</v>
      </c>
      <c r="CA53" s="494">
        <v>0</v>
      </c>
      <c r="CB53" s="494">
        <v>0</v>
      </c>
      <c r="CC53" s="494">
        <v>0</v>
      </c>
      <c r="CD53" s="494">
        <v>0</v>
      </c>
      <c r="CE53" s="494">
        <v>0</v>
      </c>
      <c r="CF53" s="494">
        <v>0</v>
      </c>
      <c r="CG53" s="494">
        <v>0</v>
      </c>
      <c r="CH53" s="494">
        <v>0</v>
      </c>
      <c r="CI53" s="494">
        <v>0</v>
      </c>
      <c r="CJ53" s="494">
        <v>0</v>
      </c>
      <c r="CK53" s="494">
        <v>0</v>
      </c>
      <c r="CL53" s="494">
        <v>0</v>
      </c>
      <c r="CM53" s="494">
        <v>0</v>
      </c>
      <c r="CN53" s="494">
        <v>0</v>
      </c>
      <c r="CO53" s="494">
        <v>0</v>
      </c>
      <c r="CP53" s="494">
        <v>0</v>
      </c>
      <c r="CQ53" s="494">
        <v>0</v>
      </c>
      <c r="CR53" s="494">
        <v>0</v>
      </c>
      <c r="CS53" s="494">
        <v>0</v>
      </c>
      <c r="CT53" s="9"/>
      <c r="CV53" s="343">
        <f>IF(COUNT(G53:INDEX(G53:CS53,RP+1))&lt;&gt;RP+1,"Error",0)</f>
        <v>0</v>
      </c>
      <c r="CX53" s="324">
        <f t="shared" si="16"/>
        <v>0</v>
      </c>
    </row>
    <row r="54" spans="3:102" customFormat="1" hidden="1" x14ac:dyDescent="0.35">
      <c r="C54" s="422" t="s">
        <v>334</v>
      </c>
      <c r="D54" s="33" t="str">
        <f>IF(OR(C54="Spare",ISBLANK(C54)),"",G.Asm!$F$72)</f>
        <v/>
      </c>
      <c r="E54" s="492">
        <f>G54+NPV(G.Asm!$F$40,H54:INDEX(H54:CS54,RP))</f>
        <v>0</v>
      </c>
      <c r="F54" s="492">
        <f t="shared" si="15"/>
        <v>0</v>
      </c>
      <c r="G54" s="493">
        <v>0</v>
      </c>
      <c r="H54" s="494">
        <v>0</v>
      </c>
      <c r="I54" s="494">
        <v>0</v>
      </c>
      <c r="J54" s="494">
        <v>0</v>
      </c>
      <c r="K54" s="494">
        <v>0</v>
      </c>
      <c r="L54" s="494">
        <v>0</v>
      </c>
      <c r="M54" s="494">
        <v>0</v>
      </c>
      <c r="N54" s="494">
        <v>0</v>
      </c>
      <c r="O54" s="494">
        <v>0</v>
      </c>
      <c r="P54" s="494">
        <v>0</v>
      </c>
      <c r="Q54" s="494">
        <v>0</v>
      </c>
      <c r="R54" s="494">
        <v>0</v>
      </c>
      <c r="S54" s="494">
        <v>0</v>
      </c>
      <c r="T54" s="494">
        <v>0</v>
      </c>
      <c r="U54" s="494">
        <v>0</v>
      </c>
      <c r="V54" s="494">
        <v>0</v>
      </c>
      <c r="W54" s="494">
        <v>0</v>
      </c>
      <c r="X54" s="494">
        <v>0</v>
      </c>
      <c r="Y54" s="494">
        <v>0</v>
      </c>
      <c r="Z54" s="494">
        <v>0</v>
      </c>
      <c r="AA54" s="494">
        <v>0</v>
      </c>
      <c r="AB54" s="494">
        <v>0</v>
      </c>
      <c r="AC54" s="494">
        <v>0</v>
      </c>
      <c r="AD54" s="494">
        <v>0</v>
      </c>
      <c r="AE54" s="494">
        <v>0</v>
      </c>
      <c r="AF54" s="494">
        <v>0</v>
      </c>
      <c r="AG54" s="494">
        <v>0</v>
      </c>
      <c r="AH54" s="494">
        <v>0</v>
      </c>
      <c r="AI54" s="494">
        <v>0</v>
      </c>
      <c r="AJ54" s="494">
        <v>0</v>
      </c>
      <c r="AK54" s="494">
        <v>0</v>
      </c>
      <c r="AL54" s="494">
        <v>0</v>
      </c>
      <c r="AM54" s="494">
        <v>0</v>
      </c>
      <c r="AN54" s="494">
        <v>0</v>
      </c>
      <c r="AO54" s="494">
        <v>0</v>
      </c>
      <c r="AP54" s="494">
        <v>0</v>
      </c>
      <c r="AQ54" s="494">
        <v>0</v>
      </c>
      <c r="AR54" s="494">
        <v>0</v>
      </c>
      <c r="AS54" s="494">
        <v>0</v>
      </c>
      <c r="AT54" s="494">
        <v>0</v>
      </c>
      <c r="AU54" s="494">
        <v>0</v>
      </c>
      <c r="AV54" s="494">
        <v>0</v>
      </c>
      <c r="AW54" s="494">
        <v>0</v>
      </c>
      <c r="AX54" s="494">
        <v>0</v>
      </c>
      <c r="AY54" s="494">
        <v>0</v>
      </c>
      <c r="AZ54" s="494">
        <v>0</v>
      </c>
      <c r="BA54" s="494">
        <v>0</v>
      </c>
      <c r="BB54" s="494">
        <v>0</v>
      </c>
      <c r="BC54" s="494">
        <v>0</v>
      </c>
      <c r="BD54" s="494">
        <v>0</v>
      </c>
      <c r="BE54" s="494">
        <v>0</v>
      </c>
      <c r="BF54" s="494">
        <v>0</v>
      </c>
      <c r="BG54" s="494">
        <v>0</v>
      </c>
      <c r="BH54" s="494">
        <v>0</v>
      </c>
      <c r="BI54" s="494">
        <v>0</v>
      </c>
      <c r="BJ54" s="494">
        <v>0</v>
      </c>
      <c r="BK54" s="494">
        <v>0</v>
      </c>
      <c r="BL54" s="494">
        <v>0</v>
      </c>
      <c r="BM54" s="494">
        <v>0</v>
      </c>
      <c r="BN54" s="494">
        <v>0</v>
      </c>
      <c r="BO54" s="494">
        <v>0</v>
      </c>
      <c r="BP54" s="494">
        <v>0</v>
      </c>
      <c r="BQ54" s="494">
        <v>0</v>
      </c>
      <c r="BR54" s="494">
        <v>0</v>
      </c>
      <c r="BS54" s="494">
        <v>0</v>
      </c>
      <c r="BT54" s="494">
        <v>0</v>
      </c>
      <c r="BU54" s="494">
        <v>0</v>
      </c>
      <c r="BV54" s="494">
        <v>0</v>
      </c>
      <c r="BW54" s="494">
        <v>0</v>
      </c>
      <c r="BX54" s="494">
        <v>0</v>
      </c>
      <c r="BY54" s="494">
        <v>0</v>
      </c>
      <c r="BZ54" s="494">
        <v>0</v>
      </c>
      <c r="CA54" s="494">
        <v>0</v>
      </c>
      <c r="CB54" s="494">
        <v>0</v>
      </c>
      <c r="CC54" s="494">
        <v>0</v>
      </c>
      <c r="CD54" s="494">
        <v>0</v>
      </c>
      <c r="CE54" s="494">
        <v>0</v>
      </c>
      <c r="CF54" s="494">
        <v>0</v>
      </c>
      <c r="CG54" s="494">
        <v>0</v>
      </c>
      <c r="CH54" s="494">
        <v>0</v>
      </c>
      <c r="CI54" s="494">
        <v>0</v>
      </c>
      <c r="CJ54" s="494">
        <v>0</v>
      </c>
      <c r="CK54" s="494">
        <v>0</v>
      </c>
      <c r="CL54" s="494">
        <v>0</v>
      </c>
      <c r="CM54" s="494">
        <v>0</v>
      </c>
      <c r="CN54" s="494">
        <v>0</v>
      </c>
      <c r="CO54" s="494">
        <v>0</v>
      </c>
      <c r="CP54" s="494">
        <v>0</v>
      </c>
      <c r="CQ54" s="494">
        <v>0</v>
      </c>
      <c r="CR54" s="494">
        <v>0</v>
      </c>
      <c r="CS54" s="494">
        <v>0</v>
      </c>
      <c r="CT54" s="9"/>
      <c r="CV54" s="343">
        <f>IF(COUNT(G54:INDEX(G54:CS54,RP+1))&lt;&gt;RP+1,"Error",0)</f>
        <v>0</v>
      </c>
      <c r="CX54" s="324">
        <f t="shared" si="16"/>
        <v>0</v>
      </c>
    </row>
    <row r="55" spans="3:102" customFormat="1" hidden="1" x14ac:dyDescent="0.35">
      <c r="C55" s="422" t="s">
        <v>334</v>
      </c>
      <c r="D55" s="33" t="str">
        <f>IF(OR(C55="Spare",ISBLANK(C55)),"",G.Asm!$F$72)</f>
        <v/>
      </c>
      <c r="E55" s="492">
        <f>G55+NPV(G.Asm!$F$40,H55:INDEX(H55:CS55,RP))</f>
        <v>0</v>
      </c>
      <c r="F55" s="492">
        <f t="shared" si="15"/>
        <v>0</v>
      </c>
      <c r="G55" s="493">
        <v>0</v>
      </c>
      <c r="H55" s="494">
        <v>0</v>
      </c>
      <c r="I55" s="494">
        <v>0</v>
      </c>
      <c r="J55" s="494">
        <v>0</v>
      </c>
      <c r="K55" s="494">
        <v>0</v>
      </c>
      <c r="L55" s="494">
        <v>0</v>
      </c>
      <c r="M55" s="494">
        <v>0</v>
      </c>
      <c r="N55" s="494">
        <v>0</v>
      </c>
      <c r="O55" s="494">
        <v>0</v>
      </c>
      <c r="P55" s="494">
        <v>0</v>
      </c>
      <c r="Q55" s="494">
        <v>0</v>
      </c>
      <c r="R55" s="494">
        <v>0</v>
      </c>
      <c r="S55" s="494">
        <v>0</v>
      </c>
      <c r="T55" s="494">
        <v>0</v>
      </c>
      <c r="U55" s="494">
        <v>0</v>
      </c>
      <c r="V55" s="494">
        <v>0</v>
      </c>
      <c r="W55" s="494">
        <v>0</v>
      </c>
      <c r="X55" s="494">
        <v>0</v>
      </c>
      <c r="Y55" s="494">
        <v>0</v>
      </c>
      <c r="Z55" s="494">
        <v>0</v>
      </c>
      <c r="AA55" s="494">
        <v>0</v>
      </c>
      <c r="AB55" s="494">
        <v>0</v>
      </c>
      <c r="AC55" s="494">
        <v>0</v>
      </c>
      <c r="AD55" s="494">
        <v>0</v>
      </c>
      <c r="AE55" s="494">
        <v>0</v>
      </c>
      <c r="AF55" s="494">
        <v>0</v>
      </c>
      <c r="AG55" s="494">
        <v>0</v>
      </c>
      <c r="AH55" s="494">
        <v>0</v>
      </c>
      <c r="AI55" s="494">
        <v>0</v>
      </c>
      <c r="AJ55" s="494">
        <v>0</v>
      </c>
      <c r="AK55" s="494">
        <v>0</v>
      </c>
      <c r="AL55" s="494">
        <v>0</v>
      </c>
      <c r="AM55" s="494">
        <v>0</v>
      </c>
      <c r="AN55" s="494">
        <v>0</v>
      </c>
      <c r="AO55" s="494">
        <v>0</v>
      </c>
      <c r="AP55" s="494">
        <v>0</v>
      </c>
      <c r="AQ55" s="494">
        <v>0</v>
      </c>
      <c r="AR55" s="494">
        <v>0</v>
      </c>
      <c r="AS55" s="494">
        <v>0</v>
      </c>
      <c r="AT55" s="494">
        <v>0</v>
      </c>
      <c r="AU55" s="494">
        <v>0</v>
      </c>
      <c r="AV55" s="494">
        <v>0</v>
      </c>
      <c r="AW55" s="494">
        <v>0</v>
      </c>
      <c r="AX55" s="494">
        <v>0</v>
      </c>
      <c r="AY55" s="494">
        <v>0</v>
      </c>
      <c r="AZ55" s="494">
        <v>0</v>
      </c>
      <c r="BA55" s="494">
        <v>0</v>
      </c>
      <c r="BB55" s="494">
        <v>0</v>
      </c>
      <c r="BC55" s="494">
        <v>0</v>
      </c>
      <c r="BD55" s="494">
        <v>0</v>
      </c>
      <c r="BE55" s="494">
        <v>0</v>
      </c>
      <c r="BF55" s="494">
        <v>0</v>
      </c>
      <c r="BG55" s="494">
        <v>0</v>
      </c>
      <c r="BH55" s="494">
        <v>0</v>
      </c>
      <c r="BI55" s="494">
        <v>0</v>
      </c>
      <c r="BJ55" s="494">
        <v>0</v>
      </c>
      <c r="BK55" s="494">
        <v>0</v>
      </c>
      <c r="BL55" s="494">
        <v>0</v>
      </c>
      <c r="BM55" s="494">
        <v>0</v>
      </c>
      <c r="BN55" s="494">
        <v>0</v>
      </c>
      <c r="BO55" s="494">
        <v>0</v>
      </c>
      <c r="BP55" s="494">
        <v>0</v>
      </c>
      <c r="BQ55" s="494">
        <v>0</v>
      </c>
      <c r="BR55" s="494">
        <v>0</v>
      </c>
      <c r="BS55" s="494">
        <v>0</v>
      </c>
      <c r="BT55" s="494">
        <v>0</v>
      </c>
      <c r="BU55" s="494">
        <v>0</v>
      </c>
      <c r="BV55" s="494">
        <v>0</v>
      </c>
      <c r="BW55" s="494">
        <v>0</v>
      </c>
      <c r="BX55" s="494">
        <v>0</v>
      </c>
      <c r="BY55" s="494">
        <v>0</v>
      </c>
      <c r="BZ55" s="494">
        <v>0</v>
      </c>
      <c r="CA55" s="494">
        <v>0</v>
      </c>
      <c r="CB55" s="494">
        <v>0</v>
      </c>
      <c r="CC55" s="494">
        <v>0</v>
      </c>
      <c r="CD55" s="494">
        <v>0</v>
      </c>
      <c r="CE55" s="494">
        <v>0</v>
      </c>
      <c r="CF55" s="494">
        <v>0</v>
      </c>
      <c r="CG55" s="494">
        <v>0</v>
      </c>
      <c r="CH55" s="494">
        <v>0</v>
      </c>
      <c r="CI55" s="494">
        <v>0</v>
      </c>
      <c r="CJ55" s="494">
        <v>0</v>
      </c>
      <c r="CK55" s="494">
        <v>0</v>
      </c>
      <c r="CL55" s="494">
        <v>0</v>
      </c>
      <c r="CM55" s="494">
        <v>0</v>
      </c>
      <c r="CN55" s="494">
        <v>0</v>
      </c>
      <c r="CO55" s="494">
        <v>0</v>
      </c>
      <c r="CP55" s="494">
        <v>0</v>
      </c>
      <c r="CQ55" s="494">
        <v>0</v>
      </c>
      <c r="CR55" s="494">
        <v>0</v>
      </c>
      <c r="CS55" s="494">
        <v>0</v>
      </c>
      <c r="CT55" s="9"/>
      <c r="CV55" s="343">
        <f>IF(COUNT(G55:INDEX(G55:CS55,RP+1))&lt;&gt;RP+1,"Error",0)</f>
        <v>0</v>
      </c>
      <c r="CX55" s="324">
        <f t="shared" si="16"/>
        <v>0</v>
      </c>
    </row>
    <row r="56" spans="3:102" customFormat="1" hidden="1" x14ac:dyDescent="0.35">
      <c r="C56" s="422" t="s">
        <v>334</v>
      </c>
      <c r="D56" s="33" t="str">
        <f>IF(OR(C56="Spare",ISBLANK(C56)),"",G.Asm!$F$72)</f>
        <v/>
      </c>
      <c r="E56" s="492">
        <f>G56+NPV(G.Asm!$F$40,H56:INDEX(H56:CS56,RP))</f>
        <v>0</v>
      </c>
      <c r="F56" s="492">
        <f t="shared" si="15"/>
        <v>0</v>
      </c>
      <c r="G56" s="493">
        <v>0</v>
      </c>
      <c r="H56" s="494">
        <v>0</v>
      </c>
      <c r="I56" s="494">
        <v>0</v>
      </c>
      <c r="J56" s="494">
        <v>0</v>
      </c>
      <c r="K56" s="494">
        <v>0</v>
      </c>
      <c r="L56" s="494">
        <v>0</v>
      </c>
      <c r="M56" s="494">
        <v>0</v>
      </c>
      <c r="N56" s="494">
        <v>0</v>
      </c>
      <c r="O56" s="494">
        <v>0</v>
      </c>
      <c r="P56" s="494">
        <v>0</v>
      </c>
      <c r="Q56" s="494">
        <v>0</v>
      </c>
      <c r="R56" s="494">
        <v>0</v>
      </c>
      <c r="S56" s="494">
        <v>0</v>
      </c>
      <c r="T56" s="494">
        <v>0</v>
      </c>
      <c r="U56" s="494">
        <v>0</v>
      </c>
      <c r="V56" s="494">
        <v>0</v>
      </c>
      <c r="W56" s="494">
        <v>0</v>
      </c>
      <c r="X56" s="494">
        <v>0</v>
      </c>
      <c r="Y56" s="494">
        <v>0</v>
      </c>
      <c r="Z56" s="494">
        <v>0</v>
      </c>
      <c r="AA56" s="494">
        <v>0</v>
      </c>
      <c r="AB56" s="494">
        <v>0</v>
      </c>
      <c r="AC56" s="494">
        <v>0</v>
      </c>
      <c r="AD56" s="494">
        <v>0</v>
      </c>
      <c r="AE56" s="494">
        <v>0</v>
      </c>
      <c r="AF56" s="494">
        <v>0</v>
      </c>
      <c r="AG56" s="494">
        <v>0</v>
      </c>
      <c r="AH56" s="494">
        <v>0</v>
      </c>
      <c r="AI56" s="494">
        <v>0</v>
      </c>
      <c r="AJ56" s="494">
        <v>0</v>
      </c>
      <c r="AK56" s="494">
        <v>0</v>
      </c>
      <c r="AL56" s="494">
        <v>0</v>
      </c>
      <c r="AM56" s="494">
        <v>0</v>
      </c>
      <c r="AN56" s="494">
        <v>0</v>
      </c>
      <c r="AO56" s="494">
        <v>0</v>
      </c>
      <c r="AP56" s="494">
        <v>0</v>
      </c>
      <c r="AQ56" s="494">
        <v>0</v>
      </c>
      <c r="AR56" s="494">
        <v>0</v>
      </c>
      <c r="AS56" s="494">
        <v>0</v>
      </c>
      <c r="AT56" s="494">
        <v>0</v>
      </c>
      <c r="AU56" s="494">
        <v>0</v>
      </c>
      <c r="AV56" s="494">
        <v>0</v>
      </c>
      <c r="AW56" s="494">
        <v>0</v>
      </c>
      <c r="AX56" s="494">
        <v>0</v>
      </c>
      <c r="AY56" s="494">
        <v>0</v>
      </c>
      <c r="AZ56" s="494">
        <v>0</v>
      </c>
      <c r="BA56" s="494">
        <v>0</v>
      </c>
      <c r="BB56" s="494">
        <v>0</v>
      </c>
      <c r="BC56" s="494">
        <v>0</v>
      </c>
      <c r="BD56" s="494">
        <v>0</v>
      </c>
      <c r="BE56" s="494">
        <v>0</v>
      </c>
      <c r="BF56" s="494">
        <v>0</v>
      </c>
      <c r="BG56" s="494">
        <v>0</v>
      </c>
      <c r="BH56" s="494">
        <v>0</v>
      </c>
      <c r="BI56" s="494">
        <v>0</v>
      </c>
      <c r="BJ56" s="494">
        <v>0</v>
      </c>
      <c r="BK56" s="494">
        <v>0</v>
      </c>
      <c r="BL56" s="494">
        <v>0</v>
      </c>
      <c r="BM56" s="494">
        <v>0</v>
      </c>
      <c r="BN56" s="494">
        <v>0</v>
      </c>
      <c r="BO56" s="494">
        <v>0</v>
      </c>
      <c r="BP56" s="494">
        <v>0</v>
      </c>
      <c r="BQ56" s="494">
        <v>0</v>
      </c>
      <c r="BR56" s="494">
        <v>0</v>
      </c>
      <c r="BS56" s="494">
        <v>0</v>
      </c>
      <c r="BT56" s="494">
        <v>0</v>
      </c>
      <c r="BU56" s="494">
        <v>0</v>
      </c>
      <c r="BV56" s="494">
        <v>0</v>
      </c>
      <c r="BW56" s="494">
        <v>0</v>
      </c>
      <c r="BX56" s="494">
        <v>0</v>
      </c>
      <c r="BY56" s="494">
        <v>0</v>
      </c>
      <c r="BZ56" s="494">
        <v>0</v>
      </c>
      <c r="CA56" s="494">
        <v>0</v>
      </c>
      <c r="CB56" s="494">
        <v>0</v>
      </c>
      <c r="CC56" s="494">
        <v>0</v>
      </c>
      <c r="CD56" s="494">
        <v>0</v>
      </c>
      <c r="CE56" s="494">
        <v>0</v>
      </c>
      <c r="CF56" s="494">
        <v>0</v>
      </c>
      <c r="CG56" s="494">
        <v>0</v>
      </c>
      <c r="CH56" s="494">
        <v>0</v>
      </c>
      <c r="CI56" s="494">
        <v>0</v>
      </c>
      <c r="CJ56" s="494">
        <v>0</v>
      </c>
      <c r="CK56" s="494">
        <v>0</v>
      </c>
      <c r="CL56" s="494">
        <v>0</v>
      </c>
      <c r="CM56" s="494">
        <v>0</v>
      </c>
      <c r="CN56" s="494">
        <v>0</v>
      </c>
      <c r="CO56" s="494">
        <v>0</v>
      </c>
      <c r="CP56" s="494">
        <v>0</v>
      </c>
      <c r="CQ56" s="494">
        <v>0</v>
      </c>
      <c r="CR56" s="494">
        <v>0</v>
      </c>
      <c r="CS56" s="494">
        <v>0</v>
      </c>
      <c r="CT56" s="9"/>
      <c r="CV56" s="343">
        <f>IF(COUNT(G56:INDEX(G56:CS56,RP+1))&lt;&gt;RP+1,"Error",0)</f>
        <v>0</v>
      </c>
      <c r="CX56" s="324">
        <f t="shared" si="16"/>
        <v>0</v>
      </c>
    </row>
    <row r="57" spans="3:102" customFormat="1" x14ac:dyDescent="0.35">
      <c r="C57" s="74"/>
      <c r="D57" s="3"/>
      <c r="E57" s="497"/>
      <c r="F57" s="497"/>
      <c r="G57" s="498"/>
      <c r="H57" s="498"/>
      <c r="I57" s="498"/>
      <c r="J57" s="498"/>
      <c r="K57" s="498"/>
      <c r="L57" s="498"/>
      <c r="M57" s="498"/>
      <c r="N57" s="498"/>
      <c r="O57" s="498"/>
      <c r="P57" s="498"/>
      <c r="Q57" s="498"/>
      <c r="R57" s="498"/>
      <c r="S57" s="498"/>
      <c r="T57" s="498"/>
      <c r="U57" s="498"/>
      <c r="V57" s="498"/>
      <c r="W57" s="498"/>
      <c r="X57" s="498"/>
      <c r="Y57" s="498"/>
      <c r="Z57" s="498"/>
      <c r="AA57" s="498"/>
      <c r="AB57" s="498"/>
      <c r="AC57" s="498"/>
      <c r="AD57" s="498"/>
      <c r="AE57" s="498"/>
      <c r="AF57" s="498"/>
      <c r="AG57" s="498"/>
      <c r="AH57" s="498"/>
      <c r="AI57" s="498"/>
      <c r="AJ57" s="498"/>
      <c r="AK57" s="498"/>
      <c r="AL57" s="498"/>
      <c r="AM57" s="498"/>
      <c r="AN57" s="498"/>
      <c r="AO57" s="498"/>
      <c r="AP57" s="498"/>
      <c r="AQ57" s="498"/>
      <c r="AR57" s="498"/>
      <c r="AS57" s="498"/>
      <c r="AT57" s="498"/>
      <c r="AU57" s="498"/>
      <c r="AV57" s="498"/>
      <c r="AW57" s="498"/>
      <c r="AX57" s="498"/>
      <c r="AY57" s="498"/>
      <c r="AZ57" s="498"/>
      <c r="BA57" s="498"/>
      <c r="BB57" s="498"/>
      <c r="BC57" s="498"/>
      <c r="BD57" s="498"/>
      <c r="BE57" s="498"/>
      <c r="BF57" s="498"/>
      <c r="BG57" s="498"/>
      <c r="BH57" s="498"/>
      <c r="BI57" s="498"/>
      <c r="BJ57" s="498"/>
      <c r="BK57" s="498"/>
      <c r="BL57" s="498"/>
      <c r="BM57" s="498"/>
      <c r="BN57" s="498"/>
      <c r="BO57" s="498"/>
      <c r="BP57" s="498"/>
      <c r="BQ57" s="498"/>
      <c r="BR57" s="498"/>
      <c r="BS57" s="498"/>
      <c r="BT57" s="498"/>
      <c r="BU57" s="498"/>
      <c r="BV57" s="498"/>
      <c r="BW57" s="498"/>
      <c r="BX57" s="498"/>
      <c r="BY57" s="498"/>
      <c r="BZ57" s="498"/>
      <c r="CA57" s="498"/>
      <c r="CB57" s="498"/>
      <c r="CC57" s="498"/>
      <c r="CD57" s="498"/>
      <c r="CE57" s="498"/>
      <c r="CF57" s="498"/>
      <c r="CG57" s="498"/>
      <c r="CH57" s="498"/>
      <c r="CI57" s="498"/>
      <c r="CJ57" s="498"/>
      <c r="CK57" s="498"/>
      <c r="CL57" s="498"/>
      <c r="CM57" s="498"/>
      <c r="CN57" s="498"/>
      <c r="CO57" s="498"/>
      <c r="CP57" s="498"/>
      <c r="CQ57" s="498"/>
      <c r="CR57" s="498"/>
      <c r="CS57" s="498"/>
      <c r="CT57" s="10"/>
    </row>
    <row r="58" spans="3:102" customFormat="1" ht="15.75" customHeight="1" x14ac:dyDescent="0.35">
      <c r="C58" s="80" t="s">
        <v>33</v>
      </c>
      <c r="D58" s="3"/>
      <c r="E58" s="502"/>
      <c r="F58" s="495"/>
      <c r="G58" s="498"/>
      <c r="H58" s="498"/>
      <c r="I58" s="498"/>
      <c r="J58" s="498"/>
      <c r="K58" s="498"/>
      <c r="L58" s="498"/>
      <c r="M58" s="498"/>
      <c r="N58" s="498"/>
      <c r="O58" s="498"/>
      <c r="P58" s="498"/>
      <c r="Q58" s="498"/>
      <c r="R58" s="498"/>
      <c r="S58" s="498"/>
      <c r="T58" s="498"/>
      <c r="U58" s="498"/>
      <c r="V58" s="498"/>
      <c r="W58" s="498"/>
      <c r="X58" s="498"/>
      <c r="Y58" s="498"/>
      <c r="Z58" s="498"/>
      <c r="AA58" s="498"/>
      <c r="AB58" s="498"/>
      <c r="AC58" s="498"/>
      <c r="AD58" s="498"/>
      <c r="AE58" s="498"/>
      <c r="AF58" s="498"/>
      <c r="AG58" s="498"/>
      <c r="AH58" s="498"/>
      <c r="AI58" s="498"/>
      <c r="AJ58" s="498"/>
      <c r="AK58" s="498"/>
      <c r="AL58" s="498"/>
      <c r="AM58" s="498"/>
      <c r="AN58" s="498"/>
      <c r="AO58" s="498"/>
      <c r="AP58" s="498"/>
      <c r="AQ58" s="498"/>
      <c r="AR58" s="498"/>
      <c r="AS58" s="498"/>
      <c r="AT58" s="498"/>
      <c r="AU58" s="498"/>
      <c r="AV58" s="498"/>
      <c r="AW58" s="498"/>
      <c r="AX58" s="498"/>
      <c r="AY58" s="498"/>
      <c r="AZ58" s="498"/>
      <c r="BA58" s="498"/>
      <c r="BB58" s="498"/>
      <c r="BC58" s="498"/>
      <c r="BD58" s="498"/>
      <c r="BE58" s="498"/>
      <c r="BF58" s="498"/>
      <c r="BG58" s="498"/>
      <c r="BH58" s="498"/>
      <c r="BI58" s="498"/>
      <c r="BJ58" s="498"/>
      <c r="BK58" s="498"/>
      <c r="BL58" s="498"/>
      <c r="BM58" s="498"/>
      <c r="BN58" s="498"/>
      <c r="BO58" s="498"/>
      <c r="BP58" s="498"/>
      <c r="BQ58" s="498"/>
      <c r="BR58" s="498"/>
      <c r="BS58" s="498"/>
      <c r="BT58" s="498"/>
      <c r="BU58" s="498"/>
      <c r="BV58" s="498"/>
      <c r="BW58" s="498"/>
      <c r="BX58" s="498"/>
      <c r="BY58" s="498"/>
      <c r="BZ58" s="498"/>
      <c r="CA58" s="498"/>
      <c r="CB58" s="498"/>
      <c r="CC58" s="498"/>
      <c r="CD58" s="498"/>
      <c r="CE58" s="498"/>
      <c r="CF58" s="498"/>
      <c r="CG58" s="498"/>
      <c r="CH58" s="498"/>
      <c r="CI58" s="498"/>
      <c r="CJ58" s="498"/>
      <c r="CK58" s="498"/>
      <c r="CL58" s="498"/>
      <c r="CM58" s="498"/>
      <c r="CN58" s="498"/>
      <c r="CO58" s="498"/>
      <c r="CP58" s="498"/>
      <c r="CQ58" s="498"/>
      <c r="CR58" s="498"/>
      <c r="CS58" s="498"/>
      <c r="CT58" s="10"/>
    </row>
    <row r="59" spans="3:102" customFormat="1" ht="15.75" customHeight="1" x14ac:dyDescent="0.35">
      <c r="C59" s="51"/>
      <c r="D59" s="3"/>
      <c r="E59" s="495"/>
      <c r="F59" s="495"/>
      <c r="G59" s="498"/>
      <c r="H59" s="498"/>
      <c r="I59" s="498"/>
      <c r="J59" s="498"/>
      <c r="K59" s="498"/>
      <c r="L59" s="498"/>
      <c r="M59" s="498"/>
      <c r="N59" s="498"/>
      <c r="O59" s="498"/>
      <c r="P59" s="498"/>
      <c r="Q59" s="498"/>
      <c r="R59" s="498"/>
      <c r="S59" s="498"/>
      <c r="T59" s="498"/>
      <c r="U59" s="498"/>
      <c r="V59" s="498"/>
      <c r="W59" s="498"/>
      <c r="X59" s="498"/>
      <c r="Y59" s="498"/>
      <c r="Z59" s="498"/>
      <c r="AA59" s="498"/>
      <c r="AB59" s="498"/>
      <c r="AC59" s="498"/>
      <c r="AD59" s="498"/>
      <c r="AE59" s="498"/>
      <c r="AF59" s="498"/>
      <c r="AG59" s="498"/>
      <c r="AH59" s="498"/>
      <c r="AI59" s="498"/>
      <c r="AJ59" s="498"/>
      <c r="AK59" s="498"/>
      <c r="AL59" s="498"/>
      <c r="AM59" s="498"/>
      <c r="AN59" s="498"/>
      <c r="AO59" s="498"/>
      <c r="AP59" s="498"/>
      <c r="AQ59" s="498"/>
      <c r="AR59" s="498"/>
      <c r="AS59" s="498"/>
      <c r="AT59" s="498"/>
      <c r="AU59" s="498"/>
      <c r="AV59" s="498"/>
      <c r="AW59" s="498"/>
      <c r="AX59" s="498"/>
      <c r="AY59" s="498"/>
      <c r="AZ59" s="498"/>
      <c r="BA59" s="498"/>
      <c r="BB59" s="498"/>
      <c r="BC59" s="498"/>
      <c r="BD59" s="498"/>
      <c r="BE59" s="498"/>
      <c r="BF59" s="498"/>
      <c r="BG59" s="498"/>
      <c r="BH59" s="498"/>
      <c r="BI59" s="498"/>
      <c r="BJ59" s="498"/>
      <c r="BK59" s="498"/>
      <c r="BL59" s="498"/>
      <c r="BM59" s="498"/>
      <c r="BN59" s="498"/>
      <c r="BO59" s="498"/>
      <c r="BP59" s="498"/>
      <c r="BQ59" s="498"/>
      <c r="BR59" s="498"/>
      <c r="BS59" s="498"/>
      <c r="BT59" s="498"/>
      <c r="BU59" s="498"/>
      <c r="BV59" s="498"/>
      <c r="BW59" s="498"/>
      <c r="BX59" s="498"/>
      <c r="BY59" s="498"/>
      <c r="BZ59" s="498"/>
      <c r="CA59" s="498"/>
      <c r="CB59" s="498"/>
      <c r="CC59" s="498"/>
      <c r="CD59" s="498"/>
      <c r="CE59" s="498"/>
      <c r="CF59" s="498"/>
      <c r="CG59" s="498"/>
      <c r="CH59" s="498"/>
      <c r="CI59" s="498"/>
      <c r="CJ59" s="498"/>
      <c r="CK59" s="498"/>
      <c r="CL59" s="498"/>
      <c r="CM59" s="498"/>
      <c r="CN59" s="498"/>
      <c r="CO59" s="498"/>
      <c r="CP59" s="498"/>
      <c r="CQ59" s="498"/>
      <c r="CR59" s="498"/>
      <c r="CS59" s="498"/>
      <c r="CT59" s="10"/>
    </row>
    <row r="60" spans="3:102" ht="15.75" customHeight="1" x14ac:dyDescent="0.3">
      <c r="C60" s="231" t="s">
        <v>143</v>
      </c>
      <c r="E60" s="490">
        <f t="shared" ref="E60:BP60" si="17">SUM(E61:E62)</f>
        <v>0</v>
      </c>
      <c r="F60" s="490">
        <f t="shared" si="17"/>
        <v>0</v>
      </c>
      <c r="G60" s="491">
        <f t="shared" si="17"/>
        <v>0</v>
      </c>
      <c r="H60" s="491">
        <f t="shared" si="17"/>
        <v>0</v>
      </c>
      <c r="I60" s="491">
        <f t="shared" si="17"/>
        <v>0</v>
      </c>
      <c r="J60" s="491">
        <f t="shared" si="17"/>
        <v>0</v>
      </c>
      <c r="K60" s="491">
        <f t="shared" si="17"/>
        <v>0</v>
      </c>
      <c r="L60" s="491">
        <f t="shared" si="17"/>
        <v>0</v>
      </c>
      <c r="M60" s="491">
        <f t="shared" si="17"/>
        <v>0</v>
      </c>
      <c r="N60" s="491">
        <f t="shared" si="17"/>
        <v>0</v>
      </c>
      <c r="O60" s="491">
        <f t="shared" si="17"/>
        <v>0</v>
      </c>
      <c r="P60" s="491">
        <f t="shared" si="17"/>
        <v>0</v>
      </c>
      <c r="Q60" s="491">
        <f t="shared" si="17"/>
        <v>0</v>
      </c>
      <c r="R60" s="491">
        <f t="shared" si="17"/>
        <v>0</v>
      </c>
      <c r="S60" s="491">
        <f t="shared" si="17"/>
        <v>0</v>
      </c>
      <c r="T60" s="491">
        <f t="shared" si="17"/>
        <v>0</v>
      </c>
      <c r="U60" s="491">
        <f t="shared" si="17"/>
        <v>0</v>
      </c>
      <c r="V60" s="491">
        <f t="shared" si="17"/>
        <v>0</v>
      </c>
      <c r="W60" s="491">
        <f t="shared" si="17"/>
        <v>0</v>
      </c>
      <c r="X60" s="491">
        <f t="shared" si="17"/>
        <v>0</v>
      </c>
      <c r="Y60" s="491">
        <f t="shared" si="17"/>
        <v>0</v>
      </c>
      <c r="Z60" s="491">
        <f t="shared" si="17"/>
        <v>0</v>
      </c>
      <c r="AA60" s="491">
        <f t="shared" si="17"/>
        <v>0</v>
      </c>
      <c r="AB60" s="491">
        <f t="shared" si="17"/>
        <v>0</v>
      </c>
      <c r="AC60" s="491">
        <f t="shared" si="17"/>
        <v>0</v>
      </c>
      <c r="AD60" s="491">
        <f t="shared" si="17"/>
        <v>0</v>
      </c>
      <c r="AE60" s="491">
        <f t="shared" si="17"/>
        <v>0</v>
      </c>
      <c r="AF60" s="491">
        <f t="shared" si="17"/>
        <v>0</v>
      </c>
      <c r="AG60" s="491">
        <f t="shared" si="17"/>
        <v>0</v>
      </c>
      <c r="AH60" s="491">
        <f t="shared" si="17"/>
        <v>0</v>
      </c>
      <c r="AI60" s="491">
        <f t="shared" si="17"/>
        <v>0</v>
      </c>
      <c r="AJ60" s="491">
        <f t="shared" si="17"/>
        <v>0</v>
      </c>
      <c r="AK60" s="491">
        <f t="shared" si="17"/>
        <v>0</v>
      </c>
      <c r="AL60" s="491">
        <f t="shared" si="17"/>
        <v>0</v>
      </c>
      <c r="AM60" s="491">
        <f t="shared" si="17"/>
        <v>0</v>
      </c>
      <c r="AN60" s="491">
        <f t="shared" si="17"/>
        <v>0</v>
      </c>
      <c r="AO60" s="491">
        <f t="shared" si="17"/>
        <v>0</v>
      </c>
      <c r="AP60" s="491">
        <f t="shared" si="17"/>
        <v>0</v>
      </c>
      <c r="AQ60" s="491">
        <f t="shared" si="17"/>
        <v>0</v>
      </c>
      <c r="AR60" s="491">
        <f t="shared" si="17"/>
        <v>0</v>
      </c>
      <c r="AS60" s="491">
        <f t="shared" si="17"/>
        <v>0</v>
      </c>
      <c r="AT60" s="491">
        <f t="shared" si="17"/>
        <v>0</v>
      </c>
      <c r="AU60" s="491">
        <f t="shared" si="17"/>
        <v>0</v>
      </c>
      <c r="AV60" s="491">
        <f t="shared" si="17"/>
        <v>0</v>
      </c>
      <c r="AW60" s="491">
        <f t="shared" si="17"/>
        <v>0</v>
      </c>
      <c r="AX60" s="491">
        <f t="shared" si="17"/>
        <v>0</v>
      </c>
      <c r="AY60" s="491">
        <f t="shared" si="17"/>
        <v>0</v>
      </c>
      <c r="AZ60" s="491">
        <f t="shared" si="17"/>
        <v>0</v>
      </c>
      <c r="BA60" s="491">
        <f t="shared" si="17"/>
        <v>0</v>
      </c>
      <c r="BB60" s="491">
        <f t="shared" si="17"/>
        <v>0</v>
      </c>
      <c r="BC60" s="491">
        <f t="shared" si="17"/>
        <v>0</v>
      </c>
      <c r="BD60" s="491">
        <f t="shared" si="17"/>
        <v>0</v>
      </c>
      <c r="BE60" s="491">
        <f t="shared" si="17"/>
        <v>0</v>
      </c>
      <c r="BF60" s="491">
        <f t="shared" si="17"/>
        <v>0</v>
      </c>
      <c r="BG60" s="491">
        <f t="shared" si="17"/>
        <v>0</v>
      </c>
      <c r="BH60" s="491">
        <f t="shared" si="17"/>
        <v>0</v>
      </c>
      <c r="BI60" s="491">
        <f t="shared" si="17"/>
        <v>0</v>
      </c>
      <c r="BJ60" s="491">
        <f t="shared" si="17"/>
        <v>0</v>
      </c>
      <c r="BK60" s="491">
        <f t="shared" si="17"/>
        <v>0</v>
      </c>
      <c r="BL60" s="491">
        <f t="shared" si="17"/>
        <v>0</v>
      </c>
      <c r="BM60" s="491">
        <f t="shared" si="17"/>
        <v>0</v>
      </c>
      <c r="BN60" s="491">
        <f t="shared" si="17"/>
        <v>0</v>
      </c>
      <c r="BO60" s="491">
        <f t="shared" si="17"/>
        <v>0</v>
      </c>
      <c r="BP60" s="491">
        <f t="shared" si="17"/>
        <v>0</v>
      </c>
      <c r="BQ60" s="491">
        <f t="shared" ref="BQ60:CS60" si="18">SUM(BQ61:BQ62)</f>
        <v>0</v>
      </c>
      <c r="BR60" s="491">
        <f t="shared" si="18"/>
        <v>0</v>
      </c>
      <c r="BS60" s="491">
        <f t="shared" si="18"/>
        <v>0</v>
      </c>
      <c r="BT60" s="491">
        <f t="shared" si="18"/>
        <v>0</v>
      </c>
      <c r="BU60" s="491">
        <f t="shared" si="18"/>
        <v>0</v>
      </c>
      <c r="BV60" s="491">
        <f t="shared" si="18"/>
        <v>0</v>
      </c>
      <c r="BW60" s="491">
        <f t="shared" si="18"/>
        <v>0</v>
      </c>
      <c r="BX60" s="491">
        <f t="shared" si="18"/>
        <v>0</v>
      </c>
      <c r="BY60" s="491">
        <f t="shared" si="18"/>
        <v>0</v>
      </c>
      <c r="BZ60" s="491">
        <f t="shared" si="18"/>
        <v>0</v>
      </c>
      <c r="CA60" s="491">
        <f t="shared" si="18"/>
        <v>0</v>
      </c>
      <c r="CB60" s="491">
        <f t="shared" si="18"/>
        <v>0</v>
      </c>
      <c r="CC60" s="491">
        <f t="shared" si="18"/>
        <v>0</v>
      </c>
      <c r="CD60" s="491">
        <f t="shared" si="18"/>
        <v>0</v>
      </c>
      <c r="CE60" s="491">
        <f t="shared" si="18"/>
        <v>0</v>
      </c>
      <c r="CF60" s="491">
        <f t="shared" si="18"/>
        <v>0</v>
      </c>
      <c r="CG60" s="491">
        <f t="shared" si="18"/>
        <v>0</v>
      </c>
      <c r="CH60" s="491">
        <f t="shared" si="18"/>
        <v>0</v>
      </c>
      <c r="CI60" s="491">
        <f t="shared" si="18"/>
        <v>0</v>
      </c>
      <c r="CJ60" s="491">
        <f t="shared" si="18"/>
        <v>0</v>
      </c>
      <c r="CK60" s="491">
        <f t="shared" si="18"/>
        <v>0</v>
      </c>
      <c r="CL60" s="491">
        <f t="shared" si="18"/>
        <v>0</v>
      </c>
      <c r="CM60" s="491">
        <f t="shared" si="18"/>
        <v>0</v>
      </c>
      <c r="CN60" s="491">
        <f t="shared" si="18"/>
        <v>0</v>
      </c>
      <c r="CO60" s="491">
        <f t="shared" si="18"/>
        <v>0</v>
      </c>
      <c r="CP60" s="491">
        <f t="shared" si="18"/>
        <v>0</v>
      </c>
      <c r="CQ60" s="491">
        <f t="shared" si="18"/>
        <v>0</v>
      </c>
      <c r="CR60" s="491">
        <f t="shared" si="18"/>
        <v>0</v>
      </c>
      <c r="CS60" s="491">
        <f t="shared" si="18"/>
        <v>0</v>
      </c>
      <c r="CT60" s="56"/>
      <c r="CX60" s="3"/>
    </row>
    <row r="61" spans="3:102" ht="15.75" customHeight="1" x14ac:dyDescent="0.3">
      <c r="C61" s="81" t="s">
        <v>34</v>
      </c>
      <c r="E61" s="492">
        <f>G61+NPV(G.Asm!$F$40,H61:INDEX(H61:CS61,RP))</f>
        <v>0</v>
      </c>
      <c r="F61" s="492">
        <f>SUMIF($G$4:$CS$4,"&lt;="&amp;RP,G61:CS61)</f>
        <v>0</v>
      </c>
      <c r="G61" s="503">
        <v>0</v>
      </c>
      <c r="H61" s="504">
        <v>0</v>
      </c>
      <c r="I61" s="504">
        <v>0</v>
      </c>
      <c r="J61" s="504">
        <v>0</v>
      </c>
      <c r="K61" s="504">
        <v>0</v>
      </c>
      <c r="L61" s="504">
        <v>0</v>
      </c>
      <c r="M61" s="504">
        <v>0</v>
      </c>
      <c r="N61" s="504">
        <v>0</v>
      </c>
      <c r="O61" s="504">
        <v>0</v>
      </c>
      <c r="P61" s="504">
        <v>0</v>
      </c>
      <c r="Q61" s="504">
        <v>0</v>
      </c>
      <c r="R61" s="504">
        <v>0</v>
      </c>
      <c r="S61" s="504">
        <v>0</v>
      </c>
      <c r="T61" s="504">
        <v>0</v>
      </c>
      <c r="U61" s="504">
        <v>0</v>
      </c>
      <c r="V61" s="504">
        <v>0</v>
      </c>
      <c r="W61" s="504">
        <v>0</v>
      </c>
      <c r="X61" s="504">
        <v>0</v>
      </c>
      <c r="Y61" s="504">
        <v>0</v>
      </c>
      <c r="Z61" s="504">
        <v>0</v>
      </c>
      <c r="AA61" s="504">
        <v>0</v>
      </c>
      <c r="AB61" s="504">
        <v>0</v>
      </c>
      <c r="AC61" s="504">
        <v>0</v>
      </c>
      <c r="AD61" s="504">
        <v>0</v>
      </c>
      <c r="AE61" s="504">
        <v>0</v>
      </c>
      <c r="AF61" s="504">
        <v>0</v>
      </c>
      <c r="AG61" s="504">
        <v>0</v>
      </c>
      <c r="AH61" s="504">
        <v>0</v>
      </c>
      <c r="AI61" s="504">
        <v>0</v>
      </c>
      <c r="AJ61" s="504">
        <v>0</v>
      </c>
      <c r="AK61" s="504">
        <v>0</v>
      </c>
      <c r="AL61" s="504">
        <v>0</v>
      </c>
      <c r="AM61" s="504">
        <v>0</v>
      </c>
      <c r="AN61" s="504">
        <v>0</v>
      </c>
      <c r="AO61" s="504">
        <v>0</v>
      </c>
      <c r="AP61" s="504">
        <v>0</v>
      </c>
      <c r="AQ61" s="504">
        <v>0</v>
      </c>
      <c r="AR61" s="504">
        <v>0</v>
      </c>
      <c r="AS61" s="504">
        <v>0</v>
      </c>
      <c r="AT61" s="504">
        <v>0</v>
      </c>
      <c r="AU61" s="504">
        <v>0</v>
      </c>
      <c r="AV61" s="504">
        <v>0</v>
      </c>
      <c r="AW61" s="504">
        <v>0</v>
      </c>
      <c r="AX61" s="504">
        <v>0</v>
      </c>
      <c r="AY61" s="504">
        <v>0</v>
      </c>
      <c r="AZ61" s="504">
        <v>0</v>
      </c>
      <c r="BA61" s="504">
        <v>0</v>
      </c>
      <c r="BB61" s="504">
        <v>0</v>
      </c>
      <c r="BC61" s="504">
        <v>0</v>
      </c>
      <c r="BD61" s="504">
        <v>0</v>
      </c>
      <c r="BE61" s="504">
        <v>0</v>
      </c>
      <c r="BF61" s="504">
        <v>0</v>
      </c>
      <c r="BG61" s="504">
        <v>0</v>
      </c>
      <c r="BH61" s="504">
        <v>0</v>
      </c>
      <c r="BI61" s="504">
        <v>0</v>
      </c>
      <c r="BJ61" s="504">
        <v>0</v>
      </c>
      <c r="BK61" s="504">
        <v>0</v>
      </c>
      <c r="BL61" s="504">
        <v>0</v>
      </c>
      <c r="BM61" s="504">
        <v>0</v>
      </c>
      <c r="BN61" s="504">
        <v>0</v>
      </c>
      <c r="BO61" s="504">
        <v>0</v>
      </c>
      <c r="BP61" s="504">
        <v>0</v>
      </c>
      <c r="BQ61" s="504">
        <v>0</v>
      </c>
      <c r="BR61" s="504">
        <v>0</v>
      </c>
      <c r="BS61" s="504">
        <v>0</v>
      </c>
      <c r="BT61" s="504">
        <v>0</v>
      </c>
      <c r="BU61" s="504">
        <v>0</v>
      </c>
      <c r="BV61" s="504">
        <v>0</v>
      </c>
      <c r="BW61" s="504">
        <v>0</v>
      </c>
      <c r="BX61" s="504">
        <v>0</v>
      </c>
      <c r="BY61" s="504">
        <v>0</v>
      </c>
      <c r="BZ61" s="504">
        <v>0</v>
      </c>
      <c r="CA61" s="504">
        <v>0</v>
      </c>
      <c r="CB61" s="504">
        <v>0</v>
      </c>
      <c r="CC61" s="504">
        <v>0</v>
      </c>
      <c r="CD61" s="504">
        <v>0</v>
      </c>
      <c r="CE61" s="504">
        <v>0</v>
      </c>
      <c r="CF61" s="504">
        <v>0</v>
      </c>
      <c r="CG61" s="504">
        <v>0</v>
      </c>
      <c r="CH61" s="504">
        <v>0</v>
      </c>
      <c r="CI61" s="504">
        <v>0</v>
      </c>
      <c r="CJ61" s="504">
        <v>0</v>
      </c>
      <c r="CK61" s="504">
        <v>0</v>
      </c>
      <c r="CL61" s="504">
        <v>0</v>
      </c>
      <c r="CM61" s="504">
        <v>0</v>
      </c>
      <c r="CN61" s="504">
        <v>0</v>
      </c>
      <c r="CO61" s="504">
        <v>0</v>
      </c>
      <c r="CP61" s="504">
        <v>0</v>
      </c>
      <c r="CQ61" s="504">
        <v>0</v>
      </c>
      <c r="CR61" s="504">
        <v>0</v>
      </c>
      <c r="CS61" s="494">
        <v>0</v>
      </c>
      <c r="CT61" s="9"/>
      <c r="CV61" s="343">
        <f>IF(COUNT(G61:INDEX(G61:CS61,RP+1))&lt;&gt;RP+1,"Error",0)</f>
        <v>0</v>
      </c>
      <c r="CX61" s="383"/>
    </row>
    <row r="62" spans="3:102" ht="15.75" customHeight="1" x14ac:dyDescent="0.3">
      <c r="C62" s="82" t="s">
        <v>35</v>
      </c>
      <c r="E62" s="492">
        <f>G62+NPV(G.Asm!$F$40,H62:INDEX(H62:CS62,RP))</f>
        <v>0</v>
      </c>
      <c r="F62" s="492">
        <f>SUMIF($G$4:$CS$4,"&lt;="&amp;RP,G62:CS62)</f>
        <v>0</v>
      </c>
      <c r="G62" s="493">
        <v>0</v>
      </c>
      <c r="H62" s="494">
        <v>0</v>
      </c>
      <c r="I62" s="494">
        <v>0</v>
      </c>
      <c r="J62" s="494">
        <v>0</v>
      </c>
      <c r="K62" s="494">
        <v>0</v>
      </c>
      <c r="L62" s="494">
        <v>0</v>
      </c>
      <c r="M62" s="494">
        <v>0</v>
      </c>
      <c r="N62" s="494">
        <v>0</v>
      </c>
      <c r="O62" s="494">
        <v>0</v>
      </c>
      <c r="P62" s="494">
        <v>0</v>
      </c>
      <c r="Q62" s="494">
        <v>0</v>
      </c>
      <c r="R62" s="494">
        <v>0</v>
      </c>
      <c r="S62" s="494">
        <v>0</v>
      </c>
      <c r="T62" s="494">
        <v>0</v>
      </c>
      <c r="U62" s="494">
        <v>0</v>
      </c>
      <c r="V62" s="494">
        <v>0</v>
      </c>
      <c r="W62" s="494">
        <v>0</v>
      </c>
      <c r="X62" s="494">
        <v>0</v>
      </c>
      <c r="Y62" s="494">
        <v>0</v>
      </c>
      <c r="Z62" s="494">
        <v>0</v>
      </c>
      <c r="AA62" s="494">
        <v>0</v>
      </c>
      <c r="AB62" s="494">
        <v>0</v>
      </c>
      <c r="AC62" s="494">
        <v>0</v>
      </c>
      <c r="AD62" s="494">
        <v>0</v>
      </c>
      <c r="AE62" s="494">
        <v>0</v>
      </c>
      <c r="AF62" s="494">
        <v>0</v>
      </c>
      <c r="AG62" s="494">
        <v>0</v>
      </c>
      <c r="AH62" s="494">
        <v>0</v>
      </c>
      <c r="AI62" s="494">
        <v>0</v>
      </c>
      <c r="AJ62" s="494">
        <v>0</v>
      </c>
      <c r="AK62" s="494">
        <v>0</v>
      </c>
      <c r="AL62" s="494">
        <v>0</v>
      </c>
      <c r="AM62" s="494">
        <v>0</v>
      </c>
      <c r="AN62" s="494">
        <v>0</v>
      </c>
      <c r="AO62" s="494">
        <v>0</v>
      </c>
      <c r="AP62" s="494">
        <v>0</v>
      </c>
      <c r="AQ62" s="494">
        <v>0</v>
      </c>
      <c r="AR62" s="494">
        <v>0</v>
      </c>
      <c r="AS62" s="494">
        <v>0</v>
      </c>
      <c r="AT62" s="494">
        <v>0</v>
      </c>
      <c r="AU62" s="494">
        <v>0</v>
      </c>
      <c r="AV62" s="494">
        <v>0</v>
      </c>
      <c r="AW62" s="494">
        <v>0</v>
      </c>
      <c r="AX62" s="494">
        <v>0</v>
      </c>
      <c r="AY62" s="494">
        <v>0</v>
      </c>
      <c r="AZ62" s="494">
        <v>0</v>
      </c>
      <c r="BA62" s="494">
        <v>0</v>
      </c>
      <c r="BB62" s="494">
        <v>0</v>
      </c>
      <c r="BC62" s="494">
        <v>0</v>
      </c>
      <c r="BD62" s="494">
        <v>0</v>
      </c>
      <c r="BE62" s="494">
        <v>0</v>
      </c>
      <c r="BF62" s="494">
        <v>0</v>
      </c>
      <c r="BG62" s="494">
        <v>0</v>
      </c>
      <c r="BH62" s="494">
        <v>0</v>
      </c>
      <c r="BI62" s="494">
        <v>0</v>
      </c>
      <c r="BJ62" s="494">
        <v>0</v>
      </c>
      <c r="BK62" s="494">
        <v>0</v>
      </c>
      <c r="BL62" s="494">
        <v>0</v>
      </c>
      <c r="BM62" s="494">
        <v>0</v>
      </c>
      <c r="BN62" s="494">
        <v>0</v>
      </c>
      <c r="BO62" s="494">
        <v>0</v>
      </c>
      <c r="BP62" s="494">
        <v>0</v>
      </c>
      <c r="BQ62" s="494">
        <v>0</v>
      </c>
      <c r="BR62" s="494">
        <v>0</v>
      </c>
      <c r="BS62" s="494">
        <v>0</v>
      </c>
      <c r="BT62" s="494">
        <v>0</v>
      </c>
      <c r="BU62" s="494">
        <v>0</v>
      </c>
      <c r="BV62" s="494">
        <v>0</v>
      </c>
      <c r="BW62" s="494">
        <v>0</v>
      </c>
      <c r="BX62" s="494">
        <v>0</v>
      </c>
      <c r="BY62" s="494">
        <v>0</v>
      </c>
      <c r="BZ62" s="494">
        <v>0</v>
      </c>
      <c r="CA62" s="494">
        <v>0</v>
      </c>
      <c r="CB62" s="494">
        <v>0</v>
      </c>
      <c r="CC62" s="494">
        <v>0</v>
      </c>
      <c r="CD62" s="494">
        <v>0</v>
      </c>
      <c r="CE62" s="494">
        <v>0</v>
      </c>
      <c r="CF62" s="494">
        <v>0</v>
      </c>
      <c r="CG62" s="494">
        <v>0</v>
      </c>
      <c r="CH62" s="494">
        <v>0</v>
      </c>
      <c r="CI62" s="494">
        <v>0</v>
      </c>
      <c r="CJ62" s="494">
        <v>0</v>
      </c>
      <c r="CK62" s="494">
        <v>0</v>
      </c>
      <c r="CL62" s="494">
        <v>0</v>
      </c>
      <c r="CM62" s="494">
        <v>0</v>
      </c>
      <c r="CN62" s="494">
        <v>0</v>
      </c>
      <c r="CO62" s="494">
        <v>0</v>
      </c>
      <c r="CP62" s="494">
        <v>0</v>
      </c>
      <c r="CQ62" s="494">
        <v>0</v>
      </c>
      <c r="CR62" s="494">
        <v>0</v>
      </c>
      <c r="CS62" s="494">
        <v>0</v>
      </c>
      <c r="CT62" s="9"/>
      <c r="CV62" s="343">
        <f>IF(COUNT(G62:INDEX(G62:CS62,RP+1))&lt;&gt;RP+1,"Error",0)</f>
        <v>0</v>
      </c>
      <c r="CX62" s="383"/>
    </row>
    <row r="63" spans="3:102" customFormat="1" x14ac:dyDescent="0.35">
      <c r="C63" s="74"/>
      <c r="D63" s="3"/>
      <c r="E63" s="497"/>
      <c r="F63" s="497"/>
      <c r="G63" s="498"/>
      <c r="H63" s="498"/>
      <c r="I63" s="498"/>
      <c r="J63" s="498"/>
      <c r="K63" s="498"/>
      <c r="L63" s="498"/>
      <c r="M63" s="498"/>
      <c r="N63" s="498"/>
      <c r="O63" s="498"/>
      <c r="P63" s="498"/>
      <c r="Q63" s="498"/>
      <c r="R63" s="498"/>
      <c r="S63" s="498"/>
      <c r="T63" s="498"/>
      <c r="U63" s="498"/>
      <c r="V63" s="498"/>
      <c r="W63" s="498"/>
      <c r="X63" s="498"/>
      <c r="Y63" s="498"/>
      <c r="Z63" s="498"/>
      <c r="AA63" s="498"/>
      <c r="AB63" s="498"/>
      <c r="AC63" s="498"/>
      <c r="AD63" s="498"/>
      <c r="AE63" s="498"/>
      <c r="AF63" s="498"/>
      <c r="AG63" s="498"/>
      <c r="AH63" s="498"/>
      <c r="AI63" s="498"/>
      <c r="AJ63" s="498"/>
      <c r="AK63" s="498"/>
      <c r="AL63" s="498"/>
      <c r="AM63" s="498"/>
      <c r="AN63" s="498"/>
      <c r="AO63" s="498"/>
      <c r="AP63" s="498"/>
      <c r="AQ63" s="498"/>
      <c r="AR63" s="498"/>
      <c r="AS63" s="498"/>
      <c r="AT63" s="498"/>
      <c r="AU63" s="498"/>
      <c r="AV63" s="498"/>
      <c r="AW63" s="498"/>
      <c r="AX63" s="498"/>
      <c r="AY63" s="498"/>
      <c r="AZ63" s="498"/>
      <c r="BA63" s="498"/>
      <c r="BB63" s="498"/>
      <c r="BC63" s="498"/>
      <c r="BD63" s="498"/>
      <c r="BE63" s="498"/>
      <c r="BF63" s="498"/>
      <c r="BG63" s="498"/>
      <c r="BH63" s="498"/>
      <c r="BI63" s="498"/>
      <c r="BJ63" s="498"/>
      <c r="BK63" s="498"/>
      <c r="BL63" s="498"/>
      <c r="BM63" s="498"/>
      <c r="BN63" s="498"/>
      <c r="BO63" s="498"/>
      <c r="BP63" s="498"/>
      <c r="BQ63" s="498"/>
      <c r="BR63" s="498"/>
      <c r="BS63" s="498"/>
      <c r="BT63" s="498"/>
      <c r="BU63" s="498"/>
      <c r="BV63" s="498"/>
      <c r="BW63" s="498"/>
      <c r="BX63" s="498"/>
      <c r="BY63" s="498"/>
      <c r="BZ63" s="498"/>
      <c r="CA63" s="498"/>
      <c r="CB63" s="498"/>
      <c r="CC63" s="498"/>
      <c r="CD63" s="498"/>
      <c r="CE63" s="498"/>
      <c r="CF63" s="498"/>
      <c r="CG63" s="498"/>
      <c r="CH63" s="498"/>
      <c r="CI63" s="498"/>
      <c r="CJ63" s="498"/>
      <c r="CK63" s="498"/>
      <c r="CL63" s="498"/>
      <c r="CM63" s="498"/>
      <c r="CN63" s="498"/>
      <c r="CO63" s="498"/>
      <c r="CP63" s="498"/>
      <c r="CQ63" s="498"/>
      <c r="CR63" s="498"/>
      <c r="CS63" s="498"/>
      <c r="CT63" s="10"/>
    </row>
    <row r="64" spans="3:102" customFormat="1" ht="15.5" hidden="1" x14ac:dyDescent="0.35">
      <c r="C64" s="78" t="s">
        <v>106</v>
      </c>
      <c r="D64" s="3"/>
      <c r="E64" s="502"/>
      <c r="F64" s="497"/>
      <c r="G64" s="498"/>
      <c r="H64" s="498"/>
      <c r="I64" s="498"/>
      <c r="J64" s="498"/>
      <c r="K64" s="498"/>
      <c r="L64" s="498"/>
      <c r="M64" s="498"/>
      <c r="N64" s="498"/>
      <c r="O64" s="498"/>
      <c r="P64" s="498"/>
      <c r="Q64" s="498"/>
      <c r="R64" s="498"/>
      <c r="S64" s="498"/>
      <c r="T64" s="498"/>
      <c r="U64" s="498"/>
      <c r="V64" s="498"/>
      <c r="W64" s="498"/>
      <c r="X64" s="498"/>
      <c r="Y64" s="498"/>
      <c r="Z64" s="498"/>
      <c r="AA64" s="498"/>
      <c r="AB64" s="498"/>
      <c r="AC64" s="498"/>
      <c r="AD64" s="498"/>
      <c r="AE64" s="498"/>
      <c r="AF64" s="498"/>
      <c r="AG64" s="498"/>
      <c r="AH64" s="498"/>
      <c r="AI64" s="498"/>
      <c r="AJ64" s="498"/>
      <c r="AK64" s="498"/>
      <c r="AL64" s="498"/>
      <c r="AM64" s="498"/>
      <c r="AN64" s="498"/>
      <c r="AO64" s="498"/>
      <c r="AP64" s="498"/>
      <c r="AQ64" s="498"/>
      <c r="AR64" s="498"/>
      <c r="AS64" s="498"/>
      <c r="AT64" s="498"/>
      <c r="AU64" s="498"/>
      <c r="AV64" s="498"/>
      <c r="AW64" s="498"/>
      <c r="AX64" s="498"/>
      <c r="AY64" s="498"/>
      <c r="AZ64" s="498"/>
      <c r="BA64" s="498"/>
      <c r="BB64" s="498"/>
      <c r="BC64" s="498"/>
      <c r="BD64" s="498"/>
      <c r="BE64" s="498"/>
      <c r="BF64" s="498"/>
      <c r="BG64" s="498"/>
      <c r="BH64" s="498"/>
      <c r="BI64" s="498"/>
      <c r="BJ64" s="498"/>
      <c r="BK64" s="498"/>
      <c r="BL64" s="498"/>
      <c r="BM64" s="498"/>
      <c r="BN64" s="498"/>
      <c r="BO64" s="498"/>
      <c r="BP64" s="498"/>
      <c r="BQ64" s="498"/>
      <c r="BR64" s="498"/>
      <c r="BS64" s="498"/>
      <c r="BT64" s="498"/>
      <c r="BU64" s="498"/>
      <c r="BV64" s="498"/>
      <c r="BW64" s="498"/>
      <c r="BX64" s="498"/>
      <c r="BY64" s="498"/>
      <c r="BZ64" s="498"/>
      <c r="CA64" s="498"/>
      <c r="CB64" s="498"/>
      <c r="CC64" s="498"/>
      <c r="CD64" s="498"/>
      <c r="CE64" s="498"/>
      <c r="CF64" s="498"/>
      <c r="CG64" s="498"/>
      <c r="CH64" s="498"/>
      <c r="CI64" s="498"/>
      <c r="CJ64" s="498"/>
      <c r="CK64" s="498"/>
      <c r="CL64" s="498"/>
      <c r="CM64" s="498"/>
      <c r="CN64" s="498"/>
      <c r="CO64" s="498"/>
      <c r="CP64" s="498"/>
      <c r="CQ64" s="498"/>
      <c r="CR64" s="498"/>
      <c r="CS64" s="498"/>
      <c r="CT64" s="10"/>
    </row>
    <row r="65" spans="3:102" customFormat="1" ht="15.5" hidden="1" x14ac:dyDescent="0.35">
      <c r="C65" s="78"/>
      <c r="D65" s="3"/>
      <c r="E65" s="502"/>
      <c r="F65" s="497"/>
      <c r="G65" s="498"/>
      <c r="H65" s="498"/>
      <c r="I65" s="498"/>
      <c r="J65" s="498"/>
      <c r="K65" s="498"/>
      <c r="L65" s="498"/>
      <c r="M65" s="498"/>
      <c r="N65" s="498"/>
      <c r="O65" s="498"/>
      <c r="P65" s="498"/>
      <c r="Q65" s="498"/>
      <c r="R65" s="498"/>
      <c r="S65" s="498"/>
      <c r="T65" s="498"/>
      <c r="U65" s="498"/>
      <c r="V65" s="498"/>
      <c r="W65" s="498"/>
      <c r="X65" s="498"/>
      <c r="Y65" s="498"/>
      <c r="Z65" s="498"/>
      <c r="AA65" s="498"/>
      <c r="AB65" s="498"/>
      <c r="AC65" s="498"/>
      <c r="AD65" s="498"/>
      <c r="AE65" s="498"/>
      <c r="AF65" s="498"/>
      <c r="AG65" s="498"/>
      <c r="AH65" s="498"/>
      <c r="AI65" s="498"/>
      <c r="AJ65" s="498"/>
      <c r="AK65" s="498"/>
      <c r="AL65" s="498"/>
      <c r="AM65" s="498"/>
      <c r="AN65" s="498"/>
      <c r="AO65" s="498"/>
      <c r="AP65" s="498"/>
      <c r="AQ65" s="498"/>
      <c r="AR65" s="498"/>
      <c r="AS65" s="498"/>
      <c r="AT65" s="498"/>
      <c r="AU65" s="498"/>
      <c r="AV65" s="498"/>
      <c r="AW65" s="498"/>
      <c r="AX65" s="498"/>
      <c r="AY65" s="498"/>
      <c r="AZ65" s="498"/>
      <c r="BA65" s="498"/>
      <c r="BB65" s="498"/>
      <c r="BC65" s="498"/>
      <c r="BD65" s="498"/>
      <c r="BE65" s="498"/>
      <c r="BF65" s="498"/>
      <c r="BG65" s="498"/>
      <c r="BH65" s="498"/>
      <c r="BI65" s="498"/>
      <c r="BJ65" s="498"/>
      <c r="BK65" s="498"/>
      <c r="BL65" s="498"/>
      <c r="BM65" s="498"/>
      <c r="BN65" s="498"/>
      <c r="BO65" s="498"/>
      <c r="BP65" s="498"/>
      <c r="BQ65" s="498"/>
      <c r="BR65" s="498"/>
      <c r="BS65" s="498"/>
      <c r="BT65" s="498"/>
      <c r="BU65" s="498"/>
      <c r="BV65" s="498"/>
      <c r="BW65" s="498"/>
      <c r="BX65" s="498"/>
      <c r="BY65" s="498"/>
      <c r="BZ65" s="498"/>
      <c r="CA65" s="498"/>
      <c r="CB65" s="498"/>
      <c r="CC65" s="498"/>
      <c r="CD65" s="498"/>
      <c r="CE65" s="498"/>
      <c r="CF65" s="498"/>
      <c r="CG65" s="498"/>
      <c r="CH65" s="498"/>
      <c r="CI65" s="498"/>
      <c r="CJ65" s="498"/>
      <c r="CK65" s="498"/>
      <c r="CL65" s="498"/>
      <c r="CM65" s="498"/>
      <c r="CN65" s="498"/>
      <c r="CO65" s="498"/>
      <c r="CP65" s="498"/>
      <c r="CQ65" s="498"/>
      <c r="CR65" s="498"/>
      <c r="CS65" s="498"/>
      <c r="CT65" s="10"/>
    </row>
    <row r="66" spans="3:102" customFormat="1" hidden="1" x14ac:dyDescent="0.35">
      <c r="C66" s="250" t="s">
        <v>153</v>
      </c>
      <c r="D66" s="3"/>
      <c r="E66" s="502"/>
      <c r="F66" s="497"/>
      <c r="G66" s="498"/>
      <c r="H66" s="498"/>
      <c r="I66" s="498"/>
      <c r="J66" s="498"/>
      <c r="K66" s="498"/>
      <c r="L66" s="498"/>
      <c r="M66" s="498"/>
      <c r="N66" s="498"/>
      <c r="O66" s="498"/>
      <c r="P66" s="498"/>
      <c r="Q66" s="498"/>
      <c r="R66" s="498"/>
      <c r="S66" s="498"/>
      <c r="T66" s="498"/>
      <c r="U66" s="498"/>
      <c r="V66" s="498"/>
      <c r="W66" s="498"/>
      <c r="X66" s="498"/>
      <c r="Y66" s="498"/>
      <c r="Z66" s="498"/>
      <c r="AA66" s="498"/>
      <c r="AB66" s="498"/>
      <c r="AC66" s="498"/>
      <c r="AD66" s="498"/>
      <c r="AE66" s="498"/>
      <c r="AF66" s="498"/>
      <c r="AG66" s="498"/>
      <c r="AH66" s="498"/>
      <c r="AI66" s="498"/>
      <c r="AJ66" s="498"/>
      <c r="AK66" s="498"/>
      <c r="AL66" s="498"/>
      <c r="AM66" s="498"/>
      <c r="AN66" s="498"/>
      <c r="AO66" s="498"/>
      <c r="AP66" s="498"/>
      <c r="AQ66" s="498"/>
      <c r="AR66" s="498"/>
      <c r="AS66" s="498"/>
      <c r="AT66" s="498"/>
      <c r="AU66" s="498"/>
      <c r="AV66" s="498"/>
      <c r="AW66" s="498"/>
      <c r="AX66" s="498"/>
      <c r="AY66" s="498"/>
      <c r="AZ66" s="498"/>
      <c r="BA66" s="498"/>
      <c r="BB66" s="498"/>
      <c r="BC66" s="498"/>
      <c r="BD66" s="498"/>
      <c r="BE66" s="498"/>
      <c r="BF66" s="498"/>
      <c r="BG66" s="498"/>
      <c r="BH66" s="498"/>
      <c r="BI66" s="498"/>
      <c r="BJ66" s="498"/>
      <c r="BK66" s="498"/>
      <c r="BL66" s="498"/>
      <c r="BM66" s="498"/>
      <c r="BN66" s="498"/>
      <c r="BO66" s="498"/>
      <c r="BP66" s="498"/>
      <c r="BQ66" s="498"/>
      <c r="BR66" s="498"/>
      <c r="BS66" s="498"/>
      <c r="BT66" s="498"/>
      <c r="BU66" s="498"/>
      <c r="BV66" s="498"/>
      <c r="BW66" s="498"/>
      <c r="BX66" s="498"/>
      <c r="BY66" s="498"/>
      <c r="BZ66" s="498"/>
      <c r="CA66" s="498"/>
      <c r="CB66" s="498"/>
      <c r="CC66" s="498"/>
      <c r="CD66" s="498"/>
      <c r="CE66" s="498"/>
      <c r="CF66" s="498"/>
      <c r="CG66" s="498"/>
      <c r="CH66" s="498"/>
      <c r="CI66" s="498"/>
      <c r="CJ66" s="498"/>
      <c r="CK66" s="498"/>
      <c r="CL66" s="498"/>
      <c r="CM66" s="498"/>
      <c r="CN66" s="498"/>
      <c r="CO66" s="498"/>
      <c r="CP66" s="498"/>
      <c r="CQ66" s="498"/>
      <c r="CR66" s="498"/>
      <c r="CS66" s="498"/>
      <c r="CT66" s="10"/>
    </row>
    <row r="67" spans="3:102" s="55" customFormat="1" ht="25" hidden="1" customHeight="1" x14ac:dyDescent="0.3">
      <c r="C67" s="68" t="str">
        <f>"E. "&amp;G.Asm!F15 &amp;": "&amp; G.Asm!F16&amp;"/Year"</f>
        <v>E. Text: Text/Year</v>
      </c>
      <c r="E67" s="505">
        <f>G67+NPV(G.Asm!$F$40,H67:INDEX(H67:CS67,RP))</f>
        <v>0</v>
      </c>
      <c r="F67" s="505">
        <f>SUMIF($G$4:$CS$4,"&lt;="&amp;RP,G67:CS67)</f>
        <v>0</v>
      </c>
      <c r="G67" s="506">
        <v>0</v>
      </c>
      <c r="H67" s="507">
        <v>0</v>
      </c>
      <c r="I67" s="507">
        <v>0</v>
      </c>
      <c r="J67" s="507">
        <v>0</v>
      </c>
      <c r="K67" s="507">
        <v>0</v>
      </c>
      <c r="L67" s="507">
        <v>0</v>
      </c>
      <c r="M67" s="507">
        <v>0</v>
      </c>
      <c r="N67" s="507">
        <v>0</v>
      </c>
      <c r="O67" s="507">
        <v>0</v>
      </c>
      <c r="P67" s="507">
        <v>0</v>
      </c>
      <c r="Q67" s="507">
        <v>0</v>
      </c>
      <c r="R67" s="507">
        <v>0</v>
      </c>
      <c r="S67" s="507">
        <v>0</v>
      </c>
      <c r="T67" s="507">
        <v>0</v>
      </c>
      <c r="U67" s="507">
        <v>0</v>
      </c>
      <c r="V67" s="507">
        <v>0</v>
      </c>
      <c r="W67" s="507">
        <v>0</v>
      </c>
      <c r="X67" s="507">
        <v>0</v>
      </c>
      <c r="Y67" s="507">
        <v>0</v>
      </c>
      <c r="Z67" s="507">
        <v>0</v>
      </c>
      <c r="AA67" s="507">
        <v>0</v>
      </c>
      <c r="AB67" s="507">
        <v>0</v>
      </c>
      <c r="AC67" s="507">
        <v>0</v>
      </c>
      <c r="AD67" s="507">
        <v>0</v>
      </c>
      <c r="AE67" s="507">
        <v>0</v>
      </c>
      <c r="AF67" s="507">
        <v>0</v>
      </c>
      <c r="AG67" s="507">
        <v>0</v>
      </c>
      <c r="AH67" s="507">
        <v>0</v>
      </c>
      <c r="AI67" s="507">
        <v>0</v>
      </c>
      <c r="AJ67" s="507">
        <v>0</v>
      </c>
      <c r="AK67" s="507">
        <v>0</v>
      </c>
      <c r="AL67" s="507">
        <v>0</v>
      </c>
      <c r="AM67" s="507">
        <v>0</v>
      </c>
      <c r="AN67" s="507">
        <v>0</v>
      </c>
      <c r="AO67" s="507">
        <v>0</v>
      </c>
      <c r="AP67" s="507">
        <v>0</v>
      </c>
      <c r="AQ67" s="507">
        <v>0</v>
      </c>
      <c r="AR67" s="507">
        <v>0</v>
      </c>
      <c r="AS67" s="507">
        <v>0</v>
      </c>
      <c r="AT67" s="507">
        <v>0</v>
      </c>
      <c r="AU67" s="507">
        <v>0</v>
      </c>
      <c r="AV67" s="507">
        <v>0</v>
      </c>
      <c r="AW67" s="507">
        <v>0</v>
      </c>
      <c r="AX67" s="507">
        <v>0</v>
      </c>
      <c r="AY67" s="507">
        <v>0</v>
      </c>
      <c r="AZ67" s="507">
        <v>0</v>
      </c>
      <c r="BA67" s="507">
        <v>0</v>
      </c>
      <c r="BB67" s="507">
        <v>0</v>
      </c>
      <c r="BC67" s="507">
        <v>0</v>
      </c>
      <c r="BD67" s="507">
        <v>0</v>
      </c>
      <c r="BE67" s="507">
        <v>0</v>
      </c>
      <c r="BF67" s="507">
        <v>0</v>
      </c>
      <c r="BG67" s="507">
        <v>0</v>
      </c>
      <c r="BH67" s="507">
        <v>0</v>
      </c>
      <c r="BI67" s="507">
        <v>0</v>
      </c>
      <c r="BJ67" s="507">
        <v>0</v>
      </c>
      <c r="BK67" s="507">
        <v>0</v>
      </c>
      <c r="BL67" s="507">
        <v>0</v>
      </c>
      <c r="BM67" s="507">
        <v>0</v>
      </c>
      <c r="BN67" s="507">
        <v>0</v>
      </c>
      <c r="BO67" s="507">
        <v>0</v>
      </c>
      <c r="BP67" s="507">
        <v>0</v>
      </c>
      <c r="BQ67" s="507">
        <v>0</v>
      </c>
      <c r="BR67" s="507">
        <v>0</v>
      </c>
      <c r="BS67" s="507">
        <v>0</v>
      </c>
      <c r="BT67" s="507">
        <v>0</v>
      </c>
      <c r="BU67" s="507">
        <v>0</v>
      </c>
      <c r="BV67" s="507">
        <v>0</v>
      </c>
      <c r="BW67" s="507">
        <v>0</v>
      </c>
      <c r="BX67" s="507">
        <v>0</v>
      </c>
      <c r="BY67" s="507">
        <v>0</v>
      </c>
      <c r="BZ67" s="507">
        <v>0</v>
      </c>
      <c r="CA67" s="507">
        <v>0</v>
      </c>
      <c r="CB67" s="507">
        <v>0</v>
      </c>
      <c r="CC67" s="507">
        <v>0</v>
      </c>
      <c r="CD67" s="507">
        <v>0</v>
      </c>
      <c r="CE67" s="507">
        <v>0</v>
      </c>
      <c r="CF67" s="507">
        <v>0</v>
      </c>
      <c r="CG67" s="507">
        <v>0</v>
      </c>
      <c r="CH67" s="507">
        <v>0</v>
      </c>
      <c r="CI67" s="507">
        <v>0</v>
      </c>
      <c r="CJ67" s="507">
        <v>0</v>
      </c>
      <c r="CK67" s="507">
        <v>0</v>
      </c>
      <c r="CL67" s="507">
        <v>0</v>
      </c>
      <c r="CM67" s="507">
        <v>0</v>
      </c>
      <c r="CN67" s="507">
        <v>0</v>
      </c>
      <c r="CO67" s="507">
        <v>0</v>
      </c>
      <c r="CP67" s="507">
        <v>0</v>
      </c>
      <c r="CQ67" s="507">
        <v>0</v>
      </c>
      <c r="CR67" s="507">
        <v>0</v>
      </c>
      <c r="CS67" s="507">
        <v>0</v>
      </c>
      <c r="CT67" s="56"/>
      <c r="CV67" s="343">
        <f>IF(COUNT(G67:INDEX(G67:CS67,RP+1))&lt;&gt;RP+1,"Error",0)</f>
        <v>0</v>
      </c>
    </row>
    <row r="68" spans="3:102" customFormat="1" hidden="1" x14ac:dyDescent="0.35">
      <c r="C68" s="74"/>
      <c r="D68" s="3"/>
      <c r="E68" s="497"/>
      <c r="F68" s="497"/>
      <c r="G68" s="498"/>
      <c r="H68" s="498"/>
      <c r="I68" s="498"/>
      <c r="J68" s="498"/>
      <c r="K68" s="498"/>
      <c r="L68" s="498"/>
      <c r="M68" s="498"/>
      <c r="N68" s="498"/>
      <c r="O68" s="498"/>
      <c r="P68" s="498"/>
      <c r="Q68" s="498"/>
      <c r="R68" s="498"/>
      <c r="S68" s="498"/>
      <c r="T68" s="498"/>
      <c r="U68" s="498"/>
      <c r="V68" s="498"/>
      <c r="W68" s="498"/>
      <c r="X68" s="498"/>
      <c r="Y68" s="498"/>
      <c r="Z68" s="498"/>
      <c r="AA68" s="498"/>
      <c r="AB68" s="498"/>
      <c r="AC68" s="498"/>
      <c r="AD68" s="498"/>
      <c r="AE68" s="498"/>
      <c r="AF68" s="498"/>
      <c r="AG68" s="498"/>
      <c r="AH68" s="498"/>
      <c r="AI68" s="498"/>
      <c r="AJ68" s="498"/>
      <c r="AK68" s="498"/>
      <c r="AL68" s="498"/>
      <c r="AM68" s="498"/>
      <c r="AN68" s="498"/>
      <c r="AO68" s="498"/>
      <c r="AP68" s="498"/>
      <c r="AQ68" s="498"/>
      <c r="AR68" s="498"/>
      <c r="AS68" s="498"/>
      <c r="AT68" s="498"/>
      <c r="AU68" s="498"/>
      <c r="AV68" s="498"/>
      <c r="AW68" s="498"/>
      <c r="AX68" s="498"/>
      <c r="AY68" s="498"/>
      <c r="AZ68" s="498"/>
      <c r="BA68" s="498"/>
      <c r="BB68" s="498"/>
      <c r="BC68" s="498"/>
      <c r="BD68" s="498"/>
      <c r="BE68" s="498"/>
      <c r="BF68" s="498"/>
      <c r="BG68" s="498"/>
      <c r="BH68" s="498"/>
      <c r="BI68" s="498"/>
      <c r="BJ68" s="498"/>
      <c r="BK68" s="498"/>
      <c r="BL68" s="498"/>
      <c r="BM68" s="498"/>
      <c r="BN68" s="498"/>
      <c r="BO68" s="498"/>
      <c r="BP68" s="498"/>
      <c r="BQ68" s="498"/>
      <c r="BR68" s="498"/>
      <c r="BS68" s="498"/>
      <c r="BT68" s="498"/>
      <c r="BU68" s="498"/>
      <c r="BV68" s="498"/>
      <c r="BW68" s="498"/>
      <c r="BX68" s="498"/>
      <c r="BY68" s="498"/>
      <c r="BZ68" s="498"/>
      <c r="CA68" s="498"/>
      <c r="CB68" s="498"/>
      <c r="CC68" s="498"/>
      <c r="CD68" s="498"/>
      <c r="CE68" s="498"/>
      <c r="CF68" s="498"/>
      <c r="CG68" s="498"/>
      <c r="CH68" s="498"/>
      <c r="CI68" s="498"/>
      <c r="CJ68" s="498"/>
      <c r="CK68" s="498"/>
      <c r="CL68" s="498"/>
      <c r="CM68" s="498"/>
      <c r="CN68" s="498"/>
      <c r="CO68" s="498"/>
      <c r="CP68" s="498"/>
      <c r="CQ68" s="498"/>
      <c r="CR68" s="498"/>
      <c r="CS68" s="498"/>
      <c r="CT68" s="10"/>
    </row>
    <row r="69" spans="3:102" customFormat="1" ht="15.5" hidden="1" x14ac:dyDescent="0.35">
      <c r="C69" s="78" t="s">
        <v>18</v>
      </c>
      <c r="D69" s="3"/>
      <c r="E69" s="502"/>
      <c r="F69" s="497"/>
      <c r="G69" s="498"/>
      <c r="H69" s="498"/>
      <c r="I69" s="498"/>
      <c r="J69" s="498"/>
      <c r="K69" s="498"/>
      <c r="L69" s="498"/>
      <c r="M69" s="498"/>
      <c r="N69" s="498"/>
      <c r="O69" s="498"/>
      <c r="P69" s="498"/>
      <c r="Q69" s="498"/>
      <c r="R69" s="498"/>
      <c r="S69" s="498"/>
      <c r="T69" s="498"/>
      <c r="U69" s="498"/>
      <c r="V69" s="498"/>
      <c r="W69" s="498"/>
      <c r="X69" s="498"/>
      <c r="Y69" s="498"/>
      <c r="Z69" s="498"/>
      <c r="AA69" s="498"/>
      <c r="AB69" s="498"/>
      <c r="AC69" s="498"/>
      <c r="AD69" s="498"/>
      <c r="AE69" s="498"/>
      <c r="AF69" s="498"/>
      <c r="AG69" s="498"/>
      <c r="AH69" s="498"/>
      <c r="AI69" s="498"/>
      <c r="AJ69" s="498"/>
      <c r="AK69" s="498"/>
      <c r="AL69" s="498"/>
      <c r="AM69" s="498"/>
      <c r="AN69" s="498"/>
      <c r="AO69" s="498"/>
      <c r="AP69" s="498"/>
      <c r="AQ69" s="498"/>
      <c r="AR69" s="498"/>
      <c r="AS69" s="498"/>
      <c r="AT69" s="498"/>
      <c r="AU69" s="498"/>
      <c r="AV69" s="498"/>
      <c r="AW69" s="498"/>
      <c r="AX69" s="498"/>
      <c r="AY69" s="498"/>
      <c r="AZ69" s="498"/>
      <c r="BA69" s="498"/>
      <c r="BB69" s="498"/>
      <c r="BC69" s="498"/>
      <c r="BD69" s="498"/>
      <c r="BE69" s="498"/>
      <c r="BF69" s="498"/>
      <c r="BG69" s="498"/>
      <c r="BH69" s="498"/>
      <c r="BI69" s="498"/>
      <c r="BJ69" s="498"/>
      <c r="BK69" s="498"/>
      <c r="BL69" s="498"/>
      <c r="BM69" s="498"/>
      <c r="BN69" s="498"/>
      <c r="BO69" s="498"/>
      <c r="BP69" s="498"/>
      <c r="BQ69" s="498"/>
      <c r="BR69" s="498"/>
      <c r="BS69" s="498"/>
      <c r="BT69" s="498"/>
      <c r="BU69" s="498"/>
      <c r="BV69" s="498"/>
      <c r="BW69" s="498"/>
      <c r="BX69" s="498"/>
      <c r="BY69" s="498"/>
      <c r="BZ69" s="498"/>
      <c r="CA69" s="498"/>
      <c r="CB69" s="498"/>
      <c r="CC69" s="498"/>
      <c r="CD69" s="498"/>
      <c r="CE69" s="498"/>
      <c r="CF69" s="498"/>
      <c r="CG69" s="498"/>
      <c r="CH69" s="498"/>
      <c r="CI69" s="498"/>
      <c r="CJ69" s="498"/>
      <c r="CK69" s="498"/>
      <c r="CL69" s="498"/>
      <c r="CM69" s="498"/>
      <c r="CN69" s="498"/>
      <c r="CO69" s="498"/>
      <c r="CP69" s="498"/>
      <c r="CQ69" s="498"/>
      <c r="CR69" s="498"/>
      <c r="CS69" s="498"/>
      <c r="CT69" s="10"/>
    </row>
    <row r="70" spans="3:102" customFormat="1" hidden="1" x14ac:dyDescent="0.35">
      <c r="C70" s="74"/>
      <c r="D70" s="3"/>
      <c r="E70" s="497"/>
      <c r="F70" s="497"/>
      <c r="G70" s="498"/>
      <c r="H70" s="498"/>
      <c r="I70" s="498"/>
      <c r="J70" s="498"/>
      <c r="K70" s="498"/>
      <c r="L70" s="498"/>
      <c r="M70" s="498"/>
      <c r="N70" s="498"/>
      <c r="O70" s="498"/>
      <c r="P70" s="498"/>
      <c r="Q70" s="498"/>
      <c r="R70" s="498"/>
      <c r="S70" s="498"/>
      <c r="T70" s="498"/>
      <c r="U70" s="498"/>
      <c r="V70" s="498"/>
      <c r="W70" s="498"/>
      <c r="X70" s="498"/>
      <c r="Y70" s="498"/>
      <c r="Z70" s="498"/>
      <c r="AA70" s="498"/>
      <c r="AB70" s="498"/>
      <c r="AC70" s="498"/>
      <c r="AD70" s="498"/>
      <c r="AE70" s="498"/>
      <c r="AF70" s="498"/>
      <c r="AG70" s="498"/>
      <c r="AH70" s="498"/>
      <c r="AI70" s="498"/>
      <c r="AJ70" s="498"/>
      <c r="AK70" s="498"/>
      <c r="AL70" s="498"/>
      <c r="AM70" s="498"/>
      <c r="AN70" s="498"/>
      <c r="AO70" s="498"/>
      <c r="AP70" s="498"/>
      <c r="AQ70" s="498"/>
      <c r="AR70" s="498"/>
      <c r="AS70" s="498"/>
      <c r="AT70" s="498"/>
      <c r="AU70" s="498"/>
      <c r="AV70" s="498"/>
      <c r="AW70" s="498"/>
      <c r="AX70" s="498"/>
      <c r="AY70" s="498"/>
      <c r="AZ70" s="498"/>
      <c r="BA70" s="498"/>
      <c r="BB70" s="498"/>
      <c r="BC70" s="498"/>
      <c r="BD70" s="498"/>
      <c r="BE70" s="498"/>
      <c r="BF70" s="498"/>
      <c r="BG70" s="498"/>
      <c r="BH70" s="498"/>
      <c r="BI70" s="498"/>
      <c r="BJ70" s="498"/>
      <c r="BK70" s="498"/>
      <c r="BL70" s="498"/>
      <c r="BM70" s="498"/>
      <c r="BN70" s="498"/>
      <c r="BO70" s="498"/>
      <c r="BP70" s="498"/>
      <c r="BQ70" s="498"/>
      <c r="BR70" s="498"/>
      <c r="BS70" s="498"/>
      <c r="BT70" s="498"/>
      <c r="BU70" s="498"/>
      <c r="BV70" s="498"/>
      <c r="BW70" s="498"/>
      <c r="BX70" s="498"/>
      <c r="BY70" s="498"/>
      <c r="BZ70" s="498"/>
      <c r="CA70" s="498"/>
      <c r="CB70" s="498"/>
      <c r="CC70" s="498"/>
      <c r="CD70" s="498"/>
      <c r="CE70" s="498"/>
      <c r="CF70" s="498"/>
      <c r="CG70" s="498"/>
      <c r="CH70" s="498"/>
      <c r="CI70" s="498"/>
      <c r="CJ70" s="498"/>
      <c r="CK70" s="498"/>
      <c r="CL70" s="498"/>
      <c r="CM70" s="498"/>
      <c r="CN70" s="498"/>
      <c r="CO70" s="498"/>
      <c r="CP70" s="498"/>
      <c r="CQ70" s="498"/>
      <c r="CR70" s="498"/>
      <c r="CS70" s="498"/>
      <c r="CT70" s="10"/>
    </row>
    <row r="71" spans="3:102" customFormat="1" hidden="1" x14ac:dyDescent="0.35">
      <c r="C71" s="231" t="s">
        <v>144</v>
      </c>
      <c r="D71" s="18"/>
      <c r="E71" s="490">
        <f t="shared" ref="E71:AJ71" si="19">SUM(E72:E91)</f>
        <v>0</v>
      </c>
      <c r="F71" s="490">
        <f t="shared" si="19"/>
        <v>0</v>
      </c>
      <c r="G71" s="491">
        <f t="shared" si="19"/>
        <v>0</v>
      </c>
      <c r="H71" s="491">
        <f t="shared" si="19"/>
        <v>0</v>
      </c>
      <c r="I71" s="491">
        <f t="shared" si="19"/>
        <v>0</v>
      </c>
      <c r="J71" s="491">
        <f t="shared" si="19"/>
        <v>0</v>
      </c>
      <c r="K71" s="491">
        <f t="shared" si="19"/>
        <v>0</v>
      </c>
      <c r="L71" s="491">
        <f t="shared" si="19"/>
        <v>0</v>
      </c>
      <c r="M71" s="491">
        <f t="shared" si="19"/>
        <v>0</v>
      </c>
      <c r="N71" s="491">
        <f t="shared" si="19"/>
        <v>0</v>
      </c>
      <c r="O71" s="491">
        <f t="shared" si="19"/>
        <v>0</v>
      </c>
      <c r="P71" s="491">
        <f t="shared" si="19"/>
        <v>0</v>
      </c>
      <c r="Q71" s="491">
        <f t="shared" si="19"/>
        <v>0</v>
      </c>
      <c r="R71" s="491">
        <f t="shared" si="19"/>
        <v>0</v>
      </c>
      <c r="S71" s="491">
        <f t="shared" si="19"/>
        <v>0</v>
      </c>
      <c r="T71" s="491">
        <f t="shared" si="19"/>
        <v>0</v>
      </c>
      <c r="U71" s="491">
        <f t="shared" si="19"/>
        <v>0</v>
      </c>
      <c r="V71" s="491">
        <f t="shared" si="19"/>
        <v>0</v>
      </c>
      <c r="W71" s="491">
        <f t="shared" si="19"/>
        <v>0</v>
      </c>
      <c r="X71" s="491">
        <f t="shared" si="19"/>
        <v>0</v>
      </c>
      <c r="Y71" s="491">
        <f t="shared" si="19"/>
        <v>0</v>
      </c>
      <c r="Z71" s="491">
        <f t="shared" si="19"/>
        <v>0</v>
      </c>
      <c r="AA71" s="491">
        <f t="shared" si="19"/>
        <v>0</v>
      </c>
      <c r="AB71" s="491">
        <f t="shared" si="19"/>
        <v>0</v>
      </c>
      <c r="AC71" s="491">
        <f t="shared" si="19"/>
        <v>0</v>
      </c>
      <c r="AD71" s="491">
        <f t="shared" si="19"/>
        <v>0</v>
      </c>
      <c r="AE71" s="491">
        <f t="shared" si="19"/>
        <v>0</v>
      </c>
      <c r="AF71" s="491">
        <f t="shared" si="19"/>
        <v>0</v>
      </c>
      <c r="AG71" s="491">
        <f t="shared" si="19"/>
        <v>0</v>
      </c>
      <c r="AH71" s="491">
        <f t="shared" si="19"/>
        <v>0</v>
      </c>
      <c r="AI71" s="491">
        <f t="shared" si="19"/>
        <v>0</v>
      </c>
      <c r="AJ71" s="491">
        <f t="shared" si="19"/>
        <v>0</v>
      </c>
      <c r="AK71" s="491">
        <f t="shared" ref="AK71:CS71" si="20">SUM(AK72:AK91)</f>
        <v>0</v>
      </c>
      <c r="AL71" s="491">
        <f t="shared" si="20"/>
        <v>0</v>
      </c>
      <c r="AM71" s="491">
        <f t="shared" si="20"/>
        <v>0</v>
      </c>
      <c r="AN71" s="491">
        <f t="shared" si="20"/>
        <v>0</v>
      </c>
      <c r="AO71" s="491">
        <f t="shared" si="20"/>
        <v>0</v>
      </c>
      <c r="AP71" s="491">
        <f t="shared" si="20"/>
        <v>0</v>
      </c>
      <c r="AQ71" s="491">
        <f t="shared" si="20"/>
        <v>0</v>
      </c>
      <c r="AR71" s="491">
        <f t="shared" si="20"/>
        <v>0</v>
      </c>
      <c r="AS71" s="491">
        <f t="shared" si="20"/>
        <v>0</v>
      </c>
      <c r="AT71" s="491">
        <f t="shared" si="20"/>
        <v>0</v>
      </c>
      <c r="AU71" s="491">
        <f t="shared" si="20"/>
        <v>0</v>
      </c>
      <c r="AV71" s="491">
        <f t="shared" si="20"/>
        <v>0</v>
      </c>
      <c r="AW71" s="491">
        <f t="shared" si="20"/>
        <v>0</v>
      </c>
      <c r="AX71" s="491">
        <f t="shared" si="20"/>
        <v>0</v>
      </c>
      <c r="AY71" s="491">
        <f t="shared" si="20"/>
        <v>0</v>
      </c>
      <c r="AZ71" s="491">
        <f t="shared" si="20"/>
        <v>0</v>
      </c>
      <c r="BA71" s="491">
        <f t="shared" si="20"/>
        <v>0</v>
      </c>
      <c r="BB71" s="491">
        <f t="shared" si="20"/>
        <v>0</v>
      </c>
      <c r="BC71" s="491">
        <f t="shared" si="20"/>
        <v>0</v>
      </c>
      <c r="BD71" s="491">
        <f t="shared" si="20"/>
        <v>0</v>
      </c>
      <c r="BE71" s="491">
        <f t="shared" si="20"/>
        <v>0</v>
      </c>
      <c r="BF71" s="491">
        <f t="shared" si="20"/>
        <v>0</v>
      </c>
      <c r="BG71" s="491">
        <f t="shared" si="20"/>
        <v>0</v>
      </c>
      <c r="BH71" s="491">
        <f t="shared" si="20"/>
        <v>0</v>
      </c>
      <c r="BI71" s="491">
        <f t="shared" si="20"/>
        <v>0</v>
      </c>
      <c r="BJ71" s="491">
        <f t="shared" si="20"/>
        <v>0</v>
      </c>
      <c r="BK71" s="491">
        <f t="shared" si="20"/>
        <v>0</v>
      </c>
      <c r="BL71" s="491">
        <f t="shared" si="20"/>
        <v>0</v>
      </c>
      <c r="BM71" s="491">
        <f t="shared" si="20"/>
        <v>0</v>
      </c>
      <c r="BN71" s="491">
        <f t="shared" si="20"/>
        <v>0</v>
      </c>
      <c r="BO71" s="491">
        <f t="shared" si="20"/>
        <v>0</v>
      </c>
      <c r="BP71" s="491">
        <f t="shared" si="20"/>
        <v>0</v>
      </c>
      <c r="BQ71" s="491">
        <f t="shared" si="20"/>
        <v>0</v>
      </c>
      <c r="BR71" s="491">
        <f t="shared" si="20"/>
        <v>0</v>
      </c>
      <c r="BS71" s="491">
        <f t="shared" si="20"/>
        <v>0</v>
      </c>
      <c r="BT71" s="491">
        <f t="shared" si="20"/>
        <v>0</v>
      </c>
      <c r="BU71" s="491">
        <f t="shared" si="20"/>
        <v>0</v>
      </c>
      <c r="BV71" s="491">
        <f t="shared" si="20"/>
        <v>0</v>
      </c>
      <c r="BW71" s="491">
        <f t="shared" si="20"/>
        <v>0</v>
      </c>
      <c r="BX71" s="491">
        <f t="shared" si="20"/>
        <v>0</v>
      </c>
      <c r="BY71" s="491">
        <f t="shared" si="20"/>
        <v>0</v>
      </c>
      <c r="BZ71" s="491">
        <f t="shared" si="20"/>
        <v>0</v>
      </c>
      <c r="CA71" s="491">
        <f t="shared" si="20"/>
        <v>0</v>
      </c>
      <c r="CB71" s="491">
        <f t="shared" si="20"/>
        <v>0</v>
      </c>
      <c r="CC71" s="491">
        <f t="shared" si="20"/>
        <v>0</v>
      </c>
      <c r="CD71" s="491">
        <f t="shared" si="20"/>
        <v>0</v>
      </c>
      <c r="CE71" s="491">
        <f t="shared" si="20"/>
        <v>0</v>
      </c>
      <c r="CF71" s="491">
        <f t="shared" si="20"/>
        <v>0</v>
      </c>
      <c r="CG71" s="491">
        <f t="shared" si="20"/>
        <v>0</v>
      </c>
      <c r="CH71" s="491">
        <f t="shared" si="20"/>
        <v>0</v>
      </c>
      <c r="CI71" s="491">
        <f t="shared" si="20"/>
        <v>0</v>
      </c>
      <c r="CJ71" s="491">
        <f t="shared" si="20"/>
        <v>0</v>
      </c>
      <c r="CK71" s="491">
        <f t="shared" si="20"/>
        <v>0</v>
      </c>
      <c r="CL71" s="491">
        <f t="shared" si="20"/>
        <v>0</v>
      </c>
      <c r="CM71" s="491">
        <f t="shared" si="20"/>
        <v>0</v>
      </c>
      <c r="CN71" s="491">
        <f t="shared" si="20"/>
        <v>0</v>
      </c>
      <c r="CO71" s="491">
        <f t="shared" si="20"/>
        <v>0</v>
      </c>
      <c r="CP71" s="491">
        <f t="shared" si="20"/>
        <v>0</v>
      </c>
      <c r="CQ71" s="491">
        <f t="shared" si="20"/>
        <v>0</v>
      </c>
      <c r="CR71" s="491">
        <f t="shared" si="20"/>
        <v>0</v>
      </c>
      <c r="CS71" s="491">
        <f t="shared" si="20"/>
        <v>0</v>
      </c>
      <c r="CT71" s="56"/>
    </row>
    <row r="72" spans="3:102" customFormat="1" hidden="1" x14ac:dyDescent="0.35">
      <c r="C72" s="421"/>
      <c r="D72" s="3"/>
      <c r="E72" s="492">
        <f>G72+NPV(G.Asm!$F$40,H72:INDEX(H72:CS72,RP))</f>
        <v>0</v>
      </c>
      <c r="F72" s="492">
        <f t="shared" ref="F72:F91" si="21">SUMIF($G$4:$CS$4,"&lt;="&amp;RP,G72:CS72)</f>
        <v>0</v>
      </c>
      <c r="G72" s="493">
        <v>0</v>
      </c>
      <c r="H72" s="494">
        <v>0</v>
      </c>
      <c r="I72" s="494">
        <v>0</v>
      </c>
      <c r="J72" s="494">
        <v>0</v>
      </c>
      <c r="K72" s="494">
        <v>0</v>
      </c>
      <c r="L72" s="494">
        <v>0</v>
      </c>
      <c r="M72" s="494">
        <v>0</v>
      </c>
      <c r="N72" s="494">
        <v>0</v>
      </c>
      <c r="O72" s="494">
        <v>0</v>
      </c>
      <c r="P72" s="494">
        <v>0</v>
      </c>
      <c r="Q72" s="494">
        <v>0</v>
      </c>
      <c r="R72" s="494">
        <v>0</v>
      </c>
      <c r="S72" s="494">
        <v>0</v>
      </c>
      <c r="T72" s="494">
        <v>0</v>
      </c>
      <c r="U72" s="494">
        <v>0</v>
      </c>
      <c r="V72" s="494">
        <v>0</v>
      </c>
      <c r="W72" s="494">
        <v>0</v>
      </c>
      <c r="X72" s="494">
        <v>0</v>
      </c>
      <c r="Y72" s="494">
        <v>0</v>
      </c>
      <c r="Z72" s="494">
        <v>0</v>
      </c>
      <c r="AA72" s="494">
        <v>0</v>
      </c>
      <c r="AB72" s="494">
        <v>0</v>
      </c>
      <c r="AC72" s="494">
        <v>0</v>
      </c>
      <c r="AD72" s="494">
        <v>0</v>
      </c>
      <c r="AE72" s="494">
        <v>0</v>
      </c>
      <c r="AF72" s="494">
        <v>0</v>
      </c>
      <c r="AG72" s="494">
        <v>0</v>
      </c>
      <c r="AH72" s="494">
        <v>0</v>
      </c>
      <c r="AI72" s="494">
        <v>0</v>
      </c>
      <c r="AJ72" s="494">
        <v>0</v>
      </c>
      <c r="AK72" s="494">
        <v>0</v>
      </c>
      <c r="AL72" s="494">
        <v>0</v>
      </c>
      <c r="AM72" s="494">
        <v>0</v>
      </c>
      <c r="AN72" s="494">
        <v>0</v>
      </c>
      <c r="AO72" s="494">
        <v>0</v>
      </c>
      <c r="AP72" s="494">
        <v>0</v>
      </c>
      <c r="AQ72" s="494">
        <v>0</v>
      </c>
      <c r="AR72" s="494">
        <v>0</v>
      </c>
      <c r="AS72" s="494">
        <v>0</v>
      </c>
      <c r="AT72" s="494">
        <v>0</v>
      </c>
      <c r="AU72" s="494">
        <v>0</v>
      </c>
      <c r="AV72" s="494">
        <v>0</v>
      </c>
      <c r="AW72" s="494">
        <v>0</v>
      </c>
      <c r="AX72" s="494">
        <v>0</v>
      </c>
      <c r="AY72" s="494">
        <v>0</v>
      </c>
      <c r="AZ72" s="494">
        <v>0</v>
      </c>
      <c r="BA72" s="494">
        <v>0</v>
      </c>
      <c r="BB72" s="494">
        <v>0</v>
      </c>
      <c r="BC72" s="494">
        <v>0</v>
      </c>
      <c r="BD72" s="494">
        <v>0</v>
      </c>
      <c r="BE72" s="494">
        <v>0</v>
      </c>
      <c r="BF72" s="494">
        <v>0</v>
      </c>
      <c r="BG72" s="494">
        <v>0</v>
      </c>
      <c r="BH72" s="494">
        <v>0</v>
      </c>
      <c r="BI72" s="494">
        <v>0</v>
      </c>
      <c r="BJ72" s="494">
        <v>0</v>
      </c>
      <c r="BK72" s="494">
        <v>0</v>
      </c>
      <c r="BL72" s="494">
        <v>0</v>
      </c>
      <c r="BM72" s="494">
        <v>0</v>
      </c>
      <c r="BN72" s="494">
        <v>0</v>
      </c>
      <c r="BO72" s="494">
        <v>0</v>
      </c>
      <c r="BP72" s="494">
        <v>0</v>
      </c>
      <c r="BQ72" s="494">
        <v>0</v>
      </c>
      <c r="BR72" s="494">
        <v>0</v>
      </c>
      <c r="BS72" s="494">
        <v>0</v>
      </c>
      <c r="BT72" s="494">
        <v>0</v>
      </c>
      <c r="BU72" s="494">
        <v>0</v>
      </c>
      <c r="BV72" s="494">
        <v>0</v>
      </c>
      <c r="BW72" s="494">
        <v>0</v>
      </c>
      <c r="BX72" s="494">
        <v>0</v>
      </c>
      <c r="BY72" s="494">
        <v>0</v>
      </c>
      <c r="BZ72" s="494">
        <v>0</v>
      </c>
      <c r="CA72" s="494">
        <v>0</v>
      </c>
      <c r="CB72" s="494">
        <v>0</v>
      </c>
      <c r="CC72" s="494">
        <v>0</v>
      </c>
      <c r="CD72" s="494">
        <v>0</v>
      </c>
      <c r="CE72" s="494">
        <v>0</v>
      </c>
      <c r="CF72" s="494">
        <v>0</v>
      </c>
      <c r="CG72" s="494">
        <v>0</v>
      </c>
      <c r="CH72" s="494">
        <v>0</v>
      </c>
      <c r="CI72" s="494">
        <v>0</v>
      </c>
      <c r="CJ72" s="494">
        <v>0</v>
      </c>
      <c r="CK72" s="494">
        <v>0</v>
      </c>
      <c r="CL72" s="494">
        <v>0</v>
      </c>
      <c r="CM72" s="494">
        <v>0</v>
      </c>
      <c r="CN72" s="494">
        <v>0</v>
      </c>
      <c r="CO72" s="494">
        <v>0</v>
      </c>
      <c r="CP72" s="494">
        <v>0</v>
      </c>
      <c r="CQ72" s="494">
        <v>0</v>
      </c>
      <c r="CR72" s="494">
        <v>0</v>
      </c>
      <c r="CS72" s="494">
        <v>0</v>
      </c>
      <c r="CT72" s="9"/>
      <c r="CV72" s="343">
        <f>IF(COUNT(G72:INDEX(G72:CS72,RP+1))&lt;&gt;RP+1,"Error",0)</f>
        <v>0</v>
      </c>
      <c r="CX72" s="324">
        <f t="shared" ref="CX72:CX91" si="22">IF(OR(AND(OR(ISBLANK(C72),NOT(ISBLANK(C72)),C72="Spare"),E72=0,F72=0),AND(NOT(ISBLANK(C72)),NOT(C72="Spare"),NOT(E72=0),NOT(F72=0))),0,"Error")</f>
        <v>0</v>
      </c>
    </row>
    <row r="73" spans="3:102" customFormat="1" hidden="1" x14ac:dyDescent="0.35">
      <c r="C73" s="421"/>
      <c r="D73" s="3"/>
      <c r="E73" s="492">
        <f>G73+NPV(G.Asm!$F$40,H73:INDEX(H73:CS73,RP))</f>
        <v>0</v>
      </c>
      <c r="F73" s="492">
        <f t="shared" si="21"/>
        <v>0</v>
      </c>
      <c r="G73" s="493">
        <v>0</v>
      </c>
      <c r="H73" s="494">
        <v>0</v>
      </c>
      <c r="I73" s="494">
        <v>0</v>
      </c>
      <c r="J73" s="494">
        <v>0</v>
      </c>
      <c r="K73" s="494">
        <v>0</v>
      </c>
      <c r="L73" s="494">
        <v>0</v>
      </c>
      <c r="M73" s="494">
        <v>0</v>
      </c>
      <c r="N73" s="494">
        <v>0</v>
      </c>
      <c r="O73" s="494">
        <v>0</v>
      </c>
      <c r="P73" s="494">
        <v>0</v>
      </c>
      <c r="Q73" s="494">
        <v>0</v>
      </c>
      <c r="R73" s="494">
        <v>0</v>
      </c>
      <c r="S73" s="494">
        <v>0</v>
      </c>
      <c r="T73" s="494">
        <v>0</v>
      </c>
      <c r="U73" s="494">
        <v>0</v>
      </c>
      <c r="V73" s="494">
        <v>0</v>
      </c>
      <c r="W73" s="494">
        <v>0</v>
      </c>
      <c r="X73" s="494">
        <v>0</v>
      </c>
      <c r="Y73" s="494">
        <v>0</v>
      </c>
      <c r="Z73" s="494">
        <v>0</v>
      </c>
      <c r="AA73" s="494">
        <v>0</v>
      </c>
      <c r="AB73" s="494">
        <v>0</v>
      </c>
      <c r="AC73" s="494">
        <v>0</v>
      </c>
      <c r="AD73" s="494">
        <v>0</v>
      </c>
      <c r="AE73" s="494">
        <v>0</v>
      </c>
      <c r="AF73" s="494">
        <v>0</v>
      </c>
      <c r="AG73" s="494">
        <v>0</v>
      </c>
      <c r="AH73" s="494">
        <v>0</v>
      </c>
      <c r="AI73" s="494">
        <v>0</v>
      </c>
      <c r="AJ73" s="494">
        <v>0</v>
      </c>
      <c r="AK73" s="494">
        <v>0</v>
      </c>
      <c r="AL73" s="494">
        <v>0</v>
      </c>
      <c r="AM73" s="494">
        <v>0</v>
      </c>
      <c r="AN73" s="494">
        <v>0</v>
      </c>
      <c r="AO73" s="494">
        <v>0</v>
      </c>
      <c r="AP73" s="494">
        <v>0</v>
      </c>
      <c r="AQ73" s="494">
        <v>0</v>
      </c>
      <c r="AR73" s="494">
        <v>0</v>
      </c>
      <c r="AS73" s="494">
        <v>0</v>
      </c>
      <c r="AT73" s="494">
        <v>0</v>
      </c>
      <c r="AU73" s="494">
        <v>0</v>
      </c>
      <c r="AV73" s="494">
        <v>0</v>
      </c>
      <c r="AW73" s="494">
        <v>0</v>
      </c>
      <c r="AX73" s="494">
        <v>0</v>
      </c>
      <c r="AY73" s="494">
        <v>0</v>
      </c>
      <c r="AZ73" s="494">
        <v>0</v>
      </c>
      <c r="BA73" s="494">
        <v>0</v>
      </c>
      <c r="BB73" s="494">
        <v>0</v>
      </c>
      <c r="BC73" s="494">
        <v>0</v>
      </c>
      <c r="BD73" s="494">
        <v>0</v>
      </c>
      <c r="BE73" s="494">
        <v>0</v>
      </c>
      <c r="BF73" s="494">
        <v>0</v>
      </c>
      <c r="BG73" s="494">
        <v>0</v>
      </c>
      <c r="BH73" s="494">
        <v>0</v>
      </c>
      <c r="BI73" s="494">
        <v>0</v>
      </c>
      <c r="BJ73" s="494">
        <v>0</v>
      </c>
      <c r="BK73" s="494">
        <v>0</v>
      </c>
      <c r="BL73" s="494">
        <v>0</v>
      </c>
      <c r="BM73" s="494">
        <v>0</v>
      </c>
      <c r="BN73" s="494">
        <v>0</v>
      </c>
      <c r="BO73" s="494">
        <v>0</v>
      </c>
      <c r="BP73" s="494">
        <v>0</v>
      </c>
      <c r="BQ73" s="494">
        <v>0</v>
      </c>
      <c r="BR73" s="494">
        <v>0</v>
      </c>
      <c r="BS73" s="494">
        <v>0</v>
      </c>
      <c r="BT73" s="494">
        <v>0</v>
      </c>
      <c r="BU73" s="494">
        <v>0</v>
      </c>
      <c r="BV73" s="494">
        <v>0</v>
      </c>
      <c r="BW73" s="494">
        <v>0</v>
      </c>
      <c r="BX73" s="494">
        <v>0</v>
      </c>
      <c r="BY73" s="494">
        <v>0</v>
      </c>
      <c r="BZ73" s="494">
        <v>0</v>
      </c>
      <c r="CA73" s="494">
        <v>0</v>
      </c>
      <c r="CB73" s="494">
        <v>0</v>
      </c>
      <c r="CC73" s="494">
        <v>0</v>
      </c>
      <c r="CD73" s="494">
        <v>0</v>
      </c>
      <c r="CE73" s="494">
        <v>0</v>
      </c>
      <c r="CF73" s="494">
        <v>0</v>
      </c>
      <c r="CG73" s="494">
        <v>0</v>
      </c>
      <c r="CH73" s="494">
        <v>0</v>
      </c>
      <c r="CI73" s="494">
        <v>0</v>
      </c>
      <c r="CJ73" s="494">
        <v>0</v>
      </c>
      <c r="CK73" s="494">
        <v>0</v>
      </c>
      <c r="CL73" s="494">
        <v>0</v>
      </c>
      <c r="CM73" s="494">
        <v>0</v>
      </c>
      <c r="CN73" s="494">
        <v>0</v>
      </c>
      <c r="CO73" s="494">
        <v>0</v>
      </c>
      <c r="CP73" s="494">
        <v>0</v>
      </c>
      <c r="CQ73" s="494">
        <v>0</v>
      </c>
      <c r="CR73" s="494">
        <v>0</v>
      </c>
      <c r="CS73" s="494">
        <v>0</v>
      </c>
      <c r="CT73" s="9"/>
      <c r="CV73" s="343">
        <f>IF(COUNT(G73:INDEX(G73:CS73,RP+1))&lt;&gt;RP+1,"Error",0)</f>
        <v>0</v>
      </c>
      <c r="CX73" s="324">
        <f t="shared" si="22"/>
        <v>0</v>
      </c>
    </row>
    <row r="74" spans="3:102" customFormat="1" hidden="1" x14ac:dyDescent="0.35">
      <c r="C74" s="421"/>
      <c r="D74" s="3"/>
      <c r="E74" s="492">
        <f>G74+NPV(G.Asm!$F$40,H74:INDEX(H74:CS74,RP))</f>
        <v>0</v>
      </c>
      <c r="F74" s="492">
        <f t="shared" si="21"/>
        <v>0</v>
      </c>
      <c r="G74" s="493">
        <v>0</v>
      </c>
      <c r="H74" s="494">
        <v>0</v>
      </c>
      <c r="I74" s="494">
        <v>0</v>
      </c>
      <c r="J74" s="494">
        <v>0</v>
      </c>
      <c r="K74" s="494">
        <v>0</v>
      </c>
      <c r="L74" s="494">
        <v>0</v>
      </c>
      <c r="M74" s="494">
        <v>0</v>
      </c>
      <c r="N74" s="494">
        <v>0</v>
      </c>
      <c r="O74" s="494">
        <v>0</v>
      </c>
      <c r="P74" s="494">
        <v>0</v>
      </c>
      <c r="Q74" s="494">
        <v>0</v>
      </c>
      <c r="R74" s="494">
        <v>0</v>
      </c>
      <c r="S74" s="494">
        <v>0</v>
      </c>
      <c r="T74" s="494">
        <v>0</v>
      </c>
      <c r="U74" s="494">
        <v>0</v>
      </c>
      <c r="V74" s="494">
        <v>0</v>
      </c>
      <c r="W74" s="494">
        <v>0</v>
      </c>
      <c r="X74" s="494">
        <v>0</v>
      </c>
      <c r="Y74" s="494">
        <v>0</v>
      </c>
      <c r="Z74" s="494">
        <v>0</v>
      </c>
      <c r="AA74" s="494">
        <v>0</v>
      </c>
      <c r="AB74" s="494">
        <v>0</v>
      </c>
      <c r="AC74" s="494">
        <v>0</v>
      </c>
      <c r="AD74" s="494">
        <v>0</v>
      </c>
      <c r="AE74" s="494">
        <v>0</v>
      </c>
      <c r="AF74" s="494">
        <v>0</v>
      </c>
      <c r="AG74" s="494">
        <v>0</v>
      </c>
      <c r="AH74" s="494">
        <v>0</v>
      </c>
      <c r="AI74" s="494">
        <v>0</v>
      </c>
      <c r="AJ74" s="494">
        <v>0</v>
      </c>
      <c r="AK74" s="494">
        <v>0</v>
      </c>
      <c r="AL74" s="494">
        <v>0</v>
      </c>
      <c r="AM74" s="494">
        <v>0</v>
      </c>
      <c r="AN74" s="494">
        <v>0</v>
      </c>
      <c r="AO74" s="494">
        <v>0</v>
      </c>
      <c r="AP74" s="494">
        <v>0</v>
      </c>
      <c r="AQ74" s="494">
        <v>0</v>
      </c>
      <c r="AR74" s="494">
        <v>0</v>
      </c>
      <c r="AS74" s="494">
        <v>0</v>
      </c>
      <c r="AT74" s="494">
        <v>0</v>
      </c>
      <c r="AU74" s="494">
        <v>0</v>
      </c>
      <c r="AV74" s="494">
        <v>0</v>
      </c>
      <c r="AW74" s="494">
        <v>0</v>
      </c>
      <c r="AX74" s="494">
        <v>0</v>
      </c>
      <c r="AY74" s="494">
        <v>0</v>
      </c>
      <c r="AZ74" s="494">
        <v>0</v>
      </c>
      <c r="BA74" s="494">
        <v>0</v>
      </c>
      <c r="BB74" s="494">
        <v>0</v>
      </c>
      <c r="BC74" s="494">
        <v>0</v>
      </c>
      <c r="BD74" s="494">
        <v>0</v>
      </c>
      <c r="BE74" s="494">
        <v>0</v>
      </c>
      <c r="BF74" s="494">
        <v>0</v>
      </c>
      <c r="BG74" s="494">
        <v>0</v>
      </c>
      <c r="BH74" s="494">
        <v>0</v>
      </c>
      <c r="BI74" s="494">
        <v>0</v>
      </c>
      <c r="BJ74" s="494">
        <v>0</v>
      </c>
      <c r="BK74" s="494">
        <v>0</v>
      </c>
      <c r="BL74" s="494">
        <v>0</v>
      </c>
      <c r="BM74" s="494">
        <v>0</v>
      </c>
      <c r="BN74" s="494">
        <v>0</v>
      </c>
      <c r="BO74" s="494">
        <v>0</v>
      </c>
      <c r="BP74" s="494">
        <v>0</v>
      </c>
      <c r="BQ74" s="494">
        <v>0</v>
      </c>
      <c r="BR74" s="494">
        <v>0</v>
      </c>
      <c r="BS74" s="494">
        <v>0</v>
      </c>
      <c r="BT74" s="494">
        <v>0</v>
      </c>
      <c r="BU74" s="494">
        <v>0</v>
      </c>
      <c r="BV74" s="494">
        <v>0</v>
      </c>
      <c r="BW74" s="494">
        <v>0</v>
      </c>
      <c r="BX74" s="494">
        <v>0</v>
      </c>
      <c r="BY74" s="494">
        <v>0</v>
      </c>
      <c r="BZ74" s="494">
        <v>0</v>
      </c>
      <c r="CA74" s="494">
        <v>0</v>
      </c>
      <c r="CB74" s="494">
        <v>0</v>
      </c>
      <c r="CC74" s="494">
        <v>0</v>
      </c>
      <c r="CD74" s="494">
        <v>0</v>
      </c>
      <c r="CE74" s="494">
        <v>0</v>
      </c>
      <c r="CF74" s="494">
        <v>0</v>
      </c>
      <c r="CG74" s="494">
        <v>0</v>
      </c>
      <c r="CH74" s="494">
        <v>0</v>
      </c>
      <c r="CI74" s="494">
        <v>0</v>
      </c>
      <c r="CJ74" s="494">
        <v>0</v>
      </c>
      <c r="CK74" s="494">
        <v>0</v>
      </c>
      <c r="CL74" s="494">
        <v>0</v>
      </c>
      <c r="CM74" s="494">
        <v>0</v>
      </c>
      <c r="CN74" s="494">
        <v>0</v>
      </c>
      <c r="CO74" s="494">
        <v>0</v>
      </c>
      <c r="CP74" s="494">
        <v>0</v>
      </c>
      <c r="CQ74" s="494">
        <v>0</v>
      </c>
      <c r="CR74" s="494">
        <v>0</v>
      </c>
      <c r="CS74" s="494">
        <v>0</v>
      </c>
      <c r="CT74" s="9"/>
      <c r="CV74" s="343">
        <f>IF(COUNT(G74:INDEX(G74:CS74,RP+1))&lt;&gt;RP+1,"Error",0)</f>
        <v>0</v>
      </c>
      <c r="CX74" s="324">
        <f t="shared" si="22"/>
        <v>0</v>
      </c>
    </row>
    <row r="75" spans="3:102" customFormat="1" hidden="1" x14ac:dyDescent="0.35">
      <c r="C75" s="421"/>
      <c r="D75" s="3"/>
      <c r="E75" s="492">
        <f>G75+NPV(G.Asm!$F$40,H75:INDEX(H75:CS75,RP))</f>
        <v>0</v>
      </c>
      <c r="F75" s="492">
        <f t="shared" si="21"/>
        <v>0</v>
      </c>
      <c r="G75" s="493">
        <v>0</v>
      </c>
      <c r="H75" s="494">
        <v>0</v>
      </c>
      <c r="I75" s="494">
        <v>0</v>
      </c>
      <c r="J75" s="494">
        <v>0</v>
      </c>
      <c r="K75" s="494">
        <v>0</v>
      </c>
      <c r="L75" s="494">
        <v>0</v>
      </c>
      <c r="M75" s="494">
        <v>0</v>
      </c>
      <c r="N75" s="494">
        <v>0</v>
      </c>
      <c r="O75" s="494">
        <v>0</v>
      </c>
      <c r="P75" s="494">
        <v>0</v>
      </c>
      <c r="Q75" s="494">
        <v>0</v>
      </c>
      <c r="R75" s="494">
        <v>0</v>
      </c>
      <c r="S75" s="494">
        <v>0</v>
      </c>
      <c r="T75" s="494">
        <v>0</v>
      </c>
      <c r="U75" s="494">
        <v>0</v>
      </c>
      <c r="V75" s="494">
        <v>0</v>
      </c>
      <c r="W75" s="494">
        <v>0</v>
      </c>
      <c r="X75" s="494">
        <v>0</v>
      </c>
      <c r="Y75" s="494">
        <v>0</v>
      </c>
      <c r="Z75" s="494">
        <v>0</v>
      </c>
      <c r="AA75" s="494">
        <v>0</v>
      </c>
      <c r="AB75" s="494">
        <v>0</v>
      </c>
      <c r="AC75" s="494">
        <v>0</v>
      </c>
      <c r="AD75" s="494">
        <v>0</v>
      </c>
      <c r="AE75" s="494">
        <v>0</v>
      </c>
      <c r="AF75" s="494">
        <v>0</v>
      </c>
      <c r="AG75" s="494">
        <v>0</v>
      </c>
      <c r="AH75" s="494">
        <v>0</v>
      </c>
      <c r="AI75" s="494">
        <v>0</v>
      </c>
      <c r="AJ75" s="494">
        <v>0</v>
      </c>
      <c r="AK75" s="494">
        <v>0</v>
      </c>
      <c r="AL75" s="494">
        <v>0</v>
      </c>
      <c r="AM75" s="494">
        <v>0</v>
      </c>
      <c r="AN75" s="494">
        <v>0</v>
      </c>
      <c r="AO75" s="494">
        <v>0</v>
      </c>
      <c r="AP75" s="494">
        <v>0</v>
      </c>
      <c r="AQ75" s="494">
        <v>0</v>
      </c>
      <c r="AR75" s="494">
        <v>0</v>
      </c>
      <c r="AS75" s="494">
        <v>0</v>
      </c>
      <c r="AT75" s="494">
        <v>0</v>
      </c>
      <c r="AU75" s="494">
        <v>0</v>
      </c>
      <c r="AV75" s="494">
        <v>0</v>
      </c>
      <c r="AW75" s="494">
        <v>0</v>
      </c>
      <c r="AX75" s="494">
        <v>0</v>
      </c>
      <c r="AY75" s="494">
        <v>0</v>
      </c>
      <c r="AZ75" s="494">
        <v>0</v>
      </c>
      <c r="BA75" s="494">
        <v>0</v>
      </c>
      <c r="BB75" s="494">
        <v>0</v>
      </c>
      <c r="BC75" s="494">
        <v>0</v>
      </c>
      <c r="BD75" s="494">
        <v>0</v>
      </c>
      <c r="BE75" s="494">
        <v>0</v>
      </c>
      <c r="BF75" s="494">
        <v>0</v>
      </c>
      <c r="BG75" s="494">
        <v>0</v>
      </c>
      <c r="BH75" s="494">
        <v>0</v>
      </c>
      <c r="BI75" s="494">
        <v>0</v>
      </c>
      <c r="BJ75" s="494">
        <v>0</v>
      </c>
      <c r="BK75" s="494">
        <v>0</v>
      </c>
      <c r="BL75" s="494">
        <v>0</v>
      </c>
      <c r="BM75" s="494">
        <v>0</v>
      </c>
      <c r="BN75" s="494">
        <v>0</v>
      </c>
      <c r="BO75" s="494">
        <v>0</v>
      </c>
      <c r="BP75" s="494">
        <v>0</v>
      </c>
      <c r="BQ75" s="494">
        <v>0</v>
      </c>
      <c r="BR75" s="494">
        <v>0</v>
      </c>
      <c r="BS75" s="494">
        <v>0</v>
      </c>
      <c r="BT75" s="494">
        <v>0</v>
      </c>
      <c r="BU75" s="494">
        <v>0</v>
      </c>
      <c r="BV75" s="494">
        <v>0</v>
      </c>
      <c r="BW75" s="494">
        <v>0</v>
      </c>
      <c r="BX75" s="494">
        <v>0</v>
      </c>
      <c r="BY75" s="494">
        <v>0</v>
      </c>
      <c r="BZ75" s="494">
        <v>0</v>
      </c>
      <c r="CA75" s="494">
        <v>0</v>
      </c>
      <c r="CB75" s="494">
        <v>0</v>
      </c>
      <c r="CC75" s="494">
        <v>0</v>
      </c>
      <c r="CD75" s="494">
        <v>0</v>
      </c>
      <c r="CE75" s="494">
        <v>0</v>
      </c>
      <c r="CF75" s="494">
        <v>0</v>
      </c>
      <c r="CG75" s="494">
        <v>0</v>
      </c>
      <c r="CH75" s="494">
        <v>0</v>
      </c>
      <c r="CI75" s="494">
        <v>0</v>
      </c>
      <c r="CJ75" s="494">
        <v>0</v>
      </c>
      <c r="CK75" s="494">
        <v>0</v>
      </c>
      <c r="CL75" s="494">
        <v>0</v>
      </c>
      <c r="CM75" s="494">
        <v>0</v>
      </c>
      <c r="CN75" s="494">
        <v>0</v>
      </c>
      <c r="CO75" s="494">
        <v>0</v>
      </c>
      <c r="CP75" s="494">
        <v>0</v>
      </c>
      <c r="CQ75" s="494">
        <v>0</v>
      </c>
      <c r="CR75" s="494">
        <v>0</v>
      </c>
      <c r="CS75" s="494">
        <v>0</v>
      </c>
      <c r="CT75" s="9"/>
      <c r="CV75" s="343">
        <f>IF(COUNT(G75:INDEX(G75:CS75,RP+1))&lt;&gt;RP+1,"Error",0)</f>
        <v>0</v>
      </c>
      <c r="CX75" s="324">
        <f t="shared" si="22"/>
        <v>0</v>
      </c>
    </row>
    <row r="76" spans="3:102" customFormat="1" hidden="1" x14ac:dyDescent="0.35">
      <c r="C76" s="421"/>
      <c r="D76" s="3"/>
      <c r="E76" s="492">
        <f>G76+NPV(G.Asm!$F$40,H76:INDEX(H76:CS76,RP))</f>
        <v>0</v>
      </c>
      <c r="F76" s="492">
        <f t="shared" si="21"/>
        <v>0</v>
      </c>
      <c r="G76" s="493">
        <v>0</v>
      </c>
      <c r="H76" s="494">
        <v>0</v>
      </c>
      <c r="I76" s="494">
        <v>0</v>
      </c>
      <c r="J76" s="494">
        <v>0</v>
      </c>
      <c r="K76" s="494">
        <v>0</v>
      </c>
      <c r="L76" s="494">
        <v>0</v>
      </c>
      <c r="M76" s="494">
        <v>0</v>
      </c>
      <c r="N76" s="494">
        <v>0</v>
      </c>
      <c r="O76" s="494">
        <v>0</v>
      </c>
      <c r="P76" s="494">
        <v>0</v>
      </c>
      <c r="Q76" s="494">
        <v>0</v>
      </c>
      <c r="R76" s="494">
        <v>0</v>
      </c>
      <c r="S76" s="494">
        <v>0</v>
      </c>
      <c r="T76" s="494">
        <v>0</v>
      </c>
      <c r="U76" s="494">
        <v>0</v>
      </c>
      <c r="V76" s="494">
        <v>0</v>
      </c>
      <c r="W76" s="494">
        <v>0</v>
      </c>
      <c r="X76" s="494">
        <v>0</v>
      </c>
      <c r="Y76" s="494">
        <v>0</v>
      </c>
      <c r="Z76" s="494">
        <v>0</v>
      </c>
      <c r="AA76" s="494">
        <v>0</v>
      </c>
      <c r="AB76" s="494">
        <v>0</v>
      </c>
      <c r="AC76" s="494">
        <v>0</v>
      </c>
      <c r="AD76" s="494">
        <v>0</v>
      </c>
      <c r="AE76" s="494">
        <v>0</v>
      </c>
      <c r="AF76" s="494">
        <v>0</v>
      </c>
      <c r="AG76" s="494">
        <v>0</v>
      </c>
      <c r="AH76" s="494">
        <v>0</v>
      </c>
      <c r="AI76" s="494">
        <v>0</v>
      </c>
      <c r="AJ76" s="494">
        <v>0</v>
      </c>
      <c r="AK76" s="494">
        <v>0</v>
      </c>
      <c r="AL76" s="494">
        <v>0</v>
      </c>
      <c r="AM76" s="494">
        <v>0</v>
      </c>
      <c r="AN76" s="494">
        <v>0</v>
      </c>
      <c r="AO76" s="494">
        <v>0</v>
      </c>
      <c r="AP76" s="494">
        <v>0</v>
      </c>
      <c r="AQ76" s="494">
        <v>0</v>
      </c>
      <c r="AR76" s="494">
        <v>0</v>
      </c>
      <c r="AS76" s="494">
        <v>0</v>
      </c>
      <c r="AT76" s="494">
        <v>0</v>
      </c>
      <c r="AU76" s="494">
        <v>0</v>
      </c>
      <c r="AV76" s="494">
        <v>0</v>
      </c>
      <c r="AW76" s="494">
        <v>0</v>
      </c>
      <c r="AX76" s="494">
        <v>0</v>
      </c>
      <c r="AY76" s="494">
        <v>0</v>
      </c>
      <c r="AZ76" s="494">
        <v>0</v>
      </c>
      <c r="BA76" s="494">
        <v>0</v>
      </c>
      <c r="BB76" s="494">
        <v>0</v>
      </c>
      <c r="BC76" s="494">
        <v>0</v>
      </c>
      <c r="BD76" s="494">
        <v>0</v>
      </c>
      <c r="BE76" s="494">
        <v>0</v>
      </c>
      <c r="BF76" s="494">
        <v>0</v>
      </c>
      <c r="BG76" s="494">
        <v>0</v>
      </c>
      <c r="BH76" s="494">
        <v>0</v>
      </c>
      <c r="BI76" s="494">
        <v>0</v>
      </c>
      <c r="BJ76" s="494">
        <v>0</v>
      </c>
      <c r="BK76" s="494">
        <v>0</v>
      </c>
      <c r="BL76" s="494">
        <v>0</v>
      </c>
      <c r="BM76" s="494">
        <v>0</v>
      </c>
      <c r="BN76" s="494">
        <v>0</v>
      </c>
      <c r="BO76" s="494">
        <v>0</v>
      </c>
      <c r="BP76" s="494">
        <v>0</v>
      </c>
      <c r="BQ76" s="494">
        <v>0</v>
      </c>
      <c r="BR76" s="494">
        <v>0</v>
      </c>
      <c r="BS76" s="494">
        <v>0</v>
      </c>
      <c r="BT76" s="494">
        <v>0</v>
      </c>
      <c r="BU76" s="494">
        <v>0</v>
      </c>
      <c r="BV76" s="494">
        <v>0</v>
      </c>
      <c r="BW76" s="494">
        <v>0</v>
      </c>
      <c r="BX76" s="494">
        <v>0</v>
      </c>
      <c r="BY76" s="494">
        <v>0</v>
      </c>
      <c r="BZ76" s="494">
        <v>0</v>
      </c>
      <c r="CA76" s="494">
        <v>0</v>
      </c>
      <c r="CB76" s="494">
        <v>0</v>
      </c>
      <c r="CC76" s="494">
        <v>0</v>
      </c>
      <c r="CD76" s="494">
        <v>0</v>
      </c>
      <c r="CE76" s="494">
        <v>0</v>
      </c>
      <c r="CF76" s="494">
        <v>0</v>
      </c>
      <c r="CG76" s="494">
        <v>0</v>
      </c>
      <c r="CH76" s="494">
        <v>0</v>
      </c>
      <c r="CI76" s="494">
        <v>0</v>
      </c>
      <c r="CJ76" s="494">
        <v>0</v>
      </c>
      <c r="CK76" s="494">
        <v>0</v>
      </c>
      <c r="CL76" s="494">
        <v>0</v>
      </c>
      <c r="CM76" s="494">
        <v>0</v>
      </c>
      <c r="CN76" s="494">
        <v>0</v>
      </c>
      <c r="CO76" s="494">
        <v>0</v>
      </c>
      <c r="CP76" s="494">
        <v>0</v>
      </c>
      <c r="CQ76" s="494">
        <v>0</v>
      </c>
      <c r="CR76" s="494">
        <v>0</v>
      </c>
      <c r="CS76" s="494">
        <v>0</v>
      </c>
      <c r="CT76" s="9"/>
      <c r="CV76" s="343">
        <f>IF(COUNT(G76:INDEX(G76:CS76,RP+1))&lt;&gt;RP+1,"Error",0)</f>
        <v>0</v>
      </c>
      <c r="CX76" s="324">
        <f t="shared" si="22"/>
        <v>0</v>
      </c>
    </row>
    <row r="77" spans="3:102" customFormat="1" hidden="1" x14ac:dyDescent="0.35">
      <c r="C77" s="421"/>
      <c r="D77" s="3"/>
      <c r="E77" s="492">
        <f>G77+NPV(G.Asm!$F$40,H77:INDEX(H77:CS77,RP))</f>
        <v>0</v>
      </c>
      <c r="F77" s="492">
        <f t="shared" si="21"/>
        <v>0</v>
      </c>
      <c r="G77" s="493">
        <v>0</v>
      </c>
      <c r="H77" s="494">
        <v>0</v>
      </c>
      <c r="I77" s="494">
        <v>0</v>
      </c>
      <c r="J77" s="494">
        <v>0</v>
      </c>
      <c r="K77" s="494">
        <v>0</v>
      </c>
      <c r="L77" s="494">
        <v>0</v>
      </c>
      <c r="M77" s="494">
        <v>0</v>
      </c>
      <c r="N77" s="494">
        <v>0</v>
      </c>
      <c r="O77" s="494">
        <v>0</v>
      </c>
      <c r="P77" s="494">
        <v>0</v>
      </c>
      <c r="Q77" s="494">
        <v>0</v>
      </c>
      <c r="R77" s="494">
        <v>0</v>
      </c>
      <c r="S77" s="494">
        <v>0</v>
      </c>
      <c r="T77" s="494">
        <v>0</v>
      </c>
      <c r="U77" s="494">
        <v>0</v>
      </c>
      <c r="V77" s="494">
        <v>0</v>
      </c>
      <c r="W77" s="494">
        <v>0</v>
      </c>
      <c r="X77" s="494">
        <v>0</v>
      </c>
      <c r="Y77" s="494">
        <v>0</v>
      </c>
      <c r="Z77" s="494">
        <v>0</v>
      </c>
      <c r="AA77" s="494">
        <v>0</v>
      </c>
      <c r="AB77" s="494">
        <v>0</v>
      </c>
      <c r="AC77" s="494">
        <v>0</v>
      </c>
      <c r="AD77" s="494">
        <v>0</v>
      </c>
      <c r="AE77" s="494">
        <v>0</v>
      </c>
      <c r="AF77" s="494">
        <v>0</v>
      </c>
      <c r="AG77" s="494">
        <v>0</v>
      </c>
      <c r="AH77" s="494">
        <v>0</v>
      </c>
      <c r="AI77" s="494">
        <v>0</v>
      </c>
      <c r="AJ77" s="494">
        <v>0</v>
      </c>
      <c r="AK77" s="494">
        <v>0</v>
      </c>
      <c r="AL77" s="494">
        <v>0</v>
      </c>
      <c r="AM77" s="494">
        <v>0</v>
      </c>
      <c r="AN77" s="494">
        <v>0</v>
      </c>
      <c r="AO77" s="494">
        <v>0</v>
      </c>
      <c r="AP77" s="494">
        <v>0</v>
      </c>
      <c r="AQ77" s="494">
        <v>0</v>
      </c>
      <c r="AR77" s="494">
        <v>0</v>
      </c>
      <c r="AS77" s="494">
        <v>0</v>
      </c>
      <c r="AT77" s="494">
        <v>0</v>
      </c>
      <c r="AU77" s="494">
        <v>0</v>
      </c>
      <c r="AV77" s="494">
        <v>0</v>
      </c>
      <c r="AW77" s="494">
        <v>0</v>
      </c>
      <c r="AX77" s="494">
        <v>0</v>
      </c>
      <c r="AY77" s="494">
        <v>0</v>
      </c>
      <c r="AZ77" s="494">
        <v>0</v>
      </c>
      <c r="BA77" s="494">
        <v>0</v>
      </c>
      <c r="BB77" s="494">
        <v>0</v>
      </c>
      <c r="BC77" s="494">
        <v>0</v>
      </c>
      <c r="BD77" s="494">
        <v>0</v>
      </c>
      <c r="BE77" s="494">
        <v>0</v>
      </c>
      <c r="BF77" s="494">
        <v>0</v>
      </c>
      <c r="BG77" s="494">
        <v>0</v>
      </c>
      <c r="BH77" s="494">
        <v>0</v>
      </c>
      <c r="BI77" s="494">
        <v>0</v>
      </c>
      <c r="BJ77" s="494">
        <v>0</v>
      </c>
      <c r="BK77" s="494">
        <v>0</v>
      </c>
      <c r="BL77" s="494">
        <v>0</v>
      </c>
      <c r="BM77" s="494">
        <v>0</v>
      </c>
      <c r="BN77" s="494">
        <v>0</v>
      </c>
      <c r="BO77" s="494">
        <v>0</v>
      </c>
      <c r="BP77" s="494">
        <v>0</v>
      </c>
      <c r="BQ77" s="494">
        <v>0</v>
      </c>
      <c r="BR77" s="494">
        <v>0</v>
      </c>
      <c r="BS77" s="494">
        <v>0</v>
      </c>
      <c r="BT77" s="494">
        <v>0</v>
      </c>
      <c r="BU77" s="494">
        <v>0</v>
      </c>
      <c r="BV77" s="494">
        <v>0</v>
      </c>
      <c r="BW77" s="494">
        <v>0</v>
      </c>
      <c r="BX77" s="494">
        <v>0</v>
      </c>
      <c r="BY77" s="494">
        <v>0</v>
      </c>
      <c r="BZ77" s="494">
        <v>0</v>
      </c>
      <c r="CA77" s="494">
        <v>0</v>
      </c>
      <c r="CB77" s="494">
        <v>0</v>
      </c>
      <c r="CC77" s="494">
        <v>0</v>
      </c>
      <c r="CD77" s="494">
        <v>0</v>
      </c>
      <c r="CE77" s="494">
        <v>0</v>
      </c>
      <c r="CF77" s="494">
        <v>0</v>
      </c>
      <c r="CG77" s="494">
        <v>0</v>
      </c>
      <c r="CH77" s="494">
        <v>0</v>
      </c>
      <c r="CI77" s="494">
        <v>0</v>
      </c>
      <c r="CJ77" s="494">
        <v>0</v>
      </c>
      <c r="CK77" s="494">
        <v>0</v>
      </c>
      <c r="CL77" s="494">
        <v>0</v>
      </c>
      <c r="CM77" s="494">
        <v>0</v>
      </c>
      <c r="CN77" s="494">
        <v>0</v>
      </c>
      <c r="CO77" s="494">
        <v>0</v>
      </c>
      <c r="CP77" s="494">
        <v>0</v>
      </c>
      <c r="CQ77" s="494">
        <v>0</v>
      </c>
      <c r="CR77" s="494">
        <v>0</v>
      </c>
      <c r="CS77" s="494">
        <v>0</v>
      </c>
      <c r="CT77" s="9"/>
      <c r="CV77" s="343">
        <f>IF(COUNT(G77:INDEX(G77:CS77,RP+1))&lt;&gt;RP+1,"Error",0)</f>
        <v>0</v>
      </c>
      <c r="CX77" s="324">
        <f t="shared" si="22"/>
        <v>0</v>
      </c>
    </row>
    <row r="78" spans="3:102" customFormat="1" hidden="1" x14ac:dyDescent="0.35">
      <c r="C78" s="421"/>
      <c r="D78" s="3"/>
      <c r="E78" s="492">
        <f>G78+NPV(G.Asm!$F$40,H78:INDEX(H78:CS78,RP))</f>
        <v>0</v>
      </c>
      <c r="F78" s="492">
        <f t="shared" si="21"/>
        <v>0</v>
      </c>
      <c r="G78" s="493">
        <v>0</v>
      </c>
      <c r="H78" s="494">
        <v>0</v>
      </c>
      <c r="I78" s="494">
        <v>0</v>
      </c>
      <c r="J78" s="494">
        <v>0</v>
      </c>
      <c r="K78" s="494">
        <v>0</v>
      </c>
      <c r="L78" s="494">
        <v>0</v>
      </c>
      <c r="M78" s="494">
        <v>0</v>
      </c>
      <c r="N78" s="494">
        <v>0</v>
      </c>
      <c r="O78" s="494">
        <v>0</v>
      </c>
      <c r="P78" s="494">
        <v>0</v>
      </c>
      <c r="Q78" s="494">
        <v>0</v>
      </c>
      <c r="R78" s="494">
        <v>0</v>
      </c>
      <c r="S78" s="494">
        <v>0</v>
      </c>
      <c r="T78" s="494">
        <v>0</v>
      </c>
      <c r="U78" s="494">
        <v>0</v>
      </c>
      <c r="V78" s="494">
        <v>0</v>
      </c>
      <c r="W78" s="494">
        <v>0</v>
      </c>
      <c r="X78" s="494">
        <v>0</v>
      </c>
      <c r="Y78" s="494">
        <v>0</v>
      </c>
      <c r="Z78" s="494">
        <v>0</v>
      </c>
      <c r="AA78" s="494">
        <v>0</v>
      </c>
      <c r="AB78" s="494">
        <v>0</v>
      </c>
      <c r="AC78" s="494">
        <v>0</v>
      </c>
      <c r="AD78" s="494">
        <v>0</v>
      </c>
      <c r="AE78" s="494">
        <v>0</v>
      </c>
      <c r="AF78" s="494">
        <v>0</v>
      </c>
      <c r="AG78" s="494">
        <v>0</v>
      </c>
      <c r="AH78" s="494">
        <v>0</v>
      </c>
      <c r="AI78" s="494">
        <v>0</v>
      </c>
      <c r="AJ78" s="494">
        <v>0</v>
      </c>
      <c r="AK78" s="494">
        <v>0</v>
      </c>
      <c r="AL78" s="494">
        <v>0</v>
      </c>
      <c r="AM78" s="494">
        <v>0</v>
      </c>
      <c r="AN78" s="494">
        <v>0</v>
      </c>
      <c r="AO78" s="494">
        <v>0</v>
      </c>
      <c r="AP78" s="494">
        <v>0</v>
      </c>
      <c r="AQ78" s="494">
        <v>0</v>
      </c>
      <c r="AR78" s="494">
        <v>0</v>
      </c>
      <c r="AS78" s="494">
        <v>0</v>
      </c>
      <c r="AT78" s="494">
        <v>0</v>
      </c>
      <c r="AU78" s="494">
        <v>0</v>
      </c>
      <c r="AV78" s="494">
        <v>0</v>
      </c>
      <c r="AW78" s="494">
        <v>0</v>
      </c>
      <c r="AX78" s="494">
        <v>0</v>
      </c>
      <c r="AY78" s="494">
        <v>0</v>
      </c>
      <c r="AZ78" s="494">
        <v>0</v>
      </c>
      <c r="BA78" s="494">
        <v>0</v>
      </c>
      <c r="BB78" s="494">
        <v>0</v>
      </c>
      <c r="BC78" s="494">
        <v>0</v>
      </c>
      <c r="BD78" s="494">
        <v>0</v>
      </c>
      <c r="BE78" s="494">
        <v>0</v>
      </c>
      <c r="BF78" s="494">
        <v>0</v>
      </c>
      <c r="BG78" s="494">
        <v>0</v>
      </c>
      <c r="BH78" s="494">
        <v>0</v>
      </c>
      <c r="BI78" s="494">
        <v>0</v>
      </c>
      <c r="BJ78" s="494">
        <v>0</v>
      </c>
      <c r="BK78" s="494">
        <v>0</v>
      </c>
      <c r="BL78" s="494">
        <v>0</v>
      </c>
      <c r="BM78" s="494">
        <v>0</v>
      </c>
      <c r="BN78" s="494">
        <v>0</v>
      </c>
      <c r="BO78" s="494">
        <v>0</v>
      </c>
      <c r="BP78" s="494">
        <v>0</v>
      </c>
      <c r="BQ78" s="494">
        <v>0</v>
      </c>
      <c r="BR78" s="494">
        <v>0</v>
      </c>
      <c r="BS78" s="494">
        <v>0</v>
      </c>
      <c r="BT78" s="494">
        <v>0</v>
      </c>
      <c r="BU78" s="494">
        <v>0</v>
      </c>
      <c r="BV78" s="494">
        <v>0</v>
      </c>
      <c r="BW78" s="494">
        <v>0</v>
      </c>
      <c r="BX78" s="494">
        <v>0</v>
      </c>
      <c r="BY78" s="494">
        <v>0</v>
      </c>
      <c r="BZ78" s="494">
        <v>0</v>
      </c>
      <c r="CA78" s="494">
        <v>0</v>
      </c>
      <c r="CB78" s="494">
        <v>0</v>
      </c>
      <c r="CC78" s="494">
        <v>0</v>
      </c>
      <c r="CD78" s="494">
        <v>0</v>
      </c>
      <c r="CE78" s="494">
        <v>0</v>
      </c>
      <c r="CF78" s="494">
        <v>0</v>
      </c>
      <c r="CG78" s="494">
        <v>0</v>
      </c>
      <c r="CH78" s="494">
        <v>0</v>
      </c>
      <c r="CI78" s="494">
        <v>0</v>
      </c>
      <c r="CJ78" s="494">
        <v>0</v>
      </c>
      <c r="CK78" s="494">
        <v>0</v>
      </c>
      <c r="CL78" s="494">
        <v>0</v>
      </c>
      <c r="CM78" s="494">
        <v>0</v>
      </c>
      <c r="CN78" s="494">
        <v>0</v>
      </c>
      <c r="CO78" s="494">
        <v>0</v>
      </c>
      <c r="CP78" s="494">
        <v>0</v>
      </c>
      <c r="CQ78" s="494">
        <v>0</v>
      </c>
      <c r="CR78" s="494">
        <v>0</v>
      </c>
      <c r="CS78" s="494">
        <v>0</v>
      </c>
      <c r="CT78" s="9"/>
      <c r="CV78" s="343">
        <f>IF(COUNT(G78:INDEX(G78:CS78,RP+1))&lt;&gt;RP+1,"Error",0)</f>
        <v>0</v>
      </c>
      <c r="CX78" s="324">
        <f t="shared" si="22"/>
        <v>0</v>
      </c>
    </row>
    <row r="79" spans="3:102" customFormat="1" hidden="1" x14ac:dyDescent="0.35">
      <c r="C79" s="421"/>
      <c r="D79" s="3"/>
      <c r="E79" s="492">
        <f>G79+NPV(G.Asm!$F$40,H79:INDEX(H79:CS79,RP))</f>
        <v>0</v>
      </c>
      <c r="F79" s="492">
        <f t="shared" si="21"/>
        <v>0</v>
      </c>
      <c r="G79" s="493">
        <v>0</v>
      </c>
      <c r="H79" s="494">
        <v>0</v>
      </c>
      <c r="I79" s="494">
        <v>0</v>
      </c>
      <c r="J79" s="494">
        <v>0</v>
      </c>
      <c r="K79" s="494">
        <v>0</v>
      </c>
      <c r="L79" s="494">
        <v>0</v>
      </c>
      <c r="M79" s="494">
        <v>0</v>
      </c>
      <c r="N79" s="494">
        <v>0</v>
      </c>
      <c r="O79" s="494">
        <v>0</v>
      </c>
      <c r="P79" s="494">
        <v>0</v>
      </c>
      <c r="Q79" s="494">
        <v>0</v>
      </c>
      <c r="R79" s="494">
        <v>0</v>
      </c>
      <c r="S79" s="494">
        <v>0</v>
      </c>
      <c r="T79" s="494">
        <v>0</v>
      </c>
      <c r="U79" s="494">
        <v>0</v>
      </c>
      <c r="V79" s="494">
        <v>0</v>
      </c>
      <c r="W79" s="494">
        <v>0</v>
      </c>
      <c r="X79" s="494">
        <v>0</v>
      </c>
      <c r="Y79" s="494">
        <v>0</v>
      </c>
      <c r="Z79" s="494">
        <v>0</v>
      </c>
      <c r="AA79" s="494">
        <v>0</v>
      </c>
      <c r="AB79" s="494">
        <v>0</v>
      </c>
      <c r="AC79" s="494">
        <v>0</v>
      </c>
      <c r="AD79" s="494">
        <v>0</v>
      </c>
      <c r="AE79" s="494">
        <v>0</v>
      </c>
      <c r="AF79" s="494">
        <v>0</v>
      </c>
      <c r="AG79" s="494">
        <v>0</v>
      </c>
      <c r="AH79" s="494">
        <v>0</v>
      </c>
      <c r="AI79" s="494">
        <v>0</v>
      </c>
      <c r="AJ79" s="494">
        <v>0</v>
      </c>
      <c r="AK79" s="494">
        <v>0</v>
      </c>
      <c r="AL79" s="494">
        <v>0</v>
      </c>
      <c r="AM79" s="494">
        <v>0</v>
      </c>
      <c r="AN79" s="494">
        <v>0</v>
      </c>
      <c r="AO79" s="494">
        <v>0</v>
      </c>
      <c r="AP79" s="494">
        <v>0</v>
      </c>
      <c r="AQ79" s="494">
        <v>0</v>
      </c>
      <c r="AR79" s="494">
        <v>0</v>
      </c>
      <c r="AS79" s="494">
        <v>0</v>
      </c>
      <c r="AT79" s="494">
        <v>0</v>
      </c>
      <c r="AU79" s="494">
        <v>0</v>
      </c>
      <c r="AV79" s="494">
        <v>0</v>
      </c>
      <c r="AW79" s="494">
        <v>0</v>
      </c>
      <c r="AX79" s="494">
        <v>0</v>
      </c>
      <c r="AY79" s="494">
        <v>0</v>
      </c>
      <c r="AZ79" s="494">
        <v>0</v>
      </c>
      <c r="BA79" s="494">
        <v>0</v>
      </c>
      <c r="BB79" s="494">
        <v>0</v>
      </c>
      <c r="BC79" s="494">
        <v>0</v>
      </c>
      <c r="BD79" s="494">
        <v>0</v>
      </c>
      <c r="BE79" s="494">
        <v>0</v>
      </c>
      <c r="BF79" s="494">
        <v>0</v>
      </c>
      <c r="BG79" s="494">
        <v>0</v>
      </c>
      <c r="BH79" s="494">
        <v>0</v>
      </c>
      <c r="BI79" s="494">
        <v>0</v>
      </c>
      <c r="BJ79" s="494">
        <v>0</v>
      </c>
      <c r="BK79" s="494">
        <v>0</v>
      </c>
      <c r="BL79" s="494">
        <v>0</v>
      </c>
      <c r="BM79" s="494">
        <v>0</v>
      </c>
      <c r="BN79" s="494">
        <v>0</v>
      </c>
      <c r="BO79" s="494">
        <v>0</v>
      </c>
      <c r="BP79" s="494">
        <v>0</v>
      </c>
      <c r="BQ79" s="494">
        <v>0</v>
      </c>
      <c r="BR79" s="494">
        <v>0</v>
      </c>
      <c r="BS79" s="494">
        <v>0</v>
      </c>
      <c r="BT79" s="494">
        <v>0</v>
      </c>
      <c r="BU79" s="494">
        <v>0</v>
      </c>
      <c r="BV79" s="494">
        <v>0</v>
      </c>
      <c r="BW79" s="494">
        <v>0</v>
      </c>
      <c r="BX79" s="494">
        <v>0</v>
      </c>
      <c r="BY79" s="494">
        <v>0</v>
      </c>
      <c r="BZ79" s="494">
        <v>0</v>
      </c>
      <c r="CA79" s="494">
        <v>0</v>
      </c>
      <c r="CB79" s="494">
        <v>0</v>
      </c>
      <c r="CC79" s="494">
        <v>0</v>
      </c>
      <c r="CD79" s="494">
        <v>0</v>
      </c>
      <c r="CE79" s="494">
        <v>0</v>
      </c>
      <c r="CF79" s="494">
        <v>0</v>
      </c>
      <c r="CG79" s="494">
        <v>0</v>
      </c>
      <c r="CH79" s="494">
        <v>0</v>
      </c>
      <c r="CI79" s="494">
        <v>0</v>
      </c>
      <c r="CJ79" s="494">
        <v>0</v>
      </c>
      <c r="CK79" s="494">
        <v>0</v>
      </c>
      <c r="CL79" s="494">
        <v>0</v>
      </c>
      <c r="CM79" s="494">
        <v>0</v>
      </c>
      <c r="CN79" s="494">
        <v>0</v>
      </c>
      <c r="CO79" s="494">
        <v>0</v>
      </c>
      <c r="CP79" s="494">
        <v>0</v>
      </c>
      <c r="CQ79" s="494">
        <v>0</v>
      </c>
      <c r="CR79" s="494">
        <v>0</v>
      </c>
      <c r="CS79" s="494">
        <v>0</v>
      </c>
      <c r="CT79" s="9"/>
      <c r="CV79" s="343">
        <f>IF(COUNT(G79:INDEX(G79:CS79,RP+1))&lt;&gt;RP+1,"Error",0)</f>
        <v>0</v>
      </c>
      <c r="CX79" s="324">
        <f t="shared" si="22"/>
        <v>0</v>
      </c>
    </row>
    <row r="80" spans="3:102" customFormat="1" hidden="1" x14ac:dyDescent="0.35">
      <c r="C80" s="421"/>
      <c r="D80" s="3"/>
      <c r="E80" s="492">
        <f>G80+NPV(G.Asm!$F$40,H80:INDEX(H80:CS80,RP))</f>
        <v>0</v>
      </c>
      <c r="F80" s="492">
        <f t="shared" si="21"/>
        <v>0</v>
      </c>
      <c r="G80" s="493">
        <v>0</v>
      </c>
      <c r="H80" s="494">
        <v>0</v>
      </c>
      <c r="I80" s="494">
        <v>0</v>
      </c>
      <c r="J80" s="494">
        <v>0</v>
      </c>
      <c r="K80" s="494">
        <v>0</v>
      </c>
      <c r="L80" s="494">
        <v>0</v>
      </c>
      <c r="M80" s="494">
        <v>0</v>
      </c>
      <c r="N80" s="494">
        <v>0</v>
      </c>
      <c r="O80" s="494">
        <v>0</v>
      </c>
      <c r="P80" s="494">
        <v>0</v>
      </c>
      <c r="Q80" s="494">
        <v>0</v>
      </c>
      <c r="R80" s="494">
        <v>0</v>
      </c>
      <c r="S80" s="494">
        <v>0</v>
      </c>
      <c r="T80" s="494">
        <v>0</v>
      </c>
      <c r="U80" s="494">
        <v>0</v>
      </c>
      <c r="V80" s="494">
        <v>0</v>
      </c>
      <c r="W80" s="494">
        <v>0</v>
      </c>
      <c r="X80" s="494">
        <v>0</v>
      </c>
      <c r="Y80" s="494">
        <v>0</v>
      </c>
      <c r="Z80" s="494">
        <v>0</v>
      </c>
      <c r="AA80" s="494">
        <v>0</v>
      </c>
      <c r="AB80" s="494">
        <v>0</v>
      </c>
      <c r="AC80" s="494">
        <v>0</v>
      </c>
      <c r="AD80" s="494">
        <v>0</v>
      </c>
      <c r="AE80" s="494">
        <v>0</v>
      </c>
      <c r="AF80" s="494">
        <v>0</v>
      </c>
      <c r="AG80" s="494">
        <v>0</v>
      </c>
      <c r="AH80" s="494">
        <v>0</v>
      </c>
      <c r="AI80" s="494">
        <v>0</v>
      </c>
      <c r="AJ80" s="494">
        <v>0</v>
      </c>
      <c r="AK80" s="494">
        <v>0</v>
      </c>
      <c r="AL80" s="494">
        <v>0</v>
      </c>
      <c r="AM80" s="494">
        <v>0</v>
      </c>
      <c r="AN80" s="494">
        <v>0</v>
      </c>
      <c r="AO80" s="494">
        <v>0</v>
      </c>
      <c r="AP80" s="494">
        <v>0</v>
      </c>
      <c r="AQ80" s="494">
        <v>0</v>
      </c>
      <c r="AR80" s="494">
        <v>0</v>
      </c>
      <c r="AS80" s="494">
        <v>0</v>
      </c>
      <c r="AT80" s="494">
        <v>0</v>
      </c>
      <c r="AU80" s="494">
        <v>0</v>
      </c>
      <c r="AV80" s="494">
        <v>0</v>
      </c>
      <c r="AW80" s="494">
        <v>0</v>
      </c>
      <c r="AX80" s="494">
        <v>0</v>
      </c>
      <c r="AY80" s="494">
        <v>0</v>
      </c>
      <c r="AZ80" s="494">
        <v>0</v>
      </c>
      <c r="BA80" s="494">
        <v>0</v>
      </c>
      <c r="BB80" s="494">
        <v>0</v>
      </c>
      <c r="BC80" s="494">
        <v>0</v>
      </c>
      <c r="BD80" s="494">
        <v>0</v>
      </c>
      <c r="BE80" s="494">
        <v>0</v>
      </c>
      <c r="BF80" s="494">
        <v>0</v>
      </c>
      <c r="BG80" s="494">
        <v>0</v>
      </c>
      <c r="BH80" s="494">
        <v>0</v>
      </c>
      <c r="BI80" s="494">
        <v>0</v>
      </c>
      <c r="BJ80" s="494">
        <v>0</v>
      </c>
      <c r="BK80" s="494">
        <v>0</v>
      </c>
      <c r="BL80" s="494">
        <v>0</v>
      </c>
      <c r="BM80" s="494">
        <v>0</v>
      </c>
      <c r="BN80" s="494">
        <v>0</v>
      </c>
      <c r="BO80" s="494">
        <v>0</v>
      </c>
      <c r="BP80" s="494">
        <v>0</v>
      </c>
      <c r="BQ80" s="494">
        <v>0</v>
      </c>
      <c r="BR80" s="494">
        <v>0</v>
      </c>
      <c r="BS80" s="494">
        <v>0</v>
      </c>
      <c r="BT80" s="494">
        <v>0</v>
      </c>
      <c r="BU80" s="494">
        <v>0</v>
      </c>
      <c r="BV80" s="494">
        <v>0</v>
      </c>
      <c r="BW80" s="494">
        <v>0</v>
      </c>
      <c r="BX80" s="494">
        <v>0</v>
      </c>
      <c r="BY80" s="494">
        <v>0</v>
      </c>
      <c r="BZ80" s="494">
        <v>0</v>
      </c>
      <c r="CA80" s="494">
        <v>0</v>
      </c>
      <c r="CB80" s="494">
        <v>0</v>
      </c>
      <c r="CC80" s="494">
        <v>0</v>
      </c>
      <c r="CD80" s="494">
        <v>0</v>
      </c>
      <c r="CE80" s="494">
        <v>0</v>
      </c>
      <c r="CF80" s="494">
        <v>0</v>
      </c>
      <c r="CG80" s="494">
        <v>0</v>
      </c>
      <c r="CH80" s="494">
        <v>0</v>
      </c>
      <c r="CI80" s="494">
        <v>0</v>
      </c>
      <c r="CJ80" s="494">
        <v>0</v>
      </c>
      <c r="CK80" s="494">
        <v>0</v>
      </c>
      <c r="CL80" s="494">
        <v>0</v>
      </c>
      <c r="CM80" s="494">
        <v>0</v>
      </c>
      <c r="CN80" s="494">
        <v>0</v>
      </c>
      <c r="CO80" s="494">
        <v>0</v>
      </c>
      <c r="CP80" s="494">
        <v>0</v>
      </c>
      <c r="CQ80" s="494">
        <v>0</v>
      </c>
      <c r="CR80" s="494">
        <v>0</v>
      </c>
      <c r="CS80" s="494">
        <v>0</v>
      </c>
      <c r="CT80" s="9"/>
      <c r="CV80" s="343">
        <f>IF(COUNT(G80:INDEX(G80:CS80,RP+1))&lt;&gt;RP+1,"Error",0)</f>
        <v>0</v>
      </c>
      <c r="CX80" s="324">
        <f t="shared" si="22"/>
        <v>0</v>
      </c>
    </row>
    <row r="81" spans="3:102" customFormat="1" hidden="1" x14ac:dyDescent="0.35">
      <c r="C81" s="421"/>
      <c r="D81" s="3"/>
      <c r="E81" s="492">
        <f>G81+NPV(G.Asm!$F$40,H81:INDEX(H81:CS81,RP))</f>
        <v>0</v>
      </c>
      <c r="F81" s="492">
        <f t="shared" si="21"/>
        <v>0</v>
      </c>
      <c r="G81" s="493">
        <v>0</v>
      </c>
      <c r="H81" s="494">
        <v>0</v>
      </c>
      <c r="I81" s="494">
        <v>0</v>
      </c>
      <c r="J81" s="494">
        <v>0</v>
      </c>
      <c r="K81" s="494">
        <v>0</v>
      </c>
      <c r="L81" s="494">
        <v>0</v>
      </c>
      <c r="M81" s="494">
        <v>0</v>
      </c>
      <c r="N81" s="494">
        <v>0</v>
      </c>
      <c r="O81" s="494">
        <v>0</v>
      </c>
      <c r="P81" s="494">
        <v>0</v>
      </c>
      <c r="Q81" s="494">
        <v>0</v>
      </c>
      <c r="R81" s="494">
        <v>0</v>
      </c>
      <c r="S81" s="494">
        <v>0</v>
      </c>
      <c r="T81" s="494">
        <v>0</v>
      </c>
      <c r="U81" s="494">
        <v>0</v>
      </c>
      <c r="V81" s="494">
        <v>0</v>
      </c>
      <c r="W81" s="494">
        <v>0</v>
      </c>
      <c r="X81" s="494">
        <v>0</v>
      </c>
      <c r="Y81" s="494">
        <v>0</v>
      </c>
      <c r="Z81" s="494">
        <v>0</v>
      </c>
      <c r="AA81" s="494">
        <v>0</v>
      </c>
      <c r="AB81" s="494">
        <v>0</v>
      </c>
      <c r="AC81" s="494">
        <v>0</v>
      </c>
      <c r="AD81" s="494">
        <v>0</v>
      </c>
      <c r="AE81" s="494">
        <v>0</v>
      </c>
      <c r="AF81" s="494">
        <v>0</v>
      </c>
      <c r="AG81" s="494">
        <v>0</v>
      </c>
      <c r="AH81" s="494">
        <v>0</v>
      </c>
      <c r="AI81" s="494">
        <v>0</v>
      </c>
      <c r="AJ81" s="494">
        <v>0</v>
      </c>
      <c r="AK81" s="494">
        <v>0</v>
      </c>
      <c r="AL81" s="494">
        <v>0</v>
      </c>
      <c r="AM81" s="494">
        <v>0</v>
      </c>
      <c r="AN81" s="494">
        <v>0</v>
      </c>
      <c r="AO81" s="494">
        <v>0</v>
      </c>
      <c r="AP81" s="494">
        <v>0</v>
      </c>
      <c r="AQ81" s="494">
        <v>0</v>
      </c>
      <c r="AR81" s="494">
        <v>0</v>
      </c>
      <c r="AS81" s="494">
        <v>0</v>
      </c>
      <c r="AT81" s="494">
        <v>0</v>
      </c>
      <c r="AU81" s="494">
        <v>0</v>
      </c>
      <c r="AV81" s="494">
        <v>0</v>
      </c>
      <c r="AW81" s="494">
        <v>0</v>
      </c>
      <c r="AX81" s="494">
        <v>0</v>
      </c>
      <c r="AY81" s="494">
        <v>0</v>
      </c>
      <c r="AZ81" s="494">
        <v>0</v>
      </c>
      <c r="BA81" s="494">
        <v>0</v>
      </c>
      <c r="BB81" s="494">
        <v>0</v>
      </c>
      <c r="BC81" s="494">
        <v>0</v>
      </c>
      <c r="BD81" s="494">
        <v>0</v>
      </c>
      <c r="BE81" s="494">
        <v>0</v>
      </c>
      <c r="BF81" s="494">
        <v>0</v>
      </c>
      <c r="BG81" s="494">
        <v>0</v>
      </c>
      <c r="BH81" s="494">
        <v>0</v>
      </c>
      <c r="BI81" s="494">
        <v>0</v>
      </c>
      <c r="BJ81" s="494">
        <v>0</v>
      </c>
      <c r="BK81" s="494">
        <v>0</v>
      </c>
      <c r="BL81" s="494">
        <v>0</v>
      </c>
      <c r="BM81" s="494">
        <v>0</v>
      </c>
      <c r="BN81" s="494">
        <v>0</v>
      </c>
      <c r="BO81" s="494">
        <v>0</v>
      </c>
      <c r="BP81" s="494">
        <v>0</v>
      </c>
      <c r="BQ81" s="494">
        <v>0</v>
      </c>
      <c r="BR81" s="494">
        <v>0</v>
      </c>
      <c r="BS81" s="494">
        <v>0</v>
      </c>
      <c r="BT81" s="494">
        <v>0</v>
      </c>
      <c r="BU81" s="494">
        <v>0</v>
      </c>
      <c r="BV81" s="494">
        <v>0</v>
      </c>
      <c r="BW81" s="494">
        <v>0</v>
      </c>
      <c r="BX81" s="494">
        <v>0</v>
      </c>
      <c r="BY81" s="494">
        <v>0</v>
      </c>
      <c r="BZ81" s="494">
        <v>0</v>
      </c>
      <c r="CA81" s="494">
        <v>0</v>
      </c>
      <c r="CB81" s="494">
        <v>0</v>
      </c>
      <c r="CC81" s="494">
        <v>0</v>
      </c>
      <c r="CD81" s="494">
        <v>0</v>
      </c>
      <c r="CE81" s="494">
        <v>0</v>
      </c>
      <c r="CF81" s="494">
        <v>0</v>
      </c>
      <c r="CG81" s="494">
        <v>0</v>
      </c>
      <c r="CH81" s="494">
        <v>0</v>
      </c>
      <c r="CI81" s="494">
        <v>0</v>
      </c>
      <c r="CJ81" s="494">
        <v>0</v>
      </c>
      <c r="CK81" s="494">
        <v>0</v>
      </c>
      <c r="CL81" s="494">
        <v>0</v>
      </c>
      <c r="CM81" s="494">
        <v>0</v>
      </c>
      <c r="CN81" s="494">
        <v>0</v>
      </c>
      <c r="CO81" s="494">
        <v>0</v>
      </c>
      <c r="CP81" s="494">
        <v>0</v>
      </c>
      <c r="CQ81" s="494">
        <v>0</v>
      </c>
      <c r="CR81" s="494">
        <v>0</v>
      </c>
      <c r="CS81" s="494">
        <v>0</v>
      </c>
      <c r="CT81" s="9"/>
      <c r="CV81" s="343">
        <f>IF(COUNT(G81:INDEX(G81:CS81,RP+1))&lt;&gt;RP+1,"Error",0)</f>
        <v>0</v>
      </c>
      <c r="CX81" s="324">
        <f t="shared" si="22"/>
        <v>0</v>
      </c>
    </row>
    <row r="82" spans="3:102" customFormat="1" hidden="1" x14ac:dyDescent="0.35">
      <c r="C82" s="421"/>
      <c r="D82" s="3"/>
      <c r="E82" s="492">
        <f>G82+NPV(G.Asm!$F$40,H82:INDEX(H82:CS82,RP))</f>
        <v>0</v>
      </c>
      <c r="F82" s="492">
        <f t="shared" si="21"/>
        <v>0</v>
      </c>
      <c r="G82" s="493">
        <v>0</v>
      </c>
      <c r="H82" s="494">
        <v>0</v>
      </c>
      <c r="I82" s="494">
        <v>0</v>
      </c>
      <c r="J82" s="494">
        <v>0</v>
      </c>
      <c r="K82" s="494">
        <v>0</v>
      </c>
      <c r="L82" s="494">
        <v>0</v>
      </c>
      <c r="M82" s="494">
        <v>0</v>
      </c>
      <c r="N82" s="494">
        <v>0</v>
      </c>
      <c r="O82" s="494">
        <v>0</v>
      </c>
      <c r="P82" s="494">
        <v>0</v>
      </c>
      <c r="Q82" s="494">
        <v>0</v>
      </c>
      <c r="R82" s="494">
        <v>0</v>
      </c>
      <c r="S82" s="494">
        <v>0</v>
      </c>
      <c r="T82" s="494">
        <v>0</v>
      </c>
      <c r="U82" s="494">
        <v>0</v>
      </c>
      <c r="V82" s="494">
        <v>0</v>
      </c>
      <c r="W82" s="494">
        <v>0</v>
      </c>
      <c r="X82" s="494">
        <v>0</v>
      </c>
      <c r="Y82" s="494">
        <v>0</v>
      </c>
      <c r="Z82" s="494">
        <v>0</v>
      </c>
      <c r="AA82" s="494">
        <v>0</v>
      </c>
      <c r="AB82" s="494">
        <v>0</v>
      </c>
      <c r="AC82" s="494">
        <v>0</v>
      </c>
      <c r="AD82" s="494">
        <v>0</v>
      </c>
      <c r="AE82" s="494">
        <v>0</v>
      </c>
      <c r="AF82" s="494">
        <v>0</v>
      </c>
      <c r="AG82" s="494">
        <v>0</v>
      </c>
      <c r="AH82" s="494">
        <v>0</v>
      </c>
      <c r="AI82" s="494">
        <v>0</v>
      </c>
      <c r="AJ82" s="494">
        <v>0</v>
      </c>
      <c r="AK82" s="494">
        <v>0</v>
      </c>
      <c r="AL82" s="494">
        <v>0</v>
      </c>
      <c r="AM82" s="494">
        <v>0</v>
      </c>
      <c r="AN82" s="494">
        <v>0</v>
      </c>
      <c r="AO82" s="494">
        <v>0</v>
      </c>
      <c r="AP82" s="494">
        <v>0</v>
      </c>
      <c r="AQ82" s="494">
        <v>0</v>
      </c>
      <c r="AR82" s="494">
        <v>0</v>
      </c>
      <c r="AS82" s="494">
        <v>0</v>
      </c>
      <c r="AT82" s="494">
        <v>0</v>
      </c>
      <c r="AU82" s="494">
        <v>0</v>
      </c>
      <c r="AV82" s="494">
        <v>0</v>
      </c>
      <c r="AW82" s="494">
        <v>0</v>
      </c>
      <c r="AX82" s="494">
        <v>0</v>
      </c>
      <c r="AY82" s="494">
        <v>0</v>
      </c>
      <c r="AZ82" s="494">
        <v>0</v>
      </c>
      <c r="BA82" s="494">
        <v>0</v>
      </c>
      <c r="BB82" s="494">
        <v>0</v>
      </c>
      <c r="BC82" s="494">
        <v>0</v>
      </c>
      <c r="BD82" s="494">
        <v>0</v>
      </c>
      <c r="BE82" s="494">
        <v>0</v>
      </c>
      <c r="BF82" s="494">
        <v>0</v>
      </c>
      <c r="BG82" s="494">
        <v>0</v>
      </c>
      <c r="BH82" s="494">
        <v>0</v>
      </c>
      <c r="BI82" s="494">
        <v>0</v>
      </c>
      <c r="BJ82" s="494">
        <v>0</v>
      </c>
      <c r="BK82" s="494">
        <v>0</v>
      </c>
      <c r="BL82" s="494">
        <v>0</v>
      </c>
      <c r="BM82" s="494">
        <v>0</v>
      </c>
      <c r="BN82" s="494">
        <v>0</v>
      </c>
      <c r="BO82" s="494">
        <v>0</v>
      </c>
      <c r="BP82" s="494">
        <v>0</v>
      </c>
      <c r="BQ82" s="494">
        <v>0</v>
      </c>
      <c r="BR82" s="494">
        <v>0</v>
      </c>
      <c r="BS82" s="494">
        <v>0</v>
      </c>
      <c r="BT82" s="494">
        <v>0</v>
      </c>
      <c r="BU82" s="494">
        <v>0</v>
      </c>
      <c r="BV82" s="494">
        <v>0</v>
      </c>
      <c r="BW82" s="494">
        <v>0</v>
      </c>
      <c r="BX82" s="494">
        <v>0</v>
      </c>
      <c r="BY82" s="494">
        <v>0</v>
      </c>
      <c r="BZ82" s="494">
        <v>0</v>
      </c>
      <c r="CA82" s="494">
        <v>0</v>
      </c>
      <c r="CB82" s="494">
        <v>0</v>
      </c>
      <c r="CC82" s="494">
        <v>0</v>
      </c>
      <c r="CD82" s="494">
        <v>0</v>
      </c>
      <c r="CE82" s="494">
        <v>0</v>
      </c>
      <c r="CF82" s="494">
        <v>0</v>
      </c>
      <c r="CG82" s="494">
        <v>0</v>
      </c>
      <c r="CH82" s="494">
        <v>0</v>
      </c>
      <c r="CI82" s="494">
        <v>0</v>
      </c>
      <c r="CJ82" s="494">
        <v>0</v>
      </c>
      <c r="CK82" s="494">
        <v>0</v>
      </c>
      <c r="CL82" s="494">
        <v>0</v>
      </c>
      <c r="CM82" s="494">
        <v>0</v>
      </c>
      <c r="CN82" s="494">
        <v>0</v>
      </c>
      <c r="CO82" s="494">
        <v>0</v>
      </c>
      <c r="CP82" s="494">
        <v>0</v>
      </c>
      <c r="CQ82" s="494">
        <v>0</v>
      </c>
      <c r="CR82" s="494">
        <v>0</v>
      </c>
      <c r="CS82" s="494">
        <v>0</v>
      </c>
      <c r="CT82" s="9"/>
      <c r="CV82" s="343">
        <f>IF(COUNT(G82:INDEX(G82:CS82,RP+1))&lt;&gt;RP+1,"Error",0)</f>
        <v>0</v>
      </c>
      <c r="CX82" s="324">
        <f t="shared" si="22"/>
        <v>0</v>
      </c>
    </row>
    <row r="83" spans="3:102" customFormat="1" hidden="1" x14ac:dyDescent="0.35">
      <c r="C83" s="421"/>
      <c r="D83" s="3"/>
      <c r="E83" s="492">
        <f>G83+NPV(G.Asm!$F$40,H83:INDEX(H83:CS83,RP))</f>
        <v>0</v>
      </c>
      <c r="F83" s="492">
        <f t="shared" si="21"/>
        <v>0</v>
      </c>
      <c r="G83" s="493">
        <v>0</v>
      </c>
      <c r="H83" s="494">
        <v>0</v>
      </c>
      <c r="I83" s="494">
        <v>0</v>
      </c>
      <c r="J83" s="494">
        <v>0</v>
      </c>
      <c r="K83" s="494">
        <v>0</v>
      </c>
      <c r="L83" s="494">
        <v>0</v>
      </c>
      <c r="M83" s="494">
        <v>0</v>
      </c>
      <c r="N83" s="494">
        <v>0</v>
      </c>
      <c r="O83" s="494">
        <v>0</v>
      </c>
      <c r="P83" s="494">
        <v>0</v>
      </c>
      <c r="Q83" s="494">
        <v>0</v>
      </c>
      <c r="R83" s="494">
        <v>0</v>
      </c>
      <c r="S83" s="494">
        <v>0</v>
      </c>
      <c r="T83" s="494">
        <v>0</v>
      </c>
      <c r="U83" s="494">
        <v>0</v>
      </c>
      <c r="V83" s="494">
        <v>0</v>
      </c>
      <c r="W83" s="494">
        <v>0</v>
      </c>
      <c r="X83" s="494">
        <v>0</v>
      </c>
      <c r="Y83" s="494">
        <v>0</v>
      </c>
      <c r="Z83" s="494">
        <v>0</v>
      </c>
      <c r="AA83" s="494">
        <v>0</v>
      </c>
      <c r="AB83" s="494">
        <v>0</v>
      </c>
      <c r="AC83" s="494">
        <v>0</v>
      </c>
      <c r="AD83" s="494">
        <v>0</v>
      </c>
      <c r="AE83" s="494">
        <v>0</v>
      </c>
      <c r="AF83" s="494">
        <v>0</v>
      </c>
      <c r="AG83" s="494">
        <v>0</v>
      </c>
      <c r="AH83" s="494">
        <v>0</v>
      </c>
      <c r="AI83" s="494">
        <v>0</v>
      </c>
      <c r="AJ83" s="494">
        <v>0</v>
      </c>
      <c r="AK83" s="494">
        <v>0</v>
      </c>
      <c r="AL83" s="494">
        <v>0</v>
      </c>
      <c r="AM83" s="494">
        <v>0</v>
      </c>
      <c r="AN83" s="494">
        <v>0</v>
      </c>
      <c r="AO83" s="494">
        <v>0</v>
      </c>
      <c r="AP83" s="494">
        <v>0</v>
      </c>
      <c r="AQ83" s="494">
        <v>0</v>
      </c>
      <c r="AR83" s="494">
        <v>0</v>
      </c>
      <c r="AS83" s="494">
        <v>0</v>
      </c>
      <c r="AT83" s="494">
        <v>0</v>
      </c>
      <c r="AU83" s="494">
        <v>0</v>
      </c>
      <c r="AV83" s="494">
        <v>0</v>
      </c>
      <c r="AW83" s="494">
        <v>0</v>
      </c>
      <c r="AX83" s="494">
        <v>0</v>
      </c>
      <c r="AY83" s="494">
        <v>0</v>
      </c>
      <c r="AZ83" s="494">
        <v>0</v>
      </c>
      <c r="BA83" s="494">
        <v>0</v>
      </c>
      <c r="BB83" s="494">
        <v>0</v>
      </c>
      <c r="BC83" s="494">
        <v>0</v>
      </c>
      <c r="BD83" s="494">
        <v>0</v>
      </c>
      <c r="BE83" s="494">
        <v>0</v>
      </c>
      <c r="BF83" s="494">
        <v>0</v>
      </c>
      <c r="BG83" s="494">
        <v>0</v>
      </c>
      <c r="BH83" s="494">
        <v>0</v>
      </c>
      <c r="BI83" s="494">
        <v>0</v>
      </c>
      <c r="BJ83" s="494">
        <v>0</v>
      </c>
      <c r="BK83" s="494">
        <v>0</v>
      </c>
      <c r="BL83" s="494">
        <v>0</v>
      </c>
      <c r="BM83" s="494">
        <v>0</v>
      </c>
      <c r="BN83" s="494">
        <v>0</v>
      </c>
      <c r="BO83" s="494">
        <v>0</v>
      </c>
      <c r="BP83" s="494">
        <v>0</v>
      </c>
      <c r="BQ83" s="494">
        <v>0</v>
      </c>
      <c r="BR83" s="494">
        <v>0</v>
      </c>
      <c r="BS83" s="494">
        <v>0</v>
      </c>
      <c r="BT83" s="494">
        <v>0</v>
      </c>
      <c r="BU83" s="494">
        <v>0</v>
      </c>
      <c r="BV83" s="494">
        <v>0</v>
      </c>
      <c r="BW83" s="494">
        <v>0</v>
      </c>
      <c r="BX83" s="494">
        <v>0</v>
      </c>
      <c r="BY83" s="494">
        <v>0</v>
      </c>
      <c r="BZ83" s="494">
        <v>0</v>
      </c>
      <c r="CA83" s="494">
        <v>0</v>
      </c>
      <c r="CB83" s="494">
        <v>0</v>
      </c>
      <c r="CC83" s="494">
        <v>0</v>
      </c>
      <c r="CD83" s="494">
        <v>0</v>
      </c>
      <c r="CE83" s="494">
        <v>0</v>
      </c>
      <c r="CF83" s="494">
        <v>0</v>
      </c>
      <c r="CG83" s="494">
        <v>0</v>
      </c>
      <c r="CH83" s="494">
        <v>0</v>
      </c>
      <c r="CI83" s="494">
        <v>0</v>
      </c>
      <c r="CJ83" s="494">
        <v>0</v>
      </c>
      <c r="CK83" s="494">
        <v>0</v>
      </c>
      <c r="CL83" s="494">
        <v>0</v>
      </c>
      <c r="CM83" s="494">
        <v>0</v>
      </c>
      <c r="CN83" s="494">
        <v>0</v>
      </c>
      <c r="CO83" s="494">
        <v>0</v>
      </c>
      <c r="CP83" s="494">
        <v>0</v>
      </c>
      <c r="CQ83" s="494">
        <v>0</v>
      </c>
      <c r="CR83" s="494">
        <v>0</v>
      </c>
      <c r="CS83" s="494">
        <v>0</v>
      </c>
      <c r="CT83" s="9"/>
      <c r="CV83" s="343">
        <f>IF(COUNT(G83:INDEX(G83:CS83,RP+1))&lt;&gt;RP+1,"Error",0)</f>
        <v>0</v>
      </c>
      <c r="CX83" s="324">
        <f t="shared" si="22"/>
        <v>0</v>
      </c>
    </row>
    <row r="84" spans="3:102" customFormat="1" hidden="1" x14ac:dyDescent="0.35">
      <c r="C84" s="421"/>
      <c r="D84" s="3"/>
      <c r="E84" s="492">
        <f>G84+NPV(G.Asm!$F$40,H84:INDEX(H84:CS84,RP))</f>
        <v>0</v>
      </c>
      <c r="F84" s="492">
        <f t="shared" si="21"/>
        <v>0</v>
      </c>
      <c r="G84" s="493">
        <v>0</v>
      </c>
      <c r="H84" s="494">
        <v>0</v>
      </c>
      <c r="I84" s="494">
        <v>0</v>
      </c>
      <c r="J84" s="494">
        <v>0</v>
      </c>
      <c r="K84" s="494">
        <v>0</v>
      </c>
      <c r="L84" s="494">
        <v>0</v>
      </c>
      <c r="M84" s="494">
        <v>0</v>
      </c>
      <c r="N84" s="494">
        <v>0</v>
      </c>
      <c r="O84" s="494">
        <v>0</v>
      </c>
      <c r="P84" s="494">
        <v>0</v>
      </c>
      <c r="Q84" s="494">
        <v>0</v>
      </c>
      <c r="R84" s="494">
        <v>0</v>
      </c>
      <c r="S84" s="494">
        <v>0</v>
      </c>
      <c r="T84" s="494">
        <v>0</v>
      </c>
      <c r="U84" s="494">
        <v>0</v>
      </c>
      <c r="V84" s="494">
        <v>0</v>
      </c>
      <c r="W84" s="494">
        <v>0</v>
      </c>
      <c r="X84" s="494">
        <v>0</v>
      </c>
      <c r="Y84" s="494">
        <v>0</v>
      </c>
      <c r="Z84" s="494">
        <v>0</v>
      </c>
      <c r="AA84" s="494">
        <v>0</v>
      </c>
      <c r="AB84" s="494">
        <v>0</v>
      </c>
      <c r="AC84" s="494">
        <v>0</v>
      </c>
      <c r="AD84" s="494">
        <v>0</v>
      </c>
      <c r="AE84" s="494">
        <v>0</v>
      </c>
      <c r="AF84" s="494">
        <v>0</v>
      </c>
      <c r="AG84" s="494">
        <v>0</v>
      </c>
      <c r="AH84" s="494">
        <v>0</v>
      </c>
      <c r="AI84" s="494">
        <v>0</v>
      </c>
      <c r="AJ84" s="494">
        <v>0</v>
      </c>
      <c r="AK84" s="494">
        <v>0</v>
      </c>
      <c r="AL84" s="494">
        <v>0</v>
      </c>
      <c r="AM84" s="494">
        <v>0</v>
      </c>
      <c r="AN84" s="494">
        <v>0</v>
      </c>
      <c r="AO84" s="494">
        <v>0</v>
      </c>
      <c r="AP84" s="494">
        <v>0</v>
      </c>
      <c r="AQ84" s="494">
        <v>0</v>
      </c>
      <c r="AR84" s="494">
        <v>0</v>
      </c>
      <c r="AS84" s="494">
        <v>0</v>
      </c>
      <c r="AT84" s="494">
        <v>0</v>
      </c>
      <c r="AU84" s="494">
        <v>0</v>
      </c>
      <c r="AV84" s="494">
        <v>0</v>
      </c>
      <c r="AW84" s="494">
        <v>0</v>
      </c>
      <c r="AX84" s="494">
        <v>0</v>
      </c>
      <c r="AY84" s="494">
        <v>0</v>
      </c>
      <c r="AZ84" s="494">
        <v>0</v>
      </c>
      <c r="BA84" s="494">
        <v>0</v>
      </c>
      <c r="BB84" s="494">
        <v>0</v>
      </c>
      <c r="BC84" s="494">
        <v>0</v>
      </c>
      <c r="BD84" s="494">
        <v>0</v>
      </c>
      <c r="BE84" s="494">
        <v>0</v>
      </c>
      <c r="BF84" s="494">
        <v>0</v>
      </c>
      <c r="BG84" s="494">
        <v>0</v>
      </c>
      <c r="BH84" s="494">
        <v>0</v>
      </c>
      <c r="BI84" s="494">
        <v>0</v>
      </c>
      <c r="BJ84" s="494">
        <v>0</v>
      </c>
      <c r="BK84" s="494">
        <v>0</v>
      </c>
      <c r="BL84" s="494">
        <v>0</v>
      </c>
      <c r="BM84" s="494">
        <v>0</v>
      </c>
      <c r="BN84" s="494">
        <v>0</v>
      </c>
      <c r="BO84" s="494">
        <v>0</v>
      </c>
      <c r="BP84" s="494">
        <v>0</v>
      </c>
      <c r="BQ84" s="494">
        <v>0</v>
      </c>
      <c r="BR84" s="494">
        <v>0</v>
      </c>
      <c r="BS84" s="494">
        <v>0</v>
      </c>
      <c r="BT84" s="494">
        <v>0</v>
      </c>
      <c r="BU84" s="494">
        <v>0</v>
      </c>
      <c r="BV84" s="494">
        <v>0</v>
      </c>
      <c r="BW84" s="494">
        <v>0</v>
      </c>
      <c r="BX84" s="494">
        <v>0</v>
      </c>
      <c r="BY84" s="494">
        <v>0</v>
      </c>
      <c r="BZ84" s="494">
        <v>0</v>
      </c>
      <c r="CA84" s="494">
        <v>0</v>
      </c>
      <c r="CB84" s="494">
        <v>0</v>
      </c>
      <c r="CC84" s="494">
        <v>0</v>
      </c>
      <c r="CD84" s="494">
        <v>0</v>
      </c>
      <c r="CE84" s="494">
        <v>0</v>
      </c>
      <c r="CF84" s="494">
        <v>0</v>
      </c>
      <c r="CG84" s="494">
        <v>0</v>
      </c>
      <c r="CH84" s="494">
        <v>0</v>
      </c>
      <c r="CI84" s="494">
        <v>0</v>
      </c>
      <c r="CJ84" s="494">
        <v>0</v>
      </c>
      <c r="CK84" s="494">
        <v>0</v>
      </c>
      <c r="CL84" s="494">
        <v>0</v>
      </c>
      <c r="CM84" s="494">
        <v>0</v>
      </c>
      <c r="CN84" s="494">
        <v>0</v>
      </c>
      <c r="CO84" s="494">
        <v>0</v>
      </c>
      <c r="CP84" s="494">
        <v>0</v>
      </c>
      <c r="CQ84" s="494">
        <v>0</v>
      </c>
      <c r="CR84" s="494">
        <v>0</v>
      </c>
      <c r="CS84" s="494">
        <v>0</v>
      </c>
      <c r="CT84" s="9"/>
      <c r="CV84" s="343">
        <f>IF(COUNT(G84:INDEX(G84:CS84,RP+1))&lt;&gt;RP+1,"Error",0)</f>
        <v>0</v>
      </c>
      <c r="CX84" s="324">
        <f t="shared" si="22"/>
        <v>0</v>
      </c>
    </row>
    <row r="85" spans="3:102" customFormat="1" hidden="1" x14ac:dyDescent="0.35">
      <c r="C85" s="421"/>
      <c r="D85" s="3"/>
      <c r="E85" s="492">
        <f>G85+NPV(G.Asm!$F$40,H85:INDEX(H85:CS85,RP))</f>
        <v>0</v>
      </c>
      <c r="F85" s="492">
        <f t="shared" si="21"/>
        <v>0</v>
      </c>
      <c r="G85" s="493">
        <v>0</v>
      </c>
      <c r="H85" s="494">
        <v>0</v>
      </c>
      <c r="I85" s="494">
        <v>0</v>
      </c>
      <c r="J85" s="494">
        <v>0</v>
      </c>
      <c r="K85" s="494">
        <v>0</v>
      </c>
      <c r="L85" s="494">
        <v>0</v>
      </c>
      <c r="M85" s="494">
        <v>0</v>
      </c>
      <c r="N85" s="494">
        <v>0</v>
      </c>
      <c r="O85" s="494">
        <v>0</v>
      </c>
      <c r="P85" s="494">
        <v>0</v>
      </c>
      <c r="Q85" s="494">
        <v>0</v>
      </c>
      <c r="R85" s="494">
        <v>0</v>
      </c>
      <c r="S85" s="494">
        <v>0</v>
      </c>
      <c r="T85" s="494">
        <v>0</v>
      </c>
      <c r="U85" s="494">
        <v>0</v>
      </c>
      <c r="V85" s="494">
        <v>0</v>
      </c>
      <c r="W85" s="494">
        <v>0</v>
      </c>
      <c r="X85" s="494">
        <v>0</v>
      </c>
      <c r="Y85" s="494">
        <v>0</v>
      </c>
      <c r="Z85" s="494">
        <v>0</v>
      </c>
      <c r="AA85" s="494">
        <v>0</v>
      </c>
      <c r="AB85" s="494">
        <v>0</v>
      </c>
      <c r="AC85" s="494">
        <v>0</v>
      </c>
      <c r="AD85" s="494">
        <v>0</v>
      </c>
      <c r="AE85" s="494">
        <v>0</v>
      </c>
      <c r="AF85" s="494">
        <v>0</v>
      </c>
      <c r="AG85" s="494">
        <v>0</v>
      </c>
      <c r="AH85" s="494">
        <v>0</v>
      </c>
      <c r="AI85" s="494">
        <v>0</v>
      </c>
      <c r="AJ85" s="494">
        <v>0</v>
      </c>
      <c r="AK85" s="494">
        <v>0</v>
      </c>
      <c r="AL85" s="494">
        <v>0</v>
      </c>
      <c r="AM85" s="494">
        <v>0</v>
      </c>
      <c r="AN85" s="494">
        <v>0</v>
      </c>
      <c r="AO85" s="494">
        <v>0</v>
      </c>
      <c r="AP85" s="494">
        <v>0</v>
      </c>
      <c r="AQ85" s="494">
        <v>0</v>
      </c>
      <c r="AR85" s="494">
        <v>0</v>
      </c>
      <c r="AS85" s="494">
        <v>0</v>
      </c>
      <c r="AT85" s="494">
        <v>0</v>
      </c>
      <c r="AU85" s="494">
        <v>0</v>
      </c>
      <c r="AV85" s="494">
        <v>0</v>
      </c>
      <c r="AW85" s="494">
        <v>0</v>
      </c>
      <c r="AX85" s="494">
        <v>0</v>
      </c>
      <c r="AY85" s="494">
        <v>0</v>
      </c>
      <c r="AZ85" s="494">
        <v>0</v>
      </c>
      <c r="BA85" s="494">
        <v>0</v>
      </c>
      <c r="BB85" s="494">
        <v>0</v>
      </c>
      <c r="BC85" s="494">
        <v>0</v>
      </c>
      <c r="BD85" s="494">
        <v>0</v>
      </c>
      <c r="BE85" s="494">
        <v>0</v>
      </c>
      <c r="BF85" s="494">
        <v>0</v>
      </c>
      <c r="BG85" s="494">
        <v>0</v>
      </c>
      <c r="BH85" s="494">
        <v>0</v>
      </c>
      <c r="BI85" s="494">
        <v>0</v>
      </c>
      <c r="BJ85" s="494">
        <v>0</v>
      </c>
      <c r="BK85" s="494">
        <v>0</v>
      </c>
      <c r="BL85" s="494">
        <v>0</v>
      </c>
      <c r="BM85" s="494">
        <v>0</v>
      </c>
      <c r="BN85" s="494">
        <v>0</v>
      </c>
      <c r="BO85" s="494">
        <v>0</v>
      </c>
      <c r="BP85" s="494">
        <v>0</v>
      </c>
      <c r="BQ85" s="494">
        <v>0</v>
      </c>
      <c r="BR85" s="494">
        <v>0</v>
      </c>
      <c r="BS85" s="494">
        <v>0</v>
      </c>
      <c r="BT85" s="494">
        <v>0</v>
      </c>
      <c r="BU85" s="494">
        <v>0</v>
      </c>
      <c r="BV85" s="494">
        <v>0</v>
      </c>
      <c r="BW85" s="494">
        <v>0</v>
      </c>
      <c r="BX85" s="494">
        <v>0</v>
      </c>
      <c r="BY85" s="494">
        <v>0</v>
      </c>
      <c r="BZ85" s="494">
        <v>0</v>
      </c>
      <c r="CA85" s="494">
        <v>0</v>
      </c>
      <c r="CB85" s="494">
        <v>0</v>
      </c>
      <c r="CC85" s="494">
        <v>0</v>
      </c>
      <c r="CD85" s="494">
        <v>0</v>
      </c>
      <c r="CE85" s="494">
        <v>0</v>
      </c>
      <c r="CF85" s="494">
        <v>0</v>
      </c>
      <c r="CG85" s="494">
        <v>0</v>
      </c>
      <c r="CH85" s="494">
        <v>0</v>
      </c>
      <c r="CI85" s="494">
        <v>0</v>
      </c>
      <c r="CJ85" s="494">
        <v>0</v>
      </c>
      <c r="CK85" s="494">
        <v>0</v>
      </c>
      <c r="CL85" s="494">
        <v>0</v>
      </c>
      <c r="CM85" s="494">
        <v>0</v>
      </c>
      <c r="CN85" s="494">
        <v>0</v>
      </c>
      <c r="CO85" s="494">
        <v>0</v>
      </c>
      <c r="CP85" s="494">
        <v>0</v>
      </c>
      <c r="CQ85" s="494">
        <v>0</v>
      </c>
      <c r="CR85" s="494">
        <v>0</v>
      </c>
      <c r="CS85" s="494">
        <v>0</v>
      </c>
      <c r="CT85" s="9"/>
      <c r="CV85" s="343">
        <f>IF(COUNT(G85:INDEX(G85:CS85,RP+1))&lt;&gt;RP+1,"Error",0)</f>
        <v>0</v>
      </c>
      <c r="CX85" s="324">
        <f t="shared" si="22"/>
        <v>0</v>
      </c>
    </row>
    <row r="86" spans="3:102" customFormat="1" hidden="1" x14ac:dyDescent="0.35">
      <c r="C86" s="421"/>
      <c r="D86" s="3"/>
      <c r="E86" s="492">
        <f>G86+NPV(G.Asm!$F$40,H86:INDEX(H86:CS86,RP))</f>
        <v>0</v>
      </c>
      <c r="F86" s="492">
        <f t="shared" si="21"/>
        <v>0</v>
      </c>
      <c r="G86" s="493">
        <v>0</v>
      </c>
      <c r="H86" s="494">
        <v>0</v>
      </c>
      <c r="I86" s="494">
        <v>0</v>
      </c>
      <c r="J86" s="494">
        <v>0</v>
      </c>
      <c r="K86" s="494">
        <v>0</v>
      </c>
      <c r="L86" s="494">
        <v>0</v>
      </c>
      <c r="M86" s="494">
        <v>0</v>
      </c>
      <c r="N86" s="494">
        <v>0</v>
      </c>
      <c r="O86" s="494">
        <v>0</v>
      </c>
      <c r="P86" s="494">
        <v>0</v>
      </c>
      <c r="Q86" s="494">
        <v>0</v>
      </c>
      <c r="R86" s="494">
        <v>0</v>
      </c>
      <c r="S86" s="494">
        <v>0</v>
      </c>
      <c r="T86" s="494">
        <v>0</v>
      </c>
      <c r="U86" s="494">
        <v>0</v>
      </c>
      <c r="V86" s="494">
        <v>0</v>
      </c>
      <c r="W86" s="494">
        <v>0</v>
      </c>
      <c r="X86" s="494">
        <v>0</v>
      </c>
      <c r="Y86" s="494">
        <v>0</v>
      </c>
      <c r="Z86" s="494">
        <v>0</v>
      </c>
      <c r="AA86" s="494">
        <v>0</v>
      </c>
      <c r="AB86" s="494">
        <v>0</v>
      </c>
      <c r="AC86" s="494">
        <v>0</v>
      </c>
      <c r="AD86" s="494">
        <v>0</v>
      </c>
      <c r="AE86" s="494">
        <v>0</v>
      </c>
      <c r="AF86" s="494">
        <v>0</v>
      </c>
      <c r="AG86" s="494">
        <v>0</v>
      </c>
      <c r="AH86" s="494">
        <v>0</v>
      </c>
      <c r="AI86" s="494">
        <v>0</v>
      </c>
      <c r="AJ86" s="494">
        <v>0</v>
      </c>
      <c r="AK86" s="494">
        <v>0</v>
      </c>
      <c r="AL86" s="494">
        <v>0</v>
      </c>
      <c r="AM86" s="494">
        <v>0</v>
      </c>
      <c r="AN86" s="494">
        <v>0</v>
      </c>
      <c r="AO86" s="494">
        <v>0</v>
      </c>
      <c r="AP86" s="494">
        <v>0</v>
      </c>
      <c r="AQ86" s="494">
        <v>0</v>
      </c>
      <c r="AR86" s="494">
        <v>0</v>
      </c>
      <c r="AS86" s="494">
        <v>0</v>
      </c>
      <c r="AT86" s="494">
        <v>0</v>
      </c>
      <c r="AU86" s="494">
        <v>0</v>
      </c>
      <c r="AV86" s="494">
        <v>0</v>
      </c>
      <c r="AW86" s="494">
        <v>0</v>
      </c>
      <c r="AX86" s="494">
        <v>0</v>
      </c>
      <c r="AY86" s="494">
        <v>0</v>
      </c>
      <c r="AZ86" s="494">
        <v>0</v>
      </c>
      <c r="BA86" s="494">
        <v>0</v>
      </c>
      <c r="BB86" s="494">
        <v>0</v>
      </c>
      <c r="BC86" s="494">
        <v>0</v>
      </c>
      <c r="BD86" s="494">
        <v>0</v>
      </c>
      <c r="BE86" s="494">
        <v>0</v>
      </c>
      <c r="BF86" s="494">
        <v>0</v>
      </c>
      <c r="BG86" s="494">
        <v>0</v>
      </c>
      <c r="BH86" s="494">
        <v>0</v>
      </c>
      <c r="BI86" s="494">
        <v>0</v>
      </c>
      <c r="BJ86" s="494">
        <v>0</v>
      </c>
      <c r="BK86" s="494">
        <v>0</v>
      </c>
      <c r="BL86" s="494">
        <v>0</v>
      </c>
      <c r="BM86" s="494">
        <v>0</v>
      </c>
      <c r="BN86" s="494">
        <v>0</v>
      </c>
      <c r="BO86" s="494">
        <v>0</v>
      </c>
      <c r="BP86" s="494">
        <v>0</v>
      </c>
      <c r="BQ86" s="494">
        <v>0</v>
      </c>
      <c r="BR86" s="494">
        <v>0</v>
      </c>
      <c r="BS86" s="494">
        <v>0</v>
      </c>
      <c r="BT86" s="494">
        <v>0</v>
      </c>
      <c r="BU86" s="494">
        <v>0</v>
      </c>
      <c r="BV86" s="494">
        <v>0</v>
      </c>
      <c r="BW86" s="494">
        <v>0</v>
      </c>
      <c r="BX86" s="494">
        <v>0</v>
      </c>
      <c r="BY86" s="494">
        <v>0</v>
      </c>
      <c r="BZ86" s="494">
        <v>0</v>
      </c>
      <c r="CA86" s="494">
        <v>0</v>
      </c>
      <c r="CB86" s="494">
        <v>0</v>
      </c>
      <c r="CC86" s="494">
        <v>0</v>
      </c>
      <c r="CD86" s="494">
        <v>0</v>
      </c>
      <c r="CE86" s="494">
        <v>0</v>
      </c>
      <c r="CF86" s="494">
        <v>0</v>
      </c>
      <c r="CG86" s="494">
        <v>0</v>
      </c>
      <c r="CH86" s="494">
        <v>0</v>
      </c>
      <c r="CI86" s="494">
        <v>0</v>
      </c>
      <c r="CJ86" s="494">
        <v>0</v>
      </c>
      <c r="CK86" s="494">
        <v>0</v>
      </c>
      <c r="CL86" s="494">
        <v>0</v>
      </c>
      <c r="CM86" s="494">
        <v>0</v>
      </c>
      <c r="CN86" s="494">
        <v>0</v>
      </c>
      <c r="CO86" s="494">
        <v>0</v>
      </c>
      <c r="CP86" s="494">
        <v>0</v>
      </c>
      <c r="CQ86" s="494">
        <v>0</v>
      </c>
      <c r="CR86" s="494">
        <v>0</v>
      </c>
      <c r="CS86" s="494">
        <v>0</v>
      </c>
      <c r="CT86" s="9"/>
      <c r="CV86" s="343">
        <f>IF(COUNT(G86:INDEX(G86:CS86,RP+1))&lt;&gt;RP+1,"Error",0)</f>
        <v>0</v>
      </c>
      <c r="CX86" s="324">
        <f t="shared" si="22"/>
        <v>0</v>
      </c>
    </row>
    <row r="87" spans="3:102" customFormat="1" hidden="1" x14ac:dyDescent="0.35">
      <c r="C87" s="422" t="s">
        <v>334</v>
      </c>
      <c r="D87" s="3"/>
      <c r="E87" s="492">
        <f>G87+NPV(G.Asm!$F$40,H87:INDEX(H87:CS87,RP))</f>
        <v>0</v>
      </c>
      <c r="F87" s="492">
        <f t="shared" si="21"/>
        <v>0</v>
      </c>
      <c r="G87" s="493">
        <v>0</v>
      </c>
      <c r="H87" s="494">
        <v>0</v>
      </c>
      <c r="I87" s="494">
        <v>0</v>
      </c>
      <c r="J87" s="494">
        <v>0</v>
      </c>
      <c r="K87" s="494">
        <v>0</v>
      </c>
      <c r="L87" s="494">
        <v>0</v>
      </c>
      <c r="M87" s="494">
        <v>0</v>
      </c>
      <c r="N87" s="494">
        <v>0</v>
      </c>
      <c r="O87" s="494">
        <v>0</v>
      </c>
      <c r="P87" s="494">
        <v>0</v>
      </c>
      <c r="Q87" s="494">
        <v>0</v>
      </c>
      <c r="R87" s="494">
        <v>0</v>
      </c>
      <c r="S87" s="494">
        <v>0</v>
      </c>
      <c r="T87" s="494">
        <v>0</v>
      </c>
      <c r="U87" s="494">
        <v>0</v>
      </c>
      <c r="V87" s="494">
        <v>0</v>
      </c>
      <c r="W87" s="494">
        <v>0</v>
      </c>
      <c r="X87" s="494">
        <v>0</v>
      </c>
      <c r="Y87" s="494">
        <v>0</v>
      </c>
      <c r="Z87" s="494">
        <v>0</v>
      </c>
      <c r="AA87" s="494">
        <v>0</v>
      </c>
      <c r="AB87" s="494">
        <v>0</v>
      </c>
      <c r="AC87" s="494">
        <v>0</v>
      </c>
      <c r="AD87" s="494">
        <v>0</v>
      </c>
      <c r="AE87" s="494">
        <v>0</v>
      </c>
      <c r="AF87" s="494">
        <v>0</v>
      </c>
      <c r="AG87" s="494">
        <v>0</v>
      </c>
      <c r="AH87" s="494">
        <v>0</v>
      </c>
      <c r="AI87" s="494">
        <v>0</v>
      </c>
      <c r="AJ87" s="494">
        <v>0</v>
      </c>
      <c r="AK87" s="494">
        <v>0</v>
      </c>
      <c r="AL87" s="494">
        <v>0</v>
      </c>
      <c r="AM87" s="494">
        <v>0</v>
      </c>
      <c r="AN87" s="494">
        <v>0</v>
      </c>
      <c r="AO87" s="494">
        <v>0</v>
      </c>
      <c r="AP87" s="494">
        <v>0</v>
      </c>
      <c r="AQ87" s="494">
        <v>0</v>
      </c>
      <c r="AR87" s="494">
        <v>0</v>
      </c>
      <c r="AS87" s="494">
        <v>0</v>
      </c>
      <c r="AT87" s="494">
        <v>0</v>
      </c>
      <c r="AU87" s="494">
        <v>0</v>
      </c>
      <c r="AV87" s="494">
        <v>0</v>
      </c>
      <c r="AW87" s="494">
        <v>0</v>
      </c>
      <c r="AX87" s="494">
        <v>0</v>
      </c>
      <c r="AY87" s="494">
        <v>0</v>
      </c>
      <c r="AZ87" s="494">
        <v>0</v>
      </c>
      <c r="BA87" s="494">
        <v>0</v>
      </c>
      <c r="BB87" s="494">
        <v>0</v>
      </c>
      <c r="BC87" s="494">
        <v>0</v>
      </c>
      <c r="BD87" s="494">
        <v>0</v>
      </c>
      <c r="BE87" s="494">
        <v>0</v>
      </c>
      <c r="BF87" s="494">
        <v>0</v>
      </c>
      <c r="BG87" s="494">
        <v>0</v>
      </c>
      <c r="BH87" s="494">
        <v>0</v>
      </c>
      <c r="BI87" s="494">
        <v>0</v>
      </c>
      <c r="BJ87" s="494">
        <v>0</v>
      </c>
      <c r="BK87" s="494">
        <v>0</v>
      </c>
      <c r="BL87" s="494">
        <v>0</v>
      </c>
      <c r="BM87" s="494">
        <v>0</v>
      </c>
      <c r="BN87" s="494">
        <v>0</v>
      </c>
      <c r="BO87" s="494">
        <v>0</v>
      </c>
      <c r="BP87" s="494">
        <v>0</v>
      </c>
      <c r="BQ87" s="494">
        <v>0</v>
      </c>
      <c r="BR87" s="494">
        <v>0</v>
      </c>
      <c r="BS87" s="494">
        <v>0</v>
      </c>
      <c r="BT87" s="494">
        <v>0</v>
      </c>
      <c r="BU87" s="494">
        <v>0</v>
      </c>
      <c r="BV87" s="494">
        <v>0</v>
      </c>
      <c r="BW87" s="494">
        <v>0</v>
      </c>
      <c r="BX87" s="494">
        <v>0</v>
      </c>
      <c r="BY87" s="494">
        <v>0</v>
      </c>
      <c r="BZ87" s="494">
        <v>0</v>
      </c>
      <c r="CA87" s="494">
        <v>0</v>
      </c>
      <c r="CB87" s="494">
        <v>0</v>
      </c>
      <c r="CC87" s="494">
        <v>0</v>
      </c>
      <c r="CD87" s="494">
        <v>0</v>
      </c>
      <c r="CE87" s="494">
        <v>0</v>
      </c>
      <c r="CF87" s="494">
        <v>0</v>
      </c>
      <c r="CG87" s="494">
        <v>0</v>
      </c>
      <c r="CH87" s="494">
        <v>0</v>
      </c>
      <c r="CI87" s="494">
        <v>0</v>
      </c>
      <c r="CJ87" s="494">
        <v>0</v>
      </c>
      <c r="CK87" s="494">
        <v>0</v>
      </c>
      <c r="CL87" s="494">
        <v>0</v>
      </c>
      <c r="CM87" s="494">
        <v>0</v>
      </c>
      <c r="CN87" s="494">
        <v>0</v>
      </c>
      <c r="CO87" s="494">
        <v>0</v>
      </c>
      <c r="CP87" s="494">
        <v>0</v>
      </c>
      <c r="CQ87" s="494">
        <v>0</v>
      </c>
      <c r="CR87" s="494">
        <v>0</v>
      </c>
      <c r="CS87" s="494">
        <v>0</v>
      </c>
      <c r="CT87" s="9"/>
      <c r="CV87" s="343">
        <f>IF(COUNT(G87:INDEX(G87:CS87,RP+1))&lt;&gt;RP+1,"Error",0)</f>
        <v>0</v>
      </c>
      <c r="CX87" s="324">
        <f t="shared" si="22"/>
        <v>0</v>
      </c>
    </row>
    <row r="88" spans="3:102" customFormat="1" hidden="1" x14ac:dyDescent="0.35">
      <c r="C88" s="422" t="s">
        <v>334</v>
      </c>
      <c r="D88" s="3"/>
      <c r="E88" s="492">
        <f>G88+NPV(G.Asm!$F$40,H88:INDEX(H88:CS88,RP))</f>
        <v>0</v>
      </c>
      <c r="F88" s="492">
        <f t="shared" si="21"/>
        <v>0</v>
      </c>
      <c r="G88" s="493">
        <v>0</v>
      </c>
      <c r="H88" s="494">
        <v>0</v>
      </c>
      <c r="I88" s="494">
        <v>0</v>
      </c>
      <c r="J88" s="494">
        <v>0</v>
      </c>
      <c r="K88" s="494">
        <v>0</v>
      </c>
      <c r="L88" s="494">
        <v>0</v>
      </c>
      <c r="M88" s="494">
        <v>0</v>
      </c>
      <c r="N88" s="494">
        <v>0</v>
      </c>
      <c r="O88" s="494">
        <v>0</v>
      </c>
      <c r="P88" s="494">
        <v>0</v>
      </c>
      <c r="Q88" s="494">
        <v>0</v>
      </c>
      <c r="R88" s="494">
        <v>0</v>
      </c>
      <c r="S88" s="494">
        <v>0</v>
      </c>
      <c r="T88" s="494">
        <v>0</v>
      </c>
      <c r="U88" s="494">
        <v>0</v>
      </c>
      <c r="V88" s="494">
        <v>0</v>
      </c>
      <c r="W88" s="494">
        <v>0</v>
      </c>
      <c r="X88" s="494">
        <v>0</v>
      </c>
      <c r="Y88" s="494">
        <v>0</v>
      </c>
      <c r="Z88" s="494">
        <v>0</v>
      </c>
      <c r="AA88" s="494">
        <v>0</v>
      </c>
      <c r="AB88" s="494">
        <v>0</v>
      </c>
      <c r="AC88" s="494">
        <v>0</v>
      </c>
      <c r="AD88" s="494">
        <v>0</v>
      </c>
      <c r="AE88" s="494">
        <v>0</v>
      </c>
      <c r="AF88" s="494">
        <v>0</v>
      </c>
      <c r="AG88" s="494">
        <v>0</v>
      </c>
      <c r="AH88" s="494">
        <v>0</v>
      </c>
      <c r="AI88" s="494">
        <v>0</v>
      </c>
      <c r="AJ88" s="494">
        <v>0</v>
      </c>
      <c r="AK88" s="494">
        <v>0</v>
      </c>
      <c r="AL88" s="494">
        <v>0</v>
      </c>
      <c r="AM88" s="494">
        <v>0</v>
      </c>
      <c r="AN88" s="494">
        <v>0</v>
      </c>
      <c r="AO88" s="494">
        <v>0</v>
      </c>
      <c r="AP88" s="494">
        <v>0</v>
      </c>
      <c r="AQ88" s="494">
        <v>0</v>
      </c>
      <c r="AR88" s="494">
        <v>0</v>
      </c>
      <c r="AS88" s="494">
        <v>0</v>
      </c>
      <c r="AT88" s="494">
        <v>0</v>
      </c>
      <c r="AU88" s="494">
        <v>0</v>
      </c>
      <c r="AV88" s="494">
        <v>0</v>
      </c>
      <c r="AW88" s="494">
        <v>0</v>
      </c>
      <c r="AX88" s="494">
        <v>0</v>
      </c>
      <c r="AY88" s="494">
        <v>0</v>
      </c>
      <c r="AZ88" s="494">
        <v>0</v>
      </c>
      <c r="BA88" s="494">
        <v>0</v>
      </c>
      <c r="BB88" s="494">
        <v>0</v>
      </c>
      <c r="BC88" s="494">
        <v>0</v>
      </c>
      <c r="BD88" s="494">
        <v>0</v>
      </c>
      <c r="BE88" s="494">
        <v>0</v>
      </c>
      <c r="BF88" s="494">
        <v>0</v>
      </c>
      <c r="BG88" s="494">
        <v>0</v>
      </c>
      <c r="BH88" s="494">
        <v>0</v>
      </c>
      <c r="BI88" s="494">
        <v>0</v>
      </c>
      <c r="BJ88" s="494">
        <v>0</v>
      </c>
      <c r="BK88" s="494">
        <v>0</v>
      </c>
      <c r="BL88" s="494">
        <v>0</v>
      </c>
      <c r="BM88" s="494">
        <v>0</v>
      </c>
      <c r="BN88" s="494">
        <v>0</v>
      </c>
      <c r="BO88" s="494">
        <v>0</v>
      </c>
      <c r="BP88" s="494">
        <v>0</v>
      </c>
      <c r="BQ88" s="494">
        <v>0</v>
      </c>
      <c r="BR88" s="494">
        <v>0</v>
      </c>
      <c r="BS88" s="494">
        <v>0</v>
      </c>
      <c r="BT88" s="494">
        <v>0</v>
      </c>
      <c r="BU88" s="494">
        <v>0</v>
      </c>
      <c r="BV88" s="494">
        <v>0</v>
      </c>
      <c r="BW88" s="494">
        <v>0</v>
      </c>
      <c r="BX88" s="494">
        <v>0</v>
      </c>
      <c r="BY88" s="494">
        <v>0</v>
      </c>
      <c r="BZ88" s="494">
        <v>0</v>
      </c>
      <c r="CA88" s="494">
        <v>0</v>
      </c>
      <c r="CB88" s="494">
        <v>0</v>
      </c>
      <c r="CC88" s="494">
        <v>0</v>
      </c>
      <c r="CD88" s="494">
        <v>0</v>
      </c>
      <c r="CE88" s="494">
        <v>0</v>
      </c>
      <c r="CF88" s="494">
        <v>0</v>
      </c>
      <c r="CG88" s="494">
        <v>0</v>
      </c>
      <c r="CH88" s="494">
        <v>0</v>
      </c>
      <c r="CI88" s="494">
        <v>0</v>
      </c>
      <c r="CJ88" s="494">
        <v>0</v>
      </c>
      <c r="CK88" s="494">
        <v>0</v>
      </c>
      <c r="CL88" s="494">
        <v>0</v>
      </c>
      <c r="CM88" s="494">
        <v>0</v>
      </c>
      <c r="CN88" s="494">
        <v>0</v>
      </c>
      <c r="CO88" s="494">
        <v>0</v>
      </c>
      <c r="CP88" s="494">
        <v>0</v>
      </c>
      <c r="CQ88" s="494">
        <v>0</v>
      </c>
      <c r="CR88" s="494">
        <v>0</v>
      </c>
      <c r="CS88" s="494">
        <v>0</v>
      </c>
      <c r="CT88" s="9"/>
      <c r="CV88" s="343">
        <f>IF(COUNT(G88:INDEX(G88:CS88,RP+1))&lt;&gt;RP+1,"Error",0)</f>
        <v>0</v>
      </c>
      <c r="CX88" s="324">
        <f t="shared" si="22"/>
        <v>0</v>
      </c>
    </row>
    <row r="89" spans="3:102" customFormat="1" hidden="1" x14ac:dyDescent="0.35">
      <c r="C89" s="422" t="s">
        <v>334</v>
      </c>
      <c r="D89" s="3"/>
      <c r="E89" s="492">
        <f>G89+NPV(G.Asm!$F$40,H89:INDEX(H89:CS89,RP))</f>
        <v>0</v>
      </c>
      <c r="F89" s="492">
        <f t="shared" si="21"/>
        <v>0</v>
      </c>
      <c r="G89" s="493">
        <v>0</v>
      </c>
      <c r="H89" s="494">
        <v>0</v>
      </c>
      <c r="I89" s="494">
        <v>0</v>
      </c>
      <c r="J89" s="494">
        <v>0</v>
      </c>
      <c r="K89" s="494">
        <v>0</v>
      </c>
      <c r="L89" s="494">
        <v>0</v>
      </c>
      <c r="M89" s="494">
        <v>0</v>
      </c>
      <c r="N89" s="494">
        <v>0</v>
      </c>
      <c r="O89" s="494">
        <v>0</v>
      </c>
      <c r="P89" s="494">
        <v>0</v>
      </c>
      <c r="Q89" s="494">
        <v>0</v>
      </c>
      <c r="R89" s="494">
        <v>0</v>
      </c>
      <c r="S89" s="494">
        <v>0</v>
      </c>
      <c r="T89" s="494">
        <v>0</v>
      </c>
      <c r="U89" s="494">
        <v>0</v>
      </c>
      <c r="V89" s="494">
        <v>0</v>
      </c>
      <c r="W89" s="494">
        <v>0</v>
      </c>
      <c r="X89" s="494">
        <v>0</v>
      </c>
      <c r="Y89" s="494">
        <v>0</v>
      </c>
      <c r="Z89" s="494">
        <v>0</v>
      </c>
      <c r="AA89" s="494">
        <v>0</v>
      </c>
      <c r="AB89" s="494">
        <v>0</v>
      </c>
      <c r="AC89" s="494">
        <v>0</v>
      </c>
      <c r="AD89" s="494">
        <v>0</v>
      </c>
      <c r="AE89" s="494">
        <v>0</v>
      </c>
      <c r="AF89" s="494">
        <v>0</v>
      </c>
      <c r="AG89" s="494">
        <v>0</v>
      </c>
      <c r="AH89" s="494">
        <v>0</v>
      </c>
      <c r="AI89" s="494">
        <v>0</v>
      </c>
      <c r="AJ89" s="494">
        <v>0</v>
      </c>
      <c r="AK89" s="494">
        <v>0</v>
      </c>
      <c r="AL89" s="494">
        <v>0</v>
      </c>
      <c r="AM89" s="494">
        <v>0</v>
      </c>
      <c r="AN89" s="494">
        <v>0</v>
      </c>
      <c r="AO89" s="494">
        <v>0</v>
      </c>
      <c r="AP89" s="494">
        <v>0</v>
      </c>
      <c r="AQ89" s="494">
        <v>0</v>
      </c>
      <c r="AR89" s="494">
        <v>0</v>
      </c>
      <c r="AS89" s="494">
        <v>0</v>
      </c>
      <c r="AT89" s="494">
        <v>0</v>
      </c>
      <c r="AU89" s="494">
        <v>0</v>
      </c>
      <c r="AV89" s="494">
        <v>0</v>
      </c>
      <c r="AW89" s="494">
        <v>0</v>
      </c>
      <c r="AX89" s="494">
        <v>0</v>
      </c>
      <c r="AY89" s="494">
        <v>0</v>
      </c>
      <c r="AZ89" s="494">
        <v>0</v>
      </c>
      <c r="BA89" s="494">
        <v>0</v>
      </c>
      <c r="BB89" s="494">
        <v>0</v>
      </c>
      <c r="BC89" s="494">
        <v>0</v>
      </c>
      <c r="BD89" s="494">
        <v>0</v>
      </c>
      <c r="BE89" s="494">
        <v>0</v>
      </c>
      <c r="BF89" s="494">
        <v>0</v>
      </c>
      <c r="BG89" s="494">
        <v>0</v>
      </c>
      <c r="BH89" s="494">
        <v>0</v>
      </c>
      <c r="BI89" s="494">
        <v>0</v>
      </c>
      <c r="BJ89" s="494">
        <v>0</v>
      </c>
      <c r="BK89" s="494">
        <v>0</v>
      </c>
      <c r="BL89" s="494">
        <v>0</v>
      </c>
      <c r="BM89" s="494">
        <v>0</v>
      </c>
      <c r="BN89" s="494">
        <v>0</v>
      </c>
      <c r="BO89" s="494">
        <v>0</v>
      </c>
      <c r="BP89" s="494">
        <v>0</v>
      </c>
      <c r="BQ89" s="494">
        <v>0</v>
      </c>
      <c r="BR89" s="494">
        <v>0</v>
      </c>
      <c r="BS89" s="494">
        <v>0</v>
      </c>
      <c r="BT89" s="494">
        <v>0</v>
      </c>
      <c r="BU89" s="494">
        <v>0</v>
      </c>
      <c r="BV89" s="494">
        <v>0</v>
      </c>
      <c r="BW89" s="494">
        <v>0</v>
      </c>
      <c r="BX89" s="494">
        <v>0</v>
      </c>
      <c r="BY89" s="494">
        <v>0</v>
      </c>
      <c r="BZ89" s="494">
        <v>0</v>
      </c>
      <c r="CA89" s="494">
        <v>0</v>
      </c>
      <c r="CB89" s="494">
        <v>0</v>
      </c>
      <c r="CC89" s="494">
        <v>0</v>
      </c>
      <c r="CD89" s="494">
        <v>0</v>
      </c>
      <c r="CE89" s="494">
        <v>0</v>
      </c>
      <c r="CF89" s="494">
        <v>0</v>
      </c>
      <c r="CG89" s="494">
        <v>0</v>
      </c>
      <c r="CH89" s="494">
        <v>0</v>
      </c>
      <c r="CI89" s="494">
        <v>0</v>
      </c>
      <c r="CJ89" s="494">
        <v>0</v>
      </c>
      <c r="CK89" s="494">
        <v>0</v>
      </c>
      <c r="CL89" s="494">
        <v>0</v>
      </c>
      <c r="CM89" s="494">
        <v>0</v>
      </c>
      <c r="CN89" s="494">
        <v>0</v>
      </c>
      <c r="CO89" s="494">
        <v>0</v>
      </c>
      <c r="CP89" s="494">
        <v>0</v>
      </c>
      <c r="CQ89" s="494">
        <v>0</v>
      </c>
      <c r="CR89" s="494">
        <v>0</v>
      </c>
      <c r="CS89" s="494">
        <v>0</v>
      </c>
      <c r="CT89" s="9"/>
      <c r="CV89" s="343">
        <f>IF(COUNT(G89:INDEX(G89:CS89,RP+1))&lt;&gt;RP+1,"Error",0)</f>
        <v>0</v>
      </c>
      <c r="CX89" s="324">
        <f t="shared" si="22"/>
        <v>0</v>
      </c>
    </row>
    <row r="90" spans="3:102" customFormat="1" hidden="1" x14ac:dyDescent="0.35">
      <c r="C90" s="422" t="s">
        <v>334</v>
      </c>
      <c r="D90" s="3"/>
      <c r="E90" s="492">
        <f>G90+NPV(G.Asm!$F$40,H90:INDEX(H90:CS90,RP))</f>
        <v>0</v>
      </c>
      <c r="F90" s="492">
        <f t="shared" si="21"/>
        <v>0</v>
      </c>
      <c r="G90" s="493">
        <v>0</v>
      </c>
      <c r="H90" s="494">
        <v>0</v>
      </c>
      <c r="I90" s="494">
        <v>0</v>
      </c>
      <c r="J90" s="494">
        <v>0</v>
      </c>
      <c r="K90" s="494">
        <v>0</v>
      </c>
      <c r="L90" s="494">
        <v>0</v>
      </c>
      <c r="M90" s="494">
        <v>0</v>
      </c>
      <c r="N90" s="494">
        <v>0</v>
      </c>
      <c r="O90" s="494">
        <v>0</v>
      </c>
      <c r="P90" s="494">
        <v>0</v>
      </c>
      <c r="Q90" s="494">
        <v>0</v>
      </c>
      <c r="R90" s="494">
        <v>0</v>
      </c>
      <c r="S90" s="494">
        <v>0</v>
      </c>
      <c r="T90" s="494">
        <v>0</v>
      </c>
      <c r="U90" s="494">
        <v>0</v>
      </c>
      <c r="V90" s="494">
        <v>0</v>
      </c>
      <c r="W90" s="494">
        <v>0</v>
      </c>
      <c r="X90" s="494">
        <v>0</v>
      </c>
      <c r="Y90" s="494">
        <v>0</v>
      </c>
      <c r="Z90" s="494">
        <v>0</v>
      </c>
      <c r="AA90" s="494">
        <v>0</v>
      </c>
      <c r="AB90" s="494">
        <v>0</v>
      </c>
      <c r="AC90" s="494">
        <v>0</v>
      </c>
      <c r="AD90" s="494">
        <v>0</v>
      </c>
      <c r="AE90" s="494">
        <v>0</v>
      </c>
      <c r="AF90" s="494">
        <v>0</v>
      </c>
      <c r="AG90" s="494">
        <v>0</v>
      </c>
      <c r="AH90" s="494">
        <v>0</v>
      </c>
      <c r="AI90" s="494">
        <v>0</v>
      </c>
      <c r="AJ90" s="494">
        <v>0</v>
      </c>
      <c r="AK90" s="494">
        <v>0</v>
      </c>
      <c r="AL90" s="494">
        <v>0</v>
      </c>
      <c r="AM90" s="494">
        <v>0</v>
      </c>
      <c r="AN90" s="494">
        <v>0</v>
      </c>
      <c r="AO90" s="494">
        <v>0</v>
      </c>
      <c r="AP90" s="494">
        <v>0</v>
      </c>
      <c r="AQ90" s="494">
        <v>0</v>
      </c>
      <c r="AR90" s="494">
        <v>0</v>
      </c>
      <c r="AS90" s="494">
        <v>0</v>
      </c>
      <c r="AT90" s="494">
        <v>0</v>
      </c>
      <c r="AU90" s="494">
        <v>0</v>
      </c>
      <c r="AV90" s="494">
        <v>0</v>
      </c>
      <c r="AW90" s="494">
        <v>0</v>
      </c>
      <c r="AX90" s="494">
        <v>0</v>
      </c>
      <c r="AY90" s="494">
        <v>0</v>
      </c>
      <c r="AZ90" s="494">
        <v>0</v>
      </c>
      <c r="BA90" s="494">
        <v>0</v>
      </c>
      <c r="BB90" s="494">
        <v>0</v>
      </c>
      <c r="BC90" s="494">
        <v>0</v>
      </c>
      <c r="BD90" s="494">
        <v>0</v>
      </c>
      <c r="BE90" s="494">
        <v>0</v>
      </c>
      <c r="BF90" s="494">
        <v>0</v>
      </c>
      <c r="BG90" s="494">
        <v>0</v>
      </c>
      <c r="BH90" s="494">
        <v>0</v>
      </c>
      <c r="BI90" s="494">
        <v>0</v>
      </c>
      <c r="BJ90" s="494">
        <v>0</v>
      </c>
      <c r="BK90" s="494">
        <v>0</v>
      </c>
      <c r="BL90" s="494">
        <v>0</v>
      </c>
      <c r="BM90" s="494">
        <v>0</v>
      </c>
      <c r="BN90" s="494">
        <v>0</v>
      </c>
      <c r="BO90" s="494">
        <v>0</v>
      </c>
      <c r="BP90" s="494">
        <v>0</v>
      </c>
      <c r="BQ90" s="494">
        <v>0</v>
      </c>
      <c r="BR90" s="494">
        <v>0</v>
      </c>
      <c r="BS90" s="494">
        <v>0</v>
      </c>
      <c r="BT90" s="494">
        <v>0</v>
      </c>
      <c r="BU90" s="494">
        <v>0</v>
      </c>
      <c r="BV90" s="494">
        <v>0</v>
      </c>
      <c r="BW90" s="494">
        <v>0</v>
      </c>
      <c r="BX90" s="494">
        <v>0</v>
      </c>
      <c r="BY90" s="494">
        <v>0</v>
      </c>
      <c r="BZ90" s="494">
        <v>0</v>
      </c>
      <c r="CA90" s="494">
        <v>0</v>
      </c>
      <c r="CB90" s="494">
        <v>0</v>
      </c>
      <c r="CC90" s="494">
        <v>0</v>
      </c>
      <c r="CD90" s="494">
        <v>0</v>
      </c>
      <c r="CE90" s="494">
        <v>0</v>
      </c>
      <c r="CF90" s="494">
        <v>0</v>
      </c>
      <c r="CG90" s="494">
        <v>0</v>
      </c>
      <c r="CH90" s="494">
        <v>0</v>
      </c>
      <c r="CI90" s="494">
        <v>0</v>
      </c>
      <c r="CJ90" s="494">
        <v>0</v>
      </c>
      <c r="CK90" s="494">
        <v>0</v>
      </c>
      <c r="CL90" s="494">
        <v>0</v>
      </c>
      <c r="CM90" s="494">
        <v>0</v>
      </c>
      <c r="CN90" s="494">
        <v>0</v>
      </c>
      <c r="CO90" s="494">
        <v>0</v>
      </c>
      <c r="CP90" s="494">
        <v>0</v>
      </c>
      <c r="CQ90" s="494">
        <v>0</v>
      </c>
      <c r="CR90" s="494">
        <v>0</v>
      </c>
      <c r="CS90" s="494">
        <v>0</v>
      </c>
      <c r="CT90" s="9"/>
      <c r="CV90" s="343">
        <f>IF(COUNT(G90:INDEX(G90:CS90,RP+1))&lt;&gt;RP+1,"Error",0)</f>
        <v>0</v>
      </c>
      <c r="CX90" s="324">
        <f t="shared" si="22"/>
        <v>0</v>
      </c>
    </row>
    <row r="91" spans="3:102" customFormat="1" hidden="1" x14ac:dyDescent="0.35">
      <c r="C91" s="422" t="s">
        <v>334</v>
      </c>
      <c r="D91" s="3"/>
      <c r="E91" s="492">
        <f>G91+NPV(G.Asm!$F$40,H91:INDEX(H91:CS91,RP))</f>
        <v>0</v>
      </c>
      <c r="F91" s="492">
        <f t="shared" si="21"/>
        <v>0</v>
      </c>
      <c r="G91" s="493">
        <v>0</v>
      </c>
      <c r="H91" s="494">
        <v>0</v>
      </c>
      <c r="I91" s="494">
        <v>0</v>
      </c>
      <c r="J91" s="494">
        <v>0</v>
      </c>
      <c r="K91" s="494">
        <v>0</v>
      </c>
      <c r="L91" s="494">
        <v>0</v>
      </c>
      <c r="M91" s="494">
        <v>0</v>
      </c>
      <c r="N91" s="494">
        <v>0</v>
      </c>
      <c r="O91" s="494">
        <v>0</v>
      </c>
      <c r="P91" s="494">
        <v>0</v>
      </c>
      <c r="Q91" s="494">
        <v>0</v>
      </c>
      <c r="R91" s="494">
        <v>0</v>
      </c>
      <c r="S91" s="494">
        <v>0</v>
      </c>
      <c r="T91" s="494">
        <v>0</v>
      </c>
      <c r="U91" s="494">
        <v>0</v>
      </c>
      <c r="V91" s="494">
        <v>0</v>
      </c>
      <c r="W91" s="494">
        <v>0</v>
      </c>
      <c r="X91" s="494">
        <v>0</v>
      </c>
      <c r="Y91" s="494">
        <v>0</v>
      </c>
      <c r="Z91" s="494">
        <v>0</v>
      </c>
      <c r="AA91" s="494">
        <v>0</v>
      </c>
      <c r="AB91" s="494">
        <v>0</v>
      </c>
      <c r="AC91" s="494">
        <v>0</v>
      </c>
      <c r="AD91" s="494">
        <v>0</v>
      </c>
      <c r="AE91" s="494">
        <v>0</v>
      </c>
      <c r="AF91" s="494">
        <v>0</v>
      </c>
      <c r="AG91" s="494">
        <v>0</v>
      </c>
      <c r="AH91" s="494">
        <v>0</v>
      </c>
      <c r="AI91" s="494">
        <v>0</v>
      </c>
      <c r="AJ91" s="494">
        <v>0</v>
      </c>
      <c r="AK91" s="494">
        <v>0</v>
      </c>
      <c r="AL91" s="494">
        <v>0</v>
      </c>
      <c r="AM91" s="494">
        <v>0</v>
      </c>
      <c r="AN91" s="494">
        <v>0</v>
      </c>
      <c r="AO91" s="494">
        <v>0</v>
      </c>
      <c r="AP91" s="494">
        <v>0</v>
      </c>
      <c r="AQ91" s="494">
        <v>0</v>
      </c>
      <c r="AR91" s="494">
        <v>0</v>
      </c>
      <c r="AS91" s="494">
        <v>0</v>
      </c>
      <c r="AT91" s="494">
        <v>0</v>
      </c>
      <c r="AU91" s="494">
        <v>0</v>
      </c>
      <c r="AV91" s="494">
        <v>0</v>
      </c>
      <c r="AW91" s="494">
        <v>0</v>
      </c>
      <c r="AX91" s="494">
        <v>0</v>
      </c>
      <c r="AY91" s="494">
        <v>0</v>
      </c>
      <c r="AZ91" s="494">
        <v>0</v>
      </c>
      <c r="BA91" s="494">
        <v>0</v>
      </c>
      <c r="BB91" s="494">
        <v>0</v>
      </c>
      <c r="BC91" s="494">
        <v>0</v>
      </c>
      <c r="BD91" s="494">
        <v>0</v>
      </c>
      <c r="BE91" s="494">
        <v>0</v>
      </c>
      <c r="BF91" s="494">
        <v>0</v>
      </c>
      <c r="BG91" s="494">
        <v>0</v>
      </c>
      <c r="BH91" s="494">
        <v>0</v>
      </c>
      <c r="BI91" s="494">
        <v>0</v>
      </c>
      <c r="BJ91" s="494">
        <v>0</v>
      </c>
      <c r="BK91" s="494">
        <v>0</v>
      </c>
      <c r="BL91" s="494">
        <v>0</v>
      </c>
      <c r="BM91" s="494">
        <v>0</v>
      </c>
      <c r="BN91" s="494">
        <v>0</v>
      </c>
      <c r="BO91" s="494">
        <v>0</v>
      </c>
      <c r="BP91" s="494">
        <v>0</v>
      </c>
      <c r="BQ91" s="494">
        <v>0</v>
      </c>
      <c r="BR91" s="494">
        <v>0</v>
      </c>
      <c r="BS91" s="494">
        <v>0</v>
      </c>
      <c r="BT91" s="494">
        <v>0</v>
      </c>
      <c r="BU91" s="494">
        <v>0</v>
      </c>
      <c r="BV91" s="494">
        <v>0</v>
      </c>
      <c r="BW91" s="494">
        <v>0</v>
      </c>
      <c r="BX91" s="494">
        <v>0</v>
      </c>
      <c r="BY91" s="494">
        <v>0</v>
      </c>
      <c r="BZ91" s="494">
        <v>0</v>
      </c>
      <c r="CA91" s="494">
        <v>0</v>
      </c>
      <c r="CB91" s="494">
        <v>0</v>
      </c>
      <c r="CC91" s="494">
        <v>0</v>
      </c>
      <c r="CD91" s="494">
        <v>0</v>
      </c>
      <c r="CE91" s="494">
        <v>0</v>
      </c>
      <c r="CF91" s="494">
        <v>0</v>
      </c>
      <c r="CG91" s="494">
        <v>0</v>
      </c>
      <c r="CH91" s="494">
        <v>0</v>
      </c>
      <c r="CI91" s="494">
        <v>0</v>
      </c>
      <c r="CJ91" s="494">
        <v>0</v>
      </c>
      <c r="CK91" s="494">
        <v>0</v>
      </c>
      <c r="CL91" s="494">
        <v>0</v>
      </c>
      <c r="CM91" s="494">
        <v>0</v>
      </c>
      <c r="CN91" s="494">
        <v>0</v>
      </c>
      <c r="CO91" s="494">
        <v>0</v>
      </c>
      <c r="CP91" s="494">
        <v>0</v>
      </c>
      <c r="CQ91" s="494">
        <v>0</v>
      </c>
      <c r="CR91" s="494">
        <v>0</v>
      </c>
      <c r="CS91" s="494">
        <v>0</v>
      </c>
      <c r="CT91" s="9"/>
      <c r="CV91" s="343">
        <f>IF(COUNT(G91:INDEX(G91:CS91,RP+1))&lt;&gt;RP+1,"Error",0)</f>
        <v>0</v>
      </c>
      <c r="CX91" s="324">
        <f t="shared" si="22"/>
        <v>0</v>
      </c>
    </row>
    <row r="92" spans="3:102" customFormat="1" hidden="1" x14ac:dyDescent="0.35">
      <c r="C92" s="74"/>
      <c r="D92" s="3"/>
      <c r="E92" s="497"/>
      <c r="F92" s="497"/>
      <c r="G92" s="498"/>
      <c r="H92" s="498"/>
      <c r="I92" s="498"/>
      <c r="J92" s="498"/>
      <c r="K92" s="498"/>
      <c r="L92" s="498"/>
      <c r="M92" s="498"/>
      <c r="N92" s="498"/>
      <c r="O92" s="498"/>
      <c r="P92" s="498"/>
      <c r="Q92" s="498"/>
      <c r="R92" s="498"/>
      <c r="S92" s="498"/>
      <c r="T92" s="498"/>
      <c r="U92" s="498"/>
      <c r="V92" s="498"/>
      <c r="W92" s="498"/>
      <c r="X92" s="498"/>
      <c r="Y92" s="498"/>
      <c r="Z92" s="498"/>
      <c r="AA92" s="498"/>
      <c r="AB92" s="498"/>
      <c r="AC92" s="498"/>
      <c r="AD92" s="498"/>
      <c r="AE92" s="498"/>
      <c r="AF92" s="498"/>
      <c r="AG92" s="498"/>
      <c r="AH92" s="498"/>
      <c r="AI92" s="498"/>
      <c r="AJ92" s="498"/>
      <c r="AK92" s="498"/>
      <c r="AL92" s="498"/>
      <c r="AM92" s="498"/>
      <c r="AN92" s="498"/>
      <c r="AO92" s="498"/>
      <c r="AP92" s="498"/>
      <c r="AQ92" s="498"/>
      <c r="AR92" s="498"/>
      <c r="AS92" s="498"/>
      <c r="AT92" s="498"/>
      <c r="AU92" s="498"/>
      <c r="AV92" s="498"/>
      <c r="AW92" s="498"/>
      <c r="AX92" s="498"/>
      <c r="AY92" s="498"/>
      <c r="AZ92" s="498"/>
      <c r="BA92" s="498"/>
      <c r="BB92" s="498"/>
      <c r="BC92" s="498"/>
      <c r="BD92" s="498"/>
      <c r="BE92" s="498"/>
      <c r="BF92" s="498"/>
      <c r="BG92" s="498"/>
      <c r="BH92" s="498"/>
      <c r="BI92" s="498"/>
      <c r="BJ92" s="498"/>
      <c r="BK92" s="498"/>
      <c r="BL92" s="498"/>
      <c r="BM92" s="498"/>
      <c r="BN92" s="498"/>
      <c r="BO92" s="498"/>
      <c r="BP92" s="498"/>
      <c r="BQ92" s="498"/>
      <c r="BR92" s="498"/>
      <c r="BS92" s="498"/>
      <c r="BT92" s="498"/>
      <c r="BU92" s="498"/>
      <c r="BV92" s="498"/>
      <c r="BW92" s="498"/>
      <c r="BX92" s="498"/>
      <c r="BY92" s="498"/>
      <c r="BZ92" s="498"/>
      <c r="CA92" s="498"/>
      <c r="CB92" s="498"/>
      <c r="CC92" s="498"/>
      <c r="CD92" s="498"/>
      <c r="CE92" s="498"/>
      <c r="CF92" s="498"/>
      <c r="CG92" s="498"/>
      <c r="CH92" s="498"/>
      <c r="CI92" s="498"/>
      <c r="CJ92" s="498"/>
      <c r="CK92" s="498"/>
      <c r="CL92" s="498"/>
      <c r="CM92" s="498"/>
      <c r="CN92" s="498"/>
      <c r="CO92" s="498"/>
      <c r="CP92" s="498"/>
      <c r="CQ92" s="498"/>
      <c r="CR92" s="498"/>
      <c r="CS92" s="498"/>
    </row>
    <row r="93" spans="3:102" customFormat="1" ht="15.5" hidden="1" x14ac:dyDescent="0.35">
      <c r="C93" s="78" t="s">
        <v>21</v>
      </c>
      <c r="D93" s="3"/>
      <c r="E93" s="502"/>
      <c r="F93" s="497"/>
      <c r="G93" s="498"/>
      <c r="H93" s="498"/>
      <c r="I93" s="498"/>
      <c r="J93" s="498"/>
      <c r="K93" s="498"/>
      <c r="L93" s="498"/>
      <c r="M93" s="498"/>
      <c r="N93" s="498"/>
      <c r="O93" s="498"/>
      <c r="P93" s="498"/>
      <c r="Q93" s="498"/>
      <c r="R93" s="498"/>
      <c r="S93" s="498"/>
      <c r="T93" s="498"/>
      <c r="U93" s="498"/>
      <c r="V93" s="498"/>
      <c r="W93" s="498"/>
      <c r="X93" s="498"/>
      <c r="Y93" s="498"/>
      <c r="Z93" s="498"/>
      <c r="AA93" s="498"/>
      <c r="AB93" s="498"/>
      <c r="AC93" s="498"/>
      <c r="AD93" s="498"/>
      <c r="AE93" s="498"/>
      <c r="AF93" s="498"/>
      <c r="AG93" s="498"/>
      <c r="AH93" s="498"/>
      <c r="AI93" s="498"/>
      <c r="AJ93" s="498"/>
      <c r="AK93" s="498"/>
      <c r="AL93" s="498"/>
      <c r="AM93" s="498"/>
      <c r="AN93" s="498"/>
      <c r="AO93" s="498"/>
      <c r="AP93" s="498"/>
      <c r="AQ93" s="498"/>
      <c r="AR93" s="498"/>
      <c r="AS93" s="498"/>
      <c r="AT93" s="498"/>
      <c r="AU93" s="498"/>
      <c r="AV93" s="498"/>
      <c r="AW93" s="498"/>
      <c r="AX93" s="498"/>
      <c r="AY93" s="498"/>
      <c r="AZ93" s="498"/>
      <c r="BA93" s="498"/>
      <c r="BB93" s="498"/>
      <c r="BC93" s="498"/>
      <c r="BD93" s="498"/>
      <c r="BE93" s="498"/>
      <c r="BF93" s="498"/>
      <c r="BG93" s="498"/>
      <c r="BH93" s="498"/>
      <c r="BI93" s="498"/>
      <c r="BJ93" s="498"/>
      <c r="BK93" s="498"/>
      <c r="BL93" s="498"/>
      <c r="BM93" s="498"/>
      <c r="BN93" s="498"/>
      <c r="BO93" s="498"/>
      <c r="BP93" s="498"/>
      <c r="BQ93" s="498"/>
      <c r="BR93" s="498"/>
      <c r="BS93" s="498"/>
      <c r="BT93" s="498"/>
      <c r="BU93" s="498"/>
      <c r="BV93" s="498"/>
      <c r="BW93" s="498"/>
      <c r="BX93" s="498"/>
      <c r="BY93" s="498"/>
      <c r="BZ93" s="498"/>
      <c r="CA93" s="498"/>
      <c r="CB93" s="498"/>
      <c r="CC93" s="498"/>
      <c r="CD93" s="498"/>
      <c r="CE93" s="498"/>
      <c r="CF93" s="498"/>
      <c r="CG93" s="498"/>
      <c r="CH93" s="498"/>
      <c r="CI93" s="498"/>
      <c r="CJ93" s="498"/>
      <c r="CK93" s="498"/>
      <c r="CL93" s="498"/>
      <c r="CM93" s="498"/>
      <c r="CN93" s="498"/>
      <c r="CO93" s="498"/>
      <c r="CP93" s="498"/>
      <c r="CQ93" s="498"/>
      <c r="CR93" s="498"/>
      <c r="CS93" s="498"/>
      <c r="CT93" s="10"/>
    </row>
    <row r="94" spans="3:102" customFormat="1" hidden="1" x14ac:dyDescent="0.35">
      <c r="C94" s="74"/>
      <c r="D94" s="3"/>
      <c r="E94" s="497"/>
      <c r="F94" s="497"/>
      <c r="G94" s="498"/>
      <c r="H94" s="498"/>
      <c r="I94" s="498"/>
      <c r="J94" s="498"/>
      <c r="K94" s="498"/>
      <c r="L94" s="498"/>
      <c r="M94" s="498"/>
      <c r="N94" s="498"/>
      <c r="O94" s="498"/>
      <c r="P94" s="498"/>
      <c r="Q94" s="498"/>
      <c r="R94" s="498"/>
      <c r="S94" s="498"/>
      <c r="T94" s="498"/>
      <c r="U94" s="498"/>
      <c r="V94" s="498"/>
      <c r="W94" s="498"/>
      <c r="X94" s="498"/>
      <c r="Y94" s="498"/>
      <c r="Z94" s="498"/>
      <c r="AA94" s="498"/>
      <c r="AB94" s="498"/>
      <c r="AC94" s="498"/>
      <c r="AD94" s="498"/>
      <c r="AE94" s="498"/>
      <c r="AF94" s="498"/>
      <c r="AG94" s="498"/>
      <c r="AH94" s="498"/>
      <c r="AI94" s="498"/>
      <c r="AJ94" s="498"/>
      <c r="AK94" s="498"/>
      <c r="AL94" s="498"/>
      <c r="AM94" s="498"/>
      <c r="AN94" s="498"/>
      <c r="AO94" s="498"/>
      <c r="AP94" s="498"/>
      <c r="AQ94" s="498"/>
      <c r="AR94" s="498"/>
      <c r="AS94" s="498"/>
      <c r="AT94" s="498"/>
      <c r="AU94" s="498"/>
      <c r="AV94" s="498"/>
      <c r="AW94" s="498"/>
      <c r="AX94" s="498"/>
      <c r="AY94" s="498"/>
      <c r="AZ94" s="498"/>
      <c r="BA94" s="498"/>
      <c r="BB94" s="498"/>
      <c r="BC94" s="498"/>
      <c r="BD94" s="498"/>
      <c r="BE94" s="498"/>
      <c r="BF94" s="498"/>
      <c r="BG94" s="498"/>
      <c r="BH94" s="498"/>
      <c r="BI94" s="498"/>
      <c r="BJ94" s="498"/>
      <c r="BK94" s="498"/>
      <c r="BL94" s="498"/>
      <c r="BM94" s="498"/>
      <c r="BN94" s="498"/>
      <c r="BO94" s="498"/>
      <c r="BP94" s="498"/>
      <c r="BQ94" s="498"/>
      <c r="BR94" s="498"/>
      <c r="BS94" s="498"/>
      <c r="BT94" s="498"/>
      <c r="BU94" s="498"/>
      <c r="BV94" s="498"/>
      <c r="BW94" s="498"/>
      <c r="BX94" s="498"/>
      <c r="BY94" s="498"/>
      <c r="BZ94" s="498"/>
      <c r="CA94" s="498"/>
      <c r="CB94" s="498"/>
      <c r="CC94" s="498"/>
      <c r="CD94" s="498"/>
      <c r="CE94" s="498"/>
      <c r="CF94" s="498"/>
      <c r="CG94" s="498"/>
      <c r="CH94" s="498"/>
      <c r="CI94" s="498"/>
      <c r="CJ94" s="498"/>
      <c r="CK94" s="498"/>
      <c r="CL94" s="498"/>
      <c r="CM94" s="498"/>
      <c r="CN94" s="498"/>
      <c r="CO94" s="498"/>
      <c r="CP94" s="498"/>
      <c r="CQ94" s="498"/>
      <c r="CR94" s="498"/>
      <c r="CS94" s="498"/>
      <c r="CT94" s="10"/>
    </row>
    <row r="95" spans="3:102" ht="13" hidden="1" x14ac:dyDescent="0.3">
      <c r="C95" s="232" t="s">
        <v>145</v>
      </c>
      <c r="D95" s="55"/>
      <c r="E95" s="490">
        <f t="shared" ref="E95:AJ95" si="23">SUM(E96:E115)</f>
        <v>0</v>
      </c>
      <c r="F95" s="490">
        <f t="shared" si="23"/>
        <v>0</v>
      </c>
      <c r="G95" s="491">
        <f t="shared" si="23"/>
        <v>0</v>
      </c>
      <c r="H95" s="491">
        <f t="shared" si="23"/>
        <v>0</v>
      </c>
      <c r="I95" s="491">
        <f t="shared" si="23"/>
        <v>0</v>
      </c>
      <c r="J95" s="491">
        <f t="shared" si="23"/>
        <v>0</v>
      </c>
      <c r="K95" s="491">
        <f t="shared" si="23"/>
        <v>0</v>
      </c>
      <c r="L95" s="491">
        <f t="shared" si="23"/>
        <v>0</v>
      </c>
      <c r="M95" s="491">
        <f t="shared" si="23"/>
        <v>0</v>
      </c>
      <c r="N95" s="491">
        <f t="shared" si="23"/>
        <v>0</v>
      </c>
      <c r="O95" s="491">
        <f t="shared" si="23"/>
        <v>0</v>
      </c>
      <c r="P95" s="491">
        <f t="shared" si="23"/>
        <v>0</v>
      </c>
      <c r="Q95" s="491">
        <f t="shared" si="23"/>
        <v>0</v>
      </c>
      <c r="R95" s="491">
        <f t="shared" si="23"/>
        <v>0</v>
      </c>
      <c r="S95" s="491">
        <f t="shared" si="23"/>
        <v>0</v>
      </c>
      <c r="T95" s="491">
        <f t="shared" si="23"/>
        <v>0</v>
      </c>
      <c r="U95" s="491">
        <f t="shared" si="23"/>
        <v>0</v>
      </c>
      <c r="V95" s="491">
        <f t="shared" si="23"/>
        <v>0</v>
      </c>
      <c r="W95" s="491">
        <f t="shared" si="23"/>
        <v>0</v>
      </c>
      <c r="X95" s="491">
        <f t="shared" si="23"/>
        <v>0</v>
      </c>
      <c r="Y95" s="491">
        <f t="shared" si="23"/>
        <v>0</v>
      </c>
      <c r="Z95" s="491">
        <f t="shared" si="23"/>
        <v>0</v>
      </c>
      <c r="AA95" s="491">
        <f t="shared" si="23"/>
        <v>0</v>
      </c>
      <c r="AB95" s="491">
        <f t="shared" si="23"/>
        <v>0</v>
      </c>
      <c r="AC95" s="491">
        <f t="shared" si="23"/>
        <v>0</v>
      </c>
      <c r="AD95" s="491">
        <f t="shared" si="23"/>
        <v>0</v>
      </c>
      <c r="AE95" s="491">
        <f t="shared" si="23"/>
        <v>0</v>
      </c>
      <c r="AF95" s="491">
        <f t="shared" si="23"/>
        <v>0</v>
      </c>
      <c r="AG95" s="491">
        <f t="shared" si="23"/>
        <v>0</v>
      </c>
      <c r="AH95" s="491">
        <f t="shared" si="23"/>
        <v>0</v>
      </c>
      <c r="AI95" s="491">
        <f t="shared" si="23"/>
        <v>0</v>
      </c>
      <c r="AJ95" s="491">
        <f t="shared" si="23"/>
        <v>0</v>
      </c>
      <c r="AK95" s="491">
        <f t="shared" ref="AK95:CS95" si="24">SUM(AK96:AK115)</f>
        <v>0</v>
      </c>
      <c r="AL95" s="491">
        <f t="shared" si="24"/>
        <v>0</v>
      </c>
      <c r="AM95" s="491">
        <f t="shared" si="24"/>
        <v>0</v>
      </c>
      <c r="AN95" s="491">
        <f t="shared" si="24"/>
        <v>0</v>
      </c>
      <c r="AO95" s="491">
        <f t="shared" si="24"/>
        <v>0</v>
      </c>
      <c r="AP95" s="491">
        <f t="shared" si="24"/>
        <v>0</v>
      </c>
      <c r="AQ95" s="491">
        <f t="shared" si="24"/>
        <v>0</v>
      </c>
      <c r="AR95" s="491">
        <f t="shared" si="24"/>
        <v>0</v>
      </c>
      <c r="AS95" s="491">
        <f t="shared" si="24"/>
        <v>0</v>
      </c>
      <c r="AT95" s="491">
        <f t="shared" si="24"/>
        <v>0</v>
      </c>
      <c r="AU95" s="491">
        <f t="shared" si="24"/>
        <v>0</v>
      </c>
      <c r="AV95" s="491">
        <f t="shared" si="24"/>
        <v>0</v>
      </c>
      <c r="AW95" s="491">
        <f t="shared" si="24"/>
        <v>0</v>
      </c>
      <c r="AX95" s="491">
        <f t="shared" si="24"/>
        <v>0</v>
      </c>
      <c r="AY95" s="491">
        <f t="shared" si="24"/>
        <v>0</v>
      </c>
      <c r="AZ95" s="491">
        <f t="shared" si="24"/>
        <v>0</v>
      </c>
      <c r="BA95" s="491">
        <f t="shared" si="24"/>
        <v>0</v>
      </c>
      <c r="BB95" s="491">
        <f t="shared" si="24"/>
        <v>0</v>
      </c>
      <c r="BC95" s="491">
        <f t="shared" si="24"/>
        <v>0</v>
      </c>
      <c r="BD95" s="491">
        <f t="shared" si="24"/>
        <v>0</v>
      </c>
      <c r="BE95" s="491">
        <f t="shared" si="24"/>
        <v>0</v>
      </c>
      <c r="BF95" s="491">
        <f t="shared" si="24"/>
        <v>0</v>
      </c>
      <c r="BG95" s="491">
        <f t="shared" si="24"/>
        <v>0</v>
      </c>
      <c r="BH95" s="491">
        <f t="shared" si="24"/>
        <v>0</v>
      </c>
      <c r="BI95" s="491">
        <f t="shared" si="24"/>
        <v>0</v>
      </c>
      <c r="BJ95" s="491">
        <f t="shared" si="24"/>
        <v>0</v>
      </c>
      <c r="BK95" s="491">
        <f t="shared" si="24"/>
        <v>0</v>
      </c>
      <c r="BL95" s="491">
        <f t="shared" si="24"/>
        <v>0</v>
      </c>
      <c r="BM95" s="491">
        <f t="shared" si="24"/>
        <v>0</v>
      </c>
      <c r="BN95" s="491">
        <f t="shared" si="24"/>
        <v>0</v>
      </c>
      <c r="BO95" s="491">
        <f t="shared" si="24"/>
        <v>0</v>
      </c>
      <c r="BP95" s="491">
        <f t="shared" si="24"/>
        <v>0</v>
      </c>
      <c r="BQ95" s="491">
        <f t="shared" si="24"/>
        <v>0</v>
      </c>
      <c r="BR95" s="491">
        <f t="shared" si="24"/>
        <v>0</v>
      </c>
      <c r="BS95" s="491">
        <f t="shared" si="24"/>
        <v>0</v>
      </c>
      <c r="BT95" s="491">
        <f t="shared" si="24"/>
        <v>0</v>
      </c>
      <c r="BU95" s="491">
        <f t="shared" si="24"/>
        <v>0</v>
      </c>
      <c r="BV95" s="491">
        <f t="shared" si="24"/>
        <v>0</v>
      </c>
      <c r="BW95" s="491">
        <f t="shared" si="24"/>
        <v>0</v>
      </c>
      <c r="BX95" s="491">
        <f t="shared" si="24"/>
        <v>0</v>
      </c>
      <c r="BY95" s="491">
        <f t="shared" si="24"/>
        <v>0</v>
      </c>
      <c r="BZ95" s="491">
        <f t="shared" si="24"/>
        <v>0</v>
      </c>
      <c r="CA95" s="491">
        <f t="shared" si="24"/>
        <v>0</v>
      </c>
      <c r="CB95" s="491">
        <f t="shared" si="24"/>
        <v>0</v>
      </c>
      <c r="CC95" s="491">
        <f t="shared" si="24"/>
        <v>0</v>
      </c>
      <c r="CD95" s="491">
        <f t="shared" si="24"/>
        <v>0</v>
      </c>
      <c r="CE95" s="491">
        <f t="shared" si="24"/>
        <v>0</v>
      </c>
      <c r="CF95" s="491">
        <f t="shared" si="24"/>
        <v>0</v>
      </c>
      <c r="CG95" s="491">
        <f t="shared" si="24"/>
        <v>0</v>
      </c>
      <c r="CH95" s="491">
        <f t="shared" si="24"/>
        <v>0</v>
      </c>
      <c r="CI95" s="491">
        <f t="shared" si="24"/>
        <v>0</v>
      </c>
      <c r="CJ95" s="491">
        <f t="shared" si="24"/>
        <v>0</v>
      </c>
      <c r="CK95" s="491">
        <f t="shared" si="24"/>
        <v>0</v>
      </c>
      <c r="CL95" s="491">
        <f t="shared" si="24"/>
        <v>0</v>
      </c>
      <c r="CM95" s="491">
        <f t="shared" si="24"/>
        <v>0</v>
      </c>
      <c r="CN95" s="491">
        <f t="shared" si="24"/>
        <v>0</v>
      </c>
      <c r="CO95" s="491">
        <f t="shared" si="24"/>
        <v>0</v>
      </c>
      <c r="CP95" s="491">
        <f t="shared" si="24"/>
        <v>0</v>
      </c>
      <c r="CQ95" s="491">
        <f t="shared" si="24"/>
        <v>0</v>
      </c>
      <c r="CR95" s="491">
        <f t="shared" si="24"/>
        <v>0</v>
      </c>
      <c r="CS95" s="491">
        <f t="shared" si="24"/>
        <v>0</v>
      </c>
      <c r="CT95" s="56"/>
      <c r="CX95" s="3"/>
    </row>
    <row r="96" spans="3:102" ht="13" hidden="1" x14ac:dyDescent="0.3">
      <c r="C96" s="421"/>
      <c r="E96" s="492">
        <f>G96+NPV(G.Asm!$F$40,H96:INDEX(H96:CS96,RP))</f>
        <v>0</v>
      </c>
      <c r="F96" s="492">
        <f t="shared" ref="F96:F115" si="25">SUMIF($G$4:$CS$4,"&lt;="&amp;RP,G96:CS96)</f>
        <v>0</v>
      </c>
      <c r="G96" s="493">
        <v>0</v>
      </c>
      <c r="H96" s="494">
        <v>0</v>
      </c>
      <c r="I96" s="494">
        <v>0</v>
      </c>
      <c r="J96" s="494">
        <v>0</v>
      </c>
      <c r="K96" s="494">
        <v>0</v>
      </c>
      <c r="L96" s="494">
        <v>0</v>
      </c>
      <c r="M96" s="494">
        <v>0</v>
      </c>
      <c r="N96" s="494">
        <v>0</v>
      </c>
      <c r="O96" s="494">
        <v>0</v>
      </c>
      <c r="P96" s="494">
        <v>0</v>
      </c>
      <c r="Q96" s="494">
        <v>0</v>
      </c>
      <c r="R96" s="494">
        <v>0</v>
      </c>
      <c r="S96" s="494">
        <v>0</v>
      </c>
      <c r="T96" s="494">
        <v>0</v>
      </c>
      <c r="U96" s="494">
        <v>0</v>
      </c>
      <c r="V96" s="494">
        <v>0</v>
      </c>
      <c r="W96" s="494">
        <v>0</v>
      </c>
      <c r="X96" s="494">
        <v>0</v>
      </c>
      <c r="Y96" s="494">
        <v>0</v>
      </c>
      <c r="Z96" s="494">
        <v>0</v>
      </c>
      <c r="AA96" s="494">
        <v>0</v>
      </c>
      <c r="AB96" s="494">
        <v>0</v>
      </c>
      <c r="AC96" s="494">
        <v>0</v>
      </c>
      <c r="AD96" s="494">
        <v>0</v>
      </c>
      <c r="AE96" s="494">
        <v>0</v>
      </c>
      <c r="AF96" s="494">
        <v>0</v>
      </c>
      <c r="AG96" s="494">
        <v>0</v>
      </c>
      <c r="AH96" s="494">
        <v>0</v>
      </c>
      <c r="AI96" s="494">
        <v>0</v>
      </c>
      <c r="AJ96" s="494">
        <v>0</v>
      </c>
      <c r="AK96" s="494">
        <v>0</v>
      </c>
      <c r="AL96" s="494">
        <v>0</v>
      </c>
      <c r="AM96" s="494">
        <v>0</v>
      </c>
      <c r="AN96" s="494">
        <v>0</v>
      </c>
      <c r="AO96" s="494">
        <v>0</v>
      </c>
      <c r="AP96" s="494">
        <v>0</v>
      </c>
      <c r="AQ96" s="494">
        <v>0</v>
      </c>
      <c r="AR96" s="494">
        <v>0</v>
      </c>
      <c r="AS96" s="494">
        <v>0</v>
      </c>
      <c r="AT96" s="494">
        <v>0</v>
      </c>
      <c r="AU96" s="494">
        <v>0</v>
      </c>
      <c r="AV96" s="494">
        <v>0</v>
      </c>
      <c r="AW96" s="494">
        <v>0</v>
      </c>
      <c r="AX96" s="494">
        <v>0</v>
      </c>
      <c r="AY96" s="494">
        <v>0</v>
      </c>
      <c r="AZ96" s="494">
        <v>0</v>
      </c>
      <c r="BA96" s="494">
        <v>0</v>
      </c>
      <c r="BB96" s="494">
        <v>0</v>
      </c>
      <c r="BC96" s="494">
        <v>0</v>
      </c>
      <c r="BD96" s="494">
        <v>0</v>
      </c>
      <c r="BE96" s="494">
        <v>0</v>
      </c>
      <c r="BF96" s="494">
        <v>0</v>
      </c>
      <c r="BG96" s="494">
        <v>0</v>
      </c>
      <c r="BH96" s="494">
        <v>0</v>
      </c>
      <c r="BI96" s="494">
        <v>0</v>
      </c>
      <c r="BJ96" s="494">
        <v>0</v>
      </c>
      <c r="BK96" s="494">
        <v>0</v>
      </c>
      <c r="BL96" s="494">
        <v>0</v>
      </c>
      <c r="BM96" s="494">
        <v>0</v>
      </c>
      <c r="BN96" s="494">
        <v>0</v>
      </c>
      <c r="BO96" s="494">
        <v>0</v>
      </c>
      <c r="BP96" s="494">
        <v>0</v>
      </c>
      <c r="BQ96" s="494">
        <v>0</v>
      </c>
      <c r="BR96" s="494">
        <v>0</v>
      </c>
      <c r="BS96" s="494">
        <v>0</v>
      </c>
      <c r="BT96" s="494">
        <v>0</v>
      </c>
      <c r="BU96" s="494">
        <v>0</v>
      </c>
      <c r="BV96" s="494">
        <v>0</v>
      </c>
      <c r="BW96" s="494">
        <v>0</v>
      </c>
      <c r="BX96" s="494">
        <v>0</v>
      </c>
      <c r="BY96" s="494">
        <v>0</v>
      </c>
      <c r="BZ96" s="494">
        <v>0</v>
      </c>
      <c r="CA96" s="494">
        <v>0</v>
      </c>
      <c r="CB96" s="494">
        <v>0</v>
      </c>
      <c r="CC96" s="494">
        <v>0</v>
      </c>
      <c r="CD96" s="494">
        <v>0</v>
      </c>
      <c r="CE96" s="494">
        <v>0</v>
      </c>
      <c r="CF96" s="494">
        <v>0</v>
      </c>
      <c r="CG96" s="494">
        <v>0</v>
      </c>
      <c r="CH96" s="494">
        <v>0</v>
      </c>
      <c r="CI96" s="494">
        <v>0</v>
      </c>
      <c r="CJ96" s="494">
        <v>0</v>
      </c>
      <c r="CK96" s="494">
        <v>0</v>
      </c>
      <c r="CL96" s="494">
        <v>0</v>
      </c>
      <c r="CM96" s="494">
        <v>0</v>
      </c>
      <c r="CN96" s="494">
        <v>0</v>
      </c>
      <c r="CO96" s="494">
        <v>0</v>
      </c>
      <c r="CP96" s="494">
        <v>0</v>
      </c>
      <c r="CQ96" s="494">
        <v>0</v>
      </c>
      <c r="CR96" s="494">
        <v>0</v>
      </c>
      <c r="CS96" s="494">
        <v>0</v>
      </c>
      <c r="CT96" s="9"/>
      <c r="CV96" s="343">
        <f>IF(COUNT(G96:INDEX(G96:CS96,RP+1))&lt;&gt;RP+1,"Error",0)</f>
        <v>0</v>
      </c>
      <c r="CX96" s="324">
        <f t="shared" ref="CX96:CX115" si="26">IF(OR(AND(OR(ISBLANK(C96),NOT(ISBLANK(C96)),C96="Spare"),E96=0,F96=0),AND(NOT(ISBLANK(C96)),NOT(C96="Spare"),NOT(E96=0),NOT(F96=0))),0,"Error")</f>
        <v>0</v>
      </c>
    </row>
    <row r="97" spans="3:102" ht="13" hidden="1" x14ac:dyDescent="0.3">
      <c r="C97" s="421"/>
      <c r="E97" s="492">
        <f>G97+NPV(G.Asm!$F$40,H97:INDEX(H97:CS97,RP))</f>
        <v>0</v>
      </c>
      <c r="F97" s="492">
        <f t="shared" si="25"/>
        <v>0</v>
      </c>
      <c r="G97" s="493">
        <v>0</v>
      </c>
      <c r="H97" s="494">
        <v>0</v>
      </c>
      <c r="I97" s="494">
        <v>0</v>
      </c>
      <c r="J97" s="494">
        <v>0</v>
      </c>
      <c r="K97" s="494">
        <v>0</v>
      </c>
      <c r="L97" s="494">
        <v>0</v>
      </c>
      <c r="M97" s="494">
        <v>0</v>
      </c>
      <c r="N97" s="494">
        <v>0</v>
      </c>
      <c r="O97" s="494">
        <v>0</v>
      </c>
      <c r="P97" s="494">
        <v>0</v>
      </c>
      <c r="Q97" s="494">
        <v>0</v>
      </c>
      <c r="R97" s="494">
        <v>0</v>
      </c>
      <c r="S97" s="494">
        <v>0</v>
      </c>
      <c r="T97" s="494">
        <v>0</v>
      </c>
      <c r="U97" s="494">
        <v>0</v>
      </c>
      <c r="V97" s="494">
        <v>0</v>
      </c>
      <c r="W97" s="494">
        <v>0</v>
      </c>
      <c r="X97" s="494">
        <v>0</v>
      </c>
      <c r="Y97" s="494">
        <v>0</v>
      </c>
      <c r="Z97" s="494">
        <v>0</v>
      </c>
      <c r="AA97" s="494">
        <v>0</v>
      </c>
      <c r="AB97" s="494">
        <v>0</v>
      </c>
      <c r="AC97" s="494">
        <v>0</v>
      </c>
      <c r="AD97" s="494">
        <v>0</v>
      </c>
      <c r="AE97" s="494">
        <v>0</v>
      </c>
      <c r="AF97" s="494">
        <v>0</v>
      </c>
      <c r="AG97" s="494">
        <v>0</v>
      </c>
      <c r="AH97" s="494">
        <v>0</v>
      </c>
      <c r="AI97" s="494">
        <v>0</v>
      </c>
      <c r="AJ97" s="494">
        <v>0</v>
      </c>
      <c r="AK97" s="494">
        <v>0</v>
      </c>
      <c r="AL97" s="494">
        <v>0</v>
      </c>
      <c r="AM97" s="494">
        <v>0</v>
      </c>
      <c r="AN97" s="494">
        <v>0</v>
      </c>
      <c r="AO97" s="494">
        <v>0</v>
      </c>
      <c r="AP97" s="494">
        <v>0</v>
      </c>
      <c r="AQ97" s="494">
        <v>0</v>
      </c>
      <c r="AR97" s="494">
        <v>0</v>
      </c>
      <c r="AS97" s="494">
        <v>0</v>
      </c>
      <c r="AT97" s="494">
        <v>0</v>
      </c>
      <c r="AU97" s="494">
        <v>0</v>
      </c>
      <c r="AV97" s="494">
        <v>0</v>
      </c>
      <c r="AW97" s="494">
        <v>0</v>
      </c>
      <c r="AX97" s="494">
        <v>0</v>
      </c>
      <c r="AY97" s="494">
        <v>0</v>
      </c>
      <c r="AZ97" s="494">
        <v>0</v>
      </c>
      <c r="BA97" s="494">
        <v>0</v>
      </c>
      <c r="BB97" s="494">
        <v>0</v>
      </c>
      <c r="BC97" s="494">
        <v>0</v>
      </c>
      <c r="BD97" s="494">
        <v>0</v>
      </c>
      <c r="BE97" s="494">
        <v>0</v>
      </c>
      <c r="BF97" s="494">
        <v>0</v>
      </c>
      <c r="BG97" s="494">
        <v>0</v>
      </c>
      <c r="BH97" s="494">
        <v>0</v>
      </c>
      <c r="BI97" s="494">
        <v>0</v>
      </c>
      <c r="BJ97" s="494">
        <v>0</v>
      </c>
      <c r="BK97" s="494">
        <v>0</v>
      </c>
      <c r="BL97" s="494">
        <v>0</v>
      </c>
      <c r="BM97" s="494">
        <v>0</v>
      </c>
      <c r="BN97" s="494">
        <v>0</v>
      </c>
      <c r="BO97" s="494">
        <v>0</v>
      </c>
      <c r="BP97" s="494">
        <v>0</v>
      </c>
      <c r="BQ97" s="494">
        <v>0</v>
      </c>
      <c r="BR97" s="494">
        <v>0</v>
      </c>
      <c r="BS97" s="494">
        <v>0</v>
      </c>
      <c r="BT97" s="494">
        <v>0</v>
      </c>
      <c r="BU97" s="494">
        <v>0</v>
      </c>
      <c r="BV97" s="494">
        <v>0</v>
      </c>
      <c r="BW97" s="494">
        <v>0</v>
      </c>
      <c r="BX97" s="494">
        <v>0</v>
      </c>
      <c r="BY97" s="494">
        <v>0</v>
      </c>
      <c r="BZ97" s="494">
        <v>0</v>
      </c>
      <c r="CA97" s="494">
        <v>0</v>
      </c>
      <c r="CB97" s="494">
        <v>0</v>
      </c>
      <c r="CC97" s="494">
        <v>0</v>
      </c>
      <c r="CD97" s="494">
        <v>0</v>
      </c>
      <c r="CE97" s="494">
        <v>0</v>
      </c>
      <c r="CF97" s="494">
        <v>0</v>
      </c>
      <c r="CG97" s="494">
        <v>0</v>
      </c>
      <c r="CH97" s="494">
        <v>0</v>
      </c>
      <c r="CI97" s="494">
        <v>0</v>
      </c>
      <c r="CJ97" s="494">
        <v>0</v>
      </c>
      <c r="CK97" s="494">
        <v>0</v>
      </c>
      <c r="CL97" s="494">
        <v>0</v>
      </c>
      <c r="CM97" s="494">
        <v>0</v>
      </c>
      <c r="CN97" s="494">
        <v>0</v>
      </c>
      <c r="CO97" s="494">
        <v>0</v>
      </c>
      <c r="CP97" s="494">
        <v>0</v>
      </c>
      <c r="CQ97" s="494">
        <v>0</v>
      </c>
      <c r="CR97" s="494">
        <v>0</v>
      </c>
      <c r="CS97" s="494">
        <v>0</v>
      </c>
      <c r="CT97" s="9"/>
      <c r="CV97" s="343">
        <f>IF(COUNT(G97:INDEX(G97:CS97,RP+1))&lt;&gt;RP+1,"Error",0)</f>
        <v>0</v>
      </c>
      <c r="CX97" s="324">
        <f t="shared" si="26"/>
        <v>0</v>
      </c>
    </row>
    <row r="98" spans="3:102" ht="13" hidden="1" x14ac:dyDescent="0.3">
      <c r="C98" s="421"/>
      <c r="E98" s="492">
        <f>G98+NPV(G.Asm!$F$40,H98:INDEX(H98:CS98,RP))</f>
        <v>0</v>
      </c>
      <c r="F98" s="492">
        <f t="shared" si="25"/>
        <v>0</v>
      </c>
      <c r="G98" s="493">
        <v>0</v>
      </c>
      <c r="H98" s="494">
        <v>0</v>
      </c>
      <c r="I98" s="494">
        <v>0</v>
      </c>
      <c r="J98" s="494">
        <v>0</v>
      </c>
      <c r="K98" s="494">
        <v>0</v>
      </c>
      <c r="L98" s="494">
        <v>0</v>
      </c>
      <c r="M98" s="494">
        <v>0</v>
      </c>
      <c r="N98" s="494">
        <v>0</v>
      </c>
      <c r="O98" s="494">
        <v>0</v>
      </c>
      <c r="P98" s="494">
        <v>0</v>
      </c>
      <c r="Q98" s="494">
        <v>0</v>
      </c>
      <c r="R98" s="494">
        <v>0</v>
      </c>
      <c r="S98" s="494">
        <v>0</v>
      </c>
      <c r="T98" s="494">
        <v>0</v>
      </c>
      <c r="U98" s="494">
        <v>0</v>
      </c>
      <c r="V98" s="494">
        <v>0</v>
      </c>
      <c r="W98" s="494">
        <v>0</v>
      </c>
      <c r="X98" s="494">
        <v>0</v>
      </c>
      <c r="Y98" s="494">
        <v>0</v>
      </c>
      <c r="Z98" s="494">
        <v>0</v>
      </c>
      <c r="AA98" s="494">
        <v>0</v>
      </c>
      <c r="AB98" s="494">
        <v>0</v>
      </c>
      <c r="AC98" s="494">
        <v>0</v>
      </c>
      <c r="AD98" s="494">
        <v>0</v>
      </c>
      <c r="AE98" s="494">
        <v>0</v>
      </c>
      <c r="AF98" s="494">
        <v>0</v>
      </c>
      <c r="AG98" s="494">
        <v>0</v>
      </c>
      <c r="AH98" s="494">
        <v>0</v>
      </c>
      <c r="AI98" s="494">
        <v>0</v>
      </c>
      <c r="AJ98" s="494">
        <v>0</v>
      </c>
      <c r="AK98" s="494">
        <v>0</v>
      </c>
      <c r="AL98" s="494">
        <v>0</v>
      </c>
      <c r="AM98" s="494">
        <v>0</v>
      </c>
      <c r="AN98" s="494">
        <v>0</v>
      </c>
      <c r="AO98" s="494">
        <v>0</v>
      </c>
      <c r="AP98" s="494">
        <v>0</v>
      </c>
      <c r="AQ98" s="494">
        <v>0</v>
      </c>
      <c r="AR98" s="494">
        <v>0</v>
      </c>
      <c r="AS98" s="494">
        <v>0</v>
      </c>
      <c r="AT98" s="494">
        <v>0</v>
      </c>
      <c r="AU98" s="494">
        <v>0</v>
      </c>
      <c r="AV98" s="494">
        <v>0</v>
      </c>
      <c r="AW98" s="494">
        <v>0</v>
      </c>
      <c r="AX98" s="494">
        <v>0</v>
      </c>
      <c r="AY98" s="494">
        <v>0</v>
      </c>
      <c r="AZ98" s="494">
        <v>0</v>
      </c>
      <c r="BA98" s="494">
        <v>0</v>
      </c>
      <c r="BB98" s="494">
        <v>0</v>
      </c>
      <c r="BC98" s="494">
        <v>0</v>
      </c>
      <c r="BD98" s="494">
        <v>0</v>
      </c>
      <c r="BE98" s="494">
        <v>0</v>
      </c>
      <c r="BF98" s="494">
        <v>0</v>
      </c>
      <c r="BG98" s="494">
        <v>0</v>
      </c>
      <c r="BH98" s="494">
        <v>0</v>
      </c>
      <c r="BI98" s="494">
        <v>0</v>
      </c>
      <c r="BJ98" s="494">
        <v>0</v>
      </c>
      <c r="BK98" s="494">
        <v>0</v>
      </c>
      <c r="BL98" s="494">
        <v>0</v>
      </c>
      <c r="BM98" s="494">
        <v>0</v>
      </c>
      <c r="BN98" s="494">
        <v>0</v>
      </c>
      <c r="BO98" s="494">
        <v>0</v>
      </c>
      <c r="BP98" s="494">
        <v>0</v>
      </c>
      <c r="BQ98" s="494">
        <v>0</v>
      </c>
      <c r="BR98" s="494">
        <v>0</v>
      </c>
      <c r="BS98" s="494">
        <v>0</v>
      </c>
      <c r="BT98" s="494">
        <v>0</v>
      </c>
      <c r="BU98" s="494">
        <v>0</v>
      </c>
      <c r="BV98" s="494">
        <v>0</v>
      </c>
      <c r="BW98" s="494">
        <v>0</v>
      </c>
      <c r="BX98" s="494">
        <v>0</v>
      </c>
      <c r="BY98" s="494">
        <v>0</v>
      </c>
      <c r="BZ98" s="494">
        <v>0</v>
      </c>
      <c r="CA98" s="494">
        <v>0</v>
      </c>
      <c r="CB98" s="494">
        <v>0</v>
      </c>
      <c r="CC98" s="494">
        <v>0</v>
      </c>
      <c r="CD98" s="494">
        <v>0</v>
      </c>
      <c r="CE98" s="494">
        <v>0</v>
      </c>
      <c r="CF98" s="494">
        <v>0</v>
      </c>
      <c r="CG98" s="494">
        <v>0</v>
      </c>
      <c r="CH98" s="494">
        <v>0</v>
      </c>
      <c r="CI98" s="494">
        <v>0</v>
      </c>
      <c r="CJ98" s="494">
        <v>0</v>
      </c>
      <c r="CK98" s="494">
        <v>0</v>
      </c>
      <c r="CL98" s="494">
        <v>0</v>
      </c>
      <c r="CM98" s="494">
        <v>0</v>
      </c>
      <c r="CN98" s="494">
        <v>0</v>
      </c>
      <c r="CO98" s="494">
        <v>0</v>
      </c>
      <c r="CP98" s="494">
        <v>0</v>
      </c>
      <c r="CQ98" s="494">
        <v>0</v>
      </c>
      <c r="CR98" s="494">
        <v>0</v>
      </c>
      <c r="CS98" s="494">
        <v>0</v>
      </c>
      <c r="CT98" s="9"/>
      <c r="CV98" s="343">
        <f>IF(COUNT(G98:INDEX(G98:CS98,RP+1))&lt;&gt;RP+1,"Error",0)</f>
        <v>0</v>
      </c>
      <c r="CX98" s="324">
        <f t="shared" si="26"/>
        <v>0</v>
      </c>
    </row>
    <row r="99" spans="3:102" ht="13" hidden="1" x14ac:dyDescent="0.3">
      <c r="C99" s="421"/>
      <c r="E99" s="492">
        <f>G99+NPV(G.Asm!$F$40,H99:INDEX(H99:CS99,RP))</f>
        <v>0</v>
      </c>
      <c r="F99" s="492">
        <f t="shared" si="25"/>
        <v>0</v>
      </c>
      <c r="G99" s="493">
        <v>0</v>
      </c>
      <c r="H99" s="494">
        <v>0</v>
      </c>
      <c r="I99" s="494">
        <v>0</v>
      </c>
      <c r="J99" s="494">
        <v>0</v>
      </c>
      <c r="K99" s="494">
        <v>0</v>
      </c>
      <c r="L99" s="494">
        <v>0</v>
      </c>
      <c r="M99" s="494">
        <v>0</v>
      </c>
      <c r="N99" s="494">
        <v>0</v>
      </c>
      <c r="O99" s="494">
        <v>0</v>
      </c>
      <c r="P99" s="494">
        <v>0</v>
      </c>
      <c r="Q99" s="494">
        <v>0</v>
      </c>
      <c r="R99" s="494">
        <v>0</v>
      </c>
      <c r="S99" s="494">
        <v>0</v>
      </c>
      <c r="T99" s="494">
        <v>0</v>
      </c>
      <c r="U99" s="494">
        <v>0</v>
      </c>
      <c r="V99" s="494">
        <v>0</v>
      </c>
      <c r="W99" s="494">
        <v>0</v>
      </c>
      <c r="X99" s="494">
        <v>0</v>
      </c>
      <c r="Y99" s="494">
        <v>0</v>
      </c>
      <c r="Z99" s="494">
        <v>0</v>
      </c>
      <c r="AA99" s="494">
        <v>0</v>
      </c>
      <c r="AB99" s="494">
        <v>0</v>
      </c>
      <c r="AC99" s="494">
        <v>0</v>
      </c>
      <c r="AD99" s="494">
        <v>0</v>
      </c>
      <c r="AE99" s="494">
        <v>0</v>
      </c>
      <c r="AF99" s="494">
        <v>0</v>
      </c>
      <c r="AG99" s="494">
        <v>0</v>
      </c>
      <c r="AH99" s="494">
        <v>0</v>
      </c>
      <c r="AI99" s="494">
        <v>0</v>
      </c>
      <c r="AJ99" s="494">
        <v>0</v>
      </c>
      <c r="AK99" s="494">
        <v>0</v>
      </c>
      <c r="AL99" s="494">
        <v>0</v>
      </c>
      <c r="AM99" s="494">
        <v>0</v>
      </c>
      <c r="AN99" s="494">
        <v>0</v>
      </c>
      <c r="AO99" s="494">
        <v>0</v>
      </c>
      <c r="AP99" s="494">
        <v>0</v>
      </c>
      <c r="AQ99" s="494">
        <v>0</v>
      </c>
      <c r="AR99" s="494">
        <v>0</v>
      </c>
      <c r="AS99" s="494">
        <v>0</v>
      </c>
      <c r="AT99" s="494">
        <v>0</v>
      </c>
      <c r="AU99" s="494">
        <v>0</v>
      </c>
      <c r="AV99" s="494">
        <v>0</v>
      </c>
      <c r="AW99" s="494">
        <v>0</v>
      </c>
      <c r="AX99" s="494">
        <v>0</v>
      </c>
      <c r="AY99" s="494">
        <v>0</v>
      </c>
      <c r="AZ99" s="494">
        <v>0</v>
      </c>
      <c r="BA99" s="494">
        <v>0</v>
      </c>
      <c r="BB99" s="494">
        <v>0</v>
      </c>
      <c r="BC99" s="494">
        <v>0</v>
      </c>
      <c r="BD99" s="494">
        <v>0</v>
      </c>
      <c r="BE99" s="494">
        <v>0</v>
      </c>
      <c r="BF99" s="494">
        <v>0</v>
      </c>
      <c r="BG99" s="494">
        <v>0</v>
      </c>
      <c r="BH99" s="494">
        <v>0</v>
      </c>
      <c r="BI99" s="494">
        <v>0</v>
      </c>
      <c r="BJ99" s="494">
        <v>0</v>
      </c>
      <c r="BK99" s="494">
        <v>0</v>
      </c>
      <c r="BL99" s="494">
        <v>0</v>
      </c>
      <c r="BM99" s="494">
        <v>0</v>
      </c>
      <c r="BN99" s="494">
        <v>0</v>
      </c>
      <c r="BO99" s="494">
        <v>0</v>
      </c>
      <c r="BP99" s="494">
        <v>0</v>
      </c>
      <c r="BQ99" s="494">
        <v>0</v>
      </c>
      <c r="BR99" s="494">
        <v>0</v>
      </c>
      <c r="BS99" s="494">
        <v>0</v>
      </c>
      <c r="BT99" s="494">
        <v>0</v>
      </c>
      <c r="BU99" s="494">
        <v>0</v>
      </c>
      <c r="BV99" s="494">
        <v>0</v>
      </c>
      <c r="BW99" s="494">
        <v>0</v>
      </c>
      <c r="BX99" s="494">
        <v>0</v>
      </c>
      <c r="BY99" s="494">
        <v>0</v>
      </c>
      <c r="BZ99" s="494">
        <v>0</v>
      </c>
      <c r="CA99" s="494">
        <v>0</v>
      </c>
      <c r="CB99" s="494">
        <v>0</v>
      </c>
      <c r="CC99" s="494">
        <v>0</v>
      </c>
      <c r="CD99" s="494">
        <v>0</v>
      </c>
      <c r="CE99" s="494">
        <v>0</v>
      </c>
      <c r="CF99" s="494">
        <v>0</v>
      </c>
      <c r="CG99" s="494">
        <v>0</v>
      </c>
      <c r="CH99" s="494">
        <v>0</v>
      </c>
      <c r="CI99" s="494">
        <v>0</v>
      </c>
      <c r="CJ99" s="494">
        <v>0</v>
      </c>
      <c r="CK99" s="494">
        <v>0</v>
      </c>
      <c r="CL99" s="494">
        <v>0</v>
      </c>
      <c r="CM99" s="494">
        <v>0</v>
      </c>
      <c r="CN99" s="494">
        <v>0</v>
      </c>
      <c r="CO99" s="494">
        <v>0</v>
      </c>
      <c r="CP99" s="494">
        <v>0</v>
      </c>
      <c r="CQ99" s="494">
        <v>0</v>
      </c>
      <c r="CR99" s="494">
        <v>0</v>
      </c>
      <c r="CS99" s="494">
        <v>0</v>
      </c>
      <c r="CT99" s="9"/>
      <c r="CV99" s="343">
        <f>IF(COUNT(G99:INDEX(G99:CS99,RP+1))&lt;&gt;RP+1,"Error",0)</f>
        <v>0</v>
      </c>
      <c r="CX99" s="324">
        <f t="shared" si="26"/>
        <v>0</v>
      </c>
    </row>
    <row r="100" spans="3:102" ht="13" hidden="1" x14ac:dyDescent="0.3">
      <c r="C100" s="421"/>
      <c r="E100" s="492">
        <f>G100+NPV(G.Asm!$F$40,H100:INDEX(H100:CS100,RP))</f>
        <v>0</v>
      </c>
      <c r="F100" s="492">
        <f t="shared" si="25"/>
        <v>0</v>
      </c>
      <c r="G100" s="493">
        <v>0</v>
      </c>
      <c r="H100" s="494">
        <v>0</v>
      </c>
      <c r="I100" s="494">
        <v>0</v>
      </c>
      <c r="J100" s="494">
        <v>0</v>
      </c>
      <c r="K100" s="494">
        <v>0</v>
      </c>
      <c r="L100" s="494">
        <v>0</v>
      </c>
      <c r="M100" s="494">
        <v>0</v>
      </c>
      <c r="N100" s="494">
        <v>0</v>
      </c>
      <c r="O100" s="494">
        <v>0</v>
      </c>
      <c r="P100" s="494">
        <v>0</v>
      </c>
      <c r="Q100" s="494">
        <v>0</v>
      </c>
      <c r="R100" s="494">
        <v>0</v>
      </c>
      <c r="S100" s="494">
        <v>0</v>
      </c>
      <c r="T100" s="494">
        <v>0</v>
      </c>
      <c r="U100" s="494">
        <v>0</v>
      </c>
      <c r="V100" s="494">
        <v>0</v>
      </c>
      <c r="W100" s="494">
        <v>0</v>
      </c>
      <c r="X100" s="494">
        <v>0</v>
      </c>
      <c r="Y100" s="494">
        <v>0</v>
      </c>
      <c r="Z100" s="494">
        <v>0</v>
      </c>
      <c r="AA100" s="494">
        <v>0</v>
      </c>
      <c r="AB100" s="494">
        <v>0</v>
      </c>
      <c r="AC100" s="494">
        <v>0</v>
      </c>
      <c r="AD100" s="494">
        <v>0</v>
      </c>
      <c r="AE100" s="494">
        <v>0</v>
      </c>
      <c r="AF100" s="494">
        <v>0</v>
      </c>
      <c r="AG100" s="494">
        <v>0</v>
      </c>
      <c r="AH100" s="494">
        <v>0</v>
      </c>
      <c r="AI100" s="494">
        <v>0</v>
      </c>
      <c r="AJ100" s="494">
        <v>0</v>
      </c>
      <c r="AK100" s="494">
        <v>0</v>
      </c>
      <c r="AL100" s="494">
        <v>0</v>
      </c>
      <c r="AM100" s="494">
        <v>0</v>
      </c>
      <c r="AN100" s="494">
        <v>0</v>
      </c>
      <c r="AO100" s="494">
        <v>0</v>
      </c>
      <c r="AP100" s="494">
        <v>0</v>
      </c>
      <c r="AQ100" s="494">
        <v>0</v>
      </c>
      <c r="AR100" s="494">
        <v>0</v>
      </c>
      <c r="AS100" s="494">
        <v>0</v>
      </c>
      <c r="AT100" s="494">
        <v>0</v>
      </c>
      <c r="AU100" s="494">
        <v>0</v>
      </c>
      <c r="AV100" s="494">
        <v>0</v>
      </c>
      <c r="AW100" s="494">
        <v>0</v>
      </c>
      <c r="AX100" s="494">
        <v>0</v>
      </c>
      <c r="AY100" s="494">
        <v>0</v>
      </c>
      <c r="AZ100" s="494">
        <v>0</v>
      </c>
      <c r="BA100" s="494">
        <v>0</v>
      </c>
      <c r="BB100" s="494">
        <v>0</v>
      </c>
      <c r="BC100" s="494">
        <v>0</v>
      </c>
      <c r="BD100" s="494">
        <v>0</v>
      </c>
      <c r="BE100" s="494">
        <v>0</v>
      </c>
      <c r="BF100" s="494">
        <v>0</v>
      </c>
      <c r="BG100" s="494">
        <v>0</v>
      </c>
      <c r="BH100" s="494">
        <v>0</v>
      </c>
      <c r="BI100" s="494">
        <v>0</v>
      </c>
      <c r="BJ100" s="494">
        <v>0</v>
      </c>
      <c r="BK100" s="494">
        <v>0</v>
      </c>
      <c r="BL100" s="494">
        <v>0</v>
      </c>
      <c r="BM100" s="494">
        <v>0</v>
      </c>
      <c r="BN100" s="494">
        <v>0</v>
      </c>
      <c r="BO100" s="494">
        <v>0</v>
      </c>
      <c r="BP100" s="494">
        <v>0</v>
      </c>
      <c r="BQ100" s="494">
        <v>0</v>
      </c>
      <c r="BR100" s="494">
        <v>0</v>
      </c>
      <c r="BS100" s="494">
        <v>0</v>
      </c>
      <c r="BT100" s="494">
        <v>0</v>
      </c>
      <c r="BU100" s="494">
        <v>0</v>
      </c>
      <c r="BV100" s="494">
        <v>0</v>
      </c>
      <c r="BW100" s="494">
        <v>0</v>
      </c>
      <c r="BX100" s="494">
        <v>0</v>
      </c>
      <c r="BY100" s="494">
        <v>0</v>
      </c>
      <c r="BZ100" s="494">
        <v>0</v>
      </c>
      <c r="CA100" s="494">
        <v>0</v>
      </c>
      <c r="CB100" s="494">
        <v>0</v>
      </c>
      <c r="CC100" s="494">
        <v>0</v>
      </c>
      <c r="CD100" s="494">
        <v>0</v>
      </c>
      <c r="CE100" s="494">
        <v>0</v>
      </c>
      <c r="CF100" s="494">
        <v>0</v>
      </c>
      <c r="CG100" s="494">
        <v>0</v>
      </c>
      <c r="CH100" s="494">
        <v>0</v>
      </c>
      <c r="CI100" s="494">
        <v>0</v>
      </c>
      <c r="CJ100" s="494">
        <v>0</v>
      </c>
      <c r="CK100" s="494">
        <v>0</v>
      </c>
      <c r="CL100" s="494">
        <v>0</v>
      </c>
      <c r="CM100" s="494">
        <v>0</v>
      </c>
      <c r="CN100" s="494">
        <v>0</v>
      </c>
      <c r="CO100" s="494">
        <v>0</v>
      </c>
      <c r="CP100" s="494">
        <v>0</v>
      </c>
      <c r="CQ100" s="494">
        <v>0</v>
      </c>
      <c r="CR100" s="494">
        <v>0</v>
      </c>
      <c r="CS100" s="494">
        <v>0</v>
      </c>
      <c r="CT100" s="9"/>
      <c r="CV100" s="343">
        <f>IF(COUNT(G100:INDEX(G100:CS100,RP+1))&lt;&gt;RP+1,"Error",0)</f>
        <v>0</v>
      </c>
      <c r="CX100" s="324">
        <f t="shared" si="26"/>
        <v>0</v>
      </c>
    </row>
    <row r="101" spans="3:102" ht="13" hidden="1" x14ac:dyDescent="0.3">
      <c r="C101" s="421"/>
      <c r="E101" s="492">
        <f>G101+NPV(G.Asm!$F$40,H101:INDEX(H101:CS101,RP))</f>
        <v>0</v>
      </c>
      <c r="F101" s="492">
        <f t="shared" si="25"/>
        <v>0</v>
      </c>
      <c r="G101" s="493">
        <v>0</v>
      </c>
      <c r="H101" s="494">
        <v>0</v>
      </c>
      <c r="I101" s="494">
        <v>0</v>
      </c>
      <c r="J101" s="494">
        <v>0</v>
      </c>
      <c r="K101" s="494">
        <v>0</v>
      </c>
      <c r="L101" s="494">
        <v>0</v>
      </c>
      <c r="M101" s="494">
        <v>0</v>
      </c>
      <c r="N101" s="494">
        <v>0</v>
      </c>
      <c r="O101" s="494">
        <v>0</v>
      </c>
      <c r="P101" s="494">
        <v>0</v>
      </c>
      <c r="Q101" s="494">
        <v>0</v>
      </c>
      <c r="R101" s="494">
        <v>0</v>
      </c>
      <c r="S101" s="494">
        <v>0</v>
      </c>
      <c r="T101" s="494">
        <v>0</v>
      </c>
      <c r="U101" s="494">
        <v>0</v>
      </c>
      <c r="V101" s="494">
        <v>0</v>
      </c>
      <c r="W101" s="494">
        <v>0</v>
      </c>
      <c r="X101" s="494">
        <v>0</v>
      </c>
      <c r="Y101" s="494">
        <v>0</v>
      </c>
      <c r="Z101" s="494">
        <v>0</v>
      </c>
      <c r="AA101" s="494">
        <v>0</v>
      </c>
      <c r="AB101" s="494">
        <v>0</v>
      </c>
      <c r="AC101" s="494">
        <v>0</v>
      </c>
      <c r="AD101" s="494">
        <v>0</v>
      </c>
      <c r="AE101" s="494">
        <v>0</v>
      </c>
      <c r="AF101" s="494">
        <v>0</v>
      </c>
      <c r="AG101" s="494">
        <v>0</v>
      </c>
      <c r="AH101" s="494">
        <v>0</v>
      </c>
      <c r="AI101" s="494">
        <v>0</v>
      </c>
      <c r="AJ101" s="494">
        <v>0</v>
      </c>
      <c r="AK101" s="494">
        <v>0</v>
      </c>
      <c r="AL101" s="494">
        <v>0</v>
      </c>
      <c r="AM101" s="494">
        <v>0</v>
      </c>
      <c r="AN101" s="494">
        <v>0</v>
      </c>
      <c r="AO101" s="494">
        <v>0</v>
      </c>
      <c r="AP101" s="494">
        <v>0</v>
      </c>
      <c r="AQ101" s="494">
        <v>0</v>
      </c>
      <c r="AR101" s="494">
        <v>0</v>
      </c>
      <c r="AS101" s="494">
        <v>0</v>
      </c>
      <c r="AT101" s="494">
        <v>0</v>
      </c>
      <c r="AU101" s="494">
        <v>0</v>
      </c>
      <c r="AV101" s="494">
        <v>0</v>
      </c>
      <c r="AW101" s="494">
        <v>0</v>
      </c>
      <c r="AX101" s="494">
        <v>0</v>
      </c>
      <c r="AY101" s="494">
        <v>0</v>
      </c>
      <c r="AZ101" s="494">
        <v>0</v>
      </c>
      <c r="BA101" s="494">
        <v>0</v>
      </c>
      <c r="BB101" s="494">
        <v>0</v>
      </c>
      <c r="BC101" s="494">
        <v>0</v>
      </c>
      <c r="BD101" s="494">
        <v>0</v>
      </c>
      <c r="BE101" s="494">
        <v>0</v>
      </c>
      <c r="BF101" s="494">
        <v>0</v>
      </c>
      <c r="BG101" s="494">
        <v>0</v>
      </c>
      <c r="BH101" s="494">
        <v>0</v>
      </c>
      <c r="BI101" s="494">
        <v>0</v>
      </c>
      <c r="BJ101" s="494">
        <v>0</v>
      </c>
      <c r="BK101" s="494">
        <v>0</v>
      </c>
      <c r="BL101" s="494">
        <v>0</v>
      </c>
      <c r="BM101" s="494">
        <v>0</v>
      </c>
      <c r="BN101" s="494">
        <v>0</v>
      </c>
      <c r="BO101" s="494">
        <v>0</v>
      </c>
      <c r="BP101" s="494">
        <v>0</v>
      </c>
      <c r="BQ101" s="494">
        <v>0</v>
      </c>
      <c r="BR101" s="494">
        <v>0</v>
      </c>
      <c r="BS101" s="494">
        <v>0</v>
      </c>
      <c r="BT101" s="494">
        <v>0</v>
      </c>
      <c r="BU101" s="494">
        <v>0</v>
      </c>
      <c r="BV101" s="494">
        <v>0</v>
      </c>
      <c r="BW101" s="494">
        <v>0</v>
      </c>
      <c r="BX101" s="494">
        <v>0</v>
      </c>
      <c r="BY101" s="494">
        <v>0</v>
      </c>
      <c r="BZ101" s="494">
        <v>0</v>
      </c>
      <c r="CA101" s="494">
        <v>0</v>
      </c>
      <c r="CB101" s="494">
        <v>0</v>
      </c>
      <c r="CC101" s="494">
        <v>0</v>
      </c>
      <c r="CD101" s="494">
        <v>0</v>
      </c>
      <c r="CE101" s="494">
        <v>0</v>
      </c>
      <c r="CF101" s="494">
        <v>0</v>
      </c>
      <c r="CG101" s="494">
        <v>0</v>
      </c>
      <c r="CH101" s="494">
        <v>0</v>
      </c>
      <c r="CI101" s="494">
        <v>0</v>
      </c>
      <c r="CJ101" s="494">
        <v>0</v>
      </c>
      <c r="CK101" s="494">
        <v>0</v>
      </c>
      <c r="CL101" s="494">
        <v>0</v>
      </c>
      <c r="CM101" s="494">
        <v>0</v>
      </c>
      <c r="CN101" s="494">
        <v>0</v>
      </c>
      <c r="CO101" s="494">
        <v>0</v>
      </c>
      <c r="CP101" s="494">
        <v>0</v>
      </c>
      <c r="CQ101" s="494">
        <v>0</v>
      </c>
      <c r="CR101" s="494">
        <v>0</v>
      </c>
      <c r="CS101" s="494">
        <v>0</v>
      </c>
      <c r="CT101" s="9"/>
      <c r="CV101" s="343">
        <f>IF(COUNT(G101:INDEX(G101:CS101,RP+1))&lt;&gt;RP+1,"Error",0)</f>
        <v>0</v>
      </c>
      <c r="CX101" s="324">
        <f t="shared" si="26"/>
        <v>0</v>
      </c>
    </row>
    <row r="102" spans="3:102" ht="13" hidden="1" x14ac:dyDescent="0.3">
      <c r="C102" s="421"/>
      <c r="E102" s="492">
        <f>G102+NPV(G.Asm!$F$40,H102:INDEX(H102:CS102,RP))</f>
        <v>0</v>
      </c>
      <c r="F102" s="492">
        <f t="shared" si="25"/>
        <v>0</v>
      </c>
      <c r="G102" s="493">
        <v>0</v>
      </c>
      <c r="H102" s="494">
        <v>0</v>
      </c>
      <c r="I102" s="494">
        <v>0</v>
      </c>
      <c r="J102" s="494">
        <v>0</v>
      </c>
      <c r="K102" s="494">
        <v>0</v>
      </c>
      <c r="L102" s="494">
        <v>0</v>
      </c>
      <c r="M102" s="494">
        <v>0</v>
      </c>
      <c r="N102" s="494">
        <v>0</v>
      </c>
      <c r="O102" s="494">
        <v>0</v>
      </c>
      <c r="P102" s="494">
        <v>0</v>
      </c>
      <c r="Q102" s="494">
        <v>0</v>
      </c>
      <c r="R102" s="494">
        <v>0</v>
      </c>
      <c r="S102" s="494">
        <v>0</v>
      </c>
      <c r="T102" s="494">
        <v>0</v>
      </c>
      <c r="U102" s="494">
        <v>0</v>
      </c>
      <c r="V102" s="494">
        <v>0</v>
      </c>
      <c r="W102" s="494">
        <v>0</v>
      </c>
      <c r="X102" s="494">
        <v>0</v>
      </c>
      <c r="Y102" s="494">
        <v>0</v>
      </c>
      <c r="Z102" s="494">
        <v>0</v>
      </c>
      <c r="AA102" s="494">
        <v>0</v>
      </c>
      <c r="AB102" s="494">
        <v>0</v>
      </c>
      <c r="AC102" s="494">
        <v>0</v>
      </c>
      <c r="AD102" s="494">
        <v>0</v>
      </c>
      <c r="AE102" s="494">
        <v>0</v>
      </c>
      <c r="AF102" s="494">
        <v>0</v>
      </c>
      <c r="AG102" s="494">
        <v>0</v>
      </c>
      <c r="AH102" s="494">
        <v>0</v>
      </c>
      <c r="AI102" s="494">
        <v>0</v>
      </c>
      <c r="AJ102" s="494">
        <v>0</v>
      </c>
      <c r="AK102" s="494">
        <v>0</v>
      </c>
      <c r="AL102" s="494">
        <v>0</v>
      </c>
      <c r="AM102" s="494">
        <v>0</v>
      </c>
      <c r="AN102" s="494">
        <v>0</v>
      </c>
      <c r="AO102" s="494">
        <v>0</v>
      </c>
      <c r="AP102" s="494">
        <v>0</v>
      </c>
      <c r="AQ102" s="494">
        <v>0</v>
      </c>
      <c r="AR102" s="494">
        <v>0</v>
      </c>
      <c r="AS102" s="494">
        <v>0</v>
      </c>
      <c r="AT102" s="494">
        <v>0</v>
      </c>
      <c r="AU102" s="494">
        <v>0</v>
      </c>
      <c r="AV102" s="494">
        <v>0</v>
      </c>
      <c r="AW102" s="494">
        <v>0</v>
      </c>
      <c r="AX102" s="494">
        <v>0</v>
      </c>
      <c r="AY102" s="494">
        <v>0</v>
      </c>
      <c r="AZ102" s="494">
        <v>0</v>
      </c>
      <c r="BA102" s="494">
        <v>0</v>
      </c>
      <c r="BB102" s="494">
        <v>0</v>
      </c>
      <c r="BC102" s="494">
        <v>0</v>
      </c>
      <c r="BD102" s="494">
        <v>0</v>
      </c>
      <c r="BE102" s="494">
        <v>0</v>
      </c>
      <c r="BF102" s="494">
        <v>0</v>
      </c>
      <c r="BG102" s="494">
        <v>0</v>
      </c>
      <c r="BH102" s="494">
        <v>0</v>
      </c>
      <c r="BI102" s="494">
        <v>0</v>
      </c>
      <c r="BJ102" s="494">
        <v>0</v>
      </c>
      <c r="BK102" s="494">
        <v>0</v>
      </c>
      <c r="BL102" s="494">
        <v>0</v>
      </c>
      <c r="BM102" s="494">
        <v>0</v>
      </c>
      <c r="BN102" s="494">
        <v>0</v>
      </c>
      <c r="BO102" s="494">
        <v>0</v>
      </c>
      <c r="BP102" s="494">
        <v>0</v>
      </c>
      <c r="BQ102" s="494">
        <v>0</v>
      </c>
      <c r="BR102" s="494">
        <v>0</v>
      </c>
      <c r="BS102" s="494">
        <v>0</v>
      </c>
      <c r="BT102" s="494">
        <v>0</v>
      </c>
      <c r="BU102" s="494">
        <v>0</v>
      </c>
      <c r="BV102" s="494">
        <v>0</v>
      </c>
      <c r="BW102" s="494">
        <v>0</v>
      </c>
      <c r="BX102" s="494">
        <v>0</v>
      </c>
      <c r="BY102" s="494">
        <v>0</v>
      </c>
      <c r="BZ102" s="494">
        <v>0</v>
      </c>
      <c r="CA102" s="494">
        <v>0</v>
      </c>
      <c r="CB102" s="494">
        <v>0</v>
      </c>
      <c r="CC102" s="494">
        <v>0</v>
      </c>
      <c r="CD102" s="494">
        <v>0</v>
      </c>
      <c r="CE102" s="494">
        <v>0</v>
      </c>
      <c r="CF102" s="494">
        <v>0</v>
      </c>
      <c r="CG102" s="494">
        <v>0</v>
      </c>
      <c r="CH102" s="494">
        <v>0</v>
      </c>
      <c r="CI102" s="494">
        <v>0</v>
      </c>
      <c r="CJ102" s="494">
        <v>0</v>
      </c>
      <c r="CK102" s="494">
        <v>0</v>
      </c>
      <c r="CL102" s="494">
        <v>0</v>
      </c>
      <c r="CM102" s="494">
        <v>0</v>
      </c>
      <c r="CN102" s="494">
        <v>0</v>
      </c>
      <c r="CO102" s="494">
        <v>0</v>
      </c>
      <c r="CP102" s="494">
        <v>0</v>
      </c>
      <c r="CQ102" s="494">
        <v>0</v>
      </c>
      <c r="CR102" s="494">
        <v>0</v>
      </c>
      <c r="CS102" s="494">
        <v>0</v>
      </c>
      <c r="CT102" s="9"/>
      <c r="CV102" s="343">
        <f>IF(COUNT(G102:INDEX(G102:CS102,RP+1))&lt;&gt;RP+1,"Error",0)</f>
        <v>0</v>
      </c>
      <c r="CX102" s="324">
        <f t="shared" si="26"/>
        <v>0</v>
      </c>
    </row>
    <row r="103" spans="3:102" ht="13" hidden="1" x14ac:dyDescent="0.3">
      <c r="C103" s="421"/>
      <c r="E103" s="492">
        <f>G103+NPV(G.Asm!$F$40,H103:INDEX(H103:CS103,RP))</f>
        <v>0</v>
      </c>
      <c r="F103" s="492">
        <f t="shared" si="25"/>
        <v>0</v>
      </c>
      <c r="G103" s="493">
        <v>0</v>
      </c>
      <c r="H103" s="494">
        <v>0</v>
      </c>
      <c r="I103" s="494">
        <v>0</v>
      </c>
      <c r="J103" s="494">
        <v>0</v>
      </c>
      <c r="K103" s="494">
        <v>0</v>
      </c>
      <c r="L103" s="494">
        <v>0</v>
      </c>
      <c r="M103" s="494">
        <v>0</v>
      </c>
      <c r="N103" s="494">
        <v>0</v>
      </c>
      <c r="O103" s="494">
        <v>0</v>
      </c>
      <c r="P103" s="494">
        <v>0</v>
      </c>
      <c r="Q103" s="494">
        <v>0</v>
      </c>
      <c r="R103" s="494">
        <v>0</v>
      </c>
      <c r="S103" s="494">
        <v>0</v>
      </c>
      <c r="T103" s="494">
        <v>0</v>
      </c>
      <c r="U103" s="494">
        <v>0</v>
      </c>
      <c r="V103" s="494">
        <v>0</v>
      </c>
      <c r="W103" s="494">
        <v>0</v>
      </c>
      <c r="X103" s="494">
        <v>0</v>
      </c>
      <c r="Y103" s="494">
        <v>0</v>
      </c>
      <c r="Z103" s="494">
        <v>0</v>
      </c>
      <c r="AA103" s="494">
        <v>0</v>
      </c>
      <c r="AB103" s="494">
        <v>0</v>
      </c>
      <c r="AC103" s="494">
        <v>0</v>
      </c>
      <c r="AD103" s="494">
        <v>0</v>
      </c>
      <c r="AE103" s="494">
        <v>0</v>
      </c>
      <c r="AF103" s="494">
        <v>0</v>
      </c>
      <c r="AG103" s="494">
        <v>0</v>
      </c>
      <c r="AH103" s="494">
        <v>0</v>
      </c>
      <c r="AI103" s="494">
        <v>0</v>
      </c>
      <c r="AJ103" s="494">
        <v>0</v>
      </c>
      <c r="AK103" s="494">
        <v>0</v>
      </c>
      <c r="AL103" s="494">
        <v>0</v>
      </c>
      <c r="AM103" s="494">
        <v>0</v>
      </c>
      <c r="AN103" s="494">
        <v>0</v>
      </c>
      <c r="AO103" s="494">
        <v>0</v>
      </c>
      <c r="AP103" s="494">
        <v>0</v>
      </c>
      <c r="AQ103" s="494">
        <v>0</v>
      </c>
      <c r="AR103" s="494">
        <v>0</v>
      </c>
      <c r="AS103" s="494">
        <v>0</v>
      </c>
      <c r="AT103" s="494">
        <v>0</v>
      </c>
      <c r="AU103" s="494">
        <v>0</v>
      </c>
      <c r="AV103" s="494">
        <v>0</v>
      </c>
      <c r="AW103" s="494">
        <v>0</v>
      </c>
      <c r="AX103" s="494">
        <v>0</v>
      </c>
      <c r="AY103" s="494">
        <v>0</v>
      </c>
      <c r="AZ103" s="494">
        <v>0</v>
      </c>
      <c r="BA103" s="494">
        <v>0</v>
      </c>
      <c r="BB103" s="494">
        <v>0</v>
      </c>
      <c r="BC103" s="494">
        <v>0</v>
      </c>
      <c r="BD103" s="494">
        <v>0</v>
      </c>
      <c r="BE103" s="494">
        <v>0</v>
      </c>
      <c r="BF103" s="494">
        <v>0</v>
      </c>
      <c r="BG103" s="494">
        <v>0</v>
      </c>
      <c r="BH103" s="494">
        <v>0</v>
      </c>
      <c r="BI103" s="494">
        <v>0</v>
      </c>
      <c r="BJ103" s="494">
        <v>0</v>
      </c>
      <c r="BK103" s="494">
        <v>0</v>
      </c>
      <c r="BL103" s="494">
        <v>0</v>
      </c>
      <c r="BM103" s="494">
        <v>0</v>
      </c>
      <c r="BN103" s="494">
        <v>0</v>
      </c>
      <c r="BO103" s="494">
        <v>0</v>
      </c>
      <c r="BP103" s="494">
        <v>0</v>
      </c>
      <c r="BQ103" s="494">
        <v>0</v>
      </c>
      <c r="BR103" s="494">
        <v>0</v>
      </c>
      <c r="BS103" s="494">
        <v>0</v>
      </c>
      <c r="BT103" s="494">
        <v>0</v>
      </c>
      <c r="BU103" s="494">
        <v>0</v>
      </c>
      <c r="BV103" s="494">
        <v>0</v>
      </c>
      <c r="BW103" s="494">
        <v>0</v>
      </c>
      <c r="BX103" s="494">
        <v>0</v>
      </c>
      <c r="BY103" s="494">
        <v>0</v>
      </c>
      <c r="BZ103" s="494">
        <v>0</v>
      </c>
      <c r="CA103" s="494">
        <v>0</v>
      </c>
      <c r="CB103" s="494">
        <v>0</v>
      </c>
      <c r="CC103" s="494">
        <v>0</v>
      </c>
      <c r="CD103" s="494">
        <v>0</v>
      </c>
      <c r="CE103" s="494">
        <v>0</v>
      </c>
      <c r="CF103" s="494">
        <v>0</v>
      </c>
      <c r="CG103" s="494">
        <v>0</v>
      </c>
      <c r="CH103" s="494">
        <v>0</v>
      </c>
      <c r="CI103" s="494">
        <v>0</v>
      </c>
      <c r="CJ103" s="494">
        <v>0</v>
      </c>
      <c r="CK103" s="494">
        <v>0</v>
      </c>
      <c r="CL103" s="494">
        <v>0</v>
      </c>
      <c r="CM103" s="494">
        <v>0</v>
      </c>
      <c r="CN103" s="494">
        <v>0</v>
      </c>
      <c r="CO103" s="494">
        <v>0</v>
      </c>
      <c r="CP103" s="494">
        <v>0</v>
      </c>
      <c r="CQ103" s="494">
        <v>0</v>
      </c>
      <c r="CR103" s="494">
        <v>0</v>
      </c>
      <c r="CS103" s="494">
        <v>0</v>
      </c>
      <c r="CT103" s="9"/>
      <c r="CV103" s="343">
        <f>IF(COUNT(G103:INDEX(G103:CS103,RP+1))&lt;&gt;RP+1,"Error",0)</f>
        <v>0</v>
      </c>
      <c r="CX103" s="324">
        <f t="shared" si="26"/>
        <v>0</v>
      </c>
    </row>
    <row r="104" spans="3:102" ht="13" hidden="1" x14ac:dyDescent="0.3">
      <c r="C104" s="421"/>
      <c r="E104" s="492">
        <f>G104+NPV(G.Asm!$F$40,H104:INDEX(H104:CS104,RP))</f>
        <v>0</v>
      </c>
      <c r="F104" s="492">
        <f t="shared" si="25"/>
        <v>0</v>
      </c>
      <c r="G104" s="493">
        <v>0</v>
      </c>
      <c r="H104" s="494">
        <v>0</v>
      </c>
      <c r="I104" s="494">
        <v>0</v>
      </c>
      <c r="J104" s="494">
        <v>0</v>
      </c>
      <c r="K104" s="494">
        <v>0</v>
      </c>
      <c r="L104" s="494">
        <v>0</v>
      </c>
      <c r="M104" s="494">
        <v>0</v>
      </c>
      <c r="N104" s="494">
        <v>0</v>
      </c>
      <c r="O104" s="494">
        <v>0</v>
      </c>
      <c r="P104" s="494">
        <v>0</v>
      </c>
      <c r="Q104" s="494">
        <v>0</v>
      </c>
      <c r="R104" s="494">
        <v>0</v>
      </c>
      <c r="S104" s="494">
        <v>0</v>
      </c>
      <c r="T104" s="494">
        <v>0</v>
      </c>
      <c r="U104" s="494">
        <v>0</v>
      </c>
      <c r="V104" s="494">
        <v>0</v>
      </c>
      <c r="W104" s="494">
        <v>0</v>
      </c>
      <c r="X104" s="494">
        <v>0</v>
      </c>
      <c r="Y104" s="494">
        <v>0</v>
      </c>
      <c r="Z104" s="494">
        <v>0</v>
      </c>
      <c r="AA104" s="494">
        <v>0</v>
      </c>
      <c r="AB104" s="494">
        <v>0</v>
      </c>
      <c r="AC104" s="494">
        <v>0</v>
      </c>
      <c r="AD104" s="494">
        <v>0</v>
      </c>
      <c r="AE104" s="494">
        <v>0</v>
      </c>
      <c r="AF104" s="494">
        <v>0</v>
      </c>
      <c r="AG104" s="494">
        <v>0</v>
      </c>
      <c r="AH104" s="494">
        <v>0</v>
      </c>
      <c r="AI104" s="494">
        <v>0</v>
      </c>
      <c r="AJ104" s="494">
        <v>0</v>
      </c>
      <c r="AK104" s="494">
        <v>0</v>
      </c>
      <c r="AL104" s="494">
        <v>0</v>
      </c>
      <c r="AM104" s="494">
        <v>0</v>
      </c>
      <c r="AN104" s="494">
        <v>0</v>
      </c>
      <c r="AO104" s="494">
        <v>0</v>
      </c>
      <c r="AP104" s="494">
        <v>0</v>
      </c>
      <c r="AQ104" s="494">
        <v>0</v>
      </c>
      <c r="AR104" s="494">
        <v>0</v>
      </c>
      <c r="AS104" s="494">
        <v>0</v>
      </c>
      <c r="AT104" s="494">
        <v>0</v>
      </c>
      <c r="AU104" s="494">
        <v>0</v>
      </c>
      <c r="AV104" s="494">
        <v>0</v>
      </c>
      <c r="AW104" s="494">
        <v>0</v>
      </c>
      <c r="AX104" s="494">
        <v>0</v>
      </c>
      <c r="AY104" s="494">
        <v>0</v>
      </c>
      <c r="AZ104" s="494">
        <v>0</v>
      </c>
      <c r="BA104" s="494">
        <v>0</v>
      </c>
      <c r="BB104" s="494">
        <v>0</v>
      </c>
      <c r="BC104" s="494">
        <v>0</v>
      </c>
      <c r="BD104" s="494">
        <v>0</v>
      </c>
      <c r="BE104" s="494">
        <v>0</v>
      </c>
      <c r="BF104" s="494">
        <v>0</v>
      </c>
      <c r="BG104" s="494">
        <v>0</v>
      </c>
      <c r="BH104" s="494">
        <v>0</v>
      </c>
      <c r="BI104" s="494">
        <v>0</v>
      </c>
      <c r="BJ104" s="494">
        <v>0</v>
      </c>
      <c r="BK104" s="494">
        <v>0</v>
      </c>
      <c r="BL104" s="494">
        <v>0</v>
      </c>
      <c r="BM104" s="494">
        <v>0</v>
      </c>
      <c r="BN104" s="494">
        <v>0</v>
      </c>
      <c r="BO104" s="494">
        <v>0</v>
      </c>
      <c r="BP104" s="494">
        <v>0</v>
      </c>
      <c r="BQ104" s="494">
        <v>0</v>
      </c>
      <c r="BR104" s="494">
        <v>0</v>
      </c>
      <c r="BS104" s="494">
        <v>0</v>
      </c>
      <c r="BT104" s="494">
        <v>0</v>
      </c>
      <c r="BU104" s="494">
        <v>0</v>
      </c>
      <c r="BV104" s="494">
        <v>0</v>
      </c>
      <c r="BW104" s="494">
        <v>0</v>
      </c>
      <c r="BX104" s="494">
        <v>0</v>
      </c>
      <c r="BY104" s="494">
        <v>0</v>
      </c>
      <c r="BZ104" s="494">
        <v>0</v>
      </c>
      <c r="CA104" s="494">
        <v>0</v>
      </c>
      <c r="CB104" s="494">
        <v>0</v>
      </c>
      <c r="CC104" s="494">
        <v>0</v>
      </c>
      <c r="CD104" s="494">
        <v>0</v>
      </c>
      <c r="CE104" s="494">
        <v>0</v>
      </c>
      <c r="CF104" s="494">
        <v>0</v>
      </c>
      <c r="CG104" s="494">
        <v>0</v>
      </c>
      <c r="CH104" s="494">
        <v>0</v>
      </c>
      <c r="CI104" s="494">
        <v>0</v>
      </c>
      <c r="CJ104" s="494">
        <v>0</v>
      </c>
      <c r="CK104" s="494">
        <v>0</v>
      </c>
      <c r="CL104" s="494">
        <v>0</v>
      </c>
      <c r="CM104" s="494">
        <v>0</v>
      </c>
      <c r="CN104" s="494">
        <v>0</v>
      </c>
      <c r="CO104" s="494">
        <v>0</v>
      </c>
      <c r="CP104" s="494">
        <v>0</v>
      </c>
      <c r="CQ104" s="494">
        <v>0</v>
      </c>
      <c r="CR104" s="494">
        <v>0</v>
      </c>
      <c r="CS104" s="494">
        <v>0</v>
      </c>
      <c r="CT104" s="9"/>
      <c r="CV104" s="343">
        <f>IF(COUNT(G104:INDEX(G104:CS104,RP+1))&lt;&gt;RP+1,"Error",0)</f>
        <v>0</v>
      </c>
      <c r="CX104" s="324">
        <f t="shared" si="26"/>
        <v>0</v>
      </c>
    </row>
    <row r="105" spans="3:102" ht="13" hidden="1" x14ac:dyDescent="0.3">
      <c r="C105" s="421"/>
      <c r="E105" s="492">
        <f>G105+NPV(G.Asm!$F$40,H105:INDEX(H105:CS105,RP))</f>
        <v>0</v>
      </c>
      <c r="F105" s="492">
        <f t="shared" si="25"/>
        <v>0</v>
      </c>
      <c r="G105" s="493">
        <v>0</v>
      </c>
      <c r="H105" s="494">
        <v>0</v>
      </c>
      <c r="I105" s="494">
        <v>0</v>
      </c>
      <c r="J105" s="494">
        <v>0</v>
      </c>
      <c r="K105" s="494">
        <v>0</v>
      </c>
      <c r="L105" s="494">
        <v>0</v>
      </c>
      <c r="M105" s="494">
        <v>0</v>
      </c>
      <c r="N105" s="494">
        <v>0</v>
      </c>
      <c r="O105" s="494">
        <v>0</v>
      </c>
      <c r="P105" s="494">
        <v>0</v>
      </c>
      <c r="Q105" s="494">
        <v>0</v>
      </c>
      <c r="R105" s="494">
        <v>0</v>
      </c>
      <c r="S105" s="494">
        <v>0</v>
      </c>
      <c r="T105" s="494">
        <v>0</v>
      </c>
      <c r="U105" s="494">
        <v>0</v>
      </c>
      <c r="V105" s="494">
        <v>0</v>
      </c>
      <c r="W105" s="494">
        <v>0</v>
      </c>
      <c r="X105" s="494">
        <v>0</v>
      </c>
      <c r="Y105" s="494">
        <v>0</v>
      </c>
      <c r="Z105" s="494">
        <v>0</v>
      </c>
      <c r="AA105" s="494">
        <v>0</v>
      </c>
      <c r="AB105" s="494">
        <v>0</v>
      </c>
      <c r="AC105" s="494">
        <v>0</v>
      </c>
      <c r="AD105" s="494">
        <v>0</v>
      </c>
      <c r="AE105" s="494">
        <v>0</v>
      </c>
      <c r="AF105" s="494">
        <v>0</v>
      </c>
      <c r="AG105" s="494">
        <v>0</v>
      </c>
      <c r="AH105" s="494">
        <v>0</v>
      </c>
      <c r="AI105" s="494">
        <v>0</v>
      </c>
      <c r="AJ105" s="494">
        <v>0</v>
      </c>
      <c r="AK105" s="494">
        <v>0</v>
      </c>
      <c r="AL105" s="494">
        <v>0</v>
      </c>
      <c r="AM105" s="494">
        <v>0</v>
      </c>
      <c r="AN105" s="494">
        <v>0</v>
      </c>
      <c r="AO105" s="494">
        <v>0</v>
      </c>
      <c r="AP105" s="494">
        <v>0</v>
      </c>
      <c r="AQ105" s="494">
        <v>0</v>
      </c>
      <c r="AR105" s="494">
        <v>0</v>
      </c>
      <c r="AS105" s="494">
        <v>0</v>
      </c>
      <c r="AT105" s="494">
        <v>0</v>
      </c>
      <c r="AU105" s="494">
        <v>0</v>
      </c>
      <c r="AV105" s="494">
        <v>0</v>
      </c>
      <c r="AW105" s="494">
        <v>0</v>
      </c>
      <c r="AX105" s="494">
        <v>0</v>
      </c>
      <c r="AY105" s="494">
        <v>0</v>
      </c>
      <c r="AZ105" s="494">
        <v>0</v>
      </c>
      <c r="BA105" s="494">
        <v>0</v>
      </c>
      <c r="BB105" s="494">
        <v>0</v>
      </c>
      <c r="BC105" s="494">
        <v>0</v>
      </c>
      <c r="BD105" s="494">
        <v>0</v>
      </c>
      <c r="BE105" s="494">
        <v>0</v>
      </c>
      <c r="BF105" s="494">
        <v>0</v>
      </c>
      <c r="BG105" s="494">
        <v>0</v>
      </c>
      <c r="BH105" s="494">
        <v>0</v>
      </c>
      <c r="BI105" s="494">
        <v>0</v>
      </c>
      <c r="BJ105" s="494">
        <v>0</v>
      </c>
      <c r="BK105" s="494">
        <v>0</v>
      </c>
      <c r="BL105" s="494">
        <v>0</v>
      </c>
      <c r="BM105" s="494">
        <v>0</v>
      </c>
      <c r="BN105" s="494">
        <v>0</v>
      </c>
      <c r="BO105" s="494">
        <v>0</v>
      </c>
      <c r="BP105" s="494">
        <v>0</v>
      </c>
      <c r="BQ105" s="494">
        <v>0</v>
      </c>
      <c r="BR105" s="494">
        <v>0</v>
      </c>
      <c r="BS105" s="494">
        <v>0</v>
      </c>
      <c r="BT105" s="494">
        <v>0</v>
      </c>
      <c r="BU105" s="494">
        <v>0</v>
      </c>
      <c r="BV105" s="494">
        <v>0</v>
      </c>
      <c r="BW105" s="494">
        <v>0</v>
      </c>
      <c r="BX105" s="494">
        <v>0</v>
      </c>
      <c r="BY105" s="494">
        <v>0</v>
      </c>
      <c r="BZ105" s="494">
        <v>0</v>
      </c>
      <c r="CA105" s="494">
        <v>0</v>
      </c>
      <c r="CB105" s="494">
        <v>0</v>
      </c>
      <c r="CC105" s="494">
        <v>0</v>
      </c>
      <c r="CD105" s="494">
        <v>0</v>
      </c>
      <c r="CE105" s="494">
        <v>0</v>
      </c>
      <c r="CF105" s="494">
        <v>0</v>
      </c>
      <c r="CG105" s="494">
        <v>0</v>
      </c>
      <c r="CH105" s="494">
        <v>0</v>
      </c>
      <c r="CI105" s="494">
        <v>0</v>
      </c>
      <c r="CJ105" s="494">
        <v>0</v>
      </c>
      <c r="CK105" s="494">
        <v>0</v>
      </c>
      <c r="CL105" s="494">
        <v>0</v>
      </c>
      <c r="CM105" s="494">
        <v>0</v>
      </c>
      <c r="CN105" s="494">
        <v>0</v>
      </c>
      <c r="CO105" s="494">
        <v>0</v>
      </c>
      <c r="CP105" s="494">
        <v>0</v>
      </c>
      <c r="CQ105" s="494">
        <v>0</v>
      </c>
      <c r="CR105" s="494">
        <v>0</v>
      </c>
      <c r="CS105" s="494">
        <v>0</v>
      </c>
      <c r="CT105" s="9"/>
      <c r="CV105" s="343">
        <f>IF(COUNT(G105:INDEX(G105:CS105,RP+1))&lt;&gt;RP+1,"Error",0)</f>
        <v>0</v>
      </c>
      <c r="CX105" s="324">
        <f t="shared" si="26"/>
        <v>0</v>
      </c>
    </row>
    <row r="106" spans="3:102" ht="13" hidden="1" x14ac:dyDescent="0.3">
      <c r="C106" s="421"/>
      <c r="E106" s="492">
        <f>G106+NPV(G.Asm!$F$40,H106:INDEX(H106:CS106,RP))</f>
        <v>0</v>
      </c>
      <c r="F106" s="492">
        <f t="shared" si="25"/>
        <v>0</v>
      </c>
      <c r="G106" s="493">
        <v>0</v>
      </c>
      <c r="H106" s="494">
        <v>0</v>
      </c>
      <c r="I106" s="494">
        <v>0</v>
      </c>
      <c r="J106" s="494">
        <v>0</v>
      </c>
      <c r="K106" s="494">
        <v>0</v>
      </c>
      <c r="L106" s="494">
        <v>0</v>
      </c>
      <c r="M106" s="494">
        <v>0</v>
      </c>
      <c r="N106" s="494">
        <v>0</v>
      </c>
      <c r="O106" s="494">
        <v>0</v>
      </c>
      <c r="P106" s="494">
        <v>0</v>
      </c>
      <c r="Q106" s="494">
        <v>0</v>
      </c>
      <c r="R106" s="494">
        <v>0</v>
      </c>
      <c r="S106" s="494">
        <v>0</v>
      </c>
      <c r="T106" s="494">
        <v>0</v>
      </c>
      <c r="U106" s="494">
        <v>0</v>
      </c>
      <c r="V106" s="494">
        <v>0</v>
      </c>
      <c r="W106" s="494">
        <v>0</v>
      </c>
      <c r="X106" s="494">
        <v>0</v>
      </c>
      <c r="Y106" s="494">
        <v>0</v>
      </c>
      <c r="Z106" s="494">
        <v>0</v>
      </c>
      <c r="AA106" s="494">
        <v>0</v>
      </c>
      <c r="AB106" s="494">
        <v>0</v>
      </c>
      <c r="AC106" s="494">
        <v>0</v>
      </c>
      <c r="AD106" s="494">
        <v>0</v>
      </c>
      <c r="AE106" s="494">
        <v>0</v>
      </c>
      <c r="AF106" s="494">
        <v>0</v>
      </c>
      <c r="AG106" s="494">
        <v>0</v>
      </c>
      <c r="AH106" s="494">
        <v>0</v>
      </c>
      <c r="AI106" s="494">
        <v>0</v>
      </c>
      <c r="AJ106" s="494">
        <v>0</v>
      </c>
      <c r="AK106" s="494">
        <v>0</v>
      </c>
      <c r="AL106" s="494">
        <v>0</v>
      </c>
      <c r="AM106" s="494">
        <v>0</v>
      </c>
      <c r="AN106" s="494">
        <v>0</v>
      </c>
      <c r="AO106" s="494">
        <v>0</v>
      </c>
      <c r="AP106" s="494">
        <v>0</v>
      </c>
      <c r="AQ106" s="494">
        <v>0</v>
      </c>
      <c r="AR106" s="494">
        <v>0</v>
      </c>
      <c r="AS106" s="494">
        <v>0</v>
      </c>
      <c r="AT106" s="494">
        <v>0</v>
      </c>
      <c r="AU106" s="494">
        <v>0</v>
      </c>
      <c r="AV106" s="494">
        <v>0</v>
      </c>
      <c r="AW106" s="494">
        <v>0</v>
      </c>
      <c r="AX106" s="494">
        <v>0</v>
      </c>
      <c r="AY106" s="494">
        <v>0</v>
      </c>
      <c r="AZ106" s="494">
        <v>0</v>
      </c>
      <c r="BA106" s="494">
        <v>0</v>
      </c>
      <c r="BB106" s="494">
        <v>0</v>
      </c>
      <c r="BC106" s="494">
        <v>0</v>
      </c>
      <c r="BD106" s="494">
        <v>0</v>
      </c>
      <c r="BE106" s="494">
        <v>0</v>
      </c>
      <c r="BF106" s="494">
        <v>0</v>
      </c>
      <c r="BG106" s="494">
        <v>0</v>
      </c>
      <c r="BH106" s="494">
        <v>0</v>
      </c>
      <c r="BI106" s="494">
        <v>0</v>
      </c>
      <c r="BJ106" s="494">
        <v>0</v>
      </c>
      <c r="BK106" s="494">
        <v>0</v>
      </c>
      <c r="BL106" s="494">
        <v>0</v>
      </c>
      <c r="BM106" s="494">
        <v>0</v>
      </c>
      <c r="BN106" s="494">
        <v>0</v>
      </c>
      <c r="BO106" s="494">
        <v>0</v>
      </c>
      <c r="BP106" s="494">
        <v>0</v>
      </c>
      <c r="BQ106" s="494">
        <v>0</v>
      </c>
      <c r="BR106" s="494">
        <v>0</v>
      </c>
      <c r="BS106" s="494">
        <v>0</v>
      </c>
      <c r="BT106" s="494">
        <v>0</v>
      </c>
      <c r="BU106" s="494">
        <v>0</v>
      </c>
      <c r="BV106" s="494">
        <v>0</v>
      </c>
      <c r="BW106" s="494">
        <v>0</v>
      </c>
      <c r="BX106" s="494">
        <v>0</v>
      </c>
      <c r="BY106" s="494">
        <v>0</v>
      </c>
      <c r="BZ106" s="494">
        <v>0</v>
      </c>
      <c r="CA106" s="494">
        <v>0</v>
      </c>
      <c r="CB106" s="494">
        <v>0</v>
      </c>
      <c r="CC106" s="494">
        <v>0</v>
      </c>
      <c r="CD106" s="494">
        <v>0</v>
      </c>
      <c r="CE106" s="494">
        <v>0</v>
      </c>
      <c r="CF106" s="494">
        <v>0</v>
      </c>
      <c r="CG106" s="494">
        <v>0</v>
      </c>
      <c r="CH106" s="494">
        <v>0</v>
      </c>
      <c r="CI106" s="494">
        <v>0</v>
      </c>
      <c r="CJ106" s="494">
        <v>0</v>
      </c>
      <c r="CK106" s="494">
        <v>0</v>
      </c>
      <c r="CL106" s="494">
        <v>0</v>
      </c>
      <c r="CM106" s="494">
        <v>0</v>
      </c>
      <c r="CN106" s="494">
        <v>0</v>
      </c>
      <c r="CO106" s="494">
        <v>0</v>
      </c>
      <c r="CP106" s="494">
        <v>0</v>
      </c>
      <c r="CQ106" s="494">
        <v>0</v>
      </c>
      <c r="CR106" s="494">
        <v>0</v>
      </c>
      <c r="CS106" s="494">
        <v>0</v>
      </c>
      <c r="CT106" s="9"/>
      <c r="CV106" s="343">
        <f>IF(COUNT(G106:INDEX(G106:CS106,RP+1))&lt;&gt;RP+1,"Error",0)</f>
        <v>0</v>
      </c>
      <c r="CX106" s="324">
        <f t="shared" si="26"/>
        <v>0</v>
      </c>
    </row>
    <row r="107" spans="3:102" ht="13" hidden="1" x14ac:dyDescent="0.3">
      <c r="C107" s="421"/>
      <c r="E107" s="492">
        <f>G107+NPV(G.Asm!$F$40,H107:INDEX(H107:CS107,RP))</f>
        <v>0</v>
      </c>
      <c r="F107" s="492">
        <f t="shared" si="25"/>
        <v>0</v>
      </c>
      <c r="G107" s="493">
        <v>0</v>
      </c>
      <c r="H107" s="494">
        <v>0</v>
      </c>
      <c r="I107" s="494">
        <v>0</v>
      </c>
      <c r="J107" s="494">
        <v>0</v>
      </c>
      <c r="K107" s="494">
        <v>0</v>
      </c>
      <c r="L107" s="494">
        <v>0</v>
      </c>
      <c r="M107" s="494">
        <v>0</v>
      </c>
      <c r="N107" s="494">
        <v>0</v>
      </c>
      <c r="O107" s="494">
        <v>0</v>
      </c>
      <c r="P107" s="494">
        <v>0</v>
      </c>
      <c r="Q107" s="494">
        <v>0</v>
      </c>
      <c r="R107" s="494">
        <v>0</v>
      </c>
      <c r="S107" s="494">
        <v>0</v>
      </c>
      <c r="T107" s="494">
        <v>0</v>
      </c>
      <c r="U107" s="494">
        <v>0</v>
      </c>
      <c r="V107" s="494">
        <v>0</v>
      </c>
      <c r="W107" s="494">
        <v>0</v>
      </c>
      <c r="X107" s="494">
        <v>0</v>
      </c>
      <c r="Y107" s="494">
        <v>0</v>
      </c>
      <c r="Z107" s="494">
        <v>0</v>
      </c>
      <c r="AA107" s="494">
        <v>0</v>
      </c>
      <c r="AB107" s="494">
        <v>0</v>
      </c>
      <c r="AC107" s="494">
        <v>0</v>
      </c>
      <c r="AD107" s="494">
        <v>0</v>
      </c>
      <c r="AE107" s="494">
        <v>0</v>
      </c>
      <c r="AF107" s="494">
        <v>0</v>
      </c>
      <c r="AG107" s="494">
        <v>0</v>
      </c>
      <c r="AH107" s="494">
        <v>0</v>
      </c>
      <c r="AI107" s="494">
        <v>0</v>
      </c>
      <c r="AJ107" s="494">
        <v>0</v>
      </c>
      <c r="AK107" s="494">
        <v>0</v>
      </c>
      <c r="AL107" s="494">
        <v>0</v>
      </c>
      <c r="AM107" s="494">
        <v>0</v>
      </c>
      <c r="AN107" s="494">
        <v>0</v>
      </c>
      <c r="AO107" s="494">
        <v>0</v>
      </c>
      <c r="AP107" s="494">
        <v>0</v>
      </c>
      <c r="AQ107" s="494">
        <v>0</v>
      </c>
      <c r="AR107" s="494">
        <v>0</v>
      </c>
      <c r="AS107" s="494">
        <v>0</v>
      </c>
      <c r="AT107" s="494">
        <v>0</v>
      </c>
      <c r="AU107" s="494">
        <v>0</v>
      </c>
      <c r="AV107" s="494">
        <v>0</v>
      </c>
      <c r="AW107" s="494">
        <v>0</v>
      </c>
      <c r="AX107" s="494">
        <v>0</v>
      </c>
      <c r="AY107" s="494">
        <v>0</v>
      </c>
      <c r="AZ107" s="494">
        <v>0</v>
      </c>
      <c r="BA107" s="494">
        <v>0</v>
      </c>
      <c r="BB107" s="494">
        <v>0</v>
      </c>
      <c r="BC107" s="494">
        <v>0</v>
      </c>
      <c r="BD107" s="494">
        <v>0</v>
      </c>
      <c r="BE107" s="494">
        <v>0</v>
      </c>
      <c r="BF107" s="494">
        <v>0</v>
      </c>
      <c r="BG107" s="494">
        <v>0</v>
      </c>
      <c r="BH107" s="494">
        <v>0</v>
      </c>
      <c r="BI107" s="494">
        <v>0</v>
      </c>
      <c r="BJ107" s="494">
        <v>0</v>
      </c>
      <c r="BK107" s="494">
        <v>0</v>
      </c>
      <c r="BL107" s="494">
        <v>0</v>
      </c>
      <c r="BM107" s="494">
        <v>0</v>
      </c>
      <c r="BN107" s="494">
        <v>0</v>
      </c>
      <c r="BO107" s="494">
        <v>0</v>
      </c>
      <c r="BP107" s="494">
        <v>0</v>
      </c>
      <c r="BQ107" s="494">
        <v>0</v>
      </c>
      <c r="BR107" s="494">
        <v>0</v>
      </c>
      <c r="BS107" s="494">
        <v>0</v>
      </c>
      <c r="BT107" s="494">
        <v>0</v>
      </c>
      <c r="BU107" s="494">
        <v>0</v>
      </c>
      <c r="BV107" s="494">
        <v>0</v>
      </c>
      <c r="BW107" s="494">
        <v>0</v>
      </c>
      <c r="BX107" s="494">
        <v>0</v>
      </c>
      <c r="BY107" s="494">
        <v>0</v>
      </c>
      <c r="BZ107" s="494">
        <v>0</v>
      </c>
      <c r="CA107" s="494">
        <v>0</v>
      </c>
      <c r="CB107" s="494">
        <v>0</v>
      </c>
      <c r="CC107" s="494">
        <v>0</v>
      </c>
      <c r="CD107" s="494">
        <v>0</v>
      </c>
      <c r="CE107" s="494">
        <v>0</v>
      </c>
      <c r="CF107" s="494">
        <v>0</v>
      </c>
      <c r="CG107" s="494">
        <v>0</v>
      </c>
      <c r="CH107" s="494">
        <v>0</v>
      </c>
      <c r="CI107" s="494">
        <v>0</v>
      </c>
      <c r="CJ107" s="494">
        <v>0</v>
      </c>
      <c r="CK107" s="494">
        <v>0</v>
      </c>
      <c r="CL107" s="494">
        <v>0</v>
      </c>
      <c r="CM107" s="494">
        <v>0</v>
      </c>
      <c r="CN107" s="494">
        <v>0</v>
      </c>
      <c r="CO107" s="494">
        <v>0</v>
      </c>
      <c r="CP107" s="494">
        <v>0</v>
      </c>
      <c r="CQ107" s="494">
        <v>0</v>
      </c>
      <c r="CR107" s="494">
        <v>0</v>
      </c>
      <c r="CS107" s="494">
        <v>0</v>
      </c>
      <c r="CT107" s="9"/>
      <c r="CV107" s="343">
        <f>IF(COUNT(G107:INDEX(G107:CS107,RP+1))&lt;&gt;RP+1,"Error",0)</f>
        <v>0</v>
      </c>
      <c r="CX107" s="324">
        <f t="shared" si="26"/>
        <v>0</v>
      </c>
    </row>
    <row r="108" spans="3:102" ht="13" hidden="1" x14ac:dyDescent="0.3">
      <c r="C108" s="421"/>
      <c r="E108" s="492">
        <f>G108+NPV(G.Asm!$F$40,H108:INDEX(H108:CS108,RP))</f>
        <v>0</v>
      </c>
      <c r="F108" s="492">
        <f t="shared" si="25"/>
        <v>0</v>
      </c>
      <c r="G108" s="493">
        <v>0</v>
      </c>
      <c r="H108" s="494">
        <v>0</v>
      </c>
      <c r="I108" s="494">
        <v>0</v>
      </c>
      <c r="J108" s="494">
        <v>0</v>
      </c>
      <c r="K108" s="494">
        <v>0</v>
      </c>
      <c r="L108" s="494">
        <v>0</v>
      </c>
      <c r="M108" s="494">
        <v>0</v>
      </c>
      <c r="N108" s="494">
        <v>0</v>
      </c>
      <c r="O108" s="494">
        <v>0</v>
      </c>
      <c r="P108" s="494">
        <v>0</v>
      </c>
      <c r="Q108" s="494">
        <v>0</v>
      </c>
      <c r="R108" s="494">
        <v>0</v>
      </c>
      <c r="S108" s="494">
        <v>0</v>
      </c>
      <c r="T108" s="494">
        <v>0</v>
      </c>
      <c r="U108" s="494">
        <v>0</v>
      </c>
      <c r="V108" s="494">
        <v>0</v>
      </c>
      <c r="W108" s="494">
        <v>0</v>
      </c>
      <c r="X108" s="494">
        <v>0</v>
      </c>
      <c r="Y108" s="494">
        <v>0</v>
      </c>
      <c r="Z108" s="494">
        <v>0</v>
      </c>
      <c r="AA108" s="494">
        <v>0</v>
      </c>
      <c r="AB108" s="494">
        <v>0</v>
      </c>
      <c r="AC108" s="494">
        <v>0</v>
      </c>
      <c r="AD108" s="494">
        <v>0</v>
      </c>
      <c r="AE108" s="494">
        <v>0</v>
      </c>
      <c r="AF108" s="494">
        <v>0</v>
      </c>
      <c r="AG108" s="494">
        <v>0</v>
      </c>
      <c r="AH108" s="494">
        <v>0</v>
      </c>
      <c r="AI108" s="494">
        <v>0</v>
      </c>
      <c r="AJ108" s="494">
        <v>0</v>
      </c>
      <c r="AK108" s="494">
        <v>0</v>
      </c>
      <c r="AL108" s="494">
        <v>0</v>
      </c>
      <c r="AM108" s="494">
        <v>0</v>
      </c>
      <c r="AN108" s="494">
        <v>0</v>
      </c>
      <c r="AO108" s="494">
        <v>0</v>
      </c>
      <c r="AP108" s="494">
        <v>0</v>
      </c>
      <c r="AQ108" s="494">
        <v>0</v>
      </c>
      <c r="AR108" s="494">
        <v>0</v>
      </c>
      <c r="AS108" s="494">
        <v>0</v>
      </c>
      <c r="AT108" s="494">
        <v>0</v>
      </c>
      <c r="AU108" s="494">
        <v>0</v>
      </c>
      <c r="AV108" s="494">
        <v>0</v>
      </c>
      <c r="AW108" s="494">
        <v>0</v>
      </c>
      <c r="AX108" s="494">
        <v>0</v>
      </c>
      <c r="AY108" s="494">
        <v>0</v>
      </c>
      <c r="AZ108" s="494">
        <v>0</v>
      </c>
      <c r="BA108" s="494">
        <v>0</v>
      </c>
      <c r="BB108" s="494">
        <v>0</v>
      </c>
      <c r="BC108" s="494">
        <v>0</v>
      </c>
      <c r="BD108" s="494">
        <v>0</v>
      </c>
      <c r="BE108" s="494">
        <v>0</v>
      </c>
      <c r="BF108" s="494">
        <v>0</v>
      </c>
      <c r="BG108" s="494">
        <v>0</v>
      </c>
      <c r="BH108" s="494">
        <v>0</v>
      </c>
      <c r="BI108" s="494">
        <v>0</v>
      </c>
      <c r="BJ108" s="494">
        <v>0</v>
      </c>
      <c r="BK108" s="494">
        <v>0</v>
      </c>
      <c r="BL108" s="494">
        <v>0</v>
      </c>
      <c r="BM108" s="494">
        <v>0</v>
      </c>
      <c r="BN108" s="494">
        <v>0</v>
      </c>
      <c r="BO108" s="494">
        <v>0</v>
      </c>
      <c r="BP108" s="494">
        <v>0</v>
      </c>
      <c r="BQ108" s="494">
        <v>0</v>
      </c>
      <c r="BR108" s="494">
        <v>0</v>
      </c>
      <c r="BS108" s="494">
        <v>0</v>
      </c>
      <c r="BT108" s="494">
        <v>0</v>
      </c>
      <c r="BU108" s="494">
        <v>0</v>
      </c>
      <c r="BV108" s="494">
        <v>0</v>
      </c>
      <c r="BW108" s="494">
        <v>0</v>
      </c>
      <c r="BX108" s="494">
        <v>0</v>
      </c>
      <c r="BY108" s="494">
        <v>0</v>
      </c>
      <c r="BZ108" s="494">
        <v>0</v>
      </c>
      <c r="CA108" s="494">
        <v>0</v>
      </c>
      <c r="CB108" s="494">
        <v>0</v>
      </c>
      <c r="CC108" s="494">
        <v>0</v>
      </c>
      <c r="CD108" s="494">
        <v>0</v>
      </c>
      <c r="CE108" s="494">
        <v>0</v>
      </c>
      <c r="CF108" s="494">
        <v>0</v>
      </c>
      <c r="CG108" s="494">
        <v>0</v>
      </c>
      <c r="CH108" s="494">
        <v>0</v>
      </c>
      <c r="CI108" s="494">
        <v>0</v>
      </c>
      <c r="CJ108" s="494">
        <v>0</v>
      </c>
      <c r="CK108" s="494">
        <v>0</v>
      </c>
      <c r="CL108" s="494">
        <v>0</v>
      </c>
      <c r="CM108" s="494">
        <v>0</v>
      </c>
      <c r="CN108" s="494">
        <v>0</v>
      </c>
      <c r="CO108" s="494">
        <v>0</v>
      </c>
      <c r="CP108" s="494">
        <v>0</v>
      </c>
      <c r="CQ108" s="494">
        <v>0</v>
      </c>
      <c r="CR108" s="494">
        <v>0</v>
      </c>
      <c r="CS108" s="494">
        <v>0</v>
      </c>
      <c r="CT108" s="9"/>
      <c r="CV108" s="343">
        <f>IF(COUNT(G108:INDEX(G108:CS108,RP+1))&lt;&gt;RP+1,"Error",0)</f>
        <v>0</v>
      </c>
      <c r="CX108" s="324">
        <f t="shared" si="26"/>
        <v>0</v>
      </c>
    </row>
    <row r="109" spans="3:102" ht="13" hidden="1" x14ac:dyDescent="0.3">
      <c r="C109" s="421"/>
      <c r="E109" s="492">
        <f>G109+NPV(G.Asm!$F$40,H109:INDEX(H109:CS109,RP))</f>
        <v>0</v>
      </c>
      <c r="F109" s="492">
        <f t="shared" si="25"/>
        <v>0</v>
      </c>
      <c r="G109" s="493">
        <v>0</v>
      </c>
      <c r="H109" s="494">
        <v>0</v>
      </c>
      <c r="I109" s="494">
        <v>0</v>
      </c>
      <c r="J109" s="494">
        <v>0</v>
      </c>
      <c r="K109" s="494">
        <v>0</v>
      </c>
      <c r="L109" s="494">
        <v>0</v>
      </c>
      <c r="M109" s="494">
        <v>0</v>
      </c>
      <c r="N109" s="494">
        <v>0</v>
      </c>
      <c r="O109" s="494">
        <v>0</v>
      </c>
      <c r="P109" s="494">
        <v>0</v>
      </c>
      <c r="Q109" s="494">
        <v>0</v>
      </c>
      <c r="R109" s="494">
        <v>0</v>
      </c>
      <c r="S109" s="494">
        <v>0</v>
      </c>
      <c r="T109" s="494">
        <v>0</v>
      </c>
      <c r="U109" s="494">
        <v>0</v>
      </c>
      <c r="V109" s="494">
        <v>0</v>
      </c>
      <c r="W109" s="494">
        <v>0</v>
      </c>
      <c r="X109" s="494">
        <v>0</v>
      </c>
      <c r="Y109" s="494">
        <v>0</v>
      </c>
      <c r="Z109" s="494">
        <v>0</v>
      </c>
      <c r="AA109" s="494">
        <v>0</v>
      </c>
      <c r="AB109" s="494">
        <v>0</v>
      </c>
      <c r="AC109" s="494">
        <v>0</v>
      </c>
      <c r="AD109" s="494">
        <v>0</v>
      </c>
      <c r="AE109" s="494">
        <v>0</v>
      </c>
      <c r="AF109" s="494">
        <v>0</v>
      </c>
      <c r="AG109" s="494">
        <v>0</v>
      </c>
      <c r="AH109" s="494">
        <v>0</v>
      </c>
      <c r="AI109" s="494">
        <v>0</v>
      </c>
      <c r="AJ109" s="494">
        <v>0</v>
      </c>
      <c r="AK109" s="494">
        <v>0</v>
      </c>
      <c r="AL109" s="494">
        <v>0</v>
      </c>
      <c r="AM109" s="494">
        <v>0</v>
      </c>
      <c r="AN109" s="494">
        <v>0</v>
      </c>
      <c r="AO109" s="494">
        <v>0</v>
      </c>
      <c r="AP109" s="494">
        <v>0</v>
      </c>
      <c r="AQ109" s="494">
        <v>0</v>
      </c>
      <c r="AR109" s="494">
        <v>0</v>
      </c>
      <c r="AS109" s="494">
        <v>0</v>
      </c>
      <c r="AT109" s="494">
        <v>0</v>
      </c>
      <c r="AU109" s="494">
        <v>0</v>
      </c>
      <c r="AV109" s="494">
        <v>0</v>
      </c>
      <c r="AW109" s="494">
        <v>0</v>
      </c>
      <c r="AX109" s="494">
        <v>0</v>
      </c>
      <c r="AY109" s="494">
        <v>0</v>
      </c>
      <c r="AZ109" s="494">
        <v>0</v>
      </c>
      <c r="BA109" s="494">
        <v>0</v>
      </c>
      <c r="BB109" s="494">
        <v>0</v>
      </c>
      <c r="BC109" s="494">
        <v>0</v>
      </c>
      <c r="BD109" s="494">
        <v>0</v>
      </c>
      <c r="BE109" s="494">
        <v>0</v>
      </c>
      <c r="BF109" s="494">
        <v>0</v>
      </c>
      <c r="BG109" s="494">
        <v>0</v>
      </c>
      <c r="BH109" s="494">
        <v>0</v>
      </c>
      <c r="BI109" s="494">
        <v>0</v>
      </c>
      <c r="BJ109" s="494">
        <v>0</v>
      </c>
      <c r="BK109" s="494">
        <v>0</v>
      </c>
      <c r="BL109" s="494">
        <v>0</v>
      </c>
      <c r="BM109" s="494">
        <v>0</v>
      </c>
      <c r="BN109" s="494">
        <v>0</v>
      </c>
      <c r="BO109" s="494">
        <v>0</v>
      </c>
      <c r="BP109" s="494">
        <v>0</v>
      </c>
      <c r="BQ109" s="494">
        <v>0</v>
      </c>
      <c r="BR109" s="494">
        <v>0</v>
      </c>
      <c r="BS109" s="494">
        <v>0</v>
      </c>
      <c r="BT109" s="494">
        <v>0</v>
      </c>
      <c r="BU109" s="494">
        <v>0</v>
      </c>
      <c r="BV109" s="494">
        <v>0</v>
      </c>
      <c r="BW109" s="494">
        <v>0</v>
      </c>
      <c r="BX109" s="494">
        <v>0</v>
      </c>
      <c r="BY109" s="494">
        <v>0</v>
      </c>
      <c r="BZ109" s="494">
        <v>0</v>
      </c>
      <c r="CA109" s="494">
        <v>0</v>
      </c>
      <c r="CB109" s="494">
        <v>0</v>
      </c>
      <c r="CC109" s="494">
        <v>0</v>
      </c>
      <c r="CD109" s="494">
        <v>0</v>
      </c>
      <c r="CE109" s="494">
        <v>0</v>
      </c>
      <c r="CF109" s="494">
        <v>0</v>
      </c>
      <c r="CG109" s="494">
        <v>0</v>
      </c>
      <c r="CH109" s="494">
        <v>0</v>
      </c>
      <c r="CI109" s="494">
        <v>0</v>
      </c>
      <c r="CJ109" s="494">
        <v>0</v>
      </c>
      <c r="CK109" s="494">
        <v>0</v>
      </c>
      <c r="CL109" s="494">
        <v>0</v>
      </c>
      <c r="CM109" s="494">
        <v>0</v>
      </c>
      <c r="CN109" s="494">
        <v>0</v>
      </c>
      <c r="CO109" s="494">
        <v>0</v>
      </c>
      <c r="CP109" s="494">
        <v>0</v>
      </c>
      <c r="CQ109" s="494">
        <v>0</v>
      </c>
      <c r="CR109" s="494">
        <v>0</v>
      </c>
      <c r="CS109" s="494">
        <v>0</v>
      </c>
      <c r="CT109" s="9"/>
      <c r="CV109" s="343">
        <f>IF(COUNT(G109:INDEX(G109:CS109,RP+1))&lt;&gt;RP+1,"Error",0)</f>
        <v>0</v>
      </c>
      <c r="CX109" s="324">
        <f t="shared" si="26"/>
        <v>0</v>
      </c>
    </row>
    <row r="110" spans="3:102" ht="13" hidden="1" x14ac:dyDescent="0.3">
      <c r="C110" s="421"/>
      <c r="E110" s="492">
        <f>G110+NPV(G.Asm!$F$40,H110:INDEX(H110:CS110,RP))</f>
        <v>0</v>
      </c>
      <c r="F110" s="492">
        <f t="shared" si="25"/>
        <v>0</v>
      </c>
      <c r="G110" s="493">
        <v>0</v>
      </c>
      <c r="H110" s="494">
        <v>0</v>
      </c>
      <c r="I110" s="494">
        <v>0</v>
      </c>
      <c r="J110" s="494">
        <v>0</v>
      </c>
      <c r="K110" s="494">
        <v>0</v>
      </c>
      <c r="L110" s="494">
        <v>0</v>
      </c>
      <c r="M110" s="494">
        <v>0</v>
      </c>
      <c r="N110" s="494">
        <v>0</v>
      </c>
      <c r="O110" s="494">
        <v>0</v>
      </c>
      <c r="P110" s="494">
        <v>0</v>
      </c>
      <c r="Q110" s="494">
        <v>0</v>
      </c>
      <c r="R110" s="494">
        <v>0</v>
      </c>
      <c r="S110" s="494">
        <v>0</v>
      </c>
      <c r="T110" s="494">
        <v>0</v>
      </c>
      <c r="U110" s="494">
        <v>0</v>
      </c>
      <c r="V110" s="494">
        <v>0</v>
      </c>
      <c r="W110" s="494">
        <v>0</v>
      </c>
      <c r="X110" s="494">
        <v>0</v>
      </c>
      <c r="Y110" s="494">
        <v>0</v>
      </c>
      <c r="Z110" s="494">
        <v>0</v>
      </c>
      <c r="AA110" s="494">
        <v>0</v>
      </c>
      <c r="AB110" s="494">
        <v>0</v>
      </c>
      <c r="AC110" s="494">
        <v>0</v>
      </c>
      <c r="AD110" s="494">
        <v>0</v>
      </c>
      <c r="AE110" s="494">
        <v>0</v>
      </c>
      <c r="AF110" s="494">
        <v>0</v>
      </c>
      <c r="AG110" s="494">
        <v>0</v>
      </c>
      <c r="AH110" s="494">
        <v>0</v>
      </c>
      <c r="AI110" s="494">
        <v>0</v>
      </c>
      <c r="AJ110" s="494">
        <v>0</v>
      </c>
      <c r="AK110" s="494">
        <v>0</v>
      </c>
      <c r="AL110" s="494">
        <v>0</v>
      </c>
      <c r="AM110" s="494">
        <v>0</v>
      </c>
      <c r="AN110" s="494">
        <v>0</v>
      </c>
      <c r="AO110" s="494">
        <v>0</v>
      </c>
      <c r="AP110" s="494">
        <v>0</v>
      </c>
      <c r="AQ110" s="494">
        <v>0</v>
      </c>
      <c r="AR110" s="494">
        <v>0</v>
      </c>
      <c r="AS110" s="494">
        <v>0</v>
      </c>
      <c r="AT110" s="494">
        <v>0</v>
      </c>
      <c r="AU110" s="494">
        <v>0</v>
      </c>
      <c r="AV110" s="494">
        <v>0</v>
      </c>
      <c r="AW110" s="494">
        <v>0</v>
      </c>
      <c r="AX110" s="494">
        <v>0</v>
      </c>
      <c r="AY110" s="494">
        <v>0</v>
      </c>
      <c r="AZ110" s="494">
        <v>0</v>
      </c>
      <c r="BA110" s="494">
        <v>0</v>
      </c>
      <c r="BB110" s="494">
        <v>0</v>
      </c>
      <c r="BC110" s="494">
        <v>0</v>
      </c>
      <c r="BD110" s="494">
        <v>0</v>
      </c>
      <c r="BE110" s="494">
        <v>0</v>
      </c>
      <c r="BF110" s="494">
        <v>0</v>
      </c>
      <c r="BG110" s="494">
        <v>0</v>
      </c>
      <c r="BH110" s="494">
        <v>0</v>
      </c>
      <c r="BI110" s="494">
        <v>0</v>
      </c>
      <c r="BJ110" s="494">
        <v>0</v>
      </c>
      <c r="BK110" s="494">
        <v>0</v>
      </c>
      <c r="BL110" s="494">
        <v>0</v>
      </c>
      <c r="BM110" s="494">
        <v>0</v>
      </c>
      <c r="BN110" s="494">
        <v>0</v>
      </c>
      <c r="BO110" s="494">
        <v>0</v>
      </c>
      <c r="BP110" s="494">
        <v>0</v>
      </c>
      <c r="BQ110" s="494">
        <v>0</v>
      </c>
      <c r="BR110" s="494">
        <v>0</v>
      </c>
      <c r="BS110" s="494">
        <v>0</v>
      </c>
      <c r="BT110" s="494">
        <v>0</v>
      </c>
      <c r="BU110" s="494">
        <v>0</v>
      </c>
      <c r="BV110" s="494">
        <v>0</v>
      </c>
      <c r="BW110" s="494">
        <v>0</v>
      </c>
      <c r="BX110" s="494">
        <v>0</v>
      </c>
      <c r="BY110" s="494">
        <v>0</v>
      </c>
      <c r="BZ110" s="494">
        <v>0</v>
      </c>
      <c r="CA110" s="494">
        <v>0</v>
      </c>
      <c r="CB110" s="494">
        <v>0</v>
      </c>
      <c r="CC110" s="494">
        <v>0</v>
      </c>
      <c r="CD110" s="494">
        <v>0</v>
      </c>
      <c r="CE110" s="494">
        <v>0</v>
      </c>
      <c r="CF110" s="494">
        <v>0</v>
      </c>
      <c r="CG110" s="494">
        <v>0</v>
      </c>
      <c r="CH110" s="494">
        <v>0</v>
      </c>
      <c r="CI110" s="494">
        <v>0</v>
      </c>
      <c r="CJ110" s="494">
        <v>0</v>
      </c>
      <c r="CK110" s="494">
        <v>0</v>
      </c>
      <c r="CL110" s="494">
        <v>0</v>
      </c>
      <c r="CM110" s="494">
        <v>0</v>
      </c>
      <c r="CN110" s="494">
        <v>0</v>
      </c>
      <c r="CO110" s="494">
        <v>0</v>
      </c>
      <c r="CP110" s="494">
        <v>0</v>
      </c>
      <c r="CQ110" s="494">
        <v>0</v>
      </c>
      <c r="CR110" s="494">
        <v>0</v>
      </c>
      <c r="CS110" s="494">
        <v>0</v>
      </c>
      <c r="CT110" s="9"/>
      <c r="CV110" s="343">
        <f>IF(COUNT(G110:INDEX(G110:CS110,RP+1))&lt;&gt;RP+1,"Error",0)</f>
        <v>0</v>
      </c>
      <c r="CX110" s="324">
        <f t="shared" si="26"/>
        <v>0</v>
      </c>
    </row>
    <row r="111" spans="3:102" ht="13" hidden="1" x14ac:dyDescent="0.3">
      <c r="C111" s="422" t="s">
        <v>334</v>
      </c>
      <c r="E111" s="492">
        <f>G111+NPV(G.Asm!$F$40,H111:INDEX(H111:CS111,RP))</f>
        <v>0</v>
      </c>
      <c r="F111" s="492">
        <f t="shared" si="25"/>
        <v>0</v>
      </c>
      <c r="G111" s="493">
        <v>0</v>
      </c>
      <c r="H111" s="494">
        <v>0</v>
      </c>
      <c r="I111" s="494">
        <v>0</v>
      </c>
      <c r="J111" s="494">
        <v>0</v>
      </c>
      <c r="K111" s="494">
        <v>0</v>
      </c>
      <c r="L111" s="494">
        <v>0</v>
      </c>
      <c r="M111" s="494">
        <v>0</v>
      </c>
      <c r="N111" s="494">
        <v>0</v>
      </c>
      <c r="O111" s="494">
        <v>0</v>
      </c>
      <c r="P111" s="494">
        <v>0</v>
      </c>
      <c r="Q111" s="494">
        <v>0</v>
      </c>
      <c r="R111" s="494">
        <v>0</v>
      </c>
      <c r="S111" s="494">
        <v>0</v>
      </c>
      <c r="T111" s="494">
        <v>0</v>
      </c>
      <c r="U111" s="494">
        <v>0</v>
      </c>
      <c r="V111" s="494">
        <v>0</v>
      </c>
      <c r="W111" s="494">
        <v>0</v>
      </c>
      <c r="X111" s="494">
        <v>0</v>
      </c>
      <c r="Y111" s="494">
        <v>0</v>
      </c>
      <c r="Z111" s="494">
        <v>0</v>
      </c>
      <c r="AA111" s="494">
        <v>0</v>
      </c>
      <c r="AB111" s="494">
        <v>0</v>
      </c>
      <c r="AC111" s="494">
        <v>0</v>
      </c>
      <c r="AD111" s="494">
        <v>0</v>
      </c>
      <c r="AE111" s="494">
        <v>0</v>
      </c>
      <c r="AF111" s="494">
        <v>0</v>
      </c>
      <c r="AG111" s="494">
        <v>0</v>
      </c>
      <c r="AH111" s="494">
        <v>0</v>
      </c>
      <c r="AI111" s="494">
        <v>0</v>
      </c>
      <c r="AJ111" s="494">
        <v>0</v>
      </c>
      <c r="AK111" s="494">
        <v>0</v>
      </c>
      <c r="AL111" s="494">
        <v>0</v>
      </c>
      <c r="AM111" s="494">
        <v>0</v>
      </c>
      <c r="AN111" s="494">
        <v>0</v>
      </c>
      <c r="AO111" s="494">
        <v>0</v>
      </c>
      <c r="AP111" s="494">
        <v>0</v>
      </c>
      <c r="AQ111" s="494">
        <v>0</v>
      </c>
      <c r="AR111" s="494">
        <v>0</v>
      </c>
      <c r="AS111" s="494">
        <v>0</v>
      </c>
      <c r="AT111" s="494">
        <v>0</v>
      </c>
      <c r="AU111" s="494">
        <v>0</v>
      </c>
      <c r="AV111" s="494">
        <v>0</v>
      </c>
      <c r="AW111" s="494">
        <v>0</v>
      </c>
      <c r="AX111" s="494">
        <v>0</v>
      </c>
      <c r="AY111" s="494">
        <v>0</v>
      </c>
      <c r="AZ111" s="494">
        <v>0</v>
      </c>
      <c r="BA111" s="494">
        <v>0</v>
      </c>
      <c r="BB111" s="494">
        <v>0</v>
      </c>
      <c r="BC111" s="494">
        <v>0</v>
      </c>
      <c r="BD111" s="494">
        <v>0</v>
      </c>
      <c r="BE111" s="494">
        <v>0</v>
      </c>
      <c r="BF111" s="494">
        <v>0</v>
      </c>
      <c r="BG111" s="494">
        <v>0</v>
      </c>
      <c r="BH111" s="494">
        <v>0</v>
      </c>
      <c r="BI111" s="494">
        <v>0</v>
      </c>
      <c r="BJ111" s="494">
        <v>0</v>
      </c>
      <c r="BK111" s="494">
        <v>0</v>
      </c>
      <c r="BL111" s="494">
        <v>0</v>
      </c>
      <c r="BM111" s="494">
        <v>0</v>
      </c>
      <c r="BN111" s="494">
        <v>0</v>
      </c>
      <c r="BO111" s="494">
        <v>0</v>
      </c>
      <c r="BP111" s="494">
        <v>0</v>
      </c>
      <c r="BQ111" s="494">
        <v>0</v>
      </c>
      <c r="BR111" s="494">
        <v>0</v>
      </c>
      <c r="BS111" s="494">
        <v>0</v>
      </c>
      <c r="BT111" s="494">
        <v>0</v>
      </c>
      <c r="BU111" s="494">
        <v>0</v>
      </c>
      <c r="BV111" s="494">
        <v>0</v>
      </c>
      <c r="BW111" s="494">
        <v>0</v>
      </c>
      <c r="BX111" s="494">
        <v>0</v>
      </c>
      <c r="BY111" s="494">
        <v>0</v>
      </c>
      <c r="BZ111" s="494">
        <v>0</v>
      </c>
      <c r="CA111" s="494">
        <v>0</v>
      </c>
      <c r="CB111" s="494">
        <v>0</v>
      </c>
      <c r="CC111" s="494">
        <v>0</v>
      </c>
      <c r="CD111" s="494">
        <v>0</v>
      </c>
      <c r="CE111" s="494">
        <v>0</v>
      </c>
      <c r="CF111" s="494">
        <v>0</v>
      </c>
      <c r="CG111" s="494">
        <v>0</v>
      </c>
      <c r="CH111" s="494">
        <v>0</v>
      </c>
      <c r="CI111" s="494">
        <v>0</v>
      </c>
      <c r="CJ111" s="494">
        <v>0</v>
      </c>
      <c r="CK111" s="494">
        <v>0</v>
      </c>
      <c r="CL111" s="494">
        <v>0</v>
      </c>
      <c r="CM111" s="494">
        <v>0</v>
      </c>
      <c r="CN111" s="494">
        <v>0</v>
      </c>
      <c r="CO111" s="494">
        <v>0</v>
      </c>
      <c r="CP111" s="494">
        <v>0</v>
      </c>
      <c r="CQ111" s="494">
        <v>0</v>
      </c>
      <c r="CR111" s="494">
        <v>0</v>
      </c>
      <c r="CS111" s="494">
        <v>0</v>
      </c>
      <c r="CT111" s="9"/>
      <c r="CV111" s="343">
        <f>IF(COUNT(G111:INDEX(G111:CS111,RP+1))&lt;&gt;RP+1,"Error",0)</f>
        <v>0</v>
      </c>
      <c r="CX111" s="324">
        <f t="shared" si="26"/>
        <v>0</v>
      </c>
    </row>
    <row r="112" spans="3:102" ht="13" hidden="1" x14ac:dyDescent="0.3">
      <c r="C112" s="422" t="s">
        <v>334</v>
      </c>
      <c r="E112" s="492">
        <f>G112+NPV(G.Asm!$F$40,H112:INDEX(H112:CS112,RP))</f>
        <v>0</v>
      </c>
      <c r="F112" s="492">
        <f t="shared" si="25"/>
        <v>0</v>
      </c>
      <c r="G112" s="493">
        <v>0</v>
      </c>
      <c r="H112" s="494">
        <v>0</v>
      </c>
      <c r="I112" s="494">
        <v>0</v>
      </c>
      <c r="J112" s="494">
        <v>0</v>
      </c>
      <c r="K112" s="494">
        <v>0</v>
      </c>
      <c r="L112" s="494">
        <v>0</v>
      </c>
      <c r="M112" s="494">
        <v>0</v>
      </c>
      <c r="N112" s="494">
        <v>0</v>
      </c>
      <c r="O112" s="494">
        <v>0</v>
      </c>
      <c r="P112" s="494">
        <v>0</v>
      </c>
      <c r="Q112" s="494">
        <v>0</v>
      </c>
      <c r="R112" s="494">
        <v>0</v>
      </c>
      <c r="S112" s="494">
        <v>0</v>
      </c>
      <c r="T112" s="494">
        <v>0</v>
      </c>
      <c r="U112" s="494">
        <v>0</v>
      </c>
      <c r="V112" s="494">
        <v>0</v>
      </c>
      <c r="W112" s="494">
        <v>0</v>
      </c>
      <c r="X112" s="494">
        <v>0</v>
      </c>
      <c r="Y112" s="494">
        <v>0</v>
      </c>
      <c r="Z112" s="494">
        <v>0</v>
      </c>
      <c r="AA112" s="494">
        <v>0</v>
      </c>
      <c r="AB112" s="494">
        <v>0</v>
      </c>
      <c r="AC112" s="494">
        <v>0</v>
      </c>
      <c r="AD112" s="494">
        <v>0</v>
      </c>
      <c r="AE112" s="494">
        <v>0</v>
      </c>
      <c r="AF112" s="494">
        <v>0</v>
      </c>
      <c r="AG112" s="494">
        <v>0</v>
      </c>
      <c r="AH112" s="494">
        <v>0</v>
      </c>
      <c r="AI112" s="494">
        <v>0</v>
      </c>
      <c r="AJ112" s="494">
        <v>0</v>
      </c>
      <c r="AK112" s="494">
        <v>0</v>
      </c>
      <c r="AL112" s="494">
        <v>0</v>
      </c>
      <c r="AM112" s="494">
        <v>0</v>
      </c>
      <c r="AN112" s="494">
        <v>0</v>
      </c>
      <c r="AO112" s="494">
        <v>0</v>
      </c>
      <c r="AP112" s="494">
        <v>0</v>
      </c>
      <c r="AQ112" s="494">
        <v>0</v>
      </c>
      <c r="AR112" s="494">
        <v>0</v>
      </c>
      <c r="AS112" s="494">
        <v>0</v>
      </c>
      <c r="AT112" s="494">
        <v>0</v>
      </c>
      <c r="AU112" s="494">
        <v>0</v>
      </c>
      <c r="AV112" s="494">
        <v>0</v>
      </c>
      <c r="AW112" s="494">
        <v>0</v>
      </c>
      <c r="AX112" s="494">
        <v>0</v>
      </c>
      <c r="AY112" s="494">
        <v>0</v>
      </c>
      <c r="AZ112" s="494">
        <v>0</v>
      </c>
      <c r="BA112" s="494">
        <v>0</v>
      </c>
      <c r="BB112" s="494">
        <v>0</v>
      </c>
      <c r="BC112" s="494">
        <v>0</v>
      </c>
      <c r="BD112" s="494">
        <v>0</v>
      </c>
      <c r="BE112" s="494">
        <v>0</v>
      </c>
      <c r="BF112" s="494">
        <v>0</v>
      </c>
      <c r="BG112" s="494">
        <v>0</v>
      </c>
      <c r="BH112" s="494">
        <v>0</v>
      </c>
      <c r="BI112" s="494">
        <v>0</v>
      </c>
      <c r="BJ112" s="494">
        <v>0</v>
      </c>
      <c r="BK112" s="494">
        <v>0</v>
      </c>
      <c r="BL112" s="494">
        <v>0</v>
      </c>
      <c r="BM112" s="494">
        <v>0</v>
      </c>
      <c r="BN112" s="494">
        <v>0</v>
      </c>
      <c r="BO112" s="494">
        <v>0</v>
      </c>
      <c r="BP112" s="494">
        <v>0</v>
      </c>
      <c r="BQ112" s="494">
        <v>0</v>
      </c>
      <c r="BR112" s="494">
        <v>0</v>
      </c>
      <c r="BS112" s="494">
        <v>0</v>
      </c>
      <c r="BT112" s="494">
        <v>0</v>
      </c>
      <c r="BU112" s="494">
        <v>0</v>
      </c>
      <c r="BV112" s="494">
        <v>0</v>
      </c>
      <c r="BW112" s="494">
        <v>0</v>
      </c>
      <c r="BX112" s="494">
        <v>0</v>
      </c>
      <c r="BY112" s="494">
        <v>0</v>
      </c>
      <c r="BZ112" s="494">
        <v>0</v>
      </c>
      <c r="CA112" s="494">
        <v>0</v>
      </c>
      <c r="CB112" s="494">
        <v>0</v>
      </c>
      <c r="CC112" s="494">
        <v>0</v>
      </c>
      <c r="CD112" s="494">
        <v>0</v>
      </c>
      <c r="CE112" s="494">
        <v>0</v>
      </c>
      <c r="CF112" s="494">
        <v>0</v>
      </c>
      <c r="CG112" s="494">
        <v>0</v>
      </c>
      <c r="CH112" s="494">
        <v>0</v>
      </c>
      <c r="CI112" s="494">
        <v>0</v>
      </c>
      <c r="CJ112" s="494">
        <v>0</v>
      </c>
      <c r="CK112" s="494">
        <v>0</v>
      </c>
      <c r="CL112" s="494">
        <v>0</v>
      </c>
      <c r="CM112" s="494">
        <v>0</v>
      </c>
      <c r="CN112" s="494">
        <v>0</v>
      </c>
      <c r="CO112" s="494">
        <v>0</v>
      </c>
      <c r="CP112" s="494">
        <v>0</v>
      </c>
      <c r="CQ112" s="494">
        <v>0</v>
      </c>
      <c r="CR112" s="494">
        <v>0</v>
      </c>
      <c r="CS112" s="494">
        <v>0</v>
      </c>
      <c r="CT112" s="9"/>
      <c r="CV112" s="343">
        <f>IF(COUNT(G112:INDEX(G112:CS112,RP+1))&lt;&gt;RP+1,"Error",0)</f>
        <v>0</v>
      </c>
      <c r="CX112" s="324">
        <f t="shared" si="26"/>
        <v>0</v>
      </c>
    </row>
    <row r="113" spans="3:102" ht="13" hidden="1" x14ac:dyDescent="0.3">
      <c r="C113" s="422" t="s">
        <v>334</v>
      </c>
      <c r="E113" s="492">
        <f>G113+NPV(G.Asm!$F$40,H113:INDEX(H113:CS113,RP))</f>
        <v>0</v>
      </c>
      <c r="F113" s="492">
        <f t="shared" si="25"/>
        <v>0</v>
      </c>
      <c r="G113" s="493">
        <v>0</v>
      </c>
      <c r="H113" s="494">
        <v>0</v>
      </c>
      <c r="I113" s="494">
        <v>0</v>
      </c>
      <c r="J113" s="494">
        <v>0</v>
      </c>
      <c r="K113" s="494">
        <v>0</v>
      </c>
      <c r="L113" s="494">
        <v>0</v>
      </c>
      <c r="M113" s="494">
        <v>0</v>
      </c>
      <c r="N113" s="494">
        <v>0</v>
      </c>
      <c r="O113" s="494">
        <v>0</v>
      </c>
      <c r="P113" s="494">
        <v>0</v>
      </c>
      <c r="Q113" s="494">
        <v>0</v>
      </c>
      <c r="R113" s="494">
        <v>0</v>
      </c>
      <c r="S113" s="494">
        <v>0</v>
      </c>
      <c r="T113" s="494">
        <v>0</v>
      </c>
      <c r="U113" s="494">
        <v>0</v>
      </c>
      <c r="V113" s="494">
        <v>0</v>
      </c>
      <c r="W113" s="494">
        <v>0</v>
      </c>
      <c r="X113" s="494">
        <v>0</v>
      </c>
      <c r="Y113" s="494">
        <v>0</v>
      </c>
      <c r="Z113" s="494">
        <v>0</v>
      </c>
      <c r="AA113" s="494">
        <v>0</v>
      </c>
      <c r="AB113" s="494">
        <v>0</v>
      </c>
      <c r="AC113" s="494">
        <v>0</v>
      </c>
      <c r="AD113" s="494">
        <v>0</v>
      </c>
      <c r="AE113" s="494">
        <v>0</v>
      </c>
      <c r="AF113" s="494">
        <v>0</v>
      </c>
      <c r="AG113" s="494">
        <v>0</v>
      </c>
      <c r="AH113" s="494">
        <v>0</v>
      </c>
      <c r="AI113" s="494">
        <v>0</v>
      </c>
      <c r="AJ113" s="494">
        <v>0</v>
      </c>
      <c r="AK113" s="494">
        <v>0</v>
      </c>
      <c r="AL113" s="494">
        <v>0</v>
      </c>
      <c r="AM113" s="494">
        <v>0</v>
      </c>
      <c r="AN113" s="494">
        <v>0</v>
      </c>
      <c r="AO113" s="494">
        <v>0</v>
      </c>
      <c r="AP113" s="494">
        <v>0</v>
      </c>
      <c r="AQ113" s="494">
        <v>0</v>
      </c>
      <c r="AR113" s="494">
        <v>0</v>
      </c>
      <c r="AS113" s="494">
        <v>0</v>
      </c>
      <c r="AT113" s="494">
        <v>0</v>
      </c>
      <c r="AU113" s="494">
        <v>0</v>
      </c>
      <c r="AV113" s="494">
        <v>0</v>
      </c>
      <c r="AW113" s="494">
        <v>0</v>
      </c>
      <c r="AX113" s="494">
        <v>0</v>
      </c>
      <c r="AY113" s="494">
        <v>0</v>
      </c>
      <c r="AZ113" s="494">
        <v>0</v>
      </c>
      <c r="BA113" s="494">
        <v>0</v>
      </c>
      <c r="BB113" s="494">
        <v>0</v>
      </c>
      <c r="BC113" s="494">
        <v>0</v>
      </c>
      <c r="BD113" s="494">
        <v>0</v>
      </c>
      <c r="BE113" s="494">
        <v>0</v>
      </c>
      <c r="BF113" s="494">
        <v>0</v>
      </c>
      <c r="BG113" s="494">
        <v>0</v>
      </c>
      <c r="BH113" s="494">
        <v>0</v>
      </c>
      <c r="BI113" s="494">
        <v>0</v>
      </c>
      <c r="BJ113" s="494">
        <v>0</v>
      </c>
      <c r="BK113" s="494">
        <v>0</v>
      </c>
      <c r="BL113" s="494">
        <v>0</v>
      </c>
      <c r="BM113" s="494">
        <v>0</v>
      </c>
      <c r="BN113" s="494">
        <v>0</v>
      </c>
      <c r="BO113" s="494">
        <v>0</v>
      </c>
      <c r="BP113" s="494">
        <v>0</v>
      </c>
      <c r="BQ113" s="494">
        <v>0</v>
      </c>
      <c r="BR113" s="494">
        <v>0</v>
      </c>
      <c r="BS113" s="494">
        <v>0</v>
      </c>
      <c r="BT113" s="494">
        <v>0</v>
      </c>
      <c r="BU113" s="494">
        <v>0</v>
      </c>
      <c r="BV113" s="494">
        <v>0</v>
      </c>
      <c r="BW113" s="494">
        <v>0</v>
      </c>
      <c r="BX113" s="494">
        <v>0</v>
      </c>
      <c r="BY113" s="494">
        <v>0</v>
      </c>
      <c r="BZ113" s="494">
        <v>0</v>
      </c>
      <c r="CA113" s="494">
        <v>0</v>
      </c>
      <c r="CB113" s="494">
        <v>0</v>
      </c>
      <c r="CC113" s="494">
        <v>0</v>
      </c>
      <c r="CD113" s="494">
        <v>0</v>
      </c>
      <c r="CE113" s="494">
        <v>0</v>
      </c>
      <c r="CF113" s="494">
        <v>0</v>
      </c>
      <c r="CG113" s="494">
        <v>0</v>
      </c>
      <c r="CH113" s="494">
        <v>0</v>
      </c>
      <c r="CI113" s="494">
        <v>0</v>
      </c>
      <c r="CJ113" s="494">
        <v>0</v>
      </c>
      <c r="CK113" s="494">
        <v>0</v>
      </c>
      <c r="CL113" s="494">
        <v>0</v>
      </c>
      <c r="CM113" s="494">
        <v>0</v>
      </c>
      <c r="CN113" s="494">
        <v>0</v>
      </c>
      <c r="CO113" s="494">
        <v>0</v>
      </c>
      <c r="CP113" s="494">
        <v>0</v>
      </c>
      <c r="CQ113" s="494">
        <v>0</v>
      </c>
      <c r="CR113" s="494">
        <v>0</v>
      </c>
      <c r="CS113" s="494">
        <v>0</v>
      </c>
      <c r="CT113" s="9"/>
      <c r="CV113" s="343">
        <f>IF(COUNT(G113:INDEX(G113:CS113,RP+1))&lt;&gt;RP+1,"Error",0)</f>
        <v>0</v>
      </c>
      <c r="CX113" s="324">
        <f t="shared" si="26"/>
        <v>0</v>
      </c>
    </row>
    <row r="114" spans="3:102" ht="13" hidden="1" x14ac:dyDescent="0.3">
      <c r="C114" s="422" t="s">
        <v>334</v>
      </c>
      <c r="E114" s="492">
        <f>G114+NPV(G.Asm!$F$40,H114:INDEX(H114:CS114,RP))</f>
        <v>0</v>
      </c>
      <c r="F114" s="492">
        <f t="shared" si="25"/>
        <v>0</v>
      </c>
      <c r="G114" s="493">
        <v>0</v>
      </c>
      <c r="H114" s="494">
        <v>0</v>
      </c>
      <c r="I114" s="494">
        <v>0</v>
      </c>
      <c r="J114" s="494">
        <v>0</v>
      </c>
      <c r="K114" s="494">
        <v>0</v>
      </c>
      <c r="L114" s="494">
        <v>0</v>
      </c>
      <c r="M114" s="494">
        <v>0</v>
      </c>
      <c r="N114" s="494">
        <v>0</v>
      </c>
      <c r="O114" s="494">
        <v>0</v>
      </c>
      <c r="P114" s="494">
        <v>0</v>
      </c>
      <c r="Q114" s="494">
        <v>0</v>
      </c>
      <c r="R114" s="494">
        <v>0</v>
      </c>
      <c r="S114" s="494">
        <v>0</v>
      </c>
      <c r="T114" s="494">
        <v>0</v>
      </c>
      <c r="U114" s="494">
        <v>0</v>
      </c>
      <c r="V114" s="494">
        <v>0</v>
      </c>
      <c r="W114" s="494">
        <v>0</v>
      </c>
      <c r="X114" s="494">
        <v>0</v>
      </c>
      <c r="Y114" s="494">
        <v>0</v>
      </c>
      <c r="Z114" s="494">
        <v>0</v>
      </c>
      <c r="AA114" s="494">
        <v>0</v>
      </c>
      <c r="AB114" s="494">
        <v>0</v>
      </c>
      <c r="AC114" s="494">
        <v>0</v>
      </c>
      <c r="AD114" s="494">
        <v>0</v>
      </c>
      <c r="AE114" s="494">
        <v>0</v>
      </c>
      <c r="AF114" s="494">
        <v>0</v>
      </c>
      <c r="AG114" s="494">
        <v>0</v>
      </c>
      <c r="AH114" s="494">
        <v>0</v>
      </c>
      <c r="AI114" s="494">
        <v>0</v>
      </c>
      <c r="AJ114" s="494">
        <v>0</v>
      </c>
      <c r="AK114" s="494">
        <v>0</v>
      </c>
      <c r="AL114" s="494">
        <v>0</v>
      </c>
      <c r="AM114" s="494">
        <v>0</v>
      </c>
      <c r="AN114" s="494">
        <v>0</v>
      </c>
      <c r="AO114" s="494">
        <v>0</v>
      </c>
      <c r="AP114" s="494">
        <v>0</v>
      </c>
      <c r="AQ114" s="494">
        <v>0</v>
      </c>
      <c r="AR114" s="494">
        <v>0</v>
      </c>
      <c r="AS114" s="494">
        <v>0</v>
      </c>
      <c r="AT114" s="494">
        <v>0</v>
      </c>
      <c r="AU114" s="494">
        <v>0</v>
      </c>
      <c r="AV114" s="494">
        <v>0</v>
      </c>
      <c r="AW114" s="494">
        <v>0</v>
      </c>
      <c r="AX114" s="494">
        <v>0</v>
      </c>
      <c r="AY114" s="494">
        <v>0</v>
      </c>
      <c r="AZ114" s="494">
        <v>0</v>
      </c>
      <c r="BA114" s="494">
        <v>0</v>
      </c>
      <c r="BB114" s="494">
        <v>0</v>
      </c>
      <c r="BC114" s="494">
        <v>0</v>
      </c>
      <c r="BD114" s="494">
        <v>0</v>
      </c>
      <c r="BE114" s="494">
        <v>0</v>
      </c>
      <c r="BF114" s="494">
        <v>0</v>
      </c>
      <c r="BG114" s="494">
        <v>0</v>
      </c>
      <c r="BH114" s="494">
        <v>0</v>
      </c>
      <c r="BI114" s="494">
        <v>0</v>
      </c>
      <c r="BJ114" s="494">
        <v>0</v>
      </c>
      <c r="BK114" s="494">
        <v>0</v>
      </c>
      <c r="BL114" s="494">
        <v>0</v>
      </c>
      <c r="BM114" s="494">
        <v>0</v>
      </c>
      <c r="BN114" s="494">
        <v>0</v>
      </c>
      <c r="BO114" s="494">
        <v>0</v>
      </c>
      <c r="BP114" s="494">
        <v>0</v>
      </c>
      <c r="BQ114" s="494">
        <v>0</v>
      </c>
      <c r="BR114" s="494">
        <v>0</v>
      </c>
      <c r="BS114" s="494">
        <v>0</v>
      </c>
      <c r="BT114" s="494">
        <v>0</v>
      </c>
      <c r="BU114" s="494">
        <v>0</v>
      </c>
      <c r="BV114" s="494">
        <v>0</v>
      </c>
      <c r="BW114" s="494">
        <v>0</v>
      </c>
      <c r="BX114" s="494">
        <v>0</v>
      </c>
      <c r="BY114" s="494">
        <v>0</v>
      </c>
      <c r="BZ114" s="494">
        <v>0</v>
      </c>
      <c r="CA114" s="494">
        <v>0</v>
      </c>
      <c r="CB114" s="494">
        <v>0</v>
      </c>
      <c r="CC114" s="494">
        <v>0</v>
      </c>
      <c r="CD114" s="494">
        <v>0</v>
      </c>
      <c r="CE114" s="494">
        <v>0</v>
      </c>
      <c r="CF114" s="494">
        <v>0</v>
      </c>
      <c r="CG114" s="494">
        <v>0</v>
      </c>
      <c r="CH114" s="494">
        <v>0</v>
      </c>
      <c r="CI114" s="494">
        <v>0</v>
      </c>
      <c r="CJ114" s="494">
        <v>0</v>
      </c>
      <c r="CK114" s="494">
        <v>0</v>
      </c>
      <c r="CL114" s="494">
        <v>0</v>
      </c>
      <c r="CM114" s="494">
        <v>0</v>
      </c>
      <c r="CN114" s="494">
        <v>0</v>
      </c>
      <c r="CO114" s="494">
        <v>0</v>
      </c>
      <c r="CP114" s="494">
        <v>0</v>
      </c>
      <c r="CQ114" s="494">
        <v>0</v>
      </c>
      <c r="CR114" s="494">
        <v>0</v>
      </c>
      <c r="CS114" s="494">
        <v>0</v>
      </c>
      <c r="CT114" s="9"/>
      <c r="CV114" s="343">
        <f>IF(COUNT(G114:INDEX(G114:CS114,RP+1))&lt;&gt;RP+1,"Error",0)</f>
        <v>0</v>
      </c>
      <c r="CX114" s="324">
        <f t="shared" si="26"/>
        <v>0</v>
      </c>
    </row>
    <row r="115" spans="3:102" ht="13" hidden="1" x14ac:dyDescent="0.3">
      <c r="C115" s="422" t="s">
        <v>334</v>
      </c>
      <c r="E115" s="492">
        <f>G115+NPV(G.Asm!$F$40,H115:INDEX(H115:CS115,RP))</f>
        <v>0</v>
      </c>
      <c r="F115" s="492">
        <f t="shared" si="25"/>
        <v>0</v>
      </c>
      <c r="G115" s="493">
        <v>0</v>
      </c>
      <c r="H115" s="494">
        <v>0</v>
      </c>
      <c r="I115" s="494">
        <v>0</v>
      </c>
      <c r="J115" s="494">
        <v>0</v>
      </c>
      <c r="K115" s="494">
        <v>0</v>
      </c>
      <c r="L115" s="494">
        <v>0</v>
      </c>
      <c r="M115" s="494">
        <v>0</v>
      </c>
      <c r="N115" s="494">
        <v>0</v>
      </c>
      <c r="O115" s="494">
        <v>0</v>
      </c>
      <c r="P115" s="494">
        <v>0</v>
      </c>
      <c r="Q115" s="494">
        <v>0</v>
      </c>
      <c r="R115" s="494">
        <v>0</v>
      </c>
      <c r="S115" s="494">
        <v>0</v>
      </c>
      <c r="T115" s="494">
        <v>0</v>
      </c>
      <c r="U115" s="494">
        <v>0</v>
      </c>
      <c r="V115" s="494">
        <v>0</v>
      </c>
      <c r="W115" s="494">
        <v>0</v>
      </c>
      <c r="X115" s="494">
        <v>0</v>
      </c>
      <c r="Y115" s="494">
        <v>0</v>
      </c>
      <c r="Z115" s="494">
        <v>0</v>
      </c>
      <c r="AA115" s="494">
        <v>0</v>
      </c>
      <c r="AB115" s="494">
        <v>0</v>
      </c>
      <c r="AC115" s="494">
        <v>0</v>
      </c>
      <c r="AD115" s="494">
        <v>0</v>
      </c>
      <c r="AE115" s="494">
        <v>0</v>
      </c>
      <c r="AF115" s="494">
        <v>0</v>
      </c>
      <c r="AG115" s="494">
        <v>0</v>
      </c>
      <c r="AH115" s="494">
        <v>0</v>
      </c>
      <c r="AI115" s="494">
        <v>0</v>
      </c>
      <c r="AJ115" s="494">
        <v>0</v>
      </c>
      <c r="AK115" s="494">
        <v>0</v>
      </c>
      <c r="AL115" s="494">
        <v>0</v>
      </c>
      <c r="AM115" s="494">
        <v>0</v>
      </c>
      <c r="AN115" s="494">
        <v>0</v>
      </c>
      <c r="AO115" s="494">
        <v>0</v>
      </c>
      <c r="AP115" s="494">
        <v>0</v>
      </c>
      <c r="AQ115" s="494">
        <v>0</v>
      </c>
      <c r="AR115" s="494">
        <v>0</v>
      </c>
      <c r="AS115" s="494">
        <v>0</v>
      </c>
      <c r="AT115" s="494">
        <v>0</v>
      </c>
      <c r="AU115" s="494">
        <v>0</v>
      </c>
      <c r="AV115" s="494">
        <v>0</v>
      </c>
      <c r="AW115" s="494">
        <v>0</v>
      </c>
      <c r="AX115" s="494">
        <v>0</v>
      </c>
      <c r="AY115" s="494">
        <v>0</v>
      </c>
      <c r="AZ115" s="494">
        <v>0</v>
      </c>
      <c r="BA115" s="494">
        <v>0</v>
      </c>
      <c r="BB115" s="494">
        <v>0</v>
      </c>
      <c r="BC115" s="494">
        <v>0</v>
      </c>
      <c r="BD115" s="494">
        <v>0</v>
      </c>
      <c r="BE115" s="494">
        <v>0</v>
      </c>
      <c r="BF115" s="494">
        <v>0</v>
      </c>
      <c r="BG115" s="494">
        <v>0</v>
      </c>
      <c r="BH115" s="494">
        <v>0</v>
      </c>
      <c r="BI115" s="494">
        <v>0</v>
      </c>
      <c r="BJ115" s="494">
        <v>0</v>
      </c>
      <c r="BK115" s="494">
        <v>0</v>
      </c>
      <c r="BL115" s="494">
        <v>0</v>
      </c>
      <c r="BM115" s="494">
        <v>0</v>
      </c>
      <c r="BN115" s="494">
        <v>0</v>
      </c>
      <c r="BO115" s="494">
        <v>0</v>
      </c>
      <c r="BP115" s="494">
        <v>0</v>
      </c>
      <c r="BQ115" s="494">
        <v>0</v>
      </c>
      <c r="BR115" s="494">
        <v>0</v>
      </c>
      <c r="BS115" s="494">
        <v>0</v>
      </c>
      <c r="BT115" s="494">
        <v>0</v>
      </c>
      <c r="BU115" s="494">
        <v>0</v>
      </c>
      <c r="BV115" s="494">
        <v>0</v>
      </c>
      <c r="BW115" s="494">
        <v>0</v>
      </c>
      <c r="BX115" s="494">
        <v>0</v>
      </c>
      <c r="BY115" s="494">
        <v>0</v>
      </c>
      <c r="BZ115" s="494">
        <v>0</v>
      </c>
      <c r="CA115" s="494">
        <v>0</v>
      </c>
      <c r="CB115" s="494">
        <v>0</v>
      </c>
      <c r="CC115" s="494">
        <v>0</v>
      </c>
      <c r="CD115" s="494">
        <v>0</v>
      </c>
      <c r="CE115" s="494">
        <v>0</v>
      </c>
      <c r="CF115" s="494">
        <v>0</v>
      </c>
      <c r="CG115" s="494">
        <v>0</v>
      </c>
      <c r="CH115" s="494">
        <v>0</v>
      </c>
      <c r="CI115" s="494">
        <v>0</v>
      </c>
      <c r="CJ115" s="494">
        <v>0</v>
      </c>
      <c r="CK115" s="494">
        <v>0</v>
      </c>
      <c r="CL115" s="494">
        <v>0</v>
      </c>
      <c r="CM115" s="494">
        <v>0</v>
      </c>
      <c r="CN115" s="494">
        <v>0</v>
      </c>
      <c r="CO115" s="494">
        <v>0</v>
      </c>
      <c r="CP115" s="494">
        <v>0</v>
      </c>
      <c r="CQ115" s="494">
        <v>0</v>
      </c>
      <c r="CR115" s="494">
        <v>0</v>
      </c>
      <c r="CS115" s="494">
        <v>0</v>
      </c>
      <c r="CT115" s="9"/>
      <c r="CV115" s="343">
        <f>IF(COUNT(G115:INDEX(G115:CS115,RP+1))&lt;&gt;RP+1,"Error",0)</f>
        <v>0</v>
      </c>
      <c r="CX115" s="324">
        <f t="shared" si="26"/>
        <v>0</v>
      </c>
    </row>
    <row r="116" spans="3:102" ht="13" hidden="1" x14ac:dyDescent="0.3">
      <c r="E116" s="495"/>
      <c r="F116" s="495"/>
      <c r="G116" s="131"/>
      <c r="H116" s="131"/>
      <c r="I116" s="131"/>
      <c r="J116" s="131"/>
      <c r="K116" s="131"/>
      <c r="L116" s="131"/>
      <c r="M116" s="131"/>
      <c r="N116" s="131"/>
      <c r="O116" s="131"/>
      <c r="P116" s="131"/>
      <c r="Q116" s="131"/>
      <c r="R116" s="131"/>
      <c r="S116" s="131"/>
      <c r="T116" s="131"/>
      <c r="U116" s="131"/>
      <c r="V116" s="131"/>
      <c r="W116" s="131"/>
      <c r="X116" s="131"/>
      <c r="Y116" s="131"/>
      <c r="Z116" s="131"/>
      <c r="AA116" s="131"/>
      <c r="AB116" s="131"/>
      <c r="AC116" s="131"/>
      <c r="AD116" s="131"/>
      <c r="AE116" s="131"/>
      <c r="AF116" s="131"/>
      <c r="AG116" s="131"/>
      <c r="AH116" s="131"/>
      <c r="AI116" s="131"/>
      <c r="AJ116" s="131"/>
      <c r="AK116" s="131"/>
      <c r="AL116" s="131"/>
      <c r="AM116" s="131"/>
      <c r="AN116" s="131"/>
      <c r="AO116" s="131"/>
      <c r="AP116" s="131"/>
      <c r="AQ116" s="131"/>
      <c r="AR116" s="131"/>
      <c r="AS116" s="131"/>
      <c r="AT116" s="131"/>
      <c r="AU116" s="131"/>
      <c r="AV116" s="131"/>
      <c r="AW116" s="131"/>
      <c r="AX116" s="131"/>
      <c r="AY116" s="131"/>
      <c r="AZ116" s="131"/>
      <c r="BA116" s="131"/>
      <c r="BB116" s="131"/>
      <c r="BC116" s="131"/>
      <c r="BD116" s="131"/>
      <c r="BE116" s="131"/>
      <c r="BF116" s="131"/>
      <c r="BG116" s="131"/>
      <c r="BH116" s="131"/>
      <c r="BI116" s="131"/>
      <c r="BJ116" s="131"/>
      <c r="BK116" s="131"/>
      <c r="BL116" s="131"/>
      <c r="BM116" s="131"/>
      <c r="BN116" s="131"/>
      <c r="BO116" s="131"/>
      <c r="BP116" s="131"/>
      <c r="BQ116" s="131"/>
      <c r="BR116" s="131"/>
      <c r="BS116" s="131"/>
      <c r="BT116" s="131"/>
      <c r="BU116" s="131"/>
      <c r="BV116" s="131"/>
      <c r="BW116" s="131"/>
      <c r="BX116" s="131"/>
      <c r="BY116" s="131"/>
      <c r="BZ116" s="131"/>
      <c r="CA116" s="131"/>
      <c r="CB116" s="131"/>
      <c r="CC116" s="131"/>
      <c r="CD116" s="131"/>
      <c r="CE116" s="131"/>
      <c r="CF116" s="131"/>
      <c r="CG116" s="131"/>
      <c r="CH116" s="131"/>
      <c r="CI116" s="131"/>
      <c r="CJ116" s="131"/>
      <c r="CK116" s="131"/>
      <c r="CL116" s="131"/>
      <c r="CM116" s="131"/>
      <c r="CN116" s="131"/>
      <c r="CO116" s="131"/>
      <c r="CP116" s="131"/>
      <c r="CQ116" s="131"/>
      <c r="CR116" s="131"/>
      <c r="CS116" s="131"/>
      <c r="CT116" s="9"/>
      <c r="CX116" s="3"/>
    </row>
    <row r="117" spans="3:102" ht="15.5" hidden="1" x14ac:dyDescent="0.35">
      <c r="C117" s="78" t="s">
        <v>22</v>
      </c>
      <c r="E117" s="502"/>
      <c r="F117" s="495"/>
      <c r="G117" s="131"/>
      <c r="H117" s="131"/>
      <c r="I117" s="131"/>
      <c r="J117" s="131"/>
      <c r="K117" s="131"/>
      <c r="L117" s="131"/>
      <c r="M117" s="131"/>
      <c r="N117" s="131"/>
      <c r="O117" s="131"/>
      <c r="P117" s="131"/>
      <c r="Q117" s="131"/>
      <c r="R117" s="131"/>
      <c r="S117" s="131"/>
      <c r="T117" s="131"/>
      <c r="U117" s="131"/>
      <c r="V117" s="131"/>
      <c r="W117" s="131"/>
      <c r="X117" s="131"/>
      <c r="Y117" s="131"/>
      <c r="Z117" s="131"/>
      <c r="AA117" s="131"/>
      <c r="AB117" s="131"/>
      <c r="AC117" s="131"/>
      <c r="AD117" s="131"/>
      <c r="AE117" s="131"/>
      <c r="AF117" s="131"/>
      <c r="AG117" s="131"/>
      <c r="AH117" s="131"/>
      <c r="AI117" s="131"/>
      <c r="AJ117" s="131"/>
      <c r="AK117" s="131"/>
      <c r="AL117" s="131"/>
      <c r="AM117" s="131"/>
      <c r="AN117" s="131"/>
      <c r="AO117" s="131"/>
      <c r="AP117" s="131"/>
      <c r="AQ117" s="131"/>
      <c r="AR117" s="131"/>
      <c r="AS117" s="131"/>
      <c r="AT117" s="131"/>
      <c r="AU117" s="131"/>
      <c r="AV117" s="131"/>
      <c r="AW117" s="131"/>
      <c r="AX117" s="131"/>
      <c r="AY117" s="131"/>
      <c r="AZ117" s="131"/>
      <c r="BA117" s="131"/>
      <c r="BB117" s="131"/>
      <c r="BC117" s="131"/>
      <c r="BD117" s="131"/>
      <c r="BE117" s="131"/>
      <c r="BF117" s="131"/>
      <c r="BG117" s="131"/>
      <c r="BH117" s="131"/>
      <c r="BI117" s="131"/>
      <c r="BJ117" s="131"/>
      <c r="BK117" s="131"/>
      <c r="BL117" s="131"/>
      <c r="BM117" s="131"/>
      <c r="BN117" s="131"/>
      <c r="BO117" s="131"/>
      <c r="BP117" s="131"/>
      <c r="BQ117" s="131"/>
      <c r="BR117" s="131"/>
      <c r="BS117" s="131"/>
      <c r="BT117" s="131"/>
      <c r="BU117" s="131"/>
      <c r="BV117" s="131"/>
      <c r="BW117" s="131"/>
      <c r="BX117" s="131"/>
      <c r="BY117" s="131"/>
      <c r="BZ117" s="131"/>
      <c r="CA117" s="131"/>
      <c r="CB117" s="131"/>
      <c r="CC117" s="131"/>
      <c r="CD117" s="131"/>
      <c r="CE117" s="131"/>
      <c r="CF117" s="131"/>
      <c r="CG117" s="131"/>
      <c r="CH117" s="131"/>
      <c r="CI117" s="131"/>
      <c r="CJ117" s="131"/>
      <c r="CK117" s="131"/>
      <c r="CL117" s="131"/>
      <c r="CM117" s="131"/>
      <c r="CN117" s="131"/>
      <c r="CO117" s="131"/>
      <c r="CP117" s="131"/>
      <c r="CQ117" s="131"/>
      <c r="CR117" s="131"/>
      <c r="CS117" s="131"/>
      <c r="CT117" s="9"/>
      <c r="CX117" s="3"/>
    </row>
    <row r="118" spans="3:102" ht="13" hidden="1" x14ac:dyDescent="0.3">
      <c r="E118" s="495"/>
      <c r="F118" s="495"/>
      <c r="G118" s="131"/>
      <c r="H118" s="131"/>
      <c r="I118" s="131"/>
      <c r="J118" s="131"/>
      <c r="K118" s="131"/>
      <c r="L118" s="131"/>
      <c r="M118" s="131"/>
      <c r="N118" s="131"/>
      <c r="O118" s="131"/>
      <c r="P118" s="131"/>
      <c r="Q118" s="131"/>
      <c r="R118" s="131"/>
      <c r="S118" s="131"/>
      <c r="T118" s="131"/>
      <c r="U118" s="131"/>
      <c r="V118" s="131"/>
      <c r="W118" s="131"/>
      <c r="X118" s="131"/>
      <c r="Y118" s="131"/>
      <c r="Z118" s="131"/>
      <c r="AA118" s="131"/>
      <c r="AB118" s="131"/>
      <c r="AC118" s="131"/>
      <c r="AD118" s="131"/>
      <c r="AE118" s="131"/>
      <c r="AF118" s="131"/>
      <c r="AG118" s="131"/>
      <c r="AH118" s="131"/>
      <c r="AI118" s="131"/>
      <c r="AJ118" s="131"/>
      <c r="AK118" s="131"/>
      <c r="AL118" s="131"/>
      <c r="AM118" s="131"/>
      <c r="AN118" s="131"/>
      <c r="AO118" s="131"/>
      <c r="AP118" s="131"/>
      <c r="AQ118" s="131"/>
      <c r="AR118" s="131"/>
      <c r="AS118" s="131"/>
      <c r="AT118" s="131"/>
      <c r="AU118" s="131"/>
      <c r="AV118" s="131"/>
      <c r="AW118" s="131"/>
      <c r="AX118" s="131"/>
      <c r="AY118" s="131"/>
      <c r="AZ118" s="131"/>
      <c r="BA118" s="131"/>
      <c r="BB118" s="131"/>
      <c r="BC118" s="131"/>
      <c r="BD118" s="131"/>
      <c r="BE118" s="131"/>
      <c r="BF118" s="131"/>
      <c r="BG118" s="131"/>
      <c r="BH118" s="131"/>
      <c r="BI118" s="131"/>
      <c r="BJ118" s="131"/>
      <c r="BK118" s="131"/>
      <c r="BL118" s="131"/>
      <c r="BM118" s="131"/>
      <c r="BN118" s="131"/>
      <c r="BO118" s="131"/>
      <c r="BP118" s="131"/>
      <c r="BQ118" s="131"/>
      <c r="BR118" s="131"/>
      <c r="BS118" s="131"/>
      <c r="BT118" s="131"/>
      <c r="BU118" s="131"/>
      <c r="BV118" s="131"/>
      <c r="BW118" s="131"/>
      <c r="BX118" s="131"/>
      <c r="BY118" s="131"/>
      <c r="BZ118" s="131"/>
      <c r="CA118" s="131"/>
      <c r="CB118" s="131"/>
      <c r="CC118" s="131"/>
      <c r="CD118" s="131"/>
      <c r="CE118" s="131"/>
      <c r="CF118" s="131"/>
      <c r="CG118" s="131"/>
      <c r="CH118" s="131"/>
      <c r="CI118" s="131"/>
      <c r="CJ118" s="131"/>
      <c r="CK118" s="131"/>
      <c r="CL118" s="131"/>
      <c r="CM118" s="131"/>
      <c r="CN118" s="131"/>
      <c r="CO118" s="131"/>
      <c r="CP118" s="131"/>
      <c r="CQ118" s="131"/>
      <c r="CR118" s="131"/>
      <c r="CS118" s="131"/>
      <c r="CT118" s="9"/>
      <c r="CX118" s="3"/>
    </row>
    <row r="119" spans="3:102" ht="13" hidden="1" x14ac:dyDescent="0.3">
      <c r="C119" s="232" t="s">
        <v>146</v>
      </c>
      <c r="E119" s="490">
        <f t="shared" ref="E119:AJ119" si="27">SUM(E120:E120)</f>
        <v>0</v>
      </c>
      <c r="F119" s="490">
        <f t="shared" si="27"/>
        <v>0</v>
      </c>
      <c r="G119" s="491">
        <f t="shared" si="27"/>
        <v>0</v>
      </c>
      <c r="H119" s="491">
        <f t="shared" si="27"/>
        <v>0</v>
      </c>
      <c r="I119" s="491">
        <f t="shared" si="27"/>
        <v>0</v>
      </c>
      <c r="J119" s="491">
        <f t="shared" si="27"/>
        <v>0</v>
      </c>
      <c r="K119" s="491">
        <f t="shared" si="27"/>
        <v>0</v>
      </c>
      <c r="L119" s="491">
        <f t="shared" si="27"/>
        <v>0</v>
      </c>
      <c r="M119" s="491">
        <f t="shared" si="27"/>
        <v>0</v>
      </c>
      <c r="N119" s="491">
        <f t="shared" si="27"/>
        <v>0</v>
      </c>
      <c r="O119" s="491">
        <f t="shared" si="27"/>
        <v>0</v>
      </c>
      <c r="P119" s="491">
        <f t="shared" si="27"/>
        <v>0</v>
      </c>
      <c r="Q119" s="491">
        <f t="shared" si="27"/>
        <v>0</v>
      </c>
      <c r="R119" s="491">
        <f t="shared" si="27"/>
        <v>0</v>
      </c>
      <c r="S119" s="491">
        <f t="shared" si="27"/>
        <v>0</v>
      </c>
      <c r="T119" s="491">
        <f t="shared" si="27"/>
        <v>0</v>
      </c>
      <c r="U119" s="491">
        <f t="shared" si="27"/>
        <v>0</v>
      </c>
      <c r="V119" s="491">
        <f t="shared" si="27"/>
        <v>0</v>
      </c>
      <c r="W119" s="491">
        <f t="shared" si="27"/>
        <v>0</v>
      </c>
      <c r="X119" s="491">
        <f t="shared" si="27"/>
        <v>0</v>
      </c>
      <c r="Y119" s="491">
        <f t="shared" si="27"/>
        <v>0</v>
      </c>
      <c r="Z119" s="491">
        <f t="shared" si="27"/>
        <v>0</v>
      </c>
      <c r="AA119" s="491">
        <f t="shared" si="27"/>
        <v>0</v>
      </c>
      <c r="AB119" s="491">
        <f t="shared" si="27"/>
        <v>0</v>
      </c>
      <c r="AC119" s="491">
        <f t="shared" si="27"/>
        <v>0</v>
      </c>
      <c r="AD119" s="491">
        <f t="shared" si="27"/>
        <v>0</v>
      </c>
      <c r="AE119" s="491">
        <f t="shared" si="27"/>
        <v>0</v>
      </c>
      <c r="AF119" s="491">
        <f t="shared" si="27"/>
        <v>0</v>
      </c>
      <c r="AG119" s="491">
        <f t="shared" si="27"/>
        <v>0</v>
      </c>
      <c r="AH119" s="491">
        <f t="shared" si="27"/>
        <v>0</v>
      </c>
      <c r="AI119" s="491">
        <f t="shared" si="27"/>
        <v>0</v>
      </c>
      <c r="AJ119" s="491">
        <f t="shared" si="27"/>
        <v>0</v>
      </c>
      <c r="AK119" s="491">
        <f t="shared" ref="AK119:CS119" si="28">SUM(AK120:AK120)</f>
        <v>0</v>
      </c>
      <c r="AL119" s="491">
        <f t="shared" si="28"/>
        <v>0</v>
      </c>
      <c r="AM119" s="491">
        <f t="shared" si="28"/>
        <v>0</v>
      </c>
      <c r="AN119" s="491">
        <f t="shared" si="28"/>
        <v>0</v>
      </c>
      <c r="AO119" s="491">
        <f t="shared" si="28"/>
        <v>0</v>
      </c>
      <c r="AP119" s="491">
        <f t="shared" si="28"/>
        <v>0</v>
      </c>
      <c r="AQ119" s="491">
        <f t="shared" si="28"/>
        <v>0</v>
      </c>
      <c r="AR119" s="491">
        <f t="shared" si="28"/>
        <v>0</v>
      </c>
      <c r="AS119" s="491">
        <f t="shared" si="28"/>
        <v>0</v>
      </c>
      <c r="AT119" s="491">
        <f t="shared" si="28"/>
        <v>0</v>
      </c>
      <c r="AU119" s="491">
        <f t="shared" si="28"/>
        <v>0</v>
      </c>
      <c r="AV119" s="491">
        <f t="shared" si="28"/>
        <v>0</v>
      </c>
      <c r="AW119" s="491">
        <f t="shared" si="28"/>
        <v>0</v>
      </c>
      <c r="AX119" s="491">
        <f t="shared" si="28"/>
        <v>0</v>
      </c>
      <c r="AY119" s="491">
        <f t="shared" si="28"/>
        <v>0</v>
      </c>
      <c r="AZ119" s="491">
        <f t="shared" si="28"/>
        <v>0</v>
      </c>
      <c r="BA119" s="491">
        <f t="shared" si="28"/>
        <v>0</v>
      </c>
      <c r="BB119" s="491">
        <f t="shared" si="28"/>
        <v>0</v>
      </c>
      <c r="BC119" s="491">
        <f t="shared" si="28"/>
        <v>0</v>
      </c>
      <c r="BD119" s="491">
        <f t="shared" si="28"/>
        <v>0</v>
      </c>
      <c r="BE119" s="491">
        <f t="shared" si="28"/>
        <v>0</v>
      </c>
      <c r="BF119" s="491">
        <f t="shared" si="28"/>
        <v>0</v>
      </c>
      <c r="BG119" s="491">
        <f t="shared" si="28"/>
        <v>0</v>
      </c>
      <c r="BH119" s="491">
        <f t="shared" si="28"/>
        <v>0</v>
      </c>
      <c r="BI119" s="491">
        <f t="shared" si="28"/>
        <v>0</v>
      </c>
      <c r="BJ119" s="491">
        <f t="shared" si="28"/>
        <v>0</v>
      </c>
      <c r="BK119" s="491">
        <f t="shared" si="28"/>
        <v>0</v>
      </c>
      <c r="BL119" s="491">
        <f t="shared" si="28"/>
        <v>0</v>
      </c>
      <c r="BM119" s="491">
        <f t="shared" si="28"/>
        <v>0</v>
      </c>
      <c r="BN119" s="491">
        <f t="shared" si="28"/>
        <v>0</v>
      </c>
      <c r="BO119" s="491">
        <f t="shared" si="28"/>
        <v>0</v>
      </c>
      <c r="BP119" s="491">
        <f t="shared" si="28"/>
        <v>0</v>
      </c>
      <c r="BQ119" s="491">
        <f t="shared" si="28"/>
        <v>0</v>
      </c>
      <c r="BR119" s="491">
        <f t="shared" si="28"/>
        <v>0</v>
      </c>
      <c r="BS119" s="491">
        <f t="shared" si="28"/>
        <v>0</v>
      </c>
      <c r="BT119" s="491">
        <f t="shared" si="28"/>
        <v>0</v>
      </c>
      <c r="BU119" s="491">
        <f t="shared" si="28"/>
        <v>0</v>
      </c>
      <c r="BV119" s="491">
        <f t="shared" si="28"/>
        <v>0</v>
      </c>
      <c r="BW119" s="491">
        <f t="shared" si="28"/>
        <v>0</v>
      </c>
      <c r="BX119" s="491">
        <f t="shared" si="28"/>
        <v>0</v>
      </c>
      <c r="BY119" s="491">
        <f t="shared" si="28"/>
        <v>0</v>
      </c>
      <c r="BZ119" s="491">
        <f t="shared" si="28"/>
        <v>0</v>
      </c>
      <c r="CA119" s="491">
        <f t="shared" si="28"/>
        <v>0</v>
      </c>
      <c r="CB119" s="491">
        <f t="shared" si="28"/>
        <v>0</v>
      </c>
      <c r="CC119" s="491">
        <f t="shared" si="28"/>
        <v>0</v>
      </c>
      <c r="CD119" s="491">
        <f t="shared" si="28"/>
        <v>0</v>
      </c>
      <c r="CE119" s="491">
        <f t="shared" si="28"/>
        <v>0</v>
      </c>
      <c r="CF119" s="491">
        <f t="shared" si="28"/>
        <v>0</v>
      </c>
      <c r="CG119" s="491">
        <f t="shared" si="28"/>
        <v>0</v>
      </c>
      <c r="CH119" s="491">
        <f t="shared" si="28"/>
        <v>0</v>
      </c>
      <c r="CI119" s="491">
        <f t="shared" si="28"/>
        <v>0</v>
      </c>
      <c r="CJ119" s="491">
        <f t="shared" si="28"/>
        <v>0</v>
      </c>
      <c r="CK119" s="491">
        <f t="shared" si="28"/>
        <v>0</v>
      </c>
      <c r="CL119" s="491">
        <f t="shared" si="28"/>
        <v>0</v>
      </c>
      <c r="CM119" s="491">
        <f t="shared" si="28"/>
        <v>0</v>
      </c>
      <c r="CN119" s="491">
        <f t="shared" si="28"/>
        <v>0</v>
      </c>
      <c r="CO119" s="491">
        <f t="shared" si="28"/>
        <v>0</v>
      </c>
      <c r="CP119" s="491">
        <f t="shared" si="28"/>
        <v>0</v>
      </c>
      <c r="CQ119" s="491">
        <f t="shared" si="28"/>
        <v>0</v>
      </c>
      <c r="CR119" s="491">
        <f t="shared" si="28"/>
        <v>0</v>
      </c>
      <c r="CS119" s="491">
        <f t="shared" si="28"/>
        <v>0</v>
      </c>
      <c r="CT119" s="56"/>
      <c r="CX119" s="3"/>
    </row>
    <row r="120" spans="3:102" ht="13" hidden="1" x14ac:dyDescent="0.3">
      <c r="C120" s="68" t="s">
        <v>105</v>
      </c>
      <c r="E120" s="492">
        <f>G120+NPV(G.Asm!$F$40,H120:INDEX(H120:CS120,RP))</f>
        <v>0</v>
      </c>
      <c r="F120" s="492">
        <f>SUMIF($G$4:$CS$4,"&lt;="&amp;RP,G120:CS120)</f>
        <v>0</v>
      </c>
      <c r="G120" s="493">
        <v>0</v>
      </c>
      <c r="H120" s="494">
        <v>0</v>
      </c>
      <c r="I120" s="494">
        <v>0</v>
      </c>
      <c r="J120" s="494">
        <v>0</v>
      </c>
      <c r="K120" s="494">
        <v>0</v>
      </c>
      <c r="L120" s="494">
        <v>0</v>
      </c>
      <c r="M120" s="494">
        <v>0</v>
      </c>
      <c r="N120" s="494">
        <v>0</v>
      </c>
      <c r="O120" s="494">
        <v>0</v>
      </c>
      <c r="P120" s="494">
        <v>0</v>
      </c>
      <c r="Q120" s="494">
        <v>0</v>
      </c>
      <c r="R120" s="494">
        <v>0</v>
      </c>
      <c r="S120" s="494">
        <v>0</v>
      </c>
      <c r="T120" s="494">
        <v>0</v>
      </c>
      <c r="U120" s="494">
        <v>0</v>
      </c>
      <c r="V120" s="494">
        <v>0</v>
      </c>
      <c r="W120" s="494">
        <v>0</v>
      </c>
      <c r="X120" s="494">
        <v>0</v>
      </c>
      <c r="Y120" s="494">
        <v>0</v>
      </c>
      <c r="Z120" s="494">
        <v>0</v>
      </c>
      <c r="AA120" s="494">
        <v>0</v>
      </c>
      <c r="AB120" s="494">
        <v>0</v>
      </c>
      <c r="AC120" s="494">
        <v>0</v>
      </c>
      <c r="AD120" s="494">
        <v>0</v>
      </c>
      <c r="AE120" s="494">
        <v>0</v>
      </c>
      <c r="AF120" s="494">
        <v>0</v>
      </c>
      <c r="AG120" s="494">
        <v>0</v>
      </c>
      <c r="AH120" s="494">
        <v>0</v>
      </c>
      <c r="AI120" s="494">
        <v>0</v>
      </c>
      <c r="AJ120" s="494">
        <v>0</v>
      </c>
      <c r="AK120" s="494">
        <v>0</v>
      </c>
      <c r="AL120" s="494">
        <v>0</v>
      </c>
      <c r="AM120" s="494">
        <v>0</v>
      </c>
      <c r="AN120" s="494">
        <v>0</v>
      </c>
      <c r="AO120" s="494">
        <v>0</v>
      </c>
      <c r="AP120" s="494">
        <v>0</v>
      </c>
      <c r="AQ120" s="494">
        <v>0</v>
      </c>
      <c r="AR120" s="494">
        <v>0</v>
      </c>
      <c r="AS120" s="494">
        <v>0</v>
      </c>
      <c r="AT120" s="494">
        <v>0</v>
      </c>
      <c r="AU120" s="494">
        <v>0</v>
      </c>
      <c r="AV120" s="494">
        <v>0</v>
      </c>
      <c r="AW120" s="494">
        <v>0</v>
      </c>
      <c r="AX120" s="494">
        <v>0</v>
      </c>
      <c r="AY120" s="494">
        <v>0</v>
      </c>
      <c r="AZ120" s="494">
        <v>0</v>
      </c>
      <c r="BA120" s="494">
        <v>0</v>
      </c>
      <c r="BB120" s="494">
        <v>0</v>
      </c>
      <c r="BC120" s="494">
        <v>0</v>
      </c>
      <c r="BD120" s="494">
        <v>0</v>
      </c>
      <c r="BE120" s="494">
        <v>0</v>
      </c>
      <c r="BF120" s="494">
        <v>0</v>
      </c>
      <c r="BG120" s="494">
        <v>0</v>
      </c>
      <c r="BH120" s="494">
        <v>0</v>
      </c>
      <c r="BI120" s="494">
        <v>0</v>
      </c>
      <c r="BJ120" s="494">
        <v>0</v>
      </c>
      <c r="BK120" s="494">
        <v>0</v>
      </c>
      <c r="BL120" s="494">
        <v>0</v>
      </c>
      <c r="BM120" s="494">
        <v>0</v>
      </c>
      <c r="BN120" s="494">
        <v>0</v>
      </c>
      <c r="BO120" s="494">
        <v>0</v>
      </c>
      <c r="BP120" s="494">
        <v>0</v>
      </c>
      <c r="BQ120" s="494">
        <v>0</v>
      </c>
      <c r="BR120" s="494">
        <v>0</v>
      </c>
      <c r="BS120" s="494">
        <v>0</v>
      </c>
      <c r="BT120" s="494">
        <v>0</v>
      </c>
      <c r="BU120" s="494">
        <v>0</v>
      </c>
      <c r="BV120" s="494">
        <v>0</v>
      </c>
      <c r="BW120" s="494">
        <v>0</v>
      </c>
      <c r="BX120" s="494">
        <v>0</v>
      </c>
      <c r="BY120" s="494">
        <v>0</v>
      </c>
      <c r="BZ120" s="494">
        <v>0</v>
      </c>
      <c r="CA120" s="494">
        <v>0</v>
      </c>
      <c r="CB120" s="494">
        <v>0</v>
      </c>
      <c r="CC120" s="494">
        <v>0</v>
      </c>
      <c r="CD120" s="494">
        <v>0</v>
      </c>
      <c r="CE120" s="494">
        <v>0</v>
      </c>
      <c r="CF120" s="494">
        <v>0</v>
      </c>
      <c r="CG120" s="494">
        <v>0</v>
      </c>
      <c r="CH120" s="494">
        <v>0</v>
      </c>
      <c r="CI120" s="494">
        <v>0</v>
      </c>
      <c r="CJ120" s="494">
        <v>0</v>
      </c>
      <c r="CK120" s="494">
        <v>0</v>
      </c>
      <c r="CL120" s="494">
        <v>0</v>
      </c>
      <c r="CM120" s="494">
        <v>0</v>
      </c>
      <c r="CN120" s="494">
        <v>0</v>
      </c>
      <c r="CO120" s="494">
        <v>0</v>
      </c>
      <c r="CP120" s="494">
        <v>0</v>
      </c>
      <c r="CQ120" s="494">
        <v>0</v>
      </c>
      <c r="CR120" s="494">
        <v>0</v>
      </c>
      <c r="CS120" s="494">
        <v>0</v>
      </c>
      <c r="CT120" s="9"/>
      <c r="CV120" s="343">
        <f>IF(COUNT(G120:INDEX(G120:CS120,RP+1))&lt;&gt;RP+1,"Error",0)</f>
        <v>0</v>
      </c>
      <c r="CX120" s="383"/>
    </row>
    <row r="121" spans="3:102" ht="13" hidden="1" x14ac:dyDescent="0.3">
      <c r="E121" s="495"/>
      <c r="F121" s="495"/>
      <c r="G121" s="131"/>
      <c r="H121" s="131"/>
      <c r="I121" s="131"/>
      <c r="J121" s="131"/>
      <c r="K121" s="131"/>
      <c r="L121" s="131"/>
      <c r="M121" s="131"/>
      <c r="N121" s="131"/>
      <c r="O121" s="131"/>
      <c r="P121" s="131"/>
      <c r="Q121" s="131"/>
      <c r="R121" s="131"/>
      <c r="S121" s="131"/>
      <c r="T121" s="131"/>
      <c r="U121" s="131"/>
      <c r="V121" s="131"/>
      <c r="W121" s="131"/>
      <c r="X121" s="131"/>
      <c r="Y121" s="131"/>
      <c r="Z121" s="131"/>
      <c r="AA121" s="131"/>
      <c r="AB121" s="131"/>
      <c r="AC121" s="131"/>
      <c r="AD121" s="131"/>
      <c r="AE121" s="131"/>
      <c r="AF121" s="131"/>
      <c r="AG121" s="131"/>
      <c r="AH121" s="131"/>
      <c r="AI121" s="131"/>
      <c r="AJ121" s="131"/>
      <c r="AK121" s="131"/>
      <c r="AL121" s="131"/>
      <c r="AM121" s="131"/>
      <c r="AN121" s="131"/>
      <c r="AO121" s="131"/>
      <c r="AP121" s="131"/>
      <c r="AQ121" s="131"/>
      <c r="AR121" s="131"/>
      <c r="AS121" s="131"/>
      <c r="AT121" s="131"/>
      <c r="AU121" s="131"/>
      <c r="AV121" s="131"/>
      <c r="AW121" s="131"/>
      <c r="AX121" s="131"/>
      <c r="AY121" s="131"/>
      <c r="AZ121" s="131"/>
      <c r="BA121" s="131"/>
      <c r="BB121" s="131"/>
      <c r="BC121" s="131"/>
      <c r="BD121" s="131"/>
      <c r="BE121" s="131"/>
      <c r="BF121" s="131"/>
      <c r="BG121" s="131"/>
      <c r="BH121" s="131"/>
      <c r="BI121" s="131"/>
      <c r="BJ121" s="131"/>
      <c r="BK121" s="131"/>
      <c r="BL121" s="131"/>
      <c r="BM121" s="131"/>
      <c r="BN121" s="131"/>
      <c r="BO121" s="131"/>
      <c r="BP121" s="131"/>
      <c r="BQ121" s="131"/>
      <c r="BR121" s="131"/>
      <c r="BS121" s="131"/>
      <c r="BT121" s="131"/>
      <c r="BU121" s="131"/>
      <c r="BV121" s="131"/>
      <c r="BW121" s="131"/>
      <c r="BX121" s="131"/>
      <c r="BY121" s="131"/>
      <c r="BZ121" s="131"/>
      <c r="CA121" s="131"/>
      <c r="CB121" s="131"/>
      <c r="CC121" s="131"/>
      <c r="CD121" s="131"/>
      <c r="CE121" s="131"/>
      <c r="CF121" s="131"/>
      <c r="CG121" s="131"/>
      <c r="CH121" s="131"/>
      <c r="CI121" s="131"/>
      <c r="CJ121" s="131"/>
      <c r="CK121" s="131"/>
      <c r="CL121" s="131"/>
      <c r="CM121" s="131"/>
      <c r="CN121" s="131"/>
      <c r="CO121" s="131"/>
      <c r="CP121" s="131"/>
      <c r="CQ121" s="131"/>
      <c r="CR121" s="131"/>
      <c r="CS121" s="131"/>
      <c r="CT121" s="9"/>
      <c r="CX121" s="3"/>
    </row>
    <row r="122" spans="3:102" ht="15.5" hidden="1" x14ac:dyDescent="0.35">
      <c r="C122" s="84" t="s">
        <v>112</v>
      </c>
      <c r="E122" s="502"/>
      <c r="F122" s="495"/>
      <c r="G122" s="131"/>
      <c r="H122" s="131"/>
      <c r="I122" s="131"/>
      <c r="J122" s="131"/>
      <c r="K122" s="131"/>
      <c r="L122" s="131"/>
      <c r="M122" s="131"/>
      <c r="N122" s="131"/>
      <c r="O122" s="131"/>
      <c r="P122" s="131"/>
      <c r="Q122" s="131"/>
      <c r="R122" s="131"/>
      <c r="S122" s="131"/>
      <c r="T122" s="131"/>
      <c r="U122" s="131"/>
      <c r="V122" s="131"/>
      <c r="W122" s="131"/>
      <c r="X122" s="131"/>
      <c r="Y122" s="131"/>
      <c r="Z122" s="131"/>
      <c r="AA122" s="131"/>
      <c r="AB122" s="131"/>
      <c r="AC122" s="131"/>
      <c r="AD122" s="131"/>
      <c r="AE122" s="131"/>
      <c r="AF122" s="131"/>
      <c r="AG122" s="131"/>
      <c r="AH122" s="131"/>
      <c r="AI122" s="131"/>
      <c r="AJ122" s="131"/>
      <c r="AK122" s="131"/>
      <c r="AL122" s="131"/>
      <c r="AM122" s="131"/>
      <c r="AN122" s="131"/>
      <c r="AO122" s="131"/>
      <c r="AP122" s="131"/>
      <c r="AQ122" s="131"/>
      <c r="AR122" s="131"/>
      <c r="AS122" s="131"/>
      <c r="AT122" s="131"/>
      <c r="AU122" s="131"/>
      <c r="AV122" s="131"/>
      <c r="AW122" s="131"/>
      <c r="AX122" s="131"/>
      <c r="AY122" s="131"/>
      <c r="AZ122" s="131"/>
      <c r="BA122" s="131"/>
      <c r="BB122" s="131"/>
      <c r="BC122" s="131"/>
      <c r="BD122" s="131"/>
      <c r="BE122" s="131"/>
      <c r="BF122" s="131"/>
      <c r="BG122" s="131"/>
      <c r="BH122" s="131"/>
      <c r="BI122" s="131"/>
      <c r="BJ122" s="131"/>
      <c r="BK122" s="131"/>
      <c r="BL122" s="131"/>
      <c r="BM122" s="131"/>
      <c r="BN122" s="131"/>
      <c r="BO122" s="131"/>
      <c r="BP122" s="131"/>
      <c r="BQ122" s="131"/>
      <c r="BR122" s="131"/>
      <c r="BS122" s="131"/>
      <c r="BT122" s="131"/>
      <c r="BU122" s="131"/>
      <c r="BV122" s="131"/>
      <c r="BW122" s="131"/>
      <c r="BX122" s="131"/>
      <c r="BY122" s="131"/>
      <c r="BZ122" s="131"/>
      <c r="CA122" s="131"/>
      <c r="CB122" s="131"/>
      <c r="CC122" s="131"/>
      <c r="CD122" s="131"/>
      <c r="CE122" s="131"/>
      <c r="CF122" s="131"/>
      <c r="CG122" s="131"/>
      <c r="CH122" s="131"/>
      <c r="CI122" s="131"/>
      <c r="CJ122" s="131"/>
      <c r="CK122" s="131"/>
      <c r="CL122" s="131"/>
      <c r="CM122" s="131"/>
      <c r="CN122" s="131"/>
      <c r="CO122" s="131"/>
      <c r="CP122" s="131"/>
      <c r="CQ122" s="131"/>
      <c r="CR122" s="131"/>
      <c r="CS122" s="131"/>
      <c r="CT122" s="9"/>
      <c r="CX122" s="3"/>
    </row>
    <row r="123" spans="3:102" ht="13" hidden="1" x14ac:dyDescent="0.3">
      <c r="E123" s="495"/>
      <c r="F123" s="495"/>
      <c r="G123" s="131"/>
      <c r="H123" s="131"/>
      <c r="I123" s="131"/>
      <c r="J123" s="131"/>
      <c r="K123" s="131"/>
      <c r="L123" s="131"/>
      <c r="M123" s="131"/>
      <c r="N123" s="131"/>
      <c r="O123" s="131"/>
      <c r="P123" s="131"/>
      <c r="Q123" s="131"/>
      <c r="R123" s="131"/>
      <c r="S123" s="131"/>
      <c r="T123" s="131"/>
      <c r="U123" s="131"/>
      <c r="V123" s="131"/>
      <c r="W123" s="131"/>
      <c r="X123" s="131"/>
      <c r="Y123" s="131"/>
      <c r="Z123" s="131"/>
      <c r="AA123" s="131"/>
      <c r="AB123" s="131"/>
      <c r="AC123" s="131"/>
      <c r="AD123" s="131"/>
      <c r="AE123" s="131"/>
      <c r="AF123" s="131"/>
      <c r="AG123" s="131"/>
      <c r="AH123" s="131"/>
      <c r="AI123" s="131"/>
      <c r="AJ123" s="131"/>
      <c r="AK123" s="131"/>
      <c r="AL123" s="131"/>
      <c r="AM123" s="131"/>
      <c r="AN123" s="131"/>
      <c r="AO123" s="131"/>
      <c r="AP123" s="131"/>
      <c r="AQ123" s="131"/>
      <c r="AR123" s="131"/>
      <c r="AS123" s="131"/>
      <c r="AT123" s="131"/>
      <c r="AU123" s="131"/>
      <c r="AV123" s="131"/>
      <c r="AW123" s="131"/>
      <c r="AX123" s="131"/>
      <c r="AY123" s="131"/>
      <c r="AZ123" s="131"/>
      <c r="BA123" s="131"/>
      <c r="BB123" s="131"/>
      <c r="BC123" s="131"/>
      <c r="BD123" s="131"/>
      <c r="BE123" s="131"/>
      <c r="BF123" s="131"/>
      <c r="BG123" s="131"/>
      <c r="BH123" s="131"/>
      <c r="BI123" s="131"/>
      <c r="BJ123" s="131"/>
      <c r="BK123" s="131"/>
      <c r="BL123" s="131"/>
      <c r="BM123" s="131"/>
      <c r="BN123" s="131"/>
      <c r="BO123" s="131"/>
      <c r="BP123" s="131"/>
      <c r="BQ123" s="131"/>
      <c r="BR123" s="131"/>
      <c r="BS123" s="131"/>
      <c r="BT123" s="131"/>
      <c r="BU123" s="131"/>
      <c r="BV123" s="131"/>
      <c r="BW123" s="131"/>
      <c r="BX123" s="131"/>
      <c r="BY123" s="131"/>
      <c r="BZ123" s="131"/>
      <c r="CA123" s="131"/>
      <c r="CB123" s="131"/>
      <c r="CC123" s="131"/>
      <c r="CD123" s="131"/>
      <c r="CE123" s="131"/>
      <c r="CF123" s="131"/>
      <c r="CG123" s="131"/>
      <c r="CH123" s="131"/>
      <c r="CI123" s="131"/>
      <c r="CJ123" s="131"/>
      <c r="CK123" s="131"/>
      <c r="CL123" s="131"/>
      <c r="CM123" s="131"/>
      <c r="CN123" s="131"/>
      <c r="CO123" s="131"/>
      <c r="CP123" s="131"/>
      <c r="CQ123" s="131"/>
      <c r="CR123" s="131"/>
      <c r="CS123" s="131"/>
      <c r="CT123" s="9"/>
      <c r="CX123" s="3"/>
    </row>
    <row r="124" spans="3:102" s="4" customFormat="1" ht="15" hidden="1" customHeight="1" x14ac:dyDescent="0.3">
      <c r="C124" s="232" t="s">
        <v>147</v>
      </c>
      <c r="D124" s="55"/>
      <c r="E124" s="490">
        <f t="shared" ref="E124:AJ124" si="29">SUM(E125:E144)</f>
        <v>0</v>
      </c>
      <c r="F124" s="490">
        <f t="shared" si="29"/>
        <v>0</v>
      </c>
      <c r="G124" s="490">
        <f t="shared" si="29"/>
        <v>0</v>
      </c>
      <c r="H124" s="490">
        <f t="shared" si="29"/>
        <v>0</v>
      </c>
      <c r="I124" s="490">
        <f t="shared" si="29"/>
        <v>0</v>
      </c>
      <c r="J124" s="490">
        <f t="shared" si="29"/>
        <v>0</v>
      </c>
      <c r="K124" s="490">
        <f t="shared" si="29"/>
        <v>0</v>
      </c>
      <c r="L124" s="490">
        <f t="shared" si="29"/>
        <v>0</v>
      </c>
      <c r="M124" s="490">
        <f t="shared" si="29"/>
        <v>0</v>
      </c>
      <c r="N124" s="490">
        <f t="shared" si="29"/>
        <v>0</v>
      </c>
      <c r="O124" s="490">
        <f t="shared" si="29"/>
        <v>0</v>
      </c>
      <c r="P124" s="490">
        <f t="shared" si="29"/>
        <v>0</v>
      </c>
      <c r="Q124" s="490">
        <f t="shared" si="29"/>
        <v>0</v>
      </c>
      <c r="R124" s="490">
        <f t="shared" si="29"/>
        <v>0</v>
      </c>
      <c r="S124" s="490">
        <f t="shared" si="29"/>
        <v>0</v>
      </c>
      <c r="T124" s="490">
        <f t="shared" si="29"/>
        <v>0</v>
      </c>
      <c r="U124" s="490">
        <f t="shared" si="29"/>
        <v>0</v>
      </c>
      <c r="V124" s="490">
        <f t="shared" si="29"/>
        <v>0</v>
      </c>
      <c r="W124" s="490">
        <f t="shared" si="29"/>
        <v>0</v>
      </c>
      <c r="X124" s="490">
        <f t="shared" si="29"/>
        <v>0</v>
      </c>
      <c r="Y124" s="490">
        <f t="shared" si="29"/>
        <v>0</v>
      </c>
      <c r="Z124" s="490">
        <f t="shared" si="29"/>
        <v>0</v>
      </c>
      <c r="AA124" s="490">
        <f t="shared" si="29"/>
        <v>0</v>
      </c>
      <c r="AB124" s="490">
        <f t="shared" si="29"/>
        <v>0</v>
      </c>
      <c r="AC124" s="490">
        <f t="shared" si="29"/>
        <v>0</v>
      </c>
      <c r="AD124" s="490">
        <f t="shared" si="29"/>
        <v>0</v>
      </c>
      <c r="AE124" s="490">
        <f t="shared" si="29"/>
        <v>0</v>
      </c>
      <c r="AF124" s="490">
        <f t="shared" si="29"/>
        <v>0</v>
      </c>
      <c r="AG124" s="490">
        <f t="shared" si="29"/>
        <v>0</v>
      </c>
      <c r="AH124" s="490">
        <f t="shared" si="29"/>
        <v>0</v>
      </c>
      <c r="AI124" s="490">
        <f t="shared" si="29"/>
        <v>0</v>
      </c>
      <c r="AJ124" s="490">
        <f t="shared" si="29"/>
        <v>0</v>
      </c>
      <c r="AK124" s="490">
        <f t="shared" ref="AK124:CS124" si="30">SUM(AK125:AK144)</f>
        <v>0</v>
      </c>
      <c r="AL124" s="490">
        <f t="shared" si="30"/>
        <v>0</v>
      </c>
      <c r="AM124" s="490">
        <f t="shared" si="30"/>
        <v>0</v>
      </c>
      <c r="AN124" s="490">
        <f t="shared" si="30"/>
        <v>0</v>
      </c>
      <c r="AO124" s="490">
        <f t="shared" si="30"/>
        <v>0</v>
      </c>
      <c r="AP124" s="490">
        <f t="shared" si="30"/>
        <v>0</v>
      </c>
      <c r="AQ124" s="490">
        <f t="shared" si="30"/>
        <v>0</v>
      </c>
      <c r="AR124" s="490">
        <f t="shared" si="30"/>
        <v>0</v>
      </c>
      <c r="AS124" s="490">
        <f t="shared" si="30"/>
        <v>0</v>
      </c>
      <c r="AT124" s="490">
        <f t="shared" si="30"/>
        <v>0</v>
      </c>
      <c r="AU124" s="490">
        <f t="shared" si="30"/>
        <v>0</v>
      </c>
      <c r="AV124" s="490">
        <f t="shared" si="30"/>
        <v>0</v>
      </c>
      <c r="AW124" s="490">
        <f t="shared" si="30"/>
        <v>0</v>
      </c>
      <c r="AX124" s="490">
        <f t="shared" si="30"/>
        <v>0</v>
      </c>
      <c r="AY124" s="490">
        <f t="shared" si="30"/>
        <v>0</v>
      </c>
      <c r="AZ124" s="490">
        <f t="shared" si="30"/>
        <v>0</v>
      </c>
      <c r="BA124" s="490">
        <f t="shared" si="30"/>
        <v>0</v>
      </c>
      <c r="BB124" s="490">
        <f t="shared" si="30"/>
        <v>0</v>
      </c>
      <c r="BC124" s="490">
        <f t="shared" si="30"/>
        <v>0</v>
      </c>
      <c r="BD124" s="490">
        <f t="shared" si="30"/>
        <v>0</v>
      </c>
      <c r="BE124" s="490">
        <f t="shared" si="30"/>
        <v>0</v>
      </c>
      <c r="BF124" s="490">
        <f t="shared" si="30"/>
        <v>0</v>
      </c>
      <c r="BG124" s="490">
        <f t="shared" si="30"/>
        <v>0</v>
      </c>
      <c r="BH124" s="490">
        <f t="shared" si="30"/>
        <v>0</v>
      </c>
      <c r="BI124" s="490">
        <f t="shared" si="30"/>
        <v>0</v>
      </c>
      <c r="BJ124" s="490">
        <f t="shared" si="30"/>
        <v>0</v>
      </c>
      <c r="BK124" s="490">
        <f t="shared" si="30"/>
        <v>0</v>
      </c>
      <c r="BL124" s="490">
        <f t="shared" si="30"/>
        <v>0</v>
      </c>
      <c r="BM124" s="490">
        <f t="shared" si="30"/>
        <v>0</v>
      </c>
      <c r="BN124" s="490">
        <f t="shared" si="30"/>
        <v>0</v>
      </c>
      <c r="BO124" s="490">
        <f t="shared" si="30"/>
        <v>0</v>
      </c>
      <c r="BP124" s="490">
        <f t="shared" si="30"/>
        <v>0</v>
      </c>
      <c r="BQ124" s="490">
        <f t="shared" si="30"/>
        <v>0</v>
      </c>
      <c r="BR124" s="490">
        <f t="shared" si="30"/>
        <v>0</v>
      </c>
      <c r="BS124" s="490">
        <f t="shared" si="30"/>
        <v>0</v>
      </c>
      <c r="BT124" s="490">
        <f t="shared" si="30"/>
        <v>0</v>
      </c>
      <c r="BU124" s="490">
        <f t="shared" si="30"/>
        <v>0</v>
      </c>
      <c r="BV124" s="490">
        <f t="shared" si="30"/>
        <v>0</v>
      </c>
      <c r="BW124" s="490">
        <f t="shared" si="30"/>
        <v>0</v>
      </c>
      <c r="BX124" s="490">
        <f t="shared" si="30"/>
        <v>0</v>
      </c>
      <c r="BY124" s="490">
        <f t="shared" si="30"/>
        <v>0</v>
      </c>
      <c r="BZ124" s="490">
        <f t="shared" si="30"/>
        <v>0</v>
      </c>
      <c r="CA124" s="490">
        <f t="shared" si="30"/>
        <v>0</v>
      </c>
      <c r="CB124" s="490">
        <f t="shared" si="30"/>
        <v>0</v>
      </c>
      <c r="CC124" s="490">
        <f t="shared" si="30"/>
        <v>0</v>
      </c>
      <c r="CD124" s="490">
        <f t="shared" si="30"/>
        <v>0</v>
      </c>
      <c r="CE124" s="490">
        <f t="shared" si="30"/>
        <v>0</v>
      </c>
      <c r="CF124" s="490">
        <f t="shared" si="30"/>
        <v>0</v>
      </c>
      <c r="CG124" s="490">
        <f t="shared" si="30"/>
        <v>0</v>
      </c>
      <c r="CH124" s="490">
        <f t="shared" si="30"/>
        <v>0</v>
      </c>
      <c r="CI124" s="490">
        <f t="shared" si="30"/>
        <v>0</v>
      </c>
      <c r="CJ124" s="490">
        <f t="shared" si="30"/>
        <v>0</v>
      </c>
      <c r="CK124" s="490">
        <f t="shared" si="30"/>
        <v>0</v>
      </c>
      <c r="CL124" s="490">
        <f t="shared" si="30"/>
        <v>0</v>
      </c>
      <c r="CM124" s="490">
        <f t="shared" si="30"/>
        <v>0</v>
      </c>
      <c r="CN124" s="490">
        <f t="shared" si="30"/>
        <v>0</v>
      </c>
      <c r="CO124" s="490">
        <f t="shared" si="30"/>
        <v>0</v>
      </c>
      <c r="CP124" s="490">
        <f t="shared" si="30"/>
        <v>0</v>
      </c>
      <c r="CQ124" s="490">
        <f t="shared" si="30"/>
        <v>0</v>
      </c>
      <c r="CR124" s="490">
        <f t="shared" si="30"/>
        <v>0</v>
      </c>
      <c r="CS124" s="490">
        <f t="shared" si="30"/>
        <v>0</v>
      </c>
      <c r="CT124" s="13"/>
    </row>
    <row r="125" spans="3:102" ht="14.25" hidden="1" customHeight="1" x14ac:dyDescent="0.3">
      <c r="C125" s="421"/>
      <c r="E125" s="492">
        <f>G125+NPV(G.Asm!$F$40,H125:INDEX(H125:CS125,RP))</f>
        <v>0</v>
      </c>
      <c r="F125" s="492">
        <f t="shared" ref="F125:F144" si="31">SUMIF($G$4:$CS$4,"&lt;="&amp;RP,G125:CS125)</f>
        <v>0</v>
      </c>
      <c r="G125" s="493">
        <v>0</v>
      </c>
      <c r="H125" s="494">
        <v>0</v>
      </c>
      <c r="I125" s="494">
        <v>0</v>
      </c>
      <c r="J125" s="494">
        <v>0</v>
      </c>
      <c r="K125" s="494">
        <v>0</v>
      </c>
      <c r="L125" s="494">
        <v>0</v>
      </c>
      <c r="M125" s="494">
        <v>0</v>
      </c>
      <c r="N125" s="494">
        <v>0</v>
      </c>
      <c r="O125" s="494">
        <v>0</v>
      </c>
      <c r="P125" s="494">
        <v>0</v>
      </c>
      <c r="Q125" s="494">
        <v>0</v>
      </c>
      <c r="R125" s="494">
        <v>0</v>
      </c>
      <c r="S125" s="494">
        <v>0</v>
      </c>
      <c r="T125" s="494">
        <v>0</v>
      </c>
      <c r="U125" s="494">
        <v>0</v>
      </c>
      <c r="V125" s="494">
        <v>0</v>
      </c>
      <c r="W125" s="494">
        <v>0</v>
      </c>
      <c r="X125" s="494">
        <v>0</v>
      </c>
      <c r="Y125" s="494">
        <v>0</v>
      </c>
      <c r="Z125" s="494">
        <v>0</v>
      </c>
      <c r="AA125" s="494">
        <v>0</v>
      </c>
      <c r="AB125" s="494">
        <v>0</v>
      </c>
      <c r="AC125" s="494">
        <v>0</v>
      </c>
      <c r="AD125" s="494">
        <v>0</v>
      </c>
      <c r="AE125" s="494">
        <v>0</v>
      </c>
      <c r="AF125" s="494">
        <v>0</v>
      </c>
      <c r="AG125" s="494">
        <v>0</v>
      </c>
      <c r="AH125" s="494">
        <v>0</v>
      </c>
      <c r="AI125" s="494">
        <v>0</v>
      </c>
      <c r="AJ125" s="494">
        <v>0</v>
      </c>
      <c r="AK125" s="494">
        <v>0</v>
      </c>
      <c r="AL125" s="494">
        <v>0</v>
      </c>
      <c r="AM125" s="494">
        <v>0</v>
      </c>
      <c r="AN125" s="494">
        <v>0</v>
      </c>
      <c r="AO125" s="494">
        <v>0</v>
      </c>
      <c r="AP125" s="494">
        <v>0</v>
      </c>
      <c r="AQ125" s="494">
        <v>0</v>
      </c>
      <c r="AR125" s="494">
        <v>0</v>
      </c>
      <c r="AS125" s="494">
        <v>0</v>
      </c>
      <c r="AT125" s="494">
        <v>0</v>
      </c>
      <c r="AU125" s="494">
        <v>0</v>
      </c>
      <c r="AV125" s="494">
        <v>0</v>
      </c>
      <c r="AW125" s="494">
        <v>0</v>
      </c>
      <c r="AX125" s="494">
        <v>0</v>
      </c>
      <c r="AY125" s="494">
        <v>0</v>
      </c>
      <c r="AZ125" s="494">
        <v>0</v>
      </c>
      <c r="BA125" s="494">
        <v>0</v>
      </c>
      <c r="BB125" s="494">
        <v>0</v>
      </c>
      <c r="BC125" s="494">
        <v>0</v>
      </c>
      <c r="BD125" s="494">
        <v>0</v>
      </c>
      <c r="BE125" s="494">
        <v>0</v>
      </c>
      <c r="BF125" s="494">
        <v>0</v>
      </c>
      <c r="BG125" s="494">
        <v>0</v>
      </c>
      <c r="BH125" s="494">
        <v>0</v>
      </c>
      <c r="BI125" s="494">
        <v>0</v>
      </c>
      <c r="BJ125" s="494">
        <v>0</v>
      </c>
      <c r="BK125" s="494">
        <v>0</v>
      </c>
      <c r="BL125" s="494">
        <v>0</v>
      </c>
      <c r="BM125" s="494">
        <v>0</v>
      </c>
      <c r="BN125" s="494">
        <v>0</v>
      </c>
      <c r="BO125" s="494">
        <v>0</v>
      </c>
      <c r="BP125" s="494">
        <v>0</v>
      </c>
      <c r="BQ125" s="494">
        <v>0</v>
      </c>
      <c r="BR125" s="494">
        <v>0</v>
      </c>
      <c r="BS125" s="494">
        <v>0</v>
      </c>
      <c r="BT125" s="494">
        <v>0</v>
      </c>
      <c r="BU125" s="494">
        <v>0</v>
      </c>
      <c r="BV125" s="494">
        <v>0</v>
      </c>
      <c r="BW125" s="494">
        <v>0</v>
      </c>
      <c r="BX125" s="494">
        <v>0</v>
      </c>
      <c r="BY125" s="494">
        <v>0</v>
      </c>
      <c r="BZ125" s="494">
        <v>0</v>
      </c>
      <c r="CA125" s="494">
        <v>0</v>
      </c>
      <c r="CB125" s="494">
        <v>0</v>
      </c>
      <c r="CC125" s="494">
        <v>0</v>
      </c>
      <c r="CD125" s="494">
        <v>0</v>
      </c>
      <c r="CE125" s="494">
        <v>0</v>
      </c>
      <c r="CF125" s="494">
        <v>0</v>
      </c>
      <c r="CG125" s="494">
        <v>0</v>
      </c>
      <c r="CH125" s="494">
        <v>0</v>
      </c>
      <c r="CI125" s="494">
        <v>0</v>
      </c>
      <c r="CJ125" s="494">
        <v>0</v>
      </c>
      <c r="CK125" s="494">
        <v>0</v>
      </c>
      <c r="CL125" s="494">
        <v>0</v>
      </c>
      <c r="CM125" s="494">
        <v>0</v>
      </c>
      <c r="CN125" s="494">
        <v>0</v>
      </c>
      <c r="CO125" s="494">
        <v>0</v>
      </c>
      <c r="CP125" s="494">
        <v>0</v>
      </c>
      <c r="CQ125" s="494">
        <v>0</v>
      </c>
      <c r="CR125" s="494">
        <v>0</v>
      </c>
      <c r="CS125" s="494">
        <v>0</v>
      </c>
      <c r="CT125" s="9"/>
      <c r="CV125" s="343">
        <f>IF(COUNT(G125:INDEX(G125:CS125,RP+1))&lt;&gt;RP+1,"Error",0)</f>
        <v>0</v>
      </c>
      <c r="CX125" s="324">
        <f t="shared" ref="CX125:CX144" si="32">IF(OR(AND(OR(ISBLANK(C125),NOT(ISBLANK(C125)),C125="Spare"),E125=0,F125=0),AND(NOT(ISBLANK(C125)),NOT(C125="Spare"),NOT(E125=0),NOT(F125=0))),0,"Error")</f>
        <v>0</v>
      </c>
    </row>
    <row r="126" spans="3:102" ht="14.25" hidden="1" customHeight="1" x14ac:dyDescent="0.3">
      <c r="C126" s="421"/>
      <c r="E126" s="492">
        <f>G126+NPV(G.Asm!$F$40,H126:INDEX(H126:CS126,RP))</f>
        <v>0</v>
      </c>
      <c r="F126" s="492">
        <f t="shared" si="31"/>
        <v>0</v>
      </c>
      <c r="G126" s="493">
        <v>0</v>
      </c>
      <c r="H126" s="494">
        <v>0</v>
      </c>
      <c r="I126" s="494">
        <v>0</v>
      </c>
      <c r="J126" s="494">
        <v>0</v>
      </c>
      <c r="K126" s="494">
        <v>0</v>
      </c>
      <c r="L126" s="494">
        <v>0</v>
      </c>
      <c r="M126" s="494">
        <v>0</v>
      </c>
      <c r="N126" s="494">
        <v>0</v>
      </c>
      <c r="O126" s="494">
        <v>0</v>
      </c>
      <c r="P126" s="494">
        <v>0</v>
      </c>
      <c r="Q126" s="494">
        <v>0</v>
      </c>
      <c r="R126" s="494">
        <v>0</v>
      </c>
      <c r="S126" s="494">
        <v>0</v>
      </c>
      <c r="T126" s="494">
        <v>0</v>
      </c>
      <c r="U126" s="494">
        <v>0</v>
      </c>
      <c r="V126" s="494">
        <v>0</v>
      </c>
      <c r="W126" s="494">
        <v>0</v>
      </c>
      <c r="X126" s="494">
        <v>0</v>
      </c>
      <c r="Y126" s="494">
        <v>0</v>
      </c>
      <c r="Z126" s="494">
        <v>0</v>
      </c>
      <c r="AA126" s="494">
        <v>0</v>
      </c>
      <c r="AB126" s="494">
        <v>0</v>
      </c>
      <c r="AC126" s="494">
        <v>0</v>
      </c>
      <c r="AD126" s="494">
        <v>0</v>
      </c>
      <c r="AE126" s="494">
        <v>0</v>
      </c>
      <c r="AF126" s="494">
        <v>0</v>
      </c>
      <c r="AG126" s="494">
        <v>0</v>
      </c>
      <c r="AH126" s="494">
        <v>0</v>
      </c>
      <c r="AI126" s="494">
        <v>0</v>
      </c>
      <c r="AJ126" s="494">
        <v>0</v>
      </c>
      <c r="AK126" s="494">
        <v>0</v>
      </c>
      <c r="AL126" s="494">
        <v>0</v>
      </c>
      <c r="AM126" s="494">
        <v>0</v>
      </c>
      <c r="AN126" s="494">
        <v>0</v>
      </c>
      <c r="AO126" s="494">
        <v>0</v>
      </c>
      <c r="AP126" s="494">
        <v>0</v>
      </c>
      <c r="AQ126" s="494">
        <v>0</v>
      </c>
      <c r="AR126" s="494">
        <v>0</v>
      </c>
      <c r="AS126" s="494">
        <v>0</v>
      </c>
      <c r="AT126" s="494">
        <v>0</v>
      </c>
      <c r="AU126" s="494">
        <v>0</v>
      </c>
      <c r="AV126" s="494">
        <v>0</v>
      </c>
      <c r="AW126" s="494">
        <v>0</v>
      </c>
      <c r="AX126" s="494">
        <v>0</v>
      </c>
      <c r="AY126" s="494">
        <v>0</v>
      </c>
      <c r="AZ126" s="494">
        <v>0</v>
      </c>
      <c r="BA126" s="494">
        <v>0</v>
      </c>
      <c r="BB126" s="494">
        <v>0</v>
      </c>
      <c r="BC126" s="494">
        <v>0</v>
      </c>
      <c r="BD126" s="494">
        <v>0</v>
      </c>
      <c r="BE126" s="494">
        <v>0</v>
      </c>
      <c r="BF126" s="494">
        <v>0</v>
      </c>
      <c r="BG126" s="494">
        <v>0</v>
      </c>
      <c r="BH126" s="494">
        <v>0</v>
      </c>
      <c r="BI126" s="494">
        <v>0</v>
      </c>
      <c r="BJ126" s="494">
        <v>0</v>
      </c>
      <c r="BK126" s="494">
        <v>0</v>
      </c>
      <c r="BL126" s="494">
        <v>0</v>
      </c>
      <c r="BM126" s="494">
        <v>0</v>
      </c>
      <c r="BN126" s="494">
        <v>0</v>
      </c>
      <c r="BO126" s="494">
        <v>0</v>
      </c>
      <c r="BP126" s="494">
        <v>0</v>
      </c>
      <c r="BQ126" s="494">
        <v>0</v>
      </c>
      <c r="BR126" s="494">
        <v>0</v>
      </c>
      <c r="BS126" s="494">
        <v>0</v>
      </c>
      <c r="BT126" s="494">
        <v>0</v>
      </c>
      <c r="BU126" s="494">
        <v>0</v>
      </c>
      <c r="BV126" s="494">
        <v>0</v>
      </c>
      <c r="BW126" s="494">
        <v>0</v>
      </c>
      <c r="BX126" s="494">
        <v>0</v>
      </c>
      <c r="BY126" s="494">
        <v>0</v>
      </c>
      <c r="BZ126" s="494">
        <v>0</v>
      </c>
      <c r="CA126" s="494">
        <v>0</v>
      </c>
      <c r="CB126" s="494">
        <v>0</v>
      </c>
      <c r="CC126" s="494">
        <v>0</v>
      </c>
      <c r="CD126" s="494">
        <v>0</v>
      </c>
      <c r="CE126" s="494">
        <v>0</v>
      </c>
      <c r="CF126" s="494">
        <v>0</v>
      </c>
      <c r="CG126" s="494">
        <v>0</v>
      </c>
      <c r="CH126" s="494">
        <v>0</v>
      </c>
      <c r="CI126" s="494">
        <v>0</v>
      </c>
      <c r="CJ126" s="494">
        <v>0</v>
      </c>
      <c r="CK126" s="494">
        <v>0</v>
      </c>
      <c r="CL126" s="494">
        <v>0</v>
      </c>
      <c r="CM126" s="494">
        <v>0</v>
      </c>
      <c r="CN126" s="494">
        <v>0</v>
      </c>
      <c r="CO126" s="494">
        <v>0</v>
      </c>
      <c r="CP126" s="494">
        <v>0</v>
      </c>
      <c r="CQ126" s="494">
        <v>0</v>
      </c>
      <c r="CR126" s="494">
        <v>0</v>
      </c>
      <c r="CS126" s="494">
        <v>0</v>
      </c>
      <c r="CT126" s="9"/>
      <c r="CV126" s="343">
        <f>IF(COUNT(G126:INDEX(G126:CS126,RP+1))&lt;&gt;RP+1,"Error",0)</f>
        <v>0</v>
      </c>
      <c r="CX126" s="324">
        <f t="shared" si="32"/>
        <v>0</v>
      </c>
    </row>
    <row r="127" spans="3:102" ht="14.25" hidden="1" customHeight="1" x14ac:dyDescent="0.3">
      <c r="C127" s="421"/>
      <c r="E127" s="492">
        <f>G127+NPV(G.Asm!$F$40,H127:INDEX(H127:CS127,RP))</f>
        <v>0</v>
      </c>
      <c r="F127" s="492">
        <f t="shared" si="31"/>
        <v>0</v>
      </c>
      <c r="G127" s="493">
        <v>0</v>
      </c>
      <c r="H127" s="494">
        <v>0</v>
      </c>
      <c r="I127" s="494">
        <v>0</v>
      </c>
      <c r="J127" s="494">
        <v>0</v>
      </c>
      <c r="K127" s="494">
        <v>0</v>
      </c>
      <c r="L127" s="494">
        <v>0</v>
      </c>
      <c r="M127" s="494">
        <v>0</v>
      </c>
      <c r="N127" s="494">
        <v>0</v>
      </c>
      <c r="O127" s="494">
        <v>0</v>
      </c>
      <c r="P127" s="494">
        <v>0</v>
      </c>
      <c r="Q127" s="494">
        <v>0</v>
      </c>
      <c r="R127" s="494">
        <v>0</v>
      </c>
      <c r="S127" s="494">
        <v>0</v>
      </c>
      <c r="T127" s="494">
        <v>0</v>
      </c>
      <c r="U127" s="494">
        <v>0</v>
      </c>
      <c r="V127" s="494">
        <v>0</v>
      </c>
      <c r="W127" s="494">
        <v>0</v>
      </c>
      <c r="X127" s="494">
        <v>0</v>
      </c>
      <c r="Y127" s="494">
        <v>0</v>
      </c>
      <c r="Z127" s="494">
        <v>0</v>
      </c>
      <c r="AA127" s="494">
        <v>0</v>
      </c>
      <c r="AB127" s="494">
        <v>0</v>
      </c>
      <c r="AC127" s="494">
        <v>0</v>
      </c>
      <c r="AD127" s="494">
        <v>0</v>
      </c>
      <c r="AE127" s="494">
        <v>0</v>
      </c>
      <c r="AF127" s="494">
        <v>0</v>
      </c>
      <c r="AG127" s="494">
        <v>0</v>
      </c>
      <c r="AH127" s="494">
        <v>0</v>
      </c>
      <c r="AI127" s="494">
        <v>0</v>
      </c>
      <c r="AJ127" s="494">
        <v>0</v>
      </c>
      <c r="AK127" s="494">
        <v>0</v>
      </c>
      <c r="AL127" s="494">
        <v>0</v>
      </c>
      <c r="AM127" s="494">
        <v>0</v>
      </c>
      <c r="AN127" s="494">
        <v>0</v>
      </c>
      <c r="AO127" s="494">
        <v>0</v>
      </c>
      <c r="AP127" s="494">
        <v>0</v>
      </c>
      <c r="AQ127" s="494">
        <v>0</v>
      </c>
      <c r="AR127" s="494">
        <v>0</v>
      </c>
      <c r="AS127" s="494">
        <v>0</v>
      </c>
      <c r="AT127" s="494">
        <v>0</v>
      </c>
      <c r="AU127" s="494">
        <v>0</v>
      </c>
      <c r="AV127" s="494">
        <v>0</v>
      </c>
      <c r="AW127" s="494">
        <v>0</v>
      </c>
      <c r="AX127" s="494">
        <v>0</v>
      </c>
      <c r="AY127" s="494">
        <v>0</v>
      </c>
      <c r="AZ127" s="494">
        <v>0</v>
      </c>
      <c r="BA127" s="494">
        <v>0</v>
      </c>
      <c r="BB127" s="494">
        <v>0</v>
      </c>
      <c r="BC127" s="494">
        <v>0</v>
      </c>
      <c r="BD127" s="494">
        <v>0</v>
      </c>
      <c r="BE127" s="494">
        <v>0</v>
      </c>
      <c r="BF127" s="494">
        <v>0</v>
      </c>
      <c r="BG127" s="494">
        <v>0</v>
      </c>
      <c r="BH127" s="494">
        <v>0</v>
      </c>
      <c r="BI127" s="494">
        <v>0</v>
      </c>
      <c r="BJ127" s="494">
        <v>0</v>
      </c>
      <c r="BK127" s="494">
        <v>0</v>
      </c>
      <c r="BL127" s="494">
        <v>0</v>
      </c>
      <c r="BM127" s="494">
        <v>0</v>
      </c>
      <c r="BN127" s="494">
        <v>0</v>
      </c>
      <c r="BO127" s="494">
        <v>0</v>
      </c>
      <c r="BP127" s="494">
        <v>0</v>
      </c>
      <c r="BQ127" s="494">
        <v>0</v>
      </c>
      <c r="BR127" s="494">
        <v>0</v>
      </c>
      <c r="BS127" s="494">
        <v>0</v>
      </c>
      <c r="BT127" s="494">
        <v>0</v>
      </c>
      <c r="BU127" s="494">
        <v>0</v>
      </c>
      <c r="BV127" s="494">
        <v>0</v>
      </c>
      <c r="BW127" s="494">
        <v>0</v>
      </c>
      <c r="BX127" s="494">
        <v>0</v>
      </c>
      <c r="BY127" s="494">
        <v>0</v>
      </c>
      <c r="BZ127" s="494">
        <v>0</v>
      </c>
      <c r="CA127" s="494">
        <v>0</v>
      </c>
      <c r="CB127" s="494">
        <v>0</v>
      </c>
      <c r="CC127" s="494">
        <v>0</v>
      </c>
      <c r="CD127" s="494">
        <v>0</v>
      </c>
      <c r="CE127" s="494">
        <v>0</v>
      </c>
      <c r="CF127" s="494">
        <v>0</v>
      </c>
      <c r="CG127" s="494">
        <v>0</v>
      </c>
      <c r="CH127" s="494">
        <v>0</v>
      </c>
      <c r="CI127" s="494">
        <v>0</v>
      </c>
      <c r="CJ127" s="494">
        <v>0</v>
      </c>
      <c r="CK127" s="494">
        <v>0</v>
      </c>
      <c r="CL127" s="494">
        <v>0</v>
      </c>
      <c r="CM127" s="494">
        <v>0</v>
      </c>
      <c r="CN127" s="494">
        <v>0</v>
      </c>
      <c r="CO127" s="494">
        <v>0</v>
      </c>
      <c r="CP127" s="494">
        <v>0</v>
      </c>
      <c r="CQ127" s="494">
        <v>0</v>
      </c>
      <c r="CR127" s="494">
        <v>0</v>
      </c>
      <c r="CS127" s="494">
        <v>0</v>
      </c>
      <c r="CT127" s="9"/>
      <c r="CV127" s="343">
        <f>IF(COUNT(G127:INDEX(G127:CS127,RP+1))&lt;&gt;RP+1,"Error",0)</f>
        <v>0</v>
      </c>
      <c r="CX127" s="324">
        <f t="shared" si="32"/>
        <v>0</v>
      </c>
    </row>
    <row r="128" spans="3:102" ht="14.25" hidden="1" customHeight="1" x14ac:dyDescent="0.3">
      <c r="C128" s="421"/>
      <c r="E128" s="492">
        <f>G128+NPV(G.Asm!$F$40,H128:INDEX(H128:CS128,RP))</f>
        <v>0</v>
      </c>
      <c r="F128" s="492">
        <f t="shared" si="31"/>
        <v>0</v>
      </c>
      <c r="G128" s="493">
        <v>0</v>
      </c>
      <c r="H128" s="494">
        <v>0</v>
      </c>
      <c r="I128" s="494">
        <v>0</v>
      </c>
      <c r="J128" s="494">
        <v>0</v>
      </c>
      <c r="K128" s="494">
        <v>0</v>
      </c>
      <c r="L128" s="494">
        <v>0</v>
      </c>
      <c r="M128" s="494">
        <v>0</v>
      </c>
      <c r="N128" s="494">
        <v>0</v>
      </c>
      <c r="O128" s="494">
        <v>0</v>
      </c>
      <c r="P128" s="494">
        <v>0</v>
      </c>
      <c r="Q128" s="494">
        <v>0</v>
      </c>
      <c r="R128" s="494">
        <v>0</v>
      </c>
      <c r="S128" s="494">
        <v>0</v>
      </c>
      <c r="T128" s="494">
        <v>0</v>
      </c>
      <c r="U128" s="494">
        <v>0</v>
      </c>
      <c r="V128" s="494">
        <v>0</v>
      </c>
      <c r="W128" s="494">
        <v>0</v>
      </c>
      <c r="X128" s="494">
        <v>0</v>
      </c>
      <c r="Y128" s="494">
        <v>0</v>
      </c>
      <c r="Z128" s="494">
        <v>0</v>
      </c>
      <c r="AA128" s="494">
        <v>0</v>
      </c>
      <c r="AB128" s="494">
        <v>0</v>
      </c>
      <c r="AC128" s="494">
        <v>0</v>
      </c>
      <c r="AD128" s="494">
        <v>0</v>
      </c>
      <c r="AE128" s="494">
        <v>0</v>
      </c>
      <c r="AF128" s="494">
        <v>0</v>
      </c>
      <c r="AG128" s="494">
        <v>0</v>
      </c>
      <c r="AH128" s="494">
        <v>0</v>
      </c>
      <c r="AI128" s="494">
        <v>0</v>
      </c>
      <c r="AJ128" s="494">
        <v>0</v>
      </c>
      <c r="AK128" s="494">
        <v>0</v>
      </c>
      <c r="AL128" s="494">
        <v>0</v>
      </c>
      <c r="AM128" s="494">
        <v>0</v>
      </c>
      <c r="AN128" s="494">
        <v>0</v>
      </c>
      <c r="AO128" s="494">
        <v>0</v>
      </c>
      <c r="AP128" s="494">
        <v>0</v>
      </c>
      <c r="AQ128" s="494">
        <v>0</v>
      </c>
      <c r="AR128" s="494">
        <v>0</v>
      </c>
      <c r="AS128" s="494">
        <v>0</v>
      </c>
      <c r="AT128" s="494">
        <v>0</v>
      </c>
      <c r="AU128" s="494">
        <v>0</v>
      </c>
      <c r="AV128" s="494">
        <v>0</v>
      </c>
      <c r="AW128" s="494">
        <v>0</v>
      </c>
      <c r="AX128" s="494">
        <v>0</v>
      </c>
      <c r="AY128" s="494">
        <v>0</v>
      </c>
      <c r="AZ128" s="494">
        <v>0</v>
      </c>
      <c r="BA128" s="494">
        <v>0</v>
      </c>
      <c r="BB128" s="494">
        <v>0</v>
      </c>
      <c r="BC128" s="494">
        <v>0</v>
      </c>
      <c r="BD128" s="494">
        <v>0</v>
      </c>
      <c r="BE128" s="494">
        <v>0</v>
      </c>
      <c r="BF128" s="494">
        <v>0</v>
      </c>
      <c r="BG128" s="494">
        <v>0</v>
      </c>
      <c r="BH128" s="494">
        <v>0</v>
      </c>
      <c r="BI128" s="494">
        <v>0</v>
      </c>
      <c r="BJ128" s="494">
        <v>0</v>
      </c>
      <c r="BK128" s="494">
        <v>0</v>
      </c>
      <c r="BL128" s="494">
        <v>0</v>
      </c>
      <c r="BM128" s="494">
        <v>0</v>
      </c>
      <c r="BN128" s="494">
        <v>0</v>
      </c>
      <c r="BO128" s="494">
        <v>0</v>
      </c>
      <c r="BP128" s="494">
        <v>0</v>
      </c>
      <c r="BQ128" s="494">
        <v>0</v>
      </c>
      <c r="BR128" s="494">
        <v>0</v>
      </c>
      <c r="BS128" s="494">
        <v>0</v>
      </c>
      <c r="BT128" s="494">
        <v>0</v>
      </c>
      <c r="BU128" s="494">
        <v>0</v>
      </c>
      <c r="BV128" s="494">
        <v>0</v>
      </c>
      <c r="BW128" s="494">
        <v>0</v>
      </c>
      <c r="BX128" s="494">
        <v>0</v>
      </c>
      <c r="BY128" s="494">
        <v>0</v>
      </c>
      <c r="BZ128" s="494">
        <v>0</v>
      </c>
      <c r="CA128" s="494">
        <v>0</v>
      </c>
      <c r="CB128" s="494">
        <v>0</v>
      </c>
      <c r="CC128" s="494">
        <v>0</v>
      </c>
      <c r="CD128" s="494">
        <v>0</v>
      </c>
      <c r="CE128" s="494">
        <v>0</v>
      </c>
      <c r="CF128" s="494">
        <v>0</v>
      </c>
      <c r="CG128" s="494">
        <v>0</v>
      </c>
      <c r="CH128" s="494">
        <v>0</v>
      </c>
      <c r="CI128" s="494">
        <v>0</v>
      </c>
      <c r="CJ128" s="494">
        <v>0</v>
      </c>
      <c r="CK128" s="494">
        <v>0</v>
      </c>
      <c r="CL128" s="494">
        <v>0</v>
      </c>
      <c r="CM128" s="494">
        <v>0</v>
      </c>
      <c r="CN128" s="494">
        <v>0</v>
      </c>
      <c r="CO128" s="494">
        <v>0</v>
      </c>
      <c r="CP128" s="494">
        <v>0</v>
      </c>
      <c r="CQ128" s="494">
        <v>0</v>
      </c>
      <c r="CR128" s="494">
        <v>0</v>
      </c>
      <c r="CS128" s="494">
        <v>0</v>
      </c>
      <c r="CT128" s="9"/>
      <c r="CV128" s="343">
        <f>IF(COUNT(G128:INDEX(G128:CS128,RP+1))&lt;&gt;RP+1,"Error",0)</f>
        <v>0</v>
      </c>
      <c r="CX128" s="324">
        <f t="shared" si="32"/>
        <v>0</v>
      </c>
    </row>
    <row r="129" spans="3:102" ht="14.25" hidden="1" customHeight="1" x14ac:dyDescent="0.3">
      <c r="C129" s="421"/>
      <c r="E129" s="492">
        <f>G129+NPV(G.Asm!$F$40,H129:INDEX(H129:CS129,RP))</f>
        <v>0</v>
      </c>
      <c r="F129" s="492">
        <f t="shared" si="31"/>
        <v>0</v>
      </c>
      <c r="G129" s="493">
        <v>0</v>
      </c>
      <c r="H129" s="494">
        <v>0</v>
      </c>
      <c r="I129" s="494">
        <v>0</v>
      </c>
      <c r="J129" s="494">
        <v>0</v>
      </c>
      <c r="K129" s="494">
        <v>0</v>
      </c>
      <c r="L129" s="494">
        <v>0</v>
      </c>
      <c r="M129" s="494">
        <v>0</v>
      </c>
      <c r="N129" s="494">
        <v>0</v>
      </c>
      <c r="O129" s="494">
        <v>0</v>
      </c>
      <c r="P129" s="494">
        <v>0</v>
      </c>
      <c r="Q129" s="494">
        <v>0</v>
      </c>
      <c r="R129" s="494">
        <v>0</v>
      </c>
      <c r="S129" s="494">
        <v>0</v>
      </c>
      <c r="T129" s="494">
        <v>0</v>
      </c>
      <c r="U129" s="494">
        <v>0</v>
      </c>
      <c r="V129" s="494">
        <v>0</v>
      </c>
      <c r="W129" s="494">
        <v>0</v>
      </c>
      <c r="X129" s="494">
        <v>0</v>
      </c>
      <c r="Y129" s="494">
        <v>0</v>
      </c>
      <c r="Z129" s="494">
        <v>0</v>
      </c>
      <c r="AA129" s="494">
        <v>0</v>
      </c>
      <c r="AB129" s="494">
        <v>0</v>
      </c>
      <c r="AC129" s="494">
        <v>0</v>
      </c>
      <c r="AD129" s="494">
        <v>0</v>
      </c>
      <c r="AE129" s="494">
        <v>0</v>
      </c>
      <c r="AF129" s="494">
        <v>0</v>
      </c>
      <c r="AG129" s="494">
        <v>0</v>
      </c>
      <c r="AH129" s="494">
        <v>0</v>
      </c>
      <c r="AI129" s="494">
        <v>0</v>
      </c>
      <c r="AJ129" s="494">
        <v>0</v>
      </c>
      <c r="AK129" s="494">
        <v>0</v>
      </c>
      <c r="AL129" s="494">
        <v>0</v>
      </c>
      <c r="AM129" s="494">
        <v>0</v>
      </c>
      <c r="AN129" s="494">
        <v>0</v>
      </c>
      <c r="AO129" s="494">
        <v>0</v>
      </c>
      <c r="AP129" s="494">
        <v>0</v>
      </c>
      <c r="AQ129" s="494">
        <v>0</v>
      </c>
      <c r="AR129" s="494">
        <v>0</v>
      </c>
      <c r="AS129" s="494">
        <v>0</v>
      </c>
      <c r="AT129" s="494">
        <v>0</v>
      </c>
      <c r="AU129" s="494">
        <v>0</v>
      </c>
      <c r="AV129" s="494">
        <v>0</v>
      </c>
      <c r="AW129" s="494">
        <v>0</v>
      </c>
      <c r="AX129" s="494">
        <v>0</v>
      </c>
      <c r="AY129" s="494">
        <v>0</v>
      </c>
      <c r="AZ129" s="494">
        <v>0</v>
      </c>
      <c r="BA129" s="494">
        <v>0</v>
      </c>
      <c r="BB129" s="494">
        <v>0</v>
      </c>
      <c r="BC129" s="494">
        <v>0</v>
      </c>
      <c r="BD129" s="494">
        <v>0</v>
      </c>
      <c r="BE129" s="494">
        <v>0</v>
      </c>
      <c r="BF129" s="494">
        <v>0</v>
      </c>
      <c r="BG129" s="494">
        <v>0</v>
      </c>
      <c r="BH129" s="494">
        <v>0</v>
      </c>
      <c r="BI129" s="494">
        <v>0</v>
      </c>
      <c r="BJ129" s="494">
        <v>0</v>
      </c>
      <c r="BK129" s="494">
        <v>0</v>
      </c>
      <c r="BL129" s="494">
        <v>0</v>
      </c>
      <c r="BM129" s="494">
        <v>0</v>
      </c>
      <c r="BN129" s="494">
        <v>0</v>
      </c>
      <c r="BO129" s="494">
        <v>0</v>
      </c>
      <c r="BP129" s="494">
        <v>0</v>
      </c>
      <c r="BQ129" s="494">
        <v>0</v>
      </c>
      <c r="BR129" s="494">
        <v>0</v>
      </c>
      <c r="BS129" s="494">
        <v>0</v>
      </c>
      <c r="BT129" s="494">
        <v>0</v>
      </c>
      <c r="BU129" s="494">
        <v>0</v>
      </c>
      <c r="BV129" s="494">
        <v>0</v>
      </c>
      <c r="BW129" s="494">
        <v>0</v>
      </c>
      <c r="BX129" s="494">
        <v>0</v>
      </c>
      <c r="BY129" s="494">
        <v>0</v>
      </c>
      <c r="BZ129" s="494">
        <v>0</v>
      </c>
      <c r="CA129" s="494">
        <v>0</v>
      </c>
      <c r="CB129" s="494">
        <v>0</v>
      </c>
      <c r="CC129" s="494">
        <v>0</v>
      </c>
      <c r="CD129" s="494">
        <v>0</v>
      </c>
      <c r="CE129" s="494">
        <v>0</v>
      </c>
      <c r="CF129" s="494">
        <v>0</v>
      </c>
      <c r="CG129" s="494">
        <v>0</v>
      </c>
      <c r="CH129" s="494">
        <v>0</v>
      </c>
      <c r="CI129" s="494">
        <v>0</v>
      </c>
      <c r="CJ129" s="494">
        <v>0</v>
      </c>
      <c r="CK129" s="494">
        <v>0</v>
      </c>
      <c r="CL129" s="494">
        <v>0</v>
      </c>
      <c r="CM129" s="494">
        <v>0</v>
      </c>
      <c r="CN129" s="494">
        <v>0</v>
      </c>
      <c r="CO129" s="494">
        <v>0</v>
      </c>
      <c r="CP129" s="494">
        <v>0</v>
      </c>
      <c r="CQ129" s="494">
        <v>0</v>
      </c>
      <c r="CR129" s="494">
        <v>0</v>
      </c>
      <c r="CS129" s="494">
        <v>0</v>
      </c>
      <c r="CT129" s="9"/>
      <c r="CV129" s="343">
        <f>IF(COUNT(G129:INDEX(G129:CS129,RP+1))&lt;&gt;RP+1,"Error",0)</f>
        <v>0</v>
      </c>
      <c r="CX129" s="324">
        <f t="shared" si="32"/>
        <v>0</v>
      </c>
    </row>
    <row r="130" spans="3:102" ht="14.25" hidden="1" customHeight="1" x14ac:dyDescent="0.3">
      <c r="C130" s="421"/>
      <c r="E130" s="492">
        <f>G130+NPV(G.Asm!$F$40,H130:INDEX(H130:CS130,RP))</f>
        <v>0</v>
      </c>
      <c r="F130" s="492">
        <f t="shared" si="31"/>
        <v>0</v>
      </c>
      <c r="G130" s="493">
        <v>0</v>
      </c>
      <c r="H130" s="494">
        <v>0</v>
      </c>
      <c r="I130" s="494">
        <v>0</v>
      </c>
      <c r="J130" s="494">
        <v>0</v>
      </c>
      <c r="K130" s="494">
        <v>0</v>
      </c>
      <c r="L130" s="494">
        <v>0</v>
      </c>
      <c r="M130" s="494">
        <v>0</v>
      </c>
      <c r="N130" s="494">
        <v>0</v>
      </c>
      <c r="O130" s="494">
        <v>0</v>
      </c>
      <c r="P130" s="494">
        <v>0</v>
      </c>
      <c r="Q130" s="494">
        <v>0</v>
      </c>
      <c r="R130" s="494">
        <v>0</v>
      </c>
      <c r="S130" s="494">
        <v>0</v>
      </c>
      <c r="T130" s="494">
        <v>0</v>
      </c>
      <c r="U130" s="494">
        <v>0</v>
      </c>
      <c r="V130" s="494">
        <v>0</v>
      </c>
      <c r="W130" s="494">
        <v>0</v>
      </c>
      <c r="X130" s="494">
        <v>0</v>
      </c>
      <c r="Y130" s="494">
        <v>0</v>
      </c>
      <c r="Z130" s="494">
        <v>0</v>
      </c>
      <c r="AA130" s="494">
        <v>0</v>
      </c>
      <c r="AB130" s="494">
        <v>0</v>
      </c>
      <c r="AC130" s="494">
        <v>0</v>
      </c>
      <c r="AD130" s="494">
        <v>0</v>
      </c>
      <c r="AE130" s="494">
        <v>0</v>
      </c>
      <c r="AF130" s="494">
        <v>0</v>
      </c>
      <c r="AG130" s="494">
        <v>0</v>
      </c>
      <c r="AH130" s="494">
        <v>0</v>
      </c>
      <c r="AI130" s="494">
        <v>0</v>
      </c>
      <c r="AJ130" s="494">
        <v>0</v>
      </c>
      <c r="AK130" s="494">
        <v>0</v>
      </c>
      <c r="AL130" s="494">
        <v>0</v>
      </c>
      <c r="AM130" s="494">
        <v>0</v>
      </c>
      <c r="AN130" s="494">
        <v>0</v>
      </c>
      <c r="AO130" s="494">
        <v>0</v>
      </c>
      <c r="AP130" s="494">
        <v>0</v>
      </c>
      <c r="AQ130" s="494">
        <v>0</v>
      </c>
      <c r="AR130" s="494">
        <v>0</v>
      </c>
      <c r="AS130" s="494">
        <v>0</v>
      </c>
      <c r="AT130" s="494">
        <v>0</v>
      </c>
      <c r="AU130" s="494">
        <v>0</v>
      </c>
      <c r="AV130" s="494">
        <v>0</v>
      </c>
      <c r="AW130" s="494">
        <v>0</v>
      </c>
      <c r="AX130" s="494">
        <v>0</v>
      </c>
      <c r="AY130" s="494">
        <v>0</v>
      </c>
      <c r="AZ130" s="494">
        <v>0</v>
      </c>
      <c r="BA130" s="494">
        <v>0</v>
      </c>
      <c r="BB130" s="494">
        <v>0</v>
      </c>
      <c r="BC130" s="494">
        <v>0</v>
      </c>
      <c r="BD130" s="494">
        <v>0</v>
      </c>
      <c r="BE130" s="494">
        <v>0</v>
      </c>
      <c r="BF130" s="494">
        <v>0</v>
      </c>
      <c r="BG130" s="494">
        <v>0</v>
      </c>
      <c r="BH130" s="494">
        <v>0</v>
      </c>
      <c r="BI130" s="494">
        <v>0</v>
      </c>
      <c r="BJ130" s="494">
        <v>0</v>
      </c>
      <c r="BK130" s="494">
        <v>0</v>
      </c>
      <c r="BL130" s="494">
        <v>0</v>
      </c>
      <c r="BM130" s="494">
        <v>0</v>
      </c>
      <c r="BN130" s="494">
        <v>0</v>
      </c>
      <c r="BO130" s="494">
        <v>0</v>
      </c>
      <c r="BP130" s="494">
        <v>0</v>
      </c>
      <c r="BQ130" s="494">
        <v>0</v>
      </c>
      <c r="BR130" s="494">
        <v>0</v>
      </c>
      <c r="BS130" s="494">
        <v>0</v>
      </c>
      <c r="BT130" s="494">
        <v>0</v>
      </c>
      <c r="BU130" s="494">
        <v>0</v>
      </c>
      <c r="BV130" s="494">
        <v>0</v>
      </c>
      <c r="BW130" s="494">
        <v>0</v>
      </c>
      <c r="BX130" s="494">
        <v>0</v>
      </c>
      <c r="BY130" s="494">
        <v>0</v>
      </c>
      <c r="BZ130" s="494">
        <v>0</v>
      </c>
      <c r="CA130" s="494">
        <v>0</v>
      </c>
      <c r="CB130" s="494">
        <v>0</v>
      </c>
      <c r="CC130" s="494">
        <v>0</v>
      </c>
      <c r="CD130" s="494">
        <v>0</v>
      </c>
      <c r="CE130" s="494">
        <v>0</v>
      </c>
      <c r="CF130" s="494">
        <v>0</v>
      </c>
      <c r="CG130" s="494">
        <v>0</v>
      </c>
      <c r="CH130" s="494">
        <v>0</v>
      </c>
      <c r="CI130" s="494">
        <v>0</v>
      </c>
      <c r="CJ130" s="494">
        <v>0</v>
      </c>
      <c r="CK130" s="494">
        <v>0</v>
      </c>
      <c r="CL130" s="494">
        <v>0</v>
      </c>
      <c r="CM130" s="494">
        <v>0</v>
      </c>
      <c r="CN130" s="494">
        <v>0</v>
      </c>
      <c r="CO130" s="494">
        <v>0</v>
      </c>
      <c r="CP130" s="494">
        <v>0</v>
      </c>
      <c r="CQ130" s="494">
        <v>0</v>
      </c>
      <c r="CR130" s="494">
        <v>0</v>
      </c>
      <c r="CS130" s="494">
        <v>0</v>
      </c>
      <c r="CT130" s="9"/>
      <c r="CV130" s="343">
        <f>IF(COUNT(G130:INDEX(G130:CS130,RP+1))&lt;&gt;RP+1,"Error",0)</f>
        <v>0</v>
      </c>
      <c r="CX130" s="324">
        <f t="shared" si="32"/>
        <v>0</v>
      </c>
    </row>
    <row r="131" spans="3:102" ht="14.25" hidden="1" customHeight="1" x14ac:dyDescent="0.3">
      <c r="C131" s="421"/>
      <c r="E131" s="492">
        <f>G131+NPV(G.Asm!$F$40,H131:INDEX(H131:CS131,RP))</f>
        <v>0</v>
      </c>
      <c r="F131" s="492">
        <f t="shared" si="31"/>
        <v>0</v>
      </c>
      <c r="G131" s="493">
        <v>0</v>
      </c>
      <c r="H131" s="494">
        <v>0</v>
      </c>
      <c r="I131" s="494">
        <v>0</v>
      </c>
      <c r="J131" s="494">
        <v>0</v>
      </c>
      <c r="K131" s="494">
        <v>0</v>
      </c>
      <c r="L131" s="494">
        <v>0</v>
      </c>
      <c r="M131" s="494">
        <v>0</v>
      </c>
      <c r="N131" s="494">
        <v>0</v>
      </c>
      <c r="O131" s="494">
        <v>0</v>
      </c>
      <c r="P131" s="494">
        <v>0</v>
      </c>
      <c r="Q131" s="494">
        <v>0</v>
      </c>
      <c r="R131" s="494">
        <v>0</v>
      </c>
      <c r="S131" s="494">
        <v>0</v>
      </c>
      <c r="T131" s="494">
        <v>0</v>
      </c>
      <c r="U131" s="494">
        <v>0</v>
      </c>
      <c r="V131" s="494">
        <v>0</v>
      </c>
      <c r="W131" s="494">
        <v>0</v>
      </c>
      <c r="X131" s="494">
        <v>0</v>
      </c>
      <c r="Y131" s="494">
        <v>0</v>
      </c>
      <c r="Z131" s="494">
        <v>0</v>
      </c>
      <c r="AA131" s="494">
        <v>0</v>
      </c>
      <c r="AB131" s="494">
        <v>0</v>
      </c>
      <c r="AC131" s="494">
        <v>0</v>
      </c>
      <c r="AD131" s="494">
        <v>0</v>
      </c>
      <c r="AE131" s="494">
        <v>0</v>
      </c>
      <c r="AF131" s="494">
        <v>0</v>
      </c>
      <c r="AG131" s="494">
        <v>0</v>
      </c>
      <c r="AH131" s="494">
        <v>0</v>
      </c>
      <c r="AI131" s="494">
        <v>0</v>
      </c>
      <c r="AJ131" s="494">
        <v>0</v>
      </c>
      <c r="AK131" s="494">
        <v>0</v>
      </c>
      <c r="AL131" s="494">
        <v>0</v>
      </c>
      <c r="AM131" s="494">
        <v>0</v>
      </c>
      <c r="AN131" s="494">
        <v>0</v>
      </c>
      <c r="AO131" s="494">
        <v>0</v>
      </c>
      <c r="AP131" s="494">
        <v>0</v>
      </c>
      <c r="AQ131" s="494">
        <v>0</v>
      </c>
      <c r="AR131" s="494">
        <v>0</v>
      </c>
      <c r="AS131" s="494">
        <v>0</v>
      </c>
      <c r="AT131" s="494">
        <v>0</v>
      </c>
      <c r="AU131" s="494">
        <v>0</v>
      </c>
      <c r="AV131" s="494">
        <v>0</v>
      </c>
      <c r="AW131" s="494">
        <v>0</v>
      </c>
      <c r="AX131" s="494">
        <v>0</v>
      </c>
      <c r="AY131" s="494">
        <v>0</v>
      </c>
      <c r="AZ131" s="494">
        <v>0</v>
      </c>
      <c r="BA131" s="494">
        <v>0</v>
      </c>
      <c r="BB131" s="494">
        <v>0</v>
      </c>
      <c r="BC131" s="494">
        <v>0</v>
      </c>
      <c r="BD131" s="494">
        <v>0</v>
      </c>
      <c r="BE131" s="494">
        <v>0</v>
      </c>
      <c r="BF131" s="494">
        <v>0</v>
      </c>
      <c r="BG131" s="494">
        <v>0</v>
      </c>
      <c r="BH131" s="494">
        <v>0</v>
      </c>
      <c r="BI131" s="494">
        <v>0</v>
      </c>
      <c r="BJ131" s="494">
        <v>0</v>
      </c>
      <c r="BK131" s="494">
        <v>0</v>
      </c>
      <c r="BL131" s="494">
        <v>0</v>
      </c>
      <c r="BM131" s="494">
        <v>0</v>
      </c>
      <c r="BN131" s="494">
        <v>0</v>
      </c>
      <c r="BO131" s="494">
        <v>0</v>
      </c>
      <c r="BP131" s="494">
        <v>0</v>
      </c>
      <c r="BQ131" s="494">
        <v>0</v>
      </c>
      <c r="BR131" s="494">
        <v>0</v>
      </c>
      <c r="BS131" s="494">
        <v>0</v>
      </c>
      <c r="BT131" s="494">
        <v>0</v>
      </c>
      <c r="BU131" s="494">
        <v>0</v>
      </c>
      <c r="BV131" s="494">
        <v>0</v>
      </c>
      <c r="BW131" s="494">
        <v>0</v>
      </c>
      <c r="BX131" s="494">
        <v>0</v>
      </c>
      <c r="BY131" s="494">
        <v>0</v>
      </c>
      <c r="BZ131" s="494">
        <v>0</v>
      </c>
      <c r="CA131" s="494">
        <v>0</v>
      </c>
      <c r="CB131" s="494">
        <v>0</v>
      </c>
      <c r="CC131" s="494">
        <v>0</v>
      </c>
      <c r="CD131" s="494">
        <v>0</v>
      </c>
      <c r="CE131" s="494">
        <v>0</v>
      </c>
      <c r="CF131" s="494">
        <v>0</v>
      </c>
      <c r="CG131" s="494">
        <v>0</v>
      </c>
      <c r="CH131" s="494">
        <v>0</v>
      </c>
      <c r="CI131" s="494">
        <v>0</v>
      </c>
      <c r="CJ131" s="494">
        <v>0</v>
      </c>
      <c r="CK131" s="494">
        <v>0</v>
      </c>
      <c r="CL131" s="494">
        <v>0</v>
      </c>
      <c r="CM131" s="494">
        <v>0</v>
      </c>
      <c r="CN131" s="494">
        <v>0</v>
      </c>
      <c r="CO131" s="494">
        <v>0</v>
      </c>
      <c r="CP131" s="494">
        <v>0</v>
      </c>
      <c r="CQ131" s="494">
        <v>0</v>
      </c>
      <c r="CR131" s="494">
        <v>0</v>
      </c>
      <c r="CS131" s="494">
        <v>0</v>
      </c>
      <c r="CT131" s="9"/>
      <c r="CV131" s="343">
        <f>IF(COUNT(G131:INDEX(G131:CS131,RP+1))&lt;&gt;RP+1,"Error",0)</f>
        <v>0</v>
      </c>
      <c r="CX131" s="324">
        <f t="shared" si="32"/>
        <v>0</v>
      </c>
    </row>
    <row r="132" spans="3:102" ht="14.25" hidden="1" customHeight="1" x14ac:dyDescent="0.3">
      <c r="C132" s="421"/>
      <c r="E132" s="492">
        <f>G132+NPV(G.Asm!$F$40,H132:INDEX(H132:CS132,RP))</f>
        <v>0</v>
      </c>
      <c r="F132" s="492">
        <f t="shared" si="31"/>
        <v>0</v>
      </c>
      <c r="G132" s="493">
        <v>0</v>
      </c>
      <c r="H132" s="494">
        <v>0</v>
      </c>
      <c r="I132" s="494">
        <v>0</v>
      </c>
      <c r="J132" s="494">
        <v>0</v>
      </c>
      <c r="K132" s="494">
        <v>0</v>
      </c>
      <c r="L132" s="494">
        <v>0</v>
      </c>
      <c r="M132" s="494">
        <v>0</v>
      </c>
      <c r="N132" s="494">
        <v>0</v>
      </c>
      <c r="O132" s="494">
        <v>0</v>
      </c>
      <c r="P132" s="494">
        <v>0</v>
      </c>
      <c r="Q132" s="494">
        <v>0</v>
      </c>
      <c r="R132" s="494">
        <v>0</v>
      </c>
      <c r="S132" s="494">
        <v>0</v>
      </c>
      <c r="T132" s="494">
        <v>0</v>
      </c>
      <c r="U132" s="494">
        <v>0</v>
      </c>
      <c r="V132" s="494">
        <v>0</v>
      </c>
      <c r="W132" s="494">
        <v>0</v>
      </c>
      <c r="X132" s="494">
        <v>0</v>
      </c>
      <c r="Y132" s="494">
        <v>0</v>
      </c>
      <c r="Z132" s="494">
        <v>0</v>
      </c>
      <c r="AA132" s="494">
        <v>0</v>
      </c>
      <c r="AB132" s="494">
        <v>0</v>
      </c>
      <c r="AC132" s="494">
        <v>0</v>
      </c>
      <c r="AD132" s="494">
        <v>0</v>
      </c>
      <c r="AE132" s="494">
        <v>0</v>
      </c>
      <c r="AF132" s="494">
        <v>0</v>
      </c>
      <c r="AG132" s="494">
        <v>0</v>
      </c>
      <c r="AH132" s="494">
        <v>0</v>
      </c>
      <c r="AI132" s="494">
        <v>0</v>
      </c>
      <c r="AJ132" s="494">
        <v>0</v>
      </c>
      <c r="AK132" s="494">
        <v>0</v>
      </c>
      <c r="AL132" s="494">
        <v>0</v>
      </c>
      <c r="AM132" s="494">
        <v>0</v>
      </c>
      <c r="AN132" s="494">
        <v>0</v>
      </c>
      <c r="AO132" s="494">
        <v>0</v>
      </c>
      <c r="AP132" s="494">
        <v>0</v>
      </c>
      <c r="AQ132" s="494">
        <v>0</v>
      </c>
      <c r="AR132" s="494">
        <v>0</v>
      </c>
      <c r="AS132" s="494">
        <v>0</v>
      </c>
      <c r="AT132" s="494">
        <v>0</v>
      </c>
      <c r="AU132" s="494">
        <v>0</v>
      </c>
      <c r="AV132" s="494">
        <v>0</v>
      </c>
      <c r="AW132" s="494">
        <v>0</v>
      </c>
      <c r="AX132" s="494">
        <v>0</v>
      </c>
      <c r="AY132" s="494">
        <v>0</v>
      </c>
      <c r="AZ132" s="494">
        <v>0</v>
      </c>
      <c r="BA132" s="494">
        <v>0</v>
      </c>
      <c r="BB132" s="494">
        <v>0</v>
      </c>
      <c r="BC132" s="494">
        <v>0</v>
      </c>
      <c r="BD132" s="494">
        <v>0</v>
      </c>
      <c r="BE132" s="494">
        <v>0</v>
      </c>
      <c r="BF132" s="494">
        <v>0</v>
      </c>
      <c r="BG132" s="494">
        <v>0</v>
      </c>
      <c r="BH132" s="494">
        <v>0</v>
      </c>
      <c r="BI132" s="494">
        <v>0</v>
      </c>
      <c r="BJ132" s="494">
        <v>0</v>
      </c>
      <c r="BK132" s="494">
        <v>0</v>
      </c>
      <c r="BL132" s="494">
        <v>0</v>
      </c>
      <c r="BM132" s="494">
        <v>0</v>
      </c>
      <c r="BN132" s="494">
        <v>0</v>
      </c>
      <c r="BO132" s="494">
        <v>0</v>
      </c>
      <c r="BP132" s="494">
        <v>0</v>
      </c>
      <c r="BQ132" s="494">
        <v>0</v>
      </c>
      <c r="BR132" s="494">
        <v>0</v>
      </c>
      <c r="BS132" s="494">
        <v>0</v>
      </c>
      <c r="BT132" s="494">
        <v>0</v>
      </c>
      <c r="BU132" s="494">
        <v>0</v>
      </c>
      <c r="BV132" s="494">
        <v>0</v>
      </c>
      <c r="BW132" s="494">
        <v>0</v>
      </c>
      <c r="BX132" s="494">
        <v>0</v>
      </c>
      <c r="BY132" s="494">
        <v>0</v>
      </c>
      <c r="BZ132" s="494">
        <v>0</v>
      </c>
      <c r="CA132" s="494">
        <v>0</v>
      </c>
      <c r="CB132" s="494">
        <v>0</v>
      </c>
      <c r="CC132" s="494">
        <v>0</v>
      </c>
      <c r="CD132" s="494">
        <v>0</v>
      </c>
      <c r="CE132" s="494">
        <v>0</v>
      </c>
      <c r="CF132" s="494">
        <v>0</v>
      </c>
      <c r="CG132" s="494">
        <v>0</v>
      </c>
      <c r="CH132" s="494">
        <v>0</v>
      </c>
      <c r="CI132" s="494">
        <v>0</v>
      </c>
      <c r="CJ132" s="494">
        <v>0</v>
      </c>
      <c r="CK132" s="494">
        <v>0</v>
      </c>
      <c r="CL132" s="494">
        <v>0</v>
      </c>
      <c r="CM132" s="494">
        <v>0</v>
      </c>
      <c r="CN132" s="494">
        <v>0</v>
      </c>
      <c r="CO132" s="494">
        <v>0</v>
      </c>
      <c r="CP132" s="494">
        <v>0</v>
      </c>
      <c r="CQ132" s="494">
        <v>0</v>
      </c>
      <c r="CR132" s="494">
        <v>0</v>
      </c>
      <c r="CS132" s="494">
        <v>0</v>
      </c>
      <c r="CT132" s="9"/>
      <c r="CV132" s="343">
        <f>IF(COUNT(G132:INDEX(G132:CS132,RP+1))&lt;&gt;RP+1,"Error",0)</f>
        <v>0</v>
      </c>
      <c r="CX132" s="324">
        <f t="shared" si="32"/>
        <v>0</v>
      </c>
    </row>
    <row r="133" spans="3:102" ht="14.25" hidden="1" customHeight="1" x14ac:dyDescent="0.3">
      <c r="C133" s="421"/>
      <c r="E133" s="492">
        <f>G133+NPV(G.Asm!$F$40,H133:INDEX(H133:CS133,RP))</f>
        <v>0</v>
      </c>
      <c r="F133" s="492">
        <f t="shared" si="31"/>
        <v>0</v>
      </c>
      <c r="G133" s="493">
        <v>0</v>
      </c>
      <c r="H133" s="494">
        <v>0</v>
      </c>
      <c r="I133" s="494">
        <v>0</v>
      </c>
      <c r="J133" s="494">
        <v>0</v>
      </c>
      <c r="K133" s="494">
        <v>0</v>
      </c>
      <c r="L133" s="494">
        <v>0</v>
      </c>
      <c r="M133" s="494">
        <v>0</v>
      </c>
      <c r="N133" s="494">
        <v>0</v>
      </c>
      <c r="O133" s="494">
        <v>0</v>
      </c>
      <c r="P133" s="494">
        <v>0</v>
      </c>
      <c r="Q133" s="494">
        <v>0</v>
      </c>
      <c r="R133" s="494">
        <v>0</v>
      </c>
      <c r="S133" s="494">
        <v>0</v>
      </c>
      <c r="T133" s="494">
        <v>0</v>
      </c>
      <c r="U133" s="494">
        <v>0</v>
      </c>
      <c r="V133" s="494">
        <v>0</v>
      </c>
      <c r="W133" s="494">
        <v>0</v>
      </c>
      <c r="X133" s="494">
        <v>0</v>
      </c>
      <c r="Y133" s="494">
        <v>0</v>
      </c>
      <c r="Z133" s="494">
        <v>0</v>
      </c>
      <c r="AA133" s="494">
        <v>0</v>
      </c>
      <c r="AB133" s="494">
        <v>0</v>
      </c>
      <c r="AC133" s="494">
        <v>0</v>
      </c>
      <c r="AD133" s="494">
        <v>0</v>
      </c>
      <c r="AE133" s="494">
        <v>0</v>
      </c>
      <c r="AF133" s="494">
        <v>0</v>
      </c>
      <c r="AG133" s="494">
        <v>0</v>
      </c>
      <c r="AH133" s="494">
        <v>0</v>
      </c>
      <c r="AI133" s="494">
        <v>0</v>
      </c>
      <c r="AJ133" s="494">
        <v>0</v>
      </c>
      <c r="AK133" s="494">
        <v>0</v>
      </c>
      <c r="AL133" s="494">
        <v>0</v>
      </c>
      <c r="AM133" s="494">
        <v>0</v>
      </c>
      <c r="AN133" s="494">
        <v>0</v>
      </c>
      <c r="AO133" s="494">
        <v>0</v>
      </c>
      <c r="AP133" s="494">
        <v>0</v>
      </c>
      <c r="AQ133" s="494">
        <v>0</v>
      </c>
      <c r="AR133" s="494">
        <v>0</v>
      </c>
      <c r="AS133" s="494">
        <v>0</v>
      </c>
      <c r="AT133" s="494">
        <v>0</v>
      </c>
      <c r="AU133" s="494">
        <v>0</v>
      </c>
      <c r="AV133" s="494">
        <v>0</v>
      </c>
      <c r="AW133" s="494">
        <v>0</v>
      </c>
      <c r="AX133" s="494">
        <v>0</v>
      </c>
      <c r="AY133" s="494">
        <v>0</v>
      </c>
      <c r="AZ133" s="494">
        <v>0</v>
      </c>
      <c r="BA133" s="494">
        <v>0</v>
      </c>
      <c r="BB133" s="494">
        <v>0</v>
      </c>
      <c r="BC133" s="494">
        <v>0</v>
      </c>
      <c r="BD133" s="494">
        <v>0</v>
      </c>
      <c r="BE133" s="494">
        <v>0</v>
      </c>
      <c r="BF133" s="494">
        <v>0</v>
      </c>
      <c r="BG133" s="494">
        <v>0</v>
      </c>
      <c r="BH133" s="494">
        <v>0</v>
      </c>
      <c r="BI133" s="494">
        <v>0</v>
      </c>
      <c r="BJ133" s="494">
        <v>0</v>
      </c>
      <c r="BK133" s="494">
        <v>0</v>
      </c>
      <c r="BL133" s="494">
        <v>0</v>
      </c>
      <c r="BM133" s="494">
        <v>0</v>
      </c>
      <c r="BN133" s="494">
        <v>0</v>
      </c>
      <c r="BO133" s="494">
        <v>0</v>
      </c>
      <c r="BP133" s="494">
        <v>0</v>
      </c>
      <c r="BQ133" s="494">
        <v>0</v>
      </c>
      <c r="BR133" s="494">
        <v>0</v>
      </c>
      <c r="BS133" s="494">
        <v>0</v>
      </c>
      <c r="BT133" s="494">
        <v>0</v>
      </c>
      <c r="BU133" s="494">
        <v>0</v>
      </c>
      <c r="BV133" s="494">
        <v>0</v>
      </c>
      <c r="BW133" s="494">
        <v>0</v>
      </c>
      <c r="BX133" s="494">
        <v>0</v>
      </c>
      <c r="BY133" s="494">
        <v>0</v>
      </c>
      <c r="BZ133" s="494">
        <v>0</v>
      </c>
      <c r="CA133" s="494">
        <v>0</v>
      </c>
      <c r="CB133" s="494">
        <v>0</v>
      </c>
      <c r="CC133" s="494">
        <v>0</v>
      </c>
      <c r="CD133" s="494">
        <v>0</v>
      </c>
      <c r="CE133" s="494">
        <v>0</v>
      </c>
      <c r="CF133" s="494">
        <v>0</v>
      </c>
      <c r="CG133" s="494">
        <v>0</v>
      </c>
      <c r="CH133" s="494">
        <v>0</v>
      </c>
      <c r="CI133" s="494">
        <v>0</v>
      </c>
      <c r="CJ133" s="494">
        <v>0</v>
      </c>
      <c r="CK133" s="494">
        <v>0</v>
      </c>
      <c r="CL133" s="494">
        <v>0</v>
      </c>
      <c r="CM133" s="494">
        <v>0</v>
      </c>
      <c r="CN133" s="494">
        <v>0</v>
      </c>
      <c r="CO133" s="494">
        <v>0</v>
      </c>
      <c r="CP133" s="494">
        <v>0</v>
      </c>
      <c r="CQ133" s="494">
        <v>0</v>
      </c>
      <c r="CR133" s="494">
        <v>0</v>
      </c>
      <c r="CS133" s="494">
        <v>0</v>
      </c>
      <c r="CT133" s="9"/>
      <c r="CV133" s="343">
        <f>IF(COUNT(G133:INDEX(G133:CS133,RP+1))&lt;&gt;RP+1,"Error",0)</f>
        <v>0</v>
      </c>
      <c r="CX133" s="324">
        <f t="shared" si="32"/>
        <v>0</v>
      </c>
    </row>
    <row r="134" spans="3:102" ht="14.25" hidden="1" customHeight="1" x14ac:dyDescent="0.3">
      <c r="C134" s="421"/>
      <c r="E134" s="492">
        <f>G134+NPV(G.Asm!$F$40,H134:INDEX(H134:CS134,RP))</f>
        <v>0</v>
      </c>
      <c r="F134" s="492">
        <f t="shared" si="31"/>
        <v>0</v>
      </c>
      <c r="G134" s="493">
        <v>0</v>
      </c>
      <c r="H134" s="494">
        <v>0</v>
      </c>
      <c r="I134" s="494">
        <v>0</v>
      </c>
      <c r="J134" s="494">
        <v>0</v>
      </c>
      <c r="K134" s="494">
        <v>0</v>
      </c>
      <c r="L134" s="494">
        <v>0</v>
      </c>
      <c r="M134" s="494">
        <v>0</v>
      </c>
      <c r="N134" s="494">
        <v>0</v>
      </c>
      <c r="O134" s="494">
        <v>0</v>
      </c>
      <c r="P134" s="494">
        <v>0</v>
      </c>
      <c r="Q134" s="494">
        <v>0</v>
      </c>
      <c r="R134" s="494">
        <v>0</v>
      </c>
      <c r="S134" s="494">
        <v>0</v>
      </c>
      <c r="T134" s="494">
        <v>0</v>
      </c>
      <c r="U134" s="494">
        <v>0</v>
      </c>
      <c r="V134" s="494">
        <v>0</v>
      </c>
      <c r="W134" s="494">
        <v>0</v>
      </c>
      <c r="X134" s="494">
        <v>0</v>
      </c>
      <c r="Y134" s="494">
        <v>0</v>
      </c>
      <c r="Z134" s="494">
        <v>0</v>
      </c>
      <c r="AA134" s="494">
        <v>0</v>
      </c>
      <c r="AB134" s="494">
        <v>0</v>
      </c>
      <c r="AC134" s="494">
        <v>0</v>
      </c>
      <c r="AD134" s="494">
        <v>0</v>
      </c>
      <c r="AE134" s="494">
        <v>0</v>
      </c>
      <c r="AF134" s="494">
        <v>0</v>
      </c>
      <c r="AG134" s="494">
        <v>0</v>
      </c>
      <c r="AH134" s="494">
        <v>0</v>
      </c>
      <c r="AI134" s="494">
        <v>0</v>
      </c>
      <c r="AJ134" s="494">
        <v>0</v>
      </c>
      <c r="AK134" s="494">
        <v>0</v>
      </c>
      <c r="AL134" s="494">
        <v>0</v>
      </c>
      <c r="AM134" s="494">
        <v>0</v>
      </c>
      <c r="AN134" s="494">
        <v>0</v>
      </c>
      <c r="AO134" s="494">
        <v>0</v>
      </c>
      <c r="AP134" s="494">
        <v>0</v>
      </c>
      <c r="AQ134" s="494">
        <v>0</v>
      </c>
      <c r="AR134" s="494">
        <v>0</v>
      </c>
      <c r="AS134" s="494">
        <v>0</v>
      </c>
      <c r="AT134" s="494">
        <v>0</v>
      </c>
      <c r="AU134" s="494">
        <v>0</v>
      </c>
      <c r="AV134" s="494">
        <v>0</v>
      </c>
      <c r="AW134" s="494">
        <v>0</v>
      </c>
      <c r="AX134" s="494">
        <v>0</v>
      </c>
      <c r="AY134" s="494">
        <v>0</v>
      </c>
      <c r="AZ134" s="494">
        <v>0</v>
      </c>
      <c r="BA134" s="494">
        <v>0</v>
      </c>
      <c r="BB134" s="494">
        <v>0</v>
      </c>
      <c r="BC134" s="494">
        <v>0</v>
      </c>
      <c r="BD134" s="494">
        <v>0</v>
      </c>
      <c r="BE134" s="494">
        <v>0</v>
      </c>
      <c r="BF134" s="494">
        <v>0</v>
      </c>
      <c r="BG134" s="494">
        <v>0</v>
      </c>
      <c r="BH134" s="494">
        <v>0</v>
      </c>
      <c r="BI134" s="494">
        <v>0</v>
      </c>
      <c r="BJ134" s="494">
        <v>0</v>
      </c>
      <c r="BK134" s="494">
        <v>0</v>
      </c>
      <c r="BL134" s="494">
        <v>0</v>
      </c>
      <c r="BM134" s="494">
        <v>0</v>
      </c>
      <c r="BN134" s="494">
        <v>0</v>
      </c>
      <c r="BO134" s="494">
        <v>0</v>
      </c>
      <c r="BP134" s="494">
        <v>0</v>
      </c>
      <c r="BQ134" s="494">
        <v>0</v>
      </c>
      <c r="BR134" s="494">
        <v>0</v>
      </c>
      <c r="BS134" s="494">
        <v>0</v>
      </c>
      <c r="BT134" s="494">
        <v>0</v>
      </c>
      <c r="BU134" s="494">
        <v>0</v>
      </c>
      <c r="BV134" s="494">
        <v>0</v>
      </c>
      <c r="BW134" s="494">
        <v>0</v>
      </c>
      <c r="BX134" s="494">
        <v>0</v>
      </c>
      <c r="BY134" s="494">
        <v>0</v>
      </c>
      <c r="BZ134" s="494">
        <v>0</v>
      </c>
      <c r="CA134" s="494">
        <v>0</v>
      </c>
      <c r="CB134" s="494">
        <v>0</v>
      </c>
      <c r="CC134" s="494">
        <v>0</v>
      </c>
      <c r="CD134" s="494">
        <v>0</v>
      </c>
      <c r="CE134" s="494">
        <v>0</v>
      </c>
      <c r="CF134" s="494">
        <v>0</v>
      </c>
      <c r="CG134" s="494">
        <v>0</v>
      </c>
      <c r="CH134" s="494">
        <v>0</v>
      </c>
      <c r="CI134" s="494">
        <v>0</v>
      </c>
      <c r="CJ134" s="494">
        <v>0</v>
      </c>
      <c r="CK134" s="494">
        <v>0</v>
      </c>
      <c r="CL134" s="494">
        <v>0</v>
      </c>
      <c r="CM134" s="494">
        <v>0</v>
      </c>
      <c r="CN134" s="494">
        <v>0</v>
      </c>
      <c r="CO134" s="494">
        <v>0</v>
      </c>
      <c r="CP134" s="494">
        <v>0</v>
      </c>
      <c r="CQ134" s="494">
        <v>0</v>
      </c>
      <c r="CR134" s="494">
        <v>0</v>
      </c>
      <c r="CS134" s="494">
        <v>0</v>
      </c>
      <c r="CT134" s="9"/>
      <c r="CV134" s="343">
        <f>IF(COUNT(G134:INDEX(G134:CS134,RP+1))&lt;&gt;RP+1,"Error",0)</f>
        <v>0</v>
      </c>
      <c r="CX134" s="324">
        <f t="shared" si="32"/>
        <v>0</v>
      </c>
    </row>
    <row r="135" spans="3:102" ht="14.25" hidden="1" customHeight="1" x14ac:dyDescent="0.3">
      <c r="C135" s="421"/>
      <c r="E135" s="492">
        <f>G135+NPV(G.Asm!$F$40,H135:INDEX(H135:CS135,RP))</f>
        <v>0</v>
      </c>
      <c r="F135" s="492">
        <f t="shared" si="31"/>
        <v>0</v>
      </c>
      <c r="G135" s="493">
        <v>0</v>
      </c>
      <c r="H135" s="494">
        <v>0</v>
      </c>
      <c r="I135" s="494">
        <v>0</v>
      </c>
      <c r="J135" s="494">
        <v>0</v>
      </c>
      <c r="K135" s="494">
        <v>0</v>
      </c>
      <c r="L135" s="494">
        <v>0</v>
      </c>
      <c r="M135" s="494">
        <v>0</v>
      </c>
      <c r="N135" s="494">
        <v>0</v>
      </c>
      <c r="O135" s="494">
        <v>0</v>
      </c>
      <c r="P135" s="494">
        <v>0</v>
      </c>
      <c r="Q135" s="494">
        <v>0</v>
      </c>
      <c r="R135" s="494">
        <v>0</v>
      </c>
      <c r="S135" s="494">
        <v>0</v>
      </c>
      <c r="T135" s="494">
        <v>0</v>
      </c>
      <c r="U135" s="494">
        <v>0</v>
      </c>
      <c r="V135" s="494">
        <v>0</v>
      </c>
      <c r="W135" s="494">
        <v>0</v>
      </c>
      <c r="X135" s="494">
        <v>0</v>
      </c>
      <c r="Y135" s="494">
        <v>0</v>
      </c>
      <c r="Z135" s="494">
        <v>0</v>
      </c>
      <c r="AA135" s="494">
        <v>0</v>
      </c>
      <c r="AB135" s="494">
        <v>0</v>
      </c>
      <c r="AC135" s="494">
        <v>0</v>
      </c>
      <c r="AD135" s="494">
        <v>0</v>
      </c>
      <c r="AE135" s="494">
        <v>0</v>
      </c>
      <c r="AF135" s="494">
        <v>0</v>
      </c>
      <c r="AG135" s="494">
        <v>0</v>
      </c>
      <c r="AH135" s="494">
        <v>0</v>
      </c>
      <c r="AI135" s="494">
        <v>0</v>
      </c>
      <c r="AJ135" s="494">
        <v>0</v>
      </c>
      <c r="AK135" s="494">
        <v>0</v>
      </c>
      <c r="AL135" s="494">
        <v>0</v>
      </c>
      <c r="AM135" s="494">
        <v>0</v>
      </c>
      <c r="AN135" s="494">
        <v>0</v>
      </c>
      <c r="AO135" s="494">
        <v>0</v>
      </c>
      <c r="AP135" s="494">
        <v>0</v>
      </c>
      <c r="AQ135" s="494">
        <v>0</v>
      </c>
      <c r="AR135" s="494">
        <v>0</v>
      </c>
      <c r="AS135" s="494">
        <v>0</v>
      </c>
      <c r="AT135" s="494">
        <v>0</v>
      </c>
      <c r="AU135" s="494">
        <v>0</v>
      </c>
      <c r="AV135" s="494">
        <v>0</v>
      </c>
      <c r="AW135" s="494">
        <v>0</v>
      </c>
      <c r="AX135" s="494">
        <v>0</v>
      </c>
      <c r="AY135" s="494">
        <v>0</v>
      </c>
      <c r="AZ135" s="494">
        <v>0</v>
      </c>
      <c r="BA135" s="494">
        <v>0</v>
      </c>
      <c r="BB135" s="494">
        <v>0</v>
      </c>
      <c r="BC135" s="494">
        <v>0</v>
      </c>
      <c r="BD135" s="494">
        <v>0</v>
      </c>
      <c r="BE135" s="494">
        <v>0</v>
      </c>
      <c r="BF135" s="494">
        <v>0</v>
      </c>
      <c r="BG135" s="494">
        <v>0</v>
      </c>
      <c r="BH135" s="494">
        <v>0</v>
      </c>
      <c r="BI135" s="494">
        <v>0</v>
      </c>
      <c r="BJ135" s="494">
        <v>0</v>
      </c>
      <c r="BK135" s="494">
        <v>0</v>
      </c>
      <c r="BL135" s="494">
        <v>0</v>
      </c>
      <c r="BM135" s="494">
        <v>0</v>
      </c>
      <c r="BN135" s="494">
        <v>0</v>
      </c>
      <c r="BO135" s="494">
        <v>0</v>
      </c>
      <c r="BP135" s="494">
        <v>0</v>
      </c>
      <c r="BQ135" s="494">
        <v>0</v>
      </c>
      <c r="BR135" s="494">
        <v>0</v>
      </c>
      <c r="BS135" s="494">
        <v>0</v>
      </c>
      <c r="BT135" s="494">
        <v>0</v>
      </c>
      <c r="BU135" s="494">
        <v>0</v>
      </c>
      <c r="BV135" s="494">
        <v>0</v>
      </c>
      <c r="BW135" s="494">
        <v>0</v>
      </c>
      <c r="BX135" s="494">
        <v>0</v>
      </c>
      <c r="BY135" s="494">
        <v>0</v>
      </c>
      <c r="BZ135" s="494">
        <v>0</v>
      </c>
      <c r="CA135" s="494">
        <v>0</v>
      </c>
      <c r="CB135" s="494">
        <v>0</v>
      </c>
      <c r="CC135" s="494">
        <v>0</v>
      </c>
      <c r="CD135" s="494">
        <v>0</v>
      </c>
      <c r="CE135" s="494">
        <v>0</v>
      </c>
      <c r="CF135" s="494">
        <v>0</v>
      </c>
      <c r="CG135" s="494">
        <v>0</v>
      </c>
      <c r="CH135" s="494">
        <v>0</v>
      </c>
      <c r="CI135" s="494">
        <v>0</v>
      </c>
      <c r="CJ135" s="494">
        <v>0</v>
      </c>
      <c r="CK135" s="494">
        <v>0</v>
      </c>
      <c r="CL135" s="494">
        <v>0</v>
      </c>
      <c r="CM135" s="494">
        <v>0</v>
      </c>
      <c r="CN135" s="494">
        <v>0</v>
      </c>
      <c r="CO135" s="494">
        <v>0</v>
      </c>
      <c r="CP135" s="494">
        <v>0</v>
      </c>
      <c r="CQ135" s="494">
        <v>0</v>
      </c>
      <c r="CR135" s="494">
        <v>0</v>
      </c>
      <c r="CS135" s="494">
        <v>0</v>
      </c>
      <c r="CT135" s="9"/>
      <c r="CV135" s="343">
        <f>IF(COUNT(G135:INDEX(G135:CS135,RP+1))&lt;&gt;RP+1,"Error",0)</f>
        <v>0</v>
      </c>
      <c r="CX135" s="324">
        <f t="shared" si="32"/>
        <v>0</v>
      </c>
    </row>
    <row r="136" spans="3:102" ht="14.25" hidden="1" customHeight="1" x14ac:dyDescent="0.3">
      <c r="C136" s="421"/>
      <c r="E136" s="492">
        <f>G136+NPV(G.Asm!$F$40,H136:INDEX(H136:CS136,RP))</f>
        <v>0</v>
      </c>
      <c r="F136" s="492">
        <f t="shared" si="31"/>
        <v>0</v>
      </c>
      <c r="G136" s="493">
        <v>0</v>
      </c>
      <c r="H136" s="494">
        <v>0</v>
      </c>
      <c r="I136" s="494">
        <v>0</v>
      </c>
      <c r="J136" s="494">
        <v>0</v>
      </c>
      <c r="K136" s="494">
        <v>0</v>
      </c>
      <c r="L136" s="494">
        <v>0</v>
      </c>
      <c r="M136" s="494">
        <v>0</v>
      </c>
      <c r="N136" s="494">
        <v>0</v>
      </c>
      <c r="O136" s="494">
        <v>0</v>
      </c>
      <c r="P136" s="494">
        <v>0</v>
      </c>
      <c r="Q136" s="494">
        <v>0</v>
      </c>
      <c r="R136" s="494">
        <v>0</v>
      </c>
      <c r="S136" s="494">
        <v>0</v>
      </c>
      <c r="T136" s="494">
        <v>0</v>
      </c>
      <c r="U136" s="494">
        <v>0</v>
      </c>
      <c r="V136" s="494">
        <v>0</v>
      </c>
      <c r="W136" s="494">
        <v>0</v>
      </c>
      <c r="X136" s="494">
        <v>0</v>
      </c>
      <c r="Y136" s="494">
        <v>0</v>
      </c>
      <c r="Z136" s="494">
        <v>0</v>
      </c>
      <c r="AA136" s="494">
        <v>0</v>
      </c>
      <c r="AB136" s="494">
        <v>0</v>
      </c>
      <c r="AC136" s="494">
        <v>0</v>
      </c>
      <c r="AD136" s="494">
        <v>0</v>
      </c>
      <c r="AE136" s="494">
        <v>0</v>
      </c>
      <c r="AF136" s="494">
        <v>0</v>
      </c>
      <c r="AG136" s="494">
        <v>0</v>
      </c>
      <c r="AH136" s="494">
        <v>0</v>
      </c>
      <c r="AI136" s="494">
        <v>0</v>
      </c>
      <c r="AJ136" s="494">
        <v>0</v>
      </c>
      <c r="AK136" s="494">
        <v>0</v>
      </c>
      <c r="AL136" s="494">
        <v>0</v>
      </c>
      <c r="AM136" s="494">
        <v>0</v>
      </c>
      <c r="AN136" s="494">
        <v>0</v>
      </c>
      <c r="AO136" s="494">
        <v>0</v>
      </c>
      <c r="AP136" s="494">
        <v>0</v>
      </c>
      <c r="AQ136" s="494">
        <v>0</v>
      </c>
      <c r="AR136" s="494">
        <v>0</v>
      </c>
      <c r="AS136" s="494">
        <v>0</v>
      </c>
      <c r="AT136" s="494">
        <v>0</v>
      </c>
      <c r="AU136" s="494">
        <v>0</v>
      </c>
      <c r="AV136" s="494">
        <v>0</v>
      </c>
      <c r="AW136" s="494">
        <v>0</v>
      </c>
      <c r="AX136" s="494">
        <v>0</v>
      </c>
      <c r="AY136" s="494">
        <v>0</v>
      </c>
      <c r="AZ136" s="494">
        <v>0</v>
      </c>
      <c r="BA136" s="494">
        <v>0</v>
      </c>
      <c r="BB136" s="494">
        <v>0</v>
      </c>
      <c r="BC136" s="494">
        <v>0</v>
      </c>
      <c r="BD136" s="494">
        <v>0</v>
      </c>
      <c r="BE136" s="494">
        <v>0</v>
      </c>
      <c r="BF136" s="494">
        <v>0</v>
      </c>
      <c r="BG136" s="494">
        <v>0</v>
      </c>
      <c r="BH136" s="494">
        <v>0</v>
      </c>
      <c r="BI136" s="494">
        <v>0</v>
      </c>
      <c r="BJ136" s="494">
        <v>0</v>
      </c>
      <c r="BK136" s="494">
        <v>0</v>
      </c>
      <c r="BL136" s="494">
        <v>0</v>
      </c>
      <c r="BM136" s="494">
        <v>0</v>
      </c>
      <c r="BN136" s="494">
        <v>0</v>
      </c>
      <c r="BO136" s="494">
        <v>0</v>
      </c>
      <c r="BP136" s="494">
        <v>0</v>
      </c>
      <c r="BQ136" s="494">
        <v>0</v>
      </c>
      <c r="BR136" s="494">
        <v>0</v>
      </c>
      <c r="BS136" s="494">
        <v>0</v>
      </c>
      <c r="BT136" s="494">
        <v>0</v>
      </c>
      <c r="BU136" s="494">
        <v>0</v>
      </c>
      <c r="BV136" s="494">
        <v>0</v>
      </c>
      <c r="BW136" s="494">
        <v>0</v>
      </c>
      <c r="BX136" s="494">
        <v>0</v>
      </c>
      <c r="BY136" s="494">
        <v>0</v>
      </c>
      <c r="BZ136" s="494">
        <v>0</v>
      </c>
      <c r="CA136" s="494">
        <v>0</v>
      </c>
      <c r="CB136" s="494">
        <v>0</v>
      </c>
      <c r="CC136" s="494">
        <v>0</v>
      </c>
      <c r="CD136" s="494">
        <v>0</v>
      </c>
      <c r="CE136" s="494">
        <v>0</v>
      </c>
      <c r="CF136" s="494">
        <v>0</v>
      </c>
      <c r="CG136" s="494">
        <v>0</v>
      </c>
      <c r="CH136" s="494">
        <v>0</v>
      </c>
      <c r="CI136" s="494">
        <v>0</v>
      </c>
      <c r="CJ136" s="494">
        <v>0</v>
      </c>
      <c r="CK136" s="494">
        <v>0</v>
      </c>
      <c r="CL136" s="494">
        <v>0</v>
      </c>
      <c r="CM136" s="494">
        <v>0</v>
      </c>
      <c r="CN136" s="494">
        <v>0</v>
      </c>
      <c r="CO136" s="494">
        <v>0</v>
      </c>
      <c r="CP136" s="494">
        <v>0</v>
      </c>
      <c r="CQ136" s="494">
        <v>0</v>
      </c>
      <c r="CR136" s="494">
        <v>0</v>
      </c>
      <c r="CS136" s="494">
        <v>0</v>
      </c>
      <c r="CT136" s="9"/>
      <c r="CV136" s="343">
        <f>IF(COUNT(G136:INDEX(G136:CS136,RP+1))&lt;&gt;RP+1,"Error",0)</f>
        <v>0</v>
      </c>
      <c r="CX136" s="324">
        <f t="shared" si="32"/>
        <v>0</v>
      </c>
    </row>
    <row r="137" spans="3:102" ht="14.25" hidden="1" customHeight="1" x14ac:dyDescent="0.3">
      <c r="C137" s="421"/>
      <c r="E137" s="492">
        <f>G137+NPV(G.Asm!$F$40,H137:INDEX(H137:CS137,RP))</f>
        <v>0</v>
      </c>
      <c r="F137" s="492">
        <f t="shared" si="31"/>
        <v>0</v>
      </c>
      <c r="G137" s="493">
        <v>0</v>
      </c>
      <c r="H137" s="494">
        <v>0</v>
      </c>
      <c r="I137" s="494">
        <v>0</v>
      </c>
      <c r="J137" s="494">
        <v>0</v>
      </c>
      <c r="K137" s="494">
        <v>0</v>
      </c>
      <c r="L137" s="494">
        <v>0</v>
      </c>
      <c r="M137" s="494">
        <v>0</v>
      </c>
      <c r="N137" s="494">
        <v>0</v>
      </c>
      <c r="O137" s="494">
        <v>0</v>
      </c>
      <c r="P137" s="494">
        <v>0</v>
      </c>
      <c r="Q137" s="494">
        <v>0</v>
      </c>
      <c r="R137" s="494">
        <v>0</v>
      </c>
      <c r="S137" s="494">
        <v>0</v>
      </c>
      <c r="T137" s="494">
        <v>0</v>
      </c>
      <c r="U137" s="494">
        <v>0</v>
      </c>
      <c r="V137" s="494">
        <v>0</v>
      </c>
      <c r="W137" s="494">
        <v>0</v>
      </c>
      <c r="X137" s="494">
        <v>0</v>
      </c>
      <c r="Y137" s="494">
        <v>0</v>
      </c>
      <c r="Z137" s="494">
        <v>0</v>
      </c>
      <c r="AA137" s="494">
        <v>0</v>
      </c>
      <c r="AB137" s="494">
        <v>0</v>
      </c>
      <c r="AC137" s="494">
        <v>0</v>
      </c>
      <c r="AD137" s="494">
        <v>0</v>
      </c>
      <c r="AE137" s="494">
        <v>0</v>
      </c>
      <c r="AF137" s="494">
        <v>0</v>
      </c>
      <c r="AG137" s="494">
        <v>0</v>
      </c>
      <c r="AH137" s="494">
        <v>0</v>
      </c>
      <c r="AI137" s="494">
        <v>0</v>
      </c>
      <c r="AJ137" s="494">
        <v>0</v>
      </c>
      <c r="AK137" s="494">
        <v>0</v>
      </c>
      <c r="AL137" s="494">
        <v>0</v>
      </c>
      <c r="AM137" s="494">
        <v>0</v>
      </c>
      <c r="AN137" s="494">
        <v>0</v>
      </c>
      <c r="AO137" s="494">
        <v>0</v>
      </c>
      <c r="AP137" s="494">
        <v>0</v>
      </c>
      <c r="AQ137" s="494">
        <v>0</v>
      </c>
      <c r="AR137" s="494">
        <v>0</v>
      </c>
      <c r="AS137" s="494">
        <v>0</v>
      </c>
      <c r="AT137" s="494">
        <v>0</v>
      </c>
      <c r="AU137" s="494">
        <v>0</v>
      </c>
      <c r="AV137" s="494">
        <v>0</v>
      </c>
      <c r="AW137" s="494">
        <v>0</v>
      </c>
      <c r="AX137" s="494">
        <v>0</v>
      </c>
      <c r="AY137" s="494">
        <v>0</v>
      </c>
      <c r="AZ137" s="494">
        <v>0</v>
      </c>
      <c r="BA137" s="494">
        <v>0</v>
      </c>
      <c r="BB137" s="494">
        <v>0</v>
      </c>
      <c r="BC137" s="494">
        <v>0</v>
      </c>
      <c r="BD137" s="494">
        <v>0</v>
      </c>
      <c r="BE137" s="494">
        <v>0</v>
      </c>
      <c r="BF137" s="494">
        <v>0</v>
      </c>
      <c r="BG137" s="494">
        <v>0</v>
      </c>
      <c r="BH137" s="494">
        <v>0</v>
      </c>
      <c r="BI137" s="494">
        <v>0</v>
      </c>
      <c r="BJ137" s="494">
        <v>0</v>
      </c>
      <c r="BK137" s="494">
        <v>0</v>
      </c>
      <c r="BL137" s="494">
        <v>0</v>
      </c>
      <c r="BM137" s="494">
        <v>0</v>
      </c>
      <c r="BN137" s="494">
        <v>0</v>
      </c>
      <c r="BO137" s="494">
        <v>0</v>
      </c>
      <c r="BP137" s="494">
        <v>0</v>
      </c>
      <c r="BQ137" s="494">
        <v>0</v>
      </c>
      <c r="BR137" s="494">
        <v>0</v>
      </c>
      <c r="BS137" s="494">
        <v>0</v>
      </c>
      <c r="BT137" s="494">
        <v>0</v>
      </c>
      <c r="BU137" s="494">
        <v>0</v>
      </c>
      <c r="BV137" s="494">
        <v>0</v>
      </c>
      <c r="BW137" s="494">
        <v>0</v>
      </c>
      <c r="BX137" s="494">
        <v>0</v>
      </c>
      <c r="BY137" s="494">
        <v>0</v>
      </c>
      <c r="BZ137" s="494">
        <v>0</v>
      </c>
      <c r="CA137" s="494">
        <v>0</v>
      </c>
      <c r="CB137" s="494">
        <v>0</v>
      </c>
      <c r="CC137" s="494">
        <v>0</v>
      </c>
      <c r="CD137" s="494">
        <v>0</v>
      </c>
      <c r="CE137" s="494">
        <v>0</v>
      </c>
      <c r="CF137" s="494">
        <v>0</v>
      </c>
      <c r="CG137" s="494">
        <v>0</v>
      </c>
      <c r="CH137" s="494">
        <v>0</v>
      </c>
      <c r="CI137" s="494">
        <v>0</v>
      </c>
      <c r="CJ137" s="494">
        <v>0</v>
      </c>
      <c r="CK137" s="494">
        <v>0</v>
      </c>
      <c r="CL137" s="494">
        <v>0</v>
      </c>
      <c r="CM137" s="494">
        <v>0</v>
      </c>
      <c r="CN137" s="494">
        <v>0</v>
      </c>
      <c r="CO137" s="494">
        <v>0</v>
      </c>
      <c r="CP137" s="494">
        <v>0</v>
      </c>
      <c r="CQ137" s="494">
        <v>0</v>
      </c>
      <c r="CR137" s="494">
        <v>0</v>
      </c>
      <c r="CS137" s="494">
        <v>0</v>
      </c>
      <c r="CT137" s="9"/>
      <c r="CV137" s="343">
        <f>IF(COUNT(G137:INDEX(G137:CS137,RP+1))&lt;&gt;RP+1,"Error",0)</f>
        <v>0</v>
      </c>
      <c r="CX137" s="324">
        <f t="shared" si="32"/>
        <v>0</v>
      </c>
    </row>
    <row r="138" spans="3:102" ht="14.25" hidden="1" customHeight="1" x14ac:dyDescent="0.3">
      <c r="C138" s="421"/>
      <c r="E138" s="492">
        <f>G138+NPV(G.Asm!$F$40,H138:INDEX(H138:CS138,RP))</f>
        <v>0</v>
      </c>
      <c r="F138" s="492">
        <f t="shared" si="31"/>
        <v>0</v>
      </c>
      <c r="G138" s="493">
        <v>0</v>
      </c>
      <c r="H138" s="494">
        <v>0</v>
      </c>
      <c r="I138" s="494">
        <v>0</v>
      </c>
      <c r="J138" s="494">
        <v>0</v>
      </c>
      <c r="K138" s="494">
        <v>0</v>
      </c>
      <c r="L138" s="494">
        <v>0</v>
      </c>
      <c r="M138" s="494">
        <v>0</v>
      </c>
      <c r="N138" s="494">
        <v>0</v>
      </c>
      <c r="O138" s="494">
        <v>0</v>
      </c>
      <c r="P138" s="494">
        <v>0</v>
      </c>
      <c r="Q138" s="494">
        <v>0</v>
      </c>
      <c r="R138" s="494">
        <v>0</v>
      </c>
      <c r="S138" s="494">
        <v>0</v>
      </c>
      <c r="T138" s="494">
        <v>0</v>
      </c>
      <c r="U138" s="494">
        <v>0</v>
      </c>
      <c r="V138" s="494">
        <v>0</v>
      </c>
      <c r="W138" s="494">
        <v>0</v>
      </c>
      <c r="X138" s="494">
        <v>0</v>
      </c>
      <c r="Y138" s="494">
        <v>0</v>
      </c>
      <c r="Z138" s="494">
        <v>0</v>
      </c>
      <c r="AA138" s="494">
        <v>0</v>
      </c>
      <c r="AB138" s="494">
        <v>0</v>
      </c>
      <c r="AC138" s="494">
        <v>0</v>
      </c>
      <c r="AD138" s="494">
        <v>0</v>
      </c>
      <c r="AE138" s="494">
        <v>0</v>
      </c>
      <c r="AF138" s="494">
        <v>0</v>
      </c>
      <c r="AG138" s="494">
        <v>0</v>
      </c>
      <c r="AH138" s="494">
        <v>0</v>
      </c>
      <c r="AI138" s="494">
        <v>0</v>
      </c>
      <c r="AJ138" s="494">
        <v>0</v>
      </c>
      <c r="AK138" s="494">
        <v>0</v>
      </c>
      <c r="AL138" s="494">
        <v>0</v>
      </c>
      <c r="AM138" s="494">
        <v>0</v>
      </c>
      <c r="AN138" s="494">
        <v>0</v>
      </c>
      <c r="AO138" s="494">
        <v>0</v>
      </c>
      <c r="AP138" s="494">
        <v>0</v>
      </c>
      <c r="AQ138" s="494">
        <v>0</v>
      </c>
      <c r="AR138" s="494">
        <v>0</v>
      </c>
      <c r="AS138" s="494">
        <v>0</v>
      </c>
      <c r="AT138" s="494">
        <v>0</v>
      </c>
      <c r="AU138" s="494">
        <v>0</v>
      </c>
      <c r="AV138" s="494">
        <v>0</v>
      </c>
      <c r="AW138" s="494">
        <v>0</v>
      </c>
      <c r="AX138" s="494">
        <v>0</v>
      </c>
      <c r="AY138" s="494">
        <v>0</v>
      </c>
      <c r="AZ138" s="494">
        <v>0</v>
      </c>
      <c r="BA138" s="494">
        <v>0</v>
      </c>
      <c r="BB138" s="494">
        <v>0</v>
      </c>
      <c r="BC138" s="494">
        <v>0</v>
      </c>
      <c r="BD138" s="494">
        <v>0</v>
      </c>
      <c r="BE138" s="494">
        <v>0</v>
      </c>
      <c r="BF138" s="494">
        <v>0</v>
      </c>
      <c r="BG138" s="494">
        <v>0</v>
      </c>
      <c r="BH138" s="494">
        <v>0</v>
      </c>
      <c r="BI138" s="494">
        <v>0</v>
      </c>
      <c r="BJ138" s="494">
        <v>0</v>
      </c>
      <c r="BK138" s="494">
        <v>0</v>
      </c>
      <c r="BL138" s="494">
        <v>0</v>
      </c>
      <c r="BM138" s="494">
        <v>0</v>
      </c>
      <c r="BN138" s="494">
        <v>0</v>
      </c>
      <c r="BO138" s="494">
        <v>0</v>
      </c>
      <c r="BP138" s="494">
        <v>0</v>
      </c>
      <c r="BQ138" s="494">
        <v>0</v>
      </c>
      <c r="BR138" s="494">
        <v>0</v>
      </c>
      <c r="BS138" s="494">
        <v>0</v>
      </c>
      <c r="BT138" s="494">
        <v>0</v>
      </c>
      <c r="BU138" s="494">
        <v>0</v>
      </c>
      <c r="BV138" s="494">
        <v>0</v>
      </c>
      <c r="BW138" s="494">
        <v>0</v>
      </c>
      <c r="BX138" s="494">
        <v>0</v>
      </c>
      <c r="BY138" s="494">
        <v>0</v>
      </c>
      <c r="BZ138" s="494">
        <v>0</v>
      </c>
      <c r="CA138" s="494">
        <v>0</v>
      </c>
      <c r="CB138" s="494">
        <v>0</v>
      </c>
      <c r="CC138" s="494">
        <v>0</v>
      </c>
      <c r="CD138" s="494">
        <v>0</v>
      </c>
      <c r="CE138" s="494">
        <v>0</v>
      </c>
      <c r="CF138" s="494">
        <v>0</v>
      </c>
      <c r="CG138" s="494">
        <v>0</v>
      </c>
      <c r="CH138" s="494">
        <v>0</v>
      </c>
      <c r="CI138" s="494">
        <v>0</v>
      </c>
      <c r="CJ138" s="494">
        <v>0</v>
      </c>
      <c r="CK138" s="494">
        <v>0</v>
      </c>
      <c r="CL138" s="494">
        <v>0</v>
      </c>
      <c r="CM138" s="494">
        <v>0</v>
      </c>
      <c r="CN138" s="494">
        <v>0</v>
      </c>
      <c r="CO138" s="494">
        <v>0</v>
      </c>
      <c r="CP138" s="494">
        <v>0</v>
      </c>
      <c r="CQ138" s="494">
        <v>0</v>
      </c>
      <c r="CR138" s="494">
        <v>0</v>
      </c>
      <c r="CS138" s="494">
        <v>0</v>
      </c>
      <c r="CT138" s="9"/>
      <c r="CV138" s="343">
        <f>IF(COUNT(G138:INDEX(G138:CS138,RP+1))&lt;&gt;RP+1,"Error",0)</f>
        <v>0</v>
      </c>
      <c r="CX138" s="324">
        <f t="shared" si="32"/>
        <v>0</v>
      </c>
    </row>
    <row r="139" spans="3:102" ht="14.25" hidden="1" customHeight="1" x14ac:dyDescent="0.3">
      <c r="C139" s="421"/>
      <c r="E139" s="492">
        <f>G139+NPV(G.Asm!$F$40,H139:INDEX(H139:CS139,RP))</f>
        <v>0</v>
      </c>
      <c r="F139" s="492">
        <f t="shared" si="31"/>
        <v>0</v>
      </c>
      <c r="G139" s="493">
        <v>0</v>
      </c>
      <c r="H139" s="494">
        <v>0</v>
      </c>
      <c r="I139" s="494">
        <v>0</v>
      </c>
      <c r="J139" s="494">
        <v>0</v>
      </c>
      <c r="K139" s="494">
        <v>0</v>
      </c>
      <c r="L139" s="494">
        <v>0</v>
      </c>
      <c r="M139" s="494">
        <v>0</v>
      </c>
      <c r="N139" s="494">
        <v>0</v>
      </c>
      <c r="O139" s="494">
        <v>0</v>
      </c>
      <c r="P139" s="494">
        <v>0</v>
      </c>
      <c r="Q139" s="494">
        <v>0</v>
      </c>
      <c r="R139" s="494">
        <v>0</v>
      </c>
      <c r="S139" s="494">
        <v>0</v>
      </c>
      <c r="T139" s="494">
        <v>0</v>
      </c>
      <c r="U139" s="494">
        <v>0</v>
      </c>
      <c r="V139" s="494">
        <v>0</v>
      </c>
      <c r="W139" s="494">
        <v>0</v>
      </c>
      <c r="X139" s="494">
        <v>0</v>
      </c>
      <c r="Y139" s="494">
        <v>0</v>
      </c>
      <c r="Z139" s="494">
        <v>0</v>
      </c>
      <c r="AA139" s="494">
        <v>0</v>
      </c>
      <c r="AB139" s="494">
        <v>0</v>
      </c>
      <c r="AC139" s="494">
        <v>0</v>
      </c>
      <c r="AD139" s="494">
        <v>0</v>
      </c>
      <c r="AE139" s="494">
        <v>0</v>
      </c>
      <c r="AF139" s="494">
        <v>0</v>
      </c>
      <c r="AG139" s="494">
        <v>0</v>
      </c>
      <c r="AH139" s="494">
        <v>0</v>
      </c>
      <c r="AI139" s="494">
        <v>0</v>
      </c>
      <c r="AJ139" s="494">
        <v>0</v>
      </c>
      <c r="AK139" s="494">
        <v>0</v>
      </c>
      <c r="AL139" s="494">
        <v>0</v>
      </c>
      <c r="AM139" s="494">
        <v>0</v>
      </c>
      <c r="AN139" s="494">
        <v>0</v>
      </c>
      <c r="AO139" s="494">
        <v>0</v>
      </c>
      <c r="AP139" s="494">
        <v>0</v>
      </c>
      <c r="AQ139" s="494">
        <v>0</v>
      </c>
      <c r="AR139" s="494">
        <v>0</v>
      </c>
      <c r="AS139" s="494">
        <v>0</v>
      </c>
      <c r="AT139" s="494">
        <v>0</v>
      </c>
      <c r="AU139" s="494">
        <v>0</v>
      </c>
      <c r="AV139" s="494">
        <v>0</v>
      </c>
      <c r="AW139" s="494">
        <v>0</v>
      </c>
      <c r="AX139" s="494">
        <v>0</v>
      </c>
      <c r="AY139" s="494">
        <v>0</v>
      </c>
      <c r="AZ139" s="494">
        <v>0</v>
      </c>
      <c r="BA139" s="494">
        <v>0</v>
      </c>
      <c r="BB139" s="494">
        <v>0</v>
      </c>
      <c r="BC139" s="494">
        <v>0</v>
      </c>
      <c r="BD139" s="494">
        <v>0</v>
      </c>
      <c r="BE139" s="494">
        <v>0</v>
      </c>
      <c r="BF139" s="494">
        <v>0</v>
      </c>
      <c r="BG139" s="494">
        <v>0</v>
      </c>
      <c r="BH139" s="494">
        <v>0</v>
      </c>
      <c r="BI139" s="494">
        <v>0</v>
      </c>
      <c r="BJ139" s="494">
        <v>0</v>
      </c>
      <c r="BK139" s="494">
        <v>0</v>
      </c>
      <c r="BL139" s="494">
        <v>0</v>
      </c>
      <c r="BM139" s="494">
        <v>0</v>
      </c>
      <c r="BN139" s="494">
        <v>0</v>
      </c>
      <c r="BO139" s="494">
        <v>0</v>
      </c>
      <c r="BP139" s="494">
        <v>0</v>
      </c>
      <c r="BQ139" s="494">
        <v>0</v>
      </c>
      <c r="BR139" s="494">
        <v>0</v>
      </c>
      <c r="BS139" s="494">
        <v>0</v>
      </c>
      <c r="BT139" s="494">
        <v>0</v>
      </c>
      <c r="BU139" s="494">
        <v>0</v>
      </c>
      <c r="BV139" s="494">
        <v>0</v>
      </c>
      <c r="BW139" s="494">
        <v>0</v>
      </c>
      <c r="BX139" s="494">
        <v>0</v>
      </c>
      <c r="BY139" s="494">
        <v>0</v>
      </c>
      <c r="BZ139" s="494">
        <v>0</v>
      </c>
      <c r="CA139" s="494">
        <v>0</v>
      </c>
      <c r="CB139" s="494">
        <v>0</v>
      </c>
      <c r="CC139" s="494">
        <v>0</v>
      </c>
      <c r="CD139" s="494">
        <v>0</v>
      </c>
      <c r="CE139" s="494">
        <v>0</v>
      </c>
      <c r="CF139" s="494">
        <v>0</v>
      </c>
      <c r="CG139" s="494">
        <v>0</v>
      </c>
      <c r="CH139" s="494">
        <v>0</v>
      </c>
      <c r="CI139" s="494">
        <v>0</v>
      </c>
      <c r="CJ139" s="494">
        <v>0</v>
      </c>
      <c r="CK139" s="494">
        <v>0</v>
      </c>
      <c r="CL139" s="494">
        <v>0</v>
      </c>
      <c r="CM139" s="494">
        <v>0</v>
      </c>
      <c r="CN139" s="494">
        <v>0</v>
      </c>
      <c r="CO139" s="494">
        <v>0</v>
      </c>
      <c r="CP139" s="494">
        <v>0</v>
      </c>
      <c r="CQ139" s="494">
        <v>0</v>
      </c>
      <c r="CR139" s="494">
        <v>0</v>
      </c>
      <c r="CS139" s="494">
        <v>0</v>
      </c>
      <c r="CT139" s="9"/>
      <c r="CV139" s="343">
        <f>IF(COUNT(G139:INDEX(G139:CS139,RP+1))&lt;&gt;RP+1,"Error",0)</f>
        <v>0</v>
      </c>
      <c r="CX139" s="324">
        <f t="shared" si="32"/>
        <v>0</v>
      </c>
    </row>
    <row r="140" spans="3:102" ht="14.25" hidden="1" customHeight="1" x14ac:dyDescent="0.3">
      <c r="C140" s="422" t="s">
        <v>334</v>
      </c>
      <c r="E140" s="492">
        <f>G140+NPV(G.Asm!$F$40,H140:INDEX(H140:CS140,RP))</f>
        <v>0</v>
      </c>
      <c r="F140" s="492">
        <f t="shared" si="31"/>
        <v>0</v>
      </c>
      <c r="G140" s="493">
        <v>0</v>
      </c>
      <c r="H140" s="494">
        <v>0</v>
      </c>
      <c r="I140" s="494">
        <v>0</v>
      </c>
      <c r="J140" s="494">
        <v>0</v>
      </c>
      <c r="K140" s="494">
        <v>0</v>
      </c>
      <c r="L140" s="494">
        <v>0</v>
      </c>
      <c r="M140" s="494">
        <v>0</v>
      </c>
      <c r="N140" s="494">
        <v>0</v>
      </c>
      <c r="O140" s="494">
        <v>0</v>
      </c>
      <c r="P140" s="494">
        <v>0</v>
      </c>
      <c r="Q140" s="494">
        <v>0</v>
      </c>
      <c r="R140" s="494">
        <v>0</v>
      </c>
      <c r="S140" s="494">
        <v>0</v>
      </c>
      <c r="T140" s="494">
        <v>0</v>
      </c>
      <c r="U140" s="494">
        <v>0</v>
      </c>
      <c r="V140" s="494">
        <v>0</v>
      </c>
      <c r="W140" s="494">
        <v>0</v>
      </c>
      <c r="X140" s="494">
        <v>0</v>
      </c>
      <c r="Y140" s="494">
        <v>0</v>
      </c>
      <c r="Z140" s="494">
        <v>0</v>
      </c>
      <c r="AA140" s="494">
        <v>0</v>
      </c>
      <c r="AB140" s="494">
        <v>0</v>
      </c>
      <c r="AC140" s="494">
        <v>0</v>
      </c>
      <c r="AD140" s="494">
        <v>0</v>
      </c>
      <c r="AE140" s="494">
        <v>0</v>
      </c>
      <c r="AF140" s="494">
        <v>0</v>
      </c>
      <c r="AG140" s="494">
        <v>0</v>
      </c>
      <c r="AH140" s="494">
        <v>0</v>
      </c>
      <c r="AI140" s="494">
        <v>0</v>
      </c>
      <c r="AJ140" s="494">
        <v>0</v>
      </c>
      <c r="AK140" s="494">
        <v>0</v>
      </c>
      <c r="AL140" s="494">
        <v>0</v>
      </c>
      <c r="AM140" s="494">
        <v>0</v>
      </c>
      <c r="AN140" s="494">
        <v>0</v>
      </c>
      <c r="AO140" s="494">
        <v>0</v>
      </c>
      <c r="AP140" s="494">
        <v>0</v>
      </c>
      <c r="AQ140" s="494">
        <v>0</v>
      </c>
      <c r="AR140" s="494">
        <v>0</v>
      </c>
      <c r="AS140" s="494">
        <v>0</v>
      </c>
      <c r="AT140" s="494">
        <v>0</v>
      </c>
      <c r="AU140" s="494">
        <v>0</v>
      </c>
      <c r="AV140" s="494">
        <v>0</v>
      </c>
      <c r="AW140" s="494">
        <v>0</v>
      </c>
      <c r="AX140" s="494">
        <v>0</v>
      </c>
      <c r="AY140" s="494">
        <v>0</v>
      </c>
      <c r="AZ140" s="494">
        <v>0</v>
      </c>
      <c r="BA140" s="494">
        <v>0</v>
      </c>
      <c r="BB140" s="494">
        <v>0</v>
      </c>
      <c r="BC140" s="494">
        <v>0</v>
      </c>
      <c r="BD140" s="494">
        <v>0</v>
      </c>
      <c r="BE140" s="494">
        <v>0</v>
      </c>
      <c r="BF140" s="494">
        <v>0</v>
      </c>
      <c r="BG140" s="494">
        <v>0</v>
      </c>
      <c r="BH140" s="494">
        <v>0</v>
      </c>
      <c r="BI140" s="494">
        <v>0</v>
      </c>
      <c r="BJ140" s="494">
        <v>0</v>
      </c>
      <c r="BK140" s="494">
        <v>0</v>
      </c>
      <c r="BL140" s="494">
        <v>0</v>
      </c>
      <c r="BM140" s="494">
        <v>0</v>
      </c>
      <c r="BN140" s="494">
        <v>0</v>
      </c>
      <c r="BO140" s="494">
        <v>0</v>
      </c>
      <c r="BP140" s="494">
        <v>0</v>
      </c>
      <c r="BQ140" s="494">
        <v>0</v>
      </c>
      <c r="BR140" s="494">
        <v>0</v>
      </c>
      <c r="BS140" s="494">
        <v>0</v>
      </c>
      <c r="BT140" s="494">
        <v>0</v>
      </c>
      <c r="BU140" s="494">
        <v>0</v>
      </c>
      <c r="BV140" s="494">
        <v>0</v>
      </c>
      <c r="BW140" s="494">
        <v>0</v>
      </c>
      <c r="BX140" s="494">
        <v>0</v>
      </c>
      <c r="BY140" s="494">
        <v>0</v>
      </c>
      <c r="BZ140" s="494">
        <v>0</v>
      </c>
      <c r="CA140" s="494">
        <v>0</v>
      </c>
      <c r="CB140" s="494">
        <v>0</v>
      </c>
      <c r="CC140" s="494">
        <v>0</v>
      </c>
      <c r="CD140" s="494">
        <v>0</v>
      </c>
      <c r="CE140" s="494">
        <v>0</v>
      </c>
      <c r="CF140" s="494">
        <v>0</v>
      </c>
      <c r="CG140" s="494">
        <v>0</v>
      </c>
      <c r="CH140" s="494">
        <v>0</v>
      </c>
      <c r="CI140" s="494">
        <v>0</v>
      </c>
      <c r="CJ140" s="494">
        <v>0</v>
      </c>
      <c r="CK140" s="494">
        <v>0</v>
      </c>
      <c r="CL140" s="494">
        <v>0</v>
      </c>
      <c r="CM140" s="494">
        <v>0</v>
      </c>
      <c r="CN140" s="494">
        <v>0</v>
      </c>
      <c r="CO140" s="494">
        <v>0</v>
      </c>
      <c r="CP140" s="494">
        <v>0</v>
      </c>
      <c r="CQ140" s="494">
        <v>0</v>
      </c>
      <c r="CR140" s="494">
        <v>0</v>
      </c>
      <c r="CS140" s="494">
        <v>0</v>
      </c>
      <c r="CT140" s="9"/>
      <c r="CV140" s="343">
        <f>IF(COUNT(G140:INDEX(G140:CS140,RP+1))&lt;&gt;RP+1,"Error",0)</f>
        <v>0</v>
      </c>
      <c r="CX140" s="324">
        <f t="shared" si="32"/>
        <v>0</v>
      </c>
    </row>
    <row r="141" spans="3:102" ht="14.25" hidden="1" customHeight="1" x14ac:dyDescent="0.3">
      <c r="C141" s="422" t="s">
        <v>334</v>
      </c>
      <c r="E141" s="492">
        <f>G141+NPV(G.Asm!$F$40,H141:INDEX(H141:CS141,RP))</f>
        <v>0</v>
      </c>
      <c r="F141" s="492">
        <f t="shared" si="31"/>
        <v>0</v>
      </c>
      <c r="G141" s="493">
        <v>0</v>
      </c>
      <c r="H141" s="494">
        <v>0</v>
      </c>
      <c r="I141" s="494">
        <v>0</v>
      </c>
      <c r="J141" s="494">
        <v>0</v>
      </c>
      <c r="K141" s="494">
        <v>0</v>
      </c>
      <c r="L141" s="494">
        <v>0</v>
      </c>
      <c r="M141" s="494">
        <v>0</v>
      </c>
      <c r="N141" s="494">
        <v>0</v>
      </c>
      <c r="O141" s="494">
        <v>0</v>
      </c>
      <c r="P141" s="494">
        <v>0</v>
      </c>
      <c r="Q141" s="494">
        <v>0</v>
      </c>
      <c r="R141" s="494">
        <v>0</v>
      </c>
      <c r="S141" s="494">
        <v>0</v>
      </c>
      <c r="T141" s="494">
        <v>0</v>
      </c>
      <c r="U141" s="494">
        <v>0</v>
      </c>
      <c r="V141" s="494">
        <v>0</v>
      </c>
      <c r="W141" s="494">
        <v>0</v>
      </c>
      <c r="X141" s="494">
        <v>0</v>
      </c>
      <c r="Y141" s="494">
        <v>0</v>
      </c>
      <c r="Z141" s="494">
        <v>0</v>
      </c>
      <c r="AA141" s="494">
        <v>0</v>
      </c>
      <c r="AB141" s="494">
        <v>0</v>
      </c>
      <c r="AC141" s="494">
        <v>0</v>
      </c>
      <c r="AD141" s="494">
        <v>0</v>
      </c>
      <c r="AE141" s="494">
        <v>0</v>
      </c>
      <c r="AF141" s="494">
        <v>0</v>
      </c>
      <c r="AG141" s="494">
        <v>0</v>
      </c>
      <c r="AH141" s="494">
        <v>0</v>
      </c>
      <c r="AI141" s="494">
        <v>0</v>
      </c>
      <c r="AJ141" s="494">
        <v>0</v>
      </c>
      <c r="AK141" s="494">
        <v>0</v>
      </c>
      <c r="AL141" s="494">
        <v>0</v>
      </c>
      <c r="AM141" s="494">
        <v>0</v>
      </c>
      <c r="AN141" s="494">
        <v>0</v>
      </c>
      <c r="AO141" s="494">
        <v>0</v>
      </c>
      <c r="AP141" s="494">
        <v>0</v>
      </c>
      <c r="AQ141" s="494">
        <v>0</v>
      </c>
      <c r="AR141" s="494">
        <v>0</v>
      </c>
      <c r="AS141" s="494">
        <v>0</v>
      </c>
      <c r="AT141" s="494">
        <v>0</v>
      </c>
      <c r="AU141" s="494">
        <v>0</v>
      </c>
      <c r="AV141" s="494">
        <v>0</v>
      </c>
      <c r="AW141" s="494">
        <v>0</v>
      </c>
      <c r="AX141" s="494">
        <v>0</v>
      </c>
      <c r="AY141" s="494">
        <v>0</v>
      </c>
      <c r="AZ141" s="494">
        <v>0</v>
      </c>
      <c r="BA141" s="494">
        <v>0</v>
      </c>
      <c r="BB141" s="494">
        <v>0</v>
      </c>
      <c r="BC141" s="494">
        <v>0</v>
      </c>
      <c r="BD141" s="494">
        <v>0</v>
      </c>
      <c r="BE141" s="494">
        <v>0</v>
      </c>
      <c r="BF141" s="494">
        <v>0</v>
      </c>
      <c r="BG141" s="494">
        <v>0</v>
      </c>
      <c r="BH141" s="494">
        <v>0</v>
      </c>
      <c r="BI141" s="494">
        <v>0</v>
      </c>
      <c r="BJ141" s="494">
        <v>0</v>
      </c>
      <c r="BK141" s="494">
        <v>0</v>
      </c>
      <c r="BL141" s="494">
        <v>0</v>
      </c>
      <c r="BM141" s="494">
        <v>0</v>
      </c>
      <c r="BN141" s="494">
        <v>0</v>
      </c>
      <c r="BO141" s="494">
        <v>0</v>
      </c>
      <c r="BP141" s="494">
        <v>0</v>
      </c>
      <c r="BQ141" s="494">
        <v>0</v>
      </c>
      <c r="BR141" s="494">
        <v>0</v>
      </c>
      <c r="BS141" s="494">
        <v>0</v>
      </c>
      <c r="BT141" s="494">
        <v>0</v>
      </c>
      <c r="BU141" s="494">
        <v>0</v>
      </c>
      <c r="BV141" s="494">
        <v>0</v>
      </c>
      <c r="BW141" s="494">
        <v>0</v>
      </c>
      <c r="BX141" s="494">
        <v>0</v>
      </c>
      <c r="BY141" s="494">
        <v>0</v>
      </c>
      <c r="BZ141" s="494">
        <v>0</v>
      </c>
      <c r="CA141" s="494">
        <v>0</v>
      </c>
      <c r="CB141" s="494">
        <v>0</v>
      </c>
      <c r="CC141" s="494">
        <v>0</v>
      </c>
      <c r="CD141" s="494">
        <v>0</v>
      </c>
      <c r="CE141" s="494">
        <v>0</v>
      </c>
      <c r="CF141" s="494">
        <v>0</v>
      </c>
      <c r="CG141" s="494">
        <v>0</v>
      </c>
      <c r="CH141" s="494">
        <v>0</v>
      </c>
      <c r="CI141" s="494">
        <v>0</v>
      </c>
      <c r="CJ141" s="494">
        <v>0</v>
      </c>
      <c r="CK141" s="494">
        <v>0</v>
      </c>
      <c r="CL141" s="494">
        <v>0</v>
      </c>
      <c r="CM141" s="494">
        <v>0</v>
      </c>
      <c r="CN141" s="494">
        <v>0</v>
      </c>
      <c r="CO141" s="494">
        <v>0</v>
      </c>
      <c r="CP141" s="494">
        <v>0</v>
      </c>
      <c r="CQ141" s="494">
        <v>0</v>
      </c>
      <c r="CR141" s="494">
        <v>0</v>
      </c>
      <c r="CS141" s="494">
        <v>0</v>
      </c>
      <c r="CT141" s="9"/>
      <c r="CV141" s="343">
        <f>IF(COUNT(G141:INDEX(G141:CS141,RP+1))&lt;&gt;RP+1,"Error",0)</f>
        <v>0</v>
      </c>
      <c r="CX141" s="324">
        <f t="shared" si="32"/>
        <v>0</v>
      </c>
    </row>
    <row r="142" spans="3:102" ht="14.25" hidden="1" customHeight="1" x14ac:dyDescent="0.3">
      <c r="C142" s="422" t="s">
        <v>334</v>
      </c>
      <c r="E142" s="492">
        <f>G142+NPV(G.Asm!$F$40,H142:INDEX(H142:CS142,RP))</f>
        <v>0</v>
      </c>
      <c r="F142" s="492">
        <f t="shared" si="31"/>
        <v>0</v>
      </c>
      <c r="G142" s="493">
        <v>0</v>
      </c>
      <c r="H142" s="494">
        <v>0</v>
      </c>
      <c r="I142" s="494">
        <v>0</v>
      </c>
      <c r="J142" s="494">
        <v>0</v>
      </c>
      <c r="K142" s="494">
        <v>0</v>
      </c>
      <c r="L142" s="494">
        <v>0</v>
      </c>
      <c r="M142" s="494">
        <v>0</v>
      </c>
      <c r="N142" s="494">
        <v>0</v>
      </c>
      <c r="O142" s="494">
        <v>0</v>
      </c>
      <c r="P142" s="494">
        <v>0</v>
      </c>
      <c r="Q142" s="494">
        <v>0</v>
      </c>
      <c r="R142" s="494">
        <v>0</v>
      </c>
      <c r="S142" s="494">
        <v>0</v>
      </c>
      <c r="T142" s="494">
        <v>0</v>
      </c>
      <c r="U142" s="494">
        <v>0</v>
      </c>
      <c r="V142" s="494">
        <v>0</v>
      </c>
      <c r="W142" s="494">
        <v>0</v>
      </c>
      <c r="X142" s="494">
        <v>0</v>
      </c>
      <c r="Y142" s="494">
        <v>0</v>
      </c>
      <c r="Z142" s="494">
        <v>0</v>
      </c>
      <c r="AA142" s="494">
        <v>0</v>
      </c>
      <c r="AB142" s="494">
        <v>0</v>
      </c>
      <c r="AC142" s="494">
        <v>0</v>
      </c>
      <c r="AD142" s="494">
        <v>0</v>
      </c>
      <c r="AE142" s="494">
        <v>0</v>
      </c>
      <c r="AF142" s="494">
        <v>0</v>
      </c>
      <c r="AG142" s="494">
        <v>0</v>
      </c>
      <c r="AH142" s="494">
        <v>0</v>
      </c>
      <c r="AI142" s="494">
        <v>0</v>
      </c>
      <c r="AJ142" s="494">
        <v>0</v>
      </c>
      <c r="AK142" s="494">
        <v>0</v>
      </c>
      <c r="AL142" s="494">
        <v>0</v>
      </c>
      <c r="AM142" s="494">
        <v>0</v>
      </c>
      <c r="AN142" s="494">
        <v>0</v>
      </c>
      <c r="AO142" s="494">
        <v>0</v>
      </c>
      <c r="AP142" s="494">
        <v>0</v>
      </c>
      <c r="AQ142" s="494">
        <v>0</v>
      </c>
      <c r="AR142" s="494">
        <v>0</v>
      </c>
      <c r="AS142" s="494">
        <v>0</v>
      </c>
      <c r="AT142" s="494">
        <v>0</v>
      </c>
      <c r="AU142" s="494">
        <v>0</v>
      </c>
      <c r="AV142" s="494">
        <v>0</v>
      </c>
      <c r="AW142" s="494">
        <v>0</v>
      </c>
      <c r="AX142" s="494">
        <v>0</v>
      </c>
      <c r="AY142" s="494">
        <v>0</v>
      </c>
      <c r="AZ142" s="494">
        <v>0</v>
      </c>
      <c r="BA142" s="494">
        <v>0</v>
      </c>
      <c r="BB142" s="494">
        <v>0</v>
      </c>
      <c r="BC142" s="494">
        <v>0</v>
      </c>
      <c r="BD142" s="494">
        <v>0</v>
      </c>
      <c r="BE142" s="494">
        <v>0</v>
      </c>
      <c r="BF142" s="494">
        <v>0</v>
      </c>
      <c r="BG142" s="494">
        <v>0</v>
      </c>
      <c r="BH142" s="494">
        <v>0</v>
      </c>
      <c r="BI142" s="494">
        <v>0</v>
      </c>
      <c r="BJ142" s="494">
        <v>0</v>
      </c>
      <c r="BK142" s="494">
        <v>0</v>
      </c>
      <c r="BL142" s="494">
        <v>0</v>
      </c>
      <c r="BM142" s="494">
        <v>0</v>
      </c>
      <c r="BN142" s="494">
        <v>0</v>
      </c>
      <c r="BO142" s="494">
        <v>0</v>
      </c>
      <c r="BP142" s="494">
        <v>0</v>
      </c>
      <c r="BQ142" s="494">
        <v>0</v>
      </c>
      <c r="BR142" s="494">
        <v>0</v>
      </c>
      <c r="BS142" s="494">
        <v>0</v>
      </c>
      <c r="BT142" s="494">
        <v>0</v>
      </c>
      <c r="BU142" s="494">
        <v>0</v>
      </c>
      <c r="BV142" s="494">
        <v>0</v>
      </c>
      <c r="BW142" s="494">
        <v>0</v>
      </c>
      <c r="BX142" s="494">
        <v>0</v>
      </c>
      <c r="BY142" s="494">
        <v>0</v>
      </c>
      <c r="BZ142" s="494">
        <v>0</v>
      </c>
      <c r="CA142" s="494">
        <v>0</v>
      </c>
      <c r="CB142" s="494">
        <v>0</v>
      </c>
      <c r="CC142" s="494">
        <v>0</v>
      </c>
      <c r="CD142" s="494">
        <v>0</v>
      </c>
      <c r="CE142" s="494">
        <v>0</v>
      </c>
      <c r="CF142" s="494">
        <v>0</v>
      </c>
      <c r="CG142" s="494">
        <v>0</v>
      </c>
      <c r="CH142" s="494">
        <v>0</v>
      </c>
      <c r="CI142" s="494">
        <v>0</v>
      </c>
      <c r="CJ142" s="494">
        <v>0</v>
      </c>
      <c r="CK142" s="494">
        <v>0</v>
      </c>
      <c r="CL142" s="494">
        <v>0</v>
      </c>
      <c r="CM142" s="494">
        <v>0</v>
      </c>
      <c r="CN142" s="494">
        <v>0</v>
      </c>
      <c r="CO142" s="494">
        <v>0</v>
      </c>
      <c r="CP142" s="494">
        <v>0</v>
      </c>
      <c r="CQ142" s="494">
        <v>0</v>
      </c>
      <c r="CR142" s="494">
        <v>0</v>
      </c>
      <c r="CS142" s="494">
        <v>0</v>
      </c>
      <c r="CT142" s="9"/>
      <c r="CV142" s="343">
        <f>IF(COUNT(G142:INDEX(G142:CS142,RP+1))&lt;&gt;RP+1,"Error",0)</f>
        <v>0</v>
      </c>
      <c r="CX142" s="324">
        <f t="shared" si="32"/>
        <v>0</v>
      </c>
    </row>
    <row r="143" spans="3:102" ht="14.25" hidden="1" customHeight="1" x14ac:dyDescent="0.3">
      <c r="C143" s="422" t="s">
        <v>334</v>
      </c>
      <c r="E143" s="492">
        <f>G143+NPV(G.Asm!$F$40,H143:INDEX(H143:CS143,RP))</f>
        <v>0</v>
      </c>
      <c r="F143" s="492">
        <f t="shared" si="31"/>
        <v>0</v>
      </c>
      <c r="G143" s="493">
        <v>0</v>
      </c>
      <c r="H143" s="494">
        <v>0</v>
      </c>
      <c r="I143" s="494">
        <v>0</v>
      </c>
      <c r="J143" s="494">
        <v>0</v>
      </c>
      <c r="K143" s="494">
        <v>0</v>
      </c>
      <c r="L143" s="494">
        <v>0</v>
      </c>
      <c r="M143" s="494">
        <v>0</v>
      </c>
      <c r="N143" s="494">
        <v>0</v>
      </c>
      <c r="O143" s="494">
        <v>0</v>
      </c>
      <c r="P143" s="494">
        <v>0</v>
      </c>
      <c r="Q143" s="494">
        <v>0</v>
      </c>
      <c r="R143" s="494">
        <v>0</v>
      </c>
      <c r="S143" s="494">
        <v>0</v>
      </c>
      <c r="T143" s="494">
        <v>0</v>
      </c>
      <c r="U143" s="494">
        <v>0</v>
      </c>
      <c r="V143" s="494">
        <v>0</v>
      </c>
      <c r="W143" s="494">
        <v>0</v>
      </c>
      <c r="X143" s="494">
        <v>0</v>
      </c>
      <c r="Y143" s="494">
        <v>0</v>
      </c>
      <c r="Z143" s="494">
        <v>0</v>
      </c>
      <c r="AA143" s="494">
        <v>0</v>
      </c>
      <c r="AB143" s="494">
        <v>0</v>
      </c>
      <c r="AC143" s="494">
        <v>0</v>
      </c>
      <c r="AD143" s="494">
        <v>0</v>
      </c>
      <c r="AE143" s="494">
        <v>0</v>
      </c>
      <c r="AF143" s="494">
        <v>0</v>
      </c>
      <c r="AG143" s="494">
        <v>0</v>
      </c>
      <c r="AH143" s="494">
        <v>0</v>
      </c>
      <c r="AI143" s="494">
        <v>0</v>
      </c>
      <c r="AJ143" s="494">
        <v>0</v>
      </c>
      <c r="AK143" s="494">
        <v>0</v>
      </c>
      <c r="AL143" s="494">
        <v>0</v>
      </c>
      <c r="AM143" s="494">
        <v>0</v>
      </c>
      <c r="AN143" s="494">
        <v>0</v>
      </c>
      <c r="AO143" s="494">
        <v>0</v>
      </c>
      <c r="AP143" s="494">
        <v>0</v>
      </c>
      <c r="AQ143" s="494">
        <v>0</v>
      </c>
      <c r="AR143" s="494">
        <v>0</v>
      </c>
      <c r="AS143" s="494">
        <v>0</v>
      </c>
      <c r="AT143" s="494">
        <v>0</v>
      </c>
      <c r="AU143" s="494">
        <v>0</v>
      </c>
      <c r="AV143" s="494">
        <v>0</v>
      </c>
      <c r="AW143" s="494">
        <v>0</v>
      </c>
      <c r="AX143" s="494">
        <v>0</v>
      </c>
      <c r="AY143" s="494">
        <v>0</v>
      </c>
      <c r="AZ143" s="494">
        <v>0</v>
      </c>
      <c r="BA143" s="494">
        <v>0</v>
      </c>
      <c r="BB143" s="494">
        <v>0</v>
      </c>
      <c r="BC143" s="494">
        <v>0</v>
      </c>
      <c r="BD143" s="494">
        <v>0</v>
      </c>
      <c r="BE143" s="494">
        <v>0</v>
      </c>
      <c r="BF143" s="494">
        <v>0</v>
      </c>
      <c r="BG143" s="494">
        <v>0</v>
      </c>
      <c r="BH143" s="494">
        <v>0</v>
      </c>
      <c r="BI143" s="494">
        <v>0</v>
      </c>
      <c r="BJ143" s="494">
        <v>0</v>
      </c>
      <c r="BK143" s="494">
        <v>0</v>
      </c>
      <c r="BL143" s="494">
        <v>0</v>
      </c>
      <c r="BM143" s="494">
        <v>0</v>
      </c>
      <c r="BN143" s="494">
        <v>0</v>
      </c>
      <c r="BO143" s="494">
        <v>0</v>
      </c>
      <c r="BP143" s="494">
        <v>0</v>
      </c>
      <c r="BQ143" s="494">
        <v>0</v>
      </c>
      <c r="BR143" s="494">
        <v>0</v>
      </c>
      <c r="BS143" s="494">
        <v>0</v>
      </c>
      <c r="BT143" s="494">
        <v>0</v>
      </c>
      <c r="BU143" s="494">
        <v>0</v>
      </c>
      <c r="BV143" s="494">
        <v>0</v>
      </c>
      <c r="BW143" s="494">
        <v>0</v>
      </c>
      <c r="BX143" s="494">
        <v>0</v>
      </c>
      <c r="BY143" s="494">
        <v>0</v>
      </c>
      <c r="BZ143" s="494">
        <v>0</v>
      </c>
      <c r="CA143" s="494">
        <v>0</v>
      </c>
      <c r="CB143" s="494">
        <v>0</v>
      </c>
      <c r="CC143" s="494">
        <v>0</v>
      </c>
      <c r="CD143" s="494">
        <v>0</v>
      </c>
      <c r="CE143" s="494">
        <v>0</v>
      </c>
      <c r="CF143" s="494">
        <v>0</v>
      </c>
      <c r="CG143" s="494">
        <v>0</v>
      </c>
      <c r="CH143" s="494">
        <v>0</v>
      </c>
      <c r="CI143" s="494">
        <v>0</v>
      </c>
      <c r="CJ143" s="494">
        <v>0</v>
      </c>
      <c r="CK143" s="494">
        <v>0</v>
      </c>
      <c r="CL143" s="494">
        <v>0</v>
      </c>
      <c r="CM143" s="494">
        <v>0</v>
      </c>
      <c r="CN143" s="494">
        <v>0</v>
      </c>
      <c r="CO143" s="494">
        <v>0</v>
      </c>
      <c r="CP143" s="494">
        <v>0</v>
      </c>
      <c r="CQ143" s="494">
        <v>0</v>
      </c>
      <c r="CR143" s="494">
        <v>0</v>
      </c>
      <c r="CS143" s="494">
        <v>0</v>
      </c>
      <c r="CT143" s="9"/>
      <c r="CV143" s="343">
        <f>IF(COUNT(G143:INDEX(G143:CS143,RP+1))&lt;&gt;RP+1,"Error",0)</f>
        <v>0</v>
      </c>
      <c r="CX143" s="324">
        <f t="shared" si="32"/>
        <v>0</v>
      </c>
    </row>
    <row r="144" spans="3:102" ht="14.25" hidden="1" customHeight="1" x14ac:dyDescent="0.3">
      <c r="C144" s="422" t="s">
        <v>334</v>
      </c>
      <c r="E144" s="492">
        <f>G144+NPV(G.Asm!$F$40,H144:INDEX(H144:CS144,RP))</f>
        <v>0</v>
      </c>
      <c r="F144" s="492">
        <f t="shared" si="31"/>
        <v>0</v>
      </c>
      <c r="G144" s="493">
        <v>0</v>
      </c>
      <c r="H144" s="494">
        <v>0</v>
      </c>
      <c r="I144" s="494">
        <v>0</v>
      </c>
      <c r="J144" s="494">
        <v>0</v>
      </c>
      <c r="K144" s="494">
        <v>0</v>
      </c>
      <c r="L144" s="494">
        <v>0</v>
      </c>
      <c r="M144" s="494">
        <v>0</v>
      </c>
      <c r="N144" s="494">
        <v>0</v>
      </c>
      <c r="O144" s="494">
        <v>0</v>
      </c>
      <c r="P144" s="494">
        <v>0</v>
      </c>
      <c r="Q144" s="494">
        <v>0</v>
      </c>
      <c r="R144" s="494">
        <v>0</v>
      </c>
      <c r="S144" s="494">
        <v>0</v>
      </c>
      <c r="T144" s="494">
        <v>0</v>
      </c>
      <c r="U144" s="494">
        <v>0</v>
      </c>
      <c r="V144" s="494">
        <v>0</v>
      </c>
      <c r="W144" s="494">
        <v>0</v>
      </c>
      <c r="X144" s="494">
        <v>0</v>
      </c>
      <c r="Y144" s="494">
        <v>0</v>
      </c>
      <c r="Z144" s="494">
        <v>0</v>
      </c>
      <c r="AA144" s="494">
        <v>0</v>
      </c>
      <c r="AB144" s="494">
        <v>0</v>
      </c>
      <c r="AC144" s="494">
        <v>0</v>
      </c>
      <c r="AD144" s="494">
        <v>0</v>
      </c>
      <c r="AE144" s="494">
        <v>0</v>
      </c>
      <c r="AF144" s="494">
        <v>0</v>
      </c>
      <c r="AG144" s="494">
        <v>0</v>
      </c>
      <c r="AH144" s="494">
        <v>0</v>
      </c>
      <c r="AI144" s="494">
        <v>0</v>
      </c>
      <c r="AJ144" s="494">
        <v>0</v>
      </c>
      <c r="AK144" s="494">
        <v>0</v>
      </c>
      <c r="AL144" s="494">
        <v>0</v>
      </c>
      <c r="AM144" s="494">
        <v>0</v>
      </c>
      <c r="AN144" s="494">
        <v>0</v>
      </c>
      <c r="AO144" s="494">
        <v>0</v>
      </c>
      <c r="AP144" s="494">
        <v>0</v>
      </c>
      <c r="AQ144" s="494">
        <v>0</v>
      </c>
      <c r="AR144" s="494">
        <v>0</v>
      </c>
      <c r="AS144" s="494">
        <v>0</v>
      </c>
      <c r="AT144" s="494">
        <v>0</v>
      </c>
      <c r="AU144" s="494">
        <v>0</v>
      </c>
      <c r="AV144" s="494">
        <v>0</v>
      </c>
      <c r="AW144" s="494">
        <v>0</v>
      </c>
      <c r="AX144" s="494">
        <v>0</v>
      </c>
      <c r="AY144" s="494">
        <v>0</v>
      </c>
      <c r="AZ144" s="494">
        <v>0</v>
      </c>
      <c r="BA144" s="494">
        <v>0</v>
      </c>
      <c r="BB144" s="494">
        <v>0</v>
      </c>
      <c r="BC144" s="494">
        <v>0</v>
      </c>
      <c r="BD144" s="494">
        <v>0</v>
      </c>
      <c r="BE144" s="494">
        <v>0</v>
      </c>
      <c r="BF144" s="494">
        <v>0</v>
      </c>
      <c r="BG144" s="494">
        <v>0</v>
      </c>
      <c r="BH144" s="494">
        <v>0</v>
      </c>
      <c r="BI144" s="494">
        <v>0</v>
      </c>
      <c r="BJ144" s="494">
        <v>0</v>
      </c>
      <c r="BK144" s="494">
        <v>0</v>
      </c>
      <c r="BL144" s="494">
        <v>0</v>
      </c>
      <c r="BM144" s="494">
        <v>0</v>
      </c>
      <c r="BN144" s="494">
        <v>0</v>
      </c>
      <c r="BO144" s="494">
        <v>0</v>
      </c>
      <c r="BP144" s="494">
        <v>0</v>
      </c>
      <c r="BQ144" s="494">
        <v>0</v>
      </c>
      <c r="BR144" s="494">
        <v>0</v>
      </c>
      <c r="BS144" s="494">
        <v>0</v>
      </c>
      <c r="BT144" s="494">
        <v>0</v>
      </c>
      <c r="BU144" s="494">
        <v>0</v>
      </c>
      <c r="BV144" s="494">
        <v>0</v>
      </c>
      <c r="BW144" s="494">
        <v>0</v>
      </c>
      <c r="BX144" s="494">
        <v>0</v>
      </c>
      <c r="BY144" s="494">
        <v>0</v>
      </c>
      <c r="BZ144" s="494">
        <v>0</v>
      </c>
      <c r="CA144" s="494">
        <v>0</v>
      </c>
      <c r="CB144" s="494">
        <v>0</v>
      </c>
      <c r="CC144" s="494">
        <v>0</v>
      </c>
      <c r="CD144" s="494">
        <v>0</v>
      </c>
      <c r="CE144" s="494">
        <v>0</v>
      </c>
      <c r="CF144" s="494">
        <v>0</v>
      </c>
      <c r="CG144" s="494">
        <v>0</v>
      </c>
      <c r="CH144" s="494">
        <v>0</v>
      </c>
      <c r="CI144" s="494">
        <v>0</v>
      </c>
      <c r="CJ144" s="494">
        <v>0</v>
      </c>
      <c r="CK144" s="494">
        <v>0</v>
      </c>
      <c r="CL144" s="494">
        <v>0</v>
      </c>
      <c r="CM144" s="494">
        <v>0</v>
      </c>
      <c r="CN144" s="494">
        <v>0</v>
      </c>
      <c r="CO144" s="494">
        <v>0</v>
      </c>
      <c r="CP144" s="494">
        <v>0</v>
      </c>
      <c r="CQ144" s="494">
        <v>0</v>
      </c>
      <c r="CR144" s="494">
        <v>0</v>
      </c>
      <c r="CS144" s="494">
        <v>0</v>
      </c>
      <c r="CT144" s="9"/>
      <c r="CV144" s="343">
        <f>IF(COUNT(G144:INDEX(G144:CS144,RP+1))&lt;&gt;RP+1,"Error",0)</f>
        <v>0</v>
      </c>
      <c r="CX144" s="324">
        <f t="shared" si="32"/>
        <v>0</v>
      </c>
    </row>
    <row r="145" spans="3:102" x14ac:dyDescent="0.35">
      <c r="E145" s="13"/>
      <c r="F145" s="13"/>
      <c r="G145" s="9"/>
      <c r="H145" s="9"/>
      <c r="I145" s="9"/>
      <c r="J145" s="9"/>
      <c r="K145" s="9"/>
      <c r="L145" s="9"/>
      <c r="M145" s="9"/>
      <c r="N145" s="9"/>
      <c r="O145" s="9"/>
      <c r="P145" s="9"/>
      <c r="Q145" s="9"/>
      <c r="R145" s="9"/>
      <c r="S145" s="9"/>
      <c r="T145" s="9"/>
      <c r="U145" s="9"/>
      <c r="V145" s="9"/>
      <c r="W145" s="9"/>
      <c r="X145" s="9"/>
      <c r="Y145" s="9"/>
      <c r="Z145" s="9"/>
      <c r="AA145" s="9"/>
      <c r="AB145" s="9"/>
      <c r="AC145" s="9"/>
      <c r="AD145" s="9"/>
      <c r="AE145" s="9"/>
      <c r="AF145" s="9"/>
      <c r="AG145" s="9"/>
      <c r="AH145" s="9"/>
      <c r="AI145" s="9"/>
      <c r="AJ145" s="9"/>
      <c r="AK145" s="9"/>
      <c r="AL145" s="9"/>
      <c r="AM145" s="9"/>
      <c r="AN145" s="9"/>
      <c r="AO145" s="9"/>
      <c r="AP145" s="9"/>
      <c r="AQ145" s="9"/>
      <c r="AR145" s="9"/>
      <c r="AS145" s="9"/>
      <c r="AT145" s="9"/>
      <c r="AU145" s="9"/>
      <c r="AV145" s="9"/>
      <c r="AW145" s="9"/>
      <c r="AX145" s="9"/>
      <c r="AY145" s="9"/>
      <c r="AZ145" s="9"/>
      <c r="BA145" s="9"/>
      <c r="BB145" s="9"/>
      <c r="BC145" s="9"/>
      <c r="BD145" s="9"/>
      <c r="BE145" s="9"/>
      <c r="BF145" s="9"/>
      <c r="BG145" s="9"/>
      <c r="BH145" s="9"/>
      <c r="BI145" s="9"/>
      <c r="BJ145" s="9"/>
      <c r="BK145" s="9"/>
      <c r="BL145" s="9"/>
      <c r="BM145" s="9"/>
      <c r="BN145" s="9"/>
      <c r="BO145" s="9"/>
      <c r="BP145" s="9"/>
      <c r="BQ145" s="9"/>
      <c r="BR145" s="9"/>
      <c r="BS145" s="9"/>
      <c r="BT145" s="9"/>
      <c r="BU145" s="9"/>
      <c r="BV145" s="9"/>
      <c r="BW145" s="9"/>
      <c r="BX145" s="9"/>
      <c r="BY145" s="9"/>
      <c r="BZ145" s="9"/>
      <c r="CA145" s="9"/>
      <c r="CB145" s="9"/>
      <c r="CC145" s="9"/>
      <c r="CD145" s="9"/>
      <c r="CE145" s="9"/>
      <c r="CF145" s="9"/>
      <c r="CG145" s="9"/>
      <c r="CH145" s="9"/>
      <c r="CI145" s="9"/>
      <c r="CJ145" s="9"/>
      <c r="CK145" s="9"/>
      <c r="CL145" s="9"/>
      <c r="CM145" s="9"/>
      <c r="CN145" s="9"/>
      <c r="CO145" s="9"/>
      <c r="CP145" s="9"/>
      <c r="CQ145" s="9"/>
      <c r="CR145" s="9"/>
      <c r="CS145" s="9"/>
      <c r="CT145" s="9"/>
    </row>
    <row r="146" spans="3:102" x14ac:dyDescent="0.35">
      <c r="E146" s="13"/>
      <c r="F146" s="13"/>
      <c r="G146" s="9"/>
      <c r="H146" s="9"/>
      <c r="I146" s="9"/>
      <c r="J146" s="9"/>
      <c r="K146" s="9"/>
      <c r="L146" s="9"/>
      <c r="M146" s="9"/>
      <c r="N146" s="9"/>
      <c r="O146" s="9"/>
      <c r="P146" s="9"/>
      <c r="Q146" s="9"/>
      <c r="R146" s="9"/>
      <c r="S146" s="9"/>
      <c r="T146" s="9"/>
      <c r="U146" s="9"/>
      <c r="V146" s="9"/>
      <c r="W146" s="9"/>
      <c r="X146" s="9"/>
      <c r="Y146" s="9"/>
      <c r="Z146" s="9"/>
      <c r="AA146" s="9"/>
      <c r="AB146" s="9"/>
      <c r="AC146" s="9"/>
      <c r="AD146" s="9"/>
      <c r="AE146" s="9"/>
      <c r="AF146" s="9"/>
      <c r="AG146" s="9"/>
      <c r="AH146" s="9"/>
      <c r="AI146" s="9"/>
      <c r="AJ146" s="9"/>
      <c r="AK146" s="9"/>
      <c r="AL146" s="9"/>
      <c r="AM146" s="9"/>
      <c r="AN146" s="9"/>
      <c r="AO146" s="9"/>
      <c r="AP146" s="9"/>
      <c r="AQ146" s="9"/>
      <c r="AR146" s="9"/>
      <c r="AS146" s="9"/>
      <c r="AT146" s="9"/>
      <c r="AU146" s="9"/>
      <c r="AV146" s="9"/>
      <c r="AW146" s="9"/>
      <c r="AX146" s="9"/>
      <c r="AY146" s="9"/>
      <c r="AZ146" s="9"/>
      <c r="BA146" s="9"/>
      <c r="BB146" s="9"/>
      <c r="BC146" s="9"/>
      <c r="BD146" s="9"/>
      <c r="BE146" s="9"/>
      <c r="BF146" s="9"/>
      <c r="BG146" s="9"/>
      <c r="BH146" s="9"/>
      <c r="BI146" s="9"/>
      <c r="BJ146" s="9"/>
      <c r="BK146" s="9"/>
      <c r="BL146" s="9"/>
      <c r="BM146" s="9"/>
      <c r="BN146" s="9"/>
      <c r="BO146" s="9"/>
      <c r="BP146" s="9"/>
      <c r="BQ146" s="9"/>
      <c r="BR146" s="9"/>
      <c r="BS146" s="9"/>
      <c r="BT146" s="9"/>
      <c r="BU146" s="9"/>
      <c r="BV146" s="9"/>
      <c r="BW146" s="9"/>
      <c r="BX146" s="9"/>
      <c r="BY146" s="9"/>
      <c r="BZ146" s="9"/>
      <c r="CA146" s="9"/>
      <c r="CB146" s="9"/>
      <c r="CC146" s="9"/>
      <c r="CD146" s="9"/>
      <c r="CE146" s="9"/>
      <c r="CF146" s="9"/>
      <c r="CG146" s="9"/>
      <c r="CH146" s="9"/>
      <c r="CI146" s="9"/>
      <c r="CJ146" s="9"/>
      <c r="CK146" s="9"/>
      <c r="CL146" s="9"/>
      <c r="CM146" s="9"/>
      <c r="CN146" s="9"/>
      <c r="CO146" s="9"/>
      <c r="CP146" s="9"/>
      <c r="CQ146" s="9"/>
      <c r="CR146" s="9"/>
      <c r="CS146" s="9"/>
      <c r="CT146" s="9"/>
    </row>
    <row r="147" spans="3:102" x14ac:dyDescent="0.35">
      <c r="E147" s="13"/>
      <c r="F147" s="13"/>
      <c r="G147" s="9"/>
      <c r="H147" s="9"/>
      <c r="I147" s="9"/>
      <c r="J147" s="9"/>
      <c r="K147" s="9"/>
      <c r="L147" s="9"/>
      <c r="M147" s="9"/>
      <c r="N147" s="9"/>
      <c r="O147" s="9"/>
      <c r="P147" s="9"/>
      <c r="Q147" s="9"/>
      <c r="R147" s="9"/>
      <c r="S147" s="9"/>
      <c r="T147" s="9"/>
      <c r="U147" s="9"/>
      <c r="V147" s="9"/>
      <c r="W147" s="9"/>
      <c r="X147" s="9"/>
      <c r="Y147" s="9"/>
      <c r="Z147" s="9"/>
      <c r="AA147" s="9"/>
      <c r="AB147" s="9"/>
      <c r="AC147" s="9"/>
      <c r="AD147" s="9"/>
      <c r="AE147" s="9"/>
      <c r="AF147" s="9"/>
      <c r="AG147" s="9"/>
      <c r="AH147" s="9"/>
      <c r="AI147" s="9"/>
      <c r="AJ147" s="9"/>
      <c r="AK147" s="9"/>
      <c r="AL147" s="9"/>
      <c r="AM147" s="9"/>
      <c r="AN147" s="9"/>
      <c r="AO147" s="9"/>
      <c r="AP147" s="9"/>
      <c r="AQ147" s="9"/>
      <c r="AR147" s="9"/>
      <c r="AS147" s="9"/>
      <c r="AT147" s="9"/>
      <c r="AU147" s="9"/>
      <c r="AV147" s="9"/>
      <c r="AW147" s="9"/>
      <c r="AX147" s="9"/>
      <c r="AY147" s="9"/>
      <c r="AZ147" s="9"/>
      <c r="BA147" s="9"/>
      <c r="BB147" s="9"/>
      <c r="BC147" s="9"/>
      <c r="BD147" s="9"/>
      <c r="BE147" s="9"/>
      <c r="BF147" s="9"/>
      <c r="BG147" s="9"/>
      <c r="BH147" s="9"/>
      <c r="BI147" s="9"/>
      <c r="BJ147" s="9"/>
      <c r="BK147" s="9"/>
      <c r="BL147" s="9"/>
      <c r="BM147" s="9"/>
      <c r="BN147" s="9"/>
      <c r="BO147" s="9"/>
      <c r="BP147" s="9"/>
      <c r="BQ147" s="9"/>
      <c r="BR147" s="9"/>
      <c r="BS147" s="9"/>
      <c r="BT147" s="9"/>
      <c r="BU147" s="9"/>
      <c r="BV147" s="9"/>
      <c r="BW147" s="9"/>
      <c r="BX147" s="9"/>
      <c r="BY147" s="9"/>
      <c r="BZ147" s="9"/>
      <c r="CA147" s="9"/>
      <c r="CB147" s="9"/>
      <c r="CC147" s="9"/>
      <c r="CD147" s="9"/>
      <c r="CE147" s="9"/>
      <c r="CF147" s="9"/>
      <c r="CG147" s="9"/>
      <c r="CH147" s="9"/>
      <c r="CI147" s="9"/>
      <c r="CJ147" s="9"/>
      <c r="CK147" s="9"/>
      <c r="CL147" s="9"/>
      <c r="CM147" s="9"/>
      <c r="CN147" s="9"/>
      <c r="CO147" s="9"/>
      <c r="CP147" s="9"/>
      <c r="CQ147" s="9"/>
      <c r="CR147" s="9"/>
      <c r="CS147" s="9"/>
      <c r="CT147" s="9"/>
    </row>
    <row r="148" spans="3:102" x14ac:dyDescent="0.35">
      <c r="E148" s="13"/>
      <c r="F148" s="13"/>
      <c r="G148" s="9"/>
      <c r="H148" s="9"/>
      <c r="I148" s="9"/>
      <c r="J148" s="9"/>
      <c r="K148" s="9"/>
      <c r="L148" s="9"/>
      <c r="M148" s="9"/>
      <c r="N148" s="9"/>
      <c r="O148" s="9"/>
      <c r="P148" s="9"/>
      <c r="Q148" s="9"/>
      <c r="R148" s="9"/>
      <c r="S148" s="9"/>
      <c r="T148" s="9"/>
      <c r="U148" s="9"/>
      <c r="V148" s="9"/>
      <c r="W148" s="9"/>
      <c r="X148" s="9"/>
      <c r="Y148" s="9"/>
      <c r="Z148" s="9"/>
      <c r="AA148" s="9"/>
      <c r="AB148" s="9"/>
      <c r="AC148" s="9"/>
      <c r="AD148" s="9"/>
      <c r="AE148" s="9"/>
      <c r="AF148" s="9"/>
      <c r="AG148" s="9"/>
      <c r="AH148" s="9"/>
      <c r="AI148" s="9"/>
      <c r="AJ148" s="9"/>
      <c r="AK148" s="9"/>
      <c r="AL148" s="9"/>
      <c r="AM148" s="9"/>
      <c r="AN148" s="9"/>
      <c r="AO148" s="9"/>
      <c r="AP148" s="9"/>
      <c r="AQ148" s="9"/>
      <c r="AR148" s="9"/>
      <c r="AS148" s="9"/>
      <c r="AT148" s="9"/>
      <c r="AU148" s="9"/>
      <c r="AV148" s="9"/>
      <c r="AW148" s="9"/>
      <c r="AX148" s="9"/>
      <c r="AY148" s="9"/>
      <c r="AZ148" s="9"/>
      <c r="BA148" s="9"/>
      <c r="BB148" s="9"/>
      <c r="BC148" s="9"/>
      <c r="BD148" s="9"/>
      <c r="BE148" s="9"/>
      <c r="BF148" s="9"/>
      <c r="BG148" s="9"/>
      <c r="BH148" s="9"/>
      <c r="BI148" s="9"/>
      <c r="BJ148" s="9"/>
      <c r="BK148" s="9"/>
      <c r="BL148" s="9"/>
      <c r="BM148" s="9"/>
      <c r="BN148" s="9"/>
      <c r="BO148" s="9"/>
      <c r="BP148" s="9"/>
      <c r="BQ148" s="9"/>
      <c r="BR148" s="9"/>
      <c r="BS148" s="9"/>
      <c r="BT148" s="9"/>
      <c r="BU148" s="9"/>
      <c r="BV148" s="9"/>
      <c r="BW148" s="9"/>
      <c r="BX148" s="9"/>
      <c r="BY148" s="9"/>
      <c r="BZ148" s="9"/>
      <c r="CA148" s="9"/>
      <c r="CB148" s="9"/>
      <c r="CC148" s="9"/>
      <c r="CD148" s="9"/>
      <c r="CE148" s="9"/>
      <c r="CF148" s="9"/>
      <c r="CG148" s="9"/>
      <c r="CH148" s="9"/>
      <c r="CI148" s="9"/>
      <c r="CJ148" s="9"/>
      <c r="CK148" s="9"/>
      <c r="CL148" s="9"/>
      <c r="CM148" s="9"/>
      <c r="CN148" s="9"/>
      <c r="CO148" s="9"/>
      <c r="CP148" s="9"/>
      <c r="CQ148" s="9"/>
      <c r="CR148" s="9"/>
      <c r="CS148" s="9"/>
      <c r="CT148" s="9"/>
    </row>
    <row r="149" spans="3:102" x14ac:dyDescent="0.35">
      <c r="E149" s="13"/>
      <c r="F149" s="13"/>
      <c r="G149" s="9"/>
      <c r="H149" s="9"/>
      <c r="I149" s="9"/>
      <c r="J149" s="9"/>
      <c r="K149" s="9"/>
      <c r="L149" s="9"/>
      <c r="M149" s="9"/>
      <c r="N149" s="9"/>
      <c r="O149" s="9"/>
      <c r="P149" s="9"/>
      <c r="Q149" s="9"/>
      <c r="R149" s="9"/>
      <c r="S149" s="9"/>
      <c r="T149" s="9"/>
      <c r="U149" s="9"/>
      <c r="V149" s="9"/>
      <c r="W149" s="9"/>
      <c r="X149" s="9"/>
      <c r="Y149" s="9"/>
      <c r="Z149" s="9"/>
      <c r="AA149" s="9"/>
      <c r="AB149" s="9"/>
      <c r="AC149" s="9"/>
      <c r="AD149" s="9"/>
      <c r="AE149" s="9"/>
      <c r="AF149" s="9"/>
      <c r="AG149" s="9"/>
      <c r="AH149" s="9"/>
      <c r="AI149" s="9"/>
      <c r="AJ149" s="9"/>
      <c r="AK149" s="9"/>
      <c r="AL149" s="9"/>
      <c r="AM149" s="9"/>
      <c r="AN149" s="9"/>
      <c r="AO149" s="9"/>
      <c r="AP149" s="9"/>
      <c r="AQ149" s="9"/>
      <c r="AR149" s="9"/>
      <c r="AS149" s="9"/>
      <c r="AT149" s="9"/>
      <c r="AU149" s="9"/>
      <c r="AV149" s="9"/>
      <c r="AW149" s="9"/>
      <c r="AX149" s="9"/>
      <c r="AY149" s="9"/>
      <c r="AZ149" s="9"/>
      <c r="BA149" s="9"/>
      <c r="BB149" s="9"/>
      <c r="BC149" s="9"/>
      <c r="BD149" s="9"/>
      <c r="BE149" s="9"/>
      <c r="BF149" s="9"/>
      <c r="BG149" s="9"/>
      <c r="BH149" s="9"/>
      <c r="BI149" s="9"/>
      <c r="BJ149" s="9"/>
      <c r="BK149" s="9"/>
      <c r="BL149" s="9"/>
      <c r="BM149" s="9"/>
      <c r="BN149" s="9"/>
      <c r="BO149" s="9"/>
      <c r="BP149" s="9"/>
      <c r="BQ149" s="9"/>
      <c r="BR149" s="9"/>
      <c r="BS149" s="9"/>
      <c r="BT149" s="9"/>
      <c r="BU149" s="9"/>
      <c r="BV149" s="9"/>
      <c r="BW149" s="9"/>
      <c r="BX149" s="9"/>
      <c r="BY149" s="9"/>
      <c r="BZ149" s="9"/>
      <c r="CA149" s="9"/>
      <c r="CB149" s="9"/>
      <c r="CC149" s="9"/>
      <c r="CD149" s="9"/>
      <c r="CE149" s="9"/>
      <c r="CF149" s="9"/>
      <c r="CG149" s="9"/>
      <c r="CH149" s="9"/>
      <c r="CI149" s="9"/>
      <c r="CJ149" s="9"/>
      <c r="CK149" s="9"/>
      <c r="CL149" s="9"/>
      <c r="CM149" s="9"/>
      <c r="CN149" s="9"/>
      <c r="CO149" s="9"/>
      <c r="CP149" s="9"/>
      <c r="CQ149" s="9"/>
      <c r="CR149" s="9"/>
      <c r="CS149" s="9"/>
      <c r="CT149" s="9"/>
    </row>
    <row r="150" spans="3:102" ht="15.5" hidden="1" x14ac:dyDescent="0.35">
      <c r="C150" s="78" t="s">
        <v>20</v>
      </c>
      <c r="E150" s="40"/>
      <c r="F150" s="13"/>
      <c r="G150" s="9"/>
      <c r="H150" s="9"/>
      <c r="I150" s="9"/>
      <c r="J150" s="9"/>
      <c r="K150" s="9"/>
      <c r="L150" s="9"/>
      <c r="M150" s="9"/>
      <c r="N150" s="9"/>
      <c r="O150" s="9"/>
      <c r="P150" s="9"/>
      <c r="Q150" s="9"/>
      <c r="R150" s="9"/>
      <c r="S150" s="9"/>
      <c r="T150" s="9"/>
      <c r="U150" s="9"/>
      <c r="V150" s="9"/>
      <c r="W150" s="9"/>
      <c r="X150" s="9"/>
      <c r="Y150" s="9"/>
      <c r="Z150" s="9"/>
      <c r="AA150" s="9"/>
      <c r="AB150" s="9"/>
      <c r="AC150" s="9"/>
      <c r="AD150" s="9"/>
      <c r="AE150" s="9"/>
      <c r="AF150" s="9"/>
      <c r="AG150" s="9"/>
      <c r="AH150" s="9"/>
      <c r="AI150" s="9"/>
      <c r="AJ150" s="9"/>
      <c r="AK150" s="9"/>
      <c r="AL150" s="9"/>
      <c r="AM150" s="9"/>
      <c r="AN150" s="9"/>
      <c r="AO150" s="9"/>
      <c r="AP150" s="9"/>
      <c r="AQ150" s="9"/>
      <c r="AR150" s="9"/>
      <c r="AS150" s="9"/>
      <c r="AT150" s="9"/>
      <c r="AU150" s="9"/>
      <c r="AV150" s="9"/>
      <c r="AW150" s="9"/>
      <c r="AX150" s="9"/>
      <c r="AY150" s="9"/>
      <c r="AZ150" s="9"/>
      <c r="BA150" s="9"/>
      <c r="BB150" s="9"/>
      <c r="BC150" s="9"/>
      <c r="BD150" s="9"/>
      <c r="BE150" s="9"/>
      <c r="BF150" s="9"/>
      <c r="BG150" s="9"/>
      <c r="BH150" s="9"/>
      <c r="BI150" s="9"/>
      <c r="BJ150" s="9"/>
      <c r="BK150" s="9"/>
      <c r="BL150" s="9"/>
      <c r="BM150" s="9"/>
      <c r="BN150" s="9"/>
      <c r="BO150" s="9"/>
      <c r="BP150" s="9"/>
      <c r="BQ150" s="9"/>
      <c r="BR150" s="9"/>
      <c r="BS150" s="9"/>
      <c r="BT150" s="9"/>
      <c r="BU150" s="9"/>
      <c r="BV150" s="9"/>
      <c r="BW150" s="9"/>
      <c r="BX150" s="9"/>
      <c r="BY150" s="9"/>
      <c r="BZ150" s="9"/>
      <c r="CA150" s="9"/>
      <c r="CB150" s="9"/>
      <c r="CC150" s="9"/>
      <c r="CD150" s="9"/>
      <c r="CE150" s="9"/>
      <c r="CF150" s="9"/>
      <c r="CG150" s="9"/>
      <c r="CH150" s="9"/>
      <c r="CI150" s="9"/>
      <c r="CJ150" s="9"/>
      <c r="CK150" s="9"/>
      <c r="CL150" s="9"/>
      <c r="CM150" s="9"/>
      <c r="CN150" s="9"/>
      <c r="CO150" s="9"/>
      <c r="CP150" s="9"/>
      <c r="CQ150" s="9"/>
      <c r="CR150" s="9"/>
      <c r="CS150" s="9"/>
      <c r="CT150" s="9"/>
    </row>
    <row r="151" spans="3:102" hidden="1" x14ac:dyDescent="0.35">
      <c r="E151" s="13"/>
      <c r="F151" s="13"/>
      <c r="G151" s="9"/>
      <c r="H151" s="9"/>
      <c r="I151" s="9"/>
      <c r="J151" s="9"/>
      <c r="K151" s="9"/>
      <c r="L151" s="9"/>
      <c r="M151" s="9"/>
      <c r="N151" s="9"/>
      <c r="O151" s="9"/>
      <c r="P151" s="9"/>
      <c r="Q151" s="9"/>
      <c r="R151" s="9"/>
      <c r="S151" s="9"/>
      <c r="T151" s="9"/>
      <c r="U151" s="9"/>
      <c r="V151" s="9"/>
      <c r="W151" s="9"/>
      <c r="X151" s="9"/>
      <c r="Y151" s="9"/>
      <c r="Z151" s="9"/>
      <c r="AA151" s="9"/>
      <c r="AB151" s="9"/>
      <c r="AC151" s="9"/>
      <c r="AD151" s="9"/>
      <c r="AE151" s="9"/>
      <c r="AF151" s="9"/>
      <c r="AG151" s="9"/>
      <c r="AH151" s="9"/>
      <c r="AI151" s="9"/>
      <c r="AJ151" s="9"/>
      <c r="AK151" s="9"/>
      <c r="AL151" s="9"/>
      <c r="AM151" s="9"/>
      <c r="AN151" s="9"/>
      <c r="AO151" s="9"/>
      <c r="AP151" s="9"/>
      <c r="AQ151" s="9"/>
      <c r="AR151" s="9"/>
      <c r="AS151" s="9"/>
      <c r="AT151" s="9"/>
      <c r="AU151" s="9"/>
      <c r="AV151" s="9"/>
      <c r="AW151" s="9"/>
      <c r="AX151" s="9"/>
      <c r="AY151" s="9"/>
      <c r="AZ151" s="9"/>
      <c r="BA151" s="9"/>
      <c r="BB151" s="9"/>
      <c r="BC151" s="9"/>
      <c r="BD151" s="9"/>
      <c r="BE151" s="9"/>
      <c r="BF151" s="9"/>
      <c r="BG151" s="9"/>
      <c r="BH151" s="9"/>
      <c r="BI151" s="9"/>
      <c r="BJ151" s="9"/>
      <c r="BK151" s="9"/>
      <c r="BL151" s="9"/>
      <c r="BM151" s="9"/>
      <c r="BN151" s="9"/>
      <c r="BO151" s="9"/>
      <c r="BP151" s="9"/>
      <c r="BQ151" s="9"/>
      <c r="BR151" s="9"/>
      <c r="BS151" s="9"/>
      <c r="BT151" s="9"/>
      <c r="BU151" s="9"/>
      <c r="BV151" s="9"/>
      <c r="BW151" s="9"/>
      <c r="BX151" s="9"/>
      <c r="BY151" s="9"/>
      <c r="BZ151" s="9"/>
      <c r="CA151" s="9"/>
      <c r="CB151" s="9"/>
      <c r="CC151" s="9"/>
      <c r="CD151" s="9"/>
      <c r="CE151" s="9"/>
      <c r="CF151" s="9"/>
      <c r="CG151" s="9"/>
      <c r="CH151" s="9"/>
      <c r="CI151" s="9"/>
      <c r="CJ151" s="9"/>
      <c r="CK151" s="9"/>
      <c r="CL151" s="9"/>
      <c r="CM151" s="9"/>
      <c r="CN151" s="9"/>
      <c r="CO151" s="9"/>
      <c r="CP151" s="9"/>
      <c r="CQ151" s="9"/>
      <c r="CR151" s="9"/>
      <c r="CS151" s="9"/>
      <c r="CT151" s="9"/>
    </row>
    <row r="152" spans="3:102" hidden="1" x14ac:dyDescent="0.35">
      <c r="C152" s="85" t="s">
        <v>269</v>
      </c>
      <c r="E152" s="40"/>
      <c r="F152" s="13"/>
      <c r="G152" s="253">
        <f>IF(G.Asm!$F$37="No",1,0)</f>
        <v>0</v>
      </c>
      <c r="H152" s="253">
        <f>IF(G.Asm!$F$37="No",1,0)</f>
        <v>0</v>
      </c>
      <c r="I152" s="253">
        <f>IF(G.Asm!$F$37="No",1,0)</f>
        <v>0</v>
      </c>
      <c r="J152" s="253">
        <f>IF(G.Asm!$F$37="No",1,0)</f>
        <v>0</v>
      </c>
      <c r="K152" s="253">
        <f>IF(G.Asm!$F$37="No",1,0)</f>
        <v>0</v>
      </c>
      <c r="L152" s="253">
        <f>IF(G.Asm!$F$37="No",1,0)</f>
        <v>0</v>
      </c>
      <c r="M152" s="253">
        <f>IF(G.Asm!$F$37="No",1,0)</f>
        <v>0</v>
      </c>
      <c r="N152" s="253">
        <f>IF(G.Asm!$F$37="No",1,0)</f>
        <v>0</v>
      </c>
      <c r="O152" s="253">
        <f>IF(G.Asm!$F$37="No",1,0)</f>
        <v>0</v>
      </c>
      <c r="P152" s="253">
        <f>IF(G.Asm!$F$37="No",1,0)</f>
        <v>0</v>
      </c>
      <c r="Q152" s="253">
        <f>IF(G.Asm!$F$37="No",1,0)</f>
        <v>0</v>
      </c>
      <c r="R152" s="253">
        <f>IF(G.Asm!$F$37="No",1,0)</f>
        <v>0</v>
      </c>
      <c r="S152" s="253">
        <f>IF(G.Asm!$F$37="No",1,0)</f>
        <v>0</v>
      </c>
      <c r="T152" s="253">
        <f>IF(G.Asm!$F$37="No",1,0)</f>
        <v>0</v>
      </c>
      <c r="U152" s="253">
        <f>IF(G.Asm!$F$37="No",1,0)</f>
        <v>0</v>
      </c>
      <c r="V152" s="253">
        <f>IF(G.Asm!$F$37="No",1,0)</f>
        <v>0</v>
      </c>
      <c r="W152" s="253">
        <f>IF(G.Asm!$F$37="No",1,0)</f>
        <v>0</v>
      </c>
      <c r="X152" s="253">
        <f>IF(G.Asm!$F$37="No",1,0)</f>
        <v>0</v>
      </c>
      <c r="Y152" s="253">
        <f>IF(G.Asm!$F$37="No",1,0)</f>
        <v>0</v>
      </c>
      <c r="Z152" s="253">
        <f>IF(G.Asm!$F$37="No",1,0)</f>
        <v>0</v>
      </c>
      <c r="AA152" s="253">
        <f>IF(G.Asm!$F$37="No",1,0)</f>
        <v>0</v>
      </c>
      <c r="AB152" s="253">
        <f>IF(G.Asm!$F$37="No",1,0)</f>
        <v>0</v>
      </c>
      <c r="AC152" s="253">
        <f>IF(G.Asm!$F$37="No",1,0)</f>
        <v>0</v>
      </c>
      <c r="AD152" s="253">
        <f>IF(G.Asm!$F$37="No",1,0)</f>
        <v>0</v>
      </c>
      <c r="AE152" s="253">
        <f>IF(G.Asm!$F$37="No",1,0)</f>
        <v>0</v>
      </c>
      <c r="AF152" s="253">
        <f>IF(G.Asm!$F$37="No",1,0)</f>
        <v>0</v>
      </c>
      <c r="AG152" s="253">
        <f>IF(G.Asm!$F$37="No",1,0)</f>
        <v>0</v>
      </c>
      <c r="AH152" s="253">
        <f>IF(G.Asm!$F$37="No",1,0)</f>
        <v>0</v>
      </c>
      <c r="AI152" s="253">
        <f>IF(G.Asm!$F$37="No",1,0)</f>
        <v>0</v>
      </c>
      <c r="AJ152" s="253">
        <f>IF(G.Asm!$F$37="No",1,0)</f>
        <v>0</v>
      </c>
      <c r="AK152" s="253">
        <f>IF(G.Asm!$F$37="No",1,0)</f>
        <v>0</v>
      </c>
      <c r="AL152" s="253">
        <f>IF(G.Asm!$F$37="No",1,0)</f>
        <v>0</v>
      </c>
      <c r="AM152" s="253">
        <f>IF(G.Asm!$F$37="No",1,0)</f>
        <v>0</v>
      </c>
      <c r="AN152" s="253">
        <f>IF(G.Asm!$F$37="No",1,0)</f>
        <v>0</v>
      </c>
      <c r="AO152" s="253">
        <f>IF(G.Asm!$F$37="No",1,0)</f>
        <v>0</v>
      </c>
      <c r="AP152" s="253">
        <f>IF(G.Asm!$F$37="No",1,0)</f>
        <v>0</v>
      </c>
      <c r="AQ152" s="253">
        <f>IF(G.Asm!$F$37="No",1,0)</f>
        <v>0</v>
      </c>
      <c r="AR152" s="253">
        <f>IF(G.Asm!$F$37="No",1,0)</f>
        <v>0</v>
      </c>
      <c r="AS152" s="253">
        <f>IF(G.Asm!$F$37="No",1,0)</f>
        <v>0</v>
      </c>
      <c r="AT152" s="253">
        <f>IF(G.Asm!$F$37="No",1,0)</f>
        <v>0</v>
      </c>
      <c r="AU152" s="253">
        <f>IF(G.Asm!$F$37="No",1,0)</f>
        <v>0</v>
      </c>
      <c r="AV152" s="253">
        <f>IF(G.Asm!$F$37="No",1,0)</f>
        <v>0</v>
      </c>
      <c r="AW152" s="253">
        <f>IF(G.Asm!$F$37="No",1,0)</f>
        <v>0</v>
      </c>
      <c r="AX152" s="253">
        <f>IF(G.Asm!$F$37="No",1,0)</f>
        <v>0</v>
      </c>
      <c r="AY152" s="253">
        <f>IF(G.Asm!$F$37="No",1,0)</f>
        <v>0</v>
      </c>
      <c r="AZ152" s="253">
        <f>IF(G.Asm!$F$37="No",1,0)</f>
        <v>0</v>
      </c>
      <c r="BA152" s="253">
        <f>IF(G.Asm!$F$37="No",1,0)</f>
        <v>0</v>
      </c>
      <c r="BB152" s="253">
        <f>IF(G.Asm!$F$37="No",1,0)</f>
        <v>0</v>
      </c>
      <c r="BC152" s="253">
        <f>IF(G.Asm!$F$37="No",1,0)</f>
        <v>0</v>
      </c>
      <c r="BD152" s="253">
        <f>IF(G.Asm!$F$37="No",1,0)</f>
        <v>0</v>
      </c>
      <c r="BE152" s="253">
        <f>IF(G.Asm!$F$37="No",1,0)</f>
        <v>0</v>
      </c>
      <c r="BF152" s="253">
        <f>IF(G.Asm!$F$37="No",1,0)</f>
        <v>0</v>
      </c>
      <c r="BG152" s="253">
        <f>IF(G.Asm!$F$37="No",1,0)</f>
        <v>0</v>
      </c>
      <c r="BH152" s="253">
        <f>IF(G.Asm!$F$37="No",1,0)</f>
        <v>0</v>
      </c>
      <c r="BI152" s="253">
        <f>IF(G.Asm!$F$37="No",1,0)</f>
        <v>0</v>
      </c>
      <c r="BJ152" s="253">
        <f>IF(G.Asm!$F$37="No",1,0)</f>
        <v>0</v>
      </c>
      <c r="BK152" s="253">
        <f>IF(G.Asm!$F$37="No",1,0)</f>
        <v>0</v>
      </c>
      <c r="BL152" s="253">
        <f>IF(G.Asm!$F$37="No",1,0)</f>
        <v>0</v>
      </c>
      <c r="BM152" s="253">
        <f>IF(G.Asm!$F$37="No",1,0)</f>
        <v>0</v>
      </c>
      <c r="BN152" s="253">
        <f>IF(G.Asm!$F$37="No",1,0)</f>
        <v>0</v>
      </c>
      <c r="BO152" s="253">
        <f>IF(G.Asm!$F$37="No",1,0)</f>
        <v>0</v>
      </c>
      <c r="BP152" s="253">
        <f>IF(G.Asm!$F$37="No",1,0)</f>
        <v>0</v>
      </c>
      <c r="BQ152" s="253">
        <f>IF(G.Asm!$F$37="No",1,0)</f>
        <v>0</v>
      </c>
      <c r="BR152" s="253">
        <f>IF(G.Asm!$F$37="No",1,0)</f>
        <v>0</v>
      </c>
      <c r="BS152" s="253">
        <f>IF(G.Asm!$F$37="No",1,0)</f>
        <v>0</v>
      </c>
      <c r="BT152" s="253">
        <f>IF(G.Asm!$F$37="No",1,0)</f>
        <v>0</v>
      </c>
      <c r="BU152" s="253">
        <f>IF(G.Asm!$F$37="No",1,0)</f>
        <v>0</v>
      </c>
      <c r="BV152" s="253">
        <f>IF(G.Asm!$F$37="No",1,0)</f>
        <v>0</v>
      </c>
      <c r="BW152" s="253">
        <f>IF(G.Asm!$F$37="No",1,0)</f>
        <v>0</v>
      </c>
      <c r="BX152" s="253">
        <f>IF(G.Asm!$F$37="No",1,0)</f>
        <v>0</v>
      </c>
      <c r="BY152" s="253">
        <f>IF(G.Asm!$F$37="No",1,0)</f>
        <v>0</v>
      </c>
      <c r="BZ152" s="253">
        <f>IF(G.Asm!$F$37="No",1,0)</f>
        <v>0</v>
      </c>
      <c r="CA152" s="253">
        <f>IF(G.Asm!$F$37="No",1,0)</f>
        <v>0</v>
      </c>
      <c r="CB152" s="253">
        <f>IF(G.Asm!$F$37="No",1,0)</f>
        <v>0</v>
      </c>
      <c r="CC152" s="253">
        <f>IF(G.Asm!$F$37="No",1,0)</f>
        <v>0</v>
      </c>
      <c r="CD152" s="253">
        <f>IF(G.Asm!$F$37="No",1,0)</f>
        <v>0</v>
      </c>
      <c r="CE152" s="253">
        <f>IF(G.Asm!$F$37="No",1,0)</f>
        <v>0</v>
      </c>
      <c r="CF152" s="253">
        <f>IF(G.Asm!$F$37="No",1,0)</f>
        <v>0</v>
      </c>
      <c r="CG152" s="253">
        <f>IF(G.Asm!$F$37="No",1,0)</f>
        <v>0</v>
      </c>
      <c r="CH152" s="253">
        <f>IF(G.Asm!$F$37="No",1,0)</f>
        <v>0</v>
      </c>
      <c r="CI152" s="253">
        <f>IF(G.Asm!$F$37="No",1,0)</f>
        <v>0</v>
      </c>
      <c r="CJ152" s="253">
        <f>IF(G.Asm!$F$37="No",1,0)</f>
        <v>0</v>
      </c>
      <c r="CK152" s="253">
        <f>IF(G.Asm!$F$37="No",1,0)</f>
        <v>0</v>
      </c>
      <c r="CL152" s="253">
        <f>IF(G.Asm!$F$37="No",1,0)</f>
        <v>0</v>
      </c>
      <c r="CM152" s="253">
        <f>IF(G.Asm!$F$37="No",1,0)</f>
        <v>0</v>
      </c>
      <c r="CN152" s="253">
        <f>IF(G.Asm!$F$37="No",1,0)</f>
        <v>0</v>
      </c>
      <c r="CO152" s="253">
        <f>IF(G.Asm!$F$37="No",1,0)</f>
        <v>0</v>
      </c>
      <c r="CP152" s="253">
        <f>IF(G.Asm!$F$37="No",1,0)</f>
        <v>0</v>
      </c>
      <c r="CQ152" s="253">
        <f>IF(G.Asm!$F$37="No",1,0)</f>
        <v>0</v>
      </c>
      <c r="CR152" s="253">
        <f>IF(G.Asm!$F$37="No",1,0)</f>
        <v>0</v>
      </c>
      <c r="CS152" s="253">
        <f>IF(G.Asm!$F$37="No",1,0)</f>
        <v>0</v>
      </c>
      <c r="CT152" s="59"/>
    </row>
    <row r="153" spans="3:102" hidden="1" x14ac:dyDescent="0.35">
      <c r="C153" s="85"/>
      <c r="E153" s="40"/>
      <c r="F153" s="13"/>
      <c r="G153" s="253"/>
      <c r="H153" s="253"/>
      <c r="I153" s="253"/>
      <c r="J153" s="253"/>
      <c r="K153" s="253"/>
      <c r="L153" s="253"/>
      <c r="M153" s="253"/>
      <c r="N153" s="253"/>
      <c r="O153" s="253"/>
      <c r="P153" s="253"/>
      <c r="Q153" s="253"/>
      <c r="R153" s="253"/>
      <c r="S153" s="253"/>
      <c r="T153" s="253"/>
      <c r="U153" s="253"/>
      <c r="V153" s="253"/>
      <c r="W153" s="253"/>
      <c r="X153" s="253"/>
      <c r="Y153" s="253"/>
      <c r="Z153" s="253"/>
      <c r="AA153" s="253"/>
      <c r="AB153" s="253"/>
      <c r="AC153" s="253"/>
      <c r="AD153" s="253"/>
      <c r="AE153" s="253"/>
      <c r="AF153" s="253"/>
      <c r="AG153" s="253"/>
      <c r="AH153" s="253"/>
      <c r="AI153" s="253"/>
      <c r="AJ153" s="253"/>
      <c r="AK153" s="253"/>
      <c r="AL153" s="253"/>
      <c r="AM153" s="253"/>
      <c r="AN153" s="253"/>
      <c r="AO153" s="253"/>
      <c r="AP153" s="253"/>
      <c r="AQ153" s="253"/>
      <c r="AR153" s="253"/>
      <c r="AS153" s="253"/>
      <c r="AT153" s="253"/>
      <c r="AU153" s="253"/>
      <c r="AV153" s="253"/>
      <c r="AW153" s="253"/>
      <c r="AX153" s="253"/>
      <c r="AY153" s="253"/>
      <c r="AZ153" s="253"/>
      <c r="BA153" s="253"/>
      <c r="BB153" s="253"/>
      <c r="BC153" s="253"/>
      <c r="BD153" s="253"/>
      <c r="BE153" s="253"/>
      <c r="BF153" s="253"/>
      <c r="BG153" s="253"/>
      <c r="BH153" s="253"/>
      <c r="BI153" s="253"/>
      <c r="BJ153" s="253"/>
      <c r="BK153" s="253"/>
      <c r="BL153" s="253"/>
      <c r="BM153" s="253"/>
      <c r="BN153" s="253"/>
      <c r="BO153" s="253"/>
      <c r="BP153" s="253"/>
      <c r="BQ153" s="253"/>
      <c r="BR153" s="253"/>
      <c r="BS153" s="253"/>
      <c r="BT153" s="253"/>
      <c r="BU153" s="253"/>
      <c r="BV153" s="253"/>
      <c r="BW153" s="253"/>
      <c r="BX153" s="253"/>
      <c r="BY153" s="253"/>
      <c r="BZ153" s="253"/>
      <c r="CA153" s="253"/>
      <c r="CB153" s="253"/>
      <c r="CC153" s="253"/>
      <c r="CD153" s="253"/>
      <c r="CE153" s="253"/>
      <c r="CF153" s="253"/>
      <c r="CG153" s="253"/>
      <c r="CH153" s="253"/>
      <c r="CI153" s="253"/>
      <c r="CJ153" s="253"/>
      <c r="CK153" s="253"/>
      <c r="CL153" s="253"/>
      <c r="CM153" s="253"/>
      <c r="CN153" s="253"/>
      <c r="CO153" s="253"/>
      <c r="CP153" s="253"/>
      <c r="CQ153" s="253"/>
      <c r="CR153" s="253"/>
      <c r="CS153" s="253"/>
      <c r="CT153" s="59"/>
    </row>
    <row r="154" spans="3:102" hidden="1" x14ac:dyDescent="0.35">
      <c r="C154" s="217" t="s">
        <v>815</v>
      </c>
      <c r="D154" s="218"/>
      <c r="E154" s="219"/>
      <c r="F154" s="219"/>
      <c r="G154" s="220"/>
      <c r="H154" s="220"/>
      <c r="I154" s="220"/>
      <c r="J154" s="220"/>
      <c r="K154" s="220"/>
      <c r="L154" s="220"/>
      <c r="M154" s="220"/>
      <c r="N154" s="220"/>
      <c r="O154" s="220"/>
      <c r="P154" s="220"/>
      <c r="Q154" s="220"/>
      <c r="R154" s="220"/>
      <c r="S154" s="220"/>
      <c r="T154" s="220"/>
      <c r="U154" s="220"/>
      <c r="V154" s="220"/>
      <c r="W154" s="220"/>
      <c r="X154" s="220"/>
      <c r="Y154" s="220"/>
      <c r="Z154" s="220"/>
      <c r="AA154" s="220"/>
      <c r="AB154" s="220"/>
      <c r="AC154" s="220"/>
      <c r="AD154" s="220"/>
      <c r="AE154" s="220"/>
      <c r="AF154" s="220"/>
      <c r="AG154" s="220"/>
      <c r="AH154" s="220"/>
      <c r="AI154" s="220"/>
      <c r="AJ154" s="220"/>
      <c r="AK154" s="220"/>
      <c r="AL154" s="220"/>
      <c r="AM154" s="220"/>
      <c r="AN154" s="220"/>
      <c r="AO154" s="220"/>
      <c r="AP154" s="220"/>
      <c r="AQ154" s="220"/>
      <c r="AR154" s="220"/>
      <c r="AS154" s="220"/>
      <c r="AT154" s="220"/>
      <c r="AU154" s="220"/>
      <c r="AV154" s="220"/>
      <c r="AW154" s="220"/>
      <c r="AX154" s="220"/>
      <c r="AY154" s="220"/>
      <c r="AZ154" s="220"/>
      <c r="BA154" s="220"/>
      <c r="BB154" s="220"/>
      <c r="BC154" s="220"/>
      <c r="BD154" s="220"/>
      <c r="BE154" s="220"/>
      <c r="BF154" s="220"/>
      <c r="BG154" s="220"/>
      <c r="BH154" s="220"/>
      <c r="BI154" s="220"/>
      <c r="BJ154" s="220"/>
      <c r="BK154" s="220"/>
      <c r="BL154" s="220"/>
      <c r="BM154" s="220"/>
      <c r="BN154" s="220"/>
      <c r="BO154" s="220"/>
      <c r="BP154" s="220"/>
      <c r="BQ154" s="220"/>
      <c r="BR154" s="220"/>
      <c r="BS154" s="220"/>
      <c r="BT154" s="220"/>
      <c r="BU154" s="220"/>
      <c r="BV154" s="220"/>
      <c r="BW154" s="220"/>
      <c r="BX154" s="220"/>
      <c r="BY154" s="220"/>
      <c r="BZ154" s="220"/>
      <c r="CA154" s="220"/>
      <c r="CB154" s="220"/>
      <c r="CC154" s="220"/>
      <c r="CD154" s="220"/>
      <c r="CE154" s="220"/>
      <c r="CF154" s="220"/>
      <c r="CG154" s="220"/>
      <c r="CH154" s="220"/>
      <c r="CI154" s="220"/>
      <c r="CJ154" s="220"/>
      <c r="CK154" s="220"/>
      <c r="CL154" s="220"/>
      <c r="CM154" s="220"/>
      <c r="CN154" s="220"/>
      <c r="CO154" s="220"/>
      <c r="CP154" s="220"/>
      <c r="CQ154" s="220"/>
      <c r="CR154" s="220"/>
      <c r="CS154" s="220"/>
      <c r="CT154" s="9"/>
    </row>
    <row r="155" spans="3:102" hidden="1" x14ac:dyDescent="0.35">
      <c r="E155" s="13"/>
      <c r="F155" s="13"/>
      <c r="G155" s="9"/>
      <c r="H155" s="9"/>
      <c r="I155" s="9"/>
      <c r="J155" s="9"/>
      <c r="K155" s="9"/>
      <c r="L155" s="9"/>
      <c r="M155" s="9"/>
      <c r="N155" s="9"/>
      <c r="O155" s="9"/>
      <c r="P155" s="9"/>
      <c r="Q155" s="9"/>
      <c r="R155" s="9"/>
      <c r="S155" s="9"/>
      <c r="T155" s="9"/>
      <c r="U155" s="9"/>
      <c r="V155" s="9"/>
      <c r="W155" s="9"/>
      <c r="X155" s="9"/>
      <c r="Y155" s="9"/>
      <c r="Z155" s="9"/>
      <c r="AA155" s="9"/>
      <c r="AB155" s="9"/>
      <c r="AC155" s="9"/>
      <c r="AD155" s="9"/>
      <c r="AE155" s="9"/>
      <c r="AF155" s="9"/>
      <c r="AG155" s="9"/>
      <c r="AH155" s="9"/>
      <c r="AI155" s="9"/>
      <c r="AJ155" s="9"/>
      <c r="AK155" s="9"/>
      <c r="AL155" s="9"/>
      <c r="AM155" s="9"/>
      <c r="AN155" s="9"/>
      <c r="AO155" s="9"/>
      <c r="AP155" s="9"/>
      <c r="AQ155" s="9"/>
      <c r="AR155" s="9"/>
      <c r="AS155" s="9"/>
      <c r="AT155" s="9"/>
      <c r="AU155" s="9"/>
      <c r="AV155" s="9"/>
      <c r="AW155" s="9"/>
      <c r="AX155" s="9"/>
      <c r="AY155" s="9"/>
      <c r="AZ155" s="9"/>
      <c r="BA155" s="9"/>
      <c r="BB155" s="9"/>
      <c r="BC155" s="9"/>
      <c r="BD155" s="9"/>
      <c r="BE155" s="9"/>
      <c r="BF155" s="9"/>
      <c r="BG155" s="9"/>
      <c r="BH155" s="9"/>
      <c r="BI155" s="9"/>
      <c r="BJ155" s="9"/>
      <c r="BK155" s="9"/>
      <c r="BL155" s="9"/>
      <c r="BM155" s="9"/>
      <c r="BN155" s="9"/>
      <c r="BO155" s="9"/>
      <c r="BP155" s="9"/>
      <c r="BQ155" s="9"/>
      <c r="BR155" s="9"/>
      <c r="BS155" s="9"/>
      <c r="BT155" s="9"/>
      <c r="BU155" s="9"/>
      <c r="BV155" s="9"/>
      <c r="BW155" s="9"/>
      <c r="BX155" s="9"/>
      <c r="BY155" s="9"/>
      <c r="BZ155" s="9"/>
      <c r="CA155" s="9"/>
      <c r="CB155" s="9"/>
      <c r="CC155" s="9"/>
      <c r="CD155" s="9"/>
      <c r="CE155" s="9"/>
      <c r="CF155" s="9"/>
      <c r="CG155" s="9"/>
      <c r="CH155" s="9"/>
      <c r="CI155" s="9"/>
      <c r="CJ155" s="9"/>
      <c r="CK155" s="9"/>
      <c r="CL155" s="9"/>
      <c r="CM155" s="9"/>
      <c r="CN155" s="9"/>
      <c r="CO155" s="9"/>
      <c r="CP155" s="9"/>
      <c r="CQ155" s="9"/>
      <c r="CR155" s="9"/>
      <c r="CS155" s="9"/>
      <c r="CT155" s="9"/>
    </row>
    <row r="156" spans="3:102" hidden="1" x14ac:dyDescent="0.35">
      <c r="C156" s="81" t="str">
        <f>C26</f>
        <v>A.2. Total replacement costs (reinvestment costs)</v>
      </c>
      <c r="E156" s="492">
        <f>G156+NPV(G.Asm!$F$40,H156:INDEX(H156:CS156,RP))</f>
        <v>0</v>
      </c>
      <c r="F156" s="492">
        <f>SUMIF($G$4:$CS$4,"&lt;="&amp;RP,G156:CS156)</f>
        <v>0</v>
      </c>
      <c r="G156" s="508">
        <f t="shared" ref="G156:BR156" si="33">G26</f>
        <v>0</v>
      </c>
      <c r="H156" s="508">
        <f t="shared" si="33"/>
        <v>0</v>
      </c>
      <c r="I156" s="508">
        <f t="shared" si="33"/>
        <v>0</v>
      </c>
      <c r="J156" s="508">
        <f t="shared" si="33"/>
        <v>0</v>
      </c>
      <c r="K156" s="508">
        <f t="shared" si="33"/>
        <v>0</v>
      </c>
      <c r="L156" s="508">
        <f t="shared" si="33"/>
        <v>0</v>
      </c>
      <c r="M156" s="508">
        <f t="shared" si="33"/>
        <v>0</v>
      </c>
      <c r="N156" s="508">
        <f t="shared" si="33"/>
        <v>0</v>
      </c>
      <c r="O156" s="508">
        <f t="shared" si="33"/>
        <v>0</v>
      </c>
      <c r="P156" s="508">
        <f t="shared" si="33"/>
        <v>0</v>
      </c>
      <c r="Q156" s="508">
        <f t="shared" si="33"/>
        <v>0</v>
      </c>
      <c r="R156" s="508">
        <f t="shared" si="33"/>
        <v>0</v>
      </c>
      <c r="S156" s="508">
        <f t="shared" si="33"/>
        <v>0</v>
      </c>
      <c r="T156" s="508">
        <f t="shared" si="33"/>
        <v>0</v>
      </c>
      <c r="U156" s="508">
        <f t="shared" si="33"/>
        <v>0</v>
      </c>
      <c r="V156" s="508">
        <f t="shared" si="33"/>
        <v>0</v>
      </c>
      <c r="W156" s="508">
        <f t="shared" si="33"/>
        <v>0</v>
      </c>
      <c r="X156" s="508">
        <f t="shared" si="33"/>
        <v>0</v>
      </c>
      <c r="Y156" s="508">
        <f t="shared" si="33"/>
        <v>0</v>
      </c>
      <c r="Z156" s="508">
        <f t="shared" si="33"/>
        <v>0</v>
      </c>
      <c r="AA156" s="508">
        <f t="shared" si="33"/>
        <v>0</v>
      </c>
      <c r="AB156" s="508">
        <f t="shared" si="33"/>
        <v>0</v>
      </c>
      <c r="AC156" s="508">
        <f t="shared" si="33"/>
        <v>0</v>
      </c>
      <c r="AD156" s="508">
        <f t="shared" si="33"/>
        <v>0</v>
      </c>
      <c r="AE156" s="508">
        <f t="shared" si="33"/>
        <v>0</v>
      </c>
      <c r="AF156" s="508">
        <f t="shared" si="33"/>
        <v>0</v>
      </c>
      <c r="AG156" s="508">
        <f t="shared" si="33"/>
        <v>0</v>
      </c>
      <c r="AH156" s="508">
        <f t="shared" si="33"/>
        <v>0</v>
      </c>
      <c r="AI156" s="508">
        <f t="shared" si="33"/>
        <v>0</v>
      </c>
      <c r="AJ156" s="508">
        <f t="shared" si="33"/>
        <v>0</v>
      </c>
      <c r="AK156" s="508">
        <f t="shared" si="33"/>
        <v>0</v>
      </c>
      <c r="AL156" s="508">
        <f t="shared" si="33"/>
        <v>0</v>
      </c>
      <c r="AM156" s="508">
        <f t="shared" si="33"/>
        <v>0</v>
      </c>
      <c r="AN156" s="508">
        <f t="shared" si="33"/>
        <v>0</v>
      </c>
      <c r="AO156" s="508">
        <f t="shared" si="33"/>
        <v>0</v>
      </c>
      <c r="AP156" s="508">
        <f t="shared" si="33"/>
        <v>0</v>
      </c>
      <c r="AQ156" s="508">
        <f t="shared" si="33"/>
        <v>0</v>
      </c>
      <c r="AR156" s="508">
        <f t="shared" si="33"/>
        <v>0</v>
      </c>
      <c r="AS156" s="508">
        <f t="shared" si="33"/>
        <v>0</v>
      </c>
      <c r="AT156" s="508">
        <f t="shared" si="33"/>
        <v>0</v>
      </c>
      <c r="AU156" s="508">
        <f t="shared" si="33"/>
        <v>0</v>
      </c>
      <c r="AV156" s="508">
        <f t="shared" si="33"/>
        <v>0</v>
      </c>
      <c r="AW156" s="508">
        <f t="shared" si="33"/>
        <v>0</v>
      </c>
      <c r="AX156" s="508">
        <f t="shared" si="33"/>
        <v>0</v>
      </c>
      <c r="AY156" s="508">
        <f t="shared" si="33"/>
        <v>0</v>
      </c>
      <c r="AZ156" s="508">
        <f t="shared" si="33"/>
        <v>0</v>
      </c>
      <c r="BA156" s="508">
        <f t="shared" si="33"/>
        <v>0</v>
      </c>
      <c r="BB156" s="508">
        <f t="shared" si="33"/>
        <v>0</v>
      </c>
      <c r="BC156" s="508">
        <f t="shared" si="33"/>
        <v>0</v>
      </c>
      <c r="BD156" s="508">
        <f t="shared" si="33"/>
        <v>0</v>
      </c>
      <c r="BE156" s="508">
        <f t="shared" si="33"/>
        <v>0</v>
      </c>
      <c r="BF156" s="508">
        <f t="shared" si="33"/>
        <v>0</v>
      </c>
      <c r="BG156" s="508">
        <f t="shared" si="33"/>
        <v>0</v>
      </c>
      <c r="BH156" s="508">
        <f t="shared" si="33"/>
        <v>0</v>
      </c>
      <c r="BI156" s="508">
        <f t="shared" si="33"/>
        <v>0</v>
      </c>
      <c r="BJ156" s="508">
        <f t="shared" si="33"/>
        <v>0</v>
      </c>
      <c r="BK156" s="508">
        <f t="shared" si="33"/>
        <v>0</v>
      </c>
      <c r="BL156" s="508">
        <f t="shared" si="33"/>
        <v>0</v>
      </c>
      <c r="BM156" s="508">
        <f t="shared" si="33"/>
        <v>0</v>
      </c>
      <c r="BN156" s="508">
        <f t="shared" si="33"/>
        <v>0</v>
      </c>
      <c r="BO156" s="508">
        <f t="shared" si="33"/>
        <v>0</v>
      </c>
      <c r="BP156" s="508">
        <f t="shared" si="33"/>
        <v>0</v>
      </c>
      <c r="BQ156" s="508">
        <f t="shared" si="33"/>
        <v>0</v>
      </c>
      <c r="BR156" s="508">
        <f t="shared" si="33"/>
        <v>0</v>
      </c>
      <c r="BS156" s="508">
        <f t="shared" ref="BS156:CS156" si="34">BS26</f>
        <v>0</v>
      </c>
      <c r="BT156" s="508">
        <f t="shared" si="34"/>
        <v>0</v>
      </c>
      <c r="BU156" s="508">
        <f t="shared" si="34"/>
        <v>0</v>
      </c>
      <c r="BV156" s="508">
        <f t="shared" si="34"/>
        <v>0</v>
      </c>
      <c r="BW156" s="508">
        <f t="shared" si="34"/>
        <v>0</v>
      </c>
      <c r="BX156" s="508">
        <f t="shared" si="34"/>
        <v>0</v>
      </c>
      <c r="BY156" s="508">
        <f t="shared" si="34"/>
        <v>0</v>
      </c>
      <c r="BZ156" s="508">
        <f t="shared" si="34"/>
        <v>0</v>
      </c>
      <c r="CA156" s="508">
        <f t="shared" si="34"/>
        <v>0</v>
      </c>
      <c r="CB156" s="508">
        <f t="shared" si="34"/>
        <v>0</v>
      </c>
      <c r="CC156" s="508">
        <f t="shared" si="34"/>
        <v>0</v>
      </c>
      <c r="CD156" s="508">
        <f t="shared" si="34"/>
        <v>0</v>
      </c>
      <c r="CE156" s="508">
        <f t="shared" si="34"/>
        <v>0</v>
      </c>
      <c r="CF156" s="508">
        <f t="shared" si="34"/>
        <v>0</v>
      </c>
      <c r="CG156" s="508">
        <f t="shared" si="34"/>
        <v>0</v>
      </c>
      <c r="CH156" s="508">
        <f t="shared" si="34"/>
        <v>0</v>
      </c>
      <c r="CI156" s="508">
        <f t="shared" si="34"/>
        <v>0</v>
      </c>
      <c r="CJ156" s="508">
        <f t="shared" si="34"/>
        <v>0</v>
      </c>
      <c r="CK156" s="508">
        <f t="shared" si="34"/>
        <v>0</v>
      </c>
      <c r="CL156" s="508">
        <f t="shared" si="34"/>
        <v>0</v>
      </c>
      <c r="CM156" s="508">
        <f t="shared" si="34"/>
        <v>0</v>
      </c>
      <c r="CN156" s="508">
        <f t="shared" si="34"/>
        <v>0</v>
      </c>
      <c r="CO156" s="508">
        <f t="shared" si="34"/>
        <v>0</v>
      </c>
      <c r="CP156" s="508">
        <f t="shared" si="34"/>
        <v>0</v>
      </c>
      <c r="CQ156" s="508">
        <f t="shared" si="34"/>
        <v>0</v>
      </c>
      <c r="CR156" s="508">
        <f t="shared" si="34"/>
        <v>0</v>
      </c>
      <c r="CS156" s="508">
        <f t="shared" si="34"/>
        <v>0</v>
      </c>
      <c r="CT156" s="9"/>
    </row>
    <row r="157" spans="3:102" ht="14.25" hidden="1" customHeight="1" x14ac:dyDescent="0.35">
      <c r="C157" s="81" t="str">
        <f>C44</f>
        <v>C. Total operating and maintenance costs</v>
      </c>
      <c r="E157" s="492">
        <f>G157+NPV(G.Asm!$F$40,H157:INDEX(H157:CS157,RP))</f>
        <v>0</v>
      </c>
      <c r="F157" s="492">
        <f>SUMIF($G$4:$CS$4,"&lt;="&amp;RP,G157:CS157)</f>
        <v>0</v>
      </c>
      <c r="G157" s="508">
        <f t="shared" ref="G157:BR157" si="35">G44</f>
        <v>0</v>
      </c>
      <c r="H157" s="508">
        <f t="shared" si="35"/>
        <v>0</v>
      </c>
      <c r="I157" s="508">
        <f t="shared" si="35"/>
        <v>0</v>
      </c>
      <c r="J157" s="508">
        <f t="shared" si="35"/>
        <v>0</v>
      </c>
      <c r="K157" s="508">
        <f t="shared" si="35"/>
        <v>0</v>
      </c>
      <c r="L157" s="508">
        <f t="shared" si="35"/>
        <v>0</v>
      </c>
      <c r="M157" s="508">
        <f t="shared" si="35"/>
        <v>0</v>
      </c>
      <c r="N157" s="508">
        <f t="shared" si="35"/>
        <v>0</v>
      </c>
      <c r="O157" s="508">
        <f t="shared" si="35"/>
        <v>0</v>
      </c>
      <c r="P157" s="508">
        <f t="shared" si="35"/>
        <v>0</v>
      </c>
      <c r="Q157" s="508">
        <f t="shared" si="35"/>
        <v>0</v>
      </c>
      <c r="R157" s="508">
        <f t="shared" si="35"/>
        <v>0</v>
      </c>
      <c r="S157" s="508">
        <f t="shared" si="35"/>
        <v>0</v>
      </c>
      <c r="T157" s="508">
        <f t="shared" si="35"/>
        <v>0</v>
      </c>
      <c r="U157" s="508">
        <f t="shared" si="35"/>
        <v>0</v>
      </c>
      <c r="V157" s="508">
        <f t="shared" si="35"/>
        <v>0</v>
      </c>
      <c r="W157" s="508">
        <f t="shared" si="35"/>
        <v>0</v>
      </c>
      <c r="X157" s="508">
        <f t="shared" si="35"/>
        <v>0</v>
      </c>
      <c r="Y157" s="508">
        <f t="shared" si="35"/>
        <v>0</v>
      </c>
      <c r="Z157" s="508">
        <f t="shared" si="35"/>
        <v>0</v>
      </c>
      <c r="AA157" s="508">
        <f t="shared" si="35"/>
        <v>0</v>
      </c>
      <c r="AB157" s="508">
        <f t="shared" si="35"/>
        <v>0</v>
      </c>
      <c r="AC157" s="508">
        <f t="shared" si="35"/>
        <v>0</v>
      </c>
      <c r="AD157" s="508">
        <f t="shared" si="35"/>
        <v>0</v>
      </c>
      <c r="AE157" s="508">
        <f t="shared" si="35"/>
        <v>0</v>
      </c>
      <c r="AF157" s="508">
        <f t="shared" si="35"/>
        <v>0</v>
      </c>
      <c r="AG157" s="508">
        <f t="shared" si="35"/>
        <v>0</v>
      </c>
      <c r="AH157" s="508">
        <f t="shared" si="35"/>
        <v>0</v>
      </c>
      <c r="AI157" s="508">
        <f t="shared" si="35"/>
        <v>0</v>
      </c>
      <c r="AJ157" s="508">
        <f t="shared" si="35"/>
        <v>0</v>
      </c>
      <c r="AK157" s="508">
        <f t="shared" si="35"/>
        <v>0</v>
      </c>
      <c r="AL157" s="508">
        <f t="shared" si="35"/>
        <v>0</v>
      </c>
      <c r="AM157" s="508">
        <f t="shared" si="35"/>
        <v>0</v>
      </c>
      <c r="AN157" s="508">
        <f t="shared" si="35"/>
        <v>0</v>
      </c>
      <c r="AO157" s="508">
        <f t="shared" si="35"/>
        <v>0</v>
      </c>
      <c r="AP157" s="508">
        <f t="shared" si="35"/>
        <v>0</v>
      </c>
      <c r="AQ157" s="508">
        <f t="shared" si="35"/>
        <v>0</v>
      </c>
      <c r="AR157" s="508">
        <f t="shared" si="35"/>
        <v>0</v>
      </c>
      <c r="AS157" s="508">
        <f t="shared" si="35"/>
        <v>0</v>
      </c>
      <c r="AT157" s="508">
        <f t="shared" si="35"/>
        <v>0</v>
      </c>
      <c r="AU157" s="508">
        <f t="shared" si="35"/>
        <v>0</v>
      </c>
      <c r="AV157" s="508">
        <f t="shared" si="35"/>
        <v>0</v>
      </c>
      <c r="AW157" s="508">
        <f t="shared" si="35"/>
        <v>0</v>
      </c>
      <c r="AX157" s="508">
        <f t="shared" si="35"/>
        <v>0</v>
      </c>
      <c r="AY157" s="508">
        <f t="shared" si="35"/>
        <v>0</v>
      </c>
      <c r="AZ157" s="508">
        <f t="shared" si="35"/>
        <v>0</v>
      </c>
      <c r="BA157" s="508">
        <f t="shared" si="35"/>
        <v>0</v>
      </c>
      <c r="BB157" s="508">
        <f t="shared" si="35"/>
        <v>0</v>
      </c>
      <c r="BC157" s="508">
        <f t="shared" si="35"/>
        <v>0</v>
      </c>
      <c r="BD157" s="508">
        <f t="shared" si="35"/>
        <v>0</v>
      </c>
      <c r="BE157" s="508">
        <f t="shared" si="35"/>
        <v>0</v>
      </c>
      <c r="BF157" s="508">
        <f t="shared" si="35"/>
        <v>0</v>
      </c>
      <c r="BG157" s="508">
        <f t="shared" si="35"/>
        <v>0</v>
      </c>
      <c r="BH157" s="508">
        <f t="shared" si="35"/>
        <v>0</v>
      </c>
      <c r="BI157" s="508">
        <f t="shared" si="35"/>
        <v>0</v>
      </c>
      <c r="BJ157" s="508">
        <f t="shared" si="35"/>
        <v>0</v>
      </c>
      <c r="BK157" s="508">
        <f t="shared" si="35"/>
        <v>0</v>
      </c>
      <c r="BL157" s="508">
        <f t="shared" si="35"/>
        <v>0</v>
      </c>
      <c r="BM157" s="508">
        <f t="shared" si="35"/>
        <v>0</v>
      </c>
      <c r="BN157" s="508">
        <f t="shared" si="35"/>
        <v>0</v>
      </c>
      <c r="BO157" s="508">
        <f t="shared" si="35"/>
        <v>0</v>
      </c>
      <c r="BP157" s="508">
        <f t="shared" si="35"/>
        <v>0</v>
      </c>
      <c r="BQ157" s="508">
        <f t="shared" si="35"/>
        <v>0</v>
      </c>
      <c r="BR157" s="508">
        <f t="shared" si="35"/>
        <v>0</v>
      </c>
      <c r="BS157" s="508">
        <f t="shared" ref="BS157:CS157" si="36">BS44</f>
        <v>0</v>
      </c>
      <c r="BT157" s="508">
        <f t="shared" si="36"/>
        <v>0</v>
      </c>
      <c r="BU157" s="508">
        <f t="shared" si="36"/>
        <v>0</v>
      </c>
      <c r="BV157" s="508">
        <f t="shared" si="36"/>
        <v>0</v>
      </c>
      <c r="BW157" s="508">
        <f t="shared" si="36"/>
        <v>0</v>
      </c>
      <c r="BX157" s="508">
        <f t="shared" si="36"/>
        <v>0</v>
      </c>
      <c r="BY157" s="508">
        <f t="shared" si="36"/>
        <v>0</v>
      </c>
      <c r="BZ157" s="508">
        <f t="shared" si="36"/>
        <v>0</v>
      </c>
      <c r="CA157" s="508">
        <f t="shared" si="36"/>
        <v>0</v>
      </c>
      <c r="CB157" s="508">
        <f t="shared" si="36"/>
        <v>0</v>
      </c>
      <c r="CC157" s="508">
        <f t="shared" si="36"/>
        <v>0</v>
      </c>
      <c r="CD157" s="508">
        <f t="shared" si="36"/>
        <v>0</v>
      </c>
      <c r="CE157" s="508">
        <f t="shared" si="36"/>
        <v>0</v>
      </c>
      <c r="CF157" s="508">
        <f t="shared" si="36"/>
        <v>0</v>
      </c>
      <c r="CG157" s="508">
        <f t="shared" si="36"/>
        <v>0</v>
      </c>
      <c r="CH157" s="508">
        <f t="shared" si="36"/>
        <v>0</v>
      </c>
      <c r="CI157" s="508">
        <f t="shared" si="36"/>
        <v>0</v>
      </c>
      <c r="CJ157" s="508">
        <f t="shared" si="36"/>
        <v>0</v>
      </c>
      <c r="CK157" s="508">
        <f t="shared" si="36"/>
        <v>0</v>
      </c>
      <c r="CL157" s="508">
        <f t="shared" si="36"/>
        <v>0</v>
      </c>
      <c r="CM157" s="508">
        <f t="shared" si="36"/>
        <v>0</v>
      </c>
      <c r="CN157" s="508">
        <f t="shared" si="36"/>
        <v>0</v>
      </c>
      <c r="CO157" s="508">
        <f t="shared" si="36"/>
        <v>0</v>
      </c>
      <c r="CP157" s="508">
        <f t="shared" si="36"/>
        <v>0</v>
      </c>
      <c r="CQ157" s="508">
        <f t="shared" si="36"/>
        <v>0</v>
      </c>
      <c r="CR157" s="508">
        <f t="shared" si="36"/>
        <v>0</v>
      </c>
      <c r="CS157" s="508">
        <f t="shared" si="36"/>
        <v>0</v>
      </c>
      <c r="CT157" s="9"/>
    </row>
    <row r="158" spans="3:102" ht="14.25" hidden="1" customHeight="1" x14ac:dyDescent="0.35">
      <c r="C158" s="81" t="str">
        <f>C71</f>
        <v>F. Total revenues</v>
      </c>
      <c r="E158" s="492">
        <f>G158+NPV(G.Asm!$F$40,H158:INDEX(H158:CS158,RP))</f>
        <v>0</v>
      </c>
      <c r="F158" s="492">
        <f>SUMIF($G$4:$CS$4,"&lt;="&amp;RP,G158:CS158)</f>
        <v>0</v>
      </c>
      <c r="G158" s="508">
        <f t="shared" ref="G158:BR158" si="37">G71</f>
        <v>0</v>
      </c>
      <c r="H158" s="508">
        <f t="shared" si="37"/>
        <v>0</v>
      </c>
      <c r="I158" s="508">
        <f t="shared" si="37"/>
        <v>0</v>
      </c>
      <c r="J158" s="508">
        <f t="shared" si="37"/>
        <v>0</v>
      </c>
      <c r="K158" s="508">
        <f t="shared" si="37"/>
        <v>0</v>
      </c>
      <c r="L158" s="508">
        <f t="shared" si="37"/>
        <v>0</v>
      </c>
      <c r="M158" s="508">
        <f t="shared" si="37"/>
        <v>0</v>
      </c>
      <c r="N158" s="508">
        <f t="shared" si="37"/>
        <v>0</v>
      </c>
      <c r="O158" s="508">
        <f t="shared" si="37"/>
        <v>0</v>
      </c>
      <c r="P158" s="508">
        <f t="shared" si="37"/>
        <v>0</v>
      </c>
      <c r="Q158" s="508">
        <f t="shared" si="37"/>
        <v>0</v>
      </c>
      <c r="R158" s="508">
        <f t="shared" si="37"/>
        <v>0</v>
      </c>
      <c r="S158" s="508">
        <f t="shared" si="37"/>
        <v>0</v>
      </c>
      <c r="T158" s="508">
        <f t="shared" si="37"/>
        <v>0</v>
      </c>
      <c r="U158" s="508">
        <f t="shared" si="37"/>
        <v>0</v>
      </c>
      <c r="V158" s="508">
        <f t="shared" si="37"/>
        <v>0</v>
      </c>
      <c r="W158" s="508">
        <f t="shared" si="37"/>
        <v>0</v>
      </c>
      <c r="X158" s="508">
        <f t="shared" si="37"/>
        <v>0</v>
      </c>
      <c r="Y158" s="508">
        <f t="shared" si="37"/>
        <v>0</v>
      </c>
      <c r="Z158" s="508">
        <f t="shared" si="37"/>
        <v>0</v>
      </c>
      <c r="AA158" s="508">
        <f t="shared" si="37"/>
        <v>0</v>
      </c>
      <c r="AB158" s="508">
        <f t="shared" si="37"/>
        <v>0</v>
      </c>
      <c r="AC158" s="508">
        <f t="shared" si="37"/>
        <v>0</v>
      </c>
      <c r="AD158" s="508">
        <f t="shared" si="37"/>
        <v>0</v>
      </c>
      <c r="AE158" s="508">
        <f t="shared" si="37"/>
        <v>0</v>
      </c>
      <c r="AF158" s="508">
        <f t="shared" si="37"/>
        <v>0</v>
      </c>
      <c r="AG158" s="508">
        <f t="shared" si="37"/>
        <v>0</v>
      </c>
      <c r="AH158" s="508">
        <f t="shared" si="37"/>
        <v>0</v>
      </c>
      <c r="AI158" s="508">
        <f t="shared" si="37"/>
        <v>0</v>
      </c>
      <c r="AJ158" s="508">
        <f t="shared" si="37"/>
        <v>0</v>
      </c>
      <c r="AK158" s="508">
        <f t="shared" si="37"/>
        <v>0</v>
      </c>
      <c r="AL158" s="508">
        <f t="shared" si="37"/>
        <v>0</v>
      </c>
      <c r="AM158" s="508">
        <f t="shared" si="37"/>
        <v>0</v>
      </c>
      <c r="AN158" s="508">
        <f t="shared" si="37"/>
        <v>0</v>
      </c>
      <c r="AO158" s="508">
        <f t="shared" si="37"/>
        <v>0</v>
      </c>
      <c r="AP158" s="508">
        <f t="shared" si="37"/>
        <v>0</v>
      </c>
      <c r="AQ158" s="508">
        <f t="shared" si="37"/>
        <v>0</v>
      </c>
      <c r="AR158" s="508">
        <f t="shared" si="37"/>
        <v>0</v>
      </c>
      <c r="AS158" s="508">
        <f t="shared" si="37"/>
        <v>0</v>
      </c>
      <c r="AT158" s="508">
        <f t="shared" si="37"/>
        <v>0</v>
      </c>
      <c r="AU158" s="508">
        <f t="shared" si="37"/>
        <v>0</v>
      </c>
      <c r="AV158" s="508">
        <f t="shared" si="37"/>
        <v>0</v>
      </c>
      <c r="AW158" s="508">
        <f t="shared" si="37"/>
        <v>0</v>
      </c>
      <c r="AX158" s="508">
        <f t="shared" si="37"/>
        <v>0</v>
      </c>
      <c r="AY158" s="508">
        <f t="shared" si="37"/>
        <v>0</v>
      </c>
      <c r="AZ158" s="508">
        <f t="shared" si="37"/>
        <v>0</v>
      </c>
      <c r="BA158" s="508">
        <f t="shared" si="37"/>
        <v>0</v>
      </c>
      <c r="BB158" s="508">
        <f t="shared" si="37"/>
        <v>0</v>
      </c>
      <c r="BC158" s="508">
        <f t="shared" si="37"/>
        <v>0</v>
      </c>
      <c r="BD158" s="508">
        <f t="shared" si="37"/>
        <v>0</v>
      </c>
      <c r="BE158" s="508">
        <f t="shared" si="37"/>
        <v>0</v>
      </c>
      <c r="BF158" s="508">
        <f t="shared" si="37"/>
        <v>0</v>
      </c>
      <c r="BG158" s="508">
        <f t="shared" si="37"/>
        <v>0</v>
      </c>
      <c r="BH158" s="508">
        <f t="shared" si="37"/>
        <v>0</v>
      </c>
      <c r="BI158" s="508">
        <f t="shared" si="37"/>
        <v>0</v>
      </c>
      <c r="BJ158" s="508">
        <f t="shared" si="37"/>
        <v>0</v>
      </c>
      <c r="BK158" s="508">
        <f t="shared" si="37"/>
        <v>0</v>
      </c>
      <c r="BL158" s="508">
        <f t="shared" si="37"/>
        <v>0</v>
      </c>
      <c r="BM158" s="508">
        <f t="shared" si="37"/>
        <v>0</v>
      </c>
      <c r="BN158" s="508">
        <f t="shared" si="37"/>
        <v>0</v>
      </c>
      <c r="BO158" s="508">
        <f t="shared" si="37"/>
        <v>0</v>
      </c>
      <c r="BP158" s="508">
        <f t="shared" si="37"/>
        <v>0</v>
      </c>
      <c r="BQ158" s="508">
        <f t="shared" si="37"/>
        <v>0</v>
      </c>
      <c r="BR158" s="508">
        <f t="shared" si="37"/>
        <v>0</v>
      </c>
      <c r="BS158" s="508">
        <f t="shared" ref="BS158:CS158" si="38">BS71</f>
        <v>0</v>
      </c>
      <c r="BT158" s="508">
        <f t="shared" si="38"/>
        <v>0</v>
      </c>
      <c r="BU158" s="508">
        <f t="shared" si="38"/>
        <v>0</v>
      </c>
      <c r="BV158" s="508">
        <f t="shared" si="38"/>
        <v>0</v>
      </c>
      <c r="BW158" s="508">
        <f t="shared" si="38"/>
        <v>0</v>
      </c>
      <c r="BX158" s="508">
        <f t="shared" si="38"/>
        <v>0</v>
      </c>
      <c r="BY158" s="508">
        <f t="shared" si="38"/>
        <v>0</v>
      </c>
      <c r="BZ158" s="508">
        <f t="shared" si="38"/>
        <v>0</v>
      </c>
      <c r="CA158" s="508">
        <f t="shared" si="38"/>
        <v>0</v>
      </c>
      <c r="CB158" s="508">
        <f t="shared" si="38"/>
        <v>0</v>
      </c>
      <c r="CC158" s="508">
        <f t="shared" si="38"/>
        <v>0</v>
      </c>
      <c r="CD158" s="508">
        <f t="shared" si="38"/>
        <v>0</v>
      </c>
      <c r="CE158" s="508">
        <f t="shared" si="38"/>
        <v>0</v>
      </c>
      <c r="CF158" s="508">
        <f t="shared" si="38"/>
        <v>0</v>
      </c>
      <c r="CG158" s="508">
        <f t="shared" si="38"/>
        <v>0</v>
      </c>
      <c r="CH158" s="508">
        <f t="shared" si="38"/>
        <v>0</v>
      </c>
      <c r="CI158" s="508">
        <f t="shared" si="38"/>
        <v>0</v>
      </c>
      <c r="CJ158" s="508">
        <f t="shared" si="38"/>
        <v>0</v>
      </c>
      <c r="CK158" s="508">
        <f t="shared" si="38"/>
        <v>0</v>
      </c>
      <c r="CL158" s="508">
        <f t="shared" si="38"/>
        <v>0</v>
      </c>
      <c r="CM158" s="508">
        <f t="shared" si="38"/>
        <v>0</v>
      </c>
      <c r="CN158" s="508">
        <f t="shared" si="38"/>
        <v>0</v>
      </c>
      <c r="CO158" s="508">
        <f t="shared" si="38"/>
        <v>0</v>
      </c>
      <c r="CP158" s="508">
        <f t="shared" si="38"/>
        <v>0</v>
      </c>
      <c r="CQ158" s="508">
        <f t="shared" si="38"/>
        <v>0</v>
      </c>
      <c r="CR158" s="508">
        <f t="shared" si="38"/>
        <v>0</v>
      </c>
      <c r="CS158" s="508">
        <f t="shared" si="38"/>
        <v>0</v>
      </c>
      <c r="CT158" s="9"/>
    </row>
    <row r="159" spans="3:102" ht="14.25" hidden="1" customHeight="1" x14ac:dyDescent="0.35">
      <c r="C159" s="81" t="str">
        <f>C60</f>
        <v>D. Total payment of debt service</v>
      </c>
      <c r="E159" s="492">
        <f>G159+NPV(G.Asm!$F$40,H159:INDEX(H159:CS159,RP))</f>
        <v>0</v>
      </c>
      <c r="F159" s="492">
        <f>SUMIF($G$4:$CS$4,"&lt;="&amp;RP,G159:CS159)</f>
        <v>0</v>
      </c>
      <c r="G159" s="508">
        <f t="shared" ref="G159:BR159" si="39">G60</f>
        <v>0</v>
      </c>
      <c r="H159" s="508">
        <f t="shared" si="39"/>
        <v>0</v>
      </c>
      <c r="I159" s="508">
        <f t="shared" si="39"/>
        <v>0</v>
      </c>
      <c r="J159" s="508">
        <f t="shared" si="39"/>
        <v>0</v>
      </c>
      <c r="K159" s="508">
        <f t="shared" si="39"/>
        <v>0</v>
      </c>
      <c r="L159" s="508">
        <f t="shared" si="39"/>
        <v>0</v>
      </c>
      <c r="M159" s="508">
        <f t="shared" si="39"/>
        <v>0</v>
      </c>
      <c r="N159" s="508">
        <f t="shared" si="39"/>
        <v>0</v>
      </c>
      <c r="O159" s="508">
        <f t="shared" si="39"/>
        <v>0</v>
      </c>
      <c r="P159" s="508">
        <f t="shared" si="39"/>
        <v>0</v>
      </c>
      <c r="Q159" s="508">
        <f t="shared" si="39"/>
        <v>0</v>
      </c>
      <c r="R159" s="508">
        <f t="shared" si="39"/>
        <v>0</v>
      </c>
      <c r="S159" s="508">
        <f t="shared" si="39"/>
        <v>0</v>
      </c>
      <c r="T159" s="508">
        <f t="shared" si="39"/>
        <v>0</v>
      </c>
      <c r="U159" s="508">
        <f t="shared" si="39"/>
        <v>0</v>
      </c>
      <c r="V159" s="508">
        <f t="shared" si="39"/>
        <v>0</v>
      </c>
      <c r="W159" s="508">
        <f t="shared" si="39"/>
        <v>0</v>
      </c>
      <c r="X159" s="508">
        <f t="shared" si="39"/>
        <v>0</v>
      </c>
      <c r="Y159" s="508">
        <f t="shared" si="39"/>
        <v>0</v>
      </c>
      <c r="Z159" s="508">
        <f t="shared" si="39"/>
        <v>0</v>
      </c>
      <c r="AA159" s="508">
        <f t="shared" si="39"/>
        <v>0</v>
      </c>
      <c r="AB159" s="508">
        <f t="shared" si="39"/>
        <v>0</v>
      </c>
      <c r="AC159" s="508">
        <f t="shared" si="39"/>
        <v>0</v>
      </c>
      <c r="AD159" s="508">
        <f t="shared" si="39"/>
        <v>0</v>
      </c>
      <c r="AE159" s="508">
        <f t="shared" si="39"/>
        <v>0</v>
      </c>
      <c r="AF159" s="508">
        <f t="shared" si="39"/>
        <v>0</v>
      </c>
      <c r="AG159" s="508">
        <f t="shared" si="39"/>
        <v>0</v>
      </c>
      <c r="AH159" s="508">
        <f t="shared" si="39"/>
        <v>0</v>
      </c>
      <c r="AI159" s="508">
        <f t="shared" si="39"/>
        <v>0</v>
      </c>
      <c r="AJ159" s="508">
        <f t="shared" si="39"/>
        <v>0</v>
      </c>
      <c r="AK159" s="508">
        <f t="shared" si="39"/>
        <v>0</v>
      </c>
      <c r="AL159" s="508">
        <f t="shared" si="39"/>
        <v>0</v>
      </c>
      <c r="AM159" s="508">
        <f t="shared" si="39"/>
        <v>0</v>
      </c>
      <c r="AN159" s="508">
        <f t="shared" si="39"/>
        <v>0</v>
      </c>
      <c r="AO159" s="508">
        <f t="shared" si="39"/>
        <v>0</v>
      </c>
      <c r="AP159" s="508">
        <f t="shared" si="39"/>
        <v>0</v>
      </c>
      <c r="AQ159" s="508">
        <f t="shared" si="39"/>
        <v>0</v>
      </c>
      <c r="AR159" s="508">
        <f t="shared" si="39"/>
        <v>0</v>
      </c>
      <c r="AS159" s="508">
        <f t="shared" si="39"/>
        <v>0</v>
      </c>
      <c r="AT159" s="508">
        <f t="shared" si="39"/>
        <v>0</v>
      </c>
      <c r="AU159" s="508">
        <f t="shared" si="39"/>
        <v>0</v>
      </c>
      <c r="AV159" s="508">
        <f t="shared" si="39"/>
        <v>0</v>
      </c>
      <c r="AW159" s="508">
        <f t="shared" si="39"/>
        <v>0</v>
      </c>
      <c r="AX159" s="508">
        <f t="shared" si="39"/>
        <v>0</v>
      </c>
      <c r="AY159" s="508">
        <f t="shared" si="39"/>
        <v>0</v>
      </c>
      <c r="AZ159" s="508">
        <f t="shared" si="39"/>
        <v>0</v>
      </c>
      <c r="BA159" s="508">
        <f t="shared" si="39"/>
        <v>0</v>
      </c>
      <c r="BB159" s="508">
        <f t="shared" si="39"/>
        <v>0</v>
      </c>
      <c r="BC159" s="508">
        <f t="shared" si="39"/>
        <v>0</v>
      </c>
      <c r="BD159" s="508">
        <f t="shared" si="39"/>
        <v>0</v>
      </c>
      <c r="BE159" s="508">
        <f t="shared" si="39"/>
        <v>0</v>
      </c>
      <c r="BF159" s="508">
        <f t="shared" si="39"/>
        <v>0</v>
      </c>
      <c r="BG159" s="508">
        <f t="shared" si="39"/>
        <v>0</v>
      </c>
      <c r="BH159" s="508">
        <f t="shared" si="39"/>
        <v>0</v>
      </c>
      <c r="BI159" s="508">
        <f t="shared" si="39"/>
        <v>0</v>
      </c>
      <c r="BJ159" s="508">
        <f t="shared" si="39"/>
        <v>0</v>
      </c>
      <c r="BK159" s="508">
        <f t="shared" si="39"/>
        <v>0</v>
      </c>
      <c r="BL159" s="508">
        <f t="shared" si="39"/>
        <v>0</v>
      </c>
      <c r="BM159" s="508">
        <f t="shared" si="39"/>
        <v>0</v>
      </c>
      <c r="BN159" s="508">
        <f t="shared" si="39"/>
        <v>0</v>
      </c>
      <c r="BO159" s="508">
        <f t="shared" si="39"/>
        <v>0</v>
      </c>
      <c r="BP159" s="508">
        <f t="shared" si="39"/>
        <v>0</v>
      </c>
      <c r="BQ159" s="508">
        <f t="shared" si="39"/>
        <v>0</v>
      </c>
      <c r="BR159" s="508">
        <f t="shared" si="39"/>
        <v>0</v>
      </c>
      <c r="BS159" s="508">
        <f t="shared" ref="BS159:CS159" si="40">BS60</f>
        <v>0</v>
      </c>
      <c r="BT159" s="508">
        <f t="shared" si="40"/>
        <v>0</v>
      </c>
      <c r="BU159" s="508">
        <f t="shared" si="40"/>
        <v>0</v>
      </c>
      <c r="BV159" s="508">
        <f t="shared" si="40"/>
        <v>0</v>
      </c>
      <c r="BW159" s="508">
        <f t="shared" si="40"/>
        <v>0</v>
      </c>
      <c r="BX159" s="508">
        <f t="shared" si="40"/>
        <v>0</v>
      </c>
      <c r="BY159" s="508">
        <f t="shared" si="40"/>
        <v>0</v>
      </c>
      <c r="BZ159" s="508">
        <f t="shared" si="40"/>
        <v>0</v>
      </c>
      <c r="CA159" s="508">
        <f t="shared" si="40"/>
        <v>0</v>
      </c>
      <c r="CB159" s="508">
        <f t="shared" si="40"/>
        <v>0</v>
      </c>
      <c r="CC159" s="508">
        <f t="shared" si="40"/>
        <v>0</v>
      </c>
      <c r="CD159" s="508">
        <f t="shared" si="40"/>
        <v>0</v>
      </c>
      <c r="CE159" s="508">
        <f t="shared" si="40"/>
        <v>0</v>
      </c>
      <c r="CF159" s="508">
        <f t="shared" si="40"/>
        <v>0</v>
      </c>
      <c r="CG159" s="508">
        <f t="shared" si="40"/>
        <v>0</v>
      </c>
      <c r="CH159" s="508">
        <f t="shared" si="40"/>
        <v>0</v>
      </c>
      <c r="CI159" s="508">
        <f t="shared" si="40"/>
        <v>0</v>
      </c>
      <c r="CJ159" s="508">
        <f t="shared" si="40"/>
        <v>0</v>
      </c>
      <c r="CK159" s="508">
        <f t="shared" si="40"/>
        <v>0</v>
      </c>
      <c r="CL159" s="508">
        <f t="shared" si="40"/>
        <v>0</v>
      </c>
      <c r="CM159" s="508">
        <f t="shared" si="40"/>
        <v>0</v>
      </c>
      <c r="CN159" s="508">
        <f t="shared" si="40"/>
        <v>0</v>
      </c>
      <c r="CO159" s="508">
        <f t="shared" si="40"/>
        <v>0</v>
      </c>
      <c r="CP159" s="508">
        <f t="shared" si="40"/>
        <v>0</v>
      </c>
      <c r="CQ159" s="508">
        <f t="shared" si="40"/>
        <v>0</v>
      </c>
      <c r="CR159" s="508">
        <f t="shared" si="40"/>
        <v>0</v>
      </c>
      <c r="CS159" s="508">
        <f t="shared" si="40"/>
        <v>0</v>
      </c>
      <c r="CT159" s="9"/>
    </row>
    <row r="160" spans="3:102" ht="14.25" hidden="1" customHeight="1" x14ac:dyDescent="0.35">
      <c r="C160" s="81" t="s">
        <v>37</v>
      </c>
      <c r="E160" s="492">
        <f>G160+NPV(G.Asm!$F$40,H160:INDEX(H160:CS160,RP))</f>
        <v>0</v>
      </c>
      <c r="F160" s="492">
        <f>SUMIF($G$4:$CS$4,"&lt;="&amp;RP,G160:CS160)</f>
        <v>0</v>
      </c>
      <c r="G160" s="508">
        <f>SUM(G156,G157-(IFERROR(VLOOKUP('D2'!$C$50,$C$45:G$51,5+G$4,0),0)))*G.Asm!$F$38*G152</f>
        <v>0</v>
      </c>
      <c r="H160" s="508">
        <f>SUM(H156,H157-(IFERROR(VLOOKUP('D2'!$C$50,$C$45:H$51,5+H$4,0),0)))*G.Asm!$F$38*H152</f>
        <v>0</v>
      </c>
      <c r="I160" s="508">
        <f>SUM(I156,I157-(IFERROR(VLOOKUP('D2'!$C$50,$C$45:I$51,5+I$4,0),0)))*G.Asm!$F$38*I152</f>
        <v>0</v>
      </c>
      <c r="J160" s="508">
        <f>SUM(J156,J157-(IFERROR(VLOOKUP('D2'!$C$50,$C$45:J$51,5+J$4,0),0)))*G.Asm!$F$38*J152</f>
        <v>0</v>
      </c>
      <c r="K160" s="508">
        <f>SUM(K156,K157-(IFERROR(VLOOKUP('D2'!$C$50,$C$45:K$51,5+K$4,0),0)))*G.Asm!$F$38*K152</f>
        <v>0</v>
      </c>
      <c r="L160" s="508">
        <f>SUM(L156,L157-(IFERROR(VLOOKUP('D2'!$C$50,$C$45:L$51,5+L$4,0),0)))*G.Asm!$F$38*L152</f>
        <v>0</v>
      </c>
      <c r="M160" s="508">
        <f>SUM(M156,M157-(IFERROR(VLOOKUP('D2'!$C$50,$C$45:M$51,5+M$4,0),0)))*G.Asm!$F$38*M152</f>
        <v>0</v>
      </c>
      <c r="N160" s="508">
        <f>SUM(N156,N157-(IFERROR(VLOOKUP('D2'!$C$50,$C$45:N$51,5+N$4,0),0)))*G.Asm!$F$38*N152</f>
        <v>0</v>
      </c>
      <c r="O160" s="508">
        <f>SUM(O156,O157-(IFERROR(VLOOKUP('D2'!$C$50,$C$45:O$51,5+O$4,0),0)))*G.Asm!$F$38*O152</f>
        <v>0</v>
      </c>
      <c r="P160" s="508">
        <f>SUM(P156,P157-(IFERROR(VLOOKUP('D2'!$C$50,$C$45:P$51,5+P$4,0),0)))*G.Asm!$F$38*P152</f>
        <v>0</v>
      </c>
      <c r="Q160" s="508">
        <f>SUM(Q156,Q157-(IFERROR(VLOOKUP('D2'!$C$50,$C$45:Q$51,5+Q$4,0),0)))*G.Asm!$F$38*Q152</f>
        <v>0</v>
      </c>
      <c r="R160" s="508">
        <f>SUM(R156,R157-(IFERROR(VLOOKUP('D2'!$C$50,$C$45:R$51,5+R$4,0),0)))*G.Asm!$F$38*R152</f>
        <v>0</v>
      </c>
      <c r="S160" s="508">
        <f>SUM(S156,S157-(IFERROR(VLOOKUP('D2'!$C$50,$C$45:S$51,5+S$4,0),0)))*G.Asm!$F$38*S152</f>
        <v>0</v>
      </c>
      <c r="T160" s="508">
        <f>SUM(T156,T157-(IFERROR(VLOOKUP('D2'!$C$50,$C$45:T$51,5+T$4,0),0)))*G.Asm!$F$38*T152</f>
        <v>0</v>
      </c>
      <c r="U160" s="508">
        <f>SUM(U156,U157-(IFERROR(VLOOKUP('D2'!$C$50,$C$45:U$51,5+U$4,0),0)))*G.Asm!$F$38*U152</f>
        <v>0</v>
      </c>
      <c r="V160" s="508">
        <f>SUM(V156,V157-(IFERROR(VLOOKUP('D2'!$C$50,$C$45:V$51,5+V$4,0),0)))*G.Asm!$F$38*V152</f>
        <v>0</v>
      </c>
      <c r="W160" s="508">
        <f>SUM(W156,W157-(IFERROR(VLOOKUP('D2'!$C$50,$C$45:W$51,5+W$4,0),0)))*G.Asm!$F$38*W152</f>
        <v>0</v>
      </c>
      <c r="X160" s="508">
        <f>SUM(X156,X157-(IFERROR(VLOOKUP('D2'!$C$50,$C$45:X$51,5+X$4,0),0)))*G.Asm!$F$38*X152</f>
        <v>0</v>
      </c>
      <c r="Y160" s="508">
        <f>SUM(Y156,Y157-(IFERROR(VLOOKUP('D2'!$C$50,$C$45:Y$51,5+Y$4,0),0)))*G.Asm!$F$38*Y152</f>
        <v>0</v>
      </c>
      <c r="Z160" s="508">
        <f>SUM(Z156,Z157-(IFERROR(VLOOKUP('D2'!$C$50,$C$45:Z$51,5+Z$4,0),0)))*G.Asm!$F$38*Z152</f>
        <v>0</v>
      </c>
      <c r="AA160" s="508">
        <f>SUM(AA156,AA157-(IFERROR(VLOOKUP('D2'!$C$50,$C$45:AA$51,5+AA$4,0),0)))*G.Asm!$F$38*AA152</f>
        <v>0</v>
      </c>
      <c r="AB160" s="508">
        <f>SUM(AB156,AB157-(IFERROR(VLOOKUP('D2'!$C$50,$C$45:AB$51,5+AB$4,0),0)))*G.Asm!$F$38*AB152</f>
        <v>0</v>
      </c>
      <c r="AC160" s="508">
        <f>SUM(AC156,AC157-(IFERROR(VLOOKUP('D2'!$C$50,$C$45:AC$51,5+AC$4,0),0)))*G.Asm!$F$38*AC152</f>
        <v>0</v>
      </c>
      <c r="AD160" s="508">
        <f>SUM(AD156,AD157-(IFERROR(VLOOKUP('D2'!$C$50,$C$45:AD$51,5+AD$4,0),0)))*G.Asm!$F$38*AD152</f>
        <v>0</v>
      </c>
      <c r="AE160" s="508">
        <f>SUM(AE156,AE157-(IFERROR(VLOOKUP('D2'!$C$50,$C$45:AE$51,5+AE$4,0),0)))*G.Asm!$F$38*AE152</f>
        <v>0</v>
      </c>
      <c r="AF160" s="508">
        <f>SUM(AF156,AF157-(IFERROR(VLOOKUP('D2'!$C$50,$C$45:AF$51,5+AF$4,0),0)))*G.Asm!$F$38*AF152</f>
        <v>0</v>
      </c>
      <c r="AG160" s="508">
        <f>SUM(AG156,AG157-(IFERROR(VLOOKUP('D2'!$C$50,$C$45:AG$51,5+AG$4,0),0)))*G.Asm!$F$38*AG152</f>
        <v>0</v>
      </c>
      <c r="AH160" s="508">
        <f>SUM(AH156,AH157-(IFERROR(VLOOKUP('D2'!$C$50,$C$45:AH$51,5+AH$4,0),0)))*G.Asm!$F$38*AH152</f>
        <v>0</v>
      </c>
      <c r="AI160" s="508">
        <f>SUM(AI156,AI157-(IFERROR(VLOOKUP('D2'!$C$50,$C$45:AI$51,5+AI$4,0),0)))*G.Asm!$F$38*AI152</f>
        <v>0</v>
      </c>
      <c r="AJ160" s="508">
        <f>SUM(AJ156,AJ157-(IFERROR(VLOOKUP('D2'!$C$50,$C$45:AJ$51,5+AJ$4,0),0)))*G.Asm!$F$38*AJ152</f>
        <v>0</v>
      </c>
      <c r="AK160" s="508">
        <f>SUM(AK156,AK157-(IFERROR(VLOOKUP('D2'!$C$50,$C$45:AK$51,5+AK$4,0),0)))*G.Asm!$F$38*AK152</f>
        <v>0</v>
      </c>
      <c r="AL160" s="508">
        <f>SUM(AL156,AL157-(IFERROR(VLOOKUP('D2'!$C$50,$C$45:AL$51,5+AL$4,0),0)))*G.Asm!$F$38*AL152</f>
        <v>0</v>
      </c>
      <c r="AM160" s="508">
        <f>SUM(AM156,AM157-(IFERROR(VLOOKUP('D2'!$C$50,$C$45:AM$51,5+AM$4,0),0)))*G.Asm!$F$38*AM152</f>
        <v>0</v>
      </c>
      <c r="AN160" s="508">
        <f>SUM(AN156,AN157-(IFERROR(VLOOKUP('D2'!$C$50,$C$45:AN$51,5+AN$4,0),0)))*G.Asm!$F$38*AN152</f>
        <v>0</v>
      </c>
      <c r="AO160" s="508">
        <f>SUM(AO156,AO157-(IFERROR(VLOOKUP('D2'!$C$50,$C$45:AO$51,5+AO$4,0),0)))*G.Asm!$F$38*AO152</f>
        <v>0</v>
      </c>
      <c r="AP160" s="508">
        <f>SUM(AP156,AP157-(IFERROR(VLOOKUP('D2'!$C$50,$C$45:AP$51,5+AP$4,0),0)))*G.Asm!$F$38*AP152</f>
        <v>0</v>
      </c>
      <c r="AQ160" s="508">
        <f>SUM(AQ156,AQ157-(IFERROR(VLOOKUP('D2'!$C$50,$C$45:AQ$51,5+AQ$4,0),0)))*G.Asm!$F$38*AQ152</f>
        <v>0</v>
      </c>
      <c r="AR160" s="508">
        <f>SUM(AR156,AR157-(IFERROR(VLOOKUP('D2'!$C$50,$C$45:AR$51,5+AR$4,0),0)))*G.Asm!$F$38*AR152</f>
        <v>0</v>
      </c>
      <c r="AS160" s="508">
        <f>SUM(AS156,AS157-(IFERROR(VLOOKUP('D2'!$C$50,$C$45:AS$51,5+AS$4,0),0)))*G.Asm!$F$38*AS152</f>
        <v>0</v>
      </c>
      <c r="AT160" s="508">
        <f>SUM(AT156,AT157-(IFERROR(VLOOKUP('D2'!$C$50,$C$45:AT$51,5+AT$4,0),0)))*G.Asm!$F$38*AT152</f>
        <v>0</v>
      </c>
      <c r="AU160" s="508">
        <f>SUM(AU156,AU157-(IFERROR(VLOOKUP('D2'!$C$50,$C$45:AU$51,5+AU$4,0),0)))*G.Asm!$F$38*AU152</f>
        <v>0</v>
      </c>
      <c r="AV160" s="508">
        <f>SUM(AV156,AV157-(IFERROR(VLOOKUP('D2'!$C$50,$C$45:AV$51,5+AV$4,0),0)))*G.Asm!$F$38*AV152</f>
        <v>0</v>
      </c>
      <c r="AW160" s="508">
        <f>SUM(AW156,AW157-(IFERROR(VLOOKUP('D2'!$C$50,$C$45:AW$51,5+AW$4,0),0)))*G.Asm!$F$38*AW152</f>
        <v>0</v>
      </c>
      <c r="AX160" s="508">
        <f>SUM(AX156,AX157-(IFERROR(VLOOKUP('D2'!$C$50,$C$45:AX$51,5+AX$4,0),0)))*G.Asm!$F$38*AX152</f>
        <v>0</v>
      </c>
      <c r="AY160" s="508">
        <f>SUM(AY156,AY157-(IFERROR(VLOOKUP('D2'!$C$50,$C$45:AY$51,5+AY$4,0),0)))*G.Asm!$F$38*AY152</f>
        <v>0</v>
      </c>
      <c r="AZ160" s="508">
        <f>SUM(AZ156,AZ157-(IFERROR(VLOOKUP('D2'!$C$50,$C$45:AZ$51,5+AZ$4,0),0)))*G.Asm!$F$38*AZ152</f>
        <v>0</v>
      </c>
      <c r="BA160" s="508">
        <f>SUM(BA156,BA157-(IFERROR(VLOOKUP('D2'!$C$50,$C$45:BA$51,5+BA$4,0),0)))*G.Asm!$F$38*BA152</f>
        <v>0</v>
      </c>
      <c r="BB160" s="508">
        <f>SUM(BB156,BB157-(IFERROR(VLOOKUP('D2'!$C$50,$C$45:BB$51,5+BB$4,0),0)))*G.Asm!$F$38*BB152</f>
        <v>0</v>
      </c>
      <c r="BC160" s="508">
        <f>SUM(BC156,BC157-(IFERROR(VLOOKUP('D2'!$C$50,$C$45:BC$51,5+BC$4,0),0)))*G.Asm!$F$38*BC152</f>
        <v>0</v>
      </c>
      <c r="BD160" s="508">
        <f>SUM(BD156,BD157-(IFERROR(VLOOKUP('D2'!$C$50,$C$45:BD$51,5+BD$4,0),0)))*G.Asm!$F$38*BD152</f>
        <v>0</v>
      </c>
      <c r="BE160" s="508">
        <f>SUM(BE156,BE157-(IFERROR(VLOOKUP('D2'!$C$50,$C$45:BE$51,5+BE$4,0),0)))*G.Asm!$F$38*BE152</f>
        <v>0</v>
      </c>
      <c r="BF160" s="508">
        <f>SUM(BF156,BF157-(IFERROR(VLOOKUP('D2'!$C$50,$C$45:BF$51,5+BF$4,0),0)))*G.Asm!$F$38*BF152</f>
        <v>0</v>
      </c>
      <c r="BG160" s="508">
        <f>SUM(BG156,BG157-(IFERROR(VLOOKUP('D2'!$C$50,$C$45:BG$51,5+BG$4,0),0)))*G.Asm!$F$38*BG152</f>
        <v>0</v>
      </c>
      <c r="BH160" s="508">
        <f>SUM(BH156,BH157-(IFERROR(VLOOKUP('D2'!$C$50,$C$45:BH$51,5+BH$4,0),0)))*G.Asm!$F$38*BH152</f>
        <v>0</v>
      </c>
      <c r="BI160" s="508">
        <f>SUM(BI156,BI157-(IFERROR(VLOOKUP('D2'!$C$50,$C$45:BI$51,5+BI$4,0),0)))*G.Asm!$F$38*BI152</f>
        <v>0</v>
      </c>
      <c r="BJ160" s="508">
        <f>SUM(BJ156,BJ157-(IFERROR(VLOOKUP('D2'!$C$50,$C$45:BJ$51,5+BJ$4,0),0)))*G.Asm!$F$38*BJ152</f>
        <v>0</v>
      </c>
      <c r="BK160" s="508">
        <f>SUM(BK156,BK157-(IFERROR(VLOOKUP('D2'!$C$50,$C$45:BK$51,5+BK$4,0),0)))*G.Asm!$F$38*BK152</f>
        <v>0</v>
      </c>
      <c r="BL160" s="508">
        <f>SUM(BL156,BL157-(IFERROR(VLOOKUP('D2'!$C$50,$C$45:BL$51,5+BL$4,0),0)))*G.Asm!$F$38*BL152</f>
        <v>0</v>
      </c>
      <c r="BM160" s="508">
        <f>SUM(BM156,BM157-(IFERROR(VLOOKUP('D2'!$C$50,$C$45:BM$51,5+BM$4,0),0)))*G.Asm!$F$38*BM152</f>
        <v>0</v>
      </c>
      <c r="BN160" s="508">
        <f>SUM(BN156,BN157-(IFERROR(VLOOKUP('D2'!$C$50,$C$45:BN$51,5+BN$4,0),0)))*G.Asm!$F$38*BN152</f>
        <v>0</v>
      </c>
      <c r="BO160" s="508">
        <f>SUM(BO156,BO157-(IFERROR(VLOOKUP('D2'!$C$50,$C$45:BO$51,5+BO$4,0),0)))*G.Asm!$F$38*BO152</f>
        <v>0</v>
      </c>
      <c r="BP160" s="508">
        <f>SUM(BP156,BP157-(IFERROR(VLOOKUP('D2'!$C$50,$C$45:BP$51,5+BP$4,0),0)))*G.Asm!$F$38*BP152</f>
        <v>0</v>
      </c>
      <c r="BQ160" s="508">
        <f>SUM(BQ156,BQ157-(IFERROR(VLOOKUP('D2'!$C$50,$C$45:BQ$51,5+BQ$4,0),0)))*G.Asm!$F$38*BQ152</f>
        <v>0</v>
      </c>
      <c r="BR160" s="508">
        <f>SUM(BR156,BR157-(IFERROR(VLOOKUP('D2'!$C$50,$C$45:BR$51,5+BR$4,0),0)))*G.Asm!$F$38*BR152</f>
        <v>0</v>
      </c>
      <c r="BS160" s="508">
        <f>SUM(BS156,BS157-(IFERROR(VLOOKUP('D2'!$C$50,$C$45:BS$51,5+BS$4,0),0)))*G.Asm!$F$38*BS152</f>
        <v>0</v>
      </c>
      <c r="BT160" s="508">
        <f>SUM(BT156,BT157-(IFERROR(VLOOKUP('D2'!$C$50,$C$45:BT$51,5+BT$4,0),0)))*G.Asm!$F$38*BT152</f>
        <v>0</v>
      </c>
      <c r="BU160" s="508">
        <f>SUM(BU156,BU157-(IFERROR(VLOOKUP('D2'!$C$50,$C$45:BU$51,5+BU$4,0),0)))*G.Asm!$F$38*BU152</f>
        <v>0</v>
      </c>
      <c r="BV160" s="508">
        <f>SUM(BV156,BV157-(IFERROR(VLOOKUP('D2'!$C$50,$C$45:BV$51,5+BV$4,0),0)))*G.Asm!$F$38*BV152</f>
        <v>0</v>
      </c>
      <c r="BW160" s="508">
        <f>SUM(BW156,BW157-(IFERROR(VLOOKUP('D2'!$C$50,$C$45:BW$51,5+BW$4,0),0)))*G.Asm!$F$38*BW152</f>
        <v>0</v>
      </c>
      <c r="BX160" s="508">
        <f>SUM(BX156,BX157-(IFERROR(VLOOKUP('D2'!$C$50,$C$45:BX$51,5+BX$4,0),0)))*G.Asm!$F$38*BX152</f>
        <v>0</v>
      </c>
      <c r="BY160" s="508">
        <f>SUM(BY156,BY157-(IFERROR(VLOOKUP('D2'!$C$50,$C$45:BY$51,5+BY$4,0),0)))*G.Asm!$F$38*BY152</f>
        <v>0</v>
      </c>
      <c r="BZ160" s="508">
        <f>SUM(BZ156,BZ157-(IFERROR(VLOOKUP('D2'!$C$50,$C$45:BZ$51,5+BZ$4,0),0)))*G.Asm!$F$38*BZ152</f>
        <v>0</v>
      </c>
      <c r="CA160" s="508">
        <f>SUM(CA156,CA157-(IFERROR(VLOOKUP('D2'!$C$50,$C$45:CA$51,5+CA$4,0),0)))*G.Asm!$F$38*CA152</f>
        <v>0</v>
      </c>
      <c r="CB160" s="508">
        <f>SUM(CB156,CB157-(IFERROR(VLOOKUP('D2'!$C$50,$C$45:CB$51,5+CB$4,0),0)))*G.Asm!$F$38*CB152</f>
        <v>0</v>
      </c>
      <c r="CC160" s="508">
        <f>SUM(CC156,CC157-(IFERROR(VLOOKUP('D2'!$C$50,$C$45:CC$51,5+CC$4,0),0)))*G.Asm!$F$38*CC152</f>
        <v>0</v>
      </c>
      <c r="CD160" s="508">
        <f>SUM(CD156,CD157-(IFERROR(VLOOKUP('D2'!$C$50,$C$45:CD$51,5+CD$4,0),0)))*G.Asm!$F$38*CD152</f>
        <v>0</v>
      </c>
      <c r="CE160" s="508">
        <f>SUM(CE156,CE157-(IFERROR(VLOOKUP('D2'!$C$50,$C$45:CE$51,5+CE$4,0),0)))*G.Asm!$F$38*CE152</f>
        <v>0</v>
      </c>
      <c r="CF160" s="508">
        <f>SUM(CF156,CF157-(IFERROR(VLOOKUP('D2'!$C$50,$C$45:CF$51,5+CF$4,0),0)))*G.Asm!$F$38*CF152</f>
        <v>0</v>
      </c>
      <c r="CG160" s="508">
        <f>SUM(CG156,CG157-(IFERROR(VLOOKUP('D2'!$C$50,$C$45:CG$51,5+CG$4,0),0)))*G.Asm!$F$38*CG152</f>
        <v>0</v>
      </c>
      <c r="CH160" s="508">
        <f>SUM(CH156,CH157-(IFERROR(VLOOKUP('D2'!$C$50,$C$45:CH$51,5+CH$4,0),0)))*G.Asm!$F$38*CH152</f>
        <v>0</v>
      </c>
      <c r="CI160" s="508">
        <f>SUM(CI156,CI157-(IFERROR(VLOOKUP('D2'!$C$50,$C$45:CI$51,5+CI$4,0),0)))*G.Asm!$F$38*CI152</f>
        <v>0</v>
      </c>
      <c r="CJ160" s="508">
        <f>SUM(CJ156,CJ157-(IFERROR(VLOOKUP('D2'!$C$50,$C$45:CJ$51,5+CJ$4,0),0)))*G.Asm!$F$38*CJ152</f>
        <v>0</v>
      </c>
      <c r="CK160" s="508">
        <f>SUM(CK156,CK157-(IFERROR(VLOOKUP('D2'!$C$50,$C$45:CK$51,5+CK$4,0),0)))*G.Asm!$F$38*CK152</f>
        <v>0</v>
      </c>
      <c r="CL160" s="508">
        <f>SUM(CL156,CL157-(IFERROR(VLOOKUP('D2'!$C$50,$C$45:CL$51,5+CL$4,0),0)))*G.Asm!$F$38*CL152</f>
        <v>0</v>
      </c>
      <c r="CM160" s="508">
        <f>SUM(CM156,CM157-(IFERROR(VLOOKUP('D2'!$C$50,$C$45:CM$51,5+CM$4,0),0)))*G.Asm!$F$38*CM152</f>
        <v>0</v>
      </c>
      <c r="CN160" s="508">
        <f>SUM(CN156,CN157-(IFERROR(VLOOKUP('D2'!$C$50,$C$45:CN$51,5+CN$4,0),0)))*G.Asm!$F$38*CN152</f>
        <v>0</v>
      </c>
      <c r="CO160" s="508">
        <f>SUM(CO156,CO157-(IFERROR(VLOOKUP('D2'!$C$50,$C$45:CO$51,5+CO$4,0),0)))*G.Asm!$F$38*CO152</f>
        <v>0</v>
      </c>
      <c r="CP160" s="508">
        <f>SUM(CP156,CP157-(IFERROR(VLOOKUP('D2'!$C$50,$C$45:CP$51,5+CP$4,0),0)))*G.Asm!$F$38*CP152</f>
        <v>0</v>
      </c>
      <c r="CQ160" s="508">
        <f>SUM(CQ156,CQ157-(IFERROR(VLOOKUP('D2'!$C$50,$C$45:CQ$51,5+CQ$4,0),0)))*G.Asm!$F$38*CQ152</f>
        <v>0</v>
      </c>
      <c r="CR160" s="508">
        <f>SUM(CR156,CR157-(IFERROR(VLOOKUP('D2'!$C$50,$C$45:CR$51,5+CR$4,0),0)))*G.Asm!$F$38*CR152</f>
        <v>0</v>
      </c>
      <c r="CS160" s="508">
        <f>SUM(CS156,CS157-(IFERROR(VLOOKUP('D2'!$C$50,$C$45:CS$51,5+CS$4,0),0)))*G.Asm!$F$38*CS152</f>
        <v>0</v>
      </c>
      <c r="CT160" s="12"/>
      <c r="CV160" s="71"/>
      <c r="CW160" s="71"/>
      <c r="CX160" s="384"/>
    </row>
    <row r="161" spans="3:98" s="3" customFormat="1" ht="14.25" hidden="1" customHeight="1" x14ac:dyDescent="0.3">
      <c r="C161" s="87"/>
      <c r="E161" s="495"/>
      <c r="F161" s="495"/>
      <c r="G161" s="510"/>
      <c r="H161" s="510"/>
      <c r="I161" s="510"/>
      <c r="J161" s="510"/>
      <c r="K161" s="510"/>
      <c r="L161" s="510"/>
      <c r="M161" s="510"/>
      <c r="N161" s="510"/>
      <c r="O161" s="510"/>
      <c r="P161" s="510"/>
      <c r="Q161" s="510"/>
      <c r="R161" s="510"/>
      <c r="S161" s="510"/>
      <c r="T161" s="510"/>
      <c r="U161" s="510"/>
      <c r="V161" s="510"/>
      <c r="W161" s="510"/>
      <c r="X161" s="510"/>
      <c r="Y161" s="510"/>
      <c r="Z161" s="510"/>
      <c r="AA161" s="510"/>
      <c r="AB161" s="510"/>
      <c r="AC161" s="510"/>
      <c r="AD161" s="510"/>
      <c r="AE161" s="510"/>
      <c r="AF161" s="510"/>
      <c r="AG161" s="510"/>
      <c r="AH161" s="510"/>
      <c r="AI161" s="510"/>
      <c r="AJ161" s="510"/>
      <c r="AK161" s="510"/>
      <c r="AL161" s="510"/>
      <c r="AM161" s="510"/>
      <c r="AN161" s="510"/>
      <c r="AO161" s="510"/>
      <c r="AP161" s="510"/>
      <c r="AQ161" s="510"/>
      <c r="AR161" s="510"/>
      <c r="AS161" s="510"/>
      <c r="AT161" s="510"/>
      <c r="AU161" s="510"/>
      <c r="AV161" s="510"/>
      <c r="AW161" s="510"/>
      <c r="AX161" s="510"/>
      <c r="AY161" s="510"/>
      <c r="AZ161" s="510"/>
      <c r="BA161" s="510"/>
      <c r="BB161" s="510"/>
      <c r="BC161" s="510"/>
      <c r="BD161" s="510"/>
      <c r="BE161" s="510"/>
      <c r="BF161" s="510"/>
      <c r="BG161" s="510"/>
      <c r="BH161" s="510"/>
      <c r="BI161" s="510"/>
      <c r="BJ161" s="510"/>
      <c r="BK161" s="510"/>
      <c r="BL161" s="510"/>
      <c r="BM161" s="510"/>
      <c r="BN161" s="510"/>
      <c r="BO161" s="510"/>
      <c r="BP161" s="510"/>
      <c r="BQ161" s="510"/>
      <c r="BR161" s="510"/>
      <c r="BS161" s="510"/>
      <c r="BT161" s="510"/>
      <c r="BU161" s="510"/>
      <c r="BV161" s="510"/>
      <c r="BW161" s="510"/>
      <c r="BX161" s="510"/>
      <c r="BY161" s="510"/>
      <c r="BZ161" s="510"/>
      <c r="CA161" s="510"/>
      <c r="CB161" s="510"/>
      <c r="CC161" s="510"/>
      <c r="CD161" s="510"/>
      <c r="CE161" s="510"/>
      <c r="CF161" s="510"/>
      <c r="CG161" s="510"/>
      <c r="CH161" s="510"/>
      <c r="CI161" s="510"/>
      <c r="CJ161" s="510"/>
      <c r="CK161" s="510"/>
      <c r="CL161" s="510"/>
      <c r="CM161" s="510"/>
      <c r="CN161" s="510"/>
      <c r="CO161" s="510"/>
      <c r="CP161" s="510"/>
      <c r="CQ161" s="510"/>
      <c r="CR161" s="510"/>
      <c r="CS161" s="510"/>
      <c r="CT161" s="12"/>
    </row>
    <row r="162" spans="3:98" hidden="1" x14ac:dyDescent="0.35">
      <c r="C162" s="77" t="s">
        <v>148</v>
      </c>
      <c r="D162" s="55"/>
      <c r="E162" s="492">
        <f>-SUM(E156,E157,E159,E160)+E158</f>
        <v>0</v>
      </c>
      <c r="F162" s="492">
        <f t="shared" ref="F162:BQ162" si="41">-SUM(F156,F157,F159,F160)+F158</f>
        <v>0</v>
      </c>
      <c r="G162" s="492">
        <f t="shared" si="41"/>
        <v>0</v>
      </c>
      <c r="H162" s="492">
        <f t="shared" si="41"/>
        <v>0</v>
      </c>
      <c r="I162" s="492">
        <f t="shared" si="41"/>
        <v>0</v>
      </c>
      <c r="J162" s="492">
        <f t="shared" si="41"/>
        <v>0</v>
      </c>
      <c r="K162" s="492">
        <f t="shared" si="41"/>
        <v>0</v>
      </c>
      <c r="L162" s="492">
        <f t="shared" si="41"/>
        <v>0</v>
      </c>
      <c r="M162" s="492">
        <f t="shared" si="41"/>
        <v>0</v>
      </c>
      <c r="N162" s="492">
        <f t="shared" si="41"/>
        <v>0</v>
      </c>
      <c r="O162" s="492">
        <f t="shared" si="41"/>
        <v>0</v>
      </c>
      <c r="P162" s="492">
        <f t="shared" si="41"/>
        <v>0</v>
      </c>
      <c r="Q162" s="492">
        <f t="shared" si="41"/>
        <v>0</v>
      </c>
      <c r="R162" s="492">
        <f t="shared" si="41"/>
        <v>0</v>
      </c>
      <c r="S162" s="492">
        <f t="shared" si="41"/>
        <v>0</v>
      </c>
      <c r="T162" s="492">
        <f t="shared" si="41"/>
        <v>0</v>
      </c>
      <c r="U162" s="492">
        <f t="shared" si="41"/>
        <v>0</v>
      </c>
      <c r="V162" s="492">
        <f t="shared" si="41"/>
        <v>0</v>
      </c>
      <c r="W162" s="492">
        <f t="shared" si="41"/>
        <v>0</v>
      </c>
      <c r="X162" s="492">
        <f t="shared" si="41"/>
        <v>0</v>
      </c>
      <c r="Y162" s="492">
        <f t="shared" si="41"/>
        <v>0</v>
      </c>
      <c r="Z162" s="492">
        <f t="shared" si="41"/>
        <v>0</v>
      </c>
      <c r="AA162" s="492">
        <f t="shared" si="41"/>
        <v>0</v>
      </c>
      <c r="AB162" s="492">
        <f t="shared" si="41"/>
        <v>0</v>
      </c>
      <c r="AC162" s="492">
        <f t="shared" si="41"/>
        <v>0</v>
      </c>
      <c r="AD162" s="492">
        <f t="shared" si="41"/>
        <v>0</v>
      </c>
      <c r="AE162" s="492">
        <f t="shared" si="41"/>
        <v>0</v>
      </c>
      <c r="AF162" s="492">
        <f t="shared" si="41"/>
        <v>0</v>
      </c>
      <c r="AG162" s="492">
        <f t="shared" si="41"/>
        <v>0</v>
      </c>
      <c r="AH162" s="492">
        <f t="shared" si="41"/>
        <v>0</v>
      </c>
      <c r="AI162" s="492">
        <f t="shared" si="41"/>
        <v>0</v>
      </c>
      <c r="AJ162" s="492">
        <f t="shared" si="41"/>
        <v>0</v>
      </c>
      <c r="AK162" s="492">
        <f t="shared" si="41"/>
        <v>0</v>
      </c>
      <c r="AL162" s="492">
        <f t="shared" si="41"/>
        <v>0</v>
      </c>
      <c r="AM162" s="492">
        <f t="shared" si="41"/>
        <v>0</v>
      </c>
      <c r="AN162" s="492">
        <f t="shared" si="41"/>
        <v>0</v>
      </c>
      <c r="AO162" s="492">
        <f t="shared" si="41"/>
        <v>0</v>
      </c>
      <c r="AP162" s="492">
        <f t="shared" si="41"/>
        <v>0</v>
      </c>
      <c r="AQ162" s="492">
        <f t="shared" si="41"/>
        <v>0</v>
      </c>
      <c r="AR162" s="492">
        <f t="shared" si="41"/>
        <v>0</v>
      </c>
      <c r="AS162" s="492">
        <f t="shared" si="41"/>
        <v>0</v>
      </c>
      <c r="AT162" s="492">
        <f t="shared" si="41"/>
        <v>0</v>
      </c>
      <c r="AU162" s="492">
        <f t="shared" si="41"/>
        <v>0</v>
      </c>
      <c r="AV162" s="492">
        <f t="shared" si="41"/>
        <v>0</v>
      </c>
      <c r="AW162" s="492">
        <f t="shared" si="41"/>
        <v>0</v>
      </c>
      <c r="AX162" s="492">
        <f t="shared" si="41"/>
        <v>0</v>
      </c>
      <c r="AY162" s="492">
        <f t="shared" si="41"/>
        <v>0</v>
      </c>
      <c r="AZ162" s="492">
        <f t="shared" si="41"/>
        <v>0</v>
      </c>
      <c r="BA162" s="492">
        <f t="shared" si="41"/>
        <v>0</v>
      </c>
      <c r="BB162" s="492">
        <f t="shared" si="41"/>
        <v>0</v>
      </c>
      <c r="BC162" s="492">
        <f t="shared" si="41"/>
        <v>0</v>
      </c>
      <c r="BD162" s="492">
        <f t="shared" si="41"/>
        <v>0</v>
      </c>
      <c r="BE162" s="492">
        <f t="shared" si="41"/>
        <v>0</v>
      </c>
      <c r="BF162" s="492">
        <f t="shared" si="41"/>
        <v>0</v>
      </c>
      <c r="BG162" s="492">
        <f t="shared" si="41"/>
        <v>0</v>
      </c>
      <c r="BH162" s="492">
        <f t="shared" si="41"/>
        <v>0</v>
      </c>
      <c r="BI162" s="492">
        <f t="shared" si="41"/>
        <v>0</v>
      </c>
      <c r="BJ162" s="492">
        <f t="shared" si="41"/>
        <v>0</v>
      </c>
      <c r="BK162" s="492">
        <f t="shared" si="41"/>
        <v>0</v>
      </c>
      <c r="BL162" s="492">
        <f t="shared" si="41"/>
        <v>0</v>
      </c>
      <c r="BM162" s="492">
        <f t="shared" si="41"/>
        <v>0</v>
      </c>
      <c r="BN162" s="492">
        <f t="shared" si="41"/>
        <v>0</v>
      </c>
      <c r="BO162" s="492">
        <f t="shared" si="41"/>
        <v>0</v>
      </c>
      <c r="BP162" s="492">
        <f t="shared" si="41"/>
        <v>0</v>
      </c>
      <c r="BQ162" s="492">
        <f t="shared" si="41"/>
        <v>0</v>
      </c>
      <c r="BR162" s="492">
        <f t="shared" ref="BR162:CS162" si="42">-SUM(BR156,BR157,BR159,BR160)+BR158</f>
        <v>0</v>
      </c>
      <c r="BS162" s="492">
        <f t="shared" si="42"/>
        <v>0</v>
      </c>
      <c r="BT162" s="492">
        <f t="shared" si="42"/>
        <v>0</v>
      </c>
      <c r="BU162" s="492">
        <f t="shared" si="42"/>
        <v>0</v>
      </c>
      <c r="BV162" s="492">
        <f t="shared" si="42"/>
        <v>0</v>
      </c>
      <c r="BW162" s="492">
        <f t="shared" si="42"/>
        <v>0</v>
      </c>
      <c r="BX162" s="492">
        <f t="shared" si="42"/>
        <v>0</v>
      </c>
      <c r="BY162" s="492">
        <f t="shared" si="42"/>
        <v>0</v>
      </c>
      <c r="BZ162" s="492">
        <f t="shared" si="42"/>
        <v>0</v>
      </c>
      <c r="CA162" s="492">
        <f t="shared" si="42"/>
        <v>0</v>
      </c>
      <c r="CB162" s="492">
        <f t="shared" si="42"/>
        <v>0</v>
      </c>
      <c r="CC162" s="492">
        <f t="shared" si="42"/>
        <v>0</v>
      </c>
      <c r="CD162" s="492">
        <f t="shared" si="42"/>
        <v>0</v>
      </c>
      <c r="CE162" s="492">
        <f t="shared" si="42"/>
        <v>0</v>
      </c>
      <c r="CF162" s="492">
        <f t="shared" si="42"/>
        <v>0</v>
      </c>
      <c r="CG162" s="492">
        <f t="shared" si="42"/>
        <v>0</v>
      </c>
      <c r="CH162" s="492">
        <f t="shared" si="42"/>
        <v>0</v>
      </c>
      <c r="CI162" s="492">
        <f t="shared" si="42"/>
        <v>0</v>
      </c>
      <c r="CJ162" s="492">
        <f t="shared" si="42"/>
        <v>0</v>
      </c>
      <c r="CK162" s="492">
        <f t="shared" si="42"/>
        <v>0</v>
      </c>
      <c r="CL162" s="492">
        <f t="shared" si="42"/>
        <v>0</v>
      </c>
      <c r="CM162" s="492">
        <f t="shared" si="42"/>
        <v>0</v>
      </c>
      <c r="CN162" s="492">
        <f t="shared" si="42"/>
        <v>0</v>
      </c>
      <c r="CO162" s="492">
        <f t="shared" si="42"/>
        <v>0</v>
      </c>
      <c r="CP162" s="492">
        <f t="shared" si="42"/>
        <v>0</v>
      </c>
      <c r="CQ162" s="492">
        <f t="shared" si="42"/>
        <v>0</v>
      </c>
      <c r="CR162" s="492">
        <f t="shared" si="42"/>
        <v>0</v>
      </c>
      <c r="CS162" s="492">
        <f t="shared" si="42"/>
        <v>0</v>
      </c>
      <c r="CT162" s="13"/>
    </row>
    <row r="163" spans="3:98" hidden="1" x14ac:dyDescent="0.35">
      <c r="C163" s="88"/>
      <c r="D163" s="55"/>
      <c r="E163" s="511"/>
      <c r="F163" s="511"/>
      <c r="G163" s="495"/>
      <c r="H163" s="495"/>
      <c r="I163" s="495"/>
      <c r="J163" s="495"/>
      <c r="K163" s="495"/>
      <c r="L163" s="495"/>
      <c r="M163" s="495"/>
      <c r="N163" s="495"/>
      <c r="O163" s="495"/>
      <c r="P163" s="495"/>
      <c r="Q163" s="495"/>
      <c r="R163" s="495"/>
      <c r="S163" s="495"/>
      <c r="T163" s="495"/>
      <c r="U163" s="495"/>
      <c r="V163" s="495"/>
      <c r="W163" s="495"/>
      <c r="X163" s="495"/>
      <c r="Y163" s="495"/>
      <c r="Z163" s="495"/>
      <c r="AA163" s="495"/>
      <c r="AB163" s="495"/>
      <c r="AC163" s="495"/>
      <c r="AD163" s="495"/>
      <c r="AE163" s="495"/>
      <c r="AF163" s="495"/>
      <c r="AG163" s="495"/>
      <c r="AH163" s="495"/>
      <c r="AI163" s="495"/>
      <c r="AJ163" s="495"/>
      <c r="AK163" s="495"/>
      <c r="AL163" s="495"/>
      <c r="AM163" s="495"/>
      <c r="AN163" s="495"/>
      <c r="AO163" s="495"/>
      <c r="AP163" s="495"/>
      <c r="AQ163" s="495"/>
      <c r="AR163" s="495"/>
      <c r="AS163" s="495"/>
      <c r="AT163" s="495"/>
      <c r="AU163" s="495"/>
      <c r="AV163" s="495"/>
      <c r="AW163" s="495"/>
      <c r="AX163" s="495"/>
      <c r="AY163" s="495"/>
      <c r="AZ163" s="495"/>
      <c r="BA163" s="495"/>
      <c r="BB163" s="495"/>
      <c r="BC163" s="495"/>
      <c r="BD163" s="495"/>
      <c r="BE163" s="495"/>
      <c r="BF163" s="495"/>
      <c r="BG163" s="495"/>
      <c r="BH163" s="495"/>
      <c r="BI163" s="495"/>
      <c r="BJ163" s="495"/>
      <c r="BK163" s="495"/>
      <c r="BL163" s="495"/>
      <c r="BM163" s="495"/>
      <c r="BN163" s="495"/>
      <c r="BO163" s="495"/>
      <c r="BP163" s="495"/>
      <c r="BQ163" s="495"/>
      <c r="BR163" s="495"/>
      <c r="BS163" s="495"/>
      <c r="BT163" s="495"/>
      <c r="BU163" s="495"/>
      <c r="BV163" s="495"/>
      <c r="BW163" s="495"/>
      <c r="BX163" s="495"/>
      <c r="BY163" s="495"/>
      <c r="BZ163" s="495"/>
      <c r="CA163" s="495"/>
      <c r="CB163" s="495"/>
      <c r="CC163" s="495"/>
      <c r="CD163" s="495"/>
      <c r="CE163" s="495"/>
      <c r="CF163" s="495"/>
      <c r="CG163" s="495"/>
      <c r="CH163" s="495"/>
      <c r="CI163" s="495"/>
      <c r="CJ163" s="495"/>
      <c r="CK163" s="495"/>
      <c r="CL163" s="495"/>
      <c r="CM163" s="495"/>
      <c r="CN163" s="495"/>
      <c r="CO163" s="495"/>
      <c r="CP163" s="495"/>
      <c r="CQ163" s="495"/>
      <c r="CR163" s="495"/>
      <c r="CS163" s="495"/>
      <c r="CT163" s="13"/>
    </row>
    <row r="164" spans="3:98" s="5" customFormat="1" ht="13" hidden="1" x14ac:dyDescent="0.3">
      <c r="C164" s="217" t="s">
        <v>40</v>
      </c>
      <c r="D164" s="218"/>
      <c r="E164" s="512"/>
      <c r="F164" s="512"/>
      <c r="G164" s="513"/>
      <c r="H164" s="512"/>
      <c r="I164" s="512"/>
      <c r="J164" s="512"/>
      <c r="K164" s="512"/>
      <c r="L164" s="512"/>
      <c r="M164" s="512"/>
      <c r="N164" s="512"/>
      <c r="O164" s="512"/>
      <c r="P164" s="512"/>
      <c r="Q164" s="512"/>
      <c r="R164" s="512"/>
      <c r="S164" s="512"/>
      <c r="T164" s="512"/>
      <c r="U164" s="512"/>
      <c r="V164" s="512"/>
      <c r="W164" s="512"/>
      <c r="X164" s="512"/>
      <c r="Y164" s="512"/>
      <c r="Z164" s="512"/>
      <c r="AA164" s="512"/>
      <c r="AB164" s="512"/>
      <c r="AC164" s="512"/>
      <c r="AD164" s="512"/>
      <c r="AE164" s="512"/>
      <c r="AF164" s="512"/>
      <c r="AG164" s="512"/>
      <c r="AH164" s="512"/>
      <c r="AI164" s="512"/>
      <c r="AJ164" s="512"/>
      <c r="AK164" s="512"/>
      <c r="AL164" s="512"/>
      <c r="AM164" s="512"/>
      <c r="AN164" s="512"/>
      <c r="AO164" s="512"/>
      <c r="AP164" s="512"/>
      <c r="AQ164" s="512"/>
      <c r="AR164" s="512"/>
      <c r="AS164" s="512"/>
      <c r="AT164" s="512"/>
      <c r="AU164" s="512"/>
      <c r="AV164" s="512"/>
      <c r="AW164" s="512"/>
      <c r="AX164" s="512"/>
      <c r="AY164" s="512"/>
      <c r="AZ164" s="512"/>
      <c r="BA164" s="512"/>
      <c r="BB164" s="512"/>
      <c r="BC164" s="512"/>
      <c r="BD164" s="512"/>
      <c r="BE164" s="512"/>
      <c r="BF164" s="512"/>
      <c r="BG164" s="512"/>
      <c r="BH164" s="512"/>
      <c r="BI164" s="512"/>
      <c r="BJ164" s="512"/>
      <c r="BK164" s="512"/>
      <c r="BL164" s="512"/>
      <c r="BM164" s="512"/>
      <c r="BN164" s="512"/>
      <c r="BO164" s="512"/>
      <c r="BP164" s="512"/>
      <c r="BQ164" s="512"/>
      <c r="BR164" s="512"/>
      <c r="BS164" s="512"/>
      <c r="BT164" s="512"/>
      <c r="BU164" s="512"/>
      <c r="BV164" s="512"/>
      <c r="BW164" s="512"/>
      <c r="BX164" s="512"/>
      <c r="BY164" s="512"/>
      <c r="BZ164" s="512"/>
      <c r="CA164" s="512"/>
      <c r="CB164" s="512"/>
      <c r="CC164" s="512"/>
      <c r="CD164" s="512"/>
      <c r="CE164" s="512"/>
      <c r="CF164" s="512"/>
      <c r="CG164" s="512"/>
      <c r="CH164" s="512"/>
      <c r="CI164" s="512"/>
      <c r="CJ164" s="512"/>
      <c r="CK164" s="512"/>
      <c r="CL164" s="512"/>
      <c r="CM164" s="512"/>
      <c r="CN164" s="512"/>
      <c r="CO164" s="512"/>
      <c r="CP164" s="512"/>
      <c r="CQ164" s="512"/>
      <c r="CR164" s="512"/>
      <c r="CS164" s="512"/>
      <c r="CT164" s="12"/>
    </row>
    <row r="165" spans="3:98" hidden="1" x14ac:dyDescent="0.35">
      <c r="E165" s="495"/>
      <c r="F165" s="495"/>
      <c r="G165" s="131"/>
      <c r="H165" s="131"/>
      <c r="I165" s="131"/>
      <c r="J165" s="131"/>
      <c r="K165" s="131"/>
      <c r="L165" s="131"/>
      <c r="M165" s="131"/>
      <c r="N165" s="131"/>
      <c r="O165" s="131"/>
      <c r="P165" s="131"/>
      <c r="Q165" s="131"/>
      <c r="R165" s="131"/>
      <c r="S165" s="131"/>
      <c r="T165" s="131"/>
      <c r="U165" s="131"/>
      <c r="V165" s="131"/>
      <c r="W165" s="131"/>
      <c r="X165" s="131"/>
      <c r="Y165" s="131"/>
      <c r="Z165" s="131"/>
      <c r="AA165" s="131"/>
      <c r="AB165" s="131"/>
      <c r="AC165" s="131"/>
      <c r="AD165" s="131"/>
      <c r="AE165" s="131"/>
      <c r="AF165" s="131"/>
      <c r="AG165" s="131"/>
      <c r="AH165" s="131"/>
      <c r="AI165" s="131"/>
      <c r="AJ165" s="131"/>
      <c r="AK165" s="131"/>
      <c r="AL165" s="131"/>
      <c r="AM165" s="131"/>
      <c r="AN165" s="131"/>
      <c r="AO165" s="131"/>
      <c r="AP165" s="131"/>
      <c r="AQ165" s="131"/>
      <c r="AR165" s="131"/>
      <c r="AS165" s="131"/>
      <c r="AT165" s="131"/>
      <c r="AU165" s="131"/>
      <c r="AV165" s="131"/>
      <c r="AW165" s="131"/>
      <c r="AX165" s="131"/>
      <c r="AY165" s="131"/>
      <c r="AZ165" s="131"/>
      <c r="BA165" s="131"/>
      <c r="BB165" s="131"/>
      <c r="BC165" s="131"/>
      <c r="BD165" s="131"/>
      <c r="BE165" s="131"/>
      <c r="BF165" s="131"/>
      <c r="BG165" s="131"/>
      <c r="BH165" s="131"/>
      <c r="BI165" s="131"/>
      <c r="BJ165" s="131"/>
      <c r="BK165" s="131"/>
      <c r="BL165" s="131"/>
      <c r="BM165" s="131"/>
      <c r="BN165" s="131"/>
      <c r="BO165" s="131"/>
      <c r="BP165" s="131"/>
      <c r="BQ165" s="131"/>
      <c r="BR165" s="131"/>
      <c r="BS165" s="131"/>
      <c r="BT165" s="131"/>
      <c r="BU165" s="131"/>
      <c r="BV165" s="131"/>
      <c r="BW165" s="131"/>
      <c r="BX165" s="131"/>
      <c r="BY165" s="131"/>
      <c r="BZ165" s="131"/>
      <c r="CA165" s="131"/>
      <c r="CB165" s="131"/>
      <c r="CC165" s="131"/>
      <c r="CD165" s="131"/>
      <c r="CE165" s="131"/>
      <c r="CF165" s="131"/>
      <c r="CG165" s="131"/>
      <c r="CH165" s="131"/>
      <c r="CI165" s="131"/>
      <c r="CJ165" s="131"/>
      <c r="CK165" s="131"/>
      <c r="CL165" s="131"/>
      <c r="CM165" s="131"/>
      <c r="CN165" s="131"/>
      <c r="CO165" s="131"/>
      <c r="CP165" s="131"/>
      <c r="CQ165" s="131"/>
      <c r="CR165" s="131"/>
      <c r="CS165" s="131"/>
      <c r="CT165" s="9"/>
    </row>
    <row r="166" spans="3:98" s="71" customFormat="1" ht="14.25" hidden="1" customHeight="1" x14ac:dyDescent="0.3">
      <c r="C166" s="68" t="str">
        <f>C9</f>
        <v>A. Total investment costs</v>
      </c>
      <c r="E166" s="509">
        <f>G166+NPV(G.Asm!$F$40,H166:INDEX(H166:CS166,RP))</f>
        <v>0</v>
      </c>
      <c r="F166" s="509">
        <f>SUMIF($G$4:$CS$4,"&lt;="&amp;RP,G166:CS166)</f>
        <v>0</v>
      </c>
      <c r="G166" s="508">
        <f t="shared" ref="G166:BR166" si="43">G9</f>
        <v>0</v>
      </c>
      <c r="H166" s="508">
        <f t="shared" si="43"/>
        <v>0</v>
      </c>
      <c r="I166" s="508">
        <f t="shared" si="43"/>
        <v>0</v>
      </c>
      <c r="J166" s="508">
        <f t="shared" si="43"/>
        <v>0</v>
      </c>
      <c r="K166" s="508">
        <f t="shared" si="43"/>
        <v>0</v>
      </c>
      <c r="L166" s="508">
        <f t="shared" si="43"/>
        <v>0</v>
      </c>
      <c r="M166" s="508">
        <f t="shared" si="43"/>
        <v>0</v>
      </c>
      <c r="N166" s="508">
        <f t="shared" si="43"/>
        <v>0</v>
      </c>
      <c r="O166" s="508">
        <f t="shared" si="43"/>
        <v>0</v>
      </c>
      <c r="P166" s="508">
        <f t="shared" si="43"/>
        <v>0</v>
      </c>
      <c r="Q166" s="508">
        <f t="shared" si="43"/>
        <v>0</v>
      </c>
      <c r="R166" s="508">
        <f t="shared" si="43"/>
        <v>0</v>
      </c>
      <c r="S166" s="508">
        <f t="shared" si="43"/>
        <v>0</v>
      </c>
      <c r="T166" s="508">
        <f t="shared" si="43"/>
        <v>0</v>
      </c>
      <c r="U166" s="508">
        <f t="shared" si="43"/>
        <v>0</v>
      </c>
      <c r="V166" s="508">
        <f t="shared" si="43"/>
        <v>0</v>
      </c>
      <c r="W166" s="508">
        <f t="shared" si="43"/>
        <v>0</v>
      </c>
      <c r="X166" s="508">
        <f t="shared" si="43"/>
        <v>0</v>
      </c>
      <c r="Y166" s="508">
        <f t="shared" si="43"/>
        <v>0</v>
      </c>
      <c r="Z166" s="508">
        <f t="shared" si="43"/>
        <v>0</v>
      </c>
      <c r="AA166" s="508">
        <f t="shared" si="43"/>
        <v>0</v>
      </c>
      <c r="AB166" s="508">
        <f t="shared" si="43"/>
        <v>0</v>
      </c>
      <c r="AC166" s="508">
        <f t="shared" si="43"/>
        <v>0</v>
      </c>
      <c r="AD166" s="508">
        <f t="shared" si="43"/>
        <v>0</v>
      </c>
      <c r="AE166" s="508">
        <f t="shared" si="43"/>
        <v>0</v>
      </c>
      <c r="AF166" s="508">
        <f t="shared" si="43"/>
        <v>0</v>
      </c>
      <c r="AG166" s="508">
        <f t="shared" si="43"/>
        <v>0</v>
      </c>
      <c r="AH166" s="508">
        <f t="shared" si="43"/>
        <v>0</v>
      </c>
      <c r="AI166" s="508">
        <f t="shared" si="43"/>
        <v>0</v>
      </c>
      <c r="AJ166" s="508">
        <f t="shared" si="43"/>
        <v>0</v>
      </c>
      <c r="AK166" s="508">
        <f t="shared" si="43"/>
        <v>0</v>
      </c>
      <c r="AL166" s="508">
        <f t="shared" si="43"/>
        <v>0</v>
      </c>
      <c r="AM166" s="508">
        <f t="shared" si="43"/>
        <v>0</v>
      </c>
      <c r="AN166" s="508">
        <f t="shared" si="43"/>
        <v>0</v>
      </c>
      <c r="AO166" s="508">
        <f t="shared" si="43"/>
        <v>0</v>
      </c>
      <c r="AP166" s="508">
        <f t="shared" si="43"/>
        <v>0</v>
      </c>
      <c r="AQ166" s="508">
        <f t="shared" si="43"/>
        <v>0</v>
      </c>
      <c r="AR166" s="508">
        <f t="shared" si="43"/>
        <v>0</v>
      </c>
      <c r="AS166" s="508">
        <f t="shared" si="43"/>
        <v>0</v>
      </c>
      <c r="AT166" s="508">
        <f t="shared" si="43"/>
        <v>0</v>
      </c>
      <c r="AU166" s="508">
        <f t="shared" si="43"/>
        <v>0</v>
      </c>
      <c r="AV166" s="508">
        <f t="shared" si="43"/>
        <v>0</v>
      </c>
      <c r="AW166" s="508">
        <f t="shared" si="43"/>
        <v>0</v>
      </c>
      <c r="AX166" s="508">
        <f t="shared" si="43"/>
        <v>0</v>
      </c>
      <c r="AY166" s="508">
        <f t="shared" si="43"/>
        <v>0</v>
      </c>
      <c r="AZ166" s="508">
        <f t="shared" si="43"/>
        <v>0</v>
      </c>
      <c r="BA166" s="508">
        <f t="shared" si="43"/>
        <v>0</v>
      </c>
      <c r="BB166" s="508">
        <f t="shared" si="43"/>
        <v>0</v>
      </c>
      <c r="BC166" s="508">
        <f t="shared" si="43"/>
        <v>0</v>
      </c>
      <c r="BD166" s="508">
        <f t="shared" si="43"/>
        <v>0</v>
      </c>
      <c r="BE166" s="508">
        <f t="shared" si="43"/>
        <v>0</v>
      </c>
      <c r="BF166" s="508">
        <f t="shared" si="43"/>
        <v>0</v>
      </c>
      <c r="BG166" s="508">
        <f t="shared" si="43"/>
        <v>0</v>
      </c>
      <c r="BH166" s="508">
        <f t="shared" si="43"/>
        <v>0</v>
      </c>
      <c r="BI166" s="508">
        <f t="shared" si="43"/>
        <v>0</v>
      </c>
      <c r="BJ166" s="508">
        <f t="shared" si="43"/>
        <v>0</v>
      </c>
      <c r="BK166" s="508">
        <f t="shared" si="43"/>
        <v>0</v>
      </c>
      <c r="BL166" s="508">
        <f t="shared" si="43"/>
        <v>0</v>
      </c>
      <c r="BM166" s="508">
        <f t="shared" si="43"/>
        <v>0</v>
      </c>
      <c r="BN166" s="508">
        <f t="shared" si="43"/>
        <v>0</v>
      </c>
      <c r="BO166" s="508">
        <f t="shared" si="43"/>
        <v>0</v>
      </c>
      <c r="BP166" s="508">
        <f t="shared" si="43"/>
        <v>0</v>
      </c>
      <c r="BQ166" s="508">
        <f t="shared" si="43"/>
        <v>0</v>
      </c>
      <c r="BR166" s="508">
        <f t="shared" si="43"/>
        <v>0</v>
      </c>
      <c r="BS166" s="508">
        <f t="shared" ref="BS166:CS166" si="44">BS9</f>
        <v>0</v>
      </c>
      <c r="BT166" s="508">
        <f t="shared" si="44"/>
        <v>0</v>
      </c>
      <c r="BU166" s="508">
        <f t="shared" si="44"/>
        <v>0</v>
      </c>
      <c r="BV166" s="508">
        <f t="shared" si="44"/>
        <v>0</v>
      </c>
      <c r="BW166" s="508">
        <f t="shared" si="44"/>
        <v>0</v>
      </c>
      <c r="BX166" s="508">
        <f t="shared" si="44"/>
        <v>0</v>
      </c>
      <c r="BY166" s="508">
        <f t="shared" si="44"/>
        <v>0</v>
      </c>
      <c r="BZ166" s="508">
        <f t="shared" si="44"/>
        <v>0</v>
      </c>
      <c r="CA166" s="508">
        <f t="shared" si="44"/>
        <v>0</v>
      </c>
      <c r="CB166" s="508">
        <f t="shared" si="44"/>
        <v>0</v>
      </c>
      <c r="CC166" s="508">
        <f t="shared" si="44"/>
        <v>0</v>
      </c>
      <c r="CD166" s="508">
        <f t="shared" si="44"/>
        <v>0</v>
      </c>
      <c r="CE166" s="508">
        <f t="shared" si="44"/>
        <v>0</v>
      </c>
      <c r="CF166" s="508">
        <f t="shared" si="44"/>
        <v>0</v>
      </c>
      <c r="CG166" s="508">
        <f t="shared" si="44"/>
        <v>0</v>
      </c>
      <c r="CH166" s="508">
        <f t="shared" si="44"/>
        <v>0</v>
      </c>
      <c r="CI166" s="508">
        <f t="shared" si="44"/>
        <v>0</v>
      </c>
      <c r="CJ166" s="508">
        <f t="shared" si="44"/>
        <v>0</v>
      </c>
      <c r="CK166" s="508">
        <f t="shared" si="44"/>
        <v>0</v>
      </c>
      <c r="CL166" s="508">
        <f t="shared" si="44"/>
        <v>0</v>
      </c>
      <c r="CM166" s="508">
        <f t="shared" si="44"/>
        <v>0</v>
      </c>
      <c r="CN166" s="508">
        <f t="shared" si="44"/>
        <v>0</v>
      </c>
      <c r="CO166" s="508">
        <f t="shared" si="44"/>
        <v>0</v>
      </c>
      <c r="CP166" s="508">
        <f t="shared" si="44"/>
        <v>0</v>
      </c>
      <c r="CQ166" s="508">
        <f t="shared" si="44"/>
        <v>0</v>
      </c>
      <c r="CR166" s="508">
        <f t="shared" si="44"/>
        <v>0</v>
      </c>
      <c r="CS166" s="508">
        <f t="shared" si="44"/>
        <v>0</v>
      </c>
      <c r="CT166" s="72"/>
    </row>
    <row r="167" spans="3:98" ht="14.25" hidden="1" customHeight="1" x14ac:dyDescent="0.35">
      <c r="C167" s="81" t="str">
        <f>C40</f>
        <v>B. Residual value</v>
      </c>
      <c r="E167" s="492">
        <f>G167+NPV(G.Asm!$F$40,H167:INDEX(H167:CS167,RP))</f>
        <v>0</v>
      </c>
      <c r="F167" s="492">
        <f>SUMIF($G$4:$CS$4,"&lt;="&amp;RP,G167:CS167)</f>
        <v>0</v>
      </c>
      <c r="G167" s="66">
        <f t="shared" ref="G167:BR167" si="45">G40</f>
        <v>0</v>
      </c>
      <c r="H167" s="66">
        <f t="shared" si="45"/>
        <v>0</v>
      </c>
      <c r="I167" s="66">
        <f t="shared" si="45"/>
        <v>0</v>
      </c>
      <c r="J167" s="66">
        <f t="shared" si="45"/>
        <v>0</v>
      </c>
      <c r="K167" s="66">
        <f t="shared" si="45"/>
        <v>0</v>
      </c>
      <c r="L167" s="66">
        <f t="shared" si="45"/>
        <v>0</v>
      </c>
      <c r="M167" s="66">
        <f t="shared" si="45"/>
        <v>0</v>
      </c>
      <c r="N167" s="66">
        <f t="shared" si="45"/>
        <v>0</v>
      </c>
      <c r="O167" s="66">
        <f t="shared" si="45"/>
        <v>0</v>
      </c>
      <c r="P167" s="66">
        <f t="shared" si="45"/>
        <v>0</v>
      </c>
      <c r="Q167" s="66">
        <f t="shared" si="45"/>
        <v>0</v>
      </c>
      <c r="R167" s="66">
        <f t="shared" si="45"/>
        <v>0</v>
      </c>
      <c r="S167" s="66">
        <f t="shared" si="45"/>
        <v>0</v>
      </c>
      <c r="T167" s="66">
        <f t="shared" si="45"/>
        <v>0</v>
      </c>
      <c r="U167" s="66">
        <f t="shared" si="45"/>
        <v>0</v>
      </c>
      <c r="V167" s="66">
        <f t="shared" si="45"/>
        <v>0</v>
      </c>
      <c r="W167" s="66">
        <f t="shared" si="45"/>
        <v>0</v>
      </c>
      <c r="X167" s="66">
        <f t="shared" si="45"/>
        <v>0</v>
      </c>
      <c r="Y167" s="66">
        <f t="shared" si="45"/>
        <v>0</v>
      </c>
      <c r="Z167" s="66">
        <f t="shared" si="45"/>
        <v>0</v>
      </c>
      <c r="AA167" s="66">
        <f t="shared" si="45"/>
        <v>0</v>
      </c>
      <c r="AB167" s="66">
        <f t="shared" si="45"/>
        <v>0</v>
      </c>
      <c r="AC167" s="66">
        <f t="shared" si="45"/>
        <v>0</v>
      </c>
      <c r="AD167" s="66">
        <f t="shared" si="45"/>
        <v>0</v>
      </c>
      <c r="AE167" s="66">
        <f t="shared" si="45"/>
        <v>0</v>
      </c>
      <c r="AF167" s="66">
        <f t="shared" si="45"/>
        <v>0</v>
      </c>
      <c r="AG167" s="66">
        <f t="shared" si="45"/>
        <v>0</v>
      </c>
      <c r="AH167" s="66">
        <f t="shared" si="45"/>
        <v>0</v>
      </c>
      <c r="AI167" s="66">
        <f t="shared" si="45"/>
        <v>0</v>
      </c>
      <c r="AJ167" s="66">
        <f t="shared" si="45"/>
        <v>0</v>
      </c>
      <c r="AK167" s="66">
        <f t="shared" si="45"/>
        <v>0</v>
      </c>
      <c r="AL167" s="66">
        <f t="shared" si="45"/>
        <v>0</v>
      </c>
      <c r="AM167" s="66">
        <f t="shared" si="45"/>
        <v>0</v>
      </c>
      <c r="AN167" s="66">
        <f t="shared" si="45"/>
        <v>0</v>
      </c>
      <c r="AO167" s="66">
        <f t="shared" si="45"/>
        <v>0</v>
      </c>
      <c r="AP167" s="66">
        <f t="shared" si="45"/>
        <v>0</v>
      </c>
      <c r="AQ167" s="66">
        <f t="shared" si="45"/>
        <v>0</v>
      </c>
      <c r="AR167" s="66">
        <f t="shared" si="45"/>
        <v>0</v>
      </c>
      <c r="AS167" s="66">
        <f t="shared" si="45"/>
        <v>0</v>
      </c>
      <c r="AT167" s="66">
        <f t="shared" si="45"/>
        <v>0</v>
      </c>
      <c r="AU167" s="66">
        <f t="shared" si="45"/>
        <v>0</v>
      </c>
      <c r="AV167" s="66">
        <f t="shared" si="45"/>
        <v>0</v>
      </c>
      <c r="AW167" s="66">
        <f t="shared" si="45"/>
        <v>0</v>
      </c>
      <c r="AX167" s="66">
        <f t="shared" si="45"/>
        <v>0</v>
      </c>
      <c r="AY167" s="66">
        <f t="shared" si="45"/>
        <v>0</v>
      </c>
      <c r="AZ167" s="66">
        <f t="shared" si="45"/>
        <v>0</v>
      </c>
      <c r="BA167" s="66">
        <f t="shared" si="45"/>
        <v>0</v>
      </c>
      <c r="BB167" s="66">
        <f t="shared" si="45"/>
        <v>0</v>
      </c>
      <c r="BC167" s="66">
        <f t="shared" si="45"/>
        <v>0</v>
      </c>
      <c r="BD167" s="66">
        <f t="shared" si="45"/>
        <v>0</v>
      </c>
      <c r="BE167" s="66">
        <f t="shared" si="45"/>
        <v>0</v>
      </c>
      <c r="BF167" s="66">
        <f t="shared" si="45"/>
        <v>0</v>
      </c>
      <c r="BG167" s="66">
        <f t="shared" si="45"/>
        <v>0</v>
      </c>
      <c r="BH167" s="66">
        <f t="shared" si="45"/>
        <v>0</v>
      </c>
      <c r="BI167" s="66">
        <f t="shared" si="45"/>
        <v>0</v>
      </c>
      <c r="BJ167" s="66">
        <f t="shared" si="45"/>
        <v>0</v>
      </c>
      <c r="BK167" s="66">
        <f t="shared" si="45"/>
        <v>0</v>
      </c>
      <c r="BL167" s="66">
        <f t="shared" si="45"/>
        <v>0</v>
      </c>
      <c r="BM167" s="66">
        <f t="shared" si="45"/>
        <v>0</v>
      </c>
      <c r="BN167" s="66">
        <f t="shared" si="45"/>
        <v>0</v>
      </c>
      <c r="BO167" s="66">
        <f t="shared" si="45"/>
        <v>0</v>
      </c>
      <c r="BP167" s="66">
        <f t="shared" si="45"/>
        <v>0</v>
      </c>
      <c r="BQ167" s="66">
        <f t="shared" si="45"/>
        <v>0</v>
      </c>
      <c r="BR167" s="66">
        <f t="shared" si="45"/>
        <v>0</v>
      </c>
      <c r="BS167" s="66">
        <f t="shared" ref="BS167:CS167" si="46">BS40</f>
        <v>0</v>
      </c>
      <c r="BT167" s="66">
        <f t="shared" si="46"/>
        <v>0</v>
      </c>
      <c r="BU167" s="66">
        <f t="shared" si="46"/>
        <v>0</v>
      </c>
      <c r="BV167" s="66">
        <f t="shared" si="46"/>
        <v>0</v>
      </c>
      <c r="BW167" s="66">
        <f t="shared" si="46"/>
        <v>0</v>
      </c>
      <c r="BX167" s="66">
        <f t="shared" si="46"/>
        <v>0</v>
      </c>
      <c r="BY167" s="66">
        <f t="shared" si="46"/>
        <v>0</v>
      </c>
      <c r="BZ167" s="66">
        <f t="shared" si="46"/>
        <v>0</v>
      </c>
      <c r="CA167" s="66">
        <f t="shared" si="46"/>
        <v>0</v>
      </c>
      <c r="CB167" s="66">
        <f t="shared" si="46"/>
        <v>0</v>
      </c>
      <c r="CC167" s="66">
        <f t="shared" si="46"/>
        <v>0</v>
      </c>
      <c r="CD167" s="66">
        <f t="shared" si="46"/>
        <v>0</v>
      </c>
      <c r="CE167" s="66">
        <f t="shared" si="46"/>
        <v>0</v>
      </c>
      <c r="CF167" s="66">
        <f t="shared" si="46"/>
        <v>0</v>
      </c>
      <c r="CG167" s="66">
        <f t="shared" si="46"/>
        <v>0</v>
      </c>
      <c r="CH167" s="66">
        <f t="shared" si="46"/>
        <v>0</v>
      </c>
      <c r="CI167" s="66">
        <f t="shared" si="46"/>
        <v>0</v>
      </c>
      <c r="CJ167" s="66">
        <f t="shared" si="46"/>
        <v>0</v>
      </c>
      <c r="CK167" s="66">
        <f t="shared" si="46"/>
        <v>0</v>
      </c>
      <c r="CL167" s="66">
        <f t="shared" si="46"/>
        <v>0</v>
      </c>
      <c r="CM167" s="66">
        <f t="shared" si="46"/>
        <v>0</v>
      </c>
      <c r="CN167" s="66">
        <f t="shared" si="46"/>
        <v>0</v>
      </c>
      <c r="CO167" s="66">
        <f t="shared" si="46"/>
        <v>0</v>
      </c>
      <c r="CP167" s="66">
        <f t="shared" si="46"/>
        <v>0</v>
      </c>
      <c r="CQ167" s="66">
        <f t="shared" si="46"/>
        <v>0</v>
      </c>
      <c r="CR167" s="66">
        <f t="shared" si="46"/>
        <v>0</v>
      </c>
      <c r="CS167" s="66">
        <f t="shared" si="46"/>
        <v>0</v>
      </c>
      <c r="CT167" s="9"/>
    </row>
    <row r="168" spans="3:98" ht="14.25" hidden="1" customHeight="1" x14ac:dyDescent="0.35">
      <c r="C168" s="81" t="str">
        <f>C44</f>
        <v>C. Total operating and maintenance costs</v>
      </c>
      <c r="E168" s="492">
        <f>G168+NPV(G.Asm!$F$40,H168:INDEX(H168:CS168,RP))</f>
        <v>0</v>
      </c>
      <c r="F168" s="492">
        <f>SUMIF($G$4:$CS$4,"&lt;="&amp;RP,G168:CS168)</f>
        <v>0</v>
      </c>
      <c r="G168" s="66">
        <f t="shared" ref="G168:BR168" si="47">G44</f>
        <v>0</v>
      </c>
      <c r="H168" s="66">
        <f t="shared" si="47"/>
        <v>0</v>
      </c>
      <c r="I168" s="66">
        <f t="shared" si="47"/>
        <v>0</v>
      </c>
      <c r="J168" s="66">
        <f t="shared" si="47"/>
        <v>0</v>
      </c>
      <c r="K168" s="66">
        <f t="shared" si="47"/>
        <v>0</v>
      </c>
      <c r="L168" s="66">
        <f t="shared" si="47"/>
        <v>0</v>
      </c>
      <c r="M168" s="66">
        <f t="shared" si="47"/>
        <v>0</v>
      </c>
      <c r="N168" s="66">
        <f t="shared" si="47"/>
        <v>0</v>
      </c>
      <c r="O168" s="66">
        <f t="shared" si="47"/>
        <v>0</v>
      </c>
      <c r="P168" s="66">
        <f t="shared" si="47"/>
        <v>0</v>
      </c>
      <c r="Q168" s="66">
        <f t="shared" si="47"/>
        <v>0</v>
      </c>
      <c r="R168" s="66">
        <f t="shared" si="47"/>
        <v>0</v>
      </c>
      <c r="S168" s="66">
        <f t="shared" si="47"/>
        <v>0</v>
      </c>
      <c r="T168" s="66">
        <f t="shared" si="47"/>
        <v>0</v>
      </c>
      <c r="U168" s="66">
        <f t="shared" si="47"/>
        <v>0</v>
      </c>
      <c r="V168" s="66">
        <f t="shared" si="47"/>
        <v>0</v>
      </c>
      <c r="W168" s="66">
        <f t="shared" si="47"/>
        <v>0</v>
      </c>
      <c r="X168" s="66">
        <f t="shared" si="47"/>
        <v>0</v>
      </c>
      <c r="Y168" s="66">
        <f t="shared" si="47"/>
        <v>0</v>
      </c>
      <c r="Z168" s="66">
        <f t="shared" si="47"/>
        <v>0</v>
      </c>
      <c r="AA168" s="66">
        <f t="shared" si="47"/>
        <v>0</v>
      </c>
      <c r="AB168" s="66">
        <f t="shared" si="47"/>
        <v>0</v>
      </c>
      <c r="AC168" s="66">
        <f t="shared" si="47"/>
        <v>0</v>
      </c>
      <c r="AD168" s="66">
        <f t="shared" si="47"/>
        <v>0</v>
      </c>
      <c r="AE168" s="66">
        <f t="shared" si="47"/>
        <v>0</v>
      </c>
      <c r="AF168" s="66">
        <f t="shared" si="47"/>
        <v>0</v>
      </c>
      <c r="AG168" s="66">
        <f t="shared" si="47"/>
        <v>0</v>
      </c>
      <c r="AH168" s="66">
        <f t="shared" si="47"/>
        <v>0</v>
      </c>
      <c r="AI168" s="66">
        <f t="shared" si="47"/>
        <v>0</v>
      </c>
      <c r="AJ168" s="66">
        <f t="shared" si="47"/>
        <v>0</v>
      </c>
      <c r="AK168" s="66">
        <f t="shared" si="47"/>
        <v>0</v>
      </c>
      <c r="AL168" s="66">
        <f t="shared" si="47"/>
        <v>0</v>
      </c>
      <c r="AM168" s="66">
        <f t="shared" si="47"/>
        <v>0</v>
      </c>
      <c r="AN168" s="66">
        <f t="shared" si="47"/>
        <v>0</v>
      </c>
      <c r="AO168" s="66">
        <f t="shared" si="47"/>
        <v>0</v>
      </c>
      <c r="AP168" s="66">
        <f t="shared" si="47"/>
        <v>0</v>
      </c>
      <c r="AQ168" s="66">
        <f t="shared" si="47"/>
        <v>0</v>
      </c>
      <c r="AR168" s="66">
        <f t="shared" si="47"/>
        <v>0</v>
      </c>
      <c r="AS168" s="66">
        <f t="shared" si="47"/>
        <v>0</v>
      </c>
      <c r="AT168" s="66">
        <f t="shared" si="47"/>
        <v>0</v>
      </c>
      <c r="AU168" s="66">
        <f t="shared" si="47"/>
        <v>0</v>
      </c>
      <c r="AV168" s="66">
        <f t="shared" si="47"/>
        <v>0</v>
      </c>
      <c r="AW168" s="66">
        <f t="shared" si="47"/>
        <v>0</v>
      </c>
      <c r="AX168" s="66">
        <f t="shared" si="47"/>
        <v>0</v>
      </c>
      <c r="AY168" s="66">
        <f t="shared" si="47"/>
        <v>0</v>
      </c>
      <c r="AZ168" s="66">
        <f t="shared" si="47"/>
        <v>0</v>
      </c>
      <c r="BA168" s="66">
        <f t="shared" si="47"/>
        <v>0</v>
      </c>
      <c r="BB168" s="66">
        <f t="shared" si="47"/>
        <v>0</v>
      </c>
      <c r="BC168" s="66">
        <f t="shared" si="47"/>
        <v>0</v>
      </c>
      <c r="BD168" s="66">
        <f t="shared" si="47"/>
        <v>0</v>
      </c>
      <c r="BE168" s="66">
        <f t="shared" si="47"/>
        <v>0</v>
      </c>
      <c r="BF168" s="66">
        <f t="shared" si="47"/>
        <v>0</v>
      </c>
      <c r="BG168" s="66">
        <f t="shared" si="47"/>
        <v>0</v>
      </c>
      <c r="BH168" s="66">
        <f t="shared" si="47"/>
        <v>0</v>
      </c>
      <c r="BI168" s="66">
        <f t="shared" si="47"/>
        <v>0</v>
      </c>
      <c r="BJ168" s="66">
        <f t="shared" si="47"/>
        <v>0</v>
      </c>
      <c r="BK168" s="66">
        <f t="shared" si="47"/>
        <v>0</v>
      </c>
      <c r="BL168" s="66">
        <f t="shared" si="47"/>
        <v>0</v>
      </c>
      <c r="BM168" s="66">
        <f t="shared" si="47"/>
        <v>0</v>
      </c>
      <c r="BN168" s="66">
        <f t="shared" si="47"/>
        <v>0</v>
      </c>
      <c r="BO168" s="66">
        <f t="shared" si="47"/>
        <v>0</v>
      </c>
      <c r="BP168" s="66">
        <f t="shared" si="47"/>
        <v>0</v>
      </c>
      <c r="BQ168" s="66">
        <f t="shared" si="47"/>
        <v>0</v>
      </c>
      <c r="BR168" s="66">
        <f t="shared" si="47"/>
        <v>0</v>
      </c>
      <c r="BS168" s="66">
        <f t="shared" ref="BS168:CS168" si="48">BS44</f>
        <v>0</v>
      </c>
      <c r="BT168" s="66">
        <f t="shared" si="48"/>
        <v>0</v>
      </c>
      <c r="BU168" s="66">
        <f t="shared" si="48"/>
        <v>0</v>
      </c>
      <c r="BV168" s="66">
        <f t="shared" si="48"/>
        <v>0</v>
      </c>
      <c r="BW168" s="66">
        <f t="shared" si="48"/>
        <v>0</v>
      </c>
      <c r="BX168" s="66">
        <f t="shared" si="48"/>
        <v>0</v>
      </c>
      <c r="BY168" s="66">
        <f t="shared" si="48"/>
        <v>0</v>
      </c>
      <c r="BZ168" s="66">
        <f t="shared" si="48"/>
        <v>0</v>
      </c>
      <c r="CA168" s="66">
        <f t="shared" si="48"/>
        <v>0</v>
      </c>
      <c r="CB168" s="66">
        <f t="shared" si="48"/>
        <v>0</v>
      </c>
      <c r="CC168" s="66">
        <f t="shared" si="48"/>
        <v>0</v>
      </c>
      <c r="CD168" s="66">
        <f t="shared" si="48"/>
        <v>0</v>
      </c>
      <c r="CE168" s="66">
        <f t="shared" si="48"/>
        <v>0</v>
      </c>
      <c r="CF168" s="66">
        <f t="shared" si="48"/>
        <v>0</v>
      </c>
      <c r="CG168" s="66">
        <f t="shared" si="48"/>
        <v>0</v>
      </c>
      <c r="CH168" s="66">
        <f t="shared" si="48"/>
        <v>0</v>
      </c>
      <c r="CI168" s="66">
        <f t="shared" si="48"/>
        <v>0</v>
      </c>
      <c r="CJ168" s="66">
        <f t="shared" si="48"/>
        <v>0</v>
      </c>
      <c r="CK168" s="66">
        <f t="shared" si="48"/>
        <v>0</v>
      </c>
      <c r="CL168" s="66">
        <f t="shared" si="48"/>
        <v>0</v>
      </c>
      <c r="CM168" s="66">
        <f t="shared" si="48"/>
        <v>0</v>
      </c>
      <c r="CN168" s="66">
        <f t="shared" si="48"/>
        <v>0</v>
      </c>
      <c r="CO168" s="66">
        <f t="shared" si="48"/>
        <v>0</v>
      </c>
      <c r="CP168" s="66">
        <f t="shared" si="48"/>
        <v>0</v>
      </c>
      <c r="CQ168" s="66">
        <f t="shared" si="48"/>
        <v>0</v>
      </c>
      <c r="CR168" s="66">
        <f t="shared" si="48"/>
        <v>0</v>
      </c>
      <c r="CS168" s="66">
        <f t="shared" si="48"/>
        <v>0</v>
      </c>
      <c r="CT168" s="9"/>
    </row>
    <row r="169" spans="3:98" ht="14.25" hidden="1" customHeight="1" x14ac:dyDescent="0.35">
      <c r="C169" s="81" t="str">
        <f>C71</f>
        <v>F. Total revenues</v>
      </c>
      <c r="E169" s="492">
        <f>G169+NPV(G.Asm!$F$40,H169:INDEX(H169:CS169,RP))</f>
        <v>0</v>
      </c>
      <c r="F169" s="492">
        <f>SUMIF($G$4:$CS$4,"&lt;="&amp;RP,G169:CS169)</f>
        <v>0</v>
      </c>
      <c r="G169" s="66">
        <f t="shared" ref="G169:BR169" si="49">G71</f>
        <v>0</v>
      </c>
      <c r="H169" s="66">
        <f t="shared" si="49"/>
        <v>0</v>
      </c>
      <c r="I169" s="66">
        <f t="shared" si="49"/>
        <v>0</v>
      </c>
      <c r="J169" s="66">
        <f t="shared" si="49"/>
        <v>0</v>
      </c>
      <c r="K169" s="66">
        <f t="shared" si="49"/>
        <v>0</v>
      </c>
      <c r="L169" s="66">
        <f t="shared" si="49"/>
        <v>0</v>
      </c>
      <c r="M169" s="66">
        <f t="shared" si="49"/>
        <v>0</v>
      </c>
      <c r="N169" s="66">
        <f t="shared" si="49"/>
        <v>0</v>
      </c>
      <c r="O169" s="66">
        <f t="shared" si="49"/>
        <v>0</v>
      </c>
      <c r="P169" s="66">
        <f t="shared" si="49"/>
        <v>0</v>
      </c>
      <c r="Q169" s="66">
        <f t="shared" si="49"/>
        <v>0</v>
      </c>
      <c r="R169" s="66">
        <f t="shared" si="49"/>
        <v>0</v>
      </c>
      <c r="S169" s="66">
        <f t="shared" si="49"/>
        <v>0</v>
      </c>
      <c r="T169" s="66">
        <f t="shared" si="49"/>
        <v>0</v>
      </c>
      <c r="U169" s="66">
        <f t="shared" si="49"/>
        <v>0</v>
      </c>
      <c r="V169" s="66">
        <f t="shared" si="49"/>
        <v>0</v>
      </c>
      <c r="W169" s="66">
        <f t="shared" si="49"/>
        <v>0</v>
      </c>
      <c r="X169" s="66">
        <f t="shared" si="49"/>
        <v>0</v>
      </c>
      <c r="Y169" s="66">
        <f t="shared" si="49"/>
        <v>0</v>
      </c>
      <c r="Z169" s="66">
        <f t="shared" si="49"/>
        <v>0</v>
      </c>
      <c r="AA169" s="66">
        <f t="shared" si="49"/>
        <v>0</v>
      </c>
      <c r="AB169" s="66">
        <f t="shared" si="49"/>
        <v>0</v>
      </c>
      <c r="AC169" s="66">
        <f t="shared" si="49"/>
        <v>0</v>
      </c>
      <c r="AD169" s="66">
        <f t="shared" si="49"/>
        <v>0</v>
      </c>
      <c r="AE169" s="66">
        <f t="shared" si="49"/>
        <v>0</v>
      </c>
      <c r="AF169" s="66">
        <f t="shared" si="49"/>
        <v>0</v>
      </c>
      <c r="AG169" s="66">
        <f t="shared" si="49"/>
        <v>0</v>
      </c>
      <c r="AH169" s="66">
        <f t="shared" si="49"/>
        <v>0</v>
      </c>
      <c r="AI169" s="66">
        <f t="shared" si="49"/>
        <v>0</v>
      </c>
      <c r="AJ169" s="66">
        <f t="shared" si="49"/>
        <v>0</v>
      </c>
      <c r="AK169" s="66">
        <f t="shared" si="49"/>
        <v>0</v>
      </c>
      <c r="AL169" s="66">
        <f t="shared" si="49"/>
        <v>0</v>
      </c>
      <c r="AM169" s="66">
        <f t="shared" si="49"/>
        <v>0</v>
      </c>
      <c r="AN169" s="66">
        <f t="shared" si="49"/>
        <v>0</v>
      </c>
      <c r="AO169" s="66">
        <f t="shared" si="49"/>
        <v>0</v>
      </c>
      <c r="AP169" s="66">
        <f t="shared" si="49"/>
        <v>0</v>
      </c>
      <c r="AQ169" s="66">
        <f t="shared" si="49"/>
        <v>0</v>
      </c>
      <c r="AR169" s="66">
        <f t="shared" si="49"/>
        <v>0</v>
      </c>
      <c r="AS169" s="66">
        <f t="shared" si="49"/>
        <v>0</v>
      </c>
      <c r="AT169" s="66">
        <f t="shared" si="49"/>
        <v>0</v>
      </c>
      <c r="AU169" s="66">
        <f t="shared" si="49"/>
        <v>0</v>
      </c>
      <c r="AV169" s="66">
        <f t="shared" si="49"/>
        <v>0</v>
      </c>
      <c r="AW169" s="66">
        <f t="shared" si="49"/>
        <v>0</v>
      </c>
      <c r="AX169" s="66">
        <f t="shared" si="49"/>
        <v>0</v>
      </c>
      <c r="AY169" s="66">
        <f t="shared" si="49"/>
        <v>0</v>
      </c>
      <c r="AZ169" s="66">
        <f t="shared" si="49"/>
        <v>0</v>
      </c>
      <c r="BA169" s="66">
        <f t="shared" si="49"/>
        <v>0</v>
      </c>
      <c r="BB169" s="66">
        <f t="shared" si="49"/>
        <v>0</v>
      </c>
      <c r="BC169" s="66">
        <f t="shared" si="49"/>
        <v>0</v>
      </c>
      <c r="BD169" s="66">
        <f t="shared" si="49"/>
        <v>0</v>
      </c>
      <c r="BE169" s="66">
        <f t="shared" si="49"/>
        <v>0</v>
      </c>
      <c r="BF169" s="66">
        <f t="shared" si="49"/>
        <v>0</v>
      </c>
      <c r="BG169" s="66">
        <f t="shared" si="49"/>
        <v>0</v>
      </c>
      <c r="BH169" s="66">
        <f t="shared" si="49"/>
        <v>0</v>
      </c>
      <c r="BI169" s="66">
        <f t="shared" si="49"/>
        <v>0</v>
      </c>
      <c r="BJ169" s="66">
        <f t="shared" si="49"/>
        <v>0</v>
      </c>
      <c r="BK169" s="66">
        <f t="shared" si="49"/>
        <v>0</v>
      </c>
      <c r="BL169" s="66">
        <f t="shared" si="49"/>
        <v>0</v>
      </c>
      <c r="BM169" s="66">
        <f t="shared" si="49"/>
        <v>0</v>
      </c>
      <c r="BN169" s="66">
        <f t="shared" si="49"/>
        <v>0</v>
      </c>
      <c r="BO169" s="66">
        <f t="shared" si="49"/>
        <v>0</v>
      </c>
      <c r="BP169" s="66">
        <f t="shared" si="49"/>
        <v>0</v>
      </c>
      <c r="BQ169" s="66">
        <f t="shared" si="49"/>
        <v>0</v>
      </c>
      <c r="BR169" s="66">
        <f t="shared" si="49"/>
        <v>0</v>
      </c>
      <c r="BS169" s="66">
        <f t="shared" ref="BS169:CS169" si="50">BS71</f>
        <v>0</v>
      </c>
      <c r="BT169" s="66">
        <f t="shared" si="50"/>
        <v>0</v>
      </c>
      <c r="BU169" s="66">
        <f t="shared" si="50"/>
        <v>0</v>
      </c>
      <c r="BV169" s="66">
        <f t="shared" si="50"/>
        <v>0</v>
      </c>
      <c r="BW169" s="66">
        <f t="shared" si="50"/>
        <v>0</v>
      </c>
      <c r="BX169" s="66">
        <f t="shared" si="50"/>
        <v>0</v>
      </c>
      <c r="BY169" s="66">
        <f t="shared" si="50"/>
        <v>0</v>
      </c>
      <c r="BZ169" s="66">
        <f t="shared" si="50"/>
        <v>0</v>
      </c>
      <c r="CA169" s="66">
        <f t="shared" si="50"/>
        <v>0</v>
      </c>
      <c r="CB169" s="66">
        <f t="shared" si="50"/>
        <v>0</v>
      </c>
      <c r="CC169" s="66">
        <f t="shared" si="50"/>
        <v>0</v>
      </c>
      <c r="CD169" s="66">
        <f t="shared" si="50"/>
        <v>0</v>
      </c>
      <c r="CE169" s="66">
        <f t="shared" si="50"/>
        <v>0</v>
      </c>
      <c r="CF169" s="66">
        <f t="shared" si="50"/>
        <v>0</v>
      </c>
      <c r="CG169" s="66">
        <f t="shared" si="50"/>
        <v>0</v>
      </c>
      <c r="CH169" s="66">
        <f t="shared" si="50"/>
        <v>0</v>
      </c>
      <c r="CI169" s="66">
        <f t="shared" si="50"/>
        <v>0</v>
      </c>
      <c r="CJ169" s="66">
        <f t="shared" si="50"/>
        <v>0</v>
      </c>
      <c r="CK169" s="66">
        <f t="shared" si="50"/>
        <v>0</v>
      </c>
      <c r="CL169" s="66">
        <f t="shared" si="50"/>
        <v>0</v>
      </c>
      <c r="CM169" s="66">
        <f t="shared" si="50"/>
        <v>0</v>
      </c>
      <c r="CN169" s="66">
        <f t="shared" si="50"/>
        <v>0</v>
      </c>
      <c r="CO169" s="66">
        <f t="shared" si="50"/>
        <v>0</v>
      </c>
      <c r="CP169" s="66">
        <f t="shared" si="50"/>
        <v>0</v>
      </c>
      <c r="CQ169" s="66">
        <f t="shared" si="50"/>
        <v>0</v>
      </c>
      <c r="CR169" s="66">
        <f t="shared" si="50"/>
        <v>0</v>
      </c>
      <c r="CS169" s="66">
        <f t="shared" si="50"/>
        <v>0</v>
      </c>
      <c r="CT169" s="9"/>
    </row>
    <row r="170" spans="3:98" s="3" customFormat="1" ht="14.25" hidden="1" customHeight="1" x14ac:dyDescent="0.3">
      <c r="C170" s="87"/>
      <c r="E170" s="495"/>
      <c r="F170" s="495"/>
      <c r="G170" s="131"/>
      <c r="H170" s="131"/>
      <c r="I170" s="131"/>
      <c r="J170" s="131"/>
      <c r="K170" s="131"/>
      <c r="L170" s="131"/>
      <c r="M170" s="131"/>
      <c r="N170" s="131"/>
      <c r="O170" s="131"/>
      <c r="P170" s="131"/>
      <c r="Q170" s="131"/>
      <c r="R170" s="131"/>
      <c r="S170" s="131"/>
      <c r="T170" s="131"/>
      <c r="U170" s="131"/>
      <c r="V170" s="131"/>
      <c r="W170" s="131"/>
      <c r="X170" s="131"/>
      <c r="Y170" s="131"/>
      <c r="Z170" s="131"/>
      <c r="AA170" s="131"/>
      <c r="AB170" s="131"/>
      <c r="AC170" s="131"/>
      <c r="AD170" s="131"/>
      <c r="AE170" s="131"/>
      <c r="AF170" s="131"/>
      <c r="AG170" s="131"/>
      <c r="AH170" s="131"/>
      <c r="AI170" s="131"/>
      <c r="AJ170" s="131"/>
      <c r="AK170" s="131"/>
      <c r="AL170" s="131"/>
      <c r="AM170" s="131"/>
      <c r="AN170" s="131"/>
      <c r="AO170" s="131"/>
      <c r="AP170" s="131"/>
      <c r="AQ170" s="131"/>
      <c r="AR170" s="131"/>
      <c r="AS170" s="131"/>
      <c r="AT170" s="131"/>
      <c r="AU170" s="131"/>
      <c r="AV170" s="131"/>
      <c r="AW170" s="131"/>
      <c r="AX170" s="131"/>
      <c r="AY170" s="131"/>
      <c r="AZ170" s="131"/>
      <c r="BA170" s="131"/>
      <c r="BB170" s="131"/>
      <c r="BC170" s="131"/>
      <c r="BD170" s="131"/>
      <c r="BE170" s="131"/>
      <c r="BF170" s="131"/>
      <c r="BG170" s="131"/>
      <c r="BH170" s="131"/>
      <c r="BI170" s="131"/>
      <c r="BJ170" s="131"/>
      <c r="BK170" s="131"/>
      <c r="BL170" s="131"/>
      <c r="BM170" s="131"/>
      <c r="BN170" s="131"/>
      <c r="BO170" s="131"/>
      <c r="BP170" s="131"/>
      <c r="BQ170" s="131"/>
      <c r="BR170" s="131"/>
      <c r="BS170" s="131"/>
      <c r="BT170" s="131"/>
      <c r="BU170" s="131"/>
      <c r="BV170" s="131"/>
      <c r="BW170" s="131"/>
      <c r="BX170" s="131"/>
      <c r="BY170" s="131"/>
      <c r="BZ170" s="131"/>
      <c r="CA170" s="131"/>
      <c r="CB170" s="131"/>
      <c r="CC170" s="131"/>
      <c r="CD170" s="131"/>
      <c r="CE170" s="131"/>
      <c r="CF170" s="131"/>
      <c r="CG170" s="131"/>
      <c r="CH170" s="131"/>
      <c r="CI170" s="131"/>
      <c r="CJ170" s="131"/>
      <c r="CK170" s="131"/>
      <c r="CL170" s="131"/>
      <c r="CM170" s="131"/>
      <c r="CN170" s="131"/>
      <c r="CO170" s="131"/>
      <c r="CP170" s="131"/>
      <c r="CQ170" s="131"/>
      <c r="CR170" s="131"/>
      <c r="CS170" s="131"/>
      <c r="CT170" s="9"/>
    </row>
    <row r="171" spans="3:98" ht="14.25" hidden="1" customHeight="1" x14ac:dyDescent="0.35">
      <c r="C171" s="81" t="str">
        <f>C67</f>
        <v>E. Text: Text/Year</v>
      </c>
      <c r="E171" s="492">
        <f>G171+NPV(G.Asm!$F$40,H171:INDEX(H171:CS171,RP))</f>
        <v>0</v>
      </c>
      <c r="F171" s="492">
        <f>SUMIF($G$4:$CS$4,"&lt;="&amp;RP,G171:CS171)</f>
        <v>0</v>
      </c>
      <c r="G171" s="66">
        <f t="shared" ref="G171:BR171" si="51">G67</f>
        <v>0</v>
      </c>
      <c r="H171" s="66">
        <f t="shared" si="51"/>
        <v>0</v>
      </c>
      <c r="I171" s="66">
        <f t="shared" si="51"/>
        <v>0</v>
      </c>
      <c r="J171" s="66">
        <f t="shared" si="51"/>
        <v>0</v>
      </c>
      <c r="K171" s="66">
        <f t="shared" si="51"/>
        <v>0</v>
      </c>
      <c r="L171" s="66">
        <f t="shared" si="51"/>
        <v>0</v>
      </c>
      <c r="M171" s="66">
        <f t="shared" si="51"/>
        <v>0</v>
      </c>
      <c r="N171" s="66">
        <f t="shared" si="51"/>
        <v>0</v>
      </c>
      <c r="O171" s="66">
        <f t="shared" si="51"/>
        <v>0</v>
      </c>
      <c r="P171" s="66">
        <f t="shared" si="51"/>
        <v>0</v>
      </c>
      <c r="Q171" s="66">
        <f t="shared" si="51"/>
        <v>0</v>
      </c>
      <c r="R171" s="66">
        <f t="shared" si="51"/>
        <v>0</v>
      </c>
      <c r="S171" s="66">
        <f t="shared" si="51"/>
        <v>0</v>
      </c>
      <c r="T171" s="66">
        <f t="shared" si="51"/>
        <v>0</v>
      </c>
      <c r="U171" s="66">
        <f t="shared" si="51"/>
        <v>0</v>
      </c>
      <c r="V171" s="66">
        <f t="shared" si="51"/>
        <v>0</v>
      </c>
      <c r="W171" s="66">
        <f t="shared" si="51"/>
        <v>0</v>
      </c>
      <c r="X171" s="66">
        <f t="shared" si="51"/>
        <v>0</v>
      </c>
      <c r="Y171" s="66">
        <f t="shared" si="51"/>
        <v>0</v>
      </c>
      <c r="Z171" s="66">
        <f t="shared" si="51"/>
        <v>0</v>
      </c>
      <c r="AA171" s="66">
        <f t="shared" si="51"/>
        <v>0</v>
      </c>
      <c r="AB171" s="66">
        <f t="shared" si="51"/>
        <v>0</v>
      </c>
      <c r="AC171" s="66">
        <f t="shared" si="51"/>
        <v>0</v>
      </c>
      <c r="AD171" s="66">
        <f t="shared" si="51"/>
        <v>0</v>
      </c>
      <c r="AE171" s="66">
        <f t="shared" si="51"/>
        <v>0</v>
      </c>
      <c r="AF171" s="66">
        <f t="shared" si="51"/>
        <v>0</v>
      </c>
      <c r="AG171" s="66">
        <f t="shared" si="51"/>
        <v>0</v>
      </c>
      <c r="AH171" s="66">
        <f t="shared" si="51"/>
        <v>0</v>
      </c>
      <c r="AI171" s="66">
        <f t="shared" si="51"/>
        <v>0</v>
      </c>
      <c r="AJ171" s="66">
        <f t="shared" si="51"/>
        <v>0</v>
      </c>
      <c r="AK171" s="66">
        <f t="shared" si="51"/>
        <v>0</v>
      </c>
      <c r="AL171" s="66">
        <f t="shared" si="51"/>
        <v>0</v>
      </c>
      <c r="AM171" s="66">
        <f t="shared" si="51"/>
        <v>0</v>
      </c>
      <c r="AN171" s="66">
        <f t="shared" si="51"/>
        <v>0</v>
      </c>
      <c r="AO171" s="66">
        <f t="shared" si="51"/>
        <v>0</v>
      </c>
      <c r="AP171" s="66">
        <f t="shared" si="51"/>
        <v>0</v>
      </c>
      <c r="AQ171" s="66">
        <f t="shared" si="51"/>
        <v>0</v>
      </c>
      <c r="AR171" s="66">
        <f t="shared" si="51"/>
        <v>0</v>
      </c>
      <c r="AS171" s="66">
        <f t="shared" si="51"/>
        <v>0</v>
      </c>
      <c r="AT171" s="66">
        <f t="shared" si="51"/>
        <v>0</v>
      </c>
      <c r="AU171" s="66">
        <f t="shared" si="51"/>
        <v>0</v>
      </c>
      <c r="AV171" s="66">
        <f t="shared" si="51"/>
        <v>0</v>
      </c>
      <c r="AW171" s="66">
        <f t="shared" si="51"/>
        <v>0</v>
      </c>
      <c r="AX171" s="66">
        <f t="shared" si="51"/>
        <v>0</v>
      </c>
      <c r="AY171" s="66">
        <f t="shared" si="51"/>
        <v>0</v>
      </c>
      <c r="AZ171" s="66">
        <f t="shared" si="51"/>
        <v>0</v>
      </c>
      <c r="BA171" s="66">
        <f t="shared" si="51"/>
        <v>0</v>
      </c>
      <c r="BB171" s="66">
        <f t="shared" si="51"/>
        <v>0</v>
      </c>
      <c r="BC171" s="66">
        <f t="shared" si="51"/>
        <v>0</v>
      </c>
      <c r="BD171" s="66">
        <f t="shared" si="51"/>
        <v>0</v>
      </c>
      <c r="BE171" s="66">
        <f t="shared" si="51"/>
        <v>0</v>
      </c>
      <c r="BF171" s="66">
        <f t="shared" si="51"/>
        <v>0</v>
      </c>
      <c r="BG171" s="66">
        <f t="shared" si="51"/>
        <v>0</v>
      </c>
      <c r="BH171" s="66">
        <f t="shared" si="51"/>
        <v>0</v>
      </c>
      <c r="BI171" s="66">
        <f t="shared" si="51"/>
        <v>0</v>
      </c>
      <c r="BJ171" s="66">
        <f t="shared" si="51"/>
        <v>0</v>
      </c>
      <c r="BK171" s="66">
        <f t="shared" si="51"/>
        <v>0</v>
      </c>
      <c r="BL171" s="66">
        <f t="shared" si="51"/>
        <v>0</v>
      </c>
      <c r="BM171" s="66">
        <f t="shared" si="51"/>
        <v>0</v>
      </c>
      <c r="BN171" s="66">
        <f t="shared" si="51"/>
        <v>0</v>
      </c>
      <c r="BO171" s="66">
        <f t="shared" si="51"/>
        <v>0</v>
      </c>
      <c r="BP171" s="66">
        <f t="shared" si="51"/>
        <v>0</v>
      </c>
      <c r="BQ171" s="66">
        <f t="shared" si="51"/>
        <v>0</v>
      </c>
      <c r="BR171" s="66">
        <f t="shared" si="51"/>
        <v>0</v>
      </c>
      <c r="BS171" s="66">
        <f t="shared" ref="BS171:CS171" si="52">BS67</f>
        <v>0</v>
      </c>
      <c r="BT171" s="66">
        <f t="shared" si="52"/>
        <v>0</v>
      </c>
      <c r="BU171" s="66">
        <f t="shared" si="52"/>
        <v>0</v>
      </c>
      <c r="BV171" s="66">
        <f t="shared" si="52"/>
        <v>0</v>
      </c>
      <c r="BW171" s="66">
        <f t="shared" si="52"/>
        <v>0</v>
      </c>
      <c r="BX171" s="66">
        <f t="shared" si="52"/>
        <v>0</v>
      </c>
      <c r="BY171" s="66">
        <f t="shared" si="52"/>
        <v>0</v>
      </c>
      <c r="BZ171" s="66">
        <f t="shared" si="52"/>
        <v>0</v>
      </c>
      <c r="CA171" s="66">
        <f t="shared" si="52"/>
        <v>0</v>
      </c>
      <c r="CB171" s="66">
        <f t="shared" si="52"/>
        <v>0</v>
      </c>
      <c r="CC171" s="66">
        <f t="shared" si="52"/>
        <v>0</v>
      </c>
      <c r="CD171" s="66">
        <f t="shared" si="52"/>
        <v>0</v>
      </c>
      <c r="CE171" s="66">
        <f t="shared" si="52"/>
        <v>0</v>
      </c>
      <c r="CF171" s="66">
        <f t="shared" si="52"/>
        <v>0</v>
      </c>
      <c r="CG171" s="66">
        <f t="shared" si="52"/>
        <v>0</v>
      </c>
      <c r="CH171" s="66">
        <f t="shared" si="52"/>
        <v>0</v>
      </c>
      <c r="CI171" s="66">
        <f t="shared" si="52"/>
        <v>0</v>
      </c>
      <c r="CJ171" s="66">
        <f t="shared" si="52"/>
        <v>0</v>
      </c>
      <c r="CK171" s="66">
        <f t="shared" si="52"/>
        <v>0</v>
      </c>
      <c r="CL171" s="66">
        <f t="shared" si="52"/>
        <v>0</v>
      </c>
      <c r="CM171" s="66">
        <f t="shared" si="52"/>
        <v>0</v>
      </c>
      <c r="CN171" s="66">
        <f t="shared" si="52"/>
        <v>0</v>
      </c>
      <c r="CO171" s="66">
        <f t="shared" si="52"/>
        <v>0</v>
      </c>
      <c r="CP171" s="66">
        <f t="shared" si="52"/>
        <v>0</v>
      </c>
      <c r="CQ171" s="66">
        <f t="shared" si="52"/>
        <v>0</v>
      </c>
      <c r="CR171" s="66">
        <f t="shared" si="52"/>
        <v>0</v>
      </c>
      <c r="CS171" s="66">
        <f t="shared" si="52"/>
        <v>0</v>
      </c>
      <c r="CT171" s="9"/>
    </row>
    <row r="172" spans="3:98" hidden="1" x14ac:dyDescent="0.35">
      <c r="E172" s="495"/>
      <c r="F172" s="495"/>
      <c r="G172" s="131"/>
      <c r="H172" s="131"/>
      <c r="I172" s="131"/>
      <c r="J172" s="131"/>
      <c r="K172" s="131"/>
      <c r="L172" s="131"/>
      <c r="M172" s="131"/>
      <c r="N172" s="131"/>
      <c r="O172" s="131"/>
      <c r="P172" s="131"/>
      <c r="Q172" s="131"/>
      <c r="R172" s="131"/>
      <c r="S172" s="131"/>
      <c r="T172" s="131"/>
      <c r="U172" s="131"/>
      <c r="V172" s="131"/>
      <c r="W172" s="131"/>
      <c r="X172" s="131"/>
      <c r="Y172" s="131"/>
      <c r="Z172" s="131"/>
      <c r="AA172" s="131"/>
      <c r="AB172" s="131"/>
      <c r="AC172" s="131"/>
      <c r="AD172" s="131"/>
      <c r="AE172" s="131"/>
      <c r="AF172" s="131"/>
      <c r="AG172" s="131"/>
      <c r="AH172" s="131"/>
      <c r="AI172" s="131"/>
      <c r="AJ172" s="131"/>
      <c r="AK172" s="131"/>
      <c r="AL172" s="131"/>
      <c r="AM172" s="131"/>
      <c r="AN172" s="131"/>
      <c r="AO172" s="131"/>
      <c r="AP172" s="131"/>
      <c r="AQ172" s="131"/>
      <c r="AR172" s="131"/>
      <c r="AS172" s="131"/>
      <c r="AT172" s="131"/>
      <c r="AU172" s="131"/>
      <c r="AV172" s="131"/>
      <c r="AW172" s="131"/>
      <c r="AX172" s="131"/>
      <c r="AY172" s="131"/>
      <c r="AZ172" s="131"/>
      <c r="BA172" s="131"/>
      <c r="BB172" s="131"/>
      <c r="BC172" s="131"/>
      <c r="BD172" s="131"/>
      <c r="BE172" s="131"/>
      <c r="BF172" s="131"/>
      <c r="BG172" s="131"/>
      <c r="BH172" s="131"/>
      <c r="BI172" s="131"/>
      <c r="BJ172" s="131"/>
      <c r="BK172" s="131"/>
      <c r="BL172" s="131"/>
      <c r="BM172" s="131"/>
      <c r="BN172" s="131"/>
      <c r="BO172" s="131"/>
      <c r="BP172" s="131"/>
      <c r="BQ172" s="131"/>
      <c r="BR172" s="131"/>
      <c r="BS172" s="131"/>
      <c r="BT172" s="131"/>
      <c r="BU172" s="131"/>
      <c r="BV172" s="131"/>
      <c r="BW172" s="131"/>
      <c r="BX172" s="131"/>
      <c r="BY172" s="131"/>
      <c r="BZ172" s="131"/>
      <c r="CA172" s="131"/>
      <c r="CB172" s="131"/>
      <c r="CC172" s="131"/>
      <c r="CD172" s="131"/>
      <c r="CE172" s="131"/>
      <c r="CF172" s="131"/>
      <c r="CG172" s="131"/>
      <c r="CH172" s="131"/>
      <c r="CI172" s="131"/>
      <c r="CJ172" s="131"/>
      <c r="CK172" s="131"/>
      <c r="CL172" s="131"/>
      <c r="CM172" s="131"/>
      <c r="CN172" s="131"/>
      <c r="CO172" s="131"/>
      <c r="CP172" s="131"/>
      <c r="CQ172" s="131"/>
      <c r="CR172" s="131"/>
      <c r="CS172" s="131"/>
      <c r="CT172" s="9"/>
    </row>
    <row r="173" spans="3:98" ht="14.25" hidden="1" customHeight="1" x14ac:dyDescent="0.35">
      <c r="C173" s="81" t="str">
        <f>C95</f>
        <v>G. Total net value of externalities</v>
      </c>
      <c r="E173" s="492">
        <f>G173+NPV(G.Asm!$F$40,H173:INDEX(H173:CS173,RP))</f>
        <v>0</v>
      </c>
      <c r="F173" s="492">
        <f>SUMIF($G$4:$CS$4,"&lt;="&amp;RP,G173:CS173)</f>
        <v>0</v>
      </c>
      <c r="G173" s="66">
        <f t="shared" ref="G173:BR173" si="53">G95</f>
        <v>0</v>
      </c>
      <c r="H173" s="66">
        <f t="shared" si="53"/>
        <v>0</v>
      </c>
      <c r="I173" s="66">
        <f t="shared" si="53"/>
        <v>0</v>
      </c>
      <c r="J173" s="66">
        <f t="shared" si="53"/>
        <v>0</v>
      </c>
      <c r="K173" s="66">
        <f t="shared" si="53"/>
        <v>0</v>
      </c>
      <c r="L173" s="66">
        <f t="shared" si="53"/>
        <v>0</v>
      </c>
      <c r="M173" s="66">
        <f t="shared" si="53"/>
        <v>0</v>
      </c>
      <c r="N173" s="66">
        <f t="shared" si="53"/>
        <v>0</v>
      </c>
      <c r="O173" s="66">
        <f t="shared" si="53"/>
        <v>0</v>
      </c>
      <c r="P173" s="66">
        <f t="shared" si="53"/>
        <v>0</v>
      </c>
      <c r="Q173" s="66">
        <f t="shared" si="53"/>
        <v>0</v>
      </c>
      <c r="R173" s="66">
        <f t="shared" si="53"/>
        <v>0</v>
      </c>
      <c r="S173" s="66">
        <f t="shared" si="53"/>
        <v>0</v>
      </c>
      <c r="T173" s="66">
        <f t="shared" si="53"/>
        <v>0</v>
      </c>
      <c r="U173" s="66">
        <f t="shared" si="53"/>
        <v>0</v>
      </c>
      <c r="V173" s="66">
        <f t="shared" si="53"/>
        <v>0</v>
      </c>
      <c r="W173" s="66">
        <f t="shared" si="53"/>
        <v>0</v>
      </c>
      <c r="X173" s="66">
        <f t="shared" si="53"/>
        <v>0</v>
      </c>
      <c r="Y173" s="66">
        <f t="shared" si="53"/>
        <v>0</v>
      </c>
      <c r="Z173" s="66">
        <f t="shared" si="53"/>
        <v>0</v>
      </c>
      <c r="AA173" s="66">
        <f t="shared" si="53"/>
        <v>0</v>
      </c>
      <c r="AB173" s="66">
        <f t="shared" si="53"/>
        <v>0</v>
      </c>
      <c r="AC173" s="66">
        <f t="shared" si="53"/>
        <v>0</v>
      </c>
      <c r="AD173" s="66">
        <f t="shared" si="53"/>
        <v>0</v>
      </c>
      <c r="AE173" s="66">
        <f t="shared" si="53"/>
        <v>0</v>
      </c>
      <c r="AF173" s="66">
        <f t="shared" si="53"/>
        <v>0</v>
      </c>
      <c r="AG173" s="66">
        <f t="shared" si="53"/>
        <v>0</v>
      </c>
      <c r="AH173" s="66">
        <f t="shared" si="53"/>
        <v>0</v>
      </c>
      <c r="AI173" s="66">
        <f t="shared" si="53"/>
        <v>0</v>
      </c>
      <c r="AJ173" s="66">
        <f t="shared" si="53"/>
        <v>0</v>
      </c>
      <c r="AK173" s="66">
        <f t="shared" si="53"/>
        <v>0</v>
      </c>
      <c r="AL173" s="66">
        <f t="shared" si="53"/>
        <v>0</v>
      </c>
      <c r="AM173" s="66">
        <f t="shared" si="53"/>
        <v>0</v>
      </c>
      <c r="AN173" s="66">
        <f t="shared" si="53"/>
        <v>0</v>
      </c>
      <c r="AO173" s="66">
        <f t="shared" si="53"/>
        <v>0</v>
      </c>
      <c r="AP173" s="66">
        <f t="shared" si="53"/>
        <v>0</v>
      </c>
      <c r="AQ173" s="66">
        <f t="shared" si="53"/>
        <v>0</v>
      </c>
      <c r="AR173" s="66">
        <f t="shared" si="53"/>
        <v>0</v>
      </c>
      <c r="AS173" s="66">
        <f t="shared" si="53"/>
        <v>0</v>
      </c>
      <c r="AT173" s="66">
        <f t="shared" si="53"/>
        <v>0</v>
      </c>
      <c r="AU173" s="66">
        <f t="shared" si="53"/>
        <v>0</v>
      </c>
      <c r="AV173" s="66">
        <f t="shared" si="53"/>
        <v>0</v>
      </c>
      <c r="AW173" s="66">
        <f t="shared" si="53"/>
        <v>0</v>
      </c>
      <c r="AX173" s="66">
        <f t="shared" si="53"/>
        <v>0</v>
      </c>
      <c r="AY173" s="66">
        <f t="shared" si="53"/>
        <v>0</v>
      </c>
      <c r="AZ173" s="66">
        <f t="shared" si="53"/>
        <v>0</v>
      </c>
      <c r="BA173" s="66">
        <f t="shared" si="53"/>
        <v>0</v>
      </c>
      <c r="BB173" s="66">
        <f t="shared" si="53"/>
        <v>0</v>
      </c>
      <c r="BC173" s="66">
        <f t="shared" si="53"/>
        <v>0</v>
      </c>
      <c r="BD173" s="66">
        <f t="shared" si="53"/>
        <v>0</v>
      </c>
      <c r="BE173" s="66">
        <f t="shared" si="53"/>
        <v>0</v>
      </c>
      <c r="BF173" s="66">
        <f t="shared" si="53"/>
        <v>0</v>
      </c>
      <c r="BG173" s="66">
        <f t="shared" si="53"/>
        <v>0</v>
      </c>
      <c r="BH173" s="66">
        <f t="shared" si="53"/>
        <v>0</v>
      </c>
      <c r="BI173" s="66">
        <f t="shared" si="53"/>
        <v>0</v>
      </c>
      <c r="BJ173" s="66">
        <f t="shared" si="53"/>
        <v>0</v>
      </c>
      <c r="BK173" s="66">
        <f t="shared" si="53"/>
        <v>0</v>
      </c>
      <c r="BL173" s="66">
        <f t="shared" si="53"/>
        <v>0</v>
      </c>
      <c r="BM173" s="66">
        <f t="shared" si="53"/>
        <v>0</v>
      </c>
      <c r="BN173" s="66">
        <f t="shared" si="53"/>
        <v>0</v>
      </c>
      <c r="BO173" s="66">
        <f t="shared" si="53"/>
        <v>0</v>
      </c>
      <c r="BP173" s="66">
        <f t="shared" si="53"/>
        <v>0</v>
      </c>
      <c r="BQ173" s="66">
        <f t="shared" si="53"/>
        <v>0</v>
      </c>
      <c r="BR173" s="66">
        <f t="shared" si="53"/>
        <v>0</v>
      </c>
      <c r="BS173" s="66">
        <f t="shared" ref="BS173:CS173" si="54">BS95</f>
        <v>0</v>
      </c>
      <c r="BT173" s="66">
        <f t="shared" si="54"/>
        <v>0</v>
      </c>
      <c r="BU173" s="66">
        <f t="shared" si="54"/>
        <v>0</v>
      </c>
      <c r="BV173" s="66">
        <f t="shared" si="54"/>
        <v>0</v>
      </c>
      <c r="BW173" s="66">
        <f t="shared" si="54"/>
        <v>0</v>
      </c>
      <c r="BX173" s="66">
        <f t="shared" si="54"/>
        <v>0</v>
      </c>
      <c r="BY173" s="66">
        <f t="shared" si="54"/>
        <v>0</v>
      </c>
      <c r="BZ173" s="66">
        <f t="shared" si="54"/>
        <v>0</v>
      </c>
      <c r="CA173" s="66">
        <f t="shared" si="54"/>
        <v>0</v>
      </c>
      <c r="CB173" s="66">
        <f t="shared" si="54"/>
        <v>0</v>
      </c>
      <c r="CC173" s="66">
        <f t="shared" si="54"/>
        <v>0</v>
      </c>
      <c r="CD173" s="66">
        <f t="shared" si="54"/>
        <v>0</v>
      </c>
      <c r="CE173" s="66">
        <f t="shared" si="54"/>
        <v>0</v>
      </c>
      <c r="CF173" s="66">
        <f t="shared" si="54"/>
        <v>0</v>
      </c>
      <c r="CG173" s="66">
        <f t="shared" si="54"/>
        <v>0</v>
      </c>
      <c r="CH173" s="66">
        <f t="shared" si="54"/>
        <v>0</v>
      </c>
      <c r="CI173" s="66">
        <f t="shared" si="54"/>
        <v>0</v>
      </c>
      <c r="CJ173" s="66">
        <f t="shared" si="54"/>
        <v>0</v>
      </c>
      <c r="CK173" s="66">
        <f t="shared" si="54"/>
        <v>0</v>
      </c>
      <c r="CL173" s="66">
        <f t="shared" si="54"/>
        <v>0</v>
      </c>
      <c r="CM173" s="66">
        <f t="shared" si="54"/>
        <v>0</v>
      </c>
      <c r="CN173" s="66">
        <f t="shared" si="54"/>
        <v>0</v>
      </c>
      <c r="CO173" s="66">
        <f t="shared" si="54"/>
        <v>0</v>
      </c>
      <c r="CP173" s="66">
        <f t="shared" si="54"/>
        <v>0</v>
      </c>
      <c r="CQ173" s="66">
        <f t="shared" si="54"/>
        <v>0</v>
      </c>
      <c r="CR173" s="66">
        <f t="shared" si="54"/>
        <v>0</v>
      </c>
      <c r="CS173" s="66">
        <f t="shared" si="54"/>
        <v>0</v>
      </c>
      <c r="CT173" s="9"/>
    </row>
    <row r="174" spans="3:98" ht="14.25" hidden="1" customHeight="1" x14ac:dyDescent="0.35">
      <c r="C174" s="81" t="str">
        <f>C119</f>
        <v>H. Total net value of climate change mitigation</v>
      </c>
      <c r="E174" s="492">
        <f>G174+NPV(G.Asm!$F$40,H174:INDEX(H174:CS174,RP))</f>
        <v>0</v>
      </c>
      <c r="F174" s="492">
        <f>SUMIF($G$4:$CS$4,"&lt;="&amp;RP,G174:CS174)</f>
        <v>0</v>
      </c>
      <c r="G174" s="66">
        <f t="shared" ref="G174:BR174" si="55">G119</f>
        <v>0</v>
      </c>
      <c r="H174" s="66">
        <f t="shared" si="55"/>
        <v>0</v>
      </c>
      <c r="I174" s="66">
        <f t="shared" si="55"/>
        <v>0</v>
      </c>
      <c r="J174" s="66">
        <f t="shared" si="55"/>
        <v>0</v>
      </c>
      <c r="K174" s="66">
        <f t="shared" si="55"/>
        <v>0</v>
      </c>
      <c r="L174" s="66">
        <f t="shared" si="55"/>
        <v>0</v>
      </c>
      <c r="M174" s="66">
        <f t="shared" si="55"/>
        <v>0</v>
      </c>
      <c r="N174" s="66">
        <f t="shared" si="55"/>
        <v>0</v>
      </c>
      <c r="O174" s="66">
        <f t="shared" si="55"/>
        <v>0</v>
      </c>
      <c r="P174" s="66">
        <f t="shared" si="55"/>
        <v>0</v>
      </c>
      <c r="Q174" s="66">
        <f t="shared" si="55"/>
        <v>0</v>
      </c>
      <c r="R174" s="66">
        <f t="shared" si="55"/>
        <v>0</v>
      </c>
      <c r="S174" s="66">
        <f t="shared" si="55"/>
        <v>0</v>
      </c>
      <c r="T174" s="66">
        <f t="shared" si="55"/>
        <v>0</v>
      </c>
      <c r="U174" s="66">
        <f t="shared" si="55"/>
        <v>0</v>
      </c>
      <c r="V174" s="66">
        <f t="shared" si="55"/>
        <v>0</v>
      </c>
      <c r="W174" s="66">
        <f t="shared" si="55"/>
        <v>0</v>
      </c>
      <c r="X174" s="66">
        <f t="shared" si="55"/>
        <v>0</v>
      </c>
      <c r="Y174" s="66">
        <f t="shared" si="55"/>
        <v>0</v>
      </c>
      <c r="Z174" s="66">
        <f t="shared" si="55"/>
        <v>0</v>
      </c>
      <c r="AA174" s="66">
        <f t="shared" si="55"/>
        <v>0</v>
      </c>
      <c r="AB174" s="66">
        <f t="shared" si="55"/>
        <v>0</v>
      </c>
      <c r="AC174" s="66">
        <f t="shared" si="55"/>
        <v>0</v>
      </c>
      <c r="AD174" s="66">
        <f t="shared" si="55"/>
        <v>0</v>
      </c>
      <c r="AE174" s="66">
        <f t="shared" si="55"/>
        <v>0</v>
      </c>
      <c r="AF174" s="66">
        <f t="shared" si="55"/>
        <v>0</v>
      </c>
      <c r="AG174" s="66">
        <f t="shared" si="55"/>
        <v>0</v>
      </c>
      <c r="AH174" s="66">
        <f t="shared" si="55"/>
        <v>0</v>
      </c>
      <c r="AI174" s="66">
        <f t="shared" si="55"/>
        <v>0</v>
      </c>
      <c r="AJ174" s="66">
        <f t="shared" si="55"/>
        <v>0</v>
      </c>
      <c r="AK174" s="66">
        <f t="shared" si="55"/>
        <v>0</v>
      </c>
      <c r="AL174" s="66">
        <f t="shared" si="55"/>
        <v>0</v>
      </c>
      <c r="AM174" s="66">
        <f t="shared" si="55"/>
        <v>0</v>
      </c>
      <c r="AN174" s="66">
        <f t="shared" si="55"/>
        <v>0</v>
      </c>
      <c r="AO174" s="66">
        <f t="shared" si="55"/>
        <v>0</v>
      </c>
      <c r="AP174" s="66">
        <f t="shared" si="55"/>
        <v>0</v>
      </c>
      <c r="AQ174" s="66">
        <f t="shared" si="55"/>
        <v>0</v>
      </c>
      <c r="AR174" s="66">
        <f t="shared" si="55"/>
        <v>0</v>
      </c>
      <c r="AS174" s="66">
        <f t="shared" si="55"/>
        <v>0</v>
      </c>
      <c r="AT174" s="66">
        <f t="shared" si="55"/>
        <v>0</v>
      </c>
      <c r="AU174" s="66">
        <f t="shared" si="55"/>
        <v>0</v>
      </c>
      <c r="AV174" s="66">
        <f t="shared" si="55"/>
        <v>0</v>
      </c>
      <c r="AW174" s="66">
        <f t="shared" si="55"/>
        <v>0</v>
      </c>
      <c r="AX174" s="66">
        <f t="shared" si="55"/>
        <v>0</v>
      </c>
      <c r="AY174" s="66">
        <f t="shared" si="55"/>
        <v>0</v>
      </c>
      <c r="AZ174" s="66">
        <f t="shared" si="55"/>
        <v>0</v>
      </c>
      <c r="BA174" s="66">
        <f t="shared" si="55"/>
        <v>0</v>
      </c>
      <c r="BB174" s="66">
        <f t="shared" si="55"/>
        <v>0</v>
      </c>
      <c r="BC174" s="66">
        <f t="shared" si="55"/>
        <v>0</v>
      </c>
      <c r="BD174" s="66">
        <f t="shared" si="55"/>
        <v>0</v>
      </c>
      <c r="BE174" s="66">
        <f t="shared" si="55"/>
        <v>0</v>
      </c>
      <c r="BF174" s="66">
        <f t="shared" si="55"/>
        <v>0</v>
      </c>
      <c r="BG174" s="66">
        <f t="shared" si="55"/>
        <v>0</v>
      </c>
      <c r="BH174" s="66">
        <f t="shared" si="55"/>
        <v>0</v>
      </c>
      <c r="BI174" s="66">
        <f t="shared" si="55"/>
        <v>0</v>
      </c>
      <c r="BJ174" s="66">
        <f t="shared" si="55"/>
        <v>0</v>
      </c>
      <c r="BK174" s="66">
        <f t="shared" si="55"/>
        <v>0</v>
      </c>
      <c r="BL174" s="66">
        <f t="shared" si="55"/>
        <v>0</v>
      </c>
      <c r="BM174" s="66">
        <f t="shared" si="55"/>
        <v>0</v>
      </c>
      <c r="BN174" s="66">
        <f t="shared" si="55"/>
        <v>0</v>
      </c>
      <c r="BO174" s="66">
        <f t="shared" si="55"/>
        <v>0</v>
      </c>
      <c r="BP174" s="66">
        <f t="shared" si="55"/>
        <v>0</v>
      </c>
      <c r="BQ174" s="66">
        <f t="shared" si="55"/>
        <v>0</v>
      </c>
      <c r="BR174" s="66">
        <f t="shared" si="55"/>
        <v>0</v>
      </c>
      <c r="BS174" s="66">
        <f t="shared" ref="BS174:CS174" si="56">BS119</f>
        <v>0</v>
      </c>
      <c r="BT174" s="66">
        <f t="shared" si="56"/>
        <v>0</v>
      </c>
      <c r="BU174" s="66">
        <f t="shared" si="56"/>
        <v>0</v>
      </c>
      <c r="BV174" s="66">
        <f t="shared" si="56"/>
        <v>0</v>
      </c>
      <c r="BW174" s="66">
        <f t="shared" si="56"/>
        <v>0</v>
      </c>
      <c r="BX174" s="66">
        <f t="shared" si="56"/>
        <v>0</v>
      </c>
      <c r="BY174" s="66">
        <f t="shared" si="56"/>
        <v>0</v>
      </c>
      <c r="BZ174" s="66">
        <f t="shared" si="56"/>
        <v>0</v>
      </c>
      <c r="CA174" s="66">
        <f t="shared" si="56"/>
        <v>0</v>
      </c>
      <c r="CB174" s="66">
        <f t="shared" si="56"/>
        <v>0</v>
      </c>
      <c r="CC174" s="66">
        <f t="shared" si="56"/>
        <v>0</v>
      </c>
      <c r="CD174" s="66">
        <f t="shared" si="56"/>
        <v>0</v>
      </c>
      <c r="CE174" s="66">
        <f t="shared" si="56"/>
        <v>0</v>
      </c>
      <c r="CF174" s="66">
        <f t="shared" si="56"/>
        <v>0</v>
      </c>
      <c r="CG174" s="66">
        <f t="shared" si="56"/>
        <v>0</v>
      </c>
      <c r="CH174" s="66">
        <f t="shared" si="56"/>
        <v>0</v>
      </c>
      <c r="CI174" s="66">
        <f t="shared" si="56"/>
        <v>0</v>
      </c>
      <c r="CJ174" s="66">
        <f t="shared" si="56"/>
        <v>0</v>
      </c>
      <c r="CK174" s="66">
        <f t="shared" si="56"/>
        <v>0</v>
      </c>
      <c r="CL174" s="66">
        <f t="shared" si="56"/>
        <v>0</v>
      </c>
      <c r="CM174" s="66">
        <f t="shared" si="56"/>
        <v>0</v>
      </c>
      <c r="CN174" s="66">
        <f t="shared" si="56"/>
        <v>0</v>
      </c>
      <c r="CO174" s="66">
        <f t="shared" si="56"/>
        <v>0</v>
      </c>
      <c r="CP174" s="66">
        <f t="shared" si="56"/>
        <v>0</v>
      </c>
      <c r="CQ174" s="66">
        <f t="shared" si="56"/>
        <v>0</v>
      </c>
      <c r="CR174" s="66">
        <f t="shared" si="56"/>
        <v>0</v>
      </c>
      <c r="CS174" s="66">
        <f t="shared" si="56"/>
        <v>0</v>
      </c>
      <c r="CT174" s="9"/>
    </row>
    <row r="175" spans="3:98" hidden="1" x14ac:dyDescent="0.35">
      <c r="E175" s="495"/>
      <c r="F175" s="495"/>
      <c r="G175" s="131"/>
      <c r="H175" s="131"/>
      <c r="I175" s="131"/>
      <c r="J175" s="131"/>
      <c r="K175" s="131"/>
      <c r="L175" s="131"/>
      <c r="M175" s="131"/>
      <c r="N175" s="131"/>
      <c r="O175" s="131"/>
      <c r="P175" s="131"/>
      <c r="Q175" s="131"/>
      <c r="R175" s="131"/>
      <c r="S175" s="131"/>
      <c r="T175" s="131"/>
      <c r="U175" s="131"/>
      <c r="V175" s="131"/>
      <c r="W175" s="131"/>
      <c r="X175" s="131"/>
      <c r="Y175" s="131"/>
      <c r="Z175" s="131"/>
      <c r="AA175" s="131"/>
      <c r="AB175" s="131"/>
      <c r="AC175" s="131"/>
      <c r="AD175" s="131"/>
      <c r="AE175" s="131"/>
      <c r="AF175" s="131"/>
      <c r="AG175" s="131"/>
      <c r="AH175" s="131"/>
      <c r="AI175" s="131"/>
      <c r="AJ175" s="131"/>
      <c r="AK175" s="131"/>
      <c r="AL175" s="131"/>
      <c r="AM175" s="131"/>
      <c r="AN175" s="131"/>
      <c r="AO175" s="131"/>
      <c r="AP175" s="131"/>
      <c r="AQ175" s="131"/>
      <c r="AR175" s="131"/>
      <c r="AS175" s="131"/>
      <c r="AT175" s="131"/>
      <c r="AU175" s="131"/>
      <c r="AV175" s="131"/>
      <c r="AW175" s="131"/>
      <c r="AX175" s="131"/>
      <c r="AY175" s="131"/>
      <c r="AZ175" s="131"/>
      <c r="BA175" s="131"/>
      <c r="BB175" s="131"/>
      <c r="BC175" s="131"/>
      <c r="BD175" s="131"/>
      <c r="BE175" s="131"/>
      <c r="BF175" s="131"/>
      <c r="BG175" s="131"/>
      <c r="BH175" s="131"/>
      <c r="BI175" s="131"/>
      <c r="BJ175" s="131"/>
      <c r="BK175" s="131"/>
      <c r="BL175" s="131"/>
      <c r="BM175" s="131"/>
      <c r="BN175" s="131"/>
      <c r="BO175" s="131"/>
      <c r="BP175" s="131"/>
      <c r="BQ175" s="131"/>
      <c r="BR175" s="131"/>
      <c r="BS175" s="131"/>
      <c r="BT175" s="131"/>
      <c r="BU175" s="131"/>
      <c r="BV175" s="131"/>
      <c r="BW175" s="131"/>
      <c r="BX175" s="131"/>
      <c r="BY175" s="131"/>
      <c r="BZ175" s="131"/>
      <c r="CA175" s="131"/>
      <c r="CB175" s="131"/>
      <c r="CC175" s="131"/>
      <c r="CD175" s="131"/>
      <c r="CE175" s="131"/>
      <c r="CF175" s="131"/>
      <c r="CG175" s="131"/>
      <c r="CH175" s="131"/>
      <c r="CI175" s="131"/>
      <c r="CJ175" s="131"/>
      <c r="CK175" s="131"/>
      <c r="CL175" s="131"/>
      <c r="CM175" s="131"/>
      <c r="CN175" s="131"/>
      <c r="CO175" s="131"/>
      <c r="CP175" s="131"/>
      <c r="CQ175" s="131"/>
      <c r="CR175" s="131"/>
      <c r="CS175" s="131"/>
      <c r="CT175" s="9"/>
    </row>
    <row r="176" spans="3:98" ht="14.25" hidden="1" customHeight="1" x14ac:dyDescent="0.35">
      <c r="C176" s="77" t="s">
        <v>27</v>
      </c>
      <c r="E176" s="692" t="str">
        <f>IF(E171&lt;=0,"No value",(E166-E167+E168-E169)/E171)</f>
        <v>No value</v>
      </c>
      <c r="F176" s="692"/>
      <c r="G176" s="131"/>
      <c r="H176" s="131"/>
      <c r="I176" s="131"/>
      <c r="J176" s="131"/>
      <c r="K176" s="131"/>
      <c r="L176" s="131"/>
      <c r="M176" s="131"/>
      <c r="N176" s="131"/>
      <c r="O176" s="131"/>
      <c r="P176" s="131"/>
      <c r="Q176" s="131"/>
      <c r="R176" s="131"/>
      <c r="S176" s="131"/>
      <c r="T176" s="131"/>
      <c r="U176" s="131"/>
      <c r="V176" s="131"/>
      <c r="W176" s="131"/>
      <c r="X176" s="131"/>
      <c r="Y176" s="131"/>
      <c r="Z176" s="131"/>
      <c r="AA176" s="131"/>
      <c r="AB176" s="131"/>
      <c r="AC176" s="131"/>
      <c r="AD176" s="131"/>
      <c r="AE176" s="131"/>
      <c r="AF176" s="131"/>
      <c r="AG176" s="131"/>
      <c r="AH176" s="131"/>
      <c r="AI176" s="131"/>
      <c r="AJ176" s="131"/>
      <c r="AK176" s="131"/>
      <c r="AL176" s="131"/>
      <c r="AM176" s="131"/>
      <c r="AN176" s="131"/>
      <c r="AO176" s="131"/>
      <c r="AP176" s="131"/>
      <c r="AQ176" s="131"/>
      <c r="AR176" s="131"/>
      <c r="AS176" s="131"/>
      <c r="AT176" s="131"/>
      <c r="AU176" s="131"/>
      <c r="AV176" s="131"/>
      <c r="AW176" s="131"/>
      <c r="AX176" s="131"/>
      <c r="AY176" s="131"/>
      <c r="AZ176" s="131"/>
      <c r="BA176" s="131"/>
      <c r="BB176" s="131"/>
      <c r="BC176" s="131"/>
      <c r="BD176" s="131"/>
      <c r="BE176" s="131"/>
      <c r="BF176" s="131"/>
      <c r="BG176" s="131"/>
      <c r="BH176" s="131"/>
      <c r="BI176" s="131"/>
      <c r="BJ176" s="131"/>
      <c r="BK176" s="131"/>
      <c r="BL176" s="131"/>
      <c r="BM176" s="131"/>
      <c r="BN176" s="131"/>
      <c r="BO176" s="131"/>
      <c r="BP176" s="131"/>
      <c r="BQ176" s="131"/>
      <c r="BR176" s="131"/>
      <c r="BS176" s="131"/>
      <c r="BT176" s="131"/>
      <c r="BU176" s="131"/>
      <c r="BV176" s="131"/>
      <c r="BW176" s="131"/>
      <c r="BX176" s="131"/>
      <c r="BY176" s="131"/>
      <c r="BZ176" s="131"/>
      <c r="CA176" s="131"/>
      <c r="CB176" s="131"/>
      <c r="CC176" s="131"/>
      <c r="CD176" s="131"/>
      <c r="CE176" s="131"/>
      <c r="CF176" s="131"/>
      <c r="CG176" s="131"/>
      <c r="CH176" s="131"/>
      <c r="CI176" s="131"/>
      <c r="CJ176" s="131"/>
      <c r="CK176" s="131"/>
      <c r="CL176" s="131"/>
      <c r="CM176" s="131"/>
      <c r="CN176" s="131"/>
      <c r="CO176" s="131"/>
      <c r="CP176" s="131"/>
      <c r="CQ176" s="131"/>
      <c r="CR176" s="131"/>
      <c r="CS176" s="131"/>
      <c r="CT176" s="9"/>
    </row>
    <row r="177" spans="3:98" ht="14.25" hidden="1" customHeight="1" x14ac:dyDescent="0.35">
      <c r="C177" s="77" t="s">
        <v>220</v>
      </c>
      <c r="E177" s="692" t="str">
        <f>IF(E171&lt;=0,"No value",(E166-E167+E168-E169-E173-E174)/E171)</f>
        <v>No value</v>
      </c>
      <c r="F177" s="692"/>
      <c r="G177" s="131"/>
      <c r="H177" s="131"/>
      <c r="I177" s="131"/>
      <c r="J177" s="131"/>
      <c r="K177" s="131"/>
      <c r="L177" s="131"/>
      <c r="M177" s="131"/>
      <c r="N177" s="131"/>
      <c r="O177" s="131"/>
      <c r="P177" s="131"/>
      <c r="Q177" s="131"/>
      <c r="R177" s="131"/>
      <c r="S177" s="131"/>
      <c r="T177" s="131"/>
      <c r="U177" s="131"/>
      <c r="V177" s="131"/>
      <c r="W177" s="131"/>
      <c r="X177" s="131"/>
      <c r="Y177" s="131"/>
      <c r="Z177" s="131"/>
      <c r="AA177" s="131"/>
      <c r="AB177" s="131"/>
      <c r="AC177" s="131"/>
      <c r="AD177" s="131"/>
      <c r="AE177" s="131"/>
      <c r="AF177" s="131"/>
      <c r="AG177" s="131"/>
      <c r="AH177" s="131"/>
      <c r="AI177" s="131"/>
      <c r="AJ177" s="131"/>
      <c r="AK177" s="131"/>
      <c r="AL177" s="131"/>
      <c r="AM177" s="131"/>
      <c r="AN177" s="131"/>
      <c r="AO177" s="131"/>
      <c r="AP177" s="131"/>
      <c r="AQ177" s="131"/>
      <c r="AR177" s="131"/>
      <c r="AS177" s="131"/>
      <c r="AT177" s="131"/>
      <c r="AU177" s="131"/>
      <c r="AV177" s="131"/>
      <c r="AW177" s="131"/>
      <c r="AX177" s="131"/>
      <c r="AY177" s="131"/>
      <c r="AZ177" s="131"/>
      <c r="BA177" s="131"/>
      <c r="BB177" s="131"/>
      <c r="BC177" s="131"/>
      <c r="BD177" s="131"/>
      <c r="BE177" s="131"/>
      <c r="BF177" s="131"/>
      <c r="BG177" s="131"/>
      <c r="BH177" s="131"/>
      <c r="BI177" s="131"/>
      <c r="BJ177" s="131"/>
      <c r="BK177" s="131"/>
      <c r="BL177" s="131"/>
      <c r="BM177" s="131"/>
      <c r="BN177" s="131"/>
      <c r="BO177" s="131"/>
      <c r="BP177" s="131"/>
      <c r="BQ177" s="131"/>
      <c r="BR177" s="131"/>
      <c r="BS177" s="131"/>
      <c r="BT177" s="131"/>
      <c r="BU177" s="131"/>
      <c r="BV177" s="131"/>
      <c r="BW177" s="131"/>
      <c r="BX177" s="131"/>
      <c r="BY177" s="131"/>
      <c r="BZ177" s="131"/>
      <c r="CA177" s="131"/>
      <c r="CB177" s="131"/>
      <c r="CC177" s="131"/>
      <c r="CD177" s="131"/>
      <c r="CE177" s="131"/>
      <c r="CF177" s="131"/>
      <c r="CG177" s="131"/>
      <c r="CH177" s="131"/>
      <c r="CI177" s="131"/>
      <c r="CJ177" s="131"/>
      <c r="CK177" s="131"/>
      <c r="CL177" s="131"/>
      <c r="CM177" s="131"/>
      <c r="CN177" s="131"/>
      <c r="CO177" s="131"/>
      <c r="CP177" s="131"/>
      <c r="CQ177" s="131"/>
      <c r="CR177" s="131"/>
      <c r="CS177" s="131"/>
      <c r="CT177" s="9"/>
    </row>
    <row r="178" spans="3:98" hidden="1" x14ac:dyDescent="0.35">
      <c r="E178" s="495"/>
      <c r="F178" s="495"/>
      <c r="G178" s="131"/>
      <c r="H178" s="131"/>
      <c r="I178" s="131"/>
      <c r="J178" s="131"/>
      <c r="K178" s="131"/>
      <c r="L178" s="131"/>
      <c r="M178" s="131"/>
      <c r="N178" s="131"/>
      <c r="O178" s="131"/>
      <c r="P178" s="131"/>
      <c r="Q178" s="131"/>
      <c r="R178" s="131"/>
      <c r="S178" s="131"/>
      <c r="T178" s="131"/>
      <c r="U178" s="131"/>
      <c r="V178" s="131"/>
      <c r="W178" s="131"/>
      <c r="X178" s="131"/>
      <c r="Y178" s="131"/>
      <c r="Z178" s="131"/>
      <c r="AA178" s="131"/>
      <c r="AB178" s="131"/>
      <c r="AC178" s="131"/>
      <c r="AD178" s="131"/>
      <c r="AE178" s="131"/>
      <c r="AF178" s="131"/>
      <c r="AG178" s="131"/>
      <c r="AH178" s="131"/>
      <c r="AI178" s="131"/>
      <c r="AJ178" s="131"/>
      <c r="AK178" s="131"/>
      <c r="AL178" s="131"/>
      <c r="AM178" s="131"/>
      <c r="AN178" s="131"/>
      <c r="AO178" s="131"/>
      <c r="AP178" s="131"/>
      <c r="AQ178" s="131"/>
      <c r="AR178" s="131"/>
      <c r="AS178" s="131"/>
      <c r="AT178" s="131"/>
      <c r="AU178" s="131"/>
      <c r="AV178" s="131"/>
      <c r="AW178" s="131"/>
      <c r="AX178" s="131"/>
      <c r="AY178" s="131"/>
      <c r="AZ178" s="131"/>
      <c r="BA178" s="131"/>
      <c r="BB178" s="131"/>
      <c r="BC178" s="131"/>
      <c r="BD178" s="131"/>
      <c r="BE178" s="131"/>
      <c r="BF178" s="131"/>
      <c r="BG178" s="131"/>
      <c r="BH178" s="131"/>
      <c r="BI178" s="131"/>
      <c r="BJ178" s="131"/>
      <c r="BK178" s="131"/>
      <c r="BL178" s="131"/>
      <c r="BM178" s="131"/>
      <c r="BN178" s="131"/>
      <c r="BO178" s="131"/>
      <c r="BP178" s="131"/>
      <c r="BQ178" s="131"/>
      <c r="BR178" s="131"/>
      <c r="BS178" s="131"/>
      <c r="BT178" s="131"/>
      <c r="BU178" s="131"/>
      <c r="BV178" s="131"/>
      <c r="BW178" s="131"/>
      <c r="BX178" s="131"/>
      <c r="BY178" s="131"/>
      <c r="BZ178" s="131"/>
      <c r="CA178" s="131"/>
      <c r="CB178" s="131"/>
      <c r="CC178" s="131"/>
      <c r="CD178" s="131"/>
      <c r="CE178" s="131"/>
      <c r="CF178" s="131"/>
      <c r="CG178" s="131"/>
      <c r="CH178" s="131"/>
      <c r="CI178" s="131"/>
      <c r="CJ178" s="131"/>
      <c r="CK178" s="131"/>
      <c r="CL178" s="131"/>
      <c r="CM178" s="131"/>
      <c r="CN178" s="131"/>
      <c r="CO178" s="131"/>
      <c r="CP178" s="131"/>
      <c r="CQ178" s="131"/>
      <c r="CR178" s="131"/>
      <c r="CS178" s="131"/>
      <c r="CT178" s="9"/>
    </row>
    <row r="179" spans="3:98" hidden="1" x14ac:dyDescent="0.35">
      <c r="C179" s="217" t="s">
        <v>42</v>
      </c>
      <c r="D179" s="218"/>
      <c r="E179" s="513"/>
      <c r="F179" s="513"/>
      <c r="G179" s="515"/>
      <c r="H179" s="515"/>
      <c r="I179" s="515"/>
      <c r="J179" s="515"/>
      <c r="K179" s="515"/>
      <c r="L179" s="515"/>
      <c r="M179" s="515"/>
      <c r="N179" s="515"/>
      <c r="O179" s="515"/>
      <c r="P179" s="515"/>
      <c r="Q179" s="515"/>
      <c r="R179" s="515"/>
      <c r="S179" s="515"/>
      <c r="T179" s="515"/>
      <c r="U179" s="515"/>
      <c r="V179" s="515"/>
      <c r="W179" s="515"/>
      <c r="X179" s="515"/>
      <c r="Y179" s="515"/>
      <c r="Z179" s="515"/>
      <c r="AA179" s="515"/>
      <c r="AB179" s="515"/>
      <c r="AC179" s="515"/>
      <c r="AD179" s="515"/>
      <c r="AE179" s="515"/>
      <c r="AF179" s="515"/>
      <c r="AG179" s="515"/>
      <c r="AH179" s="515"/>
      <c r="AI179" s="515"/>
      <c r="AJ179" s="515"/>
      <c r="AK179" s="515"/>
      <c r="AL179" s="515"/>
      <c r="AM179" s="515"/>
      <c r="AN179" s="515"/>
      <c r="AO179" s="515"/>
      <c r="AP179" s="515"/>
      <c r="AQ179" s="515"/>
      <c r="AR179" s="515"/>
      <c r="AS179" s="515"/>
      <c r="AT179" s="515"/>
      <c r="AU179" s="515"/>
      <c r="AV179" s="515"/>
      <c r="AW179" s="515"/>
      <c r="AX179" s="515"/>
      <c r="AY179" s="515"/>
      <c r="AZ179" s="515"/>
      <c r="BA179" s="515"/>
      <c r="BB179" s="515"/>
      <c r="BC179" s="515"/>
      <c r="BD179" s="515"/>
      <c r="BE179" s="515"/>
      <c r="BF179" s="515"/>
      <c r="BG179" s="515"/>
      <c r="BH179" s="515"/>
      <c r="BI179" s="515"/>
      <c r="BJ179" s="515"/>
      <c r="BK179" s="515"/>
      <c r="BL179" s="515"/>
      <c r="BM179" s="515"/>
      <c r="BN179" s="515"/>
      <c r="BO179" s="515"/>
      <c r="BP179" s="515"/>
      <c r="BQ179" s="515"/>
      <c r="BR179" s="515"/>
      <c r="BS179" s="515"/>
      <c r="BT179" s="515"/>
      <c r="BU179" s="515"/>
      <c r="BV179" s="515"/>
      <c r="BW179" s="515"/>
      <c r="BX179" s="515"/>
      <c r="BY179" s="515"/>
      <c r="BZ179" s="515"/>
      <c r="CA179" s="515"/>
      <c r="CB179" s="515"/>
      <c r="CC179" s="515"/>
      <c r="CD179" s="515"/>
      <c r="CE179" s="515"/>
      <c r="CF179" s="515"/>
      <c r="CG179" s="515"/>
      <c r="CH179" s="515"/>
      <c r="CI179" s="515"/>
      <c r="CJ179" s="515"/>
      <c r="CK179" s="515"/>
      <c r="CL179" s="515"/>
      <c r="CM179" s="515"/>
      <c r="CN179" s="515"/>
      <c r="CO179" s="515"/>
      <c r="CP179" s="515"/>
      <c r="CQ179" s="515"/>
      <c r="CR179" s="515"/>
      <c r="CS179" s="515"/>
      <c r="CT179" s="9"/>
    </row>
    <row r="180" spans="3:98" hidden="1" x14ac:dyDescent="0.35">
      <c r="E180" s="495"/>
      <c r="F180" s="495"/>
      <c r="G180" s="131"/>
      <c r="H180" s="131"/>
      <c r="I180" s="131"/>
      <c r="J180" s="131"/>
      <c r="K180" s="131"/>
      <c r="L180" s="131"/>
      <c r="M180" s="131"/>
      <c r="N180" s="131"/>
      <c r="O180" s="131"/>
      <c r="P180" s="131"/>
      <c r="Q180" s="131"/>
      <c r="R180" s="131"/>
      <c r="S180" s="131"/>
      <c r="T180" s="131"/>
      <c r="U180" s="131"/>
      <c r="V180" s="131"/>
      <c r="W180" s="131"/>
      <c r="X180" s="131"/>
      <c r="Y180" s="131"/>
      <c r="Z180" s="131"/>
      <c r="AA180" s="131"/>
      <c r="AB180" s="131"/>
      <c r="AC180" s="131"/>
      <c r="AD180" s="131"/>
      <c r="AE180" s="131"/>
      <c r="AF180" s="131"/>
      <c r="AG180" s="131"/>
      <c r="AH180" s="131"/>
      <c r="AI180" s="131"/>
      <c r="AJ180" s="131"/>
      <c r="AK180" s="131"/>
      <c r="AL180" s="131"/>
      <c r="AM180" s="131"/>
      <c r="AN180" s="131"/>
      <c r="AO180" s="131"/>
      <c r="AP180" s="131"/>
      <c r="AQ180" s="131"/>
      <c r="AR180" s="131"/>
      <c r="AS180" s="131"/>
      <c r="AT180" s="131"/>
      <c r="AU180" s="131"/>
      <c r="AV180" s="131"/>
      <c r="AW180" s="131"/>
      <c r="AX180" s="131"/>
      <c r="AY180" s="131"/>
      <c r="AZ180" s="131"/>
      <c r="BA180" s="131"/>
      <c r="BB180" s="131"/>
      <c r="BC180" s="131"/>
      <c r="BD180" s="131"/>
      <c r="BE180" s="131"/>
      <c r="BF180" s="131"/>
      <c r="BG180" s="131"/>
      <c r="BH180" s="131"/>
      <c r="BI180" s="131"/>
      <c r="BJ180" s="131"/>
      <c r="BK180" s="131"/>
      <c r="BL180" s="131"/>
      <c r="BM180" s="131"/>
      <c r="BN180" s="131"/>
      <c r="BO180" s="131"/>
      <c r="BP180" s="131"/>
      <c r="BQ180" s="131"/>
      <c r="BR180" s="131"/>
      <c r="BS180" s="131"/>
      <c r="BT180" s="131"/>
      <c r="BU180" s="131"/>
      <c r="BV180" s="131"/>
      <c r="BW180" s="131"/>
      <c r="BX180" s="131"/>
      <c r="BY180" s="131"/>
      <c r="BZ180" s="131"/>
      <c r="CA180" s="131"/>
      <c r="CB180" s="131"/>
      <c r="CC180" s="131"/>
      <c r="CD180" s="131"/>
      <c r="CE180" s="131"/>
      <c r="CF180" s="131"/>
      <c r="CG180" s="131"/>
      <c r="CH180" s="131"/>
      <c r="CI180" s="131"/>
      <c r="CJ180" s="131"/>
      <c r="CK180" s="131"/>
      <c r="CL180" s="131"/>
      <c r="CM180" s="131"/>
      <c r="CN180" s="131"/>
      <c r="CO180" s="131"/>
      <c r="CP180" s="131"/>
      <c r="CQ180" s="131"/>
      <c r="CR180" s="131"/>
      <c r="CS180" s="131"/>
      <c r="CT180" s="9"/>
    </row>
    <row r="181" spans="3:98" hidden="1" x14ac:dyDescent="0.35">
      <c r="C181" s="81" t="str">
        <f>C9</f>
        <v>A. Total investment costs</v>
      </c>
      <c r="E181" s="492">
        <f>G181+NPV(G.Asm!$F$40,H181:INDEX(H181:CS181,RP))</f>
        <v>0</v>
      </c>
      <c r="F181" s="492">
        <f>SUMIF($G$4:$CS$4,"&lt;="&amp;RP,G181:CS181)</f>
        <v>0</v>
      </c>
      <c r="G181" s="66">
        <f t="shared" ref="G181:BR181" si="57">G9</f>
        <v>0</v>
      </c>
      <c r="H181" s="66">
        <f t="shared" si="57"/>
        <v>0</v>
      </c>
      <c r="I181" s="66">
        <f t="shared" si="57"/>
        <v>0</v>
      </c>
      <c r="J181" s="66">
        <f t="shared" si="57"/>
        <v>0</v>
      </c>
      <c r="K181" s="66">
        <f t="shared" si="57"/>
        <v>0</v>
      </c>
      <c r="L181" s="66">
        <f t="shared" si="57"/>
        <v>0</v>
      </c>
      <c r="M181" s="66">
        <f t="shared" si="57"/>
        <v>0</v>
      </c>
      <c r="N181" s="66">
        <f t="shared" si="57"/>
        <v>0</v>
      </c>
      <c r="O181" s="66">
        <f t="shared" si="57"/>
        <v>0</v>
      </c>
      <c r="P181" s="66">
        <f t="shared" si="57"/>
        <v>0</v>
      </c>
      <c r="Q181" s="66">
        <f t="shared" si="57"/>
        <v>0</v>
      </c>
      <c r="R181" s="66">
        <f t="shared" si="57"/>
        <v>0</v>
      </c>
      <c r="S181" s="66">
        <f t="shared" si="57"/>
        <v>0</v>
      </c>
      <c r="T181" s="66">
        <f t="shared" si="57"/>
        <v>0</v>
      </c>
      <c r="U181" s="66">
        <f t="shared" si="57"/>
        <v>0</v>
      </c>
      <c r="V181" s="66">
        <f t="shared" si="57"/>
        <v>0</v>
      </c>
      <c r="W181" s="66">
        <f t="shared" si="57"/>
        <v>0</v>
      </c>
      <c r="X181" s="66">
        <f t="shared" si="57"/>
        <v>0</v>
      </c>
      <c r="Y181" s="66">
        <f t="shared" si="57"/>
        <v>0</v>
      </c>
      <c r="Z181" s="66">
        <f t="shared" si="57"/>
        <v>0</v>
      </c>
      <c r="AA181" s="66">
        <f t="shared" si="57"/>
        <v>0</v>
      </c>
      <c r="AB181" s="66">
        <f t="shared" si="57"/>
        <v>0</v>
      </c>
      <c r="AC181" s="66">
        <f t="shared" si="57"/>
        <v>0</v>
      </c>
      <c r="AD181" s="66">
        <f t="shared" si="57"/>
        <v>0</v>
      </c>
      <c r="AE181" s="66">
        <f t="shared" si="57"/>
        <v>0</v>
      </c>
      <c r="AF181" s="66">
        <f t="shared" si="57"/>
        <v>0</v>
      </c>
      <c r="AG181" s="66">
        <f t="shared" si="57"/>
        <v>0</v>
      </c>
      <c r="AH181" s="66">
        <f t="shared" si="57"/>
        <v>0</v>
      </c>
      <c r="AI181" s="66">
        <f t="shared" si="57"/>
        <v>0</v>
      </c>
      <c r="AJ181" s="66">
        <f t="shared" si="57"/>
        <v>0</v>
      </c>
      <c r="AK181" s="66">
        <f t="shared" si="57"/>
        <v>0</v>
      </c>
      <c r="AL181" s="66">
        <f t="shared" si="57"/>
        <v>0</v>
      </c>
      <c r="AM181" s="66">
        <f t="shared" si="57"/>
        <v>0</v>
      </c>
      <c r="AN181" s="66">
        <f t="shared" si="57"/>
        <v>0</v>
      </c>
      <c r="AO181" s="66">
        <f t="shared" si="57"/>
        <v>0</v>
      </c>
      <c r="AP181" s="66">
        <f t="shared" si="57"/>
        <v>0</v>
      </c>
      <c r="AQ181" s="66">
        <f t="shared" si="57"/>
        <v>0</v>
      </c>
      <c r="AR181" s="66">
        <f t="shared" si="57"/>
        <v>0</v>
      </c>
      <c r="AS181" s="66">
        <f t="shared" si="57"/>
        <v>0</v>
      </c>
      <c r="AT181" s="66">
        <f t="shared" si="57"/>
        <v>0</v>
      </c>
      <c r="AU181" s="66">
        <f t="shared" si="57"/>
        <v>0</v>
      </c>
      <c r="AV181" s="66">
        <f t="shared" si="57"/>
        <v>0</v>
      </c>
      <c r="AW181" s="66">
        <f t="shared" si="57"/>
        <v>0</v>
      </c>
      <c r="AX181" s="66">
        <f t="shared" si="57"/>
        <v>0</v>
      </c>
      <c r="AY181" s="66">
        <f t="shared" si="57"/>
        <v>0</v>
      </c>
      <c r="AZ181" s="66">
        <f t="shared" si="57"/>
        <v>0</v>
      </c>
      <c r="BA181" s="66">
        <f t="shared" si="57"/>
        <v>0</v>
      </c>
      <c r="BB181" s="66">
        <f t="shared" si="57"/>
        <v>0</v>
      </c>
      <c r="BC181" s="66">
        <f t="shared" si="57"/>
        <v>0</v>
      </c>
      <c r="BD181" s="66">
        <f t="shared" si="57"/>
        <v>0</v>
      </c>
      <c r="BE181" s="66">
        <f t="shared" si="57"/>
        <v>0</v>
      </c>
      <c r="BF181" s="66">
        <f t="shared" si="57"/>
        <v>0</v>
      </c>
      <c r="BG181" s="66">
        <f t="shared" si="57"/>
        <v>0</v>
      </c>
      <c r="BH181" s="66">
        <f t="shared" si="57"/>
        <v>0</v>
      </c>
      <c r="BI181" s="66">
        <f t="shared" si="57"/>
        <v>0</v>
      </c>
      <c r="BJ181" s="66">
        <f t="shared" si="57"/>
        <v>0</v>
      </c>
      <c r="BK181" s="66">
        <f t="shared" si="57"/>
        <v>0</v>
      </c>
      <c r="BL181" s="66">
        <f t="shared" si="57"/>
        <v>0</v>
      </c>
      <c r="BM181" s="66">
        <f t="shared" si="57"/>
        <v>0</v>
      </c>
      <c r="BN181" s="66">
        <f t="shared" si="57"/>
        <v>0</v>
      </c>
      <c r="BO181" s="66">
        <f t="shared" si="57"/>
        <v>0</v>
      </c>
      <c r="BP181" s="66">
        <f t="shared" si="57"/>
        <v>0</v>
      </c>
      <c r="BQ181" s="66">
        <f t="shared" si="57"/>
        <v>0</v>
      </c>
      <c r="BR181" s="66">
        <f t="shared" si="57"/>
        <v>0</v>
      </c>
      <c r="BS181" s="66">
        <f t="shared" ref="BS181:CS181" si="58">BS9</f>
        <v>0</v>
      </c>
      <c r="BT181" s="66">
        <f t="shared" si="58"/>
        <v>0</v>
      </c>
      <c r="BU181" s="66">
        <f t="shared" si="58"/>
        <v>0</v>
      </c>
      <c r="BV181" s="66">
        <f t="shared" si="58"/>
        <v>0</v>
      </c>
      <c r="BW181" s="66">
        <f t="shared" si="58"/>
        <v>0</v>
      </c>
      <c r="BX181" s="66">
        <f t="shared" si="58"/>
        <v>0</v>
      </c>
      <c r="BY181" s="66">
        <f t="shared" si="58"/>
        <v>0</v>
      </c>
      <c r="BZ181" s="66">
        <f t="shared" si="58"/>
        <v>0</v>
      </c>
      <c r="CA181" s="66">
        <f t="shared" si="58"/>
        <v>0</v>
      </c>
      <c r="CB181" s="66">
        <f t="shared" si="58"/>
        <v>0</v>
      </c>
      <c r="CC181" s="66">
        <f t="shared" si="58"/>
        <v>0</v>
      </c>
      <c r="CD181" s="66">
        <f t="shared" si="58"/>
        <v>0</v>
      </c>
      <c r="CE181" s="66">
        <f t="shared" si="58"/>
        <v>0</v>
      </c>
      <c r="CF181" s="66">
        <f t="shared" si="58"/>
        <v>0</v>
      </c>
      <c r="CG181" s="66">
        <f t="shared" si="58"/>
        <v>0</v>
      </c>
      <c r="CH181" s="66">
        <f t="shared" si="58"/>
        <v>0</v>
      </c>
      <c r="CI181" s="66">
        <f t="shared" si="58"/>
        <v>0</v>
      </c>
      <c r="CJ181" s="66">
        <f t="shared" si="58"/>
        <v>0</v>
      </c>
      <c r="CK181" s="66">
        <f t="shared" si="58"/>
        <v>0</v>
      </c>
      <c r="CL181" s="66">
        <f t="shared" si="58"/>
        <v>0</v>
      </c>
      <c r="CM181" s="66">
        <f t="shared" si="58"/>
        <v>0</v>
      </c>
      <c r="CN181" s="66">
        <f t="shared" si="58"/>
        <v>0</v>
      </c>
      <c r="CO181" s="66">
        <f t="shared" si="58"/>
        <v>0</v>
      </c>
      <c r="CP181" s="66">
        <f t="shared" si="58"/>
        <v>0</v>
      </c>
      <c r="CQ181" s="66">
        <f t="shared" si="58"/>
        <v>0</v>
      </c>
      <c r="CR181" s="66">
        <f t="shared" si="58"/>
        <v>0</v>
      </c>
      <c r="CS181" s="66">
        <f t="shared" si="58"/>
        <v>0</v>
      </c>
      <c r="CT181" s="9"/>
    </row>
    <row r="182" spans="3:98" hidden="1" x14ac:dyDescent="0.35">
      <c r="C182" s="81" t="str">
        <f>C40</f>
        <v>B. Residual value</v>
      </c>
      <c r="E182" s="492">
        <f>G182+NPV(G.Asm!$F$40,H182:INDEX(H182:CS182,RP))</f>
        <v>0</v>
      </c>
      <c r="F182" s="492">
        <f>SUMIF($G$4:$CS$4,"&lt;="&amp;RP,G182:CS182)</f>
        <v>0</v>
      </c>
      <c r="G182" s="66">
        <f t="shared" ref="G182:BR182" si="59">G40</f>
        <v>0</v>
      </c>
      <c r="H182" s="66">
        <f t="shared" si="59"/>
        <v>0</v>
      </c>
      <c r="I182" s="66">
        <f t="shared" si="59"/>
        <v>0</v>
      </c>
      <c r="J182" s="66">
        <f t="shared" si="59"/>
        <v>0</v>
      </c>
      <c r="K182" s="66">
        <f t="shared" si="59"/>
        <v>0</v>
      </c>
      <c r="L182" s="66">
        <f t="shared" si="59"/>
        <v>0</v>
      </c>
      <c r="M182" s="66">
        <f t="shared" si="59"/>
        <v>0</v>
      </c>
      <c r="N182" s="66">
        <f t="shared" si="59"/>
        <v>0</v>
      </c>
      <c r="O182" s="66">
        <f t="shared" si="59"/>
        <v>0</v>
      </c>
      <c r="P182" s="66">
        <f t="shared" si="59"/>
        <v>0</v>
      </c>
      <c r="Q182" s="66">
        <f t="shared" si="59"/>
        <v>0</v>
      </c>
      <c r="R182" s="66">
        <f t="shared" si="59"/>
        <v>0</v>
      </c>
      <c r="S182" s="66">
        <f t="shared" si="59"/>
        <v>0</v>
      </c>
      <c r="T182" s="66">
        <f t="shared" si="59"/>
        <v>0</v>
      </c>
      <c r="U182" s="66">
        <f t="shared" si="59"/>
        <v>0</v>
      </c>
      <c r="V182" s="66">
        <f t="shared" si="59"/>
        <v>0</v>
      </c>
      <c r="W182" s="66">
        <f t="shared" si="59"/>
        <v>0</v>
      </c>
      <c r="X182" s="66">
        <f t="shared" si="59"/>
        <v>0</v>
      </c>
      <c r="Y182" s="66">
        <f t="shared" si="59"/>
        <v>0</v>
      </c>
      <c r="Z182" s="66">
        <f t="shared" si="59"/>
        <v>0</v>
      </c>
      <c r="AA182" s="66">
        <f t="shared" si="59"/>
        <v>0</v>
      </c>
      <c r="AB182" s="66">
        <f t="shared" si="59"/>
        <v>0</v>
      </c>
      <c r="AC182" s="66">
        <f t="shared" si="59"/>
        <v>0</v>
      </c>
      <c r="AD182" s="66">
        <f t="shared" si="59"/>
        <v>0</v>
      </c>
      <c r="AE182" s="66">
        <f t="shared" si="59"/>
        <v>0</v>
      </c>
      <c r="AF182" s="66">
        <f t="shared" si="59"/>
        <v>0</v>
      </c>
      <c r="AG182" s="66">
        <f t="shared" si="59"/>
        <v>0</v>
      </c>
      <c r="AH182" s="66">
        <f t="shared" si="59"/>
        <v>0</v>
      </c>
      <c r="AI182" s="66">
        <f t="shared" si="59"/>
        <v>0</v>
      </c>
      <c r="AJ182" s="66">
        <f t="shared" si="59"/>
        <v>0</v>
      </c>
      <c r="AK182" s="66">
        <f t="shared" si="59"/>
        <v>0</v>
      </c>
      <c r="AL182" s="66">
        <f t="shared" si="59"/>
        <v>0</v>
      </c>
      <c r="AM182" s="66">
        <f t="shared" si="59"/>
        <v>0</v>
      </c>
      <c r="AN182" s="66">
        <f t="shared" si="59"/>
        <v>0</v>
      </c>
      <c r="AO182" s="66">
        <f t="shared" si="59"/>
        <v>0</v>
      </c>
      <c r="AP182" s="66">
        <f t="shared" si="59"/>
        <v>0</v>
      </c>
      <c r="AQ182" s="66">
        <f t="shared" si="59"/>
        <v>0</v>
      </c>
      <c r="AR182" s="66">
        <f t="shared" si="59"/>
        <v>0</v>
      </c>
      <c r="AS182" s="66">
        <f t="shared" si="59"/>
        <v>0</v>
      </c>
      <c r="AT182" s="66">
        <f t="shared" si="59"/>
        <v>0</v>
      </c>
      <c r="AU182" s="66">
        <f t="shared" si="59"/>
        <v>0</v>
      </c>
      <c r="AV182" s="66">
        <f t="shared" si="59"/>
        <v>0</v>
      </c>
      <c r="AW182" s="66">
        <f t="shared" si="59"/>
        <v>0</v>
      </c>
      <c r="AX182" s="66">
        <f t="shared" si="59"/>
        <v>0</v>
      </c>
      <c r="AY182" s="66">
        <f t="shared" si="59"/>
        <v>0</v>
      </c>
      <c r="AZ182" s="66">
        <f t="shared" si="59"/>
        <v>0</v>
      </c>
      <c r="BA182" s="66">
        <f t="shared" si="59"/>
        <v>0</v>
      </c>
      <c r="BB182" s="66">
        <f t="shared" si="59"/>
        <v>0</v>
      </c>
      <c r="BC182" s="66">
        <f t="shared" si="59"/>
        <v>0</v>
      </c>
      <c r="BD182" s="66">
        <f t="shared" si="59"/>
        <v>0</v>
      </c>
      <c r="BE182" s="66">
        <f t="shared" si="59"/>
        <v>0</v>
      </c>
      <c r="BF182" s="66">
        <f t="shared" si="59"/>
        <v>0</v>
      </c>
      <c r="BG182" s="66">
        <f t="shared" si="59"/>
        <v>0</v>
      </c>
      <c r="BH182" s="66">
        <f t="shared" si="59"/>
        <v>0</v>
      </c>
      <c r="BI182" s="66">
        <f t="shared" si="59"/>
        <v>0</v>
      </c>
      <c r="BJ182" s="66">
        <f t="shared" si="59"/>
        <v>0</v>
      </c>
      <c r="BK182" s="66">
        <f t="shared" si="59"/>
        <v>0</v>
      </c>
      <c r="BL182" s="66">
        <f t="shared" si="59"/>
        <v>0</v>
      </c>
      <c r="BM182" s="66">
        <f t="shared" si="59"/>
        <v>0</v>
      </c>
      <c r="BN182" s="66">
        <f t="shared" si="59"/>
        <v>0</v>
      </c>
      <c r="BO182" s="66">
        <f t="shared" si="59"/>
        <v>0</v>
      </c>
      <c r="BP182" s="66">
        <f t="shared" si="59"/>
        <v>0</v>
      </c>
      <c r="BQ182" s="66">
        <f t="shared" si="59"/>
        <v>0</v>
      </c>
      <c r="BR182" s="66">
        <f t="shared" si="59"/>
        <v>0</v>
      </c>
      <c r="BS182" s="66">
        <f t="shared" ref="BS182:CS182" si="60">BS40</f>
        <v>0</v>
      </c>
      <c r="BT182" s="66">
        <f t="shared" si="60"/>
        <v>0</v>
      </c>
      <c r="BU182" s="66">
        <f t="shared" si="60"/>
        <v>0</v>
      </c>
      <c r="BV182" s="66">
        <f t="shared" si="60"/>
        <v>0</v>
      </c>
      <c r="BW182" s="66">
        <f t="shared" si="60"/>
        <v>0</v>
      </c>
      <c r="BX182" s="66">
        <f t="shared" si="60"/>
        <v>0</v>
      </c>
      <c r="BY182" s="66">
        <f t="shared" si="60"/>
        <v>0</v>
      </c>
      <c r="BZ182" s="66">
        <f t="shared" si="60"/>
        <v>0</v>
      </c>
      <c r="CA182" s="66">
        <f t="shared" si="60"/>
        <v>0</v>
      </c>
      <c r="CB182" s="66">
        <f t="shared" si="60"/>
        <v>0</v>
      </c>
      <c r="CC182" s="66">
        <f t="shared" si="60"/>
        <v>0</v>
      </c>
      <c r="CD182" s="66">
        <f t="shared" si="60"/>
        <v>0</v>
      </c>
      <c r="CE182" s="66">
        <f t="shared" si="60"/>
        <v>0</v>
      </c>
      <c r="CF182" s="66">
        <f t="shared" si="60"/>
        <v>0</v>
      </c>
      <c r="CG182" s="66">
        <f t="shared" si="60"/>
        <v>0</v>
      </c>
      <c r="CH182" s="66">
        <f t="shared" si="60"/>
        <v>0</v>
      </c>
      <c r="CI182" s="66">
        <f t="shared" si="60"/>
        <v>0</v>
      </c>
      <c r="CJ182" s="66">
        <f t="shared" si="60"/>
        <v>0</v>
      </c>
      <c r="CK182" s="66">
        <f t="shared" si="60"/>
        <v>0</v>
      </c>
      <c r="CL182" s="66">
        <f t="shared" si="60"/>
        <v>0</v>
      </c>
      <c r="CM182" s="66">
        <f t="shared" si="60"/>
        <v>0</v>
      </c>
      <c r="CN182" s="66">
        <f t="shared" si="60"/>
        <v>0</v>
      </c>
      <c r="CO182" s="66">
        <f t="shared" si="60"/>
        <v>0</v>
      </c>
      <c r="CP182" s="66">
        <f t="shared" si="60"/>
        <v>0</v>
      </c>
      <c r="CQ182" s="66">
        <f t="shared" si="60"/>
        <v>0</v>
      </c>
      <c r="CR182" s="66">
        <f t="shared" si="60"/>
        <v>0</v>
      </c>
      <c r="CS182" s="66">
        <f t="shared" si="60"/>
        <v>0</v>
      </c>
      <c r="CT182" s="9"/>
    </row>
    <row r="183" spans="3:98" hidden="1" x14ac:dyDescent="0.35">
      <c r="C183" s="81" t="str">
        <f>C44</f>
        <v>C. Total operating and maintenance costs</v>
      </c>
      <c r="E183" s="492">
        <f>G183+NPV(G.Asm!$F$40,H183:INDEX(H183:CS183,RP))</f>
        <v>0</v>
      </c>
      <c r="F183" s="492">
        <f>SUMIF($G$4:$CS$4,"&lt;="&amp;RP,G183:CS183)</f>
        <v>0</v>
      </c>
      <c r="G183" s="66">
        <f t="shared" ref="G183:BR183" si="61">G44</f>
        <v>0</v>
      </c>
      <c r="H183" s="66">
        <f t="shared" si="61"/>
        <v>0</v>
      </c>
      <c r="I183" s="66">
        <f t="shared" si="61"/>
        <v>0</v>
      </c>
      <c r="J183" s="66">
        <f t="shared" si="61"/>
        <v>0</v>
      </c>
      <c r="K183" s="66">
        <f t="shared" si="61"/>
        <v>0</v>
      </c>
      <c r="L183" s="66">
        <f t="shared" si="61"/>
        <v>0</v>
      </c>
      <c r="M183" s="66">
        <f t="shared" si="61"/>
        <v>0</v>
      </c>
      <c r="N183" s="66">
        <f t="shared" si="61"/>
        <v>0</v>
      </c>
      <c r="O183" s="66">
        <f t="shared" si="61"/>
        <v>0</v>
      </c>
      <c r="P183" s="66">
        <f t="shared" si="61"/>
        <v>0</v>
      </c>
      <c r="Q183" s="66">
        <f t="shared" si="61"/>
        <v>0</v>
      </c>
      <c r="R183" s="66">
        <f t="shared" si="61"/>
        <v>0</v>
      </c>
      <c r="S183" s="66">
        <f t="shared" si="61"/>
        <v>0</v>
      </c>
      <c r="T183" s="66">
        <f t="shared" si="61"/>
        <v>0</v>
      </c>
      <c r="U183" s="66">
        <f t="shared" si="61"/>
        <v>0</v>
      </c>
      <c r="V183" s="66">
        <f t="shared" si="61"/>
        <v>0</v>
      </c>
      <c r="W183" s="66">
        <f t="shared" si="61"/>
        <v>0</v>
      </c>
      <c r="X183" s="66">
        <f t="shared" si="61"/>
        <v>0</v>
      </c>
      <c r="Y183" s="66">
        <f t="shared" si="61"/>
        <v>0</v>
      </c>
      <c r="Z183" s="66">
        <f t="shared" si="61"/>
        <v>0</v>
      </c>
      <c r="AA183" s="66">
        <f t="shared" si="61"/>
        <v>0</v>
      </c>
      <c r="AB183" s="66">
        <f t="shared" si="61"/>
        <v>0</v>
      </c>
      <c r="AC183" s="66">
        <f t="shared" si="61"/>
        <v>0</v>
      </c>
      <c r="AD183" s="66">
        <f t="shared" si="61"/>
        <v>0</v>
      </c>
      <c r="AE183" s="66">
        <f t="shared" si="61"/>
        <v>0</v>
      </c>
      <c r="AF183" s="66">
        <f t="shared" si="61"/>
        <v>0</v>
      </c>
      <c r="AG183" s="66">
        <f t="shared" si="61"/>
        <v>0</v>
      </c>
      <c r="AH183" s="66">
        <f t="shared" si="61"/>
        <v>0</v>
      </c>
      <c r="AI183" s="66">
        <f t="shared" si="61"/>
        <v>0</v>
      </c>
      <c r="AJ183" s="66">
        <f t="shared" si="61"/>
        <v>0</v>
      </c>
      <c r="AK183" s="66">
        <f t="shared" si="61"/>
        <v>0</v>
      </c>
      <c r="AL183" s="66">
        <f t="shared" si="61"/>
        <v>0</v>
      </c>
      <c r="AM183" s="66">
        <f t="shared" si="61"/>
        <v>0</v>
      </c>
      <c r="AN183" s="66">
        <f t="shared" si="61"/>
        <v>0</v>
      </c>
      <c r="AO183" s="66">
        <f t="shared" si="61"/>
        <v>0</v>
      </c>
      <c r="AP183" s="66">
        <f t="shared" si="61"/>
        <v>0</v>
      </c>
      <c r="AQ183" s="66">
        <f t="shared" si="61"/>
        <v>0</v>
      </c>
      <c r="AR183" s="66">
        <f t="shared" si="61"/>
        <v>0</v>
      </c>
      <c r="AS183" s="66">
        <f t="shared" si="61"/>
        <v>0</v>
      </c>
      <c r="AT183" s="66">
        <f t="shared" si="61"/>
        <v>0</v>
      </c>
      <c r="AU183" s="66">
        <f t="shared" si="61"/>
        <v>0</v>
      </c>
      <c r="AV183" s="66">
        <f t="shared" si="61"/>
        <v>0</v>
      </c>
      <c r="AW183" s="66">
        <f t="shared" si="61"/>
        <v>0</v>
      </c>
      <c r="AX183" s="66">
        <f t="shared" si="61"/>
        <v>0</v>
      </c>
      <c r="AY183" s="66">
        <f t="shared" si="61"/>
        <v>0</v>
      </c>
      <c r="AZ183" s="66">
        <f t="shared" si="61"/>
        <v>0</v>
      </c>
      <c r="BA183" s="66">
        <f t="shared" si="61"/>
        <v>0</v>
      </c>
      <c r="BB183" s="66">
        <f t="shared" si="61"/>
        <v>0</v>
      </c>
      <c r="BC183" s="66">
        <f t="shared" si="61"/>
        <v>0</v>
      </c>
      <c r="BD183" s="66">
        <f t="shared" si="61"/>
        <v>0</v>
      </c>
      <c r="BE183" s="66">
        <f t="shared" si="61"/>
        <v>0</v>
      </c>
      <c r="BF183" s="66">
        <f t="shared" si="61"/>
        <v>0</v>
      </c>
      <c r="BG183" s="66">
        <f t="shared" si="61"/>
        <v>0</v>
      </c>
      <c r="BH183" s="66">
        <f t="shared" si="61"/>
        <v>0</v>
      </c>
      <c r="BI183" s="66">
        <f t="shared" si="61"/>
        <v>0</v>
      </c>
      <c r="BJ183" s="66">
        <f t="shared" si="61"/>
        <v>0</v>
      </c>
      <c r="BK183" s="66">
        <f t="shared" si="61"/>
        <v>0</v>
      </c>
      <c r="BL183" s="66">
        <f t="shared" si="61"/>
        <v>0</v>
      </c>
      <c r="BM183" s="66">
        <f t="shared" si="61"/>
        <v>0</v>
      </c>
      <c r="BN183" s="66">
        <f t="shared" si="61"/>
        <v>0</v>
      </c>
      <c r="BO183" s="66">
        <f t="shared" si="61"/>
        <v>0</v>
      </c>
      <c r="BP183" s="66">
        <f t="shared" si="61"/>
        <v>0</v>
      </c>
      <c r="BQ183" s="66">
        <f t="shared" si="61"/>
        <v>0</v>
      </c>
      <c r="BR183" s="66">
        <f t="shared" si="61"/>
        <v>0</v>
      </c>
      <c r="BS183" s="66">
        <f t="shared" ref="BS183:CS183" si="62">BS44</f>
        <v>0</v>
      </c>
      <c r="BT183" s="66">
        <f t="shared" si="62"/>
        <v>0</v>
      </c>
      <c r="BU183" s="66">
        <f t="shared" si="62"/>
        <v>0</v>
      </c>
      <c r="BV183" s="66">
        <f t="shared" si="62"/>
        <v>0</v>
      </c>
      <c r="BW183" s="66">
        <f t="shared" si="62"/>
        <v>0</v>
      </c>
      <c r="BX183" s="66">
        <f t="shared" si="62"/>
        <v>0</v>
      </c>
      <c r="BY183" s="66">
        <f t="shared" si="62"/>
        <v>0</v>
      </c>
      <c r="BZ183" s="66">
        <f t="shared" si="62"/>
        <v>0</v>
      </c>
      <c r="CA183" s="66">
        <f t="shared" si="62"/>
        <v>0</v>
      </c>
      <c r="CB183" s="66">
        <f t="shared" si="62"/>
        <v>0</v>
      </c>
      <c r="CC183" s="66">
        <f t="shared" si="62"/>
        <v>0</v>
      </c>
      <c r="CD183" s="66">
        <f t="shared" si="62"/>
        <v>0</v>
      </c>
      <c r="CE183" s="66">
        <f t="shared" si="62"/>
        <v>0</v>
      </c>
      <c r="CF183" s="66">
        <f t="shared" si="62"/>
        <v>0</v>
      </c>
      <c r="CG183" s="66">
        <f t="shared" si="62"/>
        <v>0</v>
      </c>
      <c r="CH183" s="66">
        <f t="shared" si="62"/>
        <v>0</v>
      </c>
      <c r="CI183" s="66">
        <f t="shared" si="62"/>
        <v>0</v>
      </c>
      <c r="CJ183" s="66">
        <f t="shared" si="62"/>
        <v>0</v>
      </c>
      <c r="CK183" s="66">
        <f t="shared" si="62"/>
        <v>0</v>
      </c>
      <c r="CL183" s="66">
        <f t="shared" si="62"/>
        <v>0</v>
      </c>
      <c r="CM183" s="66">
        <f t="shared" si="62"/>
        <v>0</v>
      </c>
      <c r="CN183" s="66">
        <f t="shared" si="62"/>
        <v>0</v>
      </c>
      <c r="CO183" s="66">
        <f t="shared" si="62"/>
        <v>0</v>
      </c>
      <c r="CP183" s="66">
        <f t="shared" si="62"/>
        <v>0</v>
      </c>
      <c r="CQ183" s="66">
        <f t="shared" si="62"/>
        <v>0</v>
      </c>
      <c r="CR183" s="66">
        <f t="shared" si="62"/>
        <v>0</v>
      </c>
      <c r="CS183" s="66">
        <f t="shared" si="62"/>
        <v>0</v>
      </c>
      <c r="CT183" s="9"/>
    </row>
    <row r="184" spans="3:98" s="4" customFormat="1" ht="13" hidden="1" x14ac:dyDescent="0.3">
      <c r="C184" s="77" t="s">
        <v>44</v>
      </c>
      <c r="D184" s="55"/>
      <c r="E184" s="492">
        <f>G184+NPV(G.Asm!$F$40,H184:INDEX(H184:CS184,RP))</f>
        <v>0</v>
      </c>
      <c r="F184" s="492">
        <f>SUMIF($G$4:$CS$4,"&lt;="&amp;RP,G184:CS184)</f>
        <v>0</v>
      </c>
      <c r="G184" s="492">
        <f>G181-G182+G183</f>
        <v>0</v>
      </c>
      <c r="H184" s="492">
        <f t="shared" ref="H184:BS184" si="63">H181-H182+H183</f>
        <v>0</v>
      </c>
      <c r="I184" s="492">
        <f t="shared" si="63"/>
        <v>0</v>
      </c>
      <c r="J184" s="492">
        <f t="shared" si="63"/>
        <v>0</v>
      </c>
      <c r="K184" s="492">
        <f t="shared" si="63"/>
        <v>0</v>
      </c>
      <c r="L184" s="492">
        <f t="shared" si="63"/>
        <v>0</v>
      </c>
      <c r="M184" s="492">
        <f t="shared" si="63"/>
        <v>0</v>
      </c>
      <c r="N184" s="492">
        <f t="shared" si="63"/>
        <v>0</v>
      </c>
      <c r="O184" s="492">
        <f t="shared" si="63"/>
        <v>0</v>
      </c>
      <c r="P184" s="492">
        <f t="shared" si="63"/>
        <v>0</v>
      </c>
      <c r="Q184" s="492">
        <f t="shared" si="63"/>
        <v>0</v>
      </c>
      <c r="R184" s="492">
        <f t="shared" si="63"/>
        <v>0</v>
      </c>
      <c r="S184" s="492">
        <f t="shared" si="63"/>
        <v>0</v>
      </c>
      <c r="T184" s="492">
        <f t="shared" si="63"/>
        <v>0</v>
      </c>
      <c r="U184" s="492">
        <f t="shared" si="63"/>
        <v>0</v>
      </c>
      <c r="V184" s="492">
        <f t="shared" si="63"/>
        <v>0</v>
      </c>
      <c r="W184" s="492">
        <f t="shared" si="63"/>
        <v>0</v>
      </c>
      <c r="X184" s="492">
        <f t="shared" si="63"/>
        <v>0</v>
      </c>
      <c r="Y184" s="492">
        <f t="shared" si="63"/>
        <v>0</v>
      </c>
      <c r="Z184" s="492">
        <f t="shared" si="63"/>
        <v>0</v>
      </c>
      <c r="AA184" s="492">
        <f t="shared" si="63"/>
        <v>0</v>
      </c>
      <c r="AB184" s="492">
        <f t="shared" si="63"/>
        <v>0</v>
      </c>
      <c r="AC184" s="492">
        <f t="shared" si="63"/>
        <v>0</v>
      </c>
      <c r="AD184" s="492">
        <f t="shared" si="63"/>
        <v>0</v>
      </c>
      <c r="AE184" s="492">
        <f t="shared" si="63"/>
        <v>0</v>
      </c>
      <c r="AF184" s="492">
        <f t="shared" si="63"/>
        <v>0</v>
      </c>
      <c r="AG184" s="492">
        <f t="shared" si="63"/>
        <v>0</v>
      </c>
      <c r="AH184" s="492">
        <f t="shared" si="63"/>
        <v>0</v>
      </c>
      <c r="AI184" s="492">
        <f t="shared" si="63"/>
        <v>0</v>
      </c>
      <c r="AJ184" s="492">
        <f t="shared" si="63"/>
        <v>0</v>
      </c>
      <c r="AK184" s="492">
        <f t="shared" si="63"/>
        <v>0</v>
      </c>
      <c r="AL184" s="492">
        <f t="shared" si="63"/>
        <v>0</v>
      </c>
      <c r="AM184" s="492">
        <f t="shared" si="63"/>
        <v>0</v>
      </c>
      <c r="AN184" s="492">
        <f t="shared" si="63"/>
        <v>0</v>
      </c>
      <c r="AO184" s="492">
        <f t="shared" si="63"/>
        <v>0</v>
      </c>
      <c r="AP184" s="492">
        <f t="shared" si="63"/>
        <v>0</v>
      </c>
      <c r="AQ184" s="492">
        <f t="shared" si="63"/>
        <v>0</v>
      </c>
      <c r="AR184" s="492">
        <f t="shared" si="63"/>
        <v>0</v>
      </c>
      <c r="AS184" s="492">
        <f t="shared" si="63"/>
        <v>0</v>
      </c>
      <c r="AT184" s="492">
        <f t="shared" si="63"/>
        <v>0</v>
      </c>
      <c r="AU184" s="492">
        <f t="shared" si="63"/>
        <v>0</v>
      </c>
      <c r="AV184" s="492">
        <f t="shared" si="63"/>
        <v>0</v>
      </c>
      <c r="AW184" s="492">
        <f t="shared" si="63"/>
        <v>0</v>
      </c>
      <c r="AX184" s="492">
        <f t="shared" si="63"/>
        <v>0</v>
      </c>
      <c r="AY184" s="492">
        <f t="shared" si="63"/>
        <v>0</v>
      </c>
      <c r="AZ184" s="492">
        <f t="shared" si="63"/>
        <v>0</v>
      </c>
      <c r="BA184" s="492">
        <f t="shared" si="63"/>
        <v>0</v>
      </c>
      <c r="BB184" s="492">
        <f t="shared" si="63"/>
        <v>0</v>
      </c>
      <c r="BC184" s="492">
        <f t="shared" si="63"/>
        <v>0</v>
      </c>
      <c r="BD184" s="492">
        <f t="shared" si="63"/>
        <v>0</v>
      </c>
      <c r="BE184" s="492">
        <f t="shared" si="63"/>
        <v>0</v>
      </c>
      <c r="BF184" s="492">
        <f t="shared" si="63"/>
        <v>0</v>
      </c>
      <c r="BG184" s="492">
        <f t="shared" si="63"/>
        <v>0</v>
      </c>
      <c r="BH184" s="492">
        <f t="shared" si="63"/>
        <v>0</v>
      </c>
      <c r="BI184" s="492">
        <f t="shared" si="63"/>
        <v>0</v>
      </c>
      <c r="BJ184" s="492">
        <f t="shared" si="63"/>
        <v>0</v>
      </c>
      <c r="BK184" s="492">
        <f t="shared" si="63"/>
        <v>0</v>
      </c>
      <c r="BL184" s="492">
        <f t="shared" si="63"/>
        <v>0</v>
      </c>
      <c r="BM184" s="492">
        <f t="shared" si="63"/>
        <v>0</v>
      </c>
      <c r="BN184" s="492">
        <f t="shared" si="63"/>
        <v>0</v>
      </c>
      <c r="BO184" s="492">
        <f t="shared" si="63"/>
        <v>0</v>
      </c>
      <c r="BP184" s="492">
        <f t="shared" si="63"/>
        <v>0</v>
      </c>
      <c r="BQ184" s="492">
        <f t="shared" si="63"/>
        <v>0</v>
      </c>
      <c r="BR184" s="492">
        <f t="shared" si="63"/>
        <v>0</v>
      </c>
      <c r="BS184" s="492">
        <f t="shared" si="63"/>
        <v>0</v>
      </c>
      <c r="BT184" s="492">
        <f t="shared" ref="BT184:CS184" si="64">BT181-BT182+BT183</f>
        <v>0</v>
      </c>
      <c r="BU184" s="492">
        <f t="shared" si="64"/>
        <v>0</v>
      </c>
      <c r="BV184" s="492">
        <f t="shared" si="64"/>
        <v>0</v>
      </c>
      <c r="BW184" s="492">
        <f t="shared" si="64"/>
        <v>0</v>
      </c>
      <c r="BX184" s="492">
        <f t="shared" si="64"/>
        <v>0</v>
      </c>
      <c r="BY184" s="492">
        <f t="shared" si="64"/>
        <v>0</v>
      </c>
      <c r="BZ184" s="492">
        <f t="shared" si="64"/>
        <v>0</v>
      </c>
      <c r="CA184" s="492">
        <f t="shared" si="64"/>
        <v>0</v>
      </c>
      <c r="CB184" s="492">
        <f t="shared" si="64"/>
        <v>0</v>
      </c>
      <c r="CC184" s="492">
        <f t="shared" si="64"/>
        <v>0</v>
      </c>
      <c r="CD184" s="492">
        <f t="shared" si="64"/>
        <v>0</v>
      </c>
      <c r="CE184" s="492">
        <f t="shared" si="64"/>
        <v>0</v>
      </c>
      <c r="CF184" s="492">
        <f t="shared" si="64"/>
        <v>0</v>
      </c>
      <c r="CG184" s="492">
        <f t="shared" si="64"/>
        <v>0</v>
      </c>
      <c r="CH184" s="492">
        <f t="shared" si="64"/>
        <v>0</v>
      </c>
      <c r="CI184" s="492">
        <f t="shared" si="64"/>
        <v>0</v>
      </c>
      <c r="CJ184" s="492">
        <f t="shared" si="64"/>
        <v>0</v>
      </c>
      <c r="CK184" s="492">
        <f t="shared" si="64"/>
        <v>0</v>
      </c>
      <c r="CL184" s="492">
        <f t="shared" si="64"/>
        <v>0</v>
      </c>
      <c r="CM184" s="492">
        <f t="shared" si="64"/>
        <v>0</v>
      </c>
      <c r="CN184" s="492">
        <f t="shared" si="64"/>
        <v>0</v>
      </c>
      <c r="CO184" s="492">
        <f t="shared" si="64"/>
        <v>0</v>
      </c>
      <c r="CP184" s="492">
        <f t="shared" si="64"/>
        <v>0</v>
      </c>
      <c r="CQ184" s="492">
        <f t="shared" si="64"/>
        <v>0</v>
      </c>
      <c r="CR184" s="492">
        <f t="shared" si="64"/>
        <v>0</v>
      </c>
      <c r="CS184" s="492">
        <f t="shared" si="64"/>
        <v>0</v>
      </c>
      <c r="CT184" s="13"/>
    </row>
    <row r="185" spans="3:98" hidden="1" x14ac:dyDescent="0.35">
      <c r="E185" s="495"/>
      <c r="F185" s="495"/>
      <c r="G185" s="131"/>
      <c r="H185" s="131"/>
      <c r="I185" s="131"/>
      <c r="J185" s="131"/>
      <c r="K185" s="131"/>
      <c r="L185" s="131"/>
      <c r="M185" s="131"/>
      <c r="N185" s="131"/>
      <c r="O185" s="131"/>
      <c r="P185" s="131"/>
      <c r="Q185" s="131"/>
      <c r="R185" s="131"/>
      <c r="S185" s="131"/>
      <c r="T185" s="131"/>
      <c r="U185" s="131"/>
      <c r="V185" s="131"/>
      <c r="W185" s="131"/>
      <c r="X185" s="131"/>
      <c r="Y185" s="131"/>
      <c r="Z185" s="131"/>
      <c r="AA185" s="131"/>
      <c r="AB185" s="131"/>
      <c r="AC185" s="131"/>
      <c r="AD185" s="131"/>
      <c r="AE185" s="131"/>
      <c r="AF185" s="131"/>
      <c r="AG185" s="131"/>
      <c r="AH185" s="131"/>
      <c r="AI185" s="131"/>
      <c r="AJ185" s="131"/>
      <c r="AK185" s="131"/>
      <c r="AL185" s="131"/>
      <c r="AM185" s="131"/>
      <c r="AN185" s="131"/>
      <c r="AO185" s="131"/>
      <c r="AP185" s="131"/>
      <c r="AQ185" s="131"/>
      <c r="AR185" s="131"/>
      <c r="AS185" s="131"/>
      <c r="AT185" s="131"/>
      <c r="AU185" s="131"/>
      <c r="AV185" s="131"/>
      <c r="AW185" s="131"/>
      <c r="AX185" s="131"/>
      <c r="AY185" s="131"/>
      <c r="AZ185" s="131"/>
      <c r="BA185" s="131"/>
      <c r="BB185" s="131"/>
      <c r="BC185" s="131"/>
      <c r="BD185" s="131"/>
      <c r="BE185" s="131"/>
      <c r="BF185" s="131"/>
      <c r="BG185" s="131"/>
      <c r="BH185" s="131"/>
      <c r="BI185" s="131"/>
      <c r="BJ185" s="131"/>
      <c r="BK185" s="131"/>
      <c r="BL185" s="131"/>
      <c r="BM185" s="131"/>
      <c r="BN185" s="131"/>
      <c r="BO185" s="131"/>
      <c r="BP185" s="131"/>
      <c r="BQ185" s="131"/>
      <c r="BR185" s="131"/>
      <c r="BS185" s="131"/>
      <c r="BT185" s="131"/>
      <c r="BU185" s="131"/>
      <c r="BV185" s="131"/>
      <c r="BW185" s="131"/>
      <c r="BX185" s="131"/>
      <c r="BY185" s="131"/>
      <c r="BZ185" s="131"/>
      <c r="CA185" s="131"/>
      <c r="CB185" s="131"/>
      <c r="CC185" s="131"/>
      <c r="CD185" s="131"/>
      <c r="CE185" s="131"/>
      <c r="CF185" s="131"/>
      <c r="CG185" s="131"/>
      <c r="CH185" s="131"/>
      <c r="CI185" s="131"/>
      <c r="CJ185" s="131"/>
      <c r="CK185" s="131"/>
      <c r="CL185" s="131"/>
      <c r="CM185" s="131"/>
      <c r="CN185" s="131"/>
      <c r="CO185" s="131"/>
      <c r="CP185" s="131"/>
      <c r="CQ185" s="131"/>
      <c r="CR185" s="131"/>
      <c r="CS185" s="131"/>
      <c r="CT185" s="9"/>
    </row>
    <row r="186" spans="3:98" ht="14.25" hidden="1" customHeight="1" x14ac:dyDescent="0.35">
      <c r="C186" s="77" t="s">
        <v>43</v>
      </c>
      <c r="D186" s="55"/>
      <c r="E186" s="690">
        <f>G184+NPV(G.Asm!$F$40,H184:INDEX(H184:CS184,RP))</f>
        <v>0</v>
      </c>
      <c r="F186" s="690"/>
      <c r="G186" s="131"/>
      <c r="H186" s="131"/>
      <c r="I186" s="131"/>
      <c r="J186" s="131"/>
      <c r="K186" s="131"/>
      <c r="L186" s="131"/>
      <c r="M186" s="131"/>
      <c r="N186" s="131"/>
      <c r="O186" s="131"/>
      <c r="P186" s="131"/>
      <c r="Q186" s="131"/>
      <c r="R186" s="131"/>
      <c r="S186" s="131"/>
      <c r="T186" s="131"/>
      <c r="U186" s="131"/>
      <c r="V186" s="131"/>
      <c r="W186" s="131"/>
      <c r="X186" s="131"/>
      <c r="Y186" s="131"/>
      <c r="Z186" s="131"/>
      <c r="AA186" s="131"/>
      <c r="AB186" s="131"/>
      <c r="AC186" s="131"/>
      <c r="AD186" s="131"/>
      <c r="AE186" s="131"/>
      <c r="AF186" s="131"/>
      <c r="AG186" s="131"/>
      <c r="AH186" s="131"/>
      <c r="AI186" s="131"/>
      <c r="AJ186" s="131"/>
      <c r="AK186" s="131"/>
      <c r="AL186" s="131"/>
      <c r="AM186" s="131"/>
      <c r="AN186" s="131"/>
      <c r="AO186" s="131"/>
      <c r="AP186" s="131"/>
      <c r="AQ186" s="131"/>
      <c r="AR186" s="131"/>
      <c r="AS186" s="131"/>
      <c r="AT186" s="131"/>
      <c r="AU186" s="131"/>
      <c r="AV186" s="131"/>
      <c r="AW186" s="131"/>
      <c r="AX186" s="131"/>
      <c r="AY186" s="131"/>
      <c r="AZ186" s="131"/>
      <c r="BA186" s="131"/>
      <c r="BB186" s="131"/>
      <c r="BC186" s="131"/>
      <c r="BD186" s="131"/>
      <c r="BE186" s="131"/>
      <c r="BF186" s="131"/>
      <c r="BG186" s="131"/>
      <c r="BH186" s="131"/>
      <c r="BI186" s="131"/>
      <c r="BJ186" s="131"/>
      <c r="BK186" s="131"/>
      <c r="BL186" s="131"/>
      <c r="BM186" s="131"/>
      <c r="BN186" s="131"/>
      <c r="BO186" s="131"/>
      <c r="BP186" s="131"/>
      <c r="BQ186" s="131"/>
      <c r="BR186" s="131"/>
      <c r="BS186" s="131"/>
      <c r="BT186" s="131"/>
      <c r="BU186" s="131"/>
      <c r="BV186" s="131"/>
      <c r="BW186" s="131"/>
      <c r="BX186" s="131"/>
      <c r="BY186" s="131"/>
      <c r="BZ186" s="131"/>
      <c r="CA186" s="131"/>
      <c r="CB186" s="131"/>
      <c r="CC186" s="131"/>
      <c r="CD186" s="131"/>
      <c r="CE186" s="131"/>
      <c r="CF186" s="131"/>
      <c r="CG186" s="131"/>
      <c r="CH186" s="131"/>
      <c r="CI186" s="131"/>
      <c r="CJ186" s="131"/>
      <c r="CK186" s="131"/>
      <c r="CL186" s="131"/>
      <c r="CM186" s="131"/>
      <c r="CN186" s="131"/>
      <c r="CO186" s="131"/>
      <c r="CP186" s="131"/>
      <c r="CQ186" s="131"/>
      <c r="CR186" s="131"/>
      <c r="CS186" s="131"/>
      <c r="CT186" s="9"/>
    </row>
    <row r="187" spans="3:98" hidden="1" x14ac:dyDescent="0.35">
      <c r="E187" s="495"/>
      <c r="F187" s="495"/>
      <c r="G187" s="131"/>
      <c r="H187" s="131"/>
      <c r="I187" s="131"/>
      <c r="J187" s="131"/>
      <c r="K187" s="131"/>
      <c r="L187" s="131"/>
      <c r="M187" s="131"/>
      <c r="N187" s="131"/>
      <c r="O187" s="131"/>
      <c r="P187" s="131"/>
      <c r="Q187" s="131"/>
      <c r="R187" s="131"/>
      <c r="S187" s="131"/>
      <c r="T187" s="131"/>
      <c r="U187" s="131"/>
      <c r="V187" s="131"/>
      <c r="W187" s="131"/>
      <c r="X187" s="131"/>
      <c r="Y187" s="131"/>
      <c r="Z187" s="131"/>
      <c r="AA187" s="131"/>
      <c r="AB187" s="131"/>
      <c r="AC187" s="131"/>
      <c r="AD187" s="131"/>
      <c r="AE187" s="131"/>
      <c r="AF187" s="131"/>
      <c r="AG187" s="131"/>
      <c r="AH187" s="131"/>
      <c r="AI187" s="131"/>
      <c r="AJ187" s="131"/>
      <c r="AK187" s="131"/>
      <c r="AL187" s="131"/>
      <c r="AM187" s="131"/>
      <c r="AN187" s="131"/>
      <c r="AO187" s="131"/>
      <c r="AP187" s="131"/>
      <c r="AQ187" s="131"/>
      <c r="AR187" s="131"/>
      <c r="AS187" s="131"/>
      <c r="AT187" s="131"/>
      <c r="AU187" s="131"/>
      <c r="AV187" s="131"/>
      <c r="AW187" s="131"/>
      <c r="AX187" s="131"/>
      <c r="AY187" s="131"/>
      <c r="AZ187" s="131"/>
      <c r="BA187" s="131"/>
      <c r="BB187" s="131"/>
      <c r="BC187" s="131"/>
      <c r="BD187" s="131"/>
      <c r="BE187" s="131"/>
      <c r="BF187" s="131"/>
      <c r="BG187" s="131"/>
      <c r="BH187" s="131"/>
      <c r="BI187" s="131"/>
      <c r="BJ187" s="131"/>
      <c r="BK187" s="131"/>
      <c r="BL187" s="131"/>
      <c r="BM187" s="131"/>
      <c r="BN187" s="131"/>
      <c r="BO187" s="131"/>
      <c r="BP187" s="131"/>
      <c r="BQ187" s="131"/>
      <c r="BR187" s="131"/>
      <c r="BS187" s="131"/>
      <c r="BT187" s="131"/>
      <c r="BU187" s="131"/>
      <c r="BV187" s="131"/>
      <c r="BW187" s="131"/>
      <c r="BX187" s="131"/>
      <c r="BY187" s="131"/>
      <c r="BZ187" s="131"/>
      <c r="CA187" s="131"/>
      <c r="CB187" s="131"/>
      <c r="CC187" s="131"/>
      <c r="CD187" s="131"/>
      <c r="CE187" s="131"/>
      <c r="CF187" s="131"/>
      <c r="CG187" s="131"/>
      <c r="CH187" s="131"/>
      <c r="CI187" s="131"/>
      <c r="CJ187" s="131"/>
      <c r="CK187" s="131"/>
      <c r="CL187" s="131"/>
      <c r="CM187" s="131"/>
      <c r="CN187" s="131"/>
      <c r="CO187" s="131"/>
      <c r="CP187" s="131"/>
      <c r="CQ187" s="131"/>
      <c r="CR187" s="131"/>
      <c r="CS187" s="131"/>
    </row>
    <row r="188" spans="3:98" hidden="1" x14ac:dyDescent="0.35">
      <c r="C188" s="217" t="s">
        <v>45</v>
      </c>
      <c r="D188" s="218"/>
      <c r="E188" s="513"/>
      <c r="F188" s="513"/>
      <c r="G188" s="514"/>
      <c r="H188" s="515"/>
      <c r="I188" s="515"/>
      <c r="J188" s="515"/>
      <c r="K188" s="515"/>
      <c r="L188" s="515"/>
      <c r="M188" s="515"/>
      <c r="N188" s="515"/>
      <c r="O188" s="515"/>
      <c r="P188" s="515"/>
      <c r="Q188" s="515"/>
      <c r="R188" s="515"/>
      <c r="S188" s="515"/>
      <c r="T188" s="515"/>
      <c r="U188" s="515"/>
      <c r="V188" s="515"/>
      <c r="W188" s="515"/>
      <c r="X188" s="515"/>
      <c r="Y188" s="515"/>
      <c r="Z188" s="515"/>
      <c r="AA188" s="515"/>
      <c r="AB188" s="515"/>
      <c r="AC188" s="515"/>
      <c r="AD188" s="515"/>
      <c r="AE188" s="515"/>
      <c r="AF188" s="515"/>
      <c r="AG188" s="515"/>
      <c r="AH188" s="515"/>
      <c r="AI188" s="515"/>
      <c r="AJ188" s="515"/>
      <c r="AK188" s="515"/>
      <c r="AL188" s="515"/>
      <c r="AM188" s="515"/>
      <c r="AN188" s="515"/>
      <c r="AO188" s="515"/>
      <c r="AP188" s="515"/>
      <c r="AQ188" s="515"/>
      <c r="AR188" s="515"/>
      <c r="AS188" s="515"/>
      <c r="AT188" s="515"/>
      <c r="AU188" s="515"/>
      <c r="AV188" s="515"/>
      <c r="AW188" s="515"/>
      <c r="AX188" s="515"/>
      <c r="AY188" s="515"/>
      <c r="AZ188" s="515"/>
      <c r="BA188" s="515"/>
      <c r="BB188" s="515"/>
      <c r="BC188" s="515"/>
      <c r="BD188" s="515"/>
      <c r="BE188" s="515"/>
      <c r="BF188" s="515"/>
      <c r="BG188" s="515"/>
      <c r="BH188" s="515"/>
      <c r="BI188" s="515"/>
      <c r="BJ188" s="515"/>
      <c r="BK188" s="515"/>
      <c r="BL188" s="515"/>
      <c r="BM188" s="515"/>
      <c r="BN188" s="515"/>
      <c r="BO188" s="515"/>
      <c r="BP188" s="515"/>
      <c r="BQ188" s="515"/>
      <c r="BR188" s="515"/>
      <c r="BS188" s="515"/>
      <c r="BT188" s="515"/>
      <c r="BU188" s="515"/>
      <c r="BV188" s="515"/>
      <c r="BW188" s="515"/>
      <c r="BX188" s="515"/>
      <c r="BY188" s="515"/>
      <c r="BZ188" s="515"/>
      <c r="CA188" s="515"/>
      <c r="CB188" s="515"/>
      <c r="CC188" s="515"/>
      <c r="CD188" s="515"/>
      <c r="CE188" s="515"/>
      <c r="CF188" s="515"/>
      <c r="CG188" s="515"/>
      <c r="CH188" s="515"/>
      <c r="CI188" s="515"/>
      <c r="CJ188" s="515"/>
      <c r="CK188" s="515"/>
      <c r="CL188" s="515"/>
      <c r="CM188" s="515"/>
      <c r="CN188" s="515"/>
      <c r="CO188" s="515"/>
      <c r="CP188" s="515"/>
      <c r="CQ188" s="515"/>
      <c r="CR188" s="515"/>
      <c r="CS188" s="515"/>
    </row>
    <row r="189" spans="3:98" hidden="1" x14ac:dyDescent="0.35">
      <c r="C189" s="34"/>
      <c r="E189" s="495"/>
      <c r="F189" s="495"/>
      <c r="G189" s="131"/>
      <c r="H189" s="131"/>
      <c r="I189" s="131"/>
      <c r="J189" s="131"/>
      <c r="K189" s="131"/>
      <c r="L189" s="131"/>
      <c r="M189" s="131"/>
      <c r="N189" s="131"/>
      <c r="O189" s="131"/>
      <c r="P189" s="131"/>
      <c r="Q189" s="131"/>
      <c r="R189" s="131"/>
      <c r="S189" s="131"/>
      <c r="T189" s="131"/>
      <c r="U189" s="131"/>
      <c r="V189" s="131"/>
      <c r="W189" s="131"/>
      <c r="X189" s="131"/>
      <c r="Y189" s="131"/>
      <c r="Z189" s="131"/>
      <c r="AA189" s="131"/>
      <c r="AB189" s="131"/>
      <c r="AC189" s="131"/>
      <c r="AD189" s="131"/>
      <c r="AE189" s="131"/>
      <c r="AF189" s="131"/>
      <c r="AG189" s="131"/>
      <c r="AH189" s="131"/>
      <c r="AI189" s="131"/>
      <c r="AJ189" s="131"/>
      <c r="AK189" s="131"/>
      <c r="AL189" s="131"/>
      <c r="AM189" s="131"/>
      <c r="AN189" s="131"/>
      <c r="AO189" s="131"/>
      <c r="AP189" s="131"/>
      <c r="AQ189" s="131"/>
      <c r="AR189" s="131"/>
      <c r="AS189" s="131"/>
      <c r="AT189" s="131"/>
      <c r="AU189" s="131"/>
      <c r="AV189" s="131"/>
      <c r="AW189" s="131"/>
      <c r="AX189" s="131"/>
      <c r="AY189" s="131"/>
      <c r="AZ189" s="131"/>
      <c r="BA189" s="131"/>
      <c r="BB189" s="131"/>
      <c r="BC189" s="131"/>
      <c r="BD189" s="131"/>
      <c r="BE189" s="131"/>
      <c r="BF189" s="131"/>
      <c r="BG189" s="131"/>
      <c r="BH189" s="131"/>
      <c r="BI189" s="131"/>
      <c r="BJ189" s="131"/>
      <c r="BK189" s="131"/>
      <c r="BL189" s="131"/>
      <c r="BM189" s="131"/>
      <c r="BN189" s="131"/>
      <c r="BO189" s="131"/>
      <c r="BP189" s="131"/>
      <c r="BQ189" s="131"/>
      <c r="BR189" s="131"/>
      <c r="BS189" s="131"/>
      <c r="BT189" s="131"/>
      <c r="BU189" s="131"/>
      <c r="BV189" s="131"/>
      <c r="BW189" s="131"/>
      <c r="BX189" s="131"/>
      <c r="BY189" s="131"/>
      <c r="BZ189" s="131"/>
      <c r="CA189" s="131"/>
      <c r="CB189" s="131"/>
      <c r="CC189" s="131"/>
      <c r="CD189" s="131"/>
      <c r="CE189" s="131"/>
      <c r="CF189" s="131"/>
      <c r="CG189" s="131"/>
      <c r="CH189" s="131"/>
      <c r="CI189" s="131"/>
      <c r="CJ189" s="131"/>
      <c r="CK189" s="131"/>
      <c r="CL189" s="131"/>
      <c r="CM189" s="131"/>
      <c r="CN189" s="131"/>
      <c r="CO189" s="131"/>
      <c r="CP189" s="131"/>
      <c r="CQ189" s="131"/>
      <c r="CR189" s="131"/>
      <c r="CS189" s="131"/>
    </row>
    <row r="190" spans="3:98" hidden="1" x14ac:dyDescent="0.35">
      <c r="C190" s="77" t="str">
        <f>C9</f>
        <v>A. Total investment costs</v>
      </c>
      <c r="D190" s="6"/>
      <c r="E190" s="492">
        <f t="shared" ref="E190:BP190" si="65">SUM(E191,E207)</f>
        <v>0</v>
      </c>
      <c r="F190" s="492">
        <f t="shared" si="65"/>
        <v>0</v>
      </c>
      <c r="G190" s="492">
        <f t="shared" si="65"/>
        <v>0</v>
      </c>
      <c r="H190" s="492">
        <f t="shared" si="65"/>
        <v>0</v>
      </c>
      <c r="I190" s="492">
        <f t="shared" si="65"/>
        <v>0</v>
      </c>
      <c r="J190" s="492">
        <f t="shared" si="65"/>
        <v>0</v>
      </c>
      <c r="K190" s="492">
        <f t="shared" si="65"/>
        <v>0</v>
      </c>
      <c r="L190" s="492">
        <f t="shared" si="65"/>
        <v>0</v>
      </c>
      <c r="M190" s="492">
        <f t="shared" si="65"/>
        <v>0</v>
      </c>
      <c r="N190" s="492">
        <f t="shared" si="65"/>
        <v>0</v>
      </c>
      <c r="O190" s="492">
        <f t="shared" si="65"/>
        <v>0</v>
      </c>
      <c r="P190" s="492">
        <f t="shared" si="65"/>
        <v>0</v>
      </c>
      <c r="Q190" s="492">
        <f t="shared" si="65"/>
        <v>0</v>
      </c>
      <c r="R190" s="492">
        <f t="shared" si="65"/>
        <v>0</v>
      </c>
      <c r="S190" s="492">
        <f t="shared" si="65"/>
        <v>0</v>
      </c>
      <c r="T190" s="492">
        <f t="shared" si="65"/>
        <v>0</v>
      </c>
      <c r="U190" s="492">
        <f t="shared" si="65"/>
        <v>0</v>
      </c>
      <c r="V190" s="492">
        <f t="shared" si="65"/>
        <v>0</v>
      </c>
      <c r="W190" s="492">
        <f t="shared" si="65"/>
        <v>0</v>
      </c>
      <c r="X190" s="492">
        <f t="shared" si="65"/>
        <v>0</v>
      </c>
      <c r="Y190" s="492">
        <f t="shared" si="65"/>
        <v>0</v>
      </c>
      <c r="Z190" s="492">
        <f t="shared" si="65"/>
        <v>0</v>
      </c>
      <c r="AA190" s="492">
        <f t="shared" si="65"/>
        <v>0</v>
      </c>
      <c r="AB190" s="492">
        <f t="shared" si="65"/>
        <v>0</v>
      </c>
      <c r="AC190" s="492">
        <f t="shared" si="65"/>
        <v>0</v>
      </c>
      <c r="AD190" s="492">
        <f t="shared" si="65"/>
        <v>0</v>
      </c>
      <c r="AE190" s="492">
        <f t="shared" si="65"/>
        <v>0</v>
      </c>
      <c r="AF190" s="492">
        <f t="shared" si="65"/>
        <v>0</v>
      </c>
      <c r="AG190" s="492">
        <f t="shared" si="65"/>
        <v>0</v>
      </c>
      <c r="AH190" s="492">
        <f t="shared" si="65"/>
        <v>0</v>
      </c>
      <c r="AI190" s="492">
        <f t="shared" si="65"/>
        <v>0</v>
      </c>
      <c r="AJ190" s="492">
        <f t="shared" si="65"/>
        <v>0</v>
      </c>
      <c r="AK190" s="492">
        <f t="shared" si="65"/>
        <v>0</v>
      </c>
      <c r="AL190" s="492">
        <f t="shared" si="65"/>
        <v>0</v>
      </c>
      <c r="AM190" s="492">
        <f t="shared" si="65"/>
        <v>0</v>
      </c>
      <c r="AN190" s="492">
        <f t="shared" si="65"/>
        <v>0</v>
      </c>
      <c r="AO190" s="492">
        <f t="shared" si="65"/>
        <v>0</v>
      </c>
      <c r="AP190" s="492">
        <f t="shared" si="65"/>
        <v>0</v>
      </c>
      <c r="AQ190" s="492">
        <f t="shared" si="65"/>
        <v>0</v>
      </c>
      <c r="AR190" s="492">
        <f t="shared" si="65"/>
        <v>0</v>
      </c>
      <c r="AS190" s="492">
        <f t="shared" si="65"/>
        <v>0</v>
      </c>
      <c r="AT190" s="492">
        <f t="shared" si="65"/>
        <v>0</v>
      </c>
      <c r="AU190" s="492">
        <f t="shared" si="65"/>
        <v>0</v>
      </c>
      <c r="AV190" s="492">
        <f t="shared" si="65"/>
        <v>0</v>
      </c>
      <c r="AW190" s="492">
        <f t="shared" si="65"/>
        <v>0</v>
      </c>
      <c r="AX190" s="492">
        <f t="shared" si="65"/>
        <v>0</v>
      </c>
      <c r="AY190" s="492">
        <f t="shared" si="65"/>
        <v>0</v>
      </c>
      <c r="AZ190" s="492">
        <f t="shared" si="65"/>
        <v>0</v>
      </c>
      <c r="BA190" s="492">
        <f t="shared" si="65"/>
        <v>0</v>
      </c>
      <c r="BB190" s="492">
        <f t="shared" si="65"/>
        <v>0</v>
      </c>
      <c r="BC190" s="492">
        <f t="shared" si="65"/>
        <v>0</v>
      </c>
      <c r="BD190" s="492">
        <f t="shared" si="65"/>
        <v>0</v>
      </c>
      <c r="BE190" s="492">
        <f t="shared" si="65"/>
        <v>0</v>
      </c>
      <c r="BF190" s="492">
        <f t="shared" si="65"/>
        <v>0</v>
      </c>
      <c r="BG190" s="492">
        <f t="shared" si="65"/>
        <v>0</v>
      </c>
      <c r="BH190" s="492">
        <f t="shared" si="65"/>
        <v>0</v>
      </c>
      <c r="BI190" s="492">
        <f t="shared" si="65"/>
        <v>0</v>
      </c>
      <c r="BJ190" s="492">
        <f t="shared" si="65"/>
        <v>0</v>
      </c>
      <c r="BK190" s="492">
        <f t="shared" si="65"/>
        <v>0</v>
      </c>
      <c r="BL190" s="492">
        <f t="shared" si="65"/>
        <v>0</v>
      </c>
      <c r="BM190" s="492">
        <f t="shared" si="65"/>
        <v>0</v>
      </c>
      <c r="BN190" s="492">
        <f t="shared" si="65"/>
        <v>0</v>
      </c>
      <c r="BO190" s="492">
        <f t="shared" si="65"/>
        <v>0</v>
      </c>
      <c r="BP190" s="492">
        <f t="shared" si="65"/>
        <v>0</v>
      </c>
      <c r="BQ190" s="492">
        <f t="shared" ref="BQ190:CS190" si="66">SUM(BQ191,BQ207)</f>
        <v>0</v>
      </c>
      <c r="BR190" s="492">
        <f t="shared" si="66"/>
        <v>0</v>
      </c>
      <c r="BS190" s="492">
        <f t="shared" si="66"/>
        <v>0</v>
      </c>
      <c r="BT190" s="492">
        <f t="shared" si="66"/>
        <v>0</v>
      </c>
      <c r="BU190" s="492">
        <f t="shared" si="66"/>
        <v>0</v>
      </c>
      <c r="BV190" s="492">
        <f t="shared" si="66"/>
        <v>0</v>
      </c>
      <c r="BW190" s="492">
        <f t="shared" si="66"/>
        <v>0</v>
      </c>
      <c r="BX190" s="492">
        <f t="shared" si="66"/>
        <v>0</v>
      </c>
      <c r="BY190" s="492">
        <f t="shared" si="66"/>
        <v>0</v>
      </c>
      <c r="BZ190" s="492">
        <f t="shared" si="66"/>
        <v>0</v>
      </c>
      <c r="CA190" s="492">
        <f t="shared" si="66"/>
        <v>0</v>
      </c>
      <c r="CB190" s="492">
        <f t="shared" si="66"/>
        <v>0</v>
      </c>
      <c r="CC190" s="492">
        <f t="shared" si="66"/>
        <v>0</v>
      </c>
      <c r="CD190" s="492">
        <f t="shared" si="66"/>
        <v>0</v>
      </c>
      <c r="CE190" s="492">
        <f t="shared" si="66"/>
        <v>0</v>
      </c>
      <c r="CF190" s="492">
        <f t="shared" si="66"/>
        <v>0</v>
      </c>
      <c r="CG190" s="492">
        <f t="shared" si="66"/>
        <v>0</v>
      </c>
      <c r="CH190" s="492">
        <f t="shared" si="66"/>
        <v>0</v>
      </c>
      <c r="CI190" s="492">
        <f t="shared" si="66"/>
        <v>0</v>
      </c>
      <c r="CJ190" s="492">
        <f t="shared" si="66"/>
        <v>0</v>
      </c>
      <c r="CK190" s="492">
        <f t="shared" si="66"/>
        <v>0</v>
      </c>
      <c r="CL190" s="492">
        <f t="shared" si="66"/>
        <v>0</v>
      </c>
      <c r="CM190" s="492">
        <f t="shared" si="66"/>
        <v>0</v>
      </c>
      <c r="CN190" s="492">
        <f t="shared" si="66"/>
        <v>0</v>
      </c>
      <c r="CO190" s="492">
        <f t="shared" si="66"/>
        <v>0</v>
      </c>
      <c r="CP190" s="492">
        <f t="shared" si="66"/>
        <v>0</v>
      </c>
      <c r="CQ190" s="492">
        <f t="shared" si="66"/>
        <v>0</v>
      </c>
      <c r="CR190" s="492">
        <f t="shared" si="66"/>
        <v>0</v>
      </c>
      <c r="CS190" s="492">
        <f t="shared" si="66"/>
        <v>0</v>
      </c>
      <c r="CT190" s="13"/>
    </row>
    <row r="191" spans="3:98" hidden="1" x14ac:dyDescent="0.35">
      <c r="C191" s="77" t="str">
        <f>C10</f>
        <v>A.1. Total Initial investment costs</v>
      </c>
      <c r="D191" s="557" t="s">
        <v>23</v>
      </c>
      <c r="E191" s="492">
        <f t="shared" ref="E191:AJ191" si="67">SUM(E192:E205)</f>
        <v>0</v>
      </c>
      <c r="F191" s="492">
        <f t="shared" si="67"/>
        <v>0</v>
      </c>
      <c r="G191" s="492">
        <f t="shared" si="67"/>
        <v>0</v>
      </c>
      <c r="H191" s="492">
        <f t="shared" si="67"/>
        <v>0</v>
      </c>
      <c r="I191" s="492">
        <f t="shared" si="67"/>
        <v>0</v>
      </c>
      <c r="J191" s="492">
        <f t="shared" si="67"/>
        <v>0</v>
      </c>
      <c r="K191" s="492">
        <f t="shared" si="67"/>
        <v>0</v>
      </c>
      <c r="L191" s="492">
        <f t="shared" si="67"/>
        <v>0</v>
      </c>
      <c r="M191" s="492">
        <f t="shared" si="67"/>
        <v>0</v>
      </c>
      <c r="N191" s="492">
        <f t="shared" si="67"/>
        <v>0</v>
      </c>
      <c r="O191" s="492">
        <f t="shared" si="67"/>
        <v>0</v>
      </c>
      <c r="P191" s="492">
        <f t="shared" si="67"/>
        <v>0</v>
      </c>
      <c r="Q191" s="492">
        <f t="shared" si="67"/>
        <v>0</v>
      </c>
      <c r="R191" s="492">
        <f t="shared" si="67"/>
        <v>0</v>
      </c>
      <c r="S191" s="492">
        <f t="shared" si="67"/>
        <v>0</v>
      </c>
      <c r="T191" s="492">
        <f t="shared" si="67"/>
        <v>0</v>
      </c>
      <c r="U191" s="492">
        <f t="shared" si="67"/>
        <v>0</v>
      </c>
      <c r="V191" s="492">
        <f t="shared" si="67"/>
        <v>0</v>
      </c>
      <c r="W191" s="492">
        <f t="shared" si="67"/>
        <v>0</v>
      </c>
      <c r="X191" s="492">
        <f t="shared" si="67"/>
        <v>0</v>
      </c>
      <c r="Y191" s="492">
        <f t="shared" si="67"/>
        <v>0</v>
      </c>
      <c r="Z191" s="492">
        <f t="shared" si="67"/>
        <v>0</v>
      </c>
      <c r="AA191" s="492">
        <f t="shared" si="67"/>
        <v>0</v>
      </c>
      <c r="AB191" s="492">
        <f t="shared" si="67"/>
        <v>0</v>
      </c>
      <c r="AC191" s="492">
        <f t="shared" si="67"/>
        <v>0</v>
      </c>
      <c r="AD191" s="492">
        <f t="shared" si="67"/>
        <v>0</v>
      </c>
      <c r="AE191" s="492">
        <f t="shared" si="67"/>
        <v>0</v>
      </c>
      <c r="AF191" s="492">
        <f t="shared" si="67"/>
        <v>0</v>
      </c>
      <c r="AG191" s="492">
        <f t="shared" si="67"/>
        <v>0</v>
      </c>
      <c r="AH191" s="492">
        <f t="shared" si="67"/>
        <v>0</v>
      </c>
      <c r="AI191" s="492">
        <f t="shared" si="67"/>
        <v>0</v>
      </c>
      <c r="AJ191" s="492">
        <f t="shared" si="67"/>
        <v>0</v>
      </c>
      <c r="AK191" s="492">
        <f t="shared" ref="AK191:CS191" si="68">SUM(AK192:AK205)</f>
        <v>0</v>
      </c>
      <c r="AL191" s="492">
        <f t="shared" si="68"/>
        <v>0</v>
      </c>
      <c r="AM191" s="492">
        <f t="shared" si="68"/>
        <v>0</v>
      </c>
      <c r="AN191" s="492">
        <f t="shared" si="68"/>
        <v>0</v>
      </c>
      <c r="AO191" s="492">
        <f t="shared" si="68"/>
        <v>0</v>
      </c>
      <c r="AP191" s="492">
        <f t="shared" si="68"/>
        <v>0</v>
      </c>
      <c r="AQ191" s="492">
        <f t="shared" si="68"/>
        <v>0</v>
      </c>
      <c r="AR191" s="492">
        <f t="shared" si="68"/>
        <v>0</v>
      </c>
      <c r="AS191" s="492">
        <f t="shared" si="68"/>
        <v>0</v>
      </c>
      <c r="AT191" s="492">
        <f t="shared" si="68"/>
        <v>0</v>
      </c>
      <c r="AU191" s="492">
        <f t="shared" si="68"/>
        <v>0</v>
      </c>
      <c r="AV191" s="492">
        <f t="shared" si="68"/>
        <v>0</v>
      </c>
      <c r="AW191" s="492">
        <f t="shared" si="68"/>
        <v>0</v>
      </c>
      <c r="AX191" s="492">
        <f t="shared" si="68"/>
        <v>0</v>
      </c>
      <c r="AY191" s="492">
        <f t="shared" si="68"/>
        <v>0</v>
      </c>
      <c r="AZ191" s="492">
        <f t="shared" si="68"/>
        <v>0</v>
      </c>
      <c r="BA191" s="492">
        <f t="shared" si="68"/>
        <v>0</v>
      </c>
      <c r="BB191" s="492">
        <f t="shared" si="68"/>
        <v>0</v>
      </c>
      <c r="BC191" s="492">
        <f t="shared" si="68"/>
        <v>0</v>
      </c>
      <c r="BD191" s="492">
        <f t="shared" si="68"/>
        <v>0</v>
      </c>
      <c r="BE191" s="492">
        <f t="shared" si="68"/>
        <v>0</v>
      </c>
      <c r="BF191" s="492">
        <f t="shared" si="68"/>
        <v>0</v>
      </c>
      <c r="BG191" s="492">
        <f t="shared" si="68"/>
        <v>0</v>
      </c>
      <c r="BH191" s="492">
        <f t="shared" si="68"/>
        <v>0</v>
      </c>
      <c r="BI191" s="492">
        <f t="shared" si="68"/>
        <v>0</v>
      </c>
      <c r="BJ191" s="492">
        <f t="shared" si="68"/>
        <v>0</v>
      </c>
      <c r="BK191" s="492">
        <f t="shared" si="68"/>
        <v>0</v>
      </c>
      <c r="BL191" s="492">
        <f t="shared" si="68"/>
        <v>0</v>
      </c>
      <c r="BM191" s="492">
        <f t="shared" si="68"/>
        <v>0</v>
      </c>
      <c r="BN191" s="492">
        <f t="shared" si="68"/>
        <v>0</v>
      </c>
      <c r="BO191" s="492">
        <f t="shared" si="68"/>
        <v>0</v>
      </c>
      <c r="BP191" s="492">
        <f t="shared" si="68"/>
        <v>0</v>
      </c>
      <c r="BQ191" s="492">
        <f t="shared" si="68"/>
        <v>0</v>
      </c>
      <c r="BR191" s="492">
        <f t="shared" si="68"/>
        <v>0</v>
      </c>
      <c r="BS191" s="492">
        <f t="shared" si="68"/>
        <v>0</v>
      </c>
      <c r="BT191" s="492">
        <f t="shared" si="68"/>
        <v>0</v>
      </c>
      <c r="BU191" s="492">
        <f t="shared" si="68"/>
        <v>0</v>
      </c>
      <c r="BV191" s="492">
        <f t="shared" si="68"/>
        <v>0</v>
      </c>
      <c r="BW191" s="492">
        <f t="shared" si="68"/>
        <v>0</v>
      </c>
      <c r="BX191" s="492">
        <f t="shared" si="68"/>
        <v>0</v>
      </c>
      <c r="BY191" s="492">
        <f t="shared" si="68"/>
        <v>0</v>
      </c>
      <c r="BZ191" s="492">
        <f t="shared" si="68"/>
        <v>0</v>
      </c>
      <c r="CA191" s="492">
        <f t="shared" si="68"/>
        <v>0</v>
      </c>
      <c r="CB191" s="492">
        <f t="shared" si="68"/>
        <v>0</v>
      </c>
      <c r="CC191" s="492">
        <f t="shared" si="68"/>
        <v>0</v>
      </c>
      <c r="CD191" s="492">
        <f t="shared" si="68"/>
        <v>0</v>
      </c>
      <c r="CE191" s="492">
        <f t="shared" si="68"/>
        <v>0</v>
      </c>
      <c r="CF191" s="492">
        <f t="shared" si="68"/>
        <v>0</v>
      </c>
      <c r="CG191" s="492">
        <f t="shared" si="68"/>
        <v>0</v>
      </c>
      <c r="CH191" s="492">
        <f t="shared" si="68"/>
        <v>0</v>
      </c>
      <c r="CI191" s="492">
        <f t="shared" si="68"/>
        <v>0</v>
      </c>
      <c r="CJ191" s="492">
        <f t="shared" si="68"/>
        <v>0</v>
      </c>
      <c r="CK191" s="492">
        <f t="shared" si="68"/>
        <v>0</v>
      </c>
      <c r="CL191" s="492">
        <f t="shared" si="68"/>
        <v>0</v>
      </c>
      <c r="CM191" s="492">
        <f t="shared" si="68"/>
        <v>0</v>
      </c>
      <c r="CN191" s="492">
        <f t="shared" si="68"/>
        <v>0</v>
      </c>
      <c r="CO191" s="492">
        <f t="shared" si="68"/>
        <v>0</v>
      </c>
      <c r="CP191" s="492">
        <f t="shared" si="68"/>
        <v>0</v>
      </c>
      <c r="CQ191" s="492">
        <f t="shared" si="68"/>
        <v>0</v>
      </c>
      <c r="CR191" s="492">
        <f t="shared" si="68"/>
        <v>0</v>
      </c>
      <c r="CS191" s="492">
        <f t="shared" si="68"/>
        <v>0</v>
      </c>
      <c r="CT191" s="13"/>
    </row>
    <row r="192" spans="3:98" hidden="1" x14ac:dyDescent="0.35">
      <c r="C192" s="81" t="str">
        <f t="shared" ref="C192:C205" si="69">IF(OR(ISBLANK(C11),C11="Spare"),"",C11)</f>
        <v/>
      </c>
      <c r="D192" s="17" t="str">
        <f t="shared" ref="D192:D205" si="70">D11</f>
        <v/>
      </c>
      <c r="E192" s="492">
        <f>G192+NPV(G.Asm!$F$40,H192:INDEX(H192:CS192,RP))</f>
        <v>0</v>
      </c>
      <c r="F192" s="492">
        <f t="shared" ref="F192:F205" si="71">SUMIF($G$4:$CS$4,"&lt;="&amp;RP,G192:CS192)</f>
        <v>0</v>
      </c>
      <c r="G192" s="66">
        <f t="shared" ref="G192:BR195" si="72">IFERROR($D192*G11,0)</f>
        <v>0</v>
      </c>
      <c r="H192" s="66">
        <f t="shared" si="72"/>
        <v>0</v>
      </c>
      <c r="I192" s="66">
        <f t="shared" si="72"/>
        <v>0</v>
      </c>
      <c r="J192" s="66">
        <f t="shared" si="72"/>
        <v>0</v>
      </c>
      <c r="K192" s="66">
        <f t="shared" si="72"/>
        <v>0</v>
      </c>
      <c r="L192" s="66">
        <f t="shared" si="72"/>
        <v>0</v>
      </c>
      <c r="M192" s="66">
        <f t="shared" si="72"/>
        <v>0</v>
      </c>
      <c r="N192" s="66">
        <f t="shared" si="72"/>
        <v>0</v>
      </c>
      <c r="O192" s="66">
        <f t="shared" si="72"/>
        <v>0</v>
      </c>
      <c r="P192" s="66">
        <f t="shared" si="72"/>
        <v>0</v>
      </c>
      <c r="Q192" s="66">
        <f t="shared" si="72"/>
        <v>0</v>
      </c>
      <c r="R192" s="66">
        <f t="shared" si="72"/>
        <v>0</v>
      </c>
      <c r="S192" s="66">
        <f t="shared" si="72"/>
        <v>0</v>
      </c>
      <c r="T192" s="66">
        <f t="shared" si="72"/>
        <v>0</v>
      </c>
      <c r="U192" s="66">
        <f t="shared" si="72"/>
        <v>0</v>
      </c>
      <c r="V192" s="66">
        <f t="shared" si="72"/>
        <v>0</v>
      </c>
      <c r="W192" s="66">
        <f t="shared" si="72"/>
        <v>0</v>
      </c>
      <c r="X192" s="66">
        <f t="shared" si="72"/>
        <v>0</v>
      </c>
      <c r="Y192" s="66">
        <f t="shared" si="72"/>
        <v>0</v>
      </c>
      <c r="Z192" s="66">
        <f t="shared" si="72"/>
        <v>0</v>
      </c>
      <c r="AA192" s="66">
        <f t="shared" si="72"/>
        <v>0</v>
      </c>
      <c r="AB192" s="66">
        <f t="shared" si="72"/>
        <v>0</v>
      </c>
      <c r="AC192" s="66">
        <f t="shared" si="72"/>
        <v>0</v>
      </c>
      <c r="AD192" s="66">
        <f t="shared" si="72"/>
        <v>0</v>
      </c>
      <c r="AE192" s="66">
        <f t="shared" si="72"/>
        <v>0</v>
      </c>
      <c r="AF192" s="66">
        <f t="shared" si="72"/>
        <v>0</v>
      </c>
      <c r="AG192" s="66">
        <f t="shared" si="72"/>
        <v>0</v>
      </c>
      <c r="AH192" s="66">
        <f t="shared" si="72"/>
        <v>0</v>
      </c>
      <c r="AI192" s="66">
        <f t="shared" si="72"/>
        <v>0</v>
      </c>
      <c r="AJ192" s="66">
        <f t="shared" si="72"/>
        <v>0</v>
      </c>
      <c r="AK192" s="66">
        <f t="shared" si="72"/>
        <v>0</v>
      </c>
      <c r="AL192" s="66">
        <f t="shared" si="72"/>
        <v>0</v>
      </c>
      <c r="AM192" s="66">
        <f t="shared" si="72"/>
        <v>0</v>
      </c>
      <c r="AN192" s="66">
        <f t="shared" si="72"/>
        <v>0</v>
      </c>
      <c r="AO192" s="66">
        <f t="shared" si="72"/>
        <v>0</v>
      </c>
      <c r="AP192" s="66">
        <f t="shared" si="72"/>
        <v>0</v>
      </c>
      <c r="AQ192" s="66">
        <f t="shared" si="72"/>
        <v>0</v>
      </c>
      <c r="AR192" s="66">
        <f t="shared" si="72"/>
        <v>0</v>
      </c>
      <c r="AS192" s="66">
        <f t="shared" si="72"/>
        <v>0</v>
      </c>
      <c r="AT192" s="66">
        <f t="shared" si="72"/>
        <v>0</v>
      </c>
      <c r="AU192" s="66">
        <f t="shared" si="72"/>
        <v>0</v>
      </c>
      <c r="AV192" s="66">
        <f t="shared" si="72"/>
        <v>0</v>
      </c>
      <c r="AW192" s="66">
        <f t="shared" si="72"/>
        <v>0</v>
      </c>
      <c r="AX192" s="66">
        <f t="shared" si="72"/>
        <v>0</v>
      </c>
      <c r="AY192" s="66">
        <f t="shared" si="72"/>
        <v>0</v>
      </c>
      <c r="AZ192" s="66">
        <f t="shared" si="72"/>
        <v>0</v>
      </c>
      <c r="BA192" s="66">
        <f t="shared" si="72"/>
        <v>0</v>
      </c>
      <c r="BB192" s="66">
        <f t="shared" si="72"/>
        <v>0</v>
      </c>
      <c r="BC192" s="66">
        <f t="shared" si="72"/>
        <v>0</v>
      </c>
      <c r="BD192" s="66">
        <f t="shared" si="72"/>
        <v>0</v>
      </c>
      <c r="BE192" s="66">
        <f t="shared" si="72"/>
        <v>0</v>
      </c>
      <c r="BF192" s="66">
        <f t="shared" si="72"/>
        <v>0</v>
      </c>
      <c r="BG192" s="66">
        <f t="shared" si="72"/>
        <v>0</v>
      </c>
      <c r="BH192" s="66">
        <f t="shared" si="72"/>
        <v>0</v>
      </c>
      <c r="BI192" s="66">
        <f t="shared" si="72"/>
        <v>0</v>
      </c>
      <c r="BJ192" s="66">
        <f t="shared" si="72"/>
        <v>0</v>
      </c>
      <c r="BK192" s="66">
        <f t="shared" si="72"/>
        <v>0</v>
      </c>
      <c r="BL192" s="66">
        <f t="shared" si="72"/>
        <v>0</v>
      </c>
      <c r="BM192" s="66">
        <f t="shared" si="72"/>
        <v>0</v>
      </c>
      <c r="BN192" s="66">
        <f t="shared" si="72"/>
        <v>0</v>
      </c>
      <c r="BO192" s="66">
        <f t="shared" si="72"/>
        <v>0</v>
      </c>
      <c r="BP192" s="66">
        <f t="shared" si="72"/>
        <v>0</v>
      </c>
      <c r="BQ192" s="66">
        <f t="shared" si="72"/>
        <v>0</v>
      </c>
      <c r="BR192" s="66">
        <f t="shared" si="72"/>
        <v>0</v>
      </c>
      <c r="BS192" s="66">
        <f t="shared" ref="BS192:CS201" si="73">IFERROR($D192*BS11,0)</f>
        <v>0</v>
      </c>
      <c r="BT192" s="66">
        <f t="shared" si="73"/>
        <v>0</v>
      </c>
      <c r="BU192" s="66">
        <f t="shared" si="73"/>
        <v>0</v>
      </c>
      <c r="BV192" s="66">
        <f t="shared" si="73"/>
        <v>0</v>
      </c>
      <c r="BW192" s="66">
        <f t="shared" si="73"/>
        <v>0</v>
      </c>
      <c r="BX192" s="66">
        <f t="shared" si="73"/>
        <v>0</v>
      </c>
      <c r="BY192" s="66">
        <f t="shared" si="73"/>
        <v>0</v>
      </c>
      <c r="BZ192" s="66">
        <f t="shared" si="73"/>
        <v>0</v>
      </c>
      <c r="CA192" s="66">
        <f t="shared" si="73"/>
        <v>0</v>
      </c>
      <c r="CB192" s="66">
        <f t="shared" si="73"/>
        <v>0</v>
      </c>
      <c r="CC192" s="66">
        <f t="shared" si="73"/>
        <v>0</v>
      </c>
      <c r="CD192" s="66">
        <f t="shared" si="73"/>
        <v>0</v>
      </c>
      <c r="CE192" s="66">
        <f t="shared" si="73"/>
        <v>0</v>
      </c>
      <c r="CF192" s="66">
        <f t="shared" si="73"/>
        <v>0</v>
      </c>
      <c r="CG192" s="66">
        <f t="shared" si="73"/>
        <v>0</v>
      </c>
      <c r="CH192" s="66">
        <f t="shared" si="73"/>
        <v>0</v>
      </c>
      <c r="CI192" s="66">
        <f t="shared" si="73"/>
        <v>0</v>
      </c>
      <c r="CJ192" s="66">
        <f t="shared" si="73"/>
        <v>0</v>
      </c>
      <c r="CK192" s="66">
        <f t="shared" si="73"/>
        <v>0</v>
      </c>
      <c r="CL192" s="66">
        <f t="shared" si="73"/>
        <v>0</v>
      </c>
      <c r="CM192" s="66">
        <f t="shared" si="73"/>
        <v>0</v>
      </c>
      <c r="CN192" s="66">
        <f t="shared" si="73"/>
        <v>0</v>
      </c>
      <c r="CO192" s="66">
        <f t="shared" si="73"/>
        <v>0</v>
      </c>
      <c r="CP192" s="66">
        <f t="shared" si="73"/>
        <v>0</v>
      </c>
      <c r="CQ192" s="66">
        <f t="shared" si="73"/>
        <v>0</v>
      </c>
      <c r="CR192" s="66">
        <f t="shared" si="73"/>
        <v>0</v>
      </c>
      <c r="CS192" s="66">
        <f t="shared" si="73"/>
        <v>0</v>
      </c>
      <c r="CT192" s="9"/>
    </row>
    <row r="193" spans="3:98" hidden="1" x14ac:dyDescent="0.35">
      <c r="C193" s="81" t="str">
        <f t="shared" si="69"/>
        <v/>
      </c>
      <c r="D193" s="17" t="str">
        <f t="shared" si="70"/>
        <v/>
      </c>
      <c r="E193" s="492">
        <f>G193+NPV(G.Asm!$F$40,H193:INDEX(H193:CS193,RP))</f>
        <v>0</v>
      </c>
      <c r="F193" s="492">
        <f t="shared" si="71"/>
        <v>0</v>
      </c>
      <c r="G193" s="66">
        <f t="shared" si="72"/>
        <v>0</v>
      </c>
      <c r="H193" s="66">
        <f t="shared" si="72"/>
        <v>0</v>
      </c>
      <c r="I193" s="66">
        <f t="shared" si="72"/>
        <v>0</v>
      </c>
      <c r="J193" s="66">
        <f t="shared" si="72"/>
        <v>0</v>
      </c>
      <c r="K193" s="66">
        <f t="shared" si="72"/>
        <v>0</v>
      </c>
      <c r="L193" s="66">
        <f t="shared" si="72"/>
        <v>0</v>
      </c>
      <c r="M193" s="66">
        <f t="shared" si="72"/>
        <v>0</v>
      </c>
      <c r="N193" s="66">
        <f t="shared" si="72"/>
        <v>0</v>
      </c>
      <c r="O193" s="66">
        <f t="shared" si="72"/>
        <v>0</v>
      </c>
      <c r="P193" s="66">
        <f t="shared" si="72"/>
        <v>0</v>
      </c>
      <c r="Q193" s="66">
        <f t="shared" si="72"/>
        <v>0</v>
      </c>
      <c r="R193" s="66">
        <f t="shared" si="72"/>
        <v>0</v>
      </c>
      <c r="S193" s="66">
        <f t="shared" si="72"/>
        <v>0</v>
      </c>
      <c r="T193" s="66">
        <f t="shared" si="72"/>
        <v>0</v>
      </c>
      <c r="U193" s="66">
        <f t="shared" si="72"/>
        <v>0</v>
      </c>
      <c r="V193" s="66">
        <f t="shared" si="72"/>
        <v>0</v>
      </c>
      <c r="W193" s="66">
        <f t="shared" si="72"/>
        <v>0</v>
      </c>
      <c r="X193" s="66">
        <f t="shared" si="72"/>
        <v>0</v>
      </c>
      <c r="Y193" s="66">
        <f t="shared" si="72"/>
        <v>0</v>
      </c>
      <c r="Z193" s="66">
        <f t="shared" si="72"/>
        <v>0</v>
      </c>
      <c r="AA193" s="66">
        <f t="shared" si="72"/>
        <v>0</v>
      </c>
      <c r="AB193" s="66">
        <f t="shared" si="72"/>
        <v>0</v>
      </c>
      <c r="AC193" s="66">
        <f t="shared" si="72"/>
        <v>0</v>
      </c>
      <c r="AD193" s="66">
        <f t="shared" si="72"/>
        <v>0</v>
      </c>
      <c r="AE193" s="66">
        <f t="shared" si="72"/>
        <v>0</v>
      </c>
      <c r="AF193" s="66">
        <f t="shared" si="72"/>
        <v>0</v>
      </c>
      <c r="AG193" s="66">
        <f t="shared" si="72"/>
        <v>0</v>
      </c>
      <c r="AH193" s="66">
        <f t="shared" si="72"/>
        <v>0</v>
      </c>
      <c r="AI193" s="66">
        <f t="shared" si="72"/>
        <v>0</v>
      </c>
      <c r="AJ193" s="66">
        <f t="shared" si="72"/>
        <v>0</v>
      </c>
      <c r="AK193" s="66">
        <f t="shared" si="72"/>
        <v>0</v>
      </c>
      <c r="AL193" s="66">
        <f t="shared" si="72"/>
        <v>0</v>
      </c>
      <c r="AM193" s="66">
        <f t="shared" si="72"/>
        <v>0</v>
      </c>
      <c r="AN193" s="66">
        <f t="shared" si="72"/>
        <v>0</v>
      </c>
      <c r="AO193" s="66">
        <f t="shared" si="72"/>
        <v>0</v>
      </c>
      <c r="AP193" s="66">
        <f t="shared" si="72"/>
        <v>0</v>
      </c>
      <c r="AQ193" s="66">
        <f t="shared" si="72"/>
        <v>0</v>
      </c>
      <c r="AR193" s="66">
        <f t="shared" si="72"/>
        <v>0</v>
      </c>
      <c r="AS193" s="66">
        <f t="shared" si="72"/>
        <v>0</v>
      </c>
      <c r="AT193" s="66">
        <f t="shared" si="72"/>
        <v>0</v>
      </c>
      <c r="AU193" s="66">
        <f t="shared" si="72"/>
        <v>0</v>
      </c>
      <c r="AV193" s="66">
        <f t="shared" si="72"/>
        <v>0</v>
      </c>
      <c r="AW193" s="66">
        <f t="shared" si="72"/>
        <v>0</v>
      </c>
      <c r="AX193" s="66">
        <f t="shared" si="72"/>
        <v>0</v>
      </c>
      <c r="AY193" s="66">
        <f t="shared" si="72"/>
        <v>0</v>
      </c>
      <c r="AZ193" s="66">
        <f t="shared" si="72"/>
        <v>0</v>
      </c>
      <c r="BA193" s="66">
        <f t="shared" si="72"/>
        <v>0</v>
      </c>
      <c r="BB193" s="66">
        <f t="shared" si="72"/>
        <v>0</v>
      </c>
      <c r="BC193" s="66">
        <f t="shared" si="72"/>
        <v>0</v>
      </c>
      <c r="BD193" s="66">
        <f t="shared" si="72"/>
        <v>0</v>
      </c>
      <c r="BE193" s="66">
        <f t="shared" si="72"/>
        <v>0</v>
      </c>
      <c r="BF193" s="66">
        <f t="shared" si="72"/>
        <v>0</v>
      </c>
      <c r="BG193" s="66">
        <f t="shared" si="72"/>
        <v>0</v>
      </c>
      <c r="BH193" s="66">
        <f t="shared" si="72"/>
        <v>0</v>
      </c>
      <c r="BI193" s="66">
        <f t="shared" si="72"/>
        <v>0</v>
      </c>
      <c r="BJ193" s="66">
        <f t="shared" si="72"/>
        <v>0</v>
      </c>
      <c r="BK193" s="66">
        <f t="shared" si="72"/>
        <v>0</v>
      </c>
      <c r="BL193" s="66">
        <f t="shared" si="72"/>
        <v>0</v>
      </c>
      <c r="BM193" s="66">
        <f t="shared" si="72"/>
        <v>0</v>
      </c>
      <c r="BN193" s="66">
        <f t="shared" si="72"/>
        <v>0</v>
      </c>
      <c r="BO193" s="66">
        <f t="shared" si="72"/>
        <v>0</v>
      </c>
      <c r="BP193" s="66">
        <f t="shared" si="72"/>
        <v>0</v>
      </c>
      <c r="BQ193" s="66">
        <f t="shared" si="72"/>
        <v>0</v>
      </c>
      <c r="BR193" s="66">
        <f t="shared" si="72"/>
        <v>0</v>
      </c>
      <c r="BS193" s="66">
        <f t="shared" si="73"/>
        <v>0</v>
      </c>
      <c r="BT193" s="66">
        <f t="shared" si="73"/>
        <v>0</v>
      </c>
      <c r="BU193" s="66">
        <f t="shared" si="73"/>
        <v>0</v>
      </c>
      <c r="BV193" s="66">
        <f t="shared" si="73"/>
        <v>0</v>
      </c>
      <c r="BW193" s="66">
        <f t="shared" si="73"/>
        <v>0</v>
      </c>
      <c r="BX193" s="66">
        <f t="shared" si="73"/>
        <v>0</v>
      </c>
      <c r="BY193" s="66">
        <f t="shared" si="73"/>
        <v>0</v>
      </c>
      <c r="BZ193" s="66">
        <f t="shared" si="73"/>
        <v>0</v>
      </c>
      <c r="CA193" s="66">
        <f t="shared" si="73"/>
        <v>0</v>
      </c>
      <c r="CB193" s="66">
        <f t="shared" si="73"/>
        <v>0</v>
      </c>
      <c r="CC193" s="66">
        <f t="shared" si="73"/>
        <v>0</v>
      </c>
      <c r="CD193" s="66">
        <f t="shared" si="73"/>
        <v>0</v>
      </c>
      <c r="CE193" s="66">
        <f t="shared" si="73"/>
        <v>0</v>
      </c>
      <c r="CF193" s="66">
        <f t="shared" si="73"/>
        <v>0</v>
      </c>
      <c r="CG193" s="66">
        <f t="shared" si="73"/>
        <v>0</v>
      </c>
      <c r="CH193" s="66">
        <f t="shared" si="73"/>
        <v>0</v>
      </c>
      <c r="CI193" s="66">
        <f t="shared" si="73"/>
        <v>0</v>
      </c>
      <c r="CJ193" s="66">
        <f t="shared" si="73"/>
        <v>0</v>
      </c>
      <c r="CK193" s="66">
        <f t="shared" si="73"/>
        <v>0</v>
      </c>
      <c r="CL193" s="66">
        <f t="shared" si="73"/>
        <v>0</v>
      </c>
      <c r="CM193" s="66">
        <f t="shared" si="73"/>
        <v>0</v>
      </c>
      <c r="CN193" s="66">
        <f t="shared" si="73"/>
        <v>0</v>
      </c>
      <c r="CO193" s="66">
        <f t="shared" si="73"/>
        <v>0</v>
      </c>
      <c r="CP193" s="66">
        <f t="shared" si="73"/>
        <v>0</v>
      </c>
      <c r="CQ193" s="66">
        <f t="shared" si="73"/>
        <v>0</v>
      </c>
      <c r="CR193" s="66">
        <f t="shared" si="73"/>
        <v>0</v>
      </c>
      <c r="CS193" s="66">
        <f t="shared" si="73"/>
        <v>0</v>
      </c>
      <c r="CT193" s="9"/>
    </row>
    <row r="194" spans="3:98" hidden="1" x14ac:dyDescent="0.35">
      <c r="C194" s="81" t="str">
        <f t="shared" si="69"/>
        <v/>
      </c>
      <c r="D194" s="17" t="str">
        <f t="shared" si="70"/>
        <v/>
      </c>
      <c r="E194" s="492">
        <f>G194+NPV(G.Asm!$F$40,H194:INDEX(H194:CS194,RP))</f>
        <v>0</v>
      </c>
      <c r="F194" s="492">
        <f t="shared" si="71"/>
        <v>0</v>
      </c>
      <c r="G194" s="66">
        <f t="shared" si="72"/>
        <v>0</v>
      </c>
      <c r="H194" s="66">
        <f t="shared" si="72"/>
        <v>0</v>
      </c>
      <c r="I194" s="66">
        <f t="shared" si="72"/>
        <v>0</v>
      </c>
      <c r="J194" s="66">
        <f t="shared" si="72"/>
        <v>0</v>
      </c>
      <c r="K194" s="66">
        <f t="shared" si="72"/>
        <v>0</v>
      </c>
      <c r="L194" s="66">
        <f t="shared" si="72"/>
        <v>0</v>
      </c>
      <c r="M194" s="66">
        <f t="shared" si="72"/>
        <v>0</v>
      </c>
      <c r="N194" s="66">
        <f t="shared" si="72"/>
        <v>0</v>
      </c>
      <c r="O194" s="66">
        <f t="shared" si="72"/>
        <v>0</v>
      </c>
      <c r="P194" s="66">
        <f t="shared" si="72"/>
        <v>0</v>
      </c>
      <c r="Q194" s="66">
        <f t="shared" si="72"/>
        <v>0</v>
      </c>
      <c r="R194" s="66">
        <f t="shared" si="72"/>
        <v>0</v>
      </c>
      <c r="S194" s="66">
        <f t="shared" si="72"/>
        <v>0</v>
      </c>
      <c r="T194" s="66">
        <f t="shared" si="72"/>
        <v>0</v>
      </c>
      <c r="U194" s="66">
        <f t="shared" si="72"/>
        <v>0</v>
      </c>
      <c r="V194" s="66">
        <f t="shared" si="72"/>
        <v>0</v>
      </c>
      <c r="W194" s="66">
        <f t="shared" si="72"/>
        <v>0</v>
      </c>
      <c r="X194" s="66">
        <f t="shared" si="72"/>
        <v>0</v>
      </c>
      <c r="Y194" s="66">
        <f t="shared" si="72"/>
        <v>0</v>
      </c>
      <c r="Z194" s="66">
        <f t="shared" si="72"/>
        <v>0</v>
      </c>
      <c r="AA194" s="66">
        <f t="shared" si="72"/>
        <v>0</v>
      </c>
      <c r="AB194" s="66">
        <f t="shared" si="72"/>
        <v>0</v>
      </c>
      <c r="AC194" s="66">
        <f t="shared" si="72"/>
        <v>0</v>
      </c>
      <c r="AD194" s="66">
        <f t="shared" si="72"/>
        <v>0</v>
      </c>
      <c r="AE194" s="66">
        <f t="shared" si="72"/>
        <v>0</v>
      </c>
      <c r="AF194" s="66">
        <f t="shared" si="72"/>
        <v>0</v>
      </c>
      <c r="AG194" s="66">
        <f t="shared" si="72"/>
        <v>0</v>
      </c>
      <c r="AH194" s="66">
        <f t="shared" si="72"/>
        <v>0</v>
      </c>
      <c r="AI194" s="66">
        <f t="shared" si="72"/>
        <v>0</v>
      </c>
      <c r="AJ194" s="66">
        <f t="shared" si="72"/>
        <v>0</v>
      </c>
      <c r="AK194" s="66">
        <f t="shared" si="72"/>
        <v>0</v>
      </c>
      <c r="AL194" s="66">
        <f t="shared" si="72"/>
        <v>0</v>
      </c>
      <c r="AM194" s="66">
        <f t="shared" si="72"/>
        <v>0</v>
      </c>
      <c r="AN194" s="66">
        <f t="shared" si="72"/>
        <v>0</v>
      </c>
      <c r="AO194" s="66">
        <f t="shared" si="72"/>
        <v>0</v>
      </c>
      <c r="AP194" s="66">
        <f t="shared" si="72"/>
        <v>0</v>
      </c>
      <c r="AQ194" s="66">
        <f t="shared" si="72"/>
        <v>0</v>
      </c>
      <c r="AR194" s="66">
        <f t="shared" si="72"/>
        <v>0</v>
      </c>
      <c r="AS194" s="66">
        <f t="shared" si="72"/>
        <v>0</v>
      </c>
      <c r="AT194" s="66">
        <f t="shared" si="72"/>
        <v>0</v>
      </c>
      <c r="AU194" s="66">
        <f t="shared" si="72"/>
        <v>0</v>
      </c>
      <c r="AV194" s="66">
        <f t="shared" si="72"/>
        <v>0</v>
      </c>
      <c r="AW194" s="66">
        <f t="shared" si="72"/>
        <v>0</v>
      </c>
      <c r="AX194" s="66">
        <f t="shared" si="72"/>
        <v>0</v>
      </c>
      <c r="AY194" s="66">
        <f t="shared" si="72"/>
        <v>0</v>
      </c>
      <c r="AZ194" s="66">
        <f t="shared" si="72"/>
        <v>0</v>
      </c>
      <c r="BA194" s="66">
        <f t="shared" si="72"/>
        <v>0</v>
      </c>
      <c r="BB194" s="66">
        <f t="shared" si="72"/>
        <v>0</v>
      </c>
      <c r="BC194" s="66">
        <f t="shared" si="72"/>
        <v>0</v>
      </c>
      <c r="BD194" s="66">
        <f t="shared" si="72"/>
        <v>0</v>
      </c>
      <c r="BE194" s="66">
        <f t="shared" si="72"/>
        <v>0</v>
      </c>
      <c r="BF194" s="66">
        <f t="shared" si="72"/>
        <v>0</v>
      </c>
      <c r="BG194" s="66">
        <f t="shared" si="72"/>
        <v>0</v>
      </c>
      <c r="BH194" s="66">
        <f t="shared" si="72"/>
        <v>0</v>
      </c>
      <c r="BI194" s="66">
        <f t="shared" si="72"/>
        <v>0</v>
      </c>
      <c r="BJ194" s="66">
        <f t="shared" si="72"/>
        <v>0</v>
      </c>
      <c r="BK194" s="66">
        <f t="shared" si="72"/>
        <v>0</v>
      </c>
      <c r="BL194" s="66">
        <f t="shared" si="72"/>
        <v>0</v>
      </c>
      <c r="BM194" s="66">
        <f t="shared" si="72"/>
        <v>0</v>
      </c>
      <c r="BN194" s="66">
        <f t="shared" si="72"/>
        <v>0</v>
      </c>
      <c r="BO194" s="66">
        <f t="shared" si="72"/>
        <v>0</v>
      </c>
      <c r="BP194" s="66">
        <f t="shared" si="72"/>
        <v>0</v>
      </c>
      <c r="BQ194" s="66">
        <f t="shared" si="72"/>
        <v>0</v>
      </c>
      <c r="BR194" s="66">
        <f t="shared" si="72"/>
        <v>0</v>
      </c>
      <c r="BS194" s="66">
        <f t="shared" si="73"/>
        <v>0</v>
      </c>
      <c r="BT194" s="66">
        <f t="shared" si="73"/>
        <v>0</v>
      </c>
      <c r="BU194" s="66">
        <f t="shared" si="73"/>
        <v>0</v>
      </c>
      <c r="BV194" s="66">
        <f t="shared" si="73"/>
        <v>0</v>
      </c>
      <c r="BW194" s="66">
        <f t="shared" si="73"/>
        <v>0</v>
      </c>
      <c r="BX194" s="66">
        <f t="shared" si="73"/>
        <v>0</v>
      </c>
      <c r="BY194" s="66">
        <f t="shared" si="73"/>
        <v>0</v>
      </c>
      <c r="BZ194" s="66">
        <f t="shared" si="73"/>
        <v>0</v>
      </c>
      <c r="CA194" s="66">
        <f t="shared" si="73"/>
        <v>0</v>
      </c>
      <c r="CB194" s="66">
        <f t="shared" si="73"/>
        <v>0</v>
      </c>
      <c r="CC194" s="66">
        <f t="shared" si="73"/>
        <v>0</v>
      </c>
      <c r="CD194" s="66">
        <f t="shared" si="73"/>
        <v>0</v>
      </c>
      <c r="CE194" s="66">
        <f t="shared" si="73"/>
        <v>0</v>
      </c>
      <c r="CF194" s="66">
        <f t="shared" si="73"/>
        <v>0</v>
      </c>
      <c r="CG194" s="66">
        <f t="shared" si="73"/>
        <v>0</v>
      </c>
      <c r="CH194" s="66">
        <f t="shared" si="73"/>
        <v>0</v>
      </c>
      <c r="CI194" s="66">
        <f t="shared" si="73"/>
        <v>0</v>
      </c>
      <c r="CJ194" s="66">
        <f t="shared" si="73"/>
        <v>0</v>
      </c>
      <c r="CK194" s="66">
        <f t="shared" si="73"/>
        <v>0</v>
      </c>
      <c r="CL194" s="66">
        <f t="shared" si="73"/>
        <v>0</v>
      </c>
      <c r="CM194" s="66">
        <f t="shared" si="73"/>
        <v>0</v>
      </c>
      <c r="CN194" s="66">
        <f t="shared" si="73"/>
        <v>0</v>
      </c>
      <c r="CO194" s="66">
        <f t="shared" si="73"/>
        <v>0</v>
      </c>
      <c r="CP194" s="66">
        <f t="shared" si="73"/>
        <v>0</v>
      </c>
      <c r="CQ194" s="66">
        <f t="shared" si="73"/>
        <v>0</v>
      </c>
      <c r="CR194" s="66">
        <f t="shared" si="73"/>
        <v>0</v>
      </c>
      <c r="CS194" s="66">
        <f t="shared" si="73"/>
        <v>0</v>
      </c>
      <c r="CT194" s="9"/>
    </row>
    <row r="195" spans="3:98" hidden="1" x14ac:dyDescent="0.35">
      <c r="C195" s="81" t="str">
        <f t="shared" si="69"/>
        <v/>
      </c>
      <c r="D195" s="17" t="str">
        <f t="shared" si="70"/>
        <v/>
      </c>
      <c r="E195" s="492">
        <f>G195+NPV(G.Asm!$F$40,H195:INDEX(H195:CS195,RP))</f>
        <v>0</v>
      </c>
      <c r="F195" s="492">
        <f t="shared" si="71"/>
        <v>0</v>
      </c>
      <c r="G195" s="66">
        <f t="shared" si="72"/>
        <v>0</v>
      </c>
      <c r="H195" s="66">
        <f t="shared" si="72"/>
        <v>0</v>
      </c>
      <c r="I195" s="66">
        <f t="shared" si="72"/>
        <v>0</v>
      </c>
      <c r="J195" s="66">
        <f t="shared" si="72"/>
        <v>0</v>
      </c>
      <c r="K195" s="66">
        <f t="shared" si="72"/>
        <v>0</v>
      </c>
      <c r="L195" s="66">
        <f t="shared" si="72"/>
        <v>0</v>
      </c>
      <c r="M195" s="66">
        <f t="shared" si="72"/>
        <v>0</v>
      </c>
      <c r="N195" s="66">
        <f t="shared" si="72"/>
        <v>0</v>
      </c>
      <c r="O195" s="66">
        <f t="shared" si="72"/>
        <v>0</v>
      </c>
      <c r="P195" s="66">
        <f t="shared" si="72"/>
        <v>0</v>
      </c>
      <c r="Q195" s="66">
        <f t="shared" si="72"/>
        <v>0</v>
      </c>
      <c r="R195" s="66">
        <f t="shared" si="72"/>
        <v>0</v>
      </c>
      <c r="S195" s="66">
        <f t="shared" si="72"/>
        <v>0</v>
      </c>
      <c r="T195" s="66">
        <f t="shared" si="72"/>
        <v>0</v>
      </c>
      <c r="U195" s="66">
        <f t="shared" si="72"/>
        <v>0</v>
      </c>
      <c r="V195" s="66">
        <f t="shared" si="72"/>
        <v>0</v>
      </c>
      <c r="W195" s="66">
        <f t="shared" si="72"/>
        <v>0</v>
      </c>
      <c r="X195" s="66">
        <f t="shared" si="72"/>
        <v>0</v>
      </c>
      <c r="Y195" s="66">
        <f t="shared" si="72"/>
        <v>0</v>
      </c>
      <c r="Z195" s="66">
        <f t="shared" si="72"/>
        <v>0</v>
      </c>
      <c r="AA195" s="66">
        <f t="shared" si="72"/>
        <v>0</v>
      </c>
      <c r="AB195" s="66">
        <f t="shared" si="72"/>
        <v>0</v>
      </c>
      <c r="AC195" s="66">
        <f t="shared" si="72"/>
        <v>0</v>
      </c>
      <c r="AD195" s="66">
        <f t="shared" si="72"/>
        <v>0</v>
      </c>
      <c r="AE195" s="66">
        <f t="shared" si="72"/>
        <v>0</v>
      </c>
      <c r="AF195" s="66">
        <f t="shared" si="72"/>
        <v>0</v>
      </c>
      <c r="AG195" s="66">
        <f t="shared" si="72"/>
        <v>0</v>
      </c>
      <c r="AH195" s="66">
        <f t="shared" si="72"/>
        <v>0</v>
      </c>
      <c r="AI195" s="66">
        <f t="shared" si="72"/>
        <v>0</v>
      </c>
      <c r="AJ195" s="66">
        <f t="shared" si="72"/>
        <v>0</v>
      </c>
      <c r="AK195" s="66">
        <f t="shared" si="72"/>
        <v>0</v>
      </c>
      <c r="AL195" s="66">
        <f t="shared" si="72"/>
        <v>0</v>
      </c>
      <c r="AM195" s="66">
        <f t="shared" si="72"/>
        <v>0</v>
      </c>
      <c r="AN195" s="66">
        <f t="shared" si="72"/>
        <v>0</v>
      </c>
      <c r="AO195" s="66">
        <f t="shared" si="72"/>
        <v>0</v>
      </c>
      <c r="AP195" s="66">
        <f t="shared" si="72"/>
        <v>0</v>
      </c>
      <c r="AQ195" s="66">
        <f t="shared" si="72"/>
        <v>0</v>
      </c>
      <c r="AR195" s="66">
        <f t="shared" si="72"/>
        <v>0</v>
      </c>
      <c r="AS195" s="66">
        <f t="shared" si="72"/>
        <v>0</v>
      </c>
      <c r="AT195" s="66">
        <f t="shared" si="72"/>
        <v>0</v>
      </c>
      <c r="AU195" s="66">
        <f t="shared" si="72"/>
        <v>0</v>
      </c>
      <c r="AV195" s="66">
        <f t="shared" si="72"/>
        <v>0</v>
      </c>
      <c r="AW195" s="66">
        <f t="shared" si="72"/>
        <v>0</v>
      </c>
      <c r="AX195" s="66">
        <f t="shared" si="72"/>
        <v>0</v>
      </c>
      <c r="AY195" s="66">
        <f t="shared" si="72"/>
        <v>0</v>
      </c>
      <c r="AZ195" s="66">
        <f t="shared" si="72"/>
        <v>0</v>
      </c>
      <c r="BA195" s="66">
        <f t="shared" si="72"/>
        <v>0</v>
      </c>
      <c r="BB195" s="66">
        <f t="shared" si="72"/>
        <v>0</v>
      </c>
      <c r="BC195" s="66">
        <f t="shared" si="72"/>
        <v>0</v>
      </c>
      <c r="BD195" s="66">
        <f t="shared" si="72"/>
        <v>0</v>
      </c>
      <c r="BE195" s="66">
        <f t="shared" si="72"/>
        <v>0</v>
      </c>
      <c r="BF195" s="66">
        <f t="shared" si="72"/>
        <v>0</v>
      </c>
      <c r="BG195" s="66">
        <f t="shared" si="72"/>
        <v>0</v>
      </c>
      <c r="BH195" s="66">
        <f t="shared" si="72"/>
        <v>0</v>
      </c>
      <c r="BI195" s="66">
        <f t="shared" si="72"/>
        <v>0</v>
      </c>
      <c r="BJ195" s="66">
        <f t="shared" si="72"/>
        <v>0</v>
      </c>
      <c r="BK195" s="66">
        <f t="shared" si="72"/>
        <v>0</v>
      </c>
      <c r="BL195" s="66">
        <f t="shared" si="72"/>
        <v>0</v>
      </c>
      <c r="BM195" s="66">
        <f t="shared" si="72"/>
        <v>0</v>
      </c>
      <c r="BN195" s="66">
        <f t="shared" si="72"/>
        <v>0</v>
      </c>
      <c r="BO195" s="66">
        <f t="shared" si="72"/>
        <v>0</v>
      </c>
      <c r="BP195" s="66">
        <f t="shared" si="72"/>
        <v>0</v>
      </c>
      <c r="BQ195" s="66">
        <f t="shared" si="72"/>
        <v>0</v>
      </c>
      <c r="BR195" s="66">
        <f>IFERROR($D195*BR14,0)</f>
        <v>0</v>
      </c>
      <c r="BS195" s="66">
        <f t="shared" si="73"/>
        <v>0</v>
      </c>
      <c r="BT195" s="66">
        <f t="shared" si="73"/>
        <v>0</v>
      </c>
      <c r="BU195" s="66">
        <f t="shared" si="73"/>
        <v>0</v>
      </c>
      <c r="BV195" s="66">
        <f t="shared" si="73"/>
        <v>0</v>
      </c>
      <c r="BW195" s="66">
        <f t="shared" si="73"/>
        <v>0</v>
      </c>
      <c r="BX195" s="66">
        <f t="shared" si="73"/>
        <v>0</v>
      </c>
      <c r="BY195" s="66">
        <f t="shared" si="73"/>
        <v>0</v>
      </c>
      <c r="BZ195" s="66">
        <f t="shared" si="73"/>
        <v>0</v>
      </c>
      <c r="CA195" s="66">
        <f t="shared" si="73"/>
        <v>0</v>
      </c>
      <c r="CB195" s="66">
        <f t="shared" si="73"/>
        <v>0</v>
      </c>
      <c r="CC195" s="66">
        <f t="shared" si="73"/>
        <v>0</v>
      </c>
      <c r="CD195" s="66">
        <f t="shared" si="73"/>
        <v>0</v>
      </c>
      <c r="CE195" s="66">
        <f t="shared" si="73"/>
        <v>0</v>
      </c>
      <c r="CF195" s="66">
        <f t="shared" si="73"/>
        <v>0</v>
      </c>
      <c r="CG195" s="66">
        <f t="shared" si="73"/>
        <v>0</v>
      </c>
      <c r="CH195" s="66">
        <f t="shared" si="73"/>
        <v>0</v>
      </c>
      <c r="CI195" s="66">
        <f t="shared" si="73"/>
        <v>0</v>
      </c>
      <c r="CJ195" s="66">
        <f t="shared" si="73"/>
        <v>0</v>
      </c>
      <c r="CK195" s="66">
        <f t="shared" si="73"/>
        <v>0</v>
      </c>
      <c r="CL195" s="66">
        <f t="shared" si="73"/>
        <v>0</v>
      </c>
      <c r="CM195" s="66">
        <f t="shared" si="73"/>
        <v>0</v>
      </c>
      <c r="CN195" s="66">
        <f t="shared" si="73"/>
        <v>0</v>
      </c>
      <c r="CO195" s="66">
        <f t="shared" si="73"/>
        <v>0</v>
      </c>
      <c r="CP195" s="66">
        <f t="shared" si="73"/>
        <v>0</v>
      </c>
      <c r="CQ195" s="66">
        <f t="shared" si="73"/>
        <v>0</v>
      </c>
      <c r="CR195" s="66">
        <f t="shared" si="73"/>
        <v>0</v>
      </c>
      <c r="CS195" s="66">
        <f t="shared" si="73"/>
        <v>0</v>
      </c>
      <c r="CT195" s="9"/>
    </row>
    <row r="196" spans="3:98" hidden="1" x14ac:dyDescent="0.35">
      <c r="C196" s="81" t="str">
        <f t="shared" si="69"/>
        <v/>
      </c>
      <c r="D196" s="17" t="str">
        <f t="shared" si="70"/>
        <v/>
      </c>
      <c r="E196" s="492">
        <f>G196+NPV(G.Asm!$F$40,H196:INDEX(H196:CS196,RP))</f>
        <v>0</v>
      </c>
      <c r="F196" s="492">
        <f t="shared" si="71"/>
        <v>0</v>
      </c>
      <c r="G196" s="66">
        <f t="shared" ref="G196:BR199" si="74">IFERROR($D196*G15,0)</f>
        <v>0</v>
      </c>
      <c r="H196" s="66">
        <f t="shared" si="74"/>
        <v>0</v>
      </c>
      <c r="I196" s="66">
        <f t="shared" si="74"/>
        <v>0</v>
      </c>
      <c r="J196" s="66">
        <f t="shared" si="74"/>
        <v>0</v>
      </c>
      <c r="K196" s="66">
        <f t="shared" si="74"/>
        <v>0</v>
      </c>
      <c r="L196" s="66">
        <f t="shared" si="74"/>
        <v>0</v>
      </c>
      <c r="M196" s="66">
        <f t="shared" si="74"/>
        <v>0</v>
      </c>
      <c r="N196" s="66">
        <f t="shared" si="74"/>
        <v>0</v>
      </c>
      <c r="O196" s="66">
        <f t="shared" si="74"/>
        <v>0</v>
      </c>
      <c r="P196" s="66">
        <f t="shared" si="74"/>
        <v>0</v>
      </c>
      <c r="Q196" s="66">
        <f t="shared" si="74"/>
        <v>0</v>
      </c>
      <c r="R196" s="66">
        <f t="shared" si="74"/>
        <v>0</v>
      </c>
      <c r="S196" s="66">
        <f t="shared" si="74"/>
        <v>0</v>
      </c>
      <c r="T196" s="66">
        <f t="shared" si="74"/>
        <v>0</v>
      </c>
      <c r="U196" s="66">
        <f t="shared" si="74"/>
        <v>0</v>
      </c>
      <c r="V196" s="66">
        <f t="shared" si="74"/>
        <v>0</v>
      </c>
      <c r="W196" s="66">
        <f t="shared" si="74"/>
        <v>0</v>
      </c>
      <c r="X196" s="66">
        <f t="shared" si="74"/>
        <v>0</v>
      </c>
      <c r="Y196" s="66">
        <f t="shared" si="74"/>
        <v>0</v>
      </c>
      <c r="Z196" s="66">
        <f t="shared" si="74"/>
        <v>0</v>
      </c>
      <c r="AA196" s="66">
        <f t="shared" si="74"/>
        <v>0</v>
      </c>
      <c r="AB196" s="66">
        <f t="shared" si="74"/>
        <v>0</v>
      </c>
      <c r="AC196" s="66">
        <f t="shared" si="74"/>
        <v>0</v>
      </c>
      <c r="AD196" s="66">
        <f t="shared" si="74"/>
        <v>0</v>
      </c>
      <c r="AE196" s="66">
        <f t="shared" si="74"/>
        <v>0</v>
      </c>
      <c r="AF196" s="66">
        <f t="shared" si="74"/>
        <v>0</v>
      </c>
      <c r="AG196" s="66">
        <f t="shared" si="74"/>
        <v>0</v>
      </c>
      <c r="AH196" s="66">
        <f t="shared" si="74"/>
        <v>0</v>
      </c>
      <c r="AI196" s="66">
        <f t="shared" si="74"/>
        <v>0</v>
      </c>
      <c r="AJ196" s="66">
        <f t="shared" si="74"/>
        <v>0</v>
      </c>
      <c r="AK196" s="66">
        <f t="shared" si="74"/>
        <v>0</v>
      </c>
      <c r="AL196" s="66">
        <f t="shared" si="74"/>
        <v>0</v>
      </c>
      <c r="AM196" s="66">
        <f t="shared" si="74"/>
        <v>0</v>
      </c>
      <c r="AN196" s="66">
        <f t="shared" si="74"/>
        <v>0</v>
      </c>
      <c r="AO196" s="66">
        <f t="shared" si="74"/>
        <v>0</v>
      </c>
      <c r="AP196" s="66">
        <f t="shared" si="74"/>
        <v>0</v>
      </c>
      <c r="AQ196" s="66">
        <f t="shared" si="74"/>
        <v>0</v>
      </c>
      <c r="AR196" s="66">
        <f t="shared" si="74"/>
        <v>0</v>
      </c>
      <c r="AS196" s="66">
        <f t="shared" si="74"/>
        <v>0</v>
      </c>
      <c r="AT196" s="66">
        <f t="shared" si="74"/>
        <v>0</v>
      </c>
      <c r="AU196" s="66">
        <f t="shared" si="74"/>
        <v>0</v>
      </c>
      <c r="AV196" s="66">
        <f t="shared" si="74"/>
        <v>0</v>
      </c>
      <c r="AW196" s="66">
        <f t="shared" si="74"/>
        <v>0</v>
      </c>
      <c r="AX196" s="66">
        <f t="shared" si="74"/>
        <v>0</v>
      </c>
      <c r="AY196" s="66">
        <f t="shared" si="74"/>
        <v>0</v>
      </c>
      <c r="AZ196" s="66">
        <f t="shared" si="74"/>
        <v>0</v>
      </c>
      <c r="BA196" s="66">
        <f t="shared" si="74"/>
        <v>0</v>
      </c>
      <c r="BB196" s="66">
        <f t="shared" si="74"/>
        <v>0</v>
      </c>
      <c r="BC196" s="66">
        <f t="shared" si="74"/>
        <v>0</v>
      </c>
      <c r="BD196" s="66">
        <f t="shared" si="74"/>
        <v>0</v>
      </c>
      <c r="BE196" s="66">
        <f t="shared" si="74"/>
        <v>0</v>
      </c>
      <c r="BF196" s="66">
        <f t="shared" si="74"/>
        <v>0</v>
      </c>
      <c r="BG196" s="66">
        <f t="shared" si="74"/>
        <v>0</v>
      </c>
      <c r="BH196" s="66">
        <f t="shared" si="74"/>
        <v>0</v>
      </c>
      <c r="BI196" s="66">
        <f t="shared" si="74"/>
        <v>0</v>
      </c>
      <c r="BJ196" s="66">
        <f t="shared" si="74"/>
        <v>0</v>
      </c>
      <c r="BK196" s="66">
        <f t="shared" si="74"/>
        <v>0</v>
      </c>
      <c r="BL196" s="66">
        <f t="shared" si="74"/>
        <v>0</v>
      </c>
      <c r="BM196" s="66">
        <f t="shared" si="74"/>
        <v>0</v>
      </c>
      <c r="BN196" s="66">
        <f t="shared" si="74"/>
        <v>0</v>
      </c>
      <c r="BO196" s="66">
        <f t="shared" si="74"/>
        <v>0</v>
      </c>
      <c r="BP196" s="66">
        <f t="shared" si="74"/>
        <v>0</v>
      </c>
      <c r="BQ196" s="66">
        <f t="shared" si="74"/>
        <v>0</v>
      </c>
      <c r="BR196" s="66">
        <f t="shared" si="74"/>
        <v>0</v>
      </c>
      <c r="BS196" s="66">
        <f t="shared" si="73"/>
        <v>0</v>
      </c>
      <c r="BT196" s="66">
        <f t="shared" si="73"/>
        <v>0</v>
      </c>
      <c r="BU196" s="66">
        <f t="shared" si="73"/>
        <v>0</v>
      </c>
      <c r="BV196" s="66">
        <f t="shared" si="73"/>
        <v>0</v>
      </c>
      <c r="BW196" s="66">
        <f t="shared" si="73"/>
        <v>0</v>
      </c>
      <c r="BX196" s="66">
        <f t="shared" si="73"/>
        <v>0</v>
      </c>
      <c r="BY196" s="66">
        <f t="shared" si="73"/>
        <v>0</v>
      </c>
      <c r="BZ196" s="66">
        <f t="shared" si="73"/>
        <v>0</v>
      </c>
      <c r="CA196" s="66">
        <f t="shared" si="73"/>
        <v>0</v>
      </c>
      <c r="CB196" s="66">
        <f t="shared" si="73"/>
        <v>0</v>
      </c>
      <c r="CC196" s="66">
        <f t="shared" si="73"/>
        <v>0</v>
      </c>
      <c r="CD196" s="66">
        <f t="shared" si="73"/>
        <v>0</v>
      </c>
      <c r="CE196" s="66">
        <f t="shared" si="73"/>
        <v>0</v>
      </c>
      <c r="CF196" s="66">
        <f t="shared" si="73"/>
        <v>0</v>
      </c>
      <c r="CG196" s="66">
        <f t="shared" si="73"/>
        <v>0</v>
      </c>
      <c r="CH196" s="66">
        <f t="shared" si="73"/>
        <v>0</v>
      </c>
      <c r="CI196" s="66">
        <f t="shared" si="73"/>
        <v>0</v>
      </c>
      <c r="CJ196" s="66">
        <f t="shared" si="73"/>
        <v>0</v>
      </c>
      <c r="CK196" s="66">
        <f t="shared" si="73"/>
        <v>0</v>
      </c>
      <c r="CL196" s="66">
        <f t="shared" si="73"/>
        <v>0</v>
      </c>
      <c r="CM196" s="66">
        <f t="shared" si="73"/>
        <v>0</v>
      </c>
      <c r="CN196" s="66">
        <f t="shared" si="73"/>
        <v>0</v>
      </c>
      <c r="CO196" s="66">
        <f t="shared" si="73"/>
        <v>0</v>
      </c>
      <c r="CP196" s="66">
        <f t="shared" si="73"/>
        <v>0</v>
      </c>
      <c r="CQ196" s="66">
        <f t="shared" si="73"/>
        <v>0</v>
      </c>
      <c r="CR196" s="66">
        <f t="shared" si="73"/>
        <v>0</v>
      </c>
      <c r="CS196" s="66">
        <f t="shared" si="73"/>
        <v>0</v>
      </c>
      <c r="CT196" s="9"/>
    </row>
    <row r="197" spans="3:98" hidden="1" x14ac:dyDescent="0.35">
      <c r="C197" s="81" t="str">
        <f t="shared" si="69"/>
        <v/>
      </c>
      <c r="D197" s="17" t="str">
        <f t="shared" si="70"/>
        <v/>
      </c>
      <c r="E197" s="492">
        <f>G197+NPV(G.Asm!$F$40,H197:INDEX(H197:CS197,RP))</f>
        <v>0</v>
      </c>
      <c r="F197" s="492">
        <f t="shared" si="71"/>
        <v>0</v>
      </c>
      <c r="G197" s="66">
        <f t="shared" si="74"/>
        <v>0</v>
      </c>
      <c r="H197" s="66">
        <f t="shared" si="74"/>
        <v>0</v>
      </c>
      <c r="I197" s="66">
        <f t="shared" si="74"/>
        <v>0</v>
      </c>
      <c r="J197" s="66">
        <f t="shared" si="74"/>
        <v>0</v>
      </c>
      <c r="K197" s="66">
        <f t="shared" si="74"/>
        <v>0</v>
      </c>
      <c r="L197" s="66">
        <f t="shared" si="74"/>
        <v>0</v>
      </c>
      <c r="M197" s="66">
        <f t="shared" si="74"/>
        <v>0</v>
      </c>
      <c r="N197" s="66">
        <f t="shared" si="74"/>
        <v>0</v>
      </c>
      <c r="O197" s="66">
        <f t="shared" si="74"/>
        <v>0</v>
      </c>
      <c r="P197" s="66">
        <f t="shared" si="74"/>
        <v>0</v>
      </c>
      <c r="Q197" s="66">
        <f t="shared" si="74"/>
        <v>0</v>
      </c>
      <c r="R197" s="66">
        <f t="shared" si="74"/>
        <v>0</v>
      </c>
      <c r="S197" s="66">
        <f t="shared" si="74"/>
        <v>0</v>
      </c>
      <c r="T197" s="66">
        <f t="shared" si="74"/>
        <v>0</v>
      </c>
      <c r="U197" s="66">
        <f t="shared" si="74"/>
        <v>0</v>
      </c>
      <c r="V197" s="66">
        <f t="shared" si="74"/>
        <v>0</v>
      </c>
      <c r="W197" s="66">
        <f t="shared" si="74"/>
        <v>0</v>
      </c>
      <c r="X197" s="66">
        <f t="shared" si="74"/>
        <v>0</v>
      </c>
      <c r="Y197" s="66">
        <f t="shared" si="74"/>
        <v>0</v>
      </c>
      <c r="Z197" s="66">
        <f t="shared" si="74"/>
        <v>0</v>
      </c>
      <c r="AA197" s="66">
        <f t="shared" si="74"/>
        <v>0</v>
      </c>
      <c r="AB197" s="66">
        <f t="shared" si="74"/>
        <v>0</v>
      </c>
      <c r="AC197" s="66">
        <f t="shared" si="74"/>
        <v>0</v>
      </c>
      <c r="AD197" s="66">
        <f t="shared" si="74"/>
        <v>0</v>
      </c>
      <c r="AE197" s="66">
        <f t="shared" si="74"/>
        <v>0</v>
      </c>
      <c r="AF197" s="66">
        <f t="shared" si="74"/>
        <v>0</v>
      </c>
      <c r="AG197" s="66">
        <f t="shared" si="74"/>
        <v>0</v>
      </c>
      <c r="AH197" s="66">
        <f t="shared" si="74"/>
        <v>0</v>
      </c>
      <c r="AI197" s="66">
        <f t="shared" si="74"/>
        <v>0</v>
      </c>
      <c r="AJ197" s="66">
        <f t="shared" si="74"/>
        <v>0</v>
      </c>
      <c r="AK197" s="66">
        <f t="shared" si="74"/>
        <v>0</v>
      </c>
      <c r="AL197" s="66">
        <f t="shared" si="74"/>
        <v>0</v>
      </c>
      <c r="AM197" s="66">
        <f t="shared" si="74"/>
        <v>0</v>
      </c>
      <c r="AN197" s="66">
        <f t="shared" si="74"/>
        <v>0</v>
      </c>
      <c r="AO197" s="66">
        <f t="shared" si="74"/>
        <v>0</v>
      </c>
      <c r="AP197" s="66">
        <f t="shared" si="74"/>
        <v>0</v>
      </c>
      <c r="AQ197" s="66">
        <f t="shared" si="74"/>
        <v>0</v>
      </c>
      <c r="AR197" s="66">
        <f t="shared" si="74"/>
        <v>0</v>
      </c>
      <c r="AS197" s="66">
        <f t="shared" si="74"/>
        <v>0</v>
      </c>
      <c r="AT197" s="66">
        <f t="shared" si="74"/>
        <v>0</v>
      </c>
      <c r="AU197" s="66">
        <f t="shared" si="74"/>
        <v>0</v>
      </c>
      <c r="AV197" s="66">
        <f t="shared" si="74"/>
        <v>0</v>
      </c>
      <c r="AW197" s="66">
        <f t="shared" si="74"/>
        <v>0</v>
      </c>
      <c r="AX197" s="66">
        <f t="shared" si="74"/>
        <v>0</v>
      </c>
      <c r="AY197" s="66">
        <f t="shared" si="74"/>
        <v>0</v>
      </c>
      <c r="AZ197" s="66">
        <f t="shared" si="74"/>
        <v>0</v>
      </c>
      <c r="BA197" s="66">
        <f t="shared" si="74"/>
        <v>0</v>
      </c>
      <c r="BB197" s="66">
        <f t="shared" si="74"/>
        <v>0</v>
      </c>
      <c r="BC197" s="66">
        <f t="shared" si="74"/>
        <v>0</v>
      </c>
      <c r="BD197" s="66">
        <f t="shared" si="74"/>
        <v>0</v>
      </c>
      <c r="BE197" s="66">
        <f t="shared" si="74"/>
        <v>0</v>
      </c>
      <c r="BF197" s="66">
        <f t="shared" si="74"/>
        <v>0</v>
      </c>
      <c r="BG197" s="66">
        <f t="shared" si="74"/>
        <v>0</v>
      </c>
      <c r="BH197" s="66">
        <f t="shared" si="74"/>
        <v>0</v>
      </c>
      <c r="BI197" s="66">
        <f t="shared" si="74"/>
        <v>0</v>
      </c>
      <c r="BJ197" s="66">
        <f t="shared" si="74"/>
        <v>0</v>
      </c>
      <c r="BK197" s="66">
        <f t="shared" si="74"/>
        <v>0</v>
      </c>
      <c r="BL197" s="66">
        <f t="shared" si="74"/>
        <v>0</v>
      </c>
      <c r="BM197" s="66">
        <f t="shared" si="74"/>
        <v>0</v>
      </c>
      <c r="BN197" s="66">
        <f t="shared" si="74"/>
        <v>0</v>
      </c>
      <c r="BO197" s="66">
        <f t="shared" si="74"/>
        <v>0</v>
      </c>
      <c r="BP197" s="66">
        <f t="shared" si="74"/>
        <v>0</v>
      </c>
      <c r="BQ197" s="66">
        <f t="shared" si="74"/>
        <v>0</v>
      </c>
      <c r="BR197" s="66">
        <f t="shared" si="74"/>
        <v>0</v>
      </c>
      <c r="BS197" s="66">
        <f t="shared" si="73"/>
        <v>0</v>
      </c>
      <c r="BT197" s="66">
        <f t="shared" si="73"/>
        <v>0</v>
      </c>
      <c r="BU197" s="66">
        <f t="shared" si="73"/>
        <v>0</v>
      </c>
      <c r="BV197" s="66">
        <f t="shared" si="73"/>
        <v>0</v>
      </c>
      <c r="BW197" s="66">
        <f t="shared" si="73"/>
        <v>0</v>
      </c>
      <c r="BX197" s="66">
        <f t="shared" si="73"/>
        <v>0</v>
      </c>
      <c r="BY197" s="66">
        <f t="shared" si="73"/>
        <v>0</v>
      </c>
      <c r="BZ197" s="66">
        <f t="shared" si="73"/>
        <v>0</v>
      </c>
      <c r="CA197" s="66">
        <f t="shared" si="73"/>
        <v>0</v>
      </c>
      <c r="CB197" s="66">
        <f t="shared" si="73"/>
        <v>0</v>
      </c>
      <c r="CC197" s="66">
        <f t="shared" si="73"/>
        <v>0</v>
      </c>
      <c r="CD197" s="66">
        <f t="shared" si="73"/>
        <v>0</v>
      </c>
      <c r="CE197" s="66">
        <f t="shared" si="73"/>
        <v>0</v>
      </c>
      <c r="CF197" s="66">
        <f t="shared" si="73"/>
        <v>0</v>
      </c>
      <c r="CG197" s="66">
        <f t="shared" si="73"/>
        <v>0</v>
      </c>
      <c r="CH197" s="66">
        <f t="shared" si="73"/>
        <v>0</v>
      </c>
      <c r="CI197" s="66">
        <f t="shared" si="73"/>
        <v>0</v>
      </c>
      <c r="CJ197" s="66">
        <f t="shared" si="73"/>
        <v>0</v>
      </c>
      <c r="CK197" s="66">
        <f t="shared" si="73"/>
        <v>0</v>
      </c>
      <c r="CL197" s="66">
        <f t="shared" si="73"/>
        <v>0</v>
      </c>
      <c r="CM197" s="66">
        <f t="shared" si="73"/>
        <v>0</v>
      </c>
      <c r="CN197" s="66">
        <f t="shared" si="73"/>
        <v>0</v>
      </c>
      <c r="CO197" s="66">
        <f t="shared" si="73"/>
        <v>0</v>
      </c>
      <c r="CP197" s="66">
        <f t="shared" si="73"/>
        <v>0</v>
      </c>
      <c r="CQ197" s="66">
        <f t="shared" si="73"/>
        <v>0</v>
      </c>
      <c r="CR197" s="66">
        <f t="shared" si="73"/>
        <v>0</v>
      </c>
      <c r="CS197" s="66">
        <f t="shared" si="73"/>
        <v>0</v>
      </c>
      <c r="CT197" s="9"/>
    </row>
    <row r="198" spans="3:98" hidden="1" x14ac:dyDescent="0.35">
      <c r="C198" s="81" t="str">
        <f t="shared" si="69"/>
        <v/>
      </c>
      <c r="D198" s="17" t="str">
        <f t="shared" si="70"/>
        <v/>
      </c>
      <c r="E198" s="492">
        <f>G198+NPV(G.Asm!$F$40,H198:INDEX(H198:CS198,RP))</f>
        <v>0</v>
      </c>
      <c r="F198" s="492">
        <f t="shared" si="71"/>
        <v>0</v>
      </c>
      <c r="G198" s="66">
        <f t="shared" si="74"/>
        <v>0</v>
      </c>
      <c r="H198" s="66">
        <f t="shared" si="74"/>
        <v>0</v>
      </c>
      <c r="I198" s="66">
        <f t="shared" si="74"/>
        <v>0</v>
      </c>
      <c r="J198" s="66">
        <f t="shared" si="74"/>
        <v>0</v>
      </c>
      <c r="K198" s="66">
        <f t="shared" si="74"/>
        <v>0</v>
      </c>
      <c r="L198" s="66">
        <f t="shared" si="74"/>
        <v>0</v>
      </c>
      <c r="M198" s="66">
        <f t="shared" si="74"/>
        <v>0</v>
      </c>
      <c r="N198" s="66">
        <f t="shared" si="74"/>
        <v>0</v>
      </c>
      <c r="O198" s="66">
        <f t="shared" si="74"/>
        <v>0</v>
      </c>
      <c r="P198" s="66">
        <f t="shared" si="74"/>
        <v>0</v>
      </c>
      <c r="Q198" s="66">
        <f t="shared" si="74"/>
        <v>0</v>
      </c>
      <c r="R198" s="66">
        <f t="shared" si="74"/>
        <v>0</v>
      </c>
      <c r="S198" s="66">
        <f t="shared" si="74"/>
        <v>0</v>
      </c>
      <c r="T198" s="66">
        <f t="shared" si="74"/>
        <v>0</v>
      </c>
      <c r="U198" s="66">
        <f t="shared" si="74"/>
        <v>0</v>
      </c>
      <c r="V198" s="66">
        <f t="shared" si="74"/>
        <v>0</v>
      </c>
      <c r="W198" s="66">
        <f t="shared" si="74"/>
        <v>0</v>
      </c>
      <c r="X198" s="66">
        <f t="shared" si="74"/>
        <v>0</v>
      </c>
      <c r="Y198" s="66">
        <f t="shared" si="74"/>
        <v>0</v>
      </c>
      <c r="Z198" s="66">
        <f t="shared" si="74"/>
        <v>0</v>
      </c>
      <c r="AA198" s="66">
        <f t="shared" si="74"/>
        <v>0</v>
      </c>
      <c r="AB198" s="66">
        <f t="shared" si="74"/>
        <v>0</v>
      </c>
      <c r="AC198" s="66">
        <f t="shared" si="74"/>
        <v>0</v>
      </c>
      <c r="AD198" s="66">
        <f t="shared" si="74"/>
        <v>0</v>
      </c>
      <c r="AE198" s="66">
        <f t="shared" si="74"/>
        <v>0</v>
      </c>
      <c r="AF198" s="66">
        <f t="shared" si="74"/>
        <v>0</v>
      </c>
      <c r="AG198" s="66">
        <f t="shared" si="74"/>
        <v>0</v>
      </c>
      <c r="AH198" s="66">
        <f t="shared" si="74"/>
        <v>0</v>
      </c>
      <c r="AI198" s="66">
        <f t="shared" si="74"/>
        <v>0</v>
      </c>
      <c r="AJ198" s="66">
        <f t="shared" si="74"/>
        <v>0</v>
      </c>
      <c r="AK198" s="66">
        <f t="shared" si="74"/>
        <v>0</v>
      </c>
      <c r="AL198" s="66">
        <f t="shared" si="74"/>
        <v>0</v>
      </c>
      <c r="AM198" s="66">
        <f t="shared" si="74"/>
        <v>0</v>
      </c>
      <c r="AN198" s="66">
        <f t="shared" si="74"/>
        <v>0</v>
      </c>
      <c r="AO198" s="66">
        <f t="shared" si="74"/>
        <v>0</v>
      </c>
      <c r="AP198" s="66">
        <f t="shared" si="74"/>
        <v>0</v>
      </c>
      <c r="AQ198" s="66">
        <f t="shared" si="74"/>
        <v>0</v>
      </c>
      <c r="AR198" s="66">
        <f t="shared" si="74"/>
        <v>0</v>
      </c>
      <c r="AS198" s="66">
        <f t="shared" si="74"/>
        <v>0</v>
      </c>
      <c r="AT198" s="66">
        <f t="shared" si="74"/>
        <v>0</v>
      </c>
      <c r="AU198" s="66">
        <f t="shared" si="74"/>
        <v>0</v>
      </c>
      <c r="AV198" s="66">
        <f t="shared" si="74"/>
        <v>0</v>
      </c>
      <c r="AW198" s="66">
        <f t="shared" si="74"/>
        <v>0</v>
      </c>
      <c r="AX198" s="66">
        <f t="shared" si="74"/>
        <v>0</v>
      </c>
      <c r="AY198" s="66">
        <f t="shared" si="74"/>
        <v>0</v>
      </c>
      <c r="AZ198" s="66">
        <f t="shared" si="74"/>
        <v>0</v>
      </c>
      <c r="BA198" s="66">
        <f t="shared" si="74"/>
        <v>0</v>
      </c>
      <c r="BB198" s="66">
        <f t="shared" si="74"/>
        <v>0</v>
      </c>
      <c r="BC198" s="66">
        <f t="shared" si="74"/>
        <v>0</v>
      </c>
      <c r="BD198" s="66">
        <f t="shared" si="74"/>
        <v>0</v>
      </c>
      <c r="BE198" s="66">
        <f t="shared" si="74"/>
        <v>0</v>
      </c>
      <c r="BF198" s="66">
        <f t="shared" si="74"/>
        <v>0</v>
      </c>
      <c r="BG198" s="66">
        <f t="shared" si="74"/>
        <v>0</v>
      </c>
      <c r="BH198" s="66">
        <f t="shared" si="74"/>
        <v>0</v>
      </c>
      <c r="BI198" s="66">
        <f t="shared" si="74"/>
        <v>0</v>
      </c>
      <c r="BJ198" s="66">
        <f t="shared" si="74"/>
        <v>0</v>
      </c>
      <c r="BK198" s="66">
        <f t="shared" si="74"/>
        <v>0</v>
      </c>
      <c r="BL198" s="66">
        <f t="shared" si="74"/>
        <v>0</v>
      </c>
      <c r="BM198" s="66">
        <f t="shared" si="74"/>
        <v>0</v>
      </c>
      <c r="BN198" s="66">
        <f t="shared" si="74"/>
        <v>0</v>
      </c>
      <c r="BO198" s="66">
        <f t="shared" si="74"/>
        <v>0</v>
      </c>
      <c r="BP198" s="66">
        <f t="shared" si="74"/>
        <v>0</v>
      </c>
      <c r="BQ198" s="66">
        <f t="shared" si="74"/>
        <v>0</v>
      </c>
      <c r="BR198" s="66">
        <f t="shared" si="74"/>
        <v>0</v>
      </c>
      <c r="BS198" s="66">
        <f t="shared" si="73"/>
        <v>0</v>
      </c>
      <c r="BT198" s="66">
        <f t="shared" si="73"/>
        <v>0</v>
      </c>
      <c r="BU198" s="66">
        <f t="shared" si="73"/>
        <v>0</v>
      </c>
      <c r="BV198" s="66">
        <f t="shared" si="73"/>
        <v>0</v>
      </c>
      <c r="BW198" s="66">
        <f t="shared" si="73"/>
        <v>0</v>
      </c>
      <c r="BX198" s="66">
        <f t="shared" si="73"/>
        <v>0</v>
      </c>
      <c r="BY198" s="66">
        <f t="shared" si="73"/>
        <v>0</v>
      </c>
      <c r="BZ198" s="66">
        <f t="shared" si="73"/>
        <v>0</v>
      </c>
      <c r="CA198" s="66">
        <f t="shared" si="73"/>
        <v>0</v>
      </c>
      <c r="CB198" s="66">
        <f t="shared" si="73"/>
        <v>0</v>
      </c>
      <c r="CC198" s="66">
        <f t="shared" si="73"/>
        <v>0</v>
      </c>
      <c r="CD198" s="66">
        <f t="shared" si="73"/>
        <v>0</v>
      </c>
      <c r="CE198" s="66">
        <f t="shared" si="73"/>
        <v>0</v>
      </c>
      <c r="CF198" s="66">
        <f t="shared" si="73"/>
        <v>0</v>
      </c>
      <c r="CG198" s="66">
        <f t="shared" si="73"/>
        <v>0</v>
      </c>
      <c r="CH198" s="66">
        <f t="shared" si="73"/>
        <v>0</v>
      </c>
      <c r="CI198" s="66">
        <f t="shared" si="73"/>
        <v>0</v>
      </c>
      <c r="CJ198" s="66">
        <f t="shared" si="73"/>
        <v>0</v>
      </c>
      <c r="CK198" s="66">
        <f t="shared" si="73"/>
        <v>0</v>
      </c>
      <c r="CL198" s="66">
        <f t="shared" si="73"/>
        <v>0</v>
      </c>
      <c r="CM198" s="66">
        <f t="shared" si="73"/>
        <v>0</v>
      </c>
      <c r="CN198" s="66">
        <f t="shared" si="73"/>
        <v>0</v>
      </c>
      <c r="CO198" s="66">
        <f t="shared" si="73"/>
        <v>0</v>
      </c>
      <c r="CP198" s="66">
        <f t="shared" si="73"/>
        <v>0</v>
      </c>
      <c r="CQ198" s="66">
        <f t="shared" si="73"/>
        <v>0</v>
      </c>
      <c r="CR198" s="66">
        <f t="shared" si="73"/>
        <v>0</v>
      </c>
      <c r="CS198" s="66">
        <f t="shared" si="73"/>
        <v>0</v>
      </c>
      <c r="CT198" s="9"/>
    </row>
    <row r="199" spans="3:98" ht="14.25" hidden="1" customHeight="1" x14ac:dyDescent="0.35">
      <c r="C199" s="81" t="str">
        <f t="shared" si="69"/>
        <v/>
      </c>
      <c r="D199" s="17" t="str">
        <f t="shared" si="70"/>
        <v/>
      </c>
      <c r="E199" s="492">
        <f>G199+NPV(G.Asm!$F$40,H199:INDEX(H199:CS199,RP))</f>
        <v>0</v>
      </c>
      <c r="F199" s="492">
        <f t="shared" si="71"/>
        <v>0</v>
      </c>
      <c r="G199" s="66">
        <f t="shared" si="74"/>
        <v>0</v>
      </c>
      <c r="H199" s="66">
        <f t="shared" si="74"/>
        <v>0</v>
      </c>
      <c r="I199" s="66">
        <f t="shared" si="74"/>
        <v>0</v>
      </c>
      <c r="J199" s="66">
        <f t="shared" si="74"/>
        <v>0</v>
      </c>
      <c r="K199" s="66">
        <f t="shared" si="74"/>
        <v>0</v>
      </c>
      <c r="L199" s="66">
        <f t="shared" si="74"/>
        <v>0</v>
      </c>
      <c r="M199" s="66">
        <f t="shared" si="74"/>
        <v>0</v>
      </c>
      <c r="N199" s="66">
        <f t="shared" si="74"/>
        <v>0</v>
      </c>
      <c r="O199" s="66">
        <f t="shared" si="74"/>
        <v>0</v>
      </c>
      <c r="P199" s="66">
        <f t="shared" si="74"/>
        <v>0</v>
      </c>
      <c r="Q199" s="66">
        <f t="shared" si="74"/>
        <v>0</v>
      </c>
      <c r="R199" s="66">
        <f t="shared" si="74"/>
        <v>0</v>
      </c>
      <c r="S199" s="66">
        <f t="shared" si="74"/>
        <v>0</v>
      </c>
      <c r="T199" s="66">
        <f t="shared" si="74"/>
        <v>0</v>
      </c>
      <c r="U199" s="66">
        <f t="shared" si="74"/>
        <v>0</v>
      </c>
      <c r="V199" s="66">
        <f t="shared" si="74"/>
        <v>0</v>
      </c>
      <c r="W199" s="66">
        <f t="shared" si="74"/>
        <v>0</v>
      </c>
      <c r="X199" s="66">
        <f t="shared" si="74"/>
        <v>0</v>
      </c>
      <c r="Y199" s="66">
        <f t="shared" si="74"/>
        <v>0</v>
      </c>
      <c r="Z199" s="66">
        <f t="shared" si="74"/>
        <v>0</v>
      </c>
      <c r="AA199" s="66">
        <f t="shared" si="74"/>
        <v>0</v>
      </c>
      <c r="AB199" s="66">
        <f t="shared" si="74"/>
        <v>0</v>
      </c>
      <c r="AC199" s="66">
        <f t="shared" si="74"/>
        <v>0</v>
      </c>
      <c r="AD199" s="66">
        <f t="shared" si="74"/>
        <v>0</v>
      </c>
      <c r="AE199" s="66">
        <f t="shared" si="74"/>
        <v>0</v>
      </c>
      <c r="AF199" s="66">
        <f t="shared" si="74"/>
        <v>0</v>
      </c>
      <c r="AG199" s="66">
        <f t="shared" si="74"/>
        <v>0</v>
      </c>
      <c r="AH199" s="66">
        <f t="shared" si="74"/>
        <v>0</v>
      </c>
      <c r="AI199" s="66">
        <f t="shared" si="74"/>
        <v>0</v>
      </c>
      <c r="AJ199" s="66">
        <f t="shared" si="74"/>
        <v>0</v>
      </c>
      <c r="AK199" s="66">
        <f t="shared" si="74"/>
        <v>0</v>
      </c>
      <c r="AL199" s="66">
        <f t="shared" si="74"/>
        <v>0</v>
      </c>
      <c r="AM199" s="66">
        <f t="shared" si="74"/>
        <v>0</v>
      </c>
      <c r="AN199" s="66">
        <f t="shared" si="74"/>
        <v>0</v>
      </c>
      <c r="AO199" s="66">
        <f t="shared" si="74"/>
        <v>0</v>
      </c>
      <c r="AP199" s="66">
        <f t="shared" si="74"/>
        <v>0</v>
      </c>
      <c r="AQ199" s="66">
        <f t="shared" si="74"/>
        <v>0</v>
      </c>
      <c r="AR199" s="66">
        <f t="shared" si="74"/>
        <v>0</v>
      </c>
      <c r="AS199" s="66">
        <f t="shared" si="74"/>
        <v>0</v>
      </c>
      <c r="AT199" s="66">
        <f t="shared" si="74"/>
        <v>0</v>
      </c>
      <c r="AU199" s="66">
        <f t="shared" si="74"/>
        <v>0</v>
      </c>
      <c r="AV199" s="66">
        <f t="shared" si="74"/>
        <v>0</v>
      </c>
      <c r="AW199" s="66">
        <f t="shared" si="74"/>
        <v>0</v>
      </c>
      <c r="AX199" s="66">
        <f t="shared" si="74"/>
        <v>0</v>
      </c>
      <c r="AY199" s="66">
        <f t="shared" si="74"/>
        <v>0</v>
      </c>
      <c r="AZ199" s="66">
        <f t="shared" si="74"/>
        <v>0</v>
      </c>
      <c r="BA199" s="66">
        <f t="shared" si="74"/>
        <v>0</v>
      </c>
      <c r="BB199" s="66">
        <f t="shared" si="74"/>
        <v>0</v>
      </c>
      <c r="BC199" s="66">
        <f t="shared" si="74"/>
        <v>0</v>
      </c>
      <c r="BD199" s="66">
        <f t="shared" si="74"/>
        <v>0</v>
      </c>
      <c r="BE199" s="66">
        <f t="shared" si="74"/>
        <v>0</v>
      </c>
      <c r="BF199" s="66">
        <f t="shared" si="74"/>
        <v>0</v>
      </c>
      <c r="BG199" s="66">
        <f t="shared" si="74"/>
        <v>0</v>
      </c>
      <c r="BH199" s="66">
        <f t="shared" si="74"/>
        <v>0</v>
      </c>
      <c r="BI199" s="66">
        <f t="shared" si="74"/>
        <v>0</v>
      </c>
      <c r="BJ199" s="66">
        <f t="shared" si="74"/>
        <v>0</v>
      </c>
      <c r="BK199" s="66">
        <f t="shared" si="74"/>
        <v>0</v>
      </c>
      <c r="BL199" s="66">
        <f t="shared" si="74"/>
        <v>0</v>
      </c>
      <c r="BM199" s="66">
        <f t="shared" si="74"/>
        <v>0</v>
      </c>
      <c r="BN199" s="66">
        <f t="shared" si="74"/>
        <v>0</v>
      </c>
      <c r="BO199" s="66">
        <f t="shared" si="74"/>
        <v>0</v>
      </c>
      <c r="BP199" s="66">
        <f t="shared" si="74"/>
        <v>0</v>
      </c>
      <c r="BQ199" s="66">
        <f t="shared" si="74"/>
        <v>0</v>
      </c>
      <c r="BR199" s="66">
        <f>IFERROR($D199*BR18,0)</f>
        <v>0</v>
      </c>
      <c r="BS199" s="66">
        <f t="shared" si="73"/>
        <v>0</v>
      </c>
      <c r="BT199" s="66">
        <f t="shared" si="73"/>
        <v>0</v>
      </c>
      <c r="BU199" s="66">
        <f t="shared" si="73"/>
        <v>0</v>
      </c>
      <c r="BV199" s="66">
        <f t="shared" si="73"/>
        <v>0</v>
      </c>
      <c r="BW199" s="66">
        <f t="shared" si="73"/>
        <v>0</v>
      </c>
      <c r="BX199" s="66">
        <f t="shared" si="73"/>
        <v>0</v>
      </c>
      <c r="BY199" s="66">
        <f t="shared" si="73"/>
        <v>0</v>
      </c>
      <c r="BZ199" s="66">
        <f t="shared" si="73"/>
        <v>0</v>
      </c>
      <c r="CA199" s="66">
        <f t="shared" si="73"/>
        <v>0</v>
      </c>
      <c r="CB199" s="66">
        <f t="shared" si="73"/>
        <v>0</v>
      </c>
      <c r="CC199" s="66">
        <f t="shared" si="73"/>
        <v>0</v>
      </c>
      <c r="CD199" s="66">
        <f t="shared" si="73"/>
        <v>0</v>
      </c>
      <c r="CE199" s="66">
        <f t="shared" si="73"/>
        <v>0</v>
      </c>
      <c r="CF199" s="66">
        <f t="shared" si="73"/>
        <v>0</v>
      </c>
      <c r="CG199" s="66">
        <f t="shared" si="73"/>
        <v>0</v>
      </c>
      <c r="CH199" s="66">
        <f t="shared" si="73"/>
        <v>0</v>
      </c>
      <c r="CI199" s="66">
        <f t="shared" si="73"/>
        <v>0</v>
      </c>
      <c r="CJ199" s="66">
        <f t="shared" si="73"/>
        <v>0</v>
      </c>
      <c r="CK199" s="66">
        <f t="shared" si="73"/>
        <v>0</v>
      </c>
      <c r="CL199" s="66">
        <f t="shared" si="73"/>
        <v>0</v>
      </c>
      <c r="CM199" s="66">
        <f t="shared" si="73"/>
        <v>0</v>
      </c>
      <c r="CN199" s="66">
        <f t="shared" si="73"/>
        <v>0</v>
      </c>
      <c r="CO199" s="66">
        <f t="shared" si="73"/>
        <v>0</v>
      </c>
      <c r="CP199" s="66">
        <f t="shared" si="73"/>
        <v>0</v>
      </c>
      <c r="CQ199" s="66">
        <f t="shared" si="73"/>
        <v>0</v>
      </c>
      <c r="CR199" s="66">
        <f t="shared" si="73"/>
        <v>0</v>
      </c>
      <c r="CS199" s="66">
        <f t="shared" si="73"/>
        <v>0</v>
      </c>
      <c r="CT199" s="9"/>
    </row>
    <row r="200" spans="3:98" ht="14.25" hidden="1" customHeight="1" x14ac:dyDescent="0.35">
      <c r="C200" s="81" t="str">
        <f t="shared" si="69"/>
        <v/>
      </c>
      <c r="D200" s="17" t="str">
        <f t="shared" si="70"/>
        <v/>
      </c>
      <c r="E200" s="492">
        <f>G200+NPV(G.Asm!$F$40,H200:INDEX(H200:CS200,RP))</f>
        <v>0</v>
      </c>
      <c r="F200" s="492">
        <f t="shared" si="71"/>
        <v>0</v>
      </c>
      <c r="G200" s="66">
        <f t="shared" ref="G200:BR203" si="75">IFERROR($D200*G19,0)</f>
        <v>0</v>
      </c>
      <c r="H200" s="66">
        <f t="shared" si="75"/>
        <v>0</v>
      </c>
      <c r="I200" s="66">
        <f t="shared" si="75"/>
        <v>0</v>
      </c>
      <c r="J200" s="66">
        <f t="shared" si="75"/>
        <v>0</v>
      </c>
      <c r="K200" s="66">
        <f t="shared" si="75"/>
        <v>0</v>
      </c>
      <c r="L200" s="66">
        <f t="shared" si="75"/>
        <v>0</v>
      </c>
      <c r="M200" s="66">
        <f t="shared" si="75"/>
        <v>0</v>
      </c>
      <c r="N200" s="66">
        <f t="shared" si="75"/>
        <v>0</v>
      </c>
      <c r="O200" s="66">
        <f t="shared" si="75"/>
        <v>0</v>
      </c>
      <c r="P200" s="66">
        <f t="shared" si="75"/>
        <v>0</v>
      </c>
      <c r="Q200" s="66">
        <f t="shared" si="75"/>
        <v>0</v>
      </c>
      <c r="R200" s="66">
        <f t="shared" si="75"/>
        <v>0</v>
      </c>
      <c r="S200" s="66">
        <f t="shared" si="75"/>
        <v>0</v>
      </c>
      <c r="T200" s="66">
        <f t="shared" si="75"/>
        <v>0</v>
      </c>
      <c r="U200" s="66">
        <f t="shared" si="75"/>
        <v>0</v>
      </c>
      <c r="V200" s="66">
        <f t="shared" si="75"/>
        <v>0</v>
      </c>
      <c r="W200" s="66">
        <f t="shared" si="75"/>
        <v>0</v>
      </c>
      <c r="X200" s="66">
        <f t="shared" si="75"/>
        <v>0</v>
      </c>
      <c r="Y200" s="66">
        <f t="shared" si="75"/>
        <v>0</v>
      </c>
      <c r="Z200" s="66">
        <f t="shared" si="75"/>
        <v>0</v>
      </c>
      <c r="AA200" s="66">
        <f t="shared" si="75"/>
        <v>0</v>
      </c>
      <c r="AB200" s="66">
        <f t="shared" si="75"/>
        <v>0</v>
      </c>
      <c r="AC200" s="66">
        <f t="shared" si="75"/>
        <v>0</v>
      </c>
      <c r="AD200" s="66">
        <f t="shared" si="75"/>
        <v>0</v>
      </c>
      <c r="AE200" s="66">
        <f t="shared" si="75"/>
        <v>0</v>
      </c>
      <c r="AF200" s="66">
        <f t="shared" si="75"/>
        <v>0</v>
      </c>
      <c r="AG200" s="66">
        <f t="shared" si="75"/>
        <v>0</v>
      </c>
      <c r="AH200" s="66">
        <f t="shared" si="75"/>
        <v>0</v>
      </c>
      <c r="AI200" s="66">
        <f t="shared" si="75"/>
        <v>0</v>
      </c>
      <c r="AJ200" s="66">
        <f t="shared" si="75"/>
        <v>0</v>
      </c>
      <c r="AK200" s="66">
        <f t="shared" si="75"/>
        <v>0</v>
      </c>
      <c r="AL200" s="66">
        <f t="shared" si="75"/>
        <v>0</v>
      </c>
      <c r="AM200" s="66">
        <f t="shared" si="75"/>
        <v>0</v>
      </c>
      <c r="AN200" s="66">
        <f t="shared" si="75"/>
        <v>0</v>
      </c>
      <c r="AO200" s="66">
        <f t="shared" si="75"/>
        <v>0</v>
      </c>
      <c r="AP200" s="66">
        <f t="shared" si="75"/>
        <v>0</v>
      </c>
      <c r="AQ200" s="66">
        <f t="shared" si="75"/>
        <v>0</v>
      </c>
      <c r="AR200" s="66">
        <f t="shared" si="75"/>
        <v>0</v>
      </c>
      <c r="AS200" s="66">
        <f t="shared" si="75"/>
        <v>0</v>
      </c>
      <c r="AT200" s="66">
        <f t="shared" si="75"/>
        <v>0</v>
      </c>
      <c r="AU200" s="66">
        <f t="shared" si="75"/>
        <v>0</v>
      </c>
      <c r="AV200" s="66">
        <f t="shared" si="75"/>
        <v>0</v>
      </c>
      <c r="AW200" s="66">
        <f t="shared" si="75"/>
        <v>0</v>
      </c>
      <c r="AX200" s="66">
        <f t="shared" si="75"/>
        <v>0</v>
      </c>
      <c r="AY200" s="66">
        <f t="shared" si="75"/>
        <v>0</v>
      </c>
      <c r="AZ200" s="66">
        <f t="shared" si="75"/>
        <v>0</v>
      </c>
      <c r="BA200" s="66">
        <f t="shared" si="75"/>
        <v>0</v>
      </c>
      <c r="BB200" s="66">
        <f t="shared" si="75"/>
        <v>0</v>
      </c>
      <c r="BC200" s="66">
        <f t="shared" si="75"/>
        <v>0</v>
      </c>
      <c r="BD200" s="66">
        <f t="shared" si="75"/>
        <v>0</v>
      </c>
      <c r="BE200" s="66">
        <f t="shared" si="75"/>
        <v>0</v>
      </c>
      <c r="BF200" s="66">
        <f t="shared" si="75"/>
        <v>0</v>
      </c>
      <c r="BG200" s="66">
        <f t="shared" si="75"/>
        <v>0</v>
      </c>
      <c r="BH200" s="66">
        <f t="shared" si="75"/>
        <v>0</v>
      </c>
      <c r="BI200" s="66">
        <f t="shared" si="75"/>
        <v>0</v>
      </c>
      <c r="BJ200" s="66">
        <f t="shared" si="75"/>
        <v>0</v>
      </c>
      <c r="BK200" s="66">
        <f t="shared" si="75"/>
        <v>0</v>
      </c>
      <c r="BL200" s="66">
        <f t="shared" si="75"/>
        <v>0</v>
      </c>
      <c r="BM200" s="66">
        <f t="shared" si="75"/>
        <v>0</v>
      </c>
      <c r="BN200" s="66">
        <f t="shared" si="75"/>
        <v>0</v>
      </c>
      <c r="BO200" s="66">
        <f t="shared" si="75"/>
        <v>0</v>
      </c>
      <c r="BP200" s="66">
        <f t="shared" si="75"/>
        <v>0</v>
      </c>
      <c r="BQ200" s="66">
        <f t="shared" si="75"/>
        <v>0</v>
      </c>
      <c r="BR200" s="66">
        <f t="shared" si="75"/>
        <v>0</v>
      </c>
      <c r="BS200" s="66">
        <f t="shared" si="73"/>
        <v>0</v>
      </c>
      <c r="BT200" s="66">
        <f t="shared" si="73"/>
        <v>0</v>
      </c>
      <c r="BU200" s="66">
        <f t="shared" si="73"/>
        <v>0</v>
      </c>
      <c r="BV200" s="66">
        <f t="shared" si="73"/>
        <v>0</v>
      </c>
      <c r="BW200" s="66">
        <f t="shared" si="73"/>
        <v>0</v>
      </c>
      <c r="BX200" s="66">
        <f t="shared" si="73"/>
        <v>0</v>
      </c>
      <c r="BY200" s="66">
        <f t="shared" si="73"/>
        <v>0</v>
      </c>
      <c r="BZ200" s="66">
        <f t="shared" si="73"/>
        <v>0</v>
      </c>
      <c r="CA200" s="66">
        <f t="shared" si="73"/>
        <v>0</v>
      </c>
      <c r="CB200" s="66">
        <f t="shared" si="73"/>
        <v>0</v>
      </c>
      <c r="CC200" s="66">
        <f t="shared" si="73"/>
        <v>0</v>
      </c>
      <c r="CD200" s="66">
        <f t="shared" si="73"/>
        <v>0</v>
      </c>
      <c r="CE200" s="66">
        <f t="shared" si="73"/>
        <v>0</v>
      </c>
      <c r="CF200" s="66">
        <f t="shared" si="73"/>
        <v>0</v>
      </c>
      <c r="CG200" s="66">
        <f t="shared" si="73"/>
        <v>0</v>
      </c>
      <c r="CH200" s="66">
        <f t="shared" si="73"/>
        <v>0</v>
      </c>
      <c r="CI200" s="66">
        <f t="shared" si="73"/>
        <v>0</v>
      </c>
      <c r="CJ200" s="66">
        <f t="shared" si="73"/>
        <v>0</v>
      </c>
      <c r="CK200" s="66">
        <f t="shared" si="73"/>
        <v>0</v>
      </c>
      <c r="CL200" s="66">
        <f t="shared" si="73"/>
        <v>0</v>
      </c>
      <c r="CM200" s="66">
        <f t="shared" si="73"/>
        <v>0</v>
      </c>
      <c r="CN200" s="66">
        <f t="shared" si="73"/>
        <v>0</v>
      </c>
      <c r="CO200" s="66">
        <f t="shared" si="73"/>
        <v>0</v>
      </c>
      <c r="CP200" s="66">
        <f t="shared" si="73"/>
        <v>0</v>
      </c>
      <c r="CQ200" s="66">
        <f t="shared" si="73"/>
        <v>0</v>
      </c>
      <c r="CR200" s="66">
        <f t="shared" si="73"/>
        <v>0</v>
      </c>
      <c r="CS200" s="66">
        <f t="shared" si="73"/>
        <v>0</v>
      </c>
      <c r="CT200" s="9"/>
    </row>
    <row r="201" spans="3:98" ht="14.25" hidden="1" customHeight="1" x14ac:dyDescent="0.35">
      <c r="C201" s="81" t="str">
        <f t="shared" si="69"/>
        <v/>
      </c>
      <c r="D201" s="17" t="str">
        <f t="shared" si="70"/>
        <v/>
      </c>
      <c r="E201" s="492">
        <f>G201+NPV(G.Asm!$F$40,H201:INDEX(H201:CS201,RP))</f>
        <v>0</v>
      </c>
      <c r="F201" s="492">
        <f t="shared" si="71"/>
        <v>0</v>
      </c>
      <c r="G201" s="66">
        <f t="shared" si="75"/>
        <v>0</v>
      </c>
      <c r="H201" s="66">
        <f t="shared" si="75"/>
        <v>0</v>
      </c>
      <c r="I201" s="66">
        <f t="shared" si="75"/>
        <v>0</v>
      </c>
      <c r="J201" s="66">
        <f t="shared" si="75"/>
        <v>0</v>
      </c>
      <c r="K201" s="66">
        <f t="shared" si="75"/>
        <v>0</v>
      </c>
      <c r="L201" s="66">
        <f t="shared" si="75"/>
        <v>0</v>
      </c>
      <c r="M201" s="66">
        <f t="shared" si="75"/>
        <v>0</v>
      </c>
      <c r="N201" s="66">
        <f t="shared" si="75"/>
        <v>0</v>
      </c>
      <c r="O201" s="66">
        <f t="shared" si="75"/>
        <v>0</v>
      </c>
      <c r="P201" s="66">
        <f t="shared" si="75"/>
        <v>0</v>
      </c>
      <c r="Q201" s="66">
        <f t="shared" si="75"/>
        <v>0</v>
      </c>
      <c r="R201" s="66">
        <f t="shared" si="75"/>
        <v>0</v>
      </c>
      <c r="S201" s="66">
        <f t="shared" si="75"/>
        <v>0</v>
      </c>
      <c r="T201" s="66">
        <f t="shared" si="75"/>
        <v>0</v>
      </c>
      <c r="U201" s="66">
        <f t="shared" si="75"/>
        <v>0</v>
      </c>
      <c r="V201" s="66">
        <f t="shared" si="75"/>
        <v>0</v>
      </c>
      <c r="W201" s="66">
        <f t="shared" si="75"/>
        <v>0</v>
      </c>
      <c r="X201" s="66">
        <f t="shared" si="75"/>
        <v>0</v>
      </c>
      <c r="Y201" s="66">
        <f t="shared" si="75"/>
        <v>0</v>
      </c>
      <c r="Z201" s="66">
        <f t="shared" si="75"/>
        <v>0</v>
      </c>
      <c r="AA201" s="66">
        <f t="shared" si="75"/>
        <v>0</v>
      </c>
      <c r="AB201" s="66">
        <f t="shared" si="75"/>
        <v>0</v>
      </c>
      <c r="AC201" s="66">
        <f t="shared" si="75"/>
        <v>0</v>
      </c>
      <c r="AD201" s="66">
        <f t="shared" si="75"/>
        <v>0</v>
      </c>
      <c r="AE201" s="66">
        <f t="shared" si="75"/>
        <v>0</v>
      </c>
      <c r="AF201" s="66">
        <f t="shared" si="75"/>
        <v>0</v>
      </c>
      <c r="AG201" s="66">
        <f t="shared" si="75"/>
        <v>0</v>
      </c>
      <c r="AH201" s="66">
        <f t="shared" si="75"/>
        <v>0</v>
      </c>
      <c r="AI201" s="66">
        <f t="shared" si="75"/>
        <v>0</v>
      </c>
      <c r="AJ201" s="66">
        <f t="shared" si="75"/>
        <v>0</v>
      </c>
      <c r="AK201" s="66">
        <f t="shared" si="75"/>
        <v>0</v>
      </c>
      <c r="AL201" s="66">
        <f t="shared" si="75"/>
        <v>0</v>
      </c>
      <c r="AM201" s="66">
        <f t="shared" si="75"/>
        <v>0</v>
      </c>
      <c r="AN201" s="66">
        <f t="shared" si="75"/>
        <v>0</v>
      </c>
      <c r="AO201" s="66">
        <f t="shared" si="75"/>
        <v>0</v>
      </c>
      <c r="AP201" s="66">
        <f t="shared" si="75"/>
        <v>0</v>
      </c>
      <c r="AQ201" s="66">
        <f t="shared" si="75"/>
        <v>0</v>
      </c>
      <c r="AR201" s="66">
        <f t="shared" si="75"/>
        <v>0</v>
      </c>
      <c r="AS201" s="66">
        <f t="shared" si="75"/>
        <v>0</v>
      </c>
      <c r="AT201" s="66">
        <f t="shared" si="75"/>
        <v>0</v>
      </c>
      <c r="AU201" s="66">
        <f t="shared" si="75"/>
        <v>0</v>
      </c>
      <c r="AV201" s="66">
        <f t="shared" si="75"/>
        <v>0</v>
      </c>
      <c r="AW201" s="66">
        <f t="shared" si="75"/>
        <v>0</v>
      </c>
      <c r="AX201" s="66">
        <f t="shared" si="75"/>
        <v>0</v>
      </c>
      <c r="AY201" s="66">
        <f t="shared" si="75"/>
        <v>0</v>
      </c>
      <c r="AZ201" s="66">
        <f t="shared" si="75"/>
        <v>0</v>
      </c>
      <c r="BA201" s="66">
        <f t="shared" si="75"/>
        <v>0</v>
      </c>
      <c r="BB201" s="66">
        <f t="shared" si="75"/>
        <v>0</v>
      </c>
      <c r="BC201" s="66">
        <f t="shared" si="75"/>
        <v>0</v>
      </c>
      <c r="BD201" s="66">
        <f t="shared" si="75"/>
        <v>0</v>
      </c>
      <c r="BE201" s="66">
        <f t="shared" si="75"/>
        <v>0</v>
      </c>
      <c r="BF201" s="66">
        <f t="shared" si="75"/>
        <v>0</v>
      </c>
      <c r="BG201" s="66">
        <f t="shared" si="75"/>
        <v>0</v>
      </c>
      <c r="BH201" s="66">
        <f t="shared" si="75"/>
        <v>0</v>
      </c>
      <c r="BI201" s="66">
        <f t="shared" si="75"/>
        <v>0</v>
      </c>
      <c r="BJ201" s="66">
        <f t="shared" si="75"/>
        <v>0</v>
      </c>
      <c r="BK201" s="66">
        <f t="shared" si="75"/>
        <v>0</v>
      </c>
      <c r="BL201" s="66">
        <f t="shared" si="75"/>
        <v>0</v>
      </c>
      <c r="BM201" s="66">
        <f t="shared" si="75"/>
        <v>0</v>
      </c>
      <c r="BN201" s="66">
        <f t="shared" si="75"/>
        <v>0</v>
      </c>
      <c r="BO201" s="66">
        <f t="shared" si="75"/>
        <v>0</v>
      </c>
      <c r="BP201" s="66">
        <f t="shared" si="75"/>
        <v>0</v>
      </c>
      <c r="BQ201" s="66">
        <f t="shared" si="75"/>
        <v>0</v>
      </c>
      <c r="BR201" s="66">
        <f t="shared" si="75"/>
        <v>0</v>
      </c>
      <c r="BS201" s="66">
        <f t="shared" si="73"/>
        <v>0</v>
      </c>
      <c r="BT201" s="66">
        <f t="shared" si="73"/>
        <v>0</v>
      </c>
      <c r="BU201" s="66">
        <f t="shared" si="73"/>
        <v>0</v>
      </c>
      <c r="BV201" s="66">
        <f t="shared" si="73"/>
        <v>0</v>
      </c>
      <c r="BW201" s="66">
        <f t="shared" si="73"/>
        <v>0</v>
      </c>
      <c r="BX201" s="66">
        <f t="shared" si="73"/>
        <v>0</v>
      </c>
      <c r="BY201" s="66">
        <f t="shared" si="73"/>
        <v>0</v>
      </c>
      <c r="BZ201" s="66">
        <f t="shared" si="73"/>
        <v>0</v>
      </c>
      <c r="CA201" s="66">
        <f t="shared" si="73"/>
        <v>0</v>
      </c>
      <c r="CB201" s="66">
        <f t="shared" si="73"/>
        <v>0</v>
      </c>
      <c r="CC201" s="66">
        <f t="shared" si="73"/>
        <v>0</v>
      </c>
      <c r="CD201" s="66">
        <f t="shared" si="73"/>
        <v>0</v>
      </c>
      <c r="CE201" s="66">
        <f t="shared" ref="CE201:CS201" si="76">IFERROR($D201*CE20,0)</f>
        <v>0</v>
      </c>
      <c r="CF201" s="66">
        <f t="shared" si="76"/>
        <v>0</v>
      </c>
      <c r="CG201" s="66">
        <f t="shared" si="76"/>
        <v>0</v>
      </c>
      <c r="CH201" s="66">
        <f t="shared" si="76"/>
        <v>0</v>
      </c>
      <c r="CI201" s="66">
        <f t="shared" si="76"/>
        <v>0</v>
      </c>
      <c r="CJ201" s="66">
        <f t="shared" si="76"/>
        <v>0</v>
      </c>
      <c r="CK201" s="66">
        <f t="shared" si="76"/>
        <v>0</v>
      </c>
      <c r="CL201" s="66">
        <f t="shared" si="76"/>
        <v>0</v>
      </c>
      <c r="CM201" s="66">
        <f t="shared" si="76"/>
        <v>0</v>
      </c>
      <c r="CN201" s="66">
        <f t="shared" si="76"/>
        <v>0</v>
      </c>
      <c r="CO201" s="66">
        <f t="shared" si="76"/>
        <v>0</v>
      </c>
      <c r="CP201" s="66">
        <f t="shared" si="76"/>
        <v>0</v>
      </c>
      <c r="CQ201" s="66">
        <f t="shared" si="76"/>
        <v>0</v>
      </c>
      <c r="CR201" s="66">
        <f t="shared" si="76"/>
        <v>0</v>
      </c>
      <c r="CS201" s="66">
        <f t="shared" si="76"/>
        <v>0</v>
      </c>
      <c r="CT201" s="9"/>
    </row>
    <row r="202" spans="3:98" ht="14.25" hidden="1" customHeight="1" x14ac:dyDescent="0.35">
      <c r="C202" s="81" t="str">
        <f t="shared" si="69"/>
        <v/>
      </c>
      <c r="D202" s="17" t="str">
        <f t="shared" si="70"/>
        <v/>
      </c>
      <c r="E202" s="492">
        <f>G202+NPV(G.Asm!$F$40,H202:INDEX(H202:CS202,RP))</f>
        <v>0</v>
      </c>
      <c r="F202" s="492">
        <f t="shared" si="71"/>
        <v>0</v>
      </c>
      <c r="G202" s="66">
        <f t="shared" si="75"/>
        <v>0</v>
      </c>
      <c r="H202" s="66">
        <f t="shared" si="75"/>
        <v>0</v>
      </c>
      <c r="I202" s="66">
        <f t="shared" si="75"/>
        <v>0</v>
      </c>
      <c r="J202" s="66">
        <f t="shared" si="75"/>
        <v>0</v>
      </c>
      <c r="K202" s="66">
        <f t="shared" si="75"/>
        <v>0</v>
      </c>
      <c r="L202" s="66">
        <f t="shared" si="75"/>
        <v>0</v>
      </c>
      <c r="M202" s="66">
        <f t="shared" si="75"/>
        <v>0</v>
      </c>
      <c r="N202" s="66">
        <f t="shared" si="75"/>
        <v>0</v>
      </c>
      <c r="O202" s="66">
        <f t="shared" si="75"/>
        <v>0</v>
      </c>
      <c r="P202" s="66">
        <f t="shared" si="75"/>
        <v>0</v>
      </c>
      <c r="Q202" s="66">
        <f t="shared" si="75"/>
        <v>0</v>
      </c>
      <c r="R202" s="66">
        <f t="shared" si="75"/>
        <v>0</v>
      </c>
      <c r="S202" s="66">
        <f t="shared" si="75"/>
        <v>0</v>
      </c>
      <c r="T202" s="66">
        <f t="shared" si="75"/>
        <v>0</v>
      </c>
      <c r="U202" s="66">
        <f t="shared" si="75"/>
        <v>0</v>
      </c>
      <c r="V202" s="66">
        <f t="shared" si="75"/>
        <v>0</v>
      </c>
      <c r="W202" s="66">
        <f t="shared" si="75"/>
        <v>0</v>
      </c>
      <c r="X202" s="66">
        <f t="shared" si="75"/>
        <v>0</v>
      </c>
      <c r="Y202" s="66">
        <f t="shared" si="75"/>
        <v>0</v>
      </c>
      <c r="Z202" s="66">
        <f t="shared" si="75"/>
        <v>0</v>
      </c>
      <c r="AA202" s="66">
        <f t="shared" si="75"/>
        <v>0</v>
      </c>
      <c r="AB202" s="66">
        <f t="shared" si="75"/>
        <v>0</v>
      </c>
      <c r="AC202" s="66">
        <f t="shared" si="75"/>
        <v>0</v>
      </c>
      <c r="AD202" s="66">
        <f t="shared" si="75"/>
        <v>0</v>
      </c>
      <c r="AE202" s="66">
        <f t="shared" si="75"/>
        <v>0</v>
      </c>
      <c r="AF202" s="66">
        <f t="shared" si="75"/>
        <v>0</v>
      </c>
      <c r="AG202" s="66">
        <f t="shared" si="75"/>
        <v>0</v>
      </c>
      <c r="AH202" s="66">
        <f t="shared" si="75"/>
        <v>0</v>
      </c>
      <c r="AI202" s="66">
        <f t="shared" si="75"/>
        <v>0</v>
      </c>
      <c r="AJ202" s="66">
        <f t="shared" si="75"/>
        <v>0</v>
      </c>
      <c r="AK202" s="66">
        <f t="shared" si="75"/>
        <v>0</v>
      </c>
      <c r="AL202" s="66">
        <f t="shared" si="75"/>
        <v>0</v>
      </c>
      <c r="AM202" s="66">
        <f t="shared" si="75"/>
        <v>0</v>
      </c>
      <c r="AN202" s="66">
        <f t="shared" si="75"/>
        <v>0</v>
      </c>
      <c r="AO202" s="66">
        <f t="shared" si="75"/>
        <v>0</v>
      </c>
      <c r="AP202" s="66">
        <f t="shared" si="75"/>
        <v>0</v>
      </c>
      <c r="AQ202" s="66">
        <f t="shared" si="75"/>
        <v>0</v>
      </c>
      <c r="AR202" s="66">
        <f t="shared" si="75"/>
        <v>0</v>
      </c>
      <c r="AS202" s="66">
        <f t="shared" si="75"/>
        <v>0</v>
      </c>
      <c r="AT202" s="66">
        <f t="shared" si="75"/>
        <v>0</v>
      </c>
      <c r="AU202" s="66">
        <f t="shared" si="75"/>
        <v>0</v>
      </c>
      <c r="AV202" s="66">
        <f t="shared" si="75"/>
        <v>0</v>
      </c>
      <c r="AW202" s="66">
        <f t="shared" si="75"/>
        <v>0</v>
      </c>
      <c r="AX202" s="66">
        <f t="shared" si="75"/>
        <v>0</v>
      </c>
      <c r="AY202" s="66">
        <f t="shared" si="75"/>
        <v>0</v>
      </c>
      <c r="AZ202" s="66">
        <f t="shared" si="75"/>
        <v>0</v>
      </c>
      <c r="BA202" s="66">
        <f t="shared" si="75"/>
        <v>0</v>
      </c>
      <c r="BB202" s="66">
        <f t="shared" si="75"/>
        <v>0</v>
      </c>
      <c r="BC202" s="66">
        <f t="shared" si="75"/>
        <v>0</v>
      </c>
      <c r="BD202" s="66">
        <f t="shared" si="75"/>
        <v>0</v>
      </c>
      <c r="BE202" s="66">
        <f t="shared" si="75"/>
        <v>0</v>
      </c>
      <c r="BF202" s="66">
        <f t="shared" si="75"/>
        <v>0</v>
      </c>
      <c r="BG202" s="66">
        <f t="shared" si="75"/>
        <v>0</v>
      </c>
      <c r="BH202" s="66">
        <f t="shared" si="75"/>
        <v>0</v>
      </c>
      <c r="BI202" s="66">
        <f t="shared" si="75"/>
        <v>0</v>
      </c>
      <c r="BJ202" s="66">
        <f t="shared" si="75"/>
        <v>0</v>
      </c>
      <c r="BK202" s="66">
        <f t="shared" si="75"/>
        <v>0</v>
      </c>
      <c r="BL202" s="66">
        <f t="shared" si="75"/>
        <v>0</v>
      </c>
      <c r="BM202" s="66">
        <f t="shared" si="75"/>
        <v>0</v>
      </c>
      <c r="BN202" s="66">
        <f t="shared" si="75"/>
        <v>0</v>
      </c>
      <c r="BO202" s="66">
        <f t="shared" si="75"/>
        <v>0</v>
      </c>
      <c r="BP202" s="66">
        <f t="shared" si="75"/>
        <v>0</v>
      </c>
      <c r="BQ202" s="66">
        <f t="shared" si="75"/>
        <v>0</v>
      </c>
      <c r="BR202" s="66">
        <f t="shared" si="75"/>
        <v>0</v>
      </c>
      <c r="BS202" s="66">
        <f t="shared" ref="BS202:CS205" si="77">IFERROR($D202*BS21,0)</f>
        <v>0</v>
      </c>
      <c r="BT202" s="66">
        <f t="shared" si="77"/>
        <v>0</v>
      </c>
      <c r="BU202" s="66">
        <f t="shared" si="77"/>
        <v>0</v>
      </c>
      <c r="BV202" s="66">
        <f t="shared" si="77"/>
        <v>0</v>
      </c>
      <c r="BW202" s="66">
        <f t="shared" si="77"/>
        <v>0</v>
      </c>
      <c r="BX202" s="66">
        <f t="shared" si="77"/>
        <v>0</v>
      </c>
      <c r="BY202" s="66">
        <f t="shared" si="77"/>
        <v>0</v>
      </c>
      <c r="BZ202" s="66">
        <f t="shared" si="77"/>
        <v>0</v>
      </c>
      <c r="CA202" s="66">
        <f t="shared" si="77"/>
        <v>0</v>
      </c>
      <c r="CB202" s="66">
        <f t="shared" si="77"/>
        <v>0</v>
      </c>
      <c r="CC202" s="66">
        <f t="shared" si="77"/>
        <v>0</v>
      </c>
      <c r="CD202" s="66">
        <f t="shared" si="77"/>
        <v>0</v>
      </c>
      <c r="CE202" s="66">
        <f t="shared" si="77"/>
        <v>0</v>
      </c>
      <c r="CF202" s="66">
        <f t="shared" si="77"/>
        <v>0</v>
      </c>
      <c r="CG202" s="66">
        <f t="shared" si="77"/>
        <v>0</v>
      </c>
      <c r="CH202" s="66">
        <f t="shared" si="77"/>
        <v>0</v>
      </c>
      <c r="CI202" s="66">
        <f t="shared" si="77"/>
        <v>0</v>
      </c>
      <c r="CJ202" s="66">
        <f t="shared" si="77"/>
        <v>0</v>
      </c>
      <c r="CK202" s="66">
        <f t="shared" si="77"/>
        <v>0</v>
      </c>
      <c r="CL202" s="66">
        <f t="shared" si="77"/>
        <v>0</v>
      </c>
      <c r="CM202" s="66">
        <f t="shared" si="77"/>
        <v>0</v>
      </c>
      <c r="CN202" s="66">
        <f t="shared" si="77"/>
        <v>0</v>
      </c>
      <c r="CO202" s="66">
        <f t="shared" si="77"/>
        <v>0</v>
      </c>
      <c r="CP202" s="66">
        <f t="shared" si="77"/>
        <v>0</v>
      </c>
      <c r="CQ202" s="66">
        <f t="shared" si="77"/>
        <v>0</v>
      </c>
      <c r="CR202" s="66">
        <f t="shared" si="77"/>
        <v>0</v>
      </c>
      <c r="CS202" s="66">
        <f t="shared" si="77"/>
        <v>0</v>
      </c>
      <c r="CT202" s="9"/>
    </row>
    <row r="203" spans="3:98" ht="14.25" hidden="1" customHeight="1" x14ac:dyDescent="0.35">
      <c r="C203" s="81" t="str">
        <f t="shared" si="69"/>
        <v/>
      </c>
      <c r="D203" s="17" t="str">
        <f t="shared" si="70"/>
        <v/>
      </c>
      <c r="E203" s="492">
        <f>G203+NPV(G.Asm!$F$40,H203:INDEX(H203:CS203,RP))</f>
        <v>0</v>
      </c>
      <c r="F203" s="492">
        <f t="shared" si="71"/>
        <v>0</v>
      </c>
      <c r="G203" s="66">
        <f t="shared" si="75"/>
        <v>0</v>
      </c>
      <c r="H203" s="66">
        <f t="shared" si="75"/>
        <v>0</v>
      </c>
      <c r="I203" s="66">
        <f t="shared" si="75"/>
        <v>0</v>
      </c>
      <c r="J203" s="66">
        <f t="shared" si="75"/>
        <v>0</v>
      </c>
      <c r="K203" s="66">
        <f t="shared" si="75"/>
        <v>0</v>
      </c>
      <c r="L203" s="66">
        <f t="shared" si="75"/>
        <v>0</v>
      </c>
      <c r="M203" s="66">
        <f t="shared" si="75"/>
        <v>0</v>
      </c>
      <c r="N203" s="66">
        <f t="shared" si="75"/>
        <v>0</v>
      </c>
      <c r="O203" s="66">
        <f t="shared" si="75"/>
        <v>0</v>
      </c>
      <c r="P203" s="66">
        <f t="shared" si="75"/>
        <v>0</v>
      </c>
      <c r="Q203" s="66">
        <f t="shared" si="75"/>
        <v>0</v>
      </c>
      <c r="R203" s="66">
        <f t="shared" si="75"/>
        <v>0</v>
      </c>
      <c r="S203" s="66">
        <f t="shared" si="75"/>
        <v>0</v>
      </c>
      <c r="T203" s="66">
        <f t="shared" si="75"/>
        <v>0</v>
      </c>
      <c r="U203" s="66">
        <f t="shared" si="75"/>
        <v>0</v>
      </c>
      <c r="V203" s="66">
        <f t="shared" si="75"/>
        <v>0</v>
      </c>
      <c r="W203" s="66">
        <f t="shared" si="75"/>
        <v>0</v>
      </c>
      <c r="X203" s="66">
        <f t="shared" si="75"/>
        <v>0</v>
      </c>
      <c r="Y203" s="66">
        <f t="shared" si="75"/>
        <v>0</v>
      </c>
      <c r="Z203" s="66">
        <f t="shared" si="75"/>
        <v>0</v>
      </c>
      <c r="AA203" s="66">
        <f t="shared" si="75"/>
        <v>0</v>
      </c>
      <c r="AB203" s="66">
        <f t="shared" si="75"/>
        <v>0</v>
      </c>
      <c r="AC203" s="66">
        <f t="shared" si="75"/>
        <v>0</v>
      </c>
      <c r="AD203" s="66">
        <f t="shared" si="75"/>
        <v>0</v>
      </c>
      <c r="AE203" s="66">
        <f t="shared" si="75"/>
        <v>0</v>
      </c>
      <c r="AF203" s="66">
        <f t="shared" si="75"/>
        <v>0</v>
      </c>
      <c r="AG203" s="66">
        <f t="shared" si="75"/>
        <v>0</v>
      </c>
      <c r="AH203" s="66">
        <f t="shared" si="75"/>
        <v>0</v>
      </c>
      <c r="AI203" s="66">
        <f t="shared" si="75"/>
        <v>0</v>
      </c>
      <c r="AJ203" s="66">
        <f t="shared" si="75"/>
        <v>0</v>
      </c>
      <c r="AK203" s="66">
        <f t="shared" si="75"/>
        <v>0</v>
      </c>
      <c r="AL203" s="66">
        <f t="shared" si="75"/>
        <v>0</v>
      </c>
      <c r="AM203" s="66">
        <f t="shared" si="75"/>
        <v>0</v>
      </c>
      <c r="AN203" s="66">
        <f t="shared" si="75"/>
        <v>0</v>
      </c>
      <c r="AO203" s="66">
        <f t="shared" si="75"/>
        <v>0</v>
      </c>
      <c r="AP203" s="66">
        <f t="shared" si="75"/>
        <v>0</v>
      </c>
      <c r="AQ203" s="66">
        <f t="shared" si="75"/>
        <v>0</v>
      </c>
      <c r="AR203" s="66">
        <f t="shared" si="75"/>
        <v>0</v>
      </c>
      <c r="AS203" s="66">
        <f t="shared" si="75"/>
        <v>0</v>
      </c>
      <c r="AT203" s="66">
        <f t="shared" si="75"/>
        <v>0</v>
      </c>
      <c r="AU203" s="66">
        <f t="shared" si="75"/>
        <v>0</v>
      </c>
      <c r="AV203" s="66">
        <f t="shared" si="75"/>
        <v>0</v>
      </c>
      <c r="AW203" s="66">
        <f t="shared" si="75"/>
        <v>0</v>
      </c>
      <c r="AX203" s="66">
        <f t="shared" si="75"/>
        <v>0</v>
      </c>
      <c r="AY203" s="66">
        <f t="shared" si="75"/>
        <v>0</v>
      </c>
      <c r="AZ203" s="66">
        <f t="shared" si="75"/>
        <v>0</v>
      </c>
      <c r="BA203" s="66">
        <f t="shared" si="75"/>
        <v>0</v>
      </c>
      <c r="BB203" s="66">
        <f t="shared" si="75"/>
        <v>0</v>
      </c>
      <c r="BC203" s="66">
        <f t="shared" si="75"/>
        <v>0</v>
      </c>
      <c r="BD203" s="66">
        <f t="shared" si="75"/>
        <v>0</v>
      </c>
      <c r="BE203" s="66">
        <f t="shared" si="75"/>
        <v>0</v>
      </c>
      <c r="BF203" s="66">
        <f t="shared" si="75"/>
        <v>0</v>
      </c>
      <c r="BG203" s="66">
        <f t="shared" si="75"/>
        <v>0</v>
      </c>
      <c r="BH203" s="66">
        <f t="shared" si="75"/>
        <v>0</v>
      </c>
      <c r="BI203" s="66">
        <f t="shared" si="75"/>
        <v>0</v>
      </c>
      <c r="BJ203" s="66">
        <f t="shared" si="75"/>
        <v>0</v>
      </c>
      <c r="BK203" s="66">
        <f t="shared" si="75"/>
        <v>0</v>
      </c>
      <c r="BL203" s="66">
        <f t="shared" si="75"/>
        <v>0</v>
      </c>
      <c r="BM203" s="66">
        <f t="shared" si="75"/>
        <v>0</v>
      </c>
      <c r="BN203" s="66">
        <f t="shared" si="75"/>
        <v>0</v>
      </c>
      <c r="BO203" s="66">
        <f t="shared" si="75"/>
        <v>0</v>
      </c>
      <c r="BP203" s="66">
        <f t="shared" si="75"/>
        <v>0</v>
      </c>
      <c r="BQ203" s="66">
        <f t="shared" si="75"/>
        <v>0</v>
      </c>
      <c r="BR203" s="66">
        <f>IFERROR($D203*BR22,0)</f>
        <v>0</v>
      </c>
      <c r="BS203" s="66">
        <f t="shared" si="77"/>
        <v>0</v>
      </c>
      <c r="BT203" s="66">
        <f t="shared" si="77"/>
        <v>0</v>
      </c>
      <c r="BU203" s="66">
        <f t="shared" si="77"/>
        <v>0</v>
      </c>
      <c r="BV203" s="66">
        <f t="shared" si="77"/>
        <v>0</v>
      </c>
      <c r="BW203" s="66">
        <f t="shared" si="77"/>
        <v>0</v>
      </c>
      <c r="BX203" s="66">
        <f t="shared" si="77"/>
        <v>0</v>
      </c>
      <c r="BY203" s="66">
        <f t="shared" si="77"/>
        <v>0</v>
      </c>
      <c r="BZ203" s="66">
        <f t="shared" si="77"/>
        <v>0</v>
      </c>
      <c r="CA203" s="66">
        <f t="shared" si="77"/>
        <v>0</v>
      </c>
      <c r="CB203" s="66">
        <f t="shared" si="77"/>
        <v>0</v>
      </c>
      <c r="CC203" s="66">
        <f t="shared" si="77"/>
        <v>0</v>
      </c>
      <c r="CD203" s="66">
        <f t="shared" si="77"/>
        <v>0</v>
      </c>
      <c r="CE203" s="66">
        <f t="shared" si="77"/>
        <v>0</v>
      </c>
      <c r="CF203" s="66">
        <f t="shared" si="77"/>
        <v>0</v>
      </c>
      <c r="CG203" s="66">
        <f t="shared" si="77"/>
        <v>0</v>
      </c>
      <c r="CH203" s="66">
        <f t="shared" si="77"/>
        <v>0</v>
      </c>
      <c r="CI203" s="66">
        <f t="shared" si="77"/>
        <v>0</v>
      </c>
      <c r="CJ203" s="66">
        <f t="shared" si="77"/>
        <v>0</v>
      </c>
      <c r="CK203" s="66">
        <f t="shared" si="77"/>
        <v>0</v>
      </c>
      <c r="CL203" s="66">
        <f t="shared" si="77"/>
        <v>0</v>
      </c>
      <c r="CM203" s="66">
        <f t="shared" si="77"/>
        <v>0</v>
      </c>
      <c r="CN203" s="66">
        <f t="shared" si="77"/>
        <v>0</v>
      </c>
      <c r="CO203" s="66">
        <f t="shared" si="77"/>
        <v>0</v>
      </c>
      <c r="CP203" s="66">
        <f t="shared" si="77"/>
        <v>0</v>
      </c>
      <c r="CQ203" s="66">
        <f t="shared" si="77"/>
        <v>0</v>
      </c>
      <c r="CR203" s="66">
        <f t="shared" si="77"/>
        <v>0</v>
      </c>
      <c r="CS203" s="66">
        <f t="shared" si="77"/>
        <v>0</v>
      </c>
      <c r="CT203" s="9"/>
    </row>
    <row r="204" spans="3:98" ht="14.25" hidden="1" customHeight="1" x14ac:dyDescent="0.35">
      <c r="C204" s="81" t="str">
        <f t="shared" si="69"/>
        <v/>
      </c>
      <c r="D204" s="17" t="str">
        <f t="shared" si="70"/>
        <v/>
      </c>
      <c r="E204" s="492">
        <f>G204+NPV(G.Asm!$F$40,H204:INDEX(H204:CS204,RP))</f>
        <v>0</v>
      </c>
      <c r="F204" s="492">
        <f t="shared" si="71"/>
        <v>0</v>
      </c>
      <c r="G204" s="66">
        <f t="shared" ref="G204:BR205" si="78">IFERROR($D204*G23,0)</f>
        <v>0</v>
      </c>
      <c r="H204" s="66">
        <f t="shared" si="78"/>
        <v>0</v>
      </c>
      <c r="I204" s="66">
        <f t="shared" si="78"/>
        <v>0</v>
      </c>
      <c r="J204" s="66">
        <f t="shared" si="78"/>
        <v>0</v>
      </c>
      <c r="K204" s="66">
        <f t="shared" si="78"/>
        <v>0</v>
      </c>
      <c r="L204" s="66">
        <f t="shared" si="78"/>
        <v>0</v>
      </c>
      <c r="M204" s="66">
        <f t="shared" si="78"/>
        <v>0</v>
      </c>
      <c r="N204" s="66">
        <f t="shared" si="78"/>
        <v>0</v>
      </c>
      <c r="O204" s="66">
        <f t="shared" si="78"/>
        <v>0</v>
      </c>
      <c r="P204" s="66">
        <f t="shared" si="78"/>
        <v>0</v>
      </c>
      <c r="Q204" s="66">
        <f t="shared" si="78"/>
        <v>0</v>
      </c>
      <c r="R204" s="66">
        <f t="shared" si="78"/>
        <v>0</v>
      </c>
      <c r="S204" s="66">
        <f t="shared" si="78"/>
        <v>0</v>
      </c>
      <c r="T204" s="66">
        <f t="shared" si="78"/>
        <v>0</v>
      </c>
      <c r="U204" s="66">
        <f t="shared" si="78"/>
        <v>0</v>
      </c>
      <c r="V204" s="66">
        <f t="shared" si="78"/>
        <v>0</v>
      </c>
      <c r="W204" s="66">
        <f t="shared" si="78"/>
        <v>0</v>
      </c>
      <c r="X204" s="66">
        <f t="shared" si="78"/>
        <v>0</v>
      </c>
      <c r="Y204" s="66">
        <f t="shared" si="78"/>
        <v>0</v>
      </c>
      <c r="Z204" s="66">
        <f t="shared" si="78"/>
        <v>0</v>
      </c>
      <c r="AA204" s="66">
        <f t="shared" si="78"/>
        <v>0</v>
      </c>
      <c r="AB204" s="66">
        <f t="shared" si="78"/>
        <v>0</v>
      </c>
      <c r="AC204" s="66">
        <f t="shared" si="78"/>
        <v>0</v>
      </c>
      <c r="AD204" s="66">
        <f t="shared" si="78"/>
        <v>0</v>
      </c>
      <c r="AE204" s="66">
        <f t="shared" si="78"/>
        <v>0</v>
      </c>
      <c r="AF204" s="66">
        <f t="shared" si="78"/>
        <v>0</v>
      </c>
      <c r="AG204" s="66">
        <f t="shared" si="78"/>
        <v>0</v>
      </c>
      <c r="AH204" s="66">
        <f t="shared" si="78"/>
        <v>0</v>
      </c>
      <c r="AI204" s="66">
        <f t="shared" si="78"/>
        <v>0</v>
      </c>
      <c r="AJ204" s="66">
        <f t="shared" si="78"/>
        <v>0</v>
      </c>
      <c r="AK204" s="66">
        <f t="shared" si="78"/>
        <v>0</v>
      </c>
      <c r="AL204" s="66">
        <f t="shared" si="78"/>
        <v>0</v>
      </c>
      <c r="AM204" s="66">
        <f t="shared" si="78"/>
        <v>0</v>
      </c>
      <c r="AN204" s="66">
        <f t="shared" si="78"/>
        <v>0</v>
      </c>
      <c r="AO204" s="66">
        <f t="shared" si="78"/>
        <v>0</v>
      </c>
      <c r="AP204" s="66">
        <f t="shared" si="78"/>
        <v>0</v>
      </c>
      <c r="AQ204" s="66">
        <f t="shared" si="78"/>
        <v>0</v>
      </c>
      <c r="AR204" s="66">
        <f t="shared" si="78"/>
        <v>0</v>
      </c>
      <c r="AS204" s="66">
        <f t="shared" si="78"/>
        <v>0</v>
      </c>
      <c r="AT204" s="66">
        <f t="shared" si="78"/>
        <v>0</v>
      </c>
      <c r="AU204" s="66">
        <f t="shared" si="78"/>
        <v>0</v>
      </c>
      <c r="AV204" s="66">
        <f t="shared" si="78"/>
        <v>0</v>
      </c>
      <c r="AW204" s="66">
        <f t="shared" si="78"/>
        <v>0</v>
      </c>
      <c r="AX204" s="66">
        <f t="shared" si="78"/>
        <v>0</v>
      </c>
      <c r="AY204" s="66">
        <f t="shared" si="78"/>
        <v>0</v>
      </c>
      <c r="AZ204" s="66">
        <f t="shared" si="78"/>
        <v>0</v>
      </c>
      <c r="BA204" s="66">
        <f t="shared" si="78"/>
        <v>0</v>
      </c>
      <c r="BB204" s="66">
        <f t="shared" si="78"/>
        <v>0</v>
      </c>
      <c r="BC204" s="66">
        <f t="shared" si="78"/>
        <v>0</v>
      </c>
      <c r="BD204" s="66">
        <f t="shared" si="78"/>
        <v>0</v>
      </c>
      <c r="BE204" s="66">
        <f t="shared" si="78"/>
        <v>0</v>
      </c>
      <c r="BF204" s="66">
        <f t="shared" si="78"/>
        <v>0</v>
      </c>
      <c r="BG204" s="66">
        <f t="shared" si="78"/>
        <v>0</v>
      </c>
      <c r="BH204" s="66">
        <f t="shared" si="78"/>
        <v>0</v>
      </c>
      <c r="BI204" s="66">
        <f t="shared" si="78"/>
        <v>0</v>
      </c>
      <c r="BJ204" s="66">
        <f t="shared" si="78"/>
        <v>0</v>
      </c>
      <c r="BK204" s="66">
        <f t="shared" si="78"/>
        <v>0</v>
      </c>
      <c r="BL204" s="66">
        <f t="shared" si="78"/>
        <v>0</v>
      </c>
      <c r="BM204" s="66">
        <f t="shared" si="78"/>
        <v>0</v>
      </c>
      <c r="BN204" s="66">
        <f t="shared" si="78"/>
        <v>0</v>
      </c>
      <c r="BO204" s="66">
        <f t="shared" si="78"/>
        <v>0</v>
      </c>
      <c r="BP204" s="66">
        <f t="shared" si="78"/>
        <v>0</v>
      </c>
      <c r="BQ204" s="66">
        <f t="shared" si="78"/>
        <v>0</v>
      </c>
      <c r="BR204" s="66">
        <f t="shared" si="78"/>
        <v>0</v>
      </c>
      <c r="BS204" s="66">
        <f t="shared" si="77"/>
        <v>0</v>
      </c>
      <c r="BT204" s="66">
        <f t="shared" si="77"/>
        <v>0</v>
      </c>
      <c r="BU204" s="66">
        <f t="shared" si="77"/>
        <v>0</v>
      </c>
      <c r="BV204" s="66">
        <f t="shared" si="77"/>
        <v>0</v>
      </c>
      <c r="BW204" s="66">
        <f t="shared" si="77"/>
        <v>0</v>
      </c>
      <c r="BX204" s="66">
        <f t="shared" si="77"/>
        <v>0</v>
      </c>
      <c r="BY204" s="66">
        <f t="shared" si="77"/>
        <v>0</v>
      </c>
      <c r="BZ204" s="66">
        <f t="shared" si="77"/>
        <v>0</v>
      </c>
      <c r="CA204" s="66">
        <f t="shared" si="77"/>
        <v>0</v>
      </c>
      <c r="CB204" s="66">
        <f t="shared" si="77"/>
        <v>0</v>
      </c>
      <c r="CC204" s="66">
        <f t="shared" si="77"/>
        <v>0</v>
      </c>
      <c r="CD204" s="66">
        <f t="shared" si="77"/>
        <v>0</v>
      </c>
      <c r="CE204" s="66">
        <f t="shared" si="77"/>
        <v>0</v>
      </c>
      <c r="CF204" s="66">
        <f t="shared" si="77"/>
        <v>0</v>
      </c>
      <c r="CG204" s="66">
        <f t="shared" si="77"/>
        <v>0</v>
      </c>
      <c r="CH204" s="66">
        <f t="shared" si="77"/>
        <v>0</v>
      </c>
      <c r="CI204" s="66">
        <f t="shared" si="77"/>
        <v>0</v>
      </c>
      <c r="CJ204" s="66">
        <f t="shared" si="77"/>
        <v>0</v>
      </c>
      <c r="CK204" s="66">
        <f t="shared" si="77"/>
        <v>0</v>
      </c>
      <c r="CL204" s="66">
        <f t="shared" si="77"/>
        <v>0</v>
      </c>
      <c r="CM204" s="66">
        <f t="shared" si="77"/>
        <v>0</v>
      </c>
      <c r="CN204" s="66">
        <f t="shared" si="77"/>
        <v>0</v>
      </c>
      <c r="CO204" s="66">
        <f t="shared" si="77"/>
        <v>0</v>
      </c>
      <c r="CP204" s="66">
        <f t="shared" si="77"/>
        <v>0</v>
      </c>
      <c r="CQ204" s="66">
        <f t="shared" si="77"/>
        <v>0</v>
      </c>
      <c r="CR204" s="66">
        <f t="shared" si="77"/>
        <v>0</v>
      </c>
      <c r="CS204" s="66">
        <f t="shared" si="77"/>
        <v>0</v>
      </c>
      <c r="CT204" s="9"/>
    </row>
    <row r="205" spans="3:98" hidden="1" x14ac:dyDescent="0.35">
      <c r="C205" s="81" t="str">
        <f t="shared" si="69"/>
        <v/>
      </c>
      <c r="D205" s="17" t="str">
        <f t="shared" si="70"/>
        <v/>
      </c>
      <c r="E205" s="492">
        <f>G205+NPV(G.Asm!$F$40,H205:INDEX(H205:CS205,RP))</f>
        <v>0</v>
      </c>
      <c r="F205" s="492">
        <f t="shared" si="71"/>
        <v>0</v>
      </c>
      <c r="G205" s="66">
        <f t="shared" si="78"/>
        <v>0</v>
      </c>
      <c r="H205" s="66">
        <f t="shared" si="78"/>
        <v>0</v>
      </c>
      <c r="I205" s="66">
        <f t="shared" si="78"/>
        <v>0</v>
      </c>
      <c r="J205" s="66">
        <f t="shared" si="78"/>
        <v>0</v>
      </c>
      <c r="K205" s="66">
        <f t="shared" si="78"/>
        <v>0</v>
      </c>
      <c r="L205" s="66">
        <f t="shared" si="78"/>
        <v>0</v>
      </c>
      <c r="M205" s="66">
        <f t="shared" si="78"/>
        <v>0</v>
      </c>
      <c r="N205" s="66">
        <f t="shared" si="78"/>
        <v>0</v>
      </c>
      <c r="O205" s="66">
        <f t="shared" si="78"/>
        <v>0</v>
      </c>
      <c r="P205" s="66">
        <f t="shared" si="78"/>
        <v>0</v>
      </c>
      <c r="Q205" s="66">
        <f t="shared" si="78"/>
        <v>0</v>
      </c>
      <c r="R205" s="66">
        <f t="shared" si="78"/>
        <v>0</v>
      </c>
      <c r="S205" s="66">
        <f t="shared" si="78"/>
        <v>0</v>
      </c>
      <c r="T205" s="66">
        <f t="shared" si="78"/>
        <v>0</v>
      </c>
      <c r="U205" s="66">
        <f t="shared" si="78"/>
        <v>0</v>
      </c>
      <c r="V205" s="66">
        <f t="shared" si="78"/>
        <v>0</v>
      </c>
      <c r="W205" s="66">
        <f t="shared" si="78"/>
        <v>0</v>
      </c>
      <c r="X205" s="66">
        <f t="shared" si="78"/>
        <v>0</v>
      </c>
      <c r="Y205" s="66">
        <f t="shared" si="78"/>
        <v>0</v>
      </c>
      <c r="Z205" s="66">
        <f t="shared" si="78"/>
        <v>0</v>
      </c>
      <c r="AA205" s="66">
        <f t="shared" si="78"/>
        <v>0</v>
      </c>
      <c r="AB205" s="66">
        <f t="shared" si="78"/>
        <v>0</v>
      </c>
      <c r="AC205" s="66">
        <f t="shared" si="78"/>
        <v>0</v>
      </c>
      <c r="AD205" s="66">
        <f t="shared" si="78"/>
        <v>0</v>
      </c>
      <c r="AE205" s="66">
        <f t="shared" si="78"/>
        <v>0</v>
      </c>
      <c r="AF205" s="66">
        <f t="shared" si="78"/>
        <v>0</v>
      </c>
      <c r="AG205" s="66">
        <f t="shared" si="78"/>
        <v>0</v>
      </c>
      <c r="AH205" s="66">
        <f t="shared" si="78"/>
        <v>0</v>
      </c>
      <c r="AI205" s="66">
        <f t="shared" si="78"/>
        <v>0</v>
      </c>
      <c r="AJ205" s="66">
        <f t="shared" si="78"/>
        <v>0</v>
      </c>
      <c r="AK205" s="66">
        <f t="shared" si="78"/>
        <v>0</v>
      </c>
      <c r="AL205" s="66">
        <f t="shared" si="78"/>
        <v>0</v>
      </c>
      <c r="AM205" s="66">
        <f t="shared" si="78"/>
        <v>0</v>
      </c>
      <c r="AN205" s="66">
        <f t="shared" si="78"/>
        <v>0</v>
      </c>
      <c r="AO205" s="66">
        <f t="shared" si="78"/>
        <v>0</v>
      </c>
      <c r="AP205" s="66">
        <f t="shared" si="78"/>
        <v>0</v>
      </c>
      <c r="AQ205" s="66">
        <f t="shared" si="78"/>
        <v>0</v>
      </c>
      <c r="AR205" s="66">
        <f t="shared" si="78"/>
        <v>0</v>
      </c>
      <c r="AS205" s="66">
        <f t="shared" si="78"/>
        <v>0</v>
      </c>
      <c r="AT205" s="66">
        <f t="shared" si="78"/>
        <v>0</v>
      </c>
      <c r="AU205" s="66">
        <f t="shared" si="78"/>
        <v>0</v>
      </c>
      <c r="AV205" s="66">
        <f t="shared" si="78"/>
        <v>0</v>
      </c>
      <c r="AW205" s="66">
        <f t="shared" si="78"/>
        <v>0</v>
      </c>
      <c r="AX205" s="66">
        <f t="shared" si="78"/>
        <v>0</v>
      </c>
      <c r="AY205" s="66">
        <f t="shared" si="78"/>
        <v>0</v>
      </c>
      <c r="AZ205" s="66">
        <f t="shared" si="78"/>
        <v>0</v>
      </c>
      <c r="BA205" s="66">
        <f t="shared" si="78"/>
        <v>0</v>
      </c>
      <c r="BB205" s="66">
        <f t="shared" si="78"/>
        <v>0</v>
      </c>
      <c r="BC205" s="66">
        <f t="shared" si="78"/>
        <v>0</v>
      </c>
      <c r="BD205" s="66">
        <f t="shared" si="78"/>
        <v>0</v>
      </c>
      <c r="BE205" s="66">
        <f t="shared" si="78"/>
        <v>0</v>
      </c>
      <c r="BF205" s="66">
        <f t="shared" si="78"/>
        <v>0</v>
      </c>
      <c r="BG205" s="66">
        <f t="shared" si="78"/>
        <v>0</v>
      </c>
      <c r="BH205" s="66">
        <f t="shared" si="78"/>
        <v>0</v>
      </c>
      <c r="BI205" s="66">
        <f t="shared" si="78"/>
        <v>0</v>
      </c>
      <c r="BJ205" s="66">
        <f t="shared" si="78"/>
        <v>0</v>
      </c>
      <c r="BK205" s="66">
        <f t="shared" si="78"/>
        <v>0</v>
      </c>
      <c r="BL205" s="66">
        <f t="shared" si="78"/>
        <v>0</v>
      </c>
      <c r="BM205" s="66">
        <f t="shared" si="78"/>
        <v>0</v>
      </c>
      <c r="BN205" s="66">
        <f t="shared" si="78"/>
        <v>0</v>
      </c>
      <c r="BO205" s="66">
        <f t="shared" si="78"/>
        <v>0</v>
      </c>
      <c r="BP205" s="66">
        <f t="shared" si="78"/>
        <v>0</v>
      </c>
      <c r="BQ205" s="66">
        <f t="shared" si="78"/>
        <v>0</v>
      </c>
      <c r="BR205" s="66">
        <f t="shared" si="78"/>
        <v>0</v>
      </c>
      <c r="BS205" s="66">
        <f t="shared" si="77"/>
        <v>0</v>
      </c>
      <c r="BT205" s="66">
        <f t="shared" si="77"/>
        <v>0</v>
      </c>
      <c r="BU205" s="66">
        <f t="shared" si="77"/>
        <v>0</v>
      </c>
      <c r="BV205" s="66">
        <f t="shared" si="77"/>
        <v>0</v>
      </c>
      <c r="BW205" s="66">
        <f t="shared" si="77"/>
        <v>0</v>
      </c>
      <c r="BX205" s="66">
        <f t="shared" si="77"/>
        <v>0</v>
      </c>
      <c r="BY205" s="66">
        <f t="shared" si="77"/>
        <v>0</v>
      </c>
      <c r="BZ205" s="66">
        <f t="shared" si="77"/>
        <v>0</v>
      </c>
      <c r="CA205" s="66">
        <f t="shared" si="77"/>
        <v>0</v>
      </c>
      <c r="CB205" s="66">
        <f t="shared" si="77"/>
        <v>0</v>
      </c>
      <c r="CC205" s="66">
        <f t="shared" si="77"/>
        <v>0</v>
      </c>
      <c r="CD205" s="66">
        <f t="shared" si="77"/>
        <v>0</v>
      </c>
      <c r="CE205" s="66">
        <f t="shared" si="77"/>
        <v>0</v>
      </c>
      <c r="CF205" s="66">
        <f t="shared" si="77"/>
        <v>0</v>
      </c>
      <c r="CG205" s="66">
        <f t="shared" si="77"/>
        <v>0</v>
      </c>
      <c r="CH205" s="66">
        <f t="shared" si="77"/>
        <v>0</v>
      </c>
      <c r="CI205" s="66">
        <f t="shared" si="77"/>
        <v>0</v>
      </c>
      <c r="CJ205" s="66">
        <f t="shared" si="77"/>
        <v>0</v>
      </c>
      <c r="CK205" s="66">
        <f t="shared" si="77"/>
        <v>0</v>
      </c>
      <c r="CL205" s="66">
        <f t="shared" si="77"/>
        <v>0</v>
      </c>
      <c r="CM205" s="66">
        <f t="shared" si="77"/>
        <v>0</v>
      </c>
      <c r="CN205" s="66">
        <f t="shared" si="77"/>
        <v>0</v>
      </c>
      <c r="CO205" s="66">
        <f t="shared" si="77"/>
        <v>0</v>
      </c>
      <c r="CP205" s="66">
        <f t="shared" si="77"/>
        <v>0</v>
      </c>
      <c r="CQ205" s="66">
        <f t="shared" si="77"/>
        <v>0</v>
      </c>
      <c r="CR205" s="66">
        <f t="shared" si="77"/>
        <v>0</v>
      </c>
      <c r="CS205" s="66">
        <f t="shared" si="77"/>
        <v>0</v>
      </c>
      <c r="CT205" s="9"/>
    </row>
    <row r="206" spans="3:98" s="3" customFormat="1" ht="13" hidden="1" x14ac:dyDescent="0.3">
      <c r="C206" s="34"/>
      <c r="E206" s="495"/>
      <c r="F206" s="495"/>
      <c r="G206" s="131"/>
      <c r="H206" s="131"/>
      <c r="I206" s="131"/>
      <c r="J206" s="131"/>
      <c r="K206" s="131"/>
      <c r="L206" s="131"/>
      <c r="M206" s="131"/>
      <c r="N206" s="131"/>
      <c r="O206" s="131"/>
      <c r="P206" s="131"/>
      <c r="Q206" s="131"/>
      <c r="R206" s="131"/>
      <c r="S206" s="131"/>
      <c r="T206" s="131"/>
      <c r="U206" s="131"/>
      <c r="V206" s="131"/>
      <c r="W206" s="131"/>
      <c r="X206" s="131"/>
      <c r="Y206" s="131"/>
      <c r="Z206" s="131"/>
      <c r="AA206" s="131"/>
      <c r="AB206" s="131"/>
      <c r="AC206" s="131"/>
      <c r="AD206" s="131"/>
      <c r="AE206" s="131"/>
      <c r="AF206" s="131"/>
      <c r="AG206" s="131"/>
      <c r="AH206" s="131"/>
      <c r="AI206" s="131"/>
      <c r="AJ206" s="131"/>
      <c r="AK206" s="131"/>
      <c r="AL206" s="131"/>
      <c r="AM206" s="131"/>
      <c r="AN206" s="131"/>
      <c r="AO206" s="131"/>
      <c r="AP206" s="131"/>
      <c r="AQ206" s="131"/>
      <c r="AR206" s="131"/>
      <c r="AS206" s="131"/>
      <c r="AT206" s="131"/>
      <c r="AU206" s="131"/>
      <c r="AV206" s="131"/>
      <c r="AW206" s="131"/>
      <c r="AX206" s="131"/>
      <c r="AY206" s="131"/>
      <c r="AZ206" s="131"/>
      <c r="BA206" s="131"/>
      <c r="BB206" s="131"/>
      <c r="BC206" s="131"/>
      <c r="BD206" s="131"/>
      <c r="BE206" s="131"/>
      <c r="BF206" s="131"/>
      <c r="BG206" s="131"/>
      <c r="BH206" s="131"/>
      <c r="BI206" s="131"/>
      <c r="BJ206" s="131"/>
      <c r="BK206" s="131"/>
      <c r="BL206" s="131"/>
      <c r="BM206" s="131"/>
      <c r="BN206" s="131"/>
      <c r="BO206" s="131"/>
      <c r="BP206" s="131"/>
      <c r="BQ206" s="131"/>
      <c r="BR206" s="131"/>
      <c r="BS206" s="131"/>
      <c r="BT206" s="131"/>
      <c r="BU206" s="131"/>
      <c r="BV206" s="131"/>
      <c r="BW206" s="131"/>
      <c r="BX206" s="131"/>
      <c r="BY206" s="131"/>
      <c r="BZ206" s="131"/>
      <c r="CA206" s="131"/>
      <c r="CB206" s="131"/>
      <c r="CC206" s="131"/>
      <c r="CD206" s="131"/>
      <c r="CE206" s="131"/>
      <c r="CF206" s="131"/>
      <c r="CG206" s="131"/>
      <c r="CH206" s="131"/>
      <c r="CI206" s="131"/>
      <c r="CJ206" s="131"/>
      <c r="CK206" s="131"/>
      <c r="CL206" s="131"/>
      <c r="CM206" s="131"/>
      <c r="CN206" s="131"/>
      <c r="CO206" s="131"/>
      <c r="CP206" s="131"/>
      <c r="CQ206" s="131"/>
      <c r="CR206" s="131"/>
      <c r="CS206" s="131"/>
    </row>
    <row r="207" spans="3:98" hidden="1" x14ac:dyDescent="0.35">
      <c r="C207" s="77" t="str">
        <f>C26</f>
        <v>A.2. Total replacement costs (reinvestment costs)</v>
      </c>
      <c r="D207" s="557" t="s">
        <v>23</v>
      </c>
      <c r="E207" s="492">
        <f t="shared" ref="E207:AJ207" si="79">SUM(E208:E214)</f>
        <v>0</v>
      </c>
      <c r="F207" s="492">
        <f t="shared" si="79"/>
        <v>0</v>
      </c>
      <c r="G207" s="492">
        <f t="shared" si="79"/>
        <v>0</v>
      </c>
      <c r="H207" s="492">
        <f t="shared" si="79"/>
        <v>0</v>
      </c>
      <c r="I207" s="492">
        <f t="shared" si="79"/>
        <v>0</v>
      </c>
      <c r="J207" s="492">
        <f t="shared" si="79"/>
        <v>0</v>
      </c>
      <c r="K207" s="492">
        <f t="shared" si="79"/>
        <v>0</v>
      </c>
      <c r="L207" s="492">
        <f t="shared" si="79"/>
        <v>0</v>
      </c>
      <c r="M207" s="492">
        <f t="shared" si="79"/>
        <v>0</v>
      </c>
      <c r="N207" s="492">
        <f t="shared" si="79"/>
        <v>0</v>
      </c>
      <c r="O207" s="492">
        <f t="shared" si="79"/>
        <v>0</v>
      </c>
      <c r="P207" s="492">
        <f t="shared" si="79"/>
        <v>0</v>
      </c>
      <c r="Q207" s="492">
        <f t="shared" si="79"/>
        <v>0</v>
      </c>
      <c r="R207" s="492">
        <f t="shared" si="79"/>
        <v>0</v>
      </c>
      <c r="S207" s="492">
        <f t="shared" si="79"/>
        <v>0</v>
      </c>
      <c r="T207" s="492">
        <f t="shared" si="79"/>
        <v>0</v>
      </c>
      <c r="U207" s="492">
        <f t="shared" si="79"/>
        <v>0</v>
      </c>
      <c r="V207" s="492">
        <f t="shared" si="79"/>
        <v>0</v>
      </c>
      <c r="W207" s="492">
        <f t="shared" si="79"/>
        <v>0</v>
      </c>
      <c r="X207" s="492">
        <f t="shared" si="79"/>
        <v>0</v>
      </c>
      <c r="Y207" s="492">
        <f t="shared" si="79"/>
        <v>0</v>
      </c>
      <c r="Z207" s="492">
        <f t="shared" si="79"/>
        <v>0</v>
      </c>
      <c r="AA207" s="492">
        <f t="shared" si="79"/>
        <v>0</v>
      </c>
      <c r="AB207" s="492">
        <f t="shared" si="79"/>
        <v>0</v>
      </c>
      <c r="AC207" s="492">
        <f t="shared" si="79"/>
        <v>0</v>
      </c>
      <c r="AD207" s="492">
        <f t="shared" si="79"/>
        <v>0</v>
      </c>
      <c r="AE207" s="492">
        <f t="shared" si="79"/>
        <v>0</v>
      </c>
      <c r="AF207" s="492">
        <f t="shared" si="79"/>
        <v>0</v>
      </c>
      <c r="AG207" s="492">
        <f t="shared" si="79"/>
        <v>0</v>
      </c>
      <c r="AH207" s="492">
        <f t="shared" si="79"/>
        <v>0</v>
      </c>
      <c r="AI207" s="492">
        <f t="shared" si="79"/>
        <v>0</v>
      </c>
      <c r="AJ207" s="492">
        <f t="shared" si="79"/>
        <v>0</v>
      </c>
      <c r="AK207" s="492">
        <f t="shared" ref="AK207:CS207" si="80">SUM(AK208:AK214)</f>
        <v>0</v>
      </c>
      <c r="AL207" s="492">
        <f t="shared" si="80"/>
        <v>0</v>
      </c>
      <c r="AM207" s="492">
        <f t="shared" si="80"/>
        <v>0</v>
      </c>
      <c r="AN207" s="492">
        <f t="shared" si="80"/>
        <v>0</v>
      </c>
      <c r="AO207" s="492">
        <f t="shared" si="80"/>
        <v>0</v>
      </c>
      <c r="AP207" s="492">
        <f t="shared" si="80"/>
        <v>0</v>
      </c>
      <c r="AQ207" s="492">
        <f t="shared" si="80"/>
        <v>0</v>
      </c>
      <c r="AR207" s="492">
        <f t="shared" si="80"/>
        <v>0</v>
      </c>
      <c r="AS207" s="492">
        <f t="shared" si="80"/>
        <v>0</v>
      </c>
      <c r="AT207" s="492">
        <f t="shared" si="80"/>
        <v>0</v>
      </c>
      <c r="AU207" s="492">
        <f t="shared" si="80"/>
        <v>0</v>
      </c>
      <c r="AV207" s="492">
        <f t="shared" si="80"/>
        <v>0</v>
      </c>
      <c r="AW207" s="492">
        <f t="shared" si="80"/>
        <v>0</v>
      </c>
      <c r="AX207" s="492">
        <f t="shared" si="80"/>
        <v>0</v>
      </c>
      <c r="AY207" s="492">
        <f t="shared" si="80"/>
        <v>0</v>
      </c>
      <c r="AZ207" s="492">
        <f t="shared" si="80"/>
        <v>0</v>
      </c>
      <c r="BA207" s="492">
        <f t="shared" si="80"/>
        <v>0</v>
      </c>
      <c r="BB207" s="492">
        <f t="shared" si="80"/>
        <v>0</v>
      </c>
      <c r="BC207" s="492">
        <f t="shared" si="80"/>
        <v>0</v>
      </c>
      <c r="BD207" s="492">
        <f t="shared" si="80"/>
        <v>0</v>
      </c>
      <c r="BE207" s="492">
        <f t="shared" si="80"/>
        <v>0</v>
      </c>
      <c r="BF207" s="492">
        <f t="shared" si="80"/>
        <v>0</v>
      </c>
      <c r="BG207" s="492">
        <f t="shared" si="80"/>
        <v>0</v>
      </c>
      <c r="BH207" s="492">
        <f t="shared" si="80"/>
        <v>0</v>
      </c>
      <c r="BI207" s="492">
        <f t="shared" si="80"/>
        <v>0</v>
      </c>
      <c r="BJ207" s="492">
        <f t="shared" si="80"/>
        <v>0</v>
      </c>
      <c r="BK207" s="492">
        <f t="shared" si="80"/>
        <v>0</v>
      </c>
      <c r="BL207" s="492">
        <f t="shared" si="80"/>
        <v>0</v>
      </c>
      <c r="BM207" s="492">
        <f t="shared" si="80"/>
        <v>0</v>
      </c>
      <c r="BN207" s="492">
        <f t="shared" si="80"/>
        <v>0</v>
      </c>
      <c r="BO207" s="492">
        <f t="shared" si="80"/>
        <v>0</v>
      </c>
      <c r="BP207" s="492">
        <f t="shared" si="80"/>
        <v>0</v>
      </c>
      <c r="BQ207" s="492">
        <f t="shared" si="80"/>
        <v>0</v>
      </c>
      <c r="BR207" s="492">
        <f t="shared" si="80"/>
        <v>0</v>
      </c>
      <c r="BS207" s="492">
        <f t="shared" si="80"/>
        <v>0</v>
      </c>
      <c r="BT207" s="492">
        <f t="shared" si="80"/>
        <v>0</v>
      </c>
      <c r="BU207" s="492">
        <f t="shared" si="80"/>
        <v>0</v>
      </c>
      <c r="BV207" s="492">
        <f t="shared" si="80"/>
        <v>0</v>
      </c>
      <c r="BW207" s="492">
        <f t="shared" si="80"/>
        <v>0</v>
      </c>
      <c r="BX207" s="492">
        <f t="shared" si="80"/>
        <v>0</v>
      </c>
      <c r="BY207" s="492">
        <f t="shared" si="80"/>
        <v>0</v>
      </c>
      <c r="BZ207" s="492">
        <f t="shared" si="80"/>
        <v>0</v>
      </c>
      <c r="CA207" s="492">
        <f t="shared" si="80"/>
        <v>0</v>
      </c>
      <c r="CB207" s="492">
        <f t="shared" si="80"/>
        <v>0</v>
      </c>
      <c r="CC207" s="492">
        <f t="shared" si="80"/>
        <v>0</v>
      </c>
      <c r="CD207" s="492">
        <f t="shared" si="80"/>
        <v>0</v>
      </c>
      <c r="CE207" s="492">
        <f t="shared" si="80"/>
        <v>0</v>
      </c>
      <c r="CF207" s="492">
        <f t="shared" si="80"/>
        <v>0</v>
      </c>
      <c r="CG207" s="492">
        <f t="shared" si="80"/>
        <v>0</v>
      </c>
      <c r="CH207" s="492">
        <f t="shared" si="80"/>
        <v>0</v>
      </c>
      <c r="CI207" s="492">
        <f t="shared" si="80"/>
        <v>0</v>
      </c>
      <c r="CJ207" s="492">
        <f t="shared" si="80"/>
        <v>0</v>
      </c>
      <c r="CK207" s="492">
        <f t="shared" si="80"/>
        <v>0</v>
      </c>
      <c r="CL207" s="492">
        <f t="shared" si="80"/>
        <v>0</v>
      </c>
      <c r="CM207" s="492">
        <f t="shared" si="80"/>
        <v>0</v>
      </c>
      <c r="CN207" s="492">
        <f t="shared" si="80"/>
        <v>0</v>
      </c>
      <c r="CO207" s="492">
        <f t="shared" si="80"/>
        <v>0</v>
      </c>
      <c r="CP207" s="492">
        <f t="shared" si="80"/>
        <v>0</v>
      </c>
      <c r="CQ207" s="492">
        <f t="shared" si="80"/>
        <v>0</v>
      </c>
      <c r="CR207" s="492">
        <f t="shared" si="80"/>
        <v>0</v>
      </c>
      <c r="CS207" s="492">
        <f t="shared" si="80"/>
        <v>0</v>
      </c>
      <c r="CT207" s="13"/>
    </row>
    <row r="208" spans="3:98" hidden="1" x14ac:dyDescent="0.35">
      <c r="C208" s="81" t="str">
        <f t="shared" ref="C208:C214" si="81">IF(OR(ISBLANK(C27),C27="Spare"),"",C27)</f>
        <v/>
      </c>
      <c r="D208" s="17" t="str">
        <f t="shared" ref="D208:D214" si="82">D27</f>
        <v/>
      </c>
      <c r="E208" s="492">
        <f>G208+NPV(G.Asm!$F$40,H208:INDEX(H208:CS208,RP))</f>
        <v>0</v>
      </c>
      <c r="F208" s="492">
        <f t="shared" ref="F208:F214" si="83">SUMIF($G$4:$CS$4,"&lt;="&amp;RP,G208:CS208)</f>
        <v>0</v>
      </c>
      <c r="G208" s="66">
        <f t="shared" ref="G208:BR211" si="84">IFERROR($D208*G27,0)</f>
        <v>0</v>
      </c>
      <c r="H208" s="66">
        <f t="shared" si="84"/>
        <v>0</v>
      </c>
      <c r="I208" s="66">
        <f t="shared" si="84"/>
        <v>0</v>
      </c>
      <c r="J208" s="66">
        <f t="shared" si="84"/>
        <v>0</v>
      </c>
      <c r="K208" s="66">
        <f t="shared" si="84"/>
        <v>0</v>
      </c>
      <c r="L208" s="66">
        <f t="shared" si="84"/>
        <v>0</v>
      </c>
      <c r="M208" s="66">
        <f t="shared" si="84"/>
        <v>0</v>
      </c>
      <c r="N208" s="66">
        <f t="shared" si="84"/>
        <v>0</v>
      </c>
      <c r="O208" s="66">
        <f t="shared" si="84"/>
        <v>0</v>
      </c>
      <c r="P208" s="66">
        <f t="shared" si="84"/>
        <v>0</v>
      </c>
      <c r="Q208" s="66">
        <f t="shared" si="84"/>
        <v>0</v>
      </c>
      <c r="R208" s="66">
        <f t="shared" si="84"/>
        <v>0</v>
      </c>
      <c r="S208" s="66">
        <f t="shared" si="84"/>
        <v>0</v>
      </c>
      <c r="T208" s="66">
        <f t="shared" si="84"/>
        <v>0</v>
      </c>
      <c r="U208" s="66">
        <f t="shared" si="84"/>
        <v>0</v>
      </c>
      <c r="V208" s="66">
        <f t="shared" si="84"/>
        <v>0</v>
      </c>
      <c r="W208" s="66">
        <f t="shared" si="84"/>
        <v>0</v>
      </c>
      <c r="X208" s="66">
        <f t="shared" si="84"/>
        <v>0</v>
      </c>
      <c r="Y208" s="66">
        <f t="shared" si="84"/>
        <v>0</v>
      </c>
      <c r="Z208" s="66">
        <f t="shared" si="84"/>
        <v>0</v>
      </c>
      <c r="AA208" s="66">
        <f t="shared" si="84"/>
        <v>0</v>
      </c>
      <c r="AB208" s="66">
        <f t="shared" si="84"/>
        <v>0</v>
      </c>
      <c r="AC208" s="66">
        <f t="shared" si="84"/>
        <v>0</v>
      </c>
      <c r="AD208" s="66">
        <f t="shared" si="84"/>
        <v>0</v>
      </c>
      <c r="AE208" s="66">
        <f t="shared" si="84"/>
        <v>0</v>
      </c>
      <c r="AF208" s="66">
        <f t="shared" si="84"/>
        <v>0</v>
      </c>
      <c r="AG208" s="66">
        <f t="shared" si="84"/>
        <v>0</v>
      </c>
      <c r="AH208" s="66">
        <f t="shared" si="84"/>
        <v>0</v>
      </c>
      <c r="AI208" s="66">
        <f t="shared" si="84"/>
        <v>0</v>
      </c>
      <c r="AJ208" s="66">
        <f t="shared" si="84"/>
        <v>0</v>
      </c>
      <c r="AK208" s="66">
        <f t="shared" si="84"/>
        <v>0</v>
      </c>
      <c r="AL208" s="66">
        <f t="shared" si="84"/>
        <v>0</v>
      </c>
      <c r="AM208" s="66">
        <f t="shared" si="84"/>
        <v>0</v>
      </c>
      <c r="AN208" s="66">
        <f t="shared" si="84"/>
        <v>0</v>
      </c>
      <c r="AO208" s="66">
        <f t="shared" si="84"/>
        <v>0</v>
      </c>
      <c r="AP208" s="66">
        <f t="shared" si="84"/>
        <v>0</v>
      </c>
      <c r="AQ208" s="66">
        <f t="shared" si="84"/>
        <v>0</v>
      </c>
      <c r="AR208" s="66">
        <f t="shared" si="84"/>
        <v>0</v>
      </c>
      <c r="AS208" s="66">
        <f t="shared" si="84"/>
        <v>0</v>
      </c>
      <c r="AT208" s="66">
        <f t="shared" si="84"/>
        <v>0</v>
      </c>
      <c r="AU208" s="66">
        <f t="shared" si="84"/>
        <v>0</v>
      </c>
      <c r="AV208" s="66">
        <f t="shared" si="84"/>
        <v>0</v>
      </c>
      <c r="AW208" s="66">
        <f t="shared" si="84"/>
        <v>0</v>
      </c>
      <c r="AX208" s="66">
        <f t="shared" si="84"/>
        <v>0</v>
      </c>
      <c r="AY208" s="66">
        <f t="shared" si="84"/>
        <v>0</v>
      </c>
      <c r="AZ208" s="66">
        <f t="shared" si="84"/>
        <v>0</v>
      </c>
      <c r="BA208" s="66">
        <f t="shared" si="84"/>
        <v>0</v>
      </c>
      <c r="BB208" s="66">
        <f t="shared" si="84"/>
        <v>0</v>
      </c>
      <c r="BC208" s="66">
        <f t="shared" si="84"/>
        <v>0</v>
      </c>
      <c r="BD208" s="66">
        <f t="shared" si="84"/>
        <v>0</v>
      </c>
      <c r="BE208" s="66">
        <f t="shared" si="84"/>
        <v>0</v>
      </c>
      <c r="BF208" s="66">
        <f t="shared" si="84"/>
        <v>0</v>
      </c>
      <c r="BG208" s="66">
        <f t="shared" si="84"/>
        <v>0</v>
      </c>
      <c r="BH208" s="66">
        <f t="shared" si="84"/>
        <v>0</v>
      </c>
      <c r="BI208" s="66">
        <f t="shared" si="84"/>
        <v>0</v>
      </c>
      <c r="BJ208" s="66">
        <f t="shared" si="84"/>
        <v>0</v>
      </c>
      <c r="BK208" s="66">
        <f t="shared" si="84"/>
        <v>0</v>
      </c>
      <c r="BL208" s="66">
        <f t="shared" si="84"/>
        <v>0</v>
      </c>
      <c r="BM208" s="66">
        <f t="shared" si="84"/>
        <v>0</v>
      </c>
      <c r="BN208" s="66">
        <f t="shared" si="84"/>
        <v>0</v>
      </c>
      <c r="BO208" s="66">
        <f t="shared" si="84"/>
        <v>0</v>
      </c>
      <c r="BP208" s="66">
        <f t="shared" si="84"/>
        <v>0</v>
      </c>
      <c r="BQ208" s="66">
        <f t="shared" si="84"/>
        <v>0</v>
      </c>
      <c r="BR208" s="66">
        <f t="shared" si="84"/>
        <v>0</v>
      </c>
      <c r="BS208" s="66">
        <f t="shared" ref="BS208:CS214" si="85">IFERROR($D208*BS27,0)</f>
        <v>0</v>
      </c>
      <c r="BT208" s="66">
        <f t="shared" si="85"/>
        <v>0</v>
      </c>
      <c r="BU208" s="66">
        <f t="shared" si="85"/>
        <v>0</v>
      </c>
      <c r="BV208" s="66">
        <f t="shared" si="85"/>
        <v>0</v>
      </c>
      <c r="BW208" s="66">
        <f t="shared" si="85"/>
        <v>0</v>
      </c>
      <c r="BX208" s="66">
        <f t="shared" si="85"/>
        <v>0</v>
      </c>
      <c r="BY208" s="66">
        <f t="shared" si="85"/>
        <v>0</v>
      </c>
      <c r="BZ208" s="66">
        <f t="shared" si="85"/>
        <v>0</v>
      </c>
      <c r="CA208" s="66">
        <f t="shared" si="85"/>
        <v>0</v>
      </c>
      <c r="CB208" s="66">
        <f t="shared" si="85"/>
        <v>0</v>
      </c>
      <c r="CC208" s="66">
        <f t="shared" si="85"/>
        <v>0</v>
      </c>
      <c r="CD208" s="66">
        <f t="shared" si="85"/>
        <v>0</v>
      </c>
      <c r="CE208" s="66">
        <f t="shared" si="85"/>
        <v>0</v>
      </c>
      <c r="CF208" s="66">
        <f t="shared" si="85"/>
        <v>0</v>
      </c>
      <c r="CG208" s="66">
        <f t="shared" si="85"/>
        <v>0</v>
      </c>
      <c r="CH208" s="66">
        <f t="shared" si="85"/>
        <v>0</v>
      </c>
      <c r="CI208" s="66">
        <f t="shared" si="85"/>
        <v>0</v>
      </c>
      <c r="CJ208" s="66">
        <f t="shared" si="85"/>
        <v>0</v>
      </c>
      <c r="CK208" s="66">
        <f t="shared" si="85"/>
        <v>0</v>
      </c>
      <c r="CL208" s="66">
        <f t="shared" si="85"/>
        <v>0</v>
      </c>
      <c r="CM208" s="66">
        <f t="shared" si="85"/>
        <v>0</v>
      </c>
      <c r="CN208" s="66">
        <f t="shared" si="85"/>
        <v>0</v>
      </c>
      <c r="CO208" s="66">
        <f t="shared" si="85"/>
        <v>0</v>
      </c>
      <c r="CP208" s="66">
        <f t="shared" si="85"/>
        <v>0</v>
      </c>
      <c r="CQ208" s="66">
        <f t="shared" si="85"/>
        <v>0</v>
      </c>
      <c r="CR208" s="66">
        <f t="shared" si="85"/>
        <v>0</v>
      </c>
      <c r="CS208" s="66">
        <f t="shared" si="85"/>
        <v>0</v>
      </c>
    </row>
    <row r="209" spans="3:98" hidden="1" x14ac:dyDescent="0.35">
      <c r="C209" s="81" t="str">
        <f t="shared" si="81"/>
        <v/>
      </c>
      <c r="D209" s="17" t="str">
        <f t="shared" si="82"/>
        <v/>
      </c>
      <c r="E209" s="492">
        <f>G209+NPV(G.Asm!$F$40,H209:INDEX(H209:CS209,RP))</f>
        <v>0</v>
      </c>
      <c r="F209" s="492">
        <f t="shared" si="83"/>
        <v>0</v>
      </c>
      <c r="G209" s="66">
        <f t="shared" si="84"/>
        <v>0</v>
      </c>
      <c r="H209" s="66">
        <f t="shared" si="84"/>
        <v>0</v>
      </c>
      <c r="I209" s="66">
        <f t="shared" si="84"/>
        <v>0</v>
      </c>
      <c r="J209" s="66">
        <f t="shared" si="84"/>
        <v>0</v>
      </c>
      <c r="K209" s="66">
        <f t="shared" si="84"/>
        <v>0</v>
      </c>
      <c r="L209" s="66">
        <f t="shared" si="84"/>
        <v>0</v>
      </c>
      <c r="M209" s="66">
        <f t="shared" si="84"/>
        <v>0</v>
      </c>
      <c r="N209" s="66">
        <f t="shared" si="84"/>
        <v>0</v>
      </c>
      <c r="O209" s="66">
        <f t="shared" si="84"/>
        <v>0</v>
      </c>
      <c r="P209" s="66">
        <f t="shared" si="84"/>
        <v>0</v>
      </c>
      <c r="Q209" s="66">
        <f t="shared" si="84"/>
        <v>0</v>
      </c>
      <c r="R209" s="66">
        <f t="shared" si="84"/>
        <v>0</v>
      </c>
      <c r="S209" s="66">
        <f t="shared" si="84"/>
        <v>0</v>
      </c>
      <c r="T209" s="66">
        <f t="shared" si="84"/>
        <v>0</v>
      </c>
      <c r="U209" s="66">
        <f t="shared" si="84"/>
        <v>0</v>
      </c>
      <c r="V209" s="66">
        <f t="shared" si="84"/>
        <v>0</v>
      </c>
      <c r="W209" s="66">
        <f t="shared" si="84"/>
        <v>0</v>
      </c>
      <c r="X209" s="66">
        <f t="shared" si="84"/>
        <v>0</v>
      </c>
      <c r="Y209" s="66">
        <f t="shared" si="84"/>
        <v>0</v>
      </c>
      <c r="Z209" s="66">
        <f t="shared" si="84"/>
        <v>0</v>
      </c>
      <c r="AA209" s="66">
        <f t="shared" si="84"/>
        <v>0</v>
      </c>
      <c r="AB209" s="66">
        <f t="shared" si="84"/>
        <v>0</v>
      </c>
      <c r="AC209" s="66">
        <f t="shared" si="84"/>
        <v>0</v>
      </c>
      <c r="AD209" s="66">
        <f t="shared" si="84"/>
        <v>0</v>
      </c>
      <c r="AE209" s="66">
        <f t="shared" si="84"/>
        <v>0</v>
      </c>
      <c r="AF209" s="66">
        <f t="shared" si="84"/>
        <v>0</v>
      </c>
      <c r="AG209" s="66">
        <f t="shared" si="84"/>
        <v>0</v>
      </c>
      <c r="AH209" s="66">
        <f t="shared" si="84"/>
        <v>0</v>
      </c>
      <c r="AI209" s="66">
        <f t="shared" si="84"/>
        <v>0</v>
      </c>
      <c r="AJ209" s="66">
        <f t="shared" si="84"/>
        <v>0</v>
      </c>
      <c r="AK209" s="66">
        <f t="shared" si="84"/>
        <v>0</v>
      </c>
      <c r="AL209" s="66">
        <f t="shared" si="84"/>
        <v>0</v>
      </c>
      <c r="AM209" s="66">
        <f t="shared" si="84"/>
        <v>0</v>
      </c>
      <c r="AN209" s="66">
        <f t="shared" si="84"/>
        <v>0</v>
      </c>
      <c r="AO209" s="66">
        <f t="shared" si="84"/>
        <v>0</v>
      </c>
      <c r="AP209" s="66">
        <f t="shared" si="84"/>
        <v>0</v>
      </c>
      <c r="AQ209" s="66">
        <f t="shared" si="84"/>
        <v>0</v>
      </c>
      <c r="AR209" s="66">
        <f t="shared" si="84"/>
        <v>0</v>
      </c>
      <c r="AS209" s="66">
        <f t="shared" si="84"/>
        <v>0</v>
      </c>
      <c r="AT209" s="66">
        <f t="shared" si="84"/>
        <v>0</v>
      </c>
      <c r="AU209" s="66">
        <f t="shared" si="84"/>
        <v>0</v>
      </c>
      <c r="AV209" s="66">
        <f t="shared" si="84"/>
        <v>0</v>
      </c>
      <c r="AW209" s="66">
        <f t="shared" si="84"/>
        <v>0</v>
      </c>
      <c r="AX209" s="66">
        <f t="shared" si="84"/>
        <v>0</v>
      </c>
      <c r="AY209" s="66">
        <f t="shared" si="84"/>
        <v>0</v>
      </c>
      <c r="AZ209" s="66">
        <f t="shared" si="84"/>
        <v>0</v>
      </c>
      <c r="BA209" s="66">
        <f t="shared" si="84"/>
        <v>0</v>
      </c>
      <c r="BB209" s="66">
        <f t="shared" si="84"/>
        <v>0</v>
      </c>
      <c r="BC209" s="66">
        <f t="shared" si="84"/>
        <v>0</v>
      </c>
      <c r="BD209" s="66">
        <f t="shared" si="84"/>
        <v>0</v>
      </c>
      <c r="BE209" s="66">
        <f t="shared" si="84"/>
        <v>0</v>
      </c>
      <c r="BF209" s="66">
        <f t="shared" si="84"/>
        <v>0</v>
      </c>
      <c r="BG209" s="66">
        <f t="shared" si="84"/>
        <v>0</v>
      </c>
      <c r="BH209" s="66">
        <f t="shared" si="84"/>
        <v>0</v>
      </c>
      <c r="BI209" s="66">
        <f t="shared" si="84"/>
        <v>0</v>
      </c>
      <c r="BJ209" s="66">
        <f t="shared" si="84"/>
        <v>0</v>
      </c>
      <c r="BK209" s="66">
        <f t="shared" si="84"/>
        <v>0</v>
      </c>
      <c r="BL209" s="66">
        <f t="shared" si="84"/>
        <v>0</v>
      </c>
      <c r="BM209" s="66">
        <f t="shared" si="84"/>
        <v>0</v>
      </c>
      <c r="BN209" s="66">
        <f t="shared" si="84"/>
        <v>0</v>
      </c>
      <c r="BO209" s="66">
        <f t="shared" si="84"/>
        <v>0</v>
      </c>
      <c r="BP209" s="66">
        <f t="shared" si="84"/>
        <v>0</v>
      </c>
      <c r="BQ209" s="66">
        <f t="shared" si="84"/>
        <v>0</v>
      </c>
      <c r="BR209" s="66">
        <f t="shared" si="84"/>
        <v>0</v>
      </c>
      <c r="BS209" s="66">
        <f t="shared" si="85"/>
        <v>0</v>
      </c>
      <c r="BT209" s="66">
        <f t="shared" si="85"/>
        <v>0</v>
      </c>
      <c r="BU209" s="66">
        <f t="shared" si="85"/>
        <v>0</v>
      </c>
      <c r="BV209" s="66">
        <f t="shared" si="85"/>
        <v>0</v>
      </c>
      <c r="BW209" s="66">
        <f t="shared" si="85"/>
        <v>0</v>
      </c>
      <c r="BX209" s="66">
        <f t="shared" si="85"/>
        <v>0</v>
      </c>
      <c r="BY209" s="66">
        <f t="shared" si="85"/>
        <v>0</v>
      </c>
      <c r="BZ209" s="66">
        <f t="shared" si="85"/>
        <v>0</v>
      </c>
      <c r="CA209" s="66">
        <f t="shared" si="85"/>
        <v>0</v>
      </c>
      <c r="CB209" s="66">
        <f t="shared" si="85"/>
        <v>0</v>
      </c>
      <c r="CC209" s="66">
        <f t="shared" si="85"/>
        <v>0</v>
      </c>
      <c r="CD209" s="66">
        <f t="shared" si="85"/>
        <v>0</v>
      </c>
      <c r="CE209" s="66">
        <f t="shared" si="85"/>
        <v>0</v>
      </c>
      <c r="CF209" s="66">
        <f t="shared" si="85"/>
        <v>0</v>
      </c>
      <c r="CG209" s="66">
        <f t="shared" si="85"/>
        <v>0</v>
      </c>
      <c r="CH209" s="66">
        <f t="shared" si="85"/>
        <v>0</v>
      </c>
      <c r="CI209" s="66">
        <f t="shared" si="85"/>
        <v>0</v>
      </c>
      <c r="CJ209" s="66">
        <f t="shared" si="85"/>
        <v>0</v>
      </c>
      <c r="CK209" s="66">
        <f t="shared" si="85"/>
        <v>0</v>
      </c>
      <c r="CL209" s="66">
        <f t="shared" si="85"/>
        <v>0</v>
      </c>
      <c r="CM209" s="66">
        <f t="shared" si="85"/>
        <v>0</v>
      </c>
      <c r="CN209" s="66">
        <f t="shared" si="85"/>
        <v>0</v>
      </c>
      <c r="CO209" s="66">
        <f t="shared" si="85"/>
        <v>0</v>
      </c>
      <c r="CP209" s="66">
        <f t="shared" si="85"/>
        <v>0</v>
      </c>
      <c r="CQ209" s="66">
        <f t="shared" si="85"/>
        <v>0</v>
      </c>
      <c r="CR209" s="66">
        <f t="shared" si="85"/>
        <v>0</v>
      </c>
      <c r="CS209" s="66">
        <f t="shared" si="85"/>
        <v>0</v>
      </c>
    </row>
    <row r="210" spans="3:98" hidden="1" x14ac:dyDescent="0.35">
      <c r="C210" s="81" t="str">
        <f t="shared" si="81"/>
        <v/>
      </c>
      <c r="D210" s="17" t="str">
        <f t="shared" si="82"/>
        <v/>
      </c>
      <c r="E210" s="492">
        <f>G210+NPV(G.Asm!$F$40,H210:INDEX(H210:CS210,RP))</f>
        <v>0</v>
      </c>
      <c r="F210" s="492">
        <f t="shared" si="83"/>
        <v>0</v>
      </c>
      <c r="G210" s="66">
        <f t="shared" si="84"/>
        <v>0</v>
      </c>
      <c r="H210" s="66">
        <f t="shared" si="84"/>
        <v>0</v>
      </c>
      <c r="I210" s="66">
        <f t="shared" si="84"/>
        <v>0</v>
      </c>
      <c r="J210" s="66">
        <f t="shared" si="84"/>
        <v>0</v>
      </c>
      <c r="K210" s="66">
        <f t="shared" si="84"/>
        <v>0</v>
      </c>
      <c r="L210" s="66">
        <f t="shared" si="84"/>
        <v>0</v>
      </c>
      <c r="M210" s="66">
        <f t="shared" si="84"/>
        <v>0</v>
      </c>
      <c r="N210" s="66">
        <f t="shared" si="84"/>
        <v>0</v>
      </c>
      <c r="O210" s="66">
        <f t="shared" si="84"/>
        <v>0</v>
      </c>
      <c r="P210" s="66">
        <f t="shared" si="84"/>
        <v>0</v>
      </c>
      <c r="Q210" s="66">
        <f t="shared" si="84"/>
        <v>0</v>
      </c>
      <c r="R210" s="66">
        <f t="shared" si="84"/>
        <v>0</v>
      </c>
      <c r="S210" s="66">
        <f t="shared" si="84"/>
        <v>0</v>
      </c>
      <c r="T210" s="66">
        <f t="shared" si="84"/>
        <v>0</v>
      </c>
      <c r="U210" s="66">
        <f t="shared" si="84"/>
        <v>0</v>
      </c>
      <c r="V210" s="66">
        <f t="shared" si="84"/>
        <v>0</v>
      </c>
      <c r="W210" s="66">
        <f t="shared" si="84"/>
        <v>0</v>
      </c>
      <c r="X210" s="66">
        <f t="shared" si="84"/>
        <v>0</v>
      </c>
      <c r="Y210" s="66">
        <f t="shared" si="84"/>
        <v>0</v>
      </c>
      <c r="Z210" s="66">
        <f t="shared" si="84"/>
        <v>0</v>
      </c>
      <c r="AA210" s="66">
        <f t="shared" si="84"/>
        <v>0</v>
      </c>
      <c r="AB210" s="66">
        <f t="shared" si="84"/>
        <v>0</v>
      </c>
      <c r="AC210" s="66">
        <f t="shared" si="84"/>
        <v>0</v>
      </c>
      <c r="AD210" s="66">
        <f t="shared" si="84"/>
        <v>0</v>
      </c>
      <c r="AE210" s="66">
        <f t="shared" si="84"/>
        <v>0</v>
      </c>
      <c r="AF210" s="66">
        <f t="shared" si="84"/>
        <v>0</v>
      </c>
      <c r="AG210" s="66">
        <f t="shared" si="84"/>
        <v>0</v>
      </c>
      <c r="AH210" s="66">
        <f t="shared" si="84"/>
        <v>0</v>
      </c>
      <c r="AI210" s="66">
        <f t="shared" si="84"/>
        <v>0</v>
      </c>
      <c r="AJ210" s="66">
        <f t="shared" si="84"/>
        <v>0</v>
      </c>
      <c r="AK210" s="66">
        <f t="shared" si="84"/>
        <v>0</v>
      </c>
      <c r="AL210" s="66">
        <f t="shared" si="84"/>
        <v>0</v>
      </c>
      <c r="AM210" s="66">
        <f t="shared" si="84"/>
        <v>0</v>
      </c>
      <c r="AN210" s="66">
        <f t="shared" si="84"/>
        <v>0</v>
      </c>
      <c r="AO210" s="66">
        <f t="shared" si="84"/>
        <v>0</v>
      </c>
      <c r="AP210" s="66">
        <f t="shared" si="84"/>
        <v>0</v>
      </c>
      <c r="AQ210" s="66">
        <f t="shared" si="84"/>
        <v>0</v>
      </c>
      <c r="AR210" s="66">
        <f t="shared" si="84"/>
        <v>0</v>
      </c>
      <c r="AS210" s="66">
        <f t="shared" si="84"/>
        <v>0</v>
      </c>
      <c r="AT210" s="66">
        <f t="shared" si="84"/>
        <v>0</v>
      </c>
      <c r="AU210" s="66">
        <f t="shared" si="84"/>
        <v>0</v>
      </c>
      <c r="AV210" s="66">
        <f t="shared" si="84"/>
        <v>0</v>
      </c>
      <c r="AW210" s="66">
        <f t="shared" si="84"/>
        <v>0</v>
      </c>
      <c r="AX210" s="66">
        <f t="shared" si="84"/>
        <v>0</v>
      </c>
      <c r="AY210" s="66">
        <f t="shared" si="84"/>
        <v>0</v>
      </c>
      <c r="AZ210" s="66">
        <f t="shared" si="84"/>
        <v>0</v>
      </c>
      <c r="BA210" s="66">
        <f t="shared" si="84"/>
        <v>0</v>
      </c>
      <c r="BB210" s="66">
        <f t="shared" si="84"/>
        <v>0</v>
      </c>
      <c r="BC210" s="66">
        <f t="shared" si="84"/>
        <v>0</v>
      </c>
      <c r="BD210" s="66">
        <f t="shared" si="84"/>
        <v>0</v>
      </c>
      <c r="BE210" s="66">
        <f t="shared" si="84"/>
        <v>0</v>
      </c>
      <c r="BF210" s="66">
        <f t="shared" si="84"/>
        <v>0</v>
      </c>
      <c r="BG210" s="66">
        <f t="shared" si="84"/>
        <v>0</v>
      </c>
      <c r="BH210" s="66">
        <f t="shared" si="84"/>
        <v>0</v>
      </c>
      <c r="BI210" s="66">
        <f t="shared" si="84"/>
        <v>0</v>
      </c>
      <c r="BJ210" s="66">
        <f t="shared" si="84"/>
        <v>0</v>
      </c>
      <c r="BK210" s="66">
        <f t="shared" si="84"/>
        <v>0</v>
      </c>
      <c r="BL210" s="66">
        <f t="shared" si="84"/>
        <v>0</v>
      </c>
      <c r="BM210" s="66">
        <f t="shared" si="84"/>
        <v>0</v>
      </c>
      <c r="BN210" s="66">
        <f t="shared" si="84"/>
        <v>0</v>
      </c>
      <c r="BO210" s="66">
        <f t="shared" si="84"/>
        <v>0</v>
      </c>
      <c r="BP210" s="66">
        <f t="shared" si="84"/>
        <v>0</v>
      </c>
      <c r="BQ210" s="66">
        <f t="shared" si="84"/>
        <v>0</v>
      </c>
      <c r="BR210" s="66">
        <f t="shared" si="84"/>
        <v>0</v>
      </c>
      <c r="BS210" s="66">
        <f t="shared" si="85"/>
        <v>0</v>
      </c>
      <c r="BT210" s="66">
        <f t="shared" si="85"/>
        <v>0</v>
      </c>
      <c r="BU210" s="66">
        <f t="shared" si="85"/>
        <v>0</v>
      </c>
      <c r="BV210" s="66">
        <f t="shared" si="85"/>
        <v>0</v>
      </c>
      <c r="BW210" s="66">
        <f t="shared" si="85"/>
        <v>0</v>
      </c>
      <c r="BX210" s="66">
        <f t="shared" si="85"/>
        <v>0</v>
      </c>
      <c r="BY210" s="66">
        <f t="shared" si="85"/>
        <v>0</v>
      </c>
      <c r="BZ210" s="66">
        <f t="shared" si="85"/>
        <v>0</v>
      </c>
      <c r="CA210" s="66">
        <f t="shared" si="85"/>
        <v>0</v>
      </c>
      <c r="CB210" s="66">
        <f t="shared" si="85"/>
        <v>0</v>
      </c>
      <c r="CC210" s="66">
        <f t="shared" si="85"/>
        <v>0</v>
      </c>
      <c r="CD210" s="66">
        <f t="shared" si="85"/>
        <v>0</v>
      </c>
      <c r="CE210" s="66">
        <f t="shared" si="85"/>
        <v>0</v>
      </c>
      <c r="CF210" s="66">
        <f t="shared" si="85"/>
        <v>0</v>
      </c>
      <c r="CG210" s="66">
        <f t="shared" si="85"/>
        <v>0</v>
      </c>
      <c r="CH210" s="66">
        <f t="shared" si="85"/>
        <v>0</v>
      </c>
      <c r="CI210" s="66">
        <f t="shared" si="85"/>
        <v>0</v>
      </c>
      <c r="CJ210" s="66">
        <f t="shared" si="85"/>
        <v>0</v>
      </c>
      <c r="CK210" s="66">
        <f t="shared" si="85"/>
        <v>0</v>
      </c>
      <c r="CL210" s="66">
        <f t="shared" si="85"/>
        <v>0</v>
      </c>
      <c r="CM210" s="66">
        <f t="shared" si="85"/>
        <v>0</v>
      </c>
      <c r="CN210" s="66">
        <f t="shared" si="85"/>
        <v>0</v>
      </c>
      <c r="CO210" s="66">
        <f t="shared" si="85"/>
        <v>0</v>
      </c>
      <c r="CP210" s="66">
        <f t="shared" si="85"/>
        <v>0</v>
      </c>
      <c r="CQ210" s="66">
        <f t="shared" si="85"/>
        <v>0</v>
      </c>
      <c r="CR210" s="66">
        <f t="shared" si="85"/>
        <v>0</v>
      </c>
      <c r="CS210" s="66">
        <f t="shared" si="85"/>
        <v>0</v>
      </c>
    </row>
    <row r="211" spans="3:98" hidden="1" x14ac:dyDescent="0.35">
      <c r="C211" s="81" t="str">
        <f t="shared" si="81"/>
        <v/>
      </c>
      <c r="D211" s="17" t="str">
        <f t="shared" si="82"/>
        <v/>
      </c>
      <c r="E211" s="492">
        <f>G211+NPV(G.Asm!$F$40,H211:INDEX(H211:CS211,RP))</f>
        <v>0</v>
      </c>
      <c r="F211" s="492">
        <f t="shared" si="83"/>
        <v>0</v>
      </c>
      <c r="G211" s="66">
        <f t="shared" si="84"/>
        <v>0</v>
      </c>
      <c r="H211" s="66">
        <f t="shared" si="84"/>
        <v>0</v>
      </c>
      <c r="I211" s="66">
        <f t="shared" si="84"/>
        <v>0</v>
      </c>
      <c r="J211" s="66">
        <f t="shared" si="84"/>
        <v>0</v>
      </c>
      <c r="K211" s="66">
        <f t="shared" si="84"/>
        <v>0</v>
      </c>
      <c r="L211" s="66">
        <f t="shared" si="84"/>
        <v>0</v>
      </c>
      <c r="M211" s="66">
        <f t="shared" si="84"/>
        <v>0</v>
      </c>
      <c r="N211" s="66">
        <f t="shared" si="84"/>
        <v>0</v>
      </c>
      <c r="O211" s="66">
        <f t="shared" si="84"/>
        <v>0</v>
      </c>
      <c r="P211" s="66">
        <f t="shared" si="84"/>
        <v>0</v>
      </c>
      <c r="Q211" s="66">
        <f t="shared" si="84"/>
        <v>0</v>
      </c>
      <c r="R211" s="66">
        <f t="shared" si="84"/>
        <v>0</v>
      </c>
      <c r="S211" s="66">
        <f t="shared" si="84"/>
        <v>0</v>
      </c>
      <c r="T211" s="66">
        <f t="shared" si="84"/>
        <v>0</v>
      </c>
      <c r="U211" s="66">
        <f t="shared" si="84"/>
        <v>0</v>
      </c>
      <c r="V211" s="66">
        <f t="shared" si="84"/>
        <v>0</v>
      </c>
      <c r="W211" s="66">
        <f t="shared" si="84"/>
        <v>0</v>
      </c>
      <c r="X211" s="66">
        <f t="shared" si="84"/>
        <v>0</v>
      </c>
      <c r="Y211" s="66">
        <f t="shared" si="84"/>
        <v>0</v>
      </c>
      <c r="Z211" s="66">
        <f t="shared" si="84"/>
        <v>0</v>
      </c>
      <c r="AA211" s="66">
        <f t="shared" si="84"/>
        <v>0</v>
      </c>
      <c r="AB211" s="66">
        <f t="shared" si="84"/>
        <v>0</v>
      </c>
      <c r="AC211" s="66">
        <f t="shared" si="84"/>
        <v>0</v>
      </c>
      <c r="AD211" s="66">
        <f t="shared" si="84"/>
        <v>0</v>
      </c>
      <c r="AE211" s="66">
        <f t="shared" si="84"/>
        <v>0</v>
      </c>
      <c r="AF211" s="66">
        <f t="shared" si="84"/>
        <v>0</v>
      </c>
      <c r="AG211" s="66">
        <f t="shared" si="84"/>
        <v>0</v>
      </c>
      <c r="AH211" s="66">
        <f t="shared" si="84"/>
        <v>0</v>
      </c>
      <c r="AI211" s="66">
        <f t="shared" si="84"/>
        <v>0</v>
      </c>
      <c r="AJ211" s="66">
        <f t="shared" si="84"/>
        <v>0</v>
      </c>
      <c r="AK211" s="66">
        <f t="shared" si="84"/>
        <v>0</v>
      </c>
      <c r="AL211" s="66">
        <f t="shared" si="84"/>
        <v>0</v>
      </c>
      <c r="AM211" s="66">
        <f t="shared" si="84"/>
        <v>0</v>
      </c>
      <c r="AN211" s="66">
        <f t="shared" si="84"/>
        <v>0</v>
      </c>
      <c r="AO211" s="66">
        <f t="shared" si="84"/>
        <v>0</v>
      </c>
      <c r="AP211" s="66">
        <f t="shared" si="84"/>
        <v>0</v>
      </c>
      <c r="AQ211" s="66">
        <f t="shared" si="84"/>
        <v>0</v>
      </c>
      <c r="AR211" s="66">
        <f t="shared" si="84"/>
        <v>0</v>
      </c>
      <c r="AS211" s="66">
        <f t="shared" si="84"/>
        <v>0</v>
      </c>
      <c r="AT211" s="66">
        <f t="shared" si="84"/>
        <v>0</v>
      </c>
      <c r="AU211" s="66">
        <f t="shared" si="84"/>
        <v>0</v>
      </c>
      <c r="AV211" s="66">
        <f t="shared" si="84"/>
        <v>0</v>
      </c>
      <c r="AW211" s="66">
        <f t="shared" si="84"/>
        <v>0</v>
      </c>
      <c r="AX211" s="66">
        <f t="shared" si="84"/>
        <v>0</v>
      </c>
      <c r="AY211" s="66">
        <f t="shared" si="84"/>
        <v>0</v>
      </c>
      <c r="AZ211" s="66">
        <f t="shared" si="84"/>
        <v>0</v>
      </c>
      <c r="BA211" s="66">
        <f t="shared" si="84"/>
        <v>0</v>
      </c>
      <c r="BB211" s="66">
        <f t="shared" si="84"/>
        <v>0</v>
      </c>
      <c r="BC211" s="66">
        <f t="shared" si="84"/>
        <v>0</v>
      </c>
      <c r="BD211" s="66">
        <f t="shared" si="84"/>
        <v>0</v>
      </c>
      <c r="BE211" s="66">
        <f t="shared" si="84"/>
        <v>0</v>
      </c>
      <c r="BF211" s="66">
        <f t="shared" si="84"/>
        <v>0</v>
      </c>
      <c r="BG211" s="66">
        <f t="shared" si="84"/>
        <v>0</v>
      </c>
      <c r="BH211" s="66">
        <f t="shared" si="84"/>
        <v>0</v>
      </c>
      <c r="BI211" s="66">
        <f t="shared" si="84"/>
        <v>0</v>
      </c>
      <c r="BJ211" s="66">
        <f t="shared" si="84"/>
        <v>0</v>
      </c>
      <c r="BK211" s="66">
        <f t="shared" si="84"/>
        <v>0</v>
      </c>
      <c r="BL211" s="66">
        <f t="shared" si="84"/>
        <v>0</v>
      </c>
      <c r="BM211" s="66">
        <f t="shared" si="84"/>
        <v>0</v>
      </c>
      <c r="BN211" s="66">
        <f t="shared" si="84"/>
        <v>0</v>
      </c>
      <c r="BO211" s="66">
        <f t="shared" si="84"/>
        <v>0</v>
      </c>
      <c r="BP211" s="66">
        <f t="shared" si="84"/>
        <v>0</v>
      </c>
      <c r="BQ211" s="66">
        <f t="shared" si="84"/>
        <v>0</v>
      </c>
      <c r="BR211" s="66">
        <f>IFERROR($D211*BR30,0)</f>
        <v>0</v>
      </c>
      <c r="BS211" s="66">
        <f t="shared" si="85"/>
        <v>0</v>
      </c>
      <c r="BT211" s="66">
        <f t="shared" si="85"/>
        <v>0</v>
      </c>
      <c r="BU211" s="66">
        <f t="shared" si="85"/>
        <v>0</v>
      </c>
      <c r="BV211" s="66">
        <f t="shared" si="85"/>
        <v>0</v>
      </c>
      <c r="BW211" s="66">
        <f t="shared" si="85"/>
        <v>0</v>
      </c>
      <c r="BX211" s="66">
        <f t="shared" si="85"/>
        <v>0</v>
      </c>
      <c r="BY211" s="66">
        <f t="shared" si="85"/>
        <v>0</v>
      </c>
      <c r="BZ211" s="66">
        <f t="shared" si="85"/>
        <v>0</v>
      </c>
      <c r="CA211" s="66">
        <f t="shared" si="85"/>
        <v>0</v>
      </c>
      <c r="CB211" s="66">
        <f t="shared" si="85"/>
        <v>0</v>
      </c>
      <c r="CC211" s="66">
        <f t="shared" si="85"/>
        <v>0</v>
      </c>
      <c r="CD211" s="66">
        <f t="shared" si="85"/>
        <v>0</v>
      </c>
      <c r="CE211" s="66">
        <f t="shared" si="85"/>
        <v>0</v>
      </c>
      <c r="CF211" s="66">
        <f t="shared" si="85"/>
        <v>0</v>
      </c>
      <c r="CG211" s="66">
        <f t="shared" si="85"/>
        <v>0</v>
      </c>
      <c r="CH211" s="66">
        <f t="shared" si="85"/>
        <v>0</v>
      </c>
      <c r="CI211" s="66">
        <f t="shared" si="85"/>
        <v>0</v>
      </c>
      <c r="CJ211" s="66">
        <f t="shared" si="85"/>
        <v>0</v>
      </c>
      <c r="CK211" s="66">
        <f t="shared" si="85"/>
        <v>0</v>
      </c>
      <c r="CL211" s="66">
        <f t="shared" si="85"/>
        <v>0</v>
      </c>
      <c r="CM211" s="66">
        <f t="shared" si="85"/>
        <v>0</v>
      </c>
      <c r="CN211" s="66">
        <f t="shared" si="85"/>
        <v>0</v>
      </c>
      <c r="CO211" s="66">
        <f t="shared" si="85"/>
        <v>0</v>
      </c>
      <c r="CP211" s="66">
        <f t="shared" si="85"/>
        <v>0</v>
      </c>
      <c r="CQ211" s="66">
        <f t="shared" si="85"/>
        <v>0</v>
      </c>
      <c r="CR211" s="66">
        <f t="shared" si="85"/>
        <v>0</v>
      </c>
      <c r="CS211" s="66">
        <f t="shared" si="85"/>
        <v>0</v>
      </c>
    </row>
    <row r="212" spans="3:98" hidden="1" x14ac:dyDescent="0.35">
      <c r="C212" s="81" t="str">
        <f t="shared" si="81"/>
        <v/>
      </c>
      <c r="D212" s="17" t="str">
        <f t="shared" si="82"/>
        <v/>
      </c>
      <c r="E212" s="492">
        <f>G212+NPV(G.Asm!$F$40,H212:INDEX(H212:CS212,RP))</f>
        <v>0</v>
      </c>
      <c r="F212" s="492">
        <f t="shared" si="83"/>
        <v>0</v>
      </c>
      <c r="G212" s="66">
        <f t="shared" ref="G212:BR214" si="86">IFERROR($D212*G31,0)</f>
        <v>0</v>
      </c>
      <c r="H212" s="66">
        <f t="shared" si="86"/>
        <v>0</v>
      </c>
      <c r="I212" s="66">
        <f t="shared" si="86"/>
        <v>0</v>
      </c>
      <c r="J212" s="66">
        <f t="shared" si="86"/>
        <v>0</v>
      </c>
      <c r="K212" s="66">
        <f t="shared" si="86"/>
        <v>0</v>
      </c>
      <c r="L212" s="66">
        <f t="shared" si="86"/>
        <v>0</v>
      </c>
      <c r="M212" s="66">
        <f t="shared" si="86"/>
        <v>0</v>
      </c>
      <c r="N212" s="66">
        <f t="shared" si="86"/>
        <v>0</v>
      </c>
      <c r="O212" s="66">
        <f t="shared" si="86"/>
        <v>0</v>
      </c>
      <c r="P212" s="66">
        <f t="shared" si="86"/>
        <v>0</v>
      </c>
      <c r="Q212" s="66">
        <f t="shared" si="86"/>
        <v>0</v>
      </c>
      <c r="R212" s="66">
        <f t="shared" si="86"/>
        <v>0</v>
      </c>
      <c r="S212" s="66">
        <f t="shared" si="86"/>
        <v>0</v>
      </c>
      <c r="T212" s="66">
        <f t="shared" si="86"/>
        <v>0</v>
      </c>
      <c r="U212" s="66">
        <f t="shared" si="86"/>
        <v>0</v>
      </c>
      <c r="V212" s="66">
        <f t="shared" si="86"/>
        <v>0</v>
      </c>
      <c r="W212" s="66">
        <f t="shared" si="86"/>
        <v>0</v>
      </c>
      <c r="X212" s="66">
        <f t="shared" si="86"/>
        <v>0</v>
      </c>
      <c r="Y212" s="66">
        <f t="shared" si="86"/>
        <v>0</v>
      </c>
      <c r="Z212" s="66">
        <f t="shared" si="86"/>
        <v>0</v>
      </c>
      <c r="AA212" s="66">
        <f t="shared" si="86"/>
        <v>0</v>
      </c>
      <c r="AB212" s="66">
        <f t="shared" si="86"/>
        <v>0</v>
      </c>
      <c r="AC212" s="66">
        <f t="shared" si="86"/>
        <v>0</v>
      </c>
      <c r="AD212" s="66">
        <f t="shared" si="86"/>
        <v>0</v>
      </c>
      <c r="AE212" s="66">
        <f t="shared" si="86"/>
        <v>0</v>
      </c>
      <c r="AF212" s="66">
        <f t="shared" si="86"/>
        <v>0</v>
      </c>
      <c r="AG212" s="66">
        <f t="shared" si="86"/>
        <v>0</v>
      </c>
      <c r="AH212" s="66">
        <f t="shared" si="86"/>
        <v>0</v>
      </c>
      <c r="AI212" s="66">
        <f t="shared" si="86"/>
        <v>0</v>
      </c>
      <c r="AJ212" s="66">
        <f t="shared" si="86"/>
        <v>0</v>
      </c>
      <c r="AK212" s="66">
        <f t="shared" si="86"/>
        <v>0</v>
      </c>
      <c r="AL212" s="66">
        <f t="shared" si="86"/>
        <v>0</v>
      </c>
      <c r="AM212" s="66">
        <f t="shared" si="86"/>
        <v>0</v>
      </c>
      <c r="AN212" s="66">
        <f t="shared" si="86"/>
        <v>0</v>
      </c>
      <c r="AO212" s="66">
        <f t="shared" si="86"/>
        <v>0</v>
      </c>
      <c r="AP212" s="66">
        <f t="shared" si="86"/>
        <v>0</v>
      </c>
      <c r="AQ212" s="66">
        <f t="shared" si="86"/>
        <v>0</v>
      </c>
      <c r="AR212" s="66">
        <f t="shared" si="86"/>
        <v>0</v>
      </c>
      <c r="AS212" s="66">
        <f t="shared" si="86"/>
        <v>0</v>
      </c>
      <c r="AT212" s="66">
        <f t="shared" si="86"/>
        <v>0</v>
      </c>
      <c r="AU212" s="66">
        <f t="shared" si="86"/>
        <v>0</v>
      </c>
      <c r="AV212" s="66">
        <f t="shared" si="86"/>
        <v>0</v>
      </c>
      <c r="AW212" s="66">
        <f t="shared" si="86"/>
        <v>0</v>
      </c>
      <c r="AX212" s="66">
        <f t="shared" si="86"/>
        <v>0</v>
      </c>
      <c r="AY212" s="66">
        <f t="shared" si="86"/>
        <v>0</v>
      </c>
      <c r="AZ212" s="66">
        <f t="shared" si="86"/>
        <v>0</v>
      </c>
      <c r="BA212" s="66">
        <f t="shared" si="86"/>
        <v>0</v>
      </c>
      <c r="BB212" s="66">
        <f t="shared" si="86"/>
        <v>0</v>
      </c>
      <c r="BC212" s="66">
        <f t="shared" si="86"/>
        <v>0</v>
      </c>
      <c r="BD212" s="66">
        <f t="shared" si="86"/>
        <v>0</v>
      </c>
      <c r="BE212" s="66">
        <f t="shared" si="86"/>
        <v>0</v>
      </c>
      <c r="BF212" s="66">
        <f t="shared" si="86"/>
        <v>0</v>
      </c>
      <c r="BG212" s="66">
        <f t="shared" si="86"/>
        <v>0</v>
      </c>
      <c r="BH212" s="66">
        <f t="shared" si="86"/>
        <v>0</v>
      </c>
      <c r="BI212" s="66">
        <f t="shared" si="86"/>
        <v>0</v>
      </c>
      <c r="BJ212" s="66">
        <f t="shared" si="86"/>
        <v>0</v>
      </c>
      <c r="BK212" s="66">
        <f t="shared" si="86"/>
        <v>0</v>
      </c>
      <c r="BL212" s="66">
        <f t="shared" si="86"/>
        <v>0</v>
      </c>
      <c r="BM212" s="66">
        <f t="shared" si="86"/>
        <v>0</v>
      </c>
      <c r="BN212" s="66">
        <f t="shared" si="86"/>
        <v>0</v>
      </c>
      <c r="BO212" s="66">
        <f t="shared" si="86"/>
        <v>0</v>
      </c>
      <c r="BP212" s="66">
        <f t="shared" si="86"/>
        <v>0</v>
      </c>
      <c r="BQ212" s="66">
        <f t="shared" si="86"/>
        <v>0</v>
      </c>
      <c r="BR212" s="66">
        <f t="shared" si="86"/>
        <v>0</v>
      </c>
      <c r="BS212" s="66">
        <f t="shared" si="85"/>
        <v>0</v>
      </c>
      <c r="BT212" s="66">
        <f t="shared" si="85"/>
        <v>0</v>
      </c>
      <c r="BU212" s="66">
        <f t="shared" si="85"/>
        <v>0</v>
      </c>
      <c r="BV212" s="66">
        <f t="shared" si="85"/>
        <v>0</v>
      </c>
      <c r="BW212" s="66">
        <f t="shared" si="85"/>
        <v>0</v>
      </c>
      <c r="BX212" s="66">
        <f t="shared" si="85"/>
        <v>0</v>
      </c>
      <c r="BY212" s="66">
        <f t="shared" si="85"/>
        <v>0</v>
      </c>
      <c r="BZ212" s="66">
        <f t="shared" si="85"/>
        <v>0</v>
      </c>
      <c r="CA212" s="66">
        <f t="shared" si="85"/>
        <v>0</v>
      </c>
      <c r="CB212" s="66">
        <f t="shared" si="85"/>
        <v>0</v>
      </c>
      <c r="CC212" s="66">
        <f t="shared" si="85"/>
        <v>0</v>
      </c>
      <c r="CD212" s="66">
        <f t="shared" si="85"/>
        <v>0</v>
      </c>
      <c r="CE212" s="66">
        <f t="shared" si="85"/>
        <v>0</v>
      </c>
      <c r="CF212" s="66">
        <f t="shared" si="85"/>
        <v>0</v>
      </c>
      <c r="CG212" s="66">
        <f t="shared" si="85"/>
        <v>0</v>
      </c>
      <c r="CH212" s="66">
        <f t="shared" si="85"/>
        <v>0</v>
      </c>
      <c r="CI212" s="66">
        <f t="shared" si="85"/>
        <v>0</v>
      </c>
      <c r="CJ212" s="66">
        <f t="shared" si="85"/>
        <v>0</v>
      </c>
      <c r="CK212" s="66">
        <f t="shared" si="85"/>
        <v>0</v>
      </c>
      <c r="CL212" s="66">
        <f t="shared" si="85"/>
        <v>0</v>
      </c>
      <c r="CM212" s="66">
        <f t="shared" si="85"/>
        <v>0</v>
      </c>
      <c r="CN212" s="66">
        <f t="shared" si="85"/>
        <v>0</v>
      </c>
      <c r="CO212" s="66">
        <f t="shared" si="85"/>
        <v>0</v>
      </c>
      <c r="CP212" s="66">
        <f t="shared" si="85"/>
        <v>0</v>
      </c>
      <c r="CQ212" s="66">
        <f t="shared" si="85"/>
        <v>0</v>
      </c>
      <c r="CR212" s="66">
        <f t="shared" si="85"/>
        <v>0</v>
      </c>
      <c r="CS212" s="66">
        <f t="shared" si="85"/>
        <v>0</v>
      </c>
    </row>
    <row r="213" spans="3:98" hidden="1" x14ac:dyDescent="0.35">
      <c r="C213" s="81" t="str">
        <f t="shared" si="81"/>
        <v/>
      </c>
      <c r="D213" s="17" t="str">
        <f t="shared" si="82"/>
        <v/>
      </c>
      <c r="E213" s="492">
        <f>G213+NPV(G.Asm!$F$40,H213:INDEX(H213:CS213,RP))</f>
        <v>0</v>
      </c>
      <c r="F213" s="492">
        <f t="shared" si="83"/>
        <v>0</v>
      </c>
      <c r="G213" s="66">
        <f t="shared" si="86"/>
        <v>0</v>
      </c>
      <c r="H213" s="66">
        <f t="shared" si="86"/>
        <v>0</v>
      </c>
      <c r="I213" s="66">
        <f t="shared" si="86"/>
        <v>0</v>
      </c>
      <c r="J213" s="66">
        <f t="shared" si="86"/>
        <v>0</v>
      </c>
      <c r="K213" s="66">
        <f t="shared" si="86"/>
        <v>0</v>
      </c>
      <c r="L213" s="66">
        <f t="shared" si="86"/>
        <v>0</v>
      </c>
      <c r="M213" s="66">
        <f t="shared" si="86"/>
        <v>0</v>
      </c>
      <c r="N213" s="66">
        <f t="shared" si="86"/>
        <v>0</v>
      </c>
      <c r="O213" s="66">
        <f t="shared" si="86"/>
        <v>0</v>
      </c>
      <c r="P213" s="66">
        <f t="shared" si="86"/>
        <v>0</v>
      </c>
      <c r="Q213" s="66">
        <f t="shared" si="86"/>
        <v>0</v>
      </c>
      <c r="R213" s="66">
        <f t="shared" si="86"/>
        <v>0</v>
      </c>
      <c r="S213" s="66">
        <f t="shared" si="86"/>
        <v>0</v>
      </c>
      <c r="T213" s="66">
        <f t="shared" si="86"/>
        <v>0</v>
      </c>
      <c r="U213" s="66">
        <f t="shared" si="86"/>
        <v>0</v>
      </c>
      <c r="V213" s="66">
        <f t="shared" si="86"/>
        <v>0</v>
      </c>
      <c r="W213" s="66">
        <f t="shared" si="86"/>
        <v>0</v>
      </c>
      <c r="X213" s="66">
        <f t="shared" si="86"/>
        <v>0</v>
      </c>
      <c r="Y213" s="66">
        <f t="shared" si="86"/>
        <v>0</v>
      </c>
      <c r="Z213" s="66">
        <f t="shared" si="86"/>
        <v>0</v>
      </c>
      <c r="AA213" s="66">
        <f t="shared" si="86"/>
        <v>0</v>
      </c>
      <c r="AB213" s="66">
        <f t="shared" si="86"/>
        <v>0</v>
      </c>
      <c r="AC213" s="66">
        <f t="shared" si="86"/>
        <v>0</v>
      </c>
      <c r="AD213" s="66">
        <f t="shared" si="86"/>
        <v>0</v>
      </c>
      <c r="AE213" s="66">
        <f t="shared" si="86"/>
        <v>0</v>
      </c>
      <c r="AF213" s="66">
        <f t="shared" si="86"/>
        <v>0</v>
      </c>
      <c r="AG213" s="66">
        <f t="shared" si="86"/>
        <v>0</v>
      </c>
      <c r="AH213" s="66">
        <f t="shared" si="86"/>
        <v>0</v>
      </c>
      <c r="AI213" s="66">
        <f t="shared" si="86"/>
        <v>0</v>
      </c>
      <c r="AJ213" s="66">
        <f t="shared" si="86"/>
        <v>0</v>
      </c>
      <c r="AK213" s="66">
        <f t="shared" si="86"/>
        <v>0</v>
      </c>
      <c r="AL213" s="66">
        <f t="shared" si="86"/>
        <v>0</v>
      </c>
      <c r="AM213" s="66">
        <f t="shared" si="86"/>
        <v>0</v>
      </c>
      <c r="AN213" s="66">
        <f t="shared" si="86"/>
        <v>0</v>
      </c>
      <c r="AO213" s="66">
        <f t="shared" si="86"/>
        <v>0</v>
      </c>
      <c r="AP213" s="66">
        <f t="shared" si="86"/>
        <v>0</v>
      </c>
      <c r="AQ213" s="66">
        <f t="shared" si="86"/>
        <v>0</v>
      </c>
      <c r="AR213" s="66">
        <f t="shared" si="86"/>
        <v>0</v>
      </c>
      <c r="AS213" s="66">
        <f t="shared" si="86"/>
        <v>0</v>
      </c>
      <c r="AT213" s="66">
        <f t="shared" si="86"/>
        <v>0</v>
      </c>
      <c r="AU213" s="66">
        <f t="shared" si="86"/>
        <v>0</v>
      </c>
      <c r="AV213" s="66">
        <f t="shared" si="86"/>
        <v>0</v>
      </c>
      <c r="AW213" s="66">
        <f t="shared" si="86"/>
        <v>0</v>
      </c>
      <c r="AX213" s="66">
        <f t="shared" si="86"/>
        <v>0</v>
      </c>
      <c r="AY213" s="66">
        <f t="shared" si="86"/>
        <v>0</v>
      </c>
      <c r="AZ213" s="66">
        <f t="shared" si="86"/>
        <v>0</v>
      </c>
      <c r="BA213" s="66">
        <f t="shared" si="86"/>
        <v>0</v>
      </c>
      <c r="BB213" s="66">
        <f t="shared" si="86"/>
        <v>0</v>
      </c>
      <c r="BC213" s="66">
        <f t="shared" si="86"/>
        <v>0</v>
      </c>
      <c r="BD213" s="66">
        <f t="shared" si="86"/>
        <v>0</v>
      </c>
      <c r="BE213" s="66">
        <f t="shared" si="86"/>
        <v>0</v>
      </c>
      <c r="BF213" s="66">
        <f t="shared" si="86"/>
        <v>0</v>
      </c>
      <c r="BG213" s="66">
        <f t="shared" si="86"/>
        <v>0</v>
      </c>
      <c r="BH213" s="66">
        <f t="shared" si="86"/>
        <v>0</v>
      </c>
      <c r="BI213" s="66">
        <f t="shared" si="86"/>
        <v>0</v>
      </c>
      <c r="BJ213" s="66">
        <f t="shared" si="86"/>
        <v>0</v>
      </c>
      <c r="BK213" s="66">
        <f t="shared" si="86"/>
        <v>0</v>
      </c>
      <c r="BL213" s="66">
        <f t="shared" si="86"/>
        <v>0</v>
      </c>
      <c r="BM213" s="66">
        <f t="shared" si="86"/>
        <v>0</v>
      </c>
      <c r="BN213" s="66">
        <f t="shared" si="86"/>
        <v>0</v>
      </c>
      <c r="BO213" s="66">
        <f t="shared" si="86"/>
        <v>0</v>
      </c>
      <c r="BP213" s="66">
        <f t="shared" si="86"/>
        <v>0</v>
      </c>
      <c r="BQ213" s="66">
        <f t="shared" si="86"/>
        <v>0</v>
      </c>
      <c r="BR213" s="66">
        <f t="shared" si="86"/>
        <v>0</v>
      </c>
      <c r="BS213" s="66">
        <f t="shared" si="85"/>
        <v>0</v>
      </c>
      <c r="BT213" s="66">
        <f t="shared" si="85"/>
        <v>0</v>
      </c>
      <c r="BU213" s="66">
        <f t="shared" si="85"/>
        <v>0</v>
      </c>
      <c r="BV213" s="66">
        <f t="shared" si="85"/>
        <v>0</v>
      </c>
      <c r="BW213" s="66">
        <f t="shared" si="85"/>
        <v>0</v>
      </c>
      <c r="BX213" s="66">
        <f t="shared" si="85"/>
        <v>0</v>
      </c>
      <c r="BY213" s="66">
        <f t="shared" si="85"/>
        <v>0</v>
      </c>
      <c r="BZ213" s="66">
        <f t="shared" si="85"/>
        <v>0</v>
      </c>
      <c r="CA213" s="66">
        <f t="shared" si="85"/>
        <v>0</v>
      </c>
      <c r="CB213" s="66">
        <f t="shared" si="85"/>
        <v>0</v>
      </c>
      <c r="CC213" s="66">
        <f t="shared" si="85"/>
        <v>0</v>
      </c>
      <c r="CD213" s="66">
        <f t="shared" si="85"/>
        <v>0</v>
      </c>
      <c r="CE213" s="66">
        <f t="shared" si="85"/>
        <v>0</v>
      </c>
      <c r="CF213" s="66">
        <f t="shared" si="85"/>
        <v>0</v>
      </c>
      <c r="CG213" s="66">
        <f t="shared" si="85"/>
        <v>0</v>
      </c>
      <c r="CH213" s="66">
        <f t="shared" si="85"/>
        <v>0</v>
      </c>
      <c r="CI213" s="66">
        <f t="shared" si="85"/>
        <v>0</v>
      </c>
      <c r="CJ213" s="66">
        <f t="shared" si="85"/>
        <v>0</v>
      </c>
      <c r="CK213" s="66">
        <f t="shared" si="85"/>
        <v>0</v>
      </c>
      <c r="CL213" s="66">
        <f t="shared" si="85"/>
        <v>0</v>
      </c>
      <c r="CM213" s="66">
        <f t="shared" si="85"/>
        <v>0</v>
      </c>
      <c r="CN213" s="66">
        <f t="shared" si="85"/>
        <v>0</v>
      </c>
      <c r="CO213" s="66">
        <f t="shared" si="85"/>
        <v>0</v>
      </c>
      <c r="CP213" s="66">
        <f t="shared" si="85"/>
        <v>0</v>
      </c>
      <c r="CQ213" s="66">
        <f t="shared" si="85"/>
        <v>0</v>
      </c>
      <c r="CR213" s="66">
        <f t="shared" si="85"/>
        <v>0</v>
      </c>
      <c r="CS213" s="66">
        <f t="shared" si="85"/>
        <v>0</v>
      </c>
    </row>
    <row r="214" spans="3:98" hidden="1" x14ac:dyDescent="0.35">
      <c r="C214" s="81" t="str">
        <f t="shared" si="81"/>
        <v/>
      </c>
      <c r="D214" s="17" t="str">
        <f t="shared" si="82"/>
        <v/>
      </c>
      <c r="E214" s="492">
        <f>G214+NPV(G.Asm!$F$40,H214:INDEX(H214:CS214,RP))</f>
        <v>0</v>
      </c>
      <c r="F214" s="492">
        <f t="shared" si="83"/>
        <v>0</v>
      </c>
      <c r="G214" s="66">
        <f t="shared" si="86"/>
        <v>0</v>
      </c>
      <c r="H214" s="66">
        <f t="shared" si="86"/>
        <v>0</v>
      </c>
      <c r="I214" s="66">
        <f t="shared" si="86"/>
        <v>0</v>
      </c>
      <c r="J214" s="66">
        <f t="shared" si="86"/>
        <v>0</v>
      </c>
      <c r="K214" s="66">
        <f t="shared" si="86"/>
        <v>0</v>
      </c>
      <c r="L214" s="66">
        <f t="shared" si="86"/>
        <v>0</v>
      </c>
      <c r="M214" s="66">
        <f t="shared" si="86"/>
        <v>0</v>
      </c>
      <c r="N214" s="66">
        <f t="shared" si="86"/>
        <v>0</v>
      </c>
      <c r="O214" s="66">
        <f t="shared" si="86"/>
        <v>0</v>
      </c>
      <c r="P214" s="66">
        <f t="shared" si="86"/>
        <v>0</v>
      </c>
      <c r="Q214" s="66">
        <f t="shared" si="86"/>
        <v>0</v>
      </c>
      <c r="R214" s="66">
        <f t="shared" si="86"/>
        <v>0</v>
      </c>
      <c r="S214" s="66">
        <f t="shared" si="86"/>
        <v>0</v>
      </c>
      <c r="T214" s="66">
        <f t="shared" si="86"/>
        <v>0</v>
      </c>
      <c r="U214" s="66">
        <f t="shared" si="86"/>
        <v>0</v>
      </c>
      <c r="V214" s="66">
        <f t="shared" si="86"/>
        <v>0</v>
      </c>
      <c r="W214" s="66">
        <f t="shared" si="86"/>
        <v>0</v>
      </c>
      <c r="X214" s="66">
        <f t="shared" si="86"/>
        <v>0</v>
      </c>
      <c r="Y214" s="66">
        <f t="shared" si="86"/>
        <v>0</v>
      </c>
      <c r="Z214" s="66">
        <f t="shared" si="86"/>
        <v>0</v>
      </c>
      <c r="AA214" s="66">
        <f t="shared" si="86"/>
        <v>0</v>
      </c>
      <c r="AB214" s="66">
        <f t="shared" si="86"/>
        <v>0</v>
      </c>
      <c r="AC214" s="66">
        <f t="shared" si="86"/>
        <v>0</v>
      </c>
      <c r="AD214" s="66">
        <f t="shared" si="86"/>
        <v>0</v>
      </c>
      <c r="AE214" s="66">
        <f t="shared" si="86"/>
        <v>0</v>
      </c>
      <c r="AF214" s="66">
        <f t="shared" si="86"/>
        <v>0</v>
      </c>
      <c r="AG214" s="66">
        <f t="shared" si="86"/>
        <v>0</v>
      </c>
      <c r="AH214" s="66">
        <f t="shared" si="86"/>
        <v>0</v>
      </c>
      <c r="AI214" s="66">
        <f t="shared" si="86"/>
        <v>0</v>
      </c>
      <c r="AJ214" s="66">
        <f t="shared" si="86"/>
        <v>0</v>
      </c>
      <c r="AK214" s="66">
        <f t="shared" si="86"/>
        <v>0</v>
      </c>
      <c r="AL214" s="66">
        <f t="shared" si="86"/>
        <v>0</v>
      </c>
      <c r="AM214" s="66">
        <f t="shared" si="86"/>
        <v>0</v>
      </c>
      <c r="AN214" s="66">
        <f t="shared" si="86"/>
        <v>0</v>
      </c>
      <c r="AO214" s="66">
        <f t="shared" si="86"/>
        <v>0</v>
      </c>
      <c r="AP214" s="66">
        <f t="shared" si="86"/>
        <v>0</v>
      </c>
      <c r="AQ214" s="66">
        <f t="shared" si="86"/>
        <v>0</v>
      </c>
      <c r="AR214" s="66">
        <f t="shared" si="86"/>
        <v>0</v>
      </c>
      <c r="AS214" s="66">
        <f t="shared" si="86"/>
        <v>0</v>
      </c>
      <c r="AT214" s="66">
        <f t="shared" si="86"/>
        <v>0</v>
      </c>
      <c r="AU214" s="66">
        <f t="shared" si="86"/>
        <v>0</v>
      </c>
      <c r="AV214" s="66">
        <f t="shared" si="86"/>
        <v>0</v>
      </c>
      <c r="AW214" s="66">
        <f t="shared" si="86"/>
        <v>0</v>
      </c>
      <c r="AX214" s="66">
        <f t="shared" si="86"/>
        <v>0</v>
      </c>
      <c r="AY214" s="66">
        <f t="shared" si="86"/>
        <v>0</v>
      </c>
      <c r="AZ214" s="66">
        <f t="shared" si="86"/>
        <v>0</v>
      </c>
      <c r="BA214" s="66">
        <f t="shared" si="86"/>
        <v>0</v>
      </c>
      <c r="BB214" s="66">
        <f t="shared" si="86"/>
        <v>0</v>
      </c>
      <c r="BC214" s="66">
        <f t="shared" si="86"/>
        <v>0</v>
      </c>
      <c r="BD214" s="66">
        <f t="shared" si="86"/>
        <v>0</v>
      </c>
      <c r="BE214" s="66">
        <f t="shared" si="86"/>
        <v>0</v>
      </c>
      <c r="BF214" s="66">
        <f t="shared" si="86"/>
        <v>0</v>
      </c>
      <c r="BG214" s="66">
        <f t="shared" si="86"/>
        <v>0</v>
      </c>
      <c r="BH214" s="66">
        <f t="shared" si="86"/>
        <v>0</v>
      </c>
      <c r="BI214" s="66">
        <f t="shared" si="86"/>
        <v>0</v>
      </c>
      <c r="BJ214" s="66">
        <f t="shared" si="86"/>
        <v>0</v>
      </c>
      <c r="BK214" s="66">
        <f t="shared" si="86"/>
        <v>0</v>
      </c>
      <c r="BL214" s="66">
        <f t="shared" si="86"/>
        <v>0</v>
      </c>
      <c r="BM214" s="66">
        <f t="shared" si="86"/>
        <v>0</v>
      </c>
      <c r="BN214" s="66">
        <f t="shared" si="86"/>
        <v>0</v>
      </c>
      <c r="BO214" s="66">
        <f t="shared" si="86"/>
        <v>0</v>
      </c>
      <c r="BP214" s="66">
        <f t="shared" si="86"/>
        <v>0</v>
      </c>
      <c r="BQ214" s="66">
        <f t="shared" si="86"/>
        <v>0</v>
      </c>
      <c r="BR214" s="66">
        <f t="shared" si="86"/>
        <v>0</v>
      </c>
      <c r="BS214" s="66">
        <f t="shared" si="85"/>
        <v>0</v>
      </c>
      <c r="BT214" s="66">
        <f t="shared" si="85"/>
        <v>0</v>
      </c>
      <c r="BU214" s="66">
        <f t="shared" si="85"/>
        <v>0</v>
      </c>
      <c r="BV214" s="66">
        <f t="shared" si="85"/>
        <v>0</v>
      </c>
      <c r="BW214" s="66">
        <f t="shared" si="85"/>
        <v>0</v>
      </c>
      <c r="BX214" s="66">
        <f t="shared" si="85"/>
        <v>0</v>
      </c>
      <c r="BY214" s="66">
        <f t="shared" si="85"/>
        <v>0</v>
      </c>
      <c r="BZ214" s="66">
        <f t="shared" si="85"/>
        <v>0</v>
      </c>
      <c r="CA214" s="66">
        <f t="shared" si="85"/>
        <v>0</v>
      </c>
      <c r="CB214" s="66">
        <f t="shared" si="85"/>
        <v>0</v>
      </c>
      <c r="CC214" s="66">
        <f t="shared" si="85"/>
        <v>0</v>
      </c>
      <c r="CD214" s="66">
        <f t="shared" si="85"/>
        <v>0</v>
      </c>
      <c r="CE214" s="66">
        <f t="shared" si="85"/>
        <v>0</v>
      </c>
      <c r="CF214" s="66">
        <f t="shared" si="85"/>
        <v>0</v>
      </c>
      <c r="CG214" s="66">
        <f t="shared" si="85"/>
        <v>0</v>
      </c>
      <c r="CH214" s="66">
        <f t="shared" si="85"/>
        <v>0</v>
      </c>
      <c r="CI214" s="66">
        <f t="shared" si="85"/>
        <v>0</v>
      </c>
      <c r="CJ214" s="66">
        <f t="shared" si="85"/>
        <v>0</v>
      </c>
      <c r="CK214" s="66">
        <f t="shared" si="85"/>
        <v>0</v>
      </c>
      <c r="CL214" s="66">
        <f t="shared" si="85"/>
        <v>0</v>
      </c>
      <c r="CM214" s="66">
        <f t="shared" si="85"/>
        <v>0</v>
      </c>
      <c r="CN214" s="66">
        <f t="shared" si="85"/>
        <v>0</v>
      </c>
      <c r="CO214" s="66">
        <f t="shared" si="85"/>
        <v>0</v>
      </c>
      <c r="CP214" s="66">
        <f t="shared" si="85"/>
        <v>0</v>
      </c>
      <c r="CQ214" s="66">
        <f t="shared" si="85"/>
        <v>0</v>
      </c>
      <c r="CR214" s="66">
        <f t="shared" si="85"/>
        <v>0</v>
      </c>
      <c r="CS214" s="66">
        <f t="shared" si="85"/>
        <v>0</v>
      </c>
    </row>
    <row r="215" spans="3:98" hidden="1" x14ac:dyDescent="0.35">
      <c r="C215" s="87"/>
      <c r="E215" s="495"/>
      <c r="F215" s="495"/>
      <c r="G215" s="131"/>
      <c r="H215" s="131"/>
      <c r="I215" s="131"/>
      <c r="J215" s="131"/>
      <c r="K215" s="131"/>
      <c r="L215" s="131"/>
      <c r="M215" s="131"/>
      <c r="N215" s="131"/>
      <c r="O215" s="131"/>
      <c r="P215" s="131"/>
      <c r="Q215" s="131"/>
      <c r="R215" s="131"/>
      <c r="S215" s="131"/>
      <c r="T215" s="131"/>
      <c r="U215" s="131"/>
      <c r="V215" s="131"/>
      <c r="W215" s="131"/>
      <c r="X215" s="131"/>
      <c r="Y215" s="131"/>
      <c r="Z215" s="131"/>
      <c r="AA215" s="131"/>
      <c r="AB215" s="131"/>
      <c r="AC215" s="131"/>
      <c r="AD215" s="131"/>
      <c r="AE215" s="131"/>
      <c r="AF215" s="131"/>
      <c r="AG215" s="131"/>
      <c r="AH215" s="131"/>
      <c r="AI215" s="131"/>
      <c r="AJ215" s="131"/>
      <c r="AK215" s="131"/>
      <c r="AL215" s="131"/>
      <c r="AM215" s="131"/>
      <c r="AN215" s="131"/>
      <c r="AO215" s="131"/>
      <c r="AP215" s="131"/>
      <c r="AQ215" s="131"/>
      <c r="AR215" s="131"/>
      <c r="AS215" s="131"/>
      <c r="AT215" s="131"/>
      <c r="AU215" s="131"/>
      <c r="AV215" s="131"/>
      <c r="AW215" s="131"/>
      <c r="AX215" s="131"/>
      <c r="AY215" s="131"/>
      <c r="AZ215" s="131"/>
      <c r="BA215" s="131"/>
      <c r="BB215" s="131"/>
      <c r="BC215" s="131"/>
      <c r="BD215" s="131"/>
      <c r="BE215" s="131"/>
      <c r="BF215" s="131"/>
      <c r="BG215" s="131"/>
      <c r="BH215" s="131"/>
      <c r="BI215" s="131"/>
      <c r="BJ215" s="131"/>
      <c r="BK215" s="131"/>
      <c r="BL215" s="131"/>
      <c r="BM215" s="131"/>
      <c r="BN215" s="131"/>
      <c r="BO215" s="131"/>
      <c r="BP215" s="131"/>
      <c r="BQ215" s="131"/>
      <c r="BR215" s="131"/>
      <c r="BS215" s="131"/>
      <c r="BT215" s="131"/>
      <c r="BU215" s="131"/>
      <c r="BV215" s="131"/>
      <c r="BW215" s="131"/>
      <c r="BX215" s="131"/>
      <c r="BY215" s="131"/>
      <c r="BZ215" s="131"/>
      <c r="CA215" s="131"/>
      <c r="CB215" s="131"/>
      <c r="CC215" s="131"/>
      <c r="CD215" s="131"/>
      <c r="CE215" s="131"/>
      <c r="CF215" s="131"/>
      <c r="CG215" s="131"/>
      <c r="CH215" s="131"/>
      <c r="CI215" s="131"/>
      <c r="CJ215" s="131"/>
      <c r="CK215" s="131"/>
      <c r="CL215" s="131"/>
      <c r="CM215" s="131"/>
      <c r="CN215" s="131"/>
      <c r="CO215" s="131"/>
      <c r="CP215" s="131"/>
      <c r="CQ215" s="131"/>
      <c r="CR215" s="131"/>
      <c r="CS215" s="131"/>
    </row>
    <row r="216" spans="3:98" hidden="1" x14ac:dyDescent="0.35">
      <c r="C216" s="77" t="str">
        <f>C40</f>
        <v>B. Residual value</v>
      </c>
      <c r="D216" s="17">
        <f>D40</f>
        <v>1</v>
      </c>
      <c r="E216" s="492">
        <f>G216+NPV(G.Asm!$F$40,H216:INDEX(H216:CS216,RP))</f>
        <v>0</v>
      </c>
      <c r="F216" s="492">
        <f>SUMIF($G$4:$CS$4,"&lt;="&amp;RP,G216:CS216)</f>
        <v>0</v>
      </c>
      <c r="G216" s="66">
        <f t="shared" ref="G216:BR216" si="87">$D216*G40</f>
        <v>0</v>
      </c>
      <c r="H216" s="66">
        <f t="shared" si="87"/>
        <v>0</v>
      </c>
      <c r="I216" s="66">
        <f t="shared" si="87"/>
        <v>0</v>
      </c>
      <c r="J216" s="66">
        <f t="shared" si="87"/>
        <v>0</v>
      </c>
      <c r="K216" s="66">
        <f t="shared" si="87"/>
        <v>0</v>
      </c>
      <c r="L216" s="66">
        <f t="shared" si="87"/>
        <v>0</v>
      </c>
      <c r="M216" s="66">
        <f t="shared" si="87"/>
        <v>0</v>
      </c>
      <c r="N216" s="66">
        <f t="shared" si="87"/>
        <v>0</v>
      </c>
      <c r="O216" s="66">
        <f t="shared" si="87"/>
        <v>0</v>
      </c>
      <c r="P216" s="66">
        <f t="shared" si="87"/>
        <v>0</v>
      </c>
      <c r="Q216" s="66">
        <f t="shared" si="87"/>
        <v>0</v>
      </c>
      <c r="R216" s="66">
        <f t="shared" si="87"/>
        <v>0</v>
      </c>
      <c r="S216" s="66">
        <f t="shared" si="87"/>
        <v>0</v>
      </c>
      <c r="T216" s="66">
        <f t="shared" si="87"/>
        <v>0</v>
      </c>
      <c r="U216" s="66">
        <f t="shared" si="87"/>
        <v>0</v>
      </c>
      <c r="V216" s="66">
        <f t="shared" si="87"/>
        <v>0</v>
      </c>
      <c r="W216" s="66">
        <f t="shared" si="87"/>
        <v>0</v>
      </c>
      <c r="X216" s="66">
        <f t="shared" si="87"/>
        <v>0</v>
      </c>
      <c r="Y216" s="66">
        <f t="shared" si="87"/>
        <v>0</v>
      </c>
      <c r="Z216" s="66">
        <f t="shared" si="87"/>
        <v>0</v>
      </c>
      <c r="AA216" s="66">
        <f t="shared" si="87"/>
        <v>0</v>
      </c>
      <c r="AB216" s="66">
        <f t="shared" si="87"/>
        <v>0</v>
      </c>
      <c r="AC216" s="66">
        <f t="shared" si="87"/>
        <v>0</v>
      </c>
      <c r="AD216" s="66">
        <f t="shared" si="87"/>
        <v>0</v>
      </c>
      <c r="AE216" s="66">
        <f t="shared" si="87"/>
        <v>0</v>
      </c>
      <c r="AF216" s="66">
        <f t="shared" si="87"/>
        <v>0</v>
      </c>
      <c r="AG216" s="66">
        <f t="shared" si="87"/>
        <v>0</v>
      </c>
      <c r="AH216" s="66">
        <f t="shared" si="87"/>
        <v>0</v>
      </c>
      <c r="AI216" s="66">
        <f t="shared" si="87"/>
        <v>0</v>
      </c>
      <c r="AJ216" s="66">
        <f t="shared" si="87"/>
        <v>0</v>
      </c>
      <c r="AK216" s="66">
        <f t="shared" si="87"/>
        <v>0</v>
      </c>
      <c r="AL216" s="66">
        <f t="shared" si="87"/>
        <v>0</v>
      </c>
      <c r="AM216" s="66">
        <f t="shared" si="87"/>
        <v>0</v>
      </c>
      <c r="AN216" s="66">
        <f t="shared" si="87"/>
        <v>0</v>
      </c>
      <c r="AO216" s="66">
        <f t="shared" si="87"/>
        <v>0</v>
      </c>
      <c r="AP216" s="66">
        <f t="shared" si="87"/>
        <v>0</v>
      </c>
      <c r="AQ216" s="66">
        <f t="shared" si="87"/>
        <v>0</v>
      </c>
      <c r="AR216" s="66">
        <f t="shared" si="87"/>
        <v>0</v>
      </c>
      <c r="AS216" s="66">
        <f t="shared" si="87"/>
        <v>0</v>
      </c>
      <c r="AT216" s="66">
        <f t="shared" si="87"/>
        <v>0</v>
      </c>
      <c r="AU216" s="66">
        <f t="shared" si="87"/>
        <v>0</v>
      </c>
      <c r="AV216" s="66">
        <f t="shared" si="87"/>
        <v>0</v>
      </c>
      <c r="AW216" s="66">
        <f t="shared" si="87"/>
        <v>0</v>
      </c>
      <c r="AX216" s="66">
        <f t="shared" si="87"/>
        <v>0</v>
      </c>
      <c r="AY216" s="66">
        <f t="shared" si="87"/>
        <v>0</v>
      </c>
      <c r="AZ216" s="66">
        <f t="shared" si="87"/>
        <v>0</v>
      </c>
      <c r="BA216" s="66">
        <f t="shared" si="87"/>
        <v>0</v>
      </c>
      <c r="BB216" s="66">
        <f t="shared" si="87"/>
        <v>0</v>
      </c>
      <c r="BC216" s="66">
        <f t="shared" si="87"/>
        <v>0</v>
      </c>
      <c r="BD216" s="66">
        <f t="shared" si="87"/>
        <v>0</v>
      </c>
      <c r="BE216" s="66">
        <f t="shared" si="87"/>
        <v>0</v>
      </c>
      <c r="BF216" s="66">
        <f t="shared" si="87"/>
        <v>0</v>
      </c>
      <c r="BG216" s="66">
        <f t="shared" si="87"/>
        <v>0</v>
      </c>
      <c r="BH216" s="66">
        <f t="shared" si="87"/>
        <v>0</v>
      </c>
      <c r="BI216" s="66">
        <f t="shared" si="87"/>
        <v>0</v>
      </c>
      <c r="BJ216" s="66">
        <f t="shared" si="87"/>
        <v>0</v>
      </c>
      <c r="BK216" s="66">
        <f t="shared" si="87"/>
        <v>0</v>
      </c>
      <c r="BL216" s="66">
        <f t="shared" si="87"/>
        <v>0</v>
      </c>
      <c r="BM216" s="66">
        <f t="shared" si="87"/>
        <v>0</v>
      </c>
      <c r="BN216" s="66">
        <f t="shared" si="87"/>
        <v>0</v>
      </c>
      <c r="BO216" s="66">
        <f t="shared" si="87"/>
        <v>0</v>
      </c>
      <c r="BP216" s="66">
        <f t="shared" si="87"/>
        <v>0</v>
      </c>
      <c r="BQ216" s="66">
        <f t="shared" si="87"/>
        <v>0</v>
      </c>
      <c r="BR216" s="66">
        <f t="shared" si="87"/>
        <v>0</v>
      </c>
      <c r="BS216" s="66">
        <f t="shared" ref="BS216:CS216" si="88">$D216*BS40</f>
        <v>0</v>
      </c>
      <c r="BT216" s="66">
        <f t="shared" si="88"/>
        <v>0</v>
      </c>
      <c r="BU216" s="66">
        <f t="shared" si="88"/>
        <v>0</v>
      </c>
      <c r="BV216" s="66">
        <f t="shared" si="88"/>
        <v>0</v>
      </c>
      <c r="BW216" s="66">
        <f t="shared" si="88"/>
        <v>0</v>
      </c>
      <c r="BX216" s="66">
        <f t="shared" si="88"/>
        <v>0</v>
      </c>
      <c r="BY216" s="66">
        <f t="shared" si="88"/>
        <v>0</v>
      </c>
      <c r="BZ216" s="66">
        <f t="shared" si="88"/>
        <v>0</v>
      </c>
      <c r="CA216" s="66">
        <f t="shared" si="88"/>
        <v>0</v>
      </c>
      <c r="CB216" s="66">
        <f t="shared" si="88"/>
        <v>0</v>
      </c>
      <c r="CC216" s="66">
        <f t="shared" si="88"/>
        <v>0</v>
      </c>
      <c r="CD216" s="66">
        <f t="shared" si="88"/>
        <v>0</v>
      </c>
      <c r="CE216" s="66">
        <f t="shared" si="88"/>
        <v>0</v>
      </c>
      <c r="CF216" s="66">
        <f t="shared" si="88"/>
        <v>0</v>
      </c>
      <c r="CG216" s="66">
        <f t="shared" si="88"/>
        <v>0</v>
      </c>
      <c r="CH216" s="66">
        <f t="shared" si="88"/>
        <v>0</v>
      </c>
      <c r="CI216" s="66">
        <f t="shared" si="88"/>
        <v>0</v>
      </c>
      <c r="CJ216" s="66">
        <f t="shared" si="88"/>
        <v>0</v>
      </c>
      <c r="CK216" s="66">
        <f t="shared" si="88"/>
        <v>0</v>
      </c>
      <c r="CL216" s="66">
        <f t="shared" si="88"/>
        <v>0</v>
      </c>
      <c r="CM216" s="66">
        <f t="shared" si="88"/>
        <v>0</v>
      </c>
      <c r="CN216" s="66">
        <f t="shared" si="88"/>
        <v>0</v>
      </c>
      <c r="CO216" s="66">
        <f t="shared" si="88"/>
        <v>0</v>
      </c>
      <c r="CP216" s="66">
        <f t="shared" si="88"/>
        <v>0</v>
      </c>
      <c r="CQ216" s="66">
        <f t="shared" si="88"/>
        <v>0</v>
      </c>
      <c r="CR216" s="66">
        <f t="shared" si="88"/>
        <v>0</v>
      </c>
      <c r="CS216" s="66">
        <f t="shared" si="88"/>
        <v>0</v>
      </c>
    </row>
    <row r="217" spans="3:98" hidden="1" x14ac:dyDescent="0.35">
      <c r="C217" s="34"/>
      <c r="E217" s="495"/>
      <c r="F217" s="495"/>
      <c r="G217" s="131"/>
      <c r="H217" s="131"/>
      <c r="I217" s="131"/>
      <c r="J217" s="131"/>
      <c r="K217" s="131"/>
      <c r="L217" s="131"/>
      <c r="M217" s="131"/>
      <c r="N217" s="131"/>
      <c r="O217" s="131"/>
      <c r="P217" s="131"/>
      <c r="Q217" s="131"/>
      <c r="R217" s="131"/>
      <c r="S217" s="131"/>
      <c r="T217" s="131"/>
      <c r="U217" s="131"/>
      <c r="V217" s="131"/>
      <c r="W217" s="131"/>
      <c r="X217" s="131"/>
      <c r="Y217" s="131"/>
      <c r="Z217" s="131"/>
      <c r="AA217" s="131"/>
      <c r="AB217" s="131"/>
      <c r="AC217" s="131"/>
      <c r="AD217" s="131"/>
      <c r="AE217" s="131"/>
      <c r="AF217" s="131"/>
      <c r="AG217" s="131"/>
      <c r="AH217" s="131"/>
      <c r="AI217" s="131"/>
      <c r="AJ217" s="131"/>
      <c r="AK217" s="131"/>
      <c r="AL217" s="131"/>
      <c r="AM217" s="131"/>
      <c r="AN217" s="131"/>
      <c r="AO217" s="131"/>
      <c r="AP217" s="131"/>
      <c r="AQ217" s="131"/>
      <c r="AR217" s="131"/>
      <c r="AS217" s="131"/>
      <c r="AT217" s="131"/>
      <c r="AU217" s="131"/>
      <c r="AV217" s="131"/>
      <c r="AW217" s="131"/>
      <c r="AX217" s="131"/>
      <c r="AY217" s="131"/>
      <c r="AZ217" s="131"/>
      <c r="BA217" s="131"/>
      <c r="BB217" s="131"/>
      <c r="BC217" s="131"/>
      <c r="BD217" s="131"/>
      <c r="BE217" s="131"/>
      <c r="BF217" s="131"/>
      <c r="BG217" s="131"/>
      <c r="BH217" s="131"/>
      <c r="BI217" s="131"/>
      <c r="BJ217" s="131"/>
      <c r="BK217" s="131"/>
      <c r="BL217" s="131"/>
      <c r="BM217" s="131"/>
      <c r="BN217" s="131"/>
      <c r="BO217" s="131"/>
      <c r="BP217" s="131"/>
      <c r="BQ217" s="131"/>
      <c r="BR217" s="131"/>
      <c r="BS217" s="131"/>
      <c r="BT217" s="131"/>
      <c r="BU217" s="131"/>
      <c r="BV217" s="131"/>
      <c r="BW217" s="131"/>
      <c r="BX217" s="131"/>
      <c r="BY217" s="131"/>
      <c r="BZ217" s="131"/>
      <c r="CA217" s="131"/>
      <c r="CB217" s="131"/>
      <c r="CC217" s="131"/>
      <c r="CD217" s="131"/>
      <c r="CE217" s="131"/>
      <c r="CF217" s="131"/>
      <c r="CG217" s="131"/>
      <c r="CH217" s="131"/>
      <c r="CI217" s="131"/>
      <c r="CJ217" s="131"/>
      <c r="CK217" s="131"/>
      <c r="CL217" s="131"/>
      <c r="CM217" s="131"/>
      <c r="CN217" s="131"/>
      <c r="CO217" s="131"/>
      <c r="CP217" s="131"/>
      <c r="CQ217" s="131"/>
      <c r="CR217" s="131"/>
      <c r="CS217" s="131"/>
    </row>
    <row r="218" spans="3:98" customFormat="1" hidden="1" x14ac:dyDescent="0.35">
      <c r="C218" s="77" t="str">
        <f>C44</f>
        <v>C. Total operating and maintenance costs</v>
      </c>
      <c r="D218" s="557" t="s">
        <v>23</v>
      </c>
      <c r="E218" s="492">
        <f t="shared" ref="E218:BP218" si="89">SUM(E219:E230)</f>
        <v>0</v>
      </c>
      <c r="F218" s="492">
        <f t="shared" si="89"/>
        <v>0</v>
      </c>
      <c r="G218" s="492">
        <f t="shared" si="89"/>
        <v>0</v>
      </c>
      <c r="H218" s="492">
        <f t="shared" si="89"/>
        <v>0</v>
      </c>
      <c r="I218" s="492">
        <f t="shared" si="89"/>
        <v>0</v>
      </c>
      <c r="J218" s="492">
        <f t="shared" si="89"/>
        <v>0</v>
      </c>
      <c r="K218" s="492">
        <f t="shared" si="89"/>
        <v>0</v>
      </c>
      <c r="L218" s="492">
        <f t="shared" si="89"/>
        <v>0</v>
      </c>
      <c r="M218" s="492">
        <f t="shared" si="89"/>
        <v>0</v>
      </c>
      <c r="N218" s="492">
        <f t="shared" si="89"/>
        <v>0</v>
      </c>
      <c r="O218" s="492">
        <f t="shared" si="89"/>
        <v>0</v>
      </c>
      <c r="P218" s="492">
        <f t="shared" si="89"/>
        <v>0</v>
      </c>
      <c r="Q218" s="492">
        <f t="shared" si="89"/>
        <v>0</v>
      </c>
      <c r="R218" s="492">
        <f t="shared" si="89"/>
        <v>0</v>
      </c>
      <c r="S218" s="492">
        <f t="shared" si="89"/>
        <v>0</v>
      </c>
      <c r="T218" s="492">
        <f t="shared" si="89"/>
        <v>0</v>
      </c>
      <c r="U218" s="492">
        <f t="shared" si="89"/>
        <v>0</v>
      </c>
      <c r="V218" s="492">
        <f t="shared" si="89"/>
        <v>0</v>
      </c>
      <c r="W218" s="492">
        <f t="shared" si="89"/>
        <v>0</v>
      </c>
      <c r="X218" s="492">
        <f t="shared" si="89"/>
        <v>0</v>
      </c>
      <c r="Y218" s="492">
        <f t="shared" si="89"/>
        <v>0</v>
      </c>
      <c r="Z218" s="492">
        <f t="shared" si="89"/>
        <v>0</v>
      </c>
      <c r="AA218" s="492">
        <f t="shared" si="89"/>
        <v>0</v>
      </c>
      <c r="AB218" s="492">
        <f t="shared" si="89"/>
        <v>0</v>
      </c>
      <c r="AC218" s="492">
        <f t="shared" si="89"/>
        <v>0</v>
      </c>
      <c r="AD218" s="492">
        <f t="shared" si="89"/>
        <v>0</v>
      </c>
      <c r="AE218" s="492">
        <f t="shared" si="89"/>
        <v>0</v>
      </c>
      <c r="AF218" s="492">
        <f t="shared" si="89"/>
        <v>0</v>
      </c>
      <c r="AG218" s="492">
        <f t="shared" si="89"/>
        <v>0</v>
      </c>
      <c r="AH218" s="492">
        <f t="shared" si="89"/>
        <v>0</v>
      </c>
      <c r="AI218" s="492">
        <f t="shared" si="89"/>
        <v>0</v>
      </c>
      <c r="AJ218" s="492">
        <f t="shared" si="89"/>
        <v>0</v>
      </c>
      <c r="AK218" s="492">
        <f t="shared" si="89"/>
        <v>0</v>
      </c>
      <c r="AL218" s="492">
        <f t="shared" si="89"/>
        <v>0</v>
      </c>
      <c r="AM218" s="492">
        <f t="shared" si="89"/>
        <v>0</v>
      </c>
      <c r="AN218" s="492">
        <f t="shared" si="89"/>
        <v>0</v>
      </c>
      <c r="AO218" s="492">
        <f t="shared" si="89"/>
        <v>0</v>
      </c>
      <c r="AP218" s="492">
        <f t="shared" si="89"/>
        <v>0</v>
      </c>
      <c r="AQ218" s="492">
        <f t="shared" si="89"/>
        <v>0</v>
      </c>
      <c r="AR218" s="492">
        <f t="shared" si="89"/>
        <v>0</v>
      </c>
      <c r="AS218" s="492">
        <f t="shared" si="89"/>
        <v>0</v>
      </c>
      <c r="AT218" s="492">
        <f t="shared" si="89"/>
        <v>0</v>
      </c>
      <c r="AU218" s="492">
        <f t="shared" si="89"/>
        <v>0</v>
      </c>
      <c r="AV218" s="492">
        <f t="shared" si="89"/>
        <v>0</v>
      </c>
      <c r="AW218" s="492">
        <f t="shared" si="89"/>
        <v>0</v>
      </c>
      <c r="AX218" s="492">
        <f t="shared" si="89"/>
        <v>0</v>
      </c>
      <c r="AY218" s="492">
        <f t="shared" si="89"/>
        <v>0</v>
      </c>
      <c r="AZ218" s="492">
        <f t="shared" si="89"/>
        <v>0</v>
      </c>
      <c r="BA218" s="492">
        <f t="shared" si="89"/>
        <v>0</v>
      </c>
      <c r="BB218" s="492">
        <f t="shared" si="89"/>
        <v>0</v>
      </c>
      <c r="BC218" s="492">
        <f t="shared" si="89"/>
        <v>0</v>
      </c>
      <c r="BD218" s="492">
        <f t="shared" si="89"/>
        <v>0</v>
      </c>
      <c r="BE218" s="492">
        <f t="shared" si="89"/>
        <v>0</v>
      </c>
      <c r="BF218" s="492">
        <f t="shared" si="89"/>
        <v>0</v>
      </c>
      <c r="BG218" s="492">
        <f t="shared" si="89"/>
        <v>0</v>
      </c>
      <c r="BH218" s="492">
        <f t="shared" si="89"/>
        <v>0</v>
      </c>
      <c r="BI218" s="492">
        <f t="shared" si="89"/>
        <v>0</v>
      </c>
      <c r="BJ218" s="492">
        <f t="shared" si="89"/>
        <v>0</v>
      </c>
      <c r="BK218" s="492">
        <f t="shared" si="89"/>
        <v>0</v>
      </c>
      <c r="BL218" s="492">
        <f t="shared" si="89"/>
        <v>0</v>
      </c>
      <c r="BM218" s="492">
        <f t="shared" si="89"/>
        <v>0</v>
      </c>
      <c r="BN218" s="492">
        <f t="shared" si="89"/>
        <v>0</v>
      </c>
      <c r="BO218" s="492">
        <f t="shared" si="89"/>
        <v>0</v>
      </c>
      <c r="BP218" s="492">
        <f t="shared" si="89"/>
        <v>0</v>
      </c>
      <c r="BQ218" s="492">
        <f t="shared" ref="BQ218:CS218" si="90">SUM(BQ219:BQ230)</f>
        <v>0</v>
      </c>
      <c r="BR218" s="492">
        <f t="shared" si="90"/>
        <v>0</v>
      </c>
      <c r="BS218" s="492">
        <f t="shared" si="90"/>
        <v>0</v>
      </c>
      <c r="BT218" s="492">
        <f t="shared" si="90"/>
        <v>0</v>
      </c>
      <c r="BU218" s="492">
        <f t="shared" si="90"/>
        <v>0</v>
      </c>
      <c r="BV218" s="492">
        <f t="shared" si="90"/>
        <v>0</v>
      </c>
      <c r="BW218" s="492">
        <f t="shared" si="90"/>
        <v>0</v>
      </c>
      <c r="BX218" s="492">
        <f t="shared" si="90"/>
        <v>0</v>
      </c>
      <c r="BY218" s="492">
        <f t="shared" si="90"/>
        <v>0</v>
      </c>
      <c r="BZ218" s="492">
        <f t="shared" si="90"/>
        <v>0</v>
      </c>
      <c r="CA218" s="492">
        <f t="shared" si="90"/>
        <v>0</v>
      </c>
      <c r="CB218" s="492">
        <f t="shared" si="90"/>
        <v>0</v>
      </c>
      <c r="CC218" s="492">
        <f t="shared" si="90"/>
        <v>0</v>
      </c>
      <c r="CD218" s="492">
        <f t="shared" si="90"/>
        <v>0</v>
      </c>
      <c r="CE218" s="492">
        <f t="shared" si="90"/>
        <v>0</v>
      </c>
      <c r="CF218" s="492">
        <f t="shared" si="90"/>
        <v>0</v>
      </c>
      <c r="CG218" s="492">
        <f t="shared" si="90"/>
        <v>0</v>
      </c>
      <c r="CH218" s="492">
        <f t="shared" si="90"/>
        <v>0</v>
      </c>
      <c r="CI218" s="492">
        <f t="shared" si="90"/>
        <v>0</v>
      </c>
      <c r="CJ218" s="492">
        <f t="shared" si="90"/>
        <v>0</v>
      </c>
      <c r="CK218" s="492">
        <f t="shared" si="90"/>
        <v>0</v>
      </c>
      <c r="CL218" s="492">
        <f t="shared" si="90"/>
        <v>0</v>
      </c>
      <c r="CM218" s="492">
        <f t="shared" si="90"/>
        <v>0</v>
      </c>
      <c r="CN218" s="492">
        <f t="shared" si="90"/>
        <v>0</v>
      </c>
      <c r="CO218" s="492">
        <f t="shared" si="90"/>
        <v>0</v>
      </c>
      <c r="CP218" s="492">
        <f t="shared" si="90"/>
        <v>0</v>
      </c>
      <c r="CQ218" s="492">
        <f t="shared" si="90"/>
        <v>0</v>
      </c>
      <c r="CR218" s="492">
        <f t="shared" si="90"/>
        <v>0</v>
      </c>
      <c r="CS218" s="492">
        <f t="shared" si="90"/>
        <v>0</v>
      </c>
      <c r="CT218" s="13"/>
    </row>
    <row r="219" spans="3:98" customFormat="1" hidden="1" x14ac:dyDescent="0.35">
      <c r="C219" s="81" t="str">
        <f t="shared" ref="C219:C229" si="91">IF(OR(ISBLANK(C45),C45="Spare"),"",C45)</f>
        <v/>
      </c>
      <c r="D219" s="17" t="str">
        <f t="shared" ref="D219:D230" si="92">D45</f>
        <v/>
      </c>
      <c r="E219" s="492">
        <f>G219+NPV(G.Asm!$F$40,H219:INDEX(H219:CS219,RP))</f>
        <v>0</v>
      </c>
      <c r="F219" s="492">
        <f t="shared" ref="F219:F230" si="93">SUMIF($G$4:$CS$4,"&lt;="&amp;RP,G219:CS219)</f>
        <v>0</v>
      </c>
      <c r="G219" s="66">
        <f t="shared" ref="G219:BR222" si="94">IFERROR($D219*G45,0)</f>
        <v>0</v>
      </c>
      <c r="H219" s="66">
        <f t="shared" si="94"/>
        <v>0</v>
      </c>
      <c r="I219" s="66">
        <f t="shared" si="94"/>
        <v>0</v>
      </c>
      <c r="J219" s="66">
        <f t="shared" si="94"/>
        <v>0</v>
      </c>
      <c r="K219" s="66">
        <f t="shared" si="94"/>
        <v>0</v>
      </c>
      <c r="L219" s="66">
        <f t="shared" si="94"/>
        <v>0</v>
      </c>
      <c r="M219" s="66">
        <f t="shared" si="94"/>
        <v>0</v>
      </c>
      <c r="N219" s="66">
        <f t="shared" si="94"/>
        <v>0</v>
      </c>
      <c r="O219" s="66">
        <f t="shared" si="94"/>
        <v>0</v>
      </c>
      <c r="P219" s="66">
        <f t="shared" si="94"/>
        <v>0</v>
      </c>
      <c r="Q219" s="66">
        <f t="shared" si="94"/>
        <v>0</v>
      </c>
      <c r="R219" s="66">
        <f t="shared" si="94"/>
        <v>0</v>
      </c>
      <c r="S219" s="66">
        <f t="shared" si="94"/>
        <v>0</v>
      </c>
      <c r="T219" s="66">
        <f t="shared" si="94"/>
        <v>0</v>
      </c>
      <c r="U219" s="66">
        <f t="shared" si="94"/>
        <v>0</v>
      </c>
      <c r="V219" s="66">
        <f t="shared" si="94"/>
        <v>0</v>
      </c>
      <c r="W219" s="66">
        <f t="shared" si="94"/>
        <v>0</v>
      </c>
      <c r="X219" s="66">
        <f t="shared" si="94"/>
        <v>0</v>
      </c>
      <c r="Y219" s="66">
        <f t="shared" si="94"/>
        <v>0</v>
      </c>
      <c r="Z219" s="66">
        <f t="shared" si="94"/>
        <v>0</v>
      </c>
      <c r="AA219" s="66">
        <f t="shared" si="94"/>
        <v>0</v>
      </c>
      <c r="AB219" s="66">
        <f t="shared" si="94"/>
        <v>0</v>
      </c>
      <c r="AC219" s="66">
        <f t="shared" si="94"/>
        <v>0</v>
      </c>
      <c r="AD219" s="66">
        <f t="shared" si="94"/>
        <v>0</v>
      </c>
      <c r="AE219" s="66">
        <f t="shared" si="94"/>
        <v>0</v>
      </c>
      <c r="AF219" s="66">
        <f t="shared" si="94"/>
        <v>0</v>
      </c>
      <c r="AG219" s="66">
        <f t="shared" si="94"/>
        <v>0</v>
      </c>
      <c r="AH219" s="66">
        <f t="shared" si="94"/>
        <v>0</v>
      </c>
      <c r="AI219" s="66">
        <f t="shared" si="94"/>
        <v>0</v>
      </c>
      <c r="AJ219" s="66">
        <f t="shared" si="94"/>
        <v>0</v>
      </c>
      <c r="AK219" s="66">
        <f t="shared" si="94"/>
        <v>0</v>
      </c>
      <c r="AL219" s="66">
        <f t="shared" si="94"/>
        <v>0</v>
      </c>
      <c r="AM219" s="66">
        <f t="shared" si="94"/>
        <v>0</v>
      </c>
      <c r="AN219" s="66">
        <f t="shared" si="94"/>
        <v>0</v>
      </c>
      <c r="AO219" s="66">
        <f t="shared" si="94"/>
        <v>0</v>
      </c>
      <c r="AP219" s="66">
        <f t="shared" si="94"/>
        <v>0</v>
      </c>
      <c r="AQ219" s="66">
        <f t="shared" si="94"/>
        <v>0</v>
      </c>
      <c r="AR219" s="66">
        <f t="shared" si="94"/>
        <v>0</v>
      </c>
      <c r="AS219" s="66">
        <f t="shared" si="94"/>
        <v>0</v>
      </c>
      <c r="AT219" s="66">
        <f t="shared" si="94"/>
        <v>0</v>
      </c>
      <c r="AU219" s="66">
        <f t="shared" si="94"/>
        <v>0</v>
      </c>
      <c r="AV219" s="66">
        <f t="shared" si="94"/>
        <v>0</v>
      </c>
      <c r="AW219" s="66">
        <f t="shared" si="94"/>
        <v>0</v>
      </c>
      <c r="AX219" s="66">
        <f t="shared" si="94"/>
        <v>0</v>
      </c>
      <c r="AY219" s="66">
        <f t="shared" si="94"/>
        <v>0</v>
      </c>
      <c r="AZ219" s="66">
        <f t="shared" si="94"/>
        <v>0</v>
      </c>
      <c r="BA219" s="66">
        <f t="shared" si="94"/>
        <v>0</v>
      </c>
      <c r="BB219" s="66">
        <f t="shared" si="94"/>
        <v>0</v>
      </c>
      <c r="BC219" s="66">
        <f t="shared" si="94"/>
        <v>0</v>
      </c>
      <c r="BD219" s="66">
        <f t="shared" si="94"/>
        <v>0</v>
      </c>
      <c r="BE219" s="66">
        <f t="shared" si="94"/>
        <v>0</v>
      </c>
      <c r="BF219" s="66">
        <f t="shared" si="94"/>
        <v>0</v>
      </c>
      <c r="BG219" s="66">
        <f t="shared" si="94"/>
        <v>0</v>
      </c>
      <c r="BH219" s="66">
        <f t="shared" si="94"/>
        <v>0</v>
      </c>
      <c r="BI219" s="66">
        <f t="shared" si="94"/>
        <v>0</v>
      </c>
      <c r="BJ219" s="66">
        <f t="shared" si="94"/>
        <v>0</v>
      </c>
      <c r="BK219" s="66">
        <f t="shared" si="94"/>
        <v>0</v>
      </c>
      <c r="BL219" s="66">
        <f t="shared" si="94"/>
        <v>0</v>
      </c>
      <c r="BM219" s="66">
        <f t="shared" si="94"/>
        <v>0</v>
      </c>
      <c r="BN219" s="66">
        <f t="shared" si="94"/>
        <v>0</v>
      </c>
      <c r="BO219" s="66">
        <f t="shared" si="94"/>
        <v>0</v>
      </c>
      <c r="BP219" s="66">
        <f t="shared" si="94"/>
        <v>0</v>
      </c>
      <c r="BQ219" s="66">
        <f t="shared" si="94"/>
        <v>0</v>
      </c>
      <c r="BR219" s="66">
        <f t="shared" si="94"/>
        <v>0</v>
      </c>
      <c r="BS219" s="66">
        <f t="shared" ref="BS219:CS228" si="95">IFERROR($D219*BS45,0)</f>
        <v>0</v>
      </c>
      <c r="BT219" s="66">
        <f t="shared" si="95"/>
        <v>0</v>
      </c>
      <c r="BU219" s="66">
        <f t="shared" si="95"/>
        <v>0</v>
      </c>
      <c r="BV219" s="66">
        <f t="shared" si="95"/>
        <v>0</v>
      </c>
      <c r="BW219" s="66">
        <f t="shared" si="95"/>
        <v>0</v>
      </c>
      <c r="BX219" s="66">
        <f t="shared" si="95"/>
        <v>0</v>
      </c>
      <c r="BY219" s="66">
        <f t="shared" si="95"/>
        <v>0</v>
      </c>
      <c r="BZ219" s="66">
        <f t="shared" si="95"/>
        <v>0</v>
      </c>
      <c r="CA219" s="66">
        <f t="shared" si="95"/>
        <v>0</v>
      </c>
      <c r="CB219" s="66">
        <f t="shared" si="95"/>
        <v>0</v>
      </c>
      <c r="CC219" s="66">
        <f t="shared" si="95"/>
        <v>0</v>
      </c>
      <c r="CD219" s="66">
        <f t="shared" si="95"/>
        <v>0</v>
      </c>
      <c r="CE219" s="66">
        <f t="shared" si="95"/>
        <v>0</v>
      </c>
      <c r="CF219" s="66">
        <f t="shared" si="95"/>
        <v>0</v>
      </c>
      <c r="CG219" s="66">
        <f t="shared" si="95"/>
        <v>0</v>
      </c>
      <c r="CH219" s="66">
        <f t="shared" si="95"/>
        <v>0</v>
      </c>
      <c r="CI219" s="66">
        <f t="shared" si="95"/>
        <v>0</v>
      </c>
      <c r="CJ219" s="66">
        <f t="shared" si="95"/>
        <v>0</v>
      </c>
      <c r="CK219" s="66">
        <f t="shared" si="95"/>
        <v>0</v>
      </c>
      <c r="CL219" s="66">
        <f t="shared" si="95"/>
        <v>0</v>
      </c>
      <c r="CM219" s="66">
        <f t="shared" si="95"/>
        <v>0</v>
      </c>
      <c r="CN219" s="66">
        <f t="shared" si="95"/>
        <v>0</v>
      </c>
      <c r="CO219" s="66">
        <f t="shared" si="95"/>
        <v>0</v>
      </c>
      <c r="CP219" s="66">
        <f t="shared" si="95"/>
        <v>0</v>
      </c>
      <c r="CQ219" s="66">
        <f t="shared" si="95"/>
        <v>0</v>
      </c>
      <c r="CR219" s="66">
        <f t="shared" si="95"/>
        <v>0</v>
      </c>
      <c r="CS219" s="66">
        <f t="shared" si="95"/>
        <v>0</v>
      </c>
      <c r="CT219" s="3"/>
    </row>
    <row r="220" spans="3:98" customFormat="1" hidden="1" x14ac:dyDescent="0.35">
      <c r="C220" s="81" t="str">
        <f t="shared" si="91"/>
        <v/>
      </c>
      <c r="D220" s="17" t="str">
        <f t="shared" si="92"/>
        <v/>
      </c>
      <c r="E220" s="492">
        <f>G220+NPV(G.Asm!$F$40,H220:INDEX(H220:CS220,RP))</f>
        <v>0</v>
      </c>
      <c r="F220" s="492">
        <f t="shared" si="93"/>
        <v>0</v>
      </c>
      <c r="G220" s="66">
        <f t="shared" si="94"/>
        <v>0</v>
      </c>
      <c r="H220" s="66">
        <f t="shared" si="94"/>
        <v>0</v>
      </c>
      <c r="I220" s="66">
        <f t="shared" si="94"/>
        <v>0</v>
      </c>
      <c r="J220" s="66">
        <f t="shared" si="94"/>
        <v>0</v>
      </c>
      <c r="K220" s="66">
        <f t="shared" si="94"/>
        <v>0</v>
      </c>
      <c r="L220" s="66">
        <f t="shared" si="94"/>
        <v>0</v>
      </c>
      <c r="M220" s="66">
        <f t="shared" si="94"/>
        <v>0</v>
      </c>
      <c r="N220" s="66">
        <f t="shared" si="94"/>
        <v>0</v>
      </c>
      <c r="O220" s="66">
        <f t="shared" si="94"/>
        <v>0</v>
      </c>
      <c r="P220" s="66">
        <f t="shared" si="94"/>
        <v>0</v>
      </c>
      <c r="Q220" s="66">
        <f t="shared" si="94"/>
        <v>0</v>
      </c>
      <c r="R220" s="66">
        <f t="shared" si="94"/>
        <v>0</v>
      </c>
      <c r="S220" s="66">
        <f t="shared" si="94"/>
        <v>0</v>
      </c>
      <c r="T220" s="66">
        <f t="shared" si="94"/>
        <v>0</v>
      </c>
      <c r="U220" s="66">
        <f t="shared" si="94"/>
        <v>0</v>
      </c>
      <c r="V220" s="66">
        <f t="shared" si="94"/>
        <v>0</v>
      </c>
      <c r="W220" s="66">
        <f t="shared" si="94"/>
        <v>0</v>
      </c>
      <c r="X220" s="66">
        <f t="shared" si="94"/>
        <v>0</v>
      </c>
      <c r="Y220" s="66">
        <f t="shared" si="94"/>
        <v>0</v>
      </c>
      <c r="Z220" s="66">
        <f t="shared" si="94"/>
        <v>0</v>
      </c>
      <c r="AA220" s="66">
        <f t="shared" si="94"/>
        <v>0</v>
      </c>
      <c r="AB220" s="66">
        <f t="shared" si="94"/>
        <v>0</v>
      </c>
      <c r="AC220" s="66">
        <f t="shared" si="94"/>
        <v>0</v>
      </c>
      <c r="AD220" s="66">
        <f t="shared" si="94"/>
        <v>0</v>
      </c>
      <c r="AE220" s="66">
        <f t="shared" si="94"/>
        <v>0</v>
      </c>
      <c r="AF220" s="66">
        <f t="shared" si="94"/>
        <v>0</v>
      </c>
      <c r="AG220" s="66">
        <f t="shared" si="94"/>
        <v>0</v>
      </c>
      <c r="AH220" s="66">
        <f t="shared" si="94"/>
        <v>0</v>
      </c>
      <c r="AI220" s="66">
        <f t="shared" si="94"/>
        <v>0</v>
      </c>
      <c r="AJ220" s="66">
        <f t="shared" si="94"/>
        <v>0</v>
      </c>
      <c r="AK220" s="66">
        <f t="shared" si="94"/>
        <v>0</v>
      </c>
      <c r="AL220" s="66">
        <f t="shared" si="94"/>
        <v>0</v>
      </c>
      <c r="AM220" s="66">
        <f t="shared" si="94"/>
        <v>0</v>
      </c>
      <c r="AN220" s="66">
        <f t="shared" si="94"/>
        <v>0</v>
      </c>
      <c r="AO220" s="66">
        <f t="shared" si="94"/>
        <v>0</v>
      </c>
      <c r="AP220" s="66">
        <f t="shared" si="94"/>
        <v>0</v>
      </c>
      <c r="AQ220" s="66">
        <f t="shared" si="94"/>
        <v>0</v>
      </c>
      <c r="AR220" s="66">
        <f t="shared" si="94"/>
        <v>0</v>
      </c>
      <c r="AS220" s="66">
        <f t="shared" si="94"/>
        <v>0</v>
      </c>
      <c r="AT220" s="66">
        <f t="shared" si="94"/>
        <v>0</v>
      </c>
      <c r="AU220" s="66">
        <f t="shared" si="94"/>
        <v>0</v>
      </c>
      <c r="AV220" s="66">
        <f t="shared" si="94"/>
        <v>0</v>
      </c>
      <c r="AW220" s="66">
        <f t="shared" si="94"/>
        <v>0</v>
      </c>
      <c r="AX220" s="66">
        <f t="shared" si="94"/>
        <v>0</v>
      </c>
      <c r="AY220" s="66">
        <f t="shared" si="94"/>
        <v>0</v>
      </c>
      <c r="AZ220" s="66">
        <f t="shared" si="94"/>
        <v>0</v>
      </c>
      <c r="BA220" s="66">
        <f t="shared" si="94"/>
        <v>0</v>
      </c>
      <c r="BB220" s="66">
        <f t="shared" si="94"/>
        <v>0</v>
      </c>
      <c r="BC220" s="66">
        <f t="shared" si="94"/>
        <v>0</v>
      </c>
      <c r="BD220" s="66">
        <f t="shared" si="94"/>
        <v>0</v>
      </c>
      <c r="BE220" s="66">
        <f t="shared" si="94"/>
        <v>0</v>
      </c>
      <c r="BF220" s="66">
        <f t="shared" si="94"/>
        <v>0</v>
      </c>
      <c r="BG220" s="66">
        <f t="shared" si="94"/>
        <v>0</v>
      </c>
      <c r="BH220" s="66">
        <f t="shared" si="94"/>
        <v>0</v>
      </c>
      <c r="BI220" s="66">
        <f t="shared" si="94"/>
        <v>0</v>
      </c>
      <c r="BJ220" s="66">
        <f t="shared" si="94"/>
        <v>0</v>
      </c>
      <c r="BK220" s="66">
        <f t="shared" si="94"/>
        <v>0</v>
      </c>
      <c r="BL220" s="66">
        <f t="shared" si="94"/>
        <v>0</v>
      </c>
      <c r="BM220" s="66">
        <f t="shared" si="94"/>
        <v>0</v>
      </c>
      <c r="BN220" s="66">
        <f t="shared" si="94"/>
        <v>0</v>
      </c>
      <c r="BO220" s="66">
        <f t="shared" si="94"/>
        <v>0</v>
      </c>
      <c r="BP220" s="66">
        <f t="shared" si="94"/>
        <v>0</v>
      </c>
      <c r="BQ220" s="66">
        <f t="shared" si="94"/>
        <v>0</v>
      </c>
      <c r="BR220" s="66">
        <f t="shared" si="94"/>
        <v>0</v>
      </c>
      <c r="BS220" s="66">
        <f t="shared" si="95"/>
        <v>0</v>
      </c>
      <c r="BT220" s="66">
        <f t="shared" si="95"/>
        <v>0</v>
      </c>
      <c r="BU220" s="66">
        <f t="shared" si="95"/>
        <v>0</v>
      </c>
      <c r="BV220" s="66">
        <f t="shared" si="95"/>
        <v>0</v>
      </c>
      <c r="BW220" s="66">
        <f t="shared" si="95"/>
        <v>0</v>
      </c>
      <c r="BX220" s="66">
        <f t="shared" si="95"/>
        <v>0</v>
      </c>
      <c r="BY220" s="66">
        <f t="shared" si="95"/>
        <v>0</v>
      </c>
      <c r="BZ220" s="66">
        <f t="shared" si="95"/>
        <v>0</v>
      </c>
      <c r="CA220" s="66">
        <f t="shared" si="95"/>
        <v>0</v>
      </c>
      <c r="CB220" s="66">
        <f t="shared" si="95"/>
        <v>0</v>
      </c>
      <c r="CC220" s="66">
        <f t="shared" si="95"/>
        <v>0</v>
      </c>
      <c r="CD220" s="66">
        <f t="shared" si="95"/>
        <v>0</v>
      </c>
      <c r="CE220" s="66">
        <f t="shared" si="95"/>
        <v>0</v>
      </c>
      <c r="CF220" s="66">
        <f t="shared" si="95"/>
        <v>0</v>
      </c>
      <c r="CG220" s="66">
        <f t="shared" si="95"/>
        <v>0</v>
      </c>
      <c r="CH220" s="66">
        <f t="shared" si="95"/>
        <v>0</v>
      </c>
      <c r="CI220" s="66">
        <f t="shared" si="95"/>
        <v>0</v>
      </c>
      <c r="CJ220" s="66">
        <f t="shared" si="95"/>
        <v>0</v>
      </c>
      <c r="CK220" s="66">
        <f t="shared" si="95"/>
        <v>0</v>
      </c>
      <c r="CL220" s="66">
        <f t="shared" si="95"/>
        <v>0</v>
      </c>
      <c r="CM220" s="66">
        <f t="shared" si="95"/>
        <v>0</v>
      </c>
      <c r="CN220" s="66">
        <f t="shared" si="95"/>
        <v>0</v>
      </c>
      <c r="CO220" s="66">
        <f t="shared" si="95"/>
        <v>0</v>
      </c>
      <c r="CP220" s="66">
        <f t="shared" si="95"/>
        <v>0</v>
      </c>
      <c r="CQ220" s="66">
        <f t="shared" si="95"/>
        <v>0</v>
      </c>
      <c r="CR220" s="66">
        <f t="shared" si="95"/>
        <v>0</v>
      </c>
      <c r="CS220" s="66">
        <f t="shared" si="95"/>
        <v>0</v>
      </c>
      <c r="CT220" s="3"/>
    </row>
    <row r="221" spans="3:98" customFormat="1" hidden="1" x14ac:dyDescent="0.35">
      <c r="C221" s="81" t="str">
        <f t="shared" si="91"/>
        <v/>
      </c>
      <c r="D221" s="17" t="str">
        <f t="shared" si="92"/>
        <v/>
      </c>
      <c r="E221" s="492">
        <f>G221+NPV(G.Asm!$F$40,H221:INDEX(H221:CS221,RP))</f>
        <v>0</v>
      </c>
      <c r="F221" s="492">
        <f t="shared" si="93"/>
        <v>0</v>
      </c>
      <c r="G221" s="66">
        <f t="shared" si="94"/>
        <v>0</v>
      </c>
      <c r="H221" s="66">
        <f t="shared" si="94"/>
        <v>0</v>
      </c>
      <c r="I221" s="66">
        <f t="shared" si="94"/>
        <v>0</v>
      </c>
      <c r="J221" s="66">
        <f t="shared" si="94"/>
        <v>0</v>
      </c>
      <c r="K221" s="66">
        <f t="shared" si="94"/>
        <v>0</v>
      </c>
      <c r="L221" s="66">
        <f t="shared" si="94"/>
        <v>0</v>
      </c>
      <c r="M221" s="66">
        <f t="shared" si="94"/>
        <v>0</v>
      </c>
      <c r="N221" s="66">
        <f t="shared" si="94"/>
        <v>0</v>
      </c>
      <c r="O221" s="66">
        <f t="shared" si="94"/>
        <v>0</v>
      </c>
      <c r="P221" s="66">
        <f t="shared" si="94"/>
        <v>0</v>
      </c>
      <c r="Q221" s="66">
        <f t="shared" si="94"/>
        <v>0</v>
      </c>
      <c r="R221" s="66">
        <f t="shared" si="94"/>
        <v>0</v>
      </c>
      <c r="S221" s="66">
        <f t="shared" si="94"/>
        <v>0</v>
      </c>
      <c r="T221" s="66">
        <f t="shared" si="94"/>
        <v>0</v>
      </c>
      <c r="U221" s="66">
        <f t="shared" si="94"/>
        <v>0</v>
      </c>
      <c r="V221" s="66">
        <f t="shared" si="94"/>
        <v>0</v>
      </c>
      <c r="W221" s="66">
        <f t="shared" si="94"/>
        <v>0</v>
      </c>
      <c r="X221" s="66">
        <f t="shared" si="94"/>
        <v>0</v>
      </c>
      <c r="Y221" s="66">
        <f t="shared" si="94"/>
        <v>0</v>
      </c>
      <c r="Z221" s="66">
        <f t="shared" si="94"/>
        <v>0</v>
      </c>
      <c r="AA221" s="66">
        <f t="shared" si="94"/>
        <v>0</v>
      </c>
      <c r="AB221" s="66">
        <f t="shared" si="94"/>
        <v>0</v>
      </c>
      <c r="AC221" s="66">
        <f t="shared" si="94"/>
        <v>0</v>
      </c>
      <c r="AD221" s="66">
        <f t="shared" si="94"/>
        <v>0</v>
      </c>
      <c r="AE221" s="66">
        <f t="shared" si="94"/>
        <v>0</v>
      </c>
      <c r="AF221" s="66">
        <f t="shared" si="94"/>
        <v>0</v>
      </c>
      <c r="AG221" s="66">
        <f t="shared" si="94"/>
        <v>0</v>
      </c>
      <c r="AH221" s="66">
        <f t="shared" si="94"/>
        <v>0</v>
      </c>
      <c r="AI221" s="66">
        <f t="shared" si="94"/>
        <v>0</v>
      </c>
      <c r="AJ221" s="66">
        <f t="shared" si="94"/>
        <v>0</v>
      </c>
      <c r="AK221" s="66">
        <f t="shared" si="94"/>
        <v>0</v>
      </c>
      <c r="AL221" s="66">
        <f t="shared" si="94"/>
        <v>0</v>
      </c>
      <c r="AM221" s="66">
        <f t="shared" si="94"/>
        <v>0</v>
      </c>
      <c r="AN221" s="66">
        <f t="shared" si="94"/>
        <v>0</v>
      </c>
      <c r="AO221" s="66">
        <f t="shared" si="94"/>
        <v>0</v>
      </c>
      <c r="AP221" s="66">
        <f t="shared" si="94"/>
        <v>0</v>
      </c>
      <c r="AQ221" s="66">
        <f t="shared" si="94"/>
        <v>0</v>
      </c>
      <c r="AR221" s="66">
        <f t="shared" si="94"/>
        <v>0</v>
      </c>
      <c r="AS221" s="66">
        <f t="shared" si="94"/>
        <v>0</v>
      </c>
      <c r="AT221" s="66">
        <f t="shared" si="94"/>
        <v>0</v>
      </c>
      <c r="AU221" s="66">
        <f t="shared" si="94"/>
        <v>0</v>
      </c>
      <c r="AV221" s="66">
        <f t="shared" si="94"/>
        <v>0</v>
      </c>
      <c r="AW221" s="66">
        <f t="shared" si="94"/>
        <v>0</v>
      </c>
      <c r="AX221" s="66">
        <f t="shared" si="94"/>
        <v>0</v>
      </c>
      <c r="AY221" s="66">
        <f t="shared" si="94"/>
        <v>0</v>
      </c>
      <c r="AZ221" s="66">
        <f t="shared" si="94"/>
        <v>0</v>
      </c>
      <c r="BA221" s="66">
        <f t="shared" si="94"/>
        <v>0</v>
      </c>
      <c r="BB221" s="66">
        <f t="shared" si="94"/>
        <v>0</v>
      </c>
      <c r="BC221" s="66">
        <f t="shared" si="94"/>
        <v>0</v>
      </c>
      <c r="BD221" s="66">
        <f t="shared" si="94"/>
        <v>0</v>
      </c>
      <c r="BE221" s="66">
        <f t="shared" si="94"/>
        <v>0</v>
      </c>
      <c r="BF221" s="66">
        <f t="shared" si="94"/>
        <v>0</v>
      </c>
      <c r="BG221" s="66">
        <f t="shared" si="94"/>
        <v>0</v>
      </c>
      <c r="BH221" s="66">
        <f t="shared" si="94"/>
        <v>0</v>
      </c>
      <c r="BI221" s="66">
        <f t="shared" si="94"/>
        <v>0</v>
      </c>
      <c r="BJ221" s="66">
        <f t="shared" si="94"/>
        <v>0</v>
      </c>
      <c r="BK221" s="66">
        <f t="shared" si="94"/>
        <v>0</v>
      </c>
      <c r="BL221" s="66">
        <f t="shared" si="94"/>
        <v>0</v>
      </c>
      <c r="BM221" s="66">
        <f t="shared" si="94"/>
        <v>0</v>
      </c>
      <c r="BN221" s="66">
        <f t="shared" si="94"/>
        <v>0</v>
      </c>
      <c r="BO221" s="66">
        <f t="shared" si="94"/>
        <v>0</v>
      </c>
      <c r="BP221" s="66">
        <f t="shared" si="94"/>
        <v>0</v>
      </c>
      <c r="BQ221" s="66">
        <f t="shared" si="94"/>
        <v>0</v>
      </c>
      <c r="BR221" s="66">
        <f t="shared" si="94"/>
        <v>0</v>
      </c>
      <c r="BS221" s="66">
        <f t="shared" si="95"/>
        <v>0</v>
      </c>
      <c r="BT221" s="66">
        <f t="shared" si="95"/>
        <v>0</v>
      </c>
      <c r="BU221" s="66">
        <f t="shared" si="95"/>
        <v>0</v>
      </c>
      <c r="BV221" s="66">
        <f t="shared" si="95"/>
        <v>0</v>
      </c>
      <c r="BW221" s="66">
        <f t="shared" si="95"/>
        <v>0</v>
      </c>
      <c r="BX221" s="66">
        <f t="shared" si="95"/>
        <v>0</v>
      </c>
      <c r="BY221" s="66">
        <f t="shared" si="95"/>
        <v>0</v>
      </c>
      <c r="BZ221" s="66">
        <f t="shared" si="95"/>
        <v>0</v>
      </c>
      <c r="CA221" s="66">
        <f t="shared" si="95"/>
        <v>0</v>
      </c>
      <c r="CB221" s="66">
        <f t="shared" si="95"/>
        <v>0</v>
      </c>
      <c r="CC221" s="66">
        <f t="shared" si="95"/>
        <v>0</v>
      </c>
      <c r="CD221" s="66">
        <f t="shared" si="95"/>
        <v>0</v>
      </c>
      <c r="CE221" s="66">
        <f t="shared" si="95"/>
        <v>0</v>
      </c>
      <c r="CF221" s="66">
        <f t="shared" si="95"/>
        <v>0</v>
      </c>
      <c r="CG221" s="66">
        <f t="shared" si="95"/>
        <v>0</v>
      </c>
      <c r="CH221" s="66">
        <f t="shared" si="95"/>
        <v>0</v>
      </c>
      <c r="CI221" s="66">
        <f t="shared" si="95"/>
        <v>0</v>
      </c>
      <c r="CJ221" s="66">
        <f t="shared" si="95"/>
        <v>0</v>
      </c>
      <c r="CK221" s="66">
        <f t="shared" si="95"/>
        <v>0</v>
      </c>
      <c r="CL221" s="66">
        <f t="shared" si="95"/>
        <v>0</v>
      </c>
      <c r="CM221" s="66">
        <f t="shared" si="95"/>
        <v>0</v>
      </c>
      <c r="CN221" s="66">
        <f t="shared" si="95"/>
        <v>0</v>
      </c>
      <c r="CO221" s="66">
        <f t="shared" si="95"/>
        <v>0</v>
      </c>
      <c r="CP221" s="66">
        <f t="shared" si="95"/>
        <v>0</v>
      </c>
      <c r="CQ221" s="66">
        <f t="shared" si="95"/>
        <v>0</v>
      </c>
      <c r="CR221" s="66">
        <f t="shared" si="95"/>
        <v>0</v>
      </c>
      <c r="CS221" s="66">
        <f t="shared" si="95"/>
        <v>0</v>
      </c>
      <c r="CT221" s="3"/>
    </row>
    <row r="222" spans="3:98" customFormat="1" hidden="1" x14ac:dyDescent="0.35">
      <c r="C222" s="81" t="str">
        <f t="shared" si="91"/>
        <v/>
      </c>
      <c r="D222" s="17" t="str">
        <f t="shared" si="92"/>
        <v/>
      </c>
      <c r="E222" s="492">
        <f>G222+NPV(G.Asm!$F$40,H222:INDEX(H222:CS222,RP))</f>
        <v>0</v>
      </c>
      <c r="F222" s="492">
        <f t="shared" si="93"/>
        <v>0</v>
      </c>
      <c r="G222" s="66">
        <f t="shared" si="94"/>
        <v>0</v>
      </c>
      <c r="H222" s="66">
        <f t="shared" si="94"/>
        <v>0</v>
      </c>
      <c r="I222" s="66">
        <f t="shared" si="94"/>
        <v>0</v>
      </c>
      <c r="J222" s="66">
        <f t="shared" si="94"/>
        <v>0</v>
      </c>
      <c r="K222" s="66">
        <f t="shared" si="94"/>
        <v>0</v>
      </c>
      <c r="L222" s="66">
        <f t="shared" si="94"/>
        <v>0</v>
      </c>
      <c r="M222" s="66">
        <f t="shared" si="94"/>
        <v>0</v>
      </c>
      <c r="N222" s="66">
        <f t="shared" si="94"/>
        <v>0</v>
      </c>
      <c r="O222" s="66">
        <f t="shared" si="94"/>
        <v>0</v>
      </c>
      <c r="P222" s="66">
        <f t="shared" si="94"/>
        <v>0</v>
      </c>
      <c r="Q222" s="66">
        <f t="shared" si="94"/>
        <v>0</v>
      </c>
      <c r="R222" s="66">
        <f t="shared" si="94"/>
        <v>0</v>
      </c>
      <c r="S222" s="66">
        <f t="shared" si="94"/>
        <v>0</v>
      </c>
      <c r="T222" s="66">
        <f t="shared" si="94"/>
        <v>0</v>
      </c>
      <c r="U222" s="66">
        <f t="shared" si="94"/>
        <v>0</v>
      </c>
      <c r="V222" s="66">
        <f t="shared" si="94"/>
        <v>0</v>
      </c>
      <c r="W222" s="66">
        <f t="shared" si="94"/>
        <v>0</v>
      </c>
      <c r="X222" s="66">
        <f t="shared" si="94"/>
        <v>0</v>
      </c>
      <c r="Y222" s="66">
        <f t="shared" si="94"/>
        <v>0</v>
      </c>
      <c r="Z222" s="66">
        <f t="shared" si="94"/>
        <v>0</v>
      </c>
      <c r="AA222" s="66">
        <f t="shared" si="94"/>
        <v>0</v>
      </c>
      <c r="AB222" s="66">
        <f t="shared" si="94"/>
        <v>0</v>
      </c>
      <c r="AC222" s="66">
        <f t="shared" si="94"/>
        <v>0</v>
      </c>
      <c r="AD222" s="66">
        <f t="shared" si="94"/>
        <v>0</v>
      </c>
      <c r="AE222" s="66">
        <f t="shared" si="94"/>
        <v>0</v>
      </c>
      <c r="AF222" s="66">
        <f t="shared" si="94"/>
        <v>0</v>
      </c>
      <c r="AG222" s="66">
        <f t="shared" si="94"/>
        <v>0</v>
      </c>
      <c r="AH222" s="66">
        <f t="shared" si="94"/>
        <v>0</v>
      </c>
      <c r="AI222" s="66">
        <f t="shared" si="94"/>
        <v>0</v>
      </c>
      <c r="AJ222" s="66">
        <f t="shared" si="94"/>
        <v>0</v>
      </c>
      <c r="AK222" s="66">
        <f t="shared" si="94"/>
        <v>0</v>
      </c>
      <c r="AL222" s="66">
        <f t="shared" si="94"/>
        <v>0</v>
      </c>
      <c r="AM222" s="66">
        <f t="shared" si="94"/>
        <v>0</v>
      </c>
      <c r="AN222" s="66">
        <f t="shared" si="94"/>
        <v>0</v>
      </c>
      <c r="AO222" s="66">
        <f t="shared" si="94"/>
        <v>0</v>
      </c>
      <c r="AP222" s="66">
        <f t="shared" si="94"/>
        <v>0</v>
      </c>
      <c r="AQ222" s="66">
        <f t="shared" si="94"/>
        <v>0</v>
      </c>
      <c r="AR222" s="66">
        <f t="shared" si="94"/>
        <v>0</v>
      </c>
      <c r="AS222" s="66">
        <f t="shared" si="94"/>
        <v>0</v>
      </c>
      <c r="AT222" s="66">
        <f t="shared" si="94"/>
        <v>0</v>
      </c>
      <c r="AU222" s="66">
        <f t="shared" si="94"/>
        <v>0</v>
      </c>
      <c r="AV222" s="66">
        <f t="shared" si="94"/>
        <v>0</v>
      </c>
      <c r="AW222" s="66">
        <f t="shared" si="94"/>
        <v>0</v>
      </c>
      <c r="AX222" s="66">
        <f t="shared" si="94"/>
        <v>0</v>
      </c>
      <c r="AY222" s="66">
        <f t="shared" si="94"/>
        <v>0</v>
      </c>
      <c r="AZ222" s="66">
        <f t="shared" si="94"/>
        <v>0</v>
      </c>
      <c r="BA222" s="66">
        <f t="shared" si="94"/>
        <v>0</v>
      </c>
      <c r="BB222" s="66">
        <f t="shared" si="94"/>
        <v>0</v>
      </c>
      <c r="BC222" s="66">
        <f t="shared" si="94"/>
        <v>0</v>
      </c>
      <c r="BD222" s="66">
        <f t="shared" si="94"/>
        <v>0</v>
      </c>
      <c r="BE222" s="66">
        <f t="shared" si="94"/>
        <v>0</v>
      </c>
      <c r="BF222" s="66">
        <f t="shared" si="94"/>
        <v>0</v>
      </c>
      <c r="BG222" s="66">
        <f t="shared" si="94"/>
        <v>0</v>
      </c>
      <c r="BH222" s="66">
        <f t="shared" si="94"/>
        <v>0</v>
      </c>
      <c r="BI222" s="66">
        <f t="shared" si="94"/>
        <v>0</v>
      </c>
      <c r="BJ222" s="66">
        <f t="shared" si="94"/>
        <v>0</v>
      </c>
      <c r="BK222" s="66">
        <f t="shared" si="94"/>
        <v>0</v>
      </c>
      <c r="BL222" s="66">
        <f t="shared" si="94"/>
        <v>0</v>
      </c>
      <c r="BM222" s="66">
        <f t="shared" si="94"/>
        <v>0</v>
      </c>
      <c r="BN222" s="66">
        <f t="shared" si="94"/>
        <v>0</v>
      </c>
      <c r="BO222" s="66">
        <f t="shared" si="94"/>
        <v>0</v>
      </c>
      <c r="BP222" s="66">
        <f t="shared" si="94"/>
        <v>0</v>
      </c>
      <c r="BQ222" s="66">
        <f t="shared" si="94"/>
        <v>0</v>
      </c>
      <c r="BR222" s="66">
        <f>IFERROR($D222*BR48,0)</f>
        <v>0</v>
      </c>
      <c r="BS222" s="66">
        <f t="shared" si="95"/>
        <v>0</v>
      </c>
      <c r="BT222" s="66">
        <f t="shared" si="95"/>
        <v>0</v>
      </c>
      <c r="BU222" s="66">
        <f t="shared" si="95"/>
        <v>0</v>
      </c>
      <c r="BV222" s="66">
        <f t="shared" si="95"/>
        <v>0</v>
      </c>
      <c r="BW222" s="66">
        <f t="shared" si="95"/>
        <v>0</v>
      </c>
      <c r="BX222" s="66">
        <f t="shared" si="95"/>
        <v>0</v>
      </c>
      <c r="BY222" s="66">
        <f t="shared" si="95"/>
        <v>0</v>
      </c>
      <c r="BZ222" s="66">
        <f t="shared" si="95"/>
        <v>0</v>
      </c>
      <c r="CA222" s="66">
        <f t="shared" si="95"/>
        <v>0</v>
      </c>
      <c r="CB222" s="66">
        <f t="shared" si="95"/>
        <v>0</v>
      </c>
      <c r="CC222" s="66">
        <f t="shared" si="95"/>
        <v>0</v>
      </c>
      <c r="CD222" s="66">
        <f t="shared" si="95"/>
        <v>0</v>
      </c>
      <c r="CE222" s="66">
        <f t="shared" si="95"/>
        <v>0</v>
      </c>
      <c r="CF222" s="66">
        <f t="shared" si="95"/>
        <v>0</v>
      </c>
      <c r="CG222" s="66">
        <f t="shared" si="95"/>
        <v>0</v>
      </c>
      <c r="CH222" s="66">
        <f t="shared" si="95"/>
        <v>0</v>
      </c>
      <c r="CI222" s="66">
        <f t="shared" si="95"/>
        <v>0</v>
      </c>
      <c r="CJ222" s="66">
        <f t="shared" si="95"/>
        <v>0</v>
      </c>
      <c r="CK222" s="66">
        <f t="shared" si="95"/>
        <v>0</v>
      </c>
      <c r="CL222" s="66">
        <f t="shared" si="95"/>
        <v>0</v>
      </c>
      <c r="CM222" s="66">
        <f t="shared" si="95"/>
        <v>0</v>
      </c>
      <c r="CN222" s="66">
        <f t="shared" si="95"/>
        <v>0</v>
      </c>
      <c r="CO222" s="66">
        <f t="shared" si="95"/>
        <v>0</v>
      </c>
      <c r="CP222" s="66">
        <f t="shared" si="95"/>
        <v>0</v>
      </c>
      <c r="CQ222" s="66">
        <f t="shared" si="95"/>
        <v>0</v>
      </c>
      <c r="CR222" s="66">
        <f t="shared" si="95"/>
        <v>0</v>
      </c>
      <c r="CS222" s="66">
        <f t="shared" si="95"/>
        <v>0</v>
      </c>
      <c r="CT222" s="3"/>
    </row>
    <row r="223" spans="3:98" customFormat="1" hidden="1" x14ac:dyDescent="0.35">
      <c r="C223" s="81" t="str">
        <f t="shared" si="91"/>
        <v/>
      </c>
      <c r="D223" s="17" t="str">
        <f t="shared" si="92"/>
        <v/>
      </c>
      <c r="E223" s="492">
        <f>G223+NPV(G.Asm!$F$40,H223:INDEX(H223:CS223,RP))</f>
        <v>0</v>
      </c>
      <c r="F223" s="492">
        <f t="shared" si="93"/>
        <v>0</v>
      </c>
      <c r="G223" s="66">
        <f t="shared" ref="G223:BR226" si="96">IFERROR($D223*G49,0)</f>
        <v>0</v>
      </c>
      <c r="H223" s="66">
        <f t="shared" si="96"/>
        <v>0</v>
      </c>
      <c r="I223" s="66">
        <f t="shared" si="96"/>
        <v>0</v>
      </c>
      <c r="J223" s="66">
        <f t="shared" si="96"/>
        <v>0</v>
      </c>
      <c r="K223" s="66">
        <f t="shared" si="96"/>
        <v>0</v>
      </c>
      <c r="L223" s="66">
        <f t="shared" si="96"/>
        <v>0</v>
      </c>
      <c r="M223" s="66">
        <f t="shared" si="96"/>
        <v>0</v>
      </c>
      <c r="N223" s="66">
        <f t="shared" si="96"/>
        <v>0</v>
      </c>
      <c r="O223" s="66">
        <f t="shared" si="96"/>
        <v>0</v>
      </c>
      <c r="P223" s="66">
        <f t="shared" si="96"/>
        <v>0</v>
      </c>
      <c r="Q223" s="66">
        <f t="shared" si="96"/>
        <v>0</v>
      </c>
      <c r="R223" s="66">
        <f t="shared" si="96"/>
        <v>0</v>
      </c>
      <c r="S223" s="66">
        <f t="shared" si="96"/>
        <v>0</v>
      </c>
      <c r="T223" s="66">
        <f t="shared" si="96"/>
        <v>0</v>
      </c>
      <c r="U223" s="66">
        <f t="shared" si="96"/>
        <v>0</v>
      </c>
      <c r="V223" s="66">
        <f t="shared" si="96"/>
        <v>0</v>
      </c>
      <c r="W223" s="66">
        <f t="shared" si="96"/>
        <v>0</v>
      </c>
      <c r="X223" s="66">
        <f t="shared" si="96"/>
        <v>0</v>
      </c>
      <c r="Y223" s="66">
        <f t="shared" si="96"/>
        <v>0</v>
      </c>
      <c r="Z223" s="66">
        <f t="shared" si="96"/>
        <v>0</v>
      </c>
      <c r="AA223" s="66">
        <f t="shared" si="96"/>
        <v>0</v>
      </c>
      <c r="AB223" s="66">
        <f t="shared" si="96"/>
        <v>0</v>
      </c>
      <c r="AC223" s="66">
        <f t="shared" si="96"/>
        <v>0</v>
      </c>
      <c r="AD223" s="66">
        <f t="shared" si="96"/>
        <v>0</v>
      </c>
      <c r="AE223" s="66">
        <f t="shared" si="96"/>
        <v>0</v>
      </c>
      <c r="AF223" s="66">
        <f t="shared" si="96"/>
        <v>0</v>
      </c>
      <c r="AG223" s="66">
        <f t="shared" si="96"/>
        <v>0</v>
      </c>
      <c r="AH223" s="66">
        <f t="shared" si="96"/>
        <v>0</v>
      </c>
      <c r="AI223" s="66">
        <f t="shared" si="96"/>
        <v>0</v>
      </c>
      <c r="AJ223" s="66">
        <f t="shared" si="96"/>
        <v>0</v>
      </c>
      <c r="AK223" s="66">
        <f t="shared" si="96"/>
        <v>0</v>
      </c>
      <c r="AL223" s="66">
        <f t="shared" si="96"/>
        <v>0</v>
      </c>
      <c r="AM223" s="66">
        <f t="shared" si="96"/>
        <v>0</v>
      </c>
      <c r="AN223" s="66">
        <f t="shared" si="96"/>
        <v>0</v>
      </c>
      <c r="AO223" s="66">
        <f t="shared" si="96"/>
        <v>0</v>
      </c>
      <c r="AP223" s="66">
        <f t="shared" si="96"/>
        <v>0</v>
      </c>
      <c r="AQ223" s="66">
        <f t="shared" si="96"/>
        <v>0</v>
      </c>
      <c r="AR223" s="66">
        <f t="shared" si="96"/>
        <v>0</v>
      </c>
      <c r="AS223" s="66">
        <f t="shared" si="96"/>
        <v>0</v>
      </c>
      <c r="AT223" s="66">
        <f t="shared" si="96"/>
        <v>0</v>
      </c>
      <c r="AU223" s="66">
        <f t="shared" si="96"/>
        <v>0</v>
      </c>
      <c r="AV223" s="66">
        <f t="shared" si="96"/>
        <v>0</v>
      </c>
      <c r="AW223" s="66">
        <f t="shared" si="96"/>
        <v>0</v>
      </c>
      <c r="AX223" s="66">
        <f t="shared" si="96"/>
        <v>0</v>
      </c>
      <c r="AY223" s="66">
        <f t="shared" si="96"/>
        <v>0</v>
      </c>
      <c r="AZ223" s="66">
        <f t="shared" si="96"/>
        <v>0</v>
      </c>
      <c r="BA223" s="66">
        <f t="shared" si="96"/>
        <v>0</v>
      </c>
      <c r="BB223" s="66">
        <f t="shared" si="96"/>
        <v>0</v>
      </c>
      <c r="BC223" s="66">
        <f t="shared" si="96"/>
        <v>0</v>
      </c>
      <c r="BD223" s="66">
        <f t="shared" si="96"/>
        <v>0</v>
      </c>
      <c r="BE223" s="66">
        <f t="shared" si="96"/>
        <v>0</v>
      </c>
      <c r="BF223" s="66">
        <f t="shared" si="96"/>
        <v>0</v>
      </c>
      <c r="BG223" s="66">
        <f t="shared" si="96"/>
        <v>0</v>
      </c>
      <c r="BH223" s="66">
        <f t="shared" si="96"/>
        <v>0</v>
      </c>
      <c r="BI223" s="66">
        <f t="shared" si="96"/>
        <v>0</v>
      </c>
      <c r="BJ223" s="66">
        <f t="shared" si="96"/>
        <v>0</v>
      </c>
      <c r="BK223" s="66">
        <f t="shared" si="96"/>
        <v>0</v>
      </c>
      <c r="BL223" s="66">
        <f t="shared" si="96"/>
        <v>0</v>
      </c>
      <c r="BM223" s="66">
        <f t="shared" si="96"/>
        <v>0</v>
      </c>
      <c r="BN223" s="66">
        <f t="shared" si="96"/>
        <v>0</v>
      </c>
      <c r="BO223" s="66">
        <f t="shared" si="96"/>
        <v>0</v>
      </c>
      <c r="BP223" s="66">
        <f t="shared" si="96"/>
        <v>0</v>
      </c>
      <c r="BQ223" s="66">
        <f t="shared" si="96"/>
        <v>0</v>
      </c>
      <c r="BR223" s="66">
        <f t="shared" si="96"/>
        <v>0</v>
      </c>
      <c r="BS223" s="66">
        <f t="shared" si="95"/>
        <v>0</v>
      </c>
      <c r="BT223" s="66">
        <f t="shared" si="95"/>
        <v>0</v>
      </c>
      <c r="BU223" s="66">
        <f t="shared" si="95"/>
        <v>0</v>
      </c>
      <c r="BV223" s="66">
        <f t="shared" si="95"/>
        <v>0</v>
      </c>
      <c r="BW223" s="66">
        <f t="shared" si="95"/>
        <v>0</v>
      </c>
      <c r="BX223" s="66">
        <f t="shared" si="95"/>
        <v>0</v>
      </c>
      <c r="BY223" s="66">
        <f t="shared" si="95"/>
        <v>0</v>
      </c>
      <c r="BZ223" s="66">
        <f t="shared" si="95"/>
        <v>0</v>
      </c>
      <c r="CA223" s="66">
        <f t="shared" si="95"/>
        <v>0</v>
      </c>
      <c r="CB223" s="66">
        <f t="shared" si="95"/>
        <v>0</v>
      </c>
      <c r="CC223" s="66">
        <f t="shared" si="95"/>
        <v>0</v>
      </c>
      <c r="CD223" s="66">
        <f t="shared" si="95"/>
        <v>0</v>
      </c>
      <c r="CE223" s="66">
        <f t="shared" si="95"/>
        <v>0</v>
      </c>
      <c r="CF223" s="66">
        <f t="shared" si="95"/>
        <v>0</v>
      </c>
      <c r="CG223" s="66">
        <f t="shared" si="95"/>
        <v>0</v>
      </c>
      <c r="CH223" s="66">
        <f t="shared" si="95"/>
        <v>0</v>
      </c>
      <c r="CI223" s="66">
        <f t="shared" si="95"/>
        <v>0</v>
      </c>
      <c r="CJ223" s="66">
        <f t="shared" si="95"/>
        <v>0</v>
      </c>
      <c r="CK223" s="66">
        <f t="shared" si="95"/>
        <v>0</v>
      </c>
      <c r="CL223" s="66">
        <f t="shared" si="95"/>
        <v>0</v>
      </c>
      <c r="CM223" s="66">
        <f t="shared" si="95"/>
        <v>0</v>
      </c>
      <c r="CN223" s="66">
        <f t="shared" si="95"/>
        <v>0</v>
      </c>
      <c r="CO223" s="66">
        <f t="shared" si="95"/>
        <v>0</v>
      </c>
      <c r="CP223" s="66">
        <f t="shared" si="95"/>
        <v>0</v>
      </c>
      <c r="CQ223" s="66">
        <f t="shared" si="95"/>
        <v>0</v>
      </c>
      <c r="CR223" s="66">
        <f t="shared" si="95"/>
        <v>0</v>
      </c>
      <c r="CS223" s="66">
        <f t="shared" si="95"/>
        <v>0</v>
      </c>
      <c r="CT223" s="3"/>
    </row>
    <row r="224" spans="3:98" customFormat="1" hidden="1" x14ac:dyDescent="0.35">
      <c r="C224" s="81" t="str">
        <f t="shared" si="91"/>
        <v/>
      </c>
      <c r="D224" s="17" t="str">
        <f t="shared" si="92"/>
        <v/>
      </c>
      <c r="E224" s="492">
        <f>G224+NPV(G.Asm!$F$40,H224:INDEX(H224:CS224,RP))</f>
        <v>0</v>
      </c>
      <c r="F224" s="492">
        <f t="shared" si="93"/>
        <v>0</v>
      </c>
      <c r="G224" s="66">
        <f t="shared" si="96"/>
        <v>0</v>
      </c>
      <c r="H224" s="66">
        <f t="shared" si="96"/>
        <v>0</v>
      </c>
      <c r="I224" s="66">
        <f t="shared" si="96"/>
        <v>0</v>
      </c>
      <c r="J224" s="66">
        <f t="shared" si="96"/>
        <v>0</v>
      </c>
      <c r="K224" s="66">
        <f t="shared" si="96"/>
        <v>0</v>
      </c>
      <c r="L224" s="66">
        <f t="shared" si="96"/>
        <v>0</v>
      </c>
      <c r="M224" s="66">
        <f t="shared" si="96"/>
        <v>0</v>
      </c>
      <c r="N224" s="66">
        <f t="shared" si="96"/>
        <v>0</v>
      </c>
      <c r="O224" s="66">
        <f t="shared" si="96"/>
        <v>0</v>
      </c>
      <c r="P224" s="66">
        <f t="shared" si="96"/>
        <v>0</v>
      </c>
      <c r="Q224" s="66">
        <f t="shared" si="96"/>
        <v>0</v>
      </c>
      <c r="R224" s="66">
        <f t="shared" si="96"/>
        <v>0</v>
      </c>
      <c r="S224" s="66">
        <f t="shared" si="96"/>
        <v>0</v>
      </c>
      <c r="T224" s="66">
        <f t="shared" si="96"/>
        <v>0</v>
      </c>
      <c r="U224" s="66">
        <f t="shared" si="96"/>
        <v>0</v>
      </c>
      <c r="V224" s="66">
        <f t="shared" si="96"/>
        <v>0</v>
      </c>
      <c r="W224" s="66">
        <f t="shared" si="96"/>
        <v>0</v>
      </c>
      <c r="X224" s="66">
        <f t="shared" si="96"/>
        <v>0</v>
      </c>
      <c r="Y224" s="66">
        <f t="shared" si="96"/>
        <v>0</v>
      </c>
      <c r="Z224" s="66">
        <f t="shared" si="96"/>
        <v>0</v>
      </c>
      <c r="AA224" s="66">
        <f t="shared" si="96"/>
        <v>0</v>
      </c>
      <c r="AB224" s="66">
        <f t="shared" si="96"/>
        <v>0</v>
      </c>
      <c r="AC224" s="66">
        <f t="shared" si="96"/>
        <v>0</v>
      </c>
      <c r="AD224" s="66">
        <f t="shared" si="96"/>
        <v>0</v>
      </c>
      <c r="AE224" s="66">
        <f t="shared" si="96"/>
        <v>0</v>
      </c>
      <c r="AF224" s="66">
        <f t="shared" si="96"/>
        <v>0</v>
      </c>
      <c r="AG224" s="66">
        <f t="shared" si="96"/>
        <v>0</v>
      </c>
      <c r="AH224" s="66">
        <f t="shared" si="96"/>
        <v>0</v>
      </c>
      <c r="AI224" s="66">
        <f t="shared" si="96"/>
        <v>0</v>
      </c>
      <c r="AJ224" s="66">
        <f t="shared" si="96"/>
        <v>0</v>
      </c>
      <c r="AK224" s="66">
        <f t="shared" si="96"/>
        <v>0</v>
      </c>
      <c r="AL224" s="66">
        <f t="shared" si="96"/>
        <v>0</v>
      </c>
      <c r="AM224" s="66">
        <f t="shared" si="96"/>
        <v>0</v>
      </c>
      <c r="AN224" s="66">
        <f t="shared" si="96"/>
        <v>0</v>
      </c>
      <c r="AO224" s="66">
        <f t="shared" si="96"/>
        <v>0</v>
      </c>
      <c r="AP224" s="66">
        <f t="shared" si="96"/>
        <v>0</v>
      </c>
      <c r="AQ224" s="66">
        <f t="shared" si="96"/>
        <v>0</v>
      </c>
      <c r="AR224" s="66">
        <f t="shared" si="96"/>
        <v>0</v>
      </c>
      <c r="AS224" s="66">
        <f t="shared" si="96"/>
        <v>0</v>
      </c>
      <c r="AT224" s="66">
        <f t="shared" si="96"/>
        <v>0</v>
      </c>
      <c r="AU224" s="66">
        <f t="shared" si="96"/>
        <v>0</v>
      </c>
      <c r="AV224" s="66">
        <f t="shared" si="96"/>
        <v>0</v>
      </c>
      <c r="AW224" s="66">
        <f t="shared" si="96"/>
        <v>0</v>
      </c>
      <c r="AX224" s="66">
        <f t="shared" si="96"/>
        <v>0</v>
      </c>
      <c r="AY224" s="66">
        <f t="shared" si="96"/>
        <v>0</v>
      </c>
      <c r="AZ224" s="66">
        <f t="shared" si="96"/>
        <v>0</v>
      </c>
      <c r="BA224" s="66">
        <f t="shared" si="96"/>
        <v>0</v>
      </c>
      <c r="BB224" s="66">
        <f t="shared" si="96"/>
        <v>0</v>
      </c>
      <c r="BC224" s="66">
        <f t="shared" si="96"/>
        <v>0</v>
      </c>
      <c r="BD224" s="66">
        <f t="shared" si="96"/>
        <v>0</v>
      </c>
      <c r="BE224" s="66">
        <f t="shared" si="96"/>
        <v>0</v>
      </c>
      <c r="BF224" s="66">
        <f t="shared" si="96"/>
        <v>0</v>
      </c>
      <c r="BG224" s="66">
        <f t="shared" si="96"/>
        <v>0</v>
      </c>
      <c r="BH224" s="66">
        <f t="shared" si="96"/>
        <v>0</v>
      </c>
      <c r="BI224" s="66">
        <f t="shared" si="96"/>
        <v>0</v>
      </c>
      <c r="BJ224" s="66">
        <f t="shared" si="96"/>
        <v>0</v>
      </c>
      <c r="BK224" s="66">
        <f t="shared" si="96"/>
        <v>0</v>
      </c>
      <c r="BL224" s="66">
        <f t="shared" si="96"/>
        <v>0</v>
      </c>
      <c r="BM224" s="66">
        <f t="shared" si="96"/>
        <v>0</v>
      </c>
      <c r="BN224" s="66">
        <f t="shared" si="96"/>
        <v>0</v>
      </c>
      <c r="BO224" s="66">
        <f t="shared" si="96"/>
        <v>0</v>
      </c>
      <c r="BP224" s="66">
        <f t="shared" si="96"/>
        <v>0</v>
      </c>
      <c r="BQ224" s="66">
        <f t="shared" si="96"/>
        <v>0</v>
      </c>
      <c r="BR224" s="66">
        <f t="shared" si="96"/>
        <v>0</v>
      </c>
      <c r="BS224" s="66">
        <f t="shared" si="95"/>
        <v>0</v>
      </c>
      <c r="BT224" s="66">
        <f t="shared" si="95"/>
        <v>0</v>
      </c>
      <c r="BU224" s="66">
        <f t="shared" si="95"/>
        <v>0</v>
      </c>
      <c r="BV224" s="66">
        <f t="shared" si="95"/>
        <v>0</v>
      </c>
      <c r="BW224" s="66">
        <f t="shared" si="95"/>
        <v>0</v>
      </c>
      <c r="BX224" s="66">
        <f t="shared" si="95"/>
        <v>0</v>
      </c>
      <c r="BY224" s="66">
        <f t="shared" si="95"/>
        <v>0</v>
      </c>
      <c r="BZ224" s="66">
        <f t="shared" si="95"/>
        <v>0</v>
      </c>
      <c r="CA224" s="66">
        <f t="shared" si="95"/>
        <v>0</v>
      </c>
      <c r="CB224" s="66">
        <f t="shared" si="95"/>
        <v>0</v>
      </c>
      <c r="CC224" s="66">
        <f t="shared" si="95"/>
        <v>0</v>
      </c>
      <c r="CD224" s="66">
        <f t="shared" si="95"/>
        <v>0</v>
      </c>
      <c r="CE224" s="66">
        <f t="shared" si="95"/>
        <v>0</v>
      </c>
      <c r="CF224" s="66">
        <f t="shared" si="95"/>
        <v>0</v>
      </c>
      <c r="CG224" s="66">
        <f t="shared" si="95"/>
        <v>0</v>
      </c>
      <c r="CH224" s="66">
        <f t="shared" si="95"/>
        <v>0</v>
      </c>
      <c r="CI224" s="66">
        <f t="shared" si="95"/>
        <v>0</v>
      </c>
      <c r="CJ224" s="66">
        <f t="shared" si="95"/>
        <v>0</v>
      </c>
      <c r="CK224" s="66">
        <f t="shared" si="95"/>
        <v>0</v>
      </c>
      <c r="CL224" s="66">
        <f t="shared" si="95"/>
        <v>0</v>
      </c>
      <c r="CM224" s="66">
        <f t="shared" si="95"/>
        <v>0</v>
      </c>
      <c r="CN224" s="66">
        <f t="shared" si="95"/>
        <v>0</v>
      </c>
      <c r="CO224" s="66">
        <f t="shared" si="95"/>
        <v>0</v>
      </c>
      <c r="CP224" s="66">
        <f t="shared" si="95"/>
        <v>0</v>
      </c>
      <c r="CQ224" s="66">
        <f t="shared" si="95"/>
        <v>0</v>
      </c>
      <c r="CR224" s="66">
        <f t="shared" si="95"/>
        <v>0</v>
      </c>
      <c r="CS224" s="66">
        <f t="shared" si="95"/>
        <v>0</v>
      </c>
      <c r="CT224" s="3"/>
    </row>
    <row r="225" spans="3:98" customFormat="1" hidden="1" x14ac:dyDescent="0.35">
      <c r="C225" s="81" t="str">
        <f t="shared" si="91"/>
        <v/>
      </c>
      <c r="D225" s="17" t="str">
        <f t="shared" si="92"/>
        <v/>
      </c>
      <c r="E225" s="492">
        <f>G225+NPV(G.Asm!$F$40,H225:INDEX(H225:CS225,RP))</f>
        <v>0</v>
      </c>
      <c r="F225" s="492">
        <f t="shared" si="93"/>
        <v>0</v>
      </c>
      <c r="G225" s="66">
        <f t="shared" si="96"/>
        <v>0</v>
      </c>
      <c r="H225" s="66">
        <f t="shared" si="96"/>
        <v>0</v>
      </c>
      <c r="I225" s="66">
        <f t="shared" si="96"/>
        <v>0</v>
      </c>
      <c r="J225" s="66">
        <f t="shared" si="96"/>
        <v>0</v>
      </c>
      <c r="K225" s="66">
        <f t="shared" si="96"/>
        <v>0</v>
      </c>
      <c r="L225" s="66">
        <f t="shared" si="96"/>
        <v>0</v>
      </c>
      <c r="M225" s="66">
        <f t="shared" si="96"/>
        <v>0</v>
      </c>
      <c r="N225" s="66">
        <f t="shared" si="96"/>
        <v>0</v>
      </c>
      <c r="O225" s="66">
        <f t="shared" si="96"/>
        <v>0</v>
      </c>
      <c r="P225" s="66">
        <f t="shared" si="96"/>
        <v>0</v>
      </c>
      <c r="Q225" s="66">
        <f t="shared" si="96"/>
        <v>0</v>
      </c>
      <c r="R225" s="66">
        <f t="shared" si="96"/>
        <v>0</v>
      </c>
      <c r="S225" s="66">
        <f t="shared" si="96"/>
        <v>0</v>
      </c>
      <c r="T225" s="66">
        <f t="shared" si="96"/>
        <v>0</v>
      </c>
      <c r="U225" s="66">
        <f t="shared" si="96"/>
        <v>0</v>
      </c>
      <c r="V225" s="66">
        <f t="shared" si="96"/>
        <v>0</v>
      </c>
      <c r="W225" s="66">
        <f t="shared" si="96"/>
        <v>0</v>
      </c>
      <c r="X225" s="66">
        <f t="shared" si="96"/>
        <v>0</v>
      </c>
      <c r="Y225" s="66">
        <f t="shared" si="96"/>
        <v>0</v>
      </c>
      <c r="Z225" s="66">
        <f t="shared" si="96"/>
        <v>0</v>
      </c>
      <c r="AA225" s="66">
        <f t="shared" si="96"/>
        <v>0</v>
      </c>
      <c r="AB225" s="66">
        <f t="shared" si="96"/>
        <v>0</v>
      </c>
      <c r="AC225" s="66">
        <f t="shared" si="96"/>
        <v>0</v>
      </c>
      <c r="AD225" s="66">
        <f t="shared" si="96"/>
        <v>0</v>
      </c>
      <c r="AE225" s="66">
        <f t="shared" si="96"/>
        <v>0</v>
      </c>
      <c r="AF225" s="66">
        <f t="shared" si="96"/>
        <v>0</v>
      </c>
      <c r="AG225" s="66">
        <f t="shared" si="96"/>
        <v>0</v>
      </c>
      <c r="AH225" s="66">
        <f t="shared" si="96"/>
        <v>0</v>
      </c>
      <c r="AI225" s="66">
        <f t="shared" si="96"/>
        <v>0</v>
      </c>
      <c r="AJ225" s="66">
        <f t="shared" si="96"/>
        <v>0</v>
      </c>
      <c r="AK225" s="66">
        <f t="shared" si="96"/>
        <v>0</v>
      </c>
      <c r="AL225" s="66">
        <f t="shared" si="96"/>
        <v>0</v>
      </c>
      <c r="AM225" s="66">
        <f t="shared" si="96"/>
        <v>0</v>
      </c>
      <c r="AN225" s="66">
        <f t="shared" si="96"/>
        <v>0</v>
      </c>
      <c r="AO225" s="66">
        <f t="shared" si="96"/>
        <v>0</v>
      </c>
      <c r="AP225" s="66">
        <f t="shared" si="96"/>
        <v>0</v>
      </c>
      <c r="AQ225" s="66">
        <f t="shared" si="96"/>
        <v>0</v>
      </c>
      <c r="AR225" s="66">
        <f t="shared" si="96"/>
        <v>0</v>
      </c>
      <c r="AS225" s="66">
        <f t="shared" si="96"/>
        <v>0</v>
      </c>
      <c r="AT225" s="66">
        <f t="shared" si="96"/>
        <v>0</v>
      </c>
      <c r="AU225" s="66">
        <f t="shared" si="96"/>
        <v>0</v>
      </c>
      <c r="AV225" s="66">
        <f t="shared" si="96"/>
        <v>0</v>
      </c>
      <c r="AW225" s="66">
        <f t="shared" si="96"/>
        <v>0</v>
      </c>
      <c r="AX225" s="66">
        <f t="shared" si="96"/>
        <v>0</v>
      </c>
      <c r="AY225" s="66">
        <f t="shared" si="96"/>
        <v>0</v>
      </c>
      <c r="AZ225" s="66">
        <f t="shared" si="96"/>
        <v>0</v>
      </c>
      <c r="BA225" s="66">
        <f t="shared" si="96"/>
        <v>0</v>
      </c>
      <c r="BB225" s="66">
        <f t="shared" si="96"/>
        <v>0</v>
      </c>
      <c r="BC225" s="66">
        <f t="shared" si="96"/>
        <v>0</v>
      </c>
      <c r="BD225" s="66">
        <f t="shared" si="96"/>
        <v>0</v>
      </c>
      <c r="BE225" s="66">
        <f t="shared" si="96"/>
        <v>0</v>
      </c>
      <c r="BF225" s="66">
        <f t="shared" si="96"/>
        <v>0</v>
      </c>
      <c r="BG225" s="66">
        <f t="shared" si="96"/>
        <v>0</v>
      </c>
      <c r="BH225" s="66">
        <f t="shared" si="96"/>
        <v>0</v>
      </c>
      <c r="BI225" s="66">
        <f t="shared" si="96"/>
        <v>0</v>
      </c>
      <c r="BJ225" s="66">
        <f t="shared" si="96"/>
        <v>0</v>
      </c>
      <c r="BK225" s="66">
        <f t="shared" si="96"/>
        <v>0</v>
      </c>
      <c r="BL225" s="66">
        <f t="shared" si="96"/>
        <v>0</v>
      </c>
      <c r="BM225" s="66">
        <f t="shared" si="96"/>
        <v>0</v>
      </c>
      <c r="BN225" s="66">
        <f t="shared" si="96"/>
        <v>0</v>
      </c>
      <c r="BO225" s="66">
        <f t="shared" si="96"/>
        <v>0</v>
      </c>
      <c r="BP225" s="66">
        <f t="shared" si="96"/>
        <v>0</v>
      </c>
      <c r="BQ225" s="66">
        <f t="shared" si="96"/>
        <v>0</v>
      </c>
      <c r="BR225" s="66">
        <f t="shared" si="96"/>
        <v>0</v>
      </c>
      <c r="BS225" s="66">
        <f t="shared" si="95"/>
        <v>0</v>
      </c>
      <c r="BT225" s="66">
        <f t="shared" si="95"/>
        <v>0</v>
      </c>
      <c r="BU225" s="66">
        <f t="shared" si="95"/>
        <v>0</v>
      </c>
      <c r="BV225" s="66">
        <f t="shared" si="95"/>
        <v>0</v>
      </c>
      <c r="BW225" s="66">
        <f t="shared" si="95"/>
        <v>0</v>
      </c>
      <c r="BX225" s="66">
        <f t="shared" si="95"/>
        <v>0</v>
      </c>
      <c r="BY225" s="66">
        <f t="shared" si="95"/>
        <v>0</v>
      </c>
      <c r="BZ225" s="66">
        <f t="shared" si="95"/>
        <v>0</v>
      </c>
      <c r="CA225" s="66">
        <f t="shared" si="95"/>
        <v>0</v>
      </c>
      <c r="CB225" s="66">
        <f t="shared" si="95"/>
        <v>0</v>
      </c>
      <c r="CC225" s="66">
        <f t="shared" si="95"/>
        <v>0</v>
      </c>
      <c r="CD225" s="66">
        <f t="shared" si="95"/>
        <v>0</v>
      </c>
      <c r="CE225" s="66">
        <f t="shared" si="95"/>
        <v>0</v>
      </c>
      <c r="CF225" s="66">
        <f t="shared" si="95"/>
        <v>0</v>
      </c>
      <c r="CG225" s="66">
        <f t="shared" si="95"/>
        <v>0</v>
      </c>
      <c r="CH225" s="66">
        <f t="shared" si="95"/>
        <v>0</v>
      </c>
      <c r="CI225" s="66">
        <f t="shared" si="95"/>
        <v>0</v>
      </c>
      <c r="CJ225" s="66">
        <f t="shared" si="95"/>
        <v>0</v>
      </c>
      <c r="CK225" s="66">
        <f t="shared" si="95"/>
        <v>0</v>
      </c>
      <c r="CL225" s="66">
        <f t="shared" si="95"/>
        <v>0</v>
      </c>
      <c r="CM225" s="66">
        <f t="shared" si="95"/>
        <v>0</v>
      </c>
      <c r="CN225" s="66">
        <f t="shared" si="95"/>
        <v>0</v>
      </c>
      <c r="CO225" s="66">
        <f t="shared" si="95"/>
        <v>0</v>
      </c>
      <c r="CP225" s="66">
        <f t="shared" si="95"/>
        <v>0</v>
      </c>
      <c r="CQ225" s="66">
        <f t="shared" si="95"/>
        <v>0</v>
      </c>
      <c r="CR225" s="66">
        <f t="shared" si="95"/>
        <v>0</v>
      </c>
      <c r="CS225" s="66">
        <f t="shared" si="95"/>
        <v>0</v>
      </c>
      <c r="CT225" s="3"/>
    </row>
    <row r="226" spans="3:98" customFormat="1" hidden="1" x14ac:dyDescent="0.35">
      <c r="C226" s="81" t="str">
        <f t="shared" si="91"/>
        <v/>
      </c>
      <c r="D226" s="17" t="str">
        <f t="shared" si="92"/>
        <v/>
      </c>
      <c r="E226" s="492">
        <f>G226+NPV(G.Asm!$F$40,H226:INDEX(H226:CS226,RP))</f>
        <v>0</v>
      </c>
      <c r="F226" s="492">
        <f t="shared" si="93"/>
        <v>0</v>
      </c>
      <c r="G226" s="66">
        <f t="shared" si="96"/>
        <v>0</v>
      </c>
      <c r="H226" s="66">
        <f t="shared" si="96"/>
        <v>0</v>
      </c>
      <c r="I226" s="66">
        <f t="shared" si="96"/>
        <v>0</v>
      </c>
      <c r="J226" s="66">
        <f t="shared" si="96"/>
        <v>0</v>
      </c>
      <c r="K226" s="66">
        <f t="shared" si="96"/>
        <v>0</v>
      </c>
      <c r="L226" s="66">
        <f t="shared" si="96"/>
        <v>0</v>
      </c>
      <c r="M226" s="66">
        <f t="shared" si="96"/>
        <v>0</v>
      </c>
      <c r="N226" s="66">
        <f t="shared" si="96"/>
        <v>0</v>
      </c>
      <c r="O226" s="66">
        <f t="shared" si="96"/>
        <v>0</v>
      </c>
      <c r="P226" s="66">
        <f t="shared" si="96"/>
        <v>0</v>
      </c>
      <c r="Q226" s="66">
        <f t="shared" si="96"/>
        <v>0</v>
      </c>
      <c r="R226" s="66">
        <f t="shared" si="96"/>
        <v>0</v>
      </c>
      <c r="S226" s="66">
        <f t="shared" si="96"/>
        <v>0</v>
      </c>
      <c r="T226" s="66">
        <f t="shared" si="96"/>
        <v>0</v>
      </c>
      <c r="U226" s="66">
        <f t="shared" si="96"/>
        <v>0</v>
      </c>
      <c r="V226" s="66">
        <f t="shared" si="96"/>
        <v>0</v>
      </c>
      <c r="W226" s="66">
        <f t="shared" si="96"/>
        <v>0</v>
      </c>
      <c r="X226" s="66">
        <f t="shared" si="96"/>
        <v>0</v>
      </c>
      <c r="Y226" s="66">
        <f t="shared" si="96"/>
        <v>0</v>
      </c>
      <c r="Z226" s="66">
        <f t="shared" si="96"/>
        <v>0</v>
      </c>
      <c r="AA226" s="66">
        <f t="shared" si="96"/>
        <v>0</v>
      </c>
      <c r="AB226" s="66">
        <f t="shared" si="96"/>
        <v>0</v>
      </c>
      <c r="AC226" s="66">
        <f t="shared" si="96"/>
        <v>0</v>
      </c>
      <c r="AD226" s="66">
        <f t="shared" si="96"/>
        <v>0</v>
      </c>
      <c r="AE226" s="66">
        <f t="shared" si="96"/>
        <v>0</v>
      </c>
      <c r="AF226" s="66">
        <f t="shared" si="96"/>
        <v>0</v>
      </c>
      <c r="AG226" s="66">
        <f t="shared" si="96"/>
        <v>0</v>
      </c>
      <c r="AH226" s="66">
        <f t="shared" si="96"/>
        <v>0</v>
      </c>
      <c r="AI226" s="66">
        <f t="shared" si="96"/>
        <v>0</v>
      </c>
      <c r="AJ226" s="66">
        <f t="shared" si="96"/>
        <v>0</v>
      </c>
      <c r="AK226" s="66">
        <f t="shared" si="96"/>
        <v>0</v>
      </c>
      <c r="AL226" s="66">
        <f t="shared" si="96"/>
        <v>0</v>
      </c>
      <c r="AM226" s="66">
        <f t="shared" si="96"/>
        <v>0</v>
      </c>
      <c r="AN226" s="66">
        <f t="shared" si="96"/>
        <v>0</v>
      </c>
      <c r="AO226" s="66">
        <f t="shared" si="96"/>
        <v>0</v>
      </c>
      <c r="AP226" s="66">
        <f t="shared" si="96"/>
        <v>0</v>
      </c>
      <c r="AQ226" s="66">
        <f t="shared" si="96"/>
        <v>0</v>
      </c>
      <c r="AR226" s="66">
        <f t="shared" si="96"/>
        <v>0</v>
      </c>
      <c r="AS226" s="66">
        <f t="shared" si="96"/>
        <v>0</v>
      </c>
      <c r="AT226" s="66">
        <f t="shared" si="96"/>
        <v>0</v>
      </c>
      <c r="AU226" s="66">
        <f t="shared" si="96"/>
        <v>0</v>
      </c>
      <c r="AV226" s="66">
        <f t="shared" si="96"/>
        <v>0</v>
      </c>
      <c r="AW226" s="66">
        <f t="shared" si="96"/>
        <v>0</v>
      </c>
      <c r="AX226" s="66">
        <f t="shared" si="96"/>
        <v>0</v>
      </c>
      <c r="AY226" s="66">
        <f t="shared" si="96"/>
        <v>0</v>
      </c>
      <c r="AZ226" s="66">
        <f t="shared" si="96"/>
        <v>0</v>
      </c>
      <c r="BA226" s="66">
        <f t="shared" si="96"/>
        <v>0</v>
      </c>
      <c r="BB226" s="66">
        <f t="shared" si="96"/>
        <v>0</v>
      </c>
      <c r="BC226" s="66">
        <f t="shared" si="96"/>
        <v>0</v>
      </c>
      <c r="BD226" s="66">
        <f t="shared" si="96"/>
        <v>0</v>
      </c>
      <c r="BE226" s="66">
        <f t="shared" si="96"/>
        <v>0</v>
      </c>
      <c r="BF226" s="66">
        <f t="shared" si="96"/>
        <v>0</v>
      </c>
      <c r="BG226" s="66">
        <f t="shared" si="96"/>
        <v>0</v>
      </c>
      <c r="BH226" s="66">
        <f t="shared" si="96"/>
        <v>0</v>
      </c>
      <c r="BI226" s="66">
        <f t="shared" si="96"/>
        <v>0</v>
      </c>
      <c r="BJ226" s="66">
        <f t="shared" si="96"/>
        <v>0</v>
      </c>
      <c r="BK226" s="66">
        <f t="shared" si="96"/>
        <v>0</v>
      </c>
      <c r="BL226" s="66">
        <f t="shared" si="96"/>
        <v>0</v>
      </c>
      <c r="BM226" s="66">
        <f t="shared" si="96"/>
        <v>0</v>
      </c>
      <c r="BN226" s="66">
        <f t="shared" si="96"/>
        <v>0</v>
      </c>
      <c r="BO226" s="66">
        <f t="shared" si="96"/>
        <v>0</v>
      </c>
      <c r="BP226" s="66">
        <f t="shared" si="96"/>
        <v>0</v>
      </c>
      <c r="BQ226" s="66">
        <f t="shared" si="96"/>
        <v>0</v>
      </c>
      <c r="BR226" s="66">
        <f>IFERROR($D226*BR52,0)</f>
        <v>0</v>
      </c>
      <c r="BS226" s="66">
        <f t="shared" si="95"/>
        <v>0</v>
      </c>
      <c r="BT226" s="66">
        <f t="shared" si="95"/>
        <v>0</v>
      </c>
      <c r="BU226" s="66">
        <f t="shared" si="95"/>
        <v>0</v>
      </c>
      <c r="BV226" s="66">
        <f t="shared" si="95"/>
        <v>0</v>
      </c>
      <c r="BW226" s="66">
        <f t="shared" si="95"/>
        <v>0</v>
      </c>
      <c r="BX226" s="66">
        <f t="shared" si="95"/>
        <v>0</v>
      </c>
      <c r="BY226" s="66">
        <f t="shared" si="95"/>
        <v>0</v>
      </c>
      <c r="BZ226" s="66">
        <f t="shared" si="95"/>
        <v>0</v>
      </c>
      <c r="CA226" s="66">
        <f t="shared" si="95"/>
        <v>0</v>
      </c>
      <c r="CB226" s="66">
        <f t="shared" si="95"/>
        <v>0</v>
      </c>
      <c r="CC226" s="66">
        <f t="shared" si="95"/>
        <v>0</v>
      </c>
      <c r="CD226" s="66">
        <f t="shared" si="95"/>
        <v>0</v>
      </c>
      <c r="CE226" s="66">
        <f t="shared" si="95"/>
        <v>0</v>
      </c>
      <c r="CF226" s="66">
        <f t="shared" si="95"/>
        <v>0</v>
      </c>
      <c r="CG226" s="66">
        <f t="shared" si="95"/>
        <v>0</v>
      </c>
      <c r="CH226" s="66">
        <f t="shared" si="95"/>
        <v>0</v>
      </c>
      <c r="CI226" s="66">
        <f t="shared" si="95"/>
        <v>0</v>
      </c>
      <c r="CJ226" s="66">
        <f t="shared" si="95"/>
        <v>0</v>
      </c>
      <c r="CK226" s="66">
        <f t="shared" si="95"/>
        <v>0</v>
      </c>
      <c r="CL226" s="66">
        <f t="shared" si="95"/>
        <v>0</v>
      </c>
      <c r="CM226" s="66">
        <f t="shared" si="95"/>
        <v>0</v>
      </c>
      <c r="CN226" s="66">
        <f t="shared" si="95"/>
        <v>0</v>
      </c>
      <c r="CO226" s="66">
        <f t="shared" si="95"/>
        <v>0</v>
      </c>
      <c r="CP226" s="66">
        <f t="shared" si="95"/>
        <v>0</v>
      </c>
      <c r="CQ226" s="66">
        <f t="shared" si="95"/>
        <v>0</v>
      </c>
      <c r="CR226" s="66">
        <f t="shared" si="95"/>
        <v>0</v>
      </c>
      <c r="CS226" s="66">
        <f t="shared" si="95"/>
        <v>0</v>
      </c>
      <c r="CT226" s="3"/>
    </row>
    <row r="227" spans="3:98" customFormat="1" hidden="1" x14ac:dyDescent="0.35">
      <c r="C227" s="81" t="str">
        <f t="shared" si="91"/>
        <v/>
      </c>
      <c r="D227" s="17" t="str">
        <f t="shared" si="92"/>
        <v/>
      </c>
      <c r="E227" s="492">
        <f>G227+NPV(G.Asm!$F$40,H227:INDEX(H227:CS227,RP))</f>
        <v>0</v>
      </c>
      <c r="F227" s="492">
        <f t="shared" si="93"/>
        <v>0</v>
      </c>
      <c r="G227" s="66">
        <f t="shared" ref="G227:BR229" si="97">IFERROR($D227*G53,0)</f>
        <v>0</v>
      </c>
      <c r="H227" s="66">
        <f t="shared" si="97"/>
        <v>0</v>
      </c>
      <c r="I227" s="66">
        <f t="shared" si="97"/>
        <v>0</v>
      </c>
      <c r="J227" s="66">
        <f t="shared" si="97"/>
        <v>0</v>
      </c>
      <c r="K227" s="66">
        <f t="shared" si="97"/>
        <v>0</v>
      </c>
      <c r="L227" s="66">
        <f t="shared" si="97"/>
        <v>0</v>
      </c>
      <c r="M227" s="66">
        <f t="shared" si="97"/>
        <v>0</v>
      </c>
      <c r="N227" s="66">
        <f t="shared" si="97"/>
        <v>0</v>
      </c>
      <c r="O227" s="66">
        <f t="shared" si="97"/>
        <v>0</v>
      </c>
      <c r="P227" s="66">
        <f t="shared" si="97"/>
        <v>0</v>
      </c>
      <c r="Q227" s="66">
        <f t="shared" si="97"/>
        <v>0</v>
      </c>
      <c r="R227" s="66">
        <f t="shared" si="97"/>
        <v>0</v>
      </c>
      <c r="S227" s="66">
        <f t="shared" si="97"/>
        <v>0</v>
      </c>
      <c r="T227" s="66">
        <f t="shared" si="97"/>
        <v>0</v>
      </c>
      <c r="U227" s="66">
        <f t="shared" si="97"/>
        <v>0</v>
      </c>
      <c r="V227" s="66">
        <f t="shared" si="97"/>
        <v>0</v>
      </c>
      <c r="W227" s="66">
        <f t="shared" si="97"/>
        <v>0</v>
      </c>
      <c r="X227" s="66">
        <f t="shared" si="97"/>
        <v>0</v>
      </c>
      <c r="Y227" s="66">
        <f t="shared" si="97"/>
        <v>0</v>
      </c>
      <c r="Z227" s="66">
        <f t="shared" si="97"/>
        <v>0</v>
      </c>
      <c r="AA227" s="66">
        <f t="shared" si="97"/>
        <v>0</v>
      </c>
      <c r="AB227" s="66">
        <f t="shared" si="97"/>
        <v>0</v>
      </c>
      <c r="AC227" s="66">
        <f t="shared" si="97"/>
        <v>0</v>
      </c>
      <c r="AD227" s="66">
        <f t="shared" si="97"/>
        <v>0</v>
      </c>
      <c r="AE227" s="66">
        <f t="shared" si="97"/>
        <v>0</v>
      </c>
      <c r="AF227" s="66">
        <f t="shared" si="97"/>
        <v>0</v>
      </c>
      <c r="AG227" s="66">
        <f t="shared" si="97"/>
        <v>0</v>
      </c>
      <c r="AH227" s="66">
        <f t="shared" si="97"/>
        <v>0</v>
      </c>
      <c r="AI227" s="66">
        <f t="shared" si="97"/>
        <v>0</v>
      </c>
      <c r="AJ227" s="66">
        <f t="shared" si="97"/>
        <v>0</v>
      </c>
      <c r="AK227" s="66">
        <f t="shared" si="97"/>
        <v>0</v>
      </c>
      <c r="AL227" s="66">
        <f t="shared" si="97"/>
        <v>0</v>
      </c>
      <c r="AM227" s="66">
        <f t="shared" si="97"/>
        <v>0</v>
      </c>
      <c r="AN227" s="66">
        <f t="shared" si="97"/>
        <v>0</v>
      </c>
      <c r="AO227" s="66">
        <f t="shared" si="97"/>
        <v>0</v>
      </c>
      <c r="AP227" s="66">
        <f t="shared" si="97"/>
        <v>0</v>
      </c>
      <c r="AQ227" s="66">
        <f t="shared" si="97"/>
        <v>0</v>
      </c>
      <c r="AR227" s="66">
        <f t="shared" si="97"/>
        <v>0</v>
      </c>
      <c r="AS227" s="66">
        <f t="shared" si="97"/>
        <v>0</v>
      </c>
      <c r="AT227" s="66">
        <f t="shared" si="97"/>
        <v>0</v>
      </c>
      <c r="AU227" s="66">
        <f t="shared" si="97"/>
        <v>0</v>
      </c>
      <c r="AV227" s="66">
        <f t="shared" si="97"/>
        <v>0</v>
      </c>
      <c r="AW227" s="66">
        <f t="shared" si="97"/>
        <v>0</v>
      </c>
      <c r="AX227" s="66">
        <f t="shared" si="97"/>
        <v>0</v>
      </c>
      <c r="AY227" s="66">
        <f t="shared" si="97"/>
        <v>0</v>
      </c>
      <c r="AZ227" s="66">
        <f t="shared" si="97"/>
        <v>0</v>
      </c>
      <c r="BA227" s="66">
        <f t="shared" si="97"/>
        <v>0</v>
      </c>
      <c r="BB227" s="66">
        <f t="shared" si="97"/>
        <v>0</v>
      </c>
      <c r="BC227" s="66">
        <f t="shared" si="97"/>
        <v>0</v>
      </c>
      <c r="BD227" s="66">
        <f t="shared" si="97"/>
        <v>0</v>
      </c>
      <c r="BE227" s="66">
        <f t="shared" si="97"/>
        <v>0</v>
      </c>
      <c r="BF227" s="66">
        <f t="shared" si="97"/>
        <v>0</v>
      </c>
      <c r="BG227" s="66">
        <f t="shared" si="97"/>
        <v>0</v>
      </c>
      <c r="BH227" s="66">
        <f t="shared" si="97"/>
        <v>0</v>
      </c>
      <c r="BI227" s="66">
        <f t="shared" si="97"/>
        <v>0</v>
      </c>
      <c r="BJ227" s="66">
        <f t="shared" si="97"/>
        <v>0</v>
      </c>
      <c r="BK227" s="66">
        <f t="shared" si="97"/>
        <v>0</v>
      </c>
      <c r="BL227" s="66">
        <f t="shared" si="97"/>
        <v>0</v>
      </c>
      <c r="BM227" s="66">
        <f t="shared" si="97"/>
        <v>0</v>
      </c>
      <c r="BN227" s="66">
        <f t="shared" si="97"/>
        <v>0</v>
      </c>
      <c r="BO227" s="66">
        <f t="shared" si="97"/>
        <v>0</v>
      </c>
      <c r="BP227" s="66">
        <f t="shared" si="97"/>
        <v>0</v>
      </c>
      <c r="BQ227" s="66">
        <f t="shared" si="97"/>
        <v>0</v>
      </c>
      <c r="BR227" s="66">
        <f t="shared" si="97"/>
        <v>0</v>
      </c>
      <c r="BS227" s="66">
        <f t="shared" si="95"/>
        <v>0</v>
      </c>
      <c r="BT227" s="66">
        <f t="shared" si="95"/>
        <v>0</v>
      </c>
      <c r="BU227" s="66">
        <f t="shared" si="95"/>
        <v>0</v>
      </c>
      <c r="BV227" s="66">
        <f t="shared" si="95"/>
        <v>0</v>
      </c>
      <c r="BW227" s="66">
        <f t="shared" si="95"/>
        <v>0</v>
      </c>
      <c r="BX227" s="66">
        <f t="shared" si="95"/>
        <v>0</v>
      </c>
      <c r="BY227" s="66">
        <f t="shared" si="95"/>
        <v>0</v>
      </c>
      <c r="BZ227" s="66">
        <f t="shared" si="95"/>
        <v>0</v>
      </c>
      <c r="CA227" s="66">
        <f t="shared" si="95"/>
        <v>0</v>
      </c>
      <c r="CB227" s="66">
        <f t="shared" si="95"/>
        <v>0</v>
      </c>
      <c r="CC227" s="66">
        <f t="shared" si="95"/>
        <v>0</v>
      </c>
      <c r="CD227" s="66">
        <f t="shared" si="95"/>
        <v>0</v>
      </c>
      <c r="CE227" s="66">
        <f t="shared" si="95"/>
        <v>0</v>
      </c>
      <c r="CF227" s="66">
        <f t="shared" si="95"/>
        <v>0</v>
      </c>
      <c r="CG227" s="66">
        <f t="shared" si="95"/>
        <v>0</v>
      </c>
      <c r="CH227" s="66">
        <f t="shared" si="95"/>
        <v>0</v>
      </c>
      <c r="CI227" s="66">
        <f t="shared" si="95"/>
        <v>0</v>
      </c>
      <c r="CJ227" s="66">
        <f t="shared" si="95"/>
        <v>0</v>
      </c>
      <c r="CK227" s="66">
        <f t="shared" si="95"/>
        <v>0</v>
      </c>
      <c r="CL227" s="66">
        <f t="shared" si="95"/>
        <v>0</v>
      </c>
      <c r="CM227" s="66">
        <f t="shared" si="95"/>
        <v>0</v>
      </c>
      <c r="CN227" s="66">
        <f t="shared" si="95"/>
        <v>0</v>
      </c>
      <c r="CO227" s="66">
        <f t="shared" si="95"/>
        <v>0</v>
      </c>
      <c r="CP227" s="66">
        <f t="shared" si="95"/>
        <v>0</v>
      </c>
      <c r="CQ227" s="66">
        <f t="shared" si="95"/>
        <v>0</v>
      </c>
      <c r="CR227" s="66">
        <f t="shared" si="95"/>
        <v>0</v>
      </c>
      <c r="CS227" s="66">
        <f t="shared" si="95"/>
        <v>0</v>
      </c>
      <c r="CT227" s="3"/>
    </row>
    <row r="228" spans="3:98" customFormat="1" hidden="1" x14ac:dyDescent="0.35">
      <c r="C228" s="81" t="str">
        <f t="shared" si="91"/>
        <v/>
      </c>
      <c r="D228" s="17" t="str">
        <f t="shared" si="92"/>
        <v/>
      </c>
      <c r="E228" s="492">
        <f>G228+NPV(G.Asm!$F$40,H228:INDEX(H228:CS228,RP))</f>
        <v>0</v>
      </c>
      <c r="F228" s="492">
        <f t="shared" si="93"/>
        <v>0</v>
      </c>
      <c r="G228" s="66">
        <f t="shared" si="97"/>
        <v>0</v>
      </c>
      <c r="H228" s="66">
        <f t="shared" si="97"/>
        <v>0</v>
      </c>
      <c r="I228" s="66">
        <f t="shared" si="97"/>
        <v>0</v>
      </c>
      <c r="J228" s="66">
        <f t="shared" si="97"/>
        <v>0</v>
      </c>
      <c r="K228" s="66">
        <f t="shared" si="97"/>
        <v>0</v>
      </c>
      <c r="L228" s="66">
        <f t="shared" si="97"/>
        <v>0</v>
      </c>
      <c r="M228" s="66">
        <f t="shared" si="97"/>
        <v>0</v>
      </c>
      <c r="N228" s="66">
        <f t="shared" si="97"/>
        <v>0</v>
      </c>
      <c r="O228" s="66">
        <f t="shared" si="97"/>
        <v>0</v>
      </c>
      <c r="P228" s="66">
        <f t="shared" si="97"/>
        <v>0</v>
      </c>
      <c r="Q228" s="66">
        <f t="shared" si="97"/>
        <v>0</v>
      </c>
      <c r="R228" s="66">
        <f t="shared" si="97"/>
        <v>0</v>
      </c>
      <c r="S228" s="66">
        <f t="shared" si="97"/>
        <v>0</v>
      </c>
      <c r="T228" s="66">
        <f t="shared" si="97"/>
        <v>0</v>
      </c>
      <c r="U228" s="66">
        <f t="shared" si="97"/>
        <v>0</v>
      </c>
      <c r="V228" s="66">
        <f t="shared" si="97"/>
        <v>0</v>
      </c>
      <c r="W228" s="66">
        <f t="shared" si="97"/>
        <v>0</v>
      </c>
      <c r="X228" s="66">
        <f t="shared" si="97"/>
        <v>0</v>
      </c>
      <c r="Y228" s="66">
        <f t="shared" si="97"/>
        <v>0</v>
      </c>
      <c r="Z228" s="66">
        <f t="shared" si="97"/>
        <v>0</v>
      </c>
      <c r="AA228" s="66">
        <f t="shared" si="97"/>
        <v>0</v>
      </c>
      <c r="AB228" s="66">
        <f t="shared" si="97"/>
        <v>0</v>
      </c>
      <c r="AC228" s="66">
        <f t="shared" si="97"/>
        <v>0</v>
      </c>
      <c r="AD228" s="66">
        <f t="shared" si="97"/>
        <v>0</v>
      </c>
      <c r="AE228" s="66">
        <f t="shared" si="97"/>
        <v>0</v>
      </c>
      <c r="AF228" s="66">
        <f t="shared" si="97"/>
        <v>0</v>
      </c>
      <c r="AG228" s="66">
        <f t="shared" si="97"/>
        <v>0</v>
      </c>
      <c r="AH228" s="66">
        <f t="shared" si="97"/>
        <v>0</v>
      </c>
      <c r="AI228" s="66">
        <f t="shared" si="97"/>
        <v>0</v>
      </c>
      <c r="AJ228" s="66">
        <f t="shared" si="97"/>
        <v>0</v>
      </c>
      <c r="AK228" s="66">
        <f t="shared" si="97"/>
        <v>0</v>
      </c>
      <c r="AL228" s="66">
        <f t="shared" si="97"/>
        <v>0</v>
      </c>
      <c r="AM228" s="66">
        <f t="shared" si="97"/>
        <v>0</v>
      </c>
      <c r="AN228" s="66">
        <f t="shared" si="97"/>
        <v>0</v>
      </c>
      <c r="AO228" s="66">
        <f t="shared" si="97"/>
        <v>0</v>
      </c>
      <c r="AP228" s="66">
        <f t="shared" si="97"/>
        <v>0</v>
      </c>
      <c r="AQ228" s="66">
        <f t="shared" si="97"/>
        <v>0</v>
      </c>
      <c r="AR228" s="66">
        <f t="shared" si="97"/>
        <v>0</v>
      </c>
      <c r="AS228" s="66">
        <f t="shared" si="97"/>
        <v>0</v>
      </c>
      <c r="AT228" s="66">
        <f t="shared" si="97"/>
        <v>0</v>
      </c>
      <c r="AU228" s="66">
        <f t="shared" si="97"/>
        <v>0</v>
      </c>
      <c r="AV228" s="66">
        <f t="shared" si="97"/>
        <v>0</v>
      </c>
      <c r="AW228" s="66">
        <f t="shared" si="97"/>
        <v>0</v>
      </c>
      <c r="AX228" s="66">
        <f t="shared" si="97"/>
        <v>0</v>
      </c>
      <c r="AY228" s="66">
        <f t="shared" si="97"/>
        <v>0</v>
      </c>
      <c r="AZ228" s="66">
        <f t="shared" si="97"/>
        <v>0</v>
      </c>
      <c r="BA228" s="66">
        <f t="shared" si="97"/>
        <v>0</v>
      </c>
      <c r="BB228" s="66">
        <f t="shared" si="97"/>
        <v>0</v>
      </c>
      <c r="BC228" s="66">
        <f t="shared" si="97"/>
        <v>0</v>
      </c>
      <c r="BD228" s="66">
        <f t="shared" si="97"/>
        <v>0</v>
      </c>
      <c r="BE228" s="66">
        <f t="shared" si="97"/>
        <v>0</v>
      </c>
      <c r="BF228" s="66">
        <f t="shared" si="97"/>
        <v>0</v>
      </c>
      <c r="BG228" s="66">
        <f t="shared" si="97"/>
        <v>0</v>
      </c>
      <c r="BH228" s="66">
        <f t="shared" si="97"/>
        <v>0</v>
      </c>
      <c r="BI228" s="66">
        <f t="shared" si="97"/>
        <v>0</v>
      </c>
      <c r="BJ228" s="66">
        <f t="shared" si="97"/>
        <v>0</v>
      </c>
      <c r="BK228" s="66">
        <f t="shared" si="97"/>
        <v>0</v>
      </c>
      <c r="BL228" s="66">
        <f t="shared" si="97"/>
        <v>0</v>
      </c>
      <c r="BM228" s="66">
        <f t="shared" si="97"/>
        <v>0</v>
      </c>
      <c r="BN228" s="66">
        <f t="shared" si="97"/>
        <v>0</v>
      </c>
      <c r="BO228" s="66">
        <f t="shared" si="97"/>
        <v>0</v>
      </c>
      <c r="BP228" s="66">
        <f t="shared" si="97"/>
        <v>0</v>
      </c>
      <c r="BQ228" s="66">
        <f t="shared" si="97"/>
        <v>0</v>
      </c>
      <c r="BR228" s="66">
        <f t="shared" si="97"/>
        <v>0</v>
      </c>
      <c r="BS228" s="66">
        <f t="shared" si="95"/>
        <v>0</v>
      </c>
      <c r="BT228" s="66">
        <f t="shared" si="95"/>
        <v>0</v>
      </c>
      <c r="BU228" s="66">
        <f t="shared" si="95"/>
        <v>0</v>
      </c>
      <c r="BV228" s="66">
        <f t="shared" si="95"/>
        <v>0</v>
      </c>
      <c r="BW228" s="66">
        <f t="shared" si="95"/>
        <v>0</v>
      </c>
      <c r="BX228" s="66">
        <f t="shared" si="95"/>
        <v>0</v>
      </c>
      <c r="BY228" s="66">
        <f t="shared" si="95"/>
        <v>0</v>
      </c>
      <c r="BZ228" s="66">
        <f t="shared" si="95"/>
        <v>0</v>
      </c>
      <c r="CA228" s="66">
        <f t="shared" si="95"/>
        <v>0</v>
      </c>
      <c r="CB228" s="66">
        <f t="shared" si="95"/>
        <v>0</v>
      </c>
      <c r="CC228" s="66">
        <f t="shared" si="95"/>
        <v>0</v>
      </c>
      <c r="CD228" s="66">
        <f t="shared" si="95"/>
        <v>0</v>
      </c>
      <c r="CE228" s="66">
        <f t="shared" ref="CE228:CS228" si="98">IFERROR($D228*CE54,0)</f>
        <v>0</v>
      </c>
      <c r="CF228" s="66">
        <f t="shared" si="98"/>
        <v>0</v>
      </c>
      <c r="CG228" s="66">
        <f t="shared" si="98"/>
        <v>0</v>
      </c>
      <c r="CH228" s="66">
        <f t="shared" si="98"/>
        <v>0</v>
      </c>
      <c r="CI228" s="66">
        <f t="shared" si="98"/>
        <v>0</v>
      </c>
      <c r="CJ228" s="66">
        <f t="shared" si="98"/>
        <v>0</v>
      </c>
      <c r="CK228" s="66">
        <f t="shared" si="98"/>
        <v>0</v>
      </c>
      <c r="CL228" s="66">
        <f t="shared" si="98"/>
        <v>0</v>
      </c>
      <c r="CM228" s="66">
        <f t="shared" si="98"/>
        <v>0</v>
      </c>
      <c r="CN228" s="66">
        <f t="shared" si="98"/>
        <v>0</v>
      </c>
      <c r="CO228" s="66">
        <f t="shared" si="98"/>
        <v>0</v>
      </c>
      <c r="CP228" s="66">
        <f t="shared" si="98"/>
        <v>0</v>
      </c>
      <c r="CQ228" s="66">
        <f t="shared" si="98"/>
        <v>0</v>
      </c>
      <c r="CR228" s="66">
        <f t="shared" si="98"/>
        <v>0</v>
      </c>
      <c r="CS228" s="66">
        <f t="shared" si="98"/>
        <v>0</v>
      </c>
      <c r="CT228" s="3"/>
    </row>
    <row r="229" spans="3:98" customFormat="1" hidden="1" x14ac:dyDescent="0.35">
      <c r="C229" s="81" t="str">
        <f t="shared" si="91"/>
        <v/>
      </c>
      <c r="D229" s="17" t="str">
        <f t="shared" si="92"/>
        <v/>
      </c>
      <c r="E229" s="492">
        <f>G229+NPV(G.Asm!$F$40,H229:INDEX(H229:CS229,RP))</f>
        <v>0</v>
      </c>
      <c r="F229" s="492">
        <f t="shared" si="93"/>
        <v>0</v>
      </c>
      <c r="G229" s="66">
        <f t="shared" si="97"/>
        <v>0</v>
      </c>
      <c r="H229" s="66">
        <f t="shared" si="97"/>
        <v>0</v>
      </c>
      <c r="I229" s="66">
        <f t="shared" si="97"/>
        <v>0</v>
      </c>
      <c r="J229" s="66">
        <f t="shared" si="97"/>
        <v>0</v>
      </c>
      <c r="K229" s="66">
        <f t="shared" si="97"/>
        <v>0</v>
      </c>
      <c r="L229" s="66">
        <f t="shared" si="97"/>
        <v>0</v>
      </c>
      <c r="M229" s="66">
        <f t="shared" si="97"/>
        <v>0</v>
      </c>
      <c r="N229" s="66">
        <f t="shared" si="97"/>
        <v>0</v>
      </c>
      <c r="O229" s="66">
        <f t="shared" si="97"/>
        <v>0</v>
      </c>
      <c r="P229" s="66">
        <f t="shared" si="97"/>
        <v>0</v>
      </c>
      <c r="Q229" s="66">
        <f t="shared" si="97"/>
        <v>0</v>
      </c>
      <c r="R229" s="66">
        <f t="shared" si="97"/>
        <v>0</v>
      </c>
      <c r="S229" s="66">
        <f t="shared" si="97"/>
        <v>0</v>
      </c>
      <c r="T229" s="66">
        <f t="shared" si="97"/>
        <v>0</v>
      </c>
      <c r="U229" s="66">
        <f t="shared" si="97"/>
        <v>0</v>
      </c>
      <c r="V229" s="66">
        <f t="shared" si="97"/>
        <v>0</v>
      </c>
      <c r="W229" s="66">
        <f t="shared" si="97"/>
        <v>0</v>
      </c>
      <c r="X229" s="66">
        <f t="shared" si="97"/>
        <v>0</v>
      </c>
      <c r="Y229" s="66">
        <f t="shared" si="97"/>
        <v>0</v>
      </c>
      <c r="Z229" s="66">
        <f t="shared" si="97"/>
        <v>0</v>
      </c>
      <c r="AA229" s="66">
        <f t="shared" si="97"/>
        <v>0</v>
      </c>
      <c r="AB229" s="66">
        <f t="shared" si="97"/>
        <v>0</v>
      </c>
      <c r="AC229" s="66">
        <f t="shared" si="97"/>
        <v>0</v>
      </c>
      <c r="AD229" s="66">
        <f t="shared" si="97"/>
        <v>0</v>
      </c>
      <c r="AE229" s="66">
        <f t="shared" si="97"/>
        <v>0</v>
      </c>
      <c r="AF229" s="66">
        <f t="shared" si="97"/>
        <v>0</v>
      </c>
      <c r="AG229" s="66">
        <f t="shared" si="97"/>
        <v>0</v>
      </c>
      <c r="AH229" s="66">
        <f t="shared" si="97"/>
        <v>0</v>
      </c>
      <c r="AI229" s="66">
        <f t="shared" si="97"/>
        <v>0</v>
      </c>
      <c r="AJ229" s="66">
        <f t="shared" si="97"/>
        <v>0</v>
      </c>
      <c r="AK229" s="66">
        <f t="shared" si="97"/>
        <v>0</v>
      </c>
      <c r="AL229" s="66">
        <f t="shared" si="97"/>
        <v>0</v>
      </c>
      <c r="AM229" s="66">
        <f t="shared" si="97"/>
        <v>0</v>
      </c>
      <c r="AN229" s="66">
        <f t="shared" si="97"/>
        <v>0</v>
      </c>
      <c r="AO229" s="66">
        <f t="shared" si="97"/>
        <v>0</v>
      </c>
      <c r="AP229" s="66">
        <f t="shared" si="97"/>
        <v>0</v>
      </c>
      <c r="AQ229" s="66">
        <f t="shared" si="97"/>
        <v>0</v>
      </c>
      <c r="AR229" s="66">
        <f t="shared" si="97"/>
        <v>0</v>
      </c>
      <c r="AS229" s="66">
        <f t="shared" si="97"/>
        <v>0</v>
      </c>
      <c r="AT229" s="66">
        <f t="shared" si="97"/>
        <v>0</v>
      </c>
      <c r="AU229" s="66">
        <f t="shared" si="97"/>
        <v>0</v>
      </c>
      <c r="AV229" s="66">
        <f t="shared" si="97"/>
        <v>0</v>
      </c>
      <c r="AW229" s="66">
        <f t="shared" si="97"/>
        <v>0</v>
      </c>
      <c r="AX229" s="66">
        <f t="shared" si="97"/>
        <v>0</v>
      </c>
      <c r="AY229" s="66">
        <f t="shared" si="97"/>
        <v>0</v>
      </c>
      <c r="AZ229" s="66">
        <f t="shared" si="97"/>
        <v>0</v>
      </c>
      <c r="BA229" s="66">
        <f t="shared" si="97"/>
        <v>0</v>
      </c>
      <c r="BB229" s="66">
        <f t="shared" si="97"/>
        <v>0</v>
      </c>
      <c r="BC229" s="66">
        <f t="shared" si="97"/>
        <v>0</v>
      </c>
      <c r="BD229" s="66">
        <f t="shared" si="97"/>
        <v>0</v>
      </c>
      <c r="BE229" s="66">
        <f t="shared" si="97"/>
        <v>0</v>
      </c>
      <c r="BF229" s="66">
        <f t="shared" si="97"/>
        <v>0</v>
      </c>
      <c r="BG229" s="66">
        <f t="shared" si="97"/>
        <v>0</v>
      </c>
      <c r="BH229" s="66">
        <f t="shared" si="97"/>
        <v>0</v>
      </c>
      <c r="BI229" s="66">
        <f t="shared" si="97"/>
        <v>0</v>
      </c>
      <c r="BJ229" s="66">
        <f t="shared" si="97"/>
        <v>0</v>
      </c>
      <c r="BK229" s="66">
        <f t="shared" si="97"/>
        <v>0</v>
      </c>
      <c r="BL229" s="66">
        <f t="shared" si="97"/>
        <v>0</v>
      </c>
      <c r="BM229" s="66">
        <f t="shared" si="97"/>
        <v>0</v>
      </c>
      <c r="BN229" s="66">
        <f t="shared" si="97"/>
        <v>0</v>
      </c>
      <c r="BO229" s="66">
        <f t="shared" si="97"/>
        <v>0</v>
      </c>
      <c r="BP229" s="66">
        <f t="shared" si="97"/>
        <v>0</v>
      </c>
      <c r="BQ229" s="66">
        <f t="shared" si="97"/>
        <v>0</v>
      </c>
      <c r="BR229" s="66">
        <f t="shared" si="97"/>
        <v>0</v>
      </c>
      <c r="BS229" s="66">
        <f t="shared" ref="BS229:CS229" si="99">IFERROR($D229*BS55,0)</f>
        <v>0</v>
      </c>
      <c r="BT229" s="66">
        <f t="shared" si="99"/>
        <v>0</v>
      </c>
      <c r="BU229" s="66">
        <f t="shared" si="99"/>
        <v>0</v>
      </c>
      <c r="BV229" s="66">
        <f t="shared" si="99"/>
        <v>0</v>
      </c>
      <c r="BW229" s="66">
        <f t="shared" si="99"/>
        <v>0</v>
      </c>
      <c r="BX229" s="66">
        <f t="shared" si="99"/>
        <v>0</v>
      </c>
      <c r="BY229" s="66">
        <f t="shared" si="99"/>
        <v>0</v>
      </c>
      <c r="BZ229" s="66">
        <f t="shared" si="99"/>
        <v>0</v>
      </c>
      <c r="CA229" s="66">
        <f t="shared" si="99"/>
        <v>0</v>
      </c>
      <c r="CB229" s="66">
        <f t="shared" si="99"/>
        <v>0</v>
      </c>
      <c r="CC229" s="66">
        <f t="shared" si="99"/>
        <v>0</v>
      </c>
      <c r="CD229" s="66">
        <f t="shared" si="99"/>
        <v>0</v>
      </c>
      <c r="CE229" s="66">
        <f t="shared" si="99"/>
        <v>0</v>
      </c>
      <c r="CF229" s="66">
        <f t="shared" si="99"/>
        <v>0</v>
      </c>
      <c r="CG229" s="66">
        <f t="shared" si="99"/>
        <v>0</v>
      </c>
      <c r="CH229" s="66">
        <f t="shared" si="99"/>
        <v>0</v>
      </c>
      <c r="CI229" s="66">
        <f t="shared" si="99"/>
        <v>0</v>
      </c>
      <c r="CJ229" s="66">
        <f t="shared" si="99"/>
        <v>0</v>
      </c>
      <c r="CK229" s="66">
        <f t="shared" si="99"/>
        <v>0</v>
      </c>
      <c r="CL229" s="66">
        <f t="shared" si="99"/>
        <v>0</v>
      </c>
      <c r="CM229" s="66">
        <f t="shared" si="99"/>
        <v>0</v>
      </c>
      <c r="CN229" s="66">
        <f t="shared" si="99"/>
        <v>0</v>
      </c>
      <c r="CO229" s="66">
        <f t="shared" si="99"/>
        <v>0</v>
      </c>
      <c r="CP229" s="66">
        <f t="shared" si="99"/>
        <v>0</v>
      </c>
      <c r="CQ229" s="66">
        <f t="shared" si="99"/>
        <v>0</v>
      </c>
      <c r="CR229" s="66">
        <f t="shared" si="99"/>
        <v>0</v>
      </c>
      <c r="CS229" s="66">
        <f t="shared" si="99"/>
        <v>0</v>
      </c>
      <c r="CT229" s="3"/>
    </row>
    <row r="230" spans="3:98" customFormat="1" hidden="1" x14ac:dyDescent="0.35">
      <c r="C230" s="81" t="str">
        <f>IF(OR(ISBLANK(C57),C57="Spare"),"",C57)</f>
        <v/>
      </c>
      <c r="D230" s="17" t="str">
        <f t="shared" si="92"/>
        <v/>
      </c>
      <c r="E230" s="492">
        <f>G230+NPV(G.Asm!$F$40,H230:INDEX(H230:CS230,RP))</f>
        <v>0</v>
      </c>
      <c r="F230" s="492">
        <f t="shared" si="93"/>
        <v>0</v>
      </c>
      <c r="G230" s="66">
        <f t="shared" ref="G230:BR230" si="100">IFERROR($D230*G57,0)</f>
        <v>0</v>
      </c>
      <c r="H230" s="66">
        <f t="shared" si="100"/>
        <v>0</v>
      </c>
      <c r="I230" s="66">
        <f t="shared" si="100"/>
        <v>0</v>
      </c>
      <c r="J230" s="66">
        <f t="shared" si="100"/>
        <v>0</v>
      </c>
      <c r="K230" s="66">
        <f t="shared" si="100"/>
        <v>0</v>
      </c>
      <c r="L230" s="66">
        <f t="shared" si="100"/>
        <v>0</v>
      </c>
      <c r="M230" s="66">
        <f t="shared" si="100"/>
        <v>0</v>
      </c>
      <c r="N230" s="66">
        <f t="shared" si="100"/>
        <v>0</v>
      </c>
      <c r="O230" s="66">
        <f t="shared" si="100"/>
        <v>0</v>
      </c>
      <c r="P230" s="66">
        <f t="shared" si="100"/>
        <v>0</v>
      </c>
      <c r="Q230" s="66">
        <f t="shared" si="100"/>
        <v>0</v>
      </c>
      <c r="R230" s="66">
        <f t="shared" si="100"/>
        <v>0</v>
      </c>
      <c r="S230" s="66">
        <f t="shared" si="100"/>
        <v>0</v>
      </c>
      <c r="T230" s="66">
        <f t="shared" si="100"/>
        <v>0</v>
      </c>
      <c r="U230" s="66">
        <f t="shared" si="100"/>
        <v>0</v>
      </c>
      <c r="V230" s="66">
        <f t="shared" si="100"/>
        <v>0</v>
      </c>
      <c r="W230" s="66">
        <f t="shared" si="100"/>
        <v>0</v>
      </c>
      <c r="X230" s="66">
        <f t="shared" si="100"/>
        <v>0</v>
      </c>
      <c r="Y230" s="66">
        <f t="shared" si="100"/>
        <v>0</v>
      </c>
      <c r="Z230" s="66">
        <f t="shared" si="100"/>
        <v>0</v>
      </c>
      <c r="AA230" s="66">
        <f t="shared" si="100"/>
        <v>0</v>
      </c>
      <c r="AB230" s="66">
        <f t="shared" si="100"/>
        <v>0</v>
      </c>
      <c r="AC230" s="66">
        <f t="shared" si="100"/>
        <v>0</v>
      </c>
      <c r="AD230" s="66">
        <f t="shared" si="100"/>
        <v>0</v>
      </c>
      <c r="AE230" s="66">
        <f t="shared" si="100"/>
        <v>0</v>
      </c>
      <c r="AF230" s="66">
        <f t="shared" si="100"/>
        <v>0</v>
      </c>
      <c r="AG230" s="66">
        <f t="shared" si="100"/>
        <v>0</v>
      </c>
      <c r="AH230" s="66">
        <f t="shared" si="100"/>
        <v>0</v>
      </c>
      <c r="AI230" s="66">
        <f t="shared" si="100"/>
        <v>0</v>
      </c>
      <c r="AJ230" s="66">
        <f t="shared" si="100"/>
        <v>0</v>
      </c>
      <c r="AK230" s="66">
        <f t="shared" si="100"/>
        <v>0</v>
      </c>
      <c r="AL230" s="66">
        <f t="shared" si="100"/>
        <v>0</v>
      </c>
      <c r="AM230" s="66">
        <f t="shared" si="100"/>
        <v>0</v>
      </c>
      <c r="AN230" s="66">
        <f t="shared" si="100"/>
        <v>0</v>
      </c>
      <c r="AO230" s="66">
        <f t="shared" si="100"/>
        <v>0</v>
      </c>
      <c r="AP230" s="66">
        <f t="shared" si="100"/>
        <v>0</v>
      </c>
      <c r="AQ230" s="66">
        <f t="shared" si="100"/>
        <v>0</v>
      </c>
      <c r="AR230" s="66">
        <f t="shared" si="100"/>
        <v>0</v>
      </c>
      <c r="AS230" s="66">
        <f t="shared" si="100"/>
        <v>0</v>
      </c>
      <c r="AT230" s="66">
        <f t="shared" si="100"/>
        <v>0</v>
      </c>
      <c r="AU230" s="66">
        <f t="shared" si="100"/>
        <v>0</v>
      </c>
      <c r="AV230" s="66">
        <f t="shared" si="100"/>
        <v>0</v>
      </c>
      <c r="AW230" s="66">
        <f t="shared" si="100"/>
        <v>0</v>
      </c>
      <c r="AX230" s="66">
        <f t="shared" si="100"/>
        <v>0</v>
      </c>
      <c r="AY230" s="66">
        <f t="shared" si="100"/>
        <v>0</v>
      </c>
      <c r="AZ230" s="66">
        <f t="shared" si="100"/>
        <v>0</v>
      </c>
      <c r="BA230" s="66">
        <f t="shared" si="100"/>
        <v>0</v>
      </c>
      <c r="BB230" s="66">
        <f t="shared" si="100"/>
        <v>0</v>
      </c>
      <c r="BC230" s="66">
        <f t="shared" si="100"/>
        <v>0</v>
      </c>
      <c r="BD230" s="66">
        <f t="shared" si="100"/>
        <v>0</v>
      </c>
      <c r="BE230" s="66">
        <f t="shared" si="100"/>
        <v>0</v>
      </c>
      <c r="BF230" s="66">
        <f t="shared" si="100"/>
        <v>0</v>
      </c>
      <c r="BG230" s="66">
        <f t="shared" si="100"/>
        <v>0</v>
      </c>
      <c r="BH230" s="66">
        <f t="shared" si="100"/>
        <v>0</v>
      </c>
      <c r="BI230" s="66">
        <f t="shared" si="100"/>
        <v>0</v>
      </c>
      <c r="BJ230" s="66">
        <f t="shared" si="100"/>
        <v>0</v>
      </c>
      <c r="BK230" s="66">
        <f t="shared" si="100"/>
        <v>0</v>
      </c>
      <c r="BL230" s="66">
        <f t="shared" si="100"/>
        <v>0</v>
      </c>
      <c r="BM230" s="66">
        <f t="shared" si="100"/>
        <v>0</v>
      </c>
      <c r="BN230" s="66">
        <f t="shared" si="100"/>
        <v>0</v>
      </c>
      <c r="BO230" s="66">
        <f t="shared" si="100"/>
        <v>0</v>
      </c>
      <c r="BP230" s="66">
        <f t="shared" si="100"/>
        <v>0</v>
      </c>
      <c r="BQ230" s="66">
        <f t="shared" si="100"/>
        <v>0</v>
      </c>
      <c r="BR230" s="66">
        <f t="shared" si="100"/>
        <v>0</v>
      </c>
      <c r="BS230" s="66">
        <f t="shared" ref="BS230:CS230" si="101">IFERROR($D230*BS57,0)</f>
        <v>0</v>
      </c>
      <c r="BT230" s="66">
        <f t="shared" si="101"/>
        <v>0</v>
      </c>
      <c r="BU230" s="66">
        <f t="shared" si="101"/>
        <v>0</v>
      </c>
      <c r="BV230" s="66">
        <f t="shared" si="101"/>
        <v>0</v>
      </c>
      <c r="BW230" s="66">
        <f t="shared" si="101"/>
        <v>0</v>
      </c>
      <c r="BX230" s="66">
        <f t="shared" si="101"/>
        <v>0</v>
      </c>
      <c r="BY230" s="66">
        <f t="shared" si="101"/>
        <v>0</v>
      </c>
      <c r="BZ230" s="66">
        <f t="shared" si="101"/>
        <v>0</v>
      </c>
      <c r="CA230" s="66">
        <f t="shared" si="101"/>
        <v>0</v>
      </c>
      <c r="CB230" s="66">
        <f t="shared" si="101"/>
        <v>0</v>
      </c>
      <c r="CC230" s="66">
        <f t="shared" si="101"/>
        <v>0</v>
      </c>
      <c r="CD230" s="66">
        <f t="shared" si="101"/>
        <v>0</v>
      </c>
      <c r="CE230" s="66">
        <f t="shared" si="101"/>
        <v>0</v>
      </c>
      <c r="CF230" s="66">
        <f t="shared" si="101"/>
        <v>0</v>
      </c>
      <c r="CG230" s="66">
        <f t="shared" si="101"/>
        <v>0</v>
      </c>
      <c r="CH230" s="66">
        <f t="shared" si="101"/>
        <v>0</v>
      </c>
      <c r="CI230" s="66">
        <f t="shared" si="101"/>
        <v>0</v>
      </c>
      <c r="CJ230" s="66">
        <f t="shared" si="101"/>
        <v>0</v>
      </c>
      <c r="CK230" s="66">
        <f t="shared" si="101"/>
        <v>0</v>
      </c>
      <c r="CL230" s="66">
        <f t="shared" si="101"/>
        <v>0</v>
      </c>
      <c r="CM230" s="66">
        <f t="shared" si="101"/>
        <v>0</v>
      </c>
      <c r="CN230" s="66">
        <f t="shared" si="101"/>
        <v>0</v>
      </c>
      <c r="CO230" s="66">
        <f t="shared" si="101"/>
        <v>0</v>
      </c>
      <c r="CP230" s="66">
        <f t="shared" si="101"/>
        <v>0</v>
      </c>
      <c r="CQ230" s="66">
        <f t="shared" si="101"/>
        <v>0</v>
      </c>
      <c r="CR230" s="66">
        <f t="shared" si="101"/>
        <v>0</v>
      </c>
      <c r="CS230" s="66">
        <f t="shared" si="101"/>
        <v>0</v>
      </c>
      <c r="CT230" s="3"/>
    </row>
    <row r="231" spans="3:98" customFormat="1" hidden="1" x14ac:dyDescent="0.35">
      <c r="C231" s="87"/>
      <c r="D231" s="3"/>
      <c r="E231" s="495"/>
      <c r="F231" s="495"/>
      <c r="G231" s="498"/>
      <c r="H231" s="498"/>
      <c r="I231" s="498"/>
      <c r="J231" s="498"/>
      <c r="K231" s="498"/>
      <c r="L231" s="498"/>
      <c r="M231" s="498"/>
      <c r="N231" s="498"/>
      <c r="O231" s="498"/>
      <c r="P231" s="498"/>
      <c r="Q231" s="498"/>
      <c r="R231" s="498"/>
      <c r="S231" s="498"/>
      <c r="T231" s="498"/>
      <c r="U231" s="498"/>
      <c r="V231" s="498"/>
      <c r="W231" s="498"/>
      <c r="X231" s="498"/>
      <c r="Y231" s="498"/>
      <c r="Z231" s="498"/>
      <c r="AA231" s="498"/>
      <c r="AB231" s="498"/>
      <c r="AC231" s="498"/>
      <c r="AD231" s="498"/>
      <c r="AE231" s="498"/>
      <c r="AF231" s="498"/>
      <c r="AG231" s="498"/>
      <c r="AH231" s="498"/>
      <c r="AI231" s="498"/>
      <c r="AJ231" s="498"/>
      <c r="AK231" s="498"/>
      <c r="AL231" s="498"/>
      <c r="AM231" s="498"/>
      <c r="AN231" s="498"/>
      <c r="AO231" s="498"/>
      <c r="AP231" s="498"/>
      <c r="AQ231" s="498"/>
      <c r="AR231" s="498"/>
      <c r="AS231" s="498"/>
      <c r="AT231" s="498"/>
      <c r="AU231" s="498"/>
      <c r="AV231" s="498"/>
      <c r="AW231" s="498"/>
      <c r="AX231" s="498"/>
      <c r="AY231" s="498"/>
      <c r="AZ231" s="498"/>
      <c r="BA231" s="498"/>
      <c r="BB231" s="498"/>
      <c r="BC231" s="498"/>
      <c r="BD231" s="498"/>
      <c r="BE231" s="498"/>
      <c r="BF231" s="498"/>
      <c r="BG231" s="498"/>
      <c r="BH231" s="498"/>
      <c r="BI231" s="498"/>
      <c r="BJ231" s="498"/>
      <c r="BK231" s="498"/>
      <c r="BL231" s="498"/>
      <c r="BM231" s="498"/>
      <c r="BN231" s="498"/>
      <c r="BO231" s="498"/>
      <c r="BP231" s="498"/>
      <c r="BQ231" s="498"/>
      <c r="BR231" s="498"/>
      <c r="BS231" s="498"/>
      <c r="BT231" s="498"/>
      <c r="BU231" s="498"/>
      <c r="BV231" s="498"/>
      <c r="BW231" s="498"/>
      <c r="BX231" s="498"/>
      <c r="BY231" s="498"/>
      <c r="BZ231" s="498"/>
      <c r="CA231" s="498"/>
      <c r="CB231" s="498"/>
      <c r="CC231" s="498"/>
      <c r="CD231" s="498"/>
      <c r="CE231" s="498"/>
      <c r="CF231" s="498"/>
      <c r="CG231" s="498"/>
      <c r="CH231" s="498"/>
      <c r="CI231" s="498"/>
      <c r="CJ231" s="498"/>
      <c r="CK231" s="498"/>
      <c r="CL231" s="498"/>
      <c r="CM231" s="498"/>
      <c r="CN231" s="498"/>
      <c r="CO231" s="498"/>
      <c r="CP231" s="498"/>
      <c r="CQ231" s="498"/>
      <c r="CR231" s="498"/>
      <c r="CS231" s="498"/>
    </row>
    <row r="232" spans="3:98" customFormat="1" hidden="1" x14ac:dyDescent="0.35">
      <c r="C232" s="77" t="s">
        <v>47</v>
      </c>
      <c r="D232" s="3"/>
      <c r="E232" s="492">
        <f t="shared" ref="E232:AJ232" si="102">SUM(E233:E235)</f>
        <v>0</v>
      </c>
      <c r="F232" s="492">
        <f t="shared" si="102"/>
        <v>0</v>
      </c>
      <c r="G232" s="492">
        <f t="shared" si="102"/>
        <v>0</v>
      </c>
      <c r="H232" s="492">
        <f t="shared" si="102"/>
        <v>0</v>
      </c>
      <c r="I232" s="492">
        <f t="shared" si="102"/>
        <v>0</v>
      </c>
      <c r="J232" s="492">
        <f t="shared" si="102"/>
        <v>0</v>
      </c>
      <c r="K232" s="492">
        <f t="shared" si="102"/>
        <v>0</v>
      </c>
      <c r="L232" s="492">
        <f t="shared" si="102"/>
        <v>0</v>
      </c>
      <c r="M232" s="492">
        <f t="shared" si="102"/>
        <v>0</v>
      </c>
      <c r="N232" s="492">
        <f t="shared" si="102"/>
        <v>0</v>
      </c>
      <c r="O232" s="492">
        <f t="shared" si="102"/>
        <v>0</v>
      </c>
      <c r="P232" s="492">
        <f t="shared" si="102"/>
        <v>0</v>
      </c>
      <c r="Q232" s="492">
        <f t="shared" si="102"/>
        <v>0</v>
      </c>
      <c r="R232" s="492">
        <f t="shared" si="102"/>
        <v>0</v>
      </c>
      <c r="S232" s="492">
        <f t="shared" si="102"/>
        <v>0</v>
      </c>
      <c r="T232" s="492">
        <f t="shared" si="102"/>
        <v>0</v>
      </c>
      <c r="U232" s="492">
        <f t="shared" si="102"/>
        <v>0</v>
      </c>
      <c r="V232" s="492">
        <f t="shared" si="102"/>
        <v>0</v>
      </c>
      <c r="W232" s="492">
        <f t="shared" si="102"/>
        <v>0</v>
      </c>
      <c r="X232" s="492">
        <f t="shared" si="102"/>
        <v>0</v>
      </c>
      <c r="Y232" s="492">
        <f t="shared" si="102"/>
        <v>0</v>
      </c>
      <c r="Z232" s="492">
        <f t="shared" si="102"/>
        <v>0</v>
      </c>
      <c r="AA232" s="492">
        <f t="shared" si="102"/>
        <v>0</v>
      </c>
      <c r="AB232" s="492">
        <f t="shared" si="102"/>
        <v>0</v>
      </c>
      <c r="AC232" s="492">
        <f t="shared" si="102"/>
        <v>0</v>
      </c>
      <c r="AD232" s="492">
        <f t="shared" si="102"/>
        <v>0</v>
      </c>
      <c r="AE232" s="492">
        <f t="shared" si="102"/>
        <v>0</v>
      </c>
      <c r="AF232" s="492">
        <f t="shared" si="102"/>
        <v>0</v>
      </c>
      <c r="AG232" s="492">
        <f t="shared" si="102"/>
        <v>0</v>
      </c>
      <c r="AH232" s="492">
        <f t="shared" si="102"/>
        <v>0</v>
      </c>
      <c r="AI232" s="492">
        <f t="shared" si="102"/>
        <v>0</v>
      </c>
      <c r="AJ232" s="492">
        <f t="shared" si="102"/>
        <v>0</v>
      </c>
      <c r="AK232" s="492">
        <f t="shared" ref="AK232:CS232" si="103">SUM(AK233:AK235)</f>
        <v>0</v>
      </c>
      <c r="AL232" s="492">
        <f t="shared" si="103"/>
        <v>0</v>
      </c>
      <c r="AM232" s="492">
        <f t="shared" si="103"/>
        <v>0</v>
      </c>
      <c r="AN232" s="492">
        <f t="shared" si="103"/>
        <v>0</v>
      </c>
      <c r="AO232" s="492">
        <f t="shared" si="103"/>
        <v>0</v>
      </c>
      <c r="AP232" s="492">
        <f t="shared" si="103"/>
        <v>0</v>
      </c>
      <c r="AQ232" s="492">
        <f t="shared" si="103"/>
        <v>0</v>
      </c>
      <c r="AR232" s="492">
        <f t="shared" si="103"/>
        <v>0</v>
      </c>
      <c r="AS232" s="492">
        <f t="shared" si="103"/>
        <v>0</v>
      </c>
      <c r="AT232" s="492">
        <f t="shared" si="103"/>
        <v>0</v>
      </c>
      <c r="AU232" s="492">
        <f t="shared" si="103"/>
        <v>0</v>
      </c>
      <c r="AV232" s="492">
        <f t="shared" si="103"/>
        <v>0</v>
      </c>
      <c r="AW232" s="492">
        <f t="shared" si="103"/>
        <v>0</v>
      </c>
      <c r="AX232" s="492">
        <f t="shared" si="103"/>
        <v>0</v>
      </c>
      <c r="AY232" s="492">
        <f t="shared" si="103"/>
        <v>0</v>
      </c>
      <c r="AZ232" s="492">
        <f t="shared" si="103"/>
        <v>0</v>
      </c>
      <c r="BA232" s="492">
        <f t="shared" si="103"/>
        <v>0</v>
      </c>
      <c r="BB232" s="492">
        <f t="shared" si="103"/>
        <v>0</v>
      </c>
      <c r="BC232" s="492">
        <f t="shared" si="103"/>
        <v>0</v>
      </c>
      <c r="BD232" s="492">
        <f t="shared" si="103"/>
        <v>0</v>
      </c>
      <c r="BE232" s="492">
        <f t="shared" si="103"/>
        <v>0</v>
      </c>
      <c r="BF232" s="492">
        <f t="shared" si="103"/>
        <v>0</v>
      </c>
      <c r="BG232" s="492">
        <f t="shared" si="103"/>
        <v>0</v>
      </c>
      <c r="BH232" s="492">
        <f t="shared" si="103"/>
        <v>0</v>
      </c>
      <c r="BI232" s="492">
        <f t="shared" si="103"/>
        <v>0</v>
      </c>
      <c r="BJ232" s="492">
        <f t="shared" si="103"/>
        <v>0</v>
      </c>
      <c r="BK232" s="492">
        <f t="shared" si="103"/>
        <v>0</v>
      </c>
      <c r="BL232" s="492">
        <f t="shared" si="103"/>
        <v>0</v>
      </c>
      <c r="BM232" s="492">
        <f t="shared" si="103"/>
        <v>0</v>
      </c>
      <c r="BN232" s="492">
        <f t="shared" si="103"/>
        <v>0</v>
      </c>
      <c r="BO232" s="492">
        <f t="shared" si="103"/>
        <v>0</v>
      </c>
      <c r="BP232" s="492">
        <f t="shared" si="103"/>
        <v>0</v>
      </c>
      <c r="BQ232" s="492">
        <f t="shared" si="103"/>
        <v>0</v>
      </c>
      <c r="BR232" s="492">
        <f t="shared" si="103"/>
        <v>0</v>
      </c>
      <c r="BS232" s="492">
        <f t="shared" si="103"/>
        <v>0</v>
      </c>
      <c r="BT232" s="492">
        <f t="shared" si="103"/>
        <v>0</v>
      </c>
      <c r="BU232" s="492">
        <f t="shared" si="103"/>
        <v>0</v>
      </c>
      <c r="BV232" s="492">
        <f t="shared" si="103"/>
        <v>0</v>
      </c>
      <c r="BW232" s="492">
        <f t="shared" si="103"/>
        <v>0</v>
      </c>
      <c r="BX232" s="492">
        <f t="shared" si="103"/>
        <v>0</v>
      </c>
      <c r="BY232" s="492">
        <f t="shared" si="103"/>
        <v>0</v>
      </c>
      <c r="BZ232" s="492">
        <f t="shared" si="103"/>
        <v>0</v>
      </c>
      <c r="CA232" s="492">
        <f t="shared" si="103"/>
        <v>0</v>
      </c>
      <c r="CB232" s="492">
        <f t="shared" si="103"/>
        <v>0</v>
      </c>
      <c r="CC232" s="492">
        <f t="shared" si="103"/>
        <v>0</v>
      </c>
      <c r="CD232" s="492">
        <f t="shared" si="103"/>
        <v>0</v>
      </c>
      <c r="CE232" s="492">
        <f t="shared" si="103"/>
        <v>0</v>
      </c>
      <c r="CF232" s="492">
        <f t="shared" si="103"/>
        <v>0</v>
      </c>
      <c r="CG232" s="492">
        <f t="shared" si="103"/>
        <v>0</v>
      </c>
      <c r="CH232" s="492">
        <f t="shared" si="103"/>
        <v>0</v>
      </c>
      <c r="CI232" s="492">
        <f t="shared" si="103"/>
        <v>0</v>
      </c>
      <c r="CJ232" s="492">
        <f t="shared" si="103"/>
        <v>0</v>
      </c>
      <c r="CK232" s="492">
        <f t="shared" si="103"/>
        <v>0</v>
      </c>
      <c r="CL232" s="492">
        <f t="shared" si="103"/>
        <v>0</v>
      </c>
      <c r="CM232" s="492">
        <f t="shared" si="103"/>
        <v>0</v>
      </c>
      <c r="CN232" s="492">
        <f t="shared" si="103"/>
        <v>0</v>
      </c>
      <c r="CO232" s="492">
        <f t="shared" si="103"/>
        <v>0</v>
      </c>
      <c r="CP232" s="492">
        <f t="shared" si="103"/>
        <v>0</v>
      </c>
      <c r="CQ232" s="492">
        <f t="shared" si="103"/>
        <v>0</v>
      </c>
      <c r="CR232" s="492">
        <f t="shared" si="103"/>
        <v>0</v>
      </c>
      <c r="CS232" s="492">
        <f t="shared" si="103"/>
        <v>0</v>
      </c>
      <c r="CT232" s="13"/>
    </row>
    <row r="233" spans="3:98" customFormat="1" hidden="1" x14ac:dyDescent="0.35">
      <c r="C233" s="77" t="str">
        <f>C95</f>
        <v>G. Total net value of externalities</v>
      </c>
      <c r="D233" s="3"/>
      <c r="E233" s="492">
        <f>G233+NPV(G.Asm!$F$40,H233:INDEX(H233:CS233,RP))</f>
        <v>0</v>
      </c>
      <c r="F233" s="492">
        <f>SUMIF($G$4:$CS$4,"&lt;="&amp;RP,G233:CS233)</f>
        <v>0</v>
      </c>
      <c r="G233" s="516">
        <f t="shared" ref="G233:BR233" si="104">G95</f>
        <v>0</v>
      </c>
      <c r="H233" s="516">
        <f t="shared" si="104"/>
        <v>0</v>
      </c>
      <c r="I233" s="516">
        <f t="shared" si="104"/>
        <v>0</v>
      </c>
      <c r="J233" s="516">
        <f t="shared" si="104"/>
        <v>0</v>
      </c>
      <c r="K233" s="516">
        <f t="shared" si="104"/>
        <v>0</v>
      </c>
      <c r="L233" s="516">
        <f t="shared" si="104"/>
        <v>0</v>
      </c>
      <c r="M233" s="516">
        <f t="shared" si="104"/>
        <v>0</v>
      </c>
      <c r="N233" s="516">
        <f t="shared" si="104"/>
        <v>0</v>
      </c>
      <c r="O233" s="516">
        <f t="shared" si="104"/>
        <v>0</v>
      </c>
      <c r="P233" s="516">
        <f t="shared" si="104"/>
        <v>0</v>
      </c>
      <c r="Q233" s="516">
        <f t="shared" si="104"/>
        <v>0</v>
      </c>
      <c r="R233" s="516">
        <f t="shared" si="104"/>
        <v>0</v>
      </c>
      <c r="S233" s="516">
        <f t="shared" si="104"/>
        <v>0</v>
      </c>
      <c r="T233" s="516">
        <f t="shared" si="104"/>
        <v>0</v>
      </c>
      <c r="U233" s="516">
        <f t="shared" si="104"/>
        <v>0</v>
      </c>
      <c r="V233" s="516">
        <f t="shared" si="104"/>
        <v>0</v>
      </c>
      <c r="W233" s="516">
        <f t="shared" si="104"/>
        <v>0</v>
      </c>
      <c r="X233" s="516">
        <f t="shared" si="104"/>
        <v>0</v>
      </c>
      <c r="Y233" s="516">
        <f t="shared" si="104"/>
        <v>0</v>
      </c>
      <c r="Z233" s="516">
        <f t="shared" si="104"/>
        <v>0</v>
      </c>
      <c r="AA233" s="516">
        <f t="shared" si="104"/>
        <v>0</v>
      </c>
      <c r="AB233" s="516">
        <f t="shared" si="104"/>
        <v>0</v>
      </c>
      <c r="AC233" s="516">
        <f t="shared" si="104"/>
        <v>0</v>
      </c>
      <c r="AD233" s="516">
        <f t="shared" si="104"/>
        <v>0</v>
      </c>
      <c r="AE233" s="516">
        <f t="shared" si="104"/>
        <v>0</v>
      </c>
      <c r="AF233" s="516">
        <f t="shared" si="104"/>
        <v>0</v>
      </c>
      <c r="AG233" s="516">
        <f t="shared" si="104"/>
        <v>0</v>
      </c>
      <c r="AH233" s="516">
        <f t="shared" si="104"/>
        <v>0</v>
      </c>
      <c r="AI233" s="516">
        <f t="shared" si="104"/>
        <v>0</v>
      </c>
      <c r="AJ233" s="516">
        <f t="shared" si="104"/>
        <v>0</v>
      </c>
      <c r="AK233" s="516">
        <f t="shared" si="104"/>
        <v>0</v>
      </c>
      <c r="AL233" s="516">
        <f t="shared" si="104"/>
        <v>0</v>
      </c>
      <c r="AM233" s="516">
        <f t="shared" si="104"/>
        <v>0</v>
      </c>
      <c r="AN233" s="516">
        <f t="shared" si="104"/>
        <v>0</v>
      </c>
      <c r="AO233" s="516">
        <f t="shared" si="104"/>
        <v>0</v>
      </c>
      <c r="AP233" s="516">
        <f t="shared" si="104"/>
        <v>0</v>
      </c>
      <c r="AQ233" s="516">
        <f t="shared" si="104"/>
        <v>0</v>
      </c>
      <c r="AR233" s="516">
        <f t="shared" si="104"/>
        <v>0</v>
      </c>
      <c r="AS233" s="516">
        <f t="shared" si="104"/>
        <v>0</v>
      </c>
      <c r="AT233" s="516">
        <f t="shared" si="104"/>
        <v>0</v>
      </c>
      <c r="AU233" s="516">
        <f t="shared" si="104"/>
        <v>0</v>
      </c>
      <c r="AV233" s="516">
        <f t="shared" si="104"/>
        <v>0</v>
      </c>
      <c r="AW233" s="516">
        <f t="shared" si="104"/>
        <v>0</v>
      </c>
      <c r="AX233" s="516">
        <f t="shared" si="104"/>
        <v>0</v>
      </c>
      <c r="AY233" s="516">
        <f t="shared" si="104"/>
        <v>0</v>
      </c>
      <c r="AZ233" s="516">
        <f t="shared" si="104"/>
        <v>0</v>
      </c>
      <c r="BA233" s="516">
        <f t="shared" si="104"/>
        <v>0</v>
      </c>
      <c r="BB233" s="516">
        <f t="shared" si="104"/>
        <v>0</v>
      </c>
      <c r="BC233" s="516">
        <f t="shared" si="104"/>
        <v>0</v>
      </c>
      <c r="BD233" s="516">
        <f t="shared" si="104"/>
        <v>0</v>
      </c>
      <c r="BE233" s="516">
        <f t="shared" si="104"/>
        <v>0</v>
      </c>
      <c r="BF233" s="516">
        <f t="shared" si="104"/>
        <v>0</v>
      </c>
      <c r="BG233" s="516">
        <f t="shared" si="104"/>
        <v>0</v>
      </c>
      <c r="BH233" s="516">
        <f t="shared" si="104"/>
        <v>0</v>
      </c>
      <c r="BI233" s="516">
        <f t="shared" si="104"/>
        <v>0</v>
      </c>
      <c r="BJ233" s="516">
        <f t="shared" si="104"/>
        <v>0</v>
      </c>
      <c r="BK233" s="516">
        <f t="shared" si="104"/>
        <v>0</v>
      </c>
      <c r="BL233" s="516">
        <f t="shared" si="104"/>
        <v>0</v>
      </c>
      <c r="BM233" s="516">
        <f t="shared" si="104"/>
        <v>0</v>
      </c>
      <c r="BN233" s="516">
        <f t="shared" si="104"/>
        <v>0</v>
      </c>
      <c r="BO233" s="516">
        <f t="shared" si="104"/>
        <v>0</v>
      </c>
      <c r="BP233" s="516">
        <f t="shared" si="104"/>
        <v>0</v>
      </c>
      <c r="BQ233" s="516">
        <f t="shared" si="104"/>
        <v>0</v>
      </c>
      <c r="BR233" s="516">
        <f t="shared" si="104"/>
        <v>0</v>
      </c>
      <c r="BS233" s="516">
        <f t="shared" ref="BS233:CS233" si="105">BS95</f>
        <v>0</v>
      </c>
      <c r="BT233" s="516">
        <f t="shared" si="105"/>
        <v>0</v>
      </c>
      <c r="BU233" s="516">
        <f t="shared" si="105"/>
        <v>0</v>
      </c>
      <c r="BV233" s="516">
        <f t="shared" si="105"/>
        <v>0</v>
      </c>
      <c r="BW233" s="516">
        <f t="shared" si="105"/>
        <v>0</v>
      </c>
      <c r="BX233" s="516">
        <f t="shared" si="105"/>
        <v>0</v>
      </c>
      <c r="BY233" s="516">
        <f t="shared" si="105"/>
        <v>0</v>
      </c>
      <c r="BZ233" s="516">
        <f t="shared" si="105"/>
        <v>0</v>
      </c>
      <c r="CA233" s="516">
        <f t="shared" si="105"/>
        <v>0</v>
      </c>
      <c r="CB233" s="516">
        <f t="shared" si="105"/>
        <v>0</v>
      </c>
      <c r="CC233" s="516">
        <f t="shared" si="105"/>
        <v>0</v>
      </c>
      <c r="CD233" s="516">
        <f t="shared" si="105"/>
        <v>0</v>
      </c>
      <c r="CE233" s="516">
        <f t="shared" si="105"/>
        <v>0</v>
      </c>
      <c r="CF233" s="516">
        <f t="shared" si="105"/>
        <v>0</v>
      </c>
      <c r="CG233" s="516">
        <f t="shared" si="105"/>
        <v>0</v>
      </c>
      <c r="CH233" s="516">
        <f t="shared" si="105"/>
        <v>0</v>
      </c>
      <c r="CI233" s="516">
        <f t="shared" si="105"/>
        <v>0</v>
      </c>
      <c r="CJ233" s="516">
        <f t="shared" si="105"/>
        <v>0</v>
      </c>
      <c r="CK233" s="516">
        <f t="shared" si="105"/>
        <v>0</v>
      </c>
      <c r="CL233" s="516">
        <f t="shared" si="105"/>
        <v>0</v>
      </c>
      <c r="CM233" s="516">
        <f t="shared" si="105"/>
        <v>0</v>
      </c>
      <c r="CN233" s="516">
        <f t="shared" si="105"/>
        <v>0</v>
      </c>
      <c r="CO233" s="516">
        <f t="shared" si="105"/>
        <v>0</v>
      </c>
      <c r="CP233" s="516">
        <f t="shared" si="105"/>
        <v>0</v>
      </c>
      <c r="CQ233" s="516">
        <f t="shared" si="105"/>
        <v>0</v>
      </c>
      <c r="CR233" s="516">
        <f t="shared" si="105"/>
        <v>0</v>
      </c>
      <c r="CS233" s="516">
        <f t="shared" si="105"/>
        <v>0</v>
      </c>
      <c r="CT233" s="12"/>
    </row>
    <row r="234" spans="3:98" customFormat="1" hidden="1" x14ac:dyDescent="0.35">
      <c r="C234" s="77" t="str">
        <f>C119</f>
        <v>H. Total net value of climate change mitigation</v>
      </c>
      <c r="D234" s="3"/>
      <c r="E234" s="492">
        <f>G234+NPV(G.Asm!$F$40,H234:INDEX(H234:CS234,RP))</f>
        <v>0</v>
      </c>
      <c r="F234" s="492">
        <f>SUMIF($G$4:$CS$4,"&lt;="&amp;RP,G234:CS234)</f>
        <v>0</v>
      </c>
      <c r="G234" s="516">
        <f t="shared" ref="G234:BR234" si="106">G119</f>
        <v>0</v>
      </c>
      <c r="H234" s="516">
        <f t="shared" si="106"/>
        <v>0</v>
      </c>
      <c r="I234" s="516">
        <f t="shared" si="106"/>
        <v>0</v>
      </c>
      <c r="J234" s="516">
        <f t="shared" si="106"/>
        <v>0</v>
      </c>
      <c r="K234" s="516">
        <f t="shared" si="106"/>
        <v>0</v>
      </c>
      <c r="L234" s="516">
        <f t="shared" si="106"/>
        <v>0</v>
      </c>
      <c r="M234" s="516">
        <f t="shared" si="106"/>
        <v>0</v>
      </c>
      <c r="N234" s="516">
        <f t="shared" si="106"/>
        <v>0</v>
      </c>
      <c r="O234" s="516">
        <f t="shared" si="106"/>
        <v>0</v>
      </c>
      <c r="P234" s="516">
        <f t="shared" si="106"/>
        <v>0</v>
      </c>
      <c r="Q234" s="516">
        <f t="shared" si="106"/>
        <v>0</v>
      </c>
      <c r="R234" s="516">
        <f t="shared" si="106"/>
        <v>0</v>
      </c>
      <c r="S234" s="516">
        <f t="shared" si="106"/>
        <v>0</v>
      </c>
      <c r="T234" s="516">
        <f t="shared" si="106"/>
        <v>0</v>
      </c>
      <c r="U234" s="516">
        <f t="shared" si="106"/>
        <v>0</v>
      </c>
      <c r="V234" s="516">
        <f t="shared" si="106"/>
        <v>0</v>
      </c>
      <c r="W234" s="516">
        <f t="shared" si="106"/>
        <v>0</v>
      </c>
      <c r="X234" s="516">
        <f t="shared" si="106"/>
        <v>0</v>
      </c>
      <c r="Y234" s="516">
        <f t="shared" si="106"/>
        <v>0</v>
      </c>
      <c r="Z234" s="516">
        <f t="shared" si="106"/>
        <v>0</v>
      </c>
      <c r="AA234" s="516">
        <f t="shared" si="106"/>
        <v>0</v>
      </c>
      <c r="AB234" s="516">
        <f t="shared" si="106"/>
        <v>0</v>
      </c>
      <c r="AC234" s="516">
        <f t="shared" si="106"/>
        <v>0</v>
      </c>
      <c r="AD234" s="516">
        <f t="shared" si="106"/>
        <v>0</v>
      </c>
      <c r="AE234" s="516">
        <f t="shared" si="106"/>
        <v>0</v>
      </c>
      <c r="AF234" s="516">
        <f t="shared" si="106"/>
        <v>0</v>
      </c>
      <c r="AG234" s="516">
        <f t="shared" si="106"/>
        <v>0</v>
      </c>
      <c r="AH234" s="516">
        <f t="shared" si="106"/>
        <v>0</v>
      </c>
      <c r="AI234" s="516">
        <f t="shared" si="106"/>
        <v>0</v>
      </c>
      <c r="AJ234" s="516">
        <f t="shared" si="106"/>
        <v>0</v>
      </c>
      <c r="AK234" s="516">
        <f t="shared" si="106"/>
        <v>0</v>
      </c>
      <c r="AL234" s="516">
        <f t="shared" si="106"/>
        <v>0</v>
      </c>
      <c r="AM234" s="516">
        <f t="shared" si="106"/>
        <v>0</v>
      </c>
      <c r="AN234" s="516">
        <f t="shared" si="106"/>
        <v>0</v>
      </c>
      <c r="AO234" s="516">
        <f t="shared" si="106"/>
        <v>0</v>
      </c>
      <c r="AP234" s="516">
        <f t="shared" si="106"/>
        <v>0</v>
      </c>
      <c r="AQ234" s="516">
        <f t="shared" si="106"/>
        <v>0</v>
      </c>
      <c r="AR234" s="516">
        <f t="shared" si="106"/>
        <v>0</v>
      </c>
      <c r="AS234" s="516">
        <f t="shared" si="106"/>
        <v>0</v>
      </c>
      <c r="AT234" s="516">
        <f t="shared" si="106"/>
        <v>0</v>
      </c>
      <c r="AU234" s="516">
        <f t="shared" si="106"/>
        <v>0</v>
      </c>
      <c r="AV234" s="516">
        <f t="shared" si="106"/>
        <v>0</v>
      </c>
      <c r="AW234" s="516">
        <f t="shared" si="106"/>
        <v>0</v>
      </c>
      <c r="AX234" s="516">
        <f t="shared" si="106"/>
        <v>0</v>
      </c>
      <c r="AY234" s="516">
        <f t="shared" si="106"/>
        <v>0</v>
      </c>
      <c r="AZ234" s="516">
        <f t="shared" si="106"/>
        <v>0</v>
      </c>
      <c r="BA234" s="516">
        <f t="shared" si="106"/>
        <v>0</v>
      </c>
      <c r="BB234" s="516">
        <f t="shared" si="106"/>
        <v>0</v>
      </c>
      <c r="BC234" s="516">
        <f t="shared" si="106"/>
        <v>0</v>
      </c>
      <c r="BD234" s="516">
        <f t="shared" si="106"/>
        <v>0</v>
      </c>
      <c r="BE234" s="516">
        <f t="shared" si="106"/>
        <v>0</v>
      </c>
      <c r="BF234" s="516">
        <f t="shared" si="106"/>
        <v>0</v>
      </c>
      <c r="BG234" s="516">
        <f t="shared" si="106"/>
        <v>0</v>
      </c>
      <c r="BH234" s="516">
        <f t="shared" si="106"/>
        <v>0</v>
      </c>
      <c r="BI234" s="516">
        <f t="shared" si="106"/>
        <v>0</v>
      </c>
      <c r="BJ234" s="516">
        <f t="shared" si="106"/>
        <v>0</v>
      </c>
      <c r="BK234" s="516">
        <f t="shared" si="106"/>
        <v>0</v>
      </c>
      <c r="BL234" s="516">
        <f t="shared" si="106"/>
        <v>0</v>
      </c>
      <c r="BM234" s="516">
        <f t="shared" si="106"/>
        <v>0</v>
      </c>
      <c r="BN234" s="516">
        <f t="shared" si="106"/>
        <v>0</v>
      </c>
      <c r="BO234" s="516">
        <f t="shared" si="106"/>
        <v>0</v>
      </c>
      <c r="BP234" s="516">
        <f t="shared" si="106"/>
        <v>0</v>
      </c>
      <c r="BQ234" s="516">
        <f t="shared" si="106"/>
        <v>0</v>
      </c>
      <c r="BR234" s="516">
        <f t="shared" si="106"/>
        <v>0</v>
      </c>
      <c r="BS234" s="516">
        <f t="shared" ref="BS234:CS234" si="107">BS119</f>
        <v>0</v>
      </c>
      <c r="BT234" s="516">
        <f t="shared" si="107"/>
        <v>0</v>
      </c>
      <c r="BU234" s="516">
        <f t="shared" si="107"/>
        <v>0</v>
      </c>
      <c r="BV234" s="516">
        <f t="shared" si="107"/>
        <v>0</v>
      </c>
      <c r="BW234" s="516">
        <f t="shared" si="107"/>
        <v>0</v>
      </c>
      <c r="BX234" s="516">
        <f t="shared" si="107"/>
        <v>0</v>
      </c>
      <c r="BY234" s="516">
        <f t="shared" si="107"/>
        <v>0</v>
      </c>
      <c r="BZ234" s="516">
        <f t="shared" si="107"/>
        <v>0</v>
      </c>
      <c r="CA234" s="516">
        <f t="shared" si="107"/>
        <v>0</v>
      </c>
      <c r="CB234" s="516">
        <f t="shared" si="107"/>
        <v>0</v>
      </c>
      <c r="CC234" s="516">
        <f t="shared" si="107"/>
        <v>0</v>
      </c>
      <c r="CD234" s="516">
        <f t="shared" si="107"/>
        <v>0</v>
      </c>
      <c r="CE234" s="516">
        <f t="shared" si="107"/>
        <v>0</v>
      </c>
      <c r="CF234" s="516">
        <f t="shared" si="107"/>
        <v>0</v>
      </c>
      <c r="CG234" s="516">
        <f t="shared" si="107"/>
        <v>0</v>
      </c>
      <c r="CH234" s="516">
        <f t="shared" si="107"/>
        <v>0</v>
      </c>
      <c r="CI234" s="516">
        <f t="shared" si="107"/>
        <v>0</v>
      </c>
      <c r="CJ234" s="516">
        <f t="shared" si="107"/>
        <v>0</v>
      </c>
      <c r="CK234" s="516">
        <f t="shared" si="107"/>
        <v>0</v>
      </c>
      <c r="CL234" s="516">
        <f t="shared" si="107"/>
        <v>0</v>
      </c>
      <c r="CM234" s="516">
        <f t="shared" si="107"/>
        <v>0</v>
      </c>
      <c r="CN234" s="516">
        <f t="shared" si="107"/>
        <v>0</v>
      </c>
      <c r="CO234" s="516">
        <f t="shared" si="107"/>
        <v>0</v>
      </c>
      <c r="CP234" s="516">
        <f t="shared" si="107"/>
        <v>0</v>
      </c>
      <c r="CQ234" s="516">
        <f t="shared" si="107"/>
        <v>0</v>
      </c>
      <c r="CR234" s="516">
        <f t="shared" si="107"/>
        <v>0</v>
      </c>
      <c r="CS234" s="516">
        <f t="shared" si="107"/>
        <v>0</v>
      </c>
      <c r="CT234" s="12"/>
    </row>
    <row r="235" spans="3:98" customFormat="1" hidden="1" x14ac:dyDescent="0.35">
      <c r="C235" s="77" t="str">
        <f>C124</f>
        <v>I. Total direct benefit</v>
      </c>
      <c r="D235" s="3"/>
      <c r="E235" s="492">
        <f>G235+NPV(G.Asm!$F$40,H235:INDEX(H235:CS235,RP))</f>
        <v>0</v>
      </c>
      <c r="F235" s="492">
        <f>SUMIF($G$4:$CS$4,"&lt;="&amp;RP,G235:CS235)</f>
        <v>0</v>
      </c>
      <c r="G235" s="516">
        <f t="shared" ref="G235:BR235" si="108">G124</f>
        <v>0</v>
      </c>
      <c r="H235" s="516">
        <f t="shared" si="108"/>
        <v>0</v>
      </c>
      <c r="I235" s="516">
        <f t="shared" si="108"/>
        <v>0</v>
      </c>
      <c r="J235" s="516">
        <f t="shared" si="108"/>
        <v>0</v>
      </c>
      <c r="K235" s="516">
        <f t="shared" si="108"/>
        <v>0</v>
      </c>
      <c r="L235" s="516">
        <f t="shared" si="108"/>
        <v>0</v>
      </c>
      <c r="M235" s="516">
        <f t="shared" si="108"/>
        <v>0</v>
      </c>
      <c r="N235" s="516">
        <f t="shared" si="108"/>
        <v>0</v>
      </c>
      <c r="O235" s="516">
        <f t="shared" si="108"/>
        <v>0</v>
      </c>
      <c r="P235" s="516">
        <f t="shared" si="108"/>
        <v>0</v>
      </c>
      <c r="Q235" s="516">
        <f t="shared" si="108"/>
        <v>0</v>
      </c>
      <c r="R235" s="516">
        <f t="shared" si="108"/>
        <v>0</v>
      </c>
      <c r="S235" s="516">
        <f t="shared" si="108"/>
        <v>0</v>
      </c>
      <c r="T235" s="516">
        <f t="shared" si="108"/>
        <v>0</v>
      </c>
      <c r="U235" s="516">
        <f t="shared" si="108"/>
        <v>0</v>
      </c>
      <c r="V235" s="516">
        <f t="shared" si="108"/>
        <v>0</v>
      </c>
      <c r="W235" s="516">
        <f t="shared" si="108"/>
        <v>0</v>
      </c>
      <c r="X235" s="516">
        <f t="shared" si="108"/>
        <v>0</v>
      </c>
      <c r="Y235" s="516">
        <f t="shared" si="108"/>
        <v>0</v>
      </c>
      <c r="Z235" s="516">
        <f t="shared" si="108"/>
        <v>0</v>
      </c>
      <c r="AA235" s="516">
        <f t="shared" si="108"/>
        <v>0</v>
      </c>
      <c r="AB235" s="516">
        <f t="shared" si="108"/>
        <v>0</v>
      </c>
      <c r="AC235" s="516">
        <f t="shared" si="108"/>
        <v>0</v>
      </c>
      <c r="AD235" s="516">
        <f t="shared" si="108"/>
        <v>0</v>
      </c>
      <c r="AE235" s="516">
        <f t="shared" si="108"/>
        <v>0</v>
      </c>
      <c r="AF235" s="516">
        <f t="shared" si="108"/>
        <v>0</v>
      </c>
      <c r="AG235" s="516">
        <f t="shared" si="108"/>
        <v>0</v>
      </c>
      <c r="AH235" s="516">
        <f t="shared" si="108"/>
        <v>0</v>
      </c>
      <c r="AI235" s="516">
        <f t="shared" si="108"/>
        <v>0</v>
      </c>
      <c r="AJ235" s="516">
        <f t="shared" si="108"/>
        <v>0</v>
      </c>
      <c r="AK235" s="516">
        <f t="shared" si="108"/>
        <v>0</v>
      </c>
      <c r="AL235" s="516">
        <f t="shared" si="108"/>
        <v>0</v>
      </c>
      <c r="AM235" s="516">
        <f t="shared" si="108"/>
        <v>0</v>
      </c>
      <c r="AN235" s="516">
        <f t="shared" si="108"/>
        <v>0</v>
      </c>
      <c r="AO235" s="516">
        <f t="shared" si="108"/>
        <v>0</v>
      </c>
      <c r="AP235" s="516">
        <f t="shared" si="108"/>
        <v>0</v>
      </c>
      <c r="AQ235" s="516">
        <f t="shared" si="108"/>
        <v>0</v>
      </c>
      <c r="AR235" s="516">
        <f t="shared" si="108"/>
        <v>0</v>
      </c>
      <c r="AS235" s="516">
        <f t="shared" si="108"/>
        <v>0</v>
      </c>
      <c r="AT235" s="516">
        <f t="shared" si="108"/>
        <v>0</v>
      </c>
      <c r="AU235" s="516">
        <f t="shared" si="108"/>
        <v>0</v>
      </c>
      <c r="AV235" s="516">
        <f t="shared" si="108"/>
        <v>0</v>
      </c>
      <c r="AW235" s="516">
        <f t="shared" si="108"/>
        <v>0</v>
      </c>
      <c r="AX235" s="516">
        <f t="shared" si="108"/>
        <v>0</v>
      </c>
      <c r="AY235" s="516">
        <f t="shared" si="108"/>
        <v>0</v>
      </c>
      <c r="AZ235" s="516">
        <f t="shared" si="108"/>
        <v>0</v>
      </c>
      <c r="BA235" s="516">
        <f t="shared" si="108"/>
        <v>0</v>
      </c>
      <c r="BB235" s="516">
        <f t="shared" si="108"/>
        <v>0</v>
      </c>
      <c r="BC235" s="516">
        <f t="shared" si="108"/>
        <v>0</v>
      </c>
      <c r="BD235" s="516">
        <f t="shared" si="108"/>
        <v>0</v>
      </c>
      <c r="BE235" s="516">
        <f t="shared" si="108"/>
        <v>0</v>
      </c>
      <c r="BF235" s="516">
        <f t="shared" si="108"/>
        <v>0</v>
      </c>
      <c r="BG235" s="516">
        <f t="shared" si="108"/>
        <v>0</v>
      </c>
      <c r="BH235" s="516">
        <f t="shared" si="108"/>
        <v>0</v>
      </c>
      <c r="BI235" s="516">
        <f t="shared" si="108"/>
        <v>0</v>
      </c>
      <c r="BJ235" s="516">
        <f t="shared" si="108"/>
        <v>0</v>
      </c>
      <c r="BK235" s="516">
        <f t="shared" si="108"/>
        <v>0</v>
      </c>
      <c r="BL235" s="516">
        <f t="shared" si="108"/>
        <v>0</v>
      </c>
      <c r="BM235" s="516">
        <f t="shared" si="108"/>
        <v>0</v>
      </c>
      <c r="BN235" s="516">
        <f t="shared" si="108"/>
        <v>0</v>
      </c>
      <c r="BO235" s="516">
        <f t="shared" si="108"/>
        <v>0</v>
      </c>
      <c r="BP235" s="516">
        <f t="shared" si="108"/>
        <v>0</v>
      </c>
      <c r="BQ235" s="516">
        <f t="shared" si="108"/>
        <v>0</v>
      </c>
      <c r="BR235" s="516">
        <f t="shared" si="108"/>
        <v>0</v>
      </c>
      <c r="BS235" s="516">
        <f t="shared" ref="BS235:CS235" si="109">BS124</f>
        <v>0</v>
      </c>
      <c r="BT235" s="516">
        <f t="shared" si="109"/>
        <v>0</v>
      </c>
      <c r="BU235" s="516">
        <f t="shared" si="109"/>
        <v>0</v>
      </c>
      <c r="BV235" s="516">
        <f t="shared" si="109"/>
        <v>0</v>
      </c>
      <c r="BW235" s="516">
        <f t="shared" si="109"/>
        <v>0</v>
      </c>
      <c r="BX235" s="516">
        <f t="shared" si="109"/>
        <v>0</v>
      </c>
      <c r="BY235" s="516">
        <f t="shared" si="109"/>
        <v>0</v>
      </c>
      <c r="BZ235" s="516">
        <f t="shared" si="109"/>
        <v>0</v>
      </c>
      <c r="CA235" s="516">
        <f t="shared" si="109"/>
        <v>0</v>
      </c>
      <c r="CB235" s="516">
        <f t="shared" si="109"/>
        <v>0</v>
      </c>
      <c r="CC235" s="516">
        <f t="shared" si="109"/>
        <v>0</v>
      </c>
      <c r="CD235" s="516">
        <f t="shared" si="109"/>
        <v>0</v>
      </c>
      <c r="CE235" s="516">
        <f t="shared" si="109"/>
        <v>0</v>
      </c>
      <c r="CF235" s="516">
        <f t="shared" si="109"/>
        <v>0</v>
      </c>
      <c r="CG235" s="516">
        <f t="shared" si="109"/>
        <v>0</v>
      </c>
      <c r="CH235" s="516">
        <f t="shared" si="109"/>
        <v>0</v>
      </c>
      <c r="CI235" s="516">
        <f t="shared" si="109"/>
        <v>0</v>
      </c>
      <c r="CJ235" s="516">
        <f t="shared" si="109"/>
        <v>0</v>
      </c>
      <c r="CK235" s="516">
        <f t="shared" si="109"/>
        <v>0</v>
      </c>
      <c r="CL235" s="516">
        <f t="shared" si="109"/>
        <v>0</v>
      </c>
      <c r="CM235" s="516">
        <f t="shared" si="109"/>
        <v>0</v>
      </c>
      <c r="CN235" s="516">
        <f t="shared" si="109"/>
        <v>0</v>
      </c>
      <c r="CO235" s="516">
        <f t="shared" si="109"/>
        <v>0</v>
      </c>
      <c r="CP235" s="516">
        <f t="shared" si="109"/>
        <v>0</v>
      </c>
      <c r="CQ235" s="516">
        <f t="shared" si="109"/>
        <v>0</v>
      </c>
      <c r="CR235" s="516">
        <f t="shared" si="109"/>
        <v>0</v>
      </c>
      <c r="CS235" s="516">
        <f t="shared" si="109"/>
        <v>0</v>
      </c>
      <c r="CT235" s="12"/>
    </row>
    <row r="236" spans="3:98" customFormat="1" hidden="1" x14ac:dyDescent="0.35">
      <c r="C236" s="74"/>
      <c r="D236" s="3"/>
      <c r="E236" s="497"/>
      <c r="F236" s="497"/>
      <c r="G236" s="498"/>
      <c r="H236" s="498"/>
      <c r="I236" s="498"/>
      <c r="J236" s="498"/>
      <c r="K236" s="498"/>
      <c r="L236" s="498"/>
      <c r="M236" s="498"/>
      <c r="N236" s="498"/>
      <c r="O236" s="498"/>
      <c r="P236" s="498"/>
      <c r="Q236" s="498"/>
      <c r="R236" s="498"/>
      <c r="S236" s="498"/>
      <c r="T236" s="498"/>
      <c r="U236" s="498"/>
      <c r="V236" s="498"/>
      <c r="W236" s="498"/>
      <c r="X236" s="498"/>
      <c r="Y236" s="498"/>
      <c r="Z236" s="498"/>
      <c r="AA236" s="498"/>
      <c r="AB236" s="498"/>
      <c r="AC236" s="498"/>
      <c r="AD236" s="498"/>
      <c r="AE236" s="498"/>
      <c r="AF236" s="498"/>
      <c r="AG236" s="498"/>
      <c r="AH236" s="498"/>
      <c r="AI236" s="498"/>
      <c r="AJ236" s="498"/>
      <c r="AK236" s="498"/>
      <c r="AL236" s="498"/>
      <c r="AM236" s="498"/>
      <c r="AN236" s="498"/>
      <c r="AO236" s="498"/>
      <c r="AP236" s="498"/>
      <c r="AQ236" s="498"/>
      <c r="AR236" s="498"/>
      <c r="AS236" s="498"/>
      <c r="AT236" s="498"/>
      <c r="AU236" s="498"/>
      <c r="AV236" s="498"/>
      <c r="AW236" s="498"/>
      <c r="AX236" s="498"/>
      <c r="AY236" s="498"/>
      <c r="AZ236" s="498"/>
      <c r="BA236" s="498"/>
      <c r="BB236" s="498"/>
      <c r="BC236" s="498"/>
      <c r="BD236" s="498"/>
      <c r="BE236" s="498"/>
      <c r="BF236" s="498"/>
      <c r="BG236" s="498"/>
      <c r="BH236" s="498"/>
      <c r="BI236" s="498"/>
      <c r="BJ236" s="498"/>
      <c r="BK236" s="498"/>
      <c r="BL236" s="498"/>
      <c r="BM236" s="498"/>
      <c r="BN236" s="498"/>
      <c r="BO236" s="498"/>
      <c r="BP236" s="498"/>
      <c r="BQ236" s="498"/>
      <c r="BR236" s="498"/>
      <c r="BS236" s="498"/>
      <c r="BT236" s="498"/>
      <c r="BU236" s="498"/>
      <c r="BV236" s="498"/>
      <c r="BW236" s="498"/>
      <c r="BX236" s="498"/>
      <c r="BY236" s="498"/>
      <c r="BZ236" s="498"/>
      <c r="CA236" s="498"/>
      <c r="CB236" s="498"/>
      <c r="CC236" s="498"/>
      <c r="CD236" s="498"/>
      <c r="CE236" s="498"/>
      <c r="CF236" s="498"/>
      <c r="CG236" s="498"/>
      <c r="CH236" s="498"/>
      <c r="CI236" s="498"/>
      <c r="CJ236" s="498"/>
      <c r="CK236" s="498"/>
      <c r="CL236" s="498"/>
      <c r="CM236" s="498"/>
      <c r="CN236" s="498"/>
      <c r="CO236" s="498"/>
      <c r="CP236" s="498"/>
      <c r="CQ236" s="498"/>
      <c r="CR236" s="498"/>
      <c r="CS236" s="498"/>
    </row>
    <row r="237" spans="3:98" hidden="1" x14ac:dyDescent="0.35">
      <c r="C237" s="83" t="s">
        <v>46</v>
      </c>
      <c r="E237" s="505">
        <f>G237+NPV(G.Asm!$F$40,H237:INDEX(H237:CS237,RP))</f>
        <v>0</v>
      </c>
      <c r="F237" s="505">
        <f>SUMIF($G$4:$CS$4,"&lt;="&amp;RP,G237:CS237)</f>
        <v>0</v>
      </c>
      <c r="G237" s="505">
        <f>-G191-G207+G216-G218+G232</f>
        <v>0</v>
      </c>
      <c r="H237" s="505">
        <f t="shared" ref="H237:BS237" si="110">-H191-H207+H216-H218+H232</f>
        <v>0</v>
      </c>
      <c r="I237" s="505">
        <f t="shared" si="110"/>
        <v>0</v>
      </c>
      <c r="J237" s="505">
        <f t="shared" si="110"/>
        <v>0</v>
      </c>
      <c r="K237" s="505">
        <f t="shared" si="110"/>
        <v>0</v>
      </c>
      <c r="L237" s="505">
        <f t="shared" si="110"/>
        <v>0</v>
      </c>
      <c r="M237" s="505">
        <f t="shared" si="110"/>
        <v>0</v>
      </c>
      <c r="N237" s="505">
        <f t="shared" si="110"/>
        <v>0</v>
      </c>
      <c r="O237" s="505">
        <f t="shared" si="110"/>
        <v>0</v>
      </c>
      <c r="P237" s="505">
        <f t="shared" si="110"/>
        <v>0</v>
      </c>
      <c r="Q237" s="505">
        <f t="shared" si="110"/>
        <v>0</v>
      </c>
      <c r="R237" s="505">
        <f t="shared" si="110"/>
        <v>0</v>
      </c>
      <c r="S237" s="505">
        <f t="shared" si="110"/>
        <v>0</v>
      </c>
      <c r="T237" s="505">
        <f t="shared" si="110"/>
        <v>0</v>
      </c>
      <c r="U237" s="505">
        <f t="shared" si="110"/>
        <v>0</v>
      </c>
      <c r="V237" s="505">
        <f t="shared" si="110"/>
        <v>0</v>
      </c>
      <c r="W237" s="505">
        <f t="shared" si="110"/>
        <v>0</v>
      </c>
      <c r="X237" s="505">
        <f t="shared" si="110"/>
        <v>0</v>
      </c>
      <c r="Y237" s="505">
        <f t="shared" si="110"/>
        <v>0</v>
      </c>
      <c r="Z237" s="505">
        <f t="shared" si="110"/>
        <v>0</v>
      </c>
      <c r="AA237" s="505">
        <f t="shared" si="110"/>
        <v>0</v>
      </c>
      <c r="AB237" s="505">
        <f t="shared" si="110"/>
        <v>0</v>
      </c>
      <c r="AC237" s="505">
        <f t="shared" si="110"/>
        <v>0</v>
      </c>
      <c r="AD237" s="505">
        <f t="shared" si="110"/>
        <v>0</v>
      </c>
      <c r="AE237" s="505">
        <f t="shared" si="110"/>
        <v>0</v>
      </c>
      <c r="AF237" s="505">
        <f t="shared" si="110"/>
        <v>0</v>
      </c>
      <c r="AG237" s="505">
        <f t="shared" si="110"/>
        <v>0</v>
      </c>
      <c r="AH237" s="505">
        <f t="shared" si="110"/>
        <v>0</v>
      </c>
      <c r="AI237" s="505">
        <f t="shared" si="110"/>
        <v>0</v>
      </c>
      <c r="AJ237" s="505">
        <f t="shared" si="110"/>
        <v>0</v>
      </c>
      <c r="AK237" s="505">
        <f t="shared" si="110"/>
        <v>0</v>
      </c>
      <c r="AL237" s="505">
        <f t="shared" si="110"/>
        <v>0</v>
      </c>
      <c r="AM237" s="505">
        <f t="shared" si="110"/>
        <v>0</v>
      </c>
      <c r="AN237" s="505">
        <f t="shared" si="110"/>
        <v>0</v>
      </c>
      <c r="AO237" s="505">
        <f t="shared" si="110"/>
        <v>0</v>
      </c>
      <c r="AP237" s="505">
        <f t="shared" si="110"/>
        <v>0</v>
      </c>
      <c r="AQ237" s="505">
        <f t="shared" si="110"/>
        <v>0</v>
      </c>
      <c r="AR237" s="505">
        <f t="shared" si="110"/>
        <v>0</v>
      </c>
      <c r="AS237" s="505">
        <f t="shared" si="110"/>
        <v>0</v>
      </c>
      <c r="AT237" s="505">
        <f t="shared" si="110"/>
        <v>0</v>
      </c>
      <c r="AU237" s="505">
        <f t="shared" si="110"/>
        <v>0</v>
      </c>
      <c r="AV237" s="505">
        <f t="shared" si="110"/>
        <v>0</v>
      </c>
      <c r="AW237" s="505">
        <f t="shared" si="110"/>
        <v>0</v>
      </c>
      <c r="AX237" s="505">
        <f t="shared" si="110"/>
        <v>0</v>
      </c>
      <c r="AY237" s="505">
        <f t="shared" si="110"/>
        <v>0</v>
      </c>
      <c r="AZ237" s="505">
        <f t="shared" si="110"/>
        <v>0</v>
      </c>
      <c r="BA237" s="505">
        <f t="shared" si="110"/>
        <v>0</v>
      </c>
      <c r="BB237" s="505">
        <f t="shared" si="110"/>
        <v>0</v>
      </c>
      <c r="BC237" s="505">
        <f t="shared" si="110"/>
        <v>0</v>
      </c>
      <c r="BD237" s="505">
        <f t="shared" si="110"/>
        <v>0</v>
      </c>
      <c r="BE237" s="505">
        <f t="shared" si="110"/>
        <v>0</v>
      </c>
      <c r="BF237" s="505">
        <f t="shared" si="110"/>
        <v>0</v>
      </c>
      <c r="BG237" s="505">
        <f t="shared" si="110"/>
        <v>0</v>
      </c>
      <c r="BH237" s="505">
        <f t="shared" si="110"/>
        <v>0</v>
      </c>
      <c r="BI237" s="505">
        <f t="shared" si="110"/>
        <v>0</v>
      </c>
      <c r="BJ237" s="505">
        <f t="shared" si="110"/>
        <v>0</v>
      </c>
      <c r="BK237" s="505">
        <f t="shared" si="110"/>
        <v>0</v>
      </c>
      <c r="BL237" s="505">
        <f t="shared" si="110"/>
        <v>0</v>
      </c>
      <c r="BM237" s="505">
        <f t="shared" si="110"/>
        <v>0</v>
      </c>
      <c r="BN237" s="505">
        <f t="shared" si="110"/>
        <v>0</v>
      </c>
      <c r="BO237" s="505">
        <f t="shared" si="110"/>
        <v>0</v>
      </c>
      <c r="BP237" s="505">
        <f t="shared" si="110"/>
        <v>0</v>
      </c>
      <c r="BQ237" s="505">
        <f t="shared" si="110"/>
        <v>0</v>
      </c>
      <c r="BR237" s="505">
        <f t="shared" si="110"/>
        <v>0</v>
      </c>
      <c r="BS237" s="505">
        <f t="shared" si="110"/>
        <v>0</v>
      </c>
      <c r="BT237" s="505">
        <f t="shared" ref="BT237:CS237" si="111">-BT191-BT207+BT216-BT218+BT232</f>
        <v>0</v>
      </c>
      <c r="BU237" s="505">
        <f t="shared" si="111"/>
        <v>0</v>
      </c>
      <c r="BV237" s="505">
        <f t="shared" si="111"/>
        <v>0</v>
      </c>
      <c r="BW237" s="505">
        <f t="shared" si="111"/>
        <v>0</v>
      </c>
      <c r="BX237" s="505">
        <f t="shared" si="111"/>
        <v>0</v>
      </c>
      <c r="BY237" s="505">
        <f t="shared" si="111"/>
        <v>0</v>
      </c>
      <c r="BZ237" s="505">
        <f t="shared" si="111"/>
        <v>0</v>
      </c>
      <c r="CA237" s="505">
        <f t="shared" si="111"/>
        <v>0</v>
      </c>
      <c r="CB237" s="505">
        <f t="shared" si="111"/>
        <v>0</v>
      </c>
      <c r="CC237" s="505">
        <f t="shared" si="111"/>
        <v>0</v>
      </c>
      <c r="CD237" s="505">
        <f t="shared" si="111"/>
        <v>0</v>
      </c>
      <c r="CE237" s="505">
        <f t="shared" si="111"/>
        <v>0</v>
      </c>
      <c r="CF237" s="505">
        <f t="shared" si="111"/>
        <v>0</v>
      </c>
      <c r="CG237" s="505">
        <f t="shared" si="111"/>
        <v>0</v>
      </c>
      <c r="CH237" s="505">
        <f t="shared" si="111"/>
        <v>0</v>
      </c>
      <c r="CI237" s="505">
        <f t="shared" si="111"/>
        <v>0</v>
      </c>
      <c r="CJ237" s="505">
        <f t="shared" si="111"/>
        <v>0</v>
      </c>
      <c r="CK237" s="505">
        <f t="shared" si="111"/>
        <v>0</v>
      </c>
      <c r="CL237" s="505">
        <f t="shared" si="111"/>
        <v>0</v>
      </c>
      <c r="CM237" s="505">
        <f t="shared" si="111"/>
        <v>0</v>
      </c>
      <c r="CN237" s="505">
        <f t="shared" si="111"/>
        <v>0</v>
      </c>
      <c r="CO237" s="505">
        <f t="shared" si="111"/>
        <v>0</v>
      </c>
      <c r="CP237" s="505">
        <f t="shared" si="111"/>
        <v>0</v>
      </c>
      <c r="CQ237" s="505">
        <f t="shared" si="111"/>
        <v>0</v>
      </c>
      <c r="CR237" s="505">
        <f t="shared" si="111"/>
        <v>0</v>
      </c>
      <c r="CS237" s="505">
        <f t="shared" si="111"/>
        <v>0</v>
      </c>
      <c r="CT237" s="56"/>
    </row>
    <row r="238" spans="3:98" hidden="1" x14ac:dyDescent="0.35">
      <c r="C238" s="83" t="s">
        <v>48</v>
      </c>
      <c r="E238" s="684">
        <f>G237+NPV(G.Asm!$F$40,H237:INDEX(H237:CS237,RP))</f>
        <v>0</v>
      </c>
      <c r="F238" s="684"/>
      <c r="G238" s="131"/>
      <c r="H238" s="131"/>
      <c r="I238" s="131"/>
      <c r="J238" s="131"/>
      <c r="K238" s="131"/>
      <c r="L238" s="131"/>
      <c r="M238" s="131"/>
      <c r="N238" s="131"/>
      <c r="O238" s="131"/>
      <c r="P238" s="131"/>
      <c r="Q238" s="131"/>
      <c r="R238" s="131"/>
      <c r="S238" s="131"/>
      <c r="T238" s="131"/>
      <c r="U238" s="131"/>
      <c r="V238" s="131"/>
      <c r="W238" s="131"/>
      <c r="X238" s="131"/>
      <c r="Y238" s="131"/>
      <c r="Z238" s="131"/>
      <c r="AA238" s="131"/>
      <c r="AB238" s="131"/>
      <c r="AC238" s="131"/>
      <c r="AD238" s="131"/>
      <c r="AE238" s="131"/>
      <c r="AF238" s="131"/>
      <c r="AG238" s="131"/>
      <c r="AH238" s="131"/>
      <c r="AI238" s="131"/>
      <c r="AJ238" s="131"/>
      <c r="AK238" s="131"/>
      <c r="AL238" s="131"/>
      <c r="AM238" s="131"/>
      <c r="AN238" s="131"/>
      <c r="AO238" s="131"/>
      <c r="AP238" s="131"/>
      <c r="AQ238" s="131"/>
      <c r="AR238" s="131"/>
      <c r="AS238" s="131"/>
      <c r="AT238" s="131"/>
      <c r="AU238" s="131"/>
      <c r="AV238" s="131"/>
      <c r="AW238" s="131"/>
      <c r="AX238" s="131"/>
      <c r="AY238" s="131"/>
      <c r="AZ238" s="131"/>
      <c r="BA238" s="131"/>
      <c r="BB238" s="131"/>
      <c r="BC238" s="131"/>
      <c r="BD238" s="131"/>
      <c r="BE238" s="131"/>
      <c r="BF238" s="131"/>
      <c r="BG238" s="131"/>
      <c r="BH238" s="131"/>
      <c r="BI238" s="131"/>
      <c r="BJ238" s="131"/>
      <c r="BK238" s="131"/>
      <c r="BL238" s="131"/>
      <c r="BM238" s="131"/>
      <c r="BN238" s="131"/>
      <c r="BO238" s="131"/>
      <c r="BP238" s="131"/>
      <c r="BQ238" s="131"/>
      <c r="BR238" s="131"/>
      <c r="BS238" s="131"/>
      <c r="BT238" s="131"/>
      <c r="BU238" s="131"/>
      <c r="BV238" s="131"/>
      <c r="BW238" s="131"/>
      <c r="BX238" s="131"/>
      <c r="BY238" s="131"/>
      <c r="BZ238" s="131"/>
      <c r="CA238" s="131"/>
      <c r="CB238" s="131"/>
      <c r="CC238" s="131"/>
      <c r="CD238" s="131"/>
      <c r="CE238" s="131"/>
      <c r="CF238" s="131"/>
      <c r="CG238" s="131"/>
      <c r="CH238" s="131"/>
      <c r="CI238" s="131"/>
      <c r="CJ238" s="131"/>
      <c r="CK238" s="131"/>
      <c r="CL238" s="131"/>
      <c r="CM238" s="131"/>
      <c r="CN238" s="131"/>
      <c r="CO238" s="131"/>
      <c r="CP238" s="131"/>
      <c r="CQ238" s="131"/>
      <c r="CR238" s="131"/>
      <c r="CS238" s="131"/>
    </row>
    <row r="239" spans="3:98" hidden="1" x14ac:dyDescent="0.35">
      <c r="C239" s="83" t="s">
        <v>49</v>
      </c>
      <c r="E239" s="685" t="str">
        <f>IF(ISERROR(IRR(G237:INDEX(G237:CS237,RP+1))),"No value",G239)</f>
        <v>No value</v>
      </c>
      <c r="F239" s="685"/>
      <c r="G239" s="526" t="e">
        <f>IRR(G237:INDEX(G237:CS237,RP+1))</f>
        <v>#NUM!</v>
      </c>
      <c r="H239" s="131"/>
      <c r="I239" s="131"/>
      <c r="J239" s="131"/>
      <c r="K239" s="131"/>
      <c r="L239" s="131"/>
      <c r="M239" s="131"/>
      <c r="N239" s="131"/>
      <c r="O239" s="131"/>
      <c r="P239" s="131"/>
      <c r="Q239" s="131"/>
      <c r="R239" s="131"/>
      <c r="S239" s="131"/>
      <c r="T239" s="131"/>
      <c r="U239" s="131"/>
      <c r="V239" s="131"/>
      <c r="W239" s="131"/>
      <c r="X239" s="131"/>
      <c r="Y239" s="131"/>
      <c r="Z239" s="131"/>
      <c r="AA239" s="131"/>
      <c r="AB239" s="131"/>
      <c r="AC239" s="131"/>
      <c r="AD239" s="131"/>
      <c r="AE239" s="131"/>
      <c r="AF239" s="131"/>
      <c r="AG239" s="131"/>
      <c r="AH239" s="131"/>
      <c r="AI239" s="131"/>
      <c r="AJ239" s="131"/>
      <c r="AK239" s="131"/>
      <c r="AL239" s="131"/>
      <c r="AM239" s="131"/>
      <c r="AN239" s="131"/>
      <c r="AO239" s="131"/>
      <c r="AP239" s="131"/>
      <c r="AQ239" s="131"/>
      <c r="AR239" s="131"/>
      <c r="AS239" s="131"/>
      <c r="AT239" s="131"/>
      <c r="AU239" s="131"/>
      <c r="AV239" s="131"/>
      <c r="AW239" s="131"/>
      <c r="AX239" s="131"/>
      <c r="AY239" s="131"/>
      <c r="AZ239" s="131"/>
      <c r="BA239" s="131"/>
      <c r="BB239" s="131"/>
      <c r="BC239" s="131"/>
      <c r="BD239" s="131"/>
      <c r="BE239" s="131"/>
      <c r="BF239" s="131"/>
      <c r="BG239" s="131"/>
      <c r="BH239" s="131"/>
      <c r="BI239" s="131"/>
      <c r="BJ239" s="131"/>
      <c r="BK239" s="131"/>
      <c r="BL239" s="131"/>
      <c r="BM239" s="131"/>
      <c r="BN239" s="131"/>
      <c r="BO239" s="131"/>
      <c r="BP239" s="131"/>
      <c r="BQ239" s="131"/>
      <c r="BR239" s="131"/>
      <c r="BS239" s="131"/>
      <c r="BT239" s="131"/>
      <c r="BU239" s="131"/>
      <c r="BV239" s="131"/>
      <c r="BW239" s="131"/>
      <c r="BX239" s="131"/>
      <c r="BY239" s="131"/>
      <c r="BZ239" s="131"/>
      <c r="CA239" s="131"/>
      <c r="CB239" s="131"/>
      <c r="CC239" s="131"/>
      <c r="CD239" s="131"/>
      <c r="CE239" s="131"/>
      <c r="CF239" s="131"/>
      <c r="CG239" s="131"/>
      <c r="CH239" s="131"/>
      <c r="CI239" s="131"/>
      <c r="CJ239" s="131"/>
      <c r="CK239" s="131"/>
      <c r="CL239" s="131"/>
      <c r="CM239" s="131"/>
      <c r="CN239" s="131"/>
      <c r="CO239" s="131"/>
      <c r="CP239" s="131"/>
      <c r="CQ239" s="131"/>
      <c r="CR239" s="131"/>
      <c r="CS239" s="131"/>
    </row>
    <row r="240" spans="3:98" hidden="1" x14ac:dyDescent="0.35">
      <c r="C240" s="83" t="s">
        <v>50</v>
      </c>
      <c r="E240" s="697" t="str">
        <f>IF((E190+IF(E218&lt;0,0,E218))=0,"No value",(E232-IF(E218&lt;0,E218,0)+E216)/(E190+IF(E218&lt;0,0,E218)))</f>
        <v>No value</v>
      </c>
      <c r="F240" s="697"/>
      <c r="G240" s="131"/>
      <c r="H240" s="131"/>
      <c r="I240" s="131"/>
      <c r="J240" s="131"/>
      <c r="K240" s="131"/>
      <c r="L240" s="131"/>
      <c r="M240" s="131"/>
      <c r="N240" s="131"/>
      <c r="O240" s="131"/>
      <c r="P240" s="131"/>
      <c r="Q240" s="131"/>
      <c r="R240" s="131"/>
      <c r="S240" s="131"/>
      <c r="T240" s="131"/>
      <c r="U240" s="131"/>
      <c r="V240" s="131"/>
      <c r="W240" s="131"/>
      <c r="X240" s="131"/>
      <c r="Y240" s="131"/>
      <c r="Z240" s="131"/>
      <c r="AA240" s="131"/>
      <c r="AB240" s="131"/>
      <c r="AC240" s="131"/>
      <c r="AD240" s="131"/>
      <c r="AE240" s="131"/>
      <c r="AF240" s="131"/>
      <c r="AG240" s="131"/>
      <c r="AH240" s="131"/>
      <c r="AI240" s="131"/>
      <c r="AJ240" s="131"/>
      <c r="AK240" s="131"/>
      <c r="AL240" s="131"/>
      <c r="AM240" s="131"/>
      <c r="AN240" s="131"/>
      <c r="AO240" s="131"/>
      <c r="AP240" s="131"/>
      <c r="AQ240" s="131"/>
      <c r="AR240" s="131"/>
      <c r="AS240" s="131"/>
      <c r="AT240" s="131"/>
      <c r="AU240" s="131"/>
      <c r="AV240" s="131"/>
      <c r="AW240" s="131"/>
      <c r="AX240" s="131"/>
      <c r="AY240" s="131"/>
      <c r="AZ240" s="131"/>
      <c r="BA240" s="131"/>
      <c r="BB240" s="131"/>
      <c r="BC240" s="131"/>
      <c r="BD240" s="131"/>
      <c r="BE240" s="131"/>
      <c r="BF240" s="131"/>
      <c r="BG240" s="131"/>
      <c r="BH240" s="131"/>
      <c r="BI240" s="131"/>
      <c r="BJ240" s="131"/>
      <c r="BK240" s="131"/>
      <c r="BL240" s="131"/>
      <c r="BM240" s="131"/>
      <c r="BN240" s="131"/>
      <c r="BO240" s="131"/>
      <c r="BP240" s="131"/>
      <c r="BQ240" s="131"/>
      <c r="BR240" s="131"/>
      <c r="BS240" s="131"/>
      <c r="BT240" s="131"/>
      <c r="BU240" s="131"/>
      <c r="BV240" s="131"/>
      <c r="BW240" s="131"/>
      <c r="BX240" s="131"/>
      <c r="BY240" s="131"/>
      <c r="BZ240" s="131"/>
      <c r="CA240" s="131"/>
      <c r="CB240" s="131"/>
      <c r="CC240" s="131"/>
      <c r="CD240" s="131"/>
      <c r="CE240" s="131"/>
      <c r="CF240" s="131"/>
      <c r="CG240" s="131"/>
      <c r="CH240" s="131"/>
      <c r="CI240" s="131"/>
      <c r="CJ240" s="131"/>
      <c r="CK240" s="131"/>
      <c r="CL240" s="131"/>
      <c r="CM240" s="131"/>
      <c r="CN240" s="131"/>
      <c r="CO240" s="131"/>
      <c r="CP240" s="131"/>
      <c r="CQ240" s="131"/>
      <c r="CR240" s="131"/>
      <c r="CS240" s="131"/>
    </row>
    <row r="241" spans="3:98" hidden="1" x14ac:dyDescent="0.35">
      <c r="E241" s="524"/>
      <c r="F241" s="524"/>
      <c r="G241" s="131"/>
      <c r="H241" s="131"/>
      <c r="I241" s="131"/>
      <c r="J241" s="131"/>
      <c r="K241" s="131"/>
      <c r="L241" s="131"/>
      <c r="M241" s="131"/>
      <c r="N241" s="131"/>
      <c r="O241" s="131"/>
      <c r="P241" s="131"/>
      <c r="Q241" s="131"/>
      <c r="R241" s="131"/>
      <c r="S241" s="131"/>
      <c r="T241" s="131"/>
      <c r="U241" s="131"/>
      <c r="V241" s="131"/>
      <c r="W241" s="131"/>
      <c r="X241" s="131"/>
      <c r="Y241" s="131"/>
      <c r="Z241" s="131"/>
      <c r="AA241" s="131"/>
      <c r="AB241" s="131"/>
      <c r="AC241" s="131"/>
      <c r="AD241" s="131"/>
      <c r="AE241" s="131"/>
      <c r="AF241" s="131"/>
      <c r="AG241" s="131"/>
      <c r="AH241" s="131"/>
      <c r="AI241" s="131"/>
      <c r="AJ241" s="131"/>
      <c r="AK241" s="131"/>
      <c r="AL241" s="131"/>
      <c r="AM241" s="131"/>
      <c r="AN241" s="131"/>
      <c r="AO241" s="131"/>
      <c r="AP241" s="131"/>
      <c r="AQ241" s="131"/>
      <c r="AR241" s="131"/>
      <c r="AS241" s="131"/>
      <c r="AT241" s="131"/>
      <c r="AU241" s="131"/>
      <c r="AV241" s="131"/>
      <c r="AW241" s="131"/>
      <c r="AX241" s="131"/>
      <c r="AY241" s="131"/>
      <c r="AZ241" s="131"/>
      <c r="BA241" s="131"/>
      <c r="BB241" s="131"/>
      <c r="BC241" s="131"/>
      <c r="BD241" s="131"/>
      <c r="BE241" s="131"/>
      <c r="BF241" s="131"/>
      <c r="BG241" s="131"/>
      <c r="BH241" s="131"/>
      <c r="BI241" s="131"/>
      <c r="BJ241" s="131"/>
      <c r="BK241" s="131"/>
      <c r="BL241" s="131"/>
      <c r="BM241" s="131"/>
      <c r="BN241" s="131"/>
      <c r="BO241" s="131"/>
      <c r="BP241" s="131"/>
      <c r="BQ241" s="131"/>
      <c r="BR241" s="131"/>
      <c r="BS241" s="131"/>
      <c r="BT241" s="131"/>
      <c r="BU241" s="131"/>
      <c r="BV241" s="131"/>
      <c r="BW241" s="131"/>
      <c r="BX241" s="131"/>
      <c r="BY241" s="131"/>
      <c r="BZ241" s="131"/>
      <c r="CA241" s="131"/>
      <c r="CB241" s="131"/>
      <c r="CC241" s="131"/>
      <c r="CD241" s="131"/>
      <c r="CE241" s="131"/>
      <c r="CF241" s="131"/>
      <c r="CG241" s="131"/>
      <c r="CH241" s="131"/>
      <c r="CI241" s="131"/>
      <c r="CJ241" s="131"/>
      <c r="CK241" s="131"/>
      <c r="CL241" s="131"/>
      <c r="CM241" s="131"/>
      <c r="CN241" s="131"/>
      <c r="CO241" s="131"/>
      <c r="CP241" s="131"/>
      <c r="CQ241" s="131"/>
      <c r="CR241" s="131"/>
      <c r="CS241" s="131"/>
    </row>
    <row r="242" spans="3:98" hidden="1" x14ac:dyDescent="0.35">
      <c r="C242" s="221" t="s">
        <v>261</v>
      </c>
      <c r="D242" s="222"/>
      <c r="E242" s="521"/>
      <c r="F242" s="522"/>
      <c r="G242" s="523"/>
      <c r="H242" s="523"/>
      <c r="I242" s="523"/>
      <c r="J242" s="523"/>
      <c r="K242" s="523"/>
      <c r="L242" s="523"/>
      <c r="M242" s="523"/>
      <c r="N242" s="523"/>
      <c r="O242" s="523"/>
      <c r="P242" s="523"/>
      <c r="Q242" s="523"/>
      <c r="R242" s="523"/>
      <c r="S242" s="523"/>
      <c r="T242" s="523"/>
      <c r="U242" s="523"/>
      <c r="V242" s="523"/>
      <c r="W242" s="523"/>
      <c r="X242" s="523"/>
      <c r="Y242" s="523"/>
      <c r="Z242" s="523"/>
      <c r="AA242" s="523"/>
      <c r="AB242" s="523"/>
      <c r="AC242" s="523"/>
      <c r="AD242" s="523"/>
      <c r="AE242" s="523"/>
      <c r="AF242" s="523"/>
      <c r="AG242" s="523"/>
      <c r="AH242" s="523"/>
      <c r="AI242" s="523"/>
      <c r="AJ242" s="523"/>
      <c r="AK242" s="523"/>
      <c r="AL242" s="523"/>
      <c r="AM242" s="523"/>
      <c r="AN242" s="523"/>
      <c r="AO242" s="523"/>
      <c r="AP242" s="523"/>
      <c r="AQ242" s="523"/>
      <c r="AR242" s="523"/>
      <c r="AS242" s="523"/>
      <c r="AT242" s="523"/>
      <c r="AU242" s="523"/>
      <c r="AV242" s="523"/>
      <c r="AW242" s="523"/>
      <c r="AX242" s="523"/>
      <c r="AY242" s="523"/>
      <c r="AZ242" s="523"/>
      <c r="BA242" s="523"/>
      <c r="BB242" s="523"/>
      <c r="BC242" s="523"/>
      <c r="BD242" s="523"/>
      <c r="BE242" s="523"/>
      <c r="BF242" s="523"/>
      <c r="BG242" s="523"/>
      <c r="BH242" s="523"/>
      <c r="BI242" s="523"/>
      <c r="BJ242" s="523"/>
      <c r="BK242" s="523"/>
      <c r="BL242" s="523"/>
      <c r="BM242" s="523"/>
      <c r="BN242" s="523"/>
      <c r="BO242" s="523"/>
      <c r="BP242" s="523"/>
      <c r="BQ242" s="523"/>
      <c r="BR242" s="523"/>
      <c r="BS242" s="523"/>
      <c r="BT242" s="523"/>
      <c r="BU242" s="523"/>
      <c r="BV242" s="523"/>
      <c r="BW242" s="523"/>
      <c r="BX242" s="523"/>
      <c r="BY242" s="523"/>
      <c r="BZ242" s="523"/>
      <c r="CA242" s="523"/>
      <c r="CB242" s="523"/>
      <c r="CC242" s="523"/>
      <c r="CD242" s="523"/>
      <c r="CE242" s="523"/>
      <c r="CF242" s="523"/>
      <c r="CG242" s="523"/>
      <c r="CH242" s="523"/>
      <c r="CI242" s="523"/>
      <c r="CJ242" s="523"/>
      <c r="CK242" s="523"/>
      <c r="CL242" s="523"/>
      <c r="CM242" s="523"/>
      <c r="CN242" s="523"/>
      <c r="CO242" s="523"/>
      <c r="CP242" s="523"/>
      <c r="CQ242" s="523"/>
      <c r="CR242" s="523"/>
      <c r="CS242" s="523"/>
      <c r="CT242" s="56"/>
    </row>
    <row r="243" spans="3:98" hidden="1" x14ac:dyDescent="0.35">
      <c r="C243" s="87"/>
      <c r="E243" s="527"/>
      <c r="F243" s="527"/>
      <c r="G243" s="131"/>
      <c r="H243" s="131"/>
      <c r="I243" s="131"/>
      <c r="J243" s="131"/>
      <c r="K243" s="131"/>
      <c r="L243" s="131"/>
      <c r="M243" s="131"/>
      <c r="N243" s="131"/>
      <c r="O243" s="131"/>
      <c r="P243" s="131"/>
      <c r="Q243" s="131"/>
      <c r="R243" s="131"/>
      <c r="S243" s="131"/>
      <c r="T243" s="131"/>
      <c r="U243" s="131"/>
      <c r="V243" s="131"/>
      <c r="W243" s="131"/>
      <c r="X243" s="131"/>
      <c r="Y243" s="131"/>
      <c r="Z243" s="131"/>
      <c r="AA243" s="131"/>
      <c r="AB243" s="131"/>
      <c r="AC243" s="131"/>
      <c r="AD243" s="131"/>
      <c r="AE243" s="131"/>
      <c r="AF243" s="131"/>
      <c r="AG243" s="131"/>
      <c r="AH243" s="131"/>
      <c r="AI243" s="131"/>
      <c r="AJ243" s="131"/>
      <c r="AK243" s="131"/>
      <c r="AL243" s="131"/>
      <c r="AM243" s="131"/>
      <c r="AN243" s="131"/>
      <c r="AO243" s="131"/>
      <c r="AP243" s="131"/>
      <c r="AQ243" s="131"/>
      <c r="AR243" s="131"/>
      <c r="AS243" s="131"/>
      <c r="AT243" s="131"/>
      <c r="AU243" s="131"/>
      <c r="AV243" s="131"/>
      <c r="AW243" s="131"/>
      <c r="AX243" s="131"/>
      <c r="AY243" s="131"/>
      <c r="AZ243" s="131"/>
      <c r="BA243" s="131"/>
      <c r="BB243" s="131"/>
      <c r="BC243" s="131"/>
      <c r="BD243" s="131"/>
      <c r="BE243" s="131"/>
      <c r="BF243" s="131"/>
      <c r="BG243" s="131"/>
      <c r="BH243" s="131"/>
      <c r="BI243" s="131"/>
      <c r="BJ243" s="131"/>
      <c r="BK243" s="131"/>
      <c r="BL243" s="131"/>
      <c r="BM243" s="131"/>
      <c r="BN243" s="131"/>
      <c r="BO243" s="131"/>
      <c r="BP243" s="131"/>
      <c r="BQ243" s="131"/>
      <c r="BR243" s="131"/>
      <c r="BS243" s="131"/>
      <c r="BT243" s="131"/>
      <c r="BU243" s="131"/>
      <c r="BV243" s="131"/>
      <c r="BW243" s="131"/>
      <c r="BX243" s="131"/>
      <c r="BY243" s="131"/>
      <c r="BZ243" s="131"/>
      <c r="CA243" s="131"/>
      <c r="CB243" s="131"/>
      <c r="CC243" s="131"/>
      <c r="CD243" s="131"/>
      <c r="CE243" s="131"/>
      <c r="CF243" s="131"/>
      <c r="CG243" s="131"/>
      <c r="CH243" s="131"/>
      <c r="CI243" s="131"/>
      <c r="CJ243" s="131"/>
      <c r="CK243" s="131"/>
      <c r="CL243" s="131"/>
      <c r="CM243" s="131"/>
      <c r="CN243" s="131"/>
      <c r="CO243" s="131"/>
      <c r="CP243" s="131"/>
      <c r="CQ243" s="131"/>
      <c r="CR243" s="131"/>
      <c r="CS243" s="131"/>
      <c r="CT243" s="9"/>
    </row>
    <row r="244" spans="3:98" s="69" customFormat="1" ht="13" hidden="1" x14ac:dyDescent="0.3">
      <c r="C244" s="89" t="str">
        <f>C9</f>
        <v>A. Total investment costs</v>
      </c>
      <c r="D244" s="71"/>
      <c r="E244" s="517">
        <f>G244+NPV(G.Asm!$F$76,H244:INDEX(H244:CS244,RP))</f>
        <v>0</v>
      </c>
      <c r="F244" s="517">
        <f>SUMIF($G$4:$CS$4,"&lt;="&amp;RP,G244:CS244)</f>
        <v>0</v>
      </c>
      <c r="G244" s="518">
        <f t="shared" ref="G244:BR244" si="112">G9</f>
        <v>0</v>
      </c>
      <c r="H244" s="518">
        <f t="shared" si="112"/>
        <v>0</v>
      </c>
      <c r="I244" s="518">
        <f t="shared" si="112"/>
        <v>0</v>
      </c>
      <c r="J244" s="518">
        <f t="shared" si="112"/>
        <v>0</v>
      </c>
      <c r="K244" s="518">
        <f t="shared" si="112"/>
        <v>0</v>
      </c>
      <c r="L244" s="518">
        <f t="shared" si="112"/>
        <v>0</v>
      </c>
      <c r="M244" s="518">
        <f t="shared" si="112"/>
        <v>0</v>
      </c>
      <c r="N244" s="518">
        <f t="shared" si="112"/>
        <v>0</v>
      </c>
      <c r="O244" s="518">
        <f t="shared" si="112"/>
        <v>0</v>
      </c>
      <c r="P244" s="518">
        <f t="shared" si="112"/>
        <v>0</v>
      </c>
      <c r="Q244" s="518">
        <f t="shared" si="112"/>
        <v>0</v>
      </c>
      <c r="R244" s="518">
        <f t="shared" si="112"/>
        <v>0</v>
      </c>
      <c r="S244" s="518">
        <f t="shared" si="112"/>
        <v>0</v>
      </c>
      <c r="T244" s="518">
        <f t="shared" si="112"/>
        <v>0</v>
      </c>
      <c r="U244" s="518">
        <f t="shared" si="112"/>
        <v>0</v>
      </c>
      <c r="V244" s="518">
        <f t="shared" si="112"/>
        <v>0</v>
      </c>
      <c r="W244" s="518">
        <f t="shared" si="112"/>
        <v>0</v>
      </c>
      <c r="X244" s="518">
        <f t="shared" si="112"/>
        <v>0</v>
      </c>
      <c r="Y244" s="518">
        <f t="shared" si="112"/>
        <v>0</v>
      </c>
      <c r="Z244" s="518">
        <f t="shared" si="112"/>
        <v>0</v>
      </c>
      <c r="AA244" s="518">
        <f t="shared" si="112"/>
        <v>0</v>
      </c>
      <c r="AB244" s="518">
        <f t="shared" si="112"/>
        <v>0</v>
      </c>
      <c r="AC244" s="518">
        <f t="shared" si="112"/>
        <v>0</v>
      </c>
      <c r="AD244" s="518">
        <f t="shared" si="112"/>
        <v>0</v>
      </c>
      <c r="AE244" s="518">
        <f t="shared" si="112"/>
        <v>0</v>
      </c>
      <c r="AF244" s="518">
        <f t="shared" si="112"/>
        <v>0</v>
      </c>
      <c r="AG244" s="518">
        <f t="shared" si="112"/>
        <v>0</v>
      </c>
      <c r="AH244" s="518">
        <f t="shared" si="112"/>
        <v>0</v>
      </c>
      <c r="AI244" s="518">
        <f t="shared" si="112"/>
        <v>0</v>
      </c>
      <c r="AJ244" s="518">
        <f t="shared" si="112"/>
        <v>0</v>
      </c>
      <c r="AK244" s="518">
        <f t="shared" si="112"/>
        <v>0</v>
      </c>
      <c r="AL244" s="518">
        <f t="shared" si="112"/>
        <v>0</v>
      </c>
      <c r="AM244" s="518">
        <f t="shared" si="112"/>
        <v>0</v>
      </c>
      <c r="AN244" s="518">
        <f t="shared" si="112"/>
        <v>0</v>
      </c>
      <c r="AO244" s="518">
        <f t="shared" si="112"/>
        <v>0</v>
      </c>
      <c r="AP244" s="518">
        <f t="shared" si="112"/>
        <v>0</v>
      </c>
      <c r="AQ244" s="518">
        <f t="shared" si="112"/>
        <v>0</v>
      </c>
      <c r="AR244" s="518">
        <f t="shared" si="112"/>
        <v>0</v>
      </c>
      <c r="AS244" s="518">
        <f t="shared" si="112"/>
        <v>0</v>
      </c>
      <c r="AT244" s="518">
        <f t="shared" si="112"/>
        <v>0</v>
      </c>
      <c r="AU244" s="518">
        <f t="shared" si="112"/>
        <v>0</v>
      </c>
      <c r="AV244" s="518">
        <f t="shared" si="112"/>
        <v>0</v>
      </c>
      <c r="AW244" s="518">
        <f t="shared" si="112"/>
        <v>0</v>
      </c>
      <c r="AX244" s="518">
        <f t="shared" si="112"/>
        <v>0</v>
      </c>
      <c r="AY244" s="518">
        <f t="shared" si="112"/>
        <v>0</v>
      </c>
      <c r="AZ244" s="518">
        <f t="shared" si="112"/>
        <v>0</v>
      </c>
      <c r="BA244" s="518">
        <f t="shared" si="112"/>
        <v>0</v>
      </c>
      <c r="BB244" s="518">
        <f t="shared" si="112"/>
        <v>0</v>
      </c>
      <c r="BC244" s="518">
        <f t="shared" si="112"/>
        <v>0</v>
      </c>
      <c r="BD244" s="518">
        <f t="shared" si="112"/>
        <v>0</v>
      </c>
      <c r="BE244" s="518">
        <f t="shared" si="112"/>
        <v>0</v>
      </c>
      <c r="BF244" s="518">
        <f t="shared" si="112"/>
        <v>0</v>
      </c>
      <c r="BG244" s="518">
        <f t="shared" si="112"/>
        <v>0</v>
      </c>
      <c r="BH244" s="518">
        <f t="shared" si="112"/>
        <v>0</v>
      </c>
      <c r="BI244" s="518">
        <f t="shared" si="112"/>
        <v>0</v>
      </c>
      <c r="BJ244" s="518">
        <f t="shared" si="112"/>
        <v>0</v>
      </c>
      <c r="BK244" s="518">
        <f t="shared" si="112"/>
        <v>0</v>
      </c>
      <c r="BL244" s="518">
        <f t="shared" si="112"/>
        <v>0</v>
      </c>
      <c r="BM244" s="518">
        <f t="shared" si="112"/>
        <v>0</v>
      </c>
      <c r="BN244" s="518">
        <f t="shared" si="112"/>
        <v>0</v>
      </c>
      <c r="BO244" s="518">
        <f t="shared" si="112"/>
        <v>0</v>
      </c>
      <c r="BP244" s="518">
        <f t="shared" si="112"/>
        <v>0</v>
      </c>
      <c r="BQ244" s="518">
        <f t="shared" si="112"/>
        <v>0</v>
      </c>
      <c r="BR244" s="518">
        <f t="shared" si="112"/>
        <v>0</v>
      </c>
      <c r="BS244" s="518">
        <f t="shared" ref="BS244:CS244" si="113">BS9</f>
        <v>0</v>
      </c>
      <c r="BT244" s="518">
        <f t="shared" si="113"/>
        <v>0</v>
      </c>
      <c r="BU244" s="518">
        <f t="shared" si="113"/>
        <v>0</v>
      </c>
      <c r="BV244" s="518">
        <f t="shared" si="113"/>
        <v>0</v>
      </c>
      <c r="BW244" s="518">
        <f t="shared" si="113"/>
        <v>0</v>
      </c>
      <c r="BX244" s="518">
        <f t="shared" si="113"/>
        <v>0</v>
      </c>
      <c r="BY244" s="518">
        <f t="shared" si="113"/>
        <v>0</v>
      </c>
      <c r="BZ244" s="518">
        <f t="shared" si="113"/>
        <v>0</v>
      </c>
      <c r="CA244" s="518">
        <f t="shared" si="113"/>
        <v>0</v>
      </c>
      <c r="CB244" s="518">
        <f t="shared" si="113"/>
        <v>0</v>
      </c>
      <c r="CC244" s="518">
        <f t="shared" si="113"/>
        <v>0</v>
      </c>
      <c r="CD244" s="518">
        <f t="shared" si="113"/>
        <v>0</v>
      </c>
      <c r="CE244" s="518">
        <f t="shared" si="113"/>
        <v>0</v>
      </c>
      <c r="CF244" s="518">
        <f t="shared" si="113"/>
        <v>0</v>
      </c>
      <c r="CG244" s="518">
        <f t="shared" si="113"/>
        <v>0</v>
      </c>
      <c r="CH244" s="518">
        <f t="shared" si="113"/>
        <v>0</v>
      </c>
      <c r="CI244" s="518">
        <f t="shared" si="113"/>
        <v>0</v>
      </c>
      <c r="CJ244" s="518">
        <f t="shared" si="113"/>
        <v>0</v>
      </c>
      <c r="CK244" s="518">
        <f t="shared" si="113"/>
        <v>0</v>
      </c>
      <c r="CL244" s="518">
        <f t="shared" si="113"/>
        <v>0</v>
      </c>
      <c r="CM244" s="518">
        <f t="shared" si="113"/>
        <v>0</v>
      </c>
      <c r="CN244" s="518">
        <f t="shared" si="113"/>
        <v>0</v>
      </c>
      <c r="CO244" s="518">
        <f t="shared" si="113"/>
        <v>0</v>
      </c>
      <c r="CP244" s="518">
        <f t="shared" si="113"/>
        <v>0</v>
      </c>
      <c r="CQ244" s="518">
        <f t="shared" si="113"/>
        <v>0</v>
      </c>
      <c r="CR244" s="518">
        <f t="shared" si="113"/>
        <v>0</v>
      </c>
      <c r="CS244" s="518">
        <f t="shared" si="113"/>
        <v>0</v>
      </c>
      <c r="CT244" s="70"/>
    </row>
    <row r="245" spans="3:98" s="69" customFormat="1" ht="13" hidden="1" x14ac:dyDescent="0.3">
      <c r="C245" s="89" t="str">
        <f>C40</f>
        <v>B. Residual value</v>
      </c>
      <c r="D245" s="71"/>
      <c r="E245" s="517">
        <f>G245+NPV(G.Asm!$F$76,H245:INDEX(H245:CS245,RP))</f>
        <v>0</v>
      </c>
      <c r="F245" s="517">
        <f>SUMIF($G$4:$CS$4,"&lt;="&amp;RP,G245:CS245)</f>
        <v>0</v>
      </c>
      <c r="G245" s="518">
        <f t="shared" ref="G245:BR245" si="114">G40</f>
        <v>0</v>
      </c>
      <c r="H245" s="518">
        <f t="shared" si="114"/>
        <v>0</v>
      </c>
      <c r="I245" s="518">
        <f t="shared" si="114"/>
        <v>0</v>
      </c>
      <c r="J245" s="518">
        <f t="shared" si="114"/>
        <v>0</v>
      </c>
      <c r="K245" s="518">
        <f t="shared" si="114"/>
        <v>0</v>
      </c>
      <c r="L245" s="518">
        <f t="shared" si="114"/>
        <v>0</v>
      </c>
      <c r="M245" s="518">
        <f t="shared" si="114"/>
        <v>0</v>
      </c>
      <c r="N245" s="518">
        <f t="shared" si="114"/>
        <v>0</v>
      </c>
      <c r="O245" s="518">
        <f t="shared" si="114"/>
        <v>0</v>
      </c>
      <c r="P245" s="518">
        <f t="shared" si="114"/>
        <v>0</v>
      </c>
      <c r="Q245" s="518">
        <f t="shared" si="114"/>
        <v>0</v>
      </c>
      <c r="R245" s="518">
        <f t="shared" si="114"/>
        <v>0</v>
      </c>
      <c r="S245" s="518">
        <f t="shared" si="114"/>
        <v>0</v>
      </c>
      <c r="T245" s="518">
        <f t="shared" si="114"/>
        <v>0</v>
      </c>
      <c r="U245" s="518">
        <f t="shared" si="114"/>
        <v>0</v>
      </c>
      <c r="V245" s="518">
        <f t="shared" si="114"/>
        <v>0</v>
      </c>
      <c r="W245" s="518">
        <f t="shared" si="114"/>
        <v>0</v>
      </c>
      <c r="X245" s="518">
        <f t="shared" si="114"/>
        <v>0</v>
      </c>
      <c r="Y245" s="518">
        <f t="shared" si="114"/>
        <v>0</v>
      </c>
      <c r="Z245" s="518">
        <f t="shared" si="114"/>
        <v>0</v>
      </c>
      <c r="AA245" s="518">
        <f t="shared" si="114"/>
        <v>0</v>
      </c>
      <c r="AB245" s="518">
        <f t="shared" si="114"/>
        <v>0</v>
      </c>
      <c r="AC245" s="518">
        <f t="shared" si="114"/>
        <v>0</v>
      </c>
      <c r="AD245" s="518">
        <f t="shared" si="114"/>
        <v>0</v>
      </c>
      <c r="AE245" s="518">
        <f t="shared" si="114"/>
        <v>0</v>
      </c>
      <c r="AF245" s="518">
        <f t="shared" si="114"/>
        <v>0</v>
      </c>
      <c r="AG245" s="518">
        <f t="shared" si="114"/>
        <v>0</v>
      </c>
      <c r="AH245" s="518">
        <f t="shared" si="114"/>
        <v>0</v>
      </c>
      <c r="AI245" s="518">
        <f t="shared" si="114"/>
        <v>0</v>
      </c>
      <c r="AJ245" s="518">
        <f t="shared" si="114"/>
        <v>0</v>
      </c>
      <c r="AK245" s="518">
        <f t="shared" si="114"/>
        <v>0</v>
      </c>
      <c r="AL245" s="518">
        <f t="shared" si="114"/>
        <v>0</v>
      </c>
      <c r="AM245" s="518">
        <f t="shared" si="114"/>
        <v>0</v>
      </c>
      <c r="AN245" s="518">
        <f t="shared" si="114"/>
        <v>0</v>
      </c>
      <c r="AO245" s="518">
        <f t="shared" si="114"/>
        <v>0</v>
      </c>
      <c r="AP245" s="518">
        <f t="shared" si="114"/>
        <v>0</v>
      </c>
      <c r="AQ245" s="518">
        <f t="shared" si="114"/>
        <v>0</v>
      </c>
      <c r="AR245" s="518">
        <f t="shared" si="114"/>
        <v>0</v>
      </c>
      <c r="AS245" s="518">
        <f t="shared" si="114"/>
        <v>0</v>
      </c>
      <c r="AT245" s="518">
        <f t="shared" si="114"/>
        <v>0</v>
      </c>
      <c r="AU245" s="518">
        <f t="shared" si="114"/>
        <v>0</v>
      </c>
      <c r="AV245" s="518">
        <f t="shared" si="114"/>
        <v>0</v>
      </c>
      <c r="AW245" s="518">
        <f t="shared" si="114"/>
        <v>0</v>
      </c>
      <c r="AX245" s="518">
        <f t="shared" si="114"/>
        <v>0</v>
      </c>
      <c r="AY245" s="518">
        <f t="shared" si="114"/>
        <v>0</v>
      </c>
      <c r="AZ245" s="518">
        <f t="shared" si="114"/>
        <v>0</v>
      </c>
      <c r="BA245" s="518">
        <f t="shared" si="114"/>
        <v>0</v>
      </c>
      <c r="BB245" s="518">
        <f t="shared" si="114"/>
        <v>0</v>
      </c>
      <c r="BC245" s="518">
        <f t="shared" si="114"/>
        <v>0</v>
      </c>
      <c r="BD245" s="518">
        <f t="shared" si="114"/>
        <v>0</v>
      </c>
      <c r="BE245" s="518">
        <f t="shared" si="114"/>
        <v>0</v>
      </c>
      <c r="BF245" s="518">
        <f t="shared" si="114"/>
        <v>0</v>
      </c>
      <c r="BG245" s="518">
        <f t="shared" si="114"/>
        <v>0</v>
      </c>
      <c r="BH245" s="518">
        <f t="shared" si="114"/>
        <v>0</v>
      </c>
      <c r="BI245" s="518">
        <f t="shared" si="114"/>
        <v>0</v>
      </c>
      <c r="BJ245" s="518">
        <f t="shared" si="114"/>
        <v>0</v>
      </c>
      <c r="BK245" s="518">
        <f t="shared" si="114"/>
        <v>0</v>
      </c>
      <c r="BL245" s="518">
        <f t="shared" si="114"/>
        <v>0</v>
      </c>
      <c r="BM245" s="518">
        <f t="shared" si="114"/>
        <v>0</v>
      </c>
      <c r="BN245" s="518">
        <f t="shared" si="114"/>
        <v>0</v>
      </c>
      <c r="BO245" s="518">
        <f t="shared" si="114"/>
        <v>0</v>
      </c>
      <c r="BP245" s="518">
        <f t="shared" si="114"/>
        <v>0</v>
      </c>
      <c r="BQ245" s="518">
        <f t="shared" si="114"/>
        <v>0</v>
      </c>
      <c r="BR245" s="518">
        <f t="shared" si="114"/>
        <v>0</v>
      </c>
      <c r="BS245" s="518">
        <f t="shared" ref="BS245:CS245" si="115">BS40</f>
        <v>0</v>
      </c>
      <c r="BT245" s="518">
        <f t="shared" si="115"/>
        <v>0</v>
      </c>
      <c r="BU245" s="518">
        <f t="shared" si="115"/>
        <v>0</v>
      </c>
      <c r="BV245" s="518">
        <f t="shared" si="115"/>
        <v>0</v>
      </c>
      <c r="BW245" s="518">
        <f t="shared" si="115"/>
        <v>0</v>
      </c>
      <c r="BX245" s="518">
        <f t="shared" si="115"/>
        <v>0</v>
      </c>
      <c r="BY245" s="518">
        <f t="shared" si="115"/>
        <v>0</v>
      </c>
      <c r="BZ245" s="518">
        <f t="shared" si="115"/>
        <v>0</v>
      </c>
      <c r="CA245" s="518">
        <f t="shared" si="115"/>
        <v>0</v>
      </c>
      <c r="CB245" s="518">
        <f t="shared" si="115"/>
        <v>0</v>
      </c>
      <c r="CC245" s="518">
        <f t="shared" si="115"/>
        <v>0</v>
      </c>
      <c r="CD245" s="518">
        <f t="shared" si="115"/>
        <v>0</v>
      </c>
      <c r="CE245" s="518">
        <f t="shared" si="115"/>
        <v>0</v>
      </c>
      <c r="CF245" s="518">
        <f t="shared" si="115"/>
        <v>0</v>
      </c>
      <c r="CG245" s="518">
        <f t="shared" si="115"/>
        <v>0</v>
      </c>
      <c r="CH245" s="518">
        <f t="shared" si="115"/>
        <v>0</v>
      </c>
      <c r="CI245" s="518">
        <f t="shared" si="115"/>
        <v>0</v>
      </c>
      <c r="CJ245" s="518">
        <f t="shared" si="115"/>
        <v>0</v>
      </c>
      <c r="CK245" s="518">
        <f t="shared" si="115"/>
        <v>0</v>
      </c>
      <c r="CL245" s="518">
        <f t="shared" si="115"/>
        <v>0</v>
      </c>
      <c r="CM245" s="518">
        <f t="shared" si="115"/>
        <v>0</v>
      </c>
      <c r="CN245" s="518">
        <f t="shared" si="115"/>
        <v>0</v>
      </c>
      <c r="CO245" s="518">
        <f t="shared" si="115"/>
        <v>0</v>
      </c>
      <c r="CP245" s="518">
        <f t="shared" si="115"/>
        <v>0</v>
      </c>
      <c r="CQ245" s="518">
        <f t="shared" si="115"/>
        <v>0</v>
      </c>
      <c r="CR245" s="518">
        <f t="shared" si="115"/>
        <v>0</v>
      </c>
      <c r="CS245" s="518">
        <f t="shared" si="115"/>
        <v>0</v>
      </c>
      <c r="CT245" s="70"/>
    </row>
    <row r="246" spans="3:98" s="69" customFormat="1" ht="13" hidden="1" x14ac:dyDescent="0.3">
      <c r="C246" s="89" t="str">
        <f>C44</f>
        <v>C. Total operating and maintenance costs</v>
      </c>
      <c r="D246" s="71"/>
      <c r="E246" s="517">
        <f>G246+NPV(G.Asm!$F$76,H246:INDEX(H246:CS246,RP))</f>
        <v>0</v>
      </c>
      <c r="F246" s="517">
        <f>SUMIF($G$4:$CS$4,"&lt;="&amp;RP,G246:CS246)</f>
        <v>0</v>
      </c>
      <c r="G246" s="518">
        <f t="shared" ref="G246:BR246" si="116">G44</f>
        <v>0</v>
      </c>
      <c r="H246" s="518">
        <f t="shared" si="116"/>
        <v>0</v>
      </c>
      <c r="I246" s="518">
        <f t="shared" si="116"/>
        <v>0</v>
      </c>
      <c r="J246" s="518">
        <f t="shared" si="116"/>
        <v>0</v>
      </c>
      <c r="K246" s="518">
        <f t="shared" si="116"/>
        <v>0</v>
      </c>
      <c r="L246" s="518">
        <f t="shared" si="116"/>
        <v>0</v>
      </c>
      <c r="M246" s="518">
        <f t="shared" si="116"/>
        <v>0</v>
      </c>
      <c r="N246" s="518">
        <f t="shared" si="116"/>
        <v>0</v>
      </c>
      <c r="O246" s="518">
        <f t="shared" si="116"/>
        <v>0</v>
      </c>
      <c r="P246" s="518">
        <f t="shared" si="116"/>
        <v>0</v>
      </c>
      <c r="Q246" s="518">
        <f t="shared" si="116"/>
        <v>0</v>
      </c>
      <c r="R246" s="518">
        <f t="shared" si="116"/>
        <v>0</v>
      </c>
      <c r="S246" s="518">
        <f t="shared" si="116"/>
        <v>0</v>
      </c>
      <c r="T246" s="518">
        <f t="shared" si="116"/>
        <v>0</v>
      </c>
      <c r="U246" s="518">
        <f t="shared" si="116"/>
        <v>0</v>
      </c>
      <c r="V246" s="518">
        <f t="shared" si="116"/>
        <v>0</v>
      </c>
      <c r="W246" s="518">
        <f t="shared" si="116"/>
        <v>0</v>
      </c>
      <c r="X246" s="518">
        <f t="shared" si="116"/>
        <v>0</v>
      </c>
      <c r="Y246" s="518">
        <f t="shared" si="116"/>
        <v>0</v>
      </c>
      <c r="Z246" s="518">
        <f t="shared" si="116"/>
        <v>0</v>
      </c>
      <c r="AA246" s="518">
        <f t="shared" si="116"/>
        <v>0</v>
      </c>
      <c r="AB246" s="518">
        <f t="shared" si="116"/>
        <v>0</v>
      </c>
      <c r="AC246" s="518">
        <f t="shared" si="116"/>
        <v>0</v>
      </c>
      <c r="AD246" s="518">
        <f t="shared" si="116"/>
        <v>0</v>
      </c>
      <c r="AE246" s="518">
        <f t="shared" si="116"/>
        <v>0</v>
      </c>
      <c r="AF246" s="518">
        <f t="shared" si="116"/>
        <v>0</v>
      </c>
      <c r="AG246" s="518">
        <f t="shared" si="116"/>
        <v>0</v>
      </c>
      <c r="AH246" s="518">
        <f t="shared" si="116"/>
        <v>0</v>
      </c>
      <c r="AI246" s="518">
        <f t="shared" si="116"/>
        <v>0</v>
      </c>
      <c r="AJ246" s="518">
        <f t="shared" si="116"/>
        <v>0</v>
      </c>
      <c r="AK246" s="518">
        <f t="shared" si="116"/>
        <v>0</v>
      </c>
      <c r="AL246" s="518">
        <f t="shared" si="116"/>
        <v>0</v>
      </c>
      <c r="AM246" s="518">
        <f t="shared" si="116"/>
        <v>0</v>
      </c>
      <c r="AN246" s="518">
        <f t="shared" si="116"/>
        <v>0</v>
      </c>
      <c r="AO246" s="518">
        <f t="shared" si="116"/>
        <v>0</v>
      </c>
      <c r="AP246" s="518">
        <f t="shared" si="116"/>
        <v>0</v>
      </c>
      <c r="AQ246" s="518">
        <f t="shared" si="116"/>
        <v>0</v>
      </c>
      <c r="AR246" s="518">
        <f t="shared" si="116"/>
        <v>0</v>
      </c>
      <c r="AS246" s="518">
        <f t="shared" si="116"/>
        <v>0</v>
      </c>
      <c r="AT246" s="518">
        <f t="shared" si="116"/>
        <v>0</v>
      </c>
      <c r="AU246" s="518">
        <f t="shared" si="116"/>
        <v>0</v>
      </c>
      <c r="AV246" s="518">
        <f t="shared" si="116"/>
        <v>0</v>
      </c>
      <c r="AW246" s="518">
        <f t="shared" si="116"/>
        <v>0</v>
      </c>
      <c r="AX246" s="518">
        <f t="shared" si="116"/>
        <v>0</v>
      </c>
      <c r="AY246" s="518">
        <f t="shared" si="116"/>
        <v>0</v>
      </c>
      <c r="AZ246" s="518">
        <f t="shared" si="116"/>
        <v>0</v>
      </c>
      <c r="BA246" s="518">
        <f t="shared" si="116"/>
        <v>0</v>
      </c>
      <c r="BB246" s="518">
        <f t="shared" si="116"/>
        <v>0</v>
      </c>
      <c r="BC246" s="518">
        <f t="shared" si="116"/>
        <v>0</v>
      </c>
      <c r="BD246" s="518">
        <f t="shared" si="116"/>
        <v>0</v>
      </c>
      <c r="BE246" s="518">
        <f t="shared" si="116"/>
        <v>0</v>
      </c>
      <c r="BF246" s="518">
        <f t="shared" si="116"/>
        <v>0</v>
      </c>
      <c r="BG246" s="518">
        <f t="shared" si="116"/>
        <v>0</v>
      </c>
      <c r="BH246" s="518">
        <f t="shared" si="116"/>
        <v>0</v>
      </c>
      <c r="BI246" s="518">
        <f t="shared" si="116"/>
        <v>0</v>
      </c>
      <c r="BJ246" s="518">
        <f t="shared" si="116"/>
        <v>0</v>
      </c>
      <c r="BK246" s="518">
        <f t="shared" si="116"/>
        <v>0</v>
      </c>
      <c r="BL246" s="518">
        <f t="shared" si="116"/>
        <v>0</v>
      </c>
      <c r="BM246" s="518">
        <f t="shared" si="116"/>
        <v>0</v>
      </c>
      <c r="BN246" s="518">
        <f t="shared" si="116"/>
        <v>0</v>
      </c>
      <c r="BO246" s="518">
        <f t="shared" si="116"/>
        <v>0</v>
      </c>
      <c r="BP246" s="518">
        <f t="shared" si="116"/>
        <v>0</v>
      </c>
      <c r="BQ246" s="518">
        <f t="shared" si="116"/>
        <v>0</v>
      </c>
      <c r="BR246" s="518">
        <f t="shared" si="116"/>
        <v>0</v>
      </c>
      <c r="BS246" s="518">
        <f t="shared" ref="BS246:CS246" si="117">BS44</f>
        <v>0</v>
      </c>
      <c r="BT246" s="518">
        <f t="shared" si="117"/>
        <v>0</v>
      </c>
      <c r="BU246" s="518">
        <f t="shared" si="117"/>
        <v>0</v>
      </c>
      <c r="BV246" s="518">
        <f t="shared" si="117"/>
        <v>0</v>
      </c>
      <c r="BW246" s="518">
        <f t="shared" si="117"/>
        <v>0</v>
      </c>
      <c r="BX246" s="518">
        <f t="shared" si="117"/>
        <v>0</v>
      </c>
      <c r="BY246" s="518">
        <f t="shared" si="117"/>
        <v>0</v>
      </c>
      <c r="BZ246" s="518">
        <f t="shared" si="117"/>
        <v>0</v>
      </c>
      <c r="CA246" s="518">
        <f t="shared" si="117"/>
        <v>0</v>
      </c>
      <c r="CB246" s="518">
        <f t="shared" si="117"/>
        <v>0</v>
      </c>
      <c r="CC246" s="518">
        <f t="shared" si="117"/>
        <v>0</v>
      </c>
      <c r="CD246" s="518">
        <f t="shared" si="117"/>
        <v>0</v>
      </c>
      <c r="CE246" s="518">
        <f t="shared" si="117"/>
        <v>0</v>
      </c>
      <c r="CF246" s="518">
        <f t="shared" si="117"/>
        <v>0</v>
      </c>
      <c r="CG246" s="518">
        <f t="shared" si="117"/>
        <v>0</v>
      </c>
      <c r="CH246" s="518">
        <f t="shared" si="117"/>
        <v>0</v>
      </c>
      <c r="CI246" s="518">
        <f t="shared" si="117"/>
        <v>0</v>
      </c>
      <c r="CJ246" s="518">
        <f t="shared" si="117"/>
        <v>0</v>
      </c>
      <c r="CK246" s="518">
        <f t="shared" si="117"/>
        <v>0</v>
      </c>
      <c r="CL246" s="518">
        <f t="shared" si="117"/>
        <v>0</v>
      </c>
      <c r="CM246" s="518">
        <f t="shared" si="117"/>
        <v>0</v>
      </c>
      <c r="CN246" s="518">
        <f t="shared" si="117"/>
        <v>0</v>
      </c>
      <c r="CO246" s="518">
        <f t="shared" si="117"/>
        <v>0</v>
      </c>
      <c r="CP246" s="518">
        <f t="shared" si="117"/>
        <v>0</v>
      </c>
      <c r="CQ246" s="518">
        <f t="shared" si="117"/>
        <v>0</v>
      </c>
      <c r="CR246" s="518">
        <f t="shared" si="117"/>
        <v>0</v>
      </c>
      <c r="CS246" s="518">
        <f t="shared" si="117"/>
        <v>0</v>
      </c>
      <c r="CT246" s="70"/>
    </row>
    <row r="247" spans="3:98" s="69" customFormat="1" ht="13" hidden="1" x14ac:dyDescent="0.3">
      <c r="C247" s="89" t="str">
        <f>C71</f>
        <v>F. Total revenues</v>
      </c>
      <c r="D247" s="71"/>
      <c r="E247" s="517">
        <f>G247+NPV(G.Asm!$F$76,H247:INDEX(H247:CS247,RP))</f>
        <v>0</v>
      </c>
      <c r="F247" s="517">
        <f>SUMIF($G$4:$CS$4,"&lt;="&amp;RP,G247:CS247)</f>
        <v>0</v>
      </c>
      <c r="G247" s="518">
        <f t="shared" ref="G247:BR247" si="118">G71</f>
        <v>0</v>
      </c>
      <c r="H247" s="518">
        <f t="shared" si="118"/>
        <v>0</v>
      </c>
      <c r="I247" s="518">
        <f t="shared" si="118"/>
        <v>0</v>
      </c>
      <c r="J247" s="518">
        <f t="shared" si="118"/>
        <v>0</v>
      </c>
      <c r="K247" s="518">
        <f t="shared" si="118"/>
        <v>0</v>
      </c>
      <c r="L247" s="518">
        <f t="shared" si="118"/>
        <v>0</v>
      </c>
      <c r="M247" s="518">
        <f t="shared" si="118"/>
        <v>0</v>
      </c>
      <c r="N247" s="518">
        <f t="shared" si="118"/>
        <v>0</v>
      </c>
      <c r="O247" s="518">
        <f t="shared" si="118"/>
        <v>0</v>
      </c>
      <c r="P247" s="518">
        <f t="shared" si="118"/>
        <v>0</v>
      </c>
      <c r="Q247" s="518">
        <f t="shared" si="118"/>
        <v>0</v>
      </c>
      <c r="R247" s="518">
        <f t="shared" si="118"/>
        <v>0</v>
      </c>
      <c r="S247" s="518">
        <f t="shared" si="118"/>
        <v>0</v>
      </c>
      <c r="T247" s="518">
        <f t="shared" si="118"/>
        <v>0</v>
      </c>
      <c r="U247" s="518">
        <f t="shared" si="118"/>
        <v>0</v>
      </c>
      <c r="V247" s="518">
        <f t="shared" si="118"/>
        <v>0</v>
      </c>
      <c r="W247" s="518">
        <f t="shared" si="118"/>
        <v>0</v>
      </c>
      <c r="X247" s="518">
        <f t="shared" si="118"/>
        <v>0</v>
      </c>
      <c r="Y247" s="518">
        <f t="shared" si="118"/>
        <v>0</v>
      </c>
      <c r="Z247" s="518">
        <f t="shared" si="118"/>
        <v>0</v>
      </c>
      <c r="AA247" s="518">
        <f t="shared" si="118"/>
        <v>0</v>
      </c>
      <c r="AB247" s="518">
        <f t="shared" si="118"/>
        <v>0</v>
      </c>
      <c r="AC247" s="518">
        <f t="shared" si="118"/>
        <v>0</v>
      </c>
      <c r="AD247" s="518">
        <f t="shared" si="118"/>
        <v>0</v>
      </c>
      <c r="AE247" s="518">
        <f t="shared" si="118"/>
        <v>0</v>
      </c>
      <c r="AF247" s="518">
        <f t="shared" si="118"/>
        <v>0</v>
      </c>
      <c r="AG247" s="518">
        <f t="shared" si="118"/>
        <v>0</v>
      </c>
      <c r="AH247" s="518">
        <f t="shared" si="118"/>
        <v>0</v>
      </c>
      <c r="AI247" s="518">
        <f t="shared" si="118"/>
        <v>0</v>
      </c>
      <c r="AJ247" s="518">
        <f t="shared" si="118"/>
        <v>0</v>
      </c>
      <c r="AK247" s="518">
        <f t="shared" si="118"/>
        <v>0</v>
      </c>
      <c r="AL247" s="518">
        <f t="shared" si="118"/>
        <v>0</v>
      </c>
      <c r="AM247" s="518">
        <f t="shared" si="118"/>
        <v>0</v>
      </c>
      <c r="AN247" s="518">
        <f t="shared" si="118"/>
        <v>0</v>
      </c>
      <c r="AO247" s="518">
        <f t="shared" si="118"/>
        <v>0</v>
      </c>
      <c r="AP247" s="518">
        <f t="shared" si="118"/>
        <v>0</v>
      </c>
      <c r="AQ247" s="518">
        <f t="shared" si="118"/>
        <v>0</v>
      </c>
      <c r="AR247" s="518">
        <f t="shared" si="118"/>
        <v>0</v>
      </c>
      <c r="AS247" s="518">
        <f t="shared" si="118"/>
        <v>0</v>
      </c>
      <c r="AT247" s="518">
        <f t="shared" si="118"/>
        <v>0</v>
      </c>
      <c r="AU247" s="518">
        <f t="shared" si="118"/>
        <v>0</v>
      </c>
      <c r="AV247" s="518">
        <f t="shared" si="118"/>
        <v>0</v>
      </c>
      <c r="AW247" s="518">
        <f t="shared" si="118"/>
        <v>0</v>
      </c>
      <c r="AX247" s="518">
        <f t="shared" si="118"/>
        <v>0</v>
      </c>
      <c r="AY247" s="518">
        <f t="shared" si="118"/>
        <v>0</v>
      </c>
      <c r="AZ247" s="518">
        <f t="shared" si="118"/>
        <v>0</v>
      </c>
      <c r="BA247" s="518">
        <f t="shared" si="118"/>
        <v>0</v>
      </c>
      <c r="BB247" s="518">
        <f t="shared" si="118"/>
        <v>0</v>
      </c>
      <c r="BC247" s="518">
        <f t="shared" si="118"/>
        <v>0</v>
      </c>
      <c r="BD247" s="518">
        <f t="shared" si="118"/>
        <v>0</v>
      </c>
      <c r="BE247" s="518">
        <f t="shared" si="118"/>
        <v>0</v>
      </c>
      <c r="BF247" s="518">
        <f t="shared" si="118"/>
        <v>0</v>
      </c>
      <c r="BG247" s="518">
        <f t="shared" si="118"/>
        <v>0</v>
      </c>
      <c r="BH247" s="518">
        <f t="shared" si="118"/>
        <v>0</v>
      </c>
      <c r="BI247" s="518">
        <f t="shared" si="118"/>
        <v>0</v>
      </c>
      <c r="BJ247" s="518">
        <f t="shared" si="118"/>
        <v>0</v>
      </c>
      <c r="BK247" s="518">
        <f t="shared" si="118"/>
        <v>0</v>
      </c>
      <c r="BL247" s="518">
        <f t="shared" si="118"/>
        <v>0</v>
      </c>
      <c r="BM247" s="518">
        <f t="shared" si="118"/>
        <v>0</v>
      </c>
      <c r="BN247" s="518">
        <f t="shared" si="118"/>
        <v>0</v>
      </c>
      <c r="BO247" s="518">
        <f t="shared" si="118"/>
        <v>0</v>
      </c>
      <c r="BP247" s="518">
        <f t="shared" si="118"/>
        <v>0</v>
      </c>
      <c r="BQ247" s="518">
        <f t="shared" si="118"/>
        <v>0</v>
      </c>
      <c r="BR247" s="518">
        <f t="shared" si="118"/>
        <v>0</v>
      </c>
      <c r="BS247" s="518">
        <f t="shared" ref="BS247:CS247" si="119">BS71</f>
        <v>0</v>
      </c>
      <c r="BT247" s="518">
        <f t="shared" si="119"/>
        <v>0</v>
      </c>
      <c r="BU247" s="518">
        <f t="shared" si="119"/>
        <v>0</v>
      </c>
      <c r="BV247" s="518">
        <f t="shared" si="119"/>
        <v>0</v>
      </c>
      <c r="BW247" s="518">
        <f t="shared" si="119"/>
        <v>0</v>
      </c>
      <c r="BX247" s="518">
        <f t="shared" si="119"/>
        <v>0</v>
      </c>
      <c r="BY247" s="518">
        <f t="shared" si="119"/>
        <v>0</v>
      </c>
      <c r="BZ247" s="518">
        <f t="shared" si="119"/>
        <v>0</v>
      </c>
      <c r="CA247" s="518">
        <f t="shared" si="119"/>
        <v>0</v>
      </c>
      <c r="CB247" s="518">
        <f t="shared" si="119"/>
        <v>0</v>
      </c>
      <c r="CC247" s="518">
        <f t="shared" si="119"/>
        <v>0</v>
      </c>
      <c r="CD247" s="518">
        <f t="shared" si="119"/>
        <v>0</v>
      </c>
      <c r="CE247" s="518">
        <f t="shared" si="119"/>
        <v>0</v>
      </c>
      <c r="CF247" s="518">
        <f t="shared" si="119"/>
        <v>0</v>
      </c>
      <c r="CG247" s="518">
        <f t="shared" si="119"/>
        <v>0</v>
      </c>
      <c r="CH247" s="518">
        <f t="shared" si="119"/>
        <v>0</v>
      </c>
      <c r="CI247" s="518">
        <f t="shared" si="119"/>
        <v>0</v>
      </c>
      <c r="CJ247" s="518">
        <f t="shared" si="119"/>
        <v>0</v>
      </c>
      <c r="CK247" s="518">
        <f t="shared" si="119"/>
        <v>0</v>
      </c>
      <c r="CL247" s="518">
        <f t="shared" si="119"/>
        <v>0</v>
      </c>
      <c r="CM247" s="518">
        <f t="shared" si="119"/>
        <v>0</v>
      </c>
      <c r="CN247" s="518">
        <f t="shared" si="119"/>
        <v>0</v>
      </c>
      <c r="CO247" s="518">
        <f t="shared" si="119"/>
        <v>0</v>
      </c>
      <c r="CP247" s="518">
        <f t="shared" si="119"/>
        <v>0</v>
      </c>
      <c r="CQ247" s="518">
        <f t="shared" si="119"/>
        <v>0</v>
      </c>
      <c r="CR247" s="518">
        <f t="shared" si="119"/>
        <v>0</v>
      </c>
      <c r="CS247" s="518">
        <f t="shared" si="119"/>
        <v>0</v>
      </c>
      <c r="CT247" s="70"/>
    </row>
    <row r="248" spans="3:98" s="69" customFormat="1" ht="13" hidden="1" x14ac:dyDescent="0.3">
      <c r="C248" s="89" t="s">
        <v>113</v>
      </c>
      <c r="D248" s="71"/>
      <c r="E248" s="517">
        <f>G248+NPV(G.Asm!$F$76,H248:INDEX(H248:CS248,RP))</f>
        <v>0</v>
      </c>
      <c r="F248" s="517">
        <f>SUMIF($G$4:$CS$4,"&lt;="&amp;RP,G248:CS248)</f>
        <v>0</v>
      </c>
      <c r="G248" s="518">
        <f t="shared" ref="G248:BR248" si="120">G258</f>
        <v>0</v>
      </c>
      <c r="H248" s="518">
        <f t="shared" si="120"/>
        <v>0</v>
      </c>
      <c r="I248" s="518">
        <f t="shared" si="120"/>
        <v>0</v>
      </c>
      <c r="J248" s="518">
        <f t="shared" si="120"/>
        <v>0</v>
      </c>
      <c r="K248" s="518">
        <f t="shared" si="120"/>
        <v>0</v>
      </c>
      <c r="L248" s="518">
        <f t="shared" si="120"/>
        <v>0</v>
      </c>
      <c r="M248" s="518">
        <f t="shared" si="120"/>
        <v>0</v>
      </c>
      <c r="N248" s="518">
        <f t="shared" si="120"/>
        <v>0</v>
      </c>
      <c r="O248" s="518">
        <f t="shared" si="120"/>
        <v>0</v>
      </c>
      <c r="P248" s="518">
        <f t="shared" si="120"/>
        <v>0</v>
      </c>
      <c r="Q248" s="518">
        <f t="shared" si="120"/>
        <v>0</v>
      </c>
      <c r="R248" s="518">
        <f t="shared" si="120"/>
        <v>0</v>
      </c>
      <c r="S248" s="518">
        <f t="shared" si="120"/>
        <v>0</v>
      </c>
      <c r="T248" s="518">
        <f t="shared" si="120"/>
        <v>0</v>
      </c>
      <c r="U248" s="518">
        <f t="shared" si="120"/>
        <v>0</v>
      </c>
      <c r="V248" s="518">
        <f t="shared" si="120"/>
        <v>0</v>
      </c>
      <c r="W248" s="518">
        <f t="shared" si="120"/>
        <v>0</v>
      </c>
      <c r="X248" s="518">
        <f t="shared" si="120"/>
        <v>0</v>
      </c>
      <c r="Y248" s="518">
        <f t="shared" si="120"/>
        <v>0</v>
      </c>
      <c r="Z248" s="518">
        <f t="shared" si="120"/>
        <v>0</v>
      </c>
      <c r="AA248" s="518">
        <f t="shared" si="120"/>
        <v>0</v>
      </c>
      <c r="AB248" s="518">
        <f t="shared" si="120"/>
        <v>0</v>
      </c>
      <c r="AC248" s="518">
        <f t="shared" si="120"/>
        <v>0</v>
      </c>
      <c r="AD248" s="518">
        <f t="shared" si="120"/>
        <v>0</v>
      </c>
      <c r="AE248" s="518">
        <f t="shared" si="120"/>
        <v>0</v>
      </c>
      <c r="AF248" s="518">
        <f t="shared" si="120"/>
        <v>0</v>
      </c>
      <c r="AG248" s="518">
        <f t="shared" si="120"/>
        <v>0</v>
      </c>
      <c r="AH248" s="518">
        <f t="shared" si="120"/>
        <v>0</v>
      </c>
      <c r="AI248" s="518">
        <f t="shared" si="120"/>
        <v>0</v>
      </c>
      <c r="AJ248" s="518">
        <f t="shared" si="120"/>
        <v>0</v>
      </c>
      <c r="AK248" s="518">
        <f t="shared" si="120"/>
        <v>0</v>
      </c>
      <c r="AL248" s="518">
        <f t="shared" si="120"/>
        <v>0</v>
      </c>
      <c r="AM248" s="518">
        <f t="shared" si="120"/>
        <v>0</v>
      </c>
      <c r="AN248" s="518">
        <f t="shared" si="120"/>
        <v>0</v>
      </c>
      <c r="AO248" s="518">
        <f t="shared" si="120"/>
        <v>0</v>
      </c>
      <c r="AP248" s="518">
        <f t="shared" si="120"/>
        <v>0</v>
      </c>
      <c r="AQ248" s="518">
        <f t="shared" si="120"/>
        <v>0</v>
      </c>
      <c r="AR248" s="518">
        <f t="shared" si="120"/>
        <v>0</v>
      </c>
      <c r="AS248" s="518">
        <f t="shared" si="120"/>
        <v>0</v>
      </c>
      <c r="AT248" s="518">
        <f t="shared" si="120"/>
        <v>0</v>
      </c>
      <c r="AU248" s="518">
        <f t="shared" si="120"/>
        <v>0</v>
      </c>
      <c r="AV248" s="518">
        <f t="shared" si="120"/>
        <v>0</v>
      </c>
      <c r="AW248" s="518">
        <f t="shared" si="120"/>
        <v>0</v>
      </c>
      <c r="AX248" s="518">
        <f t="shared" si="120"/>
        <v>0</v>
      </c>
      <c r="AY248" s="518">
        <f t="shared" si="120"/>
        <v>0</v>
      </c>
      <c r="AZ248" s="518">
        <f t="shared" si="120"/>
        <v>0</v>
      </c>
      <c r="BA248" s="518">
        <f t="shared" si="120"/>
        <v>0</v>
      </c>
      <c r="BB248" s="518">
        <f t="shared" si="120"/>
        <v>0</v>
      </c>
      <c r="BC248" s="518">
        <f t="shared" si="120"/>
        <v>0</v>
      </c>
      <c r="BD248" s="518">
        <f t="shared" si="120"/>
        <v>0</v>
      </c>
      <c r="BE248" s="518">
        <f t="shared" si="120"/>
        <v>0</v>
      </c>
      <c r="BF248" s="518">
        <f t="shared" si="120"/>
        <v>0</v>
      </c>
      <c r="BG248" s="518">
        <f t="shared" si="120"/>
        <v>0</v>
      </c>
      <c r="BH248" s="518">
        <f t="shared" si="120"/>
        <v>0</v>
      </c>
      <c r="BI248" s="518">
        <f t="shared" si="120"/>
        <v>0</v>
      </c>
      <c r="BJ248" s="518">
        <f t="shared" si="120"/>
        <v>0</v>
      </c>
      <c r="BK248" s="518">
        <f t="shared" si="120"/>
        <v>0</v>
      </c>
      <c r="BL248" s="518">
        <f t="shared" si="120"/>
        <v>0</v>
      </c>
      <c r="BM248" s="518">
        <f t="shared" si="120"/>
        <v>0</v>
      </c>
      <c r="BN248" s="518">
        <f t="shared" si="120"/>
        <v>0</v>
      </c>
      <c r="BO248" s="518">
        <f t="shared" si="120"/>
        <v>0</v>
      </c>
      <c r="BP248" s="518">
        <f t="shared" si="120"/>
        <v>0</v>
      </c>
      <c r="BQ248" s="518">
        <f t="shared" si="120"/>
        <v>0</v>
      </c>
      <c r="BR248" s="518">
        <f t="shared" si="120"/>
        <v>0</v>
      </c>
      <c r="BS248" s="518">
        <f t="shared" ref="BS248:CS248" si="121">BS258</f>
        <v>0</v>
      </c>
      <c r="BT248" s="518">
        <f t="shared" si="121"/>
        <v>0</v>
      </c>
      <c r="BU248" s="518">
        <f t="shared" si="121"/>
        <v>0</v>
      </c>
      <c r="BV248" s="518">
        <f t="shared" si="121"/>
        <v>0</v>
      </c>
      <c r="BW248" s="518">
        <f t="shared" si="121"/>
        <v>0</v>
      </c>
      <c r="BX248" s="518">
        <f t="shared" si="121"/>
        <v>0</v>
      </c>
      <c r="BY248" s="518">
        <f t="shared" si="121"/>
        <v>0</v>
      </c>
      <c r="BZ248" s="518">
        <f t="shared" si="121"/>
        <v>0</v>
      </c>
      <c r="CA248" s="518">
        <f t="shared" si="121"/>
        <v>0</v>
      </c>
      <c r="CB248" s="518">
        <f t="shared" si="121"/>
        <v>0</v>
      </c>
      <c r="CC248" s="518">
        <f t="shared" si="121"/>
        <v>0</v>
      </c>
      <c r="CD248" s="518">
        <f t="shared" si="121"/>
        <v>0</v>
      </c>
      <c r="CE248" s="518">
        <f t="shared" si="121"/>
        <v>0</v>
      </c>
      <c r="CF248" s="518">
        <f t="shared" si="121"/>
        <v>0</v>
      </c>
      <c r="CG248" s="518">
        <f t="shared" si="121"/>
        <v>0</v>
      </c>
      <c r="CH248" s="518">
        <f t="shared" si="121"/>
        <v>0</v>
      </c>
      <c r="CI248" s="518">
        <f t="shared" si="121"/>
        <v>0</v>
      </c>
      <c r="CJ248" s="518">
        <f t="shared" si="121"/>
        <v>0</v>
      </c>
      <c r="CK248" s="518">
        <f t="shared" si="121"/>
        <v>0</v>
      </c>
      <c r="CL248" s="518">
        <f t="shared" si="121"/>
        <v>0</v>
      </c>
      <c r="CM248" s="518">
        <f t="shared" si="121"/>
        <v>0</v>
      </c>
      <c r="CN248" s="518">
        <f t="shared" si="121"/>
        <v>0</v>
      </c>
      <c r="CO248" s="518">
        <f t="shared" si="121"/>
        <v>0</v>
      </c>
      <c r="CP248" s="518">
        <f t="shared" si="121"/>
        <v>0</v>
      </c>
      <c r="CQ248" s="518">
        <f t="shared" si="121"/>
        <v>0</v>
      </c>
      <c r="CR248" s="518">
        <f t="shared" si="121"/>
        <v>0</v>
      </c>
      <c r="CS248" s="518">
        <f t="shared" si="121"/>
        <v>0</v>
      </c>
      <c r="CT248" s="70"/>
    </row>
    <row r="249" spans="3:98" s="5" customFormat="1" ht="13" hidden="1" x14ac:dyDescent="0.3">
      <c r="C249" s="51"/>
      <c r="D249" s="3"/>
      <c r="E249" s="519"/>
      <c r="F249" s="519"/>
      <c r="G249" s="510"/>
      <c r="H249" s="510"/>
      <c r="I249" s="510"/>
      <c r="J249" s="510"/>
      <c r="K249" s="510"/>
      <c r="L249" s="510"/>
      <c r="M249" s="510"/>
      <c r="N249" s="510"/>
      <c r="O249" s="510"/>
      <c r="P249" s="510"/>
      <c r="Q249" s="510"/>
      <c r="R249" s="510"/>
      <c r="S249" s="510"/>
      <c r="T249" s="510"/>
      <c r="U249" s="510"/>
      <c r="V249" s="510"/>
      <c r="W249" s="510"/>
      <c r="X249" s="510"/>
      <c r="Y249" s="510"/>
      <c r="Z249" s="510"/>
      <c r="AA249" s="510"/>
      <c r="AB249" s="510"/>
      <c r="AC249" s="510"/>
      <c r="AD249" s="510"/>
      <c r="AE249" s="510"/>
      <c r="AF249" s="510"/>
      <c r="AG249" s="510"/>
      <c r="AH249" s="510"/>
      <c r="AI249" s="510"/>
      <c r="AJ249" s="510"/>
      <c r="AK249" s="510"/>
      <c r="AL249" s="510"/>
      <c r="AM249" s="510"/>
      <c r="AN249" s="510"/>
      <c r="AO249" s="510"/>
      <c r="AP249" s="510"/>
      <c r="AQ249" s="510"/>
      <c r="AR249" s="510"/>
      <c r="AS249" s="510"/>
      <c r="AT249" s="510"/>
      <c r="AU249" s="510"/>
      <c r="AV249" s="510"/>
      <c r="AW249" s="510"/>
      <c r="AX249" s="510"/>
      <c r="AY249" s="510"/>
      <c r="AZ249" s="510"/>
      <c r="BA249" s="510"/>
      <c r="BB249" s="510"/>
      <c r="BC249" s="510"/>
      <c r="BD249" s="510"/>
      <c r="BE249" s="510"/>
      <c r="BF249" s="510"/>
      <c r="BG249" s="510"/>
      <c r="BH249" s="510"/>
      <c r="BI249" s="510"/>
      <c r="BJ249" s="510"/>
      <c r="BK249" s="510"/>
      <c r="BL249" s="510"/>
      <c r="BM249" s="510"/>
      <c r="BN249" s="510"/>
      <c r="BO249" s="510"/>
      <c r="BP249" s="510"/>
      <c r="BQ249" s="510"/>
      <c r="BR249" s="510"/>
      <c r="BS249" s="510"/>
      <c r="BT249" s="510"/>
      <c r="BU249" s="510"/>
      <c r="BV249" s="510"/>
      <c r="BW249" s="510"/>
      <c r="BX249" s="510"/>
      <c r="BY249" s="510"/>
      <c r="BZ249" s="510"/>
      <c r="CA249" s="510"/>
      <c r="CB249" s="510"/>
      <c r="CC249" s="510"/>
      <c r="CD249" s="510"/>
      <c r="CE249" s="510"/>
      <c r="CF249" s="510"/>
      <c r="CG249" s="510"/>
      <c r="CH249" s="510"/>
      <c r="CI249" s="510"/>
      <c r="CJ249" s="510"/>
      <c r="CK249" s="510"/>
      <c r="CL249" s="510"/>
      <c r="CM249" s="510"/>
      <c r="CN249" s="510"/>
      <c r="CO249" s="510"/>
      <c r="CP249" s="510"/>
      <c r="CQ249" s="510"/>
      <c r="CR249" s="510"/>
      <c r="CS249" s="510"/>
      <c r="CT249" s="12"/>
    </row>
    <row r="250" spans="3:98" s="5" customFormat="1" ht="13" hidden="1" x14ac:dyDescent="0.3">
      <c r="C250" s="77" t="s">
        <v>38</v>
      </c>
      <c r="D250" s="55"/>
      <c r="E250" s="520"/>
      <c r="F250" s="520"/>
      <c r="G250" s="492">
        <f t="shared" ref="G250:BR250" si="122">SUM(G245,G247)-SUM(G244,G246,G248)</f>
        <v>0</v>
      </c>
      <c r="H250" s="492">
        <f t="shared" si="122"/>
        <v>0</v>
      </c>
      <c r="I250" s="492">
        <f t="shared" si="122"/>
        <v>0</v>
      </c>
      <c r="J250" s="492">
        <f t="shared" si="122"/>
        <v>0</v>
      </c>
      <c r="K250" s="492">
        <f t="shared" si="122"/>
        <v>0</v>
      </c>
      <c r="L250" s="492">
        <f t="shared" si="122"/>
        <v>0</v>
      </c>
      <c r="M250" s="492">
        <f t="shared" si="122"/>
        <v>0</v>
      </c>
      <c r="N250" s="492">
        <f t="shared" si="122"/>
        <v>0</v>
      </c>
      <c r="O250" s="492">
        <f t="shared" si="122"/>
        <v>0</v>
      </c>
      <c r="P250" s="492">
        <f t="shared" si="122"/>
        <v>0</v>
      </c>
      <c r="Q250" s="492">
        <f t="shared" si="122"/>
        <v>0</v>
      </c>
      <c r="R250" s="492">
        <f t="shared" si="122"/>
        <v>0</v>
      </c>
      <c r="S250" s="492">
        <f t="shared" si="122"/>
        <v>0</v>
      </c>
      <c r="T250" s="492">
        <f t="shared" si="122"/>
        <v>0</v>
      </c>
      <c r="U250" s="492">
        <f t="shared" si="122"/>
        <v>0</v>
      </c>
      <c r="V250" s="492">
        <f t="shared" si="122"/>
        <v>0</v>
      </c>
      <c r="W250" s="492">
        <f t="shared" si="122"/>
        <v>0</v>
      </c>
      <c r="X250" s="492">
        <f t="shared" si="122"/>
        <v>0</v>
      </c>
      <c r="Y250" s="492">
        <f t="shared" si="122"/>
        <v>0</v>
      </c>
      <c r="Z250" s="492">
        <f t="shared" si="122"/>
        <v>0</v>
      </c>
      <c r="AA250" s="492">
        <f t="shared" si="122"/>
        <v>0</v>
      </c>
      <c r="AB250" s="492">
        <f t="shared" si="122"/>
        <v>0</v>
      </c>
      <c r="AC250" s="492">
        <f t="shared" si="122"/>
        <v>0</v>
      </c>
      <c r="AD250" s="492">
        <f t="shared" si="122"/>
        <v>0</v>
      </c>
      <c r="AE250" s="492">
        <f t="shared" si="122"/>
        <v>0</v>
      </c>
      <c r="AF250" s="492">
        <f t="shared" si="122"/>
        <v>0</v>
      </c>
      <c r="AG250" s="492">
        <f t="shared" si="122"/>
        <v>0</v>
      </c>
      <c r="AH250" s="492">
        <f t="shared" si="122"/>
        <v>0</v>
      </c>
      <c r="AI250" s="492">
        <f t="shared" si="122"/>
        <v>0</v>
      </c>
      <c r="AJ250" s="492">
        <f t="shared" si="122"/>
        <v>0</v>
      </c>
      <c r="AK250" s="492">
        <f t="shared" si="122"/>
        <v>0</v>
      </c>
      <c r="AL250" s="492">
        <f t="shared" si="122"/>
        <v>0</v>
      </c>
      <c r="AM250" s="492">
        <f t="shared" si="122"/>
        <v>0</v>
      </c>
      <c r="AN250" s="492">
        <f t="shared" si="122"/>
        <v>0</v>
      </c>
      <c r="AO250" s="492">
        <f t="shared" si="122"/>
        <v>0</v>
      </c>
      <c r="AP250" s="492">
        <f t="shared" si="122"/>
        <v>0</v>
      </c>
      <c r="AQ250" s="492">
        <f t="shared" si="122"/>
        <v>0</v>
      </c>
      <c r="AR250" s="492">
        <f t="shared" si="122"/>
        <v>0</v>
      </c>
      <c r="AS250" s="492">
        <f t="shared" si="122"/>
        <v>0</v>
      </c>
      <c r="AT250" s="492">
        <f t="shared" si="122"/>
        <v>0</v>
      </c>
      <c r="AU250" s="492">
        <f t="shared" si="122"/>
        <v>0</v>
      </c>
      <c r="AV250" s="492">
        <f t="shared" si="122"/>
        <v>0</v>
      </c>
      <c r="AW250" s="492">
        <f t="shared" si="122"/>
        <v>0</v>
      </c>
      <c r="AX250" s="492">
        <f t="shared" si="122"/>
        <v>0</v>
      </c>
      <c r="AY250" s="492">
        <f t="shared" si="122"/>
        <v>0</v>
      </c>
      <c r="AZ250" s="492">
        <f t="shared" si="122"/>
        <v>0</v>
      </c>
      <c r="BA250" s="492">
        <f t="shared" si="122"/>
        <v>0</v>
      </c>
      <c r="BB250" s="492">
        <f t="shared" si="122"/>
        <v>0</v>
      </c>
      <c r="BC250" s="492">
        <f t="shared" si="122"/>
        <v>0</v>
      </c>
      <c r="BD250" s="492">
        <f t="shared" si="122"/>
        <v>0</v>
      </c>
      <c r="BE250" s="492">
        <f t="shared" si="122"/>
        <v>0</v>
      </c>
      <c r="BF250" s="492">
        <f t="shared" si="122"/>
        <v>0</v>
      </c>
      <c r="BG250" s="492">
        <f t="shared" si="122"/>
        <v>0</v>
      </c>
      <c r="BH250" s="492">
        <f t="shared" si="122"/>
        <v>0</v>
      </c>
      <c r="BI250" s="492">
        <f t="shared" si="122"/>
        <v>0</v>
      </c>
      <c r="BJ250" s="492">
        <f t="shared" si="122"/>
        <v>0</v>
      </c>
      <c r="BK250" s="492">
        <f t="shared" si="122"/>
        <v>0</v>
      </c>
      <c r="BL250" s="492">
        <f t="shared" si="122"/>
        <v>0</v>
      </c>
      <c r="BM250" s="492">
        <f t="shared" si="122"/>
        <v>0</v>
      </c>
      <c r="BN250" s="492">
        <f t="shared" si="122"/>
        <v>0</v>
      </c>
      <c r="BO250" s="492">
        <f t="shared" si="122"/>
        <v>0</v>
      </c>
      <c r="BP250" s="492">
        <f t="shared" si="122"/>
        <v>0</v>
      </c>
      <c r="BQ250" s="492">
        <f t="shared" si="122"/>
        <v>0</v>
      </c>
      <c r="BR250" s="492">
        <f t="shared" si="122"/>
        <v>0</v>
      </c>
      <c r="BS250" s="492">
        <f t="shared" ref="BS250:CS250" si="123">SUM(BS245,BS247)-SUM(BS244,BS246,BS248)</f>
        <v>0</v>
      </c>
      <c r="BT250" s="492">
        <f t="shared" si="123"/>
        <v>0</v>
      </c>
      <c r="BU250" s="492">
        <f t="shared" si="123"/>
        <v>0</v>
      </c>
      <c r="BV250" s="492">
        <f t="shared" si="123"/>
        <v>0</v>
      </c>
      <c r="BW250" s="492">
        <f t="shared" si="123"/>
        <v>0</v>
      </c>
      <c r="BX250" s="492">
        <f t="shared" si="123"/>
        <v>0</v>
      </c>
      <c r="BY250" s="492">
        <f t="shared" si="123"/>
        <v>0</v>
      </c>
      <c r="BZ250" s="492">
        <f t="shared" si="123"/>
        <v>0</v>
      </c>
      <c r="CA250" s="492">
        <f t="shared" si="123"/>
        <v>0</v>
      </c>
      <c r="CB250" s="492">
        <f t="shared" si="123"/>
        <v>0</v>
      </c>
      <c r="CC250" s="492">
        <f t="shared" si="123"/>
        <v>0</v>
      </c>
      <c r="CD250" s="492">
        <f t="shared" si="123"/>
        <v>0</v>
      </c>
      <c r="CE250" s="492">
        <f t="shared" si="123"/>
        <v>0</v>
      </c>
      <c r="CF250" s="492">
        <f t="shared" si="123"/>
        <v>0</v>
      </c>
      <c r="CG250" s="492">
        <f t="shared" si="123"/>
        <v>0</v>
      </c>
      <c r="CH250" s="492">
        <f t="shared" si="123"/>
        <v>0</v>
      </c>
      <c r="CI250" s="492">
        <f t="shared" si="123"/>
        <v>0</v>
      </c>
      <c r="CJ250" s="492">
        <f t="shared" si="123"/>
        <v>0</v>
      </c>
      <c r="CK250" s="492">
        <f t="shared" si="123"/>
        <v>0</v>
      </c>
      <c r="CL250" s="492">
        <f t="shared" si="123"/>
        <v>0</v>
      </c>
      <c r="CM250" s="492">
        <f t="shared" si="123"/>
        <v>0</v>
      </c>
      <c r="CN250" s="492">
        <f t="shared" si="123"/>
        <v>0</v>
      </c>
      <c r="CO250" s="492">
        <f t="shared" si="123"/>
        <v>0</v>
      </c>
      <c r="CP250" s="492">
        <f t="shared" si="123"/>
        <v>0</v>
      </c>
      <c r="CQ250" s="492">
        <f t="shared" si="123"/>
        <v>0</v>
      </c>
      <c r="CR250" s="492">
        <f t="shared" si="123"/>
        <v>0</v>
      </c>
      <c r="CS250" s="492">
        <f t="shared" si="123"/>
        <v>0</v>
      </c>
      <c r="CT250" s="13"/>
    </row>
    <row r="251" spans="3:98" s="5" customFormat="1" ht="13" hidden="1" x14ac:dyDescent="0.3">
      <c r="C251" s="77" t="s">
        <v>378</v>
      </c>
      <c r="D251" s="55"/>
      <c r="E251" s="690">
        <f>G250+NPV(G.Asm!$F$76,H250:INDEX(H250:CS250,RP))</f>
        <v>0</v>
      </c>
      <c r="F251" s="690"/>
      <c r="G251" s="495"/>
      <c r="H251" s="495"/>
      <c r="I251" s="495"/>
      <c r="J251" s="495"/>
      <c r="K251" s="495"/>
      <c r="L251" s="495"/>
      <c r="M251" s="495"/>
      <c r="N251" s="495"/>
      <c r="O251" s="495"/>
      <c r="P251" s="495"/>
      <c r="Q251" s="495"/>
      <c r="R251" s="495"/>
      <c r="S251" s="495"/>
      <c r="T251" s="495"/>
      <c r="U251" s="495"/>
      <c r="V251" s="495"/>
      <c r="W251" s="495"/>
      <c r="X251" s="495"/>
      <c r="Y251" s="495"/>
      <c r="Z251" s="495"/>
      <c r="AA251" s="495"/>
      <c r="AB251" s="495"/>
      <c r="AC251" s="495"/>
      <c r="AD251" s="495"/>
      <c r="AE251" s="495"/>
      <c r="AF251" s="495"/>
      <c r="AG251" s="495"/>
      <c r="AH251" s="495"/>
      <c r="AI251" s="495"/>
      <c r="AJ251" s="495"/>
      <c r="AK251" s="495"/>
      <c r="AL251" s="495"/>
      <c r="AM251" s="495"/>
      <c r="AN251" s="495"/>
      <c r="AO251" s="495"/>
      <c r="AP251" s="495"/>
      <c r="AQ251" s="495"/>
      <c r="AR251" s="495"/>
      <c r="AS251" s="495"/>
      <c r="AT251" s="495"/>
      <c r="AU251" s="495"/>
      <c r="AV251" s="495"/>
      <c r="AW251" s="495"/>
      <c r="AX251" s="495"/>
      <c r="AY251" s="495"/>
      <c r="AZ251" s="495"/>
      <c r="BA251" s="495"/>
      <c r="BB251" s="495"/>
      <c r="BC251" s="495"/>
      <c r="BD251" s="495"/>
      <c r="BE251" s="495"/>
      <c r="BF251" s="495"/>
      <c r="BG251" s="495"/>
      <c r="BH251" s="495"/>
      <c r="BI251" s="495"/>
      <c r="BJ251" s="495"/>
      <c r="BK251" s="495"/>
      <c r="BL251" s="495"/>
      <c r="BM251" s="495"/>
      <c r="BN251" s="495"/>
      <c r="BO251" s="495"/>
      <c r="BP251" s="495"/>
      <c r="BQ251" s="495"/>
      <c r="BR251" s="495"/>
      <c r="BS251" s="495"/>
      <c r="BT251" s="495"/>
      <c r="BU251" s="495"/>
      <c r="BV251" s="495"/>
      <c r="BW251" s="495"/>
      <c r="BX251" s="495"/>
      <c r="BY251" s="495"/>
      <c r="BZ251" s="495"/>
      <c r="CA251" s="495"/>
      <c r="CB251" s="495"/>
      <c r="CC251" s="495"/>
      <c r="CD251" s="495"/>
      <c r="CE251" s="495"/>
      <c r="CF251" s="495"/>
      <c r="CG251" s="495"/>
      <c r="CH251" s="495"/>
      <c r="CI251" s="495"/>
      <c r="CJ251" s="495"/>
      <c r="CK251" s="495"/>
      <c r="CL251" s="495"/>
      <c r="CM251" s="495"/>
      <c r="CN251" s="495"/>
      <c r="CO251" s="495"/>
      <c r="CP251" s="495"/>
      <c r="CQ251" s="495"/>
      <c r="CR251" s="495"/>
      <c r="CS251" s="495"/>
      <c r="CT251" s="13"/>
    </row>
    <row r="252" spans="3:98" s="5" customFormat="1" ht="13" hidden="1" x14ac:dyDescent="0.3">
      <c r="C252" s="77" t="s">
        <v>39</v>
      </c>
      <c r="D252" s="55"/>
      <c r="E252" s="691" t="str">
        <f>IF(ISERROR(IRR(G250:INDEX(G250:CS250,RP+1))),"No value",IRR(G250:INDEX(G250:CS250,RP+1)))</f>
        <v>No value</v>
      </c>
      <c r="F252" s="691"/>
      <c r="G252" s="528"/>
      <c r="H252" s="510"/>
      <c r="I252" s="495"/>
      <c r="J252" s="495"/>
      <c r="K252" s="495"/>
      <c r="L252" s="495"/>
      <c r="M252" s="495"/>
      <c r="N252" s="495"/>
      <c r="O252" s="495"/>
      <c r="P252" s="495"/>
      <c r="Q252" s="495"/>
      <c r="R252" s="495"/>
      <c r="S252" s="495"/>
      <c r="T252" s="495"/>
      <c r="U252" s="495"/>
      <c r="V252" s="495"/>
      <c r="W252" s="495"/>
      <c r="X252" s="495"/>
      <c r="Y252" s="495"/>
      <c r="Z252" s="495"/>
      <c r="AA252" s="495"/>
      <c r="AB252" s="495"/>
      <c r="AC252" s="495"/>
      <c r="AD252" s="495"/>
      <c r="AE252" s="495"/>
      <c r="AF252" s="495"/>
      <c r="AG252" s="495"/>
      <c r="AH252" s="495"/>
      <c r="AI252" s="495"/>
      <c r="AJ252" s="495"/>
      <c r="AK252" s="495"/>
      <c r="AL252" s="495"/>
      <c r="AM252" s="495"/>
      <c r="AN252" s="495"/>
      <c r="AO252" s="495"/>
      <c r="AP252" s="495"/>
      <c r="AQ252" s="495"/>
      <c r="AR252" s="495"/>
      <c r="AS252" s="495"/>
      <c r="AT252" s="495"/>
      <c r="AU252" s="495"/>
      <c r="AV252" s="495"/>
      <c r="AW252" s="495"/>
      <c r="AX252" s="495"/>
      <c r="AY252" s="495"/>
      <c r="AZ252" s="495"/>
      <c r="BA252" s="495"/>
      <c r="BB252" s="495"/>
      <c r="BC252" s="495"/>
      <c r="BD252" s="495"/>
      <c r="BE252" s="495"/>
      <c r="BF252" s="495"/>
      <c r="BG252" s="495"/>
      <c r="BH252" s="495"/>
      <c r="BI252" s="495"/>
      <c r="BJ252" s="495"/>
      <c r="BK252" s="495"/>
      <c r="BL252" s="495"/>
      <c r="BM252" s="495"/>
      <c r="BN252" s="495"/>
      <c r="BO252" s="495"/>
      <c r="BP252" s="495"/>
      <c r="BQ252" s="495"/>
      <c r="BR252" s="495"/>
      <c r="BS252" s="495"/>
      <c r="BT252" s="495"/>
      <c r="BU252" s="495"/>
      <c r="BV252" s="495"/>
      <c r="BW252" s="495"/>
      <c r="BX252" s="495"/>
      <c r="BY252" s="495"/>
      <c r="BZ252" s="495"/>
      <c r="CA252" s="495"/>
      <c r="CB252" s="495"/>
      <c r="CC252" s="495"/>
      <c r="CD252" s="495"/>
      <c r="CE252" s="495"/>
      <c r="CF252" s="495"/>
      <c r="CG252" s="495"/>
      <c r="CH252" s="495"/>
      <c r="CI252" s="495"/>
      <c r="CJ252" s="495"/>
      <c r="CK252" s="495"/>
      <c r="CL252" s="495"/>
      <c r="CM252" s="495"/>
      <c r="CN252" s="495"/>
      <c r="CO252" s="495"/>
      <c r="CP252" s="495"/>
      <c r="CQ252" s="495"/>
      <c r="CR252" s="495"/>
      <c r="CS252" s="495"/>
      <c r="CT252" s="13"/>
    </row>
    <row r="253" spans="3:98" s="5" customFormat="1" ht="13" hidden="1" x14ac:dyDescent="0.3">
      <c r="C253" s="51"/>
      <c r="D253" s="3"/>
      <c r="E253" s="519"/>
      <c r="F253" s="519"/>
      <c r="G253" s="510"/>
      <c r="H253" s="510"/>
      <c r="I253" s="510"/>
      <c r="J253" s="510"/>
      <c r="K253" s="510"/>
      <c r="L253" s="510"/>
      <c r="M253" s="510"/>
      <c r="N253" s="510"/>
      <c r="O253" s="510"/>
      <c r="P253" s="510"/>
      <c r="Q253" s="510"/>
      <c r="R253" s="510"/>
      <c r="S253" s="510"/>
      <c r="T253" s="510"/>
      <c r="U253" s="510"/>
      <c r="V253" s="510"/>
      <c r="W253" s="510"/>
      <c r="X253" s="510"/>
      <c r="Y253" s="510"/>
      <c r="Z253" s="510"/>
      <c r="AA253" s="510"/>
      <c r="AB253" s="510"/>
      <c r="AC253" s="510"/>
      <c r="AD253" s="510"/>
      <c r="AE253" s="510"/>
      <c r="AF253" s="510"/>
      <c r="AG253" s="510"/>
      <c r="AH253" s="510"/>
      <c r="AI253" s="510"/>
      <c r="AJ253" s="510"/>
      <c r="AK253" s="510"/>
      <c r="AL253" s="510"/>
      <c r="AM253" s="510"/>
      <c r="AN253" s="510"/>
      <c r="AO253" s="510"/>
      <c r="AP253" s="510"/>
      <c r="AQ253" s="510"/>
      <c r="AR253" s="510"/>
      <c r="AS253" s="510"/>
      <c r="AT253" s="510"/>
      <c r="AU253" s="510"/>
      <c r="AV253" s="510"/>
      <c r="AW253" s="510"/>
      <c r="AX253" s="510"/>
      <c r="AY253" s="510"/>
      <c r="AZ253" s="510"/>
      <c r="BA253" s="510"/>
      <c r="BB253" s="510"/>
      <c r="BC253" s="510"/>
      <c r="BD253" s="510"/>
      <c r="BE253" s="510"/>
      <c r="BF253" s="510"/>
      <c r="BG253" s="510"/>
      <c r="BH253" s="510"/>
      <c r="BI253" s="510"/>
      <c r="BJ253" s="510"/>
      <c r="BK253" s="510"/>
      <c r="BL253" s="510"/>
      <c r="BM253" s="510"/>
      <c r="BN253" s="510"/>
      <c r="BO253" s="510"/>
      <c r="BP253" s="510"/>
      <c r="BQ253" s="510"/>
      <c r="BR253" s="510"/>
      <c r="BS253" s="510"/>
      <c r="BT253" s="510"/>
      <c r="BU253" s="510"/>
      <c r="BV253" s="510"/>
      <c r="BW253" s="510"/>
      <c r="BX253" s="510"/>
      <c r="BY253" s="510"/>
      <c r="BZ253" s="510"/>
      <c r="CA253" s="510"/>
      <c r="CB253" s="510"/>
      <c r="CC253" s="510"/>
      <c r="CD253" s="510"/>
      <c r="CE253" s="510"/>
      <c r="CF253" s="510"/>
      <c r="CG253" s="510"/>
      <c r="CH253" s="510"/>
      <c r="CI253" s="510"/>
      <c r="CJ253" s="510"/>
      <c r="CK253" s="510"/>
      <c r="CL253" s="510"/>
      <c r="CM253" s="510"/>
      <c r="CN253" s="510"/>
      <c r="CO253" s="510"/>
      <c r="CP253" s="510"/>
      <c r="CQ253" s="510"/>
      <c r="CR253" s="510"/>
      <c r="CS253" s="510"/>
      <c r="CT253" s="12"/>
    </row>
    <row r="254" spans="3:98" customFormat="1" hidden="1" x14ac:dyDescent="0.35">
      <c r="C254" s="92" t="s">
        <v>264</v>
      </c>
      <c r="D254" s="3"/>
      <c r="E254" s="497"/>
      <c r="F254" s="497"/>
      <c r="G254" s="498"/>
      <c r="H254" s="498"/>
      <c r="I254" s="498"/>
      <c r="J254" s="498"/>
      <c r="K254" s="498"/>
      <c r="L254" s="498"/>
      <c r="M254" s="498"/>
      <c r="N254" s="498"/>
      <c r="O254" s="498"/>
      <c r="P254" s="498"/>
      <c r="Q254" s="498"/>
      <c r="R254" s="498"/>
      <c r="S254" s="498"/>
      <c r="T254" s="498"/>
      <c r="U254" s="498"/>
      <c r="V254" s="498"/>
      <c r="W254" s="498"/>
      <c r="X254" s="498"/>
      <c r="Y254" s="498"/>
      <c r="Z254" s="498"/>
      <c r="AA254" s="498"/>
      <c r="AB254" s="498"/>
      <c r="AC254" s="498"/>
      <c r="AD254" s="498"/>
      <c r="AE254" s="498"/>
      <c r="AF254" s="498"/>
      <c r="AG254" s="498"/>
      <c r="AH254" s="498"/>
      <c r="AI254" s="498"/>
      <c r="AJ254" s="498"/>
      <c r="AK254" s="498"/>
      <c r="AL254" s="498"/>
      <c r="AM254" s="498"/>
      <c r="AN254" s="498"/>
      <c r="AO254" s="498"/>
      <c r="AP254" s="498"/>
      <c r="AQ254" s="498"/>
      <c r="AR254" s="498"/>
      <c r="AS254" s="498"/>
      <c r="AT254" s="498"/>
      <c r="AU254" s="498"/>
      <c r="AV254" s="498"/>
      <c r="AW254" s="498"/>
      <c r="AX254" s="498"/>
      <c r="AY254" s="498"/>
      <c r="AZ254" s="498"/>
      <c r="BA254" s="498"/>
      <c r="BB254" s="498"/>
      <c r="BC254" s="498"/>
      <c r="BD254" s="498"/>
      <c r="BE254" s="498"/>
      <c r="BF254" s="498"/>
      <c r="BG254" s="498"/>
      <c r="BH254" s="498"/>
      <c r="BI254" s="498"/>
      <c r="BJ254" s="498"/>
      <c r="BK254" s="498"/>
      <c r="BL254" s="498"/>
      <c r="BM254" s="498"/>
      <c r="BN254" s="498"/>
      <c r="BO254" s="498"/>
      <c r="BP254" s="498"/>
      <c r="BQ254" s="498"/>
      <c r="BR254" s="498"/>
      <c r="BS254" s="498"/>
      <c r="BT254" s="498"/>
      <c r="BU254" s="498"/>
      <c r="BV254" s="498"/>
      <c r="BW254" s="498"/>
      <c r="BX254" s="498"/>
      <c r="BY254" s="498"/>
      <c r="BZ254" s="498"/>
      <c r="CA254" s="498"/>
      <c r="CB254" s="498"/>
      <c r="CC254" s="498"/>
      <c r="CD254" s="498"/>
      <c r="CE254" s="498"/>
      <c r="CF254" s="498"/>
      <c r="CG254" s="498"/>
      <c r="CH254" s="498"/>
      <c r="CI254" s="498"/>
      <c r="CJ254" s="498"/>
      <c r="CK254" s="498"/>
      <c r="CL254" s="498"/>
      <c r="CM254" s="498"/>
      <c r="CN254" s="498"/>
      <c r="CO254" s="498"/>
      <c r="CP254" s="498"/>
      <c r="CQ254" s="498"/>
      <c r="CR254" s="498"/>
      <c r="CS254" s="498"/>
    </row>
    <row r="255" spans="3:98" hidden="1" x14ac:dyDescent="0.35">
      <c r="C255" s="68" t="str">
        <f>"VAT of "&amp;C244</f>
        <v>VAT of A. Total investment costs</v>
      </c>
      <c r="E255" s="505">
        <f>G255+NPV(G.Asm!$F$76,H255:INDEX(H255:CS255,RP))</f>
        <v>0</v>
      </c>
      <c r="F255" s="505">
        <f>SUMIF($G$4:$CS$4,"&lt;="&amp;RP,G255:CS255)</f>
        <v>0</v>
      </c>
      <c r="G255" s="508">
        <f>G244*G.Asm!$F$38*G$152</f>
        <v>0</v>
      </c>
      <c r="H255" s="66">
        <f>H244*G.Asm!$F$38*H$152</f>
        <v>0</v>
      </c>
      <c r="I255" s="66">
        <f>I244*G.Asm!$F$38*I$152</f>
        <v>0</v>
      </c>
      <c r="J255" s="66">
        <f>J244*G.Asm!$F$38*J$152</f>
        <v>0</v>
      </c>
      <c r="K255" s="66">
        <f>K244*G.Asm!$F$38*K$152</f>
        <v>0</v>
      </c>
      <c r="L255" s="66">
        <f>L244*G.Asm!$F$38*L$152</f>
        <v>0</v>
      </c>
      <c r="M255" s="66">
        <f>M244*G.Asm!$F$38*M$152</f>
        <v>0</v>
      </c>
      <c r="N255" s="66">
        <f>N244*G.Asm!$F$38*N$152</f>
        <v>0</v>
      </c>
      <c r="O255" s="66">
        <f>O244*G.Asm!$F$38*O$152</f>
        <v>0</v>
      </c>
      <c r="P255" s="66">
        <f>P244*G.Asm!$F$38*P$152</f>
        <v>0</v>
      </c>
      <c r="Q255" s="66">
        <f>Q244*G.Asm!$F$38*Q$152</f>
        <v>0</v>
      </c>
      <c r="R255" s="66">
        <f>R244*G.Asm!$F$38*R$152</f>
        <v>0</v>
      </c>
      <c r="S255" s="66">
        <f>S244*G.Asm!$F$38*S$152</f>
        <v>0</v>
      </c>
      <c r="T255" s="66">
        <f>T244*G.Asm!$F$38*T$152</f>
        <v>0</v>
      </c>
      <c r="U255" s="66">
        <f>U244*G.Asm!$F$38*U$152</f>
        <v>0</v>
      </c>
      <c r="V255" s="66">
        <f>V244*G.Asm!$F$38*V$152</f>
        <v>0</v>
      </c>
      <c r="W255" s="66">
        <f>W244*G.Asm!$F$38*W$152</f>
        <v>0</v>
      </c>
      <c r="X255" s="66">
        <f>X244*G.Asm!$F$38*X$152</f>
        <v>0</v>
      </c>
      <c r="Y255" s="66">
        <f>Y244*G.Asm!$F$38*Y$152</f>
        <v>0</v>
      </c>
      <c r="Z255" s="66">
        <f>Z244*G.Asm!$F$38*Z$152</f>
        <v>0</v>
      </c>
      <c r="AA255" s="66">
        <f>AA244*G.Asm!$F$38*AA$152</f>
        <v>0</v>
      </c>
      <c r="AB255" s="66">
        <f>AB244*G.Asm!$F$38*AB$152</f>
        <v>0</v>
      </c>
      <c r="AC255" s="66">
        <f>AC244*G.Asm!$F$38*AC$152</f>
        <v>0</v>
      </c>
      <c r="AD255" s="66">
        <f>AD244*G.Asm!$F$38*AD$152</f>
        <v>0</v>
      </c>
      <c r="AE255" s="66">
        <f>AE244*G.Asm!$F$38*AE$152</f>
        <v>0</v>
      </c>
      <c r="AF255" s="66">
        <f>AF244*G.Asm!$F$38*AF$152</f>
        <v>0</v>
      </c>
      <c r="AG255" s="66">
        <f>AG244*G.Asm!$F$38*AG$152</f>
        <v>0</v>
      </c>
      <c r="AH255" s="66">
        <f>AH244*G.Asm!$F$38*AH$152</f>
        <v>0</v>
      </c>
      <c r="AI255" s="66">
        <f>AI244*G.Asm!$F$38*AI$152</f>
        <v>0</v>
      </c>
      <c r="AJ255" s="66">
        <f>AJ244*G.Asm!$F$38*AJ$152</f>
        <v>0</v>
      </c>
      <c r="AK255" s="66">
        <f>AK244*G.Asm!$F$38*AK$152</f>
        <v>0</v>
      </c>
      <c r="AL255" s="66">
        <f>AL244*G.Asm!$F$38*AL$152</f>
        <v>0</v>
      </c>
      <c r="AM255" s="66">
        <f>AM244*G.Asm!$F$38*AM$152</f>
        <v>0</v>
      </c>
      <c r="AN255" s="66">
        <f>AN244*G.Asm!$F$38*AN$152</f>
        <v>0</v>
      </c>
      <c r="AO255" s="66">
        <f>AO244*G.Asm!$F$38*AO$152</f>
        <v>0</v>
      </c>
      <c r="AP255" s="66">
        <f>AP244*G.Asm!$F$38*AP$152</f>
        <v>0</v>
      </c>
      <c r="AQ255" s="66">
        <f>AQ244*G.Asm!$F$38*AQ$152</f>
        <v>0</v>
      </c>
      <c r="AR255" s="66">
        <f>AR244*G.Asm!$F$38*AR$152</f>
        <v>0</v>
      </c>
      <c r="AS255" s="66">
        <f>AS244*G.Asm!$F$38*AS$152</f>
        <v>0</v>
      </c>
      <c r="AT255" s="66">
        <f>AT244*G.Asm!$F$38*AT$152</f>
        <v>0</v>
      </c>
      <c r="AU255" s="66">
        <f>AU244*G.Asm!$F$38*AU$152</f>
        <v>0</v>
      </c>
      <c r="AV255" s="66">
        <f>AV244*G.Asm!$F$38*AV$152</f>
        <v>0</v>
      </c>
      <c r="AW255" s="66">
        <f>AW244*G.Asm!$F$38*AW$152</f>
        <v>0</v>
      </c>
      <c r="AX255" s="66">
        <f>AX244*G.Asm!$F$38*AX$152</f>
        <v>0</v>
      </c>
      <c r="AY255" s="66">
        <f>AY244*G.Asm!$F$38*AY$152</f>
        <v>0</v>
      </c>
      <c r="AZ255" s="66">
        <f>AZ244*G.Asm!$F$38*AZ$152</f>
        <v>0</v>
      </c>
      <c r="BA255" s="66">
        <f>BA244*G.Asm!$F$38*BA$152</f>
        <v>0</v>
      </c>
      <c r="BB255" s="66">
        <f>BB244*G.Asm!$F$38*BB$152</f>
        <v>0</v>
      </c>
      <c r="BC255" s="66">
        <f>BC244*G.Asm!$F$38*BC$152</f>
        <v>0</v>
      </c>
      <c r="BD255" s="66">
        <f>BD244*G.Asm!$F$38*BD$152</f>
        <v>0</v>
      </c>
      <c r="BE255" s="66">
        <f>BE244*G.Asm!$F$38*BE$152</f>
        <v>0</v>
      </c>
      <c r="BF255" s="66">
        <f>BF244*G.Asm!$F$38*BF$152</f>
        <v>0</v>
      </c>
      <c r="BG255" s="66">
        <f>BG244*G.Asm!$F$38*BG$152</f>
        <v>0</v>
      </c>
      <c r="BH255" s="66">
        <f>BH244*G.Asm!$F$38*BH$152</f>
        <v>0</v>
      </c>
      <c r="BI255" s="66">
        <f>BI244*G.Asm!$F$38*BI$152</f>
        <v>0</v>
      </c>
      <c r="BJ255" s="66">
        <f>BJ244*G.Asm!$F$38*BJ$152</f>
        <v>0</v>
      </c>
      <c r="BK255" s="66">
        <f>BK244*G.Asm!$F$38*BK$152</f>
        <v>0</v>
      </c>
      <c r="BL255" s="66">
        <f>BL244*G.Asm!$F$38*BL$152</f>
        <v>0</v>
      </c>
      <c r="BM255" s="66">
        <f>BM244*G.Asm!$F$38*BM$152</f>
        <v>0</v>
      </c>
      <c r="BN255" s="66">
        <f>BN244*G.Asm!$F$38*BN$152</f>
        <v>0</v>
      </c>
      <c r="BO255" s="66">
        <f>BO244*G.Asm!$F$38*BO$152</f>
        <v>0</v>
      </c>
      <c r="BP255" s="66">
        <f>BP244*G.Asm!$F$38*BP$152</f>
        <v>0</v>
      </c>
      <c r="BQ255" s="66">
        <f>BQ244*G.Asm!$F$38*BQ$152</f>
        <v>0</v>
      </c>
      <c r="BR255" s="66">
        <f>BR244*G.Asm!$F$38*BR$152</f>
        <v>0</v>
      </c>
      <c r="BS255" s="66">
        <f>BS244*G.Asm!$F$38*BS$152</f>
        <v>0</v>
      </c>
      <c r="BT255" s="66">
        <f>BT244*G.Asm!$F$38*BT$152</f>
        <v>0</v>
      </c>
      <c r="BU255" s="66">
        <f>BU244*G.Asm!$F$38*BU$152</f>
        <v>0</v>
      </c>
      <c r="BV255" s="66">
        <f>BV244*G.Asm!$F$38*BV$152</f>
        <v>0</v>
      </c>
      <c r="BW255" s="66">
        <f>BW244*G.Asm!$F$38*BW$152</f>
        <v>0</v>
      </c>
      <c r="BX255" s="66">
        <f>BX244*G.Asm!$F$38*BX$152</f>
        <v>0</v>
      </c>
      <c r="BY255" s="66">
        <f>BY244*G.Asm!$F$38*BY$152</f>
        <v>0</v>
      </c>
      <c r="BZ255" s="66">
        <f>BZ244*G.Asm!$F$38*BZ$152</f>
        <v>0</v>
      </c>
      <c r="CA255" s="66">
        <f>CA244*G.Asm!$F$38*CA$152</f>
        <v>0</v>
      </c>
      <c r="CB255" s="66">
        <f>CB244*G.Asm!$F$38*CB$152</f>
        <v>0</v>
      </c>
      <c r="CC255" s="66">
        <f>CC244*G.Asm!$F$38*CC$152</f>
        <v>0</v>
      </c>
      <c r="CD255" s="66">
        <f>CD244*G.Asm!$F$38*CD$152</f>
        <v>0</v>
      </c>
      <c r="CE255" s="66">
        <f>CE244*G.Asm!$F$38*CE$152</f>
        <v>0</v>
      </c>
      <c r="CF255" s="66">
        <f>CF244*G.Asm!$F$38*CF$152</f>
        <v>0</v>
      </c>
      <c r="CG255" s="66">
        <f>CG244*G.Asm!$F$38*CG$152</f>
        <v>0</v>
      </c>
      <c r="CH255" s="66">
        <f>CH244*G.Asm!$F$38*CH$152</f>
        <v>0</v>
      </c>
      <c r="CI255" s="66">
        <f>CI244*G.Asm!$F$38*CI$152</f>
        <v>0</v>
      </c>
      <c r="CJ255" s="66">
        <f>CJ244*G.Asm!$F$38*CJ$152</f>
        <v>0</v>
      </c>
      <c r="CK255" s="66">
        <f>CK244*G.Asm!$F$38*CK$152</f>
        <v>0</v>
      </c>
      <c r="CL255" s="66">
        <f>CL244*G.Asm!$F$38*CL$152</f>
        <v>0</v>
      </c>
      <c r="CM255" s="66">
        <f>CM244*G.Asm!$F$38*CM$152</f>
        <v>0</v>
      </c>
      <c r="CN255" s="66">
        <f>CN244*G.Asm!$F$38*CN$152</f>
        <v>0</v>
      </c>
      <c r="CO255" s="66">
        <f>CO244*G.Asm!$F$38*CO$152</f>
        <v>0</v>
      </c>
      <c r="CP255" s="66">
        <f>CP244*G.Asm!$F$38*CP$152</f>
        <v>0</v>
      </c>
      <c r="CQ255" s="66">
        <f>CQ244*G.Asm!$F$38*CQ$152</f>
        <v>0</v>
      </c>
      <c r="CR255" s="66">
        <f>CR244*G.Asm!$F$38*CR$152</f>
        <v>0</v>
      </c>
      <c r="CS255" s="66">
        <f>CS244*G.Asm!$F$38*CS$152</f>
        <v>0</v>
      </c>
    </row>
    <row r="256" spans="3:98" hidden="1" x14ac:dyDescent="0.35">
      <c r="C256" s="68" t="str">
        <f>"VAT of "&amp;C245</f>
        <v>VAT of B. Residual value</v>
      </c>
      <c r="E256" s="505">
        <f>G256+NPV(G.Asm!$F$76,H256:INDEX(H256:CS256,RP))</f>
        <v>0</v>
      </c>
      <c r="F256" s="505">
        <f>SUMIF($G$4:$CS$4,"&lt;="&amp;RP,G256:CS256)</f>
        <v>0</v>
      </c>
      <c r="G256" s="508">
        <f>IF($C$38="Depreciation",G245*G.Asm!$F$38*G$152,0)</f>
        <v>0</v>
      </c>
      <c r="H256" s="66">
        <f>IF($C$38="Depreciation",H245*G.Asm!$F$38*H$152,0)</f>
        <v>0</v>
      </c>
      <c r="I256" s="66">
        <f>IF($C$38="Depreciation",I245*G.Asm!$F$38*I$152,0)</f>
        <v>0</v>
      </c>
      <c r="J256" s="66">
        <f>IF($C$38="Depreciation",J245*G.Asm!$F$38*J$152,0)</f>
        <v>0</v>
      </c>
      <c r="K256" s="66">
        <f>IF($C$38="Depreciation",K245*G.Asm!$F$38*K$152,0)</f>
        <v>0</v>
      </c>
      <c r="L256" s="66">
        <f>IF($C$38="Depreciation",L245*G.Asm!$F$38*L$152,0)</f>
        <v>0</v>
      </c>
      <c r="M256" s="66">
        <f>IF($C$38="Depreciation",M245*G.Asm!$F$38*M$152,0)</f>
        <v>0</v>
      </c>
      <c r="N256" s="66">
        <f>IF($C$38="Depreciation",N245*G.Asm!$F$38*N$152,0)</f>
        <v>0</v>
      </c>
      <c r="O256" s="66">
        <f>IF($C$38="Depreciation",O245*G.Asm!$F$38*O$152,0)</f>
        <v>0</v>
      </c>
      <c r="P256" s="66">
        <f>IF($C$38="Depreciation",P245*G.Asm!$F$38*P$152,0)</f>
        <v>0</v>
      </c>
      <c r="Q256" s="66">
        <f>IF($C$38="Depreciation",Q245*G.Asm!$F$38*Q$152,0)</f>
        <v>0</v>
      </c>
      <c r="R256" s="66">
        <f>IF($C$38="Depreciation",R245*G.Asm!$F$38*R$152,0)</f>
        <v>0</v>
      </c>
      <c r="S256" s="66">
        <f>IF($C$38="Depreciation",S245*G.Asm!$F$38*S$152,0)</f>
        <v>0</v>
      </c>
      <c r="T256" s="66">
        <f>IF($C$38="Depreciation",T245*G.Asm!$F$38*T$152,0)</f>
        <v>0</v>
      </c>
      <c r="U256" s="66">
        <f>IF($C$38="Depreciation",U245*G.Asm!$F$38*U$152,0)</f>
        <v>0</v>
      </c>
      <c r="V256" s="66">
        <f>IF($C$38="Depreciation",V245*G.Asm!$F$38*V$152,0)</f>
        <v>0</v>
      </c>
      <c r="W256" s="66">
        <f>IF($C$38="Depreciation",W245*G.Asm!$F$38*W$152,0)</f>
        <v>0</v>
      </c>
      <c r="X256" s="66">
        <f>IF($C$38="Depreciation",X245*G.Asm!$F$38*X$152,0)</f>
        <v>0</v>
      </c>
      <c r="Y256" s="66">
        <f>IF($C$38="Depreciation",Y245*G.Asm!$F$38*Y$152,0)</f>
        <v>0</v>
      </c>
      <c r="Z256" s="66">
        <f>IF($C$38="Depreciation",Z245*G.Asm!$F$38*Z$152,0)</f>
        <v>0</v>
      </c>
      <c r="AA256" s="66">
        <f>IF($C$38="Depreciation",AA245*G.Asm!$F$38*AA$152,0)</f>
        <v>0</v>
      </c>
      <c r="AB256" s="66">
        <f>IF($C$38="Depreciation",AB245*G.Asm!$F$38*AB$152,0)</f>
        <v>0</v>
      </c>
      <c r="AC256" s="66">
        <f>IF($C$38="Depreciation",AC245*G.Asm!$F$38*AC$152,0)</f>
        <v>0</v>
      </c>
      <c r="AD256" s="66">
        <f>IF($C$38="Depreciation",AD245*G.Asm!$F$38*AD$152,0)</f>
        <v>0</v>
      </c>
      <c r="AE256" s="66">
        <f>IF($C$38="Depreciation",AE245*G.Asm!$F$38*AE$152,0)</f>
        <v>0</v>
      </c>
      <c r="AF256" s="66">
        <f>IF($C$38="Depreciation",AF245*G.Asm!$F$38*AF$152,0)</f>
        <v>0</v>
      </c>
      <c r="AG256" s="66">
        <f>IF($C$38="Depreciation",AG245*G.Asm!$F$38*AG$152,0)</f>
        <v>0</v>
      </c>
      <c r="AH256" s="66">
        <f>IF($C$38="Depreciation",AH245*G.Asm!$F$38*AH$152,0)</f>
        <v>0</v>
      </c>
      <c r="AI256" s="66">
        <f>IF($C$38="Depreciation",AI245*G.Asm!$F$38*AI$152,0)</f>
        <v>0</v>
      </c>
      <c r="AJ256" s="66">
        <f>IF($C$38="Depreciation",AJ245*G.Asm!$F$38*AJ$152,0)</f>
        <v>0</v>
      </c>
      <c r="AK256" s="66">
        <f>IF($C$38="Depreciation",AK245*G.Asm!$F$38*AK$152,0)</f>
        <v>0</v>
      </c>
      <c r="AL256" s="66">
        <f>IF($C$38="Depreciation",AL245*G.Asm!$F$38*AL$152,0)</f>
        <v>0</v>
      </c>
      <c r="AM256" s="66">
        <f>IF($C$38="Depreciation",AM245*G.Asm!$F$38*AM$152,0)</f>
        <v>0</v>
      </c>
      <c r="AN256" s="66">
        <f>IF($C$38="Depreciation",AN245*G.Asm!$F$38*AN$152,0)</f>
        <v>0</v>
      </c>
      <c r="AO256" s="66">
        <f>IF($C$38="Depreciation",AO245*G.Asm!$F$38*AO$152,0)</f>
        <v>0</v>
      </c>
      <c r="AP256" s="66">
        <f>IF($C$38="Depreciation",AP245*G.Asm!$F$38*AP$152,0)</f>
        <v>0</v>
      </c>
      <c r="AQ256" s="66">
        <f>IF($C$38="Depreciation",AQ245*G.Asm!$F$38*AQ$152,0)</f>
        <v>0</v>
      </c>
      <c r="AR256" s="66">
        <f>IF($C$38="Depreciation",AR245*G.Asm!$F$38*AR$152,0)</f>
        <v>0</v>
      </c>
      <c r="AS256" s="66">
        <f>IF($C$38="Depreciation",AS245*G.Asm!$F$38*AS$152,0)</f>
        <v>0</v>
      </c>
      <c r="AT256" s="66">
        <f>IF($C$38="Depreciation",AT245*G.Asm!$F$38*AT$152,0)</f>
        <v>0</v>
      </c>
      <c r="AU256" s="66">
        <f>IF($C$38="Depreciation",AU245*G.Asm!$F$38*AU$152,0)</f>
        <v>0</v>
      </c>
      <c r="AV256" s="66">
        <f>IF($C$38="Depreciation",AV245*G.Asm!$F$38*AV$152,0)</f>
        <v>0</v>
      </c>
      <c r="AW256" s="66">
        <f>IF($C$38="Depreciation",AW245*G.Asm!$F$38*AW$152,0)</f>
        <v>0</v>
      </c>
      <c r="AX256" s="66">
        <f>IF($C$38="Depreciation",AX245*G.Asm!$F$38*AX$152,0)</f>
        <v>0</v>
      </c>
      <c r="AY256" s="66">
        <f>IF($C$38="Depreciation",AY245*G.Asm!$F$38*AY$152,0)</f>
        <v>0</v>
      </c>
      <c r="AZ256" s="66">
        <f>IF($C$38="Depreciation",AZ245*G.Asm!$F$38*AZ$152,0)</f>
        <v>0</v>
      </c>
      <c r="BA256" s="66">
        <f>IF($C$38="Depreciation",BA245*G.Asm!$F$38*BA$152,0)</f>
        <v>0</v>
      </c>
      <c r="BB256" s="66">
        <f>IF($C$38="Depreciation",BB245*G.Asm!$F$38*BB$152,0)</f>
        <v>0</v>
      </c>
      <c r="BC256" s="66">
        <f>IF($C$38="Depreciation",BC245*G.Asm!$F$38*BC$152,0)</f>
        <v>0</v>
      </c>
      <c r="BD256" s="66">
        <f>IF($C$38="Depreciation",BD245*G.Asm!$F$38*BD$152,0)</f>
        <v>0</v>
      </c>
      <c r="BE256" s="66">
        <f>IF($C$38="Depreciation",BE245*G.Asm!$F$38*BE$152,0)</f>
        <v>0</v>
      </c>
      <c r="BF256" s="66">
        <f>IF($C$38="Depreciation",BF245*G.Asm!$F$38*BF$152,0)</f>
        <v>0</v>
      </c>
      <c r="BG256" s="66">
        <f>IF($C$38="Depreciation",BG245*G.Asm!$F$38*BG$152,0)</f>
        <v>0</v>
      </c>
      <c r="BH256" s="66">
        <f>IF($C$38="Depreciation",BH245*G.Asm!$F$38*BH$152,0)</f>
        <v>0</v>
      </c>
      <c r="BI256" s="66">
        <f>IF($C$38="Depreciation",BI245*G.Asm!$F$38*BI$152,0)</f>
        <v>0</v>
      </c>
      <c r="BJ256" s="66">
        <f>IF($C$38="Depreciation",BJ245*G.Asm!$F$38*BJ$152,0)</f>
        <v>0</v>
      </c>
      <c r="BK256" s="66">
        <f>IF($C$38="Depreciation",BK245*G.Asm!$F$38*BK$152,0)</f>
        <v>0</v>
      </c>
      <c r="BL256" s="66">
        <f>IF($C$38="Depreciation",BL245*G.Asm!$F$38*BL$152,0)</f>
        <v>0</v>
      </c>
      <c r="BM256" s="66">
        <f>IF($C$38="Depreciation",BM245*G.Asm!$F$38*BM$152,0)</f>
        <v>0</v>
      </c>
      <c r="BN256" s="66">
        <f>IF($C$38="Depreciation",BN245*G.Asm!$F$38*BN$152,0)</f>
        <v>0</v>
      </c>
      <c r="BO256" s="66">
        <f>IF($C$38="Depreciation",BO245*G.Asm!$F$38*BO$152,0)</f>
        <v>0</v>
      </c>
      <c r="BP256" s="66">
        <f>IF($C$38="Depreciation",BP245*G.Asm!$F$38*BP$152,0)</f>
        <v>0</v>
      </c>
      <c r="BQ256" s="66">
        <f>IF($C$38="Depreciation",BQ245*G.Asm!$F$38*BQ$152,0)</f>
        <v>0</v>
      </c>
      <c r="BR256" s="66">
        <f>IF($C$38="Depreciation",BR245*G.Asm!$F$38*BR$152,0)</f>
        <v>0</v>
      </c>
      <c r="BS256" s="66">
        <f>IF($C$38="Depreciation",BS245*G.Asm!$F$38*BS$152,0)</f>
        <v>0</v>
      </c>
      <c r="BT256" s="66">
        <f>IF($C$38="Depreciation",BT245*G.Asm!$F$38*BT$152,0)</f>
        <v>0</v>
      </c>
      <c r="BU256" s="66">
        <f>IF($C$38="Depreciation",BU245*G.Asm!$F$38*BU$152,0)</f>
        <v>0</v>
      </c>
      <c r="BV256" s="66">
        <f>IF($C$38="Depreciation",BV245*G.Asm!$F$38*BV$152,0)</f>
        <v>0</v>
      </c>
      <c r="BW256" s="66">
        <f>IF($C$38="Depreciation",BW245*G.Asm!$F$38*BW$152,0)</f>
        <v>0</v>
      </c>
      <c r="BX256" s="66">
        <f>IF($C$38="Depreciation",BX245*G.Asm!$F$38*BX$152,0)</f>
        <v>0</v>
      </c>
      <c r="BY256" s="66">
        <f>IF($C$38="Depreciation",BY245*G.Asm!$F$38*BY$152,0)</f>
        <v>0</v>
      </c>
      <c r="BZ256" s="66">
        <f>IF($C$38="Depreciation",BZ245*G.Asm!$F$38*BZ$152,0)</f>
        <v>0</v>
      </c>
      <c r="CA256" s="66">
        <f>IF($C$38="Depreciation",CA245*G.Asm!$F$38*CA$152,0)</f>
        <v>0</v>
      </c>
      <c r="CB256" s="66">
        <f>IF($C$38="Depreciation",CB245*G.Asm!$F$38*CB$152,0)</f>
        <v>0</v>
      </c>
      <c r="CC256" s="66">
        <f>IF($C$38="Depreciation",CC245*G.Asm!$F$38*CC$152,0)</f>
        <v>0</v>
      </c>
      <c r="CD256" s="66">
        <f>IF($C$38="Depreciation",CD245*G.Asm!$F$38*CD$152,0)</f>
        <v>0</v>
      </c>
      <c r="CE256" s="66">
        <f>IF($C$38="Depreciation",CE245*G.Asm!$F$38*CE$152,0)</f>
        <v>0</v>
      </c>
      <c r="CF256" s="66">
        <f>IF($C$38="Depreciation",CF245*G.Asm!$F$38*CF$152,0)</f>
        <v>0</v>
      </c>
      <c r="CG256" s="66">
        <f>IF($C$38="Depreciation",CG245*G.Asm!$F$38*CG$152,0)</f>
        <v>0</v>
      </c>
      <c r="CH256" s="66">
        <f>IF($C$38="Depreciation",CH245*G.Asm!$F$38*CH$152,0)</f>
        <v>0</v>
      </c>
      <c r="CI256" s="66">
        <f>IF($C$38="Depreciation",CI245*G.Asm!$F$38*CI$152,0)</f>
        <v>0</v>
      </c>
      <c r="CJ256" s="66">
        <f>IF($C$38="Depreciation",CJ245*G.Asm!$F$38*CJ$152,0)</f>
        <v>0</v>
      </c>
      <c r="CK256" s="66">
        <f>IF($C$38="Depreciation",CK245*G.Asm!$F$38*CK$152,0)</f>
        <v>0</v>
      </c>
      <c r="CL256" s="66">
        <f>IF($C$38="Depreciation",CL245*G.Asm!$F$38*CL$152,0)</f>
        <v>0</v>
      </c>
      <c r="CM256" s="66">
        <f>IF($C$38="Depreciation",CM245*G.Asm!$F$38*CM$152,0)</f>
        <v>0</v>
      </c>
      <c r="CN256" s="66">
        <f>IF($C$38="Depreciation",CN245*G.Asm!$F$38*CN$152,0)</f>
        <v>0</v>
      </c>
      <c r="CO256" s="66">
        <f>IF($C$38="Depreciation",CO245*G.Asm!$F$38*CO$152,0)</f>
        <v>0</v>
      </c>
      <c r="CP256" s="66">
        <f>IF($C$38="Depreciation",CP245*G.Asm!$F$38*CP$152,0)</f>
        <v>0</v>
      </c>
      <c r="CQ256" s="66">
        <f>IF($C$38="Depreciation",CQ245*G.Asm!$F$38*CQ$152,0)</f>
        <v>0</v>
      </c>
      <c r="CR256" s="66">
        <f>IF($C$38="Depreciation",CR245*G.Asm!$F$38*CR$152,0)</f>
        <v>0</v>
      </c>
      <c r="CS256" s="66">
        <f>IF($C$38="Depreciation",CS245*G.Asm!$F$38*CS$152,0)</f>
        <v>0</v>
      </c>
    </row>
    <row r="257" spans="3:102" hidden="1" x14ac:dyDescent="0.35">
      <c r="C257" s="68" t="str">
        <f>"VAT of "&amp;C246</f>
        <v>VAT of C. Total operating and maintenance costs</v>
      </c>
      <c r="E257" s="505">
        <f>G257+NPV(G.Asm!$F$76,H257:INDEX(H257:CS257,RP))</f>
        <v>0</v>
      </c>
      <c r="F257" s="505">
        <f>SUMIF($G$4:$CS$4,"&lt;="&amp;RP,G257:CS257)</f>
        <v>0</v>
      </c>
      <c r="G257" s="508">
        <f>(G246-(IFERROR(VLOOKUP('D2'!$C$50,$C$45:G$51,5+G$4,0),0)))*G.Asm!$F$38*G$152</f>
        <v>0</v>
      </c>
      <c r="H257" s="508">
        <f>(H246-(IFERROR(VLOOKUP('D2'!$C$50,$C$45:H$51,5+H$4,0),0)))*G.Asm!$F$38*H$152</f>
        <v>0</v>
      </c>
      <c r="I257" s="508">
        <f>(I246-(IFERROR(VLOOKUP('D2'!$C$50,$C$45:I$51,5+I$4,0),0)))*G.Asm!$F$38*I$152</f>
        <v>0</v>
      </c>
      <c r="J257" s="508">
        <f>(J246-(IFERROR(VLOOKUP('D2'!$C$50,$C$45:J$51,5+J$4,0),0)))*G.Asm!$F$38*J$152</f>
        <v>0</v>
      </c>
      <c r="K257" s="508">
        <f>(K246-(IFERROR(VLOOKUP('D2'!$C$50,$C$45:K$51,5+K$4,0),0)))*G.Asm!$F$38*K$152</f>
        <v>0</v>
      </c>
      <c r="L257" s="508">
        <f>(L246-(IFERROR(VLOOKUP('D2'!$C$50,$C$45:L$51,5+L$4,0),0)))*G.Asm!$F$38*L$152</f>
        <v>0</v>
      </c>
      <c r="M257" s="508">
        <f>(M246-(IFERROR(VLOOKUP('D2'!$C$50,$C$45:M$51,5+M$4,0),0)))*G.Asm!$F$38*M$152</f>
        <v>0</v>
      </c>
      <c r="N257" s="508">
        <f>(N246-(IFERROR(VLOOKUP('D2'!$C$50,$C$45:N$51,5+N$4,0),0)))*G.Asm!$F$38*N$152</f>
        <v>0</v>
      </c>
      <c r="O257" s="508">
        <f>(O246-(IFERROR(VLOOKUP('D2'!$C$50,$C$45:O$51,5+O$4,0),0)))*G.Asm!$F$38*O$152</f>
        <v>0</v>
      </c>
      <c r="P257" s="508">
        <f>(P246-(IFERROR(VLOOKUP('D2'!$C$50,$C$45:P$51,5+P$4,0),0)))*G.Asm!$F$38*P$152</f>
        <v>0</v>
      </c>
      <c r="Q257" s="508">
        <f>(Q246-(IFERROR(VLOOKUP('D2'!$C$50,$C$45:Q$51,5+Q$4,0),0)))*G.Asm!$F$38*Q$152</f>
        <v>0</v>
      </c>
      <c r="R257" s="508">
        <f>(R246-(IFERROR(VLOOKUP('D2'!$C$50,$C$45:R$51,5+R$4,0),0)))*G.Asm!$F$38*R$152</f>
        <v>0</v>
      </c>
      <c r="S257" s="508">
        <f>(S246-(IFERROR(VLOOKUP('D2'!$C$50,$C$45:S$51,5+S$4,0),0)))*G.Asm!$F$38*S$152</f>
        <v>0</v>
      </c>
      <c r="T257" s="508">
        <f>(T246-(IFERROR(VLOOKUP('D2'!$C$50,$C$45:T$51,5+T$4,0),0)))*G.Asm!$F$38*T$152</f>
        <v>0</v>
      </c>
      <c r="U257" s="508">
        <f>(U246-(IFERROR(VLOOKUP('D2'!$C$50,$C$45:U$51,5+U$4,0),0)))*G.Asm!$F$38*U$152</f>
        <v>0</v>
      </c>
      <c r="V257" s="508">
        <f>(V246-(IFERROR(VLOOKUP('D2'!$C$50,$C$45:V$51,5+V$4,0),0)))*G.Asm!$F$38*V$152</f>
        <v>0</v>
      </c>
      <c r="W257" s="508">
        <f>(W246-(IFERROR(VLOOKUP('D2'!$C$50,$C$45:W$51,5+W$4,0),0)))*G.Asm!$F$38*W$152</f>
        <v>0</v>
      </c>
      <c r="X257" s="508">
        <f>(X246-(IFERROR(VLOOKUP('D2'!$C$50,$C$45:X$51,5+X$4,0),0)))*G.Asm!$F$38*X$152</f>
        <v>0</v>
      </c>
      <c r="Y257" s="508">
        <f>(Y246-(IFERROR(VLOOKUP('D2'!$C$50,$C$45:Y$51,5+Y$4,0),0)))*G.Asm!$F$38*Y$152</f>
        <v>0</v>
      </c>
      <c r="Z257" s="508">
        <f>(Z246-(IFERROR(VLOOKUP('D2'!$C$50,$C$45:Z$51,5+Z$4,0),0)))*G.Asm!$F$38*Z$152</f>
        <v>0</v>
      </c>
      <c r="AA257" s="508">
        <f>(AA246-(IFERROR(VLOOKUP('D2'!$C$50,$C$45:AA$51,5+AA$4,0),0)))*G.Asm!$F$38*AA$152</f>
        <v>0</v>
      </c>
      <c r="AB257" s="508">
        <f>(AB246-(IFERROR(VLOOKUP('D2'!$C$50,$C$45:AB$51,5+AB$4,0),0)))*G.Asm!$F$38*AB$152</f>
        <v>0</v>
      </c>
      <c r="AC257" s="508">
        <f>(AC246-(IFERROR(VLOOKUP('D2'!$C$50,$C$45:AC$51,5+AC$4,0),0)))*G.Asm!$F$38*AC$152</f>
        <v>0</v>
      </c>
      <c r="AD257" s="508">
        <f>(AD246-(IFERROR(VLOOKUP('D2'!$C$50,$C$45:AD$51,5+AD$4,0),0)))*G.Asm!$F$38*AD$152</f>
        <v>0</v>
      </c>
      <c r="AE257" s="508">
        <f>(AE246-(IFERROR(VLOOKUP('D2'!$C$50,$C$45:AE$51,5+AE$4,0),0)))*G.Asm!$F$38*AE$152</f>
        <v>0</v>
      </c>
      <c r="AF257" s="508">
        <f>(AF246-(IFERROR(VLOOKUP('D2'!$C$50,$C$45:AF$51,5+AF$4,0),0)))*G.Asm!$F$38*AF$152</f>
        <v>0</v>
      </c>
      <c r="AG257" s="508">
        <f>(AG246-(IFERROR(VLOOKUP('D2'!$C$50,$C$45:AG$51,5+AG$4,0),0)))*G.Asm!$F$38*AG$152</f>
        <v>0</v>
      </c>
      <c r="AH257" s="508">
        <f>(AH246-(IFERROR(VLOOKUP('D2'!$C$50,$C$45:AH$51,5+AH$4,0),0)))*G.Asm!$F$38*AH$152</f>
        <v>0</v>
      </c>
      <c r="AI257" s="508">
        <f>(AI246-(IFERROR(VLOOKUP('D2'!$C$50,$C$45:AI$51,5+AI$4,0),0)))*G.Asm!$F$38*AI$152</f>
        <v>0</v>
      </c>
      <c r="AJ257" s="508">
        <f>(AJ246-(IFERROR(VLOOKUP('D2'!$C$50,$C$45:AJ$51,5+AJ$4,0),0)))*G.Asm!$F$38*AJ$152</f>
        <v>0</v>
      </c>
      <c r="AK257" s="508">
        <f>(AK246-(IFERROR(VLOOKUP('D2'!$C$50,$C$45:AK$51,5+AK$4,0),0)))*G.Asm!$F$38*AK$152</f>
        <v>0</v>
      </c>
      <c r="AL257" s="508">
        <f>(AL246-(IFERROR(VLOOKUP('D2'!$C$50,$C$45:AL$51,5+AL$4,0),0)))*G.Asm!$F$38*AL$152</f>
        <v>0</v>
      </c>
      <c r="AM257" s="508">
        <f>(AM246-(IFERROR(VLOOKUP('D2'!$C$50,$C$45:AM$51,5+AM$4,0),0)))*G.Asm!$F$38*AM$152</f>
        <v>0</v>
      </c>
      <c r="AN257" s="508">
        <f>(AN246-(IFERROR(VLOOKUP('D2'!$C$50,$C$45:AN$51,5+AN$4,0),0)))*G.Asm!$F$38*AN$152</f>
        <v>0</v>
      </c>
      <c r="AO257" s="508">
        <f>(AO246-(IFERROR(VLOOKUP('D2'!$C$50,$C$45:AO$51,5+AO$4,0),0)))*G.Asm!$F$38*AO$152</f>
        <v>0</v>
      </c>
      <c r="AP257" s="508">
        <f>(AP246-(IFERROR(VLOOKUP('D2'!$C$50,$C$45:AP$51,5+AP$4,0),0)))*G.Asm!$F$38*AP$152</f>
        <v>0</v>
      </c>
      <c r="AQ257" s="508">
        <f>(AQ246-(IFERROR(VLOOKUP('D2'!$C$50,$C$45:AQ$51,5+AQ$4,0),0)))*G.Asm!$F$38*AQ$152</f>
        <v>0</v>
      </c>
      <c r="AR257" s="508">
        <f>(AR246-(IFERROR(VLOOKUP('D2'!$C$50,$C$45:AR$51,5+AR$4,0),0)))*G.Asm!$F$38*AR$152</f>
        <v>0</v>
      </c>
      <c r="AS257" s="508">
        <f>(AS246-(IFERROR(VLOOKUP('D2'!$C$50,$C$45:AS$51,5+AS$4,0),0)))*G.Asm!$F$38*AS$152</f>
        <v>0</v>
      </c>
      <c r="AT257" s="508">
        <f>(AT246-(IFERROR(VLOOKUP('D2'!$C$50,$C$45:AT$51,5+AT$4,0),0)))*G.Asm!$F$38*AT$152</f>
        <v>0</v>
      </c>
      <c r="AU257" s="508">
        <f>(AU246-(IFERROR(VLOOKUP('D2'!$C$50,$C$45:AU$51,5+AU$4,0),0)))*G.Asm!$F$38*AU$152</f>
        <v>0</v>
      </c>
      <c r="AV257" s="508">
        <f>(AV246-(IFERROR(VLOOKUP('D2'!$C$50,$C$45:AV$51,5+AV$4,0),0)))*G.Asm!$F$38*AV$152</f>
        <v>0</v>
      </c>
      <c r="AW257" s="508">
        <f>(AW246-(IFERROR(VLOOKUP('D2'!$C$50,$C$45:AW$51,5+AW$4,0),0)))*G.Asm!$F$38*AW$152</f>
        <v>0</v>
      </c>
      <c r="AX257" s="508">
        <f>(AX246-(IFERROR(VLOOKUP('D2'!$C$50,$C$45:AX$51,5+AX$4,0),0)))*G.Asm!$F$38*AX$152</f>
        <v>0</v>
      </c>
      <c r="AY257" s="508">
        <f>(AY246-(IFERROR(VLOOKUP('D2'!$C$50,$C$45:AY$51,5+AY$4,0),0)))*G.Asm!$F$38*AY$152</f>
        <v>0</v>
      </c>
      <c r="AZ257" s="508">
        <f>(AZ246-(IFERROR(VLOOKUP('D2'!$C$50,$C$45:AZ$51,5+AZ$4,0),0)))*G.Asm!$F$38*AZ$152</f>
        <v>0</v>
      </c>
      <c r="BA257" s="508">
        <f>(BA246-(IFERROR(VLOOKUP('D2'!$C$50,$C$45:BA$51,5+BA$4,0),0)))*G.Asm!$F$38*BA$152</f>
        <v>0</v>
      </c>
      <c r="BB257" s="508">
        <f>(BB246-(IFERROR(VLOOKUP('D2'!$C$50,$C$45:BB$51,5+BB$4,0),0)))*G.Asm!$F$38*BB$152</f>
        <v>0</v>
      </c>
      <c r="BC257" s="508">
        <f>(BC246-(IFERROR(VLOOKUP('D2'!$C$50,$C$45:BC$51,5+BC$4,0),0)))*G.Asm!$F$38*BC$152</f>
        <v>0</v>
      </c>
      <c r="BD257" s="508">
        <f>(BD246-(IFERROR(VLOOKUP('D2'!$C$50,$C$45:BD$51,5+BD$4,0),0)))*G.Asm!$F$38*BD$152</f>
        <v>0</v>
      </c>
      <c r="BE257" s="508">
        <f>(BE246-(IFERROR(VLOOKUP('D2'!$C$50,$C$45:BE$51,5+BE$4,0),0)))*G.Asm!$F$38*BE$152</f>
        <v>0</v>
      </c>
      <c r="BF257" s="508">
        <f>(BF246-(IFERROR(VLOOKUP('D2'!$C$50,$C$45:BF$51,5+BF$4,0),0)))*G.Asm!$F$38*BF$152</f>
        <v>0</v>
      </c>
      <c r="BG257" s="508">
        <f>(BG246-(IFERROR(VLOOKUP('D2'!$C$50,$C$45:BG$51,5+BG$4,0),0)))*G.Asm!$F$38*BG$152</f>
        <v>0</v>
      </c>
      <c r="BH257" s="508">
        <f>(BH246-(IFERROR(VLOOKUP('D2'!$C$50,$C$45:BH$51,5+BH$4,0),0)))*G.Asm!$F$38*BH$152</f>
        <v>0</v>
      </c>
      <c r="BI257" s="508">
        <f>(BI246-(IFERROR(VLOOKUP('D2'!$C$50,$C$45:BI$51,5+BI$4,0),0)))*G.Asm!$F$38*BI$152</f>
        <v>0</v>
      </c>
      <c r="BJ257" s="508">
        <f>(BJ246-(IFERROR(VLOOKUP('D2'!$C$50,$C$45:BJ$51,5+BJ$4,0),0)))*G.Asm!$F$38*BJ$152</f>
        <v>0</v>
      </c>
      <c r="BK257" s="508">
        <f>(BK246-(IFERROR(VLOOKUP('D2'!$C$50,$C$45:BK$51,5+BK$4,0),0)))*G.Asm!$F$38*BK$152</f>
        <v>0</v>
      </c>
      <c r="BL257" s="508">
        <f>(BL246-(IFERROR(VLOOKUP('D2'!$C$50,$C$45:BL$51,5+BL$4,0),0)))*G.Asm!$F$38*BL$152</f>
        <v>0</v>
      </c>
      <c r="BM257" s="508">
        <f>(BM246-(IFERROR(VLOOKUP('D2'!$C$50,$C$45:BM$51,5+BM$4,0),0)))*G.Asm!$F$38*BM$152</f>
        <v>0</v>
      </c>
      <c r="BN257" s="508">
        <f>(BN246-(IFERROR(VLOOKUP('D2'!$C$50,$C$45:BN$51,5+BN$4,0),0)))*G.Asm!$F$38*BN$152</f>
        <v>0</v>
      </c>
      <c r="BO257" s="508">
        <f>(BO246-(IFERROR(VLOOKUP('D2'!$C$50,$C$45:BO$51,5+BO$4,0),0)))*G.Asm!$F$38*BO$152</f>
        <v>0</v>
      </c>
      <c r="BP257" s="508">
        <f>(BP246-(IFERROR(VLOOKUP('D2'!$C$50,$C$45:BP$51,5+BP$4,0),0)))*G.Asm!$F$38*BP$152</f>
        <v>0</v>
      </c>
      <c r="BQ257" s="508">
        <f>(BQ246-(IFERROR(VLOOKUP('D2'!$C$50,$C$45:BQ$51,5+BQ$4,0),0)))*G.Asm!$F$38*BQ$152</f>
        <v>0</v>
      </c>
      <c r="BR257" s="508">
        <f>(BR246-(IFERROR(VLOOKUP('D2'!$C$50,$C$45:BR$51,5+BR$4,0),0)))*G.Asm!$F$38*BR$152</f>
        <v>0</v>
      </c>
      <c r="BS257" s="508">
        <f>(BS246-(IFERROR(VLOOKUP('D2'!$C$50,$C$45:BS$51,5+BS$4,0),0)))*G.Asm!$F$38*BS$152</f>
        <v>0</v>
      </c>
      <c r="BT257" s="508">
        <f>(BT246-(IFERROR(VLOOKUP('D2'!$C$50,$C$45:BT$51,5+BT$4,0),0)))*G.Asm!$F$38*BT$152</f>
        <v>0</v>
      </c>
      <c r="BU257" s="508">
        <f>(BU246-(IFERROR(VLOOKUP('D2'!$C$50,$C$45:BU$51,5+BU$4,0),0)))*G.Asm!$F$38*BU$152</f>
        <v>0</v>
      </c>
      <c r="BV257" s="508">
        <f>(BV246-(IFERROR(VLOOKUP('D2'!$C$50,$C$45:BV$51,5+BV$4,0),0)))*G.Asm!$F$38*BV$152</f>
        <v>0</v>
      </c>
      <c r="BW257" s="508">
        <f>(BW246-(IFERROR(VLOOKUP('D2'!$C$50,$C$45:BW$51,5+BW$4,0),0)))*G.Asm!$F$38*BW$152</f>
        <v>0</v>
      </c>
      <c r="BX257" s="508">
        <f>(BX246-(IFERROR(VLOOKUP('D2'!$C$50,$C$45:BX$51,5+BX$4,0),0)))*G.Asm!$F$38*BX$152</f>
        <v>0</v>
      </c>
      <c r="BY257" s="508">
        <f>(BY246-(IFERROR(VLOOKUP('D2'!$C$50,$C$45:BY$51,5+BY$4,0),0)))*G.Asm!$F$38*BY$152</f>
        <v>0</v>
      </c>
      <c r="BZ257" s="508">
        <f>(BZ246-(IFERROR(VLOOKUP('D2'!$C$50,$C$45:BZ$51,5+BZ$4,0),0)))*G.Asm!$F$38*BZ$152</f>
        <v>0</v>
      </c>
      <c r="CA257" s="508">
        <f>(CA246-(IFERROR(VLOOKUP('D2'!$C$50,$C$45:CA$51,5+CA$4,0),0)))*G.Asm!$F$38*CA$152</f>
        <v>0</v>
      </c>
      <c r="CB257" s="508">
        <f>(CB246-(IFERROR(VLOOKUP('D2'!$C$50,$C$45:CB$51,5+CB$4,0),0)))*G.Asm!$F$38*CB$152</f>
        <v>0</v>
      </c>
      <c r="CC257" s="508">
        <f>(CC246-(IFERROR(VLOOKUP('D2'!$C$50,$C$45:CC$51,5+CC$4,0),0)))*G.Asm!$F$38*CC$152</f>
        <v>0</v>
      </c>
      <c r="CD257" s="508">
        <f>(CD246-(IFERROR(VLOOKUP('D2'!$C$50,$C$45:CD$51,5+CD$4,0),0)))*G.Asm!$F$38*CD$152</f>
        <v>0</v>
      </c>
      <c r="CE257" s="508">
        <f>(CE246-(IFERROR(VLOOKUP('D2'!$C$50,$C$45:CE$51,5+CE$4,0),0)))*G.Asm!$F$38*CE$152</f>
        <v>0</v>
      </c>
      <c r="CF257" s="508">
        <f>(CF246-(IFERROR(VLOOKUP('D2'!$C$50,$C$45:CF$51,5+CF$4,0),0)))*G.Asm!$F$38*CF$152</f>
        <v>0</v>
      </c>
      <c r="CG257" s="508">
        <f>(CG246-(IFERROR(VLOOKUP('D2'!$C$50,$C$45:CG$51,5+CG$4,0),0)))*G.Asm!$F$38*CG$152</f>
        <v>0</v>
      </c>
      <c r="CH257" s="508">
        <f>(CH246-(IFERROR(VLOOKUP('D2'!$C$50,$C$45:CH$51,5+CH$4,0),0)))*G.Asm!$F$38*CH$152</f>
        <v>0</v>
      </c>
      <c r="CI257" s="508">
        <f>(CI246-(IFERROR(VLOOKUP('D2'!$C$50,$C$45:CI$51,5+CI$4,0),0)))*G.Asm!$F$38*CI$152</f>
        <v>0</v>
      </c>
      <c r="CJ257" s="508">
        <f>(CJ246-(IFERROR(VLOOKUP('D2'!$C$50,$C$45:CJ$51,5+CJ$4,0),0)))*G.Asm!$F$38*CJ$152</f>
        <v>0</v>
      </c>
      <c r="CK257" s="508">
        <f>(CK246-(IFERROR(VLOOKUP('D2'!$C$50,$C$45:CK$51,5+CK$4,0),0)))*G.Asm!$F$38*CK$152</f>
        <v>0</v>
      </c>
      <c r="CL257" s="508">
        <f>(CL246-(IFERROR(VLOOKUP('D2'!$C$50,$C$45:CL$51,5+CL$4,0),0)))*G.Asm!$F$38*CL$152</f>
        <v>0</v>
      </c>
      <c r="CM257" s="508">
        <f>(CM246-(IFERROR(VLOOKUP('D2'!$C$50,$C$45:CM$51,5+CM$4,0),0)))*G.Asm!$F$38*CM$152</f>
        <v>0</v>
      </c>
      <c r="CN257" s="508">
        <f>(CN246-(IFERROR(VLOOKUP('D2'!$C$50,$C$45:CN$51,5+CN$4,0),0)))*G.Asm!$F$38*CN$152</f>
        <v>0</v>
      </c>
      <c r="CO257" s="508">
        <f>(CO246-(IFERROR(VLOOKUP('D2'!$C$50,$C$45:CO$51,5+CO$4,0),0)))*G.Asm!$F$38*CO$152</f>
        <v>0</v>
      </c>
      <c r="CP257" s="508">
        <f>(CP246-(IFERROR(VLOOKUP('D2'!$C$50,$C$45:CP$51,5+CP$4,0),0)))*G.Asm!$F$38*CP$152</f>
        <v>0</v>
      </c>
      <c r="CQ257" s="508">
        <f>(CQ246-(IFERROR(VLOOKUP('D2'!$C$50,$C$45:CQ$51,5+CQ$4,0),0)))*G.Asm!$F$38*CQ$152</f>
        <v>0</v>
      </c>
      <c r="CR257" s="508">
        <f>(CR246-(IFERROR(VLOOKUP('D2'!$C$50,$C$45:CR$51,5+CR$4,0),0)))*G.Asm!$F$38*CR$152</f>
        <v>0</v>
      </c>
      <c r="CS257" s="508">
        <f>(CS246-(IFERROR(VLOOKUP('D2'!$C$50,$C$45:CS$51,5+CS$4,0),0)))*G.Asm!$F$38*CS$152</f>
        <v>0</v>
      </c>
      <c r="CV257" s="71"/>
      <c r="CW257" s="71"/>
      <c r="CX257" s="384"/>
    </row>
    <row r="258" spans="3:102" s="55" customFormat="1" ht="13" hidden="1" x14ac:dyDescent="0.3">
      <c r="C258" s="93" t="str">
        <f>C248</f>
        <v>Total import/purchase VAT of total costs</v>
      </c>
      <c r="E258" s="505">
        <f>E255-E256+E257</f>
        <v>0</v>
      </c>
      <c r="F258" s="505">
        <f t="shared" ref="F258:BQ258" si="124">F255-F256+F257</f>
        <v>0</v>
      </c>
      <c r="G258" s="509">
        <f t="shared" si="124"/>
        <v>0</v>
      </c>
      <c r="H258" s="505">
        <f t="shared" si="124"/>
        <v>0</v>
      </c>
      <c r="I258" s="505">
        <f t="shared" si="124"/>
        <v>0</v>
      </c>
      <c r="J258" s="505">
        <f t="shared" si="124"/>
        <v>0</v>
      </c>
      <c r="K258" s="505">
        <f t="shared" si="124"/>
        <v>0</v>
      </c>
      <c r="L258" s="505">
        <f t="shared" si="124"/>
        <v>0</v>
      </c>
      <c r="M258" s="505">
        <f t="shared" si="124"/>
        <v>0</v>
      </c>
      <c r="N258" s="505">
        <f t="shared" si="124"/>
        <v>0</v>
      </c>
      <c r="O258" s="505">
        <f t="shared" si="124"/>
        <v>0</v>
      </c>
      <c r="P258" s="505">
        <f t="shared" si="124"/>
        <v>0</v>
      </c>
      <c r="Q258" s="505">
        <f t="shared" si="124"/>
        <v>0</v>
      </c>
      <c r="R258" s="505">
        <f t="shared" si="124"/>
        <v>0</v>
      </c>
      <c r="S258" s="505">
        <f t="shared" si="124"/>
        <v>0</v>
      </c>
      <c r="T258" s="505">
        <f t="shared" si="124"/>
        <v>0</v>
      </c>
      <c r="U258" s="505">
        <f t="shared" si="124"/>
        <v>0</v>
      </c>
      <c r="V258" s="505">
        <f t="shared" si="124"/>
        <v>0</v>
      </c>
      <c r="W258" s="505">
        <f t="shared" si="124"/>
        <v>0</v>
      </c>
      <c r="X258" s="505">
        <f t="shared" si="124"/>
        <v>0</v>
      </c>
      <c r="Y258" s="505">
        <f t="shared" si="124"/>
        <v>0</v>
      </c>
      <c r="Z258" s="505">
        <f t="shared" si="124"/>
        <v>0</v>
      </c>
      <c r="AA258" s="505">
        <f t="shared" si="124"/>
        <v>0</v>
      </c>
      <c r="AB258" s="505">
        <f t="shared" si="124"/>
        <v>0</v>
      </c>
      <c r="AC258" s="505">
        <f t="shared" si="124"/>
        <v>0</v>
      </c>
      <c r="AD258" s="505">
        <f t="shared" si="124"/>
        <v>0</v>
      </c>
      <c r="AE258" s="505">
        <f t="shared" si="124"/>
        <v>0</v>
      </c>
      <c r="AF258" s="505">
        <f t="shared" si="124"/>
        <v>0</v>
      </c>
      <c r="AG258" s="505">
        <f t="shared" si="124"/>
        <v>0</v>
      </c>
      <c r="AH258" s="505">
        <f t="shared" si="124"/>
        <v>0</v>
      </c>
      <c r="AI258" s="505">
        <f t="shared" si="124"/>
        <v>0</v>
      </c>
      <c r="AJ258" s="505">
        <f t="shared" si="124"/>
        <v>0</v>
      </c>
      <c r="AK258" s="505">
        <f t="shared" si="124"/>
        <v>0</v>
      </c>
      <c r="AL258" s="505">
        <f t="shared" si="124"/>
        <v>0</v>
      </c>
      <c r="AM258" s="505">
        <f t="shared" si="124"/>
        <v>0</v>
      </c>
      <c r="AN258" s="505">
        <f t="shared" si="124"/>
        <v>0</v>
      </c>
      <c r="AO258" s="505">
        <f t="shared" si="124"/>
        <v>0</v>
      </c>
      <c r="AP258" s="505">
        <f t="shared" si="124"/>
        <v>0</v>
      </c>
      <c r="AQ258" s="505">
        <f t="shared" si="124"/>
        <v>0</v>
      </c>
      <c r="AR258" s="505">
        <f t="shared" si="124"/>
        <v>0</v>
      </c>
      <c r="AS258" s="505">
        <f t="shared" si="124"/>
        <v>0</v>
      </c>
      <c r="AT258" s="505">
        <f t="shared" si="124"/>
        <v>0</v>
      </c>
      <c r="AU258" s="505">
        <f t="shared" si="124"/>
        <v>0</v>
      </c>
      <c r="AV258" s="505">
        <f t="shared" si="124"/>
        <v>0</v>
      </c>
      <c r="AW258" s="505">
        <f t="shared" si="124"/>
        <v>0</v>
      </c>
      <c r="AX258" s="505">
        <f t="shared" si="124"/>
        <v>0</v>
      </c>
      <c r="AY258" s="505">
        <f t="shared" si="124"/>
        <v>0</v>
      </c>
      <c r="AZ258" s="505">
        <f t="shared" si="124"/>
        <v>0</v>
      </c>
      <c r="BA258" s="505">
        <f t="shared" si="124"/>
        <v>0</v>
      </c>
      <c r="BB258" s="505">
        <f t="shared" si="124"/>
        <v>0</v>
      </c>
      <c r="BC258" s="505">
        <f t="shared" si="124"/>
        <v>0</v>
      </c>
      <c r="BD258" s="505">
        <f t="shared" si="124"/>
        <v>0</v>
      </c>
      <c r="BE258" s="505">
        <f t="shared" si="124"/>
        <v>0</v>
      </c>
      <c r="BF258" s="505">
        <f t="shared" si="124"/>
        <v>0</v>
      </c>
      <c r="BG258" s="505">
        <f t="shared" si="124"/>
        <v>0</v>
      </c>
      <c r="BH258" s="505">
        <f t="shared" si="124"/>
        <v>0</v>
      </c>
      <c r="BI258" s="505">
        <f t="shared" si="124"/>
        <v>0</v>
      </c>
      <c r="BJ258" s="505">
        <f t="shared" si="124"/>
        <v>0</v>
      </c>
      <c r="BK258" s="505">
        <f t="shared" si="124"/>
        <v>0</v>
      </c>
      <c r="BL258" s="505">
        <f t="shared" si="124"/>
        <v>0</v>
      </c>
      <c r="BM258" s="505">
        <f t="shared" si="124"/>
        <v>0</v>
      </c>
      <c r="BN258" s="505">
        <f t="shared" si="124"/>
        <v>0</v>
      </c>
      <c r="BO258" s="505">
        <f t="shared" si="124"/>
        <v>0</v>
      </c>
      <c r="BP258" s="505">
        <f t="shared" si="124"/>
        <v>0</v>
      </c>
      <c r="BQ258" s="505">
        <f t="shared" si="124"/>
        <v>0</v>
      </c>
      <c r="BR258" s="505">
        <f t="shared" ref="BR258:CS258" si="125">BR255-BR256+BR257</f>
        <v>0</v>
      </c>
      <c r="BS258" s="505">
        <f t="shared" si="125"/>
        <v>0</v>
      </c>
      <c r="BT258" s="505">
        <f t="shared" si="125"/>
        <v>0</v>
      </c>
      <c r="BU258" s="505">
        <f t="shared" si="125"/>
        <v>0</v>
      </c>
      <c r="BV258" s="505">
        <f t="shared" si="125"/>
        <v>0</v>
      </c>
      <c r="BW258" s="505">
        <f t="shared" si="125"/>
        <v>0</v>
      </c>
      <c r="BX258" s="505">
        <f t="shared" si="125"/>
        <v>0</v>
      </c>
      <c r="BY258" s="505">
        <f t="shared" si="125"/>
        <v>0</v>
      </c>
      <c r="BZ258" s="505">
        <f t="shared" si="125"/>
        <v>0</v>
      </c>
      <c r="CA258" s="505">
        <f t="shared" si="125"/>
        <v>0</v>
      </c>
      <c r="CB258" s="505">
        <f t="shared" si="125"/>
        <v>0</v>
      </c>
      <c r="CC258" s="505">
        <f t="shared" si="125"/>
        <v>0</v>
      </c>
      <c r="CD258" s="505">
        <f t="shared" si="125"/>
        <v>0</v>
      </c>
      <c r="CE258" s="505">
        <f t="shared" si="125"/>
        <v>0</v>
      </c>
      <c r="CF258" s="505">
        <f t="shared" si="125"/>
        <v>0</v>
      </c>
      <c r="CG258" s="505">
        <f t="shared" si="125"/>
        <v>0</v>
      </c>
      <c r="CH258" s="505">
        <f t="shared" si="125"/>
        <v>0</v>
      </c>
      <c r="CI258" s="505">
        <f t="shared" si="125"/>
        <v>0</v>
      </c>
      <c r="CJ258" s="505">
        <f t="shared" si="125"/>
        <v>0</v>
      </c>
      <c r="CK258" s="505">
        <f t="shared" si="125"/>
        <v>0</v>
      </c>
      <c r="CL258" s="505">
        <f t="shared" si="125"/>
        <v>0</v>
      </c>
      <c r="CM258" s="505">
        <f t="shared" si="125"/>
        <v>0</v>
      </c>
      <c r="CN258" s="505">
        <f t="shared" si="125"/>
        <v>0</v>
      </c>
      <c r="CO258" s="505">
        <f t="shared" si="125"/>
        <v>0</v>
      </c>
      <c r="CP258" s="505">
        <f t="shared" si="125"/>
        <v>0</v>
      </c>
      <c r="CQ258" s="505">
        <f t="shared" si="125"/>
        <v>0</v>
      </c>
      <c r="CR258" s="505">
        <f t="shared" si="125"/>
        <v>0</v>
      </c>
      <c r="CS258" s="505">
        <f t="shared" si="125"/>
        <v>0</v>
      </c>
    </row>
    <row r="259" spans="3:102" s="5" customFormat="1" ht="13" hidden="1" x14ac:dyDescent="0.3">
      <c r="C259" s="51"/>
      <c r="D259" s="3"/>
      <c r="E259" s="519"/>
      <c r="F259" s="519"/>
      <c r="G259" s="510"/>
      <c r="H259" s="510"/>
      <c r="I259" s="510"/>
      <c r="J259" s="510"/>
      <c r="K259" s="510"/>
      <c r="L259" s="510"/>
      <c r="M259" s="510"/>
      <c r="N259" s="510"/>
      <c r="O259" s="510"/>
      <c r="P259" s="510"/>
      <c r="Q259" s="510"/>
      <c r="R259" s="510"/>
      <c r="S259" s="510"/>
      <c r="T259" s="510"/>
      <c r="U259" s="510"/>
      <c r="V259" s="510"/>
      <c r="W259" s="510"/>
      <c r="X259" s="510"/>
      <c r="Y259" s="510"/>
      <c r="Z259" s="510"/>
      <c r="AA259" s="510"/>
      <c r="AB259" s="510"/>
      <c r="AC259" s="510"/>
      <c r="AD259" s="510"/>
      <c r="AE259" s="510"/>
      <c r="AF259" s="510"/>
      <c r="AG259" s="510"/>
      <c r="AH259" s="510"/>
      <c r="AI259" s="510"/>
      <c r="AJ259" s="510"/>
      <c r="AK259" s="510"/>
      <c r="AL259" s="510"/>
      <c r="AM259" s="510"/>
      <c r="AN259" s="510"/>
      <c r="AO259" s="510"/>
      <c r="AP259" s="510"/>
      <c r="AQ259" s="510"/>
      <c r="AR259" s="510"/>
      <c r="AS259" s="510"/>
      <c r="AT259" s="510"/>
      <c r="AU259" s="510"/>
      <c r="AV259" s="510"/>
      <c r="AW259" s="510"/>
      <c r="AX259" s="510"/>
      <c r="AY259" s="510"/>
      <c r="AZ259" s="510"/>
      <c r="BA259" s="510"/>
      <c r="BB259" s="510"/>
      <c r="BC259" s="510"/>
      <c r="BD259" s="510"/>
      <c r="BE259" s="510"/>
      <c r="BF259" s="510"/>
      <c r="BG259" s="510"/>
      <c r="BH259" s="510"/>
      <c r="BI259" s="510"/>
      <c r="BJ259" s="510"/>
      <c r="BK259" s="510"/>
      <c r="BL259" s="510"/>
      <c r="BM259" s="510"/>
      <c r="BN259" s="510"/>
      <c r="BO259" s="510"/>
      <c r="BP259" s="510"/>
      <c r="BQ259" s="510"/>
      <c r="BR259" s="510"/>
      <c r="BS259" s="510"/>
      <c r="BT259" s="510"/>
      <c r="BU259" s="510"/>
      <c r="BV259" s="510"/>
      <c r="BW259" s="510"/>
      <c r="BX259" s="510"/>
      <c r="BY259" s="510"/>
      <c r="BZ259" s="510"/>
      <c r="CA259" s="510"/>
      <c r="CB259" s="510"/>
      <c r="CC259" s="510"/>
      <c r="CD259" s="510"/>
      <c r="CE259" s="510"/>
      <c r="CF259" s="510"/>
      <c r="CG259" s="510"/>
      <c r="CH259" s="510"/>
      <c r="CI259" s="510"/>
      <c r="CJ259" s="510"/>
      <c r="CK259" s="510"/>
      <c r="CL259" s="510"/>
      <c r="CM259" s="510"/>
      <c r="CN259" s="510"/>
      <c r="CO259" s="510"/>
      <c r="CP259" s="510"/>
      <c r="CQ259" s="510"/>
      <c r="CR259" s="510"/>
      <c r="CS259" s="510"/>
      <c r="CT259" s="12"/>
    </row>
    <row r="260" spans="3:102" hidden="1" x14ac:dyDescent="0.35">
      <c r="C260" s="221" t="s">
        <v>262</v>
      </c>
      <c r="D260" s="222"/>
      <c r="E260" s="521"/>
      <c r="F260" s="522"/>
      <c r="G260" s="523"/>
      <c r="H260" s="523"/>
      <c r="I260" s="523"/>
      <c r="J260" s="523"/>
      <c r="K260" s="523"/>
      <c r="L260" s="523"/>
      <c r="M260" s="523"/>
      <c r="N260" s="523"/>
      <c r="O260" s="523"/>
      <c r="P260" s="523"/>
      <c r="Q260" s="523"/>
      <c r="R260" s="523"/>
      <c r="S260" s="523"/>
      <c r="T260" s="523"/>
      <c r="U260" s="523"/>
      <c r="V260" s="523"/>
      <c r="W260" s="523"/>
      <c r="X260" s="523"/>
      <c r="Y260" s="523"/>
      <c r="Z260" s="523"/>
      <c r="AA260" s="523"/>
      <c r="AB260" s="523"/>
      <c r="AC260" s="523"/>
      <c r="AD260" s="523"/>
      <c r="AE260" s="523"/>
      <c r="AF260" s="523"/>
      <c r="AG260" s="523"/>
      <c r="AH260" s="523"/>
      <c r="AI260" s="523"/>
      <c r="AJ260" s="523"/>
      <c r="AK260" s="523"/>
      <c r="AL260" s="523"/>
      <c r="AM260" s="523"/>
      <c r="AN260" s="523"/>
      <c r="AO260" s="523"/>
      <c r="AP260" s="523"/>
      <c r="AQ260" s="523"/>
      <c r="AR260" s="523"/>
      <c r="AS260" s="523"/>
      <c r="AT260" s="523"/>
      <c r="AU260" s="523"/>
      <c r="AV260" s="523"/>
      <c r="AW260" s="523"/>
      <c r="AX260" s="523"/>
      <c r="AY260" s="523"/>
      <c r="AZ260" s="523"/>
      <c r="BA260" s="523"/>
      <c r="BB260" s="523"/>
      <c r="BC260" s="523"/>
      <c r="BD260" s="523"/>
      <c r="BE260" s="523"/>
      <c r="BF260" s="523"/>
      <c r="BG260" s="523"/>
      <c r="BH260" s="523"/>
      <c r="BI260" s="523"/>
      <c r="BJ260" s="523"/>
      <c r="BK260" s="523"/>
      <c r="BL260" s="523"/>
      <c r="BM260" s="523"/>
      <c r="BN260" s="523"/>
      <c r="BO260" s="523"/>
      <c r="BP260" s="523"/>
      <c r="BQ260" s="523"/>
      <c r="BR260" s="523"/>
      <c r="BS260" s="523"/>
      <c r="BT260" s="523"/>
      <c r="BU260" s="523"/>
      <c r="BV260" s="523"/>
      <c r="BW260" s="523"/>
      <c r="BX260" s="523"/>
      <c r="BY260" s="523"/>
      <c r="BZ260" s="523"/>
      <c r="CA260" s="523"/>
      <c r="CB260" s="523"/>
      <c r="CC260" s="523"/>
      <c r="CD260" s="523"/>
      <c r="CE260" s="523"/>
      <c r="CF260" s="523"/>
      <c r="CG260" s="523"/>
      <c r="CH260" s="523"/>
      <c r="CI260" s="523"/>
      <c r="CJ260" s="523"/>
      <c r="CK260" s="523"/>
      <c r="CL260" s="523"/>
      <c r="CM260" s="523"/>
      <c r="CN260" s="523"/>
      <c r="CO260" s="523"/>
      <c r="CP260" s="523"/>
      <c r="CQ260" s="523"/>
      <c r="CR260" s="523"/>
      <c r="CS260" s="523"/>
      <c r="CT260" s="56"/>
    </row>
    <row r="261" spans="3:102" s="5" customFormat="1" ht="13" hidden="1" x14ac:dyDescent="0.3">
      <c r="C261" s="51"/>
      <c r="D261" s="3"/>
      <c r="E261" s="519"/>
      <c r="F261" s="519"/>
      <c r="G261" s="510"/>
      <c r="H261" s="510"/>
      <c r="I261" s="510"/>
      <c r="J261" s="510"/>
      <c r="K261" s="510"/>
      <c r="L261" s="510"/>
      <c r="M261" s="510"/>
      <c r="N261" s="510"/>
      <c r="O261" s="510"/>
      <c r="P261" s="510"/>
      <c r="Q261" s="510"/>
      <c r="R261" s="510"/>
      <c r="S261" s="510"/>
      <c r="T261" s="510"/>
      <c r="U261" s="510"/>
      <c r="V261" s="510"/>
      <c r="W261" s="510"/>
      <c r="X261" s="510"/>
      <c r="Y261" s="510"/>
      <c r="Z261" s="510"/>
      <c r="AA261" s="510"/>
      <c r="AB261" s="510"/>
      <c r="AC261" s="510"/>
      <c r="AD261" s="510"/>
      <c r="AE261" s="510"/>
      <c r="AF261" s="510"/>
      <c r="AG261" s="510"/>
      <c r="AH261" s="510"/>
      <c r="AI261" s="510"/>
      <c r="AJ261" s="510"/>
      <c r="AK261" s="510"/>
      <c r="AL261" s="510"/>
      <c r="AM261" s="510"/>
      <c r="AN261" s="510"/>
      <c r="AO261" s="510"/>
      <c r="AP261" s="510"/>
      <c r="AQ261" s="510"/>
      <c r="AR261" s="510"/>
      <c r="AS261" s="510"/>
      <c r="AT261" s="510"/>
      <c r="AU261" s="510"/>
      <c r="AV261" s="510"/>
      <c r="AW261" s="510"/>
      <c r="AX261" s="510"/>
      <c r="AY261" s="510"/>
      <c r="AZ261" s="510"/>
      <c r="BA261" s="510"/>
      <c r="BB261" s="510"/>
      <c r="BC261" s="510"/>
      <c r="BD261" s="510"/>
      <c r="BE261" s="510"/>
      <c r="BF261" s="510"/>
      <c r="BG261" s="510"/>
      <c r="BH261" s="510"/>
      <c r="BI261" s="510"/>
      <c r="BJ261" s="510"/>
      <c r="BK261" s="510"/>
      <c r="BL261" s="510"/>
      <c r="BM261" s="510"/>
      <c r="BN261" s="510"/>
      <c r="BO261" s="510"/>
      <c r="BP261" s="510"/>
      <c r="BQ261" s="510"/>
      <c r="BR261" s="510"/>
      <c r="BS261" s="510"/>
      <c r="BT261" s="510"/>
      <c r="BU261" s="510"/>
      <c r="BV261" s="510"/>
      <c r="BW261" s="510"/>
      <c r="BX261" s="510"/>
      <c r="BY261" s="510"/>
      <c r="BZ261" s="510"/>
      <c r="CA261" s="510"/>
      <c r="CB261" s="510"/>
      <c r="CC261" s="510"/>
      <c r="CD261" s="510"/>
      <c r="CE261" s="510"/>
      <c r="CF261" s="510"/>
      <c r="CG261" s="510"/>
      <c r="CH261" s="510"/>
      <c r="CI261" s="510"/>
      <c r="CJ261" s="510"/>
      <c r="CK261" s="510"/>
      <c r="CL261" s="510"/>
      <c r="CM261" s="510"/>
      <c r="CN261" s="510"/>
      <c r="CO261" s="510"/>
      <c r="CP261" s="510"/>
      <c r="CQ261" s="510"/>
      <c r="CR261" s="510"/>
      <c r="CS261" s="510"/>
      <c r="CT261" s="12"/>
    </row>
    <row r="262" spans="3:102" s="69" customFormat="1" ht="13" hidden="1" x14ac:dyDescent="0.3">
      <c r="C262" s="89" t="str">
        <f>C10</f>
        <v>A.1. Total Initial investment costs</v>
      </c>
      <c r="D262" s="71"/>
      <c r="E262" s="517">
        <f>G262+NPV(G.Asm!$F$76,H262:INDEX(H262:CS262,RP))</f>
        <v>0</v>
      </c>
      <c r="F262" s="517">
        <f t="shared" ref="F262:F270" si="126">SUMIF($G$4:$CS$4,"&lt;="&amp;RP,G262:CS262)</f>
        <v>0</v>
      </c>
      <c r="G262" s="518">
        <f t="shared" ref="G262:BR262" si="127">G10</f>
        <v>0</v>
      </c>
      <c r="H262" s="518">
        <f t="shared" si="127"/>
        <v>0</v>
      </c>
      <c r="I262" s="518">
        <f t="shared" si="127"/>
        <v>0</v>
      </c>
      <c r="J262" s="518">
        <f t="shared" si="127"/>
        <v>0</v>
      </c>
      <c r="K262" s="518">
        <f t="shared" si="127"/>
        <v>0</v>
      </c>
      <c r="L262" s="518">
        <f t="shared" si="127"/>
        <v>0</v>
      </c>
      <c r="M262" s="518">
        <f t="shared" si="127"/>
        <v>0</v>
      </c>
      <c r="N262" s="518">
        <f t="shared" si="127"/>
        <v>0</v>
      </c>
      <c r="O262" s="518">
        <f t="shared" si="127"/>
        <v>0</v>
      </c>
      <c r="P262" s="518">
        <f t="shared" si="127"/>
        <v>0</v>
      </c>
      <c r="Q262" s="518">
        <f t="shared" si="127"/>
        <v>0</v>
      </c>
      <c r="R262" s="518">
        <f t="shared" si="127"/>
        <v>0</v>
      </c>
      <c r="S262" s="518">
        <f t="shared" si="127"/>
        <v>0</v>
      </c>
      <c r="T262" s="518">
        <f t="shared" si="127"/>
        <v>0</v>
      </c>
      <c r="U262" s="518">
        <f t="shared" si="127"/>
        <v>0</v>
      </c>
      <c r="V262" s="518">
        <f t="shared" si="127"/>
        <v>0</v>
      </c>
      <c r="W262" s="518">
        <f t="shared" si="127"/>
        <v>0</v>
      </c>
      <c r="X262" s="518">
        <f t="shared" si="127"/>
        <v>0</v>
      </c>
      <c r="Y262" s="518">
        <f t="shared" si="127"/>
        <v>0</v>
      </c>
      <c r="Z262" s="518">
        <f t="shared" si="127"/>
        <v>0</v>
      </c>
      <c r="AA262" s="518">
        <f t="shared" si="127"/>
        <v>0</v>
      </c>
      <c r="AB262" s="518">
        <f t="shared" si="127"/>
        <v>0</v>
      </c>
      <c r="AC262" s="518">
        <f t="shared" si="127"/>
        <v>0</v>
      </c>
      <c r="AD262" s="518">
        <f t="shared" si="127"/>
        <v>0</v>
      </c>
      <c r="AE262" s="518">
        <f t="shared" si="127"/>
        <v>0</v>
      </c>
      <c r="AF262" s="518">
        <f t="shared" si="127"/>
        <v>0</v>
      </c>
      <c r="AG262" s="518">
        <f t="shared" si="127"/>
        <v>0</v>
      </c>
      <c r="AH262" s="518">
        <f t="shared" si="127"/>
        <v>0</v>
      </c>
      <c r="AI262" s="518">
        <f t="shared" si="127"/>
        <v>0</v>
      </c>
      <c r="AJ262" s="518">
        <f t="shared" si="127"/>
        <v>0</v>
      </c>
      <c r="AK262" s="518">
        <f t="shared" si="127"/>
        <v>0</v>
      </c>
      <c r="AL262" s="518">
        <f t="shared" si="127"/>
        <v>0</v>
      </c>
      <c r="AM262" s="518">
        <f t="shared" si="127"/>
        <v>0</v>
      </c>
      <c r="AN262" s="518">
        <f t="shared" si="127"/>
        <v>0</v>
      </c>
      <c r="AO262" s="518">
        <f t="shared" si="127"/>
        <v>0</v>
      </c>
      <c r="AP262" s="518">
        <f t="shared" si="127"/>
        <v>0</v>
      </c>
      <c r="AQ262" s="518">
        <f t="shared" si="127"/>
        <v>0</v>
      </c>
      <c r="AR262" s="518">
        <f t="shared" si="127"/>
        <v>0</v>
      </c>
      <c r="AS262" s="518">
        <f t="shared" si="127"/>
        <v>0</v>
      </c>
      <c r="AT262" s="518">
        <f t="shared" si="127"/>
        <v>0</v>
      </c>
      <c r="AU262" s="518">
        <f t="shared" si="127"/>
        <v>0</v>
      </c>
      <c r="AV262" s="518">
        <f t="shared" si="127"/>
        <v>0</v>
      </c>
      <c r="AW262" s="518">
        <f t="shared" si="127"/>
        <v>0</v>
      </c>
      <c r="AX262" s="518">
        <f t="shared" si="127"/>
        <v>0</v>
      </c>
      <c r="AY262" s="518">
        <f t="shared" si="127"/>
        <v>0</v>
      </c>
      <c r="AZ262" s="518">
        <f t="shared" si="127"/>
        <v>0</v>
      </c>
      <c r="BA262" s="518">
        <f t="shared" si="127"/>
        <v>0</v>
      </c>
      <c r="BB262" s="518">
        <f t="shared" si="127"/>
        <v>0</v>
      </c>
      <c r="BC262" s="518">
        <f t="shared" si="127"/>
        <v>0</v>
      </c>
      <c r="BD262" s="518">
        <f t="shared" si="127"/>
        <v>0</v>
      </c>
      <c r="BE262" s="518">
        <f t="shared" si="127"/>
        <v>0</v>
      </c>
      <c r="BF262" s="518">
        <f t="shared" si="127"/>
        <v>0</v>
      </c>
      <c r="BG262" s="518">
        <f t="shared" si="127"/>
        <v>0</v>
      </c>
      <c r="BH262" s="518">
        <f t="shared" si="127"/>
        <v>0</v>
      </c>
      <c r="BI262" s="518">
        <f t="shared" si="127"/>
        <v>0</v>
      </c>
      <c r="BJ262" s="518">
        <f t="shared" si="127"/>
        <v>0</v>
      </c>
      <c r="BK262" s="518">
        <f t="shared" si="127"/>
        <v>0</v>
      </c>
      <c r="BL262" s="518">
        <f t="shared" si="127"/>
        <v>0</v>
      </c>
      <c r="BM262" s="518">
        <f t="shared" si="127"/>
        <v>0</v>
      </c>
      <c r="BN262" s="518">
        <f t="shared" si="127"/>
        <v>0</v>
      </c>
      <c r="BO262" s="518">
        <f t="shared" si="127"/>
        <v>0</v>
      </c>
      <c r="BP262" s="518">
        <f t="shared" si="127"/>
        <v>0</v>
      </c>
      <c r="BQ262" s="518">
        <f t="shared" si="127"/>
        <v>0</v>
      </c>
      <c r="BR262" s="518">
        <f t="shared" si="127"/>
        <v>0</v>
      </c>
      <c r="BS262" s="518">
        <f t="shared" ref="BS262:CS262" si="128">BS10</f>
        <v>0</v>
      </c>
      <c r="BT262" s="518">
        <f t="shared" si="128"/>
        <v>0</v>
      </c>
      <c r="BU262" s="518">
        <f t="shared" si="128"/>
        <v>0</v>
      </c>
      <c r="BV262" s="518">
        <f t="shared" si="128"/>
        <v>0</v>
      </c>
      <c r="BW262" s="518">
        <f t="shared" si="128"/>
        <v>0</v>
      </c>
      <c r="BX262" s="518">
        <f t="shared" si="128"/>
        <v>0</v>
      </c>
      <c r="BY262" s="518">
        <f t="shared" si="128"/>
        <v>0</v>
      </c>
      <c r="BZ262" s="518">
        <f t="shared" si="128"/>
        <v>0</v>
      </c>
      <c r="CA262" s="518">
        <f t="shared" si="128"/>
        <v>0</v>
      </c>
      <c r="CB262" s="518">
        <f t="shared" si="128"/>
        <v>0</v>
      </c>
      <c r="CC262" s="518">
        <f t="shared" si="128"/>
        <v>0</v>
      </c>
      <c r="CD262" s="518">
        <f t="shared" si="128"/>
        <v>0</v>
      </c>
      <c r="CE262" s="518">
        <f t="shared" si="128"/>
        <v>0</v>
      </c>
      <c r="CF262" s="518">
        <f t="shared" si="128"/>
        <v>0</v>
      </c>
      <c r="CG262" s="518">
        <f t="shared" si="128"/>
        <v>0</v>
      </c>
      <c r="CH262" s="518">
        <f t="shared" si="128"/>
        <v>0</v>
      </c>
      <c r="CI262" s="518">
        <f t="shared" si="128"/>
        <v>0</v>
      </c>
      <c r="CJ262" s="518">
        <f t="shared" si="128"/>
        <v>0</v>
      </c>
      <c r="CK262" s="518">
        <f t="shared" si="128"/>
        <v>0</v>
      </c>
      <c r="CL262" s="518">
        <f t="shared" si="128"/>
        <v>0</v>
      </c>
      <c r="CM262" s="518">
        <f t="shared" si="128"/>
        <v>0</v>
      </c>
      <c r="CN262" s="518">
        <f t="shared" si="128"/>
        <v>0</v>
      </c>
      <c r="CO262" s="518">
        <f t="shared" si="128"/>
        <v>0</v>
      </c>
      <c r="CP262" s="518">
        <f t="shared" si="128"/>
        <v>0</v>
      </c>
      <c r="CQ262" s="518">
        <f t="shared" si="128"/>
        <v>0</v>
      </c>
      <c r="CR262" s="518">
        <f t="shared" si="128"/>
        <v>0</v>
      </c>
      <c r="CS262" s="518">
        <f t="shared" si="128"/>
        <v>0</v>
      </c>
      <c r="CT262" s="70"/>
    </row>
    <row r="263" spans="3:102" s="69" customFormat="1" ht="13" hidden="1" x14ac:dyDescent="0.3">
      <c r="C263" s="89" t="str">
        <f>C26</f>
        <v>A.2. Total replacement costs (reinvestment costs)</v>
      </c>
      <c r="D263" s="71"/>
      <c r="E263" s="517">
        <f>G263+NPV(G.Asm!$F$76,H263:INDEX(H263:CS263,RP))</f>
        <v>0</v>
      </c>
      <c r="F263" s="517">
        <f t="shared" si="126"/>
        <v>0</v>
      </c>
      <c r="G263" s="518">
        <f t="shared" ref="G263:BR263" si="129">G26</f>
        <v>0</v>
      </c>
      <c r="H263" s="518">
        <f t="shared" si="129"/>
        <v>0</v>
      </c>
      <c r="I263" s="518">
        <f t="shared" si="129"/>
        <v>0</v>
      </c>
      <c r="J263" s="518">
        <f t="shared" si="129"/>
        <v>0</v>
      </c>
      <c r="K263" s="518">
        <f t="shared" si="129"/>
        <v>0</v>
      </c>
      <c r="L263" s="518">
        <f t="shared" si="129"/>
        <v>0</v>
      </c>
      <c r="M263" s="518">
        <f t="shared" si="129"/>
        <v>0</v>
      </c>
      <c r="N263" s="518">
        <f t="shared" si="129"/>
        <v>0</v>
      </c>
      <c r="O263" s="518">
        <f t="shared" si="129"/>
        <v>0</v>
      </c>
      <c r="P263" s="518">
        <f t="shared" si="129"/>
        <v>0</v>
      </c>
      <c r="Q263" s="518">
        <f t="shared" si="129"/>
        <v>0</v>
      </c>
      <c r="R263" s="518">
        <f t="shared" si="129"/>
        <v>0</v>
      </c>
      <c r="S263" s="518">
        <f t="shared" si="129"/>
        <v>0</v>
      </c>
      <c r="T263" s="518">
        <f t="shared" si="129"/>
        <v>0</v>
      </c>
      <c r="U263" s="518">
        <f t="shared" si="129"/>
        <v>0</v>
      </c>
      <c r="V263" s="518">
        <f t="shared" si="129"/>
        <v>0</v>
      </c>
      <c r="W263" s="518">
        <f t="shared" si="129"/>
        <v>0</v>
      </c>
      <c r="X263" s="518">
        <f t="shared" si="129"/>
        <v>0</v>
      </c>
      <c r="Y263" s="518">
        <f t="shared" si="129"/>
        <v>0</v>
      </c>
      <c r="Z263" s="518">
        <f t="shared" si="129"/>
        <v>0</v>
      </c>
      <c r="AA263" s="518">
        <f t="shared" si="129"/>
        <v>0</v>
      </c>
      <c r="AB263" s="518">
        <f t="shared" si="129"/>
        <v>0</v>
      </c>
      <c r="AC263" s="518">
        <f t="shared" si="129"/>
        <v>0</v>
      </c>
      <c r="AD263" s="518">
        <f t="shared" si="129"/>
        <v>0</v>
      </c>
      <c r="AE263" s="518">
        <f t="shared" si="129"/>
        <v>0</v>
      </c>
      <c r="AF263" s="518">
        <f t="shared" si="129"/>
        <v>0</v>
      </c>
      <c r="AG263" s="518">
        <f t="shared" si="129"/>
        <v>0</v>
      </c>
      <c r="AH263" s="518">
        <f t="shared" si="129"/>
        <v>0</v>
      </c>
      <c r="AI263" s="518">
        <f t="shared" si="129"/>
        <v>0</v>
      </c>
      <c r="AJ263" s="518">
        <f t="shared" si="129"/>
        <v>0</v>
      </c>
      <c r="AK263" s="518">
        <f t="shared" si="129"/>
        <v>0</v>
      </c>
      <c r="AL263" s="518">
        <f t="shared" si="129"/>
        <v>0</v>
      </c>
      <c r="AM263" s="518">
        <f t="shared" si="129"/>
        <v>0</v>
      </c>
      <c r="AN263" s="518">
        <f t="shared" si="129"/>
        <v>0</v>
      </c>
      <c r="AO263" s="518">
        <f t="shared" si="129"/>
        <v>0</v>
      </c>
      <c r="AP263" s="518">
        <f t="shared" si="129"/>
        <v>0</v>
      </c>
      <c r="AQ263" s="518">
        <f t="shared" si="129"/>
        <v>0</v>
      </c>
      <c r="AR263" s="518">
        <f t="shared" si="129"/>
        <v>0</v>
      </c>
      <c r="AS263" s="518">
        <f t="shared" si="129"/>
        <v>0</v>
      </c>
      <c r="AT263" s="518">
        <f t="shared" si="129"/>
        <v>0</v>
      </c>
      <c r="AU263" s="518">
        <f t="shared" si="129"/>
        <v>0</v>
      </c>
      <c r="AV263" s="518">
        <f t="shared" si="129"/>
        <v>0</v>
      </c>
      <c r="AW263" s="518">
        <f t="shared" si="129"/>
        <v>0</v>
      </c>
      <c r="AX263" s="518">
        <f t="shared" si="129"/>
        <v>0</v>
      </c>
      <c r="AY263" s="518">
        <f t="shared" si="129"/>
        <v>0</v>
      </c>
      <c r="AZ263" s="518">
        <f t="shared" si="129"/>
        <v>0</v>
      </c>
      <c r="BA263" s="518">
        <f t="shared" si="129"/>
        <v>0</v>
      </c>
      <c r="BB263" s="518">
        <f t="shared" si="129"/>
        <v>0</v>
      </c>
      <c r="BC263" s="518">
        <f t="shared" si="129"/>
        <v>0</v>
      </c>
      <c r="BD263" s="518">
        <f t="shared" si="129"/>
        <v>0</v>
      </c>
      <c r="BE263" s="518">
        <f t="shared" si="129"/>
        <v>0</v>
      </c>
      <c r="BF263" s="518">
        <f t="shared" si="129"/>
        <v>0</v>
      </c>
      <c r="BG263" s="518">
        <f t="shared" si="129"/>
        <v>0</v>
      </c>
      <c r="BH263" s="518">
        <f t="shared" si="129"/>
        <v>0</v>
      </c>
      <c r="BI263" s="518">
        <f t="shared" si="129"/>
        <v>0</v>
      </c>
      <c r="BJ263" s="518">
        <f t="shared" si="129"/>
        <v>0</v>
      </c>
      <c r="BK263" s="518">
        <f t="shared" si="129"/>
        <v>0</v>
      </c>
      <c r="BL263" s="518">
        <f t="shared" si="129"/>
        <v>0</v>
      </c>
      <c r="BM263" s="518">
        <f t="shared" si="129"/>
        <v>0</v>
      </c>
      <c r="BN263" s="518">
        <f t="shared" si="129"/>
        <v>0</v>
      </c>
      <c r="BO263" s="518">
        <f t="shared" si="129"/>
        <v>0</v>
      </c>
      <c r="BP263" s="518">
        <f t="shared" si="129"/>
        <v>0</v>
      </c>
      <c r="BQ263" s="518">
        <f t="shared" si="129"/>
        <v>0</v>
      </c>
      <c r="BR263" s="518">
        <f t="shared" si="129"/>
        <v>0</v>
      </c>
      <c r="BS263" s="518">
        <f t="shared" ref="BS263:CS263" si="130">BS26</f>
        <v>0</v>
      </c>
      <c r="BT263" s="518">
        <f t="shared" si="130"/>
        <v>0</v>
      </c>
      <c r="BU263" s="518">
        <f t="shared" si="130"/>
        <v>0</v>
      </c>
      <c r="BV263" s="518">
        <f t="shared" si="130"/>
        <v>0</v>
      </c>
      <c r="BW263" s="518">
        <f t="shared" si="130"/>
        <v>0</v>
      </c>
      <c r="BX263" s="518">
        <f t="shared" si="130"/>
        <v>0</v>
      </c>
      <c r="BY263" s="518">
        <f t="shared" si="130"/>
        <v>0</v>
      </c>
      <c r="BZ263" s="518">
        <f t="shared" si="130"/>
        <v>0</v>
      </c>
      <c r="CA263" s="518">
        <f t="shared" si="130"/>
        <v>0</v>
      </c>
      <c r="CB263" s="518">
        <f t="shared" si="130"/>
        <v>0</v>
      </c>
      <c r="CC263" s="518">
        <f t="shared" si="130"/>
        <v>0</v>
      </c>
      <c r="CD263" s="518">
        <f t="shared" si="130"/>
        <v>0</v>
      </c>
      <c r="CE263" s="518">
        <f t="shared" si="130"/>
        <v>0</v>
      </c>
      <c r="CF263" s="518">
        <f t="shared" si="130"/>
        <v>0</v>
      </c>
      <c r="CG263" s="518">
        <f t="shared" si="130"/>
        <v>0</v>
      </c>
      <c r="CH263" s="518">
        <f t="shared" si="130"/>
        <v>0</v>
      </c>
      <c r="CI263" s="518">
        <f t="shared" si="130"/>
        <v>0</v>
      </c>
      <c r="CJ263" s="518">
        <f t="shared" si="130"/>
        <v>0</v>
      </c>
      <c r="CK263" s="518">
        <f t="shared" si="130"/>
        <v>0</v>
      </c>
      <c r="CL263" s="518">
        <f t="shared" si="130"/>
        <v>0</v>
      </c>
      <c r="CM263" s="518">
        <f t="shared" si="130"/>
        <v>0</v>
      </c>
      <c r="CN263" s="518">
        <f t="shared" si="130"/>
        <v>0</v>
      </c>
      <c r="CO263" s="518">
        <f t="shared" si="130"/>
        <v>0</v>
      </c>
      <c r="CP263" s="518">
        <f t="shared" si="130"/>
        <v>0</v>
      </c>
      <c r="CQ263" s="518">
        <f t="shared" si="130"/>
        <v>0</v>
      </c>
      <c r="CR263" s="518">
        <f t="shared" si="130"/>
        <v>0</v>
      </c>
      <c r="CS263" s="518">
        <f t="shared" si="130"/>
        <v>0</v>
      </c>
      <c r="CT263" s="70"/>
    </row>
    <row r="264" spans="3:102" s="69" customFormat="1" ht="13" hidden="1" x14ac:dyDescent="0.3">
      <c r="C264" s="89" t="str">
        <f>C40</f>
        <v>B. Residual value</v>
      </c>
      <c r="D264" s="71"/>
      <c r="E264" s="517">
        <f>G264+NPV(G.Asm!$F$76,H264:INDEX(H264:CS264,RP))</f>
        <v>0</v>
      </c>
      <c r="F264" s="517">
        <f t="shared" si="126"/>
        <v>0</v>
      </c>
      <c r="G264" s="518">
        <f t="shared" ref="G264:BR264" si="131">G40</f>
        <v>0</v>
      </c>
      <c r="H264" s="518">
        <f t="shared" si="131"/>
        <v>0</v>
      </c>
      <c r="I264" s="518">
        <f t="shared" si="131"/>
        <v>0</v>
      </c>
      <c r="J264" s="518">
        <f t="shared" si="131"/>
        <v>0</v>
      </c>
      <c r="K264" s="518">
        <f t="shared" si="131"/>
        <v>0</v>
      </c>
      <c r="L264" s="518">
        <f t="shared" si="131"/>
        <v>0</v>
      </c>
      <c r="M264" s="518">
        <f t="shared" si="131"/>
        <v>0</v>
      </c>
      <c r="N264" s="518">
        <f t="shared" si="131"/>
        <v>0</v>
      </c>
      <c r="O264" s="518">
        <f t="shared" si="131"/>
        <v>0</v>
      </c>
      <c r="P264" s="518">
        <f t="shared" si="131"/>
        <v>0</v>
      </c>
      <c r="Q264" s="518">
        <f t="shared" si="131"/>
        <v>0</v>
      </c>
      <c r="R264" s="518">
        <f t="shared" si="131"/>
        <v>0</v>
      </c>
      <c r="S264" s="518">
        <f t="shared" si="131"/>
        <v>0</v>
      </c>
      <c r="T264" s="518">
        <f t="shared" si="131"/>
        <v>0</v>
      </c>
      <c r="U264" s="518">
        <f t="shared" si="131"/>
        <v>0</v>
      </c>
      <c r="V264" s="518">
        <f t="shared" si="131"/>
        <v>0</v>
      </c>
      <c r="W264" s="518">
        <f t="shared" si="131"/>
        <v>0</v>
      </c>
      <c r="X264" s="518">
        <f t="shared" si="131"/>
        <v>0</v>
      </c>
      <c r="Y264" s="518">
        <f t="shared" si="131"/>
        <v>0</v>
      </c>
      <c r="Z264" s="518">
        <f t="shared" si="131"/>
        <v>0</v>
      </c>
      <c r="AA264" s="518">
        <f t="shared" si="131"/>
        <v>0</v>
      </c>
      <c r="AB264" s="518">
        <f t="shared" si="131"/>
        <v>0</v>
      </c>
      <c r="AC264" s="518">
        <f t="shared" si="131"/>
        <v>0</v>
      </c>
      <c r="AD264" s="518">
        <f t="shared" si="131"/>
        <v>0</v>
      </c>
      <c r="AE264" s="518">
        <f t="shared" si="131"/>
        <v>0</v>
      </c>
      <c r="AF264" s="518">
        <f t="shared" si="131"/>
        <v>0</v>
      </c>
      <c r="AG264" s="518">
        <f t="shared" si="131"/>
        <v>0</v>
      </c>
      <c r="AH264" s="518">
        <f t="shared" si="131"/>
        <v>0</v>
      </c>
      <c r="AI264" s="518">
        <f t="shared" si="131"/>
        <v>0</v>
      </c>
      <c r="AJ264" s="518">
        <f t="shared" si="131"/>
        <v>0</v>
      </c>
      <c r="AK264" s="518">
        <f t="shared" si="131"/>
        <v>0</v>
      </c>
      <c r="AL264" s="518">
        <f t="shared" si="131"/>
        <v>0</v>
      </c>
      <c r="AM264" s="518">
        <f t="shared" si="131"/>
        <v>0</v>
      </c>
      <c r="AN264" s="518">
        <f t="shared" si="131"/>
        <v>0</v>
      </c>
      <c r="AO264" s="518">
        <f t="shared" si="131"/>
        <v>0</v>
      </c>
      <c r="AP264" s="518">
        <f t="shared" si="131"/>
        <v>0</v>
      </c>
      <c r="AQ264" s="518">
        <f t="shared" si="131"/>
        <v>0</v>
      </c>
      <c r="AR264" s="518">
        <f t="shared" si="131"/>
        <v>0</v>
      </c>
      <c r="AS264" s="518">
        <f t="shared" si="131"/>
        <v>0</v>
      </c>
      <c r="AT264" s="518">
        <f t="shared" si="131"/>
        <v>0</v>
      </c>
      <c r="AU264" s="518">
        <f t="shared" si="131"/>
        <v>0</v>
      </c>
      <c r="AV264" s="518">
        <f t="shared" si="131"/>
        <v>0</v>
      </c>
      <c r="AW264" s="518">
        <f t="shared" si="131"/>
        <v>0</v>
      </c>
      <c r="AX264" s="518">
        <f t="shared" si="131"/>
        <v>0</v>
      </c>
      <c r="AY264" s="518">
        <f t="shared" si="131"/>
        <v>0</v>
      </c>
      <c r="AZ264" s="518">
        <f t="shared" si="131"/>
        <v>0</v>
      </c>
      <c r="BA264" s="518">
        <f t="shared" si="131"/>
        <v>0</v>
      </c>
      <c r="BB264" s="518">
        <f t="shared" si="131"/>
        <v>0</v>
      </c>
      <c r="BC264" s="518">
        <f t="shared" si="131"/>
        <v>0</v>
      </c>
      <c r="BD264" s="518">
        <f t="shared" si="131"/>
        <v>0</v>
      </c>
      <c r="BE264" s="518">
        <f t="shared" si="131"/>
        <v>0</v>
      </c>
      <c r="BF264" s="518">
        <f t="shared" si="131"/>
        <v>0</v>
      </c>
      <c r="BG264" s="518">
        <f t="shared" si="131"/>
        <v>0</v>
      </c>
      <c r="BH264" s="518">
        <f t="shared" si="131"/>
        <v>0</v>
      </c>
      <c r="BI264" s="518">
        <f t="shared" si="131"/>
        <v>0</v>
      </c>
      <c r="BJ264" s="518">
        <f t="shared" si="131"/>
        <v>0</v>
      </c>
      <c r="BK264" s="518">
        <f t="shared" si="131"/>
        <v>0</v>
      </c>
      <c r="BL264" s="518">
        <f t="shared" si="131"/>
        <v>0</v>
      </c>
      <c r="BM264" s="518">
        <f t="shared" si="131"/>
        <v>0</v>
      </c>
      <c r="BN264" s="518">
        <f t="shared" si="131"/>
        <v>0</v>
      </c>
      <c r="BO264" s="518">
        <f t="shared" si="131"/>
        <v>0</v>
      </c>
      <c r="BP264" s="518">
        <f t="shared" si="131"/>
        <v>0</v>
      </c>
      <c r="BQ264" s="518">
        <f t="shared" si="131"/>
        <v>0</v>
      </c>
      <c r="BR264" s="518">
        <f t="shared" si="131"/>
        <v>0</v>
      </c>
      <c r="BS264" s="518">
        <f t="shared" ref="BS264:CS264" si="132">BS40</f>
        <v>0</v>
      </c>
      <c r="BT264" s="518">
        <f t="shared" si="132"/>
        <v>0</v>
      </c>
      <c r="BU264" s="518">
        <f t="shared" si="132"/>
        <v>0</v>
      </c>
      <c r="BV264" s="518">
        <f t="shared" si="132"/>
        <v>0</v>
      </c>
      <c r="BW264" s="518">
        <f t="shared" si="132"/>
        <v>0</v>
      </c>
      <c r="BX264" s="518">
        <f t="shared" si="132"/>
        <v>0</v>
      </c>
      <c r="BY264" s="518">
        <f t="shared" si="132"/>
        <v>0</v>
      </c>
      <c r="BZ264" s="518">
        <f t="shared" si="132"/>
        <v>0</v>
      </c>
      <c r="CA264" s="518">
        <f t="shared" si="132"/>
        <v>0</v>
      </c>
      <c r="CB264" s="518">
        <f t="shared" si="132"/>
        <v>0</v>
      </c>
      <c r="CC264" s="518">
        <f t="shared" si="132"/>
        <v>0</v>
      </c>
      <c r="CD264" s="518">
        <f t="shared" si="132"/>
        <v>0</v>
      </c>
      <c r="CE264" s="518">
        <f t="shared" si="132"/>
        <v>0</v>
      </c>
      <c r="CF264" s="518">
        <f t="shared" si="132"/>
        <v>0</v>
      </c>
      <c r="CG264" s="518">
        <f t="shared" si="132"/>
        <v>0</v>
      </c>
      <c r="CH264" s="518">
        <f t="shared" si="132"/>
        <v>0</v>
      </c>
      <c r="CI264" s="518">
        <f t="shared" si="132"/>
        <v>0</v>
      </c>
      <c r="CJ264" s="518">
        <f t="shared" si="132"/>
        <v>0</v>
      </c>
      <c r="CK264" s="518">
        <f t="shared" si="132"/>
        <v>0</v>
      </c>
      <c r="CL264" s="518">
        <f t="shared" si="132"/>
        <v>0</v>
      </c>
      <c r="CM264" s="518">
        <f t="shared" si="132"/>
        <v>0</v>
      </c>
      <c r="CN264" s="518">
        <f t="shared" si="132"/>
        <v>0</v>
      </c>
      <c r="CO264" s="518">
        <f t="shared" si="132"/>
        <v>0</v>
      </c>
      <c r="CP264" s="518">
        <f t="shared" si="132"/>
        <v>0</v>
      </c>
      <c r="CQ264" s="518">
        <f t="shared" si="132"/>
        <v>0</v>
      </c>
      <c r="CR264" s="518">
        <f t="shared" si="132"/>
        <v>0</v>
      </c>
      <c r="CS264" s="518">
        <f t="shared" si="132"/>
        <v>0</v>
      </c>
      <c r="CT264" s="70"/>
    </row>
    <row r="265" spans="3:102" s="69" customFormat="1" ht="13" hidden="1" x14ac:dyDescent="0.3">
      <c r="C265" s="89" t="str">
        <f>C44</f>
        <v>C. Total operating and maintenance costs</v>
      </c>
      <c r="D265" s="71"/>
      <c r="E265" s="517">
        <f>G265+NPV(G.Asm!$F$76,H265:INDEX(H265:CS265,RP))</f>
        <v>0</v>
      </c>
      <c r="F265" s="517">
        <f t="shared" si="126"/>
        <v>0</v>
      </c>
      <c r="G265" s="518">
        <f t="shared" ref="G265:BR265" si="133">G44</f>
        <v>0</v>
      </c>
      <c r="H265" s="518">
        <f t="shared" si="133"/>
        <v>0</v>
      </c>
      <c r="I265" s="518">
        <f t="shared" si="133"/>
        <v>0</v>
      </c>
      <c r="J265" s="518">
        <f t="shared" si="133"/>
        <v>0</v>
      </c>
      <c r="K265" s="518">
        <f t="shared" si="133"/>
        <v>0</v>
      </c>
      <c r="L265" s="518">
        <f t="shared" si="133"/>
        <v>0</v>
      </c>
      <c r="M265" s="518">
        <f t="shared" si="133"/>
        <v>0</v>
      </c>
      <c r="N265" s="518">
        <f t="shared" si="133"/>
        <v>0</v>
      </c>
      <c r="O265" s="518">
        <f t="shared" si="133"/>
        <v>0</v>
      </c>
      <c r="P265" s="518">
        <f t="shared" si="133"/>
        <v>0</v>
      </c>
      <c r="Q265" s="518">
        <f t="shared" si="133"/>
        <v>0</v>
      </c>
      <c r="R265" s="518">
        <f t="shared" si="133"/>
        <v>0</v>
      </c>
      <c r="S265" s="518">
        <f t="shared" si="133"/>
        <v>0</v>
      </c>
      <c r="T265" s="518">
        <f t="shared" si="133"/>
        <v>0</v>
      </c>
      <c r="U265" s="518">
        <f t="shared" si="133"/>
        <v>0</v>
      </c>
      <c r="V265" s="518">
        <f t="shared" si="133"/>
        <v>0</v>
      </c>
      <c r="W265" s="518">
        <f t="shared" si="133"/>
        <v>0</v>
      </c>
      <c r="X265" s="518">
        <f t="shared" si="133"/>
        <v>0</v>
      </c>
      <c r="Y265" s="518">
        <f t="shared" si="133"/>
        <v>0</v>
      </c>
      <c r="Z265" s="518">
        <f t="shared" si="133"/>
        <v>0</v>
      </c>
      <c r="AA265" s="518">
        <f t="shared" si="133"/>
        <v>0</v>
      </c>
      <c r="AB265" s="518">
        <f t="shared" si="133"/>
        <v>0</v>
      </c>
      <c r="AC265" s="518">
        <f t="shared" si="133"/>
        <v>0</v>
      </c>
      <c r="AD265" s="518">
        <f t="shared" si="133"/>
        <v>0</v>
      </c>
      <c r="AE265" s="518">
        <f t="shared" si="133"/>
        <v>0</v>
      </c>
      <c r="AF265" s="518">
        <f t="shared" si="133"/>
        <v>0</v>
      </c>
      <c r="AG265" s="518">
        <f t="shared" si="133"/>
        <v>0</v>
      </c>
      <c r="AH265" s="518">
        <f t="shared" si="133"/>
        <v>0</v>
      </c>
      <c r="AI265" s="518">
        <f t="shared" si="133"/>
        <v>0</v>
      </c>
      <c r="AJ265" s="518">
        <f t="shared" si="133"/>
        <v>0</v>
      </c>
      <c r="AK265" s="518">
        <f t="shared" si="133"/>
        <v>0</v>
      </c>
      <c r="AL265" s="518">
        <f t="shared" si="133"/>
        <v>0</v>
      </c>
      <c r="AM265" s="518">
        <f t="shared" si="133"/>
        <v>0</v>
      </c>
      <c r="AN265" s="518">
        <f t="shared" si="133"/>
        <v>0</v>
      </c>
      <c r="AO265" s="518">
        <f t="shared" si="133"/>
        <v>0</v>
      </c>
      <c r="AP265" s="518">
        <f t="shared" si="133"/>
        <v>0</v>
      </c>
      <c r="AQ265" s="518">
        <f t="shared" si="133"/>
        <v>0</v>
      </c>
      <c r="AR265" s="518">
        <f t="shared" si="133"/>
        <v>0</v>
      </c>
      <c r="AS265" s="518">
        <f t="shared" si="133"/>
        <v>0</v>
      </c>
      <c r="AT265" s="518">
        <f t="shared" si="133"/>
        <v>0</v>
      </c>
      <c r="AU265" s="518">
        <f t="shared" si="133"/>
        <v>0</v>
      </c>
      <c r="AV265" s="518">
        <f t="shared" si="133"/>
        <v>0</v>
      </c>
      <c r="AW265" s="518">
        <f t="shared" si="133"/>
        <v>0</v>
      </c>
      <c r="AX265" s="518">
        <f t="shared" si="133"/>
        <v>0</v>
      </c>
      <c r="AY265" s="518">
        <f t="shared" si="133"/>
        <v>0</v>
      </c>
      <c r="AZ265" s="518">
        <f t="shared" si="133"/>
        <v>0</v>
      </c>
      <c r="BA265" s="518">
        <f t="shared" si="133"/>
        <v>0</v>
      </c>
      <c r="BB265" s="518">
        <f t="shared" si="133"/>
        <v>0</v>
      </c>
      <c r="BC265" s="518">
        <f t="shared" si="133"/>
        <v>0</v>
      </c>
      <c r="BD265" s="518">
        <f t="shared" si="133"/>
        <v>0</v>
      </c>
      <c r="BE265" s="518">
        <f t="shared" si="133"/>
        <v>0</v>
      </c>
      <c r="BF265" s="518">
        <f t="shared" si="133"/>
        <v>0</v>
      </c>
      <c r="BG265" s="518">
        <f t="shared" si="133"/>
        <v>0</v>
      </c>
      <c r="BH265" s="518">
        <f t="shared" si="133"/>
        <v>0</v>
      </c>
      <c r="BI265" s="518">
        <f t="shared" si="133"/>
        <v>0</v>
      </c>
      <c r="BJ265" s="518">
        <f t="shared" si="133"/>
        <v>0</v>
      </c>
      <c r="BK265" s="518">
        <f t="shared" si="133"/>
        <v>0</v>
      </c>
      <c r="BL265" s="518">
        <f t="shared" si="133"/>
        <v>0</v>
      </c>
      <c r="BM265" s="518">
        <f t="shared" si="133"/>
        <v>0</v>
      </c>
      <c r="BN265" s="518">
        <f t="shared" si="133"/>
        <v>0</v>
      </c>
      <c r="BO265" s="518">
        <f t="shared" si="133"/>
        <v>0</v>
      </c>
      <c r="BP265" s="518">
        <f t="shared" si="133"/>
        <v>0</v>
      </c>
      <c r="BQ265" s="518">
        <f t="shared" si="133"/>
        <v>0</v>
      </c>
      <c r="BR265" s="518">
        <f t="shared" si="133"/>
        <v>0</v>
      </c>
      <c r="BS265" s="518">
        <f t="shared" ref="BS265:CS265" si="134">BS44</f>
        <v>0</v>
      </c>
      <c r="BT265" s="518">
        <f t="shared" si="134"/>
        <v>0</v>
      </c>
      <c r="BU265" s="518">
        <f t="shared" si="134"/>
        <v>0</v>
      </c>
      <c r="BV265" s="518">
        <f t="shared" si="134"/>
        <v>0</v>
      </c>
      <c r="BW265" s="518">
        <f t="shared" si="134"/>
        <v>0</v>
      </c>
      <c r="BX265" s="518">
        <f t="shared" si="134"/>
        <v>0</v>
      </c>
      <c r="BY265" s="518">
        <f t="shared" si="134"/>
        <v>0</v>
      </c>
      <c r="BZ265" s="518">
        <f t="shared" si="134"/>
        <v>0</v>
      </c>
      <c r="CA265" s="518">
        <f t="shared" si="134"/>
        <v>0</v>
      </c>
      <c r="CB265" s="518">
        <f t="shared" si="134"/>
        <v>0</v>
      </c>
      <c r="CC265" s="518">
        <f t="shared" si="134"/>
        <v>0</v>
      </c>
      <c r="CD265" s="518">
        <f t="shared" si="134"/>
        <v>0</v>
      </c>
      <c r="CE265" s="518">
        <f t="shared" si="134"/>
        <v>0</v>
      </c>
      <c r="CF265" s="518">
        <f t="shared" si="134"/>
        <v>0</v>
      </c>
      <c r="CG265" s="518">
        <f t="shared" si="134"/>
        <v>0</v>
      </c>
      <c r="CH265" s="518">
        <f t="shared" si="134"/>
        <v>0</v>
      </c>
      <c r="CI265" s="518">
        <f t="shared" si="134"/>
        <v>0</v>
      </c>
      <c r="CJ265" s="518">
        <f t="shared" si="134"/>
        <v>0</v>
      </c>
      <c r="CK265" s="518">
        <f t="shared" si="134"/>
        <v>0</v>
      </c>
      <c r="CL265" s="518">
        <f t="shared" si="134"/>
        <v>0</v>
      </c>
      <c r="CM265" s="518">
        <f t="shared" si="134"/>
        <v>0</v>
      </c>
      <c r="CN265" s="518">
        <f t="shared" si="134"/>
        <v>0</v>
      </c>
      <c r="CO265" s="518">
        <f t="shared" si="134"/>
        <v>0</v>
      </c>
      <c r="CP265" s="518">
        <f t="shared" si="134"/>
        <v>0</v>
      </c>
      <c r="CQ265" s="518">
        <f t="shared" si="134"/>
        <v>0</v>
      </c>
      <c r="CR265" s="518">
        <f t="shared" si="134"/>
        <v>0</v>
      </c>
      <c r="CS265" s="518">
        <f t="shared" si="134"/>
        <v>0</v>
      </c>
      <c r="CT265" s="70"/>
    </row>
    <row r="266" spans="3:102" s="69" customFormat="1" ht="13" hidden="1" x14ac:dyDescent="0.3">
      <c r="C266" s="89" t="str">
        <f>C71</f>
        <v>F. Total revenues</v>
      </c>
      <c r="D266" s="71"/>
      <c r="E266" s="517">
        <f>G266+NPV(G.Asm!$F$76,H266:INDEX(H266:CS266,RP))</f>
        <v>0</v>
      </c>
      <c r="F266" s="517">
        <f t="shared" si="126"/>
        <v>0</v>
      </c>
      <c r="G266" s="518">
        <f t="shared" ref="G266:BR266" si="135">G71</f>
        <v>0</v>
      </c>
      <c r="H266" s="518">
        <f t="shared" si="135"/>
        <v>0</v>
      </c>
      <c r="I266" s="518">
        <f t="shared" si="135"/>
        <v>0</v>
      </c>
      <c r="J266" s="518">
        <f t="shared" si="135"/>
        <v>0</v>
      </c>
      <c r="K266" s="518">
        <f t="shared" si="135"/>
        <v>0</v>
      </c>
      <c r="L266" s="518">
        <f t="shared" si="135"/>
        <v>0</v>
      </c>
      <c r="M266" s="518">
        <f t="shared" si="135"/>
        <v>0</v>
      </c>
      <c r="N266" s="518">
        <f t="shared" si="135"/>
        <v>0</v>
      </c>
      <c r="O266" s="518">
        <f t="shared" si="135"/>
        <v>0</v>
      </c>
      <c r="P266" s="518">
        <f t="shared" si="135"/>
        <v>0</v>
      </c>
      <c r="Q266" s="518">
        <f t="shared" si="135"/>
        <v>0</v>
      </c>
      <c r="R266" s="518">
        <f t="shared" si="135"/>
        <v>0</v>
      </c>
      <c r="S266" s="518">
        <f t="shared" si="135"/>
        <v>0</v>
      </c>
      <c r="T266" s="518">
        <f t="shared" si="135"/>
        <v>0</v>
      </c>
      <c r="U266" s="518">
        <f t="shared" si="135"/>
        <v>0</v>
      </c>
      <c r="V266" s="518">
        <f t="shared" si="135"/>
        <v>0</v>
      </c>
      <c r="W266" s="518">
        <f t="shared" si="135"/>
        <v>0</v>
      </c>
      <c r="X266" s="518">
        <f t="shared" si="135"/>
        <v>0</v>
      </c>
      <c r="Y266" s="518">
        <f t="shared" si="135"/>
        <v>0</v>
      </c>
      <c r="Z266" s="518">
        <f t="shared" si="135"/>
        <v>0</v>
      </c>
      <c r="AA266" s="518">
        <f t="shared" si="135"/>
        <v>0</v>
      </c>
      <c r="AB266" s="518">
        <f t="shared" si="135"/>
        <v>0</v>
      </c>
      <c r="AC266" s="518">
        <f t="shared" si="135"/>
        <v>0</v>
      </c>
      <c r="AD266" s="518">
        <f t="shared" si="135"/>
        <v>0</v>
      </c>
      <c r="AE266" s="518">
        <f t="shared" si="135"/>
        <v>0</v>
      </c>
      <c r="AF266" s="518">
        <f t="shared" si="135"/>
        <v>0</v>
      </c>
      <c r="AG266" s="518">
        <f t="shared" si="135"/>
        <v>0</v>
      </c>
      <c r="AH266" s="518">
        <f t="shared" si="135"/>
        <v>0</v>
      </c>
      <c r="AI266" s="518">
        <f t="shared" si="135"/>
        <v>0</v>
      </c>
      <c r="AJ266" s="518">
        <f t="shared" si="135"/>
        <v>0</v>
      </c>
      <c r="AK266" s="518">
        <f t="shared" si="135"/>
        <v>0</v>
      </c>
      <c r="AL266" s="518">
        <f t="shared" si="135"/>
        <v>0</v>
      </c>
      <c r="AM266" s="518">
        <f t="shared" si="135"/>
        <v>0</v>
      </c>
      <c r="AN266" s="518">
        <f t="shared" si="135"/>
        <v>0</v>
      </c>
      <c r="AO266" s="518">
        <f t="shared" si="135"/>
        <v>0</v>
      </c>
      <c r="AP266" s="518">
        <f t="shared" si="135"/>
        <v>0</v>
      </c>
      <c r="AQ266" s="518">
        <f t="shared" si="135"/>
        <v>0</v>
      </c>
      <c r="AR266" s="518">
        <f t="shared" si="135"/>
        <v>0</v>
      </c>
      <c r="AS266" s="518">
        <f t="shared" si="135"/>
        <v>0</v>
      </c>
      <c r="AT266" s="518">
        <f t="shared" si="135"/>
        <v>0</v>
      </c>
      <c r="AU266" s="518">
        <f t="shared" si="135"/>
        <v>0</v>
      </c>
      <c r="AV266" s="518">
        <f t="shared" si="135"/>
        <v>0</v>
      </c>
      <c r="AW266" s="518">
        <f t="shared" si="135"/>
        <v>0</v>
      </c>
      <c r="AX266" s="518">
        <f t="shared" si="135"/>
        <v>0</v>
      </c>
      <c r="AY266" s="518">
        <f t="shared" si="135"/>
        <v>0</v>
      </c>
      <c r="AZ266" s="518">
        <f t="shared" si="135"/>
        <v>0</v>
      </c>
      <c r="BA266" s="518">
        <f t="shared" si="135"/>
        <v>0</v>
      </c>
      <c r="BB266" s="518">
        <f t="shared" si="135"/>
        <v>0</v>
      </c>
      <c r="BC266" s="518">
        <f t="shared" si="135"/>
        <v>0</v>
      </c>
      <c r="BD266" s="518">
        <f t="shared" si="135"/>
        <v>0</v>
      </c>
      <c r="BE266" s="518">
        <f t="shared" si="135"/>
        <v>0</v>
      </c>
      <c r="BF266" s="518">
        <f t="shared" si="135"/>
        <v>0</v>
      </c>
      <c r="BG266" s="518">
        <f t="shared" si="135"/>
        <v>0</v>
      </c>
      <c r="BH266" s="518">
        <f t="shared" si="135"/>
        <v>0</v>
      </c>
      <c r="BI266" s="518">
        <f t="shared" si="135"/>
        <v>0</v>
      </c>
      <c r="BJ266" s="518">
        <f t="shared" si="135"/>
        <v>0</v>
      </c>
      <c r="BK266" s="518">
        <f t="shared" si="135"/>
        <v>0</v>
      </c>
      <c r="BL266" s="518">
        <f t="shared" si="135"/>
        <v>0</v>
      </c>
      <c r="BM266" s="518">
        <f t="shared" si="135"/>
        <v>0</v>
      </c>
      <c r="BN266" s="518">
        <f t="shared" si="135"/>
        <v>0</v>
      </c>
      <c r="BO266" s="518">
        <f t="shared" si="135"/>
        <v>0</v>
      </c>
      <c r="BP266" s="518">
        <f t="shared" si="135"/>
        <v>0</v>
      </c>
      <c r="BQ266" s="518">
        <f t="shared" si="135"/>
        <v>0</v>
      </c>
      <c r="BR266" s="518">
        <f t="shared" si="135"/>
        <v>0</v>
      </c>
      <c r="BS266" s="518">
        <f t="shared" ref="BS266:CS266" si="136">BS71</f>
        <v>0</v>
      </c>
      <c r="BT266" s="518">
        <f t="shared" si="136"/>
        <v>0</v>
      </c>
      <c r="BU266" s="518">
        <f t="shared" si="136"/>
        <v>0</v>
      </c>
      <c r="BV266" s="518">
        <f t="shared" si="136"/>
        <v>0</v>
      </c>
      <c r="BW266" s="518">
        <f t="shared" si="136"/>
        <v>0</v>
      </c>
      <c r="BX266" s="518">
        <f t="shared" si="136"/>
        <v>0</v>
      </c>
      <c r="BY266" s="518">
        <f t="shared" si="136"/>
        <v>0</v>
      </c>
      <c r="BZ266" s="518">
        <f t="shared" si="136"/>
        <v>0</v>
      </c>
      <c r="CA266" s="518">
        <f t="shared" si="136"/>
        <v>0</v>
      </c>
      <c r="CB266" s="518">
        <f t="shared" si="136"/>
        <v>0</v>
      </c>
      <c r="CC266" s="518">
        <f t="shared" si="136"/>
        <v>0</v>
      </c>
      <c r="CD266" s="518">
        <f t="shared" si="136"/>
        <v>0</v>
      </c>
      <c r="CE266" s="518">
        <f t="shared" si="136"/>
        <v>0</v>
      </c>
      <c r="CF266" s="518">
        <f t="shared" si="136"/>
        <v>0</v>
      </c>
      <c r="CG266" s="518">
        <f t="shared" si="136"/>
        <v>0</v>
      </c>
      <c r="CH266" s="518">
        <f t="shared" si="136"/>
        <v>0</v>
      </c>
      <c r="CI266" s="518">
        <f t="shared" si="136"/>
        <v>0</v>
      </c>
      <c r="CJ266" s="518">
        <f t="shared" si="136"/>
        <v>0</v>
      </c>
      <c r="CK266" s="518">
        <f t="shared" si="136"/>
        <v>0</v>
      </c>
      <c r="CL266" s="518">
        <f t="shared" si="136"/>
        <v>0</v>
      </c>
      <c r="CM266" s="518">
        <f t="shared" si="136"/>
        <v>0</v>
      </c>
      <c r="CN266" s="518">
        <f t="shared" si="136"/>
        <v>0</v>
      </c>
      <c r="CO266" s="518">
        <f t="shared" si="136"/>
        <v>0</v>
      </c>
      <c r="CP266" s="518">
        <f t="shared" si="136"/>
        <v>0</v>
      </c>
      <c r="CQ266" s="518">
        <f t="shared" si="136"/>
        <v>0</v>
      </c>
      <c r="CR266" s="518">
        <f t="shared" si="136"/>
        <v>0</v>
      </c>
      <c r="CS266" s="518">
        <f t="shared" si="136"/>
        <v>0</v>
      </c>
      <c r="CT266" s="70"/>
    </row>
    <row r="267" spans="3:102" s="69" customFormat="1" ht="13" hidden="1" x14ac:dyDescent="0.3">
      <c r="C267" s="89" t="str">
        <f>"VAT of "&amp;C10</f>
        <v>VAT of A.1. Total Initial investment costs</v>
      </c>
      <c r="D267" s="71"/>
      <c r="E267" s="517">
        <f>G267+NPV(G.Asm!$F$76,H267:INDEX(H267:CS267,RP))</f>
        <v>0</v>
      </c>
      <c r="F267" s="517">
        <f t="shared" si="126"/>
        <v>0</v>
      </c>
      <c r="G267" s="518">
        <f>G10*G.Asm!$F$38*G$152</f>
        <v>0</v>
      </c>
      <c r="H267" s="518">
        <f>H10*G.Asm!$F$38*H$152</f>
        <v>0</v>
      </c>
      <c r="I267" s="518">
        <f>I10*G.Asm!$F$38*I$152</f>
        <v>0</v>
      </c>
      <c r="J267" s="518">
        <f>J10*G.Asm!$F$38*J$152</f>
        <v>0</v>
      </c>
      <c r="K267" s="518">
        <f>K10*G.Asm!$F$38*K$152</f>
        <v>0</v>
      </c>
      <c r="L267" s="518">
        <f>L10*G.Asm!$F$38*L$152</f>
        <v>0</v>
      </c>
      <c r="M267" s="518">
        <f>M10*G.Asm!$F$38*M$152</f>
        <v>0</v>
      </c>
      <c r="N267" s="518">
        <f>N10*G.Asm!$F$38*N$152</f>
        <v>0</v>
      </c>
      <c r="O267" s="518">
        <f>O10*G.Asm!$F$38*O$152</f>
        <v>0</v>
      </c>
      <c r="P267" s="518">
        <f>P10*G.Asm!$F$38*P$152</f>
        <v>0</v>
      </c>
      <c r="Q267" s="518">
        <f>Q10*G.Asm!$F$38*Q$152</f>
        <v>0</v>
      </c>
      <c r="R267" s="518">
        <f>R10*G.Asm!$F$38*R$152</f>
        <v>0</v>
      </c>
      <c r="S267" s="518">
        <f>S10*G.Asm!$F$38*S$152</f>
        <v>0</v>
      </c>
      <c r="T267" s="518">
        <f>T10*G.Asm!$F$38*T$152</f>
        <v>0</v>
      </c>
      <c r="U267" s="518">
        <f>U10*G.Asm!$F$38*U$152</f>
        <v>0</v>
      </c>
      <c r="V267" s="518">
        <f>V10*G.Asm!$F$38*V$152</f>
        <v>0</v>
      </c>
      <c r="W267" s="518">
        <f>W10*G.Asm!$F$38*W$152</f>
        <v>0</v>
      </c>
      <c r="X267" s="518">
        <f>X10*G.Asm!$F$38*X$152</f>
        <v>0</v>
      </c>
      <c r="Y267" s="518">
        <f>Y10*G.Asm!$F$38*Y$152</f>
        <v>0</v>
      </c>
      <c r="Z267" s="518">
        <f>Z10*G.Asm!$F$38*Z$152</f>
        <v>0</v>
      </c>
      <c r="AA267" s="518">
        <f>AA10*G.Asm!$F$38*AA$152</f>
        <v>0</v>
      </c>
      <c r="AB267" s="518">
        <f>AB10*G.Asm!$F$38*AB$152</f>
        <v>0</v>
      </c>
      <c r="AC267" s="518">
        <f>AC10*G.Asm!$F$38*AC$152</f>
        <v>0</v>
      </c>
      <c r="AD267" s="518">
        <f>AD10*G.Asm!$F$38*AD$152</f>
        <v>0</v>
      </c>
      <c r="AE267" s="518">
        <f>AE10*G.Asm!$F$38*AE$152</f>
        <v>0</v>
      </c>
      <c r="AF267" s="518">
        <f>AF10*G.Asm!$F$38*AF$152</f>
        <v>0</v>
      </c>
      <c r="AG267" s="518">
        <f>AG10*G.Asm!$F$38*AG$152</f>
        <v>0</v>
      </c>
      <c r="AH267" s="518">
        <f>AH10*G.Asm!$F$38*AH$152</f>
        <v>0</v>
      </c>
      <c r="AI267" s="518">
        <f>AI10*G.Asm!$F$38*AI$152</f>
        <v>0</v>
      </c>
      <c r="AJ267" s="518">
        <f>AJ10*G.Asm!$F$38*AJ$152</f>
        <v>0</v>
      </c>
      <c r="AK267" s="518">
        <f>AK10*G.Asm!$F$38*AK$152</f>
        <v>0</v>
      </c>
      <c r="AL267" s="518">
        <f>AL10*G.Asm!$F$38*AL$152</f>
        <v>0</v>
      </c>
      <c r="AM267" s="518">
        <f>AM10*G.Asm!$F$38*AM$152</f>
        <v>0</v>
      </c>
      <c r="AN267" s="518">
        <f>AN10*G.Asm!$F$38*AN$152</f>
        <v>0</v>
      </c>
      <c r="AO267" s="518">
        <f>AO10*G.Asm!$F$38*AO$152</f>
        <v>0</v>
      </c>
      <c r="AP267" s="518">
        <f>AP10*G.Asm!$F$38*AP$152</f>
        <v>0</v>
      </c>
      <c r="AQ267" s="518">
        <f>AQ10*G.Asm!$F$38*AQ$152</f>
        <v>0</v>
      </c>
      <c r="AR267" s="518">
        <f>AR10*G.Asm!$F$38*AR$152</f>
        <v>0</v>
      </c>
      <c r="AS267" s="518">
        <f>AS10*G.Asm!$F$38*AS$152</f>
        <v>0</v>
      </c>
      <c r="AT267" s="518">
        <f>AT10*G.Asm!$F$38*AT$152</f>
        <v>0</v>
      </c>
      <c r="AU267" s="518">
        <f>AU10*G.Asm!$F$38*AU$152</f>
        <v>0</v>
      </c>
      <c r="AV267" s="518">
        <f>AV10*G.Asm!$F$38*AV$152</f>
        <v>0</v>
      </c>
      <c r="AW267" s="518">
        <f>AW10*G.Asm!$F$38*AW$152</f>
        <v>0</v>
      </c>
      <c r="AX267" s="518">
        <f>AX10*G.Asm!$F$38*AX$152</f>
        <v>0</v>
      </c>
      <c r="AY267" s="518">
        <f>AY10*G.Asm!$F$38*AY$152</f>
        <v>0</v>
      </c>
      <c r="AZ267" s="518">
        <f>AZ10*G.Asm!$F$38*AZ$152</f>
        <v>0</v>
      </c>
      <c r="BA267" s="518">
        <f>BA10*G.Asm!$F$38*BA$152</f>
        <v>0</v>
      </c>
      <c r="BB267" s="518">
        <f>BB10*G.Asm!$F$38*BB$152</f>
        <v>0</v>
      </c>
      <c r="BC267" s="518">
        <f>BC10*G.Asm!$F$38*BC$152</f>
        <v>0</v>
      </c>
      <c r="BD267" s="518">
        <f>BD10*G.Asm!$F$38*BD$152</f>
        <v>0</v>
      </c>
      <c r="BE267" s="518">
        <f>BE10*G.Asm!$F$38*BE$152</f>
        <v>0</v>
      </c>
      <c r="BF267" s="518">
        <f>BF10*G.Asm!$F$38*BF$152</f>
        <v>0</v>
      </c>
      <c r="BG267" s="518">
        <f>BG10*G.Asm!$F$38*BG$152</f>
        <v>0</v>
      </c>
      <c r="BH267" s="518">
        <f>BH10*G.Asm!$F$38*BH$152</f>
        <v>0</v>
      </c>
      <c r="BI267" s="518">
        <f>BI10*G.Asm!$F$38*BI$152</f>
        <v>0</v>
      </c>
      <c r="BJ267" s="518">
        <f>BJ10*G.Asm!$F$38*BJ$152</f>
        <v>0</v>
      </c>
      <c r="BK267" s="518">
        <f>BK10*G.Asm!$F$38*BK$152</f>
        <v>0</v>
      </c>
      <c r="BL267" s="518">
        <f>BL10*G.Asm!$F$38*BL$152</f>
        <v>0</v>
      </c>
      <c r="BM267" s="518">
        <f>BM10*G.Asm!$F$38*BM$152</f>
        <v>0</v>
      </c>
      <c r="BN267" s="518">
        <f>BN10*G.Asm!$F$38*BN$152</f>
        <v>0</v>
      </c>
      <c r="BO267" s="518">
        <f>BO10*G.Asm!$F$38*BO$152</f>
        <v>0</v>
      </c>
      <c r="BP267" s="518">
        <f>BP10*G.Asm!$F$38*BP$152</f>
        <v>0</v>
      </c>
      <c r="BQ267" s="518">
        <f>BQ10*G.Asm!$F$38*BQ$152</f>
        <v>0</v>
      </c>
      <c r="BR267" s="518">
        <f>BR10*G.Asm!$F$38*BR$152</f>
        <v>0</v>
      </c>
      <c r="BS267" s="518">
        <f>BS10*G.Asm!$F$38*BS$152</f>
        <v>0</v>
      </c>
      <c r="BT267" s="518">
        <f>BT10*G.Asm!$F$38*BT$152</f>
        <v>0</v>
      </c>
      <c r="BU267" s="518">
        <f>BU10*G.Asm!$F$38*BU$152</f>
        <v>0</v>
      </c>
      <c r="BV267" s="518">
        <f>BV10*G.Asm!$F$38*BV$152</f>
        <v>0</v>
      </c>
      <c r="BW267" s="518">
        <f>BW10*G.Asm!$F$38*BW$152</f>
        <v>0</v>
      </c>
      <c r="BX267" s="518">
        <f>BX10*G.Asm!$F$38*BX$152</f>
        <v>0</v>
      </c>
      <c r="BY267" s="518">
        <f>BY10*G.Asm!$F$38*BY$152</f>
        <v>0</v>
      </c>
      <c r="BZ267" s="518">
        <f>BZ10*G.Asm!$F$38*BZ$152</f>
        <v>0</v>
      </c>
      <c r="CA267" s="518">
        <f>CA10*G.Asm!$F$38*CA$152</f>
        <v>0</v>
      </c>
      <c r="CB267" s="518">
        <f>CB10*G.Asm!$F$38*CB$152</f>
        <v>0</v>
      </c>
      <c r="CC267" s="518">
        <f>CC10*G.Asm!$F$38*CC$152</f>
        <v>0</v>
      </c>
      <c r="CD267" s="518">
        <f>CD10*G.Asm!$F$38*CD$152</f>
        <v>0</v>
      </c>
      <c r="CE267" s="518">
        <f>CE10*G.Asm!$F$38*CE$152</f>
        <v>0</v>
      </c>
      <c r="CF267" s="518">
        <f>CF10*G.Asm!$F$38*CF$152</f>
        <v>0</v>
      </c>
      <c r="CG267" s="518">
        <f>CG10*G.Asm!$F$38*CG$152</f>
        <v>0</v>
      </c>
      <c r="CH267" s="518">
        <f>CH10*G.Asm!$F$38*CH$152</f>
        <v>0</v>
      </c>
      <c r="CI267" s="518">
        <f>CI10*G.Asm!$F$38*CI$152</f>
        <v>0</v>
      </c>
      <c r="CJ267" s="518">
        <f>CJ10*G.Asm!$F$38*CJ$152</f>
        <v>0</v>
      </c>
      <c r="CK267" s="518">
        <f>CK10*G.Asm!$F$38*CK$152</f>
        <v>0</v>
      </c>
      <c r="CL267" s="518">
        <f>CL10*G.Asm!$F$38*CL$152</f>
        <v>0</v>
      </c>
      <c r="CM267" s="518">
        <f>CM10*G.Asm!$F$38*CM$152</f>
        <v>0</v>
      </c>
      <c r="CN267" s="518">
        <f>CN10*G.Asm!$F$38*CN$152</f>
        <v>0</v>
      </c>
      <c r="CO267" s="518">
        <f>CO10*G.Asm!$F$38*CO$152</f>
        <v>0</v>
      </c>
      <c r="CP267" s="518">
        <f>CP10*G.Asm!$F$38*CP$152</f>
        <v>0</v>
      </c>
      <c r="CQ267" s="518">
        <f>CQ10*G.Asm!$F$38*CQ$152</f>
        <v>0</v>
      </c>
      <c r="CR267" s="518">
        <f>CR10*G.Asm!$F$38*CR$152</f>
        <v>0</v>
      </c>
      <c r="CS267" s="518">
        <f>CS10*G.Asm!$F$38*CS$152</f>
        <v>0</v>
      </c>
      <c r="CT267" s="70"/>
    </row>
    <row r="268" spans="3:102" s="69" customFormat="1" ht="13" hidden="1" x14ac:dyDescent="0.3">
      <c r="C268" s="89" t="str">
        <f>"VAT of "&amp;C26</f>
        <v>VAT of A.2. Total replacement costs (reinvestment costs)</v>
      </c>
      <c r="D268" s="71"/>
      <c r="E268" s="517">
        <f>G268+NPV(G.Asm!$F$76,H268:INDEX(H268:CS268,RP))</f>
        <v>0</v>
      </c>
      <c r="F268" s="517">
        <f t="shared" si="126"/>
        <v>0</v>
      </c>
      <c r="G268" s="518">
        <f>G26*G.Asm!$F$38*G$152</f>
        <v>0</v>
      </c>
      <c r="H268" s="518">
        <f>H26*G.Asm!$F$38*H$152</f>
        <v>0</v>
      </c>
      <c r="I268" s="518">
        <f>I26*G.Asm!$F$38*I$152</f>
        <v>0</v>
      </c>
      <c r="J268" s="518">
        <f>J26*G.Asm!$F$38*J$152</f>
        <v>0</v>
      </c>
      <c r="K268" s="518">
        <f>K26*G.Asm!$F$38*K$152</f>
        <v>0</v>
      </c>
      <c r="L268" s="518">
        <f>L26*G.Asm!$F$38*L$152</f>
        <v>0</v>
      </c>
      <c r="M268" s="518">
        <f>M26*G.Asm!$F$38*M$152</f>
        <v>0</v>
      </c>
      <c r="N268" s="518">
        <f>N26*G.Asm!$F$38*N$152</f>
        <v>0</v>
      </c>
      <c r="O268" s="518">
        <f>O26*G.Asm!$F$38*O$152</f>
        <v>0</v>
      </c>
      <c r="P268" s="518">
        <f>P26*G.Asm!$F$38*P$152</f>
        <v>0</v>
      </c>
      <c r="Q268" s="518">
        <f>Q26*G.Asm!$F$38*Q$152</f>
        <v>0</v>
      </c>
      <c r="R268" s="518">
        <f>R26*G.Asm!$F$38*R$152</f>
        <v>0</v>
      </c>
      <c r="S268" s="518">
        <f>S26*G.Asm!$F$38*S$152</f>
        <v>0</v>
      </c>
      <c r="T268" s="518">
        <f>T26*G.Asm!$F$38*T$152</f>
        <v>0</v>
      </c>
      <c r="U268" s="518">
        <f>U26*G.Asm!$F$38*U$152</f>
        <v>0</v>
      </c>
      <c r="V268" s="518">
        <f>V26*G.Asm!$F$38*V$152</f>
        <v>0</v>
      </c>
      <c r="W268" s="518">
        <f>W26*G.Asm!$F$38*W$152</f>
        <v>0</v>
      </c>
      <c r="X268" s="518">
        <f>X26*G.Asm!$F$38*X$152</f>
        <v>0</v>
      </c>
      <c r="Y268" s="518">
        <f>Y26*G.Asm!$F$38*Y$152</f>
        <v>0</v>
      </c>
      <c r="Z268" s="518">
        <f>Z26*G.Asm!$F$38*Z$152</f>
        <v>0</v>
      </c>
      <c r="AA268" s="518">
        <f>AA26*G.Asm!$F$38*AA$152</f>
        <v>0</v>
      </c>
      <c r="AB268" s="518">
        <f>AB26*G.Asm!$F$38*AB$152</f>
        <v>0</v>
      </c>
      <c r="AC268" s="518">
        <f>AC26*G.Asm!$F$38*AC$152</f>
        <v>0</v>
      </c>
      <c r="AD268" s="518">
        <f>AD26*G.Asm!$F$38*AD$152</f>
        <v>0</v>
      </c>
      <c r="AE268" s="518">
        <f>AE26*G.Asm!$F$38*AE$152</f>
        <v>0</v>
      </c>
      <c r="AF268" s="518">
        <f>AF26*G.Asm!$F$38*AF$152</f>
        <v>0</v>
      </c>
      <c r="AG268" s="518">
        <f>AG26*G.Asm!$F$38*AG$152</f>
        <v>0</v>
      </c>
      <c r="AH268" s="518">
        <f>AH26*G.Asm!$F$38*AH$152</f>
        <v>0</v>
      </c>
      <c r="AI268" s="518">
        <f>AI26*G.Asm!$F$38*AI$152</f>
        <v>0</v>
      </c>
      <c r="AJ268" s="518">
        <f>AJ26*G.Asm!$F$38*AJ$152</f>
        <v>0</v>
      </c>
      <c r="AK268" s="518">
        <f>AK26*G.Asm!$F$38*AK$152</f>
        <v>0</v>
      </c>
      <c r="AL268" s="518">
        <f>AL26*G.Asm!$F$38*AL$152</f>
        <v>0</v>
      </c>
      <c r="AM268" s="518">
        <f>AM26*G.Asm!$F$38*AM$152</f>
        <v>0</v>
      </c>
      <c r="AN268" s="518">
        <f>AN26*G.Asm!$F$38*AN$152</f>
        <v>0</v>
      </c>
      <c r="AO268" s="518">
        <f>AO26*G.Asm!$F$38*AO$152</f>
        <v>0</v>
      </c>
      <c r="AP268" s="518">
        <f>AP26*G.Asm!$F$38*AP$152</f>
        <v>0</v>
      </c>
      <c r="AQ268" s="518">
        <f>AQ26*G.Asm!$F$38*AQ$152</f>
        <v>0</v>
      </c>
      <c r="AR268" s="518">
        <f>AR26*G.Asm!$F$38*AR$152</f>
        <v>0</v>
      </c>
      <c r="AS268" s="518">
        <f>AS26*G.Asm!$F$38*AS$152</f>
        <v>0</v>
      </c>
      <c r="AT268" s="518">
        <f>AT26*G.Asm!$F$38*AT$152</f>
        <v>0</v>
      </c>
      <c r="AU268" s="518">
        <f>AU26*G.Asm!$F$38*AU$152</f>
        <v>0</v>
      </c>
      <c r="AV268" s="518">
        <f>AV26*G.Asm!$F$38*AV$152</f>
        <v>0</v>
      </c>
      <c r="AW268" s="518">
        <f>AW26*G.Asm!$F$38*AW$152</f>
        <v>0</v>
      </c>
      <c r="AX268" s="518">
        <f>AX26*G.Asm!$F$38*AX$152</f>
        <v>0</v>
      </c>
      <c r="AY268" s="518">
        <f>AY26*G.Asm!$F$38*AY$152</f>
        <v>0</v>
      </c>
      <c r="AZ268" s="518">
        <f>AZ26*G.Asm!$F$38*AZ$152</f>
        <v>0</v>
      </c>
      <c r="BA268" s="518">
        <f>BA26*G.Asm!$F$38*BA$152</f>
        <v>0</v>
      </c>
      <c r="BB268" s="518">
        <f>BB26*G.Asm!$F$38*BB$152</f>
        <v>0</v>
      </c>
      <c r="BC268" s="518">
        <f>BC26*G.Asm!$F$38*BC$152</f>
        <v>0</v>
      </c>
      <c r="BD268" s="518">
        <f>BD26*G.Asm!$F$38*BD$152</f>
        <v>0</v>
      </c>
      <c r="BE268" s="518">
        <f>BE26*G.Asm!$F$38*BE$152</f>
        <v>0</v>
      </c>
      <c r="BF268" s="518">
        <f>BF26*G.Asm!$F$38*BF$152</f>
        <v>0</v>
      </c>
      <c r="BG268" s="518">
        <f>BG26*G.Asm!$F$38*BG$152</f>
        <v>0</v>
      </c>
      <c r="BH268" s="518">
        <f>BH26*G.Asm!$F$38*BH$152</f>
        <v>0</v>
      </c>
      <c r="BI268" s="518">
        <f>BI26*G.Asm!$F$38*BI$152</f>
        <v>0</v>
      </c>
      <c r="BJ268" s="518">
        <f>BJ26*G.Asm!$F$38*BJ$152</f>
        <v>0</v>
      </c>
      <c r="BK268" s="518">
        <f>BK26*G.Asm!$F$38*BK$152</f>
        <v>0</v>
      </c>
      <c r="BL268" s="518">
        <f>BL26*G.Asm!$F$38*BL$152</f>
        <v>0</v>
      </c>
      <c r="BM268" s="518">
        <f>BM26*G.Asm!$F$38*BM$152</f>
        <v>0</v>
      </c>
      <c r="BN268" s="518">
        <f>BN26*G.Asm!$F$38*BN$152</f>
        <v>0</v>
      </c>
      <c r="BO268" s="518">
        <f>BO26*G.Asm!$F$38*BO$152</f>
        <v>0</v>
      </c>
      <c r="BP268" s="518">
        <f>BP26*G.Asm!$F$38*BP$152</f>
        <v>0</v>
      </c>
      <c r="BQ268" s="518">
        <f>BQ26*G.Asm!$F$38*BQ$152</f>
        <v>0</v>
      </c>
      <c r="BR268" s="518">
        <f>BR26*G.Asm!$F$38*BR$152</f>
        <v>0</v>
      </c>
      <c r="BS268" s="518">
        <f>BS26*G.Asm!$F$38*BS$152</f>
        <v>0</v>
      </c>
      <c r="BT268" s="518">
        <f>BT26*G.Asm!$F$38*BT$152</f>
        <v>0</v>
      </c>
      <c r="BU268" s="518">
        <f>BU26*G.Asm!$F$38*BU$152</f>
        <v>0</v>
      </c>
      <c r="BV268" s="518">
        <f>BV26*G.Asm!$F$38*BV$152</f>
        <v>0</v>
      </c>
      <c r="BW268" s="518">
        <f>BW26*G.Asm!$F$38*BW$152</f>
        <v>0</v>
      </c>
      <c r="BX268" s="518">
        <f>BX26*G.Asm!$F$38*BX$152</f>
        <v>0</v>
      </c>
      <c r="BY268" s="518">
        <f>BY26*G.Asm!$F$38*BY$152</f>
        <v>0</v>
      </c>
      <c r="BZ268" s="518">
        <f>BZ26*G.Asm!$F$38*BZ$152</f>
        <v>0</v>
      </c>
      <c r="CA268" s="518">
        <f>CA26*G.Asm!$F$38*CA$152</f>
        <v>0</v>
      </c>
      <c r="CB268" s="518">
        <f>CB26*G.Asm!$F$38*CB$152</f>
        <v>0</v>
      </c>
      <c r="CC268" s="518">
        <f>CC26*G.Asm!$F$38*CC$152</f>
        <v>0</v>
      </c>
      <c r="CD268" s="518">
        <f>CD26*G.Asm!$F$38*CD$152</f>
        <v>0</v>
      </c>
      <c r="CE268" s="518">
        <f>CE26*G.Asm!$F$38*CE$152</f>
        <v>0</v>
      </c>
      <c r="CF268" s="518">
        <f>CF26*G.Asm!$F$38*CF$152</f>
        <v>0</v>
      </c>
      <c r="CG268" s="518">
        <f>CG26*G.Asm!$F$38*CG$152</f>
        <v>0</v>
      </c>
      <c r="CH268" s="518">
        <f>CH26*G.Asm!$F$38*CH$152</f>
        <v>0</v>
      </c>
      <c r="CI268" s="518">
        <f>CI26*G.Asm!$F$38*CI$152</f>
        <v>0</v>
      </c>
      <c r="CJ268" s="518">
        <f>CJ26*G.Asm!$F$38*CJ$152</f>
        <v>0</v>
      </c>
      <c r="CK268" s="518">
        <f>CK26*G.Asm!$F$38*CK$152</f>
        <v>0</v>
      </c>
      <c r="CL268" s="518">
        <f>CL26*G.Asm!$F$38*CL$152</f>
        <v>0</v>
      </c>
      <c r="CM268" s="518">
        <f>CM26*G.Asm!$F$38*CM$152</f>
        <v>0</v>
      </c>
      <c r="CN268" s="518">
        <f>CN26*G.Asm!$F$38*CN$152</f>
        <v>0</v>
      </c>
      <c r="CO268" s="518">
        <f>CO26*G.Asm!$F$38*CO$152</f>
        <v>0</v>
      </c>
      <c r="CP268" s="518">
        <f>CP26*G.Asm!$F$38*CP$152</f>
        <v>0</v>
      </c>
      <c r="CQ268" s="518">
        <f>CQ26*G.Asm!$F$38*CQ$152</f>
        <v>0</v>
      </c>
      <c r="CR268" s="518">
        <f>CR26*G.Asm!$F$38*CR$152</f>
        <v>0</v>
      </c>
      <c r="CS268" s="518">
        <f>CS26*G.Asm!$F$38*CS$152</f>
        <v>0</v>
      </c>
      <c r="CT268" s="70"/>
    </row>
    <row r="269" spans="3:102" s="5" customFormat="1" ht="13" hidden="1" x14ac:dyDescent="0.3">
      <c r="C269" s="89" t="str">
        <f>C256</f>
        <v>VAT of B. Residual value</v>
      </c>
      <c r="D269" s="3"/>
      <c r="E269" s="517">
        <f>G269+NPV(G.Asm!$F$76,H269:INDEX(H269:CS269,RP))</f>
        <v>0</v>
      </c>
      <c r="F269" s="517">
        <f t="shared" si="126"/>
        <v>0</v>
      </c>
      <c r="G269" s="518">
        <f t="shared" ref="G269:BR270" si="137">G256</f>
        <v>0</v>
      </c>
      <c r="H269" s="518">
        <f t="shared" si="137"/>
        <v>0</v>
      </c>
      <c r="I269" s="518">
        <f t="shared" si="137"/>
        <v>0</v>
      </c>
      <c r="J269" s="518">
        <f t="shared" si="137"/>
        <v>0</v>
      </c>
      <c r="K269" s="518">
        <f t="shared" si="137"/>
        <v>0</v>
      </c>
      <c r="L269" s="518">
        <f t="shared" si="137"/>
        <v>0</v>
      </c>
      <c r="M269" s="518">
        <f t="shared" si="137"/>
        <v>0</v>
      </c>
      <c r="N269" s="518">
        <f t="shared" si="137"/>
        <v>0</v>
      </c>
      <c r="O269" s="518">
        <f t="shared" si="137"/>
        <v>0</v>
      </c>
      <c r="P269" s="518">
        <f t="shared" si="137"/>
        <v>0</v>
      </c>
      <c r="Q269" s="518">
        <f t="shared" si="137"/>
        <v>0</v>
      </c>
      <c r="R269" s="518">
        <f t="shared" si="137"/>
        <v>0</v>
      </c>
      <c r="S269" s="518">
        <f t="shared" si="137"/>
        <v>0</v>
      </c>
      <c r="T269" s="518">
        <f t="shared" si="137"/>
        <v>0</v>
      </c>
      <c r="U269" s="518">
        <f t="shared" si="137"/>
        <v>0</v>
      </c>
      <c r="V269" s="518">
        <f t="shared" si="137"/>
        <v>0</v>
      </c>
      <c r="W269" s="518">
        <f t="shared" si="137"/>
        <v>0</v>
      </c>
      <c r="X269" s="518">
        <f t="shared" si="137"/>
        <v>0</v>
      </c>
      <c r="Y269" s="518">
        <f t="shared" si="137"/>
        <v>0</v>
      </c>
      <c r="Z269" s="518">
        <f t="shared" si="137"/>
        <v>0</v>
      </c>
      <c r="AA269" s="518">
        <f t="shared" si="137"/>
        <v>0</v>
      </c>
      <c r="AB269" s="518">
        <f t="shared" si="137"/>
        <v>0</v>
      </c>
      <c r="AC269" s="518">
        <f t="shared" si="137"/>
        <v>0</v>
      </c>
      <c r="AD269" s="518">
        <f t="shared" si="137"/>
        <v>0</v>
      </c>
      <c r="AE269" s="518">
        <f t="shared" si="137"/>
        <v>0</v>
      </c>
      <c r="AF269" s="518">
        <f t="shared" si="137"/>
        <v>0</v>
      </c>
      <c r="AG269" s="518">
        <f t="shared" si="137"/>
        <v>0</v>
      </c>
      <c r="AH269" s="518">
        <f t="shared" si="137"/>
        <v>0</v>
      </c>
      <c r="AI269" s="518">
        <f t="shared" si="137"/>
        <v>0</v>
      </c>
      <c r="AJ269" s="518">
        <f t="shared" si="137"/>
        <v>0</v>
      </c>
      <c r="AK269" s="518">
        <f t="shared" si="137"/>
        <v>0</v>
      </c>
      <c r="AL269" s="518">
        <f t="shared" si="137"/>
        <v>0</v>
      </c>
      <c r="AM269" s="518">
        <f t="shared" si="137"/>
        <v>0</v>
      </c>
      <c r="AN269" s="518">
        <f t="shared" si="137"/>
        <v>0</v>
      </c>
      <c r="AO269" s="518">
        <f t="shared" si="137"/>
        <v>0</v>
      </c>
      <c r="AP269" s="518">
        <f t="shared" si="137"/>
        <v>0</v>
      </c>
      <c r="AQ269" s="518">
        <f t="shared" si="137"/>
        <v>0</v>
      </c>
      <c r="AR269" s="518">
        <f t="shared" si="137"/>
        <v>0</v>
      </c>
      <c r="AS269" s="518">
        <f t="shared" si="137"/>
        <v>0</v>
      </c>
      <c r="AT269" s="518">
        <f t="shared" si="137"/>
        <v>0</v>
      </c>
      <c r="AU269" s="518">
        <f t="shared" si="137"/>
        <v>0</v>
      </c>
      <c r="AV269" s="518">
        <f t="shared" si="137"/>
        <v>0</v>
      </c>
      <c r="AW269" s="518">
        <f t="shared" si="137"/>
        <v>0</v>
      </c>
      <c r="AX269" s="518">
        <f t="shared" si="137"/>
        <v>0</v>
      </c>
      <c r="AY269" s="518">
        <f t="shared" si="137"/>
        <v>0</v>
      </c>
      <c r="AZ269" s="518">
        <f t="shared" si="137"/>
        <v>0</v>
      </c>
      <c r="BA269" s="518">
        <f t="shared" si="137"/>
        <v>0</v>
      </c>
      <c r="BB269" s="518">
        <f t="shared" si="137"/>
        <v>0</v>
      </c>
      <c r="BC269" s="518">
        <f t="shared" si="137"/>
        <v>0</v>
      </c>
      <c r="BD269" s="518">
        <f t="shared" si="137"/>
        <v>0</v>
      </c>
      <c r="BE269" s="518">
        <f t="shared" si="137"/>
        <v>0</v>
      </c>
      <c r="BF269" s="518">
        <f t="shared" si="137"/>
        <v>0</v>
      </c>
      <c r="BG269" s="518">
        <f t="shared" si="137"/>
        <v>0</v>
      </c>
      <c r="BH269" s="518">
        <f t="shared" si="137"/>
        <v>0</v>
      </c>
      <c r="BI269" s="518">
        <f t="shared" si="137"/>
        <v>0</v>
      </c>
      <c r="BJ269" s="518">
        <f t="shared" si="137"/>
        <v>0</v>
      </c>
      <c r="BK269" s="518">
        <f t="shared" si="137"/>
        <v>0</v>
      </c>
      <c r="BL269" s="518">
        <f t="shared" si="137"/>
        <v>0</v>
      </c>
      <c r="BM269" s="518">
        <f t="shared" si="137"/>
        <v>0</v>
      </c>
      <c r="BN269" s="518">
        <f t="shared" si="137"/>
        <v>0</v>
      </c>
      <c r="BO269" s="518">
        <f t="shared" si="137"/>
        <v>0</v>
      </c>
      <c r="BP269" s="518">
        <f t="shared" si="137"/>
        <v>0</v>
      </c>
      <c r="BQ269" s="518">
        <f t="shared" si="137"/>
        <v>0</v>
      </c>
      <c r="BR269" s="518">
        <f t="shared" si="137"/>
        <v>0</v>
      </c>
      <c r="BS269" s="518">
        <f t="shared" ref="BS269:CS270" si="138">BS256</f>
        <v>0</v>
      </c>
      <c r="BT269" s="518">
        <f t="shared" si="138"/>
        <v>0</v>
      </c>
      <c r="BU269" s="518">
        <f t="shared" si="138"/>
        <v>0</v>
      </c>
      <c r="BV269" s="518">
        <f t="shared" si="138"/>
        <v>0</v>
      </c>
      <c r="BW269" s="518">
        <f t="shared" si="138"/>
        <v>0</v>
      </c>
      <c r="BX269" s="518">
        <f t="shared" si="138"/>
        <v>0</v>
      </c>
      <c r="BY269" s="518">
        <f t="shared" si="138"/>
        <v>0</v>
      </c>
      <c r="BZ269" s="518">
        <f t="shared" si="138"/>
        <v>0</v>
      </c>
      <c r="CA269" s="518">
        <f t="shared" si="138"/>
        <v>0</v>
      </c>
      <c r="CB269" s="518">
        <f t="shared" si="138"/>
        <v>0</v>
      </c>
      <c r="CC269" s="518">
        <f t="shared" si="138"/>
        <v>0</v>
      </c>
      <c r="CD269" s="518">
        <f t="shared" si="138"/>
        <v>0</v>
      </c>
      <c r="CE269" s="518">
        <f t="shared" si="138"/>
        <v>0</v>
      </c>
      <c r="CF269" s="518">
        <f t="shared" si="138"/>
        <v>0</v>
      </c>
      <c r="CG269" s="518">
        <f t="shared" si="138"/>
        <v>0</v>
      </c>
      <c r="CH269" s="518">
        <f t="shared" si="138"/>
        <v>0</v>
      </c>
      <c r="CI269" s="518">
        <f t="shared" si="138"/>
        <v>0</v>
      </c>
      <c r="CJ269" s="518">
        <f t="shared" si="138"/>
        <v>0</v>
      </c>
      <c r="CK269" s="518">
        <f t="shared" si="138"/>
        <v>0</v>
      </c>
      <c r="CL269" s="518">
        <f t="shared" si="138"/>
        <v>0</v>
      </c>
      <c r="CM269" s="518">
        <f t="shared" si="138"/>
        <v>0</v>
      </c>
      <c r="CN269" s="518">
        <f t="shared" si="138"/>
        <v>0</v>
      </c>
      <c r="CO269" s="518">
        <f t="shared" si="138"/>
        <v>0</v>
      </c>
      <c r="CP269" s="518">
        <f t="shared" si="138"/>
        <v>0</v>
      </c>
      <c r="CQ269" s="518">
        <f t="shared" si="138"/>
        <v>0</v>
      </c>
      <c r="CR269" s="518">
        <f t="shared" si="138"/>
        <v>0</v>
      </c>
      <c r="CS269" s="518">
        <f t="shared" si="138"/>
        <v>0</v>
      </c>
      <c r="CT269" s="12"/>
    </row>
    <row r="270" spans="3:102" s="5" customFormat="1" ht="13" hidden="1" x14ac:dyDescent="0.3">
      <c r="C270" s="89" t="str">
        <f>C257</f>
        <v>VAT of C. Total operating and maintenance costs</v>
      </c>
      <c r="D270" s="3"/>
      <c r="E270" s="517">
        <f>G270+NPV(G.Asm!$F$76,H270:INDEX(H270:CS270,RP))</f>
        <v>0</v>
      </c>
      <c r="F270" s="517">
        <f t="shared" si="126"/>
        <v>0</v>
      </c>
      <c r="G270" s="518">
        <f t="shared" si="137"/>
        <v>0</v>
      </c>
      <c r="H270" s="518">
        <f t="shared" si="137"/>
        <v>0</v>
      </c>
      <c r="I270" s="518">
        <f t="shared" si="137"/>
        <v>0</v>
      </c>
      <c r="J270" s="518">
        <f t="shared" si="137"/>
        <v>0</v>
      </c>
      <c r="K270" s="518">
        <f t="shared" si="137"/>
        <v>0</v>
      </c>
      <c r="L270" s="518">
        <f t="shared" si="137"/>
        <v>0</v>
      </c>
      <c r="M270" s="518">
        <f t="shared" si="137"/>
        <v>0</v>
      </c>
      <c r="N270" s="518">
        <f t="shared" si="137"/>
        <v>0</v>
      </c>
      <c r="O270" s="518">
        <f t="shared" si="137"/>
        <v>0</v>
      </c>
      <c r="P270" s="518">
        <f t="shared" si="137"/>
        <v>0</v>
      </c>
      <c r="Q270" s="518">
        <f t="shared" si="137"/>
        <v>0</v>
      </c>
      <c r="R270" s="518">
        <f t="shared" si="137"/>
        <v>0</v>
      </c>
      <c r="S270" s="518">
        <f t="shared" si="137"/>
        <v>0</v>
      </c>
      <c r="T270" s="518">
        <f t="shared" si="137"/>
        <v>0</v>
      </c>
      <c r="U270" s="518">
        <f t="shared" si="137"/>
        <v>0</v>
      </c>
      <c r="V270" s="518">
        <f t="shared" si="137"/>
        <v>0</v>
      </c>
      <c r="W270" s="518">
        <f t="shared" si="137"/>
        <v>0</v>
      </c>
      <c r="X270" s="518">
        <f t="shared" si="137"/>
        <v>0</v>
      </c>
      <c r="Y270" s="518">
        <f t="shared" si="137"/>
        <v>0</v>
      </c>
      <c r="Z270" s="518">
        <f t="shared" si="137"/>
        <v>0</v>
      </c>
      <c r="AA270" s="518">
        <f t="shared" si="137"/>
        <v>0</v>
      </c>
      <c r="AB270" s="518">
        <f t="shared" si="137"/>
        <v>0</v>
      </c>
      <c r="AC270" s="518">
        <f t="shared" si="137"/>
        <v>0</v>
      </c>
      <c r="AD270" s="518">
        <f t="shared" si="137"/>
        <v>0</v>
      </c>
      <c r="AE270" s="518">
        <f t="shared" si="137"/>
        <v>0</v>
      </c>
      <c r="AF270" s="518">
        <f t="shared" si="137"/>
        <v>0</v>
      </c>
      <c r="AG270" s="518">
        <f t="shared" si="137"/>
        <v>0</v>
      </c>
      <c r="AH270" s="518">
        <f t="shared" si="137"/>
        <v>0</v>
      </c>
      <c r="AI270" s="518">
        <f t="shared" si="137"/>
        <v>0</v>
      </c>
      <c r="AJ270" s="518">
        <f t="shared" si="137"/>
        <v>0</v>
      </c>
      <c r="AK270" s="518">
        <f t="shared" si="137"/>
        <v>0</v>
      </c>
      <c r="AL270" s="518">
        <f t="shared" si="137"/>
        <v>0</v>
      </c>
      <c r="AM270" s="518">
        <f t="shared" si="137"/>
        <v>0</v>
      </c>
      <c r="AN270" s="518">
        <f t="shared" si="137"/>
        <v>0</v>
      </c>
      <c r="AO270" s="518">
        <f t="shared" si="137"/>
        <v>0</v>
      </c>
      <c r="AP270" s="518">
        <f t="shared" si="137"/>
        <v>0</v>
      </c>
      <c r="AQ270" s="518">
        <f t="shared" si="137"/>
        <v>0</v>
      </c>
      <c r="AR270" s="518">
        <f t="shared" si="137"/>
        <v>0</v>
      </c>
      <c r="AS270" s="518">
        <f t="shared" si="137"/>
        <v>0</v>
      </c>
      <c r="AT270" s="518">
        <f t="shared" si="137"/>
        <v>0</v>
      </c>
      <c r="AU270" s="518">
        <f t="shared" si="137"/>
        <v>0</v>
      </c>
      <c r="AV270" s="518">
        <f t="shared" si="137"/>
        <v>0</v>
      </c>
      <c r="AW270" s="518">
        <f t="shared" si="137"/>
        <v>0</v>
      </c>
      <c r="AX270" s="518">
        <f t="shared" si="137"/>
        <v>0</v>
      </c>
      <c r="AY270" s="518">
        <f t="shared" si="137"/>
        <v>0</v>
      </c>
      <c r="AZ270" s="518">
        <f t="shared" si="137"/>
        <v>0</v>
      </c>
      <c r="BA270" s="518">
        <f t="shared" si="137"/>
        <v>0</v>
      </c>
      <c r="BB270" s="518">
        <f t="shared" si="137"/>
        <v>0</v>
      </c>
      <c r="BC270" s="518">
        <f t="shared" si="137"/>
        <v>0</v>
      </c>
      <c r="BD270" s="518">
        <f t="shared" si="137"/>
        <v>0</v>
      </c>
      <c r="BE270" s="518">
        <f t="shared" si="137"/>
        <v>0</v>
      </c>
      <c r="BF270" s="518">
        <f t="shared" si="137"/>
        <v>0</v>
      </c>
      <c r="BG270" s="518">
        <f t="shared" si="137"/>
        <v>0</v>
      </c>
      <c r="BH270" s="518">
        <f t="shared" si="137"/>
        <v>0</v>
      </c>
      <c r="BI270" s="518">
        <f t="shared" si="137"/>
        <v>0</v>
      </c>
      <c r="BJ270" s="518">
        <f t="shared" si="137"/>
        <v>0</v>
      </c>
      <c r="BK270" s="518">
        <f t="shared" si="137"/>
        <v>0</v>
      </c>
      <c r="BL270" s="518">
        <f t="shared" si="137"/>
        <v>0</v>
      </c>
      <c r="BM270" s="518">
        <f t="shared" si="137"/>
        <v>0</v>
      </c>
      <c r="BN270" s="518">
        <f t="shared" si="137"/>
        <v>0</v>
      </c>
      <c r="BO270" s="518">
        <f t="shared" si="137"/>
        <v>0</v>
      </c>
      <c r="BP270" s="518">
        <f t="shared" si="137"/>
        <v>0</v>
      </c>
      <c r="BQ270" s="518">
        <f t="shared" si="137"/>
        <v>0</v>
      </c>
      <c r="BR270" s="518">
        <f t="shared" si="137"/>
        <v>0</v>
      </c>
      <c r="BS270" s="518">
        <f t="shared" si="138"/>
        <v>0</v>
      </c>
      <c r="BT270" s="518">
        <f t="shared" si="138"/>
        <v>0</v>
      </c>
      <c r="BU270" s="518">
        <f t="shared" si="138"/>
        <v>0</v>
      </c>
      <c r="BV270" s="518">
        <f t="shared" si="138"/>
        <v>0</v>
      </c>
      <c r="BW270" s="518">
        <f t="shared" si="138"/>
        <v>0</v>
      </c>
      <c r="BX270" s="518">
        <f t="shared" si="138"/>
        <v>0</v>
      </c>
      <c r="BY270" s="518">
        <f t="shared" si="138"/>
        <v>0</v>
      </c>
      <c r="BZ270" s="518">
        <f t="shared" si="138"/>
        <v>0</v>
      </c>
      <c r="CA270" s="518">
        <f t="shared" si="138"/>
        <v>0</v>
      </c>
      <c r="CB270" s="518">
        <f t="shared" si="138"/>
        <v>0</v>
      </c>
      <c r="CC270" s="518">
        <f t="shared" si="138"/>
        <v>0</v>
      </c>
      <c r="CD270" s="518">
        <f t="shared" si="138"/>
        <v>0</v>
      </c>
      <c r="CE270" s="518">
        <f t="shared" si="138"/>
        <v>0</v>
      </c>
      <c r="CF270" s="518">
        <f t="shared" si="138"/>
        <v>0</v>
      </c>
      <c r="CG270" s="518">
        <f t="shared" si="138"/>
        <v>0</v>
      </c>
      <c r="CH270" s="518">
        <f t="shared" si="138"/>
        <v>0</v>
      </c>
      <c r="CI270" s="518">
        <f t="shared" si="138"/>
        <v>0</v>
      </c>
      <c r="CJ270" s="518">
        <f t="shared" si="138"/>
        <v>0</v>
      </c>
      <c r="CK270" s="518">
        <f t="shared" si="138"/>
        <v>0</v>
      </c>
      <c r="CL270" s="518">
        <f t="shared" si="138"/>
        <v>0</v>
      </c>
      <c r="CM270" s="518">
        <f t="shared" si="138"/>
        <v>0</v>
      </c>
      <c r="CN270" s="518">
        <f t="shared" si="138"/>
        <v>0</v>
      </c>
      <c r="CO270" s="518">
        <f t="shared" si="138"/>
        <v>0</v>
      </c>
      <c r="CP270" s="518">
        <f t="shared" si="138"/>
        <v>0</v>
      </c>
      <c r="CQ270" s="518">
        <f t="shared" si="138"/>
        <v>0</v>
      </c>
      <c r="CR270" s="518">
        <f t="shared" si="138"/>
        <v>0</v>
      </c>
      <c r="CS270" s="518">
        <f t="shared" si="138"/>
        <v>0</v>
      </c>
      <c r="CT270" s="12"/>
    </row>
    <row r="271" spans="3:102" s="5" customFormat="1" ht="13" hidden="1" x14ac:dyDescent="0.3">
      <c r="C271" s="51"/>
      <c r="D271" s="3"/>
      <c r="E271" s="519"/>
      <c r="F271" s="519"/>
      <c r="G271" s="510"/>
      <c r="H271" s="510"/>
      <c r="I271" s="510"/>
      <c r="J271" s="510"/>
      <c r="K271" s="510"/>
      <c r="L271" s="510"/>
      <c r="M271" s="510"/>
      <c r="N271" s="510"/>
      <c r="O271" s="510"/>
      <c r="P271" s="510"/>
      <c r="Q271" s="510"/>
      <c r="R271" s="510"/>
      <c r="S271" s="510"/>
      <c r="T271" s="510"/>
      <c r="U271" s="510"/>
      <c r="V271" s="510"/>
      <c r="W271" s="510"/>
      <c r="X271" s="510"/>
      <c r="Y271" s="510"/>
      <c r="Z271" s="510"/>
      <c r="AA271" s="510"/>
      <c r="AB271" s="510"/>
      <c r="AC271" s="510"/>
      <c r="AD271" s="510"/>
      <c r="AE271" s="510"/>
      <c r="AF271" s="510"/>
      <c r="AG271" s="510"/>
      <c r="AH271" s="510"/>
      <c r="AI271" s="510"/>
      <c r="AJ271" s="510"/>
      <c r="AK271" s="510"/>
      <c r="AL271" s="510"/>
      <c r="AM271" s="510"/>
      <c r="AN271" s="510"/>
      <c r="AO271" s="510"/>
      <c r="AP271" s="510"/>
      <c r="AQ271" s="510"/>
      <c r="AR271" s="510"/>
      <c r="AS271" s="510"/>
      <c r="AT271" s="510"/>
      <c r="AU271" s="510"/>
      <c r="AV271" s="510"/>
      <c r="AW271" s="510"/>
      <c r="AX271" s="510"/>
      <c r="AY271" s="510"/>
      <c r="AZ271" s="510"/>
      <c r="BA271" s="510"/>
      <c r="BB271" s="510"/>
      <c r="BC271" s="510"/>
      <c r="BD271" s="510"/>
      <c r="BE271" s="510"/>
      <c r="BF271" s="510"/>
      <c r="BG271" s="510"/>
      <c r="BH271" s="510"/>
      <c r="BI271" s="510"/>
      <c r="BJ271" s="510"/>
      <c r="BK271" s="510"/>
      <c r="BL271" s="510"/>
      <c r="BM271" s="510"/>
      <c r="BN271" s="510"/>
      <c r="BO271" s="510"/>
      <c r="BP271" s="510"/>
      <c r="BQ271" s="510"/>
      <c r="BR271" s="510"/>
      <c r="BS271" s="510"/>
      <c r="BT271" s="510"/>
      <c r="BU271" s="510"/>
      <c r="BV271" s="510"/>
      <c r="BW271" s="510"/>
      <c r="BX271" s="510"/>
      <c r="BY271" s="510"/>
      <c r="BZ271" s="510"/>
      <c r="CA271" s="510"/>
      <c r="CB271" s="510"/>
      <c r="CC271" s="510"/>
      <c r="CD271" s="510"/>
      <c r="CE271" s="510"/>
      <c r="CF271" s="510"/>
      <c r="CG271" s="510"/>
      <c r="CH271" s="510"/>
      <c r="CI271" s="510"/>
      <c r="CJ271" s="510"/>
      <c r="CK271" s="510"/>
      <c r="CL271" s="510"/>
      <c r="CM271" s="510"/>
      <c r="CN271" s="510"/>
      <c r="CO271" s="510"/>
      <c r="CP271" s="510"/>
      <c r="CQ271" s="510"/>
      <c r="CR271" s="510"/>
      <c r="CS271" s="510"/>
      <c r="CT271" s="12"/>
    </row>
    <row r="272" spans="3:102" s="5" customFormat="1" ht="13" hidden="1" x14ac:dyDescent="0.3">
      <c r="C272" s="12"/>
      <c r="D272" s="3"/>
      <c r="E272" s="690" t="str">
        <f>IF((E266-(E263+E268)-(E265+E270))&gt;0,"Applicable","Not applicable")</f>
        <v>Not applicable</v>
      </c>
      <c r="F272" s="690"/>
      <c r="G272" s="510"/>
      <c r="H272" s="510"/>
      <c r="I272" s="510"/>
      <c r="J272" s="510"/>
      <c r="K272" s="510"/>
      <c r="L272" s="510"/>
      <c r="M272" s="510"/>
      <c r="N272" s="510"/>
      <c r="O272" s="510"/>
      <c r="P272" s="510"/>
      <c r="Q272" s="510"/>
      <c r="R272" s="510"/>
      <c r="S272" s="510"/>
      <c r="T272" s="510"/>
      <c r="U272" s="510"/>
      <c r="V272" s="510"/>
      <c r="W272" s="510"/>
      <c r="X272" s="510"/>
      <c r="Y272" s="510"/>
      <c r="Z272" s="510"/>
      <c r="AA272" s="510"/>
      <c r="AB272" s="510"/>
      <c r="AC272" s="510"/>
      <c r="AD272" s="510"/>
      <c r="AE272" s="510"/>
      <c r="AF272" s="510"/>
      <c r="AG272" s="510"/>
      <c r="AH272" s="510"/>
      <c r="AI272" s="510"/>
      <c r="AJ272" s="510"/>
      <c r="AK272" s="510"/>
      <c r="AL272" s="510"/>
      <c r="AM272" s="510"/>
      <c r="AN272" s="510"/>
      <c r="AO272" s="510"/>
      <c r="AP272" s="510"/>
      <c r="AQ272" s="510"/>
      <c r="AR272" s="510"/>
      <c r="AS272" s="510"/>
      <c r="AT272" s="510"/>
      <c r="AU272" s="510"/>
      <c r="AV272" s="510"/>
      <c r="AW272" s="510"/>
      <c r="AX272" s="510"/>
      <c r="AY272" s="510"/>
      <c r="AZ272" s="510"/>
      <c r="BA272" s="510"/>
      <c r="BB272" s="510"/>
      <c r="BC272" s="510"/>
      <c r="BD272" s="510"/>
      <c r="BE272" s="510"/>
      <c r="BF272" s="510"/>
      <c r="BG272" s="510"/>
      <c r="BH272" s="510"/>
      <c r="BI272" s="510"/>
      <c r="BJ272" s="510"/>
      <c r="BK272" s="510"/>
      <c r="BL272" s="510"/>
      <c r="BM272" s="510"/>
      <c r="BN272" s="510"/>
      <c r="BO272" s="510"/>
      <c r="BP272" s="510"/>
      <c r="BQ272" s="510"/>
      <c r="BR272" s="510"/>
      <c r="BS272" s="510"/>
      <c r="BT272" s="510"/>
      <c r="BU272" s="510"/>
      <c r="BV272" s="510"/>
      <c r="BW272" s="510"/>
      <c r="BX272" s="510"/>
      <c r="BY272" s="510"/>
      <c r="BZ272" s="510"/>
      <c r="CA272" s="510"/>
      <c r="CB272" s="510"/>
      <c r="CC272" s="510"/>
      <c r="CD272" s="510"/>
      <c r="CE272" s="510"/>
      <c r="CF272" s="510"/>
      <c r="CG272" s="510"/>
      <c r="CH272" s="510"/>
      <c r="CI272" s="510"/>
      <c r="CJ272" s="510"/>
      <c r="CK272" s="510"/>
      <c r="CL272" s="510"/>
      <c r="CM272" s="510"/>
      <c r="CN272" s="510"/>
      <c r="CO272" s="510"/>
      <c r="CP272" s="510"/>
      <c r="CQ272" s="510"/>
      <c r="CR272" s="510"/>
      <c r="CS272" s="510"/>
      <c r="CT272" s="12"/>
    </row>
    <row r="273" spans="3:98" s="5" customFormat="1" ht="27.65" hidden="1" customHeight="1" x14ac:dyDescent="0.3">
      <c r="C273" s="51"/>
      <c r="D273" s="3"/>
      <c r="E273" s="698" t="str">
        <f>IF(E272="Applicable","Net revenue generating project","Not a net revenue generating project")</f>
        <v>Not a net revenue generating project</v>
      </c>
      <c r="F273" s="699"/>
      <c r="G273" s="510"/>
      <c r="H273" s="510"/>
      <c r="I273" s="510"/>
      <c r="J273" s="510"/>
      <c r="K273" s="510"/>
      <c r="L273" s="510"/>
      <c r="M273" s="510"/>
      <c r="N273" s="510"/>
      <c r="O273" s="510"/>
      <c r="P273" s="510"/>
      <c r="Q273" s="510"/>
      <c r="R273" s="510"/>
      <c r="S273" s="510"/>
      <c r="T273" s="510"/>
      <c r="U273" s="510"/>
      <c r="V273" s="510"/>
      <c r="W273" s="510"/>
      <c r="X273" s="510"/>
      <c r="Y273" s="510"/>
      <c r="Z273" s="510"/>
      <c r="AA273" s="510"/>
      <c r="AB273" s="510"/>
      <c r="AC273" s="510"/>
      <c r="AD273" s="510"/>
      <c r="AE273" s="510"/>
      <c r="AF273" s="510"/>
      <c r="AG273" s="510"/>
      <c r="AH273" s="510"/>
      <c r="AI273" s="510"/>
      <c r="AJ273" s="510"/>
      <c r="AK273" s="510"/>
      <c r="AL273" s="510"/>
      <c r="AM273" s="510"/>
      <c r="AN273" s="510"/>
      <c r="AO273" s="510"/>
      <c r="AP273" s="510"/>
      <c r="AQ273" s="510"/>
      <c r="AR273" s="510"/>
      <c r="AS273" s="510"/>
      <c r="AT273" s="510"/>
      <c r="AU273" s="510"/>
      <c r="AV273" s="510"/>
      <c r="AW273" s="510"/>
      <c r="AX273" s="510"/>
      <c r="AY273" s="510"/>
      <c r="AZ273" s="510"/>
      <c r="BA273" s="510"/>
      <c r="BB273" s="510"/>
      <c r="BC273" s="510"/>
      <c r="BD273" s="510"/>
      <c r="BE273" s="510"/>
      <c r="BF273" s="510"/>
      <c r="BG273" s="510"/>
      <c r="BH273" s="510"/>
      <c r="BI273" s="510"/>
      <c r="BJ273" s="510"/>
      <c r="BK273" s="510"/>
      <c r="BL273" s="510"/>
      <c r="BM273" s="510"/>
      <c r="BN273" s="510"/>
      <c r="BO273" s="510"/>
      <c r="BP273" s="510"/>
      <c r="BQ273" s="510"/>
      <c r="BR273" s="510"/>
      <c r="BS273" s="510"/>
      <c r="BT273" s="510"/>
      <c r="BU273" s="510"/>
      <c r="BV273" s="510"/>
      <c r="BW273" s="510"/>
      <c r="BX273" s="510"/>
      <c r="BY273" s="510"/>
      <c r="BZ273" s="510"/>
      <c r="CA273" s="510"/>
      <c r="CB273" s="510"/>
      <c r="CC273" s="510"/>
      <c r="CD273" s="510"/>
      <c r="CE273" s="510"/>
      <c r="CF273" s="510"/>
      <c r="CG273" s="510"/>
      <c r="CH273" s="510"/>
      <c r="CI273" s="510"/>
      <c r="CJ273" s="510"/>
      <c r="CK273" s="510"/>
      <c r="CL273" s="510"/>
      <c r="CM273" s="510"/>
      <c r="CN273" s="510"/>
      <c r="CO273" s="510"/>
      <c r="CP273" s="510"/>
      <c r="CQ273" s="510"/>
      <c r="CR273" s="510"/>
      <c r="CS273" s="510"/>
      <c r="CT273" s="12"/>
    </row>
    <row r="274" spans="3:98" s="5" customFormat="1" ht="13" hidden="1" x14ac:dyDescent="0.3">
      <c r="C274" s="254" t="s">
        <v>263</v>
      </c>
      <c r="D274" s="3"/>
      <c r="E274" s="690">
        <f>E266-(E263+E268)-(E265+E270)+(E264+E269)</f>
        <v>0</v>
      </c>
      <c r="F274" s="690"/>
      <c r="G274" s="510"/>
      <c r="H274" s="510"/>
      <c r="I274" s="510"/>
      <c r="J274" s="510"/>
      <c r="K274" s="510"/>
      <c r="L274" s="510"/>
      <c r="M274" s="510"/>
      <c r="N274" s="510"/>
      <c r="O274" s="510"/>
      <c r="P274" s="510"/>
      <c r="Q274" s="510"/>
      <c r="R274" s="510"/>
      <c r="S274" s="510"/>
      <c r="T274" s="510"/>
      <c r="U274" s="510"/>
      <c r="V274" s="510"/>
      <c r="W274" s="510"/>
      <c r="X274" s="510"/>
      <c r="Y274" s="510"/>
      <c r="Z274" s="510"/>
      <c r="AA274" s="510"/>
      <c r="AB274" s="510"/>
      <c r="AC274" s="510"/>
      <c r="AD274" s="510"/>
      <c r="AE274" s="510"/>
      <c r="AF274" s="510"/>
      <c r="AG274" s="510"/>
      <c r="AH274" s="510"/>
      <c r="AI274" s="510"/>
      <c r="AJ274" s="510"/>
      <c r="AK274" s="510"/>
      <c r="AL274" s="510"/>
      <c r="AM274" s="510"/>
      <c r="AN274" s="510"/>
      <c r="AO274" s="510"/>
      <c r="AP274" s="510"/>
      <c r="AQ274" s="510"/>
      <c r="AR274" s="510"/>
      <c r="AS274" s="510"/>
      <c r="AT274" s="510"/>
      <c r="AU274" s="510"/>
      <c r="AV274" s="510"/>
      <c r="AW274" s="510"/>
      <c r="AX274" s="510"/>
      <c r="AY274" s="510"/>
      <c r="AZ274" s="510"/>
      <c r="BA274" s="510"/>
      <c r="BB274" s="510"/>
      <c r="BC274" s="510"/>
      <c r="BD274" s="510"/>
      <c r="BE274" s="510"/>
      <c r="BF274" s="510"/>
      <c r="BG274" s="510"/>
      <c r="BH274" s="510"/>
      <c r="BI274" s="510"/>
      <c r="BJ274" s="510"/>
      <c r="BK274" s="510"/>
      <c r="BL274" s="510"/>
      <c r="BM274" s="510"/>
      <c r="BN274" s="510"/>
      <c r="BO274" s="510"/>
      <c r="BP274" s="510"/>
      <c r="BQ274" s="510"/>
      <c r="BR274" s="510"/>
      <c r="BS274" s="510"/>
      <c r="BT274" s="510"/>
      <c r="BU274" s="510"/>
      <c r="BV274" s="510"/>
      <c r="BW274" s="510"/>
      <c r="BX274" s="510"/>
      <c r="BY274" s="510"/>
      <c r="BZ274" s="510"/>
      <c r="CA274" s="510"/>
      <c r="CB274" s="510"/>
      <c r="CC274" s="510"/>
      <c r="CD274" s="510"/>
      <c r="CE274" s="510"/>
      <c r="CF274" s="510"/>
      <c r="CG274" s="510"/>
      <c r="CH274" s="510"/>
      <c r="CI274" s="510"/>
      <c r="CJ274" s="510"/>
      <c r="CK274" s="510"/>
      <c r="CL274" s="510"/>
      <c r="CM274" s="510"/>
      <c r="CN274" s="510"/>
      <c r="CO274" s="510"/>
      <c r="CP274" s="510"/>
      <c r="CQ274" s="510"/>
      <c r="CR274" s="510"/>
      <c r="CS274" s="510"/>
      <c r="CT274" s="12"/>
    </row>
    <row r="275" spans="3:98" s="5" customFormat="1" ht="13" hidden="1" x14ac:dyDescent="0.3">
      <c r="C275" s="254" t="s">
        <v>265</v>
      </c>
      <c r="D275" s="3"/>
      <c r="E275" s="690">
        <f>(E262+E267)</f>
        <v>0</v>
      </c>
      <c r="F275" s="690"/>
      <c r="G275" s="510"/>
      <c r="H275" s="510"/>
      <c r="I275" s="510"/>
      <c r="J275" s="510"/>
      <c r="K275" s="510"/>
      <c r="L275" s="510"/>
      <c r="M275" s="510"/>
      <c r="N275" s="510"/>
      <c r="O275" s="510"/>
      <c r="P275" s="510"/>
      <c r="Q275" s="510"/>
      <c r="R275" s="510"/>
      <c r="S275" s="510"/>
      <c r="T275" s="510"/>
      <c r="U275" s="510"/>
      <c r="V275" s="510"/>
      <c r="W275" s="510"/>
      <c r="X275" s="510"/>
      <c r="Y275" s="510"/>
      <c r="Z275" s="510"/>
      <c r="AA275" s="510"/>
      <c r="AB275" s="510"/>
      <c r="AC275" s="510"/>
      <c r="AD275" s="510"/>
      <c r="AE275" s="510"/>
      <c r="AF275" s="510"/>
      <c r="AG275" s="510"/>
      <c r="AH275" s="510"/>
      <c r="AI275" s="510"/>
      <c r="AJ275" s="510"/>
      <c r="AK275" s="510"/>
      <c r="AL275" s="510"/>
      <c r="AM275" s="510"/>
      <c r="AN275" s="510"/>
      <c r="AO275" s="510"/>
      <c r="AP275" s="510"/>
      <c r="AQ275" s="510"/>
      <c r="AR275" s="510"/>
      <c r="AS275" s="510"/>
      <c r="AT275" s="510"/>
      <c r="AU275" s="510"/>
      <c r="AV275" s="510"/>
      <c r="AW275" s="510"/>
      <c r="AX275" s="510"/>
      <c r="AY275" s="510"/>
      <c r="AZ275" s="510"/>
      <c r="BA275" s="510"/>
      <c r="BB275" s="510"/>
      <c r="BC275" s="510"/>
      <c r="BD275" s="510"/>
      <c r="BE275" s="510"/>
      <c r="BF275" s="510"/>
      <c r="BG275" s="510"/>
      <c r="BH275" s="510"/>
      <c r="BI275" s="510"/>
      <c r="BJ275" s="510"/>
      <c r="BK275" s="510"/>
      <c r="BL275" s="510"/>
      <c r="BM275" s="510"/>
      <c r="BN275" s="510"/>
      <c r="BO275" s="510"/>
      <c r="BP275" s="510"/>
      <c r="BQ275" s="510"/>
      <c r="BR275" s="510"/>
      <c r="BS275" s="510"/>
      <c r="BT275" s="510"/>
      <c r="BU275" s="510"/>
      <c r="BV275" s="510"/>
      <c r="BW275" s="510"/>
      <c r="BX275" s="510"/>
      <c r="BY275" s="510"/>
      <c r="BZ275" s="510"/>
      <c r="CA275" s="510"/>
      <c r="CB275" s="510"/>
      <c r="CC275" s="510"/>
      <c r="CD275" s="510"/>
      <c r="CE275" s="510"/>
      <c r="CF275" s="510"/>
      <c r="CG275" s="510"/>
      <c r="CH275" s="510"/>
      <c r="CI275" s="510"/>
      <c r="CJ275" s="510"/>
      <c r="CK275" s="510"/>
      <c r="CL275" s="510"/>
      <c r="CM275" s="510"/>
      <c r="CN275" s="510"/>
      <c r="CO275" s="510"/>
      <c r="CP275" s="510"/>
      <c r="CQ275" s="510"/>
      <c r="CR275" s="510"/>
      <c r="CS275" s="510"/>
      <c r="CT275" s="12"/>
    </row>
    <row r="276" spans="3:98" s="5" customFormat="1" ht="13" hidden="1" x14ac:dyDescent="0.3">
      <c r="C276" s="51"/>
      <c r="D276" s="3"/>
      <c r="E276" s="519"/>
      <c r="F276" s="519"/>
      <c r="G276" s="510"/>
      <c r="H276" s="510"/>
      <c r="I276" s="510"/>
      <c r="J276" s="510"/>
      <c r="K276" s="510"/>
      <c r="L276" s="510"/>
      <c r="M276" s="510"/>
      <c r="N276" s="510"/>
      <c r="O276" s="510"/>
      <c r="P276" s="510"/>
      <c r="Q276" s="510"/>
      <c r="R276" s="510"/>
      <c r="S276" s="510"/>
      <c r="T276" s="510"/>
      <c r="U276" s="510"/>
      <c r="V276" s="510"/>
      <c r="W276" s="510"/>
      <c r="X276" s="510"/>
      <c r="Y276" s="510"/>
      <c r="Z276" s="510"/>
      <c r="AA276" s="510"/>
      <c r="AB276" s="510"/>
      <c r="AC276" s="510"/>
      <c r="AD276" s="510"/>
      <c r="AE276" s="510"/>
      <c r="AF276" s="510"/>
      <c r="AG276" s="510"/>
      <c r="AH276" s="510"/>
      <c r="AI276" s="510"/>
      <c r="AJ276" s="510"/>
      <c r="AK276" s="510"/>
      <c r="AL276" s="510"/>
      <c r="AM276" s="510"/>
      <c r="AN276" s="510"/>
      <c r="AO276" s="510"/>
      <c r="AP276" s="510"/>
      <c r="AQ276" s="510"/>
      <c r="AR276" s="510"/>
      <c r="AS276" s="510"/>
      <c r="AT276" s="510"/>
      <c r="AU276" s="510"/>
      <c r="AV276" s="510"/>
      <c r="AW276" s="510"/>
      <c r="AX276" s="510"/>
      <c r="AY276" s="510"/>
      <c r="AZ276" s="510"/>
      <c r="BA276" s="510"/>
      <c r="BB276" s="510"/>
      <c r="BC276" s="510"/>
      <c r="BD276" s="510"/>
      <c r="BE276" s="510"/>
      <c r="BF276" s="510"/>
      <c r="BG276" s="510"/>
      <c r="BH276" s="510"/>
      <c r="BI276" s="510"/>
      <c r="BJ276" s="510"/>
      <c r="BK276" s="510"/>
      <c r="BL276" s="510"/>
      <c r="BM276" s="510"/>
      <c r="BN276" s="510"/>
      <c r="BO276" s="510"/>
      <c r="BP276" s="510"/>
      <c r="BQ276" s="510"/>
      <c r="BR276" s="510"/>
      <c r="BS276" s="510"/>
      <c r="BT276" s="510"/>
      <c r="BU276" s="510"/>
      <c r="BV276" s="510"/>
      <c r="BW276" s="510"/>
      <c r="BX276" s="510"/>
      <c r="BY276" s="510"/>
      <c r="BZ276" s="510"/>
      <c r="CA276" s="510"/>
      <c r="CB276" s="510"/>
      <c r="CC276" s="510"/>
      <c r="CD276" s="510"/>
      <c r="CE276" s="510"/>
      <c r="CF276" s="510"/>
      <c r="CG276" s="510"/>
      <c r="CH276" s="510"/>
      <c r="CI276" s="510"/>
      <c r="CJ276" s="510"/>
      <c r="CK276" s="510"/>
      <c r="CL276" s="510"/>
      <c r="CM276" s="510"/>
      <c r="CN276" s="510"/>
      <c r="CO276" s="510"/>
      <c r="CP276" s="510"/>
      <c r="CQ276" s="510"/>
      <c r="CR276" s="510"/>
      <c r="CS276" s="510"/>
      <c r="CT276" s="12"/>
    </row>
    <row r="277" spans="3:98" s="5" customFormat="1" ht="13" hidden="1" x14ac:dyDescent="0.3">
      <c r="C277" s="77" t="s">
        <v>259</v>
      </c>
      <c r="D277" s="3"/>
      <c r="E277" s="690" t="str">
        <f>IF(E272="Applicable",E275-E274,"n.a.")</f>
        <v>n.a.</v>
      </c>
      <c r="F277" s="690"/>
      <c r="G277" s="510"/>
      <c r="H277" s="510"/>
      <c r="I277" s="510"/>
      <c r="J277" s="510"/>
      <c r="K277" s="510"/>
      <c r="L277" s="510"/>
      <c r="M277" s="510"/>
      <c r="N277" s="510"/>
      <c r="O277" s="510"/>
      <c r="P277" s="510"/>
      <c r="Q277" s="510"/>
      <c r="R277" s="510"/>
      <c r="S277" s="510"/>
      <c r="T277" s="510"/>
      <c r="U277" s="510"/>
      <c r="V277" s="510"/>
      <c r="W277" s="510"/>
      <c r="X277" s="510"/>
      <c r="Y277" s="510"/>
      <c r="Z277" s="510"/>
      <c r="AA277" s="510"/>
      <c r="AB277" s="510"/>
      <c r="AC277" s="510"/>
      <c r="AD277" s="510"/>
      <c r="AE277" s="510"/>
      <c r="AF277" s="510"/>
      <c r="AG277" s="510"/>
      <c r="AH277" s="510"/>
      <c r="AI277" s="510"/>
      <c r="AJ277" s="510"/>
      <c r="AK277" s="510"/>
      <c r="AL277" s="510"/>
      <c r="AM277" s="510"/>
      <c r="AN277" s="510"/>
      <c r="AO277" s="510"/>
      <c r="AP277" s="510"/>
      <c r="AQ277" s="510"/>
      <c r="AR277" s="510"/>
      <c r="AS277" s="510"/>
      <c r="AT277" s="510"/>
      <c r="AU277" s="510"/>
      <c r="AV277" s="510"/>
      <c r="AW277" s="510"/>
      <c r="AX277" s="510"/>
      <c r="AY277" s="510"/>
      <c r="AZ277" s="510"/>
      <c r="BA277" s="510"/>
      <c r="BB277" s="510"/>
      <c r="BC277" s="510"/>
      <c r="BD277" s="510"/>
      <c r="BE277" s="510"/>
      <c r="BF277" s="510"/>
      <c r="BG277" s="510"/>
      <c r="BH277" s="510"/>
      <c r="BI277" s="510"/>
      <c r="BJ277" s="510"/>
      <c r="BK277" s="510"/>
      <c r="BL277" s="510"/>
      <c r="BM277" s="510"/>
      <c r="BN277" s="510"/>
      <c r="BO277" s="510"/>
      <c r="BP277" s="510"/>
      <c r="BQ277" s="510"/>
      <c r="BR277" s="510"/>
      <c r="BS277" s="510"/>
      <c r="BT277" s="510"/>
      <c r="BU277" s="510"/>
      <c r="BV277" s="510"/>
      <c r="BW277" s="510"/>
      <c r="BX277" s="510"/>
      <c r="BY277" s="510"/>
      <c r="BZ277" s="510"/>
      <c r="CA277" s="510"/>
      <c r="CB277" s="510"/>
      <c r="CC277" s="510"/>
      <c r="CD277" s="510"/>
      <c r="CE277" s="510"/>
      <c r="CF277" s="510"/>
      <c r="CG277" s="510"/>
      <c r="CH277" s="510"/>
      <c r="CI277" s="510"/>
      <c r="CJ277" s="510"/>
      <c r="CK277" s="510"/>
      <c r="CL277" s="510"/>
      <c r="CM277" s="510"/>
      <c r="CN277" s="510"/>
      <c r="CO277" s="510"/>
      <c r="CP277" s="510"/>
      <c r="CQ277" s="510"/>
      <c r="CR277" s="510"/>
      <c r="CS277" s="510"/>
      <c r="CT277" s="12"/>
    </row>
    <row r="278" spans="3:98" s="5" customFormat="1" ht="13" hidden="1" x14ac:dyDescent="0.3">
      <c r="C278" s="77" t="s">
        <v>260</v>
      </c>
      <c r="D278" s="3"/>
      <c r="E278" s="693" t="str">
        <f>IF(AND(E272="Applicable",E277&gt;=0),E277/E275,"n.a.")</f>
        <v>n.a.</v>
      </c>
      <c r="F278" s="693"/>
      <c r="G278" s="510"/>
      <c r="H278" s="510"/>
      <c r="I278" s="510"/>
      <c r="J278" s="510"/>
      <c r="K278" s="510"/>
      <c r="L278" s="510"/>
      <c r="M278" s="510"/>
      <c r="N278" s="510"/>
      <c r="O278" s="510"/>
      <c r="P278" s="510"/>
      <c r="Q278" s="510"/>
      <c r="R278" s="510"/>
      <c r="S278" s="510"/>
      <c r="T278" s="510"/>
      <c r="U278" s="510"/>
      <c r="V278" s="510"/>
      <c r="W278" s="510"/>
      <c r="X278" s="510"/>
      <c r="Y278" s="510"/>
      <c r="Z278" s="510"/>
      <c r="AA278" s="510"/>
      <c r="AB278" s="510"/>
      <c r="AC278" s="510"/>
      <c r="AD278" s="510"/>
      <c r="AE278" s="510"/>
      <c r="AF278" s="510"/>
      <c r="AG278" s="510"/>
      <c r="AH278" s="510"/>
      <c r="AI278" s="510"/>
      <c r="AJ278" s="510"/>
      <c r="AK278" s="510"/>
      <c r="AL278" s="510"/>
      <c r="AM278" s="510"/>
      <c r="AN278" s="510"/>
      <c r="AO278" s="510"/>
      <c r="AP278" s="510"/>
      <c r="AQ278" s="510"/>
      <c r="AR278" s="510"/>
      <c r="AS278" s="510"/>
      <c r="AT278" s="510"/>
      <c r="AU278" s="510"/>
      <c r="AV278" s="510"/>
      <c r="AW278" s="510"/>
      <c r="AX278" s="510"/>
      <c r="AY278" s="510"/>
      <c r="AZ278" s="510"/>
      <c r="BA278" s="510"/>
      <c r="BB278" s="510"/>
      <c r="BC278" s="510"/>
      <c r="BD278" s="510"/>
      <c r="BE278" s="510"/>
      <c r="BF278" s="510"/>
      <c r="BG278" s="510"/>
      <c r="BH278" s="510"/>
      <c r="BI278" s="510"/>
      <c r="BJ278" s="510"/>
      <c r="BK278" s="510"/>
      <c r="BL278" s="510"/>
      <c r="BM278" s="510"/>
      <c r="BN278" s="510"/>
      <c r="BO278" s="510"/>
      <c r="BP278" s="510"/>
      <c r="BQ278" s="510"/>
      <c r="BR278" s="510"/>
      <c r="BS278" s="510"/>
      <c r="BT278" s="510"/>
      <c r="BU278" s="510"/>
      <c r="BV278" s="510"/>
      <c r="BW278" s="510"/>
      <c r="BX278" s="510"/>
      <c r="BY278" s="510"/>
      <c r="BZ278" s="510"/>
      <c r="CA278" s="510"/>
      <c r="CB278" s="510"/>
      <c r="CC278" s="510"/>
      <c r="CD278" s="510"/>
      <c r="CE278" s="510"/>
      <c r="CF278" s="510"/>
      <c r="CG278" s="510"/>
      <c r="CH278" s="510"/>
      <c r="CI278" s="510"/>
      <c r="CJ278" s="510"/>
      <c r="CK278" s="510"/>
      <c r="CL278" s="510"/>
      <c r="CM278" s="510"/>
      <c r="CN278" s="510"/>
      <c r="CO278" s="510"/>
      <c r="CP278" s="510"/>
      <c r="CQ278" s="510"/>
      <c r="CR278" s="510"/>
      <c r="CS278" s="510"/>
      <c r="CT278" s="12"/>
    </row>
    <row r="279" spans="3:98" s="5" customFormat="1" ht="13" hidden="1" x14ac:dyDescent="0.3">
      <c r="C279" s="256" t="s">
        <v>267</v>
      </c>
      <c r="D279" s="3"/>
      <c r="E279" s="693" t="str">
        <f>IF($E$272="Applicable",MIN($E$278,G.Asm!$F$78),"n.a.")</f>
        <v>n.a.</v>
      </c>
      <c r="F279" s="693"/>
      <c r="G279" s="510"/>
      <c r="H279" s="510"/>
      <c r="I279" s="510"/>
      <c r="J279" s="510"/>
      <c r="K279" s="510"/>
      <c r="L279" s="510"/>
      <c r="M279" s="510"/>
      <c r="N279" s="510"/>
      <c r="O279" s="510"/>
      <c r="P279" s="510"/>
      <c r="Q279" s="510"/>
      <c r="R279" s="510"/>
      <c r="S279" s="510"/>
      <c r="T279" s="510"/>
      <c r="U279" s="510"/>
      <c r="V279" s="510"/>
      <c r="W279" s="510"/>
      <c r="X279" s="510"/>
      <c r="Y279" s="510"/>
      <c r="Z279" s="510"/>
      <c r="AA279" s="510"/>
      <c r="AB279" s="510"/>
      <c r="AC279" s="510"/>
      <c r="AD279" s="510"/>
      <c r="AE279" s="510"/>
      <c r="AF279" s="510"/>
      <c r="AG279" s="510"/>
      <c r="AH279" s="510"/>
      <c r="AI279" s="510"/>
      <c r="AJ279" s="510"/>
      <c r="AK279" s="510"/>
      <c r="AL279" s="510"/>
      <c r="AM279" s="510"/>
      <c r="AN279" s="510"/>
      <c r="AO279" s="510"/>
      <c r="AP279" s="510"/>
      <c r="AQ279" s="510"/>
      <c r="AR279" s="510"/>
      <c r="AS279" s="510"/>
      <c r="AT279" s="510"/>
      <c r="AU279" s="510"/>
      <c r="AV279" s="510"/>
      <c r="AW279" s="510"/>
      <c r="AX279" s="510"/>
      <c r="AY279" s="510"/>
      <c r="AZ279" s="510"/>
      <c r="BA279" s="510"/>
      <c r="BB279" s="510"/>
      <c r="BC279" s="510"/>
      <c r="BD279" s="510"/>
      <c r="BE279" s="510"/>
      <c r="BF279" s="510"/>
      <c r="BG279" s="510"/>
      <c r="BH279" s="510"/>
      <c r="BI279" s="510"/>
      <c r="BJ279" s="510"/>
      <c r="BK279" s="510"/>
      <c r="BL279" s="510"/>
      <c r="BM279" s="510"/>
      <c r="BN279" s="510"/>
      <c r="BO279" s="510"/>
      <c r="BP279" s="510"/>
      <c r="BQ279" s="510"/>
      <c r="BR279" s="510"/>
      <c r="BS279" s="510"/>
      <c r="BT279" s="510"/>
      <c r="BU279" s="510"/>
      <c r="BV279" s="510"/>
      <c r="BW279" s="510"/>
      <c r="BX279" s="510"/>
      <c r="BY279" s="510"/>
      <c r="BZ279" s="510"/>
      <c r="CA279" s="510"/>
      <c r="CB279" s="510"/>
      <c r="CC279" s="510"/>
      <c r="CD279" s="510"/>
      <c r="CE279" s="510"/>
      <c r="CF279" s="510"/>
      <c r="CG279" s="510"/>
      <c r="CH279" s="510"/>
      <c r="CI279" s="510"/>
      <c r="CJ279" s="510"/>
      <c r="CK279" s="510"/>
      <c r="CL279" s="510"/>
      <c r="CM279" s="510"/>
      <c r="CN279" s="510"/>
      <c r="CO279" s="510"/>
      <c r="CP279" s="510"/>
      <c r="CQ279" s="510"/>
      <c r="CR279" s="510"/>
      <c r="CS279" s="510"/>
      <c r="CT279" s="12"/>
    </row>
    <row r="280" spans="3:98" s="5" customFormat="1" ht="13" x14ac:dyDescent="0.3">
      <c r="C280" s="255"/>
      <c r="D280" s="3"/>
      <c r="E280" s="529"/>
      <c r="F280" s="529"/>
      <c r="G280" s="510"/>
      <c r="H280" s="510"/>
      <c r="I280" s="510"/>
      <c r="J280" s="510"/>
      <c r="K280" s="510"/>
      <c r="L280" s="510"/>
      <c r="M280" s="510"/>
      <c r="N280" s="510"/>
      <c r="O280" s="510"/>
      <c r="P280" s="510"/>
      <c r="Q280" s="510"/>
      <c r="R280" s="510"/>
      <c r="S280" s="510"/>
      <c r="T280" s="510"/>
      <c r="U280" s="510"/>
      <c r="V280" s="510"/>
      <c r="W280" s="510"/>
      <c r="X280" s="510"/>
      <c r="Y280" s="510"/>
      <c r="Z280" s="510"/>
      <c r="AA280" s="510"/>
      <c r="AB280" s="510"/>
      <c r="AC280" s="510"/>
      <c r="AD280" s="510"/>
      <c r="AE280" s="510"/>
      <c r="AF280" s="510"/>
      <c r="AG280" s="510"/>
      <c r="AH280" s="510"/>
      <c r="AI280" s="510"/>
      <c r="AJ280" s="510"/>
      <c r="AK280" s="510"/>
      <c r="AL280" s="510"/>
      <c r="AM280" s="510"/>
      <c r="AN280" s="510"/>
      <c r="AO280" s="510"/>
      <c r="AP280" s="510"/>
      <c r="AQ280" s="510"/>
      <c r="AR280" s="510"/>
      <c r="AS280" s="510"/>
      <c r="AT280" s="510"/>
      <c r="AU280" s="510"/>
      <c r="AV280" s="510"/>
      <c r="AW280" s="510"/>
      <c r="AX280" s="510"/>
      <c r="AY280" s="510"/>
      <c r="AZ280" s="510"/>
      <c r="BA280" s="510"/>
      <c r="BB280" s="510"/>
      <c r="BC280" s="510"/>
      <c r="BD280" s="510"/>
      <c r="BE280" s="510"/>
      <c r="BF280" s="510"/>
      <c r="BG280" s="510"/>
      <c r="BH280" s="510"/>
      <c r="BI280" s="510"/>
      <c r="BJ280" s="510"/>
      <c r="BK280" s="510"/>
      <c r="BL280" s="510"/>
      <c r="BM280" s="510"/>
      <c r="BN280" s="510"/>
      <c r="BO280" s="510"/>
      <c r="BP280" s="510"/>
      <c r="BQ280" s="510"/>
      <c r="BR280" s="510"/>
      <c r="BS280" s="510"/>
      <c r="BT280" s="510"/>
      <c r="BU280" s="510"/>
      <c r="BV280" s="510"/>
      <c r="BW280" s="510"/>
      <c r="BX280" s="510"/>
      <c r="BY280" s="510"/>
      <c r="BZ280" s="510"/>
      <c r="CA280" s="510"/>
      <c r="CB280" s="510"/>
      <c r="CC280" s="510"/>
      <c r="CD280" s="510"/>
      <c r="CE280" s="510"/>
      <c r="CF280" s="510"/>
      <c r="CG280" s="510"/>
      <c r="CH280" s="510"/>
      <c r="CI280" s="510"/>
      <c r="CJ280" s="510"/>
      <c r="CK280" s="510"/>
      <c r="CL280" s="510"/>
      <c r="CM280" s="510"/>
      <c r="CN280" s="510"/>
      <c r="CO280" s="510"/>
      <c r="CP280" s="510"/>
      <c r="CQ280" s="510"/>
      <c r="CR280" s="510"/>
      <c r="CS280" s="510"/>
      <c r="CT280" s="12"/>
    </row>
    <row r="281" spans="3:98" s="5" customFormat="1" ht="13" x14ac:dyDescent="0.3">
      <c r="C281" s="255"/>
      <c r="D281" s="3"/>
      <c r="E281" s="529"/>
      <c r="F281" s="529"/>
      <c r="G281" s="510"/>
      <c r="H281" s="510"/>
      <c r="I281" s="510"/>
      <c r="J281" s="510"/>
      <c r="K281" s="510"/>
      <c r="L281" s="510"/>
      <c r="M281" s="510"/>
      <c r="N281" s="510"/>
      <c r="O281" s="510"/>
      <c r="P281" s="510"/>
      <c r="Q281" s="510"/>
      <c r="R281" s="510"/>
      <c r="S281" s="510"/>
      <c r="T281" s="510"/>
      <c r="U281" s="510"/>
      <c r="V281" s="510"/>
      <c r="W281" s="510"/>
      <c r="X281" s="510"/>
      <c r="Y281" s="510"/>
      <c r="Z281" s="510"/>
      <c r="AA281" s="510"/>
      <c r="AB281" s="510"/>
      <c r="AC281" s="510"/>
      <c r="AD281" s="510"/>
      <c r="AE281" s="510"/>
      <c r="AF281" s="510"/>
      <c r="AG281" s="510"/>
      <c r="AH281" s="510"/>
      <c r="AI281" s="510"/>
      <c r="AJ281" s="510"/>
      <c r="AK281" s="510"/>
      <c r="AL281" s="510"/>
      <c r="AM281" s="510"/>
      <c r="AN281" s="510"/>
      <c r="AO281" s="510"/>
      <c r="AP281" s="510"/>
      <c r="AQ281" s="510"/>
      <c r="AR281" s="510"/>
      <c r="AS281" s="510"/>
      <c r="AT281" s="510"/>
      <c r="AU281" s="510"/>
      <c r="AV281" s="510"/>
      <c r="AW281" s="510"/>
      <c r="AX281" s="510"/>
      <c r="AY281" s="510"/>
      <c r="AZ281" s="510"/>
      <c r="BA281" s="510"/>
      <c r="BB281" s="510"/>
      <c r="BC281" s="510"/>
      <c r="BD281" s="510"/>
      <c r="BE281" s="510"/>
      <c r="BF281" s="510"/>
      <c r="BG281" s="510"/>
      <c r="BH281" s="510"/>
      <c r="BI281" s="510"/>
      <c r="BJ281" s="510"/>
      <c r="BK281" s="510"/>
      <c r="BL281" s="510"/>
      <c r="BM281" s="510"/>
      <c r="BN281" s="510"/>
      <c r="BO281" s="510"/>
      <c r="BP281" s="510"/>
      <c r="BQ281" s="510"/>
      <c r="BR281" s="510"/>
      <c r="BS281" s="510"/>
      <c r="BT281" s="510"/>
      <c r="BU281" s="510"/>
      <c r="BV281" s="510"/>
      <c r="BW281" s="510"/>
      <c r="BX281" s="510"/>
      <c r="BY281" s="510"/>
      <c r="BZ281" s="510"/>
      <c r="CA281" s="510"/>
      <c r="CB281" s="510"/>
      <c r="CC281" s="510"/>
      <c r="CD281" s="510"/>
      <c r="CE281" s="510"/>
      <c r="CF281" s="510"/>
      <c r="CG281" s="510"/>
      <c r="CH281" s="510"/>
      <c r="CI281" s="510"/>
      <c r="CJ281" s="510"/>
      <c r="CK281" s="510"/>
      <c r="CL281" s="510"/>
      <c r="CM281" s="510"/>
      <c r="CN281" s="510"/>
      <c r="CO281" s="510"/>
      <c r="CP281" s="510"/>
      <c r="CQ281" s="510"/>
      <c r="CR281" s="510"/>
      <c r="CS281" s="510"/>
      <c r="CT281" s="12"/>
    </row>
    <row r="282" spans="3:98" s="5" customFormat="1" ht="13" x14ac:dyDescent="0.3">
      <c r="C282" s="51"/>
      <c r="D282" s="3"/>
      <c r="E282" s="519"/>
      <c r="F282" s="519"/>
      <c r="G282" s="510"/>
      <c r="H282" s="510"/>
      <c r="I282" s="510"/>
      <c r="J282" s="510"/>
      <c r="K282" s="510"/>
      <c r="L282" s="510"/>
      <c r="M282" s="510"/>
      <c r="N282" s="510"/>
      <c r="O282" s="510"/>
      <c r="P282" s="510"/>
      <c r="Q282" s="510"/>
      <c r="R282" s="510"/>
      <c r="S282" s="510"/>
      <c r="T282" s="510"/>
      <c r="U282" s="510"/>
      <c r="V282" s="510"/>
      <c r="W282" s="510"/>
      <c r="X282" s="510"/>
      <c r="Y282" s="510"/>
      <c r="Z282" s="510"/>
      <c r="AA282" s="510"/>
      <c r="AB282" s="510"/>
      <c r="AC282" s="510"/>
      <c r="AD282" s="510"/>
      <c r="AE282" s="510"/>
      <c r="AF282" s="510"/>
      <c r="AG282" s="510"/>
      <c r="AH282" s="510"/>
      <c r="AI282" s="510"/>
      <c r="AJ282" s="510"/>
      <c r="AK282" s="510"/>
      <c r="AL282" s="510"/>
      <c r="AM282" s="510"/>
      <c r="AN282" s="510"/>
      <c r="AO282" s="510"/>
      <c r="AP282" s="510"/>
      <c r="AQ282" s="510"/>
      <c r="AR282" s="510"/>
      <c r="AS282" s="510"/>
      <c r="AT282" s="510"/>
      <c r="AU282" s="510"/>
      <c r="AV282" s="510"/>
      <c r="AW282" s="510"/>
      <c r="AX282" s="510"/>
      <c r="AY282" s="510"/>
      <c r="AZ282" s="510"/>
      <c r="BA282" s="510"/>
      <c r="BB282" s="510"/>
      <c r="BC282" s="510"/>
      <c r="BD282" s="510"/>
      <c r="BE282" s="510"/>
      <c r="BF282" s="510"/>
      <c r="BG282" s="510"/>
      <c r="BH282" s="510"/>
      <c r="BI282" s="510"/>
      <c r="BJ282" s="510"/>
      <c r="BK282" s="510"/>
      <c r="BL282" s="510"/>
      <c r="BM282" s="510"/>
      <c r="BN282" s="510"/>
      <c r="BO282" s="510"/>
      <c r="BP282" s="510"/>
      <c r="BQ282" s="510"/>
      <c r="BR282" s="510"/>
      <c r="BS282" s="510"/>
      <c r="BT282" s="510"/>
      <c r="BU282" s="510"/>
      <c r="BV282" s="510"/>
      <c r="BW282" s="510"/>
      <c r="BX282" s="510"/>
      <c r="BY282" s="510"/>
      <c r="BZ282" s="510"/>
      <c r="CA282" s="510"/>
      <c r="CB282" s="510"/>
      <c r="CC282" s="510"/>
      <c r="CD282" s="510"/>
      <c r="CE282" s="510"/>
      <c r="CF282" s="510"/>
      <c r="CG282" s="510"/>
      <c r="CH282" s="510"/>
      <c r="CI282" s="510"/>
      <c r="CJ282" s="510"/>
      <c r="CK282" s="510"/>
      <c r="CL282" s="510"/>
      <c r="CM282" s="510"/>
      <c r="CN282" s="510"/>
      <c r="CO282" s="510"/>
      <c r="CP282" s="510"/>
      <c r="CQ282" s="510"/>
      <c r="CR282" s="510"/>
      <c r="CS282" s="510"/>
      <c r="CT282" s="12"/>
    </row>
    <row r="283" spans="3:98" s="5" customFormat="1" ht="13" x14ac:dyDescent="0.3">
      <c r="C283" s="51"/>
      <c r="D283" s="3"/>
      <c r="E283" s="519"/>
      <c r="F283" s="519"/>
      <c r="G283" s="510"/>
      <c r="H283" s="510"/>
      <c r="I283" s="510"/>
      <c r="J283" s="510"/>
      <c r="K283" s="510"/>
      <c r="L283" s="510"/>
      <c r="M283" s="510"/>
      <c r="N283" s="510"/>
      <c r="O283" s="510"/>
      <c r="P283" s="510"/>
      <c r="Q283" s="510"/>
      <c r="R283" s="510"/>
      <c r="S283" s="510"/>
      <c r="T283" s="510"/>
      <c r="U283" s="510"/>
      <c r="V283" s="510"/>
      <c r="W283" s="510"/>
      <c r="X283" s="510"/>
      <c r="Y283" s="510"/>
      <c r="Z283" s="510"/>
      <c r="AA283" s="510"/>
      <c r="AB283" s="510"/>
      <c r="AC283" s="510"/>
      <c r="AD283" s="510"/>
      <c r="AE283" s="510"/>
      <c r="AF283" s="510"/>
      <c r="AG283" s="510"/>
      <c r="AH283" s="510"/>
      <c r="AI283" s="510"/>
      <c r="AJ283" s="510"/>
      <c r="AK283" s="510"/>
      <c r="AL283" s="510"/>
      <c r="AM283" s="510"/>
      <c r="AN283" s="510"/>
      <c r="AO283" s="510"/>
      <c r="AP283" s="510"/>
      <c r="AQ283" s="510"/>
      <c r="AR283" s="510"/>
      <c r="AS283" s="510"/>
      <c r="AT283" s="510"/>
      <c r="AU283" s="510"/>
      <c r="AV283" s="510"/>
      <c r="AW283" s="510"/>
      <c r="AX283" s="510"/>
      <c r="AY283" s="510"/>
      <c r="AZ283" s="510"/>
      <c r="BA283" s="510"/>
      <c r="BB283" s="510"/>
      <c r="BC283" s="510"/>
      <c r="BD283" s="510"/>
      <c r="BE283" s="510"/>
      <c r="BF283" s="510"/>
      <c r="BG283" s="510"/>
      <c r="BH283" s="510"/>
      <c r="BI283" s="510"/>
      <c r="BJ283" s="510"/>
      <c r="BK283" s="510"/>
      <c r="BL283" s="510"/>
      <c r="BM283" s="510"/>
      <c r="BN283" s="510"/>
      <c r="BO283" s="510"/>
      <c r="BP283" s="510"/>
      <c r="BQ283" s="510"/>
      <c r="BR283" s="510"/>
      <c r="BS283" s="510"/>
      <c r="BT283" s="510"/>
      <c r="BU283" s="510"/>
      <c r="BV283" s="510"/>
      <c r="BW283" s="510"/>
      <c r="BX283" s="510"/>
      <c r="BY283" s="510"/>
      <c r="BZ283" s="510"/>
      <c r="CA283" s="510"/>
      <c r="CB283" s="510"/>
      <c r="CC283" s="510"/>
      <c r="CD283" s="510"/>
      <c r="CE283" s="510"/>
      <c r="CF283" s="510"/>
      <c r="CG283" s="510"/>
      <c r="CH283" s="510"/>
      <c r="CI283" s="510"/>
      <c r="CJ283" s="510"/>
      <c r="CK283" s="510"/>
      <c r="CL283" s="510"/>
      <c r="CM283" s="510"/>
      <c r="CN283" s="510"/>
      <c r="CO283" s="510"/>
      <c r="CP283" s="510"/>
      <c r="CQ283" s="510"/>
      <c r="CR283" s="510"/>
      <c r="CS283" s="510"/>
      <c r="CT283" s="12"/>
    </row>
    <row r="284" spans="3:98" customFormat="1" ht="15.5" hidden="1" x14ac:dyDescent="0.35">
      <c r="C284" s="78" t="s">
        <v>154</v>
      </c>
      <c r="D284" s="35" t="s">
        <v>155</v>
      </c>
      <c r="E284" s="497"/>
      <c r="F284" s="497"/>
      <c r="G284" s="498"/>
      <c r="H284" s="498"/>
      <c r="I284" s="498"/>
      <c r="J284" s="498"/>
      <c r="K284" s="498"/>
      <c r="L284" s="498"/>
      <c r="M284" s="498"/>
      <c r="N284" s="498"/>
      <c r="O284" s="498"/>
      <c r="P284" s="498"/>
      <c r="Q284" s="498"/>
      <c r="R284" s="498"/>
      <c r="S284" s="498"/>
      <c r="T284" s="498"/>
      <c r="U284" s="498"/>
      <c r="V284" s="498"/>
      <c r="W284" s="498"/>
      <c r="X284" s="498"/>
      <c r="Y284" s="498"/>
      <c r="Z284" s="498"/>
      <c r="AA284" s="498"/>
      <c r="AB284" s="498"/>
      <c r="AC284" s="498"/>
      <c r="AD284" s="498"/>
      <c r="AE284" s="498"/>
      <c r="AF284" s="498"/>
      <c r="AG284" s="498"/>
      <c r="AH284" s="498"/>
      <c r="AI284" s="498"/>
      <c r="AJ284" s="498"/>
      <c r="AK284" s="498"/>
      <c r="AL284" s="498"/>
      <c r="AM284" s="498"/>
      <c r="AN284" s="498"/>
      <c r="AO284" s="498"/>
      <c r="AP284" s="498"/>
      <c r="AQ284" s="498"/>
      <c r="AR284" s="498"/>
      <c r="AS284" s="498"/>
      <c r="AT284" s="498"/>
      <c r="AU284" s="498"/>
      <c r="AV284" s="498"/>
      <c r="AW284" s="498"/>
      <c r="AX284" s="498"/>
      <c r="AY284" s="498"/>
      <c r="AZ284" s="498"/>
      <c r="BA284" s="498"/>
      <c r="BB284" s="498"/>
      <c r="BC284" s="498"/>
      <c r="BD284" s="498"/>
      <c r="BE284" s="498"/>
      <c r="BF284" s="498"/>
      <c r="BG284" s="498"/>
      <c r="BH284" s="498"/>
      <c r="BI284" s="498"/>
      <c r="BJ284" s="498"/>
      <c r="BK284" s="498"/>
      <c r="BL284" s="498"/>
      <c r="BM284" s="498"/>
      <c r="BN284" s="498"/>
      <c r="BO284" s="498"/>
      <c r="BP284" s="498"/>
      <c r="BQ284" s="498"/>
      <c r="BR284" s="498"/>
      <c r="BS284" s="498"/>
      <c r="BT284" s="498"/>
      <c r="BU284" s="498"/>
      <c r="BV284" s="498"/>
      <c r="BW284" s="498"/>
      <c r="BX284" s="498"/>
      <c r="BY284" s="498"/>
      <c r="BZ284" s="498"/>
      <c r="CA284" s="498"/>
      <c r="CB284" s="498"/>
      <c r="CC284" s="498"/>
      <c r="CD284" s="498"/>
      <c r="CE284" s="498"/>
      <c r="CF284" s="498"/>
      <c r="CG284" s="498"/>
      <c r="CH284" s="498"/>
      <c r="CI284" s="498"/>
      <c r="CJ284" s="498"/>
      <c r="CK284" s="498"/>
      <c r="CL284" s="498"/>
      <c r="CM284" s="498"/>
      <c r="CN284" s="498"/>
      <c r="CO284" s="498"/>
      <c r="CP284" s="498"/>
      <c r="CQ284" s="498"/>
      <c r="CR284" s="498"/>
      <c r="CS284" s="498"/>
    </row>
    <row r="285" spans="3:98" customFormat="1" hidden="1" x14ac:dyDescent="0.35">
      <c r="C285" s="90"/>
      <c r="D285" s="3"/>
      <c r="E285" s="497"/>
      <c r="F285" s="497"/>
      <c r="G285" s="498"/>
      <c r="H285" s="498"/>
      <c r="I285" s="498"/>
      <c r="J285" s="498"/>
      <c r="K285" s="498"/>
      <c r="L285" s="498"/>
      <c r="M285" s="498"/>
      <c r="N285" s="498"/>
      <c r="O285" s="498"/>
      <c r="P285" s="498"/>
      <c r="Q285" s="498"/>
      <c r="R285" s="498"/>
      <c r="S285" s="498"/>
      <c r="T285" s="498"/>
      <c r="U285" s="498"/>
      <c r="V285" s="498"/>
      <c r="W285" s="498"/>
      <c r="X285" s="498"/>
      <c r="Y285" s="498"/>
      <c r="Z285" s="498"/>
      <c r="AA285" s="498"/>
      <c r="AB285" s="498"/>
      <c r="AC285" s="498"/>
      <c r="AD285" s="498"/>
      <c r="AE285" s="498"/>
      <c r="AF285" s="498"/>
      <c r="AG285" s="498"/>
      <c r="AH285" s="498"/>
      <c r="AI285" s="498"/>
      <c r="AJ285" s="498"/>
      <c r="AK285" s="498"/>
      <c r="AL285" s="498"/>
      <c r="AM285" s="498"/>
      <c r="AN285" s="498"/>
      <c r="AO285" s="498"/>
      <c r="AP285" s="498"/>
      <c r="AQ285" s="498"/>
      <c r="AR285" s="498"/>
      <c r="AS285" s="498"/>
      <c r="AT285" s="498"/>
      <c r="AU285" s="498"/>
      <c r="AV285" s="498"/>
      <c r="AW285" s="498"/>
      <c r="AX285" s="498"/>
      <c r="AY285" s="498"/>
      <c r="AZ285" s="498"/>
      <c r="BA285" s="498"/>
      <c r="BB285" s="498"/>
      <c r="BC285" s="498"/>
      <c r="BD285" s="498"/>
      <c r="BE285" s="498"/>
      <c r="BF285" s="498"/>
      <c r="BG285" s="498"/>
      <c r="BH285" s="498"/>
      <c r="BI285" s="498"/>
      <c r="BJ285" s="498"/>
      <c r="BK285" s="498"/>
      <c r="BL285" s="498"/>
      <c r="BM285" s="498"/>
      <c r="BN285" s="498"/>
      <c r="BO285" s="498"/>
      <c r="BP285" s="498"/>
      <c r="BQ285" s="498"/>
      <c r="BR285" s="498"/>
      <c r="BS285" s="498"/>
      <c r="BT285" s="498"/>
      <c r="BU285" s="498"/>
      <c r="BV285" s="498"/>
      <c r="BW285" s="498"/>
      <c r="BX285" s="498"/>
      <c r="BY285" s="498"/>
      <c r="BZ285" s="498"/>
      <c r="CA285" s="498"/>
      <c r="CB285" s="498"/>
      <c r="CC285" s="498"/>
      <c r="CD285" s="498"/>
      <c r="CE285" s="498"/>
      <c r="CF285" s="498"/>
      <c r="CG285" s="498"/>
      <c r="CH285" s="498"/>
      <c r="CI285" s="498"/>
      <c r="CJ285" s="498"/>
      <c r="CK285" s="498"/>
      <c r="CL285" s="498"/>
      <c r="CM285" s="498"/>
      <c r="CN285" s="498"/>
      <c r="CO285" s="498"/>
      <c r="CP285" s="498"/>
      <c r="CQ285" s="498"/>
      <c r="CR285" s="498"/>
      <c r="CS285" s="498"/>
    </row>
    <row r="286" spans="3:98" customFormat="1" hidden="1" x14ac:dyDescent="0.35">
      <c r="C286" s="91"/>
      <c r="D286" s="3"/>
      <c r="E286" s="497"/>
      <c r="F286" s="497"/>
      <c r="G286" s="498"/>
      <c r="H286" s="498"/>
      <c r="I286" s="498"/>
      <c r="J286" s="498"/>
      <c r="K286" s="498"/>
      <c r="L286" s="498"/>
      <c r="M286" s="498"/>
      <c r="N286" s="498"/>
      <c r="O286" s="498"/>
      <c r="P286" s="498"/>
      <c r="Q286" s="498"/>
      <c r="R286" s="498"/>
      <c r="S286" s="498"/>
      <c r="T286" s="498"/>
      <c r="U286" s="498"/>
      <c r="V286" s="498"/>
      <c r="W286" s="498"/>
      <c r="X286" s="498"/>
      <c r="Y286" s="498"/>
      <c r="Z286" s="498"/>
      <c r="AA286" s="498"/>
      <c r="AB286" s="498"/>
      <c r="AC286" s="498"/>
      <c r="AD286" s="498"/>
      <c r="AE286" s="498"/>
      <c r="AF286" s="498"/>
      <c r="AG286" s="498"/>
      <c r="AH286" s="498"/>
      <c r="AI286" s="498"/>
      <c r="AJ286" s="498"/>
      <c r="AK286" s="498"/>
      <c r="AL286" s="498"/>
      <c r="AM286" s="498"/>
      <c r="AN286" s="498"/>
      <c r="AO286" s="498"/>
      <c r="AP286" s="498"/>
      <c r="AQ286" s="498"/>
      <c r="AR286" s="498"/>
      <c r="AS286" s="498"/>
      <c r="AT286" s="498"/>
      <c r="AU286" s="498"/>
      <c r="AV286" s="498"/>
      <c r="AW286" s="498"/>
      <c r="AX286" s="498"/>
      <c r="AY286" s="498"/>
      <c r="AZ286" s="498"/>
      <c r="BA286" s="498"/>
      <c r="BB286" s="498"/>
      <c r="BC286" s="498"/>
      <c r="BD286" s="498"/>
      <c r="BE286" s="498"/>
      <c r="BF286" s="498"/>
      <c r="BG286" s="498"/>
      <c r="BH286" s="498"/>
      <c r="BI286" s="498"/>
      <c r="BJ286" s="498"/>
      <c r="BK286" s="498"/>
      <c r="BL286" s="498"/>
      <c r="BM286" s="498"/>
      <c r="BN286" s="498"/>
      <c r="BO286" s="498"/>
      <c r="BP286" s="498"/>
      <c r="BQ286" s="498"/>
      <c r="BR286" s="498"/>
      <c r="BS286" s="498"/>
      <c r="BT286" s="498"/>
      <c r="BU286" s="498"/>
      <c r="BV286" s="498"/>
      <c r="BW286" s="498"/>
      <c r="BX286" s="498"/>
      <c r="BY286" s="498"/>
      <c r="BZ286" s="498"/>
      <c r="CA286" s="498"/>
      <c r="CB286" s="498"/>
      <c r="CC286" s="498"/>
      <c r="CD286" s="498"/>
      <c r="CE286" s="498"/>
      <c r="CF286" s="498"/>
      <c r="CG286" s="498"/>
      <c r="CH286" s="498"/>
      <c r="CI286" s="498"/>
      <c r="CJ286" s="498"/>
      <c r="CK286" s="498"/>
      <c r="CL286" s="498"/>
      <c r="CM286" s="498"/>
      <c r="CN286" s="498"/>
      <c r="CO286" s="498"/>
      <c r="CP286" s="498"/>
      <c r="CQ286" s="498"/>
      <c r="CR286" s="498"/>
      <c r="CS286" s="498"/>
    </row>
    <row r="287" spans="3:98" customFormat="1" ht="26.5" hidden="1" x14ac:dyDescent="0.35">
      <c r="C287" s="92" t="s">
        <v>188</v>
      </c>
      <c r="D287" s="3"/>
      <c r="E287" s="497"/>
      <c r="F287" s="497"/>
      <c r="G287" s="498"/>
      <c r="H287" s="498"/>
      <c r="I287" s="498"/>
      <c r="J287" s="498"/>
      <c r="K287" s="498"/>
      <c r="L287" s="498"/>
      <c r="M287" s="498"/>
      <c r="N287" s="498"/>
      <c r="O287" s="498"/>
      <c r="P287" s="498"/>
      <c r="Q287" s="498"/>
      <c r="R287" s="498"/>
      <c r="S287" s="498"/>
      <c r="T287" s="498"/>
      <c r="U287" s="498"/>
      <c r="V287" s="498"/>
      <c r="W287" s="498"/>
      <c r="X287" s="498"/>
      <c r="Y287" s="498"/>
      <c r="Z287" s="498"/>
      <c r="AA287" s="498"/>
      <c r="AB287" s="498"/>
      <c r="AC287" s="498"/>
      <c r="AD287" s="498"/>
      <c r="AE287" s="498"/>
      <c r="AF287" s="498"/>
      <c r="AG287" s="498"/>
      <c r="AH287" s="498"/>
      <c r="AI287" s="498"/>
      <c r="AJ287" s="498"/>
      <c r="AK287" s="498"/>
      <c r="AL287" s="498"/>
      <c r="AM287" s="498"/>
      <c r="AN287" s="498"/>
      <c r="AO287" s="498"/>
      <c r="AP287" s="498"/>
      <c r="AQ287" s="498"/>
      <c r="AR287" s="498"/>
      <c r="AS287" s="498"/>
      <c r="AT287" s="498"/>
      <c r="AU287" s="498"/>
      <c r="AV287" s="498"/>
      <c r="AW287" s="498"/>
      <c r="AX287" s="498"/>
      <c r="AY287" s="498"/>
      <c r="AZ287" s="498"/>
      <c r="BA287" s="498"/>
      <c r="BB287" s="498"/>
      <c r="BC287" s="498"/>
      <c r="BD287" s="498"/>
      <c r="BE287" s="498"/>
      <c r="BF287" s="498"/>
      <c r="BG287" s="498"/>
      <c r="BH287" s="498"/>
      <c r="BI287" s="498"/>
      <c r="BJ287" s="498"/>
      <c r="BK287" s="498"/>
      <c r="BL287" s="498"/>
      <c r="BM287" s="498"/>
      <c r="BN287" s="498"/>
      <c r="BO287" s="498"/>
      <c r="BP287" s="498"/>
      <c r="BQ287" s="498"/>
      <c r="BR287" s="498"/>
      <c r="BS287" s="498"/>
      <c r="BT287" s="498"/>
      <c r="BU287" s="498"/>
      <c r="BV287" s="498"/>
      <c r="BW287" s="498"/>
      <c r="BX287" s="498"/>
      <c r="BY287" s="498"/>
      <c r="BZ287" s="498"/>
      <c r="CA287" s="498"/>
      <c r="CB287" s="498"/>
      <c r="CC287" s="498"/>
      <c r="CD287" s="498"/>
      <c r="CE287" s="498"/>
      <c r="CF287" s="498"/>
      <c r="CG287" s="498"/>
      <c r="CH287" s="498"/>
      <c r="CI287" s="498"/>
      <c r="CJ287" s="498"/>
      <c r="CK287" s="498"/>
      <c r="CL287" s="498"/>
      <c r="CM287" s="498"/>
      <c r="CN287" s="498"/>
      <c r="CO287" s="498"/>
      <c r="CP287" s="498"/>
      <c r="CQ287" s="498"/>
      <c r="CR287" s="498"/>
      <c r="CS287" s="498"/>
    </row>
    <row r="288" spans="3:98" hidden="1" x14ac:dyDescent="0.35">
      <c r="C288" s="180" t="str">
        <f>O.6!$C$244&amp;" with "&amp; 'S&amp;S'!$D$5*100 &amp; "% increase"</f>
        <v>A. Total investment costs with 1% increase</v>
      </c>
      <c r="E288" s="505">
        <f>G288+NPV(G.Asm!$F$76,H288:INDEX(H288:CS288,RP))</f>
        <v>0</v>
      </c>
      <c r="F288" s="505">
        <f t="shared" ref="F288:F293" si="139">SUMIF($G$4:$CS$4,"&lt;="&amp;RP,G288:CS288)</f>
        <v>0</v>
      </c>
      <c r="G288" s="66">
        <f>-SUM(O.6!G$244,O.6!G$255)*(1+'S&amp;S'!$F10)+SUM(O.6!G$245,O.6!G$256)*IF(O.6!$C$38="Depreciation",(1+'S&amp;S'!$F10),1)-SUM(O.6!G$246,O.6!G$257)+O.6!G$247</f>
        <v>0</v>
      </c>
      <c r="H288" s="66">
        <f>-SUM(O.6!H$244,O.6!H$255)*(1+'S&amp;S'!$F10)+SUM(O.6!H$245,O.6!H$256)*IF(O.6!$C$38="Depreciation",(1+'S&amp;S'!$F10),1)-SUM(O.6!H$246,O.6!H$257)+O.6!H$247</f>
        <v>0</v>
      </c>
      <c r="I288" s="66">
        <f>-SUM(O.6!I$244,O.6!I$255)*(1+'S&amp;S'!$F10)+SUM(O.6!I$245,O.6!I$256)*IF(O.6!$C$38="Depreciation",(1+'S&amp;S'!$F10),1)-SUM(O.6!I$246,O.6!I$257)+O.6!I$247</f>
        <v>0</v>
      </c>
      <c r="J288" s="66">
        <f>-SUM(O.6!J$244,O.6!J$255)*(1+'S&amp;S'!$F10)+SUM(O.6!J$245,O.6!J$256)*IF(O.6!$C$38="Depreciation",(1+'S&amp;S'!$F10),1)-SUM(O.6!J$246,O.6!J$257)+O.6!J$247</f>
        <v>0</v>
      </c>
      <c r="K288" s="66">
        <f>-SUM(O.6!K$244,O.6!K$255)*(1+'S&amp;S'!$F10)+SUM(O.6!K$245,O.6!K$256)*IF(O.6!$C$38="Depreciation",(1+'S&amp;S'!$F10),1)-SUM(O.6!K$246,O.6!K$257)+O.6!K$247</f>
        <v>0</v>
      </c>
      <c r="L288" s="66">
        <f>-SUM(O.6!L$244,O.6!L$255)*(1+'S&amp;S'!$F10)+SUM(O.6!L$245,O.6!L$256)*IF(O.6!$C$38="Depreciation",(1+'S&amp;S'!$F10),1)-SUM(O.6!L$246,O.6!L$257)+O.6!L$247</f>
        <v>0</v>
      </c>
      <c r="M288" s="66">
        <f>-SUM(O.6!M$244,O.6!M$255)*(1+'S&amp;S'!$F10)+SUM(O.6!M$245,O.6!M$256)*IF(O.6!$C$38="Depreciation",(1+'S&amp;S'!$F10),1)-SUM(O.6!M$246,O.6!M$257)+O.6!M$247</f>
        <v>0</v>
      </c>
      <c r="N288" s="66">
        <f>-SUM(O.6!N$244,O.6!N$255)*(1+'S&amp;S'!$F10)+SUM(O.6!N$245,O.6!N$256)*IF(O.6!$C$38="Depreciation",(1+'S&amp;S'!$F10),1)-SUM(O.6!N$246,O.6!N$257)+O.6!N$247</f>
        <v>0</v>
      </c>
      <c r="O288" s="66">
        <f>-SUM(O.6!O$244,O.6!O$255)*(1+'S&amp;S'!$F10)+SUM(O.6!O$245,O.6!O$256)*IF(O.6!$C$38="Depreciation",(1+'S&amp;S'!$F10),1)-SUM(O.6!O$246,O.6!O$257)+O.6!O$247</f>
        <v>0</v>
      </c>
      <c r="P288" s="66">
        <f>-SUM(O.6!P$244,O.6!P$255)*(1+'S&amp;S'!$F10)+SUM(O.6!P$245,O.6!P$256)*IF(O.6!$C$38="Depreciation",(1+'S&amp;S'!$F10),1)-SUM(O.6!P$246,O.6!P$257)+O.6!P$247</f>
        <v>0</v>
      </c>
      <c r="Q288" s="66">
        <f>-SUM(O.6!Q$244,O.6!Q$255)*(1+'S&amp;S'!$F10)+SUM(O.6!Q$245,O.6!Q$256)*IF(O.6!$C$38="Depreciation",(1+'S&amp;S'!$F10),1)-SUM(O.6!Q$246,O.6!Q$257)+O.6!Q$247</f>
        <v>0</v>
      </c>
      <c r="R288" s="66">
        <f>-SUM(O.6!R$244,O.6!R$255)*(1+'S&amp;S'!$F10)+SUM(O.6!R$245,O.6!R$256)*IF(O.6!$C$38="Depreciation",(1+'S&amp;S'!$F10),1)-SUM(O.6!R$246,O.6!R$257)+O.6!R$247</f>
        <v>0</v>
      </c>
      <c r="S288" s="66">
        <f>-SUM(O.6!S$244,O.6!S$255)*(1+'S&amp;S'!$F10)+SUM(O.6!S$245,O.6!S$256)*IF(O.6!$C$38="Depreciation",(1+'S&amp;S'!$F10),1)-SUM(O.6!S$246,O.6!S$257)+O.6!S$247</f>
        <v>0</v>
      </c>
      <c r="T288" s="66">
        <f>-SUM(O.6!T$244,O.6!T$255)*(1+'S&amp;S'!$F10)+SUM(O.6!T$245,O.6!T$256)*IF(O.6!$C$38="Depreciation",(1+'S&amp;S'!$F10),1)-SUM(O.6!T$246,O.6!T$257)+O.6!T$247</f>
        <v>0</v>
      </c>
      <c r="U288" s="66">
        <f>-SUM(O.6!U$244,O.6!U$255)*(1+'S&amp;S'!$F10)+SUM(O.6!U$245,O.6!U$256)*IF(O.6!$C$38="Depreciation",(1+'S&amp;S'!$F10),1)-SUM(O.6!U$246,O.6!U$257)+O.6!U$247</f>
        <v>0</v>
      </c>
      <c r="V288" s="66">
        <f>-SUM(O.6!V$244,O.6!V$255)*(1+'S&amp;S'!$F10)+SUM(O.6!V$245,O.6!V$256)*IF(O.6!$C$38="Depreciation",(1+'S&amp;S'!$F10),1)-SUM(O.6!V$246,O.6!V$257)+O.6!V$247</f>
        <v>0</v>
      </c>
      <c r="W288" s="66">
        <f>-SUM(O.6!W$244,O.6!W$255)*(1+'S&amp;S'!$F10)+SUM(O.6!W$245,O.6!W$256)*IF(O.6!$C$38="Depreciation",(1+'S&amp;S'!$F10),1)-SUM(O.6!W$246,O.6!W$257)+O.6!W$247</f>
        <v>0</v>
      </c>
      <c r="X288" s="66">
        <f>-SUM(O.6!X$244,O.6!X$255)*(1+'S&amp;S'!$F10)+SUM(O.6!X$245,O.6!X$256)*IF(O.6!$C$38="Depreciation",(1+'S&amp;S'!$F10),1)-SUM(O.6!X$246,O.6!X$257)+O.6!X$247</f>
        <v>0</v>
      </c>
      <c r="Y288" s="66">
        <f>-SUM(O.6!Y$244,O.6!Y$255)*(1+'S&amp;S'!$F10)+SUM(O.6!Y$245,O.6!Y$256)*IF(O.6!$C$38="Depreciation",(1+'S&amp;S'!$F10),1)-SUM(O.6!Y$246,O.6!Y$257)+O.6!Y$247</f>
        <v>0</v>
      </c>
      <c r="Z288" s="66">
        <f>-SUM(O.6!Z$244,O.6!Z$255)*(1+'S&amp;S'!$F10)+SUM(O.6!Z$245,O.6!Z$256)*IF(O.6!$C$38="Depreciation",(1+'S&amp;S'!$F10),1)-SUM(O.6!Z$246,O.6!Z$257)+O.6!Z$247</f>
        <v>0</v>
      </c>
      <c r="AA288" s="66">
        <f>-SUM(O.6!AA$244,O.6!AA$255)*(1+'S&amp;S'!$F10)+SUM(O.6!AA$245,O.6!AA$256)*IF(O.6!$C$38="Depreciation",(1+'S&amp;S'!$F10),1)-SUM(O.6!AA$246,O.6!AA$257)+O.6!AA$247</f>
        <v>0</v>
      </c>
      <c r="AB288" s="66">
        <f>-SUM(O.6!AB$244,O.6!AB$255)*(1+'S&amp;S'!$F10)+SUM(O.6!AB$245,O.6!AB$256)*IF(O.6!$C$38="Depreciation",(1+'S&amp;S'!$F10),1)-SUM(O.6!AB$246,O.6!AB$257)+O.6!AB$247</f>
        <v>0</v>
      </c>
      <c r="AC288" s="66">
        <f>-SUM(O.6!AC$244,O.6!AC$255)*(1+'S&amp;S'!$F10)+SUM(O.6!AC$245,O.6!AC$256)*IF(O.6!$C$38="Depreciation",(1+'S&amp;S'!$F10),1)-SUM(O.6!AC$246,O.6!AC$257)+O.6!AC$247</f>
        <v>0</v>
      </c>
      <c r="AD288" s="66">
        <f>-SUM(O.6!AD$244,O.6!AD$255)*(1+'S&amp;S'!$F10)+SUM(O.6!AD$245,O.6!AD$256)*IF(O.6!$C$38="Depreciation",(1+'S&amp;S'!$F10),1)-SUM(O.6!AD$246,O.6!AD$257)+O.6!AD$247</f>
        <v>0</v>
      </c>
      <c r="AE288" s="66">
        <f>-SUM(O.6!AE$244,O.6!AE$255)*(1+'S&amp;S'!$F10)+SUM(O.6!AE$245,O.6!AE$256)*IF(O.6!$C$38="Depreciation",(1+'S&amp;S'!$F10),1)-SUM(O.6!AE$246,O.6!AE$257)+O.6!AE$247</f>
        <v>0</v>
      </c>
      <c r="AF288" s="66">
        <f>-SUM(O.6!AF$244,O.6!AF$255)*(1+'S&amp;S'!$F10)+SUM(O.6!AF$245,O.6!AF$256)*IF(O.6!$C$38="Depreciation",(1+'S&amp;S'!$F10),1)-SUM(O.6!AF$246,O.6!AF$257)+O.6!AF$247</f>
        <v>0</v>
      </c>
      <c r="AG288" s="66">
        <f>-SUM(O.6!AG$244,O.6!AG$255)*(1+'S&amp;S'!$F10)+SUM(O.6!AG$245,O.6!AG$256)*IF(O.6!$C$38="Depreciation",(1+'S&amp;S'!$F10),1)-SUM(O.6!AG$246,O.6!AG$257)+O.6!AG$247</f>
        <v>0</v>
      </c>
      <c r="AH288" s="66">
        <f>-SUM(O.6!AH$244,O.6!AH$255)*(1+'S&amp;S'!$F10)+SUM(O.6!AH$245,O.6!AH$256)*IF(O.6!$C$38="Depreciation",(1+'S&amp;S'!$F10),1)-SUM(O.6!AH$246,O.6!AH$257)+O.6!AH$247</f>
        <v>0</v>
      </c>
      <c r="AI288" s="66">
        <f>-SUM(O.6!AI$244,O.6!AI$255)*(1+'S&amp;S'!$F10)+SUM(O.6!AI$245,O.6!AI$256)*IF(O.6!$C$38="Depreciation",(1+'S&amp;S'!$F10),1)-SUM(O.6!AI$246,O.6!AI$257)+O.6!AI$247</f>
        <v>0</v>
      </c>
      <c r="AJ288" s="66">
        <f>-SUM(O.6!AJ$244,O.6!AJ$255)*(1+'S&amp;S'!$F10)+SUM(O.6!AJ$245,O.6!AJ$256)*IF(O.6!$C$38="Depreciation",(1+'S&amp;S'!$F10),1)-SUM(O.6!AJ$246,O.6!AJ$257)+O.6!AJ$247</f>
        <v>0</v>
      </c>
      <c r="AK288" s="66">
        <f>-SUM(O.6!AK$244,O.6!AK$255)*(1+'S&amp;S'!$F10)+SUM(O.6!AK$245,O.6!AK$256)*IF(O.6!$C$38="Depreciation",(1+'S&amp;S'!$F10),1)-SUM(O.6!AK$246,O.6!AK$257)+O.6!AK$247</f>
        <v>0</v>
      </c>
      <c r="AL288" s="66">
        <f>-SUM(O.6!AL$244,O.6!AL$255)*(1+'S&amp;S'!$F10)+SUM(O.6!AL$245,O.6!AL$256)*IF(O.6!$C$38="Depreciation",(1+'S&amp;S'!$F10),1)-SUM(O.6!AL$246,O.6!AL$257)+O.6!AL$247</f>
        <v>0</v>
      </c>
      <c r="AM288" s="66">
        <f>-SUM(O.6!AM$244,O.6!AM$255)*(1+'S&amp;S'!$F10)+SUM(O.6!AM$245,O.6!AM$256)*IF(O.6!$C$38="Depreciation",(1+'S&amp;S'!$F10),1)-SUM(O.6!AM$246,O.6!AM$257)+O.6!AM$247</f>
        <v>0</v>
      </c>
      <c r="AN288" s="66">
        <f>-SUM(O.6!AN$244,O.6!AN$255)*(1+'S&amp;S'!$F10)+SUM(O.6!AN$245,O.6!AN$256)*IF(O.6!$C$38="Depreciation",(1+'S&amp;S'!$F10),1)-SUM(O.6!AN$246,O.6!AN$257)+O.6!AN$247</f>
        <v>0</v>
      </c>
      <c r="AO288" s="66">
        <f>-SUM(O.6!AO$244,O.6!AO$255)*(1+'S&amp;S'!$F10)+SUM(O.6!AO$245,O.6!AO$256)*IF(O.6!$C$38="Depreciation",(1+'S&amp;S'!$F10),1)-SUM(O.6!AO$246,O.6!AO$257)+O.6!AO$247</f>
        <v>0</v>
      </c>
      <c r="AP288" s="66">
        <f>-SUM(O.6!AP$244,O.6!AP$255)*(1+'S&amp;S'!$F10)+SUM(O.6!AP$245,O.6!AP$256)*IF(O.6!$C$38="Depreciation",(1+'S&amp;S'!$F10),1)-SUM(O.6!AP$246,O.6!AP$257)+O.6!AP$247</f>
        <v>0</v>
      </c>
      <c r="AQ288" s="66">
        <f>-SUM(O.6!AQ$244,O.6!AQ$255)*(1+'S&amp;S'!$F10)+SUM(O.6!AQ$245,O.6!AQ$256)*IF(O.6!$C$38="Depreciation",(1+'S&amp;S'!$F10),1)-SUM(O.6!AQ$246,O.6!AQ$257)+O.6!AQ$247</f>
        <v>0</v>
      </c>
      <c r="AR288" s="66">
        <f>-SUM(O.6!AR$244,O.6!AR$255)*(1+'S&amp;S'!$F10)+SUM(O.6!AR$245,O.6!AR$256)*IF(O.6!$C$38="Depreciation",(1+'S&amp;S'!$F10),1)-SUM(O.6!AR$246,O.6!AR$257)+O.6!AR$247</f>
        <v>0</v>
      </c>
      <c r="AS288" s="66">
        <f>-SUM(O.6!AS$244,O.6!AS$255)*(1+'S&amp;S'!$F10)+SUM(O.6!AS$245,O.6!AS$256)*IF(O.6!$C$38="Depreciation",(1+'S&amp;S'!$F10),1)-SUM(O.6!AS$246,O.6!AS$257)+O.6!AS$247</f>
        <v>0</v>
      </c>
      <c r="AT288" s="66">
        <f>-SUM(O.6!AT$244,O.6!AT$255)*(1+'S&amp;S'!$F10)+SUM(O.6!AT$245,O.6!AT$256)*IF(O.6!$C$38="Depreciation",(1+'S&amp;S'!$F10),1)-SUM(O.6!AT$246,O.6!AT$257)+O.6!AT$247</f>
        <v>0</v>
      </c>
      <c r="AU288" s="66">
        <f>-SUM(O.6!AU$244,O.6!AU$255)*(1+'S&amp;S'!$F10)+SUM(O.6!AU$245,O.6!AU$256)*IF(O.6!$C$38="Depreciation",(1+'S&amp;S'!$F10),1)-SUM(O.6!AU$246,O.6!AU$257)+O.6!AU$247</f>
        <v>0</v>
      </c>
      <c r="AV288" s="66">
        <f>-SUM(O.6!AV$244,O.6!AV$255)*(1+'S&amp;S'!$F10)+SUM(O.6!AV$245,O.6!AV$256)*IF(O.6!$C$38="Depreciation",(1+'S&amp;S'!$F10),1)-SUM(O.6!AV$246,O.6!AV$257)+O.6!AV$247</f>
        <v>0</v>
      </c>
      <c r="AW288" s="66">
        <f>-SUM(O.6!AW$244,O.6!AW$255)*(1+'S&amp;S'!$F10)+SUM(O.6!AW$245,O.6!AW$256)*IF(O.6!$C$38="Depreciation",(1+'S&amp;S'!$F10),1)-SUM(O.6!AW$246,O.6!AW$257)+O.6!AW$247</f>
        <v>0</v>
      </c>
      <c r="AX288" s="66">
        <f>-SUM(O.6!AX$244,O.6!AX$255)*(1+'S&amp;S'!$F10)+SUM(O.6!AX$245,O.6!AX$256)*IF(O.6!$C$38="Depreciation",(1+'S&amp;S'!$F10),1)-SUM(O.6!AX$246,O.6!AX$257)+O.6!AX$247</f>
        <v>0</v>
      </c>
      <c r="AY288" s="66">
        <f>-SUM(O.6!AY$244,O.6!AY$255)*(1+'S&amp;S'!$F10)+SUM(O.6!AY$245,O.6!AY$256)*IF(O.6!$C$38="Depreciation",(1+'S&amp;S'!$F10),1)-SUM(O.6!AY$246,O.6!AY$257)+O.6!AY$247</f>
        <v>0</v>
      </c>
      <c r="AZ288" s="66">
        <f>-SUM(O.6!AZ$244,O.6!AZ$255)*(1+'S&amp;S'!$F10)+SUM(O.6!AZ$245,O.6!AZ$256)*IF(O.6!$C$38="Depreciation",(1+'S&amp;S'!$F10),1)-SUM(O.6!AZ$246,O.6!AZ$257)+O.6!AZ$247</f>
        <v>0</v>
      </c>
      <c r="BA288" s="66">
        <f>-SUM(O.6!BA$244,O.6!BA$255)*(1+'S&amp;S'!$F10)+SUM(O.6!BA$245,O.6!BA$256)*IF(O.6!$C$38="Depreciation",(1+'S&amp;S'!$F10),1)-SUM(O.6!BA$246,O.6!BA$257)+O.6!BA$247</f>
        <v>0</v>
      </c>
      <c r="BB288" s="66">
        <f>-SUM(O.6!BB$244,O.6!BB$255)*(1+'S&amp;S'!$F10)+SUM(O.6!BB$245,O.6!BB$256)*IF(O.6!$C$38="Depreciation",(1+'S&amp;S'!$F10),1)-SUM(O.6!BB$246,O.6!BB$257)+O.6!BB$247</f>
        <v>0</v>
      </c>
      <c r="BC288" s="66">
        <f>-SUM(O.6!BC$244,O.6!BC$255)*(1+'S&amp;S'!$F10)+SUM(O.6!BC$245,O.6!BC$256)*IF(O.6!$C$38="Depreciation",(1+'S&amp;S'!$F10),1)-SUM(O.6!BC$246,O.6!BC$257)+O.6!BC$247</f>
        <v>0</v>
      </c>
      <c r="BD288" s="66">
        <f>-SUM(O.6!BD$244,O.6!BD$255)*(1+'S&amp;S'!$F10)+SUM(O.6!BD$245,O.6!BD$256)*IF(O.6!$C$38="Depreciation",(1+'S&amp;S'!$F10),1)-SUM(O.6!BD$246,O.6!BD$257)+O.6!BD$247</f>
        <v>0</v>
      </c>
      <c r="BE288" s="66">
        <f>-SUM(O.6!BE$244,O.6!BE$255)*(1+'S&amp;S'!$F10)+SUM(O.6!BE$245,O.6!BE$256)*IF(O.6!$C$38="Depreciation",(1+'S&amp;S'!$F10),1)-SUM(O.6!BE$246,O.6!BE$257)+O.6!BE$247</f>
        <v>0</v>
      </c>
      <c r="BF288" s="66">
        <f>-SUM(O.6!BF$244,O.6!BF$255)*(1+'S&amp;S'!$F10)+SUM(O.6!BF$245,O.6!BF$256)*IF(O.6!$C$38="Depreciation",(1+'S&amp;S'!$F10),1)-SUM(O.6!BF$246,O.6!BF$257)+O.6!BF$247</f>
        <v>0</v>
      </c>
      <c r="BG288" s="66">
        <f>-SUM(O.6!BG$244,O.6!BG$255)*(1+'S&amp;S'!$F10)+SUM(O.6!BG$245,O.6!BG$256)*IF(O.6!$C$38="Depreciation",(1+'S&amp;S'!$F10),1)-SUM(O.6!BG$246,O.6!BG$257)+O.6!BG$247</f>
        <v>0</v>
      </c>
      <c r="BH288" s="66">
        <f>-SUM(O.6!BH$244,O.6!BH$255)*(1+'S&amp;S'!$F10)+SUM(O.6!BH$245,O.6!BH$256)*IF(O.6!$C$38="Depreciation",(1+'S&amp;S'!$F10),1)-SUM(O.6!BH$246,O.6!BH$257)+O.6!BH$247</f>
        <v>0</v>
      </c>
      <c r="BI288" s="66">
        <f>-SUM(O.6!BI$244,O.6!BI$255)*(1+'S&amp;S'!$F10)+SUM(O.6!BI$245,O.6!BI$256)*IF(O.6!$C$38="Depreciation",(1+'S&amp;S'!$F10),1)-SUM(O.6!BI$246,O.6!BI$257)+O.6!BI$247</f>
        <v>0</v>
      </c>
      <c r="BJ288" s="66">
        <f>-SUM(O.6!BJ$244,O.6!BJ$255)*(1+'S&amp;S'!$F10)+SUM(O.6!BJ$245,O.6!BJ$256)*IF(O.6!$C$38="Depreciation",(1+'S&amp;S'!$F10),1)-SUM(O.6!BJ$246,O.6!BJ$257)+O.6!BJ$247</f>
        <v>0</v>
      </c>
      <c r="BK288" s="66">
        <f>-SUM(O.6!BK$244,O.6!BK$255)*(1+'S&amp;S'!$F10)+SUM(O.6!BK$245,O.6!BK$256)*IF(O.6!$C$38="Depreciation",(1+'S&amp;S'!$F10),1)-SUM(O.6!BK$246,O.6!BK$257)+O.6!BK$247</f>
        <v>0</v>
      </c>
      <c r="BL288" s="66">
        <f>-SUM(O.6!BL$244,O.6!BL$255)*(1+'S&amp;S'!$F10)+SUM(O.6!BL$245,O.6!BL$256)*IF(O.6!$C$38="Depreciation",(1+'S&amp;S'!$F10),1)-SUM(O.6!BL$246,O.6!BL$257)+O.6!BL$247</f>
        <v>0</v>
      </c>
      <c r="BM288" s="66">
        <f>-SUM(O.6!BM$244,O.6!BM$255)*(1+'S&amp;S'!$F10)+SUM(O.6!BM$245,O.6!BM$256)*IF(O.6!$C$38="Depreciation",(1+'S&amp;S'!$F10),1)-SUM(O.6!BM$246,O.6!BM$257)+O.6!BM$247</f>
        <v>0</v>
      </c>
      <c r="BN288" s="66">
        <f>-SUM(O.6!BN$244,O.6!BN$255)*(1+'S&amp;S'!$F10)+SUM(O.6!BN$245,O.6!BN$256)*IF(O.6!$C$38="Depreciation",(1+'S&amp;S'!$F10),1)-SUM(O.6!BN$246,O.6!BN$257)+O.6!BN$247</f>
        <v>0</v>
      </c>
      <c r="BO288" s="66">
        <f>-SUM(O.6!BO$244,O.6!BO$255)*(1+'S&amp;S'!$F10)+SUM(O.6!BO$245,O.6!BO$256)*IF(O.6!$C$38="Depreciation",(1+'S&amp;S'!$F10),1)-SUM(O.6!BO$246,O.6!BO$257)+O.6!BO$247</f>
        <v>0</v>
      </c>
      <c r="BP288" s="66">
        <f>-SUM(O.6!BP$244,O.6!BP$255)*(1+'S&amp;S'!$F10)+SUM(O.6!BP$245,O.6!BP$256)*IF(O.6!$C$38="Depreciation",(1+'S&amp;S'!$F10),1)-SUM(O.6!BP$246,O.6!BP$257)+O.6!BP$247</f>
        <v>0</v>
      </c>
      <c r="BQ288" s="66">
        <f>-SUM(O.6!BQ$244,O.6!BQ$255)*(1+'S&amp;S'!$F10)+SUM(O.6!BQ$245,O.6!BQ$256)*IF(O.6!$C$38="Depreciation",(1+'S&amp;S'!$F10),1)-SUM(O.6!BQ$246,O.6!BQ$257)+O.6!BQ$247</f>
        <v>0</v>
      </c>
      <c r="BR288" s="66">
        <f>-SUM(O.6!BR$244,O.6!BR$255)*(1+'S&amp;S'!$F10)+SUM(O.6!BR$245,O.6!BR$256)*IF(O.6!$C$38="Depreciation",(1+'S&amp;S'!$F10),1)-SUM(O.6!BR$246,O.6!BR$257)+O.6!BR$247</f>
        <v>0</v>
      </c>
      <c r="BS288" s="66">
        <f>-SUM(O.6!BS$244,O.6!BS$255)*(1+'S&amp;S'!$F10)+SUM(O.6!BS$245,O.6!BS$256)*IF(O.6!$C$38="Depreciation",(1+'S&amp;S'!$F10),1)-SUM(O.6!BS$246,O.6!BS$257)+O.6!BS$247</f>
        <v>0</v>
      </c>
      <c r="BT288" s="66">
        <f>-SUM(O.6!BT$244,O.6!BT$255)*(1+'S&amp;S'!$F10)+SUM(O.6!BT$245,O.6!BT$256)*IF(O.6!$C$38="Depreciation",(1+'S&amp;S'!$F10),1)-SUM(O.6!BT$246,O.6!BT$257)+O.6!BT$247</f>
        <v>0</v>
      </c>
      <c r="BU288" s="66">
        <f>-SUM(O.6!BU$244,O.6!BU$255)*(1+'S&amp;S'!$F10)+SUM(O.6!BU$245,O.6!BU$256)*IF(O.6!$C$38="Depreciation",(1+'S&amp;S'!$F10),1)-SUM(O.6!BU$246,O.6!BU$257)+O.6!BU$247</f>
        <v>0</v>
      </c>
      <c r="BV288" s="66">
        <f>-SUM(O.6!BV$244,O.6!BV$255)*(1+'S&amp;S'!$F10)+SUM(O.6!BV$245,O.6!BV$256)*IF(O.6!$C$38="Depreciation",(1+'S&amp;S'!$F10),1)-SUM(O.6!BV$246,O.6!BV$257)+O.6!BV$247</f>
        <v>0</v>
      </c>
      <c r="BW288" s="66">
        <f>-SUM(O.6!BW$244,O.6!BW$255)*(1+'S&amp;S'!$F10)+SUM(O.6!BW$245,O.6!BW$256)*IF(O.6!$C$38="Depreciation",(1+'S&amp;S'!$F10),1)-SUM(O.6!BW$246,O.6!BW$257)+O.6!BW$247</f>
        <v>0</v>
      </c>
      <c r="BX288" s="66">
        <f>-SUM(O.6!BX$244,O.6!BX$255)*(1+'S&amp;S'!$F10)+SUM(O.6!BX$245,O.6!BX$256)*IF(O.6!$C$38="Depreciation",(1+'S&amp;S'!$F10),1)-SUM(O.6!BX$246,O.6!BX$257)+O.6!BX$247</f>
        <v>0</v>
      </c>
      <c r="BY288" s="66">
        <f>-SUM(O.6!BY$244,O.6!BY$255)*(1+'S&amp;S'!$F10)+SUM(O.6!BY$245,O.6!BY$256)*IF(O.6!$C$38="Depreciation",(1+'S&amp;S'!$F10),1)-SUM(O.6!BY$246,O.6!BY$257)+O.6!BY$247</f>
        <v>0</v>
      </c>
      <c r="BZ288" s="66">
        <f>-SUM(O.6!BZ$244,O.6!BZ$255)*(1+'S&amp;S'!$F10)+SUM(O.6!BZ$245,O.6!BZ$256)*IF(O.6!$C$38="Depreciation",(1+'S&amp;S'!$F10),1)-SUM(O.6!BZ$246,O.6!BZ$257)+O.6!BZ$247</f>
        <v>0</v>
      </c>
      <c r="CA288" s="66">
        <f>-SUM(O.6!CA$244,O.6!CA$255)*(1+'S&amp;S'!$F10)+SUM(O.6!CA$245,O.6!CA$256)*IF(O.6!$C$38="Depreciation",(1+'S&amp;S'!$F10),1)-SUM(O.6!CA$246,O.6!CA$257)+O.6!CA$247</f>
        <v>0</v>
      </c>
      <c r="CB288" s="66">
        <f>-SUM(O.6!CB$244,O.6!CB$255)*(1+'S&amp;S'!$F10)+SUM(O.6!CB$245,O.6!CB$256)*IF(O.6!$C$38="Depreciation",(1+'S&amp;S'!$F10),1)-SUM(O.6!CB$246,O.6!CB$257)+O.6!CB$247</f>
        <v>0</v>
      </c>
      <c r="CC288" s="66">
        <f>-SUM(O.6!CC$244,O.6!CC$255)*(1+'S&amp;S'!$F10)+SUM(O.6!CC$245,O.6!CC$256)*IF(O.6!$C$38="Depreciation",(1+'S&amp;S'!$F10),1)-SUM(O.6!CC$246,O.6!CC$257)+O.6!CC$247</f>
        <v>0</v>
      </c>
      <c r="CD288" s="66">
        <f>-SUM(O.6!CD$244,O.6!CD$255)*(1+'S&amp;S'!$F10)+SUM(O.6!CD$245,O.6!CD$256)*IF(O.6!$C$38="Depreciation",(1+'S&amp;S'!$F10),1)-SUM(O.6!CD$246,O.6!CD$257)+O.6!CD$247</f>
        <v>0</v>
      </c>
      <c r="CE288" s="66">
        <f>-SUM(O.6!CE$244,O.6!CE$255)*(1+'S&amp;S'!$F10)+SUM(O.6!CE$245,O.6!CE$256)*IF(O.6!$C$38="Depreciation",(1+'S&amp;S'!$F10),1)-SUM(O.6!CE$246,O.6!CE$257)+O.6!CE$247</f>
        <v>0</v>
      </c>
      <c r="CF288" s="66">
        <f>-SUM(O.6!CF$244,O.6!CF$255)*(1+'S&amp;S'!$F10)+SUM(O.6!CF$245,O.6!CF$256)*IF(O.6!$C$38="Depreciation",(1+'S&amp;S'!$F10),1)-SUM(O.6!CF$246,O.6!CF$257)+O.6!CF$247</f>
        <v>0</v>
      </c>
      <c r="CG288" s="66">
        <f>-SUM(O.6!CG$244,O.6!CG$255)*(1+'S&amp;S'!$F10)+SUM(O.6!CG$245,O.6!CG$256)*IF(O.6!$C$38="Depreciation",(1+'S&amp;S'!$F10),1)-SUM(O.6!CG$246,O.6!CG$257)+O.6!CG$247</f>
        <v>0</v>
      </c>
      <c r="CH288" s="66">
        <f>-SUM(O.6!CH$244,O.6!CH$255)*(1+'S&amp;S'!$F10)+SUM(O.6!CH$245,O.6!CH$256)*IF(O.6!$C$38="Depreciation",(1+'S&amp;S'!$F10),1)-SUM(O.6!CH$246,O.6!CH$257)+O.6!CH$247</f>
        <v>0</v>
      </c>
      <c r="CI288" s="66">
        <f>-SUM(O.6!CI$244,O.6!CI$255)*(1+'S&amp;S'!$F10)+SUM(O.6!CI$245,O.6!CI$256)*IF(O.6!$C$38="Depreciation",(1+'S&amp;S'!$F10),1)-SUM(O.6!CI$246,O.6!CI$257)+O.6!CI$247</f>
        <v>0</v>
      </c>
      <c r="CJ288" s="66">
        <f>-SUM(O.6!CJ$244,O.6!CJ$255)*(1+'S&amp;S'!$F10)+SUM(O.6!CJ$245,O.6!CJ$256)*IF(O.6!$C$38="Depreciation",(1+'S&amp;S'!$F10),1)-SUM(O.6!CJ$246,O.6!CJ$257)+O.6!CJ$247</f>
        <v>0</v>
      </c>
      <c r="CK288" s="66">
        <f>-SUM(O.6!CK$244,O.6!CK$255)*(1+'S&amp;S'!$F10)+SUM(O.6!CK$245,O.6!CK$256)*IF(O.6!$C$38="Depreciation",(1+'S&amp;S'!$F10),1)-SUM(O.6!CK$246,O.6!CK$257)+O.6!CK$247</f>
        <v>0</v>
      </c>
      <c r="CL288" s="66">
        <f>-SUM(O.6!CL$244,O.6!CL$255)*(1+'S&amp;S'!$F10)+SUM(O.6!CL$245,O.6!CL$256)*IF(O.6!$C$38="Depreciation",(1+'S&amp;S'!$F10),1)-SUM(O.6!CL$246,O.6!CL$257)+O.6!CL$247</f>
        <v>0</v>
      </c>
      <c r="CM288" s="66">
        <f>-SUM(O.6!CM$244,O.6!CM$255)*(1+'S&amp;S'!$F10)+SUM(O.6!CM$245,O.6!CM$256)*IF(O.6!$C$38="Depreciation",(1+'S&amp;S'!$F10),1)-SUM(O.6!CM$246,O.6!CM$257)+O.6!CM$247</f>
        <v>0</v>
      </c>
      <c r="CN288" s="66">
        <f>-SUM(O.6!CN$244,O.6!CN$255)*(1+'S&amp;S'!$F10)+SUM(O.6!CN$245,O.6!CN$256)*IF(O.6!$C$38="Depreciation",(1+'S&amp;S'!$F10),1)-SUM(O.6!CN$246,O.6!CN$257)+O.6!CN$247</f>
        <v>0</v>
      </c>
      <c r="CO288" s="66">
        <f>-SUM(O.6!CO$244,O.6!CO$255)*(1+'S&amp;S'!$F10)+SUM(O.6!CO$245,O.6!CO$256)*IF(O.6!$C$38="Depreciation",(1+'S&amp;S'!$F10),1)-SUM(O.6!CO$246,O.6!CO$257)+O.6!CO$247</f>
        <v>0</v>
      </c>
      <c r="CP288" s="66">
        <f>-SUM(O.6!CP$244,O.6!CP$255)*(1+'S&amp;S'!$F10)+SUM(O.6!CP$245,O.6!CP$256)*IF(O.6!$C$38="Depreciation",(1+'S&amp;S'!$F10),1)-SUM(O.6!CP$246,O.6!CP$257)+O.6!CP$247</f>
        <v>0</v>
      </c>
      <c r="CQ288" s="66">
        <f>-SUM(O.6!CQ$244,O.6!CQ$255)*(1+'S&amp;S'!$F10)+SUM(O.6!CQ$245,O.6!CQ$256)*IF(O.6!$C$38="Depreciation",(1+'S&amp;S'!$F10),1)-SUM(O.6!CQ$246,O.6!CQ$257)+O.6!CQ$247</f>
        <v>0</v>
      </c>
      <c r="CR288" s="66">
        <f>-SUM(O.6!CR$244,O.6!CR$255)*(1+'S&amp;S'!$F10)+SUM(O.6!CR$245,O.6!CR$256)*IF(O.6!$C$38="Depreciation",(1+'S&amp;S'!$F10),1)-SUM(O.6!CR$246,O.6!CR$257)+O.6!CR$247</f>
        <v>0</v>
      </c>
      <c r="CS288" s="66">
        <f>-SUM(O.6!CS$244,O.6!CS$255)*(1+'S&amp;S'!$F10)+SUM(O.6!CS$245,O.6!CS$256)*IF(O.6!$C$38="Depreciation",(1+'S&amp;S'!$F10),1)-SUM(O.6!CS$246,O.6!CS$257)+O.6!CS$247</f>
        <v>0</v>
      </c>
    </row>
    <row r="289" spans="3:97" hidden="1" x14ac:dyDescent="0.35">
      <c r="C289" s="180" t="str">
        <f>O.6!$C$244&amp;" with "&amp; 'S&amp;S'!$D$5*100 &amp; "% decrease"</f>
        <v>A. Total investment costs with 1% decrease</v>
      </c>
      <c r="E289" s="505">
        <f>G289+NPV(G.Asm!$F$76,H289:INDEX(H289:CS289,RP))</f>
        <v>0</v>
      </c>
      <c r="F289" s="505">
        <f t="shared" si="139"/>
        <v>0</v>
      </c>
      <c r="G289" s="66">
        <f>-SUM(O.6!G$244,O.6!G$255)*(1+'S&amp;S'!$F11)+SUM(O.6!G$245,O.6!G$256)*IF(O.6!$C$38="Depreciation",(1+'S&amp;S'!$F11),1)-SUM(O.6!G$246,O.6!G$257)+O.6!G$247</f>
        <v>0</v>
      </c>
      <c r="H289" s="66">
        <f>-SUM(O.6!H$244,O.6!H$255)*(1+'S&amp;S'!$F11)+SUM(O.6!H$245,O.6!H$256)*IF(O.6!$C$38="Depreciation",(1+'S&amp;S'!$F11),1)-SUM(O.6!H$246,O.6!H$257)+O.6!H$247</f>
        <v>0</v>
      </c>
      <c r="I289" s="66">
        <f>-SUM(O.6!I$244,O.6!I$255)*(1+'S&amp;S'!$F11)+SUM(O.6!I$245,O.6!I$256)*IF(O.6!$C$38="Depreciation",(1+'S&amp;S'!$F11),1)-SUM(O.6!I$246,O.6!I$257)+O.6!I$247</f>
        <v>0</v>
      </c>
      <c r="J289" s="66">
        <f>-SUM(O.6!J$244,O.6!J$255)*(1+'S&amp;S'!$F11)+SUM(O.6!J$245,O.6!J$256)*IF(O.6!$C$38="Depreciation",(1+'S&amp;S'!$F11),1)-SUM(O.6!J$246,O.6!J$257)+O.6!J$247</f>
        <v>0</v>
      </c>
      <c r="K289" s="66">
        <f>-SUM(O.6!K$244,O.6!K$255)*(1+'S&amp;S'!$F11)+SUM(O.6!K$245,O.6!K$256)*IF(O.6!$C$38="Depreciation",(1+'S&amp;S'!$F11),1)-SUM(O.6!K$246,O.6!K$257)+O.6!K$247</f>
        <v>0</v>
      </c>
      <c r="L289" s="66">
        <f>-SUM(O.6!L$244,O.6!L$255)*(1+'S&amp;S'!$F11)+SUM(O.6!L$245,O.6!L$256)*IF(O.6!$C$38="Depreciation",(1+'S&amp;S'!$F11),1)-SUM(O.6!L$246,O.6!L$257)+O.6!L$247</f>
        <v>0</v>
      </c>
      <c r="M289" s="66">
        <f>-SUM(O.6!M$244,O.6!M$255)*(1+'S&amp;S'!$F11)+SUM(O.6!M$245,O.6!M$256)*IF(O.6!$C$38="Depreciation",(1+'S&amp;S'!$F11),1)-SUM(O.6!M$246,O.6!M$257)+O.6!M$247</f>
        <v>0</v>
      </c>
      <c r="N289" s="66">
        <f>-SUM(O.6!N$244,O.6!N$255)*(1+'S&amp;S'!$F11)+SUM(O.6!N$245,O.6!N$256)*IF(O.6!$C$38="Depreciation",(1+'S&amp;S'!$F11),1)-SUM(O.6!N$246,O.6!N$257)+O.6!N$247</f>
        <v>0</v>
      </c>
      <c r="O289" s="66">
        <f>-SUM(O.6!O$244,O.6!O$255)*(1+'S&amp;S'!$F11)+SUM(O.6!O$245,O.6!O$256)*IF(O.6!$C$38="Depreciation",(1+'S&amp;S'!$F11),1)-SUM(O.6!O$246,O.6!O$257)+O.6!O$247</f>
        <v>0</v>
      </c>
      <c r="P289" s="66">
        <f>-SUM(O.6!P$244,O.6!P$255)*(1+'S&amp;S'!$F11)+SUM(O.6!P$245,O.6!P$256)*IF(O.6!$C$38="Depreciation",(1+'S&amp;S'!$F11),1)-SUM(O.6!P$246,O.6!P$257)+O.6!P$247</f>
        <v>0</v>
      </c>
      <c r="Q289" s="66">
        <f>-SUM(O.6!Q$244,O.6!Q$255)*(1+'S&amp;S'!$F11)+SUM(O.6!Q$245,O.6!Q$256)*IF(O.6!$C$38="Depreciation",(1+'S&amp;S'!$F11),1)-SUM(O.6!Q$246,O.6!Q$257)+O.6!Q$247</f>
        <v>0</v>
      </c>
      <c r="R289" s="66">
        <f>-SUM(O.6!R$244,O.6!R$255)*(1+'S&amp;S'!$F11)+SUM(O.6!R$245,O.6!R$256)*IF(O.6!$C$38="Depreciation",(1+'S&amp;S'!$F11),1)-SUM(O.6!R$246,O.6!R$257)+O.6!R$247</f>
        <v>0</v>
      </c>
      <c r="S289" s="66">
        <f>-SUM(O.6!S$244,O.6!S$255)*(1+'S&amp;S'!$F11)+SUM(O.6!S$245,O.6!S$256)*IF(O.6!$C$38="Depreciation",(1+'S&amp;S'!$F11),1)-SUM(O.6!S$246,O.6!S$257)+O.6!S$247</f>
        <v>0</v>
      </c>
      <c r="T289" s="66">
        <f>-SUM(O.6!T$244,O.6!T$255)*(1+'S&amp;S'!$F11)+SUM(O.6!T$245,O.6!T$256)*IF(O.6!$C$38="Depreciation",(1+'S&amp;S'!$F11),1)-SUM(O.6!T$246,O.6!T$257)+O.6!T$247</f>
        <v>0</v>
      </c>
      <c r="U289" s="66">
        <f>-SUM(O.6!U$244,O.6!U$255)*(1+'S&amp;S'!$F11)+SUM(O.6!U$245,O.6!U$256)*IF(O.6!$C$38="Depreciation",(1+'S&amp;S'!$F11),1)-SUM(O.6!U$246,O.6!U$257)+O.6!U$247</f>
        <v>0</v>
      </c>
      <c r="V289" s="66">
        <f>-SUM(O.6!V$244,O.6!V$255)*(1+'S&amp;S'!$F11)+SUM(O.6!V$245,O.6!V$256)*IF(O.6!$C$38="Depreciation",(1+'S&amp;S'!$F11),1)-SUM(O.6!V$246,O.6!V$257)+O.6!V$247</f>
        <v>0</v>
      </c>
      <c r="W289" s="66">
        <f>-SUM(O.6!W$244,O.6!W$255)*(1+'S&amp;S'!$F11)+SUM(O.6!W$245,O.6!W$256)*IF(O.6!$C$38="Depreciation",(1+'S&amp;S'!$F11),1)-SUM(O.6!W$246,O.6!W$257)+O.6!W$247</f>
        <v>0</v>
      </c>
      <c r="X289" s="66">
        <f>-SUM(O.6!X$244,O.6!X$255)*(1+'S&amp;S'!$F11)+SUM(O.6!X$245,O.6!X$256)*IF(O.6!$C$38="Depreciation",(1+'S&amp;S'!$F11),1)-SUM(O.6!X$246,O.6!X$257)+O.6!X$247</f>
        <v>0</v>
      </c>
      <c r="Y289" s="66">
        <f>-SUM(O.6!Y$244,O.6!Y$255)*(1+'S&amp;S'!$F11)+SUM(O.6!Y$245,O.6!Y$256)*IF(O.6!$C$38="Depreciation",(1+'S&amp;S'!$F11),1)-SUM(O.6!Y$246,O.6!Y$257)+O.6!Y$247</f>
        <v>0</v>
      </c>
      <c r="Z289" s="66">
        <f>-SUM(O.6!Z$244,O.6!Z$255)*(1+'S&amp;S'!$F11)+SUM(O.6!Z$245,O.6!Z$256)*IF(O.6!$C$38="Depreciation",(1+'S&amp;S'!$F11),1)-SUM(O.6!Z$246,O.6!Z$257)+O.6!Z$247</f>
        <v>0</v>
      </c>
      <c r="AA289" s="66">
        <f>-SUM(O.6!AA$244,O.6!AA$255)*(1+'S&amp;S'!$F11)+SUM(O.6!AA$245,O.6!AA$256)*IF(O.6!$C$38="Depreciation",(1+'S&amp;S'!$F11),1)-SUM(O.6!AA$246,O.6!AA$257)+O.6!AA$247</f>
        <v>0</v>
      </c>
      <c r="AB289" s="66">
        <f>-SUM(O.6!AB$244,O.6!AB$255)*(1+'S&amp;S'!$F11)+SUM(O.6!AB$245,O.6!AB$256)*IF(O.6!$C$38="Depreciation",(1+'S&amp;S'!$F11),1)-SUM(O.6!AB$246,O.6!AB$257)+O.6!AB$247</f>
        <v>0</v>
      </c>
      <c r="AC289" s="66">
        <f>-SUM(O.6!AC$244,O.6!AC$255)*(1+'S&amp;S'!$F11)+SUM(O.6!AC$245,O.6!AC$256)*IF(O.6!$C$38="Depreciation",(1+'S&amp;S'!$F11),1)-SUM(O.6!AC$246,O.6!AC$257)+O.6!AC$247</f>
        <v>0</v>
      </c>
      <c r="AD289" s="66">
        <f>-SUM(O.6!AD$244,O.6!AD$255)*(1+'S&amp;S'!$F11)+SUM(O.6!AD$245,O.6!AD$256)*IF(O.6!$C$38="Depreciation",(1+'S&amp;S'!$F11),1)-SUM(O.6!AD$246,O.6!AD$257)+O.6!AD$247</f>
        <v>0</v>
      </c>
      <c r="AE289" s="66">
        <f>-SUM(O.6!AE$244,O.6!AE$255)*(1+'S&amp;S'!$F11)+SUM(O.6!AE$245,O.6!AE$256)*IF(O.6!$C$38="Depreciation",(1+'S&amp;S'!$F11),1)-SUM(O.6!AE$246,O.6!AE$257)+O.6!AE$247</f>
        <v>0</v>
      </c>
      <c r="AF289" s="66">
        <f>-SUM(O.6!AF$244,O.6!AF$255)*(1+'S&amp;S'!$F11)+SUM(O.6!AF$245,O.6!AF$256)*IF(O.6!$C$38="Depreciation",(1+'S&amp;S'!$F11),1)-SUM(O.6!AF$246,O.6!AF$257)+O.6!AF$247</f>
        <v>0</v>
      </c>
      <c r="AG289" s="66">
        <f>-SUM(O.6!AG$244,O.6!AG$255)*(1+'S&amp;S'!$F11)+SUM(O.6!AG$245,O.6!AG$256)*IF(O.6!$C$38="Depreciation",(1+'S&amp;S'!$F11),1)-SUM(O.6!AG$246,O.6!AG$257)+O.6!AG$247</f>
        <v>0</v>
      </c>
      <c r="AH289" s="66">
        <f>-SUM(O.6!AH$244,O.6!AH$255)*(1+'S&amp;S'!$F11)+SUM(O.6!AH$245,O.6!AH$256)*IF(O.6!$C$38="Depreciation",(1+'S&amp;S'!$F11),1)-SUM(O.6!AH$246,O.6!AH$257)+O.6!AH$247</f>
        <v>0</v>
      </c>
      <c r="AI289" s="66">
        <f>-SUM(O.6!AI$244,O.6!AI$255)*(1+'S&amp;S'!$F11)+SUM(O.6!AI$245,O.6!AI$256)*IF(O.6!$C$38="Depreciation",(1+'S&amp;S'!$F11),1)-SUM(O.6!AI$246,O.6!AI$257)+O.6!AI$247</f>
        <v>0</v>
      </c>
      <c r="AJ289" s="66">
        <f>-SUM(O.6!AJ$244,O.6!AJ$255)*(1+'S&amp;S'!$F11)+SUM(O.6!AJ$245,O.6!AJ$256)*IF(O.6!$C$38="Depreciation",(1+'S&amp;S'!$F11),1)-SUM(O.6!AJ$246,O.6!AJ$257)+O.6!AJ$247</f>
        <v>0</v>
      </c>
      <c r="AK289" s="66">
        <f>-SUM(O.6!AK$244,O.6!AK$255)*(1+'S&amp;S'!$F11)+SUM(O.6!AK$245,O.6!AK$256)*IF(O.6!$C$38="Depreciation",(1+'S&amp;S'!$F11),1)-SUM(O.6!AK$246,O.6!AK$257)+O.6!AK$247</f>
        <v>0</v>
      </c>
      <c r="AL289" s="66">
        <f>-SUM(O.6!AL$244,O.6!AL$255)*(1+'S&amp;S'!$F11)+SUM(O.6!AL$245,O.6!AL$256)*IF(O.6!$C$38="Depreciation",(1+'S&amp;S'!$F11),1)-SUM(O.6!AL$246,O.6!AL$257)+O.6!AL$247</f>
        <v>0</v>
      </c>
      <c r="AM289" s="66">
        <f>-SUM(O.6!AM$244,O.6!AM$255)*(1+'S&amp;S'!$F11)+SUM(O.6!AM$245,O.6!AM$256)*IF(O.6!$C$38="Depreciation",(1+'S&amp;S'!$F11),1)-SUM(O.6!AM$246,O.6!AM$257)+O.6!AM$247</f>
        <v>0</v>
      </c>
      <c r="AN289" s="66">
        <f>-SUM(O.6!AN$244,O.6!AN$255)*(1+'S&amp;S'!$F11)+SUM(O.6!AN$245,O.6!AN$256)*IF(O.6!$C$38="Depreciation",(1+'S&amp;S'!$F11),1)-SUM(O.6!AN$246,O.6!AN$257)+O.6!AN$247</f>
        <v>0</v>
      </c>
      <c r="AO289" s="66">
        <f>-SUM(O.6!AO$244,O.6!AO$255)*(1+'S&amp;S'!$F11)+SUM(O.6!AO$245,O.6!AO$256)*IF(O.6!$C$38="Depreciation",(1+'S&amp;S'!$F11),1)-SUM(O.6!AO$246,O.6!AO$257)+O.6!AO$247</f>
        <v>0</v>
      </c>
      <c r="AP289" s="66">
        <f>-SUM(O.6!AP$244,O.6!AP$255)*(1+'S&amp;S'!$F11)+SUM(O.6!AP$245,O.6!AP$256)*IF(O.6!$C$38="Depreciation",(1+'S&amp;S'!$F11),1)-SUM(O.6!AP$246,O.6!AP$257)+O.6!AP$247</f>
        <v>0</v>
      </c>
      <c r="AQ289" s="66">
        <f>-SUM(O.6!AQ$244,O.6!AQ$255)*(1+'S&amp;S'!$F11)+SUM(O.6!AQ$245,O.6!AQ$256)*IF(O.6!$C$38="Depreciation",(1+'S&amp;S'!$F11),1)-SUM(O.6!AQ$246,O.6!AQ$257)+O.6!AQ$247</f>
        <v>0</v>
      </c>
      <c r="AR289" s="66">
        <f>-SUM(O.6!AR$244,O.6!AR$255)*(1+'S&amp;S'!$F11)+SUM(O.6!AR$245,O.6!AR$256)*IF(O.6!$C$38="Depreciation",(1+'S&amp;S'!$F11),1)-SUM(O.6!AR$246,O.6!AR$257)+O.6!AR$247</f>
        <v>0</v>
      </c>
      <c r="AS289" s="66">
        <f>-SUM(O.6!AS$244,O.6!AS$255)*(1+'S&amp;S'!$F11)+SUM(O.6!AS$245,O.6!AS$256)*IF(O.6!$C$38="Depreciation",(1+'S&amp;S'!$F11),1)-SUM(O.6!AS$246,O.6!AS$257)+O.6!AS$247</f>
        <v>0</v>
      </c>
      <c r="AT289" s="66">
        <f>-SUM(O.6!AT$244,O.6!AT$255)*(1+'S&amp;S'!$F11)+SUM(O.6!AT$245,O.6!AT$256)*IF(O.6!$C$38="Depreciation",(1+'S&amp;S'!$F11),1)-SUM(O.6!AT$246,O.6!AT$257)+O.6!AT$247</f>
        <v>0</v>
      </c>
      <c r="AU289" s="66">
        <f>-SUM(O.6!AU$244,O.6!AU$255)*(1+'S&amp;S'!$F11)+SUM(O.6!AU$245,O.6!AU$256)*IF(O.6!$C$38="Depreciation",(1+'S&amp;S'!$F11),1)-SUM(O.6!AU$246,O.6!AU$257)+O.6!AU$247</f>
        <v>0</v>
      </c>
      <c r="AV289" s="66">
        <f>-SUM(O.6!AV$244,O.6!AV$255)*(1+'S&amp;S'!$F11)+SUM(O.6!AV$245,O.6!AV$256)*IF(O.6!$C$38="Depreciation",(1+'S&amp;S'!$F11),1)-SUM(O.6!AV$246,O.6!AV$257)+O.6!AV$247</f>
        <v>0</v>
      </c>
      <c r="AW289" s="66">
        <f>-SUM(O.6!AW$244,O.6!AW$255)*(1+'S&amp;S'!$F11)+SUM(O.6!AW$245,O.6!AW$256)*IF(O.6!$C$38="Depreciation",(1+'S&amp;S'!$F11),1)-SUM(O.6!AW$246,O.6!AW$257)+O.6!AW$247</f>
        <v>0</v>
      </c>
      <c r="AX289" s="66">
        <f>-SUM(O.6!AX$244,O.6!AX$255)*(1+'S&amp;S'!$F11)+SUM(O.6!AX$245,O.6!AX$256)*IF(O.6!$C$38="Depreciation",(1+'S&amp;S'!$F11),1)-SUM(O.6!AX$246,O.6!AX$257)+O.6!AX$247</f>
        <v>0</v>
      </c>
      <c r="AY289" s="66">
        <f>-SUM(O.6!AY$244,O.6!AY$255)*(1+'S&amp;S'!$F11)+SUM(O.6!AY$245,O.6!AY$256)*IF(O.6!$C$38="Depreciation",(1+'S&amp;S'!$F11),1)-SUM(O.6!AY$246,O.6!AY$257)+O.6!AY$247</f>
        <v>0</v>
      </c>
      <c r="AZ289" s="66">
        <f>-SUM(O.6!AZ$244,O.6!AZ$255)*(1+'S&amp;S'!$F11)+SUM(O.6!AZ$245,O.6!AZ$256)*IF(O.6!$C$38="Depreciation",(1+'S&amp;S'!$F11),1)-SUM(O.6!AZ$246,O.6!AZ$257)+O.6!AZ$247</f>
        <v>0</v>
      </c>
      <c r="BA289" s="66">
        <f>-SUM(O.6!BA$244,O.6!BA$255)*(1+'S&amp;S'!$F11)+SUM(O.6!BA$245,O.6!BA$256)*IF(O.6!$C$38="Depreciation",(1+'S&amp;S'!$F11),1)-SUM(O.6!BA$246,O.6!BA$257)+O.6!BA$247</f>
        <v>0</v>
      </c>
      <c r="BB289" s="66">
        <f>-SUM(O.6!BB$244,O.6!BB$255)*(1+'S&amp;S'!$F11)+SUM(O.6!BB$245,O.6!BB$256)*IF(O.6!$C$38="Depreciation",(1+'S&amp;S'!$F11),1)-SUM(O.6!BB$246,O.6!BB$257)+O.6!BB$247</f>
        <v>0</v>
      </c>
      <c r="BC289" s="66">
        <f>-SUM(O.6!BC$244,O.6!BC$255)*(1+'S&amp;S'!$F11)+SUM(O.6!BC$245,O.6!BC$256)*IF(O.6!$C$38="Depreciation",(1+'S&amp;S'!$F11),1)-SUM(O.6!BC$246,O.6!BC$257)+O.6!BC$247</f>
        <v>0</v>
      </c>
      <c r="BD289" s="66">
        <f>-SUM(O.6!BD$244,O.6!BD$255)*(1+'S&amp;S'!$F11)+SUM(O.6!BD$245,O.6!BD$256)*IF(O.6!$C$38="Depreciation",(1+'S&amp;S'!$F11),1)-SUM(O.6!BD$246,O.6!BD$257)+O.6!BD$247</f>
        <v>0</v>
      </c>
      <c r="BE289" s="66">
        <f>-SUM(O.6!BE$244,O.6!BE$255)*(1+'S&amp;S'!$F11)+SUM(O.6!BE$245,O.6!BE$256)*IF(O.6!$C$38="Depreciation",(1+'S&amp;S'!$F11),1)-SUM(O.6!BE$246,O.6!BE$257)+O.6!BE$247</f>
        <v>0</v>
      </c>
      <c r="BF289" s="66">
        <f>-SUM(O.6!BF$244,O.6!BF$255)*(1+'S&amp;S'!$F11)+SUM(O.6!BF$245,O.6!BF$256)*IF(O.6!$C$38="Depreciation",(1+'S&amp;S'!$F11),1)-SUM(O.6!BF$246,O.6!BF$257)+O.6!BF$247</f>
        <v>0</v>
      </c>
      <c r="BG289" s="66">
        <f>-SUM(O.6!BG$244,O.6!BG$255)*(1+'S&amp;S'!$F11)+SUM(O.6!BG$245,O.6!BG$256)*IF(O.6!$C$38="Depreciation",(1+'S&amp;S'!$F11),1)-SUM(O.6!BG$246,O.6!BG$257)+O.6!BG$247</f>
        <v>0</v>
      </c>
      <c r="BH289" s="66">
        <f>-SUM(O.6!BH$244,O.6!BH$255)*(1+'S&amp;S'!$F11)+SUM(O.6!BH$245,O.6!BH$256)*IF(O.6!$C$38="Depreciation",(1+'S&amp;S'!$F11),1)-SUM(O.6!BH$246,O.6!BH$257)+O.6!BH$247</f>
        <v>0</v>
      </c>
      <c r="BI289" s="66">
        <f>-SUM(O.6!BI$244,O.6!BI$255)*(1+'S&amp;S'!$F11)+SUM(O.6!BI$245,O.6!BI$256)*IF(O.6!$C$38="Depreciation",(1+'S&amp;S'!$F11),1)-SUM(O.6!BI$246,O.6!BI$257)+O.6!BI$247</f>
        <v>0</v>
      </c>
      <c r="BJ289" s="66">
        <f>-SUM(O.6!BJ$244,O.6!BJ$255)*(1+'S&amp;S'!$F11)+SUM(O.6!BJ$245,O.6!BJ$256)*IF(O.6!$C$38="Depreciation",(1+'S&amp;S'!$F11),1)-SUM(O.6!BJ$246,O.6!BJ$257)+O.6!BJ$247</f>
        <v>0</v>
      </c>
      <c r="BK289" s="66">
        <f>-SUM(O.6!BK$244,O.6!BK$255)*(1+'S&amp;S'!$F11)+SUM(O.6!BK$245,O.6!BK$256)*IF(O.6!$C$38="Depreciation",(1+'S&amp;S'!$F11),1)-SUM(O.6!BK$246,O.6!BK$257)+O.6!BK$247</f>
        <v>0</v>
      </c>
      <c r="BL289" s="66">
        <f>-SUM(O.6!BL$244,O.6!BL$255)*(1+'S&amp;S'!$F11)+SUM(O.6!BL$245,O.6!BL$256)*IF(O.6!$C$38="Depreciation",(1+'S&amp;S'!$F11),1)-SUM(O.6!BL$246,O.6!BL$257)+O.6!BL$247</f>
        <v>0</v>
      </c>
      <c r="BM289" s="66">
        <f>-SUM(O.6!BM$244,O.6!BM$255)*(1+'S&amp;S'!$F11)+SUM(O.6!BM$245,O.6!BM$256)*IF(O.6!$C$38="Depreciation",(1+'S&amp;S'!$F11),1)-SUM(O.6!BM$246,O.6!BM$257)+O.6!BM$247</f>
        <v>0</v>
      </c>
      <c r="BN289" s="66">
        <f>-SUM(O.6!BN$244,O.6!BN$255)*(1+'S&amp;S'!$F11)+SUM(O.6!BN$245,O.6!BN$256)*IF(O.6!$C$38="Depreciation",(1+'S&amp;S'!$F11),1)-SUM(O.6!BN$246,O.6!BN$257)+O.6!BN$247</f>
        <v>0</v>
      </c>
      <c r="BO289" s="66">
        <f>-SUM(O.6!BO$244,O.6!BO$255)*(1+'S&amp;S'!$F11)+SUM(O.6!BO$245,O.6!BO$256)*IF(O.6!$C$38="Depreciation",(1+'S&amp;S'!$F11),1)-SUM(O.6!BO$246,O.6!BO$257)+O.6!BO$247</f>
        <v>0</v>
      </c>
      <c r="BP289" s="66">
        <f>-SUM(O.6!BP$244,O.6!BP$255)*(1+'S&amp;S'!$F11)+SUM(O.6!BP$245,O.6!BP$256)*IF(O.6!$C$38="Depreciation",(1+'S&amp;S'!$F11),1)-SUM(O.6!BP$246,O.6!BP$257)+O.6!BP$247</f>
        <v>0</v>
      </c>
      <c r="BQ289" s="66">
        <f>-SUM(O.6!BQ$244,O.6!BQ$255)*(1+'S&amp;S'!$F11)+SUM(O.6!BQ$245,O.6!BQ$256)*IF(O.6!$C$38="Depreciation",(1+'S&amp;S'!$F11),1)-SUM(O.6!BQ$246,O.6!BQ$257)+O.6!BQ$247</f>
        <v>0</v>
      </c>
      <c r="BR289" s="66">
        <f>-SUM(O.6!BR$244,O.6!BR$255)*(1+'S&amp;S'!$F11)+SUM(O.6!BR$245,O.6!BR$256)*IF(O.6!$C$38="Depreciation",(1+'S&amp;S'!$F11),1)-SUM(O.6!BR$246,O.6!BR$257)+O.6!BR$247</f>
        <v>0</v>
      </c>
      <c r="BS289" s="66">
        <f>-SUM(O.6!BS$244,O.6!BS$255)*(1+'S&amp;S'!$F11)+SUM(O.6!BS$245,O.6!BS$256)*IF(O.6!$C$38="Depreciation",(1+'S&amp;S'!$F11),1)-SUM(O.6!BS$246,O.6!BS$257)+O.6!BS$247</f>
        <v>0</v>
      </c>
      <c r="BT289" s="66">
        <f>-SUM(O.6!BT$244,O.6!BT$255)*(1+'S&amp;S'!$F11)+SUM(O.6!BT$245,O.6!BT$256)*IF(O.6!$C$38="Depreciation",(1+'S&amp;S'!$F11),1)-SUM(O.6!BT$246,O.6!BT$257)+O.6!BT$247</f>
        <v>0</v>
      </c>
      <c r="BU289" s="66">
        <f>-SUM(O.6!BU$244,O.6!BU$255)*(1+'S&amp;S'!$F11)+SUM(O.6!BU$245,O.6!BU$256)*IF(O.6!$C$38="Depreciation",(1+'S&amp;S'!$F11),1)-SUM(O.6!BU$246,O.6!BU$257)+O.6!BU$247</f>
        <v>0</v>
      </c>
      <c r="BV289" s="66">
        <f>-SUM(O.6!BV$244,O.6!BV$255)*(1+'S&amp;S'!$F11)+SUM(O.6!BV$245,O.6!BV$256)*IF(O.6!$C$38="Depreciation",(1+'S&amp;S'!$F11),1)-SUM(O.6!BV$246,O.6!BV$257)+O.6!BV$247</f>
        <v>0</v>
      </c>
      <c r="BW289" s="66">
        <f>-SUM(O.6!BW$244,O.6!BW$255)*(1+'S&amp;S'!$F11)+SUM(O.6!BW$245,O.6!BW$256)*IF(O.6!$C$38="Depreciation",(1+'S&amp;S'!$F11),1)-SUM(O.6!BW$246,O.6!BW$257)+O.6!BW$247</f>
        <v>0</v>
      </c>
      <c r="BX289" s="66">
        <f>-SUM(O.6!BX$244,O.6!BX$255)*(1+'S&amp;S'!$F11)+SUM(O.6!BX$245,O.6!BX$256)*IF(O.6!$C$38="Depreciation",(1+'S&amp;S'!$F11),1)-SUM(O.6!BX$246,O.6!BX$257)+O.6!BX$247</f>
        <v>0</v>
      </c>
      <c r="BY289" s="66">
        <f>-SUM(O.6!BY$244,O.6!BY$255)*(1+'S&amp;S'!$F11)+SUM(O.6!BY$245,O.6!BY$256)*IF(O.6!$C$38="Depreciation",(1+'S&amp;S'!$F11),1)-SUM(O.6!BY$246,O.6!BY$257)+O.6!BY$247</f>
        <v>0</v>
      </c>
      <c r="BZ289" s="66">
        <f>-SUM(O.6!BZ$244,O.6!BZ$255)*(1+'S&amp;S'!$F11)+SUM(O.6!BZ$245,O.6!BZ$256)*IF(O.6!$C$38="Depreciation",(1+'S&amp;S'!$F11),1)-SUM(O.6!BZ$246,O.6!BZ$257)+O.6!BZ$247</f>
        <v>0</v>
      </c>
      <c r="CA289" s="66">
        <f>-SUM(O.6!CA$244,O.6!CA$255)*(1+'S&amp;S'!$F11)+SUM(O.6!CA$245,O.6!CA$256)*IF(O.6!$C$38="Depreciation",(1+'S&amp;S'!$F11),1)-SUM(O.6!CA$246,O.6!CA$257)+O.6!CA$247</f>
        <v>0</v>
      </c>
      <c r="CB289" s="66">
        <f>-SUM(O.6!CB$244,O.6!CB$255)*(1+'S&amp;S'!$F11)+SUM(O.6!CB$245,O.6!CB$256)*IF(O.6!$C$38="Depreciation",(1+'S&amp;S'!$F11),1)-SUM(O.6!CB$246,O.6!CB$257)+O.6!CB$247</f>
        <v>0</v>
      </c>
      <c r="CC289" s="66">
        <f>-SUM(O.6!CC$244,O.6!CC$255)*(1+'S&amp;S'!$F11)+SUM(O.6!CC$245,O.6!CC$256)*IF(O.6!$C$38="Depreciation",(1+'S&amp;S'!$F11),1)-SUM(O.6!CC$246,O.6!CC$257)+O.6!CC$247</f>
        <v>0</v>
      </c>
      <c r="CD289" s="66">
        <f>-SUM(O.6!CD$244,O.6!CD$255)*(1+'S&amp;S'!$F11)+SUM(O.6!CD$245,O.6!CD$256)*IF(O.6!$C$38="Depreciation",(1+'S&amp;S'!$F11),1)-SUM(O.6!CD$246,O.6!CD$257)+O.6!CD$247</f>
        <v>0</v>
      </c>
      <c r="CE289" s="66">
        <f>-SUM(O.6!CE$244,O.6!CE$255)*(1+'S&amp;S'!$F11)+SUM(O.6!CE$245,O.6!CE$256)*IF(O.6!$C$38="Depreciation",(1+'S&amp;S'!$F11),1)-SUM(O.6!CE$246,O.6!CE$257)+O.6!CE$247</f>
        <v>0</v>
      </c>
      <c r="CF289" s="66">
        <f>-SUM(O.6!CF$244,O.6!CF$255)*(1+'S&amp;S'!$F11)+SUM(O.6!CF$245,O.6!CF$256)*IF(O.6!$C$38="Depreciation",(1+'S&amp;S'!$F11),1)-SUM(O.6!CF$246,O.6!CF$257)+O.6!CF$247</f>
        <v>0</v>
      </c>
      <c r="CG289" s="66">
        <f>-SUM(O.6!CG$244,O.6!CG$255)*(1+'S&amp;S'!$F11)+SUM(O.6!CG$245,O.6!CG$256)*IF(O.6!$C$38="Depreciation",(1+'S&amp;S'!$F11),1)-SUM(O.6!CG$246,O.6!CG$257)+O.6!CG$247</f>
        <v>0</v>
      </c>
      <c r="CH289" s="66">
        <f>-SUM(O.6!CH$244,O.6!CH$255)*(1+'S&amp;S'!$F11)+SUM(O.6!CH$245,O.6!CH$256)*IF(O.6!$C$38="Depreciation",(1+'S&amp;S'!$F11),1)-SUM(O.6!CH$246,O.6!CH$257)+O.6!CH$247</f>
        <v>0</v>
      </c>
      <c r="CI289" s="66">
        <f>-SUM(O.6!CI$244,O.6!CI$255)*(1+'S&amp;S'!$F11)+SUM(O.6!CI$245,O.6!CI$256)*IF(O.6!$C$38="Depreciation",(1+'S&amp;S'!$F11),1)-SUM(O.6!CI$246,O.6!CI$257)+O.6!CI$247</f>
        <v>0</v>
      </c>
      <c r="CJ289" s="66">
        <f>-SUM(O.6!CJ$244,O.6!CJ$255)*(1+'S&amp;S'!$F11)+SUM(O.6!CJ$245,O.6!CJ$256)*IF(O.6!$C$38="Depreciation",(1+'S&amp;S'!$F11),1)-SUM(O.6!CJ$246,O.6!CJ$257)+O.6!CJ$247</f>
        <v>0</v>
      </c>
      <c r="CK289" s="66">
        <f>-SUM(O.6!CK$244,O.6!CK$255)*(1+'S&amp;S'!$F11)+SUM(O.6!CK$245,O.6!CK$256)*IF(O.6!$C$38="Depreciation",(1+'S&amp;S'!$F11),1)-SUM(O.6!CK$246,O.6!CK$257)+O.6!CK$247</f>
        <v>0</v>
      </c>
      <c r="CL289" s="66">
        <f>-SUM(O.6!CL$244,O.6!CL$255)*(1+'S&amp;S'!$F11)+SUM(O.6!CL$245,O.6!CL$256)*IF(O.6!$C$38="Depreciation",(1+'S&amp;S'!$F11),1)-SUM(O.6!CL$246,O.6!CL$257)+O.6!CL$247</f>
        <v>0</v>
      </c>
      <c r="CM289" s="66">
        <f>-SUM(O.6!CM$244,O.6!CM$255)*(1+'S&amp;S'!$F11)+SUM(O.6!CM$245,O.6!CM$256)*IF(O.6!$C$38="Depreciation",(1+'S&amp;S'!$F11),1)-SUM(O.6!CM$246,O.6!CM$257)+O.6!CM$247</f>
        <v>0</v>
      </c>
      <c r="CN289" s="66">
        <f>-SUM(O.6!CN$244,O.6!CN$255)*(1+'S&amp;S'!$F11)+SUM(O.6!CN$245,O.6!CN$256)*IF(O.6!$C$38="Depreciation",(1+'S&amp;S'!$F11),1)-SUM(O.6!CN$246,O.6!CN$257)+O.6!CN$247</f>
        <v>0</v>
      </c>
      <c r="CO289" s="66">
        <f>-SUM(O.6!CO$244,O.6!CO$255)*(1+'S&amp;S'!$F11)+SUM(O.6!CO$245,O.6!CO$256)*IF(O.6!$C$38="Depreciation",(1+'S&amp;S'!$F11),1)-SUM(O.6!CO$246,O.6!CO$257)+O.6!CO$247</f>
        <v>0</v>
      </c>
      <c r="CP289" s="66">
        <f>-SUM(O.6!CP$244,O.6!CP$255)*(1+'S&amp;S'!$F11)+SUM(O.6!CP$245,O.6!CP$256)*IF(O.6!$C$38="Depreciation",(1+'S&amp;S'!$F11),1)-SUM(O.6!CP$246,O.6!CP$257)+O.6!CP$247</f>
        <v>0</v>
      </c>
      <c r="CQ289" s="66">
        <f>-SUM(O.6!CQ$244,O.6!CQ$255)*(1+'S&amp;S'!$F11)+SUM(O.6!CQ$245,O.6!CQ$256)*IF(O.6!$C$38="Depreciation",(1+'S&amp;S'!$F11),1)-SUM(O.6!CQ$246,O.6!CQ$257)+O.6!CQ$247</f>
        <v>0</v>
      </c>
      <c r="CR289" s="66">
        <f>-SUM(O.6!CR$244,O.6!CR$255)*(1+'S&amp;S'!$F11)+SUM(O.6!CR$245,O.6!CR$256)*IF(O.6!$C$38="Depreciation",(1+'S&amp;S'!$F11),1)-SUM(O.6!CR$246,O.6!CR$257)+O.6!CR$247</f>
        <v>0</v>
      </c>
      <c r="CS289" s="66">
        <f>-SUM(O.6!CS$244,O.6!CS$255)*(1+'S&amp;S'!$F11)+SUM(O.6!CS$245,O.6!CS$256)*IF(O.6!$C$38="Depreciation",(1+'S&amp;S'!$F11),1)-SUM(O.6!CS$246,O.6!CS$257)+O.6!CS$247</f>
        <v>0</v>
      </c>
    </row>
    <row r="290" spans="3:97" hidden="1" x14ac:dyDescent="0.35">
      <c r="C290" s="180" t="str">
        <f>O.6!$C$246&amp;" with "&amp; 'S&amp;S'!$D$5*100 &amp; "% increase"</f>
        <v>C. Total operating and maintenance costs with 1% increase</v>
      </c>
      <c r="E290" s="505">
        <f>G290+NPV(G.Asm!$F$76,H290:INDEX(H290:CS290,RP))</f>
        <v>0</v>
      </c>
      <c r="F290" s="505">
        <f t="shared" si="139"/>
        <v>0</v>
      </c>
      <c r="G290" s="66">
        <f>-SUM(O.6!G$244,O.6!G$255)+SUM(O.6!G$245,O.6!G$256)-SUM(O.6!G$246,O.6!G$257)*(1+'S&amp;S'!$F12)+O.6!G$247</f>
        <v>0</v>
      </c>
      <c r="H290" s="66">
        <f>-SUM(O.6!H$244,O.6!H$255)+SUM(O.6!H$245,O.6!H$256)-SUM(O.6!H$246,O.6!H$257)*(1+'S&amp;S'!$F12)+O.6!H$247</f>
        <v>0</v>
      </c>
      <c r="I290" s="66">
        <f>-SUM(O.6!I$244,O.6!I$255)+SUM(O.6!I$245,O.6!I$256)-SUM(O.6!I$246,O.6!I$257)*(1+'S&amp;S'!$F12)+O.6!I$247</f>
        <v>0</v>
      </c>
      <c r="J290" s="66">
        <f>-SUM(O.6!J$244,O.6!J$255)+SUM(O.6!J$245,O.6!J$256)-SUM(O.6!J$246,O.6!J$257)*(1+'S&amp;S'!$F12)+O.6!J$247</f>
        <v>0</v>
      </c>
      <c r="K290" s="66">
        <f>-SUM(O.6!K$244,O.6!K$255)+SUM(O.6!K$245,O.6!K$256)-SUM(O.6!K$246,O.6!K$257)*(1+'S&amp;S'!$F12)+O.6!K$247</f>
        <v>0</v>
      </c>
      <c r="L290" s="66">
        <f>-SUM(O.6!L$244,O.6!L$255)+SUM(O.6!L$245,O.6!L$256)-SUM(O.6!L$246,O.6!L$257)*(1+'S&amp;S'!$F12)+O.6!L$247</f>
        <v>0</v>
      </c>
      <c r="M290" s="66">
        <f>-SUM(O.6!M$244,O.6!M$255)+SUM(O.6!M$245,O.6!M$256)-SUM(O.6!M$246,O.6!M$257)*(1+'S&amp;S'!$F12)+O.6!M$247</f>
        <v>0</v>
      </c>
      <c r="N290" s="66">
        <f>-SUM(O.6!N$244,O.6!N$255)+SUM(O.6!N$245,O.6!N$256)-SUM(O.6!N$246,O.6!N$257)*(1+'S&amp;S'!$F12)+O.6!N$247</f>
        <v>0</v>
      </c>
      <c r="O290" s="66">
        <f>-SUM(O.6!O$244,O.6!O$255)+SUM(O.6!O$245,O.6!O$256)-SUM(O.6!O$246,O.6!O$257)*(1+'S&amp;S'!$F12)+O.6!O$247</f>
        <v>0</v>
      </c>
      <c r="P290" s="66">
        <f>-SUM(O.6!P$244,O.6!P$255)+SUM(O.6!P$245,O.6!P$256)-SUM(O.6!P$246,O.6!P$257)*(1+'S&amp;S'!$F12)+O.6!P$247</f>
        <v>0</v>
      </c>
      <c r="Q290" s="66">
        <f>-SUM(O.6!Q$244,O.6!Q$255)+SUM(O.6!Q$245,O.6!Q$256)-SUM(O.6!Q$246,O.6!Q$257)*(1+'S&amp;S'!$F12)+O.6!Q$247</f>
        <v>0</v>
      </c>
      <c r="R290" s="66">
        <f>-SUM(O.6!R$244,O.6!R$255)+SUM(O.6!R$245,O.6!R$256)-SUM(O.6!R$246,O.6!R$257)*(1+'S&amp;S'!$F12)+O.6!R$247</f>
        <v>0</v>
      </c>
      <c r="S290" s="66">
        <f>-SUM(O.6!S$244,O.6!S$255)+SUM(O.6!S$245,O.6!S$256)-SUM(O.6!S$246,O.6!S$257)*(1+'S&amp;S'!$F12)+O.6!S$247</f>
        <v>0</v>
      </c>
      <c r="T290" s="66">
        <f>-SUM(O.6!T$244,O.6!T$255)+SUM(O.6!T$245,O.6!T$256)-SUM(O.6!T$246,O.6!T$257)*(1+'S&amp;S'!$F12)+O.6!T$247</f>
        <v>0</v>
      </c>
      <c r="U290" s="66">
        <f>-SUM(O.6!U$244,O.6!U$255)+SUM(O.6!U$245,O.6!U$256)-SUM(O.6!U$246,O.6!U$257)*(1+'S&amp;S'!$F12)+O.6!U$247</f>
        <v>0</v>
      </c>
      <c r="V290" s="66">
        <f>-SUM(O.6!V$244,O.6!V$255)+SUM(O.6!V$245,O.6!V$256)-SUM(O.6!V$246,O.6!V$257)*(1+'S&amp;S'!$F12)+O.6!V$247</f>
        <v>0</v>
      </c>
      <c r="W290" s="66">
        <f>-SUM(O.6!W$244,O.6!W$255)+SUM(O.6!W$245,O.6!W$256)-SUM(O.6!W$246,O.6!W$257)*(1+'S&amp;S'!$F12)+O.6!W$247</f>
        <v>0</v>
      </c>
      <c r="X290" s="66">
        <f>-SUM(O.6!X$244,O.6!X$255)+SUM(O.6!X$245,O.6!X$256)-SUM(O.6!X$246,O.6!X$257)*(1+'S&amp;S'!$F12)+O.6!X$247</f>
        <v>0</v>
      </c>
      <c r="Y290" s="66">
        <f>-SUM(O.6!Y$244,O.6!Y$255)+SUM(O.6!Y$245,O.6!Y$256)-SUM(O.6!Y$246,O.6!Y$257)*(1+'S&amp;S'!$F12)+O.6!Y$247</f>
        <v>0</v>
      </c>
      <c r="Z290" s="66">
        <f>-SUM(O.6!Z$244,O.6!Z$255)+SUM(O.6!Z$245,O.6!Z$256)-SUM(O.6!Z$246,O.6!Z$257)*(1+'S&amp;S'!$F12)+O.6!Z$247</f>
        <v>0</v>
      </c>
      <c r="AA290" s="66">
        <f>-SUM(O.6!AA$244,O.6!AA$255)+SUM(O.6!AA$245,O.6!AA$256)-SUM(O.6!AA$246,O.6!AA$257)*(1+'S&amp;S'!$F12)+O.6!AA$247</f>
        <v>0</v>
      </c>
      <c r="AB290" s="66">
        <f>-SUM(O.6!AB$244,O.6!AB$255)+SUM(O.6!AB$245,O.6!AB$256)-SUM(O.6!AB$246,O.6!AB$257)*(1+'S&amp;S'!$F12)+O.6!AB$247</f>
        <v>0</v>
      </c>
      <c r="AC290" s="66">
        <f>-SUM(O.6!AC$244,O.6!AC$255)+SUM(O.6!AC$245,O.6!AC$256)-SUM(O.6!AC$246,O.6!AC$257)*(1+'S&amp;S'!$F12)+O.6!AC$247</f>
        <v>0</v>
      </c>
      <c r="AD290" s="66">
        <f>-SUM(O.6!AD$244,O.6!AD$255)+SUM(O.6!AD$245,O.6!AD$256)-SUM(O.6!AD$246,O.6!AD$257)*(1+'S&amp;S'!$F12)+O.6!AD$247</f>
        <v>0</v>
      </c>
      <c r="AE290" s="66">
        <f>-SUM(O.6!AE$244,O.6!AE$255)+SUM(O.6!AE$245,O.6!AE$256)-SUM(O.6!AE$246,O.6!AE$257)*(1+'S&amp;S'!$F12)+O.6!AE$247</f>
        <v>0</v>
      </c>
      <c r="AF290" s="66">
        <f>-SUM(O.6!AF$244,O.6!AF$255)+SUM(O.6!AF$245,O.6!AF$256)-SUM(O.6!AF$246,O.6!AF$257)*(1+'S&amp;S'!$F12)+O.6!AF$247</f>
        <v>0</v>
      </c>
      <c r="AG290" s="66">
        <f>-SUM(O.6!AG$244,O.6!AG$255)+SUM(O.6!AG$245,O.6!AG$256)-SUM(O.6!AG$246,O.6!AG$257)*(1+'S&amp;S'!$F12)+O.6!AG$247</f>
        <v>0</v>
      </c>
      <c r="AH290" s="66">
        <f>-SUM(O.6!AH$244,O.6!AH$255)+SUM(O.6!AH$245,O.6!AH$256)-SUM(O.6!AH$246,O.6!AH$257)*(1+'S&amp;S'!$F12)+O.6!AH$247</f>
        <v>0</v>
      </c>
      <c r="AI290" s="66">
        <f>-SUM(O.6!AI$244,O.6!AI$255)+SUM(O.6!AI$245,O.6!AI$256)-SUM(O.6!AI$246,O.6!AI$257)*(1+'S&amp;S'!$F12)+O.6!AI$247</f>
        <v>0</v>
      </c>
      <c r="AJ290" s="66">
        <f>-SUM(O.6!AJ$244,O.6!AJ$255)+SUM(O.6!AJ$245,O.6!AJ$256)-SUM(O.6!AJ$246,O.6!AJ$257)*(1+'S&amp;S'!$F12)+O.6!AJ$247</f>
        <v>0</v>
      </c>
      <c r="AK290" s="66">
        <f>-SUM(O.6!AK$244,O.6!AK$255)+SUM(O.6!AK$245,O.6!AK$256)-SUM(O.6!AK$246,O.6!AK$257)*(1+'S&amp;S'!$F12)+O.6!AK$247</f>
        <v>0</v>
      </c>
      <c r="AL290" s="66">
        <f>-SUM(O.6!AL$244,O.6!AL$255)+SUM(O.6!AL$245,O.6!AL$256)-SUM(O.6!AL$246,O.6!AL$257)*(1+'S&amp;S'!$F12)+O.6!AL$247</f>
        <v>0</v>
      </c>
      <c r="AM290" s="66">
        <f>-SUM(O.6!AM$244,O.6!AM$255)+SUM(O.6!AM$245,O.6!AM$256)-SUM(O.6!AM$246,O.6!AM$257)*(1+'S&amp;S'!$F12)+O.6!AM$247</f>
        <v>0</v>
      </c>
      <c r="AN290" s="66">
        <f>-SUM(O.6!AN$244,O.6!AN$255)+SUM(O.6!AN$245,O.6!AN$256)-SUM(O.6!AN$246,O.6!AN$257)*(1+'S&amp;S'!$F12)+O.6!AN$247</f>
        <v>0</v>
      </c>
      <c r="AO290" s="66">
        <f>-SUM(O.6!AO$244,O.6!AO$255)+SUM(O.6!AO$245,O.6!AO$256)-SUM(O.6!AO$246,O.6!AO$257)*(1+'S&amp;S'!$F12)+O.6!AO$247</f>
        <v>0</v>
      </c>
      <c r="AP290" s="66">
        <f>-SUM(O.6!AP$244,O.6!AP$255)+SUM(O.6!AP$245,O.6!AP$256)-SUM(O.6!AP$246,O.6!AP$257)*(1+'S&amp;S'!$F12)+O.6!AP$247</f>
        <v>0</v>
      </c>
      <c r="AQ290" s="66">
        <f>-SUM(O.6!AQ$244,O.6!AQ$255)+SUM(O.6!AQ$245,O.6!AQ$256)-SUM(O.6!AQ$246,O.6!AQ$257)*(1+'S&amp;S'!$F12)+O.6!AQ$247</f>
        <v>0</v>
      </c>
      <c r="AR290" s="66">
        <f>-SUM(O.6!AR$244,O.6!AR$255)+SUM(O.6!AR$245,O.6!AR$256)-SUM(O.6!AR$246,O.6!AR$257)*(1+'S&amp;S'!$F12)+O.6!AR$247</f>
        <v>0</v>
      </c>
      <c r="AS290" s="66">
        <f>-SUM(O.6!AS$244,O.6!AS$255)+SUM(O.6!AS$245,O.6!AS$256)-SUM(O.6!AS$246,O.6!AS$257)*(1+'S&amp;S'!$F12)+O.6!AS$247</f>
        <v>0</v>
      </c>
      <c r="AT290" s="66">
        <f>-SUM(O.6!AT$244,O.6!AT$255)+SUM(O.6!AT$245,O.6!AT$256)-SUM(O.6!AT$246,O.6!AT$257)*(1+'S&amp;S'!$F12)+O.6!AT$247</f>
        <v>0</v>
      </c>
      <c r="AU290" s="66">
        <f>-SUM(O.6!AU$244,O.6!AU$255)+SUM(O.6!AU$245,O.6!AU$256)-SUM(O.6!AU$246,O.6!AU$257)*(1+'S&amp;S'!$F12)+O.6!AU$247</f>
        <v>0</v>
      </c>
      <c r="AV290" s="66">
        <f>-SUM(O.6!AV$244,O.6!AV$255)+SUM(O.6!AV$245,O.6!AV$256)-SUM(O.6!AV$246,O.6!AV$257)*(1+'S&amp;S'!$F12)+O.6!AV$247</f>
        <v>0</v>
      </c>
      <c r="AW290" s="66">
        <f>-SUM(O.6!AW$244,O.6!AW$255)+SUM(O.6!AW$245,O.6!AW$256)-SUM(O.6!AW$246,O.6!AW$257)*(1+'S&amp;S'!$F12)+O.6!AW$247</f>
        <v>0</v>
      </c>
      <c r="AX290" s="66">
        <f>-SUM(O.6!AX$244,O.6!AX$255)+SUM(O.6!AX$245,O.6!AX$256)-SUM(O.6!AX$246,O.6!AX$257)*(1+'S&amp;S'!$F12)+O.6!AX$247</f>
        <v>0</v>
      </c>
      <c r="AY290" s="66">
        <f>-SUM(O.6!AY$244,O.6!AY$255)+SUM(O.6!AY$245,O.6!AY$256)-SUM(O.6!AY$246,O.6!AY$257)*(1+'S&amp;S'!$F12)+O.6!AY$247</f>
        <v>0</v>
      </c>
      <c r="AZ290" s="66">
        <f>-SUM(O.6!AZ$244,O.6!AZ$255)+SUM(O.6!AZ$245,O.6!AZ$256)-SUM(O.6!AZ$246,O.6!AZ$257)*(1+'S&amp;S'!$F12)+O.6!AZ$247</f>
        <v>0</v>
      </c>
      <c r="BA290" s="66">
        <f>-SUM(O.6!BA$244,O.6!BA$255)+SUM(O.6!BA$245,O.6!BA$256)-SUM(O.6!BA$246,O.6!BA$257)*(1+'S&amp;S'!$F12)+O.6!BA$247</f>
        <v>0</v>
      </c>
      <c r="BB290" s="66">
        <f>-SUM(O.6!BB$244,O.6!BB$255)+SUM(O.6!BB$245,O.6!BB$256)-SUM(O.6!BB$246,O.6!BB$257)*(1+'S&amp;S'!$F12)+O.6!BB$247</f>
        <v>0</v>
      </c>
      <c r="BC290" s="66">
        <f>-SUM(O.6!BC$244,O.6!BC$255)+SUM(O.6!BC$245,O.6!BC$256)-SUM(O.6!BC$246,O.6!BC$257)*(1+'S&amp;S'!$F12)+O.6!BC$247</f>
        <v>0</v>
      </c>
      <c r="BD290" s="66">
        <f>-SUM(O.6!BD$244,O.6!BD$255)+SUM(O.6!BD$245,O.6!BD$256)-SUM(O.6!BD$246,O.6!BD$257)*(1+'S&amp;S'!$F12)+O.6!BD$247</f>
        <v>0</v>
      </c>
      <c r="BE290" s="66">
        <f>-SUM(O.6!BE$244,O.6!BE$255)+SUM(O.6!BE$245,O.6!BE$256)-SUM(O.6!BE$246,O.6!BE$257)*(1+'S&amp;S'!$F12)+O.6!BE$247</f>
        <v>0</v>
      </c>
      <c r="BF290" s="66">
        <f>-SUM(O.6!BF$244,O.6!BF$255)+SUM(O.6!BF$245,O.6!BF$256)-SUM(O.6!BF$246,O.6!BF$257)*(1+'S&amp;S'!$F12)+O.6!BF$247</f>
        <v>0</v>
      </c>
      <c r="BG290" s="66">
        <f>-SUM(O.6!BG$244,O.6!BG$255)+SUM(O.6!BG$245,O.6!BG$256)-SUM(O.6!BG$246,O.6!BG$257)*(1+'S&amp;S'!$F12)+O.6!BG$247</f>
        <v>0</v>
      </c>
      <c r="BH290" s="66">
        <f>-SUM(O.6!BH$244,O.6!BH$255)+SUM(O.6!BH$245,O.6!BH$256)-SUM(O.6!BH$246,O.6!BH$257)*(1+'S&amp;S'!$F12)+O.6!BH$247</f>
        <v>0</v>
      </c>
      <c r="BI290" s="66">
        <f>-SUM(O.6!BI$244,O.6!BI$255)+SUM(O.6!BI$245,O.6!BI$256)-SUM(O.6!BI$246,O.6!BI$257)*(1+'S&amp;S'!$F12)+O.6!BI$247</f>
        <v>0</v>
      </c>
      <c r="BJ290" s="66">
        <f>-SUM(O.6!BJ$244,O.6!BJ$255)+SUM(O.6!BJ$245,O.6!BJ$256)-SUM(O.6!BJ$246,O.6!BJ$257)*(1+'S&amp;S'!$F12)+O.6!BJ$247</f>
        <v>0</v>
      </c>
      <c r="BK290" s="66">
        <f>-SUM(O.6!BK$244,O.6!BK$255)+SUM(O.6!BK$245,O.6!BK$256)-SUM(O.6!BK$246,O.6!BK$257)*(1+'S&amp;S'!$F12)+O.6!BK$247</f>
        <v>0</v>
      </c>
      <c r="BL290" s="66">
        <f>-SUM(O.6!BL$244,O.6!BL$255)+SUM(O.6!BL$245,O.6!BL$256)-SUM(O.6!BL$246,O.6!BL$257)*(1+'S&amp;S'!$F12)+O.6!BL$247</f>
        <v>0</v>
      </c>
      <c r="BM290" s="66">
        <f>-SUM(O.6!BM$244,O.6!BM$255)+SUM(O.6!BM$245,O.6!BM$256)-SUM(O.6!BM$246,O.6!BM$257)*(1+'S&amp;S'!$F12)+O.6!BM$247</f>
        <v>0</v>
      </c>
      <c r="BN290" s="66">
        <f>-SUM(O.6!BN$244,O.6!BN$255)+SUM(O.6!BN$245,O.6!BN$256)-SUM(O.6!BN$246,O.6!BN$257)*(1+'S&amp;S'!$F12)+O.6!BN$247</f>
        <v>0</v>
      </c>
      <c r="BO290" s="66">
        <f>-SUM(O.6!BO$244,O.6!BO$255)+SUM(O.6!BO$245,O.6!BO$256)-SUM(O.6!BO$246,O.6!BO$257)*(1+'S&amp;S'!$F12)+O.6!BO$247</f>
        <v>0</v>
      </c>
      <c r="BP290" s="66">
        <f>-SUM(O.6!BP$244,O.6!BP$255)+SUM(O.6!BP$245,O.6!BP$256)-SUM(O.6!BP$246,O.6!BP$257)*(1+'S&amp;S'!$F12)+O.6!BP$247</f>
        <v>0</v>
      </c>
      <c r="BQ290" s="66">
        <f>-SUM(O.6!BQ$244,O.6!BQ$255)+SUM(O.6!BQ$245,O.6!BQ$256)-SUM(O.6!BQ$246,O.6!BQ$257)*(1+'S&amp;S'!$F12)+O.6!BQ$247</f>
        <v>0</v>
      </c>
      <c r="BR290" s="66">
        <f>-SUM(O.6!BR$244,O.6!BR$255)+SUM(O.6!BR$245,O.6!BR$256)-SUM(O.6!BR$246,O.6!BR$257)*(1+'S&amp;S'!$F12)+O.6!BR$247</f>
        <v>0</v>
      </c>
      <c r="BS290" s="66">
        <f>-SUM(O.6!BS$244,O.6!BS$255)+SUM(O.6!BS$245,O.6!BS$256)-SUM(O.6!BS$246,O.6!BS$257)*(1+'S&amp;S'!$F12)+O.6!BS$247</f>
        <v>0</v>
      </c>
      <c r="BT290" s="66">
        <f>-SUM(O.6!BT$244,O.6!BT$255)+SUM(O.6!BT$245,O.6!BT$256)-SUM(O.6!BT$246,O.6!BT$257)*(1+'S&amp;S'!$F12)+O.6!BT$247</f>
        <v>0</v>
      </c>
      <c r="BU290" s="66">
        <f>-SUM(O.6!BU$244,O.6!BU$255)+SUM(O.6!BU$245,O.6!BU$256)-SUM(O.6!BU$246,O.6!BU$257)*(1+'S&amp;S'!$F12)+O.6!BU$247</f>
        <v>0</v>
      </c>
      <c r="BV290" s="66">
        <f>-SUM(O.6!BV$244,O.6!BV$255)+SUM(O.6!BV$245,O.6!BV$256)-SUM(O.6!BV$246,O.6!BV$257)*(1+'S&amp;S'!$F12)+O.6!BV$247</f>
        <v>0</v>
      </c>
      <c r="BW290" s="66">
        <f>-SUM(O.6!BW$244,O.6!BW$255)+SUM(O.6!BW$245,O.6!BW$256)-SUM(O.6!BW$246,O.6!BW$257)*(1+'S&amp;S'!$F12)+O.6!BW$247</f>
        <v>0</v>
      </c>
      <c r="BX290" s="66">
        <f>-SUM(O.6!BX$244,O.6!BX$255)+SUM(O.6!BX$245,O.6!BX$256)-SUM(O.6!BX$246,O.6!BX$257)*(1+'S&amp;S'!$F12)+O.6!BX$247</f>
        <v>0</v>
      </c>
      <c r="BY290" s="66">
        <f>-SUM(O.6!BY$244,O.6!BY$255)+SUM(O.6!BY$245,O.6!BY$256)-SUM(O.6!BY$246,O.6!BY$257)*(1+'S&amp;S'!$F12)+O.6!BY$247</f>
        <v>0</v>
      </c>
      <c r="BZ290" s="66">
        <f>-SUM(O.6!BZ$244,O.6!BZ$255)+SUM(O.6!BZ$245,O.6!BZ$256)-SUM(O.6!BZ$246,O.6!BZ$257)*(1+'S&amp;S'!$F12)+O.6!BZ$247</f>
        <v>0</v>
      </c>
      <c r="CA290" s="66">
        <f>-SUM(O.6!CA$244,O.6!CA$255)+SUM(O.6!CA$245,O.6!CA$256)-SUM(O.6!CA$246,O.6!CA$257)*(1+'S&amp;S'!$F12)+O.6!CA$247</f>
        <v>0</v>
      </c>
      <c r="CB290" s="66">
        <f>-SUM(O.6!CB$244,O.6!CB$255)+SUM(O.6!CB$245,O.6!CB$256)-SUM(O.6!CB$246,O.6!CB$257)*(1+'S&amp;S'!$F12)+O.6!CB$247</f>
        <v>0</v>
      </c>
      <c r="CC290" s="66">
        <f>-SUM(O.6!CC$244,O.6!CC$255)+SUM(O.6!CC$245,O.6!CC$256)-SUM(O.6!CC$246,O.6!CC$257)*(1+'S&amp;S'!$F12)+O.6!CC$247</f>
        <v>0</v>
      </c>
      <c r="CD290" s="66">
        <f>-SUM(O.6!CD$244,O.6!CD$255)+SUM(O.6!CD$245,O.6!CD$256)-SUM(O.6!CD$246,O.6!CD$257)*(1+'S&amp;S'!$F12)+O.6!CD$247</f>
        <v>0</v>
      </c>
      <c r="CE290" s="66">
        <f>-SUM(O.6!CE$244,O.6!CE$255)+SUM(O.6!CE$245,O.6!CE$256)-SUM(O.6!CE$246,O.6!CE$257)*(1+'S&amp;S'!$F12)+O.6!CE$247</f>
        <v>0</v>
      </c>
      <c r="CF290" s="66">
        <f>-SUM(O.6!CF$244,O.6!CF$255)+SUM(O.6!CF$245,O.6!CF$256)-SUM(O.6!CF$246,O.6!CF$257)*(1+'S&amp;S'!$F12)+O.6!CF$247</f>
        <v>0</v>
      </c>
      <c r="CG290" s="66">
        <f>-SUM(O.6!CG$244,O.6!CG$255)+SUM(O.6!CG$245,O.6!CG$256)-SUM(O.6!CG$246,O.6!CG$257)*(1+'S&amp;S'!$F12)+O.6!CG$247</f>
        <v>0</v>
      </c>
      <c r="CH290" s="66">
        <f>-SUM(O.6!CH$244,O.6!CH$255)+SUM(O.6!CH$245,O.6!CH$256)-SUM(O.6!CH$246,O.6!CH$257)*(1+'S&amp;S'!$F12)+O.6!CH$247</f>
        <v>0</v>
      </c>
      <c r="CI290" s="66">
        <f>-SUM(O.6!CI$244,O.6!CI$255)+SUM(O.6!CI$245,O.6!CI$256)-SUM(O.6!CI$246,O.6!CI$257)*(1+'S&amp;S'!$F12)+O.6!CI$247</f>
        <v>0</v>
      </c>
      <c r="CJ290" s="66">
        <f>-SUM(O.6!CJ$244,O.6!CJ$255)+SUM(O.6!CJ$245,O.6!CJ$256)-SUM(O.6!CJ$246,O.6!CJ$257)*(1+'S&amp;S'!$F12)+O.6!CJ$247</f>
        <v>0</v>
      </c>
      <c r="CK290" s="66">
        <f>-SUM(O.6!CK$244,O.6!CK$255)+SUM(O.6!CK$245,O.6!CK$256)-SUM(O.6!CK$246,O.6!CK$257)*(1+'S&amp;S'!$F12)+O.6!CK$247</f>
        <v>0</v>
      </c>
      <c r="CL290" s="66">
        <f>-SUM(O.6!CL$244,O.6!CL$255)+SUM(O.6!CL$245,O.6!CL$256)-SUM(O.6!CL$246,O.6!CL$257)*(1+'S&amp;S'!$F12)+O.6!CL$247</f>
        <v>0</v>
      </c>
      <c r="CM290" s="66">
        <f>-SUM(O.6!CM$244,O.6!CM$255)+SUM(O.6!CM$245,O.6!CM$256)-SUM(O.6!CM$246,O.6!CM$257)*(1+'S&amp;S'!$F12)+O.6!CM$247</f>
        <v>0</v>
      </c>
      <c r="CN290" s="66">
        <f>-SUM(O.6!CN$244,O.6!CN$255)+SUM(O.6!CN$245,O.6!CN$256)-SUM(O.6!CN$246,O.6!CN$257)*(1+'S&amp;S'!$F12)+O.6!CN$247</f>
        <v>0</v>
      </c>
      <c r="CO290" s="66">
        <f>-SUM(O.6!CO$244,O.6!CO$255)+SUM(O.6!CO$245,O.6!CO$256)-SUM(O.6!CO$246,O.6!CO$257)*(1+'S&amp;S'!$F12)+O.6!CO$247</f>
        <v>0</v>
      </c>
      <c r="CP290" s="66">
        <f>-SUM(O.6!CP$244,O.6!CP$255)+SUM(O.6!CP$245,O.6!CP$256)-SUM(O.6!CP$246,O.6!CP$257)*(1+'S&amp;S'!$F12)+O.6!CP$247</f>
        <v>0</v>
      </c>
      <c r="CQ290" s="66">
        <f>-SUM(O.6!CQ$244,O.6!CQ$255)+SUM(O.6!CQ$245,O.6!CQ$256)-SUM(O.6!CQ$246,O.6!CQ$257)*(1+'S&amp;S'!$F12)+O.6!CQ$247</f>
        <v>0</v>
      </c>
      <c r="CR290" s="66">
        <f>-SUM(O.6!CR$244,O.6!CR$255)+SUM(O.6!CR$245,O.6!CR$256)-SUM(O.6!CR$246,O.6!CR$257)*(1+'S&amp;S'!$F12)+O.6!CR$247</f>
        <v>0</v>
      </c>
      <c r="CS290" s="66">
        <f>-SUM(O.6!CS$244,O.6!CS$255)+SUM(O.6!CS$245,O.6!CS$256)-SUM(O.6!CS$246,O.6!CS$257)*(1+'S&amp;S'!$F12)+O.6!CS$247</f>
        <v>0</v>
      </c>
    </row>
    <row r="291" spans="3:97" hidden="1" x14ac:dyDescent="0.35">
      <c r="C291" s="180" t="str">
        <f>O.6!$C$246&amp;" with "&amp; 'S&amp;S'!$D$5*100 &amp; "% decrease"</f>
        <v>C. Total operating and maintenance costs with 1% decrease</v>
      </c>
      <c r="E291" s="505">
        <f>G291+NPV(G.Asm!$F$76,H291:INDEX(H291:CS291,RP))</f>
        <v>0</v>
      </c>
      <c r="F291" s="505">
        <f t="shared" si="139"/>
        <v>0</v>
      </c>
      <c r="G291" s="66">
        <f>-SUM(O.6!G$244,O.6!G$255)+SUM(O.6!G$245,O.6!G$256)-SUM(O.6!G$246,O.6!G$257)*(1+'S&amp;S'!$F13)+O.6!G$247</f>
        <v>0</v>
      </c>
      <c r="H291" s="66">
        <f>-SUM(O.6!H$244,O.6!H$255)+SUM(O.6!H$245,O.6!H$256)-SUM(O.6!H$246,O.6!H$257)*(1+'S&amp;S'!$F13)+O.6!H$247</f>
        <v>0</v>
      </c>
      <c r="I291" s="66">
        <f>-SUM(O.6!I$244,O.6!I$255)+SUM(O.6!I$245,O.6!I$256)-SUM(O.6!I$246,O.6!I$257)*(1+'S&amp;S'!$F13)+O.6!I$247</f>
        <v>0</v>
      </c>
      <c r="J291" s="66">
        <f>-SUM(O.6!J$244,O.6!J$255)+SUM(O.6!J$245,O.6!J$256)-SUM(O.6!J$246,O.6!J$257)*(1+'S&amp;S'!$F13)+O.6!J$247</f>
        <v>0</v>
      </c>
      <c r="K291" s="66">
        <f>-SUM(O.6!K$244,O.6!K$255)+SUM(O.6!K$245,O.6!K$256)-SUM(O.6!K$246,O.6!K$257)*(1+'S&amp;S'!$F13)+O.6!K$247</f>
        <v>0</v>
      </c>
      <c r="L291" s="66">
        <f>-SUM(O.6!L$244,O.6!L$255)+SUM(O.6!L$245,O.6!L$256)-SUM(O.6!L$246,O.6!L$257)*(1+'S&amp;S'!$F13)+O.6!L$247</f>
        <v>0</v>
      </c>
      <c r="M291" s="66">
        <f>-SUM(O.6!M$244,O.6!M$255)+SUM(O.6!M$245,O.6!M$256)-SUM(O.6!M$246,O.6!M$257)*(1+'S&amp;S'!$F13)+O.6!M$247</f>
        <v>0</v>
      </c>
      <c r="N291" s="66">
        <f>-SUM(O.6!N$244,O.6!N$255)+SUM(O.6!N$245,O.6!N$256)-SUM(O.6!N$246,O.6!N$257)*(1+'S&amp;S'!$F13)+O.6!N$247</f>
        <v>0</v>
      </c>
      <c r="O291" s="66">
        <f>-SUM(O.6!O$244,O.6!O$255)+SUM(O.6!O$245,O.6!O$256)-SUM(O.6!O$246,O.6!O$257)*(1+'S&amp;S'!$F13)+O.6!O$247</f>
        <v>0</v>
      </c>
      <c r="P291" s="66">
        <f>-SUM(O.6!P$244,O.6!P$255)+SUM(O.6!P$245,O.6!P$256)-SUM(O.6!P$246,O.6!P$257)*(1+'S&amp;S'!$F13)+O.6!P$247</f>
        <v>0</v>
      </c>
      <c r="Q291" s="66">
        <f>-SUM(O.6!Q$244,O.6!Q$255)+SUM(O.6!Q$245,O.6!Q$256)-SUM(O.6!Q$246,O.6!Q$257)*(1+'S&amp;S'!$F13)+O.6!Q$247</f>
        <v>0</v>
      </c>
      <c r="R291" s="66">
        <f>-SUM(O.6!R$244,O.6!R$255)+SUM(O.6!R$245,O.6!R$256)-SUM(O.6!R$246,O.6!R$257)*(1+'S&amp;S'!$F13)+O.6!R$247</f>
        <v>0</v>
      </c>
      <c r="S291" s="66">
        <f>-SUM(O.6!S$244,O.6!S$255)+SUM(O.6!S$245,O.6!S$256)-SUM(O.6!S$246,O.6!S$257)*(1+'S&amp;S'!$F13)+O.6!S$247</f>
        <v>0</v>
      </c>
      <c r="T291" s="66">
        <f>-SUM(O.6!T$244,O.6!T$255)+SUM(O.6!T$245,O.6!T$256)-SUM(O.6!T$246,O.6!T$257)*(1+'S&amp;S'!$F13)+O.6!T$247</f>
        <v>0</v>
      </c>
      <c r="U291" s="66">
        <f>-SUM(O.6!U$244,O.6!U$255)+SUM(O.6!U$245,O.6!U$256)-SUM(O.6!U$246,O.6!U$257)*(1+'S&amp;S'!$F13)+O.6!U$247</f>
        <v>0</v>
      </c>
      <c r="V291" s="66">
        <f>-SUM(O.6!V$244,O.6!V$255)+SUM(O.6!V$245,O.6!V$256)-SUM(O.6!V$246,O.6!V$257)*(1+'S&amp;S'!$F13)+O.6!V$247</f>
        <v>0</v>
      </c>
      <c r="W291" s="66">
        <f>-SUM(O.6!W$244,O.6!W$255)+SUM(O.6!W$245,O.6!W$256)-SUM(O.6!W$246,O.6!W$257)*(1+'S&amp;S'!$F13)+O.6!W$247</f>
        <v>0</v>
      </c>
      <c r="X291" s="66">
        <f>-SUM(O.6!X$244,O.6!X$255)+SUM(O.6!X$245,O.6!X$256)-SUM(O.6!X$246,O.6!X$257)*(1+'S&amp;S'!$F13)+O.6!X$247</f>
        <v>0</v>
      </c>
      <c r="Y291" s="66">
        <f>-SUM(O.6!Y$244,O.6!Y$255)+SUM(O.6!Y$245,O.6!Y$256)-SUM(O.6!Y$246,O.6!Y$257)*(1+'S&amp;S'!$F13)+O.6!Y$247</f>
        <v>0</v>
      </c>
      <c r="Z291" s="66">
        <f>-SUM(O.6!Z$244,O.6!Z$255)+SUM(O.6!Z$245,O.6!Z$256)-SUM(O.6!Z$246,O.6!Z$257)*(1+'S&amp;S'!$F13)+O.6!Z$247</f>
        <v>0</v>
      </c>
      <c r="AA291" s="66">
        <f>-SUM(O.6!AA$244,O.6!AA$255)+SUM(O.6!AA$245,O.6!AA$256)-SUM(O.6!AA$246,O.6!AA$257)*(1+'S&amp;S'!$F13)+O.6!AA$247</f>
        <v>0</v>
      </c>
      <c r="AB291" s="66">
        <f>-SUM(O.6!AB$244,O.6!AB$255)+SUM(O.6!AB$245,O.6!AB$256)-SUM(O.6!AB$246,O.6!AB$257)*(1+'S&amp;S'!$F13)+O.6!AB$247</f>
        <v>0</v>
      </c>
      <c r="AC291" s="66">
        <f>-SUM(O.6!AC$244,O.6!AC$255)+SUM(O.6!AC$245,O.6!AC$256)-SUM(O.6!AC$246,O.6!AC$257)*(1+'S&amp;S'!$F13)+O.6!AC$247</f>
        <v>0</v>
      </c>
      <c r="AD291" s="66">
        <f>-SUM(O.6!AD$244,O.6!AD$255)+SUM(O.6!AD$245,O.6!AD$256)-SUM(O.6!AD$246,O.6!AD$257)*(1+'S&amp;S'!$F13)+O.6!AD$247</f>
        <v>0</v>
      </c>
      <c r="AE291" s="66">
        <f>-SUM(O.6!AE$244,O.6!AE$255)+SUM(O.6!AE$245,O.6!AE$256)-SUM(O.6!AE$246,O.6!AE$257)*(1+'S&amp;S'!$F13)+O.6!AE$247</f>
        <v>0</v>
      </c>
      <c r="AF291" s="66">
        <f>-SUM(O.6!AF$244,O.6!AF$255)+SUM(O.6!AF$245,O.6!AF$256)-SUM(O.6!AF$246,O.6!AF$257)*(1+'S&amp;S'!$F13)+O.6!AF$247</f>
        <v>0</v>
      </c>
      <c r="AG291" s="66">
        <f>-SUM(O.6!AG$244,O.6!AG$255)+SUM(O.6!AG$245,O.6!AG$256)-SUM(O.6!AG$246,O.6!AG$257)*(1+'S&amp;S'!$F13)+O.6!AG$247</f>
        <v>0</v>
      </c>
      <c r="AH291" s="66">
        <f>-SUM(O.6!AH$244,O.6!AH$255)+SUM(O.6!AH$245,O.6!AH$256)-SUM(O.6!AH$246,O.6!AH$257)*(1+'S&amp;S'!$F13)+O.6!AH$247</f>
        <v>0</v>
      </c>
      <c r="AI291" s="66">
        <f>-SUM(O.6!AI$244,O.6!AI$255)+SUM(O.6!AI$245,O.6!AI$256)-SUM(O.6!AI$246,O.6!AI$257)*(1+'S&amp;S'!$F13)+O.6!AI$247</f>
        <v>0</v>
      </c>
      <c r="AJ291" s="66">
        <f>-SUM(O.6!AJ$244,O.6!AJ$255)+SUM(O.6!AJ$245,O.6!AJ$256)-SUM(O.6!AJ$246,O.6!AJ$257)*(1+'S&amp;S'!$F13)+O.6!AJ$247</f>
        <v>0</v>
      </c>
      <c r="AK291" s="66">
        <f>-SUM(O.6!AK$244,O.6!AK$255)+SUM(O.6!AK$245,O.6!AK$256)-SUM(O.6!AK$246,O.6!AK$257)*(1+'S&amp;S'!$F13)+O.6!AK$247</f>
        <v>0</v>
      </c>
      <c r="AL291" s="66">
        <f>-SUM(O.6!AL$244,O.6!AL$255)+SUM(O.6!AL$245,O.6!AL$256)-SUM(O.6!AL$246,O.6!AL$257)*(1+'S&amp;S'!$F13)+O.6!AL$247</f>
        <v>0</v>
      </c>
      <c r="AM291" s="66">
        <f>-SUM(O.6!AM$244,O.6!AM$255)+SUM(O.6!AM$245,O.6!AM$256)-SUM(O.6!AM$246,O.6!AM$257)*(1+'S&amp;S'!$F13)+O.6!AM$247</f>
        <v>0</v>
      </c>
      <c r="AN291" s="66">
        <f>-SUM(O.6!AN$244,O.6!AN$255)+SUM(O.6!AN$245,O.6!AN$256)-SUM(O.6!AN$246,O.6!AN$257)*(1+'S&amp;S'!$F13)+O.6!AN$247</f>
        <v>0</v>
      </c>
      <c r="AO291" s="66">
        <f>-SUM(O.6!AO$244,O.6!AO$255)+SUM(O.6!AO$245,O.6!AO$256)-SUM(O.6!AO$246,O.6!AO$257)*(1+'S&amp;S'!$F13)+O.6!AO$247</f>
        <v>0</v>
      </c>
      <c r="AP291" s="66">
        <f>-SUM(O.6!AP$244,O.6!AP$255)+SUM(O.6!AP$245,O.6!AP$256)-SUM(O.6!AP$246,O.6!AP$257)*(1+'S&amp;S'!$F13)+O.6!AP$247</f>
        <v>0</v>
      </c>
      <c r="AQ291" s="66">
        <f>-SUM(O.6!AQ$244,O.6!AQ$255)+SUM(O.6!AQ$245,O.6!AQ$256)-SUM(O.6!AQ$246,O.6!AQ$257)*(1+'S&amp;S'!$F13)+O.6!AQ$247</f>
        <v>0</v>
      </c>
      <c r="AR291" s="66">
        <f>-SUM(O.6!AR$244,O.6!AR$255)+SUM(O.6!AR$245,O.6!AR$256)-SUM(O.6!AR$246,O.6!AR$257)*(1+'S&amp;S'!$F13)+O.6!AR$247</f>
        <v>0</v>
      </c>
      <c r="AS291" s="66">
        <f>-SUM(O.6!AS$244,O.6!AS$255)+SUM(O.6!AS$245,O.6!AS$256)-SUM(O.6!AS$246,O.6!AS$257)*(1+'S&amp;S'!$F13)+O.6!AS$247</f>
        <v>0</v>
      </c>
      <c r="AT291" s="66">
        <f>-SUM(O.6!AT$244,O.6!AT$255)+SUM(O.6!AT$245,O.6!AT$256)-SUM(O.6!AT$246,O.6!AT$257)*(1+'S&amp;S'!$F13)+O.6!AT$247</f>
        <v>0</v>
      </c>
      <c r="AU291" s="66">
        <f>-SUM(O.6!AU$244,O.6!AU$255)+SUM(O.6!AU$245,O.6!AU$256)-SUM(O.6!AU$246,O.6!AU$257)*(1+'S&amp;S'!$F13)+O.6!AU$247</f>
        <v>0</v>
      </c>
      <c r="AV291" s="66">
        <f>-SUM(O.6!AV$244,O.6!AV$255)+SUM(O.6!AV$245,O.6!AV$256)-SUM(O.6!AV$246,O.6!AV$257)*(1+'S&amp;S'!$F13)+O.6!AV$247</f>
        <v>0</v>
      </c>
      <c r="AW291" s="66">
        <f>-SUM(O.6!AW$244,O.6!AW$255)+SUM(O.6!AW$245,O.6!AW$256)-SUM(O.6!AW$246,O.6!AW$257)*(1+'S&amp;S'!$F13)+O.6!AW$247</f>
        <v>0</v>
      </c>
      <c r="AX291" s="66">
        <f>-SUM(O.6!AX$244,O.6!AX$255)+SUM(O.6!AX$245,O.6!AX$256)-SUM(O.6!AX$246,O.6!AX$257)*(1+'S&amp;S'!$F13)+O.6!AX$247</f>
        <v>0</v>
      </c>
      <c r="AY291" s="66">
        <f>-SUM(O.6!AY$244,O.6!AY$255)+SUM(O.6!AY$245,O.6!AY$256)-SUM(O.6!AY$246,O.6!AY$257)*(1+'S&amp;S'!$F13)+O.6!AY$247</f>
        <v>0</v>
      </c>
      <c r="AZ291" s="66">
        <f>-SUM(O.6!AZ$244,O.6!AZ$255)+SUM(O.6!AZ$245,O.6!AZ$256)-SUM(O.6!AZ$246,O.6!AZ$257)*(1+'S&amp;S'!$F13)+O.6!AZ$247</f>
        <v>0</v>
      </c>
      <c r="BA291" s="66">
        <f>-SUM(O.6!BA$244,O.6!BA$255)+SUM(O.6!BA$245,O.6!BA$256)-SUM(O.6!BA$246,O.6!BA$257)*(1+'S&amp;S'!$F13)+O.6!BA$247</f>
        <v>0</v>
      </c>
      <c r="BB291" s="66">
        <f>-SUM(O.6!BB$244,O.6!BB$255)+SUM(O.6!BB$245,O.6!BB$256)-SUM(O.6!BB$246,O.6!BB$257)*(1+'S&amp;S'!$F13)+O.6!BB$247</f>
        <v>0</v>
      </c>
      <c r="BC291" s="66">
        <f>-SUM(O.6!BC$244,O.6!BC$255)+SUM(O.6!BC$245,O.6!BC$256)-SUM(O.6!BC$246,O.6!BC$257)*(1+'S&amp;S'!$F13)+O.6!BC$247</f>
        <v>0</v>
      </c>
      <c r="BD291" s="66">
        <f>-SUM(O.6!BD$244,O.6!BD$255)+SUM(O.6!BD$245,O.6!BD$256)-SUM(O.6!BD$246,O.6!BD$257)*(1+'S&amp;S'!$F13)+O.6!BD$247</f>
        <v>0</v>
      </c>
      <c r="BE291" s="66">
        <f>-SUM(O.6!BE$244,O.6!BE$255)+SUM(O.6!BE$245,O.6!BE$256)-SUM(O.6!BE$246,O.6!BE$257)*(1+'S&amp;S'!$F13)+O.6!BE$247</f>
        <v>0</v>
      </c>
      <c r="BF291" s="66">
        <f>-SUM(O.6!BF$244,O.6!BF$255)+SUM(O.6!BF$245,O.6!BF$256)-SUM(O.6!BF$246,O.6!BF$257)*(1+'S&amp;S'!$F13)+O.6!BF$247</f>
        <v>0</v>
      </c>
      <c r="BG291" s="66">
        <f>-SUM(O.6!BG$244,O.6!BG$255)+SUM(O.6!BG$245,O.6!BG$256)-SUM(O.6!BG$246,O.6!BG$257)*(1+'S&amp;S'!$F13)+O.6!BG$247</f>
        <v>0</v>
      </c>
      <c r="BH291" s="66">
        <f>-SUM(O.6!BH$244,O.6!BH$255)+SUM(O.6!BH$245,O.6!BH$256)-SUM(O.6!BH$246,O.6!BH$257)*(1+'S&amp;S'!$F13)+O.6!BH$247</f>
        <v>0</v>
      </c>
      <c r="BI291" s="66">
        <f>-SUM(O.6!BI$244,O.6!BI$255)+SUM(O.6!BI$245,O.6!BI$256)-SUM(O.6!BI$246,O.6!BI$257)*(1+'S&amp;S'!$F13)+O.6!BI$247</f>
        <v>0</v>
      </c>
      <c r="BJ291" s="66">
        <f>-SUM(O.6!BJ$244,O.6!BJ$255)+SUM(O.6!BJ$245,O.6!BJ$256)-SUM(O.6!BJ$246,O.6!BJ$257)*(1+'S&amp;S'!$F13)+O.6!BJ$247</f>
        <v>0</v>
      </c>
      <c r="BK291" s="66">
        <f>-SUM(O.6!BK$244,O.6!BK$255)+SUM(O.6!BK$245,O.6!BK$256)-SUM(O.6!BK$246,O.6!BK$257)*(1+'S&amp;S'!$F13)+O.6!BK$247</f>
        <v>0</v>
      </c>
      <c r="BL291" s="66">
        <f>-SUM(O.6!BL$244,O.6!BL$255)+SUM(O.6!BL$245,O.6!BL$256)-SUM(O.6!BL$246,O.6!BL$257)*(1+'S&amp;S'!$F13)+O.6!BL$247</f>
        <v>0</v>
      </c>
      <c r="BM291" s="66">
        <f>-SUM(O.6!BM$244,O.6!BM$255)+SUM(O.6!BM$245,O.6!BM$256)-SUM(O.6!BM$246,O.6!BM$257)*(1+'S&amp;S'!$F13)+O.6!BM$247</f>
        <v>0</v>
      </c>
      <c r="BN291" s="66">
        <f>-SUM(O.6!BN$244,O.6!BN$255)+SUM(O.6!BN$245,O.6!BN$256)-SUM(O.6!BN$246,O.6!BN$257)*(1+'S&amp;S'!$F13)+O.6!BN$247</f>
        <v>0</v>
      </c>
      <c r="BO291" s="66">
        <f>-SUM(O.6!BO$244,O.6!BO$255)+SUM(O.6!BO$245,O.6!BO$256)-SUM(O.6!BO$246,O.6!BO$257)*(1+'S&amp;S'!$F13)+O.6!BO$247</f>
        <v>0</v>
      </c>
      <c r="BP291" s="66">
        <f>-SUM(O.6!BP$244,O.6!BP$255)+SUM(O.6!BP$245,O.6!BP$256)-SUM(O.6!BP$246,O.6!BP$257)*(1+'S&amp;S'!$F13)+O.6!BP$247</f>
        <v>0</v>
      </c>
      <c r="BQ291" s="66">
        <f>-SUM(O.6!BQ$244,O.6!BQ$255)+SUM(O.6!BQ$245,O.6!BQ$256)-SUM(O.6!BQ$246,O.6!BQ$257)*(1+'S&amp;S'!$F13)+O.6!BQ$247</f>
        <v>0</v>
      </c>
      <c r="BR291" s="66">
        <f>-SUM(O.6!BR$244,O.6!BR$255)+SUM(O.6!BR$245,O.6!BR$256)-SUM(O.6!BR$246,O.6!BR$257)*(1+'S&amp;S'!$F13)+O.6!BR$247</f>
        <v>0</v>
      </c>
      <c r="BS291" s="66">
        <f>-SUM(O.6!BS$244,O.6!BS$255)+SUM(O.6!BS$245,O.6!BS$256)-SUM(O.6!BS$246,O.6!BS$257)*(1+'S&amp;S'!$F13)+O.6!BS$247</f>
        <v>0</v>
      </c>
      <c r="BT291" s="66">
        <f>-SUM(O.6!BT$244,O.6!BT$255)+SUM(O.6!BT$245,O.6!BT$256)-SUM(O.6!BT$246,O.6!BT$257)*(1+'S&amp;S'!$F13)+O.6!BT$247</f>
        <v>0</v>
      </c>
      <c r="BU291" s="66">
        <f>-SUM(O.6!BU$244,O.6!BU$255)+SUM(O.6!BU$245,O.6!BU$256)-SUM(O.6!BU$246,O.6!BU$257)*(1+'S&amp;S'!$F13)+O.6!BU$247</f>
        <v>0</v>
      </c>
      <c r="BV291" s="66">
        <f>-SUM(O.6!BV$244,O.6!BV$255)+SUM(O.6!BV$245,O.6!BV$256)-SUM(O.6!BV$246,O.6!BV$257)*(1+'S&amp;S'!$F13)+O.6!BV$247</f>
        <v>0</v>
      </c>
      <c r="BW291" s="66">
        <f>-SUM(O.6!BW$244,O.6!BW$255)+SUM(O.6!BW$245,O.6!BW$256)-SUM(O.6!BW$246,O.6!BW$257)*(1+'S&amp;S'!$F13)+O.6!BW$247</f>
        <v>0</v>
      </c>
      <c r="BX291" s="66">
        <f>-SUM(O.6!BX$244,O.6!BX$255)+SUM(O.6!BX$245,O.6!BX$256)-SUM(O.6!BX$246,O.6!BX$257)*(1+'S&amp;S'!$F13)+O.6!BX$247</f>
        <v>0</v>
      </c>
      <c r="BY291" s="66">
        <f>-SUM(O.6!BY$244,O.6!BY$255)+SUM(O.6!BY$245,O.6!BY$256)-SUM(O.6!BY$246,O.6!BY$257)*(1+'S&amp;S'!$F13)+O.6!BY$247</f>
        <v>0</v>
      </c>
      <c r="BZ291" s="66">
        <f>-SUM(O.6!BZ$244,O.6!BZ$255)+SUM(O.6!BZ$245,O.6!BZ$256)-SUM(O.6!BZ$246,O.6!BZ$257)*(1+'S&amp;S'!$F13)+O.6!BZ$247</f>
        <v>0</v>
      </c>
      <c r="CA291" s="66">
        <f>-SUM(O.6!CA$244,O.6!CA$255)+SUM(O.6!CA$245,O.6!CA$256)-SUM(O.6!CA$246,O.6!CA$257)*(1+'S&amp;S'!$F13)+O.6!CA$247</f>
        <v>0</v>
      </c>
      <c r="CB291" s="66">
        <f>-SUM(O.6!CB$244,O.6!CB$255)+SUM(O.6!CB$245,O.6!CB$256)-SUM(O.6!CB$246,O.6!CB$257)*(1+'S&amp;S'!$F13)+O.6!CB$247</f>
        <v>0</v>
      </c>
      <c r="CC291" s="66">
        <f>-SUM(O.6!CC$244,O.6!CC$255)+SUM(O.6!CC$245,O.6!CC$256)-SUM(O.6!CC$246,O.6!CC$257)*(1+'S&amp;S'!$F13)+O.6!CC$247</f>
        <v>0</v>
      </c>
      <c r="CD291" s="66">
        <f>-SUM(O.6!CD$244,O.6!CD$255)+SUM(O.6!CD$245,O.6!CD$256)-SUM(O.6!CD$246,O.6!CD$257)*(1+'S&amp;S'!$F13)+O.6!CD$247</f>
        <v>0</v>
      </c>
      <c r="CE291" s="66">
        <f>-SUM(O.6!CE$244,O.6!CE$255)+SUM(O.6!CE$245,O.6!CE$256)-SUM(O.6!CE$246,O.6!CE$257)*(1+'S&amp;S'!$F13)+O.6!CE$247</f>
        <v>0</v>
      </c>
      <c r="CF291" s="66">
        <f>-SUM(O.6!CF$244,O.6!CF$255)+SUM(O.6!CF$245,O.6!CF$256)-SUM(O.6!CF$246,O.6!CF$257)*(1+'S&amp;S'!$F13)+O.6!CF$247</f>
        <v>0</v>
      </c>
      <c r="CG291" s="66">
        <f>-SUM(O.6!CG$244,O.6!CG$255)+SUM(O.6!CG$245,O.6!CG$256)-SUM(O.6!CG$246,O.6!CG$257)*(1+'S&amp;S'!$F13)+O.6!CG$247</f>
        <v>0</v>
      </c>
      <c r="CH291" s="66">
        <f>-SUM(O.6!CH$244,O.6!CH$255)+SUM(O.6!CH$245,O.6!CH$256)-SUM(O.6!CH$246,O.6!CH$257)*(1+'S&amp;S'!$F13)+O.6!CH$247</f>
        <v>0</v>
      </c>
      <c r="CI291" s="66">
        <f>-SUM(O.6!CI$244,O.6!CI$255)+SUM(O.6!CI$245,O.6!CI$256)-SUM(O.6!CI$246,O.6!CI$257)*(1+'S&amp;S'!$F13)+O.6!CI$247</f>
        <v>0</v>
      </c>
      <c r="CJ291" s="66">
        <f>-SUM(O.6!CJ$244,O.6!CJ$255)+SUM(O.6!CJ$245,O.6!CJ$256)-SUM(O.6!CJ$246,O.6!CJ$257)*(1+'S&amp;S'!$F13)+O.6!CJ$247</f>
        <v>0</v>
      </c>
      <c r="CK291" s="66">
        <f>-SUM(O.6!CK$244,O.6!CK$255)+SUM(O.6!CK$245,O.6!CK$256)-SUM(O.6!CK$246,O.6!CK$257)*(1+'S&amp;S'!$F13)+O.6!CK$247</f>
        <v>0</v>
      </c>
      <c r="CL291" s="66">
        <f>-SUM(O.6!CL$244,O.6!CL$255)+SUM(O.6!CL$245,O.6!CL$256)-SUM(O.6!CL$246,O.6!CL$257)*(1+'S&amp;S'!$F13)+O.6!CL$247</f>
        <v>0</v>
      </c>
      <c r="CM291" s="66">
        <f>-SUM(O.6!CM$244,O.6!CM$255)+SUM(O.6!CM$245,O.6!CM$256)-SUM(O.6!CM$246,O.6!CM$257)*(1+'S&amp;S'!$F13)+O.6!CM$247</f>
        <v>0</v>
      </c>
      <c r="CN291" s="66">
        <f>-SUM(O.6!CN$244,O.6!CN$255)+SUM(O.6!CN$245,O.6!CN$256)-SUM(O.6!CN$246,O.6!CN$257)*(1+'S&amp;S'!$F13)+O.6!CN$247</f>
        <v>0</v>
      </c>
      <c r="CO291" s="66">
        <f>-SUM(O.6!CO$244,O.6!CO$255)+SUM(O.6!CO$245,O.6!CO$256)-SUM(O.6!CO$246,O.6!CO$257)*(1+'S&amp;S'!$F13)+O.6!CO$247</f>
        <v>0</v>
      </c>
      <c r="CP291" s="66">
        <f>-SUM(O.6!CP$244,O.6!CP$255)+SUM(O.6!CP$245,O.6!CP$256)-SUM(O.6!CP$246,O.6!CP$257)*(1+'S&amp;S'!$F13)+O.6!CP$247</f>
        <v>0</v>
      </c>
      <c r="CQ291" s="66">
        <f>-SUM(O.6!CQ$244,O.6!CQ$255)+SUM(O.6!CQ$245,O.6!CQ$256)-SUM(O.6!CQ$246,O.6!CQ$257)*(1+'S&amp;S'!$F13)+O.6!CQ$247</f>
        <v>0</v>
      </c>
      <c r="CR291" s="66">
        <f>-SUM(O.6!CR$244,O.6!CR$255)+SUM(O.6!CR$245,O.6!CR$256)-SUM(O.6!CR$246,O.6!CR$257)*(1+'S&amp;S'!$F13)+O.6!CR$247</f>
        <v>0</v>
      </c>
      <c r="CS291" s="66">
        <f>-SUM(O.6!CS$244,O.6!CS$255)+SUM(O.6!CS$245,O.6!CS$256)-SUM(O.6!CS$246,O.6!CS$257)*(1+'S&amp;S'!$F13)+O.6!CS$247</f>
        <v>0</v>
      </c>
    </row>
    <row r="292" spans="3:97" hidden="1" x14ac:dyDescent="0.35">
      <c r="C292" s="180" t="str">
        <f>$C$247&amp;" with "&amp; 'S&amp;S'!$D$5*100 &amp; "% decrease"</f>
        <v>F. Total revenues with 1% decrease</v>
      </c>
      <c r="E292" s="505">
        <f>G292+NPV(G.Asm!$F$76,H292:INDEX(H292:CS292,RP))</f>
        <v>0</v>
      </c>
      <c r="F292" s="505">
        <f t="shared" si="139"/>
        <v>0</v>
      </c>
      <c r="G292" s="66">
        <f>-SUM(O.6!G$244,O.6!G$255)+SUM(O.6!G$245,O.6!G$256)-SUM(O.6!G$246,O.6!G$257)+O.6!G$247*(1+'S&amp;S'!$F14)</f>
        <v>0</v>
      </c>
      <c r="H292" s="66">
        <f>-SUM(O.6!H$244,O.6!H$255)+SUM(O.6!H$245,O.6!H$256)-SUM(O.6!H$246,O.6!H$257)+O.6!H$247*(1+'S&amp;S'!$F14)</f>
        <v>0</v>
      </c>
      <c r="I292" s="66">
        <f>-SUM(O.6!I$244,O.6!I$255)+SUM(O.6!I$245,O.6!I$256)-SUM(O.6!I$246,O.6!I$257)+O.6!I$247*(1+'S&amp;S'!$F14)</f>
        <v>0</v>
      </c>
      <c r="J292" s="66">
        <f>-SUM(O.6!J$244,O.6!J$255)+SUM(O.6!J$245,O.6!J$256)-SUM(O.6!J$246,O.6!J$257)+O.6!J$247*(1+'S&amp;S'!$F14)</f>
        <v>0</v>
      </c>
      <c r="K292" s="66">
        <f>-SUM(O.6!K$244,O.6!K$255)+SUM(O.6!K$245,O.6!K$256)-SUM(O.6!K$246,O.6!K$257)+O.6!K$247*(1+'S&amp;S'!$F14)</f>
        <v>0</v>
      </c>
      <c r="L292" s="66">
        <f>-SUM(O.6!L$244,O.6!L$255)+SUM(O.6!L$245,O.6!L$256)-SUM(O.6!L$246,O.6!L$257)+O.6!L$247*(1+'S&amp;S'!$F14)</f>
        <v>0</v>
      </c>
      <c r="M292" s="66">
        <f>-SUM(O.6!M$244,O.6!M$255)+SUM(O.6!M$245,O.6!M$256)-SUM(O.6!M$246,O.6!M$257)+O.6!M$247*(1+'S&amp;S'!$F14)</f>
        <v>0</v>
      </c>
      <c r="N292" s="66">
        <f>-SUM(O.6!N$244,O.6!N$255)+SUM(O.6!N$245,O.6!N$256)-SUM(O.6!N$246,O.6!N$257)+O.6!N$247*(1+'S&amp;S'!$F14)</f>
        <v>0</v>
      </c>
      <c r="O292" s="66">
        <f>-SUM(O.6!O$244,O.6!O$255)+SUM(O.6!O$245,O.6!O$256)-SUM(O.6!O$246,O.6!O$257)+O.6!O$247*(1+'S&amp;S'!$F14)</f>
        <v>0</v>
      </c>
      <c r="P292" s="66">
        <f>-SUM(O.6!P$244,O.6!P$255)+SUM(O.6!P$245,O.6!P$256)-SUM(O.6!P$246,O.6!P$257)+O.6!P$247*(1+'S&amp;S'!$F14)</f>
        <v>0</v>
      </c>
      <c r="Q292" s="66">
        <f>-SUM(O.6!Q$244,O.6!Q$255)+SUM(O.6!Q$245,O.6!Q$256)-SUM(O.6!Q$246,O.6!Q$257)+O.6!Q$247*(1+'S&amp;S'!$F14)</f>
        <v>0</v>
      </c>
      <c r="R292" s="66">
        <f>-SUM(O.6!R$244,O.6!R$255)+SUM(O.6!R$245,O.6!R$256)-SUM(O.6!R$246,O.6!R$257)+O.6!R$247*(1+'S&amp;S'!$F14)</f>
        <v>0</v>
      </c>
      <c r="S292" s="66">
        <f>-SUM(O.6!S$244,O.6!S$255)+SUM(O.6!S$245,O.6!S$256)-SUM(O.6!S$246,O.6!S$257)+O.6!S$247*(1+'S&amp;S'!$F14)</f>
        <v>0</v>
      </c>
      <c r="T292" s="66">
        <f>-SUM(O.6!T$244,O.6!T$255)+SUM(O.6!T$245,O.6!T$256)-SUM(O.6!T$246,O.6!T$257)+O.6!T$247*(1+'S&amp;S'!$F14)</f>
        <v>0</v>
      </c>
      <c r="U292" s="66">
        <f>-SUM(O.6!U$244,O.6!U$255)+SUM(O.6!U$245,O.6!U$256)-SUM(O.6!U$246,O.6!U$257)+O.6!U$247*(1+'S&amp;S'!$F14)</f>
        <v>0</v>
      </c>
      <c r="V292" s="66">
        <f>-SUM(O.6!V$244,O.6!V$255)+SUM(O.6!V$245,O.6!V$256)-SUM(O.6!V$246,O.6!V$257)+O.6!V$247*(1+'S&amp;S'!$F14)</f>
        <v>0</v>
      </c>
      <c r="W292" s="66">
        <f>-SUM(O.6!W$244,O.6!W$255)+SUM(O.6!W$245,O.6!W$256)-SUM(O.6!W$246,O.6!W$257)+O.6!W$247*(1+'S&amp;S'!$F14)</f>
        <v>0</v>
      </c>
      <c r="X292" s="66">
        <f>-SUM(O.6!X$244,O.6!X$255)+SUM(O.6!X$245,O.6!X$256)-SUM(O.6!X$246,O.6!X$257)+O.6!X$247*(1+'S&amp;S'!$F14)</f>
        <v>0</v>
      </c>
      <c r="Y292" s="66">
        <f>-SUM(O.6!Y$244,O.6!Y$255)+SUM(O.6!Y$245,O.6!Y$256)-SUM(O.6!Y$246,O.6!Y$257)+O.6!Y$247*(1+'S&amp;S'!$F14)</f>
        <v>0</v>
      </c>
      <c r="Z292" s="66">
        <f>-SUM(O.6!Z$244,O.6!Z$255)+SUM(O.6!Z$245,O.6!Z$256)-SUM(O.6!Z$246,O.6!Z$257)+O.6!Z$247*(1+'S&amp;S'!$F14)</f>
        <v>0</v>
      </c>
      <c r="AA292" s="66">
        <f>-SUM(O.6!AA$244,O.6!AA$255)+SUM(O.6!AA$245,O.6!AA$256)-SUM(O.6!AA$246,O.6!AA$257)+O.6!AA$247*(1+'S&amp;S'!$F14)</f>
        <v>0</v>
      </c>
      <c r="AB292" s="66">
        <f>-SUM(O.6!AB$244,O.6!AB$255)+SUM(O.6!AB$245,O.6!AB$256)-SUM(O.6!AB$246,O.6!AB$257)+O.6!AB$247*(1+'S&amp;S'!$F14)</f>
        <v>0</v>
      </c>
      <c r="AC292" s="66">
        <f>-SUM(O.6!AC$244,O.6!AC$255)+SUM(O.6!AC$245,O.6!AC$256)-SUM(O.6!AC$246,O.6!AC$257)+O.6!AC$247*(1+'S&amp;S'!$F14)</f>
        <v>0</v>
      </c>
      <c r="AD292" s="66">
        <f>-SUM(O.6!AD$244,O.6!AD$255)+SUM(O.6!AD$245,O.6!AD$256)-SUM(O.6!AD$246,O.6!AD$257)+O.6!AD$247*(1+'S&amp;S'!$F14)</f>
        <v>0</v>
      </c>
      <c r="AE292" s="66">
        <f>-SUM(O.6!AE$244,O.6!AE$255)+SUM(O.6!AE$245,O.6!AE$256)-SUM(O.6!AE$246,O.6!AE$257)+O.6!AE$247*(1+'S&amp;S'!$F14)</f>
        <v>0</v>
      </c>
      <c r="AF292" s="66">
        <f>-SUM(O.6!AF$244,O.6!AF$255)+SUM(O.6!AF$245,O.6!AF$256)-SUM(O.6!AF$246,O.6!AF$257)+O.6!AF$247*(1+'S&amp;S'!$F14)</f>
        <v>0</v>
      </c>
      <c r="AG292" s="66">
        <f>-SUM(O.6!AG$244,O.6!AG$255)+SUM(O.6!AG$245,O.6!AG$256)-SUM(O.6!AG$246,O.6!AG$257)+O.6!AG$247*(1+'S&amp;S'!$F14)</f>
        <v>0</v>
      </c>
      <c r="AH292" s="66">
        <f>-SUM(O.6!AH$244,O.6!AH$255)+SUM(O.6!AH$245,O.6!AH$256)-SUM(O.6!AH$246,O.6!AH$257)+O.6!AH$247*(1+'S&amp;S'!$F14)</f>
        <v>0</v>
      </c>
      <c r="AI292" s="66">
        <f>-SUM(O.6!AI$244,O.6!AI$255)+SUM(O.6!AI$245,O.6!AI$256)-SUM(O.6!AI$246,O.6!AI$257)+O.6!AI$247*(1+'S&amp;S'!$F14)</f>
        <v>0</v>
      </c>
      <c r="AJ292" s="66">
        <f>-SUM(O.6!AJ$244,O.6!AJ$255)+SUM(O.6!AJ$245,O.6!AJ$256)-SUM(O.6!AJ$246,O.6!AJ$257)+O.6!AJ$247*(1+'S&amp;S'!$F14)</f>
        <v>0</v>
      </c>
      <c r="AK292" s="66">
        <f>-SUM(O.6!AK$244,O.6!AK$255)+SUM(O.6!AK$245,O.6!AK$256)-SUM(O.6!AK$246,O.6!AK$257)+O.6!AK$247*(1+'S&amp;S'!$F14)</f>
        <v>0</v>
      </c>
      <c r="AL292" s="66">
        <f>-SUM(O.6!AL$244,O.6!AL$255)+SUM(O.6!AL$245,O.6!AL$256)-SUM(O.6!AL$246,O.6!AL$257)+O.6!AL$247*(1+'S&amp;S'!$F14)</f>
        <v>0</v>
      </c>
      <c r="AM292" s="66">
        <f>-SUM(O.6!AM$244,O.6!AM$255)+SUM(O.6!AM$245,O.6!AM$256)-SUM(O.6!AM$246,O.6!AM$257)+O.6!AM$247*(1+'S&amp;S'!$F14)</f>
        <v>0</v>
      </c>
      <c r="AN292" s="66">
        <f>-SUM(O.6!AN$244,O.6!AN$255)+SUM(O.6!AN$245,O.6!AN$256)-SUM(O.6!AN$246,O.6!AN$257)+O.6!AN$247*(1+'S&amp;S'!$F14)</f>
        <v>0</v>
      </c>
      <c r="AO292" s="66">
        <f>-SUM(O.6!AO$244,O.6!AO$255)+SUM(O.6!AO$245,O.6!AO$256)-SUM(O.6!AO$246,O.6!AO$257)+O.6!AO$247*(1+'S&amp;S'!$F14)</f>
        <v>0</v>
      </c>
      <c r="AP292" s="66">
        <f>-SUM(O.6!AP$244,O.6!AP$255)+SUM(O.6!AP$245,O.6!AP$256)-SUM(O.6!AP$246,O.6!AP$257)+O.6!AP$247*(1+'S&amp;S'!$F14)</f>
        <v>0</v>
      </c>
      <c r="AQ292" s="66">
        <f>-SUM(O.6!AQ$244,O.6!AQ$255)+SUM(O.6!AQ$245,O.6!AQ$256)-SUM(O.6!AQ$246,O.6!AQ$257)+O.6!AQ$247*(1+'S&amp;S'!$F14)</f>
        <v>0</v>
      </c>
      <c r="AR292" s="66">
        <f>-SUM(O.6!AR$244,O.6!AR$255)+SUM(O.6!AR$245,O.6!AR$256)-SUM(O.6!AR$246,O.6!AR$257)+O.6!AR$247*(1+'S&amp;S'!$F14)</f>
        <v>0</v>
      </c>
      <c r="AS292" s="66">
        <f>-SUM(O.6!AS$244,O.6!AS$255)+SUM(O.6!AS$245,O.6!AS$256)-SUM(O.6!AS$246,O.6!AS$257)+O.6!AS$247*(1+'S&amp;S'!$F14)</f>
        <v>0</v>
      </c>
      <c r="AT292" s="66">
        <f>-SUM(O.6!AT$244,O.6!AT$255)+SUM(O.6!AT$245,O.6!AT$256)-SUM(O.6!AT$246,O.6!AT$257)+O.6!AT$247*(1+'S&amp;S'!$F14)</f>
        <v>0</v>
      </c>
      <c r="AU292" s="66">
        <f>-SUM(O.6!AU$244,O.6!AU$255)+SUM(O.6!AU$245,O.6!AU$256)-SUM(O.6!AU$246,O.6!AU$257)+O.6!AU$247*(1+'S&amp;S'!$F14)</f>
        <v>0</v>
      </c>
      <c r="AV292" s="66">
        <f>-SUM(O.6!AV$244,O.6!AV$255)+SUM(O.6!AV$245,O.6!AV$256)-SUM(O.6!AV$246,O.6!AV$257)+O.6!AV$247*(1+'S&amp;S'!$F14)</f>
        <v>0</v>
      </c>
      <c r="AW292" s="66">
        <f>-SUM(O.6!AW$244,O.6!AW$255)+SUM(O.6!AW$245,O.6!AW$256)-SUM(O.6!AW$246,O.6!AW$257)+O.6!AW$247*(1+'S&amp;S'!$F14)</f>
        <v>0</v>
      </c>
      <c r="AX292" s="66">
        <f>-SUM(O.6!AX$244,O.6!AX$255)+SUM(O.6!AX$245,O.6!AX$256)-SUM(O.6!AX$246,O.6!AX$257)+O.6!AX$247*(1+'S&amp;S'!$F14)</f>
        <v>0</v>
      </c>
      <c r="AY292" s="66">
        <f>-SUM(O.6!AY$244,O.6!AY$255)+SUM(O.6!AY$245,O.6!AY$256)-SUM(O.6!AY$246,O.6!AY$257)+O.6!AY$247*(1+'S&amp;S'!$F14)</f>
        <v>0</v>
      </c>
      <c r="AZ292" s="66">
        <f>-SUM(O.6!AZ$244,O.6!AZ$255)+SUM(O.6!AZ$245,O.6!AZ$256)-SUM(O.6!AZ$246,O.6!AZ$257)+O.6!AZ$247*(1+'S&amp;S'!$F14)</f>
        <v>0</v>
      </c>
      <c r="BA292" s="66">
        <f>-SUM(O.6!BA$244,O.6!BA$255)+SUM(O.6!BA$245,O.6!BA$256)-SUM(O.6!BA$246,O.6!BA$257)+O.6!BA$247*(1+'S&amp;S'!$F14)</f>
        <v>0</v>
      </c>
      <c r="BB292" s="66">
        <f>-SUM(O.6!BB$244,O.6!BB$255)+SUM(O.6!BB$245,O.6!BB$256)-SUM(O.6!BB$246,O.6!BB$257)+O.6!BB$247*(1+'S&amp;S'!$F14)</f>
        <v>0</v>
      </c>
      <c r="BC292" s="66">
        <f>-SUM(O.6!BC$244,O.6!BC$255)+SUM(O.6!BC$245,O.6!BC$256)-SUM(O.6!BC$246,O.6!BC$257)+O.6!BC$247*(1+'S&amp;S'!$F14)</f>
        <v>0</v>
      </c>
      <c r="BD292" s="66">
        <f>-SUM(O.6!BD$244,O.6!BD$255)+SUM(O.6!BD$245,O.6!BD$256)-SUM(O.6!BD$246,O.6!BD$257)+O.6!BD$247*(1+'S&amp;S'!$F14)</f>
        <v>0</v>
      </c>
      <c r="BE292" s="66">
        <f>-SUM(O.6!BE$244,O.6!BE$255)+SUM(O.6!BE$245,O.6!BE$256)-SUM(O.6!BE$246,O.6!BE$257)+O.6!BE$247*(1+'S&amp;S'!$F14)</f>
        <v>0</v>
      </c>
      <c r="BF292" s="66">
        <f>-SUM(O.6!BF$244,O.6!BF$255)+SUM(O.6!BF$245,O.6!BF$256)-SUM(O.6!BF$246,O.6!BF$257)+O.6!BF$247*(1+'S&amp;S'!$F14)</f>
        <v>0</v>
      </c>
      <c r="BG292" s="66">
        <f>-SUM(O.6!BG$244,O.6!BG$255)+SUM(O.6!BG$245,O.6!BG$256)-SUM(O.6!BG$246,O.6!BG$257)+O.6!BG$247*(1+'S&amp;S'!$F14)</f>
        <v>0</v>
      </c>
      <c r="BH292" s="66">
        <f>-SUM(O.6!BH$244,O.6!BH$255)+SUM(O.6!BH$245,O.6!BH$256)-SUM(O.6!BH$246,O.6!BH$257)+O.6!BH$247*(1+'S&amp;S'!$F14)</f>
        <v>0</v>
      </c>
      <c r="BI292" s="66">
        <f>-SUM(O.6!BI$244,O.6!BI$255)+SUM(O.6!BI$245,O.6!BI$256)-SUM(O.6!BI$246,O.6!BI$257)+O.6!BI$247*(1+'S&amp;S'!$F14)</f>
        <v>0</v>
      </c>
      <c r="BJ292" s="66">
        <f>-SUM(O.6!BJ$244,O.6!BJ$255)+SUM(O.6!BJ$245,O.6!BJ$256)-SUM(O.6!BJ$246,O.6!BJ$257)+O.6!BJ$247*(1+'S&amp;S'!$F14)</f>
        <v>0</v>
      </c>
      <c r="BK292" s="66">
        <f>-SUM(O.6!BK$244,O.6!BK$255)+SUM(O.6!BK$245,O.6!BK$256)-SUM(O.6!BK$246,O.6!BK$257)+O.6!BK$247*(1+'S&amp;S'!$F14)</f>
        <v>0</v>
      </c>
      <c r="BL292" s="66">
        <f>-SUM(O.6!BL$244,O.6!BL$255)+SUM(O.6!BL$245,O.6!BL$256)-SUM(O.6!BL$246,O.6!BL$257)+O.6!BL$247*(1+'S&amp;S'!$F14)</f>
        <v>0</v>
      </c>
      <c r="BM292" s="66">
        <f>-SUM(O.6!BM$244,O.6!BM$255)+SUM(O.6!BM$245,O.6!BM$256)-SUM(O.6!BM$246,O.6!BM$257)+O.6!BM$247*(1+'S&amp;S'!$F14)</f>
        <v>0</v>
      </c>
      <c r="BN292" s="66">
        <f>-SUM(O.6!BN$244,O.6!BN$255)+SUM(O.6!BN$245,O.6!BN$256)-SUM(O.6!BN$246,O.6!BN$257)+O.6!BN$247*(1+'S&amp;S'!$F14)</f>
        <v>0</v>
      </c>
      <c r="BO292" s="66">
        <f>-SUM(O.6!BO$244,O.6!BO$255)+SUM(O.6!BO$245,O.6!BO$256)-SUM(O.6!BO$246,O.6!BO$257)+O.6!BO$247*(1+'S&amp;S'!$F14)</f>
        <v>0</v>
      </c>
      <c r="BP292" s="66">
        <f>-SUM(O.6!BP$244,O.6!BP$255)+SUM(O.6!BP$245,O.6!BP$256)-SUM(O.6!BP$246,O.6!BP$257)+O.6!BP$247*(1+'S&amp;S'!$F14)</f>
        <v>0</v>
      </c>
      <c r="BQ292" s="66">
        <f>-SUM(O.6!BQ$244,O.6!BQ$255)+SUM(O.6!BQ$245,O.6!BQ$256)-SUM(O.6!BQ$246,O.6!BQ$257)+O.6!BQ$247*(1+'S&amp;S'!$F14)</f>
        <v>0</v>
      </c>
      <c r="BR292" s="66">
        <f>-SUM(O.6!BR$244,O.6!BR$255)+SUM(O.6!BR$245,O.6!BR$256)-SUM(O.6!BR$246,O.6!BR$257)+O.6!BR$247*(1+'S&amp;S'!$F14)</f>
        <v>0</v>
      </c>
      <c r="BS292" s="66">
        <f>-SUM(O.6!BS$244,O.6!BS$255)+SUM(O.6!BS$245,O.6!BS$256)-SUM(O.6!BS$246,O.6!BS$257)+O.6!BS$247*(1+'S&amp;S'!$F14)</f>
        <v>0</v>
      </c>
      <c r="BT292" s="66">
        <f>-SUM(O.6!BT$244,O.6!BT$255)+SUM(O.6!BT$245,O.6!BT$256)-SUM(O.6!BT$246,O.6!BT$257)+O.6!BT$247*(1+'S&amp;S'!$F14)</f>
        <v>0</v>
      </c>
      <c r="BU292" s="66">
        <f>-SUM(O.6!BU$244,O.6!BU$255)+SUM(O.6!BU$245,O.6!BU$256)-SUM(O.6!BU$246,O.6!BU$257)+O.6!BU$247*(1+'S&amp;S'!$F14)</f>
        <v>0</v>
      </c>
      <c r="BV292" s="66">
        <f>-SUM(O.6!BV$244,O.6!BV$255)+SUM(O.6!BV$245,O.6!BV$256)-SUM(O.6!BV$246,O.6!BV$257)+O.6!BV$247*(1+'S&amp;S'!$F14)</f>
        <v>0</v>
      </c>
      <c r="BW292" s="66">
        <f>-SUM(O.6!BW$244,O.6!BW$255)+SUM(O.6!BW$245,O.6!BW$256)-SUM(O.6!BW$246,O.6!BW$257)+O.6!BW$247*(1+'S&amp;S'!$F14)</f>
        <v>0</v>
      </c>
      <c r="BX292" s="66">
        <f>-SUM(O.6!BX$244,O.6!BX$255)+SUM(O.6!BX$245,O.6!BX$256)-SUM(O.6!BX$246,O.6!BX$257)+O.6!BX$247*(1+'S&amp;S'!$F14)</f>
        <v>0</v>
      </c>
      <c r="BY292" s="66">
        <f>-SUM(O.6!BY$244,O.6!BY$255)+SUM(O.6!BY$245,O.6!BY$256)-SUM(O.6!BY$246,O.6!BY$257)+O.6!BY$247*(1+'S&amp;S'!$F14)</f>
        <v>0</v>
      </c>
      <c r="BZ292" s="66">
        <f>-SUM(O.6!BZ$244,O.6!BZ$255)+SUM(O.6!BZ$245,O.6!BZ$256)-SUM(O.6!BZ$246,O.6!BZ$257)+O.6!BZ$247*(1+'S&amp;S'!$F14)</f>
        <v>0</v>
      </c>
      <c r="CA292" s="66">
        <f>-SUM(O.6!CA$244,O.6!CA$255)+SUM(O.6!CA$245,O.6!CA$256)-SUM(O.6!CA$246,O.6!CA$257)+O.6!CA$247*(1+'S&amp;S'!$F14)</f>
        <v>0</v>
      </c>
      <c r="CB292" s="66">
        <f>-SUM(O.6!CB$244,O.6!CB$255)+SUM(O.6!CB$245,O.6!CB$256)-SUM(O.6!CB$246,O.6!CB$257)+O.6!CB$247*(1+'S&amp;S'!$F14)</f>
        <v>0</v>
      </c>
      <c r="CC292" s="66">
        <f>-SUM(O.6!CC$244,O.6!CC$255)+SUM(O.6!CC$245,O.6!CC$256)-SUM(O.6!CC$246,O.6!CC$257)+O.6!CC$247*(1+'S&amp;S'!$F14)</f>
        <v>0</v>
      </c>
      <c r="CD292" s="66">
        <f>-SUM(O.6!CD$244,O.6!CD$255)+SUM(O.6!CD$245,O.6!CD$256)-SUM(O.6!CD$246,O.6!CD$257)+O.6!CD$247*(1+'S&amp;S'!$F14)</f>
        <v>0</v>
      </c>
      <c r="CE292" s="66">
        <f>-SUM(O.6!CE$244,O.6!CE$255)+SUM(O.6!CE$245,O.6!CE$256)-SUM(O.6!CE$246,O.6!CE$257)+O.6!CE$247*(1+'S&amp;S'!$F14)</f>
        <v>0</v>
      </c>
      <c r="CF292" s="66">
        <f>-SUM(O.6!CF$244,O.6!CF$255)+SUM(O.6!CF$245,O.6!CF$256)-SUM(O.6!CF$246,O.6!CF$257)+O.6!CF$247*(1+'S&amp;S'!$F14)</f>
        <v>0</v>
      </c>
      <c r="CG292" s="66">
        <f>-SUM(O.6!CG$244,O.6!CG$255)+SUM(O.6!CG$245,O.6!CG$256)-SUM(O.6!CG$246,O.6!CG$257)+O.6!CG$247*(1+'S&amp;S'!$F14)</f>
        <v>0</v>
      </c>
      <c r="CH292" s="66">
        <f>-SUM(O.6!CH$244,O.6!CH$255)+SUM(O.6!CH$245,O.6!CH$256)-SUM(O.6!CH$246,O.6!CH$257)+O.6!CH$247*(1+'S&amp;S'!$F14)</f>
        <v>0</v>
      </c>
      <c r="CI292" s="66">
        <f>-SUM(O.6!CI$244,O.6!CI$255)+SUM(O.6!CI$245,O.6!CI$256)-SUM(O.6!CI$246,O.6!CI$257)+O.6!CI$247*(1+'S&amp;S'!$F14)</f>
        <v>0</v>
      </c>
      <c r="CJ292" s="66">
        <f>-SUM(O.6!CJ$244,O.6!CJ$255)+SUM(O.6!CJ$245,O.6!CJ$256)-SUM(O.6!CJ$246,O.6!CJ$257)+O.6!CJ$247*(1+'S&amp;S'!$F14)</f>
        <v>0</v>
      </c>
      <c r="CK292" s="66">
        <f>-SUM(O.6!CK$244,O.6!CK$255)+SUM(O.6!CK$245,O.6!CK$256)-SUM(O.6!CK$246,O.6!CK$257)+O.6!CK$247*(1+'S&amp;S'!$F14)</f>
        <v>0</v>
      </c>
      <c r="CL292" s="66">
        <f>-SUM(O.6!CL$244,O.6!CL$255)+SUM(O.6!CL$245,O.6!CL$256)-SUM(O.6!CL$246,O.6!CL$257)+O.6!CL$247*(1+'S&amp;S'!$F14)</f>
        <v>0</v>
      </c>
      <c r="CM292" s="66">
        <f>-SUM(O.6!CM$244,O.6!CM$255)+SUM(O.6!CM$245,O.6!CM$256)-SUM(O.6!CM$246,O.6!CM$257)+O.6!CM$247*(1+'S&amp;S'!$F14)</f>
        <v>0</v>
      </c>
      <c r="CN292" s="66">
        <f>-SUM(O.6!CN$244,O.6!CN$255)+SUM(O.6!CN$245,O.6!CN$256)-SUM(O.6!CN$246,O.6!CN$257)+O.6!CN$247*(1+'S&amp;S'!$F14)</f>
        <v>0</v>
      </c>
      <c r="CO292" s="66">
        <f>-SUM(O.6!CO$244,O.6!CO$255)+SUM(O.6!CO$245,O.6!CO$256)-SUM(O.6!CO$246,O.6!CO$257)+O.6!CO$247*(1+'S&amp;S'!$F14)</f>
        <v>0</v>
      </c>
      <c r="CP292" s="66">
        <f>-SUM(O.6!CP$244,O.6!CP$255)+SUM(O.6!CP$245,O.6!CP$256)-SUM(O.6!CP$246,O.6!CP$257)+O.6!CP$247*(1+'S&amp;S'!$F14)</f>
        <v>0</v>
      </c>
      <c r="CQ292" s="66">
        <f>-SUM(O.6!CQ$244,O.6!CQ$255)+SUM(O.6!CQ$245,O.6!CQ$256)-SUM(O.6!CQ$246,O.6!CQ$257)+O.6!CQ$247*(1+'S&amp;S'!$F14)</f>
        <v>0</v>
      </c>
      <c r="CR292" s="66">
        <f>-SUM(O.6!CR$244,O.6!CR$255)+SUM(O.6!CR$245,O.6!CR$256)-SUM(O.6!CR$246,O.6!CR$257)+O.6!CR$247*(1+'S&amp;S'!$F14)</f>
        <v>0</v>
      </c>
      <c r="CS292" s="66">
        <f>-SUM(O.6!CS$244,O.6!CS$255)+SUM(O.6!CS$245,O.6!CS$256)-SUM(O.6!CS$246,O.6!CS$257)+O.6!CS$247*(1+'S&amp;S'!$F14)</f>
        <v>0</v>
      </c>
    </row>
    <row r="293" spans="3:97" hidden="1" x14ac:dyDescent="0.35">
      <c r="C293" s="180" t="str">
        <f>$C$247&amp;" with "&amp; 'S&amp;S'!$D$5*100 &amp; "% decrease"</f>
        <v>F. Total revenues with 1% decrease</v>
      </c>
      <c r="E293" s="505">
        <f>G293+NPV(G.Asm!$F$76,H293:INDEX(H293:CS293,RP))</f>
        <v>0</v>
      </c>
      <c r="F293" s="505">
        <f t="shared" si="139"/>
        <v>0</v>
      </c>
      <c r="G293" s="66">
        <f>-SUM(O.6!G$244,O.6!G$255)+SUM(O.6!G$245,O.6!G$256)-SUM(O.6!G$246,O.6!G$257)+O.6!G$247*(1+'S&amp;S'!$F15)</f>
        <v>0</v>
      </c>
      <c r="H293" s="66">
        <f>-SUM(O.6!H$244,O.6!H$255)+SUM(O.6!H$245,O.6!H$256)-SUM(O.6!H$246,O.6!H$257)+O.6!H$247*(1+'S&amp;S'!$F15)</f>
        <v>0</v>
      </c>
      <c r="I293" s="66">
        <f>-SUM(O.6!I$244,O.6!I$255)+SUM(O.6!I$245,O.6!I$256)-SUM(O.6!I$246,O.6!I$257)+O.6!I$247*(1+'S&amp;S'!$F15)</f>
        <v>0</v>
      </c>
      <c r="J293" s="66">
        <f>-SUM(O.6!J$244,O.6!J$255)+SUM(O.6!J$245,O.6!J$256)-SUM(O.6!J$246,O.6!J$257)+O.6!J$247*(1+'S&amp;S'!$F15)</f>
        <v>0</v>
      </c>
      <c r="K293" s="66">
        <f>-SUM(O.6!K$244,O.6!K$255)+SUM(O.6!K$245,O.6!K$256)-SUM(O.6!K$246,O.6!K$257)+O.6!K$247*(1+'S&amp;S'!$F15)</f>
        <v>0</v>
      </c>
      <c r="L293" s="66">
        <f>-SUM(O.6!L$244,O.6!L$255)+SUM(O.6!L$245,O.6!L$256)-SUM(O.6!L$246,O.6!L$257)+O.6!L$247*(1+'S&amp;S'!$F15)</f>
        <v>0</v>
      </c>
      <c r="M293" s="66">
        <f>-SUM(O.6!M$244,O.6!M$255)+SUM(O.6!M$245,O.6!M$256)-SUM(O.6!M$246,O.6!M$257)+O.6!M$247*(1+'S&amp;S'!$F15)</f>
        <v>0</v>
      </c>
      <c r="N293" s="66">
        <f>-SUM(O.6!N$244,O.6!N$255)+SUM(O.6!N$245,O.6!N$256)-SUM(O.6!N$246,O.6!N$257)+O.6!N$247*(1+'S&amp;S'!$F15)</f>
        <v>0</v>
      </c>
      <c r="O293" s="66">
        <f>-SUM(O.6!O$244,O.6!O$255)+SUM(O.6!O$245,O.6!O$256)-SUM(O.6!O$246,O.6!O$257)+O.6!O$247*(1+'S&amp;S'!$F15)</f>
        <v>0</v>
      </c>
      <c r="P293" s="66">
        <f>-SUM(O.6!P$244,O.6!P$255)+SUM(O.6!P$245,O.6!P$256)-SUM(O.6!P$246,O.6!P$257)+O.6!P$247*(1+'S&amp;S'!$F15)</f>
        <v>0</v>
      </c>
      <c r="Q293" s="66">
        <f>-SUM(O.6!Q$244,O.6!Q$255)+SUM(O.6!Q$245,O.6!Q$256)-SUM(O.6!Q$246,O.6!Q$257)+O.6!Q$247*(1+'S&amp;S'!$F15)</f>
        <v>0</v>
      </c>
      <c r="R293" s="66">
        <f>-SUM(O.6!R$244,O.6!R$255)+SUM(O.6!R$245,O.6!R$256)-SUM(O.6!R$246,O.6!R$257)+O.6!R$247*(1+'S&amp;S'!$F15)</f>
        <v>0</v>
      </c>
      <c r="S293" s="66">
        <f>-SUM(O.6!S$244,O.6!S$255)+SUM(O.6!S$245,O.6!S$256)-SUM(O.6!S$246,O.6!S$257)+O.6!S$247*(1+'S&amp;S'!$F15)</f>
        <v>0</v>
      </c>
      <c r="T293" s="66">
        <f>-SUM(O.6!T$244,O.6!T$255)+SUM(O.6!T$245,O.6!T$256)-SUM(O.6!T$246,O.6!T$257)+O.6!T$247*(1+'S&amp;S'!$F15)</f>
        <v>0</v>
      </c>
      <c r="U293" s="66">
        <f>-SUM(O.6!U$244,O.6!U$255)+SUM(O.6!U$245,O.6!U$256)-SUM(O.6!U$246,O.6!U$257)+O.6!U$247*(1+'S&amp;S'!$F15)</f>
        <v>0</v>
      </c>
      <c r="V293" s="66">
        <f>-SUM(O.6!V$244,O.6!V$255)+SUM(O.6!V$245,O.6!V$256)-SUM(O.6!V$246,O.6!V$257)+O.6!V$247*(1+'S&amp;S'!$F15)</f>
        <v>0</v>
      </c>
      <c r="W293" s="66">
        <f>-SUM(O.6!W$244,O.6!W$255)+SUM(O.6!W$245,O.6!W$256)-SUM(O.6!W$246,O.6!W$257)+O.6!W$247*(1+'S&amp;S'!$F15)</f>
        <v>0</v>
      </c>
      <c r="X293" s="66">
        <f>-SUM(O.6!X$244,O.6!X$255)+SUM(O.6!X$245,O.6!X$256)-SUM(O.6!X$246,O.6!X$257)+O.6!X$247*(1+'S&amp;S'!$F15)</f>
        <v>0</v>
      </c>
      <c r="Y293" s="66">
        <f>-SUM(O.6!Y$244,O.6!Y$255)+SUM(O.6!Y$245,O.6!Y$256)-SUM(O.6!Y$246,O.6!Y$257)+O.6!Y$247*(1+'S&amp;S'!$F15)</f>
        <v>0</v>
      </c>
      <c r="Z293" s="66">
        <f>-SUM(O.6!Z$244,O.6!Z$255)+SUM(O.6!Z$245,O.6!Z$256)-SUM(O.6!Z$246,O.6!Z$257)+O.6!Z$247*(1+'S&amp;S'!$F15)</f>
        <v>0</v>
      </c>
      <c r="AA293" s="66">
        <f>-SUM(O.6!AA$244,O.6!AA$255)+SUM(O.6!AA$245,O.6!AA$256)-SUM(O.6!AA$246,O.6!AA$257)+O.6!AA$247*(1+'S&amp;S'!$F15)</f>
        <v>0</v>
      </c>
      <c r="AB293" s="66">
        <f>-SUM(O.6!AB$244,O.6!AB$255)+SUM(O.6!AB$245,O.6!AB$256)-SUM(O.6!AB$246,O.6!AB$257)+O.6!AB$247*(1+'S&amp;S'!$F15)</f>
        <v>0</v>
      </c>
      <c r="AC293" s="66">
        <f>-SUM(O.6!AC$244,O.6!AC$255)+SUM(O.6!AC$245,O.6!AC$256)-SUM(O.6!AC$246,O.6!AC$257)+O.6!AC$247*(1+'S&amp;S'!$F15)</f>
        <v>0</v>
      </c>
      <c r="AD293" s="66">
        <f>-SUM(O.6!AD$244,O.6!AD$255)+SUM(O.6!AD$245,O.6!AD$256)-SUM(O.6!AD$246,O.6!AD$257)+O.6!AD$247*(1+'S&amp;S'!$F15)</f>
        <v>0</v>
      </c>
      <c r="AE293" s="66">
        <f>-SUM(O.6!AE$244,O.6!AE$255)+SUM(O.6!AE$245,O.6!AE$256)-SUM(O.6!AE$246,O.6!AE$257)+O.6!AE$247*(1+'S&amp;S'!$F15)</f>
        <v>0</v>
      </c>
      <c r="AF293" s="66">
        <f>-SUM(O.6!AF$244,O.6!AF$255)+SUM(O.6!AF$245,O.6!AF$256)-SUM(O.6!AF$246,O.6!AF$257)+O.6!AF$247*(1+'S&amp;S'!$F15)</f>
        <v>0</v>
      </c>
      <c r="AG293" s="66">
        <f>-SUM(O.6!AG$244,O.6!AG$255)+SUM(O.6!AG$245,O.6!AG$256)-SUM(O.6!AG$246,O.6!AG$257)+O.6!AG$247*(1+'S&amp;S'!$F15)</f>
        <v>0</v>
      </c>
      <c r="AH293" s="66">
        <f>-SUM(O.6!AH$244,O.6!AH$255)+SUM(O.6!AH$245,O.6!AH$256)-SUM(O.6!AH$246,O.6!AH$257)+O.6!AH$247*(1+'S&amp;S'!$F15)</f>
        <v>0</v>
      </c>
      <c r="AI293" s="66">
        <f>-SUM(O.6!AI$244,O.6!AI$255)+SUM(O.6!AI$245,O.6!AI$256)-SUM(O.6!AI$246,O.6!AI$257)+O.6!AI$247*(1+'S&amp;S'!$F15)</f>
        <v>0</v>
      </c>
      <c r="AJ293" s="66">
        <f>-SUM(O.6!AJ$244,O.6!AJ$255)+SUM(O.6!AJ$245,O.6!AJ$256)-SUM(O.6!AJ$246,O.6!AJ$257)+O.6!AJ$247*(1+'S&amp;S'!$F15)</f>
        <v>0</v>
      </c>
      <c r="AK293" s="66">
        <f>-SUM(O.6!AK$244,O.6!AK$255)+SUM(O.6!AK$245,O.6!AK$256)-SUM(O.6!AK$246,O.6!AK$257)+O.6!AK$247*(1+'S&amp;S'!$F15)</f>
        <v>0</v>
      </c>
      <c r="AL293" s="66">
        <f>-SUM(O.6!AL$244,O.6!AL$255)+SUM(O.6!AL$245,O.6!AL$256)-SUM(O.6!AL$246,O.6!AL$257)+O.6!AL$247*(1+'S&amp;S'!$F15)</f>
        <v>0</v>
      </c>
      <c r="AM293" s="66">
        <f>-SUM(O.6!AM$244,O.6!AM$255)+SUM(O.6!AM$245,O.6!AM$256)-SUM(O.6!AM$246,O.6!AM$257)+O.6!AM$247*(1+'S&amp;S'!$F15)</f>
        <v>0</v>
      </c>
      <c r="AN293" s="66">
        <f>-SUM(O.6!AN$244,O.6!AN$255)+SUM(O.6!AN$245,O.6!AN$256)-SUM(O.6!AN$246,O.6!AN$257)+O.6!AN$247*(1+'S&amp;S'!$F15)</f>
        <v>0</v>
      </c>
      <c r="AO293" s="66">
        <f>-SUM(O.6!AO$244,O.6!AO$255)+SUM(O.6!AO$245,O.6!AO$256)-SUM(O.6!AO$246,O.6!AO$257)+O.6!AO$247*(1+'S&amp;S'!$F15)</f>
        <v>0</v>
      </c>
      <c r="AP293" s="66">
        <f>-SUM(O.6!AP$244,O.6!AP$255)+SUM(O.6!AP$245,O.6!AP$256)-SUM(O.6!AP$246,O.6!AP$257)+O.6!AP$247*(1+'S&amp;S'!$F15)</f>
        <v>0</v>
      </c>
      <c r="AQ293" s="66">
        <f>-SUM(O.6!AQ$244,O.6!AQ$255)+SUM(O.6!AQ$245,O.6!AQ$256)-SUM(O.6!AQ$246,O.6!AQ$257)+O.6!AQ$247*(1+'S&amp;S'!$F15)</f>
        <v>0</v>
      </c>
      <c r="AR293" s="66">
        <f>-SUM(O.6!AR$244,O.6!AR$255)+SUM(O.6!AR$245,O.6!AR$256)-SUM(O.6!AR$246,O.6!AR$257)+O.6!AR$247*(1+'S&amp;S'!$F15)</f>
        <v>0</v>
      </c>
      <c r="AS293" s="66">
        <f>-SUM(O.6!AS$244,O.6!AS$255)+SUM(O.6!AS$245,O.6!AS$256)-SUM(O.6!AS$246,O.6!AS$257)+O.6!AS$247*(1+'S&amp;S'!$F15)</f>
        <v>0</v>
      </c>
      <c r="AT293" s="66">
        <f>-SUM(O.6!AT$244,O.6!AT$255)+SUM(O.6!AT$245,O.6!AT$256)-SUM(O.6!AT$246,O.6!AT$257)+O.6!AT$247*(1+'S&amp;S'!$F15)</f>
        <v>0</v>
      </c>
      <c r="AU293" s="66">
        <f>-SUM(O.6!AU$244,O.6!AU$255)+SUM(O.6!AU$245,O.6!AU$256)-SUM(O.6!AU$246,O.6!AU$257)+O.6!AU$247*(1+'S&amp;S'!$F15)</f>
        <v>0</v>
      </c>
      <c r="AV293" s="66">
        <f>-SUM(O.6!AV$244,O.6!AV$255)+SUM(O.6!AV$245,O.6!AV$256)-SUM(O.6!AV$246,O.6!AV$257)+O.6!AV$247*(1+'S&amp;S'!$F15)</f>
        <v>0</v>
      </c>
      <c r="AW293" s="66">
        <f>-SUM(O.6!AW$244,O.6!AW$255)+SUM(O.6!AW$245,O.6!AW$256)-SUM(O.6!AW$246,O.6!AW$257)+O.6!AW$247*(1+'S&amp;S'!$F15)</f>
        <v>0</v>
      </c>
      <c r="AX293" s="66">
        <f>-SUM(O.6!AX$244,O.6!AX$255)+SUM(O.6!AX$245,O.6!AX$256)-SUM(O.6!AX$246,O.6!AX$257)+O.6!AX$247*(1+'S&amp;S'!$F15)</f>
        <v>0</v>
      </c>
      <c r="AY293" s="66">
        <f>-SUM(O.6!AY$244,O.6!AY$255)+SUM(O.6!AY$245,O.6!AY$256)-SUM(O.6!AY$246,O.6!AY$257)+O.6!AY$247*(1+'S&amp;S'!$F15)</f>
        <v>0</v>
      </c>
      <c r="AZ293" s="66">
        <f>-SUM(O.6!AZ$244,O.6!AZ$255)+SUM(O.6!AZ$245,O.6!AZ$256)-SUM(O.6!AZ$246,O.6!AZ$257)+O.6!AZ$247*(1+'S&amp;S'!$F15)</f>
        <v>0</v>
      </c>
      <c r="BA293" s="66">
        <f>-SUM(O.6!BA$244,O.6!BA$255)+SUM(O.6!BA$245,O.6!BA$256)-SUM(O.6!BA$246,O.6!BA$257)+O.6!BA$247*(1+'S&amp;S'!$F15)</f>
        <v>0</v>
      </c>
      <c r="BB293" s="66">
        <f>-SUM(O.6!BB$244,O.6!BB$255)+SUM(O.6!BB$245,O.6!BB$256)-SUM(O.6!BB$246,O.6!BB$257)+O.6!BB$247*(1+'S&amp;S'!$F15)</f>
        <v>0</v>
      </c>
      <c r="BC293" s="66">
        <f>-SUM(O.6!BC$244,O.6!BC$255)+SUM(O.6!BC$245,O.6!BC$256)-SUM(O.6!BC$246,O.6!BC$257)+O.6!BC$247*(1+'S&amp;S'!$F15)</f>
        <v>0</v>
      </c>
      <c r="BD293" s="66">
        <f>-SUM(O.6!BD$244,O.6!BD$255)+SUM(O.6!BD$245,O.6!BD$256)-SUM(O.6!BD$246,O.6!BD$257)+O.6!BD$247*(1+'S&amp;S'!$F15)</f>
        <v>0</v>
      </c>
      <c r="BE293" s="66">
        <f>-SUM(O.6!BE$244,O.6!BE$255)+SUM(O.6!BE$245,O.6!BE$256)-SUM(O.6!BE$246,O.6!BE$257)+O.6!BE$247*(1+'S&amp;S'!$F15)</f>
        <v>0</v>
      </c>
      <c r="BF293" s="66">
        <f>-SUM(O.6!BF$244,O.6!BF$255)+SUM(O.6!BF$245,O.6!BF$256)-SUM(O.6!BF$246,O.6!BF$257)+O.6!BF$247*(1+'S&amp;S'!$F15)</f>
        <v>0</v>
      </c>
      <c r="BG293" s="66">
        <f>-SUM(O.6!BG$244,O.6!BG$255)+SUM(O.6!BG$245,O.6!BG$256)-SUM(O.6!BG$246,O.6!BG$257)+O.6!BG$247*(1+'S&amp;S'!$F15)</f>
        <v>0</v>
      </c>
      <c r="BH293" s="66">
        <f>-SUM(O.6!BH$244,O.6!BH$255)+SUM(O.6!BH$245,O.6!BH$256)-SUM(O.6!BH$246,O.6!BH$257)+O.6!BH$247*(1+'S&amp;S'!$F15)</f>
        <v>0</v>
      </c>
      <c r="BI293" s="66">
        <f>-SUM(O.6!BI$244,O.6!BI$255)+SUM(O.6!BI$245,O.6!BI$256)-SUM(O.6!BI$246,O.6!BI$257)+O.6!BI$247*(1+'S&amp;S'!$F15)</f>
        <v>0</v>
      </c>
      <c r="BJ293" s="66">
        <f>-SUM(O.6!BJ$244,O.6!BJ$255)+SUM(O.6!BJ$245,O.6!BJ$256)-SUM(O.6!BJ$246,O.6!BJ$257)+O.6!BJ$247*(1+'S&amp;S'!$F15)</f>
        <v>0</v>
      </c>
      <c r="BK293" s="66">
        <f>-SUM(O.6!BK$244,O.6!BK$255)+SUM(O.6!BK$245,O.6!BK$256)-SUM(O.6!BK$246,O.6!BK$257)+O.6!BK$247*(1+'S&amp;S'!$F15)</f>
        <v>0</v>
      </c>
      <c r="BL293" s="66">
        <f>-SUM(O.6!BL$244,O.6!BL$255)+SUM(O.6!BL$245,O.6!BL$256)-SUM(O.6!BL$246,O.6!BL$257)+O.6!BL$247*(1+'S&amp;S'!$F15)</f>
        <v>0</v>
      </c>
      <c r="BM293" s="66">
        <f>-SUM(O.6!BM$244,O.6!BM$255)+SUM(O.6!BM$245,O.6!BM$256)-SUM(O.6!BM$246,O.6!BM$257)+O.6!BM$247*(1+'S&amp;S'!$F15)</f>
        <v>0</v>
      </c>
      <c r="BN293" s="66">
        <f>-SUM(O.6!BN$244,O.6!BN$255)+SUM(O.6!BN$245,O.6!BN$256)-SUM(O.6!BN$246,O.6!BN$257)+O.6!BN$247*(1+'S&amp;S'!$F15)</f>
        <v>0</v>
      </c>
      <c r="BO293" s="66">
        <f>-SUM(O.6!BO$244,O.6!BO$255)+SUM(O.6!BO$245,O.6!BO$256)-SUM(O.6!BO$246,O.6!BO$257)+O.6!BO$247*(1+'S&amp;S'!$F15)</f>
        <v>0</v>
      </c>
      <c r="BP293" s="66">
        <f>-SUM(O.6!BP$244,O.6!BP$255)+SUM(O.6!BP$245,O.6!BP$256)-SUM(O.6!BP$246,O.6!BP$257)+O.6!BP$247*(1+'S&amp;S'!$F15)</f>
        <v>0</v>
      </c>
      <c r="BQ293" s="66">
        <f>-SUM(O.6!BQ$244,O.6!BQ$255)+SUM(O.6!BQ$245,O.6!BQ$256)-SUM(O.6!BQ$246,O.6!BQ$257)+O.6!BQ$247*(1+'S&amp;S'!$F15)</f>
        <v>0</v>
      </c>
      <c r="BR293" s="66">
        <f>-SUM(O.6!BR$244,O.6!BR$255)+SUM(O.6!BR$245,O.6!BR$256)-SUM(O.6!BR$246,O.6!BR$257)+O.6!BR$247*(1+'S&amp;S'!$F15)</f>
        <v>0</v>
      </c>
      <c r="BS293" s="66">
        <f>-SUM(O.6!BS$244,O.6!BS$255)+SUM(O.6!BS$245,O.6!BS$256)-SUM(O.6!BS$246,O.6!BS$257)+O.6!BS$247*(1+'S&amp;S'!$F15)</f>
        <v>0</v>
      </c>
      <c r="BT293" s="66">
        <f>-SUM(O.6!BT$244,O.6!BT$255)+SUM(O.6!BT$245,O.6!BT$256)-SUM(O.6!BT$246,O.6!BT$257)+O.6!BT$247*(1+'S&amp;S'!$F15)</f>
        <v>0</v>
      </c>
      <c r="BU293" s="66">
        <f>-SUM(O.6!BU$244,O.6!BU$255)+SUM(O.6!BU$245,O.6!BU$256)-SUM(O.6!BU$246,O.6!BU$257)+O.6!BU$247*(1+'S&amp;S'!$F15)</f>
        <v>0</v>
      </c>
      <c r="BV293" s="66">
        <f>-SUM(O.6!BV$244,O.6!BV$255)+SUM(O.6!BV$245,O.6!BV$256)-SUM(O.6!BV$246,O.6!BV$257)+O.6!BV$247*(1+'S&amp;S'!$F15)</f>
        <v>0</v>
      </c>
      <c r="BW293" s="66">
        <f>-SUM(O.6!BW$244,O.6!BW$255)+SUM(O.6!BW$245,O.6!BW$256)-SUM(O.6!BW$246,O.6!BW$257)+O.6!BW$247*(1+'S&amp;S'!$F15)</f>
        <v>0</v>
      </c>
      <c r="BX293" s="66">
        <f>-SUM(O.6!BX$244,O.6!BX$255)+SUM(O.6!BX$245,O.6!BX$256)-SUM(O.6!BX$246,O.6!BX$257)+O.6!BX$247*(1+'S&amp;S'!$F15)</f>
        <v>0</v>
      </c>
      <c r="BY293" s="66">
        <f>-SUM(O.6!BY$244,O.6!BY$255)+SUM(O.6!BY$245,O.6!BY$256)-SUM(O.6!BY$246,O.6!BY$257)+O.6!BY$247*(1+'S&amp;S'!$F15)</f>
        <v>0</v>
      </c>
      <c r="BZ293" s="66">
        <f>-SUM(O.6!BZ$244,O.6!BZ$255)+SUM(O.6!BZ$245,O.6!BZ$256)-SUM(O.6!BZ$246,O.6!BZ$257)+O.6!BZ$247*(1+'S&amp;S'!$F15)</f>
        <v>0</v>
      </c>
      <c r="CA293" s="66">
        <f>-SUM(O.6!CA$244,O.6!CA$255)+SUM(O.6!CA$245,O.6!CA$256)-SUM(O.6!CA$246,O.6!CA$257)+O.6!CA$247*(1+'S&amp;S'!$F15)</f>
        <v>0</v>
      </c>
      <c r="CB293" s="66">
        <f>-SUM(O.6!CB$244,O.6!CB$255)+SUM(O.6!CB$245,O.6!CB$256)-SUM(O.6!CB$246,O.6!CB$257)+O.6!CB$247*(1+'S&amp;S'!$F15)</f>
        <v>0</v>
      </c>
      <c r="CC293" s="66">
        <f>-SUM(O.6!CC$244,O.6!CC$255)+SUM(O.6!CC$245,O.6!CC$256)-SUM(O.6!CC$246,O.6!CC$257)+O.6!CC$247*(1+'S&amp;S'!$F15)</f>
        <v>0</v>
      </c>
      <c r="CD293" s="66">
        <f>-SUM(O.6!CD$244,O.6!CD$255)+SUM(O.6!CD$245,O.6!CD$256)-SUM(O.6!CD$246,O.6!CD$257)+O.6!CD$247*(1+'S&amp;S'!$F15)</f>
        <v>0</v>
      </c>
      <c r="CE293" s="66">
        <f>-SUM(O.6!CE$244,O.6!CE$255)+SUM(O.6!CE$245,O.6!CE$256)-SUM(O.6!CE$246,O.6!CE$257)+O.6!CE$247*(1+'S&amp;S'!$F15)</f>
        <v>0</v>
      </c>
      <c r="CF293" s="66">
        <f>-SUM(O.6!CF$244,O.6!CF$255)+SUM(O.6!CF$245,O.6!CF$256)-SUM(O.6!CF$246,O.6!CF$257)+O.6!CF$247*(1+'S&amp;S'!$F15)</f>
        <v>0</v>
      </c>
      <c r="CG293" s="66">
        <f>-SUM(O.6!CG$244,O.6!CG$255)+SUM(O.6!CG$245,O.6!CG$256)-SUM(O.6!CG$246,O.6!CG$257)+O.6!CG$247*(1+'S&amp;S'!$F15)</f>
        <v>0</v>
      </c>
      <c r="CH293" s="66">
        <f>-SUM(O.6!CH$244,O.6!CH$255)+SUM(O.6!CH$245,O.6!CH$256)-SUM(O.6!CH$246,O.6!CH$257)+O.6!CH$247*(1+'S&amp;S'!$F15)</f>
        <v>0</v>
      </c>
      <c r="CI293" s="66">
        <f>-SUM(O.6!CI$244,O.6!CI$255)+SUM(O.6!CI$245,O.6!CI$256)-SUM(O.6!CI$246,O.6!CI$257)+O.6!CI$247*(1+'S&amp;S'!$F15)</f>
        <v>0</v>
      </c>
      <c r="CJ293" s="66">
        <f>-SUM(O.6!CJ$244,O.6!CJ$255)+SUM(O.6!CJ$245,O.6!CJ$256)-SUM(O.6!CJ$246,O.6!CJ$257)+O.6!CJ$247*(1+'S&amp;S'!$F15)</f>
        <v>0</v>
      </c>
      <c r="CK293" s="66">
        <f>-SUM(O.6!CK$244,O.6!CK$255)+SUM(O.6!CK$245,O.6!CK$256)-SUM(O.6!CK$246,O.6!CK$257)+O.6!CK$247*(1+'S&amp;S'!$F15)</f>
        <v>0</v>
      </c>
      <c r="CL293" s="66">
        <f>-SUM(O.6!CL$244,O.6!CL$255)+SUM(O.6!CL$245,O.6!CL$256)-SUM(O.6!CL$246,O.6!CL$257)+O.6!CL$247*(1+'S&amp;S'!$F15)</f>
        <v>0</v>
      </c>
      <c r="CM293" s="66">
        <f>-SUM(O.6!CM$244,O.6!CM$255)+SUM(O.6!CM$245,O.6!CM$256)-SUM(O.6!CM$246,O.6!CM$257)+O.6!CM$247*(1+'S&amp;S'!$F15)</f>
        <v>0</v>
      </c>
      <c r="CN293" s="66">
        <f>-SUM(O.6!CN$244,O.6!CN$255)+SUM(O.6!CN$245,O.6!CN$256)-SUM(O.6!CN$246,O.6!CN$257)+O.6!CN$247*(1+'S&amp;S'!$F15)</f>
        <v>0</v>
      </c>
      <c r="CO293" s="66">
        <f>-SUM(O.6!CO$244,O.6!CO$255)+SUM(O.6!CO$245,O.6!CO$256)-SUM(O.6!CO$246,O.6!CO$257)+O.6!CO$247*(1+'S&amp;S'!$F15)</f>
        <v>0</v>
      </c>
      <c r="CP293" s="66">
        <f>-SUM(O.6!CP$244,O.6!CP$255)+SUM(O.6!CP$245,O.6!CP$256)-SUM(O.6!CP$246,O.6!CP$257)+O.6!CP$247*(1+'S&amp;S'!$F15)</f>
        <v>0</v>
      </c>
      <c r="CQ293" s="66">
        <f>-SUM(O.6!CQ$244,O.6!CQ$255)+SUM(O.6!CQ$245,O.6!CQ$256)-SUM(O.6!CQ$246,O.6!CQ$257)+O.6!CQ$247*(1+'S&amp;S'!$F15)</f>
        <v>0</v>
      </c>
      <c r="CR293" s="66">
        <f>-SUM(O.6!CR$244,O.6!CR$255)+SUM(O.6!CR$245,O.6!CR$256)-SUM(O.6!CR$246,O.6!CR$257)+O.6!CR$247*(1+'S&amp;S'!$F15)</f>
        <v>0</v>
      </c>
      <c r="CS293" s="66">
        <f>-SUM(O.6!CS$244,O.6!CS$255)+SUM(O.6!CS$245,O.6!CS$256)-SUM(O.6!CS$246,O.6!CS$257)+O.6!CS$247*(1+'S&amp;S'!$F15)</f>
        <v>0</v>
      </c>
    </row>
    <row r="294" spans="3:97" hidden="1" x14ac:dyDescent="0.35">
      <c r="E294" s="524"/>
      <c r="F294" s="524"/>
      <c r="G294" s="131"/>
      <c r="H294" s="131"/>
      <c r="I294" s="131"/>
      <c r="J294" s="131"/>
      <c r="K294" s="131"/>
      <c r="L294" s="131"/>
      <c r="M294" s="131"/>
      <c r="N294" s="131"/>
      <c r="O294" s="131"/>
      <c r="P294" s="131"/>
      <c r="Q294" s="131"/>
      <c r="R294" s="131"/>
      <c r="S294" s="131"/>
      <c r="T294" s="131"/>
      <c r="U294" s="131"/>
      <c r="V294" s="131"/>
      <c r="W294" s="131"/>
      <c r="X294" s="131"/>
      <c r="Y294" s="131"/>
      <c r="Z294" s="131"/>
      <c r="AA294" s="131"/>
      <c r="AB294" s="131"/>
      <c r="AC294" s="131"/>
      <c r="AD294" s="131"/>
      <c r="AE294" s="131"/>
      <c r="AF294" s="131"/>
      <c r="AG294" s="131"/>
      <c r="AH294" s="131"/>
      <c r="AI294" s="131"/>
      <c r="AJ294" s="131"/>
      <c r="AK294" s="131"/>
      <c r="AL294" s="131"/>
      <c r="AM294" s="131"/>
      <c r="AN294" s="131"/>
      <c r="AO294" s="131"/>
      <c r="AP294" s="131"/>
      <c r="AQ294" s="131"/>
      <c r="AR294" s="131"/>
      <c r="AS294" s="131"/>
      <c r="AT294" s="131"/>
      <c r="AU294" s="131"/>
      <c r="AV294" s="131"/>
      <c r="AW294" s="131"/>
      <c r="AX294" s="131"/>
      <c r="AY294" s="131"/>
      <c r="AZ294" s="131"/>
      <c r="BA294" s="131"/>
      <c r="BB294" s="131"/>
      <c r="BC294" s="131"/>
      <c r="BD294" s="131"/>
      <c r="BE294" s="131"/>
      <c r="BF294" s="131"/>
      <c r="BG294" s="131"/>
      <c r="BH294" s="131"/>
      <c r="BI294" s="131"/>
      <c r="BJ294" s="131"/>
      <c r="BK294" s="131"/>
      <c r="BL294" s="131"/>
      <c r="BM294" s="131"/>
      <c r="BN294" s="131"/>
      <c r="BO294" s="131"/>
      <c r="BP294" s="131"/>
      <c r="BQ294" s="131"/>
      <c r="BR294" s="131"/>
      <c r="BS294" s="131"/>
      <c r="BT294" s="131"/>
      <c r="BU294" s="131"/>
      <c r="BV294" s="131"/>
      <c r="BW294" s="131"/>
      <c r="BX294" s="131"/>
      <c r="BY294" s="131"/>
      <c r="BZ294" s="131"/>
      <c r="CA294" s="131"/>
      <c r="CB294" s="131"/>
      <c r="CC294" s="131"/>
      <c r="CD294" s="131"/>
      <c r="CE294" s="131"/>
      <c r="CF294" s="131"/>
      <c r="CG294" s="131"/>
      <c r="CH294" s="131"/>
      <c r="CI294" s="131"/>
      <c r="CJ294" s="131"/>
      <c r="CK294" s="131"/>
      <c r="CL294" s="131"/>
      <c r="CM294" s="131"/>
      <c r="CN294" s="131"/>
      <c r="CO294" s="131"/>
      <c r="CP294" s="131"/>
      <c r="CQ294" s="131"/>
      <c r="CR294" s="131"/>
      <c r="CS294" s="131"/>
    </row>
    <row r="295" spans="3:97" hidden="1" x14ac:dyDescent="0.35">
      <c r="C295" s="86" t="s">
        <v>189</v>
      </c>
      <c r="E295" s="524"/>
      <c r="F295" s="524"/>
      <c r="G295" s="131"/>
      <c r="H295" s="131"/>
      <c r="I295" s="131"/>
      <c r="J295" s="131"/>
      <c r="K295" s="131"/>
      <c r="L295" s="131"/>
      <c r="M295" s="131"/>
      <c r="N295" s="131"/>
      <c r="O295" s="131"/>
      <c r="P295" s="131"/>
      <c r="Q295" s="131"/>
      <c r="R295" s="131"/>
      <c r="S295" s="131"/>
      <c r="T295" s="131"/>
      <c r="U295" s="131"/>
      <c r="V295" s="131"/>
      <c r="W295" s="131"/>
      <c r="X295" s="131"/>
      <c r="Y295" s="131"/>
      <c r="Z295" s="131"/>
      <c r="AA295" s="131"/>
      <c r="AB295" s="131"/>
      <c r="AC295" s="131"/>
      <c r="AD295" s="131"/>
      <c r="AE295" s="131"/>
      <c r="AF295" s="131"/>
      <c r="AG295" s="131"/>
      <c r="AH295" s="131"/>
      <c r="AI295" s="131"/>
      <c r="AJ295" s="131"/>
      <c r="AK295" s="131"/>
      <c r="AL295" s="131"/>
      <c r="AM295" s="131"/>
      <c r="AN295" s="131"/>
      <c r="AO295" s="131"/>
      <c r="AP295" s="131"/>
      <c r="AQ295" s="131"/>
      <c r="AR295" s="131"/>
      <c r="AS295" s="131"/>
      <c r="AT295" s="131"/>
      <c r="AU295" s="131"/>
      <c r="AV295" s="131"/>
      <c r="AW295" s="131"/>
      <c r="AX295" s="131"/>
      <c r="AY295" s="131"/>
      <c r="AZ295" s="131"/>
      <c r="BA295" s="131"/>
      <c r="BB295" s="131"/>
      <c r="BC295" s="131"/>
      <c r="BD295" s="131"/>
      <c r="BE295" s="131"/>
      <c r="BF295" s="131"/>
      <c r="BG295" s="131"/>
      <c r="BH295" s="131"/>
      <c r="BI295" s="131"/>
      <c r="BJ295" s="131"/>
      <c r="BK295" s="131"/>
      <c r="BL295" s="131"/>
      <c r="BM295" s="131"/>
      <c r="BN295" s="131"/>
      <c r="BO295" s="131"/>
      <c r="BP295" s="131"/>
      <c r="BQ295" s="131"/>
      <c r="BR295" s="131"/>
      <c r="BS295" s="131"/>
      <c r="BT295" s="131"/>
      <c r="BU295" s="131"/>
      <c r="BV295" s="131"/>
      <c r="BW295" s="131"/>
      <c r="BX295" s="131"/>
      <c r="BY295" s="131"/>
      <c r="BZ295" s="131"/>
      <c r="CA295" s="131"/>
      <c r="CB295" s="131"/>
      <c r="CC295" s="131"/>
      <c r="CD295" s="131"/>
      <c r="CE295" s="131"/>
      <c r="CF295" s="131"/>
      <c r="CG295" s="131"/>
      <c r="CH295" s="131"/>
      <c r="CI295" s="131"/>
      <c r="CJ295" s="131"/>
      <c r="CK295" s="131"/>
      <c r="CL295" s="131"/>
      <c r="CM295" s="131"/>
      <c r="CN295" s="131"/>
      <c r="CO295" s="131"/>
      <c r="CP295" s="131"/>
      <c r="CQ295" s="131"/>
      <c r="CR295" s="131"/>
      <c r="CS295" s="131"/>
    </row>
    <row r="296" spans="3:97" hidden="1" x14ac:dyDescent="0.35">
      <c r="E296" s="524"/>
      <c r="F296" s="524"/>
      <c r="G296" s="131"/>
      <c r="H296" s="131"/>
      <c r="I296" s="131"/>
      <c r="J296" s="131"/>
      <c r="K296" s="131"/>
      <c r="L296" s="131"/>
      <c r="M296" s="131"/>
      <c r="N296" s="131"/>
      <c r="O296" s="131"/>
      <c r="P296" s="131"/>
      <c r="Q296" s="131"/>
      <c r="R296" s="131"/>
      <c r="S296" s="131"/>
      <c r="T296" s="131"/>
      <c r="U296" s="131"/>
      <c r="V296" s="131"/>
      <c r="W296" s="131"/>
      <c r="X296" s="131"/>
      <c r="Y296" s="131"/>
      <c r="Z296" s="131"/>
      <c r="AA296" s="131"/>
      <c r="AB296" s="131"/>
      <c r="AC296" s="131"/>
      <c r="AD296" s="131"/>
      <c r="AE296" s="131"/>
      <c r="AF296" s="131"/>
      <c r="AG296" s="131"/>
      <c r="AH296" s="131"/>
      <c r="AI296" s="131"/>
      <c r="AJ296" s="131"/>
      <c r="AK296" s="131"/>
      <c r="AL296" s="131"/>
      <c r="AM296" s="131"/>
      <c r="AN296" s="131"/>
      <c r="AO296" s="131"/>
      <c r="AP296" s="131"/>
      <c r="AQ296" s="131"/>
      <c r="AR296" s="131"/>
      <c r="AS296" s="131"/>
      <c r="AT296" s="131"/>
      <c r="AU296" s="131"/>
      <c r="AV296" s="131"/>
      <c r="AW296" s="131"/>
      <c r="AX296" s="131"/>
      <c r="AY296" s="131"/>
      <c r="AZ296" s="131"/>
      <c r="BA296" s="131"/>
      <c r="BB296" s="131"/>
      <c r="BC296" s="131"/>
      <c r="BD296" s="131"/>
      <c r="BE296" s="131"/>
      <c r="BF296" s="131"/>
      <c r="BG296" s="131"/>
      <c r="BH296" s="131"/>
      <c r="BI296" s="131"/>
      <c r="BJ296" s="131"/>
      <c r="BK296" s="131"/>
      <c r="BL296" s="131"/>
      <c r="BM296" s="131"/>
      <c r="BN296" s="131"/>
      <c r="BO296" s="131"/>
      <c r="BP296" s="131"/>
      <c r="BQ296" s="131"/>
      <c r="BR296" s="131"/>
      <c r="BS296" s="131"/>
      <c r="BT296" s="131"/>
      <c r="BU296" s="131"/>
      <c r="BV296" s="131"/>
      <c r="BW296" s="131"/>
      <c r="BX296" s="131"/>
      <c r="BY296" s="131"/>
      <c r="BZ296" s="131"/>
      <c r="CA296" s="131"/>
      <c r="CB296" s="131"/>
      <c r="CC296" s="131"/>
      <c r="CD296" s="131"/>
      <c r="CE296" s="131"/>
      <c r="CF296" s="131"/>
      <c r="CG296" s="131"/>
      <c r="CH296" s="131"/>
      <c r="CI296" s="131"/>
      <c r="CJ296" s="131"/>
      <c r="CK296" s="131"/>
      <c r="CL296" s="131"/>
      <c r="CM296" s="131"/>
      <c r="CN296" s="131"/>
      <c r="CO296" s="131"/>
      <c r="CP296" s="131"/>
      <c r="CQ296" s="131"/>
      <c r="CR296" s="131"/>
      <c r="CS296" s="131"/>
    </row>
    <row r="297" spans="3:97" hidden="1" x14ac:dyDescent="0.35">
      <c r="C297" s="118" t="s">
        <v>124</v>
      </c>
      <c r="E297" s="524"/>
      <c r="F297" s="524"/>
      <c r="G297" s="131"/>
      <c r="H297" s="131"/>
      <c r="I297" s="131"/>
      <c r="J297" s="131"/>
      <c r="K297" s="131"/>
      <c r="L297" s="131"/>
      <c r="M297" s="131"/>
      <c r="N297" s="131"/>
      <c r="O297" s="131"/>
      <c r="P297" s="131"/>
      <c r="Q297" s="131"/>
      <c r="R297" s="131"/>
      <c r="S297" s="131"/>
      <c r="T297" s="131"/>
      <c r="U297" s="131"/>
      <c r="V297" s="131"/>
      <c r="W297" s="131"/>
      <c r="X297" s="131"/>
      <c r="Y297" s="131"/>
      <c r="Z297" s="131"/>
      <c r="AA297" s="131"/>
      <c r="AB297" s="131"/>
      <c r="AC297" s="131"/>
      <c r="AD297" s="131"/>
      <c r="AE297" s="131"/>
      <c r="AF297" s="131"/>
      <c r="AG297" s="131"/>
      <c r="AH297" s="131"/>
      <c r="AI297" s="131"/>
      <c r="AJ297" s="131"/>
      <c r="AK297" s="131"/>
      <c r="AL297" s="131"/>
      <c r="AM297" s="131"/>
      <c r="AN297" s="131"/>
      <c r="AO297" s="131"/>
      <c r="AP297" s="131"/>
      <c r="AQ297" s="131"/>
      <c r="AR297" s="131"/>
      <c r="AS297" s="131"/>
      <c r="AT297" s="131"/>
      <c r="AU297" s="131"/>
      <c r="AV297" s="131"/>
      <c r="AW297" s="131"/>
      <c r="AX297" s="131"/>
      <c r="AY297" s="131"/>
      <c r="AZ297" s="131"/>
      <c r="BA297" s="131"/>
      <c r="BB297" s="131"/>
      <c r="BC297" s="131"/>
      <c r="BD297" s="131"/>
      <c r="BE297" s="131"/>
      <c r="BF297" s="131"/>
      <c r="BG297" s="131"/>
      <c r="BH297" s="131"/>
      <c r="BI297" s="131"/>
      <c r="BJ297" s="131"/>
      <c r="BK297" s="131"/>
      <c r="BL297" s="131"/>
      <c r="BM297" s="131"/>
      <c r="BN297" s="131"/>
      <c r="BO297" s="131"/>
      <c r="BP297" s="131"/>
      <c r="BQ297" s="131"/>
      <c r="BR297" s="131"/>
      <c r="BS297" s="131"/>
      <c r="BT297" s="131"/>
      <c r="BU297" s="131"/>
      <c r="BV297" s="131"/>
      <c r="BW297" s="131"/>
      <c r="BX297" s="131"/>
      <c r="BY297" s="131"/>
      <c r="BZ297" s="131"/>
      <c r="CA297" s="131"/>
      <c r="CB297" s="131"/>
      <c r="CC297" s="131"/>
      <c r="CD297" s="131"/>
      <c r="CE297" s="131"/>
      <c r="CF297" s="131"/>
      <c r="CG297" s="131"/>
      <c r="CH297" s="131"/>
      <c r="CI297" s="131"/>
      <c r="CJ297" s="131"/>
      <c r="CK297" s="131"/>
      <c r="CL297" s="131"/>
      <c r="CM297" s="131"/>
      <c r="CN297" s="131"/>
      <c r="CO297" s="131"/>
      <c r="CP297" s="131"/>
      <c r="CQ297" s="131"/>
      <c r="CR297" s="131"/>
      <c r="CS297" s="131"/>
    </row>
    <row r="298" spans="3:97" hidden="1" x14ac:dyDescent="0.35">
      <c r="C298" s="94" t="s">
        <v>160</v>
      </c>
      <c r="E298" s="505">
        <f>G298+NPV(G.Asm!$F$76,H298:INDEX(H298:CS298,RP))</f>
        <v>0</v>
      </c>
      <c r="F298" s="505">
        <f>SUMIF($G$4:$CS$4,"&lt;="&amp;RP,G298:CS298)</f>
        <v>0</v>
      </c>
      <c r="G298" s="66">
        <f>-SUM(O.6!G$244,O.6!G$255)*(1+'S&amp;S'!$E$24)+SUM(O.6!G$245,O.6!G$256)*IF(O.6!$C$38="Depreciation",(1+'S&amp;S'!$E$24),1)-SUM(O.6!G$246,O.6!G$257)*(1+'S&amp;S'!$E$26)+G$247*(1+'S&amp;S'!$E$28)</f>
        <v>0</v>
      </c>
      <c r="H298" s="66">
        <f>-SUM(O.6!H$244,O.6!H$255)*(1+'S&amp;S'!$E$24)+SUM(O.6!H$245,O.6!H$256)*IF(O.6!$C$38="Depreciation",(1+'S&amp;S'!$E$24),1)-SUM(O.6!H$246,O.6!H$257)*(1+'S&amp;S'!$E$26)+H$247*(1+'S&amp;S'!$E$28)</f>
        <v>0</v>
      </c>
      <c r="I298" s="66">
        <f>-SUM(O.6!I$244,O.6!I$255)*(1+'S&amp;S'!$E$24)+SUM(O.6!I$245,O.6!I$256)*IF(O.6!$C$38="Depreciation",(1+'S&amp;S'!$E$24),1)-SUM(O.6!I$246,O.6!I$257)*(1+'S&amp;S'!$E$26)+I$247*(1+'S&amp;S'!$E$28)</f>
        <v>0</v>
      </c>
      <c r="J298" s="66">
        <f>-SUM(O.6!J$244,O.6!J$255)*(1+'S&amp;S'!$E$24)+SUM(O.6!J$245,O.6!J$256)*IF(O.6!$C$38="Depreciation",(1+'S&amp;S'!$E$24),1)-SUM(O.6!J$246,O.6!J$257)*(1+'S&amp;S'!$E$26)+J$247*(1+'S&amp;S'!$E$28)</f>
        <v>0</v>
      </c>
      <c r="K298" s="66">
        <f>-SUM(O.6!K$244,O.6!K$255)*(1+'S&amp;S'!$E$24)+SUM(O.6!K$245,O.6!K$256)*IF(O.6!$C$38="Depreciation",(1+'S&amp;S'!$E$24),1)-SUM(O.6!K$246,O.6!K$257)*(1+'S&amp;S'!$E$26)+K$247*(1+'S&amp;S'!$E$28)</f>
        <v>0</v>
      </c>
      <c r="L298" s="66">
        <f>-SUM(O.6!L$244,O.6!L$255)*(1+'S&amp;S'!$E$24)+SUM(O.6!L$245,O.6!L$256)*IF(O.6!$C$38="Depreciation",(1+'S&amp;S'!$E$24),1)-SUM(O.6!L$246,O.6!L$257)*(1+'S&amp;S'!$E$26)+L$247*(1+'S&amp;S'!$E$28)</f>
        <v>0</v>
      </c>
      <c r="M298" s="66">
        <f>-SUM(O.6!M$244,O.6!M$255)*(1+'S&amp;S'!$E$24)+SUM(O.6!M$245,O.6!M$256)*IF(O.6!$C$38="Depreciation",(1+'S&amp;S'!$E$24),1)-SUM(O.6!M$246,O.6!M$257)*(1+'S&amp;S'!$E$26)+M$247*(1+'S&amp;S'!$E$28)</f>
        <v>0</v>
      </c>
      <c r="N298" s="66">
        <f>-SUM(O.6!N$244,O.6!N$255)*(1+'S&amp;S'!$E$24)+SUM(O.6!N$245,O.6!N$256)*IF(O.6!$C$38="Depreciation",(1+'S&amp;S'!$E$24),1)-SUM(O.6!N$246,O.6!N$257)*(1+'S&amp;S'!$E$26)+N$247*(1+'S&amp;S'!$E$28)</f>
        <v>0</v>
      </c>
      <c r="O298" s="66">
        <f>-SUM(O.6!O$244,O.6!O$255)*(1+'S&amp;S'!$E$24)+SUM(O.6!O$245,O.6!O$256)*IF(O.6!$C$38="Depreciation",(1+'S&amp;S'!$E$24),1)-SUM(O.6!O$246,O.6!O$257)*(1+'S&amp;S'!$E$26)+O$247*(1+'S&amp;S'!$E$28)</f>
        <v>0</v>
      </c>
      <c r="P298" s="66">
        <f>-SUM(O.6!P$244,O.6!P$255)*(1+'S&amp;S'!$E$24)+SUM(O.6!P$245,O.6!P$256)*IF(O.6!$C$38="Depreciation",(1+'S&amp;S'!$E$24),1)-SUM(O.6!P$246,O.6!P$257)*(1+'S&amp;S'!$E$26)+P$247*(1+'S&amp;S'!$E$28)</f>
        <v>0</v>
      </c>
      <c r="Q298" s="66">
        <f>-SUM(O.6!Q$244,O.6!Q$255)*(1+'S&amp;S'!$E$24)+SUM(O.6!Q$245,O.6!Q$256)*IF(O.6!$C$38="Depreciation",(1+'S&amp;S'!$E$24),1)-SUM(O.6!Q$246,O.6!Q$257)*(1+'S&amp;S'!$E$26)+Q$247*(1+'S&amp;S'!$E$28)</f>
        <v>0</v>
      </c>
      <c r="R298" s="66">
        <f>-SUM(O.6!R$244,O.6!R$255)*(1+'S&amp;S'!$E$24)+SUM(O.6!R$245,O.6!R$256)*IF(O.6!$C$38="Depreciation",(1+'S&amp;S'!$E$24),1)-SUM(O.6!R$246,O.6!R$257)*(1+'S&amp;S'!$E$26)+R$247*(1+'S&amp;S'!$E$28)</f>
        <v>0</v>
      </c>
      <c r="S298" s="66">
        <f>-SUM(O.6!S$244,O.6!S$255)*(1+'S&amp;S'!$E$24)+SUM(O.6!S$245,O.6!S$256)*IF(O.6!$C$38="Depreciation",(1+'S&amp;S'!$E$24),1)-SUM(O.6!S$246,O.6!S$257)*(1+'S&amp;S'!$E$26)+S$247*(1+'S&amp;S'!$E$28)</f>
        <v>0</v>
      </c>
      <c r="T298" s="66">
        <f>-SUM(O.6!T$244,O.6!T$255)*(1+'S&amp;S'!$E$24)+SUM(O.6!T$245,O.6!T$256)*IF(O.6!$C$38="Depreciation",(1+'S&amp;S'!$E$24),1)-SUM(O.6!T$246,O.6!T$257)*(1+'S&amp;S'!$E$26)+T$247*(1+'S&amp;S'!$E$28)</f>
        <v>0</v>
      </c>
      <c r="U298" s="66">
        <f>-SUM(O.6!U$244,O.6!U$255)*(1+'S&amp;S'!$E$24)+SUM(O.6!U$245,O.6!U$256)*IF(O.6!$C$38="Depreciation",(1+'S&amp;S'!$E$24),1)-SUM(O.6!U$246,O.6!U$257)*(1+'S&amp;S'!$E$26)+U$247*(1+'S&amp;S'!$E$28)</f>
        <v>0</v>
      </c>
      <c r="V298" s="66">
        <f>-SUM(O.6!V$244,O.6!V$255)*(1+'S&amp;S'!$E$24)+SUM(O.6!V$245,O.6!V$256)*IF(O.6!$C$38="Depreciation",(1+'S&amp;S'!$E$24),1)-SUM(O.6!V$246,O.6!V$257)*(1+'S&amp;S'!$E$26)+V$247*(1+'S&amp;S'!$E$28)</f>
        <v>0</v>
      </c>
      <c r="W298" s="66">
        <f>-SUM(O.6!W$244,O.6!W$255)*(1+'S&amp;S'!$E$24)+SUM(O.6!W$245,O.6!W$256)*IF(O.6!$C$38="Depreciation",(1+'S&amp;S'!$E$24),1)-SUM(O.6!W$246,O.6!W$257)*(1+'S&amp;S'!$E$26)+W$247*(1+'S&amp;S'!$E$28)</f>
        <v>0</v>
      </c>
      <c r="X298" s="66">
        <f>-SUM(O.6!X$244,O.6!X$255)*(1+'S&amp;S'!$E$24)+SUM(O.6!X$245,O.6!X$256)*IF(O.6!$C$38="Depreciation",(1+'S&amp;S'!$E$24),1)-SUM(O.6!X$246,O.6!X$257)*(1+'S&amp;S'!$E$26)+X$247*(1+'S&amp;S'!$E$28)</f>
        <v>0</v>
      </c>
      <c r="Y298" s="66">
        <f>-SUM(O.6!Y$244,O.6!Y$255)*(1+'S&amp;S'!$E$24)+SUM(O.6!Y$245,O.6!Y$256)*IF(O.6!$C$38="Depreciation",(1+'S&amp;S'!$E$24),1)-SUM(O.6!Y$246,O.6!Y$257)*(1+'S&amp;S'!$E$26)+Y$247*(1+'S&amp;S'!$E$28)</f>
        <v>0</v>
      </c>
      <c r="Z298" s="66">
        <f>-SUM(O.6!Z$244,O.6!Z$255)*(1+'S&amp;S'!$E$24)+SUM(O.6!Z$245,O.6!Z$256)*IF(O.6!$C$38="Depreciation",(1+'S&amp;S'!$E$24),1)-SUM(O.6!Z$246,O.6!Z$257)*(1+'S&amp;S'!$E$26)+Z$247*(1+'S&amp;S'!$E$28)</f>
        <v>0</v>
      </c>
      <c r="AA298" s="66">
        <f>-SUM(O.6!AA$244,O.6!AA$255)*(1+'S&amp;S'!$E$24)+SUM(O.6!AA$245,O.6!AA$256)*IF(O.6!$C$38="Depreciation",(1+'S&amp;S'!$E$24),1)-SUM(O.6!AA$246,O.6!AA$257)*(1+'S&amp;S'!$E$26)+AA$247*(1+'S&amp;S'!$E$28)</f>
        <v>0</v>
      </c>
      <c r="AB298" s="66">
        <f>-SUM(O.6!AB$244,O.6!AB$255)*(1+'S&amp;S'!$E$24)+SUM(O.6!AB$245,O.6!AB$256)*IF(O.6!$C$38="Depreciation",(1+'S&amp;S'!$E$24),1)-SUM(O.6!AB$246,O.6!AB$257)*(1+'S&amp;S'!$E$26)+AB$247*(1+'S&amp;S'!$E$28)</f>
        <v>0</v>
      </c>
      <c r="AC298" s="66">
        <f>-SUM(O.6!AC$244,O.6!AC$255)*(1+'S&amp;S'!$E$24)+SUM(O.6!AC$245,O.6!AC$256)*IF(O.6!$C$38="Depreciation",(1+'S&amp;S'!$E$24),1)-SUM(O.6!AC$246,O.6!AC$257)*(1+'S&amp;S'!$E$26)+AC$247*(1+'S&amp;S'!$E$28)</f>
        <v>0</v>
      </c>
      <c r="AD298" s="66">
        <f>-SUM(O.6!AD$244,O.6!AD$255)*(1+'S&amp;S'!$E$24)+SUM(O.6!AD$245,O.6!AD$256)*IF(O.6!$C$38="Depreciation",(1+'S&amp;S'!$E$24),1)-SUM(O.6!AD$246,O.6!AD$257)*(1+'S&amp;S'!$E$26)+AD$247*(1+'S&amp;S'!$E$28)</f>
        <v>0</v>
      </c>
      <c r="AE298" s="66">
        <f>-SUM(O.6!AE$244,O.6!AE$255)*(1+'S&amp;S'!$E$24)+SUM(O.6!AE$245,O.6!AE$256)*IF(O.6!$C$38="Depreciation",(1+'S&amp;S'!$E$24),1)-SUM(O.6!AE$246,O.6!AE$257)*(1+'S&amp;S'!$E$26)+AE$247*(1+'S&amp;S'!$E$28)</f>
        <v>0</v>
      </c>
      <c r="AF298" s="66">
        <f>-SUM(O.6!AF$244,O.6!AF$255)*(1+'S&amp;S'!$E$24)+SUM(O.6!AF$245,O.6!AF$256)*IF(O.6!$C$38="Depreciation",(1+'S&amp;S'!$E$24),1)-SUM(O.6!AF$246,O.6!AF$257)*(1+'S&amp;S'!$E$26)+AF$247*(1+'S&amp;S'!$E$28)</f>
        <v>0</v>
      </c>
      <c r="AG298" s="66">
        <f>-SUM(O.6!AG$244,O.6!AG$255)*(1+'S&amp;S'!$E$24)+SUM(O.6!AG$245,O.6!AG$256)*IF(O.6!$C$38="Depreciation",(1+'S&amp;S'!$E$24),1)-SUM(O.6!AG$246,O.6!AG$257)*(1+'S&amp;S'!$E$26)+AG$247*(1+'S&amp;S'!$E$28)</f>
        <v>0</v>
      </c>
      <c r="AH298" s="66">
        <f>-SUM(O.6!AH$244,O.6!AH$255)*(1+'S&amp;S'!$E$24)+SUM(O.6!AH$245,O.6!AH$256)*IF(O.6!$C$38="Depreciation",(1+'S&amp;S'!$E$24),1)-SUM(O.6!AH$246,O.6!AH$257)*(1+'S&amp;S'!$E$26)+AH$247*(1+'S&amp;S'!$E$28)</f>
        <v>0</v>
      </c>
      <c r="AI298" s="66">
        <f>-SUM(O.6!AI$244,O.6!AI$255)*(1+'S&amp;S'!$E$24)+SUM(O.6!AI$245,O.6!AI$256)*IF(O.6!$C$38="Depreciation",(1+'S&amp;S'!$E$24),1)-SUM(O.6!AI$246,O.6!AI$257)*(1+'S&amp;S'!$E$26)+AI$247*(1+'S&amp;S'!$E$28)</f>
        <v>0</v>
      </c>
      <c r="AJ298" s="66">
        <f>-SUM(O.6!AJ$244,O.6!AJ$255)*(1+'S&amp;S'!$E$24)+SUM(O.6!AJ$245,O.6!AJ$256)*IF(O.6!$C$38="Depreciation",(1+'S&amp;S'!$E$24),1)-SUM(O.6!AJ$246,O.6!AJ$257)*(1+'S&amp;S'!$E$26)+AJ$247*(1+'S&amp;S'!$E$28)</f>
        <v>0</v>
      </c>
      <c r="AK298" s="66">
        <f>-SUM(O.6!AK$244,O.6!AK$255)*(1+'S&amp;S'!$E$24)+SUM(O.6!AK$245,O.6!AK$256)*IF(O.6!$C$38="Depreciation",(1+'S&amp;S'!$E$24),1)-SUM(O.6!AK$246,O.6!AK$257)*(1+'S&amp;S'!$E$26)+AK$247*(1+'S&amp;S'!$E$28)</f>
        <v>0</v>
      </c>
      <c r="AL298" s="66">
        <f>-SUM(O.6!AL$244,O.6!AL$255)*(1+'S&amp;S'!$E$24)+SUM(O.6!AL$245,O.6!AL$256)*IF(O.6!$C$38="Depreciation",(1+'S&amp;S'!$E$24),1)-SUM(O.6!AL$246,O.6!AL$257)*(1+'S&amp;S'!$E$26)+AL$247*(1+'S&amp;S'!$E$28)</f>
        <v>0</v>
      </c>
      <c r="AM298" s="66">
        <f>-SUM(O.6!AM$244,O.6!AM$255)*(1+'S&amp;S'!$E$24)+SUM(O.6!AM$245,O.6!AM$256)*IF(O.6!$C$38="Depreciation",(1+'S&amp;S'!$E$24),1)-SUM(O.6!AM$246,O.6!AM$257)*(1+'S&amp;S'!$E$26)+AM$247*(1+'S&amp;S'!$E$28)</f>
        <v>0</v>
      </c>
      <c r="AN298" s="66">
        <f>-SUM(O.6!AN$244,O.6!AN$255)*(1+'S&amp;S'!$E$24)+SUM(O.6!AN$245,O.6!AN$256)*IF(O.6!$C$38="Depreciation",(1+'S&amp;S'!$E$24),1)-SUM(O.6!AN$246,O.6!AN$257)*(1+'S&amp;S'!$E$26)+AN$247*(1+'S&amp;S'!$E$28)</f>
        <v>0</v>
      </c>
      <c r="AO298" s="66">
        <f>-SUM(O.6!AO$244,O.6!AO$255)*(1+'S&amp;S'!$E$24)+SUM(O.6!AO$245,O.6!AO$256)*IF(O.6!$C$38="Depreciation",(1+'S&amp;S'!$E$24),1)-SUM(O.6!AO$246,O.6!AO$257)*(1+'S&amp;S'!$E$26)+AO$247*(1+'S&amp;S'!$E$28)</f>
        <v>0</v>
      </c>
      <c r="AP298" s="66">
        <f>-SUM(O.6!AP$244,O.6!AP$255)*(1+'S&amp;S'!$E$24)+SUM(O.6!AP$245,O.6!AP$256)*IF(O.6!$C$38="Depreciation",(1+'S&amp;S'!$E$24),1)-SUM(O.6!AP$246,O.6!AP$257)*(1+'S&amp;S'!$E$26)+AP$247*(1+'S&amp;S'!$E$28)</f>
        <v>0</v>
      </c>
      <c r="AQ298" s="66">
        <f>-SUM(O.6!AQ$244,O.6!AQ$255)*(1+'S&amp;S'!$E$24)+SUM(O.6!AQ$245,O.6!AQ$256)*IF(O.6!$C$38="Depreciation",(1+'S&amp;S'!$E$24),1)-SUM(O.6!AQ$246,O.6!AQ$257)*(1+'S&amp;S'!$E$26)+AQ$247*(1+'S&amp;S'!$E$28)</f>
        <v>0</v>
      </c>
      <c r="AR298" s="66">
        <f>-SUM(O.6!AR$244,O.6!AR$255)*(1+'S&amp;S'!$E$24)+SUM(O.6!AR$245,O.6!AR$256)*IF(O.6!$C$38="Depreciation",(1+'S&amp;S'!$E$24),1)-SUM(O.6!AR$246,O.6!AR$257)*(1+'S&amp;S'!$E$26)+AR$247*(1+'S&amp;S'!$E$28)</f>
        <v>0</v>
      </c>
      <c r="AS298" s="66">
        <f>-SUM(O.6!AS$244,O.6!AS$255)*(1+'S&amp;S'!$E$24)+SUM(O.6!AS$245,O.6!AS$256)*IF(O.6!$C$38="Depreciation",(1+'S&amp;S'!$E$24),1)-SUM(O.6!AS$246,O.6!AS$257)*(1+'S&amp;S'!$E$26)+AS$247*(1+'S&amp;S'!$E$28)</f>
        <v>0</v>
      </c>
      <c r="AT298" s="66">
        <f>-SUM(O.6!AT$244,O.6!AT$255)*(1+'S&amp;S'!$E$24)+SUM(O.6!AT$245,O.6!AT$256)*IF(O.6!$C$38="Depreciation",(1+'S&amp;S'!$E$24),1)-SUM(O.6!AT$246,O.6!AT$257)*(1+'S&amp;S'!$E$26)+AT$247*(1+'S&amp;S'!$E$28)</f>
        <v>0</v>
      </c>
      <c r="AU298" s="66">
        <f>-SUM(O.6!AU$244,O.6!AU$255)*(1+'S&amp;S'!$E$24)+SUM(O.6!AU$245,O.6!AU$256)*IF(O.6!$C$38="Depreciation",(1+'S&amp;S'!$E$24),1)-SUM(O.6!AU$246,O.6!AU$257)*(1+'S&amp;S'!$E$26)+AU$247*(1+'S&amp;S'!$E$28)</f>
        <v>0</v>
      </c>
      <c r="AV298" s="66">
        <f>-SUM(O.6!AV$244,O.6!AV$255)*(1+'S&amp;S'!$E$24)+SUM(O.6!AV$245,O.6!AV$256)*IF(O.6!$C$38="Depreciation",(1+'S&amp;S'!$E$24),1)-SUM(O.6!AV$246,O.6!AV$257)*(1+'S&amp;S'!$E$26)+AV$247*(1+'S&amp;S'!$E$28)</f>
        <v>0</v>
      </c>
      <c r="AW298" s="66">
        <f>-SUM(O.6!AW$244,O.6!AW$255)*(1+'S&amp;S'!$E$24)+SUM(O.6!AW$245,O.6!AW$256)*IF(O.6!$C$38="Depreciation",(1+'S&amp;S'!$E$24),1)-SUM(O.6!AW$246,O.6!AW$257)*(1+'S&amp;S'!$E$26)+AW$247*(1+'S&amp;S'!$E$28)</f>
        <v>0</v>
      </c>
      <c r="AX298" s="66">
        <f>-SUM(O.6!AX$244,O.6!AX$255)*(1+'S&amp;S'!$E$24)+SUM(O.6!AX$245,O.6!AX$256)*IF(O.6!$C$38="Depreciation",(1+'S&amp;S'!$E$24),1)-SUM(O.6!AX$246,O.6!AX$257)*(1+'S&amp;S'!$E$26)+AX$247*(1+'S&amp;S'!$E$28)</f>
        <v>0</v>
      </c>
      <c r="AY298" s="66">
        <f>-SUM(O.6!AY$244,O.6!AY$255)*(1+'S&amp;S'!$E$24)+SUM(O.6!AY$245,O.6!AY$256)*IF(O.6!$C$38="Depreciation",(1+'S&amp;S'!$E$24),1)-SUM(O.6!AY$246,O.6!AY$257)*(1+'S&amp;S'!$E$26)+AY$247*(1+'S&amp;S'!$E$28)</f>
        <v>0</v>
      </c>
      <c r="AZ298" s="66">
        <f>-SUM(O.6!AZ$244,O.6!AZ$255)*(1+'S&amp;S'!$E$24)+SUM(O.6!AZ$245,O.6!AZ$256)*IF(O.6!$C$38="Depreciation",(1+'S&amp;S'!$E$24),1)-SUM(O.6!AZ$246,O.6!AZ$257)*(1+'S&amp;S'!$E$26)+AZ$247*(1+'S&amp;S'!$E$28)</f>
        <v>0</v>
      </c>
      <c r="BA298" s="66">
        <f>-SUM(O.6!BA$244,O.6!BA$255)*(1+'S&amp;S'!$E$24)+SUM(O.6!BA$245,O.6!BA$256)*IF(O.6!$C$38="Depreciation",(1+'S&amp;S'!$E$24),1)-SUM(O.6!BA$246,O.6!BA$257)*(1+'S&amp;S'!$E$26)+BA$247*(1+'S&amp;S'!$E$28)</f>
        <v>0</v>
      </c>
      <c r="BB298" s="66">
        <f>-SUM(O.6!BB$244,O.6!BB$255)*(1+'S&amp;S'!$E$24)+SUM(O.6!BB$245,O.6!BB$256)*IF(O.6!$C$38="Depreciation",(1+'S&amp;S'!$E$24),1)-SUM(O.6!BB$246,O.6!BB$257)*(1+'S&amp;S'!$E$26)+BB$247*(1+'S&amp;S'!$E$28)</f>
        <v>0</v>
      </c>
      <c r="BC298" s="66">
        <f>-SUM(O.6!BC$244,O.6!BC$255)*(1+'S&amp;S'!$E$24)+SUM(O.6!BC$245,O.6!BC$256)*IF(O.6!$C$38="Depreciation",(1+'S&amp;S'!$E$24),1)-SUM(O.6!BC$246,O.6!BC$257)*(1+'S&amp;S'!$E$26)+BC$247*(1+'S&amp;S'!$E$28)</f>
        <v>0</v>
      </c>
      <c r="BD298" s="66">
        <f>-SUM(O.6!BD$244,O.6!BD$255)*(1+'S&amp;S'!$E$24)+SUM(O.6!BD$245,O.6!BD$256)*IF(O.6!$C$38="Depreciation",(1+'S&amp;S'!$E$24),1)-SUM(O.6!BD$246,O.6!BD$257)*(1+'S&amp;S'!$E$26)+BD$247*(1+'S&amp;S'!$E$28)</f>
        <v>0</v>
      </c>
      <c r="BE298" s="66">
        <f>-SUM(O.6!BE$244,O.6!BE$255)*(1+'S&amp;S'!$E$24)+SUM(O.6!BE$245,O.6!BE$256)*IF(O.6!$C$38="Depreciation",(1+'S&amp;S'!$E$24),1)-SUM(O.6!BE$246,O.6!BE$257)*(1+'S&amp;S'!$E$26)+BE$247*(1+'S&amp;S'!$E$28)</f>
        <v>0</v>
      </c>
      <c r="BF298" s="66">
        <f>-SUM(O.6!BF$244,O.6!BF$255)*(1+'S&amp;S'!$E$24)+SUM(O.6!BF$245,O.6!BF$256)*IF(O.6!$C$38="Depreciation",(1+'S&amp;S'!$E$24),1)-SUM(O.6!BF$246,O.6!BF$257)*(1+'S&amp;S'!$E$26)+BF$247*(1+'S&amp;S'!$E$28)</f>
        <v>0</v>
      </c>
      <c r="BG298" s="66">
        <f>-SUM(O.6!BG$244,O.6!BG$255)*(1+'S&amp;S'!$E$24)+SUM(O.6!BG$245,O.6!BG$256)*IF(O.6!$C$38="Depreciation",(1+'S&amp;S'!$E$24),1)-SUM(O.6!BG$246,O.6!BG$257)*(1+'S&amp;S'!$E$26)+BG$247*(1+'S&amp;S'!$E$28)</f>
        <v>0</v>
      </c>
      <c r="BH298" s="66">
        <f>-SUM(O.6!BH$244,O.6!BH$255)*(1+'S&amp;S'!$E$24)+SUM(O.6!BH$245,O.6!BH$256)*IF(O.6!$C$38="Depreciation",(1+'S&amp;S'!$E$24),1)-SUM(O.6!BH$246,O.6!BH$257)*(1+'S&amp;S'!$E$26)+BH$247*(1+'S&amp;S'!$E$28)</f>
        <v>0</v>
      </c>
      <c r="BI298" s="66">
        <f>-SUM(O.6!BI$244,O.6!BI$255)*(1+'S&amp;S'!$E$24)+SUM(O.6!BI$245,O.6!BI$256)*IF(O.6!$C$38="Depreciation",(1+'S&amp;S'!$E$24),1)-SUM(O.6!BI$246,O.6!BI$257)*(1+'S&amp;S'!$E$26)+BI$247*(1+'S&amp;S'!$E$28)</f>
        <v>0</v>
      </c>
      <c r="BJ298" s="66">
        <f>-SUM(O.6!BJ$244,O.6!BJ$255)*(1+'S&amp;S'!$E$24)+SUM(O.6!BJ$245,O.6!BJ$256)*IF(O.6!$C$38="Depreciation",(1+'S&amp;S'!$E$24),1)-SUM(O.6!BJ$246,O.6!BJ$257)*(1+'S&amp;S'!$E$26)+BJ$247*(1+'S&amp;S'!$E$28)</f>
        <v>0</v>
      </c>
      <c r="BK298" s="66">
        <f>-SUM(O.6!BK$244,O.6!BK$255)*(1+'S&amp;S'!$E$24)+SUM(O.6!BK$245,O.6!BK$256)*IF(O.6!$C$38="Depreciation",(1+'S&amp;S'!$E$24),1)-SUM(O.6!BK$246,O.6!BK$257)*(1+'S&amp;S'!$E$26)+BK$247*(1+'S&amp;S'!$E$28)</f>
        <v>0</v>
      </c>
      <c r="BL298" s="66">
        <f>-SUM(O.6!BL$244,O.6!BL$255)*(1+'S&amp;S'!$E$24)+SUM(O.6!BL$245,O.6!BL$256)*IF(O.6!$C$38="Depreciation",(1+'S&amp;S'!$E$24),1)-SUM(O.6!BL$246,O.6!BL$257)*(1+'S&amp;S'!$E$26)+BL$247*(1+'S&amp;S'!$E$28)</f>
        <v>0</v>
      </c>
      <c r="BM298" s="66">
        <f>-SUM(O.6!BM$244,O.6!BM$255)*(1+'S&amp;S'!$E$24)+SUM(O.6!BM$245,O.6!BM$256)*IF(O.6!$C$38="Depreciation",(1+'S&amp;S'!$E$24),1)-SUM(O.6!BM$246,O.6!BM$257)*(1+'S&amp;S'!$E$26)+BM$247*(1+'S&amp;S'!$E$28)</f>
        <v>0</v>
      </c>
      <c r="BN298" s="66">
        <f>-SUM(O.6!BN$244,O.6!BN$255)*(1+'S&amp;S'!$E$24)+SUM(O.6!BN$245,O.6!BN$256)*IF(O.6!$C$38="Depreciation",(1+'S&amp;S'!$E$24),1)-SUM(O.6!BN$246,O.6!BN$257)*(1+'S&amp;S'!$E$26)+BN$247*(1+'S&amp;S'!$E$28)</f>
        <v>0</v>
      </c>
      <c r="BO298" s="66">
        <f>-SUM(O.6!BO$244,O.6!BO$255)*(1+'S&amp;S'!$E$24)+SUM(O.6!BO$245,O.6!BO$256)*IF(O.6!$C$38="Depreciation",(1+'S&amp;S'!$E$24),1)-SUM(O.6!BO$246,O.6!BO$257)*(1+'S&amp;S'!$E$26)+BO$247*(1+'S&amp;S'!$E$28)</f>
        <v>0</v>
      </c>
      <c r="BP298" s="66">
        <f>-SUM(O.6!BP$244,O.6!BP$255)*(1+'S&amp;S'!$E$24)+SUM(O.6!BP$245,O.6!BP$256)*IF(O.6!$C$38="Depreciation",(1+'S&amp;S'!$E$24),1)-SUM(O.6!BP$246,O.6!BP$257)*(1+'S&amp;S'!$E$26)+BP$247*(1+'S&amp;S'!$E$28)</f>
        <v>0</v>
      </c>
      <c r="BQ298" s="66">
        <f>-SUM(O.6!BQ$244,O.6!BQ$255)*(1+'S&amp;S'!$E$24)+SUM(O.6!BQ$245,O.6!BQ$256)*IF(O.6!$C$38="Depreciation",(1+'S&amp;S'!$E$24),1)-SUM(O.6!BQ$246,O.6!BQ$257)*(1+'S&amp;S'!$E$26)+BQ$247*(1+'S&amp;S'!$E$28)</f>
        <v>0</v>
      </c>
      <c r="BR298" s="66">
        <f>-SUM(O.6!BR$244,O.6!BR$255)*(1+'S&amp;S'!$E$24)+SUM(O.6!BR$245,O.6!BR$256)*IF(O.6!$C$38="Depreciation",(1+'S&amp;S'!$E$24),1)-SUM(O.6!BR$246,O.6!BR$257)*(1+'S&amp;S'!$E$26)+BR$247*(1+'S&amp;S'!$E$28)</f>
        <v>0</v>
      </c>
      <c r="BS298" s="66">
        <f>-SUM(O.6!BS$244,O.6!BS$255)*(1+'S&amp;S'!$E$24)+SUM(O.6!BS$245,O.6!BS$256)*IF(O.6!$C$38="Depreciation",(1+'S&amp;S'!$E$24),1)-SUM(O.6!BS$246,O.6!BS$257)*(1+'S&amp;S'!$E$26)+BS$247*(1+'S&amp;S'!$E$28)</f>
        <v>0</v>
      </c>
      <c r="BT298" s="66">
        <f>-SUM(O.6!BT$244,O.6!BT$255)*(1+'S&amp;S'!$E$24)+SUM(O.6!BT$245,O.6!BT$256)*IF(O.6!$C$38="Depreciation",(1+'S&amp;S'!$E$24),1)-SUM(O.6!BT$246,O.6!BT$257)*(1+'S&amp;S'!$E$26)+BT$247*(1+'S&amp;S'!$E$28)</f>
        <v>0</v>
      </c>
      <c r="BU298" s="66">
        <f>-SUM(O.6!BU$244,O.6!BU$255)*(1+'S&amp;S'!$E$24)+SUM(O.6!BU$245,O.6!BU$256)*IF(O.6!$C$38="Depreciation",(1+'S&amp;S'!$E$24),1)-SUM(O.6!BU$246,O.6!BU$257)*(1+'S&amp;S'!$E$26)+BU$247*(1+'S&amp;S'!$E$28)</f>
        <v>0</v>
      </c>
      <c r="BV298" s="66">
        <f>-SUM(O.6!BV$244,O.6!BV$255)*(1+'S&amp;S'!$E$24)+SUM(O.6!BV$245,O.6!BV$256)*IF(O.6!$C$38="Depreciation",(1+'S&amp;S'!$E$24),1)-SUM(O.6!BV$246,O.6!BV$257)*(1+'S&amp;S'!$E$26)+BV$247*(1+'S&amp;S'!$E$28)</f>
        <v>0</v>
      </c>
      <c r="BW298" s="66">
        <f>-SUM(O.6!BW$244,O.6!BW$255)*(1+'S&amp;S'!$E$24)+SUM(O.6!BW$245,O.6!BW$256)*IF(O.6!$C$38="Depreciation",(1+'S&amp;S'!$E$24),1)-SUM(O.6!BW$246,O.6!BW$257)*(1+'S&amp;S'!$E$26)+BW$247*(1+'S&amp;S'!$E$28)</f>
        <v>0</v>
      </c>
      <c r="BX298" s="66">
        <f>-SUM(O.6!BX$244,O.6!BX$255)*(1+'S&amp;S'!$E$24)+SUM(O.6!BX$245,O.6!BX$256)*IF(O.6!$C$38="Depreciation",(1+'S&amp;S'!$E$24),1)-SUM(O.6!BX$246,O.6!BX$257)*(1+'S&amp;S'!$E$26)+BX$247*(1+'S&amp;S'!$E$28)</f>
        <v>0</v>
      </c>
      <c r="BY298" s="66">
        <f>-SUM(O.6!BY$244,O.6!BY$255)*(1+'S&amp;S'!$E$24)+SUM(O.6!BY$245,O.6!BY$256)*IF(O.6!$C$38="Depreciation",(1+'S&amp;S'!$E$24),1)-SUM(O.6!BY$246,O.6!BY$257)*(1+'S&amp;S'!$E$26)+BY$247*(1+'S&amp;S'!$E$28)</f>
        <v>0</v>
      </c>
      <c r="BZ298" s="66">
        <f>-SUM(O.6!BZ$244,O.6!BZ$255)*(1+'S&amp;S'!$E$24)+SUM(O.6!BZ$245,O.6!BZ$256)*IF(O.6!$C$38="Depreciation",(1+'S&amp;S'!$E$24),1)-SUM(O.6!BZ$246,O.6!BZ$257)*(1+'S&amp;S'!$E$26)+BZ$247*(1+'S&amp;S'!$E$28)</f>
        <v>0</v>
      </c>
      <c r="CA298" s="66">
        <f>-SUM(O.6!CA$244,O.6!CA$255)*(1+'S&amp;S'!$E$24)+SUM(O.6!CA$245,O.6!CA$256)*IF(O.6!$C$38="Depreciation",(1+'S&amp;S'!$E$24),1)-SUM(O.6!CA$246,O.6!CA$257)*(1+'S&amp;S'!$E$26)+CA$247*(1+'S&amp;S'!$E$28)</f>
        <v>0</v>
      </c>
      <c r="CB298" s="66">
        <f>-SUM(O.6!CB$244,O.6!CB$255)*(1+'S&amp;S'!$E$24)+SUM(O.6!CB$245,O.6!CB$256)*IF(O.6!$C$38="Depreciation",(1+'S&amp;S'!$E$24),1)-SUM(O.6!CB$246,O.6!CB$257)*(1+'S&amp;S'!$E$26)+CB$247*(1+'S&amp;S'!$E$28)</f>
        <v>0</v>
      </c>
      <c r="CC298" s="66">
        <f>-SUM(O.6!CC$244,O.6!CC$255)*(1+'S&amp;S'!$E$24)+SUM(O.6!CC$245,O.6!CC$256)*IF(O.6!$C$38="Depreciation",(1+'S&amp;S'!$E$24),1)-SUM(O.6!CC$246,O.6!CC$257)*(1+'S&amp;S'!$E$26)+CC$247*(1+'S&amp;S'!$E$28)</f>
        <v>0</v>
      </c>
      <c r="CD298" s="66">
        <f>-SUM(O.6!CD$244,O.6!CD$255)*(1+'S&amp;S'!$E$24)+SUM(O.6!CD$245,O.6!CD$256)*IF(O.6!$C$38="Depreciation",(1+'S&amp;S'!$E$24),1)-SUM(O.6!CD$246,O.6!CD$257)*(1+'S&amp;S'!$E$26)+CD$247*(1+'S&amp;S'!$E$28)</f>
        <v>0</v>
      </c>
      <c r="CE298" s="66">
        <f>-SUM(O.6!CE$244,O.6!CE$255)*(1+'S&amp;S'!$E$24)+SUM(O.6!CE$245,O.6!CE$256)*IF(O.6!$C$38="Depreciation",(1+'S&amp;S'!$E$24),1)-SUM(O.6!CE$246,O.6!CE$257)*(1+'S&amp;S'!$E$26)+CE$247*(1+'S&amp;S'!$E$28)</f>
        <v>0</v>
      </c>
      <c r="CF298" s="66">
        <f>-SUM(O.6!CF$244,O.6!CF$255)*(1+'S&amp;S'!$E$24)+SUM(O.6!CF$245,O.6!CF$256)*IF(O.6!$C$38="Depreciation",(1+'S&amp;S'!$E$24),1)-SUM(O.6!CF$246,O.6!CF$257)*(1+'S&amp;S'!$E$26)+CF$247*(1+'S&amp;S'!$E$28)</f>
        <v>0</v>
      </c>
      <c r="CG298" s="66">
        <f>-SUM(O.6!CG$244,O.6!CG$255)*(1+'S&amp;S'!$E$24)+SUM(O.6!CG$245,O.6!CG$256)*IF(O.6!$C$38="Depreciation",(1+'S&amp;S'!$E$24),1)-SUM(O.6!CG$246,O.6!CG$257)*(1+'S&amp;S'!$E$26)+CG$247*(1+'S&amp;S'!$E$28)</f>
        <v>0</v>
      </c>
      <c r="CH298" s="66">
        <f>-SUM(O.6!CH$244,O.6!CH$255)*(1+'S&amp;S'!$E$24)+SUM(O.6!CH$245,O.6!CH$256)*IF(O.6!$C$38="Depreciation",(1+'S&amp;S'!$E$24),1)-SUM(O.6!CH$246,O.6!CH$257)*(1+'S&amp;S'!$E$26)+CH$247*(1+'S&amp;S'!$E$28)</f>
        <v>0</v>
      </c>
      <c r="CI298" s="66">
        <f>-SUM(O.6!CI$244,O.6!CI$255)*(1+'S&amp;S'!$E$24)+SUM(O.6!CI$245,O.6!CI$256)*IF(O.6!$C$38="Depreciation",(1+'S&amp;S'!$E$24),1)-SUM(O.6!CI$246,O.6!CI$257)*(1+'S&amp;S'!$E$26)+CI$247*(1+'S&amp;S'!$E$28)</f>
        <v>0</v>
      </c>
      <c r="CJ298" s="66">
        <f>-SUM(O.6!CJ$244,O.6!CJ$255)*(1+'S&amp;S'!$E$24)+SUM(O.6!CJ$245,O.6!CJ$256)*IF(O.6!$C$38="Depreciation",(1+'S&amp;S'!$E$24),1)-SUM(O.6!CJ$246,O.6!CJ$257)*(1+'S&amp;S'!$E$26)+CJ$247*(1+'S&amp;S'!$E$28)</f>
        <v>0</v>
      </c>
      <c r="CK298" s="66">
        <f>-SUM(O.6!CK$244,O.6!CK$255)*(1+'S&amp;S'!$E$24)+SUM(O.6!CK$245,O.6!CK$256)*IF(O.6!$C$38="Depreciation",(1+'S&amp;S'!$E$24),1)-SUM(O.6!CK$246,O.6!CK$257)*(1+'S&amp;S'!$E$26)+CK$247*(1+'S&amp;S'!$E$28)</f>
        <v>0</v>
      </c>
      <c r="CL298" s="66">
        <f>-SUM(O.6!CL$244,O.6!CL$255)*(1+'S&amp;S'!$E$24)+SUM(O.6!CL$245,O.6!CL$256)*IF(O.6!$C$38="Depreciation",(1+'S&amp;S'!$E$24),1)-SUM(O.6!CL$246,O.6!CL$257)*(1+'S&amp;S'!$E$26)+CL$247*(1+'S&amp;S'!$E$28)</f>
        <v>0</v>
      </c>
      <c r="CM298" s="66">
        <f>-SUM(O.6!CM$244,O.6!CM$255)*(1+'S&amp;S'!$E$24)+SUM(O.6!CM$245,O.6!CM$256)*IF(O.6!$C$38="Depreciation",(1+'S&amp;S'!$E$24),1)-SUM(O.6!CM$246,O.6!CM$257)*(1+'S&amp;S'!$E$26)+CM$247*(1+'S&amp;S'!$E$28)</f>
        <v>0</v>
      </c>
      <c r="CN298" s="66">
        <f>-SUM(O.6!CN$244,O.6!CN$255)*(1+'S&amp;S'!$E$24)+SUM(O.6!CN$245,O.6!CN$256)*IF(O.6!$C$38="Depreciation",(1+'S&amp;S'!$E$24),1)-SUM(O.6!CN$246,O.6!CN$257)*(1+'S&amp;S'!$E$26)+CN$247*(1+'S&amp;S'!$E$28)</f>
        <v>0</v>
      </c>
      <c r="CO298" s="66">
        <f>-SUM(O.6!CO$244,O.6!CO$255)*(1+'S&amp;S'!$E$24)+SUM(O.6!CO$245,O.6!CO$256)*IF(O.6!$C$38="Depreciation",(1+'S&amp;S'!$E$24),1)-SUM(O.6!CO$246,O.6!CO$257)*(1+'S&amp;S'!$E$26)+CO$247*(1+'S&amp;S'!$E$28)</f>
        <v>0</v>
      </c>
      <c r="CP298" s="66">
        <f>-SUM(O.6!CP$244,O.6!CP$255)*(1+'S&amp;S'!$E$24)+SUM(O.6!CP$245,O.6!CP$256)*IF(O.6!$C$38="Depreciation",(1+'S&amp;S'!$E$24),1)-SUM(O.6!CP$246,O.6!CP$257)*(1+'S&amp;S'!$E$26)+CP$247*(1+'S&amp;S'!$E$28)</f>
        <v>0</v>
      </c>
      <c r="CQ298" s="66">
        <f>-SUM(O.6!CQ$244,O.6!CQ$255)*(1+'S&amp;S'!$E$24)+SUM(O.6!CQ$245,O.6!CQ$256)*IF(O.6!$C$38="Depreciation",(1+'S&amp;S'!$E$24),1)-SUM(O.6!CQ$246,O.6!CQ$257)*(1+'S&amp;S'!$E$26)+CQ$247*(1+'S&amp;S'!$E$28)</f>
        <v>0</v>
      </c>
      <c r="CR298" s="66">
        <f>-SUM(O.6!CR$244,O.6!CR$255)*(1+'S&amp;S'!$E$24)+SUM(O.6!CR$245,O.6!CR$256)*IF(O.6!$C$38="Depreciation",(1+'S&amp;S'!$E$24),1)-SUM(O.6!CR$246,O.6!CR$257)*(1+'S&amp;S'!$E$26)+CR$247*(1+'S&amp;S'!$E$28)</f>
        <v>0</v>
      </c>
      <c r="CS298" s="66">
        <f>-SUM(O.6!CS$244,O.6!CS$255)*(1+'S&amp;S'!$E$24)+SUM(O.6!CS$245,O.6!CS$256)*IF(O.6!$C$38="Depreciation",(1+'S&amp;S'!$E$24),1)-SUM(O.6!CS$246,O.6!CS$257)*(1+'S&amp;S'!$E$26)+CS$247*(1+'S&amp;S'!$E$28)</f>
        <v>0</v>
      </c>
    </row>
    <row r="299" spans="3:97" hidden="1" x14ac:dyDescent="0.35">
      <c r="C299" s="94" t="s">
        <v>161</v>
      </c>
      <c r="E299" s="505">
        <f>G299+NPV(G.Asm!$F$76,H299:INDEX(H299:CS299,RP))</f>
        <v>0</v>
      </c>
      <c r="F299" s="505">
        <f>SUMIF($G$4:$CS$4,"&lt;="&amp;RP,G299:CS299)</f>
        <v>0</v>
      </c>
      <c r="G299" s="66">
        <f>-SUM(O.6!G$244,O.6!G$255)*(1+'S&amp;S'!$G$24)+SUM(O.6!G$245,O.6!G$256)*IF(O.6!$C$38="Depreciation",(1+'S&amp;S'!$G$24),1)-SUM(O.6!G$246,O.6!G$257)*(1+'S&amp;S'!$G$26)+G$247*(1+'S&amp;S'!$G$28)</f>
        <v>0</v>
      </c>
      <c r="H299" s="66">
        <f>-SUM(O.6!H$244,O.6!H$255)*(1+'S&amp;S'!$G$24)+SUM(O.6!H$245,O.6!H$256)*IF(O.6!$C$38="Depreciation",(1+'S&amp;S'!$G$24),1)-SUM(O.6!H$246,O.6!H$257)*(1+'S&amp;S'!$G$26)+H$247*(1+'S&amp;S'!$G$28)</f>
        <v>0</v>
      </c>
      <c r="I299" s="66">
        <f>-SUM(O.6!I$244,O.6!I$255)*(1+'S&amp;S'!$G$24)+SUM(O.6!I$245,O.6!I$256)*IF(O.6!$C$38="Depreciation",(1+'S&amp;S'!$G$24),1)-SUM(O.6!I$246,O.6!I$257)*(1+'S&amp;S'!$G$26)+I$247*(1+'S&amp;S'!$G$28)</f>
        <v>0</v>
      </c>
      <c r="J299" s="66">
        <f>-SUM(O.6!J$244,O.6!J$255)*(1+'S&amp;S'!$G$24)+SUM(O.6!J$245,O.6!J$256)*IF(O.6!$C$38="Depreciation",(1+'S&amp;S'!$G$24),1)-SUM(O.6!J$246,O.6!J$257)*(1+'S&amp;S'!$G$26)+J$247*(1+'S&amp;S'!$G$28)</f>
        <v>0</v>
      </c>
      <c r="K299" s="66">
        <f>-SUM(O.6!K$244,O.6!K$255)*(1+'S&amp;S'!$G$24)+SUM(O.6!K$245,O.6!K$256)*IF(O.6!$C$38="Depreciation",(1+'S&amp;S'!$G$24),1)-SUM(O.6!K$246,O.6!K$257)*(1+'S&amp;S'!$G$26)+K$247*(1+'S&amp;S'!$G$28)</f>
        <v>0</v>
      </c>
      <c r="L299" s="66">
        <f>-SUM(O.6!L$244,O.6!L$255)*(1+'S&amp;S'!$G$24)+SUM(O.6!L$245,O.6!L$256)*IF(O.6!$C$38="Depreciation",(1+'S&amp;S'!$G$24),1)-SUM(O.6!L$246,O.6!L$257)*(1+'S&amp;S'!$G$26)+L$247*(1+'S&amp;S'!$G$28)</f>
        <v>0</v>
      </c>
      <c r="M299" s="66">
        <f>-SUM(O.6!M$244,O.6!M$255)*(1+'S&amp;S'!$G$24)+SUM(O.6!M$245,O.6!M$256)*IF(O.6!$C$38="Depreciation",(1+'S&amp;S'!$G$24),1)-SUM(O.6!M$246,O.6!M$257)*(1+'S&amp;S'!$G$26)+M$247*(1+'S&amp;S'!$G$28)</f>
        <v>0</v>
      </c>
      <c r="N299" s="66">
        <f>-SUM(O.6!N$244,O.6!N$255)*(1+'S&amp;S'!$G$24)+SUM(O.6!N$245,O.6!N$256)*IF(O.6!$C$38="Depreciation",(1+'S&amp;S'!$G$24),1)-SUM(O.6!N$246,O.6!N$257)*(1+'S&amp;S'!$G$26)+N$247*(1+'S&amp;S'!$G$28)</f>
        <v>0</v>
      </c>
      <c r="O299" s="66">
        <f>-SUM(O.6!O$244,O.6!O$255)*(1+'S&amp;S'!$G$24)+SUM(O.6!O$245,O.6!O$256)*IF(O.6!$C$38="Depreciation",(1+'S&amp;S'!$G$24),1)-SUM(O.6!O$246,O.6!O$257)*(1+'S&amp;S'!$G$26)+O$247*(1+'S&amp;S'!$G$28)</f>
        <v>0</v>
      </c>
      <c r="P299" s="66">
        <f>-SUM(O.6!P$244,O.6!P$255)*(1+'S&amp;S'!$G$24)+SUM(O.6!P$245,O.6!P$256)*IF(O.6!$C$38="Depreciation",(1+'S&amp;S'!$G$24),1)-SUM(O.6!P$246,O.6!P$257)*(1+'S&amp;S'!$G$26)+P$247*(1+'S&amp;S'!$G$28)</f>
        <v>0</v>
      </c>
      <c r="Q299" s="66">
        <f>-SUM(O.6!Q$244,O.6!Q$255)*(1+'S&amp;S'!$G$24)+SUM(O.6!Q$245,O.6!Q$256)*IF(O.6!$C$38="Depreciation",(1+'S&amp;S'!$G$24),1)-SUM(O.6!Q$246,O.6!Q$257)*(1+'S&amp;S'!$G$26)+Q$247*(1+'S&amp;S'!$G$28)</f>
        <v>0</v>
      </c>
      <c r="R299" s="66">
        <f>-SUM(O.6!R$244,O.6!R$255)*(1+'S&amp;S'!$G$24)+SUM(O.6!R$245,O.6!R$256)*IF(O.6!$C$38="Depreciation",(1+'S&amp;S'!$G$24),1)-SUM(O.6!R$246,O.6!R$257)*(1+'S&amp;S'!$G$26)+R$247*(1+'S&amp;S'!$G$28)</f>
        <v>0</v>
      </c>
      <c r="S299" s="66">
        <f>-SUM(O.6!S$244,O.6!S$255)*(1+'S&amp;S'!$G$24)+SUM(O.6!S$245,O.6!S$256)*IF(O.6!$C$38="Depreciation",(1+'S&amp;S'!$G$24),1)-SUM(O.6!S$246,O.6!S$257)*(1+'S&amp;S'!$G$26)+S$247*(1+'S&amp;S'!$G$28)</f>
        <v>0</v>
      </c>
      <c r="T299" s="66">
        <f>-SUM(O.6!T$244,O.6!T$255)*(1+'S&amp;S'!$G$24)+SUM(O.6!T$245,O.6!T$256)*IF(O.6!$C$38="Depreciation",(1+'S&amp;S'!$G$24),1)-SUM(O.6!T$246,O.6!T$257)*(1+'S&amp;S'!$G$26)+T$247*(1+'S&amp;S'!$G$28)</f>
        <v>0</v>
      </c>
      <c r="U299" s="66">
        <f>-SUM(O.6!U$244,O.6!U$255)*(1+'S&amp;S'!$G$24)+SUM(O.6!U$245,O.6!U$256)*IF(O.6!$C$38="Depreciation",(1+'S&amp;S'!$G$24),1)-SUM(O.6!U$246,O.6!U$257)*(1+'S&amp;S'!$G$26)+U$247*(1+'S&amp;S'!$G$28)</f>
        <v>0</v>
      </c>
      <c r="V299" s="66">
        <f>-SUM(O.6!V$244,O.6!V$255)*(1+'S&amp;S'!$G$24)+SUM(O.6!V$245,O.6!V$256)*IF(O.6!$C$38="Depreciation",(1+'S&amp;S'!$G$24),1)-SUM(O.6!V$246,O.6!V$257)*(1+'S&amp;S'!$G$26)+V$247*(1+'S&amp;S'!$G$28)</f>
        <v>0</v>
      </c>
      <c r="W299" s="66">
        <f>-SUM(O.6!W$244,O.6!W$255)*(1+'S&amp;S'!$G$24)+SUM(O.6!W$245,O.6!W$256)*IF(O.6!$C$38="Depreciation",(1+'S&amp;S'!$G$24),1)-SUM(O.6!W$246,O.6!W$257)*(1+'S&amp;S'!$G$26)+W$247*(1+'S&amp;S'!$G$28)</f>
        <v>0</v>
      </c>
      <c r="X299" s="66">
        <f>-SUM(O.6!X$244,O.6!X$255)*(1+'S&amp;S'!$G$24)+SUM(O.6!X$245,O.6!X$256)*IF(O.6!$C$38="Depreciation",(1+'S&amp;S'!$G$24),1)-SUM(O.6!X$246,O.6!X$257)*(1+'S&amp;S'!$G$26)+X$247*(1+'S&amp;S'!$G$28)</f>
        <v>0</v>
      </c>
      <c r="Y299" s="66">
        <f>-SUM(O.6!Y$244,O.6!Y$255)*(1+'S&amp;S'!$G$24)+SUM(O.6!Y$245,O.6!Y$256)*IF(O.6!$C$38="Depreciation",(1+'S&amp;S'!$G$24),1)-SUM(O.6!Y$246,O.6!Y$257)*(1+'S&amp;S'!$G$26)+Y$247*(1+'S&amp;S'!$G$28)</f>
        <v>0</v>
      </c>
      <c r="Z299" s="66">
        <f>-SUM(O.6!Z$244,O.6!Z$255)*(1+'S&amp;S'!$G$24)+SUM(O.6!Z$245,O.6!Z$256)*IF(O.6!$C$38="Depreciation",(1+'S&amp;S'!$G$24),1)-SUM(O.6!Z$246,O.6!Z$257)*(1+'S&amp;S'!$G$26)+Z$247*(1+'S&amp;S'!$G$28)</f>
        <v>0</v>
      </c>
      <c r="AA299" s="66">
        <f>-SUM(O.6!AA$244,O.6!AA$255)*(1+'S&amp;S'!$G$24)+SUM(O.6!AA$245,O.6!AA$256)*IF(O.6!$C$38="Depreciation",(1+'S&amp;S'!$G$24),1)-SUM(O.6!AA$246,O.6!AA$257)*(1+'S&amp;S'!$G$26)+AA$247*(1+'S&amp;S'!$G$28)</f>
        <v>0</v>
      </c>
      <c r="AB299" s="66">
        <f>-SUM(O.6!AB$244,O.6!AB$255)*(1+'S&amp;S'!$G$24)+SUM(O.6!AB$245,O.6!AB$256)*IF(O.6!$C$38="Depreciation",(1+'S&amp;S'!$G$24),1)-SUM(O.6!AB$246,O.6!AB$257)*(1+'S&amp;S'!$G$26)+AB$247*(1+'S&amp;S'!$G$28)</f>
        <v>0</v>
      </c>
      <c r="AC299" s="66">
        <f>-SUM(O.6!AC$244,O.6!AC$255)*(1+'S&amp;S'!$G$24)+SUM(O.6!AC$245,O.6!AC$256)*IF(O.6!$C$38="Depreciation",(1+'S&amp;S'!$G$24),1)-SUM(O.6!AC$246,O.6!AC$257)*(1+'S&amp;S'!$G$26)+AC$247*(1+'S&amp;S'!$G$28)</f>
        <v>0</v>
      </c>
      <c r="AD299" s="66">
        <f>-SUM(O.6!AD$244,O.6!AD$255)*(1+'S&amp;S'!$G$24)+SUM(O.6!AD$245,O.6!AD$256)*IF(O.6!$C$38="Depreciation",(1+'S&amp;S'!$G$24),1)-SUM(O.6!AD$246,O.6!AD$257)*(1+'S&amp;S'!$G$26)+AD$247*(1+'S&amp;S'!$G$28)</f>
        <v>0</v>
      </c>
      <c r="AE299" s="66">
        <f>-SUM(O.6!AE$244,O.6!AE$255)*(1+'S&amp;S'!$G$24)+SUM(O.6!AE$245,O.6!AE$256)*IF(O.6!$C$38="Depreciation",(1+'S&amp;S'!$G$24),1)-SUM(O.6!AE$246,O.6!AE$257)*(1+'S&amp;S'!$G$26)+AE$247*(1+'S&amp;S'!$G$28)</f>
        <v>0</v>
      </c>
      <c r="AF299" s="66">
        <f>-SUM(O.6!AF$244,O.6!AF$255)*(1+'S&amp;S'!$G$24)+SUM(O.6!AF$245,O.6!AF$256)*IF(O.6!$C$38="Depreciation",(1+'S&amp;S'!$G$24),1)-SUM(O.6!AF$246,O.6!AF$257)*(1+'S&amp;S'!$G$26)+AF$247*(1+'S&amp;S'!$G$28)</f>
        <v>0</v>
      </c>
      <c r="AG299" s="66">
        <f>-SUM(O.6!AG$244,O.6!AG$255)*(1+'S&amp;S'!$G$24)+SUM(O.6!AG$245,O.6!AG$256)*IF(O.6!$C$38="Depreciation",(1+'S&amp;S'!$G$24),1)-SUM(O.6!AG$246,O.6!AG$257)*(1+'S&amp;S'!$G$26)+AG$247*(1+'S&amp;S'!$G$28)</f>
        <v>0</v>
      </c>
      <c r="AH299" s="66">
        <f>-SUM(O.6!AH$244,O.6!AH$255)*(1+'S&amp;S'!$G$24)+SUM(O.6!AH$245,O.6!AH$256)*IF(O.6!$C$38="Depreciation",(1+'S&amp;S'!$G$24),1)-SUM(O.6!AH$246,O.6!AH$257)*(1+'S&amp;S'!$G$26)+AH$247*(1+'S&amp;S'!$G$28)</f>
        <v>0</v>
      </c>
      <c r="AI299" s="66">
        <f>-SUM(O.6!AI$244,O.6!AI$255)*(1+'S&amp;S'!$G$24)+SUM(O.6!AI$245,O.6!AI$256)*IF(O.6!$C$38="Depreciation",(1+'S&amp;S'!$G$24),1)-SUM(O.6!AI$246,O.6!AI$257)*(1+'S&amp;S'!$G$26)+AI$247*(1+'S&amp;S'!$G$28)</f>
        <v>0</v>
      </c>
      <c r="AJ299" s="66">
        <f>-SUM(O.6!AJ$244,O.6!AJ$255)*(1+'S&amp;S'!$G$24)+SUM(O.6!AJ$245,O.6!AJ$256)*IF(O.6!$C$38="Depreciation",(1+'S&amp;S'!$G$24),1)-SUM(O.6!AJ$246,O.6!AJ$257)*(1+'S&amp;S'!$G$26)+AJ$247*(1+'S&amp;S'!$G$28)</f>
        <v>0</v>
      </c>
      <c r="AK299" s="66">
        <f>-SUM(O.6!AK$244,O.6!AK$255)*(1+'S&amp;S'!$G$24)+SUM(O.6!AK$245,O.6!AK$256)*IF(O.6!$C$38="Depreciation",(1+'S&amp;S'!$G$24),1)-SUM(O.6!AK$246,O.6!AK$257)*(1+'S&amp;S'!$G$26)+AK$247*(1+'S&amp;S'!$G$28)</f>
        <v>0</v>
      </c>
      <c r="AL299" s="66">
        <f>-SUM(O.6!AL$244,O.6!AL$255)*(1+'S&amp;S'!$G$24)+SUM(O.6!AL$245,O.6!AL$256)*IF(O.6!$C$38="Depreciation",(1+'S&amp;S'!$G$24),1)-SUM(O.6!AL$246,O.6!AL$257)*(1+'S&amp;S'!$G$26)+AL$247*(1+'S&amp;S'!$G$28)</f>
        <v>0</v>
      </c>
      <c r="AM299" s="66">
        <f>-SUM(O.6!AM$244,O.6!AM$255)*(1+'S&amp;S'!$G$24)+SUM(O.6!AM$245,O.6!AM$256)*IF(O.6!$C$38="Depreciation",(1+'S&amp;S'!$G$24),1)-SUM(O.6!AM$246,O.6!AM$257)*(1+'S&amp;S'!$G$26)+AM$247*(1+'S&amp;S'!$G$28)</f>
        <v>0</v>
      </c>
      <c r="AN299" s="66">
        <f>-SUM(O.6!AN$244,O.6!AN$255)*(1+'S&amp;S'!$G$24)+SUM(O.6!AN$245,O.6!AN$256)*IF(O.6!$C$38="Depreciation",(1+'S&amp;S'!$G$24),1)-SUM(O.6!AN$246,O.6!AN$257)*(1+'S&amp;S'!$G$26)+AN$247*(1+'S&amp;S'!$G$28)</f>
        <v>0</v>
      </c>
      <c r="AO299" s="66">
        <f>-SUM(O.6!AO$244,O.6!AO$255)*(1+'S&amp;S'!$G$24)+SUM(O.6!AO$245,O.6!AO$256)*IF(O.6!$C$38="Depreciation",(1+'S&amp;S'!$G$24),1)-SUM(O.6!AO$246,O.6!AO$257)*(1+'S&amp;S'!$G$26)+AO$247*(1+'S&amp;S'!$G$28)</f>
        <v>0</v>
      </c>
      <c r="AP299" s="66">
        <f>-SUM(O.6!AP$244,O.6!AP$255)*(1+'S&amp;S'!$G$24)+SUM(O.6!AP$245,O.6!AP$256)*IF(O.6!$C$38="Depreciation",(1+'S&amp;S'!$G$24),1)-SUM(O.6!AP$246,O.6!AP$257)*(1+'S&amp;S'!$G$26)+AP$247*(1+'S&amp;S'!$G$28)</f>
        <v>0</v>
      </c>
      <c r="AQ299" s="66">
        <f>-SUM(O.6!AQ$244,O.6!AQ$255)*(1+'S&amp;S'!$G$24)+SUM(O.6!AQ$245,O.6!AQ$256)*IF(O.6!$C$38="Depreciation",(1+'S&amp;S'!$G$24),1)-SUM(O.6!AQ$246,O.6!AQ$257)*(1+'S&amp;S'!$G$26)+AQ$247*(1+'S&amp;S'!$G$28)</f>
        <v>0</v>
      </c>
      <c r="AR299" s="66">
        <f>-SUM(O.6!AR$244,O.6!AR$255)*(1+'S&amp;S'!$G$24)+SUM(O.6!AR$245,O.6!AR$256)*IF(O.6!$C$38="Depreciation",(1+'S&amp;S'!$G$24),1)-SUM(O.6!AR$246,O.6!AR$257)*(1+'S&amp;S'!$G$26)+AR$247*(1+'S&amp;S'!$G$28)</f>
        <v>0</v>
      </c>
      <c r="AS299" s="66">
        <f>-SUM(O.6!AS$244,O.6!AS$255)*(1+'S&amp;S'!$G$24)+SUM(O.6!AS$245,O.6!AS$256)*IF(O.6!$C$38="Depreciation",(1+'S&amp;S'!$G$24),1)-SUM(O.6!AS$246,O.6!AS$257)*(1+'S&amp;S'!$G$26)+AS$247*(1+'S&amp;S'!$G$28)</f>
        <v>0</v>
      </c>
      <c r="AT299" s="66">
        <f>-SUM(O.6!AT$244,O.6!AT$255)*(1+'S&amp;S'!$G$24)+SUM(O.6!AT$245,O.6!AT$256)*IF(O.6!$C$38="Depreciation",(1+'S&amp;S'!$G$24),1)-SUM(O.6!AT$246,O.6!AT$257)*(1+'S&amp;S'!$G$26)+AT$247*(1+'S&amp;S'!$G$28)</f>
        <v>0</v>
      </c>
      <c r="AU299" s="66">
        <f>-SUM(O.6!AU$244,O.6!AU$255)*(1+'S&amp;S'!$G$24)+SUM(O.6!AU$245,O.6!AU$256)*IF(O.6!$C$38="Depreciation",(1+'S&amp;S'!$G$24),1)-SUM(O.6!AU$246,O.6!AU$257)*(1+'S&amp;S'!$G$26)+AU$247*(1+'S&amp;S'!$G$28)</f>
        <v>0</v>
      </c>
      <c r="AV299" s="66">
        <f>-SUM(O.6!AV$244,O.6!AV$255)*(1+'S&amp;S'!$G$24)+SUM(O.6!AV$245,O.6!AV$256)*IF(O.6!$C$38="Depreciation",(1+'S&amp;S'!$G$24),1)-SUM(O.6!AV$246,O.6!AV$257)*(1+'S&amp;S'!$G$26)+AV$247*(1+'S&amp;S'!$G$28)</f>
        <v>0</v>
      </c>
      <c r="AW299" s="66">
        <f>-SUM(O.6!AW$244,O.6!AW$255)*(1+'S&amp;S'!$G$24)+SUM(O.6!AW$245,O.6!AW$256)*IF(O.6!$C$38="Depreciation",(1+'S&amp;S'!$G$24),1)-SUM(O.6!AW$246,O.6!AW$257)*(1+'S&amp;S'!$G$26)+AW$247*(1+'S&amp;S'!$G$28)</f>
        <v>0</v>
      </c>
      <c r="AX299" s="66">
        <f>-SUM(O.6!AX$244,O.6!AX$255)*(1+'S&amp;S'!$G$24)+SUM(O.6!AX$245,O.6!AX$256)*IF(O.6!$C$38="Depreciation",(1+'S&amp;S'!$G$24),1)-SUM(O.6!AX$246,O.6!AX$257)*(1+'S&amp;S'!$G$26)+AX$247*(1+'S&amp;S'!$G$28)</f>
        <v>0</v>
      </c>
      <c r="AY299" s="66">
        <f>-SUM(O.6!AY$244,O.6!AY$255)*(1+'S&amp;S'!$G$24)+SUM(O.6!AY$245,O.6!AY$256)*IF(O.6!$C$38="Depreciation",(1+'S&amp;S'!$G$24),1)-SUM(O.6!AY$246,O.6!AY$257)*(1+'S&amp;S'!$G$26)+AY$247*(1+'S&amp;S'!$G$28)</f>
        <v>0</v>
      </c>
      <c r="AZ299" s="66">
        <f>-SUM(O.6!AZ$244,O.6!AZ$255)*(1+'S&amp;S'!$G$24)+SUM(O.6!AZ$245,O.6!AZ$256)*IF(O.6!$C$38="Depreciation",(1+'S&amp;S'!$G$24),1)-SUM(O.6!AZ$246,O.6!AZ$257)*(1+'S&amp;S'!$G$26)+AZ$247*(1+'S&amp;S'!$G$28)</f>
        <v>0</v>
      </c>
      <c r="BA299" s="66">
        <f>-SUM(O.6!BA$244,O.6!BA$255)*(1+'S&amp;S'!$G$24)+SUM(O.6!BA$245,O.6!BA$256)*IF(O.6!$C$38="Depreciation",(1+'S&amp;S'!$G$24),1)-SUM(O.6!BA$246,O.6!BA$257)*(1+'S&amp;S'!$G$26)+BA$247*(1+'S&amp;S'!$G$28)</f>
        <v>0</v>
      </c>
      <c r="BB299" s="66">
        <f>-SUM(O.6!BB$244,O.6!BB$255)*(1+'S&amp;S'!$G$24)+SUM(O.6!BB$245,O.6!BB$256)*IF(O.6!$C$38="Depreciation",(1+'S&amp;S'!$G$24),1)-SUM(O.6!BB$246,O.6!BB$257)*(1+'S&amp;S'!$G$26)+BB$247*(1+'S&amp;S'!$G$28)</f>
        <v>0</v>
      </c>
      <c r="BC299" s="66">
        <f>-SUM(O.6!BC$244,O.6!BC$255)*(1+'S&amp;S'!$G$24)+SUM(O.6!BC$245,O.6!BC$256)*IF(O.6!$C$38="Depreciation",(1+'S&amp;S'!$G$24),1)-SUM(O.6!BC$246,O.6!BC$257)*(1+'S&amp;S'!$G$26)+BC$247*(1+'S&amp;S'!$G$28)</f>
        <v>0</v>
      </c>
      <c r="BD299" s="66">
        <f>-SUM(O.6!BD$244,O.6!BD$255)*(1+'S&amp;S'!$G$24)+SUM(O.6!BD$245,O.6!BD$256)*IF(O.6!$C$38="Depreciation",(1+'S&amp;S'!$G$24),1)-SUM(O.6!BD$246,O.6!BD$257)*(1+'S&amp;S'!$G$26)+BD$247*(1+'S&amp;S'!$G$28)</f>
        <v>0</v>
      </c>
      <c r="BE299" s="66">
        <f>-SUM(O.6!BE$244,O.6!BE$255)*(1+'S&amp;S'!$G$24)+SUM(O.6!BE$245,O.6!BE$256)*IF(O.6!$C$38="Depreciation",(1+'S&amp;S'!$G$24),1)-SUM(O.6!BE$246,O.6!BE$257)*(1+'S&amp;S'!$G$26)+BE$247*(1+'S&amp;S'!$G$28)</f>
        <v>0</v>
      </c>
      <c r="BF299" s="66">
        <f>-SUM(O.6!BF$244,O.6!BF$255)*(1+'S&amp;S'!$G$24)+SUM(O.6!BF$245,O.6!BF$256)*IF(O.6!$C$38="Depreciation",(1+'S&amp;S'!$G$24),1)-SUM(O.6!BF$246,O.6!BF$257)*(1+'S&amp;S'!$G$26)+BF$247*(1+'S&amp;S'!$G$28)</f>
        <v>0</v>
      </c>
      <c r="BG299" s="66">
        <f>-SUM(O.6!BG$244,O.6!BG$255)*(1+'S&amp;S'!$G$24)+SUM(O.6!BG$245,O.6!BG$256)*IF(O.6!$C$38="Depreciation",(1+'S&amp;S'!$G$24),1)-SUM(O.6!BG$246,O.6!BG$257)*(1+'S&amp;S'!$G$26)+BG$247*(1+'S&amp;S'!$G$28)</f>
        <v>0</v>
      </c>
      <c r="BH299" s="66">
        <f>-SUM(O.6!BH$244,O.6!BH$255)*(1+'S&amp;S'!$G$24)+SUM(O.6!BH$245,O.6!BH$256)*IF(O.6!$C$38="Depreciation",(1+'S&amp;S'!$G$24),1)-SUM(O.6!BH$246,O.6!BH$257)*(1+'S&amp;S'!$G$26)+BH$247*(1+'S&amp;S'!$G$28)</f>
        <v>0</v>
      </c>
      <c r="BI299" s="66">
        <f>-SUM(O.6!BI$244,O.6!BI$255)*(1+'S&amp;S'!$G$24)+SUM(O.6!BI$245,O.6!BI$256)*IF(O.6!$C$38="Depreciation",(1+'S&amp;S'!$G$24),1)-SUM(O.6!BI$246,O.6!BI$257)*(1+'S&amp;S'!$G$26)+BI$247*(1+'S&amp;S'!$G$28)</f>
        <v>0</v>
      </c>
      <c r="BJ299" s="66">
        <f>-SUM(O.6!BJ$244,O.6!BJ$255)*(1+'S&amp;S'!$G$24)+SUM(O.6!BJ$245,O.6!BJ$256)*IF(O.6!$C$38="Depreciation",(1+'S&amp;S'!$G$24),1)-SUM(O.6!BJ$246,O.6!BJ$257)*(1+'S&amp;S'!$G$26)+BJ$247*(1+'S&amp;S'!$G$28)</f>
        <v>0</v>
      </c>
      <c r="BK299" s="66">
        <f>-SUM(O.6!BK$244,O.6!BK$255)*(1+'S&amp;S'!$G$24)+SUM(O.6!BK$245,O.6!BK$256)*IF(O.6!$C$38="Depreciation",(1+'S&amp;S'!$G$24),1)-SUM(O.6!BK$246,O.6!BK$257)*(1+'S&amp;S'!$G$26)+BK$247*(1+'S&amp;S'!$G$28)</f>
        <v>0</v>
      </c>
      <c r="BL299" s="66">
        <f>-SUM(O.6!BL$244,O.6!BL$255)*(1+'S&amp;S'!$G$24)+SUM(O.6!BL$245,O.6!BL$256)*IF(O.6!$C$38="Depreciation",(1+'S&amp;S'!$G$24),1)-SUM(O.6!BL$246,O.6!BL$257)*(1+'S&amp;S'!$G$26)+BL$247*(1+'S&amp;S'!$G$28)</f>
        <v>0</v>
      </c>
      <c r="BM299" s="66">
        <f>-SUM(O.6!BM$244,O.6!BM$255)*(1+'S&amp;S'!$G$24)+SUM(O.6!BM$245,O.6!BM$256)*IF(O.6!$C$38="Depreciation",(1+'S&amp;S'!$G$24),1)-SUM(O.6!BM$246,O.6!BM$257)*(1+'S&amp;S'!$G$26)+BM$247*(1+'S&amp;S'!$G$28)</f>
        <v>0</v>
      </c>
      <c r="BN299" s="66">
        <f>-SUM(O.6!BN$244,O.6!BN$255)*(1+'S&amp;S'!$G$24)+SUM(O.6!BN$245,O.6!BN$256)*IF(O.6!$C$38="Depreciation",(1+'S&amp;S'!$G$24),1)-SUM(O.6!BN$246,O.6!BN$257)*(1+'S&amp;S'!$G$26)+BN$247*(1+'S&amp;S'!$G$28)</f>
        <v>0</v>
      </c>
      <c r="BO299" s="66">
        <f>-SUM(O.6!BO$244,O.6!BO$255)*(1+'S&amp;S'!$G$24)+SUM(O.6!BO$245,O.6!BO$256)*IF(O.6!$C$38="Depreciation",(1+'S&amp;S'!$G$24),1)-SUM(O.6!BO$246,O.6!BO$257)*(1+'S&amp;S'!$G$26)+BO$247*(1+'S&amp;S'!$G$28)</f>
        <v>0</v>
      </c>
      <c r="BP299" s="66">
        <f>-SUM(O.6!BP$244,O.6!BP$255)*(1+'S&amp;S'!$G$24)+SUM(O.6!BP$245,O.6!BP$256)*IF(O.6!$C$38="Depreciation",(1+'S&amp;S'!$G$24),1)-SUM(O.6!BP$246,O.6!BP$257)*(1+'S&amp;S'!$G$26)+BP$247*(1+'S&amp;S'!$G$28)</f>
        <v>0</v>
      </c>
      <c r="BQ299" s="66">
        <f>-SUM(O.6!BQ$244,O.6!BQ$255)*(1+'S&amp;S'!$G$24)+SUM(O.6!BQ$245,O.6!BQ$256)*IF(O.6!$C$38="Depreciation",(1+'S&amp;S'!$G$24),1)-SUM(O.6!BQ$246,O.6!BQ$257)*(1+'S&amp;S'!$G$26)+BQ$247*(1+'S&amp;S'!$G$28)</f>
        <v>0</v>
      </c>
      <c r="BR299" s="66">
        <f>-SUM(O.6!BR$244,O.6!BR$255)*(1+'S&amp;S'!$G$24)+SUM(O.6!BR$245,O.6!BR$256)*IF(O.6!$C$38="Depreciation",(1+'S&amp;S'!$G$24),1)-SUM(O.6!BR$246,O.6!BR$257)*(1+'S&amp;S'!$G$26)+BR$247*(1+'S&amp;S'!$G$28)</f>
        <v>0</v>
      </c>
      <c r="BS299" s="66">
        <f>-SUM(O.6!BS$244,O.6!BS$255)*(1+'S&amp;S'!$G$24)+SUM(O.6!BS$245,O.6!BS$256)*IF(O.6!$C$38="Depreciation",(1+'S&amp;S'!$G$24),1)-SUM(O.6!BS$246,O.6!BS$257)*(1+'S&amp;S'!$G$26)+BS$247*(1+'S&amp;S'!$G$28)</f>
        <v>0</v>
      </c>
      <c r="BT299" s="66">
        <f>-SUM(O.6!BT$244,O.6!BT$255)*(1+'S&amp;S'!$G$24)+SUM(O.6!BT$245,O.6!BT$256)*IF(O.6!$C$38="Depreciation",(1+'S&amp;S'!$G$24),1)-SUM(O.6!BT$246,O.6!BT$257)*(1+'S&amp;S'!$G$26)+BT$247*(1+'S&amp;S'!$G$28)</f>
        <v>0</v>
      </c>
      <c r="BU299" s="66">
        <f>-SUM(O.6!BU$244,O.6!BU$255)*(1+'S&amp;S'!$G$24)+SUM(O.6!BU$245,O.6!BU$256)*IF(O.6!$C$38="Depreciation",(1+'S&amp;S'!$G$24),1)-SUM(O.6!BU$246,O.6!BU$257)*(1+'S&amp;S'!$G$26)+BU$247*(1+'S&amp;S'!$G$28)</f>
        <v>0</v>
      </c>
      <c r="BV299" s="66">
        <f>-SUM(O.6!BV$244,O.6!BV$255)*(1+'S&amp;S'!$G$24)+SUM(O.6!BV$245,O.6!BV$256)*IF(O.6!$C$38="Depreciation",(1+'S&amp;S'!$G$24),1)-SUM(O.6!BV$246,O.6!BV$257)*(1+'S&amp;S'!$G$26)+BV$247*(1+'S&amp;S'!$G$28)</f>
        <v>0</v>
      </c>
      <c r="BW299" s="66">
        <f>-SUM(O.6!BW$244,O.6!BW$255)*(1+'S&amp;S'!$G$24)+SUM(O.6!BW$245,O.6!BW$256)*IF(O.6!$C$38="Depreciation",(1+'S&amp;S'!$G$24),1)-SUM(O.6!BW$246,O.6!BW$257)*(1+'S&amp;S'!$G$26)+BW$247*(1+'S&amp;S'!$G$28)</f>
        <v>0</v>
      </c>
      <c r="BX299" s="66">
        <f>-SUM(O.6!BX$244,O.6!BX$255)*(1+'S&amp;S'!$G$24)+SUM(O.6!BX$245,O.6!BX$256)*IF(O.6!$C$38="Depreciation",(1+'S&amp;S'!$G$24),1)-SUM(O.6!BX$246,O.6!BX$257)*(1+'S&amp;S'!$G$26)+BX$247*(1+'S&amp;S'!$G$28)</f>
        <v>0</v>
      </c>
      <c r="BY299" s="66">
        <f>-SUM(O.6!BY$244,O.6!BY$255)*(1+'S&amp;S'!$G$24)+SUM(O.6!BY$245,O.6!BY$256)*IF(O.6!$C$38="Depreciation",(1+'S&amp;S'!$G$24),1)-SUM(O.6!BY$246,O.6!BY$257)*(1+'S&amp;S'!$G$26)+BY$247*(1+'S&amp;S'!$G$28)</f>
        <v>0</v>
      </c>
      <c r="BZ299" s="66">
        <f>-SUM(O.6!BZ$244,O.6!BZ$255)*(1+'S&amp;S'!$G$24)+SUM(O.6!BZ$245,O.6!BZ$256)*IF(O.6!$C$38="Depreciation",(1+'S&amp;S'!$G$24),1)-SUM(O.6!BZ$246,O.6!BZ$257)*(1+'S&amp;S'!$G$26)+BZ$247*(1+'S&amp;S'!$G$28)</f>
        <v>0</v>
      </c>
      <c r="CA299" s="66">
        <f>-SUM(O.6!CA$244,O.6!CA$255)*(1+'S&amp;S'!$G$24)+SUM(O.6!CA$245,O.6!CA$256)*IF(O.6!$C$38="Depreciation",(1+'S&amp;S'!$G$24),1)-SUM(O.6!CA$246,O.6!CA$257)*(1+'S&amp;S'!$G$26)+CA$247*(1+'S&amp;S'!$G$28)</f>
        <v>0</v>
      </c>
      <c r="CB299" s="66">
        <f>-SUM(O.6!CB$244,O.6!CB$255)*(1+'S&amp;S'!$G$24)+SUM(O.6!CB$245,O.6!CB$256)*IF(O.6!$C$38="Depreciation",(1+'S&amp;S'!$G$24),1)-SUM(O.6!CB$246,O.6!CB$257)*(1+'S&amp;S'!$G$26)+CB$247*(1+'S&amp;S'!$G$28)</f>
        <v>0</v>
      </c>
      <c r="CC299" s="66">
        <f>-SUM(O.6!CC$244,O.6!CC$255)*(1+'S&amp;S'!$G$24)+SUM(O.6!CC$245,O.6!CC$256)*IF(O.6!$C$38="Depreciation",(1+'S&amp;S'!$G$24),1)-SUM(O.6!CC$246,O.6!CC$257)*(1+'S&amp;S'!$G$26)+CC$247*(1+'S&amp;S'!$G$28)</f>
        <v>0</v>
      </c>
      <c r="CD299" s="66">
        <f>-SUM(O.6!CD$244,O.6!CD$255)*(1+'S&amp;S'!$G$24)+SUM(O.6!CD$245,O.6!CD$256)*IF(O.6!$C$38="Depreciation",(1+'S&amp;S'!$G$24),1)-SUM(O.6!CD$246,O.6!CD$257)*(1+'S&amp;S'!$G$26)+CD$247*(1+'S&amp;S'!$G$28)</f>
        <v>0</v>
      </c>
      <c r="CE299" s="66">
        <f>-SUM(O.6!CE$244,O.6!CE$255)*(1+'S&amp;S'!$G$24)+SUM(O.6!CE$245,O.6!CE$256)*IF(O.6!$C$38="Depreciation",(1+'S&amp;S'!$G$24),1)-SUM(O.6!CE$246,O.6!CE$257)*(1+'S&amp;S'!$G$26)+CE$247*(1+'S&amp;S'!$G$28)</f>
        <v>0</v>
      </c>
      <c r="CF299" s="66">
        <f>-SUM(O.6!CF$244,O.6!CF$255)*(1+'S&amp;S'!$G$24)+SUM(O.6!CF$245,O.6!CF$256)*IF(O.6!$C$38="Depreciation",(1+'S&amp;S'!$G$24),1)-SUM(O.6!CF$246,O.6!CF$257)*(1+'S&amp;S'!$G$26)+CF$247*(1+'S&amp;S'!$G$28)</f>
        <v>0</v>
      </c>
      <c r="CG299" s="66">
        <f>-SUM(O.6!CG$244,O.6!CG$255)*(1+'S&amp;S'!$G$24)+SUM(O.6!CG$245,O.6!CG$256)*IF(O.6!$C$38="Depreciation",(1+'S&amp;S'!$G$24),1)-SUM(O.6!CG$246,O.6!CG$257)*(1+'S&amp;S'!$G$26)+CG$247*(1+'S&amp;S'!$G$28)</f>
        <v>0</v>
      </c>
      <c r="CH299" s="66">
        <f>-SUM(O.6!CH$244,O.6!CH$255)*(1+'S&amp;S'!$G$24)+SUM(O.6!CH$245,O.6!CH$256)*IF(O.6!$C$38="Depreciation",(1+'S&amp;S'!$G$24),1)-SUM(O.6!CH$246,O.6!CH$257)*(1+'S&amp;S'!$G$26)+CH$247*(1+'S&amp;S'!$G$28)</f>
        <v>0</v>
      </c>
      <c r="CI299" s="66">
        <f>-SUM(O.6!CI$244,O.6!CI$255)*(1+'S&amp;S'!$G$24)+SUM(O.6!CI$245,O.6!CI$256)*IF(O.6!$C$38="Depreciation",(1+'S&amp;S'!$G$24),1)-SUM(O.6!CI$246,O.6!CI$257)*(1+'S&amp;S'!$G$26)+CI$247*(1+'S&amp;S'!$G$28)</f>
        <v>0</v>
      </c>
      <c r="CJ299" s="66">
        <f>-SUM(O.6!CJ$244,O.6!CJ$255)*(1+'S&amp;S'!$G$24)+SUM(O.6!CJ$245,O.6!CJ$256)*IF(O.6!$C$38="Depreciation",(1+'S&amp;S'!$G$24),1)-SUM(O.6!CJ$246,O.6!CJ$257)*(1+'S&amp;S'!$G$26)+CJ$247*(1+'S&amp;S'!$G$28)</f>
        <v>0</v>
      </c>
      <c r="CK299" s="66">
        <f>-SUM(O.6!CK$244,O.6!CK$255)*(1+'S&amp;S'!$G$24)+SUM(O.6!CK$245,O.6!CK$256)*IF(O.6!$C$38="Depreciation",(1+'S&amp;S'!$G$24),1)-SUM(O.6!CK$246,O.6!CK$257)*(1+'S&amp;S'!$G$26)+CK$247*(1+'S&amp;S'!$G$28)</f>
        <v>0</v>
      </c>
      <c r="CL299" s="66">
        <f>-SUM(O.6!CL$244,O.6!CL$255)*(1+'S&amp;S'!$G$24)+SUM(O.6!CL$245,O.6!CL$256)*IF(O.6!$C$38="Depreciation",(1+'S&amp;S'!$G$24),1)-SUM(O.6!CL$246,O.6!CL$257)*(1+'S&amp;S'!$G$26)+CL$247*(1+'S&amp;S'!$G$28)</f>
        <v>0</v>
      </c>
      <c r="CM299" s="66">
        <f>-SUM(O.6!CM$244,O.6!CM$255)*(1+'S&amp;S'!$G$24)+SUM(O.6!CM$245,O.6!CM$256)*IF(O.6!$C$38="Depreciation",(1+'S&amp;S'!$G$24),1)-SUM(O.6!CM$246,O.6!CM$257)*(1+'S&amp;S'!$G$26)+CM$247*(1+'S&amp;S'!$G$28)</f>
        <v>0</v>
      </c>
      <c r="CN299" s="66">
        <f>-SUM(O.6!CN$244,O.6!CN$255)*(1+'S&amp;S'!$G$24)+SUM(O.6!CN$245,O.6!CN$256)*IF(O.6!$C$38="Depreciation",(1+'S&amp;S'!$G$24),1)-SUM(O.6!CN$246,O.6!CN$257)*(1+'S&amp;S'!$G$26)+CN$247*(1+'S&amp;S'!$G$28)</f>
        <v>0</v>
      </c>
      <c r="CO299" s="66">
        <f>-SUM(O.6!CO$244,O.6!CO$255)*(1+'S&amp;S'!$G$24)+SUM(O.6!CO$245,O.6!CO$256)*IF(O.6!$C$38="Depreciation",(1+'S&amp;S'!$G$24),1)-SUM(O.6!CO$246,O.6!CO$257)*(1+'S&amp;S'!$G$26)+CO$247*(1+'S&amp;S'!$G$28)</f>
        <v>0</v>
      </c>
      <c r="CP299" s="66">
        <f>-SUM(O.6!CP$244,O.6!CP$255)*(1+'S&amp;S'!$G$24)+SUM(O.6!CP$245,O.6!CP$256)*IF(O.6!$C$38="Depreciation",(1+'S&amp;S'!$G$24),1)-SUM(O.6!CP$246,O.6!CP$257)*(1+'S&amp;S'!$G$26)+CP$247*(1+'S&amp;S'!$G$28)</f>
        <v>0</v>
      </c>
      <c r="CQ299" s="66">
        <f>-SUM(O.6!CQ$244,O.6!CQ$255)*(1+'S&amp;S'!$G$24)+SUM(O.6!CQ$245,O.6!CQ$256)*IF(O.6!$C$38="Depreciation",(1+'S&amp;S'!$G$24),1)-SUM(O.6!CQ$246,O.6!CQ$257)*(1+'S&amp;S'!$G$26)+CQ$247*(1+'S&amp;S'!$G$28)</f>
        <v>0</v>
      </c>
      <c r="CR299" s="66">
        <f>-SUM(O.6!CR$244,O.6!CR$255)*(1+'S&amp;S'!$G$24)+SUM(O.6!CR$245,O.6!CR$256)*IF(O.6!$C$38="Depreciation",(1+'S&amp;S'!$G$24),1)-SUM(O.6!CR$246,O.6!CR$257)*(1+'S&amp;S'!$G$26)+CR$247*(1+'S&amp;S'!$G$28)</f>
        <v>0</v>
      </c>
      <c r="CS299" s="66">
        <f>-SUM(O.6!CS$244,O.6!CS$255)*(1+'S&amp;S'!$G$24)+SUM(O.6!CS$245,O.6!CS$256)*IF(O.6!$C$38="Depreciation",(1+'S&amp;S'!$G$24),1)-SUM(O.6!CS$246,O.6!CS$257)*(1+'S&amp;S'!$G$26)+CS$247*(1+'S&amp;S'!$G$28)</f>
        <v>0</v>
      </c>
    </row>
    <row r="300" spans="3:97" hidden="1" x14ac:dyDescent="0.35">
      <c r="C300" s="120"/>
      <c r="E300" s="524"/>
      <c r="F300" s="524"/>
      <c r="G300" s="131"/>
      <c r="H300" s="131"/>
      <c r="I300" s="131"/>
      <c r="J300" s="131"/>
      <c r="K300" s="131"/>
      <c r="L300" s="131"/>
      <c r="M300" s="131"/>
      <c r="N300" s="131"/>
      <c r="O300" s="131"/>
      <c r="P300" s="131"/>
      <c r="Q300" s="131"/>
      <c r="R300" s="131"/>
      <c r="S300" s="131"/>
      <c r="T300" s="131"/>
      <c r="U300" s="131"/>
      <c r="V300" s="131"/>
      <c r="W300" s="131"/>
      <c r="X300" s="131"/>
      <c r="Y300" s="131"/>
      <c r="Z300" s="131"/>
      <c r="AA300" s="131"/>
      <c r="AB300" s="131"/>
      <c r="AC300" s="131"/>
      <c r="AD300" s="131"/>
      <c r="AE300" s="131"/>
      <c r="AF300" s="131"/>
      <c r="AG300" s="131"/>
      <c r="AH300" s="131"/>
      <c r="AI300" s="131"/>
      <c r="AJ300" s="131"/>
      <c r="AK300" s="131"/>
      <c r="AL300" s="131"/>
      <c r="AM300" s="131"/>
      <c r="AN300" s="131"/>
      <c r="AO300" s="131"/>
      <c r="AP300" s="131"/>
      <c r="AQ300" s="131"/>
      <c r="AR300" s="131"/>
      <c r="AS300" s="131"/>
      <c r="AT300" s="131"/>
      <c r="AU300" s="131"/>
      <c r="AV300" s="131"/>
      <c r="AW300" s="131"/>
      <c r="AX300" s="131"/>
      <c r="AY300" s="131"/>
      <c r="AZ300" s="131"/>
      <c r="BA300" s="131"/>
      <c r="BB300" s="131"/>
      <c r="BC300" s="131"/>
      <c r="BD300" s="131"/>
      <c r="BE300" s="131"/>
      <c r="BF300" s="131"/>
      <c r="BG300" s="131"/>
      <c r="BH300" s="131"/>
      <c r="BI300" s="131"/>
      <c r="BJ300" s="131"/>
      <c r="BK300" s="131"/>
      <c r="BL300" s="131"/>
      <c r="BM300" s="131"/>
      <c r="BN300" s="131"/>
      <c r="BO300" s="131"/>
      <c r="BP300" s="131"/>
      <c r="BQ300" s="131"/>
      <c r="BR300" s="131"/>
      <c r="BS300" s="131"/>
      <c r="BT300" s="131"/>
      <c r="BU300" s="131"/>
      <c r="BV300" s="131"/>
      <c r="BW300" s="131"/>
      <c r="BX300" s="131"/>
      <c r="BY300" s="131"/>
      <c r="BZ300" s="131"/>
      <c r="CA300" s="131"/>
      <c r="CB300" s="131"/>
      <c r="CC300" s="131"/>
      <c r="CD300" s="131"/>
      <c r="CE300" s="131"/>
      <c r="CF300" s="131"/>
      <c r="CG300" s="131"/>
      <c r="CH300" s="131"/>
      <c r="CI300" s="131"/>
      <c r="CJ300" s="131"/>
      <c r="CK300" s="131"/>
      <c r="CL300" s="131"/>
      <c r="CM300" s="131"/>
      <c r="CN300" s="131"/>
      <c r="CO300" s="131"/>
      <c r="CP300" s="131"/>
      <c r="CQ300" s="131"/>
      <c r="CR300" s="131"/>
      <c r="CS300" s="131"/>
    </row>
    <row r="301" spans="3:97" ht="26.5" hidden="1" x14ac:dyDescent="0.35">
      <c r="C301" s="118" t="s">
        <v>180</v>
      </c>
      <c r="E301" s="524"/>
      <c r="F301" s="524"/>
      <c r="G301" s="131"/>
      <c r="H301" s="131"/>
      <c r="I301" s="131"/>
      <c r="J301" s="131"/>
      <c r="K301" s="131"/>
      <c r="L301" s="131"/>
      <c r="M301" s="131"/>
      <c r="N301" s="131"/>
      <c r="O301" s="131"/>
      <c r="P301" s="131"/>
      <c r="Q301" s="131"/>
      <c r="R301" s="131"/>
      <c r="S301" s="131"/>
      <c r="T301" s="131"/>
      <c r="U301" s="131"/>
      <c r="V301" s="131"/>
      <c r="W301" s="131"/>
      <c r="X301" s="131"/>
      <c r="Y301" s="131"/>
      <c r="Z301" s="131"/>
      <c r="AA301" s="131"/>
      <c r="AB301" s="131"/>
      <c r="AC301" s="131"/>
      <c r="AD301" s="131"/>
      <c r="AE301" s="131"/>
      <c r="AF301" s="131"/>
      <c r="AG301" s="131"/>
      <c r="AH301" s="131"/>
      <c r="AI301" s="131"/>
      <c r="AJ301" s="131"/>
      <c r="AK301" s="131"/>
      <c r="AL301" s="131"/>
      <c r="AM301" s="131"/>
      <c r="AN301" s="131"/>
      <c r="AO301" s="131"/>
      <c r="AP301" s="131"/>
      <c r="AQ301" s="131"/>
      <c r="AR301" s="131"/>
      <c r="AS301" s="131"/>
      <c r="AT301" s="131"/>
      <c r="AU301" s="131"/>
      <c r="AV301" s="131"/>
      <c r="AW301" s="131"/>
      <c r="AX301" s="131"/>
      <c r="AY301" s="131"/>
      <c r="AZ301" s="131"/>
      <c r="BA301" s="131"/>
      <c r="BB301" s="131"/>
      <c r="BC301" s="131"/>
      <c r="BD301" s="131"/>
      <c r="BE301" s="131"/>
      <c r="BF301" s="131"/>
      <c r="BG301" s="131"/>
      <c r="BH301" s="131"/>
      <c r="BI301" s="131"/>
      <c r="BJ301" s="131"/>
      <c r="BK301" s="131"/>
      <c r="BL301" s="131"/>
      <c r="BM301" s="131"/>
      <c r="BN301" s="131"/>
      <c r="BO301" s="131"/>
      <c r="BP301" s="131"/>
      <c r="BQ301" s="131"/>
      <c r="BR301" s="131"/>
      <c r="BS301" s="131"/>
      <c r="BT301" s="131"/>
      <c r="BU301" s="131"/>
      <c r="BV301" s="131"/>
      <c r="BW301" s="131"/>
      <c r="BX301" s="131"/>
      <c r="BY301" s="131"/>
      <c r="BZ301" s="131"/>
      <c r="CA301" s="131"/>
      <c r="CB301" s="131"/>
      <c r="CC301" s="131"/>
      <c r="CD301" s="131"/>
      <c r="CE301" s="131"/>
      <c r="CF301" s="131"/>
      <c r="CG301" s="131"/>
      <c r="CH301" s="131"/>
      <c r="CI301" s="131"/>
      <c r="CJ301" s="131"/>
      <c r="CK301" s="131"/>
      <c r="CL301" s="131"/>
      <c r="CM301" s="131"/>
      <c r="CN301" s="131"/>
      <c r="CO301" s="131"/>
      <c r="CP301" s="131"/>
      <c r="CQ301" s="131"/>
      <c r="CR301" s="131"/>
      <c r="CS301" s="131"/>
    </row>
    <row r="302" spans="3:97" hidden="1" x14ac:dyDescent="0.35">
      <c r="C302" s="94" t="s">
        <v>160</v>
      </c>
      <c r="E302" s="505">
        <f>G302+NPV(G.Asm!$F$76,H302:INDEX(H302:CS302,RP))</f>
        <v>0</v>
      </c>
      <c r="F302" s="505">
        <f>SUMIF($G$4:$CS$4,"&lt;="&amp;RP,G302:CS302)</f>
        <v>0</v>
      </c>
      <c r="G302" s="66">
        <f>-SUM(O.6!G$244,O.6!G$255)*(1+'S&amp;S'!$E$61)+SUM(O.6!G$245,O.6!G$256)*IF(O.6!$C$38="Depreciation",(1+'S&amp;S'!$E$61),1)-SUM(O.6!G$246,O.6!G$257)*(1+'S&amp;S'!$E$63)+G$247*(1+'S&amp;S'!$E$65)</f>
        <v>0</v>
      </c>
      <c r="H302" s="66">
        <f>-SUM(O.6!H$244,O.6!H$255)*(1+'S&amp;S'!$E$61)+SUM(O.6!H$245,O.6!H$256)*IF(O.6!$C$38="Depreciation",(1+'S&amp;S'!$E$61),1)-SUM(O.6!H$246,O.6!H$257)*(1+'S&amp;S'!$E$63)+H$247*(1+'S&amp;S'!$E$65)</f>
        <v>0</v>
      </c>
      <c r="I302" s="66">
        <f>-SUM(O.6!I$244,O.6!I$255)*(1+'S&amp;S'!$E$61)+SUM(O.6!I$245,O.6!I$256)*IF(O.6!$C$38="Depreciation",(1+'S&amp;S'!$E$61),1)-SUM(O.6!I$246,O.6!I$257)*(1+'S&amp;S'!$E$63)+I$247*(1+'S&amp;S'!$E$65)</f>
        <v>0</v>
      </c>
      <c r="J302" s="66">
        <f>-SUM(O.6!J$244,O.6!J$255)*(1+'S&amp;S'!$E$61)+SUM(O.6!J$245,O.6!J$256)*IF(O.6!$C$38="Depreciation",(1+'S&amp;S'!$E$61),1)-SUM(O.6!J$246,O.6!J$257)*(1+'S&amp;S'!$E$63)+J$247*(1+'S&amp;S'!$E$65)</f>
        <v>0</v>
      </c>
      <c r="K302" s="66">
        <f>-SUM(O.6!K$244,O.6!K$255)*(1+'S&amp;S'!$E$61)+SUM(O.6!K$245,O.6!K$256)*IF(O.6!$C$38="Depreciation",(1+'S&amp;S'!$E$61),1)-SUM(O.6!K$246,O.6!K$257)*(1+'S&amp;S'!$E$63)+K$247*(1+'S&amp;S'!$E$65)</f>
        <v>0</v>
      </c>
      <c r="L302" s="66">
        <f>-SUM(O.6!L$244,O.6!L$255)*(1+'S&amp;S'!$E$61)+SUM(O.6!L$245,O.6!L$256)*IF(O.6!$C$38="Depreciation",(1+'S&amp;S'!$E$61),1)-SUM(O.6!L$246,O.6!L$257)*(1+'S&amp;S'!$E$63)+L$247*(1+'S&amp;S'!$E$65)</f>
        <v>0</v>
      </c>
      <c r="M302" s="66">
        <f>-SUM(O.6!M$244,O.6!M$255)*(1+'S&amp;S'!$E$61)+SUM(O.6!M$245,O.6!M$256)*IF(O.6!$C$38="Depreciation",(1+'S&amp;S'!$E$61),1)-SUM(O.6!M$246,O.6!M$257)*(1+'S&amp;S'!$E$63)+M$247*(1+'S&amp;S'!$E$65)</f>
        <v>0</v>
      </c>
      <c r="N302" s="66">
        <f>-SUM(O.6!N$244,O.6!N$255)*(1+'S&amp;S'!$E$61)+SUM(O.6!N$245,O.6!N$256)*IF(O.6!$C$38="Depreciation",(1+'S&amp;S'!$E$61),1)-SUM(O.6!N$246,O.6!N$257)*(1+'S&amp;S'!$E$63)+N$247*(1+'S&amp;S'!$E$65)</f>
        <v>0</v>
      </c>
      <c r="O302" s="66">
        <f>-SUM(O.6!O$244,O.6!O$255)*(1+'S&amp;S'!$E$61)+SUM(O.6!O$245,O.6!O$256)*IF(O.6!$C$38="Depreciation",(1+'S&amp;S'!$E$61),1)-SUM(O.6!O$246,O.6!O$257)*(1+'S&amp;S'!$E$63)+O$247*(1+'S&amp;S'!$E$65)</f>
        <v>0</v>
      </c>
      <c r="P302" s="66">
        <f>-SUM(O.6!P$244,O.6!P$255)*(1+'S&amp;S'!$E$61)+SUM(O.6!P$245,O.6!P$256)*IF(O.6!$C$38="Depreciation",(1+'S&amp;S'!$E$61),1)-SUM(O.6!P$246,O.6!P$257)*(1+'S&amp;S'!$E$63)+P$247*(1+'S&amp;S'!$E$65)</f>
        <v>0</v>
      </c>
      <c r="Q302" s="66">
        <f>-SUM(O.6!Q$244,O.6!Q$255)*(1+'S&amp;S'!$E$61)+SUM(O.6!Q$245,O.6!Q$256)*IF(O.6!$C$38="Depreciation",(1+'S&amp;S'!$E$61),1)-SUM(O.6!Q$246,O.6!Q$257)*(1+'S&amp;S'!$E$63)+Q$247*(1+'S&amp;S'!$E$65)</f>
        <v>0</v>
      </c>
      <c r="R302" s="66">
        <f>-SUM(O.6!R$244,O.6!R$255)*(1+'S&amp;S'!$E$61)+SUM(O.6!R$245,O.6!R$256)*IF(O.6!$C$38="Depreciation",(1+'S&amp;S'!$E$61),1)-SUM(O.6!R$246,O.6!R$257)*(1+'S&amp;S'!$E$63)+R$247*(1+'S&amp;S'!$E$65)</f>
        <v>0</v>
      </c>
      <c r="S302" s="66">
        <f>-SUM(O.6!S$244,O.6!S$255)*(1+'S&amp;S'!$E$61)+SUM(O.6!S$245,O.6!S$256)*IF(O.6!$C$38="Depreciation",(1+'S&amp;S'!$E$61),1)-SUM(O.6!S$246,O.6!S$257)*(1+'S&amp;S'!$E$63)+S$247*(1+'S&amp;S'!$E$65)</f>
        <v>0</v>
      </c>
      <c r="T302" s="66">
        <f>-SUM(O.6!T$244,O.6!T$255)*(1+'S&amp;S'!$E$61)+SUM(O.6!T$245,O.6!T$256)*IF(O.6!$C$38="Depreciation",(1+'S&amp;S'!$E$61),1)-SUM(O.6!T$246,O.6!T$257)*(1+'S&amp;S'!$E$63)+T$247*(1+'S&amp;S'!$E$65)</f>
        <v>0</v>
      </c>
      <c r="U302" s="66">
        <f>-SUM(O.6!U$244,O.6!U$255)*(1+'S&amp;S'!$E$61)+SUM(O.6!U$245,O.6!U$256)*IF(O.6!$C$38="Depreciation",(1+'S&amp;S'!$E$61),1)-SUM(O.6!U$246,O.6!U$257)*(1+'S&amp;S'!$E$63)+U$247*(1+'S&amp;S'!$E$65)</f>
        <v>0</v>
      </c>
      <c r="V302" s="66">
        <f>-SUM(O.6!V$244,O.6!V$255)*(1+'S&amp;S'!$E$61)+SUM(O.6!V$245,O.6!V$256)*IF(O.6!$C$38="Depreciation",(1+'S&amp;S'!$E$61),1)-SUM(O.6!V$246,O.6!V$257)*(1+'S&amp;S'!$E$63)+V$247*(1+'S&amp;S'!$E$65)</f>
        <v>0</v>
      </c>
      <c r="W302" s="66">
        <f>-SUM(O.6!W$244,O.6!W$255)*(1+'S&amp;S'!$E$61)+SUM(O.6!W$245,O.6!W$256)*IF(O.6!$C$38="Depreciation",(1+'S&amp;S'!$E$61),1)-SUM(O.6!W$246,O.6!W$257)*(1+'S&amp;S'!$E$63)+W$247*(1+'S&amp;S'!$E$65)</f>
        <v>0</v>
      </c>
      <c r="X302" s="66">
        <f>-SUM(O.6!X$244,O.6!X$255)*(1+'S&amp;S'!$E$61)+SUM(O.6!X$245,O.6!X$256)*IF(O.6!$C$38="Depreciation",(1+'S&amp;S'!$E$61),1)-SUM(O.6!X$246,O.6!X$257)*(1+'S&amp;S'!$E$63)+X$247*(1+'S&amp;S'!$E$65)</f>
        <v>0</v>
      </c>
      <c r="Y302" s="66">
        <f>-SUM(O.6!Y$244,O.6!Y$255)*(1+'S&amp;S'!$E$61)+SUM(O.6!Y$245,O.6!Y$256)*IF(O.6!$C$38="Depreciation",(1+'S&amp;S'!$E$61),1)-SUM(O.6!Y$246,O.6!Y$257)*(1+'S&amp;S'!$E$63)+Y$247*(1+'S&amp;S'!$E$65)</f>
        <v>0</v>
      </c>
      <c r="Z302" s="66">
        <f>-SUM(O.6!Z$244,O.6!Z$255)*(1+'S&amp;S'!$E$61)+SUM(O.6!Z$245,O.6!Z$256)*IF(O.6!$C$38="Depreciation",(1+'S&amp;S'!$E$61),1)-SUM(O.6!Z$246,O.6!Z$257)*(1+'S&amp;S'!$E$63)+Z$247*(1+'S&amp;S'!$E$65)</f>
        <v>0</v>
      </c>
      <c r="AA302" s="66">
        <f>-SUM(O.6!AA$244,O.6!AA$255)*(1+'S&amp;S'!$E$61)+SUM(O.6!AA$245,O.6!AA$256)*IF(O.6!$C$38="Depreciation",(1+'S&amp;S'!$E$61),1)-SUM(O.6!AA$246,O.6!AA$257)*(1+'S&amp;S'!$E$63)+AA$247*(1+'S&amp;S'!$E$65)</f>
        <v>0</v>
      </c>
      <c r="AB302" s="66">
        <f>-SUM(O.6!AB$244,O.6!AB$255)*(1+'S&amp;S'!$E$61)+SUM(O.6!AB$245,O.6!AB$256)*IF(O.6!$C$38="Depreciation",(1+'S&amp;S'!$E$61),1)-SUM(O.6!AB$246,O.6!AB$257)*(1+'S&amp;S'!$E$63)+AB$247*(1+'S&amp;S'!$E$65)</f>
        <v>0</v>
      </c>
      <c r="AC302" s="66">
        <f>-SUM(O.6!AC$244,O.6!AC$255)*(1+'S&amp;S'!$E$61)+SUM(O.6!AC$245,O.6!AC$256)*IF(O.6!$C$38="Depreciation",(1+'S&amp;S'!$E$61),1)-SUM(O.6!AC$246,O.6!AC$257)*(1+'S&amp;S'!$E$63)+AC$247*(1+'S&amp;S'!$E$65)</f>
        <v>0</v>
      </c>
      <c r="AD302" s="66">
        <f>-SUM(O.6!AD$244,O.6!AD$255)*(1+'S&amp;S'!$E$61)+SUM(O.6!AD$245,O.6!AD$256)*IF(O.6!$C$38="Depreciation",(1+'S&amp;S'!$E$61),1)-SUM(O.6!AD$246,O.6!AD$257)*(1+'S&amp;S'!$E$63)+AD$247*(1+'S&amp;S'!$E$65)</f>
        <v>0</v>
      </c>
      <c r="AE302" s="66">
        <f>-SUM(O.6!AE$244,O.6!AE$255)*(1+'S&amp;S'!$E$61)+SUM(O.6!AE$245,O.6!AE$256)*IF(O.6!$C$38="Depreciation",(1+'S&amp;S'!$E$61),1)-SUM(O.6!AE$246,O.6!AE$257)*(1+'S&amp;S'!$E$63)+AE$247*(1+'S&amp;S'!$E$65)</f>
        <v>0</v>
      </c>
      <c r="AF302" s="66">
        <f>-SUM(O.6!AF$244,O.6!AF$255)*(1+'S&amp;S'!$E$61)+SUM(O.6!AF$245,O.6!AF$256)*IF(O.6!$C$38="Depreciation",(1+'S&amp;S'!$E$61),1)-SUM(O.6!AF$246,O.6!AF$257)*(1+'S&amp;S'!$E$63)+AF$247*(1+'S&amp;S'!$E$65)</f>
        <v>0</v>
      </c>
      <c r="AG302" s="66">
        <f>-SUM(O.6!AG$244,O.6!AG$255)*(1+'S&amp;S'!$E$61)+SUM(O.6!AG$245,O.6!AG$256)*IF(O.6!$C$38="Depreciation",(1+'S&amp;S'!$E$61),1)-SUM(O.6!AG$246,O.6!AG$257)*(1+'S&amp;S'!$E$63)+AG$247*(1+'S&amp;S'!$E$65)</f>
        <v>0</v>
      </c>
      <c r="AH302" s="66">
        <f>-SUM(O.6!AH$244,O.6!AH$255)*(1+'S&amp;S'!$E$61)+SUM(O.6!AH$245,O.6!AH$256)*IF(O.6!$C$38="Depreciation",(1+'S&amp;S'!$E$61),1)-SUM(O.6!AH$246,O.6!AH$257)*(1+'S&amp;S'!$E$63)+AH$247*(1+'S&amp;S'!$E$65)</f>
        <v>0</v>
      </c>
      <c r="AI302" s="66">
        <f>-SUM(O.6!AI$244,O.6!AI$255)*(1+'S&amp;S'!$E$61)+SUM(O.6!AI$245,O.6!AI$256)*IF(O.6!$C$38="Depreciation",(1+'S&amp;S'!$E$61),1)-SUM(O.6!AI$246,O.6!AI$257)*(1+'S&amp;S'!$E$63)+AI$247*(1+'S&amp;S'!$E$65)</f>
        <v>0</v>
      </c>
      <c r="AJ302" s="66">
        <f>-SUM(O.6!AJ$244,O.6!AJ$255)*(1+'S&amp;S'!$E$61)+SUM(O.6!AJ$245,O.6!AJ$256)*IF(O.6!$C$38="Depreciation",(1+'S&amp;S'!$E$61),1)-SUM(O.6!AJ$246,O.6!AJ$257)*(1+'S&amp;S'!$E$63)+AJ$247*(1+'S&amp;S'!$E$65)</f>
        <v>0</v>
      </c>
      <c r="AK302" s="66">
        <f>-SUM(O.6!AK$244,O.6!AK$255)*(1+'S&amp;S'!$E$61)+SUM(O.6!AK$245,O.6!AK$256)*IF(O.6!$C$38="Depreciation",(1+'S&amp;S'!$E$61),1)-SUM(O.6!AK$246,O.6!AK$257)*(1+'S&amp;S'!$E$63)+AK$247*(1+'S&amp;S'!$E$65)</f>
        <v>0</v>
      </c>
      <c r="AL302" s="66">
        <f>-SUM(O.6!AL$244,O.6!AL$255)*(1+'S&amp;S'!$E$61)+SUM(O.6!AL$245,O.6!AL$256)*IF(O.6!$C$38="Depreciation",(1+'S&amp;S'!$E$61),1)-SUM(O.6!AL$246,O.6!AL$257)*(1+'S&amp;S'!$E$63)+AL$247*(1+'S&amp;S'!$E$65)</f>
        <v>0</v>
      </c>
      <c r="AM302" s="66">
        <f>-SUM(O.6!AM$244,O.6!AM$255)*(1+'S&amp;S'!$E$61)+SUM(O.6!AM$245,O.6!AM$256)*IF(O.6!$C$38="Depreciation",(1+'S&amp;S'!$E$61),1)-SUM(O.6!AM$246,O.6!AM$257)*(1+'S&amp;S'!$E$63)+AM$247*(1+'S&amp;S'!$E$65)</f>
        <v>0</v>
      </c>
      <c r="AN302" s="66">
        <f>-SUM(O.6!AN$244,O.6!AN$255)*(1+'S&amp;S'!$E$61)+SUM(O.6!AN$245,O.6!AN$256)*IF(O.6!$C$38="Depreciation",(1+'S&amp;S'!$E$61),1)-SUM(O.6!AN$246,O.6!AN$257)*(1+'S&amp;S'!$E$63)+AN$247*(1+'S&amp;S'!$E$65)</f>
        <v>0</v>
      </c>
      <c r="AO302" s="66">
        <f>-SUM(O.6!AO$244,O.6!AO$255)*(1+'S&amp;S'!$E$61)+SUM(O.6!AO$245,O.6!AO$256)*IF(O.6!$C$38="Depreciation",(1+'S&amp;S'!$E$61),1)-SUM(O.6!AO$246,O.6!AO$257)*(1+'S&amp;S'!$E$63)+AO$247*(1+'S&amp;S'!$E$65)</f>
        <v>0</v>
      </c>
      <c r="AP302" s="66">
        <f>-SUM(O.6!AP$244,O.6!AP$255)*(1+'S&amp;S'!$E$61)+SUM(O.6!AP$245,O.6!AP$256)*IF(O.6!$C$38="Depreciation",(1+'S&amp;S'!$E$61),1)-SUM(O.6!AP$246,O.6!AP$257)*(1+'S&amp;S'!$E$63)+AP$247*(1+'S&amp;S'!$E$65)</f>
        <v>0</v>
      </c>
      <c r="AQ302" s="66">
        <f>-SUM(O.6!AQ$244,O.6!AQ$255)*(1+'S&amp;S'!$E$61)+SUM(O.6!AQ$245,O.6!AQ$256)*IF(O.6!$C$38="Depreciation",(1+'S&amp;S'!$E$61),1)-SUM(O.6!AQ$246,O.6!AQ$257)*(1+'S&amp;S'!$E$63)+AQ$247*(1+'S&amp;S'!$E$65)</f>
        <v>0</v>
      </c>
      <c r="AR302" s="66">
        <f>-SUM(O.6!AR$244,O.6!AR$255)*(1+'S&amp;S'!$E$61)+SUM(O.6!AR$245,O.6!AR$256)*IF(O.6!$C$38="Depreciation",(1+'S&amp;S'!$E$61),1)-SUM(O.6!AR$246,O.6!AR$257)*(1+'S&amp;S'!$E$63)+AR$247*(1+'S&amp;S'!$E$65)</f>
        <v>0</v>
      </c>
      <c r="AS302" s="66">
        <f>-SUM(O.6!AS$244,O.6!AS$255)*(1+'S&amp;S'!$E$61)+SUM(O.6!AS$245,O.6!AS$256)*IF(O.6!$C$38="Depreciation",(1+'S&amp;S'!$E$61),1)-SUM(O.6!AS$246,O.6!AS$257)*(1+'S&amp;S'!$E$63)+AS$247*(1+'S&amp;S'!$E$65)</f>
        <v>0</v>
      </c>
      <c r="AT302" s="66">
        <f>-SUM(O.6!AT$244,O.6!AT$255)*(1+'S&amp;S'!$E$61)+SUM(O.6!AT$245,O.6!AT$256)*IF(O.6!$C$38="Depreciation",(1+'S&amp;S'!$E$61),1)-SUM(O.6!AT$246,O.6!AT$257)*(1+'S&amp;S'!$E$63)+AT$247*(1+'S&amp;S'!$E$65)</f>
        <v>0</v>
      </c>
      <c r="AU302" s="66">
        <f>-SUM(O.6!AU$244,O.6!AU$255)*(1+'S&amp;S'!$E$61)+SUM(O.6!AU$245,O.6!AU$256)*IF(O.6!$C$38="Depreciation",(1+'S&amp;S'!$E$61),1)-SUM(O.6!AU$246,O.6!AU$257)*(1+'S&amp;S'!$E$63)+AU$247*(1+'S&amp;S'!$E$65)</f>
        <v>0</v>
      </c>
      <c r="AV302" s="66">
        <f>-SUM(O.6!AV$244,O.6!AV$255)*(1+'S&amp;S'!$E$61)+SUM(O.6!AV$245,O.6!AV$256)*IF(O.6!$C$38="Depreciation",(1+'S&amp;S'!$E$61),1)-SUM(O.6!AV$246,O.6!AV$257)*(1+'S&amp;S'!$E$63)+AV$247*(1+'S&amp;S'!$E$65)</f>
        <v>0</v>
      </c>
      <c r="AW302" s="66">
        <f>-SUM(O.6!AW$244,O.6!AW$255)*(1+'S&amp;S'!$E$61)+SUM(O.6!AW$245,O.6!AW$256)*IF(O.6!$C$38="Depreciation",(1+'S&amp;S'!$E$61),1)-SUM(O.6!AW$246,O.6!AW$257)*(1+'S&amp;S'!$E$63)+AW$247*(1+'S&amp;S'!$E$65)</f>
        <v>0</v>
      </c>
      <c r="AX302" s="66">
        <f>-SUM(O.6!AX$244,O.6!AX$255)*(1+'S&amp;S'!$E$61)+SUM(O.6!AX$245,O.6!AX$256)*IF(O.6!$C$38="Depreciation",(1+'S&amp;S'!$E$61),1)-SUM(O.6!AX$246,O.6!AX$257)*(1+'S&amp;S'!$E$63)+AX$247*(1+'S&amp;S'!$E$65)</f>
        <v>0</v>
      </c>
      <c r="AY302" s="66">
        <f>-SUM(O.6!AY$244,O.6!AY$255)*(1+'S&amp;S'!$E$61)+SUM(O.6!AY$245,O.6!AY$256)*IF(O.6!$C$38="Depreciation",(1+'S&amp;S'!$E$61),1)-SUM(O.6!AY$246,O.6!AY$257)*(1+'S&amp;S'!$E$63)+AY$247*(1+'S&amp;S'!$E$65)</f>
        <v>0</v>
      </c>
      <c r="AZ302" s="66">
        <f>-SUM(O.6!AZ$244,O.6!AZ$255)*(1+'S&amp;S'!$E$61)+SUM(O.6!AZ$245,O.6!AZ$256)*IF(O.6!$C$38="Depreciation",(1+'S&amp;S'!$E$61),1)-SUM(O.6!AZ$246,O.6!AZ$257)*(1+'S&amp;S'!$E$63)+AZ$247*(1+'S&amp;S'!$E$65)</f>
        <v>0</v>
      </c>
      <c r="BA302" s="66">
        <f>-SUM(O.6!BA$244,O.6!BA$255)*(1+'S&amp;S'!$E$61)+SUM(O.6!BA$245,O.6!BA$256)*IF(O.6!$C$38="Depreciation",(1+'S&amp;S'!$E$61),1)-SUM(O.6!BA$246,O.6!BA$257)*(1+'S&amp;S'!$E$63)+BA$247*(1+'S&amp;S'!$E$65)</f>
        <v>0</v>
      </c>
      <c r="BB302" s="66">
        <f>-SUM(O.6!BB$244,O.6!BB$255)*(1+'S&amp;S'!$E$61)+SUM(O.6!BB$245,O.6!BB$256)*IF(O.6!$C$38="Depreciation",(1+'S&amp;S'!$E$61),1)-SUM(O.6!BB$246,O.6!BB$257)*(1+'S&amp;S'!$E$63)+BB$247*(1+'S&amp;S'!$E$65)</f>
        <v>0</v>
      </c>
      <c r="BC302" s="66">
        <f>-SUM(O.6!BC$244,O.6!BC$255)*(1+'S&amp;S'!$E$61)+SUM(O.6!BC$245,O.6!BC$256)*IF(O.6!$C$38="Depreciation",(1+'S&amp;S'!$E$61),1)-SUM(O.6!BC$246,O.6!BC$257)*(1+'S&amp;S'!$E$63)+BC$247*(1+'S&amp;S'!$E$65)</f>
        <v>0</v>
      </c>
      <c r="BD302" s="66">
        <f>-SUM(O.6!BD$244,O.6!BD$255)*(1+'S&amp;S'!$E$61)+SUM(O.6!BD$245,O.6!BD$256)*IF(O.6!$C$38="Depreciation",(1+'S&amp;S'!$E$61),1)-SUM(O.6!BD$246,O.6!BD$257)*(1+'S&amp;S'!$E$63)+BD$247*(1+'S&amp;S'!$E$65)</f>
        <v>0</v>
      </c>
      <c r="BE302" s="66">
        <f>-SUM(O.6!BE$244,O.6!BE$255)*(1+'S&amp;S'!$E$61)+SUM(O.6!BE$245,O.6!BE$256)*IF(O.6!$C$38="Depreciation",(1+'S&amp;S'!$E$61),1)-SUM(O.6!BE$246,O.6!BE$257)*(1+'S&amp;S'!$E$63)+BE$247*(1+'S&amp;S'!$E$65)</f>
        <v>0</v>
      </c>
      <c r="BF302" s="66">
        <f>-SUM(O.6!BF$244,O.6!BF$255)*(1+'S&amp;S'!$E$61)+SUM(O.6!BF$245,O.6!BF$256)*IF(O.6!$C$38="Depreciation",(1+'S&amp;S'!$E$61),1)-SUM(O.6!BF$246,O.6!BF$257)*(1+'S&amp;S'!$E$63)+BF$247*(1+'S&amp;S'!$E$65)</f>
        <v>0</v>
      </c>
      <c r="BG302" s="66">
        <f>-SUM(O.6!BG$244,O.6!BG$255)*(1+'S&amp;S'!$E$61)+SUM(O.6!BG$245,O.6!BG$256)*IF(O.6!$C$38="Depreciation",(1+'S&amp;S'!$E$61),1)-SUM(O.6!BG$246,O.6!BG$257)*(1+'S&amp;S'!$E$63)+BG$247*(1+'S&amp;S'!$E$65)</f>
        <v>0</v>
      </c>
      <c r="BH302" s="66">
        <f>-SUM(O.6!BH$244,O.6!BH$255)*(1+'S&amp;S'!$E$61)+SUM(O.6!BH$245,O.6!BH$256)*IF(O.6!$C$38="Depreciation",(1+'S&amp;S'!$E$61),1)-SUM(O.6!BH$246,O.6!BH$257)*(1+'S&amp;S'!$E$63)+BH$247*(1+'S&amp;S'!$E$65)</f>
        <v>0</v>
      </c>
      <c r="BI302" s="66">
        <f>-SUM(O.6!BI$244,O.6!BI$255)*(1+'S&amp;S'!$E$61)+SUM(O.6!BI$245,O.6!BI$256)*IF(O.6!$C$38="Depreciation",(1+'S&amp;S'!$E$61),1)-SUM(O.6!BI$246,O.6!BI$257)*(1+'S&amp;S'!$E$63)+BI$247*(1+'S&amp;S'!$E$65)</f>
        <v>0</v>
      </c>
      <c r="BJ302" s="66">
        <f>-SUM(O.6!BJ$244,O.6!BJ$255)*(1+'S&amp;S'!$E$61)+SUM(O.6!BJ$245,O.6!BJ$256)*IF(O.6!$C$38="Depreciation",(1+'S&amp;S'!$E$61),1)-SUM(O.6!BJ$246,O.6!BJ$257)*(1+'S&amp;S'!$E$63)+BJ$247*(1+'S&amp;S'!$E$65)</f>
        <v>0</v>
      </c>
      <c r="BK302" s="66">
        <f>-SUM(O.6!BK$244,O.6!BK$255)*(1+'S&amp;S'!$E$61)+SUM(O.6!BK$245,O.6!BK$256)*IF(O.6!$C$38="Depreciation",(1+'S&amp;S'!$E$61),1)-SUM(O.6!BK$246,O.6!BK$257)*(1+'S&amp;S'!$E$63)+BK$247*(1+'S&amp;S'!$E$65)</f>
        <v>0</v>
      </c>
      <c r="BL302" s="66">
        <f>-SUM(O.6!BL$244,O.6!BL$255)*(1+'S&amp;S'!$E$61)+SUM(O.6!BL$245,O.6!BL$256)*IF(O.6!$C$38="Depreciation",(1+'S&amp;S'!$E$61),1)-SUM(O.6!BL$246,O.6!BL$257)*(1+'S&amp;S'!$E$63)+BL$247*(1+'S&amp;S'!$E$65)</f>
        <v>0</v>
      </c>
      <c r="BM302" s="66">
        <f>-SUM(O.6!BM$244,O.6!BM$255)*(1+'S&amp;S'!$E$61)+SUM(O.6!BM$245,O.6!BM$256)*IF(O.6!$C$38="Depreciation",(1+'S&amp;S'!$E$61),1)-SUM(O.6!BM$246,O.6!BM$257)*(1+'S&amp;S'!$E$63)+BM$247*(1+'S&amp;S'!$E$65)</f>
        <v>0</v>
      </c>
      <c r="BN302" s="66">
        <f>-SUM(O.6!BN$244,O.6!BN$255)*(1+'S&amp;S'!$E$61)+SUM(O.6!BN$245,O.6!BN$256)*IF(O.6!$C$38="Depreciation",(1+'S&amp;S'!$E$61),1)-SUM(O.6!BN$246,O.6!BN$257)*(1+'S&amp;S'!$E$63)+BN$247*(1+'S&amp;S'!$E$65)</f>
        <v>0</v>
      </c>
      <c r="BO302" s="66">
        <f>-SUM(O.6!BO$244,O.6!BO$255)*(1+'S&amp;S'!$E$61)+SUM(O.6!BO$245,O.6!BO$256)*IF(O.6!$C$38="Depreciation",(1+'S&amp;S'!$E$61),1)-SUM(O.6!BO$246,O.6!BO$257)*(1+'S&amp;S'!$E$63)+BO$247*(1+'S&amp;S'!$E$65)</f>
        <v>0</v>
      </c>
      <c r="BP302" s="66">
        <f>-SUM(O.6!BP$244,O.6!BP$255)*(1+'S&amp;S'!$E$61)+SUM(O.6!BP$245,O.6!BP$256)*IF(O.6!$C$38="Depreciation",(1+'S&amp;S'!$E$61),1)-SUM(O.6!BP$246,O.6!BP$257)*(1+'S&amp;S'!$E$63)+BP$247*(1+'S&amp;S'!$E$65)</f>
        <v>0</v>
      </c>
      <c r="BQ302" s="66">
        <f>-SUM(O.6!BQ$244,O.6!BQ$255)*(1+'S&amp;S'!$E$61)+SUM(O.6!BQ$245,O.6!BQ$256)*IF(O.6!$C$38="Depreciation",(1+'S&amp;S'!$E$61),1)-SUM(O.6!BQ$246,O.6!BQ$257)*(1+'S&amp;S'!$E$63)+BQ$247*(1+'S&amp;S'!$E$65)</f>
        <v>0</v>
      </c>
      <c r="BR302" s="66">
        <f>-SUM(O.6!BR$244,O.6!BR$255)*(1+'S&amp;S'!$E$61)+SUM(O.6!BR$245,O.6!BR$256)*IF(O.6!$C$38="Depreciation",(1+'S&amp;S'!$E$61),1)-SUM(O.6!BR$246,O.6!BR$257)*(1+'S&amp;S'!$E$63)+BR$247*(1+'S&amp;S'!$E$65)</f>
        <v>0</v>
      </c>
      <c r="BS302" s="66">
        <f>-SUM(O.6!BS$244,O.6!BS$255)*(1+'S&amp;S'!$E$61)+SUM(O.6!BS$245,O.6!BS$256)*IF(O.6!$C$38="Depreciation",(1+'S&amp;S'!$E$61),1)-SUM(O.6!BS$246,O.6!BS$257)*(1+'S&amp;S'!$E$63)+BS$247*(1+'S&amp;S'!$E$65)</f>
        <v>0</v>
      </c>
      <c r="BT302" s="66">
        <f>-SUM(O.6!BT$244,O.6!BT$255)*(1+'S&amp;S'!$E$61)+SUM(O.6!BT$245,O.6!BT$256)*IF(O.6!$C$38="Depreciation",(1+'S&amp;S'!$E$61),1)-SUM(O.6!BT$246,O.6!BT$257)*(1+'S&amp;S'!$E$63)+BT$247*(1+'S&amp;S'!$E$65)</f>
        <v>0</v>
      </c>
      <c r="BU302" s="66">
        <f>-SUM(O.6!BU$244,O.6!BU$255)*(1+'S&amp;S'!$E$61)+SUM(O.6!BU$245,O.6!BU$256)*IF(O.6!$C$38="Depreciation",(1+'S&amp;S'!$E$61),1)-SUM(O.6!BU$246,O.6!BU$257)*(1+'S&amp;S'!$E$63)+BU$247*(1+'S&amp;S'!$E$65)</f>
        <v>0</v>
      </c>
      <c r="BV302" s="66">
        <f>-SUM(O.6!BV$244,O.6!BV$255)*(1+'S&amp;S'!$E$61)+SUM(O.6!BV$245,O.6!BV$256)*IF(O.6!$C$38="Depreciation",(1+'S&amp;S'!$E$61),1)-SUM(O.6!BV$246,O.6!BV$257)*(1+'S&amp;S'!$E$63)+BV$247*(1+'S&amp;S'!$E$65)</f>
        <v>0</v>
      </c>
      <c r="BW302" s="66">
        <f>-SUM(O.6!BW$244,O.6!BW$255)*(1+'S&amp;S'!$E$61)+SUM(O.6!BW$245,O.6!BW$256)*IF(O.6!$C$38="Depreciation",(1+'S&amp;S'!$E$61),1)-SUM(O.6!BW$246,O.6!BW$257)*(1+'S&amp;S'!$E$63)+BW$247*(1+'S&amp;S'!$E$65)</f>
        <v>0</v>
      </c>
      <c r="BX302" s="66">
        <f>-SUM(O.6!BX$244,O.6!BX$255)*(1+'S&amp;S'!$E$61)+SUM(O.6!BX$245,O.6!BX$256)*IF(O.6!$C$38="Depreciation",(1+'S&amp;S'!$E$61),1)-SUM(O.6!BX$246,O.6!BX$257)*(1+'S&amp;S'!$E$63)+BX$247*(1+'S&amp;S'!$E$65)</f>
        <v>0</v>
      </c>
      <c r="BY302" s="66">
        <f>-SUM(O.6!BY$244,O.6!BY$255)*(1+'S&amp;S'!$E$61)+SUM(O.6!BY$245,O.6!BY$256)*IF(O.6!$C$38="Depreciation",(1+'S&amp;S'!$E$61),1)-SUM(O.6!BY$246,O.6!BY$257)*(1+'S&amp;S'!$E$63)+BY$247*(1+'S&amp;S'!$E$65)</f>
        <v>0</v>
      </c>
      <c r="BZ302" s="66">
        <f>-SUM(O.6!BZ$244,O.6!BZ$255)*(1+'S&amp;S'!$E$61)+SUM(O.6!BZ$245,O.6!BZ$256)*IF(O.6!$C$38="Depreciation",(1+'S&amp;S'!$E$61),1)-SUM(O.6!BZ$246,O.6!BZ$257)*(1+'S&amp;S'!$E$63)+BZ$247*(1+'S&amp;S'!$E$65)</f>
        <v>0</v>
      </c>
      <c r="CA302" s="66">
        <f>-SUM(O.6!CA$244,O.6!CA$255)*(1+'S&amp;S'!$E$61)+SUM(O.6!CA$245,O.6!CA$256)*IF(O.6!$C$38="Depreciation",(1+'S&amp;S'!$E$61),1)-SUM(O.6!CA$246,O.6!CA$257)*(1+'S&amp;S'!$E$63)+CA$247*(1+'S&amp;S'!$E$65)</f>
        <v>0</v>
      </c>
      <c r="CB302" s="66">
        <f>-SUM(O.6!CB$244,O.6!CB$255)*(1+'S&amp;S'!$E$61)+SUM(O.6!CB$245,O.6!CB$256)*IF(O.6!$C$38="Depreciation",(1+'S&amp;S'!$E$61),1)-SUM(O.6!CB$246,O.6!CB$257)*(1+'S&amp;S'!$E$63)+CB$247*(1+'S&amp;S'!$E$65)</f>
        <v>0</v>
      </c>
      <c r="CC302" s="66">
        <f>-SUM(O.6!CC$244,O.6!CC$255)*(1+'S&amp;S'!$E$61)+SUM(O.6!CC$245,O.6!CC$256)*IF(O.6!$C$38="Depreciation",(1+'S&amp;S'!$E$61),1)-SUM(O.6!CC$246,O.6!CC$257)*(1+'S&amp;S'!$E$63)+CC$247*(1+'S&amp;S'!$E$65)</f>
        <v>0</v>
      </c>
      <c r="CD302" s="66">
        <f>-SUM(O.6!CD$244,O.6!CD$255)*(1+'S&amp;S'!$E$61)+SUM(O.6!CD$245,O.6!CD$256)*IF(O.6!$C$38="Depreciation",(1+'S&amp;S'!$E$61),1)-SUM(O.6!CD$246,O.6!CD$257)*(1+'S&amp;S'!$E$63)+CD$247*(1+'S&amp;S'!$E$65)</f>
        <v>0</v>
      </c>
      <c r="CE302" s="66">
        <f>-SUM(O.6!CE$244,O.6!CE$255)*(1+'S&amp;S'!$E$61)+SUM(O.6!CE$245,O.6!CE$256)*IF(O.6!$C$38="Depreciation",(1+'S&amp;S'!$E$61),1)-SUM(O.6!CE$246,O.6!CE$257)*(1+'S&amp;S'!$E$63)+CE$247*(1+'S&amp;S'!$E$65)</f>
        <v>0</v>
      </c>
      <c r="CF302" s="66">
        <f>-SUM(O.6!CF$244,O.6!CF$255)*(1+'S&amp;S'!$E$61)+SUM(O.6!CF$245,O.6!CF$256)*IF(O.6!$C$38="Depreciation",(1+'S&amp;S'!$E$61),1)-SUM(O.6!CF$246,O.6!CF$257)*(1+'S&amp;S'!$E$63)+CF$247*(1+'S&amp;S'!$E$65)</f>
        <v>0</v>
      </c>
      <c r="CG302" s="66">
        <f>-SUM(O.6!CG$244,O.6!CG$255)*(1+'S&amp;S'!$E$61)+SUM(O.6!CG$245,O.6!CG$256)*IF(O.6!$C$38="Depreciation",(1+'S&amp;S'!$E$61),1)-SUM(O.6!CG$246,O.6!CG$257)*(1+'S&amp;S'!$E$63)+CG$247*(1+'S&amp;S'!$E$65)</f>
        <v>0</v>
      </c>
      <c r="CH302" s="66">
        <f>-SUM(O.6!CH$244,O.6!CH$255)*(1+'S&amp;S'!$E$61)+SUM(O.6!CH$245,O.6!CH$256)*IF(O.6!$C$38="Depreciation",(1+'S&amp;S'!$E$61),1)-SUM(O.6!CH$246,O.6!CH$257)*(1+'S&amp;S'!$E$63)+CH$247*(1+'S&amp;S'!$E$65)</f>
        <v>0</v>
      </c>
      <c r="CI302" s="66">
        <f>-SUM(O.6!CI$244,O.6!CI$255)*(1+'S&amp;S'!$E$61)+SUM(O.6!CI$245,O.6!CI$256)*IF(O.6!$C$38="Depreciation",(1+'S&amp;S'!$E$61),1)-SUM(O.6!CI$246,O.6!CI$257)*(1+'S&amp;S'!$E$63)+CI$247*(1+'S&amp;S'!$E$65)</f>
        <v>0</v>
      </c>
      <c r="CJ302" s="66">
        <f>-SUM(O.6!CJ$244,O.6!CJ$255)*(1+'S&amp;S'!$E$61)+SUM(O.6!CJ$245,O.6!CJ$256)*IF(O.6!$C$38="Depreciation",(1+'S&amp;S'!$E$61),1)-SUM(O.6!CJ$246,O.6!CJ$257)*(1+'S&amp;S'!$E$63)+CJ$247*(1+'S&amp;S'!$E$65)</f>
        <v>0</v>
      </c>
      <c r="CK302" s="66">
        <f>-SUM(O.6!CK$244,O.6!CK$255)*(1+'S&amp;S'!$E$61)+SUM(O.6!CK$245,O.6!CK$256)*IF(O.6!$C$38="Depreciation",(1+'S&amp;S'!$E$61),1)-SUM(O.6!CK$246,O.6!CK$257)*(1+'S&amp;S'!$E$63)+CK$247*(1+'S&amp;S'!$E$65)</f>
        <v>0</v>
      </c>
      <c r="CL302" s="66">
        <f>-SUM(O.6!CL$244,O.6!CL$255)*(1+'S&amp;S'!$E$61)+SUM(O.6!CL$245,O.6!CL$256)*IF(O.6!$C$38="Depreciation",(1+'S&amp;S'!$E$61),1)-SUM(O.6!CL$246,O.6!CL$257)*(1+'S&amp;S'!$E$63)+CL$247*(1+'S&amp;S'!$E$65)</f>
        <v>0</v>
      </c>
      <c r="CM302" s="66">
        <f>-SUM(O.6!CM$244,O.6!CM$255)*(1+'S&amp;S'!$E$61)+SUM(O.6!CM$245,O.6!CM$256)*IF(O.6!$C$38="Depreciation",(1+'S&amp;S'!$E$61),1)-SUM(O.6!CM$246,O.6!CM$257)*(1+'S&amp;S'!$E$63)+CM$247*(1+'S&amp;S'!$E$65)</f>
        <v>0</v>
      </c>
      <c r="CN302" s="66">
        <f>-SUM(O.6!CN$244,O.6!CN$255)*(1+'S&amp;S'!$E$61)+SUM(O.6!CN$245,O.6!CN$256)*IF(O.6!$C$38="Depreciation",(1+'S&amp;S'!$E$61),1)-SUM(O.6!CN$246,O.6!CN$257)*(1+'S&amp;S'!$E$63)+CN$247*(1+'S&amp;S'!$E$65)</f>
        <v>0</v>
      </c>
      <c r="CO302" s="66">
        <f>-SUM(O.6!CO$244,O.6!CO$255)*(1+'S&amp;S'!$E$61)+SUM(O.6!CO$245,O.6!CO$256)*IF(O.6!$C$38="Depreciation",(1+'S&amp;S'!$E$61),1)-SUM(O.6!CO$246,O.6!CO$257)*(1+'S&amp;S'!$E$63)+CO$247*(1+'S&amp;S'!$E$65)</f>
        <v>0</v>
      </c>
      <c r="CP302" s="66">
        <f>-SUM(O.6!CP$244,O.6!CP$255)*(1+'S&amp;S'!$E$61)+SUM(O.6!CP$245,O.6!CP$256)*IF(O.6!$C$38="Depreciation",(1+'S&amp;S'!$E$61),1)-SUM(O.6!CP$246,O.6!CP$257)*(1+'S&amp;S'!$E$63)+CP$247*(1+'S&amp;S'!$E$65)</f>
        <v>0</v>
      </c>
      <c r="CQ302" s="66">
        <f>-SUM(O.6!CQ$244,O.6!CQ$255)*(1+'S&amp;S'!$E$61)+SUM(O.6!CQ$245,O.6!CQ$256)*IF(O.6!$C$38="Depreciation",(1+'S&amp;S'!$E$61),1)-SUM(O.6!CQ$246,O.6!CQ$257)*(1+'S&amp;S'!$E$63)+CQ$247*(1+'S&amp;S'!$E$65)</f>
        <v>0</v>
      </c>
      <c r="CR302" s="66">
        <f>-SUM(O.6!CR$244,O.6!CR$255)*(1+'S&amp;S'!$E$61)+SUM(O.6!CR$245,O.6!CR$256)*IF(O.6!$C$38="Depreciation",(1+'S&amp;S'!$E$61),1)-SUM(O.6!CR$246,O.6!CR$257)*(1+'S&amp;S'!$E$63)+CR$247*(1+'S&amp;S'!$E$65)</f>
        <v>0</v>
      </c>
      <c r="CS302" s="66">
        <f>-SUM(O.6!CS$244,O.6!CS$255)*(1+'S&amp;S'!$E$61)+SUM(O.6!CS$245,O.6!CS$256)*IF(O.6!$C$38="Depreciation",(1+'S&amp;S'!$E$61),1)-SUM(O.6!CS$246,O.6!CS$257)*(1+'S&amp;S'!$E$63)+CS$247*(1+'S&amp;S'!$E$65)</f>
        <v>0</v>
      </c>
    </row>
    <row r="303" spans="3:97" hidden="1" x14ac:dyDescent="0.35">
      <c r="C303" s="94" t="s">
        <v>161</v>
      </c>
      <c r="E303" s="505">
        <f>G303+NPV(G.Asm!$F$76,H303:INDEX(H303:CS303,RP))</f>
        <v>0</v>
      </c>
      <c r="F303" s="505">
        <f>SUMIF($G$4:$CS$4,"&lt;="&amp;RP,G303:CS303)</f>
        <v>0</v>
      </c>
      <c r="G303" s="66">
        <f>-SUM(O.6!G$244,O.6!G$255)*(1+'S&amp;S'!$G$61)+SUM(O.6!G$245,O.6!G$256)*IF(O.6!$C$38="Depreciation",(1+'S&amp;S'!$G$61),1)-SUM(O.6!G$246,O.6!G$257)*(1+'S&amp;S'!$G$63)+G$247*(1+'S&amp;S'!$G$65)</f>
        <v>0</v>
      </c>
      <c r="H303" s="66">
        <f>-SUM(O.6!H$244,O.6!H$255)*(1+'S&amp;S'!$G$61)+SUM(O.6!H$245,O.6!H$256)*IF(O.6!$C$38="Depreciation",(1+'S&amp;S'!$G$61),1)-SUM(O.6!H$246,O.6!H$257)*(1+'S&amp;S'!$G$63)+H$247*(1+'S&amp;S'!$G$65)</f>
        <v>0</v>
      </c>
      <c r="I303" s="66">
        <f>-SUM(O.6!I$244,O.6!I$255)*(1+'S&amp;S'!$G$61)+SUM(O.6!I$245,O.6!I$256)*IF(O.6!$C$38="Depreciation",(1+'S&amp;S'!$G$61),1)-SUM(O.6!I$246,O.6!I$257)*(1+'S&amp;S'!$G$63)+I$247*(1+'S&amp;S'!$G$65)</f>
        <v>0</v>
      </c>
      <c r="J303" s="66">
        <f>-SUM(O.6!J$244,O.6!J$255)*(1+'S&amp;S'!$G$61)+SUM(O.6!J$245,O.6!J$256)*IF(O.6!$C$38="Depreciation",(1+'S&amp;S'!$G$61),1)-SUM(O.6!J$246,O.6!J$257)*(1+'S&amp;S'!$G$63)+J$247*(1+'S&amp;S'!$G$65)</f>
        <v>0</v>
      </c>
      <c r="K303" s="66">
        <f>-SUM(O.6!K$244,O.6!K$255)*(1+'S&amp;S'!$G$61)+SUM(O.6!K$245,O.6!K$256)*IF(O.6!$C$38="Depreciation",(1+'S&amp;S'!$G$61),1)-SUM(O.6!K$246,O.6!K$257)*(1+'S&amp;S'!$G$63)+K$247*(1+'S&amp;S'!$G$65)</f>
        <v>0</v>
      </c>
      <c r="L303" s="66">
        <f>-SUM(O.6!L$244,O.6!L$255)*(1+'S&amp;S'!$G$61)+SUM(O.6!L$245,O.6!L$256)*IF(O.6!$C$38="Depreciation",(1+'S&amp;S'!$G$61),1)-SUM(O.6!L$246,O.6!L$257)*(1+'S&amp;S'!$G$63)+L$247*(1+'S&amp;S'!$G$65)</f>
        <v>0</v>
      </c>
      <c r="M303" s="66">
        <f>-SUM(O.6!M$244,O.6!M$255)*(1+'S&amp;S'!$G$61)+SUM(O.6!M$245,O.6!M$256)*IF(O.6!$C$38="Depreciation",(1+'S&amp;S'!$G$61),1)-SUM(O.6!M$246,O.6!M$257)*(1+'S&amp;S'!$G$63)+M$247*(1+'S&amp;S'!$G$65)</f>
        <v>0</v>
      </c>
      <c r="N303" s="66">
        <f>-SUM(O.6!N$244,O.6!N$255)*(1+'S&amp;S'!$G$61)+SUM(O.6!N$245,O.6!N$256)*IF(O.6!$C$38="Depreciation",(1+'S&amp;S'!$G$61),1)-SUM(O.6!N$246,O.6!N$257)*(1+'S&amp;S'!$G$63)+N$247*(1+'S&amp;S'!$G$65)</f>
        <v>0</v>
      </c>
      <c r="O303" s="66">
        <f>-SUM(O.6!O$244,O.6!O$255)*(1+'S&amp;S'!$G$61)+SUM(O.6!O$245,O.6!O$256)*IF(O.6!$C$38="Depreciation",(1+'S&amp;S'!$G$61),1)-SUM(O.6!O$246,O.6!O$257)*(1+'S&amp;S'!$G$63)+O$247*(1+'S&amp;S'!$G$65)</f>
        <v>0</v>
      </c>
      <c r="P303" s="66">
        <f>-SUM(O.6!P$244,O.6!P$255)*(1+'S&amp;S'!$G$61)+SUM(O.6!P$245,O.6!P$256)*IF(O.6!$C$38="Depreciation",(1+'S&amp;S'!$G$61),1)-SUM(O.6!P$246,O.6!P$257)*(1+'S&amp;S'!$G$63)+P$247*(1+'S&amp;S'!$G$65)</f>
        <v>0</v>
      </c>
      <c r="Q303" s="66">
        <f>-SUM(O.6!Q$244,O.6!Q$255)*(1+'S&amp;S'!$G$61)+SUM(O.6!Q$245,O.6!Q$256)*IF(O.6!$C$38="Depreciation",(1+'S&amp;S'!$G$61),1)-SUM(O.6!Q$246,O.6!Q$257)*(1+'S&amp;S'!$G$63)+Q$247*(1+'S&amp;S'!$G$65)</f>
        <v>0</v>
      </c>
      <c r="R303" s="66">
        <f>-SUM(O.6!R$244,O.6!R$255)*(1+'S&amp;S'!$G$61)+SUM(O.6!R$245,O.6!R$256)*IF(O.6!$C$38="Depreciation",(1+'S&amp;S'!$G$61),1)-SUM(O.6!R$246,O.6!R$257)*(1+'S&amp;S'!$G$63)+R$247*(1+'S&amp;S'!$G$65)</f>
        <v>0</v>
      </c>
      <c r="S303" s="66">
        <f>-SUM(O.6!S$244,O.6!S$255)*(1+'S&amp;S'!$G$61)+SUM(O.6!S$245,O.6!S$256)*IF(O.6!$C$38="Depreciation",(1+'S&amp;S'!$G$61),1)-SUM(O.6!S$246,O.6!S$257)*(1+'S&amp;S'!$G$63)+S$247*(1+'S&amp;S'!$G$65)</f>
        <v>0</v>
      </c>
      <c r="T303" s="66">
        <f>-SUM(O.6!T$244,O.6!T$255)*(1+'S&amp;S'!$G$61)+SUM(O.6!T$245,O.6!T$256)*IF(O.6!$C$38="Depreciation",(1+'S&amp;S'!$G$61),1)-SUM(O.6!T$246,O.6!T$257)*(1+'S&amp;S'!$G$63)+T$247*(1+'S&amp;S'!$G$65)</f>
        <v>0</v>
      </c>
      <c r="U303" s="66">
        <f>-SUM(O.6!U$244,O.6!U$255)*(1+'S&amp;S'!$G$61)+SUM(O.6!U$245,O.6!U$256)*IF(O.6!$C$38="Depreciation",(1+'S&amp;S'!$G$61),1)-SUM(O.6!U$246,O.6!U$257)*(1+'S&amp;S'!$G$63)+U$247*(1+'S&amp;S'!$G$65)</f>
        <v>0</v>
      </c>
      <c r="V303" s="66">
        <f>-SUM(O.6!V$244,O.6!V$255)*(1+'S&amp;S'!$G$61)+SUM(O.6!V$245,O.6!V$256)*IF(O.6!$C$38="Depreciation",(1+'S&amp;S'!$G$61),1)-SUM(O.6!V$246,O.6!V$257)*(1+'S&amp;S'!$G$63)+V$247*(1+'S&amp;S'!$G$65)</f>
        <v>0</v>
      </c>
      <c r="W303" s="66">
        <f>-SUM(O.6!W$244,O.6!W$255)*(1+'S&amp;S'!$G$61)+SUM(O.6!W$245,O.6!W$256)*IF(O.6!$C$38="Depreciation",(1+'S&amp;S'!$G$61),1)-SUM(O.6!W$246,O.6!W$257)*(1+'S&amp;S'!$G$63)+W$247*(1+'S&amp;S'!$G$65)</f>
        <v>0</v>
      </c>
      <c r="X303" s="66">
        <f>-SUM(O.6!X$244,O.6!X$255)*(1+'S&amp;S'!$G$61)+SUM(O.6!X$245,O.6!X$256)*IF(O.6!$C$38="Depreciation",(1+'S&amp;S'!$G$61),1)-SUM(O.6!X$246,O.6!X$257)*(1+'S&amp;S'!$G$63)+X$247*(1+'S&amp;S'!$G$65)</f>
        <v>0</v>
      </c>
      <c r="Y303" s="66">
        <f>-SUM(O.6!Y$244,O.6!Y$255)*(1+'S&amp;S'!$G$61)+SUM(O.6!Y$245,O.6!Y$256)*IF(O.6!$C$38="Depreciation",(1+'S&amp;S'!$G$61),1)-SUM(O.6!Y$246,O.6!Y$257)*(1+'S&amp;S'!$G$63)+Y$247*(1+'S&amp;S'!$G$65)</f>
        <v>0</v>
      </c>
      <c r="Z303" s="66">
        <f>-SUM(O.6!Z$244,O.6!Z$255)*(1+'S&amp;S'!$G$61)+SUM(O.6!Z$245,O.6!Z$256)*IF(O.6!$C$38="Depreciation",(1+'S&amp;S'!$G$61),1)-SUM(O.6!Z$246,O.6!Z$257)*(1+'S&amp;S'!$G$63)+Z$247*(1+'S&amp;S'!$G$65)</f>
        <v>0</v>
      </c>
      <c r="AA303" s="66">
        <f>-SUM(O.6!AA$244,O.6!AA$255)*(1+'S&amp;S'!$G$61)+SUM(O.6!AA$245,O.6!AA$256)*IF(O.6!$C$38="Depreciation",(1+'S&amp;S'!$G$61),1)-SUM(O.6!AA$246,O.6!AA$257)*(1+'S&amp;S'!$G$63)+AA$247*(1+'S&amp;S'!$G$65)</f>
        <v>0</v>
      </c>
      <c r="AB303" s="66">
        <f>-SUM(O.6!AB$244,O.6!AB$255)*(1+'S&amp;S'!$G$61)+SUM(O.6!AB$245,O.6!AB$256)*IF(O.6!$C$38="Depreciation",(1+'S&amp;S'!$G$61),1)-SUM(O.6!AB$246,O.6!AB$257)*(1+'S&amp;S'!$G$63)+AB$247*(1+'S&amp;S'!$G$65)</f>
        <v>0</v>
      </c>
      <c r="AC303" s="66">
        <f>-SUM(O.6!AC$244,O.6!AC$255)*(1+'S&amp;S'!$G$61)+SUM(O.6!AC$245,O.6!AC$256)*IF(O.6!$C$38="Depreciation",(1+'S&amp;S'!$G$61),1)-SUM(O.6!AC$246,O.6!AC$257)*(1+'S&amp;S'!$G$63)+AC$247*(1+'S&amp;S'!$G$65)</f>
        <v>0</v>
      </c>
      <c r="AD303" s="66">
        <f>-SUM(O.6!AD$244,O.6!AD$255)*(1+'S&amp;S'!$G$61)+SUM(O.6!AD$245,O.6!AD$256)*IF(O.6!$C$38="Depreciation",(1+'S&amp;S'!$G$61),1)-SUM(O.6!AD$246,O.6!AD$257)*(1+'S&amp;S'!$G$63)+AD$247*(1+'S&amp;S'!$G$65)</f>
        <v>0</v>
      </c>
      <c r="AE303" s="66">
        <f>-SUM(O.6!AE$244,O.6!AE$255)*(1+'S&amp;S'!$G$61)+SUM(O.6!AE$245,O.6!AE$256)*IF(O.6!$C$38="Depreciation",(1+'S&amp;S'!$G$61),1)-SUM(O.6!AE$246,O.6!AE$257)*(1+'S&amp;S'!$G$63)+AE$247*(1+'S&amp;S'!$G$65)</f>
        <v>0</v>
      </c>
      <c r="AF303" s="66">
        <f>-SUM(O.6!AF$244,O.6!AF$255)*(1+'S&amp;S'!$G$61)+SUM(O.6!AF$245,O.6!AF$256)*IF(O.6!$C$38="Depreciation",(1+'S&amp;S'!$G$61),1)-SUM(O.6!AF$246,O.6!AF$257)*(1+'S&amp;S'!$G$63)+AF$247*(1+'S&amp;S'!$G$65)</f>
        <v>0</v>
      </c>
      <c r="AG303" s="66">
        <f>-SUM(O.6!AG$244,O.6!AG$255)*(1+'S&amp;S'!$G$61)+SUM(O.6!AG$245,O.6!AG$256)*IF(O.6!$C$38="Depreciation",(1+'S&amp;S'!$G$61),1)-SUM(O.6!AG$246,O.6!AG$257)*(1+'S&amp;S'!$G$63)+AG$247*(1+'S&amp;S'!$G$65)</f>
        <v>0</v>
      </c>
      <c r="AH303" s="66">
        <f>-SUM(O.6!AH$244,O.6!AH$255)*(1+'S&amp;S'!$G$61)+SUM(O.6!AH$245,O.6!AH$256)*IF(O.6!$C$38="Depreciation",(1+'S&amp;S'!$G$61),1)-SUM(O.6!AH$246,O.6!AH$257)*(1+'S&amp;S'!$G$63)+AH$247*(1+'S&amp;S'!$G$65)</f>
        <v>0</v>
      </c>
      <c r="AI303" s="66">
        <f>-SUM(O.6!AI$244,O.6!AI$255)*(1+'S&amp;S'!$G$61)+SUM(O.6!AI$245,O.6!AI$256)*IF(O.6!$C$38="Depreciation",(1+'S&amp;S'!$G$61),1)-SUM(O.6!AI$246,O.6!AI$257)*(1+'S&amp;S'!$G$63)+AI$247*(1+'S&amp;S'!$G$65)</f>
        <v>0</v>
      </c>
      <c r="AJ303" s="66">
        <f>-SUM(O.6!AJ$244,O.6!AJ$255)*(1+'S&amp;S'!$G$61)+SUM(O.6!AJ$245,O.6!AJ$256)*IF(O.6!$C$38="Depreciation",(1+'S&amp;S'!$G$61),1)-SUM(O.6!AJ$246,O.6!AJ$257)*(1+'S&amp;S'!$G$63)+AJ$247*(1+'S&amp;S'!$G$65)</f>
        <v>0</v>
      </c>
      <c r="AK303" s="66">
        <f>-SUM(O.6!AK$244,O.6!AK$255)*(1+'S&amp;S'!$G$61)+SUM(O.6!AK$245,O.6!AK$256)*IF(O.6!$C$38="Depreciation",(1+'S&amp;S'!$G$61),1)-SUM(O.6!AK$246,O.6!AK$257)*(1+'S&amp;S'!$G$63)+AK$247*(1+'S&amp;S'!$G$65)</f>
        <v>0</v>
      </c>
      <c r="AL303" s="66">
        <f>-SUM(O.6!AL$244,O.6!AL$255)*(1+'S&amp;S'!$G$61)+SUM(O.6!AL$245,O.6!AL$256)*IF(O.6!$C$38="Depreciation",(1+'S&amp;S'!$G$61),1)-SUM(O.6!AL$246,O.6!AL$257)*(1+'S&amp;S'!$G$63)+AL$247*(1+'S&amp;S'!$G$65)</f>
        <v>0</v>
      </c>
      <c r="AM303" s="66">
        <f>-SUM(O.6!AM$244,O.6!AM$255)*(1+'S&amp;S'!$G$61)+SUM(O.6!AM$245,O.6!AM$256)*IF(O.6!$C$38="Depreciation",(1+'S&amp;S'!$G$61),1)-SUM(O.6!AM$246,O.6!AM$257)*(1+'S&amp;S'!$G$63)+AM$247*(1+'S&amp;S'!$G$65)</f>
        <v>0</v>
      </c>
      <c r="AN303" s="66">
        <f>-SUM(O.6!AN$244,O.6!AN$255)*(1+'S&amp;S'!$G$61)+SUM(O.6!AN$245,O.6!AN$256)*IF(O.6!$C$38="Depreciation",(1+'S&amp;S'!$G$61),1)-SUM(O.6!AN$246,O.6!AN$257)*(1+'S&amp;S'!$G$63)+AN$247*(1+'S&amp;S'!$G$65)</f>
        <v>0</v>
      </c>
      <c r="AO303" s="66">
        <f>-SUM(O.6!AO$244,O.6!AO$255)*(1+'S&amp;S'!$G$61)+SUM(O.6!AO$245,O.6!AO$256)*IF(O.6!$C$38="Depreciation",(1+'S&amp;S'!$G$61),1)-SUM(O.6!AO$246,O.6!AO$257)*(1+'S&amp;S'!$G$63)+AO$247*(1+'S&amp;S'!$G$65)</f>
        <v>0</v>
      </c>
      <c r="AP303" s="66">
        <f>-SUM(O.6!AP$244,O.6!AP$255)*(1+'S&amp;S'!$G$61)+SUM(O.6!AP$245,O.6!AP$256)*IF(O.6!$C$38="Depreciation",(1+'S&amp;S'!$G$61),1)-SUM(O.6!AP$246,O.6!AP$257)*(1+'S&amp;S'!$G$63)+AP$247*(1+'S&amp;S'!$G$65)</f>
        <v>0</v>
      </c>
      <c r="AQ303" s="66">
        <f>-SUM(O.6!AQ$244,O.6!AQ$255)*(1+'S&amp;S'!$G$61)+SUM(O.6!AQ$245,O.6!AQ$256)*IF(O.6!$C$38="Depreciation",(1+'S&amp;S'!$G$61),1)-SUM(O.6!AQ$246,O.6!AQ$257)*(1+'S&amp;S'!$G$63)+AQ$247*(1+'S&amp;S'!$G$65)</f>
        <v>0</v>
      </c>
      <c r="AR303" s="66">
        <f>-SUM(O.6!AR$244,O.6!AR$255)*(1+'S&amp;S'!$G$61)+SUM(O.6!AR$245,O.6!AR$256)*IF(O.6!$C$38="Depreciation",(1+'S&amp;S'!$G$61),1)-SUM(O.6!AR$246,O.6!AR$257)*(1+'S&amp;S'!$G$63)+AR$247*(1+'S&amp;S'!$G$65)</f>
        <v>0</v>
      </c>
      <c r="AS303" s="66">
        <f>-SUM(O.6!AS$244,O.6!AS$255)*(1+'S&amp;S'!$G$61)+SUM(O.6!AS$245,O.6!AS$256)*IF(O.6!$C$38="Depreciation",(1+'S&amp;S'!$G$61),1)-SUM(O.6!AS$246,O.6!AS$257)*(1+'S&amp;S'!$G$63)+AS$247*(1+'S&amp;S'!$G$65)</f>
        <v>0</v>
      </c>
      <c r="AT303" s="66">
        <f>-SUM(O.6!AT$244,O.6!AT$255)*(1+'S&amp;S'!$G$61)+SUM(O.6!AT$245,O.6!AT$256)*IF(O.6!$C$38="Depreciation",(1+'S&amp;S'!$G$61),1)-SUM(O.6!AT$246,O.6!AT$257)*(1+'S&amp;S'!$G$63)+AT$247*(1+'S&amp;S'!$G$65)</f>
        <v>0</v>
      </c>
      <c r="AU303" s="66">
        <f>-SUM(O.6!AU$244,O.6!AU$255)*(1+'S&amp;S'!$G$61)+SUM(O.6!AU$245,O.6!AU$256)*IF(O.6!$C$38="Depreciation",(1+'S&amp;S'!$G$61),1)-SUM(O.6!AU$246,O.6!AU$257)*(1+'S&amp;S'!$G$63)+AU$247*(1+'S&amp;S'!$G$65)</f>
        <v>0</v>
      </c>
      <c r="AV303" s="66">
        <f>-SUM(O.6!AV$244,O.6!AV$255)*(1+'S&amp;S'!$G$61)+SUM(O.6!AV$245,O.6!AV$256)*IF(O.6!$C$38="Depreciation",(1+'S&amp;S'!$G$61),1)-SUM(O.6!AV$246,O.6!AV$257)*(1+'S&amp;S'!$G$63)+AV$247*(1+'S&amp;S'!$G$65)</f>
        <v>0</v>
      </c>
      <c r="AW303" s="66">
        <f>-SUM(O.6!AW$244,O.6!AW$255)*(1+'S&amp;S'!$G$61)+SUM(O.6!AW$245,O.6!AW$256)*IF(O.6!$C$38="Depreciation",(1+'S&amp;S'!$G$61),1)-SUM(O.6!AW$246,O.6!AW$257)*(1+'S&amp;S'!$G$63)+AW$247*(1+'S&amp;S'!$G$65)</f>
        <v>0</v>
      </c>
      <c r="AX303" s="66">
        <f>-SUM(O.6!AX$244,O.6!AX$255)*(1+'S&amp;S'!$G$61)+SUM(O.6!AX$245,O.6!AX$256)*IF(O.6!$C$38="Depreciation",(1+'S&amp;S'!$G$61),1)-SUM(O.6!AX$246,O.6!AX$257)*(1+'S&amp;S'!$G$63)+AX$247*(1+'S&amp;S'!$G$65)</f>
        <v>0</v>
      </c>
      <c r="AY303" s="66">
        <f>-SUM(O.6!AY$244,O.6!AY$255)*(1+'S&amp;S'!$G$61)+SUM(O.6!AY$245,O.6!AY$256)*IF(O.6!$C$38="Depreciation",(1+'S&amp;S'!$G$61),1)-SUM(O.6!AY$246,O.6!AY$257)*(1+'S&amp;S'!$G$63)+AY$247*(1+'S&amp;S'!$G$65)</f>
        <v>0</v>
      </c>
      <c r="AZ303" s="66">
        <f>-SUM(O.6!AZ$244,O.6!AZ$255)*(1+'S&amp;S'!$G$61)+SUM(O.6!AZ$245,O.6!AZ$256)*IF(O.6!$C$38="Depreciation",(1+'S&amp;S'!$G$61),1)-SUM(O.6!AZ$246,O.6!AZ$257)*(1+'S&amp;S'!$G$63)+AZ$247*(1+'S&amp;S'!$G$65)</f>
        <v>0</v>
      </c>
      <c r="BA303" s="66">
        <f>-SUM(O.6!BA$244,O.6!BA$255)*(1+'S&amp;S'!$G$61)+SUM(O.6!BA$245,O.6!BA$256)*IF(O.6!$C$38="Depreciation",(1+'S&amp;S'!$G$61),1)-SUM(O.6!BA$246,O.6!BA$257)*(1+'S&amp;S'!$G$63)+BA$247*(1+'S&amp;S'!$G$65)</f>
        <v>0</v>
      </c>
      <c r="BB303" s="66">
        <f>-SUM(O.6!BB$244,O.6!BB$255)*(1+'S&amp;S'!$G$61)+SUM(O.6!BB$245,O.6!BB$256)*IF(O.6!$C$38="Depreciation",(1+'S&amp;S'!$G$61),1)-SUM(O.6!BB$246,O.6!BB$257)*(1+'S&amp;S'!$G$63)+BB$247*(1+'S&amp;S'!$G$65)</f>
        <v>0</v>
      </c>
      <c r="BC303" s="66">
        <f>-SUM(O.6!BC$244,O.6!BC$255)*(1+'S&amp;S'!$G$61)+SUM(O.6!BC$245,O.6!BC$256)*IF(O.6!$C$38="Depreciation",(1+'S&amp;S'!$G$61),1)-SUM(O.6!BC$246,O.6!BC$257)*(1+'S&amp;S'!$G$63)+BC$247*(1+'S&amp;S'!$G$65)</f>
        <v>0</v>
      </c>
      <c r="BD303" s="66">
        <f>-SUM(O.6!BD$244,O.6!BD$255)*(1+'S&amp;S'!$G$61)+SUM(O.6!BD$245,O.6!BD$256)*IF(O.6!$C$38="Depreciation",(1+'S&amp;S'!$G$61),1)-SUM(O.6!BD$246,O.6!BD$257)*(1+'S&amp;S'!$G$63)+BD$247*(1+'S&amp;S'!$G$65)</f>
        <v>0</v>
      </c>
      <c r="BE303" s="66">
        <f>-SUM(O.6!BE$244,O.6!BE$255)*(1+'S&amp;S'!$G$61)+SUM(O.6!BE$245,O.6!BE$256)*IF(O.6!$C$38="Depreciation",(1+'S&amp;S'!$G$61),1)-SUM(O.6!BE$246,O.6!BE$257)*(1+'S&amp;S'!$G$63)+BE$247*(1+'S&amp;S'!$G$65)</f>
        <v>0</v>
      </c>
      <c r="BF303" s="66">
        <f>-SUM(O.6!BF$244,O.6!BF$255)*(1+'S&amp;S'!$G$61)+SUM(O.6!BF$245,O.6!BF$256)*IF(O.6!$C$38="Depreciation",(1+'S&amp;S'!$G$61),1)-SUM(O.6!BF$246,O.6!BF$257)*(1+'S&amp;S'!$G$63)+BF$247*(1+'S&amp;S'!$G$65)</f>
        <v>0</v>
      </c>
      <c r="BG303" s="66">
        <f>-SUM(O.6!BG$244,O.6!BG$255)*(1+'S&amp;S'!$G$61)+SUM(O.6!BG$245,O.6!BG$256)*IF(O.6!$C$38="Depreciation",(1+'S&amp;S'!$G$61),1)-SUM(O.6!BG$246,O.6!BG$257)*(1+'S&amp;S'!$G$63)+BG$247*(1+'S&amp;S'!$G$65)</f>
        <v>0</v>
      </c>
      <c r="BH303" s="66">
        <f>-SUM(O.6!BH$244,O.6!BH$255)*(1+'S&amp;S'!$G$61)+SUM(O.6!BH$245,O.6!BH$256)*IF(O.6!$C$38="Depreciation",(1+'S&amp;S'!$G$61),1)-SUM(O.6!BH$246,O.6!BH$257)*(1+'S&amp;S'!$G$63)+BH$247*(1+'S&amp;S'!$G$65)</f>
        <v>0</v>
      </c>
      <c r="BI303" s="66">
        <f>-SUM(O.6!BI$244,O.6!BI$255)*(1+'S&amp;S'!$G$61)+SUM(O.6!BI$245,O.6!BI$256)*IF(O.6!$C$38="Depreciation",(1+'S&amp;S'!$G$61),1)-SUM(O.6!BI$246,O.6!BI$257)*(1+'S&amp;S'!$G$63)+BI$247*(1+'S&amp;S'!$G$65)</f>
        <v>0</v>
      </c>
      <c r="BJ303" s="66">
        <f>-SUM(O.6!BJ$244,O.6!BJ$255)*(1+'S&amp;S'!$G$61)+SUM(O.6!BJ$245,O.6!BJ$256)*IF(O.6!$C$38="Depreciation",(1+'S&amp;S'!$G$61),1)-SUM(O.6!BJ$246,O.6!BJ$257)*(1+'S&amp;S'!$G$63)+BJ$247*(1+'S&amp;S'!$G$65)</f>
        <v>0</v>
      </c>
      <c r="BK303" s="66">
        <f>-SUM(O.6!BK$244,O.6!BK$255)*(1+'S&amp;S'!$G$61)+SUM(O.6!BK$245,O.6!BK$256)*IF(O.6!$C$38="Depreciation",(1+'S&amp;S'!$G$61),1)-SUM(O.6!BK$246,O.6!BK$257)*(1+'S&amp;S'!$G$63)+BK$247*(1+'S&amp;S'!$G$65)</f>
        <v>0</v>
      </c>
      <c r="BL303" s="66">
        <f>-SUM(O.6!BL$244,O.6!BL$255)*(1+'S&amp;S'!$G$61)+SUM(O.6!BL$245,O.6!BL$256)*IF(O.6!$C$38="Depreciation",(1+'S&amp;S'!$G$61),1)-SUM(O.6!BL$246,O.6!BL$257)*(1+'S&amp;S'!$G$63)+BL$247*(1+'S&amp;S'!$G$65)</f>
        <v>0</v>
      </c>
      <c r="BM303" s="66">
        <f>-SUM(O.6!BM$244,O.6!BM$255)*(1+'S&amp;S'!$G$61)+SUM(O.6!BM$245,O.6!BM$256)*IF(O.6!$C$38="Depreciation",(1+'S&amp;S'!$G$61),1)-SUM(O.6!BM$246,O.6!BM$257)*(1+'S&amp;S'!$G$63)+BM$247*(1+'S&amp;S'!$G$65)</f>
        <v>0</v>
      </c>
      <c r="BN303" s="66">
        <f>-SUM(O.6!BN$244,O.6!BN$255)*(1+'S&amp;S'!$G$61)+SUM(O.6!BN$245,O.6!BN$256)*IF(O.6!$C$38="Depreciation",(1+'S&amp;S'!$G$61),1)-SUM(O.6!BN$246,O.6!BN$257)*(1+'S&amp;S'!$G$63)+BN$247*(1+'S&amp;S'!$G$65)</f>
        <v>0</v>
      </c>
      <c r="BO303" s="66">
        <f>-SUM(O.6!BO$244,O.6!BO$255)*(1+'S&amp;S'!$G$61)+SUM(O.6!BO$245,O.6!BO$256)*IF(O.6!$C$38="Depreciation",(1+'S&amp;S'!$G$61),1)-SUM(O.6!BO$246,O.6!BO$257)*(1+'S&amp;S'!$G$63)+BO$247*(1+'S&amp;S'!$G$65)</f>
        <v>0</v>
      </c>
      <c r="BP303" s="66">
        <f>-SUM(O.6!BP$244,O.6!BP$255)*(1+'S&amp;S'!$G$61)+SUM(O.6!BP$245,O.6!BP$256)*IF(O.6!$C$38="Depreciation",(1+'S&amp;S'!$G$61),1)-SUM(O.6!BP$246,O.6!BP$257)*(1+'S&amp;S'!$G$63)+BP$247*(1+'S&amp;S'!$G$65)</f>
        <v>0</v>
      </c>
      <c r="BQ303" s="66">
        <f>-SUM(O.6!BQ$244,O.6!BQ$255)*(1+'S&amp;S'!$G$61)+SUM(O.6!BQ$245,O.6!BQ$256)*IF(O.6!$C$38="Depreciation",(1+'S&amp;S'!$G$61),1)-SUM(O.6!BQ$246,O.6!BQ$257)*(1+'S&amp;S'!$G$63)+BQ$247*(1+'S&amp;S'!$G$65)</f>
        <v>0</v>
      </c>
      <c r="BR303" s="66">
        <f>-SUM(O.6!BR$244,O.6!BR$255)*(1+'S&amp;S'!$G$61)+SUM(O.6!BR$245,O.6!BR$256)*IF(O.6!$C$38="Depreciation",(1+'S&amp;S'!$G$61),1)-SUM(O.6!BR$246,O.6!BR$257)*(1+'S&amp;S'!$G$63)+BR$247*(1+'S&amp;S'!$G$65)</f>
        <v>0</v>
      </c>
      <c r="BS303" s="66">
        <f>-SUM(O.6!BS$244,O.6!BS$255)*(1+'S&amp;S'!$G$61)+SUM(O.6!BS$245,O.6!BS$256)*IF(O.6!$C$38="Depreciation",(1+'S&amp;S'!$G$61),1)-SUM(O.6!BS$246,O.6!BS$257)*(1+'S&amp;S'!$G$63)+BS$247*(1+'S&amp;S'!$G$65)</f>
        <v>0</v>
      </c>
      <c r="BT303" s="66">
        <f>-SUM(O.6!BT$244,O.6!BT$255)*(1+'S&amp;S'!$G$61)+SUM(O.6!BT$245,O.6!BT$256)*IF(O.6!$C$38="Depreciation",(1+'S&amp;S'!$G$61),1)-SUM(O.6!BT$246,O.6!BT$257)*(1+'S&amp;S'!$G$63)+BT$247*(1+'S&amp;S'!$G$65)</f>
        <v>0</v>
      </c>
      <c r="BU303" s="66">
        <f>-SUM(O.6!BU$244,O.6!BU$255)*(1+'S&amp;S'!$G$61)+SUM(O.6!BU$245,O.6!BU$256)*IF(O.6!$C$38="Depreciation",(1+'S&amp;S'!$G$61),1)-SUM(O.6!BU$246,O.6!BU$257)*(1+'S&amp;S'!$G$63)+BU$247*(1+'S&amp;S'!$G$65)</f>
        <v>0</v>
      </c>
      <c r="BV303" s="66">
        <f>-SUM(O.6!BV$244,O.6!BV$255)*(1+'S&amp;S'!$G$61)+SUM(O.6!BV$245,O.6!BV$256)*IF(O.6!$C$38="Depreciation",(1+'S&amp;S'!$G$61),1)-SUM(O.6!BV$246,O.6!BV$257)*(1+'S&amp;S'!$G$63)+BV$247*(1+'S&amp;S'!$G$65)</f>
        <v>0</v>
      </c>
      <c r="BW303" s="66">
        <f>-SUM(O.6!BW$244,O.6!BW$255)*(1+'S&amp;S'!$G$61)+SUM(O.6!BW$245,O.6!BW$256)*IF(O.6!$C$38="Depreciation",(1+'S&amp;S'!$G$61),1)-SUM(O.6!BW$246,O.6!BW$257)*(1+'S&amp;S'!$G$63)+BW$247*(1+'S&amp;S'!$G$65)</f>
        <v>0</v>
      </c>
      <c r="BX303" s="66">
        <f>-SUM(O.6!BX$244,O.6!BX$255)*(1+'S&amp;S'!$G$61)+SUM(O.6!BX$245,O.6!BX$256)*IF(O.6!$C$38="Depreciation",(1+'S&amp;S'!$G$61),1)-SUM(O.6!BX$246,O.6!BX$257)*(1+'S&amp;S'!$G$63)+BX$247*(1+'S&amp;S'!$G$65)</f>
        <v>0</v>
      </c>
      <c r="BY303" s="66">
        <f>-SUM(O.6!BY$244,O.6!BY$255)*(1+'S&amp;S'!$G$61)+SUM(O.6!BY$245,O.6!BY$256)*IF(O.6!$C$38="Depreciation",(1+'S&amp;S'!$G$61),1)-SUM(O.6!BY$246,O.6!BY$257)*(1+'S&amp;S'!$G$63)+BY$247*(1+'S&amp;S'!$G$65)</f>
        <v>0</v>
      </c>
      <c r="BZ303" s="66">
        <f>-SUM(O.6!BZ$244,O.6!BZ$255)*(1+'S&amp;S'!$G$61)+SUM(O.6!BZ$245,O.6!BZ$256)*IF(O.6!$C$38="Depreciation",(1+'S&amp;S'!$G$61),1)-SUM(O.6!BZ$246,O.6!BZ$257)*(1+'S&amp;S'!$G$63)+BZ$247*(1+'S&amp;S'!$G$65)</f>
        <v>0</v>
      </c>
      <c r="CA303" s="66">
        <f>-SUM(O.6!CA$244,O.6!CA$255)*(1+'S&amp;S'!$G$61)+SUM(O.6!CA$245,O.6!CA$256)*IF(O.6!$C$38="Depreciation",(1+'S&amp;S'!$G$61),1)-SUM(O.6!CA$246,O.6!CA$257)*(1+'S&amp;S'!$G$63)+CA$247*(1+'S&amp;S'!$G$65)</f>
        <v>0</v>
      </c>
      <c r="CB303" s="66">
        <f>-SUM(O.6!CB$244,O.6!CB$255)*(1+'S&amp;S'!$G$61)+SUM(O.6!CB$245,O.6!CB$256)*IF(O.6!$C$38="Depreciation",(1+'S&amp;S'!$G$61),1)-SUM(O.6!CB$246,O.6!CB$257)*(1+'S&amp;S'!$G$63)+CB$247*(1+'S&amp;S'!$G$65)</f>
        <v>0</v>
      </c>
      <c r="CC303" s="66">
        <f>-SUM(O.6!CC$244,O.6!CC$255)*(1+'S&amp;S'!$G$61)+SUM(O.6!CC$245,O.6!CC$256)*IF(O.6!$C$38="Depreciation",(1+'S&amp;S'!$G$61),1)-SUM(O.6!CC$246,O.6!CC$257)*(1+'S&amp;S'!$G$63)+CC$247*(1+'S&amp;S'!$G$65)</f>
        <v>0</v>
      </c>
      <c r="CD303" s="66">
        <f>-SUM(O.6!CD$244,O.6!CD$255)*(1+'S&amp;S'!$G$61)+SUM(O.6!CD$245,O.6!CD$256)*IF(O.6!$C$38="Depreciation",(1+'S&amp;S'!$G$61),1)-SUM(O.6!CD$246,O.6!CD$257)*(1+'S&amp;S'!$G$63)+CD$247*(1+'S&amp;S'!$G$65)</f>
        <v>0</v>
      </c>
      <c r="CE303" s="66">
        <f>-SUM(O.6!CE$244,O.6!CE$255)*(1+'S&amp;S'!$G$61)+SUM(O.6!CE$245,O.6!CE$256)*IF(O.6!$C$38="Depreciation",(1+'S&amp;S'!$G$61),1)-SUM(O.6!CE$246,O.6!CE$257)*(1+'S&amp;S'!$G$63)+CE$247*(1+'S&amp;S'!$G$65)</f>
        <v>0</v>
      </c>
      <c r="CF303" s="66">
        <f>-SUM(O.6!CF$244,O.6!CF$255)*(1+'S&amp;S'!$G$61)+SUM(O.6!CF$245,O.6!CF$256)*IF(O.6!$C$38="Depreciation",(1+'S&amp;S'!$G$61),1)-SUM(O.6!CF$246,O.6!CF$257)*(1+'S&amp;S'!$G$63)+CF$247*(1+'S&amp;S'!$G$65)</f>
        <v>0</v>
      </c>
      <c r="CG303" s="66">
        <f>-SUM(O.6!CG$244,O.6!CG$255)*(1+'S&amp;S'!$G$61)+SUM(O.6!CG$245,O.6!CG$256)*IF(O.6!$C$38="Depreciation",(1+'S&amp;S'!$G$61),1)-SUM(O.6!CG$246,O.6!CG$257)*(1+'S&amp;S'!$G$63)+CG$247*(1+'S&amp;S'!$G$65)</f>
        <v>0</v>
      </c>
      <c r="CH303" s="66">
        <f>-SUM(O.6!CH$244,O.6!CH$255)*(1+'S&amp;S'!$G$61)+SUM(O.6!CH$245,O.6!CH$256)*IF(O.6!$C$38="Depreciation",(1+'S&amp;S'!$G$61),1)-SUM(O.6!CH$246,O.6!CH$257)*(1+'S&amp;S'!$G$63)+CH$247*(1+'S&amp;S'!$G$65)</f>
        <v>0</v>
      </c>
      <c r="CI303" s="66">
        <f>-SUM(O.6!CI$244,O.6!CI$255)*(1+'S&amp;S'!$G$61)+SUM(O.6!CI$245,O.6!CI$256)*IF(O.6!$C$38="Depreciation",(1+'S&amp;S'!$G$61),1)-SUM(O.6!CI$246,O.6!CI$257)*(1+'S&amp;S'!$G$63)+CI$247*(1+'S&amp;S'!$G$65)</f>
        <v>0</v>
      </c>
      <c r="CJ303" s="66">
        <f>-SUM(O.6!CJ$244,O.6!CJ$255)*(1+'S&amp;S'!$G$61)+SUM(O.6!CJ$245,O.6!CJ$256)*IF(O.6!$C$38="Depreciation",(1+'S&amp;S'!$G$61),1)-SUM(O.6!CJ$246,O.6!CJ$257)*(1+'S&amp;S'!$G$63)+CJ$247*(1+'S&amp;S'!$G$65)</f>
        <v>0</v>
      </c>
      <c r="CK303" s="66">
        <f>-SUM(O.6!CK$244,O.6!CK$255)*(1+'S&amp;S'!$G$61)+SUM(O.6!CK$245,O.6!CK$256)*IF(O.6!$C$38="Depreciation",(1+'S&amp;S'!$G$61),1)-SUM(O.6!CK$246,O.6!CK$257)*(1+'S&amp;S'!$G$63)+CK$247*(1+'S&amp;S'!$G$65)</f>
        <v>0</v>
      </c>
      <c r="CL303" s="66">
        <f>-SUM(O.6!CL$244,O.6!CL$255)*(1+'S&amp;S'!$G$61)+SUM(O.6!CL$245,O.6!CL$256)*IF(O.6!$C$38="Depreciation",(1+'S&amp;S'!$G$61),1)-SUM(O.6!CL$246,O.6!CL$257)*(1+'S&amp;S'!$G$63)+CL$247*(1+'S&amp;S'!$G$65)</f>
        <v>0</v>
      </c>
      <c r="CM303" s="66">
        <f>-SUM(O.6!CM$244,O.6!CM$255)*(1+'S&amp;S'!$G$61)+SUM(O.6!CM$245,O.6!CM$256)*IF(O.6!$C$38="Depreciation",(1+'S&amp;S'!$G$61),1)-SUM(O.6!CM$246,O.6!CM$257)*(1+'S&amp;S'!$G$63)+CM$247*(1+'S&amp;S'!$G$65)</f>
        <v>0</v>
      </c>
      <c r="CN303" s="66">
        <f>-SUM(O.6!CN$244,O.6!CN$255)*(1+'S&amp;S'!$G$61)+SUM(O.6!CN$245,O.6!CN$256)*IF(O.6!$C$38="Depreciation",(1+'S&amp;S'!$G$61),1)-SUM(O.6!CN$246,O.6!CN$257)*(1+'S&amp;S'!$G$63)+CN$247*(1+'S&amp;S'!$G$65)</f>
        <v>0</v>
      </c>
      <c r="CO303" s="66">
        <f>-SUM(O.6!CO$244,O.6!CO$255)*(1+'S&amp;S'!$G$61)+SUM(O.6!CO$245,O.6!CO$256)*IF(O.6!$C$38="Depreciation",(1+'S&amp;S'!$G$61),1)-SUM(O.6!CO$246,O.6!CO$257)*(1+'S&amp;S'!$G$63)+CO$247*(1+'S&amp;S'!$G$65)</f>
        <v>0</v>
      </c>
      <c r="CP303" s="66">
        <f>-SUM(O.6!CP$244,O.6!CP$255)*(1+'S&amp;S'!$G$61)+SUM(O.6!CP$245,O.6!CP$256)*IF(O.6!$C$38="Depreciation",(1+'S&amp;S'!$G$61),1)-SUM(O.6!CP$246,O.6!CP$257)*(1+'S&amp;S'!$G$63)+CP$247*(1+'S&amp;S'!$G$65)</f>
        <v>0</v>
      </c>
      <c r="CQ303" s="66">
        <f>-SUM(O.6!CQ$244,O.6!CQ$255)*(1+'S&amp;S'!$G$61)+SUM(O.6!CQ$245,O.6!CQ$256)*IF(O.6!$C$38="Depreciation",(1+'S&amp;S'!$G$61),1)-SUM(O.6!CQ$246,O.6!CQ$257)*(1+'S&amp;S'!$G$63)+CQ$247*(1+'S&amp;S'!$G$65)</f>
        <v>0</v>
      </c>
      <c r="CR303" s="66">
        <f>-SUM(O.6!CR$244,O.6!CR$255)*(1+'S&amp;S'!$G$61)+SUM(O.6!CR$245,O.6!CR$256)*IF(O.6!$C$38="Depreciation",(1+'S&amp;S'!$G$61),1)-SUM(O.6!CR$246,O.6!CR$257)*(1+'S&amp;S'!$G$63)+CR$247*(1+'S&amp;S'!$G$65)</f>
        <v>0</v>
      </c>
      <c r="CS303" s="66">
        <f>-SUM(O.6!CS$244,O.6!CS$255)*(1+'S&amp;S'!$G$61)+SUM(O.6!CS$245,O.6!CS$256)*IF(O.6!$C$38="Depreciation",(1+'S&amp;S'!$G$61),1)-SUM(O.6!CS$246,O.6!CS$257)*(1+'S&amp;S'!$G$63)+CS$247*(1+'S&amp;S'!$G$65)</f>
        <v>0</v>
      </c>
    </row>
    <row r="304" spans="3:97" hidden="1" x14ac:dyDescent="0.35">
      <c r="E304" s="524"/>
      <c r="F304" s="524"/>
      <c r="G304" s="131"/>
      <c r="H304" s="131"/>
      <c r="I304" s="131"/>
      <c r="J304" s="131"/>
      <c r="K304" s="131"/>
      <c r="L304" s="131"/>
      <c r="M304" s="131"/>
      <c r="N304" s="131"/>
      <c r="O304" s="131"/>
      <c r="P304" s="131"/>
      <c r="Q304" s="131"/>
      <c r="R304" s="131"/>
      <c r="S304" s="131"/>
      <c r="T304" s="131"/>
      <c r="U304" s="131"/>
      <c r="V304" s="131"/>
      <c r="W304" s="131"/>
      <c r="X304" s="131"/>
      <c r="Y304" s="131"/>
      <c r="Z304" s="131"/>
      <c r="AA304" s="131"/>
      <c r="AB304" s="131"/>
      <c r="AC304" s="131"/>
      <c r="AD304" s="131"/>
      <c r="AE304" s="131"/>
      <c r="AF304" s="131"/>
      <c r="AG304" s="131"/>
      <c r="AH304" s="131"/>
      <c r="AI304" s="131"/>
      <c r="AJ304" s="131"/>
      <c r="AK304" s="131"/>
      <c r="AL304" s="131"/>
      <c r="AM304" s="131"/>
      <c r="AN304" s="131"/>
      <c r="AO304" s="131"/>
      <c r="AP304" s="131"/>
      <c r="AQ304" s="131"/>
      <c r="AR304" s="131"/>
      <c r="AS304" s="131"/>
      <c r="AT304" s="131"/>
      <c r="AU304" s="131"/>
      <c r="AV304" s="131"/>
      <c r="AW304" s="131"/>
      <c r="AX304" s="131"/>
      <c r="AY304" s="131"/>
      <c r="AZ304" s="131"/>
      <c r="BA304" s="131"/>
      <c r="BB304" s="131"/>
      <c r="BC304" s="131"/>
      <c r="BD304" s="131"/>
      <c r="BE304" s="131"/>
      <c r="BF304" s="131"/>
      <c r="BG304" s="131"/>
      <c r="BH304" s="131"/>
      <c r="BI304" s="131"/>
      <c r="BJ304" s="131"/>
      <c r="BK304" s="131"/>
      <c r="BL304" s="131"/>
      <c r="BM304" s="131"/>
      <c r="BN304" s="131"/>
      <c r="BO304" s="131"/>
      <c r="BP304" s="131"/>
      <c r="BQ304" s="131"/>
      <c r="BR304" s="131"/>
      <c r="BS304" s="131"/>
      <c r="BT304" s="131"/>
      <c r="BU304" s="131"/>
      <c r="BV304" s="131"/>
      <c r="BW304" s="131"/>
      <c r="BX304" s="131"/>
      <c r="BY304" s="131"/>
      <c r="BZ304" s="131"/>
      <c r="CA304" s="131"/>
      <c r="CB304" s="131"/>
      <c r="CC304" s="131"/>
      <c r="CD304" s="131"/>
      <c r="CE304" s="131"/>
      <c r="CF304" s="131"/>
      <c r="CG304" s="131"/>
      <c r="CH304" s="131"/>
      <c r="CI304" s="131"/>
      <c r="CJ304" s="131"/>
      <c r="CK304" s="131"/>
      <c r="CL304" s="131"/>
      <c r="CM304" s="131"/>
      <c r="CN304" s="131"/>
      <c r="CO304" s="131"/>
      <c r="CP304" s="131"/>
      <c r="CQ304" s="131"/>
      <c r="CR304" s="131"/>
      <c r="CS304" s="131"/>
    </row>
    <row r="305" spans="3:97" hidden="1" x14ac:dyDescent="0.35">
      <c r="C305" s="118" t="s">
        <v>29</v>
      </c>
      <c r="E305" s="524"/>
      <c r="F305" s="524"/>
      <c r="G305" s="131"/>
      <c r="H305" s="131"/>
      <c r="I305" s="131"/>
      <c r="J305" s="131"/>
      <c r="K305" s="131"/>
      <c r="L305" s="131"/>
      <c r="M305" s="131"/>
      <c r="N305" s="131"/>
      <c r="O305" s="131"/>
      <c r="P305" s="131"/>
      <c r="Q305" s="131"/>
      <c r="R305" s="131"/>
      <c r="S305" s="131"/>
      <c r="T305" s="131"/>
      <c r="U305" s="131"/>
      <c r="V305" s="131"/>
      <c r="W305" s="131"/>
      <c r="X305" s="131"/>
      <c r="Y305" s="131"/>
      <c r="Z305" s="131"/>
      <c r="AA305" s="131"/>
      <c r="AB305" s="131"/>
      <c r="AC305" s="131"/>
      <c r="AD305" s="131"/>
      <c r="AE305" s="131"/>
      <c r="AF305" s="131"/>
      <c r="AG305" s="131"/>
      <c r="AH305" s="131"/>
      <c r="AI305" s="131"/>
      <c r="AJ305" s="131"/>
      <c r="AK305" s="131"/>
      <c r="AL305" s="131"/>
      <c r="AM305" s="131"/>
      <c r="AN305" s="131"/>
      <c r="AO305" s="131"/>
      <c r="AP305" s="131"/>
      <c r="AQ305" s="131"/>
      <c r="AR305" s="131"/>
      <c r="AS305" s="131"/>
      <c r="AT305" s="131"/>
      <c r="AU305" s="131"/>
      <c r="AV305" s="131"/>
      <c r="AW305" s="131"/>
      <c r="AX305" s="131"/>
      <c r="AY305" s="131"/>
      <c r="AZ305" s="131"/>
      <c r="BA305" s="131"/>
      <c r="BB305" s="131"/>
      <c r="BC305" s="131"/>
      <c r="BD305" s="131"/>
      <c r="BE305" s="131"/>
      <c r="BF305" s="131"/>
      <c r="BG305" s="131"/>
      <c r="BH305" s="131"/>
      <c r="BI305" s="131"/>
      <c r="BJ305" s="131"/>
      <c r="BK305" s="131"/>
      <c r="BL305" s="131"/>
      <c r="BM305" s="131"/>
      <c r="BN305" s="131"/>
      <c r="BO305" s="131"/>
      <c r="BP305" s="131"/>
      <c r="BQ305" s="131"/>
      <c r="BR305" s="131"/>
      <c r="BS305" s="131"/>
      <c r="BT305" s="131"/>
      <c r="BU305" s="131"/>
      <c r="BV305" s="131"/>
      <c r="BW305" s="131"/>
      <c r="BX305" s="131"/>
      <c r="BY305" s="131"/>
      <c r="BZ305" s="131"/>
      <c r="CA305" s="131"/>
      <c r="CB305" s="131"/>
      <c r="CC305" s="131"/>
      <c r="CD305" s="131"/>
      <c r="CE305" s="131"/>
      <c r="CF305" s="131"/>
      <c r="CG305" s="131"/>
      <c r="CH305" s="131"/>
      <c r="CI305" s="131"/>
      <c r="CJ305" s="131"/>
      <c r="CK305" s="131"/>
      <c r="CL305" s="131"/>
      <c r="CM305" s="131"/>
      <c r="CN305" s="131"/>
      <c r="CO305" s="131"/>
      <c r="CP305" s="131"/>
      <c r="CQ305" s="131"/>
      <c r="CR305" s="131"/>
      <c r="CS305" s="131"/>
    </row>
    <row r="306" spans="3:97" hidden="1" x14ac:dyDescent="0.35">
      <c r="C306" s="94" t="s">
        <v>160</v>
      </c>
      <c r="E306" s="505">
        <f>G306+NPV(G.Asm!$F$76,H306:INDEX(H306:CS306,RP))</f>
        <v>0</v>
      </c>
      <c r="F306" s="505">
        <f>SUMIF($G$4:$CS$4,"&lt;="&amp;RP,G306:CS306)</f>
        <v>0</v>
      </c>
      <c r="G306" s="66">
        <f>-SUM(O.6!G$244,O.6!G$255)*(1+'S&amp;S'!$E164)+SUM(O.6!G$245,O.6!G$256)*IF(O.6!$C$38="Depreciation",(1+'S&amp;S'!$E164),1)-SUM(O.6!G$246,O.6!G$257)*(1+'S&amp;S'!$E$166)+G$247*(1+'S&amp;S'!$E$212)</f>
        <v>0</v>
      </c>
      <c r="H306" s="66">
        <f>-SUM(O.6!H$244,O.6!H$255)*(1+'S&amp;S'!$E164)+SUM(O.6!H$245,O.6!H$256)*IF(O.6!$C$38="Depreciation",(1+'S&amp;S'!$E164),1)-SUM(O.6!H$246,O.6!H$257)*(1+'S&amp;S'!$E$166)+H$247*(1+'S&amp;S'!$E$212)</f>
        <v>0</v>
      </c>
      <c r="I306" s="66">
        <f>-SUM(O.6!I$244,O.6!I$255)*(1+'S&amp;S'!$E164)+SUM(O.6!I$245,O.6!I$256)*IF(O.6!$C$38="Depreciation",(1+'S&amp;S'!$E164),1)-SUM(O.6!I$246,O.6!I$257)*(1+'S&amp;S'!$E$166)+I$247*(1+'S&amp;S'!$E$212)</f>
        <v>0</v>
      </c>
      <c r="J306" s="66">
        <f>-SUM(O.6!J$244,O.6!J$255)*(1+'S&amp;S'!$E164)+SUM(O.6!J$245,O.6!J$256)*IF(O.6!$C$38="Depreciation",(1+'S&amp;S'!$E164),1)-SUM(O.6!J$246,O.6!J$257)*(1+'S&amp;S'!$E$166)+J$247*(1+'S&amp;S'!$E$212)</f>
        <v>0</v>
      </c>
      <c r="K306" s="66">
        <f>-SUM(O.6!K$244,O.6!K$255)*(1+'S&amp;S'!$E164)+SUM(O.6!K$245,O.6!K$256)*IF(O.6!$C$38="Depreciation",(1+'S&amp;S'!$E164),1)-SUM(O.6!K$246,O.6!K$257)*(1+'S&amp;S'!$E$166)+K$247*(1+'S&amp;S'!$E$212)</f>
        <v>0</v>
      </c>
      <c r="L306" s="66">
        <f>-SUM(O.6!L$244,O.6!L$255)*(1+'S&amp;S'!$E164)+SUM(O.6!L$245,O.6!L$256)*IF(O.6!$C$38="Depreciation",(1+'S&amp;S'!$E164),1)-SUM(O.6!L$246,O.6!L$257)*(1+'S&amp;S'!$E$166)+L$247*(1+'S&amp;S'!$E$212)</f>
        <v>0</v>
      </c>
      <c r="M306" s="66">
        <f>-SUM(O.6!M$244,O.6!M$255)*(1+'S&amp;S'!$E164)+SUM(O.6!M$245,O.6!M$256)*IF(O.6!$C$38="Depreciation",(1+'S&amp;S'!$E164),1)-SUM(O.6!M$246,O.6!M$257)*(1+'S&amp;S'!$E$166)+M$247*(1+'S&amp;S'!$E$212)</f>
        <v>0</v>
      </c>
      <c r="N306" s="66">
        <f>-SUM(O.6!N$244,O.6!N$255)*(1+'S&amp;S'!$E164)+SUM(O.6!N$245,O.6!N$256)*IF(O.6!$C$38="Depreciation",(1+'S&amp;S'!$E164),1)-SUM(O.6!N$246,O.6!N$257)*(1+'S&amp;S'!$E$166)+N$247*(1+'S&amp;S'!$E$212)</f>
        <v>0</v>
      </c>
      <c r="O306" s="66">
        <f>-SUM(O.6!O$244,O.6!O$255)*(1+'S&amp;S'!$E164)+SUM(O.6!O$245,O.6!O$256)*IF(O.6!$C$38="Depreciation",(1+'S&amp;S'!$E164),1)-SUM(O.6!O$246,O.6!O$257)*(1+'S&amp;S'!$E$166)+O$247*(1+'S&amp;S'!$E$212)</f>
        <v>0</v>
      </c>
      <c r="P306" s="66">
        <f>-SUM(O.6!P$244,O.6!P$255)*(1+'S&amp;S'!$E164)+SUM(O.6!P$245,O.6!P$256)*IF(O.6!$C$38="Depreciation",(1+'S&amp;S'!$E164),1)-SUM(O.6!P$246,O.6!P$257)*(1+'S&amp;S'!$E$166)+P$247*(1+'S&amp;S'!$E$212)</f>
        <v>0</v>
      </c>
      <c r="Q306" s="66">
        <f>-SUM(O.6!Q$244,O.6!Q$255)*(1+'S&amp;S'!$E164)+SUM(O.6!Q$245,O.6!Q$256)*IF(O.6!$C$38="Depreciation",(1+'S&amp;S'!$E164),1)-SUM(O.6!Q$246,O.6!Q$257)*(1+'S&amp;S'!$E$166)+Q$247*(1+'S&amp;S'!$E$212)</f>
        <v>0</v>
      </c>
      <c r="R306" s="66">
        <f>-SUM(O.6!R$244,O.6!R$255)*(1+'S&amp;S'!$E164)+SUM(O.6!R$245,O.6!R$256)*IF(O.6!$C$38="Depreciation",(1+'S&amp;S'!$E164),1)-SUM(O.6!R$246,O.6!R$257)*(1+'S&amp;S'!$E$166)+R$247*(1+'S&amp;S'!$E$212)</f>
        <v>0</v>
      </c>
      <c r="S306" s="66">
        <f>-SUM(O.6!S$244,O.6!S$255)*(1+'S&amp;S'!$E164)+SUM(O.6!S$245,O.6!S$256)*IF(O.6!$C$38="Depreciation",(1+'S&amp;S'!$E164),1)-SUM(O.6!S$246,O.6!S$257)*(1+'S&amp;S'!$E$166)+S$247*(1+'S&amp;S'!$E$212)</f>
        <v>0</v>
      </c>
      <c r="T306" s="66">
        <f>-SUM(O.6!T$244,O.6!T$255)*(1+'S&amp;S'!$E164)+SUM(O.6!T$245,O.6!T$256)*IF(O.6!$C$38="Depreciation",(1+'S&amp;S'!$E164),1)-SUM(O.6!T$246,O.6!T$257)*(1+'S&amp;S'!$E$166)+T$247*(1+'S&amp;S'!$E$212)</f>
        <v>0</v>
      </c>
      <c r="U306" s="66">
        <f>-SUM(O.6!U$244,O.6!U$255)*(1+'S&amp;S'!$E164)+SUM(O.6!U$245,O.6!U$256)*IF(O.6!$C$38="Depreciation",(1+'S&amp;S'!$E164),1)-SUM(O.6!U$246,O.6!U$257)*(1+'S&amp;S'!$E$166)+U$247*(1+'S&amp;S'!$E$212)</f>
        <v>0</v>
      </c>
      <c r="V306" s="66">
        <f>-SUM(O.6!V$244,O.6!V$255)*(1+'S&amp;S'!$E164)+SUM(O.6!V$245,O.6!V$256)*IF(O.6!$C$38="Depreciation",(1+'S&amp;S'!$E164),1)-SUM(O.6!V$246,O.6!V$257)*(1+'S&amp;S'!$E$166)+V$247*(1+'S&amp;S'!$E$212)</f>
        <v>0</v>
      </c>
      <c r="W306" s="66">
        <f>-SUM(O.6!W$244,O.6!W$255)*(1+'S&amp;S'!$E164)+SUM(O.6!W$245,O.6!W$256)*IF(O.6!$C$38="Depreciation",(1+'S&amp;S'!$E164),1)-SUM(O.6!W$246,O.6!W$257)*(1+'S&amp;S'!$E$166)+W$247*(1+'S&amp;S'!$E$212)</f>
        <v>0</v>
      </c>
      <c r="X306" s="66">
        <f>-SUM(O.6!X$244,O.6!X$255)*(1+'S&amp;S'!$E164)+SUM(O.6!X$245,O.6!X$256)*IF(O.6!$C$38="Depreciation",(1+'S&amp;S'!$E164),1)-SUM(O.6!X$246,O.6!X$257)*(1+'S&amp;S'!$E$166)+X$247*(1+'S&amp;S'!$E$212)</f>
        <v>0</v>
      </c>
      <c r="Y306" s="66">
        <f>-SUM(O.6!Y$244,O.6!Y$255)*(1+'S&amp;S'!$E164)+SUM(O.6!Y$245,O.6!Y$256)*IF(O.6!$C$38="Depreciation",(1+'S&amp;S'!$E164),1)-SUM(O.6!Y$246,O.6!Y$257)*(1+'S&amp;S'!$E$166)+Y$247*(1+'S&amp;S'!$E$212)</f>
        <v>0</v>
      </c>
      <c r="Z306" s="66">
        <f>-SUM(O.6!Z$244,O.6!Z$255)*(1+'S&amp;S'!$E164)+SUM(O.6!Z$245,O.6!Z$256)*IF(O.6!$C$38="Depreciation",(1+'S&amp;S'!$E164),1)-SUM(O.6!Z$246,O.6!Z$257)*(1+'S&amp;S'!$E$166)+Z$247*(1+'S&amp;S'!$E$212)</f>
        <v>0</v>
      </c>
      <c r="AA306" s="66">
        <f>-SUM(O.6!AA$244,O.6!AA$255)*(1+'S&amp;S'!$E164)+SUM(O.6!AA$245,O.6!AA$256)*IF(O.6!$C$38="Depreciation",(1+'S&amp;S'!$E164),1)-SUM(O.6!AA$246,O.6!AA$257)*(1+'S&amp;S'!$E$166)+AA$247*(1+'S&amp;S'!$E$212)</f>
        <v>0</v>
      </c>
      <c r="AB306" s="66">
        <f>-SUM(O.6!AB$244,O.6!AB$255)*(1+'S&amp;S'!$E164)+SUM(O.6!AB$245,O.6!AB$256)*IF(O.6!$C$38="Depreciation",(1+'S&amp;S'!$E164),1)-SUM(O.6!AB$246,O.6!AB$257)*(1+'S&amp;S'!$E$166)+AB$247*(1+'S&amp;S'!$E$212)</f>
        <v>0</v>
      </c>
      <c r="AC306" s="66">
        <f>-SUM(O.6!AC$244,O.6!AC$255)*(1+'S&amp;S'!$E164)+SUM(O.6!AC$245,O.6!AC$256)*IF(O.6!$C$38="Depreciation",(1+'S&amp;S'!$E164),1)-SUM(O.6!AC$246,O.6!AC$257)*(1+'S&amp;S'!$E$166)+AC$247*(1+'S&amp;S'!$E$212)</f>
        <v>0</v>
      </c>
      <c r="AD306" s="66">
        <f>-SUM(O.6!AD$244,O.6!AD$255)*(1+'S&amp;S'!$E164)+SUM(O.6!AD$245,O.6!AD$256)*IF(O.6!$C$38="Depreciation",(1+'S&amp;S'!$E164),1)-SUM(O.6!AD$246,O.6!AD$257)*(1+'S&amp;S'!$E$166)+AD$247*(1+'S&amp;S'!$E$212)</f>
        <v>0</v>
      </c>
      <c r="AE306" s="66">
        <f>-SUM(O.6!AE$244,O.6!AE$255)*(1+'S&amp;S'!$E164)+SUM(O.6!AE$245,O.6!AE$256)*IF(O.6!$C$38="Depreciation",(1+'S&amp;S'!$E164),1)-SUM(O.6!AE$246,O.6!AE$257)*(1+'S&amp;S'!$E$166)+AE$247*(1+'S&amp;S'!$E$212)</f>
        <v>0</v>
      </c>
      <c r="AF306" s="66">
        <f>-SUM(O.6!AF$244,O.6!AF$255)*(1+'S&amp;S'!$E164)+SUM(O.6!AF$245,O.6!AF$256)*IF(O.6!$C$38="Depreciation",(1+'S&amp;S'!$E164),1)-SUM(O.6!AF$246,O.6!AF$257)*(1+'S&amp;S'!$E$166)+AF$247*(1+'S&amp;S'!$E$212)</f>
        <v>0</v>
      </c>
      <c r="AG306" s="66">
        <f>-SUM(O.6!AG$244,O.6!AG$255)*(1+'S&amp;S'!$E164)+SUM(O.6!AG$245,O.6!AG$256)*IF(O.6!$C$38="Depreciation",(1+'S&amp;S'!$E164),1)-SUM(O.6!AG$246,O.6!AG$257)*(1+'S&amp;S'!$E$166)+AG$247*(1+'S&amp;S'!$E$212)</f>
        <v>0</v>
      </c>
      <c r="AH306" s="66">
        <f>-SUM(O.6!AH$244,O.6!AH$255)*(1+'S&amp;S'!$E164)+SUM(O.6!AH$245,O.6!AH$256)*IF(O.6!$C$38="Depreciation",(1+'S&amp;S'!$E164),1)-SUM(O.6!AH$246,O.6!AH$257)*(1+'S&amp;S'!$E$166)+AH$247*(1+'S&amp;S'!$E$212)</f>
        <v>0</v>
      </c>
      <c r="AI306" s="66">
        <f>-SUM(O.6!AI$244,O.6!AI$255)*(1+'S&amp;S'!$E164)+SUM(O.6!AI$245,O.6!AI$256)*IF(O.6!$C$38="Depreciation",(1+'S&amp;S'!$E164),1)-SUM(O.6!AI$246,O.6!AI$257)*(1+'S&amp;S'!$E$166)+AI$247*(1+'S&amp;S'!$E$212)</f>
        <v>0</v>
      </c>
      <c r="AJ306" s="66">
        <f>-SUM(O.6!AJ$244,O.6!AJ$255)*(1+'S&amp;S'!$E164)+SUM(O.6!AJ$245,O.6!AJ$256)*IF(O.6!$C$38="Depreciation",(1+'S&amp;S'!$E164),1)-SUM(O.6!AJ$246,O.6!AJ$257)*(1+'S&amp;S'!$E$166)+AJ$247*(1+'S&amp;S'!$E$212)</f>
        <v>0</v>
      </c>
      <c r="AK306" s="66">
        <f>-SUM(O.6!AK$244,O.6!AK$255)*(1+'S&amp;S'!$E164)+SUM(O.6!AK$245,O.6!AK$256)*IF(O.6!$C$38="Depreciation",(1+'S&amp;S'!$E164),1)-SUM(O.6!AK$246,O.6!AK$257)*(1+'S&amp;S'!$E$166)+AK$247*(1+'S&amp;S'!$E$212)</f>
        <v>0</v>
      </c>
      <c r="AL306" s="66">
        <f>-SUM(O.6!AL$244,O.6!AL$255)*(1+'S&amp;S'!$E164)+SUM(O.6!AL$245,O.6!AL$256)*IF(O.6!$C$38="Depreciation",(1+'S&amp;S'!$E164),1)-SUM(O.6!AL$246,O.6!AL$257)*(1+'S&amp;S'!$E$166)+AL$247*(1+'S&amp;S'!$E$212)</f>
        <v>0</v>
      </c>
      <c r="AM306" s="66">
        <f>-SUM(O.6!AM$244,O.6!AM$255)*(1+'S&amp;S'!$E164)+SUM(O.6!AM$245,O.6!AM$256)*IF(O.6!$C$38="Depreciation",(1+'S&amp;S'!$E164),1)-SUM(O.6!AM$246,O.6!AM$257)*(1+'S&amp;S'!$E$166)+AM$247*(1+'S&amp;S'!$E$212)</f>
        <v>0</v>
      </c>
      <c r="AN306" s="66">
        <f>-SUM(O.6!AN$244,O.6!AN$255)*(1+'S&amp;S'!$E164)+SUM(O.6!AN$245,O.6!AN$256)*IF(O.6!$C$38="Depreciation",(1+'S&amp;S'!$E164),1)-SUM(O.6!AN$246,O.6!AN$257)*(1+'S&amp;S'!$E$166)+AN$247*(1+'S&amp;S'!$E$212)</f>
        <v>0</v>
      </c>
      <c r="AO306" s="66">
        <f>-SUM(O.6!AO$244,O.6!AO$255)*(1+'S&amp;S'!$E164)+SUM(O.6!AO$245,O.6!AO$256)*IF(O.6!$C$38="Depreciation",(1+'S&amp;S'!$E164),1)-SUM(O.6!AO$246,O.6!AO$257)*(1+'S&amp;S'!$E$166)+AO$247*(1+'S&amp;S'!$E$212)</f>
        <v>0</v>
      </c>
      <c r="AP306" s="66">
        <f>-SUM(O.6!AP$244,O.6!AP$255)*(1+'S&amp;S'!$E164)+SUM(O.6!AP$245,O.6!AP$256)*IF(O.6!$C$38="Depreciation",(1+'S&amp;S'!$E164),1)-SUM(O.6!AP$246,O.6!AP$257)*(1+'S&amp;S'!$E$166)+AP$247*(1+'S&amp;S'!$E$212)</f>
        <v>0</v>
      </c>
      <c r="AQ306" s="66">
        <f>-SUM(O.6!AQ$244,O.6!AQ$255)*(1+'S&amp;S'!$E164)+SUM(O.6!AQ$245,O.6!AQ$256)*IF(O.6!$C$38="Depreciation",(1+'S&amp;S'!$E164),1)-SUM(O.6!AQ$246,O.6!AQ$257)*(1+'S&amp;S'!$E$166)+AQ$247*(1+'S&amp;S'!$E$212)</f>
        <v>0</v>
      </c>
      <c r="AR306" s="66">
        <f>-SUM(O.6!AR$244,O.6!AR$255)*(1+'S&amp;S'!$E164)+SUM(O.6!AR$245,O.6!AR$256)*IF(O.6!$C$38="Depreciation",(1+'S&amp;S'!$E164),1)-SUM(O.6!AR$246,O.6!AR$257)*(1+'S&amp;S'!$E$166)+AR$247*(1+'S&amp;S'!$E$212)</f>
        <v>0</v>
      </c>
      <c r="AS306" s="66">
        <f>-SUM(O.6!AS$244,O.6!AS$255)*(1+'S&amp;S'!$E164)+SUM(O.6!AS$245,O.6!AS$256)*IF(O.6!$C$38="Depreciation",(1+'S&amp;S'!$E164),1)-SUM(O.6!AS$246,O.6!AS$257)*(1+'S&amp;S'!$E$166)+AS$247*(1+'S&amp;S'!$E$212)</f>
        <v>0</v>
      </c>
      <c r="AT306" s="66">
        <f>-SUM(O.6!AT$244,O.6!AT$255)*(1+'S&amp;S'!$E164)+SUM(O.6!AT$245,O.6!AT$256)*IF(O.6!$C$38="Depreciation",(1+'S&amp;S'!$E164),1)-SUM(O.6!AT$246,O.6!AT$257)*(1+'S&amp;S'!$E$166)+AT$247*(1+'S&amp;S'!$E$212)</f>
        <v>0</v>
      </c>
      <c r="AU306" s="66">
        <f>-SUM(O.6!AU$244,O.6!AU$255)*(1+'S&amp;S'!$E164)+SUM(O.6!AU$245,O.6!AU$256)*IF(O.6!$C$38="Depreciation",(1+'S&amp;S'!$E164),1)-SUM(O.6!AU$246,O.6!AU$257)*(1+'S&amp;S'!$E$166)+AU$247*(1+'S&amp;S'!$E$212)</f>
        <v>0</v>
      </c>
      <c r="AV306" s="66">
        <f>-SUM(O.6!AV$244,O.6!AV$255)*(1+'S&amp;S'!$E164)+SUM(O.6!AV$245,O.6!AV$256)*IF(O.6!$C$38="Depreciation",(1+'S&amp;S'!$E164),1)-SUM(O.6!AV$246,O.6!AV$257)*(1+'S&amp;S'!$E$166)+AV$247*(1+'S&amp;S'!$E$212)</f>
        <v>0</v>
      </c>
      <c r="AW306" s="66">
        <f>-SUM(O.6!AW$244,O.6!AW$255)*(1+'S&amp;S'!$E164)+SUM(O.6!AW$245,O.6!AW$256)*IF(O.6!$C$38="Depreciation",(1+'S&amp;S'!$E164),1)-SUM(O.6!AW$246,O.6!AW$257)*(1+'S&amp;S'!$E$166)+AW$247*(1+'S&amp;S'!$E$212)</f>
        <v>0</v>
      </c>
      <c r="AX306" s="66">
        <f>-SUM(O.6!AX$244,O.6!AX$255)*(1+'S&amp;S'!$E164)+SUM(O.6!AX$245,O.6!AX$256)*IF(O.6!$C$38="Depreciation",(1+'S&amp;S'!$E164),1)-SUM(O.6!AX$246,O.6!AX$257)*(1+'S&amp;S'!$E$166)+AX$247*(1+'S&amp;S'!$E$212)</f>
        <v>0</v>
      </c>
      <c r="AY306" s="66">
        <f>-SUM(O.6!AY$244,O.6!AY$255)*(1+'S&amp;S'!$E164)+SUM(O.6!AY$245,O.6!AY$256)*IF(O.6!$C$38="Depreciation",(1+'S&amp;S'!$E164),1)-SUM(O.6!AY$246,O.6!AY$257)*(1+'S&amp;S'!$E$166)+AY$247*(1+'S&amp;S'!$E$212)</f>
        <v>0</v>
      </c>
      <c r="AZ306" s="66">
        <f>-SUM(O.6!AZ$244,O.6!AZ$255)*(1+'S&amp;S'!$E164)+SUM(O.6!AZ$245,O.6!AZ$256)*IF(O.6!$C$38="Depreciation",(1+'S&amp;S'!$E164),1)-SUM(O.6!AZ$246,O.6!AZ$257)*(1+'S&amp;S'!$E$166)+AZ$247*(1+'S&amp;S'!$E$212)</f>
        <v>0</v>
      </c>
      <c r="BA306" s="66">
        <f>-SUM(O.6!BA$244,O.6!BA$255)*(1+'S&amp;S'!$E164)+SUM(O.6!BA$245,O.6!BA$256)*IF(O.6!$C$38="Depreciation",(1+'S&amp;S'!$E164),1)-SUM(O.6!BA$246,O.6!BA$257)*(1+'S&amp;S'!$E$166)+BA$247*(1+'S&amp;S'!$E$212)</f>
        <v>0</v>
      </c>
      <c r="BB306" s="66">
        <f>-SUM(O.6!BB$244,O.6!BB$255)*(1+'S&amp;S'!$E164)+SUM(O.6!BB$245,O.6!BB$256)*IF(O.6!$C$38="Depreciation",(1+'S&amp;S'!$E164),1)-SUM(O.6!BB$246,O.6!BB$257)*(1+'S&amp;S'!$E$166)+BB$247*(1+'S&amp;S'!$E$212)</f>
        <v>0</v>
      </c>
      <c r="BC306" s="66">
        <f>-SUM(O.6!BC$244,O.6!BC$255)*(1+'S&amp;S'!$E164)+SUM(O.6!BC$245,O.6!BC$256)*IF(O.6!$C$38="Depreciation",(1+'S&amp;S'!$E164),1)-SUM(O.6!BC$246,O.6!BC$257)*(1+'S&amp;S'!$E$166)+BC$247*(1+'S&amp;S'!$E$212)</f>
        <v>0</v>
      </c>
      <c r="BD306" s="66">
        <f>-SUM(O.6!BD$244,O.6!BD$255)*(1+'S&amp;S'!$E164)+SUM(O.6!BD$245,O.6!BD$256)*IF(O.6!$C$38="Depreciation",(1+'S&amp;S'!$E164),1)-SUM(O.6!BD$246,O.6!BD$257)*(1+'S&amp;S'!$E$166)+BD$247*(1+'S&amp;S'!$E$212)</f>
        <v>0</v>
      </c>
      <c r="BE306" s="66">
        <f>-SUM(O.6!BE$244,O.6!BE$255)*(1+'S&amp;S'!$E164)+SUM(O.6!BE$245,O.6!BE$256)*IF(O.6!$C$38="Depreciation",(1+'S&amp;S'!$E164),1)-SUM(O.6!BE$246,O.6!BE$257)*(1+'S&amp;S'!$E$166)+BE$247*(1+'S&amp;S'!$E$212)</f>
        <v>0</v>
      </c>
      <c r="BF306" s="66">
        <f>-SUM(O.6!BF$244,O.6!BF$255)*(1+'S&amp;S'!$E164)+SUM(O.6!BF$245,O.6!BF$256)*IF(O.6!$C$38="Depreciation",(1+'S&amp;S'!$E164),1)-SUM(O.6!BF$246,O.6!BF$257)*(1+'S&amp;S'!$E$166)+BF$247*(1+'S&amp;S'!$E$212)</f>
        <v>0</v>
      </c>
      <c r="BG306" s="66">
        <f>-SUM(O.6!BG$244,O.6!BG$255)*(1+'S&amp;S'!$E164)+SUM(O.6!BG$245,O.6!BG$256)*IF(O.6!$C$38="Depreciation",(1+'S&amp;S'!$E164),1)-SUM(O.6!BG$246,O.6!BG$257)*(1+'S&amp;S'!$E$166)+BG$247*(1+'S&amp;S'!$E$212)</f>
        <v>0</v>
      </c>
      <c r="BH306" s="66">
        <f>-SUM(O.6!BH$244,O.6!BH$255)*(1+'S&amp;S'!$E164)+SUM(O.6!BH$245,O.6!BH$256)*IF(O.6!$C$38="Depreciation",(1+'S&amp;S'!$E164),1)-SUM(O.6!BH$246,O.6!BH$257)*(1+'S&amp;S'!$E$166)+BH$247*(1+'S&amp;S'!$E$212)</f>
        <v>0</v>
      </c>
      <c r="BI306" s="66">
        <f>-SUM(O.6!BI$244,O.6!BI$255)*(1+'S&amp;S'!$E164)+SUM(O.6!BI$245,O.6!BI$256)*IF(O.6!$C$38="Depreciation",(1+'S&amp;S'!$E164),1)-SUM(O.6!BI$246,O.6!BI$257)*(1+'S&amp;S'!$E$166)+BI$247*(1+'S&amp;S'!$E$212)</f>
        <v>0</v>
      </c>
      <c r="BJ306" s="66">
        <f>-SUM(O.6!BJ$244,O.6!BJ$255)*(1+'S&amp;S'!$E164)+SUM(O.6!BJ$245,O.6!BJ$256)*IF(O.6!$C$38="Depreciation",(1+'S&amp;S'!$E164),1)-SUM(O.6!BJ$246,O.6!BJ$257)*(1+'S&amp;S'!$E$166)+BJ$247*(1+'S&amp;S'!$E$212)</f>
        <v>0</v>
      </c>
      <c r="BK306" s="66">
        <f>-SUM(O.6!BK$244,O.6!BK$255)*(1+'S&amp;S'!$E164)+SUM(O.6!BK$245,O.6!BK$256)*IF(O.6!$C$38="Depreciation",(1+'S&amp;S'!$E164),1)-SUM(O.6!BK$246,O.6!BK$257)*(1+'S&amp;S'!$E$166)+BK$247*(1+'S&amp;S'!$E$212)</f>
        <v>0</v>
      </c>
      <c r="BL306" s="66">
        <f>-SUM(O.6!BL$244,O.6!BL$255)*(1+'S&amp;S'!$E164)+SUM(O.6!BL$245,O.6!BL$256)*IF(O.6!$C$38="Depreciation",(1+'S&amp;S'!$E164),1)-SUM(O.6!BL$246,O.6!BL$257)*(1+'S&amp;S'!$E$166)+BL$247*(1+'S&amp;S'!$E$212)</f>
        <v>0</v>
      </c>
      <c r="BM306" s="66">
        <f>-SUM(O.6!BM$244,O.6!BM$255)*(1+'S&amp;S'!$E164)+SUM(O.6!BM$245,O.6!BM$256)*IF(O.6!$C$38="Depreciation",(1+'S&amp;S'!$E164),1)-SUM(O.6!BM$246,O.6!BM$257)*(1+'S&amp;S'!$E$166)+BM$247*(1+'S&amp;S'!$E$212)</f>
        <v>0</v>
      </c>
      <c r="BN306" s="66">
        <f>-SUM(O.6!BN$244,O.6!BN$255)*(1+'S&amp;S'!$E164)+SUM(O.6!BN$245,O.6!BN$256)*IF(O.6!$C$38="Depreciation",(1+'S&amp;S'!$E164),1)-SUM(O.6!BN$246,O.6!BN$257)*(1+'S&amp;S'!$E$166)+BN$247*(1+'S&amp;S'!$E$212)</f>
        <v>0</v>
      </c>
      <c r="BO306" s="66">
        <f>-SUM(O.6!BO$244,O.6!BO$255)*(1+'S&amp;S'!$E164)+SUM(O.6!BO$245,O.6!BO$256)*IF(O.6!$C$38="Depreciation",(1+'S&amp;S'!$E164),1)-SUM(O.6!BO$246,O.6!BO$257)*(1+'S&amp;S'!$E$166)+BO$247*(1+'S&amp;S'!$E$212)</f>
        <v>0</v>
      </c>
      <c r="BP306" s="66">
        <f>-SUM(O.6!BP$244,O.6!BP$255)*(1+'S&amp;S'!$E164)+SUM(O.6!BP$245,O.6!BP$256)*IF(O.6!$C$38="Depreciation",(1+'S&amp;S'!$E164),1)-SUM(O.6!BP$246,O.6!BP$257)*(1+'S&amp;S'!$E$166)+BP$247*(1+'S&amp;S'!$E$212)</f>
        <v>0</v>
      </c>
      <c r="BQ306" s="66">
        <f>-SUM(O.6!BQ$244,O.6!BQ$255)*(1+'S&amp;S'!$E164)+SUM(O.6!BQ$245,O.6!BQ$256)*IF(O.6!$C$38="Depreciation",(1+'S&amp;S'!$E164),1)-SUM(O.6!BQ$246,O.6!BQ$257)*(1+'S&amp;S'!$E$166)+BQ$247*(1+'S&amp;S'!$E$212)</f>
        <v>0</v>
      </c>
      <c r="BR306" s="66">
        <f>-SUM(O.6!BR$244,O.6!BR$255)*(1+'S&amp;S'!$E164)+SUM(O.6!BR$245,O.6!BR$256)*IF(O.6!$C$38="Depreciation",(1+'S&amp;S'!$E164),1)-SUM(O.6!BR$246,O.6!BR$257)*(1+'S&amp;S'!$E$166)+BR$247*(1+'S&amp;S'!$E$212)</f>
        <v>0</v>
      </c>
      <c r="BS306" s="66">
        <f>-SUM(O.6!BS$244,O.6!BS$255)*(1+'S&amp;S'!$E164)+SUM(O.6!BS$245,O.6!BS$256)*IF(O.6!$C$38="Depreciation",(1+'S&amp;S'!$E164),1)-SUM(O.6!BS$246,O.6!BS$257)*(1+'S&amp;S'!$E$166)+BS$247*(1+'S&amp;S'!$E$212)</f>
        <v>0</v>
      </c>
      <c r="BT306" s="66">
        <f>-SUM(O.6!BT$244,O.6!BT$255)*(1+'S&amp;S'!$E164)+SUM(O.6!BT$245,O.6!BT$256)*IF(O.6!$C$38="Depreciation",(1+'S&amp;S'!$E164),1)-SUM(O.6!BT$246,O.6!BT$257)*(1+'S&amp;S'!$E$166)+BT$247*(1+'S&amp;S'!$E$212)</f>
        <v>0</v>
      </c>
      <c r="BU306" s="66">
        <f>-SUM(O.6!BU$244,O.6!BU$255)*(1+'S&amp;S'!$E164)+SUM(O.6!BU$245,O.6!BU$256)*IF(O.6!$C$38="Depreciation",(1+'S&amp;S'!$E164),1)-SUM(O.6!BU$246,O.6!BU$257)*(1+'S&amp;S'!$E$166)+BU$247*(1+'S&amp;S'!$E$212)</f>
        <v>0</v>
      </c>
      <c r="BV306" s="66">
        <f>-SUM(O.6!BV$244,O.6!BV$255)*(1+'S&amp;S'!$E164)+SUM(O.6!BV$245,O.6!BV$256)*IF(O.6!$C$38="Depreciation",(1+'S&amp;S'!$E164),1)-SUM(O.6!BV$246,O.6!BV$257)*(1+'S&amp;S'!$E$166)+BV$247*(1+'S&amp;S'!$E$212)</f>
        <v>0</v>
      </c>
      <c r="BW306" s="66">
        <f>-SUM(O.6!BW$244,O.6!BW$255)*(1+'S&amp;S'!$E164)+SUM(O.6!BW$245,O.6!BW$256)*IF(O.6!$C$38="Depreciation",(1+'S&amp;S'!$E164),1)-SUM(O.6!BW$246,O.6!BW$257)*(1+'S&amp;S'!$E$166)+BW$247*(1+'S&amp;S'!$E$212)</f>
        <v>0</v>
      </c>
      <c r="BX306" s="66">
        <f>-SUM(O.6!BX$244,O.6!BX$255)*(1+'S&amp;S'!$E164)+SUM(O.6!BX$245,O.6!BX$256)*IF(O.6!$C$38="Depreciation",(1+'S&amp;S'!$E164),1)-SUM(O.6!BX$246,O.6!BX$257)*(1+'S&amp;S'!$E$166)+BX$247*(1+'S&amp;S'!$E$212)</f>
        <v>0</v>
      </c>
      <c r="BY306" s="66">
        <f>-SUM(O.6!BY$244,O.6!BY$255)*(1+'S&amp;S'!$E164)+SUM(O.6!BY$245,O.6!BY$256)*IF(O.6!$C$38="Depreciation",(1+'S&amp;S'!$E164),1)-SUM(O.6!BY$246,O.6!BY$257)*(1+'S&amp;S'!$E$166)+BY$247*(1+'S&amp;S'!$E$212)</f>
        <v>0</v>
      </c>
      <c r="BZ306" s="66">
        <f>-SUM(O.6!BZ$244,O.6!BZ$255)*(1+'S&amp;S'!$E164)+SUM(O.6!BZ$245,O.6!BZ$256)*IF(O.6!$C$38="Depreciation",(1+'S&amp;S'!$E164),1)-SUM(O.6!BZ$246,O.6!BZ$257)*(1+'S&amp;S'!$E$166)+BZ$247*(1+'S&amp;S'!$E$212)</f>
        <v>0</v>
      </c>
      <c r="CA306" s="66">
        <f>-SUM(O.6!CA$244,O.6!CA$255)*(1+'S&amp;S'!$E164)+SUM(O.6!CA$245,O.6!CA$256)*IF(O.6!$C$38="Depreciation",(1+'S&amp;S'!$E164),1)-SUM(O.6!CA$246,O.6!CA$257)*(1+'S&amp;S'!$E$166)+CA$247*(1+'S&amp;S'!$E$212)</f>
        <v>0</v>
      </c>
      <c r="CB306" s="66">
        <f>-SUM(O.6!CB$244,O.6!CB$255)*(1+'S&amp;S'!$E164)+SUM(O.6!CB$245,O.6!CB$256)*IF(O.6!$C$38="Depreciation",(1+'S&amp;S'!$E164),1)-SUM(O.6!CB$246,O.6!CB$257)*(1+'S&amp;S'!$E$166)+CB$247*(1+'S&amp;S'!$E$212)</f>
        <v>0</v>
      </c>
      <c r="CC306" s="66">
        <f>-SUM(O.6!CC$244,O.6!CC$255)*(1+'S&amp;S'!$E164)+SUM(O.6!CC$245,O.6!CC$256)*IF(O.6!$C$38="Depreciation",(1+'S&amp;S'!$E164),1)-SUM(O.6!CC$246,O.6!CC$257)*(1+'S&amp;S'!$E$166)+CC$247*(1+'S&amp;S'!$E$212)</f>
        <v>0</v>
      </c>
      <c r="CD306" s="66">
        <f>-SUM(O.6!CD$244,O.6!CD$255)*(1+'S&amp;S'!$E164)+SUM(O.6!CD$245,O.6!CD$256)*IF(O.6!$C$38="Depreciation",(1+'S&amp;S'!$E164),1)-SUM(O.6!CD$246,O.6!CD$257)*(1+'S&amp;S'!$E$166)+CD$247*(1+'S&amp;S'!$E$212)</f>
        <v>0</v>
      </c>
      <c r="CE306" s="66">
        <f>-SUM(O.6!CE$244,O.6!CE$255)*(1+'S&amp;S'!$E164)+SUM(O.6!CE$245,O.6!CE$256)*IF(O.6!$C$38="Depreciation",(1+'S&amp;S'!$E164),1)-SUM(O.6!CE$246,O.6!CE$257)*(1+'S&amp;S'!$E$166)+CE$247*(1+'S&amp;S'!$E$212)</f>
        <v>0</v>
      </c>
      <c r="CF306" s="66">
        <f>-SUM(O.6!CF$244,O.6!CF$255)*(1+'S&amp;S'!$E164)+SUM(O.6!CF$245,O.6!CF$256)*IF(O.6!$C$38="Depreciation",(1+'S&amp;S'!$E164),1)-SUM(O.6!CF$246,O.6!CF$257)*(1+'S&amp;S'!$E$166)+CF$247*(1+'S&amp;S'!$E$212)</f>
        <v>0</v>
      </c>
      <c r="CG306" s="66">
        <f>-SUM(O.6!CG$244,O.6!CG$255)*(1+'S&amp;S'!$E164)+SUM(O.6!CG$245,O.6!CG$256)*IF(O.6!$C$38="Depreciation",(1+'S&amp;S'!$E164),1)-SUM(O.6!CG$246,O.6!CG$257)*(1+'S&amp;S'!$E$166)+CG$247*(1+'S&amp;S'!$E$212)</f>
        <v>0</v>
      </c>
      <c r="CH306" s="66">
        <f>-SUM(O.6!CH$244,O.6!CH$255)*(1+'S&amp;S'!$E164)+SUM(O.6!CH$245,O.6!CH$256)*IF(O.6!$C$38="Depreciation",(1+'S&amp;S'!$E164),1)-SUM(O.6!CH$246,O.6!CH$257)*(1+'S&amp;S'!$E$166)+CH$247*(1+'S&amp;S'!$E$212)</f>
        <v>0</v>
      </c>
      <c r="CI306" s="66">
        <f>-SUM(O.6!CI$244,O.6!CI$255)*(1+'S&amp;S'!$E164)+SUM(O.6!CI$245,O.6!CI$256)*IF(O.6!$C$38="Depreciation",(1+'S&amp;S'!$E164),1)-SUM(O.6!CI$246,O.6!CI$257)*(1+'S&amp;S'!$E$166)+CI$247*(1+'S&amp;S'!$E$212)</f>
        <v>0</v>
      </c>
      <c r="CJ306" s="66">
        <f>-SUM(O.6!CJ$244,O.6!CJ$255)*(1+'S&amp;S'!$E164)+SUM(O.6!CJ$245,O.6!CJ$256)*IF(O.6!$C$38="Depreciation",(1+'S&amp;S'!$E164),1)-SUM(O.6!CJ$246,O.6!CJ$257)*(1+'S&amp;S'!$E$166)+CJ$247*(1+'S&amp;S'!$E$212)</f>
        <v>0</v>
      </c>
      <c r="CK306" s="66">
        <f>-SUM(O.6!CK$244,O.6!CK$255)*(1+'S&amp;S'!$E164)+SUM(O.6!CK$245,O.6!CK$256)*IF(O.6!$C$38="Depreciation",(1+'S&amp;S'!$E164),1)-SUM(O.6!CK$246,O.6!CK$257)*(1+'S&amp;S'!$E$166)+CK$247*(1+'S&amp;S'!$E$212)</f>
        <v>0</v>
      </c>
      <c r="CL306" s="66">
        <f>-SUM(O.6!CL$244,O.6!CL$255)*(1+'S&amp;S'!$E164)+SUM(O.6!CL$245,O.6!CL$256)*IF(O.6!$C$38="Depreciation",(1+'S&amp;S'!$E164),1)-SUM(O.6!CL$246,O.6!CL$257)*(1+'S&amp;S'!$E$166)+CL$247*(1+'S&amp;S'!$E$212)</f>
        <v>0</v>
      </c>
      <c r="CM306" s="66">
        <f>-SUM(O.6!CM$244,O.6!CM$255)*(1+'S&amp;S'!$E164)+SUM(O.6!CM$245,O.6!CM$256)*IF(O.6!$C$38="Depreciation",(1+'S&amp;S'!$E164),1)-SUM(O.6!CM$246,O.6!CM$257)*(1+'S&amp;S'!$E$166)+CM$247*(1+'S&amp;S'!$E$212)</f>
        <v>0</v>
      </c>
      <c r="CN306" s="66">
        <f>-SUM(O.6!CN$244,O.6!CN$255)*(1+'S&amp;S'!$E164)+SUM(O.6!CN$245,O.6!CN$256)*IF(O.6!$C$38="Depreciation",(1+'S&amp;S'!$E164),1)-SUM(O.6!CN$246,O.6!CN$257)*(1+'S&amp;S'!$E$166)+CN$247*(1+'S&amp;S'!$E$212)</f>
        <v>0</v>
      </c>
      <c r="CO306" s="66">
        <f>-SUM(O.6!CO$244,O.6!CO$255)*(1+'S&amp;S'!$E164)+SUM(O.6!CO$245,O.6!CO$256)*IF(O.6!$C$38="Depreciation",(1+'S&amp;S'!$E164),1)-SUM(O.6!CO$246,O.6!CO$257)*(1+'S&amp;S'!$E$166)+CO$247*(1+'S&amp;S'!$E$212)</f>
        <v>0</v>
      </c>
      <c r="CP306" s="66">
        <f>-SUM(O.6!CP$244,O.6!CP$255)*(1+'S&amp;S'!$E164)+SUM(O.6!CP$245,O.6!CP$256)*IF(O.6!$C$38="Depreciation",(1+'S&amp;S'!$E164),1)-SUM(O.6!CP$246,O.6!CP$257)*(1+'S&amp;S'!$E$166)+CP$247*(1+'S&amp;S'!$E$212)</f>
        <v>0</v>
      </c>
      <c r="CQ306" s="66">
        <f>-SUM(O.6!CQ$244,O.6!CQ$255)*(1+'S&amp;S'!$E164)+SUM(O.6!CQ$245,O.6!CQ$256)*IF(O.6!$C$38="Depreciation",(1+'S&amp;S'!$E164),1)-SUM(O.6!CQ$246,O.6!CQ$257)*(1+'S&amp;S'!$E$166)+CQ$247*(1+'S&amp;S'!$E$212)</f>
        <v>0</v>
      </c>
      <c r="CR306" s="66">
        <f>-SUM(O.6!CR$244,O.6!CR$255)*(1+'S&amp;S'!$E164)+SUM(O.6!CR$245,O.6!CR$256)*IF(O.6!$C$38="Depreciation",(1+'S&amp;S'!$E164),1)-SUM(O.6!CR$246,O.6!CR$257)*(1+'S&amp;S'!$E$166)+CR$247*(1+'S&amp;S'!$E$212)</f>
        <v>0</v>
      </c>
      <c r="CS306" s="66">
        <f>-SUM(O.6!CS$244,O.6!CS$255)*(1+'S&amp;S'!$E164)+SUM(O.6!CS$245,O.6!CS$256)*IF(O.6!$C$38="Depreciation",(1+'S&amp;S'!$E164),1)-SUM(O.6!CS$246,O.6!CS$257)*(1+'S&amp;S'!$E$166)+CS$247*(1+'S&amp;S'!$E$212)</f>
        <v>0</v>
      </c>
    </row>
    <row r="307" spans="3:97" hidden="1" x14ac:dyDescent="0.35">
      <c r="C307" s="94" t="s">
        <v>161</v>
      </c>
      <c r="E307" s="505">
        <f>G307+NPV(G.Asm!$F$76,H307:INDEX(H307:CS307,RP))</f>
        <v>0</v>
      </c>
      <c r="F307" s="505">
        <f>SUMIF($G$4:$CS$4,"&lt;="&amp;RP,G307:CS307)</f>
        <v>0</v>
      </c>
      <c r="G307" s="66">
        <f>-SUM(O.6!G$244,O.6!G$255)*(1+'S&amp;S'!$G164)+SUM(O.6!G$245,O.6!G$256)*IF(O.6!$C$38="Depreciation",(1+'S&amp;S'!$G164),1)-SUM(O.6!G$246,O.6!G$257)*(1+'S&amp;S'!$G$166)+G$247*(1+'S&amp;S'!$G$212)</f>
        <v>0</v>
      </c>
      <c r="H307" s="66">
        <f>-SUM(O.6!H$244,O.6!H$255)*(1+'S&amp;S'!$G164)+SUM(O.6!H$245,O.6!H$256)*IF(O.6!$C$38="Depreciation",(1+'S&amp;S'!$G164),1)-SUM(O.6!H$246,O.6!H$257)*(1+'S&amp;S'!$G$166)+H$247*(1+'S&amp;S'!$G$212)</f>
        <v>0</v>
      </c>
      <c r="I307" s="66">
        <f>-SUM(O.6!I$244,O.6!I$255)*(1+'S&amp;S'!$G164)+SUM(O.6!I$245,O.6!I$256)*IF(O.6!$C$38="Depreciation",(1+'S&amp;S'!$G164),1)-SUM(O.6!I$246,O.6!I$257)*(1+'S&amp;S'!$G$166)+I$247*(1+'S&amp;S'!$G$212)</f>
        <v>0</v>
      </c>
      <c r="J307" s="66">
        <f>-SUM(O.6!J$244,O.6!J$255)*(1+'S&amp;S'!$G164)+SUM(O.6!J$245,O.6!J$256)*IF(O.6!$C$38="Depreciation",(1+'S&amp;S'!$G164),1)-SUM(O.6!J$246,O.6!J$257)*(1+'S&amp;S'!$G$166)+J$247*(1+'S&amp;S'!$G$212)</f>
        <v>0</v>
      </c>
      <c r="K307" s="66">
        <f>-SUM(O.6!K$244,O.6!K$255)*(1+'S&amp;S'!$G164)+SUM(O.6!K$245,O.6!K$256)*IF(O.6!$C$38="Depreciation",(1+'S&amp;S'!$G164),1)-SUM(O.6!K$246,O.6!K$257)*(1+'S&amp;S'!$G$166)+K$247*(1+'S&amp;S'!$G$212)</f>
        <v>0</v>
      </c>
      <c r="L307" s="66">
        <f>-SUM(O.6!L$244,O.6!L$255)*(1+'S&amp;S'!$G164)+SUM(O.6!L$245,O.6!L$256)*IF(O.6!$C$38="Depreciation",(1+'S&amp;S'!$G164),1)-SUM(O.6!L$246,O.6!L$257)*(1+'S&amp;S'!$G$166)+L$247*(1+'S&amp;S'!$G$212)</f>
        <v>0</v>
      </c>
      <c r="M307" s="66">
        <f>-SUM(O.6!M$244,O.6!M$255)*(1+'S&amp;S'!$G164)+SUM(O.6!M$245,O.6!M$256)*IF(O.6!$C$38="Depreciation",(1+'S&amp;S'!$G164),1)-SUM(O.6!M$246,O.6!M$257)*(1+'S&amp;S'!$G$166)+M$247*(1+'S&amp;S'!$G$212)</f>
        <v>0</v>
      </c>
      <c r="N307" s="66">
        <f>-SUM(O.6!N$244,O.6!N$255)*(1+'S&amp;S'!$G164)+SUM(O.6!N$245,O.6!N$256)*IF(O.6!$C$38="Depreciation",(1+'S&amp;S'!$G164),1)-SUM(O.6!N$246,O.6!N$257)*(1+'S&amp;S'!$G$166)+N$247*(1+'S&amp;S'!$G$212)</f>
        <v>0</v>
      </c>
      <c r="O307" s="66">
        <f>-SUM(O.6!O$244,O.6!O$255)*(1+'S&amp;S'!$G164)+SUM(O.6!O$245,O.6!O$256)*IF(O.6!$C$38="Depreciation",(1+'S&amp;S'!$G164),1)-SUM(O.6!O$246,O.6!O$257)*(1+'S&amp;S'!$G$166)+O$247*(1+'S&amp;S'!$G$212)</f>
        <v>0</v>
      </c>
      <c r="P307" s="66">
        <f>-SUM(O.6!P$244,O.6!P$255)*(1+'S&amp;S'!$G164)+SUM(O.6!P$245,O.6!P$256)*IF(O.6!$C$38="Depreciation",(1+'S&amp;S'!$G164),1)-SUM(O.6!P$246,O.6!P$257)*(1+'S&amp;S'!$G$166)+P$247*(1+'S&amp;S'!$G$212)</f>
        <v>0</v>
      </c>
      <c r="Q307" s="66">
        <f>-SUM(O.6!Q$244,O.6!Q$255)*(1+'S&amp;S'!$G164)+SUM(O.6!Q$245,O.6!Q$256)*IF(O.6!$C$38="Depreciation",(1+'S&amp;S'!$G164),1)-SUM(O.6!Q$246,O.6!Q$257)*(1+'S&amp;S'!$G$166)+Q$247*(1+'S&amp;S'!$G$212)</f>
        <v>0</v>
      </c>
      <c r="R307" s="66">
        <f>-SUM(O.6!R$244,O.6!R$255)*(1+'S&amp;S'!$G164)+SUM(O.6!R$245,O.6!R$256)*IF(O.6!$C$38="Depreciation",(1+'S&amp;S'!$G164),1)-SUM(O.6!R$246,O.6!R$257)*(1+'S&amp;S'!$G$166)+R$247*(1+'S&amp;S'!$G$212)</f>
        <v>0</v>
      </c>
      <c r="S307" s="66">
        <f>-SUM(O.6!S$244,O.6!S$255)*(1+'S&amp;S'!$G164)+SUM(O.6!S$245,O.6!S$256)*IF(O.6!$C$38="Depreciation",(1+'S&amp;S'!$G164),1)-SUM(O.6!S$246,O.6!S$257)*(1+'S&amp;S'!$G$166)+S$247*(1+'S&amp;S'!$G$212)</f>
        <v>0</v>
      </c>
      <c r="T307" s="66">
        <f>-SUM(O.6!T$244,O.6!T$255)*(1+'S&amp;S'!$G164)+SUM(O.6!T$245,O.6!T$256)*IF(O.6!$C$38="Depreciation",(1+'S&amp;S'!$G164),1)-SUM(O.6!T$246,O.6!T$257)*(1+'S&amp;S'!$G$166)+T$247*(1+'S&amp;S'!$G$212)</f>
        <v>0</v>
      </c>
      <c r="U307" s="66">
        <f>-SUM(O.6!U$244,O.6!U$255)*(1+'S&amp;S'!$G164)+SUM(O.6!U$245,O.6!U$256)*IF(O.6!$C$38="Depreciation",(1+'S&amp;S'!$G164),1)-SUM(O.6!U$246,O.6!U$257)*(1+'S&amp;S'!$G$166)+U$247*(1+'S&amp;S'!$G$212)</f>
        <v>0</v>
      </c>
      <c r="V307" s="66">
        <f>-SUM(O.6!V$244,O.6!V$255)*(1+'S&amp;S'!$G164)+SUM(O.6!V$245,O.6!V$256)*IF(O.6!$C$38="Depreciation",(1+'S&amp;S'!$G164),1)-SUM(O.6!V$246,O.6!V$257)*(1+'S&amp;S'!$G$166)+V$247*(1+'S&amp;S'!$G$212)</f>
        <v>0</v>
      </c>
      <c r="W307" s="66">
        <f>-SUM(O.6!W$244,O.6!W$255)*(1+'S&amp;S'!$G164)+SUM(O.6!W$245,O.6!W$256)*IF(O.6!$C$38="Depreciation",(1+'S&amp;S'!$G164),1)-SUM(O.6!W$246,O.6!W$257)*(1+'S&amp;S'!$G$166)+W$247*(1+'S&amp;S'!$G$212)</f>
        <v>0</v>
      </c>
      <c r="X307" s="66">
        <f>-SUM(O.6!X$244,O.6!X$255)*(1+'S&amp;S'!$G164)+SUM(O.6!X$245,O.6!X$256)*IF(O.6!$C$38="Depreciation",(1+'S&amp;S'!$G164),1)-SUM(O.6!X$246,O.6!X$257)*(1+'S&amp;S'!$G$166)+X$247*(1+'S&amp;S'!$G$212)</f>
        <v>0</v>
      </c>
      <c r="Y307" s="66">
        <f>-SUM(O.6!Y$244,O.6!Y$255)*(1+'S&amp;S'!$G164)+SUM(O.6!Y$245,O.6!Y$256)*IF(O.6!$C$38="Depreciation",(1+'S&amp;S'!$G164),1)-SUM(O.6!Y$246,O.6!Y$257)*(1+'S&amp;S'!$G$166)+Y$247*(1+'S&amp;S'!$G$212)</f>
        <v>0</v>
      </c>
      <c r="Z307" s="66">
        <f>-SUM(O.6!Z$244,O.6!Z$255)*(1+'S&amp;S'!$G164)+SUM(O.6!Z$245,O.6!Z$256)*IF(O.6!$C$38="Depreciation",(1+'S&amp;S'!$G164),1)-SUM(O.6!Z$246,O.6!Z$257)*(1+'S&amp;S'!$G$166)+Z$247*(1+'S&amp;S'!$G$212)</f>
        <v>0</v>
      </c>
      <c r="AA307" s="66">
        <f>-SUM(O.6!AA$244,O.6!AA$255)*(1+'S&amp;S'!$G164)+SUM(O.6!AA$245,O.6!AA$256)*IF(O.6!$C$38="Depreciation",(1+'S&amp;S'!$G164),1)-SUM(O.6!AA$246,O.6!AA$257)*(1+'S&amp;S'!$G$166)+AA$247*(1+'S&amp;S'!$G$212)</f>
        <v>0</v>
      </c>
      <c r="AB307" s="66">
        <f>-SUM(O.6!AB$244,O.6!AB$255)*(1+'S&amp;S'!$G164)+SUM(O.6!AB$245,O.6!AB$256)*IF(O.6!$C$38="Depreciation",(1+'S&amp;S'!$G164),1)-SUM(O.6!AB$246,O.6!AB$257)*(1+'S&amp;S'!$G$166)+AB$247*(1+'S&amp;S'!$G$212)</f>
        <v>0</v>
      </c>
      <c r="AC307" s="66">
        <f>-SUM(O.6!AC$244,O.6!AC$255)*(1+'S&amp;S'!$G164)+SUM(O.6!AC$245,O.6!AC$256)*IF(O.6!$C$38="Depreciation",(1+'S&amp;S'!$G164),1)-SUM(O.6!AC$246,O.6!AC$257)*(1+'S&amp;S'!$G$166)+AC$247*(1+'S&amp;S'!$G$212)</f>
        <v>0</v>
      </c>
      <c r="AD307" s="66">
        <f>-SUM(O.6!AD$244,O.6!AD$255)*(1+'S&amp;S'!$G164)+SUM(O.6!AD$245,O.6!AD$256)*IF(O.6!$C$38="Depreciation",(1+'S&amp;S'!$G164),1)-SUM(O.6!AD$246,O.6!AD$257)*(1+'S&amp;S'!$G$166)+AD$247*(1+'S&amp;S'!$G$212)</f>
        <v>0</v>
      </c>
      <c r="AE307" s="66">
        <f>-SUM(O.6!AE$244,O.6!AE$255)*(1+'S&amp;S'!$G164)+SUM(O.6!AE$245,O.6!AE$256)*IF(O.6!$C$38="Depreciation",(1+'S&amp;S'!$G164),1)-SUM(O.6!AE$246,O.6!AE$257)*(1+'S&amp;S'!$G$166)+AE$247*(1+'S&amp;S'!$G$212)</f>
        <v>0</v>
      </c>
      <c r="AF307" s="66">
        <f>-SUM(O.6!AF$244,O.6!AF$255)*(1+'S&amp;S'!$G164)+SUM(O.6!AF$245,O.6!AF$256)*IF(O.6!$C$38="Depreciation",(1+'S&amp;S'!$G164),1)-SUM(O.6!AF$246,O.6!AF$257)*(1+'S&amp;S'!$G$166)+AF$247*(1+'S&amp;S'!$G$212)</f>
        <v>0</v>
      </c>
      <c r="AG307" s="66">
        <f>-SUM(O.6!AG$244,O.6!AG$255)*(1+'S&amp;S'!$G164)+SUM(O.6!AG$245,O.6!AG$256)*IF(O.6!$C$38="Depreciation",(1+'S&amp;S'!$G164),1)-SUM(O.6!AG$246,O.6!AG$257)*(1+'S&amp;S'!$G$166)+AG$247*(1+'S&amp;S'!$G$212)</f>
        <v>0</v>
      </c>
      <c r="AH307" s="66">
        <f>-SUM(O.6!AH$244,O.6!AH$255)*(1+'S&amp;S'!$G164)+SUM(O.6!AH$245,O.6!AH$256)*IF(O.6!$C$38="Depreciation",(1+'S&amp;S'!$G164),1)-SUM(O.6!AH$246,O.6!AH$257)*(1+'S&amp;S'!$G$166)+AH$247*(1+'S&amp;S'!$G$212)</f>
        <v>0</v>
      </c>
      <c r="AI307" s="66">
        <f>-SUM(O.6!AI$244,O.6!AI$255)*(1+'S&amp;S'!$G164)+SUM(O.6!AI$245,O.6!AI$256)*IF(O.6!$C$38="Depreciation",(1+'S&amp;S'!$G164),1)-SUM(O.6!AI$246,O.6!AI$257)*(1+'S&amp;S'!$G$166)+AI$247*(1+'S&amp;S'!$G$212)</f>
        <v>0</v>
      </c>
      <c r="AJ307" s="66">
        <f>-SUM(O.6!AJ$244,O.6!AJ$255)*(1+'S&amp;S'!$G164)+SUM(O.6!AJ$245,O.6!AJ$256)*IF(O.6!$C$38="Depreciation",(1+'S&amp;S'!$G164),1)-SUM(O.6!AJ$246,O.6!AJ$257)*(1+'S&amp;S'!$G$166)+AJ$247*(1+'S&amp;S'!$G$212)</f>
        <v>0</v>
      </c>
      <c r="AK307" s="66">
        <f>-SUM(O.6!AK$244,O.6!AK$255)*(1+'S&amp;S'!$G164)+SUM(O.6!AK$245,O.6!AK$256)*IF(O.6!$C$38="Depreciation",(1+'S&amp;S'!$G164),1)-SUM(O.6!AK$246,O.6!AK$257)*(1+'S&amp;S'!$G$166)+AK$247*(1+'S&amp;S'!$G$212)</f>
        <v>0</v>
      </c>
      <c r="AL307" s="66">
        <f>-SUM(O.6!AL$244,O.6!AL$255)*(1+'S&amp;S'!$G164)+SUM(O.6!AL$245,O.6!AL$256)*IF(O.6!$C$38="Depreciation",(1+'S&amp;S'!$G164),1)-SUM(O.6!AL$246,O.6!AL$257)*(1+'S&amp;S'!$G$166)+AL$247*(1+'S&amp;S'!$G$212)</f>
        <v>0</v>
      </c>
      <c r="AM307" s="66">
        <f>-SUM(O.6!AM$244,O.6!AM$255)*(1+'S&amp;S'!$G164)+SUM(O.6!AM$245,O.6!AM$256)*IF(O.6!$C$38="Depreciation",(1+'S&amp;S'!$G164),1)-SUM(O.6!AM$246,O.6!AM$257)*(1+'S&amp;S'!$G$166)+AM$247*(1+'S&amp;S'!$G$212)</f>
        <v>0</v>
      </c>
      <c r="AN307" s="66">
        <f>-SUM(O.6!AN$244,O.6!AN$255)*(1+'S&amp;S'!$G164)+SUM(O.6!AN$245,O.6!AN$256)*IF(O.6!$C$38="Depreciation",(1+'S&amp;S'!$G164),1)-SUM(O.6!AN$246,O.6!AN$257)*(1+'S&amp;S'!$G$166)+AN$247*(1+'S&amp;S'!$G$212)</f>
        <v>0</v>
      </c>
      <c r="AO307" s="66">
        <f>-SUM(O.6!AO$244,O.6!AO$255)*(1+'S&amp;S'!$G164)+SUM(O.6!AO$245,O.6!AO$256)*IF(O.6!$C$38="Depreciation",(1+'S&amp;S'!$G164),1)-SUM(O.6!AO$246,O.6!AO$257)*(1+'S&amp;S'!$G$166)+AO$247*(1+'S&amp;S'!$G$212)</f>
        <v>0</v>
      </c>
      <c r="AP307" s="66">
        <f>-SUM(O.6!AP$244,O.6!AP$255)*(1+'S&amp;S'!$G164)+SUM(O.6!AP$245,O.6!AP$256)*IF(O.6!$C$38="Depreciation",(1+'S&amp;S'!$G164),1)-SUM(O.6!AP$246,O.6!AP$257)*(1+'S&amp;S'!$G$166)+AP$247*(1+'S&amp;S'!$G$212)</f>
        <v>0</v>
      </c>
      <c r="AQ307" s="66">
        <f>-SUM(O.6!AQ$244,O.6!AQ$255)*(1+'S&amp;S'!$G164)+SUM(O.6!AQ$245,O.6!AQ$256)*IF(O.6!$C$38="Depreciation",(1+'S&amp;S'!$G164),1)-SUM(O.6!AQ$246,O.6!AQ$257)*(1+'S&amp;S'!$G$166)+AQ$247*(1+'S&amp;S'!$G$212)</f>
        <v>0</v>
      </c>
      <c r="AR307" s="66">
        <f>-SUM(O.6!AR$244,O.6!AR$255)*(1+'S&amp;S'!$G164)+SUM(O.6!AR$245,O.6!AR$256)*IF(O.6!$C$38="Depreciation",(1+'S&amp;S'!$G164),1)-SUM(O.6!AR$246,O.6!AR$257)*(1+'S&amp;S'!$G$166)+AR$247*(1+'S&amp;S'!$G$212)</f>
        <v>0</v>
      </c>
      <c r="AS307" s="66">
        <f>-SUM(O.6!AS$244,O.6!AS$255)*(1+'S&amp;S'!$G164)+SUM(O.6!AS$245,O.6!AS$256)*IF(O.6!$C$38="Depreciation",(1+'S&amp;S'!$G164),1)-SUM(O.6!AS$246,O.6!AS$257)*(1+'S&amp;S'!$G$166)+AS$247*(1+'S&amp;S'!$G$212)</f>
        <v>0</v>
      </c>
      <c r="AT307" s="66">
        <f>-SUM(O.6!AT$244,O.6!AT$255)*(1+'S&amp;S'!$G164)+SUM(O.6!AT$245,O.6!AT$256)*IF(O.6!$C$38="Depreciation",(1+'S&amp;S'!$G164),1)-SUM(O.6!AT$246,O.6!AT$257)*(1+'S&amp;S'!$G$166)+AT$247*(1+'S&amp;S'!$G$212)</f>
        <v>0</v>
      </c>
      <c r="AU307" s="66">
        <f>-SUM(O.6!AU$244,O.6!AU$255)*(1+'S&amp;S'!$G164)+SUM(O.6!AU$245,O.6!AU$256)*IF(O.6!$C$38="Depreciation",(1+'S&amp;S'!$G164),1)-SUM(O.6!AU$246,O.6!AU$257)*(1+'S&amp;S'!$G$166)+AU$247*(1+'S&amp;S'!$G$212)</f>
        <v>0</v>
      </c>
      <c r="AV307" s="66">
        <f>-SUM(O.6!AV$244,O.6!AV$255)*(1+'S&amp;S'!$G164)+SUM(O.6!AV$245,O.6!AV$256)*IF(O.6!$C$38="Depreciation",(1+'S&amp;S'!$G164),1)-SUM(O.6!AV$246,O.6!AV$257)*(1+'S&amp;S'!$G$166)+AV$247*(1+'S&amp;S'!$G$212)</f>
        <v>0</v>
      </c>
      <c r="AW307" s="66">
        <f>-SUM(O.6!AW$244,O.6!AW$255)*(1+'S&amp;S'!$G164)+SUM(O.6!AW$245,O.6!AW$256)*IF(O.6!$C$38="Depreciation",(1+'S&amp;S'!$G164),1)-SUM(O.6!AW$246,O.6!AW$257)*(1+'S&amp;S'!$G$166)+AW$247*(1+'S&amp;S'!$G$212)</f>
        <v>0</v>
      </c>
      <c r="AX307" s="66">
        <f>-SUM(O.6!AX$244,O.6!AX$255)*(1+'S&amp;S'!$G164)+SUM(O.6!AX$245,O.6!AX$256)*IF(O.6!$C$38="Depreciation",(1+'S&amp;S'!$G164),1)-SUM(O.6!AX$246,O.6!AX$257)*(1+'S&amp;S'!$G$166)+AX$247*(1+'S&amp;S'!$G$212)</f>
        <v>0</v>
      </c>
      <c r="AY307" s="66">
        <f>-SUM(O.6!AY$244,O.6!AY$255)*(1+'S&amp;S'!$G164)+SUM(O.6!AY$245,O.6!AY$256)*IF(O.6!$C$38="Depreciation",(1+'S&amp;S'!$G164),1)-SUM(O.6!AY$246,O.6!AY$257)*(1+'S&amp;S'!$G$166)+AY$247*(1+'S&amp;S'!$G$212)</f>
        <v>0</v>
      </c>
      <c r="AZ307" s="66">
        <f>-SUM(O.6!AZ$244,O.6!AZ$255)*(1+'S&amp;S'!$G164)+SUM(O.6!AZ$245,O.6!AZ$256)*IF(O.6!$C$38="Depreciation",(1+'S&amp;S'!$G164),1)-SUM(O.6!AZ$246,O.6!AZ$257)*(1+'S&amp;S'!$G$166)+AZ$247*(1+'S&amp;S'!$G$212)</f>
        <v>0</v>
      </c>
      <c r="BA307" s="66">
        <f>-SUM(O.6!BA$244,O.6!BA$255)*(1+'S&amp;S'!$G164)+SUM(O.6!BA$245,O.6!BA$256)*IF(O.6!$C$38="Depreciation",(1+'S&amp;S'!$G164),1)-SUM(O.6!BA$246,O.6!BA$257)*(1+'S&amp;S'!$G$166)+BA$247*(1+'S&amp;S'!$G$212)</f>
        <v>0</v>
      </c>
      <c r="BB307" s="66">
        <f>-SUM(O.6!BB$244,O.6!BB$255)*(1+'S&amp;S'!$G164)+SUM(O.6!BB$245,O.6!BB$256)*IF(O.6!$C$38="Depreciation",(1+'S&amp;S'!$G164),1)-SUM(O.6!BB$246,O.6!BB$257)*(1+'S&amp;S'!$G$166)+BB$247*(1+'S&amp;S'!$G$212)</f>
        <v>0</v>
      </c>
      <c r="BC307" s="66">
        <f>-SUM(O.6!BC$244,O.6!BC$255)*(1+'S&amp;S'!$G164)+SUM(O.6!BC$245,O.6!BC$256)*IF(O.6!$C$38="Depreciation",(1+'S&amp;S'!$G164),1)-SUM(O.6!BC$246,O.6!BC$257)*(1+'S&amp;S'!$G$166)+BC$247*(1+'S&amp;S'!$G$212)</f>
        <v>0</v>
      </c>
      <c r="BD307" s="66">
        <f>-SUM(O.6!BD$244,O.6!BD$255)*(1+'S&amp;S'!$G164)+SUM(O.6!BD$245,O.6!BD$256)*IF(O.6!$C$38="Depreciation",(1+'S&amp;S'!$G164),1)-SUM(O.6!BD$246,O.6!BD$257)*(1+'S&amp;S'!$G$166)+BD$247*(1+'S&amp;S'!$G$212)</f>
        <v>0</v>
      </c>
      <c r="BE307" s="66">
        <f>-SUM(O.6!BE$244,O.6!BE$255)*(1+'S&amp;S'!$G164)+SUM(O.6!BE$245,O.6!BE$256)*IF(O.6!$C$38="Depreciation",(1+'S&amp;S'!$G164),1)-SUM(O.6!BE$246,O.6!BE$257)*(1+'S&amp;S'!$G$166)+BE$247*(1+'S&amp;S'!$G$212)</f>
        <v>0</v>
      </c>
      <c r="BF307" s="66">
        <f>-SUM(O.6!BF$244,O.6!BF$255)*(1+'S&amp;S'!$G164)+SUM(O.6!BF$245,O.6!BF$256)*IF(O.6!$C$38="Depreciation",(1+'S&amp;S'!$G164),1)-SUM(O.6!BF$246,O.6!BF$257)*(1+'S&amp;S'!$G$166)+BF$247*(1+'S&amp;S'!$G$212)</f>
        <v>0</v>
      </c>
      <c r="BG307" s="66">
        <f>-SUM(O.6!BG$244,O.6!BG$255)*(1+'S&amp;S'!$G164)+SUM(O.6!BG$245,O.6!BG$256)*IF(O.6!$C$38="Depreciation",(1+'S&amp;S'!$G164),1)-SUM(O.6!BG$246,O.6!BG$257)*(1+'S&amp;S'!$G$166)+BG$247*(1+'S&amp;S'!$G$212)</f>
        <v>0</v>
      </c>
      <c r="BH307" s="66">
        <f>-SUM(O.6!BH$244,O.6!BH$255)*(1+'S&amp;S'!$G164)+SUM(O.6!BH$245,O.6!BH$256)*IF(O.6!$C$38="Depreciation",(1+'S&amp;S'!$G164),1)-SUM(O.6!BH$246,O.6!BH$257)*(1+'S&amp;S'!$G$166)+BH$247*(1+'S&amp;S'!$G$212)</f>
        <v>0</v>
      </c>
      <c r="BI307" s="66">
        <f>-SUM(O.6!BI$244,O.6!BI$255)*(1+'S&amp;S'!$G164)+SUM(O.6!BI$245,O.6!BI$256)*IF(O.6!$C$38="Depreciation",(1+'S&amp;S'!$G164),1)-SUM(O.6!BI$246,O.6!BI$257)*(1+'S&amp;S'!$G$166)+BI$247*(1+'S&amp;S'!$G$212)</f>
        <v>0</v>
      </c>
      <c r="BJ307" s="66">
        <f>-SUM(O.6!BJ$244,O.6!BJ$255)*(1+'S&amp;S'!$G164)+SUM(O.6!BJ$245,O.6!BJ$256)*IF(O.6!$C$38="Depreciation",(1+'S&amp;S'!$G164),1)-SUM(O.6!BJ$246,O.6!BJ$257)*(1+'S&amp;S'!$G$166)+BJ$247*(1+'S&amp;S'!$G$212)</f>
        <v>0</v>
      </c>
      <c r="BK307" s="66">
        <f>-SUM(O.6!BK$244,O.6!BK$255)*(1+'S&amp;S'!$G164)+SUM(O.6!BK$245,O.6!BK$256)*IF(O.6!$C$38="Depreciation",(1+'S&amp;S'!$G164),1)-SUM(O.6!BK$246,O.6!BK$257)*(1+'S&amp;S'!$G$166)+BK$247*(1+'S&amp;S'!$G$212)</f>
        <v>0</v>
      </c>
      <c r="BL307" s="66">
        <f>-SUM(O.6!BL$244,O.6!BL$255)*(1+'S&amp;S'!$G164)+SUM(O.6!BL$245,O.6!BL$256)*IF(O.6!$C$38="Depreciation",(1+'S&amp;S'!$G164),1)-SUM(O.6!BL$246,O.6!BL$257)*(1+'S&amp;S'!$G$166)+BL$247*(1+'S&amp;S'!$G$212)</f>
        <v>0</v>
      </c>
      <c r="BM307" s="66">
        <f>-SUM(O.6!BM$244,O.6!BM$255)*(1+'S&amp;S'!$G164)+SUM(O.6!BM$245,O.6!BM$256)*IF(O.6!$C$38="Depreciation",(1+'S&amp;S'!$G164),1)-SUM(O.6!BM$246,O.6!BM$257)*(1+'S&amp;S'!$G$166)+BM$247*(1+'S&amp;S'!$G$212)</f>
        <v>0</v>
      </c>
      <c r="BN307" s="66">
        <f>-SUM(O.6!BN$244,O.6!BN$255)*(1+'S&amp;S'!$G164)+SUM(O.6!BN$245,O.6!BN$256)*IF(O.6!$C$38="Depreciation",(1+'S&amp;S'!$G164),1)-SUM(O.6!BN$246,O.6!BN$257)*(1+'S&amp;S'!$G$166)+BN$247*(1+'S&amp;S'!$G$212)</f>
        <v>0</v>
      </c>
      <c r="BO307" s="66">
        <f>-SUM(O.6!BO$244,O.6!BO$255)*(1+'S&amp;S'!$G164)+SUM(O.6!BO$245,O.6!BO$256)*IF(O.6!$C$38="Depreciation",(1+'S&amp;S'!$G164),1)-SUM(O.6!BO$246,O.6!BO$257)*(1+'S&amp;S'!$G$166)+BO$247*(1+'S&amp;S'!$G$212)</f>
        <v>0</v>
      </c>
      <c r="BP307" s="66">
        <f>-SUM(O.6!BP$244,O.6!BP$255)*(1+'S&amp;S'!$G164)+SUM(O.6!BP$245,O.6!BP$256)*IF(O.6!$C$38="Depreciation",(1+'S&amp;S'!$G164),1)-SUM(O.6!BP$246,O.6!BP$257)*(1+'S&amp;S'!$G$166)+BP$247*(1+'S&amp;S'!$G$212)</f>
        <v>0</v>
      </c>
      <c r="BQ307" s="66">
        <f>-SUM(O.6!BQ$244,O.6!BQ$255)*(1+'S&amp;S'!$G164)+SUM(O.6!BQ$245,O.6!BQ$256)*IF(O.6!$C$38="Depreciation",(1+'S&amp;S'!$G164),1)-SUM(O.6!BQ$246,O.6!BQ$257)*(1+'S&amp;S'!$G$166)+BQ$247*(1+'S&amp;S'!$G$212)</f>
        <v>0</v>
      </c>
      <c r="BR307" s="66">
        <f>-SUM(O.6!BR$244,O.6!BR$255)*(1+'S&amp;S'!$G164)+SUM(O.6!BR$245,O.6!BR$256)*IF(O.6!$C$38="Depreciation",(1+'S&amp;S'!$G164),1)-SUM(O.6!BR$246,O.6!BR$257)*(1+'S&amp;S'!$G$166)+BR$247*(1+'S&amp;S'!$G$212)</f>
        <v>0</v>
      </c>
      <c r="BS307" s="66">
        <f>-SUM(O.6!BS$244,O.6!BS$255)*(1+'S&amp;S'!$G164)+SUM(O.6!BS$245,O.6!BS$256)*IF(O.6!$C$38="Depreciation",(1+'S&amp;S'!$G164),1)-SUM(O.6!BS$246,O.6!BS$257)*(1+'S&amp;S'!$G$166)+BS$247*(1+'S&amp;S'!$G$212)</f>
        <v>0</v>
      </c>
      <c r="BT307" s="66">
        <f>-SUM(O.6!BT$244,O.6!BT$255)*(1+'S&amp;S'!$G164)+SUM(O.6!BT$245,O.6!BT$256)*IF(O.6!$C$38="Depreciation",(1+'S&amp;S'!$G164),1)-SUM(O.6!BT$246,O.6!BT$257)*(1+'S&amp;S'!$G$166)+BT$247*(1+'S&amp;S'!$G$212)</f>
        <v>0</v>
      </c>
      <c r="BU307" s="66">
        <f>-SUM(O.6!BU$244,O.6!BU$255)*(1+'S&amp;S'!$G164)+SUM(O.6!BU$245,O.6!BU$256)*IF(O.6!$C$38="Depreciation",(1+'S&amp;S'!$G164),1)-SUM(O.6!BU$246,O.6!BU$257)*(1+'S&amp;S'!$G$166)+BU$247*(1+'S&amp;S'!$G$212)</f>
        <v>0</v>
      </c>
      <c r="BV307" s="66">
        <f>-SUM(O.6!BV$244,O.6!BV$255)*(1+'S&amp;S'!$G164)+SUM(O.6!BV$245,O.6!BV$256)*IF(O.6!$C$38="Depreciation",(1+'S&amp;S'!$G164),1)-SUM(O.6!BV$246,O.6!BV$257)*(1+'S&amp;S'!$G$166)+BV$247*(1+'S&amp;S'!$G$212)</f>
        <v>0</v>
      </c>
      <c r="BW307" s="66">
        <f>-SUM(O.6!BW$244,O.6!BW$255)*(1+'S&amp;S'!$G164)+SUM(O.6!BW$245,O.6!BW$256)*IF(O.6!$C$38="Depreciation",(1+'S&amp;S'!$G164),1)-SUM(O.6!BW$246,O.6!BW$257)*(1+'S&amp;S'!$G$166)+BW$247*(1+'S&amp;S'!$G$212)</f>
        <v>0</v>
      </c>
      <c r="BX307" s="66">
        <f>-SUM(O.6!BX$244,O.6!BX$255)*(1+'S&amp;S'!$G164)+SUM(O.6!BX$245,O.6!BX$256)*IF(O.6!$C$38="Depreciation",(1+'S&amp;S'!$G164),1)-SUM(O.6!BX$246,O.6!BX$257)*(1+'S&amp;S'!$G$166)+BX$247*(1+'S&amp;S'!$G$212)</f>
        <v>0</v>
      </c>
      <c r="BY307" s="66">
        <f>-SUM(O.6!BY$244,O.6!BY$255)*(1+'S&amp;S'!$G164)+SUM(O.6!BY$245,O.6!BY$256)*IF(O.6!$C$38="Depreciation",(1+'S&amp;S'!$G164),1)-SUM(O.6!BY$246,O.6!BY$257)*(1+'S&amp;S'!$G$166)+BY$247*(1+'S&amp;S'!$G$212)</f>
        <v>0</v>
      </c>
      <c r="BZ307" s="66">
        <f>-SUM(O.6!BZ$244,O.6!BZ$255)*(1+'S&amp;S'!$G164)+SUM(O.6!BZ$245,O.6!BZ$256)*IF(O.6!$C$38="Depreciation",(1+'S&amp;S'!$G164),1)-SUM(O.6!BZ$246,O.6!BZ$257)*(1+'S&amp;S'!$G$166)+BZ$247*(1+'S&amp;S'!$G$212)</f>
        <v>0</v>
      </c>
      <c r="CA307" s="66">
        <f>-SUM(O.6!CA$244,O.6!CA$255)*(1+'S&amp;S'!$G164)+SUM(O.6!CA$245,O.6!CA$256)*IF(O.6!$C$38="Depreciation",(1+'S&amp;S'!$G164),1)-SUM(O.6!CA$246,O.6!CA$257)*(1+'S&amp;S'!$G$166)+CA$247*(1+'S&amp;S'!$G$212)</f>
        <v>0</v>
      </c>
      <c r="CB307" s="66">
        <f>-SUM(O.6!CB$244,O.6!CB$255)*(1+'S&amp;S'!$G164)+SUM(O.6!CB$245,O.6!CB$256)*IF(O.6!$C$38="Depreciation",(1+'S&amp;S'!$G164),1)-SUM(O.6!CB$246,O.6!CB$257)*(1+'S&amp;S'!$G$166)+CB$247*(1+'S&amp;S'!$G$212)</f>
        <v>0</v>
      </c>
      <c r="CC307" s="66">
        <f>-SUM(O.6!CC$244,O.6!CC$255)*(1+'S&amp;S'!$G164)+SUM(O.6!CC$245,O.6!CC$256)*IF(O.6!$C$38="Depreciation",(1+'S&amp;S'!$G164),1)-SUM(O.6!CC$246,O.6!CC$257)*(1+'S&amp;S'!$G$166)+CC$247*(1+'S&amp;S'!$G$212)</f>
        <v>0</v>
      </c>
      <c r="CD307" s="66">
        <f>-SUM(O.6!CD$244,O.6!CD$255)*(1+'S&amp;S'!$G164)+SUM(O.6!CD$245,O.6!CD$256)*IF(O.6!$C$38="Depreciation",(1+'S&amp;S'!$G164),1)-SUM(O.6!CD$246,O.6!CD$257)*(1+'S&amp;S'!$G$166)+CD$247*(1+'S&amp;S'!$G$212)</f>
        <v>0</v>
      </c>
      <c r="CE307" s="66">
        <f>-SUM(O.6!CE$244,O.6!CE$255)*(1+'S&amp;S'!$G164)+SUM(O.6!CE$245,O.6!CE$256)*IF(O.6!$C$38="Depreciation",(1+'S&amp;S'!$G164),1)-SUM(O.6!CE$246,O.6!CE$257)*(1+'S&amp;S'!$G$166)+CE$247*(1+'S&amp;S'!$G$212)</f>
        <v>0</v>
      </c>
      <c r="CF307" s="66">
        <f>-SUM(O.6!CF$244,O.6!CF$255)*(1+'S&amp;S'!$G164)+SUM(O.6!CF$245,O.6!CF$256)*IF(O.6!$C$38="Depreciation",(1+'S&amp;S'!$G164),1)-SUM(O.6!CF$246,O.6!CF$257)*(1+'S&amp;S'!$G$166)+CF$247*(1+'S&amp;S'!$G$212)</f>
        <v>0</v>
      </c>
      <c r="CG307" s="66">
        <f>-SUM(O.6!CG$244,O.6!CG$255)*(1+'S&amp;S'!$G164)+SUM(O.6!CG$245,O.6!CG$256)*IF(O.6!$C$38="Depreciation",(1+'S&amp;S'!$G164),1)-SUM(O.6!CG$246,O.6!CG$257)*(1+'S&amp;S'!$G$166)+CG$247*(1+'S&amp;S'!$G$212)</f>
        <v>0</v>
      </c>
      <c r="CH307" s="66">
        <f>-SUM(O.6!CH$244,O.6!CH$255)*(1+'S&amp;S'!$G164)+SUM(O.6!CH$245,O.6!CH$256)*IF(O.6!$C$38="Depreciation",(1+'S&amp;S'!$G164),1)-SUM(O.6!CH$246,O.6!CH$257)*(1+'S&amp;S'!$G$166)+CH$247*(1+'S&amp;S'!$G$212)</f>
        <v>0</v>
      </c>
      <c r="CI307" s="66">
        <f>-SUM(O.6!CI$244,O.6!CI$255)*(1+'S&amp;S'!$G164)+SUM(O.6!CI$245,O.6!CI$256)*IF(O.6!$C$38="Depreciation",(1+'S&amp;S'!$G164),1)-SUM(O.6!CI$246,O.6!CI$257)*(1+'S&amp;S'!$G$166)+CI$247*(1+'S&amp;S'!$G$212)</f>
        <v>0</v>
      </c>
      <c r="CJ307" s="66">
        <f>-SUM(O.6!CJ$244,O.6!CJ$255)*(1+'S&amp;S'!$G164)+SUM(O.6!CJ$245,O.6!CJ$256)*IF(O.6!$C$38="Depreciation",(1+'S&amp;S'!$G164),1)-SUM(O.6!CJ$246,O.6!CJ$257)*(1+'S&amp;S'!$G$166)+CJ$247*(1+'S&amp;S'!$G$212)</f>
        <v>0</v>
      </c>
      <c r="CK307" s="66">
        <f>-SUM(O.6!CK$244,O.6!CK$255)*(1+'S&amp;S'!$G164)+SUM(O.6!CK$245,O.6!CK$256)*IF(O.6!$C$38="Depreciation",(1+'S&amp;S'!$G164),1)-SUM(O.6!CK$246,O.6!CK$257)*(1+'S&amp;S'!$G$166)+CK$247*(1+'S&amp;S'!$G$212)</f>
        <v>0</v>
      </c>
      <c r="CL307" s="66">
        <f>-SUM(O.6!CL$244,O.6!CL$255)*(1+'S&amp;S'!$G164)+SUM(O.6!CL$245,O.6!CL$256)*IF(O.6!$C$38="Depreciation",(1+'S&amp;S'!$G164),1)-SUM(O.6!CL$246,O.6!CL$257)*(1+'S&amp;S'!$G$166)+CL$247*(1+'S&amp;S'!$G$212)</f>
        <v>0</v>
      </c>
      <c r="CM307" s="66">
        <f>-SUM(O.6!CM$244,O.6!CM$255)*(1+'S&amp;S'!$G164)+SUM(O.6!CM$245,O.6!CM$256)*IF(O.6!$C$38="Depreciation",(1+'S&amp;S'!$G164),1)-SUM(O.6!CM$246,O.6!CM$257)*(1+'S&amp;S'!$G$166)+CM$247*(1+'S&amp;S'!$G$212)</f>
        <v>0</v>
      </c>
      <c r="CN307" s="66">
        <f>-SUM(O.6!CN$244,O.6!CN$255)*(1+'S&amp;S'!$G164)+SUM(O.6!CN$245,O.6!CN$256)*IF(O.6!$C$38="Depreciation",(1+'S&amp;S'!$G164),1)-SUM(O.6!CN$246,O.6!CN$257)*(1+'S&amp;S'!$G$166)+CN$247*(1+'S&amp;S'!$G$212)</f>
        <v>0</v>
      </c>
      <c r="CO307" s="66">
        <f>-SUM(O.6!CO$244,O.6!CO$255)*(1+'S&amp;S'!$G164)+SUM(O.6!CO$245,O.6!CO$256)*IF(O.6!$C$38="Depreciation",(1+'S&amp;S'!$G164),1)-SUM(O.6!CO$246,O.6!CO$257)*(1+'S&amp;S'!$G$166)+CO$247*(1+'S&amp;S'!$G$212)</f>
        <v>0</v>
      </c>
      <c r="CP307" s="66">
        <f>-SUM(O.6!CP$244,O.6!CP$255)*(1+'S&amp;S'!$G164)+SUM(O.6!CP$245,O.6!CP$256)*IF(O.6!$C$38="Depreciation",(1+'S&amp;S'!$G164),1)-SUM(O.6!CP$246,O.6!CP$257)*(1+'S&amp;S'!$G$166)+CP$247*(1+'S&amp;S'!$G$212)</f>
        <v>0</v>
      </c>
      <c r="CQ307" s="66">
        <f>-SUM(O.6!CQ$244,O.6!CQ$255)*(1+'S&amp;S'!$G164)+SUM(O.6!CQ$245,O.6!CQ$256)*IF(O.6!$C$38="Depreciation",(1+'S&amp;S'!$G164),1)-SUM(O.6!CQ$246,O.6!CQ$257)*(1+'S&amp;S'!$G$166)+CQ$247*(1+'S&amp;S'!$G$212)</f>
        <v>0</v>
      </c>
      <c r="CR307" s="66">
        <f>-SUM(O.6!CR$244,O.6!CR$255)*(1+'S&amp;S'!$G164)+SUM(O.6!CR$245,O.6!CR$256)*IF(O.6!$C$38="Depreciation",(1+'S&amp;S'!$G164),1)-SUM(O.6!CR$246,O.6!CR$257)*(1+'S&amp;S'!$G$166)+CR$247*(1+'S&amp;S'!$G$212)</f>
        <v>0</v>
      </c>
      <c r="CS307" s="66">
        <f>-SUM(O.6!CS$244,O.6!CS$255)*(1+'S&amp;S'!$G164)+SUM(O.6!CS$245,O.6!CS$256)*IF(O.6!$C$38="Depreciation",(1+'S&amp;S'!$G164),1)-SUM(O.6!CS$246,O.6!CS$257)*(1+'S&amp;S'!$G$166)+CS$247*(1+'S&amp;S'!$G$212)</f>
        <v>0</v>
      </c>
    </row>
    <row r="308" spans="3:97" hidden="1" x14ac:dyDescent="0.35">
      <c r="E308" s="524"/>
      <c r="F308" s="524"/>
      <c r="G308" s="131"/>
      <c r="H308" s="131"/>
      <c r="I308" s="131"/>
      <c r="J308" s="131"/>
      <c r="K308" s="131"/>
      <c r="L308" s="131"/>
      <c r="M308" s="131"/>
      <c r="N308" s="131"/>
      <c r="O308" s="131"/>
      <c r="P308" s="131"/>
      <c r="Q308" s="131"/>
      <c r="R308" s="131"/>
      <c r="S308" s="131"/>
      <c r="T308" s="131"/>
      <c r="U308" s="131"/>
      <c r="V308" s="131"/>
      <c r="W308" s="131"/>
      <c r="X308" s="131"/>
      <c r="Y308" s="131"/>
      <c r="Z308" s="131"/>
      <c r="AA308" s="131"/>
      <c r="AB308" s="131"/>
      <c r="AC308" s="131"/>
      <c r="AD308" s="131"/>
      <c r="AE308" s="131"/>
      <c r="AF308" s="131"/>
      <c r="AG308" s="131"/>
      <c r="AH308" s="131"/>
      <c r="AI308" s="131"/>
      <c r="AJ308" s="131"/>
      <c r="AK308" s="131"/>
      <c r="AL308" s="131"/>
      <c r="AM308" s="131"/>
      <c r="AN308" s="131"/>
      <c r="AO308" s="131"/>
      <c r="AP308" s="131"/>
      <c r="AQ308" s="131"/>
      <c r="AR308" s="131"/>
      <c r="AS308" s="131"/>
      <c r="AT308" s="131"/>
      <c r="AU308" s="131"/>
      <c r="AV308" s="131"/>
      <c r="AW308" s="131"/>
      <c r="AX308" s="131"/>
      <c r="AY308" s="131"/>
      <c r="AZ308" s="131"/>
      <c r="BA308" s="131"/>
      <c r="BB308" s="131"/>
      <c r="BC308" s="131"/>
      <c r="BD308" s="131"/>
      <c r="BE308" s="131"/>
      <c r="BF308" s="131"/>
      <c r="BG308" s="131"/>
      <c r="BH308" s="131"/>
      <c r="BI308" s="131"/>
      <c r="BJ308" s="131"/>
      <c r="BK308" s="131"/>
      <c r="BL308" s="131"/>
      <c r="BM308" s="131"/>
      <c r="BN308" s="131"/>
      <c r="BO308" s="131"/>
      <c r="BP308" s="131"/>
      <c r="BQ308" s="131"/>
      <c r="BR308" s="131"/>
      <c r="BS308" s="131"/>
      <c r="BT308" s="131"/>
      <c r="BU308" s="131"/>
      <c r="BV308" s="131"/>
      <c r="BW308" s="131"/>
      <c r="BX308" s="131"/>
      <c r="BY308" s="131"/>
      <c r="BZ308" s="131"/>
      <c r="CA308" s="131"/>
      <c r="CB308" s="131"/>
      <c r="CC308" s="131"/>
      <c r="CD308" s="131"/>
      <c r="CE308" s="131"/>
      <c r="CF308" s="131"/>
      <c r="CG308" s="131"/>
      <c r="CH308" s="131"/>
      <c r="CI308" s="131"/>
      <c r="CJ308" s="131"/>
      <c r="CK308" s="131"/>
      <c r="CL308" s="131"/>
      <c r="CM308" s="131"/>
      <c r="CN308" s="131"/>
      <c r="CO308" s="131"/>
      <c r="CP308" s="131"/>
      <c r="CQ308" s="131"/>
      <c r="CR308" s="131"/>
      <c r="CS308" s="131"/>
    </row>
    <row r="309" spans="3:97" ht="14.25" hidden="1" customHeight="1" x14ac:dyDescent="0.35">
      <c r="C309" s="92" t="s">
        <v>190</v>
      </c>
      <c r="E309" s="524"/>
      <c r="F309" s="524"/>
      <c r="G309" s="131"/>
      <c r="H309" s="131"/>
      <c r="I309" s="131"/>
      <c r="J309" s="131"/>
      <c r="K309" s="131"/>
      <c r="L309" s="131"/>
      <c r="M309" s="131"/>
      <c r="N309" s="131"/>
      <c r="O309" s="131"/>
      <c r="P309" s="131"/>
      <c r="Q309" s="131"/>
      <c r="R309" s="131"/>
      <c r="S309" s="131"/>
      <c r="T309" s="131"/>
      <c r="U309" s="131"/>
      <c r="V309" s="131"/>
      <c r="W309" s="131"/>
      <c r="X309" s="131"/>
      <c r="Y309" s="131"/>
      <c r="Z309" s="131"/>
      <c r="AA309" s="131"/>
      <c r="AB309" s="131"/>
      <c r="AC309" s="131"/>
      <c r="AD309" s="131"/>
      <c r="AE309" s="131"/>
      <c r="AF309" s="131"/>
      <c r="AG309" s="131"/>
      <c r="AH309" s="131"/>
      <c r="AI309" s="131"/>
      <c r="AJ309" s="131"/>
      <c r="AK309" s="131"/>
      <c r="AL309" s="131"/>
      <c r="AM309" s="131"/>
      <c r="AN309" s="131"/>
      <c r="AO309" s="131"/>
      <c r="AP309" s="131"/>
      <c r="AQ309" s="131"/>
      <c r="AR309" s="131"/>
      <c r="AS309" s="131"/>
      <c r="AT309" s="131"/>
      <c r="AU309" s="131"/>
      <c r="AV309" s="131"/>
      <c r="AW309" s="131"/>
      <c r="AX309" s="131"/>
      <c r="AY309" s="131"/>
      <c r="AZ309" s="131"/>
      <c r="BA309" s="131"/>
      <c r="BB309" s="131"/>
      <c r="BC309" s="131"/>
      <c r="BD309" s="131"/>
      <c r="BE309" s="131"/>
      <c r="BF309" s="131"/>
      <c r="BG309" s="131"/>
      <c r="BH309" s="131"/>
      <c r="BI309" s="131"/>
      <c r="BJ309" s="131"/>
      <c r="BK309" s="131"/>
      <c r="BL309" s="131"/>
      <c r="BM309" s="131"/>
      <c r="BN309" s="131"/>
      <c r="BO309" s="131"/>
      <c r="BP309" s="131"/>
      <c r="BQ309" s="131"/>
      <c r="BR309" s="131"/>
      <c r="BS309" s="131"/>
      <c r="BT309" s="131"/>
      <c r="BU309" s="131"/>
      <c r="BV309" s="131"/>
      <c r="BW309" s="131"/>
      <c r="BX309" s="131"/>
      <c r="BY309" s="131"/>
      <c r="BZ309" s="131"/>
      <c r="CA309" s="131"/>
      <c r="CB309" s="131"/>
      <c r="CC309" s="131"/>
      <c r="CD309" s="131"/>
      <c r="CE309" s="131"/>
      <c r="CF309" s="131"/>
      <c r="CG309" s="131"/>
      <c r="CH309" s="131"/>
      <c r="CI309" s="131"/>
      <c r="CJ309" s="131"/>
      <c r="CK309" s="131"/>
      <c r="CL309" s="131"/>
      <c r="CM309" s="131"/>
      <c r="CN309" s="131"/>
      <c r="CO309" s="131"/>
      <c r="CP309" s="131"/>
      <c r="CQ309" s="131"/>
      <c r="CR309" s="131"/>
      <c r="CS309" s="131"/>
    </row>
    <row r="310" spans="3:97" hidden="1" x14ac:dyDescent="0.35">
      <c r="C310" s="81" t="str">
        <f>O.6!$C$244&amp;" with "&amp; 'S&amp;S'!$D$5*100 &amp; "% increase"</f>
        <v>A. Total investment costs with 1% increase</v>
      </c>
      <c r="E310" s="492">
        <f>G310+NPV(G.Asm!$F$40,H310:INDEX(H310:CS310,RP))</f>
        <v>0</v>
      </c>
      <c r="F310" s="492">
        <f t="shared" ref="F310:F357" si="140">SUMIF($G$4:$CS$4,"&lt;="&amp;RP,G310:CS310)</f>
        <v>0</v>
      </c>
      <c r="G310" s="66">
        <f>-G$190*(1+'S&amp;S'!$F108)+G$216*IF(O.6!$C$38="Depreciation",(1+'S&amp;S'!$F108),1)-G$218+G$232</f>
        <v>0</v>
      </c>
      <c r="H310" s="66">
        <f>-H$190*(1+'S&amp;S'!$F108)+H$216*IF(O.6!$C$38="Depreciation",(1+'S&amp;S'!$F108),1)-H$218+H$232</f>
        <v>0</v>
      </c>
      <c r="I310" s="66">
        <f>-I$190*(1+'S&amp;S'!$F108)+I$216*IF(O.6!$C$38="Depreciation",(1+'S&amp;S'!$F108),1)-I$218+I$232</f>
        <v>0</v>
      </c>
      <c r="J310" s="66">
        <f>-J$190*(1+'S&amp;S'!$F108)+J$216*IF(O.6!$C$38="Depreciation",(1+'S&amp;S'!$F108),1)-J$218+J$232</f>
        <v>0</v>
      </c>
      <c r="K310" s="66">
        <f>-K$190*(1+'S&amp;S'!$F108)+K$216*IF(O.6!$C$38="Depreciation",(1+'S&amp;S'!$F108),1)-K$218+K$232</f>
        <v>0</v>
      </c>
      <c r="L310" s="66">
        <f>-L$190*(1+'S&amp;S'!$F108)+L$216*IF(O.6!$C$38="Depreciation",(1+'S&amp;S'!$F108),1)-L$218+L$232</f>
        <v>0</v>
      </c>
      <c r="M310" s="66">
        <f>-M$190*(1+'S&amp;S'!$F108)+M$216*IF(O.6!$C$38="Depreciation",(1+'S&amp;S'!$F108),1)-M$218+M$232</f>
        <v>0</v>
      </c>
      <c r="N310" s="66">
        <f>-N$190*(1+'S&amp;S'!$F108)+N$216*IF(O.6!$C$38="Depreciation",(1+'S&amp;S'!$F108),1)-N$218+N$232</f>
        <v>0</v>
      </c>
      <c r="O310" s="66">
        <f>-O$190*(1+'S&amp;S'!$F108)+O$216*IF(O.6!$C$38="Depreciation",(1+'S&amp;S'!$F108),1)-O$218+O$232</f>
        <v>0</v>
      </c>
      <c r="P310" s="66">
        <f>-P$190*(1+'S&amp;S'!$F108)+P$216*IF(O.6!$C$38="Depreciation",(1+'S&amp;S'!$F108),1)-P$218+P$232</f>
        <v>0</v>
      </c>
      <c r="Q310" s="66">
        <f>-Q$190*(1+'S&amp;S'!$F108)+Q$216*IF(O.6!$C$38="Depreciation",(1+'S&amp;S'!$F108),1)-Q$218+Q$232</f>
        <v>0</v>
      </c>
      <c r="R310" s="66">
        <f>-R$190*(1+'S&amp;S'!$F108)+R$216*IF(O.6!$C$38="Depreciation",(1+'S&amp;S'!$F108),1)-R$218+R$232</f>
        <v>0</v>
      </c>
      <c r="S310" s="66">
        <f>-S$190*(1+'S&amp;S'!$F108)+S$216*IF(O.6!$C$38="Depreciation",(1+'S&amp;S'!$F108),1)-S$218+S$232</f>
        <v>0</v>
      </c>
      <c r="T310" s="66">
        <f>-T$190*(1+'S&amp;S'!$F108)+T$216*IF(O.6!$C$38="Depreciation",(1+'S&amp;S'!$F108),1)-T$218+T$232</f>
        <v>0</v>
      </c>
      <c r="U310" s="66">
        <f>-U$190*(1+'S&amp;S'!$F108)+U$216*IF(O.6!$C$38="Depreciation",(1+'S&amp;S'!$F108),1)-U$218+U$232</f>
        <v>0</v>
      </c>
      <c r="V310" s="66">
        <f>-V$190*(1+'S&amp;S'!$F108)+V$216*IF(O.6!$C$38="Depreciation",(1+'S&amp;S'!$F108),1)-V$218+V$232</f>
        <v>0</v>
      </c>
      <c r="W310" s="66">
        <f>-W$190*(1+'S&amp;S'!$F108)+W$216*IF(O.6!$C$38="Depreciation",(1+'S&amp;S'!$F108),1)-W$218+W$232</f>
        <v>0</v>
      </c>
      <c r="X310" s="66">
        <f>-X$190*(1+'S&amp;S'!$F108)+X$216*IF(O.6!$C$38="Depreciation",(1+'S&amp;S'!$F108),1)-X$218+X$232</f>
        <v>0</v>
      </c>
      <c r="Y310" s="66">
        <f>-Y$190*(1+'S&amp;S'!$F108)+Y$216*IF(O.6!$C$38="Depreciation",(1+'S&amp;S'!$F108),1)-Y$218+Y$232</f>
        <v>0</v>
      </c>
      <c r="Z310" s="66">
        <f>-Z$190*(1+'S&amp;S'!$F108)+Z$216*IF(O.6!$C$38="Depreciation",(1+'S&amp;S'!$F108),1)-Z$218+Z$232</f>
        <v>0</v>
      </c>
      <c r="AA310" s="66">
        <f>-AA$190*(1+'S&amp;S'!$F108)+AA$216*IF(O.6!$C$38="Depreciation",(1+'S&amp;S'!$F108),1)-AA$218+AA$232</f>
        <v>0</v>
      </c>
      <c r="AB310" s="66">
        <f>-AB$190*(1+'S&amp;S'!$F108)+AB$216*IF(O.6!$C$38="Depreciation",(1+'S&amp;S'!$F108),1)-AB$218+AB$232</f>
        <v>0</v>
      </c>
      <c r="AC310" s="66">
        <f>-AC$190*(1+'S&amp;S'!$F108)+AC$216*IF(O.6!$C$38="Depreciation",(1+'S&amp;S'!$F108),1)-AC$218+AC$232</f>
        <v>0</v>
      </c>
      <c r="AD310" s="66">
        <f>-AD$190*(1+'S&amp;S'!$F108)+AD$216*IF(O.6!$C$38="Depreciation",(1+'S&amp;S'!$F108),1)-AD$218+AD$232</f>
        <v>0</v>
      </c>
      <c r="AE310" s="66">
        <f>-AE$190*(1+'S&amp;S'!$F108)+AE$216*IF(O.6!$C$38="Depreciation",(1+'S&amp;S'!$F108),1)-AE$218+AE$232</f>
        <v>0</v>
      </c>
      <c r="AF310" s="66">
        <f>-AF$190*(1+'S&amp;S'!$F108)+AF$216*IF(O.6!$C$38="Depreciation",(1+'S&amp;S'!$F108),1)-AF$218+AF$232</f>
        <v>0</v>
      </c>
      <c r="AG310" s="66">
        <f>-AG$190*(1+'S&amp;S'!$F108)+AG$216*IF(O.6!$C$38="Depreciation",(1+'S&amp;S'!$F108),1)-AG$218+AG$232</f>
        <v>0</v>
      </c>
      <c r="AH310" s="66">
        <f>-AH$190*(1+'S&amp;S'!$F108)+AH$216*IF(O.6!$C$38="Depreciation",(1+'S&amp;S'!$F108),1)-AH$218+AH$232</f>
        <v>0</v>
      </c>
      <c r="AI310" s="66">
        <f>-AI$190*(1+'S&amp;S'!$F108)+AI$216*IF(O.6!$C$38="Depreciation",(1+'S&amp;S'!$F108),1)-AI$218+AI$232</f>
        <v>0</v>
      </c>
      <c r="AJ310" s="66">
        <f>-AJ$190*(1+'S&amp;S'!$F108)+AJ$216*IF(O.6!$C$38="Depreciation",(1+'S&amp;S'!$F108),1)-AJ$218+AJ$232</f>
        <v>0</v>
      </c>
      <c r="AK310" s="66">
        <f>-AK$190*(1+'S&amp;S'!$F108)+AK$216*IF(O.6!$C$38="Depreciation",(1+'S&amp;S'!$F108),1)-AK$218+AK$232</f>
        <v>0</v>
      </c>
      <c r="AL310" s="66">
        <f>-AL$190*(1+'S&amp;S'!$F108)+AL$216*IF(O.6!$C$38="Depreciation",(1+'S&amp;S'!$F108),1)-AL$218+AL$232</f>
        <v>0</v>
      </c>
      <c r="AM310" s="66">
        <f>-AM$190*(1+'S&amp;S'!$F108)+AM$216*IF(O.6!$C$38="Depreciation",(1+'S&amp;S'!$F108),1)-AM$218+AM$232</f>
        <v>0</v>
      </c>
      <c r="AN310" s="66">
        <f>-AN$190*(1+'S&amp;S'!$F108)+AN$216*IF(O.6!$C$38="Depreciation",(1+'S&amp;S'!$F108),1)-AN$218+AN$232</f>
        <v>0</v>
      </c>
      <c r="AO310" s="66">
        <f>-AO$190*(1+'S&amp;S'!$F108)+AO$216*IF(O.6!$C$38="Depreciation",(1+'S&amp;S'!$F108),1)-AO$218+AO$232</f>
        <v>0</v>
      </c>
      <c r="AP310" s="66">
        <f>-AP$190*(1+'S&amp;S'!$F108)+AP$216*IF(O.6!$C$38="Depreciation",(1+'S&amp;S'!$F108),1)-AP$218+AP$232</f>
        <v>0</v>
      </c>
      <c r="AQ310" s="66">
        <f>-AQ$190*(1+'S&amp;S'!$F108)+AQ$216*IF(O.6!$C$38="Depreciation",(1+'S&amp;S'!$F108),1)-AQ$218+AQ$232</f>
        <v>0</v>
      </c>
      <c r="AR310" s="66">
        <f>-AR$190*(1+'S&amp;S'!$F108)+AR$216*IF(O.6!$C$38="Depreciation",(1+'S&amp;S'!$F108),1)-AR$218+AR$232</f>
        <v>0</v>
      </c>
      <c r="AS310" s="66">
        <f>-AS$190*(1+'S&amp;S'!$F108)+AS$216*IF(O.6!$C$38="Depreciation",(1+'S&amp;S'!$F108),1)-AS$218+AS$232</f>
        <v>0</v>
      </c>
      <c r="AT310" s="66">
        <f>-AT$190*(1+'S&amp;S'!$F108)+AT$216*IF(O.6!$C$38="Depreciation",(1+'S&amp;S'!$F108),1)-AT$218+AT$232</f>
        <v>0</v>
      </c>
      <c r="AU310" s="66">
        <f>-AU$190*(1+'S&amp;S'!$F108)+AU$216*IF(O.6!$C$38="Depreciation",(1+'S&amp;S'!$F108),1)-AU$218+AU$232</f>
        <v>0</v>
      </c>
      <c r="AV310" s="66">
        <f>-AV$190*(1+'S&amp;S'!$F108)+AV$216*IF(O.6!$C$38="Depreciation",(1+'S&amp;S'!$F108),1)-AV$218+AV$232</f>
        <v>0</v>
      </c>
      <c r="AW310" s="66">
        <f>-AW$190*(1+'S&amp;S'!$F108)+AW$216*IF(O.6!$C$38="Depreciation",(1+'S&amp;S'!$F108),1)-AW$218+AW$232</f>
        <v>0</v>
      </c>
      <c r="AX310" s="66">
        <f>-AX$190*(1+'S&amp;S'!$F108)+AX$216*IF(O.6!$C$38="Depreciation",(1+'S&amp;S'!$F108),1)-AX$218+AX$232</f>
        <v>0</v>
      </c>
      <c r="AY310" s="66">
        <f>-AY$190*(1+'S&amp;S'!$F108)+AY$216*IF(O.6!$C$38="Depreciation",(1+'S&amp;S'!$F108),1)-AY$218+AY$232</f>
        <v>0</v>
      </c>
      <c r="AZ310" s="66">
        <f>-AZ$190*(1+'S&amp;S'!$F108)+AZ$216*IF(O.6!$C$38="Depreciation",(1+'S&amp;S'!$F108),1)-AZ$218+AZ$232</f>
        <v>0</v>
      </c>
      <c r="BA310" s="66">
        <f>-BA$190*(1+'S&amp;S'!$F108)+BA$216*IF(O.6!$C$38="Depreciation",(1+'S&amp;S'!$F108),1)-BA$218+BA$232</f>
        <v>0</v>
      </c>
      <c r="BB310" s="66">
        <f>-BB$190*(1+'S&amp;S'!$F108)+BB$216*IF(O.6!$C$38="Depreciation",(1+'S&amp;S'!$F108),1)-BB$218+BB$232</f>
        <v>0</v>
      </c>
      <c r="BC310" s="66">
        <f>-BC$190*(1+'S&amp;S'!$F108)+BC$216*IF(O.6!$C$38="Depreciation",(1+'S&amp;S'!$F108),1)-BC$218+BC$232</f>
        <v>0</v>
      </c>
      <c r="BD310" s="66">
        <f>-BD$190*(1+'S&amp;S'!$F108)+BD$216*IF(O.6!$C$38="Depreciation",(1+'S&amp;S'!$F108),1)-BD$218+BD$232</f>
        <v>0</v>
      </c>
      <c r="BE310" s="66">
        <f>-BE$190*(1+'S&amp;S'!$F108)+BE$216*IF(O.6!$C$38="Depreciation",(1+'S&amp;S'!$F108),1)-BE$218+BE$232</f>
        <v>0</v>
      </c>
      <c r="BF310" s="66">
        <f>-BF$190*(1+'S&amp;S'!$F108)+BF$216*IF(O.6!$C$38="Depreciation",(1+'S&amp;S'!$F108),1)-BF$218+BF$232</f>
        <v>0</v>
      </c>
      <c r="BG310" s="66">
        <f>-BG$190*(1+'S&amp;S'!$F108)+BG$216*IF(O.6!$C$38="Depreciation",(1+'S&amp;S'!$F108),1)-BG$218+BG$232</f>
        <v>0</v>
      </c>
      <c r="BH310" s="66">
        <f>-BH$190*(1+'S&amp;S'!$F108)+BH$216*IF(O.6!$C$38="Depreciation",(1+'S&amp;S'!$F108),1)-BH$218+BH$232</f>
        <v>0</v>
      </c>
      <c r="BI310" s="66">
        <f>-BI$190*(1+'S&amp;S'!$F108)+BI$216*IF(O.6!$C$38="Depreciation",(1+'S&amp;S'!$F108),1)-BI$218+BI$232</f>
        <v>0</v>
      </c>
      <c r="BJ310" s="66">
        <f>-BJ$190*(1+'S&amp;S'!$F108)+BJ$216*IF(O.6!$C$38="Depreciation",(1+'S&amp;S'!$F108),1)-BJ$218+BJ$232</f>
        <v>0</v>
      </c>
      <c r="BK310" s="66">
        <f>-BK$190*(1+'S&amp;S'!$F108)+BK$216*IF(O.6!$C$38="Depreciation",(1+'S&amp;S'!$F108),1)-BK$218+BK$232</f>
        <v>0</v>
      </c>
      <c r="BL310" s="66">
        <f>-BL$190*(1+'S&amp;S'!$F108)+BL$216*IF(O.6!$C$38="Depreciation",(1+'S&amp;S'!$F108),1)-BL$218+BL$232</f>
        <v>0</v>
      </c>
      <c r="BM310" s="66">
        <f>-BM$190*(1+'S&amp;S'!$F108)+BM$216*IF(O.6!$C$38="Depreciation",(1+'S&amp;S'!$F108),1)-BM$218+BM$232</f>
        <v>0</v>
      </c>
      <c r="BN310" s="66">
        <f>-BN$190*(1+'S&amp;S'!$F108)+BN$216*IF(O.6!$C$38="Depreciation",(1+'S&amp;S'!$F108),1)-BN$218+BN$232</f>
        <v>0</v>
      </c>
      <c r="BO310" s="66">
        <f>-BO$190*(1+'S&amp;S'!$F108)+BO$216*IF(O.6!$C$38="Depreciation",(1+'S&amp;S'!$F108),1)-BO$218+BO$232</f>
        <v>0</v>
      </c>
      <c r="BP310" s="66">
        <f>-BP$190*(1+'S&amp;S'!$F108)+BP$216*IF(O.6!$C$38="Depreciation",(1+'S&amp;S'!$F108),1)-BP$218+BP$232</f>
        <v>0</v>
      </c>
      <c r="BQ310" s="66">
        <f>-BQ$190*(1+'S&amp;S'!$F108)+BQ$216*IF(O.6!$C$38="Depreciation",(1+'S&amp;S'!$F108),1)-BQ$218+BQ$232</f>
        <v>0</v>
      </c>
      <c r="BR310" s="66">
        <f>-BR$190*(1+'S&amp;S'!$F108)+BR$216*IF(O.6!$C$38="Depreciation",(1+'S&amp;S'!$F108),1)-BR$218+BR$232</f>
        <v>0</v>
      </c>
      <c r="BS310" s="66">
        <f>-BS$190*(1+'S&amp;S'!$F108)+BS$216*IF(O.6!$C$38="Depreciation",(1+'S&amp;S'!$F108),1)-BS$218+BS$232</f>
        <v>0</v>
      </c>
      <c r="BT310" s="66">
        <f>-BT$190*(1+'S&amp;S'!$F108)+BT$216*IF(O.6!$C$38="Depreciation",(1+'S&amp;S'!$F108),1)-BT$218+BT$232</f>
        <v>0</v>
      </c>
      <c r="BU310" s="66">
        <f>-BU$190*(1+'S&amp;S'!$F108)+BU$216*IF(O.6!$C$38="Depreciation",(1+'S&amp;S'!$F108),1)-BU$218+BU$232</f>
        <v>0</v>
      </c>
      <c r="BV310" s="66">
        <f>-BV$190*(1+'S&amp;S'!$F108)+BV$216*IF(O.6!$C$38="Depreciation",(1+'S&amp;S'!$F108),1)-BV$218+BV$232</f>
        <v>0</v>
      </c>
      <c r="BW310" s="66">
        <f>-BW$190*(1+'S&amp;S'!$F108)+BW$216*IF(O.6!$C$38="Depreciation",(1+'S&amp;S'!$F108),1)-BW$218+BW$232</f>
        <v>0</v>
      </c>
      <c r="BX310" s="66">
        <f>-BX$190*(1+'S&amp;S'!$F108)+BX$216*IF(O.6!$C$38="Depreciation",(1+'S&amp;S'!$F108),1)-BX$218+BX$232</f>
        <v>0</v>
      </c>
      <c r="BY310" s="66">
        <f>-BY$190*(1+'S&amp;S'!$F108)+BY$216*IF(O.6!$C$38="Depreciation",(1+'S&amp;S'!$F108),1)-BY$218+BY$232</f>
        <v>0</v>
      </c>
      <c r="BZ310" s="66">
        <f>-BZ$190*(1+'S&amp;S'!$F108)+BZ$216*IF(O.6!$C$38="Depreciation",(1+'S&amp;S'!$F108),1)-BZ$218+BZ$232</f>
        <v>0</v>
      </c>
      <c r="CA310" s="66">
        <f>-CA$190*(1+'S&amp;S'!$F108)+CA$216*IF(O.6!$C$38="Depreciation",(1+'S&amp;S'!$F108),1)-CA$218+CA$232</f>
        <v>0</v>
      </c>
      <c r="CB310" s="66">
        <f>-CB$190*(1+'S&amp;S'!$F108)+CB$216*IF(O.6!$C$38="Depreciation",(1+'S&amp;S'!$F108),1)-CB$218+CB$232</f>
        <v>0</v>
      </c>
      <c r="CC310" s="66">
        <f>-CC$190*(1+'S&amp;S'!$F108)+CC$216*IF(O.6!$C$38="Depreciation",(1+'S&amp;S'!$F108),1)-CC$218+CC$232</f>
        <v>0</v>
      </c>
      <c r="CD310" s="66">
        <f>-CD$190*(1+'S&amp;S'!$F108)+CD$216*IF(O.6!$C$38="Depreciation",(1+'S&amp;S'!$F108),1)-CD$218+CD$232</f>
        <v>0</v>
      </c>
      <c r="CE310" s="66">
        <f>-CE$190*(1+'S&amp;S'!$F108)+CE$216*IF(O.6!$C$38="Depreciation",(1+'S&amp;S'!$F108),1)-CE$218+CE$232</f>
        <v>0</v>
      </c>
      <c r="CF310" s="66">
        <f>-CF$190*(1+'S&amp;S'!$F108)+CF$216*IF(O.6!$C$38="Depreciation",(1+'S&amp;S'!$F108),1)-CF$218+CF$232</f>
        <v>0</v>
      </c>
      <c r="CG310" s="66">
        <f>-CG$190*(1+'S&amp;S'!$F108)+CG$216*IF(O.6!$C$38="Depreciation",(1+'S&amp;S'!$F108),1)-CG$218+CG$232</f>
        <v>0</v>
      </c>
      <c r="CH310" s="66">
        <f>-CH$190*(1+'S&amp;S'!$F108)+CH$216*IF(O.6!$C$38="Depreciation",(1+'S&amp;S'!$F108),1)-CH$218+CH$232</f>
        <v>0</v>
      </c>
      <c r="CI310" s="66">
        <f>-CI$190*(1+'S&amp;S'!$F108)+CI$216*IF(O.6!$C$38="Depreciation",(1+'S&amp;S'!$F108),1)-CI$218+CI$232</f>
        <v>0</v>
      </c>
      <c r="CJ310" s="66">
        <f>-CJ$190*(1+'S&amp;S'!$F108)+CJ$216*IF(O.6!$C$38="Depreciation",(1+'S&amp;S'!$F108),1)-CJ$218+CJ$232</f>
        <v>0</v>
      </c>
      <c r="CK310" s="66">
        <f>-CK$190*(1+'S&amp;S'!$F108)+CK$216*IF(O.6!$C$38="Depreciation",(1+'S&amp;S'!$F108),1)-CK$218+CK$232</f>
        <v>0</v>
      </c>
      <c r="CL310" s="66">
        <f>-CL$190*(1+'S&amp;S'!$F108)+CL$216*IF(O.6!$C$38="Depreciation",(1+'S&amp;S'!$F108),1)-CL$218+CL$232</f>
        <v>0</v>
      </c>
      <c r="CM310" s="66">
        <f>-CM$190*(1+'S&amp;S'!$F108)+CM$216*IF(O.6!$C$38="Depreciation",(1+'S&amp;S'!$F108),1)-CM$218+CM$232</f>
        <v>0</v>
      </c>
      <c r="CN310" s="66">
        <f>-CN$190*(1+'S&amp;S'!$F108)+CN$216*IF(O.6!$C$38="Depreciation",(1+'S&amp;S'!$F108),1)-CN$218+CN$232</f>
        <v>0</v>
      </c>
      <c r="CO310" s="66">
        <f>-CO$190*(1+'S&amp;S'!$F108)+CO$216*IF(O.6!$C$38="Depreciation",(1+'S&amp;S'!$F108),1)-CO$218+CO$232</f>
        <v>0</v>
      </c>
      <c r="CP310" s="66">
        <f>-CP$190*(1+'S&amp;S'!$F108)+CP$216*IF(O.6!$C$38="Depreciation",(1+'S&amp;S'!$F108),1)-CP$218+CP$232</f>
        <v>0</v>
      </c>
      <c r="CQ310" s="66">
        <f>-CQ$190*(1+'S&amp;S'!$F108)+CQ$216*IF(O.6!$C$38="Depreciation",(1+'S&amp;S'!$F108),1)-CQ$218+CQ$232</f>
        <v>0</v>
      </c>
      <c r="CR310" s="66">
        <f>-CR$190*(1+'S&amp;S'!$F108)+CR$216*IF(O.6!$C$38="Depreciation",(1+'S&amp;S'!$F108),1)-CR$218+CR$232</f>
        <v>0</v>
      </c>
      <c r="CS310" s="66">
        <f>-CS$190*(1+'S&amp;S'!$F108)+CS$216*IF(O.6!$C$38="Depreciation",(1+'S&amp;S'!$F108),1)-CS$218+CS$232</f>
        <v>0</v>
      </c>
    </row>
    <row r="311" spans="3:97" hidden="1" x14ac:dyDescent="0.35">
      <c r="C311" s="81" t="str">
        <f>O.6!$C$244&amp;" with "&amp; 'S&amp;S'!$D$5*100 &amp; "% decrease"</f>
        <v>A. Total investment costs with 1% decrease</v>
      </c>
      <c r="E311" s="492">
        <f>G311+NPV(G.Asm!$F$40,H311:INDEX(H311:CS311,RP))</f>
        <v>0</v>
      </c>
      <c r="F311" s="492">
        <f t="shared" si="140"/>
        <v>0</v>
      </c>
      <c r="G311" s="66">
        <f>-G$190*(1+'S&amp;S'!$F109)+G$216*IF(O.6!$C$38="Depreciation",(1+'S&amp;S'!$F109),1)-G$218+G$232</f>
        <v>0</v>
      </c>
      <c r="H311" s="66">
        <f>-H$190*(1+'S&amp;S'!$F109)+H$216*IF(O.6!$C$38="Depreciation",(1+'S&amp;S'!$F109),1)-H$218+H$232</f>
        <v>0</v>
      </c>
      <c r="I311" s="66">
        <f>-I$190*(1+'S&amp;S'!$F109)+I$216*IF(O.6!$C$38="Depreciation",(1+'S&amp;S'!$F109),1)-I$218+I$232</f>
        <v>0</v>
      </c>
      <c r="J311" s="66">
        <f>-J$190*(1+'S&amp;S'!$F109)+J$216*IF(O.6!$C$38="Depreciation",(1+'S&amp;S'!$F109),1)-J$218+J$232</f>
        <v>0</v>
      </c>
      <c r="K311" s="66">
        <f>-K$190*(1+'S&amp;S'!$F109)+K$216*IF(O.6!$C$38="Depreciation",(1+'S&amp;S'!$F109),1)-K$218+K$232</f>
        <v>0</v>
      </c>
      <c r="L311" s="66">
        <f>-L$190*(1+'S&amp;S'!$F109)+L$216*IF(O.6!$C$38="Depreciation",(1+'S&amp;S'!$F109),1)-L$218+L$232</f>
        <v>0</v>
      </c>
      <c r="M311" s="66">
        <f>-M$190*(1+'S&amp;S'!$F109)+M$216*IF(O.6!$C$38="Depreciation",(1+'S&amp;S'!$F109),1)-M$218+M$232</f>
        <v>0</v>
      </c>
      <c r="N311" s="66">
        <f>-N$190*(1+'S&amp;S'!$F109)+N$216*IF(O.6!$C$38="Depreciation",(1+'S&amp;S'!$F109),1)-N$218+N$232</f>
        <v>0</v>
      </c>
      <c r="O311" s="66">
        <f>-O$190*(1+'S&amp;S'!$F109)+O$216*IF(O.6!$C$38="Depreciation",(1+'S&amp;S'!$F109),1)-O$218+O$232</f>
        <v>0</v>
      </c>
      <c r="P311" s="66">
        <f>-P$190*(1+'S&amp;S'!$F109)+P$216*IF(O.6!$C$38="Depreciation",(1+'S&amp;S'!$F109),1)-P$218+P$232</f>
        <v>0</v>
      </c>
      <c r="Q311" s="66">
        <f>-Q$190*(1+'S&amp;S'!$F109)+Q$216*IF(O.6!$C$38="Depreciation",(1+'S&amp;S'!$F109),1)-Q$218+Q$232</f>
        <v>0</v>
      </c>
      <c r="R311" s="66">
        <f>-R$190*(1+'S&amp;S'!$F109)+R$216*IF(O.6!$C$38="Depreciation",(1+'S&amp;S'!$F109),1)-R$218+R$232</f>
        <v>0</v>
      </c>
      <c r="S311" s="66">
        <f>-S$190*(1+'S&amp;S'!$F109)+S$216*IF(O.6!$C$38="Depreciation",(1+'S&amp;S'!$F109),1)-S$218+S$232</f>
        <v>0</v>
      </c>
      <c r="T311" s="66">
        <f>-T$190*(1+'S&amp;S'!$F109)+T$216*IF(O.6!$C$38="Depreciation",(1+'S&amp;S'!$F109),1)-T$218+T$232</f>
        <v>0</v>
      </c>
      <c r="U311" s="66">
        <f>-U$190*(1+'S&amp;S'!$F109)+U$216*IF(O.6!$C$38="Depreciation",(1+'S&amp;S'!$F109),1)-U$218+U$232</f>
        <v>0</v>
      </c>
      <c r="V311" s="66">
        <f>-V$190*(1+'S&amp;S'!$F109)+V$216*IF(O.6!$C$38="Depreciation",(1+'S&amp;S'!$F109),1)-V$218+V$232</f>
        <v>0</v>
      </c>
      <c r="W311" s="66">
        <f>-W$190*(1+'S&amp;S'!$F109)+W$216*IF(O.6!$C$38="Depreciation",(1+'S&amp;S'!$F109),1)-W$218+W$232</f>
        <v>0</v>
      </c>
      <c r="X311" s="66">
        <f>-X$190*(1+'S&amp;S'!$F109)+X$216*IF(O.6!$C$38="Depreciation",(1+'S&amp;S'!$F109),1)-X$218+X$232</f>
        <v>0</v>
      </c>
      <c r="Y311" s="66">
        <f>-Y$190*(1+'S&amp;S'!$F109)+Y$216*IF(O.6!$C$38="Depreciation",(1+'S&amp;S'!$F109),1)-Y$218+Y$232</f>
        <v>0</v>
      </c>
      <c r="Z311" s="66">
        <f>-Z$190*(1+'S&amp;S'!$F109)+Z$216*IF(O.6!$C$38="Depreciation",(1+'S&amp;S'!$F109),1)-Z$218+Z$232</f>
        <v>0</v>
      </c>
      <c r="AA311" s="66">
        <f>-AA$190*(1+'S&amp;S'!$F109)+AA$216*IF(O.6!$C$38="Depreciation",(1+'S&amp;S'!$F109),1)-AA$218+AA$232</f>
        <v>0</v>
      </c>
      <c r="AB311" s="66">
        <f>-AB$190*(1+'S&amp;S'!$F109)+AB$216*IF(O.6!$C$38="Depreciation",(1+'S&amp;S'!$F109),1)-AB$218+AB$232</f>
        <v>0</v>
      </c>
      <c r="AC311" s="66">
        <f>-AC$190*(1+'S&amp;S'!$F109)+AC$216*IF(O.6!$C$38="Depreciation",(1+'S&amp;S'!$F109),1)-AC$218+AC$232</f>
        <v>0</v>
      </c>
      <c r="AD311" s="66">
        <f>-AD$190*(1+'S&amp;S'!$F109)+AD$216*IF(O.6!$C$38="Depreciation",(1+'S&amp;S'!$F109),1)-AD$218+AD$232</f>
        <v>0</v>
      </c>
      <c r="AE311" s="66">
        <f>-AE$190*(1+'S&amp;S'!$F109)+AE$216*IF(O.6!$C$38="Depreciation",(1+'S&amp;S'!$F109),1)-AE$218+AE$232</f>
        <v>0</v>
      </c>
      <c r="AF311" s="66">
        <f>-AF$190*(1+'S&amp;S'!$F109)+AF$216*IF(O.6!$C$38="Depreciation",(1+'S&amp;S'!$F109),1)-AF$218+AF$232</f>
        <v>0</v>
      </c>
      <c r="AG311" s="66">
        <f>-AG$190*(1+'S&amp;S'!$F109)+AG$216*IF(O.6!$C$38="Depreciation",(1+'S&amp;S'!$F109),1)-AG$218+AG$232</f>
        <v>0</v>
      </c>
      <c r="AH311" s="66">
        <f>-AH$190*(1+'S&amp;S'!$F109)+AH$216*IF(O.6!$C$38="Depreciation",(1+'S&amp;S'!$F109),1)-AH$218+AH$232</f>
        <v>0</v>
      </c>
      <c r="AI311" s="66">
        <f>-AI$190*(1+'S&amp;S'!$F109)+AI$216*IF(O.6!$C$38="Depreciation",(1+'S&amp;S'!$F109),1)-AI$218+AI$232</f>
        <v>0</v>
      </c>
      <c r="AJ311" s="66">
        <f>-AJ$190*(1+'S&amp;S'!$F109)+AJ$216*IF(O.6!$C$38="Depreciation",(1+'S&amp;S'!$F109),1)-AJ$218+AJ$232</f>
        <v>0</v>
      </c>
      <c r="AK311" s="66">
        <f>-AK$190*(1+'S&amp;S'!$F109)+AK$216*IF(O.6!$C$38="Depreciation",(1+'S&amp;S'!$F109),1)-AK$218+AK$232</f>
        <v>0</v>
      </c>
      <c r="AL311" s="66">
        <f>-AL$190*(1+'S&amp;S'!$F109)+AL$216*IF(O.6!$C$38="Depreciation",(1+'S&amp;S'!$F109),1)-AL$218+AL$232</f>
        <v>0</v>
      </c>
      <c r="AM311" s="66">
        <f>-AM$190*(1+'S&amp;S'!$F109)+AM$216*IF(O.6!$C$38="Depreciation",(1+'S&amp;S'!$F109),1)-AM$218+AM$232</f>
        <v>0</v>
      </c>
      <c r="AN311" s="66">
        <f>-AN$190*(1+'S&amp;S'!$F109)+AN$216*IF(O.6!$C$38="Depreciation",(1+'S&amp;S'!$F109),1)-AN$218+AN$232</f>
        <v>0</v>
      </c>
      <c r="AO311" s="66">
        <f>-AO$190*(1+'S&amp;S'!$F109)+AO$216*IF(O.6!$C$38="Depreciation",(1+'S&amp;S'!$F109),1)-AO$218+AO$232</f>
        <v>0</v>
      </c>
      <c r="AP311" s="66">
        <f>-AP$190*(1+'S&amp;S'!$F109)+AP$216*IF(O.6!$C$38="Depreciation",(1+'S&amp;S'!$F109),1)-AP$218+AP$232</f>
        <v>0</v>
      </c>
      <c r="AQ311" s="66">
        <f>-AQ$190*(1+'S&amp;S'!$F109)+AQ$216*IF(O.6!$C$38="Depreciation",(1+'S&amp;S'!$F109),1)-AQ$218+AQ$232</f>
        <v>0</v>
      </c>
      <c r="AR311" s="66">
        <f>-AR$190*(1+'S&amp;S'!$F109)+AR$216*IF(O.6!$C$38="Depreciation",(1+'S&amp;S'!$F109),1)-AR$218+AR$232</f>
        <v>0</v>
      </c>
      <c r="AS311" s="66">
        <f>-AS$190*(1+'S&amp;S'!$F109)+AS$216*IF(O.6!$C$38="Depreciation",(1+'S&amp;S'!$F109),1)-AS$218+AS$232</f>
        <v>0</v>
      </c>
      <c r="AT311" s="66">
        <f>-AT$190*(1+'S&amp;S'!$F109)+AT$216*IF(O.6!$C$38="Depreciation",(1+'S&amp;S'!$F109),1)-AT$218+AT$232</f>
        <v>0</v>
      </c>
      <c r="AU311" s="66">
        <f>-AU$190*(1+'S&amp;S'!$F109)+AU$216*IF(O.6!$C$38="Depreciation",(1+'S&amp;S'!$F109),1)-AU$218+AU$232</f>
        <v>0</v>
      </c>
      <c r="AV311" s="66">
        <f>-AV$190*(1+'S&amp;S'!$F109)+AV$216*IF(O.6!$C$38="Depreciation",(1+'S&amp;S'!$F109),1)-AV$218+AV$232</f>
        <v>0</v>
      </c>
      <c r="AW311" s="66">
        <f>-AW$190*(1+'S&amp;S'!$F109)+AW$216*IF(O.6!$C$38="Depreciation",(1+'S&amp;S'!$F109),1)-AW$218+AW$232</f>
        <v>0</v>
      </c>
      <c r="AX311" s="66">
        <f>-AX$190*(1+'S&amp;S'!$F109)+AX$216*IF(O.6!$C$38="Depreciation",(1+'S&amp;S'!$F109),1)-AX$218+AX$232</f>
        <v>0</v>
      </c>
      <c r="AY311" s="66">
        <f>-AY$190*(1+'S&amp;S'!$F109)+AY$216*IF(O.6!$C$38="Depreciation",(1+'S&amp;S'!$F109),1)-AY$218+AY$232</f>
        <v>0</v>
      </c>
      <c r="AZ311" s="66">
        <f>-AZ$190*(1+'S&amp;S'!$F109)+AZ$216*IF(O.6!$C$38="Depreciation",(1+'S&amp;S'!$F109),1)-AZ$218+AZ$232</f>
        <v>0</v>
      </c>
      <c r="BA311" s="66">
        <f>-BA$190*(1+'S&amp;S'!$F109)+BA$216*IF(O.6!$C$38="Depreciation",(1+'S&amp;S'!$F109),1)-BA$218+BA$232</f>
        <v>0</v>
      </c>
      <c r="BB311" s="66">
        <f>-BB$190*(1+'S&amp;S'!$F109)+BB$216*IF(O.6!$C$38="Depreciation",(1+'S&amp;S'!$F109),1)-BB$218+BB$232</f>
        <v>0</v>
      </c>
      <c r="BC311" s="66">
        <f>-BC$190*(1+'S&amp;S'!$F109)+BC$216*IF(O.6!$C$38="Depreciation",(1+'S&amp;S'!$F109),1)-BC$218+BC$232</f>
        <v>0</v>
      </c>
      <c r="BD311" s="66">
        <f>-BD$190*(1+'S&amp;S'!$F109)+BD$216*IF(O.6!$C$38="Depreciation",(1+'S&amp;S'!$F109),1)-BD$218+BD$232</f>
        <v>0</v>
      </c>
      <c r="BE311" s="66">
        <f>-BE$190*(1+'S&amp;S'!$F109)+BE$216*IF(O.6!$C$38="Depreciation",(1+'S&amp;S'!$F109),1)-BE$218+BE$232</f>
        <v>0</v>
      </c>
      <c r="BF311" s="66">
        <f>-BF$190*(1+'S&amp;S'!$F109)+BF$216*IF(O.6!$C$38="Depreciation",(1+'S&amp;S'!$F109),1)-BF$218+BF$232</f>
        <v>0</v>
      </c>
      <c r="BG311" s="66">
        <f>-BG$190*(1+'S&amp;S'!$F109)+BG$216*IF(O.6!$C$38="Depreciation",(1+'S&amp;S'!$F109),1)-BG$218+BG$232</f>
        <v>0</v>
      </c>
      <c r="BH311" s="66">
        <f>-BH$190*(1+'S&amp;S'!$F109)+BH$216*IF(O.6!$C$38="Depreciation",(1+'S&amp;S'!$F109),1)-BH$218+BH$232</f>
        <v>0</v>
      </c>
      <c r="BI311" s="66">
        <f>-BI$190*(1+'S&amp;S'!$F109)+BI$216*IF(O.6!$C$38="Depreciation",(1+'S&amp;S'!$F109),1)-BI$218+BI$232</f>
        <v>0</v>
      </c>
      <c r="BJ311" s="66">
        <f>-BJ$190*(1+'S&amp;S'!$F109)+BJ$216*IF(O.6!$C$38="Depreciation",(1+'S&amp;S'!$F109),1)-BJ$218+BJ$232</f>
        <v>0</v>
      </c>
      <c r="BK311" s="66">
        <f>-BK$190*(1+'S&amp;S'!$F109)+BK$216*IF(O.6!$C$38="Depreciation",(1+'S&amp;S'!$F109),1)-BK$218+BK$232</f>
        <v>0</v>
      </c>
      <c r="BL311" s="66">
        <f>-BL$190*(1+'S&amp;S'!$F109)+BL$216*IF(O.6!$C$38="Depreciation",(1+'S&amp;S'!$F109),1)-BL$218+BL$232</f>
        <v>0</v>
      </c>
      <c r="BM311" s="66">
        <f>-BM$190*(1+'S&amp;S'!$F109)+BM$216*IF(O.6!$C$38="Depreciation",(1+'S&amp;S'!$F109),1)-BM$218+BM$232</f>
        <v>0</v>
      </c>
      <c r="BN311" s="66">
        <f>-BN$190*(1+'S&amp;S'!$F109)+BN$216*IF(O.6!$C$38="Depreciation",(1+'S&amp;S'!$F109),1)-BN$218+BN$232</f>
        <v>0</v>
      </c>
      <c r="BO311" s="66">
        <f>-BO$190*(1+'S&amp;S'!$F109)+BO$216*IF(O.6!$C$38="Depreciation",(1+'S&amp;S'!$F109),1)-BO$218+BO$232</f>
        <v>0</v>
      </c>
      <c r="BP311" s="66">
        <f>-BP$190*(1+'S&amp;S'!$F109)+BP$216*IF(O.6!$C$38="Depreciation",(1+'S&amp;S'!$F109),1)-BP$218+BP$232</f>
        <v>0</v>
      </c>
      <c r="BQ311" s="66">
        <f>-BQ$190*(1+'S&amp;S'!$F109)+BQ$216*IF(O.6!$C$38="Depreciation",(1+'S&amp;S'!$F109),1)-BQ$218+BQ$232</f>
        <v>0</v>
      </c>
      <c r="BR311" s="66">
        <f>-BR$190*(1+'S&amp;S'!$F109)+BR$216*IF(O.6!$C$38="Depreciation",(1+'S&amp;S'!$F109),1)-BR$218+BR$232</f>
        <v>0</v>
      </c>
      <c r="BS311" s="66">
        <f>-BS$190*(1+'S&amp;S'!$F109)+BS$216*IF(O.6!$C$38="Depreciation",(1+'S&amp;S'!$F109),1)-BS$218+BS$232</f>
        <v>0</v>
      </c>
      <c r="BT311" s="66">
        <f>-BT$190*(1+'S&amp;S'!$F109)+BT$216*IF(O.6!$C$38="Depreciation",(1+'S&amp;S'!$F109),1)-BT$218+BT$232</f>
        <v>0</v>
      </c>
      <c r="BU311" s="66">
        <f>-BU$190*(1+'S&amp;S'!$F109)+BU$216*IF(O.6!$C$38="Depreciation",(1+'S&amp;S'!$F109),1)-BU$218+BU$232</f>
        <v>0</v>
      </c>
      <c r="BV311" s="66">
        <f>-BV$190*(1+'S&amp;S'!$F109)+BV$216*IF(O.6!$C$38="Depreciation",(1+'S&amp;S'!$F109),1)-BV$218+BV$232</f>
        <v>0</v>
      </c>
      <c r="BW311" s="66">
        <f>-BW$190*(1+'S&amp;S'!$F109)+BW$216*IF(O.6!$C$38="Depreciation",(1+'S&amp;S'!$F109),1)-BW$218+BW$232</f>
        <v>0</v>
      </c>
      <c r="BX311" s="66">
        <f>-BX$190*(1+'S&amp;S'!$F109)+BX$216*IF(O.6!$C$38="Depreciation",(1+'S&amp;S'!$F109),1)-BX$218+BX$232</f>
        <v>0</v>
      </c>
      <c r="BY311" s="66">
        <f>-BY$190*(1+'S&amp;S'!$F109)+BY$216*IF(O.6!$C$38="Depreciation",(1+'S&amp;S'!$F109),1)-BY$218+BY$232</f>
        <v>0</v>
      </c>
      <c r="BZ311" s="66">
        <f>-BZ$190*(1+'S&amp;S'!$F109)+BZ$216*IF(O.6!$C$38="Depreciation",(1+'S&amp;S'!$F109),1)-BZ$218+BZ$232</f>
        <v>0</v>
      </c>
      <c r="CA311" s="66">
        <f>-CA$190*(1+'S&amp;S'!$F109)+CA$216*IF(O.6!$C$38="Depreciation",(1+'S&amp;S'!$F109),1)-CA$218+CA$232</f>
        <v>0</v>
      </c>
      <c r="CB311" s="66">
        <f>-CB$190*(1+'S&amp;S'!$F109)+CB$216*IF(O.6!$C$38="Depreciation",(1+'S&amp;S'!$F109),1)-CB$218+CB$232</f>
        <v>0</v>
      </c>
      <c r="CC311" s="66">
        <f>-CC$190*(1+'S&amp;S'!$F109)+CC$216*IF(O.6!$C$38="Depreciation",(1+'S&amp;S'!$F109),1)-CC$218+CC$232</f>
        <v>0</v>
      </c>
      <c r="CD311" s="66">
        <f>-CD$190*(1+'S&amp;S'!$F109)+CD$216*IF(O.6!$C$38="Depreciation",(1+'S&amp;S'!$F109),1)-CD$218+CD$232</f>
        <v>0</v>
      </c>
      <c r="CE311" s="66">
        <f>-CE$190*(1+'S&amp;S'!$F109)+CE$216*IF(O.6!$C$38="Depreciation",(1+'S&amp;S'!$F109),1)-CE$218+CE$232</f>
        <v>0</v>
      </c>
      <c r="CF311" s="66">
        <f>-CF$190*(1+'S&amp;S'!$F109)+CF$216*IF(O.6!$C$38="Depreciation",(1+'S&amp;S'!$F109),1)-CF$218+CF$232</f>
        <v>0</v>
      </c>
      <c r="CG311" s="66">
        <f>-CG$190*(1+'S&amp;S'!$F109)+CG$216*IF(O.6!$C$38="Depreciation",(1+'S&amp;S'!$F109),1)-CG$218+CG$232</f>
        <v>0</v>
      </c>
      <c r="CH311" s="66">
        <f>-CH$190*(1+'S&amp;S'!$F109)+CH$216*IF(O.6!$C$38="Depreciation",(1+'S&amp;S'!$F109),1)-CH$218+CH$232</f>
        <v>0</v>
      </c>
      <c r="CI311" s="66">
        <f>-CI$190*(1+'S&amp;S'!$F109)+CI$216*IF(O.6!$C$38="Depreciation",(1+'S&amp;S'!$F109),1)-CI$218+CI$232</f>
        <v>0</v>
      </c>
      <c r="CJ311" s="66">
        <f>-CJ$190*(1+'S&amp;S'!$F109)+CJ$216*IF(O.6!$C$38="Depreciation",(1+'S&amp;S'!$F109),1)-CJ$218+CJ$232</f>
        <v>0</v>
      </c>
      <c r="CK311" s="66">
        <f>-CK$190*(1+'S&amp;S'!$F109)+CK$216*IF(O.6!$C$38="Depreciation",(1+'S&amp;S'!$F109),1)-CK$218+CK$232</f>
        <v>0</v>
      </c>
      <c r="CL311" s="66">
        <f>-CL$190*(1+'S&amp;S'!$F109)+CL$216*IF(O.6!$C$38="Depreciation",(1+'S&amp;S'!$F109),1)-CL$218+CL$232</f>
        <v>0</v>
      </c>
      <c r="CM311" s="66">
        <f>-CM$190*(1+'S&amp;S'!$F109)+CM$216*IF(O.6!$C$38="Depreciation",(1+'S&amp;S'!$F109),1)-CM$218+CM$232</f>
        <v>0</v>
      </c>
      <c r="CN311" s="66">
        <f>-CN$190*(1+'S&amp;S'!$F109)+CN$216*IF(O.6!$C$38="Depreciation",(1+'S&amp;S'!$F109),1)-CN$218+CN$232</f>
        <v>0</v>
      </c>
      <c r="CO311" s="66">
        <f>-CO$190*(1+'S&amp;S'!$F109)+CO$216*IF(O.6!$C$38="Depreciation",(1+'S&amp;S'!$F109),1)-CO$218+CO$232</f>
        <v>0</v>
      </c>
      <c r="CP311" s="66">
        <f>-CP$190*(1+'S&amp;S'!$F109)+CP$216*IF(O.6!$C$38="Depreciation",(1+'S&amp;S'!$F109),1)-CP$218+CP$232</f>
        <v>0</v>
      </c>
      <c r="CQ311" s="66">
        <f>-CQ$190*(1+'S&amp;S'!$F109)+CQ$216*IF(O.6!$C$38="Depreciation",(1+'S&amp;S'!$F109),1)-CQ$218+CQ$232</f>
        <v>0</v>
      </c>
      <c r="CR311" s="66">
        <f>-CR$190*(1+'S&amp;S'!$F109)+CR$216*IF(O.6!$C$38="Depreciation",(1+'S&amp;S'!$F109),1)-CR$218+CR$232</f>
        <v>0</v>
      </c>
      <c r="CS311" s="66">
        <f>-CS$190*(1+'S&amp;S'!$F109)+CS$216*IF(O.6!$C$38="Depreciation",(1+'S&amp;S'!$F109),1)-CS$218+CS$232</f>
        <v>0</v>
      </c>
    </row>
    <row r="312" spans="3:97" hidden="1" x14ac:dyDescent="0.35">
      <c r="C312" s="81" t="str">
        <f>O.6!$C$246&amp;" with "&amp; 'S&amp;S'!$D$5*100 &amp; "% increase"</f>
        <v>C. Total operating and maintenance costs with 1% increase</v>
      </c>
      <c r="E312" s="492">
        <f>G312+NPV(G.Asm!$F$40,H312:INDEX(H312:CS312,RP))</f>
        <v>0</v>
      </c>
      <c r="F312" s="492">
        <f t="shared" si="140"/>
        <v>0</v>
      </c>
      <c r="G312" s="66">
        <f>-G$190+G$216-G$218*(1+'S&amp;S'!$F110)+G$232</f>
        <v>0</v>
      </c>
      <c r="H312" s="66">
        <f>-H$190+H$216-H$218*(1+'S&amp;S'!$F110)+H$232</f>
        <v>0</v>
      </c>
      <c r="I312" s="66">
        <f>-I$190+I$216-I$218*(1+'S&amp;S'!$F110)+I$232</f>
        <v>0</v>
      </c>
      <c r="J312" s="66">
        <f>-J$190+J$216-J$218*(1+'S&amp;S'!$F110)+J$232</f>
        <v>0</v>
      </c>
      <c r="K312" s="66">
        <f>-K$190+K$216-K$218*(1+'S&amp;S'!$F110)+K$232</f>
        <v>0</v>
      </c>
      <c r="L312" s="66">
        <f>-L$190+L$216-L$218*(1+'S&amp;S'!$F110)+L$232</f>
        <v>0</v>
      </c>
      <c r="M312" s="66">
        <f>-M$190+M$216-M$218*(1+'S&amp;S'!$F110)+M$232</f>
        <v>0</v>
      </c>
      <c r="N312" s="66">
        <f>-N$190+N$216-N$218*(1+'S&amp;S'!$F110)+N$232</f>
        <v>0</v>
      </c>
      <c r="O312" s="66">
        <f>-O$190+O$216-O$218*(1+'S&amp;S'!$F110)+O$232</f>
        <v>0</v>
      </c>
      <c r="P312" s="66">
        <f>-P$190+P$216-P$218*(1+'S&amp;S'!$F110)+P$232</f>
        <v>0</v>
      </c>
      <c r="Q312" s="66">
        <f>-Q$190+Q$216-Q$218*(1+'S&amp;S'!$F110)+Q$232</f>
        <v>0</v>
      </c>
      <c r="R312" s="66">
        <f>-R$190+R$216-R$218*(1+'S&amp;S'!$F110)+R$232</f>
        <v>0</v>
      </c>
      <c r="S312" s="66">
        <f>-S$190+S$216-S$218*(1+'S&amp;S'!$F110)+S$232</f>
        <v>0</v>
      </c>
      <c r="T312" s="66">
        <f>-T$190+T$216-T$218*(1+'S&amp;S'!$F110)+T$232</f>
        <v>0</v>
      </c>
      <c r="U312" s="66">
        <f>-U$190+U$216-U$218*(1+'S&amp;S'!$F110)+U$232</f>
        <v>0</v>
      </c>
      <c r="V312" s="66">
        <f>-V$190+V$216-V$218*(1+'S&amp;S'!$F110)+V$232</f>
        <v>0</v>
      </c>
      <c r="W312" s="66">
        <f>-W$190+W$216-W$218*(1+'S&amp;S'!$F110)+W$232</f>
        <v>0</v>
      </c>
      <c r="X312" s="66">
        <f>-X$190+X$216-X$218*(1+'S&amp;S'!$F110)+X$232</f>
        <v>0</v>
      </c>
      <c r="Y312" s="66">
        <f>-Y$190+Y$216-Y$218*(1+'S&amp;S'!$F110)+Y$232</f>
        <v>0</v>
      </c>
      <c r="Z312" s="66">
        <f>-Z$190+Z$216-Z$218*(1+'S&amp;S'!$F110)+Z$232</f>
        <v>0</v>
      </c>
      <c r="AA312" s="66">
        <f>-AA$190+AA$216-AA$218*(1+'S&amp;S'!$F110)+AA$232</f>
        <v>0</v>
      </c>
      <c r="AB312" s="66">
        <f>-AB$190+AB$216-AB$218*(1+'S&amp;S'!$F110)+AB$232</f>
        <v>0</v>
      </c>
      <c r="AC312" s="66">
        <f>-AC$190+AC$216-AC$218*(1+'S&amp;S'!$F110)+AC$232</f>
        <v>0</v>
      </c>
      <c r="AD312" s="66">
        <f>-AD$190+AD$216-AD$218*(1+'S&amp;S'!$F110)+AD$232</f>
        <v>0</v>
      </c>
      <c r="AE312" s="66">
        <f>-AE$190+AE$216-AE$218*(1+'S&amp;S'!$F110)+AE$232</f>
        <v>0</v>
      </c>
      <c r="AF312" s="66">
        <f>-AF$190+AF$216-AF$218*(1+'S&amp;S'!$F110)+AF$232</f>
        <v>0</v>
      </c>
      <c r="AG312" s="66">
        <f>-AG$190+AG$216-AG$218*(1+'S&amp;S'!$F110)+AG$232</f>
        <v>0</v>
      </c>
      <c r="AH312" s="66">
        <f>-AH$190+AH$216-AH$218*(1+'S&amp;S'!$F110)+AH$232</f>
        <v>0</v>
      </c>
      <c r="AI312" s="66">
        <f>-AI$190+AI$216-AI$218*(1+'S&amp;S'!$F110)+AI$232</f>
        <v>0</v>
      </c>
      <c r="AJ312" s="66">
        <f>-AJ$190+AJ$216-AJ$218*(1+'S&amp;S'!$F110)+AJ$232</f>
        <v>0</v>
      </c>
      <c r="AK312" s="66">
        <f>-AK$190+AK$216-AK$218*(1+'S&amp;S'!$F110)+AK$232</f>
        <v>0</v>
      </c>
      <c r="AL312" s="66">
        <f>-AL$190+AL$216-AL$218*(1+'S&amp;S'!$F110)+AL$232</f>
        <v>0</v>
      </c>
      <c r="AM312" s="66">
        <f>-AM$190+AM$216-AM$218*(1+'S&amp;S'!$F110)+AM$232</f>
        <v>0</v>
      </c>
      <c r="AN312" s="66">
        <f>-AN$190+AN$216-AN$218*(1+'S&amp;S'!$F110)+AN$232</f>
        <v>0</v>
      </c>
      <c r="AO312" s="66">
        <f>-AO$190+AO$216-AO$218*(1+'S&amp;S'!$F110)+AO$232</f>
        <v>0</v>
      </c>
      <c r="AP312" s="66">
        <f>-AP$190+AP$216-AP$218*(1+'S&amp;S'!$F110)+AP$232</f>
        <v>0</v>
      </c>
      <c r="AQ312" s="66">
        <f>-AQ$190+AQ$216-AQ$218*(1+'S&amp;S'!$F110)+AQ$232</f>
        <v>0</v>
      </c>
      <c r="AR312" s="66">
        <f>-AR$190+AR$216-AR$218*(1+'S&amp;S'!$F110)+AR$232</f>
        <v>0</v>
      </c>
      <c r="AS312" s="66">
        <f>-AS$190+AS$216-AS$218*(1+'S&amp;S'!$F110)+AS$232</f>
        <v>0</v>
      </c>
      <c r="AT312" s="66">
        <f>-AT$190+AT$216-AT$218*(1+'S&amp;S'!$F110)+AT$232</f>
        <v>0</v>
      </c>
      <c r="AU312" s="66">
        <f>-AU$190+AU$216-AU$218*(1+'S&amp;S'!$F110)+AU$232</f>
        <v>0</v>
      </c>
      <c r="AV312" s="66">
        <f>-AV$190+AV$216-AV$218*(1+'S&amp;S'!$F110)+AV$232</f>
        <v>0</v>
      </c>
      <c r="AW312" s="66">
        <f>-AW$190+AW$216-AW$218*(1+'S&amp;S'!$F110)+AW$232</f>
        <v>0</v>
      </c>
      <c r="AX312" s="66">
        <f>-AX$190+AX$216-AX$218*(1+'S&amp;S'!$F110)+AX$232</f>
        <v>0</v>
      </c>
      <c r="AY312" s="66">
        <f>-AY$190+AY$216-AY$218*(1+'S&amp;S'!$F110)+AY$232</f>
        <v>0</v>
      </c>
      <c r="AZ312" s="66">
        <f>-AZ$190+AZ$216-AZ$218*(1+'S&amp;S'!$F110)+AZ$232</f>
        <v>0</v>
      </c>
      <c r="BA312" s="66">
        <f>-BA$190+BA$216-BA$218*(1+'S&amp;S'!$F110)+BA$232</f>
        <v>0</v>
      </c>
      <c r="BB312" s="66">
        <f>-BB$190+BB$216-BB$218*(1+'S&amp;S'!$F110)+BB$232</f>
        <v>0</v>
      </c>
      <c r="BC312" s="66">
        <f>-BC$190+BC$216-BC$218*(1+'S&amp;S'!$F110)+BC$232</f>
        <v>0</v>
      </c>
      <c r="BD312" s="66">
        <f>-BD$190+BD$216-BD$218*(1+'S&amp;S'!$F110)+BD$232</f>
        <v>0</v>
      </c>
      <c r="BE312" s="66">
        <f>-BE$190+BE$216-BE$218*(1+'S&amp;S'!$F110)+BE$232</f>
        <v>0</v>
      </c>
      <c r="BF312" s="66">
        <f>-BF$190+BF$216-BF$218*(1+'S&amp;S'!$F110)+BF$232</f>
        <v>0</v>
      </c>
      <c r="BG312" s="66">
        <f>-BG$190+BG$216-BG$218*(1+'S&amp;S'!$F110)+BG$232</f>
        <v>0</v>
      </c>
      <c r="BH312" s="66">
        <f>-BH$190+BH$216-BH$218*(1+'S&amp;S'!$F110)+BH$232</f>
        <v>0</v>
      </c>
      <c r="BI312" s="66">
        <f>-BI$190+BI$216-BI$218*(1+'S&amp;S'!$F110)+BI$232</f>
        <v>0</v>
      </c>
      <c r="BJ312" s="66">
        <f>-BJ$190+BJ$216-BJ$218*(1+'S&amp;S'!$F110)+BJ$232</f>
        <v>0</v>
      </c>
      <c r="BK312" s="66">
        <f>-BK$190+BK$216-BK$218*(1+'S&amp;S'!$F110)+BK$232</f>
        <v>0</v>
      </c>
      <c r="BL312" s="66">
        <f>-BL$190+BL$216-BL$218*(1+'S&amp;S'!$F110)+BL$232</f>
        <v>0</v>
      </c>
      <c r="BM312" s="66">
        <f>-BM$190+BM$216-BM$218*(1+'S&amp;S'!$F110)+BM$232</f>
        <v>0</v>
      </c>
      <c r="BN312" s="66">
        <f>-BN$190+BN$216-BN$218*(1+'S&amp;S'!$F110)+BN$232</f>
        <v>0</v>
      </c>
      <c r="BO312" s="66">
        <f>-BO$190+BO$216-BO$218*(1+'S&amp;S'!$F110)+BO$232</f>
        <v>0</v>
      </c>
      <c r="BP312" s="66">
        <f>-BP$190+BP$216-BP$218*(1+'S&amp;S'!$F110)+BP$232</f>
        <v>0</v>
      </c>
      <c r="BQ312" s="66">
        <f>-BQ$190+BQ$216-BQ$218*(1+'S&amp;S'!$F110)+BQ$232</f>
        <v>0</v>
      </c>
      <c r="BR312" s="66">
        <f>-BR$190+BR$216-BR$218*(1+'S&amp;S'!$F110)+BR$232</f>
        <v>0</v>
      </c>
      <c r="BS312" s="66">
        <f>-BS$190+BS$216-BS$218*(1+'S&amp;S'!$F110)+BS$232</f>
        <v>0</v>
      </c>
      <c r="BT312" s="66">
        <f>-BT$190+BT$216-BT$218*(1+'S&amp;S'!$F110)+BT$232</f>
        <v>0</v>
      </c>
      <c r="BU312" s="66">
        <f>-BU$190+BU$216-BU$218*(1+'S&amp;S'!$F110)+BU$232</f>
        <v>0</v>
      </c>
      <c r="BV312" s="66">
        <f>-BV$190+BV$216-BV$218*(1+'S&amp;S'!$F110)+BV$232</f>
        <v>0</v>
      </c>
      <c r="BW312" s="66">
        <f>-BW$190+BW$216-BW$218*(1+'S&amp;S'!$F110)+BW$232</f>
        <v>0</v>
      </c>
      <c r="BX312" s="66">
        <f>-BX$190+BX$216-BX$218*(1+'S&amp;S'!$F110)+BX$232</f>
        <v>0</v>
      </c>
      <c r="BY312" s="66">
        <f>-BY$190+BY$216-BY$218*(1+'S&amp;S'!$F110)+BY$232</f>
        <v>0</v>
      </c>
      <c r="BZ312" s="66">
        <f>-BZ$190+BZ$216-BZ$218*(1+'S&amp;S'!$F110)+BZ$232</f>
        <v>0</v>
      </c>
      <c r="CA312" s="66">
        <f>-CA$190+CA$216-CA$218*(1+'S&amp;S'!$F110)+CA$232</f>
        <v>0</v>
      </c>
      <c r="CB312" s="66">
        <f>-CB$190+CB$216-CB$218*(1+'S&amp;S'!$F110)+CB$232</f>
        <v>0</v>
      </c>
      <c r="CC312" s="66">
        <f>-CC$190+CC$216-CC$218*(1+'S&amp;S'!$F110)+CC$232</f>
        <v>0</v>
      </c>
      <c r="CD312" s="66">
        <f>-CD$190+CD$216-CD$218*(1+'S&amp;S'!$F110)+CD$232</f>
        <v>0</v>
      </c>
      <c r="CE312" s="66">
        <f>-CE$190+CE$216-CE$218*(1+'S&amp;S'!$F110)+CE$232</f>
        <v>0</v>
      </c>
      <c r="CF312" s="66">
        <f>-CF$190+CF$216-CF$218*(1+'S&amp;S'!$F110)+CF$232</f>
        <v>0</v>
      </c>
      <c r="CG312" s="66">
        <f>-CG$190+CG$216-CG$218*(1+'S&amp;S'!$F110)+CG$232</f>
        <v>0</v>
      </c>
      <c r="CH312" s="66">
        <f>-CH$190+CH$216-CH$218*(1+'S&amp;S'!$F110)+CH$232</f>
        <v>0</v>
      </c>
      <c r="CI312" s="66">
        <f>-CI$190+CI$216-CI$218*(1+'S&amp;S'!$F110)+CI$232</f>
        <v>0</v>
      </c>
      <c r="CJ312" s="66">
        <f>-CJ$190+CJ$216-CJ$218*(1+'S&amp;S'!$F110)+CJ$232</f>
        <v>0</v>
      </c>
      <c r="CK312" s="66">
        <f>-CK$190+CK$216-CK$218*(1+'S&amp;S'!$F110)+CK$232</f>
        <v>0</v>
      </c>
      <c r="CL312" s="66">
        <f>-CL$190+CL$216-CL$218*(1+'S&amp;S'!$F110)+CL$232</f>
        <v>0</v>
      </c>
      <c r="CM312" s="66">
        <f>-CM$190+CM$216-CM$218*(1+'S&amp;S'!$F110)+CM$232</f>
        <v>0</v>
      </c>
      <c r="CN312" s="66">
        <f>-CN$190+CN$216-CN$218*(1+'S&amp;S'!$F110)+CN$232</f>
        <v>0</v>
      </c>
      <c r="CO312" s="66">
        <f>-CO$190+CO$216-CO$218*(1+'S&amp;S'!$F110)+CO$232</f>
        <v>0</v>
      </c>
      <c r="CP312" s="66">
        <f>-CP$190+CP$216-CP$218*(1+'S&amp;S'!$F110)+CP$232</f>
        <v>0</v>
      </c>
      <c r="CQ312" s="66">
        <f>-CQ$190+CQ$216-CQ$218*(1+'S&amp;S'!$F110)+CQ$232</f>
        <v>0</v>
      </c>
      <c r="CR312" s="66">
        <f>-CR$190+CR$216-CR$218*(1+'S&amp;S'!$F110)+CR$232</f>
        <v>0</v>
      </c>
      <c r="CS312" s="66">
        <f>-CS$190+CS$216-CS$218*(1+'S&amp;S'!$F110)+CS$232</f>
        <v>0</v>
      </c>
    </row>
    <row r="313" spans="3:97" hidden="1" x14ac:dyDescent="0.35">
      <c r="C313" s="81" t="str">
        <f>O.6!$C$246&amp;" with "&amp; 'S&amp;S'!$D$5*100 &amp; "% decrease"</f>
        <v>C. Total operating and maintenance costs with 1% decrease</v>
      </c>
      <c r="E313" s="492">
        <f>G313+NPV(G.Asm!$F$40,H313:INDEX(H313:CS313,RP))</f>
        <v>0</v>
      </c>
      <c r="F313" s="492">
        <f t="shared" si="140"/>
        <v>0</v>
      </c>
      <c r="G313" s="66">
        <f>-G$190+G$216-G$218*(1+'S&amp;S'!$F111)+G$232</f>
        <v>0</v>
      </c>
      <c r="H313" s="66">
        <f>-H$190+H$216-H$218*(1+'S&amp;S'!$F111)+H$232</f>
        <v>0</v>
      </c>
      <c r="I313" s="66">
        <f>-I$190+I$216-I$218*(1+'S&amp;S'!$F111)+I$232</f>
        <v>0</v>
      </c>
      <c r="J313" s="66">
        <f>-J$190+J$216-J$218*(1+'S&amp;S'!$F111)+J$232</f>
        <v>0</v>
      </c>
      <c r="K313" s="66">
        <f>-K$190+K$216-K$218*(1+'S&amp;S'!$F111)+K$232</f>
        <v>0</v>
      </c>
      <c r="L313" s="66">
        <f>-L$190+L$216-L$218*(1+'S&amp;S'!$F111)+L$232</f>
        <v>0</v>
      </c>
      <c r="M313" s="66">
        <f>-M$190+M$216-M$218*(1+'S&amp;S'!$F111)+M$232</f>
        <v>0</v>
      </c>
      <c r="N313" s="66">
        <f>-N$190+N$216-N$218*(1+'S&amp;S'!$F111)+N$232</f>
        <v>0</v>
      </c>
      <c r="O313" s="66">
        <f>-O$190+O$216-O$218*(1+'S&amp;S'!$F111)+O$232</f>
        <v>0</v>
      </c>
      <c r="P313" s="66">
        <f>-P$190+P$216-P$218*(1+'S&amp;S'!$F111)+P$232</f>
        <v>0</v>
      </c>
      <c r="Q313" s="66">
        <f>-Q$190+Q$216-Q$218*(1+'S&amp;S'!$F111)+Q$232</f>
        <v>0</v>
      </c>
      <c r="R313" s="66">
        <f>-R$190+R$216-R$218*(1+'S&amp;S'!$F111)+R$232</f>
        <v>0</v>
      </c>
      <c r="S313" s="66">
        <f>-S$190+S$216-S$218*(1+'S&amp;S'!$F111)+S$232</f>
        <v>0</v>
      </c>
      <c r="T313" s="66">
        <f>-T$190+T$216-T$218*(1+'S&amp;S'!$F111)+T$232</f>
        <v>0</v>
      </c>
      <c r="U313" s="66">
        <f>-U$190+U$216-U$218*(1+'S&amp;S'!$F111)+U$232</f>
        <v>0</v>
      </c>
      <c r="V313" s="66">
        <f>-V$190+V$216-V$218*(1+'S&amp;S'!$F111)+V$232</f>
        <v>0</v>
      </c>
      <c r="W313" s="66">
        <f>-W$190+W$216-W$218*(1+'S&amp;S'!$F111)+W$232</f>
        <v>0</v>
      </c>
      <c r="X313" s="66">
        <f>-X$190+X$216-X$218*(1+'S&amp;S'!$F111)+X$232</f>
        <v>0</v>
      </c>
      <c r="Y313" s="66">
        <f>-Y$190+Y$216-Y$218*(1+'S&amp;S'!$F111)+Y$232</f>
        <v>0</v>
      </c>
      <c r="Z313" s="66">
        <f>-Z$190+Z$216-Z$218*(1+'S&amp;S'!$F111)+Z$232</f>
        <v>0</v>
      </c>
      <c r="AA313" s="66">
        <f>-AA$190+AA$216-AA$218*(1+'S&amp;S'!$F111)+AA$232</f>
        <v>0</v>
      </c>
      <c r="AB313" s="66">
        <f>-AB$190+AB$216-AB$218*(1+'S&amp;S'!$F111)+AB$232</f>
        <v>0</v>
      </c>
      <c r="AC313" s="66">
        <f>-AC$190+AC$216-AC$218*(1+'S&amp;S'!$F111)+AC$232</f>
        <v>0</v>
      </c>
      <c r="AD313" s="66">
        <f>-AD$190+AD$216-AD$218*(1+'S&amp;S'!$F111)+AD$232</f>
        <v>0</v>
      </c>
      <c r="AE313" s="66">
        <f>-AE$190+AE$216-AE$218*(1+'S&amp;S'!$F111)+AE$232</f>
        <v>0</v>
      </c>
      <c r="AF313" s="66">
        <f>-AF$190+AF$216-AF$218*(1+'S&amp;S'!$F111)+AF$232</f>
        <v>0</v>
      </c>
      <c r="AG313" s="66">
        <f>-AG$190+AG$216-AG$218*(1+'S&amp;S'!$F111)+AG$232</f>
        <v>0</v>
      </c>
      <c r="AH313" s="66">
        <f>-AH$190+AH$216-AH$218*(1+'S&amp;S'!$F111)+AH$232</f>
        <v>0</v>
      </c>
      <c r="AI313" s="66">
        <f>-AI$190+AI$216-AI$218*(1+'S&amp;S'!$F111)+AI$232</f>
        <v>0</v>
      </c>
      <c r="AJ313" s="66">
        <f>-AJ$190+AJ$216-AJ$218*(1+'S&amp;S'!$F111)+AJ$232</f>
        <v>0</v>
      </c>
      <c r="AK313" s="66">
        <f>-AK$190+AK$216-AK$218*(1+'S&amp;S'!$F111)+AK$232</f>
        <v>0</v>
      </c>
      <c r="AL313" s="66">
        <f>-AL$190+AL$216-AL$218*(1+'S&amp;S'!$F111)+AL$232</f>
        <v>0</v>
      </c>
      <c r="AM313" s="66">
        <f>-AM$190+AM$216-AM$218*(1+'S&amp;S'!$F111)+AM$232</f>
        <v>0</v>
      </c>
      <c r="AN313" s="66">
        <f>-AN$190+AN$216-AN$218*(1+'S&amp;S'!$F111)+AN$232</f>
        <v>0</v>
      </c>
      <c r="AO313" s="66">
        <f>-AO$190+AO$216-AO$218*(1+'S&amp;S'!$F111)+AO$232</f>
        <v>0</v>
      </c>
      <c r="AP313" s="66">
        <f>-AP$190+AP$216-AP$218*(1+'S&amp;S'!$F111)+AP$232</f>
        <v>0</v>
      </c>
      <c r="AQ313" s="66">
        <f>-AQ$190+AQ$216-AQ$218*(1+'S&amp;S'!$F111)+AQ$232</f>
        <v>0</v>
      </c>
      <c r="AR313" s="66">
        <f>-AR$190+AR$216-AR$218*(1+'S&amp;S'!$F111)+AR$232</f>
        <v>0</v>
      </c>
      <c r="AS313" s="66">
        <f>-AS$190+AS$216-AS$218*(1+'S&amp;S'!$F111)+AS$232</f>
        <v>0</v>
      </c>
      <c r="AT313" s="66">
        <f>-AT$190+AT$216-AT$218*(1+'S&amp;S'!$F111)+AT$232</f>
        <v>0</v>
      </c>
      <c r="AU313" s="66">
        <f>-AU$190+AU$216-AU$218*(1+'S&amp;S'!$F111)+AU$232</f>
        <v>0</v>
      </c>
      <c r="AV313" s="66">
        <f>-AV$190+AV$216-AV$218*(1+'S&amp;S'!$F111)+AV$232</f>
        <v>0</v>
      </c>
      <c r="AW313" s="66">
        <f>-AW$190+AW$216-AW$218*(1+'S&amp;S'!$F111)+AW$232</f>
        <v>0</v>
      </c>
      <c r="AX313" s="66">
        <f>-AX$190+AX$216-AX$218*(1+'S&amp;S'!$F111)+AX$232</f>
        <v>0</v>
      </c>
      <c r="AY313" s="66">
        <f>-AY$190+AY$216-AY$218*(1+'S&amp;S'!$F111)+AY$232</f>
        <v>0</v>
      </c>
      <c r="AZ313" s="66">
        <f>-AZ$190+AZ$216-AZ$218*(1+'S&amp;S'!$F111)+AZ$232</f>
        <v>0</v>
      </c>
      <c r="BA313" s="66">
        <f>-BA$190+BA$216-BA$218*(1+'S&amp;S'!$F111)+BA$232</f>
        <v>0</v>
      </c>
      <c r="BB313" s="66">
        <f>-BB$190+BB$216-BB$218*(1+'S&amp;S'!$F111)+BB$232</f>
        <v>0</v>
      </c>
      <c r="BC313" s="66">
        <f>-BC$190+BC$216-BC$218*(1+'S&amp;S'!$F111)+BC$232</f>
        <v>0</v>
      </c>
      <c r="BD313" s="66">
        <f>-BD$190+BD$216-BD$218*(1+'S&amp;S'!$F111)+BD$232</f>
        <v>0</v>
      </c>
      <c r="BE313" s="66">
        <f>-BE$190+BE$216-BE$218*(1+'S&amp;S'!$F111)+BE$232</f>
        <v>0</v>
      </c>
      <c r="BF313" s="66">
        <f>-BF$190+BF$216-BF$218*(1+'S&amp;S'!$F111)+BF$232</f>
        <v>0</v>
      </c>
      <c r="BG313" s="66">
        <f>-BG$190+BG$216-BG$218*(1+'S&amp;S'!$F111)+BG$232</f>
        <v>0</v>
      </c>
      <c r="BH313" s="66">
        <f>-BH$190+BH$216-BH$218*(1+'S&amp;S'!$F111)+BH$232</f>
        <v>0</v>
      </c>
      <c r="BI313" s="66">
        <f>-BI$190+BI$216-BI$218*(1+'S&amp;S'!$F111)+BI$232</f>
        <v>0</v>
      </c>
      <c r="BJ313" s="66">
        <f>-BJ$190+BJ$216-BJ$218*(1+'S&amp;S'!$F111)+BJ$232</f>
        <v>0</v>
      </c>
      <c r="BK313" s="66">
        <f>-BK$190+BK$216-BK$218*(1+'S&amp;S'!$F111)+BK$232</f>
        <v>0</v>
      </c>
      <c r="BL313" s="66">
        <f>-BL$190+BL$216-BL$218*(1+'S&amp;S'!$F111)+BL$232</f>
        <v>0</v>
      </c>
      <c r="BM313" s="66">
        <f>-BM$190+BM$216-BM$218*(1+'S&amp;S'!$F111)+BM$232</f>
        <v>0</v>
      </c>
      <c r="BN313" s="66">
        <f>-BN$190+BN$216-BN$218*(1+'S&amp;S'!$F111)+BN$232</f>
        <v>0</v>
      </c>
      <c r="BO313" s="66">
        <f>-BO$190+BO$216-BO$218*(1+'S&amp;S'!$F111)+BO$232</f>
        <v>0</v>
      </c>
      <c r="BP313" s="66">
        <f>-BP$190+BP$216-BP$218*(1+'S&amp;S'!$F111)+BP$232</f>
        <v>0</v>
      </c>
      <c r="BQ313" s="66">
        <f>-BQ$190+BQ$216-BQ$218*(1+'S&amp;S'!$F111)+BQ$232</f>
        <v>0</v>
      </c>
      <c r="BR313" s="66">
        <f>-BR$190+BR$216-BR$218*(1+'S&amp;S'!$F111)+BR$232</f>
        <v>0</v>
      </c>
      <c r="BS313" s="66">
        <f>-BS$190+BS$216-BS$218*(1+'S&amp;S'!$F111)+BS$232</f>
        <v>0</v>
      </c>
      <c r="BT313" s="66">
        <f>-BT$190+BT$216-BT$218*(1+'S&amp;S'!$F111)+BT$232</f>
        <v>0</v>
      </c>
      <c r="BU313" s="66">
        <f>-BU$190+BU$216-BU$218*(1+'S&amp;S'!$F111)+BU$232</f>
        <v>0</v>
      </c>
      <c r="BV313" s="66">
        <f>-BV$190+BV$216-BV$218*(1+'S&amp;S'!$F111)+BV$232</f>
        <v>0</v>
      </c>
      <c r="BW313" s="66">
        <f>-BW$190+BW$216-BW$218*(1+'S&amp;S'!$F111)+BW$232</f>
        <v>0</v>
      </c>
      <c r="BX313" s="66">
        <f>-BX$190+BX$216-BX$218*(1+'S&amp;S'!$F111)+BX$232</f>
        <v>0</v>
      </c>
      <c r="BY313" s="66">
        <f>-BY$190+BY$216-BY$218*(1+'S&amp;S'!$F111)+BY$232</f>
        <v>0</v>
      </c>
      <c r="BZ313" s="66">
        <f>-BZ$190+BZ$216-BZ$218*(1+'S&amp;S'!$F111)+BZ$232</f>
        <v>0</v>
      </c>
      <c r="CA313" s="66">
        <f>-CA$190+CA$216-CA$218*(1+'S&amp;S'!$F111)+CA$232</f>
        <v>0</v>
      </c>
      <c r="CB313" s="66">
        <f>-CB$190+CB$216-CB$218*(1+'S&amp;S'!$F111)+CB$232</f>
        <v>0</v>
      </c>
      <c r="CC313" s="66">
        <f>-CC$190+CC$216-CC$218*(1+'S&amp;S'!$F111)+CC$232</f>
        <v>0</v>
      </c>
      <c r="CD313" s="66">
        <f>-CD$190+CD$216-CD$218*(1+'S&amp;S'!$F111)+CD$232</f>
        <v>0</v>
      </c>
      <c r="CE313" s="66">
        <f>-CE$190+CE$216-CE$218*(1+'S&amp;S'!$F111)+CE$232</f>
        <v>0</v>
      </c>
      <c r="CF313" s="66">
        <f>-CF$190+CF$216-CF$218*(1+'S&amp;S'!$F111)+CF$232</f>
        <v>0</v>
      </c>
      <c r="CG313" s="66">
        <f>-CG$190+CG$216-CG$218*(1+'S&amp;S'!$F111)+CG$232</f>
        <v>0</v>
      </c>
      <c r="CH313" s="66">
        <f>-CH$190+CH$216-CH$218*(1+'S&amp;S'!$F111)+CH$232</f>
        <v>0</v>
      </c>
      <c r="CI313" s="66">
        <f>-CI$190+CI$216-CI$218*(1+'S&amp;S'!$F111)+CI$232</f>
        <v>0</v>
      </c>
      <c r="CJ313" s="66">
        <f>-CJ$190+CJ$216-CJ$218*(1+'S&amp;S'!$F111)+CJ$232</f>
        <v>0</v>
      </c>
      <c r="CK313" s="66">
        <f>-CK$190+CK$216-CK$218*(1+'S&amp;S'!$F111)+CK$232</f>
        <v>0</v>
      </c>
      <c r="CL313" s="66">
        <f>-CL$190+CL$216-CL$218*(1+'S&amp;S'!$F111)+CL$232</f>
        <v>0</v>
      </c>
      <c r="CM313" s="66">
        <f>-CM$190+CM$216-CM$218*(1+'S&amp;S'!$F111)+CM$232</f>
        <v>0</v>
      </c>
      <c r="CN313" s="66">
        <f>-CN$190+CN$216-CN$218*(1+'S&amp;S'!$F111)+CN$232</f>
        <v>0</v>
      </c>
      <c r="CO313" s="66">
        <f>-CO$190+CO$216-CO$218*(1+'S&amp;S'!$F111)+CO$232</f>
        <v>0</v>
      </c>
      <c r="CP313" s="66">
        <f>-CP$190+CP$216-CP$218*(1+'S&amp;S'!$F111)+CP$232</f>
        <v>0</v>
      </c>
      <c r="CQ313" s="66">
        <f>-CQ$190+CQ$216-CQ$218*(1+'S&amp;S'!$F111)+CQ$232</f>
        <v>0</v>
      </c>
      <c r="CR313" s="66">
        <f>-CR$190+CR$216-CR$218*(1+'S&amp;S'!$F111)+CR$232</f>
        <v>0</v>
      </c>
      <c r="CS313" s="66">
        <f>-CS$190+CS$216-CS$218*(1+'S&amp;S'!$F111)+CS$232</f>
        <v>0</v>
      </c>
    </row>
    <row r="314" spans="3:97" hidden="1" x14ac:dyDescent="0.35">
      <c r="C314" s="81" t="str">
        <f>O.6!C125&amp;" with "&amp; 'S&amp;S'!$D$5*100 &amp; "% increase"</f>
        <v xml:space="preserve"> with 1% increase</v>
      </c>
      <c r="E314" s="492">
        <f>G314+NPV(G.Asm!$F$40,H314:INDEX(H314:CS314,RP))</f>
        <v>0</v>
      </c>
      <c r="F314" s="492">
        <f t="shared" si="140"/>
        <v>0</v>
      </c>
      <c r="G314" s="66">
        <f>-G$190+G$216-G$218+G$233+G$234+SUM(G$125*(1+'S&amp;S'!$F112),G$126,G$127,G$128,G$129,G$130,G$131,G$132,G$133,G$134,G$135,G$136,G$137,G$138,G$139,G$140,G$141,G$142,G$143,G$144)</f>
        <v>0</v>
      </c>
      <c r="H314" s="66">
        <f>-H$190+H$216-H$218+H$233+H$234+SUM(H$125*(1+'S&amp;S'!$F112),H$126,H$127,H$128,H$129,H$130,H$131,H$132,H$133,H$134,H$135,H$136,H$137,H$138,H$139,H$140,H$141,H$142,H$143,H$144)</f>
        <v>0</v>
      </c>
      <c r="I314" s="66">
        <f>-I$190+I$216-I$218+I$233+I$234+SUM(I$125*(1+'S&amp;S'!$F112),I$126,I$127,I$128,I$129,I$130,I$131,I$132,I$133,I$134,I$135,I$136,I$137,I$138,I$139,I$140,I$141,I$142,I$143,I$144)</f>
        <v>0</v>
      </c>
      <c r="J314" s="66">
        <f>-J$190+J$216-J$218+J$233+J$234+SUM(J$125*(1+'S&amp;S'!$F112),J$126,J$127,J$128,J$129,J$130,J$131,J$132,J$133,J$134,J$135,J$136,J$137,J$138,J$139,J$140,J$141,J$142,J$143,J$144)</f>
        <v>0</v>
      </c>
      <c r="K314" s="66">
        <f>-K$190+K$216-K$218+K$233+K$234+SUM(K$125*(1+'S&amp;S'!$F112),K$126,K$127,K$128,K$129,K$130,K$131,K$132,K$133,K$134,K$135,K$136,K$137,K$138,K$139,K$140,K$141,K$142,K$143,K$144)</f>
        <v>0</v>
      </c>
      <c r="L314" s="66">
        <f>-L$190+L$216-L$218+L$233+L$234+SUM(L$125*(1+'S&amp;S'!$F112),L$126,L$127,L$128,L$129,L$130,L$131,L$132,L$133,L$134,L$135,L$136,L$137,L$138,L$139,L$140,L$141,L$142,L$143,L$144)</f>
        <v>0</v>
      </c>
      <c r="M314" s="66">
        <f>-M$190+M$216-M$218+M$233+M$234+SUM(M$125*(1+'S&amp;S'!$F112),M$126,M$127,M$128,M$129,M$130,M$131,M$132,M$133,M$134,M$135,M$136,M$137,M$138,M$139,M$140,M$141,M$142,M$143,M$144)</f>
        <v>0</v>
      </c>
      <c r="N314" s="66">
        <f>-N$190+N$216-N$218+N$233+N$234+SUM(N$125*(1+'S&amp;S'!$F112),N$126,N$127,N$128,N$129,N$130,N$131,N$132,N$133,N$134,N$135,N$136,N$137,N$138,N$139,N$140,N$141,N$142,N$143,N$144)</f>
        <v>0</v>
      </c>
      <c r="O314" s="66">
        <f>-O$190+O$216-O$218+O$233+O$234+SUM(O$125*(1+'S&amp;S'!$F112),O$126,O$127,O$128,O$129,O$130,O$131,O$132,O$133,O$134,O$135,O$136,O$137,O$138,O$139,O$140,O$141,O$142,O$143,O$144)</f>
        <v>0</v>
      </c>
      <c r="P314" s="66">
        <f>-P$190+P$216-P$218+P$233+P$234+SUM(P$125*(1+'S&amp;S'!$F112),P$126,P$127,P$128,P$129,P$130,P$131,P$132,P$133,P$134,P$135,P$136,P$137,P$138,P$139,P$140,P$141,P$142,P$143,P$144)</f>
        <v>0</v>
      </c>
      <c r="Q314" s="66">
        <f>-Q$190+Q$216-Q$218+Q$233+Q$234+SUM(Q$125*(1+'S&amp;S'!$F112),Q$126,Q$127,Q$128,Q$129,Q$130,Q$131,Q$132,Q$133,Q$134,Q$135,Q$136,Q$137,Q$138,Q$139,Q$140,Q$141,Q$142,Q$143,Q$144)</f>
        <v>0</v>
      </c>
      <c r="R314" s="66">
        <f>-R$190+R$216-R$218+R$233+R$234+SUM(R$125*(1+'S&amp;S'!$F112),R$126,R$127,R$128,R$129,R$130,R$131,R$132,R$133,R$134,R$135,R$136,R$137,R$138,R$139,R$140,R$141,R$142,R$143,R$144)</f>
        <v>0</v>
      </c>
      <c r="S314" s="66">
        <f>-S$190+S$216-S$218+S$233+S$234+SUM(S$125*(1+'S&amp;S'!$F112),S$126,S$127,S$128,S$129,S$130,S$131,S$132,S$133,S$134,S$135,S$136,S$137,S$138,S$139,S$140,S$141,S$142,S$143,S$144)</f>
        <v>0</v>
      </c>
      <c r="T314" s="66">
        <f>-T$190+T$216-T$218+T$233+T$234+SUM(T$125*(1+'S&amp;S'!$F112),T$126,T$127,T$128,T$129,T$130,T$131,T$132,T$133,T$134,T$135,T$136,T$137,T$138,T$139,T$140,T$141,T$142,T$143,T$144)</f>
        <v>0</v>
      </c>
      <c r="U314" s="66">
        <f>-U$190+U$216-U$218+U$233+U$234+SUM(U$125*(1+'S&amp;S'!$F112),U$126,U$127,U$128,U$129,U$130,U$131,U$132,U$133,U$134,U$135,U$136,U$137,U$138,U$139,U$140,U$141,U$142,U$143,U$144)</f>
        <v>0</v>
      </c>
      <c r="V314" s="66">
        <f>-V$190+V$216-V$218+V$233+V$234+SUM(V$125*(1+'S&amp;S'!$F112),V$126,V$127,V$128,V$129,V$130,V$131,V$132,V$133,V$134,V$135,V$136,V$137,V$138,V$139,V$140,V$141,V$142,V$143,V$144)</f>
        <v>0</v>
      </c>
      <c r="W314" s="66">
        <f>-W$190+W$216-W$218+W$233+W$234+SUM(W$125*(1+'S&amp;S'!$F112),W$126,W$127,W$128,W$129,W$130,W$131,W$132,W$133,W$134,W$135,W$136,W$137,W$138,W$139,W$140,W$141,W$142,W$143,W$144)</f>
        <v>0</v>
      </c>
      <c r="X314" s="66">
        <f>-X$190+X$216-X$218+X$233+X$234+SUM(X$125*(1+'S&amp;S'!$F112),X$126,X$127,X$128,X$129,X$130,X$131,X$132,X$133,X$134,X$135,X$136,X$137,X$138,X$139,X$140,X$141,X$142,X$143,X$144)</f>
        <v>0</v>
      </c>
      <c r="Y314" s="66">
        <f>-Y$190+Y$216-Y$218+Y$233+Y$234+SUM(Y$125*(1+'S&amp;S'!$F112),Y$126,Y$127,Y$128,Y$129,Y$130,Y$131,Y$132,Y$133,Y$134,Y$135,Y$136,Y$137,Y$138,Y$139,Y$140,Y$141,Y$142,Y$143,Y$144)</f>
        <v>0</v>
      </c>
      <c r="Z314" s="66">
        <f>-Z$190+Z$216-Z$218+Z$233+Z$234+SUM(Z$125*(1+'S&amp;S'!$F112),Z$126,Z$127,Z$128,Z$129,Z$130,Z$131,Z$132,Z$133,Z$134,Z$135,Z$136,Z$137,Z$138,Z$139,Z$140,Z$141,Z$142,Z$143,Z$144)</f>
        <v>0</v>
      </c>
      <c r="AA314" s="66">
        <f>-AA$190+AA$216-AA$218+AA$233+AA$234+SUM(AA$125*(1+'S&amp;S'!$F112),AA$126,AA$127,AA$128,AA$129,AA$130,AA$131,AA$132,AA$133,AA$134,AA$135,AA$136,AA$137,AA$138,AA$139,AA$140,AA$141,AA$142,AA$143,AA$144)</f>
        <v>0</v>
      </c>
      <c r="AB314" s="66">
        <f>-AB$190+AB$216-AB$218+AB$233+AB$234+SUM(AB$125*(1+'S&amp;S'!$F112),AB$126,AB$127,AB$128,AB$129,AB$130,AB$131,AB$132,AB$133,AB$134,AB$135,AB$136,AB$137,AB$138,AB$139,AB$140,AB$141,AB$142,AB$143,AB$144)</f>
        <v>0</v>
      </c>
      <c r="AC314" s="66">
        <f>-AC$190+AC$216-AC$218+AC$233+AC$234+SUM(AC$125*(1+'S&amp;S'!$F112),AC$126,AC$127,AC$128,AC$129,AC$130,AC$131,AC$132,AC$133,AC$134,AC$135,AC$136,AC$137,AC$138,AC$139,AC$140,AC$141,AC$142,AC$143,AC$144)</f>
        <v>0</v>
      </c>
      <c r="AD314" s="66">
        <f>-AD$190+AD$216-AD$218+AD$233+AD$234+SUM(AD$125*(1+'S&amp;S'!$F112),AD$126,AD$127,AD$128,AD$129,AD$130,AD$131,AD$132,AD$133,AD$134,AD$135,AD$136,AD$137,AD$138,AD$139,AD$140,AD$141,AD$142,AD$143,AD$144)</f>
        <v>0</v>
      </c>
      <c r="AE314" s="66">
        <f>-AE$190+AE$216-AE$218+AE$233+AE$234+SUM(AE$125*(1+'S&amp;S'!$F112),AE$126,AE$127,AE$128,AE$129,AE$130,AE$131,AE$132,AE$133,AE$134,AE$135,AE$136,AE$137,AE$138,AE$139,AE$140,AE$141,AE$142,AE$143,AE$144)</f>
        <v>0</v>
      </c>
      <c r="AF314" s="66">
        <f>-AF$190+AF$216-AF$218+AF$233+AF$234+SUM(AF$125*(1+'S&amp;S'!$F112),AF$126,AF$127,AF$128,AF$129,AF$130,AF$131,AF$132,AF$133,AF$134,AF$135,AF$136,AF$137,AF$138,AF$139,AF$140,AF$141,AF$142,AF$143,AF$144)</f>
        <v>0</v>
      </c>
      <c r="AG314" s="66">
        <f>-AG$190+AG$216-AG$218+AG$233+AG$234+SUM(AG$125*(1+'S&amp;S'!$F112),AG$126,AG$127,AG$128,AG$129,AG$130,AG$131,AG$132,AG$133,AG$134,AG$135,AG$136,AG$137,AG$138,AG$139,AG$140,AG$141,AG$142,AG$143,AG$144)</f>
        <v>0</v>
      </c>
      <c r="AH314" s="66">
        <f>-AH$190+AH$216-AH$218+AH$233+AH$234+SUM(AH$125*(1+'S&amp;S'!$F112),AH$126,AH$127,AH$128,AH$129,AH$130,AH$131,AH$132,AH$133,AH$134,AH$135,AH$136,AH$137,AH$138,AH$139,AH$140,AH$141,AH$142,AH$143,AH$144)</f>
        <v>0</v>
      </c>
      <c r="AI314" s="66">
        <f>-AI$190+AI$216-AI$218+AI$233+AI$234+SUM(AI$125*(1+'S&amp;S'!$F112),AI$126,AI$127,AI$128,AI$129,AI$130,AI$131,AI$132,AI$133,AI$134,AI$135,AI$136,AI$137,AI$138,AI$139,AI$140,AI$141,AI$142,AI$143,AI$144)</f>
        <v>0</v>
      </c>
      <c r="AJ314" s="66">
        <f>-AJ$190+AJ$216-AJ$218+AJ$233+AJ$234+SUM(AJ$125*(1+'S&amp;S'!$F112),AJ$126,AJ$127,AJ$128,AJ$129,AJ$130,AJ$131,AJ$132,AJ$133,AJ$134,AJ$135,AJ$136,AJ$137,AJ$138,AJ$139,AJ$140,AJ$141,AJ$142,AJ$143,AJ$144)</f>
        <v>0</v>
      </c>
      <c r="AK314" s="66">
        <f>-AK$190+AK$216-AK$218+AK$233+AK$234+SUM(AK$125*(1+'S&amp;S'!$F112),AK$126,AK$127,AK$128,AK$129,AK$130,AK$131,AK$132,AK$133,AK$134,AK$135,AK$136,AK$137,AK$138,AK$139,AK$140,AK$141,AK$142,AK$143,AK$144)</f>
        <v>0</v>
      </c>
      <c r="AL314" s="66">
        <f>-AL$190+AL$216-AL$218+AL$233+AL$234+SUM(AL$125*(1+'S&amp;S'!$F112),AL$126,AL$127,AL$128,AL$129,AL$130,AL$131,AL$132,AL$133,AL$134,AL$135,AL$136,AL$137,AL$138,AL$139,AL$140,AL$141,AL$142,AL$143,AL$144)</f>
        <v>0</v>
      </c>
      <c r="AM314" s="66">
        <f>-AM$190+AM$216-AM$218+AM$233+AM$234+SUM(AM$125*(1+'S&amp;S'!$F112),AM$126,AM$127,AM$128,AM$129,AM$130,AM$131,AM$132,AM$133,AM$134,AM$135,AM$136,AM$137,AM$138,AM$139,AM$140,AM$141,AM$142,AM$143,AM$144)</f>
        <v>0</v>
      </c>
      <c r="AN314" s="66">
        <f>-AN$190+AN$216-AN$218+AN$233+AN$234+SUM(AN$125*(1+'S&amp;S'!$F112),AN$126,AN$127,AN$128,AN$129,AN$130,AN$131,AN$132,AN$133,AN$134,AN$135,AN$136,AN$137,AN$138,AN$139,AN$140,AN$141,AN$142,AN$143,AN$144)</f>
        <v>0</v>
      </c>
      <c r="AO314" s="66">
        <f>-AO$190+AO$216-AO$218+AO$233+AO$234+SUM(AO$125*(1+'S&amp;S'!$F112),AO$126,AO$127,AO$128,AO$129,AO$130,AO$131,AO$132,AO$133,AO$134,AO$135,AO$136,AO$137,AO$138,AO$139,AO$140,AO$141,AO$142,AO$143,AO$144)</f>
        <v>0</v>
      </c>
      <c r="AP314" s="66">
        <f>-AP$190+AP$216-AP$218+AP$233+AP$234+SUM(AP$125*(1+'S&amp;S'!$F112),AP$126,AP$127,AP$128,AP$129,AP$130,AP$131,AP$132,AP$133,AP$134,AP$135,AP$136,AP$137,AP$138,AP$139,AP$140,AP$141,AP$142,AP$143,AP$144)</f>
        <v>0</v>
      </c>
      <c r="AQ314" s="66">
        <f>-AQ$190+AQ$216-AQ$218+AQ$233+AQ$234+SUM(AQ$125*(1+'S&amp;S'!$F112),AQ$126,AQ$127,AQ$128,AQ$129,AQ$130,AQ$131,AQ$132,AQ$133,AQ$134,AQ$135,AQ$136,AQ$137,AQ$138,AQ$139,AQ$140,AQ$141,AQ$142,AQ$143,AQ$144)</f>
        <v>0</v>
      </c>
      <c r="AR314" s="66">
        <f>-AR$190+AR$216-AR$218+AR$233+AR$234+SUM(AR$125*(1+'S&amp;S'!$F112),AR$126,AR$127,AR$128,AR$129,AR$130,AR$131,AR$132,AR$133,AR$134,AR$135,AR$136,AR$137,AR$138,AR$139,AR$140,AR$141,AR$142,AR$143,AR$144)</f>
        <v>0</v>
      </c>
      <c r="AS314" s="66">
        <f>-AS$190+AS$216-AS$218+AS$233+AS$234+SUM(AS$125*(1+'S&amp;S'!$F112),AS$126,AS$127,AS$128,AS$129,AS$130,AS$131,AS$132,AS$133,AS$134,AS$135,AS$136,AS$137,AS$138,AS$139,AS$140,AS$141,AS$142,AS$143,AS$144)</f>
        <v>0</v>
      </c>
      <c r="AT314" s="66">
        <f>-AT$190+AT$216-AT$218+AT$233+AT$234+SUM(AT$125*(1+'S&amp;S'!$F112),AT$126,AT$127,AT$128,AT$129,AT$130,AT$131,AT$132,AT$133,AT$134,AT$135,AT$136,AT$137,AT$138,AT$139,AT$140,AT$141,AT$142,AT$143,AT$144)</f>
        <v>0</v>
      </c>
      <c r="AU314" s="66">
        <f>-AU$190+AU$216-AU$218+AU$233+AU$234+SUM(AU$125*(1+'S&amp;S'!$F112),AU$126,AU$127,AU$128,AU$129,AU$130,AU$131,AU$132,AU$133,AU$134,AU$135,AU$136,AU$137,AU$138,AU$139,AU$140,AU$141,AU$142,AU$143,AU$144)</f>
        <v>0</v>
      </c>
      <c r="AV314" s="66">
        <f>-AV$190+AV$216-AV$218+AV$233+AV$234+SUM(AV$125*(1+'S&amp;S'!$F112),AV$126,AV$127,AV$128,AV$129,AV$130,AV$131,AV$132,AV$133,AV$134,AV$135,AV$136,AV$137,AV$138,AV$139,AV$140,AV$141,AV$142,AV$143,AV$144)</f>
        <v>0</v>
      </c>
      <c r="AW314" s="66">
        <f>-AW$190+AW$216-AW$218+AW$233+AW$234+SUM(AW$125*(1+'S&amp;S'!$F112),AW$126,AW$127,AW$128,AW$129,AW$130,AW$131,AW$132,AW$133,AW$134,AW$135,AW$136,AW$137,AW$138,AW$139,AW$140,AW$141,AW$142,AW$143,AW$144)</f>
        <v>0</v>
      </c>
      <c r="AX314" s="66">
        <f>-AX$190+AX$216-AX$218+AX$233+AX$234+SUM(AX$125*(1+'S&amp;S'!$F112),AX$126,AX$127,AX$128,AX$129,AX$130,AX$131,AX$132,AX$133,AX$134,AX$135,AX$136,AX$137,AX$138,AX$139,AX$140,AX$141,AX$142,AX$143,AX$144)</f>
        <v>0</v>
      </c>
      <c r="AY314" s="66">
        <f>-AY$190+AY$216-AY$218+AY$233+AY$234+SUM(AY$125*(1+'S&amp;S'!$F112),AY$126,AY$127,AY$128,AY$129,AY$130,AY$131,AY$132,AY$133,AY$134,AY$135,AY$136,AY$137,AY$138,AY$139,AY$140,AY$141,AY$142,AY$143,AY$144)</f>
        <v>0</v>
      </c>
      <c r="AZ314" s="66">
        <f>-AZ$190+AZ$216-AZ$218+AZ$233+AZ$234+SUM(AZ$125*(1+'S&amp;S'!$F112),AZ$126,AZ$127,AZ$128,AZ$129,AZ$130,AZ$131,AZ$132,AZ$133,AZ$134,AZ$135,AZ$136,AZ$137,AZ$138,AZ$139,AZ$140,AZ$141,AZ$142,AZ$143,AZ$144)</f>
        <v>0</v>
      </c>
      <c r="BA314" s="66">
        <f>-BA$190+BA$216-BA$218+BA$233+BA$234+SUM(BA$125*(1+'S&amp;S'!$F112),BA$126,BA$127,BA$128,BA$129,BA$130,BA$131,BA$132,BA$133,BA$134,BA$135,BA$136,BA$137,BA$138,BA$139,BA$140,BA$141,BA$142,BA$143,BA$144)</f>
        <v>0</v>
      </c>
      <c r="BB314" s="66">
        <f>-BB$190+BB$216-BB$218+BB$233+BB$234+SUM(BB$125*(1+'S&amp;S'!$F112),BB$126,BB$127,BB$128,BB$129,BB$130,BB$131,BB$132,BB$133,BB$134,BB$135,BB$136,BB$137,BB$138,BB$139,BB$140,BB$141,BB$142,BB$143,BB$144)</f>
        <v>0</v>
      </c>
      <c r="BC314" s="66">
        <f>-BC$190+BC$216-BC$218+BC$233+BC$234+SUM(BC$125*(1+'S&amp;S'!$F112),BC$126,BC$127,BC$128,BC$129,BC$130,BC$131,BC$132,BC$133,BC$134,BC$135,BC$136,BC$137,BC$138,BC$139,BC$140,BC$141,BC$142,BC$143,BC$144)</f>
        <v>0</v>
      </c>
      <c r="BD314" s="66">
        <f>-BD$190+BD$216-BD$218+BD$233+BD$234+SUM(BD$125*(1+'S&amp;S'!$F112),BD$126,BD$127,BD$128,BD$129,BD$130,BD$131,BD$132,BD$133,BD$134,BD$135,BD$136,BD$137,BD$138,BD$139,BD$140,BD$141,BD$142,BD$143,BD$144)</f>
        <v>0</v>
      </c>
      <c r="BE314" s="66">
        <f>-BE$190+BE$216-BE$218+BE$233+BE$234+SUM(BE$125*(1+'S&amp;S'!$F112),BE$126,BE$127,BE$128,BE$129,BE$130,BE$131,BE$132,BE$133,BE$134,BE$135,BE$136,BE$137,BE$138,BE$139,BE$140,BE$141,BE$142,BE$143,BE$144)</f>
        <v>0</v>
      </c>
      <c r="BF314" s="66">
        <f>-BF$190+BF$216-BF$218+BF$233+BF$234+SUM(BF$125*(1+'S&amp;S'!$F112),BF$126,BF$127,BF$128,BF$129,BF$130,BF$131,BF$132,BF$133,BF$134,BF$135,BF$136,BF$137,BF$138,BF$139,BF$140,BF$141,BF$142,BF$143,BF$144)</f>
        <v>0</v>
      </c>
      <c r="BG314" s="66">
        <f>-BG$190+BG$216-BG$218+BG$233+BG$234+SUM(BG$125*(1+'S&amp;S'!$F112),BG$126,BG$127,BG$128,BG$129,BG$130,BG$131,BG$132,BG$133,BG$134,BG$135,BG$136,BG$137,BG$138,BG$139,BG$140,BG$141,BG$142,BG$143,BG$144)</f>
        <v>0</v>
      </c>
      <c r="BH314" s="66">
        <f>-BH$190+BH$216-BH$218+BH$233+BH$234+SUM(BH$125*(1+'S&amp;S'!$F112),BH$126,BH$127,BH$128,BH$129,BH$130,BH$131,BH$132,BH$133,BH$134,BH$135,BH$136,BH$137,BH$138,BH$139,BH$140,BH$141,BH$142,BH$143,BH$144)</f>
        <v>0</v>
      </c>
      <c r="BI314" s="66">
        <f>-BI$190+BI$216-BI$218+BI$233+BI$234+SUM(BI$125*(1+'S&amp;S'!$F112),BI$126,BI$127,BI$128,BI$129,BI$130,BI$131,BI$132,BI$133,BI$134,BI$135,BI$136,BI$137,BI$138,BI$139,BI$140,BI$141,BI$142,BI$143,BI$144)</f>
        <v>0</v>
      </c>
      <c r="BJ314" s="66">
        <f>-BJ$190+BJ$216-BJ$218+BJ$233+BJ$234+SUM(BJ$125*(1+'S&amp;S'!$F112),BJ$126,BJ$127,BJ$128,BJ$129,BJ$130,BJ$131,BJ$132,BJ$133,BJ$134,BJ$135,BJ$136,BJ$137,BJ$138,BJ$139,BJ$140,BJ$141,BJ$142,BJ$143,BJ$144)</f>
        <v>0</v>
      </c>
      <c r="BK314" s="66">
        <f>-BK$190+BK$216-BK$218+BK$233+BK$234+SUM(BK$125*(1+'S&amp;S'!$F112),BK$126,BK$127,BK$128,BK$129,BK$130,BK$131,BK$132,BK$133,BK$134,BK$135,BK$136,BK$137,BK$138,BK$139,BK$140,BK$141,BK$142,BK$143,BK$144)</f>
        <v>0</v>
      </c>
      <c r="BL314" s="66">
        <f>-BL$190+BL$216-BL$218+BL$233+BL$234+SUM(BL$125*(1+'S&amp;S'!$F112),BL$126,BL$127,BL$128,BL$129,BL$130,BL$131,BL$132,BL$133,BL$134,BL$135,BL$136,BL$137,BL$138,BL$139,BL$140,BL$141,BL$142,BL$143,BL$144)</f>
        <v>0</v>
      </c>
      <c r="BM314" s="66">
        <f>-BM$190+BM$216-BM$218+BM$233+BM$234+SUM(BM$125*(1+'S&amp;S'!$F112),BM$126,BM$127,BM$128,BM$129,BM$130,BM$131,BM$132,BM$133,BM$134,BM$135,BM$136,BM$137,BM$138,BM$139,BM$140,BM$141,BM$142,BM$143,BM$144)</f>
        <v>0</v>
      </c>
      <c r="BN314" s="66">
        <f>-BN$190+BN$216-BN$218+BN$233+BN$234+SUM(BN$125*(1+'S&amp;S'!$F112),BN$126,BN$127,BN$128,BN$129,BN$130,BN$131,BN$132,BN$133,BN$134,BN$135,BN$136,BN$137,BN$138,BN$139,BN$140,BN$141,BN$142,BN$143,BN$144)</f>
        <v>0</v>
      </c>
      <c r="BO314" s="66">
        <f>-BO$190+BO$216-BO$218+BO$233+BO$234+SUM(BO$125*(1+'S&amp;S'!$F112),BO$126,BO$127,BO$128,BO$129,BO$130,BO$131,BO$132,BO$133,BO$134,BO$135,BO$136,BO$137,BO$138,BO$139,BO$140,BO$141,BO$142,BO$143,BO$144)</f>
        <v>0</v>
      </c>
      <c r="BP314" s="66">
        <f>-BP$190+BP$216-BP$218+BP$233+BP$234+SUM(BP$125*(1+'S&amp;S'!$F112),BP$126,BP$127,BP$128,BP$129,BP$130,BP$131,BP$132,BP$133,BP$134,BP$135,BP$136,BP$137,BP$138,BP$139,BP$140,BP$141,BP$142,BP$143,BP$144)</f>
        <v>0</v>
      </c>
      <c r="BQ314" s="66">
        <f>-BQ$190+BQ$216-BQ$218+BQ$233+BQ$234+SUM(BQ$125*(1+'S&amp;S'!$F112),BQ$126,BQ$127,BQ$128,BQ$129,BQ$130,BQ$131,BQ$132,BQ$133,BQ$134,BQ$135,BQ$136,BQ$137,BQ$138,BQ$139,BQ$140,BQ$141,BQ$142,BQ$143,BQ$144)</f>
        <v>0</v>
      </c>
      <c r="BR314" s="66">
        <f>-BR$190+BR$216-BR$218+BR$233+BR$234+SUM(BR$125*(1+'S&amp;S'!$F112),BR$126,BR$127,BR$128,BR$129,BR$130,BR$131,BR$132,BR$133,BR$134,BR$135,BR$136,BR$137,BR$138,BR$139,BR$140,BR$141,BR$142,BR$143,BR$144)</f>
        <v>0</v>
      </c>
      <c r="BS314" s="66">
        <f>-BS$190+BS$216-BS$218+BS$233+BS$234+SUM(BS$125*(1+'S&amp;S'!$F112),BS$126,BS$127,BS$128,BS$129,BS$130,BS$131,BS$132,BS$133,BS$134,BS$135,BS$136,BS$137,BS$138,BS$139,BS$140,BS$141,BS$142,BS$143,BS$144)</f>
        <v>0</v>
      </c>
      <c r="BT314" s="66">
        <f>-BT$190+BT$216-BT$218+BT$233+BT$234+SUM(BT$125*(1+'S&amp;S'!$F112),BT$126,BT$127,BT$128,BT$129,BT$130,BT$131,BT$132,BT$133,BT$134,BT$135,BT$136,BT$137,BT$138,BT$139,BT$140,BT$141,BT$142,BT$143,BT$144)</f>
        <v>0</v>
      </c>
      <c r="BU314" s="66">
        <f>-BU$190+BU$216-BU$218+BU$233+BU$234+SUM(BU$125*(1+'S&amp;S'!$F112),BU$126,BU$127,BU$128,BU$129,BU$130,BU$131,BU$132,BU$133,BU$134,BU$135,BU$136,BU$137,BU$138,BU$139,BU$140,BU$141,BU$142,BU$143,BU$144)</f>
        <v>0</v>
      </c>
      <c r="BV314" s="66">
        <f>-BV$190+BV$216-BV$218+BV$233+BV$234+SUM(BV$125*(1+'S&amp;S'!$F112),BV$126,BV$127,BV$128,BV$129,BV$130,BV$131,BV$132,BV$133,BV$134,BV$135,BV$136,BV$137,BV$138,BV$139,BV$140,BV$141,BV$142,BV$143,BV$144)</f>
        <v>0</v>
      </c>
      <c r="BW314" s="66">
        <f>-BW$190+BW$216-BW$218+BW$233+BW$234+SUM(BW$125*(1+'S&amp;S'!$F112),BW$126,BW$127,BW$128,BW$129,BW$130,BW$131,BW$132,BW$133,BW$134,BW$135,BW$136,BW$137,BW$138,BW$139,BW$140,BW$141,BW$142,BW$143,BW$144)</f>
        <v>0</v>
      </c>
      <c r="BX314" s="66">
        <f>-BX$190+BX$216-BX$218+BX$233+BX$234+SUM(BX$125*(1+'S&amp;S'!$F112),BX$126,BX$127,BX$128,BX$129,BX$130,BX$131,BX$132,BX$133,BX$134,BX$135,BX$136,BX$137,BX$138,BX$139,BX$140,BX$141,BX$142,BX$143,BX$144)</f>
        <v>0</v>
      </c>
      <c r="BY314" s="66">
        <f>-BY$190+BY$216-BY$218+BY$233+BY$234+SUM(BY$125*(1+'S&amp;S'!$F112),BY$126,BY$127,BY$128,BY$129,BY$130,BY$131,BY$132,BY$133,BY$134,BY$135,BY$136,BY$137,BY$138,BY$139,BY$140,BY$141,BY$142,BY$143,BY$144)</f>
        <v>0</v>
      </c>
      <c r="BZ314" s="66">
        <f>-BZ$190+BZ$216-BZ$218+BZ$233+BZ$234+SUM(BZ$125*(1+'S&amp;S'!$F112),BZ$126,BZ$127,BZ$128,BZ$129,BZ$130,BZ$131,BZ$132,BZ$133,BZ$134,BZ$135,BZ$136,BZ$137,BZ$138,BZ$139,BZ$140,BZ$141,BZ$142,BZ$143,BZ$144)</f>
        <v>0</v>
      </c>
      <c r="CA314" s="66">
        <f>-CA$190+CA$216-CA$218+CA$233+CA$234+SUM(CA$125*(1+'S&amp;S'!$F112),CA$126,CA$127,CA$128,CA$129,CA$130,CA$131,CA$132,CA$133,CA$134,CA$135,CA$136,CA$137,CA$138,CA$139,CA$140,CA$141,CA$142,CA$143,CA$144)</f>
        <v>0</v>
      </c>
      <c r="CB314" s="66">
        <f>-CB$190+CB$216-CB$218+CB$233+CB$234+SUM(CB$125*(1+'S&amp;S'!$F112),CB$126,CB$127,CB$128,CB$129,CB$130,CB$131,CB$132,CB$133,CB$134,CB$135,CB$136,CB$137,CB$138,CB$139,CB$140,CB$141,CB$142,CB$143,CB$144)</f>
        <v>0</v>
      </c>
      <c r="CC314" s="66">
        <f>-CC$190+CC$216-CC$218+CC$233+CC$234+SUM(CC$125*(1+'S&amp;S'!$F112),CC$126,CC$127,CC$128,CC$129,CC$130,CC$131,CC$132,CC$133,CC$134,CC$135,CC$136,CC$137,CC$138,CC$139,CC$140,CC$141,CC$142,CC$143,CC$144)</f>
        <v>0</v>
      </c>
      <c r="CD314" s="66">
        <f>-CD$190+CD$216-CD$218+CD$233+CD$234+SUM(CD$125*(1+'S&amp;S'!$F112),CD$126,CD$127,CD$128,CD$129,CD$130,CD$131,CD$132,CD$133,CD$134,CD$135,CD$136,CD$137,CD$138,CD$139,CD$140,CD$141,CD$142,CD$143,CD$144)</f>
        <v>0</v>
      </c>
      <c r="CE314" s="66">
        <f>-CE$190+CE$216-CE$218+CE$233+CE$234+SUM(CE$125*(1+'S&amp;S'!$F112),CE$126,CE$127,CE$128,CE$129,CE$130,CE$131,CE$132,CE$133,CE$134,CE$135,CE$136,CE$137,CE$138,CE$139,CE$140,CE$141,CE$142,CE$143,CE$144)</f>
        <v>0</v>
      </c>
      <c r="CF314" s="66">
        <f>-CF$190+CF$216-CF$218+CF$233+CF$234+SUM(CF$125*(1+'S&amp;S'!$F112),CF$126,CF$127,CF$128,CF$129,CF$130,CF$131,CF$132,CF$133,CF$134,CF$135,CF$136,CF$137,CF$138,CF$139,CF$140,CF$141,CF$142,CF$143,CF$144)</f>
        <v>0</v>
      </c>
      <c r="CG314" s="66">
        <f>-CG$190+CG$216-CG$218+CG$233+CG$234+SUM(CG$125*(1+'S&amp;S'!$F112),CG$126,CG$127,CG$128,CG$129,CG$130,CG$131,CG$132,CG$133,CG$134,CG$135,CG$136,CG$137,CG$138,CG$139,CG$140,CG$141,CG$142,CG$143,CG$144)</f>
        <v>0</v>
      </c>
      <c r="CH314" s="66">
        <f>-CH$190+CH$216-CH$218+CH$233+CH$234+SUM(CH$125*(1+'S&amp;S'!$F112),CH$126,CH$127,CH$128,CH$129,CH$130,CH$131,CH$132,CH$133,CH$134,CH$135,CH$136,CH$137,CH$138,CH$139,CH$140,CH$141,CH$142,CH$143,CH$144)</f>
        <v>0</v>
      </c>
      <c r="CI314" s="66">
        <f>-CI$190+CI$216-CI$218+CI$233+CI$234+SUM(CI$125*(1+'S&amp;S'!$F112),CI$126,CI$127,CI$128,CI$129,CI$130,CI$131,CI$132,CI$133,CI$134,CI$135,CI$136,CI$137,CI$138,CI$139,CI$140,CI$141,CI$142,CI$143,CI$144)</f>
        <v>0</v>
      </c>
      <c r="CJ314" s="66">
        <f>-CJ$190+CJ$216-CJ$218+CJ$233+CJ$234+SUM(CJ$125*(1+'S&amp;S'!$F112),CJ$126,CJ$127,CJ$128,CJ$129,CJ$130,CJ$131,CJ$132,CJ$133,CJ$134,CJ$135,CJ$136,CJ$137,CJ$138,CJ$139,CJ$140,CJ$141,CJ$142,CJ$143,CJ$144)</f>
        <v>0</v>
      </c>
      <c r="CK314" s="66">
        <f>-CK$190+CK$216-CK$218+CK$233+CK$234+SUM(CK$125*(1+'S&amp;S'!$F112),CK$126,CK$127,CK$128,CK$129,CK$130,CK$131,CK$132,CK$133,CK$134,CK$135,CK$136,CK$137,CK$138,CK$139,CK$140,CK$141,CK$142,CK$143,CK$144)</f>
        <v>0</v>
      </c>
      <c r="CL314" s="66">
        <f>-CL$190+CL$216-CL$218+CL$233+CL$234+SUM(CL$125*(1+'S&amp;S'!$F112),CL$126,CL$127,CL$128,CL$129,CL$130,CL$131,CL$132,CL$133,CL$134,CL$135,CL$136,CL$137,CL$138,CL$139,CL$140,CL$141,CL$142,CL$143,CL$144)</f>
        <v>0</v>
      </c>
      <c r="CM314" s="66">
        <f>-CM$190+CM$216-CM$218+CM$233+CM$234+SUM(CM$125*(1+'S&amp;S'!$F112),CM$126,CM$127,CM$128,CM$129,CM$130,CM$131,CM$132,CM$133,CM$134,CM$135,CM$136,CM$137,CM$138,CM$139,CM$140,CM$141,CM$142,CM$143,CM$144)</f>
        <v>0</v>
      </c>
      <c r="CN314" s="66">
        <f>-CN$190+CN$216-CN$218+CN$233+CN$234+SUM(CN$125*(1+'S&amp;S'!$F112),CN$126,CN$127,CN$128,CN$129,CN$130,CN$131,CN$132,CN$133,CN$134,CN$135,CN$136,CN$137,CN$138,CN$139,CN$140,CN$141,CN$142,CN$143,CN$144)</f>
        <v>0</v>
      </c>
      <c r="CO314" s="66">
        <f>-CO$190+CO$216-CO$218+CO$233+CO$234+SUM(CO$125*(1+'S&amp;S'!$F112),CO$126,CO$127,CO$128,CO$129,CO$130,CO$131,CO$132,CO$133,CO$134,CO$135,CO$136,CO$137,CO$138,CO$139,CO$140,CO$141,CO$142,CO$143,CO$144)</f>
        <v>0</v>
      </c>
      <c r="CP314" s="66">
        <f>-CP$190+CP$216-CP$218+CP$233+CP$234+SUM(CP$125*(1+'S&amp;S'!$F112),CP$126,CP$127,CP$128,CP$129,CP$130,CP$131,CP$132,CP$133,CP$134,CP$135,CP$136,CP$137,CP$138,CP$139,CP$140,CP$141,CP$142,CP$143,CP$144)</f>
        <v>0</v>
      </c>
      <c r="CQ314" s="66">
        <f>-CQ$190+CQ$216-CQ$218+CQ$233+CQ$234+SUM(CQ$125*(1+'S&amp;S'!$F112),CQ$126,CQ$127,CQ$128,CQ$129,CQ$130,CQ$131,CQ$132,CQ$133,CQ$134,CQ$135,CQ$136,CQ$137,CQ$138,CQ$139,CQ$140,CQ$141,CQ$142,CQ$143,CQ$144)</f>
        <v>0</v>
      </c>
      <c r="CR314" s="66">
        <f>-CR$190+CR$216-CR$218+CR$233+CR$234+SUM(CR$125*(1+'S&amp;S'!$F112),CR$126,CR$127,CR$128,CR$129,CR$130,CR$131,CR$132,CR$133,CR$134,CR$135,CR$136,CR$137,CR$138,CR$139,CR$140,CR$141,CR$142,CR$143,CR$144)</f>
        <v>0</v>
      </c>
      <c r="CS314" s="66">
        <f>-CS$190+CS$216-CS$218+CS$233+CS$234+SUM(CS$125*(1+'S&amp;S'!$F112),CS$126,CS$127,CS$128,CS$129,CS$130,CS$131,CS$132,CS$133,CS$134,CS$135,CS$136,CS$137,CS$138,CS$139,CS$140,CS$141,CS$142,CS$143,CS$144)</f>
        <v>0</v>
      </c>
    </row>
    <row r="315" spans="3:97" hidden="1" x14ac:dyDescent="0.35">
      <c r="C315" s="81" t="str">
        <f>O.6!C125&amp;" with "&amp; 'S&amp;S'!$D$5*100 &amp; "% decrease"</f>
        <v xml:space="preserve"> with 1% decrease</v>
      </c>
      <c r="E315" s="492">
        <f>G315+NPV(G.Asm!$F$40,H315:INDEX(H315:CS315,RP))</f>
        <v>0</v>
      </c>
      <c r="F315" s="492">
        <f t="shared" si="140"/>
        <v>0</v>
      </c>
      <c r="G315" s="66">
        <f>-G$190+G$216-G$218+G$233+G$234+SUM(G$125*(1+'S&amp;S'!$F113),G$126,G$127,G$128,G$129,G$130,G$131,G$132,G$133,G$134,G$135,G$136,G$137,G$138,G$139,G$140,G$141,G$142,G$143,G$144)</f>
        <v>0</v>
      </c>
      <c r="H315" s="66">
        <f>-H$190+H$216-H$218+H$233+H$234+SUM(H$125*(1+'S&amp;S'!$F113),H$126,H$127,H$128,H$129,H$130,H$131,H$132,H$133,H$134,H$135,H$136,H$137,H$138,H$139,H$140,H$141,H$142,H$143,H$144)</f>
        <v>0</v>
      </c>
      <c r="I315" s="66">
        <f>-I$190+I$216-I$218+I$233+I$234+SUM(I$125*(1+'S&amp;S'!$F113),I$126,I$127,I$128,I$129,I$130,I$131,I$132,I$133,I$134,I$135,I$136,I$137,I$138,I$139,I$140,I$141,I$142,I$143,I$144)</f>
        <v>0</v>
      </c>
      <c r="J315" s="66">
        <f>-J$190+J$216-J$218+J$233+J$234+SUM(J$125*(1+'S&amp;S'!$F113),J$126,J$127,J$128,J$129,J$130,J$131,J$132,J$133,J$134,J$135,J$136,J$137,J$138,J$139,J$140,J$141,J$142,J$143,J$144)</f>
        <v>0</v>
      </c>
      <c r="K315" s="66">
        <f>-K$190+K$216-K$218+K$233+K$234+SUM(K$125*(1+'S&amp;S'!$F113),K$126,K$127,K$128,K$129,K$130,K$131,K$132,K$133,K$134,K$135,K$136,K$137,K$138,K$139,K$140,K$141,K$142,K$143,K$144)</f>
        <v>0</v>
      </c>
      <c r="L315" s="66">
        <f>-L$190+L$216-L$218+L$233+L$234+SUM(L$125*(1+'S&amp;S'!$F113),L$126,L$127,L$128,L$129,L$130,L$131,L$132,L$133,L$134,L$135,L$136,L$137,L$138,L$139,L$140,L$141,L$142,L$143,L$144)</f>
        <v>0</v>
      </c>
      <c r="M315" s="66">
        <f>-M$190+M$216-M$218+M$233+M$234+SUM(M$125*(1+'S&amp;S'!$F113),M$126,M$127,M$128,M$129,M$130,M$131,M$132,M$133,M$134,M$135,M$136,M$137,M$138,M$139,M$140,M$141,M$142,M$143,M$144)</f>
        <v>0</v>
      </c>
      <c r="N315" s="66">
        <f>-N$190+N$216-N$218+N$233+N$234+SUM(N$125*(1+'S&amp;S'!$F113),N$126,N$127,N$128,N$129,N$130,N$131,N$132,N$133,N$134,N$135,N$136,N$137,N$138,N$139,N$140,N$141,N$142,N$143,N$144)</f>
        <v>0</v>
      </c>
      <c r="O315" s="66">
        <f>-O$190+O$216-O$218+O$233+O$234+SUM(O$125*(1+'S&amp;S'!$F113),O$126,O$127,O$128,O$129,O$130,O$131,O$132,O$133,O$134,O$135,O$136,O$137,O$138,O$139,O$140,O$141,O$142,O$143,O$144)</f>
        <v>0</v>
      </c>
      <c r="P315" s="66">
        <f>-P$190+P$216-P$218+P$233+P$234+SUM(P$125*(1+'S&amp;S'!$F113),P$126,P$127,P$128,P$129,P$130,P$131,P$132,P$133,P$134,P$135,P$136,P$137,P$138,P$139,P$140,P$141,P$142,P$143,P$144)</f>
        <v>0</v>
      </c>
      <c r="Q315" s="66">
        <f>-Q$190+Q$216-Q$218+Q$233+Q$234+SUM(Q$125*(1+'S&amp;S'!$F113),Q$126,Q$127,Q$128,Q$129,Q$130,Q$131,Q$132,Q$133,Q$134,Q$135,Q$136,Q$137,Q$138,Q$139,Q$140,Q$141,Q$142,Q$143,Q$144)</f>
        <v>0</v>
      </c>
      <c r="R315" s="66">
        <f>-R$190+R$216-R$218+R$233+R$234+SUM(R$125*(1+'S&amp;S'!$F113),R$126,R$127,R$128,R$129,R$130,R$131,R$132,R$133,R$134,R$135,R$136,R$137,R$138,R$139,R$140,R$141,R$142,R$143,R$144)</f>
        <v>0</v>
      </c>
      <c r="S315" s="66">
        <f>-S$190+S$216-S$218+S$233+S$234+SUM(S$125*(1+'S&amp;S'!$F113),S$126,S$127,S$128,S$129,S$130,S$131,S$132,S$133,S$134,S$135,S$136,S$137,S$138,S$139,S$140,S$141,S$142,S$143,S$144)</f>
        <v>0</v>
      </c>
      <c r="T315" s="66">
        <f>-T$190+T$216-T$218+T$233+T$234+SUM(T$125*(1+'S&amp;S'!$F113),T$126,T$127,T$128,T$129,T$130,T$131,T$132,T$133,T$134,T$135,T$136,T$137,T$138,T$139,T$140,T$141,T$142,T$143,T$144)</f>
        <v>0</v>
      </c>
      <c r="U315" s="66">
        <f>-U$190+U$216-U$218+U$233+U$234+SUM(U$125*(1+'S&amp;S'!$F113),U$126,U$127,U$128,U$129,U$130,U$131,U$132,U$133,U$134,U$135,U$136,U$137,U$138,U$139,U$140,U$141,U$142,U$143,U$144)</f>
        <v>0</v>
      </c>
      <c r="V315" s="66">
        <f>-V$190+V$216-V$218+V$233+V$234+SUM(V$125*(1+'S&amp;S'!$F113),V$126,V$127,V$128,V$129,V$130,V$131,V$132,V$133,V$134,V$135,V$136,V$137,V$138,V$139,V$140,V$141,V$142,V$143,V$144)</f>
        <v>0</v>
      </c>
      <c r="W315" s="66">
        <f>-W$190+W$216-W$218+W$233+W$234+SUM(W$125*(1+'S&amp;S'!$F113),W$126,W$127,W$128,W$129,W$130,W$131,W$132,W$133,W$134,W$135,W$136,W$137,W$138,W$139,W$140,W$141,W$142,W$143,W$144)</f>
        <v>0</v>
      </c>
      <c r="X315" s="66">
        <f>-X$190+X$216-X$218+X$233+X$234+SUM(X$125*(1+'S&amp;S'!$F113),X$126,X$127,X$128,X$129,X$130,X$131,X$132,X$133,X$134,X$135,X$136,X$137,X$138,X$139,X$140,X$141,X$142,X$143,X$144)</f>
        <v>0</v>
      </c>
      <c r="Y315" s="66">
        <f>-Y$190+Y$216-Y$218+Y$233+Y$234+SUM(Y$125*(1+'S&amp;S'!$F113),Y$126,Y$127,Y$128,Y$129,Y$130,Y$131,Y$132,Y$133,Y$134,Y$135,Y$136,Y$137,Y$138,Y$139,Y$140,Y$141,Y$142,Y$143,Y$144)</f>
        <v>0</v>
      </c>
      <c r="Z315" s="66">
        <f>-Z$190+Z$216-Z$218+Z$233+Z$234+SUM(Z$125*(1+'S&amp;S'!$F113),Z$126,Z$127,Z$128,Z$129,Z$130,Z$131,Z$132,Z$133,Z$134,Z$135,Z$136,Z$137,Z$138,Z$139,Z$140,Z$141,Z$142,Z$143,Z$144)</f>
        <v>0</v>
      </c>
      <c r="AA315" s="66">
        <f>-AA$190+AA$216-AA$218+AA$233+AA$234+SUM(AA$125*(1+'S&amp;S'!$F113),AA$126,AA$127,AA$128,AA$129,AA$130,AA$131,AA$132,AA$133,AA$134,AA$135,AA$136,AA$137,AA$138,AA$139,AA$140,AA$141,AA$142,AA$143,AA$144)</f>
        <v>0</v>
      </c>
      <c r="AB315" s="66">
        <f>-AB$190+AB$216-AB$218+AB$233+AB$234+SUM(AB$125*(1+'S&amp;S'!$F113),AB$126,AB$127,AB$128,AB$129,AB$130,AB$131,AB$132,AB$133,AB$134,AB$135,AB$136,AB$137,AB$138,AB$139,AB$140,AB$141,AB$142,AB$143,AB$144)</f>
        <v>0</v>
      </c>
      <c r="AC315" s="66">
        <f>-AC$190+AC$216-AC$218+AC$233+AC$234+SUM(AC$125*(1+'S&amp;S'!$F113),AC$126,AC$127,AC$128,AC$129,AC$130,AC$131,AC$132,AC$133,AC$134,AC$135,AC$136,AC$137,AC$138,AC$139,AC$140,AC$141,AC$142,AC$143,AC$144)</f>
        <v>0</v>
      </c>
      <c r="AD315" s="66">
        <f>-AD$190+AD$216-AD$218+AD$233+AD$234+SUM(AD$125*(1+'S&amp;S'!$F113),AD$126,AD$127,AD$128,AD$129,AD$130,AD$131,AD$132,AD$133,AD$134,AD$135,AD$136,AD$137,AD$138,AD$139,AD$140,AD$141,AD$142,AD$143,AD$144)</f>
        <v>0</v>
      </c>
      <c r="AE315" s="66">
        <f>-AE$190+AE$216-AE$218+AE$233+AE$234+SUM(AE$125*(1+'S&amp;S'!$F113),AE$126,AE$127,AE$128,AE$129,AE$130,AE$131,AE$132,AE$133,AE$134,AE$135,AE$136,AE$137,AE$138,AE$139,AE$140,AE$141,AE$142,AE$143,AE$144)</f>
        <v>0</v>
      </c>
      <c r="AF315" s="66">
        <f>-AF$190+AF$216-AF$218+AF$233+AF$234+SUM(AF$125*(1+'S&amp;S'!$F113),AF$126,AF$127,AF$128,AF$129,AF$130,AF$131,AF$132,AF$133,AF$134,AF$135,AF$136,AF$137,AF$138,AF$139,AF$140,AF$141,AF$142,AF$143,AF$144)</f>
        <v>0</v>
      </c>
      <c r="AG315" s="66">
        <f>-AG$190+AG$216-AG$218+AG$233+AG$234+SUM(AG$125*(1+'S&amp;S'!$F113),AG$126,AG$127,AG$128,AG$129,AG$130,AG$131,AG$132,AG$133,AG$134,AG$135,AG$136,AG$137,AG$138,AG$139,AG$140,AG$141,AG$142,AG$143,AG$144)</f>
        <v>0</v>
      </c>
      <c r="AH315" s="66">
        <f>-AH$190+AH$216-AH$218+AH$233+AH$234+SUM(AH$125*(1+'S&amp;S'!$F113),AH$126,AH$127,AH$128,AH$129,AH$130,AH$131,AH$132,AH$133,AH$134,AH$135,AH$136,AH$137,AH$138,AH$139,AH$140,AH$141,AH$142,AH$143,AH$144)</f>
        <v>0</v>
      </c>
      <c r="AI315" s="66">
        <f>-AI$190+AI$216-AI$218+AI$233+AI$234+SUM(AI$125*(1+'S&amp;S'!$F113),AI$126,AI$127,AI$128,AI$129,AI$130,AI$131,AI$132,AI$133,AI$134,AI$135,AI$136,AI$137,AI$138,AI$139,AI$140,AI$141,AI$142,AI$143,AI$144)</f>
        <v>0</v>
      </c>
      <c r="AJ315" s="66">
        <f>-AJ$190+AJ$216-AJ$218+AJ$233+AJ$234+SUM(AJ$125*(1+'S&amp;S'!$F113),AJ$126,AJ$127,AJ$128,AJ$129,AJ$130,AJ$131,AJ$132,AJ$133,AJ$134,AJ$135,AJ$136,AJ$137,AJ$138,AJ$139,AJ$140,AJ$141,AJ$142,AJ$143,AJ$144)</f>
        <v>0</v>
      </c>
      <c r="AK315" s="66">
        <f>-AK$190+AK$216-AK$218+AK$233+AK$234+SUM(AK$125*(1+'S&amp;S'!$F113),AK$126,AK$127,AK$128,AK$129,AK$130,AK$131,AK$132,AK$133,AK$134,AK$135,AK$136,AK$137,AK$138,AK$139,AK$140,AK$141,AK$142,AK$143,AK$144)</f>
        <v>0</v>
      </c>
      <c r="AL315" s="66">
        <f>-AL$190+AL$216-AL$218+AL$233+AL$234+SUM(AL$125*(1+'S&amp;S'!$F113),AL$126,AL$127,AL$128,AL$129,AL$130,AL$131,AL$132,AL$133,AL$134,AL$135,AL$136,AL$137,AL$138,AL$139,AL$140,AL$141,AL$142,AL$143,AL$144)</f>
        <v>0</v>
      </c>
      <c r="AM315" s="66">
        <f>-AM$190+AM$216-AM$218+AM$233+AM$234+SUM(AM$125*(1+'S&amp;S'!$F113),AM$126,AM$127,AM$128,AM$129,AM$130,AM$131,AM$132,AM$133,AM$134,AM$135,AM$136,AM$137,AM$138,AM$139,AM$140,AM$141,AM$142,AM$143,AM$144)</f>
        <v>0</v>
      </c>
      <c r="AN315" s="66">
        <f>-AN$190+AN$216-AN$218+AN$233+AN$234+SUM(AN$125*(1+'S&amp;S'!$F113),AN$126,AN$127,AN$128,AN$129,AN$130,AN$131,AN$132,AN$133,AN$134,AN$135,AN$136,AN$137,AN$138,AN$139,AN$140,AN$141,AN$142,AN$143,AN$144)</f>
        <v>0</v>
      </c>
      <c r="AO315" s="66">
        <f>-AO$190+AO$216-AO$218+AO$233+AO$234+SUM(AO$125*(1+'S&amp;S'!$F113),AO$126,AO$127,AO$128,AO$129,AO$130,AO$131,AO$132,AO$133,AO$134,AO$135,AO$136,AO$137,AO$138,AO$139,AO$140,AO$141,AO$142,AO$143,AO$144)</f>
        <v>0</v>
      </c>
      <c r="AP315" s="66">
        <f>-AP$190+AP$216-AP$218+AP$233+AP$234+SUM(AP$125*(1+'S&amp;S'!$F113),AP$126,AP$127,AP$128,AP$129,AP$130,AP$131,AP$132,AP$133,AP$134,AP$135,AP$136,AP$137,AP$138,AP$139,AP$140,AP$141,AP$142,AP$143,AP$144)</f>
        <v>0</v>
      </c>
      <c r="AQ315" s="66">
        <f>-AQ$190+AQ$216-AQ$218+AQ$233+AQ$234+SUM(AQ$125*(1+'S&amp;S'!$F113),AQ$126,AQ$127,AQ$128,AQ$129,AQ$130,AQ$131,AQ$132,AQ$133,AQ$134,AQ$135,AQ$136,AQ$137,AQ$138,AQ$139,AQ$140,AQ$141,AQ$142,AQ$143,AQ$144)</f>
        <v>0</v>
      </c>
      <c r="AR315" s="66">
        <f>-AR$190+AR$216-AR$218+AR$233+AR$234+SUM(AR$125*(1+'S&amp;S'!$F113),AR$126,AR$127,AR$128,AR$129,AR$130,AR$131,AR$132,AR$133,AR$134,AR$135,AR$136,AR$137,AR$138,AR$139,AR$140,AR$141,AR$142,AR$143,AR$144)</f>
        <v>0</v>
      </c>
      <c r="AS315" s="66">
        <f>-AS$190+AS$216-AS$218+AS$233+AS$234+SUM(AS$125*(1+'S&amp;S'!$F113),AS$126,AS$127,AS$128,AS$129,AS$130,AS$131,AS$132,AS$133,AS$134,AS$135,AS$136,AS$137,AS$138,AS$139,AS$140,AS$141,AS$142,AS$143,AS$144)</f>
        <v>0</v>
      </c>
      <c r="AT315" s="66">
        <f>-AT$190+AT$216-AT$218+AT$233+AT$234+SUM(AT$125*(1+'S&amp;S'!$F113),AT$126,AT$127,AT$128,AT$129,AT$130,AT$131,AT$132,AT$133,AT$134,AT$135,AT$136,AT$137,AT$138,AT$139,AT$140,AT$141,AT$142,AT$143,AT$144)</f>
        <v>0</v>
      </c>
      <c r="AU315" s="66">
        <f>-AU$190+AU$216-AU$218+AU$233+AU$234+SUM(AU$125*(1+'S&amp;S'!$F113),AU$126,AU$127,AU$128,AU$129,AU$130,AU$131,AU$132,AU$133,AU$134,AU$135,AU$136,AU$137,AU$138,AU$139,AU$140,AU$141,AU$142,AU$143,AU$144)</f>
        <v>0</v>
      </c>
      <c r="AV315" s="66">
        <f>-AV$190+AV$216-AV$218+AV$233+AV$234+SUM(AV$125*(1+'S&amp;S'!$F113),AV$126,AV$127,AV$128,AV$129,AV$130,AV$131,AV$132,AV$133,AV$134,AV$135,AV$136,AV$137,AV$138,AV$139,AV$140,AV$141,AV$142,AV$143,AV$144)</f>
        <v>0</v>
      </c>
      <c r="AW315" s="66">
        <f>-AW$190+AW$216-AW$218+AW$233+AW$234+SUM(AW$125*(1+'S&amp;S'!$F113),AW$126,AW$127,AW$128,AW$129,AW$130,AW$131,AW$132,AW$133,AW$134,AW$135,AW$136,AW$137,AW$138,AW$139,AW$140,AW$141,AW$142,AW$143,AW$144)</f>
        <v>0</v>
      </c>
      <c r="AX315" s="66">
        <f>-AX$190+AX$216-AX$218+AX$233+AX$234+SUM(AX$125*(1+'S&amp;S'!$F113),AX$126,AX$127,AX$128,AX$129,AX$130,AX$131,AX$132,AX$133,AX$134,AX$135,AX$136,AX$137,AX$138,AX$139,AX$140,AX$141,AX$142,AX$143,AX$144)</f>
        <v>0</v>
      </c>
      <c r="AY315" s="66">
        <f>-AY$190+AY$216-AY$218+AY$233+AY$234+SUM(AY$125*(1+'S&amp;S'!$F113),AY$126,AY$127,AY$128,AY$129,AY$130,AY$131,AY$132,AY$133,AY$134,AY$135,AY$136,AY$137,AY$138,AY$139,AY$140,AY$141,AY$142,AY$143,AY$144)</f>
        <v>0</v>
      </c>
      <c r="AZ315" s="66">
        <f>-AZ$190+AZ$216-AZ$218+AZ$233+AZ$234+SUM(AZ$125*(1+'S&amp;S'!$F113),AZ$126,AZ$127,AZ$128,AZ$129,AZ$130,AZ$131,AZ$132,AZ$133,AZ$134,AZ$135,AZ$136,AZ$137,AZ$138,AZ$139,AZ$140,AZ$141,AZ$142,AZ$143,AZ$144)</f>
        <v>0</v>
      </c>
      <c r="BA315" s="66">
        <f>-BA$190+BA$216-BA$218+BA$233+BA$234+SUM(BA$125*(1+'S&amp;S'!$F113),BA$126,BA$127,BA$128,BA$129,BA$130,BA$131,BA$132,BA$133,BA$134,BA$135,BA$136,BA$137,BA$138,BA$139,BA$140,BA$141,BA$142,BA$143,BA$144)</f>
        <v>0</v>
      </c>
      <c r="BB315" s="66">
        <f>-BB$190+BB$216-BB$218+BB$233+BB$234+SUM(BB$125*(1+'S&amp;S'!$F113),BB$126,BB$127,BB$128,BB$129,BB$130,BB$131,BB$132,BB$133,BB$134,BB$135,BB$136,BB$137,BB$138,BB$139,BB$140,BB$141,BB$142,BB$143,BB$144)</f>
        <v>0</v>
      </c>
      <c r="BC315" s="66">
        <f>-BC$190+BC$216-BC$218+BC$233+BC$234+SUM(BC$125*(1+'S&amp;S'!$F113),BC$126,BC$127,BC$128,BC$129,BC$130,BC$131,BC$132,BC$133,BC$134,BC$135,BC$136,BC$137,BC$138,BC$139,BC$140,BC$141,BC$142,BC$143,BC$144)</f>
        <v>0</v>
      </c>
      <c r="BD315" s="66">
        <f>-BD$190+BD$216-BD$218+BD$233+BD$234+SUM(BD$125*(1+'S&amp;S'!$F113),BD$126,BD$127,BD$128,BD$129,BD$130,BD$131,BD$132,BD$133,BD$134,BD$135,BD$136,BD$137,BD$138,BD$139,BD$140,BD$141,BD$142,BD$143,BD$144)</f>
        <v>0</v>
      </c>
      <c r="BE315" s="66">
        <f>-BE$190+BE$216-BE$218+BE$233+BE$234+SUM(BE$125*(1+'S&amp;S'!$F113),BE$126,BE$127,BE$128,BE$129,BE$130,BE$131,BE$132,BE$133,BE$134,BE$135,BE$136,BE$137,BE$138,BE$139,BE$140,BE$141,BE$142,BE$143,BE$144)</f>
        <v>0</v>
      </c>
      <c r="BF315" s="66">
        <f>-BF$190+BF$216-BF$218+BF$233+BF$234+SUM(BF$125*(1+'S&amp;S'!$F113),BF$126,BF$127,BF$128,BF$129,BF$130,BF$131,BF$132,BF$133,BF$134,BF$135,BF$136,BF$137,BF$138,BF$139,BF$140,BF$141,BF$142,BF$143,BF$144)</f>
        <v>0</v>
      </c>
      <c r="BG315" s="66">
        <f>-BG$190+BG$216-BG$218+BG$233+BG$234+SUM(BG$125*(1+'S&amp;S'!$F113),BG$126,BG$127,BG$128,BG$129,BG$130,BG$131,BG$132,BG$133,BG$134,BG$135,BG$136,BG$137,BG$138,BG$139,BG$140,BG$141,BG$142,BG$143,BG$144)</f>
        <v>0</v>
      </c>
      <c r="BH315" s="66">
        <f>-BH$190+BH$216-BH$218+BH$233+BH$234+SUM(BH$125*(1+'S&amp;S'!$F113),BH$126,BH$127,BH$128,BH$129,BH$130,BH$131,BH$132,BH$133,BH$134,BH$135,BH$136,BH$137,BH$138,BH$139,BH$140,BH$141,BH$142,BH$143,BH$144)</f>
        <v>0</v>
      </c>
      <c r="BI315" s="66">
        <f>-BI$190+BI$216-BI$218+BI$233+BI$234+SUM(BI$125*(1+'S&amp;S'!$F113),BI$126,BI$127,BI$128,BI$129,BI$130,BI$131,BI$132,BI$133,BI$134,BI$135,BI$136,BI$137,BI$138,BI$139,BI$140,BI$141,BI$142,BI$143,BI$144)</f>
        <v>0</v>
      </c>
      <c r="BJ315" s="66">
        <f>-BJ$190+BJ$216-BJ$218+BJ$233+BJ$234+SUM(BJ$125*(1+'S&amp;S'!$F113),BJ$126,BJ$127,BJ$128,BJ$129,BJ$130,BJ$131,BJ$132,BJ$133,BJ$134,BJ$135,BJ$136,BJ$137,BJ$138,BJ$139,BJ$140,BJ$141,BJ$142,BJ$143,BJ$144)</f>
        <v>0</v>
      </c>
      <c r="BK315" s="66">
        <f>-BK$190+BK$216-BK$218+BK$233+BK$234+SUM(BK$125*(1+'S&amp;S'!$F113),BK$126,BK$127,BK$128,BK$129,BK$130,BK$131,BK$132,BK$133,BK$134,BK$135,BK$136,BK$137,BK$138,BK$139,BK$140,BK$141,BK$142,BK$143,BK$144)</f>
        <v>0</v>
      </c>
      <c r="BL315" s="66">
        <f>-BL$190+BL$216-BL$218+BL$233+BL$234+SUM(BL$125*(1+'S&amp;S'!$F113),BL$126,BL$127,BL$128,BL$129,BL$130,BL$131,BL$132,BL$133,BL$134,BL$135,BL$136,BL$137,BL$138,BL$139,BL$140,BL$141,BL$142,BL$143,BL$144)</f>
        <v>0</v>
      </c>
      <c r="BM315" s="66">
        <f>-BM$190+BM$216-BM$218+BM$233+BM$234+SUM(BM$125*(1+'S&amp;S'!$F113),BM$126,BM$127,BM$128,BM$129,BM$130,BM$131,BM$132,BM$133,BM$134,BM$135,BM$136,BM$137,BM$138,BM$139,BM$140,BM$141,BM$142,BM$143,BM$144)</f>
        <v>0</v>
      </c>
      <c r="BN315" s="66">
        <f>-BN$190+BN$216-BN$218+BN$233+BN$234+SUM(BN$125*(1+'S&amp;S'!$F113),BN$126,BN$127,BN$128,BN$129,BN$130,BN$131,BN$132,BN$133,BN$134,BN$135,BN$136,BN$137,BN$138,BN$139,BN$140,BN$141,BN$142,BN$143,BN$144)</f>
        <v>0</v>
      </c>
      <c r="BO315" s="66">
        <f>-BO$190+BO$216-BO$218+BO$233+BO$234+SUM(BO$125*(1+'S&amp;S'!$F113),BO$126,BO$127,BO$128,BO$129,BO$130,BO$131,BO$132,BO$133,BO$134,BO$135,BO$136,BO$137,BO$138,BO$139,BO$140,BO$141,BO$142,BO$143,BO$144)</f>
        <v>0</v>
      </c>
      <c r="BP315" s="66">
        <f>-BP$190+BP$216-BP$218+BP$233+BP$234+SUM(BP$125*(1+'S&amp;S'!$F113),BP$126,BP$127,BP$128,BP$129,BP$130,BP$131,BP$132,BP$133,BP$134,BP$135,BP$136,BP$137,BP$138,BP$139,BP$140,BP$141,BP$142,BP$143,BP$144)</f>
        <v>0</v>
      </c>
      <c r="BQ315" s="66">
        <f>-BQ$190+BQ$216-BQ$218+BQ$233+BQ$234+SUM(BQ$125*(1+'S&amp;S'!$F113),BQ$126,BQ$127,BQ$128,BQ$129,BQ$130,BQ$131,BQ$132,BQ$133,BQ$134,BQ$135,BQ$136,BQ$137,BQ$138,BQ$139,BQ$140,BQ$141,BQ$142,BQ$143,BQ$144)</f>
        <v>0</v>
      </c>
      <c r="BR315" s="66">
        <f>-BR$190+BR$216-BR$218+BR$233+BR$234+SUM(BR$125*(1+'S&amp;S'!$F113),BR$126,BR$127,BR$128,BR$129,BR$130,BR$131,BR$132,BR$133,BR$134,BR$135,BR$136,BR$137,BR$138,BR$139,BR$140,BR$141,BR$142,BR$143,BR$144)</f>
        <v>0</v>
      </c>
      <c r="BS315" s="66">
        <f>-BS$190+BS$216-BS$218+BS$233+BS$234+SUM(BS$125*(1+'S&amp;S'!$F113),BS$126,BS$127,BS$128,BS$129,BS$130,BS$131,BS$132,BS$133,BS$134,BS$135,BS$136,BS$137,BS$138,BS$139,BS$140,BS$141,BS$142,BS$143,BS$144)</f>
        <v>0</v>
      </c>
      <c r="BT315" s="66">
        <f>-BT$190+BT$216-BT$218+BT$233+BT$234+SUM(BT$125*(1+'S&amp;S'!$F113),BT$126,BT$127,BT$128,BT$129,BT$130,BT$131,BT$132,BT$133,BT$134,BT$135,BT$136,BT$137,BT$138,BT$139,BT$140,BT$141,BT$142,BT$143,BT$144)</f>
        <v>0</v>
      </c>
      <c r="BU315" s="66">
        <f>-BU$190+BU$216-BU$218+BU$233+BU$234+SUM(BU$125*(1+'S&amp;S'!$F113),BU$126,BU$127,BU$128,BU$129,BU$130,BU$131,BU$132,BU$133,BU$134,BU$135,BU$136,BU$137,BU$138,BU$139,BU$140,BU$141,BU$142,BU$143,BU$144)</f>
        <v>0</v>
      </c>
      <c r="BV315" s="66">
        <f>-BV$190+BV$216-BV$218+BV$233+BV$234+SUM(BV$125*(1+'S&amp;S'!$F113),BV$126,BV$127,BV$128,BV$129,BV$130,BV$131,BV$132,BV$133,BV$134,BV$135,BV$136,BV$137,BV$138,BV$139,BV$140,BV$141,BV$142,BV$143,BV$144)</f>
        <v>0</v>
      </c>
      <c r="BW315" s="66">
        <f>-BW$190+BW$216-BW$218+BW$233+BW$234+SUM(BW$125*(1+'S&amp;S'!$F113),BW$126,BW$127,BW$128,BW$129,BW$130,BW$131,BW$132,BW$133,BW$134,BW$135,BW$136,BW$137,BW$138,BW$139,BW$140,BW$141,BW$142,BW$143,BW$144)</f>
        <v>0</v>
      </c>
      <c r="BX315" s="66">
        <f>-BX$190+BX$216-BX$218+BX$233+BX$234+SUM(BX$125*(1+'S&amp;S'!$F113),BX$126,BX$127,BX$128,BX$129,BX$130,BX$131,BX$132,BX$133,BX$134,BX$135,BX$136,BX$137,BX$138,BX$139,BX$140,BX$141,BX$142,BX$143,BX$144)</f>
        <v>0</v>
      </c>
      <c r="BY315" s="66">
        <f>-BY$190+BY$216-BY$218+BY$233+BY$234+SUM(BY$125*(1+'S&amp;S'!$F113),BY$126,BY$127,BY$128,BY$129,BY$130,BY$131,BY$132,BY$133,BY$134,BY$135,BY$136,BY$137,BY$138,BY$139,BY$140,BY$141,BY$142,BY$143,BY$144)</f>
        <v>0</v>
      </c>
      <c r="BZ315" s="66">
        <f>-BZ$190+BZ$216-BZ$218+BZ$233+BZ$234+SUM(BZ$125*(1+'S&amp;S'!$F113),BZ$126,BZ$127,BZ$128,BZ$129,BZ$130,BZ$131,BZ$132,BZ$133,BZ$134,BZ$135,BZ$136,BZ$137,BZ$138,BZ$139,BZ$140,BZ$141,BZ$142,BZ$143,BZ$144)</f>
        <v>0</v>
      </c>
      <c r="CA315" s="66">
        <f>-CA$190+CA$216-CA$218+CA$233+CA$234+SUM(CA$125*(1+'S&amp;S'!$F113),CA$126,CA$127,CA$128,CA$129,CA$130,CA$131,CA$132,CA$133,CA$134,CA$135,CA$136,CA$137,CA$138,CA$139,CA$140,CA$141,CA$142,CA$143,CA$144)</f>
        <v>0</v>
      </c>
      <c r="CB315" s="66">
        <f>-CB$190+CB$216-CB$218+CB$233+CB$234+SUM(CB$125*(1+'S&amp;S'!$F113),CB$126,CB$127,CB$128,CB$129,CB$130,CB$131,CB$132,CB$133,CB$134,CB$135,CB$136,CB$137,CB$138,CB$139,CB$140,CB$141,CB$142,CB$143,CB$144)</f>
        <v>0</v>
      </c>
      <c r="CC315" s="66">
        <f>-CC$190+CC$216-CC$218+CC$233+CC$234+SUM(CC$125*(1+'S&amp;S'!$F113),CC$126,CC$127,CC$128,CC$129,CC$130,CC$131,CC$132,CC$133,CC$134,CC$135,CC$136,CC$137,CC$138,CC$139,CC$140,CC$141,CC$142,CC$143,CC$144)</f>
        <v>0</v>
      </c>
      <c r="CD315" s="66">
        <f>-CD$190+CD$216-CD$218+CD$233+CD$234+SUM(CD$125*(1+'S&amp;S'!$F113),CD$126,CD$127,CD$128,CD$129,CD$130,CD$131,CD$132,CD$133,CD$134,CD$135,CD$136,CD$137,CD$138,CD$139,CD$140,CD$141,CD$142,CD$143,CD$144)</f>
        <v>0</v>
      </c>
      <c r="CE315" s="66">
        <f>-CE$190+CE$216-CE$218+CE$233+CE$234+SUM(CE$125*(1+'S&amp;S'!$F113),CE$126,CE$127,CE$128,CE$129,CE$130,CE$131,CE$132,CE$133,CE$134,CE$135,CE$136,CE$137,CE$138,CE$139,CE$140,CE$141,CE$142,CE$143,CE$144)</f>
        <v>0</v>
      </c>
      <c r="CF315" s="66">
        <f>-CF$190+CF$216-CF$218+CF$233+CF$234+SUM(CF$125*(1+'S&amp;S'!$F113),CF$126,CF$127,CF$128,CF$129,CF$130,CF$131,CF$132,CF$133,CF$134,CF$135,CF$136,CF$137,CF$138,CF$139,CF$140,CF$141,CF$142,CF$143,CF$144)</f>
        <v>0</v>
      </c>
      <c r="CG315" s="66">
        <f>-CG$190+CG$216-CG$218+CG$233+CG$234+SUM(CG$125*(1+'S&amp;S'!$F113),CG$126,CG$127,CG$128,CG$129,CG$130,CG$131,CG$132,CG$133,CG$134,CG$135,CG$136,CG$137,CG$138,CG$139,CG$140,CG$141,CG$142,CG$143,CG$144)</f>
        <v>0</v>
      </c>
      <c r="CH315" s="66">
        <f>-CH$190+CH$216-CH$218+CH$233+CH$234+SUM(CH$125*(1+'S&amp;S'!$F113),CH$126,CH$127,CH$128,CH$129,CH$130,CH$131,CH$132,CH$133,CH$134,CH$135,CH$136,CH$137,CH$138,CH$139,CH$140,CH$141,CH$142,CH$143,CH$144)</f>
        <v>0</v>
      </c>
      <c r="CI315" s="66">
        <f>-CI$190+CI$216-CI$218+CI$233+CI$234+SUM(CI$125*(1+'S&amp;S'!$F113),CI$126,CI$127,CI$128,CI$129,CI$130,CI$131,CI$132,CI$133,CI$134,CI$135,CI$136,CI$137,CI$138,CI$139,CI$140,CI$141,CI$142,CI$143,CI$144)</f>
        <v>0</v>
      </c>
      <c r="CJ315" s="66">
        <f>-CJ$190+CJ$216-CJ$218+CJ$233+CJ$234+SUM(CJ$125*(1+'S&amp;S'!$F113),CJ$126,CJ$127,CJ$128,CJ$129,CJ$130,CJ$131,CJ$132,CJ$133,CJ$134,CJ$135,CJ$136,CJ$137,CJ$138,CJ$139,CJ$140,CJ$141,CJ$142,CJ$143,CJ$144)</f>
        <v>0</v>
      </c>
      <c r="CK315" s="66">
        <f>-CK$190+CK$216-CK$218+CK$233+CK$234+SUM(CK$125*(1+'S&amp;S'!$F113),CK$126,CK$127,CK$128,CK$129,CK$130,CK$131,CK$132,CK$133,CK$134,CK$135,CK$136,CK$137,CK$138,CK$139,CK$140,CK$141,CK$142,CK$143,CK$144)</f>
        <v>0</v>
      </c>
      <c r="CL315" s="66">
        <f>-CL$190+CL$216-CL$218+CL$233+CL$234+SUM(CL$125*(1+'S&amp;S'!$F113),CL$126,CL$127,CL$128,CL$129,CL$130,CL$131,CL$132,CL$133,CL$134,CL$135,CL$136,CL$137,CL$138,CL$139,CL$140,CL$141,CL$142,CL$143,CL$144)</f>
        <v>0</v>
      </c>
      <c r="CM315" s="66">
        <f>-CM$190+CM$216-CM$218+CM$233+CM$234+SUM(CM$125*(1+'S&amp;S'!$F113),CM$126,CM$127,CM$128,CM$129,CM$130,CM$131,CM$132,CM$133,CM$134,CM$135,CM$136,CM$137,CM$138,CM$139,CM$140,CM$141,CM$142,CM$143,CM$144)</f>
        <v>0</v>
      </c>
      <c r="CN315" s="66">
        <f>-CN$190+CN$216-CN$218+CN$233+CN$234+SUM(CN$125*(1+'S&amp;S'!$F113),CN$126,CN$127,CN$128,CN$129,CN$130,CN$131,CN$132,CN$133,CN$134,CN$135,CN$136,CN$137,CN$138,CN$139,CN$140,CN$141,CN$142,CN$143,CN$144)</f>
        <v>0</v>
      </c>
      <c r="CO315" s="66">
        <f>-CO$190+CO$216-CO$218+CO$233+CO$234+SUM(CO$125*(1+'S&amp;S'!$F113),CO$126,CO$127,CO$128,CO$129,CO$130,CO$131,CO$132,CO$133,CO$134,CO$135,CO$136,CO$137,CO$138,CO$139,CO$140,CO$141,CO$142,CO$143,CO$144)</f>
        <v>0</v>
      </c>
      <c r="CP315" s="66">
        <f>-CP$190+CP$216-CP$218+CP$233+CP$234+SUM(CP$125*(1+'S&amp;S'!$F113),CP$126,CP$127,CP$128,CP$129,CP$130,CP$131,CP$132,CP$133,CP$134,CP$135,CP$136,CP$137,CP$138,CP$139,CP$140,CP$141,CP$142,CP$143,CP$144)</f>
        <v>0</v>
      </c>
      <c r="CQ315" s="66">
        <f>-CQ$190+CQ$216-CQ$218+CQ$233+CQ$234+SUM(CQ$125*(1+'S&amp;S'!$F113),CQ$126,CQ$127,CQ$128,CQ$129,CQ$130,CQ$131,CQ$132,CQ$133,CQ$134,CQ$135,CQ$136,CQ$137,CQ$138,CQ$139,CQ$140,CQ$141,CQ$142,CQ$143,CQ$144)</f>
        <v>0</v>
      </c>
      <c r="CR315" s="66">
        <f>-CR$190+CR$216-CR$218+CR$233+CR$234+SUM(CR$125*(1+'S&amp;S'!$F113),CR$126,CR$127,CR$128,CR$129,CR$130,CR$131,CR$132,CR$133,CR$134,CR$135,CR$136,CR$137,CR$138,CR$139,CR$140,CR$141,CR$142,CR$143,CR$144)</f>
        <v>0</v>
      </c>
      <c r="CS315" s="66">
        <f>-CS$190+CS$216-CS$218+CS$233+CS$234+SUM(CS$125*(1+'S&amp;S'!$F113),CS$126,CS$127,CS$128,CS$129,CS$130,CS$131,CS$132,CS$133,CS$134,CS$135,CS$136,CS$137,CS$138,CS$139,CS$140,CS$141,CS$142,CS$143,CS$144)</f>
        <v>0</v>
      </c>
    </row>
    <row r="316" spans="3:97" hidden="1" x14ac:dyDescent="0.35">
      <c r="C316" s="81" t="str">
        <f>O.6!C126&amp;" with "&amp; 'S&amp;S'!$D$5*100 &amp; "% increase"</f>
        <v xml:space="preserve"> with 1% increase</v>
      </c>
      <c r="E316" s="492">
        <f>G316+NPV(G.Asm!$F$40,H316:INDEX(H316:CS316,RP))</f>
        <v>0</v>
      </c>
      <c r="F316" s="492">
        <f t="shared" si="140"/>
        <v>0</v>
      </c>
      <c r="G316" s="66">
        <f>-G$190+G$216-G$218+G$233+G$234+SUM(G$125,G$126*(1+'S&amp;S'!$F114),G$127,G$128,G$129,G$130,G$131,G$132,G$133,G$134,G$135,G$136,G$137,G$138,G$139,G$140,G$141,G$142,G$143,G$144)</f>
        <v>0</v>
      </c>
      <c r="H316" s="66">
        <f>-H$190+H$216-H$218+H$233+H$234+SUM(H$125,H$126*(1+'S&amp;S'!$F114),H$127,H$128,H$129,H$130,H$131,H$132,H$133,H$134,H$135,H$136,H$137,H$138,H$139,H$140,H$141,H$142,H$143,H$144)</f>
        <v>0</v>
      </c>
      <c r="I316" s="66">
        <f>-I$190+I$216-I$218+I$233+I$234+SUM(I$125,I$126*(1+'S&amp;S'!$F114),I$127,I$128,I$129,I$130,I$131,I$132,I$133,I$134,I$135,I$136,I$137,I$138,I$139,I$140,I$141,I$142,I$143,I$144)</f>
        <v>0</v>
      </c>
      <c r="J316" s="66">
        <f>-J$190+J$216-J$218+J$233+J$234+SUM(J$125,J$126*(1+'S&amp;S'!$F114),J$127,J$128,J$129,J$130,J$131,J$132,J$133,J$134,J$135,J$136,J$137,J$138,J$139,J$140,J$141,J$142,J$143,J$144)</f>
        <v>0</v>
      </c>
      <c r="K316" s="66">
        <f>-K$190+K$216-K$218+K$233+K$234+SUM(K$125,K$126*(1+'S&amp;S'!$F114),K$127,K$128,K$129,K$130,K$131,K$132,K$133,K$134,K$135,K$136,K$137,K$138,K$139,K$140,K$141,K$142,K$143,K$144)</f>
        <v>0</v>
      </c>
      <c r="L316" s="66">
        <f>-L$190+L$216-L$218+L$233+L$234+SUM(L$125,L$126*(1+'S&amp;S'!$F114),L$127,L$128,L$129,L$130,L$131,L$132,L$133,L$134,L$135,L$136,L$137,L$138,L$139,L$140,L$141,L$142,L$143,L$144)</f>
        <v>0</v>
      </c>
      <c r="M316" s="66">
        <f>-M$190+M$216-M$218+M$233+M$234+SUM(M$125,M$126*(1+'S&amp;S'!$F114),M$127,M$128,M$129,M$130,M$131,M$132,M$133,M$134,M$135,M$136,M$137,M$138,M$139,M$140,M$141,M$142,M$143,M$144)</f>
        <v>0</v>
      </c>
      <c r="N316" s="66">
        <f>-N$190+N$216-N$218+N$233+N$234+SUM(N$125,N$126*(1+'S&amp;S'!$F114),N$127,N$128,N$129,N$130,N$131,N$132,N$133,N$134,N$135,N$136,N$137,N$138,N$139,N$140,N$141,N$142,N$143,N$144)</f>
        <v>0</v>
      </c>
      <c r="O316" s="66">
        <f>-O$190+O$216-O$218+O$233+O$234+SUM(O$125,O$126*(1+'S&amp;S'!$F114),O$127,O$128,O$129,O$130,O$131,O$132,O$133,O$134,O$135,O$136,O$137,O$138,O$139,O$140,O$141,O$142,O$143,O$144)</f>
        <v>0</v>
      </c>
      <c r="P316" s="66">
        <f>-P$190+P$216-P$218+P$233+P$234+SUM(P$125,P$126*(1+'S&amp;S'!$F114),P$127,P$128,P$129,P$130,P$131,P$132,P$133,P$134,P$135,P$136,P$137,P$138,P$139,P$140,P$141,P$142,P$143,P$144)</f>
        <v>0</v>
      </c>
      <c r="Q316" s="66">
        <f>-Q$190+Q$216-Q$218+Q$233+Q$234+SUM(Q$125,Q$126*(1+'S&amp;S'!$F114),Q$127,Q$128,Q$129,Q$130,Q$131,Q$132,Q$133,Q$134,Q$135,Q$136,Q$137,Q$138,Q$139,Q$140,Q$141,Q$142,Q$143,Q$144)</f>
        <v>0</v>
      </c>
      <c r="R316" s="66">
        <f>-R$190+R$216-R$218+R$233+R$234+SUM(R$125,R$126*(1+'S&amp;S'!$F114),R$127,R$128,R$129,R$130,R$131,R$132,R$133,R$134,R$135,R$136,R$137,R$138,R$139,R$140,R$141,R$142,R$143,R$144)</f>
        <v>0</v>
      </c>
      <c r="S316" s="66">
        <f>-S$190+S$216-S$218+S$233+S$234+SUM(S$125,S$126*(1+'S&amp;S'!$F114),S$127,S$128,S$129,S$130,S$131,S$132,S$133,S$134,S$135,S$136,S$137,S$138,S$139,S$140,S$141,S$142,S$143,S$144)</f>
        <v>0</v>
      </c>
      <c r="T316" s="66">
        <f>-T$190+T$216-T$218+T$233+T$234+SUM(T$125,T$126*(1+'S&amp;S'!$F114),T$127,T$128,T$129,T$130,T$131,T$132,T$133,T$134,T$135,T$136,T$137,T$138,T$139,T$140,T$141,T$142,T$143,T$144)</f>
        <v>0</v>
      </c>
      <c r="U316" s="66">
        <f>-U$190+U$216-U$218+U$233+U$234+SUM(U$125,U$126*(1+'S&amp;S'!$F114),U$127,U$128,U$129,U$130,U$131,U$132,U$133,U$134,U$135,U$136,U$137,U$138,U$139,U$140,U$141,U$142,U$143,U$144)</f>
        <v>0</v>
      </c>
      <c r="V316" s="66">
        <f>-V$190+V$216-V$218+V$233+V$234+SUM(V$125,V$126*(1+'S&amp;S'!$F114),V$127,V$128,V$129,V$130,V$131,V$132,V$133,V$134,V$135,V$136,V$137,V$138,V$139,V$140,V$141,V$142,V$143,V$144)</f>
        <v>0</v>
      </c>
      <c r="W316" s="66">
        <f>-W$190+W$216-W$218+W$233+W$234+SUM(W$125,W$126*(1+'S&amp;S'!$F114),W$127,W$128,W$129,W$130,W$131,W$132,W$133,W$134,W$135,W$136,W$137,W$138,W$139,W$140,W$141,W$142,W$143,W$144)</f>
        <v>0</v>
      </c>
      <c r="X316" s="66">
        <f>-X$190+X$216-X$218+X$233+X$234+SUM(X$125,X$126*(1+'S&amp;S'!$F114),X$127,X$128,X$129,X$130,X$131,X$132,X$133,X$134,X$135,X$136,X$137,X$138,X$139,X$140,X$141,X$142,X$143,X$144)</f>
        <v>0</v>
      </c>
      <c r="Y316" s="66">
        <f>-Y$190+Y$216-Y$218+Y$233+Y$234+SUM(Y$125,Y$126*(1+'S&amp;S'!$F114),Y$127,Y$128,Y$129,Y$130,Y$131,Y$132,Y$133,Y$134,Y$135,Y$136,Y$137,Y$138,Y$139,Y$140,Y$141,Y$142,Y$143,Y$144)</f>
        <v>0</v>
      </c>
      <c r="Z316" s="66">
        <f>-Z$190+Z$216-Z$218+Z$233+Z$234+SUM(Z$125,Z$126*(1+'S&amp;S'!$F114),Z$127,Z$128,Z$129,Z$130,Z$131,Z$132,Z$133,Z$134,Z$135,Z$136,Z$137,Z$138,Z$139,Z$140,Z$141,Z$142,Z$143,Z$144)</f>
        <v>0</v>
      </c>
      <c r="AA316" s="66">
        <f>-AA$190+AA$216-AA$218+AA$233+AA$234+SUM(AA$125,AA$126*(1+'S&amp;S'!$F114),AA$127,AA$128,AA$129,AA$130,AA$131,AA$132,AA$133,AA$134,AA$135,AA$136,AA$137,AA$138,AA$139,AA$140,AA$141,AA$142,AA$143,AA$144)</f>
        <v>0</v>
      </c>
      <c r="AB316" s="66">
        <f>-AB$190+AB$216-AB$218+AB$233+AB$234+SUM(AB$125,AB$126*(1+'S&amp;S'!$F114),AB$127,AB$128,AB$129,AB$130,AB$131,AB$132,AB$133,AB$134,AB$135,AB$136,AB$137,AB$138,AB$139,AB$140,AB$141,AB$142,AB$143,AB$144)</f>
        <v>0</v>
      </c>
      <c r="AC316" s="66">
        <f>-AC$190+AC$216-AC$218+AC$233+AC$234+SUM(AC$125,AC$126*(1+'S&amp;S'!$F114),AC$127,AC$128,AC$129,AC$130,AC$131,AC$132,AC$133,AC$134,AC$135,AC$136,AC$137,AC$138,AC$139,AC$140,AC$141,AC$142,AC$143,AC$144)</f>
        <v>0</v>
      </c>
      <c r="AD316" s="66">
        <f>-AD$190+AD$216-AD$218+AD$233+AD$234+SUM(AD$125,AD$126*(1+'S&amp;S'!$F114),AD$127,AD$128,AD$129,AD$130,AD$131,AD$132,AD$133,AD$134,AD$135,AD$136,AD$137,AD$138,AD$139,AD$140,AD$141,AD$142,AD$143,AD$144)</f>
        <v>0</v>
      </c>
      <c r="AE316" s="66">
        <f>-AE$190+AE$216-AE$218+AE$233+AE$234+SUM(AE$125,AE$126*(1+'S&amp;S'!$F114),AE$127,AE$128,AE$129,AE$130,AE$131,AE$132,AE$133,AE$134,AE$135,AE$136,AE$137,AE$138,AE$139,AE$140,AE$141,AE$142,AE$143,AE$144)</f>
        <v>0</v>
      </c>
      <c r="AF316" s="66">
        <f>-AF$190+AF$216-AF$218+AF$233+AF$234+SUM(AF$125,AF$126*(1+'S&amp;S'!$F114),AF$127,AF$128,AF$129,AF$130,AF$131,AF$132,AF$133,AF$134,AF$135,AF$136,AF$137,AF$138,AF$139,AF$140,AF$141,AF$142,AF$143,AF$144)</f>
        <v>0</v>
      </c>
      <c r="AG316" s="66">
        <f>-AG$190+AG$216-AG$218+AG$233+AG$234+SUM(AG$125,AG$126*(1+'S&amp;S'!$F114),AG$127,AG$128,AG$129,AG$130,AG$131,AG$132,AG$133,AG$134,AG$135,AG$136,AG$137,AG$138,AG$139,AG$140,AG$141,AG$142,AG$143,AG$144)</f>
        <v>0</v>
      </c>
      <c r="AH316" s="66">
        <f>-AH$190+AH$216-AH$218+AH$233+AH$234+SUM(AH$125,AH$126*(1+'S&amp;S'!$F114),AH$127,AH$128,AH$129,AH$130,AH$131,AH$132,AH$133,AH$134,AH$135,AH$136,AH$137,AH$138,AH$139,AH$140,AH$141,AH$142,AH$143,AH$144)</f>
        <v>0</v>
      </c>
      <c r="AI316" s="66">
        <f>-AI$190+AI$216-AI$218+AI$233+AI$234+SUM(AI$125,AI$126*(1+'S&amp;S'!$F114),AI$127,AI$128,AI$129,AI$130,AI$131,AI$132,AI$133,AI$134,AI$135,AI$136,AI$137,AI$138,AI$139,AI$140,AI$141,AI$142,AI$143,AI$144)</f>
        <v>0</v>
      </c>
      <c r="AJ316" s="66">
        <f>-AJ$190+AJ$216-AJ$218+AJ$233+AJ$234+SUM(AJ$125,AJ$126*(1+'S&amp;S'!$F114),AJ$127,AJ$128,AJ$129,AJ$130,AJ$131,AJ$132,AJ$133,AJ$134,AJ$135,AJ$136,AJ$137,AJ$138,AJ$139,AJ$140,AJ$141,AJ$142,AJ$143,AJ$144)</f>
        <v>0</v>
      </c>
      <c r="AK316" s="66">
        <f>-AK$190+AK$216-AK$218+AK$233+AK$234+SUM(AK$125,AK$126*(1+'S&amp;S'!$F114),AK$127,AK$128,AK$129,AK$130,AK$131,AK$132,AK$133,AK$134,AK$135,AK$136,AK$137,AK$138,AK$139,AK$140,AK$141,AK$142,AK$143,AK$144)</f>
        <v>0</v>
      </c>
      <c r="AL316" s="66">
        <f>-AL$190+AL$216-AL$218+AL$233+AL$234+SUM(AL$125,AL$126*(1+'S&amp;S'!$F114),AL$127,AL$128,AL$129,AL$130,AL$131,AL$132,AL$133,AL$134,AL$135,AL$136,AL$137,AL$138,AL$139,AL$140,AL$141,AL$142,AL$143,AL$144)</f>
        <v>0</v>
      </c>
      <c r="AM316" s="66">
        <f>-AM$190+AM$216-AM$218+AM$233+AM$234+SUM(AM$125,AM$126*(1+'S&amp;S'!$F114),AM$127,AM$128,AM$129,AM$130,AM$131,AM$132,AM$133,AM$134,AM$135,AM$136,AM$137,AM$138,AM$139,AM$140,AM$141,AM$142,AM$143,AM$144)</f>
        <v>0</v>
      </c>
      <c r="AN316" s="66">
        <f>-AN$190+AN$216-AN$218+AN$233+AN$234+SUM(AN$125,AN$126*(1+'S&amp;S'!$F114),AN$127,AN$128,AN$129,AN$130,AN$131,AN$132,AN$133,AN$134,AN$135,AN$136,AN$137,AN$138,AN$139,AN$140,AN$141,AN$142,AN$143,AN$144)</f>
        <v>0</v>
      </c>
      <c r="AO316" s="66">
        <f>-AO$190+AO$216-AO$218+AO$233+AO$234+SUM(AO$125,AO$126*(1+'S&amp;S'!$F114),AO$127,AO$128,AO$129,AO$130,AO$131,AO$132,AO$133,AO$134,AO$135,AO$136,AO$137,AO$138,AO$139,AO$140,AO$141,AO$142,AO$143,AO$144)</f>
        <v>0</v>
      </c>
      <c r="AP316" s="66">
        <f>-AP$190+AP$216-AP$218+AP$233+AP$234+SUM(AP$125,AP$126*(1+'S&amp;S'!$F114),AP$127,AP$128,AP$129,AP$130,AP$131,AP$132,AP$133,AP$134,AP$135,AP$136,AP$137,AP$138,AP$139,AP$140,AP$141,AP$142,AP$143,AP$144)</f>
        <v>0</v>
      </c>
      <c r="AQ316" s="66">
        <f>-AQ$190+AQ$216-AQ$218+AQ$233+AQ$234+SUM(AQ$125,AQ$126*(1+'S&amp;S'!$F114),AQ$127,AQ$128,AQ$129,AQ$130,AQ$131,AQ$132,AQ$133,AQ$134,AQ$135,AQ$136,AQ$137,AQ$138,AQ$139,AQ$140,AQ$141,AQ$142,AQ$143,AQ$144)</f>
        <v>0</v>
      </c>
      <c r="AR316" s="66">
        <f>-AR$190+AR$216-AR$218+AR$233+AR$234+SUM(AR$125,AR$126*(1+'S&amp;S'!$F114),AR$127,AR$128,AR$129,AR$130,AR$131,AR$132,AR$133,AR$134,AR$135,AR$136,AR$137,AR$138,AR$139,AR$140,AR$141,AR$142,AR$143,AR$144)</f>
        <v>0</v>
      </c>
      <c r="AS316" s="66">
        <f>-AS$190+AS$216-AS$218+AS$233+AS$234+SUM(AS$125,AS$126*(1+'S&amp;S'!$F114),AS$127,AS$128,AS$129,AS$130,AS$131,AS$132,AS$133,AS$134,AS$135,AS$136,AS$137,AS$138,AS$139,AS$140,AS$141,AS$142,AS$143,AS$144)</f>
        <v>0</v>
      </c>
      <c r="AT316" s="66">
        <f>-AT$190+AT$216-AT$218+AT$233+AT$234+SUM(AT$125,AT$126*(1+'S&amp;S'!$F114),AT$127,AT$128,AT$129,AT$130,AT$131,AT$132,AT$133,AT$134,AT$135,AT$136,AT$137,AT$138,AT$139,AT$140,AT$141,AT$142,AT$143,AT$144)</f>
        <v>0</v>
      </c>
      <c r="AU316" s="66">
        <f>-AU$190+AU$216-AU$218+AU$233+AU$234+SUM(AU$125,AU$126*(1+'S&amp;S'!$F114),AU$127,AU$128,AU$129,AU$130,AU$131,AU$132,AU$133,AU$134,AU$135,AU$136,AU$137,AU$138,AU$139,AU$140,AU$141,AU$142,AU$143,AU$144)</f>
        <v>0</v>
      </c>
      <c r="AV316" s="66">
        <f>-AV$190+AV$216-AV$218+AV$233+AV$234+SUM(AV$125,AV$126*(1+'S&amp;S'!$F114),AV$127,AV$128,AV$129,AV$130,AV$131,AV$132,AV$133,AV$134,AV$135,AV$136,AV$137,AV$138,AV$139,AV$140,AV$141,AV$142,AV$143,AV$144)</f>
        <v>0</v>
      </c>
      <c r="AW316" s="66">
        <f>-AW$190+AW$216-AW$218+AW$233+AW$234+SUM(AW$125,AW$126*(1+'S&amp;S'!$F114),AW$127,AW$128,AW$129,AW$130,AW$131,AW$132,AW$133,AW$134,AW$135,AW$136,AW$137,AW$138,AW$139,AW$140,AW$141,AW$142,AW$143,AW$144)</f>
        <v>0</v>
      </c>
      <c r="AX316" s="66">
        <f>-AX$190+AX$216-AX$218+AX$233+AX$234+SUM(AX$125,AX$126*(1+'S&amp;S'!$F114),AX$127,AX$128,AX$129,AX$130,AX$131,AX$132,AX$133,AX$134,AX$135,AX$136,AX$137,AX$138,AX$139,AX$140,AX$141,AX$142,AX$143,AX$144)</f>
        <v>0</v>
      </c>
      <c r="AY316" s="66">
        <f>-AY$190+AY$216-AY$218+AY$233+AY$234+SUM(AY$125,AY$126*(1+'S&amp;S'!$F114),AY$127,AY$128,AY$129,AY$130,AY$131,AY$132,AY$133,AY$134,AY$135,AY$136,AY$137,AY$138,AY$139,AY$140,AY$141,AY$142,AY$143,AY$144)</f>
        <v>0</v>
      </c>
      <c r="AZ316" s="66">
        <f>-AZ$190+AZ$216-AZ$218+AZ$233+AZ$234+SUM(AZ$125,AZ$126*(1+'S&amp;S'!$F114),AZ$127,AZ$128,AZ$129,AZ$130,AZ$131,AZ$132,AZ$133,AZ$134,AZ$135,AZ$136,AZ$137,AZ$138,AZ$139,AZ$140,AZ$141,AZ$142,AZ$143,AZ$144)</f>
        <v>0</v>
      </c>
      <c r="BA316" s="66">
        <f>-BA$190+BA$216-BA$218+BA$233+BA$234+SUM(BA$125,BA$126*(1+'S&amp;S'!$F114),BA$127,BA$128,BA$129,BA$130,BA$131,BA$132,BA$133,BA$134,BA$135,BA$136,BA$137,BA$138,BA$139,BA$140,BA$141,BA$142,BA$143,BA$144)</f>
        <v>0</v>
      </c>
      <c r="BB316" s="66">
        <f>-BB$190+BB$216-BB$218+BB$233+BB$234+SUM(BB$125,BB$126*(1+'S&amp;S'!$F114),BB$127,BB$128,BB$129,BB$130,BB$131,BB$132,BB$133,BB$134,BB$135,BB$136,BB$137,BB$138,BB$139,BB$140,BB$141,BB$142,BB$143,BB$144)</f>
        <v>0</v>
      </c>
      <c r="BC316" s="66">
        <f>-BC$190+BC$216-BC$218+BC$233+BC$234+SUM(BC$125,BC$126*(1+'S&amp;S'!$F114),BC$127,BC$128,BC$129,BC$130,BC$131,BC$132,BC$133,BC$134,BC$135,BC$136,BC$137,BC$138,BC$139,BC$140,BC$141,BC$142,BC$143,BC$144)</f>
        <v>0</v>
      </c>
      <c r="BD316" s="66">
        <f>-BD$190+BD$216-BD$218+BD$233+BD$234+SUM(BD$125,BD$126*(1+'S&amp;S'!$F114),BD$127,BD$128,BD$129,BD$130,BD$131,BD$132,BD$133,BD$134,BD$135,BD$136,BD$137,BD$138,BD$139,BD$140,BD$141,BD$142,BD$143,BD$144)</f>
        <v>0</v>
      </c>
      <c r="BE316" s="66">
        <f>-BE$190+BE$216-BE$218+BE$233+BE$234+SUM(BE$125,BE$126*(1+'S&amp;S'!$F114),BE$127,BE$128,BE$129,BE$130,BE$131,BE$132,BE$133,BE$134,BE$135,BE$136,BE$137,BE$138,BE$139,BE$140,BE$141,BE$142,BE$143,BE$144)</f>
        <v>0</v>
      </c>
      <c r="BF316" s="66">
        <f>-BF$190+BF$216-BF$218+BF$233+BF$234+SUM(BF$125,BF$126*(1+'S&amp;S'!$F114),BF$127,BF$128,BF$129,BF$130,BF$131,BF$132,BF$133,BF$134,BF$135,BF$136,BF$137,BF$138,BF$139,BF$140,BF$141,BF$142,BF$143,BF$144)</f>
        <v>0</v>
      </c>
      <c r="BG316" s="66">
        <f>-BG$190+BG$216-BG$218+BG$233+BG$234+SUM(BG$125,BG$126*(1+'S&amp;S'!$F114),BG$127,BG$128,BG$129,BG$130,BG$131,BG$132,BG$133,BG$134,BG$135,BG$136,BG$137,BG$138,BG$139,BG$140,BG$141,BG$142,BG$143,BG$144)</f>
        <v>0</v>
      </c>
      <c r="BH316" s="66">
        <f>-BH$190+BH$216-BH$218+BH$233+BH$234+SUM(BH$125,BH$126*(1+'S&amp;S'!$F114),BH$127,BH$128,BH$129,BH$130,BH$131,BH$132,BH$133,BH$134,BH$135,BH$136,BH$137,BH$138,BH$139,BH$140,BH$141,BH$142,BH$143,BH$144)</f>
        <v>0</v>
      </c>
      <c r="BI316" s="66">
        <f>-BI$190+BI$216-BI$218+BI$233+BI$234+SUM(BI$125,BI$126*(1+'S&amp;S'!$F114),BI$127,BI$128,BI$129,BI$130,BI$131,BI$132,BI$133,BI$134,BI$135,BI$136,BI$137,BI$138,BI$139,BI$140,BI$141,BI$142,BI$143,BI$144)</f>
        <v>0</v>
      </c>
      <c r="BJ316" s="66">
        <f>-BJ$190+BJ$216-BJ$218+BJ$233+BJ$234+SUM(BJ$125,BJ$126*(1+'S&amp;S'!$F114),BJ$127,BJ$128,BJ$129,BJ$130,BJ$131,BJ$132,BJ$133,BJ$134,BJ$135,BJ$136,BJ$137,BJ$138,BJ$139,BJ$140,BJ$141,BJ$142,BJ$143,BJ$144)</f>
        <v>0</v>
      </c>
      <c r="BK316" s="66">
        <f>-BK$190+BK$216-BK$218+BK$233+BK$234+SUM(BK$125,BK$126*(1+'S&amp;S'!$F114),BK$127,BK$128,BK$129,BK$130,BK$131,BK$132,BK$133,BK$134,BK$135,BK$136,BK$137,BK$138,BK$139,BK$140,BK$141,BK$142,BK$143,BK$144)</f>
        <v>0</v>
      </c>
      <c r="BL316" s="66">
        <f>-BL$190+BL$216-BL$218+BL$233+BL$234+SUM(BL$125,BL$126*(1+'S&amp;S'!$F114),BL$127,BL$128,BL$129,BL$130,BL$131,BL$132,BL$133,BL$134,BL$135,BL$136,BL$137,BL$138,BL$139,BL$140,BL$141,BL$142,BL$143,BL$144)</f>
        <v>0</v>
      </c>
      <c r="BM316" s="66">
        <f>-BM$190+BM$216-BM$218+BM$233+BM$234+SUM(BM$125,BM$126*(1+'S&amp;S'!$F114),BM$127,BM$128,BM$129,BM$130,BM$131,BM$132,BM$133,BM$134,BM$135,BM$136,BM$137,BM$138,BM$139,BM$140,BM$141,BM$142,BM$143,BM$144)</f>
        <v>0</v>
      </c>
      <c r="BN316" s="66">
        <f>-BN$190+BN$216-BN$218+BN$233+BN$234+SUM(BN$125,BN$126*(1+'S&amp;S'!$F114),BN$127,BN$128,BN$129,BN$130,BN$131,BN$132,BN$133,BN$134,BN$135,BN$136,BN$137,BN$138,BN$139,BN$140,BN$141,BN$142,BN$143,BN$144)</f>
        <v>0</v>
      </c>
      <c r="BO316" s="66">
        <f>-BO$190+BO$216-BO$218+BO$233+BO$234+SUM(BO$125,BO$126*(1+'S&amp;S'!$F114),BO$127,BO$128,BO$129,BO$130,BO$131,BO$132,BO$133,BO$134,BO$135,BO$136,BO$137,BO$138,BO$139,BO$140,BO$141,BO$142,BO$143,BO$144)</f>
        <v>0</v>
      </c>
      <c r="BP316" s="66">
        <f>-BP$190+BP$216-BP$218+BP$233+BP$234+SUM(BP$125,BP$126*(1+'S&amp;S'!$F114),BP$127,BP$128,BP$129,BP$130,BP$131,BP$132,BP$133,BP$134,BP$135,BP$136,BP$137,BP$138,BP$139,BP$140,BP$141,BP$142,BP$143,BP$144)</f>
        <v>0</v>
      </c>
      <c r="BQ316" s="66">
        <f>-BQ$190+BQ$216-BQ$218+BQ$233+BQ$234+SUM(BQ$125,BQ$126*(1+'S&amp;S'!$F114),BQ$127,BQ$128,BQ$129,BQ$130,BQ$131,BQ$132,BQ$133,BQ$134,BQ$135,BQ$136,BQ$137,BQ$138,BQ$139,BQ$140,BQ$141,BQ$142,BQ$143,BQ$144)</f>
        <v>0</v>
      </c>
      <c r="BR316" s="66">
        <f>-BR$190+BR$216-BR$218+BR$233+BR$234+SUM(BR$125,BR$126*(1+'S&amp;S'!$F114),BR$127,BR$128,BR$129,BR$130,BR$131,BR$132,BR$133,BR$134,BR$135,BR$136,BR$137,BR$138,BR$139,BR$140,BR$141,BR$142,BR$143,BR$144)</f>
        <v>0</v>
      </c>
      <c r="BS316" s="66">
        <f>-BS$190+BS$216-BS$218+BS$233+BS$234+SUM(BS$125,BS$126*(1+'S&amp;S'!$F114),BS$127,BS$128,BS$129,BS$130,BS$131,BS$132,BS$133,BS$134,BS$135,BS$136,BS$137,BS$138,BS$139,BS$140,BS$141,BS$142,BS$143,BS$144)</f>
        <v>0</v>
      </c>
      <c r="BT316" s="66">
        <f>-BT$190+BT$216-BT$218+BT$233+BT$234+SUM(BT$125,BT$126*(1+'S&amp;S'!$F114),BT$127,BT$128,BT$129,BT$130,BT$131,BT$132,BT$133,BT$134,BT$135,BT$136,BT$137,BT$138,BT$139,BT$140,BT$141,BT$142,BT$143,BT$144)</f>
        <v>0</v>
      </c>
      <c r="BU316" s="66">
        <f>-BU$190+BU$216-BU$218+BU$233+BU$234+SUM(BU$125,BU$126*(1+'S&amp;S'!$F114),BU$127,BU$128,BU$129,BU$130,BU$131,BU$132,BU$133,BU$134,BU$135,BU$136,BU$137,BU$138,BU$139,BU$140,BU$141,BU$142,BU$143,BU$144)</f>
        <v>0</v>
      </c>
      <c r="BV316" s="66">
        <f>-BV$190+BV$216-BV$218+BV$233+BV$234+SUM(BV$125,BV$126*(1+'S&amp;S'!$F114),BV$127,BV$128,BV$129,BV$130,BV$131,BV$132,BV$133,BV$134,BV$135,BV$136,BV$137,BV$138,BV$139,BV$140,BV$141,BV$142,BV$143,BV$144)</f>
        <v>0</v>
      </c>
      <c r="BW316" s="66">
        <f>-BW$190+BW$216-BW$218+BW$233+BW$234+SUM(BW$125,BW$126*(1+'S&amp;S'!$F114),BW$127,BW$128,BW$129,BW$130,BW$131,BW$132,BW$133,BW$134,BW$135,BW$136,BW$137,BW$138,BW$139,BW$140,BW$141,BW$142,BW$143,BW$144)</f>
        <v>0</v>
      </c>
      <c r="BX316" s="66">
        <f>-BX$190+BX$216-BX$218+BX$233+BX$234+SUM(BX$125,BX$126*(1+'S&amp;S'!$F114),BX$127,BX$128,BX$129,BX$130,BX$131,BX$132,BX$133,BX$134,BX$135,BX$136,BX$137,BX$138,BX$139,BX$140,BX$141,BX$142,BX$143,BX$144)</f>
        <v>0</v>
      </c>
      <c r="BY316" s="66">
        <f>-BY$190+BY$216-BY$218+BY$233+BY$234+SUM(BY$125,BY$126*(1+'S&amp;S'!$F114),BY$127,BY$128,BY$129,BY$130,BY$131,BY$132,BY$133,BY$134,BY$135,BY$136,BY$137,BY$138,BY$139,BY$140,BY$141,BY$142,BY$143,BY$144)</f>
        <v>0</v>
      </c>
      <c r="BZ316" s="66">
        <f>-BZ$190+BZ$216-BZ$218+BZ$233+BZ$234+SUM(BZ$125,BZ$126*(1+'S&amp;S'!$F114),BZ$127,BZ$128,BZ$129,BZ$130,BZ$131,BZ$132,BZ$133,BZ$134,BZ$135,BZ$136,BZ$137,BZ$138,BZ$139,BZ$140,BZ$141,BZ$142,BZ$143,BZ$144)</f>
        <v>0</v>
      </c>
      <c r="CA316" s="66">
        <f>-CA$190+CA$216-CA$218+CA$233+CA$234+SUM(CA$125,CA$126*(1+'S&amp;S'!$F114),CA$127,CA$128,CA$129,CA$130,CA$131,CA$132,CA$133,CA$134,CA$135,CA$136,CA$137,CA$138,CA$139,CA$140,CA$141,CA$142,CA$143,CA$144)</f>
        <v>0</v>
      </c>
      <c r="CB316" s="66">
        <f>-CB$190+CB$216-CB$218+CB$233+CB$234+SUM(CB$125,CB$126*(1+'S&amp;S'!$F114),CB$127,CB$128,CB$129,CB$130,CB$131,CB$132,CB$133,CB$134,CB$135,CB$136,CB$137,CB$138,CB$139,CB$140,CB$141,CB$142,CB$143,CB$144)</f>
        <v>0</v>
      </c>
      <c r="CC316" s="66">
        <f>-CC$190+CC$216-CC$218+CC$233+CC$234+SUM(CC$125,CC$126*(1+'S&amp;S'!$F114),CC$127,CC$128,CC$129,CC$130,CC$131,CC$132,CC$133,CC$134,CC$135,CC$136,CC$137,CC$138,CC$139,CC$140,CC$141,CC$142,CC$143,CC$144)</f>
        <v>0</v>
      </c>
      <c r="CD316" s="66">
        <f>-CD$190+CD$216-CD$218+CD$233+CD$234+SUM(CD$125,CD$126*(1+'S&amp;S'!$F114),CD$127,CD$128,CD$129,CD$130,CD$131,CD$132,CD$133,CD$134,CD$135,CD$136,CD$137,CD$138,CD$139,CD$140,CD$141,CD$142,CD$143,CD$144)</f>
        <v>0</v>
      </c>
      <c r="CE316" s="66">
        <f>-CE$190+CE$216-CE$218+CE$233+CE$234+SUM(CE$125,CE$126*(1+'S&amp;S'!$F114),CE$127,CE$128,CE$129,CE$130,CE$131,CE$132,CE$133,CE$134,CE$135,CE$136,CE$137,CE$138,CE$139,CE$140,CE$141,CE$142,CE$143,CE$144)</f>
        <v>0</v>
      </c>
      <c r="CF316" s="66">
        <f>-CF$190+CF$216-CF$218+CF$233+CF$234+SUM(CF$125,CF$126*(1+'S&amp;S'!$F114),CF$127,CF$128,CF$129,CF$130,CF$131,CF$132,CF$133,CF$134,CF$135,CF$136,CF$137,CF$138,CF$139,CF$140,CF$141,CF$142,CF$143,CF$144)</f>
        <v>0</v>
      </c>
      <c r="CG316" s="66">
        <f>-CG$190+CG$216-CG$218+CG$233+CG$234+SUM(CG$125,CG$126*(1+'S&amp;S'!$F114),CG$127,CG$128,CG$129,CG$130,CG$131,CG$132,CG$133,CG$134,CG$135,CG$136,CG$137,CG$138,CG$139,CG$140,CG$141,CG$142,CG$143,CG$144)</f>
        <v>0</v>
      </c>
      <c r="CH316" s="66">
        <f>-CH$190+CH$216-CH$218+CH$233+CH$234+SUM(CH$125,CH$126*(1+'S&amp;S'!$F114),CH$127,CH$128,CH$129,CH$130,CH$131,CH$132,CH$133,CH$134,CH$135,CH$136,CH$137,CH$138,CH$139,CH$140,CH$141,CH$142,CH$143,CH$144)</f>
        <v>0</v>
      </c>
      <c r="CI316" s="66">
        <f>-CI$190+CI$216-CI$218+CI$233+CI$234+SUM(CI$125,CI$126*(1+'S&amp;S'!$F114),CI$127,CI$128,CI$129,CI$130,CI$131,CI$132,CI$133,CI$134,CI$135,CI$136,CI$137,CI$138,CI$139,CI$140,CI$141,CI$142,CI$143,CI$144)</f>
        <v>0</v>
      </c>
      <c r="CJ316" s="66">
        <f>-CJ$190+CJ$216-CJ$218+CJ$233+CJ$234+SUM(CJ$125,CJ$126*(1+'S&amp;S'!$F114),CJ$127,CJ$128,CJ$129,CJ$130,CJ$131,CJ$132,CJ$133,CJ$134,CJ$135,CJ$136,CJ$137,CJ$138,CJ$139,CJ$140,CJ$141,CJ$142,CJ$143,CJ$144)</f>
        <v>0</v>
      </c>
      <c r="CK316" s="66">
        <f>-CK$190+CK$216-CK$218+CK$233+CK$234+SUM(CK$125,CK$126*(1+'S&amp;S'!$F114),CK$127,CK$128,CK$129,CK$130,CK$131,CK$132,CK$133,CK$134,CK$135,CK$136,CK$137,CK$138,CK$139,CK$140,CK$141,CK$142,CK$143,CK$144)</f>
        <v>0</v>
      </c>
      <c r="CL316" s="66">
        <f>-CL$190+CL$216-CL$218+CL$233+CL$234+SUM(CL$125,CL$126*(1+'S&amp;S'!$F114),CL$127,CL$128,CL$129,CL$130,CL$131,CL$132,CL$133,CL$134,CL$135,CL$136,CL$137,CL$138,CL$139,CL$140,CL$141,CL$142,CL$143,CL$144)</f>
        <v>0</v>
      </c>
      <c r="CM316" s="66">
        <f>-CM$190+CM$216-CM$218+CM$233+CM$234+SUM(CM$125,CM$126*(1+'S&amp;S'!$F114),CM$127,CM$128,CM$129,CM$130,CM$131,CM$132,CM$133,CM$134,CM$135,CM$136,CM$137,CM$138,CM$139,CM$140,CM$141,CM$142,CM$143,CM$144)</f>
        <v>0</v>
      </c>
      <c r="CN316" s="66">
        <f>-CN$190+CN$216-CN$218+CN$233+CN$234+SUM(CN$125,CN$126*(1+'S&amp;S'!$F114),CN$127,CN$128,CN$129,CN$130,CN$131,CN$132,CN$133,CN$134,CN$135,CN$136,CN$137,CN$138,CN$139,CN$140,CN$141,CN$142,CN$143,CN$144)</f>
        <v>0</v>
      </c>
      <c r="CO316" s="66">
        <f>-CO$190+CO$216-CO$218+CO$233+CO$234+SUM(CO$125,CO$126*(1+'S&amp;S'!$F114),CO$127,CO$128,CO$129,CO$130,CO$131,CO$132,CO$133,CO$134,CO$135,CO$136,CO$137,CO$138,CO$139,CO$140,CO$141,CO$142,CO$143,CO$144)</f>
        <v>0</v>
      </c>
      <c r="CP316" s="66">
        <f>-CP$190+CP$216-CP$218+CP$233+CP$234+SUM(CP$125,CP$126*(1+'S&amp;S'!$F114),CP$127,CP$128,CP$129,CP$130,CP$131,CP$132,CP$133,CP$134,CP$135,CP$136,CP$137,CP$138,CP$139,CP$140,CP$141,CP$142,CP$143,CP$144)</f>
        <v>0</v>
      </c>
      <c r="CQ316" s="66">
        <f>-CQ$190+CQ$216-CQ$218+CQ$233+CQ$234+SUM(CQ$125,CQ$126*(1+'S&amp;S'!$F114),CQ$127,CQ$128,CQ$129,CQ$130,CQ$131,CQ$132,CQ$133,CQ$134,CQ$135,CQ$136,CQ$137,CQ$138,CQ$139,CQ$140,CQ$141,CQ$142,CQ$143,CQ$144)</f>
        <v>0</v>
      </c>
      <c r="CR316" s="66">
        <f>-CR$190+CR$216-CR$218+CR$233+CR$234+SUM(CR$125,CR$126*(1+'S&amp;S'!$F114),CR$127,CR$128,CR$129,CR$130,CR$131,CR$132,CR$133,CR$134,CR$135,CR$136,CR$137,CR$138,CR$139,CR$140,CR$141,CR$142,CR$143,CR$144)</f>
        <v>0</v>
      </c>
      <c r="CS316" s="66">
        <f>-CS$190+CS$216-CS$218+CS$233+CS$234+SUM(CS$125,CS$126*(1+'S&amp;S'!$F114),CS$127,CS$128,CS$129,CS$130,CS$131,CS$132,CS$133,CS$134,CS$135,CS$136,CS$137,CS$138,CS$139,CS$140,CS$141,CS$142,CS$143,CS$144)</f>
        <v>0</v>
      </c>
    </row>
    <row r="317" spans="3:97" hidden="1" x14ac:dyDescent="0.35">
      <c r="C317" s="81" t="str">
        <f>O.6!C126&amp;" with "&amp; 'S&amp;S'!$D$5*100 &amp; "% decrease"</f>
        <v xml:space="preserve"> with 1% decrease</v>
      </c>
      <c r="E317" s="492">
        <f>G317+NPV(G.Asm!$F$40,H317:INDEX(H317:CS317,RP))</f>
        <v>0</v>
      </c>
      <c r="F317" s="492">
        <f t="shared" si="140"/>
        <v>0</v>
      </c>
      <c r="G317" s="66">
        <f>-G$190+G$216-G$218+G$233+G$234+SUM(G$125,G$126*(1+'S&amp;S'!$F115),G$127,G$128,G$129,G$130,G$131,G$132,G$133,G$134,G$135,G$136,G$137,G$138,G$139,G$140,G$141,G$142,G$143,G$144)</f>
        <v>0</v>
      </c>
      <c r="H317" s="66">
        <f>-H$190+H$216-H$218+H$233+H$234+SUM(H$125,H$126*(1+'S&amp;S'!$F115),H$127,H$128,H$129,H$130,H$131,H$132,H$133,H$134,H$135,H$136,H$137,H$138,H$139,H$140,H$141,H$142,H$143,H$144)</f>
        <v>0</v>
      </c>
      <c r="I317" s="66">
        <f>-I$190+I$216-I$218+I$233+I$234+SUM(I$125,I$126*(1+'S&amp;S'!$F115),I$127,I$128,I$129,I$130,I$131,I$132,I$133,I$134,I$135,I$136,I$137,I$138,I$139,I$140,I$141,I$142,I$143,I$144)</f>
        <v>0</v>
      </c>
      <c r="J317" s="66">
        <f>-J$190+J$216-J$218+J$233+J$234+SUM(J$125,J$126*(1+'S&amp;S'!$F115),J$127,J$128,J$129,J$130,J$131,J$132,J$133,J$134,J$135,J$136,J$137,J$138,J$139,J$140,J$141,J$142,J$143,J$144)</f>
        <v>0</v>
      </c>
      <c r="K317" s="66">
        <f>-K$190+K$216-K$218+K$233+K$234+SUM(K$125,K$126*(1+'S&amp;S'!$F115),K$127,K$128,K$129,K$130,K$131,K$132,K$133,K$134,K$135,K$136,K$137,K$138,K$139,K$140,K$141,K$142,K$143,K$144)</f>
        <v>0</v>
      </c>
      <c r="L317" s="66">
        <f>-L$190+L$216-L$218+L$233+L$234+SUM(L$125,L$126*(1+'S&amp;S'!$F115),L$127,L$128,L$129,L$130,L$131,L$132,L$133,L$134,L$135,L$136,L$137,L$138,L$139,L$140,L$141,L$142,L$143,L$144)</f>
        <v>0</v>
      </c>
      <c r="M317" s="66">
        <f>-M$190+M$216-M$218+M$233+M$234+SUM(M$125,M$126*(1+'S&amp;S'!$F115),M$127,M$128,M$129,M$130,M$131,M$132,M$133,M$134,M$135,M$136,M$137,M$138,M$139,M$140,M$141,M$142,M$143,M$144)</f>
        <v>0</v>
      </c>
      <c r="N317" s="66">
        <f>-N$190+N$216-N$218+N$233+N$234+SUM(N$125,N$126*(1+'S&amp;S'!$F115),N$127,N$128,N$129,N$130,N$131,N$132,N$133,N$134,N$135,N$136,N$137,N$138,N$139,N$140,N$141,N$142,N$143,N$144)</f>
        <v>0</v>
      </c>
      <c r="O317" s="66">
        <f>-O$190+O$216-O$218+O$233+O$234+SUM(O$125,O$126*(1+'S&amp;S'!$F115),O$127,O$128,O$129,O$130,O$131,O$132,O$133,O$134,O$135,O$136,O$137,O$138,O$139,O$140,O$141,O$142,O$143,O$144)</f>
        <v>0</v>
      </c>
      <c r="P317" s="66">
        <f>-P$190+P$216-P$218+P$233+P$234+SUM(P$125,P$126*(1+'S&amp;S'!$F115),P$127,P$128,P$129,P$130,P$131,P$132,P$133,P$134,P$135,P$136,P$137,P$138,P$139,P$140,P$141,P$142,P$143,P$144)</f>
        <v>0</v>
      </c>
      <c r="Q317" s="66">
        <f>-Q$190+Q$216-Q$218+Q$233+Q$234+SUM(Q$125,Q$126*(1+'S&amp;S'!$F115),Q$127,Q$128,Q$129,Q$130,Q$131,Q$132,Q$133,Q$134,Q$135,Q$136,Q$137,Q$138,Q$139,Q$140,Q$141,Q$142,Q$143,Q$144)</f>
        <v>0</v>
      </c>
      <c r="R317" s="66">
        <f>-R$190+R$216-R$218+R$233+R$234+SUM(R$125,R$126*(1+'S&amp;S'!$F115),R$127,R$128,R$129,R$130,R$131,R$132,R$133,R$134,R$135,R$136,R$137,R$138,R$139,R$140,R$141,R$142,R$143,R$144)</f>
        <v>0</v>
      </c>
      <c r="S317" s="66">
        <f>-S$190+S$216-S$218+S$233+S$234+SUM(S$125,S$126*(1+'S&amp;S'!$F115),S$127,S$128,S$129,S$130,S$131,S$132,S$133,S$134,S$135,S$136,S$137,S$138,S$139,S$140,S$141,S$142,S$143,S$144)</f>
        <v>0</v>
      </c>
      <c r="T317" s="66">
        <f>-T$190+T$216-T$218+T$233+T$234+SUM(T$125,T$126*(1+'S&amp;S'!$F115),T$127,T$128,T$129,T$130,T$131,T$132,T$133,T$134,T$135,T$136,T$137,T$138,T$139,T$140,T$141,T$142,T$143,T$144)</f>
        <v>0</v>
      </c>
      <c r="U317" s="66">
        <f>-U$190+U$216-U$218+U$233+U$234+SUM(U$125,U$126*(1+'S&amp;S'!$F115),U$127,U$128,U$129,U$130,U$131,U$132,U$133,U$134,U$135,U$136,U$137,U$138,U$139,U$140,U$141,U$142,U$143,U$144)</f>
        <v>0</v>
      </c>
      <c r="V317" s="66">
        <f>-V$190+V$216-V$218+V$233+V$234+SUM(V$125,V$126*(1+'S&amp;S'!$F115),V$127,V$128,V$129,V$130,V$131,V$132,V$133,V$134,V$135,V$136,V$137,V$138,V$139,V$140,V$141,V$142,V$143,V$144)</f>
        <v>0</v>
      </c>
      <c r="W317" s="66">
        <f>-W$190+W$216-W$218+W$233+W$234+SUM(W$125,W$126*(1+'S&amp;S'!$F115),W$127,W$128,W$129,W$130,W$131,W$132,W$133,W$134,W$135,W$136,W$137,W$138,W$139,W$140,W$141,W$142,W$143,W$144)</f>
        <v>0</v>
      </c>
      <c r="X317" s="66">
        <f>-X$190+X$216-X$218+X$233+X$234+SUM(X$125,X$126*(1+'S&amp;S'!$F115),X$127,X$128,X$129,X$130,X$131,X$132,X$133,X$134,X$135,X$136,X$137,X$138,X$139,X$140,X$141,X$142,X$143,X$144)</f>
        <v>0</v>
      </c>
      <c r="Y317" s="66">
        <f>-Y$190+Y$216-Y$218+Y$233+Y$234+SUM(Y$125,Y$126*(1+'S&amp;S'!$F115),Y$127,Y$128,Y$129,Y$130,Y$131,Y$132,Y$133,Y$134,Y$135,Y$136,Y$137,Y$138,Y$139,Y$140,Y$141,Y$142,Y$143,Y$144)</f>
        <v>0</v>
      </c>
      <c r="Z317" s="66">
        <f>-Z$190+Z$216-Z$218+Z$233+Z$234+SUM(Z$125,Z$126*(1+'S&amp;S'!$F115),Z$127,Z$128,Z$129,Z$130,Z$131,Z$132,Z$133,Z$134,Z$135,Z$136,Z$137,Z$138,Z$139,Z$140,Z$141,Z$142,Z$143,Z$144)</f>
        <v>0</v>
      </c>
      <c r="AA317" s="66">
        <f>-AA$190+AA$216-AA$218+AA$233+AA$234+SUM(AA$125,AA$126*(1+'S&amp;S'!$F115),AA$127,AA$128,AA$129,AA$130,AA$131,AA$132,AA$133,AA$134,AA$135,AA$136,AA$137,AA$138,AA$139,AA$140,AA$141,AA$142,AA$143,AA$144)</f>
        <v>0</v>
      </c>
      <c r="AB317" s="66">
        <f>-AB$190+AB$216-AB$218+AB$233+AB$234+SUM(AB$125,AB$126*(1+'S&amp;S'!$F115),AB$127,AB$128,AB$129,AB$130,AB$131,AB$132,AB$133,AB$134,AB$135,AB$136,AB$137,AB$138,AB$139,AB$140,AB$141,AB$142,AB$143,AB$144)</f>
        <v>0</v>
      </c>
      <c r="AC317" s="66">
        <f>-AC$190+AC$216-AC$218+AC$233+AC$234+SUM(AC$125,AC$126*(1+'S&amp;S'!$F115),AC$127,AC$128,AC$129,AC$130,AC$131,AC$132,AC$133,AC$134,AC$135,AC$136,AC$137,AC$138,AC$139,AC$140,AC$141,AC$142,AC$143,AC$144)</f>
        <v>0</v>
      </c>
      <c r="AD317" s="66">
        <f>-AD$190+AD$216-AD$218+AD$233+AD$234+SUM(AD$125,AD$126*(1+'S&amp;S'!$F115),AD$127,AD$128,AD$129,AD$130,AD$131,AD$132,AD$133,AD$134,AD$135,AD$136,AD$137,AD$138,AD$139,AD$140,AD$141,AD$142,AD$143,AD$144)</f>
        <v>0</v>
      </c>
      <c r="AE317" s="66">
        <f>-AE$190+AE$216-AE$218+AE$233+AE$234+SUM(AE$125,AE$126*(1+'S&amp;S'!$F115),AE$127,AE$128,AE$129,AE$130,AE$131,AE$132,AE$133,AE$134,AE$135,AE$136,AE$137,AE$138,AE$139,AE$140,AE$141,AE$142,AE$143,AE$144)</f>
        <v>0</v>
      </c>
      <c r="AF317" s="66">
        <f>-AF$190+AF$216-AF$218+AF$233+AF$234+SUM(AF$125,AF$126*(1+'S&amp;S'!$F115),AF$127,AF$128,AF$129,AF$130,AF$131,AF$132,AF$133,AF$134,AF$135,AF$136,AF$137,AF$138,AF$139,AF$140,AF$141,AF$142,AF$143,AF$144)</f>
        <v>0</v>
      </c>
      <c r="AG317" s="66">
        <f>-AG$190+AG$216-AG$218+AG$233+AG$234+SUM(AG$125,AG$126*(1+'S&amp;S'!$F115),AG$127,AG$128,AG$129,AG$130,AG$131,AG$132,AG$133,AG$134,AG$135,AG$136,AG$137,AG$138,AG$139,AG$140,AG$141,AG$142,AG$143,AG$144)</f>
        <v>0</v>
      </c>
      <c r="AH317" s="66">
        <f>-AH$190+AH$216-AH$218+AH$233+AH$234+SUM(AH$125,AH$126*(1+'S&amp;S'!$F115),AH$127,AH$128,AH$129,AH$130,AH$131,AH$132,AH$133,AH$134,AH$135,AH$136,AH$137,AH$138,AH$139,AH$140,AH$141,AH$142,AH$143,AH$144)</f>
        <v>0</v>
      </c>
      <c r="AI317" s="66">
        <f>-AI$190+AI$216-AI$218+AI$233+AI$234+SUM(AI$125,AI$126*(1+'S&amp;S'!$F115),AI$127,AI$128,AI$129,AI$130,AI$131,AI$132,AI$133,AI$134,AI$135,AI$136,AI$137,AI$138,AI$139,AI$140,AI$141,AI$142,AI$143,AI$144)</f>
        <v>0</v>
      </c>
      <c r="AJ317" s="66">
        <f>-AJ$190+AJ$216-AJ$218+AJ$233+AJ$234+SUM(AJ$125,AJ$126*(1+'S&amp;S'!$F115),AJ$127,AJ$128,AJ$129,AJ$130,AJ$131,AJ$132,AJ$133,AJ$134,AJ$135,AJ$136,AJ$137,AJ$138,AJ$139,AJ$140,AJ$141,AJ$142,AJ$143,AJ$144)</f>
        <v>0</v>
      </c>
      <c r="AK317" s="66">
        <f>-AK$190+AK$216-AK$218+AK$233+AK$234+SUM(AK$125,AK$126*(1+'S&amp;S'!$F115),AK$127,AK$128,AK$129,AK$130,AK$131,AK$132,AK$133,AK$134,AK$135,AK$136,AK$137,AK$138,AK$139,AK$140,AK$141,AK$142,AK$143,AK$144)</f>
        <v>0</v>
      </c>
      <c r="AL317" s="66">
        <f>-AL$190+AL$216-AL$218+AL$233+AL$234+SUM(AL$125,AL$126*(1+'S&amp;S'!$F115),AL$127,AL$128,AL$129,AL$130,AL$131,AL$132,AL$133,AL$134,AL$135,AL$136,AL$137,AL$138,AL$139,AL$140,AL$141,AL$142,AL$143,AL$144)</f>
        <v>0</v>
      </c>
      <c r="AM317" s="66">
        <f>-AM$190+AM$216-AM$218+AM$233+AM$234+SUM(AM$125,AM$126*(1+'S&amp;S'!$F115),AM$127,AM$128,AM$129,AM$130,AM$131,AM$132,AM$133,AM$134,AM$135,AM$136,AM$137,AM$138,AM$139,AM$140,AM$141,AM$142,AM$143,AM$144)</f>
        <v>0</v>
      </c>
      <c r="AN317" s="66">
        <f>-AN$190+AN$216-AN$218+AN$233+AN$234+SUM(AN$125,AN$126*(1+'S&amp;S'!$F115),AN$127,AN$128,AN$129,AN$130,AN$131,AN$132,AN$133,AN$134,AN$135,AN$136,AN$137,AN$138,AN$139,AN$140,AN$141,AN$142,AN$143,AN$144)</f>
        <v>0</v>
      </c>
      <c r="AO317" s="66">
        <f>-AO$190+AO$216-AO$218+AO$233+AO$234+SUM(AO$125,AO$126*(1+'S&amp;S'!$F115),AO$127,AO$128,AO$129,AO$130,AO$131,AO$132,AO$133,AO$134,AO$135,AO$136,AO$137,AO$138,AO$139,AO$140,AO$141,AO$142,AO$143,AO$144)</f>
        <v>0</v>
      </c>
      <c r="AP317" s="66">
        <f>-AP$190+AP$216-AP$218+AP$233+AP$234+SUM(AP$125,AP$126*(1+'S&amp;S'!$F115),AP$127,AP$128,AP$129,AP$130,AP$131,AP$132,AP$133,AP$134,AP$135,AP$136,AP$137,AP$138,AP$139,AP$140,AP$141,AP$142,AP$143,AP$144)</f>
        <v>0</v>
      </c>
      <c r="AQ317" s="66">
        <f>-AQ$190+AQ$216-AQ$218+AQ$233+AQ$234+SUM(AQ$125,AQ$126*(1+'S&amp;S'!$F115),AQ$127,AQ$128,AQ$129,AQ$130,AQ$131,AQ$132,AQ$133,AQ$134,AQ$135,AQ$136,AQ$137,AQ$138,AQ$139,AQ$140,AQ$141,AQ$142,AQ$143,AQ$144)</f>
        <v>0</v>
      </c>
      <c r="AR317" s="66">
        <f>-AR$190+AR$216-AR$218+AR$233+AR$234+SUM(AR$125,AR$126*(1+'S&amp;S'!$F115),AR$127,AR$128,AR$129,AR$130,AR$131,AR$132,AR$133,AR$134,AR$135,AR$136,AR$137,AR$138,AR$139,AR$140,AR$141,AR$142,AR$143,AR$144)</f>
        <v>0</v>
      </c>
      <c r="AS317" s="66">
        <f>-AS$190+AS$216-AS$218+AS$233+AS$234+SUM(AS$125,AS$126*(1+'S&amp;S'!$F115),AS$127,AS$128,AS$129,AS$130,AS$131,AS$132,AS$133,AS$134,AS$135,AS$136,AS$137,AS$138,AS$139,AS$140,AS$141,AS$142,AS$143,AS$144)</f>
        <v>0</v>
      </c>
      <c r="AT317" s="66">
        <f>-AT$190+AT$216-AT$218+AT$233+AT$234+SUM(AT$125,AT$126*(1+'S&amp;S'!$F115),AT$127,AT$128,AT$129,AT$130,AT$131,AT$132,AT$133,AT$134,AT$135,AT$136,AT$137,AT$138,AT$139,AT$140,AT$141,AT$142,AT$143,AT$144)</f>
        <v>0</v>
      </c>
      <c r="AU317" s="66">
        <f>-AU$190+AU$216-AU$218+AU$233+AU$234+SUM(AU$125,AU$126*(1+'S&amp;S'!$F115),AU$127,AU$128,AU$129,AU$130,AU$131,AU$132,AU$133,AU$134,AU$135,AU$136,AU$137,AU$138,AU$139,AU$140,AU$141,AU$142,AU$143,AU$144)</f>
        <v>0</v>
      </c>
      <c r="AV317" s="66">
        <f>-AV$190+AV$216-AV$218+AV$233+AV$234+SUM(AV$125,AV$126*(1+'S&amp;S'!$F115),AV$127,AV$128,AV$129,AV$130,AV$131,AV$132,AV$133,AV$134,AV$135,AV$136,AV$137,AV$138,AV$139,AV$140,AV$141,AV$142,AV$143,AV$144)</f>
        <v>0</v>
      </c>
      <c r="AW317" s="66">
        <f>-AW$190+AW$216-AW$218+AW$233+AW$234+SUM(AW$125,AW$126*(1+'S&amp;S'!$F115),AW$127,AW$128,AW$129,AW$130,AW$131,AW$132,AW$133,AW$134,AW$135,AW$136,AW$137,AW$138,AW$139,AW$140,AW$141,AW$142,AW$143,AW$144)</f>
        <v>0</v>
      </c>
      <c r="AX317" s="66">
        <f>-AX$190+AX$216-AX$218+AX$233+AX$234+SUM(AX$125,AX$126*(1+'S&amp;S'!$F115),AX$127,AX$128,AX$129,AX$130,AX$131,AX$132,AX$133,AX$134,AX$135,AX$136,AX$137,AX$138,AX$139,AX$140,AX$141,AX$142,AX$143,AX$144)</f>
        <v>0</v>
      </c>
      <c r="AY317" s="66">
        <f>-AY$190+AY$216-AY$218+AY$233+AY$234+SUM(AY$125,AY$126*(1+'S&amp;S'!$F115),AY$127,AY$128,AY$129,AY$130,AY$131,AY$132,AY$133,AY$134,AY$135,AY$136,AY$137,AY$138,AY$139,AY$140,AY$141,AY$142,AY$143,AY$144)</f>
        <v>0</v>
      </c>
      <c r="AZ317" s="66">
        <f>-AZ$190+AZ$216-AZ$218+AZ$233+AZ$234+SUM(AZ$125,AZ$126*(1+'S&amp;S'!$F115),AZ$127,AZ$128,AZ$129,AZ$130,AZ$131,AZ$132,AZ$133,AZ$134,AZ$135,AZ$136,AZ$137,AZ$138,AZ$139,AZ$140,AZ$141,AZ$142,AZ$143,AZ$144)</f>
        <v>0</v>
      </c>
      <c r="BA317" s="66">
        <f>-BA$190+BA$216-BA$218+BA$233+BA$234+SUM(BA$125,BA$126*(1+'S&amp;S'!$F115),BA$127,BA$128,BA$129,BA$130,BA$131,BA$132,BA$133,BA$134,BA$135,BA$136,BA$137,BA$138,BA$139,BA$140,BA$141,BA$142,BA$143,BA$144)</f>
        <v>0</v>
      </c>
      <c r="BB317" s="66">
        <f>-BB$190+BB$216-BB$218+BB$233+BB$234+SUM(BB$125,BB$126*(1+'S&amp;S'!$F115),BB$127,BB$128,BB$129,BB$130,BB$131,BB$132,BB$133,BB$134,BB$135,BB$136,BB$137,BB$138,BB$139,BB$140,BB$141,BB$142,BB$143,BB$144)</f>
        <v>0</v>
      </c>
      <c r="BC317" s="66">
        <f>-BC$190+BC$216-BC$218+BC$233+BC$234+SUM(BC$125,BC$126*(1+'S&amp;S'!$F115),BC$127,BC$128,BC$129,BC$130,BC$131,BC$132,BC$133,BC$134,BC$135,BC$136,BC$137,BC$138,BC$139,BC$140,BC$141,BC$142,BC$143,BC$144)</f>
        <v>0</v>
      </c>
      <c r="BD317" s="66">
        <f>-BD$190+BD$216-BD$218+BD$233+BD$234+SUM(BD$125,BD$126*(1+'S&amp;S'!$F115),BD$127,BD$128,BD$129,BD$130,BD$131,BD$132,BD$133,BD$134,BD$135,BD$136,BD$137,BD$138,BD$139,BD$140,BD$141,BD$142,BD$143,BD$144)</f>
        <v>0</v>
      </c>
      <c r="BE317" s="66">
        <f>-BE$190+BE$216-BE$218+BE$233+BE$234+SUM(BE$125,BE$126*(1+'S&amp;S'!$F115),BE$127,BE$128,BE$129,BE$130,BE$131,BE$132,BE$133,BE$134,BE$135,BE$136,BE$137,BE$138,BE$139,BE$140,BE$141,BE$142,BE$143,BE$144)</f>
        <v>0</v>
      </c>
      <c r="BF317" s="66">
        <f>-BF$190+BF$216-BF$218+BF$233+BF$234+SUM(BF$125,BF$126*(1+'S&amp;S'!$F115),BF$127,BF$128,BF$129,BF$130,BF$131,BF$132,BF$133,BF$134,BF$135,BF$136,BF$137,BF$138,BF$139,BF$140,BF$141,BF$142,BF$143,BF$144)</f>
        <v>0</v>
      </c>
      <c r="BG317" s="66">
        <f>-BG$190+BG$216-BG$218+BG$233+BG$234+SUM(BG$125,BG$126*(1+'S&amp;S'!$F115),BG$127,BG$128,BG$129,BG$130,BG$131,BG$132,BG$133,BG$134,BG$135,BG$136,BG$137,BG$138,BG$139,BG$140,BG$141,BG$142,BG$143,BG$144)</f>
        <v>0</v>
      </c>
      <c r="BH317" s="66">
        <f>-BH$190+BH$216-BH$218+BH$233+BH$234+SUM(BH$125,BH$126*(1+'S&amp;S'!$F115),BH$127,BH$128,BH$129,BH$130,BH$131,BH$132,BH$133,BH$134,BH$135,BH$136,BH$137,BH$138,BH$139,BH$140,BH$141,BH$142,BH$143,BH$144)</f>
        <v>0</v>
      </c>
      <c r="BI317" s="66">
        <f>-BI$190+BI$216-BI$218+BI$233+BI$234+SUM(BI$125,BI$126*(1+'S&amp;S'!$F115),BI$127,BI$128,BI$129,BI$130,BI$131,BI$132,BI$133,BI$134,BI$135,BI$136,BI$137,BI$138,BI$139,BI$140,BI$141,BI$142,BI$143,BI$144)</f>
        <v>0</v>
      </c>
      <c r="BJ317" s="66">
        <f>-BJ$190+BJ$216-BJ$218+BJ$233+BJ$234+SUM(BJ$125,BJ$126*(1+'S&amp;S'!$F115),BJ$127,BJ$128,BJ$129,BJ$130,BJ$131,BJ$132,BJ$133,BJ$134,BJ$135,BJ$136,BJ$137,BJ$138,BJ$139,BJ$140,BJ$141,BJ$142,BJ$143,BJ$144)</f>
        <v>0</v>
      </c>
      <c r="BK317" s="66">
        <f>-BK$190+BK$216-BK$218+BK$233+BK$234+SUM(BK$125,BK$126*(1+'S&amp;S'!$F115),BK$127,BK$128,BK$129,BK$130,BK$131,BK$132,BK$133,BK$134,BK$135,BK$136,BK$137,BK$138,BK$139,BK$140,BK$141,BK$142,BK$143,BK$144)</f>
        <v>0</v>
      </c>
      <c r="BL317" s="66">
        <f>-BL$190+BL$216-BL$218+BL$233+BL$234+SUM(BL$125,BL$126*(1+'S&amp;S'!$F115),BL$127,BL$128,BL$129,BL$130,BL$131,BL$132,BL$133,BL$134,BL$135,BL$136,BL$137,BL$138,BL$139,BL$140,BL$141,BL$142,BL$143,BL$144)</f>
        <v>0</v>
      </c>
      <c r="BM317" s="66">
        <f>-BM$190+BM$216-BM$218+BM$233+BM$234+SUM(BM$125,BM$126*(1+'S&amp;S'!$F115),BM$127,BM$128,BM$129,BM$130,BM$131,BM$132,BM$133,BM$134,BM$135,BM$136,BM$137,BM$138,BM$139,BM$140,BM$141,BM$142,BM$143,BM$144)</f>
        <v>0</v>
      </c>
      <c r="BN317" s="66">
        <f>-BN$190+BN$216-BN$218+BN$233+BN$234+SUM(BN$125,BN$126*(1+'S&amp;S'!$F115),BN$127,BN$128,BN$129,BN$130,BN$131,BN$132,BN$133,BN$134,BN$135,BN$136,BN$137,BN$138,BN$139,BN$140,BN$141,BN$142,BN$143,BN$144)</f>
        <v>0</v>
      </c>
      <c r="BO317" s="66">
        <f>-BO$190+BO$216-BO$218+BO$233+BO$234+SUM(BO$125,BO$126*(1+'S&amp;S'!$F115),BO$127,BO$128,BO$129,BO$130,BO$131,BO$132,BO$133,BO$134,BO$135,BO$136,BO$137,BO$138,BO$139,BO$140,BO$141,BO$142,BO$143,BO$144)</f>
        <v>0</v>
      </c>
      <c r="BP317" s="66">
        <f>-BP$190+BP$216-BP$218+BP$233+BP$234+SUM(BP$125,BP$126*(1+'S&amp;S'!$F115),BP$127,BP$128,BP$129,BP$130,BP$131,BP$132,BP$133,BP$134,BP$135,BP$136,BP$137,BP$138,BP$139,BP$140,BP$141,BP$142,BP$143,BP$144)</f>
        <v>0</v>
      </c>
      <c r="BQ317" s="66">
        <f>-BQ$190+BQ$216-BQ$218+BQ$233+BQ$234+SUM(BQ$125,BQ$126*(1+'S&amp;S'!$F115),BQ$127,BQ$128,BQ$129,BQ$130,BQ$131,BQ$132,BQ$133,BQ$134,BQ$135,BQ$136,BQ$137,BQ$138,BQ$139,BQ$140,BQ$141,BQ$142,BQ$143,BQ$144)</f>
        <v>0</v>
      </c>
      <c r="BR317" s="66">
        <f>-BR$190+BR$216-BR$218+BR$233+BR$234+SUM(BR$125,BR$126*(1+'S&amp;S'!$F115),BR$127,BR$128,BR$129,BR$130,BR$131,BR$132,BR$133,BR$134,BR$135,BR$136,BR$137,BR$138,BR$139,BR$140,BR$141,BR$142,BR$143,BR$144)</f>
        <v>0</v>
      </c>
      <c r="BS317" s="66">
        <f>-BS$190+BS$216-BS$218+BS$233+BS$234+SUM(BS$125,BS$126*(1+'S&amp;S'!$F115),BS$127,BS$128,BS$129,BS$130,BS$131,BS$132,BS$133,BS$134,BS$135,BS$136,BS$137,BS$138,BS$139,BS$140,BS$141,BS$142,BS$143,BS$144)</f>
        <v>0</v>
      </c>
      <c r="BT317" s="66">
        <f>-BT$190+BT$216-BT$218+BT$233+BT$234+SUM(BT$125,BT$126*(1+'S&amp;S'!$F115),BT$127,BT$128,BT$129,BT$130,BT$131,BT$132,BT$133,BT$134,BT$135,BT$136,BT$137,BT$138,BT$139,BT$140,BT$141,BT$142,BT$143,BT$144)</f>
        <v>0</v>
      </c>
      <c r="BU317" s="66">
        <f>-BU$190+BU$216-BU$218+BU$233+BU$234+SUM(BU$125,BU$126*(1+'S&amp;S'!$F115),BU$127,BU$128,BU$129,BU$130,BU$131,BU$132,BU$133,BU$134,BU$135,BU$136,BU$137,BU$138,BU$139,BU$140,BU$141,BU$142,BU$143,BU$144)</f>
        <v>0</v>
      </c>
      <c r="BV317" s="66">
        <f>-BV$190+BV$216-BV$218+BV$233+BV$234+SUM(BV$125,BV$126*(1+'S&amp;S'!$F115),BV$127,BV$128,BV$129,BV$130,BV$131,BV$132,BV$133,BV$134,BV$135,BV$136,BV$137,BV$138,BV$139,BV$140,BV$141,BV$142,BV$143,BV$144)</f>
        <v>0</v>
      </c>
      <c r="BW317" s="66">
        <f>-BW$190+BW$216-BW$218+BW$233+BW$234+SUM(BW$125,BW$126*(1+'S&amp;S'!$F115),BW$127,BW$128,BW$129,BW$130,BW$131,BW$132,BW$133,BW$134,BW$135,BW$136,BW$137,BW$138,BW$139,BW$140,BW$141,BW$142,BW$143,BW$144)</f>
        <v>0</v>
      </c>
      <c r="BX317" s="66">
        <f>-BX$190+BX$216-BX$218+BX$233+BX$234+SUM(BX$125,BX$126*(1+'S&amp;S'!$F115),BX$127,BX$128,BX$129,BX$130,BX$131,BX$132,BX$133,BX$134,BX$135,BX$136,BX$137,BX$138,BX$139,BX$140,BX$141,BX$142,BX$143,BX$144)</f>
        <v>0</v>
      </c>
      <c r="BY317" s="66">
        <f>-BY$190+BY$216-BY$218+BY$233+BY$234+SUM(BY$125,BY$126*(1+'S&amp;S'!$F115),BY$127,BY$128,BY$129,BY$130,BY$131,BY$132,BY$133,BY$134,BY$135,BY$136,BY$137,BY$138,BY$139,BY$140,BY$141,BY$142,BY$143,BY$144)</f>
        <v>0</v>
      </c>
      <c r="BZ317" s="66">
        <f>-BZ$190+BZ$216-BZ$218+BZ$233+BZ$234+SUM(BZ$125,BZ$126*(1+'S&amp;S'!$F115),BZ$127,BZ$128,BZ$129,BZ$130,BZ$131,BZ$132,BZ$133,BZ$134,BZ$135,BZ$136,BZ$137,BZ$138,BZ$139,BZ$140,BZ$141,BZ$142,BZ$143,BZ$144)</f>
        <v>0</v>
      </c>
      <c r="CA317" s="66">
        <f>-CA$190+CA$216-CA$218+CA$233+CA$234+SUM(CA$125,CA$126*(1+'S&amp;S'!$F115),CA$127,CA$128,CA$129,CA$130,CA$131,CA$132,CA$133,CA$134,CA$135,CA$136,CA$137,CA$138,CA$139,CA$140,CA$141,CA$142,CA$143,CA$144)</f>
        <v>0</v>
      </c>
      <c r="CB317" s="66">
        <f>-CB$190+CB$216-CB$218+CB$233+CB$234+SUM(CB$125,CB$126*(1+'S&amp;S'!$F115),CB$127,CB$128,CB$129,CB$130,CB$131,CB$132,CB$133,CB$134,CB$135,CB$136,CB$137,CB$138,CB$139,CB$140,CB$141,CB$142,CB$143,CB$144)</f>
        <v>0</v>
      </c>
      <c r="CC317" s="66">
        <f>-CC$190+CC$216-CC$218+CC$233+CC$234+SUM(CC$125,CC$126*(1+'S&amp;S'!$F115),CC$127,CC$128,CC$129,CC$130,CC$131,CC$132,CC$133,CC$134,CC$135,CC$136,CC$137,CC$138,CC$139,CC$140,CC$141,CC$142,CC$143,CC$144)</f>
        <v>0</v>
      </c>
      <c r="CD317" s="66">
        <f>-CD$190+CD$216-CD$218+CD$233+CD$234+SUM(CD$125,CD$126*(1+'S&amp;S'!$F115),CD$127,CD$128,CD$129,CD$130,CD$131,CD$132,CD$133,CD$134,CD$135,CD$136,CD$137,CD$138,CD$139,CD$140,CD$141,CD$142,CD$143,CD$144)</f>
        <v>0</v>
      </c>
      <c r="CE317" s="66">
        <f>-CE$190+CE$216-CE$218+CE$233+CE$234+SUM(CE$125,CE$126*(1+'S&amp;S'!$F115),CE$127,CE$128,CE$129,CE$130,CE$131,CE$132,CE$133,CE$134,CE$135,CE$136,CE$137,CE$138,CE$139,CE$140,CE$141,CE$142,CE$143,CE$144)</f>
        <v>0</v>
      </c>
      <c r="CF317" s="66">
        <f>-CF$190+CF$216-CF$218+CF$233+CF$234+SUM(CF$125,CF$126*(1+'S&amp;S'!$F115),CF$127,CF$128,CF$129,CF$130,CF$131,CF$132,CF$133,CF$134,CF$135,CF$136,CF$137,CF$138,CF$139,CF$140,CF$141,CF$142,CF$143,CF$144)</f>
        <v>0</v>
      </c>
      <c r="CG317" s="66">
        <f>-CG$190+CG$216-CG$218+CG$233+CG$234+SUM(CG$125,CG$126*(1+'S&amp;S'!$F115),CG$127,CG$128,CG$129,CG$130,CG$131,CG$132,CG$133,CG$134,CG$135,CG$136,CG$137,CG$138,CG$139,CG$140,CG$141,CG$142,CG$143,CG$144)</f>
        <v>0</v>
      </c>
      <c r="CH317" s="66">
        <f>-CH$190+CH$216-CH$218+CH$233+CH$234+SUM(CH$125,CH$126*(1+'S&amp;S'!$F115),CH$127,CH$128,CH$129,CH$130,CH$131,CH$132,CH$133,CH$134,CH$135,CH$136,CH$137,CH$138,CH$139,CH$140,CH$141,CH$142,CH$143,CH$144)</f>
        <v>0</v>
      </c>
      <c r="CI317" s="66">
        <f>-CI$190+CI$216-CI$218+CI$233+CI$234+SUM(CI$125,CI$126*(1+'S&amp;S'!$F115),CI$127,CI$128,CI$129,CI$130,CI$131,CI$132,CI$133,CI$134,CI$135,CI$136,CI$137,CI$138,CI$139,CI$140,CI$141,CI$142,CI$143,CI$144)</f>
        <v>0</v>
      </c>
      <c r="CJ317" s="66">
        <f>-CJ$190+CJ$216-CJ$218+CJ$233+CJ$234+SUM(CJ$125,CJ$126*(1+'S&amp;S'!$F115),CJ$127,CJ$128,CJ$129,CJ$130,CJ$131,CJ$132,CJ$133,CJ$134,CJ$135,CJ$136,CJ$137,CJ$138,CJ$139,CJ$140,CJ$141,CJ$142,CJ$143,CJ$144)</f>
        <v>0</v>
      </c>
      <c r="CK317" s="66">
        <f>-CK$190+CK$216-CK$218+CK$233+CK$234+SUM(CK$125,CK$126*(1+'S&amp;S'!$F115),CK$127,CK$128,CK$129,CK$130,CK$131,CK$132,CK$133,CK$134,CK$135,CK$136,CK$137,CK$138,CK$139,CK$140,CK$141,CK$142,CK$143,CK$144)</f>
        <v>0</v>
      </c>
      <c r="CL317" s="66">
        <f>-CL$190+CL$216-CL$218+CL$233+CL$234+SUM(CL$125,CL$126*(1+'S&amp;S'!$F115),CL$127,CL$128,CL$129,CL$130,CL$131,CL$132,CL$133,CL$134,CL$135,CL$136,CL$137,CL$138,CL$139,CL$140,CL$141,CL$142,CL$143,CL$144)</f>
        <v>0</v>
      </c>
      <c r="CM317" s="66">
        <f>-CM$190+CM$216-CM$218+CM$233+CM$234+SUM(CM$125,CM$126*(1+'S&amp;S'!$F115),CM$127,CM$128,CM$129,CM$130,CM$131,CM$132,CM$133,CM$134,CM$135,CM$136,CM$137,CM$138,CM$139,CM$140,CM$141,CM$142,CM$143,CM$144)</f>
        <v>0</v>
      </c>
      <c r="CN317" s="66">
        <f>-CN$190+CN$216-CN$218+CN$233+CN$234+SUM(CN$125,CN$126*(1+'S&amp;S'!$F115),CN$127,CN$128,CN$129,CN$130,CN$131,CN$132,CN$133,CN$134,CN$135,CN$136,CN$137,CN$138,CN$139,CN$140,CN$141,CN$142,CN$143,CN$144)</f>
        <v>0</v>
      </c>
      <c r="CO317" s="66">
        <f>-CO$190+CO$216-CO$218+CO$233+CO$234+SUM(CO$125,CO$126*(1+'S&amp;S'!$F115),CO$127,CO$128,CO$129,CO$130,CO$131,CO$132,CO$133,CO$134,CO$135,CO$136,CO$137,CO$138,CO$139,CO$140,CO$141,CO$142,CO$143,CO$144)</f>
        <v>0</v>
      </c>
      <c r="CP317" s="66">
        <f>-CP$190+CP$216-CP$218+CP$233+CP$234+SUM(CP$125,CP$126*(1+'S&amp;S'!$F115),CP$127,CP$128,CP$129,CP$130,CP$131,CP$132,CP$133,CP$134,CP$135,CP$136,CP$137,CP$138,CP$139,CP$140,CP$141,CP$142,CP$143,CP$144)</f>
        <v>0</v>
      </c>
      <c r="CQ317" s="66">
        <f>-CQ$190+CQ$216-CQ$218+CQ$233+CQ$234+SUM(CQ$125,CQ$126*(1+'S&amp;S'!$F115),CQ$127,CQ$128,CQ$129,CQ$130,CQ$131,CQ$132,CQ$133,CQ$134,CQ$135,CQ$136,CQ$137,CQ$138,CQ$139,CQ$140,CQ$141,CQ$142,CQ$143,CQ$144)</f>
        <v>0</v>
      </c>
      <c r="CR317" s="66">
        <f>-CR$190+CR$216-CR$218+CR$233+CR$234+SUM(CR$125,CR$126*(1+'S&amp;S'!$F115),CR$127,CR$128,CR$129,CR$130,CR$131,CR$132,CR$133,CR$134,CR$135,CR$136,CR$137,CR$138,CR$139,CR$140,CR$141,CR$142,CR$143,CR$144)</f>
        <v>0</v>
      </c>
      <c r="CS317" s="66">
        <f>-CS$190+CS$216-CS$218+CS$233+CS$234+SUM(CS$125,CS$126*(1+'S&amp;S'!$F115),CS$127,CS$128,CS$129,CS$130,CS$131,CS$132,CS$133,CS$134,CS$135,CS$136,CS$137,CS$138,CS$139,CS$140,CS$141,CS$142,CS$143,CS$144)</f>
        <v>0</v>
      </c>
    </row>
    <row r="318" spans="3:97" hidden="1" x14ac:dyDescent="0.35">
      <c r="C318" s="81" t="str">
        <f>O.6!C127&amp;" with "&amp; 'S&amp;S'!$D$5*100 &amp; "% increase"</f>
        <v xml:space="preserve"> with 1% increase</v>
      </c>
      <c r="E318" s="492">
        <f>G318+NPV(G.Asm!$F$40,H318:INDEX(H318:CS318,RP))</f>
        <v>0</v>
      </c>
      <c r="F318" s="492">
        <f t="shared" si="140"/>
        <v>0</v>
      </c>
      <c r="G318" s="66">
        <f>-G$190+G$216-G$218+G$233+G$234+SUM(G$125,G$126,G$127*(1+'S&amp;S'!$F116),G$128,G$129,G$130,G$131,G$132,G$133,G$134,G$135,G$136,G$137,G$138,G$139,G$140,G$141,G$142,G$143,G$144)</f>
        <v>0</v>
      </c>
      <c r="H318" s="66">
        <f>-H$190+H$216-H$218+H$233+H$234+SUM(H$125,H$126,H$127*(1+'S&amp;S'!$F116),H$128,H$129,H$130,H$131,H$132,H$133,H$134,H$135,H$136,H$137,H$138,H$139,H$140,H$141,H$142,H$143,H$144)</f>
        <v>0</v>
      </c>
      <c r="I318" s="66">
        <f>-I$190+I$216-I$218+I$233+I$234+SUM(I$125,I$126,I$127*(1+'S&amp;S'!$F116),I$128,I$129,I$130,I$131,I$132,I$133,I$134,I$135,I$136,I$137,I$138,I$139,I$140,I$141,I$142,I$143,I$144)</f>
        <v>0</v>
      </c>
      <c r="J318" s="66">
        <f>-J$190+J$216-J$218+J$233+J$234+SUM(J$125,J$126,J$127*(1+'S&amp;S'!$F116),J$128,J$129,J$130,J$131,J$132,J$133,J$134,J$135,J$136,J$137,J$138,J$139,J$140,J$141,J$142,J$143,J$144)</f>
        <v>0</v>
      </c>
      <c r="K318" s="66">
        <f>-K$190+K$216-K$218+K$233+K$234+SUM(K$125,K$126,K$127*(1+'S&amp;S'!$F116),K$128,K$129,K$130,K$131,K$132,K$133,K$134,K$135,K$136,K$137,K$138,K$139,K$140,K$141,K$142,K$143,K$144)</f>
        <v>0</v>
      </c>
      <c r="L318" s="66">
        <f>-L$190+L$216-L$218+L$233+L$234+SUM(L$125,L$126,L$127*(1+'S&amp;S'!$F116),L$128,L$129,L$130,L$131,L$132,L$133,L$134,L$135,L$136,L$137,L$138,L$139,L$140,L$141,L$142,L$143,L$144)</f>
        <v>0</v>
      </c>
      <c r="M318" s="66">
        <f>-M$190+M$216-M$218+M$233+M$234+SUM(M$125,M$126,M$127*(1+'S&amp;S'!$F116),M$128,M$129,M$130,M$131,M$132,M$133,M$134,M$135,M$136,M$137,M$138,M$139,M$140,M$141,M$142,M$143,M$144)</f>
        <v>0</v>
      </c>
      <c r="N318" s="66">
        <f>-N$190+N$216-N$218+N$233+N$234+SUM(N$125,N$126,N$127*(1+'S&amp;S'!$F116),N$128,N$129,N$130,N$131,N$132,N$133,N$134,N$135,N$136,N$137,N$138,N$139,N$140,N$141,N$142,N$143,N$144)</f>
        <v>0</v>
      </c>
      <c r="O318" s="66">
        <f>-O$190+O$216-O$218+O$233+O$234+SUM(O$125,O$126,O$127*(1+'S&amp;S'!$F116),O$128,O$129,O$130,O$131,O$132,O$133,O$134,O$135,O$136,O$137,O$138,O$139,O$140,O$141,O$142,O$143,O$144)</f>
        <v>0</v>
      </c>
      <c r="P318" s="66">
        <f>-P$190+P$216-P$218+P$233+P$234+SUM(P$125,P$126,P$127*(1+'S&amp;S'!$F116),P$128,P$129,P$130,P$131,P$132,P$133,P$134,P$135,P$136,P$137,P$138,P$139,P$140,P$141,P$142,P$143,P$144)</f>
        <v>0</v>
      </c>
      <c r="Q318" s="66">
        <f>-Q$190+Q$216-Q$218+Q$233+Q$234+SUM(Q$125,Q$126,Q$127*(1+'S&amp;S'!$F116),Q$128,Q$129,Q$130,Q$131,Q$132,Q$133,Q$134,Q$135,Q$136,Q$137,Q$138,Q$139,Q$140,Q$141,Q$142,Q$143,Q$144)</f>
        <v>0</v>
      </c>
      <c r="R318" s="66">
        <f>-R$190+R$216-R$218+R$233+R$234+SUM(R$125,R$126,R$127*(1+'S&amp;S'!$F116),R$128,R$129,R$130,R$131,R$132,R$133,R$134,R$135,R$136,R$137,R$138,R$139,R$140,R$141,R$142,R$143,R$144)</f>
        <v>0</v>
      </c>
      <c r="S318" s="66">
        <f>-S$190+S$216-S$218+S$233+S$234+SUM(S$125,S$126,S$127*(1+'S&amp;S'!$F116),S$128,S$129,S$130,S$131,S$132,S$133,S$134,S$135,S$136,S$137,S$138,S$139,S$140,S$141,S$142,S$143,S$144)</f>
        <v>0</v>
      </c>
      <c r="T318" s="66">
        <f>-T$190+T$216-T$218+T$233+T$234+SUM(T$125,T$126,T$127*(1+'S&amp;S'!$F116),T$128,T$129,T$130,T$131,T$132,T$133,T$134,T$135,T$136,T$137,T$138,T$139,T$140,T$141,T$142,T$143,T$144)</f>
        <v>0</v>
      </c>
      <c r="U318" s="66">
        <f>-U$190+U$216-U$218+U$233+U$234+SUM(U$125,U$126,U$127*(1+'S&amp;S'!$F116),U$128,U$129,U$130,U$131,U$132,U$133,U$134,U$135,U$136,U$137,U$138,U$139,U$140,U$141,U$142,U$143,U$144)</f>
        <v>0</v>
      </c>
      <c r="V318" s="66">
        <f>-V$190+V$216-V$218+V$233+V$234+SUM(V$125,V$126,V$127*(1+'S&amp;S'!$F116),V$128,V$129,V$130,V$131,V$132,V$133,V$134,V$135,V$136,V$137,V$138,V$139,V$140,V$141,V$142,V$143,V$144)</f>
        <v>0</v>
      </c>
      <c r="W318" s="66">
        <f>-W$190+W$216-W$218+W$233+W$234+SUM(W$125,W$126,W$127*(1+'S&amp;S'!$F116),W$128,W$129,W$130,W$131,W$132,W$133,W$134,W$135,W$136,W$137,W$138,W$139,W$140,W$141,W$142,W$143,W$144)</f>
        <v>0</v>
      </c>
      <c r="X318" s="66">
        <f>-X$190+X$216-X$218+X$233+X$234+SUM(X$125,X$126,X$127*(1+'S&amp;S'!$F116),X$128,X$129,X$130,X$131,X$132,X$133,X$134,X$135,X$136,X$137,X$138,X$139,X$140,X$141,X$142,X$143,X$144)</f>
        <v>0</v>
      </c>
      <c r="Y318" s="66">
        <f>-Y$190+Y$216-Y$218+Y$233+Y$234+SUM(Y$125,Y$126,Y$127*(1+'S&amp;S'!$F116),Y$128,Y$129,Y$130,Y$131,Y$132,Y$133,Y$134,Y$135,Y$136,Y$137,Y$138,Y$139,Y$140,Y$141,Y$142,Y$143,Y$144)</f>
        <v>0</v>
      </c>
      <c r="Z318" s="66">
        <f>-Z$190+Z$216-Z$218+Z$233+Z$234+SUM(Z$125,Z$126,Z$127*(1+'S&amp;S'!$F116),Z$128,Z$129,Z$130,Z$131,Z$132,Z$133,Z$134,Z$135,Z$136,Z$137,Z$138,Z$139,Z$140,Z$141,Z$142,Z$143,Z$144)</f>
        <v>0</v>
      </c>
      <c r="AA318" s="66">
        <f>-AA$190+AA$216-AA$218+AA$233+AA$234+SUM(AA$125,AA$126,AA$127*(1+'S&amp;S'!$F116),AA$128,AA$129,AA$130,AA$131,AA$132,AA$133,AA$134,AA$135,AA$136,AA$137,AA$138,AA$139,AA$140,AA$141,AA$142,AA$143,AA$144)</f>
        <v>0</v>
      </c>
      <c r="AB318" s="66">
        <f>-AB$190+AB$216-AB$218+AB$233+AB$234+SUM(AB$125,AB$126,AB$127*(1+'S&amp;S'!$F116),AB$128,AB$129,AB$130,AB$131,AB$132,AB$133,AB$134,AB$135,AB$136,AB$137,AB$138,AB$139,AB$140,AB$141,AB$142,AB$143,AB$144)</f>
        <v>0</v>
      </c>
      <c r="AC318" s="66">
        <f>-AC$190+AC$216-AC$218+AC$233+AC$234+SUM(AC$125,AC$126,AC$127*(1+'S&amp;S'!$F116),AC$128,AC$129,AC$130,AC$131,AC$132,AC$133,AC$134,AC$135,AC$136,AC$137,AC$138,AC$139,AC$140,AC$141,AC$142,AC$143,AC$144)</f>
        <v>0</v>
      </c>
      <c r="AD318" s="66">
        <f>-AD$190+AD$216-AD$218+AD$233+AD$234+SUM(AD$125,AD$126,AD$127*(1+'S&amp;S'!$F116),AD$128,AD$129,AD$130,AD$131,AD$132,AD$133,AD$134,AD$135,AD$136,AD$137,AD$138,AD$139,AD$140,AD$141,AD$142,AD$143,AD$144)</f>
        <v>0</v>
      </c>
      <c r="AE318" s="66">
        <f>-AE$190+AE$216-AE$218+AE$233+AE$234+SUM(AE$125,AE$126,AE$127*(1+'S&amp;S'!$F116),AE$128,AE$129,AE$130,AE$131,AE$132,AE$133,AE$134,AE$135,AE$136,AE$137,AE$138,AE$139,AE$140,AE$141,AE$142,AE$143,AE$144)</f>
        <v>0</v>
      </c>
      <c r="AF318" s="66">
        <f>-AF$190+AF$216-AF$218+AF$233+AF$234+SUM(AF$125,AF$126,AF$127*(1+'S&amp;S'!$F116),AF$128,AF$129,AF$130,AF$131,AF$132,AF$133,AF$134,AF$135,AF$136,AF$137,AF$138,AF$139,AF$140,AF$141,AF$142,AF$143,AF$144)</f>
        <v>0</v>
      </c>
      <c r="AG318" s="66">
        <f>-AG$190+AG$216-AG$218+AG$233+AG$234+SUM(AG$125,AG$126,AG$127*(1+'S&amp;S'!$F116),AG$128,AG$129,AG$130,AG$131,AG$132,AG$133,AG$134,AG$135,AG$136,AG$137,AG$138,AG$139,AG$140,AG$141,AG$142,AG$143,AG$144)</f>
        <v>0</v>
      </c>
      <c r="AH318" s="66">
        <f>-AH$190+AH$216-AH$218+AH$233+AH$234+SUM(AH$125,AH$126,AH$127*(1+'S&amp;S'!$F116),AH$128,AH$129,AH$130,AH$131,AH$132,AH$133,AH$134,AH$135,AH$136,AH$137,AH$138,AH$139,AH$140,AH$141,AH$142,AH$143,AH$144)</f>
        <v>0</v>
      </c>
      <c r="AI318" s="66">
        <f>-AI$190+AI$216-AI$218+AI$233+AI$234+SUM(AI$125,AI$126,AI$127*(1+'S&amp;S'!$F116),AI$128,AI$129,AI$130,AI$131,AI$132,AI$133,AI$134,AI$135,AI$136,AI$137,AI$138,AI$139,AI$140,AI$141,AI$142,AI$143,AI$144)</f>
        <v>0</v>
      </c>
      <c r="AJ318" s="66">
        <f>-AJ$190+AJ$216-AJ$218+AJ$233+AJ$234+SUM(AJ$125,AJ$126,AJ$127*(1+'S&amp;S'!$F116),AJ$128,AJ$129,AJ$130,AJ$131,AJ$132,AJ$133,AJ$134,AJ$135,AJ$136,AJ$137,AJ$138,AJ$139,AJ$140,AJ$141,AJ$142,AJ$143,AJ$144)</f>
        <v>0</v>
      </c>
      <c r="AK318" s="66">
        <f>-AK$190+AK$216-AK$218+AK$233+AK$234+SUM(AK$125,AK$126,AK$127*(1+'S&amp;S'!$F116),AK$128,AK$129,AK$130,AK$131,AK$132,AK$133,AK$134,AK$135,AK$136,AK$137,AK$138,AK$139,AK$140,AK$141,AK$142,AK$143,AK$144)</f>
        <v>0</v>
      </c>
      <c r="AL318" s="66">
        <f>-AL$190+AL$216-AL$218+AL$233+AL$234+SUM(AL$125,AL$126,AL$127*(1+'S&amp;S'!$F116),AL$128,AL$129,AL$130,AL$131,AL$132,AL$133,AL$134,AL$135,AL$136,AL$137,AL$138,AL$139,AL$140,AL$141,AL$142,AL$143,AL$144)</f>
        <v>0</v>
      </c>
      <c r="AM318" s="66">
        <f>-AM$190+AM$216-AM$218+AM$233+AM$234+SUM(AM$125,AM$126,AM$127*(1+'S&amp;S'!$F116),AM$128,AM$129,AM$130,AM$131,AM$132,AM$133,AM$134,AM$135,AM$136,AM$137,AM$138,AM$139,AM$140,AM$141,AM$142,AM$143,AM$144)</f>
        <v>0</v>
      </c>
      <c r="AN318" s="66">
        <f>-AN$190+AN$216-AN$218+AN$233+AN$234+SUM(AN$125,AN$126,AN$127*(1+'S&amp;S'!$F116),AN$128,AN$129,AN$130,AN$131,AN$132,AN$133,AN$134,AN$135,AN$136,AN$137,AN$138,AN$139,AN$140,AN$141,AN$142,AN$143,AN$144)</f>
        <v>0</v>
      </c>
      <c r="AO318" s="66">
        <f>-AO$190+AO$216-AO$218+AO$233+AO$234+SUM(AO$125,AO$126,AO$127*(1+'S&amp;S'!$F116),AO$128,AO$129,AO$130,AO$131,AO$132,AO$133,AO$134,AO$135,AO$136,AO$137,AO$138,AO$139,AO$140,AO$141,AO$142,AO$143,AO$144)</f>
        <v>0</v>
      </c>
      <c r="AP318" s="66">
        <f>-AP$190+AP$216-AP$218+AP$233+AP$234+SUM(AP$125,AP$126,AP$127*(1+'S&amp;S'!$F116),AP$128,AP$129,AP$130,AP$131,AP$132,AP$133,AP$134,AP$135,AP$136,AP$137,AP$138,AP$139,AP$140,AP$141,AP$142,AP$143,AP$144)</f>
        <v>0</v>
      </c>
      <c r="AQ318" s="66">
        <f>-AQ$190+AQ$216-AQ$218+AQ$233+AQ$234+SUM(AQ$125,AQ$126,AQ$127*(1+'S&amp;S'!$F116),AQ$128,AQ$129,AQ$130,AQ$131,AQ$132,AQ$133,AQ$134,AQ$135,AQ$136,AQ$137,AQ$138,AQ$139,AQ$140,AQ$141,AQ$142,AQ$143,AQ$144)</f>
        <v>0</v>
      </c>
      <c r="AR318" s="66">
        <f>-AR$190+AR$216-AR$218+AR$233+AR$234+SUM(AR$125,AR$126,AR$127*(1+'S&amp;S'!$F116),AR$128,AR$129,AR$130,AR$131,AR$132,AR$133,AR$134,AR$135,AR$136,AR$137,AR$138,AR$139,AR$140,AR$141,AR$142,AR$143,AR$144)</f>
        <v>0</v>
      </c>
      <c r="AS318" s="66">
        <f>-AS$190+AS$216-AS$218+AS$233+AS$234+SUM(AS$125,AS$126,AS$127*(1+'S&amp;S'!$F116),AS$128,AS$129,AS$130,AS$131,AS$132,AS$133,AS$134,AS$135,AS$136,AS$137,AS$138,AS$139,AS$140,AS$141,AS$142,AS$143,AS$144)</f>
        <v>0</v>
      </c>
      <c r="AT318" s="66">
        <f>-AT$190+AT$216-AT$218+AT$233+AT$234+SUM(AT$125,AT$126,AT$127*(1+'S&amp;S'!$F116),AT$128,AT$129,AT$130,AT$131,AT$132,AT$133,AT$134,AT$135,AT$136,AT$137,AT$138,AT$139,AT$140,AT$141,AT$142,AT$143,AT$144)</f>
        <v>0</v>
      </c>
      <c r="AU318" s="66">
        <f>-AU$190+AU$216-AU$218+AU$233+AU$234+SUM(AU$125,AU$126,AU$127*(1+'S&amp;S'!$F116),AU$128,AU$129,AU$130,AU$131,AU$132,AU$133,AU$134,AU$135,AU$136,AU$137,AU$138,AU$139,AU$140,AU$141,AU$142,AU$143,AU$144)</f>
        <v>0</v>
      </c>
      <c r="AV318" s="66">
        <f>-AV$190+AV$216-AV$218+AV$233+AV$234+SUM(AV$125,AV$126,AV$127*(1+'S&amp;S'!$F116),AV$128,AV$129,AV$130,AV$131,AV$132,AV$133,AV$134,AV$135,AV$136,AV$137,AV$138,AV$139,AV$140,AV$141,AV$142,AV$143,AV$144)</f>
        <v>0</v>
      </c>
      <c r="AW318" s="66">
        <f>-AW$190+AW$216-AW$218+AW$233+AW$234+SUM(AW$125,AW$126,AW$127*(1+'S&amp;S'!$F116),AW$128,AW$129,AW$130,AW$131,AW$132,AW$133,AW$134,AW$135,AW$136,AW$137,AW$138,AW$139,AW$140,AW$141,AW$142,AW$143,AW$144)</f>
        <v>0</v>
      </c>
      <c r="AX318" s="66">
        <f>-AX$190+AX$216-AX$218+AX$233+AX$234+SUM(AX$125,AX$126,AX$127*(1+'S&amp;S'!$F116),AX$128,AX$129,AX$130,AX$131,AX$132,AX$133,AX$134,AX$135,AX$136,AX$137,AX$138,AX$139,AX$140,AX$141,AX$142,AX$143,AX$144)</f>
        <v>0</v>
      </c>
      <c r="AY318" s="66">
        <f>-AY$190+AY$216-AY$218+AY$233+AY$234+SUM(AY$125,AY$126,AY$127*(1+'S&amp;S'!$F116),AY$128,AY$129,AY$130,AY$131,AY$132,AY$133,AY$134,AY$135,AY$136,AY$137,AY$138,AY$139,AY$140,AY$141,AY$142,AY$143,AY$144)</f>
        <v>0</v>
      </c>
      <c r="AZ318" s="66">
        <f>-AZ$190+AZ$216-AZ$218+AZ$233+AZ$234+SUM(AZ$125,AZ$126,AZ$127*(1+'S&amp;S'!$F116),AZ$128,AZ$129,AZ$130,AZ$131,AZ$132,AZ$133,AZ$134,AZ$135,AZ$136,AZ$137,AZ$138,AZ$139,AZ$140,AZ$141,AZ$142,AZ$143,AZ$144)</f>
        <v>0</v>
      </c>
      <c r="BA318" s="66">
        <f>-BA$190+BA$216-BA$218+BA$233+BA$234+SUM(BA$125,BA$126,BA$127*(1+'S&amp;S'!$F116),BA$128,BA$129,BA$130,BA$131,BA$132,BA$133,BA$134,BA$135,BA$136,BA$137,BA$138,BA$139,BA$140,BA$141,BA$142,BA$143,BA$144)</f>
        <v>0</v>
      </c>
      <c r="BB318" s="66">
        <f>-BB$190+BB$216-BB$218+BB$233+BB$234+SUM(BB$125,BB$126,BB$127*(1+'S&amp;S'!$F116),BB$128,BB$129,BB$130,BB$131,BB$132,BB$133,BB$134,BB$135,BB$136,BB$137,BB$138,BB$139,BB$140,BB$141,BB$142,BB$143,BB$144)</f>
        <v>0</v>
      </c>
      <c r="BC318" s="66">
        <f>-BC$190+BC$216-BC$218+BC$233+BC$234+SUM(BC$125,BC$126,BC$127*(1+'S&amp;S'!$F116),BC$128,BC$129,BC$130,BC$131,BC$132,BC$133,BC$134,BC$135,BC$136,BC$137,BC$138,BC$139,BC$140,BC$141,BC$142,BC$143,BC$144)</f>
        <v>0</v>
      </c>
      <c r="BD318" s="66">
        <f>-BD$190+BD$216-BD$218+BD$233+BD$234+SUM(BD$125,BD$126,BD$127*(1+'S&amp;S'!$F116),BD$128,BD$129,BD$130,BD$131,BD$132,BD$133,BD$134,BD$135,BD$136,BD$137,BD$138,BD$139,BD$140,BD$141,BD$142,BD$143,BD$144)</f>
        <v>0</v>
      </c>
      <c r="BE318" s="66">
        <f>-BE$190+BE$216-BE$218+BE$233+BE$234+SUM(BE$125,BE$126,BE$127*(1+'S&amp;S'!$F116),BE$128,BE$129,BE$130,BE$131,BE$132,BE$133,BE$134,BE$135,BE$136,BE$137,BE$138,BE$139,BE$140,BE$141,BE$142,BE$143,BE$144)</f>
        <v>0</v>
      </c>
      <c r="BF318" s="66">
        <f>-BF$190+BF$216-BF$218+BF$233+BF$234+SUM(BF$125,BF$126,BF$127*(1+'S&amp;S'!$F116),BF$128,BF$129,BF$130,BF$131,BF$132,BF$133,BF$134,BF$135,BF$136,BF$137,BF$138,BF$139,BF$140,BF$141,BF$142,BF$143,BF$144)</f>
        <v>0</v>
      </c>
      <c r="BG318" s="66">
        <f>-BG$190+BG$216-BG$218+BG$233+BG$234+SUM(BG$125,BG$126,BG$127*(1+'S&amp;S'!$F116),BG$128,BG$129,BG$130,BG$131,BG$132,BG$133,BG$134,BG$135,BG$136,BG$137,BG$138,BG$139,BG$140,BG$141,BG$142,BG$143,BG$144)</f>
        <v>0</v>
      </c>
      <c r="BH318" s="66">
        <f>-BH$190+BH$216-BH$218+BH$233+BH$234+SUM(BH$125,BH$126,BH$127*(1+'S&amp;S'!$F116),BH$128,BH$129,BH$130,BH$131,BH$132,BH$133,BH$134,BH$135,BH$136,BH$137,BH$138,BH$139,BH$140,BH$141,BH$142,BH$143,BH$144)</f>
        <v>0</v>
      </c>
      <c r="BI318" s="66">
        <f>-BI$190+BI$216-BI$218+BI$233+BI$234+SUM(BI$125,BI$126,BI$127*(1+'S&amp;S'!$F116),BI$128,BI$129,BI$130,BI$131,BI$132,BI$133,BI$134,BI$135,BI$136,BI$137,BI$138,BI$139,BI$140,BI$141,BI$142,BI$143,BI$144)</f>
        <v>0</v>
      </c>
      <c r="BJ318" s="66">
        <f>-BJ$190+BJ$216-BJ$218+BJ$233+BJ$234+SUM(BJ$125,BJ$126,BJ$127*(1+'S&amp;S'!$F116),BJ$128,BJ$129,BJ$130,BJ$131,BJ$132,BJ$133,BJ$134,BJ$135,BJ$136,BJ$137,BJ$138,BJ$139,BJ$140,BJ$141,BJ$142,BJ$143,BJ$144)</f>
        <v>0</v>
      </c>
      <c r="BK318" s="66">
        <f>-BK$190+BK$216-BK$218+BK$233+BK$234+SUM(BK$125,BK$126,BK$127*(1+'S&amp;S'!$F116),BK$128,BK$129,BK$130,BK$131,BK$132,BK$133,BK$134,BK$135,BK$136,BK$137,BK$138,BK$139,BK$140,BK$141,BK$142,BK$143,BK$144)</f>
        <v>0</v>
      </c>
      <c r="BL318" s="66">
        <f>-BL$190+BL$216-BL$218+BL$233+BL$234+SUM(BL$125,BL$126,BL$127*(1+'S&amp;S'!$F116),BL$128,BL$129,BL$130,BL$131,BL$132,BL$133,BL$134,BL$135,BL$136,BL$137,BL$138,BL$139,BL$140,BL$141,BL$142,BL$143,BL$144)</f>
        <v>0</v>
      </c>
      <c r="BM318" s="66">
        <f>-BM$190+BM$216-BM$218+BM$233+BM$234+SUM(BM$125,BM$126,BM$127*(1+'S&amp;S'!$F116),BM$128,BM$129,BM$130,BM$131,BM$132,BM$133,BM$134,BM$135,BM$136,BM$137,BM$138,BM$139,BM$140,BM$141,BM$142,BM$143,BM$144)</f>
        <v>0</v>
      </c>
      <c r="BN318" s="66">
        <f>-BN$190+BN$216-BN$218+BN$233+BN$234+SUM(BN$125,BN$126,BN$127*(1+'S&amp;S'!$F116),BN$128,BN$129,BN$130,BN$131,BN$132,BN$133,BN$134,BN$135,BN$136,BN$137,BN$138,BN$139,BN$140,BN$141,BN$142,BN$143,BN$144)</f>
        <v>0</v>
      </c>
      <c r="BO318" s="66">
        <f>-BO$190+BO$216-BO$218+BO$233+BO$234+SUM(BO$125,BO$126,BO$127*(1+'S&amp;S'!$F116),BO$128,BO$129,BO$130,BO$131,BO$132,BO$133,BO$134,BO$135,BO$136,BO$137,BO$138,BO$139,BO$140,BO$141,BO$142,BO$143,BO$144)</f>
        <v>0</v>
      </c>
      <c r="BP318" s="66">
        <f>-BP$190+BP$216-BP$218+BP$233+BP$234+SUM(BP$125,BP$126,BP$127*(1+'S&amp;S'!$F116),BP$128,BP$129,BP$130,BP$131,BP$132,BP$133,BP$134,BP$135,BP$136,BP$137,BP$138,BP$139,BP$140,BP$141,BP$142,BP$143,BP$144)</f>
        <v>0</v>
      </c>
      <c r="BQ318" s="66">
        <f>-BQ$190+BQ$216-BQ$218+BQ$233+BQ$234+SUM(BQ$125,BQ$126,BQ$127*(1+'S&amp;S'!$F116),BQ$128,BQ$129,BQ$130,BQ$131,BQ$132,BQ$133,BQ$134,BQ$135,BQ$136,BQ$137,BQ$138,BQ$139,BQ$140,BQ$141,BQ$142,BQ$143,BQ$144)</f>
        <v>0</v>
      </c>
      <c r="BR318" s="66">
        <f>-BR$190+BR$216-BR$218+BR$233+BR$234+SUM(BR$125,BR$126,BR$127*(1+'S&amp;S'!$F116),BR$128,BR$129,BR$130,BR$131,BR$132,BR$133,BR$134,BR$135,BR$136,BR$137,BR$138,BR$139,BR$140,BR$141,BR$142,BR$143,BR$144)</f>
        <v>0</v>
      </c>
      <c r="BS318" s="66">
        <f>-BS$190+BS$216-BS$218+BS$233+BS$234+SUM(BS$125,BS$126,BS$127*(1+'S&amp;S'!$F116),BS$128,BS$129,BS$130,BS$131,BS$132,BS$133,BS$134,BS$135,BS$136,BS$137,BS$138,BS$139,BS$140,BS$141,BS$142,BS$143,BS$144)</f>
        <v>0</v>
      </c>
      <c r="BT318" s="66">
        <f>-BT$190+BT$216-BT$218+BT$233+BT$234+SUM(BT$125,BT$126,BT$127*(1+'S&amp;S'!$F116),BT$128,BT$129,BT$130,BT$131,BT$132,BT$133,BT$134,BT$135,BT$136,BT$137,BT$138,BT$139,BT$140,BT$141,BT$142,BT$143,BT$144)</f>
        <v>0</v>
      </c>
      <c r="BU318" s="66">
        <f>-BU$190+BU$216-BU$218+BU$233+BU$234+SUM(BU$125,BU$126,BU$127*(1+'S&amp;S'!$F116),BU$128,BU$129,BU$130,BU$131,BU$132,BU$133,BU$134,BU$135,BU$136,BU$137,BU$138,BU$139,BU$140,BU$141,BU$142,BU$143,BU$144)</f>
        <v>0</v>
      </c>
      <c r="BV318" s="66">
        <f>-BV$190+BV$216-BV$218+BV$233+BV$234+SUM(BV$125,BV$126,BV$127*(1+'S&amp;S'!$F116),BV$128,BV$129,BV$130,BV$131,BV$132,BV$133,BV$134,BV$135,BV$136,BV$137,BV$138,BV$139,BV$140,BV$141,BV$142,BV$143,BV$144)</f>
        <v>0</v>
      </c>
      <c r="BW318" s="66">
        <f>-BW$190+BW$216-BW$218+BW$233+BW$234+SUM(BW$125,BW$126,BW$127*(1+'S&amp;S'!$F116),BW$128,BW$129,BW$130,BW$131,BW$132,BW$133,BW$134,BW$135,BW$136,BW$137,BW$138,BW$139,BW$140,BW$141,BW$142,BW$143,BW$144)</f>
        <v>0</v>
      </c>
      <c r="BX318" s="66">
        <f>-BX$190+BX$216-BX$218+BX$233+BX$234+SUM(BX$125,BX$126,BX$127*(1+'S&amp;S'!$F116),BX$128,BX$129,BX$130,BX$131,BX$132,BX$133,BX$134,BX$135,BX$136,BX$137,BX$138,BX$139,BX$140,BX$141,BX$142,BX$143,BX$144)</f>
        <v>0</v>
      </c>
      <c r="BY318" s="66">
        <f>-BY$190+BY$216-BY$218+BY$233+BY$234+SUM(BY$125,BY$126,BY$127*(1+'S&amp;S'!$F116),BY$128,BY$129,BY$130,BY$131,BY$132,BY$133,BY$134,BY$135,BY$136,BY$137,BY$138,BY$139,BY$140,BY$141,BY$142,BY$143,BY$144)</f>
        <v>0</v>
      </c>
      <c r="BZ318" s="66">
        <f>-BZ$190+BZ$216-BZ$218+BZ$233+BZ$234+SUM(BZ$125,BZ$126,BZ$127*(1+'S&amp;S'!$F116),BZ$128,BZ$129,BZ$130,BZ$131,BZ$132,BZ$133,BZ$134,BZ$135,BZ$136,BZ$137,BZ$138,BZ$139,BZ$140,BZ$141,BZ$142,BZ$143,BZ$144)</f>
        <v>0</v>
      </c>
      <c r="CA318" s="66">
        <f>-CA$190+CA$216-CA$218+CA$233+CA$234+SUM(CA$125,CA$126,CA$127*(1+'S&amp;S'!$F116),CA$128,CA$129,CA$130,CA$131,CA$132,CA$133,CA$134,CA$135,CA$136,CA$137,CA$138,CA$139,CA$140,CA$141,CA$142,CA$143,CA$144)</f>
        <v>0</v>
      </c>
      <c r="CB318" s="66">
        <f>-CB$190+CB$216-CB$218+CB$233+CB$234+SUM(CB$125,CB$126,CB$127*(1+'S&amp;S'!$F116),CB$128,CB$129,CB$130,CB$131,CB$132,CB$133,CB$134,CB$135,CB$136,CB$137,CB$138,CB$139,CB$140,CB$141,CB$142,CB$143,CB$144)</f>
        <v>0</v>
      </c>
      <c r="CC318" s="66">
        <f>-CC$190+CC$216-CC$218+CC$233+CC$234+SUM(CC$125,CC$126,CC$127*(1+'S&amp;S'!$F116),CC$128,CC$129,CC$130,CC$131,CC$132,CC$133,CC$134,CC$135,CC$136,CC$137,CC$138,CC$139,CC$140,CC$141,CC$142,CC$143,CC$144)</f>
        <v>0</v>
      </c>
      <c r="CD318" s="66">
        <f>-CD$190+CD$216-CD$218+CD$233+CD$234+SUM(CD$125,CD$126,CD$127*(1+'S&amp;S'!$F116),CD$128,CD$129,CD$130,CD$131,CD$132,CD$133,CD$134,CD$135,CD$136,CD$137,CD$138,CD$139,CD$140,CD$141,CD$142,CD$143,CD$144)</f>
        <v>0</v>
      </c>
      <c r="CE318" s="66">
        <f>-CE$190+CE$216-CE$218+CE$233+CE$234+SUM(CE$125,CE$126,CE$127*(1+'S&amp;S'!$F116),CE$128,CE$129,CE$130,CE$131,CE$132,CE$133,CE$134,CE$135,CE$136,CE$137,CE$138,CE$139,CE$140,CE$141,CE$142,CE$143,CE$144)</f>
        <v>0</v>
      </c>
      <c r="CF318" s="66">
        <f>-CF$190+CF$216-CF$218+CF$233+CF$234+SUM(CF$125,CF$126,CF$127*(1+'S&amp;S'!$F116),CF$128,CF$129,CF$130,CF$131,CF$132,CF$133,CF$134,CF$135,CF$136,CF$137,CF$138,CF$139,CF$140,CF$141,CF$142,CF$143,CF$144)</f>
        <v>0</v>
      </c>
      <c r="CG318" s="66">
        <f>-CG$190+CG$216-CG$218+CG$233+CG$234+SUM(CG$125,CG$126,CG$127*(1+'S&amp;S'!$F116),CG$128,CG$129,CG$130,CG$131,CG$132,CG$133,CG$134,CG$135,CG$136,CG$137,CG$138,CG$139,CG$140,CG$141,CG$142,CG$143,CG$144)</f>
        <v>0</v>
      </c>
      <c r="CH318" s="66">
        <f>-CH$190+CH$216-CH$218+CH$233+CH$234+SUM(CH$125,CH$126,CH$127*(1+'S&amp;S'!$F116),CH$128,CH$129,CH$130,CH$131,CH$132,CH$133,CH$134,CH$135,CH$136,CH$137,CH$138,CH$139,CH$140,CH$141,CH$142,CH$143,CH$144)</f>
        <v>0</v>
      </c>
      <c r="CI318" s="66">
        <f>-CI$190+CI$216-CI$218+CI$233+CI$234+SUM(CI$125,CI$126,CI$127*(1+'S&amp;S'!$F116),CI$128,CI$129,CI$130,CI$131,CI$132,CI$133,CI$134,CI$135,CI$136,CI$137,CI$138,CI$139,CI$140,CI$141,CI$142,CI$143,CI$144)</f>
        <v>0</v>
      </c>
      <c r="CJ318" s="66">
        <f>-CJ$190+CJ$216-CJ$218+CJ$233+CJ$234+SUM(CJ$125,CJ$126,CJ$127*(1+'S&amp;S'!$F116),CJ$128,CJ$129,CJ$130,CJ$131,CJ$132,CJ$133,CJ$134,CJ$135,CJ$136,CJ$137,CJ$138,CJ$139,CJ$140,CJ$141,CJ$142,CJ$143,CJ$144)</f>
        <v>0</v>
      </c>
      <c r="CK318" s="66">
        <f>-CK$190+CK$216-CK$218+CK$233+CK$234+SUM(CK$125,CK$126,CK$127*(1+'S&amp;S'!$F116),CK$128,CK$129,CK$130,CK$131,CK$132,CK$133,CK$134,CK$135,CK$136,CK$137,CK$138,CK$139,CK$140,CK$141,CK$142,CK$143,CK$144)</f>
        <v>0</v>
      </c>
      <c r="CL318" s="66">
        <f>-CL$190+CL$216-CL$218+CL$233+CL$234+SUM(CL$125,CL$126,CL$127*(1+'S&amp;S'!$F116),CL$128,CL$129,CL$130,CL$131,CL$132,CL$133,CL$134,CL$135,CL$136,CL$137,CL$138,CL$139,CL$140,CL$141,CL$142,CL$143,CL$144)</f>
        <v>0</v>
      </c>
      <c r="CM318" s="66">
        <f>-CM$190+CM$216-CM$218+CM$233+CM$234+SUM(CM$125,CM$126,CM$127*(1+'S&amp;S'!$F116),CM$128,CM$129,CM$130,CM$131,CM$132,CM$133,CM$134,CM$135,CM$136,CM$137,CM$138,CM$139,CM$140,CM$141,CM$142,CM$143,CM$144)</f>
        <v>0</v>
      </c>
      <c r="CN318" s="66">
        <f>-CN$190+CN$216-CN$218+CN$233+CN$234+SUM(CN$125,CN$126,CN$127*(1+'S&amp;S'!$F116),CN$128,CN$129,CN$130,CN$131,CN$132,CN$133,CN$134,CN$135,CN$136,CN$137,CN$138,CN$139,CN$140,CN$141,CN$142,CN$143,CN$144)</f>
        <v>0</v>
      </c>
      <c r="CO318" s="66">
        <f>-CO$190+CO$216-CO$218+CO$233+CO$234+SUM(CO$125,CO$126,CO$127*(1+'S&amp;S'!$F116),CO$128,CO$129,CO$130,CO$131,CO$132,CO$133,CO$134,CO$135,CO$136,CO$137,CO$138,CO$139,CO$140,CO$141,CO$142,CO$143,CO$144)</f>
        <v>0</v>
      </c>
      <c r="CP318" s="66">
        <f>-CP$190+CP$216-CP$218+CP$233+CP$234+SUM(CP$125,CP$126,CP$127*(1+'S&amp;S'!$F116),CP$128,CP$129,CP$130,CP$131,CP$132,CP$133,CP$134,CP$135,CP$136,CP$137,CP$138,CP$139,CP$140,CP$141,CP$142,CP$143,CP$144)</f>
        <v>0</v>
      </c>
      <c r="CQ318" s="66">
        <f>-CQ$190+CQ$216-CQ$218+CQ$233+CQ$234+SUM(CQ$125,CQ$126,CQ$127*(1+'S&amp;S'!$F116),CQ$128,CQ$129,CQ$130,CQ$131,CQ$132,CQ$133,CQ$134,CQ$135,CQ$136,CQ$137,CQ$138,CQ$139,CQ$140,CQ$141,CQ$142,CQ$143,CQ$144)</f>
        <v>0</v>
      </c>
      <c r="CR318" s="66">
        <f>-CR$190+CR$216-CR$218+CR$233+CR$234+SUM(CR$125,CR$126,CR$127*(1+'S&amp;S'!$F116),CR$128,CR$129,CR$130,CR$131,CR$132,CR$133,CR$134,CR$135,CR$136,CR$137,CR$138,CR$139,CR$140,CR$141,CR$142,CR$143,CR$144)</f>
        <v>0</v>
      </c>
      <c r="CS318" s="66">
        <f>-CS$190+CS$216-CS$218+CS$233+CS$234+SUM(CS$125,CS$126,CS$127*(1+'S&amp;S'!$F116),CS$128,CS$129,CS$130,CS$131,CS$132,CS$133,CS$134,CS$135,CS$136,CS$137,CS$138,CS$139,CS$140,CS$141,CS$142,CS$143,CS$144)</f>
        <v>0</v>
      </c>
    </row>
    <row r="319" spans="3:97" hidden="1" x14ac:dyDescent="0.35">
      <c r="C319" s="81" t="str">
        <f>O.6!C127&amp;" with "&amp; 'S&amp;S'!$D$5*100 &amp; "% decrease"</f>
        <v xml:space="preserve"> with 1% decrease</v>
      </c>
      <c r="E319" s="492">
        <f>G319+NPV(G.Asm!$F$40,H319:INDEX(H319:CS319,RP))</f>
        <v>0</v>
      </c>
      <c r="F319" s="492">
        <f t="shared" si="140"/>
        <v>0</v>
      </c>
      <c r="G319" s="66">
        <f>-G$190+G$216-G$218+G$233+G$234+SUM(G$125,G$126,G$127*(1+'S&amp;S'!$F117),G$128,G$129,G$130,G$131,G$132,G$133,G$134,G$135,G$136,G$137,G$138,G$139,G$140,G$141,G$142,G$143,G$144)</f>
        <v>0</v>
      </c>
      <c r="H319" s="66">
        <f>-H$190+H$216-H$218+H$233+H$234+SUM(H$125,H$126,H$127*(1+'S&amp;S'!$F117),H$128,H$129,H$130,H$131,H$132,H$133,H$134,H$135,H$136,H$137,H$138,H$139,H$140,H$141,H$142,H$143,H$144)</f>
        <v>0</v>
      </c>
      <c r="I319" s="66">
        <f>-I$190+I$216-I$218+I$233+I$234+SUM(I$125,I$126,I$127*(1+'S&amp;S'!$F117),I$128,I$129,I$130,I$131,I$132,I$133,I$134,I$135,I$136,I$137,I$138,I$139,I$140,I$141,I$142,I$143,I$144)</f>
        <v>0</v>
      </c>
      <c r="J319" s="66">
        <f>-J$190+J$216-J$218+J$233+J$234+SUM(J$125,J$126,J$127*(1+'S&amp;S'!$F117),J$128,J$129,J$130,J$131,J$132,J$133,J$134,J$135,J$136,J$137,J$138,J$139,J$140,J$141,J$142,J$143,J$144)</f>
        <v>0</v>
      </c>
      <c r="K319" s="66">
        <f>-K$190+K$216-K$218+K$233+K$234+SUM(K$125,K$126,K$127*(1+'S&amp;S'!$F117),K$128,K$129,K$130,K$131,K$132,K$133,K$134,K$135,K$136,K$137,K$138,K$139,K$140,K$141,K$142,K$143,K$144)</f>
        <v>0</v>
      </c>
      <c r="L319" s="66">
        <f>-L$190+L$216-L$218+L$233+L$234+SUM(L$125,L$126,L$127*(1+'S&amp;S'!$F117),L$128,L$129,L$130,L$131,L$132,L$133,L$134,L$135,L$136,L$137,L$138,L$139,L$140,L$141,L$142,L$143,L$144)</f>
        <v>0</v>
      </c>
      <c r="M319" s="66">
        <f>-M$190+M$216-M$218+M$233+M$234+SUM(M$125,M$126,M$127*(1+'S&amp;S'!$F117),M$128,M$129,M$130,M$131,M$132,M$133,M$134,M$135,M$136,M$137,M$138,M$139,M$140,M$141,M$142,M$143,M$144)</f>
        <v>0</v>
      </c>
      <c r="N319" s="66">
        <f>-N$190+N$216-N$218+N$233+N$234+SUM(N$125,N$126,N$127*(1+'S&amp;S'!$F117),N$128,N$129,N$130,N$131,N$132,N$133,N$134,N$135,N$136,N$137,N$138,N$139,N$140,N$141,N$142,N$143,N$144)</f>
        <v>0</v>
      </c>
      <c r="O319" s="66">
        <f>-O$190+O$216-O$218+O$233+O$234+SUM(O$125,O$126,O$127*(1+'S&amp;S'!$F117),O$128,O$129,O$130,O$131,O$132,O$133,O$134,O$135,O$136,O$137,O$138,O$139,O$140,O$141,O$142,O$143,O$144)</f>
        <v>0</v>
      </c>
      <c r="P319" s="66">
        <f>-P$190+P$216-P$218+P$233+P$234+SUM(P$125,P$126,P$127*(1+'S&amp;S'!$F117),P$128,P$129,P$130,P$131,P$132,P$133,P$134,P$135,P$136,P$137,P$138,P$139,P$140,P$141,P$142,P$143,P$144)</f>
        <v>0</v>
      </c>
      <c r="Q319" s="66">
        <f>-Q$190+Q$216-Q$218+Q$233+Q$234+SUM(Q$125,Q$126,Q$127*(1+'S&amp;S'!$F117),Q$128,Q$129,Q$130,Q$131,Q$132,Q$133,Q$134,Q$135,Q$136,Q$137,Q$138,Q$139,Q$140,Q$141,Q$142,Q$143,Q$144)</f>
        <v>0</v>
      </c>
      <c r="R319" s="66">
        <f>-R$190+R$216-R$218+R$233+R$234+SUM(R$125,R$126,R$127*(1+'S&amp;S'!$F117),R$128,R$129,R$130,R$131,R$132,R$133,R$134,R$135,R$136,R$137,R$138,R$139,R$140,R$141,R$142,R$143,R$144)</f>
        <v>0</v>
      </c>
      <c r="S319" s="66">
        <f>-S$190+S$216-S$218+S$233+S$234+SUM(S$125,S$126,S$127*(1+'S&amp;S'!$F117),S$128,S$129,S$130,S$131,S$132,S$133,S$134,S$135,S$136,S$137,S$138,S$139,S$140,S$141,S$142,S$143,S$144)</f>
        <v>0</v>
      </c>
      <c r="T319" s="66">
        <f>-T$190+T$216-T$218+T$233+T$234+SUM(T$125,T$126,T$127*(1+'S&amp;S'!$F117),T$128,T$129,T$130,T$131,T$132,T$133,T$134,T$135,T$136,T$137,T$138,T$139,T$140,T$141,T$142,T$143,T$144)</f>
        <v>0</v>
      </c>
      <c r="U319" s="66">
        <f>-U$190+U$216-U$218+U$233+U$234+SUM(U$125,U$126,U$127*(1+'S&amp;S'!$F117),U$128,U$129,U$130,U$131,U$132,U$133,U$134,U$135,U$136,U$137,U$138,U$139,U$140,U$141,U$142,U$143,U$144)</f>
        <v>0</v>
      </c>
      <c r="V319" s="66">
        <f>-V$190+V$216-V$218+V$233+V$234+SUM(V$125,V$126,V$127*(1+'S&amp;S'!$F117),V$128,V$129,V$130,V$131,V$132,V$133,V$134,V$135,V$136,V$137,V$138,V$139,V$140,V$141,V$142,V$143,V$144)</f>
        <v>0</v>
      </c>
      <c r="W319" s="66">
        <f>-W$190+W$216-W$218+W$233+W$234+SUM(W$125,W$126,W$127*(1+'S&amp;S'!$F117),W$128,W$129,W$130,W$131,W$132,W$133,W$134,W$135,W$136,W$137,W$138,W$139,W$140,W$141,W$142,W$143,W$144)</f>
        <v>0</v>
      </c>
      <c r="X319" s="66">
        <f>-X$190+X$216-X$218+X$233+X$234+SUM(X$125,X$126,X$127*(1+'S&amp;S'!$F117),X$128,X$129,X$130,X$131,X$132,X$133,X$134,X$135,X$136,X$137,X$138,X$139,X$140,X$141,X$142,X$143,X$144)</f>
        <v>0</v>
      </c>
      <c r="Y319" s="66">
        <f>-Y$190+Y$216-Y$218+Y$233+Y$234+SUM(Y$125,Y$126,Y$127*(1+'S&amp;S'!$F117),Y$128,Y$129,Y$130,Y$131,Y$132,Y$133,Y$134,Y$135,Y$136,Y$137,Y$138,Y$139,Y$140,Y$141,Y$142,Y$143,Y$144)</f>
        <v>0</v>
      </c>
      <c r="Z319" s="66">
        <f>-Z$190+Z$216-Z$218+Z$233+Z$234+SUM(Z$125,Z$126,Z$127*(1+'S&amp;S'!$F117),Z$128,Z$129,Z$130,Z$131,Z$132,Z$133,Z$134,Z$135,Z$136,Z$137,Z$138,Z$139,Z$140,Z$141,Z$142,Z$143,Z$144)</f>
        <v>0</v>
      </c>
      <c r="AA319" s="66">
        <f>-AA$190+AA$216-AA$218+AA$233+AA$234+SUM(AA$125,AA$126,AA$127*(1+'S&amp;S'!$F117),AA$128,AA$129,AA$130,AA$131,AA$132,AA$133,AA$134,AA$135,AA$136,AA$137,AA$138,AA$139,AA$140,AA$141,AA$142,AA$143,AA$144)</f>
        <v>0</v>
      </c>
      <c r="AB319" s="66">
        <f>-AB$190+AB$216-AB$218+AB$233+AB$234+SUM(AB$125,AB$126,AB$127*(1+'S&amp;S'!$F117),AB$128,AB$129,AB$130,AB$131,AB$132,AB$133,AB$134,AB$135,AB$136,AB$137,AB$138,AB$139,AB$140,AB$141,AB$142,AB$143,AB$144)</f>
        <v>0</v>
      </c>
      <c r="AC319" s="66">
        <f>-AC$190+AC$216-AC$218+AC$233+AC$234+SUM(AC$125,AC$126,AC$127*(1+'S&amp;S'!$F117),AC$128,AC$129,AC$130,AC$131,AC$132,AC$133,AC$134,AC$135,AC$136,AC$137,AC$138,AC$139,AC$140,AC$141,AC$142,AC$143,AC$144)</f>
        <v>0</v>
      </c>
      <c r="AD319" s="66">
        <f>-AD$190+AD$216-AD$218+AD$233+AD$234+SUM(AD$125,AD$126,AD$127*(1+'S&amp;S'!$F117),AD$128,AD$129,AD$130,AD$131,AD$132,AD$133,AD$134,AD$135,AD$136,AD$137,AD$138,AD$139,AD$140,AD$141,AD$142,AD$143,AD$144)</f>
        <v>0</v>
      </c>
      <c r="AE319" s="66">
        <f>-AE$190+AE$216-AE$218+AE$233+AE$234+SUM(AE$125,AE$126,AE$127*(1+'S&amp;S'!$F117),AE$128,AE$129,AE$130,AE$131,AE$132,AE$133,AE$134,AE$135,AE$136,AE$137,AE$138,AE$139,AE$140,AE$141,AE$142,AE$143,AE$144)</f>
        <v>0</v>
      </c>
      <c r="AF319" s="66">
        <f>-AF$190+AF$216-AF$218+AF$233+AF$234+SUM(AF$125,AF$126,AF$127*(1+'S&amp;S'!$F117),AF$128,AF$129,AF$130,AF$131,AF$132,AF$133,AF$134,AF$135,AF$136,AF$137,AF$138,AF$139,AF$140,AF$141,AF$142,AF$143,AF$144)</f>
        <v>0</v>
      </c>
      <c r="AG319" s="66">
        <f>-AG$190+AG$216-AG$218+AG$233+AG$234+SUM(AG$125,AG$126,AG$127*(1+'S&amp;S'!$F117),AG$128,AG$129,AG$130,AG$131,AG$132,AG$133,AG$134,AG$135,AG$136,AG$137,AG$138,AG$139,AG$140,AG$141,AG$142,AG$143,AG$144)</f>
        <v>0</v>
      </c>
      <c r="AH319" s="66">
        <f>-AH$190+AH$216-AH$218+AH$233+AH$234+SUM(AH$125,AH$126,AH$127*(1+'S&amp;S'!$F117),AH$128,AH$129,AH$130,AH$131,AH$132,AH$133,AH$134,AH$135,AH$136,AH$137,AH$138,AH$139,AH$140,AH$141,AH$142,AH$143,AH$144)</f>
        <v>0</v>
      </c>
      <c r="AI319" s="66">
        <f>-AI$190+AI$216-AI$218+AI$233+AI$234+SUM(AI$125,AI$126,AI$127*(1+'S&amp;S'!$F117),AI$128,AI$129,AI$130,AI$131,AI$132,AI$133,AI$134,AI$135,AI$136,AI$137,AI$138,AI$139,AI$140,AI$141,AI$142,AI$143,AI$144)</f>
        <v>0</v>
      </c>
      <c r="AJ319" s="66">
        <f>-AJ$190+AJ$216-AJ$218+AJ$233+AJ$234+SUM(AJ$125,AJ$126,AJ$127*(1+'S&amp;S'!$F117),AJ$128,AJ$129,AJ$130,AJ$131,AJ$132,AJ$133,AJ$134,AJ$135,AJ$136,AJ$137,AJ$138,AJ$139,AJ$140,AJ$141,AJ$142,AJ$143,AJ$144)</f>
        <v>0</v>
      </c>
      <c r="AK319" s="66">
        <f>-AK$190+AK$216-AK$218+AK$233+AK$234+SUM(AK$125,AK$126,AK$127*(1+'S&amp;S'!$F117),AK$128,AK$129,AK$130,AK$131,AK$132,AK$133,AK$134,AK$135,AK$136,AK$137,AK$138,AK$139,AK$140,AK$141,AK$142,AK$143,AK$144)</f>
        <v>0</v>
      </c>
      <c r="AL319" s="66">
        <f>-AL$190+AL$216-AL$218+AL$233+AL$234+SUM(AL$125,AL$126,AL$127*(1+'S&amp;S'!$F117),AL$128,AL$129,AL$130,AL$131,AL$132,AL$133,AL$134,AL$135,AL$136,AL$137,AL$138,AL$139,AL$140,AL$141,AL$142,AL$143,AL$144)</f>
        <v>0</v>
      </c>
      <c r="AM319" s="66">
        <f>-AM$190+AM$216-AM$218+AM$233+AM$234+SUM(AM$125,AM$126,AM$127*(1+'S&amp;S'!$F117),AM$128,AM$129,AM$130,AM$131,AM$132,AM$133,AM$134,AM$135,AM$136,AM$137,AM$138,AM$139,AM$140,AM$141,AM$142,AM$143,AM$144)</f>
        <v>0</v>
      </c>
      <c r="AN319" s="66">
        <f>-AN$190+AN$216-AN$218+AN$233+AN$234+SUM(AN$125,AN$126,AN$127*(1+'S&amp;S'!$F117),AN$128,AN$129,AN$130,AN$131,AN$132,AN$133,AN$134,AN$135,AN$136,AN$137,AN$138,AN$139,AN$140,AN$141,AN$142,AN$143,AN$144)</f>
        <v>0</v>
      </c>
      <c r="AO319" s="66">
        <f>-AO$190+AO$216-AO$218+AO$233+AO$234+SUM(AO$125,AO$126,AO$127*(1+'S&amp;S'!$F117),AO$128,AO$129,AO$130,AO$131,AO$132,AO$133,AO$134,AO$135,AO$136,AO$137,AO$138,AO$139,AO$140,AO$141,AO$142,AO$143,AO$144)</f>
        <v>0</v>
      </c>
      <c r="AP319" s="66">
        <f>-AP$190+AP$216-AP$218+AP$233+AP$234+SUM(AP$125,AP$126,AP$127*(1+'S&amp;S'!$F117),AP$128,AP$129,AP$130,AP$131,AP$132,AP$133,AP$134,AP$135,AP$136,AP$137,AP$138,AP$139,AP$140,AP$141,AP$142,AP$143,AP$144)</f>
        <v>0</v>
      </c>
      <c r="AQ319" s="66">
        <f>-AQ$190+AQ$216-AQ$218+AQ$233+AQ$234+SUM(AQ$125,AQ$126,AQ$127*(1+'S&amp;S'!$F117),AQ$128,AQ$129,AQ$130,AQ$131,AQ$132,AQ$133,AQ$134,AQ$135,AQ$136,AQ$137,AQ$138,AQ$139,AQ$140,AQ$141,AQ$142,AQ$143,AQ$144)</f>
        <v>0</v>
      </c>
      <c r="AR319" s="66">
        <f>-AR$190+AR$216-AR$218+AR$233+AR$234+SUM(AR$125,AR$126,AR$127*(1+'S&amp;S'!$F117),AR$128,AR$129,AR$130,AR$131,AR$132,AR$133,AR$134,AR$135,AR$136,AR$137,AR$138,AR$139,AR$140,AR$141,AR$142,AR$143,AR$144)</f>
        <v>0</v>
      </c>
      <c r="AS319" s="66">
        <f>-AS$190+AS$216-AS$218+AS$233+AS$234+SUM(AS$125,AS$126,AS$127*(1+'S&amp;S'!$F117),AS$128,AS$129,AS$130,AS$131,AS$132,AS$133,AS$134,AS$135,AS$136,AS$137,AS$138,AS$139,AS$140,AS$141,AS$142,AS$143,AS$144)</f>
        <v>0</v>
      </c>
      <c r="AT319" s="66">
        <f>-AT$190+AT$216-AT$218+AT$233+AT$234+SUM(AT$125,AT$126,AT$127*(1+'S&amp;S'!$F117),AT$128,AT$129,AT$130,AT$131,AT$132,AT$133,AT$134,AT$135,AT$136,AT$137,AT$138,AT$139,AT$140,AT$141,AT$142,AT$143,AT$144)</f>
        <v>0</v>
      </c>
      <c r="AU319" s="66">
        <f>-AU$190+AU$216-AU$218+AU$233+AU$234+SUM(AU$125,AU$126,AU$127*(1+'S&amp;S'!$F117),AU$128,AU$129,AU$130,AU$131,AU$132,AU$133,AU$134,AU$135,AU$136,AU$137,AU$138,AU$139,AU$140,AU$141,AU$142,AU$143,AU$144)</f>
        <v>0</v>
      </c>
      <c r="AV319" s="66">
        <f>-AV$190+AV$216-AV$218+AV$233+AV$234+SUM(AV$125,AV$126,AV$127*(1+'S&amp;S'!$F117),AV$128,AV$129,AV$130,AV$131,AV$132,AV$133,AV$134,AV$135,AV$136,AV$137,AV$138,AV$139,AV$140,AV$141,AV$142,AV$143,AV$144)</f>
        <v>0</v>
      </c>
      <c r="AW319" s="66">
        <f>-AW$190+AW$216-AW$218+AW$233+AW$234+SUM(AW$125,AW$126,AW$127*(1+'S&amp;S'!$F117),AW$128,AW$129,AW$130,AW$131,AW$132,AW$133,AW$134,AW$135,AW$136,AW$137,AW$138,AW$139,AW$140,AW$141,AW$142,AW$143,AW$144)</f>
        <v>0</v>
      </c>
      <c r="AX319" s="66">
        <f>-AX$190+AX$216-AX$218+AX$233+AX$234+SUM(AX$125,AX$126,AX$127*(1+'S&amp;S'!$F117),AX$128,AX$129,AX$130,AX$131,AX$132,AX$133,AX$134,AX$135,AX$136,AX$137,AX$138,AX$139,AX$140,AX$141,AX$142,AX$143,AX$144)</f>
        <v>0</v>
      </c>
      <c r="AY319" s="66">
        <f>-AY$190+AY$216-AY$218+AY$233+AY$234+SUM(AY$125,AY$126,AY$127*(1+'S&amp;S'!$F117),AY$128,AY$129,AY$130,AY$131,AY$132,AY$133,AY$134,AY$135,AY$136,AY$137,AY$138,AY$139,AY$140,AY$141,AY$142,AY$143,AY$144)</f>
        <v>0</v>
      </c>
      <c r="AZ319" s="66">
        <f>-AZ$190+AZ$216-AZ$218+AZ$233+AZ$234+SUM(AZ$125,AZ$126,AZ$127*(1+'S&amp;S'!$F117),AZ$128,AZ$129,AZ$130,AZ$131,AZ$132,AZ$133,AZ$134,AZ$135,AZ$136,AZ$137,AZ$138,AZ$139,AZ$140,AZ$141,AZ$142,AZ$143,AZ$144)</f>
        <v>0</v>
      </c>
      <c r="BA319" s="66">
        <f>-BA$190+BA$216-BA$218+BA$233+BA$234+SUM(BA$125,BA$126,BA$127*(1+'S&amp;S'!$F117),BA$128,BA$129,BA$130,BA$131,BA$132,BA$133,BA$134,BA$135,BA$136,BA$137,BA$138,BA$139,BA$140,BA$141,BA$142,BA$143,BA$144)</f>
        <v>0</v>
      </c>
      <c r="BB319" s="66">
        <f>-BB$190+BB$216-BB$218+BB$233+BB$234+SUM(BB$125,BB$126,BB$127*(1+'S&amp;S'!$F117),BB$128,BB$129,BB$130,BB$131,BB$132,BB$133,BB$134,BB$135,BB$136,BB$137,BB$138,BB$139,BB$140,BB$141,BB$142,BB$143,BB$144)</f>
        <v>0</v>
      </c>
      <c r="BC319" s="66">
        <f>-BC$190+BC$216-BC$218+BC$233+BC$234+SUM(BC$125,BC$126,BC$127*(1+'S&amp;S'!$F117),BC$128,BC$129,BC$130,BC$131,BC$132,BC$133,BC$134,BC$135,BC$136,BC$137,BC$138,BC$139,BC$140,BC$141,BC$142,BC$143,BC$144)</f>
        <v>0</v>
      </c>
      <c r="BD319" s="66">
        <f>-BD$190+BD$216-BD$218+BD$233+BD$234+SUM(BD$125,BD$126,BD$127*(1+'S&amp;S'!$F117),BD$128,BD$129,BD$130,BD$131,BD$132,BD$133,BD$134,BD$135,BD$136,BD$137,BD$138,BD$139,BD$140,BD$141,BD$142,BD$143,BD$144)</f>
        <v>0</v>
      </c>
      <c r="BE319" s="66">
        <f>-BE$190+BE$216-BE$218+BE$233+BE$234+SUM(BE$125,BE$126,BE$127*(1+'S&amp;S'!$F117),BE$128,BE$129,BE$130,BE$131,BE$132,BE$133,BE$134,BE$135,BE$136,BE$137,BE$138,BE$139,BE$140,BE$141,BE$142,BE$143,BE$144)</f>
        <v>0</v>
      </c>
      <c r="BF319" s="66">
        <f>-BF$190+BF$216-BF$218+BF$233+BF$234+SUM(BF$125,BF$126,BF$127*(1+'S&amp;S'!$F117),BF$128,BF$129,BF$130,BF$131,BF$132,BF$133,BF$134,BF$135,BF$136,BF$137,BF$138,BF$139,BF$140,BF$141,BF$142,BF$143,BF$144)</f>
        <v>0</v>
      </c>
      <c r="BG319" s="66">
        <f>-BG$190+BG$216-BG$218+BG$233+BG$234+SUM(BG$125,BG$126,BG$127*(1+'S&amp;S'!$F117),BG$128,BG$129,BG$130,BG$131,BG$132,BG$133,BG$134,BG$135,BG$136,BG$137,BG$138,BG$139,BG$140,BG$141,BG$142,BG$143,BG$144)</f>
        <v>0</v>
      </c>
      <c r="BH319" s="66">
        <f>-BH$190+BH$216-BH$218+BH$233+BH$234+SUM(BH$125,BH$126,BH$127*(1+'S&amp;S'!$F117),BH$128,BH$129,BH$130,BH$131,BH$132,BH$133,BH$134,BH$135,BH$136,BH$137,BH$138,BH$139,BH$140,BH$141,BH$142,BH$143,BH$144)</f>
        <v>0</v>
      </c>
      <c r="BI319" s="66">
        <f>-BI$190+BI$216-BI$218+BI$233+BI$234+SUM(BI$125,BI$126,BI$127*(1+'S&amp;S'!$F117),BI$128,BI$129,BI$130,BI$131,BI$132,BI$133,BI$134,BI$135,BI$136,BI$137,BI$138,BI$139,BI$140,BI$141,BI$142,BI$143,BI$144)</f>
        <v>0</v>
      </c>
      <c r="BJ319" s="66">
        <f>-BJ$190+BJ$216-BJ$218+BJ$233+BJ$234+SUM(BJ$125,BJ$126,BJ$127*(1+'S&amp;S'!$F117),BJ$128,BJ$129,BJ$130,BJ$131,BJ$132,BJ$133,BJ$134,BJ$135,BJ$136,BJ$137,BJ$138,BJ$139,BJ$140,BJ$141,BJ$142,BJ$143,BJ$144)</f>
        <v>0</v>
      </c>
      <c r="BK319" s="66">
        <f>-BK$190+BK$216-BK$218+BK$233+BK$234+SUM(BK$125,BK$126,BK$127*(1+'S&amp;S'!$F117),BK$128,BK$129,BK$130,BK$131,BK$132,BK$133,BK$134,BK$135,BK$136,BK$137,BK$138,BK$139,BK$140,BK$141,BK$142,BK$143,BK$144)</f>
        <v>0</v>
      </c>
      <c r="BL319" s="66">
        <f>-BL$190+BL$216-BL$218+BL$233+BL$234+SUM(BL$125,BL$126,BL$127*(1+'S&amp;S'!$F117),BL$128,BL$129,BL$130,BL$131,BL$132,BL$133,BL$134,BL$135,BL$136,BL$137,BL$138,BL$139,BL$140,BL$141,BL$142,BL$143,BL$144)</f>
        <v>0</v>
      </c>
      <c r="BM319" s="66">
        <f>-BM$190+BM$216-BM$218+BM$233+BM$234+SUM(BM$125,BM$126,BM$127*(1+'S&amp;S'!$F117),BM$128,BM$129,BM$130,BM$131,BM$132,BM$133,BM$134,BM$135,BM$136,BM$137,BM$138,BM$139,BM$140,BM$141,BM$142,BM$143,BM$144)</f>
        <v>0</v>
      </c>
      <c r="BN319" s="66">
        <f>-BN$190+BN$216-BN$218+BN$233+BN$234+SUM(BN$125,BN$126,BN$127*(1+'S&amp;S'!$F117),BN$128,BN$129,BN$130,BN$131,BN$132,BN$133,BN$134,BN$135,BN$136,BN$137,BN$138,BN$139,BN$140,BN$141,BN$142,BN$143,BN$144)</f>
        <v>0</v>
      </c>
      <c r="BO319" s="66">
        <f>-BO$190+BO$216-BO$218+BO$233+BO$234+SUM(BO$125,BO$126,BO$127*(1+'S&amp;S'!$F117),BO$128,BO$129,BO$130,BO$131,BO$132,BO$133,BO$134,BO$135,BO$136,BO$137,BO$138,BO$139,BO$140,BO$141,BO$142,BO$143,BO$144)</f>
        <v>0</v>
      </c>
      <c r="BP319" s="66">
        <f>-BP$190+BP$216-BP$218+BP$233+BP$234+SUM(BP$125,BP$126,BP$127*(1+'S&amp;S'!$F117),BP$128,BP$129,BP$130,BP$131,BP$132,BP$133,BP$134,BP$135,BP$136,BP$137,BP$138,BP$139,BP$140,BP$141,BP$142,BP$143,BP$144)</f>
        <v>0</v>
      </c>
      <c r="BQ319" s="66">
        <f>-BQ$190+BQ$216-BQ$218+BQ$233+BQ$234+SUM(BQ$125,BQ$126,BQ$127*(1+'S&amp;S'!$F117),BQ$128,BQ$129,BQ$130,BQ$131,BQ$132,BQ$133,BQ$134,BQ$135,BQ$136,BQ$137,BQ$138,BQ$139,BQ$140,BQ$141,BQ$142,BQ$143,BQ$144)</f>
        <v>0</v>
      </c>
      <c r="BR319" s="66">
        <f>-BR$190+BR$216-BR$218+BR$233+BR$234+SUM(BR$125,BR$126,BR$127*(1+'S&amp;S'!$F117),BR$128,BR$129,BR$130,BR$131,BR$132,BR$133,BR$134,BR$135,BR$136,BR$137,BR$138,BR$139,BR$140,BR$141,BR$142,BR$143,BR$144)</f>
        <v>0</v>
      </c>
      <c r="BS319" s="66">
        <f>-BS$190+BS$216-BS$218+BS$233+BS$234+SUM(BS$125,BS$126,BS$127*(1+'S&amp;S'!$F117),BS$128,BS$129,BS$130,BS$131,BS$132,BS$133,BS$134,BS$135,BS$136,BS$137,BS$138,BS$139,BS$140,BS$141,BS$142,BS$143,BS$144)</f>
        <v>0</v>
      </c>
      <c r="BT319" s="66">
        <f>-BT$190+BT$216-BT$218+BT$233+BT$234+SUM(BT$125,BT$126,BT$127*(1+'S&amp;S'!$F117),BT$128,BT$129,BT$130,BT$131,BT$132,BT$133,BT$134,BT$135,BT$136,BT$137,BT$138,BT$139,BT$140,BT$141,BT$142,BT$143,BT$144)</f>
        <v>0</v>
      </c>
      <c r="BU319" s="66">
        <f>-BU$190+BU$216-BU$218+BU$233+BU$234+SUM(BU$125,BU$126,BU$127*(1+'S&amp;S'!$F117),BU$128,BU$129,BU$130,BU$131,BU$132,BU$133,BU$134,BU$135,BU$136,BU$137,BU$138,BU$139,BU$140,BU$141,BU$142,BU$143,BU$144)</f>
        <v>0</v>
      </c>
      <c r="BV319" s="66">
        <f>-BV$190+BV$216-BV$218+BV$233+BV$234+SUM(BV$125,BV$126,BV$127*(1+'S&amp;S'!$F117),BV$128,BV$129,BV$130,BV$131,BV$132,BV$133,BV$134,BV$135,BV$136,BV$137,BV$138,BV$139,BV$140,BV$141,BV$142,BV$143,BV$144)</f>
        <v>0</v>
      </c>
      <c r="BW319" s="66">
        <f>-BW$190+BW$216-BW$218+BW$233+BW$234+SUM(BW$125,BW$126,BW$127*(1+'S&amp;S'!$F117),BW$128,BW$129,BW$130,BW$131,BW$132,BW$133,BW$134,BW$135,BW$136,BW$137,BW$138,BW$139,BW$140,BW$141,BW$142,BW$143,BW$144)</f>
        <v>0</v>
      </c>
      <c r="BX319" s="66">
        <f>-BX$190+BX$216-BX$218+BX$233+BX$234+SUM(BX$125,BX$126,BX$127*(1+'S&amp;S'!$F117),BX$128,BX$129,BX$130,BX$131,BX$132,BX$133,BX$134,BX$135,BX$136,BX$137,BX$138,BX$139,BX$140,BX$141,BX$142,BX$143,BX$144)</f>
        <v>0</v>
      </c>
      <c r="BY319" s="66">
        <f>-BY$190+BY$216-BY$218+BY$233+BY$234+SUM(BY$125,BY$126,BY$127*(1+'S&amp;S'!$F117),BY$128,BY$129,BY$130,BY$131,BY$132,BY$133,BY$134,BY$135,BY$136,BY$137,BY$138,BY$139,BY$140,BY$141,BY$142,BY$143,BY$144)</f>
        <v>0</v>
      </c>
      <c r="BZ319" s="66">
        <f>-BZ$190+BZ$216-BZ$218+BZ$233+BZ$234+SUM(BZ$125,BZ$126,BZ$127*(1+'S&amp;S'!$F117),BZ$128,BZ$129,BZ$130,BZ$131,BZ$132,BZ$133,BZ$134,BZ$135,BZ$136,BZ$137,BZ$138,BZ$139,BZ$140,BZ$141,BZ$142,BZ$143,BZ$144)</f>
        <v>0</v>
      </c>
      <c r="CA319" s="66">
        <f>-CA$190+CA$216-CA$218+CA$233+CA$234+SUM(CA$125,CA$126,CA$127*(1+'S&amp;S'!$F117),CA$128,CA$129,CA$130,CA$131,CA$132,CA$133,CA$134,CA$135,CA$136,CA$137,CA$138,CA$139,CA$140,CA$141,CA$142,CA$143,CA$144)</f>
        <v>0</v>
      </c>
      <c r="CB319" s="66">
        <f>-CB$190+CB$216-CB$218+CB$233+CB$234+SUM(CB$125,CB$126,CB$127*(1+'S&amp;S'!$F117),CB$128,CB$129,CB$130,CB$131,CB$132,CB$133,CB$134,CB$135,CB$136,CB$137,CB$138,CB$139,CB$140,CB$141,CB$142,CB$143,CB$144)</f>
        <v>0</v>
      </c>
      <c r="CC319" s="66">
        <f>-CC$190+CC$216-CC$218+CC$233+CC$234+SUM(CC$125,CC$126,CC$127*(1+'S&amp;S'!$F117),CC$128,CC$129,CC$130,CC$131,CC$132,CC$133,CC$134,CC$135,CC$136,CC$137,CC$138,CC$139,CC$140,CC$141,CC$142,CC$143,CC$144)</f>
        <v>0</v>
      </c>
      <c r="CD319" s="66">
        <f>-CD$190+CD$216-CD$218+CD$233+CD$234+SUM(CD$125,CD$126,CD$127*(1+'S&amp;S'!$F117),CD$128,CD$129,CD$130,CD$131,CD$132,CD$133,CD$134,CD$135,CD$136,CD$137,CD$138,CD$139,CD$140,CD$141,CD$142,CD$143,CD$144)</f>
        <v>0</v>
      </c>
      <c r="CE319" s="66">
        <f>-CE$190+CE$216-CE$218+CE$233+CE$234+SUM(CE$125,CE$126,CE$127*(1+'S&amp;S'!$F117),CE$128,CE$129,CE$130,CE$131,CE$132,CE$133,CE$134,CE$135,CE$136,CE$137,CE$138,CE$139,CE$140,CE$141,CE$142,CE$143,CE$144)</f>
        <v>0</v>
      </c>
      <c r="CF319" s="66">
        <f>-CF$190+CF$216-CF$218+CF$233+CF$234+SUM(CF$125,CF$126,CF$127*(1+'S&amp;S'!$F117),CF$128,CF$129,CF$130,CF$131,CF$132,CF$133,CF$134,CF$135,CF$136,CF$137,CF$138,CF$139,CF$140,CF$141,CF$142,CF$143,CF$144)</f>
        <v>0</v>
      </c>
      <c r="CG319" s="66">
        <f>-CG$190+CG$216-CG$218+CG$233+CG$234+SUM(CG$125,CG$126,CG$127*(1+'S&amp;S'!$F117),CG$128,CG$129,CG$130,CG$131,CG$132,CG$133,CG$134,CG$135,CG$136,CG$137,CG$138,CG$139,CG$140,CG$141,CG$142,CG$143,CG$144)</f>
        <v>0</v>
      </c>
      <c r="CH319" s="66">
        <f>-CH$190+CH$216-CH$218+CH$233+CH$234+SUM(CH$125,CH$126,CH$127*(1+'S&amp;S'!$F117),CH$128,CH$129,CH$130,CH$131,CH$132,CH$133,CH$134,CH$135,CH$136,CH$137,CH$138,CH$139,CH$140,CH$141,CH$142,CH$143,CH$144)</f>
        <v>0</v>
      </c>
      <c r="CI319" s="66">
        <f>-CI$190+CI$216-CI$218+CI$233+CI$234+SUM(CI$125,CI$126,CI$127*(1+'S&amp;S'!$F117),CI$128,CI$129,CI$130,CI$131,CI$132,CI$133,CI$134,CI$135,CI$136,CI$137,CI$138,CI$139,CI$140,CI$141,CI$142,CI$143,CI$144)</f>
        <v>0</v>
      </c>
      <c r="CJ319" s="66">
        <f>-CJ$190+CJ$216-CJ$218+CJ$233+CJ$234+SUM(CJ$125,CJ$126,CJ$127*(1+'S&amp;S'!$F117),CJ$128,CJ$129,CJ$130,CJ$131,CJ$132,CJ$133,CJ$134,CJ$135,CJ$136,CJ$137,CJ$138,CJ$139,CJ$140,CJ$141,CJ$142,CJ$143,CJ$144)</f>
        <v>0</v>
      </c>
      <c r="CK319" s="66">
        <f>-CK$190+CK$216-CK$218+CK$233+CK$234+SUM(CK$125,CK$126,CK$127*(1+'S&amp;S'!$F117),CK$128,CK$129,CK$130,CK$131,CK$132,CK$133,CK$134,CK$135,CK$136,CK$137,CK$138,CK$139,CK$140,CK$141,CK$142,CK$143,CK$144)</f>
        <v>0</v>
      </c>
      <c r="CL319" s="66">
        <f>-CL$190+CL$216-CL$218+CL$233+CL$234+SUM(CL$125,CL$126,CL$127*(1+'S&amp;S'!$F117),CL$128,CL$129,CL$130,CL$131,CL$132,CL$133,CL$134,CL$135,CL$136,CL$137,CL$138,CL$139,CL$140,CL$141,CL$142,CL$143,CL$144)</f>
        <v>0</v>
      </c>
      <c r="CM319" s="66">
        <f>-CM$190+CM$216-CM$218+CM$233+CM$234+SUM(CM$125,CM$126,CM$127*(1+'S&amp;S'!$F117),CM$128,CM$129,CM$130,CM$131,CM$132,CM$133,CM$134,CM$135,CM$136,CM$137,CM$138,CM$139,CM$140,CM$141,CM$142,CM$143,CM$144)</f>
        <v>0</v>
      </c>
      <c r="CN319" s="66">
        <f>-CN$190+CN$216-CN$218+CN$233+CN$234+SUM(CN$125,CN$126,CN$127*(1+'S&amp;S'!$F117),CN$128,CN$129,CN$130,CN$131,CN$132,CN$133,CN$134,CN$135,CN$136,CN$137,CN$138,CN$139,CN$140,CN$141,CN$142,CN$143,CN$144)</f>
        <v>0</v>
      </c>
      <c r="CO319" s="66">
        <f>-CO$190+CO$216-CO$218+CO$233+CO$234+SUM(CO$125,CO$126,CO$127*(1+'S&amp;S'!$F117),CO$128,CO$129,CO$130,CO$131,CO$132,CO$133,CO$134,CO$135,CO$136,CO$137,CO$138,CO$139,CO$140,CO$141,CO$142,CO$143,CO$144)</f>
        <v>0</v>
      </c>
      <c r="CP319" s="66">
        <f>-CP$190+CP$216-CP$218+CP$233+CP$234+SUM(CP$125,CP$126,CP$127*(1+'S&amp;S'!$F117),CP$128,CP$129,CP$130,CP$131,CP$132,CP$133,CP$134,CP$135,CP$136,CP$137,CP$138,CP$139,CP$140,CP$141,CP$142,CP$143,CP$144)</f>
        <v>0</v>
      </c>
      <c r="CQ319" s="66">
        <f>-CQ$190+CQ$216-CQ$218+CQ$233+CQ$234+SUM(CQ$125,CQ$126,CQ$127*(1+'S&amp;S'!$F117),CQ$128,CQ$129,CQ$130,CQ$131,CQ$132,CQ$133,CQ$134,CQ$135,CQ$136,CQ$137,CQ$138,CQ$139,CQ$140,CQ$141,CQ$142,CQ$143,CQ$144)</f>
        <v>0</v>
      </c>
      <c r="CR319" s="66">
        <f>-CR$190+CR$216-CR$218+CR$233+CR$234+SUM(CR$125,CR$126,CR$127*(1+'S&amp;S'!$F117),CR$128,CR$129,CR$130,CR$131,CR$132,CR$133,CR$134,CR$135,CR$136,CR$137,CR$138,CR$139,CR$140,CR$141,CR$142,CR$143,CR$144)</f>
        <v>0</v>
      </c>
      <c r="CS319" s="66">
        <f>-CS$190+CS$216-CS$218+CS$233+CS$234+SUM(CS$125,CS$126,CS$127*(1+'S&amp;S'!$F117),CS$128,CS$129,CS$130,CS$131,CS$132,CS$133,CS$134,CS$135,CS$136,CS$137,CS$138,CS$139,CS$140,CS$141,CS$142,CS$143,CS$144)</f>
        <v>0</v>
      </c>
    </row>
    <row r="320" spans="3:97" hidden="1" x14ac:dyDescent="0.35">
      <c r="C320" s="81" t="str">
        <f>O.6!C128&amp;" with "&amp; 'S&amp;S'!$D$5*100 &amp; "% increase"</f>
        <v xml:space="preserve"> with 1% increase</v>
      </c>
      <c r="E320" s="492">
        <f>G320+NPV(G.Asm!$F$40,H320:INDEX(H320:CS320,RP))</f>
        <v>0</v>
      </c>
      <c r="F320" s="492">
        <f t="shared" si="140"/>
        <v>0</v>
      </c>
      <c r="G320" s="66">
        <f>-G$190+G$216-G$218+G$233+G$234+SUM(G$125,G$126,G$127,G$128*(1+'S&amp;S'!$F118),G$129,G$130,G$131,G$132,G$133,G$134,G$135,G$136,G$137,G$138,G$139,G$140,G$141,G$142,G$143,G$144)</f>
        <v>0</v>
      </c>
      <c r="H320" s="66">
        <f>-H$190+H$216-H$218+H$233+H$234+SUM(H$125,H$126,H$127,H$128*(1+'S&amp;S'!$F118),H$129,H$130,H$131,H$132,H$133,H$134,H$135,H$136,H$137,H$138,H$139,H$140,H$141,H$142,H$143,H$144)</f>
        <v>0</v>
      </c>
      <c r="I320" s="66">
        <f>-I$190+I$216-I$218+I$233+I$234+SUM(I$125,I$126,I$127,I$128*(1+'S&amp;S'!$F118),I$129,I$130,I$131,I$132,I$133,I$134,I$135,I$136,I$137,I$138,I$139,I$140,I$141,I$142,I$143,I$144)</f>
        <v>0</v>
      </c>
      <c r="J320" s="66">
        <f>-J$190+J$216-J$218+J$233+J$234+SUM(J$125,J$126,J$127,J$128*(1+'S&amp;S'!$F118),J$129,J$130,J$131,J$132,J$133,J$134,J$135,J$136,J$137,J$138,J$139,J$140,J$141,J$142,J$143,J$144)</f>
        <v>0</v>
      </c>
      <c r="K320" s="66">
        <f>-K$190+K$216-K$218+K$233+K$234+SUM(K$125,K$126,K$127,K$128*(1+'S&amp;S'!$F118),K$129,K$130,K$131,K$132,K$133,K$134,K$135,K$136,K$137,K$138,K$139,K$140,K$141,K$142,K$143,K$144)</f>
        <v>0</v>
      </c>
      <c r="L320" s="66">
        <f>-L$190+L$216-L$218+L$233+L$234+SUM(L$125,L$126,L$127,L$128*(1+'S&amp;S'!$F118),L$129,L$130,L$131,L$132,L$133,L$134,L$135,L$136,L$137,L$138,L$139,L$140,L$141,L$142,L$143,L$144)</f>
        <v>0</v>
      </c>
      <c r="M320" s="66">
        <f>-M$190+M$216-M$218+M$233+M$234+SUM(M$125,M$126,M$127,M$128*(1+'S&amp;S'!$F118),M$129,M$130,M$131,M$132,M$133,M$134,M$135,M$136,M$137,M$138,M$139,M$140,M$141,M$142,M$143,M$144)</f>
        <v>0</v>
      </c>
      <c r="N320" s="66">
        <f>-N$190+N$216-N$218+N$233+N$234+SUM(N$125,N$126,N$127,N$128*(1+'S&amp;S'!$F118),N$129,N$130,N$131,N$132,N$133,N$134,N$135,N$136,N$137,N$138,N$139,N$140,N$141,N$142,N$143,N$144)</f>
        <v>0</v>
      </c>
      <c r="O320" s="66">
        <f>-O$190+O$216-O$218+O$233+O$234+SUM(O$125,O$126,O$127,O$128*(1+'S&amp;S'!$F118),O$129,O$130,O$131,O$132,O$133,O$134,O$135,O$136,O$137,O$138,O$139,O$140,O$141,O$142,O$143,O$144)</f>
        <v>0</v>
      </c>
      <c r="P320" s="66">
        <f>-P$190+P$216-P$218+P$233+P$234+SUM(P$125,P$126,P$127,P$128*(1+'S&amp;S'!$F118),P$129,P$130,P$131,P$132,P$133,P$134,P$135,P$136,P$137,P$138,P$139,P$140,P$141,P$142,P$143,P$144)</f>
        <v>0</v>
      </c>
      <c r="Q320" s="66">
        <f>-Q$190+Q$216-Q$218+Q$233+Q$234+SUM(Q$125,Q$126,Q$127,Q$128*(1+'S&amp;S'!$F118),Q$129,Q$130,Q$131,Q$132,Q$133,Q$134,Q$135,Q$136,Q$137,Q$138,Q$139,Q$140,Q$141,Q$142,Q$143,Q$144)</f>
        <v>0</v>
      </c>
      <c r="R320" s="66">
        <f>-R$190+R$216-R$218+R$233+R$234+SUM(R$125,R$126,R$127,R$128*(1+'S&amp;S'!$F118),R$129,R$130,R$131,R$132,R$133,R$134,R$135,R$136,R$137,R$138,R$139,R$140,R$141,R$142,R$143,R$144)</f>
        <v>0</v>
      </c>
      <c r="S320" s="66">
        <f>-S$190+S$216-S$218+S$233+S$234+SUM(S$125,S$126,S$127,S$128*(1+'S&amp;S'!$F118),S$129,S$130,S$131,S$132,S$133,S$134,S$135,S$136,S$137,S$138,S$139,S$140,S$141,S$142,S$143,S$144)</f>
        <v>0</v>
      </c>
      <c r="T320" s="66">
        <f>-T$190+T$216-T$218+T$233+T$234+SUM(T$125,T$126,T$127,T$128*(1+'S&amp;S'!$F118),T$129,T$130,T$131,T$132,T$133,T$134,T$135,T$136,T$137,T$138,T$139,T$140,T$141,T$142,T$143,T$144)</f>
        <v>0</v>
      </c>
      <c r="U320" s="66">
        <f>-U$190+U$216-U$218+U$233+U$234+SUM(U$125,U$126,U$127,U$128*(1+'S&amp;S'!$F118),U$129,U$130,U$131,U$132,U$133,U$134,U$135,U$136,U$137,U$138,U$139,U$140,U$141,U$142,U$143,U$144)</f>
        <v>0</v>
      </c>
      <c r="V320" s="66">
        <f>-V$190+V$216-V$218+V$233+V$234+SUM(V$125,V$126,V$127,V$128*(1+'S&amp;S'!$F118),V$129,V$130,V$131,V$132,V$133,V$134,V$135,V$136,V$137,V$138,V$139,V$140,V$141,V$142,V$143,V$144)</f>
        <v>0</v>
      </c>
      <c r="W320" s="66">
        <f>-W$190+W$216-W$218+W$233+W$234+SUM(W$125,W$126,W$127,W$128*(1+'S&amp;S'!$F118),W$129,W$130,W$131,W$132,W$133,W$134,W$135,W$136,W$137,W$138,W$139,W$140,W$141,W$142,W$143,W$144)</f>
        <v>0</v>
      </c>
      <c r="X320" s="66">
        <f>-X$190+X$216-X$218+X$233+X$234+SUM(X$125,X$126,X$127,X$128*(1+'S&amp;S'!$F118),X$129,X$130,X$131,X$132,X$133,X$134,X$135,X$136,X$137,X$138,X$139,X$140,X$141,X$142,X$143,X$144)</f>
        <v>0</v>
      </c>
      <c r="Y320" s="66">
        <f>-Y$190+Y$216-Y$218+Y$233+Y$234+SUM(Y$125,Y$126,Y$127,Y$128*(1+'S&amp;S'!$F118),Y$129,Y$130,Y$131,Y$132,Y$133,Y$134,Y$135,Y$136,Y$137,Y$138,Y$139,Y$140,Y$141,Y$142,Y$143,Y$144)</f>
        <v>0</v>
      </c>
      <c r="Z320" s="66">
        <f>-Z$190+Z$216-Z$218+Z$233+Z$234+SUM(Z$125,Z$126,Z$127,Z$128*(1+'S&amp;S'!$F118),Z$129,Z$130,Z$131,Z$132,Z$133,Z$134,Z$135,Z$136,Z$137,Z$138,Z$139,Z$140,Z$141,Z$142,Z$143,Z$144)</f>
        <v>0</v>
      </c>
      <c r="AA320" s="66">
        <f>-AA$190+AA$216-AA$218+AA$233+AA$234+SUM(AA$125,AA$126,AA$127,AA$128*(1+'S&amp;S'!$F118),AA$129,AA$130,AA$131,AA$132,AA$133,AA$134,AA$135,AA$136,AA$137,AA$138,AA$139,AA$140,AA$141,AA$142,AA$143,AA$144)</f>
        <v>0</v>
      </c>
      <c r="AB320" s="66">
        <f>-AB$190+AB$216-AB$218+AB$233+AB$234+SUM(AB$125,AB$126,AB$127,AB$128*(1+'S&amp;S'!$F118),AB$129,AB$130,AB$131,AB$132,AB$133,AB$134,AB$135,AB$136,AB$137,AB$138,AB$139,AB$140,AB$141,AB$142,AB$143,AB$144)</f>
        <v>0</v>
      </c>
      <c r="AC320" s="66">
        <f>-AC$190+AC$216-AC$218+AC$233+AC$234+SUM(AC$125,AC$126,AC$127,AC$128*(1+'S&amp;S'!$F118),AC$129,AC$130,AC$131,AC$132,AC$133,AC$134,AC$135,AC$136,AC$137,AC$138,AC$139,AC$140,AC$141,AC$142,AC$143,AC$144)</f>
        <v>0</v>
      </c>
      <c r="AD320" s="66">
        <f>-AD$190+AD$216-AD$218+AD$233+AD$234+SUM(AD$125,AD$126,AD$127,AD$128*(1+'S&amp;S'!$F118),AD$129,AD$130,AD$131,AD$132,AD$133,AD$134,AD$135,AD$136,AD$137,AD$138,AD$139,AD$140,AD$141,AD$142,AD$143,AD$144)</f>
        <v>0</v>
      </c>
      <c r="AE320" s="66">
        <f>-AE$190+AE$216-AE$218+AE$233+AE$234+SUM(AE$125,AE$126,AE$127,AE$128*(1+'S&amp;S'!$F118),AE$129,AE$130,AE$131,AE$132,AE$133,AE$134,AE$135,AE$136,AE$137,AE$138,AE$139,AE$140,AE$141,AE$142,AE$143,AE$144)</f>
        <v>0</v>
      </c>
      <c r="AF320" s="66">
        <f>-AF$190+AF$216-AF$218+AF$233+AF$234+SUM(AF$125,AF$126,AF$127,AF$128*(1+'S&amp;S'!$F118),AF$129,AF$130,AF$131,AF$132,AF$133,AF$134,AF$135,AF$136,AF$137,AF$138,AF$139,AF$140,AF$141,AF$142,AF$143,AF$144)</f>
        <v>0</v>
      </c>
      <c r="AG320" s="66">
        <f>-AG$190+AG$216-AG$218+AG$233+AG$234+SUM(AG$125,AG$126,AG$127,AG$128*(1+'S&amp;S'!$F118),AG$129,AG$130,AG$131,AG$132,AG$133,AG$134,AG$135,AG$136,AG$137,AG$138,AG$139,AG$140,AG$141,AG$142,AG$143,AG$144)</f>
        <v>0</v>
      </c>
      <c r="AH320" s="66">
        <f>-AH$190+AH$216-AH$218+AH$233+AH$234+SUM(AH$125,AH$126,AH$127,AH$128*(1+'S&amp;S'!$F118),AH$129,AH$130,AH$131,AH$132,AH$133,AH$134,AH$135,AH$136,AH$137,AH$138,AH$139,AH$140,AH$141,AH$142,AH$143,AH$144)</f>
        <v>0</v>
      </c>
      <c r="AI320" s="66">
        <f>-AI$190+AI$216-AI$218+AI$233+AI$234+SUM(AI$125,AI$126,AI$127,AI$128*(1+'S&amp;S'!$F118),AI$129,AI$130,AI$131,AI$132,AI$133,AI$134,AI$135,AI$136,AI$137,AI$138,AI$139,AI$140,AI$141,AI$142,AI$143,AI$144)</f>
        <v>0</v>
      </c>
      <c r="AJ320" s="66">
        <f>-AJ$190+AJ$216-AJ$218+AJ$233+AJ$234+SUM(AJ$125,AJ$126,AJ$127,AJ$128*(1+'S&amp;S'!$F118),AJ$129,AJ$130,AJ$131,AJ$132,AJ$133,AJ$134,AJ$135,AJ$136,AJ$137,AJ$138,AJ$139,AJ$140,AJ$141,AJ$142,AJ$143,AJ$144)</f>
        <v>0</v>
      </c>
      <c r="AK320" s="66">
        <f>-AK$190+AK$216-AK$218+AK$233+AK$234+SUM(AK$125,AK$126,AK$127,AK$128*(1+'S&amp;S'!$F118),AK$129,AK$130,AK$131,AK$132,AK$133,AK$134,AK$135,AK$136,AK$137,AK$138,AK$139,AK$140,AK$141,AK$142,AK$143,AK$144)</f>
        <v>0</v>
      </c>
      <c r="AL320" s="66">
        <f>-AL$190+AL$216-AL$218+AL$233+AL$234+SUM(AL$125,AL$126,AL$127,AL$128*(1+'S&amp;S'!$F118),AL$129,AL$130,AL$131,AL$132,AL$133,AL$134,AL$135,AL$136,AL$137,AL$138,AL$139,AL$140,AL$141,AL$142,AL$143,AL$144)</f>
        <v>0</v>
      </c>
      <c r="AM320" s="66">
        <f>-AM$190+AM$216-AM$218+AM$233+AM$234+SUM(AM$125,AM$126,AM$127,AM$128*(1+'S&amp;S'!$F118),AM$129,AM$130,AM$131,AM$132,AM$133,AM$134,AM$135,AM$136,AM$137,AM$138,AM$139,AM$140,AM$141,AM$142,AM$143,AM$144)</f>
        <v>0</v>
      </c>
      <c r="AN320" s="66">
        <f>-AN$190+AN$216-AN$218+AN$233+AN$234+SUM(AN$125,AN$126,AN$127,AN$128*(1+'S&amp;S'!$F118),AN$129,AN$130,AN$131,AN$132,AN$133,AN$134,AN$135,AN$136,AN$137,AN$138,AN$139,AN$140,AN$141,AN$142,AN$143,AN$144)</f>
        <v>0</v>
      </c>
      <c r="AO320" s="66">
        <f>-AO$190+AO$216-AO$218+AO$233+AO$234+SUM(AO$125,AO$126,AO$127,AO$128*(1+'S&amp;S'!$F118),AO$129,AO$130,AO$131,AO$132,AO$133,AO$134,AO$135,AO$136,AO$137,AO$138,AO$139,AO$140,AO$141,AO$142,AO$143,AO$144)</f>
        <v>0</v>
      </c>
      <c r="AP320" s="66">
        <f>-AP$190+AP$216-AP$218+AP$233+AP$234+SUM(AP$125,AP$126,AP$127,AP$128*(1+'S&amp;S'!$F118),AP$129,AP$130,AP$131,AP$132,AP$133,AP$134,AP$135,AP$136,AP$137,AP$138,AP$139,AP$140,AP$141,AP$142,AP$143,AP$144)</f>
        <v>0</v>
      </c>
      <c r="AQ320" s="66">
        <f>-AQ$190+AQ$216-AQ$218+AQ$233+AQ$234+SUM(AQ$125,AQ$126,AQ$127,AQ$128*(1+'S&amp;S'!$F118),AQ$129,AQ$130,AQ$131,AQ$132,AQ$133,AQ$134,AQ$135,AQ$136,AQ$137,AQ$138,AQ$139,AQ$140,AQ$141,AQ$142,AQ$143,AQ$144)</f>
        <v>0</v>
      </c>
      <c r="AR320" s="66">
        <f>-AR$190+AR$216-AR$218+AR$233+AR$234+SUM(AR$125,AR$126,AR$127,AR$128*(1+'S&amp;S'!$F118),AR$129,AR$130,AR$131,AR$132,AR$133,AR$134,AR$135,AR$136,AR$137,AR$138,AR$139,AR$140,AR$141,AR$142,AR$143,AR$144)</f>
        <v>0</v>
      </c>
      <c r="AS320" s="66">
        <f>-AS$190+AS$216-AS$218+AS$233+AS$234+SUM(AS$125,AS$126,AS$127,AS$128*(1+'S&amp;S'!$F118),AS$129,AS$130,AS$131,AS$132,AS$133,AS$134,AS$135,AS$136,AS$137,AS$138,AS$139,AS$140,AS$141,AS$142,AS$143,AS$144)</f>
        <v>0</v>
      </c>
      <c r="AT320" s="66">
        <f>-AT$190+AT$216-AT$218+AT$233+AT$234+SUM(AT$125,AT$126,AT$127,AT$128*(1+'S&amp;S'!$F118),AT$129,AT$130,AT$131,AT$132,AT$133,AT$134,AT$135,AT$136,AT$137,AT$138,AT$139,AT$140,AT$141,AT$142,AT$143,AT$144)</f>
        <v>0</v>
      </c>
      <c r="AU320" s="66">
        <f>-AU$190+AU$216-AU$218+AU$233+AU$234+SUM(AU$125,AU$126,AU$127,AU$128*(1+'S&amp;S'!$F118),AU$129,AU$130,AU$131,AU$132,AU$133,AU$134,AU$135,AU$136,AU$137,AU$138,AU$139,AU$140,AU$141,AU$142,AU$143,AU$144)</f>
        <v>0</v>
      </c>
      <c r="AV320" s="66">
        <f>-AV$190+AV$216-AV$218+AV$233+AV$234+SUM(AV$125,AV$126,AV$127,AV$128*(1+'S&amp;S'!$F118),AV$129,AV$130,AV$131,AV$132,AV$133,AV$134,AV$135,AV$136,AV$137,AV$138,AV$139,AV$140,AV$141,AV$142,AV$143,AV$144)</f>
        <v>0</v>
      </c>
      <c r="AW320" s="66">
        <f>-AW$190+AW$216-AW$218+AW$233+AW$234+SUM(AW$125,AW$126,AW$127,AW$128*(1+'S&amp;S'!$F118),AW$129,AW$130,AW$131,AW$132,AW$133,AW$134,AW$135,AW$136,AW$137,AW$138,AW$139,AW$140,AW$141,AW$142,AW$143,AW$144)</f>
        <v>0</v>
      </c>
      <c r="AX320" s="66">
        <f>-AX$190+AX$216-AX$218+AX$233+AX$234+SUM(AX$125,AX$126,AX$127,AX$128*(1+'S&amp;S'!$F118),AX$129,AX$130,AX$131,AX$132,AX$133,AX$134,AX$135,AX$136,AX$137,AX$138,AX$139,AX$140,AX$141,AX$142,AX$143,AX$144)</f>
        <v>0</v>
      </c>
      <c r="AY320" s="66">
        <f>-AY$190+AY$216-AY$218+AY$233+AY$234+SUM(AY$125,AY$126,AY$127,AY$128*(1+'S&amp;S'!$F118),AY$129,AY$130,AY$131,AY$132,AY$133,AY$134,AY$135,AY$136,AY$137,AY$138,AY$139,AY$140,AY$141,AY$142,AY$143,AY$144)</f>
        <v>0</v>
      </c>
      <c r="AZ320" s="66">
        <f>-AZ$190+AZ$216-AZ$218+AZ$233+AZ$234+SUM(AZ$125,AZ$126,AZ$127,AZ$128*(1+'S&amp;S'!$F118),AZ$129,AZ$130,AZ$131,AZ$132,AZ$133,AZ$134,AZ$135,AZ$136,AZ$137,AZ$138,AZ$139,AZ$140,AZ$141,AZ$142,AZ$143,AZ$144)</f>
        <v>0</v>
      </c>
      <c r="BA320" s="66">
        <f>-BA$190+BA$216-BA$218+BA$233+BA$234+SUM(BA$125,BA$126,BA$127,BA$128*(1+'S&amp;S'!$F118),BA$129,BA$130,BA$131,BA$132,BA$133,BA$134,BA$135,BA$136,BA$137,BA$138,BA$139,BA$140,BA$141,BA$142,BA$143,BA$144)</f>
        <v>0</v>
      </c>
      <c r="BB320" s="66">
        <f>-BB$190+BB$216-BB$218+BB$233+BB$234+SUM(BB$125,BB$126,BB$127,BB$128*(1+'S&amp;S'!$F118),BB$129,BB$130,BB$131,BB$132,BB$133,BB$134,BB$135,BB$136,BB$137,BB$138,BB$139,BB$140,BB$141,BB$142,BB$143,BB$144)</f>
        <v>0</v>
      </c>
      <c r="BC320" s="66">
        <f>-BC$190+BC$216-BC$218+BC$233+BC$234+SUM(BC$125,BC$126,BC$127,BC$128*(1+'S&amp;S'!$F118),BC$129,BC$130,BC$131,BC$132,BC$133,BC$134,BC$135,BC$136,BC$137,BC$138,BC$139,BC$140,BC$141,BC$142,BC$143,BC$144)</f>
        <v>0</v>
      </c>
      <c r="BD320" s="66">
        <f>-BD$190+BD$216-BD$218+BD$233+BD$234+SUM(BD$125,BD$126,BD$127,BD$128*(1+'S&amp;S'!$F118),BD$129,BD$130,BD$131,BD$132,BD$133,BD$134,BD$135,BD$136,BD$137,BD$138,BD$139,BD$140,BD$141,BD$142,BD$143,BD$144)</f>
        <v>0</v>
      </c>
      <c r="BE320" s="66">
        <f>-BE$190+BE$216-BE$218+BE$233+BE$234+SUM(BE$125,BE$126,BE$127,BE$128*(1+'S&amp;S'!$F118),BE$129,BE$130,BE$131,BE$132,BE$133,BE$134,BE$135,BE$136,BE$137,BE$138,BE$139,BE$140,BE$141,BE$142,BE$143,BE$144)</f>
        <v>0</v>
      </c>
      <c r="BF320" s="66">
        <f>-BF$190+BF$216-BF$218+BF$233+BF$234+SUM(BF$125,BF$126,BF$127,BF$128*(1+'S&amp;S'!$F118),BF$129,BF$130,BF$131,BF$132,BF$133,BF$134,BF$135,BF$136,BF$137,BF$138,BF$139,BF$140,BF$141,BF$142,BF$143,BF$144)</f>
        <v>0</v>
      </c>
      <c r="BG320" s="66">
        <f>-BG$190+BG$216-BG$218+BG$233+BG$234+SUM(BG$125,BG$126,BG$127,BG$128*(1+'S&amp;S'!$F118),BG$129,BG$130,BG$131,BG$132,BG$133,BG$134,BG$135,BG$136,BG$137,BG$138,BG$139,BG$140,BG$141,BG$142,BG$143,BG$144)</f>
        <v>0</v>
      </c>
      <c r="BH320" s="66">
        <f>-BH$190+BH$216-BH$218+BH$233+BH$234+SUM(BH$125,BH$126,BH$127,BH$128*(1+'S&amp;S'!$F118),BH$129,BH$130,BH$131,BH$132,BH$133,BH$134,BH$135,BH$136,BH$137,BH$138,BH$139,BH$140,BH$141,BH$142,BH$143,BH$144)</f>
        <v>0</v>
      </c>
      <c r="BI320" s="66">
        <f>-BI$190+BI$216-BI$218+BI$233+BI$234+SUM(BI$125,BI$126,BI$127,BI$128*(1+'S&amp;S'!$F118),BI$129,BI$130,BI$131,BI$132,BI$133,BI$134,BI$135,BI$136,BI$137,BI$138,BI$139,BI$140,BI$141,BI$142,BI$143,BI$144)</f>
        <v>0</v>
      </c>
      <c r="BJ320" s="66">
        <f>-BJ$190+BJ$216-BJ$218+BJ$233+BJ$234+SUM(BJ$125,BJ$126,BJ$127,BJ$128*(1+'S&amp;S'!$F118),BJ$129,BJ$130,BJ$131,BJ$132,BJ$133,BJ$134,BJ$135,BJ$136,BJ$137,BJ$138,BJ$139,BJ$140,BJ$141,BJ$142,BJ$143,BJ$144)</f>
        <v>0</v>
      </c>
      <c r="BK320" s="66">
        <f>-BK$190+BK$216-BK$218+BK$233+BK$234+SUM(BK$125,BK$126,BK$127,BK$128*(1+'S&amp;S'!$F118),BK$129,BK$130,BK$131,BK$132,BK$133,BK$134,BK$135,BK$136,BK$137,BK$138,BK$139,BK$140,BK$141,BK$142,BK$143,BK$144)</f>
        <v>0</v>
      </c>
      <c r="BL320" s="66">
        <f>-BL$190+BL$216-BL$218+BL$233+BL$234+SUM(BL$125,BL$126,BL$127,BL$128*(1+'S&amp;S'!$F118),BL$129,BL$130,BL$131,BL$132,BL$133,BL$134,BL$135,BL$136,BL$137,BL$138,BL$139,BL$140,BL$141,BL$142,BL$143,BL$144)</f>
        <v>0</v>
      </c>
      <c r="BM320" s="66">
        <f>-BM$190+BM$216-BM$218+BM$233+BM$234+SUM(BM$125,BM$126,BM$127,BM$128*(1+'S&amp;S'!$F118),BM$129,BM$130,BM$131,BM$132,BM$133,BM$134,BM$135,BM$136,BM$137,BM$138,BM$139,BM$140,BM$141,BM$142,BM$143,BM$144)</f>
        <v>0</v>
      </c>
      <c r="BN320" s="66">
        <f>-BN$190+BN$216-BN$218+BN$233+BN$234+SUM(BN$125,BN$126,BN$127,BN$128*(1+'S&amp;S'!$F118),BN$129,BN$130,BN$131,BN$132,BN$133,BN$134,BN$135,BN$136,BN$137,BN$138,BN$139,BN$140,BN$141,BN$142,BN$143,BN$144)</f>
        <v>0</v>
      </c>
      <c r="BO320" s="66">
        <f>-BO$190+BO$216-BO$218+BO$233+BO$234+SUM(BO$125,BO$126,BO$127,BO$128*(1+'S&amp;S'!$F118),BO$129,BO$130,BO$131,BO$132,BO$133,BO$134,BO$135,BO$136,BO$137,BO$138,BO$139,BO$140,BO$141,BO$142,BO$143,BO$144)</f>
        <v>0</v>
      </c>
      <c r="BP320" s="66">
        <f>-BP$190+BP$216-BP$218+BP$233+BP$234+SUM(BP$125,BP$126,BP$127,BP$128*(1+'S&amp;S'!$F118),BP$129,BP$130,BP$131,BP$132,BP$133,BP$134,BP$135,BP$136,BP$137,BP$138,BP$139,BP$140,BP$141,BP$142,BP$143,BP$144)</f>
        <v>0</v>
      </c>
      <c r="BQ320" s="66">
        <f>-BQ$190+BQ$216-BQ$218+BQ$233+BQ$234+SUM(BQ$125,BQ$126,BQ$127,BQ$128*(1+'S&amp;S'!$F118),BQ$129,BQ$130,BQ$131,BQ$132,BQ$133,BQ$134,BQ$135,BQ$136,BQ$137,BQ$138,BQ$139,BQ$140,BQ$141,BQ$142,BQ$143,BQ$144)</f>
        <v>0</v>
      </c>
      <c r="BR320" s="66">
        <f>-BR$190+BR$216-BR$218+BR$233+BR$234+SUM(BR$125,BR$126,BR$127,BR$128*(1+'S&amp;S'!$F118),BR$129,BR$130,BR$131,BR$132,BR$133,BR$134,BR$135,BR$136,BR$137,BR$138,BR$139,BR$140,BR$141,BR$142,BR$143,BR$144)</f>
        <v>0</v>
      </c>
      <c r="BS320" s="66">
        <f>-BS$190+BS$216-BS$218+BS$233+BS$234+SUM(BS$125,BS$126,BS$127,BS$128*(1+'S&amp;S'!$F118),BS$129,BS$130,BS$131,BS$132,BS$133,BS$134,BS$135,BS$136,BS$137,BS$138,BS$139,BS$140,BS$141,BS$142,BS$143,BS$144)</f>
        <v>0</v>
      </c>
      <c r="BT320" s="66">
        <f>-BT$190+BT$216-BT$218+BT$233+BT$234+SUM(BT$125,BT$126,BT$127,BT$128*(1+'S&amp;S'!$F118),BT$129,BT$130,BT$131,BT$132,BT$133,BT$134,BT$135,BT$136,BT$137,BT$138,BT$139,BT$140,BT$141,BT$142,BT$143,BT$144)</f>
        <v>0</v>
      </c>
      <c r="BU320" s="66">
        <f>-BU$190+BU$216-BU$218+BU$233+BU$234+SUM(BU$125,BU$126,BU$127,BU$128*(1+'S&amp;S'!$F118),BU$129,BU$130,BU$131,BU$132,BU$133,BU$134,BU$135,BU$136,BU$137,BU$138,BU$139,BU$140,BU$141,BU$142,BU$143,BU$144)</f>
        <v>0</v>
      </c>
      <c r="BV320" s="66">
        <f>-BV$190+BV$216-BV$218+BV$233+BV$234+SUM(BV$125,BV$126,BV$127,BV$128*(1+'S&amp;S'!$F118),BV$129,BV$130,BV$131,BV$132,BV$133,BV$134,BV$135,BV$136,BV$137,BV$138,BV$139,BV$140,BV$141,BV$142,BV$143,BV$144)</f>
        <v>0</v>
      </c>
      <c r="BW320" s="66">
        <f>-BW$190+BW$216-BW$218+BW$233+BW$234+SUM(BW$125,BW$126,BW$127,BW$128*(1+'S&amp;S'!$F118),BW$129,BW$130,BW$131,BW$132,BW$133,BW$134,BW$135,BW$136,BW$137,BW$138,BW$139,BW$140,BW$141,BW$142,BW$143,BW$144)</f>
        <v>0</v>
      </c>
      <c r="BX320" s="66">
        <f>-BX$190+BX$216-BX$218+BX$233+BX$234+SUM(BX$125,BX$126,BX$127,BX$128*(1+'S&amp;S'!$F118),BX$129,BX$130,BX$131,BX$132,BX$133,BX$134,BX$135,BX$136,BX$137,BX$138,BX$139,BX$140,BX$141,BX$142,BX$143,BX$144)</f>
        <v>0</v>
      </c>
      <c r="BY320" s="66">
        <f>-BY$190+BY$216-BY$218+BY$233+BY$234+SUM(BY$125,BY$126,BY$127,BY$128*(1+'S&amp;S'!$F118),BY$129,BY$130,BY$131,BY$132,BY$133,BY$134,BY$135,BY$136,BY$137,BY$138,BY$139,BY$140,BY$141,BY$142,BY$143,BY$144)</f>
        <v>0</v>
      </c>
      <c r="BZ320" s="66">
        <f>-BZ$190+BZ$216-BZ$218+BZ$233+BZ$234+SUM(BZ$125,BZ$126,BZ$127,BZ$128*(1+'S&amp;S'!$F118),BZ$129,BZ$130,BZ$131,BZ$132,BZ$133,BZ$134,BZ$135,BZ$136,BZ$137,BZ$138,BZ$139,BZ$140,BZ$141,BZ$142,BZ$143,BZ$144)</f>
        <v>0</v>
      </c>
      <c r="CA320" s="66">
        <f>-CA$190+CA$216-CA$218+CA$233+CA$234+SUM(CA$125,CA$126,CA$127,CA$128*(1+'S&amp;S'!$F118),CA$129,CA$130,CA$131,CA$132,CA$133,CA$134,CA$135,CA$136,CA$137,CA$138,CA$139,CA$140,CA$141,CA$142,CA$143,CA$144)</f>
        <v>0</v>
      </c>
      <c r="CB320" s="66">
        <f>-CB$190+CB$216-CB$218+CB$233+CB$234+SUM(CB$125,CB$126,CB$127,CB$128*(1+'S&amp;S'!$F118),CB$129,CB$130,CB$131,CB$132,CB$133,CB$134,CB$135,CB$136,CB$137,CB$138,CB$139,CB$140,CB$141,CB$142,CB$143,CB$144)</f>
        <v>0</v>
      </c>
      <c r="CC320" s="66">
        <f>-CC$190+CC$216-CC$218+CC$233+CC$234+SUM(CC$125,CC$126,CC$127,CC$128*(1+'S&amp;S'!$F118),CC$129,CC$130,CC$131,CC$132,CC$133,CC$134,CC$135,CC$136,CC$137,CC$138,CC$139,CC$140,CC$141,CC$142,CC$143,CC$144)</f>
        <v>0</v>
      </c>
      <c r="CD320" s="66">
        <f>-CD$190+CD$216-CD$218+CD$233+CD$234+SUM(CD$125,CD$126,CD$127,CD$128*(1+'S&amp;S'!$F118),CD$129,CD$130,CD$131,CD$132,CD$133,CD$134,CD$135,CD$136,CD$137,CD$138,CD$139,CD$140,CD$141,CD$142,CD$143,CD$144)</f>
        <v>0</v>
      </c>
      <c r="CE320" s="66">
        <f>-CE$190+CE$216-CE$218+CE$233+CE$234+SUM(CE$125,CE$126,CE$127,CE$128*(1+'S&amp;S'!$F118),CE$129,CE$130,CE$131,CE$132,CE$133,CE$134,CE$135,CE$136,CE$137,CE$138,CE$139,CE$140,CE$141,CE$142,CE$143,CE$144)</f>
        <v>0</v>
      </c>
      <c r="CF320" s="66">
        <f>-CF$190+CF$216-CF$218+CF$233+CF$234+SUM(CF$125,CF$126,CF$127,CF$128*(1+'S&amp;S'!$F118),CF$129,CF$130,CF$131,CF$132,CF$133,CF$134,CF$135,CF$136,CF$137,CF$138,CF$139,CF$140,CF$141,CF$142,CF$143,CF$144)</f>
        <v>0</v>
      </c>
      <c r="CG320" s="66">
        <f>-CG$190+CG$216-CG$218+CG$233+CG$234+SUM(CG$125,CG$126,CG$127,CG$128*(1+'S&amp;S'!$F118),CG$129,CG$130,CG$131,CG$132,CG$133,CG$134,CG$135,CG$136,CG$137,CG$138,CG$139,CG$140,CG$141,CG$142,CG$143,CG$144)</f>
        <v>0</v>
      </c>
      <c r="CH320" s="66">
        <f>-CH$190+CH$216-CH$218+CH$233+CH$234+SUM(CH$125,CH$126,CH$127,CH$128*(1+'S&amp;S'!$F118),CH$129,CH$130,CH$131,CH$132,CH$133,CH$134,CH$135,CH$136,CH$137,CH$138,CH$139,CH$140,CH$141,CH$142,CH$143,CH$144)</f>
        <v>0</v>
      </c>
      <c r="CI320" s="66">
        <f>-CI$190+CI$216-CI$218+CI$233+CI$234+SUM(CI$125,CI$126,CI$127,CI$128*(1+'S&amp;S'!$F118),CI$129,CI$130,CI$131,CI$132,CI$133,CI$134,CI$135,CI$136,CI$137,CI$138,CI$139,CI$140,CI$141,CI$142,CI$143,CI$144)</f>
        <v>0</v>
      </c>
      <c r="CJ320" s="66">
        <f>-CJ$190+CJ$216-CJ$218+CJ$233+CJ$234+SUM(CJ$125,CJ$126,CJ$127,CJ$128*(1+'S&amp;S'!$F118),CJ$129,CJ$130,CJ$131,CJ$132,CJ$133,CJ$134,CJ$135,CJ$136,CJ$137,CJ$138,CJ$139,CJ$140,CJ$141,CJ$142,CJ$143,CJ$144)</f>
        <v>0</v>
      </c>
      <c r="CK320" s="66">
        <f>-CK$190+CK$216-CK$218+CK$233+CK$234+SUM(CK$125,CK$126,CK$127,CK$128*(1+'S&amp;S'!$F118),CK$129,CK$130,CK$131,CK$132,CK$133,CK$134,CK$135,CK$136,CK$137,CK$138,CK$139,CK$140,CK$141,CK$142,CK$143,CK$144)</f>
        <v>0</v>
      </c>
      <c r="CL320" s="66">
        <f>-CL$190+CL$216-CL$218+CL$233+CL$234+SUM(CL$125,CL$126,CL$127,CL$128*(1+'S&amp;S'!$F118),CL$129,CL$130,CL$131,CL$132,CL$133,CL$134,CL$135,CL$136,CL$137,CL$138,CL$139,CL$140,CL$141,CL$142,CL$143,CL$144)</f>
        <v>0</v>
      </c>
      <c r="CM320" s="66">
        <f>-CM$190+CM$216-CM$218+CM$233+CM$234+SUM(CM$125,CM$126,CM$127,CM$128*(1+'S&amp;S'!$F118),CM$129,CM$130,CM$131,CM$132,CM$133,CM$134,CM$135,CM$136,CM$137,CM$138,CM$139,CM$140,CM$141,CM$142,CM$143,CM$144)</f>
        <v>0</v>
      </c>
      <c r="CN320" s="66">
        <f>-CN$190+CN$216-CN$218+CN$233+CN$234+SUM(CN$125,CN$126,CN$127,CN$128*(1+'S&amp;S'!$F118),CN$129,CN$130,CN$131,CN$132,CN$133,CN$134,CN$135,CN$136,CN$137,CN$138,CN$139,CN$140,CN$141,CN$142,CN$143,CN$144)</f>
        <v>0</v>
      </c>
      <c r="CO320" s="66">
        <f>-CO$190+CO$216-CO$218+CO$233+CO$234+SUM(CO$125,CO$126,CO$127,CO$128*(1+'S&amp;S'!$F118),CO$129,CO$130,CO$131,CO$132,CO$133,CO$134,CO$135,CO$136,CO$137,CO$138,CO$139,CO$140,CO$141,CO$142,CO$143,CO$144)</f>
        <v>0</v>
      </c>
      <c r="CP320" s="66">
        <f>-CP$190+CP$216-CP$218+CP$233+CP$234+SUM(CP$125,CP$126,CP$127,CP$128*(1+'S&amp;S'!$F118),CP$129,CP$130,CP$131,CP$132,CP$133,CP$134,CP$135,CP$136,CP$137,CP$138,CP$139,CP$140,CP$141,CP$142,CP$143,CP$144)</f>
        <v>0</v>
      </c>
      <c r="CQ320" s="66">
        <f>-CQ$190+CQ$216-CQ$218+CQ$233+CQ$234+SUM(CQ$125,CQ$126,CQ$127,CQ$128*(1+'S&amp;S'!$F118),CQ$129,CQ$130,CQ$131,CQ$132,CQ$133,CQ$134,CQ$135,CQ$136,CQ$137,CQ$138,CQ$139,CQ$140,CQ$141,CQ$142,CQ$143,CQ$144)</f>
        <v>0</v>
      </c>
      <c r="CR320" s="66">
        <f>-CR$190+CR$216-CR$218+CR$233+CR$234+SUM(CR$125,CR$126,CR$127,CR$128*(1+'S&amp;S'!$F118),CR$129,CR$130,CR$131,CR$132,CR$133,CR$134,CR$135,CR$136,CR$137,CR$138,CR$139,CR$140,CR$141,CR$142,CR$143,CR$144)</f>
        <v>0</v>
      </c>
      <c r="CS320" s="66">
        <f>-CS$190+CS$216-CS$218+CS$233+CS$234+SUM(CS$125,CS$126,CS$127,CS$128*(1+'S&amp;S'!$F118),CS$129,CS$130,CS$131,CS$132,CS$133,CS$134,CS$135,CS$136,CS$137,CS$138,CS$139,CS$140,CS$141,CS$142,CS$143,CS$144)</f>
        <v>0</v>
      </c>
    </row>
    <row r="321" spans="3:97" hidden="1" x14ac:dyDescent="0.35">
      <c r="C321" s="81" t="str">
        <f>O.6!C128&amp;" with "&amp; 'S&amp;S'!$D$5*100 &amp; "% decrease"</f>
        <v xml:space="preserve"> with 1% decrease</v>
      </c>
      <c r="E321" s="492">
        <f>G321+NPV(G.Asm!$F$40,H321:INDEX(H321:CS321,RP))</f>
        <v>0</v>
      </c>
      <c r="F321" s="492">
        <f t="shared" si="140"/>
        <v>0</v>
      </c>
      <c r="G321" s="66">
        <f>-G$190+G$216-G$218+G$233+G$234+SUM(G$125,G$126,G$127,G$128*(1+'S&amp;S'!$F119),G$129,G$130,G$131,G$132,G$133,G$134,G$135,G$136,G$137,G$138,G$139,G$140,G$141,G$142,G$143,G$144)</f>
        <v>0</v>
      </c>
      <c r="H321" s="66">
        <f>-H$190+H$216-H$218+H$233+H$234+SUM(H$125,H$126,H$127,H$128*(1+'S&amp;S'!$F119),H$129,H$130,H$131,H$132,H$133,H$134,H$135,H$136,H$137,H$138,H$139,H$140,H$141,H$142,H$143,H$144)</f>
        <v>0</v>
      </c>
      <c r="I321" s="66">
        <f>-I$190+I$216-I$218+I$233+I$234+SUM(I$125,I$126,I$127,I$128*(1+'S&amp;S'!$F119),I$129,I$130,I$131,I$132,I$133,I$134,I$135,I$136,I$137,I$138,I$139,I$140,I$141,I$142,I$143,I$144)</f>
        <v>0</v>
      </c>
      <c r="J321" s="66">
        <f>-J$190+J$216-J$218+J$233+J$234+SUM(J$125,J$126,J$127,J$128*(1+'S&amp;S'!$F119),J$129,J$130,J$131,J$132,J$133,J$134,J$135,J$136,J$137,J$138,J$139,J$140,J$141,J$142,J$143,J$144)</f>
        <v>0</v>
      </c>
      <c r="K321" s="66">
        <f>-K$190+K$216-K$218+K$233+K$234+SUM(K$125,K$126,K$127,K$128*(1+'S&amp;S'!$F119),K$129,K$130,K$131,K$132,K$133,K$134,K$135,K$136,K$137,K$138,K$139,K$140,K$141,K$142,K$143,K$144)</f>
        <v>0</v>
      </c>
      <c r="L321" s="66">
        <f>-L$190+L$216-L$218+L$233+L$234+SUM(L$125,L$126,L$127,L$128*(1+'S&amp;S'!$F119),L$129,L$130,L$131,L$132,L$133,L$134,L$135,L$136,L$137,L$138,L$139,L$140,L$141,L$142,L$143,L$144)</f>
        <v>0</v>
      </c>
      <c r="M321" s="66">
        <f>-M$190+M$216-M$218+M$233+M$234+SUM(M$125,M$126,M$127,M$128*(1+'S&amp;S'!$F119),M$129,M$130,M$131,M$132,M$133,M$134,M$135,M$136,M$137,M$138,M$139,M$140,M$141,M$142,M$143,M$144)</f>
        <v>0</v>
      </c>
      <c r="N321" s="66">
        <f>-N$190+N$216-N$218+N$233+N$234+SUM(N$125,N$126,N$127,N$128*(1+'S&amp;S'!$F119),N$129,N$130,N$131,N$132,N$133,N$134,N$135,N$136,N$137,N$138,N$139,N$140,N$141,N$142,N$143,N$144)</f>
        <v>0</v>
      </c>
      <c r="O321" s="66">
        <f>-O$190+O$216-O$218+O$233+O$234+SUM(O$125,O$126,O$127,O$128*(1+'S&amp;S'!$F119),O$129,O$130,O$131,O$132,O$133,O$134,O$135,O$136,O$137,O$138,O$139,O$140,O$141,O$142,O$143,O$144)</f>
        <v>0</v>
      </c>
      <c r="P321" s="66">
        <f>-P$190+P$216-P$218+P$233+P$234+SUM(P$125,P$126,P$127,P$128*(1+'S&amp;S'!$F119),P$129,P$130,P$131,P$132,P$133,P$134,P$135,P$136,P$137,P$138,P$139,P$140,P$141,P$142,P$143,P$144)</f>
        <v>0</v>
      </c>
      <c r="Q321" s="66">
        <f>-Q$190+Q$216-Q$218+Q$233+Q$234+SUM(Q$125,Q$126,Q$127,Q$128*(1+'S&amp;S'!$F119),Q$129,Q$130,Q$131,Q$132,Q$133,Q$134,Q$135,Q$136,Q$137,Q$138,Q$139,Q$140,Q$141,Q$142,Q$143,Q$144)</f>
        <v>0</v>
      </c>
      <c r="R321" s="66">
        <f>-R$190+R$216-R$218+R$233+R$234+SUM(R$125,R$126,R$127,R$128*(1+'S&amp;S'!$F119),R$129,R$130,R$131,R$132,R$133,R$134,R$135,R$136,R$137,R$138,R$139,R$140,R$141,R$142,R$143,R$144)</f>
        <v>0</v>
      </c>
      <c r="S321" s="66">
        <f>-S$190+S$216-S$218+S$233+S$234+SUM(S$125,S$126,S$127,S$128*(1+'S&amp;S'!$F119),S$129,S$130,S$131,S$132,S$133,S$134,S$135,S$136,S$137,S$138,S$139,S$140,S$141,S$142,S$143,S$144)</f>
        <v>0</v>
      </c>
      <c r="T321" s="66">
        <f>-T$190+T$216-T$218+T$233+T$234+SUM(T$125,T$126,T$127,T$128*(1+'S&amp;S'!$F119),T$129,T$130,T$131,T$132,T$133,T$134,T$135,T$136,T$137,T$138,T$139,T$140,T$141,T$142,T$143,T$144)</f>
        <v>0</v>
      </c>
      <c r="U321" s="66">
        <f>-U$190+U$216-U$218+U$233+U$234+SUM(U$125,U$126,U$127,U$128*(1+'S&amp;S'!$F119),U$129,U$130,U$131,U$132,U$133,U$134,U$135,U$136,U$137,U$138,U$139,U$140,U$141,U$142,U$143,U$144)</f>
        <v>0</v>
      </c>
      <c r="V321" s="66">
        <f>-V$190+V$216-V$218+V$233+V$234+SUM(V$125,V$126,V$127,V$128*(1+'S&amp;S'!$F119),V$129,V$130,V$131,V$132,V$133,V$134,V$135,V$136,V$137,V$138,V$139,V$140,V$141,V$142,V$143,V$144)</f>
        <v>0</v>
      </c>
      <c r="W321" s="66">
        <f>-W$190+W$216-W$218+W$233+W$234+SUM(W$125,W$126,W$127,W$128*(1+'S&amp;S'!$F119),W$129,W$130,W$131,W$132,W$133,W$134,W$135,W$136,W$137,W$138,W$139,W$140,W$141,W$142,W$143,W$144)</f>
        <v>0</v>
      </c>
      <c r="X321" s="66">
        <f>-X$190+X$216-X$218+X$233+X$234+SUM(X$125,X$126,X$127,X$128*(1+'S&amp;S'!$F119),X$129,X$130,X$131,X$132,X$133,X$134,X$135,X$136,X$137,X$138,X$139,X$140,X$141,X$142,X$143,X$144)</f>
        <v>0</v>
      </c>
      <c r="Y321" s="66">
        <f>-Y$190+Y$216-Y$218+Y$233+Y$234+SUM(Y$125,Y$126,Y$127,Y$128*(1+'S&amp;S'!$F119),Y$129,Y$130,Y$131,Y$132,Y$133,Y$134,Y$135,Y$136,Y$137,Y$138,Y$139,Y$140,Y$141,Y$142,Y$143,Y$144)</f>
        <v>0</v>
      </c>
      <c r="Z321" s="66">
        <f>-Z$190+Z$216-Z$218+Z$233+Z$234+SUM(Z$125,Z$126,Z$127,Z$128*(1+'S&amp;S'!$F119),Z$129,Z$130,Z$131,Z$132,Z$133,Z$134,Z$135,Z$136,Z$137,Z$138,Z$139,Z$140,Z$141,Z$142,Z$143,Z$144)</f>
        <v>0</v>
      </c>
      <c r="AA321" s="66">
        <f>-AA$190+AA$216-AA$218+AA$233+AA$234+SUM(AA$125,AA$126,AA$127,AA$128*(1+'S&amp;S'!$F119),AA$129,AA$130,AA$131,AA$132,AA$133,AA$134,AA$135,AA$136,AA$137,AA$138,AA$139,AA$140,AA$141,AA$142,AA$143,AA$144)</f>
        <v>0</v>
      </c>
      <c r="AB321" s="66">
        <f>-AB$190+AB$216-AB$218+AB$233+AB$234+SUM(AB$125,AB$126,AB$127,AB$128*(1+'S&amp;S'!$F119),AB$129,AB$130,AB$131,AB$132,AB$133,AB$134,AB$135,AB$136,AB$137,AB$138,AB$139,AB$140,AB$141,AB$142,AB$143,AB$144)</f>
        <v>0</v>
      </c>
      <c r="AC321" s="66">
        <f>-AC$190+AC$216-AC$218+AC$233+AC$234+SUM(AC$125,AC$126,AC$127,AC$128*(1+'S&amp;S'!$F119),AC$129,AC$130,AC$131,AC$132,AC$133,AC$134,AC$135,AC$136,AC$137,AC$138,AC$139,AC$140,AC$141,AC$142,AC$143,AC$144)</f>
        <v>0</v>
      </c>
      <c r="AD321" s="66">
        <f>-AD$190+AD$216-AD$218+AD$233+AD$234+SUM(AD$125,AD$126,AD$127,AD$128*(1+'S&amp;S'!$F119),AD$129,AD$130,AD$131,AD$132,AD$133,AD$134,AD$135,AD$136,AD$137,AD$138,AD$139,AD$140,AD$141,AD$142,AD$143,AD$144)</f>
        <v>0</v>
      </c>
      <c r="AE321" s="66">
        <f>-AE$190+AE$216-AE$218+AE$233+AE$234+SUM(AE$125,AE$126,AE$127,AE$128*(1+'S&amp;S'!$F119),AE$129,AE$130,AE$131,AE$132,AE$133,AE$134,AE$135,AE$136,AE$137,AE$138,AE$139,AE$140,AE$141,AE$142,AE$143,AE$144)</f>
        <v>0</v>
      </c>
      <c r="AF321" s="66">
        <f>-AF$190+AF$216-AF$218+AF$233+AF$234+SUM(AF$125,AF$126,AF$127,AF$128*(1+'S&amp;S'!$F119),AF$129,AF$130,AF$131,AF$132,AF$133,AF$134,AF$135,AF$136,AF$137,AF$138,AF$139,AF$140,AF$141,AF$142,AF$143,AF$144)</f>
        <v>0</v>
      </c>
      <c r="AG321" s="66">
        <f>-AG$190+AG$216-AG$218+AG$233+AG$234+SUM(AG$125,AG$126,AG$127,AG$128*(1+'S&amp;S'!$F119),AG$129,AG$130,AG$131,AG$132,AG$133,AG$134,AG$135,AG$136,AG$137,AG$138,AG$139,AG$140,AG$141,AG$142,AG$143,AG$144)</f>
        <v>0</v>
      </c>
      <c r="AH321" s="66">
        <f>-AH$190+AH$216-AH$218+AH$233+AH$234+SUM(AH$125,AH$126,AH$127,AH$128*(1+'S&amp;S'!$F119),AH$129,AH$130,AH$131,AH$132,AH$133,AH$134,AH$135,AH$136,AH$137,AH$138,AH$139,AH$140,AH$141,AH$142,AH$143,AH$144)</f>
        <v>0</v>
      </c>
      <c r="AI321" s="66">
        <f>-AI$190+AI$216-AI$218+AI$233+AI$234+SUM(AI$125,AI$126,AI$127,AI$128*(1+'S&amp;S'!$F119),AI$129,AI$130,AI$131,AI$132,AI$133,AI$134,AI$135,AI$136,AI$137,AI$138,AI$139,AI$140,AI$141,AI$142,AI$143,AI$144)</f>
        <v>0</v>
      </c>
      <c r="AJ321" s="66">
        <f>-AJ$190+AJ$216-AJ$218+AJ$233+AJ$234+SUM(AJ$125,AJ$126,AJ$127,AJ$128*(1+'S&amp;S'!$F119),AJ$129,AJ$130,AJ$131,AJ$132,AJ$133,AJ$134,AJ$135,AJ$136,AJ$137,AJ$138,AJ$139,AJ$140,AJ$141,AJ$142,AJ$143,AJ$144)</f>
        <v>0</v>
      </c>
      <c r="AK321" s="66">
        <f>-AK$190+AK$216-AK$218+AK$233+AK$234+SUM(AK$125,AK$126,AK$127,AK$128*(1+'S&amp;S'!$F119),AK$129,AK$130,AK$131,AK$132,AK$133,AK$134,AK$135,AK$136,AK$137,AK$138,AK$139,AK$140,AK$141,AK$142,AK$143,AK$144)</f>
        <v>0</v>
      </c>
      <c r="AL321" s="66">
        <f>-AL$190+AL$216-AL$218+AL$233+AL$234+SUM(AL$125,AL$126,AL$127,AL$128*(1+'S&amp;S'!$F119),AL$129,AL$130,AL$131,AL$132,AL$133,AL$134,AL$135,AL$136,AL$137,AL$138,AL$139,AL$140,AL$141,AL$142,AL$143,AL$144)</f>
        <v>0</v>
      </c>
      <c r="AM321" s="66">
        <f>-AM$190+AM$216-AM$218+AM$233+AM$234+SUM(AM$125,AM$126,AM$127,AM$128*(1+'S&amp;S'!$F119),AM$129,AM$130,AM$131,AM$132,AM$133,AM$134,AM$135,AM$136,AM$137,AM$138,AM$139,AM$140,AM$141,AM$142,AM$143,AM$144)</f>
        <v>0</v>
      </c>
      <c r="AN321" s="66">
        <f>-AN$190+AN$216-AN$218+AN$233+AN$234+SUM(AN$125,AN$126,AN$127,AN$128*(1+'S&amp;S'!$F119),AN$129,AN$130,AN$131,AN$132,AN$133,AN$134,AN$135,AN$136,AN$137,AN$138,AN$139,AN$140,AN$141,AN$142,AN$143,AN$144)</f>
        <v>0</v>
      </c>
      <c r="AO321" s="66">
        <f>-AO$190+AO$216-AO$218+AO$233+AO$234+SUM(AO$125,AO$126,AO$127,AO$128*(1+'S&amp;S'!$F119),AO$129,AO$130,AO$131,AO$132,AO$133,AO$134,AO$135,AO$136,AO$137,AO$138,AO$139,AO$140,AO$141,AO$142,AO$143,AO$144)</f>
        <v>0</v>
      </c>
      <c r="AP321" s="66">
        <f>-AP$190+AP$216-AP$218+AP$233+AP$234+SUM(AP$125,AP$126,AP$127,AP$128*(1+'S&amp;S'!$F119),AP$129,AP$130,AP$131,AP$132,AP$133,AP$134,AP$135,AP$136,AP$137,AP$138,AP$139,AP$140,AP$141,AP$142,AP$143,AP$144)</f>
        <v>0</v>
      </c>
      <c r="AQ321" s="66">
        <f>-AQ$190+AQ$216-AQ$218+AQ$233+AQ$234+SUM(AQ$125,AQ$126,AQ$127,AQ$128*(1+'S&amp;S'!$F119),AQ$129,AQ$130,AQ$131,AQ$132,AQ$133,AQ$134,AQ$135,AQ$136,AQ$137,AQ$138,AQ$139,AQ$140,AQ$141,AQ$142,AQ$143,AQ$144)</f>
        <v>0</v>
      </c>
      <c r="AR321" s="66">
        <f>-AR$190+AR$216-AR$218+AR$233+AR$234+SUM(AR$125,AR$126,AR$127,AR$128*(1+'S&amp;S'!$F119),AR$129,AR$130,AR$131,AR$132,AR$133,AR$134,AR$135,AR$136,AR$137,AR$138,AR$139,AR$140,AR$141,AR$142,AR$143,AR$144)</f>
        <v>0</v>
      </c>
      <c r="AS321" s="66">
        <f>-AS$190+AS$216-AS$218+AS$233+AS$234+SUM(AS$125,AS$126,AS$127,AS$128*(1+'S&amp;S'!$F119),AS$129,AS$130,AS$131,AS$132,AS$133,AS$134,AS$135,AS$136,AS$137,AS$138,AS$139,AS$140,AS$141,AS$142,AS$143,AS$144)</f>
        <v>0</v>
      </c>
      <c r="AT321" s="66">
        <f>-AT$190+AT$216-AT$218+AT$233+AT$234+SUM(AT$125,AT$126,AT$127,AT$128*(1+'S&amp;S'!$F119),AT$129,AT$130,AT$131,AT$132,AT$133,AT$134,AT$135,AT$136,AT$137,AT$138,AT$139,AT$140,AT$141,AT$142,AT$143,AT$144)</f>
        <v>0</v>
      </c>
      <c r="AU321" s="66">
        <f>-AU$190+AU$216-AU$218+AU$233+AU$234+SUM(AU$125,AU$126,AU$127,AU$128*(1+'S&amp;S'!$F119),AU$129,AU$130,AU$131,AU$132,AU$133,AU$134,AU$135,AU$136,AU$137,AU$138,AU$139,AU$140,AU$141,AU$142,AU$143,AU$144)</f>
        <v>0</v>
      </c>
      <c r="AV321" s="66">
        <f>-AV$190+AV$216-AV$218+AV$233+AV$234+SUM(AV$125,AV$126,AV$127,AV$128*(1+'S&amp;S'!$F119),AV$129,AV$130,AV$131,AV$132,AV$133,AV$134,AV$135,AV$136,AV$137,AV$138,AV$139,AV$140,AV$141,AV$142,AV$143,AV$144)</f>
        <v>0</v>
      </c>
      <c r="AW321" s="66">
        <f>-AW$190+AW$216-AW$218+AW$233+AW$234+SUM(AW$125,AW$126,AW$127,AW$128*(1+'S&amp;S'!$F119),AW$129,AW$130,AW$131,AW$132,AW$133,AW$134,AW$135,AW$136,AW$137,AW$138,AW$139,AW$140,AW$141,AW$142,AW$143,AW$144)</f>
        <v>0</v>
      </c>
      <c r="AX321" s="66">
        <f>-AX$190+AX$216-AX$218+AX$233+AX$234+SUM(AX$125,AX$126,AX$127,AX$128*(1+'S&amp;S'!$F119),AX$129,AX$130,AX$131,AX$132,AX$133,AX$134,AX$135,AX$136,AX$137,AX$138,AX$139,AX$140,AX$141,AX$142,AX$143,AX$144)</f>
        <v>0</v>
      </c>
      <c r="AY321" s="66">
        <f>-AY$190+AY$216-AY$218+AY$233+AY$234+SUM(AY$125,AY$126,AY$127,AY$128*(1+'S&amp;S'!$F119),AY$129,AY$130,AY$131,AY$132,AY$133,AY$134,AY$135,AY$136,AY$137,AY$138,AY$139,AY$140,AY$141,AY$142,AY$143,AY$144)</f>
        <v>0</v>
      </c>
      <c r="AZ321" s="66">
        <f>-AZ$190+AZ$216-AZ$218+AZ$233+AZ$234+SUM(AZ$125,AZ$126,AZ$127,AZ$128*(1+'S&amp;S'!$F119),AZ$129,AZ$130,AZ$131,AZ$132,AZ$133,AZ$134,AZ$135,AZ$136,AZ$137,AZ$138,AZ$139,AZ$140,AZ$141,AZ$142,AZ$143,AZ$144)</f>
        <v>0</v>
      </c>
      <c r="BA321" s="66">
        <f>-BA$190+BA$216-BA$218+BA$233+BA$234+SUM(BA$125,BA$126,BA$127,BA$128*(1+'S&amp;S'!$F119),BA$129,BA$130,BA$131,BA$132,BA$133,BA$134,BA$135,BA$136,BA$137,BA$138,BA$139,BA$140,BA$141,BA$142,BA$143,BA$144)</f>
        <v>0</v>
      </c>
      <c r="BB321" s="66">
        <f>-BB$190+BB$216-BB$218+BB$233+BB$234+SUM(BB$125,BB$126,BB$127,BB$128*(1+'S&amp;S'!$F119),BB$129,BB$130,BB$131,BB$132,BB$133,BB$134,BB$135,BB$136,BB$137,BB$138,BB$139,BB$140,BB$141,BB$142,BB$143,BB$144)</f>
        <v>0</v>
      </c>
      <c r="BC321" s="66">
        <f>-BC$190+BC$216-BC$218+BC$233+BC$234+SUM(BC$125,BC$126,BC$127,BC$128*(1+'S&amp;S'!$F119),BC$129,BC$130,BC$131,BC$132,BC$133,BC$134,BC$135,BC$136,BC$137,BC$138,BC$139,BC$140,BC$141,BC$142,BC$143,BC$144)</f>
        <v>0</v>
      </c>
      <c r="BD321" s="66">
        <f>-BD$190+BD$216-BD$218+BD$233+BD$234+SUM(BD$125,BD$126,BD$127,BD$128*(1+'S&amp;S'!$F119),BD$129,BD$130,BD$131,BD$132,BD$133,BD$134,BD$135,BD$136,BD$137,BD$138,BD$139,BD$140,BD$141,BD$142,BD$143,BD$144)</f>
        <v>0</v>
      </c>
      <c r="BE321" s="66">
        <f>-BE$190+BE$216-BE$218+BE$233+BE$234+SUM(BE$125,BE$126,BE$127,BE$128*(1+'S&amp;S'!$F119),BE$129,BE$130,BE$131,BE$132,BE$133,BE$134,BE$135,BE$136,BE$137,BE$138,BE$139,BE$140,BE$141,BE$142,BE$143,BE$144)</f>
        <v>0</v>
      </c>
      <c r="BF321" s="66">
        <f>-BF$190+BF$216-BF$218+BF$233+BF$234+SUM(BF$125,BF$126,BF$127,BF$128*(1+'S&amp;S'!$F119),BF$129,BF$130,BF$131,BF$132,BF$133,BF$134,BF$135,BF$136,BF$137,BF$138,BF$139,BF$140,BF$141,BF$142,BF$143,BF$144)</f>
        <v>0</v>
      </c>
      <c r="BG321" s="66">
        <f>-BG$190+BG$216-BG$218+BG$233+BG$234+SUM(BG$125,BG$126,BG$127,BG$128*(1+'S&amp;S'!$F119),BG$129,BG$130,BG$131,BG$132,BG$133,BG$134,BG$135,BG$136,BG$137,BG$138,BG$139,BG$140,BG$141,BG$142,BG$143,BG$144)</f>
        <v>0</v>
      </c>
      <c r="BH321" s="66">
        <f>-BH$190+BH$216-BH$218+BH$233+BH$234+SUM(BH$125,BH$126,BH$127,BH$128*(1+'S&amp;S'!$F119),BH$129,BH$130,BH$131,BH$132,BH$133,BH$134,BH$135,BH$136,BH$137,BH$138,BH$139,BH$140,BH$141,BH$142,BH$143,BH$144)</f>
        <v>0</v>
      </c>
      <c r="BI321" s="66">
        <f>-BI$190+BI$216-BI$218+BI$233+BI$234+SUM(BI$125,BI$126,BI$127,BI$128*(1+'S&amp;S'!$F119),BI$129,BI$130,BI$131,BI$132,BI$133,BI$134,BI$135,BI$136,BI$137,BI$138,BI$139,BI$140,BI$141,BI$142,BI$143,BI$144)</f>
        <v>0</v>
      </c>
      <c r="BJ321" s="66">
        <f>-BJ$190+BJ$216-BJ$218+BJ$233+BJ$234+SUM(BJ$125,BJ$126,BJ$127,BJ$128*(1+'S&amp;S'!$F119),BJ$129,BJ$130,BJ$131,BJ$132,BJ$133,BJ$134,BJ$135,BJ$136,BJ$137,BJ$138,BJ$139,BJ$140,BJ$141,BJ$142,BJ$143,BJ$144)</f>
        <v>0</v>
      </c>
      <c r="BK321" s="66">
        <f>-BK$190+BK$216-BK$218+BK$233+BK$234+SUM(BK$125,BK$126,BK$127,BK$128*(1+'S&amp;S'!$F119),BK$129,BK$130,BK$131,BK$132,BK$133,BK$134,BK$135,BK$136,BK$137,BK$138,BK$139,BK$140,BK$141,BK$142,BK$143,BK$144)</f>
        <v>0</v>
      </c>
      <c r="BL321" s="66">
        <f>-BL$190+BL$216-BL$218+BL$233+BL$234+SUM(BL$125,BL$126,BL$127,BL$128*(1+'S&amp;S'!$F119),BL$129,BL$130,BL$131,BL$132,BL$133,BL$134,BL$135,BL$136,BL$137,BL$138,BL$139,BL$140,BL$141,BL$142,BL$143,BL$144)</f>
        <v>0</v>
      </c>
      <c r="BM321" s="66">
        <f>-BM$190+BM$216-BM$218+BM$233+BM$234+SUM(BM$125,BM$126,BM$127,BM$128*(1+'S&amp;S'!$F119),BM$129,BM$130,BM$131,BM$132,BM$133,BM$134,BM$135,BM$136,BM$137,BM$138,BM$139,BM$140,BM$141,BM$142,BM$143,BM$144)</f>
        <v>0</v>
      </c>
      <c r="BN321" s="66">
        <f>-BN$190+BN$216-BN$218+BN$233+BN$234+SUM(BN$125,BN$126,BN$127,BN$128*(1+'S&amp;S'!$F119),BN$129,BN$130,BN$131,BN$132,BN$133,BN$134,BN$135,BN$136,BN$137,BN$138,BN$139,BN$140,BN$141,BN$142,BN$143,BN$144)</f>
        <v>0</v>
      </c>
      <c r="BO321" s="66">
        <f>-BO$190+BO$216-BO$218+BO$233+BO$234+SUM(BO$125,BO$126,BO$127,BO$128*(1+'S&amp;S'!$F119),BO$129,BO$130,BO$131,BO$132,BO$133,BO$134,BO$135,BO$136,BO$137,BO$138,BO$139,BO$140,BO$141,BO$142,BO$143,BO$144)</f>
        <v>0</v>
      </c>
      <c r="BP321" s="66">
        <f>-BP$190+BP$216-BP$218+BP$233+BP$234+SUM(BP$125,BP$126,BP$127,BP$128*(1+'S&amp;S'!$F119),BP$129,BP$130,BP$131,BP$132,BP$133,BP$134,BP$135,BP$136,BP$137,BP$138,BP$139,BP$140,BP$141,BP$142,BP$143,BP$144)</f>
        <v>0</v>
      </c>
      <c r="BQ321" s="66">
        <f>-BQ$190+BQ$216-BQ$218+BQ$233+BQ$234+SUM(BQ$125,BQ$126,BQ$127,BQ$128*(1+'S&amp;S'!$F119),BQ$129,BQ$130,BQ$131,BQ$132,BQ$133,BQ$134,BQ$135,BQ$136,BQ$137,BQ$138,BQ$139,BQ$140,BQ$141,BQ$142,BQ$143,BQ$144)</f>
        <v>0</v>
      </c>
      <c r="BR321" s="66">
        <f>-BR$190+BR$216-BR$218+BR$233+BR$234+SUM(BR$125,BR$126,BR$127,BR$128*(1+'S&amp;S'!$F119),BR$129,BR$130,BR$131,BR$132,BR$133,BR$134,BR$135,BR$136,BR$137,BR$138,BR$139,BR$140,BR$141,BR$142,BR$143,BR$144)</f>
        <v>0</v>
      </c>
      <c r="BS321" s="66">
        <f>-BS$190+BS$216-BS$218+BS$233+BS$234+SUM(BS$125,BS$126,BS$127,BS$128*(1+'S&amp;S'!$F119),BS$129,BS$130,BS$131,BS$132,BS$133,BS$134,BS$135,BS$136,BS$137,BS$138,BS$139,BS$140,BS$141,BS$142,BS$143,BS$144)</f>
        <v>0</v>
      </c>
      <c r="BT321" s="66">
        <f>-BT$190+BT$216-BT$218+BT$233+BT$234+SUM(BT$125,BT$126,BT$127,BT$128*(1+'S&amp;S'!$F119),BT$129,BT$130,BT$131,BT$132,BT$133,BT$134,BT$135,BT$136,BT$137,BT$138,BT$139,BT$140,BT$141,BT$142,BT$143,BT$144)</f>
        <v>0</v>
      </c>
      <c r="BU321" s="66">
        <f>-BU$190+BU$216-BU$218+BU$233+BU$234+SUM(BU$125,BU$126,BU$127,BU$128*(1+'S&amp;S'!$F119),BU$129,BU$130,BU$131,BU$132,BU$133,BU$134,BU$135,BU$136,BU$137,BU$138,BU$139,BU$140,BU$141,BU$142,BU$143,BU$144)</f>
        <v>0</v>
      </c>
      <c r="BV321" s="66">
        <f>-BV$190+BV$216-BV$218+BV$233+BV$234+SUM(BV$125,BV$126,BV$127,BV$128*(1+'S&amp;S'!$F119),BV$129,BV$130,BV$131,BV$132,BV$133,BV$134,BV$135,BV$136,BV$137,BV$138,BV$139,BV$140,BV$141,BV$142,BV$143,BV$144)</f>
        <v>0</v>
      </c>
      <c r="BW321" s="66">
        <f>-BW$190+BW$216-BW$218+BW$233+BW$234+SUM(BW$125,BW$126,BW$127,BW$128*(1+'S&amp;S'!$F119),BW$129,BW$130,BW$131,BW$132,BW$133,BW$134,BW$135,BW$136,BW$137,BW$138,BW$139,BW$140,BW$141,BW$142,BW$143,BW$144)</f>
        <v>0</v>
      </c>
      <c r="BX321" s="66">
        <f>-BX$190+BX$216-BX$218+BX$233+BX$234+SUM(BX$125,BX$126,BX$127,BX$128*(1+'S&amp;S'!$F119),BX$129,BX$130,BX$131,BX$132,BX$133,BX$134,BX$135,BX$136,BX$137,BX$138,BX$139,BX$140,BX$141,BX$142,BX$143,BX$144)</f>
        <v>0</v>
      </c>
      <c r="BY321" s="66">
        <f>-BY$190+BY$216-BY$218+BY$233+BY$234+SUM(BY$125,BY$126,BY$127,BY$128*(1+'S&amp;S'!$F119),BY$129,BY$130,BY$131,BY$132,BY$133,BY$134,BY$135,BY$136,BY$137,BY$138,BY$139,BY$140,BY$141,BY$142,BY$143,BY$144)</f>
        <v>0</v>
      </c>
      <c r="BZ321" s="66">
        <f>-BZ$190+BZ$216-BZ$218+BZ$233+BZ$234+SUM(BZ$125,BZ$126,BZ$127,BZ$128*(1+'S&amp;S'!$F119),BZ$129,BZ$130,BZ$131,BZ$132,BZ$133,BZ$134,BZ$135,BZ$136,BZ$137,BZ$138,BZ$139,BZ$140,BZ$141,BZ$142,BZ$143,BZ$144)</f>
        <v>0</v>
      </c>
      <c r="CA321" s="66">
        <f>-CA$190+CA$216-CA$218+CA$233+CA$234+SUM(CA$125,CA$126,CA$127,CA$128*(1+'S&amp;S'!$F119),CA$129,CA$130,CA$131,CA$132,CA$133,CA$134,CA$135,CA$136,CA$137,CA$138,CA$139,CA$140,CA$141,CA$142,CA$143,CA$144)</f>
        <v>0</v>
      </c>
      <c r="CB321" s="66">
        <f>-CB$190+CB$216-CB$218+CB$233+CB$234+SUM(CB$125,CB$126,CB$127,CB$128*(1+'S&amp;S'!$F119),CB$129,CB$130,CB$131,CB$132,CB$133,CB$134,CB$135,CB$136,CB$137,CB$138,CB$139,CB$140,CB$141,CB$142,CB$143,CB$144)</f>
        <v>0</v>
      </c>
      <c r="CC321" s="66">
        <f>-CC$190+CC$216-CC$218+CC$233+CC$234+SUM(CC$125,CC$126,CC$127,CC$128*(1+'S&amp;S'!$F119),CC$129,CC$130,CC$131,CC$132,CC$133,CC$134,CC$135,CC$136,CC$137,CC$138,CC$139,CC$140,CC$141,CC$142,CC$143,CC$144)</f>
        <v>0</v>
      </c>
      <c r="CD321" s="66">
        <f>-CD$190+CD$216-CD$218+CD$233+CD$234+SUM(CD$125,CD$126,CD$127,CD$128*(1+'S&amp;S'!$F119),CD$129,CD$130,CD$131,CD$132,CD$133,CD$134,CD$135,CD$136,CD$137,CD$138,CD$139,CD$140,CD$141,CD$142,CD$143,CD$144)</f>
        <v>0</v>
      </c>
      <c r="CE321" s="66">
        <f>-CE$190+CE$216-CE$218+CE$233+CE$234+SUM(CE$125,CE$126,CE$127,CE$128*(1+'S&amp;S'!$F119),CE$129,CE$130,CE$131,CE$132,CE$133,CE$134,CE$135,CE$136,CE$137,CE$138,CE$139,CE$140,CE$141,CE$142,CE$143,CE$144)</f>
        <v>0</v>
      </c>
      <c r="CF321" s="66">
        <f>-CF$190+CF$216-CF$218+CF$233+CF$234+SUM(CF$125,CF$126,CF$127,CF$128*(1+'S&amp;S'!$F119),CF$129,CF$130,CF$131,CF$132,CF$133,CF$134,CF$135,CF$136,CF$137,CF$138,CF$139,CF$140,CF$141,CF$142,CF$143,CF$144)</f>
        <v>0</v>
      </c>
      <c r="CG321" s="66">
        <f>-CG$190+CG$216-CG$218+CG$233+CG$234+SUM(CG$125,CG$126,CG$127,CG$128*(1+'S&amp;S'!$F119),CG$129,CG$130,CG$131,CG$132,CG$133,CG$134,CG$135,CG$136,CG$137,CG$138,CG$139,CG$140,CG$141,CG$142,CG$143,CG$144)</f>
        <v>0</v>
      </c>
      <c r="CH321" s="66">
        <f>-CH$190+CH$216-CH$218+CH$233+CH$234+SUM(CH$125,CH$126,CH$127,CH$128*(1+'S&amp;S'!$F119),CH$129,CH$130,CH$131,CH$132,CH$133,CH$134,CH$135,CH$136,CH$137,CH$138,CH$139,CH$140,CH$141,CH$142,CH$143,CH$144)</f>
        <v>0</v>
      </c>
      <c r="CI321" s="66">
        <f>-CI$190+CI$216-CI$218+CI$233+CI$234+SUM(CI$125,CI$126,CI$127,CI$128*(1+'S&amp;S'!$F119),CI$129,CI$130,CI$131,CI$132,CI$133,CI$134,CI$135,CI$136,CI$137,CI$138,CI$139,CI$140,CI$141,CI$142,CI$143,CI$144)</f>
        <v>0</v>
      </c>
      <c r="CJ321" s="66">
        <f>-CJ$190+CJ$216-CJ$218+CJ$233+CJ$234+SUM(CJ$125,CJ$126,CJ$127,CJ$128*(1+'S&amp;S'!$F119),CJ$129,CJ$130,CJ$131,CJ$132,CJ$133,CJ$134,CJ$135,CJ$136,CJ$137,CJ$138,CJ$139,CJ$140,CJ$141,CJ$142,CJ$143,CJ$144)</f>
        <v>0</v>
      </c>
      <c r="CK321" s="66">
        <f>-CK$190+CK$216-CK$218+CK$233+CK$234+SUM(CK$125,CK$126,CK$127,CK$128*(1+'S&amp;S'!$F119),CK$129,CK$130,CK$131,CK$132,CK$133,CK$134,CK$135,CK$136,CK$137,CK$138,CK$139,CK$140,CK$141,CK$142,CK$143,CK$144)</f>
        <v>0</v>
      </c>
      <c r="CL321" s="66">
        <f>-CL$190+CL$216-CL$218+CL$233+CL$234+SUM(CL$125,CL$126,CL$127,CL$128*(1+'S&amp;S'!$F119),CL$129,CL$130,CL$131,CL$132,CL$133,CL$134,CL$135,CL$136,CL$137,CL$138,CL$139,CL$140,CL$141,CL$142,CL$143,CL$144)</f>
        <v>0</v>
      </c>
      <c r="CM321" s="66">
        <f>-CM$190+CM$216-CM$218+CM$233+CM$234+SUM(CM$125,CM$126,CM$127,CM$128*(1+'S&amp;S'!$F119),CM$129,CM$130,CM$131,CM$132,CM$133,CM$134,CM$135,CM$136,CM$137,CM$138,CM$139,CM$140,CM$141,CM$142,CM$143,CM$144)</f>
        <v>0</v>
      </c>
      <c r="CN321" s="66">
        <f>-CN$190+CN$216-CN$218+CN$233+CN$234+SUM(CN$125,CN$126,CN$127,CN$128*(1+'S&amp;S'!$F119),CN$129,CN$130,CN$131,CN$132,CN$133,CN$134,CN$135,CN$136,CN$137,CN$138,CN$139,CN$140,CN$141,CN$142,CN$143,CN$144)</f>
        <v>0</v>
      </c>
      <c r="CO321" s="66">
        <f>-CO$190+CO$216-CO$218+CO$233+CO$234+SUM(CO$125,CO$126,CO$127,CO$128*(1+'S&amp;S'!$F119),CO$129,CO$130,CO$131,CO$132,CO$133,CO$134,CO$135,CO$136,CO$137,CO$138,CO$139,CO$140,CO$141,CO$142,CO$143,CO$144)</f>
        <v>0</v>
      </c>
      <c r="CP321" s="66">
        <f>-CP$190+CP$216-CP$218+CP$233+CP$234+SUM(CP$125,CP$126,CP$127,CP$128*(1+'S&amp;S'!$F119),CP$129,CP$130,CP$131,CP$132,CP$133,CP$134,CP$135,CP$136,CP$137,CP$138,CP$139,CP$140,CP$141,CP$142,CP$143,CP$144)</f>
        <v>0</v>
      </c>
      <c r="CQ321" s="66">
        <f>-CQ$190+CQ$216-CQ$218+CQ$233+CQ$234+SUM(CQ$125,CQ$126,CQ$127,CQ$128*(1+'S&amp;S'!$F119),CQ$129,CQ$130,CQ$131,CQ$132,CQ$133,CQ$134,CQ$135,CQ$136,CQ$137,CQ$138,CQ$139,CQ$140,CQ$141,CQ$142,CQ$143,CQ$144)</f>
        <v>0</v>
      </c>
      <c r="CR321" s="66">
        <f>-CR$190+CR$216-CR$218+CR$233+CR$234+SUM(CR$125,CR$126,CR$127,CR$128*(1+'S&amp;S'!$F119),CR$129,CR$130,CR$131,CR$132,CR$133,CR$134,CR$135,CR$136,CR$137,CR$138,CR$139,CR$140,CR$141,CR$142,CR$143,CR$144)</f>
        <v>0</v>
      </c>
      <c r="CS321" s="66">
        <f>-CS$190+CS$216-CS$218+CS$233+CS$234+SUM(CS$125,CS$126,CS$127,CS$128*(1+'S&amp;S'!$F119),CS$129,CS$130,CS$131,CS$132,CS$133,CS$134,CS$135,CS$136,CS$137,CS$138,CS$139,CS$140,CS$141,CS$142,CS$143,CS$144)</f>
        <v>0</v>
      </c>
    </row>
    <row r="322" spans="3:97" hidden="1" x14ac:dyDescent="0.35">
      <c r="C322" s="81" t="str">
        <f>O.6!C129&amp;" with "&amp; 'S&amp;S'!$D$5*100 &amp; "% increase"</f>
        <v xml:space="preserve"> with 1% increase</v>
      </c>
      <c r="E322" s="492">
        <f>G322+NPV(G.Asm!$F$40,H322:INDEX(H322:CS322,RP))</f>
        <v>0</v>
      </c>
      <c r="F322" s="492">
        <f t="shared" si="140"/>
        <v>0</v>
      </c>
      <c r="G322" s="66">
        <f>-G$190+G$216-G$218+G$233+G$234+SUM(G$125,G$126,G$127,G$128,G$129*(1+'S&amp;S'!$F120),G$130,G$131,G$132,G$133,G$134,G$135,G$136,G$137,G$138,G$139,G$140,G$141,G$142,G$143,G$144)</f>
        <v>0</v>
      </c>
      <c r="H322" s="66">
        <f>-H$190+H$216-H$218+H$233+H$234+SUM(H$125,H$126,H$127,H$128,H$129*(1+'S&amp;S'!$F120),H$130,H$131,H$132,H$133,H$134,H$135,H$136,H$137,H$138,H$139,H$140,H$141,H$142,H$143,H$144)</f>
        <v>0</v>
      </c>
      <c r="I322" s="66">
        <f>-I$190+I$216-I$218+I$233+I$234+SUM(I$125,I$126,I$127,I$128,I$129*(1+'S&amp;S'!$F120),I$130,I$131,I$132,I$133,I$134,I$135,I$136,I$137,I$138,I$139,I$140,I$141,I$142,I$143,I$144)</f>
        <v>0</v>
      </c>
      <c r="J322" s="66">
        <f>-J$190+J$216-J$218+J$233+J$234+SUM(J$125,J$126,J$127,J$128,J$129*(1+'S&amp;S'!$F120),J$130,J$131,J$132,J$133,J$134,J$135,J$136,J$137,J$138,J$139,J$140,J$141,J$142,J$143,J$144)</f>
        <v>0</v>
      </c>
      <c r="K322" s="66">
        <f>-K$190+K$216-K$218+K$233+K$234+SUM(K$125,K$126,K$127,K$128,K$129*(1+'S&amp;S'!$F120),K$130,K$131,K$132,K$133,K$134,K$135,K$136,K$137,K$138,K$139,K$140,K$141,K$142,K$143,K$144)</f>
        <v>0</v>
      </c>
      <c r="L322" s="66">
        <f>-L$190+L$216-L$218+L$233+L$234+SUM(L$125,L$126,L$127,L$128,L$129*(1+'S&amp;S'!$F120),L$130,L$131,L$132,L$133,L$134,L$135,L$136,L$137,L$138,L$139,L$140,L$141,L$142,L$143,L$144)</f>
        <v>0</v>
      </c>
      <c r="M322" s="66">
        <f>-M$190+M$216-M$218+M$233+M$234+SUM(M$125,M$126,M$127,M$128,M$129*(1+'S&amp;S'!$F120),M$130,M$131,M$132,M$133,M$134,M$135,M$136,M$137,M$138,M$139,M$140,M$141,M$142,M$143,M$144)</f>
        <v>0</v>
      </c>
      <c r="N322" s="66">
        <f>-N$190+N$216-N$218+N$233+N$234+SUM(N$125,N$126,N$127,N$128,N$129*(1+'S&amp;S'!$F120),N$130,N$131,N$132,N$133,N$134,N$135,N$136,N$137,N$138,N$139,N$140,N$141,N$142,N$143,N$144)</f>
        <v>0</v>
      </c>
      <c r="O322" s="66">
        <f>-O$190+O$216-O$218+O$233+O$234+SUM(O$125,O$126,O$127,O$128,O$129*(1+'S&amp;S'!$F120),O$130,O$131,O$132,O$133,O$134,O$135,O$136,O$137,O$138,O$139,O$140,O$141,O$142,O$143,O$144)</f>
        <v>0</v>
      </c>
      <c r="P322" s="66">
        <f>-P$190+P$216-P$218+P$233+P$234+SUM(P$125,P$126,P$127,P$128,P$129*(1+'S&amp;S'!$F120),P$130,P$131,P$132,P$133,P$134,P$135,P$136,P$137,P$138,P$139,P$140,P$141,P$142,P$143,P$144)</f>
        <v>0</v>
      </c>
      <c r="Q322" s="66">
        <f>-Q$190+Q$216-Q$218+Q$233+Q$234+SUM(Q$125,Q$126,Q$127,Q$128,Q$129*(1+'S&amp;S'!$F120),Q$130,Q$131,Q$132,Q$133,Q$134,Q$135,Q$136,Q$137,Q$138,Q$139,Q$140,Q$141,Q$142,Q$143,Q$144)</f>
        <v>0</v>
      </c>
      <c r="R322" s="66">
        <f>-R$190+R$216-R$218+R$233+R$234+SUM(R$125,R$126,R$127,R$128,R$129*(1+'S&amp;S'!$F120),R$130,R$131,R$132,R$133,R$134,R$135,R$136,R$137,R$138,R$139,R$140,R$141,R$142,R$143,R$144)</f>
        <v>0</v>
      </c>
      <c r="S322" s="66">
        <f>-S$190+S$216-S$218+S$233+S$234+SUM(S$125,S$126,S$127,S$128,S$129*(1+'S&amp;S'!$F120),S$130,S$131,S$132,S$133,S$134,S$135,S$136,S$137,S$138,S$139,S$140,S$141,S$142,S$143,S$144)</f>
        <v>0</v>
      </c>
      <c r="T322" s="66">
        <f>-T$190+T$216-T$218+T$233+T$234+SUM(T$125,T$126,T$127,T$128,T$129*(1+'S&amp;S'!$F120),T$130,T$131,T$132,T$133,T$134,T$135,T$136,T$137,T$138,T$139,T$140,T$141,T$142,T$143,T$144)</f>
        <v>0</v>
      </c>
      <c r="U322" s="66">
        <f>-U$190+U$216-U$218+U$233+U$234+SUM(U$125,U$126,U$127,U$128,U$129*(1+'S&amp;S'!$F120),U$130,U$131,U$132,U$133,U$134,U$135,U$136,U$137,U$138,U$139,U$140,U$141,U$142,U$143,U$144)</f>
        <v>0</v>
      </c>
      <c r="V322" s="66">
        <f>-V$190+V$216-V$218+V$233+V$234+SUM(V$125,V$126,V$127,V$128,V$129*(1+'S&amp;S'!$F120),V$130,V$131,V$132,V$133,V$134,V$135,V$136,V$137,V$138,V$139,V$140,V$141,V$142,V$143,V$144)</f>
        <v>0</v>
      </c>
      <c r="W322" s="66">
        <f>-W$190+W$216-W$218+W$233+W$234+SUM(W$125,W$126,W$127,W$128,W$129*(1+'S&amp;S'!$F120),W$130,W$131,W$132,W$133,W$134,W$135,W$136,W$137,W$138,W$139,W$140,W$141,W$142,W$143,W$144)</f>
        <v>0</v>
      </c>
      <c r="X322" s="66">
        <f>-X$190+X$216-X$218+X$233+X$234+SUM(X$125,X$126,X$127,X$128,X$129*(1+'S&amp;S'!$F120),X$130,X$131,X$132,X$133,X$134,X$135,X$136,X$137,X$138,X$139,X$140,X$141,X$142,X$143,X$144)</f>
        <v>0</v>
      </c>
      <c r="Y322" s="66">
        <f>-Y$190+Y$216-Y$218+Y$233+Y$234+SUM(Y$125,Y$126,Y$127,Y$128,Y$129*(1+'S&amp;S'!$F120),Y$130,Y$131,Y$132,Y$133,Y$134,Y$135,Y$136,Y$137,Y$138,Y$139,Y$140,Y$141,Y$142,Y$143,Y$144)</f>
        <v>0</v>
      </c>
      <c r="Z322" s="66">
        <f>-Z$190+Z$216-Z$218+Z$233+Z$234+SUM(Z$125,Z$126,Z$127,Z$128,Z$129*(1+'S&amp;S'!$F120),Z$130,Z$131,Z$132,Z$133,Z$134,Z$135,Z$136,Z$137,Z$138,Z$139,Z$140,Z$141,Z$142,Z$143,Z$144)</f>
        <v>0</v>
      </c>
      <c r="AA322" s="66">
        <f>-AA$190+AA$216-AA$218+AA$233+AA$234+SUM(AA$125,AA$126,AA$127,AA$128,AA$129*(1+'S&amp;S'!$F120),AA$130,AA$131,AA$132,AA$133,AA$134,AA$135,AA$136,AA$137,AA$138,AA$139,AA$140,AA$141,AA$142,AA$143,AA$144)</f>
        <v>0</v>
      </c>
      <c r="AB322" s="66">
        <f>-AB$190+AB$216-AB$218+AB$233+AB$234+SUM(AB$125,AB$126,AB$127,AB$128,AB$129*(1+'S&amp;S'!$F120),AB$130,AB$131,AB$132,AB$133,AB$134,AB$135,AB$136,AB$137,AB$138,AB$139,AB$140,AB$141,AB$142,AB$143,AB$144)</f>
        <v>0</v>
      </c>
      <c r="AC322" s="66">
        <f>-AC$190+AC$216-AC$218+AC$233+AC$234+SUM(AC$125,AC$126,AC$127,AC$128,AC$129*(1+'S&amp;S'!$F120),AC$130,AC$131,AC$132,AC$133,AC$134,AC$135,AC$136,AC$137,AC$138,AC$139,AC$140,AC$141,AC$142,AC$143,AC$144)</f>
        <v>0</v>
      </c>
      <c r="AD322" s="66">
        <f>-AD$190+AD$216-AD$218+AD$233+AD$234+SUM(AD$125,AD$126,AD$127,AD$128,AD$129*(1+'S&amp;S'!$F120),AD$130,AD$131,AD$132,AD$133,AD$134,AD$135,AD$136,AD$137,AD$138,AD$139,AD$140,AD$141,AD$142,AD$143,AD$144)</f>
        <v>0</v>
      </c>
      <c r="AE322" s="66">
        <f>-AE$190+AE$216-AE$218+AE$233+AE$234+SUM(AE$125,AE$126,AE$127,AE$128,AE$129*(1+'S&amp;S'!$F120),AE$130,AE$131,AE$132,AE$133,AE$134,AE$135,AE$136,AE$137,AE$138,AE$139,AE$140,AE$141,AE$142,AE$143,AE$144)</f>
        <v>0</v>
      </c>
      <c r="AF322" s="66">
        <f>-AF$190+AF$216-AF$218+AF$233+AF$234+SUM(AF$125,AF$126,AF$127,AF$128,AF$129*(1+'S&amp;S'!$F120),AF$130,AF$131,AF$132,AF$133,AF$134,AF$135,AF$136,AF$137,AF$138,AF$139,AF$140,AF$141,AF$142,AF$143,AF$144)</f>
        <v>0</v>
      </c>
      <c r="AG322" s="66">
        <f>-AG$190+AG$216-AG$218+AG$233+AG$234+SUM(AG$125,AG$126,AG$127,AG$128,AG$129*(1+'S&amp;S'!$F120),AG$130,AG$131,AG$132,AG$133,AG$134,AG$135,AG$136,AG$137,AG$138,AG$139,AG$140,AG$141,AG$142,AG$143,AG$144)</f>
        <v>0</v>
      </c>
      <c r="AH322" s="66">
        <f>-AH$190+AH$216-AH$218+AH$233+AH$234+SUM(AH$125,AH$126,AH$127,AH$128,AH$129*(1+'S&amp;S'!$F120),AH$130,AH$131,AH$132,AH$133,AH$134,AH$135,AH$136,AH$137,AH$138,AH$139,AH$140,AH$141,AH$142,AH$143,AH$144)</f>
        <v>0</v>
      </c>
      <c r="AI322" s="66">
        <f>-AI$190+AI$216-AI$218+AI$233+AI$234+SUM(AI$125,AI$126,AI$127,AI$128,AI$129*(1+'S&amp;S'!$F120),AI$130,AI$131,AI$132,AI$133,AI$134,AI$135,AI$136,AI$137,AI$138,AI$139,AI$140,AI$141,AI$142,AI$143,AI$144)</f>
        <v>0</v>
      </c>
      <c r="AJ322" s="66">
        <f>-AJ$190+AJ$216-AJ$218+AJ$233+AJ$234+SUM(AJ$125,AJ$126,AJ$127,AJ$128,AJ$129*(1+'S&amp;S'!$F120),AJ$130,AJ$131,AJ$132,AJ$133,AJ$134,AJ$135,AJ$136,AJ$137,AJ$138,AJ$139,AJ$140,AJ$141,AJ$142,AJ$143,AJ$144)</f>
        <v>0</v>
      </c>
      <c r="AK322" s="66">
        <f>-AK$190+AK$216-AK$218+AK$233+AK$234+SUM(AK$125,AK$126,AK$127,AK$128,AK$129*(1+'S&amp;S'!$F120),AK$130,AK$131,AK$132,AK$133,AK$134,AK$135,AK$136,AK$137,AK$138,AK$139,AK$140,AK$141,AK$142,AK$143,AK$144)</f>
        <v>0</v>
      </c>
      <c r="AL322" s="66">
        <f>-AL$190+AL$216-AL$218+AL$233+AL$234+SUM(AL$125,AL$126,AL$127,AL$128,AL$129*(1+'S&amp;S'!$F120),AL$130,AL$131,AL$132,AL$133,AL$134,AL$135,AL$136,AL$137,AL$138,AL$139,AL$140,AL$141,AL$142,AL$143,AL$144)</f>
        <v>0</v>
      </c>
      <c r="AM322" s="66">
        <f>-AM$190+AM$216-AM$218+AM$233+AM$234+SUM(AM$125,AM$126,AM$127,AM$128,AM$129*(1+'S&amp;S'!$F120),AM$130,AM$131,AM$132,AM$133,AM$134,AM$135,AM$136,AM$137,AM$138,AM$139,AM$140,AM$141,AM$142,AM$143,AM$144)</f>
        <v>0</v>
      </c>
      <c r="AN322" s="66">
        <f>-AN$190+AN$216-AN$218+AN$233+AN$234+SUM(AN$125,AN$126,AN$127,AN$128,AN$129*(1+'S&amp;S'!$F120),AN$130,AN$131,AN$132,AN$133,AN$134,AN$135,AN$136,AN$137,AN$138,AN$139,AN$140,AN$141,AN$142,AN$143,AN$144)</f>
        <v>0</v>
      </c>
      <c r="AO322" s="66">
        <f>-AO$190+AO$216-AO$218+AO$233+AO$234+SUM(AO$125,AO$126,AO$127,AO$128,AO$129*(1+'S&amp;S'!$F120),AO$130,AO$131,AO$132,AO$133,AO$134,AO$135,AO$136,AO$137,AO$138,AO$139,AO$140,AO$141,AO$142,AO$143,AO$144)</f>
        <v>0</v>
      </c>
      <c r="AP322" s="66">
        <f>-AP$190+AP$216-AP$218+AP$233+AP$234+SUM(AP$125,AP$126,AP$127,AP$128,AP$129*(1+'S&amp;S'!$F120),AP$130,AP$131,AP$132,AP$133,AP$134,AP$135,AP$136,AP$137,AP$138,AP$139,AP$140,AP$141,AP$142,AP$143,AP$144)</f>
        <v>0</v>
      </c>
      <c r="AQ322" s="66">
        <f>-AQ$190+AQ$216-AQ$218+AQ$233+AQ$234+SUM(AQ$125,AQ$126,AQ$127,AQ$128,AQ$129*(1+'S&amp;S'!$F120),AQ$130,AQ$131,AQ$132,AQ$133,AQ$134,AQ$135,AQ$136,AQ$137,AQ$138,AQ$139,AQ$140,AQ$141,AQ$142,AQ$143,AQ$144)</f>
        <v>0</v>
      </c>
      <c r="AR322" s="66">
        <f>-AR$190+AR$216-AR$218+AR$233+AR$234+SUM(AR$125,AR$126,AR$127,AR$128,AR$129*(1+'S&amp;S'!$F120),AR$130,AR$131,AR$132,AR$133,AR$134,AR$135,AR$136,AR$137,AR$138,AR$139,AR$140,AR$141,AR$142,AR$143,AR$144)</f>
        <v>0</v>
      </c>
      <c r="AS322" s="66">
        <f>-AS$190+AS$216-AS$218+AS$233+AS$234+SUM(AS$125,AS$126,AS$127,AS$128,AS$129*(1+'S&amp;S'!$F120),AS$130,AS$131,AS$132,AS$133,AS$134,AS$135,AS$136,AS$137,AS$138,AS$139,AS$140,AS$141,AS$142,AS$143,AS$144)</f>
        <v>0</v>
      </c>
      <c r="AT322" s="66">
        <f>-AT$190+AT$216-AT$218+AT$233+AT$234+SUM(AT$125,AT$126,AT$127,AT$128,AT$129*(1+'S&amp;S'!$F120),AT$130,AT$131,AT$132,AT$133,AT$134,AT$135,AT$136,AT$137,AT$138,AT$139,AT$140,AT$141,AT$142,AT$143,AT$144)</f>
        <v>0</v>
      </c>
      <c r="AU322" s="66">
        <f>-AU$190+AU$216-AU$218+AU$233+AU$234+SUM(AU$125,AU$126,AU$127,AU$128,AU$129*(1+'S&amp;S'!$F120),AU$130,AU$131,AU$132,AU$133,AU$134,AU$135,AU$136,AU$137,AU$138,AU$139,AU$140,AU$141,AU$142,AU$143,AU$144)</f>
        <v>0</v>
      </c>
      <c r="AV322" s="66">
        <f>-AV$190+AV$216-AV$218+AV$233+AV$234+SUM(AV$125,AV$126,AV$127,AV$128,AV$129*(1+'S&amp;S'!$F120),AV$130,AV$131,AV$132,AV$133,AV$134,AV$135,AV$136,AV$137,AV$138,AV$139,AV$140,AV$141,AV$142,AV$143,AV$144)</f>
        <v>0</v>
      </c>
      <c r="AW322" s="66">
        <f>-AW$190+AW$216-AW$218+AW$233+AW$234+SUM(AW$125,AW$126,AW$127,AW$128,AW$129*(1+'S&amp;S'!$F120),AW$130,AW$131,AW$132,AW$133,AW$134,AW$135,AW$136,AW$137,AW$138,AW$139,AW$140,AW$141,AW$142,AW$143,AW$144)</f>
        <v>0</v>
      </c>
      <c r="AX322" s="66">
        <f>-AX$190+AX$216-AX$218+AX$233+AX$234+SUM(AX$125,AX$126,AX$127,AX$128,AX$129*(1+'S&amp;S'!$F120),AX$130,AX$131,AX$132,AX$133,AX$134,AX$135,AX$136,AX$137,AX$138,AX$139,AX$140,AX$141,AX$142,AX$143,AX$144)</f>
        <v>0</v>
      </c>
      <c r="AY322" s="66">
        <f>-AY$190+AY$216-AY$218+AY$233+AY$234+SUM(AY$125,AY$126,AY$127,AY$128,AY$129*(1+'S&amp;S'!$F120),AY$130,AY$131,AY$132,AY$133,AY$134,AY$135,AY$136,AY$137,AY$138,AY$139,AY$140,AY$141,AY$142,AY$143,AY$144)</f>
        <v>0</v>
      </c>
      <c r="AZ322" s="66">
        <f>-AZ$190+AZ$216-AZ$218+AZ$233+AZ$234+SUM(AZ$125,AZ$126,AZ$127,AZ$128,AZ$129*(1+'S&amp;S'!$F120),AZ$130,AZ$131,AZ$132,AZ$133,AZ$134,AZ$135,AZ$136,AZ$137,AZ$138,AZ$139,AZ$140,AZ$141,AZ$142,AZ$143,AZ$144)</f>
        <v>0</v>
      </c>
      <c r="BA322" s="66">
        <f>-BA$190+BA$216-BA$218+BA$233+BA$234+SUM(BA$125,BA$126,BA$127,BA$128,BA$129*(1+'S&amp;S'!$F120),BA$130,BA$131,BA$132,BA$133,BA$134,BA$135,BA$136,BA$137,BA$138,BA$139,BA$140,BA$141,BA$142,BA$143,BA$144)</f>
        <v>0</v>
      </c>
      <c r="BB322" s="66">
        <f>-BB$190+BB$216-BB$218+BB$233+BB$234+SUM(BB$125,BB$126,BB$127,BB$128,BB$129*(1+'S&amp;S'!$F120),BB$130,BB$131,BB$132,BB$133,BB$134,BB$135,BB$136,BB$137,BB$138,BB$139,BB$140,BB$141,BB$142,BB$143,BB$144)</f>
        <v>0</v>
      </c>
      <c r="BC322" s="66">
        <f>-BC$190+BC$216-BC$218+BC$233+BC$234+SUM(BC$125,BC$126,BC$127,BC$128,BC$129*(1+'S&amp;S'!$F120),BC$130,BC$131,BC$132,BC$133,BC$134,BC$135,BC$136,BC$137,BC$138,BC$139,BC$140,BC$141,BC$142,BC$143,BC$144)</f>
        <v>0</v>
      </c>
      <c r="BD322" s="66">
        <f>-BD$190+BD$216-BD$218+BD$233+BD$234+SUM(BD$125,BD$126,BD$127,BD$128,BD$129*(1+'S&amp;S'!$F120),BD$130,BD$131,BD$132,BD$133,BD$134,BD$135,BD$136,BD$137,BD$138,BD$139,BD$140,BD$141,BD$142,BD$143,BD$144)</f>
        <v>0</v>
      </c>
      <c r="BE322" s="66">
        <f>-BE$190+BE$216-BE$218+BE$233+BE$234+SUM(BE$125,BE$126,BE$127,BE$128,BE$129*(1+'S&amp;S'!$F120),BE$130,BE$131,BE$132,BE$133,BE$134,BE$135,BE$136,BE$137,BE$138,BE$139,BE$140,BE$141,BE$142,BE$143,BE$144)</f>
        <v>0</v>
      </c>
      <c r="BF322" s="66">
        <f>-BF$190+BF$216-BF$218+BF$233+BF$234+SUM(BF$125,BF$126,BF$127,BF$128,BF$129*(1+'S&amp;S'!$F120),BF$130,BF$131,BF$132,BF$133,BF$134,BF$135,BF$136,BF$137,BF$138,BF$139,BF$140,BF$141,BF$142,BF$143,BF$144)</f>
        <v>0</v>
      </c>
      <c r="BG322" s="66">
        <f>-BG$190+BG$216-BG$218+BG$233+BG$234+SUM(BG$125,BG$126,BG$127,BG$128,BG$129*(1+'S&amp;S'!$F120),BG$130,BG$131,BG$132,BG$133,BG$134,BG$135,BG$136,BG$137,BG$138,BG$139,BG$140,BG$141,BG$142,BG$143,BG$144)</f>
        <v>0</v>
      </c>
      <c r="BH322" s="66">
        <f>-BH$190+BH$216-BH$218+BH$233+BH$234+SUM(BH$125,BH$126,BH$127,BH$128,BH$129*(1+'S&amp;S'!$F120),BH$130,BH$131,BH$132,BH$133,BH$134,BH$135,BH$136,BH$137,BH$138,BH$139,BH$140,BH$141,BH$142,BH$143,BH$144)</f>
        <v>0</v>
      </c>
      <c r="BI322" s="66">
        <f>-BI$190+BI$216-BI$218+BI$233+BI$234+SUM(BI$125,BI$126,BI$127,BI$128,BI$129*(1+'S&amp;S'!$F120),BI$130,BI$131,BI$132,BI$133,BI$134,BI$135,BI$136,BI$137,BI$138,BI$139,BI$140,BI$141,BI$142,BI$143,BI$144)</f>
        <v>0</v>
      </c>
      <c r="BJ322" s="66">
        <f>-BJ$190+BJ$216-BJ$218+BJ$233+BJ$234+SUM(BJ$125,BJ$126,BJ$127,BJ$128,BJ$129*(1+'S&amp;S'!$F120),BJ$130,BJ$131,BJ$132,BJ$133,BJ$134,BJ$135,BJ$136,BJ$137,BJ$138,BJ$139,BJ$140,BJ$141,BJ$142,BJ$143,BJ$144)</f>
        <v>0</v>
      </c>
      <c r="BK322" s="66">
        <f>-BK$190+BK$216-BK$218+BK$233+BK$234+SUM(BK$125,BK$126,BK$127,BK$128,BK$129*(1+'S&amp;S'!$F120),BK$130,BK$131,BK$132,BK$133,BK$134,BK$135,BK$136,BK$137,BK$138,BK$139,BK$140,BK$141,BK$142,BK$143,BK$144)</f>
        <v>0</v>
      </c>
      <c r="BL322" s="66">
        <f>-BL$190+BL$216-BL$218+BL$233+BL$234+SUM(BL$125,BL$126,BL$127,BL$128,BL$129*(1+'S&amp;S'!$F120),BL$130,BL$131,BL$132,BL$133,BL$134,BL$135,BL$136,BL$137,BL$138,BL$139,BL$140,BL$141,BL$142,BL$143,BL$144)</f>
        <v>0</v>
      </c>
      <c r="BM322" s="66">
        <f>-BM$190+BM$216-BM$218+BM$233+BM$234+SUM(BM$125,BM$126,BM$127,BM$128,BM$129*(1+'S&amp;S'!$F120),BM$130,BM$131,BM$132,BM$133,BM$134,BM$135,BM$136,BM$137,BM$138,BM$139,BM$140,BM$141,BM$142,BM$143,BM$144)</f>
        <v>0</v>
      </c>
      <c r="BN322" s="66">
        <f>-BN$190+BN$216-BN$218+BN$233+BN$234+SUM(BN$125,BN$126,BN$127,BN$128,BN$129*(1+'S&amp;S'!$F120),BN$130,BN$131,BN$132,BN$133,BN$134,BN$135,BN$136,BN$137,BN$138,BN$139,BN$140,BN$141,BN$142,BN$143,BN$144)</f>
        <v>0</v>
      </c>
      <c r="BO322" s="66">
        <f>-BO$190+BO$216-BO$218+BO$233+BO$234+SUM(BO$125,BO$126,BO$127,BO$128,BO$129*(1+'S&amp;S'!$F120),BO$130,BO$131,BO$132,BO$133,BO$134,BO$135,BO$136,BO$137,BO$138,BO$139,BO$140,BO$141,BO$142,BO$143,BO$144)</f>
        <v>0</v>
      </c>
      <c r="BP322" s="66">
        <f>-BP$190+BP$216-BP$218+BP$233+BP$234+SUM(BP$125,BP$126,BP$127,BP$128,BP$129*(1+'S&amp;S'!$F120),BP$130,BP$131,BP$132,BP$133,BP$134,BP$135,BP$136,BP$137,BP$138,BP$139,BP$140,BP$141,BP$142,BP$143,BP$144)</f>
        <v>0</v>
      </c>
      <c r="BQ322" s="66">
        <f>-BQ$190+BQ$216-BQ$218+BQ$233+BQ$234+SUM(BQ$125,BQ$126,BQ$127,BQ$128,BQ$129*(1+'S&amp;S'!$F120),BQ$130,BQ$131,BQ$132,BQ$133,BQ$134,BQ$135,BQ$136,BQ$137,BQ$138,BQ$139,BQ$140,BQ$141,BQ$142,BQ$143,BQ$144)</f>
        <v>0</v>
      </c>
      <c r="BR322" s="66">
        <f>-BR$190+BR$216-BR$218+BR$233+BR$234+SUM(BR$125,BR$126,BR$127,BR$128,BR$129*(1+'S&amp;S'!$F120),BR$130,BR$131,BR$132,BR$133,BR$134,BR$135,BR$136,BR$137,BR$138,BR$139,BR$140,BR$141,BR$142,BR$143,BR$144)</f>
        <v>0</v>
      </c>
      <c r="BS322" s="66">
        <f>-BS$190+BS$216-BS$218+BS$233+BS$234+SUM(BS$125,BS$126,BS$127,BS$128,BS$129*(1+'S&amp;S'!$F120),BS$130,BS$131,BS$132,BS$133,BS$134,BS$135,BS$136,BS$137,BS$138,BS$139,BS$140,BS$141,BS$142,BS$143,BS$144)</f>
        <v>0</v>
      </c>
      <c r="BT322" s="66">
        <f>-BT$190+BT$216-BT$218+BT$233+BT$234+SUM(BT$125,BT$126,BT$127,BT$128,BT$129*(1+'S&amp;S'!$F120),BT$130,BT$131,BT$132,BT$133,BT$134,BT$135,BT$136,BT$137,BT$138,BT$139,BT$140,BT$141,BT$142,BT$143,BT$144)</f>
        <v>0</v>
      </c>
      <c r="BU322" s="66">
        <f>-BU$190+BU$216-BU$218+BU$233+BU$234+SUM(BU$125,BU$126,BU$127,BU$128,BU$129*(1+'S&amp;S'!$F120),BU$130,BU$131,BU$132,BU$133,BU$134,BU$135,BU$136,BU$137,BU$138,BU$139,BU$140,BU$141,BU$142,BU$143,BU$144)</f>
        <v>0</v>
      </c>
      <c r="BV322" s="66">
        <f>-BV$190+BV$216-BV$218+BV$233+BV$234+SUM(BV$125,BV$126,BV$127,BV$128,BV$129*(1+'S&amp;S'!$F120),BV$130,BV$131,BV$132,BV$133,BV$134,BV$135,BV$136,BV$137,BV$138,BV$139,BV$140,BV$141,BV$142,BV$143,BV$144)</f>
        <v>0</v>
      </c>
      <c r="BW322" s="66">
        <f>-BW$190+BW$216-BW$218+BW$233+BW$234+SUM(BW$125,BW$126,BW$127,BW$128,BW$129*(1+'S&amp;S'!$F120),BW$130,BW$131,BW$132,BW$133,BW$134,BW$135,BW$136,BW$137,BW$138,BW$139,BW$140,BW$141,BW$142,BW$143,BW$144)</f>
        <v>0</v>
      </c>
      <c r="BX322" s="66">
        <f>-BX$190+BX$216-BX$218+BX$233+BX$234+SUM(BX$125,BX$126,BX$127,BX$128,BX$129*(1+'S&amp;S'!$F120),BX$130,BX$131,BX$132,BX$133,BX$134,BX$135,BX$136,BX$137,BX$138,BX$139,BX$140,BX$141,BX$142,BX$143,BX$144)</f>
        <v>0</v>
      </c>
      <c r="BY322" s="66">
        <f>-BY$190+BY$216-BY$218+BY$233+BY$234+SUM(BY$125,BY$126,BY$127,BY$128,BY$129*(1+'S&amp;S'!$F120),BY$130,BY$131,BY$132,BY$133,BY$134,BY$135,BY$136,BY$137,BY$138,BY$139,BY$140,BY$141,BY$142,BY$143,BY$144)</f>
        <v>0</v>
      </c>
      <c r="BZ322" s="66">
        <f>-BZ$190+BZ$216-BZ$218+BZ$233+BZ$234+SUM(BZ$125,BZ$126,BZ$127,BZ$128,BZ$129*(1+'S&amp;S'!$F120),BZ$130,BZ$131,BZ$132,BZ$133,BZ$134,BZ$135,BZ$136,BZ$137,BZ$138,BZ$139,BZ$140,BZ$141,BZ$142,BZ$143,BZ$144)</f>
        <v>0</v>
      </c>
      <c r="CA322" s="66">
        <f>-CA$190+CA$216-CA$218+CA$233+CA$234+SUM(CA$125,CA$126,CA$127,CA$128,CA$129*(1+'S&amp;S'!$F120),CA$130,CA$131,CA$132,CA$133,CA$134,CA$135,CA$136,CA$137,CA$138,CA$139,CA$140,CA$141,CA$142,CA$143,CA$144)</f>
        <v>0</v>
      </c>
      <c r="CB322" s="66">
        <f>-CB$190+CB$216-CB$218+CB$233+CB$234+SUM(CB$125,CB$126,CB$127,CB$128,CB$129*(1+'S&amp;S'!$F120),CB$130,CB$131,CB$132,CB$133,CB$134,CB$135,CB$136,CB$137,CB$138,CB$139,CB$140,CB$141,CB$142,CB$143,CB$144)</f>
        <v>0</v>
      </c>
      <c r="CC322" s="66">
        <f>-CC$190+CC$216-CC$218+CC$233+CC$234+SUM(CC$125,CC$126,CC$127,CC$128,CC$129*(1+'S&amp;S'!$F120),CC$130,CC$131,CC$132,CC$133,CC$134,CC$135,CC$136,CC$137,CC$138,CC$139,CC$140,CC$141,CC$142,CC$143,CC$144)</f>
        <v>0</v>
      </c>
      <c r="CD322" s="66">
        <f>-CD$190+CD$216-CD$218+CD$233+CD$234+SUM(CD$125,CD$126,CD$127,CD$128,CD$129*(1+'S&amp;S'!$F120),CD$130,CD$131,CD$132,CD$133,CD$134,CD$135,CD$136,CD$137,CD$138,CD$139,CD$140,CD$141,CD$142,CD$143,CD$144)</f>
        <v>0</v>
      </c>
      <c r="CE322" s="66">
        <f>-CE$190+CE$216-CE$218+CE$233+CE$234+SUM(CE$125,CE$126,CE$127,CE$128,CE$129*(1+'S&amp;S'!$F120),CE$130,CE$131,CE$132,CE$133,CE$134,CE$135,CE$136,CE$137,CE$138,CE$139,CE$140,CE$141,CE$142,CE$143,CE$144)</f>
        <v>0</v>
      </c>
      <c r="CF322" s="66">
        <f>-CF$190+CF$216-CF$218+CF$233+CF$234+SUM(CF$125,CF$126,CF$127,CF$128,CF$129*(1+'S&amp;S'!$F120),CF$130,CF$131,CF$132,CF$133,CF$134,CF$135,CF$136,CF$137,CF$138,CF$139,CF$140,CF$141,CF$142,CF$143,CF$144)</f>
        <v>0</v>
      </c>
      <c r="CG322" s="66">
        <f>-CG$190+CG$216-CG$218+CG$233+CG$234+SUM(CG$125,CG$126,CG$127,CG$128,CG$129*(1+'S&amp;S'!$F120),CG$130,CG$131,CG$132,CG$133,CG$134,CG$135,CG$136,CG$137,CG$138,CG$139,CG$140,CG$141,CG$142,CG$143,CG$144)</f>
        <v>0</v>
      </c>
      <c r="CH322" s="66">
        <f>-CH$190+CH$216-CH$218+CH$233+CH$234+SUM(CH$125,CH$126,CH$127,CH$128,CH$129*(1+'S&amp;S'!$F120),CH$130,CH$131,CH$132,CH$133,CH$134,CH$135,CH$136,CH$137,CH$138,CH$139,CH$140,CH$141,CH$142,CH$143,CH$144)</f>
        <v>0</v>
      </c>
      <c r="CI322" s="66">
        <f>-CI$190+CI$216-CI$218+CI$233+CI$234+SUM(CI$125,CI$126,CI$127,CI$128,CI$129*(1+'S&amp;S'!$F120),CI$130,CI$131,CI$132,CI$133,CI$134,CI$135,CI$136,CI$137,CI$138,CI$139,CI$140,CI$141,CI$142,CI$143,CI$144)</f>
        <v>0</v>
      </c>
      <c r="CJ322" s="66">
        <f>-CJ$190+CJ$216-CJ$218+CJ$233+CJ$234+SUM(CJ$125,CJ$126,CJ$127,CJ$128,CJ$129*(1+'S&amp;S'!$F120),CJ$130,CJ$131,CJ$132,CJ$133,CJ$134,CJ$135,CJ$136,CJ$137,CJ$138,CJ$139,CJ$140,CJ$141,CJ$142,CJ$143,CJ$144)</f>
        <v>0</v>
      </c>
      <c r="CK322" s="66">
        <f>-CK$190+CK$216-CK$218+CK$233+CK$234+SUM(CK$125,CK$126,CK$127,CK$128,CK$129*(1+'S&amp;S'!$F120),CK$130,CK$131,CK$132,CK$133,CK$134,CK$135,CK$136,CK$137,CK$138,CK$139,CK$140,CK$141,CK$142,CK$143,CK$144)</f>
        <v>0</v>
      </c>
      <c r="CL322" s="66">
        <f>-CL$190+CL$216-CL$218+CL$233+CL$234+SUM(CL$125,CL$126,CL$127,CL$128,CL$129*(1+'S&amp;S'!$F120),CL$130,CL$131,CL$132,CL$133,CL$134,CL$135,CL$136,CL$137,CL$138,CL$139,CL$140,CL$141,CL$142,CL$143,CL$144)</f>
        <v>0</v>
      </c>
      <c r="CM322" s="66">
        <f>-CM$190+CM$216-CM$218+CM$233+CM$234+SUM(CM$125,CM$126,CM$127,CM$128,CM$129*(1+'S&amp;S'!$F120),CM$130,CM$131,CM$132,CM$133,CM$134,CM$135,CM$136,CM$137,CM$138,CM$139,CM$140,CM$141,CM$142,CM$143,CM$144)</f>
        <v>0</v>
      </c>
      <c r="CN322" s="66">
        <f>-CN$190+CN$216-CN$218+CN$233+CN$234+SUM(CN$125,CN$126,CN$127,CN$128,CN$129*(1+'S&amp;S'!$F120),CN$130,CN$131,CN$132,CN$133,CN$134,CN$135,CN$136,CN$137,CN$138,CN$139,CN$140,CN$141,CN$142,CN$143,CN$144)</f>
        <v>0</v>
      </c>
      <c r="CO322" s="66">
        <f>-CO$190+CO$216-CO$218+CO$233+CO$234+SUM(CO$125,CO$126,CO$127,CO$128,CO$129*(1+'S&amp;S'!$F120),CO$130,CO$131,CO$132,CO$133,CO$134,CO$135,CO$136,CO$137,CO$138,CO$139,CO$140,CO$141,CO$142,CO$143,CO$144)</f>
        <v>0</v>
      </c>
      <c r="CP322" s="66">
        <f>-CP$190+CP$216-CP$218+CP$233+CP$234+SUM(CP$125,CP$126,CP$127,CP$128,CP$129*(1+'S&amp;S'!$F120),CP$130,CP$131,CP$132,CP$133,CP$134,CP$135,CP$136,CP$137,CP$138,CP$139,CP$140,CP$141,CP$142,CP$143,CP$144)</f>
        <v>0</v>
      </c>
      <c r="CQ322" s="66">
        <f>-CQ$190+CQ$216-CQ$218+CQ$233+CQ$234+SUM(CQ$125,CQ$126,CQ$127,CQ$128,CQ$129*(1+'S&amp;S'!$F120),CQ$130,CQ$131,CQ$132,CQ$133,CQ$134,CQ$135,CQ$136,CQ$137,CQ$138,CQ$139,CQ$140,CQ$141,CQ$142,CQ$143,CQ$144)</f>
        <v>0</v>
      </c>
      <c r="CR322" s="66">
        <f>-CR$190+CR$216-CR$218+CR$233+CR$234+SUM(CR$125,CR$126,CR$127,CR$128,CR$129*(1+'S&amp;S'!$F120),CR$130,CR$131,CR$132,CR$133,CR$134,CR$135,CR$136,CR$137,CR$138,CR$139,CR$140,CR$141,CR$142,CR$143,CR$144)</f>
        <v>0</v>
      </c>
      <c r="CS322" s="66">
        <f>-CS$190+CS$216-CS$218+CS$233+CS$234+SUM(CS$125,CS$126,CS$127,CS$128,CS$129*(1+'S&amp;S'!$F120),CS$130,CS$131,CS$132,CS$133,CS$134,CS$135,CS$136,CS$137,CS$138,CS$139,CS$140,CS$141,CS$142,CS$143,CS$144)</f>
        <v>0</v>
      </c>
    </row>
    <row r="323" spans="3:97" hidden="1" x14ac:dyDescent="0.35">
      <c r="C323" s="81" t="str">
        <f>O.6!C129&amp;" with "&amp; 'S&amp;S'!$D$5*100 &amp; "% decrease"</f>
        <v xml:space="preserve"> with 1% decrease</v>
      </c>
      <c r="E323" s="492">
        <f>G323+NPV(G.Asm!$F$40,H323:INDEX(H323:CS323,RP))</f>
        <v>0</v>
      </c>
      <c r="F323" s="492">
        <f t="shared" si="140"/>
        <v>0</v>
      </c>
      <c r="G323" s="66">
        <f>-G$190+G$216-G$218+G$233+G$234+SUM(G$125,G$126,G$127,G$128,G$129*(1+'S&amp;S'!$F121),G$130,G$131,G$132,G$133,G$134,G$135,G$136,G$137,G$138,G$139,G$140,G$141,G$142,G$143,G$144)</f>
        <v>0</v>
      </c>
      <c r="H323" s="66">
        <f>-H$190+H$216-H$218+H$233+H$234+SUM(H$125,H$126,H$127,H$128,H$129*(1+'S&amp;S'!$F121),H$130,H$131,H$132,H$133,H$134,H$135,H$136,H$137,H$138,H$139,H$140,H$141,H$142,H$143,H$144)</f>
        <v>0</v>
      </c>
      <c r="I323" s="66">
        <f>-I$190+I$216-I$218+I$233+I$234+SUM(I$125,I$126,I$127,I$128,I$129*(1+'S&amp;S'!$F121),I$130,I$131,I$132,I$133,I$134,I$135,I$136,I$137,I$138,I$139,I$140,I$141,I$142,I$143,I$144)</f>
        <v>0</v>
      </c>
      <c r="J323" s="66">
        <f>-J$190+J$216-J$218+J$233+J$234+SUM(J$125,J$126,J$127,J$128,J$129*(1+'S&amp;S'!$F121),J$130,J$131,J$132,J$133,J$134,J$135,J$136,J$137,J$138,J$139,J$140,J$141,J$142,J$143,J$144)</f>
        <v>0</v>
      </c>
      <c r="K323" s="66">
        <f>-K$190+K$216-K$218+K$233+K$234+SUM(K$125,K$126,K$127,K$128,K$129*(1+'S&amp;S'!$F121),K$130,K$131,K$132,K$133,K$134,K$135,K$136,K$137,K$138,K$139,K$140,K$141,K$142,K$143,K$144)</f>
        <v>0</v>
      </c>
      <c r="L323" s="66">
        <f>-L$190+L$216-L$218+L$233+L$234+SUM(L$125,L$126,L$127,L$128,L$129*(1+'S&amp;S'!$F121),L$130,L$131,L$132,L$133,L$134,L$135,L$136,L$137,L$138,L$139,L$140,L$141,L$142,L$143,L$144)</f>
        <v>0</v>
      </c>
      <c r="M323" s="66">
        <f>-M$190+M$216-M$218+M$233+M$234+SUM(M$125,M$126,M$127,M$128,M$129*(1+'S&amp;S'!$F121),M$130,M$131,M$132,M$133,M$134,M$135,M$136,M$137,M$138,M$139,M$140,M$141,M$142,M$143,M$144)</f>
        <v>0</v>
      </c>
      <c r="N323" s="66">
        <f>-N$190+N$216-N$218+N$233+N$234+SUM(N$125,N$126,N$127,N$128,N$129*(1+'S&amp;S'!$F121),N$130,N$131,N$132,N$133,N$134,N$135,N$136,N$137,N$138,N$139,N$140,N$141,N$142,N$143,N$144)</f>
        <v>0</v>
      </c>
      <c r="O323" s="66">
        <f>-O$190+O$216-O$218+O$233+O$234+SUM(O$125,O$126,O$127,O$128,O$129*(1+'S&amp;S'!$F121),O$130,O$131,O$132,O$133,O$134,O$135,O$136,O$137,O$138,O$139,O$140,O$141,O$142,O$143,O$144)</f>
        <v>0</v>
      </c>
      <c r="P323" s="66">
        <f>-P$190+P$216-P$218+P$233+P$234+SUM(P$125,P$126,P$127,P$128,P$129*(1+'S&amp;S'!$F121),P$130,P$131,P$132,P$133,P$134,P$135,P$136,P$137,P$138,P$139,P$140,P$141,P$142,P$143,P$144)</f>
        <v>0</v>
      </c>
      <c r="Q323" s="66">
        <f>-Q$190+Q$216-Q$218+Q$233+Q$234+SUM(Q$125,Q$126,Q$127,Q$128,Q$129*(1+'S&amp;S'!$F121),Q$130,Q$131,Q$132,Q$133,Q$134,Q$135,Q$136,Q$137,Q$138,Q$139,Q$140,Q$141,Q$142,Q$143,Q$144)</f>
        <v>0</v>
      </c>
      <c r="R323" s="66">
        <f>-R$190+R$216-R$218+R$233+R$234+SUM(R$125,R$126,R$127,R$128,R$129*(1+'S&amp;S'!$F121),R$130,R$131,R$132,R$133,R$134,R$135,R$136,R$137,R$138,R$139,R$140,R$141,R$142,R$143,R$144)</f>
        <v>0</v>
      </c>
      <c r="S323" s="66">
        <f>-S$190+S$216-S$218+S$233+S$234+SUM(S$125,S$126,S$127,S$128,S$129*(1+'S&amp;S'!$F121),S$130,S$131,S$132,S$133,S$134,S$135,S$136,S$137,S$138,S$139,S$140,S$141,S$142,S$143,S$144)</f>
        <v>0</v>
      </c>
      <c r="T323" s="66">
        <f>-T$190+T$216-T$218+T$233+T$234+SUM(T$125,T$126,T$127,T$128,T$129*(1+'S&amp;S'!$F121),T$130,T$131,T$132,T$133,T$134,T$135,T$136,T$137,T$138,T$139,T$140,T$141,T$142,T$143,T$144)</f>
        <v>0</v>
      </c>
      <c r="U323" s="66">
        <f>-U$190+U$216-U$218+U$233+U$234+SUM(U$125,U$126,U$127,U$128,U$129*(1+'S&amp;S'!$F121),U$130,U$131,U$132,U$133,U$134,U$135,U$136,U$137,U$138,U$139,U$140,U$141,U$142,U$143,U$144)</f>
        <v>0</v>
      </c>
      <c r="V323" s="66">
        <f>-V$190+V$216-V$218+V$233+V$234+SUM(V$125,V$126,V$127,V$128,V$129*(1+'S&amp;S'!$F121),V$130,V$131,V$132,V$133,V$134,V$135,V$136,V$137,V$138,V$139,V$140,V$141,V$142,V$143,V$144)</f>
        <v>0</v>
      </c>
      <c r="W323" s="66">
        <f>-W$190+W$216-W$218+W$233+W$234+SUM(W$125,W$126,W$127,W$128,W$129*(1+'S&amp;S'!$F121),W$130,W$131,W$132,W$133,W$134,W$135,W$136,W$137,W$138,W$139,W$140,W$141,W$142,W$143,W$144)</f>
        <v>0</v>
      </c>
      <c r="X323" s="66">
        <f>-X$190+X$216-X$218+X$233+X$234+SUM(X$125,X$126,X$127,X$128,X$129*(1+'S&amp;S'!$F121),X$130,X$131,X$132,X$133,X$134,X$135,X$136,X$137,X$138,X$139,X$140,X$141,X$142,X$143,X$144)</f>
        <v>0</v>
      </c>
      <c r="Y323" s="66">
        <f>-Y$190+Y$216-Y$218+Y$233+Y$234+SUM(Y$125,Y$126,Y$127,Y$128,Y$129*(1+'S&amp;S'!$F121),Y$130,Y$131,Y$132,Y$133,Y$134,Y$135,Y$136,Y$137,Y$138,Y$139,Y$140,Y$141,Y$142,Y$143,Y$144)</f>
        <v>0</v>
      </c>
      <c r="Z323" s="66">
        <f>-Z$190+Z$216-Z$218+Z$233+Z$234+SUM(Z$125,Z$126,Z$127,Z$128,Z$129*(1+'S&amp;S'!$F121),Z$130,Z$131,Z$132,Z$133,Z$134,Z$135,Z$136,Z$137,Z$138,Z$139,Z$140,Z$141,Z$142,Z$143,Z$144)</f>
        <v>0</v>
      </c>
      <c r="AA323" s="66">
        <f>-AA$190+AA$216-AA$218+AA$233+AA$234+SUM(AA$125,AA$126,AA$127,AA$128,AA$129*(1+'S&amp;S'!$F121),AA$130,AA$131,AA$132,AA$133,AA$134,AA$135,AA$136,AA$137,AA$138,AA$139,AA$140,AA$141,AA$142,AA$143,AA$144)</f>
        <v>0</v>
      </c>
      <c r="AB323" s="66">
        <f>-AB$190+AB$216-AB$218+AB$233+AB$234+SUM(AB$125,AB$126,AB$127,AB$128,AB$129*(1+'S&amp;S'!$F121),AB$130,AB$131,AB$132,AB$133,AB$134,AB$135,AB$136,AB$137,AB$138,AB$139,AB$140,AB$141,AB$142,AB$143,AB$144)</f>
        <v>0</v>
      </c>
      <c r="AC323" s="66">
        <f>-AC$190+AC$216-AC$218+AC$233+AC$234+SUM(AC$125,AC$126,AC$127,AC$128,AC$129*(1+'S&amp;S'!$F121),AC$130,AC$131,AC$132,AC$133,AC$134,AC$135,AC$136,AC$137,AC$138,AC$139,AC$140,AC$141,AC$142,AC$143,AC$144)</f>
        <v>0</v>
      </c>
      <c r="AD323" s="66">
        <f>-AD$190+AD$216-AD$218+AD$233+AD$234+SUM(AD$125,AD$126,AD$127,AD$128,AD$129*(1+'S&amp;S'!$F121),AD$130,AD$131,AD$132,AD$133,AD$134,AD$135,AD$136,AD$137,AD$138,AD$139,AD$140,AD$141,AD$142,AD$143,AD$144)</f>
        <v>0</v>
      </c>
      <c r="AE323" s="66">
        <f>-AE$190+AE$216-AE$218+AE$233+AE$234+SUM(AE$125,AE$126,AE$127,AE$128,AE$129*(1+'S&amp;S'!$F121),AE$130,AE$131,AE$132,AE$133,AE$134,AE$135,AE$136,AE$137,AE$138,AE$139,AE$140,AE$141,AE$142,AE$143,AE$144)</f>
        <v>0</v>
      </c>
      <c r="AF323" s="66">
        <f>-AF$190+AF$216-AF$218+AF$233+AF$234+SUM(AF$125,AF$126,AF$127,AF$128,AF$129*(1+'S&amp;S'!$F121),AF$130,AF$131,AF$132,AF$133,AF$134,AF$135,AF$136,AF$137,AF$138,AF$139,AF$140,AF$141,AF$142,AF$143,AF$144)</f>
        <v>0</v>
      </c>
      <c r="AG323" s="66">
        <f>-AG$190+AG$216-AG$218+AG$233+AG$234+SUM(AG$125,AG$126,AG$127,AG$128,AG$129*(1+'S&amp;S'!$F121),AG$130,AG$131,AG$132,AG$133,AG$134,AG$135,AG$136,AG$137,AG$138,AG$139,AG$140,AG$141,AG$142,AG$143,AG$144)</f>
        <v>0</v>
      </c>
      <c r="AH323" s="66">
        <f>-AH$190+AH$216-AH$218+AH$233+AH$234+SUM(AH$125,AH$126,AH$127,AH$128,AH$129*(1+'S&amp;S'!$F121),AH$130,AH$131,AH$132,AH$133,AH$134,AH$135,AH$136,AH$137,AH$138,AH$139,AH$140,AH$141,AH$142,AH$143,AH$144)</f>
        <v>0</v>
      </c>
      <c r="AI323" s="66">
        <f>-AI$190+AI$216-AI$218+AI$233+AI$234+SUM(AI$125,AI$126,AI$127,AI$128,AI$129*(1+'S&amp;S'!$F121),AI$130,AI$131,AI$132,AI$133,AI$134,AI$135,AI$136,AI$137,AI$138,AI$139,AI$140,AI$141,AI$142,AI$143,AI$144)</f>
        <v>0</v>
      </c>
      <c r="AJ323" s="66">
        <f>-AJ$190+AJ$216-AJ$218+AJ$233+AJ$234+SUM(AJ$125,AJ$126,AJ$127,AJ$128,AJ$129*(1+'S&amp;S'!$F121),AJ$130,AJ$131,AJ$132,AJ$133,AJ$134,AJ$135,AJ$136,AJ$137,AJ$138,AJ$139,AJ$140,AJ$141,AJ$142,AJ$143,AJ$144)</f>
        <v>0</v>
      </c>
      <c r="AK323" s="66">
        <f>-AK$190+AK$216-AK$218+AK$233+AK$234+SUM(AK$125,AK$126,AK$127,AK$128,AK$129*(1+'S&amp;S'!$F121),AK$130,AK$131,AK$132,AK$133,AK$134,AK$135,AK$136,AK$137,AK$138,AK$139,AK$140,AK$141,AK$142,AK$143,AK$144)</f>
        <v>0</v>
      </c>
      <c r="AL323" s="66">
        <f>-AL$190+AL$216-AL$218+AL$233+AL$234+SUM(AL$125,AL$126,AL$127,AL$128,AL$129*(1+'S&amp;S'!$F121),AL$130,AL$131,AL$132,AL$133,AL$134,AL$135,AL$136,AL$137,AL$138,AL$139,AL$140,AL$141,AL$142,AL$143,AL$144)</f>
        <v>0</v>
      </c>
      <c r="AM323" s="66">
        <f>-AM$190+AM$216-AM$218+AM$233+AM$234+SUM(AM$125,AM$126,AM$127,AM$128,AM$129*(1+'S&amp;S'!$F121),AM$130,AM$131,AM$132,AM$133,AM$134,AM$135,AM$136,AM$137,AM$138,AM$139,AM$140,AM$141,AM$142,AM$143,AM$144)</f>
        <v>0</v>
      </c>
      <c r="AN323" s="66">
        <f>-AN$190+AN$216-AN$218+AN$233+AN$234+SUM(AN$125,AN$126,AN$127,AN$128,AN$129*(1+'S&amp;S'!$F121),AN$130,AN$131,AN$132,AN$133,AN$134,AN$135,AN$136,AN$137,AN$138,AN$139,AN$140,AN$141,AN$142,AN$143,AN$144)</f>
        <v>0</v>
      </c>
      <c r="AO323" s="66">
        <f>-AO$190+AO$216-AO$218+AO$233+AO$234+SUM(AO$125,AO$126,AO$127,AO$128,AO$129*(1+'S&amp;S'!$F121),AO$130,AO$131,AO$132,AO$133,AO$134,AO$135,AO$136,AO$137,AO$138,AO$139,AO$140,AO$141,AO$142,AO$143,AO$144)</f>
        <v>0</v>
      </c>
      <c r="AP323" s="66">
        <f>-AP$190+AP$216-AP$218+AP$233+AP$234+SUM(AP$125,AP$126,AP$127,AP$128,AP$129*(1+'S&amp;S'!$F121),AP$130,AP$131,AP$132,AP$133,AP$134,AP$135,AP$136,AP$137,AP$138,AP$139,AP$140,AP$141,AP$142,AP$143,AP$144)</f>
        <v>0</v>
      </c>
      <c r="AQ323" s="66">
        <f>-AQ$190+AQ$216-AQ$218+AQ$233+AQ$234+SUM(AQ$125,AQ$126,AQ$127,AQ$128,AQ$129*(1+'S&amp;S'!$F121),AQ$130,AQ$131,AQ$132,AQ$133,AQ$134,AQ$135,AQ$136,AQ$137,AQ$138,AQ$139,AQ$140,AQ$141,AQ$142,AQ$143,AQ$144)</f>
        <v>0</v>
      </c>
      <c r="AR323" s="66">
        <f>-AR$190+AR$216-AR$218+AR$233+AR$234+SUM(AR$125,AR$126,AR$127,AR$128,AR$129*(1+'S&amp;S'!$F121),AR$130,AR$131,AR$132,AR$133,AR$134,AR$135,AR$136,AR$137,AR$138,AR$139,AR$140,AR$141,AR$142,AR$143,AR$144)</f>
        <v>0</v>
      </c>
      <c r="AS323" s="66">
        <f>-AS$190+AS$216-AS$218+AS$233+AS$234+SUM(AS$125,AS$126,AS$127,AS$128,AS$129*(1+'S&amp;S'!$F121),AS$130,AS$131,AS$132,AS$133,AS$134,AS$135,AS$136,AS$137,AS$138,AS$139,AS$140,AS$141,AS$142,AS$143,AS$144)</f>
        <v>0</v>
      </c>
      <c r="AT323" s="66">
        <f>-AT$190+AT$216-AT$218+AT$233+AT$234+SUM(AT$125,AT$126,AT$127,AT$128,AT$129*(1+'S&amp;S'!$F121),AT$130,AT$131,AT$132,AT$133,AT$134,AT$135,AT$136,AT$137,AT$138,AT$139,AT$140,AT$141,AT$142,AT$143,AT$144)</f>
        <v>0</v>
      </c>
      <c r="AU323" s="66">
        <f>-AU$190+AU$216-AU$218+AU$233+AU$234+SUM(AU$125,AU$126,AU$127,AU$128,AU$129*(1+'S&amp;S'!$F121),AU$130,AU$131,AU$132,AU$133,AU$134,AU$135,AU$136,AU$137,AU$138,AU$139,AU$140,AU$141,AU$142,AU$143,AU$144)</f>
        <v>0</v>
      </c>
      <c r="AV323" s="66">
        <f>-AV$190+AV$216-AV$218+AV$233+AV$234+SUM(AV$125,AV$126,AV$127,AV$128,AV$129*(1+'S&amp;S'!$F121),AV$130,AV$131,AV$132,AV$133,AV$134,AV$135,AV$136,AV$137,AV$138,AV$139,AV$140,AV$141,AV$142,AV$143,AV$144)</f>
        <v>0</v>
      </c>
      <c r="AW323" s="66">
        <f>-AW$190+AW$216-AW$218+AW$233+AW$234+SUM(AW$125,AW$126,AW$127,AW$128,AW$129*(1+'S&amp;S'!$F121),AW$130,AW$131,AW$132,AW$133,AW$134,AW$135,AW$136,AW$137,AW$138,AW$139,AW$140,AW$141,AW$142,AW$143,AW$144)</f>
        <v>0</v>
      </c>
      <c r="AX323" s="66">
        <f>-AX$190+AX$216-AX$218+AX$233+AX$234+SUM(AX$125,AX$126,AX$127,AX$128,AX$129*(1+'S&amp;S'!$F121),AX$130,AX$131,AX$132,AX$133,AX$134,AX$135,AX$136,AX$137,AX$138,AX$139,AX$140,AX$141,AX$142,AX$143,AX$144)</f>
        <v>0</v>
      </c>
      <c r="AY323" s="66">
        <f>-AY$190+AY$216-AY$218+AY$233+AY$234+SUM(AY$125,AY$126,AY$127,AY$128,AY$129*(1+'S&amp;S'!$F121),AY$130,AY$131,AY$132,AY$133,AY$134,AY$135,AY$136,AY$137,AY$138,AY$139,AY$140,AY$141,AY$142,AY$143,AY$144)</f>
        <v>0</v>
      </c>
      <c r="AZ323" s="66">
        <f>-AZ$190+AZ$216-AZ$218+AZ$233+AZ$234+SUM(AZ$125,AZ$126,AZ$127,AZ$128,AZ$129*(1+'S&amp;S'!$F121),AZ$130,AZ$131,AZ$132,AZ$133,AZ$134,AZ$135,AZ$136,AZ$137,AZ$138,AZ$139,AZ$140,AZ$141,AZ$142,AZ$143,AZ$144)</f>
        <v>0</v>
      </c>
      <c r="BA323" s="66">
        <f>-BA$190+BA$216-BA$218+BA$233+BA$234+SUM(BA$125,BA$126,BA$127,BA$128,BA$129*(1+'S&amp;S'!$F121),BA$130,BA$131,BA$132,BA$133,BA$134,BA$135,BA$136,BA$137,BA$138,BA$139,BA$140,BA$141,BA$142,BA$143,BA$144)</f>
        <v>0</v>
      </c>
      <c r="BB323" s="66">
        <f>-BB$190+BB$216-BB$218+BB$233+BB$234+SUM(BB$125,BB$126,BB$127,BB$128,BB$129*(1+'S&amp;S'!$F121),BB$130,BB$131,BB$132,BB$133,BB$134,BB$135,BB$136,BB$137,BB$138,BB$139,BB$140,BB$141,BB$142,BB$143,BB$144)</f>
        <v>0</v>
      </c>
      <c r="BC323" s="66">
        <f>-BC$190+BC$216-BC$218+BC$233+BC$234+SUM(BC$125,BC$126,BC$127,BC$128,BC$129*(1+'S&amp;S'!$F121),BC$130,BC$131,BC$132,BC$133,BC$134,BC$135,BC$136,BC$137,BC$138,BC$139,BC$140,BC$141,BC$142,BC$143,BC$144)</f>
        <v>0</v>
      </c>
      <c r="BD323" s="66">
        <f>-BD$190+BD$216-BD$218+BD$233+BD$234+SUM(BD$125,BD$126,BD$127,BD$128,BD$129*(1+'S&amp;S'!$F121),BD$130,BD$131,BD$132,BD$133,BD$134,BD$135,BD$136,BD$137,BD$138,BD$139,BD$140,BD$141,BD$142,BD$143,BD$144)</f>
        <v>0</v>
      </c>
      <c r="BE323" s="66">
        <f>-BE$190+BE$216-BE$218+BE$233+BE$234+SUM(BE$125,BE$126,BE$127,BE$128,BE$129*(1+'S&amp;S'!$F121),BE$130,BE$131,BE$132,BE$133,BE$134,BE$135,BE$136,BE$137,BE$138,BE$139,BE$140,BE$141,BE$142,BE$143,BE$144)</f>
        <v>0</v>
      </c>
      <c r="BF323" s="66">
        <f>-BF$190+BF$216-BF$218+BF$233+BF$234+SUM(BF$125,BF$126,BF$127,BF$128,BF$129*(1+'S&amp;S'!$F121),BF$130,BF$131,BF$132,BF$133,BF$134,BF$135,BF$136,BF$137,BF$138,BF$139,BF$140,BF$141,BF$142,BF$143,BF$144)</f>
        <v>0</v>
      </c>
      <c r="BG323" s="66">
        <f>-BG$190+BG$216-BG$218+BG$233+BG$234+SUM(BG$125,BG$126,BG$127,BG$128,BG$129*(1+'S&amp;S'!$F121),BG$130,BG$131,BG$132,BG$133,BG$134,BG$135,BG$136,BG$137,BG$138,BG$139,BG$140,BG$141,BG$142,BG$143,BG$144)</f>
        <v>0</v>
      </c>
      <c r="BH323" s="66">
        <f>-BH$190+BH$216-BH$218+BH$233+BH$234+SUM(BH$125,BH$126,BH$127,BH$128,BH$129*(1+'S&amp;S'!$F121),BH$130,BH$131,BH$132,BH$133,BH$134,BH$135,BH$136,BH$137,BH$138,BH$139,BH$140,BH$141,BH$142,BH$143,BH$144)</f>
        <v>0</v>
      </c>
      <c r="BI323" s="66">
        <f>-BI$190+BI$216-BI$218+BI$233+BI$234+SUM(BI$125,BI$126,BI$127,BI$128,BI$129*(1+'S&amp;S'!$F121),BI$130,BI$131,BI$132,BI$133,BI$134,BI$135,BI$136,BI$137,BI$138,BI$139,BI$140,BI$141,BI$142,BI$143,BI$144)</f>
        <v>0</v>
      </c>
      <c r="BJ323" s="66">
        <f>-BJ$190+BJ$216-BJ$218+BJ$233+BJ$234+SUM(BJ$125,BJ$126,BJ$127,BJ$128,BJ$129*(1+'S&amp;S'!$F121),BJ$130,BJ$131,BJ$132,BJ$133,BJ$134,BJ$135,BJ$136,BJ$137,BJ$138,BJ$139,BJ$140,BJ$141,BJ$142,BJ$143,BJ$144)</f>
        <v>0</v>
      </c>
      <c r="BK323" s="66">
        <f>-BK$190+BK$216-BK$218+BK$233+BK$234+SUM(BK$125,BK$126,BK$127,BK$128,BK$129*(1+'S&amp;S'!$F121),BK$130,BK$131,BK$132,BK$133,BK$134,BK$135,BK$136,BK$137,BK$138,BK$139,BK$140,BK$141,BK$142,BK$143,BK$144)</f>
        <v>0</v>
      </c>
      <c r="BL323" s="66">
        <f>-BL$190+BL$216-BL$218+BL$233+BL$234+SUM(BL$125,BL$126,BL$127,BL$128,BL$129*(1+'S&amp;S'!$F121),BL$130,BL$131,BL$132,BL$133,BL$134,BL$135,BL$136,BL$137,BL$138,BL$139,BL$140,BL$141,BL$142,BL$143,BL$144)</f>
        <v>0</v>
      </c>
      <c r="BM323" s="66">
        <f>-BM$190+BM$216-BM$218+BM$233+BM$234+SUM(BM$125,BM$126,BM$127,BM$128,BM$129*(1+'S&amp;S'!$F121),BM$130,BM$131,BM$132,BM$133,BM$134,BM$135,BM$136,BM$137,BM$138,BM$139,BM$140,BM$141,BM$142,BM$143,BM$144)</f>
        <v>0</v>
      </c>
      <c r="BN323" s="66">
        <f>-BN$190+BN$216-BN$218+BN$233+BN$234+SUM(BN$125,BN$126,BN$127,BN$128,BN$129*(1+'S&amp;S'!$F121),BN$130,BN$131,BN$132,BN$133,BN$134,BN$135,BN$136,BN$137,BN$138,BN$139,BN$140,BN$141,BN$142,BN$143,BN$144)</f>
        <v>0</v>
      </c>
      <c r="BO323" s="66">
        <f>-BO$190+BO$216-BO$218+BO$233+BO$234+SUM(BO$125,BO$126,BO$127,BO$128,BO$129*(1+'S&amp;S'!$F121),BO$130,BO$131,BO$132,BO$133,BO$134,BO$135,BO$136,BO$137,BO$138,BO$139,BO$140,BO$141,BO$142,BO$143,BO$144)</f>
        <v>0</v>
      </c>
      <c r="BP323" s="66">
        <f>-BP$190+BP$216-BP$218+BP$233+BP$234+SUM(BP$125,BP$126,BP$127,BP$128,BP$129*(1+'S&amp;S'!$F121),BP$130,BP$131,BP$132,BP$133,BP$134,BP$135,BP$136,BP$137,BP$138,BP$139,BP$140,BP$141,BP$142,BP$143,BP$144)</f>
        <v>0</v>
      </c>
      <c r="BQ323" s="66">
        <f>-BQ$190+BQ$216-BQ$218+BQ$233+BQ$234+SUM(BQ$125,BQ$126,BQ$127,BQ$128,BQ$129*(1+'S&amp;S'!$F121),BQ$130,BQ$131,BQ$132,BQ$133,BQ$134,BQ$135,BQ$136,BQ$137,BQ$138,BQ$139,BQ$140,BQ$141,BQ$142,BQ$143,BQ$144)</f>
        <v>0</v>
      </c>
      <c r="BR323" s="66">
        <f>-BR$190+BR$216-BR$218+BR$233+BR$234+SUM(BR$125,BR$126,BR$127,BR$128,BR$129*(1+'S&amp;S'!$F121),BR$130,BR$131,BR$132,BR$133,BR$134,BR$135,BR$136,BR$137,BR$138,BR$139,BR$140,BR$141,BR$142,BR$143,BR$144)</f>
        <v>0</v>
      </c>
      <c r="BS323" s="66">
        <f>-BS$190+BS$216-BS$218+BS$233+BS$234+SUM(BS$125,BS$126,BS$127,BS$128,BS$129*(1+'S&amp;S'!$F121),BS$130,BS$131,BS$132,BS$133,BS$134,BS$135,BS$136,BS$137,BS$138,BS$139,BS$140,BS$141,BS$142,BS$143,BS$144)</f>
        <v>0</v>
      </c>
      <c r="BT323" s="66">
        <f>-BT$190+BT$216-BT$218+BT$233+BT$234+SUM(BT$125,BT$126,BT$127,BT$128,BT$129*(1+'S&amp;S'!$F121),BT$130,BT$131,BT$132,BT$133,BT$134,BT$135,BT$136,BT$137,BT$138,BT$139,BT$140,BT$141,BT$142,BT$143,BT$144)</f>
        <v>0</v>
      </c>
      <c r="BU323" s="66">
        <f>-BU$190+BU$216-BU$218+BU$233+BU$234+SUM(BU$125,BU$126,BU$127,BU$128,BU$129*(1+'S&amp;S'!$F121),BU$130,BU$131,BU$132,BU$133,BU$134,BU$135,BU$136,BU$137,BU$138,BU$139,BU$140,BU$141,BU$142,BU$143,BU$144)</f>
        <v>0</v>
      </c>
      <c r="BV323" s="66">
        <f>-BV$190+BV$216-BV$218+BV$233+BV$234+SUM(BV$125,BV$126,BV$127,BV$128,BV$129*(1+'S&amp;S'!$F121),BV$130,BV$131,BV$132,BV$133,BV$134,BV$135,BV$136,BV$137,BV$138,BV$139,BV$140,BV$141,BV$142,BV$143,BV$144)</f>
        <v>0</v>
      </c>
      <c r="BW323" s="66">
        <f>-BW$190+BW$216-BW$218+BW$233+BW$234+SUM(BW$125,BW$126,BW$127,BW$128,BW$129*(1+'S&amp;S'!$F121),BW$130,BW$131,BW$132,BW$133,BW$134,BW$135,BW$136,BW$137,BW$138,BW$139,BW$140,BW$141,BW$142,BW$143,BW$144)</f>
        <v>0</v>
      </c>
      <c r="BX323" s="66">
        <f>-BX$190+BX$216-BX$218+BX$233+BX$234+SUM(BX$125,BX$126,BX$127,BX$128,BX$129*(1+'S&amp;S'!$F121),BX$130,BX$131,BX$132,BX$133,BX$134,BX$135,BX$136,BX$137,BX$138,BX$139,BX$140,BX$141,BX$142,BX$143,BX$144)</f>
        <v>0</v>
      </c>
      <c r="BY323" s="66">
        <f>-BY$190+BY$216-BY$218+BY$233+BY$234+SUM(BY$125,BY$126,BY$127,BY$128,BY$129*(1+'S&amp;S'!$F121),BY$130,BY$131,BY$132,BY$133,BY$134,BY$135,BY$136,BY$137,BY$138,BY$139,BY$140,BY$141,BY$142,BY$143,BY$144)</f>
        <v>0</v>
      </c>
      <c r="BZ323" s="66">
        <f>-BZ$190+BZ$216-BZ$218+BZ$233+BZ$234+SUM(BZ$125,BZ$126,BZ$127,BZ$128,BZ$129*(1+'S&amp;S'!$F121),BZ$130,BZ$131,BZ$132,BZ$133,BZ$134,BZ$135,BZ$136,BZ$137,BZ$138,BZ$139,BZ$140,BZ$141,BZ$142,BZ$143,BZ$144)</f>
        <v>0</v>
      </c>
      <c r="CA323" s="66">
        <f>-CA$190+CA$216-CA$218+CA$233+CA$234+SUM(CA$125,CA$126,CA$127,CA$128,CA$129*(1+'S&amp;S'!$F121),CA$130,CA$131,CA$132,CA$133,CA$134,CA$135,CA$136,CA$137,CA$138,CA$139,CA$140,CA$141,CA$142,CA$143,CA$144)</f>
        <v>0</v>
      </c>
      <c r="CB323" s="66">
        <f>-CB$190+CB$216-CB$218+CB$233+CB$234+SUM(CB$125,CB$126,CB$127,CB$128,CB$129*(1+'S&amp;S'!$F121),CB$130,CB$131,CB$132,CB$133,CB$134,CB$135,CB$136,CB$137,CB$138,CB$139,CB$140,CB$141,CB$142,CB$143,CB$144)</f>
        <v>0</v>
      </c>
      <c r="CC323" s="66">
        <f>-CC$190+CC$216-CC$218+CC$233+CC$234+SUM(CC$125,CC$126,CC$127,CC$128,CC$129*(1+'S&amp;S'!$F121),CC$130,CC$131,CC$132,CC$133,CC$134,CC$135,CC$136,CC$137,CC$138,CC$139,CC$140,CC$141,CC$142,CC$143,CC$144)</f>
        <v>0</v>
      </c>
      <c r="CD323" s="66">
        <f>-CD$190+CD$216-CD$218+CD$233+CD$234+SUM(CD$125,CD$126,CD$127,CD$128,CD$129*(1+'S&amp;S'!$F121),CD$130,CD$131,CD$132,CD$133,CD$134,CD$135,CD$136,CD$137,CD$138,CD$139,CD$140,CD$141,CD$142,CD$143,CD$144)</f>
        <v>0</v>
      </c>
      <c r="CE323" s="66">
        <f>-CE$190+CE$216-CE$218+CE$233+CE$234+SUM(CE$125,CE$126,CE$127,CE$128,CE$129*(1+'S&amp;S'!$F121),CE$130,CE$131,CE$132,CE$133,CE$134,CE$135,CE$136,CE$137,CE$138,CE$139,CE$140,CE$141,CE$142,CE$143,CE$144)</f>
        <v>0</v>
      </c>
      <c r="CF323" s="66">
        <f>-CF$190+CF$216-CF$218+CF$233+CF$234+SUM(CF$125,CF$126,CF$127,CF$128,CF$129*(1+'S&amp;S'!$F121),CF$130,CF$131,CF$132,CF$133,CF$134,CF$135,CF$136,CF$137,CF$138,CF$139,CF$140,CF$141,CF$142,CF$143,CF$144)</f>
        <v>0</v>
      </c>
      <c r="CG323" s="66">
        <f>-CG$190+CG$216-CG$218+CG$233+CG$234+SUM(CG$125,CG$126,CG$127,CG$128,CG$129*(1+'S&amp;S'!$F121),CG$130,CG$131,CG$132,CG$133,CG$134,CG$135,CG$136,CG$137,CG$138,CG$139,CG$140,CG$141,CG$142,CG$143,CG$144)</f>
        <v>0</v>
      </c>
      <c r="CH323" s="66">
        <f>-CH$190+CH$216-CH$218+CH$233+CH$234+SUM(CH$125,CH$126,CH$127,CH$128,CH$129*(1+'S&amp;S'!$F121),CH$130,CH$131,CH$132,CH$133,CH$134,CH$135,CH$136,CH$137,CH$138,CH$139,CH$140,CH$141,CH$142,CH$143,CH$144)</f>
        <v>0</v>
      </c>
      <c r="CI323" s="66">
        <f>-CI$190+CI$216-CI$218+CI$233+CI$234+SUM(CI$125,CI$126,CI$127,CI$128,CI$129*(1+'S&amp;S'!$F121),CI$130,CI$131,CI$132,CI$133,CI$134,CI$135,CI$136,CI$137,CI$138,CI$139,CI$140,CI$141,CI$142,CI$143,CI$144)</f>
        <v>0</v>
      </c>
      <c r="CJ323" s="66">
        <f>-CJ$190+CJ$216-CJ$218+CJ$233+CJ$234+SUM(CJ$125,CJ$126,CJ$127,CJ$128,CJ$129*(1+'S&amp;S'!$F121),CJ$130,CJ$131,CJ$132,CJ$133,CJ$134,CJ$135,CJ$136,CJ$137,CJ$138,CJ$139,CJ$140,CJ$141,CJ$142,CJ$143,CJ$144)</f>
        <v>0</v>
      </c>
      <c r="CK323" s="66">
        <f>-CK$190+CK$216-CK$218+CK$233+CK$234+SUM(CK$125,CK$126,CK$127,CK$128,CK$129*(1+'S&amp;S'!$F121),CK$130,CK$131,CK$132,CK$133,CK$134,CK$135,CK$136,CK$137,CK$138,CK$139,CK$140,CK$141,CK$142,CK$143,CK$144)</f>
        <v>0</v>
      </c>
      <c r="CL323" s="66">
        <f>-CL$190+CL$216-CL$218+CL$233+CL$234+SUM(CL$125,CL$126,CL$127,CL$128,CL$129*(1+'S&amp;S'!$F121),CL$130,CL$131,CL$132,CL$133,CL$134,CL$135,CL$136,CL$137,CL$138,CL$139,CL$140,CL$141,CL$142,CL$143,CL$144)</f>
        <v>0</v>
      </c>
      <c r="CM323" s="66">
        <f>-CM$190+CM$216-CM$218+CM$233+CM$234+SUM(CM$125,CM$126,CM$127,CM$128,CM$129*(1+'S&amp;S'!$F121),CM$130,CM$131,CM$132,CM$133,CM$134,CM$135,CM$136,CM$137,CM$138,CM$139,CM$140,CM$141,CM$142,CM$143,CM$144)</f>
        <v>0</v>
      </c>
      <c r="CN323" s="66">
        <f>-CN$190+CN$216-CN$218+CN$233+CN$234+SUM(CN$125,CN$126,CN$127,CN$128,CN$129*(1+'S&amp;S'!$F121),CN$130,CN$131,CN$132,CN$133,CN$134,CN$135,CN$136,CN$137,CN$138,CN$139,CN$140,CN$141,CN$142,CN$143,CN$144)</f>
        <v>0</v>
      </c>
      <c r="CO323" s="66">
        <f>-CO$190+CO$216-CO$218+CO$233+CO$234+SUM(CO$125,CO$126,CO$127,CO$128,CO$129*(1+'S&amp;S'!$F121),CO$130,CO$131,CO$132,CO$133,CO$134,CO$135,CO$136,CO$137,CO$138,CO$139,CO$140,CO$141,CO$142,CO$143,CO$144)</f>
        <v>0</v>
      </c>
      <c r="CP323" s="66">
        <f>-CP$190+CP$216-CP$218+CP$233+CP$234+SUM(CP$125,CP$126,CP$127,CP$128,CP$129*(1+'S&amp;S'!$F121),CP$130,CP$131,CP$132,CP$133,CP$134,CP$135,CP$136,CP$137,CP$138,CP$139,CP$140,CP$141,CP$142,CP$143,CP$144)</f>
        <v>0</v>
      </c>
      <c r="CQ323" s="66">
        <f>-CQ$190+CQ$216-CQ$218+CQ$233+CQ$234+SUM(CQ$125,CQ$126,CQ$127,CQ$128,CQ$129*(1+'S&amp;S'!$F121),CQ$130,CQ$131,CQ$132,CQ$133,CQ$134,CQ$135,CQ$136,CQ$137,CQ$138,CQ$139,CQ$140,CQ$141,CQ$142,CQ$143,CQ$144)</f>
        <v>0</v>
      </c>
      <c r="CR323" s="66">
        <f>-CR$190+CR$216-CR$218+CR$233+CR$234+SUM(CR$125,CR$126,CR$127,CR$128,CR$129*(1+'S&amp;S'!$F121),CR$130,CR$131,CR$132,CR$133,CR$134,CR$135,CR$136,CR$137,CR$138,CR$139,CR$140,CR$141,CR$142,CR$143,CR$144)</f>
        <v>0</v>
      </c>
      <c r="CS323" s="66">
        <f>-CS$190+CS$216-CS$218+CS$233+CS$234+SUM(CS$125,CS$126,CS$127,CS$128,CS$129*(1+'S&amp;S'!$F121),CS$130,CS$131,CS$132,CS$133,CS$134,CS$135,CS$136,CS$137,CS$138,CS$139,CS$140,CS$141,CS$142,CS$143,CS$144)</f>
        <v>0</v>
      </c>
    </row>
    <row r="324" spans="3:97" hidden="1" x14ac:dyDescent="0.35">
      <c r="C324" s="81" t="str">
        <f>O.6!C130&amp;" with "&amp; 'S&amp;S'!$D$5*100 &amp; "% increase"</f>
        <v xml:space="preserve"> with 1% increase</v>
      </c>
      <c r="E324" s="492">
        <f>G324+NPV(G.Asm!$F$40,H324:INDEX(H324:CS324,RP))</f>
        <v>0</v>
      </c>
      <c r="F324" s="492">
        <f t="shared" si="140"/>
        <v>0</v>
      </c>
      <c r="G324" s="66">
        <f>-G$190+G$216-G$218+G$233+G$234+SUM(G$125,G$126,G$127,G$128,G$129,G$130*(1+'S&amp;S'!$F122),G$131,G$132,G$133,G$134,G$135,G$136,G$137,G$138,G$139,G$140,G$141,G$142,G$143,G$144)</f>
        <v>0</v>
      </c>
      <c r="H324" s="66">
        <f>-H$190+H$216-H$218+H$233+H$234+SUM(H$125,H$126,H$127,H$128,H$129,H$130*(1+'S&amp;S'!$F122),H$131,H$132,H$133,H$134,H$135,H$136,H$137,H$138,H$139,H$140,H$141,H$142,H$143,H$144)</f>
        <v>0</v>
      </c>
      <c r="I324" s="66">
        <f>-I$190+I$216-I$218+I$233+I$234+SUM(I$125,I$126,I$127,I$128,I$129,I$130*(1+'S&amp;S'!$F122),I$131,I$132,I$133,I$134,I$135,I$136,I$137,I$138,I$139,I$140,I$141,I$142,I$143,I$144)</f>
        <v>0</v>
      </c>
      <c r="J324" s="66">
        <f>-J$190+J$216-J$218+J$233+J$234+SUM(J$125,J$126,J$127,J$128,J$129,J$130*(1+'S&amp;S'!$F122),J$131,J$132,J$133,J$134,J$135,J$136,J$137,J$138,J$139,J$140,J$141,J$142,J$143,J$144)</f>
        <v>0</v>
      </c>
      <c r="K324" s="66">
        <f>-K$190+K$216-K$218+K$233+K$234+SUM(K$125,K$126,K$127,K$128,K$129,K$130*(1+'S&amp;S'!$F122),K$131,K$132,K$133,K$134,K$135,K$136,K$137,K$138,K$139,K$140,K$141,K$142,K$143,K$144)</f>
        <v>0</v>
      </c>
      <c r="L324" s="66">
        <f>-L$190+L$216-L$218+L$233+L$234+SUM(L$125,L$126,L$127,L$128,L$129,L$130*(1+'S&amp;S'!$F122),L$131,L$132,L$133,L$134,L$135,L$136,L$137,L$138,L$139,L$140,L$141,L$142,L$143,L$144)</f>
        <v>0</v>
      </c>
      <c r="M324" s="66">
        <f>-M$190+M$216-M$218+M$233+M$234+SUM(M$125,M$126,M$127,M$128,M$129,M$130*(1+'S&amp;S'!$F122),M$131,M$132,M$133,M$134,M$135,M$136,M$137,M$138,M$139,M$140,M$141,M$142,M$143,M$144)</f>
        <v>0</v>
      </c>
      <c r="N324" s="66">
        <f>-N$190+N$216-N$218+N$233+N$234+SUM(N$125,N$126,N$127,N$128,N$129,N$130*(1+'S&amp;S'!$F122),N$131,N$132,N$133,N$134,N$135,N$136,N$137,N$138,N$139,N$140,N$141,N$142,N$143,N$144)</f>
        <v>0</v>
      </c>
      <c r="O324" s="66">
        <f>-O$190+O$216-O$218+O$233+O$234+SUM(O$125,O$126,O$127,O$128,O$129,O$130*(1+'S&amp;S'!$F122),O$131,O$132,O$133,O$134,O$135,O$136,O$137,O$138,O$139,O$140,O$141,O$142,O$143,O$144)</f>
        <v>0</v>
      </c>
      <c r="P324" s="66">
        <f>-P$190+P$216-P$218+P$233+P$234+SUM(P$125,P$126,P$127,P$128,P$129,P$130*(1+'S&amp;S'!$F122),P$131,P$132,P$133,P$134,P$135,P$136,P$137,P$138,P$139,P$140,P$141,P$142,P$143,P$144)</f>
        <v>0</v>
      </c>
      <c r="Q324" s="66">
        <f>-Q$190+Q$216-Q$218+Q$233+Q$234+SUM(Q$125,Q$126,Q$127,Q$128,Q$129,Q$130*(1+'S&amp;S'!$F122),Q$131,Q$132,Q$133,Q$134,Q$135,Q$136,Q$137,Q$138,Q$139,Q$140,Q$141,Q$142,Q$143,Q$144)</f>
        <v>0</v>
      </c>
      <c r="R324" s="66">
        <f>-R$190+R$216-R$218+R$233+R$234+SUM(R$125,R$126,R$127,R$128,R$129,R$130*(1+'S&amp;S'!$F122),R$131,R$132,R$133,R$134,R$135,R$136,R$137,R$138,R$139,R$140,R$141,R$142,R$143,R$144)</f>
        <v>0</v>
      </c>
      <c r="S324" s="66">
        <f>-S$190+S$216-S$218+S$233+S$234+SUM(S$125,S$126,S$127,S$128,S$129,S$130*(1+'S&amp;S'!$F122),S$131,S$132,S$133,S$134,S$135,S$136,S$137,S$138,S$139,S$140,S$141,S$142,S$143,S$144)</f>
        <v>0</v>
      </c>
      <c r="T324" s="66">
        <f>-T$190+T$216-T$218+T$233+T$234+SUM(T$125,T$126,T$127,T$128,T$129,T$130*(1+'S&amp;S'!$F122),T$131,T$132,T$133,T$134,T$135,T$136,T$137,T$138,T$139,T$140,T$141,T$142,T$143,T$144)</f>
        <v>0</v>
      </c>
      <c r="U324" s="66">
        <f>-U$190+U$216-U$218+U$233+U$234+SUM(U$125,U$126,U$127,U$128,U$129,U$130*(1+'S&amp;S'!$F122),U$131,U$132,U$133,U$134,U$135,U$136,U$137,U$138,U$139,U$140,U$141,U$142,U$143,U$144)</f>
        <v>0</v>
      </c>
      <c r="V324" s="66">
        <f>-V$190+V$216-V$218+V$233+V$234+SUM(V$125,V$126,V$127,V$128,V$129,V$130*(1+'S&amp;S'!$F122),V$131,V$132,V$133,V$134,V$135,V$136,V$137,V$138,V$139,V$140,V$141,V$142,V$143,V$144)</f>
        <v>0</v>
      </c>
      <c r="W324" s="66">
        <f>-W$190+W$216-W$218+W$233+W$234+SUM(W$125,W$126,W$127,W$128,W$129,W$130*(1+'S&amp;S'!$F122),W$131,W$132,W$133,W$134,W$135,W$136,W$137,W$138,W$139,W$140,W$141,W$142,W$143,W$144)</f>
        <v>0</v>
      </c>
      <c r="X324" s="66">
        <f>-X$190+X$216-X$218+X$233+X$234+SUM(X$125,X$126,X$127,X$128,X$129,X$130*(1+'S&amp;S'!$F122),X$131,X$132,X$133,X$134,X$135,X$136,X$137,X$138,X$139,X$140,X$141,X$142,X$143,X$144)</f>
        <v>0</v>
      </c>
      <c r="Y324" s="66">
        <f>-Y$190+Y$216-Y$218+Y$233+Y$234+SUM(Y$125,Y$126,Y$127,Y$128,Y$129,Y$130*(1+'S&amp;S'!$F122),Y$131,Y$132,Y$133,Y$134,Y$135,Y$136,Y$137,Y$138,Y$139,Y$140,Y$141,Y$142,Y$143,Y$144)</f>
        <v>0</v>
      </c>
      <c r="Z324" s="66">
        <f>-Z$190+Z$216-Z$218+Z$233+Z$234+SUM(Z$125,Z$126,Z$127,Z$128,Z$129,Z$130*(1+'S&amp;S'!$F122),Z$131,Z$132,Z$133,Z$134,Z$135,Z$136,Z$137,Z$138,Z$139,Z$140,Z$141,Z$142,Z$143,Z$144)</f>
        <v>0</v>
      </c>
      <c r="AA324" s="66">
        <f>-AA$190+AA$216-AA$218+AA$233+AA$234+SUM(AA$125,AA$126,AA$127,AA$128,AA$129,AA$130*(1+'S&amp;S'!$F122),AA$131,AA$132,AA$133,AA$134,AA$135,AA$136,AA$137,AA$138,AA$139,AA$140,AA$141,AA$142,AA$143,AA$144)</f>
        <v>0</v>
      </c>
      <c r="AB324" s="66">
        <f>-AB$190+AB$216-AB$218+AB$233+AB$234+SUM(AB$125,AB$126,AB$127,AB$128,AB$129,AB$130*(1+'S&amp;S'!$F122),AB$131,AB$132,AB$133,AB$134,AB$135,AB$136,AB$137,AB$138,AB$139,AB$140,AB$141,AB$142,AB$143,AB$144)</f>
        <v>0</v>
      </c>
      <c r="AC324" s="66">
        <f>-AC$190+AC$216-AC$218+AC$233+AC$234+SUM(AC$125,AC$126,AC$127,AC$128,AC$129,AC$130*(1+'S&amp;S'!$F122),AC$131,AC$132,AC$133,AC$134,AC$135,AC$136,AC$137,AC$138,AC$139,AC$140,AC$141,AC$142,AC$143,AC$144)</f>
        <v>0</v>
      </c>
      <c r="AD324" s="66">
        <f>-AD$190+AD$216-AD$218+AD$233+AD$234+SUM(AD$125,AD$126,AD$127,AD$128,AD$129,AD$130*(1+'S&amp;S'!$F122),AD$131,AD$132,AD$133,AD$134,AD$135,AD$136,AD$137,AD$138,AD$139,AD$140,AD$141,AD$142,AD$143,AD$144)</f>
        <v>0</v>
      </c>
      <c r="AE324" s="66">
        <f>-AE$190+AE$216-AE$218+AE$233+AE$234+SUM(AE$125,AE$126,AE$127,AE$128,AE$129,AE$130*(1+'S&amp;S'!$F122),AE$131,AE$132,AE$133,AE$134,AE$135,AE$136,AE$137,AE$138,AE$139,AE$140,AE$141,AE$142,AE$143,AE$144)</f>
        <v>0</v>
      </c>
      <c r="AF324" s="66">
        <f>-AF$190+AF$216-AF$218+AF$233+AF$234+SUM(AF$125,AF$126,AF$127,AF$128,AF$129,AF$130*(1+'S&amp;S'!$F122),AF$131,AF$132,AF$133,AF$134,AF$135,AF$136,AF$137,AF$138,AF$139,AF$140,AF$141,AF$142,AF$143,AF$144)</f>
        <v>0</v>
      </c>
      <c r="AG324" s="66">
        <f>-AG$190+AG$216-AG$218+AG$233+AG$234+SUM(AG$125,AG$126,AG$127,AG$128,AG$129,AG$130*(1+'S&amp;S'!$F122),AG$131,AG$132,AG$133,AG$134,AG$135,AG$136,AG$137,AG$138,AG$139,AG$140,AG$141,AG$142,AG$143,AG$144)</f>
        <v>0</v>
      </c>
      <c r="AH324" s="66">
        <f>-AH$190+AH$216-AH$218+AH$233+AH$234+SUM(AH$125,AH$126,AH$127,AH$128,AH$129,AH$130*(1+'S&amp;S'!$F122),AH$131,AH$132,AH$133,AH$134,AH$135,AH$136,AH$137,AH$138,AH$139,AH$140,AH$141,AH$142,AH$143,AH$144)</f>
        <v>0</v>
      </c>
      <c r="AI324" s="66">
        <f>-AI$190+AI$216-AI$218+AI$233+AI$234+SUM(AI$125,AI$126,AI$127,AI$128,AI$129,AI$130*(1+'S&amp;S'!$F122),AI$131,AI$132,AI$133,AI$134,AI$135,AI$136,AI$137,AI$138,AI$139,AI$140,AI$141,AI$142,AI$143,AI$144)</f>
        <v>0</v>
      </c>
      <c r="AJ324" s="66">
        <f>-AJ$190+AJ$216-AJ$218+AJ$233+AJ$234+SUM(AJ$125,AJ$126,AJ$127,AJ$128,AJ$129,AJ$130*(1+'S&amp;S'!$F122),AJ$131,AJ$132,AJ$133,AJ$134,AJ$135,AJ$136,AJ$137,AJ$138,AJ$139,AJ$140,AJ$141,AJ$142,AJ$143,AJ$144)</f>
        <v>0</v>
      </c>
      <c r="AK324" s="66">
        <f>-AK$190+AK$216-AK$218+AK$233+AK$234+SUM(AK$125,AK$126,AK$127,AK$128,AK$129,AK$130*(1+'S&amp;S'!$F122),AK$131,AK$132,AK$133,AK$134,AK$135,AK$136,AK$137,AK$138,AK$139,AK$140,AK$141,AK$142,AK$143,AK$144)</f>
        <v>0</v>
      </c>
      <c r="AL324" s="66">
        <f>-AL$190+AL$216-AL$218+AL$233+AL$234+SUM(AL$125,AL$126,AL$127,AL$128,AL$129,AL$130*(1+'S&amp;S'!$F122),AL$131,AL$132,AL$133,AL$134,AL$135,AL$136,AL$137,AL$138,AL$139,AL$140,AL$141,AL$142,AL$143,AL$144)</f>
        <v>0</v>
      </c>
      <c r="AM324" s="66">
        <f>-AM$190+AM$216-AM$218+AM$233+AM$234+SUM(AM$125,AM$126,AM$127,AM$128,AM$129,AM$130*(1+'S&amp;S'!$F122),AM$131,AM$132,AM$133,AM$134,AM$135,AM$136,AM$137,AM$138,AM$139,AM$140,AM$141,AM$142,AM$143,AM$144)</f>
        <v>0</v>
      </c>
      <c r="AN324" s="66">
        <f>-AN$190+AN$216-AN$218+AN$233+AN$234+SUM(AN$125,AN$126,AN$127,AN$128,AN$129,AN$130*(1+'S&amp;S'!$F122),AN$131,AN$132,AN$133,AN$134,AN$135,AN$136,AN$137,AN$138,AN$139,AN$140,AN$141,AN$142,AN$143,AN$144)</f>
        <v>0</v>
      </c>
      <c r="AO324" s="66">
        <f>-AO$190+AO$216-AO$218+AO$233+AO$234+SUM(AO$125,AO$126,AO$127,AO$128,AO$129,AO$130*(1+'S&amp;S'!$F122),AO$131,AO$132,AO$133,AO$134,AO$135,AO$136,AO$137,AO$138,AO$139,AO$140,AO$141,AO$142,AO$143,AO$144)</f>
        <v>0</v>
      </c>
      <c r="AP324" s="66">
        <f>-AP$190+AP$216-AP$218+AP$233+AP$234+SUM(AP$125,AP$126,AP$127,AP$128,AP$129,AP$130*(1+'S&amp;S'!$F122),AP$131,AP$132,AP$133,AP$134,AP$135,AP$136,AP$137,AP$138,AP$139,AP$140,AP$141,AP$142,AP$143,AP$144)</f>
        <v>0</v>
      </c>
      <c r="AQ324" s="66">
        <f>-AQ$190+AQ$216-AQ$218+AQ$233+AQ$234+SUM(AQ$125,AQ$126,AQ$127,AQ$128,AQ$129,AQ$130*(1+'S&amp;S'!$F122),AQ$131,AQ$132,AQ$133,AQ$134,AQ$135,AQ$136,AQ$137,AQ$138,AQ$139,AQ$140,AQ$141,AQ$142,AQ$143,AQ$144)</f>
        <v>0</v>
      </c>
      <c r="AR324" s="66">
        <f>-AR$190+AR$216-AR$218+AR$233+AR$234+SUM(AR$125,AR$126,AR$127,AR$128,AR$129,AR$130*(1+'S&amp;S'!$F122),AR$131,AR$132,AR$133,AR$134,AR$135,AR$136,AR$137,AR$138,AR$139,AR$140,AR$141,AR$142,AR$143,AR$144)</f>
        <v>0</v>
      </c>
      <c r="AS324" s="66">
        <f>-AS$190+AS$216-AS$218+AS$233+AS$234+SUM(AS$125,AS$126,AS$127,AS$128,AS$129,AS$130*(1+'S&amp;S'!$F122),AS$131,AS$132,AS$133,AS$134,AS$135,AS$136,AS$137,AS$138,AS$139,AS$140,AS$141,AS$142,AS$143,AS$144)</f>
        <v>0</v>
      </c>
      <c r="AT324" s="66">
        <f>-AT$190+AT$216-AT$218+AT$233+AT$234+SUM(AT$125,AT$126,AT$127,AT$128,AT$129,AT$130*(1+'S&amp;S'!$F122),AT$131,AT$132,AT$133,AT$134,AT$135,AT$136,AT$137,AT$138,AT$139,AT$140,AT$141,AT$142,AT$143,AT$144)</f>
        <v>0</v>
      </c>
      <c r="AU324" s="66">
        <f>-AU$190+AU$216-AU$218+AU$233+AU$234+SUM(AU$125,AU$126,AU$127,AU$128,AU$129,AU$130*(1+'S&amp;S'!$F122),AU$131,AU$132,AU$133,AU$134,AU$135,AU$136,AU$137,AU$138,AU$139,AU$140,AU$141,AU$142,AU$143,AU$144)</f>
        <v>0</v>
      </c>
      <c r="AV324" s="66">
        <f>-AV$190+AV$216-AV$218+AV$233+AV$234+SUM(AV$125,AV$126,AV$127,AV$128,AV$129,AV$130*(1+'S&amp;S'!$F122),AV$131,AV$132,AV$133,AV$134,AV$135,AV$136,AV$137,AV$138,AV$139,AV$140,AV$141,AV$142,AV$143,AV$144)</f>
        <v>0</v>
      </c>
      <c r="AW324" s="66">
        <f>-AW$190+AW$216-AW$218+AW$233+AW$234+SUM(AW$125,AW$126,AW$127,AW$128,AW$129,AW$130*(1+'S&amp;S'!$F122),AW$131,AW$132,AW$133,AW$134,AW$135,AW$136,AW$137,AW$138,AW$139,AW$140,AW$141,AW$142,AW$143,AW$144)</f>
        <v>0</v>
      </c>
      <c r="AX324" s="66">
        <f>-AX$190+AX$216-AX$218+AX$233+AX$234+SUM(AX$125,AX$126,AX$127,AX$128,AX$129,AX$130*(1+'S&amp;S'!$F122),AX$131,AX$132,AX$133,AX$134,AX$135,AX$136,AX$137,AX$138,AX$139,AX$140,AX$141,AX$142,AX$143,AX$144)</f>
        <v>0</v>
      </c>
      <c r="AY324" s="66">
        <f>-AY$190+AY$216-AY$218+AY$233+AY$234+SUM(AY$125,AY$126,AY$127,AY$128,AY$129,AY$130*(1+'S&amp;S'!$F122),AY$131,AY$132,AY$133,AY$134,AY$135,AY$136,AY$137,AY$138,AY$139,AY$140,AY$141,AY$142,AY$143,AY$144)</f>
        <v>0</v>
      </c>
      <c r="AZ324" s="66">
        <f>-AZ$190+AZ$216-AZ$218+AZ$233+AZ$234+SUM(AZ$125,AZ$126,AZ$127,AZ$128,AZ$129,AZ$130*(1+'S&amp;S'!$F122),AZ$131,AZ$132,AZ$133,AZ$134,AZ$135,AZ$136,AZ$137,AZ$138,AZ$139,AZ$140,AZ$141,AZ$142,AZ$143,AZ$144)</f>
        <v>0</v>
      </c>
      <c r="BA324" s="66">
        <f>-BA$190+BA$216-BA$218+BA$233+BA$234+SUM(BA$125,BA$126,BA$127,BA$128,BA$129,BA$130*(1+'S&amp;S'!$F122),BA$131,BA$132,BA$133,BA$134,BA$135,BA$136,BA$137,BA$138,BA$139,BA$140,BA$141,BA$142,BA$143,BA$144)</f>
        <v>0</v>
      </c>
      <c r="BB324" s="66">
        <f>-BB$190+BB$216-BB$218+BB$233+BB$234+SUM(BB$125,BB$126,BB$127,BB$128,BB$129,BB$130*(1+'S&amp;S'!$F122),BB$131,BB$132,BB$133,BB$134,BB$135,BB$136,BB$137,BB$138,BB$139,BB$140,BB$141,BB$142,BB$143,BB$144)</f>
        <v>0</v>
      </c>
      <c r="BC324" s="66">
        <f>-BC$190+BC$216-BC$218+BC$233+BC$234+SUM(BC$125,BC$126,BC$127,BC$128,BC$129,BC$130*(1+'S&amp;S'!$F122),BC$131,BC$132,BC$133,BC$134,BC$135,BC$136,BC$137,BC$138,BC$139,BC$140,BC$141,BC$142,BC$143,BC$144)</f>
        <v>0</v>
      </c>
      <c r="BD324" s="66">
        <f>-BD$190+BD$216-BD$218+BD$233+BD$234+SUM(BD$125,BD$126,BD$127,BD$128,BD$129,BD$130*(1+'S&amp;S'!$F122),BD$131,BD$132,BD$133,BD$134,BD$135,BD$136,BD$137,BD$138,BD$139,BD$140,BD$141,BD$142,BD$143,BD$144)</f>
        <v>0</v>
      </c>
      <c r="BE324" s="66">
        <f>-BE$190+BE$216-BE$218+BE$233+BE$234+SUM(BE$125,BE$126,BE$127,BE$128,BE$129,BE$130*(1+'S&amp;S'!$F122),BE$131,BE$132,BE$133,BE$134,BE$135,BE$136,BE$137,BE$138,BE$139,BE$140,BE$141,BE$142,BE$143,BE$144)</f>
        <v>0</v>
      </c>
      <c r="BF324" s="66">
        <f>-BF$190+BF$216-BF$218+BF$233+BF$234+SUM(BF$125,BF$126,BF$127,BF$128,BF$129,BF$130*(1+'S&amp;S'!$F122),BF$131,BF$132,BF$133,BF$134,BF$135,BF$136,BF$137,BF$138,BF$139,BF$140,BF$141,BF$142,BF$143,BF$144)</f>
        <v>0</v>
      </c>
      <c r="BG324" s="66">
        <f>-BG$190+BG$216-BG$218+BG$233+BG$234+SUM(BG$125,BG$126,BG$127,BG$128,BG$129,BG$130*(1+'S&amp;S'!$F122),BG$131,BG$132,BG$133,BG$134,BG$135,BG$136,BG$137,BG$138,BG$139,BG$140,BG$141,BG$142,BG$143,BG$144)</f>
        <v>0</v>
      </c>
      <c r="BH324" s="66">
        <f>-BH$190+BH$216-BH$218+BH$233+BH$234+SUM(BH$125,BH$126,BH$127,BH$128,BH$129,BH$130*(1+'S&amp;S'!$F122),BH$131,BH$132,BH$133,BH$134,BH$135,BH$136,BH$137,BH$138,BH$139,BH$140,BH$141,BH$142,BH$143,BH$144)</f>
        <v>0</v>
      </c>
      <c r="BI324" s="66">
        <f>-BI$190+BI$216-BI$218+BI$233+BI$234+SUM(BI$125,BI$126,BI$127,BI$128,BI$129,BI$130*(1+'S&amp;S'!$F122),BI$131,BI$132,BI$133,BI$134,BI$135,BI$136,BI$137,BI$138,BI$139,BI$140,BI$141,BI$142,BI$143,BI$144)</f>
        <v>0</v>
      </c>
      <c r="BJ324" s="66">
        <f>-BJ$190+BJ$216-BJ$218+BJ$233+BJ$234+SUM(BJ$125,BJ$126,BJ$127,BJ$128,BJ$129,BJ$130*(1+'S&amp;S'!$F122),BJ$131,BJ$132,BJ$133,BJ$134,BJ$135,BJ$136,BJ$137,BJ$138,BJ$139,BJ$140,BJ$141,BJ$142,BJ$143,BJ$144)</f>
        <v>0</v>
      </c>
      <c r="BK324" s="66">
        <f>-BK$190+BK$216-BK$218+BK$233+BK$234+SUM(BK$125,BK$126,BK$127,BK$128,BK$129,BK$130*(1+'S&amp;S'!$F122),BK$131,BK$132,BK$133,BK$134,BK$135,BK$136,BK$137,BK$138,BK$139,BK$140,BK$141,BK$142,BK$143,BK$144)</f>
        <v>0</v>
      </c>
      <c r="BL324" s="66">
        <f>-BL$190+BL$216-BL$218+BL$233+BL$234+SUM(BL$125,BL$126,BL$127,BL$128,BL$129,BL$130*(1+'S&amp;S'!$F122),BL$131,BL$132,BL$133,BL$134,BL$135,BL$136,BL$137,BL$138,BL$139,BL$140,BL$141,BL$142,BL$143,BL$144)</f>
        <v>0</v>
      </c>
      <c r="BM324" s="66">
        <f>-BM$190+BM$216-BM$218+BM$233+BM$234+SUM(BM$125,BM$126,BM$127,BM$128,BM$129,BM$130*(1+'S&amp;S'!$F122),BM$131,BM$132,BM$133,BM$134,BM$135,BM$136,BM$137,BM$138,BM$139,BM$140,BM$141,BM$142,BM$143,BM$144)</f>
        <v>0</v>
      </c>
      <c r="BN324" s="66">
        <f>-BN$190+BN$216-BN$218+BN$233+BN$234+SUM(BN$125,BN$126,BN$127,BN$128,BN$129,BN$130*(1+'S&amp;S'!$F122),BN$131,BN$132,BN$133,BN$134,BN$135,BN$136,BN$137,BN$138,BN$139,BN$140,BN$141,BN$142,BN$143,BN$144)</f>
        <v>0</v>
      </c>
      <c r="BO324" s="66">
        <f>-BO$190+BO$216-BO$218+BO$233+BO$234+SUM(BO$125,BO$126,BO$127,BO$128,BO$129,BO$130*(1+'S&amp;S'!$F122),BO$131,BO$132,BO$133,BO$134,BO$135,BO$136,BO$137,BO$138,BO$139,BO$140,BO$141,BO$142,BO$143,BO$144)</f>
        <v>0</v>
      </c>
      <c r="BP324" s="66">
        <f>-BP$190+BP$216-BP$218+BP$233+BP$234+SUM(BP$125,BP$126,BP$127,BP$128,BP$129,BP$130*(1+'S&amp;S'!$F122),BP$131,BP$132,BP$133,BP$134,BP$135,BP$136,BP$137,BP$138,BP$139,BP$140,BP$141,BP$142,BP$143,BP$144)</f>
        <v>0</v>
      </c>
      <c r="BQ324" s="66">
        <f>-BQ$190+BQ$216-BQ$218+BQ$233+BQ$234+SUM(BQ$125,BQ$126,BQ$127,BQ$128,BQ$129,BQ$130*(1+'S&amp;S'!$F122),BQ$131,BQ$132,BQ$133,BQ$134,BQ$135,BQ$136,BQ$137,BQ$138,BQ$139,BQ$140,BQ$141,BQ$142,BQ$143,BQ$144)</f>
        <v>0</v>
      </c>
      <c r="BR324" s="66">
        <f>-BR$190+BR$216-BR$218+BR$233+BR$234+SUM(BR$125,BR$126,BR$127,BR$128,BR$129,BR$130*(1+'S&amp;S'!$F122),BR$131,BR$132,BR$133,BR$134,BR$135,BR$136,BR$137,BR$138,BR$139,BR$140,BR$141,BR$142,BR$143,BR$144)</f>
        <v>0</v>
      </c>
      <c r="BS324" s="66">
        <f>-BS$190+BS$216-BS$218+BS$233+BS$234+SUM(BS$125,BS$126,BS$127,BS$128,BS$129,BS$130*(1+'S&amp;S'!$F122),BS$131,BS$132,BS$133,BS$134,BS$135,BS$136,BS$137,BS$138,BS$139,BS$140,BS$141,BS$142,BS$143,BS$144)</f>
        <v>0</v>
      </c>
      <c r="BT324" s="66">
        <f>-BT$190+BT$216-BT$218+BT$233+BT$234+SUM(BT$125,BT$126,BT$127,BT$128,BT$129,BT$130*(1+'S&amp;S'!$F122),BT$131,BT$132,BT$133,BT$134,BT$135,BT$136,BT$137,BT$138,BT$139,BT$140,BT$141,BT$142,BT$143,BT$144)</f>
        <v>0</v>
      </c>
      <c r="BU324" s="66">
        <f>-BU$190+BU$216-BU$218+BU$233+BU$234+SUM(BU$125,BU$126,BU$127,BU$128,BU$129,BU$130*(1+'S&amp;S'!$F122),BU$131,BU$132,BU$133,BU$134,BU$135,BU$136,BU$137,BU$138,BU$139,BU$140,BU$141,BU$142,BU$143,BU$144)</f>
        <v>0</v>
      </c>
      <c r="BV324" s="66">
        <f>-BV$190+BV$216-BV$218+BV$233+BV$234+SUM(BV$125,BV$126,BV$127,BV$128,BV$129,BV$130*(1+'S&amp;S'!$F122),BV$131,BV$132,BV$133,BV$134,BV$135,BV$136,BV$137,BV$138,BV$139,BV$140,BV$141,BV$142,BV$143,BV$144)</f>
        <v>0</v>
      </c>
      <c r="BW324" s="66">
        <f>-BW$190+BW$216-BW$218+BW$233+BW$234+SUM(BW$125,BW$126,BW$127,BW$128,BW$129,BW$130*(1+'S&amp;S'!$F122),BW$131,BW$132,BW$133,BW$134,BW$135,BW$136,BW$137,BW$138,BW$139,BW$140,BW$141,BW$142,BW$143,BW$144)</f>
        <v>0</v>
      </c>
      <c r="BX324" s="66">
        <f>-BX$190+BX$216-BX$218+BX$233+BX$234+SUM(BX$125,BX$126,BX$127,BX$128,BX$129,BX$130*(1+'S&amp;S'!$F122),BX$131,BX$132,BX$133,BX$134,BX$135,BX$136,BX$137,BX$138,BX$139,BX$140,BX$141,BX$142,BX$143,BX$144)</f>
        <v>0</v>
      </c>
      <c r="BY324" s="66">
        <f>-BY$190+BY$216-BY$218+BY$233+BY$234+SUM(BY$125,BY$126,BY$127,BY$128,BY$129,BY$130*(1+'S&amp;S'!$F122),BY$131,BY$132,BY$133,BY$134,BY$135,BY$136,BY$137,BY$138,BY$139,BY$140,BY$141,BY$142,BY$143,BY$144)</f>
        <v>0</v>
      </c>
      <c r="BZ324" s="66">
        <f>-BZ$190+BZ$216-BZ$218+BZ$233+BZ$234+SUM(BZ$125,BZ$126,BZ$127,BZ$128,BZ$129,BZ$130*(1+'S&amp;S'!$F122),BZ$131,BZ$132,BZ$133,BZ$134,BZ$135,BZ$136,BZ$137,BZ$138,BZ$139,BZ$140,BZ$141,BZ$142,BZ$143,BZ$144)</f>
        <v>0</v>
      </c>
      <c r="CA324" s="66">
        <f>-CA$190+CA$216-CA$218+CA$233+CA$234+SUM(CA$125,CA$126,CA$127,CA$128,CA$129,CA$130*(1+'S&amp;S'!$F122),CA$131,CA$132,CA$133,CA$134,CA$135,CA$136,CA$137,CA$138,CA$139,CA$140,CA$141,CA$142,CA$143,CA$144)</f>
        <v>0</v>
      </c>
      <c r="CB324" s="66">
        <f>-CB$190+CB$216-CB$218+CB$233+CB$234+SUM(CB$125,CB$126,CB$127,CB$128,CB$129,CB$130*(1+'S&amp;S'!$F122),CB$131,CB$132,CB$133,CB$134,CB$135,CB$136,CB$137,CB$138,CB$139,CB$140,CB$141,CB$142,CB$143,CB$144)</f>
        <v>0</v>
      </c>
      <c r="CC324" s="66">
        <f>-CC$190+CC$216-CC$218+CC$233+CC$234+SUM(CC$125,CC$126,CC$127,CC$128,CC$129,CC$130*(1+'S&amp;S'!$F122),CC$131,CC$132,CC$133,CC$134,CC$135,CC$136,CC$137,CC$138,CC$139,CC$140,CC$141,CC$142,CC$143,CC$144)</f>
        <v>0</v>
      </c>
      <c r="CD324" s="66">
        <f>-CD$190+CD$216-CD$218+CD$233+CD$234+SUM(CD$125,CD$126,CD$127,CD$128,CD$129,CD$130*(1+'S&amp;S'!$F122),CD$131,CD$132,CD$133,CD$134,CD$135,CD$136,CD$137,CD$138,CD$139,CD$140,CD$141,CD$142,CD$143,CD$144)</f>
        <v>0</v>
      </c>
      <c r="CE324" s="66">
        <f>-CE$190+CE$216-CE$218+CE$233+CE$234+SUM(CE$125,CE$126,CE$127,CE$128,CE$129,CE$130*(1+'S&amp;S'!$F122),CE$131,CE$132,CE$133,CE$134,CE$135,CE$136,CE$137,CE$138,CE$139,CE$140,CE$141,CE$142,CE$143,CE$144)</f>
        <v>0</v>
      </c>
      <c r="CF324" s="66">
        <f>-CF$190+CF$216-CF$218+CF$233+CF$234+SUM(CF$125,CF$126,CF$127,CF$128,CF$129,CF$130*(1+'S&amp;S'!$F122),CF$131,CF$132,CF$133,CF$134,CF$135,CF$136,CF$137,CF$138,CF$139,CF$140,CF$141,CF$142,CF$143,CF$144)</f>
        <v>0</v>
      </c>
      <c r="CG324" s="66">
        <f>-CG$190+CG$216-CG$218+CG$233+CG$234+SUM(CG$125,CG$126,CG$127,CG$128,CG$129,CG$130*(1+'S&amp;S'!$F122),CG$131,CG$132,CG$133,CG$134,CG$135,CG$136,CG$137,CG$138,CG$139,CG$140,CG$141,CG$142,CG$143,CG$144)</f>
        <v>0</v>
      </c>
      <c r="CH324" s="66">
        <f>-CH$190+CH$216-CH$218+CH$233+CH$234+SUM(CH$125,CH$126,CH$127,CH$128,CH$129,CH$130*(1+'S&amp;S'!$F122),CH$131,CH$132,CH$133,CH$134,CH$135,CH$136,CH$137,CH$138,CH$139,CH$140,CH$141,CH$142,CH$143,CH$144)</f>
        <v>0</v>
      </c>
      <c r="CI324" s="66">
        <f>-CI$190+CI$216-CI$218+CI$233+CI$234+SUM(CI$125,CI$126,CI$127,CI$128,CI$129,CI$130*(1+'S&amp;S'!$F122),CI$131,CI$132,CI$133,CI$134,CI$135,CI$136,CI$137,CI$138,CI$139,CI$140,CI$141,CI$142,CI$143,CI$144)</f>
        <v>0</v>
      </c>
      <c r="CJ324" s="66">
        <f>-CJ$190+CJ$216-CJ$218+CJ$233+CJ$234+SUM(CJ$125,CJ$126,CJ$127,CJ$128,CJ$129,CJ$130*(1+'S&amp;S'!$F122),CJ$131,CJ$132,CJ$133,CJ$134,CJ$135,CJ$136,CJ$137,CJ$138,CJ$139,CJ$140,CJ$141,CJ$142,CJ$143,CJ$144)</f>
        <v>0</v>
      </c>
      <c r="CK324" s="66">
        <f>-CK$190+CK$216-CK$218+CK$233+CK$234+SUM(CK$125,CK$126,CK$127,CK$128,CK$129,CK$130*(1+'S&amp;S'!$F122),CK$131,CK$132,CK$133,CK$134,CK$135,CK$136,CK$137,CK$138,CK$139,CK$140,CK$141,CK$142,CK$143,CK$144)</f>
        <v>0</v>
      </c>
      <c r="CL324" s="66">
        <f>-CL$190+CL$216-CL$218+CL$233+CL$234+SUM(CL$125,CL$126,CL$127,CL$128,CL$129,CL$130*(1+'S&amp;S'!$F122),CL$131,CL$132,CL$133,CL$134,CL$135,CL$136,CL$137,CL$138,CL$139,CL$140,CL$141,CL$142,CL$143,CL$144)</f>
        <v>0</v>
      </c>
      <c r="CM324" s="66">
        <f>-CM$190+CM$216-CM$218+CM$233+CM$234+SUM(CM$125,CM$126,CM$127,CM$128,CM$129,CM$130*(1+'S&amp;S'!$F122),CM$131,CM$132,CM$133,CM$134,CM$135,CM$136,CM$137,CM$138,CM$139,CM$140,CM$141,CM$142,CM$143,CM$144)</f>
        <v>0</v>
      </c>
      <c r="CN324" s="66">
        <f>-CN$190+CN$216-CN$218+CN$233+CN$234+SUM(CN$125,CN$126,CN$127,CN$128,CN$129,CN$130*(1+'S&amp;S'!$F122),CN$131,CN$132,CN$133,CN$134,CN$135,CN$136,CN$137,CN$138,CN$139,CN$140,CN$141,CN$142,CN$143,CN$144)</f>
        <v>0</v>
      </c>
      <c r="CO324" s="66">
        <f>-CO$190+CO$216-CO$218+CO$233+CO$234+SUM(CO$125,CO$126,CO$127,CO$128,CO$129,CO$130*(1+'S&amp;S'!$F122),CO$131,CO$132,CO$133,CO$134,CO$135,CO$136,CO$137,CO$138,CO$139,CO$140,CO$141,CO$142,CO$143,CO$144)</f>
        <v>0</v>
      </c>
      <c r="CP324" s="66">
        <f>-CP$190+CP$216-CP$218+CP$233+CP$234+SUM(CP$125,CP$126,CP$127,CP$128,CP$129,CP$130*(1+'S&amp;S'!$F122),CP$131,CP$132,CP$133,CP$134,CP$135,CP$136,CP$137,CP$138,CP$139,CP$140,CP$141,CP$142,CP$143,CP$144)</f>
        <v>0</v>
      </c>
      <c r="CQ324" s="66">
        <f>-CQ$190+CQ$216-CQ$218+CQ$233+CQ$234+SUM(CQ$125,CQ$126,CQ$127,CQ$128,CQ$129,CQ$130*(1+'S&amp;S'!$F122),CQ$131,CQ$132,CQ$133,CQ$134,CQ$135,CQ$136,CQ$137,CQ$138,CQ$139,CQ$140,CQ$141,CQ$142,CQ$143,CQ$144)</f>
        <v>0</v>
      </c>
      <c r="CR324" s="66">
        <f>-CR$190+CR$216-CR$218+CR$233+CR$234+SUM(CR$125,CR$126,CR$127,CR$128,CR$129,CR$130*(1+'S&amp;S'!$F122),CR$131,CR$132,CR$133,CR$134,CR$135,CR$136,CR$137,CR$138,CR$139,CR$140,CR$141,CR$142,CR$143,CR$144)</f>
        <v>0</v>
      </c>
      <c r="CS324" s="66">
        <f>-CS$190+CS$216-CS$218+CS$233+CS$234+SUM(CS$125,CS$126,CS$127,CS$128,CS$129,CS$130*(1+'S&amp;S'!$F122),CS$131,CS$132,CS$133,CS$134,CS$135,CS$136,CS$137,CS$138,CS$139,CS$140,CS$141,CS$142,CS$143,CS$144)</f>
        <v>0</v>
      </c>
    </row>
    <row r="325" spans="3:97" hidden="1" x14ac:dyDescent="0.35">
      <c r="C325" s="81" t="str">
        <f>O.6!C130&amp;" with "&amp; 'S&amp;S'!$D$5*100 &amp; "% decrease"</f>
        <v xml:space="preserve"> with 1% decrease</v>
      </c>
      <c r="E325" s="492">
        <f>G325+NPV(G.Asm!$F$40,H325:INDEX(H325:CS325,RP))</f>
        <v>0</v>
      </c>
      <c r="F325" s="492">
        <f t="shared" si="140"/>
        <v>0</v>
      </c>
      <c r="G325" s="66">
        <f>-G$190+G$216-G$218+G$233+G$234+SUM(G$125,G$126,G$127,G$128,G$129,G$130*(1+'S&amp;S'!$F123),G$131,G$132,G$133,G$134,G$135,G$136,G$137,G$138,G$139,G$140,G$141,G$142,G$143,G$144)</f>
        <v>0</v>
      </c>
      <c r="H325" s="66">
        <f>-H$190+H$216-H$218+H$233+H$234+SUM(H$125,H$126,H$127,H$128,H$129,H$130*(1+'S&amp;S'!$F123),H$131,H$132,H$133,H$134,H$135,H$136,H$137,H$138,H$139,H$140,H$141,H$142,H$143,H$144)</f>
        <v>0</v>
      </c>
      <c r="I325" s="66">
        <f>-I$190+I$216-I$218+I$233+I$234+SUM(I$125,I$126,I$127,I$128,I$129,I$130*(1+'S&amp;S'!$F123),I$131,I$132,I$133,I$134,I$135,I$136,I$137,I$138,I$139,I$140,I$141,I$142,I$143,I$144)</f>
        <v>0</v>
      </c>
      <c r="J325" s="66">
        <f>-J$190+J$216-J$218+J$233+J$234+SUM(J$125,J$126,J$127,J$128,J$129,J$130*(1+'S&amp;S'!$F123),J$131,J$132,J$133,J$134,J$135,J$136,J$137,J$138,J$139,J$140,J$141,J$142,J$143,J$144)</f>
        <v>0</v>
      </c>
      <c r="K325" s="66">
        <f>-K$190+K$216-K$218+K$233+K$234+SUM(K$125,K$126,K$127,K$128,K$129,K$130*(1+'S&amp;S'!$F123),K$131,K$132,K$133,K$134,K$135,K$136,K$137,K$138,K$139,K$140,K$141,K$142,K$143,K$144)</f>
        <v>0</v>
      </c>
      <c r="L325" s="66">
        <f>-L$190+L$216-L$218+L$233+L$234+SUM(L$125,L$126,L$127,L$128,L$129,L$130*(1+'S&amp;S'!$F123),L$131,L$132,L$133,L$134,L$135,L$136,L$137,L$138,L$139,L$140,L$141,L$142,L$143,L$144)</f>
        <v>0</v>
      </c>
      <c r="M325" s="66">
        <f>-M$190+M$216-M$218+M$233+M$234+SUM(M$125,M$126,M$127,M$128,M$129,M$130*(1+'S&amp;S'!$F123),M$131,M$132,M$133,M$134,M$135,M$136,M$137,M$138,M$139,M$140,M$141,M$142,M$143,M$144)</f>
        <v>0</v>
      </c>
      <c r="N325" s="66">
        <f>-N$190+N$216-N$218+N$233+N$234+SUM(N$125,N$126,N$127,N$128,N$129,N$130*(1+'S&amp;S'!$F123),N$131,N$132,N$133,N$134,N$135,N$136,N$137,N$138,N$139,N$140,N$141,N$142,N$143,N$144)</f>
        <v>0</v>
      </c>
      <c r="O325" s="66">
        <f>-O$190+O$216-O$218+O$233+O$234+SUM(O$125,O$126,O$127,O$128,O$129,O$130*(1+'S&amp;S'!$F123),O$131,O$132,O$133,O$134,O$135,O$136,O$137,O$138,O$139,O$140,O$141,O$142,O$143,O$144)</f>
        <v>0</v>
      </c>
      <c r="P325" s="66">
        <f>-P$190+P$216-P$218+P$233+P$234+SUM(P$125,P$126,P$127,P$128,P$129,P$130*(1+'S&amp;S'!$F123),P$131,P$132,P$133,P$134,P$135,P$136,P$137,P$138,P$139,P$140,P$141,P$142,P$143,P$144)</f>
        <v>0</v>
      </c>
      <c r="Q325" s="66">
        <f>-Q$190+Q$216-Q$218+Q$233+Q$234+SUM(Q$125,Q$126,Q$127,Q$128,Q$129,Q$130*(1+'S&amp;S'!$F123),Q$131,Q$132,Q$133,Q$134,Q$135,Q$136,Q$137,Q$138,Q$139,Q$140,Q$141,Q$142,Q$143,Q$144)</f>
        <v>0</v>
      </c>
      <c r="R325" s="66">
        <f>-R$190+R$216-R$218+R$233+R$234+SUM(R$125,R$126,R$127,R$128,R$129,R$130*(1+'S&amp;S'!$F123),R$131,R$132,R$133,R$134,R$135,R$136,R$137,R$138,R$139,R$140,R$141,R$142,R$143,R$144)</f>
        <v>0</v>
      </c>
      <c r="S325" s="66">
        <f>-S$190+S$216-S$218+S$233+S$234+SUM(S$125,S$126,S$127,S$128,S$129,S$130*(1+'S&amp;S'!$F123),S$131,S$132,S$133,S$134,S$135,S$136,S$137,S$138,S$139,S$140,S$141,S$142,S$143,S$144)</f>
        <v>0</v>
      </c>
      <c r="T325" s="66">
        <f>-T$190+T$216-T$218+T$233+T$234+SUM(T$125,T$126,T$127,T$128,T$129,T$130*(1+'S&amp;S'!$F123),T$131,T$132,T$133,T$134,T$135,T$136,T$137,T$138,T$139,T$140,T$141,T$142,T$143,T$144)</f>
        <v>0</v>
      </c>
      <c r="U325" s="66">
        <f>-U$190+U$216-U$218+U$233+U$234+SUM(U$125,U$126,U$127,U$128,U$129,U$130*(1+'S&amp;S'!$F123),U$131,U$132,U$133,U$134,U$135,U$136,U$137,U$138,U$139,U$140,U$141,U$142,U$143,U$144)</f>
        <v>0</v>
      </c>
      <c r="V325" s="66">
        <f>-V$190+V$216-V$218+V$233+V$234+SUM(V$125,V$126,V$127,V$128,V$129,V$130*(1+'S&amp;S'!$F123),V$131,V$132,V$133,V$134,V$135,V$136,V$137,V$138,V$139,V$140,V$141,V$142,V$143,V$144)</f>
        <v>0</v>
      </c>
      <c r="W325" s="66">
        <f>-W$190+W$216-W$218+W$233+W$234+SUM(W$125,W$126,W$127,W$128,W$129,W$130*(1+'S&amp;S'!$F123),W$131,W$132,W$133,W$134,W$135,W$136,W$137,W$138,W$139,W$140,W$141,W$142,W$143,W$144)</f>
        <v>0</v>
      </c>
      <c r="X325" s="66">
        <f>-X$190+X$216-X$218+X$233+X$234+SUM(X$125,X$126,X$127,X$128,X$129,X$130*(1+'S&amp;S'!$F123),X$131,X$132,X$133,X$134,X$135,X$136,X$137,X$138,X$139,X$140,X$141,X$142,X$143,X$144)</f>
        <v>0</v>
      </c>
      <c r="Y325" s="66">
        <f>-Y$190+Y$216-Y$218+Y$233+Y$234+SUM(Y$125,Y$126,Y$127,Y$128,Y$129,Y$130*(1+'S&amp;S'!$F123),Y$131,Y$132,Y$133,Y$134,Y$135,Y$136,Y$137,Y$138,Y$139,Y$140,Y$141,Y$142,Y$143,Y$144)</f>
        <v>0</v>
      </c>
      <c r="Z325" s="66">
        <f>-Z$190+Z$216-Z$218+Z$233+Z$234+SUM(Z$125,Z$126,Z$127,Z$128,Z$129,Z$130*(1+'S&amp;S'!$F123),Z$131,Z$132,Z$133,Z$134,Z$135,Z$136,Z$137,Z$138,Z$139,Z$140,Z$141,Z$142,Z$143,Z$144)</f>
        <v>0</v>
      </c>
      <c r="AA325" s="66">
        <f>-AA$190+AA$216-AA$218+AA$233+AA$234+SUM(AA$125,AA$126,AA$127,AA$128,AA$129,AA$130*(1+'S&amp;S'!$F123),AA$131,AA$132,AA$133,AA$134,AA$135,AA$136,AA$137,AA$138,AA$139,AA$140,AA$141,AA$142,AA$143,AA$144)</f>
        <v>0</v>
      </c>
      <c r="AB325" s="66">
        <f>-AB$190+AB$216-AB$218+AB$233+AB$234+SUM(AB$125,AB$126,AB$127,AB$128,AB$129,AB$130*(1+'S&amp;S'!$F123),AB$131,AB$132,AB$133,AB$134,AB$135,AB$136,AB$137,AB$138,AB$139,AB$140,AB$141,AB$142,AB$143,AB$144)</f>
        <v>0</v>
      </c>
      <c r="AC325" s="66">
        <f>-AC$190+AC$216-AC$218+AC$233+AC$234+SUM(AC$125,AC$126,AC$127,AC$128,AC$129,AC$130*(1+'S&amp;S'!$F123),AC$131,AC$132,AC$133,AC$134,AC$135,AC$136,AC$137,AC$138,AC$139,AC$140,AC$141,AC$142,AC$143,AC$144)</f>
        <v>0</v>
      </c>
      <c r="AD325" s="66">
        <f>-AD$190+AD$216-AD$218+AD$233+AD$234+SUM(AD$125,AD$126,AD$127,AD$128,AD$129,AD$130*(1+'S&amp;S'!$F123),AD$131,AD$132,AD$133,AD$134,AD$135,AD$136,AD$137,AD$138,AD$139,AD$140,AD$141,AD$142,AD$143,AD$144)</f>
        <v>0</v>
      </c>
      <c r="AE325" s="66">
        <f>-AE$190+AE$216-AE$218+AE$233+AE$234+SUM(AE$125,AE$126,AE$127,AE$128,AE$129,AE$130*(1+'S&amp;S'!$F123),AE$131,AE$132,AE$133,AE$134,AE$135,AE$136,AE$137,AE$138,AE$139,AE$140,AE$141,AE$142,AE$143,AE$144)</f>
        <v>0</v>
      </c>
      <c r="AF325" s="66">
        <f>-AF$190+AF$216-AF$218+AF$233+AF$234+SUM(AF$125,AF$126,AF$127,AF$128,AF$129,AF$130*(1+'S&amp;S'!$F123),AF$131,AF$132,AF$133,AF$134,AF$135,AF$136,AF$137,AF$138,AF$139,AF$140,AF$141,AF$142,AF$143,AF$144)</f>
        <v>0</v>
      </c>
      <c r="AG325" s="66">
        <f>-AG$190+AG$216-AG$218+AG$233+AG$234+SUM(AG$125,AG$126,AG$127,AG$128,AG$129,AG$130*(1+'S&amp;S'!$F123),AG$131,AG$132,AG$133,AG$134,AG$135,AG$136,AG$137,AG$138,AG$139,AG$140,AG$141,AG$142,AG$143,AG$144)</f>
        <v>0</v>
      </c>
      <c r="AH325" s="66">
        <f>-AH$190+AH$216-AH$218+AH$233+AH$234+SUM(AH$125,AH$126,AH$127,AH$128,AH$129,AH$130*(1+'S&amp;S'!$F123),AH$131,AH$132,AH$133,AH$134,AH$135,AH$136,AH$137,AH$138,AH$139,AH$140,AH$141,AH$142,AH$143,AH$144)</f>
        <v>0</v>
      </c>
      <c r="AI325" s="66">
        <f>-AI$190+AI$216-AI$218+AI$233+AI$234+SUM(AI$125,AI$126,AI$127,AI$128,AI$129,AI$130*(1+'S&amp;S'!$F123),AI$131,AI$132,AI$133,AI$134,AI$135,AI$136,AI$137,AI$138,AI$139,AI$140,AI$141,AI$142,AI$143,AI$144)</f>
        <v>0</v>
      </c>
      <c r="AJ325" s="66">
        <f>-AJ$190+AJ$216-AJ$218+AJ$233+AJ$234+SUM(AJ$125,AJ$126,AJ$127,AJ$128,AJ$129,AJ$130*(1+'S&amp;S'!$F123),AJ$131,AJ$132,AJ$133,AJ$134,AJ$135,AJ$136,AJ$137,AJ$138,AJ$139,AJ$140,AJ$141,AJ$142,AJ$143,AJ$144)</f>
        <v>0</v>
      </c>
      <c r="AK325" s="66">
        <f>-AK$190+AK$216-AK$218+AK$233+AK$234+SUM(AK$125,AK$126,AK$127,AK$128,AK$129,AK$130*(1+'S&amp;S'!$F123),AK$131,AK$132,AK$133,AK$134,AK$135,AK$136,AK$137,AK$138,AK$139,AK$140,AK$141,AK$142,AK$143,AK$144)</f>
        <v>0</v>
      </c>
      <c r="AL325" s="66">
        <f>-AL$190+AL$216-AL$218+AL$233+AL$234+SUM(AL$125,AL$126,AL$127,AL$128,AL$129,AL$130*(1+'S&amp;S'!$F123),AL$131,AL$132,AL$133,AL$134,AL$135,AL$136,AL$137,AL$138,AL$139,AL$140,AL$141,AL$142,AL$143,AL$144)</f>
        <v>0</v>
      </c>
      <c r="AM325" s="66">
        <f>-AM$190+AM$216-AM$218+AM$233+AM$234+SUM(AM$125,AM$126,AM$127,AM$128,AM$129,AM$130*(1+'S&amp;S'!$F123),AM$131,AM$132,AM$133,AM$134,AM$135,AM$136,AM$137,AM$138,AM$139,AM$140,AM$141,AM$142,AM$143,AM$144)</f>
        <v>0</v>
      </c>
      <c r="AN325" s="66">
        <f>-AN$190+AN$216-AN$218+AN$233+AN$234+SUM(AN$125,AN$126,AN$127,AN$128,AN$129,AN$130*(1+'S&amp;S'!$F123),AN$131,AN$132,AN$133,AN$134,AN$135,AN$136,AN$137,AN$138,AN$139,AN$140,AN$141,AN$142,AN$143,AN$144)</f>
        <v>0</v>
      </c>
      <c r="AO325" s="66">
        <f>-AO$190+AO$216-AO$218+AO$233+AO$234+SUM(AO$125,AO$126,AO$127,AO$128,AO$129,AO$130*(1+'S&amp;S'!$F123),AO$131,AO$132,AO$133,AO$134,AO$135,AO$136,AO$137,AO$138,AO$139,AO$140,AO$141,AO$142,AO$143,AO$144)</f>
        <v>0</v>
      </c>
      <c r="AP325" s="66">
        <f>-AP$190+AP$216-AP$218+AP$233+AP$234+SUM(AP$125,AP$126,AP$127,AP$128,AP$129,AP$130*(1+'S&amp;S'!$F123),AP$131,AP$132,AP$133,AP$134,AP$135,AP$136,AP$137,AP$138,AP$139,AP$140,AP$141,AP$142,AP$143,AP$144)</f>
        <v>0</v>
      </c>
      <c r="AQ325" s="66">
        <f>-AQ$190+AQ$216-AQ$218+AQ$233+AQ$234+SUM(AQ$125,AQ$126,AQ$127,AQ$128,AQ$129,AQ$130*(1+'S&amp;S'!$F123),AQ$131,AQ$132,AQ$133,AQ$134,AQ$135,AQ$136,AQ$137,AQ$138,AQ$139,AQ$140,AQ$141,AQ$142,AQ$143,AQ$144)</f>
        <v>0</v>
      </c>
      <c r="AR325" s="66">
        <f>-AR$190+AR$216-AR$218+AR$233+AR$234+SUM(AR$125,AR$126,AR$127,AR$128,AR$129,AR$130*(1+'S&amp;S'!$F123),AR$131,AR$132,AR$133,AR$134,AR$135,AR$136,AR$137,AR$138,AR$139,AR$140,AR$141,AR$142,AR$143,AR$144)</f>
        <v>0</v>
      </c>
      <c r="AS325" s="66">
        <f>-AS$190+AS$216-AS$218+AS$233+AS$234+SUM(AS$125,AS$126,AS$127,AS$128,AS$129,AS$130*(1+'S&amp;S'!$F123),AS$131,AS$132,AS$133,AS$134,AS$135,AS$136,AS$137,AS$138,AS$139,AS$140,AS$141,AS$142,AS$143,AS$144)</f>
        <v>0</v>
      </c>
      <c r="AT325" s="66">
        <f>-AT$190+AT$216-AT$218+AT$233+AT$234+SUM(AT$125,AT$126,AT$127,AT$128,AT$129,AT$130*(1+'S&amp;S'!$F123),AT$131,AT$132,AT$133,AT$134,AT$135,AT$136,AT$137,AT$138,AT$139,AT$140,AT$141,AT$142,AT$143,AT$144)</f>
        <v>0</v>
      </c>
      <c r="AU325" s="66">
        <f>-AU$190+AU$216-AU$218+AU$233+AU$234+SUM(AU$125,AU$126,AU$127,AU$128,AU$129,AU$130*(1+'S&amp;S'!$F123),AU$131,AU$132,AU$133,AU$134,AU$135,AU$136,AU$137,AU$138,AU$139,AU$140,AU$141,AU$142,AU$143,AU$144)</f>
        <v>0</v>
      </c>
      <c r="AV325" s="66">
        <f>-AV$190+AV$216-AV$218+AV$233+AV$234+SUM(AV$125,AV$126,AV$127,AV$128,AV$129,AV$130*(1+'S&amp;S'!$F123),AV$131,AV$132,AV$133,AV$134,AV$135,AV$136,AV$137,AV$138,AV$139,AV$140,AV$141,AV$142,AV$143,AV$144)</f>
        <v>0</v>
      </c>
      <c r="AW325" s="66">
        <f>-AW$190+AW$216-AW$218+AW$233+AW$234+SUM(AW$125,AW$126,AW$127,AW$128,AW$129,AW$130*(1+'S&amp;S'!$F123),AW$131,AW$132,AW$133,AW$134,AW$135,AW$136,AW$137,AW$138,AW$139,AW$140,AW$141,AW$142,AW$143,AW$144)</f>
        <v>0</v>
      </c>
      <c r="AX325" s="66">
        <f>-AX$190+AX$216-AX$218+AX$233+AX$234+SUM(AX$125,AX$126,AX$127,AX$128,AX$129,AX$130*(1+'S&amp;S'!$F123),AX$131,AX$132,AX$133,AX$134,AX$135,AX$136,AX$137,AX$138,AX$139,AX$140,AX$141,AX$142,AX$143,AX$144)</f>
        <v>0</v>
      </c>
      <c r="AY325" s="66">
        <f>-AY$190+AY$216-AY$218+AY$233+AY$234+SUM(AY$125,AY$126,AY$127,AY$128,AY$129,AY$130*(1+'S&amp;S'!$F123),AY$131,AY$132,AY$133,AY$134,AY$135,AY$136,AY$137,AY$138,AY$139,AY$140,AY$141,AY$142,AY$143,AY$144)</f>
        <v>0</v>
      </c>
      <c r="AZ325" s="66">
        <f>-AZ$190+AZ$216-AZ$218+AZ$233+AZ$234+SUM(AZ$125,AZ$126,AZ$127,AZ$128,AZ$129,AZ$130*(1+'S&amp;S'!$F123),AZ$131,AZ$132,AZ$133,AZ$134,AZ$135,AZ$136,AZ$137,AZ$138,AZ$139,AZ$140,AZ$141,AZ$142,AZ$143,AZ$144)</f>
        <v>0</v>
      </c>
      <c r="BA325" s="66">
        <f>-BA$190+BA$216-BA$218+BA$233+BA$234+SUM(BA$125,BA$126,BA$127,BA$128,BA$129,BA$130*(1+'S&amp;S'!$F123),BA$131,BA$132,BA$133,BA$134,BA$135,BA$136,BA$137,BA$138,BA$139,BA$140,BA$141,BA$142,BA$143,BA$144)</f>
        <v>0</v>
      </c>
      <c r="BB325" s="66">
        <f>-BB$190+BB$216-BB$218+BB$233+BB$234+SUM(BB$125,BB$126,BB$127,BB$128,BB$129,BB$130*(1+'S&amp;S'!$F123),BB$131,BB$132,BB$133,BB$134,BB$135,BB$136,BB$137,BB$138,BB$139,BB$140,BB$141,BB$142,BB$143,BB$144)</f>
        <v>0</v>
      </c>
      <c r="BC325" s="66">
        <f>-BC$190+BC$216-BC$218+BC$233+BC$234+SUM(BC$125,BC$126,BC$127,BC$128,BC$129,BC$130*(1+'S&amp;S'!$F123),BC$131,BC$132,BC$133,BC$134,BC$135,BC$136,BC$137,BC$138,BC$139,BC$140,BC$141,BC$142,BC$143,BC$144)</f>
        <v>0</v>
      </c>
      <c r="BD325" s="66">
        <f>-BD$190+BD$216-BD$218+BD$233+BD$234+SUM(BD$125,BD$126,BD$127,BD$128,BD$129,BD$130*(1+'S&amp;S'!$F123),BD$131,BD$132,BD$133,BD$134,BD$135,BD$136,BD$137,BD$138,BD$139,BD$140,BD$141,BD$142,BD$143,BD$144)</f>
        <v>0</v>
      </c>
      <c r="BE325" s="66">
        <f>-BE$190+BE$216-BE$218+BE$233+BE$234+SUM(BE$125,BE$126,BE$127,BE$128,BE$129,BE$130*(1+'S&amp;S'!$F123),BE$131,BE$132,BE$133,BE$134,BE$135,BE$136,BE$137,BE$138,BE$139,BE$140,BE$141,BE$142,BE$143,BE$144)</f>
        <v>0</v>
      </c>
      <c r="BF325" s="66">
        <f>-BF$190+BF$216-BF$218+BF$233+BF$234+SUM(BF$125,BF$126,BF$127,BF$128,BF$129,BF$130*(1+'S&amp;S'!$F123),BF$131,BF$132,BF$133,BF$134,BF$135,BF$136,BF$137,BF$138,BF$139,BF$140,BF$141,BF$142,BF$143,BF$144)</f>
        <v>0</v>
      </c>
      <c r="BG325" s="66">
        <f>-BG$190+BG$216-BG$218+BG$233+BG$234+SUM(BG$125,BG$126,BG$127,BG$128,BG$129,BG$130*(1+'S&amp;S'!$F123),BG$131,BG$132,BG$133,BG$134,BG$135,BG$136,BG$137,BG$138,BG$139,BG$140,BG$141,BG$142,BG$143,BG$144)</f>
        <v>0</v>
      </c>
      <c r="BH325" s="66">
        <f>-BH$190+BH$216-BH$218+BH$233+BH$234+SUM(BH$125,BH$126,BH$127,BH$128,BH$129,BH$130*(1+'S&amp;S'!$F123),BH$131,BH$132,BH$133,BH$134,BH$135,BH$136,BH$137,BH$138,BH$139,BH$140,BH$141,BH$142,BH$143,BH$144)</f>
        <v>0</v>
      </c>
      <c r="BI325" s="66">
        <f>-BI$190+BI$216-BI$218+BI$233+BI$234+SUM(BI$125,BI$126,BI$127,BI$128,BI$129,BI$130*(1+'S&amp;S'!$F123),BI$131,BI$132,BI$133,BI$134,BI$135,BI$136,BI$137,BI$138,BI$139,BI$140,BI$141,BI$142,BI$143,BI$144)</f>
        <v>0</v>
      </c>
      <c r="BJ325" s="66">
        <f>-BJ$190+BJ$216-BJ$218+BJ$233+BJ$234+SUM(BJ$125,BJ$126,BJ$127,BJ$128,BJ$129,BJ$130*(1+'S&amp;S'!$F123),BJ$131,BJ$132,BJ$133,BJ$134,BJ$135,BJ$136,BJ$137,BJ$138,BJ$139,BJ$140,BJ$141,BJ$142,BJ$143,BJ$144)</f>
        <v>0</v>
      </c>
      <c r="BK325" s="66">
        <f>-BK$190+BK$216-BK$218+BK$233+BK$234+SUM(BK$125,BK$126,BK$127,BK$128,BK$129,BK$130*(1+'S&amp;S'!$F123),BK$131,BK$132,BK$133,BK$134,BK$135,BK$136,BK$137,BK$138,BK$139,BK$140,BK$141,BK$142,BK$143,BK$144)</f>
        <v>0</v>
      </c>
      <c r="BL325" s="66">
        <f>-BL$190+BL$216-BL$218+BL$233+BL$234+SUM(BL$125,BL$126,BL$127,BL$128,BL$129,BL$130*(1+'S&amp;S'!$F123),BL$131,BL$132,BL$133,BL$134,BL$135,BL$136,BL$137,BL$138,BL$139,BL$140,BL$141,BL$142,BL$143,BL$144)</f>
        <v>0</v>
      </c>
      <c r="BM325" s="66">
        <f>-BM$190+BM$216-BM$218+BM$233+BM$234+SUM(BM$125,BM$126,BM$127,BM$128,BM$129,BM$130*(1+'S&amp;S'!$F123),BM$131,BM$132,BM$133,BM$134,BM$135,BM$136,BM$137,BM$138,BM$139,BM$140,BM$141,BM$142,BM$143,BM$144)</f>
        <v>0</v>
      </c>
      <c r="BN325" s="66">
        <f>-BN$190+BN$216-BN$218+BN$233+BN$234+SUM(BN$125,BN$126,BN$127,BN$128,BN$129,BN$130*(1+'S&amp;S'!$F123),BN$131,BN$132,BN$133,BN$134,BN$135,BN$136,BN$137,BN$138,BN$139,BN$140,BN$141,BN$142,BN$143,BN$144)</f>
        <v>0</v>
      </c>
      <c r="BO325" s="66">
        <f>-BO$190+BO$216-BO$218+BO$233+BO$234+SUM(BO$125,BO$126,BO$127,BO$128,BO$129,BO$130*(1+'S&amp;S'!$F123),BO$131,BO$132,BO$133,BO$134,BO$135,BO$136,BO$137,BO$138,BO$139,BO$140,BO$141,BO$142,BO$143,BO$144)</f>
        <v>0</v>
      </c>
      <c r="BP325" s="66">
        <f>-BP$190+BP$216-BP$218+BP$233+BP$234+SUM(BP$125,BP$126,BP$127,BP$128,BP$129,BP$130*(1+'S&amp;S'!$F123),BP$131,BP$132,BP$133,BP$134,BP$135,BP$136,BP$137,BP$138,BP$139,BP$140,BP$141,BP$142,BP$143,BP$144)</f>
        <v>0</v>
      </c>
      <c r="BQ325" s="66">
        <f>-BQ$190+BQ$216-BQ$218+BQ$233+BQ$234+SUM(BQ$125,BQ$126,BQ$127,BQ$128,BQ$129,BQ$130*(1+'S&amp;S'!$F123),BQ$131,BQ$132,BQ$133,BQ$134,BQ$135,BQ$136,BQ$137,BQ$138,BQ$139,BQ$140,BQ$141,BQ$142,BQ$143,BQ$144)</f>
        <v>0</v>
      </c>
      <c r="BR325" s="66">
        <f>-BR$190+BR$216-BR$218+BR$233+BR$234+SUM(BR$125,BR$126,BR$127,BR$128,BR$129,BR$130*(1+'S&amp;S'!$F123),BR$131,BR$132,BR$133,BR$134,BR$135,BR$136,BR$137,BR$138,BR$139,BR$140,BR$141,BR$142,BR$143,BR$144)</f>
        <v>0</v>
      </c>
      <c r="BS325" s="66">
        <f>-BS$190+BS$216-BS$218+BS$233+BS$234+SUM(BS$125,BS$126,BS$127,BS$128,BS$129,BS$130*(1+'S&amp;S'!$F123),BS$131,BS$132,BS$133,BS$134,BS$135,BS$136,BS$137,BS$138,BS$139,BS$140,BS$141,BS$142,BS$143,BS$144)</f>
        <v>0</v>
      </c>
      <c r="BT325" s="66">
        <f>-BT$190+BT$216-BT$218+BT$233+BT$234+SUM(BT$125,BT$126,BT$127,BT$128,BT$129,BT$130*(1+'S&amp;S'!$F123),BT$131,BT$132,BT$133,BT$134,BT$135,BT$136,BT$137,BT$138,BT$139,BT$140,BT$141,BT$142,BT$143,BT$144)</f>
        <v>0</v>
      </c>
      <c r="BU325" s="66">
        <f>-BU$190+BU$216-BU$218+BU$233+BU$234+SUM(BU$125,BU$126,BU$127,BU$128,BU$129,BU$130*(1+'S&amp;S'!$F123),BU$131,BU$132,BU$133,BU$134,BU$135,BU$136,BU$137,BU$138,BU$139,BU$140,BU$141,BU$142,BU$143,BU$144)</f>
        <v>0</v>
      </c>
      <c r="BV325" s="66">
        <f>-BV$190+BV$216-BV$218+BV$233+BV$234+SUM(BV$125,BV$126,BV$127,BV$128,BV$129,BV$130*(1+'S&amp;S'!$F123),BV$131,BV$132,BV$133,BV$134,BV$135,BV$136,BV$137,BV$138,BV$139,BV$140,BV$141,BV$142,BV$143,BV$144)</f>
        <v>0</v>
      </c>
      <c r="BW325" s="66">
        <f>-BW$190+BW$216-BW$218+BW$233+BW$234+SUM(BW$125,BW$126,BW$127,BW$128,BW$129,BW$130*(1+'S&amp;S'!$F123),BW$131,BW$132,BW$133,BW$134,BW$135,BW$136,BW$137,BW$138,BW$139,BW$140,BW$141,BW$142,BW$143,BW$144)</f>
        <v>0</v>
      </c>
      <c r="BX325" s="66">
        <f>-BX$190+BX$216-BX$218+BX$233+BX$234+SUM(BX$125,BX$126,BX$127,BX$128,BX$129,BX$130*(1+'S&amp;S'!$F123),BX$131,BX$132,BX$133,BX$134,BX$135,BX$136,BX$137,BX$138,BX$139,BX$140,BX$141,BX$142,BX$143,BX$144)</f>
        <v>0</v>
      </c>
      <c r="BY325" s="66">
        <f>-BY$190+BY$216-BY$218+BY$233+BY$234+SUM(BY$125,BY$126,BY$127,BY$128,BY$129,BY$130*(1+'S&amp;S'!$F123),BY$131,BY$132,BY$133,BY$134,BY$135,BY$136,BY$137,BY$138,BY$139,BY$140,BY$141,BY$142,BY$143,BY$144)</f>
        <v>0</v>
      </c>
      <c r="BZ325" s="66">
        <f>-BZ$190+BZ$216-BZ$218+BZ$233+BZ$234+SUM(BZ$125,BZ$126,BZ$127,BZ$128,BZ$129,BZ$130*(1+'S&amp;S'!$F123),BZ$131,BZ$132,BZ$133,BZ$134,BZ$135,BZ$136,BZ$137,BZ$138,BZ$139,BZ$140,BZ$141,BZ$142,BZ$143,BZ$144)</f>
        <v>0</v>
      </c>
      <c r="CA325" s="66">
        <f>-CA$190+CA$216-CA$218+CA$233+CA$234+SUM(CA$125,CA$126,CA$127,CA$128,CA$129,CA$130*(1+'S&amp;S'!$F123),CA$131,CA$132,CA$133,CA$134,CA$135,CA$136,CA$137,CA$138,CA$139,CA$140,CA$141,CA$142,CA$143,CA$144)</f>
        <v>0</v>
      </c>
      <c r="CB325" s="66">
        <f>-CB$190+CB$216-CB$218+CB$233+CB$234+SUM(CB$125,CB$126,CB$127,CB$128,CB$129,CB$130*(1+'S&amp;S'!$F123),CB$131,CB$132,CB$133,CB$134,CB$135,CB$136,CB$137,CB$138,CB$139,CB$140,CB$141,CB$142,CB$143,CB$144)</f>
        <v>0</v>
      </c>
      <c r="CC325" s="66">
        <f>-CC$190+CC$216-CC$218+CC$233+CC$234+SUM(CC$125,CC$126,CC$127,CC$128,CC$129,CC$130*(1+'S&amp;S'!$F123),CC$131,CC$132,CC$133,CC$134,CC$135,CC$136,CC$137,CC$138,CC$139,CC$140,CC$141,CC$142,CC$143,CC$144)</f>
        <v>0</v>
      </c>
      <c r="CD325" s="66">
        <f>-CD$190+CD$216-CD$218+CD$233+CD$234+SUM(CD$125,CD$126,CD$127,CD$128,CD$129,CD$130*(1+'S&amp;S'!$F123),CD$131,CD$132,CD$133,CD$134,CD$135,CD$136,CD$137,CD$138,CD$139,CD$140,CD$141,CD$142,CD$143,CD$144)</f>
        <v>0</v>
      </c>
      <c r="CE325" s="66">
        <f>-CE$190+CE$216-CE$218+CE$233+CE$234+SUM(CE$125,CE$126,CE$127,CE$128,CE$129,CE$130*(1+'S&amp;S'!$F123),CE$131,CE$132,CE$133,CE$134,CE$135,CE$136,CE$137,CE$138,CE$139,CE$140,CE$141,CE$142,CE$143,CE$144)</f>
        <v>0</v>
      </c>
      <c r="CF325" s="66">
        <f>-CF$190+CF$216-CF$218+CF$233+CF$234+SUM(CF$125,CF$126,CF$127,CF$128,CF$129,CF$130*(1+'S&amp;S'!$F123),CF$131,CF$132,CF$133,CF$134,CF$135,CF$136,CF$137,CF$138,CF$139,CF$140,CF$141,CF$142,CF$143,CF$144)</f>
        <v>0</v>
      </c>
      <c r="CG325" s="66">
        <f>-CG$190+CG$216-CG$218+CG$233+CG$234+SUM(CG$125,CG$126,CG$127,CG$128,CG$129,CG$130*(1+'S&amp;S'!$F123),CG$131,CG$132,CG$133,CG$134,CG$135,CG$136,CG$137,CG$138,CG$139,CG$140,CG$141,CG$142,CG$143,CG$144)</f>
        <v>0</v>
      </c>
      <c r="CH325" s="66">
        <f>-CH$190+CH$216-CH$218+CH$233+CH$234+SUM(CH$125,CH$126,CH$127,CH$128,CH$129,CH$130*(1+'S&amp;S'!$F123),CH$131,CH$132,CH$133,CH$134,CH$135,CH$136,CH$137,CH$138,CH$139,CH$140,CH$141,CH$142,CH$143,CH$144)</f>
        <v>0</v>
      </c>
      <c r="CI325" s="66">
        <f>-CI$190+CI$216-CI$218+CI$233+CI$234+SUM(CI$125,CI$126,CI$127,CI$128,CI$129,CI$130*(1+'S&amp;S'!$F123),CI$131,CI$132,CI$133,CI$134,CI$135,CI$136,CI$137,CI$138,CI$139,CI$140,CI$141,CI$142,CI$143,CI$144)</f>
        <v>0</v>
      </c>
      <c r="CJ325" s="66">
        <f>-CJ$190+CJ$216-CJ$218+CJ$233+CJ$234+SUM(CJ$125,CJ$126,CJ$127,CJ$128,CJ$129,CJ$130*(1+'S&amp;S'!$F123),CJ$131,CJ$132,CJ$133,CJ$134,CJ$135,CJ$136,CJ$137,CJ$138,CJ$139,CJ$140,CJ$141,CJ$142,CJ$143,CJ$144)</f>
        <v>0</v>
      </c>
      <c r="CK325" s="66">
        <f>-CK$190+CK$216-CK$218+CK$233+CK$234+SUM(CK$125,CK$126,CK$127,CK$128,CK$129,CK$130*(1+'S&amp;S'!$F123),CK$131,CK$132,CK$133,CK$134,CK$135,CK$136,CK$137,CK$138,CK$139,CK$140,CK$141,CK$142,CK$143,CK$144)</f>
        <v>0</v>
      </c>
      <c r="CL325" s="66">
        <f>-CL$190+CL$216-CL$218+CL$233+CL$234+SUM(CL$125,CL$126,CL$127,CL$128,CL$129,CL$130*(1+'S&amp;S'!$F123),CL$131,CL$132,CL$133,CL$134,CL$135,CL$136,CL$137,CL$138,CL$139,CL$140,CL$141,CL$142,CL$143,CL$144)</f>
        <v>0</v>
      </c>
      <c r="CM325" s="66">
        <f>-CM$190+CM$216-CM$218+CM$233+CM$234+SUM(CM$125,CM$126,CM$127,CM$128,CM$129,CM$130*(1+'S&amp;S'!$F123),CM$131,CM$132,CM$133,CM$134,CM$135,CM$136,CM$137,CM$138,CM$139,CM$140,CM$141,CM$142,CM$143,CM$144)</f>
        <v>0</v>
      </c>
      <c r="CN325" s="66">
        <f>-CN$190+CN$216-CN$218+CN$233+CN$234+SUM(CN$125,CN$126,CN$127,CN$128,CN$129,CN$130*(1+'S&amp;S'!$F123),CN$131,CN$132,CN$133,CN$134,CN$135,CN$136,CN$137,CN$138,CN$139,CN$140,CN$141,CN$142,CN$143,CN$144)</f>
        <v>0</v>
      </c>
      <c r="CO325" s="66">
        <f>-CO$190+CO$216-CO$218+CO$233+CO$234+SUM(CO$125,CO$126,CO$127,CO$128,CO$129,CO$130*(1+'S&amp;S'!$F123),CO$131,CO$132,CO$133,CO$134,CO$135,CO$136,CO$137,CO$138,CO$139,CO$140,CO$141,CO$142,CO$143,CO$144)</f>
        <v>0</v>
      </c>
      <c r="CP325" s="66">
        <f>-CP$190+CP$216-CP$218+CP$233+CP$234+SUM(CP$125,CP$126,CP$127,CP$128,CP$129,CP$130*(1+'S&amp;S'!$F123),CP$131,CP$132,CP$133,CP$134,CP$135,CP$136,CP$137,CP$138,CP$139,CP$140,CP$141,CP$142,CP$143,CP$144)</f>
        <v>0</v>
      </c>
      <c r="CQ325" s="66">
        <f>-CQ$190+CQ$216-CQ$218+CQ$233+CQ$234+SUM(CQ$125,CQ$126,CQ$127,CQ$128,CQ$129,CQ$130*(1+'S&amp;S'!$F123),CQ$131,CQ$132,CQ$133,CQ$134,CQ$135,CQ$136,CQ$137,CQ$138,CQ$139,CQ$140,CQ$141,CQ$142,CQ$143,CQ$144)</f>
        <v>0</v>
      </c>
      <c r="CR325" s="66">
        <f>-CR$190+CR$216-CR$218+CR$233+CR$234+SUM(CR$125,CR$126,CR$127,CR$128,CR$129,CR$130*(1+'S&amp;S'!$F123),CR$131,CR$132,CR$133,CR$134,CR$135,CR$136,CR$137,CR$138,CR$139,CR$140,CR$141,CR$142,CR$143,CR$144)</f>
        <v>0</v>
      </c>
      <c r="CS325" s="66">
        <f>-CS$190+CS$216-CS$218+CS$233+CS$234+SUM(CS$125,CS$126,CS$127,CS$128,CS$129,CS$130*(1+'S&amp;S'!$F123),CS$131,CS$132,CS$133,CS$134,CS$135,CS$136,CS$137,CS$138,CS$139,CS$140,CS$141,CS$142,CS$143,CS$144)</f>
        <v>0</v>
      </c>
    </row>
    <row r="326" spans="3:97" hidden="1" x14ac:dyDescent="0.35">
      <c r="C326" s="81" t="str">
        <f>O.6!C131&amp;" with "&amp; 'S&amp;S'!$D$5*100 &amp; "% increase"</f>
        <v xml:space="preserve"> with 1% increase</v>
      </c>
      <c r="E326" s="492">
        <f>G326+NPV(G.Asm!$F$40,H326:INDEX(H326:CS326,RP))</f>
        <v>0</v>
      </c>
      <c r="F326" s="492">
        <f t="shared" si="140"/>
        <v>0</v>
      </c>
      <c r="G326" s="66">
        <f>-G$190+G$216-G$218+G$233+G$234+SUM(G$125,G$126,G$127,G$128,G$129,G$130,G$131*(1+'S&amp;S'!$F124),G$132,G$133,G$134,G$135,G$136,G$137,G$138,G$139,G$140,G$141,G$142,G$143,G$144)</f>
        <v>0</v>
      </c>
      <c r="H326" s="66">
        <f>-H$190+H$216-H$218+H$233+H$234+SUM(H$125,H$126,H$127,H$128,H$129,H$130,H$131*(1+'S&amp;S'!$F124),H$132,H$133,H$134,H$135,H$136,H$137,H$138,H$139,H$140,H$141,H$142,H$143,H$144)</f>
        <v>0</v>
      </c>
      <c r="I326" s="66">
        <f>-I$190+I$216-I$218+I$233+I$234+SUM(I$125,I$126,I$127,I$128,I$129,I$130,I$131*(1+'S&amp;S'!$F124),I$132,I$133,I$134,I$135,I$136,I$137,I$138,I$139,I$140,I$141,I$142,I$143,I$144)</f>
        <v>0</v>
      </c>
      <c r="J326" s="66">
        <f>-J$190+J$216-J$218+J$233+J$234+SUM(J$125,J$126,J$127,J$128,J$129,J$130,J$131*(1+'S&amp;S'!$F124),J$132,J$133,J$134,J$135,J$136,J$137,J$138,J$139,J$140,J$141,J$142,J$143,J$144)</f>
        <v>0</v>
      </c>
      <c r="K326" s="66">
        <f>-K$190+K$216-K$218+K$233+K$234+SUM(K$125,K$126,K$127,K$128,K$129,K$130,K$131*(1+'S&amp;S'!$F124),K$132,K$133,K$134,K$135,K$136,K$137,K$138,K$139,K$140,K$141,K$142,K$143,K$144)</f>
        <v>0</v>
      </c>
      <c r="L326" s="66">
        <f>-L$190+L$216-L$218+L$233+L$234+SUM(L$125,L$126,L$127,L$128,L$129,L$130,L$131*(1+'S&amp;S'!$F124),L$132,L$133,L$134,L$135,L$136,L$137,L$138,L$139,L$140,L$141,L$142,L$143,L$144)</f>
        <v>0</v>
      </c>
      <c r="M326" s="66">
        <f>-M$190+M$216-M$218+M$233+M$234+SUM(M$125,M$126,M$127,M$128,M$129,M$130,M$131*(1+'S&amp;S'!$F124),M$132,M$133,M$134,M$135,M$136,M$137,M$138,M$139,M$140,M$141,M$142,M$143,M$144)</f>
        <v>0</v>
      </c>
      <c r="N326" s="66">
        <f>-N$190+N$216-N$218+N$233+N$234+SUM(N$125,N$126,N$127,N$128,N$129,N$130,N$131*(1+'S&amp;S'!$F124),N$132,N$133,N$134,N$135,N$136,N$137,N$138,N$139,N$140,N$141,N$142,N$143,N$144)</f>
        <v>0</v>
      </c>
      <c r="O326" s="66">
        <f>-O$190+O$216-O$218+O$233+O$234+SUM(O$125,O$126,O$127,O$128,O$129,O$130,O$131*(1+'S&amp;S'!$F124),O$132,O$133,O$134,O$135,O$136,O$137,O$138,O$139,O$140,O$141,O$142,O$143,O$144)</f>
        <v>0</v>
      </c>
      <c r="P326" s="66">
        <f>-P$190+P$216-P$218+P$233+P$234+SUM(P$125,P$126,P$127,P$128,P$129,P$130,P$131*(1+'S&amp;S'!$F124),P$132,P$133,P$134,P$135,P$136,P$137,P$138,P$139,P$140,P$141,P$142,P$143,P$144)</f>
        <v>0</v>
      </c>
      <c r="Q326" s="66">
        <f>-Q$190+Q$216-Q$218+Q$233+Q$234+SUM(Q$125,Q$126,Q$127,Q$128,Q$129,Q$130,Q$131*(1+'S&amp;S'!$F124),Q$132,Q$133,Q$134,Q$135,Q$136,Q$137,Q$138,Q$139,Q$140,Q$141,Q$142,Q$143,Q$144)</f>
        <v>0</v>
      </c>
      <c r="R326" s="66">
        <f>-R$190+R$216-R$218+R$233+R$234+SUM(R$125,R$126,R$127,R$128,R$129,R$130,R$131*(1+'S&amp;S'!$F124),R$132,R$133,R$134,R$135,R$136,R$137,R$138,R$139,R$140,R$141,R$142,R$143,R$144)</f>
        <v>0</v>
      </c>
      <c r="S326" s="66">
        <f>-S$190+S$216-S$218+S$233+S$234+SUM(S$125,S$126,S$127,S$128,S$129,S$130,S$131*(1+'S&amp;S'!$F124),S$132,S$133,S$134,S$135,S$136,S$137,S$138,S$139,S$140,S$141,S$142,S$143,S$144)</f>
        <v>0</v>
      </c>
      <c r="T326" s="66">
        <f>-T$190+T$216-T$218+T$233+T$234+SUM(T$125,T$126,T$127,T$128,T$129,T$130,T$131*(1+'S&amp;S'!$F124),T$132,T$133,T$134,T$135,T$136,T$137,T$138,T$139,T$140,T$141,T$142,T$143,T$144)</f>
        <v>0</v>
      </c>
      <c r="U326" s="66">
        <f>-U$190+U$216-U$218+U$233+U$234+SUM(U$125,U$126,U$127,U$128,U$129,U$130,U$131*(1+'S&amp;S'!$F124),U$132,U$133,U$134,U$135,U$136,U$137,U$138,U$139,U$140,U$141,U$142,U$143,U$144)</f>
        <v>0</v>
      </c>
      <c r="V326" s="66">
        <f>-V$190+V$216-V$218+V$233+V$234+SUM(V$125,V$126,V$127,V$128,V$129,V$130,V$131*(1+'S&amp;S'!$F124),V$132,V$133,V$134,V$135,V$136,V$137,V$138,V$139,V$140,V$141,V$142,V$143,V$144)</f>
        <v>0</v>
      </c>
      <c r="W326" s="66">
        <f>-W$190+W$216-W$218+W$233+W$234+SUM(W$125,W$126,W$127,W$128,W$129,W$130,W$131*(1+'S&amp;S'!$F124),W$132,W$133,W$134,W$135,W$136,W$137,W$138,W$139,W$140,W$141,W$142,W$143,W$144)</f>
        <v>0</v>
      </c>
      <c r="X326" s="66">
        <f>-X$190+X$216-X$218+X$233+X$234+SUM(X$125,X$126,X$127,X$128,X$129,X$130,X$131*(1+'S&amp;S'!$F124),X$132,X$133,X$134,X$135,X$136,X$137,X$138,X$139,X$140,X$141,X$142,X$143,X$144)</f>
        <v>0</v>
      </c>
      <c r="Y326" s="66">
        <f>-Y$190+Y$216-Y$218+Y$233+Y$234+SUM(Y$125,Y$126,Y$127,Y$128,Y$129,Y$130,Y$131*(1+'S&amp;S'!$F124),Y$132,Y$133,Y$134,Y$135,Y$136,Y$137,Y$138,Y$139,Y$140,Y$141,Y$142,Y$143,Y$144)</f>
        <v>0</v>
      </c>
      <c r="Z326" s="66">
        <f>-Z$190+Z$216-Z$218+Z$233+Z$234+SUM(Z$125,Z$126,Z$127,Z$128,Z$129,Z$130,Z$131*(1+'S&amp;S'!$F124),Z$132,Z$133,Z$134,Z$135,Z$136,Z$137,Z$138,Z$139,Z$140,Z$141,Z$142,Z$143,Z$144)</f>
        <v>0</v>
      </c>
      <c r="AA326" s="66">
        <f>-AA$190+AA$216-AA$218+AA$233+AA$234+SUM(AA$125,AA$126,AA$127,AA$128,AA$129,AA$130,AA$131*(1+'S&amp;S'!$F124),AA$132,AA$133,AA$134,AA$135,AA$136,AA$137,AA$138,AA$139,AA$140,AA$141,AA$142,AA$143,AA$144)</f>
        <v>0</v>
      </c>
      <c r="AB326" s="66">
        <f>-AB$190+AB$216-AB$218+AB$233+AB$234+SUM(AB$125,AB$126,AB$127,AB$128,AB$129,AB$130,AB$131*(1+'S&amp;S'!$F124),AB$132,AB$133,AB$134,AB$135,AB$136,AB$137,AB$138,AB$139,AB$140,AB$141,AB$142,AB$143,AB$144)</f>
        <v>0</v>
      </c>
      <c r="AC326" s="66">
        <f>-AC$190+AC$216-AC$218+AC$233+AC$234+SUM(AC$125,AC$126,AC$127,AC$128,AC$129,AC$130,AC$131*(1+'S&amp;S'!$F124),AC$132,AC$133,AC$134,AC$135,AC$136,AC$137,AC$138,AC$139,AC$140,AC$141,AC$142,AC$143,AC$144)</f>
        <v>0</v>
      </c>
      <c r="AD326" s="66">
        <f>-AD$190+AD$216-AD$218+AD$233+AD$234+SUM(AD$125,AD$126,AD$127,AD$128,AD$129,AD$130,AD$131*(1+'S&amp;S'!$F124),AD$132,AD$133,AD$134,AD$135,AD$136,AD$137,AD$138,AD$139,AD$140,AD$141,AD$142,AD$143,AD$144)</f>
        <v>0</v>
      </c>
      <c r="AE326" s="66">
        <f>-AE$190+AE$216-AE$218+AE$233+AE$234+SUM(AE$125,AE$126,AE$127,AE$128,AE$129,AE$130,AE$131*(1+'S&amp;S'!$F124),AE$132,AE$133,AE$134,AE$135,AE$136,AE$137,AE$138,AE$139,AE$140,AE$141,AE$142,AE$143,AE$144)</f>
        <v>0</v>
      </c>
      <c r="AF326" s="66">
        <f>-AF$190+AF$216-AF$218+AF$233+AF$234+SUM(AF$125,AF$126,AF$127,AF$128,AF$129,AF$130,AF$131*(1+'S&amp;S'!$F124),AF$132,AF$133,AF$134,AF$135,AF$136,AF$137,AF$138,AF$139,AF$140,AF$141,AF$142,AF$143,AF$144)</f>
        <v>0</v>
      </c>
      <c r="AG326" s="66">
        <f>-AG$190+AG$216-AG$218+AG$233+AG$234+SUM(AG$125,AG$126,AG$127,AG$128,AG$129,AG$130,AG$131*(1+'S&amp;S'!$F124),AG$132,AG$133,AG$134,AG$135,AG$136,AG$137,AG$138,AG$139,AG$140,AG$141,AG$142,AG$143,AG$144)</f>
        <v>0</v>
      </c>
      <c r="AH326" s="66">
        <f>-AH$190+AH$216-AH$218+AH$233+AH$234+SUM(AH$125,AH$126,AH$127,AH$128,AH$129,AH$130,AH$131*(1+'S&amp;S'!$F124),AH$132,AH$133,AH$134,AH$135,AH$136,AH$137,AH$138,AH$139,AH$140,AH$141,AH$142,AH$143,AH$144)</f>
        <v>0</v>
      </c>
      <c r="AI326" s="66">
        <f>-AI$190+AI$216-AI$218+AI$233+AI$234+SUM(AI$125,AI$126,AI$127,AI$128,AI$129,AI$130,AI$131*(1+'S&amp;S'!$F124),AI$132,AI$133,AI$134,AI$135,AI$136,AI$137,AI$138,AI$139,AI$140,AI$141,AI$142,AI$143,AI$144)</f>
        <v>0</v>
      </c>
      <c r="AJ326" s="66">
        <f>-AJ$190+AJ$216-AJ$218+AJ$233+AJ$234+SUM(AJ$125,AJ$126,AJ$127,AJ$128,AJ$129,AJ$130,AJ$131*(1+'S&amp;S'!$F124),AJ$132,AJ$133,AJ$134,AJ$135,AJ$136,AJ$137,AJ$138,AJ$139,AJ$140,AJ$141,AJ$142,AJ$143,AJ$144)</f>
        <v>0</v>
      </c>
      <c r="AK326" s="66">
        <f>-AK$190+AK$216-AK$218+AK$233+AK$234+SUM(AK$125,AK$126,AK$127,AK$128,AK$129,AK$130,AK$131*(1+'S&amp;S'!$F124),AK$132,AK$133,AK$134,AK$135,AK$136,AK$137,AK$138,AK$139,AK$140,AK$141,AK$142,AK$143,AK$144)</f>
        <v>0</v>
      </c>
      <c r="AL326" s="66">
        <f>-AL$190+AL$216-AL$218+AL$233+AL$234+SUM(AL$125,AL$126,AL$127,AL$128,AL$129,AL$130,AL$131*(1+'S&amp;S'!$F124),AL$132,AL$133,AL$134,AL$135,AL$136,AL$137,AL$138,AL$139,AL$140,AL$141,AL$142,AL$143,AL$144)</f>
        <v>0</v>
      </c>
      <c r="AM326" s="66">
        <f>-AM$190+AM$216-AM$218+AM$233+AM$234+SUM(AM$125,AM$126,AM$127,AM$128,AM$129,AM$130,AM$131*(1+'S&amp;S'!$F124),AM$132,AM$133,AM$134,AM$135,AM$136,AM$137,AM$138,AM$139,AM$140,AM$141,AM$142,AM$143,AM$144)</f>
        <v>0</v>
      </c>
      <c r="AN326" s="66">
        <f>-AN$190+AN$216-AN$218+AN$233+AN$234+SUM(AN$125,AN$126,AN$127,AN$128,AN$129,AN$130,AN$131*(1+'S&amp;S'!$F124),AN$132,AN$133,AN$134,AN$135,AN$136,AN$137,AN$138,AN$139,AN$140,AN$141,AN$142,AN$143,AN$144)</f>
        <v>0</v>
      </c>
      <c r="AO326" s="66">
        <f>-AO$190+AO$216-AO$218+AO$233+AO$234+SUM(AO$125,AO$126,AO$127,AO$128,AO$129,AO$130,AO$131*(1+'S&amp;S'!$F124),AO$132,AO$133,AO$134,AO$135,AO$136,AO$137,AO$138,AO$139,AO$140,AO$141,AO$142,AO$143,AO$144)</f>
        <v>0</v>
      </c>
      <c r="AP326" s="66">
        <f>-AP$190+AP$216-AP$218+AP$233+AP$234+SUM(AP$125,AP$126,AP$127,AP$128,AP$129,AP$130,AP$131*(1+'S&amp;S'!$F124),AP$132,AP$133,AP$134,AP$135,AP$136,AP$137,AP$138,AP$139,AP$140,AP$141,AP$142,AP$143,AP$144)</f>
        <v>0</v>
      </c>
      <c r="AQ326" s="66">
        <f>-AQ$190+AQ$216-AQ$218+AQ$233+AQ$234+SUM(AQ$125,AQ$126,AQ$127,AQ$128,AQ$129,AQ$130,AQ$131*(1+'S&amp;S'!$F124),AQ$132,AQ$133,AQ$134,AQ$135,AQ$136,AQ$137,AQ$138,AQ$139,AQ$140,AQ$141,AQ$142,AQ$143,AQ$144)</f>
        <v>0</v>
      </c>
      <c r="AR326" s="66">
        <f>-AR$190+AR$216-AR$218+AR$233+AR$234+SUM(AR$125,AR$126,AR$127,AR$128,AR$129,AR$130,AR$131*(1+'S&amp;S'!$F124),AR$132,AR$133,AR$134,AR$135,AR$136,AR$137,AR$138,AR$139,AR$140,AR$141,AR$142,AR$143,AR$144)</f>
        <v>0</v>
      </c>
      <c r="AS326" s="66">
        <f>-AS$190+AS$216-AS$218+AS$233+AS$234+SUM(AS$125,AS$126,AS$127,AS$128,AS$129,AS$130,AS$131*(1+'S&amp;S'!$F124),AS$132,AS$133,AS$134,AS$135,AS$136,AS$137,AS$138,AS$139,AS$140,AS$141,AS$142,AS$143,AS$144)</f>
        <v>0</v>
      </c>
      <c r="AT326" s="66">
        <f>-AT$190+AT$216-AT$218+AT$233+AT$234+SUM(AT$125,AT$126,AT$127,AT$128,AT$129,AT$130,AT$131*(1+'S&amp;S'!$F124),AT$132,AT$133,AT$134,AT$135,AT$136,AT$137,AT$138,AT$139,AT$140,AT$141,AT$142,AT$143,AT$144)</f>
        <v>0</v>
      </c>
      <c r="AU326" s="66">
        <f>-AU$190+AU$216-AU$218+AU$233+AU$234+SUM(AU$125,AU$126,AU$127,AU$128,AU$129,AU$130,AU$131*(1+'S&amp;S'!$F124),AU$132,AU$133,AU$134,AU$135,AU$136,AU$137,AU$138,AU$139,AU$140,AU$141,AU$142,AU$143,AU$144)</f>
        <v>0</v>
      </c>
      <c r="AV326" s="66">
        <f>-AV$190+AV$216-AV$218+AV$233+AV$234+SUM(AV$125,AV$126,AV$127,AV$128,AV$129,AV$130,AV$131*(1+'S&amp;S'!$F124),AV$132,AV$133,AV$134,AV$135,AV$136,AV$137,AV$138,AV$139,AV$140,AV$141,AV$142,AV$143,AV$144)</f>
        <v>0</v>
      </c>
      <c r="AW326" s="66">
        <f>-AW$190+AW$216-AW$218+AW$233+AW$234+SUM(AW$125,AW$126,AW$127,AW$128,AW$129,AW$130,AW$131*(1+'S&amp;S'!$F124),AW$132,AW$133,AW$134,AW$135,AW$136,AW$137,AW$138,AW$139,AW$140,AW$141,AW$142,AW$143,AW$144)</f>
        <v>0</v>
      </c>
      <c r="AX326" s="66">
        <f>-AX$190+AX$216-AX$218+AX$233+AX$234+SUM(AX$125,AX$126,AX$127,AX$128,AX$129,AX$130,AX$131*(1+'S&amp;S'!$F124),AX$132,AX$133,AX$134,AX$135,AX$136,AX$137,AX$138,AX$139,AX$140,AX$141,AX$142,AX$143,AX$144)</f>
        <v>0</v>
      </c>
      <c r="AY326" s="66">
        <f>-AY$190+AY$216-AY$218+AY$233+AY$234+SUM(AY$125,AY$126,AY$127,AY$128,AY$129,AY$130,AY$131*(1+'S&amp;S'!$F124),AY$132,AY$133,AY$134,AY$135,AY$136,AY$137,AY$138,AY$139,AY$140,AY$141,AY$142,AY$143,AY$144)</f>
        <v>0</v>
      </c>
      <c r="AZ326" s="66">
        <f>-AZ$190+AZ$216-AZ$218+AZ$233+AZ$234+SUM(AZ$125,AZ$126,AZ$127,AZ$128,AZ$129,AZ$130,AZ$131*(1+'S&amp;S'!$F124),AZ$132,AZ$133,AZ$134,AZ$135,AZ$136,AZ$137,AZ$138,AZ$139,AZ$140,AZ$141,AZ$142,AZ$143,AZ$144)</f>
        <v>0</v>
      </c>
      <c r="BA326" s="66">
        <f>-BA$190+BA$216-BA$218+BA$233+BA$234+SUM(BA$125,BA$126,BA$127,BA$128,BA$129,BA$130,BA$131*(1+'S&amp;S'!$F124),BA$132,BA$133,BA$134,BA$135,BA$136,BA$137,BA$138,BA$139,BA$140,BA$141,BA$142,BA$143,BA$144)</f>
        <v>0</v>
      </c>
      <c r="BB326" s="66">
        <f>-BB$190+BB$216-BB$218+BB$233+BB$234+SUM(BB$125,BB$126,BB$127,BB$128,BB$129,BB$130,BB$131*(1+'S&amp;S'!$F124),BB$132,BB$133,BB$134,BB$135,BB$136,BB$137,BB$138,BB$139,BB$140,BB$141,BB$142,BB$143,BB$144)</f>
        <v>0</v>
      </c>
      <c r="BC326" s="66">
        <f>-BC$190+BC$216-BC$218+BC$233+BC$234+SUM(BC$125,BC$126,BC$127,BC$128,BC$129,BC$130,BC$131*(1+'S&amp;S'!$F124),BC$132,BC$133,BC$134,BC$135,BC$136,BC$137,BC$138,BC$139,BC$140,BC$141,BC$142,BC$143,BC$144)</f>
        <v>0</v>
      </c>
      <c r="BD326" s="66">
        <f>-BD$190+BD$216-BD$218+BD$233+BD$234+SUM(BD$125,BD$126,BD$127,BD$128,BD$129,BD$130,BD$131*(1+'S&amp;S'!$F124),BD$132,BD$133,BD$134,BD$135,BD$136,BD$137,BD$138,BD$139,BD$140,BD$141,BD$142,BD$143,BD$144)</f>
        <v>0</v>
      </c>
      <c r="BE326" s="66">
        <f>-BE$190+BE$216-BE$218+BE$233+BE$234+SUM(BE$125,BE$126,BE$127,BE$128,BE$129,BE$130,BE$131*(1+'S&amp;S'!$F124),BE$132,BE$133,BE$134,BE$135,BE$136,BE$137,BE$138,BE$139,BE$140,BE$141,BE$142,BE$143,BE$144)</f>
        <v>0</v>
      </c>
      <c r="BF326" s="66">
        <f>-BF$190+BF$216-BF$218+BF$233+BF$234+SUM(BF$125,BF$126,BF$127,BF$128,BF$129,BF$130,BF$131*(1+'S&amp;S'!$F124),BF$132,BF$133,BF$134,BF$135,BF$136,BF$137,BF$138,BF$139,BF$140,BF$141,BF$142,BF$143,BF$144)</f>
        <v>0</v>
      </c>
      <c r="BG326" s="66">
        <f>-BG$190+BG$216-BG$218+BG$233+BG$234+SUM(BG$125,BG$126,BG$127,BG$128,BG$129,BG$130,BG$131*(1+'S&amp;S'!$F124),BG$132,BG$133,BG$134,BG$135,BG$136,BG$137,BG$138,BG$139,BG$140,BG$141,BG$142,BG$143,BG$144)</f>
        <v>0</v>
      </c>
      <c r="BH326" s="66">
        <f>-BH$190+BH$216-BH$218+BH$233+BH$234+SUM(BH$125,BH$126,BH$127,BH$128,BH$129,BH$130,BH$131*(1+'S&amp;S'!$F124),BH$132,BH$133,BH$134,BH$135,BH$136,BH$137,BH$138,BH$139,BH$140,BH$141,BH$142,BH$143,BH$144)</f>
        <v>0</v>
      </c>
      <c r="BI326" s="66">
        <f>-BI$190+BI$216-BI$218+BI$233+BI$234+SUM(BI$125,BI$126,BI$127,BI$128,BI$129,BI$130,BI$131*(1+'S&amp;S'!$F124),BI$132,BI$133,BI$134,BI$135,BI$136,BI$137,BI$138,BI$139,BI$140,BI$141,BI$142,BI$143,BI$144)</f>
        <v>0</v>
      </c>
      <c r="BJ326" s="66">
        <f>-BJ$190+BJ$216-BJ$218+BJ$233+BJ$234+SUM(BJ$125,BJ$126,BJ$127,BJ$128,BJ$129,BJ$130,BJ$131*(1+'S&amp;S'!$F124),BJ$132,BJ$133,BJ$134,BJ$135,BJ$136,BJ$137,BJ$138,BJ$139,BJ$140,BJ$141,BJ$142,BJ$143,BJ$144)</f>
        <v>0</v>
      </c>
      <c r="BK326" s="66">
        <f>-BK$190+BK$216-BK$218+BK$233+BK$234+SUM(BK$125,BK$126,BK$127,BK$128,BK$129,BK$130,BK$131*(1+'S&amp;S'!$F124),BK$132,BK$133,BK$134,BK$135,BK$136,BK$137,BK$138,BK$139,BK$140,BK$141,BK$142,BK$143,BK$144)</f>
        <v>0</v>
      </c>
      <c r="BL326" s="66">
        <f>-BL$190+BL$216-BL$218+BL$233+BL$234+SUM(BL$125,BL$126,BL$127,BL$128,BL$129,BL$130,BL$131*(1+'S&amp;S'!$F124),BL$132,BL$133,BL$134,BL$135,BL$136,BL$137,BL$138,BL$139,BL$140,BL$141,BL$142,BL$143,BL$144)</f>
        <v>0</v>
      </c>
      <c r="BM326" s="66">
        <f>-BM$190+BM$216-BM$218+BM$233+BM$234+SUM(BM$125,BM$126,BM$127,BM$128,BM$129,BM$130,BM$131*(1+'S&amp;S'!$F124),BM$132,BM$133,BM$134,BM$135,BM$136,BM$137,BM$138,BM$139,BM$140,BM$141,BM$142,BM$143,BM$144)</f>
        <v>0</v>
      </c>
      <c r="BN326" s="66">
        <f>-BN$190+BN$216-BN$218+BN$233+BN$234+SUM(BN$125,BN$126,BN$127,BN$128,BN$129,BN$130,BN$131*(1+'S&amp;S'!$F124),BN$132,BN$133,BN$134,BN$135,BN$136,BN$137,BN$138,BN$139,BN$140,BN$141,BN$142,BN$143,BN$144)</f>
        <v>0</v>
      </c>
      <c r="BO326" s="66">
        <f>-BO$190+BO$216-BO$218+BO$233+BO$234+SUM(BO$125,BO$126,BO$127,BO$128,BO$129,BO$130,BO$131*(1+'S&amp;S'!$F124),BO$132,BO$133,BO$134,BO$135,BO$136,BO$137,BO$138,BO$139,BO$140,BO$141,BO$142,BO$143,BO$144)</f>
        <v>0</v>
      </c>
      <c r="BP326" s="66">
        <f>-BP$190+BP$216-BP$218+BP$233+BP$234+SUM(BP$125,BP$126,BP$127,BP$128,BP$129,BP$130,BP$131*(1+'S&amp;S'!$F124),BP$132,BP$133,BP$134,BP$135,BP$136,BP$137,BP$138,BP$139,BP$140,BP$141,BP$142,BP$143,BP$144)</f>
        <v>0</v>
      </c>
      <c r="BQ326" s="66">
        <f>-BQ$190+BQ$216-BQ$218+BQ$233+BQ$234+SUM(BQ$125,BQ$126,BQ$127,BQ$128,BQ$129,BQ$130,BQ$131*(1+'S&amp;S'!$F124),BQ$132,BQ$133,BQ$134,BQ$135,BQ$136,BQ$137,BQ$138,BQ$139,BQ$140,BQ$141,BQ$142,BQ$143,BQ$144)</f>
        <v>0</v>
      </c>
      <c r="BR326" s="66">
        <f>-BR$190+BR$216-BR$218+BR$233+BR$234+SUM(BR$125,BR$126,BR$127,BR$128,BR$129,BR$130,BR$131*(1+'S&amp;S'!$F124),BR$132,BR$133,BR$134,BR$135,BR$136,BR$137,BR$138,BR$139,BR$140,BR$141,BR$142,BR$143,BR$144)</f>
        <v>0</v>
      </c>
      <c r="BS326" s="66">
        <f>-BS$190+BS$216-BS$218+BS$233+BS$234+SUM(BS$125,BS$126,BS$127,BS$128,BS$129,BS$130,BS$131*(1+'S&amp;S'!$F124),BS$132,BS$133,BS$134,BS$135,BS$136,BS$137,BS$138,BS$139,BS$140,BS$141,BS$142,BS$143,BS$144)</f>
        <v>0</v>
      </c>
      <c r="BT326" s="66">
        <f>-BT$190+BT$216-BT$218+BT$233+BT$234+SUM(BT$125,BT$126,BT$127,BT$128,BT$129,BT$130,BT$131*(1+'S&amp;S'!$F124),BT$132,BT$133,BT$134,BT$135,BT$136,BT$137,BT$138,BT$139,BT$140,BT$141,BT$142,BT$143,BT$144)</f>
        <v>0</v>
      </c>
      <c r="BU326" s="66">
        <f>-BU$190+BU$216-BU$218+BU$233+BU$234+SUM(BU$125,BU$126,BU$127,BU$128,BU$129,BU$130,BU$131*(1+'S&amp;S'!$F124),BU$132,BU$133,BU$134,BU$135,BU$136,BU$137,BU$138,BU$139,BU$140,BU$141,BU$142,BU$143,BU$144)</f>
        <v>0</v>
      </c>
      <c r="BV326" s="66">
        <f>-BV$190+BV$216-BV$218+BV$233+BV$234+SUM(BV$125,BV$126,BV$127,BV$128,BV$129,BV$130,BV$131*(1+'S&amp;S'!$F124),BV$132,BV$133,BV$134,BV$135,BV$136,BV$137,BV$138,BV$139,BV$140,BV$141,BV$142,BV$143,BV$144)</f>
        <v>0</v>
      </c>
      <c r="BW326" s="66">
        <f>-BW$190+BW$216-BW$218+BW$233+BW$234+SUM(BW$125,BW$126,BW$127,BW$128,BW$129,BW$130,BW$131*(1+'S&amp;S'!$F124),BW$132,BW$133,BW$134,BW$135,BW$136,BW$137,BW$138,BW$139,BW$140,BW$141,BW$142,BW$143,BW$144)</f>
        <v>0</v>
      </c>
      <c r="BX326" s="66">
        <f>-BX$190+BX$216-BX$218+BX$233+BX$234+SUM(BX$125,BX$126,BX$127,BX$128,BX$129,BX$130,BX$131*(1+'S&amp;S'!$F124),BX$132,BX$133,BX$134,BX$135,BX$136,BX$137,BX$138,BX$139,BX$140,BX$141,BX$142,BX$143,BX$144)</f>
        <v>0</v>
      </c>
      <c r="BY326" s="66">
        <f>-BY$190+BY$216-BY$218+BY$233+BY$234+SUM(BY$125,BY$126,BY$127,BY$128,BY$129,BY$130,BY$131*(1+'S&amp;S'!$F124),BY$132,BY$133,BY$134,BY$135,BY$136,BY$137,BY$138,BY$139,BY$140,BY$141,BY$142,BY$143,BY$144)</f>
        <v>0</v>
      </c>
      <c r="BZ326" s="66">
        <f>-BZ$190+BZ$216-BZ$218+BZ$233+BZ$234+SUM(BZ$125,BZ$126,BZ$127,BZ$128,BZ$129,BZ$130,BZ$131*(1+'S&amp;S'!$F124),BZ$132,BZ$133,BZ$134,BZ$135,BZ$136,BZ$137,BZ$138,BZ$139,BZ$140,BZ$141,BZ$142,BZ$143,BZ$144)</f>
        <v>0</v>
      </c>
      <c r="CA326" s="66">
        <f>-CA$190+CA$216-CA$218+CA$233+CA$234+SUM(CA$125,CA$126,CA$127,CA$128,CA$129,CA$130,CA$131*(1+'S&amp;S'!$F124),CA$132,CA$133,CA$134,CA$135,CA$136,CA$137,CA$138,CA$139,CA$140,CA$141,CA$142,CA$143,CA$144)</f>
        <v>0</v>
      </c>
      <c r="CB326" s="66">
        <f>-CB$190+CB$216-CB$218+CB$233+CB$234+SUM(CB$125,CB$126,CB$127,CB$128,CB$129,CB$130,CB$131*(1+'S&amp;S'!$F124),CB$132,CB$133,CB$134,CB$135,CB$136,CB$137,CB$138,CB$139,CB$140,CB$141,CB$142,CB$143,CB$144)</f>
        <v>0</v>
      </c>
      <c r="CC326" s="66">
        <f>-CC$190+CC$216-CC$218+CC$233+CC$234+SUM(CC$125,CC$126,CC$127,CC$128,CC$129,CC$130,CC$131*(1+'S&amp;S'!$F124),CC$132,CC$133,CC$134,CC$135,CC$136,CC$137,CC$138,CC$139,CC$140,CC$141,CC$142,CC$143,CC$144)</f>
        <v>0</v>
      </c>
      <c r="CD326" s="66">
        <f>-CD$190+CD$216-CD$218+CD$233+CD$234+SUM(CD$125,CD$126,CD$127,CD$128,CD$129,CD$130,CD$131*(1+'S&amp;S'!$F124),CD$132,CD$133,CD$134,CD$135,CD$136,CD$137,CD$138,CD$139,CD$140,CD$141,CD$142,CD$143,CD$144)</f>
        <v>0</v>
      </c>
      <c r="CE326" s="66">
        <f>-CE$190+CE$216-CE$218+CE$233+CE$234+SUM(CE$125,CE$126,CE$127,CE$128,CE$129,CE$130,CE$131*(1+'S&amp;S'!$F124),CE$132,CE$133,CE$134,CE$135,CE$136,CE$137,CE$138,CE$139,CE$140,CE$141,CE$142,CE$143,CE$144)</f>
        <v>0</v>
      </c>
      <c r="CF326" s="66">
        <f>-CF$190+CF$216-CF$218+CF$233+CF$234+SUM(CF$125,CF$126,CF$127,CF$128,CF$129,CF$130,CF$131*(1+'S&amp;S'!$F124),CF$132,CF$133,CF$134,CF$135,CF$136,CF$137,CF$138,CF$139,CF$140,CF$141,CF$142,CF$143,CF$144)</f>
        <v>0</v>
      </c>
      <c r="CG326" s="66">
        <f>-CG$190+CG$216-CG$218+CG$233+CG$234+SUM(CG$125,CG$126,CG$127,CG$128,CG$129,CG$130,CG$131*(1+'S&amp;S'!$F124),CG$132,CG$133,CG$134,CG$135,CG$136,CG$137,CG$138,CG$139,CG$140,CG$141,CG$142,CG$143,CG$144)</f>
        <v>0</v>
      </c>
      <c r="CH326" s="66">
        <f>-CH$190+CH$216-CH$218+CH$233+CH$234+SUM(CH$125,CH$126,CH$127,CH$128,CH$129,CH$130,CH$131*(1+'S&amp;S'!$F124),CH$132,CH$133,CH$134,CH$135,CH$136,CH$137,CH$138,CH$139,CH$140,CH$141,CH$142,CH$143,CH$144)</f>
        <v>0</v>
      </c>
      <c r="CI326" s="66">
        <f>-CI$190+CI$216-CI$218+CI$233+CI$234+SUM(CI$125,CI$126,CI$127,CI$128,CI$129,CI$130,CI$131*(1+'S&amp;S'!$F124),CI$132,CI$133,CI$134,CI$135,CI$136,CI$137,CI$138,CI$139,CI$140,CI$141,CI$142,CI$143,CI$144)</f>
        <v>0</v>
      </c>
      <c r="CJ326" s="66">
        <f>-CJ$190+CJ$216-CJ$218+CJ$233+CJ$234+SUM(CJ$125,CJ$126,CJ$127,CJ$128,CJ$129,CJ$130,CJ$131*(1+'S&amp;S'!$F124),CJ$132,CJ$133,CJ$134,CJ$135,CJ$136,CJ$137,CJ$138,CJ$139,CJ$140,CJ$141,CJ$142,CJ$143,CJ$144)</f>
        <v>0</v>
      </c>
      <c r="CK326" s="66">
        <f>-CK$190+CK$216-CK$218+CK$233+CK$234+SUM(CK$125,CK$126,CK$127,CK$128,CK$129,CK$130,CK$131*(1+'S&amp;S'!$F124),CK$132,CK$133,CK$134,CK$135,CK$136,CK$137,CK$138,CK$139,CK$140,CK$141,CK$142,CK$143,CK$144)</f>
        <v>0</v>
      </c>
      <c r="CL326" s="66">
        <f>-CL$190+CL$216-CL$218+CL$233+CL$234+SUM(CL$125,CL$126,CL$127,CL$128,CL$129,CL$130,CL$131*(1+'S&amp;S'!$F124),CL$132,CL$133,CL$134,CL$135,CL$136,CL$137,CL$138,CL$139,CL$140,CL$141,CL$142,CL$143,CL$144)</f>
        <v>0</v>
      </c>
      <c r="CM326" s="66">
        <f>-CM$190+CM$216-CM$218+CM$233+CM$234+SUM(CM$125,CM$126,CM$127,CM$128,CM$129,CM$130,CM$131*(1+'S&amp;S'!$F124),CM$132,CM$133,CM$134,CM$135,CM$136,CM$137,CM$138,CM$139,CM$140,CM$141,CM$142,CM$143,CM$144)</f>
        <v>0</v>
      </c>
      <c r="CN326" s="66">
        <f>-CN$190+CN$216-CN$218+CN$233+CN$234+SUM(CN$125,CN$126,CN$127,CN$128,CN$129,CN$130,CN$131*(1+'S&amp;S'!$F124),CN$132,CN$133,CN$134,CN$135,CN$136,CN$137,CN$138,CN$139,CN$140,CN$141,CN$142,CN$143,CN$144)</f>
        <v>0</v>
      </c>
      <c r="CO326" s="66">
        <f>-CO$190+CO$216-CO$218+CO$233+CO$234+SUM(CO$125,CO$126,CO$127,CO$128,CO$129,CO$130,CO$131*(1+'S&amp;S'!$F124),CO$132,CO$133,CO$134,CO$135,CO$136,CO$137,CO$138,CO$139,CO$140,CO$141,CO$142,CO$143,CO$144)</f>
        <v>0</v>
      </c>
      <c r="CP326" s="66">
        <f>-CP$190+CP$216-CP$218+CP$233+CP$234+SUM(CP$125,CP$126,CP$127,CP$128,CP$129,CP$130,CP$131*(1+'S&amp;S'!$F124),CP$132,CP$133,CP$134,CP$135,CP$136,CP$137,CP$138,CP$139,CP$140,CP$141,CP$142,CP$143,CP$144)</f>
        <v>0</v>
      </c>
      <c r="CQ326" s="66">
        <f>-CQ$190+CQ$216-CQ$218+CQ$233+CQ$234+SUM(CQ$125,CQ$126,CQ$127,CQ$128,CQ$129,CQ$130,CQ$131*(1+'S&amp;S'!$F124),CQ$132,CQ$133,CQ$134,CQ$135,CQ$136,CQ$137,CQ$138,CQ$139,CQ$140,CQ$141,CQ$142,CQ$143,CQ$144)</f>
        <v>0</v>
      </c>
      <c r="CR326" s="66">
        <f>-CR$190+CR$216-CR$218+CR$233+CR$234+SUM(CR$125,CR$126,CR$127,CR$128,CR$129,CR$130,CR$131*(1+'S&amp;S'!$F124),CR$132,CR$133,CR$134,CR$135,CR$136,CR$137,CR$138,CR$139,CR$140,CR$141,CR$142,CR$143,CR$144)</f>
        <v>0</v>
      </c>
      <c r="CS326" s="66">
        <f>-CS$190+CS$216-CS$218+CS$233+CS$234+SUM(CS$125,CS$126,CS$127,CS$128,CS$129,CS$130,CS$131*(1+'S&amp;S'!$F124),CS$132,CS$133,CS$134,CS$135,CS$136,CS$137,CS$138,CS$139,CS$140,CS$141,CS$142,CS$143,CS$144)</f>
        <v>0</v>
      </c>
    </row>
    <row r="327" spans="3:97" hidden="1" x14ac:dyDescent="0.35">
      <c r="C327" s="81" t="str">
        <f>O.6!C131&amp;" with "&amp; 'S&amp;S'!$D$5*100 &amp; "% decrease"</f>
        <v xml:space="preserve"> with 1% decrease</v>
      </c>
      <c r="E327" s="492">
        <f>G327+NPV(G.Asm!$F$40,H327:INDEX(H327:CS327,RP))</f>
        <v>0</v>
      </c>
      <c r="F327" s="492">
        <f t="shared" si="140"/>
        <v>0</v>
      </c>
      <c r="G327" s="66">
        <f>-G$190+G$216-G$218+G$233+G$234+SUM(G$125,G$126,G$127,G$128,G$129,G$130,G$131*(1+'S&amp;S'!$F125),G$132,G$133,G$134,G$135,G$136,G$137,G$138,G$139,G$140,G$141,G$142,G$143,G$144)</f>
        <v>0</v>
      </c>
      <c r="H327" s="66">
        <f>-H$190+H$216-H$218+H$233+H$234+SUM(H$125,H$126,H$127,H$128,H$129,H$130,H$131*(1+'S&amp;S'!$F125),H$132,H$133,H$134,H$135,H$136,H$137,H$138,H$139,H$140,H$141,H$142,H$143,H$144)</f>
        <v>0</v>
      </c>
      <c r="I327" s="66">
        <f>-I$190+I$216-I$218+I$233+I$234+SUM(I$125,I$126,I$127,I$128,I$129,I$130,I$131*(1+'S&amp;S'!$F125),I$132,I$133,I$134,I$135,I$136,I$137,I$138,I$139,I$140,I$141,I$142,I$143,I$144)</f>
        <v>0</v>
      </c>
      <c r="J327" s="66">
        <f>-J$190+J$216-J$218+J$233+J$234+SUM(J$125,J$126,J$127,J$128,J$129,J$130,J$131*(1+'S&amp;S'!$F125),J$132,J$133,J$134,J$135,J$136,J$137,J$138,J$139,J$140,J$141,J$142,J$143,J$144)</f>
        <v>0</v>
      </c>
      <c r="K327" s="66">
        <f>-K$190+K$216-K$218+K$233+K$234+SUM(K$125,K$126,K$127,K$128,K$129,K$130,K$131*(1+'S&amp;S'!$F125),K$132,K$133,K$134,K$135,K$136,K$137,K$138,K$139,K$140,K$141,K$142,K$143,K$144)</f>
        <v>0</v>
      </c>
      <c r="L327" s="66">
        <f>-L$190+L$216-L$218+L$233+L$234+SUM(L$125,L$126,L$127,L$128,L$129,L$130,L$131*(1+'S&amp;S'!$F125),L$132,L$133,L$134,L$135,L$136,L$137,L$138,L$139,L$140,L$141,L$142,L$143,L$144)</f>
        <v>0</v>
      </c>
      <c r="M327" s="66">
        <f>-M$190+M$216-M$218+M$233+M$234+SUM(M$125,M$126,M$127,M$128,M$129,M$130,M$131*(1+'S&amp;S'!$F125),M$132,M$133,M$134,M$135,M$136,M$137,M$138,M$139,M$140,M$141,M$142,M$143,M$144)</f>
        <v>0</v>
      </c>
      <c r="N327" s="66">
        <f>-N$190+N$216-N$218+N$233+N$234+SUM(N$125,N$126,N$127,N$128,N$129,N$130,N$131*(1+'S&amp;S'!$F125),N$132,N$133,N$134,N$135,N$136,N$137,N$138,N$139,N$140,N$141,N$142,N$143,N$144)</f>
        <v>0</v>
      </c>
      <c r="O327" s="66">
        <f>-O$190+O$216-O$218+O$233+O$234+SUM(O$125,O$126,O$127,O$128,O$129,O$130,O$131*(1+'S&amp;S'!$F125),O$132,O$133,O$134,O$135,O$136,O$137,O$138,O$139,O$140,O$141,O$142,O$143,O$144)</f>
        <v>0</v>
      </c>
      <c r="P327" s="66">
        <f>-P$190+P$216-P$218+P$233+P$234+SUM(P$125,P$126,P$127,P$128,P$129,P$130,P$131*(1+'S&amp;S'!$F125),P$132,P$133,P$134,P$135,P$136,P$137,P$138,P$139,P$140,P$141,P$142,P$143,P$144)</f>
        <v>0</v>
      </c>
      <c r="Q327" s="66">
        <f>-Q$190+Q$216-Q$218+Q$233+Q$234+SUM(Q$125,Q$126,Q$127,Q$128,Q$129,Q$130,Q$131*(1+'S&amp;S'!$F125),Q$132,Q$133,Q$134,Q$135,Q$136,Q$137,Q$138,Q$139,Q$140,Q$141,Q$142,Q$143,Q$144)</f>
        <v>0</v>
      </c>
      <c r="R327" s="66">
        <f>-R$190+R$216-R$218+R$233+R$234+SUM(R$125,R$126,R$127,R$128,R$129,R$130,R$131*(1+'S&amp;S'!$F125),R$132,R$133,R$134,R$135,R$136,R$137,R$138,R$139,R$140,R$141,R$142,R$143,R$144)</f>
        <v>0</v>
      </c>
      <c r="S327" s="66">
        <f>-S$190+S$216-S$218+S$233+S$234+SUM(S$125,S$126,S$127,S$128,S$129,S$130,S$131*(1+'S&amp;S'!$F125),S$132,S$133,S$134,S$135,S$136,S$137,S$138,S$139,S$140,S$141,S$142,S$143,S$144)</f>
        <v>0</v>
      </c>
      <c r="T327" s="66">
        <f>-T$190+T$216-T$218+T$233+T$234+SUM(T$125,T$126,T$127,T$128,T$129,T$130,T$131*(1+'S&amp;S'!$F125),T$132,T$133,T$134,T$135,T$136,T$137,T$138,T$139,T$140,T$141,T$142,T$143,T$144)</f>
        <v>0</v>
      </c>
      <c r="U327" s="66">
        <f>-U$190+U$216-U$218+U$233+U$234+SUM(U$125,U$126,U$127,U$128,U$129,U$130,U$131*(1+'S&amp;S'!$F125),U$132,U$133,U$134,U$135,U$136,U$137,U$138,U$139,U$140,U$141,U$142,U$143,U$144)</f>
        <v>0</v>
      </c>
      <c r="V327" s="66">
        <f>-V$190+V$216-V$218+V$233+V$234+SUM(V$125,V$126,V$127,V$128,V$129,V$130,V$131*(1+'S&amp;S'!$F125),V$132,V$133,V$134,V$135,V$136,V$137,V$138,V$139,V$140,V$141,V$142,V$143,V$144)</f>
        <v>0</v>
      </c>
      <c r="W327" s="66">
        <f>-W$190+W$216-W$218+W$233+W$234+SUM(W$125,W$126,W$127,W$128,W$129,W$130,W$131*(1+'S&amp;S'!$F125),W$132,W$133,W$134,W$135,W$136,W$137,W$138,W$139,W$140,W$141,W$142,W$143,W$144)</f>
        <v>0</v>
      </c>
      <c r="X327" s="66">
        <f>-X$190+X$216-X$218+X$233+X$234+SUM(X$125,X$126,X$127,X$128,X$129,X$130,X$131*(1+'S&amp;S'!$F125),X$132,X$133,X$134,X$135,X$136,X$137,X$138,X$139,X$140,X$141,X$142,X$143,X$144)</f>
        <v>0</v>
      </c>
      <c r="Y327" s="66">
        <f>-Y$190+Y$216-Y$218+Y$233+Y$234+SUM(Y$125,Y$126,Y$127,Y$128,Y$129,Y$130,Y$131*(1+'S&amp;S'!$F125),Y$132,Y$133,Y$134,Y$135,Y$136,Y$137,Y$138,Y$139,Y$140,Y$141,Y$142,Y$143,Y$144)</f>
        <v>0</v>
      </c>
      <c r="Z327" s="66">
        <f>-Z$190+Z$216-Z$218+Z$233+Z$234+SUM(Z$125,Z$126,Z$127,Z$128,Z$129,Z$130,Z$131*(1+'S&amp;S'!$F125),Z$132,Z$133,Z$134,Z$135,Z$136,Z$137,Z$138,Z$139,Z$140,Z$141,Z$142,Z$143,Z$144)</f>
        <v>0</v>
      </c>
      <c r="AA327" s="66">
        <f>-AA$190+AA$216-AA$218+AA$233+AA$234+SUM(AA$125,AA$126,AA$127,AA$128,AA$129,AA$130,AA$131*(1+'S&amp;S'!$F125),AA$132,AA$133,AA$134,AA$135,AA$136,AA$137,AA$138,AA$139,AA$140,AA$141,AA$142,AA$143,AA$144)</f>
        <v>0</v>
      </c>
      <c r="AB327" s="66">
        <f>-AB$190+AB$216-AB$218+AB$233+AB$234+SUM(AB$125,AB$126,AB$127,AB$128,AB$129,AB$130,AB$131*(1+'S&amp;S'!$F125),AB$132,AB$133,AB$134,AB$135,AB$136,AB$137,AB$138,AB$139,AB$140,AB$141,AB$142,AB$143,AB$144)</f>
        <v>0</v>
      </c>
      <c r="AC327" s="66">
        <f>-AC$190+AC$216-AC$218+AC$233+AC$234+SUM(AC$125,AC$126,AC$127,AC$128,AC$129,AC$130,AC$131*(1+'S&amp;S'!$F125),AC$132,AC$133,AC$134,AC$135,AC$136,AC$137,AC$138,AC$139,AC$140,AC$141,AC$142,AC$143,AC$144)</f>
        <v>0</v>
      </c>
      <c r="AD327" s="66">
        <f>-AD$190+AD$216-AD$218+AD$233+AD$234+SUM(AD$125,AD$126,AD$127,AD$128,AD$129,AD$130,AD$131*(1+'S&amp;S'!$F125),AD$132,AD$133,AD$134,AD$135,AD$136,AD$137,AD$138,AD$139,AD$140,AD$141,AD$142,AD$143,AD$144)</f>
        <v>0</v>
      </c>
      <c r="AE327" s="66">
        <f>-AE$190+AE$216-AE$218+AE$233+AE$234+SUM(AE$125,AE$126,AE$127,AE$128,AE$129,AE$130,AE$131*(1+'S&amp;S'!$F125),AE$132,AE$133,AE$134,AE$135,AE$136,AE$137,AE$138,AE$139,AE$140,AE$141,AE$142,AE$143,AE$144)</f>
        <v>0</v>
      </c>
      <c r="AF327" s="66">
        <f>-AF$190+AF$216-AF$218+AF$233+AF$234+SUM(AF$125,AF$126,AF$127,AF$128,AF$129,AF$130,AF$131*(1+'S&amp;S'!$F125),AF$132,AF$133,AF$134,AF$135,AF$136,AF$137,AF$138,AF$139,AF$140,AF$141,AF$142,AF$143,AF$144)</f>
        <v>0</v>
      </c>
      <c r="AG327" s="66">
        <f>-AG$190+AG$216-AG$218+AG$233+AG$234+SUM(AG$125,AG$126,AG$127,AG$128,AG$129,AG$130,AG$131*(1+'S&amp;S'!$F125),AG$132,AG$133,AG$134,AG$135,AG$136,AG$137,AG$138,AG$139,AG$140,AG$141,AG$142,AG$143,AG$144)</f>
        <v>0</v>
      </c>
      <c r="AH327" s="66">
        <f>-AH$190+AH$216-AH$218+AH$233+AH$234+SUM(AH$125,AH$126,AH$127,AH$128,AH$129,AH$130,AH$131*(1+'S&amp;S'!$F125),AH$132,AH$133,AH$134,AH$135,AH$136,AH$137,AH$138,AH$139,AH$140,AH$141,AH$142,AH$143,AH$144)</f>
        <v>0</v>
      </c>
      <c r="AI327" s="66">
        <f>-AI$190+AI$216-AI$218+AI$233+AI$234+SUM(AI$125,AI$126,AI$127,AI$128,AI$129,AI$130,AI$131*(1+'S&amp;S'!$F125),AI$132,AI$133,AI$134,AI$135,AI$136,AI$137,AI$138,AI$139,AI$140,AI$141,AI$142,AI$143,AI$144)</f>
        <v>0</v>
      </c>
      <c r="AJ327" s="66">
        <f>-AJ$190+AJ$216-AJ$218+AJ$233+AJ$234+SUM(AJ$125,AJ$126,AJ$127,AJ$128,AJ$129,AJ$130,AJ$131*(1+'S&amp;S'!$F125),AJ$132,AJ$133,AJ$134,AJ$135,AJ$136,AJ$137,AJ$138,AJ$139,AJ$140,AJ$141,AJ$142,AJ$143,AJ$144)</f>
        <v>0</v>
      </c>
      <c r="AK327" s="66">
        <f>-AK$190+AK$216-AK$218+AK$233+AK$234+SUM(AK$125,AK$126,AK$127,AK$128,AK$129,AK$130,AK$131*(1+'S&amp;S'!$F125),AK$132,AK$133,AK$134,AK$135,AK$136,AK$137,AK$138,AK$139,AK$140,AK$141,AK$142,AK$143,AK$144)</f>
        <v>0</v>
      </c>
      <c r="AL327" s="66">
        <f>-AL$190+AL$216-AL$218+AL$233+AL$234+SUM(AL$125,AL$126,AL$127,AL$128,AL$129,AL$130,AL$131*(1+'S&amp;S'!$F125),AL$132,AL$133,AL$134,AL$135,AL$136,AL$137,AL$138,AL$139,AL$140,AL$141,AL$142,AL$143,AL$144)</f>
        <v>0</v>
      </c>
      <c r="AM327" s="66">
        <f>-AM$190+AM$216-AM$218+AM$233+AM$234+SUM(AM$125,AM$126,AM$127,AM$128,AM$129,AM$130,AM$131*(1+'S&amp;S'!$F125),AM$132,AM$133,AM$134,AM$135,AM$136,AM$137,AM$138,AM$139,AM$140,AM$141,AM$142,AM$143,AM$144)</f>
        <v>0</v>
      </c>
      <c r="AN327" s="66">
        <f>-AN$190+AN$216-AN$218+AN$233+AN$234+SUM(AN$125,AN$126,AN$127,AN$128,AN$129,AN$130,AN$131*(1+'S&amp;S'!$F125),AN$132,AN$133,AN$134,AN$135,AN$136,AN$137,AN$138,AN$139,AN$140,AN$141,AN$142,AN$143,AN$144)</f>
        <v>0</v>
      </c>
      <c r="AO327" s="66">
        <f>-AO$190+AO$216-AO$218+AO$233+AO$234+SUM(AO$125,AO$126,AO$127,AO$128,AO$129,AO$130,AO$131*(1+'S&amp;S'!$F125),AO$132,AO$133,AO$134,AO$135,AO$136,AO$137,AO$138,AO$139,AO$140,AO$141,AO$142,AO$143,AO$144)</f>
        <v>0</v>
      </c>
      <c r="AP327" s="66">
        <f>-AP$190+AP$216-AP$218+AP$233+AP$234+SUM(AP$125,AP$126,AP$127,AP$128,AP$129,AP$130,AP$131*(1+'S&amp;S'!$F125),AP$132,AP$133,AP$134,AP$135,AP$136,AP$137,AP$138,AP$139,AP$140,AP$141,AP$142,AP$143,AP$144)</f>
        <v>0</v>
      </c>
      <c r="AQ327" s="66">
        <f>-AQ$190+AQ$216-AQ$218+AQ$233+AQ$234+SUM(AQ$125,AQ$126,AQ$127,AQ$128,AQ$129,AQ$130,AQ$131*(1+'S&amp;S'!$F125),AQ$132,AQ$133,AQ$134,AQ$135,AQ$136,AQ$137,AQ$138,AQ$139,AQ$140,AQ$141,AQ$142,AQ$143,AQ$144)</f>
        <v>0</v>
      </c>
      <c r="AR327" s="66">
        <f>-AR$190+AR$216-AR$218+AR$233+AR$234+SUM(AR$125,AR$126,AR$127,AR$128,AR$129,AR$130,AR$131*(1+'S&amp;S'!$F125),AR$132,AR$133,AR$134,AR$135,AR$136,AR$137,AR$138,AR$139,AR$140,AR$141,AR$142,AR$143,AR$144)</f>
        <v>0</v>
      </c>
      <c r="AS327" s="66">
        <f>-AS$190+AS$216-AS$218+AS$233+AS$234+SUM(AS$125,AS$126,AS$127,AS$128,AS$129,AS$130,AS$131*(1+'S&amp;S'!$F125),AS$132,AS$133,AS$134,AS$135,AS$136,AS$137,AS$138,AS$139,AS$140,AS$141,AS$142,AS$143,AS$144)</f>
        <v>0</v>
      </c>
      <c r="AT327" s="66">
        <f>-AT$190+AT$216-AT$218+AT$233+AT$234+SUM(AT$125,AT$126,AT$127,AT$128,AT$129,AT$130,AT$131*(1+'S&amp;S'!$F125),AT$132,AT$133,AT$134,AT$135,AT$136,AT$137,AT$138,AT$139,AT$140,AT$141,AT$142,AT$143,AT$144)</f>
        <v>0</v>
      </c>
      <c r="AU327" s="66">
        <f>-AU$190+AU$216-AU$218+AU$233+AU$234+SUM(AU$125,AU$126,AU$127,AU$128,AU$129,AU$130,AU$131*(1+'S&amp;S'!$F125),AU$132,AU$133,AU$134,AU$135,AU$136,AU$137,AU$138,AU$139,AU$140,AU$141,AU$142,AU$143,AU$144)</f>
        <v>0</v>
      </c>
      <c r="AV327" s="66">
        <f>-AV$190+AV$216-AV$218+AV$233+AV$234+SUM(AV$125,AV$126,AV$127,AV$128,AV$129,AV$130,AV$131*(1+'S&amp;S'!$F125),AV$132,AV$133,AV$134,AV$135,AV$136,AV$137,AV$138,AV$139,AV$140,AV$141,AV$142,AV$143,AV$144)</f>
        <v>0</v>
      </c>
      <c r="AW327" s="66">
        <f>-AW$190+AW$216-AW$218+AW$233+AW$234+SUM(AW$125,AW$126,AW$127,AW$128,AW$129,AW$130,AW$131*(1+'S&amp;S'!$F125),AW$132,AW$133,AW$134,AW$135,AW$136,AW$137,AW$138,AW$139,AW$140,AW$141,AW$142,AW$143,AW$144)</f>
        <v>0</v>
      </c>
      <c r="AX327" s="66">
        <f>-AX$190+AX$216-AX$218+AX$233+AX$234+SUM(AX$125,AX$126,AX$127,AX$128,AX$129,AX$130,AX$131*(1+'S&amp;S'!$F125),AX$132,AX$133,AX$134,AX$135,AX$136,AX$137,AX$138,AX$139,AX$140,AX$141,AX$142,AX$143,AX$144)</f>
        <v>0</v>
      </c>
      <c r="AY327" s="66">
        <f>-AY$190+AY$216-AY$218+AY$233+AY$234+SUM(AY$125,AY$126,AY$127,AY$128,AY$129,AY$130,AY$131*(1+'S&amp;S'!$F125),AY$132,AY$133,AY$134,AY$135,AY$136,AY$137,AY$138,AY$139,AY$140,AY$141,AY$142,AY$143,AY$144)</f>
        <v>0</v>
      </c>
      <c r="AZ327" s="66">
        <f>-AZ$190+AZ$216-AZ$218+AZ$233+AZ$234+SUM(AZ$125,AZ$126,AZ$127,AZ$128,AZ$129,AZ$130,AZ$131*(1+'S&amp;S'!$F125),AZ$132,AZ$133,AZ$134,AZ$135,AZ$136,AZ$137,AZ$138,AZ$139,AZ$140,AZ$141,AZ$142,AZ$143,AZ$144)</f>
        <v>0</v>
      </c>
      <c r="BA327" s="66">
        <f>-BA$190+BA$216-BA$218+BA$233+BA$234+SUM(BA$125,BA$126,BA$127,BA$128,BA$129,BA$130,BA$131*(1+'S&amp;S'!$F125),BA$132,BA$133,BA$134,BA$135,BA$136,BA$137,BA$138,BA$139,BA$140,BA$141,BA$142,BA$143,BA$144)</f>
        <v>0</v>
      </c>
      <c r="BB327" s="66">
        <f>-BB$190+BB$216-BB$218+BB$233+BB$234+SUM(BB$125,BB$126,BB$127,BB$128,BB$129,BB$130,BB$131*(1+'S&amp;S'!$F125),BB$132,BB$133,BB$134,BB$135,BB$136,BB$137,BB$138,BB$139,BB$140,BB$141,BB$142,BB$143,BB$144)</f>
        <v>0</v>
      </c>
      <c r="BC327" s="66">
        <f>-BC$190+BC$216-BC$218+BC$233+BC$234+SUM(BC$125,BC$126,BC$127,BC$128,BC$129,BC$130,BC$131*(1+'S&amp;S'!$F125),BC$132,BC$133,BC$134,BC$135,BC$136,BC$137,BC$138,BC$139,BC$140,BC$141,BC$142,BC$143,BC$144)</f>
        <v>0</v>
      </c>
      <c r="BD327" s="66">
        <f>-BD$190+BD$216-BD$218+BD$233+BD$234+SUM(BD$125,BD$126,BD$127,BD$128,BD$129,BD$130,BD$131*(1+'S&amp;S'!$F125),BD$132,BD$133,BD$134,BD$135,BD$136,BD$137,BD$138,BD$139,BD$140,BD$141,BD$142,BD$143,BD$144)</f>
        <v>0</v>
      </c>
      <c r="BE327" s="66">
        <f>-BE$190+BE$216-BE$218+BE$233+BE$234+SUM(BE$125,BE$126,BE$127,BE$128,BE$129,BE$130,BE$131*(1+'S&amp;S'!$F125),BE$132,BE$133,BE$134,BE$135,BE$136,BE$137,BE$138,BE$139,BE$140,BE$141,BE$142,BE$143,BE$144)</f>
        <v>0</v>
      </c>
      <c r="BF327" s="66">
        <f>-BF$190+BF$216-BF$218+BF$233+BF$234+SUM(BF$125,BF$126,BF$127,BF$128,BF$129,BF$130,BF$131*(1+'S&amp;S'!$F125),BF$132,BF$133,BF$134,BF$135,BF$136,BF$137,BF$138,BF$139,BF$140,BF$141,BF$142,BF$143,BF$144)</f>
        <v>0</v>
      </c>
      <c r="BG327" s="66">
        <f>-BG$190+BG$216-BG$218+BG$233+BG$234+SUM(BG$125,BG$126,BG$127,BG$128,BG$129,BG$130,BG$131*(1+'S&amp;S'!$F125),BG$132,BG$133,BG$134,BG$135,BG$136,BG$137,BG$138,BG$139,BG$140,BG$141,BG$142,BG$143,BG$144)</f>
        <v>0</v>
      </c>
      <c r="BH327" s="66">
        <f>-BH$190+BH$216-BH$218+BH$233+BH$234+SUM(BH$125,BH$126,BH$127,BH$128,BH$129,BH$130,BH$131*(1+'S&amp;S'!$F125),BH$132,BH$133,BH$134,BH$135,BH$136,BH$137,BH$138,BH$139,BH$140,BH$141,BH$142,BH$143,BH$144)</f>
        <v>0</v>
      </c>
      <c r="BI327" s="66">
        <f>-BI$190+BI$216-BI$218+BI$233+BI$234+SUM(BI$125,BI$126,BI$127,BI$128,BI$129,BI$130,BI$131*(1+'S&amp;S'!$F125),BI$132,BI$133,BI$134,BI$135,BI$136,BI$137,BI$138,BI$139,BI$140,BI$141,BI$142,BI$143,BI$144)</f>
        <v>0</v>
      </c>
      <c r="BJ327" s="66">
        <f>-BJ$190+BJ$216-BJ$218+BJ$233+BJ$234+SUM(BJ$125,BJ$126,BJ$127,BJ$128,BJ$129,BJ$130,BJ$131*(1+'S&amp;S'!$F125),BJ$132,BJ$133,BJ$134,BJ$135,BJ$136,BJ$137,BJ$138,BJ$139,BJ$140,BJ$141,BJ$142,BJ$143,BJ$144)</f>
        <v>0</v>
      </c>
      <c r="BK327" s="66">
        <f>-BK$190+BK$216-BK$218+BK$233+BK$234+SUM(BK$125,BK$126,BK$127,BK$128,BK$129,BK$130,BK$131*(1+'S&amp;S'!$F125),BK$132,BK$133,BK$134,BK$135,BK$136,BK$137,BK$138,BK$139,BK$140,BK$141,BK$142,BK$143,BK$144)</f>
        <v>0</v>
      </c>
      <c r="BL327" s="66">
        <f>-BL$190+BL$216-BL$218+BL$233+BL$234+SUM(BL$125,BL$126,BL$127,BL$128,BL$129,BL$130,BL$131*(1+'S&amp;S'!$F125),BL$132,BL$133,BL$134,BL$135,BL$136,BL$137,BL$138,BL$139,BL$140,BL$141,BL$142,BL$143,BL$144)</f>
        <v>0</v>
      </c>
      <c r="BM327" s="66">
        <f>-BM$190+BM$216-BM$218+BM$233+BM$234+SUM(BM$125,BM$126,BM$127,BM$128,BM$129,BM$130,BM$131*(1+'S&amp;S'!$F125),BM$132,BM$133,BM$134,BM$135,BM$136,BM$137,BM$138,BM$139,BM$140,BM$141,BM$142,BM$143,BM$144)</f>
        <v>0</v>
      </c>
      <c r="BN327" s="66">
        <f>-BN$190+BN$216-BN$218+BN$233+BN$234+SUM(BN$125,BN$126,BN$127,BN$128,BN$129,BN$130,BN$131*(1+'S&amp;S'!$F125),BN$132,BN$133,BN$134,BN$135,BN$136,BN$137,BN$138,BN$139,BN$140,BN$141,BN$142,BN$143,BN$144)</f>
        <v>0</v>
      </c>
      <c r="BO327" s="66">
        <f>-BO$190+BO$216-BO$218+BO$233+BO$234+SUM(BO$125,BO$126,BO$127,BO$128,BO$129,BO$130,BO$131*(1+'S&amp;S'!$F125),BO$132,BO$133,BO$134,BO$135,BO$136,BO$137,BO$138,BO$139,BO$140,BO$141,BO$142,BO$143,BO$144)</f>
        <v>0</v>
      </c>
      <c r="BP327" s="66">
        <f>-BP$190+BP$216-BP$218+BP$233+BP$234+SUM(BP$125,BP$126,BP$127,BP$128,BP$129,BP$130,BP$131*(1+'S&amp;S'!$F125),BP$132,BP$133,BP$134,BP$135,BP$136,BP$137,BP$138,BP$139,BP$140,BP$141,BP$142,BP$143,BP$144)</f>
        <v>0</v>
      </c>
      <c r="BQ327" s="66">
        <f>-BQ$190+BQ$216-BQ$218+BQ$233+BQ$234+SUM(BQ$125,BQ$126,BQ$127,BQ$128,BQ$129,BQ$130,BQ$131*(1+'S&amp;S'!$F125),BQ$132,BQ$133,BQ$134,BQ$135,BQ$136,BQ$137,BQ$138,BQ$139,BQ$140,BQ$141,BQ$142,BQ$143,BQ$144)</f>
        <v>0</v>
      </c>
      <c r="BR327" s="66">
        <f>-BR$190+BR$216-BR$218+BR$233+BR$234+SUM(BR$125,BR$126,BR$127,BR$128,BR$129,BR$130,BR$131*(1+'S&amp;S'!$F125),BR$132,BR$133,BR$134,BR$135,BR$136,BR$137,BR$138,BR$139,BR$140,BR$141,BR$142,BR$143,BR$144)</f>
        <v>0</v>
      </c>
      <c r="BS327" s="66">
        <f>-BS$190+BS$216-BS$218+BS$233+BS$234+SUM(BS$125,BS$126,BS$127,BS$128,BS$129,BS$130,BS$131*(1+'S&amp;S'!$F125),BS$132,BS$133,BS$134,BS$135,BS$136,BS$137,BS$138,BS$139,BS$140,BS$141,BS$142,BS$143,BS$144)</f>
        <v>0</v>
      </c>
      <c r="BT327" s="66">
        <f>-BT$190+BT$216-BT$218+BT$233+BT$234+SUM(BT$125,BT$126,BT$127,BT$128,BT$129,BT$130,BT$131*(1+'S&amp;S'!$F125),BT$132,BT$133,BT$134,BT$135,BT$136,BT$137,BT$138,BT$139,BT$140,BT$141,BT$142,BT$143,BT$144)</f>
        <v>0</v>
      </c>
      <c r="BU327" s="66">
        <f>-BU$190+BU$216-BU$218+BU$233+BU$234+SUM(BU$125,BU$126,BU$127,BU$128,BU$129,BU$130,BU$131*(1+'S&amp;S'!$F125),BU$132,BU$133,BU$134,BU$135,BU$136,BU$137,BU$138,BU$139,BU$140,BU$141,BU$142,BU$143,BU$144)</f>
        <v>0</v>
      </c>
      <c r="BV327" s="66">
        <f>-BV$190+BV$216-BV$218+BV$233+BV$234+SUM(BV$125,BV$126,BV$127,BV$128,BV$129,BV$130,BV$131*(1+'S&amp;S'!$F125),BV$132,BV$133,BV$134,BV$135,BV$136,BV$137,BV$138,BV$139,BV$140,BV$141,BV$142,BV$143,BV$144)</f>
        <v>0</v>
      </c>
      <c r="BW327" s="66">
        <f>-BW$190+BW$216-BW$218+BW$233+BW$234+SUM(BW$125,BW$126,BW$127,BW$128,BW$129,BW$130,BW$131*(1+'S&amp;S'!$F125),BW$132,BW$133,BW$134,BW$135,BW$136,BW$137,BW$138,BW$139,BW$140,BW$141,BW$142,BW$143,BW$144)</f>
        <v>0</v>
      </c>
      <c r="BX327" s="66">
        <f>-BX$190+BX$216-BX$218+BX$233+BX$234+SUM(BX$125,BX$126,BX$127,BX$128,BX$129,BX$130,BX$131*(1+'S&amp;S'!$F125),BX$132,BX$133,BX$134,BX$135,BX$136,BX$137,BX$138,BX$139,BX$140,BX$141,BX$142,BX$143,BX$144)</f>
        <v>0</v>
      </c>
      <c r="BY327" s="66">
        <f>-BY$190+BY$216-BY$218+BY$233+BY$234+SUM(BY$125,BY$126,BY$127,BY$128,BY$129,BY$130,BY$131*(1+'S&amp;S'!$F125),BY$132,BY$133,BY$134,BY$135,BY$136,BY$137,BY$138,BY$139,BY$140,BY$141,BY$142,BY$143,BY$144)</f>
        <v>0</v>
      </c>
      <c r="BZ327" s="66">
        <f>-BZ$190+BZ$216-BZ$218+BZ$233+BZ$234+SUM(BZ$125,BZ$126,BZ$127,BZ$128,BZ$129,BZ$130,BZ$131*(1+'S&amp;S'!$F125),BZ$132,BZ$133,BZ$134,BZ$135,BZ$136,BZ$137,BZ$138,BZ$139,BZ$140,BZ$141,BZ$142,BZ$143,BZ$144)</f>
        <v>0</v>
      </c>
      <c r="CA327" s="66">
        <f>-CA$190+CA$216-CA$218+CA$233+CA$234+SUM(CA$125,CA$126,CA$127,CA$128,CA$129,CA$130,CA$131*(1+'S&amp;S'!$F125),CA$132,CA$133,CA$134,CA$135,CA$136,CA$137,CA$138,CA$139,CA$140,CA$141,CA$142,CA$143,CA$144)</f>
        <v>0</v>
      </c>
      <c r="CB327" s="66">
        <f>-CB$190+CB$216-CB$218+CB$233+CB$234+SUM(CB$125,CB$126,CB$127,CB$128,CB$129,CB$130,CB$131*(1+'S&amp;S'!$F125),CB$132,CB$133,CB$134,CB$135,CB$136,CB$137,CB$138,CB$139,CB$140,CB$141,CB$142,CB$143,CB$144)</f>
        <v>0</v>
      </c>
      <c r="CC327" s="66">
        <f>-CC$190+CC$216-CC$218+CC$233+CC$234+SUM(CC$125,CC$126,CC$127,CC$128,CC$129,CC$130,CC$131*(1+'S&amp;S'!$F125),CC$132,CC$133,CC$134,CC$135,CC$136,CC$137,CC$138,CC$139,CC$140,CC$141,CC$142,CC$143,CC$144)</f>
        <v>0</v>
      </c>
      <c r="CD327" s="66">
        <f>-CD$190+CD$216-CD$218+CD$233+CD$234+SUM(CD$125,CD$126,CD$127,CD$128,CD$129,CD$130,CD$131*(1+'S&amp;S'!$F125),CD$132,CD$133,CD$134,CD$135,CD$136,CD$137,CD$138,CD$139,CD$140,CD$141,CD$142,CD$143,CD$144)</f>
        <v>0</v>
      </c>
      <c r="CE327" s="66">
        <f>-CE$190+CE$216-CE$218+CE$233+CE$234+SUM(CE$125,CE$126,CE$127,CE$128,CE$129,CE$130,CE$131*(1+'S&amp;S'!$F125),CE$132,CE$133,CE$134,CE$135,CE$136,CE$137,CE$138,CE$139,CE$140,CE$141,CE$142,CE$143,CE$144)</f>
        <v>0</v>
      </c>
      <c r="CF327" s="66">
        <f>-CF$190+CF$216-CF$218+CF$233+CF$234+SUM(CF$125,CF$126,CF$127,CF$128,CF$129,CF$130,CF$131*(1+'S&amp;S'!$F125),CF$132,CF$133,CF$134,CF$135,CF$136,CF$137,CF$138,CF$139,CF$140,CF$141,CF$142,CF$143,CF$144)</f>
        <v>0</v>
      </c>
      <c r="CG327" s="66">
        <f>-CG$190+CG$216-CG$218+CG$233+CG$234+SUM(CG$125,CG$126,CG$127,CG$128,CG$129,CG$130,CG$131*(1+'S&amp;S'!$F125),CG$132,CG$133,CG$134,CG$135,CG$136,CG$137,CG$138,CG$139,CG$140,CG$141,CG$142,CG$143,CG$144)</f>
        <v>0</v>
      </c>
      <c r="CH327" s="66">
        <f>-CH$190+CH$216-CH$218+CH$233+CH$234+SUM(CH$125,CH$126,CH$127,CH$128,CH$129,CH$130,CH$131*(1+'S&amp;S'!$F125),CH$132,CH$133,CH$134,CH$135,CH$136,CH$137,CH$138,CH$139,CH$140,CH$141,CH$142,CH$143,CH$144)</f>
        <v>0</v>
      </c>
      <c r="CI327" s="66">
        <f>-CI$190+CI$216-CI$218+CI$233+CI$234+SUM(CI$125,CI$126,CI$127,CI$128,CI$129,CI$130,CI$131*(1+'S&amp;S'!$F125),CI$132,CI$133,CI$134,CI$135,CI$136,CI$137,CI$138,CI$139,CI$140,CI$141,CI$142,CI$143,CI$144)</f>
        <v>0</v>
      </c>
      <c r="CJ327" s="66">
        <f>-CJ$190+CJ$216-CJ$218+CJ$233+CJ$234+SUM(CJ$125,CJ$126,CJ$127,CJ$128,CJ$129,CJ$130,CJ$131*(1+'S&amp;S'!$F125),CJ$132,CJ$133,CJ$134,CJ$135,CJ$136,CJ$137,CJ$138,CJ$139,CJ$140,CJ$141,CJ$142,CJ$143,CJ$144)</f>
        <v>0</v>
      </c>
      <c r="CK327" s="66">
        <f>-CK$190+CK$216-CK$218+CK$233+CK$234+SUM(CK$125,CK$126,CK$127,CK$128,CK$129,CK$130,CK$131*(1+'S&amp;S'!$F125),CK$132,CK$133,CK$134,CK$135,CK$136,CK$137,CK$138,CK$139,CK$140,CK$141,CK$142,CK$143,CK$144)</f>
        <v>0</v>
      </c>
      <c r="CL327" s="66">
        <f>-CL$190+CL$216-CL$218+CL$233+CL$234+SUM(CL$125,CL$126,CL$127,CL$128,CL$129,CL$130,CL$131*(1+'S&amp;S'!$F125),CL$132,CL$133,CL$134,CL$135,CL$136,CL$137,CL$138,CL$139,CL$140,CL$141,CL$142,CL$143,CL$144)</f>
        <v>0</v>
      </c>
      <c r="CM327" s="66">
        <f>-CM$190+CM$216-CM$218+CM$233+CM$234+SUM(CM$125,CM$126,CM$127,CM$128,CM$129,CM$130,CM$131*(1+'S&amp;S'!$F125),CM$132,CM$133,CM$134,CM$135,CM$136,CM$137,CM$138,CM$139,CM$140,CM$141,CM$142,CM$143,CM$144)</f>
        <v>0</v>
      </c>
      <c r="CN327" s="66">
        <f>-CN$190+CN$216-CN$218+CN$233+CN$234+SUM(CN$125,CN$126,CN$127,CN$128,CN$129,CN$130,CN$131*(1+'S&amp;S'!$F125),CN$132,CN$133,CN$134,CN$135,CN$136,CN$137,CN$138,CN$139,CN$140,CN$141,CN$142,CN$143,CN$144)</f>
        <v>0</v>
      </c>
      <c r="CO327" s="66">
        <f>-CO$190+CO$216-CO$218+CO$233+CO$234+SUM(CO$125,CO$126,CO$127,CO$128,CO$129,CO$130,CO$131*(1+'S&amp;S'!$F125),CO$132,CO$133,CO$134,CO$135,CO$136,CO$137,CO$138,CO$139,CO$140,CO$141,CO$142,CO$143,CO$144)</f>
        <v>0</v>
      </c>
      <c r="CP327" s="66">
        <f>-CP$190+CP$216-CP$218+CP$233+CP$234+SUM(CP$125,CP$126,CP$127,CP$128,CP$129,CP$130,CP$131*(1+'S&amp;S'!$F125),CP$132,CP$133,CP$134,CP$135,CP$136,CP$137,CP$138,CP$139,CP$140,CP$141,CP$142,CP$143,CP$144)</f>
        <v>0</v>
      </c>
      <c r="CQ327" s="66">
        <f>-CQ$190+CQ$216-CQ$218+CQ$233+CQ$234+SUM(CQ$125,CQ$126,CQ$127,CQ$128,CQ$129,CQ$130,CQ$131*(1+'S&amp;S'!$F125),CQ$132,CQ$133,CQ$134,CQ$135,CQ$136,CQ$137,CQ$138,CQ$139,CQ$140,CQ$141,CQ$142,CQ$143,CQ$144)</f>
        <v>0</v>
      </c>
      <c r="CR327" s="66">
        <f>-CR$190+CR$216-CR$218+CR$233+CR$234+SUM(CR$125,CR$126,CR$127,CR$128,CR$129,CR$130,CR$131*(1+'S&amp;S'!$F125),CR$132,CR$133,CR$134,CR$135,CR$136,CR$137,CR$138,CR$139,CR$140,CR$141,CR$142,CR$143,CR$144)</f>
        <v>0</v>
      </c>
      <c r="CS327" s="66">
        <f>-CS$190+CS$216-CS$218+CS$233+CS$234+SUM(CS$125,CS$126,CS$127,CS$128,CS$129,CS$130,CS$131*(1+'S&amp;S'!$F125),CS$132,CS$133,CS$134,CS$135,CS$136,CS$137,CS$138,CS$139,CS$140,CS$141,CS$142,CS$143,CS$144)</f>
        <v>0</v>
      </c>
    </row>
    <row r="328" spans="3:97" hidden="1" x14ac:dyDescent="0.35">
      <c r="C328" s="81" t="str">
        <f>O.6!C132&amp;" with "&amp; 'S&amp;S'!$D$5*100 &amp; "% increase"</f>
        <v xml:space="preserve"> with 1% increase</v>
      </c>
      <c r="E328" s="492">
        <f>G328+NPV(G.Asm!$F$40,H328:INDEX(H328:CS328,RP))</f>
        <v>0</v>
      </c>
      <c r="F328" s="492">
        <f t="shared" si="140"/>
        <v>0</v>
      </c>
      <c r="G328" s="66">
        <f>-G$190+G$216-G$218+G$233+G$234+SUM(G$125,G$126,G$127,G$128,G$129,G$130,G$131,G$132*(1+'S&amp;S'!$F126),G$133,G$134,G$135,G$136,G$137,G$138,G$139,G$140,G$141,G$142,G$143,G$144)</f>
        <v>0</v>
      </c>
      <c r="H328" s="66">
        <f>-H$190+H$216-H$218+H$233+H$234+SUM(H$125,H$126,H$127,H$128,H$129,H$130,H$131,H$132*(1+'S&amp;S'!$F126),H$133,H$134,H$135,H$136,H$137,H$138,H$139,H$140,H$141,H$142,H$143,H$144)</f>
        <v>0</v>
      </c>
      <c r="I328" s="66">
        <f>-I$190+I$216-I$218+I$233+I$234+SUM(I$125,I$126,I$127,I$128,I$129,I$130,I$131,I$132*(1+'S&amp;S'!$F126),I$133,I$134,I$135,I$136,I$137,I$138,I$139,I$140,I$141,I$142,I$143,I$144)</f>
        <v>0</v>
      </c>
      <c r="J328" s="66">
        <f>-J$190+J$216-J$218+J$233+J$234+SUM(J$125,J$126,J$127,J$128,J$129,J$130,J$131,J$132*(1+'S&amp;S'!$F126),J$133,J$134,J$135,J$136,J$137,J$138,J$139,J$140,J$141,J$142,J$143,J$144)</f>
        <v>0</v>
      </c>
      <c r="K328" s="66">
        <f>-K$190+K$216-K$218+K$233+K$234+SUM(K$125,K$126,K$127,K$128,K$129,K$130,K$131,K$132*(1+'S&amp;S'!$F126),K$133,K$134,K$135,K$136,K$137,K$138,K$139,K$140,K$141,K$142,K$143,K$144)</f>
        <v>0</v>
      </c>
      <c r="L328" s="66">
        <f>-L$190+L$216-L$218+L$233+L$234+SUM(L$125,L$126,L$127,L$128,L$129,L$130,L$131,L$132*(1+'S&amp;S'!$F126),L$133,L$134,L$135,L$136,L$137,L$138,L$139,L$140,L$141,L$142,L$143,L$144)</f>
        <v>0</v>
      </c>
      <c r="M328" s="66">
        <f>-M$190+M$216-M$218+M$233+M$234+SUM(M$125,M$126,M$127,M$128,M$129,M$130,M$131,M$132*(1+'S&amp;S'!$F126),M$133,M$134,M$135,M$136,M$137,M$138,M$139,M$140,M$141,M$142,M$143,M$144)</f>
        <v>0</v>
      </c>
      <c r="N328" s="66">
        <f>-N$190+N$216-N$218+N$233+N$234+SUM(N$125,N$126,N$127,N$128,N$129,N$130,N$131,N$132*(1+'S&amp;S'!$F126),N$133,N$134,N$135,N$136,N$137,N$138,N$139,N$140,N$141,N$142,N$143,N$144)</f>
        <v>0</v>
      </c>
      <c r="O328" s="66">
        <f>-O$190+O$216-O$218+O$233+O$234+SUM(O$125,O$126,O$127,O$128,O$129,O$130,O$131,O$132*(1+'S&amp;S'!$F126),O$133,O$134,O$135,O$136,O$137,O$138,O$139,O$140,O$141,O$142,O$143,O$144)</f>
        <v>0</v>
      </c>
      <c r="P328" s="66">
        <f>-P$190+P$216-P$218+P$233+P$234+SUM(P$125,P$126,P$127,P$128,P$129,P$130,P$131,P$132*(1+'S&amp;S'!$F126),P$133,P$134,P$135,P$136,P$137,P$138,P$139,P$140,P$141,P$142,P$143,P$144)</f>
        <v>0</v>
      </c>
      <c r="Q328" s="66">
        <f>-Q$190+Q$216-Q$218+Q$233+Q$234+SUM(Q$125,Q$126,Q$127,Q$128,Q$129,Q$130,Q$131,Q$132*(1+'S&amp;S'!$F126),Q$133,Q$134,Q$135,Q$136,Q$137,Q$138,Q$139,Q$140,Q$141,Q$142,Q$143,Q$144)</f>
        <v>0</v>
      </c>
      <c r="R328" s="66">
        <f>-R$190+R$216-R$218+R$233+R$234+SUM(R$125,R$126,R$127,R$128,R$129,R$130,R$131,R$132*(1+'S&amp;S'!$F126),R$133,R$134,R$135,R$136,R$137,R$138,R$139,R$140,R$141,R$142,R$143,R$144)</f>
        <v>0</v>
      </c>
      <c r="S328" s="66">
        <f>-S$190+S$216-S$218+S$233+S$234+SUM(S$125,S$126,S$127,S$128,S$129,S$130,S$131,S$132*(1+'S&amp;S'!$F126),S$133,S$134,S$135,S$136,S$137,S$138,S$139,S$140,S$141,S$142,S$143,S$144)</f>
        <v>0</v>
      </c>
      <c r="T328" s="66">
        <f>-T$190+T$216-T$218+T$233+T$234+SUM(T$125,T$126,T$127,T$128,T$129,T$130,T$131,T$132*(1+'S&amp;S'!$F126),T$133,T$134,T$135,T$136,T$137,T$138,T$139,T$140,T$141,T$142,T$143,T$144)</f>
        <v>0</v>
      </c>
      <c r="U328" s="66">
        <f>-U$190+U$216-U$218+U$233+U$234+SUM(U$125,U$126,U$127,U$128,U$129,U$130,U$131,U$132*(1+'S&amp;S'!$F126),U$133,U$134,U$135,U$136,U$137,U$138,U$139,U$140,U$141,U$142,U$143,U$144)</f>
        <v>0</v>
      </c>
      <c r="V328" s="66">
        <f>-V$190+V$216-V$218+V$233+V$234+SUM(V$125,V$126,V$127,V$128,V$129,V$130,V$131,V$132*(1+'S&amp;S'!$F126),V$133,V$134,V$135,V$136,V$137,V$138,V$139,V$140,V$141,V$142,V$143,V$144)</f>
        <v>0</v>
      </c>
      <c r="W328" s="66">
        <f>-W$190+W$216-W$218+W$233+W$234+SUM(W$125,W$126,W$127,W$128,W$129,W$130,W$131,W$132*(1+'S&amp;S'!$F126),W$133,W$134,W$135,W$136,W$137,W$138,W$139,W$140,W$141,W$142,W$143,W$144)</f>
        <v>0</v>
      </c>
      <c r="X328" s="66">
        <f>-X$190+X$216-X$218+X$233+X$234+SUM(X$125,X$126,X$127,X$128,X$129,X$130,X$131,X$132*(1+'S&amp;S'!$F126),X$133,X$134,X$135,X$136,X$137,X$138,X$139,X$140,X$141,X$142,X$143,X$144)</f>
        <v>0</v>
      </c>
      <c r="Y328" s="66">
        <f>-Y$190+Y$216-Y$218+Y$233+Y$234+SUM(Y$125,Y$126,Y$127,Y$128,Y$129,Y$130,Y$131,Y$132*(1+'S&amp;S'!$F126),Y$133,Y$134,Y$135,Y$136,Y$137,Y$138,Y$139,Y$140,Y$141,Y$142,Y$143,Y$144)</f>
        <v>0</v>
      </c>
      <c r="Z328" s="66">
        <f>-Z$190+Z$216-Z$218+Z$233+Z$234+SUM(Z$125,Z$126,Z$127,Z$128,Z$129,Z$130,Z$131,Z$132*(1+'S&amp;S'!$F126),Z$133,Z$134,Z$135,Z$136,Z$137,Z$138,Z$139,Z$140,Z$141,Z$142,Z$143,Z$144)</f>
        <v>0</v>
      </c>
      <c r="AA328" s="66">
        <f>-AA$190+AA$216-AA$218+AA$233+AA$234+SUM(AA$125,AA$126,AA$127,AA$128,AA$129,AA$130,AA$131,AA$132*(1+'S&amp;S'!$F126),AA$133,AA$134,AA$135,AA$136,AA$137,AA$138,AA$139,AA$140,AA$141,AA$142,AA$143,AA$144)</f>
        <v>0</v>
      </c>
      <c r="AB328" s="66">
        <f>-AB$190+AB$216-AB$218+AB$233+AB$234+SUM(AB$125,AB$126,AB$127,AB$128,AB$129,AB$130,AB$131,AB$132*(1+'S&amp;S'!$F126),AB$133,AB$134,AB$135,AB$136,AB$137,AB$138,AB$139,AB$140,AB$141,AB$142,AB$143,AB$144)</f>
        <v>0</v>
      </c>
      <c r="AC328" s="66">
        <f>-AC$190+AC$216-AC$218+AC$233+AC$234+SUM(AC$125,AC$126,AC$127,AC$128,AC$129,AC$130,AC$131,AC$132*(1+'S&amp;S'!$F126),AC$133,AC$134,AC$135,AC$136,AC$137,AC$138,AC$139,AC$140,AC$141,AC$142,AC$143,AC$144)</f>
        <v>0</v>
      </c>
      <c r="AD328" s="66">
        <f>-AD$190+AD$216-AD$218+AD$233+AD$234+SUM(AD$125,AD$126,AD$127,AD$128,AD$129,AD$130,AD$131,AD$132*(1+'S&amp;S'!$F126),AD$133,AD$134,AD$135,AD$136,AD$137,AD$138,AD$139,AD$140,AD$141,AD$142,AD$143,AD$144)</f>
        <v>0</v>
      </c>
      <c r="AE328" s="66">
        <f>-AE$190+AE$216-AE$218+AE$233+AE$234+SUM(AE$125,AE$126,AE$127,AE$128,AE$129,AE$130,AE$131,AE$132*(1+'S&amp;S'!$F126),AE$133,AE$134,AE$135,AE$136,AE$137,AE$138,AE$139,AE$140,AE$141,AE$142,AE$143,AE$144)</f>
        <v>0</v>
      </c>
      <c r="AF328" s="66">
        <f>-AF$190+AF$216-AF$218+AF$233+AF$234+SUM(AF$125,AF$126,AF$127,AF$128,AF$129,AF$130,AF$131,AF$132*(1+'S&amp;S'!$F126),AF$133,AF$134,AF$135,AF$136,AF$137,AF$138,AF$139,AF$140,AF$141,AF$142,AF$143,AF$144)</f>
        <v>0</v>
      </c>
      <c r="AG328" s="66">
        <f>-AG$190+AG$216-AG$218+AG$233+AG$234+SUM(AG$125,AG$126,AG$127,AG$128,AG$129,AG$130,AG$131,AG$132*(1+'S&amp;S'!$F126),AG$133,AG$134,AG$135,AG$136,AG$137,AG$138,AG$139,AG$140,AG$141,AG$142,AG$143,AG$144)</f>
        <v>0</v>
      </c>
      <c r="AH328" s="66">
        <f>-AH$190+AH$216-AH$218+AH$233+AH$234+SUM(AH$125,AH$126,AH$127,AH$128,AH$129,AH$130,AH$131,AH$132*(1+'S&amp;S'!$F126),AH$133,AH$134,AH$135,AH$136,AH$137,AH$138,AH$139,AH$140,AH$141,AH$142,AH$143,AH$144)</f>
        <v>0</v>
      </c>
      <c r="AI328" s="66">
        <f>-AI$190+AI$216-AI$218+AI$233+AI$234+SUM(AI$125,AI$126,AI$127,AI$128,AI$129,AI$130,AI$131,AI$132*(1+'S&amp;S'!$F126),AI$133,AI$134,AI$135,AI$136,AI$137,AI$138,AI$139,AI$140,AI$141,AI$142,AI$143,AI$144)</f>
        <v>0</v>
      </c>
      <c r="AJ328" s="66">
        <f>-AJ$190+AJ$216-AJ$218+AJ$233+AJ$234+SUM(AJ$125,AJ$126,AJ$127,AJ$128,AJ$129,AJ$130,AJ$131,AJ$132*(1+'S&amp;S'!$F126),AJ$133,AJ$134,AJ$135,AJ$136,AJ$137,AJ$138,AJ$139,AJ$140,AJ$141,AJ$142,AJ$143,AJ$144)</f>
        <v>0</v>
      </c>
      <c r="AK328" s="66">
        <f>-AK$190+AK$216-AK$218+AK$233+AK$234+SUM(AK$125,AK$126,AK$127,AK$128,AK$129,AK$130,AK$131,AK$132*(1+'S&amp;S'!$F126),AK$133,AK$134,AK$135,AK$136,AK$137,AK$138,AK$139,AK$140,AK$141,AK$142,AK$143,AK$144)</f>
        <v>0</v>
      </c>
      <c r="AL328" s="66">
        <f>-AL$190+AL$216-AL$218+AL$233+AL$234+SUM(AL$125,AL$126,AL$127,AL$128,AL$129,AL$130,AL$131,AL$132*(1+'S&amp;S'!$F126),AL$133,AL$134,AL$135,AL$136,AL$137,AL$138,AL$139,AL$140,AL$141,AL$142,AL$143,AL$144)</f>
        <v>0</v>
      </c>
      <c r="AM328" s="66">
        <f>-AM$190+AM$216-AM$218+AM$233+AM$234+SUM(AM$125,AM$126,AM$127,AM$128,AM$129,AM$130,AM$131,AM$132*(1+'S&amp;S'!$F126),AM$133,AM$134,AM$135,AM$136,AM$137,AM$138,AM$139,AM$140,AM$141,AM$142,AM$143,AM$144)</f>
        <v>0</v>
      </c>
      <c r="AN328" s="66">
        <f>-AN$190+AN$216-AN$218+AN$233+AN$234+SUM(AN$125,AN$126,AN$127,AN$128,AN$129,AN$130,AN$131,AN$132*(1+'S&amp;S'!$F126),AN$133,AN$134,AN$135,AN$136,AN$137,AN$138,AN$139,AN$140,AN$141,AN$142,AN$143,AN$144)</f>
        <v>0</v>
      </c>
      <c r="AO328" s="66">
        <f>-AO$190+AO$216-AO$218+AO$233+AO$234+SUM(AO$125,AO$126,AO$127,AO$128,AO$129,AO$130,AO$131,AO$132*(1+'S&amp;S'!$F126),AO$133,AO$134,AO$135,AO$136,AO$137,AO$138,AO$139,AO$140,AO$141,AO$142,AO$143,AO$144)</f>
        <v>0</v>
      </c>
      <c r="AP328" s="66">
        <f>-AP$190+AP$216-AP$218+AP$233+AP$234+SUM(AP$125,AP$126,AP$127,AP$128,AP$129,AP$130,AP$131,AP$132*(1+'S&amp;S'!$F126),AP$133,AP$134,AP$135,AP$136,AP$137,AP$138,AP$139,AP$140,AP$141,AP$142,AP$143,AP$144)</f>
        <v>0</v>
      </c>
      <c r="AQ328" s="66">
        <f>-AQ$190+AQ$216-AQ$218+AQ$233+AQ$234+SUM(AQ$125,AQ$126,AQ$127,AQ$128,AQ$129,AQ$130,AQ$131,AQ$132*(1+'S&amp;S'!$F126),AQ$133,AQ$134,AQ$135,AQ$136,AQ$137,AQ$138,AQ$139,AQ$140,AQ$141,AQ$142,AQ$143,AQ$144)</f>
        <v>0</v>
      </c>
      <c r="AR328" s="66">
        <f>-AR$190+AR$216-AR$218+AR$233+AR$234+SUM(AR$125,AR$126,AR$127,AR$128,AR$129,AR$130,AR$131,AR$132*(1+'S&amp;S'!$F126),AR$133,AR$134,AR$135,AR$136,AR$137,AR$138,AR$139,AR$140,AR$141,AR$142,AR$143,AR$144)</f>
        <v>0</v>
      </c>
      <c r="AS328" s="66">
        <f>-AS$190+AS$216-AS$218+AS$233+AS$234+SUM(AS$125,AS$126,AS$127,AS$128,AS$129,AS$130,AS$131,AS$132*(1+'S&amp;S'!$F126),AS$133,AS$134,AS$135,AS$136,AS$137,AS$138,AS$139,AS$140,AS$141,AS$142,AS$143,AS$144)</f>
        <v>0</v>
      </c>
      <c r="AT328" s="66">
        <f>-AT$190+AT$216-AT$218+AT$233+AT$234+SUM(AT$125,AT$126,AT$127,AT$128,AT$129,AT$130,AT$131,AT$132*(1+'S&amp;S'!$F126),AT$133,AT$134,AT$135,AT$136,AT$137,AT$138,AT$139,AT$140,AT$141,AT$142,AT$143,AT$144)</f>
        <v>0</v>
      </c>
      <c r="AU328" s="66">
        <f>-AU$190+AU$216-AU$218+AU$233+AU$234+SUM(AU$125,AU$126,AU$127,AU$128,AU$129,AU$130,AU$131,AU$132*(1+'S&amp;S'!$F126),AU$133,AU$134,AU$135,AU$136,AU$137,AU$138,AU$139,AU$140,AU$141,AU$142,AU$143,AU$144)</f>
        <v>0</v>
      </c>
      <c r="AV328" s="66">
        <f>-AV$190+AV$216-AV$218+AV$233+AV$234+SUM(AV$125,AV$126,AV$127,AV$128,AV$129,AV$130,AV$131,AV$132*(1+'S&amp;S'!$F126),AV$133,AV$134,AV$135,AV$136,AV$137,AV$138,AV$139,AV$140,AV$141,AV$142,AV$143,AV$144)</f>
        <v>0</v>
      </c>
      <c r="AW328" s="66">
        <f>-AW$190+AW$216-AW$218+AW$233+AW$234+SUM(AW$125,AW$126,AW$127,AW$128,AW$129,AW$130,AW$131,AW$132*(1+'S&amp;S'!$F126),AW$133,AW$134,AW$135,AW$136,AW$137,AW$138,AW$139,AW$140,AW$141,AW$142,AW$143,AW$144)</f>
        <v>0</v>
      </c>
      <c r="AX328" s="66">
        <f>-AX$190+AX$216-AX$218+AX$233+AX$234+SUM(AX$125,AX$126,AX$127,AX$128,AX$129,AX$130,AX$131,AX$132*(1+'S&amp;S'!$F126),AX$133,AX$134,AX$135,AX$136,AX$137,AX$138,AX$139,AX$140,AX$141,AX$142,AX$143,AX$144)</f>
        <v>0</v>
      </c>
      <c r="AY328" s="66">
        <f>-AY$190+AY$216-AY$218+AY$233+AY$234+SUM(AY$125,AY$126,AY$127,AY$128,AY$129,AY$130,AY$131,AY$132*(1+'S&amp;S'!$F126),AY$133,AY$134,AY$135,AY$136,AY$137,AY$138,AY$139,AY$140,AY$141,AY$142,AY$143,AY$144)</f>
        <v>0</v>
      </c>
      <c r="AZ328" s="66">
        <f>-AZ$190+AZ$216-AZ$218+AZ$233+AZ$234+SUM(AZ$125,AZ$126,AZ$127,AZ$128,AZ$129,AZ$130,AZ$131,AZ$132*(1+'S&amp;S'!$F126),AZ$133,AZ$134,AZ$135,AZ$136,AZ$137,AZ$138,AZ$139,AZ$140,AZ$141,AZ$142,AZ$143,AZ$144)</f>
        <v>0</v>
      </c>
      <c r="BA328" s="66">
        <f>-BA$190+BA$216-BA$218+BA$233+BA$234+SUM(BA$125,BA$126,BA$127,BA$128,BA$129,BA$130,BA$131,BA$132*(1+'S&amp;S'!$F126),BA$133,BA$134,BA$135,BA$136,BA$137,BA$138,BA$139,BA$140,BA$141,BA$142,BA$143,BA$144)</f>
        <v>0</v>
      </c>
      <c r="BB328" s="66">
        <f>-BB$190+BB$216-BB$218+BB$233+BB$234+SUM(BB$125,BB$126,BB$127,BB$128,BB$129,BB$130,BB$131,BB$132*(1+'S&amp;S'!$F126),BB$133,BB$134,BB$135,BB$136,BB$137,BB$138,BB$139,BB$140,BB$141,BB$142,BB$143,BB$144)</f>
        <v>0</v>
      </c>
      <c r="BC328" s="66">
        <f>-BC$190+BC$216-BC$218+BC$233+BC$234+SUM(BC$125,BC$126,BC$127,BC$128,BC$129,BC$130,BC$131,BC$132*(1+'S&amp;S'!$F126),BC$133,BC$134,BC$135,BC$136,BC$137,BC$138,BC$139,BC$140,BC$141,BC$142,BC$143,BC$144)</f>
        <v>0</v>
      </c>
      <c r="BD328" s="66">
        <f>-BD$190+BD$216-BD$218+BD$233+BD$234+SUM(BD$125,BD$126,BD$127,BD$128,BD$129,BD$130,BD$131,BD$132*(1+'S&amp;S'!$F126),BD$133,BD$134,BD$135,BD$136,BD$137,BD$138,BD$139,BD$140,BD$141,BD$142,BD$143,BD$144)</f>
        <v>0</v>
      </c>
      <c r="BE328" s="66">
        <f>-BE$190+BE$216-BE$218+BE$233+BE$234+SUM(BE$125,BE$126,BE$127,BE$128,BE$129,BE$130,BE$131,BE$132*(1+'S&amp;S'!$F126),BE$133,BE$134,BE$135,BE$136,BE$137,BE$138,BE$139,BE$140,BE$141,BE$142,BE$143,BE$144)</f>
        <v>0</v>
      </c>
      <c r="BF328" s="66">
        <f>-BF$190+BF$216-BF$218+BF$233+BF$234+SUM(BF$125,BF$126,BF$127,BF$128,BF$129,BF$130,BF$131,BF$132*(1+'S&amp;S'!$F126),BF$133,BF$134,BF$135,BF$136,BF$137,BF$138,BF$139,BF$140,BF$141,BF$142,BF$143,BF$144)</f>
        <v>0</v>
      </c>
      <c r="BG328" s="66">
        <f>-BG$190+BG$216-BG$218+BG$233+BG$234+SUM(BG$125,BG$126,BG$127,BG$128,BG$129,BG$130,BG$131,BG$132*(1+'S&amp;S'!$F126),BG$133,BG$134,BG$135,BG$136,BG$137,BG$138,BG$139,BG$140,BG$141,BG$142,BG$143,BG$144)</f>
        <v>0</v>
      </c>
      <c r="BH328" s="66">
        <f>-BH$190+BH$216-BH$218+BH$233+BH$234+SUM(BH$125,BH$126,BH$127,BH$128,BH$129,BH$130,BH$131,BH$132*(1+'S&amp;S'!$F126),BH$133,BH$134,BH$135,BH$136,BH$137,BH$138,BH$139,BH$140,BH$141,BH$142,BH$143,BH$144)</f>
        <v>0</v>
      </c>
      <c r="BI328" s="66">
        <f>-BI$190+BI$216-BI$218+BI$233+BI$234+SUM(BI$125,BI$126,BI$127,BI$128,BI$129,BI$130,BI$131,BI$132*(1+'S&amp;S'!$F126),BI$133,BI$134,BI$135,BI$136,BI$137,BI$138,BI$139,BI$140,BI$141,BI$142,BI$143,BI$144)</f>
        <v>0</v>
      </c>
      <c r="BJ328" s="66">
        <f>-BJ$190+BJ$216-BJ$218+BJ$233+BJ$234+SUM(BJ$125,BJ$126,BJ$127,BJ$128,BJ$129,BJ$130,BJ$131,BJ$132*(1+'S&amp;S'!$F126),BJ$133,BJ$134,BJ$135,BJ$136,BJ$137,BJ$138,BJ$139,BJ$140,BJ$141,BJ$142,BJ$143,BJ$144)</f>
        <v>0</v>
      </c>
      <c r="BK328" s="66">
        <f>-BK$190+BK$216-BK$218+BK$233+BK$234+SUM(BK$125,BK$126,BK$127,BK$128,BK$129,BK$130,BK$131,BK$132*(1+'S&amp;S'!$F126),BK$133,BK$134,BK$135,BK$136,BK$137,BK$138,BK$139,BK$140,BK$141,BK$142,BK$143,BK$144)</f>
        <v>0</v>
      </c>
      <c r="BL328" s="66">
        <f>-BL$190+BL$216-BL$218+BL$233+BL$234+SUM(BL$125,BL$126,BL$127,BL$128,BL$129,BL$130,BL$131,BL$132*(1+'S&amp;S'!$F126),BL$133,BL$134,BL$135,BL$136,BL$137,BL$138,BL$139,BL$140,BL$141,BL$142,BL$143,BL$144)</f>
        <v>0</v>
      </c>
      <c r="BM328" s="66">
        <f>-BM$190+BM$216-BM$218+BM$233+BM$234+SUM(BM$125,BM$126,BM$127,BM$128,BM$129,BM$130,BM$131,BM$132*(1+'S&amp;S'!$F126),BM$133,BM$134,BM$135,BM$136,BM$137,BM$138,BM$139,BM$140,BM$141,BM$142,BM$143,BM$144)</f>
        <v>0</v>
      </c>
      <c r="BN328" s="66">
        <f>-BN$190+BN$216-BN$218+BN$233+BN$234+SUM(BN$125,BN$126,BN$127,BN$128,BN$129,BN$130,BN$131,BN$132*(1+'S&amp;S'!$F126),BN$133,BN$134,BN$135,BN$136,BN$137,BN$138,BN$139,BN$140,BN$141,BN$142,BN$143,BN$144)</f>
        <v>0</v>
      </c>
      <c r="BO328" s="66">
        <f>-BO$190+BO$216-BO$218+BO$233+BO$234+SUM(BO$125,BO$126,BO$127,BO$128,BO$129,BO$130,BO$131,BO$132*(1+'S&amp;S'!$F126),BO$133,BO$134,BO$135,BO$136,BO$137,BO$138,BO$139,BO$140,BO$141,BO$142,BO$143,BO$144)</f>
        <v>0</v>
      </c>
      <c r="BP328" s="66">
        <f>-BP$190+BP$216-BP$218+BP$233+BP$234+SUM(BP$125,BP$126,BP$127,BP$128,BP$129,BP$130,BP$131,BP$132*(1+'S&amp;S'!$F126),BP$133,BP$134,BP$135,BP$136,BP$137,BP$138,BP$139,BP$140,BP$141,BP$142,BP$143,BP$144)</f>
        <v>0</v>
      </c>
      <c r="BQ328" s="66">
        <f>-BQ$190+BQ$216-BQ$218+BQ$233+BQ$234+SUM(BQ$125,BQ$126,BQ$127,BQ$128,BQ$129,BQ$130,BQ$131,BQ$132*(1+'S&amp;S'!$F126),BQ$133,BQ$134,BQ$135,BQ$136,BQ$137,BQ$138,BQ$139,BQ$140,BQ$141,BQ$142,BQ$143,BQ$144)</f>
        <v>0</v>
      </c>
      <c r="BR328" s="66">
        <f>-BR$190+BR$216-BR$218+BR$233+BR$234+SUM(BR$125,BR$126,BR$127,BR$128,BR$129,BR$130,BR$131,BR$132*(1+'S&amp;S'!$F126),BR$133,BR$134,BR$135,BR$136,BR$137,BR$138,BR$139,BR$140,BR$141,BR$142,BR$143,BR$144)</f>
        <v>0</v>
      </c>
      <c r="BS328" s="66">
        <f>-BS$190+BS$216-BS$218+BS$233+BS$234+SUM(BS$125,BS$126,BS$127,BS$128,BS$129,BS$130,BS$131,BS$132*(1+'S&amp;S'!$F126),BS$133,BS$134,BS$135,BS$136,BS$137,BS$138,BS$139,BS$140,BS$141,BS$142,BS$143,BS$144)</f>
        <v>0</v>
      </c>
      <c r="BT328" s="66">
        <f>-BT$190+BT$216-BT$218+BT$233+BT$234+SUM(BT$125,BT$126,BT$127,BT$128,BT$129,BT$130,BT$131,BT$132*(1+'S&amp;S'!$F126),BT$133,BT$134,BT$135,BT$136,BT$137,BT$138,BT$139,BT$140,BT$141,BT$142,BT$143,BT$144)</f>
        <v>0</v>
      </c>
      <c r="BU328" s="66">
        <f>-BU$190+BU$216-BU$218+BU$233+BU$234+SUM(BU$125,BU$126,BU$127,BU$128,BU$129,BU$130,BU$131,BU$132*(1+'S&amp;S'!$F126),BU$133,BU$134,BU$135,BU$136,BU$137,BU$138,BU$139,BU$140,BU$141,BU$142,BU$143,BU$144)</f>
        <v>0</v>
      </c>
      <c r="BV328" s="66">
        <f>-BV$190+BV$216-BV$218+BV$233+BV$234+SUM(BV$125,BV$126,BV$127,BV$128,BV$129,BV$130,BV$131,BV$132*(1+'S&amp;S'!$F126),BV$133,BV$134,BV$135,BV$136,BV$137,BV$138,BV$139,BV$140,BV$141,BV$142,BV$143,BV$144)</f>
        <v>0</v>
      </c>
      <c r="BW328" s="66">
        <f>-BW$190+BW$216-BW$218+BW$233+BW$234+SUM(BW$125,BW$126,BW$127,BW$128,BW$129,BW$130,BW$131,BW$132*(1+'S&amp;S'!$F126),BW$133,BW$134,BW$135,BW$136,BW$137,BW$138,BW$139,BW$140,BW$141,BW$142,BW$143,BW$144)</f>
        <v>0</v>
      </c>
      <c r="BX328" s="66">
        <f>-BX$190+BX$216-BX$218+BX$233+BX$234+SUM(BX$125,BX$126,BX$127,BX$128,BX$129,BX$130,BX$131,BX$132*(1+'S&amp;S'!$F126),BX$133,BX$134,BX$135,BX$136,BX$137,BX$138,BX$139,BX$140,BX$141,BX$142,BX$143,BX$144)</f>
        <v>0</v>
      </c>
      <c r="BY328" s="66">
        <f>-BY$190+BY$216-BY$218+BY$233+BY$234+SUM(BY$125,BY$126,BY$127,BY$128,BY$129,BY$130,BY$131,BY$132*(1+'S&amp;S'!$F126),BY$133,BY$134,BY$135,BY$136,BY$137,BY$138,BY$139,BY$140,BY$141,BY$142,BY$143,BY$144)</f>
        <v>0</v>
      </c>
      <c r="BZ328" s="66">
        <f>-BZ$190+BZ$216-BZ$218+BZ$233+BZ$234+SUM(BZ$125,BZ$126,BZ$127,BZ$128,BZ$129,BZ$130,BZ$131,BZ$132*(1+'S&amp;S'!$F126),BZ$133,BZ$134,BZ$135,BZ$136,BZ$137,BZ$138,BZ$139,BZ$140,BZ$141,BZ$142,BZ$143,BZ$144)</f>
        <v>0</v>
      </c>
      <c r="CA328" s="66">
        <f>-CA$190+CA$216-CA$218+CA$233+CA$234+SUM(CA$125,CA$126,CA$127,CA$128,CA$129,CA$130,CA$131,CA$132*(1+'S&amp;S'!$F126),CA$133,CA$134,CA$135,CA$136,CA$137,CA$138,CA$139,CA$140,CA$141,CA$142,CA$143,CA$144)</f>
        <v>0</v>
      </c>
      <c r="CB328" s="66">
        <f>-CB$190+CB$216-CB$218+CB$233+CB$234+SUM(CB$125,CB$126,CB$127,CB$128,CB$129,CB$130,CB$131,CB$132*(1+'S&amp;S'!$F126),CB$133,CB$134,CB$135,CB$136,CB$137,CB$138,CB$139,CB$140,CB$141,CB$142,CB$143,CB$144)</f>
        <v>0</v>
      </c>
      <c r="CC328" s="66">
        <f>-CC$190+CC$216-CC$218+CC$233+CC$234+SUM(CC$125,CC$126,CC$127,CC$128,CC$129,CC$130,CC$131,CC$132*(1+'S&amp;S'!$F126),CC$133,CC$134,CC$135,CC$136,CC$137,CC$138,CC$139,CC$140,CC$141,CC$142,CC$143,CC$144)</f>
        <v>0</v>
      </c>
      <c r="CD328" s="66">
        <f>-CD$190+CD$216-CD$218+CD$233+CD$234+SUM(CD$125,CD$126,CD$127,CD$128,CD$129,CD$130,CD$131,CD$132*(1+'S&amp;S'!$F126),CD$133,CD$134,CD$135,CD$136,CD$137,CD$138,CD$139,CD$140,CD$141,CD$142,CD$143,CD$144)</f>
        <v>0</v>
      </c>
      <c r="CE328" s="66">
        <f>-CE$190+CE$216-CE$218+CE$233+CE$234+SUM(CE$125,CE$126,CE$127,CE$128,CE$129,CE$130,CE$131,CE$132*(1+'S&amp;S'!$F126),CE$133,CE$134,CE$135,CE$136,CE$137,CE$138,CE$139,CE$140,CE$141,CE$142,CE$143,CE$144)</f>
        <v>0</v>
      </c>
      <c r="CF328" s="66">
        <f>-CF$190+CF$216-CF$218+CF$233+CF$234+SUM(CF$125,CF$126,CF$127,CF$128,CF$129,CF$130,CF$131,CF$132*(1+'S&amp;S'!$F126),CF$133,CF$134,CF$135,CF$136,CF$137,CF$138,CF$139,CF$140,CF$141,CF$142,CF$143,CF$144)</f>
        <v>0</v>
      </c>
      <c r="CG328" s="66">
        <f>-CG$190+CG$216-CG$218+CG$233+CG$234+SUM(CG$125,CG$126,CG$127,CG$128,CG$129,CG$130,CG$131,CG$132*(1+'S&amp;S'!$F126),CG$133,CG$134,CG$135,CG$136,CG$137,CG$138,CG$139,CG$140,CG$141,CG$142,CG$143,CG$144)</f>
        <v>0</v>
      </c>
      <c r="CH328" s="66">
        <f>-CH$190+CH$216-CH$218+CH$233+CH$234+SUM(CH$125,CH$126,CH$127,CH$128,CH$129,CH$130,CH$131,CH$132*(1+'S&amp;S'!$F126),CH$133,CH$134,CH$135,CH$136,CH$137,CH$138,CH$139,CH$140,CH$141,CH$142,CH$143,CH$144)</f>
        <v>0</v>
      </c>
      <c r="CI328" s="66">
        <f>-CI$190+CI$216-CI$218+CI$233+CI$234+SUM(CI$125,CI$126,CI$127,CI$128,CI$129,CI$130,CI$131,CI$132*(1+'S&amp;S'!$F126),CI$133,CI$134,CI$135,CI$136,CI$137,CI$138,CI$139,CI$140,CI$141,CI$142,CI$143,CI$144)</f>
        <v>0</v>
      </c>
      <c r="CJ328" s="66">
        <f>-CJ$190+CJ$216-CJ$218+CJ$233+CJ$234+SUM(CJ$125,CJ$126,CJ$127,CJ$128,CJ$129,CJ$130,CJ$131,CJ$132*(1+'S&amp;S'!$F126),CJ$133,CJ$134,CJ$135,CJ$136,CJ$137,CJ$138,CJ$139,CJ$140,CJ$141,CJ$142,CJ$143,CJ$144)</f>
        <v>0</v>
      </c>
      <c r="CK328" s="66">
        <f>-CK$190+CK$216-CK$218+CK$233+CK$234+SUM(CK$125,CK$126,CK$127,CK$128,CK$129,CK$130,CK$131,CK$132*(1+'S&amp;S'!$F126),CK$133,CK$134,CK$135,CK$136,CK$137,CK$138,CK$139,CK$140,CK$141,CK$142,CK$143,CK$144)</f>
        <v>0</v>
      </c>
      <c r="CL328" s="66">
        <f>-CL$190+CL$216-CL$218+CL$233+CL$234+SUM(CL$125,CL$126,CL$127,CL$128,CL$129,CL$130,CL$131,CL$132*(1+'S&amp;S'!$F126),CL$133,CL$134,CL$135,CL$136,CL$137,CL$138,CL$139,CL$140,CL$141,CL$142,CL$143,CL$144)</f>
        <v>0</v>
      </c>
      <c r="CM328" s="66">
        <f>-CM$190+CM$216-CM$218+CM$233+CM$234+SUM(CM$125,CM$126,CM$127,CM$128,CM$129,CM$130,CM$131,CM$132*(1+'S&amp;S'!$F126),CM$133,CM$134,CM$135,CM$136,CM$137,CM$138,CM$139,CM$140,CM$141,CM$142,CM$143,CM$144)</f>
        <v>0</v>
      </c>
      <c r="CN328" s="66">
        <f>-CN$190+CN$216-CN$218+CN$233+CN$234+SUM(CN$125,CN$126,CN$127,CN$128,CN$129,CN$130,CN$131,CN$132*(1+'S&amp;S'!$F126),CN$133,CN$134,CN$135,CN$136,CN$137,CN$138,CN$139,CN$140,CN$141,CN$142,CN$143,CN$144)</f>
        <v>0</v>
      </c>
      <c r="CO328" s="66">
        <f>-CO$190+CO$216-CO$218+CO$233+CO$234+SUM(CO$125,CO$126,CO$127,CO$128,CO$129,CO$130,CO$131,CO$132*(1+'S&amp;S'!$F126),CO$133,CO$134,CO$135,CO$136,CO$137,CO$138,CO$139,CO$140,CO$141,CO$142,CO$143,CO$144)</f>
        <v>0</v>
      </c>
      <c r="CP328" s="66">
        <f>-CP$190+CP$216-CP$218+CP$233+CP$234+SUM(CP$125,CP$126,CP$127,CP$128,CP$129,CP$130,CP$131,CP$132*(1+'S&amp;S'!$F126),CP$133,CP$134,CP$135,CP$136,CP$137,CP$138,CP$139,CP$140,CP$141,CP$142,CP$143,CP$144)</f>
        <v>0</v>
      </c>
      <c r="CQ328" s="66">
        <f>-CQ$190+CQ$216-CQ$218+CQ$233+CQ$234+SUM(CQ$125,CQ$126,CQ$127,CQ$128,CQ$129,CQ$130,CQ$131,CQ$132*(1+'S&amp;S'!$F126),CQ$133,CQ$134,CQ$135,CQ$136,CQ$137,CQ$138,CQ$139,CQ$140,CQ$141,CQ$142,CQ$143,CQ$144)</f>
        <v>0</v>
      </c>
      <c r="CR328" s="66">
        <f>-CR$190+CR$216-CR$218+CR$233+CR$234+SUM(CR$125,CR$126,CR$127,CR$128,CR$129,CR$130,CR$131,CR$132*(1+'S&amp;S'!$F126),CR$133,CR$134,CR$135,CR$136,CR$137,CR$138,CR$139,CR$140,CR$141,CR$142,CR$143,CR$144)</f>
        <v>0</v>
      </c>
      <c r="CS328" s="66">
        <f>-CS$190+CS$216-CS$218+CS$233+CS$234+SUM(CS$125,CS$126,CS$127,CS$128,CS$129,CS$130,CS$131,CS$132*(1+'S&amp;S'!$F126),CS$133,CS$134,CS$135,CS$136,CS$137,CS$138,CS$139,CS$140,CS$141,CS$142,CS$143,CS$144)</f>
        <v>0</v>
      </c>
    </row>
    <row r="329" spans="3:97" hidden="1" x14ac:dyDescent="0.35">
      <c r="C329" s="81" t="str">
        <f>O.6!C132&amp;" with "&amp; 'S&amp;S'!$D$5*100 &amp; "% decrease"</f>
        <v xml:space="preserve"> with 1% decrease</v>
      </c>
      <c r="E329" s="492">
        <f>G329+NPV(G.Asm!$F$40,H329:INDEX(H329:CS329,RP))</f>
        <v>0</v>
      </c>
      <c r="F329" s="492">
        <f t="shared" si="140"/>
        <v>0</v>
      </c>
      <c r="G329" s="66">
        <f>-G$190+G$216-G$218+G$233+G$234+SUM(G$125,G$126,G$127,G$128,G$129,G$130,G$131,G$132*(1+'S&amp;S'!$F127),G$133,G$134,G$135,G$136,G$137,G$138,G$139,G$140,G$141,G$142,G$143,G$144)</f>
        <v>0</v>
      </c>
      <c r="H329" s="66">
        <f>-H$190+H$216-H$218+H$233+H$234+SUM(H$125,H$126,H$127,H$128,H$129,H$130,H$131,H$132*(1+'S&amp;S'!$F127),H$133,H$134,H$135,H$136,H$137,H$138,H$139,H$140,H$141,H$142,H$143,H$144)</f>
        <v>0</v>
      </c>
      <c r="I329" s="66">
        <f>-I$190+I$216-I$218+I$233+I$234+SUM(I$125,I$126,I$127,I$128,I$129,I$130,I$131,I$132*(1+'S&amp;S'!$F127),I$133,I$134,I$135,I$136,I$137,I$138,I$139,I$140,I$141,I$142,I$143,I$144)</f>
        <v>0</v>
      </c>
      <c r="J329" s="66">
        <f>-J$190+J$216-J$218+J$233+J$234+SUM(J$125,J$126,J$127,J$128,J$129,J$130,J$131,J$132*(1+'S&amp;S'!$F127),J$133,J$134,J$135,J$136,J$137,J$138,J$139,J$140,J$141,J$142,J$143,J$144)</f>
        <v>0</v>
      </c>
      <c r="K329" s="66">
        <f>-K$190+K$216-K$218+K$233+K$234+SUM(K$125,K$126,K$127,K$128,K$129,K$130,K$131,K$132*(1+'S&amp;S'!$F127),K$133,K$134,K$135,K$136,K$137,K$138,K$139,K$140,K$141,K$142,K$143,K$144)</f>
        <v>0</v>
      </c>
      <c r="L329" s="66">
        <f>-L$190+L$216-L$218+L$233+L$234+SUM(L$125,L$126,L$127,L$128,L$129,L$130,L$131,L$132*(1+'S&amp;S'!$F127),L$133,L$134,L$135,L$136,L$137,L$138,L$139,L$140,L$141,L$142,L$143,L$144)</f>
        <v>0</v>
      </c>
      <c r="M329" s="66">
        <f>-M$190+M$216-M$218+M$233+M$234+SUM(M$125,M$126,M$127,M$128,M$129,M$130,M$131,M$132*(1+'S&amp;S'!$F127),M$133,M$134,M$135,M$136,M$137,M$138,M$139,M$140,M$141,M$142,M$143,M$144)</f>
        <v>0</v>
      </c>
      <c r="N329" s="66">
        <f>-N$190+N$216-N$218+N$233+N$234+SUM(N$125,N$126,N$127,N$128,N$129,N$130,N$131,N$132*(1+'S&amp;S'!$F127),N$133,N$134,N$135,N$136,N$137,N$138,N$139,N$140,N$141,N$142,N$143,N$144)</f>
        <v>0</v>
      </c>
      <c r="O329" s="66">
        <f>-O$190+O$216-O$218+O$233+O$234+SUM(O$125,O$126,O$127,O$128,O$129,O$130,O$131,O$132*(1+'S&amp;S'!$F127),O$133,O$134,O$135,O$136,O$137,O$138,O$139,O$140,O$141,O$142,O$143,O$144)</f>
        <v>0</v>
      </c>
      <c r="P329" s="66">
        <f>-P$190+P$216-P$218+P$233+P$234+SUM(P$125,P$126,P$127,P$128,P$129,P$130,P$131,P$132*(1+'S&amp;S'!$F127),P$133,P$134,P$135,P$136,P$137,P$138,P$139,P$140,P$141,P$142,P$143,P$144)</f>
        <v>0</v>
      </c>
      <c r="Q329" s="66">
        <f>-Q$190+Q$216-Q$218+Q$233+Q$234+SUM(Q$125,Q$126,Q$127,Q$128,Q$129,Q$130,Q$131,Q$132*(1+'S&amp;S'!$F127),Q$133,Q$134,Q$135,Q$136,Q$137,Q$138,Q$139,Q$140,Q$141,Q$142,Q$143,Q$144)</f>
        <v>0</v>
      </c>
      <c r="R329" s="66">
        <f>-R$190+R$216-R$218+R$233+R$234+SUM(R$125,R$126,R$127,R$128,R$129,R$130,R$131,R$132*(1+'S&amp;S'!$F127),R$133,R$134,R$135,R$136,R$137,R$138,R$139,R$140,R$141,R$142,R$143,R$144)</f>
        <v>0</v>
      </c>
      <c r="S329" s="66">
        <f>-S$190+S$216-S$218+S$233+S$234+SUM(S$125,S$126,S$127,S$128,S$129,S$130,S$131,S$132*(1+'S&amp;S'!$F127),S$133,S$134,S$135,S$136,S$137,S$138,S$139,S$140,S$141,S$142,S$143,S$144)</f>
        <v>0</v>
      </c>
      <c r="T329" s="66">
        <f>-T$190+T$216-T$218+T$233+T$234+SUM(T$125,T$126,T$127,T$128,T$129,T$130,T$131,T$132*(1+'S&amp;S'!$F127),T$133,T$134,T$135,T$136,T$137,T$138,T$139,T$140,T$141,T$142,T$143,T$144)</f>
        <v>0</v>
      </c>
      <c r="U329" s="66">
        <f>-U$190+U$216-U$218+U$233+U$234+SUM(U$125,U$126,U$127,U$128,U$129,U$130,U$131,U$132*(1+'S&amp;S'!$F127),U$133,U$134,U$135,U$136,U$137,U$138,U$139,U$140,U$141,U$142,U$143,U$144)</f>
        <v>0</v>
      </c>
      <c r="V329" s="66">
        <f>-V$190+V$216-V$218+V$233+V$234+SUM(V$125,V$126,V$127,V$128,V$129,V$130,V$131,V$132*(1+'S&amp;S'!$F127),V$133,V$134,V$135,V$136,V$137,V$138,V$139,V$140,V$141,V$142,V$143,V$144)</f>
        <v>0</v>
      </c>
      <c r="W329" s="66">
        <f>-W$190+W$216-W$218+W$233+W$234+SUM(W$125,W$126,W$127,W$128,W$129,W$130,W$131,W$132*(1+'S&amp;S'!$F127),W$133,W$134,W$135,W$136,W$137,W$138,W$139,W$140,W$141,W$142,W$143,W$144)</f>
        <v>0</v>
      </c>
      <c r="X329" s="66">
        <f>-X$190+X$216-X$218+X$233+X$234+SUM(X$125,X$126,X$127,X$128,X$129,X$130,X$131,X$132*(1+'S&amp;S'!$F127),X$133,X$134,X$135,X$136,X$137,X$138,X$139,X$140,X$141,X$142,X$143,X$144)</f>
        <v>0</v>
      </c>
      <c r="Y329" s="66">
        <f>-Y$190+Y$216-Y$218+Y$233+Y$234+SUM(Y$125,Y$126,Y$127,Y$128,Y$129,Y$130,Y$131,Y$132*(1+'S&amp;S'!$F127),Y$133,Y$134,Y$135,Y$136,Y$137,Y$138,Y$139,Y$140,Y$141,Y$142,Y$143,Y$144)</f>
        <v>0</v>
      </c>
      <c r="Z329" s="66">
        <f>-Z$190+Z$216-Z$218+Z$233+Z$234+SUM(Z$125,Z$126,Z$127,Z$128,Z$129,Z$130,Z$131,Z$132*(1+'S&amp;S'!$F127),Z$133,Z$134,Z$135,Z$136,Z$137,Z$138,Z$139,Z$140,Z$141,Z$142,Z$143,Z$144)</f>
        <v>0</v>
      </c>
      <c r="AA329" s="66">
        <f>-AA$190+AA$216-AA$218+AA$233+AA$234+SUM(AA$125,AA$126,AA$127,AA$128,AA$129,AA$130,AA$131,AA$132*(1+'S&amp;S'!$F127),AA$133,AA$134,AA$135,AA$136,AA$137,AA$138,AA$139,AA$140,AA$141,AA$142,AA$143,AA$144)</f>
        <v>0</v>
      </c>
      <c r="AB329" s="66">
        <f>-AB$190+AB$216-AB$218+AB$233+AB$234+SUM(AB$125,AB$126,AB$127,AB$128,AB$129,AB$130,AB$131,AB$132*(1+'S&amp;S'!$F127),AB$133,AB$134,AB$135,AB$136,AB$137,AB$138,AB$139,AB$140,AB$141,AB$142,AB$143,AB$144)</f>
        <v>0</v>
      </c>
      <c r="AC329" s="66">
        <f>-AC$190+AC$216-AC$218+AC$233+AC$234+SUM(AC$125,AC$126,AC$127,AC$128,AC$129,AC$130,AC$131,AC$132*(1+'S&amp;S'!$F127),AC$133,AC$134,AC$135,AC$136,AC$137,AC$138,AC$139,AC$140,AC$141,AC$142,AC$143,AC$144)</f>
        <v>0</v>
      </c>
      <c r="AD329" s="66">
        <f>-AD$190+AD$216-AD$218+AD$233+AD$234+SUM(AD$125,AD$126,AD$127,AD$128,AD$129,AD$130,AD$131,AD$132*(1+'S&amp;S'!$F127),AD$133,AD$134,AD$135,AD$136,AD$137,AD$138,AD$139,AD$140,AD$141,AD$142,AD$143,AD$144)</f>
        <v>0</v>
      </c>
      <c r="AE329" s="66">
        <f>-AE$190+AE$216-AE$218+AE$233+AE$234+SUM(AE$125,AE$126,AE$127,AE$128,AE$129,AE$130,AE$131,AE$132*(1+'S&amp;S'!$F127),AE$133,AE$134,AE$135,AE$136,AE$137,AE$138,AE$139,AE$140,AE$141,AE$142,AE$143,AE$144)</f>
        <v>0</v>
      </c>
      <c r="AF329" s="66">
        <f>-AF$190+AF$216-AF$218+AF$233+AF$234+SUM(AF$125,AF$126,AF$127,AF$128,AF$129,AF$130,AF$131,AF$132*(1+'S&amp;S'!$F127),AF$133,AF$134,AF$135,AF$136,AF$137,AF$138,AF$139,AF$140,AF$141,AF$142,AF$143,AF$144)</f>
        <v>0</v>
      </c>
      <c r="AG329" s="66">
        <f>-AG$190+AG$216-AG$218+AG$233+AG$234+SUM(AG$125,AG$126,AG$127,AG$128,AG$129,AG$130,AG$131,AG$132*(1+'S&amp;S'!$F127),AG$133,AG$134,AG$135,AG$136,AG$137,AG$138,AG$139,AG$140,AG$141,AG$142,AG$143,AG$144)</f>
        <v>0</v>
      </c>
      <c r="AH329" s="66">
        <f>-AH$190+AH$216-AH$218+AH$233+AH$234+SUM(AH$125,AH$126,AH$127,AH$128,AH$129,AH$130,AH$131,AH$132*(1+'S&amp;S'!$F127),AH$133,AH$134,AH$135,AH$136,AH$137,AH$138,AH$139,AH$140,AH$141,AH$142,AH$143,AH$144)</f>
        <v>0</v>
      </c>
      <c r="AI329" s="66">
        <f>-AI$190+AI$216-AI$218+AI$233+AI$234+SUM(AI$125,AI$126,AI$127,AI$128,AI$129,AI$130,AI$131,AI$132*(1+'S&amp;S'!$F127),AI$133,AI$134,AI$135,AI$136,AI$137,AI$138,AI$139,AI$140,AI$141,AI$142,AI$143,AI$144)</f>
        <v>0</v>
      </c>
      <c r="AJ329" s="66">
        <f>-AJ$190+AJ$216-AJ$218+AJ$233+AJ$234+SUM(AJ$125,AJ$126,AJ$127,AJ$128,AJ$129,AJ$130,AJ$131,AJ$132*(1+'S&amp;S'!$F127),AJ$133,AJ$134,AJ$135,AJ$136,AJ$137,AJ$138,AJ$139,AJ$140,AJ$141,AJ$142,AJ$143,AJ$144)</f>
        <v>0</v>
      </c>
      <c r="AK329" s="66">
        <f>-AK$190+AK$216-AK$218+AK$233+AK$234+SUM(AK$125,AK$126,AK$127,AK$128,AK$129,AK$130,AK$131,AK$132*(1+'S&amp;S'!$F127),AK$133,AK$134,AK$135,AK$136,AK$137,AK$138,AK$139,AK$140,AK$141,AK$142,AK$143,AK$144)</f>
        <v>0</v>
      </c>
      <c r="AL329" s="66">
        <f>-AL$190+AL$216-AL$218+AL$233+AL$234+SUM(AL$125,AL$126,AL$127,AL$128,AL$129,AL$130,AL$131,AL$132*(1+'S&amp;S'!$F127),AL$133,AL$134,AL$135,AL$136,AL$137,AL$138,AL$139,AL$140,AL$141,AL$142,AL$143,AL$144)</f>
        <v>0</v>
      </c>
      <c r="AM329" s="66">
        <f>-AM$190+AM$216-AM$218+AM$233+AM$234+SUM(AM$125,AM$126,AM$127,AM$128,AM$129,AM$130,AM$131,AM$132*(1+'S&amp;S'!$F127),AM$133,AM$134,AM$135,AM$136,AM$137,AM$138,AM$139,AM$140,AM$141,AM$142,AM$143,AM$144)</f>
        <v>0</v>
      </c>
      <c r="AN329" s="66">
        <f>-AN$190+AN$216-AN$218+AN$233+AN$234+SUM(AN$125,AN$126,AN$127,AN$128,AN$129,AN$130,AN$131,AN$132*(1+'S&amp;S'!$F127),AN$133,AN$134,AN$135,AN$136,AN$137,AN$138,AN$139,AN$140,AN$141,AN$142,AN$143,AN$144)</f>
        <v>0</v>
      </c>
      <c r="AO329" s="66">
        <f>-AO$190+AO$216-AO$218+AO$233+AO$234+SUM(AO$125,AO$126,AO$127,AO$128,AO$129,AO$130,AO$131,AO$132*(1+'S&amp;S'!$F127),AO$133,AO$134,AO$135,AO$136,AO$137,AO$138,AO$139,AO$140,AO$141,AO$142,AO$143,AO$144)</f>
        <v>0</v>
      </c>
      <c r="AP329" s="66">
        <f>-AP$190+AP$216-AP$218+AP$233+AP$234+SUM(AP$125,AP$126,AP$127,AP$128,AP$129,AP$130,AP$131,AP$132*(1+'S&amp;S'!$F127),AP$133,AP$134,AP$135,AP$136,AP$137,AP$138,AP$139,AP$140,AP$141,AP$142,AP$143,AP$144)</f>
        <v>0</v>
      </c>
      <c r="AQ329" s="66">
        <f>-AQ$190+AQ$216-AQ$218+AQ$233+AQ$234+SUM(AQ$125,AQ$126,AQ$127,AQ$128,AQ$129,AQ$130,AQ$131,AQ$132*(1+'S&amp;S'!$F127),AQ$133,AQ$134,AQ$135,AQ$136,AQ$137,AQ$138,AQ$139,AQ$140,AQ$141,AQ$142,AQ$143,AQ$144)</f>
        <v>0</v>
      </c>
      <c r="AR329" s="66">
        <f>-AR$190+AR$216-AR$218+AR$233+AR$234+SUM(AR$125,AR$126,AR$127,AR$128,AR$129,AR$130,AR$131,AR$132*(1+'S&amp;S'!$F127),AR$133,AR$134,AR$135,AR$136,AR$137,AR$138,AR$139,AR$140,AR$141,AR$142,AR$143,AR$144)</f>
        <v>0</v>
      </c>
      <c r="AS329" s="66">
        <f>-AS$190+AS$216-AS$218+AS$233+AS$234+SUM(AS$125,AS$126,AS$127,AS$128,AS$129,AS$130,AS$131,AS$132*(1+'S&amp;S'!$F127),AS$133,AS$134,AS$135,AS$136,AS$137,AS$138,AS$139,AS$140,AS$141,AS$142,AS$143,AS$144)</f>
        <v>0</v>
      </c>
      <c r="AT329" s="66">
        <f>-AT$190+AT$216-AT$218+AT$233+AT$234+SUM(AT$125,AT$126,AT$127,AT$128,AT$129,AT$130,AT$131,AT$132*(1+'S&amp;S'!$F127),AT$133,AT$134,AT$135,AT$136,AT$137,AT$138,AT$139,AT$140,AT$141,AT$142,AT$143,AT$144)</f>
        <v>0</v>
      </c>
      <c r="AU329" s="66">
        <f>-AU$190+AU$216-AU$218+AU$233+AU$234+SUM(AU$125,AU$126,AU$127,AU$128,AU$129,AU$130,AU$131,AU$132*(1+'S&amp;S'!$F127),AU$133,AU$134,AU$135,AU$136,AU$137,AU$138,AU$139,AU$140,AU$141,AU$142,AU$143,AU$144)</f>
        <v>0</v>
      </c>
      <c r="AV329" s="66">
        <f>-AV$190+AV$216-AV$218+AV$233+AV$234+SUM(AV$125,AV$126,AV$127,AV$128,AV$129,AV$130,AV$131,AV$132*(1+'S&amp;S'!$F127),AV$133,AV$134,AV$135,AV$136,AV$137,AV$138,AV$139,AV$140,AV$141,AV$142,AV$143,AV$144)</f>
        <v>0</v>
      </c>
      <c r="AW329" s="66">
        <f>-AW$190+AW$216-AW$218+AW$233+AW$234+SUM(AW$125,AW$126,AW$127,AW$128,AW$129,AW$130,AW$131,AW$132*(1+'S&amp;S'!$F127),AW$133,AW$134,AW$135,AW$136,AW$137,AW$138,AW$139,AW$140,AW$141,AW$142,AW$143,AW$144)</f>
        <v>0</v>
      </c>
      <c r="AX329" s="66">
        <f>-AX$190+AX$216-AX$218+AX$233+AX$234+SUM(AX$125,AX$126,AX$127,AX$128,AX$129,AX$130,AX$131,AX$132*(1+'S&amp;S'!$F127),AX$133,AX$134,AX$135,AX$136,AX$137,AX$138,AX$139,AX$140,AX$141,AX$142,AX$143,AX$144)</f>
        <v>0</v>
      </c>
      <c r="AY329" s="66">
        <f>-AY$190+AY$216-AY$218+AY$233+AY$234+SUM(AY$125,AY$126,AY$127,AY$128,AY$129,AY$130,AY$131,AY$132*(1+'S&amp;S'!$F127),AY$133,AY$134,AY$135,AY$136,AY$137,AY$138,AY$139,AY$140,AY$141,AY$142,AY$143,AY$144)</f>
        <v>0</v>
      </c>
      <c r="AZ329" s="66">
        <f>-AZ$190+AZ$216-AZ$218+AZ$233+AZ$234+SUM(AZ$125,AZ$126,AZ$127,AZ$128,AZ$129,AZ$130,AZ$131,AZ$132*(1+'S&amp;S'!$F127),AZ$133,AZ$134,AZ$135,AZ$136,AZ$137,AZ$138,AZ$139,AZ$140,AZ$141,AZ$142,AZ$143,AZ$144)</f>
        <v>0</v>
      </c>
      <c r="BA329" s="66">
        <f>-BA$190+BA$216-BA$218+BA$233+BA$234+SUM(BA$125,BA$126,BA$127,BA$128,BA$129,BA$130,BA$131,BA$132*(1+'S&amp;S'!$F127),BA$133,BA$134,BA$135,BA$136,BA$137,BA$138,BA$139,BA$140,BA$141,BA$142,BA$143,BA$144)</f>
        <v>0</v>
      </c>
      <c r="BB329" s="66">
        <f>-BB$190+BB$216-BB$218+BB$233+BB$234+SUM(BB$125,BB$126,BB$127,BB$128,BB$129,BB$130,BB$131,BB$132*(1+'S&amp;S'!$F127),BB$133,BB$134,BB$135,BB$136,BB$137,BB$138,BB$139,BB$140,BB$141,BB$142,BB$143,BB$144)</f>
        <v>0</v>
      </c>
      <c r="BC329" s="66">
        <f>-BC$190+BC$216-BC$218+BC$233+BC$234+SUM(BC$125,BC$126,BC$127,BC$128,BC$129,BC$130,BC$131,BC$132*(1+'S&amp;S'!$F127),BC$133,BC$134,BC$135,BC$136,BC$137,BC$138,BC$139,BC$140,BC$141,BC$142,BC$143,BC$144)</f>
        <v>0</v>
      </c>
      <c r="BD329" s="66">
        <f>-BD$190+BD$216-BD$218+BD$233+BD$234+SUM(BD$125,BD$126,BD$127,BD$128,BD$129,BD$130,BD$131,BD$132*(1+'S&amp;S'!$F127),BD$133,BD$134,BD$135,BD$136,BD$137,BD$138,BD$139,BD$140,BD$141,BD$142,BD$143,BD$144)</f>
        <v>0</v>
      </c>
      <c r="BE329" s="66">
        <f>-BE$190+BE$216-BE$218+BE$233+BE$234+SUM(BE$125,BE$126,BE$127,BE$128,BE$129,BE$130,BE$131,BE$132*(1+'S&amp;S'!$F127),BE$133,BE$134,BE$135,BE$136,BE$137,BE$138,BE$139,BE$140,BE$141,BE$142,BE$143,BE$144)</f>
        <v>0</v>
      </c>
      <c r="BF329" s="66">
        <f>-BF$190+BF$216-BF$218+BF$233+BF$234+SUM(BF$125,BF$126,BF$127,BF$128,BF$129,BF$130,BF$131,BF$132*(1+'S&amp;S'!$F127),BF$133,BF$134,BF$135,BF$136,BF$137,BF$138,BF$139,BF$140,BF$141,BF$142,BF$143,BF$144)</f>
        <v>0</v>
      </c>
      <c r="BG329" s="66">
        <f>-BG$190+BG$216-BG$218+BG$233+BG$234+SUM(BG$125,BG$126,BG$127,BG$128,BG$129,BG$130,BG$131,BG$132*(1+'S&amp;S'!$F127),BG$133,BG$134,BG$135,BG$136,BG$137,BG$138,BG$139,BG$140,BG$141,BG$142,BG$143,BG$144)</f>
        <v>0</v>
      </c>
      <c r="BH329" s="66">
        <f>-BH$190+BH$216-BH$218+BH$233+BH$234+SUM(BH$125,BH$126,BH$127,BH$128,BH$129,BH$130,BH$131,BH$132*(1+'S&amp;S'!$F127),BH$133,BH$134,BH$135,BH$136,BH$137,BH$138,BH$139,BH$140,BH$141,BH$142,BH$143,BH$144)</f>
        <v>0</v>
      </c>
      <c r="BI329" s="66">
        <f>-BI$190+BI$216-BI$218+BI$233+BI$234+SUM(BI$125,BI$126,BI$127,BI$128,BI$129,BI$130,BI$131,BI$132*(1+'S&amp;S'!$F127),BI$133,BI$134,BI$135,BI$136,BI$137,BI$138,BI$139,BI$140,BI$141,BI$142,BI$143,BI$144)</f>
        <v>0</v>
      </c>
      <c r="BJ329" s="66">
        <f>-BJ$190+BJ$216-BJ$218+BJ$233+BJ$234+SUM(BJ$125,BJ$126,BJ$127,BJ$128,BJ$129,BJ$130,BJ$131,BJ$132*(1+'S&amp;S'!$F127),BJ$133,BJ$134,BJ$135,BJ$136,BJ$137,BJ$138,BJ$139,BJ$140,BJ$141,BJ$142,BJ$143,BJ$144)</f>
        <v>0</v>
      </c>
      <c r="BK329" s="66">
        <f>-BK$190+BK$216-BK$218+BK$233+BK$234+SUM(BK$125,BK$126,BK$127,BK$128,BK$129,BK$130,BK$131,BK$132*(1+'S&amp;S'!$F127),BK$133,BK$134,BK$135,BK$136,BK$137,BK$138,BK$139,BK$140,BK$141,BK$142,BK$143,BK$144)</f>
        <v>0</v>
      </c>
      <c r="BL329" s="66">
        <f>-BL$190+BL$216-BL$218+BL$233+BL$234+SUM(BL$125,BL$126,BL$127,BL$128,BL$129,BL$130,BL$131,BL$132*(1+'S&amp;S'!$F127),BL$133,BL$134,BL$135,BL$136,BL$137,BL$138,BL$139,BL$140,BL$141,BL$142,BL$143,BL$144)</f>
        <v>0</v>
      </c>
      <c r="BM329" s="66">
        <f>-BM$190+BM$216-BM$218+BM$233+BM$234+SUM(BM$125,BM$126,BM$127,BM$128,BM$129,BM$130,BM$131,BM$132*(1+'S&amp;S'!$F127),BM$133,BM$134,BM$135,BM$136,BM$137,BM$138,BM$139,BM$140,BM$141,BM$142,BM$143,BM$144)</f>
        <v>0</v>
      </c>
      <c r="BN329" s="66">
        <f>-BN$190+BN$216-BN$218+BN$233+BN$234+SUM(BN$125,BN$126,BN$127,BN$128,BN$129,BN$130,BN$131,BN$132*(1+'S&amp;S'!$F127),BN$133,BN$134,BN$135,BN$136,BN$137,BN$138,BN$139,BN$140,BN$141,BN$142,BN$143,BN$144)</f>
        <v>0</v>
      </c>
      <c r="BO329" s="66">
        <f>-BO$190+BO$216-BO$218+BO$233+BO$234+SUM(BO$125,BO$126,BO$127,BO$128,BO$129,BO$130,BO$131,BO$132*(1+'S&amp;S'!$F127),BO$133,BO$134,BO$135,BO$136,BO$137,BO$138,BO$139,BO$140,BO$141,BO$142,BO$143,BO$144)</f>
        <v>0</v>
      </c>
      <c r="BP329" s="66">
        <f>-BP$190+BP$216-BP$218+BP$233+BP$234+SUM(BP$125,BP$126,BP$127,BP$128,BP$129,BP$130,BP$131,BP$132*(1+'S&amp;S'!$F127),BP$133,BP$134,BP$135,BP$136,BP$137,BP$138,BP$139,BP$140,BP$141,BP$142,BP$143,BP$144)</f>
        <v>0</v>
      </c>
      <c r="BQ329" s="66">
        <f>-BQ$190+BQ$216-BQ$218+BQ$233+BQ$234+SUM(BQ$125,BQ$126,BQ$127,BQ$128,BQ$129,BQ$130,BQ$131,BQ$132*(1+'S&amp;S'!$F127),BQ$133,BQ$134,BQ$135,BQ$136,BQ$137,BQ$138,BQ$139,BQ$140,BQ$141,BQ$142,BQ$143,BQ$144)</f>
        <v>0</v>
      </c>
      <c r="BR329" s="66">
        <f>-BR$190+BR$216-BR$218+BR$233+BR$234+SUM(BR$125,BR$126,BR$127,BR$128,BR$129,BR$130,BR$131,BR$132*(1+'S&amp;S'!$F127),BR$133,BR$134,BR$135,BR$136,BR$137,BR$138,BR$139,BR$140,BR$141,BR$142,BR$143,BR$144)</f>
        <v>0</v>
      </c>
      <c r="BS329" s="66">
        <f>-BS$190+BS$216-BS$218+BS$233+BS$234+SUM(BS$125,BS$126,BS$127,BS$128,BS$129,BS$130,BS$131,BS$132*(1+'S&amp;S'!$F127),BS$133,BS$134,BS$135,BS$136,BS$137,BS$138,BS$139,BS$140,BS$141,BS$142,BS$143,BS$144)</f>
        <v>0</v>
      </c>
      <c r="BT329" s="66">
        <f>-BT$190+BT$216-BT$218+BT$233+BT$234+SUM(BT$125,BT$126,BT$127,BT$128,BT$129,BT$130,BT$131,BT$132*(1+'S&amp;S'!$F127),BT$133,BT$134,BT$135,BT$136,BT$137,BT$138,BT$139,BT$140,BT$141,BT$142,BT$143,BT$144)</f>
        <v>0</v>
      </c>
      <c r="BU329" s="66">
        <f>-BU$190+BU$216-BU$218+BU$233+BU$234+SUM(BU$125,BU$126,BU$127,BU$128,BU$129,BU$130,BU$131,BU$132*(1+'S&amp;S'!$F127),BU$133,BU$134,BU$135,BU$136,BU$137,BU$138,BU$139,BU$140,BU$141,BU$142,BU$143,BU$144)</f>
        <v>0</v>
      </c>
      <c r="BV329" s="66">
        <f>-BV$190+BV$216-BV$218+BV$233+BV$234+SUM(BV$125,BV$126,BV$127,BV$128,BV$129,BV$130,BV$131,BV$132*(1+'S&amp;S'!$F127),BV$133,BV$134,BV$135,BV$136,BV$137,BV$138,BV$139,BV$140,BV$141,BV$142,BV$143,BV$144)</f>
        <v>0</v>
      </c>
      <c r="BW329" s="66">
        <f>-BW$190+BW$216-BW$218+BW$233+BW$234+SUM(BW$125,BW$126,BW$127,BW$128,BW$129,BW$130,BW$131,BW$132*(1+'S&amp;S'!$F127),BW$133,BW$134,BW$135,BW$136,BW$137,BW$138,BW$139,BW$140,BW$141,BW$142,BW$143,BW$144)</f>
        <v>0</v>
      </c>
      <c r="BX329" s="66">
        <f>-BX$190+BX$216-BX$218+BX$233+BX$234+SUM(BX$125,BX$126,BX$127,BX$128,BX$129,BX$130,BX$131,BX$132*(1+'S&amp;S'!$F127),BX$133,BX$134,BX$135,BX$136,BX$137,BX$138,BX$139,BX$140,BX$141,BX$142,BX$143,BX$144)</f>
        <v>0</v>
      </c>
      <c r="BY329" s="66">
        <f>-BY$190+BY$216-BY$218+BY$233+BY$234+SUM(BY$125,BY$126,BY$127,BY$128,BY$129,BY$130,BY$131,BY$132*(1+'S&amp;S'!$F127),BY$133,BY$134,BY$135,BY$136,BY$137,BY$138,BY$139,BY$140,BY$141,BY$142,BY$143,BY$144)</f>
        <v>0</v>
      </c>
      <c r="BZ329" s="66">
        <f>-BZ$190+BZ$216-BZ$218+BZ$233+BZ$234+SUM(BZ$125,BZ$126,BZ$127,BZ$128,BZ$129,BZ$130,BZ$131,BZ$132*(1+'S&amp;S'!$F127),BZ$133,BZ$134,BZ$135,BZ$136,BZ$137,BZ$138,BZ$139,BZ$140,BZ$141,BZ$142,BZ$143,BZ$144)</f>
        <v>0</v>
      </c>
      <c r="CA329" s="66">
        <f>-CA$190+CA$216-CA$218+CA$233+CA$234+SUM(CA$125,CA$126,CA$127,CA$128,CA$129,CA$130,CA$131,CA$132*(1+'S&amp;S'!$F127),CA$133,CA$134,CA$135,CA$136,CA$137,CA$138,CA$139,CA$140,CA$141,CA$142,CA$143,CA$144)</f>
        <v>0</v>
      </c>
      <c r="CB329" s="66">
        <f>-CB$190+CB$216-CB$218+CB$233+CB$234+SUM(CB$125,CB$126,CB$127,CB$128,CB$129,CB$130,CB$131,CB$132*(1+'S&amp;S'!$F127),CB$133,CB$134,CB$135,CB$136,CB$137,CB$138,CB$139,CB$140,CB$141,CB$142,CB$143,CB$144)</f>
        <v>0</v>
      </c>
      <c r="CC329" s="66">
        <f>-CC$190+CC$216-CC$218+CC$233+CC$234+SUM(CC$125,CC$126,CC$127,CC$128,CC$129,CC$130,CC$131,CC$132*(1+'S&amp;S'!$F127),CC$133,CC$134,CC$135,CC$136,CC$137,CC$138,CC$139,CC$140,CC$141,CC$142,CC$143,CC$144)</f>
        <v>0</v>
      </c>
      <c r="CD329" s="66">
        <f>-CD$190+CD$216-CD$218+CD$233+CD$234+SUM(CD$125,CD$126,CD$127,CD$128,CD$129,CD$130,CD$131,CD$132*(1+'S&amp;S'!$F127),CD$133,CD$134,CD$135,CD$136,CD$137,CD$138,CD$139,CD$140,CD$141,CD$142,CD$143,CD$144)</f>
        <v>0</v>
      </c>
      <c r="CE329" s="66">
        <f>-CE$190+CE$216-CE$218+CE$233+CE$234+SUM(CE$125,CE$126,CE$127,CE$128,CE$129,CE$130,CE$131,CE$132*(1+'S&amp;S'!$F127),CE$133,CE$134,CE$135,CE$136,CE$137,CE$138,CE$139,CE$140,CE$141,CE$142,CE$143,CE$144)</f>
        <v>0</v>
      </c>
      <c r="CF329" s="66">
        <f>-CF$190+CF$216-CF$218+CF$233+CF$234+SUM(CF$125,CF$126,CF$127,CF$128,CF$129,CF$130,CF$131,CF$132*(1+'S&amp;S'!$F127),CF$133,CF$134,CF$135,CF$136,CF$137,CF$138,CF$139,CF$140,CF$141,CF$142,CF$143,CF$144)</f>
        <v>0</v>
      </c>
      <c r="CG329" s="66">
        <f>-CG$190+CG$216-CG$218+CG$233+CG$234+SUM(CG$125,CG$126,CG$127,CG$128,CG$129,CG$130,CG$131,CG$132*(1+'S&amp;S'!$F127),CG$133,CG$134,CG$135,CG$136,CG$137,CG$138,CG$139,CG$140,CG$141,CG$142,CG$143,CG$144)</f>
        <v>0</v>
      </c>
      <c r="CH329" s="66">
        <f>-CH$190+CH$216-CH$218+CH$233+CH$234+SUM(CH$125,CH$126,CH$127,CH$128,CH$129,CH$130,CH$131,CH$132*(1+'S&amp;S'!$F127),CH$133,CH$134,CH$135,CH$136,CH$137,CH$138,CH$139,CH$140,CH$141,CH$142,CH$143,CH$144)</f>
        <v>0</v>
      </c>
      <c r="CI329" s="66">
        <f>-CI$190+CI$216-CI$218+CI$233+CI$234+SUM(CI$125,CI$126,CI$127,CI$128,CI$129,CI$130,CI$131,CI$132*(1+'S&amp;S'!$F127),CI$133,CI$134,CI$135,CI$136,CI$137,CI$138,CI$139,CI$140,CI$141,CI$142,CI$143,CI$144)</f>
        <v>0</v>
      </c>
      <c r="CJ329" s="66">
        <f>-CJ$190+CJ$216-CJ$218+CJ$233+CJ$234+SUM(CJ$125,CJ$126,CJ$127,CJ$128,CJ$129,CJ$130,CJ$131,CJ$132*(1+'S&amp;S'!$F127),CJ$133,CJ$134,CJ$135,CJ$136,CJ$137,CJ$138,CJ$139,CJ$140,CJ$141,CJ$142,CJ$143,CJ$144)</f>
        <v>0</v>
      </c>
      <c r="CK329" s="66">
        <f>-CK$190+CK$216-CK$218+CK$233+CK$234+SUM(CK$125,CK$126,CK$127,CK$128,CK$129,CK$130,CK$131,CK$132*(1+'S&amp;S'!$F127),CK$133,CK$134,CK$135,CK$136,CK$137,CK$138,CK$139,CK$140,CK$141,CK$142,CK$143,CK$144)</f>
        <v>0</v>
      </c>
      <c r="CL329" s="66">
        <f>-CL$190+CL$216-CL$218+CL$233+CL$234+SUM(CL$125,CL$126,CL$127,CL$128,CL$129,CL$130,CL$131,CL$132*(1+'S&amp;S'!$F127),CL$133,CL$134,CL$135,CL$136,CL$137,CL$138,CL$139,CL$140,CL$141,CL$142,CL$143,CL$144)</f>
        <v>0</v>
      </c>
      <c r="CM329" s="66">
        <f>-CM$190+CM$216-CM$218+CM$233+CM$234+SUM(CM$125,CM$126,CM$127,CM$128,CM$129,CM$130,CM$131,CM$132*(1+'S&amp;S'!$F127),CM$133,CM$134,CM$135,CM$136,CM$137,CM$138,CM$139,CM$140,CM$141,CM$142,CM$143,CM$144)</f>
        <v>0</v>
      </c>
      <c r="CN329" s="66">
        <f>-CN$190+CN$216-CN$218+CN$233+CN$234+SUM(CN$125,CN$126,CN$127,CN$128,CN$129,CN$130,CN$131,CN$132*(1+'S&amp;S'!$F127),CN$133,CN$134,CN$135,CN$136,CN$137,CN$138,CN$139,CN$140,CN$141,CN$142,CN$143,CN$144)</f>
        <v>0</v>
      </c>
      <c r="CO329" s="66">
        <f>-CO$190+CO$216-CO$218+CO$233+CO$234+SUM(CO$125,CO$126,CO$127,CO$128,CO$129,CO$130,CO$131,CO$132*(1+'S&amp;S'!$F127),CO$133,CO$134,CO$135,CO$136,CO$137,CO$138,CO$139,CO$140,CO$141,CO$142,CO$143,CO$144)</f>
        <v>0</v>
      </c>
      <c r="CP329" s="66">
        <f>-CP$190+CP$216-CP$218+CP$233+CP$234+SUM(CP$125,CP$126,CP$127,CP$128,CP$129,CP$130,CP$131,CP$132*(1+'S&amp;S'!$F127),CP$133,CP$134,CP$135,CP$136,CP$137,CP$138,CP$139,CP$140,CP$141,CP$142,CP$143,CP$144)</f>
        <v>0</v>
      </c>
      <c r="CQ329" s="66">
        <f>-CQ$190+CQ$216-CQ$218+CQ$233+CQ$234+SUM(CQ$125,CQ$126,CQ$127,CQ$128,CQ$129,CQ$130,CQ$131,CQ$132*(1+'S&amp;S'!$F127),CQ$133,CQ$134,CQ$135,CQ$136,CQ$137,CQ$138,CQ$139,CQ$140,CQ$141,CQ$142,CQ$143,CQ$144)</f>
        <v>0</v>
      </c>
      <c r="CR329" s="66">
        <f>-CR$190+CR$216-CR$218+CR$233+CR$234+SUM(CR$125,CR$126,CR$127,CR$128,CR$129,CR$130,CR$131,CR$132*(1+'S&amp;S'!$F127),CR$133,CR$134,CR$135,CR$136,CR$137,CR$138,CR$139,CR$140,CR$141,CR$142,CR$143,CR$144)</f>
        <v>0</v>
      </c>
      <c r="CS329" s="66">
        <f>-CS$190+CS$216-CS$218+CS$233+CS$234+SUM(CS$125,CS$126,CS$127,CS$128,CS$129,CS$130,CS$131,CS$132*(1+'S&amp;S'!$F127),CS$133,CS$134,CS$135,CS$136,CS$137,CS$138,CS$139,CS$140,CS$141,CS$142,CS$143,CS$144)</f>
        <v>0</v>
      </c>
    </row>
    <row r="330" spans="3:97" hidden="1" x14ac:dyDescent="0.35">
      <c r="C330" s="81" t="str">
        <f>O.6!C133&amp;" with "&amp; 'S&amp;S'!$D$5*100 &amp; "% increase"</f>
        <v xml:space="preserve"> with 1% increase</v>
      </c>
      <c r="E330" s="492">
        <f>G330+NPV(G.Asm!$F$40,H330:INDEX(H330:CS330,RP))</f>
        <v>0</v>
      </c>
      <c r="F330" s="492">
        <f t="shared" si="140"/>
        <v>0</v>
      </c>
      <c r="G330" s="66">
        <f>-G$190+G$216-G$218+G$233+G$234+SUM(G$125,G$126,G$127,G$128,G$129,G$130,G$131,G$132,G$133*(1+'S&amp;S'!$F128),G$134,G$135,G$136,G$137,G$138,G$139,G$140,G$141,G$142,G$143,G$144)</f>
        <v>0</v>
      </c>
      <c r="H330" s="66">
        <f>-H$190+H$216-H$218+H$233+H$234+SUM(H$125,H$126,H$127,H$128,H$129,H$130,H$131,H$132,H$133*(1+'S&amp;S'!$F128),H$134,H$135,H$136,H$137,H$138,H$139,H$140,H$141,H$142,H$143,H$144)</f>
        <v>0</v>
      </c>
      <c r="I330" s="66">
        <f>-I$190+I$216-I$218+I$233+I$234+SUM(I$125,I$126,I$127,I$128,I$129,I$130,I$131,I$132,I$133*(1+'S&amp;S'!$F128),I$134,I$135,I$136,I$137,I$138,I$139,I$140,I$141,I$142,I$143,I$144)</f>
        <v>0</v>
      </c>
      <c r="J330" s="66">
        <f>-J$190+J$216-J$218+J$233+J$234+SUM(J$125,J$126,J$127,J$128,J$129,J$130,J$131,J$132,J$133*(1+'S&amp;S'!$F128),J$134,J$135,J$136,J$137,J$138,J$139,J$140,J$141,J$142,J$143,J$144)</f>
        <v>0</v>
      </c>
      <c r="K330" s="66">
        <f>-K$190+K$216-K$218+K$233+K$234+SUM(K$125,K$126,K$127,K$128,K$129,K$130,K$131,K$132,K$133*(1+'S&amp;S'!$F128),K$134,K$135,K$136,K$137,K$138,K$139,K$140,K$141,K$142,K$143,K$144)</f>
        <v>0</v>
      </c>
      <c r="L330" s="66">
        <f>-L$190+L$216-L$218+L$233+L$234+SUM(L$125,L$126,L$127,L$128,L$129,L$130,L$131,L$132,L$133*(1+'S&amp;S'!$F128),L$134,L$135,L$136,L$137,L$138,L$139,L$140,L$141,L$142,L$143,L$144)</f>
        <v>0</v>
      </c>
      <c r="M330" s="66">
        <f>-M$190+M$216-M$218+M$233+M$234+SUM(M$125,M$126,M$127,M$128,M$129,M$130,M$131,M$132,M$133*(1+'S&amp;S'!$F128),M$134,M$135,M$136,M$137,M$138,M$139,M$140,M$141,M$142,M$143,M$144)</f>
        <v>0</v>
      </c>
      <c r="N330" s="66">
        <f>-N$190+N$216-N$218+N$233+N$234+SUM(N$125,N$126,N$127,N$128,N$129,N$130,N$131,N$132,N$133*(1+'S&amp;S'!$F128),N$134,N$135,N$136,N$137,N$138,N$139,N$140,N$141,N$142,N$143,N$144)</f>
        <v>0</v>
      </c>
      <c r="O330" s="66">
        <f>-O$190+O$216-O$218+O$233+O$234+SUM(O$125,O$126,O$127,O$128,O$129,O$130,O$131,O$132,O$133*(1+'S&amp;S'!$F128),O$134,O$135,O$136,O$137,O$138,O$139,O$140,O$141,O$142,O$143,O$144)</f>
        <v>0</v>
      </c>
      <c r="P330" s="66">
        <f>-P$190+P$216-P$218+P$233+P$234+SUM(P$125,P$126,P$127,P$128,P$129,P$130,P$131,P$132,P$133*(1+'S&amp;S'!$F128),P$134,P$135,P$136,P$137,P$138,P$139,P$140,P$141,P$142,P$143,P$144)</f>
        <v>0</v>
      </c>
      <c r="Q330" s="66">
        <f>-Q$190+Q$216-Q$218+Q$233+Q$234+SUM(Q$125,Q$126,Q$127,Q$128,Q$129,Q$130,Q$131,Q$132,Q$133*(1+'S&amp;S'!$F128),Q$134,Q$135,Q$136,Q$137,Q$138,Q$139,Q$140,Q$141,Q$142,Q$143,Q$144)</f>
        <v>0</v>
      </c>
      <c r="R330" s="66">
        <f>-R$190+R$216-R$218+R$233+R$234+SUM(R$125,R$126,R$127,R$128,R$129,R$130,R$131,R$132,R$133*(1+'S&amp;S'!$F128),R$134,R$135,R$136,R$137,R$138,R$139,R$140,R$141,R$142,R$143,R$144)</f>
        <v>0</v>
      </c>
      <c r="S330" s="66">
        <f>-S$190+S$216-S$218+S$233+S$234+SUM(S$125,S$126,S$127,S$128,S$129,S$130,S$131,S$132,S$133*(1+'S&amp;S'!$F128),S$134,S$135,S$136,S$137,S$138,S$139,S$140,S$141,S$142,S$143,S$144)</f>
        <v>0</v>
      </c>
      <c r="T330" s="66">
        <f>-T$190+T$216-T$218+T$233+T$234+SUM(T$125,T$126,T$127,T$128,T$129,T$130,T$131,T$132,T$133*(1+'S&amp;S'!$F128),T$134,T$135,T$136,T$137,T$138,T$139,T$140,T$141,T$142,T$143,T$144)</f>
        <v>0</v>
      </c>
      <c r="U330" s="66">
        <f>-U$190+U$216-U$218+U$233+U$234+SUM(U$125,U$126,U$127,U$128,U$129,U$130,U$131,U$132,U$133*(1+'S&amp;S'!$F128),U$134,U$135,U$136,U$137,U$138,U$139,U$140,U$141,U$142,U$143,U$144)</f>
        <v>0</v>
      </c>
      <c r="V330" s="66">
        <f>-V$190+V$216-V$218+V$233+V$234+SUM(V$125,V$126,V$127,V$128,V$129,V$130,V$131,V$132,V$133*(1+'S&amp;S'!$F128),V$134,V$135,V$136,V$137,V$138,V$139,V$140,V$141,V$142,V$143,V$144)</f>
        <v>0</v>
      </c>
      <c r="W330" s="66">
        <f>-W$190+W$216-W$218+W$233+W$234+SUM(W$125,W$126,W$127,W$128,W$129,W$130,W$131,W$132,W$133*(1+'S&amp;S'!$F128),W$134,W$135,W$136,W$137,W$138,W$139,W$140,W$141,W$142,W$143,W$144)</f>
        <v>0</v>
      </c>
      <c r="X330" s="66">
        <f>-X$190+X$216-X$218+X$233+X$234+SUM(X$125,X$126,X$127,X$128,X$129,X$130,X$131,X$132,X$133*(1+'S&amp;S'!$F128),X$134,X$135,X$136,X$137,X$138,X$139,X$140,X$141,X$142,X$143,X$144)</f>
        <v>0</v>
      </c>
      <c r="Y330" s="66">
        <f>-Y$190+Y$216-Y$218+Y$233+Y$234+SUM(Y$125,Y$126,Y$127,Y$128,Y$129,Y$130,Y$131,Y$132,Y$133*(1+'S&amp;S'!$F128),Y$134,Y$135,Y$136,Y$137,Y$138,Y$139,Y$140,Y$141,Y$142,Y$143,Y$144)</f>
        <v>0</v>
      </c>
      <c r="Z330" s="66">
        <f>-Z$190+Z$216-Z$218+Z$233+Z$234+SUM(Z$125,Z$126,Z$127,Z$128,Z$129,Z$130,Z$131,Z$132,Z$133*(1+'S&amp;S'!$F128),Z$134,Z$135,Z$136,Z$137,Z$138,Z$139,Z$140,Z$141,Z$142,Z$143,Z$144)</f>
        <v>0</v>
      </c>
      <c r="AA330" s="66">
        <f>-AA$190+AA$216-AA$218+AA$233+AA$234+SUM(AA$125,AA$126,AA$127,AA$128,AA$129,AA$130,AA$131,AA$132,AA$133*(1+'S&amp;S'!$F128),AA$134,AA$135,AA$136,AA$137,AA$138,AA$139,AA$140,AA$141,AA$142,AA$143,AA$144)</f>
        <v>0</v>
      </c>
      <c r="AB330" s="66">
        <f>-AB$190+AB$216-AB$218+AB$233+AB$234+SUM(AB$125,AB$126,AB$127,AB$128,AB$129,AB$130,AB$131,AB$132,AB$133*(1+'S&amp;S'!$F128),AB$134,AB$135,AB$136,AB$137,AB$138,AB$139,AB$140,AB$141,AB$142,AB$143,AB$144)</f>
        <v>0</v>
      </c>
      <c r="AC330" s="66">
        <f>-AC$190+AC$216-AC$218+AC$233+AC$234+SUM(AC$125,AC$126,AC$127,AC$128,AC$129,AC$130,AC$131,AC$132,AC$133*(1+'S&amp;S'!$F128),AC$134,AC$135,AC$136,AC$137,AC$138,AC$139,AC$140,AC$141,AC$142,AC$143,AC$144)</f>
        <v>0</v>
      </c>
      <c r="AD330" s="66">
        <f>-AD$190+AD$216-AD$218+AD$233+AD$234+SUM(AD$125,AD$126,AD$127,AD$128,AD$129,AD$130,AD$131,AD$132,AD$133*(1+'S&amp;S'!$F128),AD$134,AD$135,AD$136,AD$137,AD$138,AD$139,AD$140,AD$141,AD$142,AD$143,AD$144)</f>
        <v>0</v>
      </c>
      <c r="AE330" s="66">
        <f>-AE$190+AE$216-AE$218+AE$233+AE$234+SUM(AE$125,AE$126,AE$127,AE$128,AE$129,AE$130,AE$131,AE$132,AE$133*(1+'S&amp;S'!$F128),AE$134,AE$135,AE$136,AE$137,AE$138,AE$139,AE$140,AE$141,AE$142,AE$143,AE$144)</f>
        <v>0</v>
      </c>
      <c r="AF330" s="66">
        <f>-AF$190+AF$216-AF$218+AF$233+AF$234+SUM(AF$125,AF$126,AF$127,AF$128,AF$129,AF$130,AF$131,AF$132,AF$133*(1+'S&amp;S'!$F128),AF$134,AF$135,AF$136,AF$137,AF$138,AF$139,AF$140,AF$141,AF$142,AF$143,AF$144)</f>
        <v>0</v>
      </c>
      <c r="AG330" s="66">
        <f>-AG$190+AG$216-AG$218+AG$233+AG$234+SUM(AG$125,AG$126,AG$127,AG$128,AG$129,AG$130,AG$131,AG$132,AG$133*(1+'S&amp;S'!$F128),AG$134,AG$135,AG$136,AG$137,AG$138,AG$139,AG$140,AG$141,AG$142,AG$143,AG$144)</f>
        <v>0</v>
      </c>
      <c r="AH330" s="66">
        <f>-AH$190+AH$216-AH$218+AH$233+AH$234+SUM(AH$125,AH$126,AH$127,AH$128,AH$129,AH$130,AH$131,AH$132,AH$133*(1+'S&amp;S'!$F128),AH$134,AH$135,AH$136,AH$137,AH$138,AH$139,AH$140,AH$141,AH$142,AH$143,AH$144)</f>
        <v>0</v>
      </c>
      <c r="AI330" s="66">
        <f>-AI$190+AI$216-AI$218+AI$233+AI$234+SUM(AI$125,AI$126,AI$127,AI$128,AI$129,AI$130,AI$131,AI$132,AI$133*(1+'S&amp;S'!$F128),AI$134,AI$135,AI$136,AI$137,AI$138,AI$139,AI$140,AI$141,AI$142,AI$143,AI$144)</f>
        <v>0</v>
      </c>
      <c r="AJ330" s="66">
        <f>-AJ$190+AJ$216-AJ$218+AJ$233+AJ$234+SUM(AJ$125,AJ$126,AJ$127,AJ$128,AJ$129,AJ$130,AJ$131,AJ$132,AJ$133*(1+'S&amp;S'!$F128),AJ$134,AJ$135,AJ$136,AJ$137,AJ$138,AJ$139,AJ$140,AJ$141,AJ$142,AJ$143,AJ$144)</f>
        <v>0</v>
      </c>
      <c r="AK330" s="66">
        <f>-AK$190+AK$216-AK$218+AK$233+AK$234+SUM(AK$125,AK$126,AK$127,AK$128,AK$129,AK$130,AK$131,AK$132,AK$133*(1+'S&amp;S'!$F128),AK$134,AK$135,AK$136,AK$137,AK$138,AK$139,AK$140,AK$141,AK$142,AK$143,AK$144)</f>
        <v>0</v>
      </c>
      <c r="AL330" s="66">
        <f>-AL$190+AL$216-AL$218+AL$233+AL$234+SUM(AL$125,AL$126,AL$127,AL$128,AL$129,AL$130,AL$131,AL$132,AL$133*(1+'S&amp;S'!$F128),AL$134,AL$135,AL$136,AL$137,AL$138,AL$139,AL$140,AL$141,AL$142,AL$143,AL$144)</f>
        <v>0</v>
      </c>
      <c r="AM330" s="66">
        <f>-AM$190+AM$216-AM$218+AM$233+AM$234+SUM(AM$125,AM$126,AM$127,AM$128,AM$129,AM$130,AM$131,AM$132,AM$133*(1+'S&amp;S'!$F128),AM$134,AM$135,AM$136,AM$137,AM$138,AM$139,AM$140,AM$141,AM$142,AM$143,AM$144)</f>
        <v>0</v>
      </c>
      <c r="AN330" s="66">
        <f>-AN$190+AN$216-AN$218+AN$233+AN$234+SUM(AN$125,AN$126,AN$127,AN$128,AN$129,AN$130,AN$131,AN$132,AN$133*(1+'S&amp;S'!$F128),AN$134,AN$135,AN$136,AN$137,AN$138,AN$139,AN$140,AN$141,AN$142,AN$143,AN$144)</f>
        <v>0</v>
      </c>
      <c r="AO330" s="66">
        <f>-AO$190+AO$216-AO$218+AO$233+AO$234+SUM(AO$125,AO$126,AO$127,AO$128,AO$129,AO$130,AO$131,AO$132,AO$133*(1+'S&amp;S'!$F128),AO$134,AO$135,AO$136,AO$137,AO$138,AO$139,AO$140,AO$141,AO$142,AO$143,AO$144)</f>
        <v>0</v>
      </c>
      <c r="AP330" s="66">
        <f>-AP$190+AP$216-AP$218+AP$233+AP$234+SUM(AP$125,AP$126,AP$127,AP$128,AP$129,AP$130,AP$131,AP$132,AP$133*(1+'S&amp;S'!$F128),AP$134,AP$135,AP$136,AP$137,AP$138,AP$139,AP$140,AP$141,AP$142,AP$143,AP$144)</f>
        <v>0</v>
      </c>
      <c r="AQ330" s="66">
        <f>-AQ$190+AQ$216-AQ$218+AQ$233+AQ$234+SUM(AQ$125,AQ$126,AQ$127,AQ$128,AQ$129,AQ$130,AQ$131,AQ$132,AQ$133*(1+'S&amp;S'!$F128),AQ$134,AQ$135,AQ$136,AQ$137,AQ$138,AQ$139,AQ$140,AQ$141,AQ$142,AQ$143,AQ$144)</f>
        <v>0</v>
      </c>
      <c r="AR330" s="66">
        <f>-AR$190+AR$216-AR$218+AR$233+AR$234+SUM(AR$125,AR$126,AR$127,AR$128,AR$129,AR$130,AR$131,AR$132,AR$133*(1+'S&amp;S'!$F128),AR$134,AR$135,AR$136,AR$137,AR$138,AR$139,AR$140,AR$141,AR$142,AR$143,AR$144)</f>
        <v>0</v>
      </c>
      <c r="AS330" s="66">
        <f>-AS$190+AS$216-AS$218+AS$233+AS$234+SUM(AS$125,AS$126,AS$127,AS$128,AS$129,AS$130,AS$131,AS$132,AS$133*(1+'S&amp;S'!$F128),AS$134,AS$135,AS$136,AS$137,AS$138,AS$139,AS$140,AS$141,AS$142,AS$143,AS$144)</f>
        <v>0</v>
      </c>
      <c r="AT330" s="66">
        <f>-AT$190+AT$216-AT$218+AT$233+AT$234+SUM(AT$125,AT$126,AT$127,AT$128,AT$129,AT$130,AT$131,AT$132,AT$133*(1+'S&amp;S'!$F128),AT$134,AT$135,AT$136,AT$137,AT$138,AT$139,AT$140,AT$141,AT$142,AT$143,AT$144)</f>
        <v>0</v>
      </c>
      <c r="AU330" s="66">
        <f>-AU$190+AU$216-AU$218+AU$233+AU$234+SUM(AU$125,AU$126,AU$127,AU$128,AU$129,AU$130,AU$131,AU$132,AU$133*(1+'S&amp;S'!$F128),AU$134,AU$135,AU$136,AU$137,AU$138,AU$139,AU$140,AU$141,AU$142,AU$143,AU$144)</f>
        <v>0</v>
      </c>
      <c r="AV330" s="66">
        <f>-AV$190+AV$216-AV$218+AV$233+AV$234+SUM(AV$125,AV$126,AV$127,AV$128,AV$129,AV$130,AV$131,AV$132,AV$133*(1+'S&amp;S'!$F128),AV$134,AV$135,AV$136,AV$137,AV$138,AV$139,AV$140,AV$141,AV$142,AV$143,AV$144)</f>
        <v>0</v>
      </c>
      <c r="AW330" s="66">
        <f>-AW$190+AW$216-AW$218+AW$233+AW$234+SUM(AW$125,AW$126,AW$127,AW$128,AW$129,AW$130,AW$131,AW$132,AW$133*(1+'S&amp;S'!$F128),AW$134,AW$135,AW$136,AW$137,AW$138,AW$139,AW$140,AW$141,AW$142,AW$143,AW$144)</f>
        <v>0</v>
      </c>
      <c r="AX330" s="66">
        <f>-AX$190+AX$216-AX$218+AX$233+AX$234+SUM(AX$125,AX$126,AX$127,AX$128,AX$129,AX$130,AX$131,AX$132,AX$133*(1+'S&amp;S'!$F128),AX$134,AX$135,AX$136,AX$137,AX$138,AX$139,AX$140,AX$141,AX$142,AX$143,AX$144)</f>
        <v>0</v>
      </c>
      <c r="AY330" s="66">
        <f>-AY$190+AY$216-AY$218+AY$233+AY$234+SUM(AY$125,AY$126,AY$127,AY$128,AY$129,AY$130,AY$131,AY$132,AY$133*(1+'S&amp;S'!$F128),AY$134,AY$135,AY$136,AY$137,AY$138,AY$139,AY$140,AY$141,AY$142,AY$143,AY$144)</f>
        <v>0</v>
      </c>
      <c r="AZ330" s="66">
        <f>-AZ$190+AZ$216-AZ$218+AZ$233+AZ$234+SUM(AZ$125,AZ$126,AZ$127,AZ$128,AZ$129,AZ$130,AZ$131,AZ$132,AZ$133*(1+'S&amp;S'!$F128),AZ$134,AZ$135,AZ$136,AZ$137,AZ$138,AZ$139,AZ$140,AZ$141,AZ$142,AZ$143,AZ$144)</f>
        <v>0</v>
      </c>
      <c r="BA330" s="66">
        <f>-BA$190+BA$216-BA$218+BA$233+BA$234+SUM(BA$125,BA$126,BA$127,BA$128,BA$129,BA$130,BA$131,BA$132,BA$133*(1+'S&amp;S'!$F128),BA$134,BA$135,BA$136,BA$137,BA$138,BA$139,BA$140,BA$141,BA$142,BA$143,BA$144)</f>
        <v>0</v>
      </c>
      <c r="BB330" s="66">
        <f>-BB$190+BB$216-BB$218+BB$233+BB$234+SUM(BB$125,BB$126,BB$127,BB$128,BB$129,BB$130,BB$131,BB$132,BB$133*(1+'S&amp;S'!$F128),BB$134,BB$135,BB$136,BB$137,BB$138,BB$139,BB$140,BB$141,BB$142,BB$143,BB$144)</f>
        <v>0</v>
      </c>
      <c r="BC330" s="66">
        <f>-BC$190+BC$216-BC$218+BC$233+BC$234+SUM(BC$125,BC$126,BC$127,BC$128,BC$129,BC$130,BC$131,BC$132,BC$133*(1+'S&amp;S'!$F128),BC$134,BC$135,BC$136,BC$137,BC$138,BC$139,BC$140,BC$141,BC$142,BC$143,BC$144)</f>
        <v>0</v>
      </c>
      <c r="BD330" s="66">
        <f>-BD$190+BD$216-BD$218+BD$233+BD$234+SUM(BD$125,BD$126,BD$127,BD$128,BD$129,BD$130,BD$131,BD$132,BD$133*(1+'S&amp;S'!$F128),BD$134,BD$135,BD$136,BD$137,BD$138,BD$139,BD$140,BD$141,BD$142,BD$143,BD$144)</f>
        <v>0</v>
      </c>
      <c r="BE330" s="66">
        <f>-BE$190+BE$216-BE$218+BE$233+BE$234+SUM(BE$125,BE$126,BE$127,BE$128,BE$129,BE$130,BE$131,BE$132,BE$133*(1+'S&amp;S'!$F128),BE$134,BE$135,BE$136,BE$137,BE$138,BE$139,BE$140,BE$141,BE$142,BE$143,BE$144)</f>
        <v>0</v>
      </c>
      <c r="BF330" s="66">
        <f>-BF$190+BF$216-BF$218+BF$233+BF$234+SUM(BF$125,BF$126,BF$127,BF$128,BF$129,BF$130,BF$131,BF$132,BF$133*(1+'S&amp;S'!$F128),BF$134,BF$135,BF$136,BF$137,BF$138,BF$139,BF$140,BF$141,BF$142,BF$143,BF$144)</f>
        <v>0</v>
      </c>
      <c r="BG330" s="66">
        <f>-BG$190+BG$216-BG$218+BG$233+BG$234+SUM(BG$125,BG$126,BG$127,BG$128,BG$129,BG$130,BG$131,BG$132,BG$133*(1+'S&amp;S'!$F128),BG$134,BG$135,BG$136,BG$137,BG$138,BG$139,BG$140,BG$141,BG$142,BG$143,BG$144)</f>
        <v>0</v>
      </c>
      <c r="BH330" s="66">
        <f>-BH$190+BH$216-BH$218+BH$233+BH$234+SUM(BH$125,BH$126,BH$127,BH$128,BH$129,BH$130,BH$131,BH$132,BH$133*(1+'S&amp;S'!$F128),BH$134,BH$135,BH$136,BH$137,BH$138,BH$139,BH$140,BH$141,BH$142,BH$143,BH$144)</f>
        <v>0</v>
      </c>
      <c r="BI330" s="66">
        <f>-BI$190+BI$216-BI$218+BI$233+BI$234+SUM(BI$125,BI$126,BI$127,BI$128,BI$129,BI$130,BI$131,BI$132,BI$133*(1+'S&amp;S'!$F128),BI$134,BI$135,BI$136,BI$137,BI$138,BI$139,BI$140,BI$141,BI$142,BI$143,BI$144)</f>
        <v>0</v>
      </c>
      <c r="BJ330" s="66">
        <f>-BJ$190+BJ$216-BJ$218+BJ$233+BJ$234+SUM(BJ$125,BJ$126,BJ$127,BJ$128,BJ$129,BJ$130,BJ$131,BJ$132,BJ$133*(1+'S&amp;S'!$F128),BJ$134,BJ$135,BJ$136,BJ$137,BJ$138,BJ$139,BJ$140,BJ$141,BJ$142,BJ$143,BJ$144)</f>
        <v>0</v>
      </c>
      <c r="BK330" s="66">
        <f>-BK$190+BK$216-BK$218+BK$233+BK$234+SUM(BK$125,BK$126,BK$127,BK$128,BK$129,BK$130,BK$131,BK$132,BK$133*(1+'S&amp;S'!$F128),BK$134,BK$135,BK$136,BK$137,BK$138,BK$139,BK$140,BK$141,BK$142,BK$143,BK$144)</f>
        <v>0</v>
      </c>
      <c r="BL330" s="66">
        <f>-BL$190+BL$216-BL$218+BL$233+BL$234+SUM(BL$125,BL$126,BL$127,BL$128,BL$129,BL$130,BL$131,BL$132,BL$133*(1+'S&amp;S'!$F128),BL$134,BL$135,BL$136,BL$137,BL$138,BL$139,BL$140,BL$141,BL$142,BL$143,BL$144)</f>
        <v>0</v>
      </c>
      <c r="BM330" s="66">
        <f>-BM$190+BM$216-BM$218+BM$233+BM$234+SUM(BM$125,BM$126,BM$127,BM$128,BM$129,BM$130,BM$131,BM$132,BM$133*(1+'S&amp;S'!$F128),BM$134,BM$135,BM$136,BM$137,BM$138,BM$139,BM$140,BM$141,BM$142,BM$143,BM$144)</f>
        <v>0</v>
      </c>
      <c r="BN330" s="66">
        <f>-BN$190+BN$216-BN$218+BN$233+BN$234+SUM(BN$125,BN$126,BN$127,BN$128,BN$129,BN$130,BN$131,BN$132,BN$133*(1+'S&amp;S'!$F128),BN$134,BN$135,BN$136,BN$137,BN$138,BN$139,BN$140,BN$141,BN$142,BN$143,BN$144)</f>
        <v>0</v>
      </c>
      <c r="BO330" s="66">
        <f>-BO$190+BO$216-BO$218+BO$233+BO$234+SUM(BO$125,BO$126,BO$127,BO$128,BO$129,BO$130,BO$131,BO$132,BO$133*(1+'S&amp;S'!$F128),BO$134,BO$135,BO$136,BO$137,BO$138,BO$139,BO$140,BO$141,BO$142,BO$143,BO$144)</f>
        <v>0</v>
      </c>
      <c r="BP330" s="66">
        <f>-BP$190+BP$216-BP$218+BP$233+BP$234+SUM(BP$125,BP$126,BP$127,BP$128,BP$129,BP$130,BP$131,BP$132,BP$133*(1+'S&amp;S'!$F128),BP$134,BP$135,BP$136,BP$137,BP$138,BP$139,BP$140,BP$141,BP$142,BP$143,BP$144)</f>
        <v>0</v>
      </c>
      <c r="BQ330" s="66">
        <f>-BQ$190+BQ$216-BQ$218+BQ$233+BQ$234+SUM(BQ$125,BQ$126,BQ$127,BQ$128,BQ$129,BQ$130,BQ$131,BQ$132,BQ$133*(1+'S&amp;S'!$F128),BQ$134,BQ$135,BQ$136,BQ$137,BQ$138,BQ$139,BQ$140,BQ$141,BQ$142,BQ$143,BQ$144)</f>
        <v>0</v>
      </c>
      <c r="BR330" s="66">
        <f>-BR$190+BR$216-BR$218+BR$233+BR$234+SUM(BR$125,BR$126,BR$127,BR$128,BR$129,BR$130,BR$131,BR$132,BR$133*(1+'S&amp;S'!$F128),BR$134,BR$135,BR$136,BR$137,BR$138,BR$139,BR$140,BR$141,BR$142,BR$143,BR$144)</f>
        <v>0</v>
      </c>
      <c r="BS330" s="66">
        <f>-BS$190+BS$216-BS$218+BS$233+BS$234+SUM(BS$125,BS$126,BS$127,BS$128,BS$129,BS$130,BS$131,BS$132,BS$133*(1+'S&amp;S'!$F128),BS$134,BS$135,BS$136,BS$137,BS$138,BS$139,BS$140,BS$141,BS$142,BS$143,BS$144)</f>
        <v>0</v>
      </c>
      <c r="BT330" s="66">
        <f>-BT$190+BT$216-BT$218+BT$233+BT$234+SUM(BT$125,BT$126,BT$127,BT$128,BT$129,BT$130,BT$131,BT$132,BT$133*(1+'S&amp;S'!$F128),BT$134,BT$135,BT$136,BT$137,BT$138,BT$139,BT$140,BT$141,BT$142,BT$143,BT$144)</f>
        <v>0</v>
      </c>
      <c r="BU330" s="66">
        <f>-BU$190+BU$216-BU$218+BU$233+BU$234+SUM(BU$125,BU$126,BU$127,BU$128,BU$129,BU$130,BU$131,BU$132,BU$133*(1+'S&amp;S'!$F128),BU$134,BU$135,BU$136,BU$137,BU$138,BU$139,BU$140,BU$141,BU$142,BU$143,BU$144)</f>
        <v>0</v>
      </c>
      <c r="BV330" s="66">
        <f>-BV$190+BV$216-BV$218+BV$233+BV$234+SUM(BV$125,BV$126,BV$127,BV$128,BV$129,BV$130,BV$131,BV$132,BV$133*(1+'S&amp;S'!$F128),BV$134,BV$135,BV$136,BV$137,BV$138,BV$139,BV$140,BV$141,BV$142,BV$143,BV$144)</f>
        <v>0</v>
      </c>
      <c r="BW330" s="66">
        <f>-BW$190+BW$216-BW$218+BW$233+BW$234+SUM(BW$125,BW$126,BW$127,BW$128,BW$129,BW$130,BW$131,BW$132,BW$133*(1+'S&amp;S'!$F128),BW$134,BW$135,BW$136,BW$137,BW$138,BW$139,BW$140,BW$141,BW$142,BW$143,BW$144)</f>
        <v>0</v>
      </c>
      <c r="BX330" s="66">
        <f>-BX$190+BX$216-BX$218+BX$233+BX$234+SUM(BX$125,BX$126,BX$127,BX$128,BX$129,BX$130,BX$131,BX$132,BX$133*(1+'S&amp;S'!$F128),BX$134,BX$135,BX$136,BX$137,BX$138,BX$139,BX$140,BX$141,BX$142,BX$143,BX$144)</f>
        <v>0</v>
      </c>
      <c r="BY330" s="66">
        <f>-BY$190+BY$216-BY$218+BY$233+BY$234+SUM(BY$125,BY$126,BY$127,BY$128,BY$129,BY$130,BY$131,BY$132,BY$133*(1+'S&amp;S'!$F128),BY$134,BY$135,BY$136,BY$137,BY$138,BY$139,BY$140,BY$141,BY$142,BY$143,BY$144)</f>
        <v>0</v>
      </c>
      <c r="BZ330" s="66">
        <f>-BZ$190+BZ$216-BZ$218+BZ$233+BZ$234+SUM(BZ$125,BZ$126,BZ$127,BZ$128,BZ$129,BZ$130,BZ$131,BZ$132,BZ$133*(1+'S&amp;S'!$F128),BZ$134,BZ$135,BZ$136,BZ$137,BZ$138,BZ$139,BZ$140,BZ$141,BZ$142,BZ$143,BZ$144)</f>
        <v>0</v>
      </c>
      <c r="CA330" s="66">
        <f>-CA$190+CA$216-CA$218+CA$233+CA$234+SUM(CA$125,CA$126,CA$127,CA$128,CA$129,CA$130,CA$131,CA$132,CA$133*(1+'S&amp;S'!$F128),CA$134,CA$135,CA$136,CA$137,CA$138,CA$139,CA$140,CA$141,CA$142,CA$143,CA$144)</f>
        <v>0</v>
      </c>
      <c r="CB330" s="66">
        <f>-CB$190+CB$216-CB$218+CB$233+CB$234+SUM(CB$125,CB$126,CB$127,CB$128,CB$129,CB$130,CB$131,CB$132,CB$133*(1+'S&amp;S'!$F128),CB$134,CB$135,CB$136,CB$137,CB$138,CB$139,CB$140,CB$141,CB$142,CB$143,CB$144)</f>
        <v>0</v>
      </c>
      <c r="CC330" s="66">
        <f>-CC$190+CC$216-CC$218+CC$233+CC$234+SUM(CC$125,CC$126,CC$127,CC$128,CC$129,CC$130,CC$131,CC$132,CC$133*(1+'S&amp;S'!$F128),CC$134,CC$135,CC$136,CC$137,CC$138,CC$139,CC$140,CC$141,CC$142,CC$143,CC$144)</f>
        <v>0</v>
      </c>
      <c r="CD330" s="66">
        <f>-CD$190+CD$216-CD$218+CD$233+CD$234+SUM(CD$125,CD$126,CD$127,CD$128,CD$129,CD$130,CD$131,CD$132,CD$133*(1+'S&amp;S'!$F128),CD$134,CD$135,CD$136,CD$137,CD$138,CD$139,CD$140,CD$141,CD$142,CD$143,CD$144)</f>
        <v>0</v>
      </c>
      <c r="CE330" s="66">
        <f>-CE$190+CE$216-CE$218+CE$233+CE$234+SUM(CE$125,CE$126,CE$127,CE$128,CE$129,CE$130,CE$131,CE$132,CE$133*(1+'S&amp;S'!$F128),CE$134,CE$135,CE$136,CE$137,CE$138,CE$139,CE$140,CE$141,CE$142,CE$143,CE$144)</f>
        <v>0</v>
      </c>
      <c r="CF330" s="66">
        <f>-CF$190+CF$216-CF$218+CF$233+CF$234+SUM(CF$125,CF$126,CF$127,CF$128,CF$129,CF$130,CF$131,CF$132,CF$133*(1+'S&amp;S'!$F128),CF$134,CF$135,CF$136,CF$137,CF$138,CF$139,CF$140,CF$141,CF$142,CF$143,CF$144)</f>
        <v>0</v>
      </c>
      <c r="CG330" s="66">
        <f>-CG$190+CG$216-CG$218+CG$233+CG$234+SUM(CG$125,CG$126,CG$127,CG$128,CG$129,CG$130,CG$131,CG$132,CG$133*(1+'S&amp;S'!$F128),CG$134,CG$135,CG$136,CG$137,CG$138,CG$139,CG$140,CG$141,CG$142,CG$143,CG$144)</f>
        <v>0</v>
      </c>
      <c r="CH330" s="66">
        <f>-CH$190+CH$216-CH$218+CH$233+CH$234+SUM(CH$125,CH$126,CH$127,CH$128,CH$129,CH$130,CH$131,CH$132,CH$133*(1+'S&amp;S'!$F128),CH$134,CH$135,CH$136,CH$137,CH$138,CH$139,CH$140,CH$141,CH$142,CH$143,CH$144)</f>
        <v>0</v>
      </c>
      <c r="CI330" s="66">
        <f>-CI$190+CI$216-CI$218+CI$233+CI$234+SUM(CI$125,CI$126,CI$127,CI$128,CI$129,CI$130,CI$131,CI$132,CI$133*(1+'S&amp;S'!$F128),CI$134,CI$135,CI$136,CI$137,CI$138,CI$139,CI$140,CI$141,CI$142,CI$143,CI$144)</f>
        <v>0</v>
      </c>
      <c r="CJ330" s="66">
        <f>-CJ$190+CJ$216-CJ$218+CJ$233+CJ$234+SUM(CJ$125,CJ$126,CJ$127,CJ$128,CJ$129,CJ$130,CJ$131,CJ$132,CJ$133*(1+'S&amp;S'!$F128),CJ$134,CJ$135,CJ$136,CJ$137,CJ$138,CJ$139,CJ$140,CJ$141,CJ$142,CJ$143,CJ$144)</f>
        <v>0</v>
      </c>
      <c r="CK330" s="66">
        <f>-CK$190+CK$216-CK$218+CK$233+CK$234+SUM(CK$125,CK$126,CK$127,CK$128,CK$129,CK$130,CK$131,CK$132,CK$133*(1+'S&amp;S'!$F128),CK$134,CK$135,CK$136,CK$137,CK$138,CK$139,CK$140,CK$141,CK$142,CK$143,CK$144)</f>
        <v>0</v>
      </c>
      <c r="CL330" s="66">
        <f>-CL$190+CL$216-CL$218+CL$233+CL$234+SUM(CL$125,CL$126,CL$127,CL$128,CL$129,CL$130,CL$131,CL$132,CL$133*(1+'S&amp;S'!$F128),CL$134,CL$135,CL$136,CL$137,CL$138,CL$139,CL$140,CL$141,CL$142,CL$143,CL$144)</f>
        <v>0</v>
      </c>
      <c r="CM330" s="66">
        <f>-CM$190+CM$216-CM$218+CM$233+CM$234+SUM(CM$125,CM$126,CM$127,CM$128,CM$129,CM$130,CM$131,CM$132,CM$133*(1+'S&amp;S'!$F128),CM$134,CM$135,CM$136,CM$137,CM$138,CM$139,CM$140,CM$141,CM$142,CM$143,CM$144)</f>
        <v>0</v>
      </c>
      <c r="CN330" s="66">
        <f>-CN$190+CN$216-CN$218+CN$233+CN$234+SUM(CN$125,CN$126,CN$127,CN$128,CN$129,CN$130,CN$131,CN$132,CN$133*(1+'S&amp;S'!$F128),CN$134,CN$135,CN$136,CN$137,CN$138,CN$139,CN$140,CN$141,CN$142,CN$143,CN$144)</f>
        <v>0</v>
      </c>
      <c r="CO330" s="66">
        <f>-CO$190+CO$216-CO$218+CO$233+CO$234+SUM(CO$125,CO$126,CO$127,CO$128,CO$129,CO$130,CO$131,CO$132,CO$133*(1+'S&amp;S'!$F128),CO$134,CO$135,CO$136,CO$137,CO$138,CO$139,CO$140,CO$141,CO$142,CO$143,CO$144)</f>
        <v>0</v>
      </c>
      <c r="CP330" s="66">
        <f>-CP$190+CP$216-CP$218+CP$233+CP$234+SUM(CP$125,CP$126,CP$127,CP$128,CP$129,CP$130,CP$131,CP$132,CP$133*(1+'S&amp;S'!$F128),CP$134,CP$135,CP$136,CP$137,CP$138,CP$139,CP$140,CP$141,CP$142,CP$143,CP$144)</f>
        <v>0</v>
      </c>
      <c r="CQ330" s="66">
        <f>-CQ$190+CQ$216-CQ$218+CQ$233+CQ$234+SUM(CQ$125,CQ$126,CQ$127,CQ$128,CQ$129,CQ$130,CQ$131,CQ$132,CQ$133*(1+'S&amp;S'!$F128),CQ$134,CQ$135,CQ$136,CQ$137,CQ$138,CQ$139,CQ$140,CQ$141,CQ$142,CQ$143,CQ$144)</f>
        <v>0</v>
      </c>
      <c r="CR330" s="66">
        <f>-CR$190+CR$216-CR$218+CR$233+CR$234+SUM(CR$125,CR$126,CR$127,CR$128,CR$129,CR$130,CR$131,CR$132,CR$133*(1+'S&amp;S'!$F128),CR$134,CR$135,CR$136,CR$137,CR$138,CR$139,CR$140,CR$141,CR$142,CR$143,CR$144)</f>
        <v>0</v>
      </c>
      <c r="CS330" s="66">
        <f>-CS$190+CS$216-CS$218+CS$233+CS$234+SUM(CS$125,CS$126,CS$127,CS$128,CS$129,CS$130,CS$131,CS$132,CS$133*(1+'S&amp;S'!$F128),CS$134,CS$135,CS$136,CS$137,CS$138,CS$139,CS$140,CS$141,CS$142,CS$143,CS$144)</f>
        <v>0</v>
      </c>
    </row>
    <row r="331" spans="3:97" hidden="1" x14ac:dyDescent="0.35">
      <c r="C331" s="81" t="str">
        <f>O.6!C133&amp;" with "&amp; 'S&amp;S'!$D$5*100 &amp; "% decrease"</f>
        <v xml:space="preserve"> with 1% decrease</v>
      </c>
      <c r="E331" s="492">
        <f>G331+NPV(G.Asm!$F$40,H331:INDEX(H331:CS331,RP))</f>
        <v>0</v>
      </c>
      <c r="F331" s="492">
        <f t="shared" si="140"/>
        <v>0</v>
      </c>
      <c r="G331" s="66">
        <f>-G$190+G$216-G$218+G$233+G$234+SUM(G$125,G$126,G$127,G$128,G$129,G$130,G$131,G$132,G$133*(1+'S&amp;S'!$F129),G$134,G$135,G$136,G$137,G$138,G$139,G$140,G$141,G$142,G$143,G$144)</f>
        <v>0</v>
      </c>
      <c r="H331" s="66">
        <f>-H$190+H$216-H$218+H$233+H$234+SUM(H$125,H$126,H$127,H$128,H$129,H$130,H$131,H$132,H$133*(1+'S&amp;S'!$F129),H$134,H$135,H$136,H$137,H$138,H$139,H$140,H$141,H$142,H$143,H$144)</f>
        <v>0</v>
      </c>
      <c r="I331" s="66">
        <f>-I$190+I$216-I$218+I$233+I$234+SUM(I$125,I$126,I$127,I$128,I$129,I$130,I$131,I$132,I$133*(1+'S&amp;S'!$F129),I$134,I$135,I$136,I$137,I$138,I$139,I$140,I$141,I$142,I$143,I$144)</f>
        <v>0</v>
      </c>
      <c r="J331" s="66">
        <f>-J$190+J$216-J$218+J$233+J$234+SUM(J$125,J$126,J$127,J$128,J$129,J$130,J$131,J$132,J$133*(1+'S&amp;S'!$F129),J$134,J$135,J$136,J$137,J$138,J$139,J$140,J$141,J$142,J$143,J$144)</f>
        <v>0</v>
      </c>
      <c r="K331" s="66">
        <f>-K$190+K$216-K$218+K$233+K$234+SUM(K$125,K$126,K$127,K$128,K$129,K$130,K$131,K$132,K$133*(1+'S&amp;S'!$F129),K$134,K$135,K$136,K$137,K$138,K$139,K$140,K$141,K$142,K$143,K$144)</f>
        <v>0</v>
      </c>
      <c r="L331" s="66">
        <f>-L$190+L$216-L$218+L$233+L$234+SUM(L$125,L$126,L$127,L$128,L$129,L$130,L$131,L$132,L$133*(1+'S&amp;S'!$F129),L$134,L$135,L$136,L$137,L$138,L$139,L$140,L$141,L$142,L$143,L$144)</f>
        <v>0</v>
      </c>
      <c r="M331" s="66">
        <f>-M$190+M$216-M$218+M$233+M$234+SUM(M$125,M$126,M$127,M$128,M$129,M$130,M$131,M$132,M$133*(1+'S&amp;S'!$F129),M$134,M$135,M$136,M$137,M$138,M$139,M$140,M$141,M$142,M$143,M$144)</f>
        <v>0</v>
      </c>
      <c r="N331" s="66">
        <f>-N$190+N$216-N$218+N$233+N$234+SUM(N$125,N$126,N$127,N$128,N$129,N$130,N$131,N$132,N$133*(1+'S&amp;S'!$F129),N$134,N$135,N$136,N$137,N$138,N$139,N$140,N$141,N$142,N$143,N$144)</f>
        <v>0</v>
      </c>
      <c r="O331" s="66">
        <f>-O$190+O$216-O$218+O$233+O$234+SUM(O$125,O$126,O$127,O$128,O$129,O$130,O$131,O$132,O$133*(1+'S&amp;S'!$F129),O$134,O$135,O$136,O$137,O$138,O$139,O$140,O$141,O$142,O$143,O$144)</f>
        <v>0</v>
      </c>
      <c r="P331" s="66">
        <f>-P$190+P$216-P$218+P$233+P$234+SUM(P$125,P$126,P$127,P$128,P$129,P$130,P$131,P$132,P$133*(1+'S&amp;S'!$F129),P$134,P$135,P$136,P$137,P$138,P$139,P$140,P$141,P$142,P$143,P$144)</f>
        <v>0</v>
      </c>
      <c r="Q331" s="66">
        <f>-Q$190+Q$216-Q$218+Q$233+Q$234+SUM(Q$125,Q$126,Q$127,Q$128,Q$129,Q$130,Q$131,Q$132,Q$133*(1+'S&amp;S'!$F129),Q$134,Q$135,Q$136,Q$137,Q$138,Q$139,Q$140,Q$141,Q$142,Q$143,Q$144)</f>
        <v>0</v>
      </c>
      <c r="R331" s="66">
        <f>-R$190+R$216-R$218+R$233+R$234+SUM(R$125,R$126,R$127,R$128,R$129,R$130,R$131,R$132,R$133*(1+'S&amp;S'!$F129),R$134,R$135,R$136,R$137,R$138,R$139,R$140,R$141,R$142,R$143,R$144)</f>
        <v>0</v>
      </c>
      <c r="S331" s="66">
        <f>-S$190+S$216-S$218+S$233+S$234+SUM(S$125,S$126,S$127,S$128,S$129,S$130,S$131,S$132,S$133*(1+'S&amp;S'!$F129),S$134,S$135,S$136,S$137,S$138,S$139,S$140,S$141,S$142,S$143,S$144)</f>
        <v>0</v>
      </c>
      <c r="T331" s="66">
        <f>-T$190+T$216-T$218+T$233+T$234+SUM(T$125,T$126,T$127,T$128,T$129,T$130,T$131,T$132,T$133*(1+'S&amp;S'!$F129),T$134,T$135,T$136,T$137,T$138,T$139,T$140,T$141,T$142,T$143,T$144)</f>
        <v>0</v>
      </c>
      <c r="U331" s="66">
        <f>-U$190+U$216-U$218+U$233+U$234+SUM(U$125,U$126,U$127,U$128,U$129,U$130,U$131,U$132,U$133*(1+'S&amp;S'!$F129),U$134,U$135,U$136,U$137,U$138,U$139,U$140,U$141,U$142,U$143,U$144)</f>
        <v>0</v>
      </c>
      <c r="V331" s="66">
        <f>-V$190+V$216-V$218+V$233+V$234+SUM(V$125,V$126,V$127,V$128,V$129,V$130,V$131,V$132,V$133*(1+'S&amp;S'!$F129),V$134,V$135,V$136,V$137,V$138,V$139,V$140,V$141,V$142,V$143,V$144)</f>
        <v>0</v>
      </c>
      <c r="W331" s="66">
        <f>-W$190+W$216-W$218+W$233+W$234+SUM(W$125,W$126,W$127,W$128,W$129,W$130,W$131,W$132,W$133*(1+'S&amp;S'!$F129),W$134,W$135,W$136,W$137,W$138,W$139,W$140,W$141,W$142,W$143,W$144)</f>
        <v>0</v>
      </c>
      <c r="X331" s="66">
        <f>-X$190+X$216-X$218+X$233+X$234+SUM(X$125,X$126,X$127,X$128,X$129,X$130,X$131,X$132,X$133*(1+'S&amp;S'!$F129),X$134,X$135,X$136,X$137,X$138,X$139,X$140,X$141,X$142,X$143,X$144)</f>
        <v>0</v>
      </c>
      <c r="Y331" s="66">
        <f>-Y$190+Y$216-Y$218+Y$233+Y$234+SUM(Y$125,Y$126,Y$127,Y$128,Y$129,Y$130,Y$131,Y$132,Y$133*(1+'S&amp;S'!$F129),Y$134,Y$135,Y$136,Y$137,Y$138,Y$139,Y$140,Y$141,Y$142,Y$143,Y$144)</f>
        <v>0</v>
      </c>
      <c r="Z331" s="66">
        <f>-Z$190+Z$216-Z$218+Z$233+Z$234+SUM(Z$125,Z$126,Z$127,Z$128,Z$129,Z$130,Z$131,Z$132,Z$133*(1+'S&amp;S'!$F129),Z$134,Z$135,Z$136,Z$137,Z$138,Z$139,Z$140,Z$141,Z$142,Z$143,Z$144)</f>
        <v>0</v>
      </c>
      <c r="AA331" s="66">
        <f>-AA$190+AA$216-AA$218+AA$233+AA$234+SUM(AA$125,AA$126,AA$127,AA$128,AA$129,AA$130,AA$131,AA$132,AA$133*(1+'S&amp;S'!$F129),AA$134,AA$135,AA$136,AA$137,AA$138,AA$139,AA$140,AA$141,AA$142,AA$143,AA$144)</f>
        <v>0</v>
      </c>
      <c r="AB331" s="66">
        <f>-AB$190+AB$216-AB$218+AB$233+AB$234+SUM(AB$125,AB$126,AB$127,AB$128,AB$129,AB$130,AB$131,AB$132,AB$133*(1+'S&amp;S'!$F129),AB$134,AB$135,AB$136,AB$137,AB$138,AB$139,AB$140,AB$141,AB$142,AB$143,AB$144)</f>
        <v>0</v>
      </c>
      <c r="AC331" s="66">
        <f>-AC$190+AC$216-AC$218+AC$233+AC$234+SUM(AC$125,AC$126,AC$127,AC$128,AC$129,AC$130,AC$131,AC$132,AC$133*(1+'S&amp;S'!$F129),AC$134,AC$135,AC$136,AC$137,AC$138,AC$139,AC$140,AC$141,AC$142,AC$143,AC$144)</f>
        <v>0</v>
      </c>
      <c r="AD331" s="66">
        <f>-AD$190+AD$216-AD$218+AD$233+AD$234+SUM(AD$125,AD$126,AD$127,AD$128,AD$129,AD$130,AD$131,AD$132,AD$133*(1+'S&amp;S'!$F129),AD$134,AD$135,AD$136,AD$137,AD$138,AD$139,AD$140,AD$141,AD$142,AD$143,AD$144)</f>
        <v>0</v>
      </c>
      <c r="AE331" s="66">
        <f>-AE$190+AE$216-AE$218+AE$233+AE$234+SUM(AE$125,AE$126,AE$127,AE$128,AE$129,AE$130,AE$131,AE$132,AE$133*(1+'S&amp;S'!$F129),AE$134,AE$135,AE$136,AE$137,AE$138,AE$139,AE$140,AE$141,AE$142,AE$143,AE$144)</f>
        <v>0</v>
      </c>
      <c r="AF331" s="66">
        <f>-AF$190+AF$216-AF$218+AF$233+AF$234+SUM(AF$125,AF$126,AF$127,AF$128,AF$129,AF$130,AF$131,AF$132,AF$133*(1+'S&amp;S'!$F129),AF$134,AF$135,AF$136,AF$137,AF$138,AF$139,AF$140,AF$141,AF$142,AF$143,AF$144)</f>
        <v>0</v>
      </c>
      <c r="AG331" s="66">
        <f>-AG$190+AG$216-AG$218+AG$233+AG$234+SUM(AG$125,AG$126,AG$127,AG$128,AG$129,AG$130,AG$131,AG$132,AG$133*(1+'S&amp;S'!$F129),AG$134,AG$135,AG$136,AG$137,AG$138,AG$139,AG$140,AG$141,AG$142,AG$143,AG$144)</f>
        <v>0</v>
      </c>
      <c r="AH331" s="66">
        <f>-AH$190+AH$216-AH$218+AH$233+AH$234+SUM(AH$125,AH$126,AH$127,AH$128,AH$129,AH$130,AH$131,AH$132,AH$133*(1+'S&amp;S'!$F129),AH$134,AH$135,AH$136,AH$137,AH$138,AH$139,AH$140,AH$141,AH$142,AH$143,AH$144)</f>
        <v>0</v>
      </c>
      <c r="AI331" s="66">
        <f>-AI$190+AI$216-AI$218+AI$233+AI$234+SUM(AI$125,AI$126,AI$127,AI$128,AI$129,AI$130,AI$131,AI$132,AI$133*(1+'S&amp;S'!$F129),AI$134,AI$135,AI$136,AI$137,AI$138,AI$139,AI$140,AI$141,AI$142,AI$143,AI$144)</f>
        <v>0</v>
      </c>
      <c r="AJ331" s="66">
        <f>-AJ$190+AJ$216-AJ$218+AJ$233+AJ$234+SUM(AJ$125,AJ$126,AJ$127,AJ$128,AJ$129,AJ$130,AJ$131,AJ$132,AJ$133*(1+'S&amp;S'!$F129),AJ$134,AJ$135,AJ$136,AJ$137,AJ$138,AJ$139,AJ$140,AJ$141,AJ$142,AJ$143,AJ$144)</f>
        <v>0</v>
      </c>
      <c r="AK331" s="66">
        <f>-AK$190+AK$216-AK$218+AK$233+AK$234+SUM(AK$125,AK$126,AK$127,AK$128,AK$129,AK$130,AK$131,AK$132,AK$133*(1+'S&amp;S'!$F129),AK$134,AK$135,AK$136,AK$137,AK$138,AK$139,AK$140,AK$141,AK$142,AK$143,AK$144)</f>
        <v>0</v>
      </c>
      <c r="AL331" s="66">
        <f>-AL$190+AL$216-AL$218+AL$233+AL$234+SUM(AL$125,AL$126,AL$127,AL$128,AL$129,AL$130,AL$131,AL$132,AL$133*(1+'S&amp;S'!$F129),AL$134,AL$135,AL$136,AL$137,AL$138,AL$139,AL$140,AL$141,AL$142,AL$143,AL$144)</f>
        <v>0</v>
      </c>
      <c r="AM331" s="66">
        <f>-AM$190+AM$216-AM$218+AM$233+AM$234+SUM(AM$125,AM$126,AM$127,AM$128,AM$129,AM$130,AM$131,AM$132,AM$133*(1+'S&amp;S'!$F129),AM$134,AM$135,AM$136,AM$137,AM$138,AM$139,AM$140,AM$141,AM$142,AM$143,AM$144)</f>
        <v>0</v>
      </c>
      <c r="AN331" s="66">
        <f>-AN$190+AN$216-AN$218+AN$233+AN$234+SUM(AN$125,AN$126,AN$127,AN$128,AN$129,AN$130,AN$131,AN$132,AN$133*(1+'S&amp;S'!$F129),AN$134,AN$135,AN$136,AN$137,AN$138,AN$139,AN$140,AN$141,AN$142,AN$143,AN$144)</f>
        <v>0</v>
      </c>
      <c r="AO331" s="66">
        <f>-AO$190+AO$216-AO$218+AO$233+AO$234+SUM(AO$125,AO$126,AO$127,AO$128,AO$129,AO$130,AO$131,AO$132,AO$133*(1+'S&amp;S'!$F129),AO$134,AO$135,AO$136,AO$137,AO$138,AO$139,AO$140,AO$141,AO$142,AO$143,AO$144)</f>
        <v>0</v>
      </c>
      <c r="AP331" s="66">
        <f>-AP$190+AP$216-AP$218+AP$233+AP$234+SUM(AP$125,AP$126,AP$127,AP$128,AP$129,AP$130,AP$131,AP$132,AP$133*(1+'S&amp;S'!$F129),AP$134,AP$135,AP$136,AP$137,AP$138,AP$139,AP$140,AP$141,AP$142,AP$143,AP$144)</f>
        <v>0</v>
      </c>
      <c r="AQ331" s="66">
        <f>-AQ$190+AQ$216-AQ$218+AQ$233+AQ$234+SUM(AQ$125,AQ$126,AQ$127,AQ$128,AQ$129,AQ$130,AQ$131,AQ$132,AQ$133*(1+'S&amp;S'!$F129),AQ$134,AQ$135,AQ$136,AQ$137,AQ$138,AQ$139,AQ$140,AQ$141,AQ$142,AQ$143,AQ$144)</f>
        <v>0</v>
      </c>
      <c r="AR331" s="66">
        <f>-AR$190+AR$216-AR$218+AR$233+AR$234+SUM(AR$125,AR$126,AR$127,AR$128,AR$129,AR$130,AR$131,AR$132,AR$133*(1+'S&amp;S'!$F129),AR$134,AR$135,AR$136,AR$137,AR$138,AR$139,AR$140,AR$141,AR$142,AR$143,AR$144)</f>
        <v>0</v>
      </c>
      <c r="AS331" s="66">
        <f>-AS$190+AS$216-AS$218+AS$233+AS$234+SUM(AS$125,AS$126,AS$127,AS$128,AS$129,AS$130,AS$131,AS$132,AS$133*(1+'S&amp;S'!$F129),AS$134,AS$135,AS$136,AS$137,AS$138,AS$139,AS$140,AS$141,AS$142,AS$143,AS$144)</f>
        <v>0</v>
      </c>
      <c r="AT331" s="66">
        <f>-AT$190+AT$216-AT$218+AT$233+AT$234+SUM(AT$125,AT$126,AT$127,AT$128,AT$129,AT$130,AT$131,AT$132,AT$133*(1+'S&amp;S'!$F129),AT$134,AT$135,AT$136,AT$137,AT$138,AT$139,AT$140,AT$141,AT$142,AT$143,AT$144)</f>
        <v>0</v>
      </c>
      <c r="AU331" s="66">
        <f>-AU$190+AU$216-AU$218+AU$233+AU$234+SUM(AU$125,AU$126,AU$127,AU$128,AU$129,AU$130,AU$131,AU$132,AU$133*(1+'S&amp;S'!$F129),AU$134,AU$135,AU$136,AU$137,AU$138,AU$139,AU$140,AU$141,AU$142,AU$143,AU$144)</f>
        <v>0</v>
      </c>
      <c r="AV331" s="66">
        <f>-AV$190+AV$216-AV$218+AV$233+AV$234+SUM(AV$125,AV$126,AV$127,AV$128,AV$129,AV$130,AV$131,AV$132,AV$133*(1+'S&amp;S'!$F129),AV$134,AV$135,AV$136,AV$137,AV$138,AV$139,AV$140,AV$141,AV$142,AV$143,AV$144)</f>
        <v>0</v>
      </c>
      <c r="AW331" s="66">
        <f>-AW$190+AW$216-AW$218+AW$233+AW$234+SUM(AW$125,AW$126,AW$127,AW$128,AW$129,AW$130,AW$131,AW$132,AW$133*(1+'S&amp;S'!$F129),AW$134,AW$135,AW$136,AW$137,AW$138,AW$139,AW$140,AW$141,AW$142,AW$143,AW$144)</f>
        <v>0</v>
      </c>
      <c r="AX331" s="66">
        <f>-AX$190+AX$216-AX$218+AX$233+AX$234+SUM(AX$125,AX$126,AX$127,AX$128,AX$129,AX$130,AX$131,AX$132,AX$133*(1+'S&amp;S'!$F129),AX$134,AX$135,AX$136,AX$137,AX$138,AX$139,AX$140,AX$141,AX$142,AX$143,AX$144)</f>
        <v>0</v>
      </c>
      <c r="AY331" s="66">
        <f>-AY$190+AY$216-AY$218+AY$233+AY$234+SUM(AY$125,AY$126,AY$127,AY$128,AY$129,AY$130,AY$131,AY$132,AY$133*(1+'S&amp;S'!$F129),AY$134,AY$135,AY$136,AY$137,AY$138,AY$139,AY$140,AY$141,AY$142,AY$143,AY$144)</f>
        <v>0</v>
      </c>
      <c r="AZ331" s="66">
        <f>-AZ$190+AZ$216-AZ$218+AZ$233+AZ$234+SUM(AZ$125,AZ$126,AZ$127,AZ$128,AZ$129,AZ$130,AZ$131,AZ$132,AZ$133*(1+'S&amp;S'!$F129),AZ$134,AZ$135,AZ$136,AZ$137,AZ$138,AZ$139,AZ$140,AZ$141,AZ$142,AZ$143,AZ$144)</f>
        <v>0</v>
      </c>
      <c r="BA331" s="66">
        <f>-BA$190+BA$216-BA$218+BA$233+BA$234+SUM(BA$125,BA$126,BA$127,BA$128,BA$129,BA$130,BA$131,BA$132,BA$133*(1+'S&amp;S'!$F129),BA$134,BA$135,BA$136,BA$137,BA$138,BA$139,BA$140,BA$141,BA$142,BA$143,BA$144)</f>
        <v>0</v>
      </c>
      <c r="BB331" s="66">
        <f>-BB$190+BB$216-BB$218+BB$233+BB$234+SUM(BB$125,BB$126,BB$127,BB$128,BB$129,BB$130,BB$131,BB$132,BB$133*(1+'S&amp;S'!$F129),BB$134,BB$135,BB$136,BB$137,BB$138,BB$139,BB$140,BB$141,BB$142,BB$143,BB$144)</f>
        <v>0</v>
      </c>
      <c r="BC331" s="66">
        <f>-BC$190+BC$216-BC$218+BC$233+BC$234+SUM(BC$125,BC$126,BC$127,BC$128,BC$129,BC$130,BC$131,BC$132,BC$133*(1+'S&amp;S'!$F129),BC$134,BC$135,BC$136,BC$137,BC$138,BC$139,BC$140,BC$141,BC$142,BC$143,BC$144)</f>
        <v>0</v>
      </c>
      <c r="BD331" s="66">
        <f>-BD$190+BD$216-BD$218+BD$233+BD$234+SUM(BD$125,BD$126,BD$127,BD$128,BD$129,BD$130,BD$131,BD$132,BD$133*(1+'S&amp;S'!$F129),BD$134,BD$135,BD$136,BD$137,BD$138,BD$139,BD$140,BD$141,BD$142,BD$143,BD$144)</f>
        <v>0</v>
      </c>
      <c r="BE331" s="66">
        <f>-BE$190+BE$216-BE$218+BE$233+BE$234+SUM(BE$125,BE$126,BE$127,BE$128,BE$129,BE$130,BE$131,BE$132,BE$133*(1+'S&amp;S'!$F129),BE$134,BE$135,BE$136,BE$137,BE$138,BE$139,BE$140,BE$141,BE$142,BE$143,BE$144)</f>
        <v>0</v>
      </c>
      <c r="BF331" s="66">
        <f>-BF$190+BF$216-BF$218+BF$233+BF$234+SUM(BF$125,BF$126,BF$127,BF$128,BF$129,BF$130,BF$131,BF$132,BF$133*(1+'S&amp;S'!$F129),BF$134,BF$135,BF$136,BF$137,BF$138,BF$139,BF$140,BF$141,BF$142,BF$143,BF$144)</f>
        <v>0</v>
      </c>
      <c r="BG331" s="66">
        <f>-BG$190+BG$216-BG$218+BG$233+BG$234+SUM(BG$125,BG$126,BG$127,BG$128,BG$129,BG$130,BG$131,BG$132,BG$133*(1+'S&amp;S'!$F129),BG$134,BG$135,BG$136,BG$137,BG$138,BG$139,BG$140,BG$141,BG$142,BG$143,BG$144)</f>
        <v>0</v>
      </c>
      <c r="BH331" s="66">
        <f>-BH$190+BH$216-BH$218+BH$233+BH$234+SUM(BH$125,BH$126,BH$127,BH$128,BH$129,BH$130,BH$131,BH$132,BH$133*(1+'S&amp;S'!$F129),BH$134,BH$135,BH$136,BH$137,BH$138,BH$139,BH$140,BH$141,BH$142,BH$143,BH$144)</f>
        <v>0</v>
      </c>
      <c r="BI331" s="66">
        <f>-BI$190+BI$216-BI$218+BI$233+BI$234+SUM(BI$125,BI$126,BI$127,BI$128,BI$129,BI$130,BI$131,BI$132,BI$133*(1+'S&amp;S'!$F129),BI$134,BI$135,BI$136,BI$137,BI$138,BI$139,BI$140,BI$141,BI$142,BI$143,BI$144)</f>
        <v>0</v>
      </c>
      <c r="BJ331" s="66">
        <f>-BJ$190+BJ$216-BJ$218+BJ$233+BJ$234+SUM(BJ$125,BJ$126,BJ$127,BJ$128,BJ$129,BJ$130,BJ$131,BJ$132,BJ$133*(1+'S&amp;S'!$F129),BJ$134,BJ$135,BJ$136,BJ$137,BJ$138,BJ$139,BJ$140,BJ$141,BJ$142,BJ$143,BJ$144)</f>
        <v>0</v>
      </c>
      <c r="BK331" s="66">
        <f>-BK$190+BK$216-BK$218+BK$233+BK$234+SUM(BK$125,BK$126,BK$127,BK$128,BK$129,BK$130,BK$131,BK$132,BK$133*(1+'S&amp;S'!$F129),BK$134,BK$135,BK$136,BK$137,BK$138,BK$139,BK$140,BK$141,BK$142,BK$143,BK$144)</f>
        <v>0</v>
      </c>
      <c r="BL331" s="66">
        <f>-BL$190+BL$216-BL$218+BL$233+BL$234+SUM(BL$125,BL$126,BL$127,BL$128,BL$129,BL$130,BL$131,BL$132,BL$133*(1+'S&amp;S'!$F129),BL$134,BL$135,BL$136,BL$137,BL$138,BL$139,BL$140,BL$141,BL$142,BL$143,BL$144)</f>
        <v>0</v>
      </c>
      <c r="BM331" s="66">
        <f>-BM$190+BM$216-BM$218+BM$233+BM$234+SUM(BM$125,BM$126,BM$127,BM$128,BM$129,BM$130,BM$131,BM$132,BM$133*(1+'S&amp;S'!$F129),BM$134,BM$135,BM$136,BM$137,BM$138,BM$139,BM$140,BM$141,BM$142,BM$143,BM$144)</f>
        <v>0</v>
      </c>
      <c r="BN331" s="66">
        <f>-BN$190+BN$216-BN$218+BN$233+BN$234+SUM(BN$125,BN$126,BN$127,BN$128,BN$129,BN$130,BN$131,BN$132,BN$133*(1+'S&amp;S'!$F129),BN$134,BN$135,BN$136,BN$137,BN$138,BN$139,BN$140,BN$141,BN$142,BN$143,BN$144)</f>
        <v>0</v>
      </c>
      <c r="BO331" s="66">
        <f>-BO$190+BO$216-BO$218+BO$233+BO$234+SUM(BO$125,BO$126,BO$127,BO$128,BO$129,BO$130,BO$131,BO$132,BO$133*(1+'S&amp;S'!$F129),BO$134,BO$135,BO$136,BO$137,BO$138,BO$139,BO$140,BO$141,BO$142,BO$143,BO$144)</f>
        <v>0</v>
      </c>
      <c r="BP331" s="66">
        <f>-BP$190+BP$216-BP$218+BP$233+BP$234+SUM(BP$125,BP$126,BP$127,BP$128,BP$129,BP$130,BP$131,BP$132,BP$133*(1+'S&amp;S'!$F129),BP$134,BP$135,BP$136,BP$137,BP$138,BP$139,BP$140,BP$141,BP$142,BP$143,BP$144)</f>
        <v>0</v>
      </c>
      <c r="BQ331" s="66">
        <f>-BQ$190+BQ$216-BQ$218+BQ$233+BQ$234+SUM(BQ$125,BQ$126,BQ$127,BQ$128,BQ$129,BQ$130,BQ$131,BQ$132,BQ$133*(1+'S&amp;S'!$F129),BQ$134,BQ$135,BQ$136,BQ$137,BQ$138,BQ$139,BQ$140,BQ$141,BQ$142,BQ$143,BQ$144)</f>
        <v>0</v>
      </c>
      <c r="BR331" s="66">
        <f>-BR$190+BR$216-BR$218+BR$233+BR$234+SUM(BR$125,BR$126,BR$127,BR$128,BR$129,BR$130,BR$131,BR$132,BR$133*(1+'S&amp;S'!$F129),BR$134,BR$135,BR$136,BR$137,BR$138,BR$139,BR$140,BR$141,BR$142,BR$143,BR$144)</f>
        <v>0</v>
      </c>
      <c r="BS331" s="66">
        <f>-BS$190+BS$216-BS$218+BS$233+BS$234+SUM(BS$125,BS$126,BS$127,BS$128,BS$129,BS$130,BS$131,BS$132,BS$133*(1+'S&amp;S'!$F129),BS$134,BS$135,BS$136,BS$137,BS$138,BS$139,BS$140,BS$141,BS$142,BS$143,BS$144)</f>
        <v>0</v>
      </c>
      <c r="BT331" s="66">
        <f>-BT$190+BT$216-BT$218+BT$233+BT$234+SUM(BT$125,BT$126,BT$127,BT$128,BT$129,BT$130,BT$131,BT$132,BT$133*(1+'S&amp;S'!$F129),BT$134,BT$135,BT$136,BT$137,BT$138,BT$139,BT$140,BT$141,BT$142,BT$143,BT$144)</f>
        <v>0</v>
      </c>
      <c r="BU331" s="66">
        <f>-BU$190+BU$216-BU$218+BU$233+BU$234+SUM(BU$125,BU$126,BU$127,BU$128,BU$129,BU$130,BU$131,BU$132,BU$133*(1+'S&amp;S'!$F129),BU$134,BU$135,BU$136,BU$137,BU$138,BU$139,BU$140,BU$141,BU$142,BU$143,BU$144)</f>
        <v>0</v>
      </c>
      <c r="BV331" s="66">
        <f>-BV$190+BV$216-BV$218+BV$233+BV$234+SUM(BV$125,BV$126,BV$127,BV$128,BV$129,BV$130,BV$131,BV$132,BV$133*(1+'S&amp;S'!$F129),BV$134,BV$135,BV$136,BV$137,BV$138,BV$139,BV$140,BV$141,BV$142,BV$143,BV$144)</f>
        <v>0</v>
      </c>
      <c r="BW331" s="66">
        <f>-BW$190+BW$216-BW$218+BW$233+BW$234+SUM(BW$125,BW$126,BW$127,BW$128,BW$129,BW$130,BW$131,BW$132,BW$133*(1+'S&amp;S'!$F129),BW$134,BW$135,BW$136,BW$137,BW$138,BW$139,BW$140,BW$141,BW$142,BW$143,BW$144)</f>
        <v>0</v>
      </c>
      <c r="BX331" s="66">
        <f>-BX$190+BX$216-BX$218+BX$233+BX$234+SUM(BX$125,BX$126,BX$127,BX$128,BX$129,BX$130,BX$131,BX$132,BX$133*(1+'S&amp;S'!$F129),BX$134,BX$135,BX$136,BX$137,BX$138,BX$139,BX$140,BX$141,BX$142,BX$143,BX$144)</f>
        <v>0</v>
      </c>
      <c r="BY331" s="66">
        <f>-BY$190+BY$216-BY$218+BY$233+BY$234+SUM(BY$125,BY$126,BY$127,BY$128,BY$129,BY$130,BY$131,BY$132,BY$133*(1+'S&amp;S'!$F129),BY$134,BY$135,BY$136,BY$137,BY$138,BY$139,BY$140,BY$141,BY$142,BY$143,BY$144)</f>
        <v>0</v>
      </c>
      <c r="BZ331" s="66">
        <f>-BZ$190+BZ$216-BZ$218+BZ$233+BZ$234+SUM(BZ$125,BZ$126,BZ$127,BZ$128,BZ$129,BZ$130,BZ$131,BZ$132,BZ$133*(1+'S&amp;S'!$F129),BZ$134,BZ$135,BZ$136,BZ$137,BZ$138,BZ$139,BZ$140,BZ$141,BZ$142,BZ$143,BZ$144)</f>
        <v>0</v>
      </c>
      <c r="CA331" s="66">
        <f>-CA$190+CA$216-CA$218+CA$233+CA$234+SUM(CA$125,CA$126,CA$127,CA$128,CA$129,CA$130,CA$131,CA$132,CA$133*(1+'S&amp;S'!$F129),CA$134,CA$135,CA$136,CA$137,CA$138,CA$139,CA$140,CA$141,CA$142,CA$143,CA$144)</f>
        <v>0</v>
      </c>
      <c r="CB331" s="66">
        <f>-CB$190+CB$216-CB$218+CB$233+CB$234+SUM(CB$125,CB$126,CB$127,CB$128,CB$129,CB$130,CB$131,CB$132,CB$133*(1+'S&amp;S'!$F129),CB$134,CB$135,CB$136,CB$137,CB$138,CB$139,CB$140,CB$141,CB$142,CB$143,CB$144)</f>
        <v>0</v>
      </c>
      <c r="CC331" s="66">
        <f>-CC$190+CC$216-CC$218+CC$233+CC$234+SUM(CC$125,CC$126,CC$127,CC$128,CC$129,CC$130,CC$131,CC$132,CC$133*(1+'S&amp;S'!$F129),CC$134,CC$135,CC$136,CC$137,CC$138,CC$139,CC$140,CC$141,CC$142,CC$143,CC$144)</f>
        <v>0</v>
      </c>
      <c r="CD331" s="66">
        <f>-CD$190+CD$216-CD$218+CD$233+CD$234+SUM(CD$125,CD$126,CD$127,CD$128,CD$129,CD$130,CD$131,CD$132,CD$133*(1+'S&amp;S'!$F129),CD$134,CD$135,CD$136,CD$137,CD$138,CD$139,CD$140,CD$141,CD$142,CD$143,CD$144)</f>
        <v>0</v>
      </c>
      <c r="CE331" s="66">
        <f>-CE$190+CE$216-CE$218+CE$233+CE$234+SUM(CE$125,CE$126,CE$127,CE$128,CE$129,CE$130,CE$131,CE$132,CE$133*(1+'S&amp;S'!$F129),CE$134,CE$135,CE$136,CE$137,CE$138,CE$139,CE$140,CE$141,CE$142,CE$143,CE$144)</f>
        <v>0</v>
      </c>
      <c r="CF331" s="66">
        <f>-CF$190+CF$216-CF$218+CF$233+CF$234+SUM(CF$125,CF$126,CF$127,CF$128,CF$129,CF$130,CF$131,CF$132,CF$133*(1+'S&amp;S'!$F129),CF$134,CF$135,CF$136,CF$137,CF$138,CF$139,CF$140,CF$141,CF$142,CF$143,CF$144)</f>
        <v>0</v>
      </c>
      <c r="CG331" s="66">
        <f>-CG$190+CG$216-CG$218+CG$233+CG$234+SUM(CG$125,CG$126,CG$127,CG$128,CG$129,CG$130,CG$131,CG$132,CG$133*(1+'S&amp;S'!$F129),CG$134,CG$135,CG$136,CG$137,CG$138,CG$139,CG$140,CG$141,CG$142,CG$143,CG$144)</f>
        <v>0</v>
      </c>
      <c r="CH331" s="66">
        <f>-CH$190+CH$216-CH$218+CH$233+CH$234+SUM(CH$125,CH$126,CH$127,CH$128,CH$129,CH$130,CH$131,CH$132,CH$133*(1+'S&amp;S'!$F129),CH$134,CH$135,CH$136,CH$137,CH$138,CH$139,CH$140,CH$141,CH$142,CH$143,CH$144)</f>
        <v>0</v>
      </c>
      <c r="CI331" s="66">
        <f>-CI$190+CI$216-CI$218+CI$233+CI$234+SUM(CI$125,CI$126,CI$127,CI$128,CI$129,CI$130,CI$131,CI$132,CI$133*(1+'S&amp;S'!$F129),CI$134,CI$135,CI$136,CI$137,CI$138,CI$139,CI$140,CI$141,CI$142,CI$143,CI$144)</f>
        <v>0</v>
      </c>
      <c r="CJ331" s="66">
        <f>-CJ$190+CJ$216-CJ$218+CJ$233+CJ$234+SUM(CJ$125,CJ$126,CJ$127,CJ$128,CJ$129,CJ$130,CJ$131,CJ$132,CJ$133*(1+'S&amp;S'!$F129),CJ$134,CJ$135,CJ$136,CJ$137,CJ$138,CJ$139,CJ$140,CJ$141,CJ$142,CJ$143,CJ$144)</f>
        <v>0</v>
      </c>
      <c r="CK331" s="66">
        <f>-CK$190+CK$216-CK$218+CK$233+CK$234+SUM(CK$125,CK$126,CK$127,CK$128,CK$129,CK$130,CK$131,CK$132,CK$133*(1+'S&amp;S'!$F129),CK$134,CK$135,CK$136,CK$137,CK$138,CK$139,CK$140,CK$141,CK$142,CK$143,CK$144)</f>
        <v>0</v>
      </c>
      <c r="CL331" s="66">
        <f>-CL$190+CL$216-CL$218+CL$233+CL$234+SUM(CL$125,CL$126,CL$127,CL$128,CL$129,CL$130,CL$131,CL$132,CL$133*(1+'S&amp;S'!$F129),CL$134,CL$135,CL$136,CL$137,CL$138,CL$139,CL$140,CL$141,CL$142,CL$143,CL$144)</f>
        <v>0</v>
      </c>
      <c r="CM331" s="66">
        <f>-CM$190+CM$216-CM$218+CM$233+CM$234+SUM(CM$125,CM$126,CM$127,CM$128,CM$129,CM$130,CM$131,CM$132,CM$133*(1+'S&amp;S'!$F129),CM$134,CM$135,CM$136,CM$137,CM$138,CM$139,CM$140,CM$141,CM$142,CM$143,CM$144)</f>
        <v>0</v>
      </c>
      <c r="CN331" s="66">
        <f>-CN$190+CN$216-CN$218+CN$233+CN$234+SUM(CN$125,CN$126,CN$127,CN$128,CN$129,CN$130,CN$131,CN$132,CN$133*(1+'S&amp;S'!$F129),CN$134,CN$135,CN$136,CN$137,CN$138,CN$139,CN$140,CN$141,CN$142,CN$143,CN$144)</f>
        <v>0</v>
      </c>
      <c r="CO331" s="66">
        <f>-CO$190+CO$216-CO$218+CO$233+CO$234+SUM(CO$125,CO$126,CO$127,CO$128,CO$129,CO$130,CO$131,CO$132,CO$133*(1+'S&amp;S'!$F129),CO$134,CO$135,CO$136,CO$137,CO$138,CO$139,CO$140,CO$141,CO$142,CO$143,CO$144)</f>
        <v>0</v>
      </c>
      <c r="CP331" s="66">
        <f>-CP$190+CP$216-CP$218+CP$233+CP$234+SUM(CP$125,CP$126,CP$127,CP$128,CP$129,CP$130,CP$131,CP$132,CP$133*(1+'S&amp;S'!$F129),CP$134,CP$135,CP$136,CP$137,CP$138,CP$139,CP$140,CP$141,CP$142,CP$143,CP$144)</f>
        <v>0</v>
      </c>
      <c r="CQ331" s="66">
        <f>-CQ$190+CQ$216-CQ$218+CQ$233+CQ$234+SUM(CQ$125,CQ$126,CQ$127,CQ$128,CQ$129,CQ$130,CQ$131,CQ$132,CQ$133*(1+'S&amp;S'!$F129),CQ$134,CQ$135,CQ$136,CQ$137,CQ$138,CQ$139,CQ$140,CQ$141,CQ$142,CQ$143,CQ$144)</f>
        <v>0</v>
      </c>
      <c r="CR331" s="66">
        <f>-CR$190+CR$216-CR$218+CR$233+CR$234+SUM(CR$125,CR$126,CR$127,CR$128,CR$129,CR$130,CR$131,CR$132,CR$133*(1+'S&amp;S'!$F129),CR$134,CR$135,CR$136,CR$137,CR$138,CR$139,CR$140,CR$141,CR$142,CR$143,CR$144)</f>
        <v>0</v>
      </c>
      <c r="CS331" s="66">
        <f>-CS$190+CS$216-CS$218+CS$233+CS$234+SUM(CS$125,CS$126,CS$127,CS$128,CS$129,CS$130,CS$131,CS$132,CS$133*(1+'S&amp;S'!$F129),CS$134,CS$135,CS$136,CS$137,CS$138,CS$139,CS$140,CS$141,CS$142,CS$143,CS$144)</f>
        <v>0</v>
      </c>
    </row>
    <row r="332" spans="3:97" hidden="1" x14ac:dyDescent="0.35">
      <c r="C332" s="81" t="str">
        <f>O.6!C134&amp;" with "&amp; 'S&amp;S'!$D$5*100 &amp; "% increase"</f>
        <v xml:space="preserve"> with 1% increase</v>
      </c>
      <c r="E332" s="492">
        <f>G332+NPV(G.Asm!$F$40,H332:INDEX(H332:CS332,RP))</f>
        <v>0</v>
      </c>
      <c r="F332" s="492">
        <f t="shared" si="140"/>
        <v>0</v>
      </c>
      <c r="G332" s="66">
        <f>-G$190+G$216-G$218+G$233+G$234+SUM(G$125,G$126,G$127,G$128,G$129,G$130,G$131,G$132,G$133,G$134*(1+'S&amp;S'!$F130),G$135,G$136,G$137,G$138,G$139,G$140,G$141,G$142,G$143,G$144)</f>
        <v>0</v>
      </c>
      <c r="H332" s="66">
        <f>-H$190+H$216-H$218+H$233+H$234+SUM(H$125,H$126,H$127,H$128,H$129,H$130,H$131,H$132,H$133,H$134*(1+'S&amp;S'!$F130),H$135,H$136,H$137,H$138,H$139,H$140,H$141,H$142,H$143,H$144)</f>
        <v>0</v>
      </c>
      <c r="I332" s="66">
        <f>-I$190+I$216-I$218+I$233+I$234+SUM(I$125,I$126,I$127,I$128,I$129,I$130,I$131,I$132,I$133,I$134*(1+'S&amp;S'!$F130),I$135,I$136,I$137,I$138,I$139,I$140,I$141,I$142,I$143,I$144)</f>
        <v>0</v>
      </c>
      <c r="J332" s="66">
        <f>-J$190+J$216-J$218+J$233+J$234+SUM(J$125,J$126,J$127,J$128,J$129,J$130,J$131,J$132,J$133,J$134*(1+'S&amp;S'!$F130),J$135,J$136,J$137,J$138,J$139,J$140,J$141,J$142,J$143,J$144)</f>
        <v>0</v>
      </c>
      <c r="K332" s="66">
        <f>-K$190+K$216-K$218+K$233+K$234+SUM(K$125,K$126,K$127,K$128,K$129,K$130,K$131,K$132,K$133,K$134*(1+'S&amp;S'!$F130),K$135,K$136,K$137,K$138,K$139,K$140,K$141,K$142,K$143,K$144)</f>
        <v>0</v>
      </c>
      <c r="L332" s="66">
        <f>-L$190+L$216-L$218+L$233+L$234+SUM(L$125,L$126,L$127,L$128,L$129,L$130,L$131,L$132,L$133,L$134*(1+'S&amp;S'!$F130),L$135,L$136,L$137,L$138,L$139,L$140,L$141,L$142,L$143,L$144)</f>
        <v>0</v>
      </c>
      <c r="M332" s="66">
        <f>-M$190+M$216-M$218+M$233+M$234+SUM(M$125,M$126,M$127,M$128,M$129,M$130,M$131,M$132,M$133,M$134*(1+'S&amp;S'!$F130),M$135,M$136,M$137,M$138,M$139,M$140,M$141,M$142,M$143,M$144)</f>
        <v>0</v>
      </c>
      <c r="N332" s="66">
        <f>-N$190+N$216-N$218+N$233+N$234+SUM(N$125,N$126,N$127,N$128,N$129,N$130,N$131,N$132,N$133,N$134*(1+'S&amp;S'!$F130),N$135,N$136,N$137,N$138,N$139,N$140,N$141,N$142,N$143,N$144)</f>
        <v>0</v>
      </c>
      <c r="O332" s="66">
        <f>-O$190+O$216-O$218+O$233+O$234+SUM(O$125,O$126,O$127,O$128,O$129,O$130,O$131,O$132,O$133,O$134*(1+'S&amp;S'!$F130),O$135,O$136,O$137,O$138,O$139,O$140,O$141,O$142,O$143,O$144)</f>
        <v>0</v>
      </c>
      <c r="P332" s="66">
        <f>-P$190+P$216-P$218+P$233+P$234+SUM(P$125,P$126,P$127,P$128,P$129,P$130,P$131,P$132,P$133,P$134*(1+'S&amp;S'!$F130),P$135,P$136,P$137,P$138,P$139,P$140,P$141,P$142,P$143,P$144)</f>
        <v>0</v>
      </c>
      <c r="Q332" s="66">
        <f>-Q$190+Q$216-Q$218+Q$233+Q$234+SUM(Q$125,Q$126,Q$127,Q$128,Q$129,Q$130,Q$131,Q$132,Q$133,Q$134*(1+'S&amp;S'!$F130),Q$135,Q$136,Q$137,Q$138,Q$139,Q$140,Q$141,Q$142,Q$143,Q$144)</f>
        <v>0</v>
      </c>
      <c r="R332" s="66">
        <f>-R$190+R$216-R$218+R$233+R$234+SUM(R$125,R$126,R$127,R$128,R$129,R$130,R$131,R$132,R$133,R$134*(1+'S&amp;S'!$F130),R$135,R$136,R$137,R$138,R$139,R$140,R$141,R$142,R$143,R$144)</f>
        <v>0</v>
      </c>
      <c r="S332" s="66">
        <f>-S$190+S$216-S$218+S$233+S$234+SUM(S$125,S$126,S$127,S$128,S$129,S$130,S$131,S$132,S$133,S$134*(1+'S&amp;S'!$F130),S$135,S$136,S$137,S$138,S$139,S$140,S$141,S$142,S$143,S$144)</f>
        <v>0</v>
      </c>
      <c r="T332" s="66">
        <f>-T$190+T$216-T$218+T$233+T$234+SUM(T$125,T$126,T$127,T$128,T$129,T$130,T$131,T$132,T$133,T$134*(1+'S&amp;S'!$F130),T$135,T$136,T$137,T$138,T$139,T$140,T$141,T$142,T$143,T$144)</f>
        <v>0</v>
      </c>
      <c r="U332" s="66">
        <f>-U$190+U$216-U$218+U$233+U$234+SUM(U$125,U$126,U$127,U$128,U$129,U$130,U$131,U$132,U$133,U$134*(1+'S&amp;S'!$F130),U$135,U$136,U$137,U$138,U$139,U$140,U$141,U$142,U$143,U$144)</f>
        <v>0</v>
      </c>
      <c r="V332" s="66">
        <f>-V$190+V$216-V$218+V$233+V$234+SUM(V$125,V$126,V$127,V$128,V$129,V$130,V$131,V$132,V$133,V$134*(1+'S&amp;S'!$F130),V$135,V$136,V$137,V$138,V$139,V$140,V$141,V$142,V$143,V$144)</f>
        <v>0</v>
      </c>
      <c r="W332" s="66">
        <f>-W$190+W$216-W$218+W$233+W$234+SUM(W$125,W$126,W$127,W$128,W$129,W$130,W$131,W$132,W$133,W$134*(1+'S&amp;S'!$F130),W$135,W$136,W$137,W$138,W$139,W$140,W$141,W$142,W$143,W$144)</f>
        <v>0</v>
      </c>
      <c r="X332" s="66">
        <f>-X$190+X$216-X$218+X$233+X$234+SUM(X$125,X$126,X$127,X$128,X$129,X$130,X$131,X$132,X$133,X$134*(1+'S&amp;S'!$F130),X$135,X$136,X$137,X$138,X$139,X$140,X$141,X$142,X$143,X$144)</f>
        <v>0</v>
      </c>
      <c r="Y332" s="66">
        <f>-Y$190+Y$216-Y$218+Y$233+Y$234+SUM(Y$125,Y$126,Y$127,Y$128,Y$129,Y$130,Y$131,Y$132,Y$133,Y$134*(1+'S&amp;S'!$F130),Y$135,Y$136,Y$137,Y$138,Y$139,Y$140,Y$141,Y$142,Y$143,Y$144)</f>
        <v>0</v>
      </c>
      <c r="Z332" s="66">
        <f>-Z$190+Z$216-Z$218+Z$233+Z$234+SUM(Z$125,Z$126,Z$127,Z$128,Z$129,Z$130,Z$131,Z$132,Z$133,Z$134*(1+'S&amp;S'!$F130),Z$135,Z$136,Z$137,Z$138,Z$139,Z$140,Z$141,Z$142,Z$143,Z$144)</f>
        <v>0</v>
      </c>
      <c r="AA332" s="66">
        <f>-AA$190+AA$216-AA$218+AA$233+AA$234+SUM(AA$125,AA$126,AA$127,AA$128,AA$129,AA$130,AA$131,AA$132,AA$133,AA$134*(1+'S&amp;S'!$F130),AA$135,AA$136,AA$137,AA$138,AA$139,AA$140,AA$141,AA$142,AA$143,AA$144)</f>
        <v>0</v>
      </c>
      <c r="AB332" s="66">
        <f>-AB$190+AB$216-AB$218+AB$233+AB$234+SUM(AB$125,AB$126,AB$127,AB$128,AB$129,AB$130,AB$131,AB$132,AB$133,AB$134*(1+'S&amp;S'!$F130),AB$135,AB$136,AB$137,AB$138,AB$139,AB$140,AB$141,AB$142,AB$143,AB$144)</f>
        <v>0</v>
      </c>
      <c r="AC332" s="66">
        <f>-AC$190+AC$216-AC$218+AC$233+AC$234+SUM(AC$125,AC$126,AC$127,AC$128,AC$129,AC$130,AC$131,AC$132,AC$133,AC$134*(1+'S&amp;S'!$F130),AC$135,AC$136,AC$137,AC$138,AC$139,AC$140,AC$141,AC$142,AC$143,AC$144)</f>
        <v>0</v>
      </c>
      <c r="AD332" s="66">
        <f>-AD$190+AD$216-AD$218+AD$233+AD$234+SUM(AD$125,AD$126,AD$127,AD$128,AD$129,AD$130,AD$131,AD$132,AD$133,AD$134*(1+'S&amp;S'!$F130),AD$135,AD$136,AD$137,AD$138,AD$139,AD$140,AD$141,AD$142,AD$143,AD$144)</f>
        <v>0</v>
      </c>
      <c r="AE332" s="66">
        <f>-AE$190+AE$216-AE$218+AE$233+AE$234+SUM(AE$125,AE$126,AE$127,AE$128,AE$129,AE$130,AE$131,AE$132,AE$133,AE$134*(1+'S&amp;S'!$F130),AE$135,AE$136,AE$137,AE$138,AE$139,AE$140,AE$141,AE$142,AE$143,AE$144)</f>
        <v>0</v>
      </c>
      <c r="AF332" s="66">
        <f>-AF$190+AF$216-AF$218+AF$233+AF$234+SUM(AF$125,AF$126,AF$127,AF$128,AF$129,AF$130,AF$131,AF$132,AF$133,AF$134*(1+'S&amp;S'!$F130),AF$135,AF$136,AF$137,AF$138,AF$139,AF$140,AF$141,AF$142,AF$143,AF$144)</f>
        <v>0</v>
      </c>
      <c r="AG332" s="66">
        <f>-AG$190+AG$216-AG$218+AG$233+AG$234+SUM(AG$125,AG$126,AG$127,AG$128,AG$129,AG$130,AG$131,AG$132,AG$133,AG$134*(1+'S&amp;S'!$F130),AG$135,AG$136,AG$137,AG$138,AG$139,AG$140,AG$141,AG$142,AG$143,AG$144)</f>
        <v>0</v>
      </c>
      <c r="AH332" s="66">
        <f>-AH$190+AH$216-AH$218+AH$233+AH$234+SUM(AH$125,AH$126,AH$127,AH$128,AH$129,AH$130,AH$131,AH$132,AH$133,AH$134*(1+'S&amp;S'!$F130),AH$135,AH$136,AH$137,AH$138,AH$139,AH$140,AH$141,AH$142,AH$143,AH$144)</f>
        <v>0</v>
      </c>
      <c r="AI332" s="66">
        <f>-AI$190+AI$216-AI$218+AI$233+AI$234+SUM(AI$125,AI$126,AI$127,AI$128,AI$129,AI$130,AI$131,AI$132,AI$133,AI$134*(1+'S&amp;S'!$F130),AI$135,AI$136,AI$137,AI$138,AI$139,AI$140,AI$141,AI$142,AI$143,AI$144)</f>
        <v>0</v>
      </c>
      <c r="AJ332" s="66">
        <f>-AJ$190+AJ$216-AJ$218+AJ$233+AJ$234+SUM(AJ$125,AJ$126,AJ$127,AJ$128,AJ$129,AJ$130,AJ$131,AJ$132,AJ$133,AJ$134*(1+'S&amp;S'!$F130),AJ$135,AJ$136,AJ$137,AJ$138,AJ$139,AJ$140,AJ$141,AJ$142,AJ$143,AJ$144)</f>
        <v>0</v>
      </c>
      <c r="AK332" s="66">
        <f>-AK$190+AK$216-AK$218+AK$233+AK$234+SUM(AK$125,AK$126,AK$127,AK$128,AK$129,AK$130,AK$131,AK$132,AK$133,AK$134*(1+'S&amp;S'!$F130),AK$135,AK$136,AK$137,AK$138,AK$139,AK$140,AK$141,AK$142,AK$143,AK$144)</f>
        <v>0</v>
      </c>
      <c r="AL332" s="66">
        <f>-AL$190+AL$216-AL$218+AL$233+AL$234+SUM(AL$125,AL$126,AL$127,AL$128,AL$129,AL$130,AL$131,AL$132,AL$133,AL$134*(1+'S&amp;S'!$F130),AL$135,AL$136,AL$137,AL$138,AL$139,AL$140,AL$141,AL$142,AL$143,AL$144)</f>
        <v>0</v>
      </c>
      <c r="AM332" s="66">
        <f>-AM$190+AM$216-AM$218+AM$233+AM$234+SUM(AM$125,AM$126,AM$127,AM$128,AM$129,AM$130,AM$131,AM$132,AM$133,AM$134*(1+'S&amp;S'!$F130),AM$135,AM$136,AM$137,AM$138,AM$139,AM$140,AM$141,AM$142,AM$143,AM$144)</f>
        <v>0</v>
      </c>
      <c r="AN332" s="66">
        <f>-AN$190+AN$216-AN$218+AN$233+AN$234+SUM(AN$125,AN$126,AN$127,AN$128,AN$129,AN$130,AN$131,AN$132,AN$133,AN$134*(1+'S&amp;S'!$F130),AN$135,AN$136,AN$137,AN$138,AN$139,AN$140,AN$141,AN$142,AN$143,AN$144)</f>
        <v>0</v>
      </c>
      <c r="AO332" s="66">
        <f>-AO$190+AO$216-AO$218+AO$233+AO$234+SUM(AO$125,AO$126,AO$127,AO$128,AO$129,AO$130,AO$131,AO$132,AO$133,AO$134*(1+'S&amp;S'!$F130),AO$135,AO$136,AO$137,AO$138,AO$139,AO$140,AO$141,AO$142,AO$143,AO$144)</f>
        <v>0</v>
      </c>
      <c r="AP332" s="66">
        <f>-AP$190+AP$216-AP$218+AP$233+AP$234+SUM(AP$125,AP$126,AP$127,AP$128,AP$129,AP$130,AP$131,AP$132,AP$133,AP$134*(1+'S&amp;S'!$F130),AP$135,AP$136,AP$137,AP$138,AP$139,AP$140,AP$141,AP$142,AP$143,AP$144)</f>
        <v>0</v>
      </c>
      <c r="AQ332" s="66">
        <f>-AQ$190+AQ$216-AQ$218+AQ$233+AQ$234+SUM(AQ$125,AQ$126,AQ$127,AQ$128,AQ$129,AQ$130,AQ$131,AQ$132,AQ$133,AQ$134*(1+'S&amp;S'!$F130),AQ$135,AQ$136,AQ$137,AQ$138,AQ$139,AQ$140,AQ$141,AQ$142,AQ$143,AQ$144)</f>
        <v>0</v>
      </c>
      <c r="AR332" s="66">
        <f>-AR$190+AR$216-AR$218+AR$233+AR$234+SUM(AR$125,AR$126,AR$127,AR$128,AR$129,AR$130,AR$131,AR$132,AR$133,AR$134*(1+'S&amp;S'!$F130),AR$135,AR$136,AR$137,AR$138,AR$139,AR$140,AR$141,AR$142,AR$143,AR$144)</f>
        <v>0</v>
      </c>
      <c r="AS332" s="66">
        <f>-AS$190+AS$216-AS$218+AS$233+AS$234+SUM(AS$125,AS$126,AS$127,AS$128,AS$129,AS$130,AS$131,AS$132,AS$133,AS$134*(1+'S&amp;S'!$F130),AS$135,AS$136,AS$137,AS$138,AS$139,AS$140,AS$141,AS$142,AS$143,AS$144)</f>
        <v>0</v>
      </c>
      <c r="AT332" s="66">
        <f>-AT$190+AT$216-AT$218+AT$233+AT$234+SUM(AT$125,AT$126,AT$127,AT$128,AT$129,AT$130,AT$131,AT$132,AT$133,AT$134*(1+'S&amp;S'!$F130),AT$135,AT$136,AT$137,AT$138,AT$139,AT$140,AT$141,AT$142,AT$143,AT$144)</f>
        <v>0</v>
      </c>
      <c r="AU332" s="66">
        <f>-AU$190+AU$216-AU$218+AU$233+AU$234+SUM(AU$125,AU$126,AU$127,AU$128,AU$129,AU$130,AU$131,AU$132,AU$133,AU$134*(1+'S&amp;S'!$F130),AU$135,AU$136,AU$137,AU$138,AU$139,AU$140,AU$141,AU$142,AU$143,AU$144)</f>
        <v>0</v>
      </c>
      <c r="AV332" s="66">
        <f>-AV$190+AV$216-AV$218+AV$233+AV$234+SUM(AV$125,AV$126,AV$127,AV$128,AV$129,AV$130,AV$131,AV$132,AV$133,AV$134*(1+'S&amp;S'!$F130),AV$135,AV$136,AV$137,AV$138,AV$139,AV$140,AV$141,AV$142,AV$143,AV$144)</f>
        <v>0</v>
      </c>
      <c r="AW332" s="66">
        <f>-AW$190+AW$216-AW$218+AW$233+AW$234+SUM(AW$125,AW$126,AW$127,AW$128,AW$129,AW$130,AW$131,AW$132,AW$133,AW$134*(1+'S&amp;S'!$F130),AW$135,AW$136,AW$137,AW$138,AW$139,AW$140,AW$141,AW$142,AW$143,AW$144)</f>
        <v>0</v>
      </c>
      <c r="AX332" s="66">
        <f>-AX$190+AX$216-AX$218+AX$233+AX$234+SUM(AX$125,AX$126,AX$127,AX$128,AX$129,AX$130,AX$131,AX$132,AX$133,AX$134*(1+'S&amp;S'!$F130),AX$135,AX$136,AX$137,AX$138,AX$139,AX$140,AX$141,AX$142,AX$143,AX$144)</f>
        <v>0</v>
      </c>
      <c r="AY332" s="66">
        <f>-AY$190+AY$216-AY$218+AY$233+AY$234+SUM(AY$125,AY$126,AY$127,AY$128,AY$129,AY$130,AY$131,AY$132,AY$133,AY$134*(1+'S&amp;S'!$F130),AY$135,AY$136,AY$137,AY$138,AY$139,AY$140,AY$141,AY$142,AY$143,AY$144)</f>
        <v>0</v>
      </c>
      <c r="AZ332" s="66">
        <f>-AZ$190+AZ$216-AZ$218+AZ$233+AZ$234+SUM(AZ$125,AZ$126,AZ$127,AZ$128,AZ$129,AZ$130,AZ$131,AZ$132,AZ$133,AZ$134*(1+'S&amp;S'!$F130),AZ$135,AZ$136,AZ$137,AZ$138,AZ$139,AZ$140,AZ$141,AZ$142,AZ$143,AZ$144)</f>
        <v>0</v>
      </c>
      <c r="BA332" s="66">
        <f>-BA$190+BA$216-BA$218+BA$233+BA$234+SUM(BA$125,BA$126,BA$127,BA$128,BA$129,BA$130,BA$131,BA$132,BA$133,BA$134*(1+'S&amp;S'!$F130),BA$135,BA$136,BA$137,BA$138,BA$139,BA$140,BA$141,BA$142,BA$143,BA$144)</f>
        <v>0</v>
      </c>
      <c r="BB332" s="66">
        <f>-BB$190+BB$216-BB$218+BB$233+BB$234+SUM(BB$125,BB$126,BB$127,BB$128,BB$129,BB$130,BB$131,BB$132,BB$133,BB$134*(1+'S&amp;S'!$F130),BB$135,BB$136,BB$137,BB$138,BB$139,BB$140,BB$141,BB$142,BB$143,BB$144)</f>
        <v>0</v>
      </c>
      <c r="BC332" s="66">
        <f>-BC$190+BC$216-BC$218+BC$233+BC$234+SUM(BC$125,BC$126,BC$127,BC$128,BC$129,BC$130,BC$131,BC$132,BC$133,BC$134*(1+'S&amp;S'!$F130),BC$135,BC$136,BC$137,BC$138,BC$139,BC$140,BC$141,BC$142,BC$143,BC$144)</f>
        <v>0</v>
      </c>
      <c r="BD332" s="66">
        <f>-BD$190+BD$216-BD$218+BD$233+BD$234+SUM(BD$125,BD$126,BD$127,BD$128,BD$129,BD$130,BD$131,BD$132,BD$133,BD$134*(1+'S&amp;S'!$F130),BD$135,BD$136,BD$137,BD$138,BD$139,BD$140,BD$141,BD$142,BD$143,BD$144)</f>
        <v>0</v>
      </c>
      <c r="BE332" s="66">
        <f>-BE$190+BE$216-BE$218+BE$233+BE$234+SUM(BE$125,BE$126,BE$127,BE$128,BE$129,BE$130,BE$131,BE$132,BE$133,BE$134*(1+'S&amp;S'!$F130),BE$135,BE$136,BE$137,BE$138,BE$139,BE$140,BE$141,BE$142,BE$143,BE$144)</f>
        <v>0</v>
      </c>
      <c r="BF332" s="66">
        <f>-BF$190+BF$216-BF$218+BF$233+BF$234+SUM(BF$125,BF$126,BF$127,BF$128,BF$129,BF$130,BF$131,BF$132,BF$133,BF$134*(1+'S&amp;S'!$F130),BF$135,BF$136,BF$137,BF$138,BF$139,BF$140,BF$141,BF$142,BF$143,BF$144)</f>
        <v>0</v>
      </c>
      <c r="BG332" s="66">
        <f>-BG$190+BG$216-BG$218+BG$233+BG$234+SUM(BG$125,BG$126,BG$127,BG$128,BG$129,BG$130,BG$131,BG$132,BG$133,BG$134*(1+'S&amp;S'!$F130),BG$135,BG$136,BG$137,BG$138,BG$139,BG$140,BG$141,BG$142,BG$143,BG$144)</f>
        <v>0</v>
      </c>
      <c r="BH332" s="66">
        <f>-BH$190+BH$216-BH$218+BH$233+BH$234+SUM(BH$125,BH$126,BH$127,BH$128,BH$129,BH$130,BH$131,BH$132,BH$133,BH$134*(1+'S&amp;S'!$F130),BH$135,BH$136,BH$137,BH$138,BH$139,BH$140,BH$141,BH$142,BH$143,BH$144)</f>
        <v>0</v>
      </c>
      <c r="BI332" s="66">
        <f>-BI$190+BI$216-BI$218+BI$233+BI$234+SUM(BI$125,BI$126,BI$127,BI$128,BI$129,BI$130,BI$131,BI$132,BI$133,BI$134*(1+'S&amp;S'!$F130),BI$135,BI$136,BI$137,BI$138,BI$139,BI$140,BI$141,BI$142,BI$143,BI$144)</f>
        <v>0</v>
      </c>
      <c r="BJ332" s="66">
        <f>-BJ$190+BJ$216-BJ$218+BJ$233+BJ$234+SUM(BJ$125,BJ$126,BJ$127,BJ$128,BJ$129,BJ$130,BJ$131,BJ$132,BJ$133,BJ$134*(1+'S&amp;S'!$F130),BJ$135,BJ$136,BJ$137,BJ$138,BJ$139,BJ$140,BJ$141,BJ$142,BJ$143,BJ$144)</f>
        <v>0</v>
      </c>
      <c r="BK332" s="66">
        <f>-BK$190+BK$216-BK$218+BK$233+BK$234+SUM(BK$125,BK$126,BK$127,BK$128,BK$129,BK$130,BK$131,BK$132,BK$133,BK$134*(1+'S&amp;S'!$F130),BK$135,BK$136,BK$137,BK$138,BK$139,BK$140,BK$141,BK$142,BK$143,BK$144)</f>
        <v>0</v>
      </c>
      <c r="BL332" s="66">
        <f>-BL$190+BL$216-BL$218+BL$233+BL$234+SUM(BL$125,BL$126,BL$127,BL$128,BL$129,BL$130,BL$131,BL$132,BL$133,BL$134*(1+'S&amp;S'!$F130),BL$135,BL$136,BL$137,BL$138,BL$139,BL$140,BL$141,BL$142,BL$143,BL$144)</f>
        <v>0</v>
      </c>
      <c r="BM332" s="66">
        <f>-BM$190+BM$216-BM$218+BM$233+BM$234+SUM(BM$125,BM$126,BM$127,BM$128,BM$129,BM$130,BM$131,BM$132,BM$133,BM$134*(1+'S&amp;S'!$F130),BM$135,BM$136,BM$137,BM$138,BM$139,BM$140,BM$141,BM$142,BM$143,BM$144)</f>
        <v>0</v>
      </c>
      <c r="BN332" s="66">
        <f>-BN$190+BN$216-BN$218+BN$233+BN$234+SUM(BN$125,BN$126,BN$127,BN$128,BN$129,BN$130,BN$131,BN$132,BN$133,BN$134*(1+'S&amp;S'!$F130),BN$135,BN$136,BN$137,BN$138,BN$139,BN$140,BN$141,BN$142,BN$143,BN$144)</f>
        <v>0</v>
      </c>
      <c r="BO332" s="66">
        <f>-BO$190+BO$216-BO$218+BO$233+BO$234+SUM(BO$125,BO$126,BO$127,BO$128,BO$129,BO$130,BO$131,BO$132,BO$133,BO$134*(1+'S&amp;S'!$F130),BO$135,BO$136,BO$137,BO$138,BO$139,BO$140,BO$141,BO$142,BO$143,BO$144)</f>
        <v>0</v>
      </c>
      <c r="BP332" s="66">
        <f>-BP$190+BP$216-BP$218+BP$233+BP$234+SUM(BP$125,BP$126,BP$127,BP$128,BP$129,BP$130,BP$131,BP$132,BP$133,BP$134*(1+'S&amp;S'!$F130),BP$135,BP$136,BP$137,BP$138,BP$139,BP$140,BP$141,BP$142,BP$143,BP$144)</f>
        <v>0</v>
      </c>
      <c r="BQ332" s="66">
        <f>-BQ$190+BQ$216-BQ$218+BQ$233+BQ$234+SUM(BQ$125,BQ$126,BQ$127,BQ$128,BQ$129,BQ$130,BQ$131,BQ$132,BQ$133,BQ$134*(1+'S&amp;S'!$F130),BQ$135,BQ$136,BQ$137,BQ$138,BQ$139,BQ$140,BQ$141,BQ$142,BQ$143,BQ$144)</f>
        <v>0</v>
      </c>
      <c r="BR332" s="66">
        <f>-BR$190+BR$216-BR$218+BR$233+BR$234+SUM(BR$125,BR$126,BR$127,BR$128,BR$129,BR$130,BR$131,BR$132,BR$133,BR$134*(1+'S&amp;S'!$F130),BR$135,BR$136,BR$137,BR$138,BR$139,BR$140,BR$141,BR$142,BR$143,BR$144)</f>
        <v>0</v>
      </c>
      <c r="BS332" s="66">
        <f>-BS$190+BS$216-BS$218+BS$233+BS$234+SUM(BS$125,BS$126,BS$127,BS$128,BS$129,BS$130,BS$131,BS$132,BS$133,BS$134*(1+'S&amp;S'!$F130),BS$135,BS$136,BS$137,BS$138,BS$139,BS$140,BS$141,BS$142,BS$143,BS$144)</f>
        <v>0</v>
      </c>
      <c r="BT332" s="66">
        <f>-BT$190+BT$216-BT$218+BT$233+BT$234+SUM(BT$125,BT$126,BT$127,BT$128,BT$129,BT$130,BT$131,BT$132,BT$133,BT$134*(1+'S&amp;S'!$F130),BT$135,BT$136,BT$137,BT$138,BT$139,BT$140,BT$141,BT$142,BT$143,BT$144)</f>
        <v>0</v>
      </c>
      <c r="BU332" s="66">
        <f>-BU$190+BU$216-BU$218+BU$233+BU$234+SUM(BU$125,BU$126,BU$127,BU$128,BU$129,BU$130,BU$131,BU$132,BU$133,BU$134*(1+'S&amp;S'!$F130),BU$135,BU$136,BU$137,BU$138,BU$139,BU$140,BU$141,BU$142,BU$143,BU$144)</f>
        <v>0</v>
      </c>
      <c r="BV332" s="66">
        <f>-BV$190+BV$216-BV$218+BV$233+BV$234+SUM(BV$125,BV$126,BV$127,BV$128,BV$129,BV$130,BV$131,BV$132,BV$133,BV$134*(1+'S&amp;S'!$F130),BV$135,BV$136,BV$137,BV$138,BV$139,BV$140,BV$141,BV$142,BV$143,BV$144)</f>
        <v>0</v>
      </c>
      <c r="BW332" s="66">
        <f>-BW$190+BW$216-BW$218+BW$233+BW$234+SUM(BW$125,BW$126,BW$127,BW$128,BW$129,BW$130,BW$131,BW$132,BW$133,BW$134*(1+'S&amp;S'!$F130),BW$135,BW$136,BW$137,BW$138,BW$139,BW$140,BW$141,BW$142,BW$143,BW$144)</f>
        <v>0</v>
      </c>
      <c r="BX332" s="66">
        <f>-BX$190+BX$216-BX$218+BX$233+BX$234+SUM(BX$125,BX$126,BX$127,BX$128,BX$129,BX$130,BX$131,BX$132,BX$133,BX$134*(1+'S&amp;S'!$F130),BX$135,BX$136,BX$137,BX$138,BX$139,BX$140,BX$141,BX$142,BX$143,BX$144)</f>
        <v>0</v>
      </c>
      <c r="BY332" s="66">
        <f>-BY$190+BY$216-BY$218+BY$233+BY$234+SUM(BY$125,BY$126,BY$127,BY$128,BY$129,BY$130,BY$131,BY$132,BY$133,BY$134*(1+'S&amp;S'!$F130),BY$135,BY$136,BY$137,BY$138,BY$139,BY$140,BY$141,BY$142,BY$143,BY$144)</f>
        <v>0</v>
      </c>
      <c r="BZ332" s="66">
        <f>-BZ$190+BZ$216-BZ$218+BZ$233+BZ$234+SUM(BZ$125,BZ$126,BZ$127,BZ$128,BZ$129,BZ$130,BZ$131,BZ$132,BZ$133,BZ$134*(1+'S&amp;S'!$F130),BZ$135,BZ$136,BZ$137,BZ$138,BZ$139,BZ$140,BZ$141,BZ$142,BZ$143,BZ$144)</f>
        <v>0</v>
      </c>
      <c r="CA332" s="66">
        <f>-CA$190+CA$216-CA$218+CA$233+CA$234+SUM(CA$125,CA$126,CA$127,CA$128,CA$129,CA$130,CA$131,CA$132,CA$133,CA$134*(1+'S&amp;S'!$F130),CA$135,CA$136,CA$137,CA$138,CA$139,CA$140,CA$141,CA$142,CA$143,CA$144)</f>
        <v>0</v>
      </c>
      <c r="CB332" s="66">
        <f>-CB$190+CB$216-CB$218+CB$233+CB$234+SUM(CB$125,CB$126,CB$127,CB$128,CB$129,CB$130,CB$131,CB$132,CB$133,CB$134*(1+'S&amp;S'!$F130),CB$135,CB$136,CB$137,CB$138,CB$139,CB$140,CB$141,CB$142,CB$143,CB$144)</f>
        <v>0</v>
      </c>
      <c r="CC332" s="66">
        <f>-CC$190+CC$216-CC$218+CC$233+CC$234+SUM(CC$125,CC$126,CC$127,CC$128,CC$129,CC$130,CC$131,CC$132,CC$133,CC$134*(1+'S&amp;S'!$F130),CC$135,CC$136,CC$137,CC$138,CC$139,CC$140,CC$141,CC$142,CC$143,CC$144)</f>
        <v>0</v>
      </c>
      <c r="CD332" s="66">
        <f>-CD$190+CD$216-CD$218+CD$233+CD$234+SUM(CD$125,CD$126,CD$127,CD$128,CD$129,CD$130,CD$131,CD$132,CD$133,CD$134*(1+'S&amp;S'!$F130),CD$135,CD$136,CD$137,CD$138,CD$139,CD$140,CD$141,CD$142,CD$143,CD$144)</f>
        <v>0</v>
      </c>
      <c r="CE332" s="66">
        <f>-CE$190+CE$216-CE$218+CE$233+CE$234+SUM(CE$125,CE$126,CE$127,CE$128,CE$129,CE$130,CE$131,CE$132,CE$133,CE$134*(1+'S&amp;S'!$F130),CE$135,CE$136,CE$137,CE$138,CE$139,CE$140,CE$141,CE$142,CE$143,CE$144)</f>
        <v>0</v>
      </c>
      <c r="CF332" s="66">
        <f>-CF$190+CF$216-CF$218+CF$233+CF$234+SUM(CF$125,CF$126,CF$127,CF$128,CF$129,CF$130,CF$131,CF$132,CF$133,CF$134*(1+'S&amp;S'!$F130),CF$135,CF$136,CF$137,CF$138,CF$139,CF$140,CF$141,CF$142,CF$143,CF$144)</f>
        <v>0</v>
      </c>
      <c r="CG332" s="66">
        <f>-CG$190+CG$216-CG$218+CG$233+CG$234+SUM(CG$125,CG$126,CG$127,CG$128,CG$129,CG$130,CG$131,CG$132,CG$133,CG$134*(1+'S&amp;S'!$F130),CG$135,CG$136,CG$137,CG$138,CG$139,CG$140,CG$141,CG$142,CG$143,CG$144)</f>
        <v>0</v>
      </c>
      <c r="CH332" s="66">
        <f>-CH$190+CH$216-CH$218+CH$233+CH$234+SUM(CH$125,CH$126,CH$127,CH$128,CH$129,CH$130,CH$131,CH$132,CH$133,CH$134*(1+'S&amp;S'!$F130),CH$135,CH$136,CH$137,CH$138,CH$139,CH$140,CH$141,CH$142,CH$143,CH$144)</f>
        <v>0</v>
      </c>
      <c r="CI332" s="66">
        <f>-CI$190+CI$216-CI$218+CI$233+CI$234+SUM(CI$125,CI$126,CI$127,CI$128,CI$129,CI$130,CI$131,CI$132,CI$133,CI$134*(1+'S&amp;S'!$F130),CI$135,CI$136,CI$137,CI$138,CI$139,CI$140,CI$141,CI$142,CI$143,CI$144)</f>
        <v>0</v>
      </c>
      <c r="CJ332" s="66">
        <f>-CJ$190+CJ$216-CJ$218+CJ$233+CJ$234+SUM(CJ$125,CJ$126,CJ$127,CJ$128,CJ$129,CJ$130,CJ$131,CJ$132,CJ$133,CJ$134*(1+'S&amp;S'!$F130),CJ$135,CJ$136,CJ$137,CJ$138,CJ$139,CJ$140,CJ$141,CJ$142,CJ$143,CJ$144)</f>
        <v>0</v>
      </c>
      <c r="CK332" s="66">
        <f>-CK$190+CK$216-CK$218+CK$233+CK$234+SUM(CK$125,CK$126,CK$127,CK$128,CK$129,CK$130,CK$131,CK$132,CK$133,CK$134*(1+'S&amp;S'!$F130),CK$135,CK$136,CK$137,CK$138,CK$139,CK$140,CK$141,CK$142,CK$143,CK$144)</f>
        <v>0</v>
      </c>
      <c r="CL332" s="66">
        <f>-CL$190+CL$216-CL$218+CL$233+CL$234+SUM(CL$125,CL$126,CL$127,CL$128,CL$129,CL$130,CL$131,CL$132,CL$133,CL$134*(1+'S&amp;S'!$F130),CL$135,CL$136,CL$137,CL$138,CL$139,CL$140,CL$141,CL$142,CL$143,CL$144)</f>
        <v>0</v>
      </c>
      <c r="CM332" s="66">
        <f>-CM$190+CM$216-CM$218+CM$233+CM$234+SUM(CM$125,CM$126,CM$127,CM$128,CM$129,CM$130,CM$131,CM$132,CM$133,CM$134*(1+'S&amp;S'!$F130),CM$135,CM$136,CM$137,CM$138,CM$139,CM$140,CM$141,CM$142,CM$143,CM$144)</f>
        <v>0</v>
      </c>
      <c r="CN332" s="66">
        <f>-CN$190+CN$216-CN$218+CN$233+CN$234+SUM(CN$125,CN$126,CN$127,CN$128,CN$129,CN$130,CN$131,CN$132,CN$133,CN$134*(1+'S&amp;S'!$F130),CN$135,CN$136,CN$137,CN$138,CN$139,CN$140,CN$141,CN$142,CN$143,CN$144)</f>
        <v>0</v>
      </c>
      <c r="CO332" s="66">
        <f>-CO$190+CO$216-CO$218+CO$233+CO$234+SUM(CO$125,CO$126,CO$127,CO$128,CO$129,CO$130,CO$131,CO$132,CO$133,CO$134*(1+'S&amp;S'!$F130),CO$135,CO$136,CO$137,CO$138,CO$139,CO$140,CO$141,CO$142,CO$143,CO$144)</f>
        <v>0</v>
      </c>
      <c r="CP332" s="66">
        <f>-CP$190+CP$216-CP$218+CP$233+CP$234+SUM(CP$125,CP$126,CP$127,CP$128,CP$129,CP$130,CP$131,CP$132,CP$133,CP$134*(1+'S&amp;S'!$F130),CP$135,CP$136,CP$137,CP$138,CP$139,CP$140,CP$141,CP$142,CP$143,CP$144)</f>
        <v>0</v>
      </c>
      <c r="CQ332" s="66">
        <f>-CQ$190+CQ$216-CQ$218+CQ$233+CQ$234+SUM(CQ$125,CQ$126,CQ$127,CQ$128,CQ$129,CQ$130,CQ$131,CQ$132,CQ$133,CQ$134*(1+'S&amp;S'!$F130),CQ$135,CQ$136,CQ$137,CQ$138,CQ$139,CQ$140,CQ$141,CQ$142,CQ$143,CQ$144)</f>
        <v>0</v>
      </c>
      <c r="CR332" s="66">
        <f>-CR$190+CR$216-CR$218+CR$233+CR$234+SUM(CR$125,CR$126,CR$127,CR$128,CR$129,CR$130,CR$131,CR$132,CR$133,CR$134*(1+'S&amp;S'!$F130),CR$135,CR$136,CR$137,CR$138,CR$139,CR$140,CR$141,CR$142,CR$143,CR$144)</f>
        <v>0</v>
      </c>
      <c r="CS332" s="66">
        <f>-CS$190+CS$216-CS$218+CS$233+CS$234+SUM(CS$125,CS$126,CS$127,CS$128,CS$129,CS$130,CS$131,CS$132,CS$133,CS$134*(1+'S&amp;S'!$F130),CS$135,CS$136,CS$137,CS$138,CS$139,CS$140,CS$141,CS$142,CS$143,CS$144)</f>
        <v>0</v>
      </c>
    </row>
    <row r="333" spans="3:97" hidden="1" x14ac:dyDescent="0.35">
      <c r="C333" s="81" t="str">
        <f>O.6!C134&amp;" with "&amp; 'S&amp;S'!$D$5*100 &amp; "% decrease"</f>
        <v xml:space="preserve"> with 1% decrease</v>
      </c>
      <c r="E333" s="492">
        <f>G333+NPV(G.Asm!$F$40,H333:INDEX(H333:CS333,RP))</f>
        <v>0</v>
      </c>
      <c r="F333" s="492">
        <f t="shared" si="140"/>
        <v>0</v>
      </c>
      <c r="G333" s="66">
        <f>-G$190+G$216-G$218+G$233+G$234+SUM(G$125,G$126,G$127,G$128,G$129,G$130,G$131,G$132,G$133,G$134*(1+'S&amp;S'!$F131),G$135,G$136,G$137,G$138,G$139,G$140,G$141,G$142,G$143,G$144)</f>
        <v>0</v>
      </c>
      <c r="H333" s="66">
        <f>-H$190+H$216-H$218+H$233+H$234+SUM(H$125,H$126,H$127,H$128,H$129,H$130,H$131,H$132,H$133,H$134*(1+'S&amp;S'!$F131),H$135,H$136,H$137,H$138,H$139,H$140,H$141,H$142,H$143,H$144)</f>
        <v>0</v>
      </c>
      <c r="I333" s="66">
        <f>-I$190+I$216-I$218+I$233+I$234+SUM(I$125,I$126,I$127,I$128,I$129,I$130,I$131,I$132,I$133,I$134*(1+'S&amp;S'!$F131),I$135,I$136,I$137,I$138,I$139,I$140,I$141,I$142,I$143,I$144)</f>
        <v>0</v>
      </c>
      <c r="J333" s="66">
        <f>-J$190+J$216-J$218+J$233+J$234+SUM(J$125,J$126,J$127,J$128,J$129,J$130,J$131,J$132,J$133,J$134*(1+'S&amp;S'!$F131),J$135,J$136,J$137,J$138,J$139,J$140,J$141,J$142,J$143,J$144)</f>
        <v>0</v>
      </c>
      <c r="K333" s="66">
        <f>-K$190+K$216-K$218+K$233+K$234+SUM(K$125,K$126,K$127,K$128,K$129,K$130,K$131,K$132,K$133,K$134*(1+'S&amp;S'!$F131),K$135,K$136,K$137,K$138,K$139,K$140,K$141,K$142,K$143,K$144)</f>
        <v>0</v>
      </c>
      <c r="L333" s="66">
        <f>-L$190+L$216-L$218+L$233+L$234+SUM(L$125,L$126,L$127,L$128,L$129,L$130,L$131,L$132,L$133,L$134*(1+'S&amp;S'!$F131),L$135,L$136,L$137,L$138,L$139,L$140,L$141,L$142,L$143,L$144)</f>
        <v>0</v>
      </c>
      <c r="M333" s="66">
        <f>-M$190+M$216-M$218+M$233+M$234+SUM(M$125,M$126,M$127,M$128,M$129,M$130,M$131,M$132,M$133,M$134*(1+'S&amp;S'!$F131),M$135,M$136,M$137,M$138,M$139,M$140,M$141,M$142,M$143,M$144)</f>
        <v>0</v>
      </c>
      <c r="N333" s="66">
        <f>-N$190+N$216-N$218+N$233+N$234+SUM(N$125,N$126,N$127,N$128,N$129,N$130,N$131,N$132,N$133,N$134*(1+'S&amp;S'!$F131),N$135,N$136,N$137,N$138,N$139,N$140,N$141,N$142,N$143,N$144)</f>
        <v>0</v>
      </c>
      <c r="O333" s="66">
        <f>-O$190+O$216-O$218+O$233+O$234+SUM(O$125,O$126,O$127,O$128,O$129,O$130,O$131,O$132,O$133,O$134*(1+'S&amp;S'!$F131),O$135,O$136,O$137,O$138,O$139,O$140,O$141,O$142,O$143,O$144)</f>
        <v>0</v>
      </c>
      <c r="P333" s="66">
        <f>-P$190+P$216-P$218+P$233+P$234+SUM(P$125,P$126,P$127,P$128,P$129,P$130,P$131,P$132,P$133,P$134*(1+'S&amp;S'!$F131),P$135,P$136,P$137,P$138,P$139,P$140,P$141,P$142,P$143,P$144)</f>
        <v>0</v>
      </c>
      <c r="Q333" s="66">
        <f>-Q$190+Q$216-Q$218+Q$233+Q$234+SUM(Q$125,Q$126,Q$127,Q$128,Q$129,Q$130,Q$131,Q$132,Q$133,Q$134*(1+'S&amp;S'!$F131),Q$135,Q$136,Q$137,Q$138,Q$139,Q$140,Q$141,Q$142,Q$143,Q$144)</f>
        <v>0</v>
      </c>
      <c r="R333" s="66">
        <f>-R$190+R$216-R$218+R$233+R$234+SUM(R$125,R$126,R$127,R$128,R$129,R$130,R$131,R$132,R$133,R$134*(1+'S&amp;S'!$F131),R$135,R$136,R$137,R$138,R$139,R$140,R$141,R$142,R$143,R$144)</f>
        <v>0</v>
      </c>
      <c r="S333" s="66">
        <f>-S$190+S$216-S$218+S$233+S$234+SUM(S$125,S$126,S$127,S$128,S$129,S$130,S$131,S$132,S$133,S$134*(1+'S&amp;S'!$F131),S$135,S$136,S$137,S$138,S$139,S$140,S$141,S$142,S$143,S$144)</f>
        <v>0</v>
      </c>
      <c r="T333" s="66">
        <f>-T$190+T$216-T$218+T$233+T$234+SUM(T$125,T$126,T$127,T$128,T$129,T$130,T$131,T$132,T$133,T$134*(1+'S&amp;S'!$F131),T$135,T$136,T$137,T$138,T$139,T$140,T$141,T$142,T$143,T$144)</f>
        <v>0</v>
      </c>
      <c r="U333" s="66">
        <f>-U$190+U$216-U$218+U$233+U$234+SUM(U$125,U$126,U$127,U$128,U$129,U$130,U$131,U$132,U$133,U$134*(1+'S&amp;S'!$F131),U$135,U$136,U$137,U$138,U$139,U$140,U$141,U$142,U$143,U$144)</f>
        <v>0</v>
      </c>
      <c r="V333" s="66">
        <f>-V$190+V$216-V$218+V$233+V$234+SUM(V$125,V$126,V$127,V$128,V$129,V$130,V$131,V$132,V$133,V$134*(1+'S&amp;S'!$F131),V$135,V$136,V$137,V$138,V$139,V$140,V$141,V$142,V$143,V$144)</f>
        <v>0</v>
      </c>
      <c r="W333" s="66">
        <f>-W$190+W$216-W$218+W$233+W$234+SUM(W$125,W$126,W$127,W$128,W$129,W$130,W$131,W$132,W$133,W$134*(1+'S&amp;S'!$F131),W$135,W$136,W$137,W$138,W$139,W$140,W$141,W$142,W$143,W$144)</f>
        <v>0</v>
      </c>
      <c r="X333" s="66">
        <f>-X$190+X$216-X$218+X$233+X$234+SUM(X$125,X$126,X$127,X$128,X$129,X$130,X$131,X$132,X$133,X$134*(1+'S&amp;S'!$F131),X$135,X$136,X$137,X$138,X$139,X$140,X$141,X$142,X$143,X$144)</f>
        <v>0</v>
      </c>
      <c r="Y333" s="66">
        <f>-Y$190+Y$216-Y$218+Y$233+Y$234+SUM(Y$125,Y$126,Y$127,Y$128,Y$129,Y$130,Y$131,Y$132,Y$133,Y$134*(1+'S&amp;S'!$F131),Y$135,Y$136,Y$137,Y$138,Y$139,Y$140,Y$141,Y$142,Y$143,Y$144)</f>
        <v>0</v>
      </c>
      <c r="Z333" s="66">
        <f>-Z$190+Z$216-Z$218+Z$233+Z$234+SUM(Z$125,Z$126,Z$127,Z$128,Z$129,Z$130,Z$131,Z$132,Z$133,Z$134*(1+'S&amp;S'!$F131),Z$135,Z$136,Z$137,Z$138,Z$139,Z$140,Z$141,Z$142,Z$143,Z$144)</f>
        <v>0</v>
      </c>
      <c r="AA333" s="66">
        <f>-AA$190+AA$216-AA$218+AA$233+AA$234+SUM(AA$125,AA$126,AA$127,AA$128,AA$129,AA$130,AA$131,AA$132,AA$133,AA$134*(1+'S&amp;S'!$F131),AA$135,AA$136,AA$137,AA$138,AA$139,AA$140,AA$141,AA$142,AA$143,AA$144)</f>
        <v>0</v>
      </c>
      <c r="AB333" s="66">
        <f>-AB$190+AB$216-AB$218+AB$233+AB$234+SUM(AB$125,AB$126,AB$127,AB$128,AB$129,AB$130,AB$131,AB$132,AB$133,AB$134*(1+'S&amp;S'!$F131),AB$135,AB$136,AB$137,AB$138,AB$139,AB$140,AB$141,AB$142,AB$143,AB$144)</f>
        <v>0</v>
      </c>
      <c r="AC333" s="66">
        <f>-AC$190+AC$216-AC$218+AC$233+AC$234+SUM(AC$125,AC$126,AC$127,AC$128,AC$129,AC$130,AC$131,AC$132,AC$133,AC$134*(1+'S&amp;S'!$F131),AC$135,AC$136,AC$137,AC$138,AC$139,AC$140,AC$141,AC$142,AC$143,AC$144)</f>
        <v>0</v>
      </c>
      <c r="AD333" s="66">
        <f>-AD$190+AD$216-AD$218+AD$233+AD$234+SUM(AD$125,AD$126,AD$127,AD$128,AD$129,AD$130,AD$131,AD$132,AD$133,AD$134*(1+'S&amp;S'!$F131),AD$135,AD$136,AD$137,AD$138,AD$139,AD$140,AD$141,AD$142,AD$143,AD$144)</f>
        <v>0</v>
      </c>
      <c r="AE333" s="66">
        <f>-AE$190+AE$216-AE$218+AE$233+AE$234+SUM(AE$125,AE$126,AE$127,AE$128,AE$129,AE$130,AE$131,AE$132,AE$133,AE$134*(1+'S&amp;S'!$F131),AE$135,AE$136,AE$137,AE$138,AE$139,AE$140,AE$141,AE$142,AE$143,AE$144)</f>
        <v>0</v>
      </c>
      <c r="AF333" s="66">
        <f>-AF$190+AF$216-AF$218+AF$233+AF$234+SUM(AF$125,AF$126,AF$127,AF$128,AF$129,AF$130,AF$131,AF$132,AF$133,AF$134*(1+'S&amp;S'!$F131),AF$135,AF$136,AF$137,AF$138,AF$139,AF$140,AF$141,AF$142,AF$143,AF$144)</f>
        <v>0</v>
      </c>
      <c r="AG333" s="66">
        <f>-AG$190+AG$216-AG$218+AG$233+AG$234+SUM(AG$125,AG$126,AG$127,AG$128,AG$129,AG$130,AG$131,AG$132,AG$133,AG$134*(1+'S&amp;S'!$F131),AG$135,AG$136,AG$137,AG$138,AG$139,AG$140,AG$141,AG$142,AG$143,AG$144)</f>
        <v>0</v>
      </c>
      <c r="AH333" s="66">
        <f>-AH$190+AH$216-AH$218+AH$233+AH$234+SUM(AH$125,AH$126,AH$127,AH$128,AH$129,AH$130,AH$131,AH$132,AH$133,AH$134*(1+'S&amp;S'!$F131),AH$135,AH$136,AH$137,AH$138,AH$139,AH$140,AH$141,AH$142,AH$143,AH$144)</f>
        <v>0</v>
      </c>
      <c r="AI333" s="66">
        <f>-AI$190+AI$216-AI$218+AI$233+AI$234+SUM(AI$125,AI$126,AI$127,AI$128,AI$129,AI$130,AI$131,AI$132,AI$133,AI$134*(1+'S&amp;S'!$F131),AI$135,AI$136,AI$137,AI$138,AI$139,AI$140,AI$141,AI$142,AI$143,AI$144)</f>
        <v>0</v>
      </c>
      <c r="AJ333" s="66">
        <f>-AJ$190+AJ$216-AJ$218+AJ$233+AJ$234+SUM(AJ$125,AJ$126,AJ$127,AJ$128,AJ$129,AJ$130,AJ$131,AJ$132,AJ$133,AJ$134*(1+'S&amp;S'!$F131),AJ$135,AJ$136,AJ$137,AJ$138,AJ$139,AJ$140,AJ$141,AJ$142,AJ$143,AJ$144)</f>
        <v>0</v>
      </c>
      <c r="AK333" s="66">
        <f>-AK$190+AK$216-AK$218+AK$233+AK$234+SUM(AK$125,AK$126,AK$127,AK$128,AK$129,AK$130,AK$131,AK$132,AK$133,AK$134*(1+'S&amp;S'!$F131),AK$135,AK$136,AK$137,AK$138,AK$139,AK$140,AK$141,AK$142,AK$143,AK$144)</f>
        <v>0</v>
      </c>
      <c r="AL333" s="66">
        <f>-AL$190+AL$216-AL$218+AL$233+AL$234+SUM(AL$125,AL$126,AL$127,AL$128,AL$129,AL$130,AL$131,AL$132,AL$133,AL$134*(1+'S&amp;S'!$F131),AL$135,AL$136,AL$137,AL$138,AL$139,AL$140,AL$141,AL$142,AL$143,AL$144)</f>
        <v>0</v>
      </c>
      <c r="AM333" s="66">
        <f>-AM$190+AM$216-AM$218+AM$233+AM$234+SUM(AM$125,AM$126,AM$127,AM$128,AM$129,AM$130,AM$131,AM$132,AM$133,AM$134*(1+'S&amp;S'!$F131),AM$135,AM$136,AM$137,AM$138,AM$139,AM$140,AM$141,AM$142,AM$143,AM$144)</f>
        <v>0</v>
      </c>
      <c r="AN333" s="66">
        <f>-AN$190+AN$216-AN$218+AN$233+AN$234+SUM(AN$125,AN$126,AN$127,AN$128,AN$129,AN$130,AN$131,AN$132,AN$133,AN$134*(1+'S&amp;S'!$F131),AN$135,AN$136,AN$137,AN$138,AN$139,AN$140,AN$141,AN$142,AN$143,AN$144)</f>
        <v>0</v>
      </c>
      <c r="AO333" s="66">
        <f>-AO$190+AO$216-AO$218+AO$233+AO$234+SUM(AO$125,AO$126,AO$127,AO$128,AO$129,AO$130,AO$131,AO$132,AO$133,AO$134*(1+'S&amp;S'!$F131),AO$135,AO$136,AO$137,AO$138,AO$139,AO$140,AO$141,AO$142,AO$143,AO$144)</f>
        <v>0</v>
      </c>
      <c r="AP333" s="66">
        <f>-AP$190+AP$216-AP$218+AP$233+AP$234+SUM(AP$125,AP$126,AP$127,AP$128,AP$129,AP$130,AP$131,AP$132,AP$133,AP$134*(1+'S&amp;S'!$F131),AP$135,AP$136,AP$137,AP$138,AP$139,AP$140,AP$141,AP$142,AP$143,AP$144)</f>
        <v>0</v>
      </c>
      <c r="AQ333" s="66">
        <f>-AQ$190+AQ$216-AQ$218+AQ$233+AQ$234+SUM(AQ$125,AQ$126,AQ$127,AQ$128,AQ$129,AQ$130,AQ$131,AQ$132,AQ$133,AQ$134*(1+'S&amp;S'!$F131),AQ$135,AQ$136,AQ$137,AQ$138,AQ$139,AQ$140,AQ$141,AQ$142,AQ$143,AQ$144)</f>
        <v>0</v>
      </c>
      <c r="AR333" s="66">
        <f>-AR$190+AR$216-AR$218+AR$233+AR$234+SUM(AR$125,AR$126,AR$127,AR$128,AR$129,AR$130,AR$131,AR$132,AR$133,AR$134*(1+'S&amp;S'!$F131),AR$135,AR$136,AR$137,AR$138,AR$139,AR$140,AR$141,AR$142,AR$143,AR$144)</f>
        <v>0</v>
      </c>
      <c r="AS333" s="66">
        <f>-AS$190+AS$216-AS$218+AS$233+AS$234+SUM(AS$125,AS$126,AS$127,AS$128,AS$129,AS$130,AS$131,AS$132,AS$133,AS$134*(1+'S&amp;S'!$F131),AS$135,AS$136,AS$137,AS$138,AS$139,AS$140,AS$141,AS$142,AS$143,AS$144)</f>
        <v>0</v>
      </c>
      <c r="AT333" s="66">
        <f>-AT$190+AT$216-AT$218+AT$233+AT$234+SUM(AT$125,AT$126,AT$127,AT$128,AT$129,AT$130,AT$131,AT$132,AT$133,AT$134*(1+'S&amp;S'!$F131),AT$135,AT$136,AT$137,AT$138,AT$139,AT$140,AT$141,AT$142,AT$143,AT$144)</f>
        <v>0</v>
      </c>
      <c r="AU333" s="66">
        <f>-AU$190+AU$216-AU$218+AU$233+AU$234+SUM(AU$125,AU$126,AU$127,AU$128,AU$129,AU$130,AU$131,AU$132,AU$133,AU$134*(1+'S&amp;S'!$F131),AU$135,AU$136,AU$137,AU$138,AU$139,AU$140,AU$141,AU$142,AU$143,AU$144)</f>
        <v>0</v>
      </c>
      <c r="AV333" s="66">
        <f>-AV$190+AV$216-AV$218+AV$233+AV$234+SUM(AV$125,AV$126,AV$127,AV$128,AV$129,AV$130,AV$131,AV$132,AV$133,AV$134*(1+'S&amp;S'!$F131),AV$135,AV$136,AV$137,AV$138,AV$139,AV$140,AV$141,AV$142,AV$143,AV$144)</f>
        <v>0</v>
      </c>
      <c r="AW333" s="66">
        <f>-AW$190+AW$216-AW$218+AW$233+AW$234+SUM(AW$125,AW$126,AW$127,AW$128,AW$129,AW$130,AW$131,AW$132,AW$133,AW$134*(1+'S&amp;S'!$F131),AW$135,AW$136,AW$137,AW$138,AW$139,AW$140,AW$141,AW$142,AW$143,AW$144)</f>
        <v>0</v>
      </c>
      <c r="AX333" s="66">
        <f>-AX$190+AX$216-AX$218+AX$233+AX$234+SUM(AX$125,AX$126,AX$127,AX$128,AX$129,AX$130,AX$131,AX$132,AX$133,AX$134*(1+'S&amp;S'!$F131),AX$135,AX$136,AX$137,AX$138,AX$139,AX$140,AX$141,AX$142,AX$143,AX$144)</f>
        <v>0</v>
      </c>
      <c r="AY333" s="66">
        <f>-AY$190+AY$216-AY$218+AY$233+AY$234+SUM(AY$125,AY$126,AY$127,AY$128,AY$129,AY$130,AY$131,AY$132,AY$133,AY$134*(1+'S&amp;S'!$F131),AY$135,AY$136,AY$137,AY$138,AY$139,AY$140,AY$141,AY$142,AY$143,AY$144)</f>
        <v>0</v>
      </c>
      <c r="AZ333" s="66">
        <f>-AZ$190+AZ$216-AZ$218+AZ$233+AZ$234+SUM(AZ$125,AZ$126,AZ$127,AZ$128,AZ$129,AZ$130,AZ$131,AZ$132,AZ$133,AZ$134*(1+'S&amp;S'!$F131),AZ$135,AZ$136,AZ$137,AZ$138,AZ$139,AZ$140,AZ$141,AZ$142,AZ$143,AZ$144)</f>
        <v>0</v>
      </c>
      <c r="BA333" s="66">
        <f>-BA$190+BA$216-BA$218+BA$233+BA$234+SUM(BA$125,BA$126,BA$127,BA$128,BA$129,BA$130,BA$131,BA$132,BA$133,BA$134*(1+'S&amp;S'!$F131),BA$135,BA$136,BA$137,BA$138,BA$139,BA$140,BA$141,BA$142,BA$143,BA$144)</f>
        <v>0</v>
      </c>
      <c r="BB333" s="66">
        <f>-BB$190+BB$216-BB$218+BB$233+BB$234+SUM(BB$125,BB$126,BB$127,BB$128,BB$129,BB$130,BB$131,BB$132,BB$133,BB$134*(1+'S&amp;S'!$F131),BB$135,BB$136,BB$137,BB$138,BB$139,BB$140,BB$141,BB$142,BB$143,BB$144)</f>
        <v>0</v>
      </c>
      <c r="BC333" s="66">
        <f>-BC$190+BC$216-BC$218+BC$233+BC$234+SUM(BC$125,BC$126,BC$127,BC$128,BC$129,BC$130,BC$131,BC$132,BC$133,BC$134*(1+'S&amp;S'!$F131),BC$135,BC$136,BC$137,BC$138,BC$139,BC$140,BC$141,BC$142,BC$143,BC$144)</f>
        <v>0</v>
      </c>
      <c r="BD333" s="66">
        <f>-BD$190+BD$216-BD$218+BD$233+BD$234+SUM(BD$125,BD$126,BD$127,BD$128,BD$129,BD$130,BD$131,BD$132,BD$133,BD$134*(1+'S&amp;S'!$F131),BD$135,BD$136,BD$137,BD$138,BD$139,BD$140,BD$141,BD$142,BD$143,BD$144)</f>
        <v>0</v>
      </c>
      <c r="BE333" s="66">
        <f>-BE$190+BE$216-BE$218+BE$233+BE$234+SUM(BE$125,BE$126,BE$127,BE$128,BE$129,BE$130,BE$131,BE$132,BE$133,BE$134*(1+'S&amp;S'!$F131),BE$135,BE$136,BE$137,BE$138,BE$139,BE$140,BE$141,BE$142,BE$143,BE$144)</f>
        <v>0</v>
      </c>
      <c r="BF333" s="66">
        <f>-BF$190+BF$216-BF$218+BF$233+BF$234+SUM(BF$125,BF$126,BF$127,BF$128,BF$129,BF$130,BF$131,BF$132,BF$133,BF$134*(1+'S&amp;S'!$F131),BF$135,BF$136,BF$137,BF$138,BF$139,BF$140,BF$141,BF$142,BF$143,BF$144)</f>
        <v>0</v>
      </c>
      <c r="BG333" s="66">
        <f>-BG$190+BG$216-BG$218+BG$233+BG$234+SUM(BG$125,BG$126,BG$127,BG$128,BG$129,BG$130,BG$131,BG$132,BG$133,BG$134*(1+'S&amp;S'!$F131),BG$135,BG$136,BG$137,BG$138,BG$139,BG$140,BG$141,BG$142,BG$143,BG$144)</f>
        <v>0</v>
      </c>
      <c r="BH333" s="66">
        <f>-BH$190+BH$216-BH$218+BH$233+BH$234+SUM(BH$125,BH$126,BH$127,BH$128,BH$129,BH$130,BH$131,BH$132,BH$133,BH$134*(1+'S&amp;S'!$F131),BH$135,BH$136,BH$137,BH$138,BH$139,BH$140,BH$141,BH$142,BH$143,BH$144)</f>
        <v>0</v>
      </c>
      <c r="BI333" s="66">
        <f>-BI$190+BI$216-BI$218+BI$233+BI$234+SUM(BI$125,BI$126,BI$127,BI$128,BI$129,BI$130,BI$131,BI$132,BI$133,BI$134*(1+'S&amp;S'!$F131),BI$135,BI$136,BI$137,BI$138,BI$139,BI$140,BI$141,BI$142,BI$143,BI$144)</f>
        <v>0</v>
      </c>
      <c r="BJ333" s="66">
        <f>-BJ$190+BJ$216-BJ$218+BJ$233+BJ$234+SUM(BJ$125,BJ$126,BJ$127,BJ$128,BJ$129,BJ$130,BJ$131,BJ$132,BJ$133,BJ$134*(1+'S&amp;S'!$F131),BJ$135,BJ$136,BJ$137,BJ$138,BJ$139,BJ$140,BJ$141,BJ$142,BJ$143,BJ$144)</f>
        <v>0</v>
      </c>
      <c r="BK333" s="66">
        <f>-BK$190+BK$216-BK$218+BK$233+BK$234+SUM(BK$125,BK$126,BK$127,BK$128,BK$129,BK$130,BK$131,BK$132,BK$133,BK$134*(1+'S&amp;S'!$F131),BK$135,BK$136,BK$137,BK$138,BK$139,BK$140,BK$141,BK$142,BK$143,BK$144)</f>
        <v>0</v>
      </c>
      <c r="BL333" s="66">
        <f>-BL$190+BL$216-BL$218+BL$233+BL$234+SUM(BL$125,BL$126,BL$127,BL$128,BL$129,BL$130,BL$131,BL$132,BL$133,BL$134*(1+'S&amp;S'!$F131),BL$135,BL$136,BL$137,BL$138,BL$139,BL$140,BL$141,BL$142,BL$143,BL$144)</f>
        <v>0</v>
      </c>
      <c r="BM333" s="66">
        <f>-BM$190+BM$216-BM$218+BM$233+BM$234+SUM(BM$125,BM$126,BM$127,BM$128,BM$129,BM$130,BM$131,BM$132,BM$133,BM$134*(1+'S&amp;S'!$F131),BM$135,BM$136,BM$137,BM$138,BM$139,BM$140,BM$141,BM$142,BM$143,BM$144)</f>
        <v>0</v>
      </c>
      <c r="BN333" s="66">
        <f>-BN$190+BN$216-BN$218+BN$233+BN$234+SUM(BN$125,BN$126,BN$127,BN$128,BN$129,BN$130,BN$131,BN$132,BN$133,BN$134*(1+'S&amp;S'!$F131),BN$135,BN$136,BN$137,BN$138,BN$139,BN$140,BN$141,BN$142,BN$143,BN$144)</f>
        <v>0</v>
      </c>
      <c r="BO333" s="66">
        <f>-BO$190+BO$216-BO$218+BO$233+BO$234+SUM(BO$125,BO$126,BO$127,BO$128,BO$129,BO$130,BO$131,BO$132,BO$133,BO$134*(1+'S&amp;S'!$F131),BO$135,BO$136,BO$137,BO$138,BO$139,BO$140,BO$141,BO$142,BO$143,BO$144)</f>
        <v>0</v>
      </c>
      <c r="BP333" s="66">
        <f>-BP$190+BP$216-BP$218+BP$233+BP$234+SUM(BP$125,BP$126,BP$127,BP$128,BP$129,BP$130,BP$131,BP$132,BP$133,BP$134*(1+'S&amp;S'!$F131),BP$135,BP$136,BP$137,BP$138,BP$139,BP$140,BP$141,BP$142,BP$143,BP$144)</f>
        <v>0</v>
      </c>
      <c r="BQ333" s="66">
        <f>-BQ$190+BQ$216-BQ$218+BQ$233+BQ$234+SUM(BQ$125,BQ$126,BQ$127,BQ$128,BQ$129,BQ$130,BQ$131,BQ$132,BQ$133,BQ$134*(1+'S&amp;S'!$F131),BQ$135,BQ$136,BQ$137,BQ$138,BQ$139,BQ$140,BQ$141,BQ$142,BQ$143,BQ$144)</f>
        <v>0</v>
      </c>
      <c r="BR333" s="66">
        <f>-BR$190+BR$216-BR$218+BR$233+BR$234+SUM(BR$125,BR$126,BR$127,BR$128,BR$129,BR$130,BR$131,BR$132,BR$133,BR$134*(1+'S&amp;S'!$F131),BR$135,BR$136,BR$137,BR$138,BR$139,BR$140,BR$141,BR$142,BR$143,BR$144)</f>
        <v>0</v>
      </c>
      <c r="BS333" s="66">
        <f>-BS$190+BS$216-BS$218+BS$233+BS$234+SUM(BS$125,BS$126,BS$127,BS$128,BS$129,BS$130,BS$131,BS$132,BS$133,BS$134*(1+'S&amp;S'!$F131),BS$135,BS$136,BS$137,BS$138,BS$139,BS$140,BS$141,BS$142,BS$143,BS$144)</f>
        <v>0</v>
      </c>
      <c r="BT333" s="66">
        <f>-BT$190+BT$216-BT$218+BT$233+BT$234+SUM(BT$125,BT$126,BT$127,BT$128,BT$129,BT$130,BT$131,BT$132,BT$133,BT$134*(1+'S&amp;S'!$F131),BT$135,BT$136,BT$137,BT$138,BT$139,BT$140,BT$141,BT$142,BT$143,BT$144)</f>
        <v>0</v>
      </c>
      <c r="BU333" s="66">
        <f>-BU$190+BU$216-BU$218+BU$233+BU$234+SUM(BU$125,BU$126,BU$127,BU$128,BU$129,BU$130,BU$131,BU$132,BU$133,BU$134*(1+'S&amp;S'!$F131),BU$135,BU$136,BU$137,BU$138,BU$139,BU$140,BU$141,BU$142,BU$143,BU$144)</f>
        <v>0</v>
      </c>
      <c r="BV333" s="66">
        <f>-BV$190+BV$216-BV$218+BV$233+BV$234+SUM(BV$125,BV$126,BV$127,BV$128,BV$129,BV$130,BV$131,BV$132,BV$133,BV$134*(1+'S&amp;S'!$F131),BV$135,BV$136,BV$137,BV$138,BV$139,BV$140,BV$141,BV$142,BV$143,BV$144)</f>
        <v>0</v>
      </c>
      <c r="BW333" s="66">
        <f>-BW$190+BW$216-BW$218+BW$233+BW$234+SUM(BW$125,BW$126,BW$127,BW$128,BW$129,BW$130,BW$131,BW$132,BW$133,BW$134*(1+'S&amp;S'!$F131),BW$135,BW$136,BW$137,BW$138,BW$139,BW$140,BW$141,BW$142,BW$143,BW$144)</f>
        <v>0</v>
      </c>
      <c r="BX333" s="66">
        <f>-BX$190+BX$216-BX$218+BX$233+BX$234+SUM(BX$125,BX$126,BX$127,BX$128,BX$129,BX$130,BX$131,BX$132,BX$133,BX$134*(1+'S&amp;S'!$F131),BX$135,BX$136,BX$137,BX$138,BX$139,BX$140,BX$141,BX$142,BX$143,BX$144)</f>
        <v>0</v>
      </c>
      <c r="BY333" s="66">
        <f>-BY$190+BY$216-BY$218+BY$233+BY$234+SUM(BY$125,BY$126,BY$127,BY$128,BY$129,BY$130,BY$131,BY$132,BY$133,BY$134*(1+'S&amp;S'!$F131),BY$135,BY$136,BY$137,BY$138,BY$139,BY$140,BY$141,BY$142,BY$143,BY$144)</f>
        <v>0</v>
      </c>
      <c r="BZ333" s="66">
        <f>-BZ$190+BZ$216-BZ$218+BZ$233+BZ$234+SUM(BZ$125,BZ$126,BZ$127,BZ$128,BZ$129,BZ$130,BZ$131,BZ$132,BZ$133,BZ$134*(1+'S&amp;S'!$F131),BZ$135,BZ$136,BZ$137,BZ$138,BZ$139,BZ$140,BZ$141,BZ$142,BZ$143,BZ$144)</f>
        <v>0</v>
      </c>
      <c r="CA333" s="66">
        <f>-CA$190+CA$216-CA$218+CA$233+CA$234+SUM(CA$125,CA$126,CA$127,CA$128,CA$129,CA$130,CA$131,CA$132,CA$133,CA$134*(1+'S&amp;S'!$F131),CA$135,CA$136,CA$137,CA$138,CA$139,CA$140,CA$141,CA$142,CA$143,CA$144)</f>
        <v>0</v>
      </c>
      <c r="CB333" s="66">
        <f>-CB$190+CB$216-CB$218+CB$233+CB$234+SUM(CB$125,CB$126,CB$127,CB$128,CB$129,CB$130,CB$131,CB$132,CB$133,CB$134*(1+'S&amp;S'!$F131),CB$135,CB$136,CB$137,CB$138,CB$139,CB$140,CB$141,CB$142,CB$143,CB$144)</f>
        <v>0</v>
      </c>
      <c r="CC333" s="66">
        <f>-CC$190+CC$216-CC$218+CC$233+CC$234+SUM(CC$125,CC$126,CC$127,CC$128,CC$129,CC$130,CC$131,CC$132,CC$133,CC$134*(1+'S&amp;S'!$F131),CC$135,CC$136,CC$137,CC$138,CC$139,CC$140,CC$141,CC$142,CC$143,CC$144)</f>
        <v>0</v>
      </c>
      <c r="CD333" s="66">
        <f>-CD$190+CD$216-CD$218+CD$233+CD$234+SUM(CD$125,CD$126,CD$127,CD$128,CD$129,CD$130,CD$131,CD$132,CD$133,CD$134*(1+'S&amp;S'!$F131),CD$135,CD$136,CD$137,CD$138,CD$139,CD$140,CD$141,CD$142,CD$143,CD$144)</f>
        <v>0</v>
      </c>
      <c r="CE333" s="66">
        <f>-CE$190+CE$216-CE$218+CE$233+CE$234+SUM(CE$125,CE$126,CE$127,CE$128,CE$129,CE$130,CE$131,CE$132,CE$133,CE$134*(1+'S&amp;S'!$F131),CE$135,CE$136,CE$137,CE$138,CE$139,CE$140,CE$141,CE$142,CE$143,CE$144)</f>
        <v>0</v>
      </c>
      <c r="CF333" s="66">
        <f>-CF$190+CF$216-CF$218+CF$233+CF$234+SUM(CF$125,CF$126,CF$127,CF$128,CF$129,CF$130,CF$131,CF$132,CF$133,CF$134*(1+'S&amp;S'!$F131),CF$135,CF$136,CF$137,CF$138,CF$139,CF$140,CF$141,CF$142,CF$143,CF$144)</f>
        <v>0</v>
      </c>
      <c r="CG333" s="66">
        <f>-CG$190+CG$216-CG$218+CG$233+CG$234+SUM(CG$125,CG$126,CG$127,CG$128,CG$129,CG$130,CG$131,CG$132,CG$133,CG$134*(1+'S&amp;S'!$F131),CG$135,CG$136,CG$137,CG$138,CG$139,CG$140,CG$141,CG$142,CG$143,CG$144)</f>
        <v>0</v>
      </c>
      <c r="CH333" s="66">
        <f>-CH$190+CH$216-CH$218+CH$233+CH$234+SUM(CH$125,CH$126,CH$127,CH$128,CH$129,CH$130,CH$131,CH$132,CH$133,CH$134*(1+'S&amp;S'!$F131),CH$135,CH$136,CH$137,CH$138,CH$139,CH$140,CH$141,CH$142,CH$143,CH$144)</f>
        <v>0</v>
      </c>
      <c r="CI333" s="66">
        <f>-CI$190+CI$216-CI$218+CI$233+CI$234+SUM(CI$125,CI$126,CI$127,CI$128,CI$129,CI$130,CI$131,CI$132,CI$133,CI$134*(1+'S&amp;S'!$F131),CI$135,CI$136,CI$137,CI$138,CI$139,CI$140,CI$141,CI$142,CI$143,CI$144)</f>
        <v>0</v>
      </c>
      <c r="CJ333" s="66">
        <f>-CJ$190+CJ$216-CJ$218+CJ$233+CJ$234+SUM(CJ$125,CJ$126,CJ$127,CJ$128,CJ$129,CJ$130,CJ$131,CJ$132,CJ$133,CJ$134*(1+'S&amp;S'!$F131),CJ$135,CJ$136,CJ$137,CJ$138,CJ$139,CJ$140,CJ$141,CJ$142,CJ$143,CJ$144)</f>
        <v>0</v>
      </c>
      <c r="CK333" s="66">
        <f>-CK$190+CK$216-CK$218+CK$233+CK$234+SUM(CK$125,CK$126,CK$127,CK$128,CK$129,CK$130,CK$131,CK$132,CK$133,CK$134*(1+'S&amp;S'!$F131),CK$135,CK$136,CK$137,CK$138,CK$139,CK$140,CK$141,CK$142,CK$143,CK$144)</f>
        <v>0</v>
      </c>
      <c r="CL333" s="66">
        <f>-CL$190+CL$216-CL$218+CL$233+CL$234+SUM(CL$125,CL$126,CL$127,CL$128,CL$129,CL$130,CL$131,CL$132,CL$133,CL$134*(1+'S&amp;S'!$F131),CL$135,CL$136,CL$137,CL$138,CL$139,CL$140,CL$141,CL$142,CL$143,CL$144)</f>
        <v>0</v>
      </c>
      <c r="CM333" s="66">
        <f>-CM$190+CM$216-CM$218+CM$233+CM$234+SUM(CM$125,CM$126,CM$127,CM$128,CM$129,CM$130,CM$131,CM$132,CM$133,CM$134*(1+'S&amp;S'!$F131),CM$135,CM$136,CM$137,CM$138,CM$139,CM$140,CM$141,CM$142,CM$143,CM$144)</f>
        <v>0</v>
      </c>
      <c r="CN333" s="66">
        <f>-CN$190+CN$216-CN$218+CN$233+CN$234+SUM(CN$125,CN$126,CN$127,CN$128,CN$129,CN$130,CN$131,CN$132,CN$133,CN$134*(1+'S&amp;S'!$F131),CN$135,CN$136,CN$137,CN$138,CN$139,CN$140,CN$141,CN$142,CN$143,CN$144)</f>
        <v>0</v>
      </c>
      <c r="CO333" s="66">
        <f>-CO$190+CO$216-CO$218+CO$233+CO$234+SUM(CO$125,CO$126,CO$127,CO$128,CO$129,CO$130,CO$131,CO$132,CO$133,CO$134*(1+'S&amp;S'!$F131),CO$135,CO$136,CO$137,CO$138,CO$139,CO$140,CO$141,CO$142,CO$143,CO$144)</f>
        <v>0</v>
      </c>
      <c r="CP333" s="66">
        <f>-CP$190+CP$216-CP$218+CP$233+CP$234+SUM(CP$125,CP$126,CP$127,CP$128,CP$129,CP$130,CP$131,CP$132,CP$133,CP$134*(1+'S&amp;S'!$F131),CP$135,CP$136,CP$137,CP$138,CP$139,CP$140,CP$141,CP$142,CP$143,CP$144)</f>
        <v>0</v>
      </c>
      <c r="CQ333" s="66">
        <f>-CQ$190+CQ$216-CQ$218+CQ$233+CQ$234+SUM(CQ$125,CQ$126,CQ$127,CQ$128,CQ$129,CQ$130,CQ$131,CQ$132,CQ$133,CQ$134*(1+'S&amp;S'!$F131),CQ$135,CQ$136,CQ$137,CQ$138,CQ$139,CQ$140,CQ$141,CQ$142,CQ$143,CQ$144)</f>
        <v>0</v>
      </c>
      <c r="CR333" s="66">
        <f>-CR$190+CR$216-CR$218+CR$233+CR$234+SUM(CR$125,CR$126,CR$127,CR$128,CR$129,CR$130,CR$131,CR$132,CR$133,CR$134*(1+'S&amp;S'!$F131),CR$135,CR$136,CR$137,CR$138,CR$139,CR$140,CR$141,CR$142,CR$143,CR$144)</f>
        <v>0</v>
      </c>
      <c r="CS333" s="66">
        <f>-CS$190+CS$216-CS$218+CS$233+CS$234+SUM(CS$125,CS$126,CS$127,CS$128,CS$129,CS$130,CS$131,CS$132,CS$133,CS$134*(1+'S&amp;S'!$F131),CS$135,CS$136,CS$137,CS$138,CS$139,CS$140,CS$141,CS$142,CS$143,CS$144)</f>
        <v>0</v>
      </c>
    </row>
    <row r="334" spans="3:97" hidden="1" x14ac:dyDescent="0.35">
      <c r="C334" s="81" t="str">
        <f>O.6!C135&amp;" with "&amp; 'S&amp;S'!$D$5*100 &amp; "% increase"</f>
        <v xml:space="preserve"> with 1% increase</v>
      </c>
      <c r="E334" s="492">
        <f>G334+NPV(G.Asm!$F$40,H334:INDEX(H334:CS334,RP))</f>
        <v>0</v>
      </c>
      <c r="F334" s="492">
        <f t="shared" si="140"/>
        <v>0</v>
      </c>
      <c r="G334" s="66">
        <f>-G$190+G$216-G$218+G$233+G$234+SUM(G$125,G$126,G$127,G$128,G$129,G$130,G$131,G$132,G$133,G$134,G$135*(1+'S&amp;S'!$F132),G$136,G$137,G$138,G$139,G$140,G$141,G$142,G$143,G$144)</f>
        <v>0</v>
      </c>
      <c r="H334" s="66">
        <f>-H$190+H$216-H$218+H$233+H$234+SUM(H$125,H$126,H$127,H$128,H$129,H$130,H$131,H$132,H$133,H$134,H$135*(1+'S&amp;S'!$F132),H$136,H$137,H$138,H$139,H$140,H$141,H$142,H$143,H$144)</f>
        <v>0</v>
      </c>
      <c r="I334" s="66">
        <f>-I$190+I$216-I$218+I$233+I$234+SUM(I$125,I$126,I$127,I$128,I$129,I$130,I$131,I$132,I$133,I$134,I$135*(1+'S&amp;S'!$F132),I$136,I$137,I$138,I$139,I$140,I$141,I$142,I$143,I$144)</f>
        <v>0</v>
      </c>
      <c r="J334" s="66">
        <f>-J$190+J$216-J$218+J$233+J$234+SUM(J$125,J$126,J$127,J$128,J$129,J$130,J$131,J$132,J$133,J$134,J$135*(1+'S&amp;S'!$F132),J$136,J$137,J$138,J$139,J$140,J$141,J$142,J$143,J$144)</f>
        <v>0</v>
      </c>
      <c r="K334" s="66">
        <f>-K$190+K$216-K$218+K$233+K$234+SUM(K$125,K$126,K$127,K$128,K$129,K$130,K$131,K$132,K$133,K$134,K$135*(1+'S&amp;S'!$F132),K$136,K$137,K$138,K$139,K$140,K$141,K$142,K$143,K$144)</f>
        <v>0</v>
      </c>
      <c r="L334" s="66">
        <f>-L$190+L$216-L$218+L$233+L$234+SUM(L$125,L$126,L$127,L$128,L$129,L$130,L$131,L$132,L$133,L$134,L$135*(1+'S&amp;S'!$F132),L$136,L$137,L$138,L$139,L$140,L$141,L$142,L$143,L$144)</f>
        <v>0</v>
      </c>
      <c r="M334" s="66">
        <f>-M$190+M$216-M$218+M$233+M$234+SUM(M$125,M$126,M$127,M$128,M$129,M$130,M$131,M$132,M$133,M$134,M$135*(1+'S&amp;S'!$F132),M$136,M$137,M$138,M$139,M$140,M$141,M$142,M$143,M$144)</f>
        <v>0</v>
      </c>
      <c r="N334" s="66">
        <f>-N$190+N$216-N$218+N$233+N$234+SUM(N$125,N$126,N$127,N$128,N$129,N$130,N$131,N$132,N$133,N$134,N$135*(1+'S&amp;S'!$F132),N$136,N$137,N$138,N$139,N$140,N$141,N$142,N$143,N$144)</f>
        <v>0</v>
      </c>
      <c r="O334" s="66">
        <f>-O$190+O$216-O$218+O$233+O$234+SUM(O$125,O$126,O$127,O$128,O$129,O$130,O$131,O$132,O$133,O$134,O$135*(1+'S&amp;S'!$F132),O$136,O$137,O$138,O$139,O$140,O$141,O$142,O$143,O$144)</f>
        <v>0</v>
      </c>
      <c r="P334" s="66">
        <f>-P$190+P$216-P$218+P$233+P$234+SUM(P$125,P$126,P$127,P$128,P$129,P$130,P$131,P$132,P$133,P$134,P$135*(1+'S&amp;S'!$F132),P$136,P$137,P$138,P$139,P$140,P$141,P$142,P$143,P$144)</f>
        <v>0</v>
      </c>
      <c r="Q334" s="66">
        <f>-Q$190+Q$216-Q$218+Q$233+Q$234+SUM(Q$125,Q$126,Q$127,Q$128,Q$129,Q$130,Q$131,Q$132,Q$133,Q$134,Q$135*(1+'S&amp;S'!$F132),Q$136,Q$137,Q$138,Q$139,Q$140,Q$141,Q$142,Q$143,Q$144)</f>
        <v>0</v>
      </c>
      <c r="R334" s="66">
        <f>-R$190+R$216-R$218+R$233+R$234+SUM(R$125,R$126,R$127,R$128,R$129,R$130,R$131,R$132,R$133,R$134,R$135*(1+'S&amp;S'!$F132),R$136,R$137,R$138,R$139,R$140,R$141,R$142,R$143,R$144)</f>
        <v>0</v>
      </c>
      <c r="S334" s="66">
        <f>-S$190+S$216-S$218+S$233+S$234+SUM(S$125,S$126,S$127,S$128,S$129,S$130,S$131,S$132,S$133,S$134,S$135*(1+'S&amp;S'!$F132),S$136,S$137,S$138,S$139,S$140,S$141,S$142,S$143,S$144)</f>
        <v>0</v>
      </c>
      <c r="T334" s="66">
        <f>-T$190+T$216-T$218+T$233+T$234+SUM(T$125,T$126,T$127,T$128,T$129,T$130,T$131,T$132,T$133,T$134,T$135*(1+'S&amp;S'!$F132),T$136,T$137,T$138,T$139,T$140,T$141,T$142,T$143,T$144)</f>
        <v>0</v>
      </c>
      <c r="U334" s="66">
        <f>-U$190+U$216-U$218+U$233+U$234+SUM(U$125,U$126,U$127,U$128,U$129,U$130,U$131,U$132,U$133,U$134,U$135*(1+'S&amp;S'!$F132),U$136,U$137,U$138,U$139,U$140,U$141,U$142,U$143,U$144)</f>
        <v>0</v>
      </c>
      <c r="V334" s="66">
        <f>-V$190+V$216-V$218+V$233+V$234+SUM(V$125,V$126,V$127,V$128,V$129,V$130,V$131,V$132,V$133,V$134,V$135*(1+'S&amp;S'!$F132),V$136,V$137,V$138,V$139,V$140,V$141,V$142,V$143,V$144)</f>
        <v>0</v>
      </c>
      <c r="W334" s="66">
        <f>-W$190+W$216-W$218+W$233+W$234+SUM(W$125,W$126,W$127,W$128,W$129,W$130,W$131,W$132,W$133,W$134,W$135*(1+'S&amp;S'!$F132),W$136,W$137,W$138,W$139,W$140,W$141,W$142,W$143,W$144)</f>
        <v>0</v>
      </c>
      <c r="X334" s="66">
        <f>-X$190+X$216-X$218+X$233+X$234+SUM(X$125,X$126,X$127,X$128,X$129,X$130,X$131,X$132,X$133,X$134,X$135*(1+'S&amp;S'!$F132),X$136,X$137,X$138,X$139,X$140,X$141,X$142,X$143,X$144)</f>
        <v>0</v>
      </c>
      <c r="Y334" s="66">
        <f>-Y$190+Y$216-Y$218+Y$233+Y$234+SUM(Y$125,Y$126,Y$127,Y$128,Y$129,Y$130,Y$131,Y$132,Y$133,Y$134,Y$135*(1+'S&amp;S'!$F132),Y$136,Y$137,Y$138,Y$139,Y$140,Y$141,Y$142,Y$143,Y$144)</f>
        <v>0</v>
      </c>
      <c r="Z334" s="66">
        <f>-Z$190+Z$216-Z$218+Z$233+Z$234+SUM(Z$125,Z$126,Z$127,Z$128,Z$129,Z$130,Z$131,Z$132,Z$133,Z$134,Z$135*(1+'S&amp;S'!$F132),Z$136,Z$137,Z$138,Z$139,Z$140,Z$141,Z$142,Z$143,Z$144)</f>
        <v>0</v>
      </c>
      <c r="AA334" s="66">
        <f>-AA$190+AA$216-AA$218+AA$233+AA$234+SUM(AA$125,AA$126,AA$127,AA$128,AA$129,AA$130,AA$131,AA$132,AA$133,AA$134,AA$135*(1+'S&amp;S'!$F132),AA$136,AA$137,AA$138,AA$139,AA$140,AA$141,AA$142,AA$143,AA$144)</f>
        <v>0</v>
      </c>
      <c r="AB334" s="66">
        <f>-AB$190+AB$216-AB$218+AB$233+AB$234+SUM(AB$125,AB$126,AB$127,AB$128,AB$129,AB$130,AB$131,AB$132,AB$133,AB$134,AB$135*(1+'S&amp;S'!$F132),AB$136,AB$137,AB$138,AB$139,AB$140,AB$141,AB$142,AB$143,AB$144)</f>
        <v>0</v>
      </c>
      <c r="AC334" s="66">
        <f>-AC$190+AC$216-AC$218+AC$233+AC$234+SUM(AC$125,AC$126,AC$127,AC$128,AC$129,AC$130,AC$131,AC$132,AC$133,AC$134,AC$135*(1+'S&amp;S'!$F132),AC$136,AC$137,AC$138,AC$139,AC$140,AC$141,AC$142,AC$143,AC$144)</f>
        <v>0</v>
      </c>
      <c r="AD334" s="66">
        <f>-AD$190+AD$216-AD$218+AD$233+AD$234+SUM(AD$125,AD$126,AD$127,AD$128,AD$129,AD$130,AD$131,AD$132,AD$133,AD$134,AD$135*(1+'S&amp;S'!$F132),AD$136,AD$137,AD$138,AD$139,AD$140,AD$141,AD$142,AD$143,AD$144)</f>
        <v>0</v>
      </c>
      <c r="AE334" s="66">
        <f>-AE$190+AE$216-AE$218+AE$233+AE$234+SUM(AE$125,AE$126,AE$127,AE$128,AE$129,AE$130,AE$131,AE$132,AE$133,AE$134,AE$135*(1+'S&amp;S'!$F132),AE$136,AE$137,AE$138,AE$139,AE$140,AE$141,AE$142,AE$143,AE$144)</f>
        <v>0</v>
      </c>
      <c r="AF334" s="66">
        <f>-AF$190+AF$216-AF$218+AF$233+AF$234+SUM(AF$125,AF$126,AF$127,AF$128,AF$129,AF$130,AF$131,AF$132,AF$133,AF$134,AF$135*(1+'S&amp;S'!$F132),AF$136,AF$137,AF$138,AF$139,AF$140,AF$141,AF$142,AF$143,AF$144)</f>
        <v>0</v>
      </c>
      <c r="AG334" s="66">
        <f>-AG$190+AG$216-AG$218+AG$233+AG$234+SUM(AG$125,AG$126,AG$127,AG$128,AG$129,AG$130,AG$131,AG$132,AG$133,AG$134,AG$135*(1+'S&amp;S'!$F132),AG$136,AG$137,AG$138,AG$139,AG$140,AG$141,AG$142,AG$143,AG$144)</f>
        <v>0</v>
      </c>
      <c r="AH334" s="66">
        <f>-AH$190+AH$216-AH$218+AH$233+AH$234+SUM(AH$125,AH$126,AH$127,AH$128,AH$129,AH$130,AH$131,AH$132,AH$133,AH$134,AH$135*(1+'S&amp;S'!$F132),AH$136,AH$137,AH$138,AH$139,AH$140,AH$141,AH$142,AH$143,AH$144)</f>
        <v>0</v>
      </c>
      <c r="AI334" s="66">
        <f>-AI$190+AI$216-AI$218+AI$233+AI$234+SUM(AI$125,AI$126,AI$127,AI$128,AI$129,AI$130,AI$131,AI$132,AI$133,AI$134,AI$135*(1+'S&amp;S'!$F132),AI$136,AI$137,AI$138,AI$139,AI$140,AI$141,AI$142,AI$143,AI$144)</f>
        <v>0</v>
      </c>
      <c r="AJ334" s="66">
        <f>-AJ$190+AJ$216-AJ$218+AJ$233+AJ$234+SUM(AJ$125,AJ$126,AJ$127,AJ$128,AJ$129,AJ$130,AJ$131,AJ$132,AJ$133,AJ$134,AJ$135*(1+'S&amp;S'!$F132),AJ$136,AJ$137,AJ$138,AJ$139,AJ$140,AJ$141,AJ$142,AJ$143,AJ$144)</f>
        <v>0</v>
      </c>
      <c r="AK334" s="66">
        <f>-AK$190+AK$216-AK$218+AK$233+AK$234+SUM(AK$125,AK$126,AK$127,AK$128,AK$129,AK$130,AK$131,AK$132,AK$133,AK$134,AK$135*(1+'S&amp;S'!$F132),AK$136,AK$137,AK$138,AK$139,AK$140,AK$141,AK$142,AK$143,AK$144)</f>
        <v>0</v>
      </c>
      <c r="AL334" s="66">
        <f>-AL$190+AL$216-AL$218+AL$233+AL$234+SUM(AL$125,AL$126,AL$127,AL$128,AL$129,AL$130,AL$131,AL$132,AL$133,AL$134,AL$135*(1+'S&amp;S'!$F132),AL$136,AL$137,AL$138,AL$139,AL$140,AL$141,AL$142,AL$143,AL$144)</f>
        <v>0</v>
      </c>
      <c r="AM334" s="66">
        <f>-AM$190+AM$216-AM$218+AM$233+AM$234+SUM(AM$125,AM$126,AM$127,AM$128,AM$129,AM$130,AM$131,AM$132,AM$133,AM$134,AM$135*(1+'S&amp;S'!$F132),AM$136,AM$137,AM$138,AM$139,AM$140,AM$141,AM$142,AM$143,AM$144)</f>
        <v>0</v>
      </c>
      <c r="AN334" s="66">
        <f>-AN$190+AN$216-AN$218+AN$233+AN$234+SUM(AN$125,AN$126,AN$127,AN$128,AN$129,AN$130,AN$131,AN$132,AN$133,AN$134,AN$135*(1+'S&amp;S'!$F132),AN$136,AN$137,AN$138,AN$139,AN$140,AN$141,AN$142,AN$143,AN$144)</f>
        <v>0</v>
      </c>
      <c r="AO334" s="66">
        <f>-AO$190+AO$216-AO$218+AO$233+AO$234+SUM(AO$125,AO$126,AO$127,AO$128,AO$129,AO$130,AO$131,AO$132,AO$133,AO$134,AO$135*(1+'S&amp;S'!$F132),AO$136,AO$137,AO$138,AO$139,AO$140,AO$141,AO$142,AO$143,AO$144)</f>
        <v>0</v>
      </c>
      <c r="AP334" s="66">
        <f>-AP$190+AP$216-AP$218+AP$233+AP$234+SUM(AP$125,AP$126,AP$127,AP$128,AP$129,AP$130,AP$131,AP$132,AP$133,AP$134,AP$135*(1+'S&amp;S'!$F132),AP$136,AP$137,AP$138,AP$139,AP$140,AP$141,AP$142,AP$143,AP$144)</f>
        <v>0</v>
      </c>
      <c r="AQ334" s="66">
        <f>-AQ$190+AQ$216-AQ$218+AQ$233+AQ$234+SUM(AQ$125,AQ$126,AQ$127,AQ$128,AQ$129,AQ$130,AQ$131,AQ$132,AQ$133,AQ$134,AQ$135*(1+'S&amp;S'!$F132),AQ$136,AQ$137,AQ$138,AQ$139,AQ$140,AQ$141,AQ$142,AQ$143,AQ$144)</f>
        <v>0</v>
      </c>
      <c r="AR334" s="66">
        <f>-AR$190+AR$216-AR$218+AR$233+AR$234+SUM(AR$125,AR$126,AR$127,AR$128,AR$129,AR$130,AR$131,AR$132,AR$133,AR$134,AR$135*(1+'S&amp;S'!$F132),AR$136,AR$137,AR$138,AR$139,AR$140,AR$141,AR$142,AR$143,AR$144)</f>
        <v>0</v>
      </c>
      <c r="AS334" s="66">
        <f>-AS$190+AS$216-AS$218+AS$233+AS$234+SUM(AS$125,AS$126,AS$127,AS$128,AS$129,AS$130,AS$131,AS$132,AS$133,AS$134,AS$135*(1+'S&amp;S'!$F132),AS$136,AS$137,AS$138,AS$139,AS$140,AS$141,AS$142,AS$143,AS$144)</f>
        <v>0</v>
      </c>
      <c r="AT334" s="66">
        <f>-AT$190+AT$216-AT$218+AT$233+AT$234+SUM(AT$125,AT$126,AT$127,AT$128,AT$129,AT$130,AT$131,AT$132,AT$133,AT$134,AT$135*(1+'S&amp;S'!$F132),AT$136,AT$137,AT$138,AT$139,AT$140,AT$141,AT$142,AT$143,AT$144)</f>
        <v>0</v>
      </c>
      <c r="AU334" s="66">
        <f>-AU$190+AU$216-AU$218+AU$233+AU$234+SUM(AU$125,AU$126,AU$127,AU$128,AU$129,AU$130,AU$131,AU$132,AU$133,AU$134,AU$135*(1+'S&amp;S'!$F132),AU$136,AU$137,AU$138,AU$139,AU$140,AU$141,AU$142,AU$143,AU$144)</f>
        <v>0</v>
      </c>
      <c r="AV334" s="66">
        <f>-AV$190+AV$216-AV$218+AV$233+AV$234+SUM(AV$125,AV$126,AV$127,AV$128,AV$129,AV$130,AV$131,AV$132,AV$133,AV$134,AV$135*(1+'S&amp;S'!$F132),AV$136,AV$137,AV$138,AV$139,AV$140,AV$141,AV$142,AV$143,AV$144)</f>
        <v>0</v>
      </c>
      <c r="AW334" s="66">
        <f>-AW$190+AW$216-AW$218+AW$233+AW$234+SUM(AW$125,AW$126,AW$127,AW$128,AW$129,AW$130,AW$131,AW$132,AW$133,AW$134,AW$135*(1+'S&amp;S'!$F132),AW$136,AW$137,AW$138,AW$139,AW$140,AW$141,AW$142,AW$143,AW$144)</f>
        <v>0</v>
      </c>
      <c r="AX334" s="66">
        <f>-AX$190+AX$216-AX$218+AX$233+AX$234+SUM(AX$125,AX$126,AX$127,AX$128,AX$129,AX$130,AX$131,AX$132,AX$133,AX$134,AX$135*(1+'S&amp;S'!$F132),AX$136,AX$137,AX$138,AX$139,AX$140,AX$141,AX$142,AX$143,AX$144)</f>
        <v>0</v>
      </c>
      <c r="AY334" s="66">
        <f>-AY$190+AY$216-AY$218+AY$233+AY$234+SUM(AY$125,AY$126,AY$127,AY$128,AY$129,AY$130,AY$131,AY$132,AY$133,AY$134,AY$135*(1+'S&amp;S'!$F132),AY$136,AY$137,AY$138,AY$139,AY$140,AY$141,AY$142,AY$143,AY$144)</f>
        <v>0</v>
      </c>
      <c r="AZ334" s="66">
        <f>-AZ$190+AZ$216-AZ$218+AZ$233+AZ$234+SUM(AZ$125,AZ$126,AZ$127,AZ$128,AZ$129,AZ$130,AZ$131,AZ$132,AZ$133,AZ$134,AZ$135*(1+'S&amp;S'!$F132),AZ$136,AZ$137,AZ$138,AZ$139,AZ$140,AZ$141,AZ$142,AZ$143,AZ$144)</f>
        <v>0</v>
      </c>
      <c r="BA334" s="66">
        <f>-BA$190+BA$216-BA$218+BA$233+BA$234+SUM(BA$125,BA$126,BA$127,BA$128,BA$129,BA$130,BA$131,BA$132,BA$133,BA$134,BA$135*(1+'S&amp;S'!$F132),BA$136,BA$137,BA$138,BA$139,BA$140,BA$141,BA$142,BA$143,BA$144)</f>
        <v>0</v>
      </c>
      <c r="BB334" s="66">
        <f>-BB$190+BB$216-BB$218+BB$233+BB$234+SUM(BB$125,BB$126,BB$127,BB$128,BB$129,BB$130,BB$131,BB$132,BB$133,BB$134,BB$135*(1+'S&amp;S'!$F132),BB$136,BB$137,BB$138,BB$139,BB$140,BB$141,BB$142,BB$143,BB$144)</f>
        <v>0</v>
      </c>
      <c r="BC334" s="66">
        <f>-BC$190+BC$216-BC$218+BC$233+BC$234+SUM(BC$125,BC$126,BC$127,BC$128,BC$129,BC$130,BC$131,BC$132,BC$133,BC$134,BC$135*(1+'S&amp;S'!$F132),BC$136,BC$137,BC$138,BC$139,BC$140,BC$141,BC$142,BC$143,BC$144)</f>
        <v>0</v>
      </c>
      <c r="BD334" s="66">
        <f>-BD$190+BD$216-BD$218+BD$233+BD$234+SUM(BD$125,BD$126,BD$127,BD$128,BD$129,BD$130,BD$131,BD$132,BD$133,BD$134,BD$135*(1+'S&amp;S'!$F132),BD$136,BD$137,BD$138,BD$139,BD$140,BD$141,BD$142,BD$143,BD$144)</f>
        <v>0</v>
      </c>
      <c r="BE334" s="66">
        <f>-BE$190+BE$216-BE$218+BE$233+BE$234+SUM(BE$125,BE$126,BE$127,BE$128,BE$129,BE$130,BE$131,BE$132,BE$133,BE$134,BE$135*(1+'S&amp;S'!$F132),BE$136,BE$137,BE$138,BE$139,BE$140,BE$141,BE$142,BE$143,BE$144)</f>
        <v>0</v>
      </c>
      <c r="BF334" s="66">
        <f>-BF$190+BF$216-BF$218+BF$233+BF$234+SUM(BF$125,BF$126,BF$127,BF$128,BF$129,BF$130,BF$131,BF$132,BF$133,BF$134,BF$135*(1+'S&amp;S'!$F132),BF$136,BF$137,BF$138,BF$139,BF$140,BF$141,BF$142,BF$143,BF$144)</f>
        <v>0</v>
      </c>
      <c r="BG334" s="66">
        <f>-BG$190+BG$216-BG$218+BG$233+BG$234+SUM(BG$125,BG$126,BG$127,BG$128,BG$129,BG$130,BG$131,BG$132,BG$133,BG$134,BG$135*(1+'S&amp;S'!$F132),BG$136,BG$137,BG$138,BG$139,BG$140,BG$141,BG$142,BG$143,BG$144)</f>
        <v>0</v>
      </c>
      <c r="BH334" s="66">
        <f>-BH$190+BH$216-BH$218+BH$233+BH$234+SUM(BH$125,BH$126,BH$127,BH$128,BH$129,BH$130,BH$131,BH$132,BH$133,BH$134,BH$135*(1+'S&amp;S'!$F132),BH$136,BH$137,BH$138,BH$139,BH$140,BH$141,BH$142,BH$143,BH$144)</f>
        <v>0</v>
      </c>
      <c r="BI334" s="66">
        <f>-BI$190+BI$216-BI$218+BI$233+BI$234+SUM(BI$125,BI$126,BI$127,BI$128,BI$129,BI$130,BI$131,BI$132,BI$133,BI$134,BI$135*(1+'S&amp;S'!$F132),BI$136,BI$137,BI$138,BI$139,BI$140,BI$141,BI$142,BI$143,BI$144)</f>
        <v>0</v>
      </c>
      <c r="BJ334" s="66">
        <f>-BJ$190+BJ$216-BJ$218+BJ$233+BJ$234+SUM(BJ$125,BJ$126,BJ$127,BJ$128,BJ$129,BJ$130,BJ$131,BJ$132,BJ$133,BJ$134,BJ$135*(1+'S&amp;S'!$F132),BJ$136,BJ$137,BJ$138,BJ$139,BJ$140,BJ$141,BJ$142,BJ$143,BJ$144)</f>
        <v>0</v>
      </c>
      <c r="BK334" s="66">
        <f>-BK$190+BK$216-BK$218+BK$233+BK$234+SUM(BK$125,BK$126,BK$127,BK$128,BK$129,BK$130,BK$131,BK$132,BK$133,BK$134,BK$135*(1+'S&amp;S'!$F132),BK$136,BK$137,BK$138,BK$139,BK$140,BK$141,BK$142,BK$143,BK$144)</f>
        <v>0</v>
      </c>
      <c r="BL334" s="66">
        <f>-BL$190+BL$216-BL$218+BL$233+BL$234+SUM(BL$125,BL$126,BL$127,BL$128,BL$129,BL$130,BL$131,BL$132,BL$133,BL$134,BL$135*(1+'S&amp;S'!$F132),BL$136,BL$137,BL$138,BL$139,BL$140,BL$141,BL$142,BL$143,BL$144)</f>
        <v>0</v>
      </c>
      <c r="BM334" s="66">
        <f>-BM$190+BM$216-BM$218+BM$233+BM$234+SUM(BM$125,BM$126,BM$127,BM$128,BM$129,BM$130,BM$131,BM$132,BM$133,BM$134,BM$135*(1+'S&amp;S'!$F132),BM$136,BM$137,BM$138,BM$139,BM$140,BM$141,BM$142,BM$143,BM$144)</f>
        <v>0</v>
      </c>
      <c r="BN334" s="66">
        <f>-BN$190+BN$216-BN$218+BN$233+BN$234+SUM(BN$125,BN$126,BN$127,BN$128,BN$129,BN$130,BN$131,BN$132,BN$133,BN$134,BN$135*(1+'S&amp;S'!$F132),BN$136,BN$137,BN$138,BN$139,BN$140,BN$141,BN$142,BN$143,BN$144)</f>
        <v>0</v>
      </c>
      <c r="BO334" s="66">
        <f>-BO$190+BO$216-BO$218+BO$233+BO$234+SUM(BO$125,BO$126,BO$127,BO$128,BO$129,BO$130,BO$131,BO$132,BO$133,BO$134,BO$135*(1+'S&amp;S'!$F132),BO$136,BO$137,BO$138,BO$139,BO$140,BO$141,BO$142,BO$143,BO$144)</f>
        <v>0</v>
      </c>
      <c r="BP334" s="66">
        <f>-BP$190+BP$216-BP$218+BP$233+BP$234+SUM(BP$125,BP$126,BP$127,BP$128,BP$129,BP$130,BP$131,BP$132,BP$133,BP$134,BP$135*(1+'S&amp;S'!$F132),BP$136,BP$137,BP$138,BP$139,BP$140,BP$141,BP$142,BP$143,BP$144)</f>
        <v>0</v>
      </c>
      <c r="BQ334" s="66">
        <f>-BQ$190+BQ$216-BQ$218+BQ$233+BQ$234+SUM(BQ$125,BQ$126,BQ$127,BQ$128,BQ$129,BQ$130,BQ$131,BQ$132,BQ$133,BQ$134,BQ$135*(1+'S&amp;S'!$F132),BQ$136,BQ$137,BQ$138,BQ$139,BQ$140,BQ$141,BQ$142,BQ$143,BQ$144)</f>
        <v>0</v>
      </c>
      <c r="BR334" s="66">
        <f>-BR$190+BR$216-BR$218+BR$233+BR$234+SUM(BR$125,BR$126,BR$127,BR$128,BR$129,BR$130,BR$131,BR$132,BR$133,BR$134,BR$135*(1+'S&amp;S'!$F132),BR$136,BR$137,BR$138,BR$139,BR$140,BR$141,BR$142,BR$143,BR$144)</f>
        <v>0</v>
      </c>
      <c r="BS334" s="66">
        <f>-BS$190+BS$216-BS$218+BS$233+BS$234+SUM(BS$125,BS$126,BS$127,BS$128,BS$129,BS$130,BS$131,BS$132,BS$133,BS$134,BS$135*(1+'S&amp;S'!$F132),BS$136,BS$137,BS$138,BS$139,BS$140,BS$141,BS$142,BS$143,BS$144)</f>
        <v>0</v>
      </c>
      <c r="BT334" s="66">
        <f>-BT$190+BT$216-BT$218+BT$233+BT$234+SUM(BT$125,BT$126,BT$127,BT$128,BT$129,BT$130,BT$131,BT$132,BT$133,BT$134,BT$135*(1+'S&amp;S'!$F132),BT$136,BT$137,BT$138,BT$139,BT$140,BT$141,BT$142,BT$143,BT$144)</f>
        <v>0</v>
      </c>
      <c r="BU334" s="66">
        <f>-BU$190+BU$216-BU$218+BU$233+BU$234+SUM(BU$125,BU$126,BU$127,BU$128,BU$129,BU$130,BU$131,BU$132,BU$133,BU$134,BU$135*(1+'S&amp;S'!$F132),BU$136,BU$137,BU$138,BU$139,BU$140,BU$141,BU$142,BU$143,BU$144)</f>
        <v>0</v>
      </c>
      <c r="BV334" s="66">
        <f>-BV$190+BV$216-BV$218+BV$233+BV$234+SUM(BV$125,BV$126,BV$127,BV$128,BV$129,BV$130,BV$131,BV$132,BV$133,BV$134,BV$135*(1+'S&amp;S'!$F132),BV$136,BV$137,BV$138,BV$139,BV$140,BV$141,BV$142,BV$143,BV$144)</f>
        <v>0</v>
      </c>
      <c r="BW334" s="66">
        <f>-BW$190+BW$216-BW$218+BW$233+BW$234+SUM(BW$125,BW$126,BW$127,BW$128,BW$129,BW$130,BW$131,BW$132,BW$133,BW$134,BW$135*(1+'S&amp;S'!$F132),BW$136,BW$137,BW$138,BW$139,BW$140,BW$141,BW$142,BW$143,BW$144)</f>
        <v>0</v>
      </c>
      <c r="BX334" s="66">
        <f>-BX$190+BX$216-BX$218+BX$233+BX$234+SUM(BX$125,BX$126,BX$127,BX$128,BX$129,BX$130,BX$131,BX$132,BX$133,BX$134,BX$135*(1+'S&amp;S'!$F132),BX$136,BX$137,BX$138,BX$139,BX$140,BX$141,BX$142,BX$143,BX$144)</f>
        <v>0</v>
      </c>
      <c r="BY334" s="66">
        <f>-BY$190+BY$216-BY$218+BY$233+BY$234+SUM(BY$125,BY$126,BY$127,BY$128,BY$129,BY$130,BY$131,BY$132,BY$133,BY$134,BY$135*(1+'S&amp;S'!$F132),BY$136,BY$137,BY$138,BY$139,BY$140,BY$141,BY$142,BY$143,BY$144)</f>
        <v>0</v>
      </c>
      <c r="BZ334" s="66">
        <f>-BZ$190+BZ$216-BZ$218+BZ$233+BZ$234+SUM(BZ$125,BZ$126,BZ$127,BZ$128,BZ$129,BZ$130,BZ$131,BZ$132,BZ$133,BZ$134,BZ$135*(1+'S&amp;S'!$F132),BZ$136,BZ$137,BZ$138,BZ$139,BZ$140,BZ$141,BZ$142,BZ$143,BZ$144)</f>
        <v>0</v>
      </c>
      <c r="CA334" s="66">
        <f>-CA$190+CA$216-CA$218+CA$233+CA$234+SUM(CA$125,CA$126,CA$127,CA$128,CA$129,CA$130,CA$131,CA$132,CA$133,CA$134,CA$135*(1+'S&amp;S'!$F132),CA$136,CA$137,CA$138,CA$139,CA$140,CA$141,CA$142,CA$143,CA$144)</f>
        <v>0</v>
      </c>
      <c r="CB334" s="66">
        <f>-CB$190+CB$216-CB$218+CB$233+CB$234+SUM(CB$125,CB$126,CB$127,CB$128,CB$129,CB$130,CB$131,CB$132,CB$133,CB$134,CB$135*(1+'S&amp;S'!$F132),CB$136,CB$137,CB$138,CB$139,CB$140,CB$141,CB$142,CB$143,CB$144)</f>
        <v>0</v>
      </c>
      <c r="CC334" s="66">
        <f>-CC$190+CC$216-CC$218+CC$233+CC$234+SUM(CC$125,CC$126,CC$127,CC$128,CC$129,CC$130,CC$131,CC$132,CC$133,CC$134,CC$135*(1+'S&amp;S'!$F132),CC$136,CC$137,CC$138,CC$139,CC$140,CC$141,CC$142,CC$143,CC$144)</f>
        <v>0</v>
      </c>
      <c r="CD334" s="66">
        <f>-CD$190+CD$216-CD$218+CD$233+CD$234+SUM(CD$125,CD$126,CD$127,CD$128,CD$129,CD$130,CD$131,CD$132,CD$133,CD$134,CD$135*(1+'S&amp;S'!$F132),CD$136,CD$137,CD$138,CD$139,CD$140,CD$141,CD$142,CD$143,CD$144)</f>
        <v>0</v>
      </c>
      <c r="CE334" s="66">
        <f>-CE$190+CE$216-CE$218+CE$233+CE$234+SUM(CE$125,CE$126,CE$127,CE$128,CE$129,CE$130,CE$131,CE$132,CE$133,CE$134,CE$135*(1+'S&amp;S'!$F132),CE$136,CE$137,CE$138,CE$139,CE$140,CE$141,CE$142,CE$143,CE$144)</f>
        <v>0</v>
      </c>
      <c r="CF334" s="66">
        <f>-CF$190+CF$216-CF$218+CF$233+CF$234+SUM(CF$125,CF$126,CF$127,CF$128,CF$129,CF$130,CF$131,CF$132,CF$133,CF$134,CF$135*(1+'S&amp;S'!$F132),CF$136,CF$137,CF$138,CF$139,CF$140,CF$141,CF$142,CF$143,CF$144)</f>
        <v>0</v>
      </c>
      <c r="CG334" s="66">
        <f>-CG$190+CG$216-CG$218+CG$233+CG$234+SUM(CG$125,CG$126,CG$127,CG$128,CG$129,CG$130,CG$131,CG$132,CG$133,CG$134,CG$135*(1+'S&amp;S'!$F132),CG$136,CG$137,CG$138,CG$139,CG$140,CG$141,CG$142,CG$143,CG$144)</f>
        <v>0</v>
      </c>
      <c r="CH334" s="66">
        <f>-CH$190+CH$216-CH$218+CH$233+CH$234+SUM(CH$125,CH$126,CH$127,CH$128,CH$129,CH$130,CH$131,CH$132,CH$133,CH$134,CH$135*(1+'S&amp;S'!$F132),CH$136,CH$137,CH$138,CH$139,CH$140,CH$141,CH$142,CH$143,CH$144)</f>
        <v>0</v>
      </c>
      <c r="CI334" s="66">
        <f>-CI$190+CI$216-CI$218+CI$233+CI$234+SUM(CI$125,CI$126,CI$127,CI$128,CI$129,CI$130,CI$131,CI$132,CI$133,CI$134,CI$135*(1+'S&amp;S'!$F132),CI$136,CI$137,CI$138,CI$139,CI$140,CI$141,CI$142,CI$143,CI$144)</f>
        <v>0</v>
      </c>
      <c r="CJ334" s="66">
        <f>-CJ$190+CJ$216-CJ$218+CJ$233+CJ$234+SUM(CJ$125,CJ$126,CJ$127,CJ$128,CJ$129,CJ$130,CJ$131,CJ$132,CJ$133,CJ$134,CJ$135*(1+'S&amp;S'!$F132),CJ$136,CJ$137,CJ$138,CJ$139,CJ$140,CJ$141,CJ$142,CJ$143,CJ$144)</f>
        <v>0</v>
      </c>
      <c r="CK334" s="66">
        <f>-CK$190+CK$216-CK$218+CK$233+CK$234+SUM(CK$125,CK$126,CK$127,CK$128,CK$129,CK$130,CK$131,CK$132,CK$133,CK$134,CK$135*(1+'S&amp;S'!$F132),CK$136,CK$137,CK$138,CK$139,CK$140,CK$141,CK$142,CK$143,CK$144)</f>
        <v>0</v>
      </c>
      <c r="CL334" s="66">
        <f>-CL$190+CL$216-CL$218+CL$233+CL$234+SUM(CL$125,CL$126,CL$127,CL$128,CL$129,CL$130,CL$131,CL$132,CL$133,CL$134,CL$135*(1+'S&amp;S'!$F132),CL$136,CL$137,CL$138,CL$139,CL$140,CL$141,CL$142,CL$143,CL$144)</f>
        <v>0</v>
      </c>
      <c r="CM334" s="66">
        <f>-CM$190+CM$216-CM$218+CM$233+CM$234+SUM(CM$125,CM$126,CM$127,CM$128,CM$129,CM$130,CM$131,CM$132,CM$133,CM$134,CM$135*(1+'S&amp;S'!$F132),CM$136,CM$137,CM$138,CM$139,CM$140,CM$141,CM$142,CM$143,CM$144)</f>
        <v>0</v>
      </c>
      <c r="CN334" s="66">
        <f>-CN$190+CN$216-CN$218+CN$233+CN$234+SUM(CN$125,CN$126,CN$127,CN$128,CN$129,CN$130,CN$131,CN$132,CN$133,CN$134,CN$135*(1+'S&amp;S'!$F132),CN$136,CN$137,CN$138,CN$139,CN$140,CN$141,CN$142,CN$143,CN$144)</f>
        <v>0</v>
      </c>
      <c r="CO334" s="66">
        <f>-CO$190+CO$216-CO$218+CO$233+CO$234+SUM(CO$125,CO$126,CO$127,CO$128,CO$129,CO$130,CO$131,CO$132,CO$133,CO$134,CO$135*(1+'S&amp;S'!$F132),CO$136,CO$137,CO$138,CO$139,CO$140,CO$141,CO$142,CO$143,CO$144)</f>
        <v>0</v>
      </c>
      <c r="CP334" s="66">
        <f>-CP$190+CP$216-CP$218+CP$233+CP$234+SUM(CP$125,CP$126,CP$127,CP$128,CP$129,CP$130,CP$131,CP$132,CP$133,CP$134,CP$135*(1+'S&amp;S'!$F132),CP$136,CP$137,CP$138,CP$139,CP$140,CP$141,CP$142,CP$143,CP$144)</f>
        <v>0</v>
      </c>
      <c r="CQ334" s="66">
        <f>-CQ$190+CQ$216-CQ$218+CQ$233+CQ$234+SUM(CQ$125,CQ$126,CQ$127,CQ$128,CQ$129,CQ$130,CQ$131,CQ$132,CQ$133,CQ$134,CQ$135*(1+'S&amp;S'!$F132),CQ$136,CQ$137,CQ$138,CQ$139,CQ$140,CQ$141,CQ$142,CQ$143,CQ$144)</f>
        <v>0</v>
      </c>
      <c r="CR334" s="66">
        <f>-CR$190+CR$216-CR$218+CR$233+CR$234+SUM(CR$125,CR$126,CR$127,CR$128,CR$129,CR$130,CR$131,CR$132,CR$133,CR$134,CR$135*(1+'S&amp;S'!$F132),CR$136,CR$137,CR$138,CR$139,CR$140,CR$141,CR$142,CR$143,CR$144)</f>
        <v>0</v>
      </c>
      <c r="CS334" s="66">
        <f>-CS$190+CS$216-CS$218+CS$233+CS$234+SUM(CS$125,CS$126,CS$127,CS$128,CS$129,CS$130,CS$131,CS$132,CS$133,CS$134,CS$135*(1+'S&amp;S'!$F132),CS$136,CS$137,CS$138,CS$139,CS$140,CS$141,CS$142,CS$143,CS$144)</f>
        <v>0</v>
      </c>
    </row>
    <row r="335" spans="3:97" hidden="1" x14ac:dyDescent="0.35">
      <c r="C335" s="81" t="str">
        <f>O.6!C135&amp;" with "&amp; 'S&amp;S'!$D$5*100 &amp; "% decrease"</f>
        <v xml:space="preserve"> with 1% decrease</v>
      </c>
      <c r="E335" s="492">
        <f>G335+NPV(G.Asm!$F$40,H335:INDEX(H335:CS335,RP))</f>
        <v>0</v>
      </c>
      <c r="F335" s="492">
        <f t="shared" si="140"/>
        <v>0</v>
      </c>
      <c r="G335" s="66">
        <f>-G$190+G$216-G$218+G$233+G$234+SUM(G$125,G$126,G$127,G$128,G$129,G$130,G$131,G$132,G$133,G$134,G$135*(1+'S&amp;S'!$F133),G$136,G$137,G$138,G$139,G$140,G$141,G$142,G$143,G$144)</f>
        <v>0</v>
      </c>
      <c r="H335" s="66">
        <f>-H$190+H$216-H$218+H$233+H$234+SUM(H$125,H$126,H$127,H$128,H$129,H$130,H$131,H$132,H$133,H$134,H$135*(1+'S&amp;S'!$F133),H$136,H$137,H$138,H$139,H$140,H$141,H$142,H$143,H$144)</f>
        <v>0</v>
      </c>
      <c r="I335" s="66">
        <f>-I$190+I$216-I$218+I$233+I$234+SUM(I$125,I$126,I$127,I$128,I$129,I$130,I$131,I$132,I$133,I$134,I$135*(1+'S&amp;S'!$F133),I$136,I$137,I$138,I$139,I$140,I$141,I$142,I$143,I$144)</f>
        <v>0</v>
      </c>
      <c r="J335" s="66">
        <f>-J$190+J$216-J$218+J$233+J$234+SUM(J$125,J$126,J$127,J$128,J$129,J$130,J$131,J$132,J$133,J$134,J$135*(1+'S&amp;S'!$F133),J$136,J$137,J$138,J$139,J$140,J$141,J$142,J$143,J$144)</f>
        <v>0</v>
      </c>
      <c r="K335" s="66">
        <f>-K$190+K$216-K$218+K$233+K$234+SUM(K$125,K$126,K$127,K$128,K$129,K$130,K$131,K$132,K$133,K$134,K$135*(1+'S&amp;S'!$F133),K$136,K$137,K$138,K$139,K$140,K$141,K$142,K$143,K$144)</f>
        <v>0</v>
      </c>
      <c r="L335" s="66">
        <f>-L$190+L$216-L$218+L$233+L$234+SUM(L$125,L$126,L$127,L$128,L$129,L$130,L$131,L$132,L$133,L$134,L$135*(1+'S&amp;S'!$F133),L$136,L$137,L$138,L$139,L$140,L$141,L$142,L$143,L$144)</f>
        <v>0</v>
      </c>
      <c r="M335" s="66">
        <f>-M$190+M$216-M$218+M$233+M$234+SUM(M$125,M$126,M$127,M$128,M$129,M$130,M$131,M$132,M$133,M$134,M$135*(1+'S&amp;S'!$F133),M$136,M$137,M$138,M$139,M$140,M$141,M$142,M$143,M$144)</f>
        <v>0</v>
      </c>
      <c r="N335" s="66">
        <f>-N$190+N$216-N$218+N$233+N$234+SUM(N$125,N$126,N$127,N$128,N$129,N$130,N$131,N$132,N$133,N$134,N$135*(1+'S&amp;S'!$F133),N$136,N$137,N$138,N$139,N$140,N$141,N$142,N$143,N$144)</f>
        <v>0</v>
      </c>
      <c r="O335" s="66">
        <f>-O$190+O$216-O$218+O$233+O$234+SUM(O$125,O$126,O$127,O$128,O$129,O$130,O$131,O$132,O$133,O$134,O$135*(1+'S&amp;S'!$F133),O$136,O$137,O$138,O$139,O$140,O$141,O$142,O$143,O$144)</f>
        <v>0</v>
      </c>
      <c r="P335" s="66">
        <f>-P$190+P$216-P$218+P$233+P$234+SUM(P$125,P$126,P$127,P$128,P$129,P$130,P$131,P$132,P$133,P$134,P$135*(1+'S&amp;S'!$F133),P$136,P$137,P$138,P$139,P$140,P$141,P$142,P$143,P$144)</f>
        <v>0</v>
      </c>
      <c r="Q335" s="66">
        <f>-Q$190+Q$216-Q$218+Q$233+Q$234+SUM(Q$125,Q$126,Q$127,Q$128,Q$129,Q$130,Q$131,Q$132,Q$133,Q$134,Q$135*(1+'S&amp;S'!$F133),Q$136,Q$137,Q$138,Q$139,Q$140,Q$141,Q$142,Q$143,Q$144)</f>
        <v>0</v>
      </c>
      <c r="R335" s="66">
        <f>-R$190+R$216-R$218+R$233+R$234+SUM(R$125,R$126,R$127,R$128,R$129,R$130,R$131,R$132,R$133,R$134,R$135*(1+'S&amp;S'!$F133),R$136,R$137,R$138,R$139,R$140,R$141,R$142,R$143,R$144)</f>
        <v>0</v>
      </c>
      <c r="S335" s="66">
        <f>-S$190+S$216-S$218+S$233+S$234+SUM(S$125,S$126,S$127,S$128,S$129,S$130,S$131,S$132,S$133,S$134,S$135*(1+'S&amp;S'!$F133),S$136,S$137,S$138,S$139,S$140,S$141,S$142,S$143,S$144)</f>
        <v>0</v>
      </c>
      <c r="T335" s="66">
        <f>-T$190+T$216-T$218+T$233+T$234+SUM(T$125,T$126,T$127,T$128,T$129,T$130,T$131,T$132,T$133,T$134,T$135*(1+'S&amp;S'!$F133),T$136,T$137,T$138,T$139,T$140,T$141,T$142,T$143,T$144)</f>
        <v>0</v>
      </c>
      <c r="U335" s="66">
        <f>-U$190+U$216-U$218+U$233+U$234+SUM(U$125,U$126,U$127,U$128,U$129,U$130,U$131,U$132,U$133,U$134,U$135*(1+'S&amp;S'!$F133),U$136,U$137,U$138,U$139,U$140,U$141,U$142,U$143,U$144)</f>
        <v>0</v>
      </c>
      <c r="V335" s="66">
        <f>-V$190+V$216-V$218+V$233+V$234+SUM(V$125,V$126,V$127,V$128,V$129,V$130,V$131,V$132,V$133,V$134,V$135*(1+'S&amp;S'!$F133),V$136,V$137,V$138,V$139,V$140,V$141,V$142,V$143,V$144)</f>
        <v>0</v>
      </c>
      <c r="W335" s="66">
        <f>-W$190+W$216-W$218+W$233+W$234+SUM(W$125,W$126,W$127,W$128,W$129,W$130,W$131,W$132,W$133,W$134,W$135*(1+'S&amp;S'!$F133),W$136,W$137,W$138,W$139,W$140,W$141,W$142,W$143,W$144)</f>
        <v>0</v>
      </c>
      <c r="X335" s="66">
        <f>-X$190+X$216-X$218+X$233+X$234+SUM(X$125,X$126,X$127,X$128,X$129,X$130,X$131,X$132,X$133,X$134,X$135*(1+'S&amp;S'!$F133),X$136,X$137,X$138,X$139,X$140,X$141,X$142,X$143,X$144)</f>
        <v>0</v>
      </c>
      <c r="Y335" s="66">
        <f>-Y$190+Y$216-Y$218+Y$233+Y$234+SUM(Y$125,Y$126,Y$127,Y$128,Y$129,Y$130,Y$131,Y$132,Y$133,Y$134,Y$135*(1+'S&amp;S'!$F133),Y$136,Y$137,Y$138,Y$139,Y$140,Y$141,Y$142,Y$143,Y$144)</f>
        <v>0</v>
      </c>
      <c r="Z335" s="66">
        <f>-Z$190+Z$216-Z$218+Z$233+Z$234+SUM(Z$125,Z$126,Z$127,Z$128,Z$129,Z$130,Z$131,Z$132,Z$133,Z$134,Z$135*(1+'S&amp;S'!$F133),Z$136,Z$137,Z$138,Z$139,Z$140,Z$141,Z$142,Z$143,Z$144)</f>
        <v>0</v>
      </c>
      <c r="AA335" s="66">
        <f>-AA$190+AA$216-AA$218+AA$233+AA$234+SUM(AA$125,AA$126,AA$127,AA$128,AA$129,AA$130,AA$131,AA$132,AA$133,AA$134,AA$135*(1+'S&amp;S'!$F133),AA$136,AA$137,AA$138,AA$139,AA$140,AA$141,AA$142,AA$143,AA$144)</f>
        <v>0</v>
      </c>
      <c r="AB335" s="66">
        <f>-AB$190+AB$216-AB$218+AB$233+AB$234+SUM(AB$125,AB$126,AB$127,AB$128,AB$129,AB$130,AB$131,AB$132,AB$133,AB$134,AB$135*(1+'S&amp;S'!$F133),AB$136,AB$137,AB$138,AB$139,AB$140,AB$141,AB$142,AB$143,AB$144)</f>
        <v>0</v>
      </c>
      <c r="AC335" s="66">
        <f>-AC$190+AC$216-AC$218+AC$233+AC$234+SUM(AC$125,AC$126,AC$127,AC$128,AC$129,AC$130,AC$131,AC$132,AC$133,AC$134,AC$135*(1+'S&amp;S'!$F133),AC$136,AC$137,AC$138,AC$139,AC$140,AC$141,AC$142,AC$143,AC$144)</f>
        <v>0</v>
      </c>
      <c r="AD335" s="66">
        <f>-AD$190+AD$216-AD$218+AD$233+AD$234+SUM(AD$125,AD$126,AD$127,AD$128,AD$129,AD$130,AD$131,AD$132,AD$133,AD$134,AD$135*(1+'S&amp;S'!$F133),AD$136,AD$137,AD$138,AD$139,AD$140,AD$141,AD$142,AD$143,AD$144)</f>
        <v>0</v>
      </c>
      <c r="AE335" s="66">
        <f>-AE$190+AE$216-AE$218+AE$233+AE$234+SUM(AE$125,AE$126,AE$127,AE$128,AE$129,AE$130,AE$131,AE$132,AE$133,AE$134,AE$135*(1+'S&amp;S'!$F133),AE$136,AE$137,AE$138,AE$139,AE$140,AE$141,AE$142,AE$143,AE$144)</f>
        <v>0</v>
      </c>
      <c r="AF335" s="66">
        <f>-AF$190+AF$216-AF$218+AF$233+AF$234+SUM(AF$125,AF$126,AF$127,AF$128,AF$129,AF$130,AF$131,AF$132,AF$133,AF$134,AF$135*(1+'S&amp;S'!$F133),AF$136,AF$137,AF$138,AF$139,AF$140,AF$141,AF$142,AF$143,AF$144)</f>
        <v>0</v>
      </c>
      <c r="AG335" s="66">
        <f>-AG$190+AG$216-AG$218+AG$233+AG$234+SUM(AG$125,AG$126,AG$127,AG$128,AG$129,AG$130,AG$131,AG$132,AG$133,AG$134,AG$135*(1+'S&amp;S'!$F133),AG$136,AG$137,AG$138,AG$139,AG$140,AG$141,AG$142,AG$143,AG$144)</f>
        <v>0</v>
      </c>
      <c r="AH335" s="66">
        <f>-AH$190+AH$216-AH$218+AH$233+AH$234+SUM(AH$125,AH$126,AH$127,AH$128,AH$129,AH$130,AH$131,AH$132,AH$133,AH$134,AH$135*(1+'S&amp;S'!$F133),AH$136,AH$137,AH$138,AH$139,AH$140,AH$141,AH$142,AH$143,AH$144)</f>
        <v>0</v>
      </c>
      <c r="AI335" s="66">
        <f>-AI$190+AI$216-AI$218+AI$233+AI$234+SUM(AI$125,AI$126,AI$127,AI$128,AI$129,AI$130,AI$131,AI$132,AI$133,AI$134,AI$135*(1+'S&amp;S'!$F133),AI$136,AI$137,AI$138,AI$139,AI$140,AI$141,AI$142,AI$143,AI$144)</f>
        <v>0</v>
      </c>
      <c r="AJ335" s="66">
        <f>-AJ$190+AJ$216-AJ$218+AJ$233+AJ$234+SUM(AJ$125,AJ$126,AJ$127,AJ$128,AJ$129,AJ$130,AJ$131,AJ$132,AJ$133,AJ$134,AJ$135*(1+'S&amp;S'!$F133),AJ$136,AJ$137,AJ$138,AJ$139,AJ$140,AJ$141,AJ$142,AJ$143,AJ$144)</f>
        <v>0</v>
      </c>
      <c r="AK335" s="66">
        <f>-AK$190+AK$216-AK$218+AK$233+AK$234+SUM(AK$125,AK$126,AK$127,AK$128,AK$129,AK$130,AK$131,AK$132,AK$133,AK$134,AK$135*(1+'S&amp;S'!$F133),AK$136,AK$137,AK$138,AK$139,AK$140,AK$141,AK$142,AK$143,AK$144)</f>
        <v>0</v>
      </c>
      <c r="AL335" s="66">
        <f>-AL$190+AL$216-AL$218+AL$233+AL$234+SUM(AL$125,AL$126,AL$127,AL$128,AL$129,AL$130,AL$131,AL$132,AL$133,AL$134,AL$135*(1+'S&amp;S'!$F133),AL$136,AL$137,AL$138,AL$139,AL$140,AL$141,AL$142,AL$143,AL$144)</f>
        <v>0</v>
      </c>
      <c r="AM335" s="66">
        <f>-AM$190+AM$216-AM$218+AM$233+AM$234+SUM(AM$125,AM$126,AM$127,AM$128,AM$129,AM$130,AM$131,AM$132,AM$133,AM$134,AM$135*(1+'S&amp;S'!$F133),AM$136,AM$137,AM$138,AM$139,AM$140,AM$141,AM$142,AM$143,AM$144)</f>
        <v>0</v>
      </c>
      <c r="AN335" s="66">
        <f>-AN$190+AN$216-AN$218+AN$233+AN$234+SUM(AN$125,AN$126,AN$127,AN$128,AN$129,AN$130,AN$131,AN$132,AN$133,AN$134,AN$135*(1+'S&amp;S'!$F133),AN$136,AN$137,AN$138,AN$139,AN$140,AN$141,AN$142,AN$143,AN$144)</f>
        <v>0</v>
      </c>
      <c r="AO335" s="66">
        <f>-AO$190+AO$216-AO$218+AO$233+AO$234+SUM(AO$125,AO$126,AO$127,AO$128,AO$129,AO$130,AO$131,AO$132,AO$133,AO$134,AO$135*(1+'S&amp;S'!$F133),AO$136,AO$137,AO$138,AO$139,AO$140,AO$141,AO$142,AO$143,AO$144)</f>
        <v>0</v>
      </c>
      <c r="AP335" s="66">
        <f>-AP$190+AP$216-AP$218+AP$233+AP$234+SUM(AP$125,AP$126,AP$127,AP$128,AP$129,AP$130,AP$131,AP$132,AP$133,AP$134,AP$135*(1+'S&amp;S'!$F133),AP$136,AP$137,AP$138,AP$139,AP$140,AP$141,AP$142,AP$143,AP$144)</f>
        <v>0</v>
      </c>
      <c r="AQ335" s="66">
        <f>-AQ$190+AQ$216-AQ$218+AQ$233+AQ$234+SUM(AQ$125,AQ$126,AQ$127,AQ$128,AQ$129,AQ$130,AQ$131,AQ$132,AQ$133,AQ$134,AQ$135*(1+'S&amp;S'!$F133),AQ$136,AQ$137,AQ$138,AQ$139,AQ$140,AQ$141,AQ$142,AQ$143,AQ$144)</f>
        <v>0</v>
      </c>
      <c r="AR335" s="66">
        <f>-AR$190+AR$216-AR$218+AR$233+AR$234+SUM(AR$125,AR$126,AR$127,AR$128,AR$129,AR$130,AR$131,AR$132,AR$133,AR$134,AR$135*(1+'S&amp;S'!$F133),AR$136,AR$137,AR$138,AR$139,AR$140,AR$141,AR$142,AR$143,AR$144)</f>
        <v>0</v>
      </c>
      <c r="AS335" s="66">
        <f>-AS$190+AS$216-AS$218+AS$233+AS$234+SUM(AS$125,AS$126,AS$127,AS$128,AS$129,AS$130,AS$131,AS$132,AS$133,AS$134,AS$135*(1+'S&amp;S'!$F133),AS$136,AS$137,AS$138,AS$139,AS$140,AS$141,AS$142,AS$143,AS$144)</f>
        <v>0</v>
      </c>
      <c r="AT335" s="66">
        <f>-AT$190+AT$216-AT$218+AT$233+AT$234+SUM(AT$125,AT$126,AT$127,AT$128,AT$129,AT$130,AT$131,AT$132,AT$133,AT$134,AT$135*(1+'S&amp;S'!$F133),AT$136,AT$137,AT$138,AT$139,AT$140,AT$141,AT$142,AT$143,AT$144)</f>
        <v>0</v>
      </c>
      <c r="AU335" s="66">
        <f>-AU$190+AU$216-AU$218+AU$233+AU$234+SUM(AU$125,AU$126,AU$127,AU$128,AU$129,AU$130,AU$131,AU$132,AU$133,AU$134,AU$135*(1+'S&amp;S'!$F133),AU$136,AU$137,AU$138,AU$139,AU$140,AU$141,AU$142,AU$143,AU$144)</f>
        <v>0</v>
      </c>
      <c r="AV335" s="66">
        <f>-AV$190+AV$216-AV$218+AV$233+AV$234+SUM(AV$125,AV$126,AV$127,AV$128,AV$129,AV$130,AV$131,AV$132,AV$133,AV$134,AV$135*(1+'S&amp;S'!$F133),AV$136,AV$137,AV$138,AV$139,AV$140,AV$141,AV$142,AV$143,AV$144)</f>
        <v>0</v>
      </c>
      <c r="AW335" s="66">
        <f>-AW$190+AW$216-AW$218+AW$233+AW$234+SUM(AW$125,AW$126,AW$127,AW$128,AW$129,AW$130,AW$131,AW$132,AW$133,AW$134,AW$135*(1+'S&amp;S'!$F133),AW$136,AW$137,AW$138,AW$139,AW$140,AW$141,AW$142,AW$143,AW$144)</f>
        <v>0</v>
      </c>
      <c r="AX335" s="66">
        <f>-AX$190+AX$216-AX$218+AX$233+AX$234+SUM(AX$125,AX$126,AX$127,AX$128,AX$129,AX$130,AX$131,AX$132,AX$133,AX$134,AX$135*(1+'S&amp;S'!$F133),AX$136,AX$137,AX$138,AX$139,AX$140,AX$141,AX$142,AX$143,AX$144)</f>
        <v>0</v>
      </c>
      <c r="AY335" s="66">
        <f>-AY$190+AY$216-AY$218+AY$233+AY$234+SUM(AY$125,AY$126,AY$127,AY$128,AY$129,AY$130,AY$131,AY$132,AY$133,AY$134,AY$135*(1+'S&amp;S'!$F133),AY$136,AY$137,AY$138,AY$139,AY$140,AY$141,AY$142,AY$143,AY$144)</f>
        <v>0</v>
      </c>
      <c r="AZ335" s="66">
        <f>-AZ$190+AZ$216-AZ$218+AZ$233+AZ$234+SUM(AZ$125,AZ$126,AZ$127,AZ$128,AZ$129,AZ$130,AZ$131,AZ$132,AZ$133,AZ$134,AZ$135*(1+'S&amp;S'!$F133),AZ$136,AZ$137,AZ$138,AZ$139,AZ$140,AZ$141,AZ$142,AZ$143,AZ$144)</f>
        <v>0</v>
      </c>
      <c r="BA335" s="66">
        <f>-BA$190+BA$216-BA$218+BA$233+BA$234+SUM(BA$125,BA$126,BA$127,BA$128,BA$129,BA$130,BA$131,BA$132,BA$133,BA$134,BA$135*(1+'S&amp;S'!$F133),BA$136,BA$137,BA$138,BA$139,BA$140,BA$141,BA$142,BA$143,BA$144)</f>
        <v>0</v>
      </c>
      <c r="BB335" s="66">
        <f>-BB$190+BB$216-BB$218+BB$233+BB$234+SUM(BB$125,BB$126,BB$127,BB$128,BB$129,BB$130,BB$131,BB$132,BB$133,BB$134,BB$135*(1+'S&amp;S'!$F133),BB$136,BB$137,BB$138,BB$139,BB$140,BB$141,BB$142,BB$143,BB$144)</f>
        <v>0</v>
      </c>
      <c r="BC335" s="66">
        <f>-BC$190+BC$216-BC$218+BC$233+BC$234+SUM(BC$125,BC$126,BC$127,BC$128,BC$129,BC$130,BC$131,BC$132,BC$133,BC$134,BC$135*(1+'S&amp;S'!$F133),BC$136,BC$137,BC$138,BC$139,BC$140,BC$141,BC$142,BC$143,BC$144)</f>
        <v>0</v>
      </c>
      <c r="BD335" s="66">
        <f>-BD$190+BD$216-BD$218+BD$233+BD$234+SUM(BD$125,BD$126,BD$127,BD$128,BD$129,BD$130,BD$131,BD$132,BD$133,BD$134,BD$135*(1+'S&amp;S'!$F133),BD$136,BD$137,BD$138,BD$139,BD$140,BD$141,BD$142,BD$143,BD$144)</f>
        <v>0</v>
      </c>
      <c r="BE335" s="66">
        <f>-BE$190+BE$216-BE$218+BE$233+BE$234+SUM(BE$125,BE$126,BE$127,BE$128,BE$129,BE$130,BE$131,BE$132,BE$133,BE$134,BE$135*(1+'S&amp;S'!$F133),BE$136,BE$137,BE$138,BE$139,BE$140,BE$141,BE$142,BE$143,BE$144)</f>
        <v>0</v>
      </c>
      <c r="BF335" s="66">
        <f>-BF$190+BF$216-BF$218+BF$233+BF$234+SUM(BF$125,BF$126,BF$127,BF$128,BF$129,BF$130,BF$131,BF$132,BF$133,BF$134,BF$135*(1+'S&amp;S'!$F133),BF$136,BF$137,BF$138,BF$139,BF$140,BF$141,BF$142,BF$143,BF$144)</f>
        <v>0</v>
      </c>
      <c r="BG335" s="66">
        <f>-BG$190+BG$216-BG$218+BG$233+BG$234+SUM(BG$125,BG$126,BG$127,BG$128,BG$129,BG$130,BG$131,BG$132,BG$133,BG$134,BG$135*(1+'S&amp;S'!$F133),BG$136,BG$137,BG$138,BG$139,BG$140,BG$141,BG$142,BG$143,BG$144)</f>
        <v>0</v>
      </c>
      <c r="BH335" s="66">
        <f>-BH$190+BH$216-BH$218+BH$233+BH$234+SUM(BH$125,BH$126,BH$127,BH$128,BH$129,BH$130,BH$131,BH$132,BH$133,BH$134,BH$135*(1+'S&amp;S'!$F133),BH$136,BH$137,BH$138,BH$139,BH$140,BH$141,BH$142,BH$143,BH$144)</f>
        <v>0</v>
      </c>
      <c r="BI335" s="66">
        <f>-BI$190+BI$216-BI$218+BI$233+BI$234+SUM(BI$125,BI$126,BI$127,BI$128,BI$129,BI$130,BI$131,BI$132,BI$133,BI$134,BI$135*(1+'S&amp;S'!$F133),BI$136,BI$137,BI$138,BI$139,BI$140,BI$141,BI$142,BI$143,BI$144)</f>
        <v>0</v>
      </c>
      <c r="BJ335" s="66">
        <f>-BJ$190+BJ$216-BJ$218+BJ$233+BJ$234+SUM(BJ$125,BJ$126,BJ$127,BJ$128,BJ$129,BJ$130,BJ$131,BJ$132,BJ$133,BJ$134,BJ$135*(1+'S&amp;S'!$F133),BJ$136,BJ$137,BJ$138,BJ$139,BJ$140,BJ$141,BJ$142,BJ$143,BJ$144)</f>
        <v>0</v>
      </c>
      <c r="BK335" s="66">
        <f>-BK$190+BK$216-BK$218+BK$233+BK$234+SUM(BK$125,BK$126,BK$127,BK$128,BK$129,BK$130,BK$131,BK$132,BK$133,BK$134,BK$135*(1+'S&amp;S'!$F133),BK$136,BK$137,BK$138,BK$139,BK$140,BK$141,BK$142,BK$143,BK$144)</f>
        <v>0</v>
      </c>
      <c r="BL335" s="66">
        <f>-BL$190+BL$216-BL$218+BL$233+BL$234+SUM(BL$125,BL$126,BL$127,BL$128,BL$129,BL$130,BL$131,BL$132,BL$133,BL$134,BL$135*(1+'S&amp;S'!$F133),BL$136,BL$137,BL$138,BL$139,BL$140,BL$141,BL$142,BL$143,BL$144)</f>
        <v>0</v>
      </c>
      <c r="BM335" s="66">
        <f>-BM$190+BM$216-BM$218+BM$233+BM$234+SUM(BM$125,BM$126,BM$127,BM$128,BM$129,BM$130,BM$131,BM$132,BM$133,BM$134,BM$135*(1+'S&amp;S'!$F133),BM$136,BM$137,BM$138,BM$139,BM$140,BM$141,BM$142,BM$143,BM$144)</f>
        <v>0</v>
      </c>
      <c r="BN335" s="66">
        <f>-BN$190+BN$216-BN$218+BN$233+BN$234+SUM(BN$125,BN$126,BN$127,BN$128,BN$129,BN$130,BN$131,BN$132,BN$133,BN$134,BN$135*(1+'S&amp;S'!$F133),BN$136,BN$137,BN$138,BN$139,BN$140,BN$141,BN$142,BN$143,BN$144)</f>
        <v>0</v>
      </c>
      <c r="BO335" s="66">
        <f>-BO$190+BO$216-BO$218+BO$233+BO$234+SUM(BO$125,BO$126,BO$127,BO$128,BO$129,BO$130,BO$131,BO$132,BO$133,BO$134,BO$135*(1+'S&amp;S'!$F133),BO$136,BO$137,BO$138,BO$139,BO$140,BO$141,BO$142,BO$143,BO$144)</f>
        <v>0</v>
      </c>
      <c r="BP335" s="66">
        <f>-BP$190+BP$216-BP$218+BP$233+BP$234+SUM(BP$125,BP$126,BP$127,BP$128,BP$129,BP$130,BP$131,BP$132,BP$133,BP$134,BP$135*(1+'S&amp;S'!$F133),BP$136,BP$137,BP$138,BP$139,BP$140,BP$141,BP$142,BP$143,BP$144)</f>
        <v>0</v>
      </c>
      <c r="BQ335" s="66">
        <f>-BQ$190+BQ$216-BQ$218+BQ$233+BQ$234+SUM(BQ$125,BQ$126,BQ$127,BQ$128,BQ$129,BQ$130,BQ$131,BQ$132,BQ$133,BQ$134,BQ$135*(1+'S&amp;S'!$F133),BQ$136,BQ$137,BQ$138,BQ$139,BQ$140,BQ$141,BQ$142,BQ$143,BQ$144)</f>
        <v>0</v>
      </c>
      <c r="BR335" s="66">
        <f>-BR$190+BR$216-BR$218+BR$233+BR$234+SUM(BR$125,BR$126,BR$127,BR$128,BR$129,BR$130,BR$131,BR$132,BR$133,BR$134,BR$135*(1+'S&amp;S'!$F133),BR$136,BR$137,BR$138,BR$139,BR$140,BR$141,BR$142,BR$143,BR$144)</f>
        <v>0</v>
      </c>
      <c r="BS335" s="66">
        <f>-BS$190+BS$216-BS$218+BS$233+BS$234+SUM(BS$125,BS$126,BS$127,BS$128,BS$129,BS$130,BS$131,BS$132,BS$133,BS$134,BS$135*(1+'S&amp;S'!$F133),BS$136,BS$137,BS$138,BS$139,BS$140,BS$141,BS$142,BS$143,BS$144)</f>
        <v>0</v>
      </c>
      <c r="BT335" s="66">
        <f>-BT$190+BT$216-BT$218+BT$233+BT$234+SUM(BT$125,BT$126,BT$127,BT$128,BT$129,BT$130,BT$131,BT$132,BT$133,BT$134,BT$135*(1+'S&amp;S'!$F133),BT$136,BT$137,BT$138,BT$139,BT$140,BT$141,BT$142,BT$143,BT$144)</f>
        <v>0</v>
      </c>
      <c r="BU335" s="66">
        <f>-BU$190+BU$216-BU$218+BU$233+BU$234+SUM(BU$125,BU$126,BU$127,BU$128,BU$129,BU$130,BU$131,BU$132,BU$133,BU$134,BU$135*(1+'S&amp;S'!$F133),BU$136,BU$137,BU$138,BU$139,BU$140,BU$141,BU$142,BU$143,BU$144)</f>
        <v>0</v>
      </c>
      <c r="BV335" s="66">
        <f>-BV$190+BV$216-BV$218+BV$233+BV$234+SUM(BV$125,BV$126,BV$127,BV$128,BV$129,BV$130,BV$131,BV$132,BV$133,BV$134,BV$135*(1+'S&amp;S'!$F133),BV$136,BV$137,BV$138,BV$139,BV$140,BV$141,BV$142,BV$143,BV$144)</f>
        <v>0</v>
      </c>
      <c r="BW335" s="66">
        <f>-BW$190+BW$216-BW$218+BW$233+BW$234+SUM(BW$125,BW$126,BW$127,BW$128,BW$129,BW$130,BW$131,BW$132,BW$133,BW$134,BW$135*(1+'S&amp;S'!$F133),BW$136,BW$137,BW$138,BW$139,BW$140,BW$141,BW$142,BW$143,BW$144)</f>
        <v>0</v>
      </c>
      <c r="BX335" s="66">
        <f>-BX$190+BX$216-BX$218+BX$233+BX$234+SUM(BX$125,BX$126,BX$127,BX$128,BX$129,BX$130,BX$131,BX$132,BX$133,BX$134,BX$135*(1+'S&amp;S'!$F133),BX$136,BX$137,BX$138,BX$139,BX$140,BX$141,BX$142,BX$143,BX$144)</f>
        <v>0</v>
      </c>
      <c r="BY335" s="66">
        <f>-BY$190+BY$216-BY$218+BY$233+BY$234+SUM(BY$125,BY$126,BY$127,BY$128,BY$129,BY$130,BY$131,BY$132,BY$133,BY$134,BY$135*(1+'S&amp;S'!$F133),BY$136,BY$137,BY$138,BY$139,BY$140,BY$141,BY$142,BY$143,BY$144)</f>
        <v>0</v>
      </c>
      <c r="BZ335" s="66">
        <f>-BZ$190+BZ$216-BZ$218+BZ$233+BZ$234+SUM(BZ$125,BZ$126,BZ$127,BZ$128,BZ$129,BZ$130,BZ$131,BZ$132,BZ$133,BZ$134,BZ$135*(1+'S&amp;S'!$F133),BZ$136,BZ$137,BZ$138,BZ$139,BZ$140,BZ$141,BZ$142,BZ$143,BZ$144)</f>
        <v>0</v>
      </c>
      <c r="CA335" s="66">
        <f>-CA$190+CA$216-CA$218+CA$233+CA$234+SUM(CA$125,CA$126,CA$127,CA$128,CA$129,CA$130,CA$131,CA$132,CA$133,CA$134,CA$135*(1+'S&amp;S'!$F133),CA$136,CA$137,CA$138,CA$139,CA$140,CA$141,CA$142,CA$143,CA$144)</f>
        <v>0</v>
      </c>
      <c r="CB335" s="66">
        <f>-CB$190+CB$216-CB$218+CB$233+CB$234+SUM(CB$125,CB$126,CB$127,CB$128,CB$129,CB$130,CB$131,CB$132,CB$133,CB$134,CB$135*(1+'S&amp;S'!$F133),CB$136,CB$137,CB$138,CB$139,CB$140,CB$141,CB$142,CB$143,CB$144)</f>
        <v>0</v>
      </c>
      <c r="CC335" s="66">
        <f>-CC$190+CC$216-CC$218+CC$233+CC$234+SUM(CC$125,CC$126,CC$127,CC$128,CC$129,CC$130,CC$131,CC$132,CC$133,CC$134,CC$135*(1+'S&amp;S'!$F133),CC$136,CC$137,CC$138,CC$139,CC$140,CC$141,CC$142,CC$143,CC$144)</f>
        <v>0</v>
      </c>
      <c r="CD335" s="66">
        <f>-CD$190+CD$216-CD$218+CD$233+CD$234+SUM(CD$125,CD$126,CD$127,CD$128,CD$129,CD$130,CD$131,CD$132,CD$133,CD$134,CD$135*(1+'S&amp;S'!$F133),CD$136,CD$137,CD$138,CD$139,CD$140,CD$141,CD$142,CD$143,CD$144)</f>
        <v>0</v>
      </c>
      <c r="CE335" s="66">
        <f>-CE$190+CE$216-CE$218+CE$233+CE$234+SUM(CE$125,CE$126,CE$127,CE$128,CE$129,CE$130,CE$131,CE$132,CE$133,CE$134,CE$135*(1+'S&amp;S'!$F133),CE$136,CE$137,CE$138,CE$139,CE$140,CE$141,CE$142,CE$143,CE$144)</f>
        <v>0</v>
      </c>
      <c r="CF335" s="66">
        <f>-CF$190+CF$216-CF$218+CF$233+CF$234+SUM(CF$125,CF$126,CF$127,CF$128,CF$129,CF$130,CF$131,CF$132,CF$133,CF$134,CF$135*(1+'S&amp;S'!$F133),CF$136,CF$137,CF$138,CF$139,CF$140,CF$141,CF$142,CF$143,CF$144)</f>
        <v>0</v>
      </c>
      <c r="CG335" s="66">
        <f>-CG$190+CG$216-CG$218+CG$233+CG$234+SUM(CG$125,CG$126,CG$127,CG$128,CG$129,CG$130,CG$131,CG$132,CG$133,CG$134,CG$135*(1+'S&amp;S'!$F133),CG$136,CG$137,CG$138,CG$139,CG$140,CG$141,CG$142,CG$143,CG$144)</f>
        <v>0</v>
      </c>
      <c r="CH335" s="66">
        <f>-CH$190+CH$216-CH$218+CH$233+CH$234+SUM(CH$125,CH$126,CH$127,CH$128,CH$129,CH$130,CH$131,CH$132,CH$133,CH$134,CH$135*(1+'S&amp;S'!$F133),CH$136,CH$137,CH$138,CH$139,CH$140,CH$141,CH$142,CH$143,CH$144)</f>
        <v>0</v>
      </c>
      <c r="CI335" s="66">
        <f>-CI$190+CI$216-CI$218+CI$233+CI$234+SUM(CI$125,CI$126,CI$127,CI$128,CI$129,CI$130,CI$131,CI$132,CI$133,CI$134,CI$135*(1+'S&amp;S'!$F133),CI$136,CI$137,CI$138,CI$139,CI$140,CI$141,CI$142,CI$143,CI$144)</f>
        <v>0</v>
      </c>
      <c r="CJ335" s="66">
        <f>-CJ$190+CJ$216-CJ$218+CJ$233+CJ$234+SUM(CJ$125,CJ$126,CJ$127,CJ$128,CJ$129,CJ$130,CJ$131,CJ$132,CJ$133,CJ$134,CJ$135*(1+'S&amp;S'!$F133),CJ$136,CJ$137,CJ$138,CJ$139,CJ$140,CJ$141,CJ$142,CJ$143,CJ$144)</f>
        <v>0</v>
      </c>
      <c r="CK335" s="66">
        <f>-CK$190+CK$216-CK$218+CK$233+CK$234+SUM(CK$125,CK$126,CK$127,CK$128,CK$129,CK$130,CK$131,CK$132,CK$133,CK$134,CK$135*(1+'S&amp;S'!$F133),CK$136,CK$137,CK$138,CK$139,CK$140,CK$141,CK$142,CK$143,CK$144)</f>
        <v>0</v>
      </c>
      <c r="CL335" s="66">
        <f>-CL$190+CL$216-CL$218+CL$233+CL$234+SUM(CL$125,CL$126,CL$127,CL$128,CL$129,CL$130,CL$131,CL$132,CL$133,CL$134,CL$135*(1+'S&amp;S'!$F133),CL$136,CL$137,CL$138,CL$139,CL$140,CL$141,CL$142,CL$143,CL$144)</f>
        <v>0</v>
      </c>
      <c r="CM335" s="66">
        <f>-CM$190+CM$216-CM$218+CM$233+CM$234+SUM(CM$125,CM$126,CM$127,CM$128,CM$129,CM$130,CM$131,CM$132,CM$133,CM$134,CM$135*(1+'S&amp;S'!$F133),CM$136,CM$137,CM$138,CM$139,CM$140,CM$141,CM$142,CM$143,CM$144)</f>
        <v>0</v>
      </c>
      <c r="CN335" s="66">
        <f>-CN$190+CN$216-CN$218+CN$233+CN$234+SUM(CN$125,CN$126,CN$127,CN$128,CN$129,CN$130,CN$131,CN$132,CN$133,CN$134,CN$135*(1+'S&amp;S'!$F133),CN$136,CN$137,CN$138,CN$139,CN$140,CN$141,CN$142,CN$143,CN$144)</f>
        <v>0</v>
      </c>
      <c r="CO335" s="66">
        <f>-CO$190+CO$216-CO$218+CO$233+CO$234+SUM(CO$125,CO$126,CO$127,CO$128,CO$129,CO$130,CO$131,CO$132,CO$133,CO$134,CO$135*(1+'S&amp;S'!$F133),CO$136,CO$137,CO$138,CO$139,CO$140,CO$141,CO$142,CO$143,CO$144)</f>
        <v>0</v>
      </c>
      <c r="CP335" s="66">
        <f>-CP$190+CP$216-CP$218+CP$233+CP$234+SUM(CP$125,CP$126,CP$127,CP$128,CP$129,CP$130,CP$131,CP$132,CP$133,CP$134,CP$135*(1+'S&amp;S'!$F133),CP$136,CP$137,CP$138,CP$139,CP$140,CP$141,CP$142,CP$143,CP$144)</f>
        <v>0</v>
      </c>
      <c r="CQ335" s="66">
        <f>-CQ$190+CQ$216-CQ$218+CQ$233+CQ$234+SUM(CQ$125,CQ$126,CQ$127,CQ$128,CQ$129,CQ$130,CQ$131,CQ$132,CQ$133,CQ$134,CQ$135*(1+'S&amp;S'!$F133),CQ$136,CQ$137,CQ$138,CQ$139,CQ$140,CQ$141,CQ$142,CQ$143,CQ$144)</f>
        <v>0</v>
      </c>
      <c r="CR335" s="66">
        <f>-CR$190+CR$216-CR$218+CR$233+CR$234+SUM(CR$125,CR$126,CR$127,CR$128,CR$129,CR$130,CR$131,CR$132,CR$133,CR$134,CR$135*(1+'S&amp;S'!$F133),CR$136,CR$137,CR$138,CR$139,CR$140,CR$141,CR$142,CR$143,CR$144)</f>
        <v>0</v>
      </c>
      <c r="CS335" s="66">
        <f>-CS$190+CS$216-CS$218+CS$233+CS$234+SUM(CS$125,CS$126,CS$127,CS$128,CS$129,CS$130,CS$131,CS$132,CS$133,CS$134,CS$135*(1+'S&amp;S'!$F133),CS$136,CS$137,CS$138,CS$139,CS$140,CS$141,CS$142,CS$143,CS$144)</f>
        <v>0</v>
      </c>
    </row>
    <row r="336" spans="3:97" hidden="1" x14ac:dyDescent="0.35">
      <c r="C336" s="81" t="str">
        <f>O.6!C136&amp;" with "&amp; 'S&amp;S'!$D$5*100 &amp; "% increase"</f>
        <v xml:space="preserve"> with 1% increase</v>
      </c>
      <c r="E336" s="492">
        <f>G336+NPV(G.Asm!$F$40,H336:INDEX(H336:CS336,RP))</f>
        <v>0</v>
      </c>
      <c r="F336" s="492">
        <f t="shared" si="140"/>
        <v>0</v>
      </c>
      <c r="G336" s="66">
        <f>-G$190+G$216-G$218+G$233+G$234+SUM(G$125,G$126,G$127,G$128,G$129,G$130,G$131,G$132,G$133,G$134,G$135,G$136*(1+'S&amp;S'!$F134),G$137,G$138,G$139,G$140,G$141,G$142,G$143,G$144)</f>
        <v>0</v>
      </c>
      <c r="H336" s="66">
        <f>-H$190+H$216-H$218+H$233+H$234+SUM(H$125,H$126,H$127,H$128,H$129,H$130,H$131,H$132,H$133,H$134,H$135,H$136*(1+'S&amp;S'!$F134),H$137,H$138,H$139,H$140,H$141,H$142,H$143,H$144)</f>
        <v>0</v>
      </c>
      <c r="I336" s="66">
        <f>-I$190+I$216-I$218+I$233+I$234+SUM(I$125,I$126,I$127,I$128,I$129,I$130,I$131,I$132,I$133,I$134,I$135,I$136*(1+'S&amp;S'!$F134),I$137,I$138,I$139,I$140,I$141,I$142,I$143,I$144)</f>
        <v>0</v>
      </c>
      <c r="J336" s="66">
        <f>-J$190+J$216-J$218+J$233+J$234+SUM(J$125,J$126,J$127,J$128,J$129,J$130,J$131,J$132,J$133,J$134,J$135,J$136*(1+'S&amp;S'!$F134),J$137,J$138,J$139,J$140,J$141,J$142,J$143,J$144)</f>
        <v>0</v>
      </c>
      <c r="K336" s="66">
        <f>-K$190+K$216-K$218+K$233+K$234+SUM(K$125,K$126,K$127,K$128,K$129,K$130,K$131,K$132,K$133,K$134,K$135,K$136*(1+'S&amp;S'!$F134),K$137,K$138,K$139,K$140,K$141,K$142,K$143,K$144)</f>
        <v>0</v>
      </c>
      <c r="L336" s="66">
        <f>-L$190+L$216-L$218+L$233+L$234+SUM(L$125,L$126,L$127,L$128,L$129,L$130,L$131,L$132,L$133,L$134,L$135,L$136*(1+'S&amp;S'!$F134),L$137,L$138,L$139,L$140,L$141,L$142,L$143,L$144)</f>
        <v>0</v>
      </c>
      <c r="M336" s="66">
        <f>-M$190+M$216-M$218+M$233+M$234+SUM(M$125,M$126,M$127,M$128,M$129,M$130,M$131,M$132,M$133,M$134,M$135,M$136*(1+'S&amp;S'!$F134),M$137,M$138,M$139,M$140,M$141,M$142,M$143,M$144)</f>
        <v>0</v>
      </c>
      <c r="N336" s="66">
        <f>-N$190+N$216-N$218+N$233+N$234+SUM(N$125,N$126,N$127,N$128,N$129,N$130,N$131,N$132,N$133,N$134,N$135,N$136*(1+'S&amp;S'!$F134),N$137,N$138,N$139,N$140,N$141,N$142,N$143,N$144)</f>
        <v>0</v>
      </c>
      <c r="O336" s="66">
        <f>-O$190+O$216-O$218+O$233+O$234+SUM(O$125,O$126,O$127,O$128,O$129,O$130,O$131,O$132,O$133,O$134,O$135,O$136*(1+'S&amp;S'!$F134),O$137,O$138,O$139,O$140,O$141,O$142,O$143,O$144)</f>
        <v>0</v>
      </c>
      <c r="P336" s="66">
        <f>-P$190+P$216-P$218+P$233+P$234+SUM(P$125,P$126,P$127,P$128,P$129,P$130,P$131,P$132,P$133,P$134,P$135,P$136*(1+'S&amp;S'!$F134),P$137,P$138,P$139,P$140,P$141,P$142,P$143,P$144)</f>
        <v>0</v>
      </c>
      <c r="Q336" s="66">
        <f>-Q$190+Q$216-Q$218+Q$233+Q$234+SUM(Q$125,Q$126,Q$127,Q$128,Q$129,Q$130,Q$131,Q$132,Q$133,Q$134,Q$135,Q$136*(1+'S&amp;S'!$F134),Q$137,Q$138,Q$139,Q$140,Q$141,Q$142,Q$143,Q$144)</f>
        <v>0</v>
      </c>
      <c r="R336" s="66">
        <f>-R$190+R$216-R$218+R$233+R$234+SUM(R$125,R$126,R$127,R$128,R$129,R$130,R$131,R$132,R$133,R$134,R$135,R$136*(1+'S&amp;S'!$F134),R$137,R$138,R$139,R$140,R$141,R$142,R$143,R$144)</f>
        <v>0</v>
      </c>
      <c r="S336" s="66">
        <f>-S$190+S$216-S$218+S$233+S$234+SUM(S$125,S$126,S$127,S$128,S$129,S$130,S$131,S$132,S$133,S$134,S$135,S$136*(1+'S&amp;S'!$F134),S$137,S$138,S$139,S$140,S$141,S$142,S$143,S$144)</f>
        <v>0</v>
      </c>
      <c r="T336" s="66">
        <f>-T$190+T$216-T$218+T$233+T$234+SUM(T$125,T$126,T$127,T$128,T$129,T$130,T$131,T$132,T$133,T$134,T$135,T$136*(1+'S&amp;S'!$F134),T$137,T$138,T$139,T$140,T$141,T$142,T$143,T$144)</f>
        <v>0</v>
      </c>
      <c r="U336" s="66">
        <f>-U$190+U$216-U$218+U$233+U$234+SUM(U$125,U$126,U$127,U$128,U$129,U$130,U$131,U$132,U$133,U$134,U$135,U$136*(1+'S&amp;S'!$F134),U$137,U$138,U$139,U$140,U$141,U$142,U$143,U$144)</f>
        <v>0</v>
      </c>
      <c r="V336" s="66">
        <f>-V$190+V$216-V$218+V$233+V$234+SUM(V$125,V$126,V$127,V$128,V$129,V$130,V$131,V$132,V$133,V$134,V$135,V$136*(1+'S&amp;S'!$F134),V$137,V$138,V$139,V$140,V$141,V$142,V$143,V$144)</f>
        <v>0</v>
      </c>
      <c r="W336" s="66">
        <f>-W$190+W$216-W$218+W$233+W$234+SUM(W$125,W$126,W$127,W$128,W$129,W$130,W$131,W$132,W$133,W$134,W$135,W$136*(1+'S&amp;S'!$F134),W$137,W$138,W$139,W$140,W$141,W$142,W$143,W$144)</f>
        <v>0</v>
      </c>
      <c r="X336" s="66">
        <f>-X$190+X$216-X$218+X$233+X$234+SUM(X$125,X$126,X$127,X$128,X$129,X$130,X$131,X$132,X$133,X$134,X$135,X$136*(1+'S&amp;S'!$F134),X$137,X$138,X$139,X$140,X$141,X$142,X$143,X$144)</f>
        <v>0</v>
      </c>
      <c r="Y336" s="66">
        <f>-Y$190+Y$216-Y$218+Y$233+Y$234+SUM(Y$125,Y$126,Y$127,Y$128,Y$129,Y$130,Y$131,Y$132,Y$133,Y$134,Y$135,Y$136*(1+'S&amp;S'!$F134),Y$137,Y$138,Y$139,Y$140,Y$141,Y$142,Y$143,Y$144)</f>
        <v>0</v>
      </c>
      <c r="Z336" s="66">
        <f>-Z$190+Z$216-Z$218+Z$233+Z$234+SUM(Z$125,Z$126,Z$127,Z$128,Z$129,Z$130,Z$131,Z$132,Z$133,Z$134,Z$135,Z$136*(1+'S&amp;S'!$F134),Z$137,Z$138,Z$139,Z$140,Z$141,Z$142,Z$143,Z$144)</f>
        <v>0</v>
      </c>
      <c r="AA336" s="66">
        <f>-AA$190+AA$216-AA$218+AA$233+AA$234+SUM(AA$125,AA$126,AA$127,AA$128,AA$129,AA$130,AA$131,AA$132,AA$133,AA$134,AA$135,AA$136*(1+'S&amp;S'!$F134),AA$137,AA$138,AA$139,AA$140,AA$141,AA$142,AA$143,AA$144)</f>
        <v>0</v>
      </c>
      <c r="AB336" s="66">
        <f>-AB$190+AB$216-AB$218+AB$233+AB$234+SUM(AB$125,AB$126,AB$127,AB$128,AB$129,AB$130,AB$131,AB$132,AB$133,AB$134,AB$135,AB$136*(1+'S&amp;S'!$F134),AB$137,AB$138,AB$139,AB$140,AB$141,AB$142,AB$143,AB$144)</f>
        <v>0</v>
      </c>
      <c r="AC336" s="66">
        <f>-AC$190+AC$216-AC$218+AC$233+AC$234+SUM(AC$125,AC$126,AC$127,AC$128,AC$129,AC$130,AC$131,AC$132,AC$133,AC$134,AC$135,AC$136*(1+'S&amp;S'!$F134),AC$137,AC$138,AC$139,AC$140,AC$141,AC$142,AC$143,AC$144)</f>
        <v>0</v>
      </c>
      <c r="AD336" s="66">
        <f>-AD$190+AD$216-AD$218+AD$233+AD$234+SUM(AD$125,AD$126,AD$127,AD$128,AD$129,AD$130,AD$131,AD$132,AD$133,AD$134,AD$135,AD$136*(1+'S&amp;S'!$F134),AD$137,AD$138,AD$139,AD$140,AD$141,AD$142,AD$143,AD$144)</f>
        <v>0</v>
      </c>
      <c r="AE336" s="66">
        <f>-AE$190+AE$216-AE$218+AE$233+AE$234+SUM(AE$125,AE$126,AE$127,AE$128,AE$129,AE$130,AE$131,AE$132,AE$133,AE$134,AE$135,AE$136*(1+'S&amp;S'!$F134),AE$137,AE$138,AE$139,AE$140,AE$141,AE$142,AE$143,AE$144)</f>
        <v>0</v>
      </c>
      <c r="AF336" s="66">
        <f>-AF$190+AF$216-AF$218+AF$233+AF$234+SUM(AF$125,AF$126,AF$127,AF$128,AF$129,AF$130,AF$131,AF$132,AF$133,AF$134,AF$135,AF$136*(1+'S&amp;S'!$F134),AF$137,AF$138,AF$139,AF$140,AF$141,AF$142,AF$143,AF$144)</f>
        <v>0</v>
      </c>
      <c r="AG336" s="66">
        <f>-AG$190+AG$216-AG$218+AG$233+AG$234+SUM(AG$125,AG$126,AG$127,AG$128,AG$129,AG$130,AG$131,AG$132,AG$133,AG$134,AG$135,AG$136*(1+'S&amp;S'!$F134),AG$137,AG$138,AG$139,AG$140,AG$141,AG$142,AG$143,AG$144)</f>
        <v>0</v>
      </c>
      <c r="AH336" s="66">
        <f>-AH$190+AH$216-AH$218+AH$233+AH$234+SUM(AH$125,AH$126,AH$127,AH$128,AH$129,AH$130,AH$131,AH$132,AH$133,AH$134,AH$135,AH$136*(1+'S&amp;S'!$F134),AH$137,AH$138,AH$139,AH$140,AH$141,AH$142,AH$143,AH$144)</f>
        <v>0</v>
      </c>
      <c r="AI336" s="66">
        <f>-AI$190+AI$216-AI$218+AI$233+AI$234+SUM(AI$125,AI$126,AI$127,AI$128,AI$129,AI$130,AI$131,AI$132,AI$133,AI$134,AI$135,AI$136*(1+'S&amp;S'!$F134),AI$137,AI$138,AI$139,AI$140,AI$141,AI$142,AI$143,AI$144)</f>
        <v>0</v>
      </c>
      <c r="AJ336" s="66">
        <f>-AJ$190+AJ$216-AJ$218+AJ$233+AJ$234+SUM(AJ$125,AJ$126,AJ$127,AJ$128,AJ$129,AJ$130,AJ$131,AJ$132,AJ$133,AJ$134,AJ$135,AJ$136*(1+'S&amp;S'!$F134),AJ$137,AJ$138,AJ$139,AJ$140,AJ$141,AJ$142,AJ$143,AJ$144)</f>
        <v>0</v>
      </c>
      <c r="AK336" s="66">
        <f>-AK$190+AK$216-AK$218+AK$233+AK$234+SUM(AK$125,AK$126,AK$127,AK$128,AK$129,AK$130,AK$131,AK$132,AK$133,AK$134,AK$135,AK$136*(1+'S&amp;S'!$F134),AK$137,AK$138,AK$139,AK$140,AK$141,AK$142,AK$143,AK$144)</f>
        <v>0</v>
      </c>
      <c r="AL336" s="66">
        <f>-AL$190+AL$216-AL$218+AL$233+AL$234+SUM(AL$125,AL$126,AL$127,AL$128,AL$129,AL$130,AL$131,AL$132,AL$133,AL$134,AL$135,AL$136*(1+'S&amp;S'!$F134),AL$137,AL$138,AL$139,AL$140,AL$141,AL$142,AL$143,AL$144)</f>
        <v>0</v>
      </c>
      <c r="AM336" s="66">
        <f>-AM$190+AM$216-AM$218+AM$233+AM$234+SUM(AM$125,AM$126,AM$127,AM$128,AM$129,AM$130,AM$131,AM$132,AM$133,AM$134,AM$135,AM$136*(1+'S&amp;S'!$F134),AM$137,AM$138,AM$139,AM$140,AM$141,AM$142,AM$143,AM$144)</f>
        <v>0</v>
      </c>
      <c r="AN336" s="66">
        <f>-AN$190+AN$216-AN$218+AN$233+AN$234+SUM(AN$125,AN$126,AN$127,AN$128,AN$129,AN$130,AN$131,AN$132,AN$133,AN$134,AN$135,AN$136*(1+'S&amp;S'!$F134),AN$137,AN$138,AN$139,AN$140,AN$141,AN$142,AN$143,AN$144)</f>
        <v>0</v>
      </c>
      <c r="AO336" s="66">
        <f>-AO$190+AO$216-AO$218+AO$233+AO$234+SUM(AO$125,AO$126,AO$127,AO$128,AO$129,AO$130,AO$131,AO$132,AO$133,AO$134,AO$135,AO$136*(1+'S&amp;S'!$F134),AO$137,AO$138,AO$139,AO$140,AO$141,AO$142,AO$143,AO$144)</f>
        <v>0</v>
      </c>
      <c r="AP336" s="66">
        <f>-AP$190+AP$216-AP$218+AP$233+AP$234+SUM(AP$125,AP$126,AP$127,AP$128,AP$129,AP$130,AP$131,AP$132,AP$133,AP$134,AP$135,AP$136*(1+'S&amp;S'!$F134),AP$137,AP$138,AP$139,AP$140,AP$141,AP$142,AP$143,AP$144)</f>
        <v>0</v>
      </c>
      <c r="AQ336" s="66">
        <f>-AQ$190+AQ$216-AQ$218+AQ$233+AQ$234+SUM(AQ$125,AQ$126,AQ$127,AQ$128,AQ$129,AQ$130,AQ$131,AQ$132,AQ$133,AQ$134,AQ$135,AQ$136*(1+'S&amp;S'!$F134),AQ$137,AQ$138,AQ$139,AQ$140,AQ$141,AQ$142,AQ$143,AQ$144)</f>
        <v>0</v>
      </c>
      <c r="AR336" s="66">
        <f>-AR$190+AR$216-AR$218+AR$233+AR$234+SUM(AR$125,AR$126,AR$127,AR$128,AR$129,AR$130,AR$131,AR$132,AR$133,AR$134,AR$135,AR$136*(1+'S&amp;S'!$F134),AR$137,AR$138,AR$139,AR$140,AR$141,AR$142,AR$143,AR$144)</f>
        <v>0</v>
      </c>
      <c r="AS336" s="66">
        <f>-AS$190+AS$216-AS$218+AS$233+AS$234+SUM(AS$125,AS$126,AS$127,AS$128,AS$129,AS$130,AS$131,AS$132,AS$133,AS$134,AS$135,AS$136*(1+'S&amp;S'!$F134),AS$137,AS$138,AS$139,AS$140,AS$141,AS$142,AS$143,AS$144)</f>
        <v>0</v>
      </c>
      <c r="AT336" s="66">
        <f>-AT$190+AT$216-AT$218+AT$233+AT$234+SUM(AT$125,AT$126,AT$127,AT$128,AT$129,AT$130,AT$131,AT$132,AT$133,AT$134,AT$135,AT$136*(1+'S&amp;S'!$F134),AT$137,AT$138,AT$139,AT$140,AT$141,AT$142,AT$143,AT$144)</f>
        <v>0</v>
      </c>
      <c r="AU336" s="66">
        <f>-AU$190+AU$216-AU$218+AU$233+AU$234+SUM(AU$125,AU$126,AU$127,AU$128,AU$129,AU$130,AU$131,AU$132,AU$133,AU$134,AU$135,AU$136*(1+'S&amp;S'!$F134),AU$137,AU$138,AU$139,AU$140,AU$141,AU$142,AU$143,AU$144)</f>
        <v>0</v>
      </c>
      <c r="AV336" s="66">
        <f>-AV$190+AV$216-AV$218+AV$233+AV$234+SUM(AV$125,AV$126,AV$127,AV$128,AV$129,AV$130,AV$131,AV$132,AV$133,AV$134,AV$135,AV$136*(1+'S&amp;S'!$F134),AV$137,AV$138,AV$139,AV$140,AV$141,AV$142,AV$143,AV$144)</f>
        <v>0</v>
      </c>
      <c r="AW336" s="66">
        <f>-AW$190+AW$216-AW$218+AW$233+AW$234+SUM(AW$125,AW$126,AW$127,AW$128,AW$129,AW$130,AW$131,AW$132,AW$133,AW$134,AW$135,AW$136*(1+'S&amp;S'!$F134),AW$137,AW$138,AW$139,AW$140,AW$141,AW$142,AW$143,AW$144)</f>
        <v>0</v>
      </c>
      <c r="AX336" s="66">
        <f>-AX$190+AX$216-AX$218+AX$233+AX$234+SUM(AX$125,AX$126,AX$127,AX$128,AX$129,AX$130,AX$131,AX$132,AX$133,AX$134,AX$135,AX$136*(1+'S&amp;S'!$F134),AX$137,AX$138,AX$139,AX$140,AX$141,AX$142,AX$143,AX$144)</f>
        <v>0</v>
      </c>
      <c r="AY336" s="66">
        <f>-AY$190+AY$216-AY$218+AY$233+AY$234+SUM(AY$125,AY$126,AY$127,AY$128,AY$129,AY$130,AY$131,AY$132,AY$133,AY$134,AY$135,AY$136*(1+'S&amp;S'!$F134),AY$137,AY$138,AY$139,AY$140,AY$141,AY$142,AY$143,AY$144)</f>
        <v>0</v>
      </c>
      <c r="AZ336" s="66">
        <f>-AZ$190+AZ$216-AZ$218+AZ$233+AZ$234+SUM(AZ$125,AZ$126,AZ$127,AZ$128,AZ$129,AZ$130,AZ$131,AZ$132,AZ$133,AZ$134,AZ$135,AZ$136*(1+'S&amp;S'!$F134),AZ$137,AZ$138,AZ$139,AZ$140,AZ$141,AZ$142,AZ$143,AZ$144)</f>
        <v>0</v>
      </c>
      <c r="BA336" s="66">
        <f>-BA$190+BA$216-BA$218+BA$233+BA$234+SUM(BA$125,BA$126,BA$127,BA$128,BA$129,BA$130,BA$131,BA$132,BA$133,BA$134,BA$135,BA$136*(1+'S&amp;S'!$F134),BA$137,BA$138,BA$139,BA$140,BA$141,BA$142,BA$143,BA$144)</f>
        <v>0</v>
      </c>
      <c r="BB336" s="66">
        <f>-BB$190+BB$216-BB$218+BB$233+BB$234+SUM(BB$125,BB$126,BB$127,BB$128,BB$129,BB$130,BB$131,BB$132,BB$133,BB$134,BB$135,BB$136*(1+'S&amp;S'!$F134),BB$137,BB$138,BB$139,BB$140,BB$141,BB$142,BB$143,BB$144)</f>
        <v>0</v>
      </c>
      <c r="BC336" s="66">
        <f>-BC$190+BC$216-BC$218+BC$233+BC$234+SUM(BC$125,BC$126,BC$127,BC$128,BC$129,BC$130,BC$131,BC$132,BC$133,BC$134,BC$135,BC$136*(1+'S&amp;S'!$F134),BC$137,BC$138,BC$139,BC$140,BC$141,BC$142,BC$143,BC$144)</f>
        <v>0</v>
      </c>
      <c r="BD336" s="66">
        <f>-BD$190+BD$216-BD$218+BD$233+BD$234+SUM(BD$125,BD$126,BD$127,BD$128,BD$129,BD$130,BD$131,BD$132,BD$133,BD$134,BD$135,BD$136*(1+'S&amp;S'!$F134),BD$137,BD$138,BD$139,BD$140,BD$141,BD$142,BD$143,BD$144)</f>
        <v>0</v>
      </c>
      <c r="BE336" s="66">
        <f>-BE$190+BE$216-BE$218+BE$233+BE$234+SUM(BE$125,BE$126,BE$127,BE$128,BE$129,BE$130,BE$131,BE$132,BE$133,BE$134,BE$135,BE$136*(1+'S&amp;S'!$F134),BE$137,BE$138,BE$139,BE$140,BE$141,BE$142,BE$143,BE$144)</f>
        <v>0</v>
      </c>
      <c r="BF336" s="66">
        <f>-BF$190+BF$216-BF$218+BF$233+BF$234+SUM(BF$125,BF$126,BF$127,BF$128,BF$129,BF$130,BF$131,BF$132,BF$133,BF$134,BF$135,BF$136*(1+'S&amp;S'!$F134),BF$137,BF$138,BF$139,BF$140,BF$141,BF$142,BF$143,BF$144)</f>
        <v>0</v>
      </c>
      <c r="BG336" s="66">
        <f>-BG$190+BG$216-BG$218+BG$233+BG$234+SUM(BG$125,BG$126,BG$127,BG$128,BG$129,BG$130,BG$131,BG$132,BG$133,BG$134,BG$135,BG$136*(1+'S&amp;S'!$F134),BG$137,BG$138,BG$139,BG$140,BG$141,BG$142,BG$143,BG$144)</f>
        <v>0</v>
      </c>
      <c r="BH336" s="66">
        <f>-BH$190+BH$216-BH$218+BH$233+BH$234+SUM(BH$125,BH$126,BH$127,BH$128,BH$129,BH$130,BH$131,BH$132,BH$133,BH$134,BH$135,BH$136*(1+'S&amp;S'!$F134),BH$137,BH$138,BH$139,BH$140,BH$141,BH$142,BH$143,BH$144)</f>
        <v>0</v>
      </c>
      <c r="BI336" s="66">
        <f>-BI$190+BI$216-BI$218+BI$233+BI$234+SUM(BI$125,BI$126,BI$127,BI$128,BI$129,BI$130,BI$131,BI$132,BI$133,BI$134,BI$135,BI$136*(1+'S&amp;S'!$F134),BI$137,BI$138,BI$139,BI$140,BI$141,BI$142,BI$143,BI$144)</f>
        <v>0</v>
      </c>
      <c r="BJ336" s="66">
        <f>-BJ$190+BJ$216-BJ$218+BJ$233+BJ$234+SUM(BJ$125,BJ$126,BJ$127,BJ$128,BJ$129,BJ$130,BJ$131,BJ$132,BJ$133,BJ$134,BJ$135,BJ$136*(1+'S&amp;S'!$F134),BJ$137,BJ$138,BJ$139,BJ$140,BJ$141,BJ$142,BJ$143,BJ$144)</f>
        <v>0</v>
      </c>
      <c r="BK336" s="66">
        <f>-BK$190+BK$216-BK$218+BK$233+BK$234+SUM(BK$125,BK$126,BK$127,BK$128,BK$129,BK$130,BK$131,BK$132,BK$133,BK$134,BK$135,BK$136*(1+'S&amp;S'!$F134),BK$137,BK$138,BK$139,BK$140,BK$141,BK$142,BK$143,BK$144)</f>
        <v>0</v>
      </c>
      <c r="BL336" s="66">
        <f>-BL$190+BL$216-BL$218+BL$233+BL$234+SUM(BL$125,BL$126,BL$127,BL$128,BL$129,BL$130,BL$131,BL$132,BL$133,BL$134,BL$135,BL$136*(1+'S&amp;S'!$F134),BL$137,BL$138,BL$139,BL$140,BL$141,BL$142,BL$143,BL$144)</f>
        <v>0</v>
      </c>
      <c r="BM336" s="66">
        <f>-BM$190+BM$216-BM$218+BM$233+BM$234+SUM(BM$125,BM$126,BM$127,BM$128,BM$129,BM$130,BM$131,BM$132,BM$133,BM$134,BM$135,BM$136*(1+'S&amp;S'!$F134),BM$137,BM$138,BM$139,BM$140,BM$141,BM$142,BM$143,BM$144)</f>
        <v>0</v>
      </c>
      <c r="BN336" s="66">
        <f>-BN$190+BN$216-BN$218+BN$233+BN$234+SUM(BN$125,BN$126,BN$127,BN$128,BN$129,BN$130,BN$131,BN$132,BN$133,BN$134,BN$135,BN$136*(1+'S&amp;S'!$F134),BN$137,BN$138,BN$139,BN$140,BN$141,BN$142,BN$143,BN$144)</f>
        <v>0</v>
      </c>
      <c r="BO336" s="66">
        <f>-BO$190+BO$216-BO$218+BO$233+BO$234+SUM(BO$125,BO$126,BO$127,BO$128,BO$129,BO$130,BO$131,BO$132,BO$133,BO$134,BO$135,BO$136*(1+'S&amp;S'!$F134),BO$137,BO$138,BO$139,BO$140,BO$141,BO$142,BO$143,BO$144)</f>
        <v>0</v>
      </c>
      <c r="BP336" s="66">
        <f>-BP$190+BP$216-BP$218+BP$233+BP$234+SUM(BP$125,BP$126,BP$127,BP$128,BP$129,BP$130,BP$131,BP$132,BP$133,BP$134,BP$135,BP$136*(1+'S&amp;S'!$F134),BP$137,BP$138,BP$139,BP$140,BP$141,BP$142,BP$143,BP$144)</f>
        <v>0</v>
      </c>
      <c r="BQ336" s="66">
        <f>-BQ$190+BQ$216-BQ$218+BQ$233+BQ$234+SUM(BQ$125,BQ$126,BQ$127,BQ$128,BQ$129,BQ$130,BQ$131,BQ$132,BQ$133,BQ$134,BQ$135,BQ$136*(1+'S&amp;S'!$F134),BQ$137,BQ$138,BQ$139,BQ$140,BQ$141,BQ$142,BQ$143,BQ$144)</f>
        <v>0</v>
      </c>
      <c r="BR336" s="66">
        <f>-BR$190+BR$216-BR$218+BR$233+BR$234+SUM(BR$125,BR$126,BR$127,BR$128,BR$129,BR$130,BR$131,BR$132,BR$133,BR$134,BR$135,BR$136*(1+'S&amp;S'!$F134),BR$137,BR$138,BR$139,BR$140,BR$141,BR$142,BR$143,BR$144)</f>
        <v>0</v>
      </c>
      <c r="BS336" s="66">
        <f>-BS$190+BS$216-BS$218+BS$233+BS$234+SUM(BS$125,BS$126,BS$127,BS$128,BS$129,BS$130,BS$131,BS$132,BS$133,BS$134,BS$135,BS$136*(1+'S&amp;S'!$F134),BS$137,BS$138,BS$139,BS$140,BS$141,BS$142,BS$143,BS$144)</f>
        <v>0</v>
      </c>
      <c r="BT336" s="66">
        <f>-BT$190+BT$216-BT$218+BT$233+BT$234+SUM(BT$125,BT$126,BT$127,BT$128,BT$129,BT$130,BT$131,BT$132,BT$133,BT$134,BT$135,BT$136*(1+'S&amp;S'!$F134),BT$137,BT$138,BT$139,BT$140,BT$141,BT$142,BT$143,BT$144)</f>
        <v>0</v>
      </c>
      <c r="BU336" s="66">
        <f>-BU$190+BU$216-BU$218+BU$233+BU$234+SUM(BU$125,BU$126,BU$127,BU$128,BU$129,BU$130,BU$131,BU$132,BU$133,BU$134,BU$135,BU$136*(1+'S&amp;S'!$F134),BU$137,BU$138,BU$139,BU$140,BU$141,BU$142,BU$143,BU$144)</f>
        <v>0</v>
      </c>
      <c r="BV336" s="66">
        <f>-BV$190+BV$216-BV$218+BV$233+BV$234+SUM(BV$125,BV$126,BV$127,BV$128,BV$129,BV$130,BV$131,BV$132,BV$133,BV$134,BV$135,BV$136*(1+'S&amp;S'!$F134),BV$137,BV$138,BV$139,BV$140,BV$141,BV$142,BV$143,BV$144)</f>
        <v>0</v>
      </c>
      <c r="BW336" s="66">
        <f>-BW$190+BW$216-BW$218+BW$233+BW$234+SUM(BW$125,BW$126,BW$127,BW$128,BW$129,BW$130,BW$131,BW$132,BW$133,BW$134,BW$135,BW$136*(1+'S&amp;S'!$F134),BW$137,BW$138,BW$139,BW$140,BW$141,BW$142,BW$143,BW$144)</f>
        <v>0</v>
      </c>
      <c r="BX336" s="66">
        <f>-BX$190+BX$216-BX$218+BX$233+BX$234+SUM(BX$125,BX$126,BX$127,BX$128,BX$129,BX$130,BX$131,BX$132,BX$133,BX$134,BX$135,BX$136*(1+'S&amp;S'!$F134),BX$137,BX$138,BX$139,BX$140,BX$141,BX$142,BX$143,BX$144)</f>
        <v>0</v>
      </c>
      <c r="BY336" s="66">
        <f>-BY$190+BY$216-BY$218+BY$233+BY$234+SUM(BY$125,BY$126,BY$127,BY$128,BY$129,BY$130,BY$131,BY$132,BY$133,BY$134,BY$135,BY$136*(1+'S&amp;S'!$F134),BY$137,BY$138,BY$139,BY$140,BY$141,BY$142,BY$143,BY$144)</f>
        <v>0</v>
      </c>
      <c r="BZ336" s="66">
        <f>-BZ$190+BZ$216-BZ$218+BZ$233+BZ$234+SUM(BZ$125,BZ$126,BZ$127,BZ$128,BZ$129,BZ$130,BZ$131,BZ$132,BZ$133,BZ$134,BZ$135,BZ$136*(1+'S&amp;S'!$F134),BZ$137,BZ$138,BZ$139,BZ$140,BZ$141,BZ$142,BZ$143,BZ$144)</f>
        <v>0</v>
      </c>
      <c r="CA336" s="66">
        <f>-CA$190+CA$216-CA$218+CA$233+CA$234+SUM(CA$125,CA$126,CA$127,CA$128,CA$129,CA$130,CA$131,CA$132,CA$133,CA$134,CA$135,CA$136*(1+'S&amp;S'!$F134),CA$137,CA$138,CA$139,CA$140,CA$141,CA$142,CA$143,CA$144)</f>
        <v>0</v>
      </c>
      <c r="CB336" s="66">
        <f>-CB$190+CB$216-CB$218+CB$233+CB$234+SUM(CB$125,CB$126,CB$127,CB$128,CB$129,CB$130,CB$131,CB$132,CB$133,CB$134,CB$135,CB$136*(1+'S&amp;S'!$F134),CB$137,CB$138,CB$139,CB$140,CB$141,CB$142,CB$143,CB$144)</f>
        <v>0</v>
      </c>
      <c r="CC336" s="66">
        <f>-CC$190+CC$216-CC$218+CC$233+CC$234+SUM(CC$125,CC$126,CC$127,CC$128,CC$129,CC$130,CC$131,CC$132,CC$133,CC$134,CC$135,CC$136*(1+'S&amp;S'!$F134),CC$137,CC$138,CC$139,CC$140,CC$141,CC$142,CC$143,CC$144)</f>
        <v>0</v>
      </c>
      <c r="CD336" s="66">
        <f>-CD$190+CD$216-CD$218+CD$233+CD$234+SUM(CD$125,CD$126,CD$127,CD$128,CD$129,CD$130,CD$131,CD$132,CD$133,CD$134,CD$135,CD$136*(1+'S&amp;S'!$F134),CD$137,CD$138,CD$139,CD$140,CD$141,CD$142,CD$143,CD$144)</f>
        <v>0</v>
      </c>
      <c r="CE336" s="66">
        <f>-CE$190+CE$216-CE$218+CE$233+CE$234+SUM(CE$125,CE$126,CE$127,CE$128,CE$129,CE$130,CE$131,CE$132,CE$133,CE$134,CE$135,CE$136*(1+'S&amp;S'!$F134),CE$137,CE$138,CE$139,CE$140,CE$141,CE$142,CE$143,CE$144)</f>
        <v>0</v>
      </c>
      <c r="CF336" s="66">
        <f>-CF$190+CF$216-CF$218+CF$233+CF$234+SUM(CF$125,CF$126,CF$127,CF$128,CF$129,CF$130,CF$131,CF$132,CF$133,CF$134,CF$135,CF$136*(1+'S&amp;S'!$F134),CF$137,CF$138,CF$139,CF$140,CF$141,CF$142,CF$143,CF$144)</f>
        <v>0</v>
      </c>
      <c r="CG336" s="66">
        <f>-CG$190+CG$216-CG$218+CG$233+CG$234+SUM(CG$125,CG$126,CG$127,CG$128,CG$129,CG$130,CG$131,CG$132,CG$133,CG$134,CG$135,CG$136*(1+'S&amp;S'!$F134),CG$137,CG$138,CG$139,CG$140,CG$141,CG$142,CG$143,CG$144)</f>
        <v>0</v>
      </c>
      <c r="CH336" s="66">
        <f>-CH$190+CH$216-CH$218+CH$233+CH$234+SUM(CH$125,CH$126,CH$127,CH$128,CH$129,CH$130,CH$131,CH$132,CH$133,CH$134,CH$135,CH$136*(1+'S&amp;S'!$F134),CH$137,CH$138,CH$139,CH$140,CH$141,CH$142,CH$143,CH$144)</f>
        <v>0</v>
      </c>
      <c r="CI336" s="66">
        <f>-CI$190+CI$216-CI$218+CI$233+CI$234+SUM(CI$125,CI$126,CI$127,CI$128,CI$129,CI$130,CI$131,CI$132,CI$133,CI$134,CI$135,CI$136*(1+'S&amp;S'!$F134),CI$137,CI$138,CI$139,CI$140,CI$141,CI$142,CI$143,CI$144)</f>
        <v>0</v>
      </c>
      <c r="CJ336" s="66">
        <f>-CJ$190+CJ$216-CJ$218+CJ$233+CJ$234+SUM(CJ$125,CJ$126,CJ$127,CJ$128,CJ$129,CJ$130,CJ$131,CJ$132,CJ$133,CJ$134,CJ$135,CJ$136*(1+'S&amp;S'!$F134),CJ$137,CJ$138,CJ$139,CJ$140,CJ$141,CJ$142,CJ$143,CJ$144)</f>
        <v>0</v>
      </c>
      <c r="CK336" s="66">
        <f>-CK$190+CK$216-CK$218+CK$233+CK$234+SUM(CK$125,CK$126,CK$127,CK$128,CK$129,CK$130,CK$131,CK$132,CK$133,CK$134,CK$135,CK$136*(1+'S&amp;S'!$F134),CK$137,CK$138,CK$139,CK$140,CK$141,CK$142,CK$143,CK$144)</f>
        <v>0</v>
      </c>
      <c r="CL336" s="66">
        <f>-CL$190+CL$216-CL$218+CL$233+CL$234+SUM(CL$125,CL$126,CL$127,CL$128,CL$129,CL$130,CL$131,CL$132,CL$133,CL$134,CL$135,CL$136*(1+'S&amp;S'!$F134),CL$137,CL$138,CL$139,CL$140,CL$141,CL$142,CL$143,CL$144)</f>
        <v>0</v>
      </c>
      <c r="CM336" s="66">
        <f>-CM$190+CM$216-CM$218+CM$233+CM$234+SUM(CM$125,CM$126,CM$127,CM$128,CM$129,CM$130,CM$131,CM$132,CM$133,CM$134,CM$135,CM$136*(1+'S&amp;S'!$F134),CM$137,CM$138,CM$139,CM$140,CM$141,CM$142,CM$143,CM$144)</f>
        <v>0</v>
      </c>
      <c r="CN336" s="66">
        <f>-CN$190+CN$216-CN$218+CN$233+CN$234+SUM(CN$125,CN$126,CN$127,CN$128,CN$129,CN$130,CN$131,CN$132,CN$133,CN$134,CN$135,CN$136*(1+'S&amp;S'!$F134),CN$137,CN$138,CN$139,CN$140,CN$141,CN$142,CN$143,CN$144)</f>
        <v>0</v>
      </c>
      <c r="CO336" s="66">
        <f>-CO$190+CO$216-CO$218+CO$233+CO$234+SUM(CO$125,CO$126,CO$127,CO$128,CO$129,CO$130,CO$131,CO$132,CO$133,CO$134,CO$135,CO$136*(1+'S&amp;S'!$F134),CO$137,CO$138,CO$139,CO$140,CO$141,CO$142,CO$143,CO$144)</f>
        <v>0</v>
      </c>
      <c r="CP336" s="66">
        <f>-CP$190+CP$216-CP$218+CP$233+CP$234+SUM(CP$125,CP$126,CP$127,CP$128,CP$129,CP$130,CP$131,CP$132,CP$133,CP$134,CP$135,CP$136*(1+'S&amp;S'!$F134),CP$137,CP$138,CP$139,CP$140,CP$141,CP$142,CP$143,CP$144)</f>
        <v>0</v>
      </c>
      <c r="CQ336" s="66">
        <f>-CQ$190+CQ$216-CQ$218+CQ$233+CQ$234+SUM(CQ$125,CQ$126,CQ$127,CQ$128,CQ$129,CQ$130,CQ$131,CQ$132,CQ$133,CQ$134,CQ$135,CQ$136*(1+'S&amp;S'!$F134),CQ$137,CQ$138,CQ$139,CQ$140,CQ$141,CQ$142,CQ$143,CQ$144)</f>
        <v>0</v>
      </c>
      <c r="CR336" s="66">
        <f>-CR$190+CR$216-CR$218+CR$233+CR$234+SUM(CR$125,CR$126,CR$127,CR$128,CR$129,CR$130,CR$131,CR$132,CR$133,CR$134,CR$135,CR$136*(1+'S&amp;S'!$F134),CR$137,CR$138,CR$139,CR$140,CR$141,CR$142,CR$143,CR$144)</f>
        <v>0</v>
      </c>
      <c r="CS336" s="66">
        <f>-CS$190+CS$216-CS$218+CS$233+CS$234+SUM(CS$125,CS$126,CS$127,CS$128,CS$129,CS$130,CS$131,CS$132,CS$133,CS$134,CS$135,CS$136*(1+'S&amp;S'!$F134),CS$137,CS$138,CS$139,CS$140,CS$141,CS$142,CS$143,CS$144)</f>
        <v>0</v>
      </c>
    </row>
    <row r="337" spans="3:97" hidden="1" x14ac:dyDescent="0.35">
      <c r="C337" s="81" t="str">
        <f>O.6!C136&amp;" with "&amp; 'S&amp;S'!$D$5*100 &amp; "% decrease"</f>
        <v xml:space="preserve"> with 1% decrease</v>
      </c>
      <c r="E337" s="492">
        <f>G337+NPV(G.Asm!$F$40,H337:INDEX(H337:CS337,RP))</f>
        <v>0</v>
      </c>
      <c r="F337" s="492">
        <f t="shared" si="140"/>
        <v>0</v>
      </c>
      <c r="G337" s="66">
        <f>-G$190+G$216-G$218+G$233+G$234+SUM(G$125,G$126,G$127,G$128,G$129,G$130,G$131,G$132,G$133,G$134,G$135,G$136*(1+'S&amp;S'!$F135),G$137,G$138,G$139,G$140,G$141,G$142,G$143,G$144)</f>
        <v>0</v>
      </c>
      <c r="H337" s="66">
        <f>-H$190+H$216-H$218+H$233+H$234+SUM(H$125,H$126,H$127,H$128,H$129,H$130,H$131,H$132,H$133,H$134,H$135,H$136*(1+'S&amp;S'!$F135),H$137,H$138,H$139,H$140,H$141,H$142,H$143,H$144)</f>
        <v>0</v>
      </c>
      <c r="I337" s="66">
        <f>-I$190+I$216-I$218+I$233+I$234+SUM(I$125,I$126,I$127,I$128,I$129,I$130,I$131,I$132,I$133,I$134,I$135,I$136*(1+'S&amp;S'!$F135),I$137,I$138,I$139,I$140,I$141,I$142,I$143,I$144)</f>
        <v>0</v>
      </c>
      <c r="J337" s="66">
        <f>-J$190+J$216-J$218+J$233+J$234+SUM(J$125,J$126,J$127,J$128,J$129,J$130,J$131,J$132,J$133,J$134,J$135,J$136*(1+'S&amp;S'!$F135),J$137,J$138,J$139,J$140,J$141,J$142,J$143,J$144)</f>
        <v>0</v>
      </c>
      <c r="K337" s="66">
        <f>-K$190+K$216-K$218+K$233+K$234+SUM(K$125,K$126,K$127,K$128,K$129,K$130,K$131,K$132,K$133,K$134,K$135,K$136*(1+'S&amp;S'!$F135),K$137,K$138,K$139,K$140,K$141,K$142,K$143,K$144)</f>
        <v>0</v>
      </c>
      <c r="L337" s="66">
        <f>-L$190+L$216-L$218+L$233+L$234+SUM(L$125,L$126,L$127,L$128,L$129,L$130,L$131,L$132,L$133,L$134,L$135,L$136*(1+'S&amp;S'!$F135),L$137,L$138,L$139,L$140,L$141,L$142,L$143,L$144)</f>
        <v>0</v>
      </c>
      <c r="M337" s="66">
        <f>-M$190+M$216-M$218+M$233+M$234+SUM(M$125,M$126,M$127,M$128,M$129,M$130,M$131,M$132,M$133,M$134,M$135,M$136*(1+'S&amp;S'!$F135),M$137,M$138,M$139,M$140,M$141,M$142,M$143,M$144)</f>
        <v>0</v>
      </c>
      <c r="N337" s="66">
        <f>-N$190+N$216-N$218+N$233+N$234+SUM(N$125,N$126,N$127,N$128,N$129,N$130,N$131,N$132,N$133,N$134,N$135,N$136*(1+'S&amp;S'!$F135),N$137,N$138,N$139,N$140,N$141,N$142,N$143,N$144)</f>
        <v>0</v>
      </c>
      <c r="O337" s="66">
        <f>-O$190+O$216-O$218+O$233+O$234+SUM(O$125,O$126,O$127,O$128,O$129,O$130,O$131,O$132,O$133,O$134,O$135,O$136*(1+'S&amp;S'!$F135),O$137,O$138,O$139,O$140,O$141,O$142,O$143,O$144)</f>
        <v>0</v>
      </c>
      <c r="P337" s="66">
        <f>-P$190+P$216-P$218+P$233+P$234+SUM(P$125,P$126,P$127,P$128,P$129,P$130,P$131,P$132,P$133,P$134,P$135,P$136*(1+'S&amp;S'!$F135),P$137,P$138,P$139,P$140,P$141,P$142,P$143,P$144)</f>
        <v>0</v>
      </c>
      <c r="Q337" s="66">
        <f>-Q$190+Q$216-Q$218+Q$233+Q$234+SUM(Q$125,Q$126,Q$127,Q$128,Q$129,Q$130,Q$131,Q$132,Q$133,Q$134,Q$135,Q$136*(1+'S&amp;S'!$F135),Q$137,Q$138,Q$139,Q$140,Q$141,Q$142,Q$143,Q$144)</f>
        <v>0</v>
      </c>
      <c r="R337" s="66">
        <f>-R$190+R$216-R$218+R$233+R$234+SUM(R$125,R$126,R$127,R$128,R$129,R$130,R$131,R$132,R$133,R$134,R$135,R$136*(1+'S&amp;S'!$F135),R$137,R$138,R$139,R$140,R$141,R$142,R$143,R$144)</f>
        <v>0</v>
      </c>
      <c r="S337" s="66">
        <f>-S$190+S$216-S$218+S$233+S$234+SUM(S$125,S$126,S$127,S$128,S$129,S$130,S$131,S$132,S$133,S$134,S$135,S$136*(1+'S&amp;S'!$F135),S$137,S$138,S$139,S$140,S$141,S$142,S$143,S$144)</f>
        <v>0</v>
      </c>
      <c r="T337" s="66">
        <f>-T$190+T$216-T$218+T$233+T$234+SUM(T$125,T$126,T$127,T$128,T$129,T$130,T$131,T$132,T$133,T$134,T$135,T$136*(1+'S&amp;S'!$F135),T$137,T$138,T$139,T$140,T$141,T$142,T$143,T$144)</f>
        <v>0</v>
      </c>
      <c r="U337" s="66">
        <f>-U$190+U$216-U$218+U$233+U$234+SUM(U$125,U$126,U$127,U$128,U$129,U$130,U$131,U$132,U$133,U$134,U$135,U$136*(1+'S&amp;S'!$F135),U$137,U$138,U$139,U$140,U$141,U$142,U$143,U$144)</f>
        <v>0</v>
      </c>
      <c r="V337" s="66">
        <f>-V$190+V$216-V$218+V$233+V$234+SUM(V$125,V$126,V$127,V$128,V$129,V$130,V$131,V$132,V$133,V$134,V$135,V$136*(1+'S&amp;S'!$F135),V$137,V$138,V$139,V$140,V$141,V$142,V$143,V$144)</f>
        <v>0</v>
      </c>
      <c r="W337" s="66">
        <f>-W$190+W$216-W$218+W$233+W$234+SUM(W$125,W$126,W$127,W$128,W$129,W$130,W$131,W$132,W$133,W$134,W$135,W$136*(1+'S&amp;S'!$F135),W$137,W$138,W$139,W$140,W$141,W$142,W$143,W$144)</f>
        <v>0</v>
      </c>
      <c r="X337" s="66">
        <f>-X$190+X$216-X$218+X$233+X$234+SUM(X$125,X$126,X$127,X$128,X$129,X$130,X$131,X$132,X$133,X$134,X$135,X$136*(1+'S&amp;S'!$F135),X$137,X$138,X$139,X$140,X$141,X$142,X$143,X$144)</f>
        <v>0</v>
      </c>
      <c r="Y337" s="66">
        <f>-Y$190+Y$216-Y$218+Y$233+Y$234+SUM(Y$125,Y$126,Y$127,Y$128,Y$129,Y$130,Y$131,Y$132,Y$133,Y$134,Y$135,Y$136*(1+'S&amp;S'!$F135),Y$137,Y$138,Y$139,Y$140,Y$141,Y$142,Y$143,Y$144)</f>
        <v>0</v>
      </c>
      <c r="Z337" s="66">
        <f>-Z$190+Z$216-Z$218+Z$233+Z$234+SUM(Z$125,Z$126,Z$127,Z$128,Z$129,Z$130,Z$131,Z$132,Z$133,Z$134,Z$135,Z$136*(1+'S&amp;S'!$F135),Z$137,Z$138,Z$139,Z$140,Z$141,Z$142,Z$143,Z$144)</f>
        <v>0</v>
      </c>
      <c r="AA337" s="66">
        <f>-AA$190+AA$216-AA$218+AA$233+AA$234+SUM(AA$125,AA$126,AA$127,AA$128,AA$129,AA$130,AA$131,AA$132,AA$133,AA$134,AA$135,AA$136*(1+'S&amp;S'!$F135),AA$137,AA$138,AA$139,AA$140,AA$141,AA$142,AA$143,AA$144)</f>
        <v>0</v>
      </c>
      <c r="AB337" s="66">
        <f>-AB$190+AB$216-AB$218+AB$233+AB$234+SUM(AB$125,AB$126,AB$127,AB$128,AB$129,AB$130,AB$131,AB$132,AB$133,AB$134,AB$135,AB$136*(1+'S&amp;S'!$F135),AB$137,AB$138,AB$139,AB$140,AB$141,AB$142,AB$143,AB$144)</f>
        <v>0</v>
      </c>
      <c r="AC337" s="66">
        <f>-AC$190+AC$216-AC$218+AC$233+AC$234+SUM(AC$125,AC$126,AC$127,AC$128,AC$129,AC$130,AC$131,AC$132,AC$133,AC$134,AC$135,AC$136*(1+'S&amp;S'!$F135),AC$137,AC$138,AC$139,AC$140,AC$141,AC$142,AC$143,AC$144)</f>
        <v>0</v>
      </c>
      <c r="AD337" s="66">
        <f>-AD$190+AD$216-AD$218+AD$233+AD$234+SUM(AD$125,AD$126,AD$127,AD$128,AD$129,AD$130,AD$131,AD$132,AD$133,AD$134,AD$135,AD$136*(1+'S&amp;S'!$F135),AD$137,AD$138,AD$139,AD$140,AD$141,AD$142,AD$143,AD$144)</f>
        <v>0</v>
      </c>
      <c r="AE337" s="66">
        <f>-AE$190+AE$216-AE$218+AE$233+AE$234+SUM(AE$125,AE$126,AE$127,AE$128,AE$129,AE$130,AE$131,AE$132,AE$133,AE$134,AE$135,AE$136*(1+'S&amp;S'!$F135),AE$137,AE$138,AE$139,AE$140,AE$141,AE$142,AE$143,AE$144)</f>
        <v>0</v>
      </c>
      <c r="AF337" s="66">
        <f>-AF$190+AF$216-AF$218+AF$233+AF$234+SUM(AF$125,AF$126,AF$127,AF$128,AF$129,AF$130,AF$131,AF$132,AF$133,AF$134,AF$135,AF$136*(1+'S&amp;S'!$F135),AF$137,AF$138,AF$139,AF$140,AF$141,AF$142,AF$143,AF$144)</f>
        <v>0</v>
      </c>
      <c r="AG337" s="66">
        <f>-AG$190+AG$216-AG$218+AG$233+AG$234+SUM(AG$125,AG$126,AG$127,AG$128,AG$129,AG$130,AG$131,AG$132,AG$133,AG$134,AG$135,AG$136*(1+'S&amp;S'!$F135),AG$137,AG$138,AG$139,AG$140,AG$141,AG$142,AG$143,AG$144)</f>
        <v>0</v>
      </c>
      <c r="AH337" s="66">
        <f>-AH$190+AH$216-AH$218+AH$233+AH$234+SUM(AH$125,AH$126,AH$127,AH$128,AH$129,AH$130,AH$131,AH$132,AH$133,AH$134,AH$135,AH$136*(1+'S&amp;S'!$F135),AH$137,AH$138,AH$139,AH$140,AH$141,AH$142,AH$143,AH$144)</f>
        <v>0</v>
      </c>
      <c r="AI337" s="66">
        <f>-AI$190+AI$216-AI$218+AI$233+AI$234+SUM(AI$125,AI$126,AI$127,AI$128,AI$129,AI$130,AI$131,AI$132,AI$133,AI$134,AI$135,AI$136*(1+'S&amp;S'!$F135),AI$137,AI$138,AI$139,AI$140,AI$141,AI$142,AI$143,AI$144)</f>
        <v>0</v>
      </c>
      <c r="AJ337" s="66">
        <f>-AJ$190+AJ$216-AJ$218+AJ$233+AJ$234+SUM(AJ$125,AJ$126,AJ$127,AJ$128,AJ$129,AJ$130,AJ$131,AJ$132,AJ$133,AJ$134,AJ$135,AJ$136*(1+'S&amp;S'!$F135),AJ$137,AJ$138,AJ$139,AJ$140,AJ$141,AJ$142,AJ$143,AJ$144)</f>
        <v>0</v>
      </c>
      <c r="AK337" s="66">
        <f>-AK$190+AK$216-AK$218+AK$233+AK$234+SUM(AK$125,AK$126,AK$127,AK$128,AK$129,AK$130,AK$131,AK$132,AK$133,AK$134,AK$135,AK$136*(1+'S&amp;S'!$F135),AK$137,AK$138,AK$139,AK$140,AK$141,AK$142,AK$143,AK$144)</f>
        <v>0</v>
      </c>
      <c r="AL337" s="66">
        <f>-AL$190+AL$216-AL$218+AL$233+AL$234+SUM(AL$125,AL$126,AL$127,AL$128,AL$129,AL$130,AL$131,AL$132,AL$133,AL$134,AL$135,AL$136*(1+'S&amp;S'!$F135),AL$137,AL$138,AL$139,AL$140,AL$141,AL$142,AL$143,AL$144)</f>
        <v>0</v>
      </c>
      <c r="AM337" s="66">
        <f>-AM$190+AM$216-AM$218+AM$233+AM$234+SUM(AM$125,AM$126,AM$127,AM$128,AM$129,AM$130,AM$131,AM$132,AM$133,AM$134,AM$135,AM$136*(1+'S&amp;S'!$F135),AM$137,AM$138,AM$139,AM$140,AM$141,AM$142,AM$143,AM$144)</f>
        <v>0</v>
      </c>
      <c r="AN337" s="66">
        <f>-AN$190+AN$216-AN$218+AN$233+AN$234+SUM(AN$125,AN$126,AN$127,AN$128,AN$129,AN$130,AN$131,AN$132,AN$133,AN$134,AN$135,AN$136*(1+'S&amp;S'!$F135),AN$137,AN$138,AN$139,AN$140,AN$141,AN$142,AN$143,AN$144)</f>
        <v>0</v>
      </c>
      <c r="AO337" s="66">
        <f>-AO$190+AO$216-AO$218+AO$233+AO$234+SUM(AO$125,AO$126,AO$127,AO$128,AO$129,AO$130,AO$131,AO$132,AO$133,AO$134,AO$135,AO$136*(1+'S&amp;S'!$F135),AO$137,AO$138,AO$139,AO$140,AO$141,AO$142,AO$143,AO$144)</f>
        <v>0</v>
      </c>
      <c r="AP337" s="66">
        <f>-AP$190+AP$216-AP$218+AP$233+AP$234+SUM(AP$125,AP$126,AP$127,AP$128,AP$129,AP$130,AP$131,AP$132,AP$133,AP$134,AP$135,AP$136*(1+'S&amp;S'!$F135),AP$137,AP$138,AP$139,AP$140,AP$141,AP$142,AP$143,AP$144)</f>
        <v>0</v>
      </c>
      <c r="AQ337" s="66">
        <f>-AQ$190+AQ$216-AQ$218+AQ$233+AQ$234+SUM(AQ$125,AQ$126,AQ$127,AQ$128,AQ$129,AQ$130,AQ$131,AQ$132,AQ$133,AQ$134,AQ$135,AQ$136*(1+'S&amp;S'!$F135),AQ$137,AQ$138,AQ$139,AQ$140,AQ$141,AQ$142,AQ$143,AQ$144)</f>
        <v>0</v>
      </c>
      <c r="AR337" s="66">
        <f>-AR$190+AR$216-AR$218+AR$233+AR$234+SUM(AR$125,AR$126,AR$127,AR$128,AR$129,AR$130,AR$131,AR$132,AR$133,AR$134,AR$135,AR$136*(1+'S&amp;S'!$F135),AR$137,AR$138,AR$139,AR$140,AR$141,AR$142,AR$143,AR$144)</f>
        <v>0</v>
      </c>
      <c r="AS337" s="66">
        <f>-AS$190+AS$216-AS$218+AS$233+AS$234+SUM(AS$125,AS$126,AS$127,AS$128,AS$129,AS$130,AS$131,AS$132,AS$133,AS$134,AS$135,AS$136*(1+'S&amp;S'!$F135),AS$137,AS$138,AS$139,AS$140,AS$141,AS$142,AS$143,AS$144)</f>
        <v>0</v>
      </c>
      <c r="AT337" s="66">
        <f>-AT$190+AT$216-AT$218+AT$233+AT$234+SUM(AT$125,AT$126,AT$127,AT$128,AT$129,AT$130,AT$131,AT$132,AT$133,AT$134,AT$135,AT$136*(1+'S&amp;S'!$F135),AT$137,AT$138,AT$139,AT$140,AT$141,AT$142,AT$143,AT$144)</f>
        <v>0</v>
      </c>
      <c r="AU337" s="66">
        <f>-AU$190+AU$216-AU$218+AU$233+AU$234+SUM(AU$125,AU$126,AU$127,AU$128,AU$129,AU$130,AU$131,AU$132,AU$133,AU$134,AU$135,AU$136*(1+'S&amp;S'!$F135),AU$137,AU$138,AU$139,AU$140,AU$141,AU$142,AU$143,AU$144)</f>
        <v>0</v>
      </c>
      <c r="AV337" s="66">
        <f>-AV$190+AV$216-AV$218+AV$233+AV$234+SUM(AV$125,AV$126,AV$127,AV$128,AV$129,AV$130,AV$131,AV$132,AV$133,AV$134,AV$135,AV$136*(1+'S&amp;S'!$F135),AV$137,AV$138,AV$139,AV$140,AV$141,AV$142,AV$143,AV$144)</f>
        <v>0</v>
      </c>
      <c r="AW337" s="66">
        <f>-AW$190+AW$216-AW$218+AW$233+AW$234+SUM(AW$125,AW$126,AW$127,AW$128,AW$129,AW$130,AW$131,AW$132,AW$133,AW$134,AW$135,AW$136*(1+'S&amp;S'!$F135),AW$137,AW$138,AW$139,AW$140,AW$141,AW$142,AW$143,AW$144)</f>
        <v>0</v>
      </c>
      <c r="AX337" s="66">
        <f>-AX$190+AX$216-AX$218+AX$233+AX$234+SUM(AX$125,AX$126,AX$127,AX$128,AX$129,AX$130,AX$131,AX$132,AX$133,AX$134,AX$135,AX$136*(1+'S&amp;S'!$F135),AX$137,AX$138,AX$139,AX$140,AX$141,AX$142,AX$143,AX$144)</f>
        <v>0</v>
      </c>
      <c r="AY337" s="66">
        <f>-AY$190+AY$216-AY$218+AY$233+AY$234+SUM(AY$125,AY$126,AY$127,AY$128,AY$129,AY$130,AY$131,AY$132,AY$133,AY$134,AY$135,AY$136*(1+'S&amp;S'!$F135),AY$137,AY$138,AY$139,AY$140,AY$141,AY$142,AY$143,AY$144)</f>
        <v>0</v>
      </c>
      <c r="AZ337" s="66">
        <f>-AZ$190+AZ$216-AZ$218+AZ$233+AZ$234+SUM(AZ$125,AZ$126,AZ$127,AZ$128,AZ$129,AZ$130,AZ$131,AZ$132,AZ$133,AZ$134,AZ$135,AZ$136*(1+'S&amp;S'!$F135),AZ$137,AZ$138,AZ$139,AZ$140,AZ$141,AZ$142,AZ$143,AZ$144)</f>
        <v>0</v>
      </c>
      <c r="BA337" s="66">
        <f>-BA$190+BA$216-BA$218+BA$233+BA$234+SUM(BA$125,BA$126,BA$127,BA$128,BA$129,BA$130,BA$131,BA$132,BA$133,BA$134,BA$135,BA$136*(1+'S&amp;S'!$F135),BA$137,BA$138,BA$139,BA$140,BA$141,BA$142,BA$143,BA$144)</f>
        <v>0</v>
      </c>
      <c r="BB337" s="66">
        <f>-BB$190+BB$216-BB$218+BB$233+BB$234+SUM(BB$125,BB$126,BB$127,BB$128,BB$129,BB$130,BB$131,BB$132,BB$133,BB$134,BB$135,BB$136*(1+'S&amp;S'!$F135),BB$137,BB$138,BB$139,BB$140,BB$141,BB$142,BB$143,BB$144)</f>
        <v>0</v>
      </c>
      <c r="BC337" s="66">
        <f>-BC$190+BC$216-BC$218+BC$233+BC$234+SUM(BC$125,BC$126,BC$127,BC$128,BC$129,BC$130,BC$131,BC$132,BC$133,BC$134,BC$135,BC$136*(1+'S&amp;S'!$F135),BC$137,BC$138,BC$139,BC$140,BC$141,BC$142,BC$143,BC$144)</f>
        <v>0</v>
      </c>
      <c r="BD337" s="66">
        <f>-BD$190+BD$216-BD$218+BD$233+BD$234+SUM(BD$125,BD$126,BD$127,BD$128,BD$129,BD$130,BD$131,BD$132,BD$133,BD$134,BD$135,BD$136*(1+'S&amp;S'!$F135),BD$137,BD$138,BD$139,BD$140,BD$141,BD$142,BD$143,BD$144)</f>
        <v>0</v>
      </c>
      <c r="BE337" s="66">
        <f>-BE$190+BE$216-BE$218+BE$233+BE$234+SUM(BE$125,BE$126,BE$127,BE$128,BE$129,BE$130,BE$131,BE$132,BE$133,BE$134,BE$135,BE$136*(1+'S&amp;S'!$F135),BE$137,BE$138,BE$139,BE$140,BE$141,BE$142,BE$143,BE$144)</f>
        <v>0</v>
      </c>
      <c r="BF337" s="66">
        <f>-BF$190+BF$216-BF$218+BF$233+BF$234+SUM(BF$125,BF$126,BF$127,BF$128,BF$129,BF$130,BF$131,BF$132,BF$133,BF$134,BF$135,BF$136*(1+'S&amp;S'!$F135),BF$137,BF$138,BF$139,BF$140,BF$141,BF$142,BF$143,BF$144)</f>
        <v>0</v>
      </c>
      <c r="BG337" s="66">
        <f>-BG$190+BG$216-BG$218+BG$233+BG$234+SUM(BG$125,BG$126,BG$127,BG$128,BG$129,BG$130,BG$131,BG$132,BG$133,BG$134,BG$135,BG$136*(1+'S&amp;S'!$F135),BG$137,BG$138,BG$139,BG$140,BG$141,BG$142,BG$143,BG$144)</f>
        <v>0</v>
      </c>
      <c r="BH337" s="66">
        <f>-BH$190+BH$216-BH$218+BH$233+BH$234+SUM(BH$125,BH$126,BH$127,BH$128,BH$129,BH$130,BH$131,BH$132,BH$133,BH$134,BH$135,BH$136*(1+'S&amp;S'!$F135),BH$137,BH$138,BH$139,BH$140,BH$141,BH$142,BH$143,BH$144)</f>
        <v>0</v>
      </c>
      <c r="BI337" s="66">
        <f>-BI$190+BI$216-BI$218+BI$233+BI$234+SUM(BI$125,BI$126,BI$127,BI$128,BI$129,BI$130,BI$131,BI$132,BI$133,BI$134,BI$135,BI$136*(1+'S&amp;S'!$F135),BI$137,BI$138,BI$139,BI$140,BI$141,BI$142,BI$143,BI$144)</f>
        <v>0</v>
      </c>
      <c r="BJ337" s="66">
        <f>-BJ$190+BJ$216-BJ$218+BJ$233+BJ$234+SUM(BJ$125,BJ$126,BJ$127,BJ$128,BJ$129,BJ$130,BJ$131,BJ$132,BJ$133,BJ$134,BJ$135,BJ$136*(1+'S&amp;S'!$F135),BJ$137,BJ$138,BJ$139,BJ$140,BJ$141,BJ$142,BJ$143,BJ$144)</f>
        <v>0</v>
      </c>
      <c r="BK337" s="66">
        <f>-BK$190+BK$216-BK$218+BK$233+BK$234+SUM(BK$125,BK$126,BK$127,BK$128,BK$129,BK$130,BK$131,BK$132,BK$133,BK$134,BK$135,BK$136*(1+'S&amp;S'!$F135),BK$137,BK$138,BK$139,BK$140,BK$141,BK$142,BK$143,BK$144)</f>
        <v>0</v>
      </c>
      <c r="BL337" s="66">
        <f>-BL$190+BL$216-BL$218+BL$233+BL$234+SUM(BL$125,BL$126,BL$127,BL$128,BL$129,BL$130,BL$131,BL$132,BL$133,BL$134,BL$135,BL$136*(1+'S&amp;S'!$F135),BL$137,BL$138,BL$139,BL$140,BL$141,BL$142,BL$143,BL$144)</f>
        <v>0</v>
      </c>
      <c r="BM337" s="66">
        <f>-BM$190+BM$216-BM$218+BM$233+BM$234+SUM(BM$125,BM$126,BM$127,BM$128,BM$129,BM$130,BM$131,BM$132,BM$133,BM$134,BM$135,BM$136*(1+'S&amp;S'!$F135),BM$137,BM$138,BM$139,BM$140,BM$141,BM$142,BM$143,BM$144)</f>
        <v>0</v>
      </c>
      <c r="BN337" s="66">
        <f>-BN$190+BN$216-BN$218+BN$233+BN$234+SUM(BN$125,BN$126,BN$127,BN$128,BN$129,BN$130,BN$131,BN$132,BN$133,BN$134,BN$135,BN$136*(1+'S&amp;S'!$F135),BN$137,BN$138,BN$139,BN$140,BN$141,BN$142,BN$143,BN$144)</f>
        <v>0</v>
      </c>
      <c r="BO337" s="66">
        <f>-BO$190+BO$216-BO$218+BO$233+BO$234+SUM(BO$125,BO$126,BO$127,BO$128,BO$129,BO$130,BO$131,BO$132,BO$133,BO$134,BO$135,BO$136*(1+'S&amp;S'!$F135),BO$137,BO$138,BO$139,BO$140,BO$141,BO$142,BO$143,BO$144)</f>
        <v>0</v>
      </c>
      <c r="BP337" s="66">
        <f>-BP$190+BP$216-BP$218+BP$233+BP$234+SUM(BP$125,BP$126,BP$127,BP$128,BP$129,BP$130,BP$131,BP$132,BP$133,BP$134,BP$135,BP$136*(1+'S&amp;S'!$F135),BP$137,BP$138,BP$139,BP$140,BP$141,BP$142,BP$143,BP$144)</f>
        <v>0</v>
      </c>
      <c r="BQ337" s="66">
        <f>-BQ$190+BQ$216-BQ$218+BQ$233+BQ$234+SUM(BQ$125,BQ$126,BQ$127,BQ$128,BQ$129,BQ$130,BQ$131,BQ$132,BQ$133,BQ$134,BQ$135,BQ$136*(1+'S&amp;S'!$F135),BQ$137,BQ$138,BQ$139,BQ$140,BQ$141,BQ$142,BQ$143,BQ$144)</f>
        <v>0</v>
      </c>
      <c r="BR337" s="66">
        <f>-BR$190+BR$216-BR$218+BR$233+BR$234+SUM(BR$125,BR$126,BR$127,BR$128,BR$129,BR$130,BR$131,BR$132,BR$133,BR$134,BR$135,BR$136*(1+'S&amp;S'!$F135),BR$137,BR$138,BR$139,BR$140,BR$141,BR$142,BR$143,BR$144)</f>
        <v>0</v>
      </c>
      <c r="BS337" s="66">
        <f>-BS$190+BS$216-BS$218+BS$233+BS$234+SUM(BS$125,BS$126,BS$127,BS$128,BS$129,BS$130,BS$131,BS$132,BS$133,BS$134,BS$135,BS$136*(1+'S&amp;S'!$F135),BS$137,BS$138,BS$139,BS$140,BS$141,BS$142,BS$143,BS$144)</f>
        <v>0</v>
      </c>
      <c r="BT337" s="66">
        <f>-BT$190+BT$216-BT$218+BT$233+BT$234+SUM(BT$125,BT$126,BT$127,BT$128,BT$129,BT$130,BT$131,BT$132,BT$133,BT$134,BT$135,BT$136*(1+'S&amp;S'!$F135),BT$137,BT$138,BT$139,BT$140,BT$141,BT$142,BT$143,BT$144)</f>
        <v>0</v>
      </c>
      <c r="BU337" s="66">
        <f>-BU$190+BU$216-BU$218+BU$233+BU$234+SUM(BU$125,BU$126,BU$127,BU$128,BU$129,BU$130,BU$131,BU$132,BU$133,BU$134,BU$135,BU$136*(1+'S&amp;S'!$F135),BU$137,BU$138,BU$139,BU$140,BU$141,BU$142,BU$143,BU$144)</f>
        <v>0</v>
      </c>
      <c r="BV337" s="66">
        <f>-BV$190+BV$216-BV$218+BV$233+BV$234+SUM(BV$125,BV$126,BV$127,BV$128,BV$129,BV$130,BV$131,BV$132,BV$133,BV$134,BV$135,BV$136*(1+'S&amp;S'!$F135),BV$137,BV$138,BV$139,BV$140,BV$141,BV$142,BV$143,BV$144)</f>
        <v>0</v>
      </c>
      <c r="BW337" s="66">
        <f>-BW$190+BW$216-BW$218+BW$233+BW$234+SUM(BW$125,BW$126,BW$127,BW$128,BW$129,BW$130,BW$131,BW$132,BW$133,BW$134,BW$135,BW$136*(1+'S&amp;S'!$F135),BW$137,BW$138,BW$139,BW$140,BW$141,BW$142,BW$143,BW$144)</f>
        <v>0</v>
      </c>
      <c r="BX337" s="66">
        <f>-BX$190+BX$216-BX$218+BX$233+BX$234+SUM(BX$125,BX$126,BX$127,BX$128,BX$129,BX$130,BX$131,BX$132,BX$133,BX$134,BX$135,BX$136*(1+'S&amp;S'!$F135),BX$137,BX$138,BX$139,BX$140,BX$141,BX$142,BX$143,BX$144)</f>
        <v>0</v>
      </c>
      <c r="BY337" s="66">
        <f>-BY$190+BY$216-BY$218+BY$233+BY$234+SUM(BY$125,BY$126,BY$127,BY$128,BY$129,BY$130,BY$131,BY$132,BY$133,BY$134,BY$135,BY$136*(1+'S&amp;S'!$F135),BY$137,BY$138,BY$139,BY$140,BY$141,BY$142,BY$143,BY$144)</f>
        <v>0</v>
      </c>
      <c r="BZ337" s="66">
        <f>-BZ$190+BZ$216-BZ$218+BZ$233+BZ$234+SUM(BZ$125,BZ$126,BZ$127,BZ$128,BZ$129,BZ$130,BZ$131,BZ$132,BZ$133,BZ$134,BZ$135,BZ$136*(1+'S&amp;S'!$F135),BZ$137,BZ$138,BZ$139,BZ$140,BZ$141,BZ$142,BZ$143,BZ$144)</f>
        <v>0</v>
      </c>
      <c r="CA337" s="66">
        <f>-CA$190+CA$216-CA$218+CA$233+CA$234+SUM(CA$125,CA$126,CA$127,CA$128,CA$129,CA$130,CA$131,CA$132,CA$133,CA$134,CA$135,CA$136*(1+'S&amp;S'!$F135),CA$137,CA$138,CA$139,CA$140,CA$141,CA$142,CA$143,CA$144)</f>
        <v>0</v>
      </c>
      <c r="CB337" s="66">
        <f>-CB$190+CB$216-CB$218+CB$233+CB$234+SUM(CB$125,CB$126,CB$127,CB$128,CB$129,CB$130,CB$131,CB$132,CB$133,CB$134,CB$135,CB$136*(1+'S&amp;S'!$F135),CB$137,CB$138,CB$139,CB$140,CB$141,CB$142,CB$143,CB$144)</f>
        <v>0</v>
      </c>
      <c r="CC337" s="66">
        <f>-CC$190+CC$216-CC$218+CC$233+CC$234+SUM(CC$125,CC$126,CC$127,CC$128,CC$129,CC$130,CC$131,CC$132,CC$133,CC$134,CC$135,CC$136*(1+'S&amp;S'!$F135),CC$137,CC$138,CC$139,CC$140,CC$141,CC$142,CC$143,CC$144)</f>
        <v>0</v>
      </c>
      <c r="CD337" s="66">
        <f>-CD$190+CD$216-CD$218+CD$233+CD$234+SUM(CD$125,CD$126,CD$127,CD$128,CD$129,CD$130,CD$131,CD$132,CD$133,CD$134,CD$135,CD$136*(1+'S&amp;S'!$F135),CD$137,CD$138,CD$139,CD$140,CD$141,CD$142,CD$143,CD$144)</f>
        <v>0</v>
      </c>
      <c r="CE337" s="66">
        <f>-CE$190+CE$216-CE$218+CE$233+CE$234+SUM(CE$125,CE$126,CE$127,CE$128,CE$129,CE$130,CE$131,CE$132,CE$133,CE$134,CE$135,CE$136*(1+'S&amp;S'!$F135),CE$137,CE$138,CE$139,CE$140,CE$141,CE$142,CE$143,CE$144)</f>
        <v>0</v>
      </c>
      <c r="CF337" s="66">
        <f>-CF$190+CF$216-CF$218+CF$233+CF$234+SUM(CF$125,CF$126,CF$127,CF$128,CF$129,CF$130,CF$131,CF$132,CF$133,CF$134,CF$135,CF$136*(1+'S&amp;S'!$F135),CF$137,CF$138,CF$139,CF$140,CF$141,CF$142,CF$143,CF$144)</f>
        <v>0</v>
      </c>
      <c r="CG337" s="66">
        <f>-CG$190+CG$216-CG$218+CG$233+CG$234+SUM(CG$125,CG$126,CG$127,CG$128,CG$129,CG$130,CG$131,CG$132,CG$133,CG$134,CG$135,CG$136*(1+'S&amp;S'!$F135),CG$137,CG$138,CG$139,CG$140,CG$141,CG$142,CG$143,CG$144)</f>
        <v>0</v>
      </c>
      <c r="CH337" s="66">
        <f>-CH$190+CH$216-CH$218+CH$233+CH$234+SUM(CH$125,CH$126,CH$127,CH$128,CH$129,CH$130,CH$131,CH$132,CH$133,CH$134,CH$135,CH$136*(1+'S&amp;S'!$F135),CH$137,CH$138,CH$139,CH$140,CH$141,CH$142,CH$143,CH$144)</f>
        <v>0</v>
      </c>
      <c r="CI337" s="66">
        <f>-CI$190+CI$216-CI$218+CI$233+CI$234+SUM(CI$125,CI$126,CI$127,CI$128,CI$129,CI$130,CI$131,CI$132,CI$133,CI$134,CI$135,CI$136*(1+'S&amp;S'!$F135),CI$137,CI$138,CI$139,CI$140,CI$141,CI$142,CI$143,CI$144)</f>
        <v>0</v>
      </c>
      <c r="CJ337" s="66">
        <f>-CJ$190+CJ$216-CJ$218+CJ$233+CJ$234+SUM(CJ$125,CJ$126,CJ$127,CJ$128,CJ$129,CJ$130,CJ$131,CJ$132,CJ$133,CJ$134,CJ$135,CJ$136*(1+'S&amp;S'!$F135),CJ$137,CJ$138,CJ$139,CJ$140,CJ$141,CJ$142,CJ$143,CJ$144)</f>
        <v>0</v>
      </c>
      <c r="CK337" s="66">
        <f>-CK$190+CK$216-CK$218+CK$233+CK$234+SUM(CK$125,CK$126,CK$127,CK$128,CK$129,CK$130,CK$131,CK$132,CK$133,CK$134,CK$135,CK$136*(1+'S&amp;S'!$F135),CK$137,CK$138,CK$139,CK$140,CK$141,CK$142,CK$143,CK$144)</f>
        <v>0</v>
      </c>
      <c r="CL337" s="66">
        <f>-CL$190+CL$216-CL$218+CL$233+CL$234+SUM(CL$125,CL$126,CL$127,CL$128,CL$129,CL$130,CL$131,CL$132,CL$133,CL$134,CL$135,CL$136*(1+'S&amp;S'!$F135),CL$137,CL$138,CL$139,CL$140,CL$141,CL$142,CL$143,CL$144)</f>
        <v>0</v>
      </c>
      <c r="CM337" s="66">
        <f>-CM$190+CM$216-CM$218+CM$233+CM$234+SUM(CM$125,CM$126,CM$127,CM$128,CM$129,CM$130,CM$131,CM$132,CM$133,CM$134,CM$135,CM$136*(1+'S&amp;S'!$F135),CM$137,CM$138,CM$139,CM$140,CM$141,CM$142,CM$143,CM$144)</f>
        <v>0</v>
      </c>
      <c r="CN337" s="66">
        <f>-CN$190+CN$216-CN$218+CN$233+CN$234+SUM(CN$125,CN$126,CN$127,CN$128,CN$129,CN$130,CN$131,CN$132,CN$133,CN$134,CN$135,CN$136*(1+'S&amp;S'!$F135),CN$137,CN$138,CN$139,CN$140,CN$141,CN$142,CN$143,CN$144)</f>
        <v>0</v>
      </c>
      <c r="CO337" s="66">
        <f>-CO$190+CO$216-CO$218+CO$233+CO$234+SUM(CO$125,CO$126,CO$127,CO$128,CO$129,CO$130,CO$131,CO$132,CO$133,CO$134,CO$135,CO$136*(1+'S&amp;S'!$F135),CO$137,CO$138,CO$139,CO$140,CO$141,CO$142,CO$143,CO$144)</f>
        <v>0</v>
      </c>
      <c r="CP337" s="66">
        <f>-CP$190+CP$216-CP$218+CP$233+CP$234+SUM(CP$125,CP$126,CP$127,CP$128,CP$129,CP$130,CP$131,CP$132,CP$133,CP$134,CP$135,CP$136*(1+'S&amp;S'!$F135),CP$137,CP$138,CP$139,CP$140,CP$141,CP$142,CP$143,CP$144)</f>
        <v>0</v>
      </c>
      <c r="CQ337" s="66">
        <f>-CQ$190+CQ$216-CQ$218+CQ$233+CQ$234+SUM(CQ$125,CQ$126,CQ$127,CQ$128,CQ$129,CQ$130,CQ$131,CQ$132,CQ$133,CQ$134,CQ$135,CQ$136*(1+'S&amp;S'!$F135),CQ$137,CQ$138,CQ$139,CQ$140,CQ$141,CQ$142,CQ$143,CQ$144)</f>
        <v>0</v>
      </c>
      <c r="CR337" s="66">
        <f>-CR$190+CR$216-CR$218+CR$233+CR$234+SUM(CR$125,CR$126,CR$127,CR$128,CR$129,CR$130,CR$131,CR$132,CR$133,CR$134,CR$135,CR$136*(1+'S&amp;S'!$F135),CR$137,CR$138,CR$139,CR$140,CR$141,CR$142,CR$143,CR$144)</f>
        <v>0</v>
      </c>
      <c r="CS337" s="66">
        <f>-CS$190+CS$216-CS$218+CS$233+CS$234+SUM(CS$125,CS$126,CS$127,CS$128,CS$129,CS$130,CS$131,CS$132,CS$133,CS$134,CS$135,CS$136*(1+'S&amp;S'!$F135),CS$137,CS$138,CS$139,CS$140,CS$141,CS$142,CS$143,CS$144)</f>
        <v>0</v>
      </c>
    </row>
    <row r="338" spans="3:97" hidden="1" x14ac:dyDescent="0.35">
      <c r="C338" s="81" t="str">
        <f>O.6!C137&amp;" with "&amp; 'S&amp;S'!$D$5*100 &amp; "% increase"</f>
        <v xml:space="preserve"> with 1% increase</v>
      </c>
      <c r="E338" s="492">
        <f>G338+NPV(G.Asm!$F$40,H338:INDEX(H338:CS338,RP))</f>
        <v>0</v>
      </c>
      <c r="F338" s="492">
        <f t="shared" si="140"/>
        <v>0</v>
      </c>
      <c r="G338" s="66">
        <f>-G$190+G$216-G$218+G$233+G$234+SUM(G$125,G$126,G$127,G$128,G$129,G$130,G$131,G$132,G$133,G$134,G$135,G$136,G$137*(1+'S&amp;S'!$F136),G$138,G$139,G$140,G$141,G$142,G$143,G$144)</f>
        <v>0</v>
      </c>
      <c r="H338" s="66">
        <f>-H$190+H$216-H$218+H$233+H$234+SUM(H$125,H$126,H$127,H$128,H$129,H$130,H$131,H$132,H$133,H$134,H$135,H$136,H$137*(1+'S&amp;S'!$F136),H$138,H$139,H$140,H$141,H$142,H$143,H$144)</f>
        <v>0</v>
      </c>
      <c r="I338" s="66">
        <f>-I$190+I$216-I$218+I$233+I$234+SUM(I$125,I$126,I$127,I$128,I$129,I$130,I$131,I$132,I$133,I$134,I$135,I$136,I$137*(1+'S&amp;S'!$F136),I$138,I$139,I$140,I$141,I$142,I$143,I$144)</f>
        <v>0</v>
      </c>
      <c r="J338" s="66">
        <f>-J$190+J$216-J$218+J$233+J$234+SUM(J$125,J$126,J$127,J$128,J$129,J$130,J$131,J$132,J$133,J$134,J$135,J$136,J$137*(1+'S&amp;S'!$F136),J$138,J$139,J$140,J$141,J$142,J$143,J$144)</f>
        <v>0</v>
      </c>
      <c r="K338" s="66">
        <f>-K$190+K$216-K$218+K$233+K$234+SUM(K$125,K$126,K$127,K$128,K$129,K$130,K$131,K$132,K$133,K$134,K$135,K$136,K$137*(1+'S&amp;S'!$F136),K$138,K$139,K$140,K$141,K$142,K$143,K$144)</f>
        <v>0</v>
      </c>
      <c r="L338" s="66">
        <f>-L$190+L$216-L$218+L$233+L$234+SUM(L$125,L$126,L$127,L$128,L$129,L$130,L$131,L$132,L$133,L$134,L$135,L$136,L$137*(1+'S&amp;S'!$F136),L$138,L$139,L$140,L$141,L$142,L$143,L$144)</f>
        <v>0</v>
      </c>
      <c r="M338" s="66">
        <f>-M$190+M$216-M$218+M$233+M$234+SUM(M$125,M$126,M$127,M$128,M$129,M$130,M$131,M$132,M$133,M$134,M$135,M$136,M$137*(1+'S&amp;S'!$F136),M$138,M$139,M$140,M$141,M$142,M$143,M$144)</f>
        <v>0</v>
      </c>
      <c r="N338" s="66">
        <f>-N$190+N$216-N$218+N$233+N$234+SUM(N$125,N$126,N$127,N$128,N$129,N$130,N$131,N$132,N$133,N$134,N$135,N$136,N$137*(1+'S&amp;S'!$F136),N$138,N$139,N$140,N$141,N$142,N$143,N$144)</f>
        <v>0</v>
      </c>
      <c r="O338" s="66">
        <f>-O$190+O$216-O$218+O$233+O$234+SUM(O$125,O$126,O$127,O$128,O$129,O$130,O$131,O$132,O$133,O$134,O$135,O$136,O$137*(1+'S&amp;S'!$F136),O$138,O$139,O$140,O$141,O$142,O$143,O$144)</f>
        <v>0</v>
      </c>
      <c r="P338" s="66">
        <f>-P$190+P$216-P$218+P$233+P$234+SUM(P$125,P$126,P$127,P$128,P$129,P$130,P$131,P$132,P$133,P$134,P$135,P$136,P$137*(1+'S&amp;S'!$F136),P$138,P$139,P$140,P$141,P$142,P$143,P$144)</f>
        <v>0</v>
      </c>
      <c r="Q338" s="66">
        <f>-Q$190+Q$216-Q$218+Q$233+Q$234+SUM(Q$125,Q$126,Q$127,Q$128,Q$129,Q$130,Q$131,Q$132,Q$133,Q$134,Q$135,Q$136,Q$137*(1+'S&amp;S'!$F136),Q$138,Q$139,Q$140,Q$141,Q$142,Q$143,Q$144)</f>
        <v>0</v>
      </c>
      <c r="R338" s="66">
        <f>-R$190+R$216-R$218+R$233+R$234+SUM(R$125,R$126,R$127,R$128,R$129,R$130,R$131,R$132,R$133,R$134,R$135,R$136,R$137*(1+'S&amp;S'!$F136),R$138,R$139,R$140,R$141,R$142,R$143,R$144)</f>
        <v>0</v>
      </c>
      <c r="S338" s="66">
        <f>-S$190+S$216-S$218+S$233+S$234+SUM(S$125,S$126,S$127,S$128,S$129,S$130,S$131,S$132,S$133,S$134,S$135,S$136,S$137*(1+'S&amp;S'!$F136),S$138,S$139,S$140,S$141,S$142,S$143,S$144)</f>
        <v>0</v>
      </c>
      <c r="T338" s="66">
        <f>-T$190+T$216-T$218+T$233+T$234+SUM(T$125,T$126,T$127,T$128,T$129,T$130,T$131,T$132,T$133,T$134,T$135,T$136,T$137*(1+'S&amp;S'!$F136),T$138,T$139,T$140,T$141,T$142,T$143,T$144)</f>
        <v>0</v>
      </c>
      <c r="U338" s="66">
        <f>-U$190+U$216-U$218+U$233+U$234+SUM(U$125,U$126,U$127,U$128,U$129,U$130,U$131,U$132,U$133,U$134,U$135,U$136,U$137*(1+'S&amp;S'!$F136),U$138,U$139,U$140,U$141,U$142,U$143,U$144)</f>
        <v>0</v>
      </c>
      <c r="V338" s="66">
        <f>-V$190+V$216-V$218+V$233+V$234+SUM(V$125,V$126,V$127,V$128,V$129,V$130,V$131,V$132,V$133,V$134,V$135,V$136,V$137*(1+'S&amp;S'!$F136),V$138,V$139,V$140,V$141,V$142,V$143,V$144)</f>
        <v>0</v>
      </c>
      <c r="W338" s="66">
        <f>-W$190+W$216-W$218+W$233+W$234+SUM(W$125,W$126,W$127,W$128,W$129,W$130,W$131,W$132,W$133,W$134,W$135,W$136,W$137*(1+'S&amp;S'!$F136),W$138,W$139,W$140,W$141,W$142,W$143,W$144)</f>
        <v>0</v>
      </c>
      <c r="X338" s="66">
        <f>-X$190+X$216-X$218+X$233+X$234+SUM(X$125,X$126,X$127,X$128,X$129,X$130,X$131,X$132,X$133,X$134,X$135,X$136,X$137*(1+'S&amp;S'!$F136),X$138,X$139,X$140,X$141,X$142,X$143,X$144)</f>
        <v>0</v>
      </c>
      <c r="Y338" s="66">
        <f>-Y$190+Y$216-Y$218+Y$233+Y$234+SUM(Y$125,Y$126,Y$127,Y$128,Y$129,Y$130,Y$131,Y$132,Y$133,Y$134,Y$135,Y$136,Y$137*(1+'S&amp;S'!$F136),Y$138,Y$139,Y$140,Y$141,Y$142,Y$143,Y$144)</f>
        <v>0</v>
      </c>
      <c r="Z338" s="66">
        <f>-Z$190+Z$216-Z$218+Z$233+Z$234+SUM(Z$125,Z$126,Z$127,Z$128,Z$129,Z$130,Z$131,Z$132,Z$133,Z$134,Z$135,Z$136,Z$137*(1+'S&amp;S'!$F136),Z$138,Z$139,Z$140,Z$141,Z$142,Z$143,Z$144)</f>
        <v>0</v>
      </c>
      <c r="AA338" s="66">
        <f>-AA$190+AA$216-AA$218+AA$233+AA$234+SUM(AA$125,AA$126,AA$127,AA$128,AA$129,AA$130,AA$131,AA$132,AA$133,AA$134,AA$135,AA$136,AA$137*(1+'S&amp;S'!$F136),AA$138,AA$139,AA$140,AA$141,AA$142,AA$143,AA$144)</f>
        <v>0</v>
      </c>
      <c r="AB338" s="66">
        <f>-AB$190+AB$216-AB$218+AB$233+AB$234+SUM(AB$125,AB$126,AB$127,AB$128,AB$129,AB$130,AB$131,AB$132,AB$133,AB$134,AB$135,AB$136,AB$137*(1+'S&amp;S'!$F136),AB$138,AB$139,AB$140,AB$141,AB$142,AB$143,AB$144)</f>
        <v>0</v>
      </c>
      <c r="AC338" s="66">
        <f>-AC$190+AC$216-AC$218+AC$233+AC$234+SUM(AC$125,AC$126,AC$127,AC$128,AC$129,AC$130,AC$131,AC$132,AC$133,AC$134,AC$135,AC$136,AC$137*(1+'S&amp;S'!$F136),AC$138,AC$139,AC$140,AC$141,AC$142,AC$143,AC$144)</f>
        <v>0</v>
      </c>
      <c r="AD338" s="66">
        <f>-AD$190+AD$216-AD$218+AD$233+AD$234+SUM(AD$125,AD$126,AD$127,AD$128,AD$129,AD$130,AD$131,AD$132,AD$133,AD$134,AD$135,AD$136,AD$137*(1+'S&amp;S'!$F136),AD$138,AD$139,AD$140,AD$141,AD$142,AD$143,AD$144)</f>
        <v>0</v>
      </c>
      <c r="AE338" s="66">
        <f>-AE$190+AE$216-AE$218+AE$233+AE$234+SUM(AE$125,AE$126,AE$127,AE$128,AE$129,AE$130,AE$131,AE$132,AE$133,AE$134,AE$135,AE$136,AE$137*(1+'S&amp;S'!$F136),AE$138,AE$139,AE$140,AE$141,AE$142,AE$143,AE$144)</f>
        <v>0</v>
      </c>
      <c r="AF338" s="66">
        <f>-AF$190+AF$216-AF$218+AF$233+AF$234+SUM(AF$125,AF$126,AF$127,AF$128,AF$129,AF$130,AF$131,AF$132,AF$133,AF$134,AF$135,AF$136,AF$137*(1+'S&amp;S'!$F136),AF$138,AF$139,AF$140,AF$141,AF$142,AF$143,AF$144)</f>
        <v>0</v>
      </c>
      <c r="AG338" s="66">
        <f>-AG$190+AG$216-AG$218+AG$233+AG$234+SUM(AG$125,AG$126,AG$127,AG$128,AG$129,AG$130,AG$131,AG$132,AG$133,AG$134,AG$135,AG$136,AG$137*(1+'S&amp;S'!$F136),AG$138,AG$139,AG$140,AG$141,AG$142,AG$143,AG$144)</f>
        <v>0</v>
      </c>
      <c r="AH338" s="66">
        <f>-AH$190+AH$216-AH$218+AH$233+AH$234+SUM(AH$125,AH$126,AH$127,AH$128,AH$129,AH$130,AH$131,AH$132,AH$133,AH$134,AH$135,AH$136,AH$137*(1+'S&amp;S'!$F136),AH$138,AH$139,AH$140,AH$141,AH$142,AH$143,AH$144)</f>
        <v>0</v>
      </c>
      <c r="AI338" s="66">
        <f>-AI$190+AI$216-AI$218+AI$233+AI$234+SUM(AI$125,AI$126,AI$127,AI$128,AI$129,AI$130,AI$131,AI$132,AI$133,AI$134,AI$135,AI$136,AI$137*(1+'S&amp;S'!$F136),AI$138,AI$139,AI$140,AI$141,AI$142,AI$143,AI$144)</f>
        <v>0</v>
      </c>
      <c r="AJ338" s="66">
        <f>-AJ$190+AJ$216-AJ$218+AJ$233+AJ$234+SUM(AJ$125,AJ$126,AJ$127,AJ$128,AJ$129,AJ$130,AJ$131,AJ$132,AJ$133,AJ$134,AJ$135,AJ$136,AJ$137*(1+'S&amp;S'!$F136),AJ$138,AJ$139,AJ$140,AJ$141,AJ$142,AJ$143,AJ$144)</f>
        <v>0</v>
      </c>
      <c r="AK338" s="66">
        <f>-AK$190+AK$216-AK$218+AK$233+AK$234+SUM(AK$125,AK$126,AK$127,AK$128,AK$129,AK$130,AK$131,AK$132,AK$133,AK$134,AK$135,AK$136,AK$137*(1+'S&amp;S'!$F136),AK$138,AK$139,AK$140,AK$141,AK$142,AK$143,AK$144)</f>
        <v>0</v>
      </c>
      <c r="AL338" s="66">
        <f>-AL$190+AL$216-AL$218+AL$233+AL$234+SUM(AL$125,AL$126,AL$127,AL$128,AL$129,AL$130,AL$131,AL$132,AL$133,AL$134,AL$135,AL$136,AL$137*(1+'S&amp;S'!$F136),AL$138,AL$139,AL$140,AL$141,AL$142,AL$143,AL$144)</f>
        <v>0</v>
      </c>
      <c r="AM338" s="66">
        <f>-AM$190+AM$216-AM$218+AM$233+AM$234+SUM(AM$125,AM$126,AM$127,AM$128,AM$129,AM$130,AM$131,AM$132,AM$133,AM$134,AM$135,AM$136,AM$137*(1+'S&amp;S'!$F136),AM$138,AM$139,AM$140,AM$141,AM$142,AM$143,AM$144)</f>
        <v>0</v>
      </c>
      <c r="AN338" s="66">
        <f>-AN$190+AN$216-AN$218+AN$233+AN$234+SUM(AN$125,AN$126,AN$127,AN$128,AN$129,AN$130,AN$131,AN$132,AN$133,AN$134,AN$135,AN$136,AN$137*(1+'S&amp;S'!$F136),AN$138,AN$139,AN$140,AN$141,AN$142,AN$143,AN$144)</f>
        <v>0</v>
      </c>
      <c r="AO338" s="66">
        <f>-AO$190+AO$216-AO$218+AO$233+AO$234+SUM(AO$125,AO$126,AO$127,AO$128,AO$129,AO$130,AO$131,AO$132,AO$133,AO$134,AO$135,AO$136,AO$137*(1+'S&amp;S'!$F136),AO$138,AO$139,AO$140,AO$141,AO$142,AO$143,AO$144)</f>
        <v>0</v>
      </c>
      <c r="AP338" s="66">
        <f>-AP$190+AP$216-AP$218+AP$233+AP$234+SUM(AP$125,AP$126,AP$127,AP$128,AP$129,AP$130,AP$131,AP$132,AP$133,AP$134,AP$135,AP$136,AP$137*(1+'S&amp;S'!$F136),AP$138,AP$139,AP$140,AP$141,AP$142,AP$143,AP$144)</f>
        <v>0</v>
      </c>
      <c r="AQ338" s="66">
        <f>-AQ$190+AQ$216-AQ$218+AQ$233+AQ$234+SUM(AQ$125,AQ$126,AQ$127,AQ$128,AQ$129,AQ$130,AQ$131,AQ$132,AQ$133,AQ$134,AQ$135,AQ$136,AQ$137*(1+'S&amp;S'!$F136),AQ$138,AQ$139,AQ$140,AQ$141,AQ$142,AQ$143,AQ$144)</f>
        <v>0</v>
      </c>
      <c r="AR338" s="66">
        <f>-AR$190+AR$216-AR$218+AR$233+AR$234+SUM(AR$125,AR$126,AR$127,AR$128,AR$129,AR$130,AR$131,AR$132,AR$133,AR$134,AR$135,AR$136,AR$137*(1+'S&amp;S'!$F136),AR$138,AR$139,AR$140,AR$141,AR$142,AR$143,AR$144)</f>
        <v>0</v>
      </c>
      <c r="AS338" s="66">
        <f>-AS$190+AS$216-AS$218+AS$233+AS$234+SUM(AS$125,AS$126,AS$127,AS$128,AS$129,AS$130,AS$131,AS$132,AS$133,AS$134,AS$135,AS$136,AS$137*(1+'S&amp;S'!$F136),AS$138,AS$139,AS$140,AS$141,AS$142,AS$143,AS$144)</f>
        <v>0</v>
      </c>
      <c r="AT338" s="66">
        <f>-AT$190+AT$216-AT$218+AT$233+AT$234+SUM(AT$125,AT$126,AT$127,AT$128,AT$129,AT$130,AT$131,AT$132,AT$133,AT$134,AT$135,AT$136,AT$137*(1+'S&amp;S'!$F136),AT$138,AT$139,AT$140,AT$141,AT$142,AT$143,AT$144)</f>
        <v>0</v>
      </c>
      <c r="AU338" s="66">
        <f>-AU$190+AU$216-AU$218+AU$233+AU$234+SUM(AU$125,AU$126,AU$127,AU$128,AU$129,AU$130,AU$131,AU$132,AU$133,AU$134,AU$135,AU$136,AU$137*(1+'S&amp;S'!$F136),AU$138,AU$139,AU$140,AU$141,AU$142,AU$143,AU$144)</f>
        <v>0</v>
      </c>
      <c r="AV338" s="66">
        <f>-AV$190+AV$216-AV$218+AV$233+AV$234+SUM(AV$125,AV$126,AV$127,AV$128,AV$129,AV$130,AV$131,AV$132,AV$133,AV$134,AV$135,AV$136,AV$137*(1+'S&amp;S'!$F136),AV$138,AV$139,AV$140,AV$141,AV$142,AV$143,AV$144)</f>
        <v>0</v>
      </c>
      <c r="AW338" s="66">
        <f>-AW$190+AW$216-AW$218+AW$233+AW$234+SUM(AW$125,AW$126,AW$127,AW$128,AW$129,AW$130,AW$131,AW$132,AW$133,AW$134,AW$135,AW$136,AW$137*(1+'S&amp;S'!$F136),AW$138,AW$139,AW$140,AW$141,AW$142,AW$143,AW$144)</f>
        <v>0</v>
      </c>
      <c r="AX338" s="66">
        <f>-AX$190+AX$216-AX$218+AX$233+AX$234+SUM(AX$125,AX$126,AX$127,AX$128,AX$129,AX$130,AX$131,AX$132,AX$133,AX$134,AX$135,AX$136,AX$137*(1+'S&amp;S'!$F136),AX$138,AX$139,AX$140,AX$141,AX$142,AX$143,AX$144)</f>
        <v>0</v>
      </c>
      <c r="AY338" s="66">
        <f>-AY$190+AY$216-AY$218+AY$233+AY$234+SUM(AY$125,AY$126,AY$127,AY$128,AY$129,AY$130,AY$131,AY$132,AY$133,AY$134,AY$135,AY$136,AY$137*(1+'S&amp;S'!$F136),AY$138,AY$139,AY$140,AY$141,AY$142,AY$143,AY$144)</f>
        <v>0</v>
      </c>
      <c r="AZ338" s="66">
        <f>-AZ$190+AZ$216-AZ$218+AZ$233+AZ$234+SUM(AZ$125,AZ$126,AZ$127,AZ$128,AZ$129,AZ$130,AZ$131,AZ$132,AZ$133,AZ$134,AZ$135,AZ$136,AZ$137*(1+'S&amp;S'!$F136),AZ$138,AZ$139,AZ$140,AZ$141,AZ$142,AZ$143,AZ$144)</f>
        <v>0</v>
      </c>
      <c r="BA338" s="66">
        <f>-BA$190+BA$216-BA$218+BA$233+BA$234+SUM(BA$125,BA$126,BA$127,BA$128,BA$129,BA$130,BA$131,BA$132,BA$133,BA$134,BA$135,BA$136,BA$137*(1+'S&amp;S'!$F136),BA$138,BA$139,BA$140,BA$141,BA$142,BA$143,BA$144)</f>
        <v>0</v>
      </c>
      <c r="BB338" s="66">
        <f>-BB$190+BB$216-BB$218+BB$233+BB$234+SUM(BB$125,BB$126,BB$127,BB$128,BB$129,BB$130,BB$131,BB$132,BB$133,BB$134,BB$135,BB$136,BB$137*(1+'S&amp;S'!$F136),BB$138,BB$139,BB$140,BB$141,BB$142,BB$143,BB$144)</f>
        <v>0</v>
      </c>
      <c r="BC338" s="66">
        <f>-BC$190+BC$216-BC$218+BC$233+BC$234+SUM(BC$125,BC$126,BC$127,BC$128,BC$129,BC$130,BC$131,BC$132,BC$133,BC$134,BC$135,BC$136,BC$137*(1+'S&amp;S'!$F136),BC$138,BC$139,BC$140,BC$141,BC$142,BC$143,BC$144)</f>
        <v>0</v>
      </c>
      <c r="BD338" s="66">
        <f>-BD$190+BD$216-BD$218+BD$233+BD$234+SUM(BD$125,BD$126,BD$127,BD$128,BD$129,BD$130,BD$131,BD$132,BD$133,BD$134,BD$135,BD$136,BD$137*(1+'S&amp;S'!$F136),BD$138,BD$139,BD$140,BD$141,BD$142,BD$143,BD$144)</f>
        <v>0</v>
      </c>
      <c r="BE338" s="66">
        <f>-BE$190+BE$216-BE$218+BE$233+BE$234+SUM(BE$125,BE$126,BE$127,BE$128,BE$129,BE$130,BE$131,BE$132,BE$133,BE$134,BE$135,BE$136,BE$137*(1+'S&amp;S'!$F136),BE$138,BE$139,BE$140,BE$141,BE$142,BE$143,BE$144)</f>
        <v>0</v>
      </c>
      <c r="BF338" s="66">
        <f>-BF$190+BF$216-BF$218+BF$233+BF$234+SUM(BF$125,BF$126,BF$127,BF$128,BF$129,BF$130,BF$131,BF$132,BF$133,BF$134,BF$135,BF$136,BF$137*(1+'S&amp;S'!$F136),BF$138,BF$139,BF$140,BF$141,BF$142,BF$143,BF$144)</f>
        <v>0</v>
      </c>
      <c r="BG338" s="66">
        <f>-BG$190+BG$216-BG$218+BG$233+BG$234+SUM(BG$125,BG$126,BG$127,BG$128,BG$129,BG$130,BG$131,BG$132,BG$133,BG$134,BG$135,BG$136,BG$137*(1+'S&amp;S'!$F136),BG$138,BG$139,BG$140,BG$141,BG$142,BG$143,BG$144)</f>
        <v>0</v>
      </c>
      <c r="BH338" s="66">
        <f>-BH$190+BH$216-BH$218+BH$233+BH$234+SUM(BH$125,BH$126,BH$127,BH$128,BH$129,BH$130,BH$131,BH$132,BH$133,BH$134,BH$135,BH$136,BH$137*(1+'S&amp;S'!$F136),BH$138,BH$139,BH$140,BH$141,BH$142,BH$143,BH$144)</f>
        <v>0</v>
      </c>
      <c r="BI338" s="66">
        <f>-BI$190+BI$216-BI$218+BI$233+BI$234+SUM(BI$125,BI$126,BI$127,BI$128,BI$129,BI$130,BI$131,BI$132,BI$133,BI$134,BI$135,BI$136,BI$137*(1+'S&amp;S'!$F136),BI$138,BI$139,BI$140,BI$141,BI$142,BI$143,BI$144)</f>
        <v>0</v>
      </c>
      <c r="BJ338" s="66">
        <f>-BJ$190+BJ$216-BJ$218+BJ$233+BJ$234+SUM(BJ$125,BJ$126,BJ$127,BJ$128,BJ$129,BJ$130,BJ$131,BJ$132,BJ$133,BJ$134,BJ$135,BJ$136,BJ$137*(1+'S&amp;S'!$F136),BJ$138,BJ$139,BJ$140,BJ$141,BJ$142,BJ$143,BJ$144)</f>
        <v>0</v>
      </c>
      <c r="BK338" s="66">
        <f>-BK$190+BK$216-BK$218+BK$233+BK$234+SUM(BK$125,BK$126,BK$127,BK$128,BK$129,BK$130,BK$131,BK$132,BK$133,BK$134,BK$135,BK$136,BK$137*(1+'S&amp;S'!$F136),BK$138,BK$139,BK$140,BK$141,BK$142,BK$143,BK$144)</f>
        <v>0</v>
      </c>
      <c r="BL338" s="66">
        <f>-BL$190+BL$216-BL$218+BL$233+BL$234+SUM(BL$125,BL$126,BL$127,BL$128,BL$129,BL$130,BL$131,BL$132,BL$133,BL$134,BL$135,BL$136,BL$137*(1+'S&amp;S'!$F136),BL$138,BL$139,BL$140,BL$141,BL$142,BL$143,BL$144)</f>
        <v>0</v>
      </c>
      <c r="BM338" s="66">
        <f>-BM$190+BM$216-BM$218+BM$233+BM$234+SUM(BM$125,BM$126,BM$127,BM$128,BM$129,BM$130,BM$131,BM$132,BM$133,BM$134,BM$135,BM$136,BM$137*(1+'S&amp;S'!$F136),BM$138,BM$139,BM$140,BM$141,BM$142,BM$143,BM$144)</f>
        <v>0</v>
      </c>
      <c r="BN338" s="66">
        <f>-BN$190+BN$216-BN$218+BN$233+BN$234+SUM(BN$125,BN$126,BN$127,BN$128,BN$129,BN$130,BN$131,BN$132,BN$133,BN$134,BN$135,BN$136,BN$137*(1+'S&amp;S'!$F136),BN$138,BN$139,BN$140,BN$141,BN$142,BN$143,BN$144)</f>
        <v>0</v>
      </c>
      <c r="BO338" s="66">
        <f>-BO$190+BO$216-BO$218+BO$233+BO$234+SUM(BO$125,BO$126,BO$127,BO$128,BO$129,BO$130,BO$131,BO$132,BO$133,BO$134,BO$135,BO$136,BO$137*(1+'S&amp;S'!$F136),BO$138,BO$139,BO$140,BO$141,BO$142,BO$143,BO$144)</f>
        <v>0</v>
      </c>
      <c r="BP338" s="66">
        <f>-BP$190+BP$216-BP$218+BP$233+BP$234+SUM(BP$125,BP$126,BP$127,BP$128,BP$129,BP$130,BP$131,BP$132,BP$133,BP$134,BP$135,BP$136,BP$137*(1+'S&amp;S'!$F136),BP$138,BP$139,BP$140,BP$141,BP$142,BP$143,BP$144)</f>
        <v>0</v>
      </c>
      <c r="BQ338" s="66">
        <f>-BQ$190+BQ$216-BQ$218+BQ$233+BQ$234+SUM(BQ$125,BQ$126,BQ$127,BQ$128,BQ$129,BQ$130,BQ$131,BQ$132,BQ$133,BQ$134,BQ$135,BQ$136,BQ$137*(1+'S&amp;S'!$F136),BQ$138,BQ$139,BQ$140,BQ$141,BQ$142,BQ$143,BQ$144)</f>
        <v>0</v>
      </c>
      <c r="BR338" s="66">
        <f>-BR$190+BR$216-BR$218+BR$233+BR$234+SUM(BR$125,BR$126,BR$127,BR$128,BR$129,BR$130,BR$131,BR$132,BR$133,BR$134,BR$135,BR$136,BR$137*(1+'S&amp;S'!$F136),BR$138,BR$139,BR$140,BR$141,BR$142,BR$143,BR$144)</f>
        <v>0</v>
      </c>
      <c r="BS338" s="66">
        <f>-BS$190+BS$216-BS$218+BS$233+BS$234+SUM(BS$125,BS$126,BS$127,BS$128,BS$129,BS$130,BS$131,BS$132,BS$133,BS$134,BS$135,BS$136,BS$137*(1+'S&amp;S'!$F136),BS$138,BS$139,BS$140,BS$141,BS$142,BS$143,BS$144)</f>
        <v>0</v>
      </c>
      <c r="BT338" s="66">
        <f>-BT$190+BT$216-BT$218+BT$233+BT$234+SUM(BT$125,BT$126,BT$127,BT$128,BT$129,BT$130,BT$131,BT$132,BT$133,BT$134,BT$135,BT$136,BT$137*(1+'S&amp;S'!$F136),BT$138,BT$139,BT$140,BT$141,BT$142,BT$143,BT$144)</f>
        <v>0</v>
      </c>
      <c r="BU338" s="66">
        <f>-BU$190+BU$216-BU$218+BU$233+BU$234+SUM(BU$125,BU$126,BU$127,BU$128,BU$129,BU$130,BU$131,BU$132,BU$133,BU$134,BU$135,BU$136,BU$137*(1+'S&amp;S'!$F136),BU$138,BU$139,BU$140,BU$141,BU$142,BU$143,BU$144)</f>
        <v>0</v>
      </c>
      <c r="BV338" s="66">
        <f>-BV$190+BV$216-BV$218+BV$233+BV$234+SUM(BV$125,BV$126,BV$127,BV$128,BV$129,BV$130,BV$131,BV$132,BV$133,BV$134,BV$135,BV$136,BV$137*(1+'S&amp;S'!$F136),BV$138,BV$139,BV$140,BV$141,BV$142,BV$143,BV$144)</f>
        <v>0</v>
      </c>
      <c r="BW338" s="66">
        <f>-BW$190+BW$216-BW$218+BW$233+BW$234+SUM(BW$125,BW$126,BW$127,BW$128,BW$129,BW$130,BW$131,BW$132,BW$133,BW$134,BW$135,BW$136,BW$137*(1+'S&amp;S'!$F136),BW$138,BW$139,BW$140,BW$141,BW$142,BW$143,BW$144)</f>
        <v>0</v>
      </c>
      <c r="BX338" s="66">
        <f>-BX$190+BX$216-BX$218+BX$233+BX$234+SUM(BX$125,BX$126,BX$127,BX$128,BX$129,BX$130,BX$131,BX$132,BX$133,BX$134,BX$135,BX$136,BX$137*(1+'S&amp;S'!$F136),BX$138,BX$139,BX$140,BX$141,BX$142,BX$143,BX$144)</f>
        <v>0</v>
      </c>
      <c r="BY338" s="66">
        <f>-BY$190+BY$216-BY$218+BY$233+BY$234+SUM(BY$125,BY$126,BY$127,BY$128,BY$129,BY$130,BY$131,BY$132,BY$133,BY$134,BY$135,BY$136,BY$137*(1+'S&amp;S'!$F136),BY$138,BY$139,BY$140,BY$141,BY$142,BY$143,BY$144)</f>
        <v>0</v>
      </c>
      <c r="BZ338" s="66">
        <f>-BZ$190+BZ$216-BZ$218+BZ$233+BZ$234+SUM(BZ$125,BZ$126,BZ$127,BZ$128,BZ$129,BZ$130,BZ$131,BZ$132,BZ$133,BZ$134,BZ$135,BZ$136,BZ$137*(1+'S&amp;S'!$F136),BZ$138,BZ$139,BZ$140,BZ$141,BZ$142,BZ$143,BZ$144)</f>
        <v>0</v>
      </c>
      <c r="CA338" s="66">
        <f>-CA$190+CA$216-CA$218+CA$233+CA$234+SUM(CA$125,CA$126,CA$127,CA$128,CA$129,CA$130,CA$131,CA$132,CA$133,CA$134,CA$135,CA$136,CA$137*(1+'S&amp;S'!$F136),CA$138,CA$139,CA$140,CA$141,CA$142,CA$143,CA$144)</f>
        <v>0</v>
      </c>
      <c r="CB338" s="66">
        <f>-CB$190+CB$216-CB$218+CB$233+CB$234+SUM(CB$125,CB$126,CB$127,CB$128,CB$129,CB$130,CB$131,CB$132,CB$133,CB$134,CB$135,CB$136,CB$137*(1+'S&amp;S'!$F136),CB$138,CB$139,CB$140,CB$141,CB$142,CB$143,CB$144)</f>
        <v>0</v>
      </c>
      <c r="CC338" s="66">
        <f>-CC$190+CC$216-CC$218+CC$233+CC$234+SUM(CC$125,CC$126,CC$127,CC$128,CC$129,CC$130,CC$131,CC$132,CC$133,CC$134,CC$135,CC$136,CC$137*(1+'S&amp;S'!$F136),CC$138,CC$139,CC$140,CC$141,CC$142,CC$143,CC$144)</f>
        <v>0</v>
      </c>
      <c r="CD338" s="66">
        <f>-CD$190+CD$216-CD$218+CD$233+CD$234+SUM(CD$125,CD$126,CD$127,CD$128,CD$129,CD$130,CD$131,CD$132,CD$133,CD$134,CD$135,CD$136,CD$137*(1+'S&amp;S'!$F136),CD$138,CD$139,CD$140,CD$141,CD$142,CD$143,CD$144)</f>
        <v>0</v>
      </c>
      <c r="CE338" s="66">
        <f>-CE$190+CE$216-CE$218+CE$233+CE$234+SUM(CE$125,CE$126,CE$127,CE$128,CE$129,CE$130,CE$131,CE$132,CE$133,CE$134,CE$135,CE$136,CE$137*(1+'S&amp;S'!$F136),CE$138,CE$139,CE$140,CE$141,CE$142,CE$143,CE$144)</f>
        <v>0</v>
      </c>
      <c r="CF338" s="66">
        <f>-CF$190+CF$216-CF$218+CF$233+CF$234+SUM(CF$125,CF$126,CF$127,CF$128,CF$129,CF$130,CF$131,CF$132,CF$133,CF$134,CF$135,CF$136,CF$137*(1+'S&amp;S'!$F136),CF$138,CF$139,CF$140,CF$141,CF$142,CF$143,CF$144)</f>
        <v>0</v>
      </c>
      <c r="CG338" s="66">
        <f>-CG$190+CG$216-CG$218+CG$233+CG$234+SUM(CG$125,CG$126,CG$127,CG$128,CG$129,CG$130,CG$131,CG$132,CG$133,CG$134,CG$135,CG$136,CG$137*(1+'S&amp;S'!$F136),CG$138,CG$139,CG$140,CG$141,CG$142,CG$143,CG$144)</f>
        <v>0</v>
      </c>
      <c r="CH338" s="66">
        <f>-CH$190+CH$216-CH$218+CH$233+CH$234+SUM(CH$125,CH$126,CH$127,CH$128,CH$129,CH$130,CH$131,CH$132,CH$133,CH$134,CH$135,CH$136,CH$137*(1+'S&amp;S'!$F136),CH$138,CH$139,CH$140,CH$141,CH$142,CH$143,CH$144)</f>
        <v>0</v>
      </c>
      <c r="CI338" s="66">
        <f>-CI$190+CI$216-CI$218+CI$233+CI$234+SUM(CI$125,CI$126,CI$127,CI$128,CI$129,CI$130,CI$131,CI$132,CI$133,CI$134,CI$135,CI$136,CI$137*(1+'S&amp;S'!$F136),CI$138,CI$139,CI$140,CI$141,CI$142,CI$143,CI$144)</f>
        <v>0</v>
      </c>
      <c r="CJ338" s="66">
        <f>-CJ$190+CJ$216-CJ$218+CJ$233+CJ$234+SUM(CJ$125,CJ$126,CJ$127,CJ$128,CJ$129,CJ$130,CJ$131,CJ$132,CJ$133,CJ$134,CJ$135,CJ$136,CJ$137*(1+'S&amp;S'!$F136),CJ$138,CJ$139,CJ$140,CJ$141,CJ$142,CJ$143,CJ$144)</f>
        <v>0</v>
      </c>
      <c r="CK338" s="66">
        <f>-CK$190+CK$216-CK$218+CK$233+CK$234+SUM(CK$125,CK$126,CK$127,CK$128,CK$129,CK$130,CK$131,CK$132,CK$133,CK$134,CK$135,CK$136,CK$137*(1+'S&amp;S'!$F136),CK$138,CK$139,CK$140,CK$141,CK$142,CK$143,CK$144)</f>
        <v>0</v>
      </c>
      <c r="CL338" s="66">
        <f>-CL$190+CL$216-CL$218+CL$233+CL$234+SUM(CL$125,CL$126,CL$127,CL$128,CL$129,CL$130,CL$131,CL$132,CL$133,CL$134,CL$135,CL$136,CL$137*(1+'S&amp;S'!$F136),CL$138,CL$139,CL$140,CL$141,CL$142,CL$143,CL$144)</f>
        <v>0</v>
      </c>
      <c r="CM338" s="66">
        <f>-CM$190+CM$216-CM$218+CM$233+CM$234+SUM(CM$125,CM$126,CM$127,CM$128,CM$129,CM$130,CM$131,CM$132,CM$133,CM$134,CM$135,CM$136,CM$137*(1+'S&amp;S'!$F136),CM$138,CM$139,CM$140,CM$141,CM$142,CM$143,CM$144)</f>
        <v>0</v>
      </c>
      <c r="CN338" s="66">
        <f>-CN$190+CN$216-CN$218+CN$233+CN$234+SUM(CN$125,CN$126,CN$127,CN$128,CN$129,CN$130,CN$131,CN$132,CN$133,CN$134,CN$135,CN$136,CN$137*(1+'S&amp;S'!$F136),CN$138,CN$139,CN$140,CN$141,CN$142,CN$143,CN$144)</f>
        <v>0</v>
      </c>
      <c r="CO338" s="66">
        <f>-CO$190+CO$216-CO$218+CO$233+CO$234+SUM(CO$125,CO$126,CO$127,CO$128,CO$129,CO$130,CO$131,CO$132,CO$133,CO$134,CO$135,CO$136,CO$137*(1+'S&amp;S'!$F136),CO$138,CO$139,CO$140,CO$141,CO$142,CO$143,CO$144)</f>
        <v>0</v>
      </c>
      <c r="CP338" s="66">
        <f>-CP$190+CP$216-CP$218+CP$233+CP$234+SUM(CP$125,CP$126,CP$127,CP$128,CP$129,CP$130,CP$131,CP$132,CP$133,CP$134,CP$135,CP$136,CP$137*(1+'S&amp;S'!$F136),CP$138,CP$139,CP$140,CP$141,CP$142,CP$143,CP$144)</f>
        <v>0</v>
      </c>
      <c r="CQ338" s="66">
        <f>-CQ$190+CQ$216-CQ$218+CQ$233+CQ$234+SUM(CQ$125,CQ$126,CQ$127,CQ$128,CQ$129,CQ$130,CQ$131,CQ$132,CQ$133,CQ$134,CQ$135,CQ$136,CQ$137*(1+'S&amp;S'!$F136),CQ$138,CQ$139,CQ$140,CQ$141,CQ$142,CQ$143,CQ$144)</f>
        <v>0</v>
      </c>
      <c r="CR338" s="66">
        <f>-CR$190+CR$216-CR$218+CR$233+CR$234+SUM(CR$125,CR$126,CR$127,CR$128,CR$129,CR$130,CR$131,CR$132,CR$133,CR$134,CR$135,CR$136,CR$137*(1+'S&amp;S'!$F136),CR$138,CR$139,CR$140,CR$141,CR$142,CR$143,CR$144)</f>
        <v>0</v>
      </c>
      <c r="CS338" s="66">
        <f>-CS$190+CS$216-CS$218+CS$233+CS$234+SUM(CS$125,CS$126,CS$127,CS$128,CS$129,CS$130,CS$131,CS$132,CS$133,CS$134,CS$135,CS$136,CS$137*(1+'S&amp;S'!$F136),CS$138,CS$139,CS$140,CS$141,CS$142,CS$143,CS$144)</f>
        <v>0</v>
      </c>
    </row>
    <row r="339" spans="3:97" hidden="1" x14ac:dyDescent="0.35">
      <c r="C339" s="81" t="str">
        <f>O.6!C137&amp;" with "&amp; 'S&amp;S'!$D$5*100 &amp; "% decrease"</f>
        <v xml:space="preserve"> with 1% decrease</v>
      </c>
      <c r="E339" s="492">
        <f>G339+NPV(G.Asm!$F$40,H339:INDEX(H339:CS339,RP))</f>
        <v>0</v>
      </c>
      <c r="F339" s="492">
        <f t="shared" si="140"/>
        <v>0</v>
      </c>
      <c r="G339" s="66">
        <f>-G$190+G$216-G$218+G$233+G$234+SUM(G$125,G$126,G$127,G$128,G$129,G$130,G$131,G$132,G$133,G$134,G$135,G$136,G$137*(1+'S&amp;S'!$F137),G$138,G$139,G$140,G$141,G$142,G$143,G$144)</f>
        <v>0</v>
      </c>
      <c r="H339" s="66">
        <f>-H$190+H$216-H$218+H$233+H$234+SUM(H$125,H$126,H$127,H$128,H$129,H$130,H$131,H$132,H$133,H$134,H$135,H$136,H$137*(1+'S&amp;S'!$F137),H$138,H$139,H$140,H$141,H$142,H$143,H$144)</f>
        <v>0</v>
      </c>
      <c r="I339" s="66">
        <f>-I$190+I$216-I$218+I$233+I$234+SUM(I$125,I$126,I$127,I$128,I$129,I$130,I$131,I$132,I$133,I$134,I$135,I$136,I$137*(1+'S&amp;S'!$F137),I$138,I$139,I$140,I$141,I$142,I$143,I$144)</f>
        <v>0</v>
      </c>
      <c r="J339" s="66">
        <f>-J$190+J$216-J$218+J$233+J$234+SUM(J$125,J$126,J$127,J$128,J$129,J$130,J$131,J$132,J$133,J$134,J$135,J$136,J$137*(1+'S&amp;S'!$F137),J$138,J$139,J$140,J$141,J$142,J$143,J$144)</f>
        <v>0</v>
      </c>
      <c r="K339" s="66">
        <f>-K$190+K$216-K$218+K$233+K$234+SUM(K$125,K$126,K$127,K$128,K$129,K$130,K$131,K$132,K$133,K$134,K$135,K$136,K$137*(1+'S&amp;S'!$F137),K$138,K$139,K$140,K$141,K$142,K$143,K$144)</f>
        <v>0</v>
      </c>
      <c r="L339" s="66">
        <f>-L$190+L$216-L$218+L$233+L$234+SUM(L$125,L$126,L$127,L$128,L$129,L$130,L$131,L$132,L$133,L$134,L$135,L$136,L$137*(1+'S&amp;S'!$F137),L$138,L$139,L$140,L$141,L$142,L$143,L$144)</f>
        <v>0</v>
      </c>
      <c r="M339" s="66">
        <f>-M$190+M$216-M$218+M$233+M$234+SUM(M$125,M$126,M$127,M$128,M$129,M$130,M$131,M$132,M$133,M$134,M$135,M$136,M$137*(1+'S&amp;S'!$F137),M$138,M$139,M$140,M$141,M$142,M$143,M$144)</f>
        <v>0</v>
      </c>
      <c r="N339" s="66">
        <f>-N$190+N$216-N$218+N$233+N$234+SUM(N$125,N$126,N$127,N$128,N$129,N$130,N$131,N$132,N$133,N$134,N$135,N$136,N$137*(1+'S&amp;S'!$F137),N$138,N$139,N$140,N$141,N$142,N$143,N$144)</f>
        <v>0</v>
      </c>
      <c r="O339" s="66">
        <f>-O$190+O$216-O$218+O$233+O$234+SUM(O$125,O$126,O$127,O$128,O$129,O$130,O$131,O$132,O$133,O$134,O$135,O$136,O$137*(1+'S&amp;S'!$F137),O$138,O$139,O$140,O$141,O$142,O$143,O$144)</f>
        <v>0</v>
      </c>
      <c r="P339" s="66">
        <f>-P$190+P$216-P$218+P$233+P$234+SUM(P$125,P$126,P$127,P$128,P$129,P$130,P$131,P$132,P$133,P$134,P$135,P$136,P$137*(1+'S&amp;S'!$F137),P$138,P$139,P$140,P$141,P$142,P$143,P$144)</f>
        <v>0</v>
      </c>
      <c r="Q339" s="66">
        <f>-Q$190+Q$216-Q$218+Q$233+Q$234+SUM(Q$125,Q$126,Q$127,Q$128,Q$129,Q$130,Q$131,Q$132,Q$133,Q$134,Q$135,Q$136,Q$137*(1+'S&amp;S'!$F137),Q$138,Q$139,Q$140,Q$141,Q$142,Q$143,Q$144)</f>
        <v>0</v>
      </c>
      <c r="R339" s="66">
        <f>-R$190+R$216-R$218+R$233+R$234+SUM(R$125,R$126,R$127,R$128,R$129,R$130,R$131,R$132,R$133,R$134,R$135,R$136,R$137*(1+'S&amp;S'!$F137),R$138,R$139,R$140,R$141,R$142,R$143,R$144)</f>
        <v>0</v>
      </c>
      <c r="S339" s="66">
        <f>-S$190+S$216-S$218+S$233+S$234+SUM(S$125,S$126,S$127,S$128,S$129,S$130,S$131,S$132,S$133,S$134,S$135,S$136,S$137*(1+'S&amp;S'!$F137),S$138,S$139,S$140,S$141,S$142,S$143,S$144)</f>
        <v>0</v>
      </c>
      <c r="T339" s="66">
        <f>-T$190+T$216-T$218+T$233+T$234+SUM(T$125,T$126,T$127,T$128,T$129,T$130,T$131,T$132,T$133,T$134,T$135,T$136,T$137*(1+'S&amp;S'!$F137),T$138,T$139,T$140,T$141,T$142,T$143,T$144)</f>
        <v>0</v>
      </c>
      <c r="U339" s="66">
        <f>-U$190+U$216-U$218+U$233+U$234+SUM(U$125,U$126,U$127,U$128,U$129,U$130,U$131,U$132,U$133,U$134,U$135,U$136,U$137*(1+'S&amp;S'!$F137),U$138,U$139,U$140,U$141,U$142,U$143,U$144)</f>
        <v>0</v>
      </c>
      <c r="V339" s="66">
        <f>-V$190+V$216-V$218+V$233+V$234+SUM(V$125,V$126,V$127,V$128,V$129,V$130,V$131,V$132,V$133,V$134,V$135,V$136,V$137*(1+'S&amp;S'!$F137),V$138,V$139,V$140,V$141,V$142,V$143,V$144)</f>
        <v>0</v>
      </c>
      <c r="W339" s="66">
        <f>-W$190+W$216-W$218+W$233+W$234+SUM(W$125,W$126,W$127,W$128,W$129,W$130,W$131,W$132,W$133,W$134,W$135,W$136,W$137*(1+'S&amp;S'!$F137),W$138,W$139,W$140,W$141,W$142,W$143,W$144)</f>
        <v>0</v>
      </c>
      <c r="X339" s="66">
        <f>-X$190+X$216-X$218+X$233+X$234+SUM(X$125,X$126,X$127,X$128,X$129,X$130,X$131,X$132,X$133,X$134,X$135,X$136,X$137*(1+'S&amp;S'!$F137),X$138,X$139,X$140,X$141,X$142,X$143,X$144)</f>
        <v>0</v>
      </c>
      <c r="Y339" s="66">
        <f>-Y$190+Y$216-Y$218+Y$233+Y$234+SUM(Y$125,Y$126,Y$127,Y$128,Y$129,Y$130,Y$131,Y$132,Y$133,Y$134,Y$135,Y$136,Y$137*(1+'S&amp;S'!$F137),Y$138,Y$139,Y$140,Y$141,Y$142,Y$143,Y$144)</f>
        <v>0</v>
      </c>
      <c r="Z339" s="66">
        <f>-Z$190+Z$216-Z$218+Z$233+Z$234+SUM(Z$125,Z$126,Z$127,Z$128,Z$129,Z$130,Z$131,Z$132,Z$133,Z$134,Z$135,Z$136,Z$137*(1+'S&amp;S'!$F137),Z$138,Z$139,Z$140,Z$141,Z$142,Z$143,Z$144)</f>
        <v>0</v>
      </c>
      <c r="AA339" s="66">
        <f>-AA$190+AA$216-AA$218+AA$233+AA$234+SUM(AA$125,AA$126,AA$127,AA$128,AA$129,AA$130,AA$131,AA$132,AA$133,AA$134,AA$135,AA$136,AA$137*(1+'S&amp;S'!$F137),AA$138,AA$139,AA$140,AA$141,AA$142,AA$143,AA$144)</f>
        <v>0</v>
      </c>
      <c r="AB339" s="66">
        <f>-AB$190+AB$216-AB$218+AB$233+AB$234+SUM(AB$125,AB$126,AB$127,AB$128,AB$129,AB$130,AB$131,AB$132,AB$133,AB$134,AB$135,AB$136,AB$137*(1+'S&amp;S'!$F137),AB$138,AB$139,AB$140,AB$141,AB$142,AB$143,AB$144)</f>
        <v>0</v>
      </c>
      <c r="AC339" s="66">
        <f>-AC$190+AC$216-AC$218+AC$233+AC$234+SUM(AC$125,AC$126,AC$127,AC$128,AC$129,AC$130,AC$131,AC$132,AC$133,AC$134,AC$135,AC$136,AC$137*(1+'S&amp;S'!$F137),AC$138,AC$139,AC$140,AC$141,AC$142,AC$143,AC$144)</f>
        <v>0</v>
      </c>
      <c r="AD339" s="66">
        <f>-AD$190+AD$216-AD$218+AD$233+AD$234+SUM(AD$125,AD$126,AD$127,AD$128,AD$129,AD$130,AD$131,AD$132,AD$133,AD$134,AD$135,AD$136,AD$137*(1+'S&amp;S'!$F137),AD$138,AD$139,AD$140,AD$141,AD$142,AD$143,AD$144)</f>
        <v>0</v>
      </c>
      <c r="AE339" s="66">
        <f>-AE$190+AE$216-AE$218+AE$233+AE$234+SUM(AE$125,AE$126,AE$127,AE$128,AE$129,AE$130,AE$131,AE$132,AE$133,AE$134,AE$135,AE$136,AE$137*(1+'S&amp;S'!$F137),AE$138,AE$139,AE$140,AE$141,AE$142,AE$143,AE$144)</f>
        <v>0</v>
      </c>
      <c r="AF339" s="66">
        <f>-AF$190+AF$216-AF$218+AF$233+AF$234+SUM(AF$125,AF$126,AF$127,AF$128,AF$129,AF$130,AF$131,AF$132,AF$133,AF$134,AF$135,AF$136,AF$137*(1+'S&amp;S'!$F137),AF$138,AF$139,AF$140,AF$141,AF$142,AF$143,AF$144)</f>
        <v>0</v>
      </c>
      <c r="AG339" s="66">
        <f>-AG$190+AG$216-AG$218+AG$233+AG$234+SUM(AG$125,AG$126,AG$127,AG$128,AG$129,AG$130,AG$131,AG$132,AG$133,AG$134,AG$135,AG$136,AG$137*(1+'S&amp;S'!$F137),AG$138,AG$139,AG$140,AG$141,AG$142,AG$143,AG$144)</f>
        <v>0</v>
      </c>
      <c r="AH339" s="66">
        <f>-AH$190+AH$216-AH$218+AH$233+AH$234+SUM(AH$125,AH$126,AH$127,AH$128,AH$129,AH$130,AH$131,AH$132,AH$133,AH$134,AH$135,AH$136,AH$137*(1+'S&amp;S'!$F137),AH$138,AH$139,AH$140,AH$141,AH$142,AH$143,AH$144)</f>
        <v>0</v>
      </c>
      <c r="AI339" s="66">
        <f>-AI$190+AI$216-AI$218+AI$233+AI$234+SUM(AI$125,AI$126,AI$127,AI$128,AI$129,AI$130,AI$131,AI$132,AI$133,AI$134,AI$135,AI$136,AI$137*(1+'S&amp;S'!$F137),AI$138,AI$139,AI$140,AI$141,AI$142,AI$143,AI$144)</f>
        <v>0</v>
      </c>
      <c r="AJ339" s="66">
        <f>-AJ$190+AJ$216-AJ$218+AJ$233+AJ$234+SUM(AJ$125,AJ$126,AJ$127,AJ$128,AJ$129,AJ$130,AJ$131,AJ$132,AJ$133,AJ$134,AJ$135,AJ$136,AJ$137*(1+'S&amp;S'!$F137),AJ$138,AJ$139,AJ$140,AJ$141,AJ$142,AJ$143,AJ$144)</f>
        <v>0</v>
      </c>
      <c r="AK339" s="66">
        <f>-AK$190+AK$216-AK$218+AK$233+AK$234+SUM(AK$125,AK$126,AK$127,AK$128,AK$129,AK$130,AK$131,AK$132,AK$133,AK$134,AK$135,AK$136,AK$137*(1+'S&amp;S'!$F137),AK$138,AK$139,AK$140,AK$141,AK$142,AK$143,AK$144)</f>
        <v>0</v>
      </c>
      <c r="AL339" s="66">
        <f>-AL$190+AL$216-AL$218+AL$233+AL$234+SUM(AL$125,AL$126,AL$127,AL$128,AL$129,AL$130,AL$131,AL$132,AL$133,AL$134,AL$135,AL$136,AL$137*(1+'S&amp;S'!$F137),AL$138,AL$139,AL$140,AL$141,AL$142,AL$143,AL$144)</f>
        <v>0</v>
      </c>
      <c r="AM339" s="66">
        <f>-AM$190+AM$216-AM$218+AM$233+AM$234+SUM(AM$125,AM$126,AM$127,AM$128,AM$129,AM$130,AM$131,AM$132,AM$133,AM$134,AM$135,AM$136,AM$137*(1+'S&amp;S'!$F137),AM$138,AM$139,AM$140,AM$141,AM$142,AM$143,AM$144)</f>
        <v>0</v>
      </c>
      <c r="AN339" s="66">
        <f>-AN$190+AN$216-AN$218+AN$233+AN$234+SUM(AN$125,AN$126,AN$127,AN$128,AN$129,AN$130,AN$131,AN$132,AN$133,AN$134,AN$135,AN$136,AN$137*(1+'S&amp;S'!$F137),AN$138,AN$139,AN$140,AN$141,AN$142,AN$143,AN$144)</f>
        <v>0</v>
      </c>
      <c r="AO339" s="66">
        <f>-AO$190+AO$216-AO$218+AO$233+AO$234+SUM(AO$125,AO$126,AO$127,AO$128,AO$129,AO$130,AO$131,AO$132,AO$133,AO$134,AO$135,AO$136,AO$137*(1+'S&amp;S'!$F137),AO$138,AO$139,AO$140,AO$141,AO$142,AO$143,AO$144)</f>
        <v>0</v>
      </c>
      <c r="AP339" s="66">
        <f>-AP$190+AP$216-AP$218+AP$233+AP$234+SUM(AP$125,AP$126,AP$127,AP$128,AP$129,AP$130,AP$131,AP$132,AP$133,AP$134,AP$135,AP$136,AP$137*(1+'S&amp;S'!$F137),AP$138,AP$139,AP$140,AP$141,AP$142,AP$143,AP$144)</f>
        <v>0</v>
      </c>
      <c r="AQ339" s="66">
        <f>-AQ$190+AQ$216-AQ$218+AQ$233+AQ$234+SUM(AQ$125,AQ$126,AQ$127,AQ$128,AQ$129,AQ$130,AQ$131,AQ$132,AQ$133,AQ$134,AQ$135,AQ$136,AQ$137*(1+'S&amp;S'!$F137),AQ$138,AQ$139,AQ$140,AQ$141,AQ$142,AQ$143,AQ$144)</f>
        <v>0</v>
      </c>
      <c r="AR339" s="66">
        <f>-AR$190+AR$216-AR$218+AR$233+AR$234+SUM(AR$125,AR$126,AR$127,AR$128,AR$129,AR$130,AR$131,AR$132,AR$133,AR$134,AR$135,AR$136,AR$137*(1+'S&amp;S'!$F137),AR$138,AR$139,AR$140,AR$141,AR$142,AR$143,AR$144)</f>
        <v>0</v>
      </c>
      <c r="AS339" s="66">
        <f>-AS$190+AS$216-AS$218+AS$233+AS$234+SUM(AS$125,AS$126,AS$127,AS$128,AS$129,AS$130,AS$131,AS$132,AS$133,AS$134,AS$135,AS$136,AS$137*(1+'S&amp;S'!$F137),AS$138,AS$139,AS$140,AS$141,AS$142,AS$143,AS$144)</f>
        <v>0</v>
      </c>
      <c r="AT339" s="66">
        <f>-AT$190+AT$216-AT$218+AT$233+AT$234+SUM(AT$125,AT$126,AT$127,AT$128,AT$129,AT$130,AT$131,AT$132,AT$133,AT$134,AT$135,AT$136,AT$137*(1+'S&amp;S'!$F137),AT$138,AT$139,AT$140,AT$141,AT$142,AT$143,AT$144)</f>
        <v>0</v>
      </c>
      <c r="AU339" s="66">
        <f>-AU$190+AU$216-AU$218+AU$233+AU$234+SUM(AU$125,AU$126,AU$127,AU$128,AU$129,AU$130,AU$131,AU$132,AU$133,AU$134,AU$135,AU$136,AU$137*(1+'S&amp;S'!$F137),AU$138,AU$139,AU$140,AU$141,AU$142,AU$143,AU$144)</f>
        <v>0</v>
      </c>
      <c r="AV339" s="66">
        <f>-AV$190+AV$216-AV$218+AV$233+AV$234+SUM(AV$125,AV$126,AV$127,AV$128,AV$129,AV$130,AV$131,AV$132,AV$133,AV$134,AV$135,AV$136,AV$137*(1+'S&amp;S'!$F137),AV$138,AV$139,AV$140,AV$141,AV$142,AV$143,AV$144)</f>
        <v>0</v>
      </c>
      <c r="AW339" s="66">
        <f>-AW$190+AW$216-AW$218+AW$233+AW$234+SUM(AW$125,AW$126,AW$127,AW$128,AW$129,AW$130,AW$131,AW$132,AW$133,AW$134,AW$135,AW$136,AW$137*(1+'S&amp;S'!$F137),AW$138,AW$139,AW$140,AW$141,AW$142,AW$143,AW$144)</f>
        <v>0</v>
      </c>
      <c r="AX339" s="66">
        <f>-AX$190+AX$216-AX$218+AX$233+AX$234+SUM(AX$125,AX$126,AX$127,AX$128,AX$129,AX$130,AX$131,AX$132,AX$133,AX$134,AX$135,AX$136,AX$137*(1+'S&amp;S'!$F137),AX$138,AX$139,AX$140,AX$141,AX$142,AX$143,AX$144)</f>
        <v>0</v>
      </c>
      <c r="AY339" s="66">
        <f>-AY$190+AY$216-AY$218+AY$233+AY$234+SUM(AY$125,AY$126,AY$127,AY$128,AY$129,AY$130,AY$131,AY$132,AY$133,AY$134,AY$135,AY$136,AY$137*(1+'S&amp;S'!$F137),AY$138,AY$139,AY$140,AY$141,AY$142,AY$143,AY$144)</f>
        <v>0</v>
      </c>
      <c r="AZ339" s="66">
        <f>-AZ$190+AZ$216-AZ$218+AZ$233+AZ$234+SUM(AZ$125,AZ$126,AZ$127,AZ$128,AZ$129,AZ$130,AZ$131,AZ$132,AZ$133,AZ$134,AZ$135,AZ$136,AZ$137*(1+'S&amp;S'!$F137),AZ$138,AZ$139,AZ$140,AZ$141,AZ$142,AZ$143,AZ$144)</f>
        <v>0</v>
      </c>
      <c r="BA339" s="66">
        <f>-BA$190+BA$216-BA$218+BA$233+BA$234+SUM(BA$125,BA$126,BA$127,BA$128,BA$129,BA$130,BA$131,BA$132,BA$133,BA$134,BA$135,BA$136,BA$137*(1+'S&amp;S'!$F137),BA$138,BA$139,BA$140,BA$141,BA$142,BA$143,BA$144)</f>
        <v>0</v>
      </c>
      <c r="BB339" s="66">
        <f>-BB$190+BB$216-BB$218+BB$233+BB$234+SUM(BB$125,BB$126,BB$127,BB$128,BB$129,BB$130,BB$131,BB$132,BB$133,BB$134,BB$135,BB$136,BB$137*(1+'S&amp;S'!$F137),BB$138,BB$139,BB$140,BB$141,BB$142,BB$143,BB$144)</f>
        <v>0</v>
      </c>
      <c r="BC339" s="66">
        <f>-BC$190+BC$216-BC$218+BC$233+BC$234+SUM(BC$125,BC$126,BC$127,BC$128,BC$129,BC$130,BC$131,BC$132,BC$133,BC$134,BC$135,BC$136,BC$137*(1+'S&amp;S'!$F137),BC$138,BC$139,BC$140,BC$141,BC$142,BC$143,BC$144)</f>
        <v>0</v>
      </c>
      <c r="BD339" s="66">
        <f>-BD$190+BD$216-BD$218+BD$233+BD$234+SUM(BD$125,BD$126,BD$127,BD$128,BD$129,BD$130,BD$131,BD$132,BD$133,BD$134,BD$135,BD$136,BD$137*(1+'S&amp;S'!$F137),BD$138,BD$139,BD$140,BD$141,BD$142,BD$143,BD$144)</f>
        <v>0</v>
      </c>
      <c r="BE339" s="66">
        <f>-BE$190+BE$216-BE$218+BE$233+BE$234+SUM(BE$125,BE$126,BE$127,BE$128,BE$129,BE$130,BE$131,BE$132,BE$133,BE$134,BE$135,BE$136,BE$137*(1+'S&amp;S'!$F137),BE$138,BE$139,BE$140,BE$141,BE$142,BE$143,BE$144)</f>
        <v>0</v>
      </c>
      <c r="BF339" s="66">
        <f>-BF$190+BF$216-BF$218+BF$233+BF$234+SUM(BF$125,BF$126,BF$127,BF$128,BF$129,BF$130,BF$131,BF$132,BF$133,BF$134,BF$135,BF$136,BF$137*(1+'S&amp;S'!$F137),BF$138,BF$139,BF$140,BF$141,BF$142,BF$143,BF$144)</f>
        <v>0</v>
      </c>
      <c r="BG339" s="66">
        <f>-BG$190+BG$216-BG$218+BG$233+BG$234+SUM(BG$125,BG$126,BG$127,BG$128,BG$129,BG$130,BG$131,BG$132,BG$133,BG$134,BG$135,BG$136,BG$137*(1+'S&amp;S'!$F137),BG$138,BG$139,BG$140,BG$141,BG$142,BG$143,BG$144)</f>
        <v>0</v>
      </c>
      <c r="BH339" s="66">
        <f>-BH$190+BH$216-BH$218+BH$233+BH$234+SUM(BH$125,BH$126,BH$127,BH$128,BH$129,BH$130,BH$131,BH$132,BH$133,BH$134,BH$135,BH$136,BH$137*(1+'S&amp;S'!$F137),BH$138,BH$139,BH$140,BH$141,BH$142,BH$143,BH$144)</f>
        <v>0</v>
      </c>
      <c r="BI339" s="66">
        <f>-BI$190+BI$216-BI$218+BI$233+BI$234+SUM(BI$125,BI$126,BI$127,BI$128,BI$129,BI$130,BI$131,BI$132,BI$133,BI$134,BI$135,BI$136,BI$137*(1+'S&amp;S'!$F137),BI$138,BI$139,BI$140,BI$141,BI$142,BI$143,BI$144)</f>
        <v>0</v>
      </c>
      <c r="BJ339" s="66">
        <f>-BJ$190+BJ$216-BJ$218+BJ$233+BJ$234+SUM(BJ$125,BJ$126,BJ$127,BJ$128,BJ$129,BJ$130,BJ$131,BJ$132,BJ$133,BJ$134,BJ$135,BJ$136,BJ$137*(1+'S&amp;S'!$F137),BJ$138,BJ$139,BJ$140,BJ$141,BJ$142,BJ$143,BJ$144)</f>
        <v>0</v>
      </c>
      <c r="BK339" s="66">
        <f>-BK$190+BK$216-BK$218+BK$233+BK$234+SUM(BK$125,BK$126,BK$127,BK$128,BK$129,BK$130,BK$131,BK$132,BK$133,BK$134,BK$135,BK$136,BK$137*(1+'S&amp;S'!$F137),BK$138,BK$139,BK$140,BK$141,BK$142,BK$143,BK$144)</f>
        <v>0</v>
      </c>
      <c r="BL339" s="66">
        <f>-BL$190+BL$216-BL$218+BL$233+BL$234+SUM(BL$125,BL$126,BL$127,BL$128,BL$129,BL$130,BL$131,BL$132,BL$133,BL$134,BL$135,BL$136,BL$137*(1+'S&amp;S'!$F137),BL$138,BL$139,BL$140,BL$141,BL$142,BL$143,BL$144)</f>
        <v>0</v>
      </c>
      <c r="BM339" s="66">
        <f>-BM$190+BM$216-BM$218+BM$233+BM$234+SUM(BM$125,BM$126,BM$127,BM$128,BM$129,BM$130,BM$131,BM$132,BM$133,BM$134,BM$135,BM$136,BM$137*(1+'S&amp;S'!$F137),BM$138,BM$139,BM$140,BM$141,BM$142,BM$143,BM$144)</f>
        <v>0</v>
      </c>
      <c r="BN339" s="66">
        <f>-BN$190+BN$216-BN$218+BN$233+BN$234+SUM(BN$125,BN$126,BN$127,BN$128,BN$129,BN$130,BN$131,BN$132,BN$133,BN$134,BN$135,BN$136,BN$137*(1+'S&amp;S'!$F137),BN$138,BN$139,BN$140,BN$141,BN$142,BN$143,BN$144)</f>
        <v>0</v>
      </c>
      <c r="BO339" s="66">
        <f>-BO$190+BO$216-BO$218+BO$233+BO$234+SUM(BO$125,BO$126,BO$127,BO$128,BO$129,BO$130,BO$131,BO$132,BO$133,BO$134,BO$135,BO$136,BO$137*(1+'S&amp;S'!$F137),BO$138,BO$139,BO$140,BO$141,BO$142,BO$143,BO$144)</f>
        <v>0</v>
      </c>
      <c r="BP339" s="66">
        <f>-BP$190+BP$216-BP$218+BP$233+BP$234+SUM(BP$125,BP$126,BP$127,BP$128,BP$129,BP$130,BP$131,BP$132,BP$133,BP$134,BP$135,BP$136,BP$137*(1+'S&amp;S'!$F137),BP$138,BP$139,BP$140,BP$141,BP$142,BP$143,BP$144)</f>
        <v>0</v>
      </c>
      <c r="BQ339" s="66">
        <f>-BQ$190+BQ$216-BQ$218+BQ$233+BQ$234+SUM(BQ$125,BQ$126,BQ$127,BQ$128,BQ$129,BQ$130,BQ$131,BQ$132,BQ$133,BQ$134,BQ$135,BQ$136,BQ$137*(1+'S&amp;S'!$F137),BQ$138,BQ$139,BQ$140,BQ$141,BQ$142,BQ$143,BQ$144)</f>
        <v>0</v>
      </c>
      <c r="BR339" s="66">
        <f>-BR$190+BR$216-BR$218+BR$233+BR$234+SUM(BR$125,BR$126,BR$127,BR$128,BR$129,BR$130,BR$131,BR$132,BR$133,BR$134,BR$135,BR$136,BR$137*(1+'S&amp;S'!$F137),BR$138,BR$139,BR$140,BR$141,BR$142,BR$143,BR$144)</f>
        <v>0</v>
      </c>
      <c r="BS339" s="66">
        <f>-BS$190+BS$216-BS$218+BS$233+BS$234+SUM(BS$125,BS$126,BS$127,BS$128,BS$129,BS$130,BS$131,BS$132,BS$133,BS$134,BS$135,BS$136,BS$137*(1+'S&amp;S'!$F137),BS$138,BS$139,BS$140,BS$141,BS$142,BS$143,BS$144)</f>
        <v>0</v>
      </c>
      <c r="BT339" s="66">
        <f>-BT$190+BT$216-BT$218+BT$233+BT$234+SUM(BT$125,BT$126,BT$127,BT$128,BT$129,BT$130,BT$131,BT$132,BT$133,BT$134,BT$135,BT$136,BT$137*(1+'S&amp;S'!$F137),BT$138,BT$139,BT$140,BT$141,BT$142,BT$143,BT$144)</f>
        <v>0</v>
      </c>
      <c r="BU339" s="66">
        <f>-BU$190+BU$216-BU$218+BU$233+BU$234+SUM(BU$125,BU$126,BU$127,BU$128,BU$129,BU$130,BU$131,BU$132,BU$133,BU$134,BU$135,BU$136,BU$137*(1+'S&amp;S'!$F137),BU$138,BU$139,BU$140,BU$141,BU$142,BU$143,BU$144)</f>
        <v>0</v>
      </c>
      <c r="BV339" s="66">
        <f>-BV$190+BV$216-BV$218+BV$233+BV$234+SUM(BV$125,BV$126,BV$127,BV$128,BV$129,BV$130,BV$131,BV$132,BV$133,BV$134,BV$135,BV$136,BV$137*(1+'S&amp;S'!$F137),BV$138,BV$139,BV$140,BV$141,BV$142,BV$143,BV$144)</f>
        <v>0</v>
      </c>
      <c r="BW339" s="66">
        <f>-BW$190+BW$216-BW$218+BW$233+BW$234+SUM(BW$125,BW$126,BW$127,BW$128,BW$129,BW$130,BW$131,BW$132,BW$133,BW$134,BW$135,BW$136,BW$137*(1+'S&amp;S'!$F137),BW$138,BW$139,BW$140,BW$141,BW$142,BW$143,BW$144)</f>
        <v>0</v>
      </c>
      <c r="BX339" s="66">
        <f>-BX$190+BX$216-BX$218+BX$233+BX$234+SUM(BX$125,BX$126,BX$127,BX$128,BX$129,BX$130,BX$131,BX$132,BX$133,BX$134,BX$135,BX$136,BX$137*(1+'S&amp;S'!$F137),BX$138,BX$139,BX$140,BX$141,BX$142,BX$143,BX$144)</f>
        <v>0</v>
      </c>
      <c r="BY339" s="66">
        <f>-BY$190+BY$216-BY$218+BY$233+BY$234+SUM(BY$125,BY$126,BY$127,BY$128,BY$129,BY$130,BY$131,BY$132,BY$133,BY$134,BY$135,BY$136,BY$137*(1+'S&amp;S'!$F137),BY$138,BY$139,BY$140,BY$141,BY$142,BY$143,BY$144)</f>
        <v>0</v>
      </c>
      <c r="BZ339" s="66">
        <f>-BZ$190+BZ$216-BZ$218+BZ$233+BZ$234+SUM(BZ$125,BZ$126,BZ$127,BZ$128,BZ$129,BZ$130,BZ$131,BZ$132,BZ$133,BZ$134,BZ$135,BZ$136,BZ$137*(1+'S&amp;S'!$F137),BZ$138,BZ$139,BZ$140,BZ$141,BZ$142,BZ$143,BZ$144)</f>
        <v>0</v>
      </c>
      <c r="CA339" s="66">
        <f>-CA$190+CA$216-CA$218+CA$233+CA$234+SUM(CA$125,CA$126,CA$127,CA$128,CA$129,CA$130,CA$131,CA$132,CA$133,CA$134,CA$135,CA$136,CA$137*(1+'S&amp;S'!$F137),CA$138,CA$139,CA$140,CA$141,CA$142,CA$143,CA$144)</f>
        <v>0</v>
      </c>
      <c r="CB339" s="66">
        <f>-CB$190+CB$216-CB$218+CB$233+CB$234+SUM(CB$125,CB$126,CB$127,CB$128,CB$129,CB$130,CB$131,CB$132,CB$133,CB$134,CB$135,CB$136,CB$137*(1+'S&amp;S'!$F137),CB$138,CB$139,CB$140,CB$141,CB$142,CB$143,CB$144)</f>
        <v>0</v>
      </c>
      <c r="CC339" s="66">
        <f>-CC$190+CC$216-CC$218+CC$233+CC$234+SUM(CC$125,CC$126,CC$127,CC$128,CC$129,CC$130,CC$131,CC$132,CC$133,CC$134,CC$135,CC$136,CC$137*(1+'S&amp;S'!$F137),CC$138,CC$139,CC$140,CC$141,CC$142,CC$143,CC$144)</f>
        <v>0</v>
      </c>
      <c r="CD339" s="66">
        <f>-CD$190+CD$216-CD$218+CD$233+CD$234+SUM(CD$125,CD$126,CD$127,CD$128,CD$129,CD$130,CD$131,CD$132,CD$133,CD$134,CD$135,CD$136,CD$137*(1+'S&amp;S'!$F137),CD$138,CD$139,CD$140,CD$141,CD$142,CD$143,CD$144)</f>
        <v>0</v>
      </c>
      <c r="CE339" s="66">
        <f>-CE$190+CE$216-CE$218+CE$233+CE$234+SUM(CE$125,CE$126,CE$127,CE$128,CE$129,CE$130,CE$131,CE$132,CE$133,CE$134,CE$135,CE$136,CE$137*(1+'S&amp;S'!$F137),CE$138,CE$139,CE$140,CE$141,CE$142,CE$143,CE$144)</f>
        <v>0</v>
      </c>
      <c r="CF339" s="66">
        <f>-CF$190+CF$216-CF$218+CF$233+CF$234+SUM(CF$125,CF$126,CF$127,CF$128,CF$129,CF$130,CF$131,CF$132,CF$133,CF$134,CF$135,CF$136,CF$137*(1+'S&amp;S'!$F137),CF$138,CF$139,CF$140,CF$141,CF$142,CF$143,CF$144)</f>
        <v>0</v>
      </c>
      <c r="CG339" s="66">
        <f>-CG$190+CG$216-CG$218+CG$233+CG$234+SUM(CG$125,CG$126,CG$127,CG$128,CG$129,CG$130,CG$131,CG$132,CG$133,CG$134,CG$135,CG$136,CG$137*(1+'S&amp;S'!$F137),CG$138,CG$139,CG$140,CG$141,CG$142,CG$143,CG$144)</f>
        <v>0</v>
      </c>
      <c r="CH339" s="66">
        <f>-CH$190+CH$216-CH$218+CH$233+CH$234+SUM(CH$125,CH$126,CH$127,CH$128,CH$129,CH$130,CH$131,CH$132,CH$133,CH$134,CH$135,CH$136,CH$137*(1+'S&amp;S'!$F137),CH$138,CH$139,CH$140,CH$141,CH$142,CH$143,CH$144)</f>
        <v>0</v>
      </c>
      <c r="CI339" s="66">
        <f>-CI$190+CI$216-CI$218+CI$233+CI$234+SUM(CI$125,CI$126,CI$127,CI$128,CI$129,CI$130,CI$131,CI$132,CI$133,CI$134,CI$135,CI$136,CI$137*(1+'S&amp;S'!$F137),CI$138,CI$139,CI$140,CI$141,CI$142,CI$143,CI$144)</f>
        <v>0</v>
      </c>
      <c r="CJ339" s="66">
        <f>-CJ$190+CJ$216-CJ$218+CJ$233+CJ$234+SUM(CJ$125,CJ$126,CJ$127,CJ$128,CJ$129,CJ$130,CJ$131,CJ$132,CJ$133,CJ$134,CJ$135,CJ$136,CJ$137*(1+'S&amp;S'!$F137),CJ$138,CJ$139,CJ$140,CJ$141,CJ$142,CJ$143,CJ$144)</f>
        <v>0</v>
      </c>
      <c r="CK339" s="66">
        <f>-CK$190+CK$216-CK$218+CK$233+CK$234+SUM(CK$125,CK$126,CK$127,CK$128,CK$129,CK$130,CK$131,CK$132,CK$133,CK$134,CK$135,CK$136,CK$137*(1+'S&amp;S'!$F137),CK$138,CK$139,CK$140,CK$141,CK$142,CK$143,CK$144)</f>
        <v>0</v>
      </c>
      <c r="CL339" s="66">
        <f>-CL$190+CL$216-CL$218+CL$233+CL$234+SUM(CL$125,CL$126,CL$127,CL$128,CL$129,CL$130,CL$131,CL$132,CL$133,CL$134,CL$135,CL$136,CL$137*(1+'S&amp;S'!$F137),CL$138,CL$139,CL$140,CL$141,CL$142,CL$143,CL$144)</f>
        <v>0</v>
      </c>
      <c r="CM339" s="66">
        <f>-CM$190+CM$216-CM$218+CM$233+CM$234+SUM(CM$125,CM$126,CM$127,CM$128,CM$129,CM$130,CM$131,CM$132,CM$133,CM$134,CM$135,CM$136,CM$137*(1+'S&amp;S'!$F137),CM$138,CM$139,CM$140,CM$141,CM$142,CM$143,CM$144)</f>
        <v>0</v>
      </c>
      <c r="CN339" s="66">
        <f>-CN$190+CN$216-CN$218+CN$233+CN$234+SUM(CN$125,CN$126,CN$127,CN$128,CN$129,CN$130,CN$131,CN$132,CN$133,CN$134,CN$135,CN$136,CN$137*(1+'S&amp;S'!$F137),CN$138,CN$139,CN$140,CN$141,CN$142,CN$143,CN$144)</f>
        <v>0</v>
      </c>
      <c r="CO339" s="66">
        <f>-CO$190+CO$216-CO$218+CO$233+CO$234+SUM(CO$125,CO$126,CO$127,CO$128,CO$129,CO$130,CO$131,CO$132,CO$133,CO$134,CO$135,CO$136,CO$137*(1+'S&amp;S'!$F137),CO$138,CO$139,CO$140,CO$141,CO$142,CO$143,CO$144)</f>
        <v>0</v>
      </c>
      <c r="CP339" s="66">
        <f>-CP$190+CP$216-CP$218+CP$233+CP$234+SUM(CP$125,CP$126,CP$127,CP$128,CP$129,CP$130,CP$131,CP$132,CP$133,CP$134,CP$135,CP$136,CP$137*(1+'S&amp;S'!$F137),CP$138,CP$139,CP$140,CP$141,CP$142,CP$143,CP$144)</f>
        <v>0</v>
      </c>
      <c r="CQ339" s="66">
        <f>-CQ$190+CQ$216-CQ$218+CQ$233+CQ$234+SUM(CQ$125,CQ$126,CQ$127,CQ$128,CQ$129,CQ$130,CQ$131,CQ$132,CQ$133,CQ$134,CQ$135,CQ$136,CQ$137*(1+'S&amp;S'!$F137),CQ$138,CQ$139,CQ$140,CQ$141,CQ$142,CQ$143,CQ$144)</f>
        <v>0</v>
      </c>
      <c r="CR339" s="66">
        <f>-CR$190+CR$216-CR$218+CR$233+CR$234+SUM(CR$125,CR$126,CR$127,CR$128,CR$129,CR$130,CR$131,CR$132,CR$133,CR$134,CR$135,CR$136,CR$137*(1+'S&amp;S'!$F137),CR$138,CR$139,CR$140,CR$141,CR$142,CR$143,CR$144)</f>
        <v>0</v>
      </c>
      <c r="CS339" s="66">
        <f>-CS$190+CS$216-CS$218+CS$233+CS$234+SUM(CS$125,CS$126,CS$127,CS$128,CS$129,CS$130,CS$131,CS$132,CS$133,CS$134,CS$135,CS$136,CS$137*(1+'S&amp;S'!$F137),CS$138,CS$139,CS$140,CS$141,CS$142,CS$143,CS$144)</f>
        <v>0</v>
      </c>
    </row>
    <row r="340" spans="3:97" hidden="1" x14ac:dyDescent="0.35">
      <c r="C340" s="81" t="str">
        <f>O.6!C138&amp;" with "&amp; 'S&amp;S'!$D$5*100 &amp; "% increase"</f>
        <v xml:space="preserve"> with 1% increase</v>
      </c>
      <c r="E340" s="492">
        <f>G340+NPV(G.Asm!$F$40,H340:INDEX(H340:CS340,RP))</f>
        <v>0</v>
      </c>
      <c r="F340" s="492">
        <f t="shared" si="140"/>
        <v>0</v>
      </c>
      <c r="G340" s="66">
        <f>-G$190+G$216-G$218+G$233+G$234+SUM(G$125,G$126,G$127,G$128,G$129,G$130,G$131,G$132,G$133,G$134,G$135,G$136,G$137,G$138*(1+'S&amp;S'!$F138),G$139,G$140,G$141,G$142,G$143,G$144)</f>
        <v>0</v>
      </c>
      <c r="H340" s="66">
        <f>-H$190+H$216-H$218+H$233+H$234+SUM(H$125,H$126,H$127,H$128,H$129,H$130,H$131,H$132,H$133,H$134,H$135,H$136,H$137,H$138*(1+'S&amp;S'!$F138),H$139,H$140,H$141,H$142,H$143,H$144)</f>
        <v>0</v>
      </c>
      <c r="I340" s="66">
        <f>-I$190+I$216-I$218+I$233+I$234+SUM(I$125,I$126,I$127,I$128,I$129,I$130,I$131,I$132,I$133,I$134,I$135,I$136,I$137,I$138*(1+'S&amp;S'!$F138),I$139,I$140,I$141,I$142,I$143,I$144)</f>
        <v>0</v>
      </c>
      <c r="J340" s="66">
        <f>-J$190+J$216-J$218+J$233+J$234+SUM(J$125,J$126,J$127,J$128,J$129,J$130,J$131,J$132,J$133,J$134,J$135,J$136,J$137,J$138*(1+'S&amp;S'!$F138),J$139,J$140,J$141,J$142,J$143,J$144)</f>
        <v>0</v>
      </c>
      <c r="K340" s="66">
        <f>-K$190+K$216-K$218+K$233+K$234+SUM(K$125,K$126,K$127,K$128,K$129,K$130,K$131,K$132,K$133,K$134,K$135,K$136,K$137,K$138*(1+'S&amp;S'!$F138),K$139,K$140,K$141,K$142,K$143,K$144)</f>
        <v>0</v>
      </c>
      <c r="L340" s="66">
        <f>-L$190+L$216-L$218+L$233+L$234+SUM(L$125,L$126,L$127,L$128,L$129,L$130,L$131,L$132,L$133,L$134,L$135,L$136,L$137,L$138*(1+'S&amp;S'!$F138),L$139,L$140,L$141,L$142,L$143,L$144)</f>
        <v>0</v>
      </c>
      <c r="M340" s="66">
        <f>-M$190+M$216-M$218+M$233+M$234+SUM(M$125,M$126,M$127,M$128,M$129,M$130,M$131,M$132,M$133,M$134,M$135,M$136,M$137,M$138*(1+'S&amp;S'!$F138),M$139,M$140,M$141,M$142,M$143,M$144)</f>
        <v>0</v>
      </c>
      <c r="N340" s="66">
        <f>-N$190+N$216-N$218+N$233+N$234+SUM(N$125,N$126,N$127,N$128,N$129,N$130,N$131,N$132,N$133,N$134,N$135,N$136,N$137,N$138*(1+'S&amp;S'!$F138),N$139,N$140,N$141,N$142,N$143,N$144)</f>
        <v>0</v>
      </c>
      <c r="O340" s="66">
        <f>-O$190+O$216-O$218+O$233+O$234+SUM(O$125,O$126,O$127,O$128,O$129,O$130,O$131,O$132,O$133,O$134,O$135,O$136,O$137,O$138*(1+'S&amp;S'!$F138),O$139,O$140,O$141,O$142,O$143,O$144)</f>
        <v>0</v>
      </c>
      <c r="P340" s="66">
        <f>-P$190+P$216-P$218+P$233+P$234+SUM(P$125,P$126,P$127,P$128,P$129,P$130,P$131,P$132,P$133,P$134,P$135,P$136,P$137,P$138*(1+'S&amp;S'!$F138),P$139,P$140,P$141,P$142,P$143,P$144)</f>
        <v>0</v>
      </c>
      <c r="Q340" s="66">
        <f>-Q$190+Q$216-Q$218+Q$233+Q$234+SUM(Q$125,Q$126,Q$127,Q$128,Q$129,Q$130,Q$131,Q$132,Q$133,Q$134,Q$135,Q$136,Q$137,Q$138*(1+'S&amp;S'!$F138),Q$139,Q$140,Q$141,Q$142,Q$143,Q$144)</f>
        <v>0</v>
      </c>
      <c r="R340" s="66">
        <f>-R$190+R$216-R$218+R$233+R$234+SUM(R$125,R$126,R$127,R$128,R$129,R$130,R$131,R$132,R$133,R$134,R$135,R$136,R$137,R$138*(1+'S&amp;S'!$F138),R$139,R$140,R$141,R$142,R$143,R$144)</f>
        <v>0</v>
      </c>
      <c r="S340" s="66">
        <f>-S$190+S$216-S$218+S$233+S$234+SUM(S$125,S$126,S$127,S$128,S$129,S$130,S$131,S$132,S$133,S$134,S$135,S$136,S$137,S$138*(1+'S&amp;S'!$F138),S$139,S$140,S$141,S$142,S$143,S$144)</f>
        <v>0</v>
      </c>
      <c r="T340" s="66">
        <f>-T$190+T$216-T$218+T$233+T$234+SUM(T$125,T$126,T$127,T$128,T$129,T$130,T$131,T$132,T$133,T$134,T$135,T$136,T$137,T$138*(1+'S&amp;S'!$F138),T$139,T$140,T$141,T$142,T$143,T$144)</f>
        <v>0</v>
      </c>
      <c r="U340" s="66">
        <f>-U$190+U$216-U$218+U$233+U$234+SUM(U$125,U$126,U$127,U$128,U$129,U$130,U$131,U$132,U$133,U$134,U$135,U$136,U$137,U$138*(1+'S&amp;S'!$F138),U$139,U$140,U$141,U$142,U$143,U$144)</f>
        <v>0</v>
      </c>
      <c r="V340" s="66">
        <f>-V$190+V$216-V$218+V$233+V$234+SUM(V$125,V$126,V$127,V$128,V$129,V$130,V$131,V$132,V$133,V$134,V$135,V$136,V$137,V$138*(1+'S&amp;S'!$F138),V$139,V$140,V$141,V$142,V$143,V$144)</f>
        <v>0</v>
      </c>
      <c r="W340" s="66">
        <f>-W$190+W$216-W$218+W$233+W$234+SUM(W$125,W$126,W$127,W$128,W$129,W$130,W$131,W$132,W$133,W$134,W$135,W$136,W$137,W$138*(1+'S&amp;S'!$F138),W$139,W$140,W$141,W$142,W$143,W$144)</f>
        <v>0</v>
      </c>
      <c r="X340" s="66">
        <f>-X$190+X$216-X$218+X$233+X$234+SUM(X$125,X$126,X$127,X$128,X$129,X$130,X$131,X$132,X$133,X$134,X$135,X$136,X$137,X$138*(1+'S&amp;S'!$F138),X$139,X$140,X$141,X$142,X$143,X$144)</f>
        <v>0</v>
      </c>
      <c r="Y340" s="66">
        <f>-Y$190+Y$216-Y$218+Y$233+Y$234+SUM(Y$125,Y$126,Y$127,Y$128,Y$129,Y$130,Y$131,Y$132,Y$133,Y$134,Y$135,Y$136,Y$137,Y$138*(1+'S&amp;S'!$F138),Y$139,Y$140,Y$141,Y$142,Y$143,Y$144)</f>
        <v>0</v>
      </c>
      <c r="Z340" s="66">
        <f>-Z$190+Z$216-Z$218+Z$233+Z$234+SUM(Z$125,Z$126,Z$127,Z$128,Z$129,Z$130,Z$131,Z$132,Z$133,Z$134,Z$135,Z$136,Z$137,Z$138*(1+'S&amp;S'!$F138),Z$139,Z$140,Z$141,Z$142,Z$143,Z$144)</f>
        <v>0</v>
      </c>
      <c r="AA340" s="66">
        <f>-AA$190+AA$216-AA$218+AA$233+AA$234+SUM(AA$125,AA$126,AA$127,AA$128,AA$129,AA$130,AA$131,AA$132,AA$133,AA$134,AA$135,AA$136,AA$137,AA$138*(1+'S&amp;S'!$F138),AA$139,AA$140,AA$141,AA$142,AA$143,AA$144)</f>
        <v>0</v>
      </c>
      <c r="AB340" s="66">
        <f>-AB$190+AB$216-AB$218+AB$233+AB$234+SUM(AB$125,AB$126,AB$127,AB$128,AB$129,AB$130,AB$131,AB$132,AB$133,AB$134,AB$135,AB$136,AB$137,AB$138*(1+'S&amp;S'!$F138),AB$139,AB$140,AB$141,AB$142,AB$143,AB$144)</f>
        <v>0</v>
      </c>
      <c r="AC340" s="66">
        <f>-AC$190+AC$216-AC$218+AC$233+AC$234+SUM(AC$125,AC$126,AC$127,AC$128,AC$129,AC$130,AC$131,AC$132,AC$133,AC$134,AC$135,AC$136,AC$137,AC$138*(1+'S&amp;S'!$F138),AC$139,AC$140,AC$141,AC$142,AC$143,AC$144)</f>
        <v>0</v>
      </c>
      <c r="AD340" s="66">
        <f>-AD$190+AD$216-AD$218+AD$233+AD$234+SUM(AD$125,AD$126,AD$127,AD$128,AD$129,AD$130,AD$131,AD$132,AD$133,AD$134,AD$135,AD$136,AD$137,AD$138*(1+'S&amp;S'!$F138),AD$139,AD$140,AD$141,AD$142,AD$143,AD$144)</f>
        <v>0</v>
      </c>
      <c r="AE340" s="66">
        <f>-AE$190+AE$216-AE$218+AE$233+AE$234+SUM(AE$125,AE$126,AE$127,AE$128,AE$129,AE$130,AE$131,AE$132,AE$133,AE$134,AE$135,AE$136,AE$137,AE$138*(1+'S&amp;S'!$F138),AE$139,AE$140,AE$141,AE$142,AE$143,AE$144)</f>
        <v>0</v>
      </c>
      <c r="AF340" s="66">
        <f>-AF$190+AF$216-AF$218+AF$233+AF$234+SUM(AF$125,AF$126,AF$127,AF$128,AF$129,AF$130,AF$131,AF$132,AF$133,AF$134,AF$135,AF$136,AF$137,AF$138*(1+'S&amp;S'!$F138),AF$139,AF$140,AF$141,AF$142,AF$143,AF$144)</f>
        <v>0</v>
      </c>
      <c r="AG340" s="66">
        <f>-AG$190+AG$216-AG$218+AG$233+AG$234+SUM(AG$125,AG$126,AG$127,AG$128,AG$129,AG$130,AG$131,AG$132,AG$133,AG$134,AG$135,AG$136,AG$137,AG$138*(1+'S&amp;S'!$F138),AG$139,AG$140,AG$141,AG$142,AG$143,AG$144)</f>
        <v>0</v>
      </c>
      <c r="AH340" s="66">
        <f>-AH$190+AH$216-AH$218+AH$233+AH$234+SUM(AH$125,AH$126,AH$127,AH$128,AH$129,AH$130,AH$131,AH$132,AH$133,AH$134,AH$135,AH$136,AH$137,AH$138*(1+'S&amp;S'!$F138),AH$139,AH$140,AH$141,AH$142,AH$143,AH$144)</f>
        <v>0</v>
      </c>
      <c r="AI340" s="66">
        <f>-AI$190+AI$216-AI$218+AI$233+AI$234+SUM(AI$125,AI$126,AI$127,AI$128,AI$129,AI$130,AI$131,AI$132,AI$133,AI$134,AI$135,AI$136,AI$137,AI$138*(1+'S&amp;S'!$F138),AI$139,AI$140,AI$141,AI$142,AI$143,AI$144)</f>
        <v>0</v>
      </c>
      <c r="AJ340" s="66">
        <f>-AJ$190+AJ$216-AJ$218+AJ$233+AJ$234+SUM(AJ$125,AJ$126,AJ$127,AJ$128,AJ$129,AJ$130,AJ$131,AJ$132,AJ$133,AJ$134,AJ$135,AJ$136,AJ$137,AJ$138*(1+'S&amp;S'!$F138),AJ$139,AJ$140,AJ$141,AJ$142,AJ$143,AJ$144)</f>
        <v>0</v>
      </c>
      <c r="AK340" s="66">
        <f>-AK$190+AK$216-AK$218+AK$233+AK$234+SUM(AK$125,AK$126,AK$127,AK$128,AK$129,AK$130,AK$131,AK$132,AK$133,AK$134,AK$135,AK$136,AK$137,AK$138*(1+'S&amp;S'!$F138),AK$139,AK$140,AK$141,AK$142,AK$143,AK$144)</f>
        <v>0</v>
      </c>
      <c r="AL340" s="66">
        <f>-AL$190+AL$216-AL$218+AL$233+AL$234+SUM(AL$125,AL$126,AL$127,AL$128,AL$129,AL$130,AL$131,AL$132,AL$133,AL$134,AL$135,AL$136,AL$137,AL$138*(1+'S&amp;S'!$F138),AL$139,AL$140,AL$141,AL$142,AL$143,AL$144)</f>
        <v>0</v>
      </c>
      <c r="AM340" s="66">
        <f>-AM$190+AM$216-AM$218+AM$233+AM$234+SUM(AM$125,AM$126,AM$127,AM$128,AM$129,AM$130,AM$131,AM$132,AM$133,AM$134,AM$135,AM$136,AM$137,AM$138*(1+'S&amp;S'!$F138),AM$139,AM$140,AM$141,AM$142,AM$143,AM$144)</f>
        <v>0</v>
      </c>
      <c r="AN340" s="66">
        <f>-AN$190+AN$216-AN$218+AN$233+AN$234+SUM(AN$125,AN$126,AN$127,AN$128,AN$129,AN$130,AN$131,AN$132,AN$133,AN$134,AN$135,AN$136,AN$137,AN$138*(1+'S&amp;S'!$F138),AN$139,AN$140,AN$141,AN$142,AN$143,AN$144)</f>
        <v>0</v>
      </c>
      <c r="AO340" s="66">
        <f>-AO$190+AO$216-AO$218+AO$233+AO$234+SUM(AO$125,AO$126,AO$127,AO$128,AO$129,AO$130,AO$131,AO$132,AO$133,AO$134,AO$135,AO$136,AO$137,AO$138*(1+'S&amp;S'!$F138),AO$139,AO$140,AO$141,AO$142,AO$143,AO$144)</f>
        <v>0</v>
      </c>
      <c r="AP340" s="66">
        <f>-AP$190+AP$216-AP$218+AP$233+AP$234+SUM(AP$125,AP$126,AP$127,AP$128,AP$129,AP$130,AP$131,AP$132,AP$133,AP$134,AP$135,AP$136,AP$137,AP$138*(1+'S&amp;S'!$F138),AP$139,AP$140,AP$141,AP$142,AP$143,AP$144)</f>
        <v>0</v>
      </c>
      <c r="AQ340" s="66">
        <f>-AQ$190+AQ$216-AQ$218+AQ$233+AQ$234+SUM(AQ$125,AQ$126,AQ$127,AQ$128,AQ$129,AQ$130,AQ$131,AQ$132,AQ$133,AQ$134,AQ$135,AQ$136,AQ$137,AQ$138*(1+'S&amp;S'!$F138),AQ$139,AQ$140,AQ$141,AQ$142,AQ$143,AQ$144)</f>
        <v>0</v>
      </c>
      <c r="AR340" s="66">
        <f>-AR$190+AR$216-AR$218+AR$233+AR$234+SUM(AR$125,AR$126,AR$127,AR$128,AR$129,AR$130,AR$131,AR$132,AR$133,AR$134,AR$135,AR$136,AR$137,AR$138*(1+'S&amp;S'!$F138),AR$139,AR$140,AR$141,AR$142,AR$143,AR$144)</f>
        <v>0</v>
      </c>
      <c r="AS340" s="66">
        <f>-AS$190+AS$216-AS$218+AS$233+AS$234+SUM(AS$125,AS$126,AS$127,AS$128,AS$129,AS$130,AS$131,AS$132,AS$133,AS$134,AS$135,AS$136,AS$137,AS$138*(1+'S&amp;S'!$F138),AS$139,AS$140,AS$141,AS$142,AS$143,AS$144)</f>
        <v>0</v>
      </c>
      <c r="AT340" s="66">
        <f>-AT$190+AT$216-AT$218+AT$233+AT$234+SUM(AT$125,AT$126,AT$127,AT$128,AT$129,AT$130,AT$131,AT$132,AT$133,AT$134,AT$135,AT$136,AT$137,AT$138*(1+'S&amp;S'!$F138),AT$139,AT$140,AT$141,AT$142,AT$143,AT$144)</f>
        <v>0</v>
      </c>
      <c r="AU340" s="66">
        <f>-AU$190+AU$216-AU$218+AU$233+AU$234+SUM(AU$125,AU$126,AU$127,AU$128,AU$129,AU$130,AU$131,AU$132,AU$133,AU$134,AU$135,AU$136,AU$137,AU$138*(1+'S&amp;S'!$F138),AU$139,AU$140,AU$141,AU$142,AU$143,AU$144)</f>
        <v>0</v>
      </c>
      <c r="AV340" s="66">
        <f>-AV$190+AV$216-AV$218+AV$233+AV$234+SUM(AV$125,AV$126,AV$127,AV$128,AV$129,AV$130,AV$131,AV$132,AV$133,AV$134,AV$135,AV$136,AV$137,AV$138*(1+'S&amp;S'!$F138),AV$139,AV$140,AV$141,AV$142,AV$143,AV$144)</f>
        <v>0</v>
      </c>
      <c r="AW340" s="66">
        <f>-AW$190+AW$216-AW$218+AW$233+AW$234+SUM(AW$125,AW$126,AW$127,AW$128,AW$129,AW$130,AW$131,AW$132,AW$133,AW$134,AW$135,AW$136,AW$137,AW$138*(1+'S&amp;S'!$F138),AW$139,AW$140,AW$141,AW$142,AW$143,AW$144)</f>
        <v>0</v>
      </c>
      <c r="AX340" s="66">
        <f>-AX$190+AX$216-AX$218+AX$233+AX$234+SUM(AX$125,AX$126,AX$127,AX$128,AX$129,AX$130,AX$131,AX$132,AX$133,AX$134,AX$135,AX$136,AX$137,AX$138*(1+'S&amp;S'!$F138),AX$139,AX$140,AX$141,AX$142,AX$143,AX$144)</f>
        <v>0</v>
      </c>
      <c r="AY340" s="66">
        <f>-AY$190+AY$216-AY$218+AY$233+AY$234+SUM(AY$125,AY$126,AY$127,AY$128,AY$129,AY$130,AY$131,AY$132,AY$133,AY$134,AY$135,AY$136,AY$137,AY$138*(1+'S&amp;S'!$F138),AY$139,AY$140,AY$141,AY$142,AY$143,AY$144)</f>
        <v>0</v>
      </c>
      <c r="AZ340" s="66">
        <f>-AZ$190+AZ$216-AZ$218+AZ$233+AZ$234+SUM(AZ$125,AZ$126,AZ$127,AZ$128,AZ$129,AZ$130,AZ$131,AZ$132,AZ$133,AZ$134,AZ$135,AZ$136,AZ$137,AZ$138*(1+'S&amp;S'!$F138),AZ$139,AZ$140,AZ$141,AZ$142,AZ$143,AZ$144)</f>
        <v>0</v>
      </c>
      <c r="BA340" s="66">
        <f>-BA$190+BA$216-BA$218+BA$233+BA$234+SUM(BA$125,BA$126,BA$127,BA$128,BA$129,BA$130,BA$131,BA$132,BA$133,BA$134,BA$135,BA$136,BA$137,BA$138*(1+'S&amp;S'!$F138),BA$139,BA$140,BA$141,BA$142,BA$143,BA$144)</f>
        <v>0</v>
      </c>
      <c r="BB340" s="66">
        <f>-BB$190+BB$216-BB$218+BB$233+BB$234+SUM(BB$125,BB$126,BB$127,BB$128,BB$129,BB$130,BB$131,BB$132,BB$133,BB$134,BB$135,BB$136,BB$137,BB$138*(1+'S&amp;S'!$F138),BB$139,BB$140,BB$141,BB$142,BB$143,BB$144)</f>
        <v>0</v>
      </c>
      <c r="BC340" s="66">
        <f>-BC$190+BC$216-BC$218+BC$233+BC$234+SUM(BC$125,BC$126,BC$127,BC$128,BC$129,BC$130,BC$131,BC$132,BC$133,BC$134,BC$135,BC$136,BC$137,BC$138*(1+'S&amp;S'!$F138),BC$139,BC$140,BC$141,BC$142,BC$143,BC$144)</f>
        <v>0</v>
      </c>
      <c r="BD340" s="66">
        <f>-BD$190+BD$216-BD$218+BD$233+BD$234+SUM(BD$125,BD$126,BD$127,BD$128,BD$129,BD$130,BD$131,BD$132,BD$133,BD$134,BD$135,BD$136,BD$137,BD$138*(1+'S&amp;S'!$F138),BD$139,BD$140,BD$141,BD$142,BD$143,BD$144)</f>
        <v>0</v>
      </c>
      <c r="BE340" s="66">
        <f>-BE$190+BE$216-BE$218+BE$233+BE$234+SUM(BE$125,BE$126,BE$127,BE$128,BE$129,BE$130,BE$131,BE$132,BE$133,BE$134,BE$135,BE$136,BE$137,BE$138*(1+'S&amp;S'!$F138),BE$139,BE$140,BE$141,BE$142,BE$143,BE$144)</f>
        <v>0</v>
      </c>
      <c r="BF340" s="66">
        <f>-BF$190+BF$216-BF$218+BF$233+BF$234+SUM(BF$125,BF$126,BF$127,BF$128,BF$129,BF$130,BF$131,BF$132,BF$133,BF$134,BF$135,BF$136,BF$137,BF$138*(1+'S&amp;S'!$F138),BF$139,BF$140,BF$141,BF$142,BF$143,BF$144)</f>
        <v>0</v>
      </c>
      <c r="BG340" s="66">
        <f>-BG$190+BG$216-BG$218+BG$233+BG$234+SUM(BG$125,BG$126,BG$127,BG$128,BG$129,BG$130,BG$131,BG$132,BG$133,BG$134,BG$135,BG$136,BG$137,BG$138*(1+'S&amp;S'!$F138),BG$139,BG$140,BG$141,BG$142,BG$143,BG$144)</f>
        <v>0</v>
      </c>
      <c r="BH340" s="66">
        <f>-BH$190+BH$216-BH$218+BH$233+BH$234+SUM(BH$125,BH$126,BH$127,BH$128,BH$129,BH$130,BH$131,BH$132,BH$133,BH$134,BH$135,BH$136,BH$137,BH$138*(1+'S&amp;S'!$F138),BH$139,BH$140,BH$141,BH$142,BH$143,BH$144)</f>
        <v>0</v>
      </c>
      <c r="BI340" s="66">
        <f>-BI$190+BI$216-BI$218+BI$233+BI$234+SUM(BI$125,BI$126,BI$127,BI$128,BI$129,BI$130,BI$131,BI$132,BI$133,BI$134,BI$135,BI$136,BI$137,BI$138*(1+'S&amp;S'!$F138),BI$139,BI$140,BI$141,BI$142,BI$143,BI$144)</f>
        <v>0</v>
      </c>
      <c r="BJ340" s="66">
        <f>-BJ$190+BJ$216-BJ$218+BJ$233+BJ$234+SUM(BJ$125,BJ$126,BJ$127,BJ$128,BJ$129,BJ$130,BJ$131,BJ$132,BJ$133,BJ$134,BJ$135,BJ$136,BJ$137,BJ$138*(1+'S&amp;S'!$F138),BJ$139,BJ$140,BJ$141,BJ$142,BJ$143,BJ$144)</f>
        <v>0</v>
      </c>
      <c r="BK340" s="66">
        <f>-BK$190+BK$216-BK$218+BK$233+BK$234+SUM(BK$125,BK$126,BK$127,BK$128,BK$129,BK$130,BK$131,BK$132,BK$133,BK$134,BK$135,BK$136,BK$137,BK$138*(1+'S&amp;S'!$F138),BK$139,BK$140,BK$141,BK$142,BK$143,BK$144)</f>
        <v>0</v>
      </c>
      <c r="BL340" s="66">
        <f>-BL$190+BL$216-BL$218+BL$233+BL$234+SUM(BL$125,BL$126,BL$127,BL$128,BL$129,BL$130,BL$131,BL$132,BL$133,BL$134,BL$135,BL$136,BL$137,BL$138*(1+'S&amp;S'!$F138),BL$139,BL$140,BL$141,BL$142,BL$143,BL$144)</f>
        <v>0</v>
      </c>
      <c r="BM340" s="66">
        <f>-BM$190+BM$216-BM$218+BM$233+BM$234+SUM(BM$125,BM$126,BM$127,BM$128,BM$129,BM$130,BM$131,BM$132,BM$133,BM$134,BM$135,BM$136,BM$137,BM$138*(1+'S&amp;S'!$F138),BM$139,BM$140,BM$141,BM$142,BM$143,BM$144)</f>
        <v>0</v>
      </c>
      <c r="BN340" s="66">
        <f>-BN$190+BN$216-BN$218+BN$233+BN$234+SUM(BN$125,BN$126,BN$127,BN$128,BN$129,BN$130,BN$131,BN$132,BN$133,BN$134,BN$135,BN$136,BN$137,BN$138*(1+'S&amp;S'!$F138),BN$139,BN$140,BN$141,BN$142,BN$143,BN$144)</f>
        <v>0</v>
      </c>
      <c r="BO340" s="66">
        <f>-BO$190+BO$216-BO$218+BO$233+BO$234+SUM(BO$125,BO$126,BO$127,BO$128,BO$129,BO$130,BO$131,BO$132,BO$133,BO$134,BO$135,BO$136,BO$137,BO$138*(1+'S&amp;S'!$F138),BO$139,BO$140,BO$141,BO$142,BO$143,BO$144)</f>
        <v>0</v>
      </c>
      <c r="BP340" s="66">
        <f>-BP$190+BP$216-BP$218+BP$233+BP$234+SUM(BP$125,BP$126,BP$127,BP$128,BP$129,BP$130,BP$131,BP$132,BP$133,BP$134,BP$135,BP$136,BP$137,BP$138*(1+'S&amp;S'!$F138),BP$139,BP$140,BP$141,BP$142,BP$143,BP$144)</f>
        <v>0</v>
      </c>
      <c r="BQ340" s="66">
        <f>-BQ$190+BQ$216-BQ$218+BQ$233+BQ$234+SUM(BQ$125,BQ$126,BQ$127,BQ$128,BQ$129,BQ$130,BQ$131,BQ$132,BQ$133,BQ$134,BQ$135,BQ$136,BQ$137,BQ$138*(1+'S&amp;S'!$F138),BQ$139,BQ$140,BQ$141,BQ$142,BQ$143,BQ$144)</f>
        <v>0</v>
      </c>
      <c r="BR340" s="66">
        <f>-BR$190+BR$216-BR$218+BR$233+BR$234+SUM(BR$125,BR$126,BR$127,BR$128,BR$129,BR$130,BR$131,BR$132,BR$133,BR$134,BR$135,BR$136,BR$137,BR$138*(1+'S&amp;S'!$F138),BR$139,BR$140,BR$141,BR$142,BR$143,BR$144)</f>
        <v>0</v>
      </c>
      <c r="BS340" s="66">
        <f>-BS$190+BS$216-BS$218+BS$233+BS$234+SUM(BS$125,BS$126,BS$127,BS$128,BS$129,BS$130,BS$131,BS$132,BS$133,BS$134,BS$135,BS$136,BS$137,BS$138*(1+'S&amp;S'!$F138),BS$139,BS$140,BS$141,BS$142,BS$143,BS$144)</f>
        <v>0</v>
      </c>
      <c r="BT340" s="66">
        <f>-BT$190+BT$216-BT$218+BT$233+BT$234+SUM(BT$125,BT$126,BT$127,BT$128,BT$129,BT$130,BT$131,BT$132,BT$133,BT$134,BT$135,BT$136,BT$137,BT$138*(1+'S&amp;S'!$F138),BT$139,BT$140,BT$141,BT$142,BT$143,BT$144)</f>
        <v>0</v>
      </c>
      <c r="BU340" s="66">
        <f>-BU$190+BU$216-BU$218+BU$233+BU$234+SUM(BU$125,BU$126,BU$127,BU$128,BU$129,BU$130,BU$131,BU$132,BU$133,BU$134,BU$135,BU$136,BU$137,BU$138*(1+'S&amp;S'!$F138),BU$139,BU$140,BU$141,BU$142,BU$143,BU$144)</f>
        <v>0</v>
      </c>
      <c r="BV340" s="66">
        <f>-BV$190+BV$216-BV$218+BV$233+BV$234+SUM(BV$125,BV$126,BV$127,BV$128,BV$129,BV$130,BV$131,BV$132,BV$133,BV$134,BV$135,BV$136,BV$137,BV$138*(1+'S&amp;S'!$F138),BV$139,BV$140,BV$141,BV$142,BV$143,BV$144)</f>
        <v>0</v>
      </c>
      <c r="BW340" s="66">
        <f>-BW$190+BW$216-BW$218+BW$233+BW$234+SUM(BW$125,BW$126,BW$127,BW$128,BW$129,BW$130,BW$131,BW$132,BW$133,BW$134,BW$135,BW$136,BW$137,BW$138*(1+'S&amp;S'!$F138),BW$139,BW$140,BW$141,BW$142,BW$143,BW$144)</f>
        <v>0</v>
      </c>
      <c r="BX340" s="66">
        <f>-BX$190+BX$216-BX$218+BX$233+BX$234+SUM(BX$125,BX$126,BX$127,BX$128,BX$129,BX$130,BX$131,BX$132,BX$133,BX$134,BX$135,BX$136,BX$137,BX$138*(1+'S&amp;S'!$F138),BX$139,BX$140,BX$141,BX$142,BX$143,BX$144)</f>
        <v>0</v>
      </c>
      <c r="BY340" s="66">
        <f>-BY$190+BY$216-BY$218+BY$233+BY$234+SUM(BY$125,BY$126,BY$127,BY$128,BY$129,BY$130,BY$131,BY$132,BY$133,BY$134,BY$135,BY$136,BY$137,BY$138*(1+'S&amp;S'!$F138),BY$139,BY$140,BY$141,BY$142,BY$143,BY$144)</f>
        <v>0</v>
      </c>
      <c r="BZ340" s="66">
        <f>-BZ$190+BZ$216-BZ$218+BZ$233+BZ$234+SUM(BZ$125,BZ$126,BZ$127,BZ$128,BZ$129,BZ$130,BZ$131,BZ$132,BZ$133,BZ$134,BZ$135,BZ$136,BZ$137,BZ$138*(1+'S&amp;S'!$F138),BZ$139,BZ$140,BZ$141,BZ$142,BZ$143,BZ$144)</f>
        <v>0</v>
      </c>
      <c r="CA340" s="66">
        <f>-CA$190+CA$216-CA$218+CA$233+CA$234+SUM(CA$125,CA$126,CA$127,CA$128,CA$129,CA$130,CA$131,CA$132,CA$133,CA$134,CA$135,CA$136,CA$137,CA$138*(1+'S&amp;S'!$F138),CA$139,CA$140,CA$141,CA$142,CA$143,CA$144)</f>
        <v>0</v>
      </c>
      <c r="CB340" s="66">
        <f>-CB$190+CB$216-CB$218+CB$233+CB$234+SUM(CB$125,CB$126,CB$127,CB$128,CB$129,CB$130,CB$131,CB$132,CB$133,CB$134,CB$135,CB$136,CB$137,CB$138*(1+'S&amp;S'!$F138),CB$139,CB$140,CB$141,CB$142,CB$143,CB$144)</f>
        <v>0</v>
      </c>
      <c r="CC340" s="66">
        <f>-CC$190+CC$216-CC$218+CC$233+CC$234+SUM(CC$125,CC$126,CC$127,CC$128,CC$129,CC$130,CC$131,CC$132,CC$133,CC$134,CC$135,CC$136,CC$137,CC$138*(1+'S&amp;S'!$F138),CC$139,CC$140,CC$141,CC$142,CC$143,CC$144)</f>
        <v>0</v>
      </c>
      <c r="CD340" s="66">
        <f>-CD$190+CD$216-CD$218+CD$233+CD$234+SUM(CD$125,CD$126,CD$127,CD$128,CD$129,CD$130,CD$131,CD$132,CD$133,CD$134,CD$135,CD$136,CD$137,CD$138*(1+'S&amp;S'!$F138),CD$139,CD$140,CD$141,CD$142,CD$143,CD$144)</f>
        <v>0</v>
      </c>
      <c r="CE340" s="66">
        <f>-CE$190+CE$216-CE$218+CE$233+CE$234+SUM(CE$125,CE$126,CE$127,CE$128,CE$129,CE$130,CE$131,CE$132,CE$133,CE$134,CE$135,CE$136,CE$137,CE$138*(1+'S&amp;S'!$F138),CE$139,CE$140,CE$141,CE$142,CE$143,CE$144)</f>
        <v>0</v>
      </c>
      <c r="CF340" s="66">
        <f>-CF$190+CF$216-CF$218+CF$233+CF$234+SUM(CF$125,CF$126,CF$127,CF$128,CF$129,CF$130,CF$131,CF$132,CF$133,CF$134,CF$135,CF$136,CF$137,CF$138*(1+'S&amp;S'!$F138),CF$139,CF$140,CF$141,CF$142,CF$143,CF$144)</f>
        <v>0</v>
      </c>
      <c r="CG340" s="66">
        <f>-CG$190+CG$216-CG$218+CG$233+CG$234+SUM(CG$125,CG$126,CG$127,CG$128,CG$129,CG$130,CG$131,CG$132,CG$133,CG$134,CG$135,CG$136,CG$137,CG$138*(1+'S&amp;S'!$F138),CG$139,CG$140,CG$141,CG$142,CG$143,CG$144)</f>
        <v>0</v>
      </c>
      <c r="CH340" s="66">
        <f>-CH$190+CH$216-CH$218+CH$233+CH$234+SUM(CH$125,CH$126,CH$127,CH$128,CH$129,CH$130,CH$131,CH$132,CH$133,CH$134,CH$135,CH$136,CH$137,CH$138*(1+'S&amp;S'!$F138),CH$139,CH$140,CH$141,CH$142,CH$143,CH$144)</f>
        <v>0</v>
      </c>
      <c r="CI340" s="66">
        <f>-CI$190+CI$216-CI$218+CI$233+CI$234+SUM(CI$125,CI$126,CI$127,CI$128,CI$129,CI$130,CI$131,CI$132,CI$133,CI$134,CI$135,CI$136,CI$137,CI$138*(1+'S&amp;S'!$F138),CI$139,CI$140,CI$141,CI$142,CI$143,CI$144)</f>
        <v>0</v>
      </c>
      <c r="CJ340" s="66">
        <f>-CJ$190+CJ$216-CJ$218+CJ$233+CJ$234+SUM(CJ$125,CJ$126,CJ$127,CJ$128,CJ$129,CJ$130,CJ$131,CJ$132,CJ$133,CJ$134,CJ$135,CJ$136,CJ$137,CJ$138*(1+'S&amp;S'!$F138),CJ$139,CJ$140,CJ$141,CJ$142,CJ$143,CJ$144)</f>
        <v>0</v>
      </c>
      <c r="CK340" s="66">
        <f>-CK$190+CK$216-CK$218+CK$233+CK$234+SUM(CK$125,CK$126,CK$127,CK$128,CK$129,CK$130,CK$131,CK$132,CK$133,CK$134,CK$135,CK$136,CK$137,CK$138*(1+'S&amp;S'!$F138),CK$139,CK$140,CK$141,CK$142,CK$143,CK$144)</f>
        <v>0</v>
      </c>
      <c r="CL340" s="66">
        <f>-CL$190+CL$216-CL$218+CL$233+CL$234+SUM(CL$125,CL$126,CL$127,CL$128,CL$129,CL$130,CL$131,CL$132,CL$133,CL$134,CL$135,CL$136,CL$137,CL$138*(1+'S&amp;S'!$F138),CL$139,CL$140,CL$141,CL$142,CL$143,CL$144)</f>
        <v>0</v>
      </c>
      <c r="CM340" s="66">
        <f>-CM$190+CM$216-CM$218+CM$233+CM$234+SUM(CM$125,CM$126,CM$127,CM$128,CM$129,CM$130,CM$131,CM$132,CM$133,CM$134,CM$135,CM$136,CM$137,CM$138*(1+'S&amp;S'!$F138),CM$139,CM$140,CM$141,CM$142,CM$143,CM$144)</f>
        <v>0</v>
      </c>
      <c r="CN340" s="66">
        <f>-CN$190+CN$216-CN$218+CN$233+CN$234+SUM(CN$125,CN$126,CN$127,CN$128,CN$129,CN$130,CN$131,CN$132,CN$133,CN$134,CN$135,CN$136,CN$137,CN$138*(1+'S&amp;S'!$F138),CN$139,CN$140,CN$141,CN$142,CN$143,CN$144)</f>
        <v>0</v>
      </c>
      <c r="CO340" s="66">
        <f>-CO$190+CO$216-CO$218+CO$233+CO$234+SUM(CO$125,CO$126,CO$127,CO$128,CO$129,CO$130,CO$131,CO$132,CO$133,CO$134,CO$135,CO$136,CO$137,CO$138*(1+'S&amp;S'!$F138),CO$139,CO$140,CO$141,CO$142,CO$143,CO$144)</f>
        <v>0</v>
      </c>
      <c r="CP340" s="66">
        <f>-CP$190+CP$216-CP$218+CP$233+CP$234+SUM(CP$125,CP$126,CP$127,CP$128,CP$129,CP$130,CP$131,CP$132,CP$133,CP$134,CP$135,CP$136,CP$137,CP$138*(1+'S&amp;S'!$F138),CP$139,CP$140,CP$141,CP$142,CP$143,CP$144)</f>
        <v>0</v>
      </c>
      <c r="CQ340" s="66">
        <f>-CQ$190+CQ$216-CQ$218+CQ$233+CQ$234+SUM(CQ$125,CQ$126,CQ$127,CQ$128,CQ$129,CQ$130,CQ$131,CQ$132,CQ$133,CQ$134,CQ$135,CQ$136,CQ$137,CQ$138*(1+'S&amp;S'!$F138),CQ$139,CQ$140,CQ$141,CQ$142,CQ$143,CQ$144)</f>
        <v>0</v>
      </c>
      <c r="CR340" s="66">
        <f>-CR$190+CR$216-CR$218+CR$233+CR$234+SUM(CR$125,CR$126,CR$127,CR$128,CR$129,CR$130,CR$131,CR$132,CR$133,CR$134,CR$135,CR$136,CR$137,CR$138*(1+'S&amp;S'!$F138),CR$139,CR$140,CR$141,CR$142,CR$143,CR$144)</f>
        <v>0</v>
      </c>
      <c r="CS340" s="66">
        <f>-CS$190+CS$216-CS$218+CS$233+CS$234+SUM(CS$125,CS$126,CS$127,CS$128,CS$129,CS$130,CS$131,CS$132,CS$133,CS$134,CS$135,CS$136,CS$137,CS$138*(1+'S&amp;S'!$F138),CS$139,CS$140,CS$141,CS$142,CS$143,CS$144)</f>
        <v>0</v>
      </c>
    </row>
    <row r="341" spans="3:97" hidden="1" x14ac:dyDescent="0.35">
      <c r="C341" s="81" t="str">
        <f>O.6!C138&amp;" with "&amp; 'S&amp;S'!$D$5*100 &amp; "% decrease"</f>
        <v xml:space="preserve"> with 1% decrease</v>
      </c>
      <c r="E341" s="492">
        <f>G341+NPV(G.Asm!$F$40,H341:INDEX(H341:CS341,RP))</f>
        <v>0</v>
      </c>
      <c r="F341" s="492">
        <f t="shared" si="140"/>
        <v>0</v>
      </c>
      <c r="G341" s="66">
        <f>-G$190+G$216-G$218+G$233+G$234+SUM(G$125,G$126,G$127,G$128,G$129,G$130,G$131,G$132,G$133,G$134,G$135,G$136,G$137,G$138*(1+'S&amp;S'!$F139),G$139,G$140,G$141,G$142,G$143,G$144)</f>
        <v>0</v>
      </c>
      <c r="H341" s="66">
        <f>-H$190+H$216-H$218+H$233+H$234+SUM(H$125,H$126,H$127,H$128,H$129,H$130,H$131,H$132,H$133,H$134,H$135,H$136,H$137,H$138*(1+'S&amp;S'!$F139),H$139,H$140,H$141,H$142,H$143,H$144)</f>
        <v>0</v>
      </c>
      <c r="I341" s="66">
        <f>-I$190+I$216-I$218+I$233+I$234+SUM(I$125,I$126,I$127,I$128,I$129,I$130,I$131,I$132,I$133,I$134,I$135,I$136,I$137,I$138*(1+'S&amp;S'!$F139),I$139,I$140,I$141,I$142,I$143,I$144)</f>
        <v>0</v>
      </c>
      <c r="J341" s="66">
        <f>-J$190+J$216-J$218+J$233+J$234+SUM(J$125,J$126,J$127,J$128,J$129,J$130,J$131,J$132,J$133,J$134,J$135,J$136,J$137,J$138*(1+'S&amp;S'!$F139),J$139,J$140,J$141,J$142,J$143,J$144)</f>
        <v>0</v>
      </c>
      <c r="K341" s="66">
        <f>-K$190+K$216-K$218+K$233+K$234+SUM(K$125,K$126,K$127,K$128,K$129,K$130,K$131,K$132,K$133,K$134,K$135,K$136,K$137,K$138*(1+'S&amp;S'!$F139),K$139,K$140,K$141,K$142,K$143,K$144)</f>
        <v>0</v>
      </c>
      <c r="L341" s="66">
        <f>-L$190+L$216-L$218+L$233+L$234+SUM(L$125,L$126,L$127,L$128,L$129,L$130,L$131,L$132,L$133,L$134,L$135,L$136,L$137,L$138*(1+'S&amp;S'!$F139),L$139,L$140,L$141,L$142,L$143,L$144)</f>
        <v>0</v>
      </c>
      <c r="M341" s="66">
        <f>-M$190+M$216-M$218+M$233+M$234+SUM(M$125,M$126,M$127,M$128,M$129,M$130,M$131,M$132,M$133,M$134,M$135,M$136,M$137,M$138*(1+'S&amp;S'!$F139),M$139,M$140,M$141,M$142,M$143,M$144)</f>
        <v>0</v>
      </c>
      <c r="N341" s="66">
        <f>-N$190+N$216-N$218+N$233+N$234+SUM(N$125,N$126,N$127,N$128,N$129,N$130,N$131,N$132,N$133,N$134,N$135,N$136,N$137,N$138*(1+'S&amp;S'!$F139),N$139,N$140,N$141,N$142,N$143,N$144)</f>
        <v>0</v>
      </c>
      <c r="O341" s="66">
        <f>-O$190+O$216-O$218+O$233+O$234+SUM(O$125,O$126,O$127,O$128,O$129,O$130,O$131,O$132,O$133,O$134,O$135,O$136,O$137,O$138*(1+'S&amp;S'!$F139),O$139,O$140,O$141,O$142,O$143,O$144)</f>
        <v>0</v>
      </c>
      <c r="P341" s="66">
        <f>-P$190+P$216-P$218+P$233+P$234+SUM(P$125,P$126,P$127,P$128,P$129,P$130,P$131,P$132,P$133,P$134,P$135,P$136,P$137,P$138*(1+'S&amp;S'!$F139),P$139,P$140,P$141,P$142,P$143,P$144)</f>
        <v>0</v>
      </c>
      <c r="Q341" s="66">
        <f>-Q$190+Q$216-Q$218+Q$233+Q$234+SUM(Q$125,Q$126,Q$127,Q$128,Q$129,Q$130,Q$131,Q$132,Q$133,Q$134,Q$135,Q$136,Q$137,Q$138*(1+'S&amp;S'!$F139),Q$139,Q$140,Q$141,Q$142,Q$143,Q$144)</f>
        <v>0</v>
      </c>
      <c r="R341" s="66">
        <f>-R$190+R$216-R$218+R$233+R$234+SUM(R$125,R$126,R$127,R$128,R$129,R$130,R$131,R$132,R$133,R$134,R$135,R$136,R$137,R$138*(1+'S&amp;S'!$F139),R$139,R$140,R$141,R$142,R$143,R$144)</f>
        <v>0</v>
      </c>
      <c r="S341" s="66">
        <f>-S$190+S$216-S$218+S$233+S$234+SUM(S$125,S$126,S$127,S$128,S$129,S$130,S$131,S$132,S$133,S$134,S$135,S$136,S$137,S$138*(1+'S&amp;S'!$F139),S$139,S$140,S$141,S$142,S$143,S$144)</f>
        <v>0</v>
      </c>
      <c r="T341" s="66">
        <f>-T$190+T$216-T$218+T$233+T$234+SUM(T$125,T$126,T$127,T$128,T$129,T$130,T$131,T$132,T$133,T$134,T$135,T$136,T$137,T$138*(1+'S&amp;S'!$F139),T$139,T$140,T$141,T$142,T$143,T$144)</f>
        <v>0</v>
      </c>
      <c r="U341" s="66">
        <f>-U$190+U$216-U$218+U$233+U$234+SUM(U$125,U$126,U$127,U$128,U$129,U$130,U$131,U$132,U$133,U$134,U$135,U$136,U$137,U$138*(1+'S&amp;S'!$F139),U$139,U$140,U$141,U$142,U$143,U$144)</f>
        <v>0</v>
      </c>
      <c r="V341" s="66">
        <f>-V$190+V$216-V$218+V$233+V$234+SUM(V$125,V$126,V$127,V$128,V$129,V$130,V$131,V$132,V$133,V$134,V$135,V$136,V$137,V$138*(1+'S&amp;S'!$F139),V$139,V$140,V$141,V$142,V$143,V$144)</f>
        <v>0</v>
      </c>
      <c r="W341" s="66">
        <f>-W$190+W$216-W$218+W$233+W$234+SUM(W$125,W$126,W$127,W$128,W$129,W$130,W$131,W$132,W$133,W$134,W$135,W$136,W$137,W$138*(1+'S&amp;S'!$F139),W$139,W$140,W$141,W$142,W$143,W$144)</f>
        <v>0</v>
      </c>
      <c r="X341" s="66">
        <f>-X$190+X$216-X$218+X$233+X$234+SUM(X$125,X$126,X$127,X$128,X$129,X$130,X$131,X$132,X$133,X$134,X$135,X$136,X$137,X$138*(1+'S&amp;S'!$F139),X$139,X$140,X$141,X$142,X$143,X$144)</f>
        <v>0</v>
      </c>
      <c r="Y341" s="66">
        <f>-Y$190+Y$216-Y$218+Y$233+Y$234+SUM(Y$125,Y$126,Y$127,Y$128,Y$129,Y$130,Y$131,Y$132,Y$133,Y$134,Y$135,Y$136,Y$137,Y$138*(1+'S&amp;S'!$F139),Y$139,Y$140,Y$141,Y$142,Y$143,Y$144)</f>
        <v>0</v>
      </c>
      <c r="Z341" s="66">
        <f>-Z$190+Z$216-Z$218+Z$233+Z$234+SUM(Z$125,Z$126,Z$127,Z$128,Z$129,Z$130,Z$131,Z$132,Z$133,Z$134,Z$135,Z$136,Z$137,Z$138*(1+'S&amp;S'!$F139),Z$139,Z$140,Z$141,Z$142,Z$143,Z$144)</f>
        <v>0</v>
      </c>
      <c r="AA341" s="66">
        <f>-AA$190+AA$216-AA$218+AA$233+AA$234+SUM(AA$125,AA$126,AA$127,AA$128,AA$129,AA$130,AA$131,AA$132,AA$133,AA$134,AA$135,AA$136,AA$137,AA$138*(1+'S&amp;S'!$F139),AA$139,AA$140,AA$141,AA$142,AA$143,AA$144)</f>
        <v>0</v>
      </c>
      <c r="AB341" s="66">
        <f>-AB$190+AB$216-AB$218+AB$233+AB$234+SUM(AB$125,AB$126,AB$127,AB$128,AB$129,AB$130,AB$131,AB$132,AB$133,AB$134,AB$135,AB$136,AB$137,AB$138*(1+'S&amp;S'!$F139),AB$139,AB$140,AB$141,AB$142,AB$143,AB$144)</f>
        <v>0</v>
      </c>
      <c r="AC341" s="66">
        <f>-AC$190+AC$216-AC$218+AC$233+AC$234+SUM(AC$125,AC$126,AC$127,AC$128,AC$129,AC$130,AC$131,AC$132,AC$133,AC$134,AC$135,AC$136,AC$137,AC$138*(1+'S&amp;S'!$F139),AC$139,AC$140,AC$141,AC$142,AC$143,AC$144)</f>
        <v>0</v>
      </c>
      <c r="AD341" s="66">
        <f>-AD$190+AD$216-AD$218+AD$233+AD$234+SUM(AD$125,AD$126,AD$127,AD$128,AD$129,AD$130,AD$131,AD$132,AD$133,AD$134,AD$135,AD$136,AD$137,AD$138*(1+'S&amp;S'!$F139),AD$139,AD$140,AD$141,AD$142,AD$143,AD$144)</f>
        <v>0</v>
      </c>
      <c r="AE341" s="66">
        <f>-AE$190+AE$216-AE$218+AE$233+AE$234+SUM(AE$125,AE$126,AE$127,AE$128,AE$129,AE$130,AE$131,AE$132,AE$133,AE$134,AE$135,AE$136,AE$137,AE$138*(1+'S&amp;S'!$F139),AE$139,AE$140,AE$141,AE$142,AE$143,AE$144)</f>
        <v>0</v>
      </c>
      <c r="AF341" s="66">
        <f>-AF$190+AF$216-AF$218+AF$233+AF$234+SUM(AF$125,AF$126,AF$127,AF$128,AF$129,AF$130,AF$131,AF$132,AF$133,AF$134,AF$135,AF$136,AF$137,AF$138*(1+'S&amp;S'!$F139),AF$139,AF$140,AF$141,AF$142,AF$143,AF$144)</f>
        <v>0</v>
      </c>
      <c r="AG341" s="66">
        <f>-AG$190+AG$216-AG$218+AG$233+AG$234+SUM(AG$125,AG$126,AG$127,AG$128,AG$129,AG$130,AG$131,AG$132,AG$133,AG$134,AG$135,AG$136,AG$137,AG$138*(1+'S&amp;S'!$F139),AG$139,AG$140,AG$141,AG$142,AG$143,AG$144)</f>
        <v>0</v>
      </c>
      <c r="AH341" s="66">
        <f>-AH$190+AH$216-AH$218+AH$233+AH$234+SUM(AH$125,AH$126,AH$127,AH$128,AH$129,AH$130,AH$131,AH$132,AH$133,AH$134,AH$135,AH$136,AH$137,AH$138*(1+'S&amp;S'!$F139),AH$139,AH$140,AH$141,AH$142,AH$143,AH$144)</f>
        <v>0</v>
      </c>
      <c r="AI341" s="66">
        <f>-AI$190+AI$216-AI$218+AI$233+AI$234+SUM(AI$125,AI$126,AI$127,AI$128,AI$129,AI$130,AI$131,AI$132,AI$133,AI$134,AI$135,AI$136,AI$137,AI$138*(1+'S&amp;S'!$F139),AI$139,AI$140,AI$141,AI$142,AI$143,AI$144)</f>
        <v>0</v>
      </c>
      <c r="AJ341" s="66">
        <f>-AJ$190+AJ$216-AJ$218+AJ$233+AJ$234+SUM(AJ$125,AJ$126,AJ$127,AJ$128,AJ$129,AJ$130,AJ$131,AJ$132,AJ$133,AJ$134,AJ$135,AJ$136,AJ$137,AJ$138*(1+'S&amp;S'!$F139),AJ$139,AJ$140,AJ$141,AJ$142,AJ$143,AJ$144)</f>
        <v>0</v>
      </c>
      <c r="AK341" s="66">
        <f>-AK$190+AK$216-AK$218+AK$233+AK$234+SUM(AK$125,AK$126,AK$127,AK$128,AK$129,AK$130,AK$131,AK$132,AK$133,AK$134,AK$135,AK$136,AK$137,AK$138*(1+'S&amp;S'!$F139),AK$139,AK$140,AK$141,AK$142,AK$143,AK$144)</f>
        <v>0</v>
      </c>
      <c r="AL341" s="66">
        <f>-AL$190+AL$216-AL$218+AL$233+AL$234+SUM(AL$125,AL$126,AL$127,AL$128,AL$129,AL$130,AL$131,AL$132,AL$133,AL$134,AL$135,AL$136,AL$137,AL$138*(1+'S&amp;S'!$F139),AL$139,AL$140,AL$141,AL$142,AL$143,AL$144)</f>
        <v>0</v>
      </c>
      <c r="AM341" s="66">
        <f>-AM$190+AM$216-AM$218+AM$233+AM$234+SUM(AM$125,AM$126,AM$127,AM$128,AM$129,AM$130,AM$131,AM$132,AM$133,AM$134,AM$135,AM$136,AM$137,AM$138*(1+'S&amp;S'!$F139),AM$139,AM$140,AM$141,AM$142,AM$143,AM$144)</f>
        <v>0</v>
      </c>
      <c r="AN341" s="66">
        <f>-AN$190+AN$216-AN$218+AN$233+AN$234+SUM(AN$125,AN$126,AN$127,AN$128,AN$129,AN$130,AN$131,AN$132,AN$133,AN$134,AN$135,AN$136,AN$137,AN$138*(1+'S&amp;S'!$F139),AN$139,AN$140,AN$141,AN$142,AN$143,AN$144)</f>
        <v>0</v>
      </c>
      <c r="AO341" s="66">
        <f>-AO$190+AO$216-AO$218+AO$233+AO$234+SUM(AO$125,AO$126,AO$127,AO$128,AO$129,AO$130,AO$131,AO$132,AO$133,AO$134,AO$135,AO$136,AO$137,AO$138*(1+'S&amp;S'!$F139),AO$139,AO$140,AO$141,AO$142,AO$143,AO$144)</f>
        <v>0</v>
      </c>
      <c r="AP341" s="66">
        <f>-AP$190+AP$216-AP$218+AP$233+AP$234+SUM(AP$125,AP$126,AP$127,AP$128,AP$129,AP$130,AP$131,AP$132,AP$133,AP$134,AP$135,AP$136,AP$137,AP$138*(1+'S&amp;S'!$F139),AP$139,AP$140,AP$141,AP$142,AP$143,AP$144)</f>
        <v>0</v>
      </c>
      <c r="AQ341" s="66">
        <f>-AQ$190+AQ$216-AQ$218+AQ$233+AQ$234+SUM(AQ$125,AQ$126,AQ$127,AQ$128,AQ$129,AQ$130,AQ$131,AQ$132,AQ$133,AQ$134,AQ$135,AQ$136,AQ$137,AQ$138*(1+'S&amp;S'!$F139),AQ$139,AQ$140,AQ$141,AQ$142,AQ$143,AQ$144)</f>
        <v>0</v>
      </c>
      <c r="AR341" s="66">
        <f>-AR$190+AR$216-AR$218+AR$233+AR$234+SUM(AR$125,AR$126,AR$127,AR$128,AR$129,AR$130,AR$131,AR$132,AR$133,AR$134,AR$135,AR$136,AR$137,AR$138*(1+'S&amp;S'!$F139),AR$139,AR$140,AR$141,AR$142,AR$143,AR$144)</f>
        <v>0</v>
      </c>
      <c r="AS341" s="66">
        <f>-AS$190+AS$216-AS$218+AS$233+AS$234+SUM(AS$125,AS$126,AS$127,AS$128,AS$129,AS$130,AS$131,AS$132,AS$133,AS$134,AS$135,AS$136,AS$137,AS$138*(1+'S&amp;S'!$F139),AS$139,AS$140,AS$141,AS$142,AS$143,AS$144)</f>
        <v>0</v>
      </c>
      <c r="AT341" s="66">
        <f>-AT$190+AT$216-AT$218+AT$233+AT$234+SUM(AT$125,AT$126,AT$127,AT$128,AT$129,AT$130,AT$131,AT$132,AT$133,AT$134,AT$135,AT$136,AT$137,AT$138*(1+'S&amp;S'!$F139),AT$139,AT$140,AT$141,AT$142,AT$143,AT$144)</f>
        <v>0</v>
      </c>
      <c r="AU341" s="66">
        <f>-AU$190+AU$216-AU$218+AU$233+AU$234+SUM(AU$125,AU$126,AU$127,AU$128,AU$129,AU$130,AU$131,AU$132,AU$133,AU$134,AU$135,AU$136,AU$137,AU$138*(1+'S&amp;S'!$F139),AU$139,AU$140,AU$141,AU$142,AU$143,AU$144)</f>
        <v>0</v>
      </c>
      <c r="AV341" s="66">
        <f>-AV$190+AV$216-AV$218+AV$233+AV$234+SUM(AV$125,AV$126,AV$127,AV$128,AV$129,AV$130,AV$131,AV$132,AV$133,AV$134,AV$135,AV$136,AV$137,AV$138*(1+'S&amp;S'!$F139),AV$139,AV$140,AV$141,AV$142,AV$143,AV$144)</f>
        <v>0</v>
      </c>
      <c r="AW341" s="66">
        <f>-AW$190+AW$216-AW$218+AW$233+AW$234+SUM(AW$125,AW$126,AW$127,AW$128,AW$129,AW$130,AW$131,AW$132,AW$133,AW$134,AW$135,AW$136,AW$137,AW$138*(1+'S&amp;S'!$F139),AW$139,AW$140,AW$141,AW$142,AW$143,AW$144)</f>
        <v>0</v>
      </c>
      <c r="AX341" s="66">
        <f>-AX$190+AX$216-AX$218+AX$233+AX$234+SUM(AX$125,AX$126,AX$127,AX$128,AX$129,AX$130,AX$131,AX$132,AX$133,AX$134,AX$135,AX$136,AX$137,AX$138*(1+'S&amp;S'!$F139),AX$139,AX$140,AX$141,AX$142,AX$143,AX$144)</f>
        <v>0</v>
      </c>
      <c r="AY341" s="66">
        <f>-AY$190+AY$216-AY$218+AY$233+AY$234+SUM(AY$125,AY$126,AY$127,AY$128,AY$129,AY$130,AY$131,AY$132,AY$133,AY$134,AY$135,AY$136,AY$137,AY$138*(1+'S&amp;S'!$F139),AY$139,AY$140,AY$141,AY$142,AY$143,AY$144)</f>
        <v>0</v>
      </c>
      <c r="AZ341" s="66">
        <f>-AZ$190+AZ$216-AZ$218+AZ$233+AZ$234+SUM(AZ$125,AZ$126,AZ$127,AZ$128,AZ$129,AZ$130,AZ$131,AZ$132,AZ$133,AZ$134,AZ$135,AZ$136,AZ$137,AZ$138*(1+'S&amp;S'!$F139),AZ$139,AZ$140,AZ$141,AZ$142,AZ$143,AZ$144)</f>
        <v>0</v>
      </c>
      <c r="BA341" s="66">
        <f>-BA$190+BA$216-BA$218+BA$233+BA$234+SUM(BA$125,BA$126,BA$127,BA$128,BA$129,BA$130,BA$131,BA$132,BA$133,BA$134,BA$135,BA$136,BA$137,BA$138*(1+'S&amp;S'!$F139),BA$139,BA$140,BA$141,BA$142,BA$143,BA$144)</f>
        <v>0</v>
      </c>
      <c r="BB341" s="66">
        <f>-BB$190+BB$216-BB$218+BB$233+BB$234+SUM(BB$125,BB$126,BB$127,BB$128,BB$129,BB$130,BB$131,BB$132,BB$133,BB$134,BB$135,BB$136,BB$137,BB$138*(1+'S&amp;S'!$F139),BB$139,BB$140,BB$141,BB$142,BB$143,BB$144)</f>
        <v>0</v>
      </c>
      <c r="BC341" s="66">
        <f>-BC$190+BC$216-BC$218+BC$233+BC$234+SUM(BC$125,BC$126,BC$127,BC$128,BC$129,BC$130,BC$131,BC$132,BC$133,BC$134,BC$135,BC$136,BC$137,BC$138*(1+'S&amp;S'!$F139),BC$139,BC$140,BC$141,BC$142,BC$143,BC$144)</f>
        <v>0</v>
      </c>
      <c r="BD341" s="66">
        <f>-BD$190+BD$216-BD$218+BD$233+BD$234+SUM(BD$125,BD$126,BD$127,BD$128,BD$129,BD$130,BD$131,BD$132,BD$133,BD$134,BD$135,BD$136,BD$137,BD$138*(1+'S&amp;S'!$F139),BD$139,BD$140,BD$141,BD$142,BD$143,BD$144)</f>
        <v>0</v>
      </c>
      <c r="BE341" s="66">
        <f>-BE$190+BE$216-BE$218+BE$233+BE$234+SUM(BE$125,BE$126,BE$127,BE$128,BE$129,BE$130,BE$131,BE$132,BE$133,BE$134,BE$135,BE$136,BE$137,BE$138*(1+'S&amp;S'!$F139),BE$139,BE$140,BE$141,BE$142,BE$143,BE$144)</f>
        <v>0</v>
      </c>
      <c r="BF341" s="66">
        <f>-BF$190+BF$216-BF$218+BF$233+BF$234+SUM(BF$125,BF$126,BF$127,BF$128,BF$129,BF$130,BF$131,BF$132,BF$133,BF$134,BF$135,BF$136,BF$137,BF$138*(1+'S&amp;S'!$F139),BF$139,BF$140,BF$141,BF$142,BF$143,BF$144)</f>
        <v>0</v>
      </c>
      <c r="BG341" s="66">
        <f>-BG$190+BG$216-BG$218+BG$233+BG$234+SUM(BG$125,BG$126,BG$127,BG$128,BG$129,BG$130,BG$131,BG$132,BG$133,BG$134,BG$135,BG$136,BG$137,BG$138*(1+'S&amp;S'!$F139),BG$139,BG$140,BG$141,BG$142,BG$143,BG$144)</f>
        <v>0</v>
      </c>
      <c r="BH341" s="66">
        <f>-BH$190+BH$216-BH$218+BH$233+BH$234+SUM(BH$125,BH$126,BH$127,BH$128,BH$129,BH$130,BH$131,BH$132,BH$133,BH$134,BH$135,BH$136,BH$137,BH$138*(1+'S&amp;S'!$F139),BH$139,BH$140,BH$141,BH$142,BH$143,BH$144)</f>
        <v>0</v>
      </c>
      <c r="BI341" s="66">
        <f>-BI$190+BI$216-BI$218+BI$233+BI$234+SUM(BI$125,BI$126,BI$127,BI$128,BI$129,BI$130,BI$131,BI$132,BI$133,BI$134,BI$135,BI$136,BI$137,BI$138*(1+'S&amp;S'!$F139),BI$139,BI$140,BI$141,BI$142,BI$143,BI$144)</f>
        <v>0</v>
      </c>
      <c r="BJ341" s="66">
        <f>-BJ$190+BJ$216-BJ$218+BJ$233+BJ$234+SUM(BJ$125,BJ$126,BJ$127,BJ$128,BJ$129,BJ$130,BJ$131,BJ$132,BJ$133,BJ$134,BJ$135,BJ$136,BJ$137,BJ$138*(1+'S&amp;S'!$F139),BJ$139,BJ$140,BJ$141,BJ$142,BJ$143,BJ$144)</f>
        <v>0</v>
      </c>
      <c r="BK341" s="66">
        <f>-BK$190+BK$216-BK$218+BK$233+BK$234+SUM(BK$125,BK$126,BK$127,BK$128,BK$129,BK$130,BK$131,BK$132,BK$133,BK$134,BK$135,BK$136,BK$137,BK$138*(1+'S&amp;S'!$F139),BK$139,BK$140,BK$141,BK$142,BK$143,BK$144)</f>
        <v>0</v>
      </c>
      <c r="BL341" s="66">
        <f>-BL$190+BL$216-BL$218+BL$233+BL$234+SUM(BL$125,BL$126,BL$127,BL$128,BL$129,BL$130,BL$131,BL$132,BL$133,BL$134,BL$135,BL$136,BL$137,BL$138*(1+'S&amp;S'!$F139),BL$139,BL$140,BL$141,BL$142,BL$143,BL$144)</f>
        <v>0</v>
      </c>
      <c r="BM341" s="66">
        <f>-BM$190+BM$216-BM$218+BM$233+BM$234+SUM(BM$125,BM$126,BM$127,BM$128,BM$129,BM$130,BM$131,BM$132,BM$133,BM$134,BM$135,BM$136,BM$137,BM$138*(1+'S&amp;S'!$F139),BM$139,BM$140,BM$141,BM$142,BM$143,BM$144)</f>
        <v>0</v>
      </c>
      <c r="BN341" s="66">
        <f>-BN$190+BN$216-BN$218+BN$233+BN$234+SUM(BN$125,BN$126,BN$127,BN$128,BN$129,BN$130,BN$131,BN$132,BN$133,BN$134,BN$135,BN$136,BN$137,BN$138*(1+'S&amp;S'!$F139),BN$139,BN$140,BN$141,BN$142,BN$143,BN$144)</f>
        <v>0</v>
      </c>
      <c r="BO341" s="66">
        <f>-BO$190+BO$216-BO$218+BO$233+BO$234+SUM(BO$125,BO$126,BO$127,BO$128,BO$129,BO$130,BO$131,BO$132,BO$133,BO$134,BO$135,BO$136,BO$137,BO$138*(1+'S&amp;S'!$F139),BO$139,BO$140,BO$141,BO$142,BO$143,BO$144)</f>
        <v>0</v>
      </c>
      <c r="BP341" s="66">
        <f>-BP$190+BP$216-BP$218+BP$233+BP$234+SUM(BP$125,BP$126,BP$127,BP$128,BP$129,BP$130,BP$131,BP$132,BP$133,BP$134,BP$135,BP$136,BP$137,BP$138*(1+'S&amp;S'!$F139),BP$139,BP$140,BP$141,BP$142,BP$143,BP$144)</f>
        <v>0</v>
      </c>
      <c r="BQ341" s="66">
        <f>-BQ$190+BQ$216-BQ$218+BQ$233+BQ$234+SUM(BQ$125,BQ$126,BQ$127,BQ$128,BQ$129,BQ$130,BQ$131,BQ$132,BQ$133,BQ$134,BQ$135,BQ$136,BQ$137,BQ$138*(1+'S&amp;S'!$F139),BQ$139,BQ$140,BQ$141,BQ$142,BQ$143,BQ$144)</f>
        <v>0</v>
      </c>
      <c r="BR341" s="66">
        <f>-BR$190+BR$216-BR$218+BR$233+BR$234+SUM(BR$125,BR$126,BR$127,BR$128,BR$129,BR$130,BR$131,BR$132,BR$133,BR$134,BR$135,BR$136,BR$137,BR$138*(1+'S&amp;S'!$F139),BR$139,BR$140,BR$141,BR$142,BR$143,BR$144)</f>
        <v>0</v>
      </c>
      <c r="BS341" s="66">
        <f>-BS$190+BS$216-BS$218+BS$233+BS$234+SUM(BS$125,BS$126,BS$127,BS$128,BS$129,BS$130,BS$131,BS$132,BS$133,BS$134,BS$135,BS$136,BS$137,BS$138*(1+'S&amp;S'!$F139),BS$139,BS$140,BS$141,BS$142,BS$143,BS$144)</f>
        <v>0</v>
      </c>
      <c r="BT341" s="66">
        <f>-BT$190+BT$216-BT$218+BT$233+BT$234+SUM(BT$125,BT$126,BT$127,BT$128,BT$129,BT$130,BT$131,BT$132,BT$133,BT$134,BT$135,BT$136,BT$137,BT$138*(1+'S&amp;S'!$F139),BT$139,BT$140,BT$141,BT$142,BT$143,BT$144)</f>
        <v>0</v>
      </c>
      <c r="BU341" s="66">
        <f>-BU$190+BU$216-BU$218+BU$233+BU$234+SUM(BU$125,BU$126,BU$127,BU$128,BU$129,BU$130,BU$131,BU$132,BU$133,BU$134,BU$135,BU$136,BU$137,BU$138*(1+'S&amp;S'!$F139),BU$139,BU$140,BU$141,BU$142,BU$143,BU$144)</f>
        <v>0</v>
      </c>
      <c r="BV341" s="66">
        <f>-BV$190+BV$216-BV$218+BV$233+BV$234+SUM(BV$125,BV$126,BV$127,BV$128,BV$129,BV$130,BV$131,BV$132,BV$133,BV$134,BV$135,BV$136,BV$137,BV$138*(1+'S&amp;S'!$F139),BV$139,BV$140,BV$141,BV$142,BV$143,BV$144)</f>
        <v>0</v>
      </c>
      <c r="BW341" s="66">
        <f>-BW$190+BW$216-BW$218+BW$233+BW$234+SUM(BW$125,BW$126,BW$127,BW$128,BW$129,BW$130,BW$131,BW$132,BW$133,BW$134,BW$135,BW$136,BW$137,BW$138*(1+'S&amp;S'!$F139),BW$139,BW$140,BW$141,BW$142,BW$143,BW$144)</f>
        <v>0</v>
      </c>
      <c r="BX341" s="66">
        <f>-BX$190+BX$216-BX$218+BX$233+BX$234+SUM(BX$125,BX$126,BX$127,BX$128,BX$129,BX$130,BX$131,BX$132,BX$133,BX$134,BX$135,BX$136,BX$137,BX$138*(1+'S&amp;S'!$F139),BX$139,BX$140,BX$141,BX$142,BX$143,BX$144)</f>
        <v>0</v>
      </c>
      <c r="BY341" s="66">
        <f>-BY$190+BY$216-BY$218+BY$233+BY$234+SUM(BY$125,BY$126,BY$127,BY$128,BY$129,BY$130,BY$131,BY$132,BY$133,BY$134,BY$135,BY$136,BY$137,BY$138*(1+'S&amp;S'!$F139),BY$139,BY$140,BY$141,BY$142,BY$143,BY$144)</f>
        <v>0</v>
      </c>
      <c r="BZ341" s="66">
        <f>-BZ$190+BZ$216-BZ$218+BZ$233+BZ$234+SUM(BZ$125,BZ$126,BZ$127,BZ$128,BZ$129,BZ$130,BZ$131,BZ$132,BZ$133,BZ$134,BZ$135,BZ$136,BZ$137,BZ$138*(1+'S&amp;S'!$F139),BZ$139,BZ$140,BZ$141,BZ$142,BZ$143,BZ$144)</f>
        <v>0</v>
      </c>
      <c r="CA341" s="66">
        <f>-CA$190+CA$216-CA$218+CA$233+CA$234+SUM(CA$125,CA$126,CA$127,CA$128,CA$129,CA$130,CA$131,CA$132,CA$133,CA$134,CA$135,CA$136,CA$137,CA$138*(1+'S&amp;S'!$F139),CA$139,CA$140,CA$141,CA$142,CA$143,CA$144)</f>
        <v>0</v>
      </c>
      <c r="CB341" s="66">
        <f>-CB$190+CB$216-CB$218+CB$233+CB$234+SUM(CB$125,CB$126,CB$127,CB$128,CB$129,CB$130,CB$131,CB$132,CB$133,CB$134,CB$135,CB$136,CB$137,CB$138*(1+'S&amp;S'!$F139),CB$139,CB$140,CB$141,CB$142,CB$143,CB$144)</f>
        <v>0</v>
      </c>
      <c r="CC341" s="66">
        <f>-CC$190+CC$216-CC$218+CC$233+CC$234+SUM(CC$125,CC$126,CC$127,CC$128,CC$129,CC$130,CC$131,CC$132,CC$133,CC$134,CC$135,CC$136,CC$137,CC$138*(1+'S&amp;S'!$F139),CC$139,CC$140,CC$141,CC$142,CC$143,CC$144)</f>
        <v>0</v>
      </c>
      <c r="CD341" s="66">
        <f>-CD$190+CD$216-CD$218+CD$233+CD$234+SUM(CD$125,CD$126,CD$127,CD$128,CD$129,CD$130,CD$131,CD$132,CD$133,CD$134,CD$135,CD$136,CD$137,CD$138*(1+'S&amp;S'!$F139),CD$139,CD$140,CD$141,CD$142,CD$143,CD$144)</f>
        <v>0</v>
      </c>
      <c r="CE341" s="66">
        <f>-CE$190+CE$216-CE$218+CE$233+CE$234+SUM(CE$125,CE$126,CE$127,CE$128,CE$129,CE$130,CE$131,CE$132,CE$133,CE$134,CE$135,CE$136,CE$137,CE$138*(1+'S&amp;S'!$F139),CE$139,CE$140,CE$141,CE$142,CE$143,CE$144)</f>
        <v>0</v>
      </c>
      <c r="CF341" s="66">
        <f>-CF$190+CF$216-CF$218+CF$233+CF$234+SUM(CF$125,CF$126,CF$127,CF$128,CF$129,CF$130,CF$131,CF$132,CF$133,CF$134,CF$135,CF$136,CF$137,CF$138*(1+'S&amp;S'!$F139),CF$139,CF$140,CF$141,CF$142,CF$143,CF$144)</f>
        <v>0</v>
      </c>
      <c r="CG341" s="66">
        <f>-CG$190+CG$216-CG$218+CG$233+CG$234+SUM(CG$125,CG$126,CG$127,CG$128,CG$129,CG$130,CG$131,CG$132,CG$133,CG$134,CG$135,CG$136,CG$137,CG$138*(1+'S&amp;S'!$F139),CG$139,CG$140,CG$141,CG$142,CG$143,CG$144)</f>
        <v>0</v>
      </c>
      <c r="CH341" s="66">
        <f>-CH$190+CH$216-CH$218+CH$233+CH$234+SUM(CH$125,CH$126,CH$127,CH$128,CH$129,CH$130,CH$131,CH$132,CH$133,CH$134,CH$135,CH$136,CH$137,CH$138*(1+'S&amp;S'!$F139),CH$139,CH$140,CH$141,CH$142,CH$143,CH$144)</f>
        <v>0</v>
      </c>
      <c r="CI341" s="66">
        <f>-CI$190+CI$216-CI$218+CI$233+CI$234+SUM(CI$125,CI$126,CI$127,CI$128,CI$129,CI$130,CI$131,CI$132,CI$133,CI$134,CI$135,CI$136,CI$137,CI$138*(1+'S&amp;S'!$F139),CI$139,CI$140,CI$141,CI$142,CI$143,CI$144)</f>
        <v>0</v>
      </c>
      <c r="CJ341" s="66">
        <f>-CJ$190+CJ$216-CJ$218+CJ$233+CJ$234+SUM(CJ$125,CJ$126,CJ$127,CJ$128,CJ$129,CJ$130,CJ$131,CJ$132,CJ$133,CJ$134,CJ$135,CJ$136,CJ$137,CJ$138*(1+'S&amp;S'!$F139),CJ$139,CJ$140,CJ$141,CJ$142,CJ$143,CJ$144)</f>
        <v>0</v>
      </c>
      <c r="CK341" s="66">
        <f>-CK$190+CK$216-CK$218+CK$233+CK$234+SUM(CK$125,CK$126,CK$127,CK$128,CK$129,CK$130,CK$131,CK$132,CK$133,CK$134,CK$135,CK$136,CK$137,CK$138*(1+'S&amp;S'!$F139),CK$139,CK$140,CK$141,CK$142,CK$143,CK$144)</f>
        <v>0</v>
      </c>
      <c r="CL341" s="66">
        <f>-CL$190+CL$216-CL$218+CL$233+CL$234+SUM(CL$125,CL$126,CL$127,CL$128,CL$129,CL$130,CL$131,CL$132,CL$133,CL$134,CL$135,CL$136,CL$137,CL$138*(1+'S&amp;S'!$F139),CL$139,CL$140,CL$141,CL$142,CL$143,CL$144)</f>
        <v>0</v>
      </c>
      <c r="CM341" s="66">
        <f>-CM$190+CM$216-CM$218+CM$233+CM$234+SUM(CM$125,CM$126,CM$127,CM$128,CM$129,CM$130,CM$131,CM$132,CM$133,CM$134,CM$135,CM$136,CM$137,CM$138*(1+'S&amp;S'!$F139),CM$139,CM$140,CM$141,CM$142,CM$143,CM$144)</f>
        <v>0</v>
      </c>
      <c r="CN341" s="66">
        <f>-CN$190+CN$216-CN$218+CN$233+CN$234+SUM(CN$125,CN$126,CN$127,CN$128,CN$129,CN$130,CN$131,CN$132,CN$133,CN$134,CN$135,CN$136,CN$137,CN$138*(1+'S&amp;S'!$F139),CN$139,CN$140,CN$141,CN$142,CN$143,CN$144)</f>
        <v>0</v>
      </c>
      <c r="CO341" s="66">
        <f>-CO$190+CO$216-CO$218+CO$233+CO$234+SUM(CO$125,CO$126,CO$127,CO$128,CO$129,CO$130,CO$131,CO$132,CO$133,CO$134,CO$135,CO$136,CO$137,CO$138*(1+'S&amp;S'!$F139),CO$139,CO$140,CO$141,CO$142,CO$143,CO$144)</f>
        <v>0</v>
      </c>
      <c r="CP341" s="66">
        <f>-CP$190+CP$216-CP$218+CP$233+CP$234+SUM(CP$125,CP$126,CP$127,CP$128,CP$129,CP$130,CP$131,CP$132,CP$133,CP$134,CP$135,CP$136,CP$137,CP$138*(1+'S&amp;S'!$F139),CP$139,CP$140,CP$141,CP$142,CP$143,CP$144)</f>
        <v>0</v>
      </c>
      <c r="CQ341" s="66">
        <f>-CQ$190+CQ$216-CQ$218+CQ$233+CQ$234+SUM(CQ$125,CQ$126,CQ$127,CQ$128,CQ$129,CQ$130,CQ$131,CQ$132,CQ$133,CQ$134,CQ$135,CQ$136,CQ$137,CQ$138*(1+'S&amp;S'!$F139),CQ$139,CQ$140,CQ$141,CQ$142,CQ$143,CQ$144)</f>
        <v>0</v>
      </c>
      <c r="CR341" s="66">
        <f>-CR$190+CR$216-CR$218+CR$233+CR$234+SUM(CR$125,CR$126,CR$127,CR$128,CR$129,CR$130,CR$131,CR$132,CR$133,CR$134,CR$135,CR$136,CR$137,CR$138*(1+'S&amp;S'!$F139),CR$139,CR$140,CR$141,CR$142,CR$143,CR$144)</f>
        <v>0</v>
      </c>
      <c r="CS341" s="66">
        <f>-CS$190+CS$216-CS$218+CS$233+CS$234+SUM(CS$125,CS$126,CS$127,CS$128,CS$129,CS$130,CS$131,CS$132,CS$133,CS$134,CS$135,CS$136,CS$137,CS$138*(1+'S&amp;S'!$F139),CS$139,CS$140,CS$141,CS$142,CS$143,CS$144)</f>
        <v>0</v>
      </c>
    </row>
    <row r="342" spans="3:97" hidden="1" x14ac:dyDescent="0.35">
      <c r="C342" s="81" t="str">
        <f>O.6!C139&amp;" with "&amp; 'S&amp;S'!$D$5*100 &amp; "% increase"</f>
        <v xml:space="preserve"> with 1% increase</v>
      </c>
      <c r="E342" s="492">
        <f>G342+NPV(G.Asm!$F$40,H342:INDEX(H342:CS342,RP))</f>
        <v>0</v>
      </c>
      <c r="F342" s="492">
        <f t="shared" si="140"/>
        <v>0</v>
      </c>
      <c r="G342" s="66">
        <f>-G$190+G$216-G$218+G$233+G$234+SUM(G$125,G$126,G$127,G$128,G$129,G$130,G$131,G$132,G$133,G$134,G$135,G$136,G$137,G$138,G$139*(1+'S&amp;S'!$F140),G$140,G$141,G$142,G$143,G$144)</f>
        <v>0</v>
      </c>
      <c r="H342" s="66">
        <f>-H$190+H$216-H$218+H$233+H$234+SUM(H$125,H$126,H$127,H$128,H$129,H$130,H$131,H$132,H$133,H$134,H$135,H$136,H$137,H$138,H$139*(1+'S&amp;S'!$F140),H$140,H$141,H$142,H$143,H$144)</f>
        <v>0</v>
      </c>
      <c r="I342" s="66">
        <f>-I$190+I$216-I$218+I$233+I$234+SUM(I$125,I$126,I$127,I$128,I$129,I$130,I$131,I$132,I$133,I$134,I$135,I$136,I$137,I$138,I$139*(1+'S&amp;S'!$F140),I$140,I$141,I$142,I$143,I$144)</f>
        <v>0</v>
      </c>
      <c r="J342" s="66">
        <f>-J$190+J$216-J$218+J$233+J$234+SUM(J$125,J$126,J$127,J$128,J$129,J$130,J$131,J$132,J$133,J$134,J$135,J$136,J$137,J$138,J$139*(1+'S&amp;S'!$F140),J$140,J$141,J$142,J$143,J$144)</f>
        <v>0</v>
      </c>
      <c r="K342" s="66">
        <f>-K$190+K$216-K$218+K$233+K$234+SUM(K$125,K$126,K$127,K$128,K$129,K$130,K$131,K$132,K$133,K$134,K$135,K$136,K$137,K$138,K$139*(1+'S&amp;S'!$F140),K$140,K$141,K$142,K$143,K$144)</f>
        <v>0</v>
      </c>
      <c r="L342" s="66">
        <f>-L$190+L$216-L$218+L$233+L$234+SUM(L$125,L$126,L$127,L$128,L$129,L$130,L$131,L$132,L$133,L$134,L$135,L$136,L$137,L$138,L$139*(1+'S&amp;S'!$F140),L$140,L$141,L$142,L$143,L$144)</f>
        <v>0</v>
      </c>
      <c r="M342" s="66">
        <f>-M$190+M$216-M$218+M$233+M$234+SUM(M$125,M$126,M$127,M$128,M$129,M$130,M$131,M$132,M$133,M$134,M$135,M$136,M$137,M$138,M$139*(1+'S&amp;S'!$F140),M$140,M$141,M$142,M$143,M$144)</f>
        <v>0</v>
      </c>
      <c r="N342" s="66">
        <f>-N$190+N$216-N$218+N$233+N$234+SUM(N$125,N$126,N$127,N$128,N$129,N$130,N$131,N$132,N$133,N$134,N$135,N$136,N$137,N$138,N$139*(1+'S&amp;S'!$F140),N$140,N$141,N$142,N$143,N$144)</f>
        <v>0</v>
      </c>
      <c r="O342" s="66">
        <f>-O$190+O$216-O$218+O$233+O$234+SUM(O$125,O$126,O$127,O$128,O$129,O$130,O$131,O$132,O$133,O$134,O$135,O$136,O$137,O$138,O$139*(1+'S&amp;S'!$F140),O$140,O$141,O$142,O$143,O$144)</f>
        <v>0</v>
      </c>
      <c r="P342" s="66">
        <f>-P$190+P$216-P$218+P$233+P$234+SUM(P$125,P$126,P$127,P$128,P$129,P$130,P$131,P$132,P$133,P$134,P$135,P$136,P$137,P$138,P$139*(1+'S&amp;S'!$F140),P$140,P$141,P$142,P$143,P$144)</f>
        <v>0</v>
      </c>
      <c r="Q342" s="66">
        <f>-Q$190+Q$216-Q$218+Q$233+Q$234+SUM(Q$125,Q$126,Q$127,Q$128,Q$129,Q$130,Q$131,Q$132,Q$133,Q$134,Q$135,Q$136,Q$137,Q$138,Q$139*(1+'S&amp;S'!$F140),Q$140,Q$141,Q$142,Q$143,Q$144)</f>
        <v>0</v>
      </c>
      <c r="R342" s="66">
        <f>-R$190+R$216-R$218+R$233+R$234+SUM(R$125,R$126,R$127,R$128,R$129,R$130,R$131,R$132,R$133,R$134,R$135,R$136,R$137,R$138,R$139*(1+'S&amp;S'!$F140),R$140,R$141,R$142,R$143,R$144)</f>
        <v>0</v>
      </c>
      <c r="S342" s="66">
        <f>-S$190+S$216-S$218+S$233+S$234+SUM(S$125,S$126,S$127,S$128,S$129,S$130,S$131,S$132,S$133,S$134,S$135,S$136,S$137,S$138,S$139*(1+'S&amp;S'!$F140),S$140,S$141,S$142,S$143,S$144)</f>
        <v>0</v>
      </c>
      <c r="T342" s="66">
        <f>-T$190+T$216-T$218+T$233+T$234+SUM(T$125,T$126,T$127,T$128,T$129,T$130,T$131,T$132,T$133,T$134,T$135,T$136,T$137,T$138,T$139*(1+'S&amp;S'!$F140),T$140,T$141,T$142,T$143,T$144)</f>
        <v>0</v>
      </c>
      <c r="U342" s="66">
        <f>-U$190+U$216-U$218+U$233+U$234+SUM(U$125,U$126,U$127,U$128,U$129,U$130,U$131,U$132,U$133,U$134,U$135,U$136,U$137,U$138,U$139*(1+'S&amp;S'!$F140),U$140,U$141,U$142,U$143,U$144)</f>
        <v>0</v>
      </c>
      <c r="V342" s="66">
        <f>-V$190+V$216-V$218+V$233+V$234+SUM(V$125,V$126,V$127,V$128,V$129,V$130,V$131,V$132,V$133,V$134,V$135,V$136,V$137,V$138,V$139*(1+'S&amp;S'!$F140),V$140,V$141,V$142,V$143,V$144)</f>
        <v>0</v>
      </c>
      <c r="W342" s="66">
        <f>-W$190+W$216-W$218+W$233+W$234+SUM(W$125,W$126,W$127,W$128,W$129,W$130,W$131,W$132,W$133,W$134,W$135,W$136,W$137,W$138,W$139*(1+'S&amp;S'!$F140),W$140,W$141,W$142,W$143,W$144)</f>
        <v>0</v>
      </c>
      <c r="X342" s="66">
        <f>-X$190+X$216-X$218+X$233+X$234+SUM(X$125,X$126,X$127,X$128,X$129,X$130,X$131,X$132,X$133,X$134,X$135,X$136,X$137,X$138,X$139*(1+'S&amp;S'!$F140),X$140,X$141,X$142,X$143,X$144)</f>
        <v>0</v>
      </c>
      <c r="Y342" s="66">
        <f>-Y$190+Y$216-Y$218+Y$233+Y$234+SUM(Y$125,Y$126,Y$127,Y$128,Y$129,Y$130,Y$131,Y$132,Y$133,Y$134,Y$135,Y$136,Y$137,Y$138,Y$139*(1+'S&amp;S'!$F140),Y$140,Y$141,Y$142,Y$143,Y$144)</f>
        <v>0</v>
      </c>
      <c r="Z342" s="66">
        <f>-Z$190+Z$216-Z$218+Z$233+Z$234+SUM(Z$125,Z$126,Z$127,Z$128,Z$129,Z$130,Z$131,Z$132,Z$133,Z$134,Z$135,Z$136,Z$137,Z$138,Z$139*(1+'S&amp;S'!$F140),Z$140,Z$141,Z$142,Z$143,Z$144)</f>
        <v>0</v>
      </c>
      <c r="AA342" s="66">
        <f>-AA$190+AA$216-AA$218+AA$233+AA$234+SUM(AA$125,AA$126,AA$127,AA$128,AA$129,AA$130,AA$131,AA$132,AA$133,AA$134,AA$135,AA$136,AA$137,AA$138,AA$139*(1+'S&amp;S'!$F140),AA$140,AA$141,AA$142,AA$143,AA$144)</f>
        <v>0</v>
      </c>
      <c r="AB342" s="66">
        <f>-AB$190+AB$216-AB$218+AB$233+AB$234+SUM(AB$125,AB$126,AB$127,AB$128,AB$129,AB$130,AB$131,AB$132,AB$133,AB$134,AB$135,AB$136,AB$137,AB$138,AB$139*(1+'S&amp;S'!$F140),AB$140,AB$141,AB$142,AB$143,AB$144)</f>
        <v>0</v>
      </c>
      <c r="AC342" s="66">
        <f>-AC$190+AC$216-AC$218+AC$233+AC$234+SUM(AC$125,AC$126,AC$127,AC$128,AC$129,AC$130,AC$131,AC$132,AC$133,AC$134,AC$135,AC$136,AC$137,AC$138,AC$139*(1+'S&amp;S'!$F140),AC$140,AC$141,AC$142,AC$143,AC$144)</f>
        <v>0</v>
      </c>
      <c r="AD342" s="66">
        <f>-AD$190+AD$216-AD$218+AD$233+AD$234+SUM(AD$125,AD$126,AD$127,AD$128,AD$129,AD$130,AD$131,AD$132,AD$133,AD$134,AD$135,AD$136,AD$137,AD$138,AD$139*(1+'S&amp;S'!$F140),AD$140,AD$141,AD$142,AD$143,AD$144)</f>
        <v>0</v>
      </c>
      <c r="AE342" s="66">
        <f>-AE$190+AE$216-AE$218+AE$233+AE$234+SUM(AE$125,AE$126,AE$127,AE$128,AE$129,AE$130,AE$131,AE$132,AE$133,AE$134,AE$135,AE$136,AE$137,AE$138,AE$139*(1+'S&amp;S'!$F140),AE$140,AE$141,AE$142,AE$143,AE$144)</f>
        <v>0</v>
      </c>
      <c r="AF342" s="66">
        <f>-AF$190+AF$216-AF$218+AF$233+AF$234+SUM(AF$125,AF$126,AF$127,AF$128,AF$129,AF$130,AF$131,AF$132,AF$133,AF$134,AF$135,AF$136,AF$137,AF$138,AF$139*(1+'S&amp;S'!$F140),AF$140,AF$141,AF$142,AF$143,AF$144)</f>
        <v>0</v>
      </c>
      <c r="AG342" s="66">
        <f>-AG$190+AG$216-AG$218+AG$233+AG$234+SUM(AG$125,AG$126,AG$127,AG$128,AG$129,AG$130,AG$131,AG$132,AG$133,AG$134,AG$135,AG$136,AG$137,AG$138,AG$139*(1+'S&amp;S'!$F140),AG$140,AG$141,AG$142,AG$143,AG$144)</f>
        <v>0</v>
      </c>
      <c r="AH342" s="66">
        <f>-AH$190+AH$216-AH$218+AH$233+AH$234+SUM(AH$125,AH$126,AH$127,AH$128,AH$129,AH$130,AH$131,AH$132,AH$133,AH$134,AH$135,AH$136,AH$137,AH$138,AH$139*(1+'S&amp;S'!$F140),AH$140,AH$141,AH$142,AH$143,AH$144)</f>
        <v>0</v>
      </c>
      <c r="AI342" s="66">
        <f>-AI$190+AI$216-AI$218+AI$233+AI$234+SUM(AI$125,AI$126,AI$127,AI$128,AI$129,AI$130,AI$131,AI$132,AI$133,AI$134,AI$135,AI$136,AI$137,AI$138,AI$139*(1+'S&amp;S'!$F140),AI$140,AI$141,AI$142,AI$143,AI$144)</f>
        <v>0</v>
      </c>
      <c r="AJ342" s="66">
        <f>-AJ$190+AJ$216-AJ$218+AJ$233+AJ$234+SUM(AJ$125,AJ$126,AJ$127,AJ$128,AJ$129,AJ$130,AJ$131,AJ$132,AJ$133,AJ$134,AJ$135,AJ$136,AJ$137,AJ$138,AJ$139*(1+'S&amp;S'!$F140),AJ$140,AJ$141,AJ$142,AJ$143,AJ$144)</f>
        <v>0</v>
      </c>
      <c r="AK342" s="66">
        <f>-AK$190+AK$216-AK$218+AK$233+AK$234+SUM(AK$125,AK$126,AK$127,AK$128,AK$129,AK$130,AK$131,AK$132,AK$133,AK$134,AK$135,AK$136,AK$137,AK$138,AK$139*(1+'S&amp;S'!$F140),AK$140,AK$141,AK$142,AK$143,AK$144)</f>
        <v>0</v>
      </c>
      <c r="AL342" s="66">
        <f>-AL$190+AL$216-AL$218+AL$233+AL$234+SUM(AL$125,AL$126,AL$127,AL$128,AL$129,AL$130,AL$131,AL$132,AL$133,AL$134,AL$135,AL$136,AL$137,AL$138,AL$139*(1+'S&amp;S'!$F140),AL$140,AL$141,AL$142,AL$143,AL$144)</f>
        <v>0</v>
      </c>
      <c r="AM342" s="66">
        <f>-AM$190+AM$216-AM$218+AM$233+AM$234+SUM(AM$125,AM$126,AM$127,AM$128,AM$129,AM$130,AM$131,AM$132,AM$133,AM$134,AM$135,AM$136,AM$137,AM$138,AM$139*(1+'S&amp;S'!$F140),AM$140,AM$141,AM$142,AM$143,AM$144)</f>
        <v>0</v>
      </c>
      <c r="AN342" s="66">
        <f>-AN$190+AN$216-AN$218+AN$233+AN$234+SUM(AN$125,AN$126,AN$127,AN$128,AN$129,AN$130,AN$131,AN$132,AN$133,AN$134,AN$135,AN$136,AN$137,AN$138,AN$139*(1+'S&amp;S'!$F140),AN$140,AN$141,AN$142,AN$143,AN$144)</f>
        <v>0</v>
      </c>
      <c r="AO342" s="66">
        <f>-AO$190+AO$216-AO$218+AO$233+AO$234+SUM(AO$125,AO$126,AO$127,AO$128,AO$129,AO$130,AO$131,AO$132,AO$133,AO$134,AO$135,AO$136,AO$137,AO$138,AO$139*(1+'S&amp;S'!$F140),AO$140,AO$141,AO$142,AO$143,AO$144)</f>
        <v>0</v>
      </c>
      <c r="AP342" s="66">
        <f>-AP$190+AP$216-AP$218+AP$233+AP$234+SUM(AP$125,AP$126,AP$127,AP$128,AP$129,AP$130,AP$131,AP$132,AP$133,AP$134,AP$135,AP$136,AP$137,AP$138,AP$139*(1+'S&amp;S'!$F140),AP$140,AP$141,AP$142,AP$143,AP$144)</f>
        <v>0</v>
      </c>
      <c r="AQ342" s="66">
        <f>-AQ$190+AQ$216-AQ$218+AQ$233+AQ$234+SUM(AQ$125,AQ$126,AQ$127,AQ$128,AQ$129,AQ$130,AQ$131,AQ$132,AQ$133,AQ$134,AQ$135,AQ$136,AQ$137,AQ$138,AQ$139*(1+'S&amp;S'!$F140),AQ$140,AQ$141,AQ$142,AQ$143,AQ$144)</f>
        <v>0</v>
      </c>
      <c r="AR342" s="66">
        <f>-AR$190+AR$216-AR$218+AR$233+AR$234+SUM(AR$125,AR$126,AR$127,AR$128,AR$129,AR$130,AR$131,AR$132,AR$133,AR$134,AR$135,AR$136,AR$137,AR$138,AR$139*(1+'S&amp;S'!$F140),AR$140,AR$141,AR$142,AR$143,AR$144)</f>
        <v>0</v>
      </c>
      <c r="AS342" s="66">
        <f>-AS$190+AS$216-AS$218+AS$233+AS$234+SUM(AS$125,AS$126,AS$127,AS$128,AS$129,AS$130,AS$131,AS$132,AS$133,AS$134,AS$135,AS$136,AS$137,AS$138,AS$139*(1+'S&amp;S'!$F140),AS$140,AS$141,AS$142,AS$143,AS$144)</f>
        <v>0</v>
      </c>
      <c r="AT342" s="66">
        <f>-AT$190+AT$216-AT$218+AT$233+AT$234+SUM(AT$125,AT$126,AT$127,AT$128,AT$129,AT$130,AT$131,AT$132,AT$133,AT$134,AT$135,AT$136,AT$137,AT$138,AT$139*(1+'S&amp;S'!$F140),AT$140,AT$141,AT$142,AT$143,AT$144)</f>
        <v>0</v>
      </c>
      <c r="AU342" s="66">
        <f>-AU$190+AU$216-AU$218+AU$233+AU$234+SUM(AU$125,AU$126,AU$127,AU$128,AU$129,AU$130,AU$131,AU$132,AU$133,AU$134,AU$135,AU$136,AU$137,AU$138,AU$139*(1+'S&amp;S'!$F140),AU$140,AU$141,AU$142,AU$143,AU$144)</f>
        <v>0</v>
      </c>
      <c r="AV342" s="66">
        <f>-AV$190+AV$216-AV$218+AV$233+AV$234+SUM(AV$125,AV$126,AV$127,AV$128,AV$129,AV$130,AV$131,AV$132,AV$133,AV$134,AV$135,AV$136,AV$137,AV$138,AV$139*(1+'S&amp;S'!$F140),AV$140,AV$141,AV$142,AV$143,AV$144)</f>
        <v>0</v>
      </c>
      <c r="AW342" s="66">
        <f>-AW$190+AW$216-AW$218+AW$233+AW$234+SUM(AW$125,AW$126,AW$127,AW$128,AW$129,AW$130,AW$131,AW$132,AW$133,AW$134,AW$135,AW$136,AW$137,AW$138,AW$139*(1+'S&amp;S'!$F140),AW$140,AW$141,AW$142,AW$143,AW$144)</f>
        <v>0</v>
      </c>
      <c r="AX342" s="66">
        <f>-AX$190+AX$216-AX$218+AX$233+AX$234+SUM(AX$125,AX$126,AX$127,AX$128,AX$129,AX$130,AX$131,AX$132,AX$133,AX$134,AX$135,AX$136,AX$137,AX$138,AX$139*(1+'S&amp;S'!$F140),AX$140,AX$141,AX$142,AX$143,AX$144)</f>
        <v>0</v>
      </c>
      <c r="AY342" s="66">
        <f>-AY$190+AY$216-AY$218+AY$233+AY$234+SUM(AY$125,AY$126,AY$127,AY$128,AY$129,AY$130,AY$131,AY$132,AY$133,AY$134,AY$135,AY$136,AY$137,AY$138,AY$139*(1+'S&amp;S'!$F140),AY$140,AY$141,AY$142,AY$143,AY$144)</f>
        <v>0</v>
      </c>
      <c r="AZ342" s="66">
        <f>-AZ$190+AZ$216-AZ$218+AZ$233+AZ$234+SUM(AZ$125,AZ$126,AZ$127,AZ$128,AZ$129,AZ$130,AZ$131,AZ$132,AZ$133,AZ$134,AZ$135,AZ$136,AZ$137,AZ$138,AZ$139*(1+'S&amp;S'!$F140),AZ$140,AZ$141,AZ$142,AZ$143,AZ$144)</f>
        <v>0</v>
      </c>
      <c r="BA342" s="66">
        <f>-BA$190+BA$216-BA$218+BA$233+BA$234+SUM(BA$125,BA$126,BA$127,BA$128,BA$129,BA$130,BA$131,BA$132,BA$133,BA$134,BA$135,BA$136,BA$137,BA$138,BA$139*(1+'S&amp;S'!$F140),BA$140,BA$141,BA$142,BA$143,BA$144)</f>
        <v>0</v>
      </c>
      <c r="BB342" s="66">
        <f>-BB$190+BB$216-BB$218+BB$233+BB$234+SUM(BB$125,BB$126,BB$127,BB$128,BB$129,BB$130,BB$131,BB$132,BB$133,BB$134,BB$135,BB$136,BB$137,BB$138,BB$139*(1+'S&amp;S'!$F140),BB$140,BB$141,BB$142,BB$143,BB$144)</f>
        <v>0</v>
      </c>
      <c r="BC342" s="66">
        <f>-BC$190+BC$216-BC$218+BC$233+BC$234+SUM(BC$125,BC$126,BC$127,BC$128,BC$129,BC$130,BC$131,BC$132,BC$133,BC$134,BC$135,BC$136,BC$137,BC$138,BC$139*(1+'S&amp;S'!$F140),BC$140,BC$141,BC$142,BC$143,BC$144)</f>
        <v>0</v>
      </c>
      <c r="BD342" s="66">
        <f>-BD$190+BD$216-BD$218+BD$233+BD$234+SUM(BD$125,BD$126,BD$127,BD$128,BD$129,BD$130,BD$131,BD$132,BD$133,BD$134,BD$135,BD$136,BD$137,BD$138,BD$139*(1+'S&amp;S'!$F140),BD$140,BD$141,BD$142,BD$143,BD$144)</f>
        <v>0</v>
      </c>
      <c r="BE342" s="66">
        <f>-BE$190+BE$216-BE$218+BE$233+BE$234+SUM(BE$125,BE$126,BE$127,BE$128,BE$129,BE$130,BE$131,BE$132,BE$133,BE$134,BE$135,BE$136,BE$137,BE$138,BE$139*(1+'S&amp;S'!$F140),BE$140,BE$141,BE$142,BE$143,BE$144)</f>
        <v>0</v>
      </c>
      <c r="BF342" s="66">
        <f>-BF$190+BF$216-BF$218+BF$233+BF$234+SUM(BF$125,BF$126,BF$127,BF$128,BF$129,BF$130,BF$131,BF$132,BF$133,BF$134,BF$135,BF$136,BF$137,BF$138,BF$139*(1+'S&amp;S'!$F140),BF$140,BF$141,BF$142,BF$143,BF$144)</f>
        <v>0</v>
      </c>
      <c r="BG342" s="66">
        <f>-BG$190+BG$216-BG$218+BG$233+BG$234+SUM(BG$125,BG$126,BG$127,BG$128,BG$129,BG$130,BG$131,BG$132,BG$133,BG$134,BG$135,BG$136,BG$137,BG$138,BG$139*(1+'S&amp;S'!$F140),BG$140,BG$141,BG$142,BG$143,BG$144)</f>
        <v>0</v>
      </c>
      <c r="BH342" s="66">
        <f>-BH$190+BH$216-BH$218+BH$233+BH$234+SUM(BH$125,BH$126,BH$127,BH$128,BH$129,BH$130,BH$131,BH$132,BH$133,BH$134,BH$135,BH$136,BH$137,BH$138,BH$139*(1+'S&amp;S'!$F140),BH$140,BH$141,BH$142,BH$143,BH$144)</f>
        <v>0</v>
      </c>
      <c r="BI342" s="66">
        <f>-BI$190+BI$216-BI$218+BI$233+BI$234+SUM(BI$125,BI$126,BI$127,BI$128,BI$129,BI$130,BI$131,BI$132,BI$133,BI$134,BI$135,BI$136,BI$137,BI$138,BI$139*(1+'S&amp;S'!$F140),BI$140,BI$141,BI$142,BI$143,BI$144)</f>
        <v>0</v>
      </c>
      <c r="BJ342" s="66">
        <f>-BJ$190+BJ$216-BJ$218+BJ$233+BJ$234+SUM(BJ$125,BJ$126,BJ$127,BJ$128,BJ$129,BJ$130,BJ$131,BJ$132,BJ$133,BJ$134,BJ$135,BJ$136,BJ$137,BJ$138,BJ$139*(1+'S&amp;S'!$F140),BJ$140,BJ$141,BJ$142,BJ$143,BJ$144)</f>
        <v>0</v>
      </c>
      <c r="BK342" s="66">
        <f>-BK$190+BK$216-BK$218+BK$233+BK$234+SUM(BK$125,BK$126,BK$127,BK$128,BK$129,BK$130,BK$131,BK$132,BK$133,BK$134,BK$135,BK$136,BK$137,BK$138,BK$139*(1+'S&amp;S'!$F140),BK$140,BK$141,BK$142,BK$143,BK$144)</f>
        <v>0</v>
      </c>
      <c r="BL342" s="66">
        <f>-BL$190+BL$216-BL$218+BL$233+BL$234+SUM(BL$125,BL$126,BL$127,BL$128,BL$129,BL$130,BL$131,BL$132,BL$133,BL$134,BL$135,BL$136,BL$137,BL$138,BL$139*(1+'S&amp;S'!$F140),BL$140,BL$141,BL$142,BL$143,BL$144)</f>
        <v>0</v>
      </c>
      <c r="BM342" s="66">
        <f>-BM$190+BM$216-BM$218+BM$233+BM$234+SUM(BM$125,BM$126,BM$127,BM$128,BM$129,BM$130,BM$131,BM$132,BM$133,BM$134,BM$135,BM$136,BM$137,BM$138,BM$139*(1+'S&amp;S'!$F140),BM$140,BM$141,BM$142,BM$143,BM$144)</f>
        <v>0</v>
      </c>
      <c r="BN342" s="66">
        <f>-BN$190+BN$216-BN$218+BN$233+BN$234+SUM(BN$125,BN$126,BN$127,BN$128,BN$129,BN$130,BN$131,BN$132,BN$133,BN$134,BN$135,BN$136,BN$137,BN$138,BN$139*(1+'S&amp;S'!$F140),BN$140,BN$141,BN$142,BN$143,BN$144)</f>
        <v>0</v>
      </c>
      <c r="BO342" s="66">
        <f>-BO$190+BO$216-BO$218+BO$233+BO$234+SUM(BO$125,BO$126,BO$127,BO$128,BO$129,BO$130,BO$131,BO$132,BO$133,BO$134,BO$135,BO$136,BO$137,BO$138,BO$139*(1+'S&amp;S'!$F140),BO$140,BO$141,BO$142,BO$143,BO$144)</f>
        <v>0</v>
      </c>
      <c r="BP342" s="66">
        <f>-BP$190+BP$216-BP$218+BP$233+BP$234+SUM(BP$125,BP$126,BP$127,BP$128,BP$129,BP$130,BP$131,BP$132,BP$133,BP$134,BP$135,BP$136,BP$137,BP$138,BP$139*(1+'S&amp;S'!$F140),BP$140,BP$141,BP$142,BP$143,BP$144)</f>
        <v>0</v>
      </c>
      <c r="BQ342" s="66">
        <f>-BQ$190+BQ$216-BQ$218+BQ$233+BQ$234+SUM(BQ$125,BQ$126,BQ$127,BQ$128,BQ$129,BQ$130,BQ$131,BQ$132,BQ$133,BQ$134,BQ$135,BQ$136,BQ$137,BQ$138,BQ$139*(1+'S&amp;S'!$F140),BQ$140,BQ$141,BQ$142,BQ$143,BQ$144)</f>
        <v>0</v>
      </c>
      <c r="BR342" s="66">
        <f>-BR$190+BR$216-BR$218+BR$233+BR$234+SUM(BR$125,BR$126,BR$127,BR$128,BR$129,BR$130,BR$131,BR$132,BR$133,BR$134,BR$135,BR$136,BR$137,BR$138,BR$139*(1+'S&amp;S'!$F140),BR$140,BR$141,BR$142,BR$143,BR$144)</f>
        <v>0</v>
      </c>
      <c r="BS342" s="66">
        <f>-BS$190+BS$216-BS$218+BS$233+BS$234+SUM(BS$125,BS$126,BS$127,BS$128,BS$129,BS$130,BS$131,BS$132,BS$133,BS$134,BS$135,BS$136,BS$137,BS$138,BS$139*(1+'S&amp;S'!$F140),BS$140,BS$141,BS$142,BS$143,BS$144)</f>
        <v>0</v>
      </c>
      <c r="BT342" s="66">
        <f>-BT$190+BT$216-BT$218+BT$233+BT$234+SUM(BT$125,BT$126,BT$127,BT$128,BT$129,BT$130,BT$131,BT$132,BT$133,BT$134,BT$135,BT$136,BT$137,BT$138,BT$139*(1+'S&amp;S'!$F140),BT$140,BT$141,BT$142,BT$143,BT$144)</f>
        <v>0</v>
      </c>
      <c r="BU342" s="66">
        <f>-BU$190+BU$216-BU$218+BU$233+BU$234+SUM(BU$125,BU$126,BU$127,BU$128,BU$129,BU$130,BU$131,BU$132,BU$133,BU$134,BU$135,BU$136,BU$137,BU$138,BU$139*(1+'S&amp;S'!$F140),BU$140,BU$141,BU$142,BU$143,BU$144)</f>
        <v>0</v>
      </c>
      <c r="BV342" s="66">
        <f>-BV$190+BV$216-BV$218+BV$233+BV$234+SUM(BV$125,BV$126,BV$127,BV$128,BV$129,BV$130,BV$131,BV$132,BV$133,BV$134,BV$135,BV$136,BV$137,BV$138,BV$139*(1+'S&amp;S'!$F140),BV$140,BV$141,BV$142,BV$143,BV$144)</f>
        <v>0</v>
      </c>
      <c r="BW342" s="66">
        <f>-BW$190+BW$216-BW$218+BW$233+BW$234+SUM(BW$125,BW$126,BW$127,BW$128,BW$129,BW$130,BW$131,BW$132,BW$133,BW$134,BW$135,BW$136,BW$137,BW$138,BW$139*(1+'S&amp;S'!$F140),BW$140,BW$141,BW$142,BW$143,BW$144)</f>
        <v>0</v>
      </c>
      <c r="BX342" s="66">
        <f>-BX$190+BX$216-BX$218+BX$233+BX$234+SUM(BX$125,BX$126,BX$127,BX$128,BX$129,BX$130,BX$131,BX$132,BX$133,BX$134,BX$135,BX$136,BX$137,BX$138,BX$139*(1+'S&amp;S'!$F140),BX$140,BX$141,BX$142,BX$143,BX$144)</f>
        <v>0</v>
      </c>
      <c r="BY342" s="66">
        <f>-BY$190+BY$216-BY$218+BY$233+BY$234+SUM(BY$125,BY$126,BY$127,BY$128,BY$129,BY$130,BY$131,BY$132,BY$133,BY$134,BY$135,BY$136,BY$137,BY$138,BY$139*(1+'S&amp;S'!$F140),BY$140,BY$141,BY$142,BY$143,BY$144)</f>
        <v>0</v>
      </c>
      <c r="BZ342" s="66">
        <f>-BZ$190+BZ$216-BZ$218+BZ$233+BZ$234+SUM(BZ$125,BZ$126,BZ$127,BZ$128,BZ$129,BZ$130,BZ$131,BZ$132,BZ$133,BZ$134,BZ$135,BZ$136,BZ$137,BZ$138,BZ$139*(1+'S&amp;S'!$F140),BZ$140,BZ$141,BZ$142,BZ$143,BZ$144)</f>
        <v>0</v>
      </c>
      <c r="CA342" s="66">
        <f>-CA$190+CA$216-CA$218+CA$233+CA$234+SUM(CA$125,CA$126,CA$127,CA$128,CA$129,CA$130,CA$131,CA$132,CA$133,CA$134,CA$135,CA$136,CA$137,CA$138,CA$139*(1+'S&amp;S'!$F140),CA$140,CA$141,CA$142,CA$143,CA$144)</f>
        <v>0</v>
      </c>
      <c r="CB342" s="66">
        <f>-CB$190+CB$216-CB$218+CB$233+CB$234+SUM(CB$125,CB$126,CB$127,CB$128,CB$129,CB$130,CB$131,CB$132,CB$133,CB$134,CB$135,CB$136,CB$137,CB$138,CB$139*(1+'S&amp;S'!$F140),CB$140,CB$141,CB$142,CB$143,CB$144)</f>
        <v>0</v>
      </c>
      <c r="CC342" s="66">
        <f>-CC$190+CC$216-CC$218+CC$233+CC$234+SUM(CC$125,CC$126,CC$127,CC$128,CC$129,CC$130,CC$131,CC$132,CC$133,CC$134,CC$135,CC$136,CC$137,CC$138,CC$139*(1+'S&amp;S'!$F140),CC$140,CC$141,CC$142,CC$143,CC$144)</f>
        <v>0</v>
      </c>
      <c r="CD342" s="66">
        <f>-CD$190+CD$216-CD$218+CD$233+CD$234+SUM(CD$125,CD$126,CD$127,CD$128,CD$129,CD$130,CD$131,CD$132,CD$133,CD$134,CD$135,CD$136,CD$137,CD$138,CD$139*(1+'S&amp;S'!$F140),CD$140,CD$141,CD$142,CD$143,CD$144)</f>
        <v>0</v>
      </c>
      <c r="CE342" s="66">
        <f>-CE$190+CE$216-CE$218+CE$233+CE$234+SUM(CE$125,CE$126,CE$127,CE$128,CE$129,CE$130,CE$131,CE$132,CE$133,CE$134,CE$135,CE$136,CE$137,CE$138,CE$139*(1+'S&amp;S'!$F140),CE$140,CE$141,CE$142,CE$143,CE$144)</f>
        <v>0</v>
      </c>
      <c r="CF342" s="66">
        <f>-CF$190+CF$216-CF$218+CF$233+CF$234+SUM(CF$125,CF$126,CF$127,CF$128,CF$129,CF$130,CF$131,CF$132,CF$133,CF$134,CF$135,CF$136,CF$137,CF$138,CF$139*(1+'S&amp;S'!$F140),CF$140,CF$141,CF$142,CF$143,CF$144)</f>
        <v>0</v>
      </c>
      <c r="CG342" s="66">
        <f>-CG$190+CG$216-CG$218+CG$233+CG$234+SUM(CG$125,CG$126,CG$127,CG$128,CG$129,CG$130,CG$131,CG$132,CG$133,CG$134,CG$135,CG$136,CG$137,CG$138,CG$139*(1+'S&amp;S'!$F140),CG$140,CG$141,CG$142,CG$143,CG$144)</f>
        <v>0</v>
      </c>
      <c r="CH342" s="66">
        <f>-CH$190+CH$216-CH$218+CH$233+CH$234+SUM(CH$125,CH$126,CH$127,CH$128,CH$129,CH$130,CH$131,CH$132,CH$133,CH$134,CH$135,CH$136,CH$137,CH$138,CH$139*(1+'S&amp;S'!$F140),CH$140,CH$141,CH$142,CH$143,CH$144)</f>
        <v>0</v>
      </c>
      <c r="CI342" s="66">
        <f>-CI$190+CI$216-CI$218+CI$233+CI$234+SUM(CI$125,CI$126,CI$127,CI$128,CI$129,CI$130,CI$131,CI$132,CI$133,CI$134,CI$135,CI$136,CI$137,CI$138,CI$139*(1+'S&amp;S'!$F140),CI$140,CI$141,CI$142,CI$143,CI$144)</f>
        <v>0</v>
      </c>
      <c r="CJ342" s="66">
        <f>-CJ$190+CJ$216-CJ$218+CJ$233+CJ$234+SUM(CJ$125,CJ$126,CJ$127,CJ$128,CJ$129,CJ$130,CJ$131,CJ$132,CJ$133,CJ$134,CJ$135,CJ$136,CJ$137,CJ$138,CJ$139*(1+'S&amp;S'!$F140),CJ$140,CJ$141,CJ$142,CJ$143,CJ$144)</f>
        <v>0</v>
      </c>
      <c r="CK342" s="66">
        <f>-CK$190+CK$216-CK$218+CK$233+CK$234+SUM(CK$125,CK$126,CK$127,CK$128,CK$129,CK$130,CK$131,CK$132,CK$133,CK$134,CK$135,CK$136,CK$137,CK$138,CK$139*(1+'S&amp;S'!$F140),CK$140,CK$141,CK$142,CK$143,CK$144)</f>
        <v>0</v>
      </c>
      <c r="CL342" s="66">
        <f>-CL$190+CL$216-CL$218+CL$233+CL$234+SUM(CL$125,CL$126,CL$127,CL$128,CL$129,CL$130,CL$131,CL$132,CL$133,CL$134,CL$135,CL$136,CL$137,CL$138,CL$139*(1+'S&amp;S'!$F140),CL$140,CL$141,CL$142,CL$143,CL$144)</f>
        <v>0</v>
      </c>
      <c r="CM342" s="66">
        <f>-CM$190+CM$216-CM$218+CM$233+CM$234+SUM(CM$125,CM$126,CM$127,CM$128,CM$129,CM$130,CM$131,CM$132,CM$133,CM$134,CM$135,CM$136,CM$137,CM$138,CM$139*(1+'S&amp;S'!$F140),CM$140,CM$141,CM$142,CM$143,CM$144)</f>
        <v>0</v>
      </c>
      <c r="CN342" s="66">
        <f>-CN$190+CN$216-CN$218+CN$233+CN$234+SUM(CN$125,CN$126,CN$127,CN$128,CN$129,CN$130,CN$131,CN$132,CN$133,CN$134,CN$135,CN$136,CN$137,CN$138,CN$139*(1+'S&amp;S'!$F140),CN$140,CN$141,CN$142,CN$143,CN$144)</f>
        <v>0</v>
      </c>
      <c r="CO342" s="66">
        <f>-CO$190+CO$216-CO$218+CO$233+CO$234+SUM(CO$125,CO$126,CO$127,CO$128,CO$129,CO$130,CO$131,CO$132,CO$133,CO$134,CO$135,CO$136,CO$137,CO$138,CO$139*(1+'S&amp;S'!$F140),CO$140,CO$141,CO$142,CO$143,CO$144)</f>
        <v>0</v>
      </c>
      <c r="CP342" s="66">
        <f>-CP$190+CP$216-CP$218+CP$233+CP$234+SUM(CP$125,CP$126,CP$127,CP$128,CP$129,CP$130,CP$131,CP$132,CP$133,CP$134,CP$135,CP$136,CP$137,CP$138,CP$139*(1+'S&amp;S'!$F140),CP$140,CP$141,CP$142,CP$143,CP$144)</f>
        <v>0</v>
      </c>
      <c r="CQ342" s="66">
        <f>-CQ$190+CQ$216-CQ$218+CQ$233+CQ$234+SUM(CQ$125,CQ$126,CQ$127,CQ$128,CQ$129,CQ$130,CQ$131,CQ$132,CQ$133,CQ$134,CQ$135,CQ$136,CQ$137,CQ$138,CQ$139*(1+'S&amp;S'!$F140),CQ$140,CQ$141,CQ$142,CQ$143,CQ$144)</f>
        <v>0</v>
      </c>
      <c r="CR342" s="66">
        <f>-CR$190+CR$216-CR$218+CR$233+CR$234+SUM(CR$125,CR$126,CR$127,CR$128,CR$129,CR$130,CR$131,CR$132,CR$133,CR$134,CR$135,CR$136,CR$137,CR$138,CR$139*(1+'S&amp;S'!$F140),CR$140,CR$141,CR$142,CR$143,CR$144)</f>
        <v>0</v>
      </c>
      <c r="CS342" s="66">
        <f>-CS$190+CS$216-CS$218+CS$233+CS$234+SUM(CS$125,CS$126,CS$127,CS$128,CS$129,CS$130,CS$131,CS$132,CS$133,CS$134,CS$135,CS$136,CS$137,CS$138,CS$139*(1+'S&amp;S'!$F140),CS$140,CS$141,CS$142,CS$143,CS$144)</f>
        <v>0</v>
      </c>
    </row>
    <row r="343" spans="3:97" hidden="1" x14ac:dyDescent="0.35">
      <c r="C343" s="81" t="str">
        <f>O.6!C139&amp;" with "&amp; 'S&amp;S'!$D$5*100 &amp; "% decrease"</f>
        <v xml:space="preserve"> with 1% decrease</v>
      </c>
      <c r="E343" s="492">
        <f>G343+NPV(G.Asm!$F$40,H343:INDEX(H343:CS343,RP))</f>
        <v>0</v>
      </c>
      <c r="F343" s="492">
        <f t="shared" si="140"/>
        <v>0</v>
      </c>
      <c r="G343" s="66">
        <f>-G$190+G$216-G$218+G$233+G$234+SUM(G$125,G$126,G$127,G$128,G$129,G$130,G$131,G$132,G$133,G$134,G$135,G$136,G$137,G$138,G$139*(1+'S&amp;S'!$F141),G$140,G$141,G$142,G$143,G$144)</f>
        <v>0</v>
      </c>
      <c r="H343" s="66">
        <f>-H$190+H$216-H$218+H$233+H$234+SUM(H$125,H$126,H$127,H$128,H$129,H$130,H$131,H$132,H$133,H$134,H$135,H$136,H$137,H$138,H$139*(1+'S&amp;S'!$F141),H$140,H$141,H$142,H$143,H$144)</f>
        <v>0</v>
      </c>
      <c r="I343" s="66">
        <f>-I$190+I$216-I$218+I$233+I$234+SUM(I$125,I$126,I$127,I$128,I$129,I$130,I$131,I$132,I$133,I$134,I$135,I$136,I$137,I$138,I$139*(1+'S&amp;S'!$F141),I$140,I$141,I$142,I$143,I$144)</f>
        <v>0</v>
      </c>
      <c r="J343" s="66">
        <f>-J$190+J$216-J$218+J$233+J$234+SUM(J$125,J$126,J$127,J$128,J$129,J$130,J$131,J$132,J$133,J$134,J$135,J$136,J$137,J$138,J$139*(1+'S&amp;S'!$F141),J$140,J$141,J$142,J$143,J$144)</f>
        <v>0</v>
      </c>
      <c r="K343" s="66">
        <f>-K$190+K$216-K$218+K$233+K$234+SUM(K$125,K$126,K$127,K$128,K$129,K$130,K$131,K$132,K$133,K$134,K$135,K$136,K$137,K$138,K$139*(1+'S&amp;S'!$F141),K$140,K$141,K$142,K$143,K$144)</f>
        <v>0</v>
      </c>
      <c r="L343" s="66">
        <f>-L$190+L$216-L$218+L$233+L$234+SUM(L$125,L$126,L$127,L$128,L$129,L$130,L$131,L$132,L$133,L$134,L$135,L$136,L$137,L$138,L$139*(1+'S&amp;S'!$F141),L$140,L$141,L$142,L$143,L$144)</f>
        <v>0</v>
      </c>
      <c r="M343" s="66">
        <f>-M$190+M$216-M$218+M$233+M$234+SUM(M$125,M$126,M$127,M$128,M$129,M$130,M$131,M$132,M$133,M$134,M$135,M$136,M$137,M$138,M$139*(1+'S&amp;S'!$F141),M$140,M$141,M$142,M$143,M$144)</f>
        <v>0</v>
      </c>
      <c r="N343" s="66">
        <f>-N$190+N$216-N$218+N$233+N$234+SUM(N$125,N$126,N$127,N$128,N$129,N$130,N$131,N$132,N$133,N$134,N$135,N$136,N$137,N$138,N$139*(1+'S&amp;S'!$F141),N$140,N$141,N$142,N$143,N$144)</f>
        <v>0</v>
      </c>
      <c r="O343" s="66">
        <f>-O$190+O$216-O$218+O$233+O$234+SUM(O$125,O$126,O$127,O$128,O$129,O$130,O$131,O$132,O$133,O$134,O$135,O$136,O$137,O$138,O$139*(1+'S&amp;S'!$F141),O$140,O$141,O$142,O$143,O$144)</f>
        <v>0</v>
      </c>
      <c r="P343" s="66">
        <f>-P$190+P$216-P$218+P$233+P$234+SUM(P$125,P$126,P$127,P$128,P$129,P$130,P$131,P$132,P$133,P$134,P$135,P$136,P$137,P$138,P$139*(1+'S&amp;S'!$F141),P$140,P$141,P$142,P$143,P$144)</f>
        <v>0</v>
      </c>
      <c r="Q343" s="66">
        <f>-Q$190+Q$216-Q$218+Q$233+Q$234+SUM(Q$125,Q$126,Q$127,Q$128,Q$129,Q$130,Q$131,Q$132,Q$133,Q$134,Q$135,Q$136,Q$137,Q$138,Q$139*(1+'S&amp;S'!$F141),Q$140,Q$141,Q$142,Q$143,Q$144)</f>
        <v>0</v>
      </c>
      <c r="R343" s="66">
        <f>-R$190+R$216-R$218+R$233+R$234+SUM(R$125,R$126,R$127,R$128,R$129,R$130,R$131,R$132,R$133,R$134,R$135,R$136,R$137,R$138,R$139*(1+'S&amp;S'!$F141),R$140,R$141,R$142,R$143,R$144)</f>
        <v>0</v>
      </c>
      <c r="S343" s="66">
        <f>-S$190+S$216-S$218+S$233+S$234+SUM(S$125,S$126,S$127,S$128,S$129,S$130,S$131,S$132,S$133,S$134,S$135,S$136,S$137,S$138,S$139*(1+'S&amp;S'!$F141),S$140,S$141,S$142,S$143,S$144)</f>
        <v>0</v>
      </c>
      <c r="T343" s="66">
        <f>-T$190+T$216-T$218+T$233+T$234+SUM(T$125,T$126,T$127,T$128,T$129,T$130,T$131,T$132,T$133,T$134,T$135,T$136,T$137,T$138,T$139*(1+'S&amp;S'!$F141),T$140,T$141,T$142,T$143,T$144)</f>
        <v>0</v>
      </c>
      <c r="U343" s="66">
        <f>-U$190+U$216-U$218+U$233+U$234+SUM(U$125,U$126,U$127,U$128,U$129,U$130,U$131,U$132,U$133,U$134,U$135,U$136,U$137,U$138,U$139*(1+'S&amp;S'!$F141),U$140,U$141,U$142,U$143,U$144)</f>
        <v>0</v>
      </c>
      <c r="V343" s="66">
        <f>-V$190+V$216-V$218+V$233+V$234+SUM(V$125,V$126,V$127,V$128,V$129,V$130,V$131,V$132,V$133,V$134,V$135,V$136,V$137,V$138,V$139*(1+'S&amp;S'!$F141),V$140,V$141,V$142,V$143,V$144)</f>
        <v>0</v>
      </c>
      <c r="W343" s="66">
        <f>-W$190+W$216-W$218+W$233+W$234+SUM(W$125,W$126,W$127,W$128,W$129,W$130,W$131,W$132,W$133,W$134,W$135,W$136,W$137,W$138,W$139*(1+'S&amp;S'!$F141),W$140,W$141,W$142,W$143,W$144)</f>
        <v>0</v>
      </c>
      <c r="X343" s="66">
        <f>-X$190+X$216-X$218+X$233+X$234+SUM(X$125,X$126,X$127,X$128,X$129,X$130,X$131,X$132,X$133,X$134,X$135,X$136,X$137,X$138,X$139*(1+'S&amp;S'!$F141),X$140,X$141,X$142,X$143,X$144)</f>
        <v>0</v>
      </c>
      <c r="Y343" s="66">
        <f>-Y$190+Y$216-Y$218+Y$233+Y$234+SUM(Y$125,Y$126,Y$127,Y$128,Y$129,Y$130,Y$131,Y$132,Y$133,Y$134,Y$135,Y$136,Y$137,Y$138,Y$139*(1+'S&amp;S'!$F141),Y$140,Y$141,Y$142,Y$143,Y$144)</f>
        <v>0</v>
      </c>
      <c r="Z343" s="66">
        <f>-Z$190+Z$216-Z$218+Z$233+Z$234+SUM(Z$125,Z$126,Z$127,Z$128,Z$129,Z$130,Z$131,Z$132,Z$133,Z$134,Z$135,Z$136,Z$137,Z$138,Z$139*(1+'S&amp;S'!$F141),Z$140,Z$141,Z$142,Z$143,Z$144)</f>
        <v>0</v>
      </c>
      <c r="AA343" s="66">
        <f>-AA$190+AA$216-AA$218+AA$233+AA$234+SUM(AA$125,AA$126,AA$127,AA$128,AA$129,AA$130,AA$131,AA$132,AA$133,AA$134,AA$135,AA$136,AA$137,AA$138,AA$139*(1+'S&amp;S'!$F141),AA$140,AA$141,AA$142,AA$143,AA$144)</f>
        <v>0</v>
      </c>
      <c r="AB343" s="66">
        <f>-AB$190+AB$216-AB$218+AB$233+AB$234+SUM(AB$125,AB$126,AB$127,AB$128,AB$129,AB$130,AB$131,AB$132,AB$133,AB$134,AB$135,AB$136,AB$137,AB$138,AB$139*(1+'S&amp;S'!$F141),AB$140,AB$141,AB$142,AB$143,AB$144)</f>
        <v>0</v>
      </c>
      <c r="AC343" s="66">
        <f>-AC$190+AC$216-AC$218+AC$233+AC$234+SUM(AC$125,AC$126,AC$127,AC$128,AC$129,AC$130,AC$131,AC$132,AC$133,AC$134,AC$135,AC$136,AC$137,AC$138,AC$139*(1+'S&amp;S'!$F141),AC$140,AC$141,AC$142,AC$143,AC$144)</f>
        <v>0</v>
      </c>
      <c r="AD343" s="66">
        <f>-AD$190+AD$216-AD$218+AD$233+AD$234+SUM(AD$125,AD$126,AD$127,AD$128,AD$129,AD$130,AD$131,AD$132,AD$133,AD$134,AD$135,AD$136,AD$137,AD$138,AD$139*(1+'S&amp;S'!$F141),AD$140,AD$141,AD$142,AD$143,AD$144)</f>
        <v>0</v>
      </c>
      <c r="AE343" s="66">
        <f>-AE$190+AE$216-AE$218+AE$233+AE$234+SUM(AE$125,AE$126,AE$127,AE$128,AE$129,AE$130,AE$131,AE$132,AE$133,AE$134,AE$135,AE$136,AE$137,AE$138,AE$139*(1+'S&amp;S'!$F141),AE$140,AE$141,AE$142,AE$143,AE$144)</f>
        <v>0</v>
      </c>
      <c r="AF343" s="66">
        <f>-AF$190+AF$216-AF$218+AF$233+AF$234+SUM(AF$125,AF$126,AF$127,AF$128,AF$129,AF$130,AF$131,AF$132,AF$133,AF$134,AF$135,AF$136,AF$137,AF$138,AF$139*(1+'S&amp;S'!$F141),AF$140,AF$141,AF$142,AF$143,AF$144)</f>
        <v>0</v>
      </c>
      <c r="AG343" s="66">
        <f>-AG$190+AG$216-AG$218+AG$233+AG$234+SUM(AG$125,AG$126,AG$127,AG$128,AG$129,AG$130,AG$131,AG$132,AG$133,AG$134,AG$135,AG$136,AG$137,AG$138,AG$139*(1+'S&amp;S'!$F141),AG$140,AG$141,AG$142,AG$143,AG$144)</f>
        <v>0</v>
      </c>
      <c r="AH343" s="66">
        <f>-AH$190+AH$216-AH$218+AH$233+AH$234+SUM(AH$125,AH$126,AH$127,AH$128,AH$129,AH$130,AH$131,AH$132,AH$133,AH$134,AH$135,AH$136,AH$137,AH$138,AH$139*(1+'S&amp;S'!$F141),AH$140,AH$141,AH$142,AH$143,AH$144)</f>
        <v>0</v>
      </c>
      <c r="AI343" s="66">
        <f>-AI$190+AI$216-AI$218+AI$233+AI$234+SUM(AI$125,AI$126,AI$127,AI$128,AI$129,AI$130,AI$131,AI$132,AI$133,AI$134,AI$135,AI$136,AI$137,AI$138,AI$139*(1+'S&amp;S'!$F141),AI$140,AI$141,AI$142,AI$143,AI$144)</f>
        <v>0</v>
      </c>
      <c r="AJ343" s="66">
        <f>-AJ$190+AJ$216-AJ$218+AJ$233+AJ$234+SUM(AJ$125,AJ$126,AJ$127,AJ$128,AJ$129,AJ$130,AJ$131,AJ$132,AJ$133,AJ$134,AJ$135,AJ$136,AJ$137,AJ$138,AJ$139*(1+'S&amp;S'!$F141),AJ$140,AJ$141,AJ$142,AJ$143,AJ$144)</f>
        <v>0</v>
      </c>
      <c r="AK343" s="66">
        <f>-AK$190+AK$216-AK$218+AK$233+AK$234+SUM(AK$125,AK$126,AK$127,AK$128,AK$129,AK$130,AK$131,AK$132,AK$133,AK$134,AK$135,AK$136,AK$137,AK$138,AK$139*(1+'S&amp;S'!$F141),AK$140,AK$141,AK$142,AK$143,AK$144)</f>
        <v>0</v>
      </c>
      <c r="AL343" s="66">
        <f>-AL$190+AL$216-AL$218+AL$233+AL$234+SUM(AL$125,AL$126,AL$127,AL$128,AL$129,AL$130,AL$131,AL$132,AL$133,AL$134,AL$135,AL$136,AL$137,AL$138,AL$139*(1+'S&amp;S'!$F141),AL$140,AL$141,AL$142,AL$143,AL$144)</f>
        <v>0</v>
      </c>
      <c r="AM343" s="66">
        <f>-AM$190+AM$216-AM$218+AM$233+AM$234+SUM(AM$125,AM$126,AM$127,AM$128,AM$129,AM$130,AM$131,AM$132,AM$133,AM$134,AM$135,AM$136,AM$137,AM$138,AM$139*(1+'S&amp;S'!$F141),AM$140,AM$141,AM$142,AM$143,AM$144)</f>
        <v>0</v>
      </c>
      <c r="AN343" s="66">
        <f>-AN$190+AN$216-AN$218+AN$233+AN$234+SUM(AN$125,AN$126,AN$127,AN$128,AN$129,AN$130,AN$131,AN$132,AN$133,AN$134,AN$135,AN$136,AN$137,AN$138,AN$139*(1+'S&amp;S'!$F141),AN$140,AN$141,AN$142,AN$143,AN$144)</f>
        <v>0</v>
      </c>
      <c r="AO343" s="66">
        <f>-AO$190+AO$216-AO$218+AO$233+AO$234+SUM(AO$125,AO$126,AO$127,AO$128,AO$129,AO$130,AO$131,AO$132,AO$133,AO$134,AO$135,AO$136,AO$137,AO$138,AO$139*(1+'S&amp;S'!$F141),AO$140,AO$141,AO$142,AO$143,AO$144)</f>
        <v>0</v>
      </c>
      <c r="AP343" s="66">
        <f>-AP$190+AP$216-AP$218+AP$233+AP$234+SUM(AP$125,AP$126,AP$127,AP$128,AP$129,AP$130,AP$131,AP$132,AP$133,AP$134,AP$135,AP$136,AP$137,AP$138,AP$139*(1+'S&amp;S'!$F141),AP$140,AP$141,AP$142,AP$143,AP$144)</f>
        <v>0</v>
      </c>
      <c r="AQ343" s="66">
        <f>-AQ$190+AQ$216-AQ$218+AQ$233+AQ$234+SUM(AQ$125,AQ$126,AQ$127,AQ$128,AQ$129,AQ$130,AQ$131,AQ$132,AQ$133,AQ$134,AQ$135,AQ$136,AQ$137,AQ$138,AQ$139*(1+'S&amp;S'!$F141),AQ$140,AQ$141,AQ$142,AQ$143,AQ$144)</f>
        <v>0</v>
      </c>
      <c r="AR343" s="66">
        <f>-AR$190+AR$216-AR$218+AR$233+AR$234+SUM(AR$125,AR$126,AR$127,AR$128,AR$129,AR$130,AR$131,AR$132,AR$133,AR$134,AR$135,AR$136,AR$137,AR$138,AR$139*(1+'S&amp;S'!$F141),AR$140,AR$141,AR$142,AR$143,AR$144)</f>
        <v>0</v>
      </c>
      <c r="AS343" s="66">
        <f>-AS$190+AS$216-AS$218+AS$233+AS$234+SUM(AS$125,AS$126,AS$127,AS$128,AS$129,AS$130,AS$131,AS$132,AS$133,AS$134,AS$135,AS$136,AS$137,AS$138,AS$139*(1+'S&amp;S'!$F141),AS$140,AS$141,AS$142,AS$143,AS$144)</f>
        <v>0</v>
      </c>
      <c r="AT343" s="66">
        <f>-AT$190+AT$216-AT$218+AT$233+AT$234+SUM(AT$125,AT$126,AT$127,AT$128,AT$129,AT$130,AT$131,AT$132,AT$133,AT$134,AT$135,AT$136,AT$137,AT$138,AT$139*(1+'S&amp;S'!$F141),AT$140,AT$141,AT$142,AT$143,AT$144)</f>
        <v>0</v>
      </c>
      <c r="AU343" s="66">
        <f>-AU$190+AU$216-AU$218+AU$233+AU$234+SUM(AU$125,AU$126,AU$127,AU$128,AU$129,AU$130,AU$131,AU$132,AU$133,AU$134,AU$135,AU$136,AU$137,AU$138,AU$139*(1+'S&amp;S'!$F141),AU$140,AU$141,AU$142,AU$143,AU$144)</f>
        <v>0</v>
      </c>
      <c r="AV343" s="66">
        <f>-AV$190+AV$216-AV$218+AV$233+AV$234+SUM(AV$125,AV$126,AV$127,AV$128,AV$129,AV$130,AV$131,AV$132,AV$133,AV$134,AV$135,AV$136,AV$137,AV$138,AV$139*(1+'S&amp;S'!$F141),AV$140,AV$141,AV$142,AV$143,AV$144)</f>
        <v>0</v>
      </c>
      <c r="AW343" s="66">
        <f>-AW$190+AW$216-AW$218+AW$233+AW$234+SUM(AW$125,AW$126,AW$127,AW$128,AW$129,AW$130,AW$131,AW$132,AW$133,AW$134,AW$135,AW$136,AW$137,AW$138,AW$139*(1+'S&amp;S'!$F141),AW$140,AW$141,AW$142,AW$143,AW$144)</f>
        <v>0</v>
      </c>
      <c r="AX343" s="66">
        <f>-AX$190+AX$216-AX$218+AX$233+AX$234+SUM(AX$125,AX$126,AX$127,AX$128,AX$129,AX$130,AX$131,AX$132,AX$133,AX$134,AX$135,AX$136,AX$137,AX$138,AX$139*(1+'S&amp;S'!$F141),AX$140,AX$141,AX$142,AX$143,AX$144)</f>
        <v>0</v>
      </c>
      <c r="AY343" s="66">
        <f>-AY$190+AY$216-AY$218+AY$233+AY$234+SUM(AY$125,AY$126,AY$127,AY$128,AY$129,AY$130,AY$131,AY$132,AY$133,AY$134,AY$135,AY$136,AY$137,AY$138,AY$139*(1+'S&amp;S'!$F141),AY$140,AY$141,AY$142,AY$143,AY$144)</f>
        <v>0</v>
      </c>
      <c r="AZ343" s="66">
        <f>-AZ$190+AZ$216-AZ$218+AZ$233+AZ$234+SUM(AZ$125,AZ$126,AZ$127,AZ$128,AZ$129,AZ$130,AZ$131,AZ$132,AZ$133,AZ$134,AZ$135,AZ$136,AZ$137,AZ$138,AZ$139*(1+'S&amp;S'!$F141),AZ$140,AZ$141,AZ$142,AZ$143,AZ$144)</f>
        <v>0</v>
      </c>
      <c r="BA343" s="66">
        <f>-BA$190+BA$216-BA$218+BA$233+BA$234+SUM(BA$125,BA$126,BA$127,BA$128,BA$129,BA$130,BA$131,BA$132,BA$133,BA$134,BA$135,BA$136,BA$137,BA$138,BA$139*(1+'S&amp;S'!$F141),BA$140,BA$141,BA$142,BA$143,BA$144)</f>
        <v>0</v>
      </c>
      <c r="BB343" s="66">
        <f>-BB$190+BB$216-BB$218+BB$233+BB$234+SUM(BB$125,BB$126,BB$127,BB$128,BB$129,BB$130,BB$131,BB$132,BB$133,BB$134,BB$135,BB$136,BB$137,BB$138,BB$139*(1+'S&amp;S'!$F141),BB$140,BB$141,BB$142,BB$143,BB$144)</f>
        <v>0</v>
      </c>
      <c r="BC343" s="66">
        <f>-BC$190+BC$216-BC$218+BC$233+BC$234+SUM(BC$125,BC$126,BC$127,BC$128,BC$129,BC$130,BC$131,BC$132,BC$133,BC$134,BC$135,BC$136,BC$137,BC$138,BC$139*(1+'S&amp;S'!$F141),BC$140,BC$141,BC$142,BC$143,BC$144)</f>
        <v>0</v>
      </c>
      <c r="BD343" s="66">
        <f>-BD$190+BD$216-BD$218+BD$233+BD$234+SUM(BD$125,BD$126,BD$127,BD$128,BD$129,BD$130,BD$131,BD$132,BD$133,BD$134,BD$135,BD$136,BD$137,BD$138,BD$139*(1+'S&amp;S'!$F141),BD$140,BD$141,BD$142,BD$143,BD$144)</f>
        <v>0</v>
      </c>
      <c r="BE343" s="66">
        <f>-BE$190+BE$216-BE$218+BE$233+BE$234+SUM(BE$125,BE$126,BE$127,BE$128,BE$129,BE$130,BE$131,BE$132,BE$133,BE$134,BE$135,BE$136,BE$137,BE$138,BE$139*(1+'S&amp;S'!$F141),BE$140,BE$141,BE$142,BE$143,BE$144)</f>
        <v>0</v>
      </c>
      <c r="BF343" s="66">
        <f>-BF$190+BF$216-BF$218+BF$233+BF$234+SUM(BF$125,BF$126,BF$127,BF$128,BF$129,BF$130,BF$131,BF$132,BF$133,BF$134,BF$135,BF$136,BF$137,BF$138,BF$139*(1+'S&amp;S'!$F141),BF$140,BF$141,BF$142,BF$143,BF$144)</f>
        <v>0</v>
      </c>
      <c r="BG343" s="66">
        <f>-BG$190+BG$216-BG$218+BG$233+BG$234+SUM(BG$125,BG$126,BG$127,BG$128,BG$129,BG$130,BG$131,BG$132,BG$133,BG$134,BG$135,BG$136,BG$137,BG$138,BG$139*(1+'S&amp;S'!$F141),BG$140,BG$141,BG$142,BG$143,BG$144)</f>
        <v>0</v>
      </c>
      <c r="BH343" s="66">
        <f>-BH$190+BH$216-BH$218+BH$233+BH$234+SUM(BH$125,BH$126,BH$127,BH$128,BH$129,BH$130,BH$131,BH$132,BH$133,BH$134,BH$135,BH$136,BH$137,BH$138,BH$139*(1+'S&amp;S'!$F141),BH$140,BH$141,BH$142,BH$143,BH$144)</f>
        <v>0</v>
      </c>
      <c r="BI343" s="66">
        <f>-BI$190+BI$216-BI$218+BI$233+BI$234+SUM(BI$125,BI$126,BI$127,BI$128,BI$129,BI$130,BI$131,BI$132,BI$133,BI$134,BI$135,BI$136,BI$137,BI$138,BI$139*(1+'S&amp;S'!$F141),BI$140,BI$141,BI$142,BI$143,BI$144)</f>
        <v>0</v>
      </c>
      <c r="BJ343" s="66">
        <f>-BJ$190+BJ$216-BJ$218+BJ$233+BJ$234+SUM(BJ$125,BJ$126,BJ$127,BJ$128,BJ$129,BJ$130,BJ$131,BJ$132,BJ$133,BJ$134,BJ$135,BJ$136,BJ$137,BJ$138,BJ$139*(1+'S&amp;S'!$F141),BJ$140,BJ$141,BJ$142,BJ$143,BJ$144)</f>
        <v>0</v>
      </c>
      <c r="BK343" s="66">
        <f>-BK$190+BK$216-BK$218+BK$233+BK$234+SUM(BK$125,BK$126,BK$127,BK$128,BK$129,BK$130,BK$131,BK$132,BK$133,BK$134,BK$135,BK$136,BK$137,BK$138,BK$139*(1+'S&amp;S'!$F141),BK$140,BK$141,BK$142,BK$143,BK$144)</f>
        <v>0</v>
      </c>
      <c r="BL343" s="66">
        <f>-BL$190+BL$216-BL$218+BL$233+BL$234+SUM(BL$125,BL$126,BL$127,BL$128,BL$129,BL$130,BL$131,BL$132,BL$133,BL$134,BL$135,BL$136,BL$137,BL$138,BL$139*(1+'S&amp;S'!$F141),BL$140,BL$141,BL$142,BL$143,BL$144)</f>
        <v>0</v>
      </c>
      <c r="BM343" s="66">
        <f>-BM$190+BM$216-BM$218+BM$233+BM$234+SUM(BM$125,BM$126,BM$127,BM$128,BM$129,BM$130,BM$131,BM$132,BM$133,BM$134,BM$135,BM$136,BM$137,BM$138,BM$139*(1+'S&amp;S'!$F141),BM$140,BM$141,BM$142,BM$143,BM$144)</f>
        <v>0</v>
      </c>
      <c r="BN343" s="66">
        <f>-BN$190+BN$216-BN$218+BN$233+BN$234+SUM(BN$125,BN$126,BN$127,BN$128,BN$129,BN$130,BN$131,BN$132,BN$133,BN$134,BN$135,BN$136,BN$137,BN$138,BN$139*(1+'S&amp;S'!$F141),BN$140,BN$141,BN$142,BN$143,BN$144)</f>
        <v>0</v>
      </c>
      <c r="BO343" s="66">
        <f>-BO$190+BO$216-BO$218+BO$233+BO$234+SUM(BO$125,BO$126,BO$127,BO$128,BO$129,BO$130,BO$131,BO$132,BO$133,BO$134,BO$135,BO$136,BO$137,BO$138,BO$139*(1+'S&amp;S'!$F141),BO$140,BO$141,BO$142,BO$143,BO$144)</f>
        <v>0</v>
      </c>
      <c r="BP343" s="66">
        <f>-BP$190+BP$216-BP$218+BP$233+BP$234+SUM(BP$125,BP$126,BP$127,BP$128,BP$129,BP$130,BP$131,BP$132,BP$133,BP$134,BP$135,BP$136,BP$137,BP$138,BP$139*(1+'S&amp;S'!$F141),BP$140,BP$141,BP$142,BP$143,BP$144)</f>
        <v>0</v>
      </c>
      <c r="BQ343" s="66">
        <f>-BQ$190+BQ$216-BQ$218+BQ$233+BQ$234+SUM(BQ$125,BQ$126,BQ$127,BQ$128,BQ$129,BQ$130,BQ$131,BQ$132,BQ$133,BQ$134,BQ$135,BQ$136,BQ$137,BQ$138,BQ$139*(1+'S&amp;S'!$F141),BQ$140,BQ$141,BQ$142,BQ$143,BQ$144)</f>
        <v>0</v>
      </c>
      <c r="BR343" s="66">
        <f>-BR$190+BR$216-BR$218+BR$233+BR$234+SUM(BR$125,BR$126,BR$127,BR$128,BR$129,BR$130,BR$131,BR$132,BR$133,BR$134,BR$135,BR$136,BR$137,BR$138,BR$139*(1+'S&amp;S'!$F141),BR$140,BR$141,BR$142,BR$143,BR$144)</f>
        <v>0</v>
      </c>
      <c r="BS343" s="66">
        <f>-BS$190+BS$216-BS$218+BS$233+BS$234+SUM(BS$125,BS$126,BS$127,BS$128,BS$129,BS$130,BS$131,BS$132,BS$133,BS$134,BS$135,BS$136,BS$137,BS$138,BS$139*(1+'S&amp;S'!$F141),BS$140,BS$141,BS$142,BS$143,BS$144)</f>
        <v>0</v>
      </c>
      <c r="BT343" s="66">
        <f>-BT$190+BT$216-BT$218+BT$233+BT$234+SUM(BT$125,BT$126,BT$127,BT$128,BT$129,BT$130,BT$131,BT$132,BT$133,BT$134,BT$135,BT$136,BT$137,BT$138,BT$139*(1+'S&amp;S'!$F141),BT$140,BT$141,BT$142,BT$143,BT$144)</f>
        <v>0</v>
      </c>
      <c r="BU343" s="66">
        <f>-BU$190+BU$216-BU$218+BU$233+BU$234+SUM(BU$125,BU$126,BU$127,BU$128,BU$129,BU$130,BU$131,BU$132,BU$133,BU$134,BU$135,BU$136,BU$137,BU$138,BU$139*(1+'S&amp;S'!$F141),BU$140,BU$141,BU$142,BU$143,BU$144)</f>
        <v>0</v>
      </c>
      <c r="BV343" s="66">
        <f>-BV$190+BV$216-BV$218+BV$233+BV$234+SUM(BV$125,BV$126,BV$127,BV$128,BV$129,BV$130,BV$131,BV$132,BV$133,BV$134,BV$135,BV$136,BV$137,BV$138,BV$139*(1+'S&amp;S'!$F141),BV$140,BV$141,BV$142,BV$143,BV$144)</f>
        <v>0</v>
      </c>
      <c r="BW343" s="66">
        <f>-BW$190+BW$216-BW$218+BW$233+BW$234+SUM(BW$125,BW$126,BW$127,BW$128,BW$129,BW$130,BW$131,BW$132,BW$133,BW$134,BW$135,BW$136,BW$137,BW$138,BW$139*(1+'S&amp;S'!$F141),BW$140,BW$141,BW$142,BW$143,BW$144)</f>
        <v>0</v>
      </c>
      <c r="BX343" s="66">
        <f>-BX$190+BX$216-BX$218+BX$233+BX$234+SUM(BX$125,BX$126,BX$127,BX$128,BX$129,BX$130,BX$131,BX$132,BX$133,BX$134,BX$135,BX$136,BX$137,BX$138,BX$139*(1+'S&amp;S'!$F141),BX$140,BX$141,BX$142,BX$143,BX$144)</f>
        <v>0</v>
      </c>
      <c r="BY343" s="66">
        <f>-BY$190+BY$216-BY$218+BY$233+BY$234+SUM(BY$125,BY$126,BY$127,BY$128,BY$129,BY$130,BY$131,BY$132,BY$133,BY$134,BY$135,BY$136,BY$137,BY$138,BY$139*(1+'S&amp;S'!$F141),BY$140,BY$141,BY$142,BY$143,BY$144)</f>
        <v>0</v>
      </c>
      <c r="BZ343" s="66">
        <f>-BZ$190+BZ$216-BZ$218+BZ$233+BZ$234+SUM(BZ$125,BZ$126,BZ$127,BZ$128,BZ$129,BZ$130,BZ$131,BZ$132,BZ$133,BZ$134,BZ$135,BZ$136,BZ$137,BZ$138,BZ$139*(1+'S&amp;S'!$F141),BZ$140,BZ$141,BZ$142,BZ$143,BZ$144)</f>
        <v>0</v>
      </c>
      <c r="CA343" s="66">
        <f>-CA$190+CA$216-CA$218+CA$233+CA$234+SUM(CA$125,CA$126,CA$127,CA$128,CA$129,CA$130,CA$131,CA$132,CA$133,CA$134,CA$135,CA$136,CA$137,CA$138,CA$139*(1+'S&amp;S'!$F141),CA$140,CA$141,CA$142,CA$143,CA$144)</f>
        <v>0</v>
      </c>
      <c r="CB343" s="66">
        <f>-CB$190+CB$216-CB$218+CB$233+CB$234+SUM(CB$125,CB$126,CB$127,CB$128,CB$129,CB$130,CB$131,CB$132,CB$133,CB$134,CB$135,CB$136,CB$137,CB$138,CB$139*(1+'S&amp;S'!$F141),CB$140,CB$141,CB$142,CB$143,CB$144)</f>
        <v>0</v>
      </c>
      <c r="CC343" s="66">
        <f>-CC$190+CC$216-CC$218+CC$233+CC$234+SUM(CC$125,CC$126,CC$127,CC$128,CC$129,CC$130,CC$131,CC$132,CC$133,CC$134,CC$135,CC$136,CC$137,CC$138,CC$139*(1+'S&amp;S'!$F141),CC$140,CC$141,CC$142,CC$143,CC$144)</f>
        <v>0</v>
      </c>
      <c r="CD343" s="66">
        <f>-CD$190+CD$216-CD$218+CD$233+CD$234+SUM(CD$125,CD$126,CD$127,CD$128,CD$129,CD$130,CD$131,CD$132,CD$133,CD$134,CD$135,CD$136,CD$137,CD$138,CD$139*(1+'S&amp;S'!$F141),CD$140,CD$141,CD$142,CD$143,CD$144)</f>
        <v>0</v>
      </c>
      <c r="CE343" s="66">
        <f>-CE$190+CE$216-CE$218+CE$233+CE$234+SUM(CE$125,CE$126,CE$127,CE$128,CE$129,CE$130,CE$131,CE$132,CE$133,CE$134,CE$135,CE$136,CE$137,CE$138,CE$139*(1+'S&amp;S'!$F141),CE$140,CE$141,CE$142,CE$143,CE$144)</f>
        <v>0</v>
      </c>
      <c r="CF343" s="66">
        <f>-CF$190+CF$216-CF$218+CF$233+CF$234+SUM(CF$125,CF$126,CF$127,CF$128,CF$129,CF$130,CF$131,CF$132,CF$133,CF$134,CF$135,CF$136,CF$137,CF$138,CF$139*(1+'S&amp;S'!$F141),CF$140,CF$141,CF$142,CF$143,CF$144)</f>
        <v>0</v>
      </c>
      <c r="CG343" s="66">
        <f>-CG$190+CG$216-CG$218+CG$233+CG$234+SUM(CG$125,CG$126,CG$127,CG$128,CG$129,CG$130,CG$131,CG$132,CG$133,CG$134,CG$135,CG$136,CG$137,CG$138,CG$139*(1+'S&amp;S'!$F141),CG$140,CG$141,CG$142,CG$143,CG$144)</f>
        <v>0</v>
      </c>
      <c r="CH343" s="66">
        <f>-CH$190+CH$216-CH$218+CH$233+CH$234+SUM(CH$125,CH$126,CH$127,CH$128,CH$129,CH$130,CH$131,CH$132,CH$133,CH$134,CH$135,CH$136,CH$137,CH$138,CH$139*(1+'S&amp;S'!$F141),CH$140,CH$141,CH$142,CH$143,CH$144)</f>
        <v>0</v>
      </c>
      <c r="CI343" s="66">
        <f>-CI$190+CI$216-CI$218+CI$233+CI$234+SUM(CI$125,CI$126,CI$127,CI$128,CI$129,CI$130,CI$131,CI$132,CI$133,CI$134,CI$135,CI$136,CI$137,CI$138,CI$139*(1+'S&amp;S'!$F141),CI$140,CI$141,CI$142,CI$143,CI$144)</f>
        <v>0</v>
      </c>
      <c r="CJ343" s="66">
        <f>-CJ$190+CJ$216-CJ$218+CJ$233+CJ$234+SUM(CJ$125,CJ$126,CJ$127,CJ$128,CJ$129,CJ$130,CJ$131,CJ$132,CJ$133,CJ$134,CJ$135,CJ$136,CJ$137,CJ$138,CJ$139*(1+'S&amp;S'!$F141),CJ$140,CJ$141,CJ$142,CJ$143,CJ$144)</f>
        <v>0</v>
      </c>
      <c r="CK343" s="66">
        <f>-CK$190+CK$216-CK$218+CK$233+CK$234+SUM(CK$125,CK$126,CK$127,CK$128,CK$129,CK$130,CK$131,CK$132,CK$133,CK$134,CK$135,CK$136,CK$137,CK$138,CK$139*(1+'S&amp;S'!$F141),CK$140,CK$141,CK$142,CK$143,CK$144)</f>
        <v>0</v>
      </c>
      <c r="CL343" s="66">
        <f>-CL$190+CL$216-CL$218+CL$233+CL$234+SUM(CL$125,CL$126,CL$127,CL$128,CL$129,CL$130,CL$131,CL$132,CL$133,CL$134,CL$135,CL$136,CL$137,CL$138,CL$139*(1+'S&amp;S'!$F141),CL$140,CL$141,CL$142,CL$143,CL$144)</f>
        <v>0</v>
      </c>
      <c r="CM343" s="66">
        <f>-CM$190+CM$216-CM$218+CM$233+CM$234+SUM(CM$125,CM$126,CM$127,CM$128,CM$129,CM$130,CM$131,CM$132,CM$133,CM$134,CM$135,CM$136,CM$137,CM$138,CM$139*(1+'S&amp;S'!$F141),CM$140,CM$141,CM$142,CM$143,CM$144)</f>
        <v>0</v>
      </c>
      <c r="CN343" s="66">
        <f>-CN$190+CN$216-CN$218+CN$233+CN$234+SUM(CN$125,CN$126,CN$127,CN$128,CN$129,CN$130,CN$131,CN$132,CN$133,CN$134,CN$135,CN$136,CN$137,CN$138,CN$139*(1+'S&amp;S'!$F141),CN$140,CN$141,CN$142,CN$143,CN$144)</f>
        <v>0</v>
      </c>
      <c r="CO343" s="66">
        <f>-CO$190+CO$216-CO$218+CO$233+CO$234+SUM(CO$125,CO$126,CO$127,CO$128,CO$129,CO$130,CO$131,CO$132,CO$133,CO$134,CO$135,CO$136,CO$137,CO$138,CO$139*(1+'S&amp;S'!$F141),CO$140,CO$141,CO$142,CO$143,CO$144)</f>
        <v>0</v>
      </c>
      <c r="CP343" s="66">
        <f>-CP$190+CP$216-CP$218+CP$233+CP$234+SUM(CP$125,CP$126,CP$127,CP$128,CP$129,CP$130,CP$131,CP$132,CP$133,CP$134,CP$135,CP$136,CP$137,CP$138,CP$139*(1+'S&amp;S'!$F141),CP$140,CP$141,CP$142,CP$143,CP$144)</f>
        <v>0</v>
      </c>
      <c r="CQ343" s="66">
        <f>-CQ$190+CQ$216-CQ$218+CQ$233+CQ$234+SUM(CQ$125,CQ$126,CQ$127,CQ$128,CQ$129,CQ$130,CQ$131,CQ$132,CQ$133,CQ$134,CQ$135,CQ$136,CQ$137,CQ$138,CQ$139*(1+'S&amp;S'!$F141),CQ$140,CQ$141,CQ$142,CQ$143,CQ$144)</f>
        <v>0</v>
      </c>
      <c r="CR343" s="66">
        <f>-CR$190+CR$216-CR$218+CR$233+CR$234+SUM(CR$125,CR$126,CR$127,CR$128,CR$129,CR$130,CR$131,CR$132,CR$133,CR$134,CR$135,CR$136,CR$137,CR$138,CR$139*(1+'S&amp;S'!$F141),CR$140,CR$141,CR$142,CR$143,CR$144)</f>
        <v>0</v>
      </c>
      <c r="CS343" s="66">
        <f>-CS$190+CS$216-CS$218+CS$233+CS$234+SUM(CS$125,CS$126,CS$127,CS$128,CS$129,CS$130,CS$131,CS$132,CS$133,CS$134,CS$135,CS$136,CS$137,CS$138,CS$139*(1+'S&amp;S'!$F141),CS$140,CS$141,CS$142,CS$143,CS$144)</f>
        <v>0</v>
      </c>
    </row>
    <row r="344" spans="3:97" hidden="1" x14ac:dyDescent="0.35">
      <c r="C344" s="81" t="str">
        <f>O.6!C140&amp;" with "&amp; 'S&amp;S'!$D$5*100 &amp; "% increase"</f>
        <v>Spare with 1% increase</v>
      </c>
      <c r="E344" s="492">
        <f>G344+NPV(G.Asm!$F$40,H344:INDEX(H344:CS344,RP))</f>
        <v>0</v>
      </c>
      <c r="F344" s="492">
        <f t="shared" si="140"/>
        <v>0</v>
      </c>
      <c r="G344" s="66">
        <f>-G$190+G$216-G$218+G$233+G$234+SUM(G$125,G$126,G$127,G$128,G$129,G$130,G$131,G$132,G$133,G$134,G$135,G$136,G$137,G$138,G$139,G$140*(1+'S&amp;S'!$F142),G$141,G$142,G$143,G$144)</f>
        <v>0</v>
      </c>
      <c r="H344" s="66">
        <f>-H$190+H$216-H$218+H$233+H$234+SUM(H$125,H$126,H$127,H$128,H$129,H$130,H$131,H$132,H$133,H$134,H$135,H$136,H$137,H$138,H$139,H$140*(1+'S&amp;S'!$F142),H$141,H$142,H$143,H$144)</f>
        <v>0</v>
      </c>
      <c r="I344" s="66">
        <f>-I$190+I$216-I$218+I$233+I$234+SUM(I$125,I$126,I$127,I$128,I$129,I$130,I$131,I$132,I$133,I$134,I$135,I$136,I$137,I$138,I$139,I$140*(1+'S&amp;S'!$F142),I$141,I$142,I$143,I$144)</f>
        <v>0</v>
      </c>
      <c r="J344" s="66">
        <f>-J$190+J$216-J$218+J$233+J$234+SUM(J$125,J$126,J$127,J$128,J$129,J$130,J$131,J$132,J$133,J$134,J$135,J$136,J$137,J$138,J$139,J$140*(1+'S&amp;S'!$F142),J$141,J$142,J$143,J$144)</f>
        <v>0</v>
      </c>
      <c r="K344" s="66">
        <f>-K$190+K$216-K$218+K$233+K$234+SUM(K$125,K$126,K$127,K$128,K$129,K$130,K$131,K$132,K$133,K$134,K$135,K$136,K$137,K$138,K$139,K$140*(1+'S&amp;S'!$F142),K$141,K$142,K$143,K$144)</f>
        <v>0</v>
      </c>
      <c r="L344" s="66">
        <f>-L$190+L$216-L$218+L$233+L$234+SUM(L$125,L$126,L$127,L$128,L$129,L$130,L$131,L$132,L$133,L$134,L$135,L$136,L$137,L$138,L$139,L$140*(1+'S&amp;S'!$F142),L$141,L$142,L$143,L$144)</f>
        <v>0</v>
      </c>
      <c r="M344" s="66">
        <f>-M$190+M$216-M$218+M$233+M$234+SUM(M$125,M$126,M$127,M$128,M$129,M$130,M$131,M$132,M$133,M$134,M$135,M$136,M$137,M$138,M$139,M$140*(1+'S&amp;S'!$F142),M$141,M$142,M$143,M$144)</f>
        <v>0</v>
      </c>
      <c r="N344" s="66">
        <f>-N$190+N$216-N$218+N$233+N$234+SUM(N$125,N$126,N$127,N$128,N$129,N$130,N$131,N$132,N$133,N$134,N$135,N$136,N$137,N$138,N$139,N$140*(1+'S&amp;S'!$F142),N$141,N$142,N$143,N$144)</f>
        <v>0</v>
      </c>
      <c r="O344" s="66">
        <f>-O$190+O$216-O$218+O$233+O$234+SUM(O$125,O$126,O$127,O$128,O$129,O$130,O$131,O$132,O$133,O$134,O$135,O$136,O$137,O$138,O$139,O$140*(1+'S&amp;S'!$F142),O$141,O$142,O$143,O$144)</f>
        <v>0</v>
      </c>
      <c r="P344" s="66">
        <f>-P$190+P$216-P$218+P$233+P$234+SUM(P$125,P$126,P$127,P$128,P$129,P$130,P$131,P$132,P$133,P$134,P$135,P$136,P$137,P$138,P$139,P$140*(1+'S&amp;S'!$F142),P$141,P$142,P$143,P$144)</f>
        <v>0</v>
      </c>
      <c r="Q344" s="66">
        <f>-Q$190+Q$216-Q$218+Q$233+Q$234+SUM(Q$125,Q$126,Q$127,Q$128,Q$129,Q$130,Q$131,Q$132,Q$133,Q$134,Q$135,Q$136,Q$137,Q$138,Q$139,Q$140*(1+'S&amp;S'!$F142),Q$141,Q$142,Q$143,Q$144)</f>
        <v>0</v>
      </c>
      <c r="R344" s="66">
        <f>-R$190+R$216-R$218+R$233+R$234+SUM(R$125,R$126,R$127,R$128,R$129,R$130,R$131,R$132,R$133,R$134,R$135,R$136,R$137,R$138,R$139,R$140*(1+'S&amp;S'!$F142),R$141,R$142,R$143,R$144)</f>
        <v>0</v>
      </c>
      <c r="S344" s="66">
        <f>-S$190+S$216-S$218+S$233+S$234+SUM(S$125,S$126,S$127,S$128,S$129,S$130,S$131,S$132,S$133,S$134,S$135,S$136,S$137,S$138,S$139,S$140*(1+'S&amp;S'!$F142),S$141,S$142,S$143,S$144)</f>
        <v>0</v>
      </c>
      <c r="T344" s="66">
        <f>-T$190+T$216-T$218+T$233+T$234+SUM(T$125,T$126,T$127,T$128,T$129,T$130,T$131,T$132,T$133,T$134,T$135,T$136,T$137,T$138,T$139,T$140*(1+'S&amp;S'!$F142),T$141,T$142,T$143,T$144)</f>
        <v>0</v>
      </c>
      <c r="U344" s="66">
        <f>-U$190+U$216-U$218+U$233+U$234+SUM(U$125,U$126,U$127,U$128,U$129,U$130,U$131,U$132,U$133,U$134,U$135,U$136,U$137,U$138,U$139,U$140*(1+'S&amp;S'!$F142),U$141,U$142,U$143,U$144)</f>
        <v>0</v>
      </c>
      <c r="V344" s="66">
        <f>-V$190+V$216-V$218+V$233+V$234+SUM(V$125,V$126,V$127,V$128,V$129,V$130,V$131,V$132,V$133,V$134,V$135,V$136,V$137,V$138,V$139,V$140*(1+'S&amp;S'!$F142),V$141,V$142,V$143,V$144)</f>
        <v>0</v>
      </c>
      <c r="W344" s="66">
        <f>-W$190+W$216-W$218+W$233+W$234+SUM(W$125,W$126,W$127,W$128,W$129,W$130,W$131,W$132,W$133,W$134,W$135,W$136,W$137,W$138,W$139,W$140*(1+'S&amp;S'!$F142),W$141,W$142,W$143,W$144)</f>
        <v>0</v>
      </c>
      <c r="X344" s="66">
        <f>-X$190+X$216-X$218+X$233+X$234+SUM(X$125,X$126,X$127,X$128,X$129,X$130,X$131,X$132,X$133,X$134,X$135,X$136,X$137,X$138,X$139,X$140*(1+'S&amp;S'!$F142),X$141,X$142,X$143,X$144)</f>
        <v>0</v>
      </c>
      <c r="Y344" s="66">
        <f>-Y$190+Y$216-Y$218+Y$233+Y$234+SUM(Y$125,Y$126,Y$127,Y$128,Y$129,Y$130,Y$131,Y$132,Y$133,Y$134,Y$135,Y$136,Y$137,Y$138,Y$139,Y$140*(1+'S&amp;S'!$F142),Y$141,Y$142,Y$143,Y$144)</f>
        <v>0</v>
      </c>
      <c r="Z344" s="66">
        <f>-Z$190+Z$216-Z$218+Z$233+Z$234+SUM(Z$125,Z$126,Z$127,Z$128,Z$129,Z$130,Z$131,Z$132,Z$133,Z$134,Z$135,Z$136,Z$137,Z$138,Z$139,Z$140*(1+'S&amp;S'!$F142),Z$141,Z$142,Z$143,Z$144)</f>
        <v>0</v>
      </c>
      <c r="AA344" s="66">
        <f>-AA$190+AA$216-AA$218+AA$233+AA$234+SUM(AA$125,AA$126,AA$127,AA$128,AA$129,AA$130,AA$131,AA$132,AA$133,AA$134,AA$135,AA$136,AA$137,AA$138,AA$139,AA$140*(1+'S&amp;S'!$F142),AA$141,AA$142,AA$143,AA$144)</f>
        <v>0</v>
      </c>
      <c r="AB344" s="66">
        <f>-AB$190+AB$216-AB$218+AB$233+AB$234+SUM(AB$125,AB$126,AB$127,AB$128,AB$129,AB$130,AB$131,AB$132,AB$133,AB$134,AB$135,AB$136,AB$137,AB$138,AB$139,AB$140*(1+'S&amp;S'!$F142),AB$141,AB$142,AB$143,AB$144)</f>
        <v>0</v>
      </c>
      <c r="AC344" s="66">
        <f>-AC$190+AC$216-AC$218+AC$233+AC$234+SUM(AC$125,AC$126,AC$127,AC$128,AC$129,AC$130,AC$131,AC$132,AC$133,AC$134,AC$135,AC$136,AC$137,AC$138,AC$139,AC$140*(1+'S&amp;S'!$F142),AC$141,AC$142,AC$143,AC$144)</f>
        <v>0</v>
      </c>
      <c r="AD344" s="66">
        <f>-AD$190+AD$216-AD$218+AD$233+AD$234+SUM(AD$125,AD$126,AD$127,AD$128,AD$129,AD$130,AD$131,AD$132,AD$133,AD$134,AD$135,AD$136,AD$137,AD$138,AD$139,AD$140*(1+'S&amp;S'!$F142),AD$141,AD$142,AD$143,AD$144)</f>
        <v>0</v>
      </c>
      <c r="AE344" s="66">
        <f>-AE$190+AE$216-AE$218+AE$233+AE$234+SUM(AE$125,AE$126,AE$127,AE$128,AE$129,AE$130,AE$131,AE$132,AE$133,AE$134,AE$135,AE$136,AE$137,AE$138,AE$139,AE$140*(1+'S&amp;S'!$F142),AE$141,AE$142,AE$143,AE$144)</f>
        <v>0</v>
      </c>
      <c r="AF344" s="66">
        <f>-AF$190+AF$216-AF$218+AF$233+AF$234+SUM(AF$125,AF$126,AF$127,AF$128,AF$129,AF$130,AF$131,AF$132,AF$133,AF$134,AF$135,AF$136,AF$137,AF$138,AF$139,AF$140*(1+'S&amp;S'!$F142),AF$141,AF$142,AF$143,AF$144)</f>
        <v>0</v>
      </c>
      <c r="AG344" s="66">
        <f>-AG$190+AG$216-AG$218+AG$233+AG$234+SUM(AG$125,AG$126,AG$127,AG$128,AG$129,AG$130,AG$131,AG$132,AG$133,AG$134,AG$135,AG$136,AG$137,AG$138,AG$139,AG$140*(1+'S&amp;S'!$F142),AG$141,AG$142,AG$143,AG$144)</f>
        <v>0</v>
      </c>
      <c r="AH344" s="66">
        <f>-AH$190+AH$216-AH$218+AH$233+AH$234+SUM(AH$125,AH$126,AH$127,AH$128,AH$129,AH$130,AH$131,AH$132,AH$133,AH$134,AH$135,AH$136,AH$137,AH$138,AH$139,AH$140*(1+'S&amp;S'!$F142),AH$141,AH$142,AH$143,AH$144)</f>
        <v>0</v>
      </c>
      <c r="AI344" s="66">
        <f>-AI$190+AI$216-AI$218+AI$233+AI$234+SUM(AI$125,AI$126,AI$127,AI$128,AI$129,AI$130,AI$131,AI$132,AI$133,AI$134,AI$135,AI$136,AI$137,AI$138,AI$139,AI$140*(1+'S&amp;S'!$F142),AI$141,AI$142,AI$143,AI$144)</f>
        <v>0</v>
      </c>
      <c r="AJ344" s="66">
        <f>-AJ$190+AJ$216-AJ$218+AJ$233+AJ$234+SUM(AJ$125,AJ$126,AJ$127,AJ$128,AJ$129,AJ$130,AJ$131,AJ$132,AJ$133,AJ$134,AJ$135,AJ$136,AJ$137,AJ$138,AJ$139,AJ$140*(1+'S&amp;S'!$F142),AJ$141,AJ$142,AJ$143,AJ$144)</f>
        <v>0</v>
      </c>
      <c r="AK344" s="66">
        <f>-AK$190+AK$216-AK$218+AK$233+AK$234+SUM(AK$125,AK$126,AK$127,AK$128,AK$129,AK$130,AK$131,AK$132,AK$133,AK$134,AK$135,AK$136,AK$137,AK$138,AK$139,AK$140*(1+'S&amp;S'!$F142),AK$141,AK$142,AK$143,AK$144)</f>
        <v>0</v>
      </c>
      <c r="AL344" s="66">
        <f>-AL$190+AL$216-AL$218+AL$233+AL$234+SUM(AL$125,AL$126,AL$127,AL$128,AL$129,AL$130,AL$131,AL$132,AL$133,AL$134,AL$135,AL$136,AL$137,AL$138,AL$139,AL$140*(1+'S&amp;S'!$F142),AL$141,AL$142,AL$143,AL$144)</f>
        <v>0</v>
      </c>
      <c r="AM344" s="66">
        <f>-AM$190+AM$216-AM$218+AM$233+AM$234+SUM(AM$125,AM$126,AM$127,AM$128,AM$129,AM$130,AM$131,AM$132,AM$133,AM$134,AM$135,AM$136,AM$137,AM$138,AM$139,AM$140*(1+'S&amp;S'!$F142),AM$141,AM$142,AM$143,AM$144)</f>
        <v>0</v>
      </c>
      <c r="AN344" s="66">
        <f>-AN$190+AN$216-AN$218+AN$233+AN$234+SUM(AN$125,AN$126,AN$127,AN$128,AN$129,AN$130,AN$131,AN$132,AN$133,AN$134,AN$135,AN$136,AN$137,AN$138,AN$139,AN$140*(1+'S&amp;S'!$F142),AN$141,AN$142,AN$143,AN$144)</f>
        <v>0</v>
      </c>
      <c r="AO344" s="66">
        <f>-AO$190+AO$216-AO$218+AO$233+AO$234+SUM(AO$125,AO$126,AO$127,AO$128,AO$129,AO$130,AO$131,AO$132,AO$133,AO$134,AO$135,AO$136,AO$137,AO$138,AO$139,AO$140*(1+'S&amp;S'!$F142),AO$141,AO$142,AO$143,AO$144)</f>
        <v>0</v>
      </c>
      <c r="AP344" s="66">
        <f>-AP$190+AP$216-AP$218+AP$233+AP$234+SUM(AP$125,AP$126,AP$127,AP$128,AP$129,AP$130,AP$131,AP$132,AP$133,AP$134,AP$135,AP$136,AP$137,AP$138,AP$139,AP$140*(1+'S&amp;S'!$F142),AP$141,AP$142,AP$143,AP$144)</f>
        <v>0</v>
      </c>
      <c r="AQ344" s="66">
        <f>-AQ$190+AQ$216-AQ$218+AQ$233+AQ$234+SUM(AQ$125,AQ$126,AQ$127,AQ$128,AQ$129,AQ$130,AQ$131,AQ$132,AQ$133,AQ$134,AQ$135,AQ$136,AQ$137,AQ$138,AQ$139,AQ$140*(1+'S&amp;S'!$F142),AQ$141,AQ$142,AQ$143,AQ$144)</f>
        <v>0</v>
      </c>
      <c r="AR344" s="66">
        <f>-AR$190+AR$216-AR$218+AR$233+AR$234+SUM(AR$125,AR$126,AR$127,AR$128,AR$129,AR$130,AR$131,AR$132,AR$133,AR$134,AR$135,AR$136,AR$137,AR$138,AR$139,AR$140*(1+'S&amp;S'!$F142),AR$141,AR$142,AR$143,AR$144)</f>
        <v>0</v>
      </c>
      <c r="AS344" s="66">
        <f>-AS$190+AS$216-AS$218+AS$233+AS$234+SUM(AS$125,AS$126,AS$127,AS$128,AS$129,AS$130,AS$131,AS$132,AS$133,AS$134,AS$135,AS$136,AS$137,AS$138,AS$139,AS$140*(1+'S&amp;S'!$F142),AS$141,AS$142,AS$143,AS$144)</f>
        <v>0</v>
      </c>
      <c r="AT344" s="66">
        <f>-AT$190+AT$216-AT$218+AT$233+AT$234+SUM(AT$125,AT$126,AT$127,AT$128,AT$129,AT$130,AT$131,AT$132,AT$133,AT$134,AT$135,AT$136,AT$137,AT$138,AT$139,AT$140*(1+'S&amp;S'!$F142),AT$141,AT$142,AT$143,AT$144)</f>
        <v>0</v>
      </c>
      <c r="AU344" s="66">
        <f>-AU$190+AU$216-AU$218+AU$233+AU$234+SUM(AU$125,AU$126,AU$127,AU$128,AU$129,AU$130,AU$131,AU$132,AU$133,AU$134,AU$135,AU$136,AU$137,AU$138,AU$139,AU$140*(1+'S&amp;S'!$F142),AU$141,AU$142,AU$143,AU$144)</f>
        <v>0</v>
      </c>
      <c r="AV344" s="66">
        <f>-AV$190+AV$216-AV$218+AV$233+AV$234+SUM(AV$125,AV$126,AV$127,AV$128,AV$129,AV$130,AV$131,AV$132,AV$133,AV$134,AV$135,AV$136,AV$137,AV$138,AV$139,AV$140*(1+'S&amp;S'!$F142),AV$141,AV$142,AV$143,AV$144)</f>
        <v>0</v>
      </c>
      <c r="AW344" s="66">
        <f>-AW$190+AW$216-AW$218+AW$233+AW$234+SUM(AW$125,AW$126,AW$127,AW$128,AW$129,AW$130,AW$131,AW$132,AW$133,AW$134,AW$135,AW$136,AW$137,AW$138,AW$139,AW$140*(1+'S&amp;S'!$F142),AW$141,AW$142,AW$143,AW$144)</f>
        <v>0</v>
      </c>
      <c r="AX344" s="66">
        <f>-AX$190+AX$216-AX$218+AX$233+AX$234+SUM(AX$125,AX$126,AX$127,AX$128,AX$129,AX$130,AX$131,AX$132,AX$133,AX$134,AX$135,AX$136,AX$137,AX$138,AX$139,AX$140*(1+'S&amp;S'!$F142),AX$141,AX$142,AX$143,AX$144)</f>
        <v>0</v>
      </c>
      <c r="AY344" s="66">
        <f>-AY$190+AY$216-AY$218+AY$233+AY$234+SUM(AY$125,AY$126,AY$127,AY$128,AY$129,AY$130,AY$131,AY$132,AY$133,AY$134,AY$135,AY$136,AY$137,AY$138,AY$139,AY$140*(1+'S&amp;S'!$F142),AY$141,AY$142,AY$143,AY$144)</f>
        <v>0</v>
      </c>
      <c r="AZ344" s="66">
        <f>-AZ$190+AZ$216-AZ$218+AZ$233+AZ$234+SUM(AZ$125,AZ$126,AZ$127,AZ$128,AZ$129,AZ$130,AZ$131,AZ$132,AZ$133,AZ$134,AZ$135,AZ$136,AZ$137,AZ$138,AZ$139,AZ$140*(1+'S&amp;S'!$F142),AZ$141,AZ$142,AZ$143,AZ$144)</f>
        <v>0</v>
      </c>
      <c r="BA344" s="66">
        <f>-BA$190+BA$216-BA$218+BA$233+BA$234+SUM(BA$125,BA$126,BA$127,BA$128,BA$129,BA$130,BA$131,BA$132,BA$133,BA$134,BA$135,BA$136,BA$137,BA$138,BA$139,BA$140*(1+'S&amp;S'!$F142),BA$141,BA$142,BA$143,BA$144)</f>
        <v>0</v>
      </c>
      <c r="BB344" s="66">
        <f>-BB$190+BB$216-BB$218+BB$233+BB$234+SUM(BB$125,BB$126,BB$127,BB$128,BB$129,BB$130,BB$131,BB$132,BB$133,BB$134,BB$135,BB$136,BB$137,BB$138,BB$139,BB$140*(1+'S&amp;S'!$F142),BB$141,BB$142,BB$143,BB$144)</f>
        <v>0</v>
      </c>
      <c r="BC344" s="66">
        <f>-BC$190+BC$216-BC$218+BC$233+BC$234+SUM(BC$125,BC$126,BC$127,BC$128,BC$129,BC$130,BC$131,BC$132,BC$133,BC$134,BC$135,BC$136,BC$137,BC$138,BC$139,BC$140*(1+'S&amp;S'!$F142),BC$141,BC$142,BC$143,BC$144)</f>
        <v>0</v>
      </c>
      <c r="BD344" s="66">
        <f>-BD$190+BD$216-BD$218+BD$233+BD$234+SUM(BD$125,BD$126,BD$127,BD$128,BD$129,BD$130,BD$131,BD$132,BD$133,BD$134,BD$135,BD$136,BD$137,BD$138,BD$139,BD$140*(1+'S&amp;S'!$F142),BD$141,BD$142,BD$143,BD$144)</f>
        <v>0</v>
      </c>
      <c r="BE344" s="66">
        <f>-BE$190+BE$216-BE$218+BE$233+BE$234+SUM(BE$125,BE$126,BE$127,BE$128,BE$129,BE$130,BE$131,BE$132,BE$133,BE$134,BE$135,BE$136,BE$137,BE$138,BE$139,BE$140*(1+'S&amp;S'!$F142),BE$141,BE$142,BE$143,BE$144)</f>
        <v>0</v>
      </c>
      <c r="BF344" s="66">
        <f>-BF$190+BF$216-BF$218+BF$233+BF$234+SUM(BF$125,BF$126,BF$127,BF$128,BF$129,BF$130,BF$131,BF$132,BF$133,BF$134,BF$135,BF$136,BF$137,BF$138,BF$139,BF$140*(1+'S&amp;S'!$F142),BF$141,BF$142,BF$143,BF$144)</f>
        <v>0</v>
      </c>
      <c r="BG344" s="66">
        <f>-BG$190+BG$216-BG$218+BG$233+BG$234+SUM(BG$125,BG$126,BG$127,BG$128,BG$129,BG$130,BG$131,BG$132,BG$133,BG$134,BG$135,BG$136,BG$137,BG$138,BG$139,BG$140*(1+'S&amp;S'!$F142),BG$141,BG$142,BG$143,BG$144)</f>
        <v>0</v>
      </c>
      <c r="BH344" s="66">
        <f>-BH$190+BH$216-BH$218+BH$233+BH$234+SUM(BH$125,BH$126,BH$127,BH$128,BH$129,BH$130,BH$131,BH$132,BH$133,BH$134,BH$135,BH$136,BH$137,BH$138,BH$139,BH$140*(1+'S&amp;S'!$F142),BH$141,BH$142,BH$143,BH$144)</f>
        <v>0</v>
      </c>
      <c r="BI344" s="66">
        <f>-BI$190+BI$216-BI$218+BI$233+BI$234+SUM(BI$125,BI$126,BI$127,BI$128,BI$129,BI$130,BI$131,BI$132,BI$133,BI$134,BI$135,BI$136,BI$137,BI$138,BI$139,BI$140*(1+'S&amp;S'!$F142),BI$141,BI$142,BI$143,BI$144)</f>
        <v>0</v>
      </c>
      <c r="BJ344" s="66">
        <f>-BJ$190+BJ$216-BJ$218+BJ$233+BJ$234+SUM(BJ$125,BJ$126,BJ$127,BJ$128,BJ$129,BJ$130,BJ$131,BJ$132,BJ$133,BJ$134,BJ$135,BJ$136,BJ$137,BJ$138,BJ$139,BJ$140*(1+'S&amp;S'!$F142),BJ$141,BJ$142,BJ$143,BJ$144)</f>
        <v>0</v>
      </c>
      <c r="BK344" s="66">
        <f>-BK$190+BK$216-BK$218+BK$233+BK$234+SUM(BK$125,BK$126,BK$127,BK$128,BK$129,BK$130,BK$131,BK$132,BK$133,BK$134,BK$135,BK$136,BK$137,BK$138,BK$139,BK$140*(1+'S&amp;S'!$F142),BK$141,BK$142,BK$143,BK$144)</f>
        <v>0</v>
      </c>
      <c r="BL344" s="66">
        <f>-BL$190+BL$216-BL$218+BL$233+BL$234+SUM(BL$125,BL$126,BL$127,BL$128,BL$129,BL$130,BL$131,BL$132,BL$133,BL$134,BL$135,BL$136,BL$137,BL$138,BL$139,BL$140*(1+'S&amp;S'!$F142),BL$141,BL$142,BL$143,BL$144)</f>
        <v>0</v>
      </c>
      <c r="BM344" s="66">
        <f>-BM$190+BM$216-BM$218+BM$233+BM$234+SUM(BM$125,BM$126,BM$127,BM$128,BM$129,BM$130,BM$131,BM$132,BM$133,BM$134,BM$135,BM$136,BM$137,BM$138,BM$139,BM$140*(1+'S&amp;S'!$F142),BM$141,BM$142,BM$143,BM$144)</f>
        <v>0</v>
      </c>
      <c r="BN344" s="66">
        <f>-BN$190+BN$216-BN$218+BN$233+BN$234+SUM(BN$125,BN$126,BN$127,BN$128,BN$129,BN$130,BN$131,BN$132,BN$133,BN$134,BN$135,BN$136,BN$137,BN$138,BN$139,BN$140*(1+'S&amp;S'!$F142),BN$141,BN$142,BN$143,BN$144)</f>
        <v>0</v>
      </c>
      <c r="BO344" s="66">
        <f>-BO$190+BO$216-BO$218+BO$233+BO$234+SUM(BO$125,BO$126,BO$127,BO$128,BO$129,BO$130,BO$131,BO$132,BO$133,BO$134,BO$135,BO$136,BO$137,BO$138,BO$139,BO$140*(1+'S&amp;S'!$F142),BO$141,BO$142,BO$143,BO$144)</f>
        <v>0</v>
      </c>
      <c r="BP344" s="66">
        <f>-BP$190+BP$216-BP$218+BP$233+BP$234+SUM(BP$125,BP$126,BP$127,BP$128,BP$129,BP$130,BP$131,BP$132,BP$133,BP$134,BP$135,BP$136,BP$137,BP$138,BP$139,BP$140*(1+'S&amp;S'!$F142),BP$141,BP$142,BP$143,BP$144)</f>
        <v>0</v>
      </c>
      <c r="BQ344" s="66">
        <f>-BQ$190+BQ$216-BQ$218+BQ$233+BQ$234+SUM(BQ$125,BQ$126,BQ$127,BQ$128,BQ$129,BQ$130,BQ$131,BQ$132,BQ$133,BQ$134,BQ$135,BQ$136,BQ$137,BQ$138,BQ$139,BQ$140*(1+'S&amp;S'!$F142),BQ$141,BQ$142,BQ$143,BQ$144)</f>
        <v>0</v>
      </c>
      <c r="BR344" s="66">
        <f>-BR$190+BR$216-BR$218+BR$233+BR$234+SUM(BR$125,BR$126,BR$127,BR$128,BR$129,BR$130,BR$131,BR$132,BR$133,BR$134,BR$135,BR$136,BR$137,BR$138,BR$139,BR$140*(1+'S&amp;S'!$F142),BR$141,BR$142,BR$143,BR$144)</f>
        <v>0</v>
      </c>
      <c r="BS344" s="66">
        <f>-BS$190+BS$216-BS$218+BS$233+BS$234+SUM(BS$125,BS$126,BS$127,BS$128,BS$129,BS$130,BS$131,BS$132,BS$133,BS$134,BS$135,BS$136,BS$137,BS$138,BS$139,BS$140*(1+'S&amp;S'!$F142),BS$141,BS$142,BS$143,BS$144)</f>
        <v>0</v>
      </c>
      <c r="BT344" s="66">
        <f>-BT$190+BT$216-BT$218+BT$233+BT$234+SUM(BT$125,BT$126,BT$127,BT$128,BT$129,BT$130,BT$131,BT$132,BT$133,BT$134,BT$135,BT$136,BT$137,BT$138,BT$139,BT$140*(1+'S&amp;S'!$F142),BT$141,BT$142,BT$143,BT$144)</f>
        <v>0</v>
      </c>
      <c r="BU344" s="66">
        <f>-BU$190+BU$216-BU$218+BU$233+BU$234+SUM(BU$125,BU$126,BU$127,BU$128,BU$129,BU$130,BU$131,BU$132,BU$133,BU$134,BU$135,BU$136,BU$137,BU$138,BU$139,BU$140*(1+'S&amp;S'!$F142),BU$141,BU$142,BU$143,BU$144)</f>
        <v>0</v>
      </c>
      <c r="BV344" s="66">
        <f>-BV$190+BV$216-BV$218+BV$233+BV$234+SUM(BV$125,BV$126,BV$127,BV$128,BV$129,BV$130,BV$131,BV$132,BV$133,BV$134,BV$135,BV$136,BV$137,BV$138,BV$139,BV$140*(1+'S&amp;S'!$F142),BV$141,BV$142,BV$143,BV$144)</f>
        <v>0</v>
      </c>
      <c r="BW344" s="66">
        <f>-BW$190+BW$216-BW$218+BW$233+BW$234+SUM(BW$125,BW$126,BW$127,BW$128,BW$129,BW$130,BW$131,BW$132,BW$133,BW$134,BW$135,BW$136,BW$137,BW$138,BW$139,BW$140*(1+'S&amp;S'!$F142),BW$141,BW$142,BW$143,BW$144)</f>
        <v>0</v>
      </c>
      <c r="BX344" s="66">
        <f>-BX$190+BX$216-BX$218+BX$233+BX$234+SUM(BX$125,BX$126,BX$127,BX$128,BX$129,BX$130,BX$131,BX$132,BX$133,BX$134,BX$135,BX$136,BX$137,BX$138,BX$139,BX$140*(1+'S&amp;S'!$F142),BX$141,BX$142,BX$143,BX$144)</f>
        <v>0</v>
      </c>
      <c r="BY344" s="66">
        <f>-BY$190+BY$216-BY$218+BY$233+BY$234+SUM(BY$125,BY$126,BY$127,BY$128,BY$129,BY$130,BY$131,BY$132,BY$133,BY$134,BY$135,BY$136,BY$137,BY$138,BY$139,BY$140*(1+'S&amp;S'!$F142),BY$141,BY$142,BY$143,BY$144)</f>
        <v>0</v>
      </c>
      <c r="BZ344" s="66">
        <f>-BZ$190+BZ$216-BZ$218+BZ$233+BZ$234+SUM(BZ$125,BZ$126,BZ$127,BZ$128,BZ$129,BZ$130,BZ$131,BZ$132,BZ$133,BZ$134,BZ$135,BZ$136,BZ$137,BZ$138,BZ$139,BZ$140*(1+'S&amp;S'!$F142),BZ$141,BZ$142,BZ$143,BZ$144)</f>
        <v>0</v>
      </c>
      <c r="CA344" s="66">
        <f>-CA$190+CA$216-CA$218+CA$233+CA$234+SUM(CA$125,CA$126,CA$127,CA$128,CA$129,CA$130,CA$131,CA$132,CA$133,CA$134,CA$135,CA$136,CA$137,CA$138,CA$139,CA$140*(1+'S&amp;S'!$F142),CA$141,CA$142,CA$143,CA$144)</f>
        <v>0</v>
      </c>
      <c r="CB344" s="66">
        <f>-CB$190+CB$216-CB$218+CB$233+CB$234+SUM(CB$125,CB$126,CB$127,CB$128,CB$129,CB$130,CB$131,CB$132,CB$133,CB$134,CB$135,CB$136,CB$137,CB$138,CB$139,CB$140*(1+'S&amp;S'!$F142),CB$141,CB$142,CB$143,CB$144)</f>
        <v>0</v>
      </c>
      <c r="CC344" s="66">
        <f>-CC$190+CC$216-CC$218+CC$233+CC$234+SUM(CC$125,CC$126,CC$127,CC$128,CC$129,CC$130,CC$131,CC$132,CC$133,CC$134,CC$135,CC$136,CC$137,CC$138,CC$139,CC$140*(1+'S&amp;S'!$F142),CC$141,CC$142,CC$143,CC$144)</f>
        <v>0</v>
      </c>
      <c r="CD344" s="66">
        <f>-CD$190+CD$216-CD$218+CD$233+CD$234+SUM(CD$125,CD$126,CD$127,CD$128,CD$129,CD$130,CD$131,CD$132,CD$133,CD$134,CD$135,CD$136,CD$137,CD$138,CD$139,CD$140*(1+'S&amp;S'!$F142),CD$141,CD$142,CD$143,CD$144)</f>
        <v>0</v>
      </c>
      <c r="CE344" s="66">
        <f>-CE$190+CE$216-CE$218+CE$233+CE$234+SUM(CE$125,CE$126,CE$127,CE$128,CE$129,CE$130,CE$131,CE$132,CE$133,CE$134,CE$135,CE$136,CE$137,CE$138,CE$139,CE$140*(1+'S&amp;S'!$F142),CE$141,CE$142,CE$143,CE$144)</f>
        <v>0</v>
      </c>
      <c r="CF344" s="66">
        <f>-CF$190+CF$216-CF$218+CF$233+CF$234+SUM(CF$125,CF$126,CF$127,CF$128,CF$129,CF$130,CF$131,CF$132,CF$133,CF$134,CF$135,CF$136,CF$137,CF$138,CF$139,CF$140*(1+'S&amp;S'!$F142),CF$141,CF$142,CF$143,CF$144)</f>
        <v>0</v>
      </c>
      <c r="CG344" s="66">
        <f>-CG$190+CG$216-CG$218+CG$233+CG$234+SUM(CG$125,CG$126,CG$127,CG$128,CG$129,CG$130,CG$131,CG$132,CG$133,CG$134,CG$135,CG$136,CG$137,CG$138,CG$139,CG$140*(1+'S&amp;S'!$F142),CG$141,CG$142,CG$143,CG$144)</f>
        <v>0</v>
      </c>
      <c r="CH344" s="66">
        <f>-CH$190+CH$216-CH$218+CH$233+CH$234+SUM(CH$125,CH$126,CH$127,CH$128,CH$129,CH$130,CH$131,CH$132,CH$133,CH$134,CH$135,CH$136,CH$137,CH$138,CH$139,CH$140*(1+'S&amp;S'!$F142),CH$141,CH$142,CH$143,CH$144)</f>
        <v>0</v>
      </c>
      <c r="CI344" s="66">
        <f>-CI$190+CI$216-CI$218+CI$233+CI$234+SUM(CI$125,CI$126,CI$127,CI$128,CI$129,CI$130,CI$131,CI$132,CI$133,CI$134,CI$135,CI$136,CI$137,CI$138,CI$139,CI$140*(1+'S&amp;S'!$F142),CI$141,CI$142,CI$143,CI$144)</f>
        <v>0</v>
      </c>
      <c r="CJ344" s="66">
        <f>-CJ$190+CJ$216-CJ$218+CJ$233+CJ$234+SUM(CJ$125,CJ$126,CJ$127,CJ$128,CJ$129,CJ$130,CJ$131,CJ$132,CJ$133,CJ$134,CJ$135,CJ$136,CJ$137,CJ$138,CJ$139,CJ$140*(1+'S&amp;S'!$F142),CJ$141,CJ$142,CJ$143,CJ$144)</f>
        <v>0</v>
      </c>
      <c r="CK344" s="66">
        <f>-CK$190+CK$216-CK$218+CK$233+CK$234+SUM(CK$125,CK$126,CK$127,CK$128,CK$129,CK$130,CK$131,CK$132,CK$133,CK$134,CK$135,CK$136,CK$137,CK$138,CK$139,CK$140*(1+'S&amp;S'!$F142),CK$141,CK$142,CK$143,CK$144)</f>
        <v>0</v>
      </c>
      <c r="CL344" s="66">
        <f>-CL$190+CL$216-CL$218+CL$233+CL$234+SUM(CL$125,CL$126,CL$127,CL$128,CL$129,CL$130,CL$131,CL$132,CL$133,CL$134,CL$135,CL$136,CL$137,CL$138,CL$139,CL$140*(1+'S&amp;S'!$F142),CL$141,CL$142,CL$143,CL$144)</f>
        <v>0</v>
      </c>
      <c r="CM344" s="66">
        <f>-CM$190+CM$216-CM$218+CM$233+CM$234+SUM(CM$125,CM$126,CM$127,CM$128,CM$129,CM$130,CM$131,CM$132,CM$133,CM$134,CM$135,CM$136,CM$137,CM$138,CM$139,CM$140*(1+'S&amp;S'!$F142),CM$141,CM$142,CM$143,CM$144)</f>
        <v>0</v>
      </c>
      <c r="CN344" s="66">
        <f>-CN$190+CN$216-CN$218+CN$233+CN$234+SUM(CN$125,CN$126,CN$127,CN$128,CN$129,CN$130,CN$131,CN$132,CN$133,CN$134,CN$135,CN$136,CN$137,CN$138,CN$139,CN$140*(1+'S&amp;S'!$F142),CN$141,CN$142,CN$143,CN$144)</f>
        <v>0</v>
      </c>
      <c r="CO344" s="66">
        <f>-CO$190+CO$216-CO$218+CO$233+CO$234+SUM(CO$125,CO$126,CO$127,CO$128,CO$129,CO$130,CO$131,CO$132,CO$133,CO$134,CO$135,CO$136,CO$137,CO$138,CO$139,CO$140*(1+'S&amp;S'!$F142),CO$141,CO$142,CO$143,CO$144)</f>
        <v>0</v>
      </c>
      <c r="CP344" s="66">
        <f>-CP$190+CP$216-CP$218+CP$233+CP$234+SUM(CP$125,CP$126,CP$127,CP$128,CP$129,CP$130,CP$131,CP$132,CP$133,CP$134,CP$135,CP$136,CP$137,CP$138,CP$139,CP$140*(1+'S&amp;S'!$F142),CP$141,CP$142,CP$143,CP$144)</f>
        <v>0</v>
      </c>
      <c r="CQ344" s="66">
        <f>-CQ$190+CQ$216-CQ$218+CQ$233+CQ$234+SUM(CQ$125,CQ$126,CQ$127,CQ$128,CQ$129,CQ$130,CQ$131,CQ$132,CQ$133,CQ$134,CQ$135,CQ$136,CQ$137,CQ$138,CQ$139,CQ$140*(1+'S&amp;S'!$F142),CQ$141,CQ$142,CQ$143,CQ$144)</f>
        <v>0</v>
      </c>
      <c r="CR344" s="66">
        <f>-CR$190+CR$216-CR$218+CR$233+CR$234+SUM(CR$125,CR$126,CR$127,CR$128,CR$129,CR$130,CR$131,CR$132,CR$133,CR$134,CR$135,CR$136,CR$137,CR$138,CR$139,CR$140*(1+'S&amp;S'!$F142),CR$141,CR$142,CR$143,CR$144)</f>
        <v>0</v>
      </c>
      <c r="CS344" s="66">
        <f>-CS$190+CS$216-CS$218+CS$233+CS$234+SUM(CS$125,CS$126,CS$127,CS$128,CS$129,CS$130,CS$131,CS$132,CS$133,CS$134,CS$135,CS$136,CS$137,CS$138,CS$139,CS$140*(1+'S&amp;S'!$F142),CS$141,CS$142,CS$143,CS$144)</f>
        <v>0</v>
      </c>
    </row>
    <row r="345" spans="3:97" hidden="1" x14ac:dyDescent="0.35">
      <c r="C345" s="81" t="str">
        <f>O.6!C140&amp;" with "&amp; 'S&amp;S'!$D$5*100 &amp; "% decrease"</f>
        <v>Spare with 1% decrease</v>
      </c>
      <c r="E345" s="492">
        <f>G345+NPV(G.Asm!$F$40,H345:INDEX(H345:CS345,RP))</f>
        <v>0</v>
      </c>
      <c r="F345" s="492">
        <f t="shared" si="140"/>
        <v>0</v>
      </c>
      <c r="G345" s="66">
        <f>-G$190+G$216-G$218+G$233+G$234+SUM(G$125,G$126,G$127,G$128,G$129,G$130,G$131,G$132,G$133,G$134,G$135,G$136,G$137,G$138,G$139,G$140*(1+'S&amp;S'!$F143),G$141,G$142,G$143,G$144)</f>
        <v>0</v>
      </c>
      <c r="H345" s="66">
        <f>-H$190+H$216-H$218+H$233+H$234+SUM(H$125,H$126,H$127,H$128,H$129,H$130,H$131,H$132,H$133,H$134,H$135,H$136,H$137,H$138,H$139,H$140*(1+'S&amp;S'!$F143),H$141,H$142,H$143,H$144)</f>
        <v>0</v>
      </c>
      <c r="I345" s="66">
        <f>-I$190+I$216-I$218+I$233+I$234+SUM(I$125,I$126,I$127,I$128,I$129,I$130,I$131,I$132,I$133,I$134,I$135,I$136,I$137,I$138,I$139,I$140*(1+'S&amp;S'!$F143),I$141,I$142,I$143,I$144)</f>
        <v>0</v>
      </c>
      <c r="J345" s="66">
        <f>-J$190+J$216-J$218+J$233+J$234+SUM(J$125,J$126,J$127,J$128,J$129,J$130,J$131,J$132,J$133,J$134,J$135,J$136,J$137,J$138,J$139,J$140*(1+'S&amp;S'!$F143),J$141,J$142,J$143,J$144)</f>
        <v>0</v>
      </c>
      <c r="K345" s="66">
        <f>-K$190+K$216-K$218+K$233+K$234+SUM(K$125,K$126,K$127,K$128,K$129,K$130,K$131,K$132,K$133,K$134,K$135,K$136,K$137,K$138,K$139,K$140*(1+'S&amp;S'!$F143),K$141,K$142,K$143,K$144)</f>
        <v>0</v>
      </c>
      <c r="L345" s="66">
        <f>-L$190+L$216-L$218+L$233+L$234+SUM(L$125,L$126,L$127,L$128,L$129,L$130,L$131,L$132,L$133,L$134,L$135,L$136,L$137,L$138,L$139,L$140*(1+'S&amp;S'!$F143),L$141,L$142,L$143,L$144)</f>
        <v>0</v>
      </c>
      <c r="M345" s="66">
        <f>-M$190+M$216-M$218+M$233+M$234+SUM(M$125,M$126,M$127,M$128,M$129,M$130,M$131,M$132,M$133,M$134,M$135,M$136,M$137,M$138,M$139,M$140*(1+'S&amp;S'!$F143),M$141,M$142,M$143,M$144)</f>
        <v>0</v>
      </c>
      <c r="N345" s="66">
        <f>-N$190+N$216-N$218+N$233+N$234+SUM(N$125,N$126,N$127,N$128,N$129,N$130,N$131,N$132,N$133,N$134,N$135,N$136,N$137,N$138,N$139,N$140*(1+'S&amp;S'!$F143),N$141,N$142,N$143,N$144)</f>
        <v>0</v>
      </c>
      <c r="O345" s="66">
        <f>-O$190+O$216-O$218+O$233+O$234+SUM(O$125,O$126,O$127,O$128,O$129,O$130,O$131,O$132,O$133,O$134,O$135,O$136,O$137,O$138,O$139,O$140*(1+'S&amp;S'!$F143),O$141,O$142,O$143,O$144)</f>
        <v>0</v>
      </c>
      <c r="P345" s="66">
        <f>-P$190+P$216-P$218+P$233+P$234+SUM(P$125,P$126,P$127,P$128,P$129,P$130,P$131,P$132,P$133,P$134,P$135,P$136,P$137,P$138,P$139,P$140*(1+'S&amp;S'!$F143),P$141,P$142,P$143,P$144)</f>
        <v>0</v>
      </c>
      <c r="Q345" s="66">
        <f>-Q$190+Q$216-Q$218+Q$233+Q$234+SUM(Q$125,Q$126,Q$127,Q$128,Q$129,Q$130,Q$131,Q$132,Q$133,Q$134,Q$135,Q$136,Q$137,Q$138,Q$139,Q$140*(1+'S&amp;S'!$F143),Q$141,Q$142,Q$143,Q$144)</f>
        <v>0</v>
      </c>
      <c r="R345" s="66">
        <f>-R$190+R$216-R$218+R$233+R$234+SUM(R$125,R$126,R$127,R$128,R$129,R$130,R$131,R$132,R$133,R$134,R$135,R$136,R$137,R$138,R$139,R$140*(1+'S&amp;S'!$F143),R$141,R$142,R$143,R$144)</f>
        <v>0</v>
      </c>
      <c r="S345" s="66">
        <f>-S$190+S$216-S$218+S$233+S$234+SUM(S$125,S$126,S$127,S$128,S$129,S$130,S$131,S$132,S$133,S$134,S$135,S$136,S$137,S$138,S$139,S$140*(1+'S&amp;S'!$F143),S$141,S$142,S$143,S$144)</f>
        <v>0</v>
      </c>
      <c r="T345" s="66">
        <f>-T$190+T$216-T$218+T$233+T$234+SUM(T$125,T$126,T$127,T$128,T$129,T$130,T$131,T$132,T$133,T$134,T$135,T$136,T$137,T$138,T$139,T$140*(1+'S&amp;S'!$F143),T$141,T$142,T$143,T$144)</f>
        <v>0</v>
      </c>
      <c r="U345" s="66">
        <f>-U$190+U$216-U$218+U$233+U$234+SUM(U$125,U$126,U$127,U$128,U$129,U$130,U$131,U$132,U$133,U$134,U$135,U$136,U$137,U$138,U$139,U$140*(1+'S&amp;S'!$F143),U$141,U$142,U$143,U$144)</f>
        <v>0</v>
      </c>
      <c r="V345" s="66">
        <f>-V$190+V$216-V$218+V$233+V$234+SUM(V$125,V$126,V$127,V$128,V$129,V$130,V$131,V$132,V$133,V$134,V$135,V$136,V$137,V$138,V$139,V$140*(1+'S&amp;S'!$F143),V$141,V$142,V$143,V$144)</f>
        <v>0</v>
      </c>
      <c r="W345" s="66">
        <f>-W$190+W$216-W$218+W$233+W$234+SUM(W$125,W$126,W$127,W$128,W$129,W$130,W$131,W$132,W$133,W$134,W$135,W$136,W$137,W$138,W$139,W$140*(1+'S&amp;S'!$F143),W$141,W$142,W$143,W$144)</f>
        <v>0</v>
      </c>
      <c r="X345" s="66">
        <f>-X$190+X$216-X$218+X$233+X$234+SUM(X$125,X$126,X$127,X$128,X$129,X$130,X$131,X$132,X$133,X$134,X$135,X$136,X$137,X$138,X$139,X$140*(1+'S&amp;S'!$F143),X$141,X$142,X$143,X$144)</f>
        <v>0</v>
      </c>
      <c r="Y345" s="66">
        <f>-Y$190+Y$216-Y$218+Y$233+Y$234+SUM(Y$125,Y$126,Y$127,Y$128,Y$129,Y$130,Y$131,Y$132,Y$133,Y$134,Y$135,Y$136,Y$137,Y$138,Y$139,Y$140*(1+'S&amp;S'!$F143),Y$141,Y$142,Y$143,Y$144)</f>
        <v>0</v>
      </c>
      <c r="Z345" s="66">
        <f>-Z$190+Z$216-Z$218+Z$233+Z$234+SUM(Z$125,Z$126,Z$127,Z$128,Z$129,Z$130,Z$131,Z$132,Z$133,Z$134,Z$135,Z$136,Z$137,Z$138,Z$139,Z$140*(1+'S&amp;S'!$F143),Z$141,Z$142,Z$143,Z$144)</f>
        <v>0</v>
      </c>
      <c r="AA345" s="66">
        <f>-AA$190+AA$216-AA$218+AA$233+AA$234+SUM(AA$125,AA$126,AA$127,AA$128,AA$129,AA$130,AA$131,AA$132,AA$133,AA$134,AA$135,AA$136,AA$137,AA$138,AA$139,AA$140*(1+'S&amp;S'!$F143),AA$141,AA$142,AA$143,AA$144)</f>
        <v>0</v>
      </c>
      <c r="AB345" s="66">
        <f>-AB$190+AB$216-AB$218+AB$233+AB$234+SUM(AB$125,AB$126,AB$127,AB$128,AB$129,AB$130,AB$131,AB$132,AB$133,AB$134,AB$135,AB$136,AB$137,AB$138,AB$139,AB$140*(1+'S&amp;S'!$F143),AB$141,AB$142,AB$143,AB$144)</f>
        <v>0</v>
      </c>
      <c r="AC345" s="66">
        <f>-AC$190+AC$216-AC$218+AC$233+AC$234+SUM(AC$125,AC$126,AC$127,AC$128,AC$129,AC$130,AC$131,AC$132,AC$133,AC$134,AC$135,AC$136,AC$137,AC$138,AC$139,AC$140*(1+'S&amp;S'!$F143),AC$141,AC$142,AC$143,AC$144)</f>
        <v>0</v>
      </c>
      <c r="AD345" s="66">
        <f>-AD$190+AD$216-AD$218+AD$233+AD$234+SUM(AD$125,AD$126,AD$127,AD$128,AD$129,AD$130,AD$131,AD$132,AD$133,AD$134,AD$135,AD$136,AD$137,AD$138,AD$139,AD$140*(1+'S&amp;S'!$F143),AD$141,AD$142,AD$143,AD$144)</f>
        <v>0</v>
      </c>
      <c r="AE345" s="66">
        <f>-AE$190+AE$216-AE$218+AE$233+AE$234+SUM(AE$125,AE$126,AE$127,AE$128,AE$129,AE$130,AE$131,AE$132,AE$133,AE$134,AE$135,AE$136,AE$137,AE$138,AE$139,AE$140*(1+'S&amp;S'!$F143),AE$141,AE$142,AE$143,AE$144)</f>
        <v>0</v>
      </c>
      <c r="AF345" s="66">
        <f>-AF$190+AF$216-AF$218+AF$233+AF$234+SUM(AF$125,AF$126,AF$127,AF$128,AF$129,AF$130,AF$131,AF$132,AF$133,AF$134,AF$135,AF$136,AF$137,AF$138,AF$139,AF$140*(1+'S&amp;S'!$F143),AF$141,AF$142,AF$143,AF$144)</f>
        <v>0</v>
      </c>
      <c r="AG345" s="66">
        <f>-AG$190+AG$216-AG$218+AG$233+AG$234+SUM(AG$125,AG$126,AG$127,AG$128,AG$129,AG$130,AG$131,AG$132,AG$133,AG$134,AG$135,AG$136,AG$137,AG$138,AG$139,AG$140*(1+'S&amp;S'!$F143),AG$141,AG$142,AG$143,AG$144)</f>
        <v>0</v>
      </c>
      <c r="AH345" s="66">
        <f>-AH$190+AH$216-AH$218+AH$233+AH$234+SUM(AH$125,AH$126,AH$127,AH$128,AH$129,AH$130,AH$131,AH$132,AH$133,AH$134,AH$135,AH$136,AH$137,AH$138,AH$139,AH$140*(1+'S&amp;S'!$F143),AH$141,AH$142,AH$143,AH$144)</f>
        <v>0</v>
      </c>
      <c r="AI345" s="66">
        <f>-AI$190+AI$216-AI$218+AI$233+AI$234+SUM(AI$125,AI$126,AI$127,AI$128,AI$129,AI$130,AI$131,AI$132,AI$133,AI$134,AI$135,AI$136,AI$137,AI$138,AI$139,AI$140*(1+'S&amp;S'!$F143),AI$141,AI$142,AI$143,AI$144)</f>
        <v>0</v>
      </c>
      <c r="AJ345" s="66">
        <f>-AJ$190+AJ$216-AJ$218+AJ$233+AJ$234+SUM(AJ$125,AJ$126,AJ$127,AJ$128,AJ$129,AJ$130,AJ$131,AJ$132,AJ$133,AJ$134,AJ$135,AJ$136,AJ$137,AJ$138,AJ$139,AJ$140*(1+'S&amp;S'!$F143),AJ$141,AJ$142,AJ$143,AJ$144)</f>
        <v>0</v>
      </c>
      <c r="AK345" s="66">
        <f>-AK$190+AK$216-AK$218+AK$233+AK$234+SUM(AK$125,AK$126,AK$127,AK$128,AK$129,AK$130,AK$131,AK$132,AK$133,AK$134,AK$135,AK$136,AK$137,AK$138,AK$139,AK$140*(1+'S&amp;S'!$F143),AK$141,AK$142,AK$143,AK$144)</f>
        <v>0</v>
      </c>
      <c r="AL345" s="66">
        <f>-AL$190+AL$216-AL$218+AL$233+AL$234+SUM(AL$125,AL$126,AL$127,AL$128,AL$129,AL$130,AL$131,AL$132,AL$133,AL$134,AL$135,AL$136,AL$137,AL$138,AL$139,AL$140*(1+'S&amp;S'!$F143),AL$141,AL$142,AL$143,AL$144)</f>
        <v>0</v>
      </c>
      <c r="AM345" s="66">
        <f>-AM$190+AM$216-AM$218+AM$233+AM$234+SUM(AM$125,AM$126,AM$127,AM$128,AM$129,AM$130,AM$131,AM$132,AM$133,AM$134,AM$135,AM$136,AM$137,AM$138,AM$139,AM$140*(1+'S&amp;S'!$F143),AM$141,AM$142,AM$143,AM$144)</f>
        <v>0</v>
      </c>
      <c r="AN345" s="66">
        <f>-AN$190+AN$216-AN$218+AN$233+AN$234+SUM(AN$125,AN$126,AN$127,AN$128,AN$129,AN$130,AN$131,AN$132,AN$133,AN$134,AN$135,AN$136,AN$137,AN$138,AN$139,AN$140*(1+'S&amp;S'!$F143),AN$141,AN$142,AN$143,AN$144)</f>
        <v>0</v>
      </c>
      <c r="AO345" s="66">
        <f>-AO$190+AO$216-AO$218+AO$233+AO$234+SUM(AO$125,AO$126,AO$127,AO$128,AO$129,AO$130,AO$131,AO$132,AO$133,AO$134,AO$135,AO$136,AO$137,AO$138,AO$139,AO$140*(1+'S&amp;S'!$F143),AO$141,AO$142,AO$143,AO$144)</f>
        <v>0</v>
      </c>
      <c r="AP345" s="66">
        <f>-AP$190+AP$216-AP$218+AP$233+AP$234+SUM(AP$125,AP$126,AP$127,AP$128,AP$129,AP$130,AP$131,AP$132,AP$133,AP$134,AP$135,AP$136,AP$137,AP$138,AP$139,AP$140*(1+'S&amp;S'!$F143),AP$141,AP$142,AP$143,AP$144)</f>
        <v>0</v>
      </c>
      <c r="AQ345" s="66">
        <f>-AQ$190+AQ$216-AQ$218+AQ$233+AQ$234+SUM(AQ$125,AQ$126,AQ$127,AQ$128,AQ$129,AQ$130,AQ$131,AQ$132,AQ$133,AQ$134,AQ$135,AQ$136,AQ$137,AQ$138,AQ$139,AQ$140*(1+'S&amp;S'!$F143),AQ$141,AQ$142,AQ$143,AQ$144)</f>
        <v>0</v>
      </c>
      <c r="AR345" s="66">
        <f>-AR$190+AR$216-AR$218+AR$233+AR$234+SUM(AR$125,AR$126,AR$127,AR$128,AR$129,AR$130,AR$131,AR$132,AR$133,AR$134,AR$135,AR$136,AR$137,AR$138,AR$139,AR$140*(1+'S&amp;S'!$F143),AR$141,AR$142,AR$143,AR$144)</f>
        <v>0</v>
      </c>
      <c r="AS345" s="66">
        <f>-AS$190+AS$216-AS$218+AS$233+AS$234+SUM(AS$125,AS$126,AS$127,AS$128,AS$129,AS$130,AS$131,AS$132,AS$133,AS$134,AS$135,AS$136,AS$137,AS$138,AS$139,AS$140*(1+'S&amp;S'!$F143),AS$141,AS$142,AS$143,AS$144)</f>
        <v>0</v>
      </c>
      <c r="AT345" s="66">
        <f>-AT$190+AT$216-AT$218+AT$233+AT$234+SUM(AT$125,AT$126,AT$127,AT$128,AT$129,AT$130,AT$131,AT$132,AT$133,AT$134,AT$135,AT$136,AT$137,AT$138,AT$139,AT$140*(1+'S&amp;S'!$F143),AT$141,AT$142,AT$143,AT$144)</f>
        <v>0</v>
      </c>
      <c r="AU345" s="66">
        <f>-AU$190+AU$216-AU$218+AU$233+AU$234+SUM(AU$125,AU$126,AU$127,AU$128,AU$129,AU$130,AU$131,AU$132,AU$133,AU$134,AU$135,AU$136,AU$137,AU$138,AU$139,AU$140*(1+'S&amp;S'!$F143),AU$141,AU$142,AU$143,AU$144)</f>
        <v>0</v>
      </c>
      <c r="AV345" s="66">
        <f>-AV$190+AV$216-AV$218+AV$233+AV$234+SUM(AV$125,AV$126,AV$127,AV$128,AV$129,AV$130,AV$131,AV$132,AV$133,AV$134,AV$135,AV$136,AV$137,AV$138,AV$139,AV$140*(1+'S&amp;S'!$F143),AV$141,AV$142,AV$143,AV$144)</f>
        <v>0</v>
      </c>
      <c r="AW345" s="66">
        <f>-AW$190+AW$216-AW$218+AW$233+AW$234+SUM(AW$125,AW$126,AW$127,AW$128,AW$129,AW$130,AW$131,AW$132,AW$133,AW$134,AW$135,AW$136,AW$137,AW$138,AW$139,AW$140*(1+'S&amp;S'!$F143),AW$141,AW$142,AW$143,AW$144)</f>
        <v>0</v>
      </c>
      <c r="AX345" s="66">
        <f>-AX$190+AX$216-AX$218+AX$233+AX$234+SUM(AX$125,AX$126,AX$127,AX$128,AX$129,AX$130,AX$131,AX$132,AX$133,AX$134,AX$135,AX$136,AX$137,AX$138,AX$139,AX$140*(1+'S&amp;S'!$F143),AX$141,AX$142,AX$143,AX$144)</f>
        <v>0</v>
      </c>
      <c r="AY345" s="66">
        <f>-AY$190+AY$216-AY$218+AY$233+AY$234+SUM(AY$125,AY$126,AY$127,AY$128,AY$129,AY$130,AY$131,AY$132,AY$133,AY$134,AY$135,AY$136,AY$137,AY$138,AY$139,AY$140*(1+'S&amp;S'!$F143),AY$141,AY$142,AY$143,AY$144)</f>
        <v>0</v>
      </c>
      <c r="AZ345" s="66">
        <f>-AZ$190+AZ$216-AZ$218+AZ$233+AZ$234+SUM(AZ$125,AZ$126,AZ$127,AZ$128,AZ$129,AZ$130,AZ$131,AZ$132,AZ$133,AZ$134,AZ$135,AZ$136,AZ$137,AZ$138,AZ$139,AZ$140*(1+'S&amp;S'!$F143),AZ$141,AZ$142,AZ$143,AZ$144)</f>
        <v>0</v>
      </c>
      <c r="BA345" s="66">
        <f>-BA$190+BA$216-BA$218+BA$233+BA$234+SUM(BA$125,BA$126,BA$127,BA$128,BA$129,BA$130,BA$131,BA$132,BA$133,BA$134,BA$135,BA$136,BA$137,BA$138,BA$139,BA$140*(1+'S&amp;S'!$F143),BA$141,BA$142,BA$143,BA$144)</f>
        <v>0</v>
      </c>
      <c r="BB345" s="66">
        <f>-BB$190+BB$216-BB$218+BB$233+BB$234+SUM(BB$125,BB$126,BB$127,BB$128,BB$129,BB$130,BB$131,BB$132,BB$133,BB$134,BB$135,BB$136,BB$137,BB$138,BB$139,BB$140*(1+'S&amp;S'!$F143),BB$141,BB$142,BB$143,BB$144)</f>
        <v>0</v>
      </c>
      <c r="BC345" s="66">
        <f>-BC$190+BC$216-BC$218+BC$233+BC$234+SUM(BC$125,BC$126,BC$127,BC$128,BC$129,BC$130,BC$131,BC$132,BC$133,BC$134,BC$135,BC$136,BC$137,BC$138,BC$139,BC$140*(1+'S&amp;S'!$F143),BC$141,BC$142,BC$143,BC$144)</f>
        <v>0</v>
      </c>
      <c r="BD345" s="66">
        <f>-BD$190+BD$216-BD$218+BD$233+BD$234+SUM(BD$125,BD$126,BD$127,BD$128,BD$129,BD$130,BD$131,BD$132,BD$133,BD$134,BD$135,BD$136,BD$137,BD$138,BD$139,BD$140*(1+'S&amp;S'!$F143),BD$141,BD$142,BD$143,BD$144)</f>
        <v>0</v>
      </c>
      <c r="BE345" s="66">
        <f>-BE$190+BE$216-BE$218+BE$233+BE$234+SUM(BE$125,BE$126,BE$127,BE$128,BE$129,BE$130,BE$131,BE$132,BE$133,BE$134,BE$135,BE$136,BE$137,BE$138,BE$139,BE$140*(1+'S&amp;S'!$F143),BE$141,BE$142,BE$143,BE$144)</f>
        <v>0</v>
      </c>
      <c r="BF345" s="66">
        <f>-BF$190+BF$216-BF$218+BF$233+BF$234+SUM(BF$125,BF$126,BF$127,BF$128,BF$129,BF$130,BF$131,BF$132,BF$133,BF$134,BF$135,BF$136,BF$137,BF$138,BF$139,BF$140*(1+'S&amp;S'!$F143),BF$141,BF$142,BF$143,BF$144)</f>
        <v>0</v>
      </c>
      <c r="BG345" s="66">
        <f>-BG$190+BG$216-BG$218+BG$233+BG$234+SUM(BG$125,BG$126,BG$127,BG$128,BG$129,BG$130,BG$131,BG$132,BG$133,BG$134,BG$135,BG$136,BG$137,BG$138,BG$139,BG$140*(1+'S&amp;S'!$F143),BG$141,BG$142,BG$143,BG$144)</f>
        <v>0</v>
      </c>
      <c r="BH345" s="66">
        <f>-BH$190+BH$216-BH$218+BH$233+BH$234+SUM(BH$125,BH$126,BH$127,BH$128,BH$129,BH$130,BH$131,BH$132,BH$133,BH$134,BH$135,BH$136,BH$137,BH$138,BH$139,BH$140*(1+'S&amp;S'!$F143),BH$141,BH$142,BH$143,BH$144)</f>
        <v>0</v>
      </c>
      <c r="BI345" s="66">
        <f>-BI$190+BI$216-BI$218+BI$233+BI$234+SUM(BI$125,BI$126,BI$127,BI$128,BI$129,BI$130,BI$131,BI$132,BI$133,BI$134,BI$135,BI$136,BI$137,BI$138,BI$139,BI$140*(1+'S&amp;S'!$F143),BI$141,BI$142,BI$143,BI$144)</f>
        <v>0</v>
      </c>
      <c r="BJ345" s="66">
        <f>-BJ$190+BJ$216-BJ$218+BJ$233+BJ$234+SUM(BJ$125,BJ$126,BJ$127,BJ$128,BJ$129,BJ$130,BJ$131,BJ$132,BJ$133,BJ$134,BJ$135,BJ$136,BJ$137,BJ$138,BJ$139,BJ$140*(1+'S&amp;S'!$F143),BJ$141,BJ$142,BJ$143,BJ$144)</f>
        <v>0</v>
      </c>
      <c r="BK345" s="66">
        <f>-BK$190+BK$216-BK$218+BK$233+BK$234+SUM(BK$125,BK$126,BK$127,BK$128,BK$129,BK$130,BK$131,BK$132,BK$133,BK$134,BK$135,BK$136,BK$137,BK$138,BK$139,BK$140*(1+'S&amp;S'!$F143),BK$141,BK$142,BK$143,BK$144)</f>
        <v>0</v>
      </c>
      <c r="BL345" s="66">
        <f>-BL$190+BL$216-BL$218+BL$233+BL$234+SUM(BL$125,BL$126,BL$127,BL$128,BL$129,BL$130,BL$131,BL$132,BL$133,BL$134,BL$135,BL$136,BL$137,BL$138,BL$139,BL$140*(1+'S&amp;S'!$F143),BL$141,BL$142,BL$143,BL$144)</f>
        <v>0</v>
      </c>
      <c r="BM345" s="66">
        <f>-BM$190+BM$216-BM$218+BM$233+BM$234+SUM(BM$125,BM$126,BM$127,BM$128,BM$129,BM$130,BM$131,BM$132,BM$133,BM$134,BM$135,BM$136,BM$137,BM$138,BM$139,BM$140*(1+'S&amp;S'!$F143),BM$141,BM$142,BM$143,BM$144)</f>
        <v>0</v>
      </c>
      <c r="BN345" s="66">
        <f>-BN$190+BN$216-BN$218+BN$233+BN$234+SUM(BN$125,BN$126,BN$127,BN$128,BN$129,BN$130,BN$131,BN$132,BN$133,BN$134,BN$135,BN$136,BN$137,BN$138,BN$139,BN$140*(1+'S&amp;S'!$F143),BN$141,BN$142,BN$143,BN$144)</f>
        <v>0</v>
      </c>
      <c r="BO345" s="66">
        <f>-BO$190+BO$216-BO$218+BO$233+BO$234+SUM(BO$125,BO$126,BO$127,BO$128,BO$129,BO$130,BO$131,BO$132,BO$133,BO$134,BO$135,BO$136,BO$137,BO$138,BO$139,BO$140*(1+'S&amp;S'!$F143),BO$141,BO$142,BO$143,BO$144)</f>
        <v>0</v>
      </c>
      <c r="BP345" s="66">
        <f>-BP$190+BP$216-BP$218+BP$233+BP$234+SUM(BP$125,BP$126,BP$127,BP$128,BP$129,BP$130,BP$131,BP$132,BP$133,BP$134,BP$135,BP$136,BP$137,BP$138,BP$139,BP$140*(1+'S&amp;S'!$F143),BP$141,BP$142,BP$143,BP$144)</f>
        <v>0</v>
      </c>
      <c r="BQ345" s="66">
        <f>-BQ$190+BQ$216-BQ$218+BQ$233+BQ$234+SUM(BQ$125,BQ$126,BQ$127,BQ$128,BQ$129,BQ$130,BQ$131,BQ$132,BQ$133,BQ$134,BQ$135,BQ$136,BQ$137,BQ$138,BQ$139,BQ$140*(1+'S&amp;S'!$F143),BQ$141,BQ$142,BQ$143,BQ$144)</f>
        <v>0</v>
      </c>
      <c r="BR345" s="66">
        <f>-BR$190+BR$216-BR$218+BR$233+BR$234+SUM(BR$125,BR$126,BR$127,BR$128,BR$129,BR$130,BR$131,BR$132,BR$133,BR$134,BR$135,BR$136,BR$137,BR$138,BR$139,BR$140*(1+'S&amp;S'!$F143),BR$141,BR$142,BR$143,BR$144)</f>
        <v>0</v>
      </c>
      <c r="BS345" s="66">
        <f>-BS$190+BS$216-BS$218+BS$233+BS$234+SUM(BS$125,BS$126,BS$127,BS$128,BS$129,BS$130,BS$131,BS$132,BS$133,BS$134,BS$135,BS$136,BS$137,BS$138,BS$139,BS$140*(1+'S&amp;S'!$F143),BS$141,BS$142,BS$143,BS$144)</f>
        <v>0</v>
      </c>
      <c r="BT345" s="66">
        <f>-BT$190+BT$216-BT$218+BT$233+BT$234+SUM(BT$125,BT$126,BT$127,BT$128,BT$129,BT$130,BT$131,BT$132,BT$133,BT$134,BT$135,BT$136,BT$137,BT$138,BT$139,BT$140*(1+'S&amp;S'!$F143),BT$141,BT$142,BT$143,BT$144)</f>
        <v>0</v>
      </c>
      <c r="BU345" s="66">
        <f>-BU$190+BU$216-BU$218+BU$233+BU$234+SUM(BU$125,BU$126,BU$127,BU$128,BU$129,BU$130,BU$131,BU$132,BU$133,BU$134,BU$135,BU$136,BU$137,BU$138,BU$139,BU$140*(1+'S&amp;S'!$F143),BU$141,BU$142,BU$143,BU$144)</f>
        <v>0</v>
      </c>
      <c r="BV345" s="66">
        <f>-BV$190+BV$216-BV$218+BV$233+BV$234+SUM(BV$125,BV$126,BV$127,BV$128,BV$129,BV$130,BV$131,BV$132,BV$133,BV$134,BV$135,BV$136,BV$137,BV$138,BV$139,BV$140*(1+'S&amp;S'!$F143),BV$141,BV$142,BV$143,BV$144)</f>
        <v>0</v>
      </c>
      <c r="BW345" s="66">
        <f>-BW$190+BW$216-BW$218+BW$233+BW$234+SUM(BW$125,BW$126,BW$127,BW$128,BW$129,BW$130,BW$131,BW$132,BW$133,BW$134,BW$135,BW$136,BW$137,BW$138,BW$139,BW$140*(1+'S&amp;S'!$F143),BW$141,BW$142,BW$143,BW$144)</f>
        <v>0</v>
      </c>
      <c r="BX345" s="66">
        <f>-BX$190+BX$216-BX$218+BX$233+BX$234+SUM(BX$125,BX$126,BX$127,BX$128,BX$129,BX$130,BX$131,BX$132,BX$133,BX$134,BX$135,BX$136,BX$137,BX$138,BX$139,BX$140*(1+'S&amp;S'!$F143),BX$141,BX$142,BX$143,BX$144)</f>
        <v>0</v>
      </c>
      <c r="BY345" s="66">
        <f>-BY$190+BY$216-BY$218+BY$233+BY$234+SUM(BY$125,BY$126,BY$127,BY$128,BY$129,BY$130,BY$131,BY$132,BY$133,BY$134,BY$135,BY$136,BY$137,BY$138,BY$139,BY$140*(1+'S&amp;S'!$F143),BY$141,BY$142,BY$143,BY$144)</f>
        <v>0</v>
      </c>
      <c r="BZ345" s="66">
        <f>-BZ$190+BZ$216-BZ$218+BZ$233+BZ$234+SUM(BZ$125,BZ$126,BZ$127,BZ$128,BZ$129,BZ$130,BZ$131,BZ$132,BZ$133,BZ$134,BZ$135,BZ$136,BZ$137,BZ$138,BZ$139,BZ$140*(1+'S&amp;S'!$F143),BZ$141,BZ$142,BZ$143,BZ$144)</f>
        <v>0</v>
      </c>
      <c r="CA345" s="66">
        <f>-CA$190+CA$216-CA$218+CA$233+CA$234+SUM(CA$125,CA$126,CA$127,CA$128,CA$129,CA$130,CA$131,CA$132,CA$133,CA$134,CA$135,CA$136,CA$137,CA$138,CA$139,CA$140*(1+'S&amp;S'!$F143),CA$141,CA$142,CA$143,CA$144)</f>
        <v>0</v>
      </c>
      <c r="CB345" s="66">
        <f>-CB$190+CB$216-CB$218+CB$233+CB$234+SUM(CB$125,CB$126,CB$127,CB$128,CB$129,CB$130,CB$131,CB$132,CB$133,CB$134,CB$135,CB$136,CB$137,CB$138,CB$139,CB$140*(1+'S&amp;S'!$F143),CB$141,CB$142,CB$143,CB$144)</f>
        <v>0</v>
      </c>
      <c r="CC345" s="66">
        <f>-CC$190+CC$216-CC$218+CC$233+CC$234+SUM(CC$125,CC$126,CC$127,CC$128,CC$129,CC$130,CC$131,CC$132,CC$133,CC$134,CC$135,CC$136,CC$137,CC$138,CC$139,CC$140*(1+'S&amp;S'!$F143),CC$141,CC$142,CC$143,CC$144)</f>
        <v>0</v>
      </c>
      <c r="CD345" s="66">
        <f>-CD$190+CD$216-CD$218+CD$233+CD$234+SUM(CD$125,CD$126,CD$127,CD$128,CD$129,CD$130,CD$131,CD$132,CD$133,CD$134,CD$135,CD$136,CD$137,CD$138,CD$139,CD$140*(1+'S&amp;S'!$F143),CD$141,CD$142,CD$143,CD$144)</f>
        <v>0</v>
      </c>
      <c r="CE345" s="66">
        <f>-CE$190+CE$216-CE$218+CE$233+CE$234+SUM(CE$125,CE$126,CE$127,CE$128,CE$129,CE$130,CE$131,CE$132,CE$133,CE$134,CE$135,CE$136,CE$137,CE$138,CE$139,CE$140*(1+'S&amp;S'!$F143),CE$141,CE$142,CE$143,CE$144)</f>
        <v>0</v>
      </c>
      <c r="CF345" s="66">
        <f>-CF$190+CF$216-CF$218+CF$233+CF$234+SUM(CF$125,CF$126,CF$127,CF$128,CF$129,CF$130,CF$131,CF$132,CF$133,CF$134,CF$135,CF$136,CF$137,CF$138,CF$139,CF$140*(1+'S&amp;S'!$F143),CF$141,CF$142,CF$143,CF$144)</f>
        <v>0</v>
      </c>
      <c r="CG345" s="66">
        <f>-CG$190+CG$216-CG$218+CG$233+CG$234+SUM(CG$125,CG$126,CG$127,CG$128,CG$129,CG$130,CG$131,CG$132,CG$133,CG$134,CG$135,CG$136,CG$137,CG$138,CG$139,CG$140*(1+'S&amp;S'!$F143),CG$141,CG$142,CG$143,CG$144)</f>
        <v>0</v>
      </c>
      <c r="CH345" s="66">
        <f>-CH$190+CH$216-CH$218+CH$233+CH$234+SUM(CH$125,CH$126,CH$127,CH$128,CH$129,CH$130,CH$131,CH$132,CH$133,CH$134,CH$135,CH$136,CH$137,CH$138,CH$139,CH$140*(1+'S&amp;S'!$F143),CH$141,CH$142,CH$143,CH$144)</f>
        <v>0</v>
      </c>
      <c r="CI345" s="66">
        <f>-CI$190+CI$216-CI$218+CI$233+CI$234+SUM(CI$125,CI$126,CI$127,CI$128,CI$129,CI$130,CI$131,CI$132,CI$133,CI$134,CI$135,CI$136,CI$137,CI$138,CI$139,CI$140*(1+'S&amp;S'!$F143),CI$141,CI$142,CI$143,CI$144)</f>
        <v>0</v>
      </c>
      <c r="CJ345" s="66">
        <f>-CJ$190+CJ$216-CJ$218+CJ$233+CJ$234+SUM(CJ$125,CJ$126,CJ$127,CJ$128,CJ$129,CJ$130,CJ$131,CJ$132,CJ$133,CJ$134,CJ$135,CJ$136,CJ$137,CJ$138,CJ$139,CJ$140*(1+'S&amp;S'!$F143),CJ$141,CJ$142,CJ$143,CJ$144)</f>
        <v>0</v>
      </c>
      <c r="CK345" s="66">
        <f>-CK$190+CK$216-CK$218+CK$233+CK$234+SUM(CK$125,CK$126,CK$127,CK$128,CK$129,CK$130,CK$131,CK$132,CK$133,CK$134,CK$135,CK$136,CK$137,CK$138,CK$139,CK$140*(1+'S&amp;S'!$F143),CK$141,CK$142,CK$143,CK$144)</f>
        <v>0</v>
      </c>
      <c r="CL345" s="66">
        <f>-CL$190+CL$216-CL$218+CL$233+CL$234+SUM(CL$125,CL$126,CL$127,CL$128,CL$129,CL$130,CL$131,CL$132,CL$133,CL$134,CL$135,CL$136,CL$137,CL$138,CL$139,CL$140*(1+'S&amp;S'!$F143),CL$141,CL$142,CL$143,CL$144)</f>
        <v>0</v>
      </c>
      <c r="CM345" s="66">
        <f>-CM$190+CM$216-CM$218+CM$233+CM$234+SUM(CM$125,CM$126,CM$127,CM$128,CM$129,CM$130,CM$131,CM$132,CM$133,CM$134,CM$135,CM$136,CM$137,CM$138,CM$139,CM$140*(1+'S&amp;S'!$F143),CM$141,CM$142,CM$143,CM$144)</f>
        <v>0</v>
      </c>
      <c r="CN345" s="66">
        <f>-CN$190+CN$216-CN$218+CN$233+CN$234+SUM(CN$125,CN$126,CN$127,CN$128,CN$129,CN$130,CN$131,CN$132,CN$133,CN$134,CN$135,CN$136,CN$137,CN$138,CN$139,CN$140*(1+'S&amp;S'!$F143),CN$141,CN$142,CN$143,CN$144)</f>
        <v>0</v>
      </c>
      <c r="CO345" s="66">
        <f>-CO$190+CO$216-CO$218+CO$233+CO$234+SUM(CO$125,CO$126,CO$127,CO$128,CO$129,CO$130,CO$131,CO$132,CO$133,CO$134,CO$135,CO$136,CO$137,CO$138,CO$139,CO$140*(1+'S&amp;S'!$F143),CO$141,CO$142,CO$143,CO$144)</f>
        <v>0</v>
      </c>
      <c r="CP345" s="66">
        <f>-CP$190+CP$216-CP$218+CP$233+CP$234+SUM(CP$125,CP$126,CP$127,CP$128,CP$129,CP$130,CP$131,CP$132,CP$133,CP$134,CP$135,CP$136,CP$137,CP$138,CP$139,CP$140*(1+'S&amp;S'!$F143),CP$141,CP$142,CP$143,CP$144)</f>
        <v>0</v>
      </c>
      <c r="CQ345" s="66">
        <f>-CQ$190+CQ$216-CQ$218+CQ$233+CQ$234+SUM(CQ$125,CQ$126,CQ$127,CQ$128,CQ$129,CQ$130,CQ$131,CQ$132,CQ$133,CQ$134,CQ$135,CQ$136,CQ$137,CQ$138,CQ$139,CQ$140*(1+'S&amp;S'!$F143),CQ$141,CQ$142,CQ$143,CQ$144)</f>
        <v>0</v>
      </c>
      <c r="CR345" s="66">
        <f>-CR$190+CR$216-CR$218+CR$233+CR$234+SUM(CR$125,CR$126,CR$127,CR$128,CR$129,CR$130,CR$131,CR$132,CR$133,CR$134,CR$135,CR$136,CR$137,CR$138,CR$139,CR$140*(1+'S&amp;S'!$F143),CR$141,CR$142,CR$143,CR$144)</f>
        <v>0</v>
      </c>
      <c r="CS345" s="66">
        <f>-CS$190+CS$216-CS$218+CS$233+CS$234+SUM(CS$125,CS$126,CS$127,CS$128,CS$129,CS$130,CS$131,CS$132,CS$133,CS$134,CS$135,CS$136,CS$137,CS$138,CS$139,CS$140*(1+'S&amp;S'!$F143),CS$141,CS$142,CS$143,CS$144)</f>
        <v>0</v>
      </c>
    </row>
    <row r="346" spans="3:97" hidden="1" x14ac:dyDescent="0.35">
      <c r="C346" s="81" t="str">
        <f>O.6!C141&amp;" with "&amp; 'S&amp;S'!$D$5*100 &amp; "% increase"</f>
        <v>Spare with 1% increase</v>
      </c>
      <c r="E346" s="492">
        <f>G346+NPV(G.Asm!$F$40,H346:INDEX(H346:CS346,RP))</f>
        <v>0</v>
      </c>
      <c r="F346" s="492">
        <f t="shared" si="140"/>
        <v>0</v>
      </c>
      <c r="G346" s="66">
        <f>-G$190+G$216-G$218+G$233+G$234+SUM(G$125,G$126,G$127,G$128,G$129,G$130,G$131,G$132,G$133,G$134,G$135,G$136,G$137,G$138,G$139,G$140,G$141*(1+'S&amp;S'!$F144),G$142,G$143,G$144)</f>
        <v>0</v>
      </c>
      <c r="H346" s="66">
        <f>-H$190+H$216-H$218+H$233+H$234+SUM(H$125,H$126,H$127,H$128,H$129,H$130,H$131,H$132,H$133,H$134,H$135,H$136,H$137,H$138,H$139,H$140,H$141*(1+'S&amp;S'!$F144),H$142,H$143,H$144)</f>
        <v>0</v>
      </c>
      <c r="I346" s="66">
        <f>-I$190+I$216-I$218+I$233+I$234+SUM(I$125,I$126,I$127,I$128,I$129,I$130,I$131,I$132,I$133,I$134,I$135,I$136,I$137,I$138,I$139,I$140,I$141*(1+'S&amp;S'!$F144),I$142,I$143,I$144)</f>
        <v>0</v>
      </c>
      <c r="J346" s="66">
        <f>-J$190+J$216-J$218+J$233+J$234+SUM(J$125,J$126,J$127,J$128,J$129,J$130,J$131,J$132,J$133,J$134,J$135,J$136,J$137,J$138,J$139,J$140,J$141*(1+'S&amp;S'!$F144),J$142,J$143,J$144)</f>
        <v>0</v>
      </c>
      <c r="K346" s="66">
        <f>-K$190+K$216-K$218+K$233+K$234+SUM(K$125,K$126,K$127,K$128,K$129,K$130,K$131,K$132,K$133,K$134,K$135,K$136,K$137,K$138,K$139,K$140,K$141*(1+'S&amp;S'!$F144),K$142,K$143,K$144)</f>
        <v>0</v>
      </c>
      <c r="L346" s="66">
        <f>-L$190+L$216-L$218+L$233+L$234+SUM(L$125,L$126,L$127,L$128,L$129,L$130,L$131,L$132,L$133,L$134,L$135,L$136,L$137,L$138,L$139,L$140,L$141*(1+'S&amp;S'!$F144),L$142,L$143,L$144)</f>
        <v>0</v>
      </c>
      <c r="M346" s="66">
        <f>-M$190+M$216-M$218+M$233+M$234+SUM(M$125,M$126,M$127,M$128,M$129,M$130,M$131,M$132,M$133,M$134,M$135,M$136,M$137,M$138,M$139,M$140,M$141*(1+'S&amp;S'!$F144),M$142,M$143,M$144)</f>
        <v>0</v>
      </c>
      <c r="N346" s="66">
        <f>-N$190+N$216-N$218+N$233+N$234+SUM(N$125,N$126,N$127,N$128,N$129,N$130,N$131,N$132,N$133,N$134,N$135,N$136,N$137,N$138,N$139,N$140,N$141*(1+'S&amp;S'!$F144),N$142,N$143,N$144)</f>
        <v>0</v>
      </c>
      <c r="O346" s="66">
        <f>-O$190+O$216-O$218+O$233+O$234+SUM(O$125,O$126,O$127,O$128,O$129,O$130,O$131,O$132,O$133,O$134,O$135,O$136,O$137,O$138,O$139,O$140,O$141*(1+'S&amp;S'!$F144),O$142,O$143,O$144)</f>
        <v>0</v>
      </c>
      <c r="P346" s="66">
        <f>-P$190+P$216-P$218+P$233+P$234+SUM(P$125,P$126,P$127,P$128,P$129,P$130,P$131,P$132,P$133,P$134,P$135,P$136,P$137,P$138,P$139,P$140,P$141*(1+'S&amp;S'!$F144),P$142,P$143,P$144)</f>
        <v>0</v>
      </c>
      <c r="Q346" s="66">
        <f>-Q$190+Q$216-Q$218+Q$233+Q$234+SUM(Q$125,Q$126,Q$127,Q$128,Q$129,Q$130,Q$131,Q$132,Q$133,Q$134,Q$135,Q$136,Q$137,Q$138,Q$139,Q$140,Q$141*(1+'S&amp;S'!$F144),Q$142,Q$143,Q$144)</f>
        <v>0</v>
      </c>
      <c r="R346" s="66">
        <f>-R$190+R$216-R$218+R$233+R$234+SUM(R$125,R$126,R$127,R$128,R$129,R$130,R$131,R$132,R$133,R$134,R$135,R$136,R$137,R$138,R$139,R$140,R$141*(1+'S&amp;S'!$F144),R$142,R$143,R$144)</f>
        <v>0</v>
      </c>
      <c r="S346" s="66">
        <f>-S$190+S$216-S$218+S$233+S$234+SUM(S$125,S$126,S$127,S$128,S$129,S$130,S$131,S$132,S$133,S$134,S$135,S$136,S$137,S$138,S$139,S$140,S$141*(1+'S&amp;S'!$F144),S$142,S$143,S$144)</f>
        <v>0</v>
      </c>
      <c r="T346" s="66">
        <f>-T$190+T$216-T$218+T$233+T$234+SUM(T$125,T$126,T$127,T$128,T$129,T$130,T$131,T$132,T$133,T$134,T$135,T$136,T$137,T$138,T$139,T$140,T$141*(1+'S&amp;S'!$F144),T$142,T$143,T$144)</f>
        <v>0</v>
      </c>
      <c r="U346" s="66">
        <f>-U$190+U$216-U$218+U$233+U$234+SUM(U$125,U$126,U$127,U$128,U$129,U$130,U$131,U$132,U$133,U$134,U$135,U$136,U$137,U$138,U$139,U$140,U$141*(1+'S&amp;S'!$F144),U$142,U$143,U$144)</f>
        <v>0</v>
      </c>
      <c r="V346" s="66">
        <f>-V$190+V$216-V$218+V$233+V$234+SUM(V$125,V$126,V$127,V$128,V$129,V$130,V$131,V$132,V$133,V$134,V$135,V$136,V$137,V$138,V$139,V$140,V$141*(1+'S&amp;S'!$F144),V$142,V$143,V$144)</f>
        <v>0</v>
      </c>
      <c r="W346" s="66">
        <f>-W$190+W$216-W$218+W$233+W$234+SUM(W$125,W$126,W$127,W$128,W$129,W$130,W$131,W$132,W$133,W$134,W$135,W$136,W$137,W$138,W$139,W$140,W$141*(1+'S&amp;S'!$F144),W$142,W$143,W$144)</f>
        <v>0</v>
      </c>
      <c r="X346" s="66">
        <f>-X$190+X$216-X$218+X$233+X$234+SUM(X$125,X$126,X$127,X$128,X$129,X$130,X$131,X$132,X$133,X$134,X$135,X$136,X$137,X$138,X$139,X$140,X$141*(1+'S&amp;S'!$F144),X$142,X$143,X$144)</f>
        <v>0</v>
      </c>
      <c r="Y346" s="66">
        <f>-Y$190+Y$216-Y$218+Y$233+Y$234+SUM(Y$125,Y$126,Y$127,Y$128,Y$129,Y$130,Y$131,Y$132,Y$133,Y$134,Y$135,Y$136,Y$137,Y$138,Y$139,Y$140,Y$141*(1+'S&amp;S'!$F144),Y$142,Y$143,Y$144)</f>
        <v>0</v>
      </c>
      <c r="Z346" s="66">
        <f>-Z$190+Z$216-Z$218+Z$233+Z$234+SUM(Z$125,Z$126,Z$127,Z$128,Z$129,Z$130,Z$131,Z$132,Z$133,Z$134,Z$135,Z$136,Z$137,Z$138,Z$139,Z$140,Z$141*(1+'S&amp;S'!$F144),Z$142,Z$143,Z$144)</f>
        <v>0</v>
      </c>
      <c r="AA346" s="66">
        <f>-AA$190+AA$216-AA$218+AA$233+AA$234+SUM(AA$125,AA$126,AA$127,AA$128,AA$129,AA$130,AA$131,AA$132,AA$133,AA$134,AA$135,AA$136,AA$137,AA$138,AA$139,AA$140,AA$141*(1+'S&amp;S'!$F144),AA$142,AA$143,AA$144)</f>
        <v>0</v>
      </c>
      <c r="AB346" s="66">
        <f>-AB$190+AB$216-AB$218+AB$233+AB$234+SUM(AB$125,AB$126,AB$127,AB$128,AB$129,AB$130,AB$131,AB$132,AB$133,AB$134,AB$135,AB$136,AB$137,AB$138,AB$139,AB$140,AB$141*(1+'S&amp;S'!$F144),AB$142,AB$143,AB$144)</f>
        <v>0</v>
      </c>
      <c r="AC346" s="66">
        <f>-AC$190+AC$216-AC$218+AC$233+AC$234+SUM(AC$125,AC$126,AC$127,AC$128,AC$129,AC$130,AC$131,AC$132,AC$133,AC$134,AC$135,AC$136,AC$137,AC$138,AC$139,AC$140,AC$141*(1+'S&amp;S'!$F144),AC$142,AC$143,AC$144)</f>
        <v>0</v>
      </c>
      <c r="AD346" s="66">
        <f>-AD$190+AD$216-AD$218+AD$233+AD$234+SUM(AD$125,AD$126,AD$127,AD$128,AD$129,AD$130,AD$131,AD$132,AD$133,AD$134,AD$135,AD$136,AD$137,AD$138,AD$139,AD$140,AD$141*(1+'S&amp;S'!$F144),AD$142,AD$143,AD$144)</f>
        <v>0</v>
      </c>
      <c r="AE346" s="66">
        <f>-AE$190+AE$216-AE$218+AE$233+AE$234+SUM(AE$125,AE$126,AE$127,AE$128,AE$129,AE$130,AE$131,AE$132,AE$133,AE$134,AE$135,AE$136,AE$137,AE$138,AE$139,AE$140,AE$141*(1+'S&amp;S'!$F144),AE$142,AE$143,AE$144)</f>
        <v>0</v>
      </c>
      <c r="AF346" s="66">
        <f>-AF$190+AF$216-AF$218+AF$233+AF$234+SUM(AF$125,AF$126,AF$127,AF$128,AF$129,AF$130,AF$131,AF$132,AF$133,AF$134,AF$135,AF$136,AF$137,AF$138,AF$139,AF$140,AF$141*(1+'S&amp;S'!$F144),AF$142,AF$143,AF$144)</f>
        <v>0</v>
      </c>
      <c r="AG346" s="66">
        <f>-AG$190+AG$216-AG$218+AG$233+AG$234+SUM(AG$125,AG$126,AG$127,AG$128,AG$129,AG$130,AG$131,AG$132,AG$133,AG$134,AG$135,AG$136,AG$137,AG$138,AG$139,AG$140,AG$141*(1+'S&amp;S'!$F144),AG$142,AG$143,AG$144)</f>
        <v>0</v>
      </c>
      <c r="AH346" s="66">
        <f>-AH$190+AH$216-AH$218+AH$233+AH$234+SUM(AH$125,AH$126,AH$127,AH$128,AH$129,AH$130,AH$131,AH$132,AH$133,AH$134,AH$135,AH$136,AH$137,AH$138,AH$139,AH$140,AH$141*(1+'S&amp;S'!$F144),AH$142,AH$143,AH$144)</f>
        <v>0</v>
      </c>
      <c r="AI346" s="66">
        <f>-AI$190+AI$216-AI$218+AI$233+AI$234+SUM(AI$125,AI$126,AI$127,AI$128,AI$129,AI$130,AI$131,AI$132,AI$133,AI$134,AI$135,AI$136,AI$137,AI$138,AI$139,AI$140,AI$141*(1+'S&amp;S'!$F144),AI$142,AI$143,AI$144)</f>
        <v>0</v>
      </c>
      <c r="AJ346" s="66">
        <f>-AJ$190+AJ$216-AJ$218+AJ$233+AJ$234+SUM(AJ$125,AJ$126,AJ$127,AJ$128,AJ$129,AJ$130,AJ$131,AJ$132,AJ$133,AJ$134,AJ$135,AJ$136,AJ$137,AJ$138,AJ$139,AJ$140,AJ$141*(1+'S&amp;S'!$F144),AJ$142,AJ$143,AJ$144)</f>
        <v>0</v>
      </c>
      <c r="AK346" s="66">
        <f>-AK$190+AK$216-AK$218+AK$233+AK$234+SUM(AK$125,AK$126,AK$127,AK$128,AK$129,AK$130,AK$131,AK$132,AK$133,AK$134,AK$135,AK$136,AK$137,AK$138,AK$139,AK$140,AK$141*(1+'S&amp;S'!$F144),AK$142,AK$143,AK$144)</f>
        <v>0</v>
      </c>
      <c r="AL346" s="66">
        <f>-AL$190+AL$216-AL$218+AL$233+AL$234+SUM(AL$125,AL$126,AL$127,AL$128,AL$129,AL$130,AL$131,AL$132,AL$133,AL$134,AL$135,AL$136,AL$137,AL$138,AL$139,AL$140,AL$141*(1+'S&amp;S'!$F144),AL$142,AL$143,AL$144)</f>
        <v>0</v>
      </c>
      <c r="AM346" s="66">
        <f>-AM$190+AM$216-AM$218+AM$233+AM$234+SUM(AM$125,AM$126,AM$127,AM$128,AM$129,AM$130,AM$131,AM$132,AM$133,AM$134,AM$135,AM$136,AM$137,AM$138,AM$139,AM$140,AM$141*(1+'S&amp;S'!$F144),AM$142,AM$143,AM$144)</f>
        <v>0</v>
      </c>
      <c r="AN346" s="66">
        <f>-AN$190+AN$216-AN$218+AN$233+AN$234+SUM(AN$125,AN$126,AN$127,AN$128,AN$129,AN$130,AN$131,AN$132,AN$133,AN$134,AN$135,AN$136,AN$137,AN$138,AN$139,AN$140,AN$141*(1+'S&amp;S'!$F144),AN$142,AN$143,AN$144)</f>
        <v>0</v>
      </c>
      <c r="AO346" s="66">
        <f>-AO$190+AO$216-AO$218+AO$233+AO$234+SUM(AO$125,AO$126,AO$127,AO$128,AO$129,AO$130,AO$131,AO$132,AO$133,AO$134,AO$135,AO$136,AO$137,AO$138,AO$139,AO$140,AO$141*(1+'S&amp;S'!$F144),AO$142,AO$143,AO$144)</f>
        <v>0</v>
      </c>
      <c r="AP346" s="66">
        <f>-AP$190+AP$216-AP$218+AP$233+AP$234+SUM(AP$125,AP$126,AP$127,AP$128,AP$129,AP$130,AP$131,AP$132,AP$133,AP$134,AP$135,AP$136,AP$137,AP$138,AP$139,AP$140,AP$141*(1+'S&amp;S'!$F144),AP$142,AP$143,AP$144)</f>
        <v>0</v>
      </c>
      <c r="AQ346" s="66">
        <f>-AQ$190+AQ$216-AQ$218+AQ$233+AQ$234+SUM(AQ$125,AQ$126,AQ$127,AQ$128,AQ$129,AQ$130,AQ$131,AQ$132,AQ$133,AQ$134,AQ$135,AQ$136,AQ$137,AQ$138,AQ$139,AQ$140,AQ$141*(1+'S&amp;S'!$F144),AQ$142,AQ$143,AQ$144)</f>
        <v>0</v>
      </c>
      <c r="AR346" s="66">
        <f>-AR$190+AR$216-AR$218+AR$233+AR$234+SUM(AR$125,AR$126,AR$127,AR$128,AR$129,AR$130,AR$131,AR$132,AR$133,AR$134,AR$135,AR$136,AR$137,AR$138,AR$139,AR$140,AR$141*(1+'S&amp;S'!$F144),AR$142,AR$143,AR$144)</f>
        <v>0</v>
      </c>
      <c r="AS346" s="66">
        <f>-AS$190+AS$216-AS$218+AS$233+AS$234+SUM(AS$125,AS$126,AS$127,AS$128,AS$129,AS$130,AS$131,AS$132,AS$133,AS$134,AS$135,AS$136,AS$137,AS$138,AS$139,AS$140,AS$141*(1+'S&amp;S'!$F144),AS$142,AS$143,AS$144)</f>
        <v>0</v>
      </c>
      <c r="AT346" s="66">
        <f>-AT$190+AT$216-AT$218+AT$233+AT$234+SUM(AT$125,AT$126,AT$127,AT$128,AT$129,AT$130,AT$131,AT$132,AT$133,AT$134,AT$135,AT$136,AT$137,AT$138,AT$139,AT$140,AT$141*(1+'S&amp;S'!$F144),AT$142,AT$143,AT$144)</f>
        <v>0</v>
      </c>
      <c r="AU346" s="66">
        <f>-AU$190+AU$216-AU$218+AU$233+AU$234+SUM(AU$125,AU$126,AU$127,AU$128,AU$129,AU$130,AU$131,AU$132,AU$133,AU$134,AU$135,AU$136,AU$137,AU$138,AU$139,AU$140,AU$141*(1+'S&amp;S'!$F144),AU$142,AU$143,AU$144)</f>
        <v>0</v>
      </c>
      <c r="AV346" s="66">
        <f>-AV$190+AV$216-AV$218+AV$233+AV$234+SUM(AV$125,AV$126,AV$127,AV$128,AV$129,AV$130,AV$131,AV$132,AV$133,AV$134,AV$135,AV$136,AV$137,AV$138,AV$139,AV$140,AV$141*(1+'S&amp;S'!$F144),AV$142,AV$143,AV$144)</f>
        <v>0</v>
      </c>
      <c r="AW346" s="66">
        <f>-AW$190+AW$216-AW$218+AW$233+AW$234+SUM(AW$125,AW$126,AW$127,AW$128,AW$129,AW$130,AW$131,AW$132,AW$133,AW$134,AW$135,AW$136,AW$137,AW$138,AW$139,AW$140,AW$141*(1+'S&amp;S'!$F144),AW$142,AW$143,AW$144)</f>
        <v>0</v>
      </c>
      <c r="AX346" s="66">
        <f>-AX$190+AX$216-AX$218+AX$233+AX$234+SUM(AX$125,AX$126,AX$127,AX$128,AX$129,AX$130,AX$131,AX$132,AX$133,AX$134,AX$135,AX$136,AX$137,AX$138,AX$139,AX$140,AX$141*(1+'S&amp;S'!$F144),AX$142,AX$143,AX$144)</f>
        <v>0</v>
      </c>
      <c r="AY346" s="66">
        <f>-AY$190+AY$216-AY$218+AY$233+AY$234+SUM(AY$125,AY$126,AY$127,AY$128,AY$129,AY$130,AY$131,AY$132,AY$133,AY$134,AY$135,AY$136,AY$137,AY$138,AY$139,AY$140,AY$141*(1+'S&amp;S'!$F144),AY$142,AY$143,AY$144)</f>
        <v>0</v>
      </c>
      <c r="AZ346" s="66">
        <f>-AZ$190+AZ$216-AZ$218+AZ$233+AZ$234+SUM(AZ$125,AZ$126,AZ$127,AZ$128,AZ$129,AZ$130,AZ$131,AZ$132,AZ$133,AZ$134,AZ$135,AZ$136,AZ$137,AZ$138,AZ$139,AZ$140,AZ$141*(1+'S&amp;S'!$F144),AZ$142,AZ$143,AZ$144)</f>
        <v>0</v>
      </c>
      <c r="BA346" s="66">
        <f>-BA$190+BA$216-BA$218+BA$233+BA$234+SUM(BA$125,BA$126,BA$127,BA$128,BA$129,BA$130,BA$131,BA$132,BA$133,BA$134,BA$135,BA$136,BA$137,BA$138,BA$139,BA$140,BA$141*(1+'S&amp;S'!$F144),BA$142,BA$143,BA$144)</f>
        <v>0</v>
      </c>
      <c r="BB346" s="66">
        <f>-BB$190+BB$216-BB$218+BB$233+BB$234+SUM(BB$125,BB$126,BB$127,BB$128,BB$129,BB$130,BB$131,BB$132,BB$133,BB$134,BB$135,BB$136,BB$137,BB$138,BB$139,BB$140,BB$141*(1+'S&amp;S'!$F144),BB$142,BB$143,BB$144)</f>
        <v>0</v>
      </c>
      <c r="BC346" s="66">
        <f>-BC$190+BC$216-BC$218+BC$233+BC$234+SUM(BC$125,BC$126,BC$127,BC$128,BC$129,BC$130,BC$131,BC$132,BC$133,BC$134,BC$135,BC$136,BC$137,BC$138,BC$139,BC$140,BC$141*(1+'S&amp;S'!$F144),BC$142,BC$143,BC$144)</f>
        <v>0</v>
      </c>
      <c r="BD346" s="66">
        <f>-BD$190+BD$216-BD$218+BD$233+BD$234+SUM(BD$125,BD$126,BD$127,BD$128,BD$129,BD$130,BD$131,BD$132,BD$133,BD$134,BD$135,BD$136,BD$137,BD$138,BD$139,BD$140,BD$141*(1+'S&amp;S'!$F144),BD$142,BD$143,BD$144)</f>
        <v>0</v>
      </c>
      <c r="BE346" s="66">
        <f>-BE$190+BE$216-BE$218+BE$233+BE$234+SUM(BE$125,BE$126,BE$127,BE$128,BE$129,BE$130,BE$131,BE$132,BE$133,BE$134,BE$135,BE$136,BE$137,BE$138,BE$139,BE$140,BE$141*(1+'S&amp;S'!$F144),BE$142,BE$143,BE$144)</f>
        <v>0</v>
      </c>
      <c r="BF346" s="66">
        <f>-BF$190+BF$216-BF$218+BF$233+BF$234+SUM(BF$125,BF$126,BF$127,BF$128,BF$129,BF$130,BF$131,BF$132,BF$133,BF$134,BF$135,BF$136,BF$137,BF$138,BF$139,BF$140,BF$141*(1+'S&amp;S'!$F144),BF$142,BF$143,BF$144)</f>
        <v>0</v>
      </c>
      <c r="BG346" s="66">
        <f>-BG$190+BG$216-BG$218+BG$233+BG$234+SUM(BG$125,BG$126,BG$127,BG$128,BG$129,BG$130,BG$131,BG$132,BG$133,BG$134,BG$135,BG$136,BG$137,BG$138,BG$139,BG$140,BG$141*(1+'S&amp;S'!$F144),BG$142,BG$143,BG$144)</f>
        <v>0</v>
      </c>
      <c r="BH346" s="66">
        <f>-BH$190+BH$216-BH$218+BH$233+BH$234+SUM(BH$125,BH$126,BH$127,BH$128,BH$129,BH$130,BH$131,BH$132,BH$133,BH$134,BH$135,BH$136,BH$137,BH$138,BH$139,BH$140,BH$141*(1+'S&amp;S'!$F144),BH$142,BH$143,BH$144)</f>
        <v>0</v>
      </c>
      <c r="BI346" s="66">
        <f>-BI$190+BI$216-BI$218+BI$233+BI$234+SUM(BI$125,BI$126,BI$127,BI$128,BI$129,BI$130,BI$131,BI$132,BI$133,BI$134,BI$135,BI$136,BI$137,BI$138,BI$139,BI$140,BI$141*(1+'S&amp;S'!$F144),BI$142,BI$143,BI$144)</f>
        <v>0</v>
      </c>
      <c r="BJ346" s="66">
        <f>-BJ$190+BJ$216-BJ$218+BJ$233+BJ$234+SUM(BJ$125,BJ$126,BJ$127,BJ$128,BJ$129,BJ$130,BJ$131,BJ$132,BJ$133,BJ$134,BJ$135,BJ$136,BJ$137,BJ$138,BJ$139,BJ$140,BJ$141*(1+'S&amp;S'!$F144),BJ$142,BJ$143,BJ$144)</f>
        <v>0</v>
      </c>
      <c r="BK346" s="66">
        <f>-BK$190+BK$216-BK$218+BK$233+BK$234+SUM(BK$125,BK$126,BK$127,BK$128,BK$129,BK$130,BK$131,BK$132,BK$133,BK$134,BK$135,BK$136,BK$137,BK$138,BK$139,BK$140,BK$141*(1+'S&amp;S'!$F144),BK$142,BK$143,BK$144)</f>
        <v>0</v>
      </c>
      <c r="BL346" s="66">
        <f>-BL$190+BL$216-BL$218+BL$233+BL$234+SUM(BL$125,BL$126,BL$127,BL$128,BL$129,BL$130,BL$131,BL$132,BL$133,BL$134,BL$135,BL$136,BL$137,BL$138,BL$139,BL$140,BL$141*(1+'S&amp;S'!$F144),BL$142,BL$143,BL$144)</f>
        <v>0</v>
      </c>
      <c r="BM346" s="66">
        <f>-BM$190+BM$216-BM$218+BM$233+BM$234+SUM(BM$125,BM$126,BM$127,BM$128,BM$129,BM$130,BM$131,BM$132,BM$133,BM$134,BM$135,BM$136,BM$137,BM$138,BM$139,BM$140,BM$141*(1+'S&amp;S'!$F144),BM$142,BM$143,BM$144)</f>
        <v>0</v>
      </c>
      <c r="BN346" s="66">
        <f>-BN$190+BN$216-BN$218+BN$233+BN$234+SUM(BN$125,BN$126,BN$127,BN$128,BN$129,BN$130,BN$131,BN$132,BN$133,BN$134,BN$135,BN$136,BN$137,BN$138,BN$139,BN$140,BN$141*(1+'S&amp;S'!$F144),BN$142,BN$143,BN$144)</f>
        <v>0</v>
      </c>
      <c r="BO346" s="66">
        <f>-BO$190+BO$216-BO$218+BO$233+BO$234+SUM(BO$125,BO$126,BO$127,BO$128,BO$129,BO$130,BO$131,BO$132,BO$133,BO$134,BO$135,BO$136,BO$137,BO$138,BO$139,BO$140,BO$141*(1+'S&amp;S'!$F144),BO$142,BO$143,BO$144)</f>
        <v>0</v>
      </c>
      <c r="BP346" s="66">
        <f>-BP$190+BP$216-BP$218+BP$233+BP$234+SUM(BP$125,BP$126,BP$127,BP$128,BP$129,BP$130,BP$131,BP$132,BP$133,BP$134,BP$135,BP$136,BP$137,BP$138,BP$139,BP$140,BP$141*(1+'S&amp;S'!$F144),BP$142,BP$143,BP$144)</f>
        <v>0</v>
      </c>
      <c r="BQ346" s="66">
        <f>-BQ$190+BQ$216-BQ$218+BQ$233+BQ$234+SUM(BQ$125,BQ$126,BQ$127,BQ$128,BQ$129,BQ$130,BQ$131,BQ$132,BQ$133,BQ$134,BQ$135,BQ$136,BQ$137,BQ$138,BQ$139,BQ$140,BQ$141*(1+'S&amp;S'!$F144),BQ$142,BQ$143,BQ$144)</f>
        <v>0</v>
      </c>
      <c r="BR346" s="66">
        <f>-BR$190+BR$216-BR$218+BR$233+BR$234+SUM(BR$125,BR$126,BR$127,BR$128,BR$129,BR$130,BR$131,BR$132,BR$133,BR$134,BR$135,BR$136,BR$137,BR$138,BR$139,BR$140,BR$141*(1+'S&amp;S'!$F144),BR$142,BR$143,BR$144)</f>
        <v>0</v>
      </c>
      <c r="BS346" s="66">
        <f>-BS$190+BS$216-BS$218+BS$233+BS$234+SUM(BS$125,BS$126,BS$127,BS$128,BS$129,BS$130,BS$131,BS$132,BS$133,BS$134,BS$135,BS$136,BS$137,BS$138,BS$139,BS$140,BS$141*(1+'S&amp;S'!$F144),BS$142,BS$143,BS$144)</f>
        <v>0</v>
      </c>
      <c r="BT346" s="66">
        <f>-BT$190+BT$216-BT$218+BT$233+BT$234+SUM(BT$125,BT$126,BT$127,BT$128,BT$129,BT$130,BT$131,BT$132,BT$133,BT$134,BT$135,BT$136,BT$137,BT$138,BT$139,BT$140,BT$141*(1+'S&amp;S'!$F144),BT$142,BT$143,BT$144)</f>
        <v>0</v>
      </c>
      <c r="BU346" s="66">
        <f>-BU$190+BU$216-BU$218+BU$233+BU$234+SUM(BU$125,BU$126,BU$127,BU$128,BU$129,BU$130,BU$131,BU$132,BU$133,BU$134,BU$135,BU$136,BU$137,BU$138,BU$139,BU$140,BU$141*(1+'S&amp;S'!$F144),BU$142,BU$143,BU$144)</f>
        <v>0</v>
      </c>
      <c r="BV346" s="66">
        <f>-BV$190+BV$216-BV$218+BV$233+BV$234+SUM(BV$125,BV$126,BV$127,BV$128,BV$129,BV$130,BV$131,BV$132,BV$133,BV$134,BV$135,BV$136,BV$137,BV$138,BV$139,BV$140,BV$141*(1+'S&amp;S'!$F144),BV$142,BV$143,BV$144)</f>
        <v>0</v>
      </c>
      <c r="BW346" s="66">
        <f>-BW$190+BW$216-BW$218+BW$233+BW$234+SUM(BW$125,BW$126,BW$127,BW$128,BW$129,BW$130,BW$131,BW$132,BW$133,BW$134,BW$135,BW$136,BW$137,BW$138,BW$139,BW$140,BW$141*(1+'S&amp;S'!$F144),BW$142,BW$143,BW$144)</f>
        <v>0</v>
      </c>
      <c r="BX346" s="66">
        <f>-BX$190+BX$216-BX$218+BX$233+BX$234+SUM(BX$125,BX$126,BX$127,BX$128,BX$129,BX$130,BX$131,BX$132,BX$133,BX$134,BX$135,BX$136,BX$137,BX$138,BX$139,BX$140,BX$141*(1+'S&amp;S'!$F144),BX$142,BX$143,BX$144)</f>
        <v>0</v>
      </c>
      <c r="BY346" s="66">
        <f>-BY$190+BY$216-BY$218+BY$233+BY$234+SUM(BY$125,BY$126,BY$127,BY$128,BY$129,BY$130,BY$131,BY$132,BY$133,BY$134,BY$135,BY$136,BY$137,BY$138,BY$139,BY$140,BY$141*(1+'S&amp;S'!$F144),BY$142,BY$143,BY$144)</f>
        <v>0</v>
      </c>
      <c r="BZ346" s="66">
        <f>-BZ$190+BZ$216-BZ$218+BZ$233+BZ$234+SUM(BZ$125,BZ$126,BZ$127,BZ$128,BZ$129,BZ$130,BZ$131,BZ$132,BZ$133,BZ$134,BZ$135,BZ$136,BZ$137,BZ$138,BZ$139,BZ$140,BZ$141*(1+'S&amp;S'!$F144),BZ$142,BZ$143,BZ$144)</f>
        <v>0</v>
      </c>
      <c r="CA346" s="66">
        <f>-CA$190+CA$216-CA$218+CA$233+CA$234+SUM(CA$125,CA$126,CA$127,CA$128,CA$129,CA$130,CA$131,CA$132,CA$133,CA$134,CA$135,CA$136,CA$137,CA$138,CA$139,CA$140,CA$141*(1+'S&amp;S'!$F144),CA$142,CA$143,CA$144)</f>
        <v>0</v>
      </c>
      <c r="CB346" s="66">
        <f>-CB$190+CB$216-CB$218+CB$233+CB$234+SUM(CB$125,CB$126,CB$127,CB$128,CB$129,CB$130,CB$131,CB$132,CB$133,CB$134,CB$135,CB$136,CB$137,CB$138,CB$139,CB$140,CB$141*(1+'S&amp;S'!$F144),CB$142,CB$143,CB$144)</f>
        <v>0</v>
      </c>
      <c r="CC346" s="66">
        <f>-CC$190+CC$216-CC$218+CC$233+CC$234+SUM(CC$125,CC$126,CC$127,CC$128,CC$129,CC$130,CC$131,CC$132,CC$133,CC$134,CC$135,CC$136,CC$137,CC$138,CC$139,CC$140,CC$141*(1+'S&amp;S'!$F144),CC$142,CC$143,CC$144)</f>
        <v>0</v>
      </c>
      <c r="CD346" s="66">
        <f>-CD$190+CD$216-CD$218+CD$233+CD$234+SUM(CD$125,CD$126,CD$127,CD$128,CD$129,CD$130,CD$131,CD$132,CD$133,CD$134,CD$135,CD$136,CD$137,CD$138,CD$139,CD$140,CD$141*(1+'S&amp;S'!$F144),CD$142,CD$143,CD$144)</f>
        <v>0</v>
      </c>
      <c r="CE346" s="66">
        <f>-CE$190+CE$216-CE$218+CE$233+CE$234+SUM(CE$125,CE$126,CE$127,CE$128,CE$129,CE$130,CE$131,CE$132,CE$133,CE$134,CE$135,CE$136,CE$137,CE$138,CE$139,CE$140,CE$141*(1+'S&amp;S'!$F144),CE$142,CE$143,CE$144)</f>
        <v>0</v>
      </c>
      <c r="CF346" s="66">
        <f>-CF$190+CF$216-CF$218+CF$233+CF$234+SUM(CF$125,CF$126,CF$127,CF$128,CF$129,CF$130,CF$131,CF$132,CF$133,CF$134,CF$135,CF$136,CF$137,CF$138,CF$139,CF$140,CF$141*(1+'S&amp;S'!$F144),CF$142,CF$143,CF$144)</f>
        <v>0</v>
      </c>
      <c r="CG346" s="66">
        <f>-CG$190+CG$216-CG$218+CG$233+CG$234+SUM(CG$125,CG$126,CG$127,CG$128,CG$129,CG$130,CG$131,CG$132,CG$133,CG$134,CG$135,CG$136,CG$137,CG$138,CG$139,CG$140,CG$141*(1+'S&amp;S'!$F144),CG$142,CG$143,CG$144)</f>
        <v>0</v>
      </c>
      <c r="CH346" s="66">
        <f>-CH$190+CH$216-CH$218+CH$233+CH$234+SUM(CH$125,CH$126,CH$127,CH$128,CH$129,CH$130,CH$131,CH$132,CH$133,CH$134,CH$135,CH$136,CH$137,CH$138,CH$139,CH$140,CH$141*(1+'S&amp;S'!$F144),CH$142,CH$143,CH$144)</f>
        <v>0</v>
      </c>
      <c r="CI346" s="66">
        <f>-CI$190+CI$216-CI$218+CI$233+CI$234+SUM(CI$125,CI$126,CI$127,CI$128,CI$129,CI$130,CI$131,CI$132,CI$133,CI$134,CI$135,CI$136,CI$137,CI$138,CI$139,CI$140,CI$141*(1+'S&amp;S'!$F144),CI$142,CI$143,CI$144)</f>
        <v>0</v>
      </c>
      <c r="CJ346" s="66">
        <f>-CJ$190+CJ$216-CJ$218+CJ$233+CJ$234+SUM(CJ$125,CJ$126,CJ$127,CJ$128,CJ$129,CJ$130,CJ$131,CJ$132,CJ$133,CJ$134,CJ$135,CJ$136,CJ$137,CJ$138,CJ$139,CJ$140,CJ$141*(1+'S&amp;S'!$F144),CJ$142,CJ$143,CJ$144)</f>
        <v>0</v>
      </c>
      <c r="CK346" s="66">
        <f>-CK$190+CK$216-CK$218+CK$233+CK$234+SUM(CK$125,CK$126,CK$127,CK$128,CK$129,CK$130,CK$131,CK$132,CK$133,CK$134,CK$135,CK$136,CK$137,CK$138,CK$139,CK$140,CK$141*(1+'S&amp;S'!$F144),CK$142,CK$143,CK$144)</f>
        <v>0</v>
      </c>
      <c r="CL346" s="66">
        <f>-CL$190+CL$216-CL$218+CL$233+CL$234+SUM(CL$125,CL$126,CL$127,CL$128,CL$129,CL$130,CL$131,CL$132,CL$133,CL$134,CL$135,CL$136,CL$137,CL$138,CL$139,CL$140,CL$141*(1+'S&amp;S'!$F144),CL$142,CL$143,CL$144)</f>
        <v>0</v>
      </c>
      <c r="CM346" s="66">
        <f>-CM$190+CM$216-CM$218+CM$233+CM$234+SUM(CM$125,CM$126,CM$127,CM$128,CM$129,CM$130,CM$131,CM$132,CM$133,CM$134,CM$135,CM$136,CM$137,CM$138,CM$139,CM$140,CM$141*(1+'S&amp;S'!$F144),CM$142,CM$143,CM$144)</f>
        <v>0</v>
      </c>
      <c r="CN346" s="66">
        <f>-CN$190+CN$216-CN$218+CN$233+CN$234+SUM(CN$125,CN$126,CN$127,CN$128,CN$129,CN$130,CN$131,CN$132,CN$133,CN$134,CN$135,CN$136,CN$137,CN$138,CN$139,CN$140,CN$141*(1+'S&amp;S'!$F144),CN$142,CN$143,CN$144)</f>
        <v>0</v>
      </c>
      <c r="CO346" s="66">
        <f>-CO$190+CO$216-CO$218+CO$233+CO$234+SUM(CO$125,CO$126,CO$127,CO$128,CO$129,CO$130,CO$131,CO$132,CO$133,CO$134,CO$135,CO$136,CO$137,CO$138,CO$139,CO$140,CO$141*(1+'S&amp;S'!$F144),CO$142,CO$143,CO$144)</f>
        <v>0</v>
      </c>
      <c r="CP346" s="66">
        <f>-CP$190+CP$216-CP$218+CP$233+CP$234+SUM(CP$125,CP$126,CP$127,CP$128,CP$129,CP$130,CP$131,CP$132,CP$133,CP$134,CP$135,CP$136,CP$137,CP$138,CP$139,CP$140,CP$141*(1+'S&amp;S'!$F144),CP$142,CP$143,CP$144)</f>
        <v>0</v>
      </c>
      <c r="CQ346" s="66">
        <f>-CQ$190+CQ$216-CQ$218+CQ$233+CQ$234+SUM(CQ$125,CQ$126,CQ$127,CQ$128,CQ$129,CQ$130,CQ$131,CQ$132,CQ$133,CQ$134,CQ$135,CQ$136,CQ$137,CQ$138,CQ$139,CQ$140,CQ$141*(1+'S&amp;S'!$F144),CQ$142,CQ$143,CQ$144)</f>
        <v>0</v>
      </c>
      <c r="CR346" s="66">
        <f>-CR$190+CR$216-CR$218+CR$233+CR$234+SUM(CR$125,CR$126,CR$127,CR$128,CR$129,CR$130,CR$131,CR$132,CR$133,CR$134,CR$135,CR$136,CR$137,CR$138,CR$139,CR$140,CR$141*(1+'S&amp;S'!$F144),CR$142,CR$143,CR$144)</f>
        <v>0</v>
      </c>
      <c r="CS346" s="66">
        <f>-CS$190+CS$216-CS$218+CS$233+CS$234+SUM(CS$125,CS$126,CS$127,CS$128,CS$129,CS$130,CS$131,CS$132,CS$133,CS$134,CS$135,CS$136,CS$137,CS$138,CS$139,CS$140,CS$141*(1+'S&amp;S'!$F144),CS$142,CS$143,CS$144)</f>
        <v>0</v>
      </c>
    </row>
    <row r="347" spans="3:97" hidden="1" x14ac:dyDescent="0.35">
      <c r="C347" s="81" t="str">
        <f>O.6!C141&amp;" with "&amp; 'S&amp;S'!$D$5*100 &amp; "% decrease"</f>
        <v>Spare with 1% decrease</v>
      </c>
      <c r="E347" s="492">
        <f>G347+NPV(G.Asm!$F$40,H347:INDEX(H347:CS347,RP))</f>
        <v>0</v>
      </c>
      <c r="F347" s="492">
        <f t="shared" si="140"/>
        <v>0</v>
      </c>
      <c r="G347" s="66">
        <f>-G$190+G$216-G$218+G$233+G$234+SUM(G$125,G$126,G$127,G$128,G$129,G$130,G$131,G$132,G$133,G$134,G$135,G$136,G$137,G$138,G$139,G$140,G$141*(1+'S&amp;S'!$F145),G$142,G$143,G$144)</f>
        <v>0</v>
      </c>
      <c r="H347" s="66">
        <f>-H$190+H$216-H$218+H$233+H$234+SUM(H$125,H$126,H$127,H$128,H$129,H$130,H$131,H$132,H$133,H$134,H$135,H$136,H$137,H$138,H$139,H$140,H$141*(1+'S&amp;S'!$F145),H$142,H$143,H$144)</f>
        <v>0</v>
      </c>
      <c r="I347" s="66">
        <f>-I$190+I$216-I$218+I$233+I$234+SUM(I$125,I$126,I$127,I$128,I$129,I$130,I$131,I$132,I$133,I$134,I$135,I$136,I$137,I$138,I$139,I$140,I$141*(1+'S&amp;S'!$F145),I$142,I$143,I$144)</f>
        <v>0</v>
      </c>
      <c r="J347" s="66">
        <f>-J$190+J$216-J$218+J$233+J$234+SUM(J$125,J$126,J$127,J$128,J$129,J$130,J$131,J$132,J$133,J$134,J$135,J$136,J$137,J$138,J$139,J$140,J$141*(1+'S&amp;S'!$F145),J$142,J$143,J$144)</f>
        <v>0</v>
      </c>
      <c r="K347" s="66">
        <f>-K$190+K$216-K$218+K$233+K$234+SUM(K$125,K$126,K$127,K$128,K$129,K$130,K$131,K$132,K$133,K$134,K$135,K$136,K$137,K$138,K$139,K$140,K$141*(1+'S&amp;S'!$F145),K$142,K$143,K$144)</f>
        <v>0</v>
      </c>
      <c r="L347" s="66">
        <f>-L$190+L$216-L$218+L$233+L$234+SUM(L$125,L$126,L$127,L$128,L$129,L$130,L$131,L$132,L$133,L$134,L$135,L$136,L$137,L$138,L$139,L$140,L$141*(1+'S&amp;S'!$F145),L$142,L$143,L$144)</f>
        <v>0</v>
      </c>
      <c r="M347" s="66">
        <f>-M$190+M$216-M$218+M$233+M$234+SUM(M$125,M$126,M$127,M$128,M$129,M$130,M$131,M$132,M$133,M$134,M$135,M$136,M$137,M$138,M$139,M$140,M$141*(1+'S&amp;S'!$F145),M$142,M$143,M$144)</f>
        <v>0</v>
      </c>
      <c r="N347" s="66">
        <f>-N$190+N$216-N$218+N$233+N$234+SUM(N$125,N$126,N$127,N$128,N$129,N$130,N$131,N$132,N$133,N$134,N$135,N$136,N$137,N$138,N$139,N$140,N$141*(1+'S&amp;S'!$F145),N$142,N$143,N$144)</f>
        <v>0</v>
      </c>
      <c r="O347" s="66">
        <f>-O$190+O$216-O$218+O$233+O$234+SUM(O$125,O$126,O$127,O$128,O$129,O$130,O$131,O$132,O$133,O$134,O$135,O$136,O$137,O$138,O$139,O$140,O$141*(1+'S&amp;S'!$F145),O$142,O$143,O$144)</f>
        <v>0</v>
      </c>
      <c r="P347" s="66">
        <f>-P$190+P$216-P$218+P$233+P$234+SUM(P$125,P$126,P$127,P$128,P$129,P$130,P$131,P$132,P$133,P$134,P$135,P$136,P$137,P$138,P$139,P$140,P$141*(1+'S&amp;S'!$F145),P$142,P$143,P$144)</f>
        <v>0</v>
      </c>
      <c r="Q347" s="66">
        <f>-Q$190+Q$216-Q$218+Q$233+Q$234+SUM(Q$125,Q$126,Q$127,Q$128,Q$129,Q$130,Q$131,Q$132,Q$133,Q$134,Q$135,Q$136,Q$137,Q$138,Q$139,Q$140,Q$141*(1+'S&amp;S'!$F145),Q$142,Q$143,Q$144)</f>
        <v>0</v>
      </c>
      <c r="R347" s="66">
        <f>-R$190+R$216-R$218+R$233+R$234+SUM(R$125,R$126,R$127,R$128,R$129,R$130,R$131,R$132,R$133,R$134,R$135,R$136,R$137,R$138,R$139,R$140,R$141*(1+'S&amp;S'!$F145),R$142,R$143,R$144)</f>
        <v>0</v>
      </c>
      <c r="S347" s="66">
        <f>-S$190+S$216-S$218+S$233+S$234+SUM(S$125,S$126,S$127,S$128,S$129,S$130,S$131,S$132,S$133,S$134,S$135,S$136,S$137,S$138,S$139,S$140,S$141*(1+'S&amp;S'!$F145),S$142,S$143,S$144)</f>
        <v>0</v>
      </c>
      <c r="T347" s="66">
        <f>-T$190+T$216-T$218+T$233+T$234+SUM(T$125,T$126,T$127,T$128,T$129,T$130,T$131,T$132,T$133,T$134,T$135,T$136,T$137,T$138,T$139,T$140,T$141*(1+'S&amp;S'!$F145),T$142,T$143,T$144)</f>
        <v>0</v>
      </c>
      <c r="U347" s="66">
        <f>-U$190+U$216-U$218+U$233+U$234+SUM(U$125,U$126,U$127,U$128,U$129,U$130,U$131,U$132,U$133,U$134,U$135,U$136,U$137,U$138,U$139,U$140,U$141*(1+'S&amp;S'!$F145),U$142,U$143,U$144)</f>
        <v>0</v>
      </c>
      <c r="V347" s="66">
        <f>-V$190+V$216-V$218+V$233+V$234+SUM(V$125,V$126,V$127,V$128,V$129,V$130,V$131,V$132,V$133,V$134,V$135,V$136,V$137,V$138,V$139,V$140,V$141*(1+'S&amp;S'!$F145),V$142,V$143,V$144)</f>
        <v>0</v>
      </c>
      <c r="W347" s="66">
        <f>-W$190+W$216-W$218+W$233+W$234+SUM(W$125,W$126,W$127,W$128,W$129,W$130,W$131,W$132,W$133,W$134,W$135,W$136,W$137,W$138,W$139,W$140,W$141*(1+'S&amp;S'!$F145),W$142,W$143,W$144)</f>
        <v>0</v>
      </c>
      <c r="X347" s="66">
        <f>-X$190+X$216-X$218+X$233+X$234+SUM(X$125,X$126,X$127,X$128,X$129,X$130,X$131,X$132,X$133,X$134,X$135,X$136,X$137,X$138,X$139,X$140,X$141*(1+'S&amp;S'!$F145),X$142,X$143,X$144)</f>
        <v>0</v>
      </c>
      <c r="Y347" s="66">
        <f>-Y$190+Y$216-Y$218+Y$233+Y$234+SUM(Y$125,Y$126,Y$127,Y$128,Y$129,Y$130,Y$131,Y$132,Y$133,Y$134,Y$135,Y$136,Y$137,Y$138,Y$139,Y$140,Y$141*(1+'S&amp;S'!$F145),Y$142,Y$143,Y$144)</f>
        <v>0</v>
      </c>
      <c r="Z347" s="66">
        <f>-Z$190+Z$216-Z$218+Z$233+Z$234+SUM(Z$125,Z$126,Z$127,Z$128,Z$129,Z$130,Z$131,Z$132,Z$133,Z$134,Z$135,Z$136,Z$137,Z$138,Z$139,Z$140,Z$141*(1+'S&amp;S'!$F145),Z$142,Z$143,Z$144)</f>
        <v>0</v>
      </c>
      <c r="AA347" s="66">
        <f>-AA$190+AA$216-AA$218+AA$233+AA$234+SUM(AA$125,AA$126,AA$127,AA$128,AA$129,AA$130,AA$131,AA$132,AA$133,AA$134,AA$135,AA$136,AA$137,AA$138,AA$139,AA$140,AA$141*(1+'S&amp;S'!$F145),AA$142,AA$143,AA$144)</f>
        <v>0</v>
      </c>
      <c r="AB347" s="66">
        <f>-AB$190+AB$216-AB$218+AB$233+AB$234+SUM(AB$125,AB$126,AB$127,AB$128,AB$129,AB$130,AB$131,AB$132,AB$133,AB$134,AB$135,AB$136,AB$137,AB$138,AB$139,AB$140,AB$141*(1+'S&amp;S'!$F145),AB$142,AB$143,AB$144)</f>
        <v>0</v>
      </c>
      <c r="AC347" s="66">
        <f>-AC$190+AC$216-AC$218+AC$233+AC$234+SUM(AC$125,AC$126,AC$127,AC$128,AC$129,AC$130,AC$131,AC$132,AC$133,AC$134,AC$135,AC$136,AC$137,AC$138,AC$139,AC$140,AC$141*(1+'S&amp;S'!$F145),AC$142,AC$143,AC$144)</f>
        <v>0</v>
      </c>
      <c r="AD347" s="66">
        <f>-AD$190+AD$216-AD$218+AD$233+AD$234+SUM(AD$125,AD$126,AD$127,AD$128,AD$129,AD$130,AD$131,AD$132,AD$133,AD$134,AD$135,AD$136,AD$137,AD$138,AD$139,AD$140,AD$141*(1+'S&amp;S'!$F145),AD$142,AD$143,AD$144)</f>
        <v>0</v>
      </c>
      <c r="AE347" s="66">
        <f>-AE$190+AE$216-AE$218+AE$233+AE$234+SUM(AE$125,AE$126,AE$127,AE$128,AE$129,AE$130,AE$131,AE$132,AE$133,AE$134,AE$135,AE$136,AE$137,AE$138,AE$139,AE$140,AE$141*(1+'S&amp;S'!$F145),AE$142,AE$143,AE$144)</f>
        <v>0</v>
      </c>
      <c r="AF347" s="66">
        <f>-AF$190+AF$216-AF$218+AF$233+AF$234+SUM(AF$125,AF$126,AF$127,AF$128,AF$129,AF$130,AF$131,AF$132,AF$133,AF$134,AF$135,AF$136,AF$137,AF$138,AF$139,AF$140,AF$141*(1+'S&amp;S'!$F145),AF$142,AF$143,AF$144)</f>
        <v>0</v>
      </c>
      <c r="AG347" s="66">
        <f>-AG$190+AG$216-AG$218+AG$233+AG$234+SUM(AG$125,AG$126,AG$127,AG$128,AG$129,AG$130,AG$131,AG$132,AG$133,AG$134,AG$135,AG$136,AG$137,AG$138,AG$139,AG$140,AG$141*(1+'S&amp;S'!$F145),AG$142,AG$143,AG$144)</f>
        <v>0</v>
      </c>
      <c r="AH347" s="66">
        <f>-AH$190+AH$216-AH$218+AH$233+AH$234+SUM(AH$125,AH$126,AH$127,AH$128,AH$129,AH$130,AH$131,AH$132,AH$133,AH$134,AH$135,AH$136,AH$137,AH$138,AH$139,AH$140,AH$141*(1+'S&amp;S'!$F145),AH$142,AH$143,AH$144)</f>
        <v>0</v>
      </c>
      <c r="AI347" s="66">
        <f>-AI$190+AI$216-AI$218+AI$233+AI$234+SUM(AI$125,AI$126,AI$127,AI$128,AI$129,AI$130,AI$131,AI$132,AI$133,AI$134,AI$135,AI$136,AI$137,AI$138,AI$139,AI$140,AI$141*(1+'S&amp;S'!$F145),AI$142,AI$143,AI$144)</f>
        <v>0</v>
      </c>
      <c r="AJ347" s="66">
        <f>-AJ$190+AJ$216-AJ$218+AJ$233+AJ$234+SUM(AJ$125,AJ$126,AJ$127,AJ$128,AJ$129,AJ$130,AJ$131,AJ$132,AJ$133,AJ$134,AJ$135,AJ$136,AJ$137,AJ$138,AJ$139,AJ$140,AJ$141*(1+'S&amp;S'!$F145),AJ$142,AJ$143,AJ$144)</f>
        <v>0</v>
      </c>
      <c r="AK347" s="66">
        <f>-AK$190+AK$216-AK$218+AK$233+AK$234+SUM(AK$125,AK$126,AK$127,AK$128,AK$129,AK$130,AK$131,AK$132,AK$133,AK$134,AK$135,AK$136,AK$137,AK$138,AK$139,AK$140,AK$141*(1+'S&amp;S'!$F145),AK$142,AK$143,AK$144)</f>
        <v>0</v>
      </c>
      <c r="AL347" s="66">
        <f>-AL$190+AL$216-AL$218+AL$233+AL$234+SUM(AL$125,AL$126,AL$127,AL$128,AL$129,AL$130,AL$131,AL$132,AL$133,AL$134,AL$135,AL$136,AL$137,AL$138,AL$139,AL$140,AL$141*(1+'S&amp;S'!$F145),AL$142,AL$143,AL$144)</f>
        <v>0</v>
      </c>
      <c r="AM347" s="66">
        <f>-AM$190+AM$216-AM$218+AM$233+AM$234+SUM(AM$125,AM$126,AM$127,AM$128,AM$129,AM$130,AM$131,AM$132,AM$133,AM$134,AM$135,AM$136,AM$137,AM$138,AM$139,AM$140,AM$141*(1+'S&amp;S'!$F145),AM$142,AM$143,AM$144)</f>
        <v>0</v>
      </c>
      <c r="AN347" s="66">
        <f>-AN$190+AN$216-AN$218+AN$233+AN$234+SUM(AN$125,AN$126,AN$127,AN$128,AN$129,AN$130,AN$131,AN$132,AN$133,AN$134,AN$135,AN$136,AN$137,AN$138,AN$139,AN$140,AN$141*(1+'S&amp;S'!$F145),AN$142,AN$143,AN$144)</f>
        <v>0</v>
      </c>
      <c r="AO347" s="66">
        <f>-AO$190+AO$216-AO$218+AO$233+AO$234+SUM(AO$125,AO$126,AO$127,AO$128,AO$129,AO$130,AO$131,AO$132,AO$133,AO$134,AO$135,AO$136,AO$137,AO$138,AO$139,AO$140,AO$141*(1+'S&amp;S'!$F145),AO$142,AO$143,AO$144)</f>
        <v>0</v>
      </c>
      <c r="AP347" s="66">
        <f>-AP$190+AP$216-AP$218+AP$233+AP$234+SUM(AP$125,AP$126,AP$127,AP$128,AP$129,AP$130,AP$131,AP$132,AP$133,AP$134,AP$135,AP$136,AP$137,AP$138,AP$139,AP$140,AP$141*(1+'S&amp;S'!$F145),AP$142,AP$143,AP$144)</f>
        <v>0</v>
      </c>
      <c r="AQ347" s="66">
        <f>-AQ$190+AQ$216-AQ$218+AQ$233+AQ$234+SUM(AQ$125,AQ$126,AQ$127,AQ$128,AQ$129,AQ$130,AQ$131,AQ$132,AQ$133,AQ$134,AQ$135,AQ$136,AQ$137,AQ$138,AQ$139,AQ$140,AQ$141*(1+'S&amp;S'!$F145),AQ$142,AQ$143,AQ$144)</f>
        <v>0</v>
      </c>
      <c r="AR347" s="66">
        <f>-AR$190+AR$216-AR$218+AR$233+AR$234+SUM(AR$125,AR$126,AR$127,AR$128,AR$129,AR$130,AR$131,AR$132,AR$133,AR$134,AR$135,AR$136,AR$137,AR$138,AR$139,AR$140,AR$141*(1+'S&amp;S'!$F145),AR$142,AR$143,AR$144)</f>
        <v>0</v>
      </c>
      <c r="AS347" s="66">
        <f>-AS$190+AS$216-AS$218+AS$233+AS$234+SUM(AS$125,AS$126,AS$127,AS$128,AS$129,AS$130,AS$131,AS$132,AS$133,AS$134,AS$135,AS$136,AS$137,AS$138,AS$139,AS$140,AS$141*(1+'S&amp;S'!$F145),AS$142,AS$143,AS$144)</f>
        <v>0</v>
      </c>
      <c r="AT347" s="66">
        <f>-AT$190+AT$216-AT$218+AT$233+AT$234+SUM(AT$125,AT$126,AT$127,AT$128,AT$129,AT$130,AT$131,AT$132,AT$133,AT$134,AT$135,AT$136,AT$137,AT$138,AT$139,AT$140,AT$141*(1+'S&amp;S'!$F145),AT$142,AT$143,AT$144)</f>
        <v>0</v>
      </c>
      <c r="AU347" s="66">
        <f>-AU$190+AU$216-AU$218+AU$233+AU$234+SUM(AU$125,AU$126,AU$127,AU$128,AU$129,AU$130,AU$131,AU$132,AU$133,AU$134,AU$135,AU$136,AU$137,AU$138,AU$139,AU$140,AU$141*(1+'S&amp;S'!$F145),AU$142,AU$143,AU$144)</f>
        <v>0</v>
      </c>
      <c r="AV347" s="66">
        <f>-AV$190+AV$216-AV$218+AV$233+AV$234+SUM(AV$125,AV$126,AV$127,AV$128,AV$129,AV$130,AV$131,AV$132,AV$133,AV$134,AV$135,AV$136,AV$137,AV$138,AV$139,AV$140,AV$141*(1+'S&amp;S'!$F145),AV$142,AV$143,AV$144)</f>
        <v>0</v>
      </c>
      <c r="AW347" s="66">
        <f>-AW$190+AW$216-AW$218+AW$233+AW$234+SUM(AW$125,AW$126,AW$127,AW$128,AW$129,AW$130,AW$131,AW$132,AW$133,AW$134,AW$135,AW$136,AW$137,AW$138,AW$139,AW$140,AW$141*(1+'S&amp;S'!$F145),AW$142,AW$143,AW$144)</f>
        <v>0</v>
      </c>
      <c r="AX347" s="66">
        <f>-AX$190+AX$216-AX$218+AX$233+AX$234+SUM(AX$125,AX$126,AX$127,AX$128,AX$129,AX$130,AX$131,AX$132,AX$133,AX$134,AX$135,AX$136,AX$137,AX$138,AX$139,AX$140,AX$141*(1+'S&amp;S'!$F145),AX$142,AX$143,AX$144)</f>
        <v>0</v>
      </c>
      <c r="AY347" s="66">
        <f>-AY$190+AY$216-AY$218+AY$233+AY$234+SUM(AY$125,AY$126,AY$127,AY$128,AY$129,AY$130,AY$131,AY$132,AY$133,AY$134,AY$135,AY$136,AY$137,AY$138,AY$139,AY$140,AY$141*(1+'S&amp;S'!$F145),AY$142,AY$143,AY$144)</f>
        <v>0</v>
      </c>
      <c r="AZ347" s="66">
        <f>-AZ$190+AZ$216-AZ$218+AZ$233+AZ$234+SUM(AZ$125,AZ$126,AZ$127,AZ$128,AZ$129,AZ$130,AZ$131,AZ$132,AZ$133,AZ$134,AZ$135,AZ$136,AZ$137,AZ$138,AZ$139,AZ$140,AZ$141*(1+'S&amp;S'!$F145),AZ$142,AZ$143,AZ$144)</f>
        <v>0</v>
      </c>
      <c r="BA347" s="66">
        <f>-BA$190+BA$216-BA$218+BA$233+BA$234+SUM(BA$125,BA$126,BA$127,BA$128,BA$129,BA$130,BA$131,BA$132,BA$133,BA$134,BA$135,BA$136,BA$137,BA$138,BA$139,BA$140,BA$141*(1+'S&amp;S'!$F145),BA$142,BA$143,BA$144)</f>
        <v>0</v>
      </c>
      <c r="BB347" s="66">
        <f>-BB$190+BB$216-BB$218+BB$233+BB$234+SUM(BB$125,BB$126,BB$127,BB$128,BB$129,BB$130,BB$131,BB$132,BB$133,BB$134,BB$135,BB$136,BB$137,BB$138,BB$139,BB$140,BB$141*(1+'S&amp;S'!$F145),BB$142,BB$143,BB$144)</f>
        <v>0</v>
      </c>
      <c r="BC347" s="66">
        <f>-BC$190+BC$216-BC$218+BC$233+BC$234+SUM(BC$125,BC$126,BC$127,BC$128,BC$129,BC$130,BC$131,BC$132,BC$133,BC$134,BC$135,BC$136,BC$137,BC$138,BC$139,BC$140,BC$141*(1+'S&amp;S'!$F145),BC$142,BC$143,BC$144)</f>
        <v>0</v>
      </c>
      <c r="BD347" s="66">
        <f>-BD$190+BD$216-BD$218+BD$233+BD$234+SUM(BD$125,BD$126,BD$127,BD$128,BD$129,BD$130,BD$131,BD$132,BD$133,BD$134,BD$135,BD$136,BD$137,BD$138,BD$139,BD$140,BD$141*(1+'S&amp;S'!$F145),BD$142,BD$143,BD$144)</f>
        <v>0</v>
      </c>
      <c r="BE347" s="66">
        <f>-BE$190+BE$216-BE$218+BE$233+BE$234+SUM(BE$125,BE$126,BE$127,BE$128,BE$129,BE$130,BE$131,BE$132,BE$133,BE$134,BE$135,BE$136,BE$137,BE$138,BE$139,BE$140,BE$141*(1+'S&amp;S'!$F145),BE$142,BE$143,BE$144)</f>
        <v>0</v>
      </c>
      <c r="BF347" s="66">
        <f>-BF$190+BF$216-BF$218+BF$233+BF$234+SUM(BF$125,BF$126,BF$127,BF$128,BF$129,BF$130,BF$131,BF$132,BF$133,BF$134,BF$135,BF$136,BF$137,BF$138,BF$139,BF$140,BF$141*(1+'S&amp;S'!$F145),BF$142,BF$143,BF$144)</f>
        <v>0</v>
      </c>
      <c r="BG347" s="66">
        <f>-BG$190+BG$216-BG$218+BG$233+BG$234+SUM(BG$125,BG$126,BG$127,BG$128,BG$129,BG$130,BG$131,BG$132,BG$133,BG$134,BG$135,BG$136,BG$137,BG$138,BG$139,BG$140,BG$141*(1+'S&amp;S'!$F145),BG$142,BG$143,BG$144)</f>
        <v>0</v>
      </c>
      <c r="BH347" s="66">
        <f>-BH$190+BH$216-BH$218+BH$233+BH$234+SUM(BH$125,BH$126,BH$127,BH$128,BH$129,BH$130,BH$131,BH$132,BH$133,BH$134,BH$135,BH$136,BH$137,BH$138,BH$139,BH$140,BH$141*(1+'S&amp;S'!$F145),BH$142,BH$143,BH$144)</f>
        <v>0</v>
      </c>
      <c r="BI347" s="66">
        <f>-BI$190+BI$216-BI$218+BI$233+BI$234+SUM(BI$125,BI$126,BI$127,BI$128,BI$129,BI$130,BI$131,BI$132,BI$133,BI$134,BI$135,BI$136,BI$137,BI$138,BI$139,BI$140,BI$141*(1+'S&amp;S'!$F145),BI$142,BI$143,BI$144)</f>
        <v>0</v>
      </c>
      <c r="BJ347" s="66">
        <f>-BJ$190+BJ$216-BJ$218+BJ$233+BJ$234+SUM(BJ$125,BJ$126,BJ$127,BJ$128,BJ$129,BJ$130,BJ$131,BJ$132,BJ$133,BJ$134,BJ$135,BJ$136,BJ$137,BJ$138,BJ$139,BJ$140,BJ$141*(1+'S&amp;S'!$F145),BJ$142,BJ$143,BJ$144)</f>
        <v>0</v>
      </c>
      <c r="BK347" s="66">
        <f>-BK$190+BK$216-BK$218+BK$233+BK$234+SUM(BK$125,BK$126,BK$127,BK$128,BK$129,BK$130,BK$131,BK$132,BK$133,BK$134,BK$135,BK$136,BK$137,BK$138,BK$139,BK$140,BK$141*(1+'S&amp;S'!$F145),BK$142,BK$143,BK$144)</f>
        <v>0</v>
      </c>
      <c r="BL347" s="66">
        <f>-BL$190+BL$216-BL$218+BL$233+BL$234+SUM(BL$125,BL$126,BL$127,BL$128,BL$129,BL$130,BL$131,BL$132,BL$133,BL$134,BL$135,BL$136,BL$137,BL$138,BL$139,BL$140,BL$141*(1+'S&amp;S'!$F145),BL$142,BL$143,BL$144)</f>
        <v>0</v>
      </c>
      <c r="BM347" s="66">
        <f>-BM$190+BM$216-BM$218+BM$233+BM$234+SUM(BM$125,BM$126,BM$127,BM$128,BM$129,BM$130,BM$131,BM$132,BM$133,BM$134,BM$135,BM$136,BM$137,BM$138,BM$139,BM$140,BM$141*(1+'S&amp;S'!$F145),BM$142,BM$143,BM$144)</f>
        <v>0</v>
      </c>
      <c r="BN347" s="66">
        <f>-BN$190+BN$216-BN$218+BN$233+BN$234+SUM(BN$125,BN$126,BN$127,BN$128,BN$129,BN$130,BN$131,BN$132,BN$133,BN$134,BN$135,BN$136,BN$137,BN$138,BN$139,BN$140,BN$141*(1+'S&amp;S'!$F145),BN$142,BN$143,BN$144)</f>
        <v>0</v>
      </c>
      <c r="BO347" s="66">
        <f>-BO$190+BO$216-BO$218+BO$233+BO$234+SUM(BO$125,BO$126,BO$127,BO$128,BO$129,BO$130,BO$131,BO$132,BO$133,BO$134,BO$135,BO$136,BO$137,BO$138,BO$139,BO$140,BO$141*(1+'S&amp;S'!$F145),BO$142,BO$143,BO$144)</f>
        <v>0</v>
      </c>
      <c r="BP347" s="66">
        <f>-BP$190+BP$216-BP$218+BP$233+BP$234+SUM(BP$125,BP$126,BP$127,BP$128,BP$129,BP$130,BP$131,BP$132,BP$133,BP$134,BP$135,BP$136,BP$137,BP$138,BP$139,BP$140,BP$141*(1+'S&amp;S'!$F145),BP$142,BP$143,BP$144)</f>
        <v>0</v>
      </c>
      <c r="BQ347" s="66">
        <f>-BQ$190+BQ$216-BQ$218+BQ$233+BQ$234+SUM(BQ$125,BQ$126,BQ$127,BQ$128,BQ$129,BQ$130,BQ$131,BQ$132,BQ$133,BQ$134,BQ$135,BQ$136,BQ$137,BQ$138,BQ$139,BQ$140,BQ$141*(1+'S&amp;S'!$F145),BQ$142,BQ$143,BQ$144)</f>
        <v>0</v>
      </c>
      <c r="BR347" s="66">
        <f>-BR$190+BR$216-BR$218+BR$233+BR$234+SUM(BR$125,BR$126,BR$127,BR$128,BR$129,BR$130,BR$131,BR$132,BR$133,BR$134,BR$135,BR$136,BR$137,BR$138,BR$139,BR$140,BR$141*(1+'S&amp;S'!$F145),BR$142,BR$143,BR$144)</f>
        <v>0</v>
      </c>
      <c r="BS347" s="66">
        <f>-BS$190+BS$216-BS$218+BS$233+BS$234+SUM(BS$125,BS$126,BS$127,BS$128,BS$129,BS$130,BS$131,BS$132,BS$133,BS$134,BS$135,BS$136,BS$137,BS$138,BS$139,BS$140,BS$141*(1+'S&amp;S'!$F145),BS$142,BS$143,BS$144)</f>
        <v>0</v>
      </c>
      <c r="BT347" s="66">
        <f>-BT$190+BT$216-BT$218+BT$233+BT$234+SUM(BT$125,BT$126,BT$127,BT$128,BT$129,BT$130,BT$131,BT$132,BT$133,BT$134,BT$135,BT$136,BT$137,BT$138,BT$139,BT$140,BT$141*(1+'S&amp;S'!$F145),BT$142,BT$143,BT$144)</f>
        <v>0</v>
      </c>
      <c r="BU347" s="66">
        <f>-BU$190+BU$216-BU$218+BU$233+BU$234+SUM(BU$125,BU$126,BU$127,BU$128,BU$129,BU$130,BU$131,BU$132,BU$133,BU$134,BU$135,BU$136,BU$137,BU$138,BU$139,BU$140,BU$141*(1+'S&amp;S'!$F145),BU$142,BU$143,BU$144)</f>
        <v>0</v>
      </c>
      <c r="BV347" s="66">
        <f>-BV$190+BV$216-BV$218+BV$233+BV$234+SUM(BV$125,BV$126,BV$127,BV$128,BV$129,BV$130,BV$131,BV$132,BV$133,BV$134,BV$135,BV$136,BV$137,BV$138,BV$139,BV$140,BV$141*(1+'S&amp;S'!$F145),BV$142,BV$143,BV$144)</f>
        <v>0</v>
      </c>
      <c r="BW347" s="66">
        <f>-BW$190+BW$216-BW$218+BW$233+BW$234+SUM(BW$125,BW$126,BW$127,BW$128,BW$129,BW$130,BW$131,BW$132,BW$133,BW$134,BW$135,BW$136,BW$137,BW$138,BW$139,BW$140,BW$141*(1+'S&amp;S'!$F145),BW$142,BW$143,BW$144)</f>
        <v>0</v>
      </c>
      <c r="BX347" s="66">
        <f>-BX$190+BX$216-BX$218+BX$233+BX$234+SUM(BX$125,BX$126,BX$127,BX$128,BX$129,BX$130,BX$131,BX$132,BX$133,BX$134,BX$135,BX$136,BX$137,BX$138,BX$139,BX$140,BX$141*(1+'S&amp;S'!$F145),BX$142,BX$143,BX$144)</f>
        <v>0</v>
      </c>
      <c r="BY347" s="66">
        <f>-BY$190+BY$216-BY$218+BY$233+BY$234+SUM(BY$125,BY$126,BY$127,BY$128,BY$129,BY$130,BY$131,BY$132,BY$133,BY$134,BY$135,BY$136,BY$137,BY$138,BY$139,BY$140,BY$141*(1+'S&amp;S'!$F145),BY$142,BY$143,BY$144)</f>
        <v>0</v>
      </c>
      <c r="BZ347" s="66">
        <f>-BZ$190+BZ$216-BZ$218+BZ$233+BZ$234+SUM(BZ$125,BZ$126,BZ$127,BZ$128,BZ$129,BZ$130,BZ$131,BZ$132,BZ$133,BZ$134,BZ$135,BZ$136,BZ$137,BZ$138,BZ$139,BZ$140,BZ$141*(1+'S&amp;S'!$F145),BZ$142,BZ$143,BZ$144)</f>
        <v>0</v>
      </c>
      <c r="CA347" s="66">
        <f>-CA$190+CA$216-CA$218+CA$233+CA$234+SUM(CA$125,CA$126,CA$127,CA$128,CA$129,CA$130,CA$131,CA$132,CA$133,CA$134,CA$135,CA$136,CA$137,CA$138,CA$139,CA$140,CA$141*(1+'S&amp;S'!$F145),CA$142,CA$143,CA$144)</f>
        <v>0</v>
      </c>
      <c r="CB347" s="66">
        <f>-CB$190+CB$216-CB$218+CB$233+CB$234+SUM(CB$125,CB$126,CB$127,CB$128,CB$129,CB$130,CB$131,CB$132,CB$133,CB$134,CB$135,CB$136,CB$137,CB$138,CB$139,CB$140,CB$141*(1+'S&amp;S'!$F145),CB$142,CB$143,CB$144)</f>
        <v>0</v>
      </c>
      <c r="CC347" s="66">
        <f>-CC$190+CC$216-CC$218+CC$233+CC$234+SUM(CC$125,CC$126,CC$127,CC$128,CC$129,CC$130,CC$131,CC$132,CC$133,CC$134,CC$135,CC$136,CC$137,CC$138,CC$139,CC$140,CC$141*(1+'S&amp;S'!$F145),CC$142,CC$143,CC$144)</f>
        <v>0</v>
      </c>
      <c r="CD347" s="66">
        <f>-CD$190+CD$216-CD$218+CD$233+CD$234+SUM(CD$125,CD$126,CD$127,CD$128,CD$129,CD$130,CD$131,CD$132,CD$133,CD$134,CD$135,CD$136,CD$137,CD$138,CD$139,CD$140,CD$141*(1+'S&amp;S'!$F145),CD$142,CD$143,CD$144)</f>
        <v>0</v>
      </c>
      <c r="CE347" s="66">
        <f>-CE$190+CE$216-CE$218+CE$233+CE$234+SUM(CE$125,CE$126,CE$127,CE$128,CE$129,CE$130,CE$131,CE$132,CE$133,CE$134,CE$135,CE$136,CE$137,CE$138,CE$139,CE$140,CE$141*(1+'S&amp;S'!$F145),CE$142,CE$143,CE$144)</f>
        <v>0</v>
      </c>
      <c r="CF347" s="66">
        <f>-CF$190+CF$216-CF$218+CF$233+CF$234+SUM(CF$125,CF$126,CF$127,CF$128,CF$129,CF$130,CF$131,CF$132,CF$133,CF$134,CF$135,CF$136,CF$137,CF$138,CF$139,CF$140,CF$141*(1+'S&amp;S'!$F145),CF$142,CF$143,CF$144)</f>
        <v>0</v>
      </c>
      <c r="CG347" s="66">
        <f>-CG$190+CG$216-CG$218+CG$233+CG$234+SUM(CG$125,CG$126,CG$127,CG$128,CG$129,CG$130,CG$131,CG$132,CG$133,CG$134,CG$135,CG$136,CG$137,CG$138,CG$139,CG$140,CG$141*(1+'S&amp;S'!$F145),CG$142,CG$143,CG$144)</f>
        <v>0</v>
      </c>
      <c r="CH347" s="66">
        <f>-CH$190+CH$216-CH$218+CH$233+CH$234+SUM(CH$125,CH$126,CH$127,CH$128,CH$129,CH$130,CH$131,CH$132,CH$133,CH$134,CH$135,CH$136,CH$137,CH$138,CH$139,CH$140,CH$141*(1+'S&amp;S'!$F145),CH$142,CH$143,CH$144)</f>
        <v>0</v>
      </c>
      <c r="CI347" s="66">
        <f>-CI$190+CI$216-CI$218+CI$233+CI$234+SUM(CI$125,CI$126,CI$127,CI$128,CI$129,CI$130,CI$131,CI$132,CI$133,CI$134,CI$135,CI$136,CI$137,CI$138,CI$139,CI$140,CI$141*(1+'S&amp;S'!$F145),CI$142,CI$143,CI$144)</f>
        <v>0</v>
      </c>
      <c r="CJ347" s="66">
        <f>-CJ$190+CJ$216-CJ$218+CJ$233+CJ$234+SUM(CJ$125,CJ$126,CJ$127,CJ$128,CJ$129,CJ$130,CJ$131,CJ$132,CJ$133,CJ$134,CJ$135,CJ$136,CJ$137,CJ$138,CJ$139,CJ$140,CJ$141*(1+'S&amp;S'!$F145),CJ$142,CJ$143,CJ$144)</f>
        <v>0</v>
      </c>
      <c r="CK347" s="66">
        <f>-CK$190+CK$216-CK$218+CK$233+CK$234+SUM(CK$125,CK$126,CK$127,CK$128,CK$129,CK$130,CK$131,CK$132,CK$133,CK$134,CK$135,CK$136,CK$137,CK$138,CK$139,CK$140,CK$141*(1+'S&amp;S'!$F145),CK$142,CK$143,CK$144)</f>
        <v>0</v>
      </c>
      <c r="CL347" s="66">
        <f>-CL$190+CL$216-CL$218+CL$233+CL$234+SUM(CL$125,CL$126,CL$127,CL$128,CL$129,CL$130,CL$131,CL$132,CL$133,CL$134,CL$135,CL$136,CL$137,CL$138,CL$139,CL$140,CL$141*(1+'S&amp;S'!$F145),CL$142,CL$143,CL$144)</f>
        <v>0</v>
      </c>
      <c r="CM347" s="66">
        <f>-CM$190+CM$216-CM$218+CM$233+CM$234+SUM(CM$125,CM$126,CM$127,CM$128,CM$129,CM$130,CM$131,CM$132,CM$133,CM$134,CM$135,CM$136,CM$137,CM$138,CM$139,CM$140,CM$141*(1+'S&amp;S'!$F145),CM$142,CM$143,CM$144)</f>
        <v>0</v>
      </c>
      <c r="CN347" s="66">
        <f>-CN$190+CN$216-CN$218+CN$233+CN$234+SUM(CN$125,CN$126,CN$127,CN$128,CN$129,CN$130,CN$131,CN$132,CN$133,CN$134,CN$135,CN$136,CN$137,CN$138,CN$139,CN$140,CN$141*(1+'S&amp;S'!$F145),CN$142,CN$143,CN$144)</f>
        <v>0</v>
      </c>
      <c r="CO347" s="66">
        <f>-CO$190+CO$216-CO$218+CO$233+CO$234+SUM(CO$125,CO$126,CO$127,CO$128,CO$129,CO$130,CO$131,CO$132,CO$133,CO$134,CO$135,CO$136,CO$137,CO$138,CO$139,CO$140,CO$141*(1+'S&amp;S'!$F145),CO$142,CO$143,CO$144)</f>
        <v>0</v>
      </c>
      <c r="CP347" s="66">
        <f>-CP$190+CP$216-CP$218+CP$233+CP$234+SUM(CP$125,CP$126,CP$127,CP$128,CP$129,CP$130,CP$131,CP$132,CP$133,CP$134,CP$135,CP$136,CP$137,CP$138,CP$139,CP$140,CP$141*(1+'S&amp;S'!$F145),CP$142,CP$143,CP$144)</f>
        <v>0</v>
      </c>
      <c r="CQ347" s="66">
        <f>-CQ$190+CQ$216-CQ$218+CQ$233+CQ$234+SUM(CQ$125,CQ$126,CQ$127,CQ$128,CQ$129,CQ$130,CQ$131,CQ$132,CQ$133,CQ$134,CQ$135,CQ$136,CQ$137,CQ$138,CQ$139,CQ$140,CQ$141*(1+'S&amp;S'!$F145),CQ$142,CQ$143,CQ$144)</f>
        <v>0</v>
      </c>
      <c r="CR347" s="66">
        <f>-CR$190+CR$216-CR$218+CR$233+CR$234+SUM(CR$125,CR$126,CR$127,CR$128,CR$129,CR$130,CR$131,CR$132,CR$133,CR$134,CR$135,CR$136,CR$137,CR$138,CR$139,CR$140,CR$141*(1+'S&amp;S'!$F145),CR$142,CR$143,CR$144)</f>
        <v>0</v>
      </c>
      <c r="CS347" s="66">
        <f>-CS$190+CS$216-CS$218+CS$233+CS$234+SUM(CS$125,CS$126,CS$127,CS$128,CS$129,CS$130,CS$131,CS$132,CS$133,CS$134,CS$135,CS$136,CS$137,CS$138,CS$139,CS$140,CS$141*(1+'S&amp;S'!$F145),CS$142,CS$143,CS$144)</f>
        <v>0</v>
      </c>
    </row>
    <row r="348" spans="3:97" hidden="1" x14ac:dyDescent="0.35">
      <c r="C348" s="81" t="str">
        <f>O.6!C142&amp;" with "&amp; 'S&amp;S'!$D$5*100 &amp; "% increase"</f>
        <v>Spare with 1% increase</v>
      </c>
      <c r="E348" s="492">
        <f>G348+NPV(G.Asm!$F$40,H348:INDEX(H348:CS348,RP))</f>
        <v>0</v>
      </c>
      <c r="F348" s="492">
        <f t="shared" si="140"/>
        <v>0</v>
      </c>
      <c r="G348" s="66">
        <f>-G$190+G$216-G$218+G$233+G$234+SUM(G$125,G$126,G$127,G$128,G$129,G$130,G$131,G$132,G$133,G$134,G$135,G$136,G$137,G$138,G$139,G$140,G$141,G$142*(1+'S&amp;S'!$F146),G$143,G$144)</f>
        <v>0</v>
      </c>
      <c r="H348" s="66">
        <f>-H$190+H$216-H$218+H$233+H$234+SUM(H$125,H$126,H$127,H$128,H$129,H$130,H$131,H$132,H$133,H$134,H$135,H$136,H$137,H$138,H$139,H$140,H$141,H$142*(1+'S&amp;S'!$F146),H$143,H$144)</f>
        <v>0</v>
      </c>
      <c r="I348" s="66">
        <f>-I$190+I$216-I$218+I$233+I$234+SUM(I$125,I$126,I$127,I$128,I$129,I$130,I$131,I$132,I$133,I$134,I$135,I$136,I$137,I$138,I$139,I$140,I$141,I$142*(1+'S&amp;S'!$F146),I$143,I$144)</f>
        <v>0</v>
      </c>
      <c r="J348" s="66">
        <f>-J$190+J$216-J$218+J$233+J$234+SUM(J$125,J$126,J$127,J$128,J$129,J$130,J$131,J$132,J$133,J$134,J$135,J$136,J$137,J$138,J$139,J$140,J$141,J$142*(1+'S&amp;S'!$F146),J$143,J$144)</f>
        <v>0</v>
      </c>
      <c r="K348" s="66">
        <f>-K$190+K$216-K$218+K$233+K$234+SUM(K$125,K$126,K$127,K$128,K$129,K$130,K$131,K$132,K$133,K$134,K$135,K$136,K$137,K$138,K$139,K$140,K$141,K$142*(1+'S&amp;S'!$F146),K$143,K$144)</f>
        <v>0</v>
      </c>
      <c r="L348" s="66">
        <f>-L$190+L$216-L$218+L$233+L$234+SUM(L$125,L$126,L$127,L$128,L$129,L$130,L$131,L$132,L$133,L$134,L$135,L$136,L$137,L$138,L$139,L$140,L$141,L$142*(1+'S&amp;S'!$F146),L$143,L$144)</f>
        <v>0</v>
      </c>
      <c r="M348" s="66">
        <f>-M$190+M$216-M$218+M$233+M$234+SUM(M$125,M$126,M$127,M$128,M$129,M$130,M$131,M$132,M$133,M$134,M$135,M$136,M$137,M$138,M$139,M$140,M$141,M$142*(1+'S&amp;S'!$F146),M$143,M$144)</f>
        <v>0</v>
      </c>
      <c r="N348" s="66">
        <f>-N$190+N$216-N$218+N$233+N$234+SUM(N$125,N$126,N$127,N$128,N$129,N$130,N$131,N$132,N$133,N$134,N$135,N$136,N$137,N$138,N$139,N$140,N$141,N$142*(1+'S&amp;S'!$F146),N$143,N$144)</f>
        <v>0</v>
      </c>
      <c r="O348" s="66">
        <f>-O$190+O$216-O$218+O$233+O$234+SUM(O$125,O$126,O$127,O$128,O$129,O$130,O$131,O$132,O$133,O$134,O$135,O$136,O$137,O$138,O$139,O$140,O$141,O$142*(1+'S&amp;S'!$F146),O$143,O$144)</f>
        <v>0</v>
      </c>
      <c r="P348" s="66">
        <f>-P$190+P$216-P$218+P$233+P$234+SUM(P$125,P$126,P$127,P$128,P$129,P$130,P$131,P$132,P$133,P$134,P$135,P$136,P$137,P$138,P$139,P$140,P$141,P$142*(1+'S&amp;S'!$F146),P$143,P$144)</f>
        <v>0</v>
      </c>
      <c r="Q348" s="66">
        <f>-Q$190+Q$216-Q$218+Q$233+Q$234+SUM(Q$125,Q$126,Q$127,Q$128,Q$129,Q$130,Q$131,Q$132,Q$133,Q$134,Q$135,Q$136,Q$137,Q$138,Q$139,Q$140,Q$141,Q$142*(1+'S&amp;S'!$F146),Q$143,Q$144)</f>
        <v>0</v>
      </c>
      <c r="R348" s="66">
        <f>-R$190+R$216-R$218+R$233+R$234+SUM(R$125,R$126,R$127,R$128,R$129,R$130,R$131,R$132,R$133,R$134,R$135,R$136,R$137,R$138,R$139,R$140,R$141,R$142*(1+'S&amp;S'!$F146),R$143,R$144)</f>
        <v>0</v>
      </c>
      <c r="S348" s="66">
        <f>-S$190+S$216-S$218+S$233+S$234+SUM(S$125,S$126,S$127,S$128,S$129,S$130,S$131,S$132,S$133,S$134,S$135,S$136,S$137,S$138,S$139,S$140,S$141,S$142*(1+'S&amp;S'!$F146),S$143,S$144)</f>
        <v>0</v>
      </c>
      <c r="T348" s="66">
        <f>-T$190+T$216-T$218+T$233+T$234+SUM(T$125,T$126,T$127,T$128,T$129,T$130,T$131,T$132,T$133,T$134,T$135,T$136,T$137,T$138,T$139,T$140,T$141,T$142*(1+'S&amp;S'!$F146),T$143,T$144)</f>
        <v>0</v>
      </c>
      <c r="U348" s="66">
        <f>-U$190+U$216-U$218+U$233+U$234+SUM(U$125,U$126,U$127,U$128,U$129,U$130,U$131,U$132,U$133,U$134,U$135,U$136,U$137,U$138,U$139,U$140,U$141,U$142*(1+'S&amp;S'!$F146),U$143,U$144)</f>
        <v>0</v>
      </c>
      <c r="V348" s="66">
        <f>-V$190+V$216-V$218+V$233+V$234+SUM(V$125,V$126,V$127,V$128,V$129,V$130,V$131,V$132,V$133,V$134,V$135,V$136,V$137,V$138,V$139,V$140,V$141,V$142*(1+'S&amp;S'!$F146),V$143,V$144)</f>
        <v>0</v>
      </c>
      <c r="W348" s="66">
        <f>-W$190+W$216-W$218+W$233+W$234+SUM(W$125,W$126,W$127,W$128,W$129,W$130,W$131,W$132,W$133,W$134,W$135,W$136,W$137,W$138,W$139,W$140,W$141,W$142*(1+'S&amp;S'!$F146),W$143,W$144)</f>
        <v>0</v>
      </c>
      <c r="X348" s="66">
        <f>-X$190+X$216-X$218+X$233+X$234+SUM(X$125,X$126,X$127,X$128,X$129,X$130,X$131,X$132,X$133,X$134,X$135,X$136,X$137,X$138,X$139,X$140,X$141,X$142*(1+'S&amp;S'!$F146),X$143,X$144)</f>
        <v>0</v>
      </c>
      <c r="Y348" s="66">
        <f>-Y$190+Y$216-Y$218+Y$233+Y$234+SUM(Y$125,Y$126,Y$127,Y$128,Y$129,Y$130,Y$131,Y$132,Y$133,Y$134,Y$135,Y$136,Y$137,Y$138,Y$139,Y$140,Y$141,Y$142*(1+'S&amp;S'!$F146),Y$143,Y$144)</f>
        <v>0</v>
      </c>
      <c r="Z348" s="66">
        <f>-Z$190+Z$216-Z$218+Z$233+Z$234+SUM(Z$125,Z$126,Z$127,Z$128,Z$129,Z$130,Z$131,Z$132,Z$133,Z$134,Z$135,Z$136,Z$137,Z$138,Z$139,Z$140,Z$141,Z$142*(1+'S&amp;S'!$F146),Z$143,Z$144)</f>
        <v>0</v>
      </c>
      <c r="AA348" s="66">
        <f>-AA$190+AA$216-AA$218+AA$233+AA$234+SUM(AA$125,AA$126,AA$127,AA$128,AA$129,AA$130,AA$131,AA$132,AA$133,AA$134,AA$135,AA$136,AA$137,AA$138,AA$139,AA$140,AA$141,AA$142*(1+'S&amp;S'!$F146),AA$143,AA$144)</f>
        <v>0</v>
      </c>
      <c r="AB348" s="66">
        <f>-AB$190+AB$216-AB$218+AB$233+AB$234+SUM(AB$125,AB$126,AB$127,AB$128,AB$129,AB$130,AB$131,AB$132,AB$133,AB$134,AB$135,AB$136,AB$137,AB$138,AB$139,AB$140,AB$141,AB$142*(1+'S&amp;S'!$F146),AB$143,AB$144)</f>
        <v>0</v>
      </c>
      <c r="AC348" s="66">
        <f>-AC$190+AC$216-AC$218+AC$233+AC$234+SUM(AC$125,AC$126,AC$127,AC$128,AC$129,AC$130,AC$131,AC$132,AC$133,AC$134,AC$135,AC$136,AC$137,AC$138,AC$139,AC$140,AC$141,AC$142*(1+'S&amp;S'!$F146),AC$143,AC$144)</f>
        <v>0</v>
      </c>
      <c r="AD348" s="66">
        <f>-AD$190+AD$216-AD$218+AD$233+AD$234+SUM(AD$125,AD$126,AD$127,AD$128,AD$129,AD$130,AD$131,AD$132,AD$133,AD$134,AD$135,AD$136,AD$137,AD$138,AD$139,AD$140,AD$141,AD$142*(1+'S&amp;S'!$F146),AD$143,AD$144)</f>
        <v>0</v>
      </c>
      <c r="AE348" s="66">
        <f>-AE$190+AE$216-AE$218+AE$233+AE$234+SUM(AE$125,AE$126,AE$127,AE$128,AE$129,AE$130,AE$131,AE$132,AE$133,AE$134,AE$135,AE$136,AE$137,AE$138,AE$139,AE$140,AE$141,AE$142*(1+'S&amp;S'!$F146),AE$143,AE$144)</f>
        <v>0</v>
      </c>
      <c r="AF348" s="66">
        <f>-AF$190+AF$216-AF$218+AF$233+AF$234+SUM(AF$125,AF$126,AF$127,AF$128,AF$129,AF$130,AF$131,AF$132,AF$133,AF$134,AF$135,AF$136,AF$137,AF$138,AF$139,AF$140,AF$141,AF$142*(1+'S&amp;S'!$F146),AF$143,AF$144)</f>
        <v>0</v>
      </c>
      <c r="AG348" s="66">
        <f>-AG$190+AG$216-AG$218+AG$233+AG$234+SUM(AG$125,AG$126,AG$127,AG$128,AG$129,AG$130,AG$131,AG$132,AG$133,AG$134,AG$135,AG$136,AG$137,AG$138,AG$139,AG$140,AG$141,AG$142*(1+'S&amp;S'!$F146),AG$143,AG$144)</f>
        <v>0</v>
      </c>
      <c r="AH348" s="66">
        <f>-AH$190+AH$216-AH$218+AH$233+AH$234+SUM(AH$125,AH$126,AH$127,AH$128,AH$129,AH$130,AH$131,AH$132,AH$133,AH$134,AH$135,AH$136,AH$137,AH$138,AH$139,AH$140,AH$141,AH$142*(1+'S&amp;S'!$F146),AH$143,AH$144)</f>
        <v>0</v>
      </c>
      <c r="AI348" s="66">
        <f>-AI$190+AI$216-AI$218+AI$233+AI$234+SUM(AI$125,AI$126,AI$127,AI$128,AI$129,AI$130,AI$131,AI$132,AI$133,AI$134,AI$135,AI$136,AI$137,AI$138,AI$139,AI$140,AI$141,AI$142*(1+'S&amp;S'!$F146),AI$143,AI$144)</f>
        <v>0</v>
      </c>
      <c r="AJ348" s="66">
        <f>-AJ$190+AJ$216-AJ$218+AJ$233+AJ$234+SUM(AJ$125,AJ$126,AJ$127,AJ$128,AJ$129,AJ$130,AJ$131,AJ$132,AJ$133,AJ$134,AJ$135,AJ$136,AJ$137,AJ$138,AJ$139,AJ$140,AJ$141,AJ$142*(1+'S&amp;S'!$F146),AJ$143,AJ$144)</f>
        <v>0</v>
      </c>
      <c r="AK348" s="66">
        <f>-AK$190+AK$216-AK$218+AK$233+AK$234+SUM(AK$125,AK$126,AK$127,AK$128,AK$129,AK$130,AK$131,AK$132,AK$133,AK$134,AK$135,AK$136,AK$137,AK$138,AK$139,AK$140,AK$141,AK$142*(1+'S&amp;S'!$F146),AK$143,AK$144)</f>
        <v>0</v>
      </c>
      <c r="AL348" s="66">
        <f>-AL$190+AL$216-AL$218+AL$233+AL$234+SUM(AL$125,AL$126,AL$127,AL$128,AL$129,AL$130,AL$131,AL$132,AL$133,AL$134,AL$135,AL$136,AL$137,AL$138,AL$139,AL$140,AL$141,AL$142*(1+'S&amp;S'!$F146),AL$143,AL$144)</f>
        <v>0</v>
      </c>
      <c r="AM348" s="66">
        <f>-AM$190+AM$216-AM$218+AM$233+AM$234+SUM(AM$125,AM$126,AM$127,AM$128,AM$129,AM$130,AM$131,AM$132,AM$133,AM$134,AM$135,AM$136,AM$137,AM$138,AM$139,AM$140,AM$141,AM$142*(1+'S&amp;S'!$F146),AM$143,AM$144)</f>
        <v>0</v>
      </c>
      <c r="AN348" s="66">
        <f>-AN$190+AN$216-AN$218+AN$233+AN$234+SUM(AN$125,AN$126,AN$127,AN$128,AN$129,AN$130,AN$131,AN$132,AN$133,AN$134,AN$135,AN$136,AN$137,AN$138,AN$139,AN$140,AN$141,AN$142*(1+'S&amp;S'!$F146),AN$143,AN$144)</f>
        <v>0</v>
      </c>
      <c r="AO348" s="66">
        <f>-AO$190+AO$216-AO$218+AO$233+AO$234+SUM(AO$125,AO$126,AO$127,AO$128,AO$129,AO$130,AO$131,AO$132,AO$133,AO$134,AO$135,AO$136,AO$137,AO$138,AO$139,AO$140,AO$141,AO$142*(1+'S&amp;S'!$F146),AO$143,AO$144)</f>
        <v>0</v>
      </c>
      <c r="AP348" s="66">
        <f>-AP$190+AP$216-AP$218+AP$233+AP$234+SUM(AP$125,AP$126,AP$127,AP$128,AP$129,AP$130,AP$131,AP$132,AP$133,AP$134,AP$135,AP$136,AP$137,AP$138,AP$139,AP$140,AP$141,AP$142*(1+'S&amp;S'!$F146),AP$143,AP$144)</f>
        <v>0</v>
      </c>
      <c r="AQ348" s="66">
        <f>-AQ$190+AQ$216-AQ$218+AQ$233+AQ$234+SUM(AQ$125,AQ$126,AQ$127,AQ$128,AQ$129,AQ$130,AQ$131,AQ$132,AQ$133,AQ$134,AQ$135,AQ$136,AQ$137,AQ$138,AQ$139,AQ$140,AQ$141,AQ$142*(1+'S&amp;S'!$F146),AQ$143,AQ$144)</f>
        <v>0</v>
      </c>
      <c r="AR348" s="66">
        <f>-AR$190+AR$216-AR$218+AR$233+AR$234+SUM(AR$125,AR$126,AR$127,AR$128,AR$129,AR$130,AR$131,AR$132,AR$133,AR$134,AR$135,AR$136,AR$137,AR$138,AR$139,AR$140,AR$141,AR$142*(1+'S&amp;S'!$F146),AR$143,AR$144)</f>
        <v>0</v>
      </c>
      <c r="AS348" s="66">
        <f>-AS$190+AS$216-AS$218+AS$233+AS$234+SUM(AS$125,AS$126,AS$127,AS$128,AS$129,AS$130,AS$131,AS$132,AS$133,AS$134,AS$135,AS$136,AS$137,AS$138,AS$139,AS$140,AS$141,AS$142*(1+'S&amp;S'!$F146),AS$143,AS$144)</f>
        <v>0</v>
      </c>
      <c r="AT348" s="66">
        <f>-AT$190+AT$216-AT$218+AT$233+AT$234+SUM(AT$125,AT$126,AT$127,AT$128,AT$129,AT$130,AT$131,AT$132,AT$133,AT$134,AT$135,AT$136,AT$137,AT$138,AT$139,AT$140,AT$141,AT$142*(1+'S&amp;S'!$F146),AT$143,AT$144)</f>
        <v>0</v>
      </c>
      <c r="AU348" s="66">
        <f>-AU$190+AU$216-AU$218+AU$233+AU$234+SUM(AU$125,AU$126,AU$127,AU$128,AU$129,AU$130,AU$131,AU$132,AU$133,AU$134,AU$135,AU$136,AU$137,AU$138,AU$139,AU$140,AU$141,AU$142*(1+'S&amp;S'!$F146),AU$143,AU$144)</f>
        <v>0</v>
      </c>
      <c r="AV348" s="66">
        <f>-AV$190+AV$216-AV$218+AV$233+AV$234+SUM(AV$125,AV$126,AV$127,AV$128,AV$129,AV$130,AV$131,AV$132,AV$133,AV$134,AV$135,AV$136,AV$137,AV$138,AV$139,AV$140,AV$141,AV$142*(1+'S&amp;S'!$F146),AV$143,AV$144)</f>
        <v>0</v>
      </c>
      <c r="AW348" s="66">
        <f>-AW$190+AW$216-AW$218+AW$233+AW$234+SUM(AW$125,AW$126,AW$127,AW$128,AW$129,AW$130,AW$131,AW$132,AW$133,AW$134,AW$135,AW$136,AW$137,AW$138,AW$139,AW$140,AW$141,AW$142*(1+'S&amp;S'!$F146),AW$143,AW$144)</f>
        <v>0</v>
      </c>
      <c r="AX348" s="66">
        <f>-AX$190+AX$216-AX$218+AX$233+AX$234+SUM(AX$125,AX$126,AX$127,AX$128,AX$129,AX$130,AX$131,AX$132,AX$133,AX$134,AX$135,AX$136,AX$137,AX$138,AX$139,AX$140,AX$141,AX$142*(1+'S&amp;S'!$F146),AX$143,AX$144)</f>
        <v>0</v>
      </c>
      <c r="AY348" s="66">
        <f>-AY$190+AY$216-AY$218+AY$233+AY$234+SUM(AY$125,AY$126,AY$127,AY$128,AY$129,AY$130,AY$131,AY$132,AY$133,AY$134,AY$135,AY$136,AY$137,AY$138,AY$139,AY$140,AY$141,AY$142*(1+'S&amp;S'!$F146),AY$143,AY$144)</f>
        <v>0</v>
      </c>
      <c r="AZ348" s="66">
        <f>-AZ$190+AZ$216-AZ$218+AZ$233+AZ$234+SUM(AZ$125,AZ$126,AZ$127,AZ$128,AZ$129,AZ$130,AZ$131,AZ$132,AZ$133,AZ$134,AZ$135,AZ$136,AZ$137,AZ$138,AZ$139,AZ$140,AZ$141,AZ$142*(1+'S&amp;S'!$F146),AZ$143,AZ$144)</f>
        <v>0</v>
      </c>
      <c r="BA348" s="66">
        <f>-BA$190+BA$216-BA$218+BA$233+BA$234+SUM(BA$125,BA$126,BA$127,BA$128,BA$129,BA$130,BA$131,BA$132,BA$133,BA$134,BA$135,BA$136,BA$137,BA$138,BA$139,BA$140,BA$141,BA$142*(1+'S&amp;S'!$F146),BA$143,BA$144)</f>
        <v>0</v>
      </c>
      <c r="BB348" s="66">
        <f>-BB$190+BB$216-BB$218+BB$233+BB$234+SUM(BB$125,BB$126,BB$127,BB$128,BB$129,BB$130,BB$131,BB$132,BB$133,BB$134,BB$135,BB$136,BB$137,BB$138,BB$139,BB$140,BB$141,BB$142*(1+'S&amp;S'!$F146),BB$143,BB$144)</f>
        <v>0</v>
      </c>
      <c r="BC348" s="66">
        <f>-BC$190+BC$216-BC$218+BC$233+BC$234+SUM(BC$125,BC$126,BC$127,BC$128,BC$129,BC$130,BC$131,BC$132,BC$133,BC$134,BC$135,BC$136,BC$137,BC$138,BC$139,BC$140,BC$141,BC$142*(1+'S&amp;S'!$F146),BC$143,BC$144)</f>
        <v>0</v>
      </c>
      <c r="BD348" s="66">
        <f>-BD$190+BD$216-BD$218+BD$233+BD$234+SUM(BD$125,BD$126,BD$127,BD$128,BD$129,BD$130,BD$131,BD$132,BD$133,BD$134,BD$135,BD$136,BD$137,BD$138,BD$139,BD$140,BD$141,BD$142*(1+'S&amp;S'!$F146),BD$143,BD$144)</f>
        <v>0</v>
      </c>
      <c r="BE348" s="66">
        <f>-BE$190+BE$216-BE$218+BE$233+BE$234+SUM(BE$125,BE$126,BE$127,BE$128,BE$129,BE$130,BE$131,BE$132,BE$133,BE$134,BE$135,BE$136,BE$137,BE$138,BE$139,BE$140,BE$141,BE$142*(1+'S&amp;S'!$F146),BE$143,BE$144)</f>
        <v>0</v>
      </c>
      <c r="BF348" s="66">
        <f>-BF$190+BF$216-BF$218+BF$233+BF$234+SUM(BF$125,BF$126,BF$127,BF$128,BF$129,BF$130,BF$131,BF$132,BF$133,BF$134,BF$135,BF$136,BF$137,BF$138,BF$139,BF$140,BF$141,BF$142*(1+'S&amp;S'!$F146),BF$143,BF$144)</f>
        <v>0</v>
      </c>
      <c r="BG348" s="66">
        <f>-BG$190+BG$216-BG$218+BG$233+BG$234+SUM(BG$125,BG$126,BG$127,BG$128,BG$129,BG$130,BG$131,BG$132,BG$133,BG$134,BG$135,BG$136,BG$137,BG$138,BG$139,BG$140,BG$141,BG$142*(1+'S&amp;S'!$F146),BG$143,BG$144)</f>
        <v>0</v>
      </c>
      <c r="BH348" s="66">
        <f>-BH$190+BH$216-BH$218+BH$233+BH$234+SUM(BH$125,BH$126,BH$127,BH$128,BH$129,BH$130,BH$131,BH$132,BH$133,BH$134,BH$135,BH$136,BH$137,BH$138,BH$139,BH$140,BH$141,BH$142*(1+'S&amp;S'!$F146),BH$143,BH$144)</f>
        <v>0</v>
      </c>
      <c r="BI348" s="66">
        <f>-BI$190+BI$216-BI$218+BI$233+BI$234+SUM(BI$125,BI$126,BI$127,BI$128,BI$129,BI$130,BI$131,BI$132,BI$133,BI$134,BI$135,BI$136,BI$137,BI$138,BI$139,BI$140,BI$141,BI$142*(1+'S&amp;S'!$F146),BI$143,BI$144)</f>
        <v>0</v>
      </c>
      <c r="BJ348" s="66">
        <f>-BJ$190+BJ$216-BJ$218+BJ$233+BJ$234+SUM(BJ$125,BJ$126,BJ$127,BJ$128,BJ$129,BJ$130,BJ$131,BJ$132,BJ$133,BJ$134,BJ$135,BJ$136,BJ$137,BJ$138,BJ$139,BJ$140,BJ$141,BJ$142*(1+'S&amp;S'!$F146),BJ$143,BJ$144)</f>
        <v>0</v>
      </c>
      <c r="BK348" s="66">
        <f>-BK$190+BK$216-BK$218+BK$233+BK$234+SUM(BK$125,BK$126,BK$127,BK$128,BK$129,BK$130,BK$131,BK$132,BK$133,BK$134,BK$135,BK$136,BK$137,BK$138,BK$139,BK$140,BK$141,BK$142*(1+'S&amp;S'!$F146),BK$143,BK$144)</f>
        <v>0</v>
      </c>
      <c r="BL348" s="66">
        <f>-BL$190+BL$216-BL$218+BL$233+BL$234+SUM(BL$125,BL$126,BL$127,BL$128,BL$129,BL$130,BL$131,BL$132,BL$133,BL$134,BL$135,BL$136,BL$137,BL$138,BL$139,BL$140,BL$141,BL$142*(1+'S&amp;S'!$F146),BL$143,BL$144)</f>
        <v>0</v>
      </c>
      <c r="BM348" s="66">
        <f>-BM$190+BM$216-BM$218+BM$233+BM$234+SUM(BM$125,BM$126,BM$127,BM$128,BM$129,BM$130,BM$131,BM$132,BM$133,BM$134,BM$135,BM$136,BM$137,BM$138,BM$139,BM$140,BM$141,BM$142*(1+'S&amp;S'!$F146),BM$143,BM$144)</f>
        <v>0</v>
      </c>
      <c r="BN348" s="66">
        <f>-BN$190+BN$216-BN$218+BN$233+BN$234+SUM(BN$125,BN$126,BN$127,BN$128,BN$129,BN$130,BN$131,BN$132,BN$133,BN$134,BN$135,BN$136,BN$137,BN$138,BN$139,BN$140,BN$141,BN$142*(1+'S&amp;S'!$F146),BN$143,BN$144)</f>
        <v>0</v>
      </c>
      <c r="BO348" s="66">
        <f>-BO$190+BO$216-BO$218+BO$233+BO$234+SUM(BO$125,BO$126,BO$127,BO$128,BO$129,BO$130,BO$131,BO$132,BO$133,BO$134,BO$135,BO$136,BO$137,BO$138,BO$139,BO$140,BO$141,BO$142*(1+'S&amp;S'!$F146),BO$143,BO$144)</f>
        <v>0</v>
      </c>
      <c r="BP348" s="66">
        <f>-BP$190+BP$216-BP$218+BP$233+BP$234+SUM(BP$125,BP$126,BP$127,BP$128,BP$129,BP$130,BP$131,BP$132,BP$133,BP$134,BP$135,BP$136,BP$137,BP$138,BP$139,BP$140,BP$141,BP$142*(1+'S&amp;S'!$F146),BP$143,BP$144)</f>
        <v>0</v>
      </c>
      <c r="BQ348" s="66">
        <f>-BQ$190+BQ$216-BQ$218+BQ$233+BQ$234+SUM(BQ$125,BQ$126,BQ$127,BQ$128,BQ$129,BQ$130,BQ$131,BQ$132,BQ$133,BQ$134,BQ$135,BQ$136,BQ$137,BQ$138,BQ$139,BQ$140,BQ$141,BQ$142*(1+'S&amp;S'!$F146),BQ$143,BQ$144)</f>
        <v>0</v>
      </c>
      <c r="BR348" s="66">
        <f>-BR$190+BR$216-BR$218+BR$233+BR$234+SUM(BR$125,BR$126,BR$127,BR$128,BR$129,BR$130,BR$131,BR$132,BR$133,BR$134,BR$135,BR$136,BR$137,BR$138,BR$139,BR$140,BR$141,BR$142*(1+'S&amp;S'!$F146),BR$143,BR$144)</f>
        <v>0</v>
      </c>
      <c r="BS348" s="66">
        <f>-BS$190+BS$216-BS$218+BS$233+BS$234+SUM(BS$125,BS$126,BS$127,BS$128,BS$129,BS$130,BS$131,BS$132,BS$133,BS$134,BS$135,BS$136,BS$137,BS$138,BS$139,BS$140,BS$141,BS$142*(1+'S&amp;S'!$F146),BS$143,BS$144)</f>
        <v>0</v>
      </c>
      <c r="BT348" s="66">
        <f>-BT$190+BT$216-BT$218+BT$233+BT$234+SUM(BT$125,BT$126,BT$127,BT$128,BT$129,BT$130,BT$131,BT$132,BT$133,BT$134,BT$135,BT$136,BT$137,BT$138,BT$139,BT$140,BT$141,BT$142*(1+'S&amp;S'!$F146),BT$143,BT$144)</f>
        <v>0</v>
      </c>
      <c r="BU348" s="66">
        <f>-BU$190+BU$216-BU$218+BU$233+BU$234+SUM(BU$125,BU$126,BU$127,BU$128,BU$129,BU$130,BU$131,BU$132,BU$133,BU$134,BU$135,BU$136,BU$137,BU$138,BU$139,BU$140,BU$141,BU$142*(1+'S&amp;S'!$F146),BU$143,BU$144)</f>
        <v>0</v>
      </c>
      <c r="BV348" s="66">
        <f>-BV$190+BV$216-BV$218+BV$233+BV$234+SUM(BV$125,BV$126,BV$127,BV$128,BV$129,BV$130,BV$131,BV$132,BV$133,BV$134,BV$135,BV$136,BV$137,BV$138,BV$139,BV$140,BV$141,BV$142*(1+'S&amp;S'!$F146),BV$143,BV$144)</f>
        <v>0</v>
      </c>
      <c r="BW348" s="66">
        <f>-BW$190+BW$216-BW$218+BW$233+BW$234+SUM(BW$125,BW$126,BW$127,BW$128,BW$129,BW$130,BW$131,BW$132,BW$133,BW$134,BW$135,BW$136,BW$137,BW$138,BW$139,BW$140,BW$141,BW$142*(1+'S&amp;S'!$F146),BW$143,BW$144)</f>
        <v>0</v>
      </c>
      <c r="BX348" s="66">
        <f>-BX$190+BX$216-BX$218+BX$233+BX$234+SUM(BX$125,BX$126,BX$127,BX$128,BX$129,BX$130,BX$131,BX$132,BX$133,BX$134,BX$135,BX$136,BX$137,BX$138,BX$139,BX$140,BX$141,BX$142*(1+'S&amp;S'!$F146),BX$143,BX$144)</f>
        <v>0</v>
      </c>
      <c r="BY348" s="66">
        <f>-BY$190+BY$216-BY$218+BY$233+BY$234+SUM(BY$125,BY$126,BY$127,BY$128,BY$129,BY$130,BY$131,BY$132,BY$133,BY$134,BY$135,BY$136,BY$137,BY$138,BY$139,BY$140,BY$141,BY$142*(1+'S&amp;S'!$F146),BY$143,BY$144)</f>
        <v>0</v>
      </c>
      <c r="BZ348" s="66">
        <f>-BZ$190+BZ$216-BZ$218+BZ$233+BZ$234+SUM(BZ$125,BZ$126,BZ$127,BZ$128,BZ$129,BZ$130,BZ$131,BZ$132,BZ$133,BZ$134,BZ$135,BZ$136,BZ$137,BZ$138,BZ$139,BZ$140,BZ$141,BZ$142*(1+'S&amp;S'!$F146),BZ$143,BZ$144)</f>
        <v>0</v>
      </c>
      <c r="CA348" s="66">
        <f>-CA$190+CA$216-CA$218+CA$233+CA$234+SUM(CA$125,CA$126,CA$127,CA$128,CA$129,CA$130,CA$131,CA$132,CA$133,CA$134,CA$135,CA$136,CA$137,CA$138,CA$139,CA$140,CA$141,CA$142*(1+'S&amp;S'!$F146),CA$143,CA$144)</f>
        <v>0</v>
      </c>
      <c r="CB348" s="66">
        <f>-CB$190+CB$216-CB$218+CB$233+CB$234+SUM(CB$125,CB$126,CB$127,CB$128,CB$129,CB$130,CB$131,CB$132,CB$133,CB$134,CB$135,CB$136,CB$137,CB$138,CB$139,CB$140,CB$141,CB$142*(1+'S&amp;S'!$F146),CB$143,CB$144)</f>
        <v>0</v>
      </c>
      <c r="CC348" s="66">
        <f>-CC$190+CC$216-CC$218+CC$233+CC$234+SUM(CC$125,CC$126,CC$127,CC$128,CC$129,CC$130,CC$131,CC$132,CC$133,CC$134,CC$135,CC$136,CC$137,CC$138,CC$139,CC$140,CC$141,CC$142*(1+'S&amp;S'!$F146),CC$143,CC$144)</f>
        <v>0</v>
      </c>
      <c r="CD348" s="66">
        <f>-CD$190+CD$216-CD$218+CD$233+CD$234+SUM(CD$125,CD$126,CD$127,CD$128,CD$129,CD$130,CD$131,CD$132,CD$133,CD$134,CD$135,CD$136,CD$137,CD$138,CD$139,CD$140,CD$141,CD$142*(1+'S&amp;S'!$F146),CD$143,CD$144)</f>
        <v>0</v>
      </c>
      <c r="CE348" s="66">
        <f>-CE$190+CE$216-CE$218+CE$233+CE$234+SUM(CE$125,CE$126,CE$127,CE$128,CE$129,CE$130,CE$131,CE$132,CE$133,CE$134,CE$135,CE$136,CE$137,CE$138,CE$139,CE$140,CE$141,CE$142*(1+'S&amp;S'!$F146),CE$143,CE$144)</f>
        <v>0</v>
      </c>
      <c r="CF348" s="66">
        <f>-CF$190+CF$216-CF$218+CF$233+CF$234+SUM(CF$125,CF$126,CF$127,CF$128,CF$129,CF$130,CF$131,CF$132,CF$133,CF$134,CF$135,CF$136,CF$137,CF$138,CF$139,CF$140,CF$141,CF$142*(1+'S&amp;S'!$F146),CF$143,CF$144)</f>
        <v>0</v>
      </c>
      <c r="CG348" s="66">
        <f>-CG$190+CG$216-CG$218+CG$233+CG$234+SUM(CG$125,CG$126,CG$127,CG$128,CG$129,CG$130,CG$131,CG$132,CG$133,CG$134,CG$135,CG$136,CG$137,CG$138,CG$139,CG$140,CG$141,CG$142*(1+'S&amp;S'!$F146),CG$143,CG$144)</f>
        <v>0</v>
      </c>
      <c r="CH348" s="66">
        <f>-CH$190+CH$216-CH$218+CH$233+CH$234+SUM(CH$125,CH$126,CH$127,CH$128,CH$129,CH$130,CH$131,CH$132,CH$133,CH$134,CH$135,CH$136,CH$137,CH$138,CH$139,CH$140,CH$141,CH$142*(1+'S&amp;S'!$F146),CH$143,CH$144)</f>
        <v>0</v>
      </c>
      <c r="CI348" s="66">
        <f>-CI$190+CI$216-CI$218+CI$233+CI$234+SUM(CI$125,CI$126,CI$127,CI$128,CI$129,CI$130,CI$131,CI$132,CI$133,CI$134,CI$135,CI$136,CI$137,CI$138,CI$139,CI$140,CI$141,CI$142*(1+'S&amp;S'!$F146),CI$143,CI$144)</f>
        <v>0</v>
      </c>
      <c r="CJ348" s="66">
        <f>-CJ$190+CJ$216-CJ$218+CJ$233+CJ$234+SUM(CJ$125,CJ$126,CJ$127,CJ$128,CJ$129,CJ$130,CJ$131,CJ$132,CJ$133,CJ$134,CJ$135,CJ$136,CJ$137,CJ$138,CJ$139,CJ$140,CJ$141,CJ$142*(1+'S&amp;S'!$F146),CJ$143,CJ$144)</f>
        <v>0</v>
      </c>
      <c r="CK348" s="66">
        <f>-CK$190+CK$216-CK$218+CK$233+CK$234+SUM(CK$125,CK$126,CK$127,CK$128,CK$129,CK$130,CK$131,CK$132,CK$133,CK$134,CK$135,CK$136,CK$137,CK$138,CK$139,CK$140,CK$141,CK$142*(1+'S&amp;S'!$F146),CK$143,CK$144)</f>
        <v>0</v>
      </c>
      <c r="CL348" s="66">
        <f>-CL$190+CL$216-CL$218+CL$233+CL$234+SUM(CL$125,CL$126,CL$127,CL$128,CL$129,CL$130,CL$131,CL$132,CL$133,CL$134,CL$135,CL$136,CL$137,CL$138,CL$139,CL$140,CL$141,CL$142*(1+'S&amp;S'!$F146),CL$143,CL$144)</f>
        <v>0</v>
      </c>
      <c r="CM348" s="66">
        <f>-CM$190+CM$216-CM$218+CM$233+CM$234+SUM(CM$125,CM$126,CM$127,CM$128,CM$129,CM$130,CM$131,CM$132,CM$133,CM$134,CM$135,CM$136,CM$137,CM$138,CM$139,CM$140,CM$141,CM$142*(1+'S&amp;S'!$F146),CM$143,CM$144)</f>
        <v>0</v>
      </c>
      <c r="CN348" s="66">
        <f>-CN$190+CN$216-CN$218+CN$233+CN$234+SUM(CN$125,CN$126,CN$127,CN$128,CN$129,CN$130,CN$131,CN$132,CN$133,CN$134,CN$135,CN$136,CN$137,CN$138,CN$139,CN$140,CN$141,CN$142*(1+'S&amp;S'!$F146),CN$143,CN$144)</f>
        <v>0</v>
      </c>
      <c r="CO348" s="66">
        <f>-CO$190+CO$216-CO$218+CO$233+CO$234+SUM(CO$125,CO$126,CO$127,CO$128,CO$129,CO$130,CO$131,CO$132,CO$133,CO$134,CO$135,CO$136,CO$137,CO$138,CO$139,CO$140,CO$141,CO$142*(1+'S&amp;S'!$F146),CO$143,CO$144)</f>
        <v>0</v>
      </c>
      <c r="CP348" s="66">
        <f>-CP$190+CP$216-CP$218+CP$233+CP$234+SUM(CP$125,CP$126,CP$127,CP$128,CP$129,CP$130,CP$131,CP$132,CP$133,CP$134,CP$135,CP$136,CP$137,CP$138,CP$139,CP$140,CP$141,CP$142*(1+'S&amp;S'!$F146),CP$143,CP$144)</f>
        <v>0</v>
      </c>
      <c r="CQ348" s="66">
        <f>-CQ$190+CQ$216-CQ$218+CQ$233+CQ$234+SUM(CQ$125,CQ$126,CQ$127,CQ$128,CQ$129,CQ$130,CQ$131,CQ$132,CQ$133,CQ$134,CQ$135,CQ$136,CQ$137,CQ$138,CQ$139,CQ$140,CQ$141,CQ$142*(1+'S&amp;S'!$F146),CQ$143,CQ$144)</f>
        <v>0</v>
      </c>
      <c r="CR348" s="66">
        <f>-CR$190+CR$216-CR$218+CR$233+CR$234+SUM(CR$125,CR$126,CR$127,CR$128,CR$129,CR$130,CR$131,CR$132,CR$133,CR$134,CR$135,CR$136,CR$137,CR$138,CR$139,CR$140,CR$141,CR$142*(1+'S&amp;S'!$F146),CR$143,CR$144)</f>
        <v>0</v>
      </c>
      <c r="CS348" s="66">
        <f>-CS$190+CS$216-CS$218+CS$233+CS$234+SUM(CS$125,CS$126,CS$127,CS$128,CS$129,CS$130,CS$131,CS$132,CS$133,CS$134,CS$135,CS$136,CS$137,CS$138,CS$139,CS$140,CS$141,CS$142*(1+'S&amp;S'!$F146),CS$143,CS$144)</f>
        <v>0</v>
      </c>
    </row>
    <row r="349" spans="3:97" hidden="1" x14ac:dyDescent="0.35">
      <c r="C349" s="81" t="str">
        <f>O.6!C142&amp;" with "&amp; 'S&amp;S'!$D$5*100 &amp; "% decrease"</f>
        <v>Spare with 1% decrease</v>
      </c>
      <c r="E349" s="492">
        <f>G349+NPV(G.Asm!$F$40,H349:INDEX(H349:CS349,RP))</f>
        <v>0</v>
      </c>
      <c r="F349" s="492">
        <f t="shared" si="140"/>
        <v>0</v>
      </c>
      <c r="G349" s="66">
        <f>-G$190+G$216-G$218+G$233+G$234+SUM(G$125,G$126,G$127,G$128,G$129,G$130,G$131,G$132,G$133,G$134,G$135,G$136,G$137,G$138,G$139,G$140,G$141,G$142*(1+'S&amp;S'!$F147),G$143,G$144)</f>
        <v>0</v>
      </c>
      <c r="H349" s="66">
        <f>-H$190+H$216-H$218+H$233+H$234+SUM(H$125,H$126,H$127,H$128,H$129,H$130,H$131,H$132,H$133,H$134,H$135,H$136,H$137,H$138,H$139,H$140,H$141,H$142*(1+'S&amp;S'!$F147),H$143,H$144)</f>
        <v>0</v>
      </c>
      <c r="I349" s="66">
        <f>-I$190+I$216-I$218+I$233+I$234+SUM(I$125,I$126,I$127,I$128,I$129,I$130,I$131,I$132,I$133,I$134,I$135,I$136,I$137,I$138,I$139,I$140,I$141,I$142*(1+'S&amp;S'!$F147),I$143,I$144)</f>
        <v>0</v>
      </c>
      <c r="J349" s="66">
        <f>-J$190+J$216-J$218+J$233+J$234+SUM(J$125,J$126,J$127,J$128,J$129,J$130,J$131,J$132,J$133,J$134,J$135,J$136,J$137,J$138,J$139,J$140,J$141,J$142*(1+'S&amp;S'!$F147),J$143,J$144)</f>
        <v>0</v>
      </c>
      <c r="K349" s="66">
        <f>-K$190+K$216-K$218+K$233+K$234+SUM(K$125,K$126,K$127,K$128,K$129,K$130,K$131,K$132,K$133,K$134,K$135,K$136,K$137,K$138,K$139,K$140,K$141,K$142*(1+'S&amp;S'!$F147),K$143,K$144)</f>
        <v>0</v>
      </c>
      <c r="L349" s="66">
        <f>-L$190+L$216-L$218+L$233+L$234+SUM(L$125,L$126,L$127,L$128,L$129,L$130,L$131,L$132,L$133,L$134,L$135,L$136,L$137,L$138,L$139,L$140,L$141,L$142*(1+'S&amp;S'!$F147),L$143,L$144)</f>
        <v>0</v>
      </c>
      <c r="M349" s="66">
        <f>-M$190+M$216-M$218+M$233+M$234+SUM(M$125,M$126,M$127,M$128,M$129,M$130,M$131,M$132,M$133,M$134,M$135,M$136,M$137,M$138,M$139,M$140,M$141,M$142*(1+'S&amp;S'!$F147),M$143,M$144)</f>
        <v>0</v>
      </c>
      <c r="N349" s="66">
        <f>-N$190+N$216-N$218+N$233+N$234+SUM(N$125,N$126,N$127,N$128,N$129,N$130,N$131,N$132,N$133,N$134,N$135,N$136,N$137,N$138,N$139,N$140,N$141,N$142*(1+'S&amp;S'!$F147),N$143,N$144)</f>
        <v>0</v>
      </c>
      <c r="O349" s="66">
        <f>-O$190+O$216-O$218+O$233+O$234+SUM(O$125,O$126,O$127,O$128,O$129,O$130,O$131,O$132,O$133,O$134,O$135,O$136,O$137,O$138,O$139,O$140,O$141,O$142*(1+'S&amp;S'!$F147),O$143,O$144)</f>
        <v>0</v>
      </c>
      <c r="P349" s="66">
        <f>-P$190+P$216-P$218+P$233+P$234+SUM(P$125,P$126,P$127,P$128,P$129,P$130,P$131,P$132,P$133,P$134,P$135,P$136,P$137,P$138,P$139,P$140,P$141,P$142*(1+'S&amp;S'!$F147),P$143,P$144)</f>
        <v>0</v>
      </c>
      <c r="Q349" s="66">
        <f>-Q$190+Q$216-Q$218+Q$233+Q$234+SUM(Q$125,Q$126,Q$127,Q$128,Q$129,Q$130,Q$131,Q$132,Q$133,Q$134,Q$135,Q$136,Q$137,Q$138,Q$139,Q$140,Q$141,Q$142*(1+'S&amp;S'!$F147),Q$143,Q$144)</f>
        <v>0</v>
      </c>
      <c r="R349" s="66">
        <f>-R$190+R$216-R$218+R$233+R$234+SUM(R$125,R$126,R$127,R$128,R$129,R$130,R$131,R$132,R$133,R$134,R$135,R$136,R$137,R$138,R$139,R$140,R$141,R$142*(1+'S&amp;S'!$F147),R$143,R$144)</f>
        <v>0</v>
      </c>
      <c r="S349" s="66">
        <f>-S$190+S$216-S$218+S$233+S$234+SUM(S$125,S$126,S$127,S$128,S$129,S$130,S$131,S$132,S$133,S$134,S$135,S$136,S$137,S$138,S$139,S$140,S$141,S$142*(1+'S&amp;S'!$F147),S$143,S$144)</f>
        <v>0</v>
      </c>
      <c r="T349" s="66">
        <f>-T$190+T$216-T$218+T$233+T$234+SUM(T$125,T$126,T$127,T$128,T$129,T$130,T$131,T$132,T$133,T$134,T$135,T$136,T$137,T$138,T$139,T$140,T$141,T$142*(1+'S&amp;S'!$F147),T$143,T$144)</f>
        <v>0</v>
      </c>
      <c r="U349" s="66">
        <f>-U$190+U$216-U$218+U$233+U$234+SUM(U$125,U$126,U$127,U$128,U$129,U$130,U$131,U$132,U$133,U$134,U$135,U$136,U$137,U$138,U$139,U$140,U$141,U$142*(1+'S&amp;S'!$F147),U$143,U$144)</f>
        <v>0</v>
      </c>
      <c r="V349" s="66">
        <f>-V$190+V$216-V$218+V$233+V$234+SUM(V$125,V$126,V$127,V$128,V$129,V$130,V$131,V$132,V$133,V$134,V$135,V$136,V$137,V$138,V$139,V$140,V$141,V$142*(1+'S&amp;S'!$F147),V$143,V$144)</f>
        <v>0</v>
      </c>
      <c r="W349" s="66">
        <f>-W$190+W$216-W$218+W$233+W$234+SUM(W$125,W$126,W$127,W$128,W$129,W$130,W$131,W$132,W$133,W$134,W$135,W$136,W$137,W$138,W$139,W$140,W$141,W$142*(1+'S&amp;S'!$F147),W$143,W$144)</f>
        <v>0</v>
      </c>
      <c r="X349" s="66">
        <f>-X$190+X$216-X$218+X$233+X$234+SUM(X$125,X$126,X$127,X$128,X$129,X$130,X$131,X$132,X$133,X$134,X$135,X$136,X$137,X$138,X$139,X$140,X$141,X$142*(1+'S&amp;S'!$F147),X$143,X$144)</f>
        <v>0</v>
      </c>
      <c r="Y349" s="66">
        <f>-Y$190+Y$216-Y$218+Y$233+Y$234+SUM(Y$125,Y$126,Y$127,Y$128,Y$129,Y$130,Y$131,Y$132,Y$133,Y$134,Y$135,Y$136,Y$137,Y$138,Y$139,Y$140,Y$141,Y$142*(1+'S&amp;S'!$F147),Y$143,Y$144)</f>
        <v>0</v>
      </c>
      <c r="Z349" s="66">
        <f>-Z$190+Z$216-Z$218+Z$233+Z$234+SUM(Z$125,Z$126,Z$127,Z$128,Z$129,Z$130,Z$131,Z$132,Z$133,Z$134,Z$135,Z$136,Z$137,Z$138,Z$139,Z$140,Z$141,Z$142*(1+'S&amp;S'!$F147),Z$143,Z$144)</f>
        <v>0</v>
      </c>
      <c r="AA349" s="66">
        <f>-AA$190+AA$216-AA$218+AA$233+AA$234+SUM(AA$125,AA$126,AA$127,AA$128,AA$129,AA$130,AA$131,AA$132,AA$133,AA$134,AA$135,AA$136,AA$137,AA$138,AA$139,AA$140,AA$141,AA$142*(1+'S&amp;S'!$F147),AA$143,AA$144)</f>
        <v>0</v>
      </c>
      <c r="AB349" s="66">
        <f>-AB$190+AB$216-AB$218+AB$233+AB$234+SUM(AB$125,AB$126,AB$127,AB$128,AB$129,AB$130,AB$131,AB$132,AB$133,AB$134,AB$135,AB$136,AB$137,AB$138,AB$139,AB$140,AB$141,AB$142*(1+'S&amp;S'!$F147),AB$143,AB$144)</f>
        <v>0</v>
      </c>
      <c r="AC349" s="66">
        <f>-AC$190+AC$216-AC$218+AC$233+AC$234+SUM(AC$125,AC$126,AC$127,AC$128,AC$129,AC$130,AC$131,AC$132,AC$133,AC$134,AC$135,AC$136,AC$137,AC$138,AC$139,AC$140,AC$141,AC$142*(1+'S&amp;S'!$F147),AC$143,AC$144)</f>
        <v>0</v>
      </c>
      <c r="AD349" s="66">
        <f>-AD$190+AD$216-AD$218+AD$233+AD$234+SUM(AD$125,AD$126,AD$127,AD$128,AD$129,AD$130,AD$131,AD$132,AD$133,AD$134,AD$135,AD$136,AD$137,AD$138,AD$139,AD$140,AD$141,AD$142*(1+'S&amp;S'!$F147),AD$143,AD$144)</f>
        <v>0</v>
      </c>
      <c r="AE349" s="66">
        <f>-AE$190+AE$216-AE$218+AE$233+AE$234+SUM(AE$125,AE$126,AE$127,AE$128,AE$129,AE$130,AE$131,AE$132,AE$133,AE$134,AE$135,AE$136,AE$137,AE$138,AE$139,AE$140,AE$141,AE$142*(1+'S&amp;S'!$F147),AE$143,AE$144)</f>
        <v>0</v>
      </c>
      <c r="AF349" s="66">
        <f>-AF$190+AF$216-AF$218+AF$233+AF$234+SUM(AF$125,AF$126,AF$127,AF$128,AF$129,AF$130,AF$131,AF$132,AF$133,AF$134,AF$135,AF$136,AF$137,AF$138,AF$139,AF$140,AF$141,AF$142*(1+'S&amp;S'!$F147),AF$143,AF$144)</f>
        <v>0</v>
      </c>
      <c r="AG349" s="66">
        <f>-AG$190+AG$216-AG$218+AG$233+AG$234+SUM(AG$125,AG$126,AG$127,AG$128,AG$129,AG$130,AG$131,AG$132,AG$133,AG$134,AG$135,AG$136,AG$137,AG$138,AG$139,AG$140,AG$141,AG$142*(1+'S&amp;S'!$F147),AG$143,AG$144)</f>
        <v>0</v>
      </c>
      <c r="AH349" s="66">
        <f>-AH$190+AH$216-AH$218+AH$233+AH$234+SUM(AH$125,AH$126,AH$127,AH$128,AH$129,AH$130,AH$131,AH$132,AH$133,AH$134,AH$135,AH$136,AH$137,AH$138,AH$139,AH$140,AH$141,AH$142*(1+'S&amp;S'!$F147),AH$143,AH$144)</f>
        <v>0</v>
      </c>
      <c r="AI349" s="66">
        <f>-AI$190+AI$216-AI$218+AI$233+AI$234+SUM(AI$125,AI$126,AI$127,AI$128,AI$129,AI$130,AI$131,AI$132,AI$133,AI$134,AI$135,AI$136,AI$137,AI$138,AI$139,AI$140,AI$141,AI$142*(1+'S&amp;S'!$F147),AI$143,AI$144)</f>
        <v>0</v>
      </c>
      <c r="AJ349" s="66">
        <f>-AJ$190+AJ$216-AJ$218+AJ$233+AJ$234+SUM(AJ$125,AJ$126,AJ$127,AJ$128,AJ$129,AJ$130,AJ$131,AJ$132,AJ$133,AJ$134,AJ$135,AJ$136,AJ$137,AJ$138,AJ$139,AJ$140,AJ$141,AJ$142*(1+'S&amp;S'!$F147),AJ$143,AJ$144)</f>
        <v>0</v>
      </c>
      <c r="AK349" s="66">
        <f>-AK$190+AK$216-AK$218+AK$233+AK$234+SUM(AK$125,AK$126,AK$127,AK$128,AK$129,AK$130,AK$131,AK$132,AK$133,AK$134,AK$135,AK$136,AK$137,AK$138,AK$139,AK$140,AK$141,AK$142*(1+'S&amp;S'!$F147),AK$143,AK$144)</f>
        <v>0</v>
      </c>
      <c r="AL349" s="66">
        <f>-AL$190+AL$216-AL$218+AL$233+AL$234+SUM(AL$125,AL$126,AL$127,AL$128,AL$129,AL$130,AL$131,AL$132,AL$133,AL$134,AL$135,AL$136,AL$137,AL$138,AL$139,AL$140,AL$141,AL$142*(1+'S&amp;S'!$F147),AL$143,AL$144)</f>
        <v>0</v>
      </c>
      <c r="AM349" s="66">
        <f>-AM$190+AM$216-AM$218+AM$233+AM$234+SUM(AM$125,AM$126,AM$127,AM$128,AM$129,AM$130,AM$131,AM$132,AM$133,AM$134,AM$135,AM$136,AM$137,AM$138,AM$139,AM$140,AM$141,AM$142*(1+'S&amp;S'!$F147),AM$143,AM$144)</f>
        <v>0</v>
      </c>
      <c r="AN349" s="66">
        <f>-AN$190+AN$216-AN$218+AN$233+AN$234+SUM(AN$125,AN$126,AN$127,AN$128,AN$129,AN$130,AN$131,AN$132,AN$133,AN$134,AN$135,AN$136,AN$137,AN$138,AN$139,AN$140,AN$141,AN$142*(1+'S&amp;S'!$F147),AN$143,AN$144)</f>
        <v>0</v>
      </c>
      <c r="AO349" s="66">
        <f>-AO$190+AO$216-AO$218+AO$233+AO$234+SUM(AO$125,AO$126,AO$127,AO$128,AO$129,AO$130,AO$131,AO$132,AO$133,AO$134,AO$135,AO$136,AO$137,AO$138,AO$139,AO$140,AO$141,AO$142*(1+'S&amp;S'!$F147),AO$143,AO$144)</f>
        <v>0</v>
      </c>
      <c r="AP349" s="66">
        <f>-AP$190+AP$216-AP$218+AP$233+AP$234+SUM(AP$125,AP$126,AP$127,AP$128,AP$129,AP$130,AP$131,AP$132,AP$133,AP$134,AP$135,AP$136,AP$137,AP$138,AP$139,AP$140,AP$141,AP$142*(1+'S&amp;S'!$F147),AP$143,AP$144)</f>
        <v>0</v>
      </c>
      <c r="AQ349" s="66">
        <f>-AQ$190+AQ$216-AQ$218+AQ$233+AQ$234+SUM(AQ$125,AQ$126,AQ$127,AQ$128,AQ$129,AQ$130,AQ$131,AQ$132,AQ$133,AQ$134,AQ$135,AQ$136,AQ$137,AQ$138,AQ$139,AQ$140,AQ$141,AQ$142*(1+'S&amp;S'!$F147),AQ$143,AQ$144)</f>
        <v>0</v>
      </c>
      <c r="AR349" s="66">
        <f>-AR$190+AR$216-AR$218+AR$233+AR$234+SUM(AR$125,AR$126,AR$127,AR$128,AR$129,AR$130,AR$131,AR$132,AR$133,AR$134,AR$135,AR$136,AR$137,AR$138,AR$139,AR$140,AR$141,AR$142*(1+'S&amp;S'!$F147),AR$143,AR$144)</f>
        <v>0</v>
      </c>
      <c r="AS349" s="66">
        <f>-AS$190+AS$216-AS$218+AS$233+AS$234+SUM(AS$125,AS$126,AS$127,AS$128,AS$129,AS$130,AS$131,AS$132,AS$133,AS$134,AS$135,AS$136,AS$137,AS$138,AS$139,AS$140,AS$141,AS$142*(1+'S&amp;S'!$F147),AS$143,AS$144)</f>
        <v>0</v>
      </c>
      <c r="AT349" s="66">
        <f>-AT$190+AT$216-AT$218+AT$233+AT$234+SUM(AT$125,AT$126,AT$127,AT$128,AT$129,AT$130,AT$131,AT$132,AT$133,AT$134,AT$135,AT$136,AT$137,AT$138,AT$139,AT$140,AT$141,AT$142*(1+'S&amp;S'!$F147),AT$143,AT$144)</f>
        <v>0</v>
      </c>
      <c r="AU349" s="66">
        <f>-AU$190+AU$216-AU$218+AU$233+AU$234+SUM(AU$125,AU$126,AU$127,AU$128,AU$129,AU$130,AU$131,AU$132,AU$133,AU$134,AU$135,AU$136,AU$137,AU$138,AU$139,AU$140,AU$141,AU$142*(1+'S&amp;S'!$F147),AU$143,AU$144)</f>
        <v>0</v>
      </c>
      <c r="AV349" s="66">
        <f>-AV$190+AV$216-AV$218+AV$233+AV$234+SUM(AV$125,AV$126,AV$127,AV$128,AV$129,AV$130,AV$131,AV$132,AV$133,AV$134,AV$135,AV$136,AV$137,AV$138,AV$139,AV$140,AV$141,AV$142*(1+'S&amp;S'!$F147),AV$143,AV$144)</f>
        <v>0</v>
      </c>
      <c r="AW349" s="66">
        <f>-AW$190+AW$216-AW$218+AW$233+AW$234+SUM(AW$125,AW$126,AW$127,AW$128,AW$129,AW$130,AW$131,AW$132,AW$133,AW$134,AW$135,AW$136,AW$137,AW$138,AW$139,AW$140,AW$141,AW$142*(1+'S&amp;S'!$F147),AW$143,AW$144)</f>
        <v>0</v>
      </c>
      <c r="AX349" s="66">
        <f>-AX$190+AX$216-AX$218+AX$233+AX$234+SUM(AX$125,AX$126,AX$127,AX$128,AX$129,AX$130,AX$131,AX$132,AX$133,AX$134,AX$135,AX$136,AX$137,AX$138,AX$139,AX$140,AX$141,AX$142*(1+'S&amp;S'!$F147),AX$143,AX$144)</f>
        <v>0</v>
      </c>
      <c r="AY349" s="66">
        <f>-AY$190+AY$216-AY$218+AY$233+AY$234+SUM(AY$125,AY$126,AY$127,AY$128,AY$129,AY$130,AY$131,AY$132,AY$133,AY$134,AY$135,AY$136,AY$137,AY$138,AY$139,AY$140,AY$141,AY$142*(1+'S&amp;S'!$F147),AY$143,AY$144)</f>
        <v>0</v>
      </c>
      <c r="AZ349" s="66">
        <f>-AZ$190+AZ$216-AZ$218+AZ$233+AZ$234+SUM(AZ$125,AZ$126,AZ$127,AZ$128,AZ$129,AZ$130,AZ$131,AZ$132,AZ$133,AZ$134,AZ$135,AZ$136,AZ$137,AZ$138,AZ$139,AZ$140,AZ$141,AZ$142*(1+'S&amp;S'!$F147),AZ$143,AZ$144)</f>
        <v>0</v>
      </c>
      <c r="BA349" s="66">
        <f>-BA$190+BA$216-BA$218+BA$233+BA$234+SUM(BA$125,BA$126,BA$127,BA$128,BA$129,BA$130,BA$131,BA$132,BA$133,BA$134,BA$135,BA$136,BA$137,BA$138,BA$139,BA$140,BA$141,BA$142*(1+'S&amp;S'!$F147),BA$143,BA$144)</f>
        <v>0</v>
      </c>
      <c r="BB349" s="66">
        <f>-BB$190+BB$216-BB$218+BB$233+BB$234+SUM(BB$125,BB$126,BB$127,BB$128,BB$129,BB$130,BB$131,BB$132,BB$133,BB$134,BB$135,BB$136,BB$137,BB$138,BB$139,BB$140,BB$141,BB$142*(1+'S&amp;S'!$F147),BB$143,BB$144)</f>
        <v>0</v>
      </c>
      <c r="BC349" s="66">
        <f>-BC$190+BC$216-BC$218+BC$233+BC$234+SUM(BC$125,BC$126,BC$127,BC$128,BC$129,BC$130,BC$131,BC$132,BC$133,BC$134,BC$135,BC$136,BC$137,BC$138,BC$139,BC$140,BC$141,BC$142*(1+'S&amp;S'!$F147),BC$143,BC$144)</f>
        <v>0</v>
      </c>
      <c r="BD349" s="66">
        <f>-BD$190+BD$216-BD$218+BD$233+BD$234+SUM(BD$125,BD$126,BD$127,BD$128,BD$129,BD$130,BD$131,BD$132,BD$133,BD$134,BD$135,BD$136,BD$137,BD$138,BD$139,BD$140,BD$141,BD$142*(1+'S&amp;S'!$F147),BD$143,BD$144)</f>
        <v>0</v>
      </c>
      <c r="BE349" s="66">
        <f>-BE$190+BE$216-BE$218+BE$233+BE$234+SUM(BE$125,BE$126,BE$127,BE$128,BE$129,BE$130,BE$131,BE$132,BE$133,BE$134,BE$135,BE$136,BE$137,BE$138,BE$139,BE$140,BE$141,BE$142*(1+'S&amp;S'!$F147),BE$143,BE$144)</f>
        <v>0</v>
      </c>
      <c r="BF349" s="66">
        <f>-BF$190+BF$216-BF$218+BF$233+BF$234+SUM(BF$125,BF$126,BF$127,BF$128,BF$129,BF$130,BF$131,BF$132,BF$133,BF$134,BF$135,BF$136,BF$137,BF$138,BF$139,BF$140,BF$141,BF$142*(1+'S&amp;S'!$F147),BF$143,BF$144)</f>
        <v>0</v>
      </c>
      <c r="BG349" s="66">
        <f>-BG$190+BG$216-BG$218+BG$233+BG$234+SUM(BG$125,BG$126,BG$127,BG$128,BG$129,BG$130,BG$131,BG$132,BG$133,BG$134,BG$135,BG$136,BG$137,BG$138,BG$139,BG$140,BG$141,BG$142*(1+'S&amp;S'!$F147),BG$143,BG$144)</f>
        <v>0</v>
      </c>
      <c r="BH349" s="66">
        <f>-BH$190+BH$216-BH$218+BH$233+BH$234+SUM(BH$125,BH$126,BH$127,BH$128,BH$129,BH$130,BH$131,BH$132,BH$133,BH$134,BH$135,BH$136,BH$137,BH$138,BH$139,BH$140,BH$141,BH$142*(1+'S&amp;S'!$F147),BH$143,BH$144)</f>
        <v>0</v>
      </c>
      <c r="BI349" s="66">
        <f>-BI$190+BI$216-BI$218+BI$233+BI$234+SUM(BI$125,BI$126,BI$127,BI$128,BI$129,BI$130,BI$131,BI$132,BI$133,BI$134,BI$135,BI$136,BI$137,BI$138,BI$139,BI$140,BI$141,BI$142*(1+'S&amp;S'!$F147),BI$143,BI$144)</f>
        <v>0</v>
      </c>
      <c r="BJ349" s="66">
        <f>-BJ$190+BJ$216-BJ$218+BJ$233+BJ$234+SUM(BJ$125,BJ$126,BJ$127,BJ$128,BJ$129,BJ$130,BJ$131,BJ$132,BJ$133,BJ$134,BJ$135,BJ$136,BJ$137,BJ$138,BJ$139,BJ$140,BJ$141,BJ$142*(1+'S&amp;S'!$F147),BJ$143,BJ$144)</f>
        <v>0</v>
      </c>
      <c r="BK349" s="66">
        <f>-BK$190+BK$216-BK$218+BK$233+BK$234+SUM(BK$125,BK$126,BK$127,BK$128,BK$129,BK$130,BK$131,BK$132,BK$133,BK$134,BK$135,BK$136,BK$137,BK$138,BK$139,BK$140,BK$141,BK$142*(1+'S&amp;S'!$F147),BK$143,BK$144)</f>
        <v>0</v>
      </c>
      <c r="BL349" s="66">
        <f>-BL$190+BL$216-BL$218+BL$233+BL$234+SUM(BL$125,BL$126,BL$127,BL$128,BL$129,BL$130,BL$131,BL$132,BL$133,BL$134,BL$135,BL$136,BL$137,BL$138,BL$139,BL$140,BL$141,BL$142*(1+'S&amp;S'!$F147),BL$143,BL$144)</f>
        <v>0</v>
      </c>
      <c r="BM349" s="66">
        <f>-BM$190+BM$216-BM$218+BM$233+BM$234+SUM(BM$125,BM$126,BM$127,BM$128,BM$129,BM$130,BM$131,BM$132,BM$133,BM$134,BM$135,BM$136,BM$137,BM$138,BM$139,BM$140,BM$141,BM$142*(1+'S&amp;S'!$F147),BM$143,BM$144)</f>
        <v>0</v>
      </c>
      <c r="BN349" s="66">
        <f>-BN$190+BN$216-BN$218+BN$233+BN$234+SUM(BN$125,BN$126,BN$127,BN$128,BN$129,BN$130,BN$131,BN$132,BN$133,BN$134,BN$135,BN$136,BN$137,BN$138,BN$139,BN$140,BN$141,BN$142*(1+'S&amp;S'!$F147),BN$143,BN$144)</f>
        <v>0</v>
      </c>
      <c r="BO349" s="66">
        <f>-BO$190+BO$216-BO$218+BO$233+BO$234+SUM(BO$125,BO$126,BO$127,BO$128,BO$129,BO$130,BO$131,BO$132,BO$133,BO$134,BO$135,BO$136,BO$137,BO$138,BO$139,BO$140,BO$141,BO$142*(1+'S&amp;S'!$F147),BO$143,BO$144)</f>
        <v>0</v>
      </c>
      <c r="BP349" s="66">
        <f>-BP$190+BP$216-BP$218+BP$233+BP$234+SUM(BP$125,BP$126,BP$127,BP$128,BP$129,BP$130,BP$131,BP$132,BP$133,BP$134,BP$135,BP$136,BP$137,BP$138,BP$139,BP$140,BP$141,BP$142*(1+'S&amp;S'!$F147),BP$143,BP$144)</f>
        <v>0</v>
      </c>
      <c r="BQ349" s="66">
        <f>-BQ$190+BQ$216-BQ$218+BQ$233+BQ$234+SUM(BQ$125,BQ$126,BQ$127,BQ$128,BQ$129,BQ$130,BQ$131,BQ$132,BQ$133,BQ$134,BQ$135,BQ$136,BQ$137,BQ$138,BQ$139,BQ$140,BQ$141,BQ$142*(1+'S&amp;S'!$F147),BQ$143,BQ$144)</f>
        <v>0</v>
      </c>
      <c r="BR349" s="66">
        <f>-BR$190+BR$216-BR$218+BR$233+BR$234+SUM(BR$125,BR$126,BR$127,BR$128,BR$129,BR$130,BR$131,BR$132,BR$133,BR$134,BR$135,BR$136,BR$137,BR$138,BR$139,BR$140,BR$141,BR$142*(1+'S&amp;S'!$F147),BR$143,BR$144)</f>
        <v>0</v>
      </c>
      <c r="BS349" s="66">
        <f>-BS$190+BS$216-BS$218+BS$233+BS$234+SUM(BS$125,BS$126,BS$127,BS$128,BS$129,BS$130,BS$131,BS$132,BS$133,BS$134,BS$135,BS$136,BS$137,BS$138,BS$139,BS$140,BS$141,BS$142*(1+'S&amp;S'!$F147),BS$143,BS$144)</f>
        <v>0</v>
      </c>
      <c r="BT349" s="66">
        <f>-BT$190+BT$216-BT$218+BT$233+BT$234+SUM(BT$125,BT$126,BT$127,BT$128,BT$129,BT$130,BT$131,BT$132,BT$133,BT$134,BT$135,BT$136,BT$137,BT$138,BT$139,BT$140,BT$141,BT$142*(1+'S&amp;S'!$F147),BT$143,BT$144)</f>
        <v>0</v>
      </c>
      <c r="BU349" s="66">
        <f>-BU$190+BU$216-BU$218+BU$233+BU$234+SUM(BU$125,BU$126,BU$127,BU$128,BU$129,BU$130,BU$131,BU$132,BU$133,BU$134,BU$135,BU$136,BU$137,BU$138,BU$139,BU$140,BU$141,BU$142*(1+'S&amp;S'!$F147),BU$143,BU$144)</f>
        <v>0</v>
      </c>
      <c r="BV349" s="66">
        <f>-BV$190+BV$216-BV$218+BV$233+BV$234+SUM(BV$125,BV$126,BV$127,BV$128,BV$129,BV$130,BV$131,BV$132,BV$133,BV$134,BV$135,BV$136,BV$137,BV$138,BV$139,BV$140,BV$141,BV$142*(1+'S&amp;S'!$F147),BV$143,BV$144)</f>
        <v>0</v>
      </c>
      <c r="BW349" s="66">
        <f>-BW$190+BW$216-BW$218+BW$233+BW$234+SUM(BW$125,BW$126,BW$127,BW$128,BW$129,BW$130,BW$131,BW$132,BW$133,BW$134,BW$135,BW$136,BW$137,BW$138,BW$139,BW$140,BW$141,BW$142*(1+'S&amp;S'!$F147),BW$143,BW$144)</f>
        <v>0</v>
      </c>
      <c r="BX349" s="66">
        <f>-BX$190+BX$216-BX$218+BX$233+BX$234+SUM(BX$125,BX$126,BX$127,BX$128,BX$129,BX$130,BX$131,BX$132,BX$133,BX$134,BX$135,BX$136,BX$137,BX$138,BX$139,BX$140,BX$141,BX$142*(1+'S&amp;S'!$F147),BX$143,BX$144)</f>
        <v>0</v>
      </c>
      <c r="BY349" s="66">
        <f>-BY$190+BY$216-BY$218+BY$233+BY$234+SUM(BY$125,BY$126,BY$127,BY$128,BY$129,BY$130,BY$131,BY$132,BY$133,BY$134,BY$135,BY$136,BY$137,BY$138,BY$139,BY$140,BY$141,BY$142*(1+'S&amp;S'!$F147),BY$143,BY$144)</f>
        <v>0</v>
      </c>
      <c r="BZ349" s="66">
        <f>-BZ$190+BZ$216-BZ$218+BZ$233+BZ$234+SUM(BZ$125,BZ$126,BZ$127,BZ$128,BZ$129,BZ$130,BZ$131,BZ$132,BZ$133,BZ$134,BZ$135,BZ$136,BZ$137,BZ$138,BZ$139,BZ$140,BZ$141,BZ$142*(1+'S&amp;S'!$F147),BZ$143,BZ$144)</f>
        <v>0</v>
      </c>
      <c r="CA349" s="66">
        <f>-CA$190+CA$216-CA$218+CA$233+CA$234+SUM(CA$125,CA$126,CA$127,CA$128,CA$129,CA$130,CA$131,CA$132,CA$133,CA$134,CA$135,CA$136,CA$137,CA$138,CA$139,CA$140,CA$141,CA$142*(1+'S&amp;S'!$F147),CA$143,CA$144)</f>
        <v>0</v>
      </c>
      <c r="CB349" s="66">
        <f>-CB$190+CB$216-CB$218+CB$233+CB$234+SUM(CB$125,CB$126,CB$127,CB$128,CB$129,CB$130,CB$131,CB$132,CB$133,CB$134,CB$135,CB$136,CB$137,CB$138,CB$139,CB$140,CB$141,CB$142*(1+'S&amp;S'!$F147),CB$143,CB$144)</f>
        <v>0</v>
      </c>
      <c r="CC349" s="66">
        <f>-CC$190+CC$216-CC$218+CC$233+CC$234+SUM(CC$125,CC$126,CC$127,CC$128,CC$129,CC$130,CC$131,CC$132,CC$133,CC$134,CC$135,CC$136,CC$137,CC$138,CC$139,CC$140,CC$141,CC$142*(1+'S&amp;S'!$F147),CC$143,CC$144)</f>
        <v>0</v>
      </c>
      <c r="CD349" s="66">
        <f>-CD$190+CD$216-CD$218+CD$233+CD$234+SUM(CD$125,CD$126,CD$127,CD$128,CD$129,CD$130,CD$131,CD$132,CD$133,CD$134,CD$135,CD$136,CD$137,CD$138,CD$139,CD$140,CD$141,CD$142*(1+'S&amp;S'!$F147),CD$143,CD$144)</f>
        <v>0</v>
      </c>
      <c r="CE349" s="66">
        <f>-CE$190+CE$216-CE$218+CE$233+CE$234+SUM(CE$125,CE$126,CE$127,CE$128,CE$129,CE$130,CE$131,CE$132,CE$133,CE$134,CE$135,CE$136,CE$137,CE$138,CE$139,CE$140,CE$141,CE$142*(1+'S&amp;S'!$F147),CE$143,CE$144)</f>
        <v>0</v>
      </c>
      <c r="CF349" s="66">
        <f>-CF$190+CF$216-CF$218+CF$233+CF$234+SUM(CF$125,CF$126,CF$127,CF$128,CF$129,CF$130,CF$131,CF$132,CF$133,CF$134,CF$135,CF$136,CF$137,CF$138,CF$139,CF$140,CF$141,CF$142*(1+'S&amp;S'!$F147),CF$143,CF$144)</f>
        <v>0</v>
      </c>
      <c r="CG349" s="66">
        <f>-CG$190+CG$216-CG$218+CG$233+CG$234+SUM(CG$125,CG$126,CG$127,CG$128,CG$129,CG$130,CG$131,CG$132,CG$133,CG$134,CG$135,CG$136,CG$137,CG$138,CG$139,CG$140,CG$141,CG$142*(1+'S&amp;S'!$F147),CG$143,CG$144)</f>
        <v>0</v>
      </c>
      <c r="CH349" s="66">
        <f>-CH$190+CH$216-CH$218+CH$233+CH$234+SUM(CH$125,CH$126,CH$127,CH$128,CH$129,CH$130,CH$131,CH$132,CH$133,CH$134,CH$135,CH$136,CH$137,CH$138,CH$139,CH$140,CH$141,CH$142*(1+'S&amp;S'!$F147),CH$143,CH$144)</f>
        <v>0</v>
      </c>
      <c r="CI349" s="66">
        <f>-CI$190+CI$216-CI$218+CI$233+CI$234+SUM(CI$125,CI$126,CI$127,CI$128,CI$129,CI$130,CI$131,CI$132,CI$133,CI$134,CI$135,CI$136,CI$137,CI$138,CI$139,CI$140,CI$141,CI$142*(1+'S&amp;S'!$F147),CI$143,CI$144)</f>
        <v>0</v>
      </c>
      <c r="CJ349" s="66">
        <f>-CJ$190+CJ$216-CJ$218+CJ$233+CJ$234+SUM(CJ$125,CJ$126,CJ$127,CJ$128,CJ$129,CJ$130,CJ$131,CJ$132,CJ$133,CJ$134,CJ$135,CJ$136,CJ$137,CJ$138,CJ$139,CJ$140,CJ$141,CJ$142*(1+'S&amp;S'!$F147),CJ$143,CJ$144)</f>
        <v>0</v>
      </c>
      <c r="CK349" s="66">
        <f>-CK$190+CK$216-CK$218+CK$233+CK$234+SUM(CK$125,CK$126,CK$127,CK$128,CK$129,CK$130,CK$131,CK$132,CK$133,CK$134,CK$135,CK$136,CK$137,CK$138,CK$139,CK$140,CK$141,CK$142*(1+'S&amp;S'!$F147),CK$143,CK$144)</f>
        <v>0</v>
      </c>
      <c r="CL349" s="66">
        <f>-CL$190+CL$216-CL$218+CL$233+CL$234+SUM(CL$125,CL$126,CL$127,CL$128,CL$129,CL$130,CL$131,CL$132,CL$133,CL$134,CL$135,CL$136,CL$137,CL$138,CL$139,CL$140,CL$141,CL$142*(1+'S&amp;S'!$F147),CL$143,CL$144)</f>
        <v>0</v>
      </c>
      <c r="CM349" s="66">
        <f>-CM$190+CM$216-CM$218+CM$233+CM$234+SUM(CM$125,CM$126,CM$127,CM$128,CM$129,CM$130,CM$131,CM$132,CM$133,CM$134,CM$135,CM$136,CM$137,CM$138,CM$139,CM$140,CM$141,CM$142*(1+'S&amp;S'!$F147),CM$143,CM$144)</f>
        <v>0</v>
      </c>
      <c r="CN349" s="66">
        <f>-CN$190+CN$216-CN$218+CN$233+CN$234+SUM(CN$125,CN$126,CN$127,CN$128,CN$129,CN$130,CN$131,CN$132,CN$133,CN$134,CN$135,CN$136,CN$137,CN$138,CN$139,CN$140,CN$141,CN$142*(1+'S&amp;S'!$F147),CN$143,CN$144)</f>
        <v>0</v>
      </c>
      <c r="CO349" s="66">
        <f>-CO$190+CO$216-CO$218+CO$233+CO$234+SUM(CO$125,CO$126,CO$127,CO$128,CO$129,CO$130,CO$131,CO$132,CO$133,CO$134,CO$135,CO$136,CO$137,CO$138,CO$139,CO$140,CO$141,CO$142*(1+'S&amp;S'!$F147),CO$143,CO$144)</f>
        <v>0</v>
      </c>
      <c r="CP349" s="66">
        <f>-CP$190+CP$216-CP$218+CP$233+CP$234+SUM(CP$125,CP$126,CP$127,CP$128,CP$129,CP$130,CP$131,CP$132,CP$133,CP$134,CP$135,CP$136,CP$137,CP$138,CP$139,CP$140,CP$141,CP$142*(1+'S&amp;S'!$F147),CP$143,CP$144)</f>
        <v>0</v>
      </c>
      <c r="CQ349" s="66">
        <f>-CQ$190+CQ$216-CQ$218+CQ$233+CQ$234+SUM(CQ$125,CQ$126,CQ$127,CQ$128,CQ$129,CQ$130,CQ$131,CQ$132,CQ$133,CQ$134,CQ$135,CQ$136,CQ$137,CQ$138,CQ$139,CQ$140,CQ$141,CQ$142*(1+'S&amp;S'!$F147),CQ$143,CQ$144)</f>
        <v>0</v>
      </c>
      <c r="CR349" s="66">
        <f>-CR$190+CR$216-CR$218+CR$233+CR$234+SUM(CR$125,CR$126,CR$127,CR$128,CR$129,CR$130,CR$131,CR$132,CR$133,CR$134,CR$135,CR$136,CR$137,CR$138,CR$139,CR$140,CR$141,CR$142*(1+'S&amp;S'!$F147),CR$143,CR$144)</f>
        <v>0</v>
      </c>
      <c r="CS349" s="66">
        <f>-CS$190+CS$216-CS$218+CS$233+CS$234+SUM(CS$125,CS$126,CS$127,CS$128,CS$129,CS$130,CS$131,CS$132,CS$133,CS$134,CS$135,CS$136,CS$137,CS$138,CS$139,CS$140,CS$141,CS$142*(1+'S&amp;S'!$F147),CS$143,CS$144)</f>
        <v>0</v>
      </c>
    </row>
    <row r="350" spans="3:97" hidden="1" x14ac:dyDescent="0.35">
      <c r="C350" s="81" t="str">
        <f>O.6!C143&amp;" with "&amp; 'S&amp;S'!$D$5*100 &amp; "% increase"</f>
        <v>Spare with 1% increase</v>
      </c>
      <c r="E350" s="492">
        <f>G350+NPV(G.Asm!$F$40,H350:INDEX(H350:CS350,RP))</f>
        <v>0</v>
      </c>
      <c r="F350" s="492">
        <f t="shared" si="140"/>
        <v>0</v>
      </c>
      <c r="G350" s="66">
        <f>-G$190+G$216-G$218+G$233+G$234+SUM(G$125,G$126,G$127,G$128,G$129,G$130,G$131,G$132,G$133,G$134,G$135,G$136,G$137,G$138,G$139,G$140,G$141,G$142,G$143*(1+'S&amp;S'!$F148),G$144)</f>
        <v>0</v>
      </c>
      <c r="H350" s="66">
        <f>-H$190+H$216-H$218+H$233+H$234+SUM(H$125,H$126,H$127,H$128,H$129,H$130,H$131,H$132,H$133,H$134,H$135,H$136,H$137,H$138,H$139,H$140,H$141,H$142,H$143*(1+'S&amp;S'!$F148),H$144)</f>
        <v>0</v>
      </c>
      <c r="I350" s="66">
        <f>-I$190+I$216-I$218+I$233+I$234+SUM(I$125,I$126,I$127,I$128,I$129,I$130,I$131,I$132,I$133,I$134,I$135,I$136,I$137,I$138,I$139,I$140,I$141,I$142,I$143*(1+'S&amp;S'!$F148),I$144)</f>
        <v>0</v>
      </c>
      <c r="J350" s="66">
        <f>-J$190+J$216-J$218+J$233+J$234+SUM(J$125,J$126,J$127,J$128,J$129,J$130,J$131,J$132,J$133,J$134,J$135,J$136,J$137,J$138,J$139,J$140,J$141,J$142,J$143*(1+'S&amp;S'!$F148),J$144)</f>
        <v>0</v>
      </c>
      <c r="K350" s="66">
        <f>-K$190+K$216-K$218+K$233+K$234+SUM(K$125,K$126,K$127,K$128,K$129,K$130,K$131,K$132,K$133,K$134,K$135,K$136,K$137,K$138,K$139,K$140,K$141,K$142,K$143*(1+'S&amp;S'!$F148),K$144)</f>
        <v>0</v>
      </c>
      <c r="L350" s="66">
        <f>-L$190+L$216-L$218+L$233+L$234+SUM(L$125,L$126,L$127,L$128,L$129,L$130,L$131,L$132,L$133,L$134,L$135,L$136,L$137,L$138,L$139,L$140,L$141,L$142,L$143*(1+'S&amp;S'!$F148),L$144)</f>
        <v>0</v>
      </c>
      <c r="M350" s="66">
        <f>-M$190+M$216-M$218+M$233+M$234+SUM(M$125,M$126,M$127,M$128,M$129,M$130,M$131,M$132,M$133,M$134,M$135,M$136,M$137,M$138,M$139,M$140,M$141,M$142,M$143*(1+'S&amp;S'!$F148),M$144)</f>
        <v>0</v>
      </c>
      <c r="N350" s="66">
        <f>-N$190+N$216-N$218+N$233+N$234+SUM(N$125,N$126,N$127,N$128,N$129,N$130,N$131,N$132,N$133,N$134,N$135,N$136,N$137,N$138,N$139,N$140,N$141,N$142,N$143*(1+'S&amp;S'!$F148),N$144)</f>
        <v>0</v>
      </c>
      <c r="O350" s="66">
        <f>-O$190+O$216-O$218+O$233+O$234+SUM(O$125,O$126,O$127,O$128,O$129,O$130,O$131,O$132,O$133,O$134,O$135,O$136,O$137,O$138,O$139,O$140,O$141,O$142,O$143*(1+'S&amp;S'!$F148),O$144)</f>
        <v>0</v>
      </c>
      <c r="P350" s="66">
        <f>-P$190+P$216-P$218+P$233+P$234+SUM(P$125,P$126,P$127,P$128,P$129,P$130,P$131,P$132,P$133,P$134,P$135,P$136,P$137,P$138,P$139,P$140,P$141,P$142,P$143*(1+'S&amp;S'!$F148),P$144)</f>
        <v>0</v>
      </c>
      <c r="Q350" s="66">
        <f>-Q$190+Q$216-Q$218+Q$233+Q$234+SUM(Q$125,Q$126,Q$127,Q$128,Q$129,Q$130,Q$131,Q$132,Q$133,Q$134,Q$135,Q$136,Q$137,Q$138,Q$139,Q$140,Q$141,Q$142,Q$143*(1+'S&amp;S'!$F148),Q$144)</f>
        <v>0</v>
      </c>
      <c r="R350" s="66">
        <f>-R$190+R$216-R$218+R$233+R$234+SUM(R$125,R$126,R$127,R$128,R$129,R$130,R$131,R$132,R$133,R$134,R$135,R$136,R$137,R$138,R$139,R$140,R$141,R$142,R$143*(1+'S&amp;S'!$F148),R$144)</f>
        <v>0</v>
      </c>
      <c r="S350" s="66">
        <f>-S$190+S$216-S$218+S$233+S$234+SUM(S$125,S$126,S$127,S$128,S$129,S$130,S$131,S$132,S$133,S$134,S$135,S$136,S$137,S$138,S$139,S$140,S$141,S$142,S$143*(1+'S&amp;S'!$F148),S$144)</f>
        <v>0</v>
      </c>
      <c r="T350" s="66">
        <f>-T$190+T$216-T$218+T$233+T$234+SUM(T$125,T$126,T$127,T$128,T$129,T$130,T$131,T$132,T$133,T$134,T$135,T$136,T$137,T$138,T$139,T$140,T$141,T$142,T$143*(1+'S&amp;S'!$F148),T$144)</f>
        <v>0</v>
      </c>
      <c r="U350" s="66">
        <f>-U$190+U$216-U$218+U$233+U$234+SUM(U$125,U$126,U$127,U$128,U$129,U$130,U$131,U$132,U$133,U$134,U$135,U$136,U$137,U$138,U$139,U$140,U$141,U$142,U$143*(1+'S&amp;S'!$F148),U$144)</f>
        <v>0</v>
      </c>
      <c r="V350" s="66">
        <f>-V$190+V$216-V$218+V$233+V$234+SUM(V$125,V$126,V$127,V$128,V$129,V$130,V$131,V$132,V$133,V$134,V$135,V$136,V$137,V$138,V$139,V$140,V$141,V$142,V$143*(1+'S&amp;S'!$F148),V$144)</f>
        <v>0</v>
      </c>
      <c r="W350" s="66">
        <f>-W$190+W$216-W$218+W$233+W$234+SUM(W$125,W$126,W$127,W$128,W$129,W$130,W$131,W$132,W$133,W$134,W$135,W$136,W$137,W$138,W$139,W$140,W$141,W$142,W$143*(1+'S&amp;S'!$F148),W$144)</f>
        <v>0</v>
      </c>
      <c r="X350" s="66">
        <f>-X$190+X$216-X$218+X$233+X$234+SUM(X$125,X$126,X$127,X$128,X$129,X$130,X$131,X$132,X$133,X$134,X$135,X$136,X$137,X$138,X$139,X$140,X$141,X$142,X$143*(1+'S&amp;S'!$F148),X$144)</f>
        <v>0</v>
      </c>
      <c r="Y350" s="66">
        <f>-Y$190+Y$216-Y$218+Y$233+Y$234+SUM(Y$125,Y$126,Y$127,Y$128,Y$129,Y$130,Y$131,Y$132,Y$133,Y$134,Y$135,Y$136,Y$137,Y$138,Y$139,Y$140,Y$141,Y$142,Y$143*(1+'S&amp;S'!$F148),Y$144)</f>
        <v>0</v>
      </c>
      <c r="Z350" s="66">
        <f>-Z$190+Z$216-Z$218+Z$233+Z$234+SUM(Z$125,Z$126,Z$127,Z$128,Z$129,Z$130,Z$131,Z$132,Z$133,Z$134,Z$135,Z$136,Z$137,Z$138,Z$139,Z$140,Z$141,Z$142,Z$143*(1+'S&amp;S'!$F148),Z$144)</f>
        <v>0</v>
      </c>
      <c r="AA350" s="66">
        <f>-AA$190+AA$216-AA$218+AA$233+AA$234+SUM(AA$125,AA$126,AA$127,AA$128,AA$129,AA$130,AA$131,AA$132,AA$133,AA$134,AA$135,AA$136,AA$137,AA$138,AA$139,AA$140,AA$141,AA$142,AA$143*(1+'S&amp;S'!$F148),AA$144)</f>
        <v>0</v>
      </c>
      <c r="AB350" s="66">
        <f>-AB$190+AB$216-AB$218+AB$233+AB$234+SUM(AB$125,AB$126,AB$127,AB$128,AB$129,AB$130,AB$131,AB$132,AB$133,AB$134,AB$135,AB$136,AB$137,AB$138,AB$139,AB$140,AB$141,AB$142,AB$143*(1+'S&amp;S'!$F148),AB$144)</f>
        <v>0</v>
      </c>
      <c r="AC350" s="66">
        <f>-AC$190+AC$216-AC$218+AC$233+AC$234+SUM(AC$125,AC$126,AC$127,AC$128,AC$129,AC$130,AC$131,AC$132,AC$133,AC$134,AC$135,AC$136,AC$137,AC$138,AC$139,AC$140,AC$141,AC$142,AC$143*(1+'S&amp;S'!$F148),AC$144)</f>
        <v>0</v>
      </c>
      <c r="AD350" s="66">
        <f>-AD$190+AD$216-AD$218+AD$233+AD$234+SUM(AD$125,AD$126,AD$127,AD$128,AD$129,AD$130,AD$131,AD$132,AD$133,AD$134,AD$135,AD$136,AD$137,AD$138,AD$139,AD$140,AD$141,AD$142,AD$143*(1+'S&amp;S'!$F148),AD$144)</f>
        <v>0</v>
      </c>
      <c r="AE350" s="66">
        <f>-AE$190+AE$216-AE$218+AE$233+AE$234+SUM(AE$125,AE$126,AE$127,AE$128,AE$129,AE$130,AE$131,AE$132,AE$133,AE$134,AE$135,AE$136,AE$137,AE$138,AE$139,AE$140,AE$141,AE$142,AE$143*(1+'S&amp;S'!$F148),AE$144)</f>
        <v>0</v>
      </c>
      <c r="AF350" s="66">
        <f>-AF$190+AF$216-AF$218+AF$233+AF$234+SUM(AF$125,AF$126,AF$127,AF$128,AF$129,AF$130,AF$131,AF$132,AF$133,AF$134,AF$135,AF$136,AF$137,AF$138,AF$139,AF$140,AF$141,AF$142,AF$143*(1+'S&amp;S'!$F148),AF$144)</f>
        <v>0</v>
      </c>
      <c r="AG350" s="66">
        <f>-AG$190+AG$216-AG$218+AG$233+AG$234+SUM(AG$125,AG$126,AG$127,AG$128,AG$129,AG$130,AG$131,AG$132,AG$133,AG$134,AG$135,AG$136,AG$137,AG$138,AG$139,AG$140,AG$141,AG$142,AG$143*(1+'S&amp;S'!$F148),AG$144)</f>
        <v>0</v>
      </c>
      <c r="AH350" s="66">
        <f>-AH$190+AH$216-AH$218+AH$233+AH$234+SUM(AH$125,AH$126,AH$127,AH$128,AH$129,AH$130,AH$131,AH$132,AH$133,AH$134,AH$135,AH$136,AH$137,AH$138,AH$139,AH$140,AH$141,AH$142,AH$143*(1+'S&amp;S'!$F148),AH$144)</f>
        <v>0</v>
      </c>
      <c r="AI350" s="66">
        <f>-AI$190+AI$216-AI$218+AI$233+AI$234+SUM(AI$125,AI$126,AI$127,AI$128,AI$129,AI$130,AI$131,AI$132,AI$133,AI$134,AI$135,AI$136,AI$137,AI$138,AI$139,AI$140,AI$141,AI$142,AI$143*(1+'S&amp;S'!$F148),AI$144)</f>
        <v>0</v>
      </c>
      <c r="AJ350" s="66">
        <f>-AJ$190+AJ$216-AJ$218+AJ$233+AJ$234+SUM(AJ$125,AJ$126,AJ$127,AJ$128,AJ$129,AJ$130,AJ$131,AJ$132,AJ$133,AJ$134,AJ$135,AJ$136,AJ$137,AJ$138,AJ$139,AJ$140,AJ$141,AJ$142,AJ$143*(1+'S&amp;S'!$F148),AJ$144)</f>
        <v>0</v>
      </c>
      <c r="AK350" s="66">
        <f>-AK$190+AK$216-AK$218+AK$233+AK$234+SUM(AK$125,AK$126,AK$127,AK$128,AK$129,AK$130,AK$131,AK$132,AK$133,AK$134,AK$135,AK$136,AK$137,AK$138,AK$139,AK$140,AK$141,AK$142,AK$143*(1+'S&amp;S'!$F148),AK$144)</f>
        <v>0</v>
      </c>
      <c r="AL350" s="66">
        <f>-AL$190+AL$216-AL$218+AL$233+AL$234+SUM(AL$125,AL$126,AL$127,AL$128,AL$129,AL$130,AL$131,AL$132,AL$133,AL$134,AL$135,AL$136,AL$137,AL$138,AL$139,AL$140,AL$141,AL$142,AL$143*(1+'S&amp;S'!$F148),AL$144)</f>
        <v>0</v>
      </c>
      <c r="AM350" s="66">
        <f>-AM$190+AM$216-AM$218+AM$233+AM$234+SUM(AM$125,AM$126,AM$127,AM$128,AM$129,AM$130,AM$131,AM$132,AM$133,AM$134,AM$135,AM$136,AM$137,AM$138,AM$139,AM$140,AM$141,AM$142,AM$143*(1+'S&amp;S'!$F148),AM$144)</f>
        <v>0</v>
      </c>
      <c r="AN350" s="66">
        <f>-AN$190+AN$216-AN$218+AN$233+AN$234+SUM(AN$125,AN$126,AN$127,AN$128,AN$129,AN$130,AN$131,AN$132,AN$133,AN$134,AN$135,AN$136,AN$137,AN$138,AN$139,AN$140,AN$141,AN$142,AN$143*(1+'S&amp;S'!$F148),AN$144)</f>
        <v>0</v>
      </c>
      <c r="AO350" s="66">
        <f>-AO$190+AO$216-AO$218+AO$233+AO$234+SUM(AO$125,AO$126,AO$127,AO$128,AO$129,AO$130,AO$131,AO$132,AO$133,AO$134,AO$135,AO$136,AO$137,AO$138,AO$139,AO$140,AO$141,AO$142,AO$143*(1+'S&amp;S'!$F148),AO$144)</f>
        <v>0</v>
      </c>
      <c r="AP350" s="66">
        <f>-AP$190+AP$216-AP$218+AP$233+AP$234+SUM(AP$125,AP$126,AP$127,AP$128,AP$129,AP$130,AP$131,AP$132,AP$133,AP$134,AP$135,AP$136,AP$137,AP$138,AP$139,AP$140,AP$141,AP$142,AP$143*(1+'S&amp;S'!$F148),AP$144)</f>
        <v>0</v>
      </c>
      <c r="AQ350" s="66">
        <f>-AQ$190+AQ$216-AQ$218+AQ$233+AQ$234+SUM(AQ$125,AQ$126,AQ$127,AQ$128,AQ$129,AQ$130,AQ$131,AQ$132,AQ$133,AQ$134,AQ$135,AQ$136,AQ$137,AQ$138,AQ$139,AQ$140,AQ$141,AQ$142,AQ$143*(1+'S&amp;S'!$F148),AQ$144)</f>
        <v>0</v>
      </c>
      <c r="AR350" s="66">
        <f>-AR$190+AR$216-AR$218+AR$233+AR$234+SUM(AR$125,AR$126,AR$127,AR$128,AR$129,AR$130,AR$131,AR$132,AR$133,AR$134,AR$135,AR$136,AR$137,AR$138,AR$139,AR$140,AR$141,AR$142,AR$143*(1+'S&amp;S'!$F148),AR$144)</f>
        <v>0</v>
      </c>
      <c r="AS350" s="66">
        <f>-AS$190+AS$216-AS$218+AS$233+AS$234+SUM(AS$125,AS$126,AS$127,AS$128,AS$129,AS$130,AS$131,AS$132,AS$133,AS$134,AS$135,AS$136,AS$137,AS$138,AS$139,AS$140,AS$141,AS$142,AS$143*(1+'S&amp;S'!$F148),AS$144)</f>
        <v>0</v>
      </c>
      <c r="AT350" s="66">
        <f>-AT$190+AT$216-AT$218+AT$233+AT$234+SUM(AT$125,AT$126,AT$127,AT$128,AT$129,AT$130,AT$131,AT$132,AT$133,AT$134,AT$135,AT$136,AT$137,AT$138,AT$139,AT$140,AT$141,AT$142,AT$143*(1+'S&amp;S'!$F148),AT$144)</f>
        <v>0</v>
      </c>
      <c r="AU350" s="66">
        <f>-AU$190+AU$216-AU$218+AU$233+AU$234+SUM(AU$125,AU$126,AU$127,AU$128,AU$129,AU$130,AU$131,AU$132,AU$133,AU$134,AU$135,AU$136,AU$137,AU$138,AU$139,AU$140,AU$141,AU$142,AU$143*(1+'S&amp;S'!$F148),AU$144)</f>
        <v>0</v>
      </c>
      <c r="AV350" s="66">
        <f>-AV$190+AV$216-AV$218+AV$233+AV$234+SUM(AV$125,AV$126,AV$127,AV$128,AV$129,AV$130,AV$131,AV$132,AV$133,AV$134,AV$135,AV$136,AV$137,AV$138,AV$139,AV$140,AV$141,AV$142,AV$143*(1+'S&amp;S'!$F148),AV$144)</f>
        <v>0</v>
      </c>
      <c r="AW350" s="66">
        <f>-AW$190+AW$216-AW$218+AW$233+AW$234+SUM(AW$125,AW$126,AW$127,AW$128,AW$129,AW$130,AW$131,AW$132,AW$133,AW$134,AW$135,AW$136,AW$137,AW$138,AW$139,AW$140,AW$141,AW$142,AW$143*(1+'S&amp;S'!$F148),AW$144)</f>
        <v>0</v>
      </c>
      <c r="AX350" s="66">
        <f>-AX$190+AX$216-AX$218+AX$233+AX$234+SUM(AX$125,AX$126,AX$127,AX$128,AX$129,AX$130,AX$131,AX$132,AX$133,AX$134,AX$135,AX$136,AX$137,AX$138,AX$139,AX$140,AX$141,AX$142,AX$143*(1+'S&amp;S'!$F148),AX$144)</f>
        <v>0</v>
      </c>
      <c r="AY350" s="66">
        <f>-AY$190+AY$216-AY$218+AY$233+AY$234+SUM(AY$125,AY$126,AY$127,AY$128,AY$129,AY$130,AY$131,AY$132,AY$133,AY$134,AY$135,AY$136,AY$137,AY$138,AY$139,AY$140,AY$141,AY$142,AY$143*(1+'S&amp;S'!$F148),AY$144)</f>
        <v>0</v>
      </c>
      <c r="AZ350" s="66">
        <f>-AZ$190+AZ$216-AZ$218+AZ$233+AZ$234+SUM(AZ$125,AZ$126,AZ$127,AZ$128,AZ$129,AZ$130,AZ$131,AZ$132,AZ$133,AZ$134,AZ$135,AZ$136,AZ$137,AZ$138,AZ$139,AZ$140,AZ$141,AZ$142,AZ$143*(1+'S&amp;S'!$F148),AZ$144)</f>
        <v>0</v>
      </c>
      <c r="BA350" s="66">
        <f>-BA$190+BA$216-BA$218+BA$233+BA$234+SUM(BA$125,BA$126,BA$127,BA$128,BA$129,BA$130,BA$131,BA$132,BA$133,BA$134,BA$135,BA$136,BA$137,BA$138,BA$139,BA$140,BA$141,BA$142,BA$143*(1+'S&amp;S'!$F148),BA$144)</f>
        <v>0</v>
      </c>
      <c r="BB350" s="66">
        <f>-BB$190+BB$216-BB$218+BB$233+BB$234+SUM(BB$125,BB$126,BB$127,BB$128,BB$129,BB$130,BB$131,BB$132,BB$133,BB$134,BB$135,BB$136,BB$137,BB$138,BB$139,BB$140,BB$141,BB$142,BB$143*(1+'S&amp;S'!$F148),BB$144)</f>
        <v>0</v>
      </c>
      <c r="BC350" s="66">
        <f>-BC$190+BC$216-BC$218+BC$233+BC$234+SUM(BC$125,BC$126,BC$127,BC$128,BC$129,BC$130,BC$131,BC$132,BC$133,BC$134,BC$135,BC$136,BC$137,BC$138,BC$139,BC$140,BC$141,BC$142,BC$143*(1+'S&amp;S'!$F148),BC$144)</f>
        <v>0</v>
      </c>
      <c r="BD350" s="66">
        <f>-BD$190+BD$216-BD$218+BD$233+BD$234+SUM(BD$125,BD$126,BD$127,BD$128,BD$129,BD$130,BD$131,BD$132,BD$133,BD$134,BD$135,BD$136,BD$137,BD$138,BD$139,BD$140,BD$141,BD$142,BD$143*(1+'S&amp;S'!$F148),BD$144)</f>
        <v>0</v>
      </c>
      <c r="BE350" s="66">
        <f>-BE$190+BE$216-BE$218+BE$233+BE$234+SUM(BE$125,BE$126,BE$127,BE$128,BE$129,BE$130,BE$131,BE$132,BE$133,BE$134,BE$135,BE$136,BE$137,BE$138,BE$139,BE$140,BE$141,BE$142,BE$143*(1+'S&amp;S'!$F148),BE$144)</f>
        <v>0</v>
      </c>
      <c r="BF350" s="66">
        <f>-BF$190+BF$216-BF$218+BF$233+BF$234+SUM(BF$125,BF$126,BF$127,BF$128,BF$129,BF$130,BF$131,BF$132,BF$133,BF$134,BF$135,BF$136,BF$137,BF$138,BF$139,BF$140,BF$141,BF$142,BF$143*(1+'S&amp;S'!$F148),BF$144)</f>
        <v>0</v>
      </c>
      <c r="BG350" s="66">
        <f>-BG$190+BG$216-BG$218+BG$233+BG$234+SUM(BG$125,BG$126,BG$127,BG$128,BG$129,BG$130,BG$131,BG$132,BG$133,BG$134,BG$135,BG$136,BG$137,BG$138,BG$139,BG$140,BG$141,BG$142,BG$143*(1+'S&amp;S'!$F148),BG$144)</f>
        <v>0</v>
      </c>
      <c r="BH350" s="66">
        <f>-BH$190+BH$216-BH$218+BH$233+BH$234+SUM(BH$125,BH$126,BH$127,BH$128,BH$129,BH$130,BH$131,BH$132,BH$133,BH$134,BH$135,BH$136,BH$137,BH$138,BH$139,BH$140,BH$141,BH$142,BH$143*(1+'S&amp;S'!$F148),BH$144)</f>
        <v>0</v>
      </c>
      <c r="BI350" s="66">
        <f>-BI$190+BI$216-BI$218+BI$233+BI$234+SUM(BI$125,BI$126,BI$127,BI$128,BI$129,BI$130,BI$131,BI$132,BI$133,BI$134,BI$135,BI$136,BI$137,BI$138,BI$139,BI$140,BI$141,BI$142,BI$143*(1+'S&amp;S'!$F148),BI$144)</f>
        <v>0</v>
      </c>
      <c r="BJ350" s="66">
        <f>-BJ$190+BJ$216-BJ$218+BJ$233+BJ$234+SUM(BJ$125,BJ$126,BJ$127,BJ$128,BJ$129,BJ$130,BJ$131,BJ$132,BJ$133,BJ$134,BJ$135,BJ$136,BJ$137,BJ$138,BJ$139,BJ$140,BJ$141,BJ$142,BJ$143*(1+'S&amp;S'!$F148),BJ$144)</f>
        <v>0</v>
      </c>
      <c r="BK350" s="66">
        <f>-BK$190+BK$216-BK$218+BK$233+BK$234+SUM(BK$125,BK$126,BK$127,BK$128,BK$129,BK$130,BK$131,BK$132,BK$133,BK$134,BK$135,BK$136,BK$137,BK$138,BK$139,BK$140,BK$141,BK$142,BK$143*(1+'S&amp;S'!$F148),BK$144)</f>
        <v>0</v>
      </c>
      <c r="BL350" s="66">
        <f>-BL$190+BL$216-BL$218+BL$233+BL$234+SUM(BL$125,BL$126,BL$127,BL$128,BL$129,BL$130,BL$131,BL$132,BL$133,BL$134,BL$135,BL$136,BL$137,BL$138,BL$139,BL$140,BL$141,BL$142,BL$143*(1+'S&amp;S'!$F148),BL$144)</f>
        <v>0</v>
      </c>
      <c r="BM350" s="66">
        <f>-BM$190+BM$216-BM$218+BM$233+BM$234+SUM(BM$125,BM$126,BM$127,BM$128,BM$129,BM$130,BM$131,BM$132,BM$133,BM$134,BM$135,BM$136,BM$137,BM$138,BM$139,BM$140,BM$141,BM$142,BM$143*(1+'S&amp;S'!$F148),BM$144)</f>
        <v>0</v>
      </c>
      <c r="BN350" s="66">
        <f>-BN$190+BN$216-BN$218+BN$233+BN$234+SUM(BN$125,BN$126,BN$127,BN$128,BN$129,BN$130,BN$131,BN$132,BN$133,BN$134,BN$135,BN$136,BN$137,BN$138,BN$139,BN$140,BN$141,BN$142,BN$143*(1+'S&amp;S'!$F148),BN$144)</f>
        <v>0</v>
      </c>
      <c r="BO350" s="66">
        <f>-BO$190+BO$216-BO$218+BO$233+BO$234+SUM(BO$125,BO$126,BO$127,BO$128,BO$129,BO$130,BO$131,BO$132,BO$133,BO$134,BO$135,BO$136,BO$137,BO$138,BO$139,BO$140,BO$141,BO$142,BO$143*(1+'S&amp;S'!$F148),BO$144)</f>
        <v>0</v>
      </c>
      <c r="BP350" s="66">
        <f>-BP$190+BP$216-BP$218+BP$233+BP$234+SUM(BP$125,BP$126,BP$127,BP$128,BP$129,BP$130,BP$131,BP$132,BP$133,BP$134,BP$135,BP$136,BP$137,BP$138,BP$139,BP$140,BP$141,BP$142,BP$143*(1+'S&amp;S'!$F148),BP$144)</f>
        <v>0</v>
      </c>
      <c r="BQ350" s="66">
        <f>-BQ$190+BQ$216-BQ$218+BQ$233+BQ$234+SUM(BQ$125,BQ$126,BQ$127,BQ$128,BQ$129,BQ$130,BQ$131,BQ$132,BQ$133,BQ$134,BQ$135,BQ$136,BQ$137,BQ$138,BQ$139,BQ$140,BQ$141,BQ$142,BQ$143*(1+'S&amp;S'!$F148),BQ$144)</f>
        <v>0</v>
      </c>
      <c r="BR350" s="66">
        <f>-BR$190+BR$216-BR$218+BR$233+BR$234+SUM(BR$125,BR$126,BR$127,BR$128,BR$129,BR$130,BR$131,BR$132,BR$133,BR$134,BR$135,BR$136,BR$137,BR$138,BR$139,BR$140,BR$141,BR$142,BR$143*(1+'S&amp;S'!$F148),BR$144)</f>
        <v>0</v>
      </c>
      <c r="BS350" s="66">
        <f>-BS$190+BS$216-BS$218+BS$233+BS$234+SUM(BS$125,BS$126,BS$127,BS$128,BS$129,BS$130,BS$131,BS$132,BS$133,BS$134,BS$135,BS$136,BS$137,BS$138,BS$139,BS$140,BS$141,BS$142,BS$143*(1+'S&amp;S'!$F148),BS$144)</f>
        <v>0</v>
      </c>
      <c r="BT350" s="66">
        <f>-BT$190+BT$216-BT$218+BT$233+BT$234+SUM(BT$125,BT$126,BT$127,BT$128,BT$129,BT$130,BT$131,BT$132,BT$133,BT$134,BT$135,BT$136,BT$137,BT$138,BT$139,BT$140,BT$141,BT$142,BT$143*(1+'S&amp;S'!$F148),BT$144)</f>
        <v>0</v>
      </c>
      <c r="BU350" s="66">
        <f>-BU$190+BU$216-BU$218+BU$233+BU$234+SUM(BU$125,BU$126,BU$127,BU$128,BU$129,BU$130,BU$131,BU$132,BU$133,BU$134,BU$135,BU$136,BU$137,BU$138,BU$139,BU$140,BU$141,BU$142,BU$143*(1+'S&amp;S'!$F148),BU$144)</f>
        <v>0</v>
      </c>
      <c r="BV350" s="66">
        <f>-BV$190+BV$216-BV$218+BV$233+BV$234+SUM(BV$125,BV$126,BV$127,BV$128,BV$129,BV$130,BV$131,BV$132,BV$133,BV$134,BV$135,BV$136,BV$137,BV$138,BV$139,BV$140,BV$141,BV$142,BV$143*(1+'S&amp;S'!$F148),BV$144)</f>
        <v>0</v>
      </c>
      <c r="BW350" s="66">
        <f>-BW$190+BW$216-BW$218+BW$233+BW$234+SUM(BW$125,BW$126,BW$127,BW$128,BW$129,BW$130,BW$131,BW$132,BW$133,BW$134,BW$135,BW$136,BW$137,BW$138,BW$139,BW$140,BW$141,BW$142,BW$143*(1+'S&amp;S'!$F148),BW$144)</f>
        <v>0</v>
      </c>
      <c r="BX350" s="66">
        <f>-BX$190+BX$216-BX$218+BX$233+BX$234+SUM(BX$125,BX$126,BX$127,BX$128,BX$129,BX$130,BX$131,BX$132,BX$133,BX$134,BX$135,BX$136,BX$137,BX$138,BX$139,BX$140,BX$141,BX$142,BX$143*(1+'S&amp;S'!$F148),BX$144)</f>
        <v>0</v>
      </c>
      <c r="BY350" s="66">
        <f>-BY$190+BY$216-BY$218+BY$233+BY$234+SUM(BY$125,BY$126,BY$127,BY$128,BY$129,BY$130,BY$131,BY$132,BY$133,BY$134,BY$135,BY$136,BY$137,BY$138,BY$139,BY$140,BY$141,BY$142,BY$143*(1+'S&amp;S'!$F148),BY$144)</f>
        <v>0</v>
      </c>
      <c r="BZ350" s="66">
        <f>-BZ$190+BZ$216-BZ$218+BZ$233+BZ$234+SUM(BZ$125,BZ$126,BZ$127,BZ$128,BZ$129,BZ$130,BZ$131,BZ$132,BZ$133,BZ$134,BZ$135,BZ$136,BZ$137,BZ$138,BZ$139,BZ$140,BZ$141,BZ$142,BZ$143*(1+'S&amp;S'!$F148),BZ$144)</f>
        <v>0</v>
      </c>
      <c r="CA350" s="66">
        <f>-CA$190+CA$216-CA$218+CA$233+CA$234+SUM(CA$125,CA$126,CA$127,CA$128,CA$129,CA$130,CA$131,CA$132,CA$133,CA$134,CA$135,CA$136,CA$137,CA$138,CA$139,CA$140,CA$141,CA$142,CA$143*(1+'S&amp;S'!$F148),CA$144)</f>
        <v>0</v>
      </c>
      <c r="CB350" s="66">
        <f>-CB$190+CB$216-CB$218+CB$233+CB$234+SUM(CB$125,CB$126,CB$127,CB$128,CB$129,CB$130,CB$131,CB$132,CB$133,CB$134,CB$135,CB$136,CB$137,CB$138,CB$139,CB$140,CB$141,CB$142,CB$143*(1+'S&amp;S'!$F148),CB$144)</f>
        <v>0</v>
      </c>
      <c r="CC350" s="66">
        <f>-CC$190+CC$216-CC$218+CC$233+CC$234+SUM(CC$125,CC$126,CC$127,CC$128,CC$129,CC$130,CC$131,CC$132,CC$133,CC$134,CC$135,CC$136,CC$137,CC$138,CC$139,CC$140,CC$141,CC$142,CC$143*(1+'S&amp;S'!$F148),CC$144)</f>
        <v>0</v>
      </c>
      <c r="CD350" s="66">
        <f>-CD$190+CD$216-CD$218+CD$233+CD$234+SUM(CD$125,CD$126,CD$127,CD$128,CD$129,CD$130,CD$131,CD$132,CD$133,CD$134,CD$135,CD$136,CD$137,CD$138,CD$139,CD$140,CD$141,CD$142,CD$143*(1+'S&amp;S'!$F148),CD$144)</f>
        <v>0</v>
      </c>
      <c r="CE350" s="66">
        <f>-CE$190+CE$216-CE$218+CE$233+CE$234+SUM(CE$125,CE$126,CE$127,CE$128,CE$129,CE$130,CE$131,CE$132,CE$133,CE$134,CE$135,CE$136,CE$137,CE$138,CE$139,CE$140,CE$141,CE$142,CE$143*(1+'S&amp;S'!$F148),CE$144)</f>
        <v>0</v>
      </c>
      <c r="CF350" s="66">
        <f>-CF$190+CF$216-CF$218+CF$233+CF$234+SUM(CF$125,CF$126,CF$127,CF$128,CF$129,CF$130,CF$131,CF$132,CF$133,CF$134,CF$135,CF$136,CF$137,CF$138,CF$139,CF$140,CF$141,CF$142,CF$143*(1+'S&amp;S'!$F148),CF$144)</f>
        <v>0</v>
      </c>
      <c r="CG350" s="66">
        <f>-CG$190+CG$216-CG$218+CG$233+CG$234+SUM(CG$125,CG$126,CG$127,CG$128,CG$129,CG$130,CG$131,CG$132,CG$133,CG$134,CG$135,CG$136,CG$137,CG$138,CG$139,CG$140,CG$141,CG$142,CG$143*(1+'S&amp;S'!$F148),CG$144)</f>
        <v>0</v>
      </c>
      <c r="CH350" s="66">
        <f>-CH$190+CH$216-CH$218+CH$233+CH$234+SUM(CH$125,CH$126,CH$127,CH$128,CH$129,CH$130,CH$131,CH$132,CH$133,CH$134,CH$135,CH$136,CH$137,CH$138,CH$139,CH$140,CH$141,CH$142,CH$143*(1+'S&amp;S'!$F148),CH$144)</f>
        <v>0</v>
      </c>
      <c r="CI350" s="66">
        <f>-CI$190+CI$216-CI$218+CI$233+CI$234+SUM(CI$125,CI$126,CI$127,CI$128,CI$129,CI$130,CI$131,CI$132,CI$133,CI$134,CI$135,CI$136,CI$137,CI$138,CI$139,CI$140,CI$141,CI$142,CI$143*(1+'S&amp;S'!$F148),CI$144)</f>
        <v>0</v>
      </c>
      <c r="CJ350" s="66">
        <f>-CJ$190+CJ$216-CJ$218+CJ$233+CJ$234+SUM(CJ$125,CJ$126,CJ$127,CJ$128,CJ$129,CJ$130,CJ$131,CJ$132,CJ$133,CJ$134,CJ$135,CJ$136,CJ$137,CJ$138,CJ$139,CJ$140,CJ$141,CJ$142,CJ$143*(1+'S&amp;S'!$F148),CJ$144)</f>
        <v>0</v>
      </c>
      <c r="CK350" s="66">
        <f>-CK$190+CK$216-CK$218+CK$233+CK$234+SUM(CK$125,CK$126,CK$127,CK$128,CK$129,CK$130,CK$131,CK$132,CK$133,CK$134,CK$135,CK$136,CK$137,CK$138,CK$139,CK$140,CK$141,CK$142,CK$143*(1+'S&amp;S'!$F148),CK$144)</f>
        <v>0</v>
      </c>
      <c r="CL350" s="66">
        <f>-CL$190+CL$216-CL$218+CL$233+CL$234+SUM(CL$125,CL$126,CL$127,CL$128,CL$129,CL$130,CL$131,CL$132,CL$133,CL$134,CL$135,CL$136,CL$137,CL$138,CL$139,CL$140,CL$141,CL$142,CL$143*(1+'S&amp;S'!$F148),CL$144)</f>
        <v>0</v>
      </c>
      <c r="CM350" s="66">
        <f>-CM$190+CM$216-CM$218+CM$233+CM$234+SUM(CM$125,CM$126,CM$127,CM$128,CM$129,CM$130,CM$131,CM$132,CM$133,CM$134,CM$135,CM$136,CM$137,CM$138,CM$139,CM$140,CM$141,CM$142,CM$143*(1+'S&amp;S'!$F148),CM$144)</f>
        <v>0</v>
      </c>
      <c r="CN350" s="66">
        <f>-CN$190+CN$216-CN$218+CN$233+CN$234+SUM(CN$125,CN$126,CN$127,CN$128,CN$129,CN$130,CN$131,CN$132,CN$133,CN$134,CN$135,CN$136,CN$137,CN$138,CN$139,CN$140,CN$141,CN$142,CN$143*(1+'S&amp;S'!$F148),CN$144)</f>
        <v>0</v>
      </c>
      <c r="CO350" s="66">
        <f>-CO$190+CO$216-CO$218+CO$233+CO$234+SUM(CO$125,CO$126,CO$127,CO$128,CO$129,CO$130,CO$131,CO$132,CO$133,CO$134,CO$135,CO$136,CO$137,CO$138,CO$139,CO$140,CO$141,CO$142,CO$143*(1+'S&amp;S'!$F148),CO$144)</f>
        <v>0</v>
      </c>
      <c r="CP350" s="66">
        <f>-CP$190+CP$216-CP$218+CP$233+CP$234+SUM(CP$125,CP$126,CP$127,CP$128,CP$129,CP$130,CP$131,CP$132,CP$133,CP$134,CP$135,CP$136,CP$137,CP$138,CP$139,CP$140,CP$141,CP$142,CP$143*(1+'S&amp;S'!$F148),CP$144)</f>
        <v>0</v>
      </c>
      <c r="CQ350" s="66">
        <f>-CQ$190+CQ$216-CQ$218+CQ$233+CQ$234+SUM(CQ$125,CQ$126,CQ$127,CQ$128,CQ$129,CQ$130,CQ$131,CQ$132,CQ$133,CQ$134,CQ$135,CQ$136,CQ$137,CQ$138,CQ$139,CQ$140,CQ$141,CQ$142,CQ$143*(1+'S&amp;S'!$F148),CQ$144)</f>
        <v>0</v>
      </c>
      <c r="CR350" s="66">
        <f>-CR$190+CR$216-CR$218+CR$233+CR$234+SUM(CR$125,CR$126,CR$127,CR$128,CR$129,CR$130,CR$131,CR$132,CR$133,CR$134,CR$135,CR$136,CR$137,CR$138,CR$139,CR$140,CR$141,CR$142,CR$143*(1+'S&amp;S'!$F148),CR$144)</f>
        <v>0</v>
      </c>
      <c r="CS350" s="66">
        <f>-CS$190+CS$216-CS$218+CS$233+CS$234+SUM(CS$125,CS$126,CS$127,CS$128,CS$129,CS$130,CS$131,CS$132,CS$133,CS$134,CS$135,CS$136,CS$137,CS$138,CS$139,CS$140,CS$141,CS$142,CS$143*(1+'S&amp;S'!$F148),CS$144)</f>
        <v>0</v>
      </c>
    </row>
    <row r="351" spans="3:97" hidden="1" x14ac:dyDescent="0.35">
      <c r="C351" s="81" t="str">
        <f>O.6!C143&amp;" with "&amp; 'S&amp;S'!$D$5*100 &amp; "% decrease"</f>
        <v>Spare with 1% decrease</v>
      </c>
      <c r="E351" s="492">
        <f>G351+NPV(G.Asm!$F$40,H351:INDEX(H351:CS351,RP))</f>
        <v>0</v>
      </c>
      <c r="F351" s="492">
        <f t="shared" si="140"/>
        <v>0</v>
      </c>
      <c r="G351" s="66">
        <f>-G$190+G$216-G$218+G$233+G$234+SUM(G$125,G$126,G$127,G$128,G$129,G$130,G$131,G$132,G$133,G$134,G$135,G$136,G$137,G$138,G$139,G$140,G$141,G$142,G$143*(1+'S&amp;S'!$F149),G$144)</f>
        <v>0</v>
      </c>
      <c r="H351" s="66">
        <f>-H$190+H$216-H$218+H$233+H$234+SUM(H$125,H$126,H$127,H$128,H$129,H$130,H$131,H$132,H$133,H$134,H$135,H$136,H$137,H$138,H$139,H$140,H$141,H$142,H$143*(1+'S&amp;S'!$F149),H$144)</f>
        <v>0</v>
      </c>
      <c r="I351" s="66">
        <f>-I$190+I$216-I$218+I$233+I$234+SUM(I$125,I$126,I$127,I$128,I$129,I$130,I$131,I$132,I$133,I$134,I$135,I$136,I$137,I$138,I$139,I$140,I$141,I$142,I$143*(1+'S&amp;S'!$F149),I$144)</f>
        <v>0</v>
      </c>
      <c r="J351" s="66">
        <f>-J$190+J$216-J$218+J$233+J$234+SUM(J$125,J$126,J$127,J$128,J$129,J$130,J$131,J$132,J$133,J$134,J$135,J$136,J$137,J$138,J$139,J$140,J$141,J$142,J$143*(1+'S&amp;S'!$F149),J$144)</f>
        <v>0</v>
      </c>
      <c r="K351" s="66">
        <f>-K$190+K$216-K$218+K$233+K$234+SUM(K$125,K$126,K$127,K$128,K$129,K$130,K$131,K$132,K$133,K$134,K$135,K$136,K$137,K$138,K$139,K$140,K$141,K$142,K$143*(1+'S&amp;S'!$F149),K$144)</f>
        <v>0</v>
      </c>
      <c r="L351" s="66">
        <f>-L$190+L$216-L$218+L$233+L$234+SUM(L$125,L$126,L$127,L$128,L$129,L$130,L$131,L$132,L$133,L$134,L$135,L$136,L$137,L$138,L$139,L$140,L$141,L$142,L$143*(1+'S&amp;S'!$F149),L$144)</f>
        <v>0</v>
      </c>
      <c r="M351" s="66">
        <f>-M$190+M$216-M$218+M$233+M$234+SUM(M$125,M$126,M$127,M$128,M$129,M$130,M$131,M$132,M$133,M$134,M$135,M$136,M$137,M$138,M$139,M$140,M$141,M$142,M$143*(1+'S&amp;S'!$F149),M$144)</f>
        <v>0</v>
      </c>
      <c r="N351" s="66">
        <f>-N$190+N$216-N$218+N$233+N$234+SUM(N$125,N$126,N$127,N$128,N$129,N$130,N$131,N$132,N$133,N$134,N$135,N$136,N$137,N$138,N$139,N$140,N$141,N$142,N$143*(1+'S&amp;S'!$F149),N$144)</f>
        <v>0</v>
      </c>
      <c r="O351" s="66">
        <f>-O$190+O$216-O$218+O$233+O$234+SUM(O$125,O$126,O$127,O$128,O$129,O$130,O$131,O$132,O$133,O$134,O$135,O$136,O$137,O$138,O$139,O$140,O$141,O$142,O$143*(1+'S&amp;S'!$F149),O$144)</f>
        <v>0</v>
      </c>
      <c r="P351" s="66">
        <f>-P$190+P$216-P$218+P$233+P$234+SUM(P$125,P$126,P$127,P$128,P$129,P$130,P$131,P$132,P$133,P$134,P$135,P$136,P$137,P$138,P$139,P$140,P$141,P$142,P$143*(1+'S&amp;S'!$F149),P$144)</f>
        <v>0</v>
      </c>
      <c r="Q351" s="66">
        <f>-Q$190+Q$216-Q$218+Q$233+Q$234+SUM(Q$125,Q$126,Q$127,Q$128,Q$129,Q$130,Q$131,Q$132,Q$133,Q$134,Q$135,Q$136,Q$137,Q$138,Q$139,Q$140,Q$141,Q$142,Q$143*(1+'S&amp;S'!$F149),Q$144)</f>
        <v>0</v>
      </c>
      <c r="R351" s="66">
        <f>-R$190+R$216-R$218+R$233+R$234+SUM(R$125,R$126,R$127,R$128,R$129,R$130,R$131,R$132,R$133,R$134,R$135,R$136,R$137,R$138,R$139,R$140,R$141,R$142,R$143*(1+'S&amp;S'!$F149),R$144)</f>
        <v>0</v>
      </c>
      <c r="S351" s="66">
        <f>-S$190+S$216-S$218+S$233+S$234+SUM(S$125,S$126,S$127,S$128,S$129,S$130,S$131,S$132,S$133,S$134,S$135,S$136,S$137,S$138,S$139,S$140,S$141,S$142,S$143*(1+'S&amp;S'!$F149),S$144)</f>
        <v>0</v>
      </c>
      <c r="T351" s="66">
        <f>-T$190+T$216-T$218+T$233+T$234+SUM(T$125,T$126,T$127,T$128,T$129,T$130,T$131,T$132,T$133,T$134,T$135,T$136,T$137,T$138,T$139,T$140,T$141,T$142,T$143*(1+'S&amp;S'!$F149),T$144)</f>
        <v>0</v>
      </c>
      <c r="U351" s="66">
        <f>-U$190+U$216-U$218+U$233+U$234+SUM(U$125,U$126,U$127,U$128,U$129,U$130,U$131,U$132,U$133,U$134,U$135,U$136,U$137,U$138,U$139,U$140,U$141,U$142,U$143*(1+'S&amp;S'!$F149),U$144)</f>
        <v>0</v>
      </c>
      <c r="V351" s="66">
        <f>-V$190+V$216-V$218+V$233+V$234+SUM(V$125,V$126,V$127,V$128,V$129,V$130,V$131,V$132,V$133,V$134,V$135,V$136,V$137,V$138,V$139,V$140,V$141,V$142,V$143*(1+'S&amp;S'!$F149),V$144)</f>
        <v>0</v>
      </c>
      <c r="W351" s="66">
        <f>-W$190+W$216-W$218+W$233+W$234+SUM(W$125,W$126,W$127,W$128,W$129,W$130,W$131,W$132,W$133,W$134,W$135,W$136,W$137,W$138,W$139,W$140,W$141,W$142,W$143*(1+'S&amp;S'!$F149),W$144)</f>
        <v>0</v>
      </c>
      <c r="X351" s="66">
        <f>-X$190+X$216-X$218+X$233+X$234+SUM(X$125,X$126,X$127,X$128,X$129,X$130,X$131,X$132,X$133,X$134,X$135,X$136,X$137,X$138,X$139,X$140,X$141,X$142,X$143*(1+'S&amp;S'!$F149),X$144)</f>
        <v>0</v>
      </c>
      <c r="Y351" s="66">
        <f>-Y$190+Y$216-Y$218+Y$233+Y$234+SUM(Y$125,Y$126,Y$127,Y$128,Y$129,Y$130,Y$131,Y$132,Y$133,Y$134,Y$135,Y$136,Y$137,Y$138,Y$139,Y$140,Y$141,Y$142,Y$143*(1+'S&amp;S'!$F149),Y$144)</f>
        <v>0</v>
      </c>
      <c r="Z351" s="66">
        <f>-Z$190+Z$216-Z$218+Z$233+Z$234+SUM(Z$125,Z$126,Z$127,Z$128,Z$129,Z$130,Z$131,Z$132,Z$133,Z$134,Z$135,Z$136,Z$137,Z$138,Z$139,Z$140,Z$141,Z$142,Z$143*(1+'S&amp;S'!$F149),Z$144)</f>
        <v>0</v>
      </c>
      <c r="AA351" s="66">
        <f>-AA$190+AA$216-AA$218+AA$233+AA$234+SUM(AA$125,AA$126,AA$127,AA$128,AA$129,AA$130,AA$131,AA$132,AA$133,AA$134,AA$135,AA$136,AA$137,AA$138,AA$139,AA$140,AA$141,AA$142,AA$143*(1+'S&amp;S'!$F149),AA$144)</f>
        <v>0</v>
      </c>
      <c r="AB351" s="66">
        <f>-AB$190+AB$216-AB$218+AB$233+AB$234+SUM(AB$125,AB$126,AB$127,AB$128,AB$129,AB$130,AB$131,AB$132,AB$133,AB$134,AB$135,AB$136,AB$137,AB$138,AB$139,AB$140,AB$141,AB$142,AB$143*(1+'S&amp;S'!$F149),AB$144)</f>
        <v>0</v>
      </c>
      <c r="AC351" s="66">
        <f>-AC$190+AC$216-AC$218+AC$233+AC$234+SUM(AC$125,AC$126,AC$127,AC$128,AC$129,AC$130,AC$131,AC$132,AC$133,AC$134,AC$135,AC$136,AC$137,AC$138,AC$139,AC$140,AC$141,AC$142,AC$143*(1+'S&amp;S'!$F149),AC$144)</f>
        <v>0</v>
      </c>
      <c r="AD351" s="66">
        <f>-AD$190+AD$216-AD$218+AD$233+AD$234+SUM(AD$125,AD$126,AD$127,AD$128,AD$129,AD$130,AD$131,AD$132,AD$133,AD$134,AD$135,AD$136,AD$137,AD$138,AD$139,AD$140,AD$141,AD$142,AD$143*(1+'S&amp;S'!$F149),AD$144)</f>
        <v>0</v>
      </c>
      <c r="AE351" s="66">
        <f>-AE$190+AE$216-AE$218+AE$233+AE$234+SUM(AE$125,AE$126,AE$127,AE$128,AE$129,AE$130,AE$131,AE$132,AE$133,AE$134,AE$135,AE$136,AE$137,AE$138,AE$139,AE$140,AE$141,AE$142,AE$143*(1+'S&amp;S'!$F149),AE$144)</f>
        <v>0</v>
      </c>
      <c r="AF351" s="66">
        <f>-AF$190+AF$216-AF$218+AF$233+AF$234+SUM(AF$125,AF$126,AF$127,AF$128,AF$129,AF$130,AF$131,AF$132,AF$133,AF$134,AF$135,AF$136,AF$137,AF$138,AF$139,AF$140,AF$141,AF$142,AF$143*(1+'S&amp;S'!$F149),AF$144)</f>
        <v>0</v>
      </c>
      <c r="AG351" s="66">
        <f>-AG$190+AG$216-AG$218+AG$233+AG$234+SUM(AG$125,AG$126,AG$127,AG$128,AG$129,AG$130,AG$131,AG$132,AG$133,AG$134,AG$135,AG$136,AG$137,AG$138,AG$139,AG$140,AG$141,AG$142,AG$143*(1+'S&amp;S'!$F149),AG$144)</f>
        <v>0</v>
      </c>
      <c r="AH351" s="66">
        <f>-AH$190+AH$216-AH$218+AH$233+AH$234+SUM(AH$125,AH$126,AH$127,AH$128,AH$129,AH$130,AH$131,AH$132,AH$133,AH$134,AH$135,AH$136,AH$137,AH$138,AH$139,AH$140,AH$141,AH$142,AH$143*(1+'S&amp;S'!$F149),AH$144)</f>
        <v>0</v>
      </c>
      <c r="AI351" s="66">
        <f>-AI$190+AI$216-AI$218+AI$233+AI$234+SUM(AI$125,AI$126,AI$127,AI$128,AI$129,AI$130,AI$131,AI$132,AI$133,AI$134,AI$135,AI$136,AI$137,AI$138,AI$139,AI$140,AI$141,AI$142,AI$143*(1+'S&amp;S'!$F149),AI$144)</f>
        <v>0</v>
      </c>
      <c r="AJ351" s="66">
        <f>-AJ$190+AJ$216-AJ$218+AJ$233+AJ$234+SUM(AJ$125,AJ$126,AJ$127,AJ$128,AJ$129,AJ$130,AJ$131,AJ$132,AJ$133,AJ$134,AJ$135,AJ$136,AJ$137,AJ$138,AJ$139,AJ$140,AJ$141,AJ$142,AJ$143*(1+'S&amp;S'!$F149),AJ$144)</f>
        <v>0</v>
      </c>
      <c r="AK351" s="66">
        <f>-AK$190+AK$216-AK$218+AK$233+AK$234+SUM(AK$125,AK$126,AK$127,AK$128,AK$129,AK$130,AK$131,AK$132,AK$133,AK$134,AK$135,AK$136,AK$137,AK$138,AK$139,AK$140,AK$141,AK$142,AK$143*(1+'S&amp;S'!$F149),AK$144)</f>
        <v>0</v>
      </c>
      <c r="AL351" s="66">
        <f>-AL$190+AL$216-AL$218+AL$233+AL$234+SUM(AL$125,AL$126,AL$127,AL$128,AL$129,AL$130,AL$131,AL$132,AL$133,AL$134,AL$135,AL$136,AL$137,AL$138,AL$139,AL$140,AL$141,AL$142,AL$143*(1+'S&amp;S'!$F149),AL$144)</f>
        <v>0</v>
      </c>
      <c r="AM351" s="66">
        <f>-AM$190+AM$216-AM$218+AM$233+AM$234+SUM(AM$125,AM$126,AM$127,AM$128,AM$129,AM$130,AM$131,AM$132,AM$133,AM$134,AM$135,AM$136,AM$137,AM$138,AM$139,AM$140,AM$141,AM$142,AM$143*(1+'S&amp;S'!$F149),AM$144)</f>
        <v>0</v>
      </c>
      <c r="AN351" s="66">
        <f>-AN$190+AN$216-AN$218+AN$233+AN$234+SUM(AN$125,AN$126,AN$127,AN$128,AN$129,AN$130,AN$131,AN$132,AN$133,AN$134,AN$135,AN$136,AN$137,AN$138,AN$139,AN$140,AN$141,AN$142,AN$143*(1+'S&amp;S'!$F149),AN$144)</f>
        <v>0</v>
      </c>
      <c r="AO351" s="66">
        <f>-AO$190+AO$216-AO$218+AO$233+AO$234+SUM(AO$125,AO$126,AO$127,AO$128,AO$129,AO$130,AO$131,AO$132,AO$133,AO$134,AO$135,AO$136,AO$137,AO$138,AO$139,AO$140,AO$141,AO$142,AO$143*(1+'S&amp;S'!$F149),AO$144)</f>
        <v>0</v>
      </c>
      <c r="AP351" s="66">
        <f>-AP$190+AP$216-AP$218+AP$233+AP$234+SUM(AP$125,AP$126,AP$127,AP$128,AP$129,AP$130,AP$131,AP$132,AP$133,AP$134,AP$135,AP$136,AP$137,AP$138,AP$139,AP$140,AP$141,AP$142,AP$143*(1+'S&amp;S'!$F149),AP$144)</f>
        <v>0</v>
      </c>
      <c r="AQ351" s="66">
        <f>-AQ$190+AQ$216-AQ$218+AQ$233+AQ$234+SUM(AQ$125,AQ$126,AQ$127,AQ$128,AQ$129,AQ$130,AQ$131,AQ$132,AQ$133,AQ$134,AQ$135,AQ$136,AQ$137,AQ$138,AQ$139,AQ$140,AQ$141,AQ$142,AQ$143*(1+'S&amp;S'!$F149),AQ$144)</f>
        <v>0</v>
      </c>
      <c r="AR351" s="66">
        <f>-AR$190+AR$216-AR$218+AR$233+AR$234+SUM(AR$125,AR$126,AR$127,AR$128,AR$129,AR$130,AR$131,AR$132,AR$133,AR$134,AR$135,AR$136,AR$137,AR$138,AR$139,AR$140,AR$141,AR$142,AR$143*(1+'S&amp;S'!$F149),AR$144)</f>
        <v>0</v>
      </c>
      <c r="AS351" s="66">
        <f>-AS$190+AS$216-AS$218+AS$233+AS$234+SUM(AS$125,AS$126,AS$127,AS$128,AS$129,AS$130,AS$131,AS$132,AS$133,AS$134,AS$135,AS$136,AS$137,AS$138,AS$139,AS$140,AS$141,AS$142,AS$143*(1+'S&amp;S'!$F149),AS$144)</f>
        <v>0</v>
      </c>
      <c r="AT351" s="66">
        <f>-AT$190+AT$216-AT$218+AT$233+AT$234+SUM(AT$125,AT$126,AT$127,AT$128,AT$129,AT$130,AT$131,AT$132,AT$133,AT$134,AT$135,AT$136,AT$137,AT$138,AT$139,AT$140,AT$141,AT$142,AT$143*(1+'S&amp;S'!$F149),AT$144)</f>
        <v>0</v>
      </c>
      <c r="AU351" s="66">
        <f>-AU$190+AU$216-AU$218+AU$233+AU$234+SUM(AU$125,AU$126,AU$127,AU$128,AU$129,AU$130,AU$131,AU$132,AU$133,AU$134,AU$135,AU$136,AU$137,AU$138,AU$139,AU$140,AU$141,AU$142,AU$143*(1+'S&amp;S'!$F149),AU$144)</f>
        <v>0</v>
      </c>
      <c r="AV351" s="66">
        <f>-AV$190+AV$216-AV$218+AV$233+AV$234+SUM(AV$125,AV$126,AV$127,AV$128,AV$129,AV$130,AV$131,AV$132,AV$133,AV$134,AV$135,AV$136,AV$137,AV$138,AV$139,AV$140,AV$141,AV$142,AV$143*(1+'S&amp;S'!$F149),AV$144)</f>
        <v>0</v>
      </c>
      <c r="AW351" s="66">
        <f>-AW$190+AW$216-AW$218+AW$233+AW$234+SUM(AW$125,AW$126,AW$127,AW$128,AW$129,AW$130,AW$131,AW$132,AW$133,AW$134,AW$135,AW$136,AW$137,AW$138,AW$139,AW$140,AW$141,AW$142,AW$143*(1+'S&amp;S'!$F149),AW$144)</f>
        <v>0</v>
      </c>
      <c r="AX351" s="66">
        <f>-AX$190+AX$216-AX$218+AX$233+AX$234+SUM(AX$125,AX$126,AX$127,AX$128,AX$129,AX$130,AX$131,AX$132,AX$133,AX$134,AX$135,AX$136,AX$137,AX$138,AX$139,AX$140,AX$141,AX$142,AX$143*(1+'S&amp;S'!$F149),AX$144)</f>
        <v>0</v>
      </c>
      <c r="AY351" s="66">
        <f>-AY$190+AY$216-AY$218+AY$233+AY$234+SUM(AY$125,AY$126,AY$127,AY$128,AY$129,AY$130,AY$131,AY$132,AY$133,AY$134,AY$135,AY$136,AY$137,AY$138,AY$139,AY$140,AY$141,AY$142,AY$143*(1+'S&amp;S'!$F149),AY$144)</f>
        <v>0</v>
      </c>
      <c r="AZ351" s="66">
        <f>-AZ$190+AZ$216-AZ$218+AZ$233+AZ$234+SUM(AZ$125,AZ$126,AZ$127,AZ$128,AZ$129,AZ$130,AZ$131,AZ$132,AZ$133,AZ$134,AZ$135,AZ$136,AZ$137,AZ$138,AZ$139,AZ$140,AZ$141,AZ$142,AZ$143*(1+'S&amp;S'!$F149),AZ$144)</f>
        <v>0</v>
      </c>
      <c r="BA351" s="66">
        <f>-BA$190+BA$216-BA$218+BA$233+BA$234+SUM(BA$125,BA$126,BA$127,BA$128,BA$129,BA$130,BA$131,BA$132,BA$133,BA$134,BA$135,BA$136,BA$137,BA$138,BA$139,BA$140,BA$141,BA$142,BA$143*(1+'S&amp;S'!$F149),BA$144)</f>
        <v>0</v>
      </c>
      <c r="BB351" s="66">
        <f>-BB$190+BB$216-BB$218+BB$233+BB$234+SUM(BB$125,BB$126,BB$127,BB$128,BB$129,BB$130,BB$131,BB$132,BB$133,BB$134,BB$135,BB$136,BB$137,BB$138,BB$139,BB$140,BB$141,BB$142,BB$143*(1+'S&amp;S'!$F149),BB$144)</f>
        <v>0</v>
      </c>
      <c r="BC351" s="66">
        <f>-BC$190+BC$216-BC$218+BC$233+BC$234+SUM(BC$125,BC$126,BC$127,BC$128,BC$129,BC$130,BC$131,BC$132,BC$133,BC$134,BC$135,BC$136,BC$137,BC$138,BC$139,BC$140,BC$141,BC$142,BC$143*(1+'S&amp;S'!$F149),BC$144)</f>
        <v>0</v>
      </c>
      <c r="BD351" s="66">
        <f>-BD$190+BD$216-BD$218+BD$233+BD$234+SUM(BD$125,BD$126,BD$127,BD$128,BD$129,BD$130,BD$131,BD$132,BD$133,BD$134,BD$135,BD$136,BD$137,BD$138,BD$139,BD$140,BD$141,BD$142,BD$143*(1+'S&amp;S'!$F149),BD$144)</f>
        <v>0</v>
      </c>
      <c r="BE351" s="66">
        <f>-BE$190+BE$216-BE$218+BE$233+BE$234+SUM(BE$125,BE$126,BE$127,BE$128,BE$129,BE$130,BE$131,BE$132,BE$133,BE$134,BE$135,BE$136,BE$137,BE$138,BE$139,BE$140,BE$141,BE$142,BE$143*(1+'S&amp;S'!$F149),BE$144)</f>
        <v>0</v>
      </c>
      <c r="BF351" s="66">
        <f>-BF$190+BF$216-BF$218+BF$233+BF$234+SUM(BF$125,BF$126,BF$127,BF$128,BF$129,BF$130,BF$131,BF$132,BF$133,BF$134,BF$135,BF$136,BF$137,BF$138,BF$139,BF$140,BF$141,BF$142,BF$143*(1+'S&amp;S'!$F149),BF$144)</f>
        <v>0</v>
      </c>
      <c r="BG351" s="66">
        <f>-BG$190+BG$216-BG$218+BG$233+BG$234+SUM(BG$125,BG$126,BG$127,BG$128,BG$129,BG$130,BG$131,BG$132,BG$133,BG$134,BG$135,BG$136,BG$137,BG$138,BG$139,BG$140,BG$141,BG$142,BG$143*(1+'S&amp;S'!$F149),BG$144)</f>
        <v>0</v>
      </c>
      <c r="BH351" s="66">
        <f>-BH$190+BH$216-BH$218+BH$233+BH$234+SUM(BH$125,BH$126,BH$127,BH$128,BH$129,BH$130,BH$131,BH$132,BH$133,BH$134,BH$135,BH$136,BH$137,BH$138,BH$139,BH$140,BH$141,BH$142,BH$143*(1+'S&amp;S'!$F149),BH$144)</f>
        <v>0</v>
      </c>
      <c r="BI351" s="66">
        <f>-BI$190+BI$216-BI$218+BI$233+BI$234+SUM(BI$125,BI$126,BI$127,BI$128,BI$129,BI$130,BI$131,BI$132,BI$133,BI$134,BI$135,BI$136,BI$137,BI$138,BI$139,BI$140,BI$141,BI$142,BI$143*(1+'S&amp;S'!$F149),BI$144)</f>
        <v>0</v>
      </c>
      <c r="BJ351" s="66">
        <f>-BJ$190+BJ$216-BJ$218+BJ$233+BJ$234+SUM(BJ$125,BJ$126,BJ$127,BJ$128,BJ$129,BJ$130,BJ$131,BJ$132,BJ$133,BJ$134,BJ$135,BJ$136,BJ$137,BJ$138,BJ$139,BJ$140,BJ$141,BJ$142,BJ$143*(1+'S&amp;S'!$F149),BJ$144)</f>
        <v>0</v>
      </c>
      <c r="BK351" s="66">
        <f>-BK$190+BK$216-BK$218+BK$233+BK$234+SUM(BK$125,BK$126,BK$127,BK$128,BK$129,BK$130,BK$131,BK$132,BK$133,BK$134,BK$135,BK$136,BK$137,BK$138,BK$139,BK$140,BK$141,BK$142,BK$143*(1+'S&amp;S'!$F149),BK$144)</f>
        <v>0</v>
      </c>
      <c r="BL351" s="66">
        <f>-BL$190+BL$216-BL$218+BL$233+BL$234+SUM(BL$125,BL$126,BL$127,BL$128,BL$129,BL$130,BL$131,BL$132,BL$133,BL$134,BL$135,BL$136,BL$137,BL$138,BL$139,BL$140,BL$141,BL$142,BL$143*(1+'S&amp;S'!$F149),BL$144)</f>
        <v>0</v>
      </c>
      <c r="BM351" s="66">
        <f>-BM$190+BM$216-BM$218+BM$233+BM$234+SUM(BM$125,BM$126,BM$127,BM$128,BM$129,BM$130,BM$131,BM$132,BM$133,BM$134,BM$135,BM$136,BM$137,BM$138,BM$139,BM$140,BM$141,BM$142,BM$143*(1+'S&amp;S'!$F149),BM$144)</f>
        <v>0</v>
      </c>
      <c r="BN351" s="66">
        <f>-BN$190+BN$216-BN$218+BN$233+BN$234+SUM(BN$125,BN$126,BN$127,BN$128,BN$129,BN$130,BN$131,BN$132,BN$133,BN$134,BN$135,BN$136,BN$137,BN$138,BN$139,BN$140,BN$141,BN$142,BN$143*(1+'S&amp;S'!$F149),BN$144)</f>
        <v>0</v>
      </c>
      <c r="BO351" s="66">
        <f>-BO$190+BO$216-BO$218+BO$233+BO$234+SUM(BO$125,BO$126,BO$127,BO$128,BO$129,BO$130,BO$131,BO$132,BO$133,BO$134,BO$135,BO$136,BO$137,BO$138,BO$139,BO$140,BO$141,BO$142,BO$143*(1+'S&amp;S'!$F149),BO$144)</f>
        <v>0</v>
      </c>
      <c r="BP351" s="66">
        <f>-BP$190+BP$216-BP$218+BP$233+BP$234+SUM(BP$125,BP$126,BP$127,BP$128,BP$129,BP$130,BP$131,BP$132,BP$133,BP$134,BP$135,BP$136,BP$137,BP$138,BP$139,BP$140,BP$141,BP$142,BP$143*(1+'S&amp;S'!$F149),BP$144)</f>
        <v>0</v>
      </c>
      <c r="BQ351" s="66">
        <f>-BQ$190+BQ$216-BQ$218+BQ$233+BQ$234+SUM(BQ$125,BQ$126,BQ$127,BQ$128,BQ$129,BQ$130,BQ$131,BQ$132,BQ$133,BQ$134,BQ$135,BQ$136,BQ$137,BQ$138,BQ$139,BQ$140,BQ$141,BQ$142,BQ$143*(1+'S&amp;S'!$F149),BQ$144)</f>
        <v>0</v>
      </c>
      <c r="BR351" s="66">
        <f>-BR$190+BR$216-BR$218+BR$233+BR$234+SUM(BR$125,BR$126,BR$127,BR$128,BR$129,BR$130,BR$131,BR$132,BR$133,BR$134,BR$135,BR$136,BR$137,BR$138,BR$139,BR$140,BR$141,BR$142,BR$143*(1+'S&amp;S'!$F149),BR$144)</f>
        <v>0</v>
      </c>
      <c r="BS351" s="66">
        <f>-BS$190+BS$216-BS$218+BS$233+BS$234+SUM(BS$125,BS$126,BS$127,BS$128,BS$129,BS$130,BS$131,BS$132,BS$133,BS$134,BS$135,BS$136,BS$137,BS$138,BS$139,BS$140,BS$141,BS$142,BS$143*(1+'S&amp;S'!$F149),BS$144)</f>
        <v>0</v>
      </c>
      <c r="BT351" s="66">
        <f>-BT$190+BT$216-BT$218+BT$233+BT$234+SUM(BT$125,BT$126,BT$127,BT$128,BT$129,BT$130,BT$131,BT$132,BT$133,BT$134,BT$135,BT$136,BT$137,BT$138,BT$139,BT$140,BT$141,BT$142,BT$143*(1+'S&amp;S'!$F149),BT$144)</f>
        <v>0</v>
      </c>
      <c r="BU351" s="66">
        <f>-BU$190+BU$216-BU$218+BU$233+BU$234+SUM(BU$125,BU$126,BU$127,BU$128,BU$129,BU$130,BU$131,BU$132,BU$133,BU$134,BU$135,BU$136,BU$137,BU$138,BU$139,BU$140,BU$141,BU$142,BU$143*(1+'S&amp;S'!$F149),BU$144)</f>
        <v>0</v>
      </c>
      <c r="BV351" s="66">
        <f>-BV$190+BV$216-BV$218+BV$233+BV$234+SUM(BV$125,BV$126,BV$127,BV$128,BV$129,BV$130,BV$131,BV$132,BV$133,BV$134,BV$135,BV$136,BV$137,BV$138,BV$139,BV$140,BV$141,BV$142,BV$143*(1+'S&amp;S'!$F149),BV$144)</f>
        <v>0</v>
      </c>
      <c r="BW351" s="66">
        <f>-BW$190+BW$216-BW$218+BW$233+BW$234+SUM(BW$125,BW$126,BW$127,BW$128,BW$129,BW$130,BW$131,BW$132,BW$133,BW$134,BW$135,BW$136,BW$137,BW$138,BW$139,BW$140,BW$141,BW$142,BW$143*(1+'S&amp;S'!$F149),BW$144)</f>
        <v>0</v>
      </c>
      <c r="BX351" s="66">
        <f>-BX$190+BX$216-BX$218+BX$233+BX$234+SUM(BX$125,BX$126,BX$127,BX$128,BX$129,BX$130,BX$131,BX$132,BX$133,BX$134,BX$135,BX$136,BX$137,BX$138,BX$139,BX$140,BX$141,BX$142,BX$143*(1+'S&amp;S'!$F149),BX$144)</f>
        <v>0</v>
      </c>
      <c r="BY351" s="66">
        <f>-BY$190+BY$216-BY$218+BY$233+BY$234+SUM(BY$125,BY$126,BY$127,BY$128,BY$129,BY$130,BY$131,BY$132,BY$133,BY$134,BY$135,BY$136,BY$137,BY$138,BY$139,BY$140,BY$141,BY$142,BY$143*(1+'S&amp;S'!$F149),BY$144)</f>
        <v>0</v>
      </c>
      <c r="BZ351" s="66">
        <f>-BZ$190+BZ$216-BZ$218+BZ$233+BZ$234+SUM(BZ$125,BZ$126,BZ$127,BZ$128,BZ$129,BZ$130,BZ$131,BZ$132,BZ$133,BZ$134,BZ$135,BZ$136,BZ$137,BZ$138,BZ$139,BZ$140,BZ$141,BZ$142,BZ$143*(1+'S&amp;S'!$F149),BZ$144)</f>
        <v>0</v>
      </c>
      <c r="CA351" s="66">
        <f>-CA$190+CA$216-CA$218+CA$233+CA$234+SUM(CA$125,CA$126,CA$127,CA$128,CA$129,CA$130,CA$131,CA$132,CA$133,CA$134,CA$135,CA$136,CA$137,CA$138,CA$139,CA$140,CA$141,CA$142,CA$143*(1+'S&amp;S'!$F149),CA$144)</f>
        <v>0</v>
      </c>
      <c r="CB351" s="66">
        <f>-CB$190+CB$216-CB$218+CB$233+CB$234+SUM(CB$125,CB$126,CB$127,CB$128,CB$129,CB$130,CB$131,CB$132,CB$133,CB$134,CB$135,CB$136,CB$137,CB$138,CB$139,CB$140,CB$141,CB$142,CB$143*(1+'S&amp;S'!$F149),CB$144)</f>
        <v>0</v>
      </c>
      <c r="CC351" s="66">
        <f>-CC$190+CC$216-CC$218+CC$233+CC$234+SUM(CC$125,CC$126,CC$127,CC$128,CC$129,CC$130,CC$131,CC$132,CC$133,CC$134,CC$135,CC$136,CC$137,CC$138,CC$139,CC$140,CC$141,CC$142,CC$143*(1+'S&amp;S'!$F149),CC$144)</f>
        <v>0</v>
      </c>
      <c r="CD351" s="66">
        <f>-CD$190+CD$216-CD$218+CD$233+CD$234+SUM(CD$125,CD$126,CD$127,CD$128,CD$129,CD$130,CD$131,CD$132,CD$133,CD$134,CD$135,CD$136,CD$137,CD$138,CD$139,CD$140,CD$141,CD$142,CD$143*(1+'S&amp;S'!$F149),CD$144)</f>
        <v>0</v>
      </c>
      <c r="CE351" s="66">
        <f>-CE$190+CE$216-CE$218+CE$233+CE$234+SUM(CE$125,CE$126,CE$127,CE$128,CE$129,CE$130,CE$131,CE$132,CE$133,CE$134,CE$135,CE$136,CE$137,CE$138,CE$139,CE$140,CE$141,CE$142,CE$143*(1+'S&amp;S'!$F149),CE$144)</f>
        <v>0</v>
      </c>
      <c r="CF351" s="66">
        <f>-CF$190+CF$216-CF$218+CF$233+CF$234+SUM(CF$125,CF$126,CF$127,CF$128,CF$129,CF$130,CF$131,CF$132,CF$133,CF$134,CF$135,CF$136,CF$137,CF$138,CF$139,CF$140,CF$141,CF$142,CF$143*(1+'S&amp;S'!$F149),CF$144)</f>
        <v>0</v>
      </c>
      <c r="CG351" s="66">
        <f>-CG$190+CG$216-CG$218+CG$233+CG$234+SUM(CG$125,CG$126,CG$127,CG$128,CG$129,CG$130,CG$131,CG$132,CG$133,CG$134,CG$135,CG$136,CG$137,CG$138,CG$139,CG$140,CG$141,CG$142,CG$143*(1+'S&amp;S'!$F149),CG$144)</f>
        <v>0</v>
      </c>
      <c r="CH351" s="66">
        <f>-CH$190+CH$216-CH$218+CH$233+CH$234+SUM(CH$125,CH$126,CH$127,CH$128,CH$129,CH$130,CH$131,CH$132,CH$133,CH$134,CH$135,CH$136,CH$137,CH$138,CH$139,CH$140,CH$141,CH$142,CH$143*(1+'S&amp;S'!$F149),CH$144)</f>
        <v>0</v>
      </c>
      <c r="CI351" s="66">
        <f>-CI$190+CI$216-CI$218+CI$233+CI$234+SUM(CI$125,CI$126,CI$127,CI$128,CI$129,CI$130,CI$131,CI$132,CI$133,CI$134,CI$135,CI$136,CI$137,CI$138,CI$139,CI$140,CI$141,CI$142,CI$143*(1+'S&amp;S'!$F149),CI$144)</f>
        <v>0</v>
      </c>
      <c r="CJ351" s="66">
        <f>-CJ$190+CJ$216-CJ$218+CJ$233+CJ$234+SUM(CJ$125,CJ$126,CJ$127,CJ$128,CJ$129,CJ$130,CJ$131,CJ$132,CJ$133,CJ$134,CJ$135,CJ$136,CJ$137,CJ$138,CJ$139,CJ$140,CJ$141,CJ$142,CJ$143*(1+'S&amp;S'!$F149),CJ$144)</f>
        <v>0</v>
      </c>
      <c r="CK351" s="66">
        <f>-CK$190+CK$216-CK$218+CK$233+CK$234+SUM(CK$125,CK$126,CK$127,CK$128,CK$129,CK$130,CK$131,CK$132,CK$133,CK$134,CK$135,CK$136,CK$137,CK$138,CK$139,CK$140,CK$141,CK$142,CK$143*(1+'S&amp;S'!$F149),CK$144)</f>
        <v>0</v>
      </c>
      <c r="CL351" s="66">
        <f>-CL$190+CL$216-CL$218+CL$233+CL$234+SUM(CL$125,CL$126,CL$127,CL$128,CL$129,CL$130,CL$131,CL$132,CL$133,CL$134,CL$135,CL$136,CL$137,CL$138,CL$139,CL$140,CL$141,CL$142,CL$143*(1+'S&amp;S'!$F149),CL$144)</f>
        <v>0</v>
      </c>
      <c r="CM351" s="66">
        <f>-CM$190+CM$216-CM$218+CM$233+CM$234+SUM(CM$125,CM$126,CM$127,CM$128,CM$129,CM$130,CM$131,CM$132,CM$133,CM$134,CM$135,CM$136,CM$137,CM$138,CM$139,CM$140,CM$141,CM$142,CM$143*(1+'S&amp;S'!$F149),CM$144)</f>
        <v>0</v>
      </c>
      <c r="CN351" s="66">
        <f>-CN$190+CN$216-CN$218+CN$233+CN$234+SUM(CN$125,CN$126,CN$127,CN$128,CN$129,CN$130,CN$131,CN$132,CN$133,CN$134,CN$135,CN$136,CN$137,CN$138,CN$139,CN$140,CN$141,CN$142,CN$143*(1+'S&amp;S'!$F149),CN$144)</f>
        <v>0</v>
      </c>
      <c r="CO351" s="66">
        <f>-CO$190+CO$216-CO$218+CO$233+CO$234+SUM(CO$125,CO$126,CO$127,CO$128,CO$129,CO$130,CO$131,CO$132,CO$133,CO$134,CO$135,CO$136,CO$137,CO$138,CO$139,CO$140,CO$141,CO$142,CO$143*(1+'S&amp;S'!$F149),CO$144)</f>
        <v>0</v>
      </c>
      <c r="CP351" s="66">
        <f>-CP$190+CP$216-CP$218+CP$233+CP$234+SUM(CP$125,CP$126,CP$127,CP$128,CP$129,CP$130,CP$131,CP$132,CP$133,CP$134,CP$135,CP$136,CP$137,CP$138,CP$139,CP$140,CP$141,CP$142,CP$143*(1+'S&amp;S'!$F149),CP$144)</f>
        <v>0</v>
      </c>
      <c r="CQ351" s="66">
        <f>-CQ$190+CQ$216-CQ$218+CQ$233+CQ$234+SUM(CQ$125,CQ$126,CQ$127,CQ$128,CQ$129,CQ$130,CQ$131,CQ$132,CQ$133,CQ$134,CQ$135,CQ$136,CQ$137,CQ$138,CQ$139,CQ$140,CQ$141,CQ$142,CQ$143*(1+'S&amp;S'!$F149),CQ$144)</f>
        <v>0</v>
      </c>
      <c r="CR351" s="66">
        <f>-CR$190+CR$216-CR$218+CR$233+CR$234+SUM(CR$125,CR$126,CR$127,CR$128,CR$129,CR$130,CR$131,CR$132,CR$133,CR$134,CR$135,CR$136,CR$137,CR$138,CR$139,CR$140,CR$141,CR$142,CR$143*(1+'S&amp;S'!$F149),CR$144)</f>
        <v>0</v>
      </c>
      <c r="CS351" s="66">
        <f>-CS$190+CS$216-CS$218+CS$233+CS$234+SUM(CS$125,CS$126,CS$127,CS$128,CS$129,CS$130,CS$131,CS$132,CS$133,CS$134,CS$135,CS$136,CS$137,CS$138,CS$139,CS$140,CS$141,CS$142,CS$143*(1+'S&amp;S'!$F149),CS$144)</f>
        <v>0</v>
      </c>
    </row>
    <row r="352" spans="3:97" hidden="1" x14ac:dyDescent="0.35">
      <c r="C352" s="81" t="str">
        <f>O.6!C144&amp;" with "&amp; 'S&amp;S'!$D$5*100 &amp; "% increase"</f>
        <v>Spare with 1% increase</v>
      </c>
      <c r="E352" s="492">
        <f>G352+NPV(G.Asm!$F$40,H352:INDEX(H352:CS352,RP))</f>
        <v>0</v>
      </c>
      <c r="F352" s="492">
        <f t="shared" si="140"/>
        <v>0</v>
      </c>
      <c r="G352" s="66">
        <f>-G$190+G$216-G$218+G$233+G$234+SUM(G$125,G$126,G$127,G$128,G$129,G$130,G$131,G$132,G$133,G$134,G$135,G$136,G$137,G$138,G$139,G$140,G$141,G$142,G$143,G$144*(1+'S&amp;S'!$F150))</f>
        <v>0</v>
      </c>
      <c r="H352" s="66">
        <f>-H$190+H$216-H$218+H$233+H$234+SUM(H$125,H$126,H$127,H$128,H$129,H$130,H$131,H$132,H$133,H$134,H$135,H$136,H$137,H$138,H$139,H$140,H$141,H$142,H$143,H$144*(1+'S&amp;S'!$F150))</f>
        <v>0</v>
      </c>
      <c r="I352" s="66">
        <f>-I$190+I$216-I$218+I$233+I$234+SUM(I$125,I$126,I$127,I$128,I$129,I$130,I$131,I$132,I$133,I$134,I$135,I$136,I$137,I$138,I$139,I$140,I$141,I$142,I$143,I$144*(1+'S&amp;S'!$F150))</f>
        <v>0</v>
      </c>
      <c r="J352" s="66">
        <f>-J$190+J$216-J$218+J$233+J$234+SUM(J$125,J$126,J$127,J$128,J$129,J$130,J$131,J$132,J$133,J$134,J$135,J$136,J$137,J$138,J$139,J$140,J$141,J$142,J$143,J$144*(1+'S&amp;S'!$F150))</f>
        <v>0</v>
      </c>
      <c r="K352" s="66">
        <f>-K$190+K$216-K$218+K$233+K$234+SUM(K$125,K$126,K$127,K$128,K$129,K$130,K$131,K$132,K$133,K$134,K$135,K$136,K$137,K$138,K$139,K$140,K$141,K$142,K$143,K$144*(1+'S&amp;S'!$F150))</f>
        <v>0</v>
      </c>
      <c r="L352" s="66">
        <f>-L$190+L$216-L$218+L$233+L$234+SUM(L$125,L$126,L$127,L$128,L$129,L$130,L$131,L$132,L$133,L$134,L$135,L$136,L$137,L$138,L$139,L$140,L$141,L$142,L$143,L$144*(1+'S&amp;S'!$F150))</f>
        <v>0</v>
      </c>
      <c r="M352" s="66">
        <f>-M$190+M$216-M$218+M$233+M$234+SUM(M$125,M$126,M$127,M$128,M$129,M$130,M$131,M$132,M$133,M$134,M$135,M$136,M$137,M$138,M$139,M$140,M$141,M$142,M$143,M$144*(1+'S&amp;S'!$F150))</f>
        <v>0</v>
      </c>
      <c r="N352" s="66">
        <f>-N$190+N$216-N$218+N$233+N$234+SUM(N$125,N$126,N$127,N$128,N$129,N$130,N$131,N$132,N$133,N$134,N$135,N$136,N$137,N$138,N$139,N$140,N$141,N$142,N$143,N$144*(1+'S&amp;S'!$F150))</f>
        <v>0</v>
      </c>
      <c r="O352" s="66">
        <f>-O$190+O$216-O$218+O$233+O$234+SUM(O$125,O$126,O$127,O$128,O$129,O$130,O$131,O$132,O$133,O$134,O$135,O$136,O$137,O$138,O$139,O$140,O$141,O$142,O$143,O$144*(1+'S&amp;S'!$F150))</f>
        <v>0</v>
      </c>
      <c r="P352" s="66">
        <f>-P$190+P$216-P$218+P$233+P$234+SUM(P$125,P$126,P$127,P$128,P$129,P$130,P$131,P$132,P$133,P$134,P$135,P$136,P$137,P$138,P$139,P$140,P$141,P$142,P$143,P$144*(1+'S&amp;S'!$F150))</f>
        <v>0</v>
      </c>
      <c r="Q352" s="66">
        <f>-Q$190+Q$216-Q$218+Q$233+Q$234+SUM(Q$125,Q$126,Q$127,Q$128,Q$129,Q$130,Q$131,Q$132,Q$133,Q$134,Q$135,Q$136,Q$137,Q$138,Q$139,Q$140,Q$141,Q$142,Q$143,Q$144*(1+'S&amp;S'!$F150))</f>
        <v>0</v>
      </c>
      <c r="R352" s="66">
        <f>-R$190+R$216-R$218+R$233+R$234+SUM(R$125,R$126,R$127,R$128,R$129,R$130,R$131,R$132,R$133,R$134,R$135,R$136,R$137,R$138,R$139,R$140,R$141,R$142,R$143,R$144*(1+'S&amp;S'!$F150))</f>
        <v>0</v>
      </c>
      <c r="S352" s="66">
        <f>-S$190+S$216-S$218+S$233+S$234+SUM(S$125,S$126,S$127,S$128,S$129,S$130,S$131,S$132,S$133,S$134,S$135,S$136,S$137,S$138,S$139,S$140,S$141,S$142,S$143,S$144*(1+'S&amp;S'!$F150))</f>
        <v>0</v>
      </c>
      <c r="T352" s="66">
        <f>-T$190+T$216-T$218+T$233+T$234+SUM(T$125,T$126,T$127,T$128,T$129,T$130,T$131,T$132,T$133,T$134,T$135,T$136,T$137,T$138,T$139,T$140,T$141,T$142,T$143,T$144*(1+'S&amp;S'!$F150))</f>
        <v>0</v>
      </c>
      <c r="U352" s="66">
        <f>-U$190+U$216-U$218+U$233+U$234+SUM(U$125,U$126,U$127,U$128,U$129,U$130,U$131,U$132,U$133,U$134,U$135,U$136,U$137,U$138,U$139,U$140,U$141,U$142,U$143,U$144*(1+'S&amp;S'!$F150))</f>
        <v>0</v>
      </c>
      <c r="V352" s="66">
        <f>-V$190+V$216-V$218+V$233+V$234+SUM(V$125,V$126,V$127,V$128,V$129,V$130,V$131,V$132,V$133,V$134,V$135,V$136,V$137,V$138,V$139,V$140,V$141,V$142,V$143,V$144*(1+'S&amp;S'!$F150))</f>
        <v>0</v>
      </c>
      <c r="W352" s="66">
        <f>-W$190+W$216-W$218+W$233+W$234+SUM(W$125,W$126,W$127,W$128,W$129,W$130,W$131,W$132,W$133,W$134,W$135,W$136,W$137,W$138,W$139,W$140,W$141,W$142,W$143,W$144*(1+'S&amp;S'!$F150))</f>
        <v>0</v>
      </c>
      <c r="X352" s="66">
        <f>-X$190+X$216-X$218+X$233+X$234+SUM(X$125,X$126,X$127,X$128,X$129,X$130,X$131,X$132,X$133,X$134,X$135,X$136,X$137,X$138,X$139,X$140,X$141,X$142,X$143,X$144*(1+'S&amp;S'!$F150))</f>
        <v>0</v>
      </c>
      <c r="Y352" s="66">
        <f>-Y$190+Y$216-Y$218+Y$233+Y$234+SUM(Y$125,Y$126,Y$127,Y$128,Y$129,Y$130,Y$131,Y$132,Y$133,Y$134,Y$135,Y$136,Y$137,Y$138,Y$139,Y$140,Y$141,Y$142,Y$143,Y$144*(1+'S&amp;S'!$F150))</f>
        <v>0</v>
      </c>
      <c r="Z352" s="66">
        <f>-Z$190+Z$216-Z$218+Z$233+Z$234+SUM(Z$125,Z$126,Z$127,Z$128,Z$129,Z$130,Z$131,Z$132,Z$133,Z$134,Z$135,Z$136,Z$137,Z$138,Z$139,Z$140,Z$141,Z$142,Z$143,Z$144*(1+'S&amp;S'!$F150))</f>
        <v>0</v>
      </c>
      <c r="AA352" s="66">
        <f>-AA$190+AA$216-AA$218+AA$233+AA$234+SUM(AA$125,AA$126,AA$127,AA$128,AA$129,AA$130,AA$131,AA$132,AA$133,AA$134,AA$135,AA$136,AA$137,AA$138,AA$139,AA$140,AA$141,AA$142,AA$143,AA$144*(1+'S&amp;S'!$F150))</f>
        <v>0</v>
      </c>
      <c r="AB352" s="66">
        <f>-AB$190+AB$216-AB$218+AB$233+AB$234+SUM(AB$125,AB$126,AB$127,AB$128,AB$129,AB$130,AB$131,AB$132,AB$133,AB$134,AB$135,AB$136,AB$137,AB$138,AB$139,AB$140,AB$141,AB$142,AB$143,AB$144*(1+'S&amp;S'!$F150))</f>
        <v>0</v>
      </c>
      <c r="AC352" s="66">
        <f>-AC$190+AC$216-AC$218+AC$233+AC$234+SUM(AC$125,AC$126,AC$127,AC$128,AC$129,AC$130,AC$131,AC$132,AC$133,AC$134,AC$135,AC$136,AC$137,AC$138,AC$139,AC$140,AC$141,AC$142,AC$143,AC$144*(1+'S&amp;S'!$F150))</f>
        <v>0</v>
      </c>
      <c r="AD352" s="66">
        <f>-AD$190+AD$216-AD$218+AD$233+AD$234+SUM(AD$125,AD$126,AD$127,AD$128,AD$129,AD$130,AD$131,AD$132,AD$133,AD$134,AD$135,AD$136,AD$137,AD$138,AD$139,AD$140,AD$141,AD$142,AD$143,AD$144*(1+'S&amp;S'!$F150))</f>
        <v>0</v>
      </c>
      <c r="AE352" s="66">
        <f>-AE$190+AE$216-AE$218+AE$233+AE$234+SUM(AE$125,AE$126,AE$127,AE$128,AE$129,AE$130,AE$131,AE$132,AE$133,AE$134,AE$135,AE$136,AE$137,AE$138,AE$139,AE$140,AE$141,AE$142,AE$143,AE$144*(1+'S&amp;S'!$F150))</f>
        <v>0</v>
      </c>
      <c r="AF352" s="66">
        <f>-AF$190+AF$216-AF$218+AF$233+AF$234+SUM(AF$125,AF$126,AF$127,AF$128,AF$129,AF$130,AF$131,AF$132,AF$133,AF$134,AF$135,AF$136,AF$137,AF$138,AF$139,AF$140,AF$141,AF$142,AF$143,AF$144*(1+'S&amp;S'!$F150))</f>
        <v>0</v>
      </c>
      <c r="AG352" s="66">
        <f>-AG$190+AG$216-AG$218+AG$233+AG$234+SUM(AG$125,AG$126,AG$127,AG$128,AG$129,AG$130,AG$131,AG$132,AG$133,AG$134,AG$135,AG$136,AG$137,AG$138,AG$139,AG$140,AG$141,AG$142,AG$143,AG$144*(1+'S&amp;S'!$F150))</f>
        <v>0</v>
      </c>
      <c r="AH352" s="66">
        <f>-AH$190+AH$216-AH$218+AH$233+AH$234+SUM(AH$125,AH$126,AH$127,AH$128,AH$129,AH$130,AH$131,AH$132,AH$133,AH$134,AH$135,AH$136,AH$137,AH$138,AH$139,AH$140,AH$141,AH$142,AH$143,AH$144*(1+'S&amp;S'!$F150))</f>
        <v>0</v>
      </c>
      <c r="AI352" s="66">
        <f>-AI$190+AI$216-AI$218+AI$233+AI$234+SUM(AI$125,AI$126,AI$127,AI$128,AI$129,AI$130,AI$131,AI$132,AI$133,AI$134,AI$135,AI$136,AI$137,AI$138,AI$139,AI$140,AI$141,AI$142,AI$143,AI$144*(1+'S&amp;S'!$F150))</f>
        <v>0</v>
      </c>
      <c r="AJ352" s="66">
        <f>-AJ$190+AJ$216-AJ$218+AJ$233+AJ$234+SUM(AJ$125,AJ$126,AJ$127,AJ$128,AJ$129,AJ$130,AJ$131,AJ$132,AJ$133,AJ$134,AJ$135,AJ$136,AJ$137,AJ$138,AJ$139,AJ$140,AJ$141,AJ$142,AJ$143,AJ$144*(1+'S&amp;S'!$F150))</f>
        <v>0</v>
      </c>
      <c r="AK352" s="66">
        <f>-AK$190+AK$216-AK$218+AK$233+AK$234+SUM(AK$125,AK$126,AK$127,AK$128,AK$129,AK$130,AK$131,AK$132,AK$133,AK$134,AK$135,AK$136,AK$137,AK$138,AK$139,AK$140,AK$141,AK$142,AK$143,AK$144*(1+'S&amp;S'!$F150))</f>
        <v>0</v>
      </c>
      <c r="AL352" s="66">
        <f>-AL$190+AL$216-AL$218+AL$233+AL$234+SUM(AL$125,AL$126,AL$127,AL$128,AL$129,AL$130,AL$131,AL$132,AL$133,AL$134,AL$135,AL$136,AL$137,AL$138,AL$139,AL$140,AL$141,AL$142,AL$143,AL$144*(1+'S&amp;S'!$F150))</f>
        <v>0</v>
      </c>
      <c r="AM352" s="66">
        <f>-AM$190+AM$216-AM$218+AM$233+AM$234+SUM(AM$125,AM$126,AM$127,AM$128,AM$129,AM$130,AM$131,AM$132,AM$133,AM$134,AM$135,AM$136,AM$137,AM$138,AM$139,AM$140,AM$141,AM$142,AM$143,AM$144*(1+'S&amp;S'!$F150))</f>
        <v>0</v>
      </c>
      <c r="AN352" s="66">
        <f>-AN$190+AN$216-AN$218+AN$233+AN$234+SUM(AN$125,AN$126,AN$127,AN$128,AN$129,AN$130,AN$131,AN$132,AN$133,AN$134,AN$135,AN$136,AN$137,AN$138,AN$139,AN$140,AN$141,AN$142,AN$143,AN$144*(1+'S&amp;S'!$F150))</f>
        <v>0</v>
      </c>
      <c r="AO352" s="66">
        <f>-AO$190+AO$216-AO$218+AO$233+AO$234+SUM(AO$125,AO$126,AO$127,AO$128,AO$129,AO$130,AO$131,AO$132,AO$133,AO$134,AO$135,AO$136,AO$137,AO$138,AO$139,AO$140,AO$141,AO$142,AO$143,AO$144*(1+'S&amp;S'!$F150))</f>
        <v>0</v>
      </c>
      <c r="AP352" s="66">
        <f>-AP$190+AP$216-AP$218+AP$233+AP$234+SUM(AP$125,AP$126,AP$127,AP$128,AP$129,AP$130,AP$131,AP$132,AP$133,AP$134,AP$135,AP$136,AP$137,AP$138,AP$139,AP$140,AP$141,AP$142,AP$143,AP$144*(1+'S&amp;S'!$F150))</f>
        <v>0</v>
      </c>
      <c r="AQ352" s="66">
        <f>-AQ$190+AQ$216-AQ$218+AQ$233+AQ$234+SUM(AQ$125,AQ$126,AQ$127,AQ$128,AQ$129,AQ$130,AQ$131,AQ$132,AQ$133,AQ$134,AQ$135,AQ$136,AQ$137,AQ$138,AQ$139,AQ$140,AQ$141,AQ$142,AQ$143,AQ$144*(1+'S&amp;S'!$F150))</f>
        <v>0</v>
      </c>
      <c r="AR352" s="66">
        <f>-AR$190+AR$216-AR$218+AR$233+AR$234+SUM(AR$125,AR$126,AR$127,AR$128,AR$129,AR$130,AR$131,AR$132,AR$133,AR$134,AR$135,AR$136,AR$137,AR$138,AR$139,AR$140,AR$141,AR$142,AR$143,AR$144*(1+'S&amp;S'!$F150))</f>
        <v>0</v>
      </c>
      <c r="AS352" s="66">
        <f>-AS$190+AS$216-AS$218+AS$233+AS$234+SUM(AS$125,AS$126,AS$127,AS$128,AS$129,AS$130,AS$131,AS$132,AS$133,AS$134,AS$135,AS$136,AS$137,AS$138,AS$139,AS$140,AS$141,AS$142,AS$143,AS$144*(1+'S&amp;S'!$F150))</f>
        <v>0</v>
      </c>
      <c r="AT352" s="66">
        <f>-AT$190+AT$216-AT$218+AT$233+AT$234+SUM(AT$125,AT$126,AT$127,AT$128,AT$129,AT$130,AT$131,AT$132,AT$133,AT$134,AT$135,AT$136,AT$137,AT$138,AT$139,AT$140,AT$141,AT$142,AT$143,AT$144*(1+'S&amp;S'!$F150))</f>
        <v>0</v>
      </c>
      <c r="AU352" s="66">
        <f>-AU$190+AU$216-AU$218+AU$233+AU$234+SUM(AU$125,AU$126,AU$127,AU$128,AU$129,AU$130,AU$131,AU$132,AU$133,AU$134,AU$135,AU$136,AU$137,AU$138,AU$139,AU$140,AU$141,AU$142,AU$143,AU$144*(1+'S&amp;S'!$F150))</f>
        <v>0</v>
      </c>
      <c r="AV352" s="66">
        <f>-AV$190+AV$216-AV$218+AV$233+AV$234+SUM(AV$125,AV$126,AV$127,AV$128,AV$129,AV$130,AV$131,AV$132,AV$133,AV$134,AV$135,AV$136,AV$137,AV$138,AV$139,AV$140,AV$141,AV$142,AV$143,AV$144*(1+'S&amp;S'!$F150))</f>
        <v>0</v>
      </c>
      <c r="AW352" s="66">
        <f>-AW$190+AW$216-AW$218+AW$233+AW$234+SUM(AW$125,AW$126,AW$127,AW$128,AW$129,AW$130,AW$131,AW$132,AW$133,AW$134,AW$135,AW$136,AW$137,AW$138,AW$139,AW$140,AW$141,AW$142,AW$143,AW$144*(1+'S&amp;S'!$F150))</f>
        <v>0</v>
      </c>
      <c r="AX352" s="66">
        <f>-AX$190+AX$216-AX$218+AX$233+AX$234+SUM(AX$125,AX$126,AX$127,AX$128,AX$129,AX$130,AX$131,AX$132,AX$133,AX$134,AX$135,AX$136,AX$137,AX$138,AX$139,AX$140,AX$141,AX$142,AX$143,AX$144*(1+'S&amp;S'!$F150))</f>
        <v>0</v>
      </c>
      <c r="AY352" s="66">
        <f>-AY$190+AY$216-AY$218+AY$233+AY$234+SUM(AY$125,AY$126,AY$127,AY$128,AY$129,AY$130,AY$131,AY$132,AY$133,AY$134,AY$135,AY$136,AY$137,AY$138,AY$139,AY$140,AY$141,AY$142,AY$143,AY$144*(1+'S&amp;S'!$F150))</f>
        <v>0</v>
      </c>
      <c r="AZ352" s="66">
        <f>-AZ$190+AZ$216-AZ$218+AZ$233+AZ$234+SUM(AZ$125,AZ$126,AZ$127,AZ$128,AZ$129,AZ$130,AZ$131,AZ$132,AZ$133,AZ$134,AZ$135,AZ$136,AZ$137,AZ$138,AZ$139,AZ$140,AZ$141,AZ$142,AZ$143,AZ$144*(1+'S&amp;S'!$F150))</f>
        <v>0</v>
      </c>
      <c r="BA352" s="66">
        <f>-BA$190+BA$216-BA$218+BA$233+BA$234+SUM(BA$125,BA$126,BA$127,BA$128,BA$129,BA$130,BA$131,BA$132,BA$133,BA$134,BA$135,BA$136,BA$137,BA$138,BA$139,BA$140,BA$141,BA$142,BA$143,BA$144*(1+'S&amp;S'!$F150))</f>
        <v>0</v>
      </c>
      <c r="BB352" s="66">
        <f>-BB$190+BB$216-BB$218+BB$233+BB$234+SUM(BB$125,BB$126,BB$127,BB$128,BB$129,BB$130,BB$131,BB$132,BB$133,BB$134,BB$135,BB$136,BB$137,BB$138,BB$139,BB$140,BB$141,BB$142,BB$143,BB$144*(1+'S&amp;S'!$F150))</f>
        <v>0</v>
      </c>
      <c r="BC352" s="66">
        <f>-BC$190+BC$216-BC$218+BC$233+BC$234+SUM(BC$125,BC$126,BC$127,BC$128,BC$129,BC$130,BC$131,BC$132,BC$133,BC$134,BC$135,BC$136,BC$137,BC$138,BC$139,BC$140,BC$141,BC$142,BC$143,BC$144*(1+'S&amp;S'!$F150))</f>
        <v>0</v>
      </c>
      <c r="BD352" s="66">
        <f>-BD$190+BD$216-BD$218+BD$233+BD$234+SUM(BD$125,BD$126,BD$127,BD$128,BD$129,BD$130,BD$131,BD$132,BD$133,BD$134,BD$135,BD$136,BD$137,BD$138,BD$139,BD$140,BD$141,BD$142,BD$143,BD$144*(1+'S&amp;S'!$F150))</f>
        <v>0</v>
      </c>
      <c r="BE352" s="66">
        <f>-BE$190+BE$216-BE$218+BE$233+BE$234+SUM(BE$125,BE$126,BE$127,BE$128,BE$129,BE$130,BE$131,BE$132,BE$133,BE$134,BE$135,BE$136,BE$137,BE$138,BE$139,BE$140,BE$141,BE$142,BE$143,BE$144*(1+'S&amp;S'!$F150))</f>
        <v>0</v>
      </c>
      <c r="BF352" s="66">
        <f>-BF$190+BF$216-BF$218+BF$233+BF$234+SUM(BF$125,BF$126,BF$127,BF$128,BF$129,BF$130,BF$131,BF$132,BF$133,BF$134,BF$135,BF$136,BF$137,BF$138,BF$139,BF$140,BF$141,BF$142,BF$143,BF$144*(1+'S&amp;S'!$F150))</f>
        <v>0</v>
      </c>
      <c r="BG352" s="66">
        <f>-BG$190+BG$216-BG$218+BG$233+BG$234+SUM(BG$125,BG$126,BG$127,BG$128,BG$129,BG$130,BG$131,BG$132,BG$133,BG$134,BG$135,BG$136,BG$137,BG$138,BG$139,BG$140,BG$141,BG$142,BG$143,BG$144*(1+'S&amp;S'!$F150))</f>
        <v>0</v>
      </c>
      <c r="BH352" s="66">
        <f>-BH$190+BH$216-BH$218+BH$233+BH$234+SUM(BH$125,BH$126,BH$127,BH$128,BH$129,BH$130,BH$131,BH$132,BH$133,BH$134,BH$135,BH$136,BH$137,BH$138,BH$139,BH$140,BH$141,BH$142,BH$143,BH$144*(1+'S&amp;S'!$F150))</f>
        <v>0</v>
      </c>
      <c r="BI352" s="66">
        <f>-BI$190+BI$216-BI$218+BI$233+BI$234+SUM(BI$125,BI$126,BI$127,BI$128,BI$129,BI$130,BI$131,BI$132,BI$133,BI$134,BI$135,BI$136,BI$137,BI$138,BI$139,BI$140,BI$141,BI$142,BI$143,BI$144*(1+'S&amp;S'!$F150))</f>
        <v>0</v>
      </c>
      <c r="BJ352" s="66">
        <f>-BJ$190+BJ$216-BJ$218+BJ$233+BJ$234+SUM(BJ$125,BJ$126,BJ$127,BJ$128,BJ$129,BJ$130,BJ$131,BJ$132,BJ$133,BJ$134,BJ$135,BJ$136,BJ$137,BJ$138,BJ$139,BJ$140,BJ$141,BJ$142,BJ$143,BJ$144*(1+'S&amp;S'!$F150))</f>
        <v>0</v>
      </c>
      <c r="BK352" s="66">
        <f>-BK$190+BK$216-BK$218+BK$233+BK$234+SUM(BK$125,BK$126,BK$127,BK$128,BK$129,BK$130,BK$131,BK$132,BK$133,BK$134,BK$135,BK$136,BK$137,BK$138,BK$139,BK$140,BK$141,BK$142,BK$143,BK$144*(1+'S&amp;S'!$F150))</f>
        <v>0</v>
      </c>
      <c r="BL352" s="66">
        <f>-BL$190+BL$216-BL$218+BL$233+BL$234+SUM(BL$125,BL$126,BL$127,BL$128,BL$129,BL$130,BL$131,BL$132,BL$133,BL$134,BL$135,BL$136,BL$137,BL$138,BL$139,BL$140,BL$141,BL$142,BL$143,BL$144*(1+'S&amp;S'!$F150))</f>
        <v>0</v>
      </c>
      <c r="BM352" s="66">
        <f>-BM$190+BM$216-BM$218+BM$233+BM$234+SUM(BM$125,BM$126,BM$127,BM$128,BM$129,BM$130,BM$131,BM$132,BM$133,BM$134,BM$135,BM$136,BM$137,BM$138,BM$139,BM$140,BM$141,BM$142,BM$143,BM$144*(1+'S&amp;S'!$F150))</f>
        <v>0</v>
      </c>
      <c r="BN352" s="66">
        <f>-BN$190+BN$216-BN$218+BN$233+BN$234+SUM(BN$125,BN$126,BN$127,BN$128,BN$129,BN$130,BN$131,BN$132,BN$133,BN$134,BN$135,BN$136,BN$137,BN$138,BN$139,BN$140,BN$141,BN$142,BN$143,BN$144*(1+'S&amp;S'!$F150))</f>
        <v>0</v>
      </c>
      <c r="BO352" s="66">
        <f>-BO$190+BO$216-BO$218+BO$233+BO$234+SUM(BO$125,BO$126,BO$127,BO$128,BO$129,BO$130,BO$131,BO$132,BO$133,BO$134,BO$135,BO$136,BO$137,BO$138,BO$139,BO$140,BO$141,BO$142,BO$143,BO$144*(1+'S&amp;S'!$F150))</f>
        <v>0</v>
      </c>
      <c r="BP352" s="66">
        <f>-BP$190+BP$216-BP$218+BP$233+BP$234+SUM(BP$125,BP$126,BP$127,BP$128,BP$129,BP$130,BP$131,BP$132,BP$133,BP$134,BP$135,BP$136,BP$137,BP$138,BP$139,BP$140,BP$141,BP$142,BP$143,BP$144*(1+'S&amp;S'!$F150))</f>
        <v>0</v>
      </c>
      <c r="BQ352" s="66">
        <f>-BQ$190+BQ$216-BQ$218+BQ$233+BQ$234+SUM(BQ$125,BQ$126,BQ$127,BQ$128,BQ$129,BQ$130,BQ$131,BQ$132,BQ$133,BQ$134,BQ$135,BQ$136,BQ$137,BQ$138,BQ$139,BQ$140,BQ$141,BQ$142,BQ$143,BQ$144*(1+'S&amp;S'!$F150))</f>
        <v>0</v>
      </c>
      <c r="BR352" s="66">
        <f>-BR$190+BR$216-BR$218+BR$233+BR$234+SUM(BR$125,BR$126,BR$127,BR$128,BR$129,BR$130,BR$131,BR$132,BR$133,BR$134,BR$135,BR$136,BR$137,BR$138,BR$139,BR$140,BR$141,BR$142,BR$143,BR$144*(1+'S&amp;S'!$F150))</f>
        <v>0</v>
      </c>
      <c r="BS352" s="66">
        <f>-BS$190+BS$216-BS$218+BS$233+BS$234+SUM(BS$125,BS$126,BS$127,BS$128,BS$129,BS$130,BS$131,BS$132,BS$133,BS$134,BS$135,BS$136,BS$137,BS$138,BS$139,BS$140,BS$141,BS$142,BS$143,BS$144*(1+'S&amp;S'!$F150))</f>
        <v>0</v>
      </c>
      <c r="BT352" s="66">
        <f>-BT$190+BT$216-BT$218+BT$233+BT$234+SUM(BT$125,BT$126,BT$127,BT$128,BT$129,BT$130,BT$131,BT$132,BT$133,BT$134,BT$135,BT$136,BT$137,BT$138,BT$139,BT$140,BT$141,BT$142,BT$143,BT$144*(1+'S&amp;S'!$F150))</f>
        <v>0</v>
      </c>
      <c r="BU352" s="66">
        <f>-BU$190+BU$216-BU$218+BU$233+BU$234+SUM(BU$125,BU$126,BU$127,BU$128,BU$129,BU$130,BU$131,BU$132,BU$133,BU$134,BU$135,BU$136,BU$137,BU$138,BU$139,BU$140,BU$141,BU$142,BU$143,BU$144*(1+'S&amp;S'!$F150))</f>
        <v>0</v>
      </c>
      <c r="BV352" s="66">
        <f>-BV$190+BV$216-BV$218+BV$233+BV$234+SUM(BV$125,BV$126,BV$127,BV$128,BV$129,BV$130,BV$131,BV$132,BV$133,BV$134,BV$135,BV$136,BV$137,BV$138,BV$139,BV$140,BV$141,BV$142,BV$143,BV$144*(1+'S&amp;S'!$F150))</f>
        <v>0</v>
      </c>
      <c r="BW352" s="66">
        <f>-BW$190+BW$216-BW$218+BW$233+BW$234+SUM(BW$125,BW$126,BW$127,BW$128,BW$129,BW$130,BW$131,BW$132,BW$133,BW$134,BW$135,BW$136,BW$137,BW$138,BW$139,BW$140,BW$141,BW$142,BW$143,BW$144*(1+'S&amp;S'!$F150))</f>
        <v>0</v>
      </c>
      <c r="BX352" s="66">
        <f>-BX$190+BX$216-BX$218+BX$233+BX$234+SUM(BX$125,BX$126,BX$127,BX$128,BX$129,BX$130,BX$131,BX$132,BX$133,BX$134,BX$135,BX$136,BX$137,BX$138,BX$139,BX$140,BX$141,BX$142,BX$143,BX$144*(1+'S&amp;S'!$F150))</f>
        <v>0</v>
      </c>
      <c r="BY352" s="66">
        <f>-BY$190+BY$216-BY$218+BY$233+BY$234+SUM(BY$125,BY$126,BY$127,BY$128,BY$129,BY$130,BY$131,BY$132,BY$133,BY$134,BY$135,BY$136,BY$137,BY$138,BY$139,BY$140,BY$141,BY$142,BY$143,BY$144*(1+'S&amp;S'!$F150))</f>
        <v>0</v>
      </c>
      <c r="BZ352" s="66">
        <f>-BZ$190+BZ$216-BZ$218+BZ$233+BZ$234+SUM(BZ$125,BZ$126,BZ$127,BZ$128,BZ$129,BZ$130,BZ$131,BZ$132,BZ$133,BZ$134,BZ$135,BZ$136,BZ$137,BZ$138,BZ$139,BZ$140,BZ$141,BZ$142,BZ$143,BZ$144*(1+'S&amp;S'!$F150))</f>
        <v>0</v>
      </c>
      <c r="CA352" s="66">
        <f>-CA$190+CA$216-CA$218+CA$233+CA$234+SUM(CA$125,CA$126,CA$127,CA$128,CA$129,CA$130,CA$131,CA$132,CA$133,CA$134,CA$135,CA$136,CA$137,CA$138,CA$139,CA$140,CA$141,CA$142,CA$143,CA$144*(1+'S&amp;S'!$F150))</f>
        <v>0</v>
      </c>
      <c r="CB352" s="66">
        <f>-CB$190+CB$216-CB$218+CB$233+CB$234+SUM(CB$125,CB$126,CB$127,CB$128,CB$129,CB$130,CB$131,CB$132,CB$133,CB$134,CB$135,CB$136,CB$137,CB$138,CB$139,CB$140,CB$141,CB$142,CB$143,CB$144*(1+'S&amp;S'!$F150))</f>
        <v>0</v>
      </c>
      <c r="CC352" s="66">
        <f>-CC$190+CC$216-CC$218+CC$233+CC$234+SUM(CC$125,CC$126,CC$127,CC$128,CC$129,CC$130,CC$131,CC$132,CC$133,CC$134,CC$135,CC$136,CC$137,CC$138,CC$139,CC$140,CC$141,CC$142,CC$143,CC$144*(1+'S&amp;S'!$F150))</f>
        <v>0</v>
      </c>
      <c r="CD352" s="66">
        <f>-CD$190+CD$216-CD$218+CD$233+CD$234+SUM(CD$125,CD$126,CD$127,CD$128,CD$129,CD$130,CD$131,CD$132,CD$133,CD$134,CD$135,CD$136,CD$137,CD$138,CD$139,CD$140,CD$141,CD$142,CD$143,CD$144*(1+'S&amp;S'!$F150))</f>
        <v>0</v>
      </c>
      <c r="CE352" s="66">
        <f>-CE$190+CE$216-CE$218+CE$233+CE$234+SUM(CE$125,CE$126,CE$127,CE$128,CE$129,CE$130,CE$131,CE$132,CE$133,CE$134,CE$135,CE$136,CE$137,CE$138,CE$139,CE$140,CE$141,CE$142,CE$143,CE$144*(1+'S&amp;S'!$F150))</f>
        <v>0</v>
      </c>
      <c r="CF352" s="66">
        <f>-CF$190+CF$216-CF$218+CF$233+CF$234+SUM(CF$125,CF$126,CF$127,CF$128,CF$129,CF$130,CF$131,CF$132,CF$133,CF$134,CF$135,CF$136,CF$137,CF$138,CF$139,CF$140,CF$141,CF$142,CF$143,CF$144*(1+'S&amp;S'!$F150))</f>
        <v>0</v>
      </c>
      <c r="CG352" s="66">
        <f>-CG$190+CG$216-CG$218+CG$233+CG$234+SUM(CG$125,CG$126,CG$127,CG$128,CG$129,CG$130,CG$131,CG$132,CG$133,CG$134,CG$135,CG$136,CG$137,CG$138,CG$139,CG$140,CG$141,CG$142,CG$143,CG$144*(1+'S&amp;S'!$F150))</f>
        <v>0</v>
      </c>
      <c r="CH352" s="66">
        <f>-CH$190+CH$216-CH$218+CH$233+CH$234+SUM(CH$125,CH$126,CH$127,CH$128,CH$129,CH$130,CH$131,CH$132,CH$133,CH$134,CH$135,CH$136,CH$137,CH$138,CH$139,CH$140,CH$141,CH$142,CH$143,CH$144*(1+'S&amp;S'!$F150))</f>
        <v>0</v>
      </c>
      <c r="CI352" s="66">
        <f>-CI$190+CI$216-CI$218+CI$233+CI$234+SUM(CI$125,CI$126,CI$127,CI$128,CI$129,CI$130,CI$131,CI$132,CI$133,CI$134,CI$135,CI$136,CI$137,CI$138,CI$139,CI$140,CI$141,CI$142,CI$143,CI$144*(1+'S&amp;S'!$F150))</f>
        <v>0</v>
      </c>
      <c r="CJ352" s="66">
        <f>-CJ$190+CJ$216-CJ$218+CJ$233+CJ$234+SUM(CJ$125,CJ$126,CJ$127,CJ$128,CJ$129,CJ$130,CJ$131,CJ$132,CJ$133,CJ$134,CJ$135,CJ$136,CJ$137,CJ$138,CJ$139,CJ$140,CJ$141,CJ$142,CJ$143,CJ$144*(1+'S&amp;S'!$F150))</f>
        <v>0</v>
      </c>
      <c r="CK352" s="66">
        <f>-CK$190+CK$216-CK$218+CK$233+CK$234+SUM(CK$125,CK$126,CK$127,CK$128,CK$129,CK$130,CK$131,CK$132,CK$133,CK$134,CK$135,CK$136,CK$137,CK$138,CK$139,CK$140,CK$141,CK$142,CK$143,CK$144*(1+'S&amp;S'!$F150))</f>
        <v>0</v>
      </c>
      <c r="CL352" s="66">
        <f>-CL$190+CL$216-CL$218+CL$233+CL$234+SUM(CL$125,CL$126,CL$127,CL$128,CL$129,CL$130,CL$131,CL$132,CL$133,CL$134,CL$135,CL$136,CL$137,CL$138,CL$139,CL$140,CL$141,CL$142,CL$143,CL$144*(1+'S&amp;S'!$F150))</f>
        <v>0</v>
      </c>
      <c r="CM352" s="66">
        <f>-CM$190+CM$216-CM$218+CM$233+CM$234+SUM(CM$125,CM$126,CM$127,CM$128,CM$129,CM$130,CM$131,CM$132,CM$133,CM$134,CM$135,CM$136,CM$137,CM$138,CM$139,CM$140,CM$141,CM$142,CM$143,CM$144*(1+'S&amp;S'!$F150))</f>
        <v>0</v>
      </c>
      <c r="CN352" s="66">
        <f>-CN$190+CN$216-CN$218+CN$233+CN$234+SUM(CN$125,CN$126,CN$127,CN$128,CN$129,CN$130,CN$131,CN$132,CN$133,CN$134,CN$135,CN$136,CN$137,CN$138,CN$139,CN$140,CN$141,CN$142,CN$143,CN$144*(1+'S&amp;S'!$F150))</f>
        <v>0</v>
      </c>
      <c r="CO352" s="66">
        <f>-CO$190+CO$216-CO$218+CO$233+CO$234+SUM(CO$125,CO$126,CO$127,CO$128,CO$129,CO$130,CO$131,CO$132,CO$133,CO$134,CO$135,CO$136,CO$137,CO$138,CO$139,CO$140,CO$141,CO$142,CO$143,CO$144*(1+'S&amp;S'!$F150))</f>
        <v>0</v>
      </c>
      <c r="CP352" s="66">
        <f>-CP$190+CP$216-CP$218+CP$233+CP$234+SUM(CP$125,CP$126,CP$127,CP$128,CP$129,CP$130,CP$131,CP$132,CP$133,CP$134,CP$135,CP$136,CP$137,CP$138,CP$139,CP$140,CP$141,CP$142,CP$143,CP$144*(1+'S&amp;S'!$F150))</f>
        <v>0</v>
      </c>
      <c r="CQ352" s="66">
        <f>-CQ$190+CQ$216-CQ$218+CQ$233+CQ$234+SUM(CQ$125,CQ$126,CQ$127,CQ$128,CQ$129,CQ$130,CQ$131,CQ$132,CQ$133,CQ$134,CQ$135,CQ$136,CQ$137,CQ$138,CQ$139,CQ$140,CQ$141,CQ$142,CQ$143,CQ$144*(1+'S&amp;S'!$F150))</f>
        <v>0</v>
      </c>
      <c r="CR352" s="66">
        <f>-CR$190+CR$216-CR$218+CR$233+CR$234+SUM(CR$125,CR$126,CR$127,CR$128,CR$129,CR$130,CR$131,CR$132,CR$133,CR$134,CR$135,CR$136,CR$137,CR$138,CR$139,CR$140,CR$141,CR$142,CR$143,CR$144*(1+'S&amp;S'!$F150))</f>
        <v>0</v>
      </c>
      <c r="CS352" s="66">
        <f>-CS$190+CS$216-CS$218+CS$233+CS$234+SUM(CS$125,CS$126,CS$127,CS$128,CS$129,CS$130,CS$131,CS$132,CS$133,CS$134,CS$135,CS$136,CS$137,CS$138,CS$139,CS$140,CS$141,CS$142,CS$143,CS$144*(1+'S&amp;S'!$F150))</f>
        <v>0</v>
      </c>
    </row>
    <row r="353" spans="3:97" hidden="1" x14ac:dyDescent="0.35">
      <c r="C353" s="81" t="str">
        <f>O.6!C144&amp;" with "&amp; 'S&amp;S'!$D$5*100 &amp; "% decrease"</f>
        <v>Spare with 1% decrease</v>
      </c>
      <c r="E353" s="492">
        <f>G353+NPV(G.Asm!$F$40,H353:INDEX(H353:CS353,RP))</f>
        <v>0</v>
      </c>
      <c r="F353" s="492">
        <f t="shared" si="140"/>
        <v>0</v>
      </c>
      <c r="G353" s="66">
        <f>-G$190+G$216-G$218+G$233+G$234+SUM(G$125,G$126,G$127,G$128,G$129,G$130,G$131,G$132,G$133,G$134,G$135,G$136,G$137,G$138,G$139,G$140,G$141,G$142,G$143,G$144*(1+'S&amp;S'!$F151))</f>
        <v>0</v>
      </c>
      <c r="H353" s="66">
        <f>-H$190+H$216-H$218+H$233+H$234+SUM(H$125,H$126,H$127,H$128,H$129,H$130,H$131,H$132,H$133,H$134,H$135,H$136,H$137,H$138,H$139,H$140,H$141,H$142,H$143,H$144*(1+'S&amp;S'!$F151))</f>
        <v>0</v>
      </c>
      <c r="I353" s="66">
        <f>-I$190+I$216-I$218+I$233+I$234+SUM(I$125,I$126,I$127,I$128,I$129,I$130,I$131,I$132,I$133,I$134,I$135,I$136,I$137,I$138,I$139,I$140,I$141,I$142,I$143,I$144*(1+'S&amp;S'!$F151))</f>
        <v>0</v>
      </c>
      <c r="J353" s="66">
        <f>-J$190+J$216-J$218+J$233+J$234+SUM(J$125,J$126,J$127,J$128,J$129,J$130,J$131,J$132,J$133,J$134,J$135,J$136,J$137,J$138,J$139,J$140,J$141,J$142,J$143,J$144*(1+'S&amp;S'!$F151))</f>
        <v>0</v>
      </c>
      <c r="K353" s="66">
        <f>-K$190+K$216-K$218+K$233+K$234+SUM(K$125,K$126,K$127,K$128,K$129,K$130,K$131,K$132,K$133,K$134,K$135,K$136,K$137,K$138,K$139,K$140,K$141,K$142,K$143,K$144*(1+'S&amp;S'!$F151))</f>
        <v>0</v>
      </c>
      <c r="L353" s="66">
        <f>-L$190+L$216-L$218+L$233+L$234+SUM(L$125,L$126,L$127,L$128,L$129,L$130,L$131,L$132,L$133,L$134,L$135,L$136,L$137,L$138,L$139,L$140,L$141,L$142,L$143,L$144*(1+'S&amp;S'!$F151))</f>
        <v>0</v>
      </c>
      <c r="M353" s="66">
        <f>-M$190+M$216-M$218+M$233+M$234+SUM(M$125,M$126,M$127,M$128,M$129,M$130,M$131,M$132,M$133,M$134,M$135,M$136,M$137,M$138,M$139,M$140,M$141,M$142,M$143,M$144*(1+'S&amp;S'!$F151))</f>
        <v>0</v>
      </c>
      <c r="N353" s="66">
        <f>-N$190+N$216-N$218+N$233+N$234+SUM(N$125,N$126,N$127,N$128,N$129,N$130,N$131,N$132,N$133,N$134,N$135,N$136,N$137,N$138,N$139,N$140,N$141,N$142,N$143,N$144*(1+'S&amp;S'!$F151))</f>
        <v>0</v>
      </c>
      <c r="O353" s="66">
        <f>-O$190+O$216-O$218+O$233+O$234+SUM(O$125,O$126,O$127,O$128,O$129,O$130,O$131,O$132,O$133,O$134,O$135,O$136,O$137,O$138,O$139,O$140,O$141,O$142,O$143,O$144*(1+'S&amp;S'!$F151))</f>
        <v>0</v>
      </c>
      <c r="P353" s="66">
        <f>-P$190+P$216-P$218+P$233+P$234+SUM(P$125,P$126,P$127,P$128,P$129,P$130,P$131,P$132,P$133,P$134,P$135,P$136,P$137,P$138,P$139,P$140,P$141,P$142,P$143,P$144*(1+'S&amp;S'!$F151))</f>
        <v>0</v>
      </c>
      <c r="Q353" s="66">
        <f>-Q$190+Q$216-Q$218+Q$233+Q$234+SUM(Q$125,Q$126,Q$127,Q$128,Q$129,Q$130,Q$131,Q$132,Q$133,Q$134,Q$135,Q$136,Q$137,Q$138,Q$139,Q$140,Q$141,Q$142,Q$143,Q$144*(1+'S&amp;S'!$F151))</f>
        <v>0</v>
      </c>
      <c r="R353" s="66">
        <f>-R$190+R$216-R$218+R$233+R$234+SUM(R$125,R$126,R$127,R$128,R$129,R$130,R$131,R$132,R$133,R$134,R$135,R$136,R$137,R$138,R$139,R$140,R$141,R$142,R$143,R$144*(1+'S&amp;S'!$F151))</f>
        <v>0</v>
      </c>
      <c r="S353" s="66">
        <f>-S$190+S$216-S$218+S$233+S$234+SUM(S$125,S$126,S$127,S$128,S$129,S$130,S$131,S$132,S$133,S$134,S$135,S$136,S$137,S$138,S$139,S$140,S$141,S$142,S$143,S$144*(1+'S&amp;S'!$F151))</f>
        <v>0</v>
      </c>
      <c r="T353" s="66">
        <f>-T$190+T$216-T$218+T$233+T$234+SUM(T$125,T$126,T$127,T$128,T$129,T$130,T$131,T$132,T$133,T$134,T$135,T$136,T$137,T$138,T$139,T$140,T$141,T$142,T$143,T$144*(1+'S&amp;S'!$F151))</f>
        <v>0</v>
      </c>
      <c r="U353" s="66">
        <f>-U$190+U$216-U$218+U$233+U$234+SUM(U$125,U$126,U$127,U$128,U$129,U$130,U$131,U$132,U$133,U$134,U$135,U$136,U$137,U$138,U$139,U$140,U$141,U$142,U$143,U$144*(1+'S&amp;S'!$F151))</f>
        <v>0</v>
      </c>
      <c r="V353" s="66">
        <f>-V$190+V$216-V$218+V$233+V$234+SUM(V$125,V$126,V$127,V$128,V$129,V$130,V$131,V$132,V$133,V$134,V$135,V$136,V$137,V$138,V$139,V$140,V$141,V$142,V$143,V$144*(1+'S&amp;S'!$F151))</f>
        <v>0</v>
      </c>
      <c r="W353" s="66">
        <f>-W$190+W$216-W$218+W$233+W$234+SUM(W$125,W$126,W$127,W$128,W$129,W$130,W$131,W$132,W$133,W$134,W$135,W$136,W$137,W$138,W$139,W$140,W$141,W$142,W$143,W$144*(1+'S&amp;S'!$F151))</f>
        <v>0</v>
      </c>
      <c r="X353" s="66">
        <f>-X$190+X$216-X$218+X$233+X$234+SUM(X$125,X$126,X$127,X$128,X$129,X$130,X$131,X$132,X$133,X$134,X$135,X$136,X$137,X$138,X$139,X$140,X$141,X$142,X$143,X$144*(1+'S&amp;S'!$F151))</f>
        <v>0</v>
      </c>
      <c r="Y353" s="66">
        <f>-Y$190+Y$216-Y$218+Y$233+Y$234+SUM(Y$125,Y$126,Y$127,Y$128,Y$129,Y$130,Y$131,Y$132,Y$133,Y$134,Y$135,Y$136,Y$137,Y$138,Y$139,Y$140,Y$141,Y$142,Y$143,Y$144*(1+'S&amp;S'!$F151))</f>
        <v>0</v>
      </c>
      <c r="Z353" s="66">
        <f>-Z$190+Z$216-Z$218+Z$233+Z$234+SUM(Z$125,Z$126,Z$127,Z$128,Z$129,Z$130,Z$131,Z$132,Z$133,Z$134,Z$135,Z$136,Z$137,Z$138,Z$139,Z$140,Z$141,Z$142,Z$143,Z$144*(1+'S&amp;S'!$F151))</f>
        <v>0</v>
      </c>
      <c r="AA353" s="66">
        <f>-AA$190+AA$216-AA$218+AA$233+AA$234+SUM(AA$125,AA$126,AA$127,AA$128,AA$129,AA$130,AA$131,AA$132,AA$133,AA$134,AA$135,AA$136,AA$137,AA$138,AA$139,AA$140,AA$141,AA$142,AA$143,AA$144*(1+'S&amp;S'!$F151))</f>
        <v>0</v>
      </c>
      <c r="AB353" s="66">
        <f>-AB$190+AB$216-AB$218+AB$233+AB$234+SUM(AB$125,AB$126,AB$127,AB$128,AB$129,AB$130,AB$131,AB$132,AB$133,AB$134,AB$135,AB$136,AB$137,AB$138,AB$139,AB$140,AB$141,AB$142,AB$143,AB$144*(1+'S&amp;S'!$F151))</f>
        <v>0</v>
      </c>
      <c r="AC353" s="66">
        <f>-AC$190+AC$216-AC$218+AC$233+AC$234+SUM(AC$125,AC$126,AC$127,AC$128,AC$129,AC$130,AC$131,AC$132,AC$133,AC$134,AC$135,AC$136,AC$137,AC$138,AC$139,AC$140,AC$141,AC$142,AC$143,AC$144*(1+'S&amp;S'!$F151))</f>
        <v>0</v>
      </c>
      <c r="AD353" s="66">
        <f>-AD$190+AD$216-AD$218+AD$233+AD$234+SUM(AD$125,AD$126,AD$127,AD$128,AD$129,AD$130,AD$131,AD$132,AD$133,AD$134,AD$135,AD$136,AD$137,AD$138,AD$139,AD$140,AD$141,AD$142,AD$143,AD$144*(1+'S&amp;S'!$F151))</f>
        <v>0</v>
      </c>
      <c r="AE353" s="66">
        <f>-AE$190+AE$216-AE$218+AE$233+AE$234+SUM(AE$125,AE$126,AE$127,AE$128,AE$129,AE$130,AE$131,AE$132,AE$133,AE$134,AE$135,AE$136,AE$137,AE$138,AE$139,AE$140,AE$141,AE$142,AE$143,AE$144*(1+'S&amp;S'!$F151))</f>
        <v>0</v>
      </c>
      <c r="AF353" s="66">
        <f>-AF$190+AF$216-AF$218+AF$233+AF$234+SUM(AF$125,AF$126,AF$127,AF$128,AF$129,AF$130,AF$131,AF$132,AF$133,AF$134,AF$135,AF$136,AF$137,AF$138,AF$139,AF$140,AF$141,AF$142,AF$143,AF$144*(1+'S&amp;S'!$F151))</f>
        <v>0</v>
      </c>
      <c r="AG353" s="66">
        <f>-AG$190+AG$216-AG$218+AG$233+AG$234+SUM(AG$125,AG$126,AG$127,AG$128,AG$129,AG$130,AG$131,AG$132,AG$133,AG$134,AG$135,AG$136,AG$137,AG$138,AG$139,AG$140,AG$141,AG$142,AG$143,AG$144*(1+'S&amp;S'!$F151))</f>
        <v>0</v>
      </c>
      <c r="AH353" s="66">
        <f>-AH$190+AH$216-AH$218+AH$233+AH$234+SUM(AH$125,AH$126,AH$127,AH$128,AH$129,AH$130,AH$131,AH$132,AH$133,AH$134,AH$135,AH$136,AH$137,AH$138,AH$139,AH$140,AH$141,AH$142,AH$143,AH$144*(1+'S&amp;S'!$F151))</f>
        <v>0</v>
      </c>
      <c r="AI353" s="66">
        <f>-AI$190+AI$216-AI$218+AI$233+AI$234+SUM(AI$125,AI$126,AI$127,AI$128,AI$129,AI$130,AI$131,AI$132,AI$133,AI$134,AI$135,AI$136,AI$137,AI$138,AI$139,AI$140,AI$141,AI$142,AI$143,AI$144*(1+'S&amp;S'!$F151))</f>
        <v>0</v>
      </c>
      <c r="AJ353" s="66">
        <f>-AJ$190+AJ$216-AJ$218+AJ$233+AJ$234+SUM(AJ$125,AJ$126,AJ$127,AJ$128,AJ$129,AJ$130,AJ$131,AJ$132,AJ$133,AJ$134,AJ$135,AJ$136,AJ$137,AJ$138,AJ$139,AJ$140,AJ$141,AJ$142,AJ$143,AJ$144*(1+'S&amp;S'!$F151))</f>
        <v>0</v>
      </c>
      <c r="AK353" s="66">
        <f>-AK$190+AK$216-AK$218+AK$233+AK$234+SUM(AK$125,AK$126,AK$127,AK$128,AK$129,AK$130,AK$131,AK$132,AK$133,AK$134,AK$135,AK$136,AK$137,AK$138,AK$139,AK$140,AK$141,AK$142,AK$143,AK$144*(1+'S&amp;S'!$F151))</f>
        <v>0</v>
      </c>
      <c r="AL353" s="66">
        <f>-AL$190+AL$216-AL$218+AL$233+AL$234+SUM(AL$125,AL$126,AL$127,AL$128,AL$129,AL$130,AL$131,AL$132,AL$133,AL$134,AL$135,AL$136,AL$137,AL$138,AL$139,AL$140,AL$141,AL$142,AL$143,AL$144*(1+'S&amp;S'!$F151))</f>
        <v>0</v>
      </c>
      <c r="AM353" s="66">
        <f>-AM$190+AM$216-AM$218+AM$233+AM$234+SUM(AM$125,AM$126,AM$127,AM$128,AM$129,AM$130,AM$131,AM$132,AM$133,AM$134,AM$135,AM$136,AM$137,AM$138,AM$139,AM$140,AM$141,AM$142,AM$143,AM$144*(1+'S&amp;S'!$F151))</f>
        <v>0</v>
      </c>
      <c r="AN353" s="66">
        <f>-AN$190+AN$216-AN$218+AN$233+AN$234+SUM(AN$125,AN$126,AN$127,AN$128,AN$129,AN$130,AN$131,AN$132,AN$133,AN$134,AN$135,AN$136,AN$137,AN$138,AN$139,AN$140,AN$141,AN$142,AN$143,AN$144*(1+'S&amp;S'!$F151))</f>
        <v>0</v>
      </c>
      <c r="AO353" s="66">
        <f>-AO$190+AO$216-AO$218+AO$233+AO$234+SUM(AO$125,AO$126,AO$127,AO$128,AO$129,AO$130,AO$131,AO$132,AO$133,AO$134,AO$135,AO$136,AO$137,AO$138,AO$139,AO$140,AO$141,AO$142,AO$143,AO$144*(1+'S&amp;S'!$F151))</f>
        <v>0</v>
      </c>
      <c r="AP353" s="66">
        <f>-AP$190+AP$216-AP$218+AP$233+AP$234+SUM(AP$125,AP$126,AP$127,AP$128,AP$129,AP$130,AP$131,AP$132,AP$133,AP$134,AP$135,AP$136,AP$137,AP$138,AP$139,AP$140,AP$141,AP$142,AP$143,AP$144*(1+'S&amp;S'!$F151))</f>
        <v>0</v>
      </c>
      <c r="AQ353" s="66">
        <f>-AQ$190+AQ$216-AQ$218+AQ$233+AQ$234+SUM(AQ$125,AQ$126,AQ$127,AQ$128,AQ$129,AQ$130,AQ$131,AQ$132,AQ$133,AQ$134,AQ$135,AQ$136,AQ$137,AQ$138,AQ$139,AQ$140,AQ$141,AQ$142,AQ$143,AQ$144*(1+'S&amp;S'!$F151))</f>
        <v>0</v>
      </c>
      <c r="AR353" s="66">
        <f>-AR$190+AR$216-AR$218+AR$233+AR$234+SUM(AR$125,AR$126,AR$127,AR$128,AR$129,AR$130,AR$131,AR$132,AR$133,AR$134,AR$135,AR$136,AR$137,AR$138,AR$139,AR$140,AR$141,AR$142,AR$143,AR$144*(1+'S&amp;S'!$F151))</f>
        <v>0</v>
      </c>
      <c r="AS353" s="66">
        <f>-AS$190+AS$216-AS$218+AS$233+AS$234+SUM(AS$125,AS$126,AS$127,AS$128,AS$129,AS$130,AS$131,AS$132,AS$133,AS$134,AS$135,AS$136,AS$137,AS$138,AS$139,AS$140,AS$141,AS$142,AS$143,AS$144*(1+'S&amp;S'!$F151))</f>
        <v>0</v>
      </c>
      <c r="AT353" s="66">
        <f>-AT$190+AT$216-AT$218+AT$233+AT$234+SUM(AT$125,AT$126,AT$127,AT$128,AT$129,AT$130,AT$131,AT$132,AT$133,AT$134,AT$135,AT$136,AT$137,AT$138,AT$139,AT$140,AT$141,AT$142,AT$143,AT$144*(1+'S&amp;S'!$F151))</f>
        <v>0</v>
      </c>
      <c r="AU353" s="66">
        <f>-AU$190+AU$216-AU$218+AU$233+AU$234+SUM(AU$125,AU$126,AU$127,AU$128,AU$129,AU$130,AU$131,AU$132,AU$133,AU$134,AU$135,AU$136,AU$137,AU$138,AU$139,AU$140,AU$141,AU$142,AU$143,AU$144*(1+'S&amp;S'!$F151))</f>
        <v>0</v>
      </c>
      <c r="AV353" s="66">
        <f>-AV$190+AV$216-AV$218+AV$233+AV$234+SUM(AV$125,AV$126,AV$127,AV$128,AV$129,AV$130,AV$131,AV$132,AV$133,AV$134,AV$135,AV$136,AV$137,AV$138,AV$139,AV$140,AV$141,AV$142,AV$143,AV$144*(1+'S&amp;S'!$F151))</f>
        <v>0</v>
      </c>
      <c r="AW353" s="66">
        <f>-AW$190+AW$216-AW$218+AW$233+AW$234+SUM(AW$125,AW$126,AW$127,AW$128,AW$129,AW$130,AW$131,AW$132,AW$133,AW$134,AW$135,AW$136,AW$137,AW$138,AW$139,AW$140,AW$141,AW$142,AW$143,AW$144*(1+'S&amp;S'!$F151))</f>
        <v>0</v>
      </c>
      <c r="AX353" s="66">
        <f>-AX$190+AX$216-AX$218+AX$233+AX$234+SUM(AX$125,AX$126,AX$127,AX$128,AX$129,AX$130,AX$131,AX$132,AX$133,AX$134,AX$135,AX$136,AX$137,AX$138,AX$139,AX$140,AX$141,AX$142,AX$143,AX$144*(1+'S&amp;S'!$F151))</f>
        <v>0</v>
      </c>
      <c r="AY353" s="66">
        <f>-AY$190+AY$216-AY$218+AY$233+AY$234+SUM(AY$125,AY$126,AY$127,AY$128,AY$129,AY$130,AY$131,AY$132,AY$133,AY$134,AY$135,AY$136,AY$137,AY$138,AY$139,AY$140,AY$141,AY$142,AY$143,AY$144*(1+'S&amp;S'!$F151))</f>
        <v>0</v>
      </c>
      <c r="AZ353" s="66">
        <f>-AZ$190+AZ$216-AZ$218+AZ$233+AZ$234+SUM(AZ$125,AZ$126,AZ$127,AZ$128,AZ$129,AZ$130,AZ$131,AZ$132,AZ$133,AZ$134,AZ$135,AZ$136,AZ$137,AZ$138,AZ$139,AZ$140,AZ$141,AZ$142,AZ$143,AZ$144*(1+'S&amp;S'!$F151))</f>
        <v>0</v>
      </c>
      <c r="BA353" s="66">
        <f>-BA$190+BA$216-BA$218+BA$233+BA$234+SUM(BA$125,BA$126,BA$127,BA$128,BA$129,BA$130,BA$131,BA$132,BA$133,BA$134,BA$135,BA$136,BA$137,BA$138,BA$139,BA$140,BA$141,BA$142,BA$143,BA$144*(1+'S&amp;S'!$F151))</f>
        <v>0</v>
      </c>
      <c r="BB353" s="66">
        <f>-BB$190+BB$216-BB$218+BB$233+BB$234+SUM(BB$125,BB$126,BB$127,BB$128,BB$129,BB$130,BB$131,BB$132,BB$133,BB$134,BB$135,BB$136,BB$137,BB$138,BB$139,BB$140,BB$141,BB$142,BB$143,BB$144*(1+'S&amp;S'!$F151))</f>
        <v>0</v>
      </c>
      <c r="BC353" s="66">
        <f>-BC$190+BC$216-BC$218+BC$233+BC$234+SUM(BC$125,BC$126,BC$127,BC$128,BC$129,BC$130,BC$131,BC$132,BC$133,BC$134,BC$135,BC$136,BC$137,BC$138,BC$139,BC$140,BC$141,BC$142,BC$143,BC$144*(1+'S&amp;S'!$F151))</f>
        <v>0</v>
      </c>
      <c r="BD353" s="66">
        <f>-BD$190+BD$216-BD$218+BD$233+BD$234+SUM(BD$125,BD$126,BD$127,BD$128,BD$129,BD$130,BD$131,BD$132,BD$133,BD$134,BD$135,BD$136,BD$137,BD$138,BD$139,BD$140,BD$141,BD$142,BD$143,BD$144*(1+'S&amp;S'!$F151))</f>
        <v>0</v>
      </c>
      <c r="BE353" s="66">
        <f>-BE$190+BE$216-BE$218+BE$233+BE$234+SUM(BE$125,BE$126,BE$127,BE$128,BE$129,BE$130,BE$131,BE$132,BE$133,BE$134,BE$135,BE$136,BE$137,BE$138,BE$139,BE$140,BE$141,BE$142,BE$143,BE$144*(1+'S&amp;S'!$F151))</f>
        <v>0</v>
      </c>
      <c r="BF353" s="66">
        <f>-BF$190+BF$216-BF$218+BF$233+BF$234+SUM(BF$125,BF$126,BF$127,BF$128,BF$129,BF$130,BF$131,BF$132,BF$133,BF$134,BF$135,BF$136,BF$137,BF$138,BF$139,BF$140,BF$141,BF$142,BF$143,BF$144*(1+'S&amp;S'!$F151))</f>
        <v>0</v>
      </c>
      <c r="BG353" s="66">
        <f>-BG$190+BG$216-BG$218+BG$233+BG$234+SUM(BG$125,BG$126,BG$127,BG$128,BG$129,BG$130,BG$131,BG$132,BG$133,BG$134,BG$135,BG$136,BG$137,BG$138,BG$139,BG$140,BG$141,BG$142,BG$143,BG$144*(1+'S&amp;S'!$F151))</f>
        <v>0</v>
      </c>
      <c r="BH353" s="66">
        <f>-BH$190+BH$216-BH$218+BH$233+BH$234+SUM(BH$125,BH$126,BH$127,BH$128,BH$129,BH$130,BH$131,BH$132,BH$133,BH$134,BH$135,BH$136,BH$137,BH$138,BH$139,BH$140,BH$141,BH$142,BH$143,BH$144*(1+'S&amp;S'!$F151))</f>
        <v>0</v>
      </c>
      <c r="BI353" s="66">
        <f>-BI$190+BI$216-BI$218+BI$233+BI$234+SUM(BI$125,BI$126,BI$127,BI$128,BI$129,BI$130,BI$131,BI$132,BI$133,BI$134,BI$135,BI$136,BI$137,BI$138,BI$139,BI$140,BI$141,BI$142,BI$143,BI$144*(1+'S&amp;S'!$F151))</f>
        <v>0</v>
      </c>
      <c r="BJ353" s="66">
        <f>-BJ$190+BJ$216-BJ$218+BJ$233+BJ$234+SUM(BJ$125,BJ$126,BJ$127,BJ$128,BJ$129,BJ$130,BJ$131,BJ$132,BJ$133,BJ$134,BJ$135,BJ$136,BJ$137,BJ$138,BJ$139,BJ$140,BJ$141,BJ$142,BJ$143,BJ$144*(1+'S&amp;S'!$F151))</f>
        <v>0</v>
      </c>
      <c r="BK353" s="66">
        <f>-BK$190+BK$216-BK$218+BK$233+BK$234+SUM(BK$125,BK$126,BK$127,BK$128,BK$129,BK$130,BK$131,BK$132,BK$133,BK$134,BK$135,BK$136,BK$137,BK$138,BK$139,BK$140,BK$141,BK$142,BK$143,BK$144*(1+'S&amp;S'!$F151))</f>
        <v>0</v>
      </c>
      <c r="BL353" s="66">
        <f>-BL$190+BL$216-BL$218+BL$233+BL$234+SUM(BL$125,BL$126,BL$127,BL$128,BL$129,BL$130,BL$131,BL$132,BL$133,BL$134,BL$135,BL$136,BL$137,BL$138,BL$139,BL$140,BL$141,BL$142,BL$143,BL$144*(1+'S&amp;S'!$F151))</f>
        <v>0</v>
      </c>
      <c r="BM353" s="66">
        <f>-BM$190+BM$216-BM$218+BM$233+BM$234+SUM(BM$125,BM$126,BM$127,BM$128,BM$129,BM$130,BM$131,BM$132,BM$133,BM$134,BM$135,BM$136,BM$137,BM$138,BM$139,BM$140,BM$141,BM$142,BM$143,BM$144*(1+'S&amp;S'!$F151))</f>
        <v>0</v>
      </c>
      <c r="BN353" s="66">
        <f>-BN$190+BN$216-BN$218+BN$233+BN$234+SUM(BN$125,BN$126,BN$127,BN$128,BN$129,BN$130,BN$131,BN$132,BN$133,BN$134,BN$135,BN$136,BN$137,BN$138,BN$139,BN$140,BN$141,BN$142,BN$143,BN$144*(1+'S&amp;S'!$F151))</f>
        <v>0</v>
      </c>
      <c r="BO353" s="66">
        <f>-BO$190+BO$216-BO$218+BO$233+BO$234+SUM(BO$125,BO$126,BO$127,BO$128,BO$129,BO$130,BO$131,BO$132,BO$133,BO$134,BO$135,BO$136,BO$137,BO$138,BO$139,BO$140,BO$141,BO$142,BO$143,BO$144*(1+'S&amp;S'!$F151))</f>
        <v>0</v>
      </c>
      <c r="BP353" s="66">
        <f>-BP$190+BP$216-BP$218+BP$233+BP$234+SUM(BP$125,BP$126,BP$127,BP$128,BP$129,BP$130,BP$131,BP$132,BP$133,BP$134,BP$135,BP$136,BP$137,BP$138,BP$139,BP$140,BP$141,BP$142,BP$143,BP$144*(1+'S&amp;S'!$F151))</f>
        <v>0</v>
      </c>
      <c r="BQ353" s="66">
        <f>-BQ$190+BQ$216-BQ$218+BQ$233+BQ$234+SUM(BQ$125,BQ$126,BQ$127,BQ$128,BQ$129,BQ$130,BQ$131,BQ$132,BQ$133,BQ$134,BQ$135,BQ$136,BQ$137,BQ$138,BQ$139,BQ$140,BQ$141,BQ$142,BQ$143,BQ$144*(1+'S&amp;S'!$F151))</f>
        <v>0</v>
      </c>
      <c r="BR353" s="66">
        <f>-BR$190+BR$216-BR$218+BR$233+BR$234+SUM(BR$125,BR$126,BR$127,BR$128,BR$129,BR$130,BR$131,BR$132,BR$133,BR$134,BR$135,BR$136,BR$137,BR$138,BR$139,BR$140,BR$141,BR$142,BR$143,BR$144*(1+'S&amp;S'!$F151))</f>
        <v>0</v>
      </c>
      <c r="BS353" s="66">
        <f>-BS$190+BS$216-BS$218+BS$233+BS$234+SUM(BS$125,BS$126,BS$127,BS$128,BS$129,BS$130,BS$131,BS$132,BS$133,BS$134,BS$135,BS$136,BS$137,BS$138,BS$139,BS$140,BS$141,BS$142,BS$143,BS$144*(1+'S&amp;S'!$F151))</f>
        <v>0</v>
      </c>
      <c r="BT353" s="66">
        <f>-BT$190+BT$216-BT$218+BT$233+BT$234+SUM(BT$125,BT$126,BT$127,BT$128,BT$129,BT$130,BT$131,BT$132,BT$133,BT$134,BT$135,BT$136,BT$137,BT$138,BT$139,BT$140,BT$141,BT$142,BT$143,BT$144*(1+'S&amp;S'!$F151))</f>
        <v>0</v>
      </c>
      <c r="BU353" s="66">
        <f>-BU$190+BU$216-BU$218+BU$233+BU$234+SUM(BU$125,BU$126,BU$127,BU$128,BU$129,BU$130,BU$131,BU$132,BU$133,BU$134,BU$135,BU$136,BU$137,BU$138,BU$139,BU$140,BU$141,BU$142,BU$143,BU$144*(1+'S&amp;S'!$F151))</f>
        <v>0</v>
      </c>
      <c r="BV353" s="66">
        <f>-BV$190+BV$216-BV$218+BV$233+BV$234+SUM(BV$125,BV$126,BV$127,BV$128,BV$129,BV$130,BV$131,BV$132,BV$133,BV$134,BV$135,BV$136,BV$137,BV$138,BV$139,BV$140,BV$141,BV$142,BV$143,BV$144*(1+'S&amp;S'!$F151))</f>
        <v>0</v>
      </c>
      <c r="BW353" s="66">
        <f>-BW$190+BW$216-BW$218+BW$233+BW$234+SUM(BW$125,BW$126,BW$127,BW$128,BW$129,BW$130,BW$131,BW$132,BW$133,BW$134,BW$135,BW$136,BW$137,BW$138,BW$139,BW$140,BW$141,BW$142,BW$143,BW$144*(1+'S&amp;S'!$F151))</f>
        <v>0</v>
      </c>
      <c r="BX353" s="66">
        <f>-BX$190+BX$216-BX$218+BX$233+BX$234+SUM(BX$125,BX$126,BX$127,BX$128,BX$129,BX$130,BX$131,BX$132,BX$133,BX$134,BX$135,BX$136,BX$137,BX$138,BX$139,BX$140,BX$141,BX$142,BX$143,BX$144*(1+'S&amp;S'!$F151))</f>
        <v>0</v>
      </c>
      <c r="BY353" s="66">
        <f>-BY$190+BY$216-BY$218+BY$233+BY$234+SUM(BY$125,BY$126,BY$127,BY$128,BY$129,BY$130,BY$131,BY$132,BY$133,BY$134,BY$135,BY$136,BY$137,BY$138,BY$139,BY$140,BY$141,BY$142,BY$143,BY$144*(1+'S&amp;S'!$F151))</f>
        <v>0</v>
      </c>
      <c r="BZ353" s="66">
        <f>-BZ$190+BZ$216-BZ$218+BZ$233+BZ$234+SUM(BZ$125,BZ$126,BZ$127,BZ$128,BZ$129,BZ$130,BZ$131,BZ$132,BZ$133,BZ$134,BZ$135,BZ$136,BZ$137,BZ$138,BZ$139,BZ$140,BZ$141,BZ$142,BZ$143,BZ$144*(1+'S&amp;S'!$F151))</f>
        <v>0</v>
      </c>
      <c r="CA353" s="66">
        <f>-CA$190+CA$216-CA$218+CA$233+CA$234+SUM(CA$125,CA$126,CA$127,CA$128,CA$129,CA$130,CA$131,CA$132,CA$133,CA$134,CA$135,CA$136,CA$137,CA$138,CA$139,CA$140,CA$141,CA$142,CA$143,CA$144*(1+'S&amp;S'!$F151))</f>
        <v>0</v>
      </c>
      <c r="CB353" s="66">
        <f>-CB$190+CB$216-CB$218+CB$233+CB$234+SUM(CB$125,CB$126,CB$127,CB$128,CB$129,CB$130,CB$131,CB$132,CB$133,CB$134,CB$135,CB$136,CB$137,CB$138,CB$139,CB$140,CB$141,CB$142,CB$143,CB$144*(1+'S&amp;S'!$F151))</f>
        <v>0</v>
      </c>
      <c r="CC353" s="66">
        <f>-CC$190+CC$216-CC$218+CC$233+CC$234+SUM(CC$125,CC$126,CC$127,CC$128,CC$129,CC$130,CC$131,CC$132,CC$133,CC$134,CC$135,CC$136,CC$137,CC$138,CC$139,CC$140,CC$141,CC$142,CC$143,CC$144*(1+'S&amp;S'!$F151))</f>
        <v>0</v>
      </c>
      <c r="CD353" s="66">
        <f>-CD$190+CD$216-CD$218+CD$233+CD$234+SUM(CD$125,CD$126,CD$127,CD$128,CD$129,CD$130,CD$131,CD$132,CD$133,CD$134,CD$135,CD$136,CD$137,CD$138,CD$139,CD$140,CD$141,CD$142,CD$143,CD$144*(1+'S&amp;S'!$F151))</f>
        <v>0</v>
      </c>
      <c r="CE353" s="66">
        <f>-CE$190+CE$216-CE$218+CE$233+CE$234+SUM(CE$125,CE$126,CE$127,CE$128,CE$129,CE$130,CE$131,CE$132,CE$133,CE$134,CE$135,CE$136,CE$137,CE$138,CE$139,CE$140,CE$141,CE$142,CE$143,CE$144*(1+'S&amp;S'!$F151))</f>
        <v>0</v>
      </c>
      <c r="CF353" s="66">
        <f>-CF$190+CF$216-CF$218+CF$233+CF$234+SUM(CF$125,CF$126,CF$127,CF$128,CF$129,CF$130,CF$131,CF$132,CF$133,CF$134,CF$135,CF$136,CF$137,CF$138,CF$139,CF$140,CF$141,CF$142,CF$143,CF$144*(1+'S&amp;S'!$F151))</f>
        <v>0</v>
      </c>
      <c r="CG353" s="66">
        <f>-CG$190+CG$216-CG$218+CG$233+CG$234+SUM(CG$125,CG$126,CG$127,CG$128,CG$129,CG$130,CG$131,CG$132,CG$133,CG$134,CG$135,CG$136,CG$137,CG$138,CG$139,CG$140,CG$141,CG$142,CG$143,CG$144*(1+'S&amp;S'!$F151))</f>
        <v>0</v>
      </c>
      <c r="CH353" s="66">
        <f>-CH$190+CH$216-CH$218+CH$233+CH$234+SUM(CH$125,CH$126,CH$127,CH$128,CH$129,CH$130,CH$131,CH$132,CH$133,CH$134,CH$135,CH$136,CH$137,CH$138,CH$139,CH$140,CH$141,CH$142,CH$143,CH$144*(1+'S&amp;S'!$F151))</f>
        <v>0</v>
      </c>
      <c r="CI353" s="66">
        <f>-CI$190+CI$216-CI$218+CI$233+CI$234+SUM(CI$125,CI$126,CI$127,CI$128,CI$129,CI$130,CI$131,CI$132,CI$133,CI$134,CI$135,CI$136,CI$137,CI$138,CI$139,CI$140,CI$141,CI$142,CI$143,CI$144*(1+'S&amp;S'!$F151))</f>
        <v>0</v>
      </c>
      <c r="CJ353" s="66">
        <f>-CJ$190+CJ$216-CJ$218+CJ$233+CJ$234+SUM(CJ$125,CJ$126,CJ$127,CJ$128,CJ$129,CJ$130,CJ$131,CJ$132,CJ$133,CJ$134,CJ$135,CJ$136,CJ$137,CJ$138,CJ$139,CJ$140,CJ$141,CJ$142,CJ$143,CJ$144*(1+'S&amp;S'!$F151))</f>
        <v>0</v>
      </c>
      <c r="CK353" s="66">
        <f>-CK$190+CK$216-CK$218+CK$233+CK$234+SUM(CK$125,CK$126,CK$127,CK$128,CK$129,CK$130,CK$131,CK$132,CK$133,CK$134,CK$135,CK$136,CK$137,CK$138,CK$139,CK$140,CK$141,CK$142,CK$143,CK$144*(1+'S&amp;S'!$F151))</f>
        <v>0</v>
      </c>
      <c r="CL353" s="66">
        <f>-CL$190+CL$216-CL$218+CL$233+CL$234+SUM(CL$125,CL$126,CL$127,CL$128,CL$129,CL$130,CL$131,CL$132,CL$133,CL$134,CL$135,CL$136,CL$137,CL$138,CL$139,CL$140,CL$141,CL$142,CL$143,CL$144*(1+'S&amp;S'!$F151))</f>
        <v>0</v>
      </c>
      <c r="CM353" s="66">
        <f>-CM$190+CM$216-CM$218+CM$233+CM$234+SUM(CM$125,CM$126,CM$127,CM$128,CM$129,CM$130,CM$131,CM$132,CM$133,CM$134,CM$135,CM$136,CM$137,CM$138,CM$139,CM$140,CM$141,CM$142,CM$143,CM$144*(1+'S&amp;S'!$F151))</f>
        <v>0</v>
      </c>
      <c r="CN353" s="66">
        <f>-CN$190+CN$216-CN$218+CN$233+CN$234+SUM(CN$125,CN$126,CN$127,CN$128,CN$129,CN$130,CN$131,CN$132,CN$133,CN$134,CN$135,CN$136,CN$137,CN$138,CN$139,CN$140,CN$141,CN$142,CN$143,CN$144*(1+'S&amp;S'!$F151))</f>
        <v>0</v>
      </c>
      <c r="CO353" s="66">
        <f>-CO$190+CO$216-CO$218+CO$233+CO$234+SUM(CO$125,CO$126,CO$127,CO$128,CO$129,CO$130,CO$131,CO$132,CO$133,CO$134,CO$135,CO$136,CO$137,CO$138,CO$139,CO$140,CO$141,CO$142,CO$143,CO$144*(1+'S&amp;S'!$F151))</f>
        <v>0</v>
      </c>
      <c r="CP353" s="66">
        <f>-CP$190+CP$216-CP$218+CP$233+CP$234+SUM(CP$125,CP$126,CP$127,CP$128,CP$129,CP$130,CP$131,CP$132,CP$133,CP$134,CP$135,CP$136,CP$137,CP$138,CP$139,CP$140,CP$141,CP$142,CP$143,CP$144*(1+'S&amp;S'!$F151))</f>
        <v>0</v>
      </c>
      <c r="CQ353" s="66">
        <f>-CQ$190+CQ$216-CQ$218+CQ$233+CQ$234+SUM(CQ$125,CQ$126,CQ$127,CQ$128,CQ$129,CQ$130,CQ$131,CQ$132,CQ$133,CQ$134,CQ$135,CQ$136,CQ$137,CQ$138,CQ$139,CQ$140,CQ$141,CQ$142,CQ$143,CQ$144*(1+'S&amp;S'!$F151))</f>
        <v>0</v>
      </c>
      <c r="CR353" s="66">
        <f>-CR$190+CR$216-CR$218+CR$233+CR$234+SUM(CR$125,CR$126,CR$127,CR$128,CR$129,CR$130,CR$131,CR$132,CR$133,CR$134,CR$135,CR$136,CR$137,CR$138,CR$139,CR$140,CR$141,CR$142,CR$143,CR$144*(1+'S&amp;S'!$F151))</f>
        <v>0</v>
      </c>
      <c r="CS353" s="66">
        <f>-CS$190+CS$216-CS$218+CS$233+CS$234+SUM(CS$125,CS$126,CS$127,CS$128,CS$129,CS$130,CS$131,CS$132,CS$133,CS$134,CS$135,CS$136,CS$137,CS$138,CS$139,CS$140,CS$141,CS$142,CS$143,CS$144*(1+'S&amp;S'!$F151))</f>
        <v>0</v>
      </c>
    </row>
    <row r="354" spans="3:97" hidden="1" x14ac:dyDescent="0.35">
      <c r="C354" s="81" t="str">
        <f>O.6!C95&amp;" with "&amp; 'S&amp;S'!$D$5*100 &amp; "% increase"</f>
        <v>G. Total net value of externalities with 1% increase</v>
      </c>
      <c r="E354" s="492">
        <f>G354+NPV(G.Asm!$F$40,H354:INDEX(H354:CS354,RP))</f>
        <v>0</v>
      </c>
      <c r="F354" s="492">
        <f t="shared" si="140"/>
        <v>0</v>
      </c>
      <c r="G354" s="66">
        <f>-G$190+G$216-G$218+G$233*(1+'S&amp;S'!$F152)+G$234+G$235</f>
        <v>0</v>
      </c>
      <c r="H354" s="66">
        <f>-H$190+H$216-H$218+H$233*(1+'S&amp;S'!$F152)+H$234+H$235</f>
        <v>0</v>
      </c>
      <c r="I354" s="66">
        <f>-I$190+I$216-I$218+I$233*(1+'S&amp;S'!$F152)+I$234+I$235</f>
        <v>0</v>
      </c>
      <c r="J354" s="66">
        <f>-J$190+J$216-J$218+J$233*(1+'S&amp;S'!$F152)+J$234+J$235</f>
        <v>0</v>
      </c>
      <c r="K354" s="66">
        <f>-K$190+K$216-K$218+K$233*(1+'S&amp;S'!$F152)+K$234+K$235</f>
        <v>0</v>
      </c>
      <c r="L354" s="66">
        <f>-L$190+L$216-L$218+L$233*(1+'S&amp;S'!$F152)+L$234+L$235</f>
        <v>0</v>
      </c>
      <c r="M354" s="66">
        <f>-M$190+M$216-M$218+M$233*(1+'S&amp;S'!$F152)+M$234+M$235</f>
        <v>0</v>
      </c>
      <c r="N354" s="66">
        <f>-N$190+N$216-N$218+N$233*(1+'S&amp;S'!$F152)+N$234+N$235</f>
        <v>0</v>
      </c>
      <c r="O354" s="66">
        <f>-O$190+O$216-O$218+O$233*(1+'S&amp;S'!$F152)+O$234+O$235</f>
        <v>0</v>
      </c>
      <c r="P354" s="66">
        <f>-P$190+P$216-P$218+P$233*(1+'S&amp;S'!$F152)+P$234+P$235</f>
        <v>0</v>
      </c>
      <c r="Q354" s="66">
        <f>-Q$190+Q$216-Q$218+Q$233*(1+'S&amp;S'!$F152)+Q$234+Q$235</f>
        <v>0</v>
      </c>
      <c r="R354" s="66">
        <f>-R$190+R$216-R$218+R$233*(1+'S&amp;S'!$F152)+R$234+R$235</f>
        <v>0</v>
      </c>
      <c r="S354" s="66">
        <f>-S$190+S$216-S$218+S$233*(1+'S&amp;S'!$F152)+S$234+S$235</f>
        <v>0</v>
      </c>
      <c r="T354" s="66">
        <f>-T$190+T$216-T$218+T$233*(1+'S&amp;S'!$F152)+T$234+T$235</f>
        <v>0</v>
      </c>
      <c r="U354" s="66">
        <f>-U$190+U$216-U$218+U$233*(1+'S&amp;S'!$F152)+U$234+U$235</f>
        <v>0</v>
      </c>
      <c r="V354" s="66">
        <f>-V$190+V$216-V$218+V$233*(1+'S&amp;S'!$F152)+V$234+V$235</f>
        <v>0</v>
      </c>
      <c r="W354" s="66">
        <f>-W$190+W$216-W$218+W$233*(1+'S&amp;S'!$F152)+W$234+W$235</f>
        <v>0</v>
      </c>
      <c r="X354" s="66">
        <f>-X$190+X$216-X$218+X$233*(1+'S&amp;S'!$F152)+X$234+X$235</f>
        <v>0</v>
      </c>
      <c r="Y354" s="66">
        <f>-Y$190+Y$216-Y$218+Y$233*(1+'S&amp;S'!$F152)+Y$234+Y$235</f>
        <v>0</v>
      </c>
      <c r="Z354" s="66">
        <f>-Z$190+Z$216-Z$218+Z$233*(1+'S&amp;S'!$F152)+Z$234+Z$235</f>
        <v>0</v>
      </c>
      <c r="AA354" s="66">
        <f>-AA$190+AA$216-AA$218+AA$233*(1+'S&amp;S'!$F152)+AA$234+AA$235</f>
        <v>0</v>
      </c>
      <c r="AB354" s="66">
        <f>-AB$190+AB$216-AB$218+AB$233*(1+'S&amp;S'!$F152)+AB$234+AB$235</f>
        <v>0</v>
      </c>
      <c r="AC354" s="66">
        <f>-AC$190+AC$216-AC$218+AC$233*(1+'S&amp;S'!$F152)+AC$234+AC$235</f>
        <v>0</v>
      </c>
      <c r="AD354" s="66">
        <f>-AD$190+AD$216-AD$218+AD$233*(1+'S&amp;S'!$F152)+AD$234+AD$235</f>
        <v>0</v>
      </c>
      <c r="AE354" s="66">
        <f>-AE$190+AE$216-AE$218+AE$233*(1+'S&amp;S'!$F152)+AE$234+AE$235</f>
        <v>0</v>
      </c>
      <c r="AF354" s="66">
        <f>-AF$190+AF$216-AF$218+AF$233*(1+'S&amp;S'!$F152)+AF$234+AF$235</f>
        <v>0</v>
      </c>
      <c r="AG354" s="66">
        <f>-AG$190+AG$216-AG$218+AG$233*(1+'S&amp;S'!$F152)+AG$234+AG$235</f>
        <v>0</v>
      </c>
      <c r="AH354" s="66">
        <f>-AH$190+AH$216-AH$218+AH$233*(1+'S&amp;S'!$F152)+AH$234+AH$235</f>
        <v>0</v>
      </c>
      <c r="AI354" s="66">
        <f>-AI$190+AI$216-AI$218+AI$233*(1+'S&amp;S'!$F152)+AI$234+AI$235</f>
        <v>0</v>
      </c>
      <c r="AJ354" s="66">
        <f>-AJ$190+AJ$216-AJ$218+AJ$233*(1+'S&amp;S'!$F152)+AJ$234+AJ$235</f>
        <v>0</v>
      </c>
      <c r="AK354" s="66">
        <f>-AK$190+AK$216-AK$218+AK$233*(1+'S&amp;S'!$F152)+AK$234+AK$235</f>
        <v>0</v>
      </c>
      <c r="AL354" s="66">
        <f>-AL$190+AL$216-AL$218+AL$233*(1+'S&amp;S'!$F152)+AL$234+AL$235</f>
        <v>0</v>
      </c>
      <c r="AM354" s="66">
        <f>-AM$190+AM$216-AM$218+AM$233*(1+'S&amp;S'!$F152)+AM$234+AM$235</f>
        <v>0</v>
      </c>
      <c r="AN354" s="66">
        <f>-AN$190+AN$216-AN$218+AN$233*(1+'S&amp;S'!$F152)+AN$234+AN$235</f>
        <v>0</v>
      </c>
      <c r="AO354" s="66">
        <f>-AO$190+AO$216-AO$218+AO$233*(1+'S&amp;S'!$F152)+AO$234+AO$235</f>
        <v>0</v>
      </c>
      <c r="AP354" s="66">
        <f>-AP$190+AP$216-AP$218+AP$233*(1+'S&amp;S'!$F152)+AP$234+AP$235</f>
        <v>0</v>
      </c>
      <c r="AQ354" s="66">
        <f>-AQ$190+AQ$216-AQ$218+AQ$233*(1+'S&amp;S'!$F152)+AQ$234+AQ$235</f>
        <v>0</v>
      </c>
      <c r="AR354" s="66">
        <f>-AR$190+AR$216-AR$218+AR$233*(1+'S&amp;S'!$F152)+AR$234+AR$235</f>
        <v>0</v>
      </c>
      <c r="AS354" s="66">
        <f>-AS$190+AS$216-AS$218+AS$233*(1+'S&amp;S'!$F152)+AS$234+AS$235</f>
        <v>0</v>
      </c>
      <c r="AT354" s="66">
        <f>-AT$190+AT$216-AT$218+AT$233*(1+'S&amp;S'!$F152)+AT$234+AT$235</f>
        <v>0</v>
      </c>
      <c r="AU354" s="66">
        <f>-AU$190+AU$216-AU$218+AU$233*(1+'S&amp;S'!$F152)+AU$234+AU$235</f>
        <v>0</v>
      </c>
      <c r="AV354" s="66">
        <f>-AV$190+AV$216-AV$218+AV$233*(1+'S&amp;S'!$F152)+AV$234+AV$235</f>
        <v>0</v>
      </c>
      <c r="AW354" s="66">
        <f>-AW$190+AW$216-AW$218+AW$233*(1+'S&amp;S'!$F152)+AW$234+AW$235</f>
        <v>0</v>
      </c>
      <c r="AX354" s="66">
        <f>-AX$190+AX$216-AX$218+AX$233*(1+'S&amp;S'!$F152)+AX$234+AX$235</f>
        <v>0</v>
      </c>
      <c r="AY354" s="66">
        <f>-AY$190+AY$216-AY$218+AY$233*(1+'S&amp;S'!$F152)+AY$234+AY$235</f>
        <v>0</v>
      </c>
      <c r="AZ354" s="66">
        <f>-AZ$190+AZ$216-AZ$218+AZ$233*(1+'S&amp;S'!$F152)+AZ$234+AZ$235</f>
        <v>0</v>
      </c>
      <c r="BA354" s="66">
        <f>-BA$190+BA$216-BA$218+BA$233*(1+'S&amp;S'!$F152)+BA$234+BA$235</f>
        <v>0</v>
      </c>
      <c r="BB354" s="66">
        <f>-BB$190+BB$216-BB$218+BB$233*(1+'S&amp;S'!$F152)+BB$234+BB$235</f>
        <v>0</v>
      </c>
      <c r="BC354" s="66">
        <f>-BC$190+BC$216-BC$218+BC$233*(1+'S&amp;S'!$F152)+BC$234+BC$235</f>
        <v>0</v>
      </c>
      <c r="BD354" s="66">
        <f>-BD$190+BD$216-BD$218+BD$233*(1+'S&amp;S'!$F152)+BD$234+BD$235</f>
        <v>0</v>
      </c>
      <c r="BE354" s="66">
        <f>-BE$190+BE$216-BE$218+BE$233*(1+'S&amp;S'!$F152)+BE$234+BE$235</f>
        <v>0</v>
      </c>
      <c r="BF354" s="66">
        <f>-BF$190+BF$216-BF$218+BF$233*(1+'S&amp;S'!$F152)+BF$234+BF$235</f>
        <v>0</v>
      </c>
      <c r="BG354" s="66">
        <f>-BG$190+BG$216-BG$218+BG$233*(1+'S&amp;S'!$F152)+BG$234+BG$235</f>
        <v>0</v>
      </c>
      <c r="BH354" s="66">
        <f>-BH$190+BH$216-BH$218+BH$233*(1+'S&amp;S'!$F152)+BH$234+BH$235</f>
        <v>0</v>
      </c>
      <c r="BI354" s="66">
        <f>-BI$190+BI$216-BI$218+BI$233*(1+'S&amp;S'!$F152)+BI$234+BI$235</f>
        <v>0</v>
      </c>
      <c r="BJ354" s="66">
        <f>-BJ$190+BJ$216-BJ$218+BJ$233*(1+'S&amp;S'!$F152)+BJ$234+BJ$235</f>
        <v>0</v>
      </c>
      <c r="BK354" s="66">
        <f>-BK$190+BK$216-BK$218+BK$233*(1+'S&amp;S'!$F152)+BK$234+BK$235</f>
        <v>0</v>
      </c>
      <c r="BL354" s="66">
        <f>-BL$190+BL$216-BL$218+BL$233*(1+'S&amp;S'!$F152)+BL$234+BL$235</f>
        <v>0</v>
      </c>
      <c r="BM354" s="66">
        <f>-BM$190+BM$216-BM$218+BM$233*(1+'S&amp;S'!$F152)+BM$234+BM$235</f>
        <v>0</v>
      </c>
      <c r="BN354" s="66">
        <f>-BN$190+BN$216-BN$218+BN$233*(1+'S&amp;S'!$F152)+BN$234+BN$235</f>
        <v>0</v>
      </c>
      <c r="BO354" s="66">
        <f>-BO$190+BO$216-BO$218+BO$233*(1+'S&amp;S'!$F152)+BO$234+BO$235</f>
        <v>0</v>
      </c>
      <c r="BP354" s="66">
        <f>-BP$190+BP$216-BP$218+BP$233*(1+'S&amp;S'!$F152)+BP$234+BP$235</f>
        <v>0</v>
      </c>
      <c r="BQ354" s="66">
        <f>-BQ$190+BQ$216-BQ$218+BQ$233*(1+'S&amp;S'!$F152)+BQ$234+BQ$235</f>
        <v>0</v>
      </c>
      <c r="BR354" s="66">
        <f>-BR$190+BR$216-BR$218+BR$233*(1+'S&amp;S'!$F152)+BR$234+BR$235</f>
        <v>0</v>
      </c>
      <c r="BS354" s="66">
        <f>-BS$190+BS$216-BS$218+BS$233*(1+'S&amp;S'!$F152)+BS$234+BS$235</f>
        <v>0</v>
      </c>
      <c r="BT354" s="66">
        <f>-BT$190+BT$216-BT$218+BT$233*(1+'S&amp;S'!$F152)+BT$234+BT$235</f>
        <v>0</v>
      </c>
      <c r="BU354" s="66">
        <f>-BU$190+BU$216-BU$218+BU$233*(1+'S&amp;S'!$F152)+BU$234+BU$235</f>
        <v>0</v>
      </c>
      <c r="BV354" s="66">
        <f>-BV$190+BV$216-BV$218+BV$233*(1+'S&amp;S'!$F152)+BV$234+BV$235</f>
        <v>0</v>
      </c>
      <c r="BW354" s="66">
        <f>-BW$190+BW$216-BW$218+BW$233*(1+'S&amp;S'!$F152)+BW$234+BW$235</f>
        <v>0</v>
      </c>
      <c r="BX354" s="66">
        <f>-BX$190+BX$216-BX$218+BX$233*(1+'S&amp;S'!$F152)+BX$234+BX$235</f>
        <v>0</v>
      </c>
      <c r="BY354" s="66">
        <f>-BY$190+BY$216-BY$218+BY$233*(1+'S&amp;S'!$F152)+BY$234+BY$235</f>
        <v>0</v>
      </c>
      <c r="BZ354" s="66">
        <f>-BZ$190+BZ$216-BZ$218+BZ$233*(1+'S&amp;S'!$F152)+BZ$234+BZ$235</f>
        <v>0</v>
      </c>
      <c r="CA354" s="66">
        <f>-CA$190+CA$216-CA$218+CA$233*(1+'S&amp;S'!$F152)+CA$234+CA$235</f>
        <v>0</v>
      </c>
      <c r="CB354" s="66">
        <f>-CB$190+CB$216-CB$218+CB$233*(1+'S&amp;S'!$F152)+CB$234+CB$235</f>
        <v>0</v>
      </c>
      <c r="CC354" s="66">
        <f>-CC$190+CC$216-CC$218+CC$233*(1+'S&amp;S'!$F152)+CC$234+CC$235</f>
        <v>0</v>
      </c>
      <c r="CD354" s="66">
        <f>-CD$190+CD$216-CD$218+CD$233*(1+'S&amp;S'!$F152)+CD$234+CD$235</f>
        <v>0</v>
      </c>
      <c r="CE354" s="66">
        <f>-CE$190+CE$216-CE$218+CE$233*(1+'S&amp;S'!$F152)+CE$234+CE$235</f>
        <v>0</v>
      </c>
      <c r="CF354" s="66">
        <f>-CF$190+CF$216-CF$218+CF$233*(1+'S&amp;S'!$F152)+CF$234+CF$235</f>
        <v>0</v>
      </c>
      <c r="CG354" s="66">
        <f>-CG$190+CG$216-CG$218+CG$233*(1+'S&amp;S'!$F152)+CG$234+CG$235</f>
        <v>0</v>
      </c>
      <c r="CH354" s="66">
        <f>-CH$190+CH$216-CH$218+CH$233*(1+'S&amp;S'!$F152)+CH$234+CH$235</f>
        <v>0</v>
      </c>
      <c r="CI354" s="66">
        <f>-CI$190+CI$216-CI$218+CI$233*(1+'S&amp;S'!$F152)+CI$234+CI$235</f>
        <v>0</v>
      </c>
      <c r="CJ354" s="66">
        <f>-CJ$190+CJ$216-CJ$218+CJ$233*(1+'S&amp;S'!$F152)+CJ$234+CJ$235</f>
        <v>0</v>
      </c>
      <c r="CK354" s="66">
        <f>-CK$190+CK$216-CK$218+CK$233*(1+'S&amp;S'!$F152)+CK$234+CK$235</f>
        <v>0</v>
      </c>
      <c r="CL354" s="66">
        <f>-CL$190+CL$216-CL$218+CL$233*(1+'S&amp;S'!$F152)+CL$234+CL$235</f>
        <v>0</v>
      </c>
      <c r="CM354" s="66">
        <f>-CM$190+CM$216-CM$218+CM$233*(1+'S&amp;S'!$F152)+CM$234+CM$235</f>
        <v>0</v>
      </c>
      <c r="CN354" s="66">
        <f>-CN$190+CN$216-CN$218+CN$233*(1+'S&amp;S'!$F152)+CN$234+CN$235</f>
        <v>0</v>
      </c>
      <c r="CO354" s="66">
        <f>-CO$190+CO$216-CO$218+CO$233*(1+'S&amp;S'!$F152)+CO$234+CO$235</f>
        <v>0</v>
      </c>
      <c r="CP354" s="66">
        <f>-CP$190+CP$216-CP$218+CP$233*(1+'S&amp;S'!$F152)+CP$234+CP$235</f>
        <v>0</v>
      </c>
      <c r="CQ354" s="66">
        <f>-CQ$190+CQ$216-CQ$218+CQ$233*(1+'S&amp;S'!$F152)+CQ$234+CQ$235</f>
        <v>0</v>
      </c>
      <c r="CR354" s="66">
        <f>-CR$190+CR$216-CR$218+CR$233*(1+'S&amp;S'!$F152)+CR$234+CR$235</f>
        <v>0</v>
      </c>
      <c r="CS354" s="66">
        <f>-CS$190+CS$216-CS$218+CS$233*(1+'S&amp;S'!$F152)+CS$234+CS$235</f>
        <v>0</v>
      </c>
    </row>
    <row r="355" spans="3:97" hidden="1" x14ac:dyDescent="0.35">
      <c r="C355" s="81" t="str">
        <f>O.6!C95&amp;" with "&amp; 'S&amp;S'!$D$5*100 &amp; "% decrease"</f>
        <v>G. Total net value of externalities with 1% decrease</v>
      </c>
      <c r="E355" s="492">
        <f>G355+NPV(G.Asm!$F$40,H355:INDEX(H355:CS355,RP))</f>
        <v>0</v>
      </c>
      <c r="F355" s="492">
        <f t="shared" si="140"/>
        <v>0</v>
      </c>
      <c r="G355" s="66">
        <f>-G$190+G$216-G$218+G$233*(1+'S&amp;S'!$F153)+G$234+G$235</f>
        <v>0</v>
      </c>
      <c r="H355" s="66">
        <f>-H$190+H$216-H$218+H$233*(1+'S&amp;S'!$F153)+H$234+H$235</f>
        <v>0</v>
      </c>
      <c r="I355" s="66">
        <f>-I$190+I$216-I$218+I$233*(1+'S&amp;S'!$F153)+I$234+I$235</f>
        <v>0</v>
      </c>
      <c r="J355" s="66">
        <f>-J$190+J$216-J$218+J$233*(1+'S&amp;S'!$F153)+J$234+J$235</f>
        <v>0</v>
      </c>
      <c r="K355" s="66">
        <f>-K$190+K$216-K$218+K$233*(1+'S&amp;S'!$F153)+K$234+K$235</f>
        <v>0</v>
      </c>
      <c r="L355" s="66">
        <f>-L$190+L$216-L$218+L$233*(1+'S&amp;S'!$F153)+L$234+L$235</f>
        <v>0</v>
      </c>
      <c r="M355" s="66">
        <f>-M$190+M$216-M$218+M$233*(1+'S&amp;S'!$F153)+M$234+M$235</f>
        <v>0</v>
      </c>
      <c r="N355" s="66">
        <f>-N$190+N$216-N$218+N$233*(1+'S&amp;S'!$F153)+N$234+N$235</f>
        <v>0</v>
      </c>
      <c r="O355" s="66">
        <f>-O$190+O$216-O$218+O$233*(1+'S&amp;S'!$F153)+O$234+O$235</f>
        <v>0</v>
      </c>
      <c r="P355" s="66">
        <f>-P$190+P$216-P$218+P$233*(1+'S&amp;S'!$F153)+P$234+P$235</f>
        <v>0</v>
      </c>
      <c r="Q355" s="66">
        <f>-Q$190+Q$216-Q$218+Q$233*(1+'S&amp;S'!$F153)+Q$234+Q$235</f>
        <v>0</v>
      </c>
      <c r="R355" s="66">
        <f>-R$190+R$216-R$218+R$233*(1+'S&amp;S'!$F153)+R$234+R$235</f>
        <v>0</v>
      </c>
      <c r="S355" s="66">
        <f>-S$190+S$216-S$218+S$233*(1+'S&amp;S'!$F153)+S$234+S$235</f>
        <v>0</v>
      </c>
      <c r="T355" s="66">
        <f>-T$190+T$216-T$218+T$233*(1+'S&amp;S'!$F153)+T$234+T$235</f>
        <v>0</v>
      </c>
      <c r="U355" s="66">
        <f>-U$190+U$216-U$218+U$233*(1+'S&amp;S'!$F153)+U$234+U$235</f>
        <v>0</v>
      </c>
      <c r="V355" s="66">
        <f>-V$190+V$216-V$218+V$233*(1+'S&amp;S'!$F153)+V$234+V$235</f>
        <v>0</v>
      </c>
      <c r="W355" s="66">
        <f>-W$190+W$216-W$218+W$233*(1+'S&amp;S'!$F153)+W$234+W$235</f>
        <v>0</v>
      </c>
      <c r="X355" s="66">
        <f>-X$190+X$216-X$218+X$233*(1+'S&amp;S'!$F153)+X$234+X$235</f>
        <v>0</v>
      </c>
      <c r="Y355" s="66">
        <f>-Y$190+Y$216-Y$218+Y$233*(1+'S&amp;S'!$F153)+Y$234+Y$235</f>
        <v>0</v>
      </c>
      <c r="Z355" s="66">
        <f>-Z$190+Z$216-Z$218+Z$233*(1+'S&amp;S'!$F153)+Z$234+Z$235</f>
        <v>0</v>
      </c>
      <c r="AA355" s="66">
        <f>-AA$190+AA$216-AA$218+AA$233*(1+'S&amp;S'!$F153)+AA$234+AA$235</f>
        <v>0</v>
      </c>
      <c r="AB355" s="66">
        <f>-AB$190+AB$216-AB$218+AB$233*(1+'S&amp;S'!$F153)+AB$234+AB$235</f>
        <v>0</v>
      </c>
      <c r="AC355" s="66">
        <f>-AC$190+AC$216-AC$218+AC$233*(1+'S&amp;S'!$F153)+AC$234+AC$235</f>
        <v>0</v>
      </c>
      <c r="AD355" s="66">
        <f>-AD$190+AD$216-AD$218+AD$233*(1+'S&amp;S'!$F153)+AD$234+AD$235</f>
        <v>0</v>
      </c>
      <c r="AE355" s="66">
        <f>-AE$190+AE$216-AE$218+AE$233*(1+'S&amp;S'!$F153)+AE$234+AE$235</f>
        <v>0</v>
      </c>
      <c r="AF355" s="66">
        <f>-AF$190+AF$216-AF$218+AF$233*(1+'S&amp;S'!$F153)+AF$234+AF$235</f>
        <v>0</v>
      </c>
      <c r="AG355" s="66">
        <f>-AG$190+AG$216-AG$218+AG$233*(1+'S&amp;S'!$F153)+AG$234+AG$235</f>
        <v>0</v>
      </c>
      <c r="AH355" s="66">
        <f>-AH$190+AH$216-AH$218+AH$233*(1+'S&amp;S'!$F153)+AH$234+AH$235</f>
        <v>0</v>
      </c>
      <c r="AI355" s="66">
        <f>-AI$190+AI$216-AI$218+AI$233*(1+'S&amp;S'!$F153)+AI$234+AI$235</f>
        <v>0</v>
      </c>
      <c r="AJ355" s="66">
        <f>-AJ$190+AJ$216-AJ$218+AJ$233*(1+'S&amp;S'!$F153)+AJ$234+AJ$235</f>
        <v>0</v>
      </c>
      <c r="AK355" s="66">
        <f>-AK$190+AK$216-AK$218+AK$233*(1+'S&amp;S'!$F153)+AK$234+AK$235</f>
        <v>0</v>
      </c>
      <c r="AL355" s="66">
        <f>-AL$190+AL$216-AL$218+AL$233*(1+'S&amp;S'!$F153)+AL$234+AL$235</f>
        <v>0</v>
      </c>
      <c r="AM355" s="66">
        <f>-AM$190+AM$216-AM$218+AM$233*(1+'S&amp;S'!$F153)+AM$234+AM$235</f>
        <v>0</v>
      </c>
      <c r="AN355" s="66">
        <f>-AN$190+AN$216-AN$218+AN$233*(1+'S&amp;S'!$F153)+AN$234+AN$235</f>
        <v>0</v>
      </c>
      <c r="AO355" s="66">
        <f>-AO$190+AO$216-AO$218+AO$233*(1+'S&amp;S'!$F153)+AO$234+AO$235</f>
        <v>0</v>
      </c>
      <c r="AP355" s="66">
        <f>-AP$190+AP$216-AP$218+AP$233*(1+'S&amp;S'!$F153)+AP$234+AP$235</f>
        <v>0</v>
      </c>
      <c r="AQ355" s="66">
        <f>-AQ$190+AQ$216-AQ$218+AQ$233*(1+'S&amp;S'!$F153)+AQ$234+AQ$235</f>
        <v>0</v>
      </c>
      <c r="AR355" s="66">
        <f>-AR$190+AR$216-AR$218+AR$233*(1+'S&amp;S'!$F153)+AR$234+AR$235</f>
        <v>0</v>
      </c>
      <c r="AS355" s="66">
        <f>-AS$190+AS$216-AS$218+AS$233*(1+'S&amp;S'!$F153)+AS$234+AS$235</f>
        <v>0</v>
      </c>
      <c r="AT355" s="66">
        <f>-AT$190+AT$216-AT$218+AT$233*(1+'S&amp;S'!$F153)+AT$234+AT$235</f>
        <v>0</v>
      </c>
      <c r="AU355" s="66">
        <f>-AU$190+AU$216-AU$218+AU$233*(1+'S&amp;S'!$F153)+AU$234+AU$235</f>
        <v>0</v>
      </c>
      <c r="AV355" s="66">
        <f>-AV$190+AV$216-AV$218+AV$233*(1+'S&amp;S'!$F153)+AV$234+AV$235</f>
        <v>0</v>
      </c>
      <c r="AW355" s="66">
        <f>-AW$190+AW$216-AW$218+AW$233*(1+'S&amp;S'!$F153)+AW$234+AW$235</f>
        <v>0</v>
      </c>
      <c r="AX355" s="66">
        <f>-AX$190+AX$216-AX$218+AX$233*(1+'S&amp;S'!$F153)+AX$234+AX$235</f>
        <v>0</v>
      </c>
      <c r="AY355" s="66">
        <f>-AY$190+AY$216-AY$218+AY$233*(1+'S&amp;S'!$F153)+AY$234+AY$235</f>
        <v>0</v>
      </c>
      <c r="AZ355" s="66">
        <f>-AZ$190+AZ$216-AZ$218+AZ$233*(1+'S&amp;S'!$F153)+AZ$234+AZ$235</f>
        <v>0</v>
      </c>
      <c r="BA355" s="66">
        <f>-BA$190+BA$216-BA$218+BA$233*(1+'S&amp;S'!$F153)+BA$234+BA$235</f>
        <v>0</v>
      </c>
      <c r="BB355" s="66">
        <f>-BB$190+BB$216-BB$218+BB$233*(1+'S&amp;S'!$F153)+BB$234+BB$235</f>
        <v>0</v>
      </c>
      <c r="BC355" s="66">
        <f>-BC$190+BC$216-BC$218+BC$233*(1+'S&amp;S'!$F153)+BC$234+BC$235</f>
        <v>0</v>
      </c>
      <c r="BD355" s="66">
        <f>-BD$190+BD$216-BD$218+BD$233*(1+'S&amp;S'!$F153)+BD$234+BD$235</f>
        <v>0</v>
      </c>
      <c r="BE355" s="66">
        <f>-BE$190+BE$216-BE$218+BE$233*(1+'S&amp;S'!$F153)+BE$234+BE$235</f>
        <v>0</v>
      </c>
      <c r="BF355" s="66">
        <f>-BF$190+BF$216-BF$218+BF$233*(1+'S&amp;S'!$F153)+BF$234+BF$235</f>
        <v>0</v>
      </c>
      <c r="BG355" s="66">
        <f>-BG$190+BG$216-BG$218+BG$233*(1+'S&amp;S'!$F153)+BG$234+BG$235</f>
        <v>0</v>
      </c>
      <c r="BH355" s="66">
        <f>-BH$190+BH$216-BH$218+BH$233*(1+'S&amp;S'!$F153)+BH$234+BH$235</f>
        <v>0</v>
      </c>
      <c r="BI355" s="66">
        <f>-BI$190+BI$216-BI$218+BI$233*(1+'S&amp;S'!$F153)+BI$234+BI$235</f>
        <v>0</v>
      </c>
      <c r="BJ355" s="66">
        <f>-BJ$190+BJ$216-BJ$218+BJ$233*(1+'S&amp;S'!$F153)+BJ$234+BJ$235</f>
        <v>0</v>
      </c>
      <c r="BK355" s="66">
        <f>-BK$190+BK$216-BK$218+BK$233*(1+'S&amp;S'!$F153)+BK$234+BK$235</f>
        <v>0</v>
      </c>
      <c r="BL355" s="66">
        <f>-BL$190+BL$216-BL$218+BL$233*(1+'S&amp;S'!$F153)+BL$234+BL$235</f>
        <v>0</v>
      </c>
      <c r="BM355" s="66">
        <f>-BM$190+BM$216-BM$218+BM$233*(1+'S&amp;S'!$F153)+BM$234+BM$235</f>
        <v>0</v>
      </c>
      <c r="BN355" s="66">
        <f>-BN$190+BN$216-BN$218+BN$233*(1+'S&amp;S'!$F153)+BN$234+BN$235</f>
        <v>0</v>
      </c>
      <c r="BO355" s="66">
        <f>-BO$190+BO$216-BO$218+BO$233*(1+'S&amp;S'!$F153)+BO$234+BO$235</f>
        <v>0</v>
      </c>
      <c r="BP355" s="66">
        <f>-BP$190+BP$216-BP$218+BP$233*(1+'S&amp;S'!$F153)+BP$234+BP$235</f>
        <v>0</v>
      </c>
      <c r="BQ355" s="66">
        <f>-BQ$190+BQ$216-BQ$218+BQ$233*(1+'S&amp;S'!$F153)+BQ$234+BQ$235</f>
        <v>0</v>
      </c>
      <c r="BR355" s="66">
        <f>-BR$190+BR$216-BR$218+BR$233*(1+'S&amp;S'!$F153)+BR$234+BR$235</f>
        <v>0</v>
      </c>
      <c r="BS355" s="66">
        <f>-BS$190+BS$216-BS$218+BS$233*(1+'S&amp;S'!$F153)+BS$234+BS$235</f>
        <v>0</v>
      </c>
      <c r="BT355" s="66">
        <f>-BT$190+BT$216-BT$218+BT$233*(1+'S&amp;S'!$F153)+BT$234+BT$235</f>
        <v>0</v>
      </c>
      <c r="BU355" s="66">
        <f>-BU$190+BU$216-BU$218+BU$233*(1+'S&amp;S'!$F153)+BU$234+BU$235</f>
        <v>0</v>
      </c>
      <c r="BV355" s="66">
        <f>-BV$190+BV$216-BV$218+BV$233*(1+'S&amp;S'!$F153)+BV$234+BV$235</f>
        <v>0</v>
      </c>
      <c r="BW355" s="66">
        <f>-BW$190+BW$216-BW$218+BW$233*(1+'S&amp;S'!$F153)+BW$234+BW$235</f>
        <v>0</v>
      </c>
      <c r="BX355" s="66">
        <f>-BX$190+BX$216-BX$218+BX$233*(1+'S&amp;S'!$F153)+BX$234+BX$235</f>
        <v>0</v>
      </c>
      <c r="BY355" s="66">
        <f>-BY$190+BY$216-BY$218+BY$233*(1+'S&amp;S'!$F153)+BY$234+BY$235</f>
        <v>0</v>
      </c>
      <c r="BZ355" s="66">
        <f>-BZ$190+BZ$216-BZ$218+BZ$233*(1+'S&amp;S'!$F153)+BZ$234+BZ$235</f>
        <v>0</v>
      </c>
      <c r="CA355" s="66">
        <f>-CA$190+CA$216-CA$218+CA$233*(1+'S&amp;S'!$F153)+CA$234+CA$235</f>
        <v>0</v>
      </c>
      <c r="CB355" s="66">
        <f>-CB$190+CB$216-CB$218+CB$233*(1+'S&amp;S'!$F153)+CB$234+CB$235</f>
        <v>0</v>
      </c>
      <c r="CC355" s="66">
        <f>-CC$190+CC$216-CC$218+CC$233*(1+'S&amp;S'!$F153)+CC$234+CC$235</f>
        <v>0</v>
      </c>
      <c r="CD355" s="66">
        <f>-CD$190+CD$216-CD$218+CD$233*(1+'S&amp;S'!$F153)+CD$234+CD$235</f>
        <v>0</v>
      </c>
      <c r="CE355" s="66">
        <f>-CE$190+CE$216-CE$218+CE$233*(1+'S&amp;S'!$F153)+CE$234+CE$235</f>
        <v>0</v>
      </c>
      <c r="CF355" s="66">
        <f>-CF$190+CF$216-CF$218+CF$233*(1+'S&amp;S'!$F153)+CF$234+CF$235</f>
        <v>0</v>
      </c>
      <c r="CG355" s="66">
        <f>-CG$190+CG$216-CG$218+CG$233*(1+'S&amp;S'!$F153)+CG$234+CG$235</f>
        <v>0</v>
      </c>
      <c r="CH355" s="66">
        <f>-CH$190+CH$216-CH$218+CH$233*(1+'S&amp;S'!$F153)+CH$234+CH$235</f>
        <v>0</v>
      </c>
      <c r="CI355" s="66">
        <f>-CI$190+CI$216-CI$218+CI$233*(1+'S&amp;S'!$F153)+CI$234+CI$235</f>
        <v>0</v>
      </c>
      <c r="CJ355" s="66">
        <f>-CJ$190+CJ$216-CJ$218+CJ$233*(1+'S&amp;S'!$F153)+CJ$234+CJ$235</f>
        <v>0</v>
      </c>
      <c r="CK355" s="66">
        <f>-CK$190+CK$216-CK$218+CK$233*(1+'S&amp;S'!$F153)+CK$234+CK$235</f>
        <v>0</v>
      </c>
      <c r="CL355" s="66">
        <f>-CL$190+CL$216-CL$218+CL$233*(1+'S&amp;S'!$F153)+CL$234+CL$235</f>
        <v>0</v>
      </c>
      <c r="CM355" s="66">
        <f>-CM$190+CM$216-CM$218+CM$233*(1+'S&amp;S'!$F153)+CM$234+CM$235</f>
        <v>0</v>
      </c>
      <c r="CN355" s="66">
        <f>-CN$190+CN$216-CN$218+CN$233*(1+'S&amp;S'!$F153)+CN$234+CN$235</f>
        <v>0</v>
      </c>
      <c r="CO355" s="66">
        <f>-CO$190+CO$216-CO$218+CO$233*(1+'S&amp;S'!$F153)+CO$234+CO$235</f>
        <v>0</v>
      </c>
      <c r="CP355" s="66">
        <f>-CP$190+CP$216-CP$218+CP$233*(1+'S&amp;S'!$F153)+CP$234+CP$235</f>
        <v>0</v>
      </c>
      <c r="CQ355" s="66">
        <f>-CQ$190+CQ$216-CQ$218+CQ$233*(1+'S&amp;S'!$F153)+CQ$234+CQ$235</f>
        <v>0</v>
      </c>
      <c r="CR355" s="66">
        <f>-CR$190+CR$216-CR$218+CR$233*(1+'S&amp;S'!$F153)+CR$234+CR$235</f>
        <v>0</v>
      </c>
      <c r="CS355" s="66">
        <f>-CS$190+CS$216-CS$218+CS$233*(1+'S&amp;S'!$F153)+CS$234+CS$235</f>
        <v>0</v>
      </c>
    </row>
    <row r="356" spans="3:97" hidden="1" x14ac:dyDescent="0.35">
      <c r="C356" s="81" t="str">
        <f>O.6!C119&amp;" with "&amp; 'S&amp;S'!$D$5*100 &amp; "% increase"</f>
        <v>H. Total net value of climate change mitigation with 1% increase</v>
      </c>
      <c r="E356" s="492">
        <f>G356+NPV(G.Asm!$F$40,H356:INDEX(H356:CS356,RP))</f>
        <v>0</v>
      </c>
      <c r="F356" s="492">
        <f t="shared" si="140"/>
        <v>0</v>
      </c>
      <c r="G356" s="66">
        <f>-G$190+G$216-G$218+G$233+G$234*(1+'S&amp;S'!$F154)+G$235</f>
        <v>0</v>
      </c>
      <c r="H356" s="66">
        <f>-H$190+H$216-H$218+H$233+H$234*(1+'S&amp;S'!$F154)+H$235</f>
        <v>0</v>
      </c>
      <c r="I356" s="66">
        <f>-I$190+I$216-I$218+I$233+I$234*(1+'S&amp;S'!$F154)+I$235</f>
        <v>0</v>
      </c>
      <c r="J356" s="66">
        <f>-J$190+J$216-J$218+J$233+J$234*(1+'S&amp;S'!$F154)+J$235</f>
        <v>0</v>
      </c>
      <c r="K356" s="66">
        <f>-K$190+K$216-K$218+K$233+K$234*(1+'S&amp;S'!$F154)+K$235</f>
        <v>0</v>
      </c>
      <c r="L356" s="66">
        <f>-L$190+L$216-L$218+L$233+L$234*(1+'S&amp;S'!$F154)+L$235</f>
        <v>0</v>
      </c>
      <c r="M356" s="66">
        <f>-M$190+M$216-M$218+M$233+M$234*(1+'S&amp;S'!$F154)+M$235</f>
        <v>0</v>
      </c>
      <c r="N356" s="66">
        <f>-N$190+N$216-N$218+N$233+N$234*(1+'S&amp;S'!$F154)+N$235</f>
        <v>0</v>
      </c>
      <c r="O356" s="66">
        <f>-O$190+O$216-O$218+O$233+O$234*(1+'S&amp;S'!$F154)+O$235</f>
        <v>0</v>
      </c>
      <c r="P356" s="66">
        <f>-P$190+P$216-P$218+P$233+P$234*(1+'S&amp;S'!$F154)+P$235</f>
        <v>0</v>
      </c>
      <c r="Q356" s="66">
        <f>-Q$190+Q$216-Q$218+Q$233+Q$234*(1+'S&amp;S'!$F154)+Q$235</f>
        <v>0</v>
      </c>
      <c r="R356" s="66">
        <f>-R$190+R$216-R$218+R$233+R$234*(1+'S&amp;S'!$F154)+R$235</f>
        <v>0</v>
      </c>
      <c r="S356" s="66">
        <f>-S$190+S$216-S$218+S$233+S$234*(1+'S&amp;S'!$F154)+S$235</f>
        <v>0</v>
      </c>
      <c r="T356" s="66">
        <f>-T$190+T$216-T$218+T$233+T$234*(1+'S&amp;S'!$F154)+T$235</f>
        <v>0</v>
      </c>
      <c r="U356" s="66">
        <f>-U$190+U$216-U$218+U$233+U$234*(1+'S&amp;S'!$F154)+U$235</f>
        <v>0</v>
      </c>
      <c r="V356" s="66">
        <f>-V$190+V$216-V$218+V$233+V$234*(1+'S&amp;S'!$F154)+V$235</f>
        <v>0</v>
      </c>
      <c r="W356" s="66">
        <f>-W$190+W$216-W$218+W$233+W$234*(1+'S&amp;S'!$F154)+W$235</f>
        <v>0</v>
      </c>
      <c r="X356" s="66">
        <f>-X$190+X$216-X$218+X$233+X$234*(1+'S&amp;S'!$F154)+X$235</f>
        <v>0</v>
      </c>
      <c r="Y356" s="66">
        <f>-Y$190+Y$216-Y$218+Y$233+Y$234*(1+'S&amp;S'!$F154)+Y$235</f>
        <v>0</v>
      </c>
      <c r="Z356" s="66">
        <f>-Z$190+Z$216-Z$218+Z$233+Z$234*(1+'S&amp;S'!$F154)+Z$235</f>
        <v>0</v>
      </c>
      <c r="AA356" s="66">
        <f>-AA$190+AA$216-AA$218+AA$233+AA$234*(1+'S&amp;S'!$F154)+AA$235</f>
        <v>0</v>
      </c>
      <c r="AB356" s="66">
        <f>-AB$190+AB$216-AB$218+AB$233+AB$234*(1+'S&amp;S'!$F154)+AB$235</f>
        <v>0</v>
      </c>
      <c r="AC356" s="66">
        <f>-AC$190+AC$216-AC$218+AC$233+AC$234*(1+'S&amp;S'!$F154)+AC$235</f>
        <v>0</v>
      </c>
      <c r="AD356" s="66">
        <f>-AD$190+AD$216-AD$218+AD$233+AD$234*(1+'S&amp;S'!$F154)+AD$235</f>
        <v>0</v>
      </c>
      <c r="AE356" s="66">
        <f>-AE$190+AE$216-AE$218+AE$233+AE$234*(1+'S&amp;S'!$F154)+AE$235</f>
        <v>0</v>
      </c>
      <c r="AF356" s="66">
        <f>-AF$190+AF$216-AF$218+AF$233+AF$234*(1+'S&amp;S'!$F154)+AF$235</f>
        <v>0</v>
      </c>
      <c r="AG356" s="66">
        <f>-AG$190+AG$216-AG$218+AG$233+AG$234*(1+'S&amp;S'!$F154)+AG$235</f>
        <v>0</v>
      </c>
      <c r="AH356" s="66">
        <f>-AH$190+AH$216-AH$218+AH$233+AH$234*(1+'S&amp;S'!$F154)+AH$235</f>
        <v>0</v>
      </c>
      <c r="AI356" s="66">
        <f>-AI$190+AI$216-AI$218+AI$233+AI$234*(1+'S&amp;S'!$F154)+AI$235</f>
        <v>0</v>
      </c>
      <c r="AJ356" s="66">
        <f>-AJ$190+AJ$216-AJ$218+AJ$233+AJ$234*(1+'S&amp;S'!$F154)+AJ$235</f>
        <v>0</v>
      </c>
      <c r="AK356" s="66">
        <f>-AK$190+AK$216-AK$218+AK$233+AK$234*(1+'S&amp;S'!$F154)+AK$235</f>
        <v>0</v>
      </c>
      <c r="AL356" s="66">
        <f>-AL$190+AL$216-AL$218+AL$233+AL$234*(1+'S&amp;S'!$F154)+AL$235</f>
        <v>0</v>
      </c>
      <c r="AM356" s="66">
        <f>-AM$190+AM$216-AM$218+AM$233+AM$234*(1+'S&amp;S'!$F154)+AM$235</f>
        <v>0</v>
      </c>
      <c r="AN356" s="66">
        <f>-AN$190+AN$216-AN$218+AN$233+AN$234*(1+'S&amp;S'!$F154)+AN$235</f>
        <v>0</v>
      </c>
      <c r="AO356" s="66">
        <f>-AO$190+AO$216-AO$218+AO$233+AO$234*(1+'S&amp;S'!$F154)+AO$235</f>
        <v>0</v>
      </c>
      <c r="AP356" s="66">
        <f>-AP$190+AP$216-AP$218+AP$233+AP$234*(1+'S&amp;S'!$F154)+AP$235</f>
        <v>0</v>
      </c>
      <c r="AQ356" s="66">
        <f>-AQ$190+AQ$216-AQ$218+AQ$233+AQ$234*(1+'S&amp;S'!$F154)+AQ$235</f>
        <v>0</v>
      </c>
      <c r="AR356" s="66">
        <f>-AR$190+AR$216-AR$218+AR$233+AR$234*(1+'S&amp;S'!$F154)+AR$235</f>
        <v>0</v>
      </c>
      <c r="AS356" s="66">
        <f>-AS$190+AS$216-AS$218+AS$233+AS$234*(1+'S&amp;S'!$F154)+AS$235</f>
        <v>0</v>
      </c>
      <c r="AT356" s="66">
        <f>-AT$190+AT$216-AT$218+AT$233+AT$234*(1+'S&amp;S'!$F154)+AT$235</f>
        <v>0</v>
      </c>
      <c r="AU356" s="66">
        <f>-AU$190+AU$216-AU$218+AU$233+AU$234*(1+'S&amp;S'!$F154)+AU$235</f>
        <v>0</v>
      </c>
      <c r="AV356" s="66">
        <f>-AV$190+AV$216-AV$218+AV$233+AV$234*(1+'S&amp;S'!$F154)+AV$235</f>
        <v>0</v>
      </c>
      <c r="AW356" s="66">
        <f>-AW$190+AW$216-AW$218+AW$233+AW$234*(1+'S&amp;S'!$F154)+AW$235</f>
        <v>0</v>
      </c>
      <c r="AX356" s="66">
        <f>-AX$190+AX$216-AX$218+AX$233+AX$234*(1+'S&amp;S'!$F154)+AX$235</f>
        <v>0</v>
      </c>
      <c r="AY356" s="66">
        <f>-AY$190+AY$216-AY$218+AY$233+AY$234*(1+'S&amp;S'!$F154)+AY$235</f>
        <v>0</v>
      </c>
      <c r="AZ356" s="66">
        <f>-AZ$190+AZ$216-AZ$218+AZ$233+AZ$234*(1+'S&amp;S'!$F154)+AZ$235</f>
        <v>0</v>
      </c>
      <c r="BA356" s="66">
        <f>-BA$190+BA$216-BA$218+BA$233+BA$234*(1+'S&amp;S'!$F154)+BA$235</f>
        <v>0</v>
      </c>
      <c r="BB356" s="66">
        <f>-BB$190+BB$216-BB$218+BB$233+BB$234*(1+'S&amp;S'!$F154)+BB$235</f>
        <v>0</v>
      </c>
      <c r="BC356" s="66">
        <f>-BC$190+BC$216-BC$218+BC$233+BC$234*(1+'S&amp;S'!$F154)+BC$235</f>
        <v>0</v>
      </c>
      <c r="BD356" s="66">
        <f>-BD$190+BD$216-BD$218+BD$233+BD$234*(1+'S&amp;S'!$F154)+BD$235</f>
        <v>0</v>
      </c>
      <c r="BE356" s="66">
        <f>-BE$190+BE$216-BE$218+BE$233+BE$234*(1+'S&amp;S'!$F154)+BE$235</f>
        <v>0</v>
      </c>
      <c r="BF356" s="66">
        <f>-BF$190+BF$216-BF$218+BF$233+BF$234*(1+'S&amp;S'!$F154)+BF$235</f>
        <v>0</v>
      </c>
      <c r="BG356" s="66">
        <f>-BG$190+BG$216-BG$218+BG$233+BG$234*(1+'S&amp;S'!$F154)+BG$235</f>
        <v>0</v>
      </c>
      <c r="BH356" s="66">
        <f>-BH$190+BH$216-BH$218+BH$233+BH$234*(1+'S&amp;S'!$F154)+BH$235</f>
        <v>0</v>
      </c>
      <c r="BI356" s="66">
        <f>-BI$190+BI$216-BI$218+BI$233+BI$234*(1+'S&amp;S'!$F154)+BI$235</f>
        <v>0</v>
      </c>
      <c r="BJ356" s="66">
        <f>-BJ$190+BJ$216-BJ$218+BJ$233+BJ$234*(1+'S&amp;S'!$F154)+BJ$235</f>
        <v>0</v>
      </c>
      <c r="BK356" s="66">
        <f>-BK$190+BK$216-BK$218+BK$233+BK$234*(1+'S&amp;S'!$F154)+BK$235</f>
        <v>0</v>
      </c>
      <c r="BL356" s="66">
        <f>-BL$190+BL$216-BL$218+BL$233+BL$234*(1+'S&amp;S'!$F154)+BL$235</f>
        <v>0</v>
      </c>
      <c r="BM356" s="66">
        <f>-BM$190+BM$216-BM$218+BM$233+BM$234*(1+'S&amp;S'!$F154)+BM$235</f>
        <v>0</v>
      </c>
      <c r="BN356" s="66">
        <f>-BN$190+BN$216-BN$218+BN$233+BN$234*(1+'S&amp;S'!$F154)+BN$235</f>
        <v>0</v>
      </c>
      <c r="BO356" s="66">
        <f>-BO$190+BO$216-BO$218+BO$233+BO$234*(1+'S&amp;S'!$F154)+BO$235</f>
        <v>0</v>
      </c>
      <c r="BP356" s="66">
        <f>-BP$190+BP$216-BP$218+BP$233+BP$234*(1+'S&amp;S'!$F154)+BP$235</f>
        <v>0</v>
      </c>
      <c r="BQ356" s="66">
        <f>-BQ$190+BQ$216-BQ$218+BQ$233+BQ$234*(1+'S&amp;S'!$F154)+BQ$235</f>
        <v>0</v>
      </c>
      <c r="BR356" s="66">
        <f>-BR$190+BR$216-BR$218+BR$233+BR$234*(1+'S&amp;S'!$F154)+BR$235</f>
        <v>0</v>
      </c>
      <c r="BS356" s="66">
        <f>-BS$190+BS$216-BS$218+BS$233+BS$234*(1+'S&amp;S'!$F154)+BS$235</f>
        <v>0</v>
      </c>
      <c r="BT356" s="66">
        <f>-BT$190+BT$216-BT$218+BT$233+BT$234*(1+'S&amp;S'!$F154)+BT$235</f>
        <v>0</v>
      </c>
      <c r="BU356" s="66">
        <f>-BU$190+BU$216-BU$218+BU$233+BU$234*(1+'S&amp;S'!$F154)+BU$235</f>
        <v>0</v>
      </c>
      <c r="BV356" s="66">
        <f>-BV$190+BV$216-BV$218+BV$233+BV$234*(1+'S&amp;S'!$F154)+BV$235</f>
        <v>0</v>
      </c>
      <c r="BW356" s="66">
        <f>-BW$190+BW$216-BW$218+BW$233+BW$234*(1+'S&amp;S'!$F154)+BW$235</f>
        <v>0</v>
      </c>
      <c r="BX356" s="66">
        <f>-BX$190+BX$216-BX$218+BX$233+BX$234*(1+'S&amp;S'!$F154)+BX$235</f>
        <v>0</v>
      </c>
      <c r="BY356" s="66">
        <f>-BY$190+BY$216-BY$218+BY$233+BY$234*(1+'S&amp;S'!$F154)+BY$235</f>
        <v>0</v>
      </c>
      <c r="BZ356" s="66">
        <f>-BZ$190+BZ$216-BZ$218+BZ$233+BZ$234*(1+'S&amp;S'!$F154)+BZ$235</f>
        <v>0</v>
      </c>
      <c r="CA356" s="66">
        <f>-CA$190+CA$216-CA$218+CA$233+CA$234*(1+'S&amp;S'!$F154)+CA$235</f>
        <v>0</v>
      </c>
      <c r="CB356" s="66">
        <f>-CB$190+CB$216-CB$218+CB$233+CB$234*(1+'S&amp;S'!$F154)+CB$235</f>
        <v>0</v>
      </c>
      <c r="CC356" s="66">
        <f>-CC$190+CC$216-CC$218+CC$233+CC$234*(1+'S&amp;S'!$F154)+CC$235</f>
        <v>0</v>
      </c>
      <c r="CD356" s="66">
        <f>-CD$190+CD$216-CD$218+CD$233+CD$234*(1+'S&amp;S'!$F154)+CD$235</f>
        <v>0</v>
      </c>
      <c r="CE356" s="66">
        <f>-CE$190+CE$216-CE$218+CE$233+CE$234*(1+'S&amp;S'!$F154)+CE$235</f>
        <v>0</v>
      </c>
      <c r="CF356" s="66">
        <f>-CF$190+CF$216-CF$218+CF$233+CF$234*(1+'S&amp;S'!$F154)+CF$235</f>
        <v>0</v>
      </c>
      <c r="CG356" s="66">
        <f>-CG$190+CG$216-CG$218+CG$233+CG$234*(1+'S&amp;S'!$F154)+CG$235</f>
        <v>0</v>
      </c>
      <c r="CH356" s="66">
        <f>-CH$190+CH$216-CH$218+CH$233+CH$234*(1+'S&amp;S'!$F154)+CH$235</f>
        <v>0</v>
      </c>
      <c r="CI356" s="66">
        <f>-CI$190+CI$216-CI$218+CI$233+CI$234*(1+'S&amp;S'!$F154)+CI$235</f>
        <v>0</v>
      </c>
      <c r="CJ356" s="66">
        <f>-CJ$190+CJ$216-CJ$218+CJ$233+CJ$234*(1+'S&amp;S'!$F154)+CJ$235</f>
        <v>0</v>
      </c>
      <c r="CK356" s="66">
        <f>-CK$190+CK$216-CK$218+CK$233+CK$234*(1+'S&amp;S'!$F154)+CK$235</f>
        <v>0</v>
      </c>
      <c r="CL356" s="66">
        <f>-CL$190+CL$216-CL$218+CL$233+CL$234*(1+'S&amp;S'!$F154)+CL$235</f>
        <v>0</v>
      </c>
      <c r="CM356" s="66">
        <f>-CM$190+CM$216-CM$218+CM$233+CM$234*(1+'S&amp;S'!$F154)+CM$235</f>
        <v>0</v>
      </c>
      <c r="CN356" s="66">
        <f>-CN$190+CN$216-CN$218+CN$233+CN$234*(1+'S&amp;S'!$F154)+CN$235</f>
        <v>0</v>
      </c>
      <c r="CO356" s="66">
        <f>-CO$190+CO$216-CO$218+CO$233+CO$234*(1+'S&amp;S'!$F154)+CO$235</f>
        <v>0</v>
      </c>
      <c r="CP356" s="66">
        <f>-CP$190+CP$216-CP$218+CP$233+CP$234*(1+'S&amp;S'!$F154)+CP$235</f>
        <v>0</v>
      </c>
      <c r="CQ356" s="66">
        <f>-CQ$190+CQ$216-CQ$218+CQ$233+CQ$234*(1+'S&amp;S'!$F154)+CQ$235</f>
        <v>0</v>
      </c>
      <c r="CR356" s="66">
        <f>-CR$190+CR$216-CR$218+CR$233+CR$234*(1+'S&amp;S'!$F154)+CR$235</f>
        <v>0</v>
      </c>
      <c r="CS356" s="66">
        <f>-CS$190+CS$216-CS$218+CS$233+CS$234*(1+'S&amp;S'!$F154)+CS$235</f>
        <v>0</v>
      </c>
    </row>
    <row r="357" spans="3:97" hidden="1" x14ac:dyDescent="0.35">
      <c r="C357" s="81" t="str">
        <f>O.6!C119&amp;" with "&amp; 'S&amp;S'!$D$5*100 &amp; "% decrease"</f>
        <v>H. Total net value of climate change mitigation with 1% decrease</v>
      </c>
      <c r="E357" s="492">
        <f>G357+NPV(G.Asm!$F$40,H357:INDEX(H357:CS357,RP))</f>
        <v>0</v>
      </c>
      <c r="F357" s="492">
        <f t="shared" si="140"/>
        <v>0</v>
      </c>
      <c r="G357" s="66">
        <f>-G$190+G$216-G$218+G$233+G$234*(1+'S&amp;S'!$F155)+G$235</f>
        <v>0</v>
      </c>
      <c r="H357" s="66">
        <f>-H$190+H$216-H$218+H$233+H$234*(1+'S&amp;S'!$F155)+H$235</f>
        <v>0</v>
      </c>
      <c r="I357" s="66">
        <f>-I$190+I$216-I$218+I$233+I$234*(1+'S&amp;S'!$F155)+I$235</f>
        <v>0</v>
      </c>
      <c r="J357" s="66">
        <f>-J$190+J$216-J$218+J$233+J$234*(1+'S&amp;S'!$F155)+J$235</f>
        <v>0</v>
      </c>
      <c r="K357" s="66">
        <f>-K$190+K$216-K$218+K$233+K$234*(1+'S&amp;S'!$F155)+K$235</f>
        <v>0</v>
      </c>
      <c r="L357" s="66">
        <f>-L$190+L$216-L$218+L$233+L$234*(1+'S&amp;S'!$F155)+L$235</f>
        <v>0</v>
      </c>
      <c r="M357" s="66">
        <f>-M$190+M$216-M$218+M$233+M$234*(1+'S&amp;S'!$F155)+M$235</f>
        <v>0</v>
      </c>
      <c r="N357" s="66">
        <f>-N$190+N$216-N$218+N$233+N$234*(1+'S&amp;S'!$F155)+N$235</f>
        <v>0</v>
      </c>
      <c r="O357" s="66">
        <f>-O$190+O$216-O$218+O$233+O$234*(1+'S&amp;S'!$F155)+O$235</f>
        <v>0</v>
      </c>
      <c r="P357" s="66">
        <f>-P$190+P$216-P$218+P$233+P$234*(1+'S&amp;S'!$F155)+P$235</f>
        <v>0</v>
      </c>
      <c r="Q357" s="66">
        <f>-Q$190+Q$216-Q$218+Q$233+Q$234*(1+'S&amp;S'!$F155)+Q$235</f>
        <v>0</v>
      </c>
      <c r="R357" s="66">
        <f>-R$190+R$216-R$218+R$233+R$234*(1+'S&amp;S'!$F155)+R$235</f>
        <v>0</v>
      </c>
      <c r="S357" s="66">
        <f>-S$190+S$216-S$218+S$233+S$234*(1+'S&amp;S'!$F155)+S$235</f>
        <v>0</v>
      </c>
      <c r="T357" s="66">
        <f>-T$190+T$216-T$218+T$233+T$234*(1+'S&amp;S'!$F155)+T$235</f>
        <v>0</v>
      </c>
      <c r="U357" s="66">
        <f>-U$190+U$216-U$218+U$233+U$234*(1+'S&amp;S'!$F155)+U$235</f>
        <v>0</v>
      </c>
      <c r="V357" s="66">
        <f>-V$190+V$216-V$218+V$233+V$234*(1+'S&amp;S'!$F155)+V$235</f>
        <v>0</v>
      </c>
      <c r="W357" s="66">
        <f>-W$190+W$216-W$218+W$233+W$234*(1+'S&amp;S'!$F155)+W$235</f>
        <v>0</v>
      </c>
      <c r="X357" s="66">
        <f>-X$190+X$216-X$218+X$233+X$234*(1+'S&amp;S'!$F155)+X$235</f>
        <v>0</v>
      </c>
      <c r="Y357" s="66">
        <f>-Y$190+Y$216-Y$218+Y$233+Y$234*(1+'S&amp;S'!$F155)+Y$235</f>
        <v>0</v>
      </c>
      <c r="Z357" s="66">
        <f>-Z$190+Z$216-Z$218+Z$233+Z$234*(1+'S&amp;S'!$F155)+Z$235</f>
        <v>0</v>
      </c>
      <c r="AA357" s="66">
        <f>-AA$190+AA$216-AA$218+AA$233+AA$234*(1+'S&amp;S'!$F155)+AA$235</f>
        <v>0</v>
      </c>
      <c r="AB357" s="66">
        <f>-AB$190+AB$216-AB$218+AB$233+AB$234*(1+'S&amp;S'!$F155)+AB$235</f>
        <v>0</v>
      </c>
      <c r="AC357" s="66">
        <f>-AC$190+AC$216-AC$218+AC$233+AC$234*(1+'S&amp;S'!$F155)+AC$235</f>
        <v>0</v>
      </c>
      <c r="AD357" s="66">
        <f>-AD$190+AD$216-AD$218+AD$233+AD$234*(1+'S&amp;S'!$F155)+AD$235</f>
        <v>0</v>
      </c>
      <c r="AE357" s="66">
        <f>-AE$190+AE$216-AE$218+AE$233+AE$234*(1+'S&amp;S'!$F155)+AE$235</f>
        <v>0</v>
      </c>
      <c r="AF357" s="66">
        <f>-AF$190+AF$216-AF$218+AF$233+AF$234*(1+'S&amp;S'!$F155)+AF$235</f>
        <v>0</v>
      </c>
      <c r="AG357" s="66">
        <f>-AG$190+AG$216-AG$218+AG$233+AG$234*(1+'S&amp;S'!$F155)+AG$235</f>
        <v>0</v>
      </c>
      <c r="AH357" s="66">
        <f>-AH$190+AH$216-AH$218+AH$233+AH$234*(1+'S&amp;S'!$F155)+AH$235</f>
        <v>0</v>
      </c>
      <c r="AI357" s="66">
        <f>-AI$190+AI$216-AI$218+AI$233+AI$234*(1+'S&amp;S'!$F155)+AI$235</f>
        <v>0</v>
      </c>
      <c r="AJ357" s="66">
        <f>-AJ$190+AJ$216-AJ$218+AJ$233+AJ$234*(1+'S&amp;S'!$F155)+AJ$235</f>
        <v>0</v>
      </c>
      <c r="AK357" s="66">
        <f>-AK$190+AK$216-AK$218+AK$233+AK$234*(1+'S&amp;S'!$F155)+AK$235</f>
        <v>0</v>
      </c>
      <c r="AL357" s="66">
        <f>-AL$190+AL$216-AL$218+AL$233+AL$234*(1+'S&amp;S'!$F155)+AL$235</f>
        <v>0</v>
      </c>
      <c r="AM357" s="66">
        <f>-AM$190+AM$216-AM$218+AM$233+AM$234*(1+'S&amp;S'!$F155)+AM$235</f>
        <v>0</v>
      </c>
      <c r="AN357" s="66">
        <f>-AN$190+AN$216-AN$218+AN$233+AN$234*(1+'S&amp;S'!$F155)+AN$235</f>
        <v>0</v>
      </c>
      <c r="AO357" s="66">
        <f>-AO$190+AO$216-AO$218+AO$233+AO$234*(1+'S&amp;S'!$F155)+AO$235</f>
        <v>0</v>
      </c>
      <c r="AP357" s="66">
        <f>-AP$190+AP$216-AP$218+AP$233+AP$234*(1+'S&amp;S'!$F155)+AP$235</f>
        <v>0</v>
      </c>
      <c r="AQ357" s="66">
        <f>-AQ$190+AQ$216-AQ$218+AQ$233+AQ$234*(1+'S&amp;S'!$F155)+AQ$235</f>
        <v>0</v>
      </c>
      <c r="AR357" s="66">
        <f>-AR$190+AR$216-AR$218+AR$233+AR$234*(1+'S&amp;S'!$F155)+AR$235</f>
        <v>0</v>
      </c>
      <c r="AS357" s="66">
        <f>-AS$190+AS$216-AS$218+AS$233+AS$234*(1+'S&amp;S'!$F155)+AS$235</f>
        <v>0</v>
      </c>
      <c r="AT357" s="66">
        <f>-AT$190+AT$216-AT$218+AT$233+AT$234*(1+'S&amp;S'!$F155)+AT$235</f>
        <v>0</v>
      </c>
      <c r="AU357" s="66">
        <f>-AU$190+AU$216-AU$218+AU$233+AU$234*(1+'S&amp;S'!$F155)+AU$235</f>
        <v>0</v>
      </c>
      <c r="AV357" s="66">
        <f>-AV$190+AV$216-AV$218+AV$233+AV$234*(1+'S&amp;S'!$F155)+AV$235</f>
        <v>0</v>
      </c>
      <c r="AW357" s="66">
        <f>-AW$190+AW$216-AW$218+AW$233+AW$234*(1+'S&amp;S'!$F155)+AW$235</f>
        <v>0</v>
      </c>
      <c r="AX357" s="66">
        <f>-AX$190+AX$216-AX$218+AX$233+AX$234*(1+'S&amp;S'!$F155)+AX$235</f>
        <v>0</v>
      </c>
      <c r="AY357" s="66">
        <f>-AY$190+AY$216-AY$218+AY$233+AY$234*(1+'S&amp;S'!$F155)+AY$235</f>
        <v>0</v>
      </c>
      <c r="AZ357" s="66">
        <f>-AZ$190+AZ$216-AZ$218+AZ$233+AZ$234*(1+'S&amp;S'!$F155)+AZ$235</f>
        <v>0</v>
      </c>
      <c r="BA357" s="66">
        <f>-BA$190+BA$216-BA$218+BA$233+BA$234*(1+'S&amp;S'!$F155)+BA$235</f>
        <v>0</v>
      </c>
      <c r="BB357" s="66">
        <f>-BB$190+BB$216-BB$218+BB$233+BB$234*(1+'S&amp;S'!$F155)+BB$235</f>
        <v>0</v>
      </c>
      <c r="BC357" s="66">
        <f>-BC$190+BC$216-BC$218+BC$233+BC$234*(1+'S&amp;S'!$F155)+BC$235</f>
        <v>0</v>
      </c>
      <c r="BD357" s="66">
        <f>-BD$190+BD$216-BD$218+BD$233+BD$234*(1+'S&amp;S'!$F155)+BD$235</f>
        <v>0</v>
      </c>
      <c r="BE357" s="66">
        <f>-BE$190+BE$216-BE$218+BE$233+BE$234*(1+'S&amp;S'!$F155)+BE$235</f>
        <v>0</v>
      </c>
      <c r="BF357" s="66">
        <f>-BF$190+BF$216-BF$218+BF$233+BF$234*(1+'S&amp;S'!$F155)+BF$235</f>
        <v>0</v>
      </c>
      <c r="BG357" s="66">
        <f>-BG$190+BG$216-BG$218+BG$233+BG$234*(1+'S&amp;S'!$F155)+BG$235</f>
        <v>0</v>
      </c>
      <c r="BH357" s="66">
        <f>-BH$190+BH$216-BH$218+BH$233+BH$234*(1+'S&amp;S'!$F155)+BH$235</f>
        <v>0</v>
      </c>
      <c r="BI357" s="66">
        <f>-BI$190+BI$216-BI$218+BI$233+BI$234*(1+'S&amp;S'!$F155)+BI$235</f>
        <v>0</v>
      </c>
      <c r="BJ357" s="66">
        <f>-BJ$190+BJ$216-BJ$218+BJ$233+BJ$234*(1+'S&amp;S'!$F155)+BJ$235</f>
        <v>0</v>
      </c>
      <c r="BK357" s="66">
        <f>-BK$190+BK$216-BK$218+BK$233+BK$234*(1+'S&amp;S'!$F155)+BK$235</f>
        <v>0</v>
      </c>
      <c r="BL357" s="66">
        <f>-BL$190+BL$216-BL$218+BL$233+BL$234*(1+'S&amp;S'!$F155)+BL$235</f>
        <v>0</v>
      </c>
      <c r="BM357" s="66">
        <f>-BM$190+BM$216-BM$218+BM$233+BM$234*(1+'S&amp;S'!$F155)+BM$235</f>
        <v>0</v>
      </c>
      <c r="BN357" s="66">
        <f>-BN$190+BN$216-BN$218+BN$233+BN$234*(1+'S&amp;S'!$F155)+BN$235</f>
        <v>0</v>
      </c>
      <c r="BO357" s="66">
        <f>-BO$190+BO$216-BO$218+BO$233+BO$234*(1+'S&amp;S'!$F155)+BO$235</f>
        <v>0</v>
      </c>
      <c r="BP357" s="66">
        <f>-BP$190+BP$216-BP$218+BP$233+BP$234*(1+'S&amp;S'!$F155)+BP$235</f>
        <v>0</v>
      </c>
      <c r="BQ357" s="66">
        <f>-BQ$190+BQ$216-BQ$218+BQ$233+BQ$234*(1+'S&amp;S'!$F155)+BQ$235</f>
        <v>0</v>
      </c>
      <c r="BR357" s="66">
        <f>-BR$190+BR$216-BR$218+BR$233+BR$234*(1+'S&amp;S'!$F155)+BR$235</f>
        <v>0</v>
      </c>
      <c r="BS357" s="66">
        <f>-BS$190+BS$216-BS$218+BS$233+BS$234*(1+'S&amp;S'!$F155)+BS$235</f>
        <v>0</v>
      </c>
      <c r="BT357" s="66">
        <f>-BT$190+BT$216-BT$218+BT$233+BT$234*(1+'S&amp;S'!$F155)+BT$235</f>
        <v>0</v>
      </c>
      <c r="BU357" s="66">
        <f>-BU$190+BU$216-BU$218+BU$233+BU$234*(1+'S&amp;S'!$F155)+BU$235</f>
        <v>0</v>
      </c>
      <c r="BV357" s="66">
        <f>-BV$190+BV$216-BV$218+BV$233+BV$234*(1+'S&amp;S'!$F155)+BV$235</f>
        <v>0</v>
      </c>
      <c r="BW357" s="66">
        <f>-BW$190+BW$216-BW$218+BW$233+BW$234*(1+'S&amp;S'!$F155)+BW$235</f>
        <v>0</v>
      </c>
      <c r="BX357" s="66">
        <f>-BX$190+BX$216-BX$218+BX$233+BX$234*(1+'S&amp;S'!$F155)+BX$235</f>
        <v>0</v>
      </c>
      <c r="BY357" s="66">
        <f>-BY$190+BY$216-BY$218+BY$233+BY$234*(1+'S&amp;S'!$F155)+BY$235</f>
        <v>0</v>
      </c>
      <c r="BZ357" s="66">
        <f>-BZ$190+BZ$216-BZ$218+BZ$233+BZ$234*(1+'S&amp;S'!$F155)+BZ$235</f>
        <v>0</v>
      </c>
      <c r="CA357" s="66">
        <f>-CA$190+CA$216-CA$218+CA$233+CA$234*(1+'S&amp;S'!$F155)+CA$235</f>
        <v>0</v>
      </c>
      <c r="CB357" s="66">
        <f>-CB$190+CB$216-CB$218+CB$233+CB$234*(1+'S&amp;S'!$F155)+CB$235</f>
        <v>0</v>
      </c>
      <c r="CC357" s="66">
        <f>-CC$190+CC$216-CC$218+CC$233+CC$234*(1+'S&amp;S'!$F155)+CC$235</f>
        <v>0</v>
      </c>
      <c r="CD357" s="66">
        <f>-CD$190+CD$216-CD$218+CD$233+CD$234*(1+'S&amp;S'!$F155)+CD$235</f>
        <v>0</v>
      </c>
      <c r="CE357" s="66">
        <f>-CE$190+CE$216-CE$218+CE$233+CE$234*(1+'S&amp;S'!$F155)+CE$235</f>
        <v>0</v>
      </c>
      <c r="CF357" s="66">
        <f>-CF$190+CF$216-CF$218+CF$233+CF$234*(1+'S&amp;S'!$F155)+CF$235</f>
        <v>0</v>
      </c>
      <c r="CG357" s="66">
        <f>-CG$190+CG$216-CG$218+CG$233+CG$234*(1+'S&amp;S'!$F155)+CG$235</f>
        <v>0</v>
      </c>
      <c r="CH357" s="66">
        <f>-CH$190+CH$216-CH$218+CH$233+CH$234*(1+'S&amp;S'!$F155)+CH$235</f>
        <v>0</v>
      </c>
      <c r="CI357" s="66">
        <f>-CI$190+CI$216-CI$218+CI$233+CI$234*(1+'S&amp;S'!$F155)+CI$235</f>
        <v>0</v>
      </c>
      <c r="CJ357" s="66">
        <f>-CJ$190+CJ$216-CJ$218+CJ$233+CJ$234*(1+'S&amp;S'!$F155)+CJ$235</f>
        <v>0</v>
      </c>
      <c r="CK357" s="66">
        <f>-CK$190+CK$216-CK$218+CK$233+CK$234*(1+'S&amp;S'!$F155)+CK$235</f>
        <v>0</v>
      </c>
      <c r="CL357" s="66">
        <f>-CL$190+CL$216-CL$218+CL$233+CL$234*(1+'S&amp;S'!$F155)+CL$235</f>
        <v>0</v>
      </c>
      <c r="CM357" s="66">
        <f>-CM$190+CM$216-CM$218+CM$233+CM$234*(1+'S&amp;S'!$F155)+CM$235</f>
        <v>0</v>
      </c>
      <c r="CN357" s="66">
        <f>-CN$190+CN$216-CN$218+CN$233+CN$234*(1+'S&amp;S'!$F155)+CN$235</f>
        <v>0</v>
      </c>
      <c r="CO357" s="66">
        <f>-CO$190+CO$216-CO$218+CO$233+CO$234*(1+'S&amp;S'!$F155)+CO$235</f>
        <v>0</v>
      </c>
      <c r="CP357" s="66">
        <f>-CP$190+CP$216-CP$218+CP$233+CP$234*(1+'S&amp;S'!$F155)+CP$235</f>
        <v>0</v>
      </c>
      <c r="CQ357" s="66">
        <f>-CQ$190+CQ$216-CQ$218+CQ$233+CQ$234*(1+'S&amp;S'!$F155)+CQ$235</f>
        <v>0</v>
      </c>
      <c r="CR357" s="66">
        <f>-CR$190+CR$216-CR$218+CR$233+CR$234*(1+'S&amp;S'!$F155)+CR$235</f>
        <v>0</v>
      </c>
      <c r="CS357" s="66">
        <f>-CS$190+CS$216-CS$218+CS$233+CS$234*(1+'S&amp;S'!$F155)+CS$235</f>
        <v>0</v>
      </c>
    </row>
    <row r="358" spans="3:97" hidden="1" x14ac:dyDescent="0.35">
      <c r="E358" s="524"/>
      <c r="F358" s="524"/>
      <c r="G358" s="131"/>
      <c r="H358" s="131"/>
      <c r="I358" s="131"/>
      <c r="J358" s="131"/>
      <c r="K358" s="131"/>
      <c r="L358" s="131"/>
      <c r="M358" s="131"/>
      <c r="N358" s="131"/>
      <c r="O358" s="131"/>
      <c r="P358" s="131"/>
      <c r="Q358" s="131"/>
      <c r="R358" s="131"/>
      <c r="S358" s="131"/>
      <c r="T358" s="131"/>
      <c r="U358" s="131"/>
      <c r="V358" s="131"/>
      <c r="W358" s="131"/>
      <c r="X358" s="131"/>
      <c r="Y358" s="131"/>
      <c r="Z358" s="131"/>
      <c r="AA358" s="131"/>
      <c r="AB358" s="131"/>
      <c r="AC358" s="131"/>
      <c r="AD358" s="131"/>
      <c r="AE358" s="131"/>
      <c r="AF358" s="131"/>
      <c r="AG358" s="131"/>
      <c r="AH358" s="131"/>
      <c r="AI358" s="131"/>
      <c r="AJ358" s="131"/>
      <c r="AK358" s="131"/>
      <c r="AL358" s="131"/>
      <c r="AM358" s="131"/>
      <c r="AN358" s="131"/>
      <c r="AO358" s="131"/>
      <c r="AP358" s="131"/>
      <c r="AQ358" s="131"/>
      <c r="AR358" s="131"/>
      <c r="AS358" s="131"/>
      <c r="AT358" s="131"/>
      <c r="AU358" s="131"/>
      <c r="AV358" s="131"/>
      <c r="AW358" s="131"/>
      <c r="AX358" s="131"/>
      <c r="AY358" s="131"/>
      <c r="AZ358" s="131"/>
      <c r="BA358" s="131"/>
      <c r="BB358" s="131"/>
      <c r="BC358" s="131"/>
      <c r="BD358" s="131"/>
      <c r="BE358" s="131"/>
      <c r="BF358" s="131"/>
      <c r="BG358" s="131"/>
      <c r="BH358" s="131"/>
      <c r="BI358" s="131"/>
      <c r="BJ358" s="131"/>
      <c r="BK358" s="131"/>
      <c r="BL358" s="131"/>
      <c r="BM358" s="131"/>
      <c r="BN358" s="131"/>
      <c r="BO358" s="131"/>
      <c r="BP358" s="131"/>
      <c r="BQ358" s="131"/>
      <c r="BR358" s="131"/>
      <c r="BS358" s="131"/>
      <c r="BT358" s="131"/>
      <c r="BU358" s="131"/>
      <c r="BV358" s="131"/>
      <c r="BW358" s="131"/>
      <c r="BX358" s="131"/>
      <c r="BY358" s="131"/>
      <c r="BZ358" s="131"/>
      <c r="CA358" s="131"/>
      <c r="CB358" s="131"/>
      <c r="CC358" s="131"/>
      <c r="CD358" s="131"/>
      <c r="CE358" s="131"/>
      <c r="CF358" s="131"/>
      <c r="CG358" s="131"/>
      <c r="CH358" s="131"/>
      <c r="CI358" s="131"/>
      <c r="CJ358" s="131"/>
      <c r="CK358" s="131"/>
      <c r="CL358" s="131"/>
      <c r="CM358" s="131"/>
      <c r="CN358" s="131"/>
      <c r="CO358" s="131"/>
      <c r="CP358" s="131"/>
      <c r="CQ358" s="131"/>
      <c r="CR358" s="131"/>
      <c r="CS358" s="131"/>
    </row>
    <row r="359" spans="3:97" hidden="1" x14ac:dyDescent="0.35">
      <c r="C359" s="86" t="s">
        <v>191</v>
      </c>
      <c r="E359" s="524"/>
      <c r="F359" s="524"/>
      <c r="G359" s="131"/>
      <c r="H359" s="131"/>
      <c r="I359" s="131"/>
      <c r="J359" s="131"/>
      <c r="K359" s="131"/>
      <c r="L359" s="131"/>
      <c r="M359" s="131"/>
      <c r="N359" s="131"/>
      <c r="O359" s="131"/>
      <c r="P359" s="131"/>
      <c r="Q359" s="131"/>
      <c r="R359" s="131"/>
      <c r="S359" s="131"/>
      <c r="T359" s="131"/>
      <c r="U359" s="131"/>
      <c r="V359" s="131"/>
      <c r="W359" s="131"/>
      <c r="X359" s="131"/>
      <c r="Y359" s="131"/>
      <c r="Z359" s="131"/>
      <c r="AA359" s="131"/>
      <c r="AB359" s="131"/>
      <c r="AC359" s="131"/>
      <c r="AD359" s="131"/>
      <c r="AE359" s="131"/>
      <c r="AF359" s="131"/>
      <c r="AG359" s="131"/>
      <c r="AH359" s="131"/>
      <c r="AI359" s="131"/>
      <c r="AJ359" s="131"/>
      <c r="AK359" s="131"/>
      <c r="AL359" s="131"/>
      <c r="AM359" s="131"/>
      <c r="AN359" s="131"/>
      <c r="AO359" s="131"/>
      <c r="AP359" s="131"/>
      <c r="AQ359" s="131"/>
      <c r="AR359" s="131"/>
      <c r="AS359" s="131"/>
      <c r="AT359" s="131"/>
      <c r="AU359" s="131"/>
      <c r="AV359" s="131"/>
      <c r="AW359" s="131"/>
      <c r="AX359" s="131"/>
      <c r="AY359" s="131"/>
      <c r="AZ359" s="131"/>
      <c r="BA359" s="131"/>
      <c r="BB359" s="131"/>
      <c r="BC359" s="131"/>
      <c r="BD359" s="131"/>
      <c r="BE359" s="131"/>
      <c r="BF359" s="131"/>
      <c r="BG359" s="131"/>
      <c r="BH359" s="131"/>
      <c r="BI359" s="131"/>
      <c r="BJ359" s="131"/>
      <c r="BK359" s="131"/>
      <c r="BL359" s="131"/>
      <c r="BM359" s="131"/>
      <c r="BN359" s="131"/>
      <c r="BO359" s="131"/>
      <c r="BP359" s="131"/>
      <c r="BQ359" s="131"/>
      <c r="BR359" s="131"/>
      <c r="BS359" s="131"/>
      <c r="BT359" s="131"/>
      <c r="BU359" s="131"/>
      <c r="BV359" s="131"/>
      <c r="BW359" s="131"/>
      <c r="BX359" s="131"/>
      <c r="BY359" s="131"/>
      <c r="BZ359" s="131"/>
      <c r="CA359" s="131"/>
      <c r="CB359" s="131"/>
      <c r="CC359" s="131"/>
      <c r="CD359" s="131"/>
      <c r="CE359" s="131"/>
      <c r="CF359" s="131"/>
      <c r="CG359" s="131"/>
      <c r="CH359" s="131"/>
      <c r="CI359" s="131"/>
      <c r="CJ359" s="131"/>
      <c r="CK359" s="131"/>
      <c r="CL359" s="131"/>
      <c r="CM359" s="131"/>
      <c r="CN359" s="131"/>
      <c r="CO359" s="131"/>
      <c r="CP359" s="131"/>
      <c r="CQ359" s="131"/>
      <c r="CR359" s="131"/>
      <c r="CS359" s="131"/>
    </row>
    <row r="360" spans="3:97" hidden="1" x14ac:dyDescent="0.35">
      <c r="C360" s="86"/>
      <c r="E360" s="524"/>
      <c r="F360" s="524"/>
      <c r="G360" s="131"/>
      <c r="H360" s="131"/>
      <c r="I360" s="131"/>
      <c r="J360" s="131"/>
      <c r="K360" s="131"/>
      <c r="L360" s="131"/>
      <c r="M360" s="131"/>
      <c r="N360" s="131"/>
      <c r="O360" s="131"/>
      <c r="P360" s="131"/>
      <c r="Q360" s="131"/>
      <c r="R360" s="131"/>
      <c r="S360" s="131"/>
      <c r="T360" s="131"/>
      <c r="U360" s="131"/>
      <c r="V360" s="131"/>
      <c r="W360" s="131"/>
      <c r="X360" s="131"/>
      <c r="Y360" s="131"/>
      <c r="Z360" s="131"/>
      <c r="AA360" s="131"/>
      <c r="AB360" s="131"/>
      <c r="AC360" s="131"/>
      <c r="AD360" s="131"/>
      <c r="AE360" s="131"/>
      <c r="AF360" s="131"/>
      <c r="AG360" s="131"/>
      <c r="AH360" s="131"/>
      <c r="AI360" s="131"/>
      <c r="AJ360" s="131"/>
      <c r="AK360" s="131"/>
      <c r="AL360" s="131"/>
      <c r="AM360" s="131"/>
      <c r="AN360" s="131"/>
      <c r="AO360" s="131"/>
      <c r="AP360" s="131"/>
      <c r="AQ360" s="131"/>
      <c r="AR360" s="131"/>
      <c r="AS360" s="131"/>
      <c r="AT360" s="131"/>
      <c r="AU360" s="131"/>
      <c r="AV360" s="131"/>
      <c r="AW360" s="131"/>
      <c r="AX360" s="131"/>
      <c r="AY360" s="131"/>
      <c r="AZ360" s="131"/>
      <c r="BA360" s="131"/>
      <c r="BB360" s="131"/>
      <c r="BC360" s="131"/>
      <c r="BD360" s="131"/>
      <c r="BE360" s="131"/>
      <c r="BF360" s="131"/>
      <c r="BG360" s="131"/>
      <c r="BH360" s="131"/>
      <c r="BI360" s="131"/>
      <c r="BJ360" s="131"/>
      <c r="BK360" s="131"/>
      <c r="BL360" s="131"/>
      <c r="BM360" s="131"/>
      <c r="BN360" s="131"/>
      <c r="BO360" s="131"/>
      <c r="BP360" s="131"/>
      <c r="BQ360" s="131"/>
      <c r="BR360" s="131"/>
      <c r="BS360" s="131"/>
      <c r="BT360" s="131"/>
      <c r="BU360" s="131"/>
      <c r="BV360" s="131"/>
      <c r="BW360" s="131"/>
      <c r="BX360" s="131"/>
      <c r="BY360" s="131"/>
      <c r="BZ360" s="131"/>
      <c r="CA360" s="131"/>
      <c r="CB360" s="131"/>
      <c r="CC360" s="131"/>
      <c r="CD360" s="131"/>
      <c r="CE360" s="131"/>
      <c r="CF360" s="131"/>
      <c r="CG360" s="131"/>
      <c r="CH360" s="131"/>
      <c r="CI360" s="131"/>
      <c r="CJ360" s="131"/>
      <c r="CK360" s="131"/>
      <c r="CL360" s="131"/>
      <c r="CM360" s="131"/>
      <c r="CN360" s="131"/>
      <c r="CO360" s="131"/>
      <c r="CP360" s="131"/>
      <c r="CQ360" s="131"/>
      <c r="CR360" s="131"/>
      <c r="CS360" s="131"/>
    </row>
    <row r="361" spans="3:97" hidden="1" x14ac:dyDescent="0.35">
      <c r="C361" s="94" t="s">
        <v>160</v>
      </c>
      <c r="E361" s="492">
        <f>G361+NPV(G.Asm!$F$40,H361:INDEX(H361:CS361,RP))</f>
        <v>0</v>
      </c>
      <c r="F361" s="492">
        <f>SUMIF($G$4:$CS$4,"&lt;="&amp;RP,G361:CS361)</f>
        <v>0</v>
      </c>
      <c r="G361" s="66">
        <f>-G$190*(1+'S&amp;S'!$E$164)+G$216*IF(O.6!$C$38="Depreciation",(1+'S&amp;S'!$E$164),1)-G$218*(1+'S&amp;S'!$E$166)+G233*(1+'S&amp;S'!$E$208)+G234*(1+'S&amp;S'!$E$210)+SUM(G125*(1+'S&amp;S'!$E$168),G126*(1+'S&amp;S'!$E$170),G127*(1+'S&amp;S'!$E$172),G128*(1+'S&amp;S'!$E$174),G129*(1+'S&amp;S'!$E$176),G130*(1+'S&amp;S'!$E$178),G131*(1+'S&amp;S'!$E$180),G132*(1+'S&amp;S'!$E$182),G133*(1+'S&amp;S'!$E$184),G134*(1+'S&amp;S'!$E$186),G135*(1+'S&amp;S'!$E$188),G136*(1+'S&amp;S'!$E$190),G137*(1+'S&amp;S'!$E$192),G138*(1+'S&amp;S'!$E$194),G139*(1+'S&amp;S'!$E$196),G140*(1+'S&amp;S'!$E$198),G141*(1+'S&amp;S'!$E$200),G142*(1+'S&amp;S'!$E$202),G143*(1+'S&amp;S'!$E$204),G144*(1+'S&amp;S'!$E$206))</f>
        <v>0</v>
      </c>
      <c r="H361" s="66">
        <f>-H$190*(1+'S&amp;S'!$E$164)+H$216*IF(O.6!$C$38="Depreciation",(1+'S&amp;S'!$E$164),1)-H$218*(1+'S&amp;S'!$E$166)+H233*(1+'S&amp;S'!$E$208)+H234*(1+'S&amp;S'!$E$210)+SUM(H125*(1+'S&amp;S'!$E$168),H126*(1+'S&amp;S'!$E$170),H127*(1+'S&amp;S'!$E$172),H128*(1+'S&amp;S'!$E$174),H129*(1+'S&amp;S'!$E$176),H130*(1+'S&amp;S'!$E$178),H131*(1+'S&amp;S'!$E$180),H132*(1+'S&amp;S'!$E$182),H133*(1+'S&amp;S'!$E$184),H134*(1+'S&amp;S'!$E$186),H135*(1+'S&amp;S'!$E$188),H136*(1+'S&amp;S'!$E$190),H137*(1+'S&amp;S'!$E$192),H138*(1+'S&amp;S'!$E$194),H139*(1+'S&amp;S'!$E$196),H140*(1+'S&amp;S'!$E$198),H141*(1+'S&amp;S'!$E$200),H142*(1+'S&amp;S'!$E$202),H143*(1+'S&amp;S'!$E$204),H144*(1+'S&amp;S'!$E$206))</f>
        <v>0</v>
      </c>
      <c r="I361" s="66">
        <f>-I$190*(1+'S&amp;S'!$E$164)+I$216*IF(O.6!$C$38="Depreciation",(1+'S&amp;S'!$E$164),1)-I$218*(1+'S&amp;S'!$E$166)+I233*(1+'S&amp;S'!$E$208)+I234*(1+'S&amp;S'!$E$210)+SUM(I125*(1+'S&amp;S'!$E$168),I126*(1+'S&amp;S'!$E$170),I127*(1+'S&amp;S'!$E$172),I128*(1+'S&amp;S'!$E$174),I129*(1+'S&amp;S'!$E$176),I130*(1+'S&amp;S'!$E$178),I131*(1+'S&amp;S'!$E$180),I132*(1+'S&amp;S'!$E$182),I133*(1+'S&amp;S'!$E$184),I134*(1+'S&amp;S'!$E$186),I135*(1+'S&amp;S'!$E$188),I136*(1+'S&amp;S'!$E$190),I137*(1+'S&amp;S'!$E$192),I138*(1+'S&amp;S'!$E$194),I139*(1+'S&amp;S'!$E$196),I140*(1+'S&amp;S'!$E$198),I141*(1+'S&amp;S'!$E$200),I142*(1+'S&amp;S'!$E$202),I143*(1+'S&amp;S'!$E$204),I144*(1+'S&amp;S'!$E$206))</f>
        <v>0</v>
      </c>
      <c r="J361" s="66">
        <f>-J$190*(1+'S&amp;S'!$E$164)+J$216*IF(O.6!$C$38="Depreciation",(1+'S&amp;S'!$E$164),1)-J$218*(1+'S&amp;S'!$E$166)+J233*(1+'S&amp;S'!$E$208)+J234*(1+'S&amp;S'!$E$210)+SUM(J125*(1+'S&amp;S'!$E$168),J126*(1+'S&amp;S'!$E$170),J127*(1+'S&amp;S'!$E$172),J128*(1+'S&amp;S'!$E$174),J129*(1+'S&amp;S'!$E$176),J130*(1+'S&amp;S'!$E$178),J131*(1+'S&amp;S'!$E$180),J132*(1+'S&amp;S'!$E$182),J133*(1+'S&amp;S'!$E$184),J134*(1+'S&amp;S'!$E$186),J135*(1+'S&amp;S'!$E$188),J136*(1+'S&amp;S'!$E$190),J137*(1+'S&amp;S'!$E$192),J138*(1+'S&amp;S'!$E$194),J139*(1+'S&amp;S'!$E$196),J140*(1+'S&amp;S'!$E$198),J141*(1+'S&amp;S'!$E$200),J142*(1+'S&amp;S'!$E$202),J143*(1+'S&amp;S'!$E$204),J144*(1+'S&amp;S'!$E$206))</f>
        <v>0</v>
      </c>
      <c r="K361" s="66">
        <f>-K$190*(1+'S&amp;S'!$E$164)+K$216*IF(O.6!$C$38="Depreciation",(1+'S&amp;S'!$E$164),1)-K$218*(1+'S&amp;S'!$E$166)+K233*(1+'S&amp;S'!$E$208)+K234*(1+'S&amp;S'!$E$210)+SUM(K125*(1+'S&amp;S'!$E$168),K126*(1+'S&amp;S'!$E$170),K127*(1+'S&amp;S'!$E$172),K128*(1+'S&amp;S'!$E$174),K129*(1+'S&amp;S'!$E$176),K130*(1+'S&amp;S'!$E$178),K131*(1+'S&amp;S'!$E$180),K132*(1+'S&amp;S'!$E$182),K133*(1+'S&amp;S'!$E$184),K134*(1+'S&amp;S'!$E$186),K135*(1+'S&amp;S'!$E$188),K136*(1+'S&amp;S'!$E$190),K137*(1+'S&amp;S'!$E$192),K138*(1+'S&amp;S'!$E$194),K139*(1+'S&amp;S'!$E$196),K140*(1+'S&amp;S'!$E$198),K141*(1+'S&amp;S'!$E$200),K142*(1+'S&amp;S'!$E$202),K143*(1+'S&amp;S'!$E$204),K144*(1+'S&amp;S'!$E$206))</f>
        <v>0</v>
      </c>
      <c r="L361" s="66">
        <f>-L$190*(1+'S&amp;S'!$E$164)+L$216*IF(O.6!$C$38="Depreciation",(1+'S&amp;S'!$E$164),1)-L$218*(1+'S&amp;S'!$E$166)+L233*(1+'S&amp;S'!$E$208)+L234*(1+'S&amp;S'!$E$210)+SUM(L125*(1+'S&amp;S'!$E$168),L126*(1+'S&amp;S'!$E$170),L127*(1+'S&amp;S'!$E$172),L128*(1+'S&amp;S'!$E$174),L129*(1+'S&amp;S'!$E$176),L130*(1+'S&amp;S'!$E$178),L131*(1+'S&amp;S'!$E$180),L132*(1+'S&amp;S'!$E$182),L133*(1+'S&amp;S'!$E$184),L134*(1+'S&amp;S'!$E$186),L135*(1+'S&amp;S'!$E$188),L136*(1+'S&amp;S'!$E$190),L137*(1+'S&amp;S'!$E$192),L138*(1+'S&amp;S'!$E$194),L139*(1+'S&amp;S'!$E$196),L140*(1+'S&amp;S'!$E$198),L141*(1+'S&amp;S'!$E$200),L142*(1+'S&amp;S'!$E$202),L143*(1+'S&amp;S'!$E$204),L144*(1+'S&amp;S'!$E$206))</f>
        <v>0</v>
      </c>
      <c r="M361" s="66">
        <f>-M$190*(1+'S&amp;S'!$E$164)+M$216*IF(O.6!$C$38="Depreciation",(1+'S&amp;S'!$E$164),1)-M$218*(1+'S&amp;S'!$E$166)+M233*(1+'S&amp;S'!$E$208)+M234*(1+'S&amp;S'!$E$210)+SUM(M125*(1+'S&amp;S'!$E$168),M126*(1+'S&amp;S'!$E$170),M127*(1+'S&amp;S'!$E$172),M128*(1+'S&amp;S'!$E$174),M129*(1+'S&amp;S'!$E$176),M130*(1+'S&amp;S'!$E$178),M131*(1+'S&amp;S'!$E$180),M132*(1+'S&amp;S'!$E$182),M133*(1+'S&amp;S'!$E$184),M134*(1+'S&amp;S'!$E$186),M135*(1+'S&amp;S'!$E$188),M136*(1+'S&amp;S'!$E$190),M137*(1+'S&amp;S'!$E$192),M138*(1+'S&amp;S'!$E$194),M139*(1+'S&amp;S'!$E$196),M140*(1+'S&amp;S'!$E$198),M141*(1+'S&amp;S'!$E$200),M142*(1+'S&amp;S'!$E$202),M143*(1+'S&amp;S'!$E$204),M144*(1+'S&amp;S'!$E$206))</f>
        <v>0</v>
      </c>
      <c r="N361" s="66">
        <f>-N$190*(1+'S&amp;S'!$E$164)+N$216*IF(O.6!$C$38="Depreciation",(1+'S&amp;S'!$E$164),1)-N$218*(1+'S&amp;S'!$E$166)+N233*(1+'S&amp;S'!$E$208)+N234*(1+'S&amp;S'!$E$210)+SUM(N125*(1+'S&amp;S'!$E$168),N126*(1+'S&amp;S'!$E$170),N127*(1+'S&amp;S'!$E$172),N128*(1+'S&amp;S'!$E$174),N129*(1+'S&amp;S'!$E$176),N130*(1+'S&amp;S'!$E$178),N131*(1+'S&amp;S'!$E$180),N132*(1+'S&amp;S'!$E$182),N133*(1+'S&amp;S'!$E$184),N134*(1+'S&amp;S'!$E$186),N135*(1+'S&amp;S'!$E$188),N136*(1+'S&amp;S'!$E$190),N137*(1+'S&amp;S'!$E$192),N138*(1+'S&amp;S'!$E$194),N139*(1+'S&amp;S'!$E$196),N140*(1+'S&amp;S'!$E$198),N141*(1+'S&amp;S'!$E$200),N142*(1+'S&amp;S'!$E$202),N143*(1+'S&amp;S'!$E$204),N144*(1+'S&amp;S'!$E$206))</f>
        <v>0</v>
      </c>
      <c r="O361" s="66">
        <f>-O$190*(1+'S&amp;S'!$E$164)+O$216*IF(O.6!$C$38="Depreciation",(1+'S&amp;S'!$E$164),1)-O$218*(1+'S&amp;S'!$E$166)+O233*(1+'S&amp;S'!$E$208)+O234*(1+'S&amp;S'!$E$210)+SUM(O125*(1+'S&amp;S'!$E$168),O126*(1+'S&amp;S'!$E$170),O127*(1+'S&amp;S'!$E$172),O128*(1+'S&amp;S'!$E$174),O129*(1+'S&amp;S'!$E$176),O130*(1+'S&amp;S'!$E$178),O131*(1+'S&amp;S'!$E$180),O132*(1+'S&amp;S'!$E$182),O133*(1+'S&amp;S'!$E$184),O134*(1+'S&amp;S'!$E$186),O135*(1+'S&amp;S'!$E$188),O136*(1+'S&amp;S'!$E$190),O137*(1+'S&amp;S'!$E$192),O138*(1+'S&amp;S'!$E$194),O139*(1+'S&amp;S'!$E$196),O140*(1+'S&amp;S'!$E$198),O141*(1+'S&amp;S'!$E$200),O142*(1+'S&amp;S'!$E$202),O143*(1+'S&amp;S'!$E$204),O144*(1+'S&amp;S'!$E$206))</f>
        <v>0</v>
      </c>
      <c r="P361" s="66">
        <f>-P$190*(1+'S&amp;S'!$E$164)+P$216*IF(O.6!$C$38="Depreciation",(1+'S&amp;S'!$E$164),1)-P$218*(1+'S&amp;S'!$E$166)+P233*(1+'S&amp;S'!$E$208)+P234*(1+'S&amp;S'!$E$210)+SUM(P125*(1+'S&amp;S'!$E$168),P126*(1+'S&amp;S'!$E$170),P127*(1+'S&amp;S'!$E$172),P128*(1+'S&amp;S'!$E$174),P129*(1+'S&amp;S'!$E$176),P130*(1+'S&amp;S'!$E$178),P131*(1+'S&amp;S'!$E$180),P132*(1+'S&amp;S'!$E$182),P133*(1+'S&amp;S'!$E$184),P134*(1+'S&amp;S'!$E$186),P135*(1+'S&amp;S'!$E$188),P136*(1+'S&amp;S'!$E$190),P137*(1+'S&amp;S'!$E$192),P138*(1+'S&amp;S'!$E$194),P139*(1+'S&amp;S'!$E$196),P140*(1+'S&amp;S'!$E$198),P141*(1+'S&amp;S'!$E$200),P142*(1+'S&amp;S'!$E$202),P143*(1+'S&amp;S'!$E$204),P144*(1+'S&amp;S'!$E$206))</f>
        <v>0</v>
      </c>
      <c r="Q361" s="66">
        <f>-Q$190*(1+'S&amp;S'!$E$164)+Q$216*IF(O.6!$C$38="Depreciation",(1+'S&amp;S'!$E$164),1)-Q$218*(1+'S&amp;S'!$E$166)+Q233*(1+'S&amp;S'!$E$208)+Q234*(1+'S&amp;S'!$E$210)+SUM(Q125*(1+'S&amp;S'!$E$168),Q126*(1+'S&amp;S'!$E$170),Q127*(1+'S&amp;S'!$E$172),Q128*(1+'S&amp;S'!$E$174),Q129*(1+'S&amp;S'!$E$176),Q130*(1+'S&amp;S'!$E$178),Q131*(1+'S&amp;S'!$E$180),Q132*(1+'S&amp;S'!$E$182),Q133*(1+'S&amp;S'!$E$184),Q134*(1+'S&amp;S'!$E$186),Q135*(1+'S&amp;S'!$E$188),Q136*(1+'S&amp;S'!$E$190),Q137*(1+'S&amp;S'!$E$192),Q138*(1+'S&amp;S'!$E$194),Q139*(1+'S&amp;S'!$E$196),Q140*(1+'S&amp;S'!$E$198),Q141*(1+'S&amp;S'!$E$200),Q142*(1+'S&amp;S'!$E$202),Q143*(1+'S&amp;S'!$E$204),Q144*(1+'S&amp;S'!$E$206))</f>
        <v>0</v>
      </c>
      <c r="R361" s="66">
        <f>-R$190*(1+'S&amp;S'!$E$164)+R$216*IF(O.6!$C$38="Depreciation",(1+'S&amp;S'!$E$164),1)-R$218*(1+'S&amp;S'!$E$166)+R233*(1+'S&amp;S'!$E$208)+R234*(1+'S&amp;S'!$E$210)+SUM(R125*(1+'S&amp;S'!$E$168),R126*(1+'S&amp;S'!$E$170),R127*(1+'S&amp;S'!$E$172),R128*(1+'S&amp;S'!$E$174),R129*(1+'S&amp;S'!$E$176),R130*(1+'S&amp;S'!$E$178),R131*(1+'S&amp;S'!$E$180),R132*(1+'S&amp;S'!$E$182),R133*(1+'S&amp;S'!$E$184),R134*(1+'S&amp;S'!$E$186),R135*(1+'S&amp;S'!$E$188),R136*(1+'S&amp;S'!$E$190),R137*(1+'S&amp;S'!$E$192),R138*(1+'S&amp;S'!$E$194),R139*(1+'S&amp;S'!$E$196),R140*(1+'S&amp;S'!$E$198),R141*(1+'S&amp;S'!$E$200),R142*(1+'S&amp;S'!$E$202),R143*(1+'S&amp;S'!$E$204),R144*(1+'S&amp;S'!$E$206))</f>
        <v>0</v>
      </c>
      <c r="S361" s="66">
        <f>-S$190*(1+'S&amp;S'!$E$164)+S$216*IF(O.6!$C$38="Depreciation",(1+'S&amp;S'!$E$164),1)-S$218*(1+'S&amp;S'!$E$166)+S233*(1+'S&amp;S'!$E$208)+S234*(1+'S&amp;S'!$E$210)+SUM(S125*(1+'S&amp;S'!$E$168),S126*(1+'S&amp;S'!$E$170),S127*(1+'S&amp;S'!$E$172),S128*(1+'S&amp;S'!$E$174),S129*(1+'S&amp;S'!$E$176),S130*(1+'S&amp;S'!$E$178),S131*(1+'S&amp;S'!$E$180),S132*(1+'S&amp;S'!$E$182),S133*(1+'S&amp;S'!$E$184),S134*(1+'S&amp;S'!$E$186),S135*(1+'S&amp;S'!$E$188),S136*(1+'S&amp;S'!$E$190),S137*(1+'S&amp;S'!$E$192),S138*(1+'S&amp;S'!$E$194),S139*(1+'S&amp;S'!$E$196),S140*(1+'S&amp;S'!$E$198),S141*(1+'S&amp;S'!$E$200),S142*(1+'S&amp;S'!$E$202),S143*(1+'S&amp;S'!$E$204),S144*(1+'S&amp;S'!$E$206))</f>
        <v>0</v>
      </c>
      <c r="T361" s="66">
        <f>-T$190*(1+'S&amp;S'!$E$164)+T$216*IF(O.6!$C$38="Depreciation",(1+'S&amp;S'!$E$164),1)-T$218*(1+'S&amp;S'!$E$166)+T233*(1+'S&amp;S'!$E$208)+T234*(1+'S&amp;S'!$E$210)+SUM(T125*(1+'S&amp;S'!$E$168),T126*(1+'S&amp;S'!$E$170),T127*(1+'S&amp;S'!$E$172),T128*(1+'S&amp;S'!$E$174),T129*(1+'S&amp;S'!$E$176),T130*(1+'S&amp;S'!$E$178),T131*(1+'S&amp;S'!$E$180),T132*(1+'S&amp;S'!$E$182),T133*(1+'S&amp;S'!$E$184),T134*(1+'S&amp;S'!$E$186),T135*(1+'S&amp;S'!$E$188),T136*(1+'S&amp;S'!$E$190),T137*(1+'S&amp;S'!$E$192),T138*(1+'S&amp;S'!$E$194),T139*(1+'S&amp;S'!$E$196),T140*(1+'S&amp;S'!$E$198),T141*(1+'S&amp;S'!$E$200),T142*(1+'S&amp;S'!$E$202),T143*(1+'S&amp;S'!$E$204),T144*(1+'S&amp;S'!$E$206))</f>
        <v>0</v>
      </c>
      <c r="U361" s="66">
        <f>-U$190*(1+'S&amp;S'!$E$164)+U$216*IF(O.6!$C$38="Depreciation",(1+'S&amp;S'!$E$164),1)-U$218*(1+'S&amp;S'!$E$166)+U233*(1+'S&amp;S'!$E$208)+U234*(1+'S&amp;S'!$E$210)+SUM(U125*(1+'S&amp;S'!$E$168),U126*(1+'S&amp;S'!$E$170),U127*(1+'S&amp;S'!$E$172),U128*(1+'S&amp;S'!$E$174),U129*(1+'S&amp;S'!$E$176),U130*(1+'S&amp;S'!$E$178),U131*(1+'S&amp;S'!$E$180),U132*(1+'S&amp;S'!$E$182),U133*(1+'S&amp;S'!$E$184),U134*(1+'S&amp;S'!$E$186),U135*(1+'S&amp;S'!$E$188),U136*(1+'S&amp;S'!$E$190),U137*(1+'S&amp;S'!$E$192),U138*(1+'S&amp;S'!$E$194),U139*(1+'S&amp;S'!$E$196),U140*(1+'S&amp;S'!$E$198),U141*(1+'S&amp;S'!$E$200),U142*(1+'S&amp;S'!$E$202),U143*(1+'S&amp;S'!$E$204),U144*(1+'S&amp;S'!$E$206))</f>
        <v>0</v>
      </c>
      <c r="V361" s="66">
        <f>-V$190*(1+'S&amp;S'!$E$164)+V$216*IF(O.6!$C$38="Depreciation",(1+'S&amp;S'!$E$164),1)-V$218*(1+'S&amp;S'!$E$166)+V233*(1+'S&amp;S'!$E$208)+V234*(1+'S&amp;S'!$E$210)+SUM(V125*(1+'S&amp;S'!$E$168),V126*(1+'S&amp;S'!$E$170),V127*(1+'S&amp;S'!$E$172),V128*(1+'S&amp;S'!$E$174),V129*(1+'S&amp;S'!$E$176),V130*(1+'S&amp;S'!$E$178),V131*(1+'S&amp;S'!$E$180),V132*(1+'S&amp;S'!$E$182),V133*(1+'S&amp;S'!$E$184),V134*(1+'S&amp;S'!$E$186),V135*(1+'S&amp;S'!$E$188),V136*(1+'S&amp;S'!$E$190),V137*(1+'S&amp;S'!$E$192),V138*(1+'S&amp;S'!$E$194),V139*(1+'S&amp;S'!$E$196),V140*(1+'S&amp;S'!$E$198),V141*(1+'S&amp;S'!$E$200),V142*(1+'S&amp;S'!$E$202),V143*(1+'S&amp;S'!$E$204),V144*(1+'S&amp;S'!$E$206))</f>
        <v>0</v>
      </c>
      <c r="W361" s="66">
        <f>-W$190*(1+'S&amp;S'!$E$164)+W$216*IF(O.6!$C$38="Depreciation",(1+'S&amp;S'!$E$164),1)-W$218*(1+'S&amp;S'!$E$166)+W233*(1+'S&amp;S'!$E$208)+W234*(1+'S&amp;S'!$E$210)+SUM(W125*(1+'S&amp;S'!$E$168),W126*(1+'S&amp;S'!$E$170),W127*(1+'S&amp;S'!$E$172),W128*(1+'S&amp;S'!$E$174),W129*(1+'S&amp;S'!$E$176),W130*(1+'S&amp;S'!$E$178),W131*(1+'S&amp;S'!$E$180),W132*(1+'S&amp;S'!$E$182),W133*(1+'S&amp;S'!$E$184),W134*(1+'S&amp;S'!$E$186),W135*(1+'S&amp;S'!$E$188),W136*(1+'S&amp;S'!$E$190),W137*(1+'S&amp;S'!$E$192),W138*(1+'S&amp;S'!$E$194),W139*(1+'S&amp;S'!$E$196),W140*(1+'S&amp;S'!$E$198),W141*(1+'S&amp;S'!$E$200),W142*(1+'S&amp;S'!$E$202),W143*(1+'S&amp;S'!$E$204),W144*(1+'S&amp;S'!$E$206))</f>
        <v>0</v>
      </c>
      <c r="X361" s="66">
        <f>-X$190*(1+'S&amp;S'!$E$164)+X$216*IF(O.6!$C$38="Depreciation",(1+'S&amp;S'!$E$164),1)-X$218*(1+'S&amp;S'!$E$166)+X233*(1+'S&amp;S'!$E$208)+X234*(1+'S&amp;S'!$E$210)+SUM(X125*(1+'S&amp;S'!$E$168),X126*(1+'S&amp;S'!$E$170),X127*(1+'S&amp;S'!$E$172),X128*(1+'S&amp;S'!$E$174),X129*(1+'S&amp;S'!$E$176),X130*(1+'S&amp;S'!$E$178),X131*(1+'S&amp;S'!$E$180),X132*(1+'S&amp;S'!$E$182),X133*(1+'S&amp;S'!$E$184),X134*(1+'S&amp;S'!$E$186),X135*(1+'S&amp;S'!$E$188),X136*(1+'S&amp;S'!$E$190),X137*(1+'S&amp;S'!$E$192),X138*(1+'S&amp;S'!$E$194),X139*(1+'S&amp;S'!$E$196),X140*(1+'S&amp;S'!$E$198),X141*(1+'S&amp;S'!$E$200),X142*(1+'S&amp;S'!$E$202),X143*(1+'S&amp;S'!$E$204),X144*(1+'S&amp;S'!$E$206))</f>
        <v>0</v>
      </c>
      <c r="Y361" s="66">
        <f>-Y$190*(1+'S&amp;S'!$E$164)+Y$216*IF(O.6!$C$38="Depreciation",(1+'S&amp;S'!$E$164),1)-Y$218*(1+'S&amp;S'!$E$166)+Y233*(1+'S&amp;S'!$E$208)+Y234*(1+'S&amp;S'!$E$210)+SUM(Y125*(1+'S&amp;S'!$E$168),Y126*(1+'S&amp;S'!$E$170),Y127*(1+'S&amp;S'!$E$172),Y128*(1+'S&amp;S'!$E$174),Y129*(1+'S&amp;S'!$E$176),Y130*(1+'S&amp;S'!$E$178),Y131*(1+'S&amp;S'!$E$180),Y132*(1+'S&amp;S'!$E$182),Y133*(1+'S&amp;S'!$E$184),Y134*(1+'S&amp;S'!$E$186),Y135*(1+'S&amp;S'!$E$188),Y136*(1+'S&amp;S'!$E$190),Y137*(1+'S&amp;S'!$E$192),Y138*(1+'S&amp;S'!$E$194),Y139*(1+'S&amp;S'!$E$196),Y140*(1+'S&amp;S'!$E$198),Y141*(1+'S&amp;S'!$E$200),Y142*(1+'S&amp;S'!$E$202),Y143*(1+'S&amp;S'!$E$204),Y144*(1+'S&amp;S'!$E$206))</f>
        <v>0</v>
      </c>
      <c r="Z361" s="66">
        <f>-Z$190*(1+'S&amp;S'!$E$164)+Z$216*IF(O.6!$C$38="Depreciation",(1+'S&amp;S'!$E$164),1)-Z$218*(1+'S&amp;S'!$E$166)+Z233*(1+'S&amp;S'!$E$208)+Z234*(1+'S&amp;S'!$E$210)+SUM(Z125*(1+'S&amp;S'!$E$168),Z126*(1+'S&amp;S'!$E$170),Z127*(1+'S&amp;S'!$E$172),Z128*(1+'S&amp;S'!$E$174),Z129*(1+'S&amp;S'!$E$176),Z130*(1+'S&amp;S'!$E$178),Z131*(1+'S&amp;S'!$E$180),Z132*(1+'S&amp;S'!$E$182),Z133*(1+'S&amp;S'!$E$184),Z134*(1+'S&amp;S'!$E$186),Z135*(1+'S&amp;S'!$E$188),Z136*(1+'S&amp;S'!$E$190),Z137*(1+'S&amp;S'!$E$192),Z138*(1+'S&amp;S'!$E$194),Z139*(1+'S&amp;S'!$E$196),Z140*(1+'S&amp;S'!$E$198),Z141*(1+'S&amp;S'!$E$200),Z142*(1+'S&amp;S'!$E$202),Z143*(1+'S&amp;S'!$E$204),Z144*(1+'S&amp;S'!$E$206))</f>
        <v>0</v>
      </c>
      <c r="AA361" s="66">
        <f>-AA$190*(1+'S&amp;S'!$E$164)+AA$216*IF(O.6!$C$38="Depreciation",(1+'S&amp;S'!$E$164),1)-AA$218*(1+'S&amp;S'!$E$166)+AA233*(1+'S&amp;S'!$E$208)+AA234*(1+'S&amp;S'!$E$210)+SUM(AA125*(1+'S&amp;S'!$E$168),AA126*(1+'S&amp;S'!$E$170),AA127*(1+'S&amp;S'!$E$172),AA128*(1+'S&amp;S'!$E$174),AA129*(1+'S&amp;S'!$E$176),AA130*(1+'S&amp;S'!$E$178),AA131*(1+'S&amp;S'!$E$180),AA132*(1+'S&amp;S'!$E$182),AA133*(1+'S&amp;S'!$E$184),AA134*(1+'S&amp;S'!$E$186),AA135*(1+'S&amp;S'!$E$188),AA136*(1+'S&amp;S'!$E$190),AA137*(1+'S&amp;S'!$E$192),AA138*(1+'S&amp;S'!$E$194),AA139*(1+'S&amp;S'!$E$196),AA140*(1+'S&amp;S'!$E$198),AA141*(1+'S&amp;S'!$E$200),AA142*(1+'S&amp;S'!$E$202),AA143*(1+'S&amp;S'!$E$204),AA144*(1+'S&amp;S'!$E$206))</f>
        <v>0</v>
      </c>
      <c r="AB361" s="66">
        <f>-AB$190*(1+'S&amp;S'!$E$164)+AB$216*IF(O.6!$C$38="Depreciation",(1+'S&amp;S'!$E$164),1)-AB$218*(1+'S&amp;S'!$E$166)+AB233*(1+'S&amp;S'!$E$208)+AB234*(1+'S&amp;S'!$E$210)+SUM(AB125*(1+'S&amp;S'!$E$168),AB126*(1+'S&amp;S'!$E$170),AB127*(1+'S&amp;S'!$E$172),AB128*(1+'S&amp;S'!$E$174),AB129*(1+'S&amp;S'!$E$176),AB130*(1+'S&amp;S'!$E$178),AB131*(1+'S&amp;S'!$E$180),AB132*(1+'S&amp;S'!$E$182),AB133*(1+'S&amp;S'!$E$184),AB134*(1+'S&amp;S'!$E$186),AB135*(1+'S&amp;S'!$E$188),AB136*(1+'S&amp;S'!$E$190),AB137*(1+'S&amp;S'!$E$192),AB138*(1+'S&amp;S'!$E$194),AB139*(1+'S&amp;S'!$E$196),AB140*(1+'S&amp;S'!$E$198),AB141*(1+'S&amp;S'!$E$200),AB142*(1+'S&amp;S'!$E$202),AB143*(1+'S&amp;S'!$E$204),AB144*(1+'S&amp;S'!$E$206))</f>
        <v>0</v>
      </c>
      <c r="AC361" s="66">
        <f>-AC$190*(1+'S&amp;S'!$E$164)+AC$216*IF(O.6!$C$38="Depreciation",(1+'S&amp;S'!$E$164),1)-AC$218*(1+'S&amp;S'!$E$166)+AC233*(1+'S&amp;S'!$E$208)+AC234*(1+'S&amp;S'!$E$210)+SUM(AC125*(1+'S&amp;S'!$E$168),AC126*(1+'S&amp;S'!$E$170),AC127*(1+'S&amp;S'!$E$172),AC128*(1+'S&amp;S'!$E$174),AC129*(1+'S&amp;S'!$E$176),AC130*(1+'S&amp;S'!$E$178),AC131*(1+'S&amp;S'!$E$180),AC132*(1+'S&amp;S'!$E$182),AC133*(1+'S&amp;S'!$E$184),AC134*(1+'S&amp;S'!$E$186),AC135*(1+'S&amp;S'!$E$188),AC136*(1+'S&amp;S'!$E$190),AC137*(1+'S&amp;S'!$E$192),AC138*(1+'S&amp;S'!$E$194),AC139*(1+'S&amp;S'!$E$196),AC140*(1+'S&amp;S'!$E$198),AC141*(1+'S&amp;S'!$E$200),AC142*(1+'S&amp;S'!$E$202),AC143*(1+'S&amp;S'!$E$204),AC144*(1+'S&amp;S'!$E$206))</f>
        <v>0</v>
      </c>
      <c r="AD361" s="66">
        <f>-AD$190*(1+'S&amp;S'!$E$164)+AD$216*IF(O.6!$C$38="Depreciation",(1+'S&amp;S'!$E$164),1)-AD$218*(1+'S&amp;S'!$E$166)+AD233*(1+'S&amp;S'!$E$208)+AD234*(1+'S&amp;S'!$E$210)+SUM(AD125*(1+'S&amp;S'!$E$168),AD126*(1+'S&amp;S'!$E$170),AD127*(1+'S&amp;S'!$E$172),AD128*(1+'S&amp;S'!$E$174),AD129*(1+'S&amp;S'!$E$176),AD130*(1+'S&amp;S'!$E$178),AD131*(1+'S&amp;S'!$E$180),AD132*(1+'S&amp;S'!$E$182),AD133*(1+'S&amp;S'!$E$184),AD134*(1+'S&amp;S'!$E$186),AD135*(1+'S&amp;S'!$E$188),AD136*(1+'S&amp;S'!$E$190),AD137*(1+'S&amp;S'!$E$192),AD138*(1+'S&amp;S'!$E$194),AD139*(1+'S&amp;S'!$E$196),AD140*(1+'S&amp;S'!$E$198),AD141*(1+'S&amp;S'!$E$200),AD142*(1+'S&amp;S'!$E$202),AD143*(1+'S&amp;S'!$E$204),AD144*(1+'S&amp;S'!$E$206))</f>
        <v>0</v>
      </c>
      <c r="AE361" s="66">
        <f>-AE$190*(1+'S&amp;S'!$E$164)+AE$216*IF(O.6!$C$38="Depreciation",(1+'S&amp;S'!$E$164),1)-AE$218*(1+'S&amp;S'!$E$166)+AE233*(1+'S&amp;S'!$E$208)+AE234*(1+'S&amp;S'!$E$210)+SUM(AE125*(1+'S&amp;S'!$E$168),AE126*(1+'S&amp;S'!$E$170),AE127*(1+'S&amp;S'!$E$172),AE128*(1+'S&amp;S'!$E$174),AE129*(1+'S&amp;S'!$E$176),AE130*(1+'S&amp;S'!$E$178),AE131*(1+'S&amp;S'!$E$180),AE132*(1+'S&amp;S'!$E$182),AE133*(1+'S&amp;S'!$E$184),AE134*(1+'S&amp;S'!$E$186),AE135*(1+'S&amp;S'!$E$188),AE136*(1+'S&amp;S'!$E$190),AE137*(1+'S&amp;S'!$E$192),AE138*(1+'S&amp;S'!$E$194),AE139*(1+'S&amp;S'!$E$196),AE140*(1+'S&amp;S'!$E$198),AE141*(1+'S&amp;S'!$E$200),AE142*(1+'S&amp;S'!$E$202),AE143*(1+'S&amp;S'!$E$204),AE144*(1+'S&amp;S'!$E$206))</f>
        <v>0</v>
      </c>
      <c r="AF361" s="66">
        <f>-AF$190*(1+'S&amp;S'!$E$164)+AF$216*IF(O.6!$C$38="Depreciation",(1+'S&amp;S'!$E$164),1)-AF$218*(1+'S&amp;S'!$E$166)+AF233*(1+'S&amp;S'!$E$208)+AF234*(1+'S&amp;S'!$E$210)+SUM(AF125*(1+'S&amp;S'!$E$168),AF126*(1+'S&amp;S'!$E$170),AF127*(1+'S&amp;S'!$E$172),AF128*(1+'S&amp;S'!$E$174),AF129*(1+'S&amp;S'!$E$176),AF130*(1+'S&amp;S'!$E$178),AF131*(1+'S&amp;S'!$E$180),AF132*(1+'S&amp;S'!$E$182),AF133*(1+'S&amp;S'!$E$184),AF134*(1+'S&amp;S'!$E$186),AF135*(1+'S&amp;S'!$E$188),AF136*(1+'S&amp;S'!$E$190),AF137*(1+'S&amp;S'!$E$192),AF138*(1+'S&amp;S'!$E$194),AF139*(1+'S&amp;S'!$E$196),AF140*(1+'S&amp;S'!$E$198),AF141*(1+'S&amp;S'!$E$200),AF142*(1+'S&amp;S'!$E$202),AF143*(1+'S&amp;S'!$E$204),AF144*(1+'S&amp;S'!$E$206))</f>
        <v>0</v>
      </c>
      <c r="AG361" s="66">
        <f>-AG$190*(1+'S&amp;S'!$E$164)+AG$216*IF(O.6!$C$38="Depreciation",(1+'S&amp;S'!$E$164),1)-AG$218*(1+'S&amp;S'!$E$166)+AG233*(1+'S&amp;S'!$E$208)+AG234*(1+'S&amp;S'!$E$210)+SUM(AG125*(1+'S&amp;S'!$E$168),AG126*(1+'S&amp;S'!$E$170),AG127*(1+'S&amp;S'!$E$172),AG128*(1+'S&amp;S'!$E$174),AG129*(1+'S&amp;S'!$E$176),AG130*(1+'S&amp;S'!$E$178),AG131*(1+'S&amp;S'!$E$180),AG132*(1+'S&amp;S'!$E$182),AG133*(1+'S&amp;S'!$E$184),AG134*(1+'S&amp;S'!$E$186),AG135*(1+'S&amp;S'!$E$188),AG136*(1+'S&amp;S'!$E$190),AG137*(1+'S&amp;S'!$E$192),AG138*(1+'S&amp;S'!$E$194),AG139*(1+'S&amp;S'!$E$196),AG140*(1+'S&amp;S'!$E$198),AG141*(1+'S&amp;S'!$E$200),AG142*(1+'S&amp;S'!$E$202),AG143*(1+'S&amp;S'!$E$204),AG144*(1+'S&amp;S'!$E$206))</f>
        <v>0</v>
      </c>
      <c r="AH361" s="66">
        <f>-AH$190*(1+'S&amp;S'!$E$164)+AH$216*IF(O.6!$C$38="Depreciation",(1+'S&amp;S'!$E$164),1)-AH$218*(1+'S&amp;S'!$E$166)+AH233*(1+'S&amp;S'!$E$208)+AH234*(1+'S&amp;S'!$E$210)+SUM(AH125*(1+'S&amp;S'!$E$168),AH126*(1+'S&amp;S'!$E$170),AH127*(1+'S&amp;S'!$E$172),AH128*(1+'S&amp;S'!$E$174),AH129*(1+'S&amp;S'!$E$176),AH130*(1+'S&amp;S'!$E$178),AH131*(1+'S&amp;S'!$E$180),AH132*(1+'S&amp;S'!$E$182),AH133*(1+'S&amp;S'!$E$184),AH134*(1+'S&amp;S'!$E$186),AH135*(1+'S&amp;S'!$E$188),AH136*(1+'S&amp;S'!$E$190),AH137*(1+'S&amp;S'!$E$192),AH138*(1+'S&amp;S'!$E$194),AH139*(1+'S&amp;S'!$E$196),AH140*(1+'S&amp;S'!$E$198),AH141*(1+'S&amp;S'!$E$200),AH142*(1+'S&amp;S'!$E$202),AH143*(1+'S&amp;S'!$E$204),AH144*(1+'S&amp;S'!$E$206))</f>
        <v>0</v>
      </c>
      <c r="AI361" s="66">
        <f>-AI$190*(1+'S&amp;S'!$E$164)+AI$216*IF(O.6!$C$38="Depreciation",(1+'S&amp;S'!$E$164),1)-AI$218*(1+'S&amp;S'!$E$166)+AI233*(1+'S&amp;S'!$E$208)+AI234*(1+'S&amp;S'!$E$210)+SUM(AI125*(1+'S&amp;S'!$E$168),AI126*(1+'S&amp;S'!$E$170),AI127*(1+'S&amp;S'!$E$172),AI128*(1+'S&amp;S'!$E$174),AI129*(1+'S&amp;S'!$E$176),AI130*(1+'S&amp;S'!$E$178),AI131*(1+'S&amp;S'!$E$180),AI132*(1+'S&amp;S'!$E$182),AI133*(1+'S&amp;S'!$E$184),AI134*(1+'S&amp;S'!$E$186),AI135*(1+'S&amp;S'!$E$188),AI136*(1+'S&amp;S'!$E$190),AI137*(1+'S&amp;S'!$E$192),AI138*(1+'S&amp;S'!$E$194),AI139*(1+'S&amp;S'!$E$196),AI140*(1+'S&amp;S'!$E$198),AI141*(1+'S&amp;S'!$E$200),AI142*(1+'S&amp;S'!$E$202),AI143*(1+'S&amp;S'!$E$204),AI144*(1+'S&amp;S'!$E$206))</f>
        <v>0</v>
      </c>
      <c r="AJ361" s="66">
        <f>-AJ$190*(1+'S&amp;S'!$E$164)+AJ$216*IF(O.6!$C$38="Depreciation",(1+'S&amp;S'!$E$164),1)-AJ$218*(1+'S&amp;S'!$E$166)+AJ233*(1+'S&amp;S'!$E$208)+AJ234*(1+'S&amp;S'!$E$210)+SUM(AJ125*(1+'S&amp;S'!$E$168),AJ126*(1+'S&amp;S'!$E$170),AJ127*(1+'S&amp;S'!$E$172),AJ128*(1+'S&amp;S'!$E$174),AJ129*(1+'S&amp;S'!$E$176),AJ130*(1+'S&amp;S'!$E$178),AJ131*(1+'S&amp;S'!$E$180),AJ132*(1+'S&amp;S'!$E$182),AJ133*(1+'S&amp;S'!$E$184),AJ134*(1+'S&amp;S'!$E$186),AJ135*(1+'S&amp;S'!$E$188),AJ136*(1+'S&amp;S'!$E$190),AJ137*(1+'S&amp;S'!$E$192),AJ138*(1+'S&amp;S'!$E$194),AJ139*(1+'S&amp;S'!$E$196),AJ140*(1+'S&amp;S'!$E$198),AJ141*(1+'S&amp;S'!$E$200),AJ142*(1+'S&amp;S'!$E$202),AJ143*(1+'S&amp;S'!$E$204),AJ144*(1+'S&amp;S'!$E$206))</f>
        <v>0</v>
      </c>
      <c r="AK361" s="66">
        <f>-AK$190*(1+'S&amp;S'!$E$164)+AK$216*IF(O.6!$C$38="Depreciation",(1+'S&amp;S'!$E$164),1)-AK$218*(1+'S&amp;S'!$E$166)+AK233*(1+'S&amp;S'!$E$208)+AK234*(1+'S&amp;S'!$E$210)+SUM(AK125*(1+'S&amp;S'!$E$168),AK126*(1+'S&amp;S'!$E$170),AK127*(1+'S&amp;S'!$E$172),AK128*(1+'S&amp;S'!$E$174),AK129*(1+'S&amp;S'!$E$176),AK130*(1+'S&amp;S'!$E$178),AK131*(1+'S&amp;S'!$E$180),AK132*(1+'S&amp;S'!$E$182),AK133*(1+'S&amp;S'!$E$184),AK134*(1+'S&amp;S'!$E$186),AK135*(1+'S&amp;S'!$E$188),AK136*(1+'S&amp;S'!$E$190),AK137*(1+'S&amp;S'!$E$192),AK138*(1+'S&amp;S'!$E$194),AK139*(1+'S&amp;S'!$E$196),AK140*(1+'S&amp;S'!$E$198),AK141*(1+'S&amp;S'!$E$200),AK142*(1+'S&amp;S'!$E$202),AK143*(1+'S&amp;S'!$E$204),AK144*(1+'S&amp;S'!$E$206))</f>
        <v>0</v>
      </c>
      <c r="AL361" s="66">
        <f>-AL$190*(1+'S&amp;S'!$E$164)+AL$216*IF(O.6!$C$38="Depreciation",(1+'S&amp;S'!$E$164),1)-AL$218*(1+'S&amp;S'!$E$166)+AL233*(1+'S&amp;S'!$E$208)+AL234*(1+'S&amp;S'!$E$210)+SUM(AL125*(1+'S&amp;S'!$E$168),AL126*(1+'S&amp;S'!$E$170),AL127*(1+'S&amp;S'!$E$172),AL128*(1+'S&amp;S'!$E$174),AL129*(1+'S&amp;S'!$E$176),AL130*(1+'S&amp;S'!$E$178),AL131*(1+'S&amp;S'!$E$180),AL132*(1+'S&amp;S'!$E$182),AL133*(1+'S&amp;S'!$E$184),AL134*(1+'S&amp;S'!$E$186),AL135*(1+'S&amp;S'!$E$188),AL136*(1+'S&amp;S'!$E$190),AL137*(1+'S&amp;S'!$E$192),AL138*(1+'S&amp;S'!$E$194),AL139*(1+'S&amp;S'!$E$196),AL140*(1+'S&amp;S'!$E$198),AL141*(1+'S&amp;S'!$E$200),AL142*(1+'S&amp;S'!$E$202),AL143*(1+'S&amp;S'!$E$204),AL144*(1+'S&amp;S'!$E$206))</f>
        <v>0</v>
      </c>
      <c r="AM361" s="66">
        <f>-AM$190*(1+'S&amp;S'!$E$164)+AM$216*IF(O.6!$C$38="Depreciation",(1+'S&amp;S'!$E$164),1)-AM$218*(1+'S&amp;S'!$E$166)+AM233*(1+'S&amp;S'!$E$208)+AM234*(1+'S&amp;S'!$E$210)+SUM(AM125*(1+'S&amp;S'!$E$168),AM126*(1+'S&amp;S'!$E$170),AM127*(1+'S&amp;S'!$E$172),AM128*(1+'S&amp;S'!$E$174),AM129*(1+'S&amp;S'!$E$176),AM130*(1+'S&amp;S'!$E$178),AM131*(1+'S&amp;S'!$E$180),AM132*(1+'S&amp;S'!$E$182),AM133*(1+'S&amp;S'!$E$184),AM134*(1+'S&amp;S'!$E$186),AM135*(1+'S&amp;S'!$E$188),AM136*(1+'S&amp;S'!$E$190),AM137*(1+'S&amp;S'!$E$192),AM138*(1+'S&amp;S'!$E$194),AM139*(1+'S&amp;S'!$E$196),AM140*(1+'S&amp;S'!$E$198),AM141*(1+'S&amp;S'!$E$200),AM142*(1+'S&amp;S'!$E$202),AM143*(1+'S&amp;S'!$E$204),AM144*(1+'S&amp;S'!$E$206))</f>
        <v>0</v>
      </c>
      <c r="AN361" s="66">
        <f>-AN$190*(1+'S&amp;S'!$E$164)+AN$216*IF(O.6!$C$38="Depreciation",(1+'S&amp;S'!$E$164),1)-AN$218*(1+'S&amp;S'!$E$166)+AN233*(1+'S&amp;S'!$E$208)+AN234*(1+'S&amp;S'!$E$210)+SUM(AN125*(1+'S&amp;S'!$E$168),AN126*(1+'S&amp;S'!$E$170),AN127*(1+'S&amp;S'!$E$172),AN128*(1+'S&amp;S'!$E$174),AN129*(1+'S&amp;S'!$E$176),AN130*(1+'S&amp;S'!$E$178),AN131*(1+'S&amp;S'!$E$180),AN132*(1+'S&amp;S'!$E$182),AN133*(1+'S&amp;S'!$E$184),AN134*(1+'S&amp;S'!$E$186),AN135*(1+'S&amp;S'!$E$188),AN136*(1+'S&amp;S'!$E$190),AN137*(1+'S&amp;S'!$E$192),AN138*(1+'S&amp;S'!$E$194),AN139*(1+'S&amp;S'!$E$196),AN140*(1+'S&amp;S'!$E$198),AN141*(1+'S&amp;S'!$E$200),AN142*(1+'S&amp;S'!$E$202),AN143*(1+'S&amp;S'!$E$204),AN144*(1+'S&amp;S'!$E$206))</f>
        <v>0</v>
      </c>
      <c r="AO361" s="66">
        <f>-AO$190*(1+'S&amp;S'!$E$164)+AO$216*IF(O.6!$C$38="Depreciation",(1+'S&amp;S'!$E$164),1)-AO$218*(1+'S&amp;S'!$E$166)+AO233*(1+'S&amp;S'!$E$208)+AO234*(1+'S&amp;S'!$E$210)+SUM(AO125*(1+'S&amp;S'!$E$168),AO126*(1+'S&amp;S'!$E$170),AO127*(1+'S&amp;S'!$E$172),AO128*(1+'S&amp;S'!$E$174),AO129*(1+'S&amp;S'!$E$176),AO130*(1+'S&amp;S'!$E$178),AO131*(1+'S&amp;S'!$E$180),AO132*(1+'S&amp;S'!$E$182),AO133*(1+'S&amp;S'!$E$184),AO134*(1+'S&amp;S'!$E$186),AO135*(1+'S&amp;S'!$E$188),AO136*(1+'S&amp;S'!$E$190),AO137*(1+'S&amp;S'!$E$192),AO138*(1+'S&amp;S'!$E$194),AO139*(1+'S&amp;S'!$E$196),AO140*(1+'S&amp;S'!$E$198),AO141*(1+'S&amp;S'!$E$200),AO142*(1+'S&amp;S'!$E$202),AO143*(1+'S&amp;S'!$E$204),AO144*(1+'S&amp;S'!$E$206))</f>
        <v>0</v>
      </c>
      <c r="AP361" s="66">
        <f>-AP$190*(1+'S&amp;S'!$E$164)+AP$216*IF(O.6!$C$38="Depreciation",(1+'S&amp;S'!$E$164),1)-AP$218*(1+'S&amp;S'!$E$166)+AP233*(1+'S&amp;S'!$E$208)+AP234*(1+'S&amp;S'!$E$210)+SUM(AP125*(1+'S&amp;S'!$E$168),AP126*(1+'S&amp;S'!$E$170),AP127*(1+'S&amp;S'!$E$172),AP128*(1+'S&amp;S'!$E$174),AP129*(1+'S&amp;S'!$E$176),AP130*(1+'S&amp;S'!$E$178),AP131*(1+'S&amp;S'!$E$180),AP132*(1+'S&amp;S'!$E$182),AP133*(1+'S&amp;S'!$E$184),AP134*(1+'S&amp;S'!$E$186),AP135*(1+'S&amp;S'!$E$188),AP136*(1+'S&amp;S'!$E$190),AP137*(1+'S&amp;S'!$E$192),AP138*(1+'S&amp;S'!$E$194),AP139*(1+'S&amp;S'!$E$196),AP140*(1+'S&amp;S'!$E$198),AP141*(1+'S&amp;S'!$E$200),AP142*(1+'S&amp;S'!$E$202),AP143*(1+'S&amp;S'!$E$204),AP144*(1+'S&amp;S'!$E$206))</f>
        <v>0</v>
      </c>
      <c r="AQ361" s="66">
        <f>-AQ$190*(1+'S&amp;S'!$E$164)+AQ$216*IF(O.6!$C$38="Depreciation",(1+'S&amp;S'!$E$164),1)-AQ$218*(1+'S&amp;S'!$E$166)+AQ233*(1+'S&amp;S'!$E$208)+AQ234*(1+'S&amp;S'!$E$210)+SUM(AQ125*(1+'S&amp;S'!$E$168),AQ126*(1+'S&amp;S'!$E$170),AQ127*(1+'S&amp;S'!$E$172),AQ128*(1+'S&amp;S'!$E$174),AQ129*(1+'S&amp;S'!$E$176),AQ130*(1+'S&amp;S'!$E$178),AQ131*(1+'S&amp;S'!$E$180),AQ132*(1+'S&amp;S'!$E$182),AQ133*(1+'S&amp;S'!$E$184),AQ134*(1+'S&amp;S'!$E$186),AQ135*(1+'S&amp;S'!$E$188),AQ136*(1+'S&amp;S'!$E$190),AQ137*(1+'S&amp;S'!$E$192),AQ138*(1+'S&amp;S'!$E$194),AQ139*(1+'S&amp;S'!$E$196),AQ140*(1+'S&amp;S'!$E$198),AQ141*(1+'S&amp;S'!$E$200),AQ142*(1+'S&amp;S'!$E$202),AQ143*(1+'S&amp;S'!$E$204),AQ144*(1+'S&amp;S'!$E$206))</f>
        <v>0</v>
      </c>
      <c r="AR361" s="66">
        <f>-AR$190*(1+'S&amp;S'!$E$164)+AR$216*IF(O.6!$C$38="Depreciation",(1+'S&amp;S'!$E$164),1)-AR$218*(1+'S&amp;S'!$E$166)+AR233*(1+'S&amp;S'!$E$208)+AR234*(1+'S&amp;S'!$E$210)+SUM(AR125*(1+'S&amp;S'!$E$168),AR126*(1+'S&amp;S'!$E$170),AR127*(1+'S&amp;S'!$E$172),AR128*(1+'S&amp;S'!$E$174),AR129*(1+'S&amp;S'!$E$176),AR130*(1+'S&amp;S'!$E$178),AR131*(1+'S&amp;S'!$E$180),AR132*(1+'S&amp;S'!$E$182),AR133*(1+'S&amp;S'!$E$184),AR134*(1+'S&amp;S'!$E$186),AR135*(1+'S&amp;S'!$E$188),AR136*(1+'S&amp;S'!$E$190),AR137*(1+'S&amp;S'!$E$192),AR138*(1+'S&amp;S'!$E$194),AR139*(1+'S&amp;S'!$E$196),AR140*(1+'S&amp;S'!$E$198),AR141*(1+'S&amp;S'!$E$200),AR142*(1+'S&amp;S'!$E$202),AR143*(1+'S&amp;S'!$E$204),AR144*(1+'S&amp;S'!$E$206))</f>
        <v>0</v>
      </c>
      <c r="AS361" s="66">
        <f>-AS$190*(1+'S&amp;S'!$E$164)+AS$216*IF(O.6!$C$38="Depreciation",(1+'S&amp;S'!$E$164),1)-AS$218*(1+'S&amp;S'!$E$166)+AS233*(1+'S&amp;S'!$E$208)+AS234*(1+'S&amp;S'!$E$210)+SUM(AS125*(1+'S&amp;S'!$E$168),AS126*(1+'S&amp;S'!$E$170),AS127*(1+'S&amp;S'!$E$172),AS128*(1+'S&amp;S'!$E$174),AS129*(1+'S&amp;S'!$E$176),AS130*(1+'S&amp;S'!$E$178),AS131*(1+'S&amp;S'!$E$180),AS132*(1+'S&amp;S'!$E$182),AS133*(1+'S&amp;S'!$E$184),AS134*(1+'S&amp;S'!$E$186),AS135*(1+'S&amp;S'!$E$188),AS136*(1+'S&amp;S'!$E$190),AS137*(1+'S&amp;S'!$E$192),AS138*(1+'S&amp;S'!$E$194),AS139*(1+'S&amp;S'!$E$196),AS140*(1+'S&amp;S'!$E$198),AS141*(1+'S&amp;S'!$E$200),AS142*(1+'S&amp;S'!$E$202),AS143*(1+'S&amp;S'!$E$204),AS144*(1+'S&amp;S'!$E$206))</f>
        <v>0</v>
      </c>
      <c r="AT361" s="66">
        <f>-AT$190*(1+'S&amp;S'!$E$164)+AT$216*IF(O.6!$C$38="Depreciation",(1+'S&amp;S'!$E$164),1)-AT$218*(1+'S&amp;S'!$E$166)+AT233*(1+'S&amp;S'!$E$208)+AT234*(1+'S&amp;S'!$E$210)+SUM(AT125*(1+'S&amp;S'!$E$168),AT126*(1+'S&amp;S'!$E$170),AT127*(1+'S&amp;S'!$E$172),AT128*(1+'S&amp;S'!$E$174),AT129*(1+'S&amp;S'!$E$176),AT130*(1+'S&amp;S'!$E$178),AT131*(1+'S&amp;S'!$E$180),AT132*(1+'S&amp;S'!$E$182),AT133*(1+'S&amp;S'!$E$184),AT134*(1+'S&amp;S'!$E$186),AT135*(1+'S&amp;S'!$E$188),AT136*(1+'S&amp;S'!$E$190),AT137*(1+'S&amp;S'!$E$192),AT138*(1+'S&amp;S'!$E$194),AT139*(1+'S&amp;S'!$E$196),AT140*(1+'S&amp;S'!$E$198),AT141*(1+'S&amp;S'!$E$200),AT142*(1+'S&amp;S'!$E$202),AT143*(1+'S&amp;S'!$E$204),AT144*(1+'S&amp;S'!$E$206))</f>
        <v>0</v>
      </c>
      <c r="AU361" s="66">
        <f>-AU$190*(1+'S&amp;S'!$E$164)+AU$216*IF(O.6!$C$38="Depreciation",(1+'S&amp;S'!$E$164),1)-AU$218*(1+'S&amp;S'!$E$166)+AU233*(1+'S&amp;S'!$E$208)+AU234*(1+'S&amp;S'!$E$210)+SUM(AU125*(1+'S&amp;S'!$E$168),AU126*(1+'S&amp;S'!$E$170),AU127*(1+'S&amp;S'!$E$172),AU128*(1+'S&amp;S'!$E$174),AU129*(1+'S&amp;S'!$E$176),AU130*(1+'S&amp;S'!$E$178),AU131*(1+'S&amp;S'!$E$180),AU132*(1+'S&amp;S'!$E$182),AU133*(1+'S&amp;S'!$E$184),AU134*(1+'S&amp;S'!$E$186),AU135*(1+'S&amp;S'!$E$188),AU136*(1+'S&amp;S'!$E$190),AU137*(1+'S&amp;S'!$E$192),AU138*(1+'S&amp;S'!$E$194),AU139*(1+'S&amp;S'!$E$196),AU140*(1+'S&amp;S'!$E$198),AU141*(1+'S&amp;S'!$E$200),AU142*(1+'S&amp;S'!$E$202),AU143*(1+'S&amp;S'!$E$204),AU144*(1+'S&amp;S'!$E$206))</f>
        <v>0</v>
      </c>
      <c r="AV361" s="66">
        <f>-AV$190*(1+'S&amp;S'!$E$164)+AV$216*IF(O.6!$C$38="Depreciation",(1+'S&amp;S'!$E$164),1)-AV$218*(1+'S&amp;S'!$E$166)+AV233*(1+'S&amp;S'!$E$208)+AV234*(1+'S&amp;S'!$E$210)+SUM(AV125*(1+'S&amp;S'!$E$168),AV126*(1+'S&amp;S'!$E$170),AV127*(1+'S&amp;S'!$E$172),AV128*(1+'S&amp;S'!$E$174),AV129*(1+'S&amp;S'!$E$176),AV130*(1+'S&amp;S'!$E$178),AV131*(1+'S&amp;S'!$E$180),AV132*(1+'S&amp;S'!$E$182),AV133*(1+'S&amp;S'!$E$184),AV134*(1+'S&amp;S'!$E$186),AV135*(1+'S&amp;S'!$E$188),AV136*(1+'S&amp;S'!$E$190),AV137*(1+'S&amp;S'!$E$192),AV138*(1+'S&amp;S'!$E$194),AV139*(1+'S&amp;S'!$E$196),AV140*(1+'S&amp;S'!$E$198),AV141*(1+'S&amp;S'!$E$200),AV142*(1+'S&amp;S'!$E$202),AV143*(1+'S&amp;S'!$E$204),AV144*(1+'S&amp;S'!$E$206))</f>
        <v>0</v>
      </c>
      <c r="AW361" s="66">
        <f>-AW$190*(1+'S&amp;S'!$E$164)+AW$216*IF(O.6!$C$38="Depreciation",(1+'S&amp;S'!$E$164),1)-AW$218*(1+'S&amp;S'!$E$166)+AW233*(1+'S&amp;S'!$E$208)+AW234*(1+'S&amp;S'!$E$210)+SUM(AW125*(1+'S&amp;S'!$E$168),AW126*(1+'S&amp;S'!$E$170),AW127*(1+'S&amp;S'!$E$172),AW128*(1+'S&amp;S'!$E$174),AW129*(1+'S&amp;S'!$E$176),AW130*(1+'S&amp;S'!$E$178),AW131*(1+'S&amp;S'!$E$180),AW132*(1+'S&amp;S'!$E$182),AW133*(1+'S&amp;S'!$E$184),AW134*(1+'S&amp;S'!$E$186),AW135*(1+'S&amp;S'!$E$188),AW136*(1+'S&amp;S'!$E$190),AW137*(1+'S&amp;S'!$E$192),AW138*(1+'S&amp;S'!$E$194),AW139*(1+'S&amp;S'!$E$196),AW140*(1+'S&amp;S'!$E$198),AW141*(1+'S&amp;S'!$E$200),AW142*(1+'S&amp;S'!$E$202),AW143*(1+'S&amp;S'!$E$204),AW144*(1+'S&amp;S'!$E$206))</f>
        <v>0</v>
      </c>
      <c r="AX361" s="66">
        <f>-AX$190*(1+'S&amp;S'!$E$164)+AX$216*IF(O.6!$C$38="Depreciation",(1+'S&amp;S'!$E$164),1)-AX$218*(1+'S&amp;S'!$E$166)+AX233*(1+'S&amp;S'!$E$208)+AX234*(1+'S&amp;S'!$E$210)+SUM(AX125*(1+'S&amp;S'!$E$168),AX126*(1+'S&amp;S'!$E$170),AX127*(1+'S&amp;S'!$E$172),AX128*(1+'S&amp;S'!$E$174),AX129*(1+'S&amp;S'!$E$176),AX130*(1+'S&amp;S'!$E$178),AX131*(1+'S&amp;S'!$E$180),AX132*(1+'S&amp;S'!$E$182),AX133*(1+'S&amp;S'!$E$184),AX134*(1+'S&amp;S'!$E$186),AX135*(1+'S&amp;S'!$E$188),AX136*(1+'S&amp;S'!$E$190),AX137*(1+'S&amp;S'!$E$192),AX138*(1+'S&amp;S'!$E$194),AX139*(1+'S&amp;S'!$E$196),AX140*(1+'S&amp;S'!$E$198),AX141*(1+'S&amp;S'!$E$200),AX142*(1+'S&amp;S'!$E$202),AX143*(1+'S&amp;S'!$E$204),AX144*(1+'S&amp;S'!$E$206))</f>
        <v>0</v>
      </c>
      <c r="AY361" s="66">
        <f>-AY$190*(1+'S&amp;S'!$E$164)+AY$216*IF(O.6!$C$38="Depreciation",(1+'S&amp;S'!$E$164),1)-AY$218*(1+'S&amp;S'!$E$166)+AY233*(1+'S&amp;S'!$E$208)+AY234*(1+'S&amp;S'!$E$210)+SUM(AY125*(1+'S&amp;S'!$E$168),AY126*(1+'S&amp;S'!$E$170),AY127*(1+'S&amp;S'!$E$172),AY128*(1+'S&amp;S'!$E$174),AY129*(1+'S&amp;S'!$E$176),AY130*(1+'S&amp;S'!$E$178),AY131*(1+'S&amp;S'!$E$180),AY132*(1+'S&amp;S'!$E$182),AY133*(1+'S&amp;S'!$E$184),AY134*(1+'S&amp;S'!$E$186),AY135*(1+'S&amp;S'!$E$188),AY136*(1+'S&amp;S'!$E$190),AY137*(1+'S&amp;S'!$E$192),AY138*(1+'S&amp;S'!$E$194),AY139*(1+'S&amp;S'!$E$196),AY140*(1+'S&amp;S'!$E$198),AY141*(1+'S&amp;S'!$E$200),AY142*(1+'S&amp;S'!$E$202),AY143*(1+'S&amp;S'!$E$204),AY144*(1+'S&amp;S'!$E$206))</f>
        <v>0</v>
      </c>
      <c r="AZ361" s="66">
        <f>-AZ$190*(1+'S&amp;S'!$E$164)+AZ$216*IF(O.6!$C$38="Depreciation",(1+'S&amp;S'!$E$164),1)-AZ$218*(1+'S&amp;S'!$E$166)+AZ233*(1+'S&amp;S'!$E$208)+AZ234*(1+'S&amp;S'!$E$210)+SUM(AZ125*(1+'S&amp;S'!$E$168),AZ126*(1+'S&amp;S'!$E$170),AZ127*(1+'S&amp;S'!$E$172),AZ128*(1+'S&amp;S'!$E$174),AZ129*(1+'S&amp;S'!$E$176),AZ130*(1+'S&amp;S'!$E$178),AZ131*(1+'S&amp;S'!$E$180),AZ132*(1+'S&amp;S'!$E$182),AZ133*(1+'S&amp;S'!$E$184),AZ134*(1+'S&amp;S'!$E$186),AZ135*(1+'S&amp;S'!$E$188),AZ136*(1+'S&amp;S'!$E$190),AZ137*(1+'S&amp;S'!$E$192),AZ138*(1+'S&amp;S'!$E$194),AZ139*(1+'S&amp;S'!$E$196),AZ140*(1+'S&amp;S'!$E$198),AZ141*(1+'S&amp;S'!$E$200),AZ142*(1+'S&amp;S'!$E$202),AZ143*(1+'S&amp;S'!$E$204),AZ144*(1+'S&amp;S'!$E$206))</f>
        <v>0</v>
      </c>
      <c r="BA361" s="66">
        <f>-BA$190*(1+'S&amp;S'!$E$164)+BA$216*IF(O.6!$C$38="Depreciation",(1+'S&amp;S'!$E$164),1)-BA$218*(1+'S&amp;S'!$E$166)+BA233*(1+'S&amp;S'!$E$208)+BA234*(1+'S&amp;S'!$E$210)+SUM(BA125*(1+'S&amp;S'!$E$168),BA126*(1+'S&amp;S'!$E$170),BA127*(1+'S&amp;S'!$E$172),BA128*(1+'S&amp;S'!$E$174),BA129*(1+'S&amp;S'!$E$176),BA130*(1+'S&amp;S'!$E$178),BA131*(1+'S&amp;S'!$E$180),BA132*(1+'S&amp;S'!$E$182),BA133*(1+'S&amp;S'!$E$184),BA134*(1+'S&amp;S'!$E$186),BA135*(1+'S&amp;S'!$E$188),BA136*(1+'S&amp;S'!$E$190),BA137*(1+'S&amp;S'!$E$192),BA138*(1+'S&amp;S'!$E$194),BA139*(1+'S&amp;S'!$E$196),BA140*(1+'S&amp;S'!$E$198),BA141*(1+'S&amp;S'!$E$200),BA142*(1+'S&amp;S'!$E$202),BA143*(1+'S&amp;S'!$E$204),BA144*(1+'S&amp;S'!$E$206))</f>
        <v>0</v>
      </c>
      <c r="BB361" s="66">
        <f>-BB$190*(1+'S&amp;S'!$E$164)+BB$216*IF(O.6!$C$38="Depreciation",(1+'S&amp;S'!$E$164),1)-BB$218*(1+'S&amp;S'!$E$166)+BB233*(1+'S&amp;S'!$E$208)+BB234*(1+'S&amp;S'!$E$210)+SUM(BB125*(1+'S&amp;S'!$E$168),BB126*(1+'S&amp;S'!$E$170),BB127*(1+'S&amp;S'!$E$172),BB128*(1+'S&amp;S'!$E$174),BB129*(1+'S&amp;S'!$E$176),BB130*(1+'S&amp;S'!$E$178),BB131*(1+'S&amp;S'!$E$180),BB132*(1+'S&amp;S'!$E$182),BB133*(1+'S&amp;S'!$E$184),BB134*(1+'S&amp;S'!$E$186),BB135*(1+'S&amp;S'!$E$188),BB136*(1+'S&amp;S'!$E$190),BB137*(1+'S&amp;S'!$E$192),BB138*(1+'S&amp;S'!$E$194),BB139*(1+'S&amp;S'!$E$196),BB140*(1+'S&amp;S'!$E$198),BB141*(1+'S&amp;S'!$E$200),BB142*(1+'S&amp;S'!$E$202),BB143*(1+'S&amp;S'!$E$204),BB144*(1+'S&amp;S'!$E$206))</f>
        <v>0</v>
      </c>
      <c r="BC361" s="66">
        <f>-BC$190*(1+'S&amp;S'!$E$164)+BC$216*IF(O.6!$C$38="Depreciation",(1+'S&amp;S'!$E$164),1)-BC$218*(1+'S&amp;S'!$E$166)+BC233*(1+'S&amp;S'!$E$208)+BC234*(1+'S&amp;S'!$E$210)+SUM(BC125*(1+'S&amp;S'!$E$168),BC126*(1+'S&amp;S'!$E$170),BC127*(1+'S&amp;S'!$E$172),BC128*(1+'S&amp;S'!$E$174),BC129*(1+'S&amp;S'!$E$176),BC130*(1+'S&amp;S'!$E$178),BC131*(1+'S&amp;S'!$E$180),BC132*(1+'S&amp;S'!$E$182),BC133*(1+'S&amp;S'!$E$184),BC134*(1+'S&amp;S'!$E$186),BC135*(1+'S&amp;S'!$E$188),BC136*(1+'S&amp;S'!$E$190),BC137*(1+'S&amp;S'!$E$192),BC138*(1+'S&amp;S'!$E$194),BC139*(1+'S&amp;S'!$E$196),BC140*(1+'S&amp;S'!$E$198),BC141*(1+'S&amp;S'!$E$200),BC142*(1+'S&amp;S'!$E$202),BC143*(1+'S&amp;S'!$E$204),BC144*(1+'S&amp;S'!$E$206))</f>
        <v>0</v>
      </c>
      <c r="BD361" s="66">
        <f>-BD$190*(1+'S&amp;S'!$E$164)+BD$216*IF(O.6!$C$38="Depreciation",(1+'S&amp;S'!$E$164),1)-BD$218*(1+'S&amp;S'!$E$166)+BD233*(1+'S&amp;S'!$E$208)+BD234*(1+'S&amp;S'!$E$210)+SUM(BD125*(1+'S&amp;S'!$E$168),BD126*(1+'S&amp;S'!$E$170),BD127*(1+'S&amp;S'!$E$172),BD128*(1+'S&amp;S'!$E$174),BD129*(1+'S&amp;S'!$E$176),BD130*(1+'S&amp;S'!$E$178),BD131*(1+'S&amp;S'!$E$180),BD132*(1+'S&amp;S'!$E$182),BD133*(1+'S&amp;S'!$E$184),BD134*(1+'S&amp;S'!$E$186),BD135*(1+'S&amp;S'!$E$188),BD136*(1+'S&amp;S'!$E$190),BD137*(1+'S&amp;S'!$E$192),BD138*(1+'S&amp;S'!$E$194),BD139*(1+'S&amp;S'!$E$196),BD140*(1+'S&amp;S'!$E$198),BD141*(1+'S&amp;S'!$E$200),BD142*(1+'S&amp;S'!$E$202),BD143*(1+'S&amp;S'!$E$204),BD144*(1+'S&amp;S'!$E$206))</f>
        <v>0</v>
      </c>
      <c r="BE361" s="66">
        <f>-BE$190*(1+'S&amp;S'!$E$164)+BE$216*IF(O.6!$C$38="Depreciation",(1+'S&amp;S'!$E$164),1)-BE$218*(1+'S&amp;S'!$E$166)+BE233*(1+'S&amp;S'!$E$208)+BE234*(1+'S&amp;S'!$E$210)+SUM(BE125*(1+'S&amp;S'!$E$168),BE126*(1+'S&amp;S'!$E$170),BE127*(1+'S&amp;S'!$E$172),BE128*(1+'S&amp;S'!$E$174),BE129*(1+'S&amp;S'!$E$176),BE130*(1+'S&amp;S'!$E$178),BE131*(1+'S&amp;S'!$E$180),BE132*(1+'S&amp;S'!$E$182),BE133*(1+'S&amp;S'!$E$184),BE134*(1+'S&amp;S'!$E$186),BE135*(1+'S&amp;S'!$E$188),BE136*(1+'S&amp;S'!$E$190),BE137*(1+'S&amp;S'!$E$192),BE138*(1+'S&amp;S'!$E$194),BE139*(1+'S&amp;S'!$E$196),BE140*(1+'S&amp;S'!$E$198),BE141*(1+'S&amp;S'!$E$200),BE142*(1+'S&amp;S'!$E$202),BE143*(1+'S&amp;S'!$E$204),BE144*(1+'S&amp;S'!$E$206))</f>
        <v>0</v>
      </c>
      <c r="BF361" s="66">
        <f>-BF$190*(1+'S&amp;S'!$E$164)+BF$216*IF(O.6!$C$38="Depreciation",(1+'S&amp;S'!$E$164),1)-BF$218*(1+'S&amp;S'!$E$166)+BF233*(1+'S&amp;S'!$E$208)+BF234*(1+'S&amp;S'!$E$210)+SUM(BF125*(1+'S&amp;S'!$E$168),BF126*(1+'S&amp;S'!$E$170),BF127*(1+'S&amp;S'!$E$172),BF128*(1+'S&amp;S'!$E$174),BF129*(1+'S&amp;S'!$E$176),BF130*(1+'S&amp;S'!$E$178),BF131*(1+'S&amp;S'!$E$180),BF132*(1+'S&amp;S'!$E$182),BF133*(1+'S&amp;S'!$E$184),BF134*(1+'S&amp;S'!$E$186),BF135*(1+'S&amp;S'!$E$188),BF136*(1+'S&amp;S'!$E$190),BF137*(1+'S&amp;S'!$E$192),BF138*(1+'S&amp;S'!$E$194),BF139*(1+'S&amp;S'!$E$196),BF140*(1+'S&amp;S'!$E$198),BF141*(1+'S&amp;S'!$E$200),BF142*(1+'S&amp;S'!$E$202),BF143*(1+'S&amp;S'!$E$204),BF144*(1+'S&amp;S'!$E$206))</f>
        <v>0</v>
      </c>
      <c r="BG361" s="66">
        <f>-BG$190*(1+'S&amp;S'!$E$164)+BG$216*IF(O.6!$C$38="Depreciation",(1+'S&amp;S'!$E$164),1)-BG$218*(1+'S&amp;S'!$E$166)+BG233*(1+'S&amp;S'!$E$208)+BG234*(1+'S&amp;S'!$E$210)+SUM(BG125*(1+'S&amp;S'!$E$168),BG126*(1+'S&amp;S'!$E$170),BG127*(1+'S&amp;S'!$E$172),BG128*(1+'S&amp;S'!$E$174),BG129*(1+'S&amp;S'!$E$176),BG130*(1+'S&amp;S'!$E$178),BG131*(1+'S&amp;S'!$E$180),BG132*(1+'S&amp;S'!$E$182),BG133*(1+'S&amp;S'!$E$184),BG134*(1+'S&amp;S'!$E$186),BG135*(1+'S&amp;S'!$E$188),BG136*(1+'S&amp;S'!$E$190),BG137*(1+'S&amp;S'!$E$192),BG138*(1+'S&amp;S'!$E$194),BG139*(1+'S&amp;S'!$E$196),BG140*(1+'S&amp;S'!$E$198),BG141*(1+'S&amp;S'!$E$200),BG142*(1+'S&amp;S'!$E$202),BG143*(1+'S&amp;S'!$E$204),BG144*(1+'S&amp;S'!$E$206))</f>
        <v>0</v>
      </c>
      <c r="BH361" s="66">
        <f>-BH$190*(1+'S&amp;S'!$E$164)+BH$216*IF(O.6!$C$38="Depreciation",(1+'S&amp;S'!$E$164),1)-BH$218*(1+'S&amp;S'!$E$166)+BH233*(1+'S&amp;S'!$E$208)+BH234*(1+'S&amp;S'!$E$210)+SUM(BH125*(1+'S&amp;S'!$E$168),BH126*(1+'S&amp;S'!$E$170),BH127*(1+'S&amp;S'!$E$172),BH128*(1+'S&amp;S'!$E$174),BH129*(1+'S&amp;S'!$E$176),BH130*(1+'S&amp;S'!$E$178),BH131*(1+'S&amp;S'!$E$180),BH132*(1+'S&amp;S'!$E$182),BH133*(1+'S&amp;S'!$E$184),BH134*(1+'S&amp;S'!$E$186),BH135*(1+'S&amp;S'!$E$188),BH136*(1+'S&amp;S'!$E$190),BH137*(1+'S&amp;S'!$E$192),BH138*(1+'S&amp;S'!$E$194),BH139*(1+'S&amp;S'!$E$196),BH140*(1+'S&amp;S'!$E$198),BH141*(1+'S&amp;S'!$E$200),BH142*(1+'S&amp;S'!$E$202),BH143*(1+'S&amp;S'!$E$204),BH144*(1+'S&amp;S'!$E$206))</f>
        <v>0</v>
      </c>
      <c r="BI361" s="66">
        <f>-BI$190*(1+'S&amp;S'!$E$164)+BI$216*IF(O.6!$C$38="Depreciation",(1+'S&amp;S'!$E$164),1)-BI$218*(1+'S&amp;S'!$E$166)+BI233*(1+'S&amp;S'!$E$208)+BI234*(1+'S&amp;S'!$E$210)+SUM(BI125*(1+'S&amp;S'!$E$168),BI126*(1+'S&amp;S'!$E$170),BI127*(1+'S&amp;S'!$E$172),BI128*(1+'S&amp;S'!$E$174),BI129*(1+'S&amp;S'!$E$176),BI130*(1+'S&amp;S'!$E$178),BI131*(1+'S&amp;S'!$E$180),BI132*(1+'S&amp;S'!$E$182),BI133*(1+'S&amp;S'!$E$184),BI134*(1+'S&amp;S'!$E$186),BI135*(1+'S&amp;S'!$E$188),BI136*(1+'S&amp;S'!$E$190),BI137*(1+'S&amp;S'!$E$192),BI138*(1+'S&amp;S'!$E$194),BI139*(1+'S&amp;S'!$E$196),BI140*(1+'S&amp;S'!$E$198),BI141*(1+'S&amp;S'!$E$200),BI142*(1+'S&amp;S'!$E$202),BI143*(1+'S&amp;S'!$E$204),BI144*(1+'S&amp;S'!$E$206))</f>
        <v>0</v>
      </c>
      <c r="BJ361" s="66">
        <f>-BJ$190*(1+'S&amp;S'!$E$164)+BJ$216*IF(O.6!$C$38="Depreciation",(1+'S&amp;S'!$E$164),1)-BJ$218*(1+'S&amp;S'!$E$166)+BJ233*(1+'S&amp;S'!$E$208)+BJ234*(1+'S&amp;S'!$E$210)+SUM(BJ125*(1+'S&amp;S'!$E$168),BJ126*(1+'S&amp;S'!$E$170),BJ127*(1+'S&amp;S'!$E$172),BJ128*(1+'S&amp;S'!$E$174),BJ129*(1+'S&amp;S'!$E$176),BJ130*(1+'S&amp;S'!$E$178),BJ131*(1+'S&amp;S'!$E$180),BJ132*(1+'S&amp;S'!$E$182),BJ133*(1+'S&amp;S'!$E$184),BJ134*(1+'S&amp;S'!$E$186),BJ135*(1+'S&amp;S'!$E$188),BJ136*(1+'S&amp;S'!$E$190),BJ137*(1+'S&amp;S'!$E$192),BJ138*(1+'S&amp;S'!$E$194),BJ139*(1+'S&amp;S'!$E$196),BJ140*(1+'S&amp;S'!$E$198),BJ141*(1+'S&amp;S'!$E$200),BJ142*(1+'S&amp;S'!$E$202),BJ143*(1+'S&amp;S'!$E$204),BJ144*(1+'S&amp;S'!$E$206))</f>
        <v>0</v>
      </c>
      <c r="BK361" s="66">
        <f>-BK$190*(1+'S&amp;S'!$E$164)+BK$216*IF(O.6!$C$38="Depreciation",(1+'S&amp;S'!$E$164),1)-BK$218*(1+'S&amp;S'!$E$166)+BK233*(1+'S&amp;S'!$E$208)+BK234*(1+'S&amp;S'!$E$210)+SUM(BK125*(1+'S&amp;S'!$E$168),BK126*(1+'S&amp;S'!$E$170),BK127*(1+'S&amp;S'!$E$172),BK128*(1+'S&amp;S'!$E$174),BK129*(1+'S&amp;S'!$E$176),BK130*(1+'S&amp;S'!$E$178),BK131*(1+'S&amp;S'!$E$180),BK132*(1+'S&amp;S'!$E$182),BK133*(1+'S&amp;S'!$E$184),BK134*(1+'S&amp;S'!$E$186),BK135*(1+'S&amp;S'!$E$188),BK136*(1+'S&amp;S'!$E$190),BK137*(1+'S&amp;S'!$E$192),BK138*(1+'S&amp;S'!$E$194),BK139*(1+'S&amp;S'!$E$196),BK140*(1+'S&amp;S'!$E$198),BK141*(1+'S&amp;S'!$E$200),BK142*(1+'S&amp;S'!$E$202),BK143*(1+'S&amp;S'!$E$204),BK144*(1+'S&amp;S'!$E$206))</f>
        <v>0</v>
      </c>
      <c r="BL361" s="66">
        <f>-BL$190*(1+'S&amp;S'!$E$164)+BL$216*IF(O.6!$C$38="Depreciation",(1+'S&amp;S'!$E$164),1)-BL$218*(1+'S&amp;S'!$E$166)+BL233*(1+'S&amp;S'!$E$208)+BL234*(1+'S&amp;S'!$E$210)+SUM(BL125*(1+'S&amp;S'!$E$168),BL126*(1+'S&amp;S'!$E$170),BL127*(1+'S&amp;S'!$E$172),BL128*(1+'S&amp;S'!$E$174),BL129*(1+'S&amp;S'!$E$176),BL130*(1+'S&amp;S'!$E$178),BL131*(1+'S&amp;S'!$E$180),BL132*(1+'S&amp;S'!$E$182),BL133*(1+'S&amp;S'!$E$184),BL134*(1+'S&amp;S'!$E$186),BL135*(1+'S&amp;S'!$E$188),BL136*(1+'S&amp;S'!$E$190),BL137*(1+'S&amp;S'!$E$192),BL138*(1+'S&amp;S'!$E$194),BL139*(1+'S&amp;S'!$E$196),BL140*(1+'S&amp;S'!$E$198),BL141*(1+'S&amp;S'!$E$200),BL142*(1+'S&amp;S'!$E$202),BL143*(1+'S&amp;S'!$E$204),BL144*(1+'S&amp;S'!$E$206))</f>
        <v>0</v>
      </c>
      <c r="BM361" s="66">
        <f>-BM$190*(1+'S&amp;S'!$E$164)+BM$216*IF(O.6!$C$38="Depreciation",(1+'S&amp;S'!$E$164),1)-BM$218*(1+'S&amp;S'!$E$166)+BM233*(1+'S&amp;S'!$E$208)+BM234*(1+'S&amp;S'!$E$210)+SUM(BM125*(1+'S&amp;S'!$E$168),BM126*(1+'S&amp;S'!$E$170),BM127*(1+'S&amp;S'!$E$172),BM128*(1+'S&amp;S'!$E$174),BM129*(1+'S&amp;S'!$E$176),BM130*(1+'S&amp;S'!$E$178),BM131*(1+'S&amp;S'!$E$180),BM132*(1+'S&amp;S'!$E$182),BM133*(1+'S&amp;S'!$E$184),BM134*(1+'S&amp;S'!$E$186),BM135*(1+'S&amp;S'!$E$188),BM136*(1+'S&amp;S'!$E$190),BM137*(1+'S&amp;S'!$E$192),BM138*(1+'S&amp;S'!$E$194),BM139*(1+'S&amp;S'!$E$196),BM140*(1+'S&amp;S'!$E$198),BM141*(1+'S&amp;S'!$E$200),BM142*(1+'S&amp;S'!$E$202),BM143*(1+'S&amp;S'!$E$204),BM144*(1+'S&amp;S'!$E$206))</f>
        <v>0</v>
      </c>
      <c r="BN361" s="66">
        <f>-BN$190*(1+'S&amp;S'!$E$164)+BN$216*IF(O.6!$C$38="Depreciation",(1+'S&amp;S'!$E$164),1)-BN$218*(1+'S&amp;S'!$E$166)+BN233*(1+'S&amp;S'!$E$208)+BN234*(1+'S&amp;S'!$E$210)+SUM(BN125*(1+'S&amp;S'!$E$168),BN126*(1+'S&amp;S'!$E$170),BN127*(1+'S&amp;S'!$E$172),BN128*(1+'S&amp;S'!$E$174),BN129*(1+'S&amp;S'!$E$176),BN130*(1+'S&amp;S'!$E$178),BN131*(1+'S&amp;S'!$E$180),BN132*(1+'S&amp;S'!$E$182),BN133*(1+'S&amp;S'!$E$184),BN134*(1+'S&amp;S'!$E$186),BN135*(1+'S&amp;S'!$E$188),BN136*(1+'S&amp;S'!$E$190),BN137*(1+'S&amp;S'!$E$192),BN138*(1+'S&amp;S'!$E$194),BN139*(1+'S&amp;S'!$E$196),BN140*(1+'S&amp;S'!$E$198),BN141*(1+'S&amp;S'!$E$200),BN142*(1+'S&amp;S'!$E$202),BN143*(1+'S&amp;S'!$E$204),BN144*(1+'S&amp;S'!$E$206))</f>
        <v>0</v>
      </c>
      <c r="BO361" s="66">
        <f>-BO$190*(1+'S&amp;S'!$E$164)+BO$216*IF(O.6!$C$38="Depreciation",(1+'S&amp;S'!$E$164),1)-BO$218*(1+'S&amp;S'!$E$166)+BO233*(1+'S&amp;S'!$E$208)+BO234*(1+'S&amp;S'!$E$210)+SUM(BO125*(1+'S&amp;S'!$E$168),BO126*(1+'S&amp;S'!$E$170),BO127*(1+'S&amp;S'!$E$172),BO128*(1+'S&amp;S'!$E$174),BO129*(1+'S&amp;S'!$E$176),BO130*(1+'S&amp;S'!$E$178),BO131*(1+'S&amp;S'!$E$180),BO132*(1+'S&amp;S'!$E$182),BO133*(1+'S&amp;S'!$E$184),BO134*(1+'S&amp;S'!$E$186),BO135*(1+'S&amp;S'!$E$188),BO136*(1+'S&amp;S'!$E$190),BO137*(1+'S&amp;S'!$E$192),BO138*(1+'S&amp;S'!$E$194),BO139*(1+'S&amp;S'!$E$196),BO140*(1+'S&amp;S'!$E$198),BO141*(1+'S&amp;S'!$E$200),BO142*(1+'S&amp;S'!$E$202),BO143*(1+'S&amp;S'!$E$204),BO144*(1+'S&amp;S'!$E$206))</f>
        <v>0</v>
      </c>
      <c r="BP361" s="66">
        <f>-BP$190*(1+'S&amp;S'!$E$164)+BP$216*IF(O.6!$C$38="Depreciation",(1+'S&amp;S'!$E$164),1)-BP$218*(1+'S&amp;S'!$E$166)+BP233*(1+'S&amp;S'!$E$208)+BP234*(1+'S&amp;S'!$E$210)+SUM(BP125*(1+'S&amp;S'!$E$168),BP126*(1+'S&amp;S'!$E$170),BP127*(1+'S&amp;S'!$E$172),BP128*(1+'S&amp;S'!$E$174),BP129*(1+'S&amp;S'!$E$176),BP130*(1+'S&amp;S'!$E$178),BP131*(1+'S&amp;S'!$E$180),BP132*(1+'S&amp;S'!$E$182),BP133*(1+'S&amp;S'!$E$184),BP134*(1+'S&amp;S'!$E$186),BP135*(1+'S&amp;S'!$E$188),BP136*(1+'S&amp;S'!$E$190),BP137*(1+'S&amp;S'!$E$192),BP138*(1+'S&amp;S'!$E$194),BP139*(1+'S&amp;S'!$E$196),BP140*(1+'S&amp;S'!$E$198),BP141*(1+'S&amp;S'!$E$200),BP142*(1+'S&amp;S'!$E$202),BP143*(1+'S&amp;S'!$E$204),BP144*(1+'S&amp;S'!$E$206))</f>
        <v>0</v>
      </c>
      <c r="BQ361" s="66">
        <f>-BQ$190*(1+'S&amp;S'!$E$164)+BQ$216*IF(O.6!$C$38="Depreciation",(1+'S&amp;S'!$E$164),1)-BQ$218*(1+'S&amp;S'!$E$166)+BQ233*(1+'S&amp;S'!$E$208)+BQ234*(1+'S&amp;S'!$E$210)+SUM(BQ125*(1+'S&amp;S'!$E$168),BQ126*(1+'S&amp;S'!$E$170),BQ127*(1+'S&amp;S'!$E$172),BQ128*(1+'S&amp;S'!$E$174),BQ129*(1+'S&amp;S'!$E$176),BQ130*(1+'S&amp;S'!$E$178),BQ131*(1+'S&amp;S'!$E$180),BQ132*(1+'S&amp;S'!$E$182),BQ133*(1+'S&amp;S'!$E$184),BQ134*(1+'S&amp;S'!$E$186),BQ135*(1+'S&amp;S'!$E$188),BQ136*(1+'S&amp;S'!$E$190),BQ137*(1+'S&amp;S'!$E$192),BQ138*(1+'S&amp;S'!$E$194),BQ139*(1+'S&amp;S'!$E$196),BQ140*(1+'S&amp;S'!$E$198),BQ141*(1+'S&amp;S'!$E$200),BQ142*(1+'S&amp;S'!$E$202),BQ143*(1+'S&amp;S'!$E$204),BQ144*(1+'S&amp;S'!$E$206))</f>
        <v>0</v>
      </c>
      <c r="BR361" s="66">
        <f>-BR$190*(1+'S&amp;S'!$E$164)+BR$216*IF(O.6!$C$38="Depreciation",(1+'S&amp;S'!$E$164),1)-BR$218*(1+'S&amp;S'!$E$166)+BR233*(1+'S&amp;S'!$E$208)+BR234*(1+'S&amp;S'!$E$210)+SUM(BR125*(1+'S&amp;S'!$E$168),BR126*(1+'S&amp;S'!$E$170),BR127*(1+'S&amp;S'!$E$172),BR128*(1+'S&amp;S'!$E$174),BR129*(1+'S&amp;S'!$E$176),BR130*(1+'S&amp;S'!$E$178),BR131*(1+'S&amp;S'!$E$180),BR132*(1+'S&amp;S'!$E$182),BR133*(1+'S&amp;S'!$E$184),BR134*(1+'S&amp;S'!$E$186),BR135*(1+'S&amp;S'!$E$188),BR136*(1+'S&amp;S'!$E$190),BR137*(1+'S&amp;S'!$E$192),BR138*(1+'S&amp;S'!$E$194),BR139*(1+'S&amp;S'!$E$196),BR140*(1+'S&amp;S'!$E$198),BR141*(1+'S&amp;S'!$E$200),BR142*(1+'S&amp;S'!$E$202),BR143*(1+'S&amp;S'!$E$204),BR144*(1+'S&amp;S'!$E$206))</f>
        <v>0</v>
      </c>
      <c r="BS361" s="66">
        <f>-BS$190*(1+'S&amp;S'!$E$164)+BS$216*IF(O.6!$C$38="Depreciation",(1+'S&amp;S'!$E$164),1)-BS$218*(1+'S&amp;S'!$E$166)+BS233*(1+'S&amp;S'!$E$208)+BS234*(1+'S&amp;S'!$E$210)+SUM(BS125*(1+'S&amp;S'!$E$168),BS126*(1+'S&amp;S'!$E$170),BS127*(1+'S&amp;S'!$E$172),BS128*(1+'S&amp;S'!$E$174),BS129*(1+'S&amp;S'!$E$176),BS130*(1+'S&amp;S'!$E$178),BS131*(1+'S&amp;S'!$E$180),BS132*(1+'S&amp;S'!$E$182),BS133*(1+'S&amp;S'!$E$184),BS134*(1+'S&amp;S'!$E$186),BS135*(1+'S&amp;S'!$E$188),BS136*(1+'S&amp;S'!$E$190),BS137*(1+'S&amp;S'!$E$192),BS138*(1+'S&amp;S'!$E$194),BS139*(1+'S&amp;S'!$E$196),BS140*(1+'S&amp;S'!$E$198),BS141*(1+'S&amp;S'!$E$200),BS142*(1+'S&amp;S'!$E$202),BS143*(1+'S&amp;S'!$E$204),BS144*(1+'S&amp;S'!$E$206))</f>
        <v>0</v>
      </c>
      <c r="BT361" s="66">
        <f>-BT$190*(1+'S&amp;S'!$E$164)+BT$216*IF(O.6!$C$38="Depreciation",(1+'S&amp;S'!$E$164),1)-BT$218*(1+'S&amp;S'!$E$166)+BT233*(1+'S&amp;S'!$E$208)+BT234*(1+'S&amp;S'!$E$210)+SUM(BT125*(1+'S&amp;S'!$E$168),BT126*(1+'S&amp;S'!$E$170),BT127*(1+'S&amp;S'!$E$172),BT128*(1+'S&amp;S'!$E$174),BT129*(1+'S&amp;S'!$E$176),BT130*(1+'S&amp;S'!$E$178),BT131*(1+'S&amp;S'!$E$180),BT132*(1+'S&amp;S'!$E$182),BT133*(1+'S&amp;S'!$E$184),BT134*(1+'S&amp;S'!$E$186),BT135*(1+'S&amp;S'!$E$188),BT136*(1+'S&amp;S'!$E$190),BT137*(1+'S&amp;S'!$E$192),BT138*(1+'S&amp;S'!$E$194),BT139*(1+'S&amp;S'!$E$196),BT140*(1+'S&amp;S'!$E$198),BT141*(1+'S&amp;S'!$E$200),BT142*(1+'S&amp;S'!$E$202),BT143*(1+'S&amp;S'!$E$204),BT144*(1+'S&amp;S'!$E$206))</f>
        <v>0</v>
      </c>
      <c r="BU361" s="66">
        <f>-BU$190*(1+'S&amp;S'!$E$164)+BU$216*IF(O.6!$C$38="Depreciation",(1+'S&amp;S'!$E$164),1)-BU$218*(1+'S&amp;S'!$E$166)+BU233*(1+'S&amp;S'!$E$208)+BU234*(1+'S&amp;S'!$E$210)+SUM(BU125*(1+'S&amp;S'!$E$168),BU126*(1+'S&amp;S'!$E$170),BU127*(1+'S&amp;S'!$E$172),BU128*(1+'S&amp;S'!$E$174),BU129*(1+'S&amp;S'!$E$176),BU130*(1+'S&amp;S'!$E$178),BU131*(1+'S&amp;S'!$E$180),BU132*(1+'S&amp;S'!$E$182),BU133*(1+'S&amp;S'!$E$184),BU134*(1+'S&amp;S'!$E$186),BU135*(1+'S&amp;S'!$E$188),BU136*(1+'S&amp;S'!$E$190),BU137*(1+'S&amp;S'!$E$192),BU138*(1+'S&amp;S'!$E$194),BU139*(1+'S&amp;S'!$E$196),BU140*(1+'S&amp;S'!$E$198),BU141*(1+'S&amp;S'!$E$200),BU142*(1+'S&amp;S'!$E$202),BU143*(1+'S&amp;S'!$E$204),BU144*(1+'S&amp;S'!$E$206))</f>
        <v>0</v>
      </c>
      <c r="BV361" s="66">
        <f>-BV$190*(1+'S&amp;S'!$E$164)+BV$216*IF(O.6!$C$38="Depreciation",(1+'S&amp;S'!$E$164),1)-BV$218*(1+'S&amp;S'!$E$166)+BV233*(1+'S&amp;S'!$E$208)+BV234*(1+'S&amp;S'!$E$210)+SUM(BV125*(1+'S&amp;S'!$E$168),BV126*(1+'S&amp;S'!$E$170),BV127*(1+'S&amp;S'!$E$172),BV128*(1+'S&amp;S'!$E$174),BV129*(1+'S&amp;S'!$E$176),BV130*(1+'S&amp;S'!$E$178),BV131*(1+'S&amp;S'!$E$180),BV132*(1+'S&amp;S'!$E$182),BV133*(1+'S&amp;S'!$E$184),BV134*(1+'S&amp;S'!$E$186),BV135*(1+'S&amp;S'!$E$188),BV136*(1+'S&amp;S'!$E$190),BV137*(1+'S&amp;S'!$E$192),BV138*(1+'S&amp;S'!$E$194),BV139*(1+'S&amp;S'!$E$196),BV140*(1+'S&amp;S'!$E$198),BV141*(1+'S&amp;S'!$E$200),BV142*(1+'S&amp;S'!$E$202),BV143*(1+'S&amp;S'!$E$204),BV144*(1+'S&amp;S'!$E$206))</f>
        <v>0</v>
      </c>
      <c r="BW361" s="66">
        <f>-BW$190*(1+'S&amp;S'!$E$164)+BW$216*IF(O.6!$C$38="Depreciation",(1+'S&amp;S'!$E$164),1)-BW$218*(1+'S&amp;S'!$E$166)+BW233*(1+'S&amp;S'!$E$208)+BW234*(1+'S&amp;S'!$E$210)+SUM(BW125*(1+'S&amp;S'!$E$168),BW126*(1+'S&amp;S'!$E$170),BW127*(1+'S&amp;S'!$E$172),BW128*(1+'S&amp;S'!$E$174),BW129*(1+'S&amp;S'!$E$176),BW130*(1+'S&amp;S'!$E$178),BW131*(1+'S&amp;S'!$E$180),BW132*(1+'S&amp;S'!$E$182),BW133*(1+'S&amp;S'!$E$184),BW134*(1+'S&amp;S'!$E$186),BW135*(1+'S&amp;S'!$E$188),BW136*(1+'S&amp;S'!$E$190),BW137*(1+'S&amp;S'!$E$192),BW138*(1+'S&amp;S'!$E$194),BW139*(1+'S&amp;S'!$E$196),BW140*(1+'S&amp;S'!$E$198),BW141*(1+'S&amp;S'!$E$200),BW142*(1+'S&amp;S'!$E$202),BW143*(1+'S&amp;S'!$E$204),BW144*(1+'S&amp;S'!$E$206))</f>
        <v>0</v>
      </c>
      <c r="BX361" s="66">
        <f>-BX$190*(1+'S&amp;S'!$E$164)+BX$216*IF(O.6!$C$38="Depreciation",(1+'S&amp;S'!$E$164),1)-BX$218*(1+'S&amp;S'!$E$166)+BX233*(1+'S&amp;S'!$E$208)+BX234*(1+'S&amp;S'!$E$210)+SUM(BX125*(1+'S&amp;S'!$E$168),BX126*(1+'S&amp;S'!$E$170),BX127*(1+'S&amp;S'!$E$172),BX128*(1+'S&amp;S'!$E$174),BX129*(1+'S&amp;S'!$E$176),BX130*(1+'S&amp;S'!$E$178),BX131*(1+'S&amp;S'!$E$180),BX132*(1+'S&amp;S'!$E$182),BX133*(1+'S&amp;S'!$E$184),BX134*(1+'S&amp;S'!$E$186),BX135*(1+'S&amp;S'!$E$188),BX136*(1+'S&amp;S'!$E$190),BX137*(1+'S&amp;S'!$E$192),BX138*(1+'S&amp;S'!$E$194),BX139*(1+'S&amp;S'!$E$196),BX140*(1+'S&amp;S'!$E$198),BX141*(1+'S&amp;S'!$E$200),BX142*(1+'S&amp;S'!$E$202),BX143*(1+'S&amp;S'!$E$204),BX144*(1+'S&amp;S'!$E$206))</f>
        <v>0</v>
      </c>
      <c r="BY361" s="66">
        <f>-BY$190*(1+'S&amp;S'!$E$164)+BY$216*IF(O.6!$C$38="Depreciation",(1+'S&amp;S'!$E$164),1)-BY$218*(1+'S&amp;S'!$E$166)+BY233*(1+'S&amp;S'!$E$208)+BY234*(1+'S&amp;S'!$E$210)+SUM(BY125*(1+'S&amp;S'!$E$168),BY126*(1+'S&amp;S'!$E$170),BY127*(1+'S&amp;S'!$E$172),BY128*(1+'S&amp;S'!$E$174),BY129*(1+'S&amp;S'!$E$176),BY130*(1+'S&amp;S'!$E$178),BY131*(1+'S&amp;S'!$E$180),BY132*(1+'S&amp;S'!$E$182),BY133*(1+'S&amp;S'!$E$184),BY134*(1+'S&amp;S'!$E$186),BY135*(1+'S&amp;S'!$E$188),BY136*(1+'S&amp;S'!$E$190),BY137*(1+'S&amp;S'!$E$192),BY138*(1+'S&amp;S'!$E$194),BY139*(1+'S&amp;S'!$E$196),BY140*(1+'S&amp;S'!$E$198),BY141*(1+'S&amp;S'!$E$200),BY142*(1+'S&amp;S'!$E$202),BY143*(1+'S&amp;S'!$E$204),BY144*(1+'S&amp;S'!$E$206))</f>
        <v>0</v>
      </c>
      <c r="BZ361" s="66">
        <f>-BZ$190*(1+'S&amp;S'!$E$164)+BZ$216*IF(O.6!$C$38="Depreciation",(1+'S&amp;S'!$E$164),1)-BZ$218*(1+'S&amp;S'!$E$166)+BZ233*(1+'S&amp;S'!$E$208)+BZ234*(1+'S&amp;S'!$E$210)+SUM(BZ125*(1+'S&amp;S'!$E$168),BZ126*(1+'S&amp;S'!$E$170),BZ127*(1+'S&amp;S'!$E$172),BZ128*(1+'S&amp;S'!$E$174),BZ129*(1+'S&amp;S'!$E$176),BZ130*(1+'S&amp;S'!$E$178),BZ131*(1+'S&amp;S'!$E$180),BZ132*(1+'S&amp;S'!$E$182),BZ133*(1+'S&amp;S'!$E$184),BZ134*(1+'S&amp;S'!$E$186),BZ135*(1+'S&amp;S'!$E$188),BZ136*(1+'S&amp;S'!$E$190),BZ137*(1+'S&amp;S'!$E$192),BZ138*(1+'S&amp;S'!$E$194),BZ139*(1+'S&amp;S'!$E$196),BZ140*(1+'S&amp;S'!$E$198),BZ141*(1+'S&amp;S'!$E$200),BZ142*(1+'S&amp;S'!$E$202),BZ143*(1+'S&amp;S'!$E$204),BZ144*(1+'S&amp;S'!$E$206))</f>
        <v>0</v>
      </c>
      <c r="CA361" s="66">
        <f>-CA$190*(1+'S&amp;S'!$E$164)+CA$216*IF(O.6!$C$38="Depreciation",(1+'S&amp;S'!$E$164),1)-CA$218*(1+'S&amp;S'!$E$166)+CA233*(1+'S&amp;S'!$E$208)+CA234*(1+'S&amp;S'!$E$210)+SUM(CA125*(1+'S&amp;S'!$E$168),CA126*(1+'S&amp;S'!$E$170),CA127*(1+'S&amp;S'!$E$172),CA128*(1+'S&amp;S'!$E$174),CA129*(1+'S&amp;S'!$E$176),CA130*(1+'S&amp;S'!$E$178),CA131*(1+'S&amp;S'!$E$180),CA132*(1+'S&amp;S'!$E$182),CA133*(1+'S&amp;S'!$E$184),CA134*(1+'S&amp;S'!$E$186),CA135*(1+'S&amp;S'!$E$188),CA136*(1+'S&amp;S'!$E$190),CA137*(1+'S&amp;S'!$E$192),CA138*(1+'S&amp;S'!$E$194),CA139*(1+'S&amp;S'!$E$196),CA140*(1+'S&amp;S'!$E$198),CA141*(1+'S&amp;S'!$E$200),CA142*(1+'S&amp;S'!$E$202),CA143*(1+'S&amp;S'!$E$204),CA144*(1+'S&amp;S'!$E$206))</f>
        <v>0</v>
      </c>
      <c r="CB361" s="66">
        <f>-CB$190*(1+'S&amp;S'!$E$164)+CB$216*IF(O.6!$C$38="Depreciation",(1+'S&amp;S'!$E$164),1)-CB$218*(1+'S&amp;S'!$E$166)+CB233*(1+'S&amp;S'!$E$208)+CB234*(1+'S&amp;S'!$E$210)+SUM(CB125*(1+'S&amp;S'!$E$168),CB126*(1+'S&amp;S'!$E$170),CB127*(1+'S&amp;S'!$E$172),CB128*(1+'S&amp;S'!$E$174),CB129*(1+'S&amp;S'!$E$176),CB130*(1+'S&amp;S'!$E$178),CB131*(1+'S&amp;S'!$E$180),CB132*(1+'S&amp;S'!$E$182),CB133*(1+'S&amp;S'!$E$184),CB134*(1+'S&amp;S'!$E$186),CB135*(1+'S&amp;S'!$E$188),CB136*(1+'S&amp;S'!$E$190),CB137*(1+'S&amp;S'!$E$192),CB138*(1+'S&amp;S'!$E$194),CB139*(1+'S&amp;S'!$E$196),CB140*(1+'S&amp;S'!$E$198),CB141*(1+'S&amp;S'!$E$200),CB142*(1+'S&amp;S'!$E$202),CB143*(1+'S&amp;S'!$E$204),CB144*(1+'S&amp;S'!$E$206))</f>
        <v>0</v>
      </c>
      <c r="CC361" s="66">
        <f>-CC$190*(1+'S&amp;S'!$E$164)+CC$216*IF(O.6!$C$38="Depreciation",(1+'S&amp;S'!$E$164),1)-CC$218*(1+'S&amp;S'!$E$166)+CC233*(1+'S&amp;S'!$E$208)+CC234*(1+'S&amp;S'!$E$210)+SUM(CC125*(1+'S&amp;S'!$E$168),CC126*(1+'S&amp;S'!$E$170),CC127*(1+'S&amp;S'!$E$172),CC128*(1+'S&amp;S'!$E$174),CC129*(1+'S&amp;S'!$E$176),CC130*(1+'S&amp;S'!$E$178),CC131*(1+'S&amp;S'!$E$180),CC132*(1+'S&amp;S'!$E$182),CC133*(1+'S&amp;S'!$E$184),CC134*(1+'S&amp;S'!$E$186),CC135*(1+'S&amp;S'!$E$188),CC136*(1+'S&amp;S'!$E$190),CC137*(1+'S&amp;S'!$E$192),CC138*(1+'S&amp;S'!$E$194),CC139*(1+'S&amp;S'!$E$196),CC140*(1+'S&amp;S'!$E$198),CC141*(1+'S&amp;S'!$E$200),CC142*(1+'S&amp;S'!$E$202),CC143*(1+'S&amp;S'!$E$204),CC144*(1+'S&amp;S'!$E$206))</f>
        <v>0</v>
      </c>
      <c r="CD361" s="66">
        <f>-CD$190*(1+'S&amp;S'!$E$164)+CD$216*IF(O.6!$C$38="Depreciation",(1+'S&amp;S'!$E$164),1)-CD$218*(1+'S&amp;S'!$E$166)+CD233*(1+'S&amp;S'!$E$208)+CD234*(1+'S&amp;S'!$E$210)+SUM(CD125*(1+'S&amp;S'!$E$168),CD126*(1+'S&amp;S'!$E$170),CD127*(1+'S&amp;S'!$E$172),CD128*(1+'S&amp;S'!$E$174),CD129*(1+'S&amp;S'!$E$176),CD130*(1+'S&amp;S'!$E$178),CD131*(1+'S&amp;S'!$E$180),CD132*(1+'S&amp;S'!$E$182),CD133*(1+'S&amp;S'!$E$184),CD134*(1+'S&amp;S'!$E$186),CD135*(1+'S&amp;S'!$E$188),CD136*(1+'S&amp;S'!$E$190),CD137*(1+'S&amp;S'!$E$192),CD138*(1+'S&amp;S'!$E$194),CD139*(1+'S&amp;S'!$E$196),CD140*(1+'S&amp;S'!$E$198),CD141*(1+'S&amp;S'!$E$200),CD142*(1+'S&amp;S'!$E$202),CD143*(1+'S&amp;S'!$E$204),CD144*(1+'S&amp;S'!$E$206))</f>
        <v>0</v>
      </c>
      <c r="CE361" s="66">
        <f>-CE$190*(1+'S&amp;S'!$E$164)+CE$216*IF(O.6!$C$38="Depreciation",(1+'S&amp;S'!$E$164),1)-CE$218*(1+'S&amp;S'!$E$166)+CE233*(1+'S&amp;S'!$E$208)+CE234*(1+'S&amp;S'!$E$210)+SUM(CE125*(1+'S&amp;S'!$E$168),CE126*(1+'S&amp;S'!$E$170),CE127*(1+'S&amp;S'!$E$172),CE128*(1+'S&amp;S'!$E$174),CE129*(1+'S&amp;S'!$E$176),CE130*(1+'S&amp;S'!$E$178),CE131*(1+'S&amp;S'!$E$180),CE132*(1+'S&amp;S'!$E$182),CE133*(1+'S&amp;S'!$E$184),CE134*(1+'S&amp;S'!$E$186),CE135*(1+'S&amp;S'!$E$188),CE136*(1+'S&amp;S'!$E$190),CE137*(1+'S&amp;S'!$E$192),CE138*(1+'S&amp;S'!$E$194),CE139*(1+'S&amp;S'!$E$196),CE140*(1+'S&amp;S'!$E$198),CE141*(1+'S&amp;S'!$E$200),CE142*(1+'S&amp;S'!$E$202),CE143*(1+'S&amp;S'!$E$204),CE144*(1+'S&amp;S'!$E$206))</f>
        <v>0</v>
      </c>
      <c r="CF361" s="66">
        <f>-CF$190*(1+'S&amp;S'!$E$164)+CF$216*IF(O.6!$C$38="Depreciation",(1+'S&amp;S'!$E$164),1)-CF$218*(1+'S&amp;S'!$E$166)+CF233*(1+'S&amp;S'!$E$208)+CF234*(1+'S&amp;S'!$E$210)+SUM(CF125*(1+'S&amp;S'!$E$168),CF126*(1+'S&amp;S'!$E$170),CF127*(1+'S&amp;S'!$E$172),CF128*(1+'S&amp;S'!$E$174),CF129*(1+'S&amp;S'!$E$176),CF130*(1+'S&amp;S'!$E$178),CF131*(1+'S&amp;S'!$E$180),CF132*(1+'S&amp;S'!$E$182),CF133*(1+'S&amp;S'!$E$184),CF134*(1+'S&amp;S'!$E$186),CF135*(1+'S&amp;S'!$E$188),CF136*(1+'S&amp;S'!$E$190),CF137*(1+'S&amp;S'!$E$192),CF138*(1+'S&amp;S'!$E$194),CF139*(1+'S&amp;S'!$E$196),CF140*(1+'S&amp;S'!$E$198),CF141*(1+'S&amp;S'!$E$200),CF142*(1+'S&amp;S'!$E$202),CF143*(1+'S&amp;S'!$E$204),CF144*(1+'S&amp;S'!$E$206))</f>
        <v>0</v>
      </c>
      <c r="CG361" s="66">
        <f>-CG$190*(1+'S&amp;S'!$E$164)+CG$216*IF(O.6!$C$38="Depreciation",(1+'S&amp;S'!$E$164),1)-CG$218*(1+'S&amp;S'!$E$166)+CG233*(1+'S&amp;S'!$E$208)+CG234*(1+'S&amp;S'!$E$210)+SUM(CG125*(1+'S&amp;S'!$E$168),CG126*(1+'S&amp;S'!$E$170),CG127*(1+'S&amp;S'!$E$172),CG128*(1+'S&amp;S'!$E$174),CG129*(1+'S&amp;S'!$E$176),CG130*(1+'S&amp;S'!$E$178),CG131*(1+'S&amp;S'!$E$180),CG132*(1+'S&amp;S'!$E$182),CG133*(1+'S&amp;S'!$E$184),CG134*(1+'S&amp;S'!$E$186),CG135*(1+'S&amp;S'!$E$188),CG136*(1+'S&amp;S'!$E$190),CG137*(1+'S&amp;S'!$E$192),CG138*(1+'S&amp;S'!$E$194),CG139*(1+'S&amp;S'!$E$196),CG140*(1+'S&amp;S'!$E$198),CG141*(1+'S&amp;S'!$E$200),CG142*(1+'S&amp;S'!$E$202),CG143*(1+'S&amp;S'!$E$204),CG144*(1+'S&amp;S'!$E$206))</f>
        <v>0</v>
      </c>
      <c r="CH361" s="66">
        <f>-CH$190*(1+'S&amp;S'!$E$164)+CH$216*IF(O.6!$C$38="Depreciation",(1+'S&amp;S'!$E$164),1)-CH$218*(1+'S&amp;S'!$E$166)+CH233*(1+'S&amp;S'!$E$208)+CH234*(1+'S&amp;S'!$E$210)+SUM(CH125*(1+'S&amp;S'!$E$168),CH126*(1+'S&amp;S'!$E$170),CH127*(1+'S&amp;S'!$E$172),CH128*(1+'S&amp;S'!$E$174),CH129*(1+'S&amp;S'!$E$176),CH130*(1+'S&amp;S'!$E$178),CH131*(1+'S&amp;S'!$E$180),CH132*(1+'S&amp;S'!$E$182),CH133*(1+'S&amp;S'!$E$184),CH134*(1+'S&amp;S'!$E$186),CH135*(1+'S&amp;S'!$E$188),CH136*(1+'S&amp;S'!$E$190),CH137*(1+'S&amp;S'!$E$192),CH138*(1+'S&amp;S'!$E$194),CH139*(1+'S&amp;S'!$E$196),CH140*(1+'S&amp;S'!$E$198),CH141*(1+'S&amp;S'!$E$200),CH142*(1+'S&amp;S'!$E$202),CH143*(1+'S&amp;S'!$E$204),CH144*(1+'S&amp;S'!$E$206))</f>
        <v>0</v>
      </c>
      <c r="CI361" s="66">
        <f>-CI$190*(1+'S&amp;S'!$E$164)+CI$216*IF(O.6!$C$38="Depreciation",(1+'S&amp;S'!$E$164),1)-CI$218*(1+'S&amp;S'!$E$166)+CI233*(1+'S&amp;S'!$E$208)+CI234*(1+'S&amp;S'!$E$210)+SUM(CI125*(1+'S&amp;S'!$E$168),CI126*(1+'S&amp;S'!$E$170),CI127*(1+'S&amp;S'!$E$172),CI128*(1+'S&amp;S'!$E$174),CI129*(1+'S&amp;S'!$E$176),CI130*(1+'S&amp;S'!$E$178),CI131*(1+'S&amp;S'!$E$180),CI132*(1+'S&amp;S'!$E$182),CI133*(1+'S&amp;S'!$E$184),CI134*(1+'S&amp;S'!$E$186),CI135*(1+'S&amp;S'!$E$188),CI136*(1+'S&amp;S'!$E$190),CI137*(1+'S&amp;S'!$E$192),CI138*(1+'S&amp;S'!$E$194),CI139*(1+'S&amp;S'!$E$196),CI140*(1+'S&amp;S'!$E$198),CI141*(1+'S&amp;S'!$E$200),CI142*(1+'S&amp;S'!$E$202),CI143*(1+'S&amp;S'!$E$204),CI144*(1+'S&amp;S'!$E$206))</f>
        <v>0</v>
      </c>
      <c r="CJ361" s="66">
        <f>-CJ$190*(1+'S&amp;S'!$E$164)+CJ$216*IF(O.6!$C$38="Depreciation",(1+'S&amp;S'!$E$164),1)-CJ$218*(1+'S&amp;S'!$E$166)+CJ233*(1+'S&amp;S'!$E$208)+CJ234*(1+'S&amp;S'!$E$210)+SUM(CJ125*(1+'S&amp;S'!$E$168),CJ126*(1+'S&amp;S'!$E$170),CJ127*(1+'S&amp;S'!$E$172),CJ128*(1+'S&amp;S'!$E$174),CJ129*(1+'S&amp;S'!$E$176),CJ130*(1+'S&amp;S'!$E$178),CJ131*(1+'S&amp;S'!$E$180),CJ132*(1+'S&amp;S'!$E$182),CJ133*(1+'S&amp;S'!$E$184),CJ134*(1+'S&amp;S'!$E$186),CJ135*(1+'S&amp;S'!$E$188),CJ136*(1+'S&amp;S'!$E$190),CJ137*(1+'S&amp;S'!$E$192),CJ138*(1+'S&amp;S'!$E$194),CJ139*(1+'S&amp;S'!$E$196),CJ140*(1+'S&amp;S'!$E$198),CJ141*(1+'S&amp;S'!$E$200),CJ142*(1+'S&amp;S'!$E$202),CJ143*(1+'S&amp;S'!$E$204),CJ144*(1+'S&amp;S'!$E$206))</f>
        <v>0</v>
      </c>
      <c r="CK361" s="66">
        <f>-CK$190*(1+'S&amp;S'!$E$164)+CK$216*IF(O.6!$C$38="Depreciation",(1+'S&amp;S'!$E$164),1)-CK$218*(1+'S&amp;S'!$E$166)+CK233*(1+'S&amp;S'!$E$208)+CK234*(1+'S&amp;S'!$E$210)+SUM(CK125*(1+'S&amp;S'!$E$168),CK126*(1+'S&amp;S'!$E$170),CK127*(1+'S&amp;S'!$E$172),CK128*(1+'S&amp;S'!$E$174),CK129*(1+'S&amp;S'!$E$176),CK130*(1+'S&amp;S'!$E$178),CK131*(1+'S&amp;S'!$E$180),CK132*(1+'S&amp;S'!$E$182),CK133*(1+'S&amp;S'!$E$184),CK134*(1+'S&amp;S'!$E$186),CK135*(1+'S&amp;S'!$E$188),CK136*(1+'S&amp;S'!$E$190),CK137*(1+'S&amp;S'!$E$192),CK138*(1+'S&amp;S'!$E$194),CK139*(1+'S&amp;S'!$E$196),CK140*(1+'S&amp;S'!$E$198),CK141*(1+'S&amp;S'!$E$200),CK142*(1+'S&amp;S'!$E$202),CK143*(1+'S&amp;S'!$E$204),CK144*(1+'S&amp;S'!$E$206))</f>
        <v>0</v>
      </c>
      <c r="CL361" s="66">
        <f>-CL$190*(1+'S&amp;S'!$E$164)+CL$216*IF(O.6!$C$38="Depreciation",(1+'S&amp;S'!$E$164),1)-CL$218*(1+'S&amp;S'!$E$166)+CL233*(1+'S&amp;S'!$E$208)+CL234*(1+'S&amp;S'!$E$210)+SUM(CL125*(1+'S&amp;S'!$E$168),CL126*(1+'S&amp;S'!$E$170),CL127*(1+'S&amp;S'!$E$172),CL128*(1+'S&amp;S'!$E$174),CL129*(1+'S&amp;S'!$E$176),CL130*(1+'S&amp;S'!$E$178),CL131*(1+'S&amp;S'!$E$180),CL132*(1+'S&amp;S'!$E$182),CL133*(1+'S&amp;S'!$E$184),CL134*(1+'S&amp;S'!$E$186),CL135*(1+'S&amp;S'!$E$188),CL136*(1+'S&amp;S'!$E$190),CL137*(1+'S&amp;S'!$E$192),CL138*(1+'S&amp;S'!$E$194),CL139*(1+'S&amp;S'!$E$196),CL140*(1+'S&amp;S'!$E$198),CL141*(1+'S&amp;S'!$E$200),CL142*(1+'S&amp;S'!$E$202),CL143*(1+'S&amp;S'!$E$204),CL144*(1+'S&amp;S'!$E$206))</f>
        <v>0</v>
      </c>
      <c r="CM361" s="66">
        <f>-CM$190*(1+'S&amp;S'!$E$164)+CM$216*IF(O.6!$C$38="Depreciation",(1+'S&amp;S'!$E$164),1)-CM$218*(1+'S&amp;S'!$E$166)+CM233*(1+'S&amp;S'!$E$208)+CM234*(1+'S&amp;S'!$E$210)+SUM(CM125*(1+'S&amp;S'!$E$168),CM126*(1+'S&amp;S'!$E$170),CM127*(1+'S&amp;S'!$E$172),CM128*(1+'S&amp;S'!$E$174),CM129*(1+'S&amp;S'!$E$176),CM130*(1+'S&amp;S'!$E$178),CM131*(1+'S&amp;S'!$E$180),CM132*(1+'S&amp;S'!$E$182),CM133*(1+'S&amp;S'!$E$184),CM134*(1+'S&amp;S'!$E$186),CM135*(1+'S&amp;S'!$E$188),CM136*(1+'S&amp;S'!$E$190),CM137*(1+'S&amp;S'!$E$192),CM138*(1+'S&amp;S'!$E$194),CM139*(1+'S&amp;S'!$E$196),CM140*(1+'S&amp;S'!$E$198),CM141*(1+'S&amp;S'!$E$200),CM142*(1+'S&amp;S'!$E$202),CM143*(1+'S&amp;S'!$E$204),CM144*(1+'S&amp;S'!$E$206))</f>
        <v>0</v>
      </c>
      <c r="CN361" s="66">
        <f>-CN$190*(1+'S&amp;S'!$E$164)+CN$216*IF(O.6!$C$38="Depreciation",(1+'S&amp;S'!$E$164),1)-CN$218*(1+'S&amp;S'!$E$166)+CN233*(1+'S&amp;S'!$E$208)+CN234*(1+'S&amp;S'!$E$210)+SUM(CN125*(1+'S&amp;S'!$E$168),CN126*(1+'S&amp;S'!$E$170),CN127*(1+'S&amp;S'!$E$172),CN128*(1+'S&amp;S'!$E$174),CN129*(1+'S&amp;S'!$E$176),CN130*(1+'S&amp;S'!$E$178),CN131*(1+'S&amp;S'!$E$180),CN132*(1+'S&amp;S'!$E$182),CN133*(1+'S&amp;S'!$E$184),CN134*(1+'S&amp;S'!$E$186),CN135*(1+'S&amp;S'!$E$188),CN136*(1+'S&amp;S'!$E$190),CN137*(1+'S&amp;S'!$E$192),CN138*(1+'S&amp;S'!$E$194),CN139*(1+'S&amp;S'!$E$196),CN140*(1+'S&amp;S'!$E$198),CN141*(1+'S&amp;S'!$E$200),CN142*(1+'S&amp;S'!$E$202),CN143*(1+'S&amp;S'!$E$204),CN144*(1+'S&amp;S'!$E$206))</f>
        <v>0</v>
      </c>
      <c r="CO361" s="66">
        <f>-CO$190*(1+'S&amp;S'!$E$164)+CO$216*IF(O.6!$C$38="Depreciation",(1+'S&amp;S'!$E$164),1)-CO$218*(1+'S&amp;S'!$E$166)+CO233*(1+'S&amp;S'!$E$208)+CO234*(1+'S&amp;S'!$E$210)+SUM(CO125*(1+'S&amp;S'!$E$168),CO126*(1+'S&amp;S'!$E$170),CO127*(1+'S&amp;S'!$E$172),CO128*(1+'S&amp;S'!$E$174),CO129*(1+'S&amp;S'!$E$176),CO130*(1+'S&amp;S'!$E$178),CO131*(1+'S&amp;S'!$E$180),CO132*(1+'S&amp;S'!$E$182),CO133*(1+'S&amp;S'!$E$184),CO134*(1+'S&amp;S'!$E$186),CO135*(1+'S&amp;S'!$E$188),CO136*(1+'S&amp;S'!$E$190),CO137*(1+'S&amp;S'!$E$192),CO138*(1+'S&amp;S'!$E$194),CO139*(1+'S&amp;S'!$E$196),CO140*(1+'S&amp;S'!$E$198),CO141*(1+'S&amp;S'!$E$200),CO142*(1+'S&amp;S'!$E$202),CO143*(1+'S&amp;S'!$E$204),CO144*(1+'S&amp;S'!$E$206))</f>
        <v>0</v>
      </c>
      <c r="CP361" s="66">
        <f>-CP$190*(1+'S&amp;S'!$E$164)+CP$216*IF(O.6!$C$38="Depreciation",(1+'S&amp;S'!$E$164),1)-CP$218*(1+'S&amp;S'!$E$166)+CP233*(1+'S&amp;S'!$E$208)+CP234*(1+'S&amp;S'!$E$210)+SUM(CP125*(1+'S&amp;S'!$E$168),CP126*(1+'S&amp;S'!$E$170),CP127*(1+'S&amp;S'!$E$172),CP128*(1+'S&amp;S'!$E$174),CP129*(1+'S&amp;S'!$E$176),CP130*(1+'S&amp;S'!$E$178),CP131*(1+'S&amp;S'!$E$180),CP132*(1+'S&amp;S'!$E$182),CP133*(1+'S&amp;S'!$E$184),CP134*(1+'S&amp;S'!$E$186),CP135*(1+'S&amp;S'!$E$188),CP136*(1+'S&amp;S'!$E$190),CP137*(1+'S&amp;S'!$E$192),CP138*(1+'S&amp;S'!$E$194),CP139*(1+'S&amp;S'!$E$196),CP140*(1+'S&amp;S'!$E$198),CP141*(1+'S&amp;S'!$E$200),CP142*(1+'S&amp;S'!$E$202),CP143*(1+'S&amp;S'!$E$204),CP144*(1+'S&amp;S'!$E$206))</f>
        <v>0</v>
      </c>
      <c r="CQ361" s="66">
        <f>-CQ$190*(1+'S&amp;S'!$E$164)+CQ$216*IF(O.6!$C$38="Depreciation",(1+'S&amp;S'!$E$164),1)-CQ$218*(1+'S&amp;S'!$E$166)+CQ233*(1+'S&amp;S'!$E$208)+CQ234*(1+'S&amp;S'!$E$210)+SUM(CQ125*(1+'S&amp;S'!$E$168),CQ126*(1+'S&amp;S'!$E$170),CQ127*(1+'S&amp;S'!$E$172),CQ128*(1+'S&amp;S'!$E$174),CQ129*(1+'S&amp;S'!$E$176),CQ130*(1+'S&amp;S'!$E$178),CQ131*(1+'S&amp;S'!$E$180),CQ132*(1+'S&amp;S'!$E$182),CQ133*(1+'S&amp;S'!$E$184),CQ134*(1+'S&amp;S'!$E$186),CQ135*(1+'S&amp;S'!$E$188),CQ136*(1+'S&amp;S'!$E$190),CQ137*(1+'S&amp;S'!$E$192),CQ138*(1+'S&amp;S'!$E$194),CQ139*(1+'S&amp;S'!$E$196),CQ140*(1+'S&amp;S'!$E$198),CQ141*(1+'S&amp;S'!$E$200),CQ142*(1+'S&amp;S'!$E$202),CQ143*(1+'S&amp;S'!$E$204),CQ144*(1+'S&amp;S'!$E$206))</f>
        <v>0</v>
      </c>
      <c r="CR361" s="66">
        <f>-CR$190*(1+'S&amp;S'!$E$164)+CR$216*IF(O.6!$C$38="Depreciation",(1+'S&amp;S'!$E$164),1)-CR$218*(1+'S&amp;S'!$E$166)+CR233*(1+'S&amp;S'!$E$208)+CR234*(1+'S&amp;S'!$E$210)+SUM(CR125*(1+'S&amp;S'!$E$168),CR126*(1+'S&amp;S'!$E$170),CR127*(1+'S&amp;S'!$E$172),CR128*(1+'S&amp;S'!$E$174),CR129*(1+'S&amp;S'!$E$176),CR130*(1+'S&amp;S'!$E$178),CR131*(1+'S&amp;S'!$E$180),CR132*(1+'S&amp;S'!$E$182),CR133*(1+'S&amp;S'!$E$184),CR134*(1+'S&amp;S'!$E$186),CR135*(1+'S&amp;S'!$E$188),CR136*(1+'S&amp;S'!$E$190),CR137*(1+'S&amp;S'!$E$192),CR138*(1+'S&amp;S'!$E$194),CR139*(1+'S&amp;S'!$E$196),CR140*(1+'S&amp;S'!$E$198),CR141*(1+'S&amp;S'!$E$200),CR142*(1+'S&amp;S'!$E$202),CR143*(1+'S&amp;S'!$E$204),CR144*(1+'S&amp;S'!$E$206))</f>
        <v>0</v>
      </c>
      <c r="CS361" s="66">
        <f>-CS$190*(1+'S&amp;S'!$E$164)+CS$216*IF(O.6!$C$38="Depreciation",(1+'S&amp;S'!$E$164),1)-CS$218*(1+'S&amp;S'!$E$166)+CS233*(1+'S&amp;S'!$E$208)+CS234*(1+'S&amp;S'!$E$210)+SUM(CS125*(1+'S&amp;S'!$E$168),CS126*(1+'S&amp;S'!$E$170),CS127*(1+'S&amp;S'!$E$172),CS128*(1+'S&amp;S'!$E$174),CS129*(1+'S&amp;S'!$E$176),CS130*(1+'S&amp;S'!$E$178),CS131*(1+'S&amp;S'!$E$180),CS132*(1+'S&amp;S'!$E$182),CS133*(1+'S&amp;S'!$E$184),CS134*(1+'S&amp;S'!$E$186),CS135*(1+'S&amp;S'!$E$188),CS136*(1+'S&amp;S'!$E$190),CS137*(1+'S&amp;S'!$E$192),CS138*(1+'S&amp;S'!$E$194),CS139*(1+'S&amp;S'!$E$196),CS140*(1+'S&amp;S'!$E$198),CS141*(1+'S&amp;S'!$E$200),CS142*(1+'S&amp;S'!$E$202),CS143*(1+'S&amp;S'!$E$204),CS144*(1+'S&amp;S'!$E$206))</f>
        <v>0</v>
      </c>
    </row>
    <row r="362" spans="3:97" hidden="1" x14ac:dyDescent="0.35">
      <c r="C362" s="94" t="s">
        <v>161</v>
      </c>
      <c r="E362" s="492">
        <f>G362+NPV(G.Asm!$F$40,H362:INDEX(H362:CS362,RP))</f>
        <v>0</v>
      </c>
      <c r="F362" s="492">
        <f>SUMIF($G$4:$CS$4,"&lt;="&amp;RP,G362:CS362)</f>
        <v>0</v>
      </c>
      <c r="G362" s="66">
        <f>-G$190*(1+'S&amp;S'!$G$164)+G$216*IF(O.6!$C$38="Depreciation",(1+'S&amp;S'!$G$164),1)-G$218*(1+'S&amp;S'!$G$166)+G233*(1+'S&amp;S'!$G$208)+G234*(1+'S&amp;S'!$G$210)+SUM(G125*(1+'S&amp;S'!$G$168),G126*(1+'S&amp;S'!$G$170),G127*(1+'S&amp;S'!$G$172),G128*(1+'S&amp;S'!$G$174),G129*(1+'S&amp;S'!$G$176),G130*(1+'S&amp;S'!$G$178),G131*(1+'S&amp;S'!$G$180),G132*(1+'S&amp;S'!$G$182),G133*(1+'S&amp;S'!$G$184),G134*(1+'S&amp;S'!$G$186),G135*(1+'S&amp;S'!$G$188),G136*(1+'S&amp;S'!$G$190),G137*(1+'S&amp;S'!$G$192),G138*(1+'S&amp;S'!$G$194),G139*(1+'S&amp;S'!$G$196),G140*(1+'S&amp;S'!$G$198),G141*(1+'S&amp;S'!$G$200),G142*(1+'S&amp;S'!$G$202),G143*(1+'S&amp;S'!$G$204),G144*(1+'S&amp;S'!$G$206))</f>
        <v>0</v>
      </c>
      <c r="H362" s="66">
        <f>-H$190*(1+'S&amp;S'!$G$164)+H$216*IF(O.6!$C$38="Depreciation",(1+'S&amp;S'!$G$164),1)-H$218*(1+'S&amp;S'!$G$166)+H233*(1+'S&amp;S'!$G$208)+H234*(1+'S&amp;S'!$G$210)+SUM(H125*(1+'S&amp;S'!$G$168),H126*(1+'S&amp;S'!$G$170),H127*(1+'S&amp;S'!$G$172),H128*(1+'S&amp;S'!$G$174),H129*(1+'S&amp;S'!$G$176),H130*(1+'S&amp;S'!$G$178),H131*(1+'S&amp;S'!$G$180),H132*(1+'S&amp;S'!$G$182),H133*(1+'S&amp;S'!$G$184),H134*(1+'S&amp;S'!$G$186),H135*(1+'S&amp;S'!$G$188),H136*(1+'S&amp;S'!$G$190),H137*(1+'S&amp;S'!$G$192),H138*(1+'S&amp;S'!$G$194),H139*(1+'S&amp;S'!$G$196),H140*(1+'S&amp;S'!$G$198),H141*(1+'S&amp;S'!$G$200),H142*(1+'S&amp;S'!$G$202),H143*(1+'S&amp;S'!$G$204),H144*(1+'S&amp;S'!$G$206))</f>
        <v>0</v>
      </c>
      <c r="I362" s="66">
        <f>-I$190*(1+'S&amp;S'!$G$164)+I$216*IF(O.6!$C$38="Depreciation",(1+'S&amp;S'!$G$164),1)-I$218*(1+'S&amp;S'!$G$166)+I233*(1+'S&amp;S'!$G$208)+I234*(1+'S&amp;S'!$G$210)+SUM(I125*(1+'S&amp;S'!$G$168),I126*(1+'S&amp;S'!$G$170),I127*(1+'S&amp;S'!$G$172),I128*(1+'S&amp;S'!$G$174),I129*(1+'S&amp;S'!$G$176),I130*(1+'S&amp;S'!$G$178),I131*(1+'S&amp;S'!$G$180),I132*(1+'S&amp;S'!$G$182),I133*(1+'S&amp;S'!$G$184),I134*(1+'S&amp;S'!$G$186),I135*(1+'S&amp;S'!$G$188),I136*(1+'S&amp;S'!$G$190),I137*(1+'S&amp;S'!$G$192),I138*(1+'S&amp;S'!$G$194),I139*(1+'S&amp;S'!$G$196),I140*(1+'S&amp;S'!$G$198),I141*(1+'S&amp;S'!$G$200),I142*(1+'S&amp;S'!$G$202),I143*(1+'S&amp;S'!$G$204),I144*(1+'S&amp;S'!$G$206))</f>
        <v>0</v>
      </c>
      <c r="J362" s="66">
        <f>-J$190*(1+'S&amp;S'!$G$164)+J$216*IF(O.6!$C$38="Depreciation",(1+'S&amp;S'!$G$164),1)-J$218*(1+'S&amp;S'!$G$166)+J233*(1+'S&amp;S'!$G$208)+J234*(1+'S&amp;S'!$G$210)+SUM(J125*(1+'S&amp;S'!$G$168),J126*(1+'S&amp;S'!$G$170),J127*(1+'S&amp;S'!$G$172),J128*(1+'S&amp;S'!$G$174),J129*(1+'S&amp;S'!$G$176),J130*(1+'S&amp;S'!$G$178),J131*(1+'S&amp;S'!$G$180),J132*(1+'S&amp;S'!$G$182),J133*(1+'S&amp;S'!$G$184),J134*(1+'S&amp;S'!$G$186),J135*(1+'S&amp;S'!$G$188),J136*(1+'S&amp;S'!$G$190),J137*(1+'S&amp;S'!$G$192),J138*(1+'S&amp;S'!$G$194),J139*(1+'S&amp;S'!$G$196),J140*(1+'S&amp;S'!$G$198),J141*(1+'S&amp;S'!$G$200),J142*(1+'S&amp;S'!$G$202),J143*(1+'S&amp;S'!$G$204),J144*(1+'S&amp;S'!$G$206))</f>
        <v>0</v>
      </c>
      <c r="K362" s="66">
        <f>-K$190*(1+'S&amp;S'!$G$164)+K$216*IF(O.6!$C$38="Depreciation",(1+'S&amp;S'!$G$164),1)-K$218*(1+'S&amp;S'!$G$166)+K233*(1+'S&amp;S'!$G$208)+K234*(1+'S&amp;S'!$G$210)+SUM(K125*(1+'S&amp;S'!$G$168),K126*(1+'S&amp;S'!$G$170),K127*(1+'S&amp;S'!$G$172),K128*(1+'S&amp;S'!$G$174),K129*(1+'S&amp;S'!$G$176),K130*(1+'S&amp;S'!$G$178),K131*(1+'S&amp;S'!$G$180),K132*(1+'S&amp;S'!$G$182),K133*(1+'S&amp;S'!$G$184),K134*(1+'S&amp;S'!$G$186),K135*(1+'S&amp;S'!$G$188),K136*(1+'S&amp;S'!$G$190),K137*(1+'S&amp;S'!$G$192),K138*(1+'S&amp;S'!$G$194),K139*(1+'S&amp;S'!$G$196),K140*(1+'S&amp;S'!$G$198),K141*(1+'S&amp;S'!$G$200),K142*(1+'S&amp;S'!$G$202),K143*(1+'S&amp;S'!$G$204),K144*(1+'S&amp;S'!$G$206))</f>
        <v>0</v>
      </c>
      <c r="L362" s="66">
        <f>-L$190*(1+'S&amp;S'!$G$164)+L$216*IF(O.6!$C$38="Depreciation",(1+'S&amp;S'!$G$164),1)-L$218*(1+'S&amp;S'!$G$166)+L233*(1+'S&amp;S'!$G$208)+L234*(1+'S&amp;S'!$G$210)+SUM(L125*(1+'S&amp;S'!$G$168),L126*(1+'S&amp;S'!$G$170),L127*(1+'S&amp;S'!$G$172),L128*(1+'S&amp;S'!$G$174),L129*(1+'S&amp;S'!$G$176),L130*(1+'S&amp;S'!$G$178),L131*(1+'S&amp;S'!$G$180),L132*(1+'S&amp;S'!$G$182),L133*(1+'S&amp;S'!$G$184),L134*(1+'S&amp;S'!$G$186),L135*(1+'S&amp;S'!$G$188),L136*(1+'S&amp;S'!$G$190),L137*(1+'S&amp;S'!$G$192),L138*(1+'S&amp;S'!$G$194),L139*(1+'S&amp;S'!$G$196),L140*(1+'S&amp;S'!$G$198),L141*(1+'S&amp;S'!$G$200),L142*(1+'S&amp;S'!$G$202),L143*(1+'S&amp;S'!$G$204),L144*(1+'S&amp;S'!$G$206))</f>
        <v>0</v>
      </c>
      <c r="M362" s="66">
        <f>-M$190*(1+'S&amp;S'!$G$164)+M$216*IF(O.6!$C$38="Depreciation",(1+'S&amp;S'!$G$164),1)-M$218*(1+'S&amp;S'!$G$166)+M233*(1+'S&amp;S'!$G$208)+M234*(1+'S&amp;S'!$G$210)+SUM(M125*(1+'S&amp;S'!$G$168),M126*(1+'S&amp;S'!$G$170),M127*(1+'S&amp;S'!$G$172),M128*(1+'S&amp;S'!$G$174),M129*(1+'S&amp;S'!$G$176),M130*(1+'S&amp;S'!$G$178),M131*(1+'S&amp;S'!$G$180),M132*(1+'S&amp;S'!$G$182),M133*(1+'S&amp;S'!$G$184),M134*(1+'S&amp;S'!$G$186),M135*(1+'S&amp;S'!$G$188),M136*(1+'S&amp;S'!$G$190),M137*(1+'S&amp;S'!$G$192),M138*(1+'S&amp;S'!$G$194),M139*(1+'S&amp;S'!$G$196),M140*(1+'S&amp;S'!$G$198),M141*(1+'S&amp;S'!$G$200),M142*(1+'S&amp;S'!$G$202),M143*(1+'S&amp;S'!$G$204),M144*(1+'S&amp;S'!$G$206))</f>
        <v>0</v>
      </c>
      <c r="N362" s="66">
        <f>-N$190*(1+'S&amp;S'!$G$164)+N$216*IF(O.6!$C$38="Depreciation",(1+'S&amp;S'!$G$164),1)-N$218*(1+'S&amp;S'!$G$166)+N233*(1+'S&amp;S'!$G$208)+N234*(1+'S&amp;S'!$G$210)+SUM(N125*(1+'S&amp;S'!$G$168),N126*(1+'S&amp;S'!$G$170),N127*(1+'S&amp;S'!$G$172),N128*(1+'S&amp;S'!$G$174),N129*(1+'S&amp;S'!$G$176),N130*(1+'S&amp;S'!$G$178),N131*(1+'S&amp;S'!$G$180),N132*(1+'S&amp;S'!$G$182),N133*(1+'S&amp;S'!$G$184),N134*(1+'S&amp;S'!$G$186),N135*(1+'S&amp;S'!$G$188),N136*(1+'S&amp;S'!$G$190),N137*(1+'S&amp;S'!$G$192),N138*(1+'S&amp;S'!$G$194),N139*(1+'S&amp;S'!$G$196),N140*(1+'S&amp;S'!$G$198),N141*(1+'S&amp;S'!$G$200),N142*(1+'S&amp;S'!$G$202),N143*(1+'S&amp;S'!$G$204),N144*(1+'S&amp;S'!$G$206))</f>
        <v>0</v>
      </c>
      <c r="O362" s="66">
        <f>-O$190*(1+'S&amp;S'!$G$164)+O$216*IF(O.6!$C$38="Depreciation",(1+'S&amp;S'!$G$164),1)-O$218*(1+'S&amp;S'!$G$166)+O233*(1+'S&amp;S'!$G$208)+O234*(1+'S&amp;S'!$G$210)+SUM(O125*(1+'S&amp;S'!$G$168),O126*(1+'S&amp;S'!$G$170),O127*(1+'S&amp;S'!$G$172),O128*(1+'S&amp;S'!$G$174),O129*(1+'S&amp;S'!$G$176),O130*(1+'S&amp;S'!$G$178),O131*(1+'S&amp;S'!$G$180),O132*(1+'S&amp;S'!$G$182),O133*(1+'S&amp;S'!$G$184),O134*(1+'S&amp;S'!$G$186),O135*(1+'S&amp;S'!$G$188),O136*(1+'S&amp;S'!$G$190),O137*(1+'S&amp;S'!$G$192),O138*(1+'S&amp;S'!$G$194),O139*(1+'S&amp;S'!$G$196),O140*(1+'S&amp;S'!$G$198),O141*(1+'S&amp;S'!$G$200),O142*(1+'S&amp;S'!$G$202),O143*(1+'S&amp;S'!$G$204),O144*(1+'S&amp;S'!$G$206))</f>
        <v>0</v>
      </c>
      <c r="P362" s="66">
        <f>-P$190*(1+'S&amp;S'!$G$164)+P$216*IF(O.6!$C$38="Depreciation",(1+'S&amp;S'!$G$164),1)-P$218*(1+'S&amp;S'!$G$166)+P233*(1+'S&amp;S'!$G$208)+P234*(1+'S&amp;S'!$G$210)+SUM(P125*(1+'S&amp;S'!$G$168),P126*(1+'S&amp;S'!$G$170),P127*(1+'S&amp;S'!$G$172),P128*(1+'S&amp;S'!$G$174),P129*(1+'S&amp;S'!$G$176),P130*(1+'S&amp;S'!$G$178),P131*(1+'S&amp;S'!$G$180),P132*(1+'S&amp;S'!$G$182),P133*(1+'S&amp;S'!$G$184),P134*(1+'S&amp;S'!$G$186),P135*(1+'S&amp;S'!$G$188),P136*(1+'S&amp;S'!$G$190),P137*(1+'S&amp;S'!$G$192),P138*(1+'S&amp;S'!$G$194),P139*(1+'S&amp;S'!$G$196),P140*(1+'S&amp;S'!$G$198),P141*(1+'S&amp;S'!$G$200),P142*(1+'S&amp;S'!$G$202),P143*(1+'S&amp;S'!$G$204),P144*(1+'S&amp;S'!$G$206))</f>
        <v>0</v>
      </c>
      <c r="Q362" s="66">
        <f>-Q$190*(1+'S&amp;S'!$G$164)+Q$216*IF(O.6!$C$38="Depreciation",(1+'S&amp;S'!$G$164),1)-Q$218*(1+'S&amp;S'!$G$166)+Q233*(1+'S&amp;S'!$G$208)+Q234*(1+'S&amp;S'!$G$210)+SUM(Q125*(1+'S&amp;S'!$G$168),Q126*(1+'S&amp;S'!$G$170),Q127*(1+'S&amp;S'!$G$172),Q128*(1+'S&amp;S'!$G$174),Q129*(1+'S&amp;S'!$G$176),Q130*(1+'S&amp;S'!$G$178),Q131*(1+'S&amp;S'!$G$180),Q132*(1+'S&amp;S'!$G$182),Q133*(1+'S&amp;S'!$G$184),Q134*(1+'S&amp;S'!$G$186),Q135*(1+'S&amp;S'!$G$188),Q136*(1+'S&amp;S'!$G$190),Q137*(1+'S&amp;S'!$G$192),Q138*(1+'S&amp;S'!$G$194),Q139*(1+'S&amp;S'!$G$196),Q140*(1+'S&amp;S'!$G$198),Q141*(1+'S&amp;S'!$G$200),Q142*(1+'S&amp;S'!$G$202),Q143*(1+'S&amp;S'!$G$204),Q144*(1+'S&amp;S'!$G$206))</f>
        <v>0</v>
      </c>
      <c r="R362" s="66">
        <f>-R$190*(1+'S&amp;S'!$G$164)+R$216*IF(O.6!$C$38="Depreciation",(1+'S&amp;S'!$G$164),1)-R$218*(1+'S&amp;S'!$G$166)+R233*(1+'S&amp;S'!$G$208)+R234*(1+'S&amp;S'!$G$210)+SUM(R125*(1+'S&amp;S'!$G$168),R126*(1+'S&amp;S'!$G$170),R127*(1+'S&amp;S'!$G$172),R128*(1+'S&amp;S'!$G$174),R129*(1+'S&amp;S'!$G$176),R130*(1+'S&amp;S'!$G$178),R131*(1+'S&amp;S'!$G$180),R132*(1+'S&amp;S'!$G$182),R133*(1+'S&amp;S'!$G$184),R134*(1+'S&amp;S'!$G$186),R135*(1+'S&amp;S'!$G$188),R136*(1+'S&amp;S'!$G$190),R137*(1+'S&amp;S'!$G$192),R138*(1+'S&amp;S'!$G$194),R139*(1+'S&amp;S'!$G$196),R140*(1+'S&amp;S'!$G$198),R141*(1+'S&amp;S'!$G$200),R142*(1+'S&amp;S'!$G$202),R143*(1+'S&amp;S'!$G$204),R144*(1+'S&amp;S'!$G$206))</f>
        <v>0</v>
      </c>
      <c r="S362" s="66">
        <f>-S$190*(1+'S&amp;S'!$G$164)+S$216*IF(O.6!$C$38="Depreciation",(1+'S&amp;S'!$G$164),1)-S$218*(1+'S&amp;S'!$G$166)+S233*(1+'S&amp;S'!$G$208)+S234*(1+'S&amp;S'!$G$210)+SUM(S125*(1+'S&amp;S'!$G$168),S126*(1+'S&amp;S'!$G$170),S127*(1+'S&amp;S'!$G$172),S128*(1+'S&amp;S'!$G$174),S129*(1+'S&amp;S'!$G$176),S130*(1+'S&amp;S'!$G$178),S131*(1+'S&amp;S'!$G$180),S132*(1+'S&amp;S'!$G$182),S133*(1+'S&amp;S'!$G$184),S134*(1+'S&amp;S'!$G$186),S135*(1+'S&amp;S'!$G$188),S136*(1+'S&amp;S'!$G$190),S137*(1+'S&amp;S'!$G$192),S138*(1+'S&amp;S'!$G$194),S139*(1+'S&amp;S'!$G$196),S140*(1+'S&amp;S'!$G$198),S141*(1+'S&amp;S'!$G$200),S142*(1+'S&amp;S'!$G$202),S143*(1+'S&amp;S'!$G$204),S144*(1+'S&amp;S'!$G$206))</f>
        <v>0</v>
      </c>
      <c r="T362" s="66">
        <f>-T$190*(1+'S&amp;S'!$G$164)+T$216*IF(O.6!$C$38="Depreciation",(1+'S&amp;S'!$G$164),1)-T$218*(1+'S&amp;S'!$G$166)+T233*(1+'S&amp;S'!$G$208)+T234*(1+'S&amp;S'!$G$210)+SUM(T125*(1+'S&amp;S'!$G$168),T126*(1+'S&amp;S'!$G$170),T127*(1+'S&amp;S'!$G$172),T128*(1+'S&amp;S'!$G$174),T129*(1+'S&amp;S'!$G$176),T130*(1+'S&amp;S'!$G$178),T131*(1+'S&amp;S'!$G$180),T132*(1+'S&amp;S'!$G$182),T133*(1+'S&amp;S'!$G$184),T134*(1+'S&amp;S'!$G$186),T135*(1+'S&amp;S'!$G$188),T136*(1+'S&amp;S'!$G$190),T137*(1+'S&amp;S'!$G$192),T138*(1+'S&amp;S'!$G$194),T139*(1+'S&amp;S'!$G$196),T140*(1+'S&amp;S'!$G$198),T141*(1+'S&amp;S'!$G$200),T142*(1+'S&amp;S'!$G$202),T143*(1+'S&amp;S'!$G$204),T144*(1+'S&amp;S'!$G$206))</f>
        <v>0</v>
      </c>
      <c r="U362" s="66">
        <f>-U$190*(1+'S&amp;S'!$G$164)+U$216*IF(O.6!$C$38="Depreciation",(1+'S&amp;S'!$G$164),1)-U$218*(1+'S&amp;S'!$G$166)+U233*(1+'S&amp;S'!$G$208)+U234*(1+'S&amp;S'!$G$210)+SUM(U125*(1+'S&amp;S'!$G$168),U126*(1+'S&amp;S'!$G$170),U127*(1+'S&amp;S'!$G$172),U128*(1+'S&amp;S'!$G$174),U129*(1+'S&amp;S'!$G$176),U130*(1+'S&amp;S'!$G$178),U131*(1+'S&amp;S'!$G$180),U132*(1+'S&amp;S'!$G$182),U133*(1+'S&amp;S'!$G$184),U134*(1+'S&amp;S'!$G$186),U135*(1+'S&amp;S'!$G$188),U136*(1+'S&amp;S'!$G$190),U137*(1+'S&amp;S'!$G$192),U138*(1+'S&amp;S'!$G$194),U139*(1+'S&amp;S'!$G$196),U140*(1+'S&amp;S'!$G$198),U141*(1+'S&amp;S'!$G$200),U142*(1+'S&amp;S'!$G$202),U143*(1+'S&amp;S'!$G$204),U144*(1+'S&amp;S'!$G$206))</f>
        <v>0</v>
      </c>
      <c r="V362" s="66">
        <f>-V$190*(1+'S&amp;S'!$G$164)+V$216*IF(O.6!$C$38="Depreciation",(1+'S&amp;S'!$G$164),1)-V$218*(1+'S&amp;S'!$G$166)+V233*(1+'S&amp;S'!$G$208)+V234*(1+'S&amp;S'!$G$210)+SUM(V125*(1+'S&amp;S'!$G$168),V126*(1+'S&amp;S'!$G$170),V127*(1+'S&amp;S'!$G$172),V128*(1+'S&amp;S'!$G$174),V129*(1+'S&amp;S'!$G$176),V130*(1+'S&amp;S'!$G$178),V131*(1+'S&amp;S'!$G$180),V132*(1+'S&amp;S'!$G$182),V133*(1+'S&amp;S'!$G$184),V134*(1+'S&amp;S'!$G$186),V135*(1+'S&amp;S'!$G$188),V136*(1+'S&amp;S'!$G$190),V137*(1+'S&amp;S'!$G$192),V138*(1+'S&amp;S'!$G$194),V139*(1+'S&amp;S'!$G$196),V140*(1+'S&amp;S'!$G$198),V141*(1+'S&amp;S'!$G$200),V142*(1+'S&amp;S'!$G$202),V143*(1+'S&amp;S'!$G$204),V144*(1+'S&amp;S'!$G$206))</f>
        <v>0</v>
      </c>
      <c r="W362" s="66">
        <f>-W$190*(1+'S&amp;S'!$G$164)+W$216*IF(O.6!$C$38="Depreciation",(1+'S&amp;S'!$G$164),1)-W$218*(1+'S&amp;S'!$G$166)+W233*(1+'S&amp;S'!$G$208)+W234*(1+'S&amp;S'!$G$210)+SUM(W125*(1+'S&amp;S'!$G$168),W126*(1+'S&amp;S'!$G$170),W127*(1+'S&amp;S'!$G$172),W128*(1+'S&amp;S'!$G$174),W129*(1+'S&amp;S'!$G$176),W130*(1+'S&amp;S'!$G$178),W131*(1+'S&amp;S'!$G$180),W132*(1+'S&amp;S'!$G$182),W133*(1+'S&amp;S'!$G$184),W134*(1+'S&amp;S'!$G$186),W135*(1+'S&amp;S'!$G$188),W136*(1+'S&amp;S'!$G$190),W137*(1+'S&amp;S'!$G$192),W138*(1+'S&amp;S'!$G$194),W139*(1+'S&amp;S'!$G$196),W140*(1+'S&amp;S'!$G$198),W141*(1+'S&amp;S'!$G$200),W142*(1+'S&amp;S'!$G$202),W143*(1+'S&amp;S'!$G$204),W144*(1+'S&amp;S'!$G$206))</f>
        <v>0</v>
      </c>
      <c r="X362" s="66">
        <f>-X$190*(1+'S&amp;S'!$G$164)+X$216*IF(O.6!$C$38="Depreciation",(1+'S&amp;S'!$G$164),1)-X$218*(1+'S&amp;S'!$G$166)+X233*(1+'S&amp;S'!$G$208)+X234*(1+'S&amp;S'!$G$210)+SUM(X125*(1+'S&amp;S'!$G$168),X126*(1+'S&amp;S'!$G$170),X127*(1+'S&amp;S'!$G$172),X128*(1+'S&amp;S'!$G$174),X129*(1+'S&amp;S'!$G$176),X130*(1+'S&amp;S'!$G$178),X131*(1+'S&amp;S'!$G$180),X132*(1+'S&amp;S'!$G$182),X133*(1+'S&amp;S'!$G$184),X134*(1+'S&amp;S'!$G$186),X135*(1+'S&amp;S'!$G$188),X136*(1+'S&amp;S'!$G$190),X137*(1+'S&amp;S'!$G$192),X138*(1+'S&amp;S'!$G$194),X139*(1+'S&amp;S'!$G$196),X140*(1+'S&amp;S'!$G$198),X141*(1+'S&amp;S'!$G$200),X142*(1+'S&amp;S'!$G$202),X143*(1+'S&amp;S'!$G$204),X144*(1+'S&amp;S'!$G$206))</f>
        <v>0</v>
      </c>
      <c r="Y362" s="66">
        <f>-Y$190*(1+'S&amp;S'!$G$164)+Y$216*IF(O.6!$C$38="Depreciation",(1+'S&amp;S'!$G$164),1)-Y$218*(1+'S&amp;S'!$G$166)+Y233*(1+'S&amp;S'!$G$208)+Y234*(1+'S&amp;S'!$G$210)+SUM(Y125*(1+'S&amp;S'!$G$168),Y126*(1+'S&amp;S'!$G$170),Y127*(1+'S&amp;S'!$G$172),Y128*(1+'S&amp;S'!$G$174),Y129*(1+'S&amp;S'!$G$176),Y130*(1+'S&amp;S'!$G$178),Y131*(1+'S&amp;S'!$G$180),Y132*(1+'S&amp;S'!$G$182),Y133*(1+'S&amp;S'!$G$184),Y134*(1+'S&amp;S'!$G$186),Y135*(1+'S&amp;S'!$G$188),Y136*(1+'S&amp;S'!$G$190),Y137*(1+'S&amp;S'!$G$192),Y138*(1+'S&amp;S'!$G$194),Y139*(1+'S&amp;S'!$G$196),Y140*(1+'S&amp;S'!$G$198),Y141*(1+'S&amp;S'!$G$200),Y142*(1+'S&amp;S'!$G$202),Y143*(1+'S&amp;S'!$G$204),Y144*(1+'S&amp;S'!$G$206))</f>
        <v>0</v>
      </c>
      <c r="Z362" s="66">
        <f>-Z$190*(1+'S&amp;S'!$G$164)+Z$216*IF(O.6!$C$38="Depreciation",(1+'S&amp;S'!$G$164),1)-Z$218*(1+'S&amp;S'!$G$166)+Z233*(1+'S&amp;S'!$G$208)+Z234*(1+'S&amp;S'!$G$210)+SUM(Z125*(1+'S&amp;S'!$G$168),Z126*(1+'S&amp;S'!$G$170),Z127*(1+'S&amp;S'!$G$172),Z128*(1+'S&amp;S'!$G$174),Z129*(1+'S&amp;S'!$G$176),Z130*(1+'S&amp;S'!$G$178),Z131*(1+'S&amp;S'!$G$180),Z132*(1+'S&amp;S'!$G$182),Z133*(1+'S&amp;S'!$G$184),Z134*(1+'S&amp;S'!$G$186),Z135*(1+'S&amp;S'!$G$188),Z136*(1+'S&amp;S'!$G$190),Z137*(1+'S&amp;S'!$G$192),Z138*(1+'S&amp;S'!$G$194),Z139*(1+'S&amp;S'!$G$196),Z140*(1+'S&amp;S'!$G$198),Z141*(1+'S&amp;S'!$G$200),Z142*(1+'S&amp;S'!$G$202),Z143*(1+'S&amp;S'!$G$204),Z144*(1+'S&amp;S'!$G$206))</f>
        <v>0</v>
      </c>
      <c r="AA362" s="66">
        <f>-AA$190*(1+'S&amp;S'!$G$164)+AA$216*IF(O.6!$C$38="Depreciation",(1+'S&amp;S'!$G$164),1)-AA$218*(1+'S&amp;S'!$G$166)+AA233*(1+'S&amp;S'!$G$208)+AA234*(1+'S&amp;S'!$G$210)+SUM(AA125*(1+'S&amp;S'!$G$168),AA126*(1+'S&amp;S'!$G$170),AA127*(1+'S&amp;S'!$G$172),AA128*(1+'S&amp;S'!$G$174),AA129*(1+'S&amp;S'!$G$176),AA130*(1+'S&amp;S'!$G$178),AA131*(1+'S&amp;S'!$G$180),AA132*(1+'S&amp;S'!$G$182),AA133*(1+'S&amp;S'!$G$184),AA134*(1+'S&amp;S'!$G$186),AA135*(1+'S&amp;S'!$G$188),AA136*(1+'S&amp;S'!$G$190),AA137*(1+'S&amp;S'!$G$192),AA138*(1+'S&amp;S'!$G$194),AA139*(1+'S&amp;S'!$G$196),AA140*(1+'S&amp;S'!$G$198),AA141*(1+'S&amp;S'!$G$200),AA142*(1+'S&amp;S'!$G$202),AA143*(1+'S&amp;S'!$G$204),AA144*(1+'S&amp;S'!$G$206))</f>
        <v>0</v>
      </c>
      <c r="AB362" s="66">
        <f>-AB$190*(1+'S&amp;S'!$G$164)+AB$216*IF(O.6!$C$38="Depreciation",(1+'S&amp;S'!$G$164),1)-AB$218*(1+'S&amp;S'!$G$166)+AB233*(1+'S&amp;S'!$G$208)+AB234*(1+'S&amp;S'!$G$210)+SUM(AB125*(1+'S&amp;S'!$G$168),AB126*(1+'S&amp;S'!$G$170),AB127*(1+'S&amp;S'!$G$172),AB128*(1+'S&amp;S'!$G$174),AB129*(1+'S&amp;S'!$G$176),AB130*(1+'S&amp;S'!$G$178),AB131*(1+'S&amp;S'!$G$180),AB132*(1+'S&amp;S'!$G$182),AB133*(1+'S&amp;S'!$G$184),AB134*(1+'S&amp;S'!$G$186),AB135*(1+'S&amp;S'!$G$188),AB136*(1+'S&amp;S'!$G$190),AB137*(1+'S&amp;S'!$G$192),AB138*(1+'S&amp;S'!$G$194),AB139*(1+'S&amp;S'!$G$196),AB140*(1+'S&amp;S'!$G$198),AB141*(1+'S&amp;S'!$G$200),AB142*(1+'S&amp;S'!$G$202),AB143*(1+'S&amp;S'!$G$204),AB144*(1+'S&amp;S'!$G$206))</f>
        <v>0</v>
      </c>
      <c r="AC362" s="66">
        <f>-AC$190*(1+'S&amp;S'!$G$164)+AC$216*IF(O.6!$C$38="Depreciation",(1+'S&amp;S'!$G$164),1)-AC$218*(1+'S&amp;S'!$G$166)+AC233*(1+'S&amp;S'!$G$208)+AC234*(1+'S&amp;S'!$G$210)+SUM(AC125*(1+'S&amp;S'!$G$168),AC126*(1+'S&amp;S'!$G$170),AC127*(1+'S&amp;S'!$G$172),AC128*(1+'S&amp;S'!$G$174),AC129*(1+'S&amp;S'!$G$176),AC130*(1+'S&amp;S'!$G$178),AC131*(1+'S&amp;S'!$G$180),AC132*(1+'S&amp;S'!$G$182),AC133*(1+'S&amp;S'!$G$184),AC134*(1+'S&amp;S'!$G$186),AC135*(1+'S&amp;S'!$G$188),AC136*(1+'S&amp;S'!$G$190),AC137*(1+'S&amp;S'!$G$192),AC138*(1+'S&amp;S'!$G$194),AC139*(1+'S&amp;S'!$G$196),AC140*(1+'S&amp;S'!$G$198),AC141*(1+'S&amp;S'!$G$200),AC142*(1+'S&amp;S'!$G$202),AC143*(1+'S&amp;S'!$G$204),AC144*(1+'S&amp;S'!$G$206))</f>
        <v>0</v>
      </c>
      <c r="AD362" s="66">
        <f>-AD$190*(1+'S&amp;S'!$G$164)+AD$216*IF(O.6!$C$38="Depreciation",(1+'S&amp;S'!$G$164),1)-AD$218*(1+'S&amp;S'!$G$166)+AD233*(1+'S&amp;S'!$G$208)+AD234*(1+'S&amp;S'!$G$210)+SUM(AD125*(1+'S&amp;S'!$G$168),AD126*(1+'S&amp;S'!$G$170),AD127*(1+'S&amp;S'!$G$172),AD128*(1+'S&amp;S'!$G$174),AD129*(1+'S&amp;S'!$G$176),AD130*(1+'S&amp;S'!$G$178),AD131*(1+'S&amp;S'!$G$180),AD132*(1+'S&amp;S'!$G$182),AD133*(1+'S&amp;S'!$G$184),AD134*(1+'S&amp;S'!$G$186),AD135*(1+'S&amp;S'!$G$188),AD136*(1+'S&amp;S'!$G$190),AD137*(1+'S&amp;S'!$G$192),AD138*(1+'S&amp;S'!$G$194),AD139*(1+'S&amp;S'!$G$196),AD140*(1+'S&amp;S'!$G$198),AD141*(1+'S&amp;S'!$G$200),AD142*(1+'S&amp;S'!$G$202),AD143*(1+'S&amp;S'!$G$204),AD144*(1+'S&amp;S'!$G$206))</f>
        <v>0</v>
      </c>
      <c r="AE362" s="66">
        <f>-AE$190*(1+'S&amp;S'!$G$164)+AE$216*IF(O.6!$C$38="Depreciation",(1+'S&amp;S'!$G$164),1)-AE$218*(1+'S&amp;S'!$G$166)+AE233*(1+'S&amp;S'!$G$208)+AE234*(1+'S&amp;S'!$G$210)+SUM(AE125*(1+'S&amp;S'!$G$168),AE126*(1+'S&amp;S'!$G$170),AE127*(1+'S&amp;S'!$G$172),AE128*(1+'S&amp;S'!$G$174),AE129*(1+'S&amp;S'!$G$176),AE130*(1+'S&amp;S'!$G$178),AE131*(1+'S&amp;S'!$G$180),AE132*(1+'S&amp;S'!$G$182),AE133*(1+'S&amp;S'!$G$184),AE134*(1+'S&amp;S'!$G$186),AE135*(1+'S&amp;S'!$G$188),AE136*(1+'S&amp;S'!$G$190),AE137*(1+'S&amp;S'!$G$192),AE138*(1+'S&amp;S'!$G$194),AE139*(1+'S&amp;S'!$G$196),AE140*(1+'S&amp;S'!$G$198),AE141*(1+'S&amp;S'!$G$200),AE142*(1+'S&amp;S'!$G$202),AE143*(1+'S&amp;S'!$G$204),AE144*(1+'S&amp;S'!$G$206))</f>
        <v>0</v>
      </c>
      <c r="AF362" s="66">
        <f>-AF$190*(1+'S&amp;S'!$G$164)+AF$216*IF(O.6!$C$38="Depreciation",(1+'S&amp;S'!$G$164),1)-AF$218*(1+'S&amp;S'!$G$166)+AF233*(1+'S&amp;S'!$G$208)+AF234*(1+'S&amp;S'!$G$210)+SUM(AF125*(1+'S&amp;S'!$G$168),AF126*(1+'S&amp;S'!$G$170),AF127*(1+'S&amp;S'!$G$172),AF128*(1+'S&amp;S'!$G$174),AF129*(1+'S&amp;S'!$G$176),AF130*(1+'S&amp;S'!$G$178),AF131*(1+'S&amp;S'!$G$180),AF132*(1+'S&amp;S'!$G$182),AF133*(1+'S&amp;S'!$G$184),AF134*(1+'S&amp;S'!$G$186),AF135*(1+'S&amp;S'!$G$188),AF136*(1+'S&amp;S'!$G$190),AF137*(1+'S&amp;S'!$G$192),AF138*(1+'S&amp;S'!$G$194),AF139*(1+'S&amp;S'!$G$196),AF140*(1+'S&amp;S'!$G$198),AF141*(1+'S&amp;S'!$G$200),AF142*(1+'S&amp;S'!$G$202),AF143*(1+'S&amp;S'!$G$204),AF144*(1+'S&amp;S'!$G$206))</f>
        <v>0</v>
      </c>
      <c r="AG362" s="66">
        <f>-AG$190*(1+'S&amp;S'!$G$164)+AG$216*IF(O.6!$C$38="Depreciation",(1+'S&amp;S'!$G$164),1)-AG$218*(1+'S&amp;S'!$G$166)+AG233*(1+'S&amp;S'!$G$208)+AG234*(1+'S&amp;S'!$G$210)+SUM(AG125*(1+'S&amp;S'!$G$168),AG126*(1+'S&amp;S'!$G$170),AG127*(1+'S&amp;S'!$G$172),AG128*(1+'S&amp;S'!$G$174),AG129*(1+'S&amp;S'!$G$176),AG130*(1+'S&amp;S'!$G$178),AG131*(1+'S&amp;S'!$G$180),AG132*(1+'S&amp;S'!$G$182),AG133*(1+'S&amp;S'!$G$184),AG134*(1+'S&amp;S'!$G$186),AG135*(1+'S&amp;S'!$G$188),AG136*(1+'S&amp;S'!$G$190),AG137*(1+'S&amp;S'!$G$192),AG138*(1+'S&amp;S'!$G$194),AG139*(1+'S&amp;S'!$G$196),AG140*(1+'S&amp;S'!$G$198),AG141*(1+'S&amp;S'!$G$200),AG142*(1+'S&amp;S'!$G$202),AG143*(1+'S&amp;S'!$G$204),AG144*(1+'S&amp;S'!$G$206))</f>
        <v>0</v>
      </c>
      <c r="AH362" s="66">
        <f>-AH$190*(1+'S&amp;S'!$G$164)+AH$216*IF(O.6!$C$38="Depreciation",(1+'S&amp;S'!$G$164),1)-AH$218*(1+'S&amp;S'!$G$166)+AH233*(1+'S&amp;S'!$G$208)+AH234*(1+'S&amp;S'!$G$210)+SUM(AH125*(1+'S&amp;S'!$G$168),AH126*(1+'S&amp;S'!$G$170),AH127*(1+'S&amp;S'!$G$172),AH128*(1+'S&amp;S'!$G$174),AH129*(1+'S&amp;S'!$G$176),AH130*(1+'S&amp;S'!$G$178),AH131*(1+'S&amp;S'!$G$180),AH132*(1+'S&amp;S'!$G$182),AH133*(1+'S&amp;S'!$G$184),AH134*(1+'S&amp;S'!$G$186),AH135*(1+'S&amp;S'!$G$188),AH136*(1+'S&amp;S'!$G$190),AH137*(1+'S&amp;S'!$G$192),AH138*(1+'S&amp;S'!$G$194),AH139*(1+'S&amp;S'!$G$196),AH140*(1+'S&amp;S'!$G$198),AH141*(1+'S&amp;S'!$G$200),AH142*(1+'S&amp;S'!$G$202),AH143*(1+'S&amp;S'!$G$204),AH144*(1+'S&amp;S'!$G$206))</f>
        <v>0</v>
      </c>
      <c r="AI362" s="66">
        <f>-AI$190*(1+'S&amp;S'!$G$164)+AI$216*IF(O.6!$C$38="Depreciation",(1+'S&amp;S'!$G$164),1)-AI$218*(1+'S&amp;S'!$G$166)+AI233*(1+'S&amp;S'!$G$208)+AI234*(1+'S&amp;S'!$G$210)+SUM(AI125*(1+'S&amp;S'!$G$168),AI126*(1+'S&amp;S'!$G$170),AI127*(1+'S&amp;S'!$G$172),AI128*(1+'S&amp;S'!$G$174),AI129*(1+'S&amp;S'!$G$176),AI130*(1+'S&amp;S'!$G$178),AI131*(1+'S&amp;S'!$G$180),AI132*(1+'S&amp;S'!$G$182),AI133*(1+'S&amp;S'!$G$184),AI134*(1+'S&amp;S'!$G$186),AI135*(1+'S&amp;S'!$G$188),AI136*(1+'S&amp;S'!$G$190),AI137*(1+'S&amp;S'!$G$192),AI138*(1+'S&amp;S'!$G$194),AI139*(1+'S&amp;S'!$G$196),AI140*(1+'S&amp;S'!$G$198),AI141*(1+'S&amp;S'!$G$200),AI142*(1+'S&amp;S'!$G$202),AI143*(1+'S&amp;S'!$G$204),AI144*(1+'S&amp;S'!$G$206))</f>
        <v>0</v>
      </c>
      <c r="AJ362" s="66">
        <f>-AJ$190*(1+'S&amp;S'!$G$164)+AJ$216*IF(O.6!$C$38="Depreciation",(1+'S&amp;S'!$G$164),1)-AJ$218*(1+'S&amp;S'!$G$166)+AJ233*(1+'S&amp;S'!$G$208)+AJ234*(1+'S&amp;S'!$G$210)+SUM(AJ125*(1+'S&amp;S'!$G$168),AJ126*(1+'S&amp;S'!$G$170),AJ127*(1+'S&amp;S'!$G$172),AJ128*(1+'S&amp;S'!$G$174),AJ129*(1+'S&amp;S'!$G$176),AJ130*(1+'S&amp;S'!$G$178),AJ131*(1+'S&amp;S'!$G$180),AJ132*(1+'S&amp;S'!$G$182),AJ133*(1+'S&amp;S'!$G$184),AJ134*(1+'S&amp;S'!$G$186),AJ135*(1+'S&amp;S'!$G$188),AJ136*(1+'S&amp;S'!$G$190),AJ137*(1+'S&amp;S'!$G$192),AJ138*(1+'S&amp;S'!$G$194),AJ139*(1+'S&amp;S'!$G$196),AJ140*(1+'S&amp;S'!$G$198),AJ141*(1+'S&amp;S'!$G$200),AJ142*(1+'S&amp;S'!$G$202),AJ143*(1+'S&amp;S'!$G$204),AJ144*(1+'S&amp;S'!$G$206))</f>
        <v>0</v>
      </c>
      <c r="AK362" s="66">
        <f>-AK$190*(1+'S&amp;S'!$G$164)+AK$216*IF(O.6!$C$38="Depreciation",(1+'S&amp;S'!$G$164),1)-AK$218*(1+'S&amp;S'!$G$166)+AK233*(1+'S&amp;S'!$G$208)+AK234*(1+'S&amp;S'!$G$210)+SUM(AK125*(1+'S&amp;S'!$G$168),AK126*(1+'S&amp;S'!$G$170),AK127*(1+'S&amp;S'!$G$172),AK128*(1+'S&amp;S'!$G$174),AK129*(1+'S&amp;S'!$G$176),AK130*(1+'S&amp;S'!$G$178),AK131*(1+'S&amp;S'!$G$180),AK132*(1+'S&amp;S'!$G$182),AK133*(1+'S&amp;S'!$G$184),AK134*(1+'S&amp;S'!$G$186),AK135*(1+'S&amp;S'!$G$188),AK136*(1+'S&amp;S'!$G$190),AK137*(1+'S&amp;S'!$G$192),AK138*(1+'S&amp;S'!$G$194),AK139*(1+'S&amp;S'!$G$196),AK140*(1+'S&amp;S'!$G$198),AK141*(1+'S&amp;S'!$G$200),AK142*(1+'S&amp;S'!$G$202),AK143*(1+'S&amp;S'!$G$204),AK144*(1+'S&amp;S'!$G$206))</f>
        <v>0</v>
      </c>
      <c r="AL362" s="66">
        <f>-AL$190*(1+'S&amp;S'!$G$164)+AL$216*IF(O.6!$C$38="Depreciation",(1+'S&amp;S'!$G$164),1)-AL$218*(1+'S&amp;S'!$G$166)+AL233*(1+'S&amp;S'!$G$208)+AL234*(1+'S&amp;S'!$G$210)+SUM(AL125*(1+'S&amp;S'!$G$168),AL126*(1+'S&amp;S'!$G$170),AL127*(1+'S&amp;S'!$G$172),AL128*(1+'S&amp;S'!$G$174),AL129*(1+'S&amp;S'!$G$176),AL130*(1+'S&amp;S'!$G$178),AL131*(1+'S&amp;S'!$G$180),AL132*(1+'S&amp;S'!$G$182),AL133*(1+'S&amp;S'!$G$184),AL134*(1+'S&amp;S'!$G$186),AL135*(1+'S&amp;S'!$G$188),AL136*(1+'S&amp;S'!$G$190),AL137*(1+'S&amp;S'!$G$192),AL138*(1+'S&amp;S'!$G$194),AL139*(1+'S&amp;S'!$G$196),AL140*(1+'S&amp;S'!$G$198),AL141*(1+'S&amp;S'!$G$200),AL142*(1+'S&amp;S'!$G$202),AL143*(1+'S&amp;S'!$G$204),AL144*(1+'S&amp;S'!$G$206))</f>
        <v>0</v>
      </c>
      <c r="AM362" s="66">
        <f>-AM$190*(1+'S&amp;S'!$G$164)+AM$216*IF(O.6!$C$38="Depreciation",(1+'S&amp;S'!$G$164),1)-AM$218*(1+'S&amp;S'!$G$166)+AM233*(1+'S&amp;S'!$G$208)+AM234*(1+'S&amp;S'!$G$210)+SUM(AM125*(1+'S&amp;S'!$G$168),AM126*(1+'S&amp;S'!$G$170),AM127*(1+'S&amp;S'!$G$172),AM128*(1+'S&amp;S'!$G$174),AM129*(1+'S&amp;S'!$G$176),AM130*(1+'S&amp;S'!$G$178),AM131*(1+'S&amp;S'!$G$180),AM132*(1+'S&amp;S'!$G$182),AM133*(1+'S&amp;S'!$G$184),AM134*(1+'S&amp;S'!$G$186),AM135*(1+'S&amp;S'!$G$188),AM136*(1+'S&amp;S'!$G$190),AM137*(1+'S&amp;S'!$G$192),AM138*(1+'S&amp;S'!$G$194),AM139*(1+'S&amp;S'!$G$196),AM140*(1+'S&amp;S'!$G$198),AM141*(1+'S&amp;S'!$G$200),AM142*(1+'S&amp;S'!$G$202),AM143*(1+'S&amp;S'!$G$204),AM144*(1+'S&amp;S'!$G$206))</f>
        <v>0</v>
      </c>
      <c r="AN362" s="66">
        <f>-AN$190*(1+'S&amp;S'!$G$164)+AN$216*IF(O.6!$C$38="Depreciation",(1+'S&amp;S'!$G$164),1)-AN$218*(1+'S&amp;S'!$G$166)+AN233*(1+'S&amp;S'!$G$208)+AN234*(1+'S&amp;S'!$G$210)+SUM(AN125*(1+'S&amp;S'!$G$168),AN126*(1+'S&amp;S'!$G$170),AN127*(1+'S&amp;S'!$G$172),AN128*(1+'S&amp;S'!$G$174),AN129*(1+'S&amp;S'!$G$176),AN130*(1+'S&amp;S'!$G$178),AN131*(1+'S&amp;S'!$G$180),AN132*(1+'S&amp;S'!$G$182),AN133*(1+'S&amp;S'!$G$184),AN134*(1+'S&amp;S'!$G$186),AN135*(1+'S&amp;S'!$G$188),AN136*(1+'S&amp;S'!$G$190),AN137*(1+'S&amp;S'!$G$192),AN138*(1+'S&amp;S'!$G$194),AN139*(1+'S&amp;S'!$G$196),AN140*(1+'S&amp;S'!$G$198),AN141*(1+'S&amp;S'!$G$200),AN142*(1+'S&amp;S'!$G$202),AN143*(1+'S&amp;S'!$G$204),AN144*(1+'S&amp;S'!$G$206))</f>
        <v>0</v>
      </c>
      <c r="AO362" s="66">
        <f>-AO$190*(1+'S&amp;S'!$G$164)+AO$216*IF(O.6!$C$38="Depreciation",(1+'S&amp;S'!$G$164),1)-AO$218*(1+'S&amp;S'!$G$166)+AO233*(1+'S&amp;S'!$G$208)+AO234*(1+'S&amp;S'!$G$210)+SUM(AO125*(1+'S&amp;S'!$G$168),AO126*(1+'S&amp;S'!$G$170),AO127*(1+'S&amp;S'!$G$172),AO128*(1+'S&amp;S'!$G$174),AO129*(1+'S&amp;S'!$G$176),AO130*(1+'S&amp;S'!$G$178),AO131*(1+'S&amp;S'!$G$180),AO132*(1+'S&amp;S'!$G$182),AO133*(1+'S&amp;S'!$G$184),AO134*(1+'S&amp;S'!$G$186),AO135*(1+'S&amp;S'!$G$188),AO136*(1+'S&amp;S'!$G$190),AO137*(1+'S&amp;S'!$G$192),AO138*(1+'S&amp;S'!$G$194),AO139*(1+'S&amp;S'!$G$196),AO140*(1+'S&amp;S'!$G$198),AO141*(1+'S&amp;S'!$G$200),AO142*(1+'S&amp;S'!$G$202),AO143*(1+'S&amp;S'!$G$204),AO144*(1+'S&amp;S'!$G$206))</f>
        <v>0</v>
      </c>
      <c r="AP362" s="66">
        <f>-AP$190*(1+'S&amp;S'!$G$164)+AP$216*IF(O.6!$C$38="Depreciation",(1+'S&amp;S'!$G$164),1)-AP$218*(1+'S&amp;S'!$G$166)+AP233*(1+'S&amp;S'!$G$208)+AP234*(1+'S&amp;S'!$G$210)+SUM(AP125*(1+'S&amp;S'!$G$168),AP126*(1+'S&amp;S'!$G$170),AP127*(1+'S&amp;S'!$G$172),AP128*(1+'S&amp;S'!$G$174),AP129*(1+'S&amp;S'!$G$176),AP130*(1+'S&amp;S'!$G$178),AP131*(1+'S&amp;S'!$G$180),AP132*(1+'S&amp;S'!$G$182),AP133*(1+'S&amp;S'!$G$184),AP134*(1+'S&amp;S'!$G$186),AP135*(1+'S&amp;S'!$G$188),AP136*(1+'S&amp;S'!$G$190),AP137*(1+'S&amp;S'!$G$192),AP138*(1+'S&amp;S'!$G$194),AP139*(1+'S&amp;S'!$G$196),AP140*(1+'S&amp;S'!$G$198),AP141*(1+'S&amp;S'!$G$200),AP142*(1+'S&amp;S'!$G$202),AP143*(1+'S&amp;S'!$G$204),AP144*(1+'S&amp;S'!$G$206))</f>
        <v>0</v>
      </c>
      <c r="AQ362" s="66">
        <f>-AQ$190*(1+'S&amp;S'!$G$164)+AQ$216*IF(O.6!$C$38="Depreciation",(1+'S&amp;S'!$G$164),1)-AQ$218*(1+'S&amp;S'!$G$166)+AQ233*(1+'S&amp;S'!$G$208)+AQ234*(1+'S&amp;S'!$G$210)+SUM(AQ125*(1+'S&amp;S'!$G$168),AQ126*(1+'S&amp;S'!$G$170),AQ127*(1+'S&amp;S'!$G$172),AQ128*(1+'S&amp;S'!$G$174),AQ129*(1+'S&amp;S'!$G$176),AQ130*(1+'S&amp;S'!$G$178),AQ131*(1+'S&amp;S'!$G$180),AQ132*(1+'S&amp;S'!$G$182),AQ133*(1+'S&amp;S'!$G$184),AQ134*(1+'S&amp;S'!$G$186),AQ135*(1+'S&amp;S'!$G$188),AQ136*(1+'S&amp;S'!$G$190),AQ137*(1+'S&amp;S'!$G$192),AQ138*(1+'S&amp;S'!$G$194),AQ139*(1+'S&amp;S'!$G$196),AQ140*(1+'S&amp;S'!$G$198),AQ141*(1+'S&amp;S'!$G$200),AQ142*(1+'S&amp;S'!$G$202),AQ143*(1+'S&amp;S'!$G$204),AQ144*(1+'S&amp;S'!$G$206))</f>
        <v>0</v>
      </c>
      <c r="AR362" s="66">
        <f>-AR$190*(1+'S&amp;S'!$G$164)+AR$216*IF(O.6!$C$38="Depreciation",(1+'S&amp;S'!$G$164),1)-AR$218*(1+'S&amp;S'!$G$166)+AR233*(1+'S&amp;S'!$G$208)+AR234*(1+'S&amp;S'!$G$210)+SUM(AR125*(1+'S&amp;S'!$G$168),AR126*(1+'S&amp;S'!$G$170),AR127*(1+'S&amp;S'!$G$172),AR128*(1+'S&amp;S'!$G$174),AR129*(1+'S&amp;S'!$G$176),AR130*(1+'S&amp;S'!$G$178),AR131*(1+'S&amp;S'!$G$180),AR132*(1+'S&amp;S'!$G$182),AR133*(1+'S&amp;S'!$G$184),AR134*(1+'S&amp;S'!$G$186),AR135*(1+'S&amp;S'!$G$188),AR136*(1+'S&amp;S'!$G$190),AR137*(1+'S&amp;S'!$G$192),AR138*(1+'S&amp;S'!$G$194),AR139*(1+'S&amp;S'!$G$196),AR140*(1+'S&amp;S'!$G$198),AR141*(1+'S&amp;S'!$G$200),AR142*(1+'S&amp;S'!$G$202),AR143*(1+'S&amp;S'!$G$204),AR144*(1+'S&amp;S'!$G$206))</f>
        <v>0</v>
      </c>
      <c r="AS362" s="66">
        <f>-AS$190*(1+'S&amp;S'!$G$164)+AS$216*IF(O.6!$C$38="Depreciation",(1+'S&amp;S'!$G$164),1)-AS$218*(1+'S&amp;S'!$G$166)+AS233*(1+'S&amp;S'!$G$208)+AS234*(1+'S&amp;S'!$G$210)+SUM(AS125*(1+'S&amp;S'!$G$168),AS126*(1+'S&amp;S'!$G$170),AS127*(1+'S&amp;S'!$G$172),AS128*(1+'S&amp;S'!$G$174),AS129*(1+'S&amp;S'!$G$176),AS130*(1+'S&amp;S'!$G$178),AS131*(1+'S&amp;S'!$G$180),AS132*(1+'S&amp;S'!$G$182),AS133*(1+'S&amp;S'!$G$184),AS134*(1+'S&amp;S'!$G$186),AS135*(1+'S&amp;S'!$G$188),AS136*(1+'S&amp;S'!$G$190),AS137*(1+'S&amp;S'!$G$192),AS138*(1+'S&amp;S'!$G$194),AS139*(1+'S&amp;S'!$G$196),AS140*(1+'S&amp;S'!$G$198),AS141*(1+'S&amp;S'!$G$200),AS142*(1+'S&amp;S'!$G$202),AS143*(1+'S&amp;S'!$G$204),AS144*(1+'S&amp;S'!$G$206))</f>
        <v>0</v>
      </c>
      <c r="AT362" s="66">
        <f>-AT$190*(1+'S&amp;S'!$G$164)+AT$216*IF(O.6!$C$38="Depreciation",(1+'S&amp;S'!$G$164),1)-AT$218*(1+'S&amp;S'!$G$166)+AT233*(1+'S&amp;S'!$G$208)+AT234*(1+'S&amp;S'!$G$210)+SUM(AT125*(1+'S&amp;S'!$G$168),AT126*(1+'S&amp;S'!$G$170),AT127*(1+'S&amp;S'!$G$172),AT128*(1+'S&amp;S'!$G$174),AT129*(1+'S&amp;S'!$G$176),AT130*(1+'S&amp;S'!$G$178),AT131*(1+'S&amp;S'!$G$180),AT132*(1+'S&amp;S'!$G$182),AT133*(1+'S&amp;S'!$G$184),AT134*(1+'S&amp;S'!$G$186),AT135*(1+'S&amp;S'!$G$188),AT136*(1+'S&amp;S'!$G$190),AT137*(1+'S&amp;S'!$G$192),AT138*(1+'S&amp;S'!$G$194),AT139*(1+'S&amp;S'!$G$196),AT140*(1+'S&amp;S'!$G$198),AT141*(1+'S&amp;S'!$G$200),AT142*(1+'S&amp;S'!$G$202),AT143*(1+'S&amp;S'!$G$204),AT144*(1+'S&amp;S'!$G$206))</f>
        <v>0</v>
      </c>
      <c r="AU362" s="66">
        <f>-AU$190*(1+'S&amp;S'!$G$164)+AU$216*IF(O.6!$C$38="Depreciation",(1+'S&amp;S'!$G$164),1)-AU$218*(1+'S&amp;S'!$G$166)+AU233*(1+'S&amp;S'!$G$208)+AU234*(1+'S&amp;S'!$G$210)+SUM(AU125*(1+'S&amp;S'!$G$168),AU126*(1+'S&amp;S'!$G$170),AU127*(1+'S&amp;S'!$G$172),AU128*(1+'S&amp;S'!$G$174),AU129*(1+'S&amp;S'!$G$176),AU130*(1+'S&amp;S'!$G$178),AU131*(1+'S&amp;S'!$G$180),AU132*(1+'S&amp;S'!$G$182),AU133*(1+'S&amp;S'!$G$184),AU134*(1+'S&amp;S'!$G$186),AU135*(1+'S&amp;S'!$G$188),AU136*(1+'S&amp;S'!$G$190),AU137*(1+'S&amp;S'!$G$192),AU138*(1+'S&amp;S'!$G$194),AU139*(1+'S&amp;S'!$G$196),AU140*(1+'S&amp;S'!$G$198),AU141*(1+'S&amp;S'!$G$200),AU142*(1+'S&amp;S'!$G$202),AU143*(1+'S&amp;S'!$G$204),AU144*(1+'S&amp;S'!$G$206))</f>
        <v>0</v>
      </c>
      <c r="AV362" s="66">
        <f>-AV$190*(1+'S&amp;S'!$G$164)+AV$216*IF(O.6!$C$38="Depreciation",(1+'S&amp;S'!$G$164),1)-AV$218*(1+'S&amp;S'!$G$166)+AV233*(1+'S&amp;S'!$G$208)+AV234*(1+'S&amp;S'!$G$210)+SUM(AV125*(1+'S&amp;S'!$G$168),AV126*(1+'S&amp;S'!$G$170),AV127*(1+'S&amp;S'!$G$172),AV128*(1+'S&amp;S'!$G$174),AV129*(1+'S&amp;S'!$G$176),AV130*(1+'S&amp;S'!$G$178),AV131*(1+'S&amp;S'!$G$180),AV132*(1+'S&amp;S'!$G$182),AV133*(1+'S&amp;S'!$G$184),AV134*(1+'S&amp;S'!$G$186),AV135*(1+'S&amp;S'!$G$188),AV136*(1+'S&amp;S'!$G$190),AV137*(1+'S&amp;S'!$G$192),AV138*(1+'S&amp;S'!$G$194),AV139*(1+'S&amp;S'!$G$196),AV140*(1+'S&amp;S'!$G$198),AV141*(1+'S&amp;S'!$G$200),AV142*(1+'S&amp;S'!$G$202),AV143*(1+'S&amp;S'!$G$204),AV144*(1+'S&amp;S'!$G$206))</f>
        <v>0</v>
      </c>
      <c r="AW362" s="66">
        <f>-AW$190*(1+'S&amp;S'!$G$164)+AW$216*IF(O.6!$C$38="Depreciation",(1+'S&amp;S'!$G$164),1)-AW$218*(1+'S&amp;S'!$G$166)+AW233*(1+'S&amp;S'!$G$208)+AW234*(1+'S&amp;S'!$G$210)+SUM(AW125*(1+'S&amp;S'!$G$168),AW126*(1+'S&amp;S'!$G$170),AW127*(1+'S&amp;S'!$G$172),AW128*(1+'S&amp;S'!$G$174),AW129*(1+'S&amp;S'!$G$176),AW130*(1+'S&amp;S'!$G$178),AW131*(1+'S&amp;S'!$G$180),AW132*(1+'S&amp;S'!$G$182),AW133*(1+'S&amp;S'!$G$184),AW134*(1+'S&amp;S'!$G$186),AW135*(1+'S&amp;S'!$G$188),AW136*(1+'S&amp;S'!$G$190),AW137*(1+'S&amp;S'!$G$192),AW138*(1+'S&amp;S'!$G$194),AW139*(1+'S&amp;S'!$G$196),AW140*(1+'S&amp;S'!$G$198),AW141*(1+'S&amp;S'!$G$200),AW142*(1+'S&amp;S'!$G$202),AW143*(1+'S&amp;S'!$G$204),AW144*(1+'S&amp;S'!$G$206))</f>
        <v>0</v>
      </c>
      <c r="AX362" s="66">
        <f>-AX$190*(1+'S&amp;S'!$G$164)+AX$216*IF(O.6!$C$38="Depreciation",(1+'S&amp;S'!$G$164),1)-AX$218*(1+'S&amp;S'!$G$166)+AX233*(1+'S&amp;S'!$G$208)+AX234*(1+'S&amp;S'!$G$210)+SUM(AX125*(1+'S&amp;S'!$G$168),AX126*(1+'S&amp;S'!$G$170),AX127*(1+'S&amp;S'!$G$172),AX128*(1+'S&amp;S'!$G$174),AX129*(1+'S&amp;S'!$G$176),AX130*(1+'S&amp;S'!$G$178),AX131*(1+'S&amp;S'!$G$180),AX132*(1+'S&amp;S'!$G$182),AX133*(1+'S&amp;S'!$G$184),AX134*(1+'S&amp;S'!$G$186),AX135*(1+'S&amp;S'!$G$188),AX136*(1+'S&amp;S'!$G$190),AX137*(1+'S&amp;S'!$G$192),AX138*(1+'S&amp;S'!$G$194),AX139*(1+'S&amp;S'!$G$196),AX140*(1+'S&amp;S'!$G$198),AX141*(1+'S&amp;S'!$G$200),AX142*(1+'S&amp;S'!$G$202),AX143*(1+'S&amp;S'!$G$204),AX144*(1+'S&amp;S'!$G$206))</f>
        <v>0</v>
      </c>
      <c r="AY362" s="66">
        <f>-AY$190*(1+'S&amp;S'!$G$164)+AY$216*IF(O.6!$C$38="Depreciation",(1+'S&amp;S'!$G$164),1)-AY$218*(1+'S&amp;S'!$G$166)+AY233*(1+'S&amp;S'!$G$208)+AY234*(1+'S&amp;S'!$G$210)+SUM(AY125*(1+'S&amp;S'!$G$168),AY126*(1+'S&amp;S'!$G$170),AY127*(1+'S&amp;S'!$G$172),AY128*(1+'S&amp;S'!$G$174),AY129*(1+'S&amp;S'!$G$176),AY130*(1+'S&amp;S'!$G$178),AY131*(1+'S&amp;S'!$G$180),AY132*(1+'S&amp;S'!$G$182),AY133*(1+'S&amp;S'!$G$184),AY134*(1+'S&amp;S'!$G$186),AY135*(1+'S&amp;S'!$G$188),AY136*(1+'S&amp;S'!$G$190),AY137*(1+'S&amp;S'!$G$192),AY138*(1+'S&amp;S'!$G$194),AY139*(1+'S&amp;S'!$G$196),AY140*(1+'S&amp;S'!$G$198),AY141*(1+'S&amp;S'!$G$200),AY142*(1+'S&amp;S'!$G$202),AY143*(1+'S&amp;S'!$G$204),AY144*(1+'S&amp;S'!$G$206))</f>
        <v>0</v>
      </c>
      <c r="AZ362" s="66">
        <f>-AZ$190*(1+'S&amp;S'!$G$164)+AZ$216*IF(O.6!$C$38="Depreciation",(1+'S&amp;S'!$G$164),1)-AZ$218*(1+'S&amp;S'!$G$166)+AZ233*(1+'S&amp;S'!$G$208)+AZ234*(1+'S&amp;S'!$G$210)+SUM(AZ125*(1+'S&amp;S'!$G$168),AZ126*(1+'S&amp;S'!$G$170),AZ127*(1+'S&amp;S'!$G$172),AZ128*(1+'S&amp;S'!$G$174),AZ129*(1+'S&amp;S'!$G$176),AZ130*(1+'S&amp;S'!$G$178),AZ131*(1+'S&amp;S'!$G$180),AZ132*(1+'S&amp;S'!$G$182),AZ133*(1+'S&amp;S'!$G$184),AZ134*(1+'S&amp;S'!$G$186),AZ135*(1+'S&amp;S'!$G$188),AZ136*(1+'S&amp;S'!$G$190),AZ137*(1+'S&amp;S'!$G$192),AZ138*(1+'S&amp;S'!$G$194),AZ139*(1+'S&amp;S'!$G$196),AZ140*(1+'S&amp;S'!$G$198),AZ141*(1+'S&amp;S'!$G$200),AZ142*(1+'S&amp;S'!$G$202),AZ143*(1+'S&amp;S'!$G$204),AZ144*(1+'S&amp;S'!$G$206))</f>
        <v>0</v>
      </c>
      <c r="BA362" s="66">
        <f>-BA$190*(1+'S&amp;S'!$G$164)+BA$216*IF(O.6!$C$38="Depreciation",(1+'S&amp;S'!$G$164),1)-BA$218*(1+'S&amp;S'!$G$166)+BA233*(1+'S&amp;S'!$G$208)+BA234*(1+'S&amp;S'!$G$210)+SUM(BA125*(1+'S&amp;S'!$G$168),BA126*(1+'S&amp;S'!$G$170),BA127*(1+'S&amp;S'!$G$172),BA128*(1+'S&amp;S'!$G$174),BA129*(1+'S&amp;S'!$G$176),BA130*(1+'S&amp;S'!$G$178),BA131*(1+'S&amp;S'!$G$180),BA132*(1+'S&amp;S'!$G$182),BA133*(1+'S&amp;S'!$G$184),BA134*(1+'S&amp;S'!$G$186),BA135*(1+'S&amp;S'!$G$188),BA136*(1+'S&amp;S'!$G$190),BA137*(1+'S&amp;S'!$G$192),BA138*(1+'S&amp;S'!$G$194),BA139*(1+'S&amp;S'!$G$196),BA140*(1+'S&amp;S'!$G$198),BA141*(1+'S&amp;S'!$G$200),BA142*(1+'S&amp;S'!$G$202),BA143*(1+'S&amp;S'!$G$204),BA144*(1+'S&amp;S'!$G$206))</f>
        <v>0</v>
      </c>
      <c r="BB362" s="66">
        <f>-BB$190*(1+'S&amp;S'!$G$164)+BB$216*IF(O.6!$C$38="Depreciation",(1+'S&amp;S'!$G$164),1)-BB$218*(1+'S&amp;S'!$G$166)+BB233*(1+'S&amp;S'!$G$208)+BB234*(1+'S&amp;S'!$G$210)+SUM(BB125*(1+'S&amp;S'!$G$168),BB126*(1+'S&amp;S'!$G$170),BB127*(1+'S&amp;S'!$G$172),BB128*(1+'S&amp;S'!$G$174),BB129*(1+'S&amp;S'!$G$176),BB130*(1+'S&amp;S'!$G$178),BB131*(1+'S&amp;S'!$G$180),BB132*(1+'S&amp;S'!$G$182),BB133*(1+'S&amp;S'!$G$184),BB134*(1+'S&amp;S'!$G$186),BB135*(1+'S&amp;S'!$G$188),BB136*(1+'S&amp;S'!$G$190),BB137*(1+'S&amp;S'!$G$192),BB138*(1+'S&amp;S'!$G$194),BB139*(1+'S&amp;S'!$G$196),BB140*(1+'S&amp;S'!$G$198),BB141*(1+'S&amp;S'!$G$200),BB142*(1+'S&amp;S'!$G$202),BB143*(1+'S&amp;S'!$G$204),BB144*(1+'S&amp;S'!$G$206))</f>
        <v>0</v>
      </c>
      <c r="BC362" s="66">
        <f>-BC$190*(1+'S&amp;S'!$G$164)+BC$216*IF(O.6!$C$38="Depreciation",(1+'S&amp;S'!$G$164),1)-BC$218*(1+'S&amp;S'!$G$166)+BC233*(1+'S&amp;S'!$G$208)+BC234*(1+'S&amp;S'!$G$210)+SUM(BC125*(1+'S&amp;S'!$G$168),BC126*(1+'S&amp;S'!$G$170),BC127*(1+'S&amp;S'!$G$172),BC128*(1+'S&amp;S'!$G$174),BC129*(1+'S&amp;S'!$G$176),BC130*(1+'S&amp;S'!$G$178),BC131*(1+'S&amp;S'!$G$180),BC132*(1+'S&amp;S'!$G$182),BC133*(1+'S&amp;S'!$G$184),BC134*(1+'S&amp;S'!$G$186),BC135*(1+'S&amp;S'!$G$188),BC136*(1+'S&amp;S'!$G$190),BC137*(1+'S&amp;S'!$G$192),BC138*(1+'S&amp;S'!$G$194),BC139*(1+'S&amp;S'!$G$196),BC140*(1+'S&amp;S'!$G$198),BC141*(1+'S&amp;S'!$G$200),BC142*(1+'S&amp;S'!$G$202),BC143*(1+'S&amp;S'!$G$204),BC144*(1+'S&amp;S'!$G$206))</f>
        <v>0</v>
      </c>
      <c r="BD362" s="66">
        <f>-BD$190*(1+'S&amp;S'!$G$164)+BD$216*IF(O.6!$C$38="Depreciation",(1+'S&amp;S'!$G$164),1)-BD$218*(1+'S&amp;S'!$G$166)+BD233*(1+'S&amp;S'!$G$208)+BD234*(1+'S&amp;S'!$G$210)+SUM(BD125*(1+'S&amp;S'!$G$168),BD126*(1+'S&amp;S'!$G$170),BD127*(1+'S&amp;S'!$G$172),BD128*(1+'S&amp;S'!$G$174),BD129*(1+'S&amp;S'!$G$176),BD130*(1+'S&amp;S'!$G$178),BD131*(1+'S&amp;S'!$G$180),BD132*(1+'S&amp;S'!$G$182),BD133*(1+'S&amp;S'!$G$184),BD134*(1+'S&amp;S'!$G$186),BD135*(1+'S&amp;S'!$G$188),BD136*(1+'S&amp;S'!$G$190),BD137*(1+'S&amp;S'!$G$192),BD138*(1+'S&amp;S'!$G$194),BD139*(1+'S&amp;S'!$G$196),BD140*(1+'S&amp;S'!$G$198),BD141*(1+'S&amp;S'!$G$200),BD142*(1+'S&amp;S'!$G$202),BD143*(1+'S&amp;S'!$G$204),BD144*(1+'S&amp;S'!$G$206))</f>
        <v>0</v>
      </c>
      <c r="BE362" s="66">
        <f>-BE$190*(1+'S&amp;S'!$G$164)+BE$216*IF(O.6!$C$38="Depreciation",(1+'S&amp;S'!$G$164),1)-BE$218*(1+'S&amp;S'!$G$166)+BE233*(1+'S&amp;S'!$G$208)+BE234*(1+'S&amp;S'!$G$210)+SUM(BE125*(1+'S&amp;S'!$G$168),BE126*(1+'S&amp;S'!$G$170),BE127*(1+'S&amp;S'!$G$172),BE128*(1+'S&amp;S'!$G$174),BE129*(1+'S&amp;S'!$G$176),BE130*(1+'S&amp;S'!$G$178),BE131*(1+'S&amp;S'!$G$180),BE132*(1+'S&amp;S'!$G$182),BE133*(1+'S&amp;S'!$G$184),BE134*(1+'S&amp;S'!$G$186),BE135*(1+'S&amp;S'!$G$188),BE136*(1+'S&amp;S'!$G$190),BE137*(1+'S&amp;S'!$G$192),BE138*(1+'S&amp;S'!$G$194),BE139*(1+'S&amp;S'!$G$196),BE140*(1+'S&amp;S'!$G$198),BE141*(1+'S&amp;S'!$G$200),BE142*(1+'S&amp;S'!$G$202),BE143*(1+'S&amp;S'!$G$204),BE144*(1+'S&amp;S'!$G$206))</f>
        <v>0</v>
      </c>
      <c r="BF362" s="66">
        <f>-BF$190*(1+'S&amp;S'!$G$164)+BF$216*IF(O.6!$C$38="Depreciation",(1+'S&amp;S'!$G$164),1)-BF$218*(1+'S&amp;S'!$G$166)+BF233*(1+'S&amp;S'!$G$208)+BF234*(1+'S&amp;S'!$G$210)+SUM(BF125*(1+'S&amp;S'!$G$168),BF126*(1+'S&amp;S'!$G$170),BF127*(1+'S&amp;S'!$G$172),BF128*(1+'S&amp;S'!$G$174),BF129*(1+'S&amp;S'!$G$176),BF130*(1+'S&amp;S'!$G$178),BF131*(1+'S&amp;S'!$G$180),BF132*(1+'S&amp;S'!$G$182),BF133*(1+'S&amp;S'!$G$184),BF134*(1+'S&amp;S'!$G$186),BF135*(1+'S&amp;S'!$G$188),BF136*(1+'S&amp;S'!$G$190),BF137*(1+'S&amp;S'!$G$192),BF138*(1+'S&amp;S'!$G$194),BF139*(1+'S&amp;S'!$G$196),BF140*(1+'S&amp;S'!$G$198),BF141*(1+'S&amp;S'!$G$200),BF142*(1+'S&amp;S'!$G$202),BF143*(1+'S&amp;S'!$G$204),BF144*(1+'S&amp;S'!$G$206))</f>
        <v>0</v>
      </c>
      <c r="BG362" s="66">
        <f>-BG$190*(1+'S&amp;S'!$G$164)+BG$216*IF(O.6!$C$38="Depreciation",(1+'S&amp;S'!$G$164),1)-BG$218*(1+'S&amp;S'!$G$166)+BG233*(1+'S&amp;S'!$G$208)+BG234*(1+'S&amp;S'!$G$210)+SUM(BG125*(1+'S&amp;S'!$G$168),BG126*(1+'S&amp;S'!$G$170),BG127*(1+'S&amp;S'!$G$172),BG128*(1+'S&amp;S'!$G$174),BG129*(1+'S&amp;S'!$G$176),BG130*(1+'S&amp;S'!$G$178),BG131*(1+'S&amp;S'!$G$180),BG132*(1+'S&amp;S'!$G$182),BG133*(1+'S&amp;S'!$G$184),BG134*(1+'S&amp;S'!$G$186),BG135*(1+'S&amp;S'!$G$188),BG136*(1+'S&amp;S'!$G$190),BG137*(1+'S&amp;S'!$G$192),BG138*(1+'S&amp;S'!$G$194),BG139*(1+'S&amp;S'!$G$196),BG140*(1+'S&amp;S'!$G$198),BG141*(1+'S&amp;S'!$G$200),BG142*(1+'S&amp;S'!$G$202),BG143*(1+'S&amp;S'!$G$204),BG144*(1+'S&amp;S'!$G$206))</f>
        <v>0</v>
      </c>
      <c r="BH362" s="66">
        <f>-BH$190*(1+'S&amp;S'!$G$164)+BH$216*IF(O.6!$C$38="Depreciation",(1+'S&amp;S'!$G$164),1)-BH$218*(1+'S&amp;S'!$G$166)+BH233*(1+'S&amp;S'!$G$208)+BH234*(1+'S&amp;S'!$G$210)+SUM(BH125*(1+'S&amp;S'!$G$168),BH126*(1+'S&amp;S'!$G$170),BH127*(1+'S&amp;S'!$G$172),BH128*(1+'S&amp;S'!$G$174),BH129*(1+'S&amp;S'!$G$176),BH130*(1+'S&amp;S'!$G$178),BH131*(1+'S&amp;S'!$G$180),BH132*(1+'S&amp;S'!$G$182),BH133*(1+'S&amp;S'!$G$184),BH134*(1+'S&amp;S'!$G$186),BH135*(1+'S&amp;S'!$G$188),BH136*(1+'S&amp;S'!$G$190),BH137*(1+'S&amp;S'!$G$192),BH138*(1+'S&amp;S'!$G$194),BH139*(1+'S&amp;S'!$G$196),BH140*(1+'S&amp;S'!$G$198),BH141*(1+'S&amp;S'!$G$200),BH142*(1+'S&amp;S'!$G$202),BH143*(1+'S&amp;S'!$G$204),BH144*(1+'S&amp;S'!$G$206))</f>
        <v>0</v>
      </c>
      <c r="BI362" s="66">
        <f>-BI$190*(1+'S&amp;S'!$G$164)+BI$216*IF(O.6!$C$38="Depreciation",(1+'S&amp;S'!$G$164),1)-BI$218*(1+'S&amp;S'!$G$166)+BI233*(1+'S&amp;S'!$G$208)+BI234*(1+'S&amp;S'!$G$210)+SUM(BI125*(1+'S&amp;S'!$G$168),BI126*(1+'S&amp;S'!$G$170),BI127*(1+'S&amp;S'!$G$172),BI128*(1+'S&amp;S'!$G$174),BI129*(1+'S&amp;S'!$G$176),BI130*(1+'S&amp;S'!$G$178),BI131*(1+'S&amp;S'!$G$180),BI132*(1+'S&amp;S'!$G$182),BI133*(1+'S&amp;S'!$G$184),BI134*(1+'S&amp;S'!$G$186),BI135*(1+'S&amp;S'!$G$188),BI136*(1+'S&amp;S'!$G$190),BI137*(1+'S&amp;S'!$G$192),BI138*(1+'S&amp;S'!$G$194),BI139*(1+'S&amp;S'!$G$196),BI140*(1+'S&amp;S'!$G$198),BI141*(1+'S&amp;S'!$G$200),BI142*(1+'S&amp;S'!$G$202),BI143*(1+'S&amp;S'!$G$204),BI144*(1+'S&amp;S'!$G$206))</f>
        <v>0</v>
      </c>
      <c r="BJ362" s="66">
        <f>-BJ$190*(1+'S&amp;S'!$G$164)+BJ$216*IF(O.6!$C$38="Depreciation",(1+'S&amp;S'!$G$164),1)-BJ$218*(1+'S&amp;S'!$G$166)+BJ233*(1+'S&amp;S'!$G$208)+BJ234*(1+'S&amp;S'!$G$210)+SUM(BJ125*(1+'S&amp;S'!$G$168),BJ126*(1+'S&amp;S'!$G$170),BJ127*(1+'S&amp;S'!$G$172),BJ128*(1+'S&amp;S'!$G$174),BJ129*(1+'S&amp;S'!$G$176),BJ130*(1+'S&amp;S'!$G$178),BJ131*(1+'S&amp;S'!$G$180),BJ132*(1+'S&amp;S'!$G$182),BJ133*(1+'S&amp;S'!$G$184),BJ134*(1+'S&amp;S'!$G$186),BJ135*(1+'S&amp;S'!$G$188),BJ136*(1+'S&amp;S'!$G$190),BJ137*(1+'S&amp;S'!$G$192),BJ138*(1+'S&amp;S'!$G$194),BJ139*(1+'S&amp;S'!$G$196),BJ140*(1+'S&amp;S'!$G$198),BJ141*(1+'S&amp;S'!$G$200),BJ142*(1+'S&amp;S'!$G$202),BJ143*(1+'S&amp;S'!$G$204),BJ144*(1+'S&amp;S'!$G$206))</f>
        <v>0</v>
      </c>
      <c r="BK362" s="66">
        <f>-BK$190*(1+'S&amp;S'!$G$164)+BK$216*IF(O.6!$C$38="Depreciation",(1+'S&amp;S'!$G$164),1)-BK$218*(1+'S&amp;S'!$G$166)+BK233*(1+'S&amp;S'!$G$208)+BK234*(1+'S&amp;S'!$G$210)+SUM(BK125*(1+'S&amp;S'!$G$168),BK126*(1+'S&amp;S'!$G$170),BK127*(1+'S&amp;S'!$G$172),BK128*(1+'S&amp;S'!$G$174),BK129*(1+'S&amp;S'!$G$176),BK130*(1+'S&amp;S'!$G$178),BK131*(1+'S&amp;S'!$G$180),BK132*(1+'S&amp;S'!$G$182),BK133*(1+'S&amp;S'!$G$184),BK134*(1+'S&amp;S'!$G$186),BK135*(1+'S&amp;S'!$G$188),BK136*(1+'S&amp;S'!$G$190),BK137*(1+'S&amp;S'!$G$192),BK138*(1+'S&amp;S'!$G$194),BK139*(1+'S&amp;S'!$G$196),BK140*(1+'S&amp;S'!$G$198),BK141*(1+'S&amp;S'!$G$200),BK142*(1+'S&amp;S'!$G$202),BK143*(1+'S&amp;S'!$G$204),BK144*(1+'S&amp;S'!$G$206))</f>
        <v>0</v>
      </c>
      <c r="BL362" s="66">
        <f>-BL$190*(1+'S&amp;S'!$G$164)+BL$216*IF(O.6!$C$38="Depreciation",(1+'S&amp;S'!$G$164),1)-BL$218*(1+'S&amp;S'!$G$166)+BL233*(1+'S&amp;S'!$G$208)+BL234*(1+'S&amp;S'!$G$210)+SUM(BL125*(1+'S&amp;S'!$G$168),BL126*(1+'S&amp;S'!$G$170),BL127*(1+'S&amp;S'!$G$172),BL128*(1+'S&amp;S'!$G$174),BL129*(1+'S&amp;S'!$G$176),BL130*(1+'S&amp;S'!$G$178),BL131*(1+'S&amp;S'!$G$180),BL132*(1+'S&amp;S'!$G$182),BL133*(1+'S&amp;S'!$G$184),BL134*(1+'S&amp;S'!$G$186),BL135*(1+'S&amp;S'!$G$188),BL136*(1+'S&amp;S'!$G$190),BL137*(1+'S&amp;S'!$G$192),BL138*(1+'S&amp;S'!$G$194),BL139*(1+'S&amp;S'!$G$196),BL140*(1+'S&amp;S'!$G$198),BL141*(1+'S&amp;S'!$G$200),BL142*(1+'S&amp;S'!$G$202),BL143*(1+'S&amp;S'!$G$204),BL144*(1+'S&amp;S'!$G$206))</f>
        <v>0</v>
      </c>
      <c r="BM362" s="66">
        <f>-BM$190*(1+'S&amp;S'!$G$164)+BM$216*IF(O.6!$C$38="Depreciation",(1+'S&amp;S'!$G$164),1)-BM$218*(1+'S&amp;S'!$G$166)+BM233*(1+'S&amp;S'!$G$208)+BM234*(1+'S&amp;S'!$G$210)+SUM(BM125*(1+'S&amp;S'!$G$168),BM126*(1+'S&amp;S'!$G$170),BM127*(1+'S&amp;S'!$G$172),BM128*(1+'S&amp;S'!$G$174),BM129*(1+'S&amp;S'!$G$176),BM130*(1+'S&amp;S'!$G$178),BM131*(1+'S&amp;S'!$G$180),BM132*(1+'S&amp;S'!$G$182),BM133*(1+'S&amp;S'!$G$184),BM134*(1+'S&amp;S'!$G$186),BM135*(1+'S&amp;S'!$G$188),BM136*(1+'S&amp;S'!$G$190),BM137*(1+'S&amp;S'!$G$192),BM138*(1+'S&amp;S'!$G$194),BM139*(1+'S&amp;S'!$G$196),BM140*(1+'S&amp;S'!$G$198),BM141*(1+'S&amp;S'!$G$200),BM142*(1+'S&amp;S'!$G$202),BM143*(1+'S&amp;S'!$G$204),BM144*(1+'S&amp;S'!$G$206))</f>
        <v>0</v>
      </c>
      <c r="BN362" s="66">
        <f>-BN$190*(1+'S&amp;S'!$G$164)+BN$216*IF(O.6!$C$38="Depreciation",(1+'S&amp;S'!$G$164),1)-BN$218*(1+'S&amp;S'!$G$166)+BN233*(1+'S&amp;S'!$G$208)+BN234*(1+'S&amp;S'!$G$210)+SUM(BN125*(1+'S&amp;S'!$G$168),BN126*(1+'S&amp;S'!$G$170),BN127*(1+'S&amp;S'!$G$172),BN128*(1+'S&amp;S'!$G$174),BN129*(1+'S&amp;S'!$G$176),BN130*(1+'S&amp;S'!$G$178),BN131*(1+'S&amp;S'!$G$180),BN132*(1+'S&amp;S'!$G$182),BN133*(1+'S&amp;S'!$G$184),BN134*(1+'S&amp;S'!$G$186),BN135*(1+'S&amp;S'!$G$188),BN136*(1+'S&amp;S'!$G$190),BN137*(1+'S&amp;S'!$G$192),BN138*(1+'S&amp;S'!$G$194),BN139*(1+'S&amp;S'!$G$196),BN140*(1+'S&amp;S'!$G$198),BN141*(1+'S&amp;S'!$G$200),BN142*(1+'S&amp;S'!$G$202),BN143*(1+'S&amp;S'!$G$204),BN144*(1+'S&amp;S'!$G$206))</f>
        <v>0</v>
      </c>
      <c r="BO362" s="66">
        <f>-BO$190*(1+'S&amp;S'!$G$164)+BO$216*IF(O.6!$C$38="Depreciation",(1+'S&amp;S'!$G$164),1)-BO$218*(1+'S&amp;S'!$G$166)+BO233*(1+'S&amp;S'!$G$208)+BO234*(1+'S&amp;S'!$G$210)+SUM(BO125*(1+'S&amp;S'!$G$168),BO126*(1+'S&amp;S'!$G$170),BO127*(1+'S&amp;S'!$G$172),BO128*(1+'S&amp;S'!$G$174),BO129*(1+'S&amp;S'!$G$176),BO130*(1+'S&amp;S'!$G$178),BO131*(1+'S&amp;S'!$G$180),BO132*(1+'S&amp;S'!$G$182),BO133*(1+'S&amp;S'!$G$184),BO134*(1+'S&amp;S'!$G$186),BO135*(1+'S&amp;S'!$G$188),BO136*(1+'S&amp;S'!$G$190),BO137*(1+'S&amp;S'!$G$192),BO138*(1+'S&amp;S'!$G$194),BO139*(1+'S&amp;S'!$G$196),BO140*(1+'S&amp;S'!$G$198),BO141*(1+'S&amp;S'!$G$200),BO142*(1+'S&amp;S'!$G$202),BO143*(1+'S&amp;S'!$G$204),BO144*(1+'S&amp;S'!$G$206))</f>
        <v>0</v>
      </c>
      <c r="BP362" s="66">
        <f>-BP$190*(1+'S&amp;S'!$G$164)+BP$216*IF(O.6!$C$38="Depreciation",(1+'S&amp;S'!$G$164),1)-BP$218*(1+'S&amp;S'!$G$166)+BP233*(1+'S&amp;S'!$G$208)+BP234*(1+'S&amp;S'!$G$210)+SUM(BP125*(1+'S&amp;S'!$G$168),BP126*(1+'S&amp;S'!$G$170),BP127*(1+'S&amp;S'!$G$172),BP128*(1+'S&amp;S'!$G$174),BP129*(1+'S&amp;S'!$G$176),BP130*(1+'S&amp;S'!$G$178),BP131*(1+'S&amp;S'!$G$180),BP132*(1+'S&amp;S'!$G$182),BP133*(1+'S&amp;S'!$G$184),BP134*(1+'S&amp;S'!$G$186),BP135*(1+'S&amp;S'!$G$188),BP136*(1+'S&amp;S'!$G$190),BP137*(1+'S&amp;S'!$G$192),BP138*(1+'S&amp;S'!$G$194),BP139*(1+'S&amp;S'!$G$196),BP140*(1+'S&amp;S'!$G$198),BP141*(1+'S&amp;S'!$G$200),BP142*(1+'S&amp;S'!$G$202),BP143*(1+'S&amp;S'!$G$204),BP144*(1+'S&amp;S'!$G$206))</f>
        <v>0</v>
      </c>
      <c r="BQ362" s="66">
        <f>-BQ$190*(1+'S&amp;S'!$G$164)+BQ$216*IF(O.6!$C$38="Depreciation",(1+'S&amp;S'!$G$164),1)-BQ$218*(1+'S&amp;S'!$G$166)+BQ233*(1+'S&amp;S'!$G$208)+BQ234*(1+'S&amp;S'!$G$210)+SUM(BQ125*(1+'S&amp;S'!$G$168),BQ126*(1+'S&amp;S'!$G$170),BQ127*(1+'S&amp;S'!$G$172),BQ128*(1+'S&amp;S'!$G$174),BQ129*(1+'S&amp;S'!$G$176),BQ130*(1+'S&amp;S'!$G$178),BQ131*(1+'S&amp;S'!$G$180),BQ132*(1+'S&amp;S'!$G$182),BQ133*(1+'S&amp;S'!$G$184),BQ134*(1+'S&amp;S'!$G$186),BQ135*(1+'S&amp;S'!$G$188),BQ136*(1+'S&amp;S'!$G$190),BQ137*(1+'S&amp;S'!$G$192),BQ138*(1+'S&amp;S'!$G$194),BQ139*(1+'S&amp;S'!$G$196),BQ140*(1+'S&amp;S'!$G$198),BQ141*(1+'S&amp;S'!$G$200),BQ142*(1+'S&amp;S'!$G$202),BQ143*(1+'S&amp;S'!$G$204),BQ144*(1+'S&amp;S'!$G$206))</f>
        <v>0</v>
      </c>
      <c r="BR362" s="66">
        <f>-BR$190*(1+'S&amp;S'!$G$164)+BR$216*IF(O.6!$C$38="Depreciation",(1+'S&amp;S'!$G$164),1)-BR$218*(1+'S&amp;S'!$G$166)+BR233*(1+'S&amp;S'!$G$208)+BR234*(1+'S&amp;S'!$G$210)+SUM(BR125*(1+'S&amp;S'!$G$168),BR126*(1+'S&amp;S'!$G$170),BR127*(1+'S&amp;S'!$G$172),BR128*(1+'S&amp;S'!$G$174),BR129*(1+'S&amp;S'!$G$176),BR130*(1+'S&amp;S'!$G$178),BR131*(1+'S&amp;S'!$G$180),BR132*(1+'S&amp;S'!$G$182),BR133*(1+'S&amp;S'!$G$184),BR134*(1+'S&amp;S'!$G$186),BR135*(1+'S&amp;S'!$G$188),BR136*(1+'S&amp;S'!$G$190),BR137*(1+'S&amp;S'!$G$192),BR138*(1+'S&amp;S'!$G$194),BR139*(1+'S&amp;S'!$G$196),BR140*(1+'S&amp;S'!$G$198),BR141*(1+'S&amp;S'!$G$200),BR142*(1+'S&amp;S'!$G$202),BR143*(1+'S&amp;S'!$G$204),BR144*(1+'S&amp;S'!$G$206))</f>
        <v>0</v>
      </c>
      <c r="BS362" s="66">
        <f>-BS$190*(1+'S&amp;S'!$G$164)+BS$216*IF(O.6!$C$38="Depreciation",(1+'S&amp;S'!$G$164),1)-BS$218*(1+'S&amp;S'!$G$166)+BS233*(1+'S&amp;S'!$G$208)+BS234*(1+'S&amp;S'!$G$210)+SUM(BS125*(1+'S&amp;S'!$G$168),BS126*(1+'S&amp;S'!$G$170),BS127*(1+'S&amp;S'!$G$172),BS128*(1+'S&amp;S'!$G$174),BS129*(1+'S&amp;S'!$G$176),BS130*(1+'S&amp;S'!$G$178),BS131*(1+'S&amp;S'!$G$180),BS132*(1+'S&amp;S'!$G$182),BS133*(1+'S&amp;S'!$G$184),BS134*(1+'S&amp;S'!$G$186),BS135*(1+'S&amp;S'!$G$188),BS136*(1+'S&amp;S'!$G$190),BS137*(1+'S&amp;S'!$G$192),BS138*(1+'S&amp;S'!$G$194),BS139*(1+'S&amp;S'!$G$196),BS140*(1+'S&amp;S'!$G$198),BS141*(1+'S&amp;S'!$G$200),BS142*(1+'S&amp;S'!$G$202),BS143*(1+'S&amp;S'!$G$204),BS144*(1+'S&amp;S'!$G$206))</f>
        <v>0</v>
      </c>
      <c r="BT362" s="66">
        <f>-BT$190*(1+'S&amp;S'!$G$164)+BT$216*IF(O.6!$C$38="Depreciation",(1+'S&amp;S'!$G$164),1)-BT$218*(1+'S&amp;S'!$G$166)+BT233*(1+'S&amp;S'!$G$208)+BT234*(1+'S&amp;S'!$G$210)+SUM(BT125*(1+'S&amp;S'!$G$168),BT126*(1+'S&amp;S'!$G$170),BT127*(1+'S&amp;S'!$G$172),BT128*(1+'S&amp;S'!$G$174),BT129*(1+'S&amp;S'!$G$176),BT130*(1+'S&amp;S'!$G$178),BT131*(1+'S&amp;S'!$G$180),BT132*(1+'S&amp;S'!$G$182),BT133*(1+'S&amp;S'!$G$184),BT134*(1+'S&amp;S'!$G$186),BT135*(1+'S&amp;S'!$G$188),BT136*(1+'S&amp;S'!$G$190),BT137*(1+'S&amp;S'!$G$192),BT138*(1+'S&amp;S'!$G$194),BT139*(1+'S&amp;S'!$G$196),BT140*(1+'S&amp;S'!$G$198),BT141*(1+'S&amp;S'!$G$200),BT142*(1+'S&amp;S'!$G$202),BT143*(1+'S&amp;S'!$G$204),BT144*(1+'S&amp;S'!$G$206))</f>
        <v>0</v>
      </c>
      <c r="BU362" s="66">
        <f>-BU$190*(1+'S&amp;S'!$G$164)+BU$216*IF(O.6!$C$38="Depreciation",(1+'S&amp;S'!$G$164),1)-BU$218*(1+'S&amp;S'!$G$166)+BU233*(1+'S&amp;S'!$G$208)+BU234*(1+'S&amp;S'!$G$210)+SUM(BU125*(1+'S&amp;S'!$G$168),BU126*(1+'S&amp;S'!$G$170),BU127*(1+'S&amp;S'!$G$172),BU128*(1+'S&amp;S'!$G$174),BU129*(1+'S&amp;S'!$G$176),BU130*(1+'S&amp;S'!$G$178),BU131*(1+'S&amp;S'!$G$180),BU132*(1+'S&amp;S'!$G$182),BU133*(1+'S&amp;S'!$G$184),BU134*(1+'S&amp;S'!$G$186),BU135*(1+'S&amp;S'!$G$188),BU136*(1+'S&amp;S'!$G$190),BU137*(1+'S&amp;S'!$G$192),BU138*(1+'S&amp;S'!$G$194),BU139*(1+'S&amp;S'!$G$196),BU140*(1+'S&amp;S'!$G$198),BU141*(1+'S&amp;S'!$G$200),BU142*(1+'S&amp;S'!$G$202),BU143*(1+'S&amp;S'!$G$204),BU144*(1+'S&amp;S'!$G$206))</f>
        <v>0</v>
      </c>
      <c r="BV362" s="66">
        <f>-BV$190*(1+'S&amp;S'!$G$164)+BV$216*IF(O.6!$C$38="Depreciation",(1+'S&amp;S'!$G$164),1)-BV$218*(1+'S&amp;S'!$G$166)+BV233*(1+'S&amp;S'!$G$208)+BV234*(1+'S&amp;S'!$G$210)+SUM(BV125*(1+'S&amp;S'!$G$168),BV126*(1+'S&amp;S'!$G$170),BV127*(1+'S&amp;S'!$G$172),BV128*(1+'S&amp;S'!$G$174),BV129*(1+'S&amp;S'!$G$176),BV130*(1+'S&amp;S'!$G$178),BV131*(1+'S&amp;S'!$G$180),BV132*(1+'S&amp;S'!$G$182),BV133*(1+'S&amp;S'!$G$184),BV134*(1+'S&amp;S'!$G$186),BV135*(1+'S&amp;S'!$G$188),BV136*(1+'S&amp;S'!$G$190),BV137*(1+'S&amp;S'!$G$192),BV138*(1+'S&amp;S'!$G$194),BV139*(1+'S&amp;S'!$G$196),BV140*(1+'S&amp;S'!$G$198),BV141*(1+'S&amp;S'!$G$200),BV142*(1+'S&amp;S'!$G$202),BV143*(1+'S&amp;S'!$G$204),BV144*(1+'S&amp;S'!$G$206))</f>
        <v>0</v>
      </c>
      <c r="BW362" s="66">
        <f>-BW$190*(1+'S&amp;S'!$G$164)+BW$216*IF(O.6!$C$38="Depreciation",(1+'S&amp;S'!$G$164),1)-BW$218*(1+'S&amp;S'!$G$166)+BW233*(1+'S&amp;S'!$G$208)+BW234*(1+'S&amp;S'!$G$210)+SUM(BW125*(1+'S&amp;S'!$G$168),BW126*(1+'S&amp;S'!$G$170),BW127*(1+'S&amp;S'!$G$172),BW128*(1+'S&amp;S'!$G$174),BW129*(1+'S&amp;S'!$G$176),BW130*(1+'S&amp;S'!$G$178),BW131*(1+'S&amp;S'!$G$180),BW132*(1+'S&amp;S'!$G$182),BW133*(1+'S&amp;S'!$G$184),BW134*(1+'S&amp;S'!$G$186),BW135*(1+'S&amp;S'!$G$188),BW136*(1+'S&amp;S'!$G$190),BW137*(1+'S&amp;S'!$G$192),BW138*(1+'S&amp;S'!$G$194),BW139*(1+'S&amp;S'!$G$196),BW140*(1+'S&amp;S'!$G$198),BW141*(1+'S&amp;S'!$G$200),BW142*(1+'S&amp;S'!$G$202),BW143*(1+'S&amp;S'!$G$204),BW144*(1+'S&amp;S'!$G$206))</f>
        <v>0</v>
      </c>
      <c r="BX362" s="66">
        <f>-BX$190*(1+'S&amp;S'!$G$164)+BX$216*IF(O.6!$C$38="Depreciation",(1+'S&amp;S'!$G$164),1)-BX$218*(1+'S&amp;S'!$G$166)+BX233*(1+'S&amp;S'!$G$208)+BX234*(1+'S&amp;S'!$G$210)+SUM(BX125*(1+'S&amp;S'!$G$168),BX126*(1+'S&amp;S'!$G$170),BX127*(1+'S&amp;S'!$G$172),BX128*(1+'S&amp;S'!$G$174),BX129*(1+'S&amp;S'!$G$176),BX130*(1+'S&amp;S'!$G$178),BX131*(1+'S&amp;S'!$G$180),BX132*(1+'S&amp;S'!$G$182),BX133*(1+'S&amp;S'!$G$184),BX134*(1+'S&amp;S'!$G$186),BX135*(1+'S&amp;S'!$G$188),BX136*(1+'S&amp;S'!$G$190),BX137*(1+'S&amp;S'!$G$192),BX138*(1+'S&amp;S'!$G$194),BX139*(1+'S&amp;S'!$G$196),BX140*(1+'S&amp;S'!$G$198),BX141*(1+'S&amp;S'!$G$200),BX142*(1+'S&amp;S'!$G$202),BX143*(1+'S&amp;S'!$G$204),BX144*(1+'S&amp;S'!$G$206))</f>
        <v>0</v>
      </c>
      <c r="BY362" s="66">
        <f>-BY$190*(1+'S&amp;S'!$G$164)+BY$216*IF(O.6!$C$38="Depreciation",(1+'S&amp;S'!$G$164),1)-BY$218*(1+'S&amp;S'!$G$166)+BY233*(1+'S&amp;S'!$G$208)+BY234*(1+'S&amp;S'!$G$210)+SUM(BY125*(1+'S&amp;S'!$G$168),BY126*(1+'S&amp;S'!$G$170),BY127*(1+'S&amp;S'!$G$172),BY128*(1+'S&amp;S'!$G$174),BY129*(1+'S&amp;S'!$G$176),BY130*(1+'S&amp;S'!$G$178),BY131*(1+'S&amp;S'!$G$180),BY132*(1+'S&amp;S'!$G$182),BY133*(1+'S&amp;S'!$G$184),BY134*(1+'S&amp;S'!$G$186),BY135*(1+'S&amp;S'!$G$188),BY136*(1+'S&amp;S'!$G$190),BY137*(1+'S&amp;S'!$G$192),BY138*(1+'S&amp;S'!$G$194),BY139*(1+'S&amp;S'!$G$196),BY140*(1+'S&amp;S'!$G$198),BY141*(1+'S&amp;S'!$G$200),BY142*(1+'S&amp;S'!$G$202),BY143*(1+'S&amp;S'!$G$204),BY144*(1+'S&amp;S'!$G$206))</f>
        <v>0</v>
      </c>
      <c r="BZ362" s="66">
        <f>-BZ$190*(1+'S&amp;S'!$G$164)+BZ$216*IF(O.6!$C$38="Depreciation",(1+'S&amp;S'!$G$164),1)-BZ$218*(1+'S&amp;S'!$G$166)+BZ233*(1+'S&amp;S'!$G$208)+BZ234*(1+'S&amp;S'!$G$210)+SUM(BZ125*(1+'S&amp;S'!$G$168),BZ126*(1+'S&amp;S'!$G$170),BZ127*(1+'S&amp;S'!$G$172),BZ128*(1+'S&amp;S'!$G$174),BZ129*(1+'S&amp;S'!$G$176),BZ130*(1+'S&amp;S'!$G$178),BZ131*(1+'S&amp;S'!$G$180),BZ132*(1+'S&amp;S'!$G$182),BZ133*(1+'S&amp;S'!$G$184),BZ134*(1+'S&amp;S'!$G$186),BZ135*(1+'S&amp;S'!$G$188),BZ136*(1+'S&amp;S'!$G$190),BZ137*(1+'S&amp;S'!$G$192),BZ138*(1+'S&amp;S'!$G$194),BZ139*(1+'S&amp;S'!$G$196),BZ140*(1+'S&amp;S'!$G$198),BZ141*(1+'S&amp;S'!$G$200),BZ142*(1+'S&amp;S'!$G$202),BZ143*(1+'S&amp;S'!$G$204),BZ144*(1+'S&amp;S'!$G$206))</f>
        <v>0</v>
      </c>
      <c r="CA362" s="66">
        <f>-CA$190*(1+'S&amp;S'!$G$164)+CA$216*IF(O.6!$C$38="Depreciation",(1+'S&amp;S'!$G$164),1)-CA$218*(1+'S&amp;S'!$G$166)+CA233*(1+'S&amp;S'!$G$208)+CA234*(1+'S&amp;S'!$G$210)+SUM(CA125*(1+'S&amp;S'!$G$168),CA126*(1+'S&amp;S'!$G$170),CA127*(1+'S&amp;S'!$G$172),CA128*(1+'S&amp;S'!$G$174),CA129*(1+'S&amp;S'!$G$176),CA130*(1+'S&amp;S'!$G$178),CA131*(1+'S&amp;S'!$G$180),CA132*(1+'S&amp;S'!$G$182),CA133*(1+'S&amp;S'!$G$184),CA134*(1+'S&amp;S'!$G$186),CA135*(1+'S&amp;S'!$G$188),CA136*(1+'S&amp;S'!$G$190),CA137*(1+'S&amp;S'!$G$192),CA138*(1+'S&amp;S'!$G$194),CA139*(1+'S&amp;S'!$G$196),CA140*(1+'S&amp;S'!$G$198),CA141*(1+'S&amp;S'!$G$200),CA142*(1+'S&amp;S'!$G$202),CA143*(1+'S&amp;S'!$G$204),CA144*(1+'S&amp;S'!$G$206))</f>
        <v>0</v>
      </c>
      <c r="CB362" s="66">
        <f>-CB$190*(1+'S&amp;S'!$G$164)+CB$216*IF(O.6!$C$38="Depreciation",(1+'S&amp;S'!$G$164),1)-CB$218*(1+'S&amp;S'!$G$166)+CB233*(1+'S&amp;S'!$G$208)+CB234*(1+'S&amp;S'!$G$210)+SUM(CB125*(1+'S&amp;S'!$G$168),CB126*(1+'S&amp;S'!$G$170),CB127*(1+'S&amp;S'!$G$172),CB128*(1+'S&amp;S'!$G$174),CB129*(1+'S&amp;S'!$G$176),CB130*(1+'S&amp;S'!$G$178),CB131*(1+'S&amp;S'!$G$180),CB132*(1+'S&amp;S'!$G$182),CB133*(1+'S&amp;S'!$G$184),CB134*(1+'S&amp;S'!$G$186),CB135*(1+'S&amp;S'!$G$188),CB136*(1+'S&amp;S'!$G$190),CB137*(1+'S&amp;S'!$G$192),CB138*(1+'S&amp;S'!$G$194),CB139*(1+'S&amp;S'!$G$196),CB140*(1+'S&amp;S'!$G$198),CB141*(1+'S&amp;S'!$G$200),CB142*(1+'S&amp;S'!$G$202),CB143*(1+'S&amp;S'!$G$204),CB144*(1+'S&amp;S'!$G$206))</f>
        <v>0</v>
      </c>
      <c r="CC362" s="66">
        <f>-CC$190*(1+'S&amp;S'!$G$164)+CC$216*IF(O.6!$C$38="Depreciation",(1+'S&amp;S'!$G$164),1)-CC$218*(1+'S&amp;S'!$G$166)+CC233*(1+'S&amp;S'!$G$208)+CC234*(1+'S&amp;S'!$G$210)+SUM(CC125*(1+'S&amp;S'!$G$168),CC126*(1+'S&amp;S'!$G$170),CC127*(1+'S&amp;S'!$G$172),CC128*(1+'S&amp;S'!$G$174),CC129*(1+'S&amp;S'!$G$176),CC130*(1+'S&amp;S'!$G$178),CC131*(1+'S&amp;S'!$G$180),CC132*(1+'S&amp;S'!$G$182),CC133*(1+'S&amp;S'!$G$184),CC134*(1+'S&amp;S'!$G$186),CC135*(1+'S&amp;S'!$G$188),CC136*(1+'S&amp;S'!$G$190),CC137*(1+'S&amp;S'!$G$192),CC138*(1+'S&amp;S'!$G$194),CC139*(1+'S&amp;S'!$G$196),CC140*(1+'S&amp;S'!$G$198),CC141*(1+'S&amp;S'!$G$200),CC142*(1+'S&amp;S'!$G$202),CC143*(1+'S&amp;S'!$G$204),CC144*(1+'S&amp;S'!$G$206))</f>
        <v>0</v>
      </c>
      <c r="CD362" s="66">
        <f>-CD$190*(1+'S&amp;S'!$G$164)+CD$216*IF(O.6!$C$38="Depreciation",(1+'S&amp;S'!$G$164),1)-CD$218*(1+'S&amp;S'!$G$166)+CD233*(1+'S&amp;S'!$G$208)+CD234*(1+'S&amp;S'!$G$210)+SUM(CD125*(1+'S&amp;S'!$G$168),CD126*(1+'S&amp;S'!$G$170),CD127*(1+'S&amp;S'!$G$172),CD128*(1+'S&amp;S'!$G$174),CD129*(1+'S&amp;S'!$G$176),CD130*(1+'S&amp;S'!$G$178),CD131*(1+'S&amp;S'!$G$180),CD132*(1+'S&amp;S'!$G$182),CD133*(1+'S&amp;S'!$G$184),CD134*(1+'S&amp;S'!$G$186),CD135*(1+'S&amp;S'!$G$188),CD136*(1+'S&amp;S'!$G$190),CD137*(1+'S&amp;S'!$G$192),CD138*(1+'S&amp;S'!$G$194),CD139*(1+'S&amp;S'!$G$196),CD140*(1+'S&amp;S'!$G$198),CD141*(1+'S&amp;S'!$G$200),CD142*(1+'S&amp;S'!$G$202),CD143*(1+'S&amp;S'!$G$204),CD144*(1+'S&amp;S'!$G$206))</f>
        <v>0</v>
      </c>
      <c r="CE362" s="66">
        <f>-CE$190*(1+'S&amp;S'!$G$164)+CE$216*IF(O.6!$C$38="Depreciation",(1+'S&amp;S'!$G$164),1)-CE$218*(1+'S&amp;S'!$G$166)+CE233*(1+'S&amp;S'!$G$208)+CE234*(1+'S&amp;S'!$G$210)+SUM(CE125*(1+'S&amp;S'!$G$168),CE126*(1+'S&amp;S'!$G$170),CE127*(1+'S&amp;S'!$G$172),CE128*(1+'S&amp;S'!$G$174),CE129*(1+'S&amp;S'!$G$176),CE130*(1+'S&amp;S'!$G$178),CE131*(1+'S&amp;S'!$G$180),CE132*(1+'S&amp;S'!$G$182),CE133*(1+'S&amp;S'!$G$184),CE134*(1+'S&amp;S'!$G$186),CE135*(1+'S&amp;S'!$G$188),CE136*(1+'S&amp;S'!$G$190),CE137*(1+'S&amp;S'!$G$192),CE138*(1+'S&amp;S'!$G$194),CE139*(1+'S&amp;S'!$G$196),CE140*(1+'S&amp;S'!$G$198),CE141*(1+'S&amp;S'!$G$200),CE142*(1+'S&amp;S'!$G$202),CE143*(1+'S&amp;S'!$G$204),CE144*(1+'S&amp;S'!$G$206))</f>
        <v>0</v>
      </c>
      <c r="CF362" s="66">
        <f>-CF$190*(1+'S&amp;S'!$G$164)+CF$216*IF(O.6!$C$38="Depreciation",(1+'S&amp;S'!$G$164),1)-CF$218*(1+'S&amp;S'!$G$166)+CF233*(1+'S&amp;S'!$G$208)+CF234*(1+'S&amp;S'!$G$210)+SUM(CF125*(1+'S&amp;S'!$G$168),CF126*(1+'S&amp;S'!$G$170),CF127*(1+'S&amp;S'!$G$172),CF128*(1+'S&amp;S'!$G$174),CF129*(1+'S&amp;S'!$G$176),CF130*(1+'S&amp;S'!$G$178),CF131*(1+'S&amp;S'!$G$180),CF132*(1+'S&amp;S'!$G$182),CF133*(1+'S&amp;S'!$G$184),CF134*(1+'S&amp;S'!$G$186),CF135*(1+'S&amp;S'!$G$188),CF136*(1+'S&amp;S'!$G$190),CF137*(1+'S&amp;S'!$G$192),CF138*(1+'S&amp;S'!$G$194),CF139*(1+'S&amp;S'!$G$196),CF140*(1+'S&amp;S'!$G$198),CF141*(1+'S&amp;S'!$G$200),CF142*(1+'S&amp;S'!$G$202),CF143*(1+'S&amp;S'!$G$204),CF144*(1+'S&amp;S'!$G$206))</f>
        <v>0</v>
      </c>
      <c r="CG362" s="66">
        <f>-CG$190*(1+'S&amp;S'!$G$164)+CG$216*IF(O.6!$C$38="Depreciation",(1+'S&amp;S'!$G$164),1)-CG$218*(1+'S&amp;S'!$G$166)+CG233*(1+'S&amp;S'!$G$208)+CG234*(1+'S&amp;S'!$G$210)+SUM(CG125*(1+'S&amp;S'!$G$168),CG126*(1+'S&amp;S'!$G$170),CG127*(1+'S&amp;S'!$G$172),CG128*(1+'S&amp;S'!$G$174),CG129*(1+'S&amp;S'!$G$176),CG130*(1+'S&amp;S'!$G$178),CG131*(1+'S&amp;S'!$G$180),CG132*(1+'S&amp;S'!$G$182),CG133*(1+'S&amp;S'!$G$184),CG134*(1+'S&amp;S'!$G$186),CG135*(1+'S&amp;S'!$G$188),CG136*(1+'S&amp;S'!$G$190),CG137*(1+'S&amp;S'!$G$192),CG138*(1+'S&amp;S'!$G$194),CG139*(1+'S&amp;S'!$G$196),CG140*(1+'S&amp;S'!$G$198),CG141*(1+'S&amp;S'!$G$200),CG142*(1+'S&amp;S'!$G$202),CG143*(1+'S&amp;S'!$G$204),CG144*(1+'S&amp;S'!$G$206))</f>
        <v>0</v>
      </c>
      <c r="CH362" s="66">
        <f>-CH$190*(1+'S&amp;S'!$G$164)+CH$216*IF(O.6!$C$38="Depreciation",(1+'S&amp;S'!$G$164),1)-CH$218*(1+'S&amp;S'!$G$166)+CH233*(1+'S&amp;S'!$G$208)+CH234*(1+'S&amp;S'!$G$210)+SUM(CH125*(1+'S&amp;S'!$G$168),CH126*(1+'S&amp;S'!$G$170),CH127*(1+'S&amp;S'!$G$172),CH128*(1+'S&amp;S'!$G$174),CH129*(1+'S&amp;S'!$G$176),CH130*(1+'S&amp;S'!$G$178),CH131*(1+'S&amp;S'!$G$180),CH132*(1+'S&amp;S'!$G$182),CH133*(1+'S&amp;S'!$G$184),CH134*(1+'S&amp;S'!$G$186),CH135*(1+'S&amp;S'!$G$188),CH136*(1+'S&amp;S'!$G$190),CH137*(1+'S&amp;S'!$G$192),CH138*(1+'S&amp;S'!$G$194),CH139*(1+'S&amp;S'!$G$196),CH140*(1+'S&amp;S'!$G$198),CH141*(1+'S&amp;S'!$G$200),CH142*(1+'S&amp;S'!$G$202),CH143*(1+'S&amp;S'!$G$204),CH144*(1+'S&amp;S'!$G$206))</f>
        <v>0</v>
      </c>
      <c r="CI362" s="66">
        <f>-CI$190*(1+'S&amp;S'!$G$164)+CI$216*IF(O.6!$C$38="Depreciation",(1+'S&amp;S'!$G$164),1)-CI$218*(1+'S&amp;S'!$G$166)+CI233*(1+'S&amp;S'!$G$208)+CI234*(1+'S&amp;S'!$G$210)+SUM(CI125*(1+'S&amp;S'!$G$168),CI126*(1+'S&amp;S'!$G$170),CI127*(1+'S&amp;S'!$G$172),CI128*(1+'S&amp;S'!$G$174),CI129*(1+'S&amp;S'!$G$176),CI130*(1+'S&amp;S'!$G$178),CI131*(1+'S&amp;S'!$G$180),CI132*(1+'S&amp;S'!$G$182),CI133*(1+'S&amp;S'!$G$184),CI134*(1+'S&amp;S'!$G$186),CI135*(1+'S&amp;S'!$G$188),CI136*(1+'S&amp;S'!$G$190),CI137*(1+'S&amp;S'!$G$192),CI138*(1+'S&amp;S'!$G$194),CI139*(1+'S&amp;S'!$G$196),CI140*(1+'S&amp;S'!$G$198),CI141*(1+'S&amp;S'!$G$200),CI142*(1+'S&amp;S'!$G$202),CI143*(1+'S&amp;S'!$G$204),CI144*(1+'S&amp;S'!$G$206))</f>
        <v>0</v>
      </c>
      <c r="CJ362" s="66">
        <f>-CJ$190*(1+'S&amp;S'!$G$164)+CJ$216*IF(O.6!$C$38="Depreciation",(1+'S&amp;S'!$G$164),1)-CJ$218*(1+'S&amp;S'!$G$166)+CJ233*(1+'S&amp;S'!$G$208)+CJ234*(1+'S&amp;S'!$G$210)+SUM(CJ125*(1+'S&amp;S'!$G$168),CJ126*(1+'S&amp;S'!$G$170),CJ127*(1+'S&amp;S'!$G$172),CJ128*(1+'S&amp;S'!$G$174),CJ129*(1+'S&amp;S'!$G$176),CJ130*(1+'S&amp;S'!$G$178),CJ131*(1+'S&amp;S'!$G$180),CJ132*(1+'S&amp;S'!$G$182),CJ133*(1+'S&amp;S'!$G$184),CJ134*(1+'S&amp;S'!$G$186),CJ135*(1+'S&amp;S'!$G$188),CJ136*(1+'S&amp;S'!$G$190),CJ137*(1+'S&amp;S'!$G$192),CJ138*(1+'S&amp;S'!$G$194),CJ139*(1+'S&amp;S'!$G$196),CJ140*(1+'S&amp;S'!$G$198),CJ141*(1+'S&amp;S'!$G$200),CJ142*(1+'S&amp;S'!$G$202),CJ143*(1+'S&amp;S'!$G$204),CJ144*(1+'S&amp;S'!$G$206))</f>
        <v>0</v>
      </c>
      <c r="CK362" s="66">
        <f>-CK$190*(1+'S&amp;S'!$G$164)+CK$216*IF(O.6!$C$38="Depreciation",(1+'S&amp;S'!$G$164),1)-CK$218*(1+'S&amp;S'!$G$166)+CK233*(1+'S&amp;S'!$G$208)+CK234*(1+'S&amp;S'!$G$210)+SUM(CK125*(1+'S&amp;S'!$G$168),CK126*(1+'S&amp;S'!$G$170),CK127*(1+'S&amp;S'!$G$172),CK128*(1+'S&amp;S'!$G$174),CK129*(1+'S&amp;S'!$G$176),CK130*(1+'S&amp;S'!$G$178),CK131*(1+'S&amp;S'!$G$180),CK132*(1+'S&amp;S'!$G$182),CK133*(1+'S&amp;S'!$G$184),CK134*(1+'S&amp;S'!$G$186),CK135*(1+'S&amp;S'!$G$188),CK136*(1+'S&amp;S'!$G$190),CK137*(1+'S&amp;S'!$G$192),CK138*(1+'S&amp;S'!$G$194),CK139*(1+'S&amp;S'!$G$196),CK140*(1+'S&amp;S'!$G$198),CK141*(1+'S&amp;S'!$G$200),CK142*(1+'S&amp;S'!$G$202),CK143*(1+'S&amp;S'!$G$204),CK144*(1+'S&amp;S'!$G$206))</f>
        <v>0</v>
      </c>
      <c r="CL362" s="66">
        <f>-CL$190*(1+'S&amp;S'!$G$164)+CL$216*IF(O.6!$C$38="Depreciation",(1+'S&amp;S'!$G$164),1)-CL$218*(1+'S&amp;S'!$G$166)+CL233*(1+'S&amp;S'!$G$208)+CL234*(1+'S&amp;S'!$G$210)+SUM(CL125*(1+'S&amp;S'!$G$168),CL126*(1+'S&amp;S'!$G$170),CL127*(1+'S&amp;S'!$G$172),CL128*(1+'S&amp;S'!$G$174),CL129*(1+'S&amp;S'!$G$176),CL130*(1+'S&amp;S'!$G$178),CL131*(1+'S&amp;S'!$G$180),CL132*(1+'S&amp;S'!$G$182),CL133*(1+'S&amp;S'!$G$184),CL134*(1+'S&amp;S'!$G$186),CL135*(1+'S&amp;S'!$G$188),CL136*(1+'S&amp;S'!$G$190),CL137*(1+'S&amp;S'!$G$192),CL138*(1+'S&amp;S'!$G$194),CL139*(1+'S&amp;S'!$G$196),CL140*(1+'S&amp;S'!$G$198),CL141*(1+'S&amp;S'!$G$200),CL142*(1+'S&amp;S'!$G$202),CL143*(1+'S&amp;S'!$G$204),CL144*(1+'S&amp;S'!$G$206))</f>
        <v>0</v>
      </c>
      <c r="CM362" s="66">
        <f>-CM$190*(1+'S&amp;S'!$G$164)+CM$216*IF(O.6!$C$38="Depreciation",(1+'S&amp;S'!$G$164),1)-CM$218*(1+'S&amp;S'!$G$166)+CM233*(1+'S&amp;S'!$G$208)+CM234*(1+'S&amp;S'!$G$210)+SUM(CM125*(1+'S&amp;S'!$G$168),CM126*(1+'S&amp;S'!$G$170),CM127*(1+'S&amp;S'!$G$172),CM128*(1+'S&amp;S'!$G$174),CM129*(1+'S&amp;S'!$G$176),CM130*(1+'S&amp;S'!$G$178),CM131*(1+'S&amp;S'!$G$180),CM132*(1+'S&amp;S'!$G$182),CM133*(1+'S&amp;S'!$G$184),CM134*(1+'S&amp;S'!$G$186),CM135*(1+'S&amp;S'!$G$188),CM136*(1+'S&amp;S'!$G$190),CM137*(1+'S&amp;S'!$G$192),CM138*(1+'S&amp;S'!$G$194),CM139*(1+'S&amp;S'!$G$196),CM140*(1+'S&amp;S'!$G$198),CM141*(1+'S&amp;S'!$G$200),CM142*(1+'S&amp;S'!$G$202),CM143*(1+'S&amp;S'!$G$204),CM144*(1+'S&amp;S'!$G$206))</f>
        <v>0</v>
      </c>
      <c r="CN362" s="66">
        <f>-CN$190*(1+'S&amp;S'!$G$164)+CN$216*IF(O.6!$C$38="Depreciation",(1+'S&amp;S'!$G$164),1)-CN$218*(1+'S&amp;S'!$G$166)+CN233*(1+'S&amp;S'!$G$208)+CN234*(1+'S&amp;S'!$G$210)+SUM(CN125*(1+'S&amp;S'!$G$168),CN126*(1+'S&amp;S'!$G$170),CN127*(1+'S&amp;S'!$G$172),CN128*(1+'S&amp;S'!$G$174),CN129*(1+'S&amp;S'!$G$176),CN130*(1+'S&amp;S'!$G$178),CN131*(1+'S&amp;S'!$G$180),CN132*(1+'S&amp;S'!$G$182),CN133*(1+'S&amp;S'!$G$184),CN134*(1+'S&amp;S'!$G$186),CN135*(1+'S&amp;S'!$G$188),CN136*(1+'S&amp;S'!$G$190),CN137*(1+'S&amp;S'!$G$192),CN138*(1+'S&amp;S'!$G$194),CN139*(1+'S&amp;S'!$G$196),CN140*(1+'S&amp;S'!$G$198),CN141*(1+'S&amp;S'!$G$200),CN142*(1+'S&amp;S'!$G$202),CN143*(1+'S&amp;S'!$G$204),CN144*(1+'S&amp;S'!$G$206))</f>
        <v>0</v>
      </c>
      <c r="CO362" s="66">
        <f>-CO$190*(1+'S&amp;S'!$G$164)+CO$216*IF(O.6!$C$38="Depreciation",(1+'S&amp;S'!$G$164),1)-CO$218*(1+'S&amp;S'!$G$166)+CO233*(1+'S&amp;S'!$G$208)+CO234*(1+'S&amp;S'!$G$210)+SUM(CO125*(1+'S&amp;S'!$G$168),CO126*(1+'S&amp;S'!$G$170),CO127*(1+'S&amp;S'!$G$172),CO128*(1+'S&amp;S'!$G$174),CO129*(1+'S&amp;S'!$G$176),CO130*(1+'S&amp;S'!$G$178),CO131*(1+'S&amp;S'!$G$180),CO132*(1+'S&amp;S'!$G$182),CO133*(1+'S&amp;S'!$G$184),CO134*(1+'S&amp;S'!$G$186),CO135*(1+'S&amp;S'!$G$188),CO136*(1+'S&amp;S'!$G$190),CO137*(1+'S&amp;S'!$G$192),CO138*(1+'S&amp;S'!$G$194),CO139*(1+'S&amp;S'!$G$196),CO140*(1+'S&amp;S'!$G$198),CO141*(1+'S&amp;S'!$G$200),CO142*(1+'S&amp;S'!$G$202),CO143*(1+'S&amp;S'!$G$204),CO144*(1+'S&amp;S'!$G$206))</f>
        <v>0</v>
      </c>
      <c r="CP362" s="66">
        <f>-CP$190*(1+'S&amp;S'!$G$164)+CP$216*IF(O.6!$C$38="Depreciation",(1+'S&amp;S'!$G$164),1)-CP$218*(1+'S&amp;S'!$G$166)+CP233*(1+'S&amp;S'!$G$208)+CP234*(1+'S&amp;S'!$G$210)+SUM(CP125*(1+'S&amp;S'!$G$168),CP126*(1+'S&amp;S'!$G$170),CP127*(1+'S&amp;S'!$G$172),CP128*(1+'S&amp;S'!$G$174),CP129*(1+'S&amp;S'!$G$176),CP130*(1+'S&amp;S'!$G$178),CP131*(1+'S&amp;S'!$G$180),CP132*(1+'S&amp;S'!$G$182),CP133*(1+'S&amp;S'!$G$184),CP134*(1+'S&amp;S'!$G$186),CP135*(1+'S&amp;S'!$G$188),CP136*(1+'S&amp;S'!$G$190),CP137*(1+'S&amp;S'!$G$192),CP138*(1+'S&amp;S'!$G$194),CP139*(1+'S&amp;S'!$G$196),CP140*(1+'S&amp;S'!$G$198),CP141*(1+'S&amp;S'!$G$200),CP142*(1+'S&amp;S'!$G$202),CP143*(1+'S&amp;S'!$G$204),CP144*(1+'S&amp;S'!$G$206))</f>
        <v>0</v>
      </c>
      <c r="CQ362" s="66">
        <f>-CQ$190*(1+'S&amp;S'!$G$164)+CQ$216*IF(O.6!$C$38="Depreciation",(1+'S&amp;S'!$G$164),1)-CQ$218*(1+'S&amp;S'!$G$166)+CQ233*(1+'S&amp;S'!$G$208)+CQ234*(1+'S&amp;S'!$G$210)+SUM(CQ125*(1+'S&amp;S'!$G$168),CQ126*(1+'S&amp;S'!$G$170),CQ127*(1+'S&amp;S'!$G$172),CQ128*(1+'S&amp;S'!$G$174),CQ129*(1+'S&amp;S'!$G$176),CQ130*(1+'S&amp;S'!$G$178),CQ131*(1+'S&amp;S'!$G$180),CQ132*(1+'S&amp;S'!$G$182),CQ133*(1+'S&amp;S'!$G$184),CQ134*(1+'S&amp;S'!$G$186),CQ135*(1+'S&amp;S'!$G$188),CQ136*(1+'S&amp;S'!$G$190),CQ137*(1+'S&amp;S'!$G$192),CQ138*(1+'S&amp;S'!$G$194),CQ139*(1+'S&amp;S'!$G$196),CQ140*(1+'S&amp;S'!$G$198),CQ141*(1+'S&amp;S'!$G$200),CQ142*(1+'S&amp;S'!$G$202),CQ143*(1+'S&amp;S'!$G$204),CQ144*(1+'S&amp;S'!$G$206))</f>
        <v>0</v>
      </c>
      <c r="CR362" s="66">
        <f>-CR$190*(1+'S&amp;S'!$G$164)+CR$216*IF(O.6!$C$38="Depreciation",(1+'S&amp;S'!$G$164),1)-CR$218*(1+'S&amp;S'!$G$166)+CR233*(1+'S&amp;S'!$G$208)+CR234*(1+'S&amp;S'!$G$210)+SUM(CR125*(1+'S&amp;S'!$G$168),CR126*(1+'S&amp;S'!$G$170),CR127*(1+'S&amp;S'!$G$172),CR128*(1+'S&amp;S'!$G$174),CR129*(1+'S&amp;S'!$G$176),CR130*(1+'S&amp;S'!$G$178),CR131*(1+'S&amp;S'!$G$180),CR132*(1+'S&amp;S'!$G$182),CR133*(1+'S&amp;S'!$G$184),CR134*(1+'S&amp;S'!$G$186),CR135*(1+'S&amp;S'!$G$188),CR136*(1+'S&amp;S'!$G$190),CR137*(1+'S&amp;S'!$G$192),CR138*(1+'S&amp;S'!$G$194),CR139*(1+'S&amp;S'!$G$196),CR140*(1+'S&amp;S'!$G$198),CR141*(1+'S&amp;S'!$G$200),CR142*(1+'S&amp;S'!$G$202),CR143*(1+'S&amp;S'!$G$204),CR144*(1+'S&amp;S'!$G$206))</f>
        <v>0</v>
      </c>
      <c r="CS362" s="66">
        <f>-CS$190*(1+'S&amp;S'!$G$164)+CS$216*IF(O.6!$C$38="Depreciation",(1+'S&amp;S'!$G$164),1)-CS$218*(1+'S&amp;S'!$G$166)+CS233*(1+'S&amp;S'!$G$208)+CS234*(1+'S&amp;S'!$G$210)+SUM(CS125*(1+'S&amp;S'!$G$168),CS126*(1+'S&amp;S'!$G$170),CS127*(1+'S&amp;S'!$G$172),CS128*(1+'S&amp;S'!$G$174),CS129*(1+'S&amp;S'!$G$176),CS130*(1+'S&amp;S'!$G$178),CS131*(1+'S&amp;S'!$G$180),CS132*(1+'S&amp;S'!$G$182),CS133*(1+'S&amp;S'!$G$184),CS134*(1+'S&amp;S'!$G$186),CS135*(1+'S&amp;S'!$G$188),CS136*(1+'S&amp;S'!$G$190),CS137*(1+'S&amp;S'!$G$192),CS138*(1+'S&amp;S'!$G$194),CS139*(1+'S&amp;S'!$G$196),CS140*(1+'S&amp;S'!$G$198),CS141*(1+'S&amp;S'!$G$200),CS142*(1+'S&amp;S'!$G$202),CS143*(1+'S&amp;S'!$G$204),CS144*(1+'S&amp;S'!$G$206))</f>
        <v>0</v>
      </c>
    </row>
  </sheetData>
  <sheetProtection algorithmName="SHA-512" hashValue="NSCDTjHw3a8SJR69QdnJ/j7A/7rV4E/tYEuEtQoc7DYsLyJZVwxhdc1tdA1VdqQpRZfIXqjVbwH3mEL9I3iZvg==" saltValue="KcxjJ6piocNirfclZfjTWw==" spinCount="100000" sheet="1" objects="1" scenarios="1"/>
  <mergeCells count="19">
    <mergeCell ref="D4:D5"/>
    <mergeCell ref="E4:F4"/>
    <mergeCell ref="D9:D10"/>
    <mergeCell ref="E176:F176"/>
    <mergeCell ref="E177:F177"/>
    <mergeCell ref="E1:F2"/>
    <mergeCell ref="E279:F279"/>
    <mergeCell ref="E238:F238"/>
    <mergeCell ref="E239:F239"/>
    <mergeCell ref="E240:F240"/>
    <mergeCell ref="E251:F251"/>
    <mergeCell ref="E252:F252"/>
    <mergeCell ref="E272:F272"/>
    <mergeCell ref="E273:F273"/>
    <mergeCell ref="E274:F274"/>
    <mergeCell ref="E275:F275"/>
    <mergeCell ref="E277:F277"/>
    <mergeCell ref="E278:F278"/>
    <mergeCell ref="E186:F186"/>
  </mergeCells>
  <conditionalFormatting sqref="C11:C144">
    <cfRule type="expression" dxfId="40" priority="2" stopIfTrue="1">
      <formula>$CX11&gt;=1</formula>
    </cfRule>
    <cfRule type="expression" dxfId="39" priority="4" stopIfTrue="1">
      <formula>$CV11&gt;=1</formula>
    </cfRule>
  </conditionalFormatting>
  <conditionalFormatting sqref="C40">
    <cfRule type="expression" dxfId="38" priority="3" stopIfTrue="1">
      <formula>$CW$10=1</formula>
    </cfRule>
  </conditionalFormatting>
  <conditionalFormatting sqref="E1:F2">
    <cfRule type="expression" dxfId="37" priority="1" stopIfTrue="1">
      <formula>OR(CV10&gt;0,CW10&gt;0,CX10&gt;0)</formula>
    </cfRule>
  </conditionalFormatting>
  <pageMargins left="0.7" right="0.7" top="0.75" bottom="0.75" header="0.3" footer="0.3"/>
  <pageSetup paperSize="9" scale="23" fitToWidth="2"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6695" r:id="rId4" name="Button 71">
              <controlPr defaultSize="0" print="0" autoFill="0" autoPict="0" macro="[0]!calculation_Show1">
                <anchor moveWithCells="1" sizeWithCells="1">
                  <from>
                    <xdr:col>2</xdr:col>
                    <xdr:colOff>0</xdr:colOff>
                    <xdr:row>145</xdr:row>
                    <xdr:rowOff>31750</xdr:rowOff>
                  </from>
                  <to>
                    <xdr:col>2</xdr:col>
                    <xdr:colOff>1289050</xdr:colOff>
                    <xdr:row>147</xdr:row>
                    <xdr:rowOff>88900</xdr:rowOff>
                  </to>
                </anchor>
              </controlPr>
            </control>
          </mc:Choice>
        </mc:AlternateContent>
        <mc:AlternateContent xmlns:mc="http://schemas.openxmlformats.org/markup-compatibility/2006">
          <mc:Choice Requires="x14">
            <control shapeId="26696" r:id="rId5" name="Button 72">
              <controlPr defaultSize="0" print="0" autoFill="0" autoPict="0" macro="[0]!calculation_Hide1">
                <anchor moveWithCells="1" sizeWithCells="1">
                  <from>
                    <xdr:col>2</xdr:col>
                    <xdr:colOff>1447800</xdr:colOff>
                    <xdr:row>145</xdr:row>
                    <xdr:rowOff>38100</xdr:rowOff>
                  </from>
                  <to>
                    <xdr:col>2</xdr:col>
                    <xdr:colOff>2755900</xdr:colOff>
                    <xdr:row>147</xdr:row>
                    <xdr:rowOff>107950</xdr:rowOff>
                  </to>
                </anchor>
              </controlPr>
            </control>
          </mc:Choice>
        </mc:AlternateContent>
        <mc:AlternateContent xmlns:mc="http://schemas.openxmlformats.org/markup-compatibility/2006">
          <mc:Choice Requires="x14">
            <control shapeId="26708" r:id="rId6" name="Button 84">
              <controlPr defaultSize="0" print="0" autoFill="0" autoPict="0" macro="[0]!option_button_add_spare">
                <anchor moveWithCells="1" sizeWithCells="1">
                  <from>
                    <xdr:col>1</xdr:col>
                    <xdr:colOff>38100</xdr:colOff>
                    <xdr:row>139</xdr:row>
                    <xdr:rowOff>38100</xdr:rowOff>
                  </from>
                  <to>
                    <xdr:col>1</xdr:col>
                    <xdr:colOff>152400</xdr:colOff>
                    <xdr:row>139</xdr:row>
                    <xdr:rowOff>152400</xdr:rowOff>
                  </to>
                </anchor>
              </controlPr>
            </control>
          </mc:Choice>
        </mc:AlternateContent>
        <mc:AlternateContent xmlns:mc="http://schemas.openxmlformats.org/markup-compatibility/2006">
          <mc:Choice Requires="x14">
            <control shapeId="26709" r:id="rId7" name="Button 85">
              <controlPr defaultSize="0" print="0" autoFill="0" autoPict="0" macro="[0]!option_button_add4">
                <anchor moveWithCells="1" sizeWithCells="1">
                  <from>
                    <xdr:col>1</xdr:col>
                    <xdr:colOff>31750</xdr:colOff>
                    <xdr:row>124</xdr:row>
                    <xdr:rowOff>12700</xdr:rowOff>
                  </from>
                  <to>
                    <xdr:col>1</xdr:col>
                    <xdr:colOff>146050</xdr:colOff>
                    <xdr:row>124</xdr:row>
                    <xdr:rowOff>127000</xdr:rowOff>
                  </to>
                </anchor>
              </controlPr>
            </control>
          </mc:Choice>
        </mc:AlternateContent>
        <mc:AlternateContent xmlns:mc="http://schemas.openxmlformats.org/markup-compatibility/2006">
          <mc:Choice Requires="x14">
            <control shapeId="26710" r:id="rId8" name="Button 86">
              <controlPr defaultSize="0" print="0" autoFill="0" autoPict="0" macro="[0]!option_button_click">
                <anchor moveWithCells="1" sizeWithCells="1">
                  <from>
                    <xdr:col>0</xdr:col>
                    <xdr:colOff>31750</xdr:colOff>
                    <xdr:row>126</xdr:row>
                    <xdr:rowOff>50800</xdr:rowOff>
                  </from>
                  <to>
                    <xdr:col>0</xdr:col>
                    <xdr:colOff>146050</xdr:colOff>
                    <xdr:row>126</xdr:row>
                    <xdr:rowOff>165100</xdr:rowOff>
                  </to>
                </anchor>
              </controlPr>
            </control>
          </mc:Choice>
        </mc:AlternateContent>
        <mc:AlternateContent xmlns:mc="http://schemas.openxmlformats.org/markup-compatibility/2006">
          <mc:Choice Requires="x14">
            <control shapeId="26711" r:id="rId9" name="Button 87">
              <controlPr defaultSize="0" print="0" autoFill="0" autoPict="0" macro="[0]!option_button_click">
                <anchor moveWithCells="1" sizeWithCells="1">
                  <from>
                    <xdr:col>0</xdr:col>
                    <xdr:colOff>31750</xdr:colOff>
                    <xdr:row>125</xdr:row>
                    <xdr:rowOff>50800</xdr:rowOff>
                  </from>
                  <to>
                    <xdr:col>0</xdr:col>
                    <xdr:colOff>146050</xdr:colOff>
                    <xdr:row>125</xdr:row>
                    <xdr:rowOff>165100</xdr:rowOff>
                  </to>
                </anchor>
              </controlPr>
            </control>
          </mc:Choice>
        </mc:AlternateContent>
        <mc:AlternateContent xmlns:mc="http://schemas.openxmlformats.org/markup-compatibility/2006">
          <mc:Choice Requires="x14">
            <control shapeId="26712" r:id="rId10" name="Button 88">
              <controlPr defaultSize="0" print="0" autoFill="0" autoPict="0" macro="[0]!option_button_click">
                <anchor moveWithCells="1" sizeWithCells="1">
                  <from>
                    <xdr:col>0</xdr:col>
                    <xdr:colOff>31750</xdr:colOff>
                    <xdr:row>127</xdr:row>
                    <xdr:rowOff>50800</xdr:rowOff>
                  </from>
                  <to>
                    <xdr:col>0</xdr:col>
                    <xdr:colOff>146050</xdr:colOff>
                    <xdr:row>127</xdr:row>
                    <xdr:rowOff>165100</xdr:rowOff>
                  </to>
                </anchor>
              </controlPr>
            </control>
          </mc:Choice>
        </mc:AlternateContent>
        <mc:AlternateContent xmlns:mc="http://schemas.openxmlformats.org/markup-compatibility/2006">
          <mc:Choice Requires="x14">
            <control shapeId="26713" r:id="rId11" name="Button 89">
              <controlPr defaultSize="0" print="0" autoFill="0" autoPict="0" macro="[0]!option_button_click">
                <anchor moveWithCells="1" sizeWithCells="1">
                  <from>
                    <xdr:col>0</xdr:col>
                    <xdr:colOff>31750</xdr:colOff>
                    <xdr:row>128</xdr:row>
                    <xdr:rowOff>50800</xdr:rowOff>
                  </from>
                  <to>
                    <xdr:col>0</xdr:col>
                    <xdr:colOff>146050</xdr:colOff>
                    <xdr:row>128</xdr:row>
                    <xdr:rowOff>165100</xdr:rowOff>
                  </to>
                </anchor>
              </controlPr>
            </control>
          </mc:Choice>
        </mc:AlternateContent>
        <mc:AlternateContent xmlns:mc="http://schemas.openxmlformats.org/markup-compatibility/2006">
          <mc:Choice Requires="x14">
            <control shapeId="26714" r:id="rId12" name="Button 90">
              <controlPr defaultSize="0" print="0" autoFill="0" autoPict="0" macro="[0]!option_button_click">
                <anchor moveWithCells="1" sizeWithCells="1">
                  <from>
                    <xdr:col>0</xdr:col>
                    <xdr:colOff>31750</xdr:colOff>
                    <xdr:row>129</xdr:row>
                    <xdr:rowOff>50800</xdr:rowOff>
                  </from>
                  <to>
                    <xdr:col>0</xdr:col>
                    <xdr:colOff>146050</xdr:colOff>
                    <xdr:row>129</xdr:row>
                    <xdr:rowOff>165100</xdr:rowOff>
                  </to>
                </anchor>
              </controlPr>
            </control>
          </mc:Choice>
        </mc:AlternateContent>
        <mc:AlternateContent xmlns:mc="http://schemas.openxmlformats.org/markup-compatibility/2006">
          <mc:Choice Requires="x14">
            <control shapeId="26715" r:id="rId13" name="Button 91">
              <controlPr defaultSize="0" print="0" autoFill="0" autoPict="0" macro="[0]!option_button_click">
                <anchor moveWithCells="1" sizeWithCells="1">
                  <from>
                    <xdr:col>0</xdr:col>
                    <xdr:colOff>31750</xdr:colOff>
                    <xdr:row>130</xdr:row>
                    <xdr:rowOff>50800</xdr:rowOff>
                  </from>
                  <to>
                    <xdr:col>0</xdr:col>
                    <xdr:colOff>146050</xdr:colOff>
                    <xdr:row>130</xdr:row>
                    <xdr:rowOff>165100</xdr:rowOff>
                  </to>
                </anchor>
              </controlPr>
            </control>
          </mc:Choice>
        </mc:AlternateContent>
        <mc:AlternateContent xmlns:mc="http://schemas.openxmlformats.org/markup-compatibility/2006">
          <mc:Choice Requires="x14">
            <control shapeId="26716" r:id="rId14" name="Button 92">
              <controlPr defaultSize="0" print="0" autoFill="0" autoPict="0" macro="[0]!option_button_click">
                <anchor moveWithCells="1" sizeWithCells="1">
                  <from>
                    <xdr:col>0</xdr:col>
                    <xdr:colOff>31750</xdr:colOff>
                    <xdr:row>131</xdr:row>
                    <xdr:rowOff>50800</xdr:rowOff>
                  </from>
                  <to>
                    <xdr:col>0</xdr:col>
                    <xdr:colOff>146050</xdr:colOff>
                    <xdr:row>131</xdr:row>
                    <xdr:rowOff>165100</xdr:rowOff>
                  </to>
                </anchor>
              </controlPr>
            </control>
          </mc:Choice>
        </mc:AlternateContent>
        <mc:AlternateContent xmlns:mc="http://schemas.openxmlformats.org/markup-compatibility/2006">
          <mc:Choice Requires="x14">
            <control shapeId="26717" r:id="rId15" name="Button 93">
              <controlPr defaultSize="0" print="0" autoFill="0" autoPict="0" macro="[0]!option_button_click">
                <anchor moveWithCells="1" sizeWithCells="1">
                  <from>
                    <xdr:col>0</xdr:col>
                    <xdr:colOff>31750</xdr:colOff>
                    <xdr:row>132</xdr:row>
                    <xdr:rowOff>50800</xdr:rowOff>
                  </from>
                  <to>
                    <xdr:col>0</xdr:col>
                    <xdr:colOff>146050</xdr:colOff>
                    <xdr:row>132</xdr:row>
                    <xdr:rowOff>165100</xdr:rowOff>
                  </to>
                </anchor>
              </controlPr>
            </control>
          </mc:Choice>
        </mc:AlternateContent>
        <mc:AlternateContent xmlns:mc="http://schemas.openxmlformats.org/markup-compatibility/2006">
          <mc:Choice Requires="x14">
            <control shapeId="26718" r:id="rId16" name="Button 94">
              <controlPr defaultSize="0" print="0" autoFill="0" autoPict="0" macro="[0]!option_button_click">
                <anchor moveWithCells="1" sizeWithCells="1">
                  <from>
                    <xdr:col>0</xdr:col>
                    <xdr:colOff>31750</xdr:colOff>
                    <xdr:row>133</xdr:row>
                    <xdr:rowOff>50800</xdr:rowOff>
                  </from>
                  <to>
                    <xdr:col>0</xdr:col>
                    <xdr:colOff>146050</xdr:colOff>
                    <xdr:row>133</xdr:row>
                    <xdr:rowOff>165100</xdr:rowOff>
                  </to>
                </anchor>
              </controlPr>
            </control>
          </mc:Choice>
        </mc:AlternateContent>
        <mc:AlternateContent xmlns:mc="http://schemas.openxmlformats.org/markup-compatibility/2006">
          <mc:Choice Requires="x14">
            <control shapeId="26719" r:id="rId17" name="Button 95">
              <controlPr defaultSize="0" print="0" autoFill="0" autoPict="0" macro="[0]!option_button_click">
                <anchor moveWithCells="1" sizeWithCells="1">
                  <from>
                    <xdr:col>0</xdr:col>
                    <xdr:colOff>31750</xdr:colOff>
                    <xdr:row>134</xdr:row>
                    <xdr:rowOff>50800</xdr:rowOff>
                  </from>
                  <to>
                    <xdr:col>0</xdr:col>
                    <xdr:colOff>146050</xdr:colOff>
                    <xdr:row>134</xdr:row>
                    <xdr:rowOff>165100</xdr:rowOff>
                  </to>
                </anchor>
              </controlPr>
            </control>
          </mc:Choice>
        </mc:AlternateContent>
        <mc:AlternateContent xmlns:mc="http://schemas.openxmlformats.org/markup-compatibility/2006">
          <mc:Choice Requires="x14">
            <control shapeId="26720" r:id="rId18" name="Button 96">
              <controlPr defaultSize="0" print="0" autoFill="0" autoPict="0" macro="[0]!option_button_click">
                <anchor moveWithCells="1" sizeWithCells="1">
                  <from>
                    <xdr:col>0</xdr:col>
                    <xdr:colOff>31750</xdr:colOff>
                    <xdr:row>135</xdr:row>
                    <xdr:rowOff>50800</xdr:rowOff>
                  </from>
                  <to>
                    <xdr:col>0</xdr:col>
                    <xdr:colOff>146050</xdr:colOff>
                    <xdr:row>135</xdr:row>
                    <xdr:rowOff>165100</xdr:rowOff>
                  </to>
                </anchor>
              </controlPr>
            </control>
          </mc:Choice>
        </mc:AlternateContent>
        <mc:AlternateContent xmlns:mc="http://schemas.openxmlformats.org/markup-compatibility/2006">
          <mc:Choice Requires="x14">
            <control shapeId="26721" r:id="rId19" name="Button 97">
              <controlPr defaultSize="0" print="0" autoFill="0" autoPict="0" macro="[0]!option_button_click">
                <anchor moveWithCells="1" sizeWithCells="1">
                  <from>
                    <xdr:col>0</xdr:col>
                    <xdr:colOff>31750</xdr:colOff>
                    <xdr:row>136</xdr:row>
                    <xdr:rowOff>50800</xdr:rowOff>
                  </from>
                  <to>
                    <xdr:col>0</xdr:col>
                    <xdr:colOff>146050</xdr:colOff>
                    <xdr:row>136</xdr:row>
                    <xdr:rowOff>165100</xdr:rowOff>
                  </to>
                </anchor>
              </controlPr>
            </control>
          </mc:Choice>
        </mc:AlternateContent>
        <mc:AlternateContent xmlns:mc="http://schemas.openxmlformats.org/markup-compatibility/2006">
          <mc:Choice Requires="x14">
            <control shapeId="26722" r:id="rId20" name="Button 98">
              <controlPr defaultSize="0" print="0" autoFill="0" autoPict="0" macro="[0]!option_button_click">
                <anchor moveWithCells="1" sizeWithCells="1">
                  <from>
                    <xdr:col>0</xdr:col>
                    <xdr:colOff>31750</xdr:colOff>
                    <xdr:row>137</xdr:row>
                    <xdr:rowOff>50800</xdr:rowOff>
                  </from>
                  <to>
                    <xdr:col>0</xdr:col>
                    <xdr:colOff>146050</xdr:colOff>
                    <xdr:row>137</xdr:row>
                    <xdr:rowOff>165100</xdr:rowOff>
                  </to>
                </anchor>
              </controlPr>
            </control>
          </mc:Choice>
        </mc:AlternateContent>
        <mc:AlternateContent xmlns:mc="http://schemas.openxmlformats.org/markup-compatibility/2006">
          <mc:Choice Requires="x14">
            <control shapeId="26723" r:id="rId21" name="Button 99">
              <controlPr defaultSize="0" print="0" autoFill="0" autoPict="0" macro="[0]!option_button_click">
                <anchor moveWithCells="1" sizeWithCells="1">
                  <from>
                    <xdr:col>0</xdr:col>
                    <xdr:colOff>31750</xdr:colOff>
                    <xdr:row>138</xdr:row>
                    <xdr:rowOff>50800</xdr:rowOff>
                  </from>
                  <to>
                    <xdr:col>0</xdr:col>
                    <xdr:colOff>146050</xdr:colOff>
                    <xdr:row>138</xdr:row>
                    <xdr:rowOff>165100</xdr:rowOff>
                  </to>
                </anchor>
              </controlPr>
            </control>
          </mc:Choice>
        </mc:AlternateContent>
        <mc:AlternateContent xmlns:mc="http://schemas.openxmlformats.org/markup-compatibility/2006">
          <mc:Choice Requires="x14">
            <control shapeId="26724" r:id="rId22" name="Button 100">
              <controlPr defaultSize="0" print="0" autoFill="0" autoPict="0" macro="[0]!option_button_click">
                <anchor moveWithCells="1" sizeWithCells="1">
                  <from>
                    <xdr:col>0</xdr:col>
                    <xdr:colOff>31750</xdr:colOff>
                    <xdr:row>140</xdr:row>
                    <xdr:rowOff>50800</xdr:rowOff>
                  </from>
                  <to>
                    <xdr:col>0</xdr:col>
                    <xdr:colOff>146050</xdr:colOff>
                    <xdr:row>140</xdr:row>
                    <xdr:rowOff>165100</xdr:rowOff>
                  </to>
                </anchor>
              </controlPr>
            </control>
          </mc:Choice>
        </mc:AlternateContent>
        <mc:AlternateContent xmlns:mc="http://schemas.openxmlformats.org/markup-compatibility/2006">
          <mc:Choice Requires="x14">
            <control shapeId="26725" r:id="rId23" name="Button 101">
              <controlPr defaultSize="0" print="0" autoFill="0" autoPict="0" macro="[0]!option_button_click">
                <anchor moveWithCells="1" sizeWithCells="1">
                  <from>
                    <xdr:col>0</xdr:col>
                    <xdr:colOff>31750</xdr:colOff>
                    <xdr:row>141</xdr:row>
                    <xdr:rowOff>50800</xdr:rowOff>
                  </from>
                  <to>
                    <xdr:col>0</xdr:col>
                    <xdr:colOff>146050</xdr:colOff>
                    <xdr:row>141</xdr:row>
                    <xdr:rowOff>165100</xdr:rowOff>
                  </to>
                </anchor>
              </controlPr>
            </control>
          </mc:Choice>
        </mc:AlternateContent>
        <mc:AlternateContent xmlns:mc="http://schemas.openxmlformats.org/markup-compatibility/2006">
          <mc:Choice Requires="x14">
            <control shapeId="26726" r:id="rId24" name="Button 102">
              <controlPr defaultSize="0" print="0" autoFill="0" autoPict="0" macro="[0]!option_button_click">
                <anchor moveWithCells="1" sizeWithCells="1">
                  <from>
                    <xdr:col>0</xdr:col>
                    <xdr:colOff>31750</xdr:colOff>
                    <xdr:row>142</xdr:row>
                    <xdr:rowOff>50800</xdr:rowOff>
                  </from>
                  <to>
                    <xdr:col>0</xdr:col>
                    <xdr:colOff>146050</xdr:colOff>
                    <xdr:row>142</xdr:row>
                    <xdr:rowOff>165100</xdr:rowOff>
                  </to>
                </anchor>
              </controlPr>
            </control>
          </mc:Choice>
        </mc:AlternateContent>
        <mc:AlternateContent xmlns:mc="http://schemas.openxmlformats.org/markup-compatibility/2006">
          <mc:Choice Requires="x14">
            <control shapeId="26727" r:id="rId25" name="Button 103">
              <controlPr defaultSize="0" print="0" autoFill="0" autoPict="0" macro="[0]!option_button_click">
                <anchor moveWithCells="1" sizeWithCells="1">
                  <from>
                    <xdr:col>0</xdr:col>
                    <xdr:colOff>31750</xdr:colOff>
                    <xdr:row>143</xdr:row>
                    <xdr:rowOff>50800</xdr:rowOff>
                  </from>
                  <to>
                    <xdr:col>0</xdr:col>
                    <xdr:colOff>146050</xdr:colOff>
                    <xdr:row>143</xdr:row>
                    <xdr:rowOff>165100</xdr:rowOff>
                  </to>
                </anchor>
              </controlPr>
            </control>
          </mc:Choice>
        </mc:AlternateContent>
        <mc:AlternateContent xmlns:mc="http://schemas.openxmlformats.org/markup-compatibility/2006">
          <mc:Choice Requires="x14">
            <control shapeId="26788" r:id="rId26" name="Button 164">
              <controlPr defaultSize="0" print="0" autoFill="0" autoPict="0" macro="[0]!option_button_add4">
                <anchor moveWithCells="1" sizeWithCells="1">
                  <from>
                    <xdr:col>1</xdr:col>
                    <xdr:colOff>31750</xdr:colOff>
                    <xdr:row>95</xdr:row>
                    <xdr:rowOff>31750</xdr:rowOff>
                  </from>
                  <to>
                    <xdr:col>1</xdr:col>
                    <xdr:colOff>146050</xdr:colOff>
                    <xdr:row>95</xdr:row>
                    <xdr:rowOff>146050</xdr:rowOff>
                  </to>
                </anchor>
              </controlPr>
            </control>
          </mc:Choice>
        </mc:AlternateContent>
        <mc:AlternateContent xmlns:mc="http://schemas.openxmlformats.org/markup-compatibility/2006">
          <mc:Choice Requires="x14">
            <control shapeId="26789" r:id="rId27" name="Button 165">
              <controlPr defaultSize="0" print="0" autoFill="0" autoPict="0" macro="[0]!option_button_add_spare">
                <anchor moveWithCells="1" sizeWithCells="1">
                  <from>
                    <xdr:col>1</xdr:col>
                    <xdr:colOff>31750</xdr:colOff>
                    <xdr:row>110</xdr:row>
                    <xdr:rowOff>31750</xdr:rowOff>
                  </from>
                  <to>
                    <xdr:col>1</xdr:col>
                    <xdr:colOff>146050</xdr:colOff>
                    <xdr:row>110</xdr:row>
                    <xdr:rowOff>146050</xdr:rowOff>
                  </to>
                </anchor>
              </controlPr>
            </control>
          </mc:Choice>
        </mc:AlternateContent>
        <mc:AlternateContent xmlns:mc="http://schemas.openxmlformats.org/markup-compatibility/2006">
          <mc:Choice Requires="x14">
            <control shapeId="26792" r:id="rId28" name="Button 168">
              <controlPr defaultSize="0" print="0" autoFill="0" autoPict="0" macro="[0]!option_button_click">
                <anchor moveWithCells="1" sizeWithCells="1">
                  <from>
                    <xdr:col>0</xdr:col>
                    <xdr:colOff>31750</xdr:colOff>
                    <xdr:row>125</xdr:row>
                    <xdr:rowOff>50800</xdr:rowOff>
                  </from>
                  <to>
                    <xdr:col>0</xdr:col>
                    <xdr:colOff>146050</xdr:colOff>
                    <xdr:row>125</xdr:row>
                    <xdr:rowOff>165100</xdr:rowOff>
                  </to>
                </anchor>
              </controlPr>
            </control>
          </mc:Choice>
        </mc:AlternateContent>
        <mc:AlternateContent xmlns:mc="http://schemas.openxmlformats.org/markup-compatibility/2006">
          <mc:Choice Requires="x14">
            <control shapeId="26794" r:id="rId29" name="Button 170">
              <controlPr defaultSize="0" print="0" autoFill="0" autoPict="0" macro="[0]!option_button_click">
                <anchor moveWithCells="1" sizeWithCells="1">
                  <from>
                    <xdr:col>0</xdr:col>
                    <xdr:colOff>38100</xdr:colOff>
                    <xdr:row>97</xdr:row>
                    <xdr:rowOff>31750</xdr:rowOff>
                  </from>
                  <to>
                    <xdr:col>0</xdr:col>
                    <xdr:colOff>152400</xdr:colOff>
                    <xdr:row>97</xdr:row>
                    <xdr:rowOff>146050</xdr:rowOff>
                  </to>
                </anchor>
              </controlPr>
            </control>
          </mc:Choice>
        </mc:AlternateContent>
        <mc:AlternateContent xmlns:mc="http://schemas.openxmlformats.org/markup-compatibility/2006">
          <mc:Choice Requires="x14">
            <control shapeId="26795" r:id="rId30" name="Button 171">
              <controlPr defaultSize="0" print="0" autoFill="0" autoPict="0" macro="[0]!option_button_click">
                <anchor moveWithCells="1" sizeWithCells="1">
                  <from>
                    <xdr:col>0</xdr:col>
                    <xdr:colOff>38100</xdr:colOff>
                    <xdr:row>98</xdr:row>
                    <xdr:rowOff>38100</xdr:rowOff>
                  </from>
                  <to>
                    <xdr:col>0</xdr:col>
                    <xdr:colOff>152400</xdr:colOff>
                    <xdr:row>98</xdr:row>
                    <xdr:rowOff>152400</xdr:rowOff>
                  </to>
                </anchor>
              </controlPr>
            </control>
          </mc:Choice>
        </mc:AlternateContent>
        <mc:AlternateContent xmlns:mc="http://schemas.openxmlformats.org/markup-compatibility/2006">
          <mc:Choice Requires="x14">
            <control shapeId="26796" r:id="rId31" name="Button 172">
              <controlPr defaultSize="0" print="0" autoFill="0" autoPict="0" macro="[0]!option_button_click">
                <anchor moveWithCells="1" sizeWithCells="1">
                  <from>
                    <xdr:col>0</xdr:col>
                    <xdr:colOff>38100</xdr:colOff>
                    <xdr:row>99</xdr:row>
                    <xdr:rowOff>50800</xdr:rowOff>
                  </from>
                  <to>
                    <xdr:col>0</xdr:col>
                    <xdr:colOff>152400</xdr:colOff>
                    <xdr:row>99</xdr:row>
                    <xdr:rowOff>165100</xdr:rowOff>
                  </to>
                </anchor>
              </controlPr>
            </control>
          </mc:Choice>
        </mc:AlternateContent>
        <mc:AlternateContent xmlns:mc="http://schemas.openxmlformats.org/markup-compatibility/2006">
          <mc:Choice Requires="x14">
            <control shapeId="26798" r:id="rId32" name="Button 174">
              <controlPr defaultSize="0" print="0" autoFill="0" autoPict="0" macro="[0]!option_button_click">
                <anchor moveWithCells="1" sizeWithCells="1">
                  <from>
                    <xdr:col>0</xdr:col>
                    <xdr:colOff>38100</xdr:colOff>
                    <xdr:row>100</xdr:row>
                    <xdr:rowOff>50800</xdr:rowOff>
                  </from>
                  <to>
                    <xdr:col>0</xdr:col>
                    <xdr:colOff>152400</xdr:colOff>
                    <xdr:row>100</xdr:row>
                    <xdr:rowOff>165100</xdr:rowOff>
                  </to>
                </anchor>
              </controlPr>
            </control>
          </mc:Choice>
        </mc:AlternateContent>
        <mc:AlternateContent xmlns:mc="http://schemas.openxmlformats.org/markup-compatibility/2006">
          <mc:Choice Requires="x14">
            <control shapeId="26799" r:id="rId33" name="Button 175">
              <controlPr defaultSize="0" print="0" autoFill="0" autoPict="0" macro="[0]!option_button_click">
                <anchor moveWithCells="1" sizeWithCells="1">
                  <from>
                    <xdr:col>0</xdr:col>
                    <xdr:colOff>38100</xdr:colOff>
                    <xdr:row>101</xdr:row>
                    <xdr:rowOff>50800</xdr:rowOff>
                  </from>
                  <to>
                    <xdr:col>0</xdr:col>
                    <xdr:colOff>152400</xdr:colOff>
                    <xdr:row>101</xdr:row>
                    <xdr:rowOff>165100</xdr:rowOff>
                  </to>
                </anchor>
              </controlPr>
            </control>
          </mc:Choice>
        </mc:AlternateContent>
        <mc:AlternateContent xmlns:mc="http://schemas.openxmlformats.org/markup-compatibility/2006">
          <mc:Choice Requires="x14">
            <control shapeId="26801" r:id="rId34" name="Button 177">
              <controlPr defaultSize="0" print="0" autoFill="0" autoPict="0" macro="[0]!option_button_click">
                <anchor moveWithCells="1" sizeWithCells="1">
                  <from>
                    <xdr:col>0</xdr:col>
                    <xdr:colOff>38100</xdr:colOff>
                    <xdr:row>103</xdr:row>
                    <xdr:rowOff>50800</xdr:rowOff>
                  </from>
                  <to>
                    <xdr:col>0</xdr:col>
                    <xdr:colOff>152400</xdr:colOff>
                    <xdr:row>103</xdr:row>
                    <xdr:rowOff>165100</xdr:rowOff>
                  </to>
                </anchor>
              </controlPr>
            </control>
          </mc:Choice>
        </mc:AlternateContent>
        <mc:AlternateContent xmlns:mc="http://schemas.openxmlformats.org/markup-compatibility/2006">
          <mc:Choice Requires="x14">
            <control shapeId="26807" r:id="rId35" name="Button 183">
              <controlPr defaultSize="0" print="0" autoFill="0" autoPict="0" macro="[0]!option_button_click">
                <anchor moveWithCells="1" sizeWithCells="1">
                  <from>
                    <xdr:col>0</xdr:col>
                    <xdr:colOff>12700</xdr:colOff>
                    <xdr:row>111</xdr:row>
                    <xdr:rowOff>69850</xdr:rowOff>
                  </from>
                  <to>
                    <xdr:col>0</xdr:col>
                    <xdr:colOff>127000</xdr:colOff>
                    <xdr:row>112</xdr:row>
                    <xdr:rowOff>0</xdr:rowOff>
                  </to>
                </anchor>
              </controlPr>
            </control>
          </mc:Choice>
        </mc:AlternateContent>
        <mc:AlternateContent xmlns:mc="http://schemas.openxmlformats.org/markup-compatibility/2006">
          <mc:Choice Requires="x14">
            <control shapeId="26808" r:id="rId36" name="Button 184">
              <controlPr defaultSize="0" print="0" autoFill="0" autoPict="0" macro="[0]!option_button_click">
                <anchor moveWithCells="1" sizeWithCells="1">
                  <from>
                    <xdr:col>0</xdr:col>
                    <xdr:colOff>12700</xdr:colOff>
                    <xdr:row>112</xdr:row>
                    <xdr:rowOff>69850</xdr:rowOff>
                  </from>
                  <to>
                    <xdr:col>0</xdr:col>
                    <xdr:colOff>127000</xdr:colOff>
                    <xdr:row>113</xdr:row>
                    <xdr:rowOff>12700</xdr:rowOff>
                  </to>
                </anchor>
              </controlPr>
            </control>
          </mc:Choice>
        </mc:AlternateContent>
        <mc:AlternateContent xmlns:mc="http://schemas.openxmlformats.org/markup-compatibility/2006">
          <mc:Choice Requires="x14">
            <control shapeId="26809" r:id="rId37" name="Button 185">
              <controlPr defaultSize="0" print="0" autoFill="0" autoPict="0" macro="[0]!option_button_click">
                <anchor moveWithCells="1" sizeWithCells="1">
                  <from>
                    <xdr:col>0</xdr:col>
                    <xdr:colOff>12700</xdr:colOff>
                    <xdr:row>113</xdr:row>
                    <xdr:rowOff>69850</xdr:rowOff>
                  </from>
                  <to>
                    <xdr:col>0</xdr:col>
                    <xdr:colOff>127000</xdr:colOff>
                    <xdr:row>114</xdr:row>
                    <xdr:rowOff>0</xdr:rowOff>
                  </to>
                </anchor>
              </controlPr>
            </control>
          </mc:Choice>
        </mc:AlternateContent>
        <mc:AlternateContent xmlns:mc="http://schemas.openxmlformats.org/markup-compatibility/2006">
          <mc:Choice Requires="x14">
            <control shapeId="26810" r:id="rId38" name="Button 186">
              <controlPr defaultSize="0" print="0" autoFill="0" autoPict="0" macro="[0]!option_button_click">
                <anchor moveWithCells="1" sizeWithCells="1">
                  <from>
                    <xdr:col>0</xdr:col>
                    <xdr:colOff>12700</xdr:colOff>
                    <xdr:row>114</xdr:row>
                    <xdr:rowOff>69850</xdr:rowOff>
                  </from>
                  <to>
                    <xdr:col>0</xdr:col>
                    <xdr:colOff>127000</xdr:colOff>
                    <xdr:row>115</xdr:row>
                    <xdr:rowOff>0</xdr:rowOff>
                  </to>
                </anchor>
              </controlPr>
            </control>
          </mc:Choice>
        </mc:AlternateContent>
        <mc:AlternateContent xmlns:mc="http://schemas.openxmlformats.org/markup-compatibility/2006">
          <mc:Choice Requires="x14">
            <control shapeId="26812" r:id="rId39" name="Button 188">
              <controlPr defaultSize="0" print="0" autoFill="0" autoPict="0" macro="[0]!option_button_click">
                <anchor moveWithCells="1" sizeWithCells="1">
                  <from>
                    <xdr:col>0</xdr:col>
                    <xdr:colOff>31750</xdr:colOff>
                    <xdr:row>126</xdr:row>
                    <xdr:rowOff>50800</xdr:rowOff>
                  </from>
                  <to>
                    <xdr:col>0</xdr:col>
                    <xdr:colOff>146050</xdr:colOff>
                    <xdr:row>126</xdr:row>
                    <xdr:rowOff>165100</xdr:rowOff>
                  </to>
                </anchor>
              </controlPr>
            </control>
          </mc:Choice>
        </mc:AlternateContent>
        <mc:AlternateContent xmlns:mc="http://schemas.openxmlformats.org/markup-compatibility/2006">
          <mc:Choice Requires="x14">
            <control shapeId="26813" r:id="rId40" name="Button 189">
              <controlPr defaultSize="0" print="0" autoFill="0" autoPict="0" macro="[0]!option_button_click">
                <anchor moveWithCells="1" sizeWithCells="1">
                  <from>
                    <xdr:col>0</xdr:col>
                    <xdr:colOff>31750</xdr:colOff>
                    <xdr:row>127</xdr:row>
                    <xdr:rowOff>50800</xdr:rowOff>
                  </from>
                  <to>
                    <xdr:col>0</xdr:col>
                    <xdr:colOff>146050</xdr:colOff>
                    <xdr:row>127</xdr:row>
                    <xdr:rowOff>165100</xdr:rowOff>
                  </to>
                </anchor>
              </controlPr>
            </control>
          </mc:Choice>
        </mc:AlternateContent>
        <mc:AlternateContent xmlns:mc="http://schemas.openxmlformats.org/markup-compatibility/2006">
          <mc:Choice Requires="x14">
            <control shapeId="26814" r:id="rId41" name="Button 190">
              <controlPr defaultSize="0" print="0" autoFill="0" autoPict="0" macro="[0]!option_button_click">
                <anchor moveWithCells="1" sizeWithCells="1">
                  <from>
                    <xdr:col>0</xdr:col>
                    <xdr:colOff>31750</xdr:colOff>
                    <xdr:row>128</xdr:row>
                    <xdr:rowOff>50800</xdr:rowOff>
                  </from>
                  <to>
                    <xdr:col>0</xdr:col>
                    <xdr:colOff>146050</xdr:colOff>
                    <xdr:row>128</xdr:row>
                    <xdr:rowOff>165100</xdr:rowOff>
                  </to>
                </anchor>
              </controlPr>
            </control>
          </mc:Choice>
        </mc:AlternateContent>
        <mc:AlternateContent xmlns:mc="http://schemas.openxmlformats.org/markup-compatibility/2006">
          <mc:Choice Requires="x14">
            <control shapeId="26815" r:id="rId42" name="Button 191">
              <controlPr defaultSize="0" print="0" autoFill="0" autoPict="0" macro="[0]!option_button_click">
                <anchor moveWithCells="1" sizeWithCells="1">
                  <from>
                    <xdr:col>0</xdr:col>
                    <xdr:colOff>31750</xdr:colOff>
                    <xdr:row>129</xdr:row>
                    <xdr:rowOff>50800</xdr:rowOff>
                  </from>
                  <to>
                    <xdr:col>0</xdr:col>
                    <xdr:colOff>146050</xdr:colOff>
                    <xdr:row>129</xdr:row>
                    <xdr:rowOff>165100</xdr:rowOff>
                  </to>
                </anchor>
              </controlPr>
            </control>
          </mc:Choice>
        </mc:AlternateContent>
        <mc:AlternateContent xmlns:mc="http://schemas.openxmlformats.org/markup-compatibility/2006">
          <mc:Choice Requires="x14">
            <control shapeId="26816" r:id="rId43" name="Button 192">
              <controlPr defaultSize="0" print="0" autoFill="0" autoPict="0" macro="[0]!option_button_click">
                <anchor moveWithCells="1" sizeWithCells="1">
                  <from>
                    <xdr:col>0</xdr:col>
                    <xdr:colOff>31750</xdr:colOff>
                    <xdr:row>130</xdr:row>
                    <xdr:rowOff>50800</xdr:rowOff>
                  </from>
                  <to>
                    <xdr:col>0</xdr:col>
                    <xdr:colOff>146050</xdr:colOff>
                    <xdr:row>130</xdr:row>
                    <xdr:rowOff>165100</xdr:rowOff>
                  </to>
                </anchor>
              </controlPr>
            </control>
          </mc:Choice>
        </mc:AlternateContent>
        <mc:AlternateContent xmlns:mc="http://schemas.openxmlformats.org/markup-compatibility/2006">
          <mc:Choice Requires="x14">
            <control shapeId="26817" r:id="rId44" name="Button 193">
              <controlPr defaultSize="0" print="0" autoFill="0" autoPict="0" macro="[0]!option_button_click">
                <anchor moveWithCells="1" sizeWithCells="1">
                  <from>
                    <xdr:col>0</xdr:col>
                    <xdr:colOff>31750</xdr:colOff>
                    <xdr:row>131</xdr:row>
                    <xdr:rowOff>50800</xdr:rowOff>
                  </from>
                  <to>
                    <xdr:col>0</xdr:col>
                    <xdr:colOff>146050</xdr:colOff>
                    <xdr:row>131</xdr:row>
                    <xdr:rowOff>165100</xdr:rowOff>
                  </to>
                </anchor>
              </controlPr>
            </control>
          </mc:Choice>
        </mc:AlternateContent>
        <mc:AlternateContent xmlns:mc="http://schemas.openxmlformats.org/markup-compatibility/2006">
          <mc:Choice Requires="x14">
            <control shapeId="26818" r:id="rId45" name="Button 194">
              <controlPr defaultSize="0" print="0" autoFill="0" autoPict="0" macro="[0]!option_button_click">
                <anchor moveWithCells="1" sizeWithCells="1">
                  <from>
                    <xdr:col>0</xdr:col>
                    <xdr:colOff>31750</xdr:colOff>
                    <xdr:row>132</xdr:row>
                    <xdr:rowOff>50800</xdr:rowOff>
                  </from>
                  <to>
                    <xdr:col>0</xdr:col>
                    <xdr:colOff>146050</xdr:colOff>
                    <xdr:row>132</xdr:row>
                    <xdr:rowOff>165100</xdr:rowOff>
                  </to>
                </anchor>
              </controlPr>
            </control>
          </mc:Choice>
        </mc:AlternateContent>
        <mc:AlternateContent xmlns:mc="http://schemas.openxmlformats.org/markup-compatibility/2006">
          <mc:Choice Requires="x14">
            <control shapeId="26819" r:id="rId46" name="Button 195">
              <controlPr defaultSize="0" print="0" autoFill="0" autoPict="0" macro="[0]!option_button_click">
                <anchor moveWithCells="1" sizeWithCells="1">
                  <from>
                    <xdr:col>0</xdr:col>
                    <xdr:colOff>31750</xdr:colOff>
                    <xdr:row>133</xdr:row>
                    <xdr:rowOff>50800</xdr:rowOff>
                  </from>
                  <to>
                    <xdr:col>0</xdr:col>
                    <xdr:colOff>146050</xdr:colOff>
                    <xdr:row>133</xdr:row>
                    <xdr:rowOff>165100</xdr:rowOff>
                  </to>
                </anchor>
              </controlPr>
            </control>
          </mc:Choice>
        </mc:AlternateContent>
        <mc:AlternateContent xmlns:mc="http://schemas.openxmlformats.org/markup-compatibility/2006">
          <mc:Choice Requires="x14">
            <control shapeId="26820" r:id="rId47" name="Button 196">
              <controlPr defaultSize="0" print="0" autoFill="0" autoPict="0" macro="[0]!option_button_click">
                <anchor moveWithCells="1" sizeWithCells="1">
                  <from>
                    <xdr:col>0</xdr:col>
                    <xdr:colOff>31750</xdr:colOff>
                    <xdr:row>134</xdr:row>
                    <xdr:rowOff>50800</xdr:rowOff>
                  </from>
                  <to>
                    <xdr:col>0</xdr:col>
                    <xdr:colOff>146050</xdr:colOff>
                    <xdr:row>134</xdr:row>
                    <xdr:rowOff>165100</xdr:rowOff>
                  </to>
                </anchor>
              </controlPr>
            </control>
          </mc:Choice>
        </mc:AlternateContent>
        <mc:AlternateContent xmlns:mc="http://schemas.openxmlformats.org/markup-compatibility/2006">
          <mc:Choice Requires="x14">
            <control shapeId="26821" r:id="rId48" name="Button 197">
              <controlPr defaultSize="0" print="0" autoFill="0" autoPict="0" macro="[0]!option_button_click">
                <anchor moveWithCells="1" sizeWithCells="1">
                  <from>
                    <xdr:col>0</xdr:col>
                    <xdr:colOff>31750</xdr:colOff>
                    <xdr:row>135</xdr:row>
                    <xdr:rowOff>50800</xdr:rowOff>
                  </from>
                  <to>
                    <xdr:col>0</xdr:col>
                    <xdr:colOff>146050</xdr:colOff>
                    <xdr:row>135</xdr:row>
                    <xdr:rowOff>165100</xdr:rowOff>
                  </to>
                </anchor>
              </controlPr>
            </control>
          </mc:Choice>
        </mc:AlternateContent>
        <mc:AlternateContent xmlns:mc="http://schemas.openxmlformats.org/markup-compatibility/2006">
          <mc:Choice Requires="x14">
            <control shapeId="26822" r:id="rId49" name="Button 198">
              <controlPr defaultSize="0" print="0" autoFill="0" autoPict="0" macro="[0]!option_button_click">
                <anchor moveWithCells="1" sizeWithCells="1">
                  <from>
                    <xdr:col>0</xdr:col>
                    <xdr:colOff>31750</xdr:colOff>
                    <xdr:row>136</xdr:row>
                    <xdr:rowOff>50800</xdr:rowOff>
                  </from>
                  <to>
                    <xdr:col>0</xdr:col>
                    <xdr:colOff>146050</xdr:colOff>
                    <xdr:row>136</xdr:row>
                    <xdr:rowOff>165100</xdr:rowOff>
                  </to>
                </anchor>
              </controlPr>
            </control>
          </mc:Choice>
        </mc:AlternateContent>
        <mc:AlternateContent xmlns:mc="http://schemas.openxmlformats.org/markup-compatibility/2006">
          <mc:Choice Requires="x14">
            <control shapeId="26823" r:id="rId50" name="Button 199">
              <controlPr defaultSize="0" print="0" autoFill="0" autoPict="0" macro="[0]!option_button_click">
                <anchor moveWithCells="1" sizeWithCells="1">
                  <from>
                    <xdr:col>0</xdr:col>
                    <xdr:colOff>31750</xdr:colOff>
                    <xdr:row>137</xdr:row>
                    <xdr:rowOff>50800</xdr:rowOff>
                  </from>
                  <to>
                    <xdr:col>0</xdr:col>
                    <xdr:colOff>146050</xdr:colOff>
                    <xdr:row>137</xdr:row>
                    <xdr:rowOff>165100</xdr:rowOff>
                  </to>
                </anchor>
              </controlPr>
            </control>
          </mc:Choice>
        </mc:AlternateContent>
        <mc:AlternateContent xmlns:mc="http://schemas.openxmlformats.org/markup-compatibility/2006">
          <mc:Choice Requires="x14">
            <control shapeId="26825" r:id="rId51" name="Button 201">
              <controlPr defaultSize="0" print="0" autoFill="0" autoPict="0" macro="[0]!option_button_click">
                <anchor moveWithCells="1" sizeWithCells="1">
                  <from>
                    <xdr:col>0</xdr:col>
                    <xdr:colOff>31750</xdr:colOff>
                    <xdr:row>140</xdr:row>
                    <xdr:rowOff>50800</xdr:rowOff>
                  </from>
                  <to>
                    <xdr:col>0</xdr:col>
                    <xdr:colOff>146050</xdr:colOff>
                    <xdr:row>140</xdr:row>
                    <xdr:rowOff>165100</xdr:rowOff>
                  </to>
                </anchor>
              </controlPr>
            </control>
          </mc:Choice>
        </mc:AlternateContent>
        <mc:AlternateContent xmlns:mc="http://schemas.openxmlformats.org/markup-compatibility/2006">
          <mc:Choice Requires="x14">
            <control shapeId="26826" r:id="rId52" name="Button 202">
              <controlPr defaultSize="0" print="0" autoFill="0" autoPict="0" macro="[0]!option_button_click">
                <anchor moveWithCells="1" sizeWithCells="1">
                  <from>
                    <xdr:col>0</xdr:col>
                    <xdr:colOff>31750</xdr:colOff>
                    <xdr:row>141</xdr:row>
                    <xdr:rowOff>50800</xdr:rowOff>
                  </from>
                  <to>
                    <xdr:col>0</xdr:col>
                    <xdr:colOff>146050</xdr:colOff>
                    <xdr:row>141</xdr:row>
                    <xdr:rowOff>165100</xdr:rowOff>
                  </to>
                </anchor>
              </controlPr>
            </control>
          </mc:Choice>
        </mc:AlternateContent>
        <mc:AlternateContent xmlns:mc="http://schemas.openxmlformats.org/markup-compatibility/2006">
          <mc:Choice Requires="x14">
            <control shapeId="26827" r:id="rId53" name="Button 203">
              <controlPr defaultSize="0" print="0" autoFill="0" autoPict="0" macro="[0]!option_button_click">
                <anchor moveWithCells="1" sizeWithCells="1">
                  <from>
                    <xdr:col>0</xdr:col>
                    <xdr:colOff>31750</xdr:colOff>
                    <xdr:row>142</xdr:row>
                    <xdr:rowOff>50800</xdr:rowOff>
                  </from>
                  <to>
                    <xdr:col>0</xdr:col>
                    <xdr:colOff>146050</xdr:colOff>
                    <xdr:row>142</xdr:row>
                    <xdr:rowOff>165100</xdr:rowOff>
                  </to>
                </anchor>
              </controlPr>
            </control>
          </mc:Choice>
        </mc:AlternateContent>
        <mc:AlternateContent xmlns:mc="http://schemas.openxmlformats.org/markup-compatibility/2006">
          <mc:Choice Requires="x14">
            <control shapeId="26842" r:id="rId54" name="Button 218">
              <controlPr defaultSize="0" print="0" autoFill="0" autoPict="0" macro="[0]!option_button_click">
                <anchor moveWithCells="1" sizeWithCells="1">
                  <from>
                    <xdr:col>0</xdr:col>
                    <xdr:colOff>38100</xdr:colOff>
                    <xdr:row>102</xdr:row>
                    <xdr:rowOff>50800</xdr:rowOff>
                  </from>
                  <to>
                    <xdr:col>0</xdr:col>
                    <xdr:colOff>152400</xdr:colOff>
                    <xdr:row>102</xdr:row>
                    <xdr:rowOff>165100</xdr:rowOff>
                  </to>
                </anchor>
              </controlPr>
            </control>
          </mc:Choice>
        </mc:AlternateContent>
        <mc:AlternateContent xmlns:mc="http://schemas.openxmlformats.org/markup-compatibility/2006">
          <mc:Choice Requires="x14">
            <control shapeId="26843" r:id="rId55" name="Button 219">
              <controlPr defaultSize="0" print="0" autoFill="0" autoPict="0" macro="[0]!option_button_click">
                <anchor moveWithCells="1" sizeWithCells="1">
                  <from>
                    <xdr:col>0</xdr:col>
                    <xdr:colOff>38100</xdr:colOff>
                    <xdr:row>104</xdr:row>
                    <xdr:rowOff>50800</xdr:rowOff>
                  </from>
                  <to>
                    <xdr:col>0</xdr:col>
                    <xdr:colOff>152400</xdr:colOff>
                    <xdr:row>104</xdr:row>
                    <xdr:rowOff>165100</xdr:rowOff>
                  </to>
                </anchor>
              </controlPr>
            </control>
          </mc:Choice>
        </mc:AlternateContent>
        <mc:AlternateContent xmlns:mc="http://schemas.openxmlformats.org/markup-compatibility/2006">
          <mc:Choice Requires="x14">
            <control shapeId="26844" r:id="rId56" name="Button 220">
              <controlPr defaultSize="0" print="0" autoFill="0" autoPict="0" macro="[0]!option_button_click">
                <anchor moveWithCells="1" sizeWithCells="1">
                  <from>
                    <xdr:col>0</xdr:col>
                    <xdr:colOff>38100</xdr:colOff>
                    <xdr:row>105</xdr:row>
                    <xdr:rowOff>50800</xdr:rowOff>
                  </from>
                  <to>
                    <xdr:col>0</xdr:col>
                    <xdr:colOff>152400</xdr:colOff>
                    <xdr:row>105</xdr:row>
                    <xdr:rowOff>165100</xdr:rowOff>
                  </to>
                </anchor>
              </controlPr>
            </control>
          </mc:Choice>
        </mc:AlternateContent>
        <mc:AlternateContent xmlns:mc="http://schemas.openxmlformats.org/markup-compatibility/2006">
          <mc:Choice Requires="x14">
            <control shapeId="26845" r:id="rId57" name="Button 221">
              <controlPr defaultSize="0" print="0" autoFill="0" autoPict="0" macro="[0]!option_button_click">
                <anchor moveWithCells="1" sizeWithCells="1">
                  <from>
                    <xdr:col>0</xdr:col>
                    <xdr:colOff>38100</xdr:colOff>
                    <xdr:row>106</xdr:row>
                    <xdr:rowOff>50800</xdr:rowOff>
                  </from>
                  <to>
                    <xdr:col>0</xdr:col>
                    <xdr:colOff>152400</xdr:colOff>
                    <xdr:row>106</xdr:row>
                    <xdr:rowOff>165100</xdr:rowOff>
                  </to>
                </anchor>
              </controlPr>
            </control>
          </mc:Choice>
        </mc:AlternateContent>
        <mc:AlternateContent xmlns:mc="http://schemas.openxmlformats.org/markup-compatibility/2006">
          <mc:Choice Requires="x14">
            <control shapeId="26846" r:id="rId58" name="Button 222">
              <controlPr defaultSize="0" print="0" autoFill="0" autoPict="0" macro="[0]!option_button_click">
                <anchor moveWithCells="1" sizeWithCells="1">
                  <from>
                    <xdr:col>0</xdr:col>
                    <xdr:colOff>38100</xdr:colOff>
                    <xdr:row>107</xdr:row>
                    <xdr:rowOff>50800</xdr:rowOff>
                  </from>
                  <to>
                    <xdr:col>0</xdr:col>
                    <xdr:colOff>152400</xdr:colOff>
                    <xdr:row>107</xdr:row>
                    <xdr:rowOff>165100</xdr:rowOff>
                  </to>
                </anchor>
              </controlPr>
            </control>
          </mc:Choice>
        </mc:AlternateContent>
        <mc:AlternateContent xmlns:mc="http://schemas.openxmlformats.org/markup-compatibility/2006">
          <mc:Choice Requires="x14">
            <control shapeId="26847" r:id="rId59" name="Button 223">
              <controlPr defaultSize="0" print="0" autoFill="0" autoPict="0" macro="[0]!option_button_click">
                <anchor moveWithCells="1" sizeWithCells="1">
                  <from>
                    <xdr:col>0</xdr:col>
                    <xdr:colOff>38100</xdr:colOff>
                    <xdr:row>108</xdr:row>
                    <xdr:rowOff>50800</xdr:rowOff>
                  </from>
                  <to>
                    <xdr:col>0</xdr:col>
                    <xdr:colOff>152400</xdr:colOff>
                    <xdr:row>108</xdr:row>
                    <xdr:rowOff>165100</xdr:rowOff>
                  </to>
                </anchor>
              </controlPr>
            </control>
          </mc:Choice>
        </mc:AlternateContent>
        <mc:AlternateContent xmlns:mc="http://schemas.openxmlformats.org/markup-compatibility/2006">
          <mc:Choice Requires="x14">
            <control shapeId="26848" r:id="rId60" name="Button 224">
              <controlPr defaultSize="0" print="0" autoFill="0" autoPict="0" macro="[0]!option_button_click">
                <anchor moveWithCells="1" sizeWithCells="1">
                  <from>
                    <xdr:col>0</xdr:col>
                    <xdr:colOff>38100</xdr:colOff>
                    <xdr:row>109</xdr:row>
                    <xdr:rowOff>50800</xdr:rowOff>
                  </from>
                  <to>
                    <xdr:col>0</xdr:col>
                    <xdr:colOff>152400</xdr:colOff>
                    <xdr:row>109</xdr:row>
                    <xdr:rowOff>165100</xdr:rowOff>
                  </to>
                </anchor>
              </controlPr>
            </control>
          </mc:Choice>
        </mc:AlternateContent>
        <mc:AlternateContent xmlns:mc="http://schemas.openxmlformats.org/markup-compatibility/2006">
          <mc:Choice Requires="x14">
            <control shapeId="26849" r:id="rId61" name="Button 225">
              <controlPr defaultSize="0" print="0" autoFill="0" autoPict="0" macro="[0]!option_button_add1">
                <anchor moveWithCells="1" sizeWithCells="1">
                  <from>
                    <xdr:col>1</xdr:col>
                    <xdr:colOff>31750</xdr:colOff>
                    <xdr:row>10</xdr:row>
                    <xdr:rowOff>31750</xdr:rowOff>
                  </from>
                  <to>
                    <xdr:col>1</xdr:col>
                    <xdr:colOff>146050</xdr:colOff>
                    <xdr:row>10</xdr:row>
                    <xdr:rowOff>146050</xdr:rowOff>
                  </to>
                </anchor>
              </controlPr>
            </control>
          </mc:Choice>
        </mc:AlternateContent>
        <mc:AlternateContent xmlns:mc="http://schemas.openxmlformats.org/markup-compatibility/2006">
          <mc:Choice Requires="x14">
            <control shapeId="26850" r:id="rId62" name="Button 226">
              <controlPr defaultSize="0" print="0" autoFill="0" autoPict="0" macro="[0]!option_button_add_spare">
                <anchor moveWithCells="1" sizeWithCells="1">
                  <from>
                    <xdr:col>1</xdr:col>
                    <xdr:colOff>31750</xdr:colOff>
                    <xdr:row>19</xdr:row>
                    <xdr:rowOff>31750</xdr:rowOff>
                  </from>
                  <to>
                    <xdr:col>1</xdr:col>
                    <xdr:colOff>146050</xdr:colOff>
                    <xdr:row>19</xdr:row>
                    <xdr:rowOff>146050</xdr:rowOff>
                  </to>
                </anchor>
              </controlPr>
            </control>
          </mc:Choice>
        </mc:AlternateContent>
        <mc:AlternateContent xmlns:mc="http://schemas.openxmlformats.org/markup-compatibility/2006">
          <mc:Choice Requires="x14">
            <control shapeId="26851" r:id="rId63" name="Button 227">
              <controlPr defaultSize="0" print="0" autoFill="0" autoPict="0" macro="[0]!option_button_click">
                <anchor moveWithCells="1" sizeWithCells="1">
                  <from>
                    <xdr:col>0</xdr:col>
                    <xdr:colOff>31750</xdr:colOff>
                    <xdr:row>12</xdr:row>
                    <xdr:rowOff>38100</xdr:rowOff>
                  </from>
                  <to>
                    <xdr:col>0</xdr:col>
                    <xdr:colOff>146050</xdr:colOff>
                    <xdr:row>12</xdr:row>
                    <xdr:rowOff>152400</xdr:rowOff>
                  </to>
                </anchor>
              </controlPr>
            </control>
          </mc:Choice>
        </mc:AlternateContent>
        <mc:AlternateContent xmlns:mc="http://schemas.openxmlformats.org/markup-compatibility/2006">
          <mc:Choice Requires="x14">
            <control shapeId="26852" r:id="rId64" name="Button 228">
              <controlPr defaultSize="0" print="0" autoFill="0" autoPict="0" macro="[0]!option_button_click">
                <anchor moveWithCells="1" sizeWithCells="1">
                  <from>
                    <xdr:col>0</xdr:col>
                    <xdr:colOff>31750</xdr:colOff>
                    <xdr:row>13</xdr:row>
                    <xdr:rowOff>31750</xdr:rowOff>
                  </from>
                  <to>
                    <xdr:col>0</xdr:col>
                    <xdr:colOff>146050</xdr:colOff>
                    <xdr:row>13</xdr:row>
                    <xdr:rowOff>146050</xdr:rowOff>
                  </to>
                </anchor>
              </controlPr>
            </control>
          </mc:Choice>
        </mc:AlternateContent>
        <mc:AlternateContent xmlns:mc="http://schemas.openxmlformats.org/markup-compatibility/2006">
          <mc:Choice Requires="x14">
            <control shapeId="26853" r:id="rId65" name="Button 229">
              <controlPr defaultSize="0" print="0" autoFill="0" autoPict="0" macro="[0]!option_button_click">
                <anchor moveWithCells="1" sizeWithCells="1">
                  <from>
                    <xdr:col>0</xdr:col>
                    <xdr:colOff>31750</xdr:colOff>
                    <xdr:row>14</xdr:row>
                    <xdr:rowOff>31750</xdr:rowOff>
                  </from>
                  <to>
                    <xdr:col>0</xdr:col>
                    <xdr:colOff>146050</xdr:colOff>
                    <xdr:row>14</xdr:row>
                    <xdr:rowOff>146050</xdr:rowOff>
                  </to>
                </anchor>
              </controlPr>
            </control>
          </mc:Choice>
        </mc:AlternateContent>
        <mc:AlternateContent xmlns:mc="http://schemas.openxmlformats.org/markup-compatibility/2006">
          <mc:Choice Requires="x14">
            <control shapeId="26854" r:id="rId66" name="Button 230">
              <controlPr defaultSize="0" print="0" autoFill="0" autoPict="0" macro="[0]!option_button_click">
                <anchor moveWithCells="1" sizeWithCells="1">
                  <from>
                    <xdr:col>0</xdr:col>
                    <xdr:colOff>31750</xdr:colOff>
                    <xdr:row>15</xdr:row>
                    <xdr:rowOff>31750</xdr:rowOff>
                  </from>
                  <to>
                    <xdr:col>0</xdr:col>
                    <xdr:colOff>146050</xdr:colOff>
                    <xdr:row>15</xdr:row>
                    <xdr:rowOff>146050</xdr:rowOff>
                  </to>
                </anchor>
              </controlPr>
            </control>
          </mc:Choice>
        </mc:AlternateContent>
        <mc:AlternateContent xmlns:mc="http://schemas.openxmlformats.org/markup-compatibility/2006">
          <mc:Choice Requires="x14">
            <control shapeId="26855" r:id="rId67" name="Button 231">
              <controlPr defaultSize="0" print="0" autoFill="0" autoPict="0" macro="[0]!option_button_click">
                <anchor moveWithCells="1" sizeWithCells="1">
                  <from>
                    <xdr:col>0</xdr:col>
                    <xdr:colOff>31750</xdr:colOff>
                    <xdr:row>16</xdr:row>
                    <xdr:rowOff>31750</xdr:rowOff>
                  </from>
                  <to>
                    <xdr:col>0</xdr:col>
                    <xdr:colOff>146050</xdr:colOff>
                    <xdr:row>16</xdr:row>
                    <xdr:rowOff>146050</xdr:rowOff>
                  </to>
                </anchor>
              </controlPr>
            </control>
          </mc:Choice>
        </mc:AlternateContent>
        <mc:AlternateContent xmlns:mc="http://schemas.openxmlformats.org/markup-compatibility/2006">
          <mc:Choice Requires="x14">
            <control shapeId="26856" r:id="rId68" name="Button 232">
              <controlPr defaultSize="0" print="0" autoFill="0" autoPict="0" macro="[0]!option_button_click">
                <anchor moveWithCells="1" sizeWithCells="1">
                  <from>
                    <xdr:col>0</xdr:col>
                    <xdr:colOff>31750</xdr:colOff>
                    <xdr:row>17</xdr:row>
                    <xdr:rowOff>31750</xdr:rowOff>
                  </from>
                  <to>
                    <xdr:col>0</xdr:col>
                    <xdr:colOff>146050</xdr:colOff>
                    <xdr:row>17</xdr:row>
                    <xdr:rowOff>146050</xdr:rowOff>
                  </to>
                </anchor>
              </controlPr>
            </control>
          </mc:Choice>
        </mc:AlternateContent>
        <mc:AlternateContent xmlns:mc="http://schemas.openxmlformats.org/markup-compatibility/2006">
          <mc:Choice Requires="x14">
            <control shapeId="26857" r:id="rId69" name="Button 233">
              <controlPr defaultSize="0" print="0" autoFill="0" autoPict="0" macro="[0]!option_button_click">
                <anchor moveWithCells="1" sizeWithCells="1">
                  <from>
                    <xdr:col>0</xdr:col>
                    <xdr:colOff>31750</xdr:colOff>
                    <xdr:row>18</xdr:row>
                    <xdr:rowOff>31750</xdr:rowOff>
                  </from>
                  <to>
                    <xdr:col>0</xdr:col>
                    <xdr:colOff>146050</xdr:colOff>
                    <xdr:row>18</xdr:row>
                    <xdr:rowOff>146050</xdr:rowOff>
                  </to>
                </anchor>
              </controlPr>
            </control>
          </mc:Choice>
        </mc:AlternateContent>
        <mc:AlternateContent xmlns:mc="http://schemas.openxmlformats.org/markup-compatibility/2006">
          <mc:Choice Requires="x14">
            <control shapeId="26858" r:id="rId70" name="Button 234">
              <controlPr defaultSize="0" print="0" autoFill="0" autoPict="0" macro="[0]!option_button_click">
                <anchor moveWithCells="1" sizeWithCells="1">
                  <from>
                    <xdr:col>0</xdr:col>
                    <xdr:colOff>31750</xdr:colOff>
                    <xdr:row>11</xdr:row>
                    <xdr:rowOff>31750</xdr:rowOff>
                  </from>
                  <to>
                    <xdr:col>0</xdr:col>
                    <xdr:colOff>146050</xdr:colOff>
                    <xdr:row>11</xdr:row>
                    <xdr:rowOff>146050</xdr:rowOff>
                  </to>
                </anchor>
              </controlPr>
            </control>
          </mc:Choice>
        </mc:AlternateContent>
        <mc:AlternateContent xmlns:mc="http://schemas.openxmlformats.org/markup-compatibility/2006">
          <mc:Choice Requires="x14">
            <control shapeId="26859" r:id="rId71" name="Button 235">
              <controlPr defaultSize="0" print="0" autoFill="0" autoPict="0" macro="[0]!option_button_click">
                <anchor moveWithCells="1" sizeWithCells="1">
                  <from>
                    <xdr:col>0</xdr:col>
                    <xdr:colOff>31750</xdr:colOff>
                    <xdr:row>21</xdr:row>
                    <xdr:rowOff>38100</xdr:rowOff>
                  </from>
                  <to>
                    <xdr:col>0</xdr:col>
                    <xdr:colOff>146050</xdr:colOff>
                    <xdr:row>21</xdr:row>
                    <xdr:rowOff>152400</xdr:rowOff>
                  </to>
                </anchor>
              </controlPr>
            </control>
          </mc:Choice>
        </mc:AlternateContent>
        <mc:AlternateContent xmlns:mc="http://schemas.openxmlformats.org/markup-compatibility/2006">
          <mc:Choice Requires="x14">
            <control shapeId="26860" r:id="rId72" name="Button 236">
              <controlPr defaultSize="0" print="0" autoFill="0" autoPict="0" macro="[0]!option_button_click">
                <anchor moveWithCells="1" sizeWithCells="1">
                  <from>
                    <xdr:col>0</xdr:col>
                    <xdr:colOff>31750</xdr:colOff>
                    <xdr:row>22</xdr:row>
                    <xdr:rowOff>31750</xdr:rowOff>
                  </from>
                  <to>
                    <xdr:col>0</xdr:col>
                    <xdr:colOff>146050</xdr:colOff>
                    <xdr:row>22</xdr:row>
                    <xdr:rowOff>146050</xdr:rowOff>
                  </to>
                </anchor>
              </controlPr>
            </control>
          </mc:Choice>
        </mc:AlternateContent>
        <mc:AlternateContent xmlns:mc="http://schemas.openxmlformats.org/markup-compatibility/2006">
          <mc:Choice Requires="x14">
            <control shapeId="26862" r:id="rId73" name="Button 238">
              <controlPr defaultSize="0" print="0" autoFill="0" autoPict="0" macro="[0]!option_button_click">
                <anchor moveWithCells="1" sizeWithCells="1">
                  <from>
                    <xdr:col>0</xdr:col>
                    <xdr:colOff>31750</xdr:colOff>
                    <xdr:row>20</xdr:row>
                    <xdr:rowOff>31750</xdr:rowOff>
                  </from>
                  <to>
                    <xdr:col>0</xdr:col>
                    <xdr:colOff>146050</xdr:colOff>
                    <xdr:row>20</xdr:row>
                    <xdr:rowOff>146050</xdr:rowOff>
                  </to>
                </anchor>
              </controlPr>
            </control>
          </mc:Choice>
        </mc:AlternateContent>
        <mc:AlternateContent xmlns:mc="http://schemas.openxmlformats.org/markup-compatibility/2006">
          <mc:Choice Requires="x14">
            <control shapeId="26863" r:id="rId74" name="Button 239">
              <controlPr defaultSize="0" print="0" autoFill="0" autoPict="0" macro="[0]!option_button_add_spare">
                <anchor moveWithCells="1" sizeWithCells="1">
                  <from>
                    <xdr:col>1</xdr:col>
                    <xdr:colOff>38100</xdr:colOff>
                    <xdr:row>28</xdr:row>
                    <xdr:rowOff>31750</xdr:rowOff>
                  </from>
                  <to>
                    <xdr:col>1</xdr:col>
                    <xdr:colOff>152400</xdr:colOff>
                    <xdr:row>28</xdr:row>
                    <xdr:rowOff>146050</xdr:rowOff>
                  </to>
                </anchor>
              </controlPr>
            </control>
          </mc:Choice>
        </mc:AlternateContent>
        <mc:AlternateContent xmlns:mc="http://schemas.openxmlformats.org/markup-compatibility/2006">
          <mc:Choice Requires="x14">
            <control shapeId="26864" r:id="rId75" name="Button 240">
              <controlPr defaultSize="0" print="0" autoFill="0" autoPict="0" macro="[0]!option_button_add2">
                <anchor moveWithCells="1" sizeWithCells="1">
                  <from>
                    <xdr:col>1</xdr:col>
                    <xdr:colOff>38100</xdr:colOff>
                    <xdr:row>26</xdr:row>
                    <xdr:rowOff>31750</xdr:rowOff>
                  </from>
                  <to>
                    <xdr:col>1</xdr:col>
                    <xdr:colOff>152400</xdr:colOff>
                    <xdr:row>26</xdr:row>
                    <xdr:rowOff>146050</xdr:rowOff>
                  </to>
                </anchor>
              </controlPr>
            </control>
          </mc:Choice>
        </mc:AlternateContent>
        <mc:AlternateContent xmlns:mc="http://schemas.openxmlformats.org/markup-compatibility/2006">
          <mc:Choice Requires="x14">
            <control shapeId="26865" r:id="rId76" name="Button 241">
              <controlPr defaultSize="0" print="0" autoFill="0" autoPict="0" macro="[0]!option_button_click">
                <anchor moveWithCells="1" sizeWithCells="1">
                  <from>
                    <xdr:col>0</xdr:col>
                    <xdr:colOff>31750</xdr:colOff>
                    <xdr:row>30</xdr:row>
                    <xdr:rowOff>38100</xdr:rowOff>
                  </from>
                  <to>
                    <xdr:col>0</xdr:col>
                    <xdr:colOff>146050</xdr:colOff>
                    <xdr:row>30</xdr:row>
                    <xdr:rowOff>152400</xdr:rowOff>
                  </to>
                </anchor>
              </controlPr>
            </control>
          </mc:Choice>
        </mc:AlternateContent>
        <mc:AlternateContent xmlns:mc="http://schemas.openxmlformats.org/markup-compatibility/2006">
          <mc:Choice Requires="x14">
            <control shapeId="26866" r:id="rId77" name="Button 242">
              <controlPr defaultSize="0" print="0" autoFill="0" autoPict="0" macro="[0]!option_button_click">
                <anchor moveWithCells="1" sizeWithCells="1">
                  <from>
                    <xdr:col>0</xdr:col>
                    <xdr:colOff>31750</xdr:colOff>
                    <xdr:row>31</xdr:row>
                    <xdr:rowOff>31750</xdr:rowOff>
                  </from>
                  <to>
                    <xdr:col>0</xdr:col>
                    <xdr:colOff>146050</xdr:colOff>
                    <xdr:row>31</xdr:row>
                    <xdr:rowOff>146050</xdr:rowOff>
                  </to>
                </anchor>
              </controlPr>
            </control>
          </mc:Choice>
        </mc:AlternateContent>
        <mc:AlternateContent xmlns:mc="http://schemas.openxmlformats.org/markup-compatibility/2006">
          <mc:Choice Requires="x14">
            <control shapeId="26867" r:id="rId78" name="Button 243">
              <controlPr defaultSize="0" print="0" autoFill="0" autoPict="0" macro="[0]!option_button_click">
                <anchor moveWithCells="1" sizeWithCells="1">
                  <from>
                    <xdr:col>0</xdr:col>
                    <xdr:colOff>31750</xdr:colOff>
                    <xdr:row>32</xdr:row>
                    <xdr:rowOff>31750</xdr:rowOff>
                  </from>
                  <to>
                    <xdr:col>0</xdr:col>
                    <xdr:colOff>146050</xdr:colOff>
                    <xdr:row>32</xdr:row>
                    <xdr:rowOff>146050</xdr:rowOff>
                  </to>
                </anchor>
              </controlPr>
            </control>
          </mc:Choice>
        </mc:AlternateContent>
        <mc:AlternateContent xmlns:mc="http://schemas.openxmlformats.org/markup-compatibility/2006">
          <mc:Choice Requires="x14">
            <control shapeId="26868" r:id="rId79" name="Button 244">
              <controlPr defaultSize="0" print="0" autoFill="0" autoPict="0" macro="[0]!option_button_click">
                <anchor moveWithCells="1" sizeWithCells="1">
                  <from>
                    <xdr:col>0</xdr:col>
                    <xdr:colOff>31750</xdr:colOff>
                    <xdr:row>29</xdr:row>
                    <xdr:rowOff>31750</xdr:rowOff>
                  </from>
                  <to>
                    <xdr:col>0</xdr:col>
                    <xdr:colOff>146050</xdr:colOff>
                    <xdr:row>29</xdr:row>
                    <xdr:rowOff>146050</xdr:rowOff>
                  </to>
                </anchor>
              </controlPr>
            </control>
          </mc:Choice>
        </mc:AlternateContent>
        <mc:AlternateContent xmlns:mc="http://schemas.openxmlformats.org/markup-compatibility/2006">
          <mc:Choice Requires="x14">
            <control shapeId="26869" r:id="rId80" name="Button 245">
              <controlPr defaultSize="0" print="0" autoFill="0" autoPict="0" macro="[0]!option_button_click">
                <anchor moveWithCells="1" sizeWithCells="1">
                  <from>
                    <xdr:col>0</xdr:col>
                    <xdr:colOff>31750</xdr:colOff>
                    <xdr:row>27</xdr:row>
                    <xdr:rowOff>12700</xdr:rowOff>
                  </from>
                  <to>
                    <xdr:col>0</xdr:col>
                    <xdr:colOff>146050</xdr:colOff>
                    <xdr:row>27</xdr:row>
                    <xdr:rowOff>127000</xdr:rowOff>
                  </to>
                </anchor>
              </controlPr>
            </control>
          </mc:Choice>
        </mc:AlternateContent>
        <mc:AlternateContent xmlns:mc="http://schemas.openxmlformats.org/markup-compatibility/2006">
          <mc:Choice Requires="x14">
            <control shapeId="26870" r:id="rId81" name="Button 246">
              <controlPr defaultSize="0" print="0" autoFill="0" autoPict="0" macro="[0]!option_button_add3">
                <anchor moveWithCells="1" sizeWithCells="1">
                  <from>
                    <xdr:col>1</xdr:col>
                    <xdr:colOff>31750</xdr:colOff>
                    <xdr:row>44</xdr:row>
                    <xdr:rowOff>31750</xdr:rowOff>
                  </from>
                  <to>
                    <xdr:col>1</xdr:col>
                    <xdr:colOff>146050</xdr:colOff>
                    <xdr:row>44</xdr:row>
                    <xdr:rowOff>146050</xdr:rowOff>
                  </to>
                </anchor>
              </controlPr>
            </control>
          </mc:Choice>
        </mc:AlternateContent>
        <mc:AlternateContent xmlns:mc="http://schemas.openxmlformats.org/markup-compatibility/2006">
          <mc:Choice Requires="x14">
            <control shapeId="26871" r:id="rId82" name="Button 247">
              <controlPr defaultSize="0" print="0" autoFill="0" autoPict="0" macro="[0]!option_button_add_spare">
                <anchor moveWithCells="1" sizeWithCells="1">
                  <from>
                    <xdr:col>1</xdr:col>
                    <xdr:colOff>31750</xdr:colOff>
                    <xdr:row>51</xdr:row>
                    <xdr:rowOff>31750</xdr:rowOff>
                  </from>
                  <to>
                    <xdr:col>1</xdr:col>
                    <xdr:colOff>146050</xdr:colOff>
                    <xdr:row>51</xdr:row>
                    <xdr:rowOff>146050</xdr:rowOff>
                  </to>
                </anchor>
              </controlPr>
            </control>
          </mc:Choice>
        </mc:AlternateContent>
        <mc:AlternateContent xmlns:mc="http://schemas.openxmlformats.org/markup-compatibility/2006">
          <mc:Choice Requires="x14">
            <control shapeId="26872" r:id="rId83" name="Button 248">
              <controlPr defaultSize="0" print="0" autoFill="0" autoPict="0" macro="[0]!option_button_click">
                <anchor moveWithCells="1" sizeWithCells="1">
                  <from>
                    <xdr:col>0</xdr:col>
                    <xdr:colOff>31750</xdr:colOff>
                    <xdr:row>46</xdr:row>
                    <xdr:rowOff>38100</xdr:rowOff>
                  </from>
                  <to>
                    <xdr:col>0</xdr:col>
                    <xdr:colOff>146050</xdr:colOff>
                    <xdr:row>46</xdr:row>
                    <xdr:rowOff>152400</xdr:rowOff>
                  </to>
                </anchor>
              </controlPr>
            </control>
          </mc:Choice>
        </mc:AlternateContent>
        <mc:AlternateContent xmlns:mc="http://schemas.openxmlformats.org/markup-compatibility/2006">
          <mc:Choice Requires="x14">
            <control shapeId="26873" r:id="rId84" name="Button 249">
              <controlPr defaultSize="0" print="0" autoFill="0" autoPict="0" macro="[0]!option_button_click">
                <anchor moveWithCells="1" sizeWithCells="1">
                  <from>
                    <xdr:col>0</xdr:col>
                    <xdr:colOff>31750</xdr:colOff>
                    <xdr:row>47</xdr:row>
                    <xdr:rowOff>31750</xdr:rowOff>
                  </from>
                  <to>
                    <xdr:col>0</xdr:col>
                    <xdr:colOff>146050</xdr:colOff>
                    <xdr:row>47</xdr:row>
                    <xdr:rowOff>146050</xdr:rowOff>
                  </to>
                </anchor>
              </controlPr>
            </control>
          </mc:Choice>
        </mc:AlternateContent>
        <mc:AlternateContent xmlns:mc="http://schemas.openxmlformats.org/markup-compatibility/2006">
          <mc:Choice Requires="x14">
            <control shapeId="26874" r:id="rId85" name="Button 250">
              <controlPr defaultSize="0" print="0" autoFill="0" autoPict="0" macro="[0]!option_button_click">
                <anchor moveWithCells="1" sizeWithCells="1">
                  <from>
                    <xdr:col>0</xdr:col>
                    <xdr:colOff>31750</xdr:colOff>
                    <xdr:row>48</xdr:row>
                    <xdr:rowOff>31750</xdr:rowOff>
                  </from>
                  <to>
                    <xdr:col>0</xdr:col>
                    <xdr:colOff>146050</xdr:colOff>
                    <xdr:row>48</xdr:row>
                    <xdr:rowOff>146050</xdr:rowOff>
                  </to>
                </anchor>
              </controlPr>
            </control>
          </mc:Choice>
        </mc:AlternateContent>
        <mc:AlternateContent xmlns:mc="http://schemas.openxmlformats.org/markup-compatibility/2006">
          <mc:Choice Requires="x14">
            <control shapeId="26875" r:id="rId86" name="Button 251">
              <controlPr defaultSize="0" print="0" autoFill="0" autoPict="0" macro="[0]!option_button_click">
                <anchor moveWithCells="1" sizeWithCells="1">
                  <from>
                    <xdr:col>0</xdr:col>
                    <xdr:colOff>31750</xdr:colOff>
                    <xdr:row>49</xdr:row>
                    <xdr:rowOff>31750</xdr:rowOff>
                  </from>
                  <to>
                    <xdr:col>0</xdr:col>
                    <xdr:colOff>146050</xdr:colOff>
                    <xdr:row>49</xdr:row>
                    <xdr:rowOff>146050</xdr:rowOff>
                  </to>
                </anchor>
              </controlPr>
            </control>
          </mc:Choice>
        </mc:AlternateContent>
        <mc:AlternateContent xmlns:mc="http://schemas.openxmlformats.org/markup-compatibility/2006">
          <mc:Choice Requires="x14">
            <control shapeId="26876" r:id="rId87" name="Button 252">
              <controlPr defaultSize="0" print="0" autoFill="0" autoPict="0" macro="[0]!option_button_click">
                <anchor moveWithCells="1" sizeWithCells="1">
                  <from>
                    <xdr:col>0</xdr:col>
                    <xdr:colOff>31750</xdr:colOff>
                    <xdr:row>50</xdr:row>
                    <xdr:rowOff>31750</xdr:rowOff>
                  </from>
                  <to>
                    <xdr:col>0</xdr:col>
                    <xdr:colOff>146050</xdr:colOff>
                    <xdr:row>50</xdr:row>
                    <xdr:rowOff>146050</xdr:rowOff>
                  </to>
                </anchor>
              </controlPr>
            </control>
          </mc:Choice>
        </mc:AlternateContent>
        <mc:AlternateContent xmlns:mc="http://schemas.openxmlformats.org/markup-compatibility/2006">
          <mc:Choice Requires="x14">
            <control shapeId="26877" r:id="rId88" name="Button 253">
              <controlPr defaultSize="0" print="0" autoFill="0" autoPict="0" macro="[0]!option_button_click">
                <anchor moveWithCells="1" sizeWithCells="1">
                  <from>
                    <xdr:col>0</xdr:col>
                    <xdr:colOff>31750</xdr:colOff>
                    <xdr:row>52</xdr:row>
                    <xdr:rowOff>31750</xdr:rowOff>
                  </from>
                  <to>
                    <xdr:col>0</xdr:col>
                    <xdr:colOff>146050</xdr:colOff>
                    <xdr:row>52</xdr:row>
                    <xdr:rowOff>146050</xdr:rowOff>
                  </to>
                </anchor>
              </controlPr>
            </control>
          </mc:Choice>
        </mc:AlternateContent>
        <mc:AlternateContent xmlns:mc="http://schemas.openxmlformats.org/markup-compatibility/2006">
          <mc:Choice Requires="x14">
            <control shapeId="26878" r:id="rId89" name="Button 254">
              <controlPr defaultSize="0" print="0" autoFill="0" autoPict="0" macro="[0]!option_button_click">
                <anchor moveWithCells="1" sizeWithCells="1">
                  <from>
                    <xdr:col>0</xdr:col>
                    <xdr:colOff>31750</xdr:colOff>
                    <xdr:row>45</xdr:row>
                    <xdr:rowOff>31750</xdr:rowOff>
                  </from>
                  <to>
                    <xdr:col>0</xdr:col>
                    <xdr:colOff>146050</xdr:colOff>
                    <xdr:row>45</xdr:row>
                    <xdr:rowOff>146050</xdr:rowOff>
                  </to>
                </anchor>
              </controlPr>
            </control>
          </mc:Choice>
        </mc:AlternateContent>
        <mc:AlternateContent xmlns:mc="http://schemas.openxmlformats.org/markup-compatibility/2006">
          <mc:Choice Requires="x14">
            <control shapeId="26879" r:id="rId90" name="Button 255">
              <controlPr defaultSize="0" print="0" autoFill="0" autoPict="0" macro="[0]!option_button_click">
                <anchor moveWithCells="1" sizeWithCells="1">
                  <from>
                    <xdr:col>0</xdr:col>
                    <xdr:colOff>31750</xdr:colOff>
                    <xdr:row>54</xdr:row>
                    <xdr:rowOff>38100</xdr:rowOff>
                  </from>
                  <to>
                    <xdr:col>0</xdr:col>
                    <xdr:colOff>146050</xdr:colOff>
                    <xdr:row>54</xdr:row>
                    <xdr:rowOff>152400</xdr:rowOff>
                  </to>
                </anchor>
              </controlPr>
            </control>
          </mc:Choice>
        </mc:AlternateContent>
        <mc:AlternateContent xmlns:mc="http://schemas.openxmlformats.org/markup-compatibility/2006">
          <mc:Choice Requires="x14">
            <control shapeId="26880" r:id="rId91" name="Button 256">
              <controlPr defaultSize="0" print="0" autoFill="0" autoPict="0" macro="[0]!option_button_click">
                <anchor moveWithCells="1" sizeWithCells="1">
                  <from>
                    <xdr:col>0</xdr:col>
                    <xdr:colOff>31750</xdr:colOff>
                    <xdr:row>55</xdr:row>
                    <xdr:rowOff>31750</xdr:rowOff>
                  </from>
                  <to>
                    <xdr:col>0</xdr:col>
                    <xdr:colOff>146050</xdr:colOff>
                    <xdr:row>55</xdr:row>
                    <xdr:rowOff>146050</xdr:rowOff>
                  </to>
                </anchor>
              </controlPr>
            </control>
          </mc:Choice>
        </mc:AlternateContent>
        <mc:AlternateContent xmlns:mc="http://schemas.openxmlformats.org/markup-compatibility/2006">
          <mc:Choice Requires="x14">
            <control shapeId="26881" r:id="rId92" name="Button 257">
              <controlPr defaultSize="0" print="0" autoFill="0" autoPict="0" macro="[0]!option_button_click">
                <anchor moveWithCells="1" sizeWithCells="1">
                  <from>
                    <xdr:col>0</xdr:col>
                    <xdr:colOff>31750</xdr:colOff>
                    <xdr:row>53</xdr:row>
                    <xdr:rowOff>31750</xdr:rowOff>
                  </from>
                  <to>
                    <xdr:col>0</xdr:col>
                    <xdr:colOff>146050</xdr:colOff>
                    <xdr:row>53</xdr:row>
                    <xdr:rowOff>146050</xdr:rowOff>
                  </to>
                </anchor>
              </controlPr>
            </control>
          </mc:Choice>
        </mc:AlternateContent>
        <mc:AlternateContent xmlns:mc="http://schemas.openxmlformats.org/markup-compatibility/2006">
          <mc:Choice Requires="x14">
            <control shapeId="26882" r:id="rId93" name="Button 258">
              <controlPr defaultSize="0" print="0" autoFill="0" autoPict="0" macro="[0]!option_button_add4">
                <anchor moveWithCells="1" sizeWithCells="1">
                  <from>
                    <xdr:col>1</xdr:col>
                    <xdr:colOff>31750</xdr:colOff>
                    <xdr:row>71</xdr:row>
                    <xdr:rowOff>31750</xdr:rowOff>
                  </from>
                  <to>
                    <xdr:col>1</xdr:col>
                    <xdr:colOff>146050</xdr:colOff>
                    <xdr:row>71</xdr:row>
                    <xdr:rowOff>146050</xdr:rowOff>
                  </to>
                </anchor>
              </controlPr>
            </control>
          </mc:Choice>
        </mc:AlternateContent>
        <mc:AlternateContent xmlns:mc="http://schemas.openxmlformats.org/markup-compatibility/2006">
          <mc:Choice Requires="x14">
            <control shapeId="26883" r:id="rId94" name="Button 259">
              <controlPr defaultSize="0" print="0" autoFill="0" autoPict="0" macro="[0]!option_button_add_spare">
                <anchor moveWithCells="1" sizeWithCells="1">
                  <from>
                    <xdr:col>1</xdr:col>
                    <xdr:colOff>38100</xdr:colOff>
                    <xdr:row>86</xdr:row>
                    <xdr:rowOff>50800</xdr:rowOff>
                  </from>
                  <to>
                    <xdr:col>1</xdr:col>
                    <xdr:colOff>152400</xdr:colOff>
                    <xdr:row>86</xdr:row>
                    <xdr:rowOff>165100</xdr:rowOff>
                  </to>
                </anchor>
              </controlPr>
            </control>
          </mc:Choice>
        </mc:AlternateContent>
        <mc:AlternateContent xmlns:mc="http://schemas.openxmlformats.org/markup-compatibility/2006">
          <mc:Choice Requires="x14">
            <control shapeId="26884" r:id="rId95" name="Button 260">
              <controlPr defaultSize="0" print="0" autoFill="0" autoPict="0" macro="[0]!option_button_click">
                <anchor moveWithCells="1" sizeWithCells="1">
                  <from>
                    <xdr:col>0</xdr:col>
                    <xdr:colOff>31750</xdr:colOff>
                    <xdr:row>73</xdr:row>
                    <xdr:rowOff>38100</xdr:rowOff>
                  </from>
                  <to>
                    <xdr:col>0</xdr:col>
                    <xdr:colOff>146050</xdr:colOff>
                    <xdr:row>73</xdr:row>
                    <xdr:rowOff>152400</xdr:rowOff>
                  </to>
                </anchor>
              </controlPr>
            </control>
          </mc:Choice>
        </mc:AlternateContent>
        <mc:AlternateContent xmlns:mc="http://schemas.openxmlformats.org/markup-compatibility/2006">
          <mc:Choice Requires="x14">
            <control shapeId="26885" r:id="rId96" name="Button 261">
              <controlPr defaultSize="0" print="0" autoFill="0" autoPict="0" macro="[0]!option_button_click">
                <anchor moveWithCells="1" sizeWithCells="1">
                  <from>
                    <xdr:col>0</xdr:col>
                    <xdr:colOff>31750</xdr:colOff>
                    <xdr:row>74</xdr:row>
                    <xdr:rowOff>31750</xdr:rowOff>
                  </from>
                  <to>
                    <xdr:col>0</xdr:col>
                    <xdr:colOff>146050</xdr:colOff>
                    <xdr:row>74</xdr:row>
                    <xdr:rowOff>146050</xdr:rowOff>
                  </to>
                </anchor>
              </controlPr>
            </control>
          </mc:Choice>
        </mc:AlternateContent>
        <mc:AlternateContent xmlns:mc="http://schemas.openxmlformats.org/markup-compatibility/2006">
          <mc:Choice Requires="x14">
            <control shapeId="26886" r:id="rId97" name="Button 262">
              <controlPr defaultSize="0" print="0" autoFill="0" autoPict="0" macro="[0]!option_button_click">
                <anchor moveWithCells="1" sizeWithCells="1">
                  <from>
                    <xdr:col>0</xdr:col>
                    <xdr:colOff>31750</xdr:colOff>
                    <xdr:row>75</xdr:row>
                    <xdr:rowOff>31750</xdr:rowOff>
                  </from>
                  <to>
                    <xdr:col>0</xdr:col>
                    <xdr:colOff>146050</xdr:colOff>
                    <xdr:row>75</xdr:row>
                    <xdr:rowOff>146050</xdr:rowOff>
                  </to>
                </anchor>
              </controlPr>
            </control>
          </mc:Choice>
        </mc:AlternateContent>
        <mc:AlternateContent xmlns:mc="http://schemas.openxmlformats.org/markup-compatibility/2006">
          <mc:Choice Requires="x14">
            <control shapeId="26887" r:id="rId98" name="Button 263">
              <controlPr defaultSize="0" print="0" autoFill="0" autoPict="0" macro="[0]!option_button_click">
                <anchor moveWithCells="1" sizeWithCells="1">
                  <from>
                    <xdr:col>0</xdr:col>
                    <xdr:colOff>31750</xdr:colOff>
                    <xdr:row>76</xdr:row>
                    <xdr:rowOff>31750</xdr:rowOff>
                  </from>
                  <to>
                    <xdr:col>0</xdr:col>
                    <xdr:colOff>146050</xdr:colOff>
                    <xdr:row>76</xdr:row>
                    <xdr:rowOff>146050</xdr:rowOff>
                  </to>
                </anchor>
              </controlPr>
            </control>
          </mc:Choice>
        </mc:AlternateContent>
        <mc:AlternateContent xmlns:mc="http://schemas.openxmlformats.org/markup-compatibility/2006">
          <mc:Choice Requires="x14">
            <control shapeId="26888" r:id="rId99" name="Button 264">
              <controlPr defaultSize="0" print="0" autoFill="0" autoPict="0" macro="[0]!option_button_click">
                <anchor moveWithCells="1" sizeWithCells="1">
                  <from>
                    <xdr:col>0</xdr:col>
                    <xdr:colOff>31750</xdr:colOff>
                    <xdr:row>77</xdr:row>
                    <xdr:rowOff>31750</xdr:rowOff>
                  </from>
                  <to>
                    <xdr:col>0</xdr:col>
                    <xdr:colOff>146050</xdr:colOff>
                    <xdr:row>77</xdr:row>
                    <xdr:rowOff>146050</xdr:rowOff>
                  </to>
                </anchor>
              </controlPr>
            </control>
          </mc:Choice>
        </mc:AlternateContent>
        <mc:AlternateContent xmlns:mc="http://schemas.openxmlformats.org/markup-compatibility/2006">
          <mc:Choice Requires="x14">
            <control shapeId="26889" r:id="rId100" name="Button 265">
              <controlPr defaultSize="0" print="0" autoFill="0" autoPict="0" macro="[0]!option_button_click">
                <anchor moveWithCells="1" sizeWithCells="1">
                  <from>
                    <xdr:col>0</xdr:col>
                    <xdr:colOff>31750</xdr:colOff>
                    <xdr:row>78</xdr:row>
                    <xdr:rowOff>31750</xdr:rowOff>
                  </from>
                  <to>
                    <xdr:col>0</xdr:col>
                    <xdr:colOff>146050</xdr:colOff>
                    <xdr:row>78</xdr:row>
                    <xdr:rowOff>146050</xdr:rowOff>
                  </to>
                </anchor>
              </controlPr>
            </control>
          </mc:Choice>
        </mc:AlternateContent>
        <mc:AlternateContent xmlns:mc="http://schemas.openxmlformats.org/markup-compatibility/2006">
          <mc:Choice Requires="x14">
            <control shapeId="26890" r:id="rId101" name="Button 266">
              <controlPr defaultSize="0" print="0" autoFill="0" autoPict="0" macro="[0]!option_button_click">
                <anchor moveWithCells="1" sizeWithCells="1">
                  <from>
                    <xdr:col>0</xdr:col>
                    <xdr:colOff>31750</xdr:colOff>
                    <xdr:row>79</xdr:row>
                    <xdr:rowOff>31750</xdr:rowOff>
                  </from>
                  <to>
                    <xdr:col>0</xdr:col>
                    <xdr:colOff>146050</xdr:colOff>
                    <xdr:row>79</xdr:row>
                    <xdr:rowOff>146050</xdr:rowOff>
                  </to>
                </anchor>
              </controlPr>
            </control>
          </mc:Choice>
        </mc:AlternateContent>
        <mc:AlternateContent xmlns:mc="http://schemas.openxmlformats.org/markup-compatibility/2006">
          <mc:Choice Requires="x14">
            <control shapeId="26891" r:id="rId102" name="Button 267">
              <controlPr defaultSize="0" print="0" autoFill="0" autoPict="0" macro="[0]!option_button_click">
                <anchor moveWithCells="1" sizeWithCells="1">
                  <from>
                    <xdr:col>0</xdr:col>
                    <xdr:colOff>31750</xdr:colOff>
                    <xdr:row>72</xdr:row>
                    <xdr:rowOff>31750</xdr:rowOff>
                  </from>
                  <to>
                    <xdr:col>0</xdr:col>
                    <xdr:colOff>146050</xdr:colOff>
                    <xdr:row>72</xdr:row>
                    <xdr:rowOff>146050</xdr:rowOff>
                  </to>
                </anchor>
              </controlPr>
            </control>
          </mc:Choice>
        </mc:AlternateContent>
        <mc:AlternateContent xmlns:mc="http://schemas.openxmlformats.org/markup-compatibility/2006">
          <mc:Choice Requires="x14">
            <control shapeId="26892" r:id="rId103" name="Button 268">
              <controlPr defaultSize="0" print="0" autoFill="0" autoPict="0" macro="[0]!option_button_click">
                <anchor moveWithCells="1" sizeWithCells="1">
                  <from>
                    <xdr:col>0</xdr:col>
                    <xdr:colOff>31750</xdr:colOff>
                    <xdr:row>81</xdr:row>
                    <xdr:rowOff>38100</xdr:rowOff>
                  </from>
                  <to>
                    <xdr:col>0</xdr:col>
                    <xdr:colOff>146050</xdr:colOff>
                    <xdr:row>81</xdr:row>
                    <xdr:rowOff>152400</xdr:rowOff>
                  </to>
                </anchor>
              </controlPr>
            </control>
          </mc:Choice>
        </mc:AlternateContent>
        <mc:AlternateContent xmlns:mc="http://schemas.openxmlformats.org/markup-compatibility/2006">
          <mc:Choice Requires="x14">
            <control shapeId="26893" r:id="rId104" name="Button 269">
              <controlPr defaultSize="0" print="0" autoFill="0" autoPict="0" macro="[0]!option_button_click">
                <anchor moveWithCells="1" sizeWithCells="1">
                  <from>
                    <xdr:col>0</xdr:col>
                    <xdr:colOff>31750</xdr:colOff>
                    <xdr:row>82</xdr:row>
                    <xdr:rowOff>31750</xdr:rowOff>
                  </from>
                  <to>
                    <xdr:col>0</xdr:col>
                    <xdr:colOff>146050</xdr:colOff>
                    <xdr:row>82</xdr:row>
                    <xdr:rowOff>146050</xdr:rowOff>
                  </to>
                </anchor>
              </controlPr>
            </control>
          </mc:Choice>
        </mc:AlternateContent>
        <mc:AlternateContent xmlns:mc="http://schemas.openxmlformats.org/markup-compatibility/2006">
          <mc:Choice Requires="x14">
            <control shapeId="26894" r:id="rId105" name="Button 270">
              <controlPr defaultSize="0" print="0" autoFill="0" autoPict="0" macro="[0]!option_button_click">
                <anchor moveWithCells="1" sizeWithCells="1">
                  <from>
                    <xdr:col>0</xdr:col>
                    <xdr:colOff>31750</xdr:colOff>
                    <xdr:row>83</xdr:row>
                    <xdr:rowOff>31750</xdr:rowOff>
                  </from>
                  <to>
                    <xdr:col>0</xdr:col>
                    <xdr:colOff>146050</xdr:colOff>
                    <xdr:row>83</xdr:row>
                    <xdr:rowOff>146050</xdr:rowOff>
                  </to>
                </anchor>
              </controlPr>
            </control>
          </mc:Choice>
        </mc:AlternateContent>
        <mc:AlternateContent xmlns:mc="http://schemas.openxmlformats.org/markup-compatibility/2006">
          <mc:Choice Requires="x14">
            <control shapeId="26895" r:id="rId106" name="Button 271">
              <controlPr defaultSize="0" print="0" autoFill="0" autoPict="0" macro="[0]!option_button_click">
                <anchor moveWithCells="1" sizeWithCells="1">
                  <from>
                    <xdr:col>0</xdr:col>
                    <xdr:colOff>31750</xdr:colOff>
                    <xdr:row>84</xdr:row>
                    <xdr:rowOff>31750</xdr:rowOff>
                  </from>
                  <to>
                    <xdr:col>0</xdr:col>
                    <xdr:colOff>146050</xdr:colOff>
                    <xdr:row>84</xdr:row>
                    <xdr:rowOff>146050</xdr:rowOff>
                  </to>
                </anchor>
              </controlPr>
            </control>
          </mc:Choice>
        </mc:AlternateContent>
        <mc:AlternateContent xmlns:mc="http://schemas.openxmlformats.org/markup-compatibility/2006">
          <mc:Choice Requires="x14">
            <control shapeId="26896" r:id="rId107" name="Button 272">
              <controlPr defaultSize="0" print="0" autoFill="0" autoPict="0" macro="[0]!option_button_click">
                <anchor moveWithCells="1" sizeWithCells="1">
                  <from>
                    <xdr:col>0</xdr:col>
                    <xdr:colOff>31750</xdr:colOff>
                    <xdr:row>85</xdr:row>
                    <xdr:rowOff>31750</xdr:rowOff>
                  </from>
                  <to>
                    <xdr:col>0</xdr:col>
                    <xdr:colOff>146050</xdr:colOff>
                    <xdr:row>85</xdr:row>
                    <xdr:rowOff>146050</xdr:rowOff>
                  </to>
                </anchor>
              </controlPr>
            </control>
          </mc:Choice>
        </mc:AlternateContent>
        <mc:AlternateContent xmlns:mc="http://schemas.openxmlformats.org/markup-compatibility/2006">
          <mc:Choice Requires="x14">
            <control shapeId="26897" r:id="rId108" name="Button 273">
              <controlPr defaultSize="0" print="0" autoFill="0" autoPict="0" macro="[0]!option_button_click">
                <anchor moveWithCells="1" sizeWithCells="1">
                  <from>
                    <xdr:col>0</xdr:col>
                    <xdr:colOff>31750</xdr:colOff>
                    <xdr:row>87</xdr:row>
                    <xdr:rowOff>31750</xdr:rowOff>
                  </from>
                  <to>
                    <xdr:col>0</xdr:col>
                    <xdr:colOff>146050</xdr:colOff>
                    <xdr:row>87</xdr:row>
                    <xdr:rowOff>146050</xdr:rowOff>
                  </to>
                </anchor>
              </controlPr>
            </control>
          </mc:Choice>
        </mc:AlternateContent>
        <mc:AlternateContent xmlns:mc="http://schemas.openxmlformats.org/markup-compatibility/2006">
          <mc:Choice Requires="x14">
            <control shapeId="26898" r:id="rId109" name="Button 274">
              <controlPr defaultSize="0" print="0" autoFill="0" autoPict="0" macro="[0]!option_button_click">
                <anchor moveWithCells="1" sizeWithCells="1">
                  <from>
                    <xdr:col>0</xdr:col>
                    <xdr:colOff>31750</xdr:colOff>
                    <xdr:row>80</xdr:row>
                    <xdr:rowOff>31750</xdr:rowOff>
                  </from>
                  <to>
                    <xdr:col>0</xdr:col>
                    <xdr:colOff>146050</xdr:colOff>
                    <xdr:row>80</xdr:row>
                    <xdr:rowOff>146050</xdr:rowOff>
                  </to>
                </anchor>
              </controlPr>
            </control>
          </mc:Choice>
        </mc:AlternateContent>
        <mc:AlternateContent xmlns:mc="http://schemas.openxmlformats.org/markup-compatibility/2006">
          <mc:Choice Requires="x14">
            <control shapeId="26899" r:id="rId110" name="Button 275">
              <controlPr defaultSize="0" print="0" autoFill="0" autoPict="0" macro="[0]!option_button_click">
                <anchor moveWithCells="1" sizeWithCells="1">
                  <from>
                    <xdr:col>0</xdr:col>
                    <xdr:colOff>31750</xdr:colOff>
                    <xdr:row>89</xdr:row>
                    <xdr:rowOff>38100</xdr:rowOff>
                  </from>
                  <to>
                    <xdr:col>0</xdr:col>
                    <xdr:colOff>146050</xdr:colOff>
                    <xdr:row>89</xdr:row>
                    <xdr:rowOff>152400</xdr:rowOff>
                  </to>
                </anchor>
              </controlPr>
            </control>
          </mc:Choice>
        </mc:AlternateContent>
        <mc:AlternateContent xmlns:mc="http://schemas.openxmlformats.org/markup-compatibility/2006">
          <mc:Choice Requires="x14">
            <control shapeId="26901" r:id="rId111" name="Button 277">
              <controlPr defaultSize="0" print="0" autoFill="0" autoPict="0" macro="[0]!option_button_click">
                <anchor moveWithCells="1" sizeWithCells="1">
                  <from>
                    <xdr:col>0</xdr:col>
                    <xdr:colOff>31750</xdr:colOff>
                    <xdr:row>88</xdr:row>
                    <xdr:rowOff>31750</xdr:rowOff>
                  </from>
                  <to>
                    <xdr:col>0</xdr:col>
                    <xdr:colOff>146050</xdr:colOff>
                    <xdr:row>88</xdr:row>
                    <xdr:rowOff>146050</xdr:rowOff>
                  </to>
                </anchor>
              </controlPr>
            </control>
          </mc:Choice>
        </mc:AlternateContent>
        <mc:AlternateContent xmlns:mc="http://schemas.openxmlformats.org/markup-compatibility/2006">
          <mc:Choice Requires="x14">
            <control shapeId="26903" r:id="rId112" name="Button 279">
              <controlPr defaultSize="0" print="0" autoFill="0" autoPict="0" macro="[0]!option_button_click">
                <anchor moveWithCells="1" sizeWithCells="1">
                  <from>
                    <xdr:col>0</xdr:col>
                    <xdr:colOff>31750</xdr:colOff>
                    <xdr:row>23</xdr:row>
                    <xdr:rowOff>31750</xdr:rowOff>
                  </from>
                  <to>
                    <xdr:col>0</xdr:col>
                    <xdr:colOff>146050</xdr:colOff>
                    <xdr:row>23</xdr:row>
                    <xdr:rowOff>146050</xdr:rowOff>
                  </to>
                </anchor>
              </controlPr>
            </control>
          </mc:Choice>
        </mc:AlternateContent>
        <mc:AlternateContent xmlns:mc="http://schemas.openxmlformats.org/markup-compatibility/2006">
          <mc:Choice Requires="x14">
            <control shapeId="26906" r:id="rId113" name="Button 282">
              <controlPr defaultSize="0" print="0" autoFill="0" autoPict="0" macro="[0]!option_button_click">
                <anchor moveWithCells="1" sizeWithCells="1">
                  <from>
                    <xdr:col>0</xdr:col>
                    <xdr:colOff>31750</xdr:colOff>
                    <xdr:row>90</xdr:row>
                    <xdr:rowOff>38100</xdr:rowOff>
                  </from>
                  <to>
                    <xdr:col>0</xdr:col>
                    <xdr:colOff>146050</xdr:colOff>
                    <xdr:row>90</xdr:row>
                    <xdr:rowOff>152400</xdr:rowOff>
                  </to>
                </anchor>
              </controlPr>
            </control>
          </mc:Choice>
        </mc:AlternateContent>
        <mc:AlternateContent xmlns:mc="http://schemas.openxmlformats.org/markup-compatibility/2006">
          <mc:Choice Requires="x14">
            <control shapeId="26908" r:id="rId114" name="Button 284">
              <controlPr defaultSize="0" print="0" autoFill="0" autoPict="0" macro="[0]!option_button_click">
                <anchor moveWithCells="1" sizeWithCells="1">
                  <from>
                    <xdr:col>0</xdr:col>
                    <xdr:colOff>38100</xdr:colOff>
                    <xdr:row>96</xdr:row>
                    <xdr:rowOff>31750</xdr:rowOff>
                  </from>
                  <to>
                    <xdr:col>0</xdr:col>
                    <xdr:colOff>152400</xdr:colOff>
                    <xdr:row>96</xdr:row>
                    <xdr:rowOff>146050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A00-000000000000}">
          <x14:formula1>
            <xm:f>'D1'!$R$5:$R$6</xm:f>
          </x14:formula1>
          <xm:sqref>C38</xm:sqref>
        </x14:dataValidation>
        <x14:dataValidation type="list" allowBlank="1" showInputMessage="1" showErrorMessage="1" xr:uid="{00000000-0002-0000-0A00-000001000000}">
          <x14:formula1>
            <xm:f>IF('D2'!$O$6&lt;&gt;"",OFFSET('D2'!$O$5,INDEX( MATCH(1,(--('D2'!$O$6:$O$25&lt;&gt;"")),0),1),0,SUMPRODUCT(--(LEN('D2'!$O$6:$O$25)&gt;0)),1),OFFSET('D2'!$N$6,INDEX( MATCH(1,(--('D2'!$O$6:$O$25&lt;&gt;"")),0),1),0,SUMPRODUCT(--(LEN('D2'!$O$6:$O$25)&gt;0)),1))</xm:f>
          </x14:formula1>
          <xm:sqref>C11:C19</xm:sqref>
        </x14:dataValidation>
        <x14:dataValidation type="list" allowBlank="1" showInputMessage="1" showErrorMessage="1" xr:uid="{00000000-0002-0000-0A00-000002000000}">
          <x14:formula1>
            <xm:f>IF('D2'!$O$28&lt;&gt;"",OFFSET('D2'!$O$27,INDEX( MATCH(1,(--('D2'!$O$28:$O$47&lt;&gt;"")),0),1),0,SUMPRODUCT(--(LEN('D2'!$O$28:$O$47)&gt;0)),1),OFFSET('D2'!$N$28,INDEX( MATCH(1,(--('D2'!$O$28:$O$47&lt;&gt;"")),0),1),0,SUMPRODUCT(--(LEN('D2'!$O$28:$O$47)&gt;0)),1))</xm:f>
          </x14:formula1>
          <xm:sqref>C27:C28</xm:sqref>
        </x14:dataValidation>
        <x14:dataValidation type="list" allowBlank="1" showInputMessage="1" showErrorMessage="1" xr:uid="{00000000-0002-0000-0A00-000003000000}">
          <x14:formula1>
            <xm:f>IF('D2'!$O$49&lt;&gt;"",OFFSET('D2'!$O$48,INDEX( MATCH(1,(--('D2'!$O$49:$O$68&lt;&gt;"")),0),1),0,SUMPRODUCT(--(LEN('D2'!$O$49:$O$68)&gt;0)),1),OFFSET('D2'!$N$49,INDEX( MATCH(1,(--('D2'!$O$49:$O$68&lt;&gt;"")),0),1),0,SUMPRODUCT(--(LEN('D2'!$O$49:$O$68)&gt;0)),1))</xm:f>
          </x14:formula1>
          <xm:sqref>C45:C51</xm:sqref>
        </x14:dataValidation>
        <x14:dataValidation type="list" allowBlank="1" showInputMessage="1" showErrorMessage="1" xr:uid="{00000000-0002-0000-0A00-000004000000}">
          <x14:formula1>
            <xm:f>IF('D2'!$Z$71&lt;&gt;"",OFFSET('D2'!$Z$70,INDEX( MATCH(1,(--('D2'!$Z$71:$Z$95&lt;&gt;"")),0),1),0,SUMPRODUCT(--(LEN('D2'!$Z$71:$Z$95)&gt;0)),1),OFFSET('D2'!$O$71,INDEX( MATCH(1,(--('D2'!$Z$37:$Z$95&lt;&gt;"")),0),1),0,SUMPRODUCT(--(LEN('D2'!$Z$37:$Z$95)&gt;0)),1))</xm:f>
          </x14:formula1>
          <xm:sqref>C125:C139</xm:sqref>
        </x14:dataValidation>
        <x14:dataValidation type="list" allowBlank="1" showInputMessage="1" showErrorMessage="1" xr:uid="{00000000-0002-0000-0A00-000005000000}">
          <x14:formula1>
            <xm:f>IF('D2'!$Z$97&lt;&gt;"",OFFSET('D2'!$Z$96,INDEX( MATCH(1,(--('D2'!$Z$97:$Z$121&lt;&gt;"")),0),1),0,SUMPRODUCT(--(LEN('D2'!$Z$97:$Z$121)&gt;0)),1),OFFSET('D2'!$O$97,INDEX( MATCH(1,(--('D2'!$Z$97:$Z$121&lt;&gt;"")),0),1),0,SUMPRODUCT(--(LEN('D2'!$Z$97:$Z$121)&gt;0)),1))</xm:f>
          </x14:formula1>
          <xm:sqref>C96:C110</xm:sqref>
        </x14:dataValidation>
        <x14:dataValidation type="list" allowBlank="1" showInputMessage="1" showErrorMessage="1" xr:uid="{00000000-0002-0000-0A00-000006000000}">
          <x14:formula1>
            <xm:f>IF('D2'!$Z$123&lt;&gt;"",OFFSET('D2'!$Z$122,INDEX( MATCH(1,(--('D2'!$Z$123:$Z$147&lt;&gt;"")),0),1),0,SUMPRODUCT(--(LEN('D2'!$Z$123:$Z$147)&gt;0)),1),OFFSET('D2'!$O$123,INDEX( MATCH(1,(--('D2'!$Z$123:$Z$147&lt;&gt;"")),0),1),0,SUMPRODUCT(--(LEN('D2'!$Z$123:$Z$147)&gt;0)),1))</xm:f>
          </x14:formula1>
          <xm:sqref>C72:C86</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7">
    <tabColor theme="9" tint="0.39997558519241921"/>
    <pageSetUpPr fitToPage="1"/>
  </sheetPr>
  <dimension ref="B1:T37"/>
  <sheetViews>
    <sheetView showGridLines="0" zoomScale="85" zoomScaleNormal="85" workbookViewId="0">
      <selection activeCell="E5" sqref="E5"/>
    </sheetView>
  </sheetViews>
  <sheetFormatPr defaultColWidth="9.1796875" defaultRowHeight="14.25" customHeight="1" x14ac:dyDescent="0.35"/>
  <cols>
    <col min="1" max="1" width="1.81640625" customWidth="1"/>
    <col min="2" max="2" width="1.81640625" style="379" customWidth="1"/>
    <col min="3" max="3" width="14.54296875" customWidth="1"/>
    <col min="4" max="4" width="28.81640625" customWidth="1"/>
    <col min="5" max="5" width="13.81640625" customWidth="1"/>
    <col min="6" max="10" width="13.54296875" customWidth="1"/>
    <col min="11" max="20" width="13.54296875" hidden="1" customWidth="1"/>
    <col min="21" max="21" width="2.81640625" customWidth="1"/>
    <col min="22" max="22" width="56.1796875" customWidth="1"/>
  </cols>
  <sheetData>
    <row r="1" spans="2:20" ht="23.5" x14ac:dyDescent="0.55000000000000004">
      <c r="C1" s="19" t="s">
        <v>225</v>
      </c>
      <c r="D1" s="19"/>
    </row>
    <row r="2" spans="2:20" ht="7.5" customHeight="1" x14ac:dyDescent="0.35"/>
    <row r="3" spans="2:20" ht="14.5" x14ac:dyDescent="0.35">
      <c r="D3" s="4" t="s">
        <v>120</v>
      </c>
    </row>
    <row r="4" spans="2:20" s="3" customFormat="1" ht="17.5" customHeight="1" x14ac:dyDescent="0.3">
      <c r="B4" s="380"/>
      <c r="D4" s="195" t="s">
        <v>121</v>
      </c>
      <c r="E4" s="276" t="str">
        <f t="array" ref="E4">IFERROR(INDEX($C$10:$C$15,IF(LEFT($B$10:$B$15,5)&lt;&gt;FALSE,IF(G.Asm!I13=1,MATCH(MAX($O$10:$O$15),$O$10:$O$15,0),IF(G.Asm!I13=4,MATCH(MIN(M10:M15),M10:M15,0),IF(G.Asm!I13=2,MATCH(MIN(Comp!K10:K15),Comp!K10:K15,0),MATCH(MIN(L10:L15),L10:L15,0)))))),"-")</f>
        <v>-</v>
      </c>
      <c r="F4" s="25"/>
      <c r="G4" s="25"/>
      <c r="H4" s="61"/>
    </row>
    <row r="5" spans="2:20" s="3" customFormat="1" ht="17.5" customHeight="1" x14ac:dyDescent="0.3">
      <c r="B5" s="380"/>
      <c r="D5" s="195" t="s">
        <v>122</v>
      </c>
      <c r="E5" s="425" t="s">
        <v>64</v>
      </c>
      <c r="F5" s="25"/>
      <c r="G5" s="25"/>
      <c r="H5" s="61"/>
    </row>
    <row r="6" spans="2:20" s="3" customFormat="1" ht="14.5" x14ac:dyDescent="0.35">
      <c r="B6" s="380"/>
      <c r="I6" s="37"/>
      <c r="K6" s="35"/>
      <c r="L6" s="37"/>
      <c r="M6" s="35"/>
      <c r="N6" s="35"/>
      <c r="Q6" s="263"/>
      <c r="R6" s="263"/>
      <c r="S6" s="263"/>
      <c r="T6" s="263"/>
    </row>
    <row r="7" spans="2:20" s="3" customFormat="1" ht="13" x14ac:dyDescent="0.3">
      <c r="B7" s="380"/>
      <c r="C7" s="4" t="s">
        <v>135</v>
      </c>
      <c r="D7" s="4"/>
      <c r="E7" s="35"/>
    </row>
    <row r="8" spans="2:20" s="29" customFormat="1" ht="54" customHeight="1" x14ac:dyDescent="0.3">
      <c r="B8" s="381"/>
      <c r="C8" s="700" t="s">
        <v>123</v>
      </c>
      <c r="D8" s="706" t="s">
        <v>95</v>
      </c>
      <c r="E8" s="707"/>
      <c r="F8" s="707"/>
      <c r="G8" s="707"/>
      <c r="H8" s="708"/>
      <c r="I8" s="704" t="s">
        <v>818</v>
      </c>
      <c r="J8" s="705"/>
      <c r="K8" s="188" t="s">
        <v>124</v>
      </c>
      <c r="L8" s="188" t="s">
        <v>125</v>
      </c>
      <c r="M8" s="188" t="s">
        <v>126</v>
      </c>
      <c r="N8" s="700" t="s">
        <v>29</v>
      </c>
      <c r="O8" s="700"/>
      <c r="P8" s="700"/>
      <c r="Q8" s="700" t="s">
        <v>127</v>
      </c>
      <c r="R8" s="700"/>
      <c r="S8" s="700" t="s">
        <v>256</v>
      </c>
      <c r="T8" s="700"/>
    </row>
    <row r="9" spans="2:20" s="29" customFormat="1" ht="13" x14ac:dyDescent="0.3">
      <c r="B9" s="381"/>
      <c r="C9" s="700"/>
      <c r="D9" s="709"/>
      <c r="E9" s="710"/>
      <c r="F9" s="710"/>
      <c r="G9" s="710"/>
      <c r="H9" s="711"/>
      <c r="I9" s="188" t="s">
        <v>3</v>
      </c>
      <c r="J9" s="188" t="s">
        <v>4</v>
      </c>
      <c r="K9" s="189" t="s">
        <v>27</v>
      </c>
      <c r="L9" s="189" t="s">
        <v>27</v>
      </c>
      <c r="M9" s="189" t="s">
        <v>128</v>
      </c>
      <c r="N9" s="189" t="s">
        <v>48</v>
      </c>
      <c r="O9" s="189" t="s">
        <v>49</v>
      </c>
      <c r="P9" s="189" t="s">
        <v>50</v>
      </c>
      <c r="Q9" s="189" t="s">
        <v>378</v>
      </c>
      <c r="R9" s="189" t="s">
        <v>379</v>
      </c>
      <c r="S9" s="189" t="s">
        <v>257</v>
      </c>
      <c r="T9" s="189" t="s">
        <v>258</v>
      </c>
    </row>
    <row r="10" spans="2:20" s="26" customFormat="1" ht="31" hidden="1" customHeight="1" x14ac:dyDescent="0.35">
      <c r="B10" s="382" t="b">
        <f>G.Asm!C21</f>
        <v>0</v>
      </c>
      <c r="C10" s="46" t="s">
        <v>30</v>
      </c>
      <c r="D10" s="701" t="str">
        <f>IF(G.Asm!$C$21,G.Asm!$F$21,"")</f>
        <v/>
      </c>
      <c r="E10" s="702"/>
      <c r="F10" s="702"/>
      <c r="G10" s="702"/>
      <c r="H10" s="703"/>
      <c r="I10" s="535" t="str">
        <f>IF(G.Asm!$C$21,O.1!$E$162,"")</f>
        <v/>
      </c>
      <c r="J10" s="535" t="str">
        <f>IF(G.Asm!$C$21,O.1!$F$162,"")</f>
        <v/>
      </c>
      <c r="K10" s="536" t="str">
        <f>IF(G.Asm!$C$21,O.1!$E$176,"")</f>
        <v/>
      </c>
      <c r="L10" s="536" t="str">
        <f>IF(G.Asm!$C$21,O.1!$E$177,"")</f>
        <v/>
      </c>
      <c r="M10" s="533" t="str">
        <f>IF(G.Asm!$C$21,O.1!$E$186,"")</f>
        <v/>
      </c>
      <c r="N10" s="533" t="str">
        <f>IF(G.Asm!$C$21,O.1!$E$238,"")</f>
        <v/>
      </c>
      <c r="O10" s="340" t="str">
        <f>IF(G.Asm!$C$21,O.1!$E$239,"")</f>
        <v/>
      </c>
      <c r="P10" s="536" t="str">
        <f>IF(G.Asm!$C$21,O.1!$E$240,"")</f>
        <v/>
      </c>
      <c r="Q10" s="533" t="str">
        <f>IF(G.Asm!$C$21,O.1!$E$251,"")</f>
        <v/>
      </c>
      <c r="R10" s="340" t="str">
        <f>IF(G.Asm!$C$21,O.1!$E$252,"")</f>
        <v/>
      </c>
      <c r="S10" s="537" t="str">
        <f>IF(G.Asm!$C$21,O.1!$E$277,"")</f>
        <v/>
      </c>
      <c r="T10" s="340" t="str">
        <f>IF(G.Asm!$C$21,O.1!$E$279,"")</f>
        <v/>
      </c>
    </row>
    <row r="11" spans="2:20" s="26" customFormat="1" ht="31" hidden="1" customHeight="1" x14ac:dyDescent="0.35">
      <c r="B11" s="382" t="b">
        <f>G.Asm!C23</f>
        <v>0</v>
      </c>
      <c r="C11" s="46" t="s">
        <v>96</v>
      </c>
      <c r="D11" s="701" t="str">
        <f>IF(G.Asm!$C$23,G.Asm!$F$23,"")</f>
        <v/>
      </c>
      <c r="E11" s="702"/>
      <c r="F11" s="702"/>
      <c r="G11" s="702"/>
      <c r="H11" s="703"/>
      <c r="I11" s="535" t="str">
        <f>IF(G.Asm!$C$23,O.2!$E$162,"")</f>
        <v/>
      </c>
      <c r="J11" s="535" t="str">
        <f>IF(G.Asm!$C$23,O.2!$F$162,"")</f>
        <v/>
      </c>
      <c r="K11" s="536" t="str">
        <f>IF(G.Asm!$C$23,O.2!$E$176,"")</f>
        <v/>
      </c>
      <c r="L11" s="536" t="str">
        <f>IF(G.Asm!$C$23,O.2!$E$177,"")</f>
        <v/>
      </c>
      <c r="M11" s="533" t="str">
        <f>IF(G.Asm!$C$23,O.2!$E$186,"")</f>
        <v/>
      </c>
      <c r="N11" s="533" t="str">
        <f>IF(G.Asm!$C$23,O.2!$E$238,"")</f>
        <v/>
      </c>
      <c r="O11" s="340" t="str">
        <f>IF(G.Asm!$C$23,O.2!$E$239,"")</f>
        <v/>
      </c>
      <c r="P11" s="536" t="str">
        <f>IF(G.Asm!$C$23,O.2!$E$240,"")</f>
        <v/>
      </c>
      <c r="Q11" s="533" t="str">
        <f>IF(G.Asm!$C$23,O.2!$E$251,"")</f>
        <v/>
      </c>
      <c r="R11" s="340" t="str">
        <f>IF(G.Asm!$C$23,O.2!$E$252,"")</f>
        <v/>
      </c>
      <c r="S11" s="537" t="str">
        <f>IF(G.Asm!$C$23,O.2!$E$277,"")</f>
        <v/>
      </c>
      <c r="T11" s="340" t="str">
        <f>IF(G.Asm!$C$23,O.2!$E$279,"")</f>
        <v/>
      </c>
    </row>
    <row r="12" spans="2:20" s="26" customFormat="1" ht="31" hidden="1" customHeight="1" x14ac:dyDescent="0.35">
      <c r="B12" s="382" t="b">
        <f>G.Asm!C25</f>
        <v>0</v>
      </c>
      <c r="C12" s="46" t="s">
        <v>97</v>
      </c>
      <c r="D12" s="701" t="str">
        <f>IF(G.Asm!$C$25,G.Asm!$F$25,"")</f>
        <v/>
      </c>
      <c r="E12" s="702"/>
      <c r="F12" s="702"/>
      <c r="G12" s="702"/>
      <c r="H12" s="703"/>
      <c r="I12" s="535" t="str">
        <f>IF(G.Asm!$C$25,O.3!$E$162,"")</f>
        <v/>
      </c>
      <c r="J12" s="535" t="str">
        <f>IF(G.Asm!$C$25,O.3!$F$162,"")</f>
        <v/>
      </c>
      <c r="K12" s="536" t="str">
        <f>IF(G.Asm!$C$25,O.3!$E$176,"")</f>
        <v/>
      </c>
      <c r="L12" s="536" t="str">
        <f>IF(G.Asm!$C$25,O.3!$E$177,"")</f>
        <v/>
      </c>
      <c r="M12" s="533" t="str">
        <f>IF(G.Asm!$C$25,O.3!$E$186,"")</f>
        <v/>
      </c>
      <c r="N12" s="533" t="str">
        <f>IF(G.Asm!$C$25,O.3!$E$238,"")</f>
        <v/>
      </c>
      <c r="O12" s="340" t="str">
        <f>IF(G.Asm!$C$25,O.3!$E$239,"")</f>
        <v/>
      </c>
      <c r="P12" s="536" t="str">
        <f>IF(G.Asm!$C$25,O.3!$E$240,"")</f>
        <v/>
      </c>
      <c r="Q12" s="533" t="str">
        <f>IF(G.Asm!$C$25,O.3!$E$251,"")</f>
        <v/>
      </c>
      <c r="R12" s="340" t="str">
        <f>IF(G.Asm!$C$25,O.3!$E$252,"")</f>
        <v/>
      </c>
      <c r="S12" s="537" t="str">
        <f>IF(G.Asm!$C$25,O.3!$E$277,"")</f>
        <v/>
      </c>
      <c r="T12" s="340" t="str">
        <f>IF(G.Asm!$C$25,O.3!$E$279,"")</f>
        <v/>
      </c>
    </row>
    <row r="13" spans="2:20" s="26" customFormat="1" ht="31" hidden="1" customHeight="1" x14ac:dyDescent="0.35">
      <c r="B13" s="382" t="b">
        <f>G.Asm!C27</f>
        <v>0</v>
      </c>
      <c r="C13" s="46" t="s">
        <v>98</v>
      </c>
      <c r="D13" s="701" t="str">
        <f>IF(G.Asm!$C$27,G.Asm!$F$27,"")</f>
        <v/>
      </c>
      <c r="E13" s="702"/>
      <c r="F13" s="702"/>
      <c r="G13" s="702"/>
      <c r="H13" s="703"/>
      <c r="I13" s="535" t="str">
        <f>IF(G.Asm!$C$27,O.4!$E$162,"")</f>
        <v/>
      </c>
      <c r="J13" s="535" t="str">
        <f>IF(G.Asm!$C$27,O.4!$F$162,"")</f>
        <v/>
      </c>
      <c r="K13" s="536" t="str">
        <f>IF(G.Asm!$C$27,O.4!$E$176,"")</f>
        <v/>
      </c>
      <c r="L13" s="536" t="str">
        <f>IF(G.Asm!$C$27,O.4!$E$177,"")</f>
        <v/>
      </c>
      <c r="M13" s="533" t="str">
        <f>IF(G.Asm!$C$27,O.4!$E$186,"")</f>
        <v/>
      </c>
      <c r="N13" s="533" t="str">
        <f>IF(G.Asm!$C$27,O.4!$E$238,"")</f>
        <v/>
      </c>
      <c r="O13" s="340" t="str">
        <f>IF(G.Asm!$C$27,O.4!$E$239,"")</f>
        <v/>
      </c>
      <c r="P13" s="536" t="str">
        <f>IF(G.Asm!$C$27,O.4!$E$240,"")</f>
        <v/>
      </c>
      <c r="Q13" s="533" t="str">
        <f>IF(G.Asm!$C$27,O.4!$E$251,"")</f>
        <v/>
      </c>
      <c r="R13" s="340" t="str">
        <f>IF(G.Asm!$C$27,O.4!$E$252,"")</f>
        <v/>
      </c>
      <c r="S13" s="537" t="str">
        <f>IF(G.Asm!$C$27,O.4!$E$277,"")</f>
        <v/>
      </c>
      <c r="T13" s="340" t="str">
        <f>IF(G.Asm!$C$27,O.4!$E$279,"")</f>
        <v/>
      </c>
    </row>
    <row r="14" spans="2:20" s="26" customFormat="1" ht="31" hidden="1" customHeight="1" x14ac:dyDescent="0.35">
      <c r="B14" s="382" t="b">
        <f>G.Asm!C29</f>
        <v>0</v>
      </c>
      <c r="C14" s="46" t="s">
        <v>99</v>
      </c>
      <c r="D14" s="701" t="str">
        <f>IF(G.Asm!$C$29,G.Asm!$F$29,"")</f>
        <v/>
      </c>
      <c r="E14" s="702"/>
      <c r="F14" s="702"/>
      <c r="G14" s="702"/>
      <c r="H14" s="703"/>
      <c r="I14" s="535" t="str">
        <f>IF(G.Asm!$C$29,O.5!$E$162,"")</f>
        <v/>
      </c>
      <c r="J14" s="535" t="str">
        <f>IF(G.Asm!$C$29,O.5!$F$162,"")</f>
        <v/>
      </c>
      <c r="K14" s="536" t="str">
        <f>IF(G.Asm!$C$29,O.5!$E$176,"")</f>
        <v/>
      </c>
      <c r="L14" s="536" t="str">
        <f>IF(G.Asm!$C$29,O.5!$E$177,"")</f>
        <v/>
      </c>
      <c r="M14" s="533" t="str">
        <f>IF(G.Asm!$C$29,O.5!$E$186,"")</f>
        <v/>
      </c>
      <c r="N14" s="533" t="str">
        <f>IF(G.Asm!$C$29,O.5!$E$238,"")</f>
        <v/>
      </c>
      <c r="O14" s="340" t="str">
        <f>IF(G.Asm!$C$29,O.5!$E$239,"")</f>
        <v/>
      </c>
      <c r="P14" s="536" t="str">
        <f>IF(G.Asm!$C$29,O.5!$E$240,"")</f>
        <v/>
      </c>
      <c r="Q14" s="533" t="str">
        <f>IF(G.Asm!$C$29,O.5!$E$251,"")</f>
        <v/>
      </c>
      <c r="R14" s="340" t="str">
        <f>IF(G.Asm!$C$29,O.5!$E$252,"")</f>
        <v/>
      </c>
      <c r="S14" s="537" t="str">
        <f>IF(G.Asm!$C$29,O.5!$E$277,"")</f>
        <v/>
      </c>
      <c r="T14" s="340" t="str">
        <f>IF(G.Asm!$C$29,O.5!$E$279,"")</f>
        <v/>
      </c>
    </row>
    <row r="15" spans="2:20" s="26" customFormat="1" ht="31" hidden="1" customHeight="1" x14ac:dyDescent="0.35">
      <c r="B15" s="382" t="b">
        <f>G.Asm!C31</f>
        <v>0</v>
      </c>
      <c r="C15" s="46" t="s">
        <v>100</v>
      </c>
      <c r="D15" s="701" t="str">
        <f>IF(G.Asm!$C$31,G.Asm!$F$31,"")</f>
        <v/>
      </c>
      <c r="E15" s="702"/>
      <c r="F15" s="702"/>
      <c r="G15" s="702"/>
      <c r="H15" s="703"/>
      <c r="I15" s="535" t="str">
        <f>IF(G.Asm!$C$31,O.6!$E$162,"")</f>
        <v/>
      </c>
      <c r="J15" s="535" t="str">
        <f>IF(G.Asm!$C$31,O.6!$F$162,"")</f>
        <v/>
      </c>
      <c r="K15" s="536" t="str">
        <f>IF(G.Asm!$C$31,O.6!$E$176,"")</f>
        <v/>
      </c>
      <c r="L15" s="536" t="str">
        <f>IF(G.Asm!$C$31,O.6!$E$177,"")</f>
        <v/>
      </c>
      <c r="M15" s="533" t="str">
        <f>IF(G.Asm!$C$31,O.6!$E$186,"")</f>
        <v/>
      </c>
      <c r="N15" s="533" t="str">
        <f>IF(G.Asm!$C$31,O.6!$E$238,"")</f>
        <v/>
      </c>
      <c r="O15" s="340" t="str">
        <f>IF(G.Asm!$C$31,O.6!$E$239,"")</f>
        <v/>
      </c>
      <c r="P15" s="536" t="str">
        <f>IF(G.Asm!$C$31,O.6!$E$240,"")</f>
        <v/>
      </c>
      <c r="Q15" s="533" t="str">
        <f>IF(G.Asm!$C$31,O.6!$E$251,"")</f>
        <v/>
      </c>
      <c r="R15" s="340" t="str">
        <f>IF(G.Asm!$C$31,O.6!$E$252,"")</f>
        <v/>
      </c>
      <c r="S15" s="537" t="str">
        <f>IF(G.Asm!$C$31,O.6!$E$277,"")</f>
        <v/>
      </c>
      <c r="T15" s="340" t="str">
        <f>IF(G.Asm!$C$31,O.6!$E$279,"")</f>
        <v/>
      </c>
    </row>
    <row r="17" spans="3:12" ht="14.25" customHeight="1" x14ac:dyDescent="0.35">
      <c r="I17" s="498"/>
    </row>
    <row r="18" spans="3:12" ht="14.25" customHeight="1" x14ac:dyDescent="0.35">
      <c r="I18" s="498"/>
    </row>
    <row r="21" spans="3:12" ht="14.25" hidden="1" customHeight="1" x14ac:dyDescent="0.35">
      <c r="C21" s="2" t="s">
        <v>246</v>
      </c>
    </row>
    <row r="22" spans="3:12" ht="14.25" hidden="1" customHeight="1" x14ac:dyDescent="0.35">
      <c r="C22" s="681" t="s">
        <v>245</v>
      </c>
      <c r="D22" s="681"/>
      <c r="E22" s="712" t="str">
        <f>"Options (NPV ("&amp;G.Asm!$F$40*100&amp;"%))"</f>
        <v>Options (NPV (5%))</v>
      </c>
      <c r="F22" s="712"/>
      <c r="G22" s="712"/>
      <c r="H22" s="712"/>
      <c r="I22" s="712"/>
      <c r="J22" s="712"/>
    </row>
    <row r="23" spans="3:12" ht="14.25" hidden="1" customHeight="1" x14ac:dyDescent="0.35">
      <c r="C23" s="713"/>
      <c r="D23" s="713"/>
      <c r="E23" s="239" t="s">
        <v>129</v>
      </c>
      <c r="F23" s="239" t="s">
        <v>130</v>
      </c>
      <c r="G23" s="239" t="s">
        <v>131</v>
      </c>
      <c r="H23" s="239" t="s">
        <v>132</v>
      </c>
      <c r="I23" s="239" t="s">
        <v>133</v>
      </c>
      <c r="J23" s="239" t="s">
        <v>134</v>
      </c>
    </row>
    <row r="24" spans="3:12" ht="6" hidden="1" customHeight="1" x14ac:dyDescent="0.35">
      <c r="C24" s="240"/>
      <c r="D24" s="241"/>
      <c r="E24" s="242"/>
      <c r="F24" s="242"/>
      <c r="G24" s="242"/>
      <c r="H24" s="242"/>
      <c r="I24" s="242"/>
      <c r="J24" s="243"/>
    </row>
    <row r="25" spans="3:12" ht="14.5" hidden="1" customHeight="1" x14ac:dyDescent="0.35">
      <c r="C25" s="714" t="str">
        <f>O.1!C10</f>
        <v>A.1. Total Initial investment costs</v>
      </c>
      <c r="D25" s="714"/>
      <c r="E25" s="532" t="str">
        <f>IF(G.Asm!$C$21,O.1!$E$10,"")</f>
        <v/>
      </c>
      <c r="F25" s="532" t="str">
        <f>IF(G.Asm!$C$23,O.2!$E$10,"")</f>
        <v/>
      </c>
      <c r="G25" s="532" t="str">
        <f>IF(G.Asm!$C$25,O.3!$E$10,"")</f>
        <v/>
      </c>
      <c r="H25" s="532" t="str">
        <f>IF(G.Asm!$C$27,O.4!$E$10,"")</f>
        <v/>
      </c>
      <c r="I25" s="532" t="str">
        <f>IF(G.Asm!$C$29,O.5!$E$10,"")</f>
        <v/>
      </c>
      <c r="J25" s="532" t="str">
        <f>IF(G.Asm!$C$31,O.5!$E$10,"")</f>
        <v/>
      </c>
      <c r="L25" s="37"/>
    </row>
    <row r="26" spans="3:12" ht="14.15" hidden="1" customHeight="1" x14ac:dyDescent="0.35">
      <c r="C26" s="715" t="str">
        <f>O.1!C26</f>
        <v>A.2. Total replacement costs (reinvestment costs)</v>
      </c>
      <c r="D26" s="715"/>
      <c r="E26" s="533" t="str">
        <f>IF(G.Asm!$C$21,O.1!$E$26,"")</f>
        <v/>
      </c>
      <c r="F26" s="533" t="str">
        <f>IF(G.Asm!$C$23,O.2!$E$26,"")</f>
        <v/>
      </c>
      <c r="G26" s="533" t="str">
        <f>IF(G.Asm!$C$25,O.3!$E$26,"")</f>
        <v/>
      </c>
      <c r="H26" s="533" t="str">
        <f>IF(G.Asm!$C$27,O.4!$E$26,"")</f>
        <v/>
      </c>
      <c r="I26" s="533" t="str">
        <f>IF(G.Asm!$C$29,O.5!$E$26,"")</f>
        <v/>
      </c>
      <c r="J26" s="533" t="str">
        <f>IF(G.Asm!$C$31,O.5!$E$26,"")</f>
        <v/>
      </c>
      <c r="L26" s="37"/>
    </row>
    <row r="27" spans="3:12" ht="14.5" hidden="1" customHeight="1" x14ac:dyDescent="0.35">
      <c r="C27" s="715" t="str">
        <f>O.1!C40</f>
        <v>B. Residual value</v>
      </c>
      <c r="D27" s="715"/>
      <c r="E27" s="533" t="str">
        <f>IF(G.Asm!$C$21,O.1!$E$40,"")</f>
        <v/>
      </c>
      <c r="F27" s="533" t="str">
        <f>IF(G.Asm!$C$23,O.2!$E$40,"")</f>
        <v/>
      </c>
      <c r="G27" s="533" t="str">
        <f>IF(G.Asm!$C$25,O.3!$E$40,"")</f>
        <v/>
      </c>
      <c r="H27" s="533" t="str">
        <f>IF(G.Asm!$C$27,O.4!$E$40,"")</f>
        <v/>
      </c>
      <c r="I27" s="533" t="str">
        <f>IF(G.Asm!$C$29,O.5!$E$40,"")</f>
        <v/>
      </c>
      <c r="J27" s="533" t="str">
        <f>IF(G.Asm!$C$31,O.5!$E$40,"")</f>
        <v/>
      </c>
      <c r="L27" s="37"/>
    </row>
    <row r="28" spans="3:12" ht="14.5" hidden="1" customHeight="1" x14ac:dyDescent="0.35">
      <c r="C28" s="715" t="str">
        <f>O.1!C44</f>
        <v>C. Total operating and maintenance costs</v>
      </c>
      <c r="D28" s="715"/>
      <c r="E28" s="533" t="str">
        <f>IF(G.Asm!$C$21,O.1!$E$44,"")</f>
        <v/>
      </c>
      <c r="F28" s="533" t="str">
        <f>IF(G.Asm!$C$23,O.2!$E$44,"")</f>
        <v/>
      </c>
      <c r="G28" s="533" t="str">
        <f>IF(G.Asm!$C$25,O.3!$E$44,"")</f>
        <v/>
      </c>
      <c r="H28" s="533" t="str">
        <f>IF(G.Asm!$C$27,O.4!$E$44,"")</f>
        <v/>
      </c>
      <c r="I28" s="533" t="str">
        <f>IF(G.Asm!$C$29,O.5!$E$44,"")</f>
        <v/>
      </c>
      <c r="J28" s="533" t="str">
        <f>IF(G.Asm!$C$31,O.5!$E$44,"")</f>
        <v/>
      </c>
      <c r="L28" s="37"/>
    </row>
    <row r="29" spans="3:12" ht="14.5" hidden="1" customHeight="1" x14ac:dyDescent="0.35">
      <c r="C29" s="715" t="str">
        <f>O.1!C71</f>
        <v>F. Total revenues</v>
      </c>
      <c r="D29" s="715"/>
      <c r="E29" s="533" t="str">
        <f>IF(G.Asm!$C$21,O.1!$E$71,"")</f>
        <v/>
      </c>
      <c r="F29" s="533" t="str">
        <f>IF(G.Asm!$C$23,O.2!$E$71,"")</f>
        <v/>
      </c>
      <c r="G29" s="533" t="str">
        <f>IF(G.Asm!$C$25,O.3!$E$71,"")</f>
        <v/>
      </c>
      <c r="H29" s="533" t="str">
        <f>IF(G.Asm!$C$27,O.4!$E$71,"")</f>
        <v/>
      </c>
      <c r="I29" s="533" t="str">
        <f>IF(G.Asm!$C$29,O.5!$E$71,"")</f>
        <v/>
      </c>
      <c r="J29" s="533" t="str">
        <f>IF(G.Asm!$C$31,O.5!$E$71,"")</f>
        <v/>
      </c>
      <c r="L29" s="37"/>
    </row>
    <row r="30" spans="3:12" ht="14.5" hidden="1" customHeight="1" x14ac:dyDescent="0.35">
      <c r="C30" s="716" t="str">
        <f>O.1!C60</f>
        <v>D. Total payment of debt service</v>
      </c>
      <c r="D30" s="717"/>
      <c r="E30" s="533" t="str">
        <f>IF(G.Asm!$C$21,O.1!$E$60,"")</f>
        <v/>
      </c>
      <c r="F30" s="533" t="str">
        <f>IF(G.Asm!$C$23,O.2!$E$60,"")</f>
        <v/>
      </c>
      <c r="G30" s="533" t="str">
        <f>IF(G.Asm!$C$25,O.3!$E$60,"")</f>
        <v/>
      </c>
      <c r="H30" s="533" t="str">
        <f>IF(G.Asm!$C$27,O.4!$E$60,"")</f>
        <v/>
      </c>
      <c r="I30" s="533" t="str">
        <f>IF(G.Asm!$C$29,O.5!$E$60,"")</f>
        <v/>
      </c>
      <c r="J30" s="533" t="str">
        <f>IF(G.Asm!$C$31,O.5!$E$60,"")</f>
        <v/>
      </c>
      <c r="L30" s="37"/>
    </row>
    <row r="31" spans="3:12" ht="5.9" hidden="1" customHeight="1" x14ac:dyDescent="0.35">
      <c r="C31" s="246"/>
      <c r="D31" s="247"/>
      <c r="E31" s="534"/>
      <c r="F31" s="534"/>
      <c r="G31" s="534"/>
      <c r="H31" s="534"/>
      <c r="I31" s="534"/>
      <c r="J31" s="534"/>
      <c r="L31" s="37"/>
    </row>
    <row r="32" spans="3:12" ht="14.5" hidden="1" customHeight="1" x14ac:dyDescent="0.35">
      <c r="C32" s="716" t="str">
        <f>"Total "&amp;G.Asm!F16</f>
        <v>Total Text</v>
      </c>
      <c r="D32" s="717"/>
      <c r="E32" s="533" t="str">
        <f>IF($D$10="","",O.1!$E$67)</f>
        <v/>
      </c>
      <c r="F32" s="533" t="str">
        <f>IF($D$10="","",O.2!$E$67)</f>
        <v/>
      </c>
      <c r="G32" s="533" t="str">
        <f>IF($D$10="","",O.3!$E$67)</f>
        <v/>
      </c>
      <c r="H32" s="533" t="str">
        <f>IF($D$10="","",O.4!$E$67)</f>
        <v/>
      </c>
      <c r="I32" s="533" t="str">
        <f>IF($D$10="","",O.5!$E$67)</f>
        <v/>
      </c>
      <c r="J32" s="533" t="str">
        <f>IF($D$10="","",O.5!$E$67)</f>
        <v/>
      </c>
      <c r="L32" s="37"/>
    </row>
    <row r="33" spans="3:12" ht="7.4" hidden="1" customHeight="1" x14ac:dyDescent="0.35">
      <c r="C33" s="246"/>
      <c r="D33" s="247"/>
      <c r="E33" s="534"/>
      <c r="F33" s="534"/>
      <c r="G33" s="534"/>
      <c r="H33" s="534"/>
      <c r="I33" s="534"/>
      <c r="J33" s="534"/>
    </row>
    <row r="34" spans="3:12" ht="14.5" hidden="1" customHeight="1" x14ac:dyDescent="0.35">
      <c r="C34" s="715" t="str">
        <f>O.1!C95</f>
        <v>G. Total net value of externalities</v>
      </c>
      <c r="D34" s="715"/>
      <c r="E34" s="533" t="str">
        <f>IF(G.Asm!$C$21,O.1!$E$95,"")</f>
        <v/>
      </c>
      <c r="F34" s="533" t="str">
        <f>IF(G.Asm!$C$23,O.2!$E$95,"")</f>
        <v/>
      </c>
      <c r="G34" s="533" t="str">
        <f>IF(G.Asm!$C$25,O.3!$E$95,"")</f>
        <v/>
      </c>
      <c r="H34" s="533" t="str">
        <f>IF(G.Asm!$C$27,O.4!$E$95,"")</f>
        <v/>
      </c>
      <c r="I34" s="533" t="str">
        <f>IF(G.Asm!$C$29,O.5!$E$95,"")</f>
        <v/>
      </c>
      <c r="J34" s="533" t="str">
        <f>IF(G.Asm!$C$31,O.5!$E$95,"")</f>
        <v/>
      </c>
      <c r="L34" s="37"/>
    </row>
    <row r="35" spans="3:12" ht="14.5" hidden="1" customHeight="1" x14ac:dyDescent="0.35">
      <c r="C35" s="715" t="str">
        <f>O.1!C119</f>
        <v>H. Total net value of climate change mitigation</v>
      </c>
      <c r="D35" s="715"/>
      <c r="E35" s="533" t="str">
        <f>IF(G.Asm!$C$21,O.1!$E$119,"")</f>
        <v/>
      </c>
      <c r="F35" s="533" t="str">
        <f>IF(G.Asm!$C$23,O.2!$E$119,"")</f>
        <v/>
      </c>
      <c r="G35" s="533" t="str">
        <f>IF(G.Asm!$C$25,O.3!$E$119,"")</f>
        <v/>
      </c>
      <c r="H35" s="533" t="str">
        <f>IF(G.Asm!$C$27,O.4!$E$119,"")</f>
        <v/>
      </c>
      <c r="I35" s="533" t="str">
        <f>IF(G.Asm!$C$29,O.5!$E$119,"")</f>
        <v/>
      </c>
      <c r="J35" s="533" t="str">
        <f>IF(G.Asm!$C$31,O.5!$E$119,"")</f>
        <v/>
      </c>
      <c r="L35" s="37"/>
    </row>
    <row r="36" spans="3:12" ht="14.5" hidden="1" customHeight="1" x14ac:dyDescent="0.35">
      <c r="C36" s="715" t="str">
        <f>O.1!C124</f>
        <v>I. Total direct benefit</v>
      </c>
      <c r="D36" s="715"/>
      <c r="E36" s="233" t="str">
        <f>IF(G.Asm!$C$21,O.1!$E$124,"")</f>
        <v/>
      </c>
      <c r="F36" s="233" t="str">
        <f>IF(G.Asm!$C$23,O.2!$E$124,"")</f>
        <v/>
      </c>
      <c r="G36" s="233" t="str">
        <f>IF(G.Asm!$C$25,O.3!$E$124,"")</f>
        <v/>
      </c>
      <c r="H36" s="233" t="str">
        <f>IF(G.Asm!$C$27,O.4!$E$124,"")</f>
        <v/>
      </c>
      <c r="I36" s="233" t="str">
        <f>IF(G.Asm!$C$29,O.5!$E$124,"")</f>
        <v/>
      </c>
      <c r="J36" s="233" t="str">
        <f>IF(G.Asm!$C$31,O.5!$E$124,"")</f>
        <v/>
      </c>
      <c r="L36" s="37"/>
    </row>
    <row r="37" spans="3:12" ht="14.25" customHeight="1" x14ac:dyDescent="0.35">
      <c r="C37" s="646"/>
      <c r="D37" s="646"/>
    </row>
  </sheetData>
  <sheetProtection algorithmName="SHA-512" hashValue="iRHZho8LzuOwKT33Fp/S1gqu01B7DFNxM/JznULzIcjs/GyFEkE+r0/wl1lKzsaaSP2idIRiLUL1k8j186jjfQ==" saltValue="jGnIt2uZfF2Hm7N0OFmoGA==" spinCount="100000" sheet="1" objects="1" scenarios="1"/>
  <mergeCells count="25">
    <mergeCell ref="C37:D37"/>
    <mergeCell ref="C32:D32"/>
    <mergeCell ref="C30:D30"/>
    <mergeCell ref="C28:D28"/>
    <mergeCell ref="C29:D29"/>
    <mergeCell ref="C34:D34"/>
    <mergeCell ref="C35:D35"/>
    <mergeCell ref="C36:D36"/>
    <mergeCell ref="E22:J22"/>
    <mergeCell ref="C22:D23"/>
    <mergeCell ref="C25:D25"/>
    <mergeCell ref="C26:D26"/>
    <mergeCell ref="C27:D27"/>
    <mergeCell ref="S8:T8"/>
    <mergeCell ref="D14:H14"/>
    <mergeCell ref="D15:H15"/>
    <mergeCell ref="Q8:R8"/>
    <mergeCell ref="C8:C9"/>
    <mergeCell ref="I8:J8"/>
    <mergeCell ref="N8:P8"/>
    <mergeCell ref="D8:H9"/>
    <mergeCell ref="D10:H10"/>
    <mergeCell ref="D11:H11"/>
    <mergeCell ref="D12:H12"/>
    <mergeCell ref="D13:H13"/>
  </mergeCells>
  <pageMargins left="0.7" right="0.7" top="0.75" bottom="0.75" header="0.3" footer="0.3"/>
  <pageSetup paperSize="9" scale="62"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4344" r:id="rId4" name="Button 8">
              <controlPr defaultSize="0" print="0" autoFill="0" autoPict="0" macro="[0]!additional_information_show">
                <anchor moveWithCells="1" sizeWithCells="1">
                  <from>
                    <xdr:col>2</xdr:col>
                    <xdr:colOff>12700</xdr:colOff>
                    <xdr:row>16</xdr:row>
                    <xdr:rowOff>12700</xdr:rowOff>
                  </from>
                  <to>
                    <xdr:col>3</xdr:col>
                    <xdr:colOff>450850</xdr:colOff>
                    <xdr:row>18</xdr:row>
                    <xdr:rowOff>88900</xdr:rowOff>
                  </to>
                </anchor>
              </controlPr>
            </control>
          </mc:Choice>
        </mc:AlternateContent>
        <mc:AlternateContent xmlns:mc="http://schemas.openxmlformats.org/markup-compatibility/2006">
          <mc:Choice Requires="x14">
            <control shapeId="14345" r:id="rId5" name="Button 9">
              <controlPr defaultSize="0" print="0" autoFill="0" autoPict="0" macro="[0]!additional_information_hide">
                <anchor moveWithCells="1" sizeWithCells="1">
                  <from>
                    <xdr:col>3</xdr:col>
                    <xdr:colOff>584200</xdr:colOff>
                    <xdr:row>16</xdr:row>
                    <xdr:rowOff>0</xdr:rowOff>
                  </from>
                  <to>
                    <xdr:col>3</xdr:col>
                    <xdr:colOff>1955800</xdr:colOff>
                    <xdr:row>18</xdr:row>
                    <xdr:rowOff>88900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B00-000000000000}">
          <x14:formula1>
            <xm:f>'D1'!$P$5:$P$10</xm:f>
          </x14:formula1>
          <xm:sqref>E5</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8">
    <tabColor theme="9" tint="0.39997558519241921"/>
    <pageSetUpPr fitToPage="1"/>
  </sheetPr>
  <dimension ref="C1:CW496"/>
  <sheetViews>
    <sheetView showGridLines="0" zoomScaleNormal="100" workbookViewId="0">
      <pane ySplit="6" topLeftCell="A7" activePane="bottomLeft" state="frozen"/>
      <selection pane="bottomLeft" activeCell="G103" sqref="G103"/>
    </sheetView>
  </sheetViews>
  <sheetFormatPr defaultColWidth="8.81640625" defaultRowHeight="13" zeroHeight="1" x14ac:dyDescent="0.3"/>
  <cols>
    <col min="1" max="2" width="1.81640625" style="3" customWidth="1"/>
    <col min="3" max="3" width="37.54296875" style="3" customWidth="1"/>
    <col min="4" max="22" width="13.54296875" style="3" customWidth="1"/>
    <col min="23" max="23" width="12.81640625" style="3" customWidth="1"/>
    <col min="24" max="24" width="13.1796875" style="3" hidden="1" customWidth="1"/>
    <col min="25" max="25" width="12.1796875" style="3" hidden="1" customWidth="1"/>
    <col min="26" max="26" width="11.81640625" style="3" hidden="1" customWidth="1"/>
    <col min="27" max="27" width="11.1796875" style="3" hidden="1" customWidth="1"/>
    <col min="28" max="28" width="18.1796875" style="3" hidden="1" customWidth="1"/>
    <col min="29" max="29" width="11.54296875" style="3" hidden="1" customWidth="1"/>
    <col min="30" max="30" width="22.1796875" style="3" hidden="1" customWidth="1"/>
    <col min="31" max="31" width="9.1796875" style="3" customWidth="1"/>
    <col min="32" max="16384" width="8.81640625" style="3"/>
  </cols>
  <sheetData>
    <row r="1" spans="3:27" customFormat="1" ht="23.5" x14ac:dyDescent="0.55000000000000004">
      <c r="C1" s="19" t="s">
        <v>196</v>
      </c>
      <c r="D1" s="19"/>
      <c r="E1" s="19"/>
    </row>
    <row r="2" spans="3:27" ht="6" customHeight="1" x14ac:dyDescent="0.3">
      <c r="D2" s="35"/>
      <c r="O2" s="134"/>
    </row>
    <row r="3" spans="3:27" ht="15.5" x14ac:dyDescent="0.35">
      <c r="C3" s="112" t="str">
        <f>"Selected: "&amp;Comp!E5</f>
        <v>Selected: -</v>
      </c>
      <c r="D3" s="35"/>
      <c r="O3" s="134"/>
    </row>
    <row r="4" spans="3:27" ht="4.75" customHeight="1" x14ac:dyDescent="0.3"/>
    <row r="5" spans="3:27" ht="15.75" customHeight="1" x14ac:dyDescent="0.3">
      <c r="C5" s="196" t="s">
        <v>489</v>
      </c>
      <c r="D5" s="426">
        <v>0.01</v>
      </c>
      <c r="E5" s="274">
        <f>-D5</f>
        <v>-0.01</v>
      </c>
      <c r="H5" s="35"/>
    </row>
    <row r="6" spans="3:27" ht="9" customHeight="1" x14ac:dyDescent="0.3"/>
    <row r="7" spans="3:27" ht="16.399999999999999" hidden="1" customHeight="1" x14ac:dyDescent="0.45">
      <c r="D7" s="135"/>
      <c r="E7" s="112"/>
      <c r="I7" s="263"/>
      <c r="Q7" s="263"/>
    </row>
    <row r="8" spans="3:27" ht="18.5" hidden="1" x14ac:dyDescent="0.45">
      <c r="C8" s="132" t="s">
        <v>193</v>
      </c>
      <c r="D8" s="9"/>
      <c r="E8" s="9"/>
      <c r="O8" s="132" t="s">
        <v>227</v>
      </c>
      <c r="X8" s="4" t="s">
        <v>242</v>
      </c>
    </row>
    <row r="9" spans="3:27" ht="56.25" hidden="1" customHeight="1" x14ac:dyDescent="0.3">
      <c r="C9" s="181" t="s">
        <v>137</v>
      </c>
      <c r="D9" s="181" t="str">
        <f>"NPV ("&amp;G.Asm!$F$40*100&amp;"%)"</f>
        <v>NPV (5%)</v>
      </c>
      <c r="E9" s="181" t="s">
        <v>4</v>
      </c>
      <c r="F9" s="181" t="s">
        <v>136</v>
      </c>
      <c r="G9" s="181" t="s">
        <v>27</v>
      </c>
      <c r="H9" s="181" t="s">
        <v>152</v>
      </c>
      <c r="I9" s="181" t="str">
        <f>"FNPV"&amp;" ("&amp;G.Asm!$F$76*100&amp;"%)"&amp;IF(G.Asm!$F$37="Yes",""," (including VAT)")</f>
        <v>FNPV (4%)</v>
      </c>
      <c r="J9" s="190" t="str">
        <f>"% change in FNPV"&amp;" ("&amp;G.Asm!$F$76*100&amp;"%)"</f>
        <v>% change in FNPV (4%)</v>
      </c>
      <c r="K9" s="181" t="str">
        <f>"FRR"&amp;IF(G.Asm!$F$37="Yes",""," (including VAT)")</f>
        <v>FRR</v>
      </c>
      <c r="L9" s="181" t="s">
        <v>382</v>
      </c>
      <c r="M9" s="181" t="s">
        <v>192</v>
      </c>
      <c r="O9" s="181" t="s">
        <v>197</v>
      </c>
      <c r="P9" s="181" t="str">
        <f>"Switching value (NPV "&amp;G.Asm!$F$40*100&amp;"%)"</f>
        <v>Switching value (NPV 5%)</v>
      </c>
      <c r="Q9" s="181" t="str">
        <f>"Maximum % change before FNPV"&amp;" ("&amp;G.Asm!$F$76*100&amp;"%)"&amp;IF(G.Asm!$F$37="Yes",""," (including VAT)") &amp;" turns to 0"</f>
        <v>Maximum % change before FNPV (4%) turns to 0</v>
      </c>
      <c r="R9" s="181" t="str">
        <f>"Switching value (NPV "&amp;G.Asm!$F$76*100&amp;"%)"</f>
        <v>Switching value (NPV 4%)</v>
      </c>
      <c r="X9" s="197" t="s">
        <v>243</v>
      </c>
      <c r="Y9" s="191" t="s">
        <v>27</v>
      </c>
      <c r="Z9" s="197" t="s">
        <v>383</v>
      </c>
      <c r="AA9" s="197" t="s">
        <v>378</v>
      </c>
    </row>
    <row r="10" spans="3:27" hidden="1" x14ac:dyDescent="0.3">
      <c r="C10" s="734" t="str">
        <f>O.3!C9</f>
        <v>A. Total investment costs</v>
      </c>
      <c r="D10" s="730">
        <f>O.3!E9</f>
        <v>0</v>
      </c>
      <c r="E10" s="730">
        <f>O.3!F9</f>
        <v>0</v>
      </c>
      <c r="F10" s="62">
        <f>$D$5</f>
        <v>0.01</v>
      </c>
      <c r="G10" s="538" t="str">
        <f>IF(AND($D$10=0,$E$10=0),"",IF(O.3!$E$171&lt;=0,"No value",(O.3!$E$166*(1+F10)-O.3!$E$167*IF(O.3!$C$38="Depreciation",(1+F10),1)+O.3!$E$168-O.3!$E$169)/O.3!$E$171))</f>
        <v/>
      </c>
      <c r="H10" s="202">
        <f>IF(OR(G10="No value",G10="",O.3!$E$176=0),0,(G10-O.3!$E$176)/O.3!$E$176)</f>
        <v>0</v>
      </c>
      <c r="I10" s="539" t="str">
        <f>IF(AND($D$10=0,$E$10=0),"",-SUM(O.3!$E$244,O.3!$E$255)*(1+F10)+SUM(O.3!$E$245,O.3!$E$256)*IF(O.3!$C$38="Depreciation",(1+F10),1)-SUM(O.3!$E$246,O.3!$E$257)+O.3!$E$247)</f>
        <v/>
      </c>
      <c r="J10" s="202">
        <f>IF(OR(O.3!$E$251=0,I10=""),0,(I10-O.3!$E$251)/O.3!$E$251)</f>
        <v>0</v>
      </c>
      <c r="K10" s="203" t="str">
        <f>IF(AND($D$10=0,$E$10=0),"",IF(ISERROR(IRR(O.3!G288:INDEX(O.3!G288:CS288,RP+1))),"No value",IRR(O.3!G288:INDEX(O.3!G288:CS288,RP+1))))</f>
        <v/>
      </c>
      <c r="L10" s="202">
        <f>IF(OR(O.3!$E$252="No value",O.3!$E$252=0,K10="No value",K10=""),0,(K10-O.3!$E$252)/O.3!$E$252)</f>
        <v>0</v>
      </c>
      <c r="M10" s="732" t="str">
        <f>IF(AND(D10=0,E10=0),"",IF(OR(ABS(H10/F10)&gt;=1,ABS(H11/F11)&gt;=1,IF(G.Asm!$F$75="yes",ABS(J10/F10)&gt;=1,),IF(G.Asm!$F$75="yes",ABS(J11/F11)&gt;=1,),IF(G.Asm!$F$75="yes",ABS(L10/F10)&gt;=1,),IF(G.Asm!$F$75="yes",ABS(L11/F11)&gt;=1,)),"Yes","No"))</f>
        <v/>
      </c>
      <c r="O10" s="726">
        <v>0</v>
      </c>
      <c r="P10" s="730" t="str">
        <f>IF($X10,D10*(1+'S&amp;S'!O10),"No value")</f>
        <v>No value</v>
      </c>
      <c r="Q10" s="726">
        <v>0</v>
      </c>
      <c r="R10" s="730" t="str">
        <f>IF($Z10,O.3!$E$244*(1+'S&amp;S'!Q10),"No value")</f>
        <v>No value</v>
      </c>
      <c r="X10" s="6" t="b">
        <f>AND(OR(O.3!$E$71&gt;0,O.3!$E$44&lt;0),OR(D10&gt;0,E10&gt;0,D10&lt;0&lt;0),O.3!$E$171&gt;0)</f>
        <v>0</v>
      </c>
      <c r="Y10" s="66">
        <f>IF(X10,ROUND(IF(O.3!$E$171=0,0,(O.3!$E$166*(1+O10)-O.3!$E$167*IF(O.3!$C$38="Depreciation",(1+O10),1)+O.3!$E$168-O.3!$E$169)/O.3!$E$171),3),0)</f>
        <v>0</v>
      </c>
      <c r="Z10" s="6" t="b">
        <f>AND(OR(O.3!$E$244&gt;0,O.3!$E$246&lt;0),OR(D10&gt;0,E10&gt;0,D10&lt;0,E10&lt;0))</f>
        <v>0</v>
      </c>
      <c r="AA10" s="8">
        <f>IF(Z10,-SUM(O.3!$E$244,O.3!$E$255)*(1+Q10)+SUM(O.3!$E$245,O.3!$E$256)*IF(O.3!$C$38="Depreciation",(1+Q10),1)-SUM(O.3!$E$246,O.3!$E$257)+O.3!$E$247,0)</f>
        <v>0</v>
      </c>
    </row>
    <row r="11" spans="3:27" hidden="1" x14ac:dyDescent="0.3">
      <c r="C11" s="735"/>
      <c r="D11" s="731"/>
      <c r="E11" s="731"/>
      <c r="F11" s="62">
        <f>-$D$5</f>
        <v>-0.01</v>
      </c>
      <c r="G11" s="538" t="str">
        <f>IF(AND($D$10=0,$E$10=0),"",IF(O.3!$E$171&lt;=0,"No value",(O.3!$E$166*(1+F11)-O.3!$E$167*IF(O.3!$C$38="Depreciation",(1+F11),1)+O.3!$E$168-O.3!$E$169)/O.3!$E$171))</f>
        <v/>
      </c>
      <c r="H11" s="202">
        <f>IF(OR(G11="No value",G11="",O.3!$E$176=0),0,(G11-O.3!$E$176)/O.3!$E$176)</f>
        <v>0</v>
      </c>
      <c r="I11" s="539" t="str">
        <f>IF(AND($D$10=0,$E$10=0),"",-SUM(O.3!$E$244,O.3!$E$255)*(1+F11)+SUM(O.3!$E$245,O.3!$E$256)*IF(O.3!$C$38="Depreciation",(1+F11),1)-SUM(O.3!$E$246,O.3!$E$257)+O.3!$E$247)</f>
        <v/>
      </c>
      <c r="J11" s="202">
        <f>IF(OR(O.3!$E$251=0,I11=""),0,(I11-O.3!$E$251)/O.3!$E$251)</f>
        <v>0</v>
      </c>
      <c r="K11" s="203" t="str">
        <f>IF(AND($D$10=0,$E$10=0),"",IF(ISERROR(IRR(O.3!G289:INDEX(O.3!G289:CS289,RP+1))),"No value",IRR(O.3!G289:INDEX(O.3!G289:CS289,RP+1))))</f>
        <v/>
      </c>
      <c r="L11" s="202">
        <f>IF(OR(O.3!$E$252="No value",O.3!$E$252=0,K11="No value",K11=""),0,(K11-O.3!$E$252)/O.3!$E$252)</f>
        <v>0</v>
      </c>
      <c r="M11" s="733"/>
      <c r="O11" s="727"/>
      <c r="P11" s="731"/>
      <c r="Q11" s="727"/>
      <c r="R11" s="731"/>
      <c r="Y11" s="131" t="str">
        <f>IF(X11,ROUND(IF(O.3!$E$171&lt;=0,"No value",(O.3!$E$166*(1+O11)-O.3!$E$167*IF(O.3!$C$38="Depreciation",(1+O11),1)+O.3!$E$168-O.3!$E$169)/O.3!$E$171),3),"")</f>
        <v/>
      </c>
      <c r="AA11" s="9" t="str">
        <f>IF(X11,-SUM(O.3!$E$244,O.3!$E$255)*(1+Q11)+SUM(O.3!$E$245,O.3!$E$256)*IF(O.3!$C$38="Depreciation",(1+Q11),1)-SUM(O.3!$E$246,O.3!$E$257)+O.3!$E$247,"")</f>
        <v/>
      </c>
    </row>
    <row r="12" spans="3:27" hidden="1" x14ac:dyDescent="0.3">
      <c r="C12" s="739" t="str">
        <f>O.3!C44</f>
        <v>C. Total operating and maintenance costs</v>
      </c>
      <c r="D12" s="730">
        <f>O.3!E44</f>
        <v>0</v>
      </c>
      <c r="E12" s="730">
        <f>O.3!F44</f>
        <v>0</v>
      </c>
      <c r="F12" s="62">
        <f>$D$5</f>
        <v>0.01</v>
      </c>
      <c r="G12" s="538" t="str">
        <f>IF(AND($D$12=0,$E$12=0),"",IF(O.3!$E$171&lt;=0,"No value",(O.3!$E$166-O.3!$E$167+O.3!$E$168*(1+F12)-O.3!$E$169)/O.3!$E$171))</f>
        <v/>
      </c>
      <c r="H12" s="202">
        <f>IF(OR(G12="No value",G12="",O.3!$E$176=0),0,(G12-O.3!$E$176)/O.3!$E$176)</f>
        <v>0</v>
      </c>
      <c r="I12" s="539" t="str">
        <f>IF(AND($D$12=0,$E$12=0),"",-SUM(O.3!$E$244,O.3!$E$255)+SUM(O.3!$E$245,O.3!$E$256)-SUM(O.3!$E$246,O.3!$E$257)*(1+F12)+O.3!$E$247)</f>
        <v/>
      </c>
      <c r="J12" s="202">
        <f>IF(OR(O.3!$E$251=0,I12=""),0,(I12-O.3!$E$251)/O.3!$E$251)</f>
        <v>0</v>
      </c>
      <c r="K12" s="203" t="str">
        <f>IF(AND($D$12=0,$E$12=0),"",IF(ISERROR(IRR(O.3!G290:INDEX(O.3!G290:CS290,RP+1))),"No value",IRR(O.3!G290:INDEX(O.3!G290:CS290,RP+1))))</f>
        <v/>
      </c>
      <c r="L12" s="202">
        <f>IF(OR(O.3!$E$252="No value",O.3!$E$252=0,K12="No value",K12=""),0,(K12-O.3!$E$252)/O.3!$E$252)</f>
        <v>0</v>
      </c>
      <c r="M12" s="732" t="str">
        <f>IF(AND(D12=0,E12=0),"",IF(OR(ABS(H12/F12)&gt;=1,ABS(H13/F13)&gt;=1,IF(G.Asm!$F$75="yes",ABS(J12/F12)&gt;=1,),IF(G.Asm!$F$75="yes",ABS(J13/F13)&gt;=1,),IF(G.Asm!$F$75="yes",ABS(L12/F12)&gt;=1,),IF(G.Asm!$F$75="yes",ABS(L13/F13)&gt;=1,)),"Yes","No"))</f>
        <v/>
      </c>
      <c r="O12" s="726">
        <v>0</v>
      </c>
      <c r="P12" s="730" t="str">
        <f>IF($X12,D12*(1+'S&amp;S'!O12),"No value")</f>
        <v>No value</v>
      </c>
      <c r="Q12" s="726">
        <v>0</v>
      </c>
      <c r="R12" s="730" t="str">
        <f>IF($Z12,O.3!$E$246*(1+'S&amp;S'!Q12),"No value")</f>
        <v>No value</v>
      </c>
      <c r="X12" s="6" t="b">
        <f>AND(OR(O.3!$E$71&gt;0,O.3!$E$44&lt;0),OR(D12&gt;0,E12&gt;0,D12&lt;0&lt;0),O.3!$E$171&gt;0)</f>
        <v>0</v>
      </c>
      <c r="Y12" s="66">
        <f>IF(X12,ROUND(IF(O.3!$E$171=0,0,(O.3!$E$166-O.3!$E$167+O.3!$E$168*(1+O12)-O.3!$E$169)/O.3!$E$171),3),0)</f>
        <v>0</v>
      </c>
      <c r="Z12" s="6" t="b">
        <f>AND(OR(O.3!$E$244&gt;0,O.3!$E$246&lt;0),OR(D12&gt;0,E12&gt;0,D12&lt;0,E12&lt;0))</f>
        <v>0</v>
      </c>
      <c r="AA12" s="8">
        <f>IF(Z12,-SUM(O.3!$E$244,O.3!$E$255)+SUM(O.3!$E$245,O.3!$E$256)-SUM(O.3!$E$246,O.3!$E$257)*(1+Q12)+O.3!$E$247,0)</f>
        <v>0</v>
      </c>
    </row>
    <row r="13" spans="3:27" hidden="1" x14ac:dyDescent="0.3">
      <c r="C13" s="740"/>
      <c r="D13" s="731"/>
      <c r="E13" s="731"/>
      <c r="F13" s="62">
        <f>-$D$5</f>
        <v>-0.01</v>
      </c>
      <c r="G13" s="538" t="str">
        <f>IF(AND($D$12=0,$E$12=0),"",IF(O.3!$E$171&lt;=0,"No value",(O.3!$E$166-O.3!$E$167+O.3!$E$168*(1+F13)-O.3!$E$169)/O.3!$E$171))</f>
        <v/>
      </c>
      <c r="H13" s="202">
        <f>IF(OR(G13="No value",G13="",O.3!$E$176=0),0,(G13-O.3!$E$176)/O.3!$E$176)</f>
        <v>0</v>
      </c>
      <c r="I13" s="539" t="str">
        <f>IF(AND($D$12=0,$E$12=0),"",-SUM(O.3!$E$244,O.3!$E$255)+SUM(O.3!$E$245,O.3!$E$256)-SUM(O.3!$E$246,O.3!$E$257)*(1+F13)+O.3!$E$247)</f>
        <v/>
      </c>
      <c r="J13" s="202">
        <f>IF(OR(O.3!$E$251=0,I13=""),0,(I13-O.3!$E$251)/O.3!$E$251)</f>
        <v>0</v>
      </c>
      <c r="K13" s="203" t="str">
        <f>IF(AND($D$12=0,$E$12=0),"",IF(ISERROR(IRR(O.3!G291:INDEX(O.3!G291:CS291,RP+1))),"No value",IRR(O.3!G291:INDEX(O.3!G291:CS291,RP+1))))</f>
        <v/>
      </c>
      <c r="L13" s="202">
        <f>IF(OR(O.3!$E$252="No value",O.3!$E$252=0,K13="No value",K13=""),0,(K13-O.3!$E$252)/O.3!$E$252)</f>
        <v>0</v>
      </c>
      <c r="M13" s="733"/>
      <c r="O13" s="727"/>
      <c r="P13" s="731"/>
      <c r="Q13" s="727"/>
      <c r="R13" s="731"/>
    </row>
    <row r="14" spans="3:27" hidden="1" x14ac:dyDescent="0.3">
      <c r="C14" s="739" t="str">
        <f>O.3!C71</f>
        <v>F. Total revenues</v>
      </c>
      <c r="D14" s="730">
        <f>O.3!E71</f>
        <v>0</v>
      </c>
      <c r="E14" s="730">
        <f>O.3!F71</f>
        <v>0</v>
      </c>
      <c r="F14" s="62">
        <f>$D$5</f>
        <v>0.01</v>
      </c>
      <c r="G14" s="538" t="str">
        <f>IF(AND($D$14=0,$E$14=0),"",IF(O.3!$E$171&lt;=0,"No value",(O.3!$E$166-O.3!$E$167+O.3!$E$168-O.3!$E$169*(1+F14))/O.3!$E$171))</f>
        <v/>
      </c>
      <c r="H14" s="202">
        <f>IF(OR(G14="No value",G14="",O.3!$E$176=0),0,(G14-O.3!$E$176)/O.3!$E$176)</f>
        <v>0</v>
      </c>
      <c r="I14" s="539" t="str">
        <f>IF(AND($D$14=0,$E$14=0),"",-SUM(O.3!$E$244,O.3!$E$255)+SUM(O.3!$E$245,O.3!$E$256)-SUM(O.3!$E$246,O.3!$E$257)+O.3!$E$247*(1+F14))</f>
        <v/>
      </c>
      <c r="J14" s="202">
        <f>IF(OR(O.3!$E$251=0,I14=""),0,(I14-O.3!$E$251)/O.3!$E$251)</f>
        <v>0</v>
      </c>
      <c r="K14" s="203" t="str">
        <f>IF(AND($D$14=0,$E$14=0),"",IF(ISERROR(IRR(O.3!G292:INDEX(O.3!G292:CS292,RP+1))),"No value",IRR(O.3!G292:INDEX(O.3!G292:CS292,RP+1))))</f>
        <v/>
      </c>
      <c r="L14" s="202">
        <f>IF(OR(O.3!$E$252="No value",O.3!$E$252=0,K14="No value",K14=""),0,(K14-O.3!$E$252)/O.3!$E$252)</f>
        <v>0</v>
      </c>
      <c r="M14" s="732" t="str">
        <f>IF(AND(D14=0,E14=0),"",IF(OR(ABS(H14/F14)&gt;=1,ABS(H15/F15)&gt;=1,IF(G.Asm!$F$75="yes",ABS(J14/F14)&gt;=1,),IF(G.Asm!$F$75="yes",ABS(J15/F15)&gt;=1,),IF(G.Asm!$F$75="yes",ABS(L14/F14)&gt;=1,),IF(G.Asm!$F$75="yes",ABS(L15/F15)&gt;=1,)),"Yes","No"))</f>
        <v/>
      </c>
      <c r="O14" s="726">
        <v>0</v>
      </c>
      <c r="P14" s="730" t="str">
        <f>IF($X14,D14*(1+'S&amp;S'!O14),"No value")</f>
        <v>No value</v>
      </c>
      <c r="Q14" s="726">
        <v>0</v>
      </c>
      <c r="R14" s="730" t="str">
        <f>IF($Z14,O.3!$E$247*(1+'S&amp;S'!Q14),"No value")</f>
        <v>No value</v>
      </c>
      <c r="X14" s="6" t="b">
        <f>AND(OR(O.3!$E$71&gt;0,O.3!$E$44&lt;0),OR(D14&gt;0,E14&gt;0,D14&lt;0&lt;0),O.3!$E$171&gt;0)</f>
        <v>0</v>
      </c>
      <c r="Y14" s="66">
        <f>IF(X14,ROUND(IF(O.3!$E$171=0,0,(O.3!$E$166-O.3!$E$167+O.3!$E$168-O.3!$E$169*(1+O14))/O.3!$E$171),3),0)</f>
        <v>0</v>
      </c>
      <c r="Z14" s="6" t="b">
        <f>AND(OR(O.3!$E$244&gt;0,O.3!$E$246&lt;0),OR(D14&gt;0,E14&gt;0,D14&lt;0,E14&lt;0))</f>
        <v>0</v>
      </c>
      <c r="AA14" s="8">
        <f>IF(Z14,-SUM(O.3!$E$244,O.3!$E$255)+SUM(O.3!$E$245,O.3!$E$256)-SUM(O.3!$E$246,O.3!$E$257)+O.3!$E$247*(1+Q14),0)</f>
        <v>0</v>
      </c>
    </row>
    <row r="15" spans="3:27" hidden="1" x14ac:dyDescent="0.3">
      <c r="C15" s="740"/>
      <c r="D15" s="731"/>
      <c r="E15" s="731"/>
      <c r="F15" s="62">
        <f>-$D$5</f>
        <v>-0.01</v>
      </c>
      <c r="G15" s="538" t="str">
        <f>IF(AND($D$14=0,$E$14=0),"",IF(O.3!$E$171&lt;=0,"No value",(O.3!$E$166-O.3!$E$167+O.3!$E$168-O.3!$E$169*(1+F15))/O.3!$E$171))</f>
        <v/>
      </c>
      <c r="H15" s="202">
        <f>IF(OR(G15="No value",G15="",O.3!$E$176=0),0,(G15-O.3!$E$176)/O.3!$E$176)</f>
        <v>0</v>
      </c>
      <c r="I15" s="539" t="str">
        <f>IF(AND($D$14=0,$E$14=0),"",-SUM(O.3!$E$244,O.3!$E$255)+SUM(O.3!$E$245,O.3!$E$256)-SUM(O.3!$E$246,O.3!$E$257)+O.3!$E$247*(1+F15))</f>
        <v/>
      </c>
      <c r="J15" s="202">
        <f>IF(OR(O.3!$E$251=0,I15=""),0,(I15-O.3!$E$251)/O.3!$E$251)</f>
        <v>0</v>
      </c>
      <c r="K15" s="203" t="str">
        <f>IF(AND($D$14=0,$E$14=0),"",IF(ISERROR(IRR(O.3!G293:INDEX(O.3!G293:CS293,RP+1))),"No value",IRR(O.3!G293:INDEX(O.3!G293:CS293,RP+1))))</f>
        <v/>
      </c>
      <c r="L15" s="202">
        <f>IF(OR(O.3!$E$252="No value",O.3!$E$252=0,K15="No value",K15=""),0,(K15-O.3!$E$252)/O.3!$E$252)</f>
        <v>0</v>
      </c>
      <c r="M15" s="733"/>
      <c r="O15" s="727"/>
      <c r="P15" s="731"/>
      <c r="Q15" s="727"/>
      <c r="R15" s="731"/>
    </row>
    <row r="16" spans="3:27" hidden="1" x14ac:dyDescent="0.3">
      <c r="C16" s="739" t="str">
        <f>O.3!C67</f>
        <v>E. Text: Text/Year</v>
      </c>
      <c r="D16" s="730">
        <f>O.3!E67</f>
        <v>0</v>
      </c>
      <c r="E16" s="730">
        <f>O.3!F67</f>
        <v>0</v>
      </c>
      <c r="F16" s="62">
        <f>$D$5</f>
        <v>0.01</v>
      </c>
      <c r="G16" s="538" t="str">
        <f>IF(AND($D$16=0,$E$16=0),"",IF(O.3!$E$171&lt;=0,"No value",(O.3!$E$166-O.3!$E$167+O.3!$E$168-O.3!$E$169)/(O.3!$E$171*(1+F16))))</f>
        <v/>
      </c>
      <c r="H16" s="60">
        <f>IF(OR(G16="No value",G16="",O.3!$E$176=0),0,(G16-O.3!$E$176)/O.3!$E$176)</f>
        <v>0</v>
      </c>
      <c r="I16" s="97"/>
      <c r="J16" s="98"/>
      <c r="K16" s="99"/>
      <c r="L16" s="100"/>
      <c r="M16" s="732" t="str">
        <f>IF(AND(D16=0,E16=0),"",IF(OR(ABS(H16/F16)&gt;=1,ABS(H17/F17)&gt;=1,IF(G.Asm!$F$75="yes",ABS(J16/F16)&gt;=1,),IF(G.Asm!$F$75="yes",ABS(J17/F17)&gt;=1,),IF(G.Asm!$F$75="yes",ABS(L16/F16)&gt;=1,),IF(G.Asm!$F$75="yes",ABS(L17/F17)&gt;=1,)),"Yes","No"))</f>
        <v/>
      </c>
      <c r="O16" s="726">
        <v>0</v>
      </c>
      <c r="P16" s="730" t="str">
        <f>IF(X16,D16*(1+'S&amp;S'!O16),"No value")</f>
        <v>No value</v>
      </c>
      <c r="Q16" s="128" t="str">
        <f>IF(OR(K16="",P16="No value"),"",IF(O.3!$E$252="No value","0",(P16-O.3!$E$252)/O.3!$E$252))</f>
        <v/>
      </c>
      <c r="R16" s="105" t="str">
        <f>IF(OR(L16="",Q16="No value"),"",IF(O.3!$E$252="No value","0",(Q16-O.3!$E$252)/O.3!$E$252))</f>
        <v/>
      </c>
      <c r="X16" s="6" t="b">
        <f>AND(OR(O.3!$E$71&gt;0,O.3!$E$44&lt;0),OR(D16&gt;0,E16&gt;0,D16&lt;0&lt;0),O.3!$E$171&gt;0)</f>
        <v>0</v>
      </c>
      <c r="Y16" s="66">
        <f>IF(X16,ROUND(IF(O.3!$E$171=0,0,(O.3!$E$166-O.3!$E$167+O.3!$E$168-O.3!$E$169)/(O.3!$E$171*(1+O16))),3),0)</f>
        <v>0</v>
      </c>
      <c r="Z16" s="718"/>
      <c r="AA16" s="719"/>
    </row>
    <row r="17" spans="3:101" hidden="1" x14ac:dyDescent="0.3">
      <c r="C17" s="740"/>
      <c r="D17" s="731"/>
      <c r="E17" s="731"/>
      <c r="F17" s="62">
        <f>-$D$5</f>
        <v>-0.01</v>
      </c>
      <c r="G17" s="538" t="str">
        <f>IF(AND($D$16=0,$E$16=0),"",IF(O.3!$E$171&lt;=0,"No value",(O.3!$E$166-O.3!$E$167+O.3!$E$168-O.3!$E$169)/(O.3!$E$171*(1+F17))))</f>
        <v/>
      </c>
      <c r="H17" s="60">
        <f>IF(OR(G17="No value",G17="",O.3!$E$176=0),0,(G17-O.3!$E$176)/O.3!$E$176)</f>
        <v>0</v>
      </c>
      <c r="I17" s="101"/>
      <c r="J17" s="102"/>
      <c r="K17" s="103"/>
      <c r="L17" s="104"/>
      <c r="M17" s="733"/>
      <c r="O17" s="727"/>
      <c r="P17" s="731"/>
      <c r="Q17" s="130" t="str">
        <f>IF(OR(K17="",P17="No value"),"",IF(O.3!$E$252="No value","0",(P17-O.3!$E$252)/O.3!$E$252))</f>
        <v/>
      </c>
      <c r="R17" s="108" t="str">
        <f>IF(OR(L17="",Q17="No value"),"",IF(O.3!$E$252="No value","0",(Q17-O.3!$E$252)/O.3!$E$252))</f>
        <v/>
      </c>
    </row>
    <row r="18" spans="3:101" hidden="1" x14ac:dyDescent="0.3">
      <c r="C18" s="63" t="str">
        <f>"* - Critical variables are those for which a change of "&amp;$D$5*100&amp;"% in value results in a change of at least "&amp;$D$5*100&amp;"% in indicators"</f>
        <v>* - Critical variables are those for which a change of 1% in value results in a change of at least 1% in indicators</v>
      </c>
      <c r="D18" s="63"/>
      <c r="E18" s="63"/>
      <c r="F18" s="63"/>
      <c r="G18" s="63"/>
      <c r="H18" s="63"/>
      <c r="I18" s="63"/>
      <c r="J18" s="63"/>
      <c r="K18" s="63"/>
      <c r="L18" s="63"/>
      <c r="M18" s="63"/>
    </row>
    <row r="20" spans="3:101" ht="18.5" hidden="1" x14ac:dyDescent="0.3">
      <c r="C20" s="133" t="s">
        <v>194</v>
      </c>
      <c r="D20" s="126"/>
      <c r="E20" s="126"/>
    </row>
    <row r="21" spans="3:101" ht="14.25" hidden="1" customHeight="1" x14ac:dyDescent="0.3">
      <c r="C21" s="680" t="s">
        <v>182</v>
      </c>
      <c r="D21" s="743" t="str">
        <f>"NPV ("&amp;G.Asm!$F$40*100&amp;"%)"</f>
        <v>NPV (5%)</v>
      </c>
      <c r="E21" s="587" t="s">
        <v>160</v>
      </c>
      <c r="F21" s="587"/>
      <c r="G21" s="587" t="s">
        <v>161</v>
      </c>
      <c r="H21" s="587"/>
    </row>
    <row r="22" spans="3:101" ht="26" hidden="1" x14ac:dyDescent="0.3">
      <c r="C22" s="743"/>
      <c r="D22" s="744"/>
      <c r="E22" s="191" t="s">
        <v>136</v>
      </c>
      <c r="F22" s="191" t="str">
        <f>"Switching value (NPV "&amp;G.Asm!$F$40*100&amp;"%)"</f>
        <v>Switching value (NPV 5%)</v>
      </c>
      <c r="G22" s="191" t="s">
        <v>136</v>
      </c>
      <c r="H22" s="191" t="str">
        <f>"Switching value (NPV "&amp;G.Asm!$F$40*100&amp;"%)"</f>
        <v>Switching value (NPV 5%)</v>
      </c>
      <c r="I22" s="57"/>
      <c r="J22" s="57"/>
    </row>
    <row r="23" spans="3:101" ht="7.4" hidden="1" customHeight="1" x14ac:dyDescent="0.3">
      <c r="C23" s="213"/>
      <c r="D23" s="214"/>
      <c r="E23" s="215"/>
      <c r="F23" s="215"/>
      <c r="G23" s="215"/>
      <c r="H23" s="216"/>
      <c r="I23" s="57"/>
      <c r="J23" s="57"/>
    </row>
    <row r="24" spans="3:101" hidden="1" x14ac:dyDescent="0.3">
      <c r="C24" s="145" t="str">
        <f>C10</f>
        <v>A. Total investment costs</v>
      </c>
      <c r="D24" s="540">
        <f>D10</f>
        <v>0</v>
      </c>
      <c r="E24" s="212">
        <v>0</v>
      </c>
      <c r="F24" s="540">
        <f>$D24*(1+E24)</f>
        <v>0</v>
      </c>
      <c r="G24" s="212">
        <v>0</v>
      </c>
      <c r="H24" s="540">
        <f>$D24*(1+G24)</f>
        <v>0</v>
      </c>
    </row>
    <row r="25" spans="3:101" ht="6.65" hidden="1" customHeight="1" x14ac:dyDescent="0.3">
      <c r="C25" s="213"/>
      <c r="D25" s="541"/>
      <c r="E25" s="215"/>
      <c r="F25" s="542"/>
      <c r="G25" s="215"/>
      <c r="H25" s="543"/>
    </row>
    <row r="26" spans="3:101" hidden="1" x14ac:dyDescent="0.3">
      <c r="C26" s="81" t="str">
        <f>C12</f>
        <v>C. Total operating and maintenance costs</v>
      </c>
      <c r="D26" s="66">
        <f>D12</f>
        <v>0</v>
      </c>
      <c r="E26" s="212">
        <v>0</v>
      </c>
      <c r="F26" s="66">
        <f>$D26*(1+E26)</f>
        <v>0</v>
      </c>
      <c r="G26" s="212">
        <v>0</v>
      </c>
      <c r="H26" s="66">
        <f>$D26*(1+G26)</f>
        <v>0</v>
      </c>
    </row>
    <row r="27" spans="3:101" ht="6.65" hidden="1" customHeight="1" x14ac:dyDescent="0.3">
      <c r="C27" s="213"/>
      <c r="D27" s="541"/>
      <c r="E27" s="215"/>
      <c r="F27" s="542"/>
      <c r="G27" s="215"/>
      <c r="H27" s="543"/>
    </row>
    <row r="28" spans="3:101" customFormat="1" ht="14.5" hidden="1" x14ac:dyDescent="0.35">
      <c r="C28" s="81" t="str">
        <f>C14</f>
        <v>F. Total revenues</v>
      </c>
      <c r="D28" s="66">
        <f>D14</f>
        <v>0</v>
      </c>
      <c r="E28" s="212">
        <v>0</v>
      </c>
      <c r="F28" s="66">
        <f>$D28*(1+E28)</f>
        <v>0</v>
      </c>
      <c r="G28" s="212">
        <v>0</v>
      </c>
      <c r="H28" s="66">
        <f>$D28*(1+G28)</f>
        <v>0</v>
      </c>
      <c r="CW28" s="3"/>
    </row>
    <row r="29" spans="3:101" customFormat="1" ht="7.4" hidden="1" customHeight="1" x14ac:dyDescent="0.35">
      <c r="C29" s="213"/>
      <c r="D29" s="541"/>
      <c r="E29" s="215"/>
      <c r="F29" s="542"/>
      <c r="G29" s="215"/>
      <c r="H29" s="543"/>
      <c r="CW29" s="3"/>
    </row>
    <row r="30" spans="3:101" hidden="1" x14ac:dyDescent="0.3">
      <c r="C30" s="81" t="str">
        <f>C16</f>
        <v>E. Text: Text/Year</v>
      </c>
      <c r="D30" s="66">
        <f>D16</f>
        <v>0</v>
      </c>
      <c r="E30" s="212">
        <v>0</v>
      </c>
      <c r="F30" s="66">
        <f>$D30*(1+E30)</f>
        <v>0</v>
      </c>
      <c r="G30" s="212">
        <v>0</v>
      </c>
      <c r="H30" s="66">
        <f>$D30*(1+G30)</f>
        <v>0</v>
      </c>
    </row>
    <row r="33" spans="3:27" hidden="1" x14ac:dyDescent="0.3">
      <c r="C33" s="680" t="s">
        <v>195</v>
      </c>
      <c r="D33" s="736" t="s">
        <v>250</v>
      </c>
      <c r="E33" s="737"/>
      <c r="F33" s="738"/>
      <c r="M33" s="9"/>
      <c r="N33" s="9"/>
      <c r="O33" s="127"/>
    </row>
    <row r="34" spans="3:27" ht="39" hidden="1" x14ac:dyDescent="0.3">
      <c r="C34" s="680"/>
      <c r="D34" s="181" t="s">
        <v>159</v>
      </c>
      <c r="E34" s="181" t="s">
        <v>240</v>
      </c>
      <c r="F34" s="181" t="s">
        <v>158</v>
      </c>
      <c r="M34" s="9"/>
      <c r="N34" s="9"/>
      <c r="O34" s="127"/>
    </row>
    <row r="35" spans="3:27" hidden="1" x14ac:dyDescent="0.3">
      <c r="C35" s="122" t="s">
        <v>156</v>
      </c>
      <c r="D35" s="336" t="str">
        <f>IF(O.3!$E$171&lt;=0,"No value",(O.3!$E$166*(1+E24)-O.3!$E$167*IF(O.3!$C$38="Depreciation",(1+E24),1)+O.3!$E$168*(1+E26)-O.3!$E$169*(1+E28))/(O.3!$E$171*(1+E30)))</f>
        <v>No value</v>
      </c>
      <c r="E35" s="336" t="str">
        <f>O.3!$E$176</f>
        <v>No value</v>
      </c>
      <c r="F35" s="336" t="str">
        <f>IF(O.3!$E$171&lt;=0,"No value",(O.3!$E$166*(1+G24)-O.3!$E$167*IF(O.3!$C$38="Depreciation",(1+G24),1)+O.3!$E$168*(1+G26)-O.3!$E$169*(1+G28))/(O.3!$E$171*(1+G30)))</f>
        <v>No value</v>
      </c>
      <c r="O35" s="127"/>
    </row>
    <row r="36" spans="3:27" hidden="1" x14ac:dyDescent="0.3">
      <c r="C36" s="122" t="s">
        <v>378</v>
      </c>
      <c r="D36" s="333">
        <f>-SUM(O.3!$E$244,O.3!$E$255)*(1+E24)+SUM(O.3!$E$245,O.3!$E$256)*IF(O.3!$C$38="Depreciation",(1+E24),1)-SUM(O.3!$E$246,O.3!$E$257)*(1+E26)+O.3!$E$247*(1+E28)</f>
        <v>0</v>
      </c>
      <c r="E36" s="333">
        <f>O.3!$E$251</f>
        <v>0</v>
      </c>
      <c r="F36" s="333">
        <f>-SUM(O.3!$E$244,O.3!$E$255)*(1+G24)+SUM(O.3!$E$245,O.3!$E$256)*IF(O.3!$C$38="Depreciation",(1+G24),1)-SUM(O.3!$E$246,O.3!$E$257)*(1+G26)+O.3!$E$247*(1+G28)</f>
        <v>0</v>
      </c>
    </row>
    <row r="37" spans="3:27" hidden="1" x14ac:dyDescent="0.3">
      <c r="C37" s="122" t="s">
        <v>39</v>
      </c>
      <c r="D37" s="328" t="str">
        <f>IF(ISERROR(IRR(O.3!G298:INDEX(O.3!G298:CS298,RP+1))),"No value",IRR(O.3!G298:INDEX(O.3!G298:CS298,RP+1)))</f>
        <v>No value</v>
      </c>
      <c r="E37" s="342" t="str">
        <f>O.3!E252</f>
        <v>No value</v>
      </c>
      <c r="F37" s="328" t="str">
        <f>IF(ISERROR(IRR(O.3!G299:INDEX(O.3!G299:CS299,RP+1))),"No value",IRR(O.3!G299:INDEX(O.3!G299:CS299,RP+1)))</f>
        <v>No value</v>
      </c>
    </row>
    <row r="38" spans="3:27" x14ac:dyDescent="0.3"/>
    <row r="39" spans="3:27" x14ac:dyDescent="0.3">
      <c r="C39" s="35"/>
      <c r="D39" s="35"/>
      <c r="E39" s="35"/>
    </row>
    <row r="40" spans="3:27" ht="18.5" hidden="1" x14ac:dyDescent="0.45">
      <c r="C40" s="112"/>
      <c r="D40" s="135"/>
      <c r="E40" s="112"/>
      <c r="I40" s="263"/>
      <c r="J40" s="263"/>
      <c r="K40" s="263"/>
      <c r="L40" s="263"/>
      <c r="Q40" s="263"/>
      <c r="R40" s="263"/>
      <c r="T40" s="35"/>
      <c r="U40" s="35"/>
    </row>
    <row r="41" spans="3:27" ht="18.5" hidden="1" x14ac:dyDescent="0.45">
      <c r="C41" s="132" t="s">
        <v>193</v>
      </c>
      <c r="O41" s="132" t="s">
        <v>227</v>
      </c>
      <c r="X41" s="4" t="s">
        <v>242</v>
      </c>
      <c r="Y41" s="4"/>
    </row>
    <row r="42" spans="3:27" ht="52" hidden="1" x14ac:dyDescent="0.3">
      <c r="C42" s="181" t="s">
        <v>137</v>
      </c>
      <c r="D42" s="181" t="str">
        <f>"NPV ("&amp;G.Asm!$F$40*100&amp;"%)"</f>
        <v>NPV (5%)</v>
      </c>
      <c r="E42" s="181" t="s">
        <v>4</v>
      </c>
      <c r="F42" s="181" t="s">
        <v>136</v>
      </c>
      <c r="G42" s="181" t="s">
        <v>27</v>
      </c>
      <c r="H42" s="181" t="s">
        <v>152</v>
      </c>
      <c r="I42" s="181" t="str">
        <f>"FNPV"&amp;" ("&amp;G.Asm!$F$76*100&amp;"%)"&amp;IF(G.Asm!$F$37="Yes",""," (including VAT)")</f>
        <v>FNPV (4%)</v>
      </c>
      <c r="J42" s="190" t="str">
        <f>"% change in FNPV"&amp;" ("&amp;G.Asm!$F$76*100&amp;"%)"</f>
        <v>% change in FNPV (4%)</v>
      </c>
      <c r="K42" s="181" t="str">
        <f>"FRR"&amp;IF(G.Asm!$F$37="Yes",""," (including VAT)")</f>
        <v>FRR</v>
      </c>
      <c r="L42" s="181" t="s">
        <v>382</v>
      </c>
      <c r="M42" s="181" t="s">
        <v>192</v>
      </c>
      <c r="O42" s="181" t="s">
        <v>197</v>
      </c>
      <c r="P42" s="181" t="str">
        <f>"Switching value (NPV "&amp;G.Asm!$F$40*100&amp;"%)"</f>
        <v>Switching value (NPV 5%)</v>
      </c>
      <c r="Q42" s="181" t="str">
        <f>"Maximum % change before FNPV "&amp;" ("&amp;G.Asm!$F$76*100&amp;"%)"&amp;IF(G.Asm!$F$37="Yes",""," (including VAT)") &amp;" turns to 0"</f>
        <v>Maximum % change before FNPV  (4%) turns to 0</v>
      </c>
      <c r="R42" s="181" t="str">
        <f>"Switching value (NPV "&amp;G.Asm!$F$76*100&amp;"%)"</f>
        <v>Switching value (NPV 4%)</v>
      </c>
      <c r="X42" s="197" t="s">
        <v>243</v>
      </c>
      <c r="Y42" s="191" t="s">
        <v>27</v>
      </c>
      <c r="Z42" s="197" t="s">
        <v>383</v>
      </c>
      <c r="AA42" s="197" t="s">
        <v>378</v>
      </c>
    </row>
    <row r="43" spans="3:27" hidden="1" x14ac:dyDescent="0.3">
      <c r="C43" s="734" t="str">
        <f>O.3!$C$9</f>
        <v>A. Total investment costs</v>
      </c>
      <c r="D43" s="730">
        <f>O.3!$E$9</f>
        <v>0</v>
      </c>
      <c r="E43" s="730">
        <f>O.3!$F$9</f>
        <v>0</v>
      </c>
      <c r="F43" s="62">
        <f>$D$5</f>
        <v>0.01</v>
      </c>
      <c r="G43" s="538" t="str">
        <f>IF(AND($D$43=0,$E$43=0),"",IF(O.3!$E$171&lt;=0,"No value",(O.3!$E$166*(1+F43)-O.3!$E$167*IF(O.3!$C$38="Depreciation",(1+F43),1)+O.3!$E$168-O.3!$E$169-O.3!$E$173-O.3!$E$174)/O.3!$E$171))</f>
        <v/>
      </c>
      <c r="H43" s="60">
        <f>IF(OR(G43="No value",G43="",O.3!$E$177=0),0,(G43-O.3!$E$177)/O.3!$E$177)</f>
        <v>0</v>
      </c>
      <c r="I43" s="544" t="str">
        <f>IF(AND($D$43=0,$E$43=0),"",-SUM(O.3!$E$244,O.3!$E$255)*(1+F10)+SUM(O.3!$E$245,O.3!$E$256)*IF(O.3!$C$38="Depreciation",(1+F10),1)-SUM(O.3!$E$246,O.3!$E$257)+O.3!$E$247)</f>
        <v/>
      </c>
      <c r="J43" s="60">
        <f>IF(OR(O.3!$E$251=0,I43=""),0,(I43-O.3!$E$251)/O.3!$E$251)</f>
        <v>0</v>
      </c>
      <c r="K43" s="64" t="str">
        <f>IF(AND($D$43=0,$E$43=0),"",IF(ISERROR(IRR(O.3!G288:INDEX(O.3!G288:CS288,RP+1))),"No value",IRR(O.3!G288:INDEX(O.3!G288:CS288,RP+1))))</f>
        <v/>
      </c>
      <c r="L43" s="202">
        <f>IF(OR(O.3!$E$252="No value",O.3!$E$252=0,K43="No value",K43=""),0,(K43-O.3!$E$252)/O.3!$E$252)</f>
        <v>0</v>
      </c>
      <c r="M43" s="732" t="str">
        <f>IF(AND(D43=0,E43=0),"",IF(OR(ABS(H43/F43)&gt;=1,ABS(H44/F44)&gt;=1,IF(G.Asm!$F$75="yes",ABS(J43/F43)&gt;=1,),IF(G.Asm!$F$75="yes",ABS(J44/F44)&gt;=1,),IF(G.Asm!$F$75="yes",ABS(L43/F43)&gt;=1,),IF(G.Asm!$F$75="yes",ABS(L44/F44)&gt;=1,)),"Yes","No"))</f>
        <v/>
      </c>
      <c r="O43" s="726">
        <v>0</v>
      </c>
      <c r="P43" s="730" t="str">
        <f>IF($X43,D43*(1+'S&amp;S'!O43),"No value")</f>
        <v>No value</v>
      </c>
      <c r="Q43" s="726">
        <v>0</v>
      </c>
      <c r="R43" s="730" t="str">
        <f>IF($Z43,O.3!$E$244*(1+'S&amp;S'!Q43),"No value")</f>
        <v>No value</v>
      </c>
      <c r="X43" s="6" t="b">
        <f>AND(OR(O.3!$E$71&gt;0,O.3!$E$44&lt;0),OR(D43&gt;0,E43&gt;0,D43&lt;0,E43&lt;0),O.3!$E$171&gt;0)</f>
        <v>0</v>
      </c>
      <c r="Y43" s="66">
        <f>IF(X43,ROUND(IF(O.3!$E$171=0,0,(O.3!$E$166*(1+O43)-O.3!$E$167*IF(O.3!$C$38="Depreciation",(1+O43),1)+O.3!$E$168-O.3!$E$169-O.3!$E$173-O.3!$E$174)/O.3!$E$171),3),0)</f>
        <v>0</v>
      </c>
      <c r="Z43" s="6" t="b">
        <f>AND(OR(O.3!$E$244&gt;0,O.3!$E$246&lt;0),OR(D43&gt;0,E43&gt;0,D43&lt;0,E43&lt;0))</f>
        <v>0</v>
      </c>
      <c r="AA43" s="8">
        <f>IF(Z43,-SUM(O.3!$E$244,O.3!$E$255)*(1+Q43)+SUM(O.3!$E$245,O.3!$E$256)*IF(O.3!$C$38="Depreciation",(1+Q43),1)-SUM(O.3!$E$246,O.3!$E$257)+O.3!$E$247,0)</f>
        <v>0</v>
      </c>
    </row>
    <row r="44" spans="3:27" hidden="1" x14ac:dyDescent="0.3">
      <c r="C44" s="735"/>
      <c r="D44" s="731"/>
      <c r="E44" s="731"/>
      <c r="F44" s="62">
        <f>-$D$5</f>
        <v>-0.01</v>
      </c>
      <c r="G44" s="538" t="str">
        <f>IF(AND($D$43=0,$E$43=0),"",IF(O.3!$E$171&lt;=0,"No value",(O.3!$E$166*(1+F44)-O.3!$E$167*IF(O.3!$C$38="Depreciation",(1+F44),1)+O.3!$E$168-O.3!$E$169-O.3!$E$173-O.3!$E$174)/O.3!$E$171))</f>
        <v/>
      </c>
      <c r="H44" s="60">
        <f>IF(OR(G44="No value",G44="",O.3!$E$177=0),0,(G44-O.3!$E$177)/O.3!$E$177)</f>
        <v>0</v>
      </c>
      <c r="I44" s="544" t="str">
        <f>IF(AND($D$43=0,$E$43=0),"",-SUM(O.3!$E$244,O.3!$E$255)*(1+F11)+SUM(O.3!$E$245,O.3!$E$256)*IF(O.3!$C$38="Depreciation",(1+F11),1)-SUM(O.3!$E$246,O.3!$E$257)+O.3!$E$247)</f>
        <v/>
      </c>
      <c r="J44" s="60">
        <f>IF(OR(O.3!$E$251=0,I44=""),0,(I44-O.3!$E$251)/O.3!$E$251)</f>
        <v>0</v>
      </c>
      <c r="K44" s="64" t="str">
        <f>IF(AND($D$43=0,$E$43=0),"",IF(ISERROR(IRR(O.3!G289:INDEX(O.3!G289:CS289,RP+1))),"No value",IRR(O.3!G289:INDEX(O.3!G289:CS289,RP+1))))</f>
        <v/>
      </c>
      <c r="L44" s="202">
        <f>IF(OR(O.3!$E$252="No value",O.3!$E$252=0,K44="No value",K44=""),0,(K44-O.3!$E$252)/O.3!$E$252)</f>
        <v>0</v>
      </c>
      <c r="M44" s="733"/>
      <c r="O44" s="727"/>
      <c r="P44" s="731"/>
      <c r="Q44" s="727"/>
      <c r="R44" s="731"/>
      <c r="Y44" s="66" t="str">
        <f>IF(X44,ROUND(IF(O.3!$E$171&lt;=0,"No value",(O.3!$E$166*(1+O44)-O.3!$E$167*IF(O.3!$C$38="Depreciation",(1+O44),1)+O.3!$E$168-O.3!$E$169-O.3!$E$173-O.3!$E$174)/O.3!$E$171),3),"")</f>
        <v/>
      </c>
      <c r="AA44" s="9" t="str">
        <f>IF(X44,-SUM(O.3!$E$244,O.3!$E$255)*(1+Q44)+SUM(O.3!$E$245,O.3!$E$256)*IF(O.3!$C$38="Depreciation",(1+Q44),1)-SUM(O.3!$E$246,O.3!$E$257)+O.3!$E$247,"")</f>
        <v/>
      </c>
    </row>
    <row r="45" spans="3:27" hidden="1" x14ac:dyDescent="0.3">
      <c r="C45" s="734" t="str">
        <f>O.3!$C$44</f>
        <v>C. Total operating and maintenance costs</v>
      </c>
      <c r="D45" s="730">
        <f>O.3!$E$44</f>
        <v>0</v>
      </c>
      <c r="E45" s="730">
        <f>O.3!$F$44</f>
        <v>0</v>
      </c>
      <c r="F45" s="62">
        <f>$D$5</f>
        <v>0.01</v>
      </c>
      <c r="G45" s="538" t="str">
        <f>IF(AND($D$45=0,$E$45=0),"",IF(O.3!$E$171&lt;=0,"No value",(O.3!$E$166-O.3!$E$167+O.3!$E$168*(1+F45)-O.3!$E$169-O.3!$E$173-O.3!$E$174)/O.3!$E$171))</f>
        <v/>
      </c>
      <c r="H45" s="60">
        <f>IF(OR(G45="No value",G45="",O.3!$E$177=0),0,(G45-O.3!$E$177)/O.3!$E$177)</f>
        <v>0</v>
      </c>
      <c r="I45" s="544" t="str">
        <f>IF(AND($D$45=0,$E$45=0),"",-SUM(O.3!$E$244,O.3!$E$255)+SUM(O.3!$E$245,O.3!$E$256)-SUM(O.3!$E$246,O.3!$E$257)*(1+F12)+O.3!$E$247)</f>
        <v/>
      </c>
      <c r="J45" s="60">
        <f>IF(OR(O.3!$E$251=0,I45=""),0,(I45-O.3!$E$251)/O.3!$E$251)</f>
        <v>0</v>
      </c>
      <c r="K45" s="64" t="str">
        <f>IF(AND($D$45=0,$E$45=0),"",IF(ISERROR(IRR(O.3!G290:INDEX(O.3!G290:CS290,RP+1))),"No value",IRR(O.3!G290:INDEX(O.3!G290:CS290,RP+1))))</f>
        <v/>
      </c>
      <c r="L45" s="202">
        <f>IF(OR(O.3!$E$252="No value",O.3!$E$252=0,K45="No value",K45=""),0,(K45-O.3!$E$252)/O.3!$E$252)</f>
        <v>0</v>
      </c>
      <c r="M45" s="732" t="str">
        <f>IF(AND(D45=0,E45=0),"",IF(OR(ABS(H45/F45)&gt;=1,ABS(H46/F46)&gt;=1,IF(G.Asm!$F$75="yes",ABS(J45/F45)&gt;=1,),IF(G.Asm!$F$75="yes",ABS(J46/F46)&gt;=1,),IF(G.Asm!$F$75="yes",ABS(L45/F45)&gt;=1,),IF(G.Asm!$F$75="yes",ABS(L46/F46)&gt;=1,)),"Yes","No"))</f>
        <v/>
      </c>
      <c r="O45" s="726">
        <v>0</v>
      </c>
      <c r="P45" s="730" t="str">
        <f>IF($X45,D45*(1+'S&amp;S'!O45),"No value")</f>
        <v>No value</v>
      </c>
      <c r="Q45" s="726">
        <v>0</v>
      </c>
      <c r="R45" s="730" t="str">
        <f>IF($Z45,O.3!$E$246*(1+'S&amp;S'!Q45),"No value")</f>
        <v>No value</v>
      </c>
      <c r="X45" s="6" t="b">
        <f>AND(OR(O.3!$E$71&gt;0,O.3!$E$44&lt;0),OR(D45&gt;0,E45&gt;0,D45&lt;0,E45&lt;0),O.3!$E$171&gt;0)</f>
        <v>0</v>
      </c>
      <c r="Y45" s="66">
        <f>IF(X45,ROUND(IF(O.3!$E$171=0,0,(O.3!$E$166-O.3!$E$167+O.3!$E$168*(1+O45)-O.3!$E$169-O.3!$E$173-O.3!$E$174)/O.3!$E$171),3),0)</f>
        <v>0</v>
      </c>
      <c r="Z45" s="6" t="b">
        <f>AND(OR(O.3!$E$244&gt;0,O.3!$E$246&lt;0),OR(D45&gt;0,E45&gt;0,D45&lt;0,E45&lt;0))</f>
        <v>0</v>
      </c>
      <c r="AA45" s="8">
        <f>IF(Z45,-SUM(O.3!$E$244,O.3!$E$255)+SUM(O.3!$E$245,O.3!$E$256)-SUM(O.3!$E$246,O.3!$E$257)*(1+Q45)+O.3!$E$247,0)</f>
        <v>0</v>
      </c>
    </row>
    <row r="46" spans="3:27" hidden="1" x14ac:dyDescent="0.3">
      <c r="C46" s="735"/>
      <c r="D46" s="731"/>
      <c r="E46" s="731"/>
      <c r="F46" s="62">
        <f>-$D$5</f>
        <v>-0.01</v>
      </c>
      <c r="G46" s="538" t="str">
        <f>IF(AND($D$45=0,$E$45=0),"",IF(O.3!$E$171&lt;=0,"No value",(O.3!$E$166-O.3!$E$167+O.3!$E$168*(1+F46)-O.3!$E$169-O.3!$E$173-O.3!$E$174)/O.3!$E$171))</f>
        <v/>
      </c>
      <c r="H46" s="60">
        <f>IF(OR(G46="No value",G46="",O.3!$E$177=0),0,(G46-O.3!$E$177)/O.3!$E$177)</f>
        <v>0</v>
      </c>
      <c r="I46" s="544" t="str">
        <f>IF(AND($D$45=0,$E$45=0),"",-SUM(O.3!$E$244,O.3!$E$255)+SUM(O.3!$E$245,O.3!$E$256)-SUM(O.3!$E$246,O.3!$E$257)*(1+F13)+O.3!$E$247)</f>
        <v/>
      </c>
      <c r="J46" s="60">
        <f>IF(OR(O.3!$E$251=0,I46=""),0,(I46-O.3!$E$251)/O.3!$E$251)</f>
        <v>0</v>
      </c>
      <c r="K46" s="64" t="str">
        <f>IF(AND($D$45=0,$E$45=0),"",IF(ISERROR(IRR(O.3!G291:INDEX(O.3!G291:CS291,RP+1))),"No value",IRR(O.3!G291:INDEX(O.3!G291:CS291,RP+1))))</f>
        <v/>
      </c>
      <c r="L46" s="202">
        <f>IF(OR(O.3!$E$252="No value",O.3!$E$252=0,K46="No value",K46=""),0,(K46-O.3!$E$252)/O.3!$E$252)</f>
        <v>0</v>
      </c>
      <c r="M46" s="733"/>
      <c r="O46" s="727"/>
      <c r="P46" s="731"/>
      <c r="Q46" s="727"/>
      <c r="R46" s="731"/>
    </row>
    <row r="47" spans="3:27" hidden="1" x14ac:dyDescent="0.3">
      <c r="C47" s="734" t="str">
        <f>O.3!C71</f>
        <v>F. Total revenues</v>
      </c>
      <c r="D47" s="730">
        <f>O.3!$E$71</f>
        <v>0</v>
      </c>
      <c r="E47" s="730">
        <f>O.3!$F$71</f>
        <v>0</v>
      </c>
      <c r="F47" s="62">
        <f>$D$5</f>
        <v>0.01</v>
      </c>
      <c r="G47" s="538" t="str">
        <f>IF(AND($D$47=0,$E$47=0),"",IF(O.3!$E$171&lt;=0,"No value",(O.3!$E$166-O.3!$E$167+O.3!$E$168-O.3!$E$169*(1+F47)-O.3!$E$173-O.3!$E$174)/O.3!$E$171))</f>
        <v/>
      </c>
      <c r="H47" s="60">
        <f>IF(OR(G47="No value",G47="",O.3!$E$177=0),0,(G47-O.3!$E$177)/O.3!$E$177)</f>
        <v>0</v>
      </c>
      <c r="I47" s="544" t="str">
        <f>IF(AND($D$47=0,$E$47=0),"",-SUM(O.3!$E$244,O.3!$E$255)+SUM(O.3!$E$245,O.3!$E$256)-SUM(O.3!$E$246,O.3!$E$257)+O.3!$E$247*(1+F14))</f>
        <v/>
      </c>
      <c r="J47" s="60">
        <f>IF(OR(O.3!$E$251=0,I47=""),0,(I47-O.3!$E$251)/O.3!$E$251)</f>
        <v>0</v>
      </c>
      <c r="K47" s="64" t="str">
        <f>IF(AND($D$47=0,$E$47=0),"",IF(ISERROR(IRR(O.3!G292:INDEX(O.3!G292:CS292,RP+1))),"No value",IRR(O.3!G292:INDEX(O.3!G292:CS292,RP+1))))</f>
        <v/>
      </c>
      <c r="L47" s="202">
        <f>IF(OR(O.3!$E$252="No value",O.3!$E$252=0,K47="No value",K47=""),0,(K47-O.3!$E$252)/O.3!$E$252)</f>
        <v>0</v>
      </c>
      <c r="M47" s="732" t="str">
        <f>IF(AND(D47=0,E47=0),"",IF(OR(ABS(H47/F47)&gt;=1,ABS(H48/F48)&gt;=1,IF(G.Asm!$F$75="yes",ABS(J47/F47)&gt;=1,),IF(G.Asm!$F$75="yes",ABS(J48/F48)&gt;=1,),IF(G.Asm!$F$75="yes",ABS(L47/F47)&gt;=1,),IF(G.Asm!$F$75="yes",ABS(L48/F48)&gt;=1,)),"Yes","No"))</f>
        <v/>
      </c>
      <c r="O47" s="726">
        <v>0</v>
      </c>
      <c r="P47" s="730" t="str">
        <f>IF($X47,D47*(1+'S&amp;S'!O47),"No value")</f>
        <v>No value</v>
      </c>
      <c r="Q47" s="726">
        <v>0</v>
      </c>
      <c r="R47" s="730" t="str">
        <f>IF($Z47,O.3!$E$247*(1+'S&amp;S'!Q45),"No value")</f>
        <v>No value</v>
      </c>
      <c r="X47" s="6" t="b">
        <f>AND(OR(O.3!$E$71&gt;0,O.3!$E$44&lt;0),OR(D47&gt;0,E47&gt;0,D47&lt;0,E47&lt;0),O.3!$E$171&gt;0)</f>
        <v>0</v>
      </c>
      <c r="Y47" s="66">
        <f>IF(X47,ROUND(IF(O.3!$E$171=0,0,(O.3!$E$166-O.3!$E$167+O.3!$E$168-O.3!$E$169*(1+O47)-O.3!$E$173-O.3!$E$174)/O.3!$E$171),3),0)</f>
        <v>0</v>
      </c>
      <c r="Z47" s="6" t="b">
        <f>AND(OR(O.3!$E$244&gt;0,O.3!$E$246&lt;0),OR(D47&gt;0,E47&gt;0,D47&lt;0,E47&lt;0))</f>
        <v>0</v>
      </c>
      <c r="AA47" s="8">
        <f>IF(Z47,-SUM(O.3!$E$244,O.3!$E$255)+SUM(O.3!$E$245,O.3!$E$256)-SUM(O.3!$E$246,O.3!$E$257)+O.3!$E$247*(1+Q47),0)</f>
        <v>0</v>
      </c>
    </row>
    <row r="48" spans="3:27" hidden="1" x14ac:dyDescent="0.3">
      <c r="C48" s="735"/>
      <c r="D48" s="731"/>
      <c r="E48" s="731"/>
      <c r="F48" s="62">
        <f>-$D$5</f>
        <v>-0.01</v>
      </c>
      <c r="G48" s="538" t="str">
        <f>IF(AND($D$47=0,$E$47=0),"",IF(O.3!$E$171&lt;=0,"No value",(O.3!$E$166-O.3!$E$167+O.3!$E$168-O.3!$E$169*(1+F48)-O.3!$E$173-O.3!$E$174)/O.3!$E$171))</f>
        <v/>
      </c>
      <c r="H48" s="60">
        <f>IF(OR(G48="No value",G48="",O.3!$E$177=0),0,(G48-O.3!$E$177)/O.3!$E$177)</f>
        <v>0</v>
      </c>
      <c r="I48" s="544" t="str">
        <f>IF(AND($D$47=0,$E$47=0),"",-SUM(O.3!$E$244,O.3!$E$255)+SUM(O.3!$E$245,O.3!$E$256)-SUM(O.3!$E$246,O.3!$E$257)+O.3!$E$247*(1+F15))</f>
        <v/>
      </c>
      <c r="J48" s="60">
        <f>IF(OR(O.3!$E$251=0,I48=""),0,(I48-O.3!$E$251)/O.3!$E$251)</f>
        <v>0</v>
      </c>
      <c r="K48" s="64" t="str">
        <f>IF(AND($D$47=0,$E$47=0),"",IF(ISERROR(IRR(O.3!G293:INDEX(O.3!G293:CS293,RP+1))),"No value",IRR(O.3!G293:INDEX(O.3!G293:CS293,RP+1))))</f>
        <v/>
      </c>
      <c r="L48" s="202">
        <f>IF(OR(O.3!$E$252="No value",O.3!$E$252=0,K48="No value",K48=""),0,(K48-O.3!$E$252)/O.3!$E$252)</f>
        <v>0</v>
      </c>
      <c r="M48" s="733"/>
      <c r="O48" s="727"/>
      <c r="P48" s="731"/>
      <c r="Q48" s="727"/>
      <c r="R48" s="731"/>
    </row>
    <row r="49" spans="3:27" hidden="1" x14ac:dyDescent="0.3">
      <c r="C49" s="734" t="str">
        <f>O.3!$C$95</f>
        <v>G. Total net value of externalities</v>
      </c>
      <c r="D49" s="730">
        <f>O.3!$E$95</f>
        <v>0</v>
      </c>
      <c r="E49" s="730">
        <f>O.3!$F$95</f>
        <v>0</v>
      </c>
      <c r="F49" s="62">
        <f>$D$5</f>
        <v>0.01</v>
      </c>
      <c r="G49" s="538" t="str">
        <f>IF(AND($D$49=0,$E$49=0),"",IF(O.3!$E$171&lt;=0,"No value",(O.3!$E$166-O.3!$E$167+O.3!$E$168-O.3!$E$169-O.3!$E$173*(1+F49)-O.3!$E$174)/O.3!$E$171))</f>
        <v/>
      </c>
      <c r="H49" s="60">
        <f>IF(OR(G49="No value",G49="",O.3!$E$177=0),0,(G49-O.3!$E$177)/O.3!$E$177)</f>
        <v>0</v>
      </c>
      <c r="I49" s="97"/>
      <c r="J49" s="99"/>
      <c r="K49" s="98"/>
      <c r="L49" s="105"/>
      <c r="M49" s="732" t="str">
        <f>IF(AND(D49=0,E49=0),"",IF(OR(ABS(H49/F49)&gt;=1,ABS(H50/F50)&gt;=1,IF(G.Asm!$F$75="yes",ABS(J49/F49)&gt;=1,),IF(G.Asm!$F$75="yes",ABS(J50/F50)&gt;=1,),IF(G.Asm!$F$75="yes",ABS(L49/F49)&gt;=1,),IF(G.Asm!$F$75="yes",ABS(L50/F50)&gt;=1,)),"Yes","No"))</f>
        <v/>
      </c>
      <c r="O49" s="726">
        <v>0</v>
      </c>
      <c r="P49" s="730" t="str">
        <f>IF($X49,D49*(1+'S&amp;S'!O49),"No value")</f>
        <v>No value</v>
      </c>
      <c r="Q49" s="128" t="str">
        <f>IF(OR(K49="",P49="No value"),"",IF(O.3!$E$252="No value","0",(P49-O.3!$E$252)/O.3!$E$252))</f>
        <v/>
      </c>
      <c r="R49" s="105" t="str">
        <f>IF(OR(L49="",Q49="No value"),"",IF(O.3!$E$252="No value","0",(Q49-O.3!$E$252)/O.3!$E$252))</f>
        <v/>
      </c>
      <c r="X49" s="6" t="b">
        <f>AND(OR(O.3!$E$71&gt;0,O.3!$E$44&lt;0),OR(D49&gt;0,E49&gt;0,D49&lt;0,E49&lt;0),O.3!$E$171&gt;0)</f>
        <v>0</v>
      </c>
      <c r="Y49" s="66">
        <f>IF(X49,ROUND(IF(O.3!$E$171=0,0,(O.3!$E$166-O.3!$E$167+O.3!$E$168-O.3!$E$169-O.3!$E$173*(1+O49)-O.3!$E$174)/O.3!$E$171),3),0)</f>
        <v>0</v>
      </c>
      <c r="Z49" s="718"/>
      <c r="AA49" s="719"/>
    </row>
    <row r="50" spans="3:27" hidden="1" x14ac:dyDescent="0.3">
      <c r="C50" s="735"/>
      <c r="D50" s="731"/>
      <c r="E50" s="731"/>
      <c r="F50" s="62">
        <f>-$D$5</f>
        <v>-0.01</v>
      </c>
      <c r="G50" s="538" t="str">
        <f>IF(AND($D$49=0,$E$49=0),"",IF(O.3!$E$171&lt;=0,"No value",(O.3!$E$166-O.3!$E$167+O.3!$E$168-O.3!$E$169-O.3!$E$173*(1+F50)-O.3!$E$174)/O.3!$E$171))</f>
        <v/>
      </c>
      <c r="H50" s="60">
        <f>IF(OR(G50="No value",G50="",O.3!$E$177=0),0,(G50-O.3!$E$177)/O.3!$E$177)</f>
        <v>0</v>
      </c>
      <c r="I50" s="106"/>
      <c r="J50" s="96"/>
      <c r="K50" s="95"/>
      <c r="L50" s="107"/>
      <c r="M50" s="733"/>
      <c r="O50" s="727"/>
      <c r="P50" s="731"/>
      <c r="Q50" s="129" t="str">
        <f>IF(OR(K50="",P50="No value"),"",IF(O.3!$E$252="No value","0",(P50-O.3!$E$252)/O.3!$E$252))</f>
        <v/>
      </c>
      <c r="R50" s="107" t="str">
        <f>IF(OR(L50="",Q50="No value"),"",IF(O.3!$E$252="No value","0",(Q50-O.3!$E$252)/O.3!$E$252))</f>
        <v/>
      </c>
    </row>
    <row r="51" spans="3:27" hidden="1" x14ac:dyDescent="0.3">
      <c r="C51" s="734" t="str">
        <f>O.3!$C$119</f>
        <v>H. Total net value of climate change mitigation</v>
      </c>
      <c r="D51" s="730">
        <f>O.3!$E$119</f>
        <v>0</v>
      </c>
      <c r="E51" s="730">
        <f>O.3!$F$119</f>
        <v>0</v>
      </c>
      <c r="F51" s="62">
        <f>$D$5</f>
        <v>0.01</v>
      </c>
      <c r="G51" s="538" t="str">
        <f>IF(AND($D$51=0,$E$51=0),"",IF(O.3!$E$171&lt;=0,"No value",(O.3!$E$166-O.3!$E$167+O.3!$E$168-O.3!$E$169-O.3!$E$173-O.3!$E$174*(1+F51))/O.3!$E$171))</f>
        <v/>
      </c>
      <c r="H51" s="60">
        <f>IF(OR(G51="No value",G51="",O.3!$E$177=0),0,(G51-O.3!$E$177)/O.3!$E$177)</f>
        <v>0</v>
      </c>
      <c r="I51" s="106"/>
      <c r="J51" s="96"/>
      <c r="K51" s="95"/>
      <c r="L51" s="107"/>
      <c r="M51" s="732" t="str">
        <f>IF(AND(D51=0,E51=0),"",IF(OR(ABS(H51/F51)&gt;=1,ABS(H52/F52)&gt;=1,IF(G.Asm!$F$75="yes",ABS(J51/F51)&gt;=1,),IF(G.Asm!$F$75="yes",ABS(J52/F52)&gt;=1,),IF(G.Asm!$F$75="yes",ABS(L51/F51)&gt;=1,),IF(G.Asm!$F$75="yes",ABS(L52/F52)&gt;=1,)),"Yes","No"))</f>
        <v/>
      </c>
      <c r="O51" s="726">
        <v>0</v>
      </c>
      <c r="P51" s="730" t="str">
        <f>IF($X51,D51*(1+'S&amp;S'!O51),"No value")</f>
        <v>No value</v>
      </c>
      <c r="Q51" s="129" t="str">
        <f>IF(OR(K51="",P51="No value"),"",IF(O.3!$E$252="No value","0",(P51-O.3!$E$252)/O.3!$E$252))</f>
        <v/>
      </c>
      <c r="R51" s="107" t="str">
        <f>IF(OR(L51="",Q51="No value"),"",IF(O.3!$E$252="No value","0",(Q51-O.3!$E$252)/O.3!$E$252))</f>
        <v/>
      </c>
      <c r="X51" s="6" t="b">
        <f>AND(OR(O.3!$E$71&gt;0,O.3!$E$44&lt;0),OR(D51&gt;0,E51&gt;0,D51&lt;0,E51&lt;0),O.3!$E$171&gt;0)</f>
        <v>0</v>
      </c>
      <c r="Y51" s="66">
        <f>IF(X51,ROUND(IF(O.3!$E$171=0,0,(O.3!$E$166-O.3!$E$167+O.3!$E$168-O.3!$E$169-O.3!$E$173-O.3!$E$174*(1+O51))/O.3!$E$171),3),0)</f>
        <v>0</v>
      </c>
      <c r="Z51" s="718"/>
      <c r="AA51" s="719"/>
    </row>
    <row r="52" spans="3:27" hidden="1" x14ac:dyDescent="0.3">
      <c r="C52" s="735"/>
      <c r="D52" s="731"/>
      <c r="E52" s="731"/>
      <c r="F52" s="62">
        <f>-$D$5</f>
        <v>-0.01</v>
      </c>
      <c r="G52" s="538" t="str">
        <f>IF(AND($D$51=0,$E$51=0),"",IF(O.3!$E$171&lt;=0,"No value",(O.3!$E$166-O.3!$E$167+O.3!$E$168-O.3!$E$169-O.3!$E$173-O.3!$E$174*(1+F52))/O.3!$E$171))</f>
        <v/>
      </c>
      <c r="H52" s="60">
        <f>IF(OR(G52="No value",G52="",O.3!$E$177=0),0,(G52-O.3!$E$177)/O.3!$E$177)</f>
        <v>0</v>
      </c>
      <c r="I52" s="106"/>
      <c r="J52" s="96"/>
      <c r="K52" s="95"/>
      <c r="L52" s="107"/>
      <c r="M52" s="733"/>
      <c r="O52" s="727"/>
      <c r="P52" s="731"/>
      <c r="Q52" s="129" t="str">
        <f>IF(OR(K52="",P52="No value"),"",IF(O.3!$E$252="No value","0",(P52-O.3!$E$252)/O.3!$E$252))</f>
        <v/>
      </c>
      <c r="R52" s="107" t="str">
        <f>IF(OR(L52="",Q52="No value"),"",IF(O.3!$E$252="No value","0",(Q52-O.3!$E$252)/O.3!$E$252))</f>
        <v/>
      </c>
    </row>
    <row r="53" spans="3:27" hidden="1" x14ac:dyDescent="0.3">
      <c r="C53" s="734" t="str">
        <f>O.3!$C$171</f>
        <v>E. Text: Text/Year</v>
      </c>
      <c r="D53" s="730">
        <f>O.3!$E$67</f>
        <v>0</v>
      </c>
      <c r="E53" s="730">
        <f>O.3!$F$67</f>
        <v>0</v>
      </c>
      <c r="F53" s="62">
        <f>$D$5</f>
        <v>0.01</v>
      </c>
      <c r="G53" s="538" t="str">
        <f>IF(AND($D$53=0,$E$53=0),"",IF(O.3!$E$171&lt;=0,"No value",(O.3!$E$166-O.3!$E$167+O.3!$E$168-O.3!$E$169-O.3!$E$173-O.3!$E$174)/(O.3!$E$171*(1+F53))))</f>
        <v/>
      </c>
      <c r="H53" s="60">
        <f>IF(OR(G53="No value",G53="",O.3!$E$177=0),0,(G53-O.3!$E$177)/O.3!$E$177)</f>
        <v>0</v>
      </c>
      <c r="I53" s="106"/>
      <c r="J53" s="96"/>
      <c r="K53" s="95"/>
      <c r="L53" s="107"/>
      <c r="M53" s="732" t="str">
        <f>IF(AND(D53=0,E53=0),"",IF(OR(ABS(H53/F53)&gt;=1,ABS(H54/F54)&gt;=1,IF(G.Asm!$F$75="yes",ABS(J53/F53)&gt;=1,),IF(G.Asm!$F$75="yes",ABS(J54/F54)&gt;=1,),IF(G.Asm!$F$75="yes",ABS(L53/F53)&gt;=1,),IF(G.Asm!$F$75="yes",ABS(L54/F54)&gt;=1,)),"Yes","No"))</f>
        <v/>
      </c>
      <c r="O53" s="726">
        <v>0</v>
      </c>
      <c r="P53" s="730" t="str">
        <f>IF($X53,D53*(1+'S&amp;S'!O53),"No value")</f>
        <v>No value</v>
      </c>
      <c r="Q53" s="129" t="str">
        <f>IF(OR(K53="",P53="No value"),"",IF(O.3!$E$252="No value","0",(P53-O.3!$E$252)/O.3!$E$252))</f>
        <v/>
      </c>
      <c r="R53" s="107" t="str">
        <f>IF(OR(L53="",Q53="No value"),"",IF(O.3!$E$252="No value","0",(Q53-O.3!$E$252)/O.3!$E$252))</f>
        <v/>
      </c>
      <c r="X53" s="6" t="b">
        <f>AND(OR(O.3!$E$71&gt;0,O.3!$E$44&lt;0),OR(D53&gt;0,E53&gt;0,D53&lt;0,E53&lt;0),O.3!$E$171&gt;0)</f>
        <v>0</v>
      </c>
      <c r="Y53" s="66">
        <f>IF(X53,ROUND(IF(O.3!$E$171=0,0,(O.3!$E$166-O.3!$E$167+O.3!$E$168-O.3!$E$169-O.3!$E$173-O.3!$E$174)/(O.3!$E$171*(1+O53))),3),0)</f>
        <v>0</v>
      </c>
      <c r="Z53" s="718"/>
      <c r="AA53" s="719"/>
    </row>
    <row r="54" spans="3:27" hidden="1" x14ac:dyDescent="0.3">
      <c r="C54" s="735"/>
      <c r="D54" s="731"/>
      <c r="E54" s="731"/>
      <c r="F54" s="62">
        <f>-$D$5</f>
        <v>-0.01</v>
      </c>
      <c r="G54" s="538" t="str">
        <f>IF(AND($D$53=0,$E$53=0),"",IF(O.3!$E$171&lt;=0,"No value",(O.3!$E$166-O.3!$E$167+O.3!$E$168-O.3!$E$169-O.3!$E$173-O.3!$E$174)/(O.3!$E$171*(1+F54))))</f>
        <v/>
      </c>
      <c r="H54" s="60">
        <f>IF(OR(G54="No value",G54="",O.3!$E$177=0),0,(G54-O.3!$E$177)/O.3!$E$177)</f>
        <v>0</v>
      </c>
      <c r="I54" s="101"/>
      <c r="J54" s="103"/>
      <c r="K54" s="102"/>
      <c r="L54" s="108"/>
      <c r="M54" s="733"/>
      <c r="O54" s="727"/>
      <c r="P54" s="731"/>
      <c r="Q54" s="130" t="str">
        <f>IF(OR(K54="",P54="No value"),"",IF(O.3!$E$252="No value","0",(P54-O.3!$E$252)/O.3!$E$252))</f>
        <v/>
      </c>
      <c r="R54" s="108" t="str">
        <f>IF(OR(L54="",Q54="No value"),"",IF(O.3!$E$252="No value","0",(Q54-O.3!$E$252)/O.3!$E$252))</f>
        <v/>
      </c>
    </row>
    <row r="55" spans="3:27" hidden="1" x14ac:dyDescent="0.3">
      <c r="C55" s="63" t="str">
        <f>"* - Critical variables are those for which a change of "&amp;$D$5*100&amp;"% in value results in a change of at least "&amp;$D$5*100&amp;"% in indicators"</f>
        <v>* - Critical variables are those for which a change of 1% in value results in a change of at least 1% in indicators</v>
      </c>
      <c r="D55" s="63"/>
      <c r="E55" s="63"/>
      <c r="F55" s="63"/>
      <c r="G55" s="63"/>
      <c r="H55" s="63"/>
      <c r="I55" s="63"/>
      <c r="J55" s="63"/>
      <c r="K55" s="63"/>
      <c r="L55" s="63"/>
      <c r="M55" s="63"/>
    </row>
    <row r="57" spans="3:27" ht="18.5" hidden="1" x14ac:dyDescent="0.3">
      <c r="C57" s="133" t="s">
        <v>194</v>
      </c>
      <c r="D57" s="126"/>
      <c r="E57" s="126"/>
      <c r="F57" s="35"/>
    </row>
    <row r="58" spans="3:27" hidden="1" x14ac:dyDescent="0.3">
      <c r="C58" s="680" t="s">
        <v>182</v>
      </c>
      <c r="D58" s="743" t="str">
        <f>"NPV ("&amp;G.Asm!$F$40*100&amp;"%)"</f>
        <v>NPV (5%)</v>
      </c>
      <c r="E58" s="587" t="s">
        <v>160</v>
      </c>
      <c r="F58" s="587"/>
      <c r="G58" s="587" t="s">
        <v>161</v>
      </c>
      <c r="H58" s="587"/>
    </row>
    <row r="59" spans="3:27" ht="26" hidden="1" x14ac:dyDescent="0.3">
      <c r="C59" s="680"/>
      <c r="D59" s="746"/>
      <c r="E59" s="181" t="s">
        <v>136</v>
      </c>
      <c r="F59" s="181" t="str">
        <f>"Switching value (NPV "&amp;G.Asm!$F$40*100&amp;"%)"</f>
        <v>Switching value (NPV 5%)</v>
      </c>
      <c r="G59" s="181" t="s">
        <v>136</v>
      </c>
      <c r="H59" s="181" t="str">
        <f>"Switching value (NPV "&amp;G.Asm!$F$40*100&amp;"%)"</f>
        <v>Switching value (NPV 5%)</v>
      </c>
      <c r="I59" s="57"/>
      <c r="J59" s="57"/>
    </row>
    <row r="60" spans="3:27" ht="6.65" hidden="1" customHeight="1" x14ac:dyDescent="0.3">
      <c r="C60" s="213"/>
      <c r="D60" s="214"/>
      <c r="E60" s="215"/>
      <c r="F60" s="215"/>
      <c r="G60" s="215"/>
      <c r="H60" s="216"/>
      <c r="I60" s="57"/>
      <c r="J60" s="57"/>
    </row>
    <row r="61" spans="3:27" hidden="1" x14ac:dyDescent="0.3">
      <c r="C61" s="81" t="str">
        <f>C43</f>
        <v>A. Total investment costs</v>
      </c>
      <c r="D61" s="66">
        <f>D43</f>
        <v>0</v>
      </c>
      <c r="E61" s="429">
        <v>0</v>
      </c>
      <c r="F61" s="66">
        <f>$D61*(1+E61)</f>
        <v>0</v>
      </c>
      <c r="G61" s="429">
        <v>0</v>
      </c>
      <c r="H61" s="66">
        <f>$D61*(1+G61)</f>
        <v>0</v>
      </c>
    </row>
    <row r="62" spans="3:27" ht="6.75" hidden="1" customHeight="1" x14ac:dyDescent="0.3">
      <c r="C62" s="213"/>
      <c r="D62" s="541"/>
      <c r="E62" s="215"/>
      <c r="F62" s="542"/>
      <c r="G62" s="215"/>
      <c r="H62" s="543"/>
    </row>
    <row r="63" spans="3:27" hidden="1" x14ac:dyDescent="0.3">
      <c r="C63" s="81" t="str">
        <f>C45</f>
        <v>C. Total operating and maintenance costs</v>
      </c>
      <c r="D63" s="66">
        <f>D45</f>
        <v>0</v>
      </c>
      <c r="E63" s="429">
        <v>0</v>
      </c>
      <c r="F63" s="66">
        <f t="shared" ref="F63:F71" si="0">$D63*(1+E63)</f>
        <v>0</v>
      </c>
      <c r="G63" s="429">
        <v>0</v>
      </c>
      <c r="H63" s="66">
        <f t="shared" ref="H63:H71" si="1">$D63*(1+G63)</f>
        <v>0</v>
      </c>
    </row>
    <row r="64" spans="3:27" ht="6.75" hidden="1" customHeight="1" x14ac:dyDescent="0.3">
      <c r="C64" s="213"/>
      <c r="D64" s="541"/>
      <c r="E64" s="215"/>
      <c r="F64" s="542"/>
      <c r="G64" s="215"/>
      <c r="H64" s="543"/>
    </row>
    <row r="65" spans="3:101" customFormat="1" ht="14.5" hidden="1" x14ac:dyDescent="0.35">
      <c r="C65" s="81" t="str">
        <f>C47</f>
        <v>F. Total revenues</v>
      </c>
      <c r="D65" s="66">
        <f>D47</f>
        <v>0</v>
      </c>
      <c r="E65" s="429">
        <v>0</v>
      </c>
      <c r="F65" s="66">
        <f t="shared" si="0"/>
        <v>0</v>
      </c>
      <c r="G65" s="429">
        <v>0</v>
      </c>
      <c r="H65" s="66">
        <f t="shared" si="1"/>
        <v>0</v>
      </c>
      <c r="AE65" s="427"/>
      <c r="CW65" s="3"/>
    </row>
    <row r="66" spans="3:101" customFormat="1" ht="6.75" hidden="1" customHeight="1" x14ac:dyDescent="0.35">
      <c r="C66" s="213"/>
      <c r="D66" s="541"/>
      <c r="E66" s="215"/>
      <c r="F66" s="542"/>
      <c r="G66" s="215"/>
      <c r="H66" s="543"/>
      <c r="CW66" s="3"/>
    </row>
    <row r="67" spans="3:101" hidden="1" x14ac:dyDescent="0.3">
      <c r="C67" s="81" t="str">
        <f>C49</f>
        <v>G. Total net value of externalities</v>
      </c>
      <c r="D67" s="66">
        <f>D49</f>
        <v>0</v>
      </c>
      <c r="E67" s="429">
        <v>0</v>
      </c>
      <c r="F67" s="66">
        <f t="shared" si="0"/>
        <v>0</v>
      </c>
      <c r="G67" s="429">
        <v>0</v>
      </c>
      <c r="H67" s="66">
        <f t="shared" si="1"/>
        <v>0</v>
      </c>
    </row>
    <row r="68" spans="3:101" ht="6.65" hidden="1" customHeight="1" x14ac:dyDescent="0.3">
      <c r="C68" s="213"/>
      <c r="D68" s="541"/>
      <c r="E68" s="215"/>
      <c r="F68" s="542"/>
      <c r="G68" s="215"/>
      <c r="H68" s="543"/>
    </row>
    <row r="69" spans="3:101" hidden="1" x14ac:dyDescent="0.3">
      <c r="C69" s="81" t="str">
        <f>C51</f>
        <v>H. Total net value of climate change mitigation</v>
      </c>
      <c r="D69" s="66">
        <f>D51</f>
        <v>0</v>
      </c>
      <c r="E69" s="429">
        <v>0</v>
      </c>
      <c r="F69" s="66">
        <f t="shared" si="0"/>
        <v>0</v>
      </c>
      <c r="G69" s="429">
        <v>0</v>
      </c>
      <c r="H69" s="66">
        <f t="shared" si="1"/>
        <v>0</v>
      </c>
    </row>
    <row r="70" spans="3:101" ht="6.75" hidden="1" customHeight="1" x14ac:dyDescent="0.3">
      <c r="C70" s="213"/>
      <c r="D70" s="541"/>
      <c r="E70" s="215"/>
      <c r="F70" s="542"/>
      <c r="G70" s="215"/>
      <c r="H70" s="543"/>
    </row>
    <row r="71" spans="3:101" hidden="1" x14ac:dyDescent="0.3">
      <c r="C71" s="81" t="str">
        <f>C53</f>
        <v>E. Text: Text/Year</v>
      </c>
      <c r="D71" s="66">
        <f>D53</f>
        <v>0</v>
      </c>
      <c r="E71" s="429">
        <v>0</v>
      </c>
      <c r="F71" s="66">
        <f t="shared" si="0"/>
        <v>0</v>
      </c>
      <c r="G71" s="429">
        <v>0</v>
      </c>
      <c r="H71" s="66">
        <f t="shared" si="1"/>
        <v>0</v>
      </c>
    </row>
    <row r="74" spans="3:101" hidden="1" x14ac:dyDescent="0.3">
      <c r="C74" s="680" t="s">
        <v>195</v>
      </c>
      <c r="D74" s="736" t="s">
        <v>250</v>
      </c>
      <c r="E74" s="737"/>
      <c r="F74" s="738"/>
      <c r="I74" s="9"/>
      <c r="J74" s="116"/>
    </row>
    <row r="75" spans="3:101" ht="26" hidden="1" x14ac:dyDescent="0.3">
      <c r="C75" s="680"/>
      <c r="D75" s="187" t="s">
        <v>159</v>
      </c>
      <c r="E75" s="181" t="s">
        <v>632</v>
      </c>
      <c r="F75" s="187" t="s">
        <v>158</v>
      </c>
      <c r="I75" s="9"/>
      <c r="J75" s="116"/>
    </row>
    <row r="76" spans="3:101" hidden="1" x14ac:dyDescent="0.3">
      <c r="C76" s="122" t="s">
        <v>156</v>
      </c>
      <c r="D76" s="336" t="str">
        <f>IF(O.3!$E$171&lt;=0,"No value",(O.3!$E$166*(1+E61)-O.3!$E$167*IF(O.3!$C$38="Depreciation",(1+E61),1)+O.3!$E$168*(1+E63)-O.3!$E$169*(1+E65)-O.3!$E$173*(1+E67)-O.3!$E$174*(1+E69))/(O.3!$E$171*(1+E71)))</f>
        <v>No value</v>
      </c>
      <c r="E76" s="336" t="str">
        <f>O.3!$E$177</f>
        <v>No value</v>
      </c>
      <c r="F76" s="336" t="str">
        <f>IF(O.3!$E$171&lt;=0,"No value",(O.3!$E$166*(1+G61)-O.3!$E$167*IF(O.3!$C$38="Depreciation",(1+G61),1)+O.3!$E$168*(1+G63)-O.3!$E$169*(1+G65)-O.3!$E$173*(1+G67)-O.3!$E$174*(1+G69))/(O.3!$E$171*(1+G71)))</f>
        <v>No value</v>
      </c>
      <c r="I76" s="9"/>
      <c r="J76" s="116"/>
    </row>
    <row r="77" spans="3:101" hidden="1" x14ac:dyDescent="0.3">
      <c r="C77" s="122" t="s">
        <v>378</v>
      </c>
      <c r="D77" s="333">
        <f>-SUM(O.3!$E$244,O.3!$E$255)*(1+E61)+SUM(O.3!$E$245,O.3!$E$256)*IF(O.3!$C$38="Depreciation",(1+E61),1)-SUM(O.3!$E$246,O.3!$E$257)*(1+E63)+O.3!$E$247*(1+E65)</f>
        <v>0</v>
      </c>
      <c r="E77" s="333">
        <f>O.3!$E$251</f>
        <v>0</v>
      </c>
      <c r="F77" s="333">
        <f>-SUM(O.3!$E$244,O.3!$E$255)*(1+G61)+SUM(O.3!$E$245,O.3!$E$256)*IF(O.3!$C$38="Depreciation",(1+G61),1)-SUM(O.3!$E$246,O.3!$E$257)*(1+G63)+O.3!$E$247*(1+G65)</f>
        <v>0</v>
      </c>
      <c r="I77" s="9"/>
      <c r="J77" s="116"/>
    </row>
    <row r="78" spans="3:101" hidden="1" x14ac:dyDescent="0.3">
      <c r="C78" s="122" t="s">
        <v>39</v>
      </c>
      <c r="D78" s="328" t="str">
        <f>IF(ISERROR(IRR(O.3!G302:INDEX(O.3!G302:CS302,RP+1))),"No value",IRR(O.3!G302:INDEX(O.3!G302:CS302,RP+1)))</f>
        <v>No value</v>
      </c>
      <c r="E78" s="342" t="str">
        <f>O.3!E252</f>
        <v>No value</v>
      </c>
      <c r="F78" s="328" t="str">
        <f>IF(ISERROR(IRR(O.3!G303:INDEX(O.3!G303:CS303,RP+1))),"No value",IRR(O.3!G303:INDEX(O.3!G303:CS303,RP+1)))</f>
        <v>No value</v>
      </c>
      <c r="I78" s="9"/>
      <c r="J78" s="116"/>
    </row>
    <row r="79" spans="3:101" hidden="1" x14ac:dyDescent="0.3">
      <c r="H79" s="131"/>
      <c r="I79" s="9"/>
      <c r="J79" s="116"/>
    </row>
    <row r="80" spans="3:101" hidden="1" x14ac:dyDescent="0.3">
      <c r="H80" s="131"/>
      <c r="I80" s="9"/>
      <c r="J80" s="116"/>
    </row>
    <row r="81" spans="3:14" ht="18.5" hidden="1" x14ac:dyDescent="0.45">
      <c r="D81" s="135"/>
    </row>
    <row r="82" spans="3:14" ht="18.5" hidden="1" x14ac:dyDescent="0.45">
      <c r="C82" s="132" t="s">
        <v>193</v>
      </c>
      <c r="D82" s="112"/>
      <c r="E82" s="112"/>
    </row>
    <row r="83" spans="3:14" ht="39" hidden="1" x14ac:dyDescent="0.3">
      <c r="C83" s="181" t="s">
        <v>137</v>
      </c>
      <c r="D83" s="181" t="str">
        <f>"NPV ("&amp;G.Asm!$F$40*100&amp;"%)"</f>
        <v>NPV (5%)</v>
      </c>
      <c r="E83" s="181" t="s">
        <v>4</v>
      </c>
      <c r="F83" s="181" t="s">
        <v>136</v>
      </c>
      <c r="G83" s="181" t="str">
        <f>"NPV ("&amp;G.Asm!F40*100&amp;"%) of total costs"</f>
        <v>NPV (5%) of total costs</v>
      </c>
      <c r="H83" s="181" t="s">
        <v>181</v>
      </c>
      <c r="I83" s="181" t="str">
        <f>"FNPV"&amp;" ("&amp;G.Asm!$F$76*100&amp;"%)"&amp;IF(G.Asm!$F$37="Yes",""," (including VAT)")</f>
        <v>FNPV (4%)</v>
      </c>
      <c r="J83" s="190" t="str">
        <f>"% change in FNPV"&amp;" ("&amp;G.Asm!$F$76*100&amp;"%)"</f>
        <v>% change in FNPV (4%)</v>
      </c>
      <c r="K83" s="181" t="s">
        <v>192</v>
      </c>
      <c r="L83" s="115"/>
    </row>
    <row r="84" spans="3:14" hidden="1" x14ac:dyDescent="0.3">
      <c r="C84" s="734" t="str">
        <f>O.3!C9</f>
        <v>A. Total investment costs</v>
      </c>
      <c r="D84" s="728">
        <f>O.3!E9</f>
        <v>0</v>
      </c>
      <c r="E84" s="728">
        <f>O.3!F9</f>
        <v>0</v>
      </c>
      <c r="F84" s="62">
        <f>$D$5</f>
        <v>0.01</v>
      </c>
      <c r="G84" s="66" t="str">
        <f>IF(AND($D$84=0,$E$84=0),"",O.3!$E$166*(1+F84)-O.3!$E$167*IF(O.3!$C$38="Depreciation",(1+F84),1)+O.3!$E$168)</f>
        <v/>
      </c>
      <c r="H84" s="60">
        <f>IF(OR(G84="",O.3!$E$186=0),0,(G84-O.3!$E$186)/O.3!$E$186)</f>
        <v>0</v>
      </c>
      <c r="I84" s="544" t="str">
        <f>IF(AND($D$84=0,$E$84=0),"",-SUM(O.3!$E$244,O.3!$E$255)*(1+F84)+SUM(O.3!$E$245,O.3!$E$256)*IF(O.3!$C$38="Depreciation",(1+F84),1)-SUM(O.3!$E$246,O.3!$E$257)+O.3!$E$247)</f>
        <v/>
      </c>
      <c r="J84" s="60">
        <f>IF(OR(O.3!$E$251=0,I84=""),0,(I84-O.3!$E$251)/O.3!$E$251)</f>
        <v>0</v>
      </c>
      <c r="K84" s="745" t="str">
        <f>IF(E84="","",IF(OR(ABS(H84/F84)&gt;=1,ABS(H85/F85)&gt;=1,IF(G.Asm!$F$75="yes",ABS(J84/F84)&gt;=1,),IF(G.Asm!$F$75="yes",ABS(J85/F85)&gt;=1,)),"Yes","No"))</f>
        <v>No</v>
      </c>
      <c r="L84" s="117"/>
      <c r="N84" s="67"/>
    </row>
    <row r="85" spans="3:14" hidden="1" x14ac:dyDescent="0.3">
      <c r="C85" s="735"/>
      <c r="D85" s="729"/>
      <c r="E85" s="729"/>
      <c r="F85" s="62">
        <f>-$D$5</f>
        <v>-0.01</v>
      </c>
      <c r="G85" s="66" t="str">
        <f>IF(AND($D$84=0,$E$84=0),"",O.3!$E$166*(1+F85)-O.3!$E$167*IF(O.3!$C$38="Depreciation",(1+F85),1)+O.3!$E$168)</f>
        <v/>
      </c>
      <c r="H85" s="60">
        <f>IF(OR(G85="",O.3!$E$186=0),0,(G85-O.3!$E$186)/O.3!$E$186)</f>
        <v>0</v>
      </c>
      <c r="I85" s="544" t="str">
        <f>IF(AND($D$84=0,$E$84=0),"",-SUM(O.3!$E$244,O.3!$E$255)*(1+F85)+SUM(O.3!$E$245,O.3!$E$256)*IF(O.3!$C$38="Depreciation",(1+F85),1)-SUM(O.3!$E$246,O.3!$E$257)+O.3!$E$247)</f>
        <v/>
      </c>
      <c r="J85" s="60">
        <f>IF(OR(O.3!$E$251=0,I85=""),0,(I85-O.3!$E$251)/O.3!$E$251)</f>
        <v>0</v>
      </c>
      <c r="K85" s="745"/>
      <c r="L85" s="117"/>
      <c r="N85" s="67"/>
    </row>
    <row r="86" spans="3:14" hidden="1" x14ac:dyDescent="0.3">
      <c r="C86" s="739" t="str">
        <f>O.3!C44</f>
        <v>C. Total operating and maintenance costs</v>
      </c>
      <c r="D86" s="730">
        <f>O.3!E44</f>
        <v>0</v>
      </c>
      <c r="E86" s="730">
        <f>O.3!F44</f>
        <v>0</v>
      </c>
      <c r="F86" s="62">
        <f>$D$5</f>
        <v>0.01</v>
      </c>
      <c r="G86" s="66" t="str">
        <f>IF(AND($D$86=0,$E$86=0),"",O.3!$E$166-O.3!$E$167+O.3!$E$168*(1+F86))</f>
        <v/>
      </c>
      <c r="H86" s="60">
        <f>IF(OR(G86="",O.3!$E$186=0),0,(G86-O.3!$E$186)/O.3!$E$186)</f>
        <v>0</v>
      </c>
      <c r="I86" s="544" t="str">
        <f>IF(AND($D$86=0,$E$86=0),"",-SUM(O.3!$E$244,O.3!$E$255)+SUM(O.3!$E$245,O.3!$E$256)-SUM(O.3!$E$246,O.3!$E$257)*(1+$F$86)+O.3!$E$247)</f>
        <v/>
      </c>
      <c r="J86" s="60">
        <f>IF(OR(O.3!$E$251=0,I86=""),0,(I86-O.3!$E$251)/O.3!$E$251)</f>
        <v>0</v>
      </c>
      <c r="K86" s="745" t="str">
        <f>IF(E86="","",IF(OR(ABS(H86/F86)&gt;=1,ABS(H87/F87)&gt;=1,IF(G.Asm!$F$75="yes",ABS(J86/F86)&gt;=1,),IF(G.Asm!$F$75="yes",ABS(J87/F87)&gt;=1,)),"Yes","No"))</f>
        <v>No</v>
      </c>
      <c r="L86" s="116"/>
    </row>
    <row r="87" spans="3:14" hidden="1" x14ac:dyDescent="0.3">
      <c r="C87" s="740"/>
      <c r="D87" s="731"/>
      <c r="E87" s="731"/>
      <c r="F87" s="62">
        <f>-$D$5</f>
        <v>-0.01</v>
      </c>
      <c r="G87" s="66" t="str">
        <f>IF($E$86=0,"",O.3!$E$166-O.3!$E$167+O.3!$E$168*(1+F87))</f>
        <v/>
      </c>
      <c r="H87" s="60">
        <f>IF(OR(G87="",O.3!$E$186=0),0,(G87-O.3!$E$186)/O.3!$E$186)</f>
        <v>0</v>
      </c>
      <c r="I87" s="544" t="str">
        <f>IF(AND($D$86=0,$E$86=0),"",-SUM(O.3!$E$244,O.3!$E$255)+SUM(O.3!$E$245,O.3!$E$256)-SUM(O.3!$E$246,O.3!$E$257)*(1+$F$86)+O.3!$E$247)</f>
        <v/>
      </c>
      <c r="J87" s="60">
        <f>IF(OR(O.3!$E$251=0,I87=""),0,(I87-O.3!$E$251)/O.3!$E$251)</f>
        <v>0</v>
      </c>
      <c r="K87" s="745"/>
      <c r="L87" s="116"/>
    </row>
    <row r="88" spans="3:14" hidden="1" x14ac:dyDescent="0.3">
      <c r="C88" s="3" t="str">
        <f>"* - Critical variables are those for which a change of "&amp;$D$5*100&amp;"% in value results in a change of at least "&amp;$D$5*100&amp;"% in indicators"</f>
        <v>* - Critical variables are those for which a change of 1% in value results in a change of at least 1% in indicators</v>
      </c>
    </row>
    <row r="90" spans="3:14" ht="18.5" hidden="1" x14ac:dyDescent="0.3">
      <c r="C90" s="133" t="s">
        <v>194</v>
      </c>
      <c r="D90" s="126"/>
      <c r="E90" s="126"/>
      <c r="F90" s="35"/>
    </row>
    <row r="91" spans="3:14" ht="13.4" hidden="1" customHeight="1" x14ac:dyDescent="0.3">
      <c r="C91" s="680" t="s">
        <v>182</v>
      </c>
      <c r="D91" s="743" t="str">
        <f>"NPV ("&amp;G.Asm!$F$40*100&amp;"%)"</f>
        <v>NPV (5%)</v>
      </c>
      <c r="E91" s="587" t="s">
        <v>160</v>
      </c>
      <c r="F91" s="587"/>
      <c r="G91" s="587" t="s">
        <v>161</v>
      </c>
      <c r="H91" s="587"/>
    </row>
    <row r="92" spans="3:14" ht="26" hidden="1" x14ac:dyDescent="0.3">
      <c r="C92" s="680"/>
      <c r="D92" s="746"/>
      <c r="E92" s="181" t="s">
        <v>136</v>
      </c>
      <c r="F92" s="181" t="str">
        <f>"Switching value (NPV "&amp;G.Asm!$F$40*100&amp;"%)"</f>
        <v>Switching value (NPV 5%)</v>
      </c>
      <c r="G92" s="181" t="s">
        <v>136</v>
      </c>
      <c r="H92" s="181" t="str">
        <f>"Switching value (NPV "&amp;G.Asm!$F$40*100&amp;"%)"</f>
        <v>Switching value (NPV 5%)</v>
      </c>
    </row>
    <row r="93" spans="3:14" ht="6.65" hidden="1" customHeight="1" x14ac:dyDescent="0.3">
      <c r="C93" s="213"/>
      <c r="D93" s="214"/>
      <c r="E93" s="215"/>
      <c r="F93" s="215"/>
      <c r="G93" s="215"/>
      <c r="H93" s="216"/>
    </row>
    <row r="94" spans="3:14" hidden="1" x14ac:dyDescent="0.3">
      <c r="C94" s="81" t="str">
        <f>C84</f>
        <v>A. Total investment costs</v>
      </c>
      <c r="D94" s="66">
        <f>D84</f>
        <v>0</v>
      </c>
      <c r="E94" s="429">
        <v>0</v>
      </c>
      <c r="F94" s="66">
        <f>$D94*(1+E94)</f>
        <v>0</v>
      </c>
      <c r="G94" s="429">
        <v>0</v>
      </c>
      <c r="H94" s="66">
        <f>$D94*(1+G94)</f>
        <v>0</v>
      </c>
    </row>
    <row r="95" spans="3:14" ht="7" hidden="1" customHeight="1" x14ac:dyDescent="0.3">
      <c r="C95" s="213"/>
      <c r="D95" s="541"/>
      <c r="E95" s="215"/>
      <c r="F95" s="542"/>
      <c r="G95" s="215"/>
      <c r="H95" s="543"/>
    </row>
    <row r="96" spans="3:14" hidden="1" x14ac:dyDescent="0.3">
      <c r="C96" s="81" t="str">
        <f>C86</f>
        <v>C. Total operating and maintenance costs</v>
      </c>
      <c r="D96" s="66">
        <f>D86</f>
        <v>0</v>
      </c>
      <c r="E96" s="429">
        <v>0</v>
      </c>
      <c r="F96" s="66">
        <f>$D96*(1+E96)</f>
        <v>0</v>
      </c>
      <c r="G96" s="429">
        <v>0</v>
      </c>
      <c r="H96" s="66">
        <f>$D96*(1+G96)</f>
        <v>0</v>
      </c>
    </row>
    <row r="97" spans="3:30" hidden="1" x14ac:dyDescent="0.3">
      <c r="J97" s="428"/>
    </row>
    <row r="99" spans="3:30" hidden="1" x14ac:dyDescent="0.3">
      <c r="C99" s="680" t="s">
        <v>195</v>
      </c>
      <c r="D99" s="736" t="s">
        <v>250</v>
      </c>
      <c r="E99" s="737"/>
      <c r="F99" s="738"/>
    </row>
    <row r="100" spans="3:30" ht="26" hidden="1" x14ac:dyDescent="0.3">
      <c r="C100" s="680"/>
      <c r="D100" s="187" t="s">
        <v>159</v>
      </c>
      <c r="E100" s="181" t="s">
        <v>632</v>
      </c>
      <c r="F100" s="187" t="s">
        <v>158</v>
      </c>
    </row>
    <row r="101" spans="3:30" hidden="1" x14ac:dyDescent="0.3">
      <c r="C101" s="123" t="s">
        <v>43</v>
      </c>
      <c r="D101" s="66">
        <f>(O.3!$E$166*(1+$E$94)-O.3!$E$167*IF(O.3!$C$38="Depreciation",(1+$E$94),1)+O.3!$E$168*(1+$E$96))</f>
        <v>0</v>
      </c>
      <c r="E101" s="66">
        <f>O.3!$E$186</f>
        <v>0</v>
      </c>
      <c r="F101" s="66">
        <f>(O.3!$E$166*(1+$G$94)-O.3!$E$167*IF(O.3!$C$38="Depreciation",(1+$G$94),1)+O.3!$E$168*(1+$G$96))</f>
        <v>0</v>
      </c>
    </row>
    <row r="102" spans="3:30" hidden="1" x14ac:dyDescent="0.3">
      <c r="C102" s="124" t="s">
        <v>378</v>
      </c>
      <c r="D102" s="66">
        <f>-SUM(O.3!$E$244,O.3!$E$255)*(1+E94)+SUM(O.3!$E$245,O.3!$E$256)*IF(O.3!$C$38="Depreciation",(1+E94),1)-SUM(O.3!$E$246,O.3!$E$257)*(1+$E$96)+O.3!$E$247</f>
        <v>0</v>
      </c>
      <c r="E102" s="66">
        <f>O.3!$E$251</f>
        <v>0</v>
      </c>
      <c r="F102" s="66">
        <f>-SUM(O.3!$E$244,O.3!$E$255)*(1+G94)+SUM(O.3!$E$245,O.3!$E$256)*IF(O.3!$C$38="Depreciation",(1+G94),1)-SUM(O.3!$E$246,O.3!$E$257)*(1+$G$96)+O.3!$E$247</f>
        <v>0</v>
      </c>
    </row>
    <row r="103" spans="3:30" x14ac:dyDescent="0.3"/>
    <row r="104" spans="3:30" x14ac:dyDescent="0.3">
      <c r="C104" s="35"/>
      <c r="D104" s="35"/>
      <c r="E104" s="35"/>
    </row>
    <row r="105" spans="3:30" ht="18.5" hidden="1" x14ac:dyDescent="0.45">
      <c r="C105" s="198"/>
      <c r="D105" s="135"/>
      <c r="E105" s="112"/>
      <c r="M105" s="263"/>
      <c r="N105" s="263"/>
      <c r="U105" s="263"/>
      <c r="V105" s="263"/>
      <c r="Y105" s="35"/>
      <c r="AB105" s="4"/>
    </row>
    <row r="106" spans="3:30" ht="18.5" hidden="1" x14ac:dyDescent="0.45">
      <c r="C106" s="136" t="s">
        <v>193</v>
      </c>
      <c r="D106" s="113"/>
      <c r="E106" s="113"/>
      <c r="M106" s="114"/>
      <c r="S106" s="132" t="s">
        <v>227</v>
      </c>
      <c r="X106" s="4" t="s">
        <v>198</v>
      </c>
      <c r="AA106" s="4" t="s">
        <v>242</v>
      </c>
    </row>
    <row r="107" spans="3:30" ht="55.4" hidden="1" customHeight="1" x14ac:dyDescent="0.3">
      <c r="C107" s="181" t="s">
        <v>137</v>
      </c>
      <c r="D107" s="181" t="str">
        <f>"NPV ("&amp;G.Asm!$F$40*100&amp;"%)"</f>
        <v>NPV (5%)</v>
      </c>
      <c r="E107" s="181" t="s">
        <v>4</v>
      </c>
      <c r="F107" s="181" t="s">
        <v>136</v>
      </c>
      <c r="G107" s="181" t="str">
        <f>"ENPV ("&amp;G.Asm!F40*100&amp;"%)"</f>
        <v>ENPV (5%)</v>
      </c>
      <c r="H107" s="181" t="s">
        <v>183</v>
      </c>
      <c r="I107" s="181" t="s">
        <v>49</v>
      </c>
      <c r="J107" s="181" t="s">
        <v>184</v>
      </c>
      <c r="K107" s="181" t="s">
        <v>50</v>
      </c>
      <c r="L107" s="181" t="s">
        <v>185</v>
      </c>
      <c r="M107" s="181" t="str">
        <f>"FNPV"&amp;" ("&amp;G.Asm!$F$76*100&amp;"%)"&amp;IF(G.Asm!$F$37="Yes",""," (including VAT)")</f>
        <v>FNPV (4%)</v>
      </c>
      <c r="N107" s="190" t="str">
        <f>"% change in FNPV"&amp;" ("&amp;G.Asm!$F$76*100&amp;"%)"</f>
        <v>% change in FNPV (4%)</v>
      </c>
      <c r="O107" s="181" t="str">
        <f>"FRR"&amp;IF(G.Asm!$F$37="Yes",""," (including VAT)")</f>
        <v>FRR</v>
      </c>
      <c r="P107" s="181" t="s">
        <v>382</v>
      </c>
      <c r="Q107" s="181" t="s">
        <v>192</v>
      </c>
      <c r="S107" s="191" t="str">
        <f>"Maximum % change before ENPV ("&amp;G.Asm!$F$40*100&amp;"%) turns to 0"</f>
        <v>Maximum % change before ENPV (5%) turns to 0</v>
      </c>
      <c r="T107" s="181" t="str">
        <f>"Switching value (NPV "&amp;G.Asm!$F$40*100&amp;"%)"</f>
        <v>Switching value (NPV 5%)</v>
      </c>
      <c r="U107" s="191" t="str">
        <f>"Maximum % change before FNPV "&amp;" ("&amp;G.Asm!$F$76*100&amp;"%)"&amp;IF(G.Asm!$F$37="Yes",""," (including VAT)") &amp;" turns to 0"</f>
        <v>Maximum % change before FNPV  (4%) turns to 0</v>
      </c>
      <c r="V107" s="191" t="str">
        <f>"Switching value (NPV "&amp;G.Asm!$F$76*100&amp;"%)"</f>
        <v>Switching value (NPV 4%)</v>
      </c>
      <c r="X107" s="181" t="s">
        <v>47</v>
      </c>
      <c r="Y107" s="187" t="s">
        <v>186</v>
      </c>
      <c r="AA107" s="191" t="s">
        <v>244</v>
      </c>
      <c r="AB107" s="191" t="s">
        <v>48</v>
      </c>
      <c r="AC107" s="191" t="s">
        <v>383</v>
      </c>
      <c r="AD107" s="197" t="s">
        <v>378</v>
      </c>
    </row>
    <row r="108" spans="3:30" hidden="1" x14ac:dyDescent="0.3">
      <c r="C108" s="734" t="str">
        <f>O.3!C9</f>
        <v>A. Total investment costs</v>
      </c>
      <c r="D108" s="728">
        <f>O.3!E9</f>
        <v>0</v>
      </c>
      <c r="E108" s="728">
        <f>O.3!F9</f>
        <v>0</v>
      </c>
      <c r="F108" s="62">
        <f>$D$5</f>
        <v>0.01</v>
      </c>
      <c r="G108" s="66" t="str">
        <f>IF(AND($D$108=0,$E$108=0),"",-O.3!$E$190*(1+F108)+O.3!$E$216*IF(O.3!$C$38="Depreciation",(1+F108),1)-O.3!$E$218+O.3!$E$233+O.3!$E$234+O.3!$E$235)</f>
        <v/>
      </c>
      <c r="H108" s="202">
        <f>IF(OR(O.3!$E$238=0,G108=0,G108=""),0,(G108-O.3!$E$238)/O.3!$E$238)</f>
        <v>0</v>
      </c>
      <c r="I108" s="202" t="str">
        <f>IF(AND($D$108=0,$E$108=0),"",IF(ISERROR(IRR(O.3!G310:INDEX(O.3!G310:CS310,RP+1))),"No value",IRR(O.3!G310:INDEX(O.3!G310:CS310,RP+1))))</f>
        <v/>
      </c>
      <c r="J108" s="202">
        <f>IF(OR(I108="",I108="No value",O.3!$E$239="No value"),0,(I108-O.3!$E$239)/O.3!$E$239)</f>
        <v>0</v>
      </c>
      <c r="K108" s="204" t="str">
        <f>IF(AND($D$108=0,$E$108=0),"",IF(Y108=0,"No value",X108/Y108))</f>
        <v/>
      </c>
      <c r="L108" s="202">
        <f>IF(OR(K108="",K108="No value",O.3!$E$240=0),0,(K108-O.3!$E$240)/O.3!$E$240)</f>
        <v>0</v>
      </c>
      <c r="M108" s="539" t="str">
        <f>IF($E$108=0,"",-SUM(O.3!$E$244,O.3!$E$255)*(1+F108)+SUM(O.3!$E$245,O.3!$E$256)*IF(O.3!$C$38="Depreciation",(1+F108),1)-SUM(O.3!$E$246,O.3!$E$257)+O.3!$E$247)</f>
        <v/>
      </c>
      <c r="N108" s="202">
        <f>IF(M108="",0,IF(O.3!$E$251=0,0,(M108-O.3!$E$251)/O.3!$E$251))</f>
        <v>0</v>
      </c>
      <c r="O108" s="202" t="str">
        <f>IF($E$108=0,"",IF(ISERROR(IRR(O.3!G288:INDEX(O.3!G288:CS288,RP+1))),"No value",IRR(O.3!G288:INDEX(O.3!G288:CS288,RP+1))))</f>
        <v/>
      </c>
      <c r="P108" s="205">
        <f>IF(OR(O108="No value",O108=""),0,IF(O.3!$E$252="No value",0,(O108-O.3!$E$252)/O.3!$E$252))</f>
        <v>0</v>
      </c>
      <c r="Q108" s="724" t="str">
        <f>IF(AND(D108=0,E108=0),"",IF(OR(ABS(H108/F108)&gt;=1,ABS(H109/F109)&gt;=1,ABS(J108/F108)&gt;=1,ABS(J109/F109)&gt;=1,ABS(L108/F108)&gt;=1,ABS(L109/F109)&gt;=1,IF(G.Asm!$F$75="yes",ABS(N108/F108)&gt;=1,),IF(G.Asm!$F$75="yes",ABS(N109/F109)&gt;=1,),IF(G.Asm!$F$75="yes",ABS(P108/F108)&gt;=1,),IF(G.Asm!$F$75="yes",ABS(P109/F109)&gt;=1,)),"Yes","No"))</f>
        <v/>
      </c>
      <c r="S108" s="726">
        <v>0</v>
      </c>
      <c r="T108" s="747" t="str">
        <f>IF(AA108,D108*(1+'S&amp;S'!S108),"No value")</f>
        <v>No value</v>
      </c>
      <c r="U108" s="726">
        <v>0</v>
      </c>
      <c r="V108" s="747" t="str">
        <f>IF(AC108,O.3!E244*(1+'S&amp;S'!U108),"No value")</f>
        <v>No value</v>
      </c>
      <c r="X108" s="8">
        <f>SUM(O.3!$E$233,O.3!$E$234,O.3!$E$235)+IF(O.3!$E$218&lt;0,-O.3!$E$218,0)+O.3!$E$216*IF(O.3!$C$38="Depreciation",(1+F108),1)</f>
        <v>0</v>
      </c>
      <c r="Y108" s="8">
        <f>O.3!$E$190*(1+F108)+IF(O.3!$E$218&lt;0,0,O.3!$E$218)</f>
        <v>0</v>
      </c>
      <c r="AA108" s="6" t="b">
        <f>AND(OR(O.3!$E$232&gt;0,O.3!$E$218&lt;0),OR(D108&gt;0,E108&gt;0,D108&lt;0,E108&lt;0))</f>
        <v>0</v>
      </c>
      <c r="AB108" s="199">
        <f>IF(AA108,-O.3!$E$190*(1+S108)+O.3!$E$216*IF(O.3!$C$38="Depreciation",(1+S108),1)-O.3!$E$218+O.3!$E$233+O.3!$E$234+O.3!$E$235,0)</f>
        <v>0</v>
      </c>
      <c r="AC108" s="46" t="b">
        <f>AND(OR(O.3!$E$71&gt;0,O.3!$E$246&lt;0),OR(D108&gt;0,E108&gt;0,D108&lt;0,E108&lt;0))</f>
        <v>0</v>
      </c>
      <c r="AD108" s="140">
        <f>IF(AC108,-SUM(O.3!$E$244,O.3!$E$255)*(1+U108)+SUM(O.3!$E$245,O.3!$E$256)*IF(O.3!$C$38="Depreciation",(1+U108),1)-SUM(O.3!$E$246,O.3!$E$257)+O.3!$E$247,0)</f>
        <v>0</v>
      </c>
    </row>
    <row r="109" spans="3:30" hidden="1" x14ac:dyDescent="0.3">
      <c r="C109" s="735"/>
      <c r="D109" s="729"/>
      <c r="E109" s="729"/>
      <c r="F109" s="62">
        <f>-$D$5</f>
        <v>-0.01</v>
      </c>
      <c r="G109" s="66" t="str">
        <f>IF(AND($D$108=0,$E$108=0),"",-O.3!$E$190*(1+F109)+O.3!$E$216*IF(O.3!$C$38="Depreciation",(1+F109),1)-O.3!$E$218+O.3!$E$233+O.3!$E$234+O.3!$E$235)</f>
        <v/>
      </c>
      <c r="H109" s="202">
        <f>IF(OR(O.3!$E$238=0,G109=0,G109=""),0,(G109-O.3!$E$238)/O.3!$E$238)</f>
        <v>0</v>
      </c>
      <c r="I109" s="202" t="str">
        <f>IF(AND($D$108=0,$E$108=0),"",IF(ISERROR(IRR(O.3!G311:INDEX(O.3!G311:CS311,RP+1))),"No value",IRR(O.3!G311:INDEX(O.3!G311:CS311,RP+1))))</f>
        <v/>
      </c>
      <c r="J109" s="202">
        <f>IF(OR(I109="",I109="No value",O.3!$E$239="No value"),0,(I109-O.3!$E$239)/O.3!$E$239)</f>
        <v>0</v>
      </c>
      <c r="K109" s="204" t="str">
        <f>IF(AND($D$108=0,$E$108=0),"",IF(Y109=0,"No value",X109/Y109))</f>
        <v/>
      </c>
      <c r="L109" s="202">
        <f>IF(OR(K109="",K109="No value",O.3!$E$240=0),0,(K109-O.3!$E$240)/O.3!$E$240)</f>
        <v>0</v>
      </c>
      <c r="M109" s="539" t="str">
        <f>IF($E$108=0,"",-SUM(O.3!$E$244,O.3!$E$255)*(1+F109)+SUM(O.3!$E$245,O.3!$E$256)*IF(O.3!$C$38="Depreciation",(1+F109),1)-SUM(O.3!$E$246,O.3!$E$257)+O.3!$E$247)</f>
        <v/>
      </c>
      <c r="N109" s="202">
        <f>IF(M109="",0,IF(O.3!$E$251=0,0,(M109-O.3!$E$251)/O.3!$E$251))</f>
        <v>0</v>
      </c>
      <c r="O109" s="202" t="str">
        <f>IF($E$108=0,"",IF(ISERROR(IRR(O.3!G289:INDEX(O.3!G289:CS289,RP+1))),"No value",IRR(O.3!G289:INDEX(O.3!G289:CS289,RP+1))))</f>
        <v/>
      </c>
      <c r="P109" s="205">
        <f>IF(OR(O109="No value",O109=""),0,IF(O.3!$E$252="No value",0,(O109-O.3!$E$252)/O.3!$E$252))</f>
        <v>0</v>
      </c>
      <c r="Q109" s="725"/>
      <c r="S109" s="727"/>
      <c r="T109" s="748"/>
      <c r="U109" s="727"/>
      <c r="V109" s="748"/>
      <c r="X109" s="8">
        <f>SUM(O.3!$E$233,O.3!$E$234,O.3!$E$235)+IF(O.3!$E$218&lt;0,-O.3!$E$218,0)+O.3!$E$216*IF(O.3!$C$38="Depreciation",(1+F109),1)</f>
        <v>0</v>
      </c>
      <c r="Y109" s="8">
        <f>O.3!$E$190*(1+F109)+IF(O.3!$E$218&lt;0,0,O.3!$E$218)</f>
        <v>0</v>
      </c>
      <c r="AB109" s="158"/>
      <c r="AC109" s="25"/>
      <c r="AD109" s="200"/>
    </row>
    <row r="110" spans="3:30" hidden="1" x14ac:dyDescent="0.3">
      <c r="C110" s="734" t="str">
        <f>O.3!C44</f>
        <v>C. Total operating and maintenance costs</v>
      </c>
      <c r="D110" s="728">
        <f>O.3!E44</f>
        <v>0</v>
      </c>
      <c r="E110" s="728">
        <f>O.3!F44</f>
        <v>0</v>
      </c>
      <c r="F110" s="62">
        <f>$D$5</f>
        <v>0.01</v>
      </c>
      <c r="G110" s="66" t="str">
        <f>IF(AND($D$110=0,$E$110=0),"",-O.3!$E$190+O.3!$E$216-O.3!$E$218*(1+F110)+O.3!$E$233+O.3!$E$234+O.3!$E$235)</f>
        <v/>
      </c>
      <c r="H110" s="202">
        <f>IF(OR(O.3!$E$238=0,G110=0,G110=""),0,(G110-O.3!$E$238)/O.3!$E$238)</f>
        <v>0</v>
      </c>
      <c r="I110" s="202" t="str">
        <f>IF(AND($D$110=0,$E$110=0),"",IF(ISERROR(IRR(O.3!G312:INDEX(O.3!G312:CS312,RP+1))),"No value",IRR(O.3!G312:INDEX(O.3!G312:CS312,RP+1))))</f>
        <v/>
      </c>
      <c r="J110" s="202">
        <f>IF(OR(I110="",I110="No value",O.3!$E$239="No value"),0,(I110-O.3!$E$239)/O.3!$E$239)</f>
        <v>0</v>
      </c>
      <c r="K110" s="204" t="str">
        <f>IF(AND($D$110=0,$E$110=0),"",IF(Y110=0,"",X110/Y110))</f>
        <v/>
      </c>
      <c r="L110" s="202">
        <f>IF(OR(K110="",K110="No value",O.3!$E$240=0),0,(K110-O.3!$E$240)/O.3!$E$240)</f>
        <v>0</v>
      </c>
      <c r="M110" s="539" t="str">
        <f>IF($E$110=0,"",-SUM(O.3!$E$244,O.3!$E$255)+SUM(O.3!$E$245,O.3!$E$256)-SUM(O.3!$E$246,O.3!$E$257)*(1+F110)+O.3!$E$247)</f>
        <v/>
      </c>
      <c r="N110" s="202">
        <f>IF(M110="",0,IF(O.3!$E$251=0,0,(M110-O.3!$E$251)/O.3!$E$251))</f>
        <v>0</v>
      </c>
      <c r="O110" s="202" t="str">
        <f>IF($E$110=0,"",IF(ISERROR(IRR(O.3!G290:INDEX(O.3!G290:CS290,RP+1))),"No value",IRR(O.3!G290:INDEX(O.3!G290:CS290,RP+1))))</f>
        <v/>
      </c>
      <c r="P110" s="205">
        <f>IF(OR(O110="No value",O110=""),0,IF(O.3!$E$252="No value",0,(O110-O.3!$E$252)/O.3!$E$252))</f>
        <v>0</v>
      </c>
      <c r="Q110" s="724" t="str">
        <f>IF(AND(D110=0,E110=0),"",IF(OR(ABS(H110/F110)&gt;=1,ABS(H111/F111)&gt;=1,ABS(J110/F110)&gt;=1,ABS(J111/F111)&gt;=1,ABS(L110/F110)&gt;=1,ABS(L111/F111)&gt;=1,IF(G.Asm!$F$75="yes",ABS(N110/F110)&gt;=1,),IF(G.Asm!$F$75="yes",ABS(N111/F111)&gt;=1,),IF(G.Asm!$F$75="yes",ABS(P110/F110)&gt;=1,),IF(G.Asm!$F$75="yes",ABS(P111/F111)&gt;=1,)),"Yes","No"))</f>
        <v/>
      </c>
      <c r="S110" s="726">
        <v>0</v>
      </c>
      <c r="T110" s="747" t="str">
        <f>IF(AA110,D110*(1+'S&amp;S'!S110),"No value")</f>
        <v>No value</v>
      </c>
      <c r="U110" s="726">
        <v>0</v>
      </c>
      <c r="V110" s="747" t="str">
        <f>IF(AC110,O.3!E246*(1+'S&amp;S'!U110),"No value")</f>
        <v>No value</v>
      </c>
      <c r="X110" s="8">
        <f>SUM(O.3!$E$233,O.3!$E$234,O.3!$E$235)+IF(O.3!$E$218&lt;0,-O.3!$E$218*(1+F110),0)+O.3!$E$216</f>
        <v>0</v>
      </c>
      <c r="Y110" s="8">
        <f>O.3!$E$190+IF(O.3!$E$218&lt;0,0,O.3!$E$218*(1+F110))</f>
        <v>0</v>
      </c>
      <c r="AA110" s="6" t="b">
        <f>AND(OR(O.3!$E$232&gt;0,O.3!$E$218&lt;0),OR(D110&gt;0,E110&gt;0,D110&lt;0,E110&lt;0))</f>
        <v>0</v>
      </c>
      <c r="AB110" s="199">
        <f>IF(AA110,-O.3!$E$190+O.3!$E$216-O.3!$E$218*(1+S110)+O.3!$E$233+O.3!$E$234+O.3!$E$235,0)</f>
        <v>0</v>
      </c>
      <c r="AC110" s="46" t="b">
        <f>AND(OR(O.3!$E$71&gt;0,O.3!$E$246&lt;0),OR(D110&gt;0,E110&gt;0,D110&lt;0,E110&lt;0))</f>
        <v>0</v>
      </c>
      <c r="AD110" s="140">
        <f>IF(AC110,-SUM(O.3!$E$244,O.3!$E$255)+SUM(O.3!$E$245,O.3!$E$256)-SUM(O.3!$E$246,O.3!$E$257)*(1+U110)+O.3!$E$247,0)</f>
        <v>0</v>
      </c>
    </row>
    <row r="111" spans="3:30" hidden="1" x14ac:dyDescent="0.3">
      <c r="C111" s="735"/>
      <c r="D111" s="729"/>
      <c r="E111" s="729"/>
      <c r="F111" s="62">
        <f>-$D$5</f>
        <v>-0.01</v>
      </c>
      <c r="G111" s="66" t="str">
        <f>IF(AND($D$110=0,$E$110=0),"",-O.3!$E$190+O.3!$E$216-O.3!$E$218*(1+F111)+O.3!$E$233+O.3!$E$234+O.3!$E$235)</f>
        <v/>
      </c>
      <c r="H111" s="202">
        <f>IF(OR(O.3!$E$238=0,G111=0,G111=""),0,(G111-O.3!$E$238)/O.3!$E$238)</f>
        <v>0</v>
      </c>
      <c r="I111" s="202" t="str">
        <f>IF(AND($D$110=0,$E$110=0),"",IF(ISERROR(IRR(O.3!G313:INDEX(O.3!G313:CS313,RP+1))),"No value",IRR(O.3!G313:INDEX(O.3!G313:CS313,RP+1))))</f>
        <v/>
      </c>
      <c r="J111" s="202">
        <f>IF(OR(I111="",I111="No value",O.3!$E$239="No value"),0,(I111-O.3!$E$239)/O.3!$E$239)</f>
        <v>0</v>
      </c>
      <c r="K111" s="204" t="str">
        <f>IF(AND($D$110=0,$E$110=0),"",IF(Y111=0,"",X111/Y111))</f>
        <v/>
      </c>
      <c r="L111" s="202">
        <f>IF(OR(K111="",K111="No value",O.3!$E$240=0),0,(K111-O.3!$E$240)/O.3!$E$240)</f>
        <v>0</v>
      </c>
      <c r="M111" s="539" t="str">
        <f>IF($E$110=0,"",-SUM(O.3!$E$244,O.3!$E$255)+SUM(O.3!$E$245,O.3!$E$256)-SUM(O.3!$E$246,O.3!$E$257)*(1+F111)+O.3!$E$247)</f>
        <v/>
      </c>
      <c r="N111" s="202">
        <f>IF(M111="",0,IF(O.3!$E$251=0,0,(M111-O.3!$E$251)/O.3!$E$251))</f>
        <v>0</v>
      </c>
      <c r="O111" s="202" t="str">
        <f>IF($E$110=0,"",IF(ISERROR(IRR(O.3!G291:INDEX(O.3!G291:CS291,RP+1))),"No value",IRR(O.3!G291:INDEX(O.3!G291:CS291,RP+1))))</f>
        <v/>
      </c>
      <c r="P111" s="205">
        <f>IF(OR(O111="No value",O111=""),0,IF(O.3!$E$252="No value",0,(O111-O.3!$E$252)/O.3!$E$252))</f>
        <v>0</v>
      </c>
      <c r="Q111" s="725"/>
      <c r="S111" s="727"/>
      <c r="T111" s="748"/>
      <c r="U111" s="727"/>
      <c r="V111" s="748"/>
      <c r="X111" s="8">
        <f>SUM(O.3!$E$233,O.3!$E$234,O.3!$E$235)+IF(O.3!$E$218&lt;0,-O.3!$E$218*(1+F111),0)+O.3!$E$216</f>
        <v>0</v>
      </c>
      <c r="Y111" s="8">
        <f>O.3!$E$190+IF(O.3!$E$218&lt;0,0,O.3!$E$218*(1+F111))</f>
        <v>0</v>
      </c>
      <c r="AB111" s="158"/>
      <c r="AC111" s="25"/>
      <c r="AD111" s="200"/>
    </row>
    <row r="112" spans="3:30" ht="14.25" hidden="1" customHeight="1" x14ac:dyDescent="0.3">
      <c r="C112" s="734">
        <f>O.3!C125</f>
        <v>0</v>
      </c>
      <c r="D112" s="728">
        <f>O.3!E125</f>
        <v>0</v>
      </c>
      <c r="E112" s="728">
        <f>O.3!F125</f>
        <v>0</v>
      </c>
      <c r="F112" s="62">
        <f>$D$5</f>
        <v>0.01</v>
      </c>
      <c r="G112" s="66" t="str">
        <f>IF(AND($D$112=0,$E$112=0),"",-O.3!$E$190+O.3!$E$216-O.3!$E$218+O.3!$E$233+O.3!$E$234+SUM(O.3!$E$125*(1+F112),O.3!$E$126,O.3!$E$127,O.3!$E$128,O.3!$E$129,O.3!$E$130,O.3!$E$131,O.3!$E$132,O.3!$E$133,O.3!$E$134,O.3!$E$135,O.3!$E$136,O.3!$E$137,O.3!$E$138,O.3!$E$139,O.3!$E$140,O.3!$E$141,O.3!$E$142,O.3!$E$143,O.3!$E$144))</f>
        <v/>
      </c>
      <c r="H112" s="202">
        <f>IF(OR(O.3!$E$238=0,G112=0,G112=""),0,(G112-O.3!$E$238)/O.3!$E$238)</f>
        <v>0</v>
      </c>
      <c r="I112" s="202" t="str">
        <f>IF(AND($D$112=0,$E$112=0),"",IF(ISERROR(IRR(O.3!G314:INDEX(O.3!G314:CS314,RP+1))),"No value",IRR(O.3!G314:INDEX(O.3!G314:CS314,RP+1))))</f>
        <v/>
      </c>
      <c r="J112" s="202">
        <f>IF(OR(I112="",I112="No value",O.3!$E$239="No value"),0,(I112-O.3!$E$239)/O.3!$E$239)</f>
        <v>0</v>
      </c>
      <c r="K112" s="204" t="str">
        <f>IF(AND($D$112=0,$E$112=0),"",IF(Y112=0,"",X112/Y112))</f>
        <v/>
      </c>
      <c r="L112" s="202">
        <f>IF(OR(K112="",K112="No value",O.3!$E$240=0),0,(K112-O.3!$E$240)/O.3!$E$240)</f>
        <v>0</v>
      </c>
      <c r="M112" s="750"/>
      <c r="N112" s="751"/>
      <c r="O112" s="751"/>
      <c r="P112" s="752"/>
      <c r="Q112" s="724" t="str">
        <f>IF(AND(D112=0,E112=0),"",IF(OR(ABS(H112/F112)&gt;=1,ABS(H113/F113)&gt;=1,ABS(J112/F112)&gt;=1,ABS(J113/F113)&gt;=1,ABS(L112/F112)&gt;=1,ABS(L113/F113)&gt;=1,IF(G.Asm!$F$75="yes",ABS(N112/F112)&gt;=1,),IF(G.Asm!$F$75="yes",ABS(N113/F113)&gt;=1,),IF(G.Asm!$F$75="yes",ABS(P112/F112)&gt;=1,),IF(G.Asm!$F$75="yes",ABS(P113/F113)&gt;=1,)),"Yes","No"))</f>
        <v/>
      </c>
      <c r="S112" s="726">
        <v>0</v>
      </c>
      <c r="T112" s="747" t="str">
        <f>IF(AA112,D112*(1+'S&amp;S'!S112),"No value")</f>
        <v>No value</v>
      </c>
      <c r="U112" s="759"/>
      <c r="V112" s="722"/>
      <c r="X112" s="8">
        <f>SUM(O.3!$E$233,O.3!$E$234)+SUM(O.3!$E$125*(1+F112),O.3!$E$126,O.3!$E$127,O.3!$E$128,O.3!$E$129,O.3!$E$130,O.3!$E$131,O.3!$E$132,O.3!E$133,O.3!$E$134,O.3!$E$135,O.3!$E$136,O.3!$E$137,O.3!$E$138,O.3!$E$139,O.3!$E$140,O.3!$E$141,O.3!$E$142,O.3!$E$143,O.3!$E$144)+IF(O.3!$E$218&lt;0,-O.3!$E$218,0)+O.3!$E$216</f>
        <v>0</v>
      </c>
      <c r="Y112" s="8">
        <f>O.3!$E$190+IF(O.3!$E$218&lt;0,0,O.3!$E$218)</f>
        <v>0</v>
      </c>
      <c r="AA112" s="6" t="b">
        <f>AND(OR(O.3!$E$232&gt;0,O.3!$E$218&lt;0),OR(D112&gt;0,E112&gt;0,D112&lt;0,E112&lt;0))</f>
        <v>0</v>
      </c>
      <c r="AB112" s="199">
        <f>IF(AA112,-O.3!$E$190+O.3!$E$216-O.3!$E$218+O.3!$E$233+O.3!$E$234+SUM(O.3!$E$125*(1+S112),O.3!$E$126,O.3!$E$127,O.3!$E$128,O.3!$E$129,O.3!$E$130,O.3!$E$131,O.3!$E$132,O.3!$E$133,O.3!$E$134,O.3!$E$135,O.3!$E$136,O.3!$E$137,O.3!$E$138,O.3!$E$139,O.3!$E$140,O.3!$E$141,O.3!$E$142,O.3!$E$143,O.3!$E$144),0)</f>
        <v>0</v>
      </c>
      <c r="AC112" s="718"/>
      <c r="AD112" s="719"/>
    </row>
    <row r="113" spans="3:30" hidden="1" x14ac:dyDescent="0.3">
      <c r="C113" s="735"/>
      <c r="D113" s="729"/>
      <c r="E113" s="729"/>
      <c r="F113" s="62">
        <f>-$D$5</f>
        <v>-0.01</v>
      </c>
      <c r="G113" s="66" t="str">
        <f>IF(AND($D$112=0,$E$112=0),"",-O.3!$E$190+O.3!$E$216-O.3!$E$218+O.3!$E$233+O.3!$E$234+SUM(O.3!$E$125*(1+F113),O.3!$E$126,O.3!$E$127,O.3!$E$128,O.3!$E$129,O.3!$E$130,O.3!$E$131,O.3!$E$132,O.3!$E$133,O.3!$E$134,O.3!$E$135,O.3!$E$136,O.3!$E$137,O.3!$E$138,O.3!$E$139,O.3!$E$140,O.3!$E$141,O.3!$E$142,O.3!$E$143,O.3!$E$144))</f>
        <v/>
      </c>
      <c r="H113" s="202">
        <f>IF(OR(O.3!$E$238=0,G113=0,G113=""),0,(G113-O.3!$E$238)/O.3!$E$238)</f>
        <v>0</v>
      </c>
      <c r="I113" s="202" t="str">
        <f>IF(AND($D$112=0,$E$112=0),"",IF(ISERROR(IRR(O.3!G315:INDEX(O.3!G315:CS315,RP+1))),"No value",IRR(O.3!G315:INDEX(O.3!G315:CS315,RP+1))))</f>
        <v/>
      </c>
      <c r="J113" s="202">
        <f>IF(OR(I113="",I113="No value",O.3!$E$239="No value"),0,(I113-O.3!$E$239)/O.3!$E$239)</f>
        <v>0</v>
      </c>
      <c r="K113" s="204" t="str">
        <f>IF(AND($D$112=0,$E$112=0),"",IF(Y113=0,"",X113/Y113))</f>
        <v/>
      </c>
      <c r="L113" s="202">
        <f>IF(OR(K113="",K113="No value",O.3!$E$240=0),0,(K113-O.3!$E$240)/O.3!$E$240)</f>
        <v>0</v>
      </c>
      <c r="M113" s="753"/>
      <c r="N113" s="754"/>
      <c r="O113" s="754"/>
      <c r="P113" s="755"/>
      <c r="Q113" s="725"/>
      <c r="S113" s="727"/>
      <c r="T113" s="748"/>
      <c r="U113" s="749"/>
      <c r="V113" s="760"/>
      <c r="X113" s="8">
        <f>SUM(O.3!$E$233,O.3!$E$234)+SUM(O.3!$E$125*(1+F113),O.3!$E$126,O.3!$E$127,O.3!$E$128,O.3!$E$129,O.3!$E$130,O.3!$E$131,O.3!$E$132,O.3!E$133,O.3!$E$134,O.3!$E$135,O.3!$E$136,O.3!$E$137,O.3!$E$138,O.3!$E$139,O.3!$E$140,O.3!$E$141,O.3!$E$142,O.3!$E$143,O.3!$E$144)+IF(O.3!$E$218&lt;0,-O.3!$E$218,0)+O.3!$E$216</f>
        <v>0</v>
      </c>
      <c r="Y113" s="8">
        <f>O.3!$E$190+IF(O.3!$E$218&lt;0,0,O.3!$E$218)</f>
        <v>0</v>
      </c>
      <c r="AB113" s="26"/>
      <c r="AC113" s="25"/>
      <c r="AD113" s="201"/>
    </row>
    <row r="114" spans="3:30" ht="13.4" hidden="1" customHeight="1" x14ac:dyDescent="0.3">
      <c r="C114" s="734">
        <f>O.3!C126</f>
        <v>0</v>
      </c>
      <c r="D114" s="728">
        <f>O.3!E126</f>
        <v>0</v>
      </c>
      <c r="E114" s="728">
        <f>O.3!F126</f>
        <v>0</v>
      </c>
      <c r="F114" s="62">
        <f>$D$5</f>
        <v>0.01</v>
      </c>
      <c r="G114" s="66" t="str">
        <f>IF(AND($D$114=0,$E$114=0),"",-O.3!$E$190+O.3!$E$216-O.3!$E$218+O.3!$E$233+O.3!$E$234+SUM(O.3!$E$125,O.3!$E$126*(1+F114),O.3!$E$127,O.3!$E$128,O.3!$E$129,O.3!$E$130,O.3!$E$131,O.3!$E$132,O.3!$E$133,O.3!$E$134,O.3!$E$135,O.3!$E$136,O.3!$E$137,O.3!$E$138,O.3!$E$139,O.3!$E$140,O.3!$E$141,O.3!$E$142,O.3!$E$143,O.3!$E$144))</f>
        <v/>
      </c>
      <c r="H114" s="202">
        <f>IF(OR(O.3!$E$238=0,G114=0,G114=""),0,(G114-O.3!$E$238)/O.3!$E$238)</f>
        <v>0</v>
      </c>
      <c r="I114" s="202" t="str">
        <f>IF(AND($D$114=0,$E$114=0),"",IF(ISERROR(IRR(O.3!G316:INDEX(O.3!G316:CS316,RP+1))),"No value",IRR(O.3!G316:INDEX(O.3!G316:CS316,RP+1))))</f>
        <v/>
      </c>
      <c r="J114" s="202">
        <f>IF(OR(I114="",I114="No value",O.3!$E$239="No value"),0,(I114-O.3!$E$239)/O.3!$E$239)</f>
        <v>0</v>
      </c>
      <c r="K114" s="204" t="str">
        <f>IF(AND($D$114=0,$E$114=0),"",IF(Y114=0,"",X114/Y114))</f>
        <v/>
      </c>
      <c r="L114" s="202">
        <f>IF(OR(K114="",K114="No value",O.3!$E$240=0),0,(K114-O.3!$E$240)/O.3!$E$240)</f>
        <v>0</v>
      </c>
      <c r="M114" s="753"/>
      <c r="N114" s="754"/>
      <c r="O114" s="754"/>
      <c r="P114" s="755"/>
      <c r="Q114" s="724" t="str">
        <f>IF(AND(D114=0,E114=0),"",IF(OR(ABS(H114/F114)&gt;=1,ABS(H115/F115)&gt;=1,ABS(J114/F114)&gt;=1,ABS(J115/F115)&gt;=1,ABS(L114/F114)&gt;=1,ABS(L115/F115)&gt;=1,IF(G.Asm!$F$75="yes",ABS(N114/F114)&gt;=1,),IF(G.Asm!$F$75="yes",ABS(N115/F115)&gt;=1,),IF(G.Asm!$F$75="yes",ABS(P114/F114)&gt;=1,),IF(G.Asm!$F$75="yes",ABS(P115/F115)&gt;=1,)),"Yes","No"))</f>
        <v/>
      </c>
      <c r="S114" s="726">
        <v>0</v>
      </c>
      <c r="T114" s="747" t="str">
        <f>IF(AA114,D114*(1+'S&amp;S'!S114),"No value")</f>
        <v>No value</v>
      </c>
      <c r="U114" s="749"/>
      <c r="V114" s="760"/>
      <c r="X114" s="8">
        <f>SUM(O.3!$E$233,O.3!$E$234)+SUM(O.3!$E$125,O.3!$E$126*(1+F114),O.3!$E$127,O.3!$E$128,O.3!$E$129,O.3!$E$130,O.3!$E$131,O.3!$E$132,O.3!E$133,O.3!$E$134,O.3!$E$135,O.3!$E$136,O.3!$E$137,O.3!$E$138,O.3!$E$139,O.3!$E$140,O.3!$E$141,O.3!$E$142,O.3!$E$143,O.3!$E$144)+IF(O.3!$E$218&lt;0,-O.3!$E$218,0)+O.3!$E$216</f>
        <v>0</v>
      </c>
      <c r="Y114" s="8">
        <f>O.3!$E$190+IF(O.3!$E$218&lt;0,0,O.3!$E$218)</f>
        <v>0</v>
      </c>
      <c r="AA114" s="6" t="b">
        <f>AND(OR(O.3!$E$232&gt;0,O.3!$E$218&lt;0),OR(D114&gt;0,E114&gt;0,D114&lt;0,E114&lt;0))</f>
        <v>0</v>
      </c>
      <c r="AB114" s="199">
        <f>IF(AA114,-O.3!$E$190+O.3!$E$216-O.3!$E$218+O.3!$E$233+O.3!$E$234+SUM(O.3!$E$125,O.3!$E$126*(1+S114),O.3!$E$127,O.3!$E$128,O.3!$E$129,O.3!$E$130,O.3!$E$131,O.3!$E$132,O.3!$E$133,O.3!$E$134,O.3!$E$135,O.3!$E$136,O.3!$E$137,O.3!$E$138,O.3!$E$139,O.3!$E$140,O.3!$E$141,O.3!$E$142,O.3!$E$143,O.3!$E$144),0)</f>
        <v>0</v>
      </c>
      <c r="AC114" s="718"/>
      <c r="AD114" s="719"/>
    </row>
    <row r="115" spans="3:30" hidden="1" x14ac:dyDescent="0.3">
      <c r="C115" s="735"/>
      <c r="D115" s="729"/>
      <c r="E115" s="729"/>
      <c r="F115" s="62">
        <f>-$D$5</f>
        <v>-0.01</v>
      </c>
      <c r="G115" s="66" t="str">
        <f>IF($E$114=0,"",-O.3!$E$190+O.3!$E$216-O.3!$E$218+O.3!$E$233+O.3!$E$234+SUM(O.3!$E$125,O.3!$E$126*(1+F115),O.3!$E$127,O.3!$E$128,O.3!$E$129,O.3!$E$130,O.3!$E$131,O.3!$E$132,O.3!$E$133,O.3!$E$134,O.3!$E$135,O.3!$E$136,O.3!$E$137,O.3!$E$138,O.3!$E$139,O.3!$E$140,O.3!$E$141,O.3!$E$142,O.3!$E$143,O.3!$E$144))</f>
        <v/>
      </c>
      <c r="H115" s="202">
        <f>IF(OR(O.3!$E$238=0,G115=0,G115=""),0,(G115-O.3!$E$238)/O.3!$E$238)</f>
        <v>0</v>
      </c>
      <c r="I115" s="202" t="str">
        <f>IF(AND($D$114=0,$E$114=0),"",IF(ISERROR(IRR(O.3!G317:INDEX(O.3!G317:CS317,RP+1))),"No value",IRR(O.3!G317:INDEX(O.3!G317:CS317,RP+1))))</f>
        <v/>
      </c>
      <c r="J115" s="202">
        <f>IF(OR(I115="",I115="No value",O.3!$E$239="No value"),0,(I115-O.3!$E$239)/O.3!$E$239)</f>
        <v>0</v>
      </c>
      <c r="K115" s="204" t="str">
        <f>IF(AND($D$114=0,$E$114=0),"",IF(Y115=0,"",X115/Y115))</f>
        <v/>
      </c>
      <c r="L115" s="202">
        <f>IF(OR(K115="",K115="No value",O.3!$E$240=0),0,(K115-O.3!$E$240)/O.3!$E$240)</f>
        <v>0</v>
      </c>
      <c r="M115" s="753"/>
      <c r="N115" s="754"/>
      <c r="O115" s="754"/>
      <c r="P115" s="755"/>
      <c r="Q115" s="725"/>
      <c r="S115" s="727"/>
      <c r="T115" s="748"/>
      <c r="U115" s="749"/>
      <c r="V115" s="760"/>
      <c r="X115" s="8">
        <f>SUM(O.3!$E$233,O.3!$E$234)+SUM(O.3!$E$125,O.3!$E$126*(1+F115),O.3!$E$127,O.3!$E$128,O.3!$E$129,O.3!$E$130,O.3!$E$131,O.3!$E$132,O.3!E$133,O.3!$E$134,O.3!$E$135,O.3!$E$136,O.3!$E$137,O.3!$E$138,O.3!$E$139,O.3!$E$140,O.3!$E$141,O.3!$E$142,O.3!$E$143,O.3!$E$144)+IF(O.3!$E$218&lt;0,-O.3!$E$218,0)+O.3!$E$216</f>
        <v>0</v>
      </c>
      <c r="Y115" s="8">
        <f>O.3!$E$190+IF(O.3!$E$218&lt;0,0,O.3!$E$218)</f>
        <v>0</v>
      </c>
      <c r="AB115" s="26"/>
      <c r="AC115" s="25"/>
      <c r="AD115" s="201"/>
    </row>
    <row r="116" spans="3:30" hidden="1" x14ac:dyDescent="0.3">
      <c r="C116" s="734">
        <f>O.3!C127</f>
        <v>0</v>
      </c>
      <c r="D116" s="728">
        <f>O.3!E127</f>
        <v>0</v>
      </c>
      <c r="E116" s="728">
        <f>O.3!F127</f>
        <v>0</v>
      </c>
      <c r="F116" s="62">
        <f>$D$5</f>
        <v>0.01</v>
      </c>
      <c r="G116" s="66" t="str">
        <f>IF(AND($D$116=0,$E$116=0),"",-O.3!$E$190+O.3!$E$216-O.3!$E$218+O.3!$E$233+O.3!$E$234+SUM(O.3!$E$125,O.3!$E$126,O.3!$E$127*(1+F116),O.3!$E$128,O.3!$E$129,O.3!$E$130,O.3!$E$131,O.3!$E$132,O.3!$E$133,O.3!$E$134,O.3!$E$135,O.3!$E$136,O.3!$E$137,O.3!$E$138,O.3!$E$139,O.3!$E$140,O.3!$E$141,O.3!$E$142,O.3!$E$143,O.3!$E$144))</f>
        <v/>
      </c>
      <c r="H116" s="202">
        <f>IF(OR(O.3!$E$238=0,G116=0,G116=""),0,(G116-O.3!$E$238)/O.3!$E$238)</f>
        <v>0</v>
      </c>
      <c r="I116" s="202" t="str">
        <f>IF(AND($D$116=0,$E$116=0),"",IF(ISERROR(IRR(O.3!G318:INDEX(O.3!G318:CS318,RP+1))),"No value",IRR(O.3!G318:INDEX(O.3!G318:CS318,RP+1))))</f>
        <v/>
      </c>
      <c r="J116" s="202">
        <f>IF(OR(I116="",I116="No value",O.3!$E$239="No value"),0,(I116-O.3!$E$239)/O.3!$E$239)</f>
        <v>0</v>
      </c>
      <c r="K116" s="204" t="str">
        <f>IF(AND($D$116=0,$E$116=0),"",IF(Y116=0,"",X116/Y116))</f>
        <v/>
      </c>
      <c r="L116" s="202">
        <f>IF(OR(K116="",K116="No value",O.3!$E$240=0),0,(K116-O.3!$E$240)/O.3!$E$240)</f>
        <v>0</v>
      </c>
      <c r="M116" s="753"/>
      <c r="N116" s="754"/>
      <c r="O116" s="754"/>
      <c r="P116" s="755"/>
      <c r="Q116" s="724" t="str">
        <f>IF(AND(D116=0,E116=0),"",IF(OR(ABS(H116/F116)&gt;=1,ABS(H117/F117)&gt;=1,ABS(J116/F116)&gt;=1,ABS(J117/F117)&gt;=1,ABS(L116/F116)&gt;=1,ABS(L117/F117)&gt;=1,IF(G.Asm!$F$75="yes",ABS(N116/F116)&gt;=1,),IF(G.Asm!$F$75="yes",ABS(N117/F117)&gt;=1,),IF(G.Asm!$F$75="yes",ABS(P116/F116)&gt;=1,),IF(G.Asm!$F$75="yes",ABS(P117/F117)&gt;=1,)),"Yes","No"))</f>
        <v/>
      </c>
      <c r="S116" s="726">
        <v>0</v>
      </c>
      <c r="T116" s="747" t="str">
        <f>IF(AA116,D116*(1+'S&amp;S'!S116),"No value")</f>
        <v>No value</v>
      </c>
      <c r="U116" s="749"/>
      <c r="V116" s="760"/>
      <c r="X116" s="8">
        <f>SUM(O.3!$E$233,O.3!$E$234)+SUM(O.3!$E$125,O.3!$E$126,O.3!$E$127*(1+F116),O.3!$E$128,O.3!$E$129,O.3!$E$130,O.3!$E$131,O.3!$E$132,O.3!E$133,O.3!$E$134,O.3!$E$135,O.3!$E$136,O.3!$E$137,O.3!$E$138,O.3!$E$139,O.3!$E$140,O.3!$E$141,O.3!$E$142,O.3!$E$143,O.3!$E$144)+IF(O.3!$E$218&lt;0,-O.3!$E$218,0)+O.3!$E$216</f>
        <v>0</v>
      </c>
      <c r="Y116" s="8">
        <f>O.3!$E$190+IF(O.3!$E$218&lt;0,0,O.3!$E$218)</f>
        <v>0</v>
      </c>
      <c r="AA116" s="6" t="b">
        <f>AND(OR(O.3!$E$232&gt;0,O.3!$E$218&lt;0),OR(D116&gt;0,E116&gt;0,D116&lt;0,E116&lt;0))</f>
        <v>0</v>
      </c>
      <c r="AB116" s="199">
        <f>IF(AA116,-O.3!$E$190+O.3!$E$216-O.3!$E$218+O.3!$E$233+O.3!$E$234+SUM(O.3!$E$125,O.3!$E$126,O.3!$E$127*(1+S116),O.3!$E$128,O.3!$E$129,O.3!$E$130,O.3!$E$131,O.3!$E$132,O.3!$E$133,O.3!$E$134,O.3!$E$135,O.3!$E$136,O.3!$E$137,O.3!$E$138,O.3!$E$139,O.3!$E$140,O.3!$E$141,O.3!$E$142,O.3!$E$143,O.3!$E$144),0)</f>
        <v>0</v>
      </c>
      <c r="AC116" s="718"/>
      <c r="AD116" s="719"/>
    </row>
    <row r="117" spans="3:30" hidden="1" x14ac:dyDescent="0.3">
      <c r="C117" s="735"/>
      <c r="D117" s="729"/>
      <c r="E117" s="729"/>
      <c r="F117" s="62">
        <f>-$D$5</f>
        <v>-0.01</v>
      </c>
      <c r="G117" s="66" t="str">
        <f>IF(AND($D$116=0,$E$116=0),"",-O.3!$E$190+O.3!$E$216-O.3!$E$218+O.3!$E$233+O.3!$E$234+SUM(O.3!$E$125,O.3!$E$126,O.3!$E$127*(1+F117),O.3!$E$128,O.3!$E$129,O.3!$E$130,O.3!$E$131,O.3!$E$132,O.3!$E$133,O.3!$E$134,O.3!$E$135,O.3!$E$136,O.3!$E$137,O.3!$E$138,O.3!$E$139,O.3!$E$140,O.3!$E$141,O.3!$E$142,O.3!$E$143,O.3!$E$144))</f>
        <v/>
      </c>
      <c r="H117" s="202">
        <f>IF(OR(O.3!$E$238=0,G117=0,G117=""),0,(G117-O.3!$E$238)/O.3!$E$238)</f>
        <v>0</v>
      </c>
      <c r="I117" s="202" t="str">
        <f>IF(AND($D$116=0,$E$116=0),"",IF(ISERROR(IRR(O.3!G319:INDEX(O.3!G319:CS319,RP+1))),"No value",IRR(O.3!G319:INDEX(O.3!G319:CS319,RP+1))))</f>
        <v/>
      </c>
      <c r="J117" s="202">
        <f>IF(OR(I117="",I117="No value",O.3!$E$239="No value"),0,(I117-O.3!$E$239)/O.3!$E$239)</f>
        <v>0</v>
      </c>
      <c r="K117" s="204" t="str">
        <f>IF(AND($D$116=0,$E$116=0),"",IF(Y117=0,"",X117/Y117))</f>
        <v/>
      </c>
      <c r="L117" s="202">
        <f>IF(OR(K117="",K117="No value",O.3!$E$240=0),0,(K117-O.3!$E$240)/O.3!$E$240)</f>
        <v>0</v>
      </c>
      <c r="M117" s="753"/>
      <c r="N117" s="754"/>
      <c r="O117" s="754"/>
      <c r="P117" s="755"/>
      <c r="Q117" s="725"/>
      <c r="S117" s="727"/>
      <c r="T117" s="748"/>
      <c r="U117" s="749"/>
      <c r="V117" s="760"/>
      <c r="X117" s="8">
        <f>SUM(O.3!$E$233,O.3!$E$234)+SUM(O.3!$E$125,O.3!$E$126,O.3!$E$127*(1+F117),O.3!$E$128,O.3!$E$129,O.3!$E$130,O.3!$E$131,O.3!$E$132,O.3!E$133,O.3!$E$134,O.3!$E$135,O.3!$E$136,O.3!$E$137,O.3!$E$138,O.3!$E$139,O.3!$E$140,O.3!$E$141,O.3!$E$142,O.3!$E$143,O.3!$E$144)+IF(O.3!$E$218&lt;0,-O.3!$E$218,0)+O.3!$E$216</f>
        <v>0</v>
      </c>
      <c r="Y117" s="8">
        <f>O.3!$E$190+IF(O.3!$E$218&lt;0,0,O.3!$E$218)</f>
        <v>0</v>
      </c>
      <c r="AB117" s="26"/>
      <c r="AC117" s="25"/>
      <c r="AD117" s="201"/>
    </row>
    <row r="118" spans="3:30" hidden="1" x14ac:dyDescent="0.3">
      <c r="C118" s="734">
        <f>O.3!C128</f>
        <v>0</v>
      </c>
      <c r="D118" s="728">
        <f>O.3!E128</f>
        <v>0</v>
      </c>
      <c r="E118" s="728">
        <f>O.3!F128</f>
        <v>0</v>
      </c>
      <c r="F118" s="62">
        <f>$D$5</f>
        <v>0.01</v>
      </c>
      <c r="G118" s="66" t="str">
        <f>IF(AND($D$118=0,$E$118=0),"",-O.3!$E$190+O.3!$E$216-O.3!$E$218+O.3!$E$233+O.3!$E$234+SUM(O.3!$E$125,O.3!$E$126,O.3!$E$127,O.3!$E$128*(1+F118),O.3!$E$129,O.3!$E$130,O.3!$E$131,O.3!$E$132,O.3!$E$133,O.3!$E$134,O.3!$E$135,O.3!$E$136,O.3!$E$137,O.3!$E$138,O.3!$E$139,O.3!$E$140,O.3!$E$141,O.3!$E$142,O.3!$E$143,O.3!$E$144))</f>
        <v/>
      </c>
      <c r="H118" s="202">
        <f>IF(OR(O.3!$E$238=0,G118=0,G118=""),0,(G118-O.3!$E$238)/O.3!$E$238)</f>
        <v>0</v>
      </c>
      <c r="I118" s="202" t="str">
        <f>IF(AND($D$118=0,$E$118=0),"",IF(ISERROR(IRR(O.3!G320:INDEX(O.3!G320:CS320,RP+1))),"No value",IRR(O.3!G320:INDEX(O.3!G320:CS320,RP+1))))</f>
        <v/>
      </c>
      <c r="J118" s="202">
        <f>IF(OR(I118="",I118="No value",O.3!$E$239="No value"),0,(I118-O.3!$E$239)/O.3!$E$239)</f>
        <v>0</v>
      </c>
      <c r="K118" s="204" t="str">
        <f>IF(AND($D$118=0,$E$118=0),"",IF(Y118=0,"",X118/Y118))</f>
        <v/>
      </c>
      <c r="L118" s="202">
        <f>IF(OR(K118="",K118="No value",O.3!$E$240=0),0,(K118-O.3!$E$240)/O.3!$E$240)</f>
        <v>0</v>
      </c>
      <c r="M118" s="753"/>
      <c r="N118" s="754"/>
      <c r="O118" s="754"/>
      <c r="P118" s="755"/>
      <c r="Q118" s="724" t="str">
        <f>IF(AND(D118=0,E118=0),"",IF(OR(ABS(H118/F118)&gt;=1,ABS(H119/F119)&gt;=1,ABS(J118/F118)&gt;=1,ABS(J119/F119)&gt;=1,ABS(L118/F118)&gt;=1,ABS(L119/F119)&gt;=1,IF(G.Asm!$F$75="yes",ABS(N118/F118)&gt;=1,),IF(G.Asm!$F$75="yes",ABS(N119/F119)&gt;=1,),IF(G.Asm!$F$75="yes",ABS(P118/F118)&gt;=1,),IF(G.Asm!$F$75="yes",ABS(P119/F119)&gt;=1,)),"Yes","No"))</f>
        <v/>
      </c>
      <c r="S118" s="726">
        <v>0</v>
      </c>
      <c r="T118" s="747" t="str">
        <f>IF(AA118,D118*(1+'S&amp;S'!S118),"No value")</f>
        <v>No value</v>
      </c>
      <c r="U118" s="749"/>
      <c r="V118" s="760"/>
      <c r="X118" s="8">
        <f>SUM(O.3!$E$233,O.3!$E$234)+SUM(O.3!$E$125,O.3!$E$126,O.3!$E$127,O.3!$E$128*(1+F118),O.3!$E$129,O.3!$E$130,O.3!$E$131,O.3!$E$132,O.3!E$133,O.3!$E$134,O.3!$E$135,O.3!$E$136,O.3!$E$137,O.3!$E$138,O.3!$E$139,O.3!$E$140,O.3!$E$141,O.3!$E$142,O.3!$E$143,O.3!$E$144)+IF(O.3!$E$218&lt;0,-O.3!$E$218,0)+O.3!$E$216</f>
        <v>0</v>
      </c>
      <c r="Y118" s="8">
        <f>O.3!$E$190+IF(O.3!$E$218&lt;0,0,O.3!$E$218)</f>
        <v>0</v>
      </c>
      <c r="AA118" s="6" t="b">
        <f>AND(OR(O.3!$E$232&gt;0,O.3!$E$218&lt;0),OR(D118&gt;0,E118&gt;0,D118&lt;0,E118&lt;0))</f>
        <v>0</v>
      </c>
      <c r="AB118" s="199">
        <f>IF(AA118,-O.3!$E$190+O.3!$E$216-O.3!$E$218+O.3!$E$233+O.3!$E$234+SUM(O.3!$E$125,O.3!$E$126,O.3!$E$127,O.3!$E$128*(1+S118),O.3!$E$129,O.3!$E$130,O.3!$E$131,O.3!$E$132,O.3!$E$133,O.3!$E$134,O.3!$E$135,O.3!$E$136,O.3!$E$137,O.3!$E$138,O.3!$E$139,O.3!$E$140,O.3!$E$141,O.3!$E$142,O.3!$E$143,O.3!$E$144),0)</f>
        <v>0</v>
      </c>
      <c r="AC118" s="718"/>
      <c r="AD118" s="719"/>
    </row>
    <row r="119" spans="3:30" hidden="1" x14ac:dyDescent="0.3">
      <c r="C119" s="735"/>
      <c r="D119" s="729"/>
      <c r="E119" s="729"/>
      <c r="F119" s="62">
        <f>-$D$5</f>
        <v>-0.01</v>
      </c>
      <c r="G119" s="66" t="str">
        <f>IF(AND($D$118=0,$E$118=0),"",-O.3!$E$190+O.3!$E$216-O.3!$E$218+O.3!$E$233+O.3!$E$234+SUM(O.3!$E$125,O.3!$E$126,O.3!$E$127,O.3!$E$128*(1+F119),O.3!$E$129,O.3!$E$130,O.3!$E$131,O.3!$E$132,O.3!$E$133,O.3!$E$134,O.3!$E$135,O.3!$E$136,O.3!$E$137,O.3!$E$138,O.3!$E$139,O.3!$E$140,O.3!$E$141,O.3!$E$142,O.3!$E$143,O.3!$E$144))</f>
        <v/>
      </c>
      <c r="H119" s="202">
        <f>IF(OR(O.3!$E$238=0,G119=0,G119=""),0,(G119-O.3!$E$238)/O.3!$E$238)</f>
        <v>0</v>
      </c>
      <c r="I119" s="202" t="str">
        <f>IF(AND($D$118=0,$E$118=0),"",IF(ISERROR(IRR(O.3!G321:INDEX(O.3!G321:CS321,RP+1))),"No value",IRR(O.3!G321:INDEX(O.3!G321:CS321,RP+1))))</f>
        <v/>
      </c>
      <c r="J119" s="202">
        <f>IF(OR(I119="",I119="No value",O.3!$E$239="No value"),0,(I119-O.3!$E$239)/O.3!$E$239)</f>
        <v>0</v>
      </c>
      <c r="K119" s="204" t="str">
        <f>IF(AND($D$118=0,$E$118=0),"",IF(Y119=0,"",X119/Y119))</f>
        <v/>
      </c>
      <c r="L119" s="202">
        <f>IF(OR(K119="",K119="No value",O.3!$E$240=0),0,(K119-O.3!$E$240)/O.3!$E$240)</f>
        <v>0</v>
      </c>
      <c r="M119" s="753"/>
      <c r="N119" s="754"/>
      <c r="O119" s="754"/>
      <c r="P119" s="755"/>
      <c r="Q119" s="725"/>
      <c r="S119" s="727"/>
      <c r="T119" s="748"/>
      <c r="U119" s="749"/>
      <c r="V119" s="760"/>
      <c r="X119" s="8">
        <f>SUM(O.3!$E$233,O.3!$E$234)+SUM(O.3!$E$125,O.3!$E$126,O.3!$E$127,O.3!$E$128*(1+F119),O.3!$E$129,O.3!$E$130,O.3!$E$131,O.3!$E$132,O.3!E$133,O.3!$E$134,O.3!$E$135,O.3!$E$136,O.3!$E$137,O.3!$E$138,O.3!$E$139,O.3!$E$140,O.3!$E$141,O.3!$E$142,O.3!$E$143,O.3!$E$144)+IF(O.3!$E$218&lt;0,-O.3!$E$218,0)+O.3!$E$216</f>
        <v>0</v>
      </c>
      <c r="Y119" s="8">
        <f>O.3!$E$190+IF(O.3!$E$218&lt;0,0,O.3!$E$218)</f>
        <v>0</v>
      </c>
      <c r="AB119" s="26"/>
      <c r="AC119" s="25"/>
      <c r="AD119" s="201"/>
    </row>
    <row r="120" spans="3:30" hidden="1" x14ac:dyDescent="0.3">
      <c r="C120" s="734">
        <f>O.3!C129</f>
        <v>0</v>
      </c>
      <c r="D120" s="728">
        <f>O.3!E129</f>
        <v>0</v>
      </c>
      <c r="E120" s="728">
        <f>O.3!F129</f>
        <v>0</v>
      </c>
      <c r="F120" s="62">
        <f>$D$5</f>
        <v>0.01</v>
      </c>
      <c r="G120" s="66" t="str">
        <f>IF(AND($D$120=0,$E$120=0),"",-O.3!$E$190+O.3!$E$216-O.3!$E$218+O.3!$E$233+O.3!$E$234+SUM(O.3!$E$125,O.3!$E$126,O.3!$E$127,O.3!$E$128,O.3!$E$129*(1+F120),O.3!$E$130,O.3!$E$131,O.3!$E$132,O.3!$E$133,O.3!$E$134,O.3!$E$135,O.3!$E$136,O.3!$E$137,O.3!$E$138,O.3!$E$139,O.3!$E$140,O.3!$E$141,O.3!$E$142,O.3!$E$143,O.3!$E$144))</f>
        <v/>
      </c>
      <c r="H120" s="202">
        <f>IF(OR(O.3!$E$238=0,G120=0,G120=""),0,(G120-O.3!$E$238)/O.3!$E$238)</f>
        <v>0</v>
      </c>
      <c r="I120" s="202" t="str">
        <f>IF(AND($D$120=0,$E$120=0),"",IF(ISERROR(IRR(O.3!G322:INDEX(O.3!G322:CS322,RP+1))),"No value",IRR(O.3!G322:INDEX(O.3!G322:CS322,RP+1))))</f>
        <v/>
      </c>
      <c r="J120" s="202">
        <f>IF(OR(I120="",I120="No value",O.3!$E$239="No value"),0,(I120-O.3!$E$239)/O.3!$E$239)</f>
        <v>0</v>
      </c>
      <c r="K120" s="204" t="str">
        <f>IF(AND($D$120=0,$E$120=0),"",IF(Y120=0,"",X120/Y120))</f>
        <v/>
      </c>
      <c r="L120" s="202">
        <f>IF(OR(K120="",K120="No value",O.3!$E$240=0),0,(K120-O.3!$E$240)/O.3!$E$240)</f>
        <v>0</v>
      </c>
      <c r="M120" s="753"/>
      <c r="N120" s="754"/>
      <c r="O120" s="754"/>
      <c r="P120" s="755"/>
      <c r="Q120" s="724" t="str">
        <f>IF(AND(D120=0,E120=0),"",IF(OR(ABS(H120/F120)&gt;=1,ABS(H121/F121)&gt;=1,ABS(J120/F120)&gt;=1,ABS(J121/F121)&gt;=1,ABS(L120/F120)&gt;=1,ABS(L121/F121)&gt;=1,IF(G.Asm!$F$75="yes",ABS(N120/F120)&gt;=1,),IF(G.Asm!$F$75="yes",ABS(N121/F121)&gt;=1,),IF(G.Asm!$F$75="yes",ABS(P120/F120)&gt;=1,),IF(G.Asm!$F$75="yes",ABS(P121/F121)&gt;=1,)),"Yes","No"))</f>
        <v/>
      </c>
      <c r="S120" s="726">
        <v>0</v>
      </c>
      <c r="T120" s="747" t="str">
        <f>IF(AA120,D120*(1+'S&amp;S'!S120),"No value")</f>
        <v>No value</v>
      </c>
      <c r="U120" s="749"/>
      <c r="V120" s="760"/>
      <c r="X120" s="8">
        <f>SUM(O.3!$E$233,O.3!$E$234)+SUM(O.3!$E$125,O.3!$E$126,O.3!$E$127,O.3!$E$128,O.3!$E$129*(1+F120),O.3!$E$130,O.3!$E$131,O.3!$E$132,O.3!E$133,O.3!$E$134,O.3!$E$135,O.3!$E$136,O.3!$E$137,O.3!$E$138,O.3!$E$139,O.3!$E$140,O.3!$E$141,O.3!$E$142,O.3!$E$143,O.3!$E$144)+IF(O.3!$E$218&lt;0,-O.3!$E$218,0)+O.3!$E$216</f>
        <v>0</v>
      </c>
      <c r="Y120" s="8">
        <f>O.3!$E$190+IF(O.3!$E$218&lt;0,0,O.3!$E$218)</f>
        <v>0</v>
      </c>
      <c r="AA120" s="6" t="b">
        <f>AND(OR(O.3!$E$232&gt;0,O.3!$E$218&lt;0),OR(D120&gt;0,E120&gt;0,D120&lt;0,E120&lt;0))</f>
        <v>0</v>
      </c>
      <c r="AB120" s="199">
        <f>IF(AA120,-O.3!$E$190+O.3!$E$216-O.3!$E$218+O.3!$E$233+O.3!$E$234+SUM(O.3!$E$125,O.3!$E$126,O.3!$E$127,O.3!$E$128,O.3!$E$129*(1+S120),O.3!$E$130,O.3!$E$131,O.3!$E$132,O.3!$E$133,O.3!$E$134,O.3!$E$135,O.3!$E$136,O.3!$E$137,O.3!$E$138,O.3!$E$139,O.3!$E$140,O.3!$E$141,O.3!$E$142,O.3!$E$143,O.3!$E$144),0)</f>
        <v>0</v>
      </c>
      <c r="AC120" s="718"/>
      <c r="AD120" s="719"/>
    </row>
    <row r="121" spans="3:30" hidden="1" x14ac:dyDescent="0.3">
      <c r="C121" s="735"/>
      <c r="D121" s="729"/>
      <c r="E121" s="729"/>
      <c r="F121" s="62">
        <f>-$D$5</f>
        <v>-0.01</v>
      </c>
      <c r="G121" s="66" t="str">
        <f>IF(AND($D$120=0,$E$120=0),"",-O.3!$E$190+O.3!$E$216-O.3!$E$218+O.3!$E$233+O.3!$E$234+SUM(O.3!$E$125,O.3!$E$126,O.3!$E$127,O.3!$E$128,O.3!$E$129*(1+F121),O.3!$E$130,O.3!$E$131,O.3!$E$132,O.3!$E$133,O.3!$E$134,O.3!$E$135,O.3!$E$136,O.3!$E$137,O.3!$E$138,O.3!$E$139,O.3!$E$140,O.3!$E$141,O.3!$E$142,O.3!$E$143,O.3!$E$144))</f>
        <v/>
      </c>
      <c r="H121" s="202">
        <f>IF(OR(O.3!$E$238=0,G121=0,G121=""),0,(G121-O.3!$E$238)/O.3!$E$238)</f>
        <v>0</v>
      </c>
      <c r="I121" s="202" t="str">
        <f>IF(AND($D$120=0,$E$120=0),"",IF(ISERROR(IRR(O.3!G323:INDEX(O.3!G323:CS323,RP+1))),"No value",IRR(O.3!G323:INDEX(O.3!G323:CS323,RP+1))))</f>
        <v/>
      </c>
      <c r="J121" s="202">
        <f>IF(OR(I121="",I121="No value",O.3!$E$239="No value"),0,(I121-O.3!$E$239)/O.3!$E$239)</f>
        <v>0</v>
      </c>
      <c r="K121" s="204" t="str">
        <f>IF(AND($D$120=0,$E$120=0),"",IF(Y121=0,"",X121/Y121))</f>
        <v/>
      </c>
      <c r="L121" s="202">
        <f>IF(OR(K121="",K121="No value",O.3!$E$240=0),0,(K121-O.3!$E$240)/O.3!$E$240)</f>
        <v>0</v>
      </c>
      <c r="M121" s="753"/>
      <c r="N121" s="754"/>
      <c r="O121" s="754"/>
      <c r="P121" s="755"/>
      <c r="Q121" s="725"/>
      <c r="S121" s="727"/>
      <c r="T121" s="748"/>
      <c r="U121" s="749"/>
      <c r="V121" s="760"/>
      <c r="X121" s="8">
        <f>SUM(O.3!$E$233,O.3!$E$234)+SUM(O.3!$E$125,O.3!$E$126,O.3!$E$127,O.3!$E$128,O.3!$E$129*(1+F121),O.3!$E$130,O.3!$E$131,O.3!$E$132,O.3!E$133,O.3!$E$134,O.3!$E$135,O.3!$E$136,O.3!$E$137,O.3!$E$138,O.3!$E$139,O.3!$E$140,O.3!$E$141,O.3!$E$142,O.3!$E$143,O.3!$E$144)+IF(O.3!$E$218&lt;0,-O.3!$E$218,0)+O.3!$E$216</f>
        <v>0</v>
      </c>
      <c r="Y121" s="8">
        <f>O.3!$E$190+IF(O.3!$E$218&lt;0,0,O.3!$E$218)</f>
        <v>0</v>
      </c>
      <c r="AB121" s="26"/>
      <c r="AC121" s="25"/>
      <c r="AD121" s="201"/>
    </row>
    <row r="122" spans="3:30" hidden="1" x14ac:dyDescent="0.3">
      <c r="C122" s="734">
        <f>O.3!C130</f>
        <v>0</v>
      </c>
      <c r="D122" s="728">
        <f>O.3!E130</f>
        <v>0</v>
      </c>
      <c r="E122" s="728">
        <f>O.3!F130</f>
        <v>0</v>
      </c>
      <c r="F122" s="62">
        <f>$D$5</f>
        <v>0.01</v>
      </c>
      <c r="G122" s="66" t="str">
        <f>IF(AND($D$122=0,$E$122=0),"",-O.3!$E$190+O.3!$E$216-O.3!$E$218+O.3!$E$233+O.3!$E$234+SUM(O.3!$E$125,O.3!$E$126,O.3!$E$127,O.3!$E$128,O.3!$E$129,O.3!$E$130*(1+F122),O.3!$E$131,O.3!$E$132,O.3!$E$133,O.3!$E$134,O.3!$E$135,O.3!$E$136,O.3!$E$137,O.3!$E$138,O.3!$E$139,O.3!$E$140,O.3!$E$141,O.3!$E$142,O.3!$E$143,O.3!$E$144))</f>
        <v/>
      </c>
      <c r="H122" s="202">
        <f>IF(OR(O.3!$E$238=0,G122=0,G122=""),0,(G122-O.3!$E$238)/O.3!$E$238)</f>
        <v>0</v>
      </c>
      <c r="I122" s="202" t="str">
        <f>IF(AND($D$122=0,$E$122=0),"",IF(ISERROR(IRR(O.3!G324:INDEX(O.3!G324:CS324,RP+1))),"No value",IRR(O.3!G324:INDEX(O.3!G324:CS324,RP+1))))</f>
        <v/>
      </c>
      <c r="J122" s="202">
        <f>IF(OR(I122="",I122="No value",O.3!$E$239="No value"),0,(I122-O.3!$E$239)/O.3!$E$239)</f>
        <v>0</v>
      </c>
      <c r="K122" s="204" t="str">
        <f>IF(AND($D$122=0,$E$122=0),"",IF(Y122=0,"",X122/Y122))</f>
        <v/>
      </c>
      <c r="L122" s="202">
        <f>IF(OR(K122="",K122="No value",O.3!$E$240=0),0,(K122-O.3!$E$240)/O.3!$E$240)</f>
        <v>0</v>
      </c>
      <c r="M122" s="753"/>
      <c r="N122" s="754"/>
      <c r="O122" s="754"/>
      <c r="P122" s="755"/>
      <c r="Q122" s="724" t="str">
        <f>IF(AND(D122=0,E122=0),"",IF(OR(ABS(H122/F122)&gt;=1,ABS(H123/F123)&gt;=1,ABS(J122/F122)&gt;=1,ABS(J123/F123)&gt;=1,ABS(L122/F122)&gt;=1,ABS(L123/F123)&gt;=1,IF(G.Asm!$F$75="yes",ABS(N122/F122)&gt;=1,),IF(G.Asm!$F$75="yes",ABS(N123/F123)&gt;=1,),IF(G.Asm!$F$75="yes",ABS(P122/F122)&gt;=1,),IF(G.Asm!$F$75="yes",ABS(P123/F123)&gt;=1,)),"Yes","No"))</f>
        <v/>
      </c>
      <c r="S122" s="726">
        <v>0</v>
      </c>
      <c r="T122" s="747" t="str">
        <f>IF(AA122,D122*(1+'S&amp;S'!S122),"No value")</f>
        <v>No value</v>
      </c>
      <c r="U122" s="749"/>
      <c r="V122" s="760"/>
      <c r="X122" s="8">
        <f>SUM(O.3!$E$233,O.3!$E$234)+SUM(O.3!$E$125,O.3!$E$126,O.3!$E$127,O.3!$E$128,O.3!$E$129,O.3!$E$130*(1+F122),O.3!$E$131,O.3!$E$132,O.3!E$133,O.3!$E$134,O.3!$E$135,O.3!$E$136,O.3!$E$137,O.3!$E$138,O.3!$E$139,O.3!$E$140,O.3!$E$141,O.3!$E$142,O.3!$E$143,O.3!$E$144)+IF(O.3!$E$218&lt;0,-O.3!$E$218,0)+O.3!$E$216</f>
        <v>0</v>
      </c>
      <c r="Y122" s="8">
        <f>O.3!$E$190+IF(O.3!$E$218&lt;0,0,O.3!$E$218)</f>
        <v>0</v>
      </c>
      <c r="AA122" s="6" t="b">
        <f>AND(OR(O.3!$E$232&gt;0,O.3!$E$218&lt;0),OR(D122&gt;0,E122&gt;0,D122&lt;0,E122&lt;0))</f>
        <v>0</v>
      </c>
      <c r="AB122" s="199">
        <f>IF(AA122,-O.3!$E$190+O.3!$E$216-O.3!$E$218+O.3!$E$233+O.3!$E$234+SUM(O.3!$E$125,O.3!$E$126,O.3!$E$127,O.3!$E$128,O.3!$E$129,O.3!$E$130*(1+S122),O.3!$E$131,O.3!$E$132,O.3!$E$133,O.3!$E$134,O.3!$E$135,O.3!$E$136,O.3!$E$137,O.3!$E$138,O.3!$E$139,O.3!$E$140,O.3!$E$141,O.3!$E$142,O.3!$E$143,O.3!$E$144),0)</f>
        <v>0</v>
      </c>
      <c r="AC122" s="718"/>
      <c r="AD122" s="719"/>
    </row>
    <row r="123" spans="3:30" hidden="1" x14ac:dyDescent="0.3">
      <c r="C123" s="735"/>
      <c r="D123" s="729"/>
      <c r="E123" s="729"/>
      <c r="F123" s="62">
        <f>-$D$5</f>
        <v>-0.01</v>
      </c>
      <c r="G123" s="66" t="str">
        <f>IF(AND($D$122=0,$E$122=0),"",-O.3!$E$190+O.3!$E$216-O.3!$E$218+O.3!$E$233+O.3!$E$234+SUM(O.3!$E$125,O.3!$E$126,O.3!$E$127,O.3!$E$128,O.3!$E$129,O.3!$E$130*(1+F123),O.3!$E$131,O.3!$E$132,O.3!$E$133,O.3!$E$134,O.3!$E$135,O.3!$E$136,O.3!$E$137,O.3!$E$138,O.3!$E$139,O.3!$E$140,O.3!$E$141,O.3!$E$142,O.3!$E$143,O.3!$E$144))</f>
        <v/>
      </c>
      <c r="H123" s="202">
        <f>IF(OR(O.3!$E$238=0,G123=0,G123=""),0,(G123-O.3!$E$238)/O.3!$E$238)</f>
        <v>0</v>
      </c>
      <c r="I123" s="202" t="str">
        <f>IF(AND($D$122=0,$E$122=0),"",IF(ISERROR(IRR(O.3!G325:INDEX(O.3!G325:CS325,RP+1))),"No value",IRR(O.3!G325:INDEX(O.3!G325:CS325,RP+1))))</f>
        <v/>
      </c>
      <c r="J123" s="202">
        <f>IF(OR(I123="",I123="No value",O.3!$E$239="No value"),0,(I123-O.3!$E$239)/O.3!$E$239)</f>
        <v>0</v>
      </c>
      <c r="K123" s="204" t="str">
        <f>IF(AND($D$122=0,$E$122=0),"",IF(Y123=0,"",X123/Y123))</f>
        <v/>
      </c>
      <c r="L123" s="202">
        <f>IF(OR(K123="",K123="No value",O.3!$E$240=0),0,(K123-O.3!$E$240)/O.3!$E$240)</f>
        <v>0</v>
      </c>
      <c r="M123" s="753"/>
      <c r="N123" s="754"/>
      <c r="O123" s="754"/>
      <c r="P123" s="755"/>
      <c r="Q123" s="725"/>
      <c r="S123" s="727"/>
      <c r="T123" s="748"/>
      <c r="U123" s="749"/>
      <c r="V123" s="760"/>
      <c r="X123" s="8">
        <f>SUM(O.3!$E$233,O.3!$E$234)+SUM(O.3!$E$125,O.3!$E$126,O.3!$E$127,O.3!$E$128,O.3!$E$129,O.3!$E$130*(1+F123),O.3!$E$131,O.3!$E$132,O.3!E$133,O.3!$E$134,O.3!$E$135,O.3!$E$136,O.3!$E$137,O.3!$E$138,O.3!$E$139,O.3!$E$140,O.3!$E$141,O.3!$E$142,O.3!$E$143,O.3!$E$144)+IF(O.3!$E$218&lt;0,-O.3!$E$218,0)+O.3!$E$216</f>
        <v>0</v>
      </c>
      <c r="Y123" s="8">
        <f>O.3!$E$190+IF(O.3!$E$218&lt;0,0,O.3!$E$218)</f>
        <v>0</v>
      </c>
      <c r="AB123" s="26"/>
      <c r="AC123" s="25"/>
      <c r="AD123" s="201"/>
    </row>
    <row r="124" spans="3:30" hidden="1" x14ac:dyDescent="0.3">
      <c r="C124" s="734">
        <f>O.3!C131</f>
        <v>0</v>
      </c>
      <c r="D124" s="728">
        <f>O.3!E131</f>
        <v>0</v>
      </c>
      <c r="E124" s="728">
        <f>O.3!F131</f>
        <v>0</v>
      </c>
      <c r="F124" s="62">
        <f>$D$5</f>
        <v>0.01</v>
      </c>
      <c r="G124" s="66" t="str">
        <f>IF(AND($D$124=0,$E$124=0),"",-O.3!$E$190+O.3!$E$216-O.3!$E$218+O.3!$E$233+O.3!$E$234+SUM(O.3!$E$125,O.3!$E$126,O.3!$E$127,O.3!$E$128,O.3!$E$129,O.3!$E$130,O.3!$E$131*(1+F124),O.3!$E$132,O.3!$E$133,O.3!$E$134,O.3!$E$135,O.3!$E$136,O.3!$E$137,O.3!$E$138,O.3!$E$139,O.3!$E$140,O.3!$E$141,O.3!$E$142,O.3!$E$143,O.3!$E$144))</f>
        <v/>
      </c>
      <c r="H124" s="202">
        <f>IF(OR(O.3!$E$238=0,G124=0,G124=""),0,(G124-O.3!$E$238)/O.3!$E$238)</f>
        <v>0</v>
      </c>
      <c r="I124" s="202" t="str">
        <f>IF(AND($D$124=0,$E$124=0),"",IF(ISERROR(IRR(O.3!G326:INDEX(O.3!G326:CS326,RP+1))),"No value",IRR(O.3!G326:INDEX(O.3!G326:CS326,RP+1))))</f>
        <v/>
      </c>
      <c r="J124" s="202">
        <f>IF(OR(I124="",I124="No value",O.3!$E$239="No value"),0,(I124-O.3!$E$239)/O.3!$E$239)</f>
        <v>0</v>
      </c>
      <c r="K124" s="204" t="str">
        <f>IF(AND($D$124=0,$E$124=0),"",IF(Y124=0,"",X124/Y124))</f>
        <v/>
      </c>
      <c r="L124" s="202">
        <f>IF(OR(K124="",K124="No value",O.3!$E$240=0),0,(K124-O.3!$E$240)/O.3!$E$240)</f>
        <v>0</v>
      </c>
      <c r="M124" s="753"/>
      <c r="N124" s="754"/>
      <c r="O124" s="754"/>
      <c r="P124" s="755"/>
      <c r="Q124" s="724" t="str">
        <f>IF(AND(D124=0,E124=0),"",IF(OR(ABS(H124/F124)&gt;=1,ABS(H125/F125)&gt;=1,ABS(J124/F124)&gt;=1,ABS(J125/F125)&gt;=1,ABS(L124/F124)&gt;=1,ABS(L125/F125)&gt;=1,IF(G.Asm!$F$75="yes",ABS(N124/F124)&gt;=1,),IF(G.Asm!$F$75="yes",ABS(N125/F125)&gt;=1,),IF(G.Asm!$F$75="yes",ABS(P124/F124)&gt;=1,),IF(G.Asm!$F$75="yes",ABS(P125/F125)&gt;=1,)),"Yes","No"))</f>
        <v/>
      </c>
      <c r="S124" s="726">
        <v>0</v>
      </c>
      <c r="T124" s="747" t="str">
        <f>IF(AA124,D124*(1+'S&amp;S'!S124),"No value")</f>
        <v>No value</v>
      </c>
      <c r="U124" s="749"/>
      <c r="V124" s="760"/>
      <c r="X124" s="8">
        <f>SUM(O.3!$E$233,O.3!$E$234)+SUM(O.3!$E$125,O.3!$E$126,O.3!$E$127,O.3!$E$128,O.3!$E$129,O.3!$E$130,O.3!$E$131*(1+F124),O.3!$E$132,O.3!E$133,O.3!$E$134,O.3!$E$135,O.3!$E$136,O.3!$E$137,O.3!$E$138,O.3!$E$139,O.3!$E$140,O.3!$E$141,O.3!$E$142,O.3!$E$143,O.3!$E$144)+IF(O.3!$E$218&lt;0,-O.3!$E$218,0)+O.3!$E$216</f>
        <v>0</v>
      </c>
      <c r="Y124" s="8">
        <f>O.3!$E$190+IF(O.3!$E$218&lt;0,0,O.3!$E$218)</f>
        <v>0</v>
      </c>
      <c r="AA124" s="6" t="b">
        <f>AND(OR(O.3!$E$232&gt;0,O.3!$E$218&lt;0),OR(D124&gt;0,E124&gt;0,D124&lt;0,E124&lt;0))</f>
        <v>0</v>
      </c>
      <c r="AB124" s="199">
        <f>IF(AA124,-O.3!$E$190+O.3!$E$216-O.3!$E$218+O.3!$E$233+O.3!$E$234+SUM(O.3!$E$125,O.3!$E$126,O.3!$E$127,O.3!$E$128,O.3!$E$129,O.3!$E$130,O.3!$E$131*(1+S124),O.3!$E$132,O.3!$E$133,O.3!$E$134,O.3!$E$135,O.3!$E$136,O.3!$E$137,O.3!$E$138,O.3!$E$139,O.3!$E$140,O.3!$E$141,O.3!$E$142,O.3!$E$143,O.3!$E$144),0)</f>
        <v>0</v>
      </c>
      <c r="AC124" s="718"/>
      <c r="AD124" s="719"/>
    </row>
    <row r="125" spans="3:30" hidden="1" x14ac:dyDescent="0.3">
      <c r="C125" s="735"/>
      <c r="D125" s="729"/>
      <c r="E125" s="729"/>
      <c r="F125" s="62">
        <f>-$D$5</f>
        <v>-0.01</v>
      </c>
      <c r="G125" s="66" t="str">
        <f>IF(AND($D$124=0,$E$124=0),"",-O.3!$E$190+O.3!$E$216-O.3!$E$218+O.3!$E$233+O.3!$E$234+SUM(O.3!$E$125,O.3!$E$126,O.3!$E$127,O.3!$E$128,O.3!$E$129,O.3!$E$130,O.3!$E$131*(1+F125),O.3!$E$132,O.3!$E$133,O.3!$E$134,O.3!$E$135,O.3!$E$136,O.3!$E$137,O.3!$E$138,O.3!$E$139,O.3!$E$140,O.3!$E$141,O.3!$E$142,O.3!$E$143,O.3!$E$144))</f>
        <v/>
      </c>
      <c r="H125" s="202">
        <f>IF(OR(O.3!$E$238=0,G125=0,G125=""),0,(G125-O.3!$E$238)/O.3!$E$238)</f>
        <v>0</v>
      </c>
      <c r="I125" s="202" t="str">
        <f>IF(AND($D$124=0,$E$124=0),"",IF(ISERROR(IRR(O.3!G327:INDEX(O.3!G327:CS327,RP+1))),"No value",IRR(O.3!G327:INDEX(O.3!G327:CS327,RP+1))))</f>
        <v/>
      </c>
      <c r="J125" s="202">
        <f>IF(OR(I125="",I125="No value",O.3!$E$239="No value"),0,(I125-O.3!$E$239)/O.3!$E$239)</f>
        <v>0</v>
      </c>
      <c r="K125" s="204" t="str">
        <f>IF(AND($D$124=0,$E$124=0),"",IF(Y125=0,"",X125/Y125))</f>
        <v/>
      </c>
      <c r="L125" s="202">
        <f>IF(OR(K125="",K125="No value",O.3!$E$240=0),0,(K125-O.3!$E$240)/O.3!$E$240)</f>
        <v>0</v>
      </c>
      <c r="M125" s="753"/>
      <c r="N125" s="754"/>
      <c r="O125" s="754"/>
      <c r="P125" s="755"/>
      <c r="Q125" s="725"/>
      <c r="S125" s="727"/>
      <c r="T125" s="748"/>
      <c r="U125" s="749"/>
      <c r="V125" s="760"/>
      <c r="X125" s="8">
        <f>SUM(O.3!$E$233,O.3!$E$234)+SUM(O.3!$E$125,O.3!$E$126,O.3!$E$127,O.3!$E$128,O.3!$E$129,O.3!$E$130,O.3!$E$131*(1+F125),O.3!$E$132,O.3!E$133,O.3!$E$134,O.3!$E$135,O.3!$E$136,O.3!$E$137,O.3!$E$138,O.3!$E$139,O.3!$E$140,O.3!$E$141,O.3!$E$142,O.3!$E$143,O.3!$E$144)+IF(O.3!$E$218&lt;0,-O.3!$E$218,0)+O.3!$E$216</f>
        <v>0</v>
      </c>
      <c r="Y125" s="8">
        <f>O.3!$E$190+IF(O.3!$E$218&lt;0,0,O.3!$E$218)</f>
        <v>0</v>
      </c>
      <c r="AB125" s="26"/>
      <c r="AC125" s="25"/>
      <c r="AD125" s="201"/>
    </row>
    <row r="126" spans="3:30" hidden="1" x14ac:dyDescent="0.3">
      <c r="C126" s="734">
        <f>O.3!C132</f>
        <v>0</v>
      </c>
      <c r="D126" s="741">
        <f>O.3!E132</f>
        <v>0</v>
      </c>
      <c r="E126" s="741">
        <f>O.3!F132</f>
        <v>0</v>
      </c>
      <c r="F126" s="62">
        <f>$D$5</f>
        <v>0.01</v>
      </c>
      <c r="G126" s="66" t="str">
        <f>IF(AND($D$126=0,$E$126=0),"",-O.3!$E$190+O.3!$E$216-O.3!$E$218+O.3!$E$233+O.3!$E$234+SUM(O.3!$E$125,O.3!$E$126,O.3!$E$127,O.3!$E$128,O.3!$E$129,O.3!$E$130,O.3!$E$131,O.3!$E$132*(1+F126),O.3!$E$133,O.3!$E$134,O.3!$E$135,O.3!$E$136,O.3!$E$137,O.3!$E$138,O.3!$E$139,O.3!$E$140,O.3!$E$141,O.3!$E$142,O.3!$E$143,O.3!$E$144))</f>
        <v/>
      </c>
      <c r="H126" s="202">
        <f>IF(OR(O.3!$E$238=0,G126=0,G126=""),0,(G126-O.3!$E$238)/O.3!$E$238)</f>
        <v>0</v>
      </c>
      <c r="I126" s="202" t="str">
        <f>IF(AND($D$126=0,$E$126=0),"",IF(ISERROR(IRR(O.3!G328:INDEX(O.3!G328:CS328,RP+1))),"No value",IRR(O.3!G328:INDEX(O.3!G328:CS328,RP+1))))</f>
        <v/>
      </c>
      <c r="J126" s="202">
        <f>IF(OR(I126="",I126="No value",O.3!$E$239="No value"),0,(I126-O.3!$E$239)/O.3!$E$239)</f>
        <v>0</v>
      </c>
      <c r="K126" s="204" t="str">
        <f>IF(AND($D$126=0,$E$126=0),"",IF(Y126=0,"",X126/Y126))</f>
        <v/>
      </c>
      <c r="L126" s="202">
        <f>IF(OR(K126="",K126="No value",O.3!$E$240=0),0,(K126-O.3!$E$240)/O.3!$E$240)</f>
        <v>0</v>
      </c>
      <c r="M126" s="753"/>
      <c r="N126" s="754"/>
      <c r="O126" s="754"/>
      <c r="P126" s="755"/>
      <c r="Q126" s="724" t="str">
        <f>IF(AND(D126=0,E126=0),"",IF(OR(ABS(H126/F126)&gt;=1,ABS(H127/F127)&gt;=1,ABS(J126/F126)&gt;=1,ABS(J127/F127)&gt;=1,ABS(L126/F126)&gt;=1,ABS(L127/F127)&gt;=1,IF(G.Asm!$F$75="yes",ABS(N126/F126)&gt;=1,),IF(G.Asm!$F$75="yes",ABS(N127/F127)&gt;=1,),IF(G.Asm!$F$75="yes",ABS(P126/F126)&gt;=1,),IF(G.Asm!$F$75="yes",ABS(P127/F127)&gt;=1,)),"Yes","No"))</f>
        <v/>
      </c>
      <c r="S126" s="726">
        <v>0</v>
      </c>
      <c r="T126" s="747" t="str">
        <f>IF(AA126,D126*(1+'S&amp;S'!S126),"No value")</f>
        <v>No value</v>
      </c>
      <c r="U126" s="154"/>
      <c r="V126" s="179"/>
      <c r="X126" s="8">
        <f>SUM(O.3!$E$233,O.3!$E$234)+SUM(O.3!$E$125,O.3!$E$126,O.3!$E$127,O.3!$E$128,O.3!$E$129,O.3!$E$130,O.3!$E$131,O.3!$E$132*(1+F126),O.3!E$133,O.3!$E$134,O.3!$E$135,O.3!$E$136,O.3!$E$137,O.3!$E$138,O.3!$E$139,O.3!$E$140,O.3!$E$141,O.3!$E$142,O.3!$E$143,O.3!$E$144)+IF(O.3!$E$218&lt;0,-O.3!$E$218,0)+O.3!$E$216</f>
        <v>0</v>
      </c>
      <c r="Y126" s="8">
        <f>O.3!$E$190+IF(O.3!$E$218&lt;0,0,O.3!$E$218)</f>
        <v>0</v>
      </c>
      <c r="AA126" s="6" t="b">
        <f>AND(OR(O.3!$E$232&gt;0,O.3!$E$218&lt;0),OR(D126&gt;0,E126&gt;0,D126&lt;0,E126&lt;0))</f>
        <v>0</v>
      </c>
      <c r="AB126" s="199">
        <f>IF(AA126,-O.3!$E$190+O.3!$E$216-O.3!$E$218+O.3!$E$233+O.3!$E$234+SUM(O.3!$E$125,O.3!$E$126,O.3!$E$127,O.3!$E$128,O.3!$E$129,O.3!$E$130,O.3!$E$131,O.3!$E$132*(1+S126),O.3!$E$133,O.3!$E$134,O.3!$E$135,O.3!$E$136,O.3!$E$137,O.3!$E$138,O.3!$E$139,O.3!$E$140,O.3!$E$141,O.3!$E$142,O.3!$E$143,O.3!$E$144),0)</f>
        <v>0</v>
      </c>
      <c r="AC126" s="718"/>
      <c r="AD126" s="719"/>
    </row>
    <row r="127" spans="3:30" hidden="1" x14ac:dyDescent="0.3">
      <c r="C127" s="735"/>
      <c r="D127" s="742"/>
      <c r="E127" s="742"/>
      <c r="F127" s="62">
        <f>-$D$5</f>
        <v>-0.01</v>
      </c>
      <c r="G127" s="66" t="str">
        <f>IF(AND($D$126=0,$E$126=0),"",-O.3!$E$190+O.3!$E$216-O.3!$E$218+O.3!$E$233+O.3!$E$234+SUM(O.3!$E$125,O.3!$E$126,O.3!$E$127,O.3!$E$128,O.3!$E$129,O.3!$E$130,O.3!$E$131,O.3!$E$132*(1+F127),O.3!$E$133,O.3!$E$134,O.3!$E$135,O.3!$E$136,O.3!$E$137,O.3!$E$138,O.3!$E$139,O.3!$E$140,O.3!$E$141,O.3!$E$142,O.3!$E$143,O.3!$E$144))</f>
        <v/>
      </c>
      <c r="H127" s="202">
        <f>IF(OR(O.3!$E$238=0,G127=0,G127=""),0,(G127-O.3!$E$238)/O.3!$E$238)</f>
        <v>0</v>
      </c>
      <c r="I127" s="202" t="str">
        <f>IF(AND($D$126=0,$E$126=0),"",IF(ISERROR(IRR(O.3!G329:INDEX(O.3!G329:CS329,RP+1))),"No value",IRR(O.3!G329:INDEX(O.3!G329:CS329,RP+1))))</f>
        <v/>
      </c>
      <c r="J127" s="202">
        <f>IF(OR(I127="",I127="No value",O.3!$E$239="No value"),0,(I127-O.3!$E$239)/O.3!$E$239)</f>
        <v>0</v>
      </c>
      <c r="K127" s="204" t="str">
        <f>IF(AND($D$126=0,$E$126=0),"",IF(Y127=0,"",X127/Y127))</f>
        <v/>
      </c>
      <c r="L127" s="202">
        <f>IF(OR(K127="",K127="No value",O.3!$E$240=0),0,(K127-O.3!$E$240)/O.3!$E$240)</f>
        <v>0</v>
      </c>
      <c r="M127" s="753"/>
      <c r="N127" s="754"/>
      <c r="O127" s="754"/>
      <c r="P127" s="755"/>
      <c r="Q127" s="725"/>
      <c r="S127" s="727"/>
      <c r="T127" s="748"/>
      <c r="U127" s="154"/>
      <c r="V127" s="179"/>
      <c r="X127" s="8">
        <f>SUM(O.3!$E$233,O.3!$E$234)+SUM(O.3!$E$125,O.3!$E$126,O.3!$E$127,O.3!$E$128,O.3!$E$129,O.3!$E$130,O.3!$E$131,O.3!$E$132*(1+F127),O.3!E$133,O.3!$E$134,O.3!$E$135,O.3!$E$136,O.3!$E$137,O.3!$E$138,O.3!$E$139,O.3!$E$140,O.3!$E$141,O.3!$E$142,O.3!$E$143,O.3!$E$144)+IF(O.3!$E$218&lt;0,-O.3!$E$218,0)+O.3!$E$216</f>
        <v>0</v>
      </c>
      <c r="Y127" s="8">
        <f>O.3!$E$190+IF(O.3!$E$218&lt;0,0,O.3!$E$218)</f>
        <v>0</v>
      </c>
      <c r="AB127" s="26"/>
      <c r="AC127" s="25"/>
      <c r="AD127" s="201"/>
    </row>
    <row r="128" spans="3:30" hidden="1" x14ac:dyDescent="0.3">
      <c r="C128" s="734">
        <f>O.3!C133</f>
        <v>0</v>
      </c>
      <c r="D128" s="741">
        <f>O.3!E133</f>
        <v>0</v>
      </c>
      <c r="E128" s="741">
        <f>O.3!F133</f>
        <v>0</v>
      </c>
      <c r="F128" s="62">
        <f>$D$5</f>
        <v>0.01</v>
      </c>
      <c r="G128" s="66" t="str">
        <f>IF(AND($D$128=0,$E$128=0),"",-O.3!$E$190+O.3!$E$216-O.3!$E$218+O.3!$E$233+O.3!$E$234+SUM(O.3!$E$125,O.3!$E$126,O.3!$E$127,O.3!$E$128,O.3!$E$129,O.3!$E$130,O.3!$E$131,O.3!$E$132,O.3!$E$133*(1+F128),O.3!$E$134,O.3!$E$135,O.3!$E$136,O.3!$E$137,O.3!$E$138,O.3!$E$139,O.3!$E$140,O.3!$E$141,O.3!$E$142,O.3!$E$143,O.3!$E$144))</f>
        <v/>
      </c>
      <c r="H128" s="202">
        <f>IF(OR(O.3!$E$238=0,G128=0,G128=""),0,(G128-O.3!$E$238)/O.3!$E$238)</f>
        <v>0</v>
      </c>
      <c r="I128" s="202" t="str">
        <f>IF(AND($D$128=0,$E$128=0),"",IF(ISERROR(IRR(O.3!G330:INDEX(O.3!G330:CS330,RP+1))),"No value",IRR(O.3!G330:INDEX(O.3!G330:CS330,RP+1))))</f>
        <v/>
      </c>
      <c r="J128" s="202">
        <f>IF(OR(I128="",I128="No value",O.3!$E$239="No value"),0,(I128-O.3!$E$239)/O.3!$E$239)</f>
        <v>0</v>
      </c>
      <c r="K128" s="204" t="str">
        <f>IF(AND($D$128=0,$E$128=0),"",IF(Y128=0,"",X128/Y128))</f>
        <v/>
      </c>
      <c r="L128" s="202">
        <f>IF(OR(K128="",K128="No value",O.3!$E$240=0),0,(K128-O.3!$E$240)/O.3!$E$240)</f>
        <v>0</v>
      </c>
      <c r="M128" s="753"/>
      <c r="N128" s="754"/>
      <c r="O128" s="754"/>
      <c r="P128" s="755"/>
      <c r="Q128" s="724" t="str">
        <f>IF(AND(D128=0,E128=0),"",IF(OR(ABS(H128/F128)&gt;=1,ABS(H129/F129)&gt;=1,ABS(J128/F128)&gt;=1,ABS(J129/F129)&gt;=1,ABS(L128/F128)&gt;=1,ABS(L129/F129)&gt;=1,IF(G.Asm!$F$75="yes",ABS(N128/F128)&gt;=1,),IF(G.Asm!$F$75="yes",ABS(N129/F129)&gt;=1,),IF(G.Asm!$F$75="yes",ABS(P128/F128)&gt;=1,),IF(G.Asm!$F$75="yes",ABS(P129/F129)&gt;=1,)),"Yes","No"))</f>
        <v/>
      </c>
      <c r="S128" s="726">
        <v>0</v>
      </c>
      <c r="T128" s="747" t="str">
        <f>IF(AA128,D128*(1+'S&amp;S'!S128),"No value")</f>
        <v>No value</v>
      </c>
      <c r="U128" s="154"/>
      <c r="V128" s="179"/>
      <c r="X128" s="8">
        <f>SUM(O.3!$E$233,O.3!$E$234)+SUM(O.3!$E$125,O.3!$E$126,O.3!$E$127,O.3!$E$128,O.3!$E$129,O.3!$E$130,O.3!$E$131,O.3!$E$132,O.3!E$133*(1+F128),O.3!$E$134,O.3!$E$135,O.3!$E$136,O.3!$E$137,O.3!$E$138,O.3!$E$139,O.3!$E$140,O.3!$E$141,O.3!$E$142,O.3!$E$143,O.3!$E$144)+IF(O.3!$E$218&lt;0,-O.3!$E$218,0)+O.3!$E$216</f>
        <v>0</v>
      </c>
      <c r="Y128" s="8">
        <f>O.3!$E$190+IF(O.3!$E$218&lt;0,0,O.3!$E$218)</f>
        <v>0</v>
      </c>
      <c r="AA128" s="6" t="b">
        <f>AND(OR(O.3!$E$232&gt;0,O.3!$E$218&lt;0),OR(D128&gt;0,E128&gt;0,D128&lt;0,E128&lt;0))</f>
        <v>0</v>
      </c>
      <c r="AB128" s="199">
        <f>IF(AA128,-O.3!$E$190+O.3!$E$216-O.3!$E$218+O.3!$E$233+O.3!$E$234+SUM(O.3!$E$125,O.3!$E$126,O.3!$E$127,O.3!$E$128,O.3!$E$129,O.3!$E$130,O.3!$E$131,O.3!$E$132,O.3!$E$133*(1+S128),O.3!$E$134,O.3!$E$135,O.3!$E$136,O.3!$E$137,O.3!$E$138,O.3!$E$139,O.3!$E$140,O.3!$E$141,O.3!$E$142,O.3!$E$143,O.3!$E$144),0)</f>
        <v>0</v>
      </c>
      <c r="AC128" s="718"/>
      <c r="AD128" s="719"/>
    </row>
    <row r="129" spans="3:30" hidden="1" x14ac:dyDescent="0.3">
      <c r="C129" s="735"/>
      <c r="D129" s="742"/>
      <c r="E129" s="742"/>
      <c r="F129" s="62">
        <f>-$D$5</f>
        <v>-0.01</v>
      </c>
      <c r="G129" s="66" t="str">
        <f>IF(AND($D$128=0,$E$128=0),"",-O.3!$E$190+O.3!$E$216-O.3!$E$218+O.3!$E$233+O.3!$E$234+SUM(O.3!$E$125,O.3!$E$126,O.3!$E$127,O.3!$E$128,O.3!$E$129,O.3!$E$130,O.3!$E$131,O.3!$E$132,O.3!$E$133*(1+F129),O.3!$E$134,O.3!$E$135,O.3!$E$136,O.3!$E$137,O.3!$E$138,O.3!$E$139,O.3!$E$140,O.3!$E$141,O.3!$E$142,O.3!$E$143,O.3!$E$144))</f>
        <v/>
      </c>
      <c r="H129" s="202">
        <f>IF(OR(O.3!$E$238=0,G129=0,G129=""),0,(G129-O.3!$E$238)/O.3!$E$238)</f>
        <v>0</v>
      </c>
      <c r="I129" s="202" t="str">
        <f>IF(AND($D$128=0,$E$128=0),"",IF(ISERROR(IRR(O.3!G331:INDEX(O.3!G331:CS331,RP+1))),"No value",IRR(O.3!G331:INDEX(O.3!G331:CS331,RP+1))))</f>
        <v/>
      </c>
      <c r="J129" s="202">
        <f>IF(OR(I129="",I129="No value",O.3!$E$239="No value"),0,(I129-O.3!$E$239)/O.3!$E$239)</f>
        <v>0</v>
      </c>
      <c r="K129" s="204" t="str">
        <f>IF(AND($D$128=0,$E$128=0),"",IF(Y129=0,"",X129/Y129))</f>
        <v/>
      </c>
      <c r="L129" s="202">
        <f>IF(OR(K129="",K129="No value",O.3!$E$240=0),0,(K129-O.3!$E$240)/O.3!$E$240)</f>
        <v>0</v>
      </c>
      <c r="M129" s="753"/>
      <c r="N129" s="754"/>
      <c r="O129" s="754"/>
      <c r="P129" s="755"/>
      <c r="Q129" s="725"/>
      <c r="S129" s="727"/>
      <c r="T129" s="748"/>
      <c r="U129" s="154"/>
      <c r="V129" s="179"/>
      <c r="X129" s="8">
        <f>SUM(O.3!$E$233,O.3!$E$234)+SUM(O.3!$E$125,O.3!$E$126,O.3!$E$127,O.3!$E$128,O.3!$E$129,O.3!$E$130,O.3!$E$131,O.3!$E$132,O.3!E$133*(1+F129),O.3!$E$134,O.3!$E$135,O.3!$E$136,O.3!$E$137,O.3!$E$138,O.3!$E$139,O.3!$E$140,O.3!$E$141,O.3!$E$142,O.3!$E$143,O.3!$E$144)+IF(O.3!$E$218&lt;0,-O.3!$E$218,0)+O.3!$E$216</f>
        <v>0</v>
      </c>
      <c r="Y129" s="8">
        <f>O.3!$E$190+IF(O.3!$E$218&lt;0,0,O.3!$E$218)</f>
        <v>0</v>
      </c>
      <c r="AB129" s="26"/>
      <c r="AC129" s="25"/>
      <c r="AD129" s="201"/>
    </row>
    <row r="130" spans="3:30" hidden="1" x14ac:dyDescent="0.3">
      <c r="C130" s="734">
        <f>O.3!C134</f>
        <v>0</v>
      </c>
      <c r="D130" s="741">
        <f>O.3!E134</f>
        <v>0</v>
      </c>
      <c r="E130" s="741">
        <f>O.3!F134</f>
        <v>0</v>
      </c>
      <c r="F130" s="62">
        <f>$D$5</f>
        <v>0.01</v>
      </c>
      <c r="G130" s="66" t="str">
        <f>IF(AND($D$130=0,$E$130=0),"",-O.3!$E$190+O.3!$E$216-O.3!$E$218+O.3!$E$233+O.3!$E$234+SUM(O.3!$E$125,O.3!$E$126,O.3!$E$127,O.3!$E$128,O.3!$E$129,O.3!$E$130,O.3!$E$131,O.3!$E$132,O.3!$E$133,O.3!$E$134*(1+F130),O.3!$E$135,O.3!$E$136,O.3!$E$137,O.3!$E$138,O.3!$E$139,O.3!$E$140,O.3!$E$141,O.3!$E$142,O.3!$E$143,O.3!$E$144))</f>
        <v/>
      </c>
      <c r="H130" s="202">
        <f>IF(OR(O.3!$E$238=0,G130=0,G130=""),0,(G130-O.3!$E$238)/O.3!$E$238)</f>
        <v>0</v>
      </c>
      <c r="I130" s="202" t="str">
        <f>IF(AND($D$130=0,$E$130=0),"",IF(ISERROR(IRR(O.3!G332:INDEX(O.3!G332:CS332,RP+1))),"No value",IRR(O.3!G332:INDEX(O.3!G332:CS332,RP+1))))</f>
        <v/>
      </c>
      <c r="J130" s="202">
        <f>IF(OR(I130="",I130="No value",O.3!$E$239="No value"),0,(I130-O.3!$E$239)/O.3!$E$239)</f>
        <v>0</v>
      </c>
      <c r="K130" s="204" t="str">
        <f>IF(AND($D$130=0,$E$130=0),"",IF(Y130=0,"",X130/Y130))</f>
        <v/>
      </c>
      <c r="L130" s="202">
        <f>IF(OR(K130="",K130="No value",O.3!$E$240=0),0,(K130-O.3!$E$240)/O.3!$E$240)</f>
        <v>0</v>
      </c>
      <c r="M130" s="753"/>
      <c r="N130" s="754"/>
      <c r="O130" s="754"/>
      <c r="P130" s="755"/>
      <c r="Q130" s="724" t="str">
        <f>IF(AND(D130=0,E130=0),"",IF(OR(ABS(H130/F130)&gt;=1,ABS(H131/F131)&gt;=1,ABS(J130/F130)&gt;=1,ABS(J131/F131)&gt;=1,ABS(L130/F130)&gt;=1,ABS(L131/F131)&gt;=1,IF(G.Asm!$F$75="yes",ABS(N130/F130)&gt;=1,),IF(G.Asm!$F$75="yes",ABS(N131/F131)&gt;=1,),IF(G.Asm!$F$75="yes",ABS(P130/F130)&gt;=1,),IF(G.Asm!$F$75="yes",ABS(P131/F131)&gt;=1,)),"Yes","No"))</f>
        <v/>
      </c>
      <c r="S130" s="726">
        <v>0</v>
      </c>
      <c r="T130" s="747" t="str">
        <f>IF(AA130,D130*(1+'S&amp;S'!S130),"No value")</f>
        <v>No value</v>
      </c>
      <c r="U130" s="154"/>
      <c r="V130" s="179"/>
      <c r="X130" s="8">
        <f>SUM(O.3!$E$233,O.3!$E$234)+SUM(O.3!$E$125,O.3!$E$126,O.3!$E$127,O.3!$E$128,O.3!$E$129,O.3!$E$130,O.3!$E$131,O.3!$E$132,O.3!E$133,O.3!$E$134*(1+F130),O.3!$E$135,O.3!$E$136,O.3!$E$137,O.3!$E$138,O.3!$E$139,O.3!$E$140,O.3!$E$141,O.3!$E$142,O.3!$E$143,O.3!$E$144)+IF(O.3!$E$218&lt;0,-O.3!$E$218,0)+O.3!$E$216</f>
        <v>0</v>
      </c>
      <c r="Y130" s="8">
        <f>O.3!$E$190+IF(O.3!$E$218&lt;0,0,O.3!$E$218)</f>
        <v>0</v>
      </c>
      <c r="AA130" s="6" t="b">
        <f>AND(OR(O.3!$E$232&gt;0,O.3!$E$218&lt;0),OR(D130&gt;0,E130&gt;0,D130&lt;0,E130&lt;0))</f>
        <v>0</v>
      </c>
      <c r="AB130" s="199">
        <f>IF(AA130,-O.3!$E$190+O.3!$E$216-O.3!$E$218+O.3!$E$233+O.3!$E$234+SUM(O.3!$E$125,O.3!$E$126,O.3!$E$127,O.3!$E$128,O.3!$E$129,O.3!$E$130,O.3!$E$131,O.3!$E$132,O.3!$E$133,O.3!$E$134*(1+S130),O.3!$E$135,O.3!$E$136,O.3!$E$137,O.3!$E$138,O.3!$E$139,O.3!$E$140,O.3!$E$141,O.3!$E$142,O.3!$E$143,O.3!$E$144),0)</f>
        <v>0</v>
      </c>
      <c r="AC130" s="718"/>
      <c r="AD130" s="719"/>
    </row>
    <row r="131" spans="3:30" hidden="1" x14ac:dyDescent="0.3">
      <c r="C131" s="735"/>
      <c r="D131" s="742"/>
      <c r="E131" s="742"/>
      <c r="F131" s="62">
        <f>-$D$5</f>
        <v>-0.01</v>
      </c>
      <c r="G131" s="66" t="str">
        <f>IF(AND($D$130=0,$E$130=0),"",-O.3!$E$190+O.3!$E$216-O.3!$E$218+O.3!$E$233+O.3!$E$234+SUM(O.3!$E$125,O.3!$E$126,O.3!$E$127,O.3!$E$128,O.3!$E$129,O.3!$E$130,O.3!$E$131,O.3!$E$132,O.3!$E$133,O.3!$E$134*(1+F131),O.3!$E$135,O.3!$E$136,O.3!$E$137,O.3!$E$138,O.3!$E$139,O.3!$E$140,O.3!$E$141,O.3!$E$142,O.3!$E$143,O.3!$E$144))</f>
        <v/>
      </c>
      <c r="H131" s="202">
        <f>IF(OR(O.3!$E$238=0,G131=0,G131=""),0,(G131-O.3!$E$238)/O.3!$E$238)</f>
        <v>0</v>
      </c>
      <c r="I131" s="202" t="str">
        <f>IF(AND($D$130=0,$E$130=0),"",IF(ISERROR(IRR(O.3!G333:INDEX(O.3!G333:CS333,RP+1))),"No value",IRR(O.3!G333:INDEX(O.3!G333:CS333,RP+1))))</f>
        <v/>
      </c>
      <c r="J131" s="202">
        <f>IF(OR(I131="",I131="No value",O.3!$E$239="No value"),0,(I131-O.3!$E$239)/O.3!$E$239)</f>
        <v>0</v>
      </c>
      <c r="K131" s="204" t="str">
        <f>IF(AND($D$130=0,$E$130=0),"",IF(Y131=0,"",X131/Y131))</f>
        <v/>
      </c>
      <c r="L131" s="202">
        <f>IF(OR(K131="",K131="No value",O.3!$E$240=0),0,(K131-O.3!$E$240)/O.3!$E$240)</f>
        <v>0</v>
      </c>
      <c r="M131" s="753"/>
      <c r="N131" s="754"/>
      <c r="O131" s="754"/>
      <c r="P131" s="755"/>
      <c r="Q131" s="725"/>
      <c r="S131" s="727"/>
      <c r="T131" s="748"/>
      <c r="U131" s="154"/>
      <c r="V131" s="179"/>
      <c r="X131" s="8">
        <f>SUM(O.3!$E$233,O.3!$E$234)+SUM(O.3!$E$125,O.3!$E$126,O.3!$E$127,O.3!$E$128,O.3!$E$129,O.3!$E$130,O.3!$E$131,O.3!$E$132,O.3!E$133,O.3!$E$134*(1+F131),O.3!$E$135,O.3!$E$136,O.3!$E$137,O.3!$E$138,O.3!$E$139,O.3!$E$140,O.3!$E$141,O.3!$E$142,O.3!$E$143,O.3!$E$144)+IF(O.3!$E$218&lt;0,-O.3!$E$218,0)+O.3!$E$216</f>
        <v>0</v>
      </c>
      <c r="Y131" s="8">
        <f>O.3!$E$190+IF(O.3!$E$218&lt;0,0,O.3!$E$218)</f>
        <v>0</v>
      </c>
      <c r="AB131" s="26"/>
      <c r="AC131" s="25"/>
      <c r="AD131" s="201"/>
    </row>
    <row r="132" spans="3:30" hidden="1" x14ac:dyDescent="0.3">
      <c r="C132" s="734">
        <f>O.3!C135</f>
        <v>0</v>
      </c>
      <c r="D132" s="741">
        <f>O.3!E135</f>
        <v>0</v>
      </c>
      <c r="E132" s="741">
        <f>O.3!F135</f>
        <v>0</v>
      </c>
      <c r="F132" s="62">
        <f>$D$5</f>
        <v>0.01</v>
      </c>
      <c r="G132" s="66" t="str">
        <f>IF(AND($D$132=0,$E$132=0),"",-O.3!$E$190+O.3!$E$216-O.3!$E$218+O.3!$E$233+O.3!$E$234+SUM(O.3!$E$125,O.3!$E$126,O.3!$E$127,O.3!$E$128,O.3!$E$129,O.3!$E$130,O.3!$E$131,O.3!$E$132,O.3!$E$133,O.3!$E$134,O.3!$E$135*(1+F132),O.3!$E$136,O.3!$E$137,O.3!$E$138,O.3!$E$139,O.3!$E$140,O.3!$E$141,O.3!$E$142,O.3!$E$143,O.3!$E$144))</f>
        <v/>
      </c>
      <c r="H132" s="202">
        <f>IF(OR(O.3!$E$238=0,G132=0,G132=""),0,(G132-O.3!$E$238)/O.3!$E$238)</f>
        <v>0</v>
      </c>
      <c r="I132" s="202" t="str">
        <f>IF(AND($D$132=0,$E$132=0),"",IF(ISERROR(IRR(O.3!G334:INDEX(O.3!G334:CS334,RP+1))),"No value",IRR(O.3!G334:INDEX(O.3!G334:CS334,RP+1))))</f>
        <v/>
      </c>
      <c r="J132" s="202">
        <f>IF(OR(I132="",I132="No value",O.3!$E$239="No value"),0,(I132-O.3!$E$239)/O.3!$E$239)</f>
        <v>0</v>
      </c>
      <c r="K132" s="204" t="str">
        <f>IF($E$132=0,"",IF(Y132=0,"",X132/Y132))</f>
        <v/>
      </c>
      <c r="L132" s="202">
        <f>IF(OR(K132="",K132="No value",O.3!$E$240=0),0,(K132-O.3!$E$240)/O.3!$E$240)</f>
        <v>0</v>
      </c>
      <c r="M132" s="753"/>
      <c r="N132" s="754"/>
      <c r="O132" s="754"/>
      <c r="P132" s="755"/>
      <c r="Q132" s="724" t="str">
        <f>IF(AND(D132=0,E132=0),"",IF(OR(ABS(H132/F132)&gt;=1,ABS(H133/F133)&gt;=1,ABS(J132/F132)&gt;=1,ABS(J133/F133)&gt;=1,ABS(L132/F132)&gt;=1,ABS(L133/F133)&gt;=1,IF(G.Asm!$F$75="yes",ABS(N132/F132)&gt;=1,),IF(G.Asm!$F$75="yes",ABS(N133/F133)&gt;=1,),IF(G.Asm!$F$75="yes",ABS(P132/F132)&gt;=1,),IF(G.Asm!$F$75="yes",ABS(P133/F133)&gt;=1,)),"Yes","No"))</f>
        <v/>
      </c>
      <c r="S132" s="726">
        <v>0</v>
      </c>
      <c r="T132" s="747" t="str">
        <f>IF(AA132,D132*(1+'S&amp;S'!S132),"No value")</f>
        <v>No value</v>
      </c>
      <c r="U132" s="154"/>
      <c r="V132" s="179"/>
      <c r="X132" s="8">
        <f>SUM(O.3!$E$233,O.3!$E$234)+SUM(O.3!$E$125,O.3!$E$126,O.3!$E$127,O.3!$E$128,O.3!$E$129,O.3!$E$130,O.3!$E$131,O.3!$E$132,O.3!E$133,O.3!$E$134,O.3!$E$135*(1+F132),O.3!$E$136,O.3!$E$137,O.3!$E$138,O.3!$E$139,O.3!$E$140,O.3!$E$141,O.3!$E$142,O.3!$E$143,O.3!$E$144)+IF(O.3!$E$218&lt;0,-O.3!$E$218,0)+O.3!$E$216</f>
        <v>0</v>
      </c>
      <c r="Y132" s="8">
        <f>O.3!$E$190+IF(O.3!$E$218&lt;0,0,O.3!$E$218)</f>
        <v>0</v>
      </c>
      <c r="AA132" s="6" t="b">
        <f>AND(OR(O.3!$E$232&gt;0,O.3!$E$218&lt;0),OR(D132&gt;0,E132&gt;0,D132&lt;0,E132&lt;0))</f>
        <v>0</v>
      </c>
      <c r="AB132" s="199">
        <f>IF(AA132,-O.3!$E$190+O.3!$E$216-O.3!$E$218+O.3!$E$233+O.3!$E$234+SUM(O.3!$E$125,O.3!$E$126,O.3!$E$127,O.3!$E$128,O.3!$E$129,O.3!$E$130,O.3!$E$131,O.3!$E$132,O.3!$E$133,O.3!$E$134,O.3!$E$135*(1+S132),O.3!$E$136,O.3!$E$137,O.3!$E$138,O.3!$E$139,O.3!$E$140,O.3!$E$141,O.3!$E$142,O.3!$E$143,O.3!$E$144),0)</f>
        <v>0</v>
      </c>
      <c r="AC132" s="718"/>
      <c r="AD132" s="719"/>
    </row>
    <row r="133" spans="3:30" hidden="1" x14ac:dyDescent="0.3">
      <c r="C133" s="735"/>
      <c r="D133" s="742"/>
      <c r="E133" s="742"/>
      <c r="F133" s="62">
        <f>-$D$5</f>
        <v>-0.01</v>
      </c>
      <c r="G133" s="66" t="str">
        <f>IF(AND($D$132=0,$E$132=0),"",-O.3!$E$190+O.3!$E$216-O.3!$E$218+O.3!$E$233+O.3!$E$234+SUM(O.3!$E$125,O.3!$E$126,O.3!$E$127,O.3!$E$128,O.3!$E$129,O.3!$E$130,O.3!$E$131,O.3!$E$132,O.3!$E$133,O.3!$E$134,O.3!$E$135*(1+F133),O.3!$E$136,O.3!$E$137,O.3!$E$138,O.3!$E$139,O.3!$E$140,O.3!$E$141,O.3!$E$142,O.3!$E$143,O.3!$E$144))</f>
        <v/>
      </c>
      <c r="H133" s="202">
        <f>IF(OR(O.3!$E$238=0,G133=0,G133=""),0,(G133-O.3!$E$238)/O.3!$E$238)</f>
        <v>0</v>
      </c>
      <c r="I133" s="202" t="str">
        <f>IF(AND($D$132=0,$E$132=0),"",IF(ISERROR(IRR(O.3!G335:INDEX(O.3!G335:CS335,RP+1))),"No value",IRR(O.3!G335:INDEX(O.3!G335:CS335,RP+1))))</f>
        <v/>
      </c>
      <c r="J133" s="202">
        <f>IF(OR(I133="",I133="No value",O.3!$E$239="No value"),0,(I133-O.3!$E$239)/O.3!$E$239)</f>
        <v>0</v>
      </c>
      <c r="K133" s="204" t="str">
        <f>IF($E$132=0,"",IF(Y133=0,"",X133/Y133))</f>
        <v/>
      </c>
      <c r="L133" s="202">
        <f>IF(OR(K133="",K133="No value",O.3!$E$240=0),0,(K133-O.3!$E$240)/O.3!$E$240)</f>
        <v>0</v>
      </c>
      <c r="M133" s="753"/>
      <c r="N133" s="754"/>
      <c r="O133" s="754"/>
      <c r="P133" s="755"/>
      <c r="Q133" s="725"/>
      <c r="S133" s="727"/>
      <c r="T133" s="748"/>
      <c r="U133" s="154"/>
      <c r="V133" s="179"/>
      <c r="X133" s="8">
        <f>SUM(O.3!$E$233,O.3!$E$234)+SUM(O.3!$E$125,O.3!$E$126,O.3!$E$127,O.3!$E$128,O.3!$E$129,O.3!$E$130,O.3!$E$131,O.3!$E$132,O.3!E$133,O.3!$E$134,O.3!$E$135*(1+F133),O.3!$E$136,O.3!$E$137,O.3!$E$138,O.3!$E$139,O.3!$E$140,O.3!$E$141,O.3!$E$142,O.3!$E$143,O.3!$E$144)+IF(O.3!$E$218&lt;0,-O.3!$E$218,0)+O.3!$E$216</f>
        <v>0</v>
      </c>
      <c r="Y133" s="8">
        <f>O.3!$E$190+IF(O.3!$E$218&lt;0,0,O.3!$E$218)</f>
        <v>0</v>
      </c>
      <c r="AB133" s="26"/>
      <c r="AC133" s="25"/>
      <c r="AD133" s="201"/>
    </row>
    <row r="134" spans="3:30" hidden="1" x14ac:dyDescent="0.3">
      <c r="C134" s="734">
        <f>O.3!C136</f>
        <v>0</v>
      </c>
      <c r="D134" s="741">
        <f>O.3!E136</f>
        <v>0</v>
      </c>
      <c r="E134" s="741">
        <f>O.3!F136</f>
        <v>0</v>
      </c>
      <c r="F134" s="62">
        <f>$D$5</f>
        <v>0.01</v>
      </c>
      <c r="G134" s="66" t="str">
        <f>IF(AND($D$134=0,$E$134=0),"",-O.3!$E$190+O.3!$E$216-O.3!$E$218+O.3!$E$233+O.3!$E$234+SUM(O.3!$E$125,O.3!$E$126,O.3!$E$127,O.3!$E$128,O.3!$E$129,O.3!$E$130,O.3!$E$131,O.3!$E$132,O.3!$E$133,O.3!$E$134,O.3!$E$135,O.3!$E$136*(1+F134),O.3!$E$137,O.3!$E$138,O.3!$E$139,O.3!$E$140,O.3!$E$141,O.3!$E$142,O.3!$E$143,O.3!$E$144))</f>
        <v/>
      </c>
      <c r="H134" s="202">
        <f>IF(OR(O.3!$E$238=0,G134=0,G134=""),0,(G134-O.3!$E$238)/O.3!$E$238)</f>
        <v>0</v>
      </c>
      <c r="I134" s="202" t="str">
        <f>IF(AND($D$134=0,$E$134=0),"",IF(ISERROR(IRR(O.3!G336:INDEX(O.3!G336:CS336,RP+1))),"No value",IRR(O.3!G336:INDEX(O.3!G336:CS336,RP+1))))</f>
        <v/>
      </c>
      <c r="J134" s="202">
        <f>IF(OR(I134="",I134="No value",O.3!$E$239="No value"),0,(I134-O.3!$E$239)/O.3!$E$239)</f>
        <v>0</v>
      </c>
      <c r="K134" s="204" t="str">
        <f>IF(AND($D$134=0,$E$134=0),"",IF(Y134=0,"",X134/Y134))</f>
        <v/>
      </c>
      <c r="L134" s="202">
        <f>IF(OR(K134="",K134="No value",O.3!$E$240=0),0,(K134-O.3!$E$240)/O.3!$E$240)</f>
        <v>0</v>
      </c>
      <c r="M134" s="753"/>
      <c r="N134" s="754"/>
      <c r="O134" s="754"/>
      <c r="P134" s="755"/>
      <c r="Q134" s="724" t="str">
        <f>IF(AND(D134=0,E134=0),"",IF(OR(ABS(H134/F134)&gt;=1,ABS(H135/F135)&gt;=1,ABS(J134/F134)&gt;=1,ABS(J135/F135)&gt;=1,ABS(L134/F134)&gt;=1,ABS(L135/F135)&gt;=1,IF(G.Asm!$F$75="yes",ABS(N134/F134)&gt;=1,),IF(G.Asm!$F$75="yes",ABS(N135/F135)&gt;=1,),IF(G.Asm!$F$75="yes",ABS(P134/F134)&gt;=1,),IF(G.Asm!$F$75="yes",ABS(P135/F135)&gt;=1,)),"Yes","No"))</f>
        <v/>
      </c>
      <c r="S134" s="726">
        <v>0</v>
      </c>
      <c r="T134" s="747" t="str">
        <f>IF(AA134,D134*(1+'S&amp;S'!S134),"No value")</f>
        <v>No value</v>
      </c>
      <c r="U134" s="154"/>
      <c r="V134" s="179"/>
      <c r="X134" s="8">
        <f>SUM(O.3!$E$233,O.3!$E$234)+SUM(O.3!$E$125,O.3!$E$126,O.3!$E$127,O.3!$E$128,O.3!$E$129,O.3!$E$130,O.3!$E$131,O.3!$E$132,O.3!E$133,O.3!$E$134,O.3!$E$135,O.3!$E$136*(1+F134),O.3!$E$137,O.3!$E$138,O.3!$E$139,O.3!$E$140,O.3!$E$141,O.3!$E$142,O.3!$E$143,O.3!$E$144)+IF(O.3!$E$218&lt;0,-O.3!$E$218,0)+O.3!$E$216</f>
        <v>0</v>
      </c>
      <c r="Y134" s="8">
        <f>O.3!$E$190+IF(O.3!$E$218&lt;0,0,O.3!$E$218)</f>
        <v>0</v>
      </c>
      <c r="AA134" s="6" t="b">
        <f>AND(OR(O.3!$E$232&gt;0,O.3!$E$218&lt;0),OR(D134&gt;0,E134&gt;0,D134&lt;0,E134&lt;0))</f>
        <v>0</v>
      </c>
      <c r="AB134" s="199">
        <f>IF(AA134,-O.3!$E$190+O.3!$E$216-O.3!$E$218+O.3!$E$233+O.3!$E$234+SUM(O.3!$E$125,O.3!$E$126,O.3!$E$127,O.3!$E$128,O.3!$E$129,O.3!$E$130,O.3!$E$131,O.3!$E$132,O.3!$E$133,O.3!$E$134,O.3!$E$135,O.3!$E$136*(1+S134),O.3!$E$137,O.3!$E$138,O.3!$E$139,O.3!$E$140,O.3!$E$141,O.3!$E$142,O.3!$E$143,O.3!$E$144),0)</f>
        <v>0</v>
      </c>
      <c r="AC134" s="718"/>
      <c r="AD134" s="719"/>
    </row>
    <row r="135" spans="3:30" hidden="1" x14ac:dyDescent="0.3">
      <c r="C135" s="735"/>
      <c r="D135" s="742"/>
      <c r="E135" s="742"/>
      <c r="F135" s="62">
        <f>-$D$5</f>
        <v>-0.01</v>
      </c>
      <c r="G135" s="66" t="str">
        <f>IF(AND($D$134=0,$E$134=0),"",-O.3!$E$190+O.3!$E$216-O.3!$E$218+O.3!$E$233+O.3!$E$234+SUM(O.3!$E$125,O.3!$E$126,O.3!$E$127,O.3!$E$128,O.3!$E$129,O.3!$E$130,O.3!$E$131,O.3!$E$132,O.3!$E$133,O.3!$E$134,O.3!$E$135,O.3!$E$136*(1+F135),O.3!$E$137,O.3!$E$138,O.3!$E$139,O.3!$E$140,O.3!$E$141,O.3!$E$142,O.3!$E$143,O.3!$E$144))</f>
        <v/>
      </c>
      <c r="H135" s="202">
        <f>IF(OR(O.3!$E$238=0,G135=0,G135=""),0,(G135-O.3!$E$238)/O.3!$E$238)</f>
        <v>0</v>
      </c>
      <c r="I135" s="202" t="str">
        <f>IF(AND($D$134=0,$E$134=0),"",IF(ISERROR(IRR(O.3!G337:INDEX(O.3!G337:CS337,RP+1))),"No value",IRR(O.3!G337:INDEX(O.3!G337:CS337,RP+1))))</f>
        <v/>
      </c>
      <c r="J135" s="202">
        <f>IF(OR(I135="",I135="No value",O.3!$E$239="No value"),0,(I135-O.3!$E$239)/O.3!$E$239)</f>
        <v>0</v>
      </c>
      <c r="K135" s="204" t="str">
        <f>IF(AND($D$134=0,$E$134=0),"",IF(Y135=0,"",X135/Y135))</f>
        <v/>
      </c>
      <c r="L135" s="202">
        <f>IF(OR(K135="",K135="No value",O.3!$E$240=0),0,(K135-O.3!$E$240)/O.3!$E$240)</f>
        <v>0</v>
      </c>
      <c r="M135" s="753"/>
      <c r="N135" s="754"/>
      <c r="O135" s="754"/>
      <c r="P135" s="755"/>
      <c r="Q135" s="725"/>
      <c r="S135" s="727"/>
      <c r="T135" s="748"/>
      <c r="U135" s="154"/>
      <c r="V135" s="179"/>
      <c r="X135" s="8">
        <f>SUM(O.3!$E$233,O.3!$E$234)+SUM(O.3!$E$125,O.3!$E$126,O.3!$E$127,O.3!$E$128,O.3!$E$129,O.3!$E$130,O.3!$E$131,O.3!$E$132,O.3!E$133,O.3!$E$134,O.3!$E$135,O.3!$E$136*(1+F135),O.3!$E$137,O.3!$E$138,O.3!$E$139,O.3!$E$140,O.3!$E$141,O.3!$E$142,O.3!$E$143,O.3!$E$144)+IF(O.3!$E$218&lt;0,-O.3!$E$218,0)+O.3!$E$216</f>
        <v>0</v>
      </c>
      <c r="Y135" s="8">
        <f>O.3!$E$190+IF(O.3!$E$218&lt;0,0,O.3!$E$218)</f>
        <v>0</v>
      </c>
      <c r="AB135" s="26"/>
      <c r="AC135" s="25"/>
      <c r="AD135" s="201"/>
    </row>
    <row r="136" spans="3:30" hidden="1" x14ac:dyDescent="0.3">
      <c r="C136" s="734">
        <f>O.3!C137</f>
        <v>0</v>
      </c>
      <c r="D136" s="741">
        <f>O.3!E137</f>
        <v>0</v>
      </c>
      <c r="E136" s="741">
        <f>O.3!F137</f>
        <v>0</v>
      </c>
      <c r="F136" s="62">
        <f>$D$5</f>
        <v>0.01</v>
      </c>
      <c r="G136" s="66" t="str">
        <f>IF(AND($D$136=0,$E$136=0),"",-O.3!$E$190+O.3!$E$216-O.3!$E$218+O.3!$E$233+O.3!$E$234+SUM(O.3!$E$125,O.3!$E$126,O.3!$E$127,O.3!$E$128,O.3!$E$129,O.3!$E$130,O.3!$E$131,O.3!$E$132,O.3!$E$133,O.3!$E$134,O.3!$E$135,O.3!$E$136,O.3!$E$137*(1+F136),O.3!$E$138,O.3!$E$139,O.3!$E$140,O.3!$E$141,O.3!$E$142,O.3!$E$143,O.3!$E$144))</f>
        <v/>
      </c>
      <c r="H136" s="202">
        <f>IF(OR(O.3!$E$238=0,G136=0,G136=""),0,(G136-O.3!$E$238)/O.3!$E$238)</f>
        <v>0</v>
      </c>
      <c r="I136" s="202" t="str">
        <f>IF(AND($D$136=0,$E$136=0),"",IF(ISERROR(IRR(O.3!G338:INDEX(O.3!G338:CS338,RP+1))),"No value",IRR(O.3!G338:INDEX(O.3!G338:CS338,RP+1))))</f>
        <v/>
      </c>
      <c r="J136" s="202">
        <f>IF(OR(I136="",I136="No value",O.3!$E$239="No value"),0,(I136-O.3!$E$239)/O.3!$E$239)</f>
        <v>0</v>
      </c>
      <c r="K136" s="204" t="str">
        <f>IF(AND($D$136=0,$E$136=0),"",IF(Y136=0,"",X136/Y136))</f>
        <v/>
      </c>
      <c r="L136" s="202">
        <f>IF(OR(K136="",K136="No value",O.3!$E$240=0),0,(K136-O.3!$E$240)/O.3!$E$240)</f>
        <v>0</v>
      </c>
      <c r="M136" s="753"/>
      <c r="N136" s="754"/>
      <c r="O136" s="754"/>
      <c r="P136" s="755"/>
      <c r="Q136" s="724" t="str">
        <f>IF(AND(D136=0,E136=0),"",IF(OR(ABS(H136/F136)&gt;=1,ABS(H137/F137)&gt;=1,ABS(J136/F136)&gt;=1,ABS(J137/F137)&gt;=1,ABS(L136/F136)&gt;=1,ABS(L137/F137)&gt;=1,IF(G.Asm!$F$75="yes",ABS(N136/F136)&gt;=1,),IF(G.Asm!$F$75="yes",ABS(N137/F137)&gt;=1,),IF(G.Asm!$F$75="yes",ABS(P136/F136)&gt;=1,),IF(G.Asm!$F$75="yes",ABS(P137/F137)&gt;=1,)),"Yes","No"))</f>
        <v/>
      </c>
      <c r="S136" s="726">
        <v>0</v>
      </c>
      <c r="T136" s="747" t="str">
        <f>IF(AA136,D136*(1+'S&amp;S'!S136),"No value")</f>
        <v>No value</v>
      </c>
      <c r="U136" s="154"/>
      <c r="V136" s="179"/>
      <c r="X136" s="8">
        <f>SUM(O.3!$E$233,O.3!$E$234)+SUM(O.3!$E$125,O.3!$E$126,O.3!$E$127,O.3!$E$128,O.3!$E$129,O.3!$E$130,O.3!$E$131,O.3!$E$132,O.3!E$133,O.3!$E$134,O.3!$E$135,O.3!$E$136,O.3!$E$137*(1+F136),O.3!$E$138,O.3!$E$139,O.3!$E$140,O.3!$E$141,O.3!$E$142,O.3!$E$143,O.3!$E$144)+IF(O.3!$E$218&lt;0,-O.3!$E$218,0)+O.3!$E$216</f>
        <v>0</v>
      </c>
      <c r="Y136" s="8">
        <f>O.3!$E$190+IF(O.3!$E$218&lt;0,0,O.3!$E$218)</f>
        <v>0</v>
      </c>
      <c r="AA136" s="6" t="b">
        <f>AND(OR(O.3!$E$232&gt;0,O.3!$E$218&lt;0),OR(D136&gt;0,E136&gt;0,D136&lt;0,E136&lt;0))</f>
        <v>0</v>
      </c>
      <c r="AB136" s="199">
        <f>IF(AA136,-O.3!$E$190+O.3!$E$216-O.3!$E$218+O.3!$E$233+O.3!$E$234+SUM(O.3!$E$125,O.3!$E$126,O.3!$E$127,O.3!$E$128,O.3!$E$129,O.3!$E$130,O.3!$E$131,O.3!$E$132,O.3!$E$133,O.3!$E$134,O.3!$E$135,O.3!$E$136,O.3!$E$137*(1+S136),O.3!$E$138,O.3!$E$139,O.3!$E$140,O.3!$E$141,O.3!$E$142,O.3!$E$143,O.3!$E$144),0)</f>
        <v>0</v>
      </c>
      <c r="AC136" s="718"/>
      <c r="AD136" s="719"/>
    </row>
    <row r="137" spans="3:30" hidden="1" x14ac:dyDescent="0.3">
      <c r="C137" s="735"/>
      <c r="D137" s="742"/>
      <c r="E137" s="742"/>
      <c r="F137" s="62">
        <f>-$D$5</f>
        <v>-0.01</v>
      </c>
      <c r="G137" s="66" t="str">
        <f>IF(AND($D$136=0,$E$136=0),"",-O.3!$E$190+O.3!$E$216-O.3!$E$218+O.3!$E$233+O.3!$E$234+SUM(O.3!$E$125,O.3!$E$126,O.3!$E$127,O.3!$E$128,O.3!$E$129,O.3!$E$130,O.3!$E$131,O.3!$E$132,O.3!$E$133,O.3!$E$134,O.3!$E$135,O.3!$E$136,O.3!$E$137*(1+F137),O.3!$E$138,O.3!$E$139,O.3!$E$140,O.3!$E$141,O.3!$E$142,O.3!$E$143,O.3!$E$144))</f>
        <v/>
      </c>
      <c r="H137" s="202">
        <f>IF(OR(O.3!$E$238=0,G137=0,G137=""),0,(G137-O.3!$E$238)/O.3!$E$238)</f>
        <v>0</v>
      </c>
      <c r="I137" s="202" t="str">
        <f>IF(AND($D$136=0,$E$136=0),"",IF(ISERROR(IRR(O.3!G339:INDEX(O.3!G339:CS339,RP+1))),"No value",IRR(O.3!G339:INDEX(O.3!G339:CS339,RP+1))))</f>
        <v/>
      </c>
      <c r="J137" s="202">
        <f>IF(OR(I137="",I137="No value",O.3!$E$239="No value"),0,(I137-O.3!$E$239)/O.3!$E$239)</f>
        <v>0</v>
      </c>
      <c r="K137" s="204" t="str">
        <f>IF(AND($D$136=0,$E$136=0),"",IF(Y137=0,"",X137/Y137))</f>
        <v/>
      </c>
      <c r="L137" s="202">
        <f>IF(OR(K137="",K137="No value",O.3!$E$240=0),0,(K137-O.3!$E$240)/O.3!$E$240)</f>
        <v>0</v>
      </c>
      <c r="M137" s="753"/>
      <c r="N137" s="754"/>
      <c r="O137" s="754"/>
      <c r="P137" s="755"/>
      <c r="Q137" s="725"/>
      <c r="S137" s="727"/>
      <c r="T137" s="748"/>
      <c r="U137" s="154"/>
      <c r="V137" s="179"/>
      <c r="X137" s="8">
        <f>SUM(O.3!$E$233,O.3!$E$234)+SUM(O.3!$E$125,O.3!$E$126,O.3!$E$127,O.3!$E$128,O.3!$E$129,O.3!$E$130,O.3!$E$131,O.3!$E$132,O.3!E$133,O.3!$E$134,O.3!$E$135,O.3!$E$136,O.3!$E$137*(1+F137),O.3!$E$138,O.3!$E$139,O.3!$E$140,O.3!$E$141,O.3!$E$142,O.3!$E$143,O.3!$E$144)+IF(O.3!$E$218&lt;0,-O.3!$E$218,0)+O.3!$E$216</f>
        <v>0</v>
      </c>
      <c r="Y137" s="8">
        <f>O.3!$E$190+IF(O.3!$E$218&lt;0,0,O.3!$E$218)</f>
        <v>0</v>
      </c>
      <c r="AB137" s="26"/>
      <c r="AC137" s="25"/>
      <c r="AD137" s="201"/>
    </row>
    <row r="138" spans="3:30" hidden="1" x14ac:dyDescent="0.3">
      <c r="C138" s="734">
        <f>O.3!C138</f>
        <v>0</v>
      </c>
      <c r="D138" s="741">
        <f>O.3!E138</f>
        <v>0</v>
      </c>
      <c r="E138" s="741">
        <f>O.3!F138</f>
        <v>0</v>
      </c>
      <c r="F138" s="62">
        <f>$D$5</f>
        <v>0.01</v>
      </c>
      <c r="G138" s="66" t="str">
        <f>IF(AND($D$138=0,$E$138=0),"",-O.3!$E$190+O.3!$E$216-O.3!$E$218+O.3!$E$233+O.3!$E$234+SUM(O.3!$E$125,O.3!$E$126,O.3!$E$127,O.3!$E$128,O.3!$E$129,O.3!$E$130,O.3!$E$131,O.3!$E$132,O.3!$E$133,O.3!$E$134,O.3!$E$135,O.3!$E$136,O.3!$E$137,O.3!$E$138*(1+F138),O.3!$E$139,O.3!$E$140,O.3!$E$141,O.3!$E$142,O.3!$E$143,O.3!$E$144))</f>
        <v/>
      </c>
      <c r="H138" s="202">
        <f>IF(OR(O.3!$E$238=0,G138=0,G138=""),0,(G138-O.3!$E$238)/O.3!$E$238)</f>
        <v>0</v>
      </c>
      <c r="I138" s="202" t="str">
        <f>IF(AND($D$138=0,$E$138=0),"",IF(ISERROR(IRR(O.3!G340:INDEX(O.3!G340:CS340,RP+1))),"No value",IRR(O.3!G340:INDEX(O.3!G340:CS340,RP+1))))</f>
        <v/>
      </c>
      <c r="J138" s="202">
        <f>IF(OR(I138="",I138="No value",O.3!$E$239="No value"),0,(I138-O.3!$E$239)/O.3!$E$239)</f>
        <v>0</v>
      </c>
      <c r="K138" s="204" t="str">
        <f>IF(AND($D$138=0,$E$138=0),"",IF(Y138=0,"",X138/Y138))</f>
        <v/>
      </c>
      <c r="L138" s="202">
        <f>IF(OR(K138="",K138="No value",O.3!$E$240=0),0,(K138-O.3!$E$240)/O.3!$E$240)</f>
        <v>0</v>
      </c>
      <c r="M138" s="753"/>
      <c r="N138" s="754"/>
      <c r="O138" s="754"/>
      <c r="P138" s="755"/>
      <c r="Q138" s="724" t="str">
        <f>IF(AND(D138=0,E138=0),"",IF(OR(ABS(H138/F138)&gt;=1,ABS(H139/F139)&gt;=1,ABS(J138/F138)&gt;=1,ABS(J139/F139)&gt;=1,ABS(L138/F138)&gt;=1,ABS(L139/F139)&gt;=1,IF(G.Asm!$F$75="yes",ABS(N138/F138)&gt;=1,),IF(G.Asm!$F$75="yes",ABS(N139/F139)&gt;=1,),IF(G.Asm!$F$75="yes",ABS(P138/F138)&gt;=1,),IF(G.Asm!$F$75="yes",ABS(P139/F139)&gt;=1,)),"Yes","No"))</f>
        <v/>
      </c>
      <c r="S138" s="726">
        <v>0</v>
      </c>
      <c r="T138" s="747" t="str">
        <f>IF(AA138,D138*(1+'S&amp;S'!S138),"No value")</f>
        <v>No value</v>
      </c>
      <c r="U138" s="154"/>
      <c r="V138" s="179"/>
      <c r="X138" s="8">
        <f>SUM(O.3!$E$233,O.3!$E$234)+SUM(O.3!$E$125,O.3!$E$126,O.3!$E$127,O.3!$E$128,O.3!$E$129,O.3!$E$130,O.3!$E$131,O.3!$E$132,O.3!E$133,O.3!$E$134,O.3!$E$135,O.3!$E$136,O.3!$E$137,O.3!$E$138*(1+F138),O.3!$E$139,O.3!$E$140,O.3!$E$141,O.3!$E$142,O.3!$E$143,O.3!$E$144)+IF(O.3!$E$218&lt;0,-O.3!$E$218,0)+O.3!$E$216</f>
        <v>0</v>
      </c>
      <c r="Y138" s="8">
        <f>O.3!$E$190+IF(O.3!$E$218&lt;0,0,O.3!$E$218)</f>
        <v>0</v>
      </c>
      <c r="AA138" s="6" t="b">
        <f>AND(OR(O.3!$E$232&gt;0,O.3!$E$218&lt;0),OR(D138&gt;0,E138&gt;0,D138&lt;0,E138&lt;0))</f>
        <v>0</v>
      </c>
      <c r="AB138" s="199">
        <f>IF(AA138,-O.3!$E$190+O.3!$E$216-O.3!$E$218+O.3!$E$233+O.3!$E$234+SUM(O.3!$E$125,O.3!$E$126,O.3!$E$127,O.3!$E$128,O.3!$E$129,O.3!$E$130,O.3!$E$131,O.3!$E$132,O.3!$E$133,O.3!$E$134,O.3!$E$135,O.3!$E$136,O.3!$E$137,O.3!$E$138*(1+S138),O.3!$E$139,O.3!$E$140,O.3!$E$141,O.3!$E$142,O.3!$E$143,O.3!$E$144),0)</f>
        <v>0</v>
      </c>
      <c r="AC138" s="718"/>
      <c r="AD138" s="719"/>
    </row>
    <row r="139" spans="3:30" hidden="1" x14ac:dyDescent="0.3">
      <c r="C139" s="735"/>
      <c r="D139" s="742"/>
      <c r="E139" s="742"/>
      <c r="F139" s="62">
        <f>-$D$5</f>
        <v>-0.01</v>
      </c>
      <c r="G139" s="66" t="str">
        <f>IF(AND($D$138=0,$E$138=0),"",-O.3!$E$190+O.3!$E$216-O.3!$E$218+O.3!$E$233+O.3!$E$234+SUM(O.3!$E$125,O.3!$E$126,O.3!$E$127,O.3!$E$128,O.3!$E$129,O.3!$E$130,O.3!$E$131,O.3!$E$132,O.3!$E$133,O.3!$E$134,O.3!$E$135,O.3!$E$136,O.3!$E$137,O.3!$E$138*(1+F139),O.3!$E$139,O.3!$E$140,O.3!$E$141,O.3!$E$142,O.3!$E$143,O.3!$E$144))</f>
        <v/>
      </c>
      <c r="H139" s="202">
        <f>IF(OR(O.3!$E$238=0,G139=0,G139=""),0,(G139-O.3!$E$238)/O.3!$E$238)</f>
        <v>0</v>
      </c>
      <c r="I139" s="202" t="str">
        <f>IF(AND($D$138=0,$E$138=0),"",IF(ISERROR(IRR(O.3!G341:INDEX(O.3!G341:CS341,RP+1))),"No value",IRR(O.3!G341:INDEX(O.3!G341:CS341,RP+1))))</f>
        <v/>
      </c>
      <c r="J139" s="202">
        <f>IF(OR(I139="",I139="No value",O.3!$E$239="No value"),0,(I139-O.3!$E$239)/O.3!$E$239)</f>
        <v>0</v>
      </c>
      <c r="K139" s="204" t="str">
        <f>IF(AND($D$138=0,$E$138=0),"",IF(Y139=0,"",X139/Y139))</f>
        <v/>
      </c>
      <c r="L139" s="202">
        <f>IF(OR(K139="",K139="No value",O.3!$E$240=0),0,(K139-O.3!$E$240)/O.3!$E$240)</f>
        <v>0</v>
      </c>
      <c r="M139" s="753"/>
      <c r="N139" s="754"/>
      <c r="O139" s="754"/>
      <c r="P139" s="755"/>
      <c r="Q139" s="725"/>
      <c r="S139" s="727"/>
      <c r="T139" s="748"/>
      <c r="U139" s="154"/>
      <c r="V139" s="179"/>
      <c r="X139" s="8">
        <f>SUM(O.3!$E$233,O.3!$E$234)+SUM(O.3!$E$125,O.3!$E$126,O.3!$E$127,O.3!$E$128,O.3!$E$129,O.3!$E$130,O.3!$E$131,O.3!$E$132,O.3!E$133,O.3!$E$134,O.3!$E$135,O.3!$E$136,O.3!$E$137,O.3!$E$138*(1+F139),O.3!$E$139,O.3!$E$140,O.3!$E$141,O.3!$E$142,O.3!$E$143,O.3!$E$144)+IF(O.3!$E$218&lt;0,-O.3!$E$218,0)+O.3!$E$216</f>
        <v>0</v>
      </c>
      <c r="Y139" s="8">
        <f>O.3!$E$190+IF(O.3!$E$218&lt;0,0,O.3!$E$218)</f>
        <v>0</v>
      </c>
      <c r="AB139" s="26"/>
      <c r="AC139" s="25"/>
      <c r="AD139" s="201"/>
    </row>
    <row r="140" spans="3:30" hidden="1" x14ac:dyDescent="0.3">
      <c r="C140" s="734">
        <f>O.3!C139</f>
        <v>0</v>
      </c>
      <c r="D140" s="741">
        <f>O.3!E139</f>
        <v>0</v>
      </c>
      <c r="E140" s="741">
        <f>O.3!F139</f>
        <v>0</v>
      </c>
      <c r="F140" s="62">
        <f>$D$5</f>
        <v>0.01</v>
      </c>
      <c r="G140" s="66" t="str">
        <f>IF(AND($D$140=0,$E$140=0),"",-O.3!$E$190+O.3!$E$216-O.3!$E$218+O.3!$E$233+O.3!$E$234+SUM(O.3!$E$125,O.3!$E$126,O.3!$E$127,O.3!$E$128,O.3!$E$129,O.3!$E$130,O.3!$E$131,O.3!$E$132,O.3!$E$133,O.3!$E$134,O.3!$E$135,O.3!$E$136,O.3!$E$137,O.3!$E$138,O.3!$E$139*(1+F140),O.3!$E$140,O.3!$E$141,O.3!$E$142,O.3!$E$143,O.3!$E$144))</f>
        <v/>
      </c>
      <c r="H140" s="202">
        <f>IF(OR(O.3!$E$238=0,G140=0,G140=""),0,(G140-O.3!$E$238)/O.3!$E$238)</f>
        <v>0</v>
      </c>
      <c r="I140" s="202" t="str">
        <f>IF(AND($D$140=0,$E$140=0),"",IF(ISERROR(IRR(O.3!G342:INDEX(O.3!G342:CS342,RP+1))),"No value",IRR(O.3!G342:INDEX(O.3!G342:CS342,RP+1))))</f>
        <v/>
      </c>
      <c r="J140" s="202">
        <f>IF(OR(I140="",I140="No value",O.3!$E$239="No value"),0,(I140-O.3!$E$239)/O.3!$E$239)</f>
        <v>0</v>
      </c>
      <c r="K140" s="204" t="str">
        <f>IF(AND($D$140=0,$E$140=0),"",IF(Y140=0,"",X140/Y140))</f>
        <v/>
      </c>
      <c r="L140" s="202">
        <f>IF(OR(K140="",K140="No value",O.3!$E$240=0),0,(K140-O.3!$E$240)/O.3!$E$240)</f>
        <v>0</v>
      </c>
      <c r="M140" s="753"/>
      <c r="N140" s="754"/>
      <c r="O140" s="754"/>
      <c r="P140" s="755"/>
      <c r="Q140" s="724" t="str">
        <f>IF(AND(D140=0,E140=0),"",IF(OR(ABS(H140/F140)&gt;=1,ABS(H141/F141)&gt;=1,ABS(J140/F140)&gt;=1,ABS(J141/F141)&gt;=1,ABS(L140/F140)&gt;=1,ABS(L141/F141)&gt;=1,IF(G.Asm!$F$75="yes",ABS(N140/F140)&gt;=1,),IF(G.Asm!$F$75="yes",ABS(N141/F141)&gt;=1,),IF(G.Asm!$F$75="yes",ABS(P140/F140)&gt;=1,),IF(G.Asm!$F$75="yes",ABS(P141/F141)&gt;=1,)),"Yes","No"))</f>
        <v/>
      </c>
      <c r="S140" s="726">
        <v>0</v>
      </c>
      <c r="T140" s="747" t="str">
        <f>IF(AA140,D140*(1+'S&amp;S'!S140),"No value")</f>
        <v>No value</v>
      </c>
      <c r="U140" s="154"/>
      <c r="V140" s="179"/>
      <c r="X140" s="8">
        <f>SUM(O.3!$E$233,O.3!$E$234)+SUM(O.3!$E$125,O.3!$E$126,O.3!$E$127,O.3!$E$128,O.3!$E$129,O.3!$E$130,O.3!$E$131,O.3!$E$132,O.3!E$133,O.3!$E$134,O.3!$E$135,O.3!$E$136,O.3!$E$137,O.3!$E$138,O.3!$E$139*(1+F140),O.3!$E$140,O.3!$E$141,O.3!$E$142,O.3!$E$143,O.3!$E$144)+IF(O.3!$E$218&lt;0,-O.3!$E$218,0)+O.3!$E$216</f>
        <v>0</v>
      </c>
      <c r="Y140" s="8">
        <f>O.3!$E$190+IF(O.3!$E$218&lt;0,0,O.3!$E$218)</f>
        <v>0</v>
      </c>
      <c r="AA140" s="6" t="b">
        <f>AND(OR(O.3!$E$232&gt;0,O.3!$E$218&lt;0),OR(D140&gt;0,E140&gt;0,D140&lt;0,E140&lt;0))</f>
        <v>0</v>
      </c>
      <c r="AB140" s="199">
        <f>IF(AA140,-O.3!$E$190+O.3!$E$216-O.3!$E$218+O.3!$E$233+O.3!$E$234+SUM(O.3!$E$125,O.3!$E$126,O.3!$E$127,O.3!$E$128,O.3!$E$129,O.3!$E$130,O.3!$E$131,O.3!$E$132,O.3!$E$133,O.3!$E$134,O.3!$E$135,O.3!$E$136,O.3!$E$137,O.3!$E$138,O.3!$E$139*(1+S140),O.3!$E$140,O.3!$E$141,O.3!$E$142,O.3!$E$143,O.3!$E$144),0)</f>
        <v>0</v>
      </c>
      <c r="AC140" s="718"/>
      <c r="AD140" s="719"/>
    </row>
    <row r="141" spans="3:30" hidden="1" x14ac:dyDescent="0.3">
      <c r="C141" s="735"/>
      <c r="D141" s="742"/>
      <c r="E141" s="742"/>
      <c r="F141" s="62">
        <f>-$D$5</f>
        <v>-0.01</v>
      </c>
      <c r="G141" s="66" t="str">
        <f>IF(AND($D$140=0,$E$140=0),"",-O.3!$E$190+O.3!$E$216-O.3!$E$218+O.3!$E$233+O.3!$E$234+SUM(O.3!$E$125,O.3!$E$126,O.3!$E$127,O.3!$E$128,O.3!$E$129,O.3!$E$130,O.3!$E$131,O.3!$E$132,O.3!$E$133,O.3!$E$134,O.3!$E$135,O.3!$E$136,O.3!$E$137,O.3!$E$138,O.3!$E$139*(1+F141),O.3!$E$140,O.3!$E$141,O.3!$E$142,O.3!$E$143,O.3!$E$144))</f>
        <v/>
      </c>
      <c r="H141" s="202">
        <f>IF(OR(O.3!$E$238=0,G141=0,G141=""),0,(G141-O.3!$E$238)/O.3!$E$238)</f>
        <v>0</v>
      </c>
      <c r="I141" s="202" t="str">
        <f>IF(AND($D$140=0,$E$140=0),"",IF(ISERROR(IRR(O.3!G343:INDEX(O.3!G343:CS343,RP+1))),"No value",IRR(O.3!G343:INDEX(O.3!G343:CS343,RP+1))))</f>
        <v/>
      </c>
      <c r="J141" s="202">
        <f>IF(OR(I141="",I141="No value",O.3!$E$239="No value"),0,(I141-O.3!$E$239)/O.3!$E$239)</f>
        <v>0</v>
      </c>
      <c r="K141" s="204" t="str">
        <f>IF(AND($D$140=0,$E$140=0),"",IF(Y141=0,"",X141/Y141))</f>
        <v/>
      </c>
      <c r="L141" s="202">
        <f>IF(OR(K141="",K141="No value",O.3!$E$240=0),0,(K141-O.3!$E$240)/O.3!$E$240)</f>
        <v>0</v>
      </c>
      <c r="M141" s="753"/>
      <c r="N141" s="754"/>
      <c r="O141" s="754"/>
      <c r="P141" s="755"/>
      <c r="Q141" s="725"/>
      <c r="S141" s="727"/>
      <c r="T141" s="748"/>
      <c r="U141" s="154"/>
      <c r="V141" s="179"/>
      <c r="X141" s="8">
        <f>SUM(O.3!$E$233,O.3!$E$234)+SUM(O.3!$E$125,O.3!$E$126,O.3!$E$127,O.3!$E$128,O.3!$E$129,O.3!$E$130,O.3!$E$131,O.3!$E$132,O.3!E$133,O.3!$E$134,O.3!$E$135,O.3!$E$136,O.3!$E$137,O.3!$E$138,O.3!$E$139*(1+F141),O.3!$E$140,O.3!$E$141,O.3!$E$142,O.3!$E$143,O.3!$E$144)+IF(O.3!$E$218&lt;0,-O.3!$E$218,0)+O.3!$E$216</f>
        <v>0</v>
      </c>
      <c r="Y141" s="8">
        <f>O.3!$E$190+IF(O.3!$E$218&lt;0,0,O.3!$E$218)</f>
        <v>0</v>
      </c>
      <c r="AB141" s="26"/>
      <c r="AC141" s="25"/>
      <c r="AD141" s="201"/>
    </row>
    <row r="142" spans="3:30" hidden="1" x14ac:dyDescent="0.3">
      <c r="C142" s="734" t="str">
        <f>O.3!C140</f>
        <v>Spare</v>
      </c>
      <c r="D142" s="728">
        <f>O.3!E140</f>
        <v>0</v>
      </c>
      <c r="E142" s="728">
        <f>O.3!F140</f>
        <v>0</v>
      </c>
      <c r="F142" s="62">
        <f>$D$5</f>
        <v>0.01</v>
      </c>
      <c r="G142" s="66" t="str">
        <f>IF(AND($D$142=0,$E$142=0),"",-O.3!$E$190+O.3!$E$216-O.3!$E$218+O.3!$E$233+O.3!$E$234+SUM(O.3!$E$125,O.3!$E$126,O.3!$E$127,O.3!$E$128,O.3!$E$129,O.3!$E$130,O.3!$E$131,O.3!$E$132,O.3!$E$133,O.3!$E$134,O.3!$E$135,O.3!$E$136,O.3!$E$137,O.3!$E$138,O.3!$E$139,O.3!$E$140*(1+F142),O.3!$E$141,O.3!$E$142,O.3!$E$143,O.3!$E$144))</f>
        <v/>
      </c>
      <c r="H142" s="202">
        <f>IF(OR(O.3!$E$238=0,G142=0,G142=""),0,(G142-O.3!$E$238)/O.3!$E$238)</f>
        <v>0</v>
      </c>
      <c r="I142" s="202" t="str">
        <f>IF(AND($D$142=0,$E$142=0),"",IF(ISERROR(IRR(O.3!G344:INDEX(O.3!G344:CS344,RP+1))),"No value",IRR(O.3!G344:INDEX(O.3!G344:CS344,RP+1))))</f>
        <v/>
      </c>
      <c r="J142" s="202">
        <f>IF(OR(I142="",I142="No value",O.3!$E$239="No value"),0,(I142-O.3!$E$239)/O.3!$E$239)</f>
        <v>0</v>
      </c>
      <c r="K142" s="204" t="str">
        <f>IF(AND($D$142=0,$E$142=0),"",IF(Y142=0,"",X142/Y142))</f>
        <v/>
      </c>
      <c r="L142" s="202">
        <f>IF(OR(K142="",K142="No value",O.3!$E$240=0),0,(K142-O.3!$E$240)/O.3!$E$240)</f>
        <v>0</v>
      </c>
      <c r="M142" s="753"/>
      <c r="N142" s="754"/>
      <c r="O142" s="754"/>
      <c r="P142" s="755"/>
      <c r="Q142" s="724" t="str">
        <f>IF(AND(D142=0,E142=0),"",IF(OR(ABS(H142/F142)&gt;=1,ABS(H143/F143)&gt;=1,ABS(J142/F142)&gt;=1,ABS(J143/F143)&gt;=1,ABS(L142/F142)&gt;=1,ABS(L143/F143)&gt;=1,IF(G.Asm!$F$75="yes",ABS(N142/F142)&gt;=1,),IF(G.Asm!$F$75="yes",ABS(N143/F143)&gt;=1,),IF(G.Asm!$F$75="yes",ABS(P142/F142)&gt;=1,),IF(G.Asm!$F$75="yes",ABS(P143/F143)&gt;=1,)),"Yes","No"))</f>
        <v/>
      </c>
      <c r="S142" s="726">
        <v>0</v>
      </c>
      <c r="T142" s="747" t="str">
        <f>IF(AA142,D142*(1+'S&amp;S'!S142),"No value")</f>
        <v>No value</v>
      </c>
      <c r="U142" s="749"/>
      <c r="V142" s="760"/>
      <c r="X142" s="8">
        <f>SUM(O.3!$E$233,O.3!$E$234)+SUM(O.3!$E$125,O.3!$E$126,O.3!$E$127,O.3!$E$128,O.3!$E$129,O.3!$E$130,O.3!$E$131,O.3!$E$132,O.3!E$133,O.3!$E$134,O.3!$E$135,O.3!$E$136,O.3!$E$137,O.3!$E$138,O.3!$E$139,O.3!$E$140*(1+F142),O.3!$E$141,O.3!$E$142,O.3!$E$143,O.3!$E$144)+IF(O.3!$E$218&lt;0,-O.3!$E$218,0)+O.3!$E$216</f>
        <v>0</v>
      </c>
      <c r="Y142" s="8">
        <f>O.3!$E$190+IF(O.3!$E$218&lt;0,0,O.3!$E$218)</f>
        <v>0</v>
      </c>
      <c r="AA142" s="6" t="b">
        <f>AND(OR(O.3!$E$232&gt;0,O.3!$E$218&lt;0),OR(D142&gt;0,E142&gt;0,D142&lt;0,E142&lt;0))</f>
        <v>0</v>
      </c>
      <c r="AB142" s="199">
        <f>IF(AA142,-O.3!$E$190+O.3!$E$216-O.3!$E$218+O.3!$E$233+O.3!$E$234+SUM(O.3!$E$125,O.3!$E$126,O.3!$E$127,O.3!$E$128,O.3!$E$129,O.3!$E$130,O.3!$E$131,O.3!$E$132,O.3!$E$133,O.3!$E$134,O.3!$E$135,O.3!$E$136,O.3!$E$137,O.3!$E$138,O.3!$E$139,O.3!$E$140*(1+S142),O.3!$E$141,O.3!$E$142,O.3!$E$143,O.3!$E$144),0)</f>
        <v>0</v>
      </c>
      <c r="AC142" s="718"/>
      <c r="AD142" s="719"/>
    </row>
    <row r="143" spans="3:30" hidden="1" x14ac:dyDescent="0.3">
      <c r="C143" s="735"/>
      <c r="D143" s="729"/>
      <c r="E143" s="729"/>
      <c r="F143" s="62">
        <f>-$D$5</f>
        <v>-0.01</v>
      </c>
      <c r="G143" s="66" t="str">
        <f>IF(AND($D$142=0,$E$142=0),"",-O.3!$E$190+O.3!$E$216-O.3!$E$218+O.3!$E$233+O.3!$E$234+SUM(O.3!$E$125,O.3!$E$126,O.3!$E$127,O.3!$E$128,O.3!$E$129,O.3!$E$130,O.3!$E$131,O.3!$E$132,O.3!$E$133,O.3!$E$134,O.3!$E$135,O.3!$E$136,O.3!$E$137,O.3!$E$138,O.3!$E$139,O.3!$E$140*(1+F143),O.3!$E$141,O.3!$E$142,O.3!$E$143,O.3!$E$144))</f>
        <v/>
      </c>
      <c r="H143" s="202">
        <f>IF(OR(O.3!$E$238=0,G143=0,G143=""),0,(G143-O.3!$E$238)/O.3!$E$238)</f>
        <v>0</v>
      </c>
      <c r="I143" s="202" t="str">
        <f>IF(AND($D$142=0,$E$142=0),"",IF(ISERROR(IRR(O.3!G345:INDEX(O.3!G345:CS345,RP+1))),"No value",IRR(O.3!G345:INDEX(O.3!G345:CS345,RP+1))))</f>
        <v/>
      </c>
      <c r="J143" s="202">
        <f>IF(OR(I143="",I143="No value",O.3!$E$239="No value"),0,(I143-O.3!$E$239)/O.3!$E$239)</f>
        <v>0</v>
      </c>
      <c r="K143" s="204" t="str">
        <f>IF(AND($D$142=0,$E$142=0),"",IF(Y143=0,"",X143/Y143))</f>
        <v/>
      </c>
      <c r="L143" s="202">
        <f>IF(OR(K143="",K143="No value",O.3!$E$240=0),0,(K143-O.3!$E$240)/O.3!$E$240)</f>
        <v>0</v>
      </c>
      <c r="M143" s="753"/>
      <c r="N143" s="754"/>
      <c r="O143" s="754"/>
      <c r="P143" s="755"/>
      <c r="Q143" s="725"/>
      <c r="S143" s="727"/>
      <c r="T143" s="748"/>
      <c r="U143" s="749"/>
      <c r="V143" s="760"/>
      <c r="X143" s="8">
        <f>SUM(O.3!$E$233,O.3!$E$234)+SUM(O.3!$E$125,O.3!$E$126,O.3!$E$127,O.3!$E$128,O.3!$E$129,O.3!$E$130,O.3!$E$131,O.3!$E$132,O.3!E$133,O.3!$E$134,O.3!$E$135,O.3!$E$136,O.3!$E$137,O.3!$E$138,O.3!$E$139,O.3!$E$140*(1+F143),O.3!$E$141,O.3!$E$142,O.3!$E$143,O.3!$E$144)+IF(O.3!$E$218&lt;0,-O.3!$E$218,0)+O.3!$E$216</f>
        <v>0</v>
      </c>
      <c r="Y143" s="8">
        <f>O.3!$E$190+IF(O.3!$E$218&lt;0,0,O.3!$E$218)</f>
        <v>0</v>
      </c>
      <c r="AB143" s="26"/>
      <c r="AC143" s="25"/>
      <c r="AD143" s="201"/>
    </row>
    <row r="144" spans="3:30" hidden="1" x14ac:dyDescent="0.3">
      <c r="C144" s="734" t="str">
        <f>O.3!C141</f>
        <v>Spare</v>
      </c>
      <c r="D144" s="728">
        <f>O.3!E141</f>
        <v>0</v>
      </c>
      <c r="E144" s="728">
        <f>O.3!F141</f>
        <v>0</v>
      </c>
      <c r="F144" s="62">
        <f>$D$5</f>
        <v>0.01</v>
      </c>
      <c r="G144" s="66" t="str">
        <f>IF(AND($D$144=0,$E$144=0),"",-O.3!$E$190+O.3!$E$216-O.3!$E$218+O.3!$E$233+O.3!$E$234+SUM(O.3!$E$125,O.3!$E$126,O.3!$E$127,O.3!$E$128,O.3!$E$129,O.3!$E$130,O.3!$E$131,O.3!$E$132,O.3!$E$133,O.3!$E$134,O.3!$E$135,O.3!$E$136,O.3!$E$137,O.3!$E$138,O.3!$E$139,O.3!$E$140,O.3!$E$141*(1+F144),O.3!$E$142,O.3!$E$143,O.3!$E$144))</f>
        <v/>
      </c>
      <c r="H144" s="202">
        <f>IF(OR(O.3!$E$238=0,G144=0,G144=""),0,(G144-O.3!$E$238)/O.3!$E$238)</f>
        <v>0</v>
      </c>
      <c r="I144" s="202" t="str">
        <f>IF(AND($D$144=0,$E$144=0),"",IF(ISERROR(IRR(O.3!G346:INDEX(O.3!G346:CS346,RP+1))),"No value",IRR(O.3!G346:INDEX(O.3!G346:CS346,RP+1))))</f>
        <v/>
      </c>
      <c r="J144" s="202">
        <f>IF(OR(I144="",I144="No value",O.3!$E$239="No value"),0,(I144-O.3!$E$239)/O.3!$E$239)</f>
        <v>0</v>
      </c>
      <c r="K144" s="204" t="str">
        <f>IF(AND($D$144=0,$E$144=0),"",IF(Y144=0,"",X144/Y144))</f>
        <v/>
      </c>
      <c r="L144" s="202">
        <f>IF(OR(K144="",K144="No value",O.3!$E$240=0),0,(K144-O.3!$E$240)/O.3!$E$240)</f>
        <v>0</v>
      </c>
      <c r="M144" s="753"/>
      <c r="N144" s="754"/>
      <c r="O144" s="754"/>
      <c r="P144" s="755"/>
      <c r="Q144" s="724" t="str">
        <f>IF(AND(D144=0,E144=0),"",IF(OR(ABS(H144/F144)&gt;=1,ABS(H145/F145)&gt;=1,ABS(J144/F144)&gt;=1,ABS(J145/F145)&gt;=1,ABS(L144/F144)&gt;=1,ABS(L145/F145)&gt;=1,IF(G.Asm!$F$75="yes",ABS(N144/F144)&gt;=1,),IF(G.Asm!$F$75="yes",ABS(N145/F145)&gt;=1,),IF(G.Asm!$F$75="yes",ABS(P144/F144)&gt;=1,),IF(G.Asm!$F$75="yes",ABS(P145/F145)&gt;=1,)),"Yes","No"))</f>
        <v/>
      </c>
      <c r="S144" s="726">
        <v>0</v>
      </c>
      <c r="T144" s="747" t="str">
        <f>IF(AA144,D144*(1+'S&amp;S'!S144),"No value")</f>
        <v>No value</v>
      </c>
      <c r="U144" s="749"/>
      <c r="V144" s="760"/>
      <c r="X144" s="8">
        <f>SUM(O.3!$E$233,O.3!$E$234)+SUM(O.3!$E$125,O.3!$E$126,O.3!$E$127,O.3!$E$128,O.3!$E$129,O.3!$E$130,O.3!$E$131,O.3!$E$132,O.3!E$133,O.3!$E$134,O.3!$E$135,O.3!$E$136,O.3!$E$137,O.3!$E$138,O.3!$E$139,O.3!$E$140,O.3!$E$141*(1+F144),O.3!$E$142,O.3!$E$143,O.3!$E$144)+IF(O.3!$E$218&lt;0,-O.3!$E$218,0)+O.3!$E$216</f>
        <v>0</v>
      </c>
      <c r="Y144" s="8">
        <f>O.3!$E$190+IF(O.3!$E$218&lt;0,0,O.3!$E$218)</f>
        <v>0</v>
      </c>
      <c r="AA144" s="6" t="b">
        <f>AND(OR(O.3!$E$232&gt;0,O.3!$E$218&lt;0),OR(D144&gt;0,E144&gt;0,D144&lt;0,E144&lt;0))</f>
        <v>0</v>
      </c>
      <c r="AB144" s="199">
        <f>IF(AA144,-O.3!$E$190+O.3!$E$216-O.3!$E$218+O.3!$E$233+O.3!$E$234+SUM(O.3!$E$125,O.3!$E$126,O.3!$E$127,O.3!$E$128,O.3!$E$129,O.3!$E$130,O.3!$E$131,O.3!$E$132,O.3!$E$133,O.3!$E$134,O.3!$E$135,O.3!$E$136,O.3!$E$137,O.3!$E$138,O.3!$E$139,O.3!$E$140,O.3!$E$141*(1+S144),O.3!$E$142,O.3!$E$143,O.3!$E$144),0)</f>
        <v>0</v>
      </c>
      <c r="AC144" s="718"/>
      <c r="AD144" s="719"/>
    </row>
    <row r="145" spans="3:30" hidden="1" x14ac:dyDescent="0.3">
      <c r="C145" s="735"/>
      <c r="D145" s="729"/>
      <c r="E145" s="729"/>
      <c r="F145" s="62">
        <f>-$D$5</f>
        <v>-0.01</v>
      </c>
      <c r="G145" s="66" t="str">
        <f>IF(AND($D$144=0,$E$144=0),"",-O.3!$E$190+O.3!$E$216-O.3!$E$218+O.3!$E$233+O.3!$E$234+SUM(O.3!$E$125,O.3!$E$126,O.3!$E$127,O.3!$E$128,O.3!$E$129,O.3!$E$130,O.3!$E$131,O.3!$E$132,O.3!$E$133,O.3!$E$134,O.3!$E$135,O.3!$E$136,O.3!$E$137,O.3!$E$138,O.3!$E$139,O.3!$E$140,O.3!$E$141*(1+F145),O.3!$E$142,O.3!$E$143,O.3!$E$144))</f>
        <v/>
      </c>
      <c r="H145" s="202">
        <f>IF(OR(O.3!$E$238=0,G145=0,G145=""),0,(G145-O.3!$E$238)/O.3!$E$238)</f>
        <v>0</v>
      </c>
      <c r="I145" s="202" t="str">
        <f>IF(AND($D$144=0,$E$144=0),"",IF(ISERROR(IRR(O.3!G347:INDEX(O.3!G347:CS347,RP+1))),"No value",IRR(O.3!G347:INDEX(O.3!G347:CS347,RP+1))))</f>
        <v/>
      </c>
      <c r="J145" s="202">
        <f>IF(OR(I145="",I145="No value",O.3!$E$239="No value"),0,(I145-O.3!$E$239)/O.3!$E$239)</f>
        <v>0</v>
      </c>
      <c r="K145" s="204" t="str">
        <f>IF(AND($D$144=0,$E$144=0),"",IF(Y145=0,"",X145/Y145))</f>
        <v/>
      </c>
      <c r="L145" s="202">
        <f>IF(OR(K145="",K145="No value",O.3!$E$240=0),0,(K145-O.3!$E$240)/O.3!$E$240)</f>
        <v>0</v>
      </c>
      <c r="M145" s="753"/>
      <c r="N145" s="754"/>
      <c r="O145" s="754"/>
      <c r="P145" s="755"/>
      <c r="Q145" s="725"/>
      <c r="S145" s="727"/>
      <c r="T145" s="748"/>
      <c r="U145" s="749"/>
      <c r="V145" s="760"/>
      <c r="X145" s="8">
        <f>SUM(O.3!$E$233,O.3!$E$234)+SUM(O.3!$E$125,O.3!$E$126,O.3!$E$127,O.3!$E$128,O.3!$E$129,O.3!$E$130,O.3!$E$131,O.3!$E$132,O.3!E$133,O.3!$E$134,O.3!$E$135,O.3!$E$136,O.3!$E$137,O.3!$E$138,O.3!$E$139,O.3!$E$140,O.3!$E$141*(1+F145),O.3!$E$142,O.3!$E$143,O.3!$E$144)+IF(O.3!$E$218&lt;0,-O.3!$E$218,0)+O.3!$E$216</f>
        <v>0</v>
      </c>
      <c r="Y145" s="8">
        <f>O.3!$E$190+IF(O.3!$E$218&lt;0,0,O.3!$E$218)</f>
        <v>0</v>
      </c>
      <c r="AB145" s="26"/>
      <c r="AC145" s="25"/>
      <c r="AD145" s="201"/>
    </row>
    <row r="146" spans="3:30" hidden="1" x14ac:dyDescent="0.3">
      <c r="C146" s="734" t="str">
        <f>O.3!C142</f>
        <v>Spare</v>
      </c>
      <c r="D146" s="728">
        <f>O.3!E142</f>
        <v>0</v>
      </c>
      <c r="E146" s="728">
        <f>O.3!F142</f>
        <v>0</v>
      </c>
      <c r="F146" s="62">
        <f>$D$5</f>
        <v>0.01</v>
      </c>
      <c r="G146" s="66" t="str">
        <f>IF(AND($D$146=0,$E$146=0),"",-O.3!$E$190+O.3!$E$216-O.3!$E$218+O.3!$E$233+O.3!$E$234+SUM(O.3!$E$125,O.3!$E$126,O.3!$E$127,O.3!$E$128,O.3!$E$129,O.3!$E$130,O.3!$E$131,O.3!$E$132,O.3!$E$133,O.3!$E$134,O.3!$E$135,O.3!$E$136,O.3!$E$137,O.3!$E$138,O.3!$E$139,O.3!$E$140,O.3!$E$141,O.3!$E$142*(1+F146),O.3!$E$143,O.3!$E$144))</f>
        <v/>
      </c>
      <c r="H146" s="202">
        <f>IF(OR(O.3!$E$238=0,G146=0,G146=""),0,(G146-O.3!$E$238)/O.3!$E$238)</f>
        <v>0</v>
      </c>
      <c r="I146" s="202" t="str">
        <f>IF(AND($D$146=0,$E$146=0),"",IF(ISERROR(IRR(O.3!G348:INDEX(O.3!G348:CS348,RP+1))),"No value",IRR(O.3!G348:INDEX(O.3!G348:CS348,RP+1))))</f>
        <v/>
      </c>
      <c r="J146" s="202">
        <f>IF(OR(I146="",I146="No value",O.3!$E$239="No value"),0,(I146-O.3!$E$239)/O.3!$E$239)</f>
        <v>0</v>
      </c>
      <c r="K146" s="204" t="str">
        <f>IF(AND($D$146=0,$E$146=0),"",IF(Y146=0,"",X146/Y146))</f>
        <v/>
      </c>
      <c r="L146" s="202">
        <f>IF(OR(K146="",K146="No value",O.3!$E$240=0),0,(K146-O.3!$E$240)/O.3!$E$240)</f>
        <v>0</v>
      </c>
      <c r="M146" s="753"/>
      <c r="N146" s="754"/>
      <c r="O146" s="754"/>
      <c r="P146" s="755"/>
      <c r="Q146" s="724" t="str">
        <f>IF(AND(D146=0,E146=0),"",IF(OR(ABS(H146/F146)&gt;=1,ABS(H147/F147)&gt;=1,ABS(J146/F146)&gt;=1,ABS(J147/F147)&gt;=1,ABS(L146/F146)&gt;=1,ABS(L147/F147)&gt;=1,IF(G.Asm!$F$75="yes",ABS(N146/F146)&gt;=1,),IF(G.Asm!$F$75="yes",ABS(N147/F147)&gt;=1,),IF(G.Asm!$F$75="yes",ABS(P146/F146)&gt;=1,),IF(G.Asm!$F$75="yes",ABS(P147/F147)&gt;=1,)),"Yes","No"))</f>
        <v/>
      </c>
      <c r="S146" s="726">
        <v>0</v>
      </c>
      <c r="T146" s="747" t="str">
        <f>IF(AA146,D146*(1+'S&amp;S'!S146),"No value")</f>
        <v>No value</v>
      </c>
      <c r="U146" s="749"/>
      <c r="V146" s="760"/>
      <c r="X146" s="8">
        <f>SUM(O.3!$E$233,O.3!$E$234)+SUM(O.3!$E$125,O.3!$E$126,O.3!$E$127,O.3!$E$128,O.3!$E$129,O.3!$E$130,O.3!$E$131,O.3!$E$132,O.3!E$133,O.3!$E$134,O.3!$E$135,O.3!$E$136,O.3!$E$137,O.3!$E$138,O.3!$E$139,O.3!$E$140,O.3!$E$141,O.3!$E$142*(1+F146),O.3!$E$143,O.3!$E$144)+IF(O.3!$E$218&lt;0,-O.3!$E$218,0)+O.3!$E$216</f>
        <v>0</v>
      </c>
      <c r="Y146" s="8">
        <f>O.3!$E$190+IF(O.3!$E$218&lt;0,0,O.3!$E$218)</f>
        <v>0</v>
      </c>
      <c r="AA146" s="6" t="b">
        <f>AND(OR(O.3!$E$232&gt;0,O.3!$E$218&lt;0),OR(D146&gt;0,E146&gt;0,D146&lt;0,E146&lt;0))</f>
        <v>0</v>
      </c>
      <c r="AB146" s="199">
        <f>IF(AA146,-O.3!$E$190+O.3!$E$216-O.3!$E$218+O.3!$E$233+O.3!$E$234+SUM(O.3!$E$125,O.3!$E$126,O.3!$E$127,O.3!$E$128,O.3!$E$129,O.3!$E$130,O.3!$E$131,O.3!$E$132,O.3!$E$133,O.3!$E$134,O.3!$E$135,O.3!$E$136,O.3!$E$137,O.3!$E$138,O.3!$E$139,O.3!$E$140,O.3!$E$141,O.3!$E$142*(1+S146),O.3!$E$143,O.3!$E$144),0)</f>
        <v>0</v>
      </c>
      <c r="AC146" s="718"/>
      <c r="AD146" s="719"/>
    </row>
    <row r="147" spans="3:30" hidden="1" x14ac:dyDescent="0.3">
      <c r="C147" s="735"/>
      <c r="D147" s="729"/>
      <c r="E147" s="729"/>
      <c r="F147" s="62">
        <f>-$D$5</f>
        <v>-0.01</v>
      </c>
      <c r="G147" s="66" t="str">
        <f>IF(AND($D$146=0,$E$146=0),"",-O.3!$E$190+O.3!$E$216-O.3!$E$218+O.3!$E$233+O.3!$E$234+SUM(O.3!$E$125,O.3!$E$126,O.3!$E$127,O.3!$E$128,O.3!$E$129,O.3!$E$130,O.3!$E$131,O.3!$E$132,O.3!$E$133,O.3!$E$134,O.3!$E$135,O.3!$E$136,O.3!$E$137,O.3!$E$138,O.3!$E$139,O.3!$E$140,O.3!$E$141,O.3!$E$142*(1+F147),O.3!$E$143,O.3!$E$144))</f>
        <v/>
      </c>
      <c r="H147" s="202">
        <f>IF(OR(O.3!$E$238=0,G147=0,G147=""),0,(G147-O.3!$E$238)/O.3!$E$238)</f>
        <v>0</v>
      </c>
      <c r="I147" s="202" t="str">
        <f>IF(AND($D$146=0,$E$146=0),"",IF(ISERROR(IRR(O.3!G349:INDEX(O.3!G349:CS349,RP+1))),"No value",IRR(O.3!G349:INDEX(O.3!G349:CS349,RP+1))))</f>
        <v/>
      </c>
      <c r="J147" s="202">
        <f>IF(OR(I147="",I147="No value",O.3!$E$239="No value"),0,(I147-O.3!$E$239)/O.3!$E$239)</f>
        <v>0</v>
      </c>
      <c r="K147" s="204" t="str">
        <f>IF(AND($D$146=0,$E$146=0),"",IF(Y147=0,"",X147/Y147))</f>
        <v/>
      </c>
      <c r="L147" s="202">
        <f>IF(OR(K147="",K147="No value",O.3!$E$240=0),0,(K147-O.3!$E$240)/O.3!$E$240)</f>
        <v>0</v>
      </c>
      <c r="M147" s="753"/>
      <c r="N147" s="754"/>
      <c r="O147" s="754"/>
      <c r="P147" s="755"/>
      <c r="Q147" s="725"/>
      <c r="S147" s="727"/>
      <c r="T147" s="748"/>
      <c r="U147" s="749"/>
      <c r="V147" s="760"/>
      <c r="X147" s="8">
        <f>SUM(O.3!$E$233,O.3!$E$234)+SUM(O.3!$E$125,O.3!$E$126,O.3!$E$127,O.3!$E$128,O.3!$E$129,O.3!$E$130,O.3!$E$131,O.3!$E$132,O.3!E$133,O.3!$E$134,O.3!$E$135,O.3!$E$136,O.3!$E$137,O.3!$E$138,O.3!$E$139,O.3!$E$140,O.3!$E$141,O.3!$E$142*(1+F147),O.3!$E$143,O.3!$E$144)+IF(O.3!$E$218&lt;0,-O.3!$E$218,0)+O.3!$E$216</f>
        <v>0</v>
      </c>
      <c r="Y147" s="8">
        <f>O.3!$E$190+IF(O.3!$E$218&lt;0,0,O.3!$E$218)</f>
        <v>0</v>
      </c>
      <c r="AB147" s="26"/>
      <c r="AC147" s="25"/>
      <c r="AD147" s="201"/>
    </row>
    <row r="148" spans="3:30" hidden="1" x14ac:dyDescent="0.3">
      <c r="C148" s="734" t="str">
        <f>O.3!C143</f>
        <v>Spare</v>
      </c>
      <c r="D148" s="728">
        <f>O.3!E143</f>
        <v>0</v>
      </c>
      <c r="E148" s="728">
        <f>O.3!F143</f>
        <v>0</v>
      </c>
      <c r="F148" s="62">
        <f>$D$5</f>
        <v>0.01</v>
      </c>
      <c r="G148" s="66" t="str">
        <f>IF(AND($D$148=0,$E$148=0),"",-O.3!$E$190+O.3!$E$216-O.3!$E$218+O.3!$E$233+O.3!$E$234+SUM(O.3!$E$125,O.3!$E$126,O.3!$E$127,O.3!$E$128,O.3!$E$129,O.3!$E$130,O.3!$E$131,O.3!$E$132,O.3!$E$133,O.3!$E$134,O.3!$E$135,O.3!$E$136,O.3!$E$137,O.3!$E$138,O.3!$E$139,O.3!$E$140,O.3!$E$141,O.3!$E$142,O.3!$E$143*(1+F148),O.3!$E$144))</f>
        <v/>
      </c>
      <c r="H148" s="202">
        <f>IF(OR(O.3!$E$238=0,G148=0,G148=""),0,(G148-O.3!$E$238)/O.3!$E$238)</f>
        <v>0</v>
      </c>
      <c r="I148" s="202" t="str">
        <f>IF(AND($D$148=0,$E$148=0),"",IF(ISERROR(IRR(O.3!G350:INDEX(O.3!G350:CS350,RP+1))),"No value",IRR(O.3!G350:INDEX(O.3!G350:CS350,RP+1))))</f>
        <v/>
      </c>
      <c r="J148" s="202">
        <f>IF(OR(I148="",I148="No value",O.3!$E$239="No value"),0,(I148-O.3!$E$239)/O.3!$E$239)</f>
        <v>0</v>
      </c>
      <c r="K148" s="204" t="str">
        <f>IF(AND($D$148=0,$E$148=0),"",IF(Y148=0,"",X148/Y148))</f>
        <v/>
      </c>
      <c r="L148" s="202">
        <f>IF(OR(K148="",K148="No value",O.3!$E$240=0),0,(K148-O.3!$E$240)/O.3!$E$240)</f>
        <v>0</v>
      </c>
      <c r="M148" s="753"/>
      <c r="N148" s="754"/>
      <c r="O148" s="754"/>
      <c r="P148" s="755"/>
      <c r="Q148" s="724" t="str">
        <f>IF(AND(D148=0,E148=0),"",IF(OR(ABS(H148/F148)&gt;=1,ABS(H149/F149)&gt;=1,ABS(J148/F148)&gt;=1,ABS(J149/F149)&gt;=1,ABS(L148/F148)&gt;=1,ABS(L149/F149)&gt;=1,IF(G.Asm!$F$75="yes",ABS(N148/F148)&gt;=1,),IF(G.Asm!$F$75="yes",ABS(N149/F149)&gt;=1,),IF(G.Asm!$F$75="yes",ABS(P148/F148)&gt;=1,),IF(G.Asm!$F$75="yes",ABS(P149/F149)&gt;=1,)),"Yes","No"))</f>
        <v/>
      </c>
      <c r="S148" s="726">
        <v>0</v>
      </c>
      <c r="T148" s="747" t="str">
        <f>IF(AA148,D148*(1+'S&amp;S'!S148),"No value")</f>
        <v>No value</v>
      </c>
      <c r="U148" s="749"/>
      <c r="V148" s="760"/>
      <c r="X148" s="8">
        <f>SUM(O.3!$E$233,O.3!$E$234)+SUM(O.3!$E$125,O.3!$E$126,O.3!$E$127,O.3!$E$128,O.3!$E$129,O.3!$E$130,O.3!$E$131,O.3!$E$132,O.3!E$133,O.3!$E$134,O.3!$E$135,O.3!$E$136,O.3!$E$137,O.3!$E$138,O.3!$E$139,O.3!$E$140,O.3!$E$141,O.3!$E$142,O.3!$E$143*(1+F148),O.3!$E$144)+IF(O.3!$E$218&lt;0,-O.3!$E$218,0)+O.3!$E$216</f>
        <v>0</v>
      </c>
      <c r="Y148" s="8">
        <f>O.3!$E$190+IF(O.3!$E$218&lt;0,0,O.3!$E$218)</f>
        <v>0</v>
      </c>
      <c r="AA148" s="6" t="b">
        <f>AND(OR(O.3!$E$232&gt;0,O.3!$E$218&lt;0),OR(D148&gt;0,E148&gt;0,D148&lt;0,E148&lt;0))</f>
        <v>0</v>
      </c>
      <c r="AB148" s="199">
        <f>IF(AA148,-O.3!$E$190+O.3!$E$216-O.3!$E$218+O.3!$E$233+O.3!$E$234+SUM(O.3!$E$125,O.3!$E$126,O.3!$E$127,O.3!$E$128,O.3!$E$129,O.3!$E$130,O.3!$E$131,O.3!$E$132,O.3!$E$133,O.3!$E$134,O.3!$E$135,O.3!$E$136,O.3!$E$137,O.3!$E$138,O.3!$E$139,O.3!$E$140,O.3!$E$141,O.3!$E$142,O.3!$E$143*(1+S148),O.3!$E$144),0)</f>
        <v>0</v>
      </c>
      <c r="AC148" s="718"/>
      <c r="AD148" s="719"/>
    </row>
    <row r="149" spans="3:30" hidden="1" x14ac:dyDescent="0.3">
      <c r="C149" s="735"/>
      <c r="D149" s="729"/>
      <c r="E149" s="729"/>
      <c r="F149" s="62">
        <f>-$D$5</f>
        <v>-0.01</v>
      </c>
      <c r="G149" s="66" t="str">
        <f>IF(AND($D$148=0,$E$148=0),"",-O.3!$E$190+O.3!$E$216-O.3!$E$218+O.3!$E$233+O.3!$E$234+SUM(O.3!$E$125,O.3!$E$126,O.3!$E$127,O.3!$E$128,O.3!$E$129,O.3!$E$130,O.3!$E$131,O.3!$E$132,O.3!$E$133,O.3!$E$134,O.3!$E$135,O.3!$E$136,O.3!$E$137,O.3!$E$138,O.3!$E$139,O.3!$E$140,O.3!$E$141,O.3!$E$142,O.3!$E$143*(1+F149),O.3!$E$144))</f>
        <v/>
      </c>
      <c r="H149" s="202">
        <f>IF(OR(O.3!$E$238=0,G149=0,G149=""),0,(G149-O.3!$E$238)/O.3!$E$238)</f>
        <v>0</v>
      </c>
      <c r="I149" s="202" t="str">
        <f>IF(AND($D$148=0,$E$148=0),"",IF(ISERROR(IRR(O.3!G351:INDEX(O.3!G351:CS351,RP+1))),"No value",IRR(O.3!G351:INDEX(O.3!G351:CS351,RP+1))))</f>
        <v/>
      </c>
      <c r="J149" s="202">
        <f>IF(OR(I149="",I149="No value",O.3!$E$239="No value"),0,(I149-O.3!$E$239)/O.3!$E$239)</f>
        <v>0</v>
      </c>
      <c r="K149" s="204" t="str">
        <f>IF(AND($D$148=0,$E$148=0),"",IF(Y149=0,"",X149/Y149))</f>
        <v/>
      </c>
      <c r="L149" s="202">
        <f>IF(OR(K149="",K149="No value",O.3!$E$240=0),0,(K149-O.3!$E$240)/O.3!$E$240)</f>
        <v>0</v>
      </c>
      <c r="M149" s="753"/>
      <c r="N149" s="754"/>
      <c r="O149" s="754"/>
      <c r="P149" s="755"/>
      <c r="Q149" s="725"/>
      <c r="S149" s="727"/>
      <c r="T149" s="748"/>
      <c r="U149" s="749"/>
      <c r="V149" s="760"/>
      <c r="X149" s="8">
        <f>SUM(O.3!$E$233,O.3!$E$234)+SUM(O.3!$E$125,O.3!$E$126,O.3!$E$127,O.3!$E$128,O.3!$E$129,O.3!$E$130,O.3!$E$131,O.3!$E$132,O.3!E$133,O.3!$E$134,O.3!$E$135,O.3!$E$136,O.3!$E$137,O.3!$E$138,O.3!$E$139,O.3!$E$140,O.3!$E$141,O.3!$E$142,O.3!$E$143*(1+F149),O.3!$E$144)+IF(O.3!$E$218&lt;0,-O.3!$E$218,0)+O.3!$E$216</f>
        <v>0</v>
      </c>
      <c r="Y149" s="8">
        <f>O.3!$E$190+IF(O.3!$E$218&lt;0,0,O.3!$E$218)</f>
        <v>0</v>
      </c>
      <c r="AB149" s="26"/>
      <c r="AC149" s="25"/>
      <c r="AD149" s="201"/>
    </row>
    <row r="150" spans="3:30" hidden="1" x14ac:dyDescent="0.3">
      <c r="C150" s="734" t="str">
        <f>O.3!C144</f>
        <v>Spare</v>
      </c>
      <c r="D150" s="728">
        <f>O.3!E144</f>
        <v>0</v>
      </c>
      <c r="E150" s="728">
        <f>O.3!F144</f>
        <v>0</v>
      </c>
      <c r="F150" s="62">
        <f>$D$5</f>
        <v>0.01</v>
      </c>
      <c r="G150" s="66" t="str">
        <f>IF(AND($D$150=0,$E$150=0),"",-O.3!$E$190+O.3!$E$216-O.3!$E$218+O.3!$E$233+O.3!$E$234+SUM(O.3!$E$125,O.3!$E$126,O.3!$E$127,O.3!$E$128,O.3!$E$129,O.3!$E$130,O.3!$E$131,O.3!$E$132,O.3!$E$133,O.3!$E$134,O.3!$E$135,O.3!$E$136,O.3!$E$137,O.3!$E$138,O.3!$E$139,O.3!$E$140,O.3!$E$141,O.3!$E$142,O.3!$E$143,O.3!$E$144*(1+F150)))</f>
        <v/>
      </c>
      <c r="H150" s="202">
        <f>IF(OR(O.3!$E$238=0,G150=0,G150=""),0,(G150-O.3!$E$238)/O.3!$E$238)</f>
        <v>0</v>
      </c>
      <c r="I150" s="202" t="str">
        <f>IF(AND($D$150=0,$E$150=0),"",IF(ISERROR(IRR(O.3!G352:INDEX(O.3!G352:CS352,RP+1))),"No value",IRR(O.3!G352:INDEX(O.3!G352:CS352,RP+1))))</f>
        <v/>
      </c>
      <c r="J150" s="202">
        <f>IF(OR(I150="",I150="No value",O.3!$E$239="No value"),0,(I150-O.3!$E$239)/O.3!$E$239)</f>
        <v>0</v>
      </c>
      <c r="K150" s="204" t="str">
        <f>IF(AND($D$150=0,$E$150=0),"",IF(Y150=0,"",X150/Y150))</f>
        <v/>
      </c>
      <c r="L150" s="202">
        <f>IF(OR(K150="",K150="No value",O.3!$E$240=0),0,(K150-O.3!$E$240)/O.3!$E$240)</f>
        <v>0</v>
      </c>
      <c r="M150" s="753"/>
      <c r="N150" s="754"/>
      <c r="O150" s="754"/>
      <c r="P150" s="755"/>
      <c r="Q150" s="724" t="str">
        <f>IF(AND(D150=0,E150=0),"",IF(OR(ABS(H150/F150)&gt;=1,ABS(H151/F151)&gt;=1,ABS(J150/F150)&gt;=1,ABS(J151/F151)&gt;=1,ABS(L150/F150)&gt;=1,ABS(L151/F151)&gt;=1,IF(G.Asm!$F$75="yes",ABS(N150/F150)&gt;=1,),IF(G.Asm!$F$75="yes",ABS(N151/F151)&gt;=1,),IF(G.Asm!$F$75="yes",ABS(P150/F150)&gt;=1,),IF(G.Asm!$F$75="yes",ABS(P151/F151)&gt;=1,)),"Yes","No"))</f>
        <v/>
      </c>
      <c r="S150" s="726">
        <v>0</v>
      </c>
      <c r="T150" s="747" t="str">
        <f>IF(AA150,D150*(1+'S&amp;S'!S150),"No value")</f>
        <v>No value</v>
      </c>
      <c r="U150" s="749"/>
      <c r="V150" s="760"/>
      <c r="X150" s="8">
        <f>SUM(O.3!$E$233,O.3!$E$234)+SUM(O.3!$E$125,O.3!$E$126,O.3!$E$127,O.3!$E$128,O.3!$E$129,O.3!$E$130,O.3!$E$131,O.3!$E$132,O.3!E$133,O.3!$E$134,O.3!$E$135,O.3!$E$136,O.3!$E$137,O.3!$E$138,O.3!$E$139,O.3!$E$140,O.3!$E$141,O.3!$E$142,O.3!$E$143,O.3!$E$144*(1+F150))+IF(O.3!$E$218&lt;0,-O.3!$E$218,0)+O.3!$E$216</f>
        <v>0</v>
      </c>
      <c r="Y150" s="8">
        <f>O.3!$E$190+IF(O.3!$E$218&lt;0,0,O.3!$E$218)</f>
        <v>0</v>
      </c>
      <c r="AA150" s="6" t="b">
        <f>AND(OR(O.3!$E$232&gt;0,O.3!$E$218&lt;0),OR(D150&gt;0,E150&gt;0,D150&lt;0,E150&lt;0))</f>
        <v>0</v>
      </c>
      <c r="AB150" s="199">
        <f>IF(AA150,-O.3!$E$190+O.3!$E$216-O.3!$E$218+O.3!$E$233+O.3!$E$234+SUM(O.3!$E$125,O.3!$E$126,O.3!$E$127,O.3!$E$128,O.3!$E$129,O.3!$E$130,O.3!$E$131,O.3!$E$132,O.3!$E$133,O.3!$E$134,O.3!$E$135,O.3!$E$136,O.3!$E$137,O.3!$E$138,O.3!$E$139,O.3!$E$140,O.3!$E$141,O.3!$E$142,O.3!$E$143,O.3!$E$144*(1+S150)),0)</f>
        <v>0</v>
      </c>
      <c r="AC150" s="718"/>
      <c r="AD150" s="719"/>
    </row>
    <row r="151" spans="3:30" hidden="1" x14ac:dyDescent="0.3">
      <c r="C151" s="735"/>
      <c r="D151" s="729"/>
      <c r="E151" s="729"/>
      <c r="F151" s="62">
        <f>-$D$5</f>
        <v>-0.01</v>
      </c>
      <c r="G151" s="66" t="str">
        <f>IF(AND($D$150=0,$E$150=0),"",-O.3!$E$190+O.3!$E$216-O.3!$E$218+O.3!$E$233+O.3!$E$234+SUM(O.3!$E$125,O.3!$E$126,O.3!$E$127,O.3!$E$128,O.3!$E$129,O.3!$E$130,O.3!$E$131,O.3!$E$132,O.3!$E$133,O.3!$E$134,O.3!$E$135,O.3!$E$136,O.3!$E$137,O.3!$E$138,O.3!$E$139,O.3!$E$140,O.3!$E$141,O.3!$E$142,O.3!$E$143,O.3!$E$144*(1+F151)))</f>
        <v/>
      </c>
      <c r="H151" s="202">
        <f>IF(OR(O.3!$E$238=0,G151=0,G151=""),0,(G151-O.3!$E$238)/O.3!$E$238)</f>
        <v>0</v>
      </c>
      <c r="I151" s="202" t="str">
        <f>IF(AND($D$150=0,$E$150=0),"",IF(ISERROR(IRR(O.3!G353:INDEX(O.3!G353:CS353,RP+1))),"No value",IRR(O.3!G353:INDEX(O.3!G353:CS353,RP+1))))</f>
        <v/>
      </c>
      <c r="J151" s="202">
        <f>IF(OR(I151="",I151="No value",O.3!$E$239="No value"),0,(I151-O.3!$E$239)/O.3!$E$239)</f>
        <v>0</v>
      </c>
      <c r="K151" s="204" t="str">
        <f>IF(AND($D$150=0,$E$150=0),"",IF(Y151=0,"",X151/Y151))</f>
        <v/>
      </c>
      <c r="L151" s="202">
        <f>IF(OR(K151="",K151="No value",O.3!$E$240=0),0,(K151-O.3!$E$240)/O.3!$E$240)</f>
        <v>0</v>
      </c>
      <c r="M151" s="753"/>
      <c r="N151" s="754"/>
      <c r="O151" s="754"/>
      <c r="P151" s="755"/>
      <c r="Q151" s="725"/>
      <c r="S151" s="727"/>
      <c r="T151" s="748"/>
      <c r="U151" s="749"/>
      <c r="V151" s="760"/>
      <c r="X151" s="8">
        <f>SUM(O.3!$E$233,O.3!$E$234)+SUM(O.3!$E$125,O.3!$E$126,O.3!$E$127,O.3!$E$128,O.3!$E$129,O.3!$E$130,O.3!$E$131,O.3!$E$132,O.3!E$133,O.3!$E$134,O.3!$E$135,O.3!$E$136,O.3!$E$137,O.3!$E$138,O.3!$E$139,O.3!$E$140,O.3!$E$141,O.3!$E$142,O.3!$E$143,O.3!$E$144*(1+F151))+IF(O.3!$E$218&lt;0,-O.3!$E$218,0)+O.3!$E$216</f>
        <v>0</v>
      </c>
      <c r="Y151" s="8">
        <f>O.3!$E$190+IF(O.3!$E$218&lt;0,0,O.3!$E$218)</f>
        <v>0</v>
      </c>
      <c r="AB151" s="26"/>
      <c r="AC151" s="25"/>
      <c r="AD151" s="201"/>
    </row>
    <row r="152" spans="3:30" hidden="1" x14ac:dyDescent="0.3">
      <c r="C152" s="734" t="str">
        <f>O.3!C95</f>
        <v>G. Total net value of externalities</v>
      </c>
      <c r="D152" s="728">
        <f>O.3!E95</f>
        <v>0</v>
      </c>
      <c r="E152" s="728">
        <f>O.3!F95</f>
        <v>0</v>
      </c>
      <c r="F152" s="62">
        <f>$D$5</f>
        <v>0.01</v>
      </c>
      <c r="G152" s="66" t="str">
        <f>IF(AND($D$152=0,$E$152=0),"",-O.3!$E$190+O.3!$E$216-O.3!$E$218+O.3!$E$233*(1+F152)+O.3!$E$234+O.3!$E$235)</f>
        <v/>
      </c>
      <c r="H152" s="202">
        <f>IF(OR(O.3!$E$238=0,G152=0,G152=""),0,(G152-O.3!$E$238)/O.3!$E$238)</f>
        <v>0</v>
      </c>
      <c r="I152" s="202" t="str">
        <f>IF(AND($D$152=0,$E$152=0),"",IF(ISERROR(IRR(O.3!G354:INDEX(O.3!G354:CS354,RP+1))),"No value",IRR(O.3!G354:INDEX(O.3!G354:CS354,RP+1))))</f>
        <v/>
      </c>
      <c r="J152" s="202">
        <f>IF(OR(I152="",I152="No value",O.3!$E$239="No value"),0,(I152-O.3!$E$239)/O.3!$E$239)</f>
        <v>0</v>
      </c>
      <c r="K152" s="204" t="str">
        <f>IF(AND($D$152=0,$E$152=0),"",IF(Y152=0,"",X152/Y152))</f>
        <v/>
      </c>
      <c r="L152" s="202">
        <f>IF(OR(K152="",K152="No value",O.3!$E$240=0),0,(K152-O.3!$E$240)/O.3!$E$240)</f>
        <v>0</v>
      </c>
      <c r="M152" s="753"/>
      <c r="N152" s="754"/>
      <c r="O152" s="754"/>
      <c r="P152" s="755"/>
      <c r="Q152" s="724" t="str">
        <f>IF(AND(D152=0,E152=0),"",IF(OR(ABS(H152/F152)&gt;=1,ABS(H153/F153)&gt;=1,ABS(J152/F152)&gt;=1,ABS(J153/F153)&gt;=1,ABS(L152/F152)&gt;=1,ABS(L153/F153)&gt;=1,IF(G.Asm!$F$75="yes",ABS(N152/F152)&gt;=1,),IF(G.Asm!$F$75="yes",ABS(N153/F153)&gt;=1,),IF(G.Asm!$F$75="yes",ABS(P152/F152)&gt;=1,),IF(G.Asm!$F$75="yes",ABS(P153/F153)&gt;=1,)),"Yes","No"))</f>
        <v/>
      </c>
      <c r="S152" s="726">
        <v>0</v>
      </c>
      <c r="T152" s="747" t="str">
        <f>IF(AA152,D152*(1+'S&amp;S'!S152),"No value")</f>
        <v>No value</v>
      </c>
      <c r="U152" s="749"/>
      <c r="V152" s="760"/>
      <c r="X152" s="8">
        <f>SUM(O.3!$E$233*(1+F152),O.3!$E$234,O.3!$E$235)+IF(O.3!$E$218&lt;0,-O.3!$E$218,0)+O.3!$E$216</f>
        <v>0</v>
      </c>
      <c r="Y152" s="8">
        <f>O.3!$E$190+IF(O.3!$E$218&lt;0,0,O.3!$E$218)</f>
        <v>0</v>
      </c>
      <c r="AA152" s="6" t="b">
        <f>AND(OR(O.3!$E$232&gt;0,O.3!$E$218&lt;0),OR(D152&gt;0,E152&gt;0,D152&lt;0,E152&lt;0))</f>
        <v>0</v>
      </c>
      <c r="AB152" s="199">
        <f>IF(AA152,-O.3!$E$190+O.3!$E$216-O.3!$E$218+O.3!$E$233*(1+S152)+O.3!$E$234+O.3!$E$235,0)</f>
        <v>0</v>
      </c>
      <c r="AC152" s="718"/>
      <c r="AD152" s="719"/>
    </row>
    <row r="153" spans="3:30" hidden="1" x14ac:dyDescent="0.3">
      <c r="C153" s="735"/>
      <c r="D153" s="729"/>
      <c r="E153" s="729"/>
      <c r="F153" s="62">
        <f>-$D$5</f>
        <v>-0.01</v>
      </c>
      <c r="G153" s="66" t="str">
        <f>IF(AND($D$152=0,$E$152=0),"",-O.3!$E$190+O.3!$E$216-O.3!$E$218+O.3!$E$233*(1+F153)+O.3!$E$234+O.3!$E$235)</f>
        <v/>
      </c>
      <c r="H153" s="202">
        <f>IF(OR(O.3!$E$238=0,G153=0,G153=""),0,(G153-O.3!$E$238)/O.3!$E$238)</f>
        <v>0</v>
      </c>
      <c r="I153" s="202" t="str">
        <f>IF(AND($D$152=0,$E$152=0),"",IF(ISERROR(IRR(O.3!G355:INDEX(O.3!G355:CS355,RP+1))),"No value",IRR(O.3!G355:INDEX(O.3!G355:CS355,RP+1))))</f>
        <v/>
      </c>
      <c r="J153" s="202">
        <f>IF(OR(I153="",I153="No value",O.3!$E$239="No value"),0,(I153-O.3!$E$239)/O.3!$E$239)</f>
        <v>0</v>
      </c>
      <c r="K153" s="204" t="str">
        <f>IF(AND($D$152=0,$E$152=0),"",IF(Y153=0,"",X153/Y153))</f>
        <v/>
      </c>
      <c r="L153" s="202">
        <f>IF(OR(K153="",K153="No value",O.3!$E$240=0),0,(K153-O.3!$E$240)/O.3!$E$240)</f>
        <v>0</v>
      </c>
      <c r="M153" s="753"/>
      <c r="N153" s="754"/>
      <c r="O153" s="754"/>
      <c r="P153" s="755"/>
      <c r="Q153" s="725"/>
      <c r="S153" s="727"/>
      <c r="T153" s="748"/>
      <c r="U153" s="749"/>
      <c r="V153" s="760"/>
      <c r="X153" s="8">
        <f>SUM(O.3!$E$233*(1+F153),O.3!$E$234,O.3!$E$235)+IF(O.3!$E$218&lt;0,-O.3!$E$218,0)+O.3!$E$216</f>
        <v>0</v>
      </c>
      <c r="Y153" s="8">
        <f>O.3!$E$190+IF(O.3!$E$218&lt;0,0,O.3!$E$218)</f>
        <v>0</v>
      </c>
      <c r="AB153" s="26"/>
      <c r="AC153" s="25"/>
      <c r="AD153" s="201"/>
    </row>
    <row r="154" spans="3:30" hidden="1" x14ac:dyDescent="0.3">
      <c r="C154" s="734" t="str">
        <f>O.3!C119</f>
        <v>H. Total net value of climate change mitigation</v>
      </c>
      <c r="D154" s="728">
        <f>O.3!E119</f>
        <v>0</v>
      </c>
      <c r="E154" s="728">
        <f>O.3!F119</f>
        <v>0</v>
      </c>
      <c r="F154" s="62">
        <f>$D$5</f>
        <v>0.01</v>
      </c>
      <c r="G154" s="66" t="str">
        <f>IF(AND($D$154=0,$E$154=0),"",-O.3!$E$190+O.3!$E$216-O.3!$E$218+O.3!$E$233+O.3!$E$234*(1+F154)+O.3!$E$235)</f>
        <v/>
      </c>
      <c r="H154" s="202">
        <f>IF(OR(O.3!$E$238=0,G154=0,G154=""),0,(G154-O.3!$E$238)/O.3!$E$238)</f>
        <v>0</v>
      </c>
      <c r="I154" s="202" t="str">
        <f>IF(AND($D$154=0,$E$154=0),"",IF(ISERROR(IRR(O.3!G356:INDEX(O.3!G356:CS356,RP+1))),"No value",IRR(O.3!G356:INDEX(O.3!G356:CS356,RP+1))))</f>
        <v/>
      </c>
      <c r="J154" s="202">
        <f>IF(OR(I154="",I154="No value",O.3!$E$239="No value"),0,(I154-O.3!$E$239)/O.3!$E$239)</f>
        <v>0</v>
      </c>
      <c r="K154" s="204" t="str">
        <f>IF(AND($D$154=0,$E$154=0),"",IF(Y154=0,"",X154/Y154))</f>
        <v/>
      </c>
      <c r="L154" s="202">
        <f>IF(OR(K154="",K154="No value",O.3!$E$240=0),0,(K154-O.3!$E$240)/O.3!$E$240)</f>
        <v>0</v>
      </c>
      <c r="M154" s="753"/>
      <c r="N154" s="754"/>
      <c r="O154" s="754"/>
      <c r="P154" s="755"/>
      <c r="Q154" s="724" t="str">
        <f>IF(AND(D154=0,E154=0),"",IF(OR(ABS(H154/F154)&gt;=1,ABS(H155/F155)&gt;=1,ABS(J154/F154)&gt;=1,ABS(J155/F155)&gt;=1,ABS(L154/F154)&gt;=1,ABS(L155/F155)&gt;=1,IF(G.Asm!$F$75="yes",ABS(N154/F154)&gt;=1,),IF(G.Asm!$F$75="yes",ABS(N155/F155)&gt;=1,),IF(G.Asm!$F$75="yes",ABS(P154/F154)&gt;=1,),IF(G.Asm!$F$75="yes",ABS(P155/F155)&gt;=1,)),"Yes","No"))</f>
        <v/>
      </c>
      <c r="S154" s="726">
        <v>0</v>
      </c>
      <c r="T154" s="747" t="str">
        <f>IF(AA154,D154*(1+'S&amp;S'!S154),"No value")</f>
        <v>No value</v>
      </c>
      <c r="U154" s="749"/>
      <c r="V154" s="760"/>
      <c r="X154" s="8">
        <f>SUM(O.3!$E$233,O.3!$E$234*(1+F154),O.3!$E$235)+IF(O.3!$E$218&lt;0,-O.3!$E$218,0)+O.3!$E$216</f>
        <v>0</v>
      </c>
      <c r="Y154" s="8">
        <f>O.3!$E$190+IF(O.3!$E$218&lt;0,0,O.3!$E$218)</f>
        <v>0</v>
      </c>
      <c r="AA154" s="6" t="b">
        <f>AND(OR(O.3!$E$232&gt;0,O.3!$E$218&lt;0),OR(D154&gt;0,E154&gt;0,D154&lt;0,E154&lt;0))</f>
        <v>0</v>
      </c>
      <c r="AB154" s="199">
        <f>IF(AA154,-O.3!$E$190+O.3!$E$216-O.3!$E$218+O.3!$E$233+O.3!$E$234*(1+S154)+O.3!$E$235,0)</f>
        <v>0</v>
      </c>
      <c r="AC154" s="718"/>
      <c r="AD154" s="719"/>
    </row>
    <row r="155" spans="3:30" hidden="1" x14ac:dyDescent="0.3">
      <c r="C155" s="735"/>
      <c r="D155" s="729"/>
      <c r="E155" s="729"/>
      <c r="F155" s="62">
        <f>-$D$5</f>
        <v>-0.01</v>
      </c>
      <c r="G155" s="66" t="str">
        <f>IF(AND($D$154=0,$E$154=0),"",-O.3!$E$190+O.3!$E$216-O.3!$E$218+O.3!$E$233+O.3!$E$234*(1+F155)+O.3!$E$235)</f>
        <v/>
      </c>
      <c r="H155" s="202">
        <f>IF(OR(O.3!$E$238=0,G155=0,G155=""),0,(G155-O.3!$E$238)/O.3!$E$238)</f>
        <v>0</v>
      </c>
      <c r="I155" s="202" t="str">
        <f>IF(AND($D$154=0,$E$154=0),"",IF(ISERROR(IRR(O.3!G357:INDEX(O.3!G357:CS357,RP+1))),"No value",IRR(O.3!G357:INDEX(O.3!G357:CS357,RP+1))))</f>
        <v/>
      </c>
      <c r="J155" s="202">
        <f>IF(OR(I155="",I155="No value",O.3!$E$239="No value"),0,(I155-O.3!$E$239)/O.3!$E$239)</f>
        <v>0</v>
      </c>
      <c r="K155" s="204" t="str">
        <f>IF(AND($D$154=0,$E$154=0),"",IF(Y155=0,"",X155/Y155))</f>
        <v/>
      </c>
      <c r="L155" s="202">
        <f>IF(OR(K155="",K155="No value",O.3!$E$240=0),0,(K155-O.3!$E$240)/O.3!$E$240)</f>
        <v>0</v>
      </c>
      <c r="M155" s="756"/>
      <c r="N155" s="757"/>
      <c r="O155" s="757"/>
      <c r="P155" s="758"/>
      <c r="Q155" s="725"/>
      <c r="S155" s="727"/>
      <c r="T155" s="748"/>
      <c r="U155" s="762"/>
      <c r="V155" s="723"/>
      <c r="X155" s="8">
        <f>SUM(O.3!$E$233,O.3!$E$234*(1+F155),O.3!$E$235)+IF(O.3!$E$218&lt;0,-O.3!$E$218,0)+O.3!$E$216</f>
        <v>0</v>
      </c>
      <c r="Y155" s="8">
        <f>O.3!$E$190+IF(O.3!$E$218&lt;0,0,O.3!$E$218)</f>
        <v>0</v>
      </c>
      <c r="AB155" s="26"/>
      <c r="AC155" s="25"/>
      <c r="AD155" s="201"/>
    </row>
    <row r="156" spans="3:30" hidden="1" x14ac:dyDescent="0.3">
      <c r="C156" s="734" t="str">
        <f>O.3!C71</f>
        <v>F. Total revenues</v>
      </c>
      <c r="D156" s="728">
        <f>O.3!E72</f>
        <v>0</v>
      </c>
      <c r="E156" s="728">
        <f>O.3!F72</f>
        <v>0</v>
      </c>
      <c r="F156" s="121">
        <f>$D$5</f>
        <v>0.01</v>
      </c>
      <c r="G156" s="109"/>
      <c r="H156" s="110"/>
      <c r="I156" s="110"/>
      <c r="J156" s="110"/>
      <c r="K156" s="110"/>
      <c r="L156" s="111"/>
      <c r="M156" s="539" t="str">
        <f>IF($E$156=0,"",-SUM(O.3!$E$244,O.3!$E$255)+SUM(O.3!$E$245,O.3!$E$256)-SUM(O.3!$E$246,O.3!$E$257)+O.3!$E$247*(1+F156))</f>
        <v/>
      </c>
      <c r="N156" s="202">
        <f>IF(M156="",0,IF(O.3!$E$251=0,0,(M156-O.3!$E$251)/O.3!$E$251))</f>
        <v>0</v>
      </c>
      <c r="O156" s="203" t="str">
        <f>IF($E$156=0,"",IF(ISERROR(IRR(O.3!G292:INDEX(O.3!G292:CS292,RP+1))),"No value",IRR(O.3!G292:INDEX(O.3!G292:CS292,RP+1))))</f>
        <v/>
      </c>
      <c r="P156" s="205">
        <f>IF(OR(O156="No value",O156=""),0,IF(O.3!$E$252="No value",0,(O156-O.3!$E$252)/O.3!$E$252))</f>
        <v>0</v>
      </c>
      <c r="Q156" s="724" t="str">
        <f>IF(AND(D156=0,E156=0),"",IF(OR(ABS(H156/F156)&gt;=1,ABS(H157/F157)&gt;=1,ABS(J156/F156)&gt;=1,ABS(J157/F157)&gt;=1,ABS(L156/F156)&gt;=1,ABS(L157/F157)&gt;=1,IF(G.Asm!$F$75="yes",ABS(N156/F156)&gt;=1,),IF(G.Asm!$F$75="yes",ABS(N157/F157)&gt;=1,),IF(G.Asm!$F$75="yes",ABS(P156/F156)&gt;=1,),IF(G.Asm!$F$75="yes",ABS(P157/F157)&gt;=1,)),"Yes","No"))</f>
        <v/>
      </c>
      <c r="S156" s="761"/>
      <c r="T156" s="722"/>
      <c r="U156" s="726">
        <v>0</v>
      </c>
      <c r="V156" s="747" t="str">
        <f>IF(AC156,O.3!E247*(1+U156),"No value")</f>
        <v>No value</v>
      </c>
      <c r="X156" s="720"/>
      <c r="Y156" s="722"/>
      <c r="AA156" s="718"/>
      <c r="AB156" s="719"/>
      <c r="AC156" s="46" t="b">
        <f>AND(OR(O.3!$E$71&gt;0,O.3!$E$246&lt;0),OR(D156&gt;0,E156&gt;0,D156&lt;0,E156&lt;0))</f>
        <v>0</v>
      </c>
      <c r="AD156" s="199">
        <f>IF(AC110,-SUM(O.3!$E$244,O.3!$E$255)+SUM(O.3!$E$245,O.3!$E$256)-SUM(O.3!$E$246,O.3!$E$257)+O.3!$E$247*(1+U110),0)</f>
        <v>0</v>
      </c>
    </row>
    <row r="157" spans="3:30" hidden="1" x14ac:dyDescent="0.3">
      <c r="C157" s="735"/>
      <c r="D157" s="729"/>
      <c r="E157" s="729"/>
      <c r="F157" s="121">
        <f>-$D$5</f>
        <v>-0.01</v>
      </c>
      <c r="G157" s="192"/>
      <c r="H157" s="193"/>
      <c r="I157" s="193"/>
      <c r="J157" s="193"/>
      <c r="K157" s="193"/>
      <c r="L157" s="194"/>
      <c r="M157" s="539" t="str">
        <f>IF($E$156=0,"",-SUM(O.3!$E$244,O.3!$E$255)+SUM(O.3!$E$245,O.3!$E$256)-SUM(O.3!$E$246,O.3!$E$257)+O.3!$E$247*(1+F157))</f>
        <v/>
      </c>
      <c r="N157" s="202">
        <f>IF(M157="",0,IF(O.3!$E$251=0,0,(M157-O.3!$E$251)/O.3!$E$251))</f>
        <v>0</v>
      </c>
      <c r="O157" s="202" t="str">
        <f>IF($E$156=0,"",IF(ISERROR(IRR(O.3!G293:INDEX(O.3!G293:CS293,RP+1))),"No value",IRR(O.3!G293:INDEX(O.3!G293:CS293,RP+1))))</f>
        <v/>
      </c>
      <c r="P157" s="205">
        <f>IF(OR(O157="No value",O157=""),0,IF(O.3!$E$252="No value",0,(O157-O.3!$E$252)/O.3!$E$252))</f>
        <v>0</v>
      </c>
      <c r="Q157" s="725"/>
      <c r="S157" s="761"/>
      <c r="T157" s="723"/>
      <c r="U157" s="727"/>
      <c r="V157" s="748"/>
      <c r="X157" s="721"/>
      <c r="Y157" s="723"/>
      <c r="AB157" s="23"/>
      <c r="AC157" s="25"/>
      <c r="AD157" s="23"/>
    </row>
    <row r="158" spans="3:30" hidden="1" x14ac:dyDescent="0.3">
      <c r="C158" s="3" t="str">
        <f>"* - Critical variables are those for which a change of "&amp;$D$5*100&amp;"% in value results in a change of at least "&amp;$D$5*100&amp;"% in indicators"</f>
        <v>* - Critical variables are those for which a change of 1% in value results in a change of at least 1% in indicators</v>
      </c>
    </row>
    <row r="160" spans="3:30" ht="18.5" hidden="1" x14ac:dyDescent="0.3">
      <c r="C160" s="133" t="s">
        <v>194</v>
      </c>
      <c r="D160" s="126"/>
      <c r="E160" s="126"/>
      <c r="F160" s="35"/>
    </row>
    <row r="161" spans="3:10" ht="13.4" hidden="1" customHeight="1" x14ac:dyDescent="0.3">
      <c r="C161" s="680" t="s">
        <v>182</v>
      </c>
      <c r="D161" s="743" t="str">
        <f>"NPV ("&amp;G.Asm!$F$40*100&amp;"%)"</f>
        <v>NPV (5%)</v>
      </c>
      <c r="E161" s="587" t="s">
        <v>160</v>
      </c>
      <c r="F161" s="587"/>
      <c r="G161" s="587" t="s">
        <v>161</v>
      </c>
      <c r="H161" s="587"/>
    </row>
    <row r="162" spans="3:10" ht="26" hidden="1" x14ac:dyDescent="0.3">
      <c r="C162" s="680"/>
      <c r="D162" s="746"/>
      <c r="E162" s="181" t="s">
        <v>136</v>
      </c>
      <c r="F162" s="181" t="str">
        <f>"Switching value (NPV "&amp;G.Asm!$F$40*100&amp;"%)"</f>
        <v>Switching value (NPV 5%)</v>
      </c>
      <c r="G162" s="181" t="s">
        <v>136</v>
      </c>
      <c r="H162" s="181" t="str">
        <f>"Switching value (NPV "&amp;G.Asm!$F$40*100&amp;"%)"</f>
        <v>Switching value (NPV 5%)</v>
      </c>
    </row>
    <row r="163" spans="3:10" ht="7.4" hidden="1" customHeight="1" x14ac:dyDescent="0.3">
      <c r="C163" s="213"/>
      <c r="D163" s="214"/>
      <c r="E163" s="215"/>
      <c r="F163" s="215"/>
      <c r="G163" s="215"/>
      <c r="H163" s="216"/>
    </row>
    <row r="164" spans="3:10" hidden="1" x14ac:dyDescent="0.3">
      <c r="C164" s="119" t="str">
        <f>C108</f>
        <v>A. Total investment costs</v>
      </c>
      <c r="D164" s="138">
        <f>D108</f>
        <v>0</v>
      </c>
      <c r="E164" s="429">
        <v>0</v>
      </c>
      <c r="F164" s="8">
        <f>$D164*(1+E164)</f>
        <v>0</v>
      </c>
      <c r="G164" s="429">
        <v>0</v>
      </c>
      <c r="H164" s="8">
        <f>$D164*(1+G164)</f>
        <v>0</v>
      </c>
      <c r="J164" s="35"/>
    </row>
    <row r="165" spans="3:10" ht="7.5" hidden="1" customHeight="1" x14ac:dyDescent="0.3">
      <c r="C165" s="213"/>
      <c r="D165" s="214"/>
      <c r="E165" s="215"/>
      <c r="F165" s="215"/>
      <c r="G165" s="215"/>
      <c r="H165" s="216"/>
    </row>
    <row r="166" spans="3:10" hidden="1" x14ac:dyDescent="0.3">
      <c r="C166" s="119" t="str">
        <f>C110</f>
        <v>C. Total operating and maintenance costs</v>
      </c>
      <c r="D166" s="138">
        <f>D110</f>
        <v>0</v>
      </c>
      <c r="E166" s="429">
        <v>0</v>
      </c>
      <c r="F166" s="8">
        <f t="shared" ref="F166:F212" si="2">$D166*(1+E166)</f>
        <v>0</v>
      </c>
      <c r="G166" s="429">
        <v>0</v>
      </c>
      <c r="H166" s="8">
        <f t="shared" ref="H166:H212" si="3">$D166*(1+G166)</f>
        <v>0</v>
      </c>
    </row>
    <row r="167" spans="3:10" ht="7.5" hidden="1" customHeight="1" x14ac:dyDescent="0.3">
      <c r="C167" s="213"/>
      <c r="D167" s="214"/>
      <c r="E167" s="215"/>
      <c r="F167" s="215"/>
      <c r="G167" s="215"/>
      <c r="H167" s="216"/>
    </row>
    <row r="168" spans="3:10" hidden="1" x14ac:dyDescent="0.3">
      <c r="C168" s="119">
        <f>C112</f>
        <v>0</v>
      </c>
      <c r="D168" s="138">
        <f>D112</f>
        <v>0</v>
      </c>
      <c r="E168" s="429">
        <v>0</v>
      </c>
      <c r="F168" s="8">
        <f t="shared" si="2"/>
        <v>0</v>
      </c>
      <c r="G168" s="429">
        <v>0</v>
      </c>
      <c r="H168" s="8">
        <f t="shared" si="3"/>
        <v>0</v>
      </c>
    </row>
    <row r="169" spans="3:10" ht="7.5" hidden="1" customHeight="1" x14ac:dyDescent="0.3">
      <c r="C169" s="213"/>
      <c r="D169" s="214"/>
      <c r="E169" s="215"/>
      <c r="F169" s="215"/>
      <c r="G169" s="215"/>
      <c r="H169" s="216"/>
    </row>
    <row r="170" spans="3:10" hidden="1" x14ac:dyDescent="0.3">
      <c r="C170" s="119">
        <f>C114</f>
        <v>0</v>
      </c>
      <c r="D170" s="138">
        <f>D114</f>
        <v>0</v>
      </c>
      <c r="E170" s="429">
        <v>0</v>
      </c>
      <c r="F170" s="8">
        <f t="shared" si="2"/>
        <v>0</v>
      </c>
      <c r="G170" s="429">
        <v>0</v>
      </c>
      <c r="H170" s="8">
        <f t="shared" si="3"/>
        <v>0</v>
      </c>
    </row>
    <row r="171" spans="3:10" ht="7.5" hidden="1" customHeight="1" x14ac:dyDescent="0.3">
      <c r="C171" s="213"/>
      <c r="D171" s="214"/>
      <c r="E171" s="215"/>
      <c r="F171" s="215"/>
      <c r="G171" s="215"/>
      <c r="H171" s="216"/>
    </row>
    <row r="172" spans="3:10" hidden="1" x14ac:dyDescent="0.3">
      <c r="C172" s="119">
        <f>C116</f>
        <v>0</v>
      </c>
      <c r="D172" s="138">
        <f>D116</f>
        <v>0</v>
      </c>
      <c r="E172" s="429">
        <v>0</v>
      </c>
      <c r="F172" s="8">
        <f t="shared" si="2"/>
        <v>0</v>
      </c>
      <c r="G172" s="429">
        <v>0</v>
      </c>
      <c r="H172" s="8">
        <f t="shared" si="3"/>
        <v>0</v>
      </c>
    </row>
    <row r="173" spans="3:10" ht="7.5" hidden="1" customHeight="1" x14ac:dyDescent="0.3">
      <c r="C173" s="213"/>
      <c r="D173" s="214"/>
      <c r="E173" s="215"/>
      <c r="F173" s="215"/>
      <c r="G173" s="215"/>
      <c r="H173" s="216"/>
    </row>
    <row r="174" spans="3:10" hidden="1" x14ac:dyDescent="0.3">
      <c r="C174" s="119">
        <f>C118</f>
        <v>0</v>
      </c>
      <c r="D174" s="138">
        <f>D118</f>
        <v>0</v>
      </c>
      <c r="E174" s="429">
        <v>0</v>
      </c>
      <c r="F174" s="8">
        <f t="shared" si="2"/>
        <v>0</v>
      </c>
      <c r="G174" s="429">
        <v>0</v>
      </c>
      <c r="H174" s="8">
        <f t="shared" si="3"/>
        <v>0</v>
      </c>
    </row>
    <row r="175" spans="3:10" ht="6.65" hidden="1" customHeight="1" x14ac:dyDescent="0.3">
      <c r="C175" s="213"/>
      <c r="D175" s="214"/>
      <c r="E175" s="215"/>
      <c r="F175" s="215"/>
      <c r="G175" s="215"/>
      <c r="H175" s="216"/>
    </row>
    <row r="176" spans="3:10" hidden="1" x14ac:dyDescent="0.3">
      <c r="C176" s="119">
        <f>C120</f>
        <v>0</v>
      </c>
      <c r="D176" s="138">
        <f>D120</f>
        <v>0</v>
      </c>
      <c r="E176" s="429">
        <v>0</v>
      </c>
      <c r="F176" s="8">
        <f t="shared" si="2"/>
        <v>0</v>
      </c>
      <c r="G176" s="429">
        <v>0</v>
      </c>
      <c r="H176" s="8">
        <f t="shared" si="3"/>
        <v>0</v>
      </c>
    </row>
    <row r="177" spans="3:8" ht="6.65" hidden="1" customHeight="1" x14ac:dyDescent="0.3">
      <c r="C177" s="213"/>
      <c r="D177" s="214"/>
      <c r="E177" s="215"/>
      <c r="F177" s="215"/>
      <c r="G177" s="215"/>
      <c r="H177" s="216"/>
    </row>
    <row r="178" spans="3:8" hidden="1" x14ac:dyDescent="0.3">
      <c r="C178" s="119">
        <f>C122</f>
        <v>0</v>
      </c>
      <c r="D178" s="138">
        <f>D122</f>
        <v>0</v>
      </c>
      <c r="E178" s="429">
        <v>0</v>
      </c>
      <c r="F178" s="8">
        <f t="shared" si="2"/>
        <v>0</v>
      </c>
      <c r="G178" s="429">
        <v>0</v>
      </c>
      <c r="H178" s="8">
        <f t="shared" si="3"/>
        <v>0</v>
      </c>
    </row>
    <row r="179" spans="3:8" ht="6.65" hidden="1" customHeight="1" x14ac:dyDescent="0.3">
      <c r="C179" s="213"/>
      <c r="D179" s="214"/>
      <c r="E179" s="215"/>
      <c r="F179" s="215"/>
      <c r="G179" s="215"/>
      <c r="H179" s="216"/>
    </row>
    <row r="180" spans="3:8" hidden="1" x14ac:dyDescent="0.3">
      <c r="C180" s="119">
        <f>C124</f>
        <v>0</v>
      </c>
      <c r="D180" s="138">
        <f>D124</f>
        <v>0</v>
      </c>
      <c r="E180" s="429">
        <v>0</v>
      </c>
      <c r="F180" s="8">
        <f t="shared" si="2"/>
        <v>0</v>
      </c>
      <c r="G180" s="429">
        <v>0</v>
      </c>
      <c r="H180" s="8">
        <f t="shared" si="3"/>
        <v>0</v>
      </c>
    </row>
    <row r="181" spans="3:8" ht="6.65" hidden="1" customHeight="1" x14ac:dyDescent="0.3">
      <c r="C181" s="213"/>
      <c r="D181" s="214"/>
      <c r="E181" s="215"/>
      <c r="F181" s="215"/>
      <c r="G181" s="215"/>
      <c r="H181" s="216"/>
    </row>
    <row r="182" spans="3:8" hidden="1" x14ac:dyDescent="0.3">
      <c r="C182" s="119">
        <f>C126</f>
        <v>0</v>
      </c>
      <c r="D182" s="138">
        <f>D126</f>
        <v>0</v>
      </c>
      <c r="E182" s="429">
        <v>0</v>
      </c>
      <c r="F182" s="8">
        <f t="shared" si="2"/>
        <v>0</v>
      </c>
      <c r="G182" s="429">
        <v>0</v>
      </c>
      <c r="H182" s="8">
        <f t="shared" si="3"/>
        <v>0</v>
      </c>
    </row>
    <row r="183" spans="3:8" ht="6.65" hidden="1" customHeight="1" x14ac:dyDescent="0.3">
      <c r="C183" s="213"/>
      <c r="D183" s="214"/>
      <c r="E183" s="215"/>
      <c r="F183" s="215"/>
      <c r="G183" s="215"/>
      <c r="H183" s="216"/>
    </row>
    <row r="184" spans="3:8" hidden="1" x14ac:dyDescent="0.3">
      <c r="C184" s="119">
        <f>C128</f>
        <v>0</v>
      </c>
      <c r="D184" s="138">
        <f>D128</f>
        <v>0</v>
      </c>
      <c r="E184" s="429">
        <v>0</v>
      </c>
      <c r="F184" s="8">
        <f t="shared" si="2"/>
        <v>0</v>
      </c>
      <c r="G184" s="429">
        <v>0</v>
      </c>
      <c r="H184" s="8">
        <f t="shared" si="3"/>
        <v>0</v>
      </c>
    </row>
    <row r="185" spans="3:8" ht="6.65" hidden="1" customHeight="1" x14ac:dyDescent="0.3">
      <c r="C185" s="213"/>
      <c r="D185" s="214"/>
      <c r="E185" s="215"/>
      <c r="F185" s="215"/>
      <c r="G185" s="215"/>
      <c r="H185" s="216"/>
    </row>
    <row r="186" spans="3:8" hidden="1" x14ac:dyDescent="0.3">
      <c r="C186" s="119">
        <f>C130</f>
        <v>0</v>
      </c>
      <c r="D186" s="138">
        <f>D130</f>
        <v>0</v>
      </c>
      <c r="E186" s="429">
        <v>0</v>
      </c>
      <c r="F186" s="8">
        <f t="shared" si="2"/>
        <v>0</v>
      </c>
      <c r="G186" s="429">
        <v>0</v>
      </c>
      <c r="H186" s="8">
        <f t="shared" si="3"/>
        <v>0</v>
      </c>
    </row>
    <row r="187" spans="3:8" ht="6.65" hidden="1" customHeight="1" x14ac:dyDescent="0.3">
      <c r="C187" s="213"/>
      <c r="D187" s="214"/>
      <c r="E187" s="215"/>
      <c r="F187" s="215"/>
      <c r="G187" s="215"/>
      <c r="H187" s="216"/>
    </row>
    <row r="188" spans="3:8" hidden="1" x14ac:dyDescent="0.3">
      <c r="C188" s="119">
        <f>C132</f>
        <v>0</v>
      </c>
      <c r="D188" s="138">
        <f>D132</f>
        <v>0</v>
      </c>
      <c r="E188" s="429">
        <v>0</v>
      </c>
      <c r="F188" s="8">
        <f t="shared" si="2"/>
        <v>0</v>
      </c>
      <c r="G188" s="429">
        <v>0</v>
      </c>
      <c r="H188" s="8">
        <f t="shared" si="3"/>
        <v>0</v>
      </c>
    </row>
    <row r="189" spans="3:8" ht="6.65" hidden="1" customHeight="1" x14ac:dyDescent="0.3">
      <c r="C189" s="213"/>
      <c r="D189" s="214"/>
      <c r="E189" s="215"/>
      <c r="F189" s="215"/>
      <c r="G189" s="215"/>
      <c r="H189" s="216"/>
    </row>
    <row r="190" spans="3:8" hidden="1" x14ac:dyDescent="0.3">
      <c r="C190" s="119">
        <f>C134</f>
        <v>0</v>
      </c>
      <c r="D190" s="138">
        <f>D134</f>
        <v>0</v>
      </c>
      <c r="E190" s="429">
        <v>0</v>
      </c>
      <c r="F190" s="8">
        <f t="shared" si="2"/>
        <v>0</v>
      </c>
      <c r="G190" s="429">
        <v>0</v>
      </c>
      <c r="H190" s="8">
        <f t="shared" si="3"/>
        <v>0</v>
      </c>
    </row>
    <row r="191" spans="3:8" ht="6.65" hidden="1" customHeight="1" x14ac:dyDescent="0.3">
      <c r="C191" s="213"/>
      <c r="D191" s="214"/>
      <c r="E191" s="215"/>
      <c r="F191" s="215"/>
      <c r="G191" s="215"/>
      <c r="H191" s="216"/>
    </row>
    <row r="192" spans="3:8" hidden="1" x14ac:dyDescent="0.3">
      <c r="C192" s="119">
        <f>C136</f>
        <v>0</v>
      </c>
      <c r="D192" s="138">
        <f>D136</f>
        <v>0</v>
      </c>
      <c r="E192" s="429">
        <v>0</v>
      </c>
      <c r="F192" s="8">
        <f t="shared" si="2"/>
        <v>0</v>
      </c>
      <c r="G192" s="429">
        <v>0</v>
      </c>
      <c r="H192" s="8">
        <f t="shared" si="3"/>
        <v>0</v>
      </c>
    </row>
    <row r="193" spans="3:8" ht="6.65" hidden="1" customHeight="1" x14ac:dyDescent="0.3">
      <c r="C193" s="213"/>
      <c r="D193" s="214"/>
      <c r="E193" s="430"/>
      <c r="F193" s="215"/>
      <c r="G193" s="430"/>
      <c r="H193" s="216"/>
    </row>
    <row r="194" spans="3:8" hidden="1" x14ac:dyDescent="0.3">
      <c r="C194" s="119">
        <f>C138</f>
        <v>0</v>
      </c>
      <c r="D194" s="138">
        <f>D138</f>
        <v>0</v>
      </c>
      <c r="E194" s="429">
        <v>0</v>
      </c>
      <c r="F194" s="8">
        <f t="shared" si="2"/>
        <v>0</v>
      </c>
      <c r="G194" s="429">
        <v>0</v>
      </c>
      <c r="H194" s="8">
        <f t="shared" si="3"/>
        <v>0</v>
      </c>
    </row>
    <row r="195" spans="3:8" ht="6.65" hidden="1" customHeight="1" x14ac:dyDescent="0.3">
      <c r="C195" s="213"/>
      <c r="D195" s="214"/>
      <c r="E195" s="430"/>
      <c r="F195" s="215"/>
      <c r="G195" s="430"/>
      <c r="H195" s="216"/>
    </row>
    <row r="196" spans="3:8" hidden="1" x14ac:dyDescent="0.3">
      <c r="C196" s="119">
        <f>C140</f>
        <v>0</v>
      </c>
      <c r="D196" s="138">
        <f>D140</f>
        <v>0</v>
      </c>
      <c r="E196" s="429">
        <v>0</v>
      </c>
      <c r="F196" s="8">
        <f t="shared" si="2"/>
        <v>0</v>
      </c>
      <c r="G196" s="429">
        <v>0</v>
      </c>
      <c r="H196" s="8">
        <f t="shared" si="3"/>
        <v>0</v>
      </c>
    </row>
    <row r="197" spans="3:8" ht="6.65" hidden="1" customHeight="1" x14ac:dyDescent="0.3">
      <c r="C197" s="213"/>
      <c r="D197" s="214"/>
      <c r="E197" s="430"/>
      <c r="F197" s="215"/>
      <c r="G197" s="430"/>
      <c r="H197" s="216"/>
    </row>
    <row r="198" spans="3:8" hidden="1" x14ac:dyDescent="0.3">
      <c r="C198" s="119" t="str">
        <f>C142</f>
        <v>Spare</v>
      </c>
      <c r="D198" s="138">
        <f>D142</f>
        <v>0</v>
      </c>
      <c r="E198" s="429">
        <v>0</v>
      </c>
      <c r="F198" s="8">
        <f t="shared" si="2"/>
        <v>0</v>
      </c>
      <c r="G198" s="429">
        <v>0</v>
      </c>
      <c r="H198" s="8">
        <f t="shared" si="3"/>
        <v>0</v>
      </c>
    </row>
    <row r="199" spans="3:8" ht="6.65" hidden="1" customHeight="1" x14ac:dyDescent="0.3">
      <c r="C199" s="213"/>
      <c r="D199" s="214"/>
      <c r="E199" s="430"/>
      <c r="F199" s="215"/>
      <c r="G199" s="430"/>
      <c r="H199" s="216"/>
    </row>
    <row r="200" spans="3:8" hidden="1" x14ac:dyDescent="0.3">
      <c r="C200" s="119" t="str">
        <f>C144</f>
        <v>Spare</v>
      </c>
      <c r="D200" s="138">
        <f>D144</f>
        <v>0</v>
      </c>
      <c r="E200" s="429">
        <v>0</v>
      </c>
      <c r="F200" s="8">
        <f t="shared" si="2"/>
        <v>0</v>
      </c>
      <c r="G200" s="429">
        <v>0</v>
      </c>
      <c r="H200" s="8">
        <f t="shared" si="3"/>
        <v>0</v>
      </c>
    </row>
    <row r="201" spans="3:8" ht="6.65" hidden="1" customHeight="1" x14ac:dyDescent="0.3">
      <c r="C201" s="213"/>
      <c r="D201" s="214"/>
      <c r="E201" s="430"/>
      <c r="F201" s="215"/>
      <c r="G201" s="430"/>
      <c r="H201" s="216"/>
    </row>
    <row r="202" spans="3:8" hidden="1" x14ac:dyDescent="0.3">
      <c r="C202" s="119" t="str">
        <f>C146</f>
        <v>Spare</v>
      </c>
      <c r="D202" s="138">
        <f>D146</f>
        <v>0</v>
      </c>
      <c r="E202" s="429">
        <v>0</v>
      </c>
      <c r="F202" s="8">
        <f t="shared" si="2"/>
        <v>0</v>
      </c>
      <c r="G202" s="429">
        <v>0</v>
      </c>
      <c r="H202" s="8">
        <f t="shared" si="3"/>
        <v>0</v>
      </c>
    </row>
    <row r="203" spans="3:8" ht="6.65" hidden="1" customHeight="1" x14ac:dyDescent="0.3">
      <c r="C203" s="213"/>
      <c r="D203" s="214"/>
      <c r="E203" s="430"/>
      <c r="F203" s="215"/>
      <c r="G203" s="430"/>
      <c r="H203" s="216"/>
    </row>
    <row r="204" spans="3:8" hidden="1" x14ac:dyDescent="0.3">
      <c r="C204" s="119" t="str">
        <f>C148</f>
        <v>Spare</v>
      </c>
      <c r="D204" s="138">
        <f>D148</f>
        <v>0</v>
      </c>
      <c r="E204" s="429">
        <v>0</v>
      </c>
      <c r="F204" s="8">
        <f t="shared" si="2"/>
        <v>0</v>
      </c>
      <c r="G204" s="429">
        <v>0</v>
      </c>
      <c r="H204" s="8">
        <f t="shared" si="3"/>
        <v>0</v>
      </c>
    </row>
    <row r="205" spans="3:8" ht="6.65" hidden="1" customHeight="1" x14ac:dyDescent="0.3">
      <c r="C205" s="213"/>
      <c r="D205" s="214"/>
      <c r="E205" s="430"/>
      <c r="F205" s="215"/>
      <c r="G205" s="430"/>
      <c r="H205" s="216"/>
    </row>
    <row r="206" spans="3:8" hidden="1" x14ac:dyDescent="0.3">
      <c r="C206" s="119" t="str">
        <f>C150</f>
        <v>Spare</v>
      </c>
      <c r="D206" s="138">
        <f>D150</f>
        <v>0</v>
      </c>
      <c r="E206" s="429">
        <v>0</v>
      </c>
      <c r="F206" s="8">
        <f t="shared" si="2"/>
        <v>0</v>
      </c>
      <c r="G206" s="429">
        <v>0</v>
      </c>
      <c r="H206" s="8">
        <f t="shared" si="3"/>
        <v>0</v>
      </c>
    </row>
    <row r="207" spans="3:8" ht="6.65" hidden="1" customHeight="1" x14ac:dyDescent="0.3">
      <c r="C207" s="213"/>
      <c r="D207" s="214"/>
      <c r="E207" s="430"/>
      <c r="F207" s="215"/>
      <c r="G207" s="430"/>
      <c r="H207" s="216"/>
    </row>
    <row r="208" spans="3:8" hidden="1" x14ac:dyDescent="0.3">
      <c r="C208" s="119" t="str">
        <f>C152</f>
        <v>G. Total net value of externalities</v>
      </c>
      <c r="D208" s="138">
        <f>D152</f>
        <v>0</v>
      </c>
      <c r="E208" s="429">
        <v>0</v>
      </c>
      <c r="F208" s="8">
        <f t="shared" si="2"/>
        <v>0</v>
      </c>
      <c r="G208" s="429">
        <v>0</v>
      </c>
      <c r="H208" s="8">
        <f t="shared" si="3"/>
        <v>0</v>
      </c>
    </row>
    <row r="209" spans="3:26" ht="6.65" hidden="1" customHeight="1" x14ac:dyDescent="0.3">
      <c r="C209" s="213"/>
      <c r="D209" s="214"/>
      <c r="E209" s="430"/>
      <c r="F209" s="215"/>
      <c r="G209" s="430"/>
      <c r="H209" s="216"/>
    </row>
    <row r="210" spans="3:26" hidden="1" x14ac:dyDescent="0.3">
      <c r="C210" s="119" t="str">
        <f>C154</f>
        <v>H. Total net value of climate change mitigation</v>
      </c>
      <c r="D210" s="138">
        <f>D154</f>
        <v>0</v>
      </c>
      <c r="E210" s="429">
        <v>0</v>
      </c>
      <c r="F210" s="8">
        <f t="shared" si="2"/>
        <v>0</v>
      </c>
      <c r="G210" s="429">
        <v>0</v>
      </c>
      <c r="H210" s="8">
        <f t="shared" si="3"/>
        <v>0</v>
      </c>
    </row>
    <row r="211" spans="3:26" ht="6.65" hidden="1" customHeight="1" x14ac:dyDescent="0.3">
      <c r="C211" s="213"/>
      <c r="D211" s="214"/>
      <c r="E211" s="430"/>
      <c r="F211" s="215"/>
      <c r="G211" s="215"/>
      <c r="H211" s="216"/>
    </row>
    <row r="212" spans="3:26" hidden="1" x14ac:dyDescent="0.3">
      <c r="C212" s="81" t="str">
        <f>C156</f>
        <v>F. Total revenues</v>
      </c>
      <c r="D212" s="138">
        <f>D156</f>
        <v>0</v>
      </c>
      <c r="E212" s="429">
        <v>0</v>
      </c>
      <c r="F212" s="8">
        <f t="shared" si="2"/>
        <v>0</v>
      </c>
      <c r="G212" s="429">
        <v>0</v>
      </c>
      <c r="H212" s="8">
        <f t="shared" si="3"/>
        <v>0</v>
      </c>
    </row>
    <row r="214" spans="3:26" ht="14.5" hidden="1" x14ac:dyDescent="0.35">
      <c r="G214" s="2"/>
    </row>
    <row r="215" spans="3:26" hidden="1" x14ac:dyDescent="0.3">
      <c r="C215" s="680" t="s">
        <v>195</v>
      </c>
      <c r="D215" s="736" t="s">
        <v>250</v>
      </c>
      <c r="E215" s="737"/>
      <c r="F215" s="738"/>
      <c r="I215" s="58"/>
      <c r="J215" s="115"/>
      <c r="K215" s="115"/>
      <c r="L215" s="115"/>
      <c r="M215" s="137"/>
      <c r="N215" s="137"/>
      <c r="Y215" s="35"/>
    </row>
    <row r="216" spans="3:26" ht="26" hidden="1" x14ac:dyDescent="0.3">
      <c r="C216" s="680"/>
      <c r="D216" s="187" t="s">
        <v>159</v>
      </c>
      <c r="E216" s="181" t="s">
        <v>632</v>
      </c>
      <c r="F216" s="187" t="s">
        <v>158</v>
      </c>
      <c r="Y216" s="4" t="s">
        <v>187</v>
      </c>
    </row>
    <row r="217" spans="3:26" hidden="1" x14ac:dyDescent="0.3">
      <c r="C217" s="123" t="s">
        <v>48</v>
      </c>
      <c r="D217" s="138">
        <f>-O.3!$E$190*(1+E164)+O.3!$E$216*IF(O.3!$C$38="Depreciation",(1+E164),1)-O.3!$E$218*(1+E166)+O.3!$E$233*(1+E208)+O.3!$E$234*(1+E210)+SUM(O.3!E125*(1+E168),O.3!E126*(1+E170),O.3!E127*(1+E172),O.3!E128*(1+E174),O.3!E129*(1+E176),O.3!E130*(1+E178),O.3!E131*(1+E180),O.3!E132*(1+E182),O.3!E133*(1+E184),O.3!E134*(1+E186),O.3!E135*(1+E188),O.3!E136*(1+E190),O.3!E137*(1+E192),O.3!E138*(1+E194),O.3!E139*(1+E196),O.3!E140*(1+E198),O.3!E141*(1+E200),O.3!E142*(1+E202),O.3!E143*(1+E204),O.3!E144*(1+E206))</f>
        <v>0</v>
      </c>
      <c r="E217" s="138">
        <f>O.3!E238</f>
        <v>0</v>
      </c>
      <c r="F217" s="138">
        <f>-O.3!$E$190*(1+G164)+O.3!$E$216*IF(O.3!$C$38="Depreciation",(1+G164),1)-O.3!$E$218*(1+G166)+O.3!$E$233*(1+G208)+O.3!$E$234*(1+G210)+SUM(O.3!E125*(1+G168),O.3!E126*(1+G170),O.3!E127*(1+G172),O.3!E128*(1+G174),O.3!E129*(1+G176),O.3!E130*(1+G178),O.3!E131*(1+G180),O.3!E132*(1+G182),O.3!E133*(1+G184),O.3!E134*(1+G186),O.3!E135*(1+G188),O.3!E136*(1+G190),O.3!E137*(1+G192),O.3!E138*(1+G194),O.3!E139*(1+G196),O.3!E140*(1+G198),O.3!E141*(1+G200),O.3!E142*(1+G202),O.3!E143*(1+G204),O.3!E144*(1+G206))</f>
        <v>0</v>
      </c>
    </row>
    <row r="218" spans="3:26" hidden="1" x14ac:dyDescent="0.3">
      <c r="C218" s="123" t="s">
        <v>49</v>
      </c>
      <c r="D218" s="328" t="str">
        <f>IF(ISERROR(IRR(O.3!G361:INDEX(O.3!G361:CS361,RP+1))),"No value",IRR(O.3!G361:INDEX(O.3!G361:CS361,RP+1)))</f>
        <v>No value</v>
      </c>
      <c r="E218" s="328" t="str">
        <f>O.3!E239</f>
        <v>No value</v>
      </c>
      <c r="F218" s="328" t="str">
        <f>IF(ISERROR(IRR(O.3!G362:INDEX(O.3!G362:CS362,RP+1))),"No value",IRR(O.3!G362:INDEX(O.3!G362:CS362,RP+1)))</f>
        <v>No value</v>
      </c>
      <c r="Y218" s="206" t="s">
        <v>199</v>
      </c>
      <c r="Z218" s="207" t="s">
        <v>186</v>
      </c>
    </row>
    <row r="219" spans="3:26" hidden="1" x14ac:dyDescent="0.3">
      <c r="C219" s="123" t="s">
        <v>50</v>
      </c>
      <c r="D219" s="341" t="str">
        <f>IF(Z219=0,"No value",Y219/Z219)</f>
        <v>No value</v>
      </c>
      <c r="E219" s="341" t="str">
        <f>O.3!E240</f>
        <v>No value</v>
      </c>
      <c r="F219" s="341" t="str">
        <f>IF(Z221=0,"No value",Y221/Z221)</f>
        <v>No value</v>
      </c>
      <c r="X219" s="122" t="s">
        <v>159</v>
      </c>
      <c r="Y219" s="8">
        <f>SUM(O.3!$E$233*(1+E208),O.3!$E$234*(1+E210),SUM(O.3!E125*(1+E168),O.3!E126*(1+E170),O.3!E127*(1+E172),O.3!E128*(1+E174),O.3!E129*(1+E176),O.3!E130*(1+E178),O.3!E131*(1+E180),O.3!E132*(1+E182),O.3!E133*(1+E184),O.3!E134*(1+E186),O.3!E135*(1+E188),O.3!E136*(1+E190),O.3!E137*(1+E192),O.3!E138*(1+E194),O.3!E139*(1+E196),O.3!E140*(1+E198),O.3!E141*(1+E200),O.3!E142*(1+E202),O.3!E143*(1+E204),O.3!E144*(1+E206)))+IF(O.3!$E$218&lt;0,-O.3!$E$218*(1+E166),0)+O.3!$E$216*IF(O.3!$C$38="Depreciation",(1+E164),1)</f>
        <v>0</v>
      </c>
      <c r="Z219" s="8">
        <f>O.3!$E$190*(1+E164)+IF(O.3!$E$218&lt;0,0,O.3!$E$218*(1+E166))</f>
        <v>0</v>
      </c>
    </row>
    <row r="220" spans="3:26" hidden="1" x14ac:dyDescent="0.3">
      <c r="C220" s="124" t="s">
        <v>378</v>
      </c>
      <c r="D220" s="138">
        <f>-SUM(O.3!E$244,O.3!E$255)*(1+'S&amp;S'!$E164)+SUM(O.3!E$245,O.3!E$256)*IF(O.3!$C$38="Depreciation",(1+'S&amp;S'!$E164),1)-SUM(O.3!E$246,O.3!E$257)*(1+'S&amp;S'!$E166)+O.3!E247*(1+'S&amp;S'!E212)</f>
        <v>0</v>
      </c>
      <c r="E220" s="138">
        <f>O.3!E251</f>
        <v>0</v>
      </c>
      <c r="F220" s="138">
        <f>-SUM(O.3!E$244,O.3!E$255)*(1+'S&amp;S'!$G164)+SUM(O.3!E$245,O.3!E$256)*IF(O.3!$C$38="Depreciation",(1+'S&amp;S'!$G164),1)-SUM(O.3!E$246,O.3!E$257)*(1+'S&amp;S'!$G166)+O.3!E247*(1+'S&amp;S'!G212)</f>
        <v>0</v>
      </c>
    </row>
    <row r="221" spans="3:26" hidden="1" x14ac:dyDescent="0.3">
      <c r="C221" s="122" t="s">
        <v>39</v>
      </c>
      <c r="D221" s="328" t="str">
        <f>IF(ISERROR(IRR(O.3!G306:INDEX(O.3!G306:CS306,RP+1))),"No value",IRR(O.3!G306:INDEX(O.3!G306:CS306,RP+1)))</f>
        <v>No value</v>
      </c>
      <c r="E221" s="328" t="str">
        <f>O.3!E252</f>
        <v>No value</v>
      </c>
      <c r="F221" s="328" t="str">
        <f>IF(ISERROR(IRR(O.3!G307:INDEX(O.3!G307:CS307,RP+1))),"No value",IRR(O.3!G307:INDEX(O.3!G307:CS307,RP+1)))</f>
        <v>No value</v>
      </c>
      <c r="X221" s="122" t="s">
        <v>158</v>
      </c>
      <c r="Y221" s="8">
        <f>SUM(O.3!$E$233*(1+G208),O.3!$E$234*(1+G210),SUM(O.3!E125*(1+G168),O.3!E126*(1+G170),O.3!E127*(1+G172),O.3!E128*(1+G174),O.3!E129*(1+G176),O.3!E130*(1+G178),O.3!E131*(1+G180),O.3!E132*(1+G182),O.3!E133*(1+G184),O.3!E134*(1+G186),O.3!E135*(1+G188),O.3!E136*(1+G190),O.3!E137*(1+G192),O.3!E138*(1+G194),O.3!E139*(1+G196),O.3!E140*(1+G198),O.3!E141*(1+G200),O.3!E142*(1+G202),O.3!E143*(1+G204),O.3!E144*(1+G206)))+IF(O.3!$E$218&lt;0,-O.3!$E$218*(1+G166),0)+O.3!$E$216*IF(O.3!$C$38="Depreciation",(1+G164),1)</f>
        <v>0</v>
      </c>
      <c r="Z221" s="8">
        <f>O.3!$E$190*(1+G164)+IF(O.3!$E$218&lt;0,0,O.3!$E$218*(1+G166))</f>
        <v>0</v>
      </c>
    </row>
    <row r="222" spans="3:26" x14ac:dyDescent="0.3"/>
    <row r="223" spans="3:26" x14ac:dyDescent="0.3"/>
    <row r="224" spans="3:26" x14ac:dyDescent="0.3"/>
    <row r="225" x14ac:dyDescent="0.3"/>
    <row r="226" x14ac:dyDescent="0.3"/>
    <row r="227" x14ac:dyDescent="0.3"/>
    <row r="228" x14ac:dyDescent="0.3"/>
    <row r="229" x14ac:dyDescent="0.3"/>
    <row r="230" x14ac:dyDescent="0.3"/>
    <row r="231" x14ac:dyDescent="0.3"/>
    <row r="232" x14ac:dyDescent="0.3"/>
    <row r="233" x14ac:dyDescent="0.3"/>
    <row r="234" x14ac:dyDescent="0.3"/>
    <row r="235" x14ac:dyDescent="0.3"/>
    <row r="236" x14ac:dyDescent="0.3"/>
    <row r="237" x14ac:dyDescent="0.3"/>
    <row r="238" x14ac:dyDescent="0.3"/>
    <row r="239" x14ac:dyDescent="0.3"/>
    <row r="240" x14ac:dyDescent="0.3"/>
    <row r="241" x14ac:dyDescent="0.3"/>
    <row r="242" x14ac:dyDescent="0.3"/>
    <row r="243" x14ac:dyDescent="0.3"/>
    <row r="244" x14ac:dyDescent="0.3"/>
    <row r="245" x14ac:dyDescent="0.3"/>
    <row r="246" x14ac:dyDescent="0.3"/>
    <row r="247" x14ac:dyDescent="0.3"/>
    <row r="248" x14ac:dyDescent="0.3"/>
    <row r="249" x14ac:dyDescent="0.3"/>
    <row r="250" x14ac:dyDescent="0.3"/>
    <row r="251" x14ac:dyDescent="0.3"/>
    <row r="252" x14ac:dyDescent="0.3"/>
    <row r="253" x14ac:dyDescent="0.3"/>
    <row r="254" x14ac:dyDescent="0.3"/>
    <row r="255" x14ac:dyDescent="0.3"/>
    <row r="256" x14ac:dyDescent="0.3"/>
    <row r="257" x14ac:dyDescent="0.3"/>
    <row r="258" x14ac:dyDescent="0.3"/>
    <row r="259" x14ac:dyDescent="0.3"/>
    <row r="260" x14ac:dyDescent="0.3"/>
    <row r="261" x14ac:dyDescent="0.3"/>
    <row r="262" x14ac:dyDescent="0.3"/>
    <row r="263" x14ac:dyDescent="0.3"/>
    <row r="264" x14ac:dyDescent="0.3"/>
    <row r="265" x14ac:dyDescent="0.3"/>
    <row r="266" x14ac:dyDescent="0.3"/>
    <row r="267" x14ac:dyDescent="0.3"/>
    <row r="268" x14ac:dyDescent="0.3"/>
    <row r="269" x14ac:dyDescent="0.3"/>
    <row r="270" x14ac:dyDescent="0.3"/>
    <row r="271" x14ac:dyDescent="0.3"/>
    <row r="272" x14ac:dyDescent="0.3"/>
    <row r="273" x14ac:dyDescent="0.3"/>
    <row r="274" x14ac:dyDescent="0.3"/>
    <row r="275" x14ac:dyDescent="0.3"/>
    <row r="276" x14ac:dyDescent="0.3"/>
    <row r="277" x14ac:dyDescent="0.3"/>
    <row r="278" x14ac:dyDescent="0.3"/>
    <row r="279" x14ac:dyDescent="0.3"/>
    <row r="280" x14ac:dyDescent="0.3"/>
    <row r="281" x14ac:dyDescent="0.3"/>
    <row r="282" x14ac:dyDescent="0.3"/>
    <row r="283" x14ac:dyDescent="0.3"/>
    <row r="284" x14ac:dyDescent="0.3"/>
    <row r="285" x14ac:dyDescent="0.3"/>
    <row r="286" x14ac:dyDescent="0.3"/>
    <row r="287" x14ac:dyDescent="0.3"/>
    <row r="288" x14ac:dyDescent="0.3"/>
    <row r="289" x14ac:dyDescent="0.3"/>
    <row r="290" x14ac:dyDescent="0.3"/>
    <row r="291" x14ac:dyDescent="0.3"/>
    <row r="292" x14ac:dyDescent="0.3"/>
    <row r="293" x14ac:dyDescent="0.3"/>
    <row r="294" x14ac:dyDescent="0.3"/>
    <row r="295" x14ac:dyDescent="0.3"/>
    <row r="296" x14ac:dyDescent="0.3"/>
    <row r="297" x14ac:dyDescent="0.3"/>
    <row r="298" x14ac:dyDescent="0.3"/>
    <row r="299" x14ac:dyDescent="0.3"/>
    <row r="300" x14ac:dyDescent="0.3"/>
    <row r="301" x14ac:dyDescent="0.3"/>
    <row r="302" x14ac:dyDescent="0.3"/>
    <row r="303" x14ac:dyDescent="0.3"/>
    <row r="304" x14ac:dyDescent="0.3"/>
    <row r="305" x14ac:dyDescent="0.3"/>
    <row r="306" x14ac:dyDescent="0.3"/>
    <row r="307" x14ac:dyDescent="0.3"/>
    <row r="308" x14ac:dyDescent="0.3"/>
    <row r="309" x14ac:dyDescent="0.3"/>
    <row r="310" x14ac:dyDescent="0.3"/>
    <row r="311" x14ac:dyDescent="0.3"/>
    <row r="312" x14ac:dyDescent="0.3"/>
    <row r="313" x14ac:dyDescent="0.3"/>
    <row r="314" x14ac:dyDescent="0.3"/>
    <row r="315" x14ac:dyDescent="0.3"/>
    <row r="316" x14ac:dyDescent="0.3"/>
    <row r="317" x14ac:dyDescent="0.3"/>
    <row r="318" x14ac:dyDescent="0.3"/>
    <row r="319" x14ac:dyDescent="0.3"/>
    <row r="320" x14ac:dyDescent="0.3"/>
    <row r="321" x14ac:dyDescent="0.3"/>
    <row r="322" x14ac:dyDescent="0.3"/>
    <row r="323" x14ac:dyDescent="0.3"/>
    <row r="324" x14ac:dyDescent="0.3"/>
    <row r="325" x14ac:dyDescent="0.3"/>
    <row r="326" x14ac:dyDescent="0.3"/>
    <row r="327" x14ac:dyDescent="0.3"/>
    <row r="328" x14ac:dyDescent="0.3"/>
    <row r="329" x14ac:dyDescent="0.3"/>
    <row r="330" x14ac:dyDescent="0.3"/>
    <row r="331" x14ac:dyDescent="0.3"/>
    <row r="332" x14ac:dyDescent="0.3"/>
    <row r="333" x14ac:dyDescent="0.3"/>
    <row r="334" x14ac:dyDescent="0.3"/>
    <row r="335" x14ac:dyDescent="0.3"/>
    <row r="336" x14ac:dyDescent="0.3"/>
    <row r="337" x14ac:dyDescent="0.3"/>
    <row r="338" x14ac:dyDescent="0.3"/>
    <row r="339" x14ac:dyDescent="0.3"/>
    <row r="340" x14ac:dyDescent="0.3"/>
    <row r="341" x14ac:dyDescent="0.3"/>
    <row r="342" x14ac:dyDescent="0.3"/>
    <row r="343" x14ac:dyDescent="0.3"/>
    <row r="344" x14ac:dyDescent="0.3"/>
    <row r="345" x14ac:dyDescent="0.3"/>
    <row r="346" x14ac:dyDescent="0.3"/>
    <row r="347" x14ac:dyDescent="0.3"/>
    <row r="348" x14ac:dyDescent="0.3"/>
    <row r="349" x14ac:dyDescent="0.3"/>
    <row r="350" x14ac:dyDescent="0.3"/>
    <row r="351" x14ac:dyDescent="0.3"/>
    <row r="352" x14ac:dyDescent="0.3"/>
    <row r="353" x14ac:dyDescent="0.3"/>
    <row r="354" x14ac:dyDescent="0.3"/>
    <row r="355" x14ac:dyDescent="0.3"/>
    <row r="356" x14ac:dyDescent="0.3"/>
    <row r="357" x14ac:dyDescent="0.3"/>
    <row r="358" x14ac:dyDescent="0.3"/>
    <row r="359" x14ac:dyDescent="0.3"/>
    <row r="360" x14ac:dyDescent="0.3"/>
    <row r="361" x14ac:dyDescent="0.3"/>
    <row r="362" x14ac:dyDescent="0.3"/>
    <row r="363" x14ac:dyDescent="0.3"/>
    <row r="364" x14ac:dyDescent="0.3"/>
    <row r="365" x14ac:dyDescent="0.3"/>
    <row r="366" x14ac:dyDescent="0.3"/>
    <row r="367" x14ac:dyDescent="0.3"/>
    <row r="368" x14ac:dyDescent="0.3"/>
    <row r="369" x14ac:dyDescent="0.3"/>
    <row r="370" x14ac:dyDescent="0.3"/>
    <row r="371" x14ac:dyDescent="0.3"/>
    <row r="372" x14ac:dyDescent="0.3"/>
    <row r="373" x14ac:dyDescent="0.3"/>
    <row r="374" x14ac:dyDescent="0.3"/>
    <row r="375" x14ac:dyDescent="0.3"/>
    <row r="376" x14ac:dyDescent="0.3"/>
    <row r="377" x14ac:dyDescent="0.3"/>
    <row r="378" x14ac:dyDescent="0.3"/>
    <row r="379" x14ac:dyDescent="0.3"/>
    <row r="380" x14ac:dyDescent="0.3"/>
    <row r="381" x14ac:dyDescent="0.3"/>
    <row r="382" x14ac:dyDescent="0.3"/>
    <row r="383" x14ac:dyDescent="0.3"/>
    <row r="384" x14ac:dyDescent="0.3"/>
    <row r="385" x14ac:dyDescent="0.3"/>
    <row r="386" x14ac:dyDescent="0.3"/>
    <row r="387" x14ac:dyDescent="0.3"/>
    <row r="388" x14ac:dyDescent="0.3"/>
    <row r="389" x14ac:dyDescent="0.3"/>
    <row r="390" x14ac:dyDescent="0.3"/>
    <row r="391" x14ac:dyDescent="0.3"/>
    <row r="392" x14ac:dyDescent="0.3"/>
    <row r="393" x14ac:dyDescent="0.3"/>
    <row r="394" x14ac:dyDescent="0.3"/>
    <row r="395" x14ac:dyDescent="0.3"/>
    <row r="396" x14ac:dyDescent="0.3"/>
    <row r="397" x14ac:dyDescent="0.3"/>
    <row r="398" x14ac:dyDescent="0.3"/>
    <row r="399" x14ac:dyDescent="0.3"/>
    <row r="400" x14ac:dyDescent="0.3"/>
    <row r="401" x14ac:dyDescent="0.3"/>
    <row r="402" x14ac:dyDescent="0.3"/>
    <row r="403" x14ac:dyDescent="0.3"/>
    <row r="404" x14ac:dyDescent="0.3"/>
    <row r="405" x14ac:dyDescent="0.3"/>
    <row r="406" x14ac:dyDescent="0.3"/>
    <row r="407" x14ac:dyDescent="0.3"/>
    <row r="408" x14ac:dyDescent="0.3"/>
    <row r="409" x14ac:dyDescent="0.3"/>
    <row r="410" x14ac:dyDescent="0.3"/>
    <row r="411" x14ac:dyDescent="0.3"/>
    <row r="412" x14ac:dyDescent="0.3"/>
    <row r="413" x14ac:dyDescent="0.3"/>
    <row r="414" x14ac:dyDescent="0.3"/>
    <row r="415" x14ac:dyDescent="0.3"/>
    <row r="416" x14ac:dyDescent="0.3"/>
    <row r="417" x14ac:dyDescent="0.3"/>
    <row r="418" x14ac:dyDescent="0.3"/>
    <row r="419" x14ac:dyDescent="0.3"/>
    <row r="420" x14ac:dyDescent="0.3"/>
    <row r="421" x14ac:dyDescent="0.3"/>
    <row r="422" x14ac:dyDescent="0.3"/>
    <row r="423" x14ac:dyDescent="0.3"/>
    <row r="424" x14ac:dyDescent="0.3"/>
    <row r="425" x14ac:dyDescent="0.3"/>
    <row r="426" x14ac:dyDescent="0.3"/>
    <row r="427" x14ac:dyDescent="0.3"/>
    <row r="428" x14ac:dyDescent="0.3"/>
    <row r="429" x14ac:dyDescent="0.3"/>
    <row r="430" x14ac:dyDescent="0.3"/>
    <row r="431" x14ac:dyDescent="0.3"/>
    <row r="432" x14ac:dyDescent="0.3"/>
    <row r="433" x14ac:dyDescent="0.3"/>
    <row r="434" x14ac:dyDescent="0.3"/>
    <row r="435" x14ac:dyDescent="0.3"/>
    <row r="436" x14ac:dyDescent="0.3"/>
    <row r="437" x14ac:dyDescent="0.3"/>
    <row r="438" x14ac:dyDescent="0.3"/>
    <row r="439" x14ac:dyDescent="0.3"/>
    <row r="440" x14ac:dyDescent="0.3"/>
    <row r="441" x14ac:dyDescent="0.3"/>
    <row r="442" x14ac:dyDescent="0.3"/>
    <row r="443" x14ac:dyDescent="0.3"/>
    <row r="444" x14ac:dyDescent="0.3"/>
    <row r="445" x14ac:dyDescent="0.3"/>
    <row r="446" x14ac:dyDescent="0.3"/>
    <row r="447" x14ac:dyDescent="0.3"/>
    <row r="448" x14ac:dyDescent="0.3"/>
    <row r="449" x14ac:dyDescent="0.3"/>
    <row r="450" x14ac:dyDescent="0.3"/>
    <row r="451" x14ac:dyDescent="0.3"/>
    <row r="452" x14ac:dyDescent="0.3"/>
    <row r="453" x14ac:dyDescent="0.3"/>
    <row r="454" x14ac:dyDescent="0.3"/>
    <row r="455" x14ac:dyDescent="0.3"/>
    <row r="456" x14ac:dyDescent="0.3"/>
    <row r="457" x14ac:dyDescent="0.3"/>
    <row r="458" x14ac:dyDescent="0.3"/>
    <row r="459" x14ac:dyDescent="0.3"/>
    <row r="460" x14ac:dyDescent="0.3"/>
    <row r="461" x14ac:dyDescent="0.3"/>
    <row r="462" x14ac:dyDescent="0.3"/>
    <row r="463" x14ac:dyDescent="0.3"/>
    <row r="464" x14ac:dyDescent="0.3"/>
    <row r="465" x14ac:dyDescent="0.3"/>
    <row r="466" x14ac:dyDescent="0.3"/>
    <row r="467" x14ac:dyDescent="0.3"/>
    <row r="468" x14ac:dyDescent="0.3"/>
    <row r="469" x14ac:dyDescent="0.3"/>
    <row r="470" x14ac:dyDescent="0.3"/>
    <row r="471" x14ac:dyDescent="0.3"/>
    <row r="472" x14ac:dyDescent="0.3"/>
    <row r="473" x14ac:dyDescent="0.3"/>
    <row r="474" x14ac:dyDescent="0.3"/>
    <row r="475" x14ac:dyDescent="0.3"/>
    <row r="476" x14ac:dyDescent="0.3"/>
    <row r="477" x14ac:dyDescent="0.3"/>
    <row r="478" x14ac:dyDescent="0.3"/>
    <row r="479" x14ac:dyDescent="0.3"/>
    <row r="480" x14ac:dyDescent="0.3"/>
    <row r="481" x14ac:dyDescent="0.3"/>
    <row r="482" x14ac:dyDescent="0.3"/>
    <row r="483" x14ac:dyDescent="0.3"/>
    <row r="484" x14ac:dyDescent="0.3"/>
    <row r="485" x14ac:dyDescent="0.3"/>
    <row r="486" x14ac:dyDescent="0.3"/>
    <row r="487" x14ac:dyDescent="0.3"/>
    <row r="488" x14ac:dyDescent="0.3"/>
    <row r="489" x14ac:dyDescent="0.3"/>
    <row r="490" x14ac:dyDescent="0.3"/>
    <row r="491" x14ac:dyDescent="0.3"/>
    <row r="492" x14ac:dyDescent="0.3"/>
    <row r="493" x14ac:dyDescent="0.3"/>
    <row r="494" x14ac:dyDescent="0.3"/>
    <row r="495" x14ac:dyDescent="0.3"/>
    <row r="496" x14ac:dyDescent="0.3"/>
  </sheetData>
  <sheetProtection algorithmName="SHA-512" hashValue="JxlvCazG1U/YV/xMOP73f1YzDkitILJB40y6JsJERkAk2VJQqDRMxJi9MZuYEuDZcFYJd7gh03Godt6AF3ZfUQ==" saltValue="dgvexH0XpFZPFizF3GOe+A==" spinCount="100000" sheet="1" objects="1" scenarios="1"/>
  <mergeCells count="318">
    <mergeCell ref="Z16:AA16"/>
    <mergeCell ref="Z49:AA49"/>
    <mergeCell ref="Z51:AA51"/>
    <mergeCell ref="Z53:AA53"/>
    <mergeCell ref="V120:V121"/>
    <mergeCell ref="V108:V109"/>
    <mergeCell ref="E161:F161"/>
    <mergeCell ref="C161:C162"/>
    <mergeCell ref="D161:D162"/>
    <mergeCell ref="G161:H161"/>
    <mergeCell ref="U154:U155"/>
    <mergeCell ref="V154:V155"/>
    <mergeCell ref="U156:U157"/>
    <mergeCell ref="V156:V157"/>
    <mergeCell ref="V148:V149"/>
    <mergeCell ref="S150:S151"/>
    <mergeCell ref="T150:T151"/>
    <mergeCell ref="U150:U151"/>
    <mergeCell ref="V150:V151"/>
    <mergeCell ref="U152:U153"/>
    <mergeCell ref="V152:V153"/>
    <mergeCell ref="V142:V143"/>
    <mergeCell ref="S144:S145"/>
    <mergeCell ref="T144:T145"/>
    <mergeCell ref="C215:C216"/>
    <mergeCell ref="D215:F215"/>
    <mergeCell ref="E152:E153"/>
    <mergeCell ref="D154:D155"/>
    <mergeCell ref="E154:E155"/>
    <mergeCell ref="D156:D157"/>
    <mergeCell ref="E156:E157"/>
    <mergeCell ref="S154:S155"/>
    <mergeCell ref="T154:T155"/>
    <mergeCell ref="S156:S157"/>
    <mergeCell ref="T156:T157"/>
    <mergeCell ref="S152:S153"/>
    <mergeCell ref="T152:T153"/>
    <mergeCell ref="U144:U145"/>
    <mergeCell ref="V144:V145"/>
    <mergeCell ref="S146:S147"/>
    <mergeCell ref="T146:T147"/>
    <mergeCell ref="U146:U147"/>
    <mergeCell ref="V146:V147"/>
    <mergeCell ref="T122:T123"/>
    <mergeCell ref="U122:U123"/>
    <mergeCell ref="V122:V123"/>
    <mergeCell ref="S124:S125"/>
    <mergeCell ref="T124:T125"/>
    <mergeCell ref="U124:U125"/>
    <mergeCell ref="V124:V125"/>
    <mergeCell ref="V114:V115"/>
    <mergeCell ref="S116:S117"/>
    <mergeCell ref="T116:T117"/>
    <mergeCell ref="U116:U117"/>
    <mergeCell ref="V116:V117"/>
    <mergeCell ref="S118:S119"/>
    <mergeCell ref="T118:T119"/>
    <mergeCell ref="U118:U119"/>
    <mergeCell ref="V118:V119"/>
    <mergeCell ref="T110:T111"/>
    <mergeCell ref="U110:U111"/>
    <mergeCell ref="V110:V111"/>
    <mergeCell ref="S112:S113"/>
    <mergeCell ref="T112:T113"/>
    <mergeCell ref="U112:U113"/>
    <mergeCell ref="V112:V113"/>
    <mergeCell ref="E146:E147"/>
    <mergeCell ref="Q146:Q147"/>
    <mergeCell ref="E138:E139"/>
    <mergeCell ref="E140:E141"/>
    <mergeCell ref="S134:S135"/>
    <mergeCell ref="S136:S137"/>
    <mergeCell ref="S138:S139"/>
    <mergeCell ref="S140:S141"/>
    <mergeCell ref="T126:T127"/>
    <mergeCell ref="T128:T129"/>
    <mergeCell ref="T130:T131"/>
    <mergeCell ref="T132:T133"/>
    <mergeCell ref="T134:T135"/>
    <mergeCell ref="T136:T137"/>
    <mergeCell ref="T138:T139"/>
    <mergeCell ref="T140:T141"/>
    <mergeCell ref="S122:S123"/>
    <mergeCell ref="E148:E149"/>
    <mergeCell ref="D148:D149"/>
    <mergeCell ref="D150:D151"/>
    <mergeCell ref="E150:E151"/>
    <mergeCell ref="D142:D143"/>
    <mergeCell ref="S108:S109"/>
    <mergeCell ref="T108:T109"/>
    <mergeCell ref="U108:U109"/>
    <mergeCell ref="S114:S115"/>
    <mergeCell ref="T114:T115"/>
    <mergeCell ref="U114:U115"/>
    <mergeCell ref="S120:S121"/>
    <mergeCell ref="T120:T121"/>
    <mergeCell ref="U120:U121"/>
    <mergeCell ref="S142:S143"/>
    <mergeCell ref="T142:T143"/>
    <mergeCell ref="U142:U143"/>
    <mergeCell ref="S148:S149"/>
    <mergeCell ref="T148:T149"/>
    <mergeCell ref="U148:U149"/>
    <mergeCell ref="M112:P155"/>
    <mergeCell ref="E120:E121"/>
    <mergeCell ref="E122:E123"/>
    <mergeCell ref="Q144:Q145"/>
    <mergeCell ref="G58:H58"/>
    <mergeCell ref="D74:F74"/>
    <mergeCell ref="D84:D85"/>
    <mergeCell ref="E84:E85"/>
    <mergeCell ref="D58:D59"/>
    <mergeCell ref="E58:F58"/>
    <mergeCell ref="E142:E143"/>
    <mergeCell ref="D144:D145"/>
    <mergeCell ref="E144:E145"/>
    <mergeCell ref="E126:E127"/>
    <mergeCell ref="E128:E129"/>
    <mergeCell ref="E130:E131"/>
    <mergeCell ref="E132:E133"/>
    <mergeCell ref="E134:E135"/>
    <mergeCell ref="E136:E137"/>
    <mergeCell ref="D108:D109"/>
    <mergeCell ref="E108:E109"/>
    <mergeCell ref="D110:D111"/>
    <mergeCell ref="E110:E111"/>
    <mergeCell ref="D112:D113"/>
    <mergeCell ref="E112:E113"/>
    <mergeCell ref="D114:D115"/>
    <mergeCell ref="E114:E115"/>
    <mergeCell ref="E118:E119"/>
    <mergeCell ref="K84:K85"/>
    <mergeCell ref="C86:C87"/>
    <mergeCell ref="K86:K87"/>
    <mergeCell ref="C91:C92"/>
    <mergeCell ref="D86:D87"/>
    <mergeCell ref="E86:E87"/>
    <mergeCell ref="D91:D92"/>
    <mergeCell ref="E91:F91"/>
    <mergeCell ref="G91:H91"/>
    <mergeCell ref="C108:C109"/>
    <mergeCell ref="C21:C22"/>
    <mergeCell ref="C16:C17"/>
    <mergeCell ref="C99:C100"/>
    <mergeCell ref="C74:C75"/>
    <mergeCell ref="C84:C85"/>
    <mergeCell ref="D99:F99"/>
    <mergeCell ref="D53:D54"/>
    <mergeCell ref="E53:E54"/>
    <mergeCell ref="C58:C59"/>
    <mergeCell ref="C51:C52"/>
    <mergeCell ref="D51:D52"/>
    <mergeCell ref="E51:E52"/>
    <mergeCell ref="C53:C54"/>
    <mergeCell ref="C33:C34"/>
    <mergeCell ref="D16:D17"/>
    <mergeCell ref="E16:E17"/>
    <mergeCell ref="D21:D22"/>
    <mergeCell ref="E21:F21"/>
    <mergeCell ref="C49:C50"/>
    <mergeCell ref="D49:D50"/>
    <mergeCell ref="E49:E50"/>
    <mergeCell ref="C43:C44"/>
    <mergeCell ref="D43:D44"/>
    <mergeCell ref="C110:C111"/>
    <mergeCell ref="C156:C157"/>
    <mergeCell ref="D152:D153"/>
    <mergeCell ref="D116:D117"/>
    <mergeCell ref="C112:C113"/>
    <mergeCell ref="D126:D127"/>
    <mergeCell ref="D128:D129"/>
    <mergeCell ref="D130:D131"/>
    <mergeCell ref="D132:D133"/>
    <mergeCell ref="D134:D135"/>
    <mergeCell ref="D136:D137"/>
    <mergeCell ref="D138:D139"/>
    <mergeCell ref="D140:D141"/>
    <mergeCell ref="D146:D147"/>
    <mergeCell ref="D118:D119"/>
    <mergeCell ref="D120:D121"/>
    <mergeCell ref="D122:D123"/>
    <mergeCell ref="D124:D125"/>
    <mergeCell ref="C114:C115"/>
    <mergeCell ref="C116:C117"/>
    <mergeCell ref="C118:C119"/>
    <mergeCell ref="C154:C155"/>
    <mergeCell ref="C120:C121"/>
    <mergeCell ref="C122:C123"/>
    <mergeCell ref="C124:C125"/>
    <mergeCell ref="C142:C143"/>
    <mergeCell ref="C144:C145"/>
    <mergeCell ref="C146:C147"/>
    <mergeCell ref="C148:C149"/>
    <mergeCell ref="C150:C151"/>
    <mergeCell ref="C152:C153"/>
    <mergeCell ref="C126:C127"/>
    <mergeCell ref="C128:C129"/>
    <mergeCell ref="C130:C131"/>
    <mergeCell ref="C132:C133"/>
    <mergeCell ref="C134:C135"/>
    <mergeCell ref="C136:C137"/>
    <mergeCell ref="C138:C139"/>
    <mergeCell ref="C140:C141"/>
    <mergeCell ref="C10:C11"/>
    <mergeCell ref="C12:C13"/>
    <mergeCell ref="M10:M11"/>
    <mergeCell ref="M12:M13"/>
    <mergeCell ref="M14:M15"/>
    <mergeCell ref="C14:C15"/>
    <mergeCell ref="D14:D15"/>
    <mergeCell ref="E14:E15"/>
    <mergeCell ref="D12:D13"/>
    <mergeCell ref="E12:E13"/>
    <mergeCell ref="D10:D11"/>
    <mergeCell ref="G21:H21"/>
    <mergeCell ref="D33:F33"/>
    <mergeCell ref="Q10:Q11"/>
    <mergeCell ref="R10:R11"/>
    <mergeCell ref="O10:O11"/>
    <mergeCell ref="P10:P11"/>
    <mergeCell ref="O12:O13"/>
    <mergeCell ref="P12:P13"/>
    <mergeCell ref="Q12:Q13"/>
    <mergeCell ref="R12:R13"/>
    <mergeCell ref="O14:O15"/>
    <mergeCell ref="P14:P15"/>
    <mergeCell ref="Q14:Q15"/>
    <mergeCell ref="R14:R15"/>
    <mergeCell ref="E10:E11"/>
    <mergeCell ref="M16:M17"/>
    <mergeCell ref="O16:O17"/>
    <mergeCell ref="P16:P17"/>
    <mergeCell ref="E43:E44"/>
    <mergeCell ref="C45:C46"/>
    <mergeCell ref="D45:D46"/>
    <mergeCell ref="E45:E46"/>
    <mergeCell ref="C47:C48"/>
    <mergeCell ref="D47:D48"/>
    <mergeCell ref="E47:E48"/>
    <mergeCell ref="Q43:Q44"/>
    <mergeCell ref="R43:R44"/>
    <mergeCell ref="O45:O46"/>
    <mergeCell ref="P45:P46"/>
    <mergeCell ref="Q45:Q46"/>
    <mergeCell ref="R45:R46"/>
    <mergeCell ref="O47:O48"/>
    <mergeCell ref="P47:P48"/>
    <mergeCell ref="Q47:Q48"/>
    <mergeCell ref="R47:R48"/>
    <mergeCell ref="O49:O50"/>
    <mergeCell ref="P49:P50"/>
    <mergeCell ref="O51:O52"/>
    <mergeCell ref="P51:P52"/>
    <mergeCell ref="O53:O54"/>
    <mergeCell ref="P53:P54"/>
    <mergeCell ref="M51:M52"/>
    <mergeCell ref="M53:M54"/>
    <mergeCell ref="O43:O44"/>
    <mergeCell ref="P43:P44"/>
    <mergeCell ref="M49:M50"/>
    <mergeCell ref="M43:M44"/>
    <mergeCell ref="M45:M46"/>
    <mergeCell ref="M47:M48"/>
    <mergeCell ref="Q148:Q149"/>
    <mergeCell ref="Q150:Q151"/>
    <mergeCell ref="Q152:Q153"/>
    <mergeCell ref="Q154:Q155"/>
    <mergeCell ref="Q156:Q157"/>
    <mergeCell ref="Q110:Q111"/>
    <mergeCell ref="Q112:Q113"/>
    <mergeCell ref="Q114:Q115"/>
    <mergeCell ref="Q116:Q117"/>
    <mergeCell ref="Q118:Q119"/>
    <mergeCell ref="Q120:Q121"/>
    <mergeCell ref="Q122:Q123"/>
    <mergeCell ref="Q124:Q125"/>
    <mergeCell ref="Q142:Q143"/>
    <mergeCell ref="Q134:Q135"/>
    <mergeCell ref="Q136:Q137"/>
    <mergeCell ref="Q138:Q139"/>
    <mergeCell ref="Q140:Q141"/>
    <mergeCell ref="Q108:Q109"/>
    <mergeCell ref="S126:S127"/>
    <mergeCell ref="S128:S129"/>
    <mergeCell ref="S130:S131"/>
    <mergeCell ref="E116:E117"/>
    <mergeCell ref="Q126:Q127"/>
    <mergeCell ref="Q128:Q129"/>
    <mergeCell ref="Q130:Q131"/>
    <mergeCell ref="Q132:Q133"/>
    <mergeCell ref="E124:E125"/>
    <mergeCell ref="S132:S133"/>
    <mergeCell ref="S110:S111"/>
    <mergeCell ref="AC112:AD112"/>
    <mergeCell ref="AC114:AD114"/>
    <mergeCell ref="AC116:AD116"/>
    <mergeCell ref="AC118:AD118"/>
    <mergeCell ref="AC120:AD120"/>
    <mergeCell ref="AC122:AD122"/>
    <mergeCell ref="AC124:AD124"/>
    <mergeCell ref="AC126:AD126"/>
    <mergeCell ref="AC128:AD128"/>
    <mergeCell ref="AC148:AD148"/>
    <mergeCell ref="AC150:AD150"/>
    <mergeCell ref="AC152:AD152"/>
    <mergeCell ref="AC154:AD154"/>
    <mergeCell ref="AA156:AB156"/>
    <mergeCell ref="X156:X157"/>
    <mergeCell ref="Y156:Y157"/>
    <mergeCell ref="AC130:AD130"/>
    <mergeCell ref="AC132:AD132"/>
    <mergeCell ref="AC134:AD134"/>
    <mergeCell ref="AC136:AD136"/>
    <mergeCell ref="AC138:AD138"/>
    <mergeCell ref="AC140:AD140"/>
    <mergeCell ref="AC142:AD142"/>
    <mergeCell ref="AC144:AD144"/>
    <mergeCell ref="AC146:AD146"/>
  </mergeCells>
  <conditionalFormatting sqref="H10:H17 H43:H54 H84:H87 J84:J87 H108:H155 J108:J157 N108:N111 N156:N157 P108:P157 L108:L157 J10:J15 L10:L15 J43:J48 L43:L48">
    <cfRule type="cellIs" dxfId="36" priority="1" operator="notBetween">
      <formula>$E$5</formula>
      <formula>$D$5</formula>
    </cfRule>
  </conditionalFormatting>
  <dataValidations disablePrompts="1" count="1">
    <dataValidation type="list" allowBlank="1" showInputMessage="1" showErrorMessage="1" sqref="D5" xr:uid="{00000000-0002-0000-0C00-000000000000}">
      <formula1>"1%,5%,10%"</formula1>
    </dataValidation>
  </dataValidations>
  <pageMargins left="0.7" right="0.7" top="0.75" bottom="0.75" header="0.3" footer="0.3"/>
  <pageSetup paperSize="9" scale="35" fitToHeight="0" orientation="landscape" r:id="rId1"/>
  <ignoredErrors>
    <ignoredError sqref="F85:F86 F142:F157 F11:F16 F44:F54 F109:F125 F126:F141" 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15361" r:id="rId4" name="Button 1">
              <controlPr defaultSize="0" print="0" autoFill="0" autoPict="0" macro="[0]!Sensitivity.Sensitivity">
                <anchor moveWithCells="1" sizeWithCells="1">
                  <from>
                    <xdr:col>4</xdr:col>
                    <xdr:colOff>355600</xdr:colOff>
                    <xdr:row>2</xdr:row>
                    <xdr:rowOff>31750</xdr:rowOff>
                  </from>
                  <to>
                    <xdr:col>5</xdr:col>
                    <xdr:colOff>889000</xdr:colOff>
                    <xdr:row>5</xdr:row>
                    <xdr:rowOff>50800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C00-000001000000}">
          <x14:formula1>
            <xm:f>'D1'!$T$5:$T$45</xm:f>
          </x14:formula1>
          <xm:sqref>E24 E26 E28 E30 G24 G26 G28 G30 E61 E63 E65 E67 E69 E71 G61 G63 G65 G67 G69 G71 E94 E96 G94 G96 E164 E212 E166 G164 E168 E170 E172 E174 E176 E178 E180 E182 E184 E186 E188 E190 E192 E194 E196 E198 E200 E202 E204 E206 E208 E210 G166 G168 G170 G172 G174 G176 G178 G180 G182 G184 G186 G188 G190 G192 G194 G196 G198 G200 G202 G204 G206 G208 G210 G212</xm:sqref>
        </x14:dataValidation>
      </x14:dataValidation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9">
    <tabColor theme="9" tint="0.39997558519241921"/>
    <pageSetUpPr fitToPage="1"/>
  </sheetPr>
  <dimension ref="A1:V349"/>
  <sheetViews>
    <sheetView showGridLines="0" topLeftCell="A286" zoomScale="70" zoomScaleNormal="70" workbookViewId="0">
      <selection activeCell="F349" sqref="F349"/>
    </sheetView>
  </sheetViews>
  <sheetFormatPr defaultColWidth="0" defaultRowHeight="13" x14ac:dyDescent="0.3"/>
  <cols>
    <col min="1" max="1" width="1.81640625" style="3" customWidth="1"/>
    <col min="2" max="2" width="2.1796875" style="3" customWidth="1"/>
    <col min="3" max="3" width="50" style="3" customWidth="1"/>
    <col min="4" max="7" width="13.54296875" style="3" customWidth="1"/>
    <col min="8" max="9" width="13.54296875" style="3" hidden="1" customWidth="1"/>
    <col min="10" max="10" width="4.453125" style="3" customWidth="1"/>
    <col min="11" max="11" width="14" style="3" customWidth="1"/>
    <col min="12" max="12" width="12.81640625" style="3" customWidth="1"/>
    <col min="13" max="14" width="13" style="3" customWidth="1"/>
    <col min="15" max="18" width="9" style="3" customWidth="1"/>
    <col min="19" max="22" width="10.1796875" style="3" customWidth="1"/>
    <col min="23" max="16384" width="9" style="3" hidden="1"/>
  </cols>
  <sheetData>
    <row r="1" spans="3:9" customFormat="1" ht="23.5" x14ac:dyDescent="0.55000000000000004">
      <c r="C1" s="19" t="s">
        <v>249</v>
      </c>
    </row>
    <row r="2" spans="3:9" customFormat="1" ht="6.65" customHeight="1" x14ac:dyDescent="0.55000000000000004">
      <c r="C2" s="19"/>
    </row>
    <row r="3" spans="3:9" customFormat="1" ht="15.5" x14ac:dyDescent="0.35">
      <c r="C3" s="112" t="str">
        <f>"Selected: "&amp;Comp!E5</f>
        <v>Selected: -</v>
      </c>
    </row>
    <row r="4" spans="3:9" customFormat="1" ht="33" customHeight="1" x14ac:dyDescent="0.35">
      <c r="C4" s="766" t="str">
        <f ca="1" xml:space="preserve"> INDIRECT("O.1!C2")</f>
        <v>'Text'</v>
      </c>
      <c r="D4" s="766"/>
      <c r="E4" s="147"/>
      <c r="G4" s="35"/>
    </row>
    <row r="5" spans="3:9" customFormat="1" ht="14.5" x14ac:dyDescent="0.35">
      <c r="C5" s="148"/>
      <c r="F5" s="552" t="s">
        <v>889</v>
      </c>
      <c r="G5" s="309" t="str">
        <f>G.Asm!$F$17</f>
        <v>Ones</v>
      </c>
    </row>
    <row r="6" spans="3:9" ht="15.5" x14ac:dyDescent="0.35">
      <c r="C6" s="210" t="s">
        <v>230</v>
      </c>
    </row>
    <row r="7" spans="3:9" x14ac:dyDescent="0.3">
      <c r="C7" s="700" t="s">
        <v>204</v>
      </c>
      <c r="D7" s="763" t="s">
        <v>201</v>
      </c>
      <c r="E7" s="764"/>
      <c r="F7" s="763" t="str">
        <f>"Discounted (NPV "&amp;G.Asm!$F$40*100&amp;"%)"</f>
        <v>Discounted (NPV 5%)</v>
      </c>
      <c r="G7" s="764"/>
      <c r="I7" s="55"/>
    </row>
    <row r="8" spans="3:9" x14ac:dyDescent="0.3">
      <c r="C8" s="700"/>
      <c r="D8" s="195" t="s">
        <v>2</v>
      </c>
      <c r="E8" s="188" t="s">
        <v>207</v>
      </c>
      <c r="F8" s="195" t="s">
        <v>2</v>
      </c>
      <c r="G8" s="188" t="s">
        <v>207</v>
      </c>
      <c r="I8" s="177"/>
    </row>
    <row r="9" spans="3:9" x14ac:dyDescent="0.3">
      <c r="C9" s="81">
        <f>O.3!C11</f>
        <v>0</v>
      </c>
      <c r="D9" s="545">
        <f>O.3!F11</f>
        <v>0</v>
      </c>
      <c r="E9" s="327">
        <f>IF($D$23=0,0,D9/$D$23)</f>
        <v>0</v>
      </c>
      <c r="F9" s="333">
        <f>O.3!E11</f>
        <v>0</v>
      </c>
      <c r="G9" s="328">
        <f>IF($F$23=0,0,F9/$F$23)</f>
        <v>0</v>
      </c>
      <c r="H9" s="32"/>
      <c r="I9" s="142"/>
    </row>
    <row r="10" spans="3:9" x14ac:dyDescent="0.3">
      <c r="C10" s="81">
        <f>O.3!C12</f>
        <v>0</v>
      </c>
      <c r="D10" s="333">
        <f>O.3!F12</f>
        <v>0</v>
      </c>
      <c r="E10" s="327">
        <f t="shared" ref="E10:E22" si="0">IF($D$23=0,0,D10/$D$23)</f>
        <v>0</v>
      </c>
      <c r="F10" s="333">
        <f>O.3!E12</f>
        <v>0</v>
      </c>
      <c r="G10" s="328">
        <f t="shared" ref="G10:G22" si="1">IF($F$23=0,0,F10/$F$23)</f>
        <v>0</v>
      </c>
      <c r="I10" s="142"/>
    </row>
    <row r="11" spans="3:9" x14ac:dyDescent="0.3">
      <c r="C11" s="81">
        <f>O.3!C13</f>
        <v>0</v>
      </c>
      <c r="D11" s="333">
        <f>O.3!F13</f>
        <v>0</v>
      </c>
      <c r="E11" s="327">
        <f t="shared" si="0"/>
        <v>0</v>
      </c>
      <c r="F11" s="333">
        <f>O.3!E13</f>
        <v>0</v>
      </c>
      <c r="G11" s="328">
        <f t="shared" si="1"/>
        <v>0</v>
      </c>
      <c r="I11" s="142"/>
    </row>
    <row r="12" spans="3:9" x14ac:dyDescent="0.3">
      <c r="C12" s="81">
        <f>O.3!C14</f>
        <v>0</v>
      </c>
      <c r="D12" s="333">
        <f>O.3!F14</f>
        <v>0</v>
      </c>
      <c r="E12" s="327">
        <f t="shared" si="0"/>
        <v>0</v>
      </c>
      <c r="F12" s="333">
        <f>O.3!E14</f>
        <v>0</v>
      </c>
      <c r="G12" s="328">
        <f t="shared" si="1"/>
        <v>0</v>
      </c>
      <c r="I12" s="142"/>
    </row>
    <row r="13" spans="3:9" x14ac:dyDescent="0.3">
      <c r="C13" s="81">
        <f>O.3!C15</f>
        <v>0</v>
      </c>
      <c r="D13" s="333">
        <f>O.3!F15</f>
        <v>0</v>
      </c>
      <c r="E13" s="327">
        <f t="shared" si="0"/>
        <v>0</v>
      </c>
      <c r="F13" s="333">
        <f>O.3!E15</f>
        <v>0</v>
      </c>
      <c r="G13" s="328">
        <f t="shared" si="1"/>
        <v>0</v>
      </c>
      <c r="I13" s="142"/>
    </row>
    <row r="14" spans="3:9" x14ac:dyDescent="0.3">
      <c r="C14" s="81">
        <f>O.3!C16</f>
        <v>0</v>
      </c>
      <c r="D14" s="333">
        <f>O.3!F16</f>
        <v>0</v>
      </c>
      <c r="E14" s="327">
        <f t="shared" si="0"/>
        <v>0</v>
      </c>
      <c r="F14" s="333">
        <f>O.3!E16</f>
        <v>0</v>
      </c>
      <c r="G14" s="328">
        <f t="shared" si="1"/>
        <v>0</v>
      </c>
      <c r="I14" s="142"/>
    </row>
    <row r="15" spans="3:9" x14ac:dyDescent="0.3">
      <c r="C15" s="81">
        <f>O.3!C17</f>
        <v>0</v>
      </c>
      <c r="D15" s="333">
        <f>O.3!F17</f>
        <v>0</v>
      </c>
      <c r="E15" s="327">
        <f t="shared" si="0"/>
        <v>0</v>
      </c>
      <c r="F15" s="333">
        <f>O.3!E17</f>
        <v>0</v>
      </c>
      <c r="G15" s="328">
        <f t="shared" si="1"/>
        <v>0</v>
      </c>
      <c r="I15" s="142"/>
    </row>
    <row r="16" spans="3:9" x14ac:dyDescent="0.3">
      <c r="C16" s="81">
        <f>O.3!C18</f>
        <v>0</v>
      </c>
      <c r="D16" s="333">
        <f>O.3!F18</f>
        <v>0</v>
      </c>
      <c r="E16" s="327">
        <f t="shared" si="0"/>
        <v>0</v>
      </c>
      <c r="F16" s="333">
        <f>O.3!E18</f>
        <v>0</v>
      </c>
      <c r="G16" s="328">
        <f t="shared" si="1"/>
        <v>0</v>
      </c>
      <c r="I16" s="142"/>
    </row>
    <row r="17" spans="3:9" x14ac:dyDescent="0.3">
      <c r="C17" s="81">
        <f>O.3!C19</f>
        <v>0</v>
      </c>
      <c r="D17" s="333">
        <f>O.3!F19</f>
        <v>0</v>
      </c>
      <c r="E17" s="327">
        <f t="shared" si="0"/>
        <v>0</v>
      </c>
      <c r="F17" s="333">
        <f>O.3!E19</f>
        <v>0</v>
      </c>
      <c r="G17" s="328">
        <f t="shared" si="1"/>
        <v>0</v>
      </c>
      <c r="I17" s="142"/>
    </row>
    <row r="18" spans="3:9" x14ac:dyDescent="0.3">
      <c r="C18" s="81" t="str">
        <f>O.3!C20</f>
        <v>Spare</v>
      </c>
      <c r="D18" s="333">
        <f>O.3!F20</f>
        <v>0</v>
      </c>
      <c r="E18" s="327">
        <f t="shared" si="0"/>
        <v>0</v>
      </c>
      <c r="F18" s="333">
        <f>O.3!E20</f>
        <v>0</v>
      </c>
      <c r="G18" s="328">
        <f t="shared" si="1"/>
        <v>0</v>
      </c>
      <c r="I18" s="142"/>
    </row>
    <row r="19" spans="3:9" x14ac:dyDescent="0.3">
      <c r="C19" s="81" t="str">
        <f>O.3!C21</f>
        <v>Spare</v>
      </c>
      <c r="D19" s="333">
        <f>O.3!F21</f>
        <v>0</v>
      </c>
      <c r="E19" s="327">
        <f t="shared" si="0"/>
        <v>0</v>
      </c>
      <c r="F19" s="333">
        <f>O.3!E21</f>
        <v>0</v>
      </c>
      <c r="G19" s="328">
        <f t="shared" si="1"/>
        <v>0</v>
      </c>
      <c r="I19" s="142"/>
    </row>
    <row r="20" spans="3:9" x14ac:dyDescent="0.3">
      <c r="C20" s="81" t="str">
        <f>O.3!C22</f>
        <v>Spare</v>
      </c>
      <c r="D20" s="333">
        <f>O.3!F22</f>
        <v>0</v>
      </c>
      <c r="E20" s="327">
        <f t="shared" si="0"/>
        <v>0</v>
      </c>
      <c r="F20" s="333">
        <f>O.3!E22</f>
        <v>0</v>
      </c>
      <c r="G20" s="328">
        <f t="shared" si="1"/>
        <v>0</v>
      </c>
      <c r="I20" s="142"/>
    </row>
    <row r="21" spans="3:9" x14ac:dyDescent="0.3">
      <c r="C21" s="81" t="str">
        <f>O.3!C23</f>
        <v>Spare</v>
      </c>
      <c r="D21" s="333">
        <f>O.3!F23</f>
        <v>0</v>
      </c>
      <c r="E21" s="327">
        <f t="shared" si="0"/>
        <v>0</v>
      </c>
      <c r="F21" s="333">
        <f>O.3!E23</f>
        <v>0</v>
      </c>
      <c r="G21" s="328">
        <f t="shared" si="1"/>
        <v>0</v>
      </c>
      <c r="I21" s="142"/>
    </row>
    <row r="22" spans="3:9" x14ac:dyDescent="0.3">
      <c r="C22" s="81" t="str">
        <f>O.3!C24</f>
        <v>Spare</v>
      </c>
      <c r="D22" s="333">
        <f>O.3!F24</f>
        <v>0</v>
      </c>
      <c r="E22" s="327">
        <f t="shared" si="0"/>
        <v>0</v>
      </c>
      <c r="F22" s="333">
        <f>O.3!E24</f>
        <v>0</v>
      </c>
      <c r="G22" s="328">
        <f t="shared" si="1"/>
        <v>0</v>
      </c>
      <c r="I22" s="142"/>
    </row>
    <row r="23" spans="3:9" x14ac:dyDescent="0.3">
      <c r="C23" s="83" t="s">
        <v>231</v>
      </c>
      <c r="D23" s="546">
        <f>SUM(D9:D22)</f>
        <v>0</v>
      </c>
      <c r="E23" s="329">
        <f>SUM(E9:E22)</f>
        <v>0</v>
      </c>
      <c r="F23" s="546">
        <f>SUM(F9:F22)</f>
        <v>0</v>
      </c>
      <c r="G23" s="329">
        <f>SUM(G9:G22)</f>
        <v>0</v>
      </c>
      <c r="I23" s="142"/>
    </row>
    <row r="24" spans="3:9" x14ac:dyDescent="0.3">
      <c r="C24" s="178"/>
      <c r="D24" s="56"/>
      <c r="E24" s="142"/>
      <c r="F24" s="56"/>
      <c r="G24" s="142"/>
      <c r="I24" s="142"/>
    </row>
    <row r="25" spans="3:9" ht="15.5" x14ac:dyDescent="0.35">
      <c r="C25" s="211" t="s">
        <v>233</v>
      </c>
      <c r="D25" s="56"/>
      <c r="E25" s="142"/>
      <c r="F25" s="56"/>
      <c r="G25" s="142"/>
      <c r="I25" s="142"/>
    </row>
    <row r="26" spans="3:9" x14ac:dyDescent="0.3">
      <c r="C26" s="700" t="s">
        <v>205</v>
      </c>
      <c r="D26" s="763" t="s">
        <v>201</v>
      </c>
      <c r="E26" s="764"/>
      <c r="F26" s="763" t="str">
        <f>"Discounted (NPV "&amp;G.Asm!$F$40*100&amp;"%)"</f>
        <v>Discounted (NPV 5%)</v>
      </c>
      <c r="G26" s="764"/>
      <c r="I26" s="142"/>
    </row>
    <row r="27" spans="3:9" x14ac:dyDescent="0.3">
      <c r="C27" s="700"/>
      <c r="D27" s="195" t="s">
        <v>2</v>
      </c>
      <c r="E27" s="188" t="s">
        <v>207</v>
      </c>
      <c r="F27" s="195" t="s">
        <v>2</v>
      </c>
      <c r="G27" s="188" t="s">
        <v>207</v>
      </c>
      <c r="I27" s="142"/>
    </row>
    <row r="28" spans="3:9" x14ac:dyDescent="0.3">
      <c r="C28" s="81">
        <f>O.3!C27</f>
        <v>0</v>
      </c>
      <c r="D28" s="545">
        <f>O.3!F27</f>
        <v>0</v>
      </c>
      <c r="E28" s="330">
        <f>IF($D$35=0,0,D28/$D$35)</f>
        <v>0</v>
      </c>
      <c r="F28" s="333">
        <f>O.3!E27</f>
        <v>0</v>
      </c>
      <c r="G28" s="328">
        <f>IF($F$35=0,0,F28/$F$35)</f>
        <v>0</v>
      </c>
      <c r="I28" s="142"/>
    </row>
    <row r="29" spans="3:9" x14ac:dyDescent="0.3">
      <c r="C29" s="81">
        <f>O.3!C28</f>
        <v>0</v>
      </c>
      <c r="D29" s="333">
        <f>O.3!F28</f>
        <v>0</v>
      </c>
      <c r="E29" s="330">
        <f t="shared" ref="E29:E34" si="2">IF($D$35=0,0,D29/$D$35)</f>
        <v>0</v>
      </c>
      <c r="F29" s="333">
        <f>O.3!E28</f>
        <v>0</v>
      </c>
      <c r="G29" s="328">
        <f t="shared" ref="G29:G34" si="3">IF($F$35=0,0,F29/$F$35)</f>
        <v>0</v>
      </c>
      <c r="I29" s="142"/>
    </row>
    <row r="30" spans="3:9" x14ac:dyDescent="0.3">
      <c r="C30" s="81" t="str">
        <f>O.3!C29</f>
        <v>Spare</v>
      </c>
      <c r="D30" s="333">
        <f>O.3!F29</f>
        <v>0</v>
      </c>
      <c r="E30" s="330">
        <f t="shared" si="2"/>
        <v>0</v>
      </c>
      <c r="F30" s="333">
        <f>O.3!E29</f>
        <v>0</v>
      </c>
      <c r="G30" s="328">
        <f t="shared" si="3"/>
        <v>0</v>
      </c>
      <c r="I30" s="142"/>
    </row>
    <row r="31" spans="3:9" x14ac:dyDescent="0.3">
      <c r="C31" s="81" t="str">
        <f>O.3!C30</f>
        <v>Spare</v>
      </c>
      <c r="D31" s="333">
        <f>O.3!F30</f>
        <v>0</v>
      </c>
      <c r="E31" s="330">
        <f t="shared" si="2"/>
        <v>0</v>
      </c>
      <c r="F31" s="333">
        <f>O.3!E30</f>
        <v>0</v>
      </c>
      <c r="G31" s="328">
        <f t="shared" si="3"/>
        <v>0</v>
      </c>
      <c r="I31" s="142"/>
    </row>
    <row r="32" spans="3:9" x14ac:dyDescent="0.3">
      <c r="C32" s="81" t="str">
        <f>O.3!C31</f>
        <v>Spare</v>
      </c>
      <c r="D32" s="333">
        <f>O.3!F31</f>
        <v>0</v>
      </c>
      <c r="E32" s="330">
        <f t="shared" si="2"/>
        <v>0</v>
      </c>
      <c r="F32" s="333">
        <f>O.3!E31</f>
        <v>0</v>
      </c>
      <c r="G32" s="328">
        <f t="shared" si="3"/>
        <v>0</v>
      </c>
      <c r="I32" s="142"/>
    </row>
    <row r="33" spans="3:9" x14ac:dyDescent="0.3">
      <c r="C33" s="81" t="str">
        <f>O.3!C32</f>
        <v>Spare</v>
      </c>
      <c r="D33" s="333">
        <f>O.3!F32</f>
        <v>0</v>
      </c>
      <c r="E33" s="330">
        <f t="shared" si="2"/>
        <v>0</v>
      </c>
      <c r="F33" s="333">
        <f>O.3!E32</f>
        <v>0</v>
      </c>
      <c r="G33" s="328">
        <f t="shared" si="3"/>
        <v>0</v>
      </c>
      <c r="I33" s="142"/>
    </row>
    <row r="34" spans="3:9" x14ac:dyDescent="0.3">
      <c r="C34" s="81" t="str">
        <f>O.3!C33</f>
        <v>Spare</v>
      </c>
      <c r="D34" s="333">
        <f>O.3!F33</f>
        <v>0</v>
      </c>
      <c r="E34" s="330">
        <f t="shared" si="2"/>
        <v>0</v>
      </c>
      <c r="F34" s="333">
        <f>O.3!E33</f>
        <v>0</v>
      </c>
      <c r="G34" s="328">
        <f t="shared" si="3"/>
        <v>0</v>
      </c>
      <c r="I34" s="142"/>
    </row>
    <row r="35" spans="3:9" x14ac:dyDescent="0.3">
      <c r="C35" s="83" t="s">
        <v>232</v>
      </c>
      <c r="D35" s="546">
        <f>SUM(D28:D34)</f>
        <v>0</v>
      </c>
      <c r="E35" s="329">
        <f>SUM(E28:E34)</f>
        <v>0</v>
      </c>
      <c r="F35" s="546">
        <f>SUM(F28:F34)</f>
        <v>0</v>
      </c>
      <c r="G35" s="329">
        <f>SUM(G28:G34)</f>
        <v>0</v>
      </c>
      <c r="I35" s="142"/>
    </row>
    <row r="37" spans="3:9" ht="15.5" x14ac:dyDescent="0.35">
      <c r="C37" s="210" t="s">
        <v>234</v>
      </c>
    </row>
    <row r="38" spans="3:9" x14ac:dyDescent="0.3">
      <c r="C38" s="617" t="s">
        <v>202</v>
      </c>
      <c r="D38" s="767" t="s">
        <v>201</v>
      </c>
      <c r="E38" s="767"/>
      <c r="F38" s="767" t="str">
        <f>"Discounted (NPV "&amp;G.Asm!$F$40*100&amp;"%)"</f>
        <v>Discounted (NPV 5%)</v>
      </c>
      <c r="G38" s="767"/>
    </row>
    <row r="39" spans="3:9" x14ac:dyDescent="0.3">
      <c r="C39" s="617"/>
      <c r="D39" s="195" t="s">
        <v>2</v>
      </c>
      <c r="E39" s="188" t="s">
        <v>207</v>
      </c>
      <c r="F39" s="195" t="s">
        <v>2</v>
      </c>
      <c r="G39" s="188" t="s">
        <v>207</v>
      </c>
    </row>
    <row r="40" spans="3:9" x14ac:dyDescent="0.3">
      <c r="C40" s="145">
        <f>O.3!C45</f>
        <v>0</v>
      </c>
      <c r="D40" s="540">
        <f>O.3!F45</f>
        <v>0</v>
      </c>
      <c r="E40" s="141">
        <f>IF($D$52=0,0,D40/$D$52)</f>
        <v>0</v>
      </c>
      <c r="F40" s="66">
        <f>O.3!E45</f>
        <v>0</v>
      </c>
      <c r="G40" s="141">
        <f>IF($F$52=0,0,F40/$F$52)</f>
        <v>0</v>
      </c>
    </row>
    <row r="41" spans="3:9" x14ac:dyDescent="0.3">
      <c r="C41" s="145">
        <f>O.3!C46</f>
        <v>0</v>
      </c>
      <c r="D41" s="540">
        <f>O.3!F46</f>
        <v>0</v>
      </c>
      <c r="E41" s="141">
        <f t="shared" ref="E41:E51" si="4">IF($D$52=0,0,D41/$D$52)</f>
        <v>0</v>
      </c>
      <c r="F41" s="66">
        <f>O.3!E46</f>
        <v>0</v>
      </c>
      <c r="G41" s="141">
        <f t="shared" ref="G41:G51" si="5">IF($F$52=0,0,F41/$F$52)</f>
        <v>0</v>
      </c>
    </row>
    <row r="42" spans="3:9" x14ac:dyDescent="0.3">
      <c r="C42" s="145">
        <f>O.3!C47</f>
        <v>0</v>
      </c>
      <c r="D42" s="540">
        <f>O.3!F47</f>
        <v>0</v>
      </c>
      <c r="E42" s="141">
        <f t="shared" si="4"/>
        <v>0</v>
      </c>
      <c r="F42" s="66">
        <f>O.3!E47</f>
        <v>0</v>
      </c>
      <c r="G42" s="141">
        <f t="shared" si="5"/>
        <v>0</v>
      </c>
    </row>
    <row r="43" spans="3:9" x14ac:dyDescent="0.3">
      <c r="C43" s="145">
        <f>O.3!C48</f>
        <v>0</v>
      </c>
      <c r="D43" s="540">
        <f>O.3!F48</f>
        <v>0</v>
      </c>
      <c r="E43" s="141">
        <f t="shared" si="4"/>
        <v>0</v>
      </c>
      <c r="F43" s="66">
        <f>O.3!E48</f>
        <v>0</v>
      </c>
      <c r="G43" s="141">
        <f t="shared" si="5"/>
        <v>0</v>
      </c>
    </row>
    <row r="44" spans="3:9" x14ac:dyDescent="0.3">
      <c r="C44" s="145">
        <f>O.3!C49</f>
        <v>0</v>
      </c>
      <c r="D44" s="540">
        <f>O.3!F49</f>
        <v>0</v>
      </c>
      <c r="E44" s="141">
        <f t="shared" si="4"/>
        <v>0</v>
      </c>
      <c r="F44" s="66">
        <f>O.3!E49</f>
        <v>0</v>
      </c>
      <c r="G44" s="141">
        <f t="shared" si="5"/>
        <v>0</v>
      </c>
    </row>
    <row r="45" spans="3:9" x14ac:dyDescent="0.3">
      <c r="C45" s="145">
        <f>O.3!C50</f>
        <v>0</v>
      </c>
      <c r="D45" s="540">
        <f>O.3!F50</f>
        <v>0</v>
      </c>
      <c r="E45" s="141">
        <f t="shared" si="4"/>
        <v>0</v>
      </c>
      <c r="F45" s="66">
        <f>O.3!E50</f>
        <v>0</v>
      </c>
      <c r="G45" s="141">
        <f t="shared" si="5"/>
        <v>0</v>
      </c>
    </row>
    <row r="46" spans="3:9" x14ac:dyDescent="0.3">
      <c r="C46" s="145">
        <f>O.3!C51</f>
        <v>0</v>
      </c>
      <c r="D46" s="540">
        <f>O.3!F51</f>
        <v>0</v>
      </c>
      <c r="E46" s="141">
        <f t="shared" si="4"/>
        <v>0</v>
      </c>
      <c r="F46" s="66">
        <f>O.3!E51</f>
        <v>0</v>
      </c>
      <c r="G46" s="141">
        <f t="shared" si="5"/>
        <v>0</v>
      </c>
    </row>
    <row r="47" spans="3:9" x14ac:dyDescent="0.3">
      <c r="C47" s="145" t="str">
        <f>O.3!C52</f>
        <v>Spare</v>
      </c>
      <c r="D47" s="540">
        <f>O.3!F52</f>
        <v>0</v>
      </c>
      <c r="E47" s="141">
        <f t="shared" si="4"/>
        <v>0</v>
      </c>
      <c r="F47" s="66">
        <f>O.3!E52</f>
        <v>0</v>
      </c>
      <c r="G47" s="141">
        <f t="shared" si="5"/>
        <v>0</v>
      </c>
    </row>
    <row r="48" spans="3:9" x14ac:dyDescent="0.3">
      <c r="C48" s="145" t="str">
        <f>O.3!C53</f>
        <v>Spare</v>
      </c>
      <c r="D48" s="540">
        <f>O.3!F53</f>
        <v>0</v>
      </c>
      <c r="E48" s="141">
        <f t="shared" si="4"/>
        <v>0</v>
      </c>
      <c r="F48" s="66">
        <f>O.3!E53</f>
        <v>0</v>
      </c>
      <c r="G48" s="141">
        <f t="shared" si="5"/>
        <v>0</v>
      </c>
    </row>
    <row r="49" spans="3:7" x14ac:dyDescent="0.3">
      <c r="C49" s="145" t="str">
        <f>O.3!C54</f>
        <v>Spare</v>
      </c>
      <c r="D49" s="540">
        <f>O.3!F54</f>
        <v>0</v>
      </c>
      <c r="E49" s="141">
        <f t="shared" si="4"/>
        <v>0</v>
      </c>
      <c r="F49" s="66">
        <f>O.3!E54</f>
        <v>0</v>
      </c>
      <c r="G49" s="141">
        <f t="shared" si="5"/>
        <v>0</v>
      </c>
    </row>
    <row r="50" spans="3:7" x14ac:dyDescent="0.3">
      <c r="C50" s="145" t="str">
        <f>O.3!C55</f>
        <v>Spare</v>
      </c>
      <c r="D50" s="540">
        <f>O.3!F55</f>
        <v>0</v>
      </c>
      <c r="E50" s="141">
        <f t="shared" si="4"/>
        <v>0</v>
      </c>
      <c r="F50" s="66">
        <f>O.3!E55</f>
        <v>0</v>
      </c>
      <c r="G50" s="141">
        <f t="shared" si="5"/>
        <v>0</v>
      </c>
    </row>
    <row r="51" spans="3:7" x14ac:dyDescent="0.3">
      <c r="C51" s="145" t="str">
        <f>O.3!C56</f>
        <v>Spare</v>
      </c>
      <c r="D51" s="540">
        <f>O.3!F56</f>
        <v>0</v>
      </c>
      <c r="E51" s="141">
        <f t="shared" si="4"/>
        <v>0</v>
      </c>
      <c r="F51" s="66">
        <f>O.3!E56</f>
        <v>0</v>
      </c>
      <c r="G51" s="141">
        <f t="shared" si="5"/>
        <v>0</v>
      </c>
    </row>
    <row r="52" spans="3:7" x14ac:dyDescent="0.3">
      <c r="C52" s="143" t="s">
        <v>235</v>
      </c>
      <c r="D52" s="505">
        <f>SUM(D40:D51)</f>
        <v>0</v>
      </c>
      <c r="E52" s="144">
        <f>SUM(E40:E51)</f>
        <v>0</v>
      </c>
      <c r="F52" s="505">
        <f>SUM(F40:F51)</f>
        <v>0</v>
      </c>
      <c r="G52" s="144">
        <f>SUM(G40:G51)</f>
        <v>0</v>
      </c>
    </row>
    <row r="53" spans="3:7" x14ac:dyDescent="0.3">
      <c r="C53" s="34"/>
      <c r="D53" s="35"/>
    </row>
    <row r="54" spans="3:7" ht="15.5" x14ac:dyDescent="0.35">
      <c r="C54" s="210" t="s">
        <v>200</v>
      </c>
    </row>
    <row r="55" spans="3:7" x14ac:dyDescent="0.3">
      <c r="C55" s="617" t="s">
        <v>203</v>
      </c>
      <c r="D55" s="767" t="s">
        <v>201</v>
      </c>
      <c r="E55" s="767"/>
      <c r="F55" s="767" t="str">
        <f>"Discounted (NPV "&amp;G.Asm!$F$40*100&amp;"%)"</f>
        <v>Discounted (NPV 5%)</v>
      </c>
      <c r="G55" s="767"/>
    </row>
    <row r="56" spans="3:7" x14ac:dyDescent="0.3">
      <c r="C56" s="617"/>
      <c r="D56" s="195" t="s">
        <v>2</v>
      </c>
      <c r="E56" s="188" t="s">
        <v>207</v>
      </c>
      <c r="F56" s="195" t="s">
        <v>2</v>
      </c>
      <c r="G56" s="188" t="s">
        <v>207</v>
      </c>
    </row>
    <row r="57" spans="3:7" x14ac:dyDescent="0.3">
      <c r="C57" s="81">
        <f>O.3!C72</f>
        <v>0</v>
      </c>
      <c r="D57" s="333">
        <f>O.3!F72</f>
        <v>0</v>
      </c>
      <c r="E57" s="328">
        <f>IF($D$77=0,0,D57/$D$77)</f>
        <v>0</v>
      </c>
      <c r="F57" s="333">
        <f>O.3!E72</f>
        <v>0</v>
      </c>
      <c r="G57" s="328">
        <f>IF($F$77=0,0,F57/$F$77)</f>
        <v>0</v>
      </c>
    </row>
    <row r="58" spans="3:7" x14ac:dyDescent="0.3">
      <c r="C58" s="81">
        <f>O.3!C73</f>
        <v>0</v>
      </c>
      <c r="D58" s="333">
        <f>O.3!F73</f>
        <v>0</v>
      </c>
      <c r="E58" s="328">
        <f t="shared" ref="E58:E76" si="6">IF($D$77=0,0,D58/$D$77)</f>
        <v>0</v>
      </c>
      <c r="F58" s="333">
        <f>O.3!E73</f>
        <v>0</v>
      </c>
      <c r="G58" s="328">
        <f t="shared" ref="G58:G76" si="7">IF($F$77=0,0,F58/$F$77)</f>
        <v>0</v>
      </c>
    </row>
    <row r="59" spans="3:7" x14ac:dyDescent="0.3">
      <c r="C59" s="81">
        <f>O.3!C74</f>
        <v>0</v>
      </c>
      <c r="D59" s="333">
        <f>O.3!F74</f>
        <v>0</v>
      </c>
      <c r="E59" s="328">
        <f t="shared" si="6"/>
        <v>0</v>
      </c>
      <c r="F59" s="333">
        <f>O.3!E74</f>
        <v>0</v>
      </c>
      <c r="G59" s="328">
        <f t="shared" si="7"/>
        <v>0</v>
      </c>
    </row>
    <row r="60" spans="3:7" x14ac:dyDescent="0.3">
      <c r="C60" s="81">
        <f>O.3!C75</f>
        <v>0</v>
      </c>
      <c r="D60" s="333">
        <f>O.3!F75</f>
        <v>0</v>
      </c>
      <c r="E60" s="328">
        <f t="shared" si="6"/>
        <v>0</v>
      </c>
      <c r="F60" s="333">
        <f>O.3!E75</f>
        <v>0</v>
      </c>
      <c r="G60" s="328">
        <f t="shared" si="7"/>
        <v>0</v>
      </c>
    </row>
    <row r="61" spans="3:7" x14ac:dyDescent="0.3">
      <c r="C61" s="81">
        <f>O.3!C76</f>
        <v>0</v>
      </c>
      <c r="D61" s="333">
        <f>O.3!F76</f>
        <v>0</v>
      </c>
      <c r="E61" s="328">
        <f t="shared" si="6"/>
        <v>0</v>
      </c>
      <c r="F61" s="333">
        <f>O.3!E76</f>
        <v>0</v>
      </c>
      <c r="G61" s="328">
        <f t="shared" si="7"/>
        <v>0</v>
      </c>
    </row>
    <row r="62" spans="3:7" x14ac:dyDescent="0.3">
      <c r="C62" s="81">
        <f>O.3!C77</f>
        <v>0</v>
      </c>
      <c r="D62" s="333">
        <f>O.3!F77</f>
        <v>0</v>
      </c>
      <c r="E62" s="328">
        <f t="shared" si="6"/>
        <v>0</v>
      </c>
      <c r="F62" s="333">
        <f>O.3!E77</f>
        <v>0</v>
      </c>
      <c r="G62" s="328">
        <f t="shared" si="7"/>
        <v>0</v>
      </c>
    </row>
    <row r="63" spans="3:7" x14ac:dyDescent="0.3">
      <c r="C63" s="81">
        <f>O.3!C78</f>
        <v>0</v>
      </c>
      <c r="D63" s="333">
        <f>O.3!F78</f>
        <v>0</v>
      </c>
      <c r="E63" s="328">
        <f t="shared" si="6"/>
        <v>0</v>
      </c>
      <c r="F63" s="333">
        <f>O.3!E78</f>
        <v>0</v>
      </c>
      <c r="G63" s="328">
        <f t="shared" si="7"/>
        <v>0</v>
      </c>
    </row>
    <row r="64" spans="3:7" x14ac:dyDescent="0.3">
      <c r="C64" s="81">
        <f>O.3!C79</f>
        <v>0</v>
      </c>
      <c r="D64" s="333">
        <f>O.3!F79</f>
        <v>0</v>
      </c>
      <c r="E64" s="328">
        <f t="shared" si="6"/>
        <v>0</v>
      </c>
      <c r="F64" s="333">
        <f>O.3!E79</f>
        <v>0</v>
      </c>
      <c r="G64" s="328">
        <f t="shared" si="7"/>
        <v>0</v>
      </c>
    </row>
    <row r="65" spans="3:7" x14ac:dyDescent="0.3">
      <c r="C65" s="81">
        <f>O.3!C80</f>
        <v>0</v>
      </c>
      <c r="D65" s="333">
        <f>O.3!F80</f>
        <v>0</v>
      </c>
      <c r="E65" s="328">
        <f t="shared" si="6"/>
        <v>0</v>
      </c>
      <c r="F65" s="333">
        <f>O.3!E80</f>
        <v>0</v>
      </c>
      <c r="G65" s="328">
        <f t="shared" si="7"/>
        <v>0</v>
      </c>
    </row>
    <row r="66" spans="3:7" x14ac:dyDescent="0.3">
      <c r="C66" s="81">
        <f>O.3!C81</f>
        <v>0</v>
      </c>
      <c r="D66" s="333">
        <f>O.3!F81</f>
        <v>0</v>
      </c>
      <c r="E66" s="328">
        <f t="shared" si="6"/>
        <v>0</v>
      </c>
      <c r="F66" s="333">
        <f>O.3!E81</f>
        <v>0</v>
      </c>
      <c r="G66" s="328">
        <f t="shared" si="7"/>
        <v>0</v>
      </c>
    </row>
    <row r="67" spans="3:7" x14ac:dyDescent="0.3">
      <c r="C67" s="81">
        <f>O.3!C82</f>
        <v>0</v>
      </c>
      <c r="D67" s="333">
        <f>O.3!F82</f>
        <v>0</v>
      </c>
      <c r="E67" s="328">
        <f t="shared" si="6"/>
        <v>0</v>
      </c>
      <c r="F67" s="333">
        <f>O.3!E82</f>
        <v>0</v>
      </c>
      <c r="G67" s="328">
        <f t="shared" si="7"/>
        <v>0</v>
      </c>
    </row>
    <row r="68" spans="3:7" x14ac:dyDescent="0.3">
      <c r="C68" s="81">
        <f>O.3!C83</f>
        <v>0</v>
      </c>
      <c r="D68" s="333">
        <f>O.3!F83</f>
        <v>0</v>
      </c>
      <c r="E68" s="328">
        <f t="shared" si="6"/>
        <v>0</v>
      </c>
      <c r="F68" s="333">
        <f>O.3!E83</f>
        <v>0</v>
      </c>
      <c r="G68" s="328">
        <f t="shared" si="7"/>
        <v>0</v>
      </c>
    </row>
    <row r="69" spans="3:7" x14ac:dyDescent="0.3">
      <c r="C69" s="81">
        <f>O.3!C84</f>
        <v>0</v>
      </c>
      <c r="D69" s="333">
        <f>O.3!F84</f>
        <v>0</v>
      </c>
      <c r="E69" s="328">
        <f t="shared" si="6"/>
        <v>0</v>
      </c>
      <c r="F69" s="333">
        <f>O.3!E84</f>
        <v>0</v>
      </c>
      <c r="G69" s="328">
        <f t="shared" si="7"/>
        <v>0</v>
      </c>
    </row>
    <row r="70" spans="3:7" x14ac:dyDescent="0.3">
      <c r="C70" s="81">
        <f>O.3!C85</f>
        <v>0</v>
      </c>
      <c r="D70" s="333">
        <f>O.3!F85</f>
        <v>0</v>
      </c>
      <c r="E70" s="328">
        <f t="shared" si="6"/>
        <v>0</v>
      </c>
      <c r="F70" s="333">
        <f>O.3!E85</f>
        <v>0</v>
      </c>
      <c r="G70" s="328">
        <f t="shared" si="7"/>
        <v>0</v>
      </c>
    </row>
    <row r="71" spans="3:7" x14ac:dyDescent="0.3">
      <c r="C71" s="81">
        <f>O.3!C86</f>
        <v>0</v>
      </c>
      <c r="D71" s="333">
        <f>O.3!F86</f>
        <v>0</v>
      </c>
      <c r="E71" s="328">
        <f t="shared" si="6"/>
        <v>0</v>
      </c>
      <c r="F71" s="333">
        <f>O.3!E86</f>
        <v>0</v>
      </c>
      <c r="G71" s="328">
        <f t="shared" si="7"/>
        <v>0</v>
      </c>
    </row>
    <row r="72" spans="3:7" x14ac:dyDescent="0.3">
      <c r="C72" s="81" t="str">
        <f>O.3!C87</f>
        <v>Spare</v>
      </c>
      <c r="D72" s="333">
        <f>O.3!F87</f>
        <v>0</v>
      </c>
      <c r="E72" s="328">
        <f t="shared" si="6"/>
        <v>0</v>
      </c>
      <c r="F72" s="333">
        <f>O.3!E87</f>
        <v>0</v>
      </c>
      <c r="G72" s="328">
        <f t="shared" si="7"/>
        <v>0</v>
      </c>
    </row>
    <row r="73" spans="3:7" x14ac:dyDescent="0.3">
      <c r="C73" s="81" t="str">
        <f>O.3!C88</f>
        <v>Spare</v>
      </c>
      <c r="D73" s="333">
        <f>O.3!F88</f>
        <v>0</v>
      </c>
      <c r="E73" s="328">
        <f t="shared" si="6"/>
        <v>0</v>
      </c>
      <c r="F73" s="333">
        <f>O.3!E88</f>
        <v>0</v>
      </c>
      <c r="G73" s="328">
        <f t="shared" si="7"/>
        <v>0</v>
      </c>
    </row>
    <row r="74" spans="3:7" x14ac:dyDescent="0.3">
      <c r="C74" s="81" t="str">
        <f>O.3!C89</f>
        <v>Spare</v>
      </c>
      <c r="D74" s="333">
        <f>O.3!F89</f>
        <v>0</v>
      </c>
      <c r="E74" s="328">
        <f t="shared" si="6"/>
        <v>0</v>
      </c>
      <c r="F74" s="333">
        <f>O.3!E89</f>
        <v>0</v>
      </c>
      <c r="G74" s="328">
        <f t="shared" si="7"/>
        <v>0</v>
      </c>
    </row>
    <row r="75" spans="3:7" x14ac:dyDescent="0.3">
      <c r="C75" s="81" t="str">
        <f>O.3!C90</f>
        <v>Spare</v>
      </c>
      <c r="D75" s="333">
        <f>O.3!F90</f>
        <v>0</v>
      </c>
      <c r="E75" s="328">
        <f t="shared" si="6"/>
        <v>0</v>
      </c>
      <c r="F75" s="333">
        <f>O.3!E90</f>
        <v>0</v>
      </c>
      <c r="G75" s="328">
        <f t="shared" si="7"/>
        <v>0</v>
      </c>
    </row>
    <row r="76" spans="3:7" x14ac:dyDescent="0.3">
      <c r="C76" s="81" t="str">
        <f>O.3!C91</f>
        <v>Spare</v>
      </c>
      <c r="D76" s="333">
        <f>O.3!F91</f>
        <v>0</v>
      </c>
      <c r="E76" s="328">
        <f t="shared" si="6"/>
        <v>0</v>
      </c>
      <c r="F76" s="333">
        <f>O.3!E91</f>
        <v>0</v>
      </c>
      <c r="G76" s="328">
        <f t="shared" si="7"/>
        <v>0</v>
      </c>
    </row>
    <row r="77" spans="3:7" x14ac:dyDescent="0.3">
      <c r="C77" s="143" t="s">
        <v>236</v>
      </c>
      <c r="D77" s="546">
        <f>SUM(D57:D76)</f>
        <v>0</v>
      </c>
      <c r="E77" s="331">
        <f>SUM(E57:E76)</f>
        <v>0</v>
      </c>
      <c r="F77" s="546">
        <f>SUM(F57:F76)</f>
        <v>0</v>
      </c>
      <c r="G77" s="331">
        <f>SUM(G57:G76)</f>
        <v>0</v>
      </c>
    </row>
    <row r="78" spans="3:7" x14ac:dyDescent="0.3">
      <c r="C78" s="34"/>
      <c r="D78" s="35"/>
    </row>
    <row r="79" spans="3:7" ht="15.5" x14ac:dyDescent="0.35">
      <c r="C79" s="210" t="s">
        <v>206</v>
      </c>
    </row>
    <row r="80" spans="3:7" ht="26.25" customHeight="1" x14ac:dyDescent="0.3">
      <c r="C80" s="181" t="s">
        <v>153</v>
      </c>
      <c r="D80" s="181" t="s">
        <v>201</v>
      </c>
      <c r="E80" s="186" t="str">
        <f>"Discounted (NPV "&amp;G.Asm!$F$40*100&amp;"%)"</f>
        <v>Discounted (NPV 5%)</v>
      </c>
    </row>
    <row r="81" spans="3:9" x14ac:dyDescent="0.3">
      <c r="C81" s="81" t="str">
        <f>"Total " &amp;G.Asm!F15&amp;" ("&amp;G.Asm!F16&amp;")"</f>
        <v>Total Text (Text)</v>
      </c>
      <c r="D81" s="66">
        <f>O.3!F67</f>
        <v>0</v>
      </c>
      <c r="E81" s="66">
        <f>O.3!E67</f>
        <v>0</v>
      </c>
    </row>
    <row r="82" spans="3:9" x14ac:dyDescent="0.3">
      <c r="C82" s="34"/>
      <c r="D82" s="35"/>
    </row>
    <row r="83" spans="3:9" ht="15.5" x14ac:dyDescent="0.35">
      <c r="C83" s="112" t="s">
        <v>165</v>
      </c>
    </row>
    <row r="84" spans="3:9" x14ac:dyDescent="0.3">
      <c r="C84" s="686" t="s">
        <v>237</v>
      </c>
      <c r="D84" s="763" t="s">
        <v>201</v>
      </c>
      <c r="E84" s="764"/>
      <c r="F84" s="763" t="str">
        <f>"Discounted (NPV "&amp;G.Asm!$F$40*100&amp;"%)"</f>
        <v>Discounted (NPV 5%)</v>
      </c>
      <c r="G84" s="764"/>
      <c r="I84" s="55"/>
    </row>
    <row r="85" spans="3:9" ht="15" customHeight="1" x14ac:dyDescent="0.3">
      <c r="C85" s="687"/>
      <c r="D85" s="195" t="s">
        <v>2</v>
      </c>
      <c r="E85" s="188" t="s">
        <v>207</v>
      </c>
      <c r="F85" s="195" t="s">
        <v>2</v>
      </c>
      <c r="G85" s="188" t="s">
        <v>207</v>
      </c>
      <c r="I85" s="177"/>
    </row>
    <row r="86" spans="3:9" ht="13.75" customHeight="1" x14ac:dyDescent="0.3">
      <c r="C86" s="277">
        <f>O.3!C96</f>
        <v>0</v>
      </c>
      <c r="D86" s="545">
        <f>O.3!F96</f>
        <v>0</v>
      </c>
      <c r="E86" s="332">
        <f>IF($D$106=0,0,D86/$D$106)</f>
        <v>0</v>
      </c>
      <c r="F86" s="333">
        <f>O.3!E96</f>
        <v>0</v>
      </c>
      <c r="G86" s="328">
        <f>IF($F$106=0,0,F86/$F$106)</f>
        <v>0</v>
      </c>
      <c r="I86" s="142"/>
    </row>
    <row r="87" spans="3:9" ht="15" customHeight="1" x14ac:dyDescent="0.3">
      <c r="C87" s="277">
        <f>O.3!C97</f>
        <v>0</v>
      </c>
      <c r="D87" s="545">
        <f>O.3!F97</f>
        <v>0</v>
      </c>
      <c r="E87" s="332">
        <f t="shared" ref="E87:E105" si="8">IF($D$106=0,0,D87/$D$106)</f>
        <v>0</v>
      </c>
      <c r="F87" s="333">
        <f>O.3!E97</f>
        <v>0</v>
      </c>
      <c r="G87" s="328">
        <f t="shared" ref="G87:G105" si="9">IF($F$106=0,0,F87/$F$106)</f>
        <v>0</v>
      </c>
      <c r="I87" s="142"/>
    </row>
    <row r="88" spans="3:9" ht="15.65" customHeight="1" x14ac:dyDescent="0.3">
      <c r="C88" s="277">
        <f>O.3!C98</f>
        <v>0</v>
      </c>
      <c r="D88" s="545">
        <f>O.3!F98</f>
        <v>0</v>
      </c>
      <c r="E88" s="332">
        <f t="shared" si="8"/>
        <v>0</v>
      </c>
      <c r="F88" s="333">
        <f>O.3!E98</f>
        <v>0</v>
      </c>
      <c r="G88" s="328">
        <f t="shared" si="9"/>
        <v>0</v>
      </c>
      <c r="I88" s="142"/>
    </row>
    <row r="89" spans="3:9" ht="14.15" customHeight="1" x14ac:dyDescent="0.3">
      <c r="C89" s="277">
        <f>O.3!C99</f>
        <v>0</v>
      </c>
      <c r="D89" s="545">
        <f>O.3!F99</f>
        <v>0</v>
      </c>
      <c r="E89" s="332">
        <f t="shared" si="8"/>
        <v>0</v>
      </c>
      <c r="F89" s="333">
        <f>O.3!E99</f>
        <v>0</v>
      </c>
      <c r="G89" s="328">
        <f t="shared" si="9"/>
        <v>0</v>
      </c>
      <c r="I89" s="142"/>
    </row>
    <row r="90" spans="3:9" ht="15" customHeight="1" x14ac:dyDescent="0.3">
      <c r="C90" s="277">
        <f>O.3!C100</f>
        <v>0</v>
      </c>
      <c r="D90" s="545">
        <f>O.3!F100</f>
        <v>0</v>
      </c>
      <c r="E90" s="332">
        <f t="shared" si="8"/>
        <v>0</v>
      </c>
      <c r="F90" s="333">
        <f>O.3!E100</f>
        <v>0</v>
      </c>
      <c r="G90" s="328">
        <f t="shared" si="9"/>
        <v>0</v>
      </c>
      <c r="I90" s="142"/>
    </row>
    <row r="91" spans="3:9" ht="15" customHeight="1" x14ac:dyDescent="0.3">
      <c r="C91" s="277">
        <f>O.3!C101</f>
        <v>0</v>
      </c>
      <c r="D91" s="545">
        <f>O.3!F101</f>
        <v>0</v>
      </c>
      <c r="E91" s="332">
        <f t="shared" si="8"/>
        <v>0</v>
      </c>
      <c r="F91" s="333">
        <f>O.3!E101</f>
        <v>0</v>
      </c>
      <c r="G91" s="328">
        <f t="shared" si="9"/>
        <v>0</v>
      </c>
      <c r="I91" s="142"/>
    </row>
    <row r="92" spans="3:9" ht="15" customHeight="1" x14ac:dyDescent="0.3">
      <c r="C92" s="277">
        <f>O.3!C102</f>
        <v>0</v>
      </c>
      <c r="D92" s="545">
        <f>O.3!F102</f>
        <v>0</v>
      </c>
      <c r="E92" s="332">
        <f t="shared" si="8"/>
        <v>0</v>
      </c>
      <c r="F92" s="333">
        <f>O.3!E102</f>
        <v>0</v>
      </c>
      <c r="G92" s="328">
        <f t="shared" si="9"/>
        <v>0</v>
      </c>
      <c r="I92" s="142"/>
    </row>
    <row r="93" spans="3:9" ht="15" customHeight="1" x14ac:dyDescent="0.3">
      <c r="C93" s="277">
        <f>O.3!C103</f>
        <v>0</v>
      </c>
      <c r="D93" s="545">
        <f>O.3!F103</f>
        <v>0</v>
      </c>
      <c r="E93" s="332">
        <f t="shared" si="8"/>
        <v>0</v>
      </c>
      <c r="F93" s="333">
        <f>O.3!E103</f>
        <v>0</v>
      </c>
      <c r="G93" s="328">
        <f t="shared" si="9"/>
        <v>0</v>
      </c>
      <c r="I93" s="142"/>
    </row>
    <row r="94" spans="3:9" ht="15" customHeight="1" x14ac:dyDescent="0.3">
      <c r="C94" s="277">
        <f>O.3!C104</f>
        <v>0</v>
      </c>
      <c r="D94" s="545">
        <f>O.3!F104</f>
        <v>0</v>
      </c>
      <c r="E94" s="332">
        <f t="shared" si="8"/>
        <v>0</v>
      </c>
      <c r="F94" s="333">
        <f>O.3!E104</f>
        <v>0</v>
      </c>
      <c r="G94" s="328">
        <f t="shared" si="9"/>
        <v>0</v>
      </c>
      <c r="I94" s="142"/>
    </row>
    <row r="95" spans="3:9" ht="15" customHeight="1" x14ac:dyDescent="0.3">
      <c r="C95" s="277">
        <f>O.3!C105</f>
        <v>0</v>
      </c>
      <c r="D95" s="545">
        <f>O.3!F105</f>
        <v>0</v>
      </c>
      <c r="E95" s="332">
        <f t="shared" si="8"/>
        <v>0</v>
      </c>
      <c r="F95" s="333">
        <f>O.3!E105</f>
        <v>0</v>
      </c>
      <c r="G95" s="328">
        <f t="shared" si="9"/>
        <v>0</v>
      </c>
      <c r="I95" s="142"/>
    </row>
    <row r="96" spans="3:9" ht="15" customHeight="1" x14ac:dyDescent="0.3">
      <c r="C96" s="277">
        <f>O.3!C106</f>
        <v>0</v>
      </c>
      <c r="D96" s="545">
        <f>O.3!F106</f>
        <v>0</v>
      </c>
      <c r="E96" s="332">
        <f t="shared" si="8"/>
        <v>0</v>
      </c>
      <c r="F96" s="333">
        <f>O.3!E106</f>
        <v>0</v>
      </c>
      <c r="G96" s="328">
        <f t="shared" si="9"/>
        <v>0</v>
      </c>
      <c r="I96" s="142"/>
    </row>
    <row r="97" spans="3:9" ht="15" customHeight="1" x14ac:dyDescent="0.3">
      <c r="C97" s="277">
        <f>O.3!C107</f>
        <v>0</v>
      </c>
      <c r="D97" s="545">
        <f>O.3!F107</f>
        <v>0</v>
      </c>
      <c r="E97" s="332">
        <f t="shared" si="8"/>
        <v>0</v>
      </c>
      <c r="F97" s="333">
        <f>O.3!E107</f>
        <v>0</v>
      </c>
      <c r="G97" s="328">
        <f t="shared" si="9"/>
        <v>0</v>
      </c>
      <c r="I97" s="142"/>
    </row>
    <row r="98" spans="3:9" ht="15" customHeight="1" x14ac:dyDescent="0.3">
      <c r="C98" s="277">
        <f>O.3!C108</f>
        <v>0</v>
      </c>
      <c r="D98" s="545">
        <f>O.3!F108</f>
        <v>0</v>
      </c>
      <c r="E98" s="332">
        <f t="shared" si="8"/>
        <v>0</v>
      </c>
      <c r="F98" s="333">
        <f>O.3!E108</f>
        <v>0</v>
      </c>
      <c r="G98" s="328">
        <f t="shared" si="9"/>
        <v>0</v>
      </c>
      <c r="I98" s="142"/>
    </row>
    <row r="99" spans="3:9" ht="15" customHeight="1" x14ac:dyDescent="0.3">
      <c r="C99" s="277">
        <f>O.3!C109</f>
        <v>0</v>
      </c>
      <c r="D99" s="545">
        <f>O.3!F109</f>
        <v>0</v>
      </c>
      <c r="E99" s="332">
        <f t="shared" si="8"/>
        <v>0</v>
      </c>
      <c r="F99" s="333">
        <f>O.3!E109</f>
        <v>0</v>
      </c>
      <c r="G99" s="328">
        <f t="shared" si="9"/>
        <v>0</v>
      </c>
      <c r="I99" s="142"/>
    </row>
    <row r="100" spans="3:9" ht="15" customHeight="1" x14ac:dyDescent="0.3">
      <c r="C100" s="277">
        <f>O.3!C110</f>
        <v>0</v>
      </c>
      <c r="D100" s="545">
        <f>O.3!F110</f>
        <v>0</v>
      </c>
      <c r="E100" s="332">
        <f t="shared" si="8"/>
        <v>0</v>
      </c>
      <c r="F100" s="333">
        <f>O.3!E110</f>
        <v>0</v>
      </c>
      <c r="G100" s="328">
        <f t="shared" si="9"/>
        <v>0</v>
      </c>
      <c r="I100" s="142"/>
    </row>
    <row r="101" spans="3:9" ht="15" customHeight="1" x14ac:dyDescent="0.3">
      <c r="C101" s="277" t="str">
        <f>O.3!C111</f>
        <v>Spare</v>
      </c>
      <c r="D101" s="545">
        <f>O.3!F111</f>
        <v>0</v>
      </c>
      <c r="E101" s="332">
        <f t="shared" si="8"/>
        <v>0</v>
      </c>
      <c r="F101" s="333">
        <f>O.3!E111</f>
        <v>0</v>
      </c>
      <c r="G101" s="328">
        <f t="shared" si="9"/>
        <v>0</v>
      </c>
      <c r="I101" s="142"/>
    </row>
    <row r="102" spans="3:9" ht="15" customHeight="1" x14ac:dyDescent="0.3">
      <c r="C102" s="277" t="str">
        <f>O.3!C112</f>
        <v>Spare</v>
      </c>
      <c r="D102" s="545">
        <f>O.3!F112</f>
        <v>0</v>
      </c>
      <c r="E102" s="332">
        <f t="shared" si="8"/>
        <v>0</v>
      </c>
      <c r="F102" s="333">
        <f>O.3!E112</f>
        <v>0</v>
      </c>
      <c r="G102" s="328">
        <f t="shared" si="9"/>
        <v>0</v>
      </c>
      <c r="I102" s="142"/>
    </row>
    <row r="103" spans="3:9" ht="15" customHeight="1" x14ac:dyDescent="0.3">
      <c r="C103" s="277" t="str">
        <f>O.3!C113</f>
        <v>Spare</v>
      </c>
      <c r="D103" s="545">
        <f>O.3!F113</f>
        <v>0</v>
      </c>
      <c r="E103" s="332">
        <f t="shared" si="8"/>
        <v>0</v>
      </c>
      <c r="F103" s="333">
        <f>O.3!E113</f>
        <v>0</v>
      </c>
      <c r="G103" s="328">
        <f t="shared" si="9"/>
        <v>0</v>
      </c>
      <c r="I103" s="142"/>
    </row>
    <row r="104" spans="3:9" ht="15" customHeight="1" x14ac:dyDescent="0.3">
      <c r="C104" s="277" t="str">
        <f>O.3!C114</f>
        <v>Spare</v>
      </c>
      <c r="D104" s="545">
        <f>O.3!F114</f>
        <v>0</v>
      </c>
      <c r="E104" s="332">
        <f t="shared" si="8"/>
        <v>0</v>
      </c>
      <c r="F104" s="333">
        <f>O.3!E114</f>
        <v>0</v>
      </c>
      <c r="G104" s="328">
        <f t="shared" si="9"/>
        <v>0</v>
      </c>
      <c r="I104" s="142"/>
    </row>
    <row r="105" spans="3:9" ht="15" customHeight="1" x14ac:dyDescent="0.3">
      <c r="C105" s="277" t="str">
        <f>O.3!C115</f>
        <v>Spare</v>
      </c>
      <c r="D105" s="545">
        <f>O.3!F115</f>
        <v>0</v>
      </c>
      <c r="E105" s="332">
        <f t="shared" si="8"/>
        <v>0</v>
      </c>
      <c r="F105" s="333">
        <f>O.3!E115</f>
        <v>0</v>
      </c>
      <c r="G105" s="328">
        <f t="shared" si="9"/>
        <v>0</v>
      </c>
      <c r="I105" s="142"/>
    </row>
    <row r="106" spans="3:9" x14ac:dyDescent="0.3">
      <c r="C106" s="83" t="s">
        <v>241</v>
      </c>
      <c r="D106" s="546">
        <f>SUM(D86:D105)</f>
        <v>0</v>
      </c>
      <c r="E106" s="329">
        <f>SUM(E86:E105)</f>
        <v>0</v>
      </c>
      <c r="F106" s="546">
        <f>SUM(F86:F105)</f>
        <v>0</v>
      </c>
      <c r="G106" s="329">
        <f>SUM(G86:G105)</f>
        <v>0</v>
      </c>
      <c r="I106" s="142"/>
    </row>
    <row r="107" spans="3:9" x14ac:dyDescent="0.3">
      <c r="C107" s="178"/>
      <c r="D107" s="56"/>
      <c r="E107" s="142"/>
      <c r="F107" s="56"/>
      <c r="G107" s="142"/>
      <c r="I107" s="142"/>
    </row>
    <row r="108" spans="3:9" ht="15.5" x14ac:dyDescent="0.35">
      <c r="C108" s="211" t="s">
        <v>208</v>
      </c>
      <c r="D108" s="35"/>
      <c r="E108" s="142"/>
      <c r="F108" s="56"/>
      <c r="G108" s="142"/>
      <c r="I108" s="142"/>
    </row>
    <row r="109" spans="3:9" x14ac:dyDescent="0.3">
      <c r="C109" s="686" t="s">
        <v>237</v>
      </c>
      <c r="D109" s="763" t="s">
        <v>201</v>
      </c>
      <c r="E109" s="764"/>
      <c r="F109" s="763" t="str">
        <f>"Discounted (NPV "&amp;G.Asm!$F$40*100&amp;"%)"</f>
        <v>Discounted (NPV 5%)</v>
      </c>
      <c r="G109" s="764"/>
      <c r="I109" s="142"/>
    </row>
    <row r="110" spans="3:9" x14ac:dyDescent="0.3">
      <c r="C110" s="687"/>
      <c r="D110" s="195" t="s">
        <v>2</v>
      </c>
      <c r="E110" s="188" t="s">
        <v>207</v>
      </c>
      <c r="F110" s="195" t="s">
        <v>2</v>
      </c>
      <c r="G110" s="188" t="s">
        <v>207</v>
      </c>
      <c r="I110" s="142"/>
    </row>
    <row r="111" spans="3:9" x14ac:dyDescent="0.3">
      <c r="C111" s="81" t="str">
        <f>O.3!C120</f>
        <v>GHG emissions</v>
      </c>
      <c r="D111" s="333">
        <f>O.3!F120</f>
        <v>0</v>
      </c>
      <c r="E111" s="328">
        <f>IF($D$112=0,0,D111/$D$112)</f>
        <v>0</v>
      </c>
      <c r="F111" s="333">
        <f>O.3!E120</f>
        <v>0</v>
      </c>
      <c r="G111" s="328">
        <f>IF($F$112=0,0,F111/$F$111)</f>
        <v>0</v>
      </c>
      <c r="I111" s="142"/>
    </row>
    <row r="112" spans="3:9" x14ac:dyDescent="0.3">
      <c r="C112" s="83" t="s">
        <v>209</v>
      </c>
      <c r="D112" s="546">
        <f>SUM(D111:D111)</f>
        <v>0</v>
      </c>
      <c r="E112" s="329">
        <f>SUM(E111:E111)</f>
        <v>0</v>
      </c>
      <c r="F112" s="546">
        <f>SUM(F111:F111)</f>
        <v>0</v>
      </c>
      <c r="G112" s="329">
        <f>SUM(G111:G111)</f>
        <v>0</v>
      </c>
      <c r="I112" s="142"/>
    </row>
    <row r="113" spans="3:9" x14ac:dyDescent="0.3">
      <c r="C113" s="34"/>
      <c r="D113" s="35"/>
    </row>
    <row r="114" spans="3:9" ht="15.5" x14ac:dyDescent="0.35">
      <c r="C114" s="112" t="s">
        <v>238</v>
      </c>
    </row>
    <row r="115" spans="3:9" ht="16.75" customHeight="1" x14ac:dyDescent="0.3">
      <c r="C115" s="686" t="s">
        <v>210</v>
      </c>
      <c r="D115" s="763" t="s">
        <v>201</v>
      </c>
      <c r="E115" s="764"/>
      <c r="F115" s="763" t="str">
        <f>"Discounted (NPV "&amp;G.Asm!$F$40*100&amp;"%)"</f>
        <v>Discounted (NPV 5%)</v>
      </c>
      <c r="G115" s="765"/>
      <c r="I115" s="55"/>
    </row>
    <row r="116" spans="3:9" ht="14.5" customHeight="1" x14ac:dyDescent="0.3">
      <c r="C116" s="687"/>
      <c r="D116" s="195" t="s">
        <v>2</v>
      </c>
      <c r="E116" s="188" t="s">
        <v>207</v>
      </c>
      <c r="F116" s="195" t="s">
        <v>2</v>
      </c>
      <c r="G116" s="188" t="s">
        <v>207</v>
      </c>
      <c r="I116" s="177"/>
    </row>
    <row r="117" spans="3:9" ht="14.25" customHeight="1" x14ac:dyDescent="0.3">
      <c r="C117" s="119">
        <f>O.3!C125</f>
        <v>0</v>
      </c>
      <c r="D117" s="545">
        <f>O.3!F125</f>
        <v>0</v>
      </c>
      <c r="E117" s="332">
        <f>IF($D$137=0,0,D117/$D$137)</f>
        <v>0</v>
      </c>
      <c r="F117" s="333">
        <f>O.3!E125</f>
        <v>0</v>
      </c>
      <c r="G117" s="328">
        <f>IF($F$137=0,0,F117/$F$137)</f>
        <v>0</v>
      </c>
      <c r="I117" s="142"/>
    </row>
    <row r="118" spans="3:9" x14ac:dyDescent="0.3">
      <c r="C118" s="119">
        <f>O.3!C126</f>
        <v>0</v>
      </c>
      <c r="D118" s="545">
        <f>O.3!F126</f>
        <v>0</v>
      </c>
      <c r="E118" s="332">
        <f t="shared" ref="E118:E136" si="10">IF($D$137=0,0,D118/$D$137)</f>
        <v>0</v>
      </c>
      <c r="F118" s="333">
        <f>O.3!E126</f>
        <v>0</v>
      </c>
      <c r="G118" s="328">
        <f t="shared" ref="G118:G136" si="11">IF($F$137=0,0,F118/$F$137)</f>
        <v>0</v>
      </c>
      <c r="I118" s="142"/>
    </row>
    <row r="119" spans="3:9" x14ac:dyDescent="0.3">
      <c r="C119" s="119">
        <f>O.3!C127</f>
        <v>0</v>
      </c>
      <c r="D119" s="545">
        <f>O.3!F127</f>
        <v>0</v>
      </c>
      <c r="E119" s="332">
        <f t="shared" si="10"/>
        <v>0</v>
      </c>
      <c r="F119" s="333">
        <f>O.3!E127</f>
        <v>0</v>
      </c>
      <c r="G119" s="328">
        <f t="shared" si="11"/>
        <v>0</v>
      </c>
      <c r="I119" s="142"/>
    </row>
    <row r="120" spans="3:9" x14ac:dyDescent="0.3">
      <c r="C120" s="119">
        <f>O.3!C128</f>
        <v>0</v>
      </c>
      <c r="D120" s="545">
        <f>O.3!F128</f>
        <v>0</v>
      </c>
      <c r="E120" s="332">
        <f t="shared" si="10"/>
        <v>0</v>
      </c>
      <c r="F120" s="333">
        <f>O.3!E128</f>
        <v>0</v>
      </c>
      <c r="G120" s="328">
        <f t="shared" si="11"/>
        <v>0</v>
      </c>
      <c r="I120" s="142"/>
    </row>
    <row r="121" spans="3:9" x14ac:dyDescent="0.3">
      <c r="C121" s="119">
        <f>O.3!C129</f>
        <v>0</v>
      </c>
      <c r="D121" s="545">
        <f>O.3!F129</f>
        <v>0</v>
      </c>
      <c r="E121" s="332">
        <f t="shared" si="10"/>
        <v>0</v>
      </c>
      <c r="F121" s="333">
        <f>O.3!E129</f>
        <v>0</v>
      </c>
      <c r="G121" s="328">
        <f t="shared" si="11"/>
        <v>0</v>
      </c>
      <c r="I121" s="142"/>
    </row>
    <row r="122" spans="3:9" x14ac:dyDescent="0.3">
      <c r="C122" s="119">
        <f>O.3!C130</f>
        <v>0</v>
      </c>
      <c r="D122" s="545">
        <f>O.3!F130</f>
        <v>0</v>
      </c>
      <c r="E122" s="332">
        <f t="shared" si="10"/>
        <v>0</v>
      </c>
      <c r="F122" s="333">
        <f>O.3!E130</f>
        <v>0</v>
      </c>
      <c r="G122" s="328">
        <f t="shared" si="11"/>
        <v>0</v>
      </c>
      <c r="I122" s="142"/>
    </row>
    <row r="123" spans="3:9" x14ac:dyDescent="0.3">
      <c r="C123" s="119">
        <f>O.3!C131</f>
        <v>0</v>
      </c>
      <c r="D123" s="545">
        <f>O.3!F131</f>
        <v>0</v>
      </c>
      <c r="E123" s="332">
        <f t="shared" si="10"/>
        <v>0</v>
      </c>
      <c r="F123" s="333">
        <f>O.3!E131</f>
        <v>0</v>
      </c>
      <c r="G123" s="328">
        <f t="shared" si="11"/>
        <v>0</v>
      </c>
      <c r="I123" s="142"/>
    </row>
    <row r="124" spans="3:9" x14ac:dyDescent="0.3">
      <c r="C124" s="119">
        <f>O.3!C132</f>
        <v>0</v>
      </c>
      <c r="D124" s="545">
        <f>O.3!F132</f>
        <v>0</v>
      </c>
      <c r="E124" s="332">
        <f t="shared" si="10"/>
        <v>0</v>
      </c>
      <c r="F124" s="333">
        <f>O.3!E132</f>
        <v>0</v>
      </c>
      <c r="G124" s="328">
        <f t="shared" si="11"/>
        <v>0</v>
      </c>
      <c r="I124" s="142"/>
    </row>
    <row r="125" spans="3:9" x14ac:dyDescent="0.3">
      <c r="C125" s="119">
        <f>O.3!C133</f>
        <v>0</v>
      </c>
      <c r="D125" s="545">
        <f>O.3!F133</f>
        <v>0</v>
      </c>
      <c r="E125" s="332">
        <f t="shared" si="10"/>
        <v>0</v>
      </c>
      <c r="F125" s="333">
        <f>O.3!E133</f>
        <v>0</v>
      </c>
      <c r="G125" s="328">
        <f t="shared" si="11"/>
        <v>0</v>
      </c>
      <c r="I125" s="142"/>
    </row>
    <row r="126" spans="3:9" x14ac:dyDescent="0.3">
      <c r="C126" s="119">
        <f>O.3!C134</f>
        <v>0</v>
      </c>
      <c r="D126" s="545">
        <f>O.3!F134</f>
        <v>0</v>
      </c>
      <c r="E126" s="332">
        <f t="shared" si="10"/>
        <v>0</v>
      </c>
      <c r="F126" s="333">
        <f>O.3!E134</f>
        <v>0</v>
      </c>
      <c r="G126" s="328">
        <f t="shared" si="11"/>
        <v>0</v>
      </c>
      <c r="I126" s="142"/>
    </row>
    <row r="127" spans="3:9" x14ac:dyDescent="0.3">
      <c r="C127" s="119">
        <f>O.3!C135</f>
        <v>0</v>
      </c>
      <c r="D127" s="545">
        <f>O.3!F135</f>
        <v>0</v>
      </c>
      <c r="E127" s="332">
        <f t="shared" si="10"/>
        <v>0</v>
      </c>
      <c r="F127" s="333">
        <f>O.3!E135</f>
        <v>0</v>
      </c>
      <c r="G127" s="328">
        <f t="shared" si="11"/>
        <v>0</v>
      </c>
      <c r="I127" s="142"/>
    </row>
    <row r="128" spans="3:9" x14ac:dyDescent="0.3">
      <c r="C128" s="119">
        <f>O.3!C136</f>
        <v>0</v>
      </c>
      <c r="D128" s="545">
        <f>O.3!F136</f>
        <v>0</v>
      </c>
      <c r="E128" s="332">
        <f t="shared" si="10"/>
        <v>0</v>
      </c>
      <c r="F128" s="333">
        <f>O.3!E136</f>
        <v>0</v>
      </c>
      <c r="G128" s="328">
        <f t="shared" si="11"/>
        <v>0</v>
      </c>
      <c r="I128" s="142"/>
    </row>
    <row r="129" spans="3:9" x14ac:dyDescent="0.3">
      <c r="C129" s="119">
        <f>O.3!C137</f>
        <v>0</v>
      </c>
      <c r="D129" s="545">
        <f>O.3!F137</f>
        <v>0</v>
      </c>
      <c r="E129" s="332">
        <f t="shared" si="10"/>
        <v>0</v>
      </c>
      <c r="F129" s="333">
        <f>O.3!E137</f>
        <v>0</v>
      </c>
      <c r="G129" s="328">
        <f t="shared" si="11"/>
        <v>0</v>
      </c>
      <c r="I129" s="142"/>
    </row>
    <row r="130" spans="3:9" x14ac:dyDescent="0.3">
      <c r="C130" s="119">
        <f>O.3!C138</f>
        <v>0</v>
      </c>
      <c r="D130" s="545">
        <f>O.3!F138</f>
        <v>0</v>
      </c>
      <c r="E130" s="332">
        <f t="shared" si="10"/>
        <v>0</v>
      </c>
      <c r="F130" s="333">
        <f>O.3!E138</f>
        <v>0</v>
      </c>
      <c r="G130" s="328">
        <f t="shared" si="11"/>
        <v>0</v>
      </c>
      <c r="I130" s="142"/>
    </row>
    <row r="131" spans="3:9" x14ac:dyDescent="0.3">
      <c r="C131" s="119">
        <f>O.3!C139</f>
        <v>0</v>
      </c>
      <c r="D131" s="545">
        <f>O.3!F139</f>
        <v>0</v>
      </c>
      <c r="E131" s="332">
        <f t="shared" si="10"/>
        <v>0</v>
      </c>
      <c r="F131" s="333">
        <f>O.3!E139</f>
        <v>0</v>
      </c>
      <c r="G131" s="328">
        <f t="shared" si="11"/>
        <v>0</v>
      </c>
      <c r="I131" s="142"/>
    </row>
    <row r="132" spans="3:9" x14ac:dyDescent="0.3">
      <c r="C132" s="119" t="str">
        <f>O.3!C140</f>
        <v>Spare</v>
      </c>
      <c r="D132" s="545">
        <f>O.3!F140</f>
        <v>0</v>
      </c>
      <c r="E132" s="332">
        <f t="shared" si="10"/>
        <v>0</v>
      </c>
      <c r="F132" s="333">
        <f>O.3!E140</f>
        <v>0</v>
      </c>
      <c r="G132" s="328">
        <f t="shared" si="11"/>
        <v>0</v>
      </c>
      <c r="I132" s="142"/>
    </row>
    <row r="133" spans="3:9" x14ac:dyDescent="0.3">
      <c r="C133" s="119" t="str">
        <f>O.3!C141</f>
        <v>Spare</v>
      </c>
      <c r="D133" s="545">
        <f>O.3!F141</f>
        <v>0</v>
      </c>
      <c r="E133" s="332">
        <f t="shared" si="10"/>
        <v>0</v>
      </c>
      <c r="F133" s="333">
        <f>O.3!E141</f>
        <v>0</v>
      </c>
      <c r="G133" s="328">
        <f t="shared" si="11"/>
        <v>0</v>
      </c>
      <c r="I133" s="142"/>
    </row>
    <row r="134" spans="3:9" x14ac:dyDescent="0.3">
      <c r="C134" s="119" t="str">
        <f>O.3!C142</f>
        <v>Spare</v>
      </c>
      <c r="D134" s="545">
        <f>O.3!F142</f>
        <v>0</v>
      </c>
      <c r="E134" s="332">
        <f t="shared" si="10"/>
        <v>0</v>
      </c>
      <c r="F134" s="333">
        <f>O.3!E142</f>
        <v>0</v>
      </c>
      <c r="G134" s="328">
        <f t="shared" si="11"/>
        <v>0</v>
      </c>
      <c r="I134" s="142"/>
    </row>
    <row r="135" spans="3:9" x14ac:dyDescent="0.3">
      <c r="C135" s="119" t="str">
        <f>O.3!C143</f>
        <v>Spare</v>
      </c>
      <c r="D135" s="545">
        <f>O.3!F143</f>
        <v>0</v>
      </c>
      <c r="E135" s="332">
        <f t="shared" si="10"/>
        <v>0</v>
      </c>
      <c r="F135" s="333">
        <f>O.3!E143</f>
        <v>0</v>
      </c>
      <c r="G135" s="328">
        <f t="shared" si="11"/>
        <v>0</v>
      </c>
      <c r="I135" s="142"/>
    </row>
    <row r="136" spans="3:9" x14ac:dyDescent="0.3">
      <c r="C136" s="119" t="str">
        <f>O.3!C144</f>
        <v>Spare</v>
      </c>
      <c r="D136" s="545">
        <f>O.3!F144</f>
        <v>0</v>
      </c>
      <c r="E136" s="332">
        <f t="shared" si="10"/>
        <v>0</v>
      </c>
      <c r="F136" s="333">
        <f>O.3!E144</f>
        <v>0</v>
      </c>
      <c r="G136" s="328">
        <f t="shared" si="11"/>
        <v>0</v>
      </c>
      <c r="I136" s="142"/>
    </row>
    <row r="137" spans="3:9" x14ac:dyDescent="0.3">
      <c r="C137" s="146" t="s">
        <v>239</v>
      </c>
      <c r="D137" s="546">
        <f>SUM(D117:D136)</f>
        <v>0</v>
      </c>
      <c r="E137" s="329">
        <f>SUM(E117:E136)</f>
        <v>0</v>
      </c>
      <c r="F137" s="546">
        <f>SUM(F117:F136)</f>
        <v>0</v>
      </c>
      <c r="G137" s="329">
        <f>SUM(G117:G136)</f>
        <v>0</v>
      </c>
      <c r="I137" s="142"/>
    </row>
    <row r="140" spans="3:9" ht="15.5" x14ac:dyDescent="0.35">
      <c r="C140" s="236" t="s">
        <v>214</v>
      </c>
      <c r="D140" s="234"/>
      <c r="E140" s="235"/>
      <c r="F140" s="235"/>
      <c r="G140" s="235"/>
      <c r="H140" s="235"/>
      <c r="I140" s="235"/>
    </row>
    <row r="141" spans="3:9" x14ac:dyDescent="0.3">
      <c r="C141" s="4"/>
    </row>
    <row r="142" spans="3:9" x14ac:dyDescent="0.3">
      <c r="C142" s="182" t="s">
        <v>211</v>
      </c>
      <c r="D142" s="182" t="s">
        <v>212</v>
      </c>
    </row>
    <row r="143" spans="3:9" x14ac:dyDescent="0.3">
      <c r="C143" s="6" t="str">
        <f>G.Asm!$C$35</f>
        <v>Reference period (year)</v>
      </c>
      <c r="D143" s="334">
        <f>RP</f>
        <v>20</v>
      </c>
    </row>
    <row r="144" spans="3:9" x14ac:dyDescent="0.3">
      <c r="C144" s="6" t="str">
        <f>G.Asm!$C$40</f>
        <v>(Social) discount rate (%)</v>
      </c>
      <c r="D144" s="335">
        <f>G.Asm!$F$40</f>
        <v>0.05</v>
      </c>
    </row>
    <row r="146" spans="3:9" x14ac:dyDescent="0.3">
      <c r="C146" s="614" t="s">
        <v>213</v>
      </c>
      <c r="D146" s="614" t="s">
        <v>219</v>
      </c>
      <c r="E146" s="614"/>
    </row>
    <row r="147" spans="3:9" ht="26" x14ac:dyDescent="0.3">
      <c r="C147" s="614"/>
      <c r="D147" s="181" t="s">
        <v>201</v>
      </c>
      <c r="E147" s="181" t="str">
        <f>"Discounted (NPV "&amp;G.Asm!$F$40*100&amp;"%)"</f>
        <v>Discounted (NPV 5%)</v>
      </c>
    </row>
    <row r="148" spans="3:9" x14ac:dyDescent="0.3">
      <c r="C148" s="6" t="str">
        <f>O.3!C10</f>
        <v>A.1. Total Initial investment costs</v>
      </c>
      <c r="D148" s="333">
        <f>O.3!F10</f>
        <v>0</v>
      </c>
      <c r="E148" s="333">
        <f>O.3!E10</f>
        <v>0</v>
      </c>
    </row>
    <row r="149" spans="3:9" x14ac:dyDescent="0.3">
      <c r="C149" s="6" t="str">
        <f>O.3!C26</f>
        <v>A.2. Total replacement costs (reinvestment costs)</v>
      </c>
      <c r="D149" s="333">
        <f>O.3!F26</f>
        <v>0</v>
      </c>
      <c r="E149" s="333">
        <f>O.3!E26</f>
        <v>0</v>
      </c>
    </row>
    <row r="150" spans="3:9" x14ac:dyDescent="0.3">
      <c r="C150" s="6" t="str">
        <f>O.3!C167</f>
        <v>B. Residual value</v>
      </c>
      <c r="D150" s="333">
        <f>O.3!F167</f>
        <v>0</v>
      </c>
      <c r="E150" s="333">
        <f>O.3!E167</f>
        <v>0</v>
      </c>
    </row>
    <row r="151" spans="3:9" x14ac:dyDescent="0.3">
      <c r="C151" s="6" t="str">
        <f>O.3!C168</f>
        <v>C. Total operating and maintenance costs</v>
      </c>
      <c r="D151" s="333">
        <f>O.3!F168</f>
        <v>0</v>
      </c>
      <c r="E151" s="333">
        <f>O.3!E168</f>
        <v>0</v>
      </c>
    </row>
    <row r="152" spans="3:9" x14ac:dyDescent="0.3">
      <c r="C152" s="6" t="str">
        <f>O.3!C169</f>
        <v>F. Total revenues</v>
      </c>
      <c r="D152" s="333">
        <f>O.3!F169</f>
        <v>0</v>
      </c>
      <c r="E152" s="333">
        <f>O.3!E169</f>
        <v>0</v>
      </c>
    </row>
    <row r="153" spans="3:9" x14ac:dyDescent="0.3">
      <c r="C153" s="6" t="str">
        <f>G.Asm!F15&amp;" ("&amp;G.Asm!F16&amp;")"</f>
        <v>Text (Text)</v>
      </c>
      <c r="D153" s="333">
        <f>O.3!F171</f>
        <v>0</v>
      </c>
      <c r="E153" s="333">
        <f>O.3!E171</f>
        <v>0</v>
      </c>
    </row>
    <row r="155" spans="3:9" x14ac:dyDescent="0.3">
      <c r="C155" s="182" t="s">
        <v>215</v>
      </c>
      <c r="D155" s="182" t="s">
        <v>212</v>
      </c>
    </row>
    <row r="156" spans="3:9" x14ac:dyDescent="0.3">
      <c r="C156" s="16" t="str">
        <f>O.3!C176</f>
        <v>C/E ratio</v>
      </c>
      <c r="D156" s="336" t="str">
        <f>O.3!$E$176</f>
        <v>No value</v>
      </c>
    </row>
    <row r="159" spans="3:9" ht="15.5" x14ac:dyDescent="0.35">
      <c r="C159" s="236" t="s">
        <v>218</v>
      </c>
      <c r="D159" s="235"/>
      <c r="E159" s="235"/>
      <c r="F159" s="234"/>
      <c r="G159" s="235"/>
      <c r="H159" s="235"/>
      <c r="I159" s="235"/>
    </row>
    <row r="161" spans="3:5" x14ac:dyDescent="0.3">
      <c r="C161" s="182" t="s">
        <v>211</v>
      </c>
      <c r="D161" s="182" t="s">
        <v>212</v>
      </c>
    </row>
    <row r="162" spans="3:5" x14ac:dyDescent="0.3">
      <c r="C162" s="6" t="str">
        <f>G.Asm!$C$35</f>
        <v>Reference period (year)</v>
      </c>
      <c r="D162" s="6">
        <f>RP</f>
        <v>20</v>
      </c>
    </row>
    <row r="163" spans="3:5" x14ac:dyDescent="0.3">
      <c r="C163" s="6" t="str">
        <f>G.Asm!$C$40</f>
        <v>(Social) discount rate (%)</v>
      </c>
      <c r="D163" s="149">
        <f>G.Asm!$F$40</f>
        <v>0.05</v>
      </c>
    </row>
    <row r="165" spans="3:5" x14ac:dyDescent="0.3">
      <c r="C165" s="614" t="s">
        <v>213</v>
      </c>
      <c r="D165" s="614" t="s">
        <v>219</v>
      </c>
      <c r="E165" s="614"/>
    </row>
    <row r="166" spans="3:5" ht="26" x14ac:dyDescent="0.3">
      <c r="C166" s="614"/>
      <c r="D166" s="181" t="s">
        <v>201</v>
      </c>
      <c r="E166" s="181" t="str">
        <f>"Discounted (NPV "&amp;G.Asm!$F$40*100&amp;"%)"</f>
        <v>Discounted (NPV 5%)</v>
      </c>
    </row>
    <row r="167" spans="3:5" x14ac:dyDescent="0.3">
      <c r="C167" s="6" t="str">
        <f>O.3!C10</f>
        <v>A.1. Total Initial investment costs</v>
      </c>
      <c r="D167" s="333">
        <f>O.3!F10</f>
        <v>0</v>
      </c>
      <c r="E167" s="333">
        <f>O.3!E10</f>
        <v>0</v>
      </c>
    </row>
    <row r="168" spans="3:5" x14ac:dyDescent="0.3">
      <c r="C168" s="6" t="str">
        <f>O.3!C26</f>
        <v>A.2. Total replacement costs (reinvestment costs)</v>
      </c>
      <c r="D168" s="333">
        <f>O.3!F26</f>
        <v>0</v>
      </c>
      <c r="E168" s="333">
        <f>O.3!E26</f>
        <v>0</v>
      </c>
    </row>
    <row r="169" spans="3:5" x14ac:dyDescent="0.3">
      <c r="C169" s="6" t="str">
        <f>O.3!C167</f>
        <v>B. Residual value</v>
      </c>
      <c r="D169" s="333">
        <f>O.3!F167</f>
        <v>0</v>
      </c>
      <c r="E169" s="333">
        <f>O.3!E167</f>
        <v>0</v>
      </c>
    </row>
    <row r="170" spans="3:5" x14ac:dyDescent="0.3">
      <c r="C170" s="6" t="str">
        <f>O.3!C168</f>
        <v>C. Total operating and maintenance costs</v>
      </c>
      <c r="D170" s="333">
        <f>O.3!F168</f>
        <v>0</v>
      </c>
      <c r="E170" s="333">
        <f>O.3!E168</f>
        <v>0</v>
      </c>
    </row>
    <row r="171" spans="3:5" x14ac:dyDescent="0.3">
      <c r="C171" s="6" t="str">
        <f>O.3!C169</f>
        <v>F. Total revenues</v>
      </c>
      <c r="D171" s="333">
        <f>O.3!F169</f>
        <v>0</v>
      </c>
      <c r="E171" s="333">
        <f>O.3!E169</f>
        <v>0</v>
      </c>
    </row>
    <row r="172" spans="3:5" x14ac:dyDescent="0.3">
      <c r="C172" s="6" t="str">
        <f>G.Asm!F15&amp;" ("&amp;G.Asm!F16&amp;")"</f>
        <v>Text (Text)</v>
      </c>
      <c r="D172" s="333">
        <f>O.3!F171</f>
        <v>0</v>
      </c>
      <c r="E172" s="333">
        <f>O.3!E171</f>
        <v>0</v>
      </c>
    </row>
    <row r="173" spans="3:5" x14ac:dyDescent="0.3">
      <c r="C173" s="6" t="str">
        <f>O.3!C173</f>
        <v>G. Total net value of externalities</v>
      </c>
      <c r="D173" s="333">
        <f>O.3!F173</f>
        <v>0</v>
      </c>
      <c r="E173" s="333">
        <f>O.3!E173</f>
        <v>0</v>
      </c>
    </row>
    <row r="174" spans="3:5" x14ac:dyDescent="0.3">
      <c r="C174" s="6" t="str">
        <f>O.3!C174</f>
        <v>H. Total net value of climate change mitigation</v>
      </c>
      <c r="D174" s="333">
        <f>O.3!F174</f>
        <v>0</v>
      </c>
      <c r="E174" s="333">
        <f>O.3!E174</f>
        <v>0</v>
      </c>
    </row>
    <row r="176" spans="3:5" x14ac:dyDescent="0.3">
      <c r="C176" s="182" t="s">
        <v>215</v>
      </c>
      <c r="D176" s="182" t="s">
        <v>212</v>
      </c>
    </row>
    <row r="177" spans="3:9" x14ac:dyDescent="0.3">
      <c r="C177" s="16" t="str">
        <f>O.3!C177</f>
        <v>C/E ratio with monetary evaluation of externalities</v>
      </c>
      <c r="D177" s="336" t="str">
        <f>O.3!$E$177</f>
        <v>No value</v>
      </c>
    </row>
    <row r="180" spans="3:9" ht="15.5" x14ac:dyDescent="0.35">
      <c r="C180" s="236" t="s">
        <v>221</v>
      </c>
      <c r="D180" s="235"/>
      <c r="E180" s="235"/>
      <c r="F180" s="234"/>
      <c r="G180" s="235"/>
      <c r="H180" s="235"/>
      <c r="I180" s="235"/>
    </row>
    <row r="182" spans="3:9" x14ac:dyDescent="0.3">
      <c r="C182" s="182" t="s">
        <v>211</v>
      </c>
      <c r="D182" s="182" t="s">
        <v>212</v>
      </c>
    </row>
    <row r="183" spans="3:9" x14ac:dyDescent="0.3">
      <c r="C183" s="6" t="str">
        <f>G.Asm!$C$35</f>
        <v>Reference period (year)</v>
      </c>
      <c r="D183" s="334">
        <f>RP</f>
        <v>20</v>
      </c>
    </row>
    <row r="184" spans="3:9" x14ac:dyDescent="0.3">
      <c r="C184" s="6" t="str">
        <f>G.Asm!$C$40</f>
        <v>(Social) discount rate (%)</v>
      </c>
      <c r="D184" s="335">
        <f>G.Asm!$F$40</f>
        <v>0.05</v>
      </c>
    </row>
    <row r="186" spans="3:9" x14ac:dyDescent="0.3">
      <c r="C186" s="614" t="s">
        <v>213</v>
      </c>
      <c r="D186" s="614" t="s">
        <v>219</v>
      </c>
      <c r="E186" s="614"/>
    </row>
    <row r="187" spans="3:9" ht="26" x14ac:dyDescent="0.3">
      <c r="C187" s="614"/>
      <c r="D187" s="181" t="s">
        <v>201</v>
      </c>
      <c r="E187" s="181" t="str">
        <f>"Discounted (NPV "&amp;G.Asm!$F$40*100&amp;"%)"</f>
        <v>Discounted (NPV 5%)</v>
      </c>
    </row>
    <row r="188" spans="3:9" x14ac:dyDescent="0.3">
      <c r="C188" s="6" t="str">
        <f>O.3!C10</f>
        <v>A.1. Total Initial investment costs</v>
      </c>
      <c r="D188" s="333">
        <f>O.3!F10</f>
        <v>0</v>
      </c>
      <c r="E188" s="333">
        <f>O.3!E10</f>
        <v>0</v>
      </c>
    </row>
    <row r="189" spans="3:9" x14ac:dyDescent="0.3">
      <c r="C189" s="6" t="str">
        <f>O.3!C26</f>
        <v>A.2. Total replacement costs (reinvestment costs)</v>
      </c>
      <c r="D189" s="333">
        <f>O.3!F26</f>
        <v>0</v>
      </c>
      <c r="E189" s="333">
        <f>O.3!E26</f>
        <v>0</v>
      </c>
    </row>
    <row r="190" spans="3:9" x14ac:dyDescent="0.3">
      <c r="C190" s="6" t="str">
        <f>O.3!C182</f>
        <v>B. Residual value</v>
      </c>
      <c r="D190" s="333">
        <f>O.3!F182</f>
        <v>0</v>
      </c>
      <c r="E190" s="333">
        <f>O.3!E182</f>
        <v>0</v>
      </c>
    </row>
    <row r="191" spans="3:9" x14ac:dyDescent="0.3">
      <c r="C191" s="6" t="str">
        <f>O.3!C183</f>
        <v>C. Total operating and maintenance costs</v>
      </c>
      <c r="D191" s="333">
        <f>O.3!F183</f>
        <v>0</v>
      </c>
      <c r="E191" s="333">
        <f>O.3!E183</f>
        <v>0</v>
      </c>
    </row>
    <row r="193" spans="3:9" x14ac:dyDescent="0.3">
      <c r="C193" s="182" t="s">
        <v>215</v>
      </c>
      <c r="D193" s="182" t="s">
        <v>212</v>
      </c>
    </row>
    <row r="194" spans="3:9" x14ac:dyDescent="0.3">
      <c r="C194" s="16" t="str">
        <f>O.3!C186</f>
        <v>NPV of total costs</v>
      </c>
      <c r="D194" s="333">
        <f>O.3!$E$186</f>
        <v>0</v>
      </c>
    </row>
    <row r="197" spans="3:9" ht="15.5" x14ac:dyDescent="0.35">
      <c r="C197" s="236" t="s">
        <v>216</v>
      </c>
      <c r="D197" s="235"/>
      <c r="E197" s="235"/>
      <c r="F197" s="234"/>
      <c r="G197" s="235"/>
      <c r="H197" s="235"/>
      <c r="I197" s="235"/>
    </row>
    <row r="199" spans="3:9" x14ac:dyDescent="0.3">
      <c r="C199" s="182" t="s">
        <v>211</v>
      </c>
      <c r="D199" s="182" t="s">
        <v>212</v>
      </c>
    </row>
    <row r="200" spans="3:9" x14ac:dyDescent="0.3">
      <c r="C200" s="6" t="str">
        <f>G.Asm!$C$35</f>
        <v>Reference period (year)</v>
      </c>
      <c r="D200" s="334">
        <f>RP</f>
        <v>20</v>
      </c>
    </row>
    <row r="201" spans="3:9" x14ac:dyDescent="0.3">
      <c r="C201" s="6" t="str">
        <f>G.Asm!$C$40</f>
        <v>(Social) discount rate (%)</v>
      </c>
      <c r="D201" s="335">
        <f>G.Asm!$F$40</f>
        <v>0.05</v>
      </c>
    </row>
    <row r="203" spans="3:9" x14ac:dyDescent="0.3">
      <c r="C203" s="614" t="s">
        <v>213</v>
      </c>
      <c r="D203" s="614" t="s">
        <v>219</v>
      </c>
      <c r="E203" s="614"/>
    </row>
    <row r="204" spans="3:9" ht="26" x14ac:dyDescent="0.3">
      <c r="C204" s="614"/>
      <c r="D204" s="181" t="s">
        <v>201</v>
      </c>
      <c r="E204" s="181" t="str">
        <f>"Discounted (NPV "&amp;G.Asm!$F$40*100&amp;"%)"</f>
        <v>Discounted (NPV 5%)</v>
      </c>
    </row>
    <row r="205" spans="3:9" x14ac:dyDescent="0.3">
      <c r="C205" s="6" t="str">
        <f>O.3!C10</f>
        <v>A.1. Total Initial investment costs</v>
      </c>
      <c r="D205" s="333">
        <f>O.3!F10</f>
        <v>0</v>
      </c>
      <c r="E205" s="333">
        <f>O.3!E10</f>
        <v>0</v>
      </c>
    </row>
    <row r="206" spans="3:9" x14ac:dyDescent="0.3">
      <c r="C206" s="6" t="str">
        <f>O.3!C26</f>
        <v>A.2. Total replacement costs (reinvestment costs)</v>
      </c>
      <c r="D206" s="333">
        <f>O.3!F26</f>
        <v>0</v>
      </c>
      <c r="E206" s="333">
        <f>O.3!E26</f>
        <v>0</v>
      </c>
    </row>
    <row r="207" spans="3:9" x14ac:dyDescent="0.3">
      <c r="C207" s="6" t="str">
        <f>O.3!C216</f>
        <v>B. Residual value</v>
      </c>
      <c r="D207" s="333">
        <f>O.3!F216</f>
        <v>0</v>
      </c>
      <c r="E207" s="333">
        <f>O.3!E216</f>
        <v>0</v>
      </c>
    </row>
    <row r="208" spans="3:9" x14ac:dyDescent="0.3">
      <c r="C208" s="6" t="str">
        <f>O.3!C218</f>
        <v>C. Total operating and maintenance costs</v>
      </c>
      <c r="D208" s="333">
        <f>O.3!F218</f>
        <v>0</v>
      </c>
      <c r="E208" s="333">
        <f>O.3!E218</f>
        <v>0</v>
      </c>
    </row>
    <row r="209" spans="3:9" x14ac:dyDescent="0.3">
      <c r="C209" s="6" t="str">
        <f>O.3!C232</f>
        <v>Total net economic benefit:</v>
      </c>
      <c r="D209" s="333">
        <f>O.3!F232</f>
        <v>0</v>
      </c>
      <c r="E209" s="333">
        <f>O.3!E232</f>
        <v>0</v>
      </c>
    </row>
    <row r="211" spans="3:9" x14ac:dyDescent="0.3">
      <c r="C211" s="182" t="s">
        <v>215</v>
      </c>
      <c r="D211" s="182" t="s">
        <v>212</v>
      </c>
    </row>
    <row r="212" spans="3:9" x14ac:dyDescent="0.3">
      <c r="C212" s="16" t="str">
        <f>O.3!C238</f>
        <v>ENPV</v>
      </c>
      <c r="D212" s="333">
        <f>O.3!E238</f>
        <v>0</v>
      </c>
    </row>
    <row r="213" spans="3:9" x14ac:dyDescent="0.3">
      <c r="C213" s="16" t="str">
        <f>O.3!C239</f>
        <v>ERR</v>
      </c>
      <c r="D213" s="328" t="str">
        <f>O.3!E239</f>
        <v>No value</v>
      </c>
    </row>
    <row r="214" spans="3:9" x14ac:dyDescent="0.3">
      <c r="C214" s="16" t="str">
        <f>O.3!C240</f>
        <v>B/C ratio</v>
      </c>
      <c r="D214" s="336" t="str">
        <f>O.3!E240</f>
        <v>No value</v>
      </c>
    </row>
    <row r="217" spans="3:9" ht="17.899999999999999" customHeight="1" x14ac:dyDescent="0.35">
      <c r="C217" s="236" t="s">
        <v>816</v>
      </c>
      <c r="D217" s="235"/>
      <c r="E217" s="235"/>
      <c r="F217" s="235"/>
      <c r="G217" s="235"/>
      <c r="H217" s="235"/>
      <c r="I217" s="235"/>
    </row>
    <row r="219" spans="3:9" x14ac:dyDescent="0.3">
      <c r="C219" s="614" t="s">
        <v>213</v>
      </c>
      <c r="D219" s="614" t="s">
        <v>212</v>
      </c>
      <c r="E219" s="614"/>
    </row>
    <row r="220" spans="3:9" ht="26" x14ac:dyDescent="0.3">
      <c r="C220" s="614"/>
      <c r="D220" s="181" t="s">
        <v>201</v>
      </c>
      <c r="E220" s="181" t="str">
        <f>"Discounted (NPV "&amp;G.Asm!$F$40*100&amp;"%)"</f>
        <v>Discounted (NPV 5%)</v>
      </c>
    </row>
    <row r="221" spans="3:9" x14ac:dyDescent="0.3">
      <c r="C221" s="6" t="str">
        <f>O.3!C156</f>
        <v>A.2. Total replacement costs (reinvestment costs)</v>
      </c>
      <c r="D221" s="333">
        <f>O.3!F156</f>
        <v>0</v>
      </c>
      <c r="E221" s="333">
        <f>O.3!E156</f>
        <v>0</v>
      </c>
    </row>
    <row r="222" spans="3:9" x14ac:dyDescent="0.3">
      <c r="C222" s="6" t="str">
        <f>O.3!C157</f>
        <v>C. Total operating and maintenance costs</v>
      </c>
      <c r="D222" s="333">
        <f>O.3!F157</f>
        <v>0</v>
      </c>
      <c r="E222" s="333">
        <f>O.3!E157</f>
        <v>0</v>
      </c>
    </row>
    <row r="223" spans="3:9" x14ac:dyDescent="0.3">
      <c r="C223" s="6" t="str">
        <f>O.3!C158</f>
        <v>F. Total revenues</v>
      </c>
      <c r="D223" s="333">
        <f>O.3!F158</f>
        <v>0</v>
      </c>
      <c r="E223" s="333">
        <f>O.3!E158</f>
        <v>0</v>
      </c>
    </row>
    <row r="224" spans="3:9" x14ac:dyDescent="0.3">
      <c r="C224" s="6" t="str">
        <f>O.3!C159</f>
        <v>D. Total payment of debt service</v>
      </c>
      <c r="D224" s="333">
        <f>O.3!F159</f>
        <v>0</v>
      </c>
      <c r="E224" s="333">
        <f>O.3!E159</f>
        <v>0</v>
      </c>
    </row>
    <row r="225" spans="3:9" x14ac:dyDescent="0.3">
      <c r="C225" s="6" t="str">
        <f>O.3!C160&amp;IF(G.Asm!$F$37="No"," (VAT "&amp;G.Asm!$F$38*100&amp;"%)"," (not included)")</f>
        <v>Total import/purchase VAT of the operating period (not included)</v>
      </c>
      <c r="D225" s="333">
        <f>O.3!F160</f>
        <v>0</v>
      </c>
      <c r="E225" s="333">
        <f>O.3!E160</f>
        <v>0</v>
      </c>
    </row>
    <row r="226" spans="3:9" x14ac:dyDescent="0.3">
      <c r="D226" s="547"/>
      <c r="E226" s="547"/>
    </row>
    <row r="227" spans="3:9" x14ac:dyDescent="0.3">
      <c r="C227" s="139" t="str">
        <f>O.3!C162</f>
        <v>Total needs of funding during the operating period</v>
      </c>
      <c r="D227" s="548">
        <f>O.3!F162</f>
        <v>0</v>
      </c>
      <c r="E227" s="548">
        <f>O.3!E162</f>
        <v>0</v>
      </c>
    </row>
    <row r="229" spans="3:9" ht="15.5" x14ac:dyDescent="0.35">
      <c r="C229" s="244" t="s">
        <v>127</v>
      </c>
      <c r="D229" s="234"/>
      <c r="E229" s="235"/>
      <c r="F229" s="235"/>
      <c r="G229" s="235"/>
      <c r="H229" s="235"/>
      <c r="I229" s="235"/>
    </row>
    <row r="230" spans="3:9" ht="13.4" customHeight="1" x14ac:dyDescent="0.45">
      <c r="C230" s="150"/>
    </row>
    <row r="231" spans="3:9" x14ac:dyDescent="0.3">
      <c r="C231" s="614" t="s">
        <v>213</v>
      </c>
      <c r="D231" s="614" t="s">
        <v>212</v>
      </c>
      <c r="E231" s="614"/>
    </row>
    <row r="232" spans="3:9" ht="26" x14ac:dyDescent="0.3">
      <c r="C232" s="614"/>
      <c r="D232" s="181" t="s">
        <v>201</v>
      </c>
      <c r="E232" s="181" t="str">
        <f>"Discounted (NPV "&amp;G.Asm!$F$76*100&amp;"%)"</f>
        <v>Discounted (NPV 4%)</v>
      </c>
    </row>
    <row r="233" spans="3:9" x14ac:dyDescent="0.3">
      <c r="C233" s="6" t="str">
        <f>O.3!C244</f>
        <v>A. Total investment costs</v>
      </c>
      <c r="D233" s="333">
        <f>O.3!F244</f>
        <v>0</v>
      </c>
      <c r="E233" s="333">
        <f>O.3!E244</f>
        <v>0</v>
      </c>
    </row>
    <row r="234" spans="3:9" x14ac:dyDescent="0.3">
      <c r="C234" s="6" t="str">
        <f>O.3!C245</f>
        <v>B. Residual value</v>
      </c>
      <c r="D234" s="333">
        <f>O.3!F245</f>
        <v>0</v>
      </c>
      <c r="E234" s="333">
        <f>O.3!E245</f>
        <v>0</v>
      </c>
    </row>
    <row r="235" spans="3:9" x14ac:dyDescent="0.3">
      <c r="C235" s="6" t="str">
        <f>O.3!C246</f>
        <v>C. Total operating and maintenance costs</v>
      </c>
      <c r="D235" s="333">
        <f>O.3!F246</f>
        <v>0</v>
      </c>
      <c r="E235" s="333">
        <f>O.3!E246</f>
        <v>0</v>
      </c>
    </row>
    <row r="236" spans="3:9" x14ac:dyDescent="0.3">
      <c r="C236" s="6" t="str">
        <f>O.3!C247</f>
        <v>F. Total revenues</v>
      </c>
      <c r="D236" s="333">
        <f>O.3!F247</f>
        <v>0</v>
      </c>
      <c r="E236" s="333">
        <f>O.3!E247</f>
        <v>0</v>
      </c>
    </row>
    <row r="237" spans="3:9" x14ac:dyDescent="0.3">
      <c r="C237" s="6" t="str">
        <f>O.3!C248&amp;IF(G.Asm!$F$37="No"," (VAT "&amp;G.Asm!$F$38*100&amp;"%)"," (not included)")</f>
        <v>Total import/purchase VAT of total costs (not included)</v>
      </c>
      <c r="D237" s="333">
        <f>O.3!F248</f>
        <v>0</v>
      </c>
      <c r="E237" s="333">
        <f>O.3!E248</f>
        <v>0</v>
      </c>
    </row>
    <row r="239" spans="3:9" x14ac:dyDescent="0.3">
      <c r="C239" s="182" t="s">
        <v>217</v>
      </c>
      <c r="D239" s="182" t="s">
        <v>212</v>
      </c>
    </row>
    <row r="240" spans="3:9" x14ac:dyDescent="0.3">
      <c r="C240" s="122" t="str">
        <f>O.3!C251&amp;" ("&amp;G.Asm!$F$76*100&amp;"%)"</f>
        <v>FNPV (4%)</v>
      </c>
      <c r="D240" s="548">
        <f>O.3!E251</f>
        <v>0</v>
      </c>
    </row>
    <row r="241" spans="3:9" x14ac:dyDescent="0.3">
      <c r="C241" s="122" t="str">
        <f>O.3!C252</f>
        <v>FRR(C)</v>
      </c>
      <c r="D241" s="337" t="str">
        <f>O.3!E252</f>
        <v>No value</v>
      </c>
    </row>
    <row r="243" spans="3:9" ht="15.5" x14ac:dyDescent="0.35">
      <c r="C243" s="244" t="s">
        <v>256</v>
      </c>
      <c r="D243" s="234"/>
      <c r="E243" s="235"/>
      <c r="F243" s="235"/>
      <c r="G243" s="235"/>
      <c r="H243" s="235"/>
      <c r="I243" s="235"/>
    </row>
    <row r="245" spans="3:9" x14ac:dyDescent="0.3">
      <c r="C245" s="495" t="str">
        <f>O.3!E272</f>
        <v>Not applicable</v>
      </c>
    </row>
    <row r="246" spans="3:9" x14ac:dyDescent="0.3">
      <c r="C246" s="495" t="str">
        <f>O.3!E273</f>
        <v>Not a net revenue generating project</v>
      </c>
    </row>
    <row r="248" spans="3:9" x14ac:dyDescent="0.3">
      <c r="C248" s="182" t="s">
        <v>268</v>
      </c>
      <c r="D248" s="182" t="s">
        <v>212</v>
      </c>
    </row>
    <row r="249" spans="3:9" x14ac:dyDescent="0.3">
      <c r="C249" s="77" t="s">
        <v>259</v>
      </c>
      <c r="D249" s="338" t="str">
        <f>O.3!E277</f>
        <v>n.a.</v>
      </c>
    </row>
    <row r="250" spans="3:9" x14ac:dyDescent="0.3">
      <c r="C250" s="77" t="s">
        <v>260</v>
      </c>
      <c r="D250" s="342" t="str">
        <f>O.3!E278</f>
        <v>n.a.</v>
      </c>
    </row>
    <row r="251" spans="3:9" x14ac:dyDescent="0.3">
      <c r="C251" s="256" t="s">
        <v>267</v>
      </c>
      <c r="D251" s="328" t="str">
        <f>O.3!E279</f>
        <v>n.a.</v>
      </c>
    </row>
    <row r="253" spans="3:9" x14ac:dyDescent="0.3">
      <c r="H253" s="263"/>
    </row>
    <row r="254" spans="3:9" ht="15.5" x14ac:dyDescent="0.35">
      <c r="C254" s="236" t="s">
        <v>193</v>
      </c>
      <c r="D254" s="234"/>
      <c r="F254" s="236" t="s">
        <v>227</v>
      </c>
      <c r="G254" s="235"/>
      <c r="H254" s="235"/>
      <c r="I254" s="235"/>
    </row>
    <row r="255" spans="3:9" x14ac:dyDescent="0.3">
      <c r="C255" s="34"/>
    </row>
    <row r="256" spans="3:9" ht="59.15" customHeight="1" x14ac:dyDescent="0.3">
      <c r="C256" s="181" t="s">
        <v>137</v>
      </c>
      <c r="D256" s="181" t="s">
        <v>222</v>
      </c>
      <c r="E256" s="115"/>
      <c r="F256" s="191" t="s">
        <v>197</v>
      </c>
      <c r="G256" s="191" t="str">
        <f>"Switching value (NPV "&amp;G.Asm!$F$40*100&amp;"%)"</f>
        <v>Switching value (NPV 5%)</v>
      </c>
      <c r="H256" s="181" t="str">
        <f>"Maximum % change before FNPV "&amp;" ("&amp;G.Asm!$F$76*100&amp;"%)"&amp;IF(G.Asm!$F$37="Yes",""," (including VAT)") &amp;" turns to 0"</f>
        <v>Maximum % change before FNPV  (4%) turns to 0</v>
      </c>
      <c r="I256" s="181" t="str">
        <f>"Switching value (NPV "&amp;G.Asm!$F$76*100&amp;"%)"</f>
        <v>Switching value (NPV 4%)</v>
      </c>
    </row>
    <row r="257" spans="3:13" ht="13.4" customHeight="1" x14ac:dyDescent="0.3">
      <c r="C257" s="155" t="str">
        <f>O.3!$C$9</f>
        <v>A. Total investment costs</v>
      </c>
      <c r="D257" s="152" t="str">
        <f>'S&amp;S'!M10</f>
        <v/>
      </c>
      <c r="E257" s="116"/>
      <c r="F257" s="339">
        <f>'S&amp;S'!O10</f>
        <v>0</v>
      </c>
      <c r="G257" s="549" t="str">
        <f>'S&amp;S'!P10</f>
        <v>No value</v>
      </c>
      <c r="H257" s="344">
        <f>'S&amp;S'!Q10</f>
        <v>0</v>
      </c>
      <c r="I257" s="550" t="str">
        <f>'S&amp;S'!R10</f>
        <v>No value</v>
      </c>
    </row>
    <row r="258" spans="3:13" x14ac:dyDescent="0.3">
      <c r="C258" s="156" t="str">
        <f>O.3!$C$44</f>
        <v>C. Total operating and maintenance costs</v>
      </c>
      <c r="D258" s="152" t="str">
        <f>'S&amp;S'!M12</f>
        <v/>
      </c>
      <c r="E258" s="116"/>
      <c r="F258" s="339">
        <f>'S&amp;S'!O12</f>
        <v>0</v>
      </c>
      <c r="G258" s="549" t="str">
        <f>'S&amp;S'!P12</f>
        <v>No value</v>
      </c>
      <c r="H258" s="344">
        <f>'S&amp;S'!Q12</f>
        <v>0</v>
      </c>
      <c r="I258" s="550" t="str">
        <f>'S&amp;S'!R12</f>
        <v>No value</v>
      </c>
    </row>
    <row r="259" spans="3:13" x14ac:dyDescent="0.3">
      <c r="C259" s="156" t="str">
        <f>O.3!C71</f>
        <v>F. Total revenues</v>
      </c>
      <c r="D259" s="152" t="str">
        <f>'S&amp;S'!M14</f>
        <v/>
      </c>
      <c r="E259" s="116"/>
      <c r="F259" s="339">
        <f>'S&amp;S'!O14</f>
        <v>0</v>
      </c>
      <c r="G259" s="549" t="str">
        <f>'S&amp;S'!P14</f>
        <v>No value</v>
      </c>
      <c r="H259" s="344">
        <f>'S&amp;S'!Q14</f>
        <v>0</v>
      </c>
      <c r="I259" s="550" t="str">
        <f>'S&amp;S'!R14</f>
        <v>No value</v>
      </c>
    </row>
    <row r="260" spans="3:13" x14ac:dyDescent="0.3">
      <c r="C260" s="82" t="str">
        <f>O.3!$C$171</f>
        <v>E. Text: Text/Year</v>
      </c>
      <c r="D260" s="152" t="str">
        <f>'S&amp;S'!M16</f>
        <v/>
      </c>
      <c r="E260" s="125"/>
      <c r="F260" s="340">
        <f>'S&amp;S'!O16</f>
        <v>0</v>
      </c>
      <c r="G260" s="537" t="str">
        <f>'S&amp;S'!P16</f>
        <v>No value</v>
      </c>
      <c r="H260" s="418"/>
      <c r="I260" s="419"/>
    </row>
    <row r="261" spans="3:13" x14ac:dyDescent="0.3">
      <c r="C261" s="63" t="str">
        <f>"* - Critical variables are those for which a change of "&amp;'S&amp;S'!$D$5*100&amp;"% in value results in a change of at least "&amp;'S&amp;S'!$D$5*100&amp;"% in one of the main indicators"</f>
        <v>* - Critical variables are those for which a change of 1% in value results in a change of at least 1% in one of the main indicators</v>
      </c>
      <c r="D261" s="63"/>
      <c r="E261" s="63"/>
      <c r="F261" s="63"/>
      <c r="G261" s="63"/>
      <c r="H261" s="63"/>
      <c r="I261" s="63"/>
      <c r="J261" s="63"/>
      <c r="K261" s="63"/>
      <c r="L261" s="63"/>
      <c r="M261" s="63"/>
    </row>
    <row r="264" spans="3:13" ht="15.5" x14ac:dyDescent="0.35">
      <c r="C264" s="236" t="s">
        <v>194</v>
      </c>
      <c r="D264" s="234"/>
      <c r="E264" s="235"/>
      <c r="F264" s="235"/>
      <c r="G264" s="235"/>
    </row>
    <row r="266" spans="3:13" x14ac:dyDescent="0.3">
      <c r="C266" s="680" t="s">
        <v>195</v>
      </c>
      <c r="D266" s="736" t="s">
        <v>194</v>
      </c>
      <c r="E266" s="737"/>
      <c r="F266" s="738"/>
    </row>
    <row r="267" spans="3:13" x14ac:dyDescent="0.3">
      <c r="C267" s="680"/>
      <c r="D267" s="182" t="s">
        <v>159</v>
      </c>
      <c r="E267" s="182" t="s">
        <v>157</v>
      </c>
      <c r="F267" s="182" t="s">
        <v>158</v>
      </c>
    </row>
    <row r="268" spans="3:13" x14ac:dyDescent="0.3">
      <c r="C268" s="122" t="s">
        <v>156</v>
      </c>
      <c r="D268" s="336" t="str">
        <f>'S&amp;S'!D35</f>
        <v>No value</v>
      </c>
      <c r="E268" s="336" t="str">
        <f>'S&amp;S'!E35</f>
        <v>No value</v>
      </c>
      <c r="F268" s="336" t="str">
        <f>'S&amp;S'!F35</f>
        <v>No value</v>
      </c>
    </row>
    <row r="269" spans="3:13" x14ac:dyDescent="0.3">
      <c r="C269" s="122" t="s">
        <v>378</v>
      </c>
      <c r="D269" s="333">
        <f>'S&amp;S'!D36</f>
        <v>0</v>
      </c>
      <c r="E269" s="333">
        <f>'S&amp;S'!E36</f>
        <v>0</v>
      </c>
      <c r="F269" s="333">
        <f>'S&amp;S'!F36</f>
        <v>0</v>
      </c>
    </row>
    <row r="270" spans="3:13" x14ac:dyDescent="0.3">
      <c r="C270" s="122" t="s">
        <v>39</v>
      </c>
      <c r="D270" s="328" t="str">
        <f>'S&amp;S'!D37</f>
        <v>No value</v>
      </c>
      <c r="E270" s="328" t="str">
        <f>'S&amp;S'!E37</f>
        <v>No value</v>
      </c>
      <c r="F270" s="328" t="str">
        <f>'S&amp;S'!F37</f>
        <v>No value</v>
      </c>
    </row>
    <row r="272" spans="3:13" x14ac:dyDescent="0.3">
      <c r="C272" s="35"/>
      <c r="H272" s="263"/>
    </row>
    <row r="273" spans="3:13" ht="15.5" x14ac:dyDescent="0.35">
      <c r="C273" s="236" t="s">
        <v>193</v>
      </c>
      <c r="D273" s="234"/>
      <c r="F273" s="236" t="s">
        <v>227</v>
      </c>
      <c r="G273" s="235"/>
      <c r="H273" s="235"/>
      <c r="I273" s="235"/>
    </row>
    <row r="274" spans="3:13" x14ac:dyDescent="0.3">
      <c r="C274" s="34"/>
    </row>
    <row r="275" spans="3:13" ht="52" x14ac:dyDescent="0.3">
      <c r="C275" s="196" t="s">
        <v>137</v>
      </c>
      <c r="D275" s="181" t="s">
        <v>222</v>
      </c>
      <c r="E275" s="115"/>
      <c r="F275" s="181" t="s">
        <v>197</v>
      </c>
      <c r="G275" s="181" t="str">
        <f>"Switching value (NPV "&amp;G.Asm!$F$40*100&amp;"%)"</f>
        <v>Switching value (NPV 5%)</v>
      </c>
      <c r="H275" s="181" t="str">
        <f>"Maximum % change before FNPV "&amp;" ("&amp;G.Asm!$F$76*100&amp;"%)"&amp;IF(G.Asm!$F$37="Yes",""," (including VAT)") &amp;" turns to 0"</f>
        <v>Maximum % change before FNPV  (4%) turns to 0</v>
      </c>
      <c r="I275" s="181" t="str">
        <f>"Switching value (NPV "&amp;G.Asm!$F$76*100&amp;"%)"</f>
        <v>Switching value (NPV 4%)</v>
      </c>
      <c r="L275" s="115"/>
      <c r="M275" s="115"/>
    </row>
    <row r="276" spans="3:13" x14ac:dyDescent="0.3">
      <c r="C276" s="160" t="str">
        <f>O.3!$C$9</f>
        <v>A. Total investment costs</v>
      </c>
      <c r="D276" s="140" t="str">
        <f>'S&amp;S'!M43</f>
        <v/>
      </c>
      <c r="E276" s="158"/>
      <c r="F276" s="340">
        <f>'S&amp;S'!O43</f>
        <v>0</v>
      </c>
      <c r="G276" s="537" t="str">
        <f>'S&amp;S'!P43</f>
        <v>No value</v>
      </c>
      <c r="H276" s="151">
        <f>'S&amp;S'!Q43</f>
        <v>0</v>
      </c>
      <c r="I276" s="551" t="str">
        <f>'S&amp;S'!R43</f>
        <v>No value</v>
      </c>
      <c r="L276" s="117"/>
      <c r="M276" s="26"/>
    </row>
    <row r="277" spans="3:13" x14ac:dyDescent="0.3">
      <c r="C277" s="82" t="str">
        <f>O.3!$C$44</f>
        <v>C. Total operating and maintenance costs</v>
      </c>
      <c r="D277" s="140" t="str">
        <f>'S&amp;S'!M45</f>
        <v/>
      </c>
      <c r="E277" s="158"/>
      <c r="F277" s="340">
        <f>'S&amp;S'!O45</f>
        <v>0</v>
      </c>
      <c r="G277" s="537" t="str">
        <f>'S&amp;S'!P45</f>
        <v>No value</v>
      </c>
      <c r="H277" s="151">
        <f>'S&amp;S'!Q45</f>
        <v>0</v>
      </c>
      <c r="I277" s="551" t="str">
        <f>'S&amp;S'!R45</f>
        <v>No value</v>
      </c>
      <c r="L277" s="117"/>
      <c r="M277" s="26"/>
    </row>
    <row r="278" spans="3:13" x14ac:dyDescent="0.3">
      <c r="C278" s="82" t="str">
        <f>O.3!C71</f>
        <v>F. Total revenues</v>
      </c>
      <c r="D278" s="140" t="str">
        <f>'S&amp;S'!M47</f>
        <v/>
      </c>
      <c r="E278" s="158"/>
      <c r="F278" s="340">
        <f>'S&amp;S'!O47</f>
        <v>0</v>
      </c>
      <c r="G278" s="537" t="str">
        <f>'S&amp;S'!P47</f>
        <v>No value</v>
      </c>
      <c r="H278" s="151">
        <f>'S&amp;S'!Q47</f>
        <v>0</v>
      </c>
      <c r="I278" s="551" t="str">
        <f>'S&amp;S'!R47</f>
        <v>No value</v>
      </c>
      <c r="L278" s="117"/>
      <c r="M278" s="26"/>
    </row>
    <row r="279" spans="3:13" x14ac:dyDescent="0.3">
      <c r="C279" s="82" t="str">
        <f>O.3!$C$95</f>
        <v>G. Total net value of externalities</v>
      </c>
      <c r="D279" s="140" t="str">
        <f>'S&amp;S'!M49</f>
        <v/>
      </c>
      <c r="E279" s="158"/>
      <c r="F279" s="340">
        <f>'S&amp;S'!O49</f>
        <v>0</v>
      </c>
      <c r="G279" s="537" t="str">
        <f>'S&amp;S'!P49</f>
        <v>No value</v>
      </c>
      <c r="H279" s="161" t="str">
        <f>'S&amp;S'!Q49</f>
        <v/>
      </c>
      <c r="I279" s="162" t="str">
        <f>'S&amp;S'!R49</f>
        <v/>
      </c>
      <c r="L279" s="157"/>
      <c r="M279" s="26"/>
    </row>
    <row r="280" spans="3:13" x14ac:dyDescent="0.3">
      <c r="C280" s="82" t="str">
        <f>O.3!$C$119</f>
        <v>H. Total net value of climate change mitigation</v>
      </c>
      <c r="D280" s="140" t="str">
        <f>'S&amp;S'!M51</f>
        <v/>
      </c>
      <c r="E280" s="158"/>
      <c r="F280" s="340">
        <f>'S&amp;S'!O51</f>
        <v>0</v>
      </c>
      <c r="G280" s="537" t="str">
        <f>'S&amp;S'!P51</f>
        <v>No value</v>
      </c>
      <c r="H280" s="163" t="str">
        <f>'S&amp;S'!Q51</f>
        <v/>
      </c>
      <c r="I280" s="164" t="str">
        <f>'S&amp;S'!R51</f>
        <v/>
      </c>
      <c r="L280" s="157"/>
      <c r="M280" s="26"/>
    </row>
    <row r="281" spans="3:13" x14ac:dyDescent="0.3">
      <c r="C281" s="82" t="str">
        <f>O.3!$C$171</f>
        <v>E. Text: Text/Year</v>
      </c>
      <c r="D281" s="140" t="str">
        <f>'S&amp;S'!M53</f>
        <v/>
      </c>
      <c r="E281" s="158"/>
      <c r="F281" s="340">
        <f>'S&amp;S'!O53</f>
        <v>0</v>
      </c>
      <c r="G281" s="537" t="str">
        <f>'S&amp;S'!P53</f>
        <v>No value</v>
      </c>
      <c r="H281" s="165" t="str">
        <f>'S&amp;S'!Q53</f>
        <v/>
      </c>
      <c r="I281" s="166" t="str">
        <f>'S&amp;S'!R53</f>
        <v/>
      </c>
      <c r="L281" s="157"/>
      <c r="M281" s="26"/>
    </row>
    <row r="282" spans="3:13" x14ac:dyDescent="0.3">
      <c r="C282" s="63" t="str">
        <f>"* - Critical variables are those for which a change of "&amp;'S&amp;S'!$D$5*100&amp;"% in value results in a change of at least "&amp;'S&amp;S'!$D$5*100&amp;"% in one of the main indicators"</f>
        <v>* - Critical variables are those for which a change of 1% in value results in a change of at least 1% in one of the main indicators</v>
      </c>
      <c r="D282" s="63"/>
      <c r="E282" s="63"/>
      <c r="F282" s="63"/>
      <c r="G282" s="63"/>
      <c r="H282" s="63"/>
      <c r="I282" s="63"/>
      <c r="J282" s="63"/>
      <c r="K282" s="63"/>
      <c r="L282" s="63"/>
      <c r="M282" s="63"/>
    </row>
    <row r="285" spans="3:13" ht="15.5" x14ac:dyDescent="0.35">
      <c r="C285" s="236" t="s">
        <v>194</v>
      </c>
      <c r="D285" s="234"/>
      <c r="E285" s="235"/>
      <c r="F285" s="235"/>
      <c r="G285" s="235"/>
      <c r="H285" s="235"/>
      <c r="I285" s="235"/>
    </row>
    <row r="287" spans="3:13" x14ac:dyDescent="0.3">
      <c r="C287" s="680" t="s">
        <v>195</v>
      </c>
      <c r="D287" s="736" t="s">
        <v>194</v>
      </c>
      <c r="E287" s="737"/>
      <c r="F287" s="738"/>
    </row>
    <row r="288" spans="3:13" x14ac:dyDescent="0.3">
      <c r="C288" s="680"/>
      <c r="D288" s="182" t="s">
        <v>159</v>
      </c>
      <c r="E288" s="182" t="s">
        <v>157</v>
      </c>
      <c r="F288" s="182" t="s">
        <v>158</v>
      </c>
    </row>
    <row r="289" spans="3:10" x14ac:dyDescent="0.3">
      <c r="C289" s="122" t="s">
        <v>156</v>
      </c>
      <c r="D289" s="336" t="str">
        <f>'S&amp;S'!D76</f>
        <v>No value</v>
      </c>
      <c r="E289" s="336" t="str">
        <f>'S&amp;S'!E76</f>
        <v>No value</v>
      </c>
      <c r="F289" s="336" t="str">
        <f>'S&amp;S'!F76</f>
        <v>No value</v>
      </c>
    </row>
    <row r="290" spans="3:10" x14ac:dyDescent="0.3">
      <c r="C290" s="122" t="s">
        <v>378</v>
      </c>
      <c r="D290" s="333">
        <f>'S&amp;S'!D77</f>
        <v>0</v>
      </c>
      <c r="E290" s="333">
        <f>'S&amp;S'!E77</f>
        <v>0</v>
      </c>
      <c r="F290" s="333">
        <f>'S&amp;S'!F77</f>
        <v>0</v>
      </c>
    </row>
    <row r="291" spans="3:10" x14ac:dyDescent="0.3">
      <c r="C291" s="122" t="s">
        <v>379</v>
      </c>
      <c r="D291" s="328" t="str">
        <f>'S&amp;S'!D78</f>
        <v>No value</v>
      </c>
      <c r="E291" s="328" t="str">
        <f>'S&amp;S'!E78</f>
        <v>No value</v>
      </c>
      <c r="F291" s="328" t="str">
        <f>'S&amp;S'!F78</f>
        <v>No value</v>
      </c>
    </row>
    <row r="294" spans="3:10" ht="15.5" x14ac:dyDescent="0.35">
      <c r="C294" s="236" t="s">
        <v>193</v>
      </c>
      <c r="D294" s="234"/>
      <c r="E294" s="235"/>
      <c r="F294" s="235"/>
      <c r="G294" s="235"/>
      <c r="H294" s="235"/>
      <c r="I294" s="235"/>
    </row>
    <row r="295" spans="3:10" x14ac:dyDescent="0.3">
      <c r="C295" s="34"/>
    </row>
    <row r="296" spans="3:10" ht="26" x14ac:dyDescent="0.3">
      <c r="C296" s="181" t="s">
        <v>137</v>
      </c>
      <c r="D296" s="181" t="s">
        <v>222</v>
      </c>
      <c r="E296" s="115"/>
      <c r="F296" s="115"/>
      <c r="G296" s="115"/>
      <c r="H296" s="115"/>
      <c r="I296" s="115"/>
      <c r="J296" s="115"/>
    </row>
    <row r="297" spans="3:10" x14ac:dyDescent="0.3">
      <c r="C297" s="160" t="str">
        <f>'S&amp;S'!C84</f>
        <v>A. Total investment costs</v>
      </c>
      <c r="D297" s="65" t="str">
        <f>'S&amp;S'!K84</f>
        <v>No</v>
      </c>
      <c r="F297" s="159"/>
      <c r="G297" s="9"/>
      <c r="H297" s="116"/>
      <c r="I297" s="167"/>
      <c r="J297" s="116"/>
    </row>
    <row r="298" spans="3:10" x14ac:dyDescent="0.3">
      <c r="C298" s="82" t="str">
        <f>'S&amp;S'!C86</f>
        <v>C. Total operating and maintenance costs</v>
      </c>
      <c r="D298" s="65" t="str">
        <f>'S&amp;S'!K86</f>
        <v>No</v>
      </c>
      <c r="E298" s="158"/>
      <c r="F298" s="159"/>
      <c r="G298" s="9"/>
      <c r="H298" s="116"/>
      <c r="I298" s="167"/>
      <c r="J298" s="168"/>
    </row>
    <row r="299" spans="3:10" x14ac:dyDescent="0.3">
      <c r="C299" s="63" t="str">
        <f>"* - Critical variables are those for which a change of "&amp;'S&amp;S'!$D$5*100&amp;"% in value results in a change of at least "&amp;'S&amp;S'!$D$5*100&amp;"% in one of the main indicators"</f>
        <v>* - Critical variables are those for which a change of 1% in value results in a change of at least 1% in one of the main indicators</v>
      </c>
    </row>
    <row r="302" spans="3:10" ht="15.5" x14ac:dyDescent="0.35">
      <c r="C302" s="236" t="s">
        <v>194</v>
      </c>
      <c r="D302" s="234"/>
      <c r="E302" s="235"/>
      <c r="F302" s="235"/>
      <c r="G302" s="235"/>
      <c r="H302" s="235"/>
      <c r="I302" s="235"/>
    </row>
    <row r="304" spans="3:10" x14ac:dyDescent="0.3">
      <c r="C304" s="680" t="s">
        <v>195</v>
      </c>
      <c r="D304" s="736" t="s">
        <v>194</v>
      </c>
      <c r="E304" s="737"/>
      <c r="F304" s="738"/>
    </row>
    <row r="305" spans="3:16" x14ac:dyDescent="0.3">
      <c r="C305" s="680"/>
      <c r="D305" s="182" t="s">
        <v>159</v>
      </c>
      <c r="E305" s="182" t="s">
        <v>157</v>
      </c>
      <c r="F305" s="182" t="s">
        <v>158</v>
      </c>
    </row>
    <row r="306" spans="3:16" x14ac:dyDescent="0.3">
      <c r="C306" s="123" t="s">
        <v>43</v>
      </c>
      <c r="D306" s="66">
        <f>'S&amp;S'!D101</f>
        <v>0</v>
      </c>
      <c r="E306" s="66">
        <f>'S&amp;S'!E101</f>
        <v>0</v>
      </c>
      <c r="F306" s="66">
        <f>'S&amp;S'!F101</f>
        <v>0</v>
      </c>
    </row>
    <row r="307" spans="3:16" x14ac:dyDescent="0.3">
      <c r="C307" s="124" t="s">
        <v>378</v>
      </c>
      <c r="D307" s="66">
        <f>'S&amp;S'!D102</f>
        <v>0</v>
      </c>
      <c r="E307" s="66">
        <f>'S&amp;S'!E102</f>
        <v>0</v>
      </c>
      <c r="F307" s="66">
        <f>'S&amp;S'!F102</f>
        <v>0</v>
      </c>
    </row>
    <row r="309" spans="3:16" x14ac:dyDescent="0.3">
      <c r="H309" s="263"/>
    </row>
    <row r="310" spans="3:16" ht="15.5" x14ac:dyDescent="0.35">
      <c r="C310" s="236" t="s">
        <v>193</v>
      </c>
      <c r="D310" s="234"/>
      <c r="F310" s="236" t="s">
        <v>227</v>
      </c>
      <c r="G310" s="235"/>
      <c r="H310" s="235"/>
      <c r="I310" s="235"/>
    </row>
    <row r="311" spans="3:16" x14ac:dyDescent="0.3">
      <c r="C311" s="34"/>
    </row>
    <row r="312" spans="3:16" ht="52" x14ac:dyDescent="0.3">
      <c r="C312" s="181" t="s">
        <v>137</v>
      </c>
      <c r="D312" s="181" t="s">
        <v>222</v>
      </c>
      <c r="E312" s="115"/>
      <c r="F312" s="191" t="str">
        <f>"Maximum % change before ENPV ("&amp;G.Asm!$F$40*100&amp;"%) turns to 0"</f>
        <v>Maximum % change before ENPV (5%) turns to 0</v>
      </c>
      <c r="G312" s="181" t="str">
        <f>"Switching value (NPV "&amp;G.Asm!$F$40*100&amp;"%)"</f>
        <v>Switching value (NPV 5%)</v>
      </c>
      <c r="H312" s="191" t="str">
        <f>"Maximum % change before FNPV "&amp;" ("&amp;G.Asm!$F$76*100&amp;"%)"&amp;IF(G.Asm!$F$37="Yes",""," (including VAT)") &amp;" turns to 0"</f>
        <v>Maximum % change before FNPV  (4%) turns to 0</v>
      </c>
      <c r="I312" s="191" t="str">
        <f>"Switching value (NPV "&amp;G.Asm!$F$76*100&amp;"%)"</f>
        <v>Switching value (NPV 4%)</v>
      </c>
      <c r="L312" s="115"/>
      <c r="M312" s="115"/>
      <c r="N312" s="115"/>
      <c r="O312" s="115"/>
      <c r="P312" s="115"/>
    </row>
    <row r="313" spans="3:16" x14ac:dyDescent="0.3">
      <c r="C313" s="169" t="str">
        <f>'S&amp;S'!C108</f>
        <v>A. Total investment costs</v>
      </c>
      <c r="D313" s="170" t="str">
        <f>'S&amp;S'!Q108</f>
        <v/>
      </c>
      <c r="E313" s="168"/>
      <c r="F313" s="151">
        <f>'S&amp;S'!S108</f>
        <v>0</v>
      </c>
      <c r="G313" s="537" t="str">
        <f>'S&amp;S'!T108</f>
        <v>No value</v>
      </c>
      <c r="H313" s="151">
        <f>'S&amp;S'!U108</f>
        <v>0</v>
      </c>
      <c r="I313" s="537" t="str">
        <f>'S&amp;S'!V108</f>
        <v>No value</v>
      </c>
      <c r="L313" s="116"/>
      <c r="M313" s="167"/>
      <c r="N313" s="116"/>
      <c r="O313" s="116"/>
      <c r="P313" s="117"/>
    </row>
    <row r="314" spans="3:16" x14ac:dyDescent="0.3">
      <c r="C314" s="169" t="str">
        <f>'S&amp;S'!C110</f>
        <v>C. Total operating and maintenance costs</v>
      </c>
      <c r="D314" s="170" t="str">
        <f>'S&amp;S'!Q110</f>
        <v/>
      </c>
      <c r="E314" s="168"/>
      <c r="F314" s="151">
        <f>'S&amp;S'!S110</f>
        <v>0</v>
      </c>
      <c r="G314" s="537" t="str">
        <f>'S&amp;S'!T110</f>
        <v>No value</v>
      </c>
      <c r="H314" s="151">
        <f>'S&amp;S'!U110</f>
        <v>0</v>
      </c>
      <c r="I314" s="537" t="str">
        <f>'S&amp;S'!V110</f>
        <v>No value</v>
      </c>
    </row>
    <row r="315" spans="3:16" x14ac:dyDescent="0.3">
      <c r="C315" s="169">
        <f>'S&amp;S'!C112</f>
        <v>0</v>
      </c>
      <c r="D315" s="170" t="str">
        <f>'S&amp;S'!Q112</f>
        <v/>
      </c>
      <c r="E315" s="168"/>
      <c r="F315" s="151">
        <f>'S&amp;S'!S112</f>
        <v>0</v>
      </c>
      <c r="G315" s="537" t="str">
        <f>'S&amp;S'!T112</f>
        <v>No value</v>
      </c>
      <c r="H315" s="153"/>
      <c r="I315" s="417"/>
    </row>
    <row r="316" spans="3:16" x14ac:dyDescent="0.3">
      <c r="C316" s="169">
        <f>'S&amp;S'!C114</f>
        <v>0</v>
      </c>
      <c r="D316" s="170" t="str">
        <f>'S&amp;S'!Q114</f>
        <v/>
      </c>
      <c r="E316" s="168"/>
      <c r="F316" s="151">
        <f>'S&amp;S'!S114</f>
        <v>0</v>
      </c>
      <c r="G316" s="537" t="str">
        <f>'S&amp;S'!T114</f>
        <v>No value</v>
      </c>
      <c r="H316" s="154"/>
      <c r="I316" s="179"/>
    </row>
    <row r="317" spans="3:16" x14ac:dyDescent="0.3">
      <c r="C317" s="169">
        <f>'S&amp;S'!C116</f>
        <v>0</v>
      </c>
      <c r="D317" s="170" t="str">
        <f>'S&amp;S'!Q116</f>
        <v/>
      </c>
      <c r="E317" s="168"/>
      <c r="F317" s="151">
        <f>'S&amp;S'!S116</f>
        <v>0</v>
      </c>
      <c r="G317" s="537" t="str">
        <f>'S&amp;S'!T116</f>
        <v>No value</v>
      </c>
      <c r="H317" s="154"/>
      <c r="I317" s="179"/>
    </row>
    <row r="318" spans="3:16" x14ac:dyDescent="0.3">
      <c r="C318" s="169">
        <f>'S&amp;S'!C118</f>
        <v>0</v>
      </c>
      <c r="D318" s="170" t="str">
        <f>'S&amp;S'!Q118</f>
        <v/>
      </c>
      <c r="E318" s="168"/>
      <c r="F318" s="151">
        <f>'S&amp;S'!S118</f>
        <v>0</v>
      </c>
      <c r="G318" s="537" t="str">
        <f>'S&amp;S'!T118</f>
        <v>No value</v>
      </c>
      <c r="H318" s="154"/>
      <c r="I318" s="179"/>
    </row>
    <row r="319" spans="3:16" x14ac:dyDescent="0.3">
      <c r="C319" s="169">
        <f>'S&amp;S'!C120</f>
        <v>0</v>
      </c>
      <c r="D319" s="170" t="str">
        <f>'S&amp;S'!Q120</f>
        <v/>
      </c>
      <c r="E319" s="168"/>
      <c r="F319" s="151">
        <f>'S&amp;S'!S120</f>
        <v>0</v>
      </c>
      <c r="G319" s="537" t="str">
        <f>'S&amp;S'!T120</f>
        <v>No value</v>
      </c>
      <c r="H319" s="154"/>
      <c r="I319" s="179"/>
    </row>
    <row r="320" spans="3:16" x14ac:dyDescent="0.3">
      <c r="C320" s="169">
        <f>'S&amp;S'!C122</f>
        <v>0</v>
      </c>
      <c r="D320" s="170" t="str">
        <f>'S&amp;S'!Q122</f>
        <v/>
      </c>
      <c r="E320" s="168"/>
      <c r="F320" s="151">
        <f>'S&amp;S'!S122</f>
        <v>0</v>
      </c>
      <c r="G320" s="537" t="str">
        <f>'S&amp;S'!T122</f>
        <v>No value</v>
      </c>
      <c r="H320" s="154"/>
      <c r="I320" s="179"/>
    </row>
    <row r="321" spans="3:9" x14ac:dyDescent="0.3">
      <c r="C321" s="169">
        <f>'S&amp;S'!C124</f>
        <v>0</v>
      </c>
      <c r="D321" s="170" t="str">
        <f>'S&amp;S'!Q124</f>
        <v/>
      </c>
      <c r="E321" s="168"/>
      <c r="F321" s="151">
        <f>'S&amp;S'!S124</f>
        <v>0</v>
      </c>
      <c r="G321" s="537" t="str">
        <f>'S&amp;S'!T124</f>
        <v>No value</v>
      </c>
      <c r="H321" s="154"/>
      <c r="I321" s="179"/>
    </row>
    <row r="322" spans="3:9" x14ac:dyDescent="0.3">
      <c r="C322" s="169">
        <f>'S&amp;S'!C126</f>
        <v>0</v>
      </c>
      <c r="D322" s="170" t="str">
        <f>'S&amp;S'!Q126</f>
        <v/>
      </c>
      <c r="E322" s="168"/>
      <c r="F322" s="151">
        <f>'S&amp;S'!S126</f>
        <v>0</v>
      </c>
      <c r="G322" s="537" t="str">
        <f>'S&amp;S'!T126</f>
        <v>No value</v>
      </c>
      <c r="H322" s="154"/>
      <c r="I322" s="179"/>
    </row>
    <row r="323" spans="3:9" x14ac:dyDescent="0.3">
      <c r="C323" s="169">
        <f>'S&amp;S'!C128</f>
        <v>0</v>
      </c>
      <c r="D323" s="170" t="str">
        <f>'S&amp;S'!Q128</f>
        <v/>
      </c>
      <c r="E323" s="168"/>
      <c r="F323" s="151">
        <f>'S&amp;S'!S128</f>
        <v>0</v>
      </c>
      <c r="G323" s="537" t="str">
        <f>'S&amp;S'!T128</f>
        <v>No value</v>
      </c>
      <c r="H323" s="154"/>
      <c r="I323" s="179"/>
    </row>
    <row r="324" spans="3:9" x14ac:dyDescent="0.3">
      <c r="C324" s="169">
        <f>'S&amp;S'!C130</f>
        <v>0</v>
      </c>
      <c r="D324" s="170" t="str">
        <f>'S&amp;S'!Q130</f>
        <v/>
      </c>
      <c r="E324" s="168"/>
      <c r="F324" s="151">
        <f>'S&amp;S'!S130</f>
        <v>0</v>
      </c>
      <c r="G324" s="537" t="str">
        <f>'S&amp;S'!T130</f>
        <v>No value</v>
      </c>
      <c r="H324" s="154"/>
      <c r="I324" s="179"/>
    </row>
    <row r="325" spans="3:9" x14ac:dyDescent="0.3">
      <c r="C325" s="169">
        <f>'S&amp;S'!C132</f>
        <v>0</v>
      </c>
      <c r="D325" s="170" t="str">
        <f>'S&amp;S'!Q132</f>
        <v/>
      </c>
      <c r="E325" s="168"/>
      <c r="F325" s="151">
        <f>'S&amp;S'!S132</f>
        <v>0</v>
      </c>
      <c r="G325" s="537" t="str">
        <f>'S&amp;S'!T132</f>
        <v>No value</v>
      </c>
      <c r="H325" s="154"/>
      <c r="I325" s="179"/>
    </row>
    <row r="326" spans="3:9" x14ac:dyDescent="0.3">
      <c r="C326" s="169">
        <f>'S&amp;S'!C134</f>
        <v>0</v>
      </c>
      <c r="D326" s="170" t="str">
        <f>'S&amp;S'!Q134</f>
        <v/>
      </c>
      <c r="E326" s="168"/>
      <c r="F326" s="151">
        <f>'S&amp;S'!S134</f>
        <v>0</v>
      </c>
      <c r="G326" s="537" t="str">
        <f>'S&amp;S'!T134</f>
        <v>No value</v>
      </c>
      <c r="H326" s="154"/>
      <c r="I326" s="179"/>
    </row>
    <row r="327" spans="3:9" x14ac:dyDescent="0.3">
      <c r="C327" s="169">
        <f>'S&amp;S'!C136</f>
        <v>0</v>
      </c>
      <c r="D327" s="170" t="str">
        <f>'S&amp;S'!Q136</f>
        <v/>
      </c>
      <c r="E327" s="168"/>
      <c r="F327" s="151">
        <f>'S&amp;S'!S136</f>
        <v>0</v>
      </c>
      <c r="G327" s="537" t="str">
        <f>'S&amp;S'!T136</f>
        <v>No value</v>
      </c>
      <c r="H327" s="154"/>
      <c r="I327" s="179"/>
    </row>
    <row r="328" spans="3:9" x14ac:dyDescent="0.3">
      <c r="C328" s="169">
        <f>'S&amp;S'!C138</f>
        <v>0</v>
      </c>
      <c r="D328" s="170" t="str">
        <f>'S&amp;S'!Q138</f>
        <v/>
      </c>
      <c r="E328" s="168"/>
      <c r="F328" s="151">
        <f>'S&amp;S'!S138</f>
        <v>0</v>
      </c>
      <c r="G328" s="537" t="str">
        <f>'S&amp;S'!T138</f>
        <v>No value</v>
      </c>
      <c r="H328" s="154"/>
      <c r="I328" s="179"/>
    </row>
    <row r="329" spans="3:9" x14ac:dyDescent="0.3">
      <c r="C329" s="169">
        <f>'S&amp;S'!C140</f>
        <v>0</v>
      </c>
      <c r="D329" s="16" t="str">
        <f>'S&amp;S'!Q140</f>
        <v/>
      </c>
      <c r="E329" s="168"/>
      <c r="F329" s="151">
        <f>'S&amp;S'!S140</f>
        <v>0</v>
      </c>
      <c r="G329" s="537" t="str">
        <f>'S&amp;S'!T140</f>
        <v>No value</v>
      </c>
      <c r="H329" s="154"/>
      <c r="I329" s="179"/>
    </row>
    <row r="330" spans="3:9" x14ac:dyDescent="0.3">
      <c r="C330" s="169" t="str">
        <f>'S&amp;S'!C142</f>
        <v>Spare</v>
      </c>
      <c r="D330" s="170" t="str">
        <f>'S&amp;S'!Q142</f>
        <v/>
      </c>
      <c r="E330" s="168"/>
      <c r="F330" s="151">
        <f>'S&amp;S'!S142</f>
        <v>0</v>
      </c>
      <c r="G330" s="537" t="str">
        <f>'S&amp;S'!T142</f>
        <v>No value</v>
      </c>
      <c r="H330" s="154"/>
      <c r="I330" s="179"/>
    </row>
    <row r="331" spans="3:9" x14ac:dyDescent="0.3">
      <c r="C331" s="169" t="str">
        <f>'S&amp;S'!C144</f>
        <v>Spare</v>
      </c>
      <c r="D331" s="170" t="str">
        <f>'S&amp;S'!Q144</f>
        <v/>
      </c>
      <c r="E331" s="168"/>
      <c r="F331" s="151">
        <f>'S&amp;S'!S144</f>
        <v>0</v>
      </c>
      <c r="G331" s="537" t="str">
        <f>'S&amp;S'!T144</f>
        <v>No value</v>
      </c>
      <c r="H331" s="154"/>
      <c r="I331" s="179"/>
    </row>
    <row r="332" spans="3:9" x14ac:dyDescent="0.3">
      <c r="C332" s="169" t="str">
        <f>'S&amp;S'!C146</f>
        <v>Spare</v>
      </c>
      <c r="D332" s="170" t="str">
        <f>'S&amp;S'!Q146</f>
        <v/>
      </c>
      <c r="E332" s="168"/>
      <c r="F332" s="151">
        <f>'S&amp;S'!S146</f>
        <v>0</v>
      </c>
      <c r="G332" s="537" t="str">
        <f>'S&amp;S'!T146</f>
        <v>No value</v>
      </c>
      <c r="H332" s="154"/>
      <c r="I332" s="179"/>
    </row>
    <row r="333" spans="3:9" x14ac:dyDescent="0.3">
      <c r="C333" s="169" t="str">
        <f>'S&amp;S'!C148</f>
        <v>Spare</v>
      </c>
      <c r="D333" s="170" t="str">
        <f>'S&amp;S'!Q148</f>
        <v/>
      </c>
      <c r="E333" s="168"/>
      <c r="F333" s="151">
        <f>'S&amp;S'!S148</f>
        <v>0</v>
      </c>
      <c r="G333" s="537" t="str">
        <f>'S&amp;S'!T148</f>
        <v>No value</v>
      </c>
      <c r="H333" s="154"/>
      <c r="I333" s="179"/>
    </row>
    <row r="334" spans="3:9" x14ac:dyDescent="0.3">
      <c r="C334" s="169" t="str">
        <f>'S&amp;S'!C150</f>
        <v>Spare</v>
      </c>
      <c r="D334" s="170" t="str">
        <f>'S&amp;S'!Q150</f>
        <v/>
      </c>
      <c r="E334" s="168"/>
      <c r="F334" s="151">
        <f>'S&amp;S'!S150</f>
        <v>0</v>
      </c>
      <c r="G334" s="537" t="str">
        <f>'S&amp;S'!T150</f>
        <v>No value</v>
      </c>
      <c r="H334" s="154"/>
      <c r="I334" s="179"/>
    </row>
    <row r="335" spans="3:9" x14ac:dyDescent="0.3">
      <c r="C335" s="169" t="str">
        <f>'S&amp;S'!C152</f>
        <v>G. Total net value of externalities</v>
      </c>
      <c r="D335" s="170" t="str">
        <f>'S&amp;S'!Q152</f>
        <v/>
      </c>
      <c r="E335" s="168"/>
      <c r="F335" s="151">
        <f>'S&amp;S'!S152</f>
        <v>0</v>
      </c>
      <c r="G335" s="537" t="str">
        <f>'S&amp;S'!T152</f>
        <v>No value</v>
      </c>
      <c r="H335" s="154"/>
      <c r="I335" s="179"/>
    </row>
    <row r="336" spans="3:9" x14ac:dyDescent="0.3">
      <c r="C336" s="169" t="str">
        <f>'S&amp;S'!C154</f>
        <v>H. Total net value of climate change mitigation</v>
      </c>
      <c r="D336" s="170" t="str">
        <f>'S&amp;S'!Q154</f>
        <v/>
      </c>
      <c r="E336" s="168"/>
      <c r="F336" s="151">
        <f>'S&amp;S'!S154</f>
        <v>0</v>
      </c>
      <c r="G336" s="537" t="str">
        <f>'S&amp;S'!T154</f>
        <v>No value</v>
      </c>
      <c r="H336" s="154"/>
      <c r="I336" s="179"/>
    </row>
    <row r="337" spans="3:9" x14ac:dyDescent="0.3">
      <c r="C337" s="169" t="str">
        <f>'S&amp;S'!C156</f>
        <v>F. Total revenues</v>
      </c>
      <c r="D337" s="170" t="str">
        <f>'S&amp;S'!Q156</f>
        <v/>
      </c>
      <c r="E337" s="168"/>
      <c r="F337" s="208"/>
      <c r="G337" s="209"/>
      <c r="H337" s="151">
        <f>'S&amp;S'!U156</f>
        <v>0</v>
      </c>
      <c r="I337" s="537" t="str">
        <f>'S&amp;S'!V156</f>
        <v>No value</v>
      </c>
    </row>
    <row r="338" spans="3:9" x14ac:dyDescent="0.3">
      <c r="C338" s="63" t="str">
        <f>"* - Critical variables are those for which a change of "&amp;'S&amp;S'!$D$5*100&amp;"% in value results in a change of at least "&amp;'S&amp;S'!$D$5*100&amp;"% in one of the main indicators"</f>
        <v>* - Critical variables are those for which a change of 1% in value results in a change of at least 1% in one of the main indicators</v>
      </c>
    </row>
    <row r="341" spans="3:9" ht="15.5" x14ac:dyDescent="0.35">
      <c r="C341" s="236" t="s">
        <v>194</v>
      </c>
      <c r="D341" s="234"/>
      <c r="E341" s="235"/>
      <c r="F341" s="235"/>
      <c r="G341" s="235"/>
      <c r="H341" s="235"/>
      <c r="I341" s="235"/>
    </row>
    <row r="343" spans="3:9" x14ac:dyDescent="0.3">
      <c r="C343" s="680" t="s">
        <v>195</v>
      </c>
      <c r="D343" s="736" t="s">
        <v>194</v>
      </c>
      <c r="E343" s="737"/>
      <c r="F343" s="738"/>
    </row>
    <row r="344" spans="3:9" x14ac:dyDescent="0.3">
      <c r="C344" s="680"/>
      <c r="D344" s="182" t="s">
        <v>159</v>
      </c>
      <c r="E344" s="182" t="s">
        <v>157</v>
      </c>
      <c r="F344" s="182" t="s">
        <v>158</v>
      </c>
    </row>
    <row r="345" spans="3:9" x14ac:dyDescent="0.3">
      <c r="C345" s="123" t="s">
        <v>48</v>
      </c>
      <c r="D345" s="333">
        <f>'S&amp;S'!D217</f>
        <v>0</v>
      </c>
      <c r="E345" s="333">
        <f>'S&amp;S'!E217</f>
        <v>0</v>
      </c>
      <c r="F345" s="333">
        <f>'S&amp;S'!F217</f>
        <v>0</v>
      </c>
    </row>
    <row r="346" spans="3:9" x14ac:dyDescent="0.3">
      <c r="C346" s="123" t="s">
        <v>49</v>
      </c>
      <c r="D346" s="328" t="str">
        <f>'S&amp;S'!D218</f>
        <v>No value</v>
      </c>
      <c r="E346" s="328" t="str">
        <f>'S&amp;S'!E218</f>
        <v>No value</v>
      </c>
      <c r="F346" s="328" t="str">
        <f>'S&amp;S'!F218</f>
        <v>No value</v>
      </c>
    </row>
    <row r="347" spans="3:9" x14ac:dyDescent="0.3">
      <c r="C347" s="123" t="s">
        <v>50</v>
      </c>
      <c r="D347" s="341" t="str">
        <f>'S&amp;S'!D219</f>
        <v>No value</v>
      </c>
      <c r="E347" s="341" t="str">
        <f>'S&amp;S'!E219</f>
        <v>No value</v>
      </c>
      <c r="F347" s="341" t="str">
        <f>'S&amp;S'!F219</f>
        <v>No value</v>
      </c>
    </row>
    <row r="348" spans="3:9" x14ac:dyDescent="0.3">
      <c r="C348" s="124" t="s">
        <v>378</v>
      </c>
      <c r="D348" s="66">
        <f>'S&amp;S'!D220</f>
        <v>0</v>
      </c>
      <c r="E348" s="66">
        <f>'S&amp;S'!E220</f>
        <v>0</v>
      </c>
      <c r="F348" s="66">
        <f>'S&amp;S'!F220</f>
        <v>0</v>
      </c>
    </row>
    <row r="349" spans="3:9" x14ac:dyDescent="0.3">
      <c r="C349" s="124" t="s">
        <v>379</v>
      </c>
      <c r="D349" s="328" t="str">
        <f>'S&amp;S'!D221</f>
        <v>No value</v>
      </c>
      <c r="E349" s="328" t="str">
        <f>'S&amp;S'!E221</f>
        <v>No value</v>
      </c>
      <c r="F349" s="328" t="str">
        <f>'S&amp;S'!F221</f>
        <v>No value</v>
      </c>
    </row>
  </sheetData>
  <sheetProtection algorithmName="SHA-512" hashValue="O95BNNdxAOMBPq6tpmB1og95DxjOM+hrZDWTy7eR8RHUrTpTnuI1b4pr9iKwrkvROjupFTvjqH32uIcbY57bjw==" saltValue="vbYRJeGLY50YPZxY0L5Aew==" spinCount="100000" sheet="1" objects="1" scenarios="1"/>
  <mergeCells count="42">
    <mergeCell ref="C84:C85"/>
    <mergeCell ref="D84:E84"/>
    <mergeCell ref="F84:G84"/>
    <mergeCell ref="C109:C110"/>
    <mergeCell ref="D109:E109"/>
    <mergeCell ref="F109:G109"/>
    <mergeCell ref="C146:C147"/>
    <mergeCell ref="D146:E146"/>
    <mergeCell ref="C219:C220"/>
    <mergeCell ref="D219:E219"/>
    <mergeCell ref="C165:C166"/>
    <mergeCell ref="D165:E165"/>
    <mergeCell ref="C186:C187"/>
    <mergeCell ref="D186:E186"/>
    <mergeCell ref="C203:C204"/>
    <mergeCell ref="D115:E115"/>
    <mergeCell ref="F115:G115"/>
    <mergeCell ref="C115:C116"/>
    <mergeCell ref="C4:D4"/>
    <mergeCell ref="C55:C56"/>
    <mergeCell ref="D55:E55"/>
    <mergeCell ref="F55:G55"/>
    <mergeCell ref="C7:C8"/>
    <mergeCell ref="D38:E38"/>
    <mergeCell ref="F38:G38"/>
    <mergeCell ref="C38:C39"/>
    <mergeCell ref="D7:E7"/>
    <mergeCell ref="F7:G7"/>
    <mergeCell ref="C26:C27"/>
    <mergeCell ref="D26:E26"/>
    <mergeCell ref="F26:G26"/>
    <mergeCell ref="C343:C344"/>
    <mergeCell ref="D343:F343"/>
    <mergeCell ref="C304:C305"/>
    <mergeCell ref="D304:F304"/>
    <mergeCell ref="D203:E203"/>
    <mergeCell ref="C266:C267"/>
    <mergeCell ref="D266:F266"/>
    <mergeCell ref="C287:C288"/>
    <mergeCell ref="D287:F287"/>
    <mergeCell ref="C231:C232"/>
    <mergeCell ref="D231:E231"/>
  </mergeCells>
  <pageMargins left="0.7" right="0.7" top="0.75" bottom="0.75" header="0.3" footer="0.3"/>
  <pageSetup paperSize="9" scale="63" fitToHeight="0" orientation="portrait" r:id="rId1"/>
  <ignoredErrors>
    <ignoredError sqref="D23:G27 D36:G39 D35 F35 D53:G56 D77 E112 G112 E137 G137 D52 F52 F77" evalError="1"/>
  </ignoredErrors>
  <drawing r:id="rId2"/>
  <legacyDrawing r:id="rId3"/>
  <mc:AlternateContent xmlns:mc="http://schemas.openxmlformats.org/markup-compatibility/2006">
    <mc:Choice Requires="x14">
      <controls>
        <mc:AlternateContent xmlns:mc="http://schemas.openxmlformats.org/markup-compatibility/2006">
          <mc:Choice Requires="x14">
            <control shapeId="16385" r:id="rId4" name="Button 1">
              <controlPr defaultSize="0" print="0" autoFill="0" autoPict="0" macro="[0]!Report.Report">
                <anchor moveWithCells="1" sizeWithCells="1">
                  <from>
                    <xdr:col>4</xdr:col>
                    <xdr:colOff>222250</xdr:colOff>
                    <xdr:row>2</xdr:row>
                    <xdr:rowOff>31750</xdr:rowOff>
                  </from>
                  <to>
                    <xdr:col>5</xdr:col>
                    <xdr:colOff>679450</xdr:colOff>
                    <xdr:row>3</xdr:row>
                    <xdr:rowOff>152400</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4">
    <tabColor theme="5" tint="0.39997558519241921"/>
  </sheetPr>
  <dimension ref="C1:C3"/>
  <sheetViews>
    <sheetView zoomScale="70" zoomScaleNormal="70" workbookViewId="0">
      <selection activeCell="K32" sqref="K31:K32"/>
    </sheetView>
  </sheetViews>
  <sheetFormatPr defaultColWidth="9" defaultRowHeight="13" x14ac:dyDescent="0.3"/>
  <cols>
    <col min="1" max="2" width="1.453125" style="428" customWidth="1"/>
    <col min="3" max="16384" width="9" style="428"/>
  </cols>
  <sheetData>
    <row r="1" spans="3:3" s="427" customFormat="1" ht="23.5" x14ac:dyDescent="0.55000000000000004">
      <c r="C1" s="19" t="s">
        <v>226</v>
      </c>
    </row>
    <row r="2" spans="3:3" x14ac:dyDescent="0.3">
      <c r="C2" s="580" t="s">
        <v>223</v>
      </c>
    </row>
    <row r="3" spans="3:3" x14ac:dyDescent="0.3">
      <c r="C3" s="580" t="s">
        <v>251</v>
      </c>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tabColor theme="5" tint="0.39997558519241921"/>
  </sheetPr>
  <dimension ref="A1:EE504"/>
  <sheetViews>
    <sheetView zoomScale="60" zoomScaleNormal="60" workbookViewId="0">
      <pane xSplit="14" ySplit="2" topLeftCell="O3" activePane="bottomRight" state="frozen"/>
      <selection pane="topRight" activeCell="O1" sqref="O1"/>
      <selection pane="bottomLeft" activeCell="A3" sqref="A3"/>
      <selection pane="bottomRight" activeCell="Q31" sqref="Q31"/>
    </sheetView>
  </sheetViews>
  <sheetFormatPr defaultColWidth="0" defaultRowHeight="14.5" x14ac:dyDescent="0.35"/>
  <cols>
    <col min="1" max="1" width="1.1796875" style="436" customWidth="1"/>
    <col min="2" max="2" width="2.1796875" style="436" customWidth="1"/>
    <col min="3" max="3" width="49.81640625" style="436" customWidth="1"/>
    <col min="4" max="4" width="4.1796875" style="436" customWidth="1"/>
    <col min="5" max="5" width="9.81640625" style="436" customWidth="1"/>
    <col min="6" max="8" width="8.81640625" style="436" customWidth="1"/>
    <col min="9" max="9" width="7.1796875" style="436" customWidth="1"/>
    <col min="10" max="10" width="3.453125" style="436" customWidth="1"/>
    <col min="11" max="14" width="11" style="436" customWidth="1"/>
    <col min="15" max="15" width="3.453125" style="436" customWidth="1"/>
    <col min="16" max="17" width="11" style="436" customWidth="1"/>
    <col min="18" max="105" width="11.1796875" style="436" customWidth="1"/>
    <col min="106" max="106" width="11.453125" style="436" customWidth="1"/>
    <col min="107" max="107" width="11.1796875" style="436" hidden="1" customWidth="1"/>
    <col min="108" max="16384" width="8.81640625" hidden="1"/>
  </cols>
  <sheetData>
    <row r="1" spans="1:111" ht="23.5" x14ac:dyDescent="0.55000000000000004">
      <c r="B1" s="379" t="e">
        <f>+VLOOKUP(G.Asm!$I$6,'D1'!B6:C33,2,FALSE)</f>
        <v>#N/A</v>
      </c>
      <c r="C1" s="19" t="s">
        <v>851</v>
      </c>
    </row>
    <row r="2" spans="1:111" x14ac:dyDescent="0.35">
      <c r="C2" s="579" t="str">
        <f>IF(ISERROR($B$1),"Country is not selected","Country: "&amp;B1)</f>
        <v>Country is not selected</v>
      </c>
    </row>
    <row r="3" spans="1:111" hidden="1" x14ac:dyDescent="0.35"/>
    <row r="4" spans="1:111" hidden="1" x14ac:dyDescent="0.35"/>
    <row r="5" spans="1:111" ht="23.25" hidden="1" customHeight="1" x14ac:dyDescent="0.55000000000000004">
      <c r="C5" s="437" t="s">
        <v>30</v>
      </c>
      <c r="E5" s="679" t="str">
        <f>IF(DD9&gt;0,DD8,IF(DF9&gt;0,DF8,""))</f>
        <v/>
      </c>
      <c r="F5" s="679"/>
      <c r="G5" s="780"/>
      <c r="H5" s="780"/>
      <c r="I5" s="780"/>
      <c r="DD5" s="303" t="s">
        <v>485</v>
      </c>
      <c r="DE5" s="303"/>
      <c r="DF5" s="303"/>
      <c r="DG5" s="303"/>
    </row>
    <row r="6" spans="1:111" hidden="1" x14ac:dyDescent="0.35">
      <c r="C6" s="438" t="str">
        <f>"'"&amp;G.Asm!F21&amp;"'"</f>
        <v>'Text'</v>
      </c>
      <c r="E6" s="679"/>
      <c r="F6" s="679"/>
      <c r="G6" s="780"/>
      <c r="H6" s="780"/>
      <c r="I6" s="780"/>
    </row>
    <row r="7" spans="1:111" hidden="1" x14ac:dyDescent="0.35">
      <c r="DD7" s="372" t="s">
        <v>486</v>
      </c>
      <c r="DF7" s="482" t="s">
        <v>854</v>
      </c>
    </row>
    <row r="8" spans="1:111" ht="15.5" hidden="1" x14ac:dyDescent="0.35">
      <c r="C8" s="439" t="s">
        <v>852</v>
      </c>
      <c r="D8" s="440"/>
      <c r="K8" s="785" t="s">
        <v>493</v>
      </c>
      <c r="L8" s="785" t="s">
        <v>494</v>
      </c>
      <c r="M8" s="785" t="s">
        <v>105</v>
      </c>
      <c r="N8" s="785" t="s">
        <v>495</v>
      </c>
      <c r="P8" s="188">
        <v>1</v>
      </c>
      <c r="Q8" s="188">
        <v>2</v>
      </c>
      <c r="R8" s="188">
        <v>3</v>
      </c>
      <c r="S8" s="188">
        <v>4</v>
      </c>
      <c r="T8" s="188">
        <v>5</v>
      </c>
      <c r="U8" s="188">
        <v>6</v>
      </c>
      <c r="V8" s="188">
        <v>7</v>
      </c>
      <c r="W8" s="188">
        <v>8</v>
      </c>
      <c r="X8" s="188">
        <v>9</v>
      </c>
      <c r="Y8" s="188">
        <v>10</v>
      </c>
      <c r="Z8" s="188">
        <v>11</v>
      </c>
      <c r="AA8" s="188">
        <v>12</v>
      </c>
      <c r="AB8" s="188">
        <v>13</v>
      </c>
      <c r="AC8" s="188">
        <v>14</v>
      </c>
      <c r="AD8" s="188">
        <v>15</v>
      </c>
      <c r="AE8" s="188">
        <v>16</v>
      </c>
      <c r="AF8" s="188">
        <v>17</v>
      </c>
      <c r="AG8" s="188">
        <v>18</v>
      </c>
      <c r="AH8" s="188">
        <v>19</v>
      </c>
      <c r="AI8" s="188">
        <v>20</v>
      </c>
      <c r="AJ8" s="188">
        <v>21</v>
      </c>
      <c r="AK8" s="188">
        <v>22</v>
      </c>
      <c r="AL8" s="188">
        <v>23</v>
      </c>
      <c r="AM8" s="188">
        <v>24</v>
      </c>
      <c r="AN8" s="188">
        <v>25</v>
      </c>
      <c r="AO8" s="188">
        <v>26</v>
      </c>
      <c r="AP8" s="188">
        <v>27</v>
      </c>
      <c r="AQ8" s="188">
        <v>28</v>
      </c>
      <c r="AR8" s="188">
        <v>29</v>
      </c>
      <c r="AS8" s="188">
        <v>30</v>
      </c>
      <c r="AT8" s="188">
        <v>31</v>
      </c>
      <c r="AU8" s="188">
        <v>32</v>
      </c>
      <c r="AV8" s="188">
        <v>33</v>
      </c>
      <c r="AW8" s="188">
        <v>34</v>
      </c>
      <c r="AX8" s="188">
        <v>35</v>
      </c>
      <c r="AY8" s="188">
        <v>36</v>
      </c>
      <c r="AZ8" s="188">
        <v>37</v>
      </c>
      <c r="BA8" s="188">
        <v>38</v>
      </c>
      <c r="BB8" s="188">
        <v>39</v>
      </c>
      <c r="BC8" s="188">
        <v>40</v>
      </c>
      <c r="BD8" s="188">
        <v>41</v>
      </c>
      <c r="BE8" s="188">
        <v>42</v>
      </c>
      <c r="BF8" s="188">
        <v>43</v>
      </c>
      <c r="BG8" s="188">
        <v>44</v>
      </c>
      <c r="BH8" s="188">
        <v>45</v>
      </c>
      <c r="BI8" s="188">
        <v>46</v>
      </c>
      <c r="BJ8" s="188">
        <v>47</v>
      </c>
      <c r="BK8" s="188">
        <v>48</v>
      </c>
      <c r="BL8" s="188">
        <v>49</v>
      </c>
      <c r="BM8" s="188">
        <v>50</v>
      </c>
      <c r="BN8" s="188">
        <v>51</v>
      </c>
      <c r="BO8" s="188">
        <v>52</v>
      </c>
      <c r="BP8" s="188">
        <v>53</v>
      </c>
      <c r="BQ8" s="188">
        <v>54</v>
      </c>
      <c r="BR8" s="188">
        <v>55</v>
      </c>
      <c r="BS8" s="188">
        <v>56</v>
      </c>
      <c r="BT8" s="188">
        <v>57</v>
      </c>
      <c r="BU8" s="188">
        <v>58</v>
      </c>
      <c r="BV8" s="188">
        <v>59</v>
      </c>
      <c r="BW8" s="188">
        <v>60</v>
      </c>
      <c r="BX8" s="188">
        <v>61</v>
      </c>
      <c r="BY8" s="188">
        <v>62</v>
      </c>
      <c r="BZ8" s="188">
        <v>63</v>
      </c>
      <c r="CA8" s="188">
        <v>64</v>
      </c>
      <c r="CB8" s="188">
        <v>65</v>
      </c>
      <c r="CC8" s="188">
        <v>66</v>
      </c>
      <c r="CD8" s="188">
        <v>67</v>
      </c>
      <c r="CE8" s="188">
        <v>68</v>
      </c>
      <c r="CF8" s="188">
        <v>69</v>
      </c>
      <c r="CG8" s="188">
        <v>70</v>
      </c>
      <c r="CH8" s="188">
        <v>71</v>
      </c>
      <c r="CI8" s="188">
        <v>72</v>
      </c>
      <c r="CJ8" s="188">
        <v>73</v>
      </c>
      <c r="CK8" s="188">
        <v>74</v>
      </c>
      <c r="CL8" s="188">
        <v>75</v>
      </c>
      <c r="CM8" s="188">
        <v>76</v>
      </c>
      <c r="CN8" s="188">
        <v>77</v>
      </c>
      <c r="CO8" s="188">
        <v>78</v>
      </c>
      <c r="CP8" s="188">
        <v>79</v>
      </c>
      <c r="CQ8" s="188">
        <v>80</v>
      </c>
      <c r="CR8" s="188">
        <v>81</v>
      </c>
      <c r="CS8" s="188">
        <v>82</v>
      </c>
      <c r="CT8" s="188">
        <v>83</v>
      </c>
      <c r="CU8" s="188">
        <v>84</v>
      </c>
      <c r="CV8" s="188">
        <v>85</v>
      </c>
      <c r="CW8" s="188">
        <v>86</v>
      </c>
      <c r="CX8" s="188">
        <v>87</v>
      </c>
      <c r="CY8" s="188">
        <v>88</v>
      </c>
      <c r="CZ8" s="188">
        <v>89</v>
      </c>
      <c r="DA8" s="188">
        <v>90</v>
      </c>
      <c r="DD8" s="372" t="s">
        <v>828</v>
      </c>
      <c r="DF8" s="482" t="s">
        <v>855</v>
      </c>
    </row>
    <row r="9" spans="1:111" hidden="1" x14ac:dyDescent="0.35">
      <c r="C9" s="239" t="s">
        <v>398</v>
      </c>
      <c r="D9" s="440"/>
      <c r="E9" s="239" t="s">
        <v>490</v>
      </c>
      <c r="F9" s="787" t="s">
        <v>491</v>
      </c>
      <c r="G9" s="789"/>
      <c r="H9" s="788"/>
      <c r="I9" s="239" t="s">
        <v>492</v>
      </c>
      <c r="K9" s="785"/>
      <c r="L9" s="785"/>
      <c r="M9" s="785"/>
      <c r="N9" s="785"/>
      <c r="O9" s="442"/>
      <c r="P9" s="188">
        <f>G.Asm!F33</f>
        <v>2022</v>
      </c>
      <c r="Q9" s="188">
        <f>+P9+1</f>
        <v>2023</v>
      </c>
      <c r="R9" s="188">
        <f t="shared" ref="R9:CC9" si="0">+Q9+1</f>
        <v>2024</v>
      </c>
      <c r="S9" s="188">
        <f t="shared" si="0"/>
        <v>2025</v>
      </c>
      <c r="T9" s="188">
        <f t="shared" si="0"/>
        <v>2026</v>
      </c>
      <c r="U9" s="188">
        <f t="shared" si="0"/>
        <v>2027</v>
      </c>
      <c r="V9" s="188">
        <f t="shared" si="0"/>
        <v>2028</v>
      </c>
      <c r="W9" s="188">
        <f t="shared" si="0"/>
        <v>2029</v>
      </c>
      <c r="X9" s="188">
        <f t="shared" si="0"/>
        <v>2030</v>
      </c>
      <c r="Y9" s="188">
        <f t="shared" si="0"/>
        <v>2031</v>
      </c>
      <c r="Z9" s="188">
        <f t="shared" si="0"/>
        <v>2032</v>
      </c>
      <c r="AA9" s="188">
        <f t="shared" si="0"/>
        <v>2033</v>
      </c>
      <c r="AB9" s="188">
        <f t="shared" si="0"/>
        <v>2034</v>
      </c>
      <c r="AC9" s="188">
        <f t="shared" si="0"/>
        <v>2035</v>
      </c>
      <c r="AD9" s="188">
        <f t="shared" si="0"/>
        <v>2036</v>
      </c>
      <c r="AE9" s="188">
        <f t="shared" si="0"/>
        <v>2037</v>
      </c>
      <c r="AF9" s="188">
        <f t="shared" si="0"/>
        <v>2038</v>
      </c>
      <c r="AG9" s="188">
        <f t="shared" si="0"/>
        <v>2039</v>
      </c>
      <c r="AH9" s="188">
        <f t="shared" si="0"/>
        <v>2040</v>
      </c>
      <c r="AI9" s="188">
        <f t="shared" si="0"/>
        <v>2041</v>
      </c>
      <c r="AJ9" s="188">
        <f t="shared" si="0"/>
        <v>2042</v>
      </c>
      <c r="AK9" s="188">
        <f t="shared" si="0"/>
        <v>2043</v>
      </c>
      <c r="AL9" s="188">
        <f t="shared" si="0"/>
        <v>2044</v>
      </c>
      <c r="AM9" s="188">
        <f t="shared" si="0"/>
        <v>2045</v>
      </c>
      <c r="AN9" s="188">
        <f t="shared" si="0"/>
        <v>2046</v>
      </c>
      <c r="AO9" s="188">
        <f t="shared" si="0"/>
        <v>2047</v>
      </c>
      <c r="AP9" s="188">
        <f t="shared" si="0"/>
        <v>2048</v>
      </c>
      <c r="AQ9" s="188">
        <f t="shared" si="0"/>
        <v>2049</v>
      </c>
      <c r="AR9" s="188">
        <f t="shared" si="0"/>
        <v>2050</v>
      </c>
      <c r="AS9" s="188">
        <f t="shared" si="0"/>
        <v>2051</v>
      </c>
      <c r="AT9" s="188">
        <f t="shared" si="0"/>
        <v>2052</v>
      </c>
      <c r="AU9" s="188">
        <f t="shared" si="0"/>
        <v>2053</v>
      </c>
      <c r="AV9" s="188">
        <f t="shared" si="0"/>
        <v>2054</v>
      </c>
      <c r="AW9" s="188">
        <f t="shared" si="0"/>
        <v>2055</v>
      </c>
      <c r="AX9" s="188">
        <f t="shared" si="0"/>
        <v>2056</v>
      </c>
      <c r="AY9" s="188">
        <f t="shared" si="0"/>
        <v>2057</v>
      </c>
      <c r="AZ9" s="188">
        <f t="shared" si="0"/>
        <v>2058</v>
      </c>
      <c r="BA9" s="188">
        <f t="shared" si="0"/>
        <v>2059</v>
      </c>
      <c r="BB9" s="188">
        <f t="shared" si="0"/>
        <v>2060</v>
      </c>
      <c r="BC9" s="188">
        <f t="shared" si="0"/>
        <v>2061</v>
      </c>
      <c r="BD9" s="188">
        <f t="shared" si="0"/>
        <v>2062</v>
      </c>
      <c r="BE9" s="188">
        <f t="shared" si="0"/>
        <v>2063</v>
      </c>
      <c r="BF9" s="188">
        <f t="shared" si="0"/>
        <v>2064</v>
      </c>
      <c r="BG9" s="188">
        <f t="shared" si="0"/>
        <v>2065</v>
      </c>
      <c r="BH9" s="188">
        <f t="shared" si="0"/>
        <v>2066</v>
      </c>
      <c r="BI9" s="188">
        <f t="shared" si="0"/>
        <v>2067</v>
      </c>
      <c r="BJ9" s="188">
        <f t="shared" si="0"/>
        <v>2068</v>
      </c>
      <c r="BK9" s="188">
        <f t="shared" si="0"/>
        <v>2069</v>
      </c>
      <c r="BL9" s="188">
        <f t="shared" si="0"/>
        <v>2070</v>
      </c>
      <c r="BM9" s="188">
        <f t="shared" si="0"/>
        <v>2071</v>
      </c>
      <c r="BN9" s="188">
        <f t="shared" si="0"/>
        <v>2072</v>
      </c>
      <c r="BO9" s="188">
        <f t="shared" si="0"/>
        <v>2073</v>
      </c>
      <c r="BP9" s="188">
        <f t="shared" si="0"/>
        <v>2074</v>
      </c>
      <c r="BQ9" s="188">
        <f t="shared" si="0"/>
        <v>2075</v>
      </c>
      <c r="BR9" s="188">
        <f t="shared" si="0"/>
        <v>2076</v>
      </c>
      <c r="BS9" s="188">
        <f t="shared" si="0"/>
        <v>2077</v>
      </c>
      <c r="BT9" s="188">
        <f t="shared" si="0"/>
        <v>2078</v>
      </c>
      <c r="BU9" s="188">
        <f t="shared" si="0"/>
        <v>2079</v>
      </c>
      <c r="BV9" s="188">
        <f t="shared" si="0"/>
        <v>2080</v>
      </c>
      <c r="BW9" s="188">
        <f t="shared" si="0"/>
        <v>2081</v>
      </c>
      <c r="BX9" s="188">
        <f t="shared" si="0"/>
        <v>2082</v>
      </c>
      <c r="BY9" s="188">
        <f t="shared" si="0"/>
        <v>2083</v>
      </c>
      <c r="BZ9" s="188">
        <f t="shared" si="0"/>
        <v>2084</v>
      </c>
      <c r="CA9" s="188">
        <f t="shared" si="0"/>
        <v>2085</v>
      </c>
      <c r="CB9" s="188">
        <f t="shared" si="0"/>
        <v>2086</v>
      </c>
      <c r="CC9" s="188">
        <f t="shared" si="0"/>
        <v>2087</v>
      </c>
      <c r="CD9" s="188">
        <f t="shared" ref="CD9:DA9" si="1">+CC9+1</f>
        <v>2088</v>
      </c>
      <c r="CE9" s="188">
        <f t="shared" si="1"/>
        <v>2089</v>
      </c>
      <c r="CF9" s="188">
        <f t="shared" si="1"/>
        <v>2090</v>
      </c>
      <c r="CG9" s="188">
        <f t="shared" si="1"/>
        <v>2091</v>
      </c>
      <c r="CH9" s="188">
        <f t="shared" si="1"/>
        <v>2092</v>
      </c>
      <c r="CI9" s="188">
        <f t="shared" si="1"/>
        <v>2093</v>
      </c>
      <c r="CJ9" s="188">
        <f t="shared" si="1"/>
        <v>2094</v>
      </c>
      <c r="CK9" s="188">
        <f t="shared" si="1"/>
        <v>2095</v>
      </c>
      <c r="CL9" s="188">
        <f t="shared" si="1"/>
        <v>2096</v>
      </c>
      <c r="CM9" s="188">
        <f t="shared" si="1"/>
        <v>2097</v>
      </c>
      <c r="CN9" s="188">
        <f t="shared" si="1"/>
        <v>2098</v>
      </c>
      <c r="CO9" s="188">
        <f t="shared" si="1"/>
        <v>2099</v>
      </c>
      <c r="CP9" s="188">
        <f t="shared" si="1"/>
        <v>2100</v>
      </c>
      <c r="CQ9" s="188">
        <f t="shared" si="1"/>
        <v>2101</v>
      </c>
      <c r="CR9" s="188">
        <f t="shared" si="1"/>
        <v>2102</v>
      </c>
      <c r="CS9" s="188">
        <f t="shared" si="1"/>
        <v>2103</v>
      </c>
      <c r="CT9" s="188">
        <f t="shared" si="1"/>
        <v>2104</v>
      </c>
      <c r="CU9" s="188">
        <f t="shared" si="1"/>
        <v>2105</v>
      </c>
      <c r="CV9" s="188">
        <f t="shared" si="1"/>
        <v>2106</v>
      </c>
      <c r="CW9" s="188">
        <f t="shared" si="1"/>
        <v>2107</v>
      </c>
      <c r="CX9" s="188">
        <f t="shared" si="1"/>
        <v>2108</v>
      </c>
      <c r="CY9" s="188">
        <f t="shared" si="1"/>
        <v>2109</v>
      </c>
      <c r="CZ9" s="188">
        <f t="shared" si="1"/>
        <v>2110</v>
      </c>
      <c r="DA9" s="188">
        <f t="shared" si="1"/>
        <v>2111</v>
      </c>
      <c r="DD9" s="404">
        <f>COUNTIF(DD10:DD19,"Error")</f>
        <v>0</v>
      </c>
      <c r="DF9" s="404">
        <f>COUNTIF(DF10:DF19,"Error")</f>
        <v>0</v>
      </c>
    </row>
    <row r="10" spans="1:111" hidden="1" x14ac:dyDescent="0.35">
      <c r="A10" s="379"/>
      <c r="B10" s="481" t="s">
        <v>856</v>
      </c>
      <c r="C10" s="473"/>
      <c r="D10" s="440"/>
      <c r="E10" s="479"/>
      <c r="F10" s="783"/>
      <c r="G10" s="783"/>
      <c r="H10" s="783"/>
      <c r="I10" s="480"/>
      <c r="J10" s="472" t="str">
        <f>IF(I10="vkm",CONCATENATE(F10," ",I10),CONCATENATE(F10," ","ptkm"))</f>
        <v xml:space="preserve"> ptkm</v>
      </c>
      <c r="K10" s="582">
        <f t="shared" ref="K10:K19" si="2">IF(I10="",0,VLOOKUP($B$1,$N$304:$CE$334,MATCH(J10,$N$304:$CF$304,0),FALSE))/100</f>
        <v>0</v>
      </c>
      <c r="L10" s="582">
        <f t="shared" ref="L10:L19" si="3">IF(I10="",0,VLOOKUP($B$1,$N$340:$CF$370,MATCH(J10,$N$340:$CF$340,0),FALSE))/100</f>
        <v>0</v>
      </c>
      <c r="M10" s="582">
        <f t="shared" ref="M10:M19" si="4">IF(I10="",0,VLOOKUP($B$1,$N$376:$CF$406,MATCH(J10,$N$376:$CF$376,0),FALSE))/100</f>
        <v>0</v>
      </c>
      <c r="N10" s="582">
        <f t="shared" ref="N10:N19" si="5">IF(I10="",0,VLOOKUP($B$1,$N$411:$CF$441,MATCH(J10,$N$411:$CF$411,0),FALSE))/100</f>
        <v>0</v>
      </c>
      <c r="P10" s="483">
        <v>0</v>
      </c>
      <c r="Q10" s="483">
        <v>0</v>
      </c>
      <c r="R10" s="483">
        <v>0</v>
      </c>
      <c r="S10" s="483">
        <v>0</v>
      </c>
      <c r="T10" s="483">
        <v>0</v>
      </c>
      <c r="U10" s="483">
        <v>0</v>
      </c>
      <c r="V10" s="483">
        <v>0</v>
      </c>
      <c r="W10" s="483">
        <v>0</v>
      </c>
      <c r="X10" s="483">
        <v>0</v>
      </c>
      <c r="Y10" s="483">
        <v>0</v>
      </c>
      <c r="Z10" s="483">
        <v>0</v>
      </c>
      <c r="AA10" s="483">
        <v>0</v>
      </c>
      <c r="AB10" s="483">
        <v>0</v>
      </c>
      <c r="AC10" s="483">
        <v>0</v>
      </c>
      <c r="AD10" s="483">
        <v>0</v>
      </c>
      <c r="AE10" s="483">
        <v>0</v>
      </c>
      <c r="AF10" s="483">
        <v>0</v>
      </c>
      <c r="AG10" s="483">
        <v>0</v>
      </c>
      <c r="AH10" s="483">
        <v>0</v>
      </c>
      <c r="AI10" s="483">
        <v>0</v>
      </c>
      <c r="AJ10" s="483">
        <v>0</v>
      </c>
      <c r="AK10" s="483">
        <v>0</v>
      </c>
      <c r="AL10" s="483">
        <v>0</v>
      </c>
      <c r="AM10" s="483">
        <v>0</v>
      </c>
      <c r="AN10" s="483">
        <v>0</v>
      </c>
      <c r="AO10" s="483">
        <v>0</v>
      </c>
      <c r="AP10" s="483">
        <v>0</v>
      </c>
      <c r="AQ10" s="483">
        <v>0</v>
      </c>
      <c r="AR10" s="483">
        <v>0</v>
      </c>
      <c r="AS10" s="483">
        <v>0</v>
      </c>
      <c r="AT10" s="483">
        <v>0</v>
      </c>
      <c r="AU10" s="483">
        <v>0</v>
      </c>
      <c r="AV10" s="483">
        <v>0</v>
      </c>
      <c r="AW10" s="483">
        <v>0</v>
      </c>
      <c r="AX10" s="483">
        <v>0</v>
      </c>
      <c r="AY10" s="483">
        <v>0</v>
      </c>
      <c r="AZ10" s="483">
        <v>0</v>
      </c>
      <c r="BA10" s="483">
        <v>0</v>
      </c>
      <c r="BB10" s="483">
        <v>0</v>
      </c>
      <c r="BC10" s="483">
        <v>0</v>
      </c>
      <c r="BD10" s="483">
        <v>0</v>
      </c>
      <c r="BE10" s="483">
        <v>0</v>
      </c>
      <c r="BF10" s="483">
        <v>0</v>
      </c>
      <c r="BG10" s="483">
        <v>0</v>
      </c>
      <c r="BH10" s="483">
        <v>0</v>
      </c>
      <c r="BI10" s="483">
        <v>0</v>
      </c>
      <c r="BJ10" s="483">
        <v>0</v>
      </c>
      <c r="BK10" s="483">
        <v>0</v>
      </c>
      <c r="BL10" s="483">
        <v>0</v>
      </c>
      <c r="BM10" s="483">
        <v>0</v>
      </c>
      <c r="BN10" s="483">
        <v>0</v>
      </c>
      <c r="BO10" s="483">
        <v>0</v>
      </c>
      <c r="BP10" s="483">
        <v>0</v>
      </c>
      <c r="BQ10" s="483">
        <v>0</v>
      </c>
      <c r="BR10" s="483">
        <v>0</v>
      </c>
      <c r="BS10" s="483">
        <v>0</v>
      </c>
      <c r="BT10" s="483">
        <v>0</v>
      </c>
      <c r="BU10" s="483">
        <v>0</v>
      </c>
      <c r="BV10" s="483">
        <v>0</v>
      </c>
      <c r="BW10" s="483">
        <v>0</v>
      </c>
      <c r="BX10" s="483">
        <v>0</v>
      </c>
      <c r="BY10" s="483">
        <v>0</v>
      </c>
      <c r="BZ10" s="483">
        <v>0</v>
      </c>
      <c r="CA10" s="483">
        <v>0</v>
      </c>
      <c r="CB10" s="483">
        <v>0</v>
      </c>
      <c r="CC10" s="483">
        <v>0</v>
      </c>
      <c r="CD10" s="483">
        <v>0</v>
      </c>
      <c r="CE10" s="483">
        <v>0</v>
      </c>
      <c r="CF10" s="483">
        <v>0</v>
      </c>
      <c r="CG10" s="483">
        <v>0</v>
      </c>
      <c r="CH10" s="483">
        <v>0</v>
      </c>
      <c r="CI10" s="483">
        <v>0</v>
      </c>
      <c r="CJ10" s="483">
        <v>0</v>
      </c>
      <c r="CK10" s="483">
        <v>0</v>
      </c>
      <c r="CL10" s="483">
        <v>0</v>
      </c>
      <c r="CM10" s="483">
        <v>0</v>
      </c>
      <c r="CN10" s="483">
        <v>0</v>
      </c>
      <c r="CO10" s="483">
        <v>0</v>
      </c>
      <c r="CP10" s="483">
        <v>0</v>
      </c>
      <c r="CQ10" s="483">
        <v>0</v>
      </c>
      <c r="CR10" s="483">
        <v>0</v>
      </c>
      <c r="CS10" s="483">
        <v>0</v>
      </c>
      <c r="CT10" s="483">
        <v>0</v>
      </c>
      <c r="CU10" s="483">
        <v>0</v>
      </c>
      <c r="CV10" s="483">
        <v>0</v>
      </c>
      <c r="CW10" s="483">
        <v>0</v>
      </c>
      <c r="CX10" s="483">
        <v>0</v>
      </c>
      <c r="CY10" s="483">
        <v>0</v>
      </c>
      <c r="CZ10" s="483">
        <v>0</v>
      </c>
      <c r="DA10" s="483">
        <v>0</v>
      </c>
      <c r="DD10" s="478">
        <f>IF(COUNT(P10:INDEX(P10:DA10,RP))&lt;&gt;RP,"Error",0)</f>
        <v>0</v>
      </c>
      <c r="DF10" s="478">
        <f t="shared" ref="DF10:DF19" si="6">IF(OR(AND(C10="",E10="",F10="",I10="",SUMIF($P$8:$DA$8,"&lt;="&amp;RP,P10:DA10)=0),AND(C10&lt;&gt;"",E10&lt;&gt;"",F10&lt;&gt;"",I10&lt;&gt;"",SUMIF($P$8:$DA$8,"&lt;="&amp;RP,P10:DA10)&lt;&gt;0)),0,"Error")</f>
        <v>0</v>
      </c>
    </row>
    <row r="11" spans="1:111" hidden="1" x14ac:dyDescent="0.35">
      <c r="A11" s="379"/>
      <c r="B11" s="481" t="s">
        <v>856</v>
      </c>
      <c r="C11" s="473"/>
      <c r="D11" s="440"/>
      <c r="E11" s="479"/>
      <c r="F11" s="783"/>
      <c r="G11" s="783"/>
      <c r="H11" s="783"/>
      <c r="I11" s="480"/>
      <c r="J11" s="472" t="str">
        <f t="shared" ref="J11:J19" si="7">IF(I11="vkm",CONCATENATE(F11," ",I11),CONCATENATE(F11," ","ptkm"))</f>
        <v xml:space="preserve"> ptkm</v>
      </c>
      <c r="K11" s="582">
        <f t="shared" si="2"/>
        <v>0</v>
      </c>
      <c r="L11" s="582">
        <f t="shared" si="3"/>
        <v>0</v>
      </c>
      <c r="M11" s="582">
        <f t="shared" si="4"/>
        <v>0</v>
      </c>
      <c r="N11" s="582">
        <f t="shared" si="5"/>
        <v>0</v>
      </c>
      <c r="P11" s="483">
        <v>0</v>
      </c>
      <c r="Q11" s="483">
        <v>0</v>
      </c>
      <c r="R11" s="483">
        <v>0</v>
      </c>
      <c r="S11" s="483">
        <v>0</v>
      </c>
      <c r="T11" s="483">
        <v>0</v>
      </c>
      <c r="U11" s="483">
        <v>0</v>
      </c>
      <c r="V11" s="483">
        <v>0</v>
      </c>
      <c r="W11" s="483">
        <v>0</v>
      </c>
      <c r="X11" s="483">
        <v>0</v>
      </c>
      <c r="Y11" s="483">
        <v>0</v>
      </c>
      <c r="Z11" s="483">
        <v>0</v>
      </c>
      <c r="AA11" s="483">
        <v>0</v>
      </c>
      <c r="AB11" s="483">
        <v>0</v>
      </c>
      <c r="AC11" s="483">
        <v>0</v>
      </c>
      <c r="AD11" s="483">
        <v>0</v>
      </c>
      <c r="AE11" s="483">
        <v>0</v>
      </c>
      <c r="AF11" s="483">
        <v>0</v>
      </c>
      <c r="AG11" s="483">
        <v>0</v>
      </c>
      <c r="AH11" s="483">
        <v>0</v>
      </c>
      <c r="AI11" s="483">
        <v>0</v>
      </c>
      <c r="AJ11" s="483">
        <v>0</v>
      </c>
      <c r="AK11" s="483">
        <v>0</v>
      </c>
      <c r="AL11" s="483">
        <v>0</v>
      </c>
      <c r="AM11" s="483">
        <v>0</v>
      </c>
      <c r="AN11" s="483">
        <v>0</v>
      </c>
      <c r="AO11" s="483">
        <v>0</v>
      </c>
      <c r="AP11" s="483">
        <v>0</v>
      </c>
      <c r="AQ11" s="483">
        <v>0</v>
      </c>
      <c r="AR11" s="483">
        <v>0</v>
      </c>
      <c r="AS11" s="483">
        <v>0</v>
      </c>
      <c r="AT11" s="483">
        <v>0</v>
      </c>
      <c r="AU11" s="483">
        <v>0</v>
      </c>
      <c r="AV11" s="483">
        <v>0</v>
      </c>
      <c r="AW11" s="483">
        <v>0</v>
      </c>
      <c r="AX11" s="483">
        <v>0</v>
      </c>
      <c r="AY11" s="483">
        <v>0</v>
      </c>
      <c r="AZ11" s="483">
        <v>0</v>
      </c>
      <c r="BA11" s="483">
        <v>0</v>
      </c>
      <c r="BB11" s="483">
        <v>0</v>
      </c>
      <c r="BC11" s="483">
        <v>0</v>
      </c>
      <c r="BD11" s="483">
        <v>0</v>
      </c>
      <c r="BE11" s="483">
        <v>0</v>
      </c>
      <c r="BF11" s="483">
        <v>0</v>
      </c>
      <c r="BG11" s="483">
        <v>0</v>
      </c>
      <c r="BH11" s="483">
        <v>0</v>
      </c>
      <c r="BI11" s="483">
        <v>0</v>
      </c>
      <c r="BJ11" s="483">
        <v>0</v>
      </c>
      <c r="BK11" s="483">
        <v>0</v>
      </c>
      <c r="BL11" s="483">
        <v>0</v>
      </c>
      <c r="BM11" s="483">
        <v>0</v>
      </c>
      <c r="BN11" s="483">
        <v>0</v>
      </c>
      <c r="BO11" s="483">
        <v>0</v>
      </c>
      <c r="BP11" s="483">
        <v>0</v>
      </c>
      <c r="BQ11" s="483">
        <v>0</v>
      </c>
      <c r="BR11" s="483">
        <v>0</v>
      </c>
      <c r="BS11" s="483">
        <v>0</v>
      </c>
      <c r="BT11" s="483">
        <v>0</v>
      </c>
      <c r="BU11" s="483">
        <v>0</v>
      </c>
      <c r="BV11" s="483">
        <v>0</v>
      </c>
      <c r="BW11" s="483">
        <v>0</v>
      </c>
      <c r="BX11" s="483">
        <v>0</v>
      </c>
      <c r="BY11" s="483">
        <v>0</v>
      </c>
      <c r="BZ11" s="483">
        <v>0</v>
      </c>
      <c r="CA11" s="483">
        <v>0</v>
      </c>
      <c r="CB11" s="483">
        <v>0</v>
      </c>
      <c r="CC11" s="483">
        <v>0</v>
      </c>
      <c r="CD11" s="483">
        <v>0</v>
      </c>
      <c r="CE11" s="483">
        <v>0</v>
      </c>
      <c r="CF11" s="483">
        <v>0</v>
      </c>
      <c r="CG11" s="483">
        <v>0</v>
      </c>
      <c r="CH11" s="483">
        <v>0</v>
      </c>
      <c r="CI11" s="483">
        <v>0</v>
      </c>
      <c r="CJ11" s="483">
        <v>0</v>
      </c>
      <c r="CK11" s="483">
        <v>0</v>
      </c>
      <c r="CL11" s="483">
        <v>0</v>
      </c>
      <c r="CM11" s="483">
        <v>0</v>
      </c>
      <c r="CN11" s="483">
        <v>0</v>
      </c>
      <c r="CO11" s="483">
        <v>0</v>
      </c>
      <c r="CP11" s="483">
        <v>0</v>
      </c>
      <c r="CQ11" s="483">
        <v>0</v>
      </c>
      <c r="CR11" s="483">
        <v>0</v>
      </c>
      <c r="CS11" s="483">
        <v>0</v>
      </c>
      <c r="CT11" s="483">
        <v>0</v>
      </c>
      <c r="CU11" s="483">
        <v>0</v>
      </c>
      <c r="CV11" s="483">
        <v>0</v>
      </c>
      <c r="CW11" s="483">
        <v>0</v>
      </c>
      <c r="CX11" s="483">
        <v>0</v>
      </c>
      <c r="CY11" s="483">
        <v>0</v>
      </c>
      <c r="CZ11" s="483">
        <v>0</v>
      </c>
      <c r="DA11" s="483">
        <v>0</v>
      </c>
      <c r="DD11" s="478">
        <f>IF(COUNT(P11:INDEX(P11:DA11,RP))&lt;&gt;RP,"Error",0)</f>
        <v>0</v>
      </c>
      <c r="DF11" s="478">
        <f t="shared" si="6"/>
        <v>0</v>
      </c>
    </row>
    <row r="12" spans="1:111" ht="14.25" hidden="1" customHeight="1" x14ac:dyDescent="0.35">
      <c r="A12" s="379"/>
      <c r="B12" s="481" t="s">
        <v>856</v>
      </c>
      <c r="C12" s="473"/>
      <c r="D12" s="440"/>
      <c r="E12" s="479"/>
      <c r="F12" s="783"/>
      <c r="G12" s="783"/>
      <c r="H12" s="783"/>
      <c r="I12" s="480"/>
      <c r="J12" s="472" t="str">
        <f t="shared" si="7"/>
        <v xml:space="preserve"> ptkm</v>
      </c>
      <c r="K12" s="582">
        <f t="shared" si="2"/>
        <v>0</v>
      </c>
      <c r="L12" s="582">
        <f t="shared" si="3"/>
        <v>0</v>
      </c>
      <c r="M12" s="582">
        <f t="shared" si="4"/>
        <v>0</v>
      </c>
      <c r="N12" s="582">
        <f t="shared" si="5"/>
        <v>0</v>
      </c>
      <c r="P12" s="483">
        <v>0</v>
      </c>
      <c r="Q12" s="483">
        <v>0</v>
      </c>
      <c r="R12" s="483">
        <v>0</v>
      </c>
      <c r="S12" s="483">
        <v>0</v>
      </c>
      <c r="T12" s="483">
        <v>0</v>
      </c>
      <c r="U12" s="483">
        <v>0</v>
      </c>
      <c r="V12" s="483">
        <v>0</v>
      </c>
      <c r="W12" s="483">
        <v>0</v>
      </c>
      <c r="X12" s="483">
        <v>0</v>
      </c>
      <c r="Y12" s="483">
        <v>0</v>
      </c>
      <c r="Z12" s="483">
        <v>0</v>
      </c>
      <c r="AA12" s="483">
        <v>0</v>
      </c>
      <c r="AB12" s="483">
        <v>0</v>
      </c>
      <c r="AC12" s="483">
        <v>0</v>
      </c>
      <c r="AD12" s="483">
        <v>0</v>
      </c>
      <c r="AE12" s="483">
        <v>0</v>
      </c>
      <c r="AF12" s="483">
        <v>0</v>
      </c>
      <c r="AG12" s="483">
        <v>0</v>
      </c>
      <c r="AH12" s="483">
        <v>0</v>
      </c>
      <c r="AI12" s="483">
        <v>0</v>
      </c>
      <c r="AJ12" s="483">
        <v>0</v>
      </c>
      <c r="AK12" s="483">
        <v>0</v>
      </c>
      <c r="AL12" s="483">
        <v>0</v>
      </c>
      <c r="AM12" s="483">
        <v>0</v>
      </c>
      <c r="AN12" s="483">
        <v>0</v>
      </c>
      <c r="AO12" s="483">
        <v>0</v>
      </c>
      <c r="AP12" s="483">
        <v>0</v>
      </c>
      <c r="AQ12" s="483">
        <v>0</v>
      </c>
      <c r="AR12" s="483">
        <v>0</v>
      </c>
      <c r="AS12" s="483">
        <v>0</v>
      </c>
      <c r="AT12" s="483">
        <v>0</v>
      </c>
      <c r="AU12" s="483">
        <v>0</v>
      </c>
      <c r="AV12" s="483">
        <v>0</v>
      </c>
      <c r="AW12" s="483">
        <v>0</v>
      </c>
      <c r="AX12" s="483">
        <v>0</v>
      </c>
      <c r="AY12" s="483">
        <v>0</v>
      </c>
      <c r="AZ12" s="483">
        <v>0</v>
      </c>
      <c r="BA12" s="483">
        <v>0</v>
      </c>
      <c r="BB12" s="483">
        <v>0</v>
      </c>
      <c r="BC12" s="483">
        <v>0</v>
      </c>
      <c r="BD12" s="483">
        <v>0</v>
      </c>
      <c r="BE12" s="483">
        <v>0</v>
      </c>
      <c r="BF12" s="483">
        <v>0</v>
      </c>
      <c r="BG12" s="483">
        <v>0</v>
      </c>
      <c r="BH12" s="483">
        <v>0</v>
      </c>
      <c r="BI12" s="483">
        <v>0</v>
      </c>
      <c r="BJ12" s="483">
        <v>0</v>
      </c>
      <c r="BK12" s="483">
        <v>0</v>
      </c>
      <c r="BL12" s="483">
        <v>0</v>
      </c>
      <c r="BM12" s="483">
        <v>0</v>
      </c>
      <c r="BN12" s="483">
        <v>0</v>
      </c>
      <c r="BO12" s="483">
        <v>0</v>
      </c>
      <c r="BP12" s="483">
        <v>0</v>
      </c>
      <c r="BQ12" s="483">
        <v>0</v>
      </c>
      <c r="BR12" s="483">
        <v>0</v>
      </c>
      <c r="BS12" s="483">
        <v>0</v>
      </c>
      <c r="BT12" s="483">
        <v>0</v>
      </c>
      <c r="BU12" s="483">
        <v>0</v>
      </c>
      <c r="BV12" s="483">
        <v>0</v>
      </c>
      <c r="BW12" s="483">
        <v>0</v>
      </c>
      <c r="BX12" s="483">
        <v>0</v>
      </c>
      <c r="BY12" s="483">
        <v>0</v>
      </c>
      <c r="BZ12" s="483">
        <v>0</v>
      </c>
      <c r="CA12" s="483">
        <v>0</v>
      </c>
      <c r="CB12" s="483">
        <v>0</v>
      </c>
      <c r="CC12" s="483">
        <v>0</v>
      </c>
      <c r="CD12" s="483">
        <v>0</v>
      </c>
      <c r="CE12" s="483">
        <v>0</v>
      </c>
      <c r="CF12" s="483">
        <v>0</v>
      </c>
      <c r="CG12" s="483">
        <v>0</v>
      </c>
      <c r="CH12" s="483">
        <v>0</v>
      </c>
      <c r="CI12" s="483">
        <v>0</v>
      </c>
      <c r="CJ12" s="483">
        <v>0</v>
      </c>
      <c r="CK12" s="483">
        <v>0</v>
      </c>
      <c r="CL12" s="483">
        <v>0</v>
      </c>
      <c r="CM12" s="483">
        <v>0</v>
      </c>
      <c r="CN12" s="483">
        <v>0</v>
      </c>
      <c r="CO12" s="483">
        <v>0</v>
      </c>
      <c r="CP12" s="483">
        <v>0</v>
      </c>
      <c r="CQ12" s="483">
        <v>0</v>
      </c>
      <c r="CR12" s="483">
        <v>0</v>
      </c>
      <c r="CS12" s="483">
        <v>0</v>
      </c>
      <c r="CT12" s="483">
        <v>0</v>
      </c>
      <c r="CU12" s="483">
        <v>0</v>
      </c>
      <c r="CV12" s="483">
        <v>0</v>
      </c>
      <c r="CW12" s="483">
        <v>0</v>
      </c>
      <c r="CX12" s="483">
        <v>0</v>
      </c>
      <c r="CY12" s="483">
        <v>0</v>
      </c>
      <c r="CZ12" s="483">
        <v>0</v>
      </c>
      <c r="DA12" s="483">
        <v>0</v>
      </c>
      <c r="DD12" s="478">
        <f>IF(COUNT(P12:INDEX(P12:DA12,RP))&lt;&gt;RP,"Error",0)</f>
        <v>0</v>
      </c>
      <c r="DF12" s="478">
        <f t="shared" si="6"/>
        <v>0</v>
      </c>
    </row>
    <row r="13" spans="1:111" ht="14.25" hidden="1" customHeight="1" x14ac:dyDescent="0.35">
      <c r="A13" s="379"/>
      <c r="B13" s="481" t="s">
        <v>856</v>
      </c>
      <c r="C13" s="473"/>
      <c r="D13" s="440"/>
      <c r="E13" s="479"/>
      <c r="F13" s="783"/>
      <c r="G13" s="783"/>
      <c r="H13" s="783"/>
      <c r="I13" s="480"/>
      <c r="J13" s="472" t="str">
        <f t="shared" si="7"/>
        <v xml:space="preserve"> ptkm</v>
      </c>
      <c r="K13" s="582">
        <f t="shared" si="2"/>
        <v>0</v>
      </c>
      <c r="L13" s="582">
        <f t="shared" si="3"/>
        <v>0</v>
      </c>
      <c r="M13" s="582">
        <f t="shared" si="4"/>
        <v>0</v>
      </c>
      <c r="N13" s="582">
        <f t="shared" si="5"/>
        <v>0</v>
      </c>
      <c r="P13" s="483">
        <v>0</v>
      </c>
      <c r="Q13" s="483">
        <v>0</v>
      </c>
      <c r="R13" s="483">
        <v>0</v>
      </c>
      <c r="S13" s="483">
        <v>0</v>
      </c>
      <c r="T13" s="483">
        <v>0</v>
      </c>
      <c r="U13" s="483">
        <v>0</v>
      </c>
      <c r="V13" s="483">
        <v>0</v>
      </c>
      <c r="W13" s="483">
        <v>0</v>
      </c>
      <c r="X13" s="483">
        <v>0</v>
      </c>
      <c r="Y13" s="483">
        <v>0</v>
      </c>
      <c r="Z13" s="483">
        <v>0</v>
      </c>
      <c r="AA13" s="483">
        <v>0</v>
      </c>
      <c r="AB13" s="483">
        <v>0</v>
      </c>
      <c r="AC13" s="483">
        <v>0</v>
      </c>
      <c r="AD13" s="483">
        <v>0</v>
      </c>
      <c r="AE13" s="483">
        <v>0</v>
      </c>
      <c r="AF13" s="483">
        <v>0</v>
      </c>
      <c r="AG13" s="483">
        <v>0</v>
      </c>
      <c r="AH13" s="483">
        <v>0</v>
      </c>
      <c r="AI13" s="483">
        <v>0</v>
      </c>
      <c r="AJ13" s="483">
        <v>0</v>
      </c>
      <c r="AK13" s="483">
        <v>0</v>
      </c>
      <c r="AL13" s="483">
        <v>0</v>
      </c>
      <c r="AM13" s="483">
        <v>0</v>
      </c>
      <c r="AN13" s="483">
        <v>0</v>
      </c>
      <c r="AO13" s="483">
        <v>0</v>
      </c>
      <c r="AP13" s="483">
        <v>0</v>
      </c>
      <c r="AQ13" s="483">
        <v>0</v>
      </c>
      <c r="AR13" s="483">
        <v>0</v>
      </c>
      <c r="AS13" s="483">
        <v>0</v>
      </c>
      <c r="AT13" s="483">
        <v>0</v>
      </c>
      <c r="AU13" s="483">
        <v>0</v>
      </c>
      <c r="AV13" s="483">
        <v>0</v>
      </c>
      <c r="AW13" s="483">
        <v>0</v>
      </c>
      <c r="AX13" s="483">
        <v>0</v>
      </c>
      <c r="AY13" s="483">
        <v>0</v>
      </c>
      <c r="AZ13" s="483">
        <v>0</v>
      </c>
      <c r="BA13" s="483">
        <v>0</v>
      </c>
      <c r="BB13" s="483">
        <v>0</v>
      </c>
      <c r="BC13" s="483">
        <v>0</v>
      </c>
      <c r="BD13" s="483">
        <v>0</v>
      </c>
      <c r="BE13" s="483">
        <v>0</v>
      </c>
      <c r="BF13" s="483">
        <v>0</v>
      </c>
      <c r="BG13" s="483">
        <v>0</v>
      </c>
      <c r="BH13" s="483">
        <v>0</v>
      </c>
      <c r="BI13" s="483">
        <v>0</v>
      </c>
      <c r="BJ13" s="483">
        <v>0</v>
      </c>
      <c r="BK13" s="483">
        <v>0</v>
      </c>
      <c r="BL13" s="483">
        <v>0</v>
      </c>
      <c r="BM13" s="483">
        <v>0</v>
      </c>
      <c r="BN13" s="483">
        <v>0</v>
      </c>
      <c r="BO13" s="483">
        <v>0</v>
      </c>
      <c r="BP13" s="483">
        <v>0</v>
      </c>
      <c r="BQ13" s="483">
        <v>0</v>
      </c>
      <c r="BR13" s="483">
        <v>0</v>
      </c>
      <c r="BS13" s="483">
        <v>0</v>
      </c>
      <c r="BT13" s="483">
        <v>0</v>
      </c>
      <c r="BU13" s="483">
        <v>0</v>
      </c>
      <c r="BV13" s="483">
        <v>0</v>
      </c>
      <c r="BW13" s="483">
        <v>0</v>
      </c>
      <c r="BX13" s="483">
        <v>0</v>
      </c>
      <c r="BY13" s="483">
        <v>0</v>
      </c>
      <c r="BZ13" s="483">
        <v>0</v>
      </c>
      <c r="CA13" s="483">
        <v>0</v>
      </c>
      <c r="CB13" s="483">
        <v>0</v>
      </c>
      <c r="CC13" s="483">
        <v>0</v>
      </c>
      <c r="CD13" s="483">
        <v>0</v>
      </c>
      <c r="CE13" s="483">
        <v>0</v>
      </c>
      <c r="CF13" s="483">
        <v>0</v>
      </c>
      <c r="CG13" s="483">
        <v>0</v>
      </c>
      <c r="CH13" s="483">
        <v>0</v>
      </c>
      <c r="CI13" s="483">
        <v>0</v>
      </c>
      <c r="CJ13" s="483">
        <v>0</v>
      </c>
      <c r="CK13" s="483">
        <v>0</v>
      </c>
      <c r="CL13" s="483">
        <v>0</v>
      </c>
      <c r="CM13" s="483">
        <v>0</v>
      </c>
      <c r="CN13" s="483">
        <v>0</v>
      </c>
      <c r="CO13" s="483">
        <v>0</v>
      </c>
      <c r="CP13" s="483">
        <v>0</v>
      </c>
      <c r="CQ13" s="483">
        <v>0</v>
      </c>
      <c r="CR13" s="483">
        <v>0</v>
      </c>
      <c r="CS13" s="483">
        <v>0</v>
      </c>
      <c r="CT13" s="483">
        <v>0</v>
      </c>
      <c r="CU13" s="483">
        <v>0</v>
      </c>
      <c r="CV13" s="483">
        <v>0</v>
      </c>
      <c r="CW13" s="483">
        <v>0</v>
      </c>
      <c r="CX13" s="483">
        <v>0</v>
      </c>
      <c r="CY13" s="483">
        <v>0</v>
      </c>
      <c r="CZ13" s="483">
        <v>0</v>
      </c>
      <c r="DA13" s="483">
        <v>0</v>
      </c>
      <c r="DD13" s="478">
        <f>IF(COUNT(P13:INDEX(P13:DA13,RP))&lt;&gt;RP,"Error",0)</f>
        <v>0</v>
      </c>
      <c r="DF13" s="478">
        <f t="shared" si="6"/>
        <v>0</v>
      </c>
    </row>
    <row r="14" spans="1:111" ht="14.25" hidden="1" customHeight="1" x14ac:dyDescent="0.35">
      <c r="A14" s="379"/>
      <c r="B14" s="481" t="s">
        <v>856</v>
      </c>
      <c r="C14" s="473"/>
      <c r="D14" s="440"/>
      <c r="E14" s="479"/>
      <c r="F14" s="783"/>
      <c r="G14" s="783"/>
      <c r="H14" s="783"/>
      <c r="I14" s="480"/>
      <c r="J14" s="472" t="str">
        <f t="shared" si="7"/>
        <v xml:space="preserve"> ptkm</v>
      </c>
      <c r="K14" s="582">
        <f t="shared" si="2"/>
        <v>0</v>
      </c>
      <c r="L14" s="582">
        <f t="shared" si="3"/>
        <v>0</v>
      </c>
      <c r="M14" s="582">
        <f t="shared" si="4"/>
        <v>0</v>
      </c>
      <c r="N14" s="582">
        <f t="shared" si="5"/>
        <v>0</v>
      </c>
      <c r="P14" s="483">
        <v>0</v>
      </c>
      <c r="Q14" s="483">
        <v>0</v>
      </c>
      <c r="R14" s="483">
        <v>0</v>
      </c>
      <c r="S14" s="483">
        <v>0</v>
      </c>
      <c r="T14" s="483">
        <v>0</v>
      </c>
      <c r="U14" s="483">
        <v>0</v>
      </c>
      <c r="V14" s="483">
        <v>0</v>
      </c>
      <c r="W14" s="483">
        <v>0</v>
      </c>
      <c r="X14" s="483">
        <v>0</v>
      </c>
      <c r="Y14" s="483">
        <v>0</v>
      </c>
      <c r="Z14" s="483">
        <v>0</v>
      </c>
      <c r="AA14" s="483">
        <v>0</v>
      </c>
      <c r="AB14" s="483">
        <v>0</v>
      </c>
      <c r="AC14" s="483">
        <v>0</v>
      </c>
      <c r="AD14" s="483">
        <v>0</v>
      </c>
      <c r="AE14" s="483">
        <v>0</v>
      </c>
      <c r="AF14" s="483">
        <v>0</v>
      </c>
      <c r="AG14" s="483">
        <v>0</v>
      </c>
      <c r="AH14" s="483">
        <v>0</v>
      </c>
      <c r="AI14" s="483">
        <v>0</v>
      </c>
      <c r="AJ14" s="483">
        <v>0</v>
      </c>
      <c r="AK14" s="483">
        <v>0</v>
      </c>
      <c r="AL14" s="483">
        <v>0</v>
      </c>
      <c r="AM14" s="483">
        <v>0</v>
      </c>
      <c r="AN14" s="483">
        <v>0</v>
      </c>
      <c r="AO14" s="483">
        <v>0</v>
      </c>
      <c r="AP14" s="483">
        <v>0</v>
      </c>
      <c r="AQ14" s="483">
        <v>0</v>
      </c>
      <c r="AR14" s="483">
        <v>0</v>
      </c>
      <c r="AS14" s="483">
        <v>0</v>
      </c>
      <c r="AT14" s="483">
        <v>0</v>
      </c>
      <c r="AU14" s="483">
        <v>0</v>
      </c>
      <c r="AV14" s="483">
        <v>0</v>
      </c>
      <c r="AW14" s="483">
        <v>0</v>
      </c>
      <c r="AX14" s="483">
        <v>0</v>
      </c>
      <c r="AY14" s="483">
        <v>0</v>
      </c>
      <c r="AZ14" s="483">
        <v>0</v>
      </c>
      <c r="BA14" s="483">
        <v>0</v>
      </c>
      <c r="BB14" s="483">
        <v>0</v>
      </c>
      <c r="BC14" s="483">
        <v>0</v>
      </c>
      <c r="BD14" s="483">
        <v>0</v>
      </c>
      <c r="BE14" s="483">
        <v>0</v>
      </c>
      <c r="BF14" s="483">
        <v>0</v>
      </c>
      <c r="BG14" s="483">
        <v>0</v>
      </c>
      <c r="BH14" s="483">
        <v>0</v>
      </c>
      <c r="BI14" s="483">
        <v>0</v>
      </c>
      <c r="BJ14" s="483">
        <v>0</v>
      </c>
      <c r="BK14" s="483">
        <v>0</v>
      </c>
      <c r="BL14" s="483">
        <v>0</v>
      </c>
      <c r="BM14" s="483">
        <v>0</v>
      </c>
      <c r="BN14" s="483">
        <v>0</v>
      </c>
      <c r="BO14" s="483">
        <v>0</v>
      </c>
      <c r="BP14" s="483">
        <v>0</v>
      </c>
      <c r="BQ14" s="483">
        <v>0</v>
      </c>
      <c r="BR14" s="483">
        <v>0</v>
      </c>
      <c r="BS14" s="483">
        <v>0</v>
      </c>
      <c r="BT14" s="483">
        <v>0</v>
      </c>
      <c r="BU14" s="483">
        <v>0</v>
      </c>
      <c r="BV14" s="483">
        <v>0</v>
      </c>
      <c r="BW14" s="483">
        <v>0</v>
      </c>
      <c r="BX14" s="483">
        <v>0</v>
      </c>
      <c r="BY14" s="483">
        <v>0</v>
      </c>
      <c r="BZ14" s="483">
        <v>0</v>
      </c>
      <c r="CA14" s="483">
        <v>0</v>
      </c>
      <c r="CB14" s="483">
        <v>0</v>
      </c>
      <c r="CC14" s="483">
        <v>0</v>
      </c>
      <c r="CD14" s="483">
        <v>0</v>
      </c>
      <c r="CE14" s="483">
        <v>0</v>
      </c>
      <c r="CF14" s="483">
        <v>0</v>
      </c>
      <c r="CG14" s="483">
        <v>0</v>
      </c>
      <c r="CH14" s="483">
        <v>0</v>
      </c>
      <c r="CI14" s="483">
        <v>0</v>
      </c>
      <c r="CJ14" s="483">
        <v>0</v>
      </c>
      <c r="CK14" s="483">
        <v>0</v>
      </c>
      <c r="CL14" s="483">
        <v>0</v>
      </c>
      <c r="CM14" s="483">
        <v>0</v>
      </c>
      <c r="CN14" s="483">
        <v>0</v>
      </c>
      <c r="CO14" s="483">
        <v>0</v>
      </c>
      <c r="CP14" s="483">
        <v>0</v>
      </c>
      <c r="CQ14" s="483">
        <v>0</v>
      </c>
      <c r="CR14" s="483">
        <v>0</v>
      </c>
      <c r="CS14" s="483">
        <v>0</v>
      </c>
      <c r="CT14" s="483">
        <v>0</v>
      </c>
      <c r="CU14" s="483">
        <v>0</v>
      </c>
      <c r="CV14" s="483">
        <v>0</v>
      </c>
      <c r="CW14" s="483">
        <v>0</v>
      </c>
      <c r="CX14" s="483">
        <v>0</v>
      </c>
      <c r="CY14" s="483">
        <v>0</v>
      </c>
      <c r="CZ14" s="483">
        <v>0</v>
      </c>
      <c r="DA14" s="483">
        <v>0</v>
      </c>
      <c r="DD14" s="478">
        <f>IF(COUNT(P14:INDEX(P14:DA14,RP))&lt;&gt;RP,"Error",0)</f>
        <v>0</v>
      </c>
      <c r="DF14" s="478">
        <f t="shared" si="6"/>
        <v>0</v>
      </c>
    </row>
    <row r="15" spans="1:111" ht="14.25" hidden="1" customHeight="1" x14ac:dyDescent="0.35">
      <c r="A15" s="379"/>
      <c r="B15" s="481" t="s">
        <v>856</v>
      </c>
      <c r="C15" s="473"/>
      <c r="D15" s="440"/>
      <c r="E15" s="479"/>
      <c r="F15" s="783"/>
      <c r="G15" s="783"/>
      <c r="H15" s="783"/>
      <c r="I15" s="480"/>
      <c r="J15" s="472" t="str">
        <f t="shared" si="7"/>
        <v xml:space="preserve"> ptkm</v>
      </c>
      <c r="K15" s="582">
        <f t="shared" si="2"/>
        <v>0</v>
      </c>
      <c r="L15" s="582">
        <f t="shared" si="3"/>
        <v>0</v>
      </c>
      <c r="M15" s="582">
        <f t="shared" si="4"/>
        <v>0</v>
      </c>
      <c r="N15" s="582">
        <f t="shared" si="5"/>
        <v>0</v>
      </c>
      <c r="P15" s="483">
        <v>0</v>
      </c>
      <c r="Q15" s="483">
        <v>0</v>
      </c>
      <c r="R15" s="483">
        <v>0</v>
      </c>
      <c r="S15" s="483">
        <v>0</v>
      </c>
      <c r="T15" s="483">
        <v>0</v>
      </c>
      <c r="U15" s="483">
        <v>0</v>
      </c>
      <c r="V15" s="483">
        <v>0</v>
      </c>
      <c r="W15" s="483">
        <v>0</v>
      </c>
      <c r="X15" s="483">
        <v>0</v>
      </c>
      <c r="Y15" s="483">
        <v>0</v>
      </c>
      <c r="Z15" s="483">
        <v>0</v>
      </c>
      <c r="AA15" s="483">
        <v>0</v>
      </c>
      <c r="AB15" s="483">
        <v>0</v>
      </c>
      <c r="AC15" s="483">
        <v>0</v>
      </c>
      <c r="AD15" s="483">
        <v>0</v>
      </c>
      <c r="AE15" s="483">
        <v>0</v>
      </c>
      <c r="AF15" s="483">
        <v>0</v>
      </c>
      <c r="AG15" s="483">
        <v>0</v>
      </c>
      <c r="AH15" s="483">
        <v>0</v>
      </c>
      <c r="AI15" s="483">
        <v>0</v>
      </c>
      <c r="AJ15" s="483">
        <v>0</v>
      </c>
      <c r="AK15" s="483">
        <v>0</v>
      </c>
      <c r="AL15" s="483">
        <v>0</v>
      </c>
      <c r="AM15" s="483">
        <v>0</v>
      </c>
      <c r="AN15" s="483">
        <v>0</v>
      </c>
      <c r="AO15" s="483">
        <v>0</v>
      </c>
      <c r="AP15" s="483">
        <v>0</v>
      </c>
      <c r="AQ15" s="483">
        <v>0</v>
      </c>
      <c r="AR15" s="483">
        <v>0</v>
      </c>
      <c r="AS15" s="483">
        <v>0</v>
      </c>
      <c r="AT15" s="483">
        <v>0</v>
      </c>
      <c r="AU15" s="483">
        <v>0</v>
      </c>
      <c r="AV15" s="483">
        <v>0</v>
      </c>
      <c r="AW15" s="483">
        <v>0</v>
      </c>
      <c r="AX15" s="483">
        <v>0</v>
      </c>
      <c r="AY15" s="483">
        <v>0</v>
      </c>
      <c r="AZ15" s="483">
        <v>0</v>
      </c>
      <c r="BA15" s="483">
        <v>0</v>
      </c>
      <c r="BB15" s="483">
        <v>0</v>
      </c>
      <c r="BC15" s="483">
        <v>0</v>
      </c>
      <c r="BD15" s="483">
        <v>0</v>
      </c>
      <c r="BE15" s="483">
        <v>0</v>
      </c>
      <c r="BF15" s="483">
        <v>0</v>
      </c>
      <c r="BG15" s="483">
        <v>0</v>
      </c>
      <c r="BH15" s="483">
        <v>0</v>
      </c>
      <c r="BI15" s="483">
        <v>0</v>
      </c>
      <c r="BJ15" s="483">
        <v>0</v>
      </c>
      <c r="BK15" s="483">
        <v>0</v>
      </c>
      <c r="BL15" s="483">
        <v>0</v>
      </c>
      <c r="BM15" s="483">
        <v>0</v>
      </c>
      <c r="BN15" s="483">
        <v>0</v>
      </c>
      <c r="BO15" s="483">
        <v>0</v>
      </c>
      <c r="BP15" s="483">
        <v>0</v>
      </c>
      <c r="BQ15" s="483">
        <v>0</v>
      </c>
      <c r="BR15" s="483">
        <v>0</v>
      </c>
      <c r="BS15" s="483">
        <v>0</v>
      </c>
      <c r="BT15" s="483">
        <v>0</v>
      </c>
      <c r="BU15" s="483">
        <v>0</v>
      </c>
      <c r="BV15" s="483">
        <v>0</v>
      </c>
      <c r="BW15" s="483">
        <v>0</v>
      </c>
      <c r="BX15" s="483">
        <v>0</v>
      </c>
      <c r="BY15" s="483">
        <v>0</v>
      </c>
      <c r="BZ15" s="483">
        <v>0</v>
      </c>
      <c r="CA15" s="483">
        <v>0</v>
      </c>
      <c r="CB15" s="483">
        <v>0</v>
      </c>
      <c r="CC15" s="483">
        <v>0</v>
      </c>
      <c r="CD15" s="483">
        <v>0</v>
      </c>
      <c r="CE15" s="483">
        <v>0</v>
      </c>
      <c r="CF15" s="483">
        <v>0</v>
      </c>
      <c r="CG15" s="483">
        <v>0</v>
      </c>
      <c r="CH15" s="483">
        <v>0</v>
      </c>
      <c r="CI15" s="483">
        <v>0</v>
      </c>
      <c r="CJ15" s="483">
        <v>0</v>
      </c>
      <c r="CK15" s="483">
        <v>0</v>
      </c>
      <c r="CL15" s="483">
        <v>0</v>
      </c>
      <c r="CM15" s="483">
        <v>0</v>
      </c>
      <c r="CN15" s="483">
        <v>0</v>
      </c>
      <c r="CO15" s="483">
        <v>0</v>
      </c>
      <c r="CP15" s="483">
        <v>0</v>
      </c>
      <c r="CQ15" s="483">
        <v>0</v>
      </c>
      <c r="CR15" s="483">
        <v>0</v>
      </c>
      <c r="CS15" s="483">
        <v>0</v>
      </c>
      <c r="CT15" s="483">
        <v>0</v>
      </c>
      <c r="CU15" s="483">
        <v>0</v>
      </c>
      <c r="CV15" s="483">
        <v>0</v>
      </c>
      <c r="CW15" s="483">
        <v>0</v>
      </c>
      <c r="CX15" s="483">
        <v>0</v>
      </c>
      <c r="CY15" s="483">
        <v>0</v>
      </c>
      <c r="CZ15" s="483">
        <v>0</v>
      </c>
      <c r="DA15" s="483">
        <v>0</v>
      </c>
      <c r="DD15" s="478">
        <f>IF(COUNT(P15:INDEX(P15:DA15,RP))&lt;&gt;RP,"Error",0)</f>
        <v>0</v>
      </c>
      <c r="DF15" s="478">
        <f t="shared" si="6"/>
        <v>0</v>
      </c>
    </row>
    <row r="16" spans="1:111" ht="14.25" hidden="1" customHeight="1" x14ac:dyDescent="0.35">
      <c r="A16" s="379"/>
      <c r="B16" s="481" t="s">
        <v>856</v>
      </c>
      <c r="C16" s="473"/>
      <c r="D16" s="440"/>
      <c r="E16" s="479"/>
      <c r="F16" s="783"/>
      <c r="G16" s="783"/>
      <c r="H16" s="783"/>
      <c r="I16" s="480"/>
      <c r="J16" s="472" t="str">
        <f t="shared" si="7"/>
        <v xml:space="preserve"> ptkm</v>
      </c>
      <c r="K16" s="582">
        <f t="shared" si="2"/>
        <v>0</v>
      </c>
      <c r="L16" s="582">
        <f t="shared" si="3"/>
        <v>0</v>
      </c>
      <c r="M16" s="582">
        <f t="shared" si="4"/>
        <v>0</v>
      </c>
      <c r="N16" s="582">
        <f t="shared" si="5"/>
        <v>0</v>
      </c>
      <c r="P16" s="483">
        <v>0</v>
      </c>
      <c r="Q16" s="483">
        <v>0</v>
      </c>
      <c r="R16" s="483">
        <v>0</v>
      </c>
      <c r="S16" s="483">
        <v>0</v>
      </c>
      <c r="T16" s="483">
        <v>0</v>
      </c>
      <c r="U16" s="483">
        <v>0</v>
      </c>
      <c r="V16" s="483">
        <v>0</v>
      </c>
      <c r="W16" s="483">
        <v>0</v>
      </c>
      <c r="X16" s="483">
        <v>0</v>
      </c>
      <c r="Y16" s="483">
        <v>0</v>
      </c>
      <c r="Z16" s="483">
        <v>0</v>
      </c>
      <c r="AA16" s="483">
        <v>0</v>
      </c>
      <c r="AB16" s="483">
        <v>0</v>
      </c>
      <c r="AC16" s="483">
        <v>0</v>
      </c>
      <c r="AD16" s="483">
        <v>0</v>
      </c>
      <c r="AE16" s="483">
        <v>0</v>
      </c>
      <c r="AF16" s="483">
        <v>0</v>
      </c>
      <c r="AG16" s="483">
        <v>0</v>
      </c>
      <c r="AH16" s="483">
        <v>0</v>
      </c>
      <c r="AI16" s="483">
        <v>0</v>
      </c>
      <c r="AJ16" s="483">
        <v>0</v>
      </c>
      <c r="AK16" s="483">
        <v>0</v>
      </c>
      <c r="AL16" s="483">
        <v>0</v>
      </c>
      <c r="AM16" s="483">
        <v>0</v>
      </c>
      <c r="AN16" s="483">
        <v>0</v>
      </c>
      <c r="AO16" s="483">
        <v>0</v>
      </c>
      <c r="AP16" s="483">
        <v>0</v>
      </c>
      <c r="AQ16" s="483">
        <v>0</v>
      </c>
      <c r="AR16" s="483">
        <v>0</v>
      </c>
      <c r="AS16" s="483">
        <v>0</v>
      </c>
      <c r="AT16" s="483">
        <v>0</v>
      </c>
      <c r="AU16" s="483">
        <v>0</v>
      </c>
      <c r="AV16" s="483">
        <v>0</v>
      </c>
      <c r="AW16" s="483">
        <v>0</v>
      </c>
      <c r="AX16" s="483">
        <v>0</v>
      </c>
      <c r="AY16" s="483">
        <v>0</v>
      </c>
      <c r="AZ16" s="483">
        <v>0</v>
      </c>
      <c r="BA16" s="483">
        <v>0</v>
      </c>
      <c r="BB16" s="483">
        <v>0</v>
      </c>
      <c r="BC16" s="483">
        <v>0</v>
      </c>
      <c r="BD16" s="483">
        <v>0</v>
      </c>
      <c r="BE16" s="483">
        <v>0</v>
      </c>
      <c r="BF16" s="483">
        <v>0</v>
      </c>
      <c r="BG16" s="483">
        <v>0</v>
      </c>
      <c r="BH16" s="483">
        <v>0</v>
      </c>
      <c r="BI16" s="483">
        <v>0</v>
      </c>
      <c r="BJ16" s="483">
        <v>0</v>
      </c>
      <c r="BK16" s="483">
        <v>0</v>
      </c>
      <c r="BL16" s="483">
        <v>0</v>
      </c>
      <c r="BM16" s="483">
        <v>0</v>
      </c>
      <c r="BN16" s="483">
        <v>0</v>
      </c>
      <c r="BO16" s="483">
        <v>0</v>
      </c>
      <c r="BP16" s="483">
        <v>0</v>
      </c>
      <c r="BQ16" s="483">
        <v>0</v>
      </c>
      <c r="BR16" s="483">
        <v>0</v>
      </c>
      <c r="BS16" s="483">
        <v>0</v>
      </c>
      <c r="BT16" s="483">
        <v>0</v>
      </c>
      <c r="BU16" s="483">
        <v>0</v>
      </c>
      <c r="BV16" s="483">
        <v>0</v>
      </c>
      <c r="BW16" s="483">
        <v>0</v>
      </c>
      <c r="BX16" s="483">
        <v>0</v>
      </c>
      <c r="BY16" s="483">
        <v>0</v>
      </c>
      <c r="BZ16" s="483">
        <v>0</v>
      </c>
      <c r="CA16" s="483">
        <v>0</v>
      </c>
      <c r="CB16" s="483">
        <v>0</v>
      </c>
      <c r="CC16" s="483">
        <v>0</v>
      </c>
      <c r="CD16" s="483">
        <v>0</v>
      </c>
      <c r="CE16" s="483">
        <v>0</v>
      </c>
      <c r="CF16" s="483">
        <v>0</v>
      </c>
      <c r="CG16" s="483">
        <v>0</v>
      </c>
      <c r="CH16" s="483">
        <v>0</v>
      </c>
      <c r="CI16" s="483">
        <v>0</v>
      </c>
      <c r="CJ16" s="483">
        <v>0</v>
      </c>
      <c r="CK16" s="483">
        <v>0</v>
      </c>
      <c r="CL16" s="483">
        <v>0</v>
      </c>
      <c r="CM16" s="483">
        <v>0</v>
      </c>
      <c r="CN16" s="483">
        <v>0</v>
      </c>
      <c r="CO16" s="483">
        <v>0</v>
      </c>
      <c r="CP16" s="483">
        <v>0</v>
      </c>
      <c r="CQ16" s="483">
        <v>0</v>
      </c>
      <c r="CR16" s="483">
        <v>0</v>
      </c>
      <c r="CS16" s="483">
        <v>0</v>
      </c>
      <c r="CT16" s="483">
        <v>0</v>
      </c>
      <c r="CU16" s="483">
        <v>0</v>
      </c>
      <c r="CV16" s="483">
        <v>0</v>
      </c>
      <c r="CW16" s="483">
        <v>0</v>
      </c>
      <c r="CX16" s="483">
        <v>0</v>
      </c>
      <c r="CY16" s="483">
        <v>0</v>
      </c>
      <c r="CZ16" s="483">
        <v>0</v>
      </c>
      <c r="DA16" s="483">
        <v>0</v>
      </c>
      <c r="DD16" s="478">
        <f>IF(COUNT(P16:INDEX(P16:DA16,RP))&lt;&gt;RP,"Error",0)</f>
        <v>0</v>
      </c>
      <c r="DF16" s="478">
        <f t="shared" si="6"/>
        <v>0</v>
      </c>
    </row>
    <row r="17" spans="1:110" ht="14.25" hidden="1" customHeight="1" x14ac:dyDescent="0.35">
      <c r="A17" s="379"/>
      <c r="B17" s="481" t="s">
        <v>856</v>
      </c>
      <c r="C17" s="474"/>
      <c r="D17" s="440"/>
      <c r="E17" s="479"/>
      <c r="F17" s="783"/>
      <c r="G17" s="783"/>
      <c r="H17" s="783"/>
      <c r="I17" s="480"/>
      <c r="J17" s="472" t="str">
        <f t="shared" si="7"/>
        <v xml:space="preserve"> ptkm</v>
      </c>
      <c r="K17" s="582">
        <f t="shared" si="2"/>
        <v>0</v>
      </c>
      <c r="L17" s="582">
        <f t="shared" si="3"/>
        <v>0</v>
      </c>
      <c r="M17" s="582">
        <f t="shared" si="4"/>
        <v>0</v>
      </c>
      <c r="N17" s="582">
        <f t="shared" si="5"/>
        <v>0</v>
      </c>
      <c r="P17" s="483">
        <v>0</v>
      </c>
      <c r="Q17" s="483">
        <v>0</v>
      </c>
      <c r="R17" s="483">
        <v>0</v>
      </c>
      <c r="S17" s="483">
        <v>0</v>
      </c>
      <c r="T17" s="483">
        <v>0</v>
      </c>
      <c r="U17" s="483">
        <v>0</v>
      </c>
      <c r="V17" s="483">
        <v>0</v>
      </c>
      <c r="W17" s="483">
        <v>0</v>
      </c>
      <c r="X17" s="483">
        <v>0</v>
      </c>
      <c r="Y17" s="483">
        <v>0</v>
      </c>
      <c r="Z17" s="483">
        <v>0</v>
      </c>
      <c r="AA17" s="483">
        <v>0</v>
      </c>
      <c r="AB17" s="483">
        <v>0</v>
      </c>
      <c r="AC17" s="483">
        <v>0</v>
      </c>
      <c r="AD17" s="483">
        <v>0</v>
      </c>
      <c r="AE17" s="483">
        <v>0</v>
      </c>
      <c r="AF17" s="483">
        <v>0</v>
      </c>
      <c r="AG17" s="483">
        <v>0</v>
      </c>
      <c r="AH17" s="483">
        <v>0</v>
      </c>
      <c r="AI17" s="483">
        <v>0</v>
      </c>
      <c r="AJ17" s="483">
        <v>0</v>
      </c>
      <c r="AK17" s="483">
        <v>0</v>
      </c>
      <c r="AL17" s="483">
        <v>0</v>
      </c>
      <c r="AM17" s="483">
        <v>0</v>
      </c>
      <c r="AN17" s="483">
        <v>0</v>
      </c>
      <c r="AO17" s="483">
        <v>0</v>
      </c>
      <c r="AP17" s="483">
        <v>0</v>
      </c>
      <c r="AQ17" s="483">
        <v>0</v>
      </c>
      <c r="AR17" s="483">
        <v>0</v>
      </c>
      <c r="AS17" s="483">
        <v>0</v>
      </c>
      <c r="AT17" s="483">
        <v>0</v>
      </c>
      <c r="AU17" s="483">
        <v>0</v>
      </c>
      <c r="AV17" s="483">
        <v>0</v>
      </c>
      <c r="AW17" s="483">
        <v>0</v>
      </c>
      <c r="AX17" s="483">
        <v>0</v>
      </c>
      <c r="AY17" s="483">
        <v>0</v>
      </c>
      <c r="AZ17" s="483">
        <v>0</v>
      </c>
      <c r="BA17" s="483">
        <v>0</v>
      </c>
      <c r="BB17" s="483">
        <v>0</v>
      </c>
      <c r="BC17" s="483">
        <v>0</v>
      </c>
      <c r="BD17" s="483">
        <v>0</v>
      </c>
      <c r="BE17" s="483">
        <v>0</v>
      </c>
      <c r="BF17" s="483">
        <v>0</v>
      </c>
      <c r="BG17" s="483">
        <v>0</v>
      </c>
      <c r="BH17" s="483">
        <v>0</v>
      </c>
      <c r="BI17" s="483">
        <v>0</v>
      </c>
      <c r="BJ17" s="483">
        <v>0</v>
      </c>
      <c r="BK17" s="483">
        <v>0</v>
      </c>
      <c r="BL17" s="483">
        <v>0</v>
      </c>
      <c r="BM17" s="483">
        <v>0</v>
      </c>
      <c r="BN17" s="483">
        <v>0</v>
      </c>
      <c r="BO17" s="483">
        <v>0</v>
      </c>
      <c r="BP17" s="483">
        <v>0</v>
      </c>
      <c r="BQ17" s="483">
        <v>0</v>
      </c>
      <c r="BR17" s="483">
        <v>0</v>
      </c>
      <c r="BS17" s="483">
        <v>0</v>
      </c>
      <c r="BT17" s="483">
        <v>0</v>
      </c>
      <c r="BU17" s="483">
        <v>0</v>
      </c>
      <c r="BV17" s="483">
        <v>0</v>
      </c>
      <c r="BW17" s="483">
        <v>0</v>
      </c>
      <c r="BX17" s="483">
        <v>0</v>
      </c>
      <c r="BY17" s="483">
        <v>0</v>
      </c>
      <c r="BZ17" s="483">
        <v>0</v>
      </c>
      <c r="CA17" s="483">
        <v>0</v>
      </c>
      <c r="CB17" s="483">
        <v>0</v>
      </c>
      <c r="CC17" s="483">
        <v>0</v>
      </c>
      <c r="CD17" s="483">
        <v>0</v>
      </c>
      <c r="CE17" s="483">
        <v>0</v>
      </c>
      <c r="CF17" s="483">
        <v>0</v>
      </c>
      <c r="CG17" s="483">
        <v>0</v>
      </c>
      <c r="CH17" s="483">
        <v>0</v>
      </c>
      <c r="CI17" s="483">
        <v>0</v>
      </c>
      <c r="CJ17" s="483">
        <v>0</v>
      </c>
      <c r="CK17" s="483">
        <v>0</v>
      </c>
      <c r="CL17" s="483">
        <v>0</v>
      </c>
      <c r="CM17" s="483">
        <v>0</v>
      </c>
      <c r="CN17" s="483">
        <v>0</v>
      </c>
      <c r="CO17" s="483">
        <v>0</v>
      </c>
      <c r="CP17" s="483">
        <v>0</v>
      </c>
      <c r="CQ17" s="483">
        <v>0</v>
      </c>
      <c r="CR17" s="483">
        <v>0</v>
      </c>
      <c r="CS17" s="483">
        <v>0</v>
      </c>
      <c r="CT17" s="483">
        <v>0</v>
      </c>
      <c r="CU17" s="483">
        <v>0</v>
      </c>
      <c r="CV17" s="483">
        <v>0</v>
      </c>
      <c r="CW17" s="483">
        <v>0</v>
      </c>
      <c r="CX17" s="483">
        <v>0</v>
      </c>
      <c r="CY17" s="483">
        <v>0</v>
      </c>
      <c r="CZ17" s="483">
        <v>0</v>
      </c>
      <c r="DA17" s="483">
        <v>0</v>
      </c>
      <c r="DD17" s="478">
        <f>IF(COUNT(P17:INDEX(P17:DA17,RP))&lt;&gt;RP,"Error",0)</f>
        <v>0</v>
      </c>
      <c r="DF17" s="478">
        <f t="shared" si="6"/>
        <v>0</v>
      </c>
    </row>
    <row r="18" spans="1:110" ht="14.25" hidden="1" customHeight="1" x14ac:dyDescent="0.35">
      <c r="A18" s="379"/>
      <c r="B18" s="481" t="s">
        <v>856</v>
      </c>
      <c r="C18" s="474"/>
      <c r="D18" s="440"/>
      <c r="E18" s="479"/>
      <c r="F18" s="783"/>
      <c r="G18" s="783"/>
      <c r="H18" s="783"/>
      <c r="I18" s="480"/>
      <c r="J18" s="472" t="str">
        <f t="shared" si="7"/>
        <v xml:space="preserve"> ptkm</v>
      </c>
      <c r="K18" s="582">
        <f t="shared" si="2"/>
        <v>0</v>
      </c>
      <c r="L18" s="582">
        <f t="shared" si="3"/>
        <v>0</v>
      </c>
      <c r="M18" s="582">
        <f t="shared" si="4"/>
        <v>0</v>
      </c>
      <c r="N18" s="582">
        <f t="shared" si="5"/>
        <v>0</v>
      </c>
      <c r="P18" s="483">
        <v>0</v>
      </c>
      <c r="Q18" s="483">
        <v>0</v>
      </c>
      <c r="R18" s="483">
        <v>0</v>
      </c>
      <c r="S18" s="483">
        <v>0</v>
      </c>
      <c r="T18" s="483">
        <v>0</v>
      </c>
      <c r="U18" s="483">
        <v>0</v>
      </c>
      <c r="V18" s="483">
        <v>0</v>
      </c>
      <c r="W18" s="483">
        <v>0</v>
      </c>
      <c r="X18" s="483">
        <v>0</v>
      </c>
      <c r="Y18" s="483">
        <v>0</v>
      </c>
      <c r="Z18" s="483">
        <v>0</v>
      </c>
      <c r="AA18" s="483">
        <v>0</v>
      </c>
      <c r="AB18" s="483">
        <v>0</v>
      </c>
      <c r="AC18" s="483">
        <v>0</v>
      </c>
      <c r="AD18" s="483">
        <v>0</v>
      </c>
      <c r="AE18" s="483">
        <v>0</v>
      </c>
      <c r="AF18" s="483">
        <v>0</v>
      </c>
      <c r="AG18" s="483">
        <v>0</v>
      </c>
      <c r="AH18" s="483">
        <v>0</v>
      </c>
      <c r="AI18" s="483">
        <v>0</v>
      </c>
      <c r="AJ18" s="483">
        <v>0</v>
      </c>
      <c r="AK18" s="483">
        <v>0</v>
      </c>
      <c r="AL18" s="483">
        <v>0</v>
      </c>
      <c r="AM18" s="483">
        <v>0</v>
      </c>
      <c r="AN18" s="483">
        <v>0</v>
      </c>
      <c r="AO18" s="483">
        <v>0</v>
      </c>
      <c r="AP18" s="483">
        <v>0</v>
      </c>
      <c r="AQ18" s="483">
        <v>0</v>
      </c>
      <c r="AR18" s="483">
        <v>0</v>
      </c>
      <c r="AS18" s="483">
        <v>0</v>
      </c>
      <c r="AT18" s="483">
        <v>0</v>
      </c>
      <c r="AU18" s="483">
        <v>0</v>
      </c>
      <c r="AV18" s="483">
        <v>0</v>
      </c>
      <c r="AW18" s="483">
        <v>0</v>
      </c>
      <c r="AX18" s="483">
        <v>0</v>
      </c>
      <c r="AY18" s="483">
        <v>0</v>
      </c>
      <c r="AZ18" s="483">
        <v>0</v>
      </c>
      <c r="BA18" s="483">
        <v>0</v>
      </c>
      <c r="BB18" s="483">
        <v>0</v>
      </c>
      <c r="BC18" s="483">
        <v>0</v>
      </c>
      <c r="BD18" s="483">
        <v>0</v>
      </c>
      <c r="BE18" s="483">
        <v>0</v>
      </c>
      <c r="BF18" s="483">
        <v>0</v>
      </c>
      <c r="BG18" s="483">
        <v>0</v>
      </c>
      <c r="BH18" s="483">
        <v>0</v>
      </c>
      <c r="BI18" s="483">
        <v>0</v>
      </c>
      <c r="BJ18" s="483">
        <v>0</v>
      </c>
      <c r="BK18" s="483">
        <v>0</v>
      </c>
      <c r="BL18" s="483">
        <v>0</v>
      </c>
      <c r="BM18" s="483">
        <v>0</v>
      </c>
      <c r="BN18" s="483">
        <v>0</v>
      </c>
      <c r="BO18" s="483">
        <v>0</v>
      </c>
      <c r="BP18" s="483">
        <v>0</v>
      </c>
      <c r="BQ18" s="483">
        <v>0</v>
      </c>
      <c r="BR18" s="483">
        <v>0</v>
      </c>
      <c r="BS18" s="483">
        <v>0</v>
      </c>
      <c r="BT18" s="483">
        <v>0</v>
      </c>
      <c r="BU18" s="483">
        <v>0</v>
      </c>
      <c r="BV18" s="483">
        <v>0</v>
      </c>
      <c r="BW18" s="483">
        <v>0</v>
      </c>
      <c r="BX18" s="483">
        <v>0</v>
      </c>
      <c r="BY18" s="483">
        <v>0</v>
      </c>
      <c r="BZ18" s="483">
        <v>0</v>
      </c>
      <c r="CA18" s="483">
        <v>0</v>
      </c>
      <c r="CB18" s="483">
        <v>0</v>
      </c>
      <c r="CC18" s="483">
        <v>0</v>
      </c>
      <c r="CD18" s="483">
        <v>0</v>
      </c>
      <c r="CE18" s="483">
        <v>0</v>
      </c>
      <c r="CF18" s="483">
        <v>0</v>
      </c>
      <c r="CG18" s="483">
        <v>0</v>
      </c>
      <c r="CH18" s="483">
        <v>0</v>
      </c>
      <c r="CI18" s="483">
        <v>0</v>
      </c>
      <c r="CJ18" s="483">
        <v>0</v>
      </c>
      <c r="CK18" s="483">
        <v>0</v>
      </c>
      <c r="CL18" s="483">
        <v>0</v>
      </c>
      <c r="CM18" s="483">
        <v>0</v>
      </c>
      <c r="CN18" s="483">
        <v>0</v>
      </c>
      <c r="CO18" s="483">
        <v>0</v>
      </c>
      <c r="CP18" s="483">
        <v>0</v>
      </c>
      <c r="CQ18" s="483">
        <v>0</v>
      </c>
      <c r="CR18" s="483">
        <v>0</v>
      </c>
      <c r="CS18" s="483">
        <v>0</v>
      </c>
      <c r="CT18" s="483">
        <v>0</v>
      </c>
      <c r="CU18" s="483">
        <v>0</v>
      </c>
      <c r="CV18" s="483">
        <v>0</v>
      </c>
      <c r="CW18" s="483">
        <v>0</v>
      </c>
      <c r="CX18" s="483">
        <v>0</v>
      </c>
      <c r="CY18" s="483">
        <v>0</v>
      </c>
      <c r="CZ18" s="483">
        <v>0</v>
      </c>
      <c r="DA18" s="483">
        <v>0</v>
      </c>
      <c r="DD18" s="478">
        <f>IF(COUNT(P18:INDEX(P18:DA18,RP))&lt;&gt;RP,"Error",0)</f>
        <v>0</v>
      </c>
      <c r="DF18" s="478">
        <f t="shared" si="6"/>
        <v>0</v>
      </c>
    </row>
    <row r="19" spans="1:110" ht="14.25" hidden="1" customHeight="1" x14ac:dyDescent="0.35">
      <c r="A19" s="379"/>
      <c r="B19" s="481" t="s">
        <v>856</v>
      </c>
      <c r="C19" s="474"/>
      <c r="D19" s="440"/>
      <c r="E19" s="479"/>
      <c r="F19" s="783"/>
      <c r="G19" s="783"/>
      <c r="H19" s="783"/>
      <c r="I19" s="480"/>
      <c r="J19" s="472" t="str">
        <f t="shared" si="7"/>
        <v xml:space="preserve"> ptkm</v>
      </c>
      <c r="K19" s="582">
        <f t="shared" si="2"/>
        <v>0</v>
      </c>
      <c r="L19" s="582">
        <f t="shared" si="3"/>
        <v>0</v>
      </c>
      <c r="M19" s="582">
        <f t="shared" si="4"/>
        <v>0</v>
      </c>
      <c r="N19" s="582">
        <f t="shared" si="5"/>
        <v>0</v>
      </c>
      <c r="P19" s="483">
        <v>0</v>
      </c>
      <c r="Q19" s="483">
        <v>0</v>
      </c>
      <c r="R19" s="483">
        <v>0</v>
      </c>
      <c r="S19" s="483">
        <v>0</v>
      </c>
      <c r="T19" s="483">
        <v>0</v>
      </c>
      <c r="U19" s="483">
        <v>0</v>
      </c>
      <c r="V19" s="483">
        <v>0</v>
      </c>
      <c r="W19" s="483">
        <v>0</v>
      </c>
      <c r="X19" s="483">
        <v>0</v>
      </c>
      <c r="Y19" s="483">
        <v>0</v>
      </c>
      <c r="Z19" s="483">
        <v>0</v>
      </c>
      <c r="AA19" s="483">
        <v>0</v>
      </c>
      <c r="AB19" s="483">
        <v>0</v>
      </c>
      <c r="AC19" s="483">
        <v>0</v>
      </c>
      <c r="AD19" s="483">
        <v>0</v>
      </c>
      <c r="AE19" s="483">
        <v>0</v>
      </c>
      <c r="AF19" s="483">
        <v>0</v>
      </c>
      <c r="AG19" s="483">
        <v>0</v>
      </c>
      <c r="AH19" s="483">
        <v>0</v>
      </c>
      <c r="AI19" s="483">
        <v>0</v>
      </c>
      <c r="AJ19" s="483">
        <v>0</v>
      </c>
      <c r="AK19" s="483">
        <v>0</v>
      </c>
      <c r="AL19" s="483">
        <v>0</v>
      </c>
      <c r="AM19" s="483">
        <v>0</v>
      </c>
      <c r="AN19" s="483">
        <v>0</v>
      </c>
      <c r="AO19" s="483">
        <v>0</v>
      </c>
      <c r="AP19" s="483">
        <v>0</v>
      </c>
      <c r="AQ19" s="483">
        <v>0</v>
      </c>
      <c r="AR19" s="483">
        <v>0</v>
      </c>
      <c r="AS19" s="483">
        <v>0</v>
      </c>
      <c r="AT19" s="483">
        <v>0</v>
      </c>
      <c r="AU19" s="483">
        <v>0</v>
      </c>
      <c r="AV19" s="483">
        <v>0</v>
      </c>
      <c r="AW19" s="483">
        <v>0</v>
      </c>
      <c r="AX19" s="483">
        <v>0</v>
      </c>
      <c r="AY19" s="483">
        <v>0</v>
      </c>
      <c r="AZ19" s="483">
        <v>0</v>
      </c>
      <c r="BA19" s="483">
        <v>0</v>
      </c>
      <c r="BB19" s="483">
        <v>0</v>
      </c>
      <c r="BC19" s="483">
        <v>0</v>
      </c>
      <c r="BD19" s="483">
        <v>0</v>
      </c>
      <c r="BE19" s="483">
        <v>0</v>
      </c>
      <c r="BF19" s="483">
        <v>0</v>
      </c>
      <c r="BG19" s="483">
        <v>0</v>
      </c>
      <c r="BH19" s="483">
        <v>0</v>
      </c>
      <c r="BI19" s="483">
        <v>0</v>
      </c>
      <c r="BJ19" s="483">
        <v>0</v>
      </c>
      <c r="BK19" s="483">
        <v>0</v>
      </c>
      <c r="BL19" s="483">
        <v>0</v>
      </c>
      <c r="BM19" s="483">
        <v>0</v>
      </c>
      <c r="BN19" s="483">
        <v>0</v>
      </c>
      <c r="BO19" s="483">
        <v>0</v>
      </c>
      <c r="BP19" s="483">
        <v>0</v>
      </c>
      <c r="BQ19" s="483">
        <v>0</v>
      </c>
      <c r="BR19" s="483">
        <v>0</v>
      </c>
      <c r="BS19" s="483">
        <v>0</v>
      </c>
      <c r="BT19" s="483">
        <v>0</v>
      </c>
      <c r="BU19" s="483">
        <v>0</v>
      </c>
      <c r="BV19" s="483">
        <v>0</v>
      </c>
      <c r="BW19" s="483">
        <v>0</v>
      </c>
      <c r="BX19" s="483">
        <v>0</v>
      </c>
      <c r="BY19" s="483">
        <v>0</v>
      </c>
      <c r="BZ19" s="483">
        <v>0</v>
      </c>
      <c r="CA19" s="483">
        <v>0</v>
      </c>
      <c r="CB19" s="483">
        <v>0</v>
      </c>
      <c r="CC19" s="483">
        <v>0</v>
      </c>
      <c r="CD19" s="483">
        <v>0</v>
      </c>
      <c r="CE19" s="483">
        <v>0</v>
      </c>
      <c r="CF19" s="483">
        <v>0</v>
      </c>
      <c r="CG19" s="483">
        <v>0</v>
      </c>
      <c r="CH19" s="483">
        <v>0</v>
      </c>
      <c r="CI19" s="483">
        <v>0</v>
      </c>
      <c r="CJ19" s="483">
        <v>0</v>
      </c>
      <c r="CK19" s="483">
        <v>0</v>
      </c>
      <c r="CL19" s="483">
        <v>0</v>
      </c>
      <c r="CM19" s="483">
        <v>0</v>
      </c>
      <c r="CN19" s="483">
        <v>0</v>
      </c>
      <c r="CO19" s="483">
        <v>0</v>
      </c>
      <c r="CP19" s="483">
        <v>0</v>
      </c>
      <c r="CQ19" s="483">
        <v>0</v>
      </c>
      <c r="CR19" s="483">
        <v>0</v>
      </c>
      <c r="CS19" s="483">
        <v>0</v>
      </c>
      <c r="CT19" s="483">
        <v>0</v>
      </c>
      <c r="CU19" s="483">
        <v>0</v>
      </c>
      <c r="CV19" s="483">
        <v>0</v>
      </c>
      <c r="CW19" s="483">
        <v>0</v>
      </c>
      <c r="CX19" s="483">
        <v>0</v>
      </c>
      <c r="CY19" s="483">
        <v>0</v>
      </c>
      <c r="CZ19" s="483">
        <v>0</v>
      </c>
      <c r="DA19" s="483">
        <v>0</v>
      </c>
      <c r="DD19" s="478">
        <f>IF(COUNT(P19:INDEX(P19:DA19,RP))&lt;&gt;RP,"Error",0)</f>
        <v>0</v>
      </c>
      <c r="DF19" s="478">
        <f t="shared" si="6"/>
        <v>0</v>
      </c>
    </row>
    <row r="20" spans="1:110" hidden="1" x14ac:dyDescent="0.35">
      <c r="D20" s="440"/>
      <c r="E20" s="441"/>
      <c r="F20" s="441"/>
      <c r="G20" s="441"/>
      <c r="H20" s="441"/>
      <c r="I20" s="441"/>
      <c r="J20" s="441"/>
      <c r="K20" s="436" t="s">
        <v>943</v>
      </c>
    </row>
    <row r="21" spans="1:110" hidden="1" x14ac:dyDescent="0.35">
      <c r="D21" s="440"/>
      <c r="E21" s="441"/>
      <c r="F21" s="441"/>
      <c r="G21" s="441"/>
      <c r="H21" s="441"/>
      <c r="I21" s="441"/>
      <c r="J21" s="441"/>
    </row>
    <row r="22" spans="1:110" hidden="1" x14ac:dyDescent="0.35">
      <c r="D22" s="440"/>
      <c r="M22" s="680" t="s">
        <v>2</v>
      </c>
      <c r="N22" s="681"/>
    </row>
    <row r="23" spans="1:110" ht="14.5" hidden="1" customHeight="1" x14ac:dyDescent="0.35">
      <c r="D23" s="440"/>
      <c r="I23" s="700" t="s">
        <v>145</v>
      </c>
      <c r="J23" s="700"/>
      <c r="K23" s="700"/>
      <c r="L23" s="700"/>
      <c r="M23" s="187" t="s">
        <v>3</v>
      </c>
      <c r="N23" s="187" t="s">
        <v>4</v>
      </c>
    </row>
    <row r="24" spans="1:110" hidden="1" x14ac:dyDescent="0.35">
      <c r="D24" s="440"/>
      <c r="I24" s="781" t="str">
        <f>'D2'!J97</f>
        <v>Accidents</v>
      </c>
      <c r="J24" s="782"/>
      <c r="K24" s="782"/>
      <c r="L24" s="782"/>
      <c r="M24" s="585">
        <f>NPV(G.Asm!$F$40,P24:INDEX(P24:DA24,RP))</f>
        <v>0</v>
      </c>
      <c r="N24" s="585">
        <f ca="1">SUMIF($P$8:$CZT$8,"&lt;="&amp;RP,P24:DA24)</f>
        <v>0</v>
      </c>
      <c r="P24" s="583">
        <f>+SUMPRODUCT($K10:$K19,P10:P19)</f>
        <v>0</v>
      </c>
      <c r="Q24" s="583">
        <f t="shared" ref="Q24:CB24" si="8">+SUMPRODUCT($K10:$K19,Q10:Q19)</f>
        <v>0</v>
      </c>
      <c r="R24" s="583">
        <f t="shared" si="8"/>
        <v>0</v>
      </c>
      <c r="S24" s="583">
        <f t="shared" si="8"/>
        <v>0</v>
      </c>
      <c r="T24" s="583">
        <f t="shared" si="8"/>
        <v>0</v>
      </c>
      <c r="U24" s="583">
        <f t="shared" si="8"/>
        <v>0</v>
      </c>
      <c r="V24" s="583">
        <f t="shared" si="8"/>
        <v>0</v>
      </c>
      <c r="W24" s="583">
        <f t="shared" si="8"/>
        <v>0</v>
      </c>
      <c r="X24" s="583">
        <f t="shared" si="8"/>
        <v>0</v>
      </c>
      <c r="Y24" s="583">
        <f t="shared" si="8"/>
        <v>0</v>
      </c>
      <c r="Z24" s="583">
        <f t="shared" si="8"/>
        <v>0</v>
      </c>
      <c r="AA24" s="583">
        <f t="shared" si="8"/>
        <v>0</v>
      </c>
      <c r="AB24" s="583">
        <f t="shared" si="8"/>
        <v>0</v>
      </c>
      <c r="AC24" s="583">
        <f t="shared" si="8"/>
        <v>0</v>
      </c>
      <c r="AD24" s="583">
        <f t="shared" si="8"/>
        <v>0</v>
      </c>
      <c r="AE24" s="583">
        <f t="shared" si="8"/>
        <v>0</v>
      </c>
      <c r="AF24" s="583">
        <f t="shared" si="8"/>
        <v>0</v>
      </c>
      <c r="AG24" s="583">
        <f t="shared" si="8"/>
        <v>0</v>
      </c>
      <c r="AH24" s="583">
        <f t="shared" si="8"/>
        <v>0</v>
      </c>
      <c r="AI24" s="583">
        <f t="shared" si="8"/>
        <v>0</v>
      </c>
      <c r="AJ24" s="583">
        <f t="shared" si="8"/>
        <v>0</v>
      </c>
      <c r="AK24" s="583">
        <f t="shared" si="8"/>
        <v>0</v>
      </c>
      <c r="AL24" s="583">
        <f t="shared" si="8"/>
        <v>0</v>
      </c>
      <c r="AM24" s="583">
        <f t="shared" si="8"/>
        <v>0</v>
      </c>
      <c r="AN24" s="583">
        <f t="shared" si="8"/>
        <v>0</v>
      </c>
      <c r="AO24" s="583">
        <f t="shared" si="8"/>
        <v>0</v>
      </c>
      <c r="AP24" s="583">
        <f t="shared" si="8"/>
        <v>0</v>
      </c>
      <c r="AQ24" s="583">
        <f t="shared" si="8"/>
        <v>0</v>
      </c>
      <c r="AR24" s="583">
        <f t="shared" si="8"/>
        <v>0</v>
      </c>
      <c r="AS24" s="583">
        <f t="shared" si="8"/>
        <v>0</v>
      </c>
      <c r="AT24" s="583">
        <f t="shared" si="8"/>
        <v>0</v>
      </c>
      <c r="AU24" s="583">
        <f t="shared" si="8"/>
        <v>0</v>
      </c>
      <c r="AV24" s="583">
        <f t="shared" si="8"/>
        <v>0</v>
      </c>
      <c r="AW24" s="583">
        <f t="shared" si="8"/>
        <v>0</v>
      </c>
      <c r="AX24" s="583">
        <f t="shared" si="8"/>
        <v>0</v>
      </c>
      <c r="AY24" s="583">
        <f t="shared" si="8"/>
        <v>0</v>
      </c>
      <c r="AZ24" s="583">
        <f t="shared" si="8"/>
        <v>0</v>
      </c>
      <c r="BA24" s="583">
        <f t="shared" si="8"/>
        <v>0</v>
      </c>
      <c r="BB24" s="583">
        <f t="shared" si="8"/>
        <v>0</v>
      </c>
      <c r="BC24" s="583">
        <f t="shared" si="8"/>
        <v>0</v>
      </c>
      <c r="BD24" s="583">
        <f t="shared" si="8"/>
        <v>0</v>
      </c>
      <c r="BE24" s="583">
        <f t="shared" si="8"/>
        <v>0</v>
      </c>
      <c r="BF24" s="583">
        <f t="shared" si="8"/>
        <v>0</v>
      </c>
      <c r="BG24" s="583">
        <f t="shared" si="8"/>
        <v>0</v>
      </c>
      <c r="BH24" s="583">
        <f t="shared" si="8"/>
        <v>0</v>
      </c>
      <c r="BI24" s="583">
        <f t="shared" si="8"/>
        <v>0</v>
      </c>
      <c r="BJ24" s="583">
        <f t="shared" si="8"/>
        <v>0</v>
      </c>
      <c r="BK24" s="583">
        <f t="shared" si="8"/>
        <v>0</v>
      </c>
      <c r="BL24" s="583">
        <f t="shared" si="8"/>
        <v>0</v>
      </c>
      <c r="BM24" s="583">
        <f t="shared" si="8"/>
        <v>0</v>
      </c>
      <c r="BN24" s="583">
        <f t="shared" si="8"/>
        <v>0</v>
      </c>
      <c r="BO24" s="583">
        <f t="shared" si="8"/>
        <v>0</v>
      </c>
      <c r="BP24" s="583">
        <f t="shared" si="8"/>
        <v>0</v>
      </c>
      <c r="BQ24" s="583">
        <f t="shared" si="8"/>
        <v>0</v>
      </c>
      <c r="BR24" s="583">
        <f t="shared" si="8"/>
        <v>0</v>
      </c>
      <c r="BS24" s="583">
        <f t="shared" si="8"/>
        <v>0</v>
      </c>
      <c r="BT24" s="583">
        <f t="shared" si="8"/>
        <v>0</v>
      </c>
      <c r="BU24" s="583">
        <f t="shared" si="8"/>
        <v>0</v>
      </c>
      <c r="BV24" s="583">
        <f t="shared" si="8"/>
        <v>0</v>
      </c>
      <c r="BW24" s="583">
        <f t="shared" si="8"/>
        <v>0</v>
      </c>
      <c r="BX24" s="583">
        <f t="shared" si="8"/>
        <v>0</v>
      </c>
      <c r="BY24" s="583">
        <f t="shared" si="8"/>
        <v>0</v>
      </c>
      <c r="BZ24" s="583">
        <f t="shared" si="8"/>
        <v>0</v>
      </c>
      <c r="CA24" s="583">
        <f t="shared" si="8"/>
        <v>0</v>
      </c>
      <c r="CB24" s="583">
        <f t="shared" si="8"/>
        <v>0</v>
      </c>
      <c r="CC24" s="583">
        <f t="shared" ref="CC24:DA24" si="9">+SUMPRODUCT($K10:$K19,CC10:CC19)</f>
        <v>0</v>
      </c>
      <c r="CD24" s="583">
        <f t="shared" si="9"/>
        <v>0</v>
      </c>
      <c r="CE24" s="583">
        <f t="shared" si="9"/>
        <v>0</v>
      </c>
      <c r="CF24" s="583">
        <f t="shared" si="9"/>
        <v>0</v>
      </c>
      <c r="CG24" s="583">
        <f t="shared" si="9"/>
        <v>0</v>
      </c>
      <c r="CH24" s="583">
        <f t="shared" si="9"/>
        <v>0</v>
      </c>
      <c r="CI24" s="583">
        <f t="shared" si="9"/>
        <v>0</v>
      </c>
      <c r="CJ24" s="583">
        <f t="shared" si="9"/>
        <v>0</v>
      </c>
      <c r="CK24" s="583">
        <f t="shared" si="9"/>
        <v>0</v>
      </c>
      <c r="CL24" s="583">
        <f t="shared" si="9"/>
        <v>0</v>
      </c>
      <c r="CM24" s="583">
        <f t="shared" si="9"/>
        <v>0</v>
      </c>
      <c r="CN24" s="583">
        <f t="shared" si="9"/>
        <v>0</v>
      </c>
      <c r="CO24" s="583">
        <f t="shared" si="9"/>
        <v>0</v>
      </c>
      <c r="CP24" s="583">
        <f t="shared" si="9"/>
        <v>0</v>
      </c>
      <c r="CQ24" s="583">
        <f t="shared" si="9"/>
        <v>0</v>
      </c>
      <c r="CR24" s="583">
        <f t="shared" si="9"/>
        <v>0</v>
      </c>
      <c r="CS24" s="583">
        <f t="shared" si="9"/>
        <v>0</v>
      </c>
      <c r="CT24" s="583">
        <f t="shared" si="9"/>
        <v>0</v>
      </c>
      <c r="CU24" s="583">
        <f t="shared" si="9"/>
        <v>0</v>
      </c>
      <c r="CV24" s="583">
        <f t="shared" si="9"/>
        <v>0</v>
      </c>
      <c r="CW24" s="583">
        <f t="shared" si="9"/>
        <v>0</v>
      </c>
      <c r="CX24" s="583">
        <f t="shared" si="9"/>
        <v>0</v>
      </c>
      <c r="CY24" s="583">
        <f t="shared" si="9"/>
        <v>0</v>
      </c>
      <c r="CZ24" s="583">
        <f t="shared" si="9"/>
        <v>0</v>
      </c>
      <c r="DA24" s="583">
        <f t="shared" si="9"/>
        <v>0</v>
      </c>
    </row>
    <row r="25" spans="1:110" hidden="1" x14ac:dyDescent="0.35">
      <c r="D25" s="440"/>
      <c r="I25" s="781" t="str">
        <f>'D2'!J99</f>
        <v>Airborne pollutants emisssions</v>
      </c>
      <c r="J25" s="782"/>
      <c r="K25" s="782"/>
      <c r="L25" s="782"/>
      <c r="M25" s="585">
        <f>NPV(G.Asm!$F$40,P25:INDEX(P25:DA25,RP))</f>
        <v>0</v>
      </c>
      <c r="N25" s="585">
        <f ca="1">SUMIF($P$8:$CZT$8,"&lt;="&amp;RP,P25:DA25)</f>
        <v>0</v>
      </c>
      <c r="P25" s="583">
        <f>+SUMPRODUCT($L10:$L19,P10:P19)</f>
        <v>0</v>
      </c>
      <c r="Q25" s="583">
        <f t="shared" ref="Q25:CB25" si="10">+SUMPRODUCT($L10:$L19,Q10:Q19)</f>
        <v>0</v>
      </c>
      <c r="R25" s="583">
        <f t="shared" si="10"/>
        <v>0</v>
      </c>
      <c r="S25" s="583">
        <f t="shared" si="10"/>
        <v>0</v>
      </c>
      <c r="T25" s="583">
        <f t="shared" si="10"/>
        <v>0</v>
      </c>
      <c r="U25" s="583">
        <f t="shared" si="10"/>
        <v>0</v>
      </c>
      <c r="V25" s="583">
        <f t="shared" si="10"/>
        <v>0</v>
      </c>
      <c r="W25" s="583">
        <f t="shared" si="10"/>
        <v>0</v>
      </c>
      <c r="X25" s="583">
        <f t="shared" si="10"/>
        <v>0</v>
      </c>
      <c r="Y25" s="583">
        <f t="shared" si="10"/>
        <v>0</v>
      </c>
      <c r="Z25" s="583">
        <f t="shared" si="10"/>
        <v>0</v>
      </c>
      <c r="AA25" s="583">
        <f t="shared" si="10"/>
        <v>0</v>
      </c>
      <c r="AB25" s="583">
        <f t="shared" si="10"/>
        <v>0</v>
      </c>
      <c r="AC25" s="583">
        <f t="shared" si="10"/>
        <v>0</v>
      </c>
      <c r="AD25" s="583">
        <f t="shared" si="10"/>
        <v>0</v>
      </c>
      <c r="AE25" s="583">
        <f t="shared" si="10"/>
        <v>0</v>
      </c>
      <c r="AF25" s="583">
        <f t="shared" si="10"/>
        <v>0</v>
      </c>
      <c r="AG25" s="583">
        <f t="shared" si="10"/>
        <v>0</v>
      </c>
      <c r="AH25" s="583">
        <f t="shared" si="10"/>
        <v>0</v>
      </c>
      <c r="AI25" s="583">
        <f t="shared" si="10"/>
        <v>0</v>
      </c>
      <c r="AJ25" s="583">
        <f t="shared" si="10"/>
        <v>0</v>
      </c>
      <c r="AK25" s="583">
        <f t="shared" si="10"/>
        <v>0</v>
      </c>
      <c r="AL25" s="583">
        <f t="shared" si="10"/>
        <v>0</v>
      </c>
      <c r="AM25" s="583">
        <f t="shared" si="10"/>
        <v>0</v>
      </c>
      <c r="AN25" s="583">
        <f t="shared" si="10"/>
        <v>0</v>
      </c>
      <c r="AO25" s="583">
        <f t="shared" si="10"/>
        <v>0</v>
      </c>
      <c r="AP25" s="583">
        <f t="shared" si="10"/>
        <v>0</v>
      </c>
      <c r="AQ25" s="583">
        <f t="shared" si="10"/>
        <v>0</v>
      </c>
      <c r="AR25" s="583">
        <f t="shared" si="10"/>
        <v>0</v>
      </c>
      <c r="AS25" s="583">
        <f t="shared" si="10"/>
        <v>0</v>
      </c>
      <c r="AT25" s="583">
        <f t="shared" si="10"/>
        <v>0</v>
      </c>
      <c r="AU25" s="583">
        <f t="shared" si="10"/>
        <v>0</v>
      </c>
      <c r="AV25" s="583">
        <f t="shared" si="10"/>
        <v>0</v>
      </c>
      <c r="AW25" s="583">
        <f t="shared" si="10"/>
        <v>0</v>
      </c>
      <c r="AX25" s="583">
        <f t="shared" si="10"/>
        <v>0</v>
      </c>
      <c r="AY25" s="583">
        <f t="shared" si="10"/>
        <v>0</v>
      </c>
      <c r="AZ25" s="583">
        <f t="shared" si="10"/>
        <v>0</v>
      </c>
      <c r="BA25" s="583">
        <f t="shared" si="10"/>
        <v>0</v>
      </c>
      <c r="BB25" s="583">
        <f t="shared" si="10"/>
        <v>0</v>
      </c>
      <c r="BC25" s="583">
        <f t="shared" si="10"/>
        <v>0</v>
      </c>
      <c r="BD25" s="583">
        <f t="shared" si="10"/>
        <v>0</v>
      </c>
      <c r="BE25" s="583">
        <f t="shared" si="10"/>
        <v>0</v>
      </c>
      <c r="BF25" s="583">
        <f t="shared" si="10"/>
        <v>0</v>
      </c>
      <c r="BG25" s="583">
        <f t="shared" si="10"/>
        <v>0</v>
      </c>
      <c r="BH25" s="583">
        <f t="shared" si="10"/>
        <v>0</v>
      </c>
      <c r="BI25" s="583">
        <f t="shared" si="10"/>
        <v>0</v>
      </c>
      <c r="BJ25" s="583">
        <f t="shared" si="10"/>
        <v>0</v>
      </c>
      <c r="BK25" s="583">
        <f t="shared" si="10"/>
        <v>0</v>
      </c>
      <c r="BL25" s="583">
        <f t="shared" si="10"/>
        <v>0</v>
      </c>
      <c r="BM25" s="583">
        <f t="shared" si="10"/>
        <v>0</v>
      </c>
      <c r="BN25" s="583">
        <f t="shared" si="10"/>
        <v>0</v>
      </c>
      <c r="BO25" s="583">
        <f t="shared" si="10"/>
        <v>0</v>
      </c>
      <c r="BP25" s="583">
        <f t="shared" si="10"/>
        <v>0</v>
      </c>
      <c r="BQ25" s="583">
        <f t="shared" si="10"/>
        <v>0</v>
      </c>
      <c r="BR25" s="583">
        <f t="shared" si="10"/>
        <v>0</v>
      </c>
      <c r="BS25" s="583">
        <f t="shared" si="10"/>
        <v>0</v>
      </c>
      <c r="BT25" s="583">
        <f t="shared" si="10"/>
        <v>0</v>
      </c>
      <c r="BU25" s="583">
        <f t="shared" si="10"/>
        <v>0</v>
      </c>
      <c r="BV25" s="583">
        <f t="shared" si="10"/>
        <v>0</v>
      </c>
      <c r="BW25" s="583">
        <f t="shared" si="10"/>
        <v>0</v>
      </c>
      <c r="BX25" s="583">
        <f t="shared" si="10"/>
        <v>0</v>
      </c>
      <c r="BY25" s="583">
        <f t="shared" si="10"/>
        <v>0</v>
      </c>
      <c r="BZ25" s="583">
        <f t="shared" si="10"/>
        <v>0</v>
      </c>
      <c r="CA25" s="583">
        <f t="shared" si="10"/>
        <v>0</v>
      </c>
      <c r="CB25" s="583">
        <f t="shared" si="10"/>
        <v>0</v>
      </c>
      <c r="CC25" s="583">
        <f t="shared" ref="CC25:DA25" si="11">+SUMPRODUCT($L10:$L19,CC10:CC19)</f>
        <v>0</v>
      </c>
      <c r="CD25" s="583">
        <f t="shared" si="11"/>
        <v>0</v>
      </c>
      <c r="CE25" s="583">
        <f t="shared" si="11"/>
        <v>0</v>
      </c>
      <c r="CF25" s="583">
        <f t="shared" si="11"/>
        <v>0</v>
      </c>
      <c r="CG25" s="583">
        <f t="shared" si="11"/>
        <v>0</v>
      </c>
      <c r="CH25" s="583">
        <f t="shared" si="11"/>
        <v>0</v>
      </c>
      <c r="CI25" s="583">
        <f t="shared" si="11"/>
        <v>0</v>
      </c>
      <c r="CJ25" s="583">
        <f t="shared" si="11"/>
        <v>0</v>
      </c>
      <c r="CK25" s="583">
        <f t="shared" si="11"/>
        <v>0</v>
      </c>
      <c r="CL25" s="583">
        <f t="shared" si="11"/>
        <v>0</v>
      </c>
      <c r="CM25" s="583">
        <f t="shared" si="11"/>
        <v>0</v>
      </c>
      <c r="CN25" s="583">
        <f t="shared" si="11"/>
        <v>0</v>
      </c>
      <c r="CO25" s="583">
        <f t="shared" si="11"/>
        <v>0</v>
      </c>
      <c r="CP25" s="583">
        <f t="shared" si="11"/>
        <v>0</v>
      </c>
      <c r="CQ25" s="583">
        <f t="shared" si="11"/>
        <v>0</v>
      </c>
      <c r="CR25" s="583">
        <f t="shared" si="11"/>
        <v>0</v>
      </c>
      <c r="CS25" s="583">
        <f t="shared" si="11"/>
        <v>0</v>
      </c>
      <c r="CT25" s="583">
        <f t="shared" si="11"/>
        <v>0</v>
      </c>
      <c r="CU25" s="583">
        <f t="shared" si="11"/>
        <v>0</v>
      </c>
      <c r="CV25" s="583">
        <f t="shared" si="11"/>
        <v>0</v>
      </c>
      <c r="CW25" s="583">
        <f t="shared" si="11"/>
        <v>0</v>
      </c>
      <c r="CX25" s="583">
        <f t="shared" si="11"/>
        <v>0</v>
      </c>
      <c r="CY25" s="583">
        <f t="shared" si="11"/>
        <v>0</v>
      </c>
      <c r="CZ25" s="583">
        <f t="shared" si="11"/>
        <v>0</v>
      </c>
      <c r="DA25" s="583">
        <f t="shared" si="11"/>
        <v>0</v>
      </c>
    </row>
    <row r="26" spans="1:110" hidden="1" x14ac:dyDescent="0.35">
      <c r="D26" s="440"/>
      <c r="I26" s="782" t="s">
        <v>849</v>
      </c>
      <c r="J26" s="782"/>
      <c r="K26" s="782"/>
      <c r="L26" s="782"/>
      <c r="M26" s="585">
        <f>NPV(G.Asm!$F$40,P26:INDEX(P26:DA26,RP))</f>
        <v>0</v>
      </c>
      <c r="N26" s="585">
        <f ca="1">SUMIF($P$8:$CZT$8,"&lt;="&amp;RP,P26:DA26)</f>
        <v>0</v>
      </c>
      <c r="P26" s="583">
        <f>+SUMPRODUCT($N10:$N19,P10:P19)</f>
        <v>0</v>
      </c>
      <c r="Q26" s="583">
        <f t="shared" ref="Q26:CB26" si="12">+SUMPRODUCT($N10:$N19,Q10:Q19)</f>
        <v>0</v>
      </c>
      <c r="R26" s="583">
        <f t="shared" si="12"/>
        <v>0</v>
      </c>
      <c r="S26" s="583">
        <f t="shared" si="12"/>
        <v>0</v>
      </c>
      <c r="T26" s="583">
        <f t="shared" si="12"/>
        <v>0</v>
      </c>
      <c r="U26" s="583">
        <f t="shared" si="12"/>
        <v>0</v>
      </c>
      <c r="V26" s="583">
        <f t="shared" si="12"/>
        <v>0</v>
      </c>
      <c r="W26" s="583">
        <f t="shared" si="12"/>
        <v>0</v>
      </c>
      <c r="X26" s="583">
        <f t="shared" si="12"/>
        <v>0</v>
      </c>
      <c r="Y26" s="583">
        <f t="shared" si="12"/>
        <v>0</v>
      </c>
      <c r="Z26" s="583">
        <f t="shared" si="12"/>
        <v>0</v>
      </c>
      <c r="AA26" s="583">
        <f t="shared" si="12"/>
        <v>0</v>
      </c>
      <c r="AB26" s="583">
        <f t="shared" si="12"/>
        <v>0</v>
      </c>
      <c r="AC26" s="583">
        <f t="shared" si="12"/>
        <v>0</v>
      </c>
      <c r="AD26" s="583">
        <f t="shared" si="12"/>
        <v>0</v>
      </c>
      <c r="AE26" s="583">
        <f t="shared" si="12"/>
        <v>0</v>
      </c>
      <c r="AF26" s="583">
        <f t="shared" si="12"/>
        <v>0</v>
      </c>
      <c r="AG26" s="583">
        <f t="shared" si="12"/>
        <v>0</v>
      </c>
      <c r="AH26" s="583">
        <f t="shared" si="12"/>
        <v>0</v>
      </c>
      <c r="AI26" s="583">
        <f t="shared" si="12"/>
        <v>0</v>
      </c>
      <c r="AJ26" s="583">
        <f t="shared" si="12"/>
        <v>0</v>
      </c>
      <c r="AK26" s="583">
        <f t="shared" si="12"/>
        <v>0</v>
      </c>
      <c r="AL26" s="583">
        <f t="shared" si="12"/>
        <v>0</v>
      </c>
      <c r="AM26" s="583">
        <f t="shared" si="12"/>
        <v>0</v>
      </c>
      <c r="AN26" s="583">
        <f t="shared" si="12"/>
        <v>0</v>
      </c>
      <c r="AO26" s="583">
        <f t="shared" si="12"/>
        <v>0</v>
      </c>
      <c r="AP26" s="583">
        <f t="shared" si="12"/>
        <v>0</v>
      </c>
      <c r="AQ26" s="583">
        <f t="shared" si="12"/>
        <v>0</v>
      </c>
      <c r="AR26" s="583">
        <f t="shared" si="12"/>
        <v>0</v>
      </c>
      <c r="AS26" s="583">
        <f t="shared" si="12"/>
        <v>0</v>
      </c>
      <c r="AT26" s="583">
        <f t="shared" si="12"/>
        <v>0</v>
      </c>
      <c r="AU26" s="583">
        <f t="shared" si="12"/>
        <v>0</v>
      </c>
      <c r="AV26" s="583">
        <f t="shared" si="12"/>
        <v>0</v>
      </c>
      <c r="AW26" s="583">
        <f t="shared" si="12"/>
        <v>0</v>
      </c>
      <c r="AX26" s="583">
        <f t="shared" si="12"/>
        <v>0</v>
      </c>
      <c r="AY26" s="583">
        <f t="shared" si="12"/>
        <v>0</v>
      </c>
      <c r="AZ26" s="583">
        <f t="shared" si="12"/>
        <v>0</v>
      </c>
      <c r="BA26" s="583">
        <f t="shared" si="12"/>
        <v>0</v>
      </c>
      <c r="BB26" s="583">
        <f t="shared" si="12"/>
        <v>0</v>
      </c>
      <c r="BC26" s="583">
        <f t="shared" si="12"/>
        <v>0</v>
      </c>
      <c r="BD26" s="583">
        <f t="shared" si="12"/>
        <v>0</v>
      </c>
      <c r="BE26" s="583">
        <f t="shared" si="12"/>
        <v>0</v>
      </c>
      <c r="BF26" s="583">
        <f t="shared" si="12"/>
        <v>0</v>
      </c>
      <c r="BG26" s="583">
        <f t="shared" si="12"/>
        <v>0</v>
      </c>
      <c r="BH26" s="583">
        <f t="shared" si="12"/>
        <v>0</v>
      </c>
      <c r="BI26" s="583">
        <f t="shared" si="12"/>
        <v>0</v>
      </c>
      <c r="BJ26" s="583">
        <f t="shared" si="12"/>
        <v>0</v>
      </c>
      <c r="BK26" s="583">
        <f t="shared" si="12"/>
        <v>0</v>
      </c>
      <c r="BL26" s="583">
        <f t="shared" si="12"/>
        <v>0</v>
      </c>
      <c r="BM26" s="583">
        <f t="shared" si="12"/>
        <v>0</v>
      </c>
      <c r="BN26" s="583">
        <f t="shared" si="12"/>
        <v>0</v>
      </c>
      <c r="BO26" s="583">
        <f t="shared" si="12"/>
        <v>0</v>
      </c>
      <c r="BP26" s="583">
        <f t="shared" si="12"/>
        <v>0</v>
      </c>
      <c r="BQ26" s="583">
        <f t="shared" si="12"/>
        <v>0</v>
      </c>
      <c r="BR26" s="583">
        <f t="shared" si="12"/>
        <v>0</v>
      </c>
      <c r="BS26" s="583">
        <f t="shared" si="12"/>
        <v>0</v>
      </c>
      <c r="BT26" s="583">
        <f t="shared" si="12"/>
        <v>0</v>
      </c>
      <c r="BU26" s="583">
        <f t="shared" si="12"/>
        <v>0</v>
      </c>
      <c r="BV26" s="583">
        <f t="shared" si="12"/>
        <v>0</v>
      </c>
      <c r="BW26" s="583">
        <f t="shared" si="12"/>
        <v>0</v>
      </c>
      <c r="BX26" s="583">
        <f t="shared" si="12"/>
        <v>0</v>
      </c>
      <c r="BY26" s="583">
        <f t="shared" si="12"/>
        <v>0</v>
      </c>
      <c r="BZ26" s="583">
        <f t="shared" si="12"/>
        <v>0</v>
      </c>
      <c r="CA26" s="583">
        <f t="shared" si="12"/>
        <v>0</v>
      </c>
      <c r="CB26" s="583">
        <f t="shared" si="12"/>
        <v>0</v>
      </c>
      <c r="CC26" s="583">
        <f t="shared" ref="CC26:DA26" si="13">+SUMPRODUCT($N10:$N19,CC10:CC19)</f>
        <v>0</v>
      </c>
      <c r="CD26" s="583">
        <f t="shared" si="13"/>
        <v>0</v>
      </c>
      <c r="CE26" s="583">
        <f t="shared" si="13"/>
        <v>0</v>
      </c>
      <c r="CF26" s="583">
        <f t="shared" si="13"/>
        <v>0</v>
      </c>
      <c r="CG26" s="583">
        <f t="shared" si="13"/>
        <v>0</v>
      </c>
      <c r="CH26" s="583">
        <f t="shared" si="13"/>
        <v>0</v>
      </c>
      <c r="CI26" s="583">
        <f t="shared" si="13"/>
        <v>0</v>
      </c>
      <c r="CJ26" s="583">
        <f t="shared" si="13"/>
        <v>0</v>
      </c>
      <c r="CK26" s="583">
        <f t="shared" si="13"/>
        <v>0</v>
      </c>
      <c r="CL26" s="583">
        <f t="shared" si="13"/>
        <v>0</v>
      </c>
      <c r="CM26" s="583">
        <f t="shared" si="13"/>
        <v>0</v>
      </c>
      <c r="CN26" s="583">
        <f t="shared" si="13"/>
        <v>0</v>
      </c>
      <c r="CO26" s="583">
        <f t="shared" si="13"/>
        <v>0</v>
      </c>
      <c r="CP26" s="583">
        <f t="shared" si="13"/>
        <v>0</v>
      </c>
      <c r="CQ26" s="583">
        <f t="shared" si="13"/>
        <v>0</v>
      </c>
      <c r="CR26" s="583">
        <f t="shared" si="13"/>
        <v>0</v>
      </c>
      <c r="CS26" s="583">
        <f t="shared" si="13"/>
        <v>0</v>
      </c>
      <c r="CT26" s="583">
        <f t="shared" si="13"/>
        <v>0</v>
      </c>
      <c r="CU26" s="583">
        <f t="shared" si="13"/>
        <v>0</v>
      </c>
      <c r="CV26" s="583">
        <f t="shared" si="13"/>
        <v>0</v>
      </c>
      <c r="CW26" s="583">
        <f t="shared" si="13"/>
        <v>0</v>
      </c>
      <c r="CX26" s="583">
        <f t="shared" si="13"/>
        <v>0</v>
      </c>
      <c r="CY26" s="583">
        <f t="shared" si="13"/>
        <v>0</v>
      </c>
      <c r="CZ26" s="583">
        <f t="shared" si="13"/>
        <v>0</v>
      </c>
      <c r="DA26" s="583">
        <f t="shared" si="13"/>
        <v>0</v>
      </c>
    </row>
    <row r="27" spans="1:110" hidden="1" x14ac:dyDescent="0.35">
      <c r="D27" s="440"/>
      <c r="P27" s="584"/>
      <c r="Q27" s="584"/>
      <c r="R27" s="584"/>
      <c r="S27" s="584"/>
      <c r="T27" s="584"/>
      <c r="U27" s="584"/>
      <c r="V27" s="584"/>
      <c r="W27" s="584"/>
      <c r="X27" s="584"/>
      <c r="Y27" s="584"/>
      <c r="Z27" s="584"/>
      <c r="AA27" s="584"/>
      <c r="AB27" s="584"/>
      <c r="AC27" s="584"/>
      <c r="AD27" s="584"/>
      <c r="AE27" s="584"/>
      <c r="AF27" s="584"/>
      <c r="AG27" s="584"/>
      <c r="AH27" s="584"/>
      <c r="AI27" s="584"/>
      <c r="AJ27" s="584"/>
      <c r="AK27" s="584"/>
      <c r="AL27" s="584"/>
      <c r="AM27" s="584"/>
      <c r="AN27" s="584"/>
      <c r="AO27" s="584"/>
      <c r="AP27" s="584"/>
      <c r="AQ27" s="584"/>
      <c r="AR27" s="584"/>
      <c r="AS27" s="584"/>
      <c r="AT27" s="584"/>
      <c r="AU27" s="584"/>
      <c r="AV27" s="584"/>
      <c r="AW27" s="584"/>
      <c r="AX27" s="584"/>
      <c r="AY27" s="584"/>
      <c r="AZ27" s="584"/>
      <c r="BA27" s="584"/>
      <c r="BB27" s="584"/>
      <c r="BC27" s="584"/>
      <c r="BD27" s="584"/>
      <c r="BE27" s="584"/>
      <c r="BF27" s="584"/>
      <c r="BG27" s="584"/>
      <c r="BH27" s="584"/>
      <c r="BI27" s="584"/>
      <c r="BJ27" s="584"/>
      <c r="BK27" s="584"/>
      <c r="BL27" s="584"/>
      <c r="BM27" s="584"/>
      <c r="BN27" s="584"/>
      <c r="BO27" s="584"/>
      <c r="BP27" s="584"/>
      <c r="BQ27" s="584"/>
      <c r="BR27" s="584"/>
      <c r="BS27" s="584"/>
      <c r="BT27" s="584"/>
      <c r="BU27" s="584"/>
      <c r="BV27" s="584"/>
      <c r="BW27" s="584"/>
      <c r="BX27" s="584"/>
      <c r="BY27" s="584"/>
      <c r="BZ27" s="584"/>
      <c r="CA27" s="584"/>
      <c r="CB27" s="584"/>
      <c r="CC27" s="584"/>
      <c r="CD27" s="584"/>
      <c r="CE27" s="584"/>
      <c r="CF27" s="584"/>
      <c r="CG27" s="584"/>
      <c r="CH27" s="584"/>
      <c r="CI27" s="584"/>
      <c r="CJ27" s="584"/>
      <c r="CK27" s="584"/>
      <c r="CL27" s="584"/>
      <c r="CM27" s="584"/>
      <c r="CN27" s="584"/>
      <c r="CO27" s="584"/>
      <c r="CP27" s="584"/>
      <c r="CQ27" s="584"/>
      <c r="CR27" s="584"/>
      <c r="CS27" s="584"/>
      <c r="CT27" s="584"/>
      <c r="CU27" s="584"/>
      <c r="CV27" s="584"/>
      <c r="CW27" s="584"/>
      <c r="CX27" s="584"/>
      <c r="CY27" s="584"/>
      <c r="CZ27" s="584"/>
      <c r="DA27" s="584"/>
    </row>
    <row r="28" spans="1:110" ht="25.5" hidden="1" customHeight="1" x14ac:dyDescent="0.35">
      <c r="D28" s="440"/>
      <c r="I28" s="700" t="s">
        <v>146</v>
      </c>
      <c r="J28" s="700"/>
      <c r="K28" s="700"/>
      <c r="L28" s="700"/>
      <c r="M28" s="187" t="s">
        <v>3</v>
      </c>
      <c r="N28" s="187" t="s">
        <v>4</v>
      </c>
      <c r="P28" s="584"/>
      <c r="Q28" s="584"/>
      <c r="R28" s="584"/>
      <c r="S28" s="584"/>
      <c r="T28" s="584"/>
      <c r="U28" s="584"/>
      <c r="V28" s="584"/>
      <c r="W28" s="584"/>
      <c r="X28" s="584"/>
      <c r="Y28" s="584"/>
      <c r="Z28" s="584"/>
      <c r="AA28" s="584"/>
      <c r="AB28" s="584"/>
      <c r="AC28" s="584"/>
      <c r="AD28" s="584"/>
      <c r="AE28" s="584"/>
      <c r="AF28" s="584"/>
      <c r="AG28" s="584"/>
      <c r="AH28" s="584"/>
      <c r="AI28" s="584"/>
      <c r="AJ28" s="584"/>
      <c r="AK28" s="584"/>
      <c r="AL28" s="584"/>
      <c r="AM28" s="584"/>
      <c r="AN28" s="584"/>
      <c r="AO28" s="584"/>
      <c r="AP28" s="584"/>
      <c r="AQ28" s="584"/>
      <c r="AR28" s="584"/>
      <c r="AS28" s="584"/>
      <c r="AT28" s="584"/>
      <c r="AU28" s="584"/>
      <c r="AV28" s="584"/>
      <c r="AW28" s="584"/>
      <c r="AX28" s="584"/>
      <c r="AY28" s="584"/>
      <c r="AZ28" s="584"/>
      <c r="BA28" s="584"/>
      <c r="BB28" s="584"/>
      <c r="BC28" s="584"/>
      <c r="BD28" s="584"/>
      <c r="BE28" s="584"/>
      <c r="BF28" s="584"/>
      <c r="BG28" s="584"/>
      <c r="BH28" s="584"/>
      <c r="BI28" s="584"/>
      <c r="BJ28" s="584"/>
      <c r="BK28" s="584"/>
      <c r="BL28" s="584"/>
      <c r="BM28" s="584"/>
      <c r="BN28" s="584"/>
      <c r="BO28" s="584"/>
      <c r="BP28" s="584"/>
      <c r="BQ28" s="584"/>
      <c r="BR28" s="584"/>
      <c r="BS28" s="584"/>
      <c r="BT28" s="584"/>
      <c r="BU28" s="584"/>
      <c r="BV28" s="584"/>
      <c r="BW28" s="584"/>
      <c r="BX28" s="584"/>
      <c r="BY28" s="584"/>
      <c r="BZ28" s="584"/>
      <c r="CA28" s="584"/>
      <c r="CB28" s="584"/>
      <c r="CC28" s="584"/>
      <c r="CD28" s="584"/>
      <c r="CE28" s="584"/>
      <c r="CF28" s="584"/>
      <c r="CG28" s="584"/>
      <c r="CH28" s="584"/>
      <c r="CI28" s="584"/>
      <c r="CJ28" s="584"/>
      <c r="CK28" s="584"/>
      <c r="CL28" s="584"/>
      <c r="CM28" s="584"/>
      <c r="CN28" s="584"/>
      <c r="CO28" s="584"/>
      <c r="CP28" s="584"/>
      <c r="CQ28" s="584"/>
      <c r="CR28" s="584"/>
      <c r="CS28" s="584"/>
      <c r="CT28" s="584"/>
      <c r="CU28" s="584"/>
      <c r="CV28" s="584"/>
      <c r="CW28" s="584"/>
      <c r="CX28" s="584"/>
      <c r="CY28" s="584"/>
      <c r="CZ28" s="584"/>
      <c r="DA28" s="584"/>
    </row>
    <row r="29" spans="1:110" ht="14.9" hidden="1" customHeight="1" x14ac:dyDescent="0.35">
      <c r="D29" s="440"/>
      <c r="I29" s="782" t="s">
        <v>105</v>
      </c>
      <c r="J29" s="782"/>
      <c r="K29" s="782"/>
      <c r="L29" s="782"/>
      <c r="M29" s="585">
        <f>NPV(G.Asm!$F$40,P29:INDEX(P29:DA29,RP))</f>
        <v>0</v>
      </c>
      <c r="N29" s="585">
        <f ca="1">SUMIF($P$8:$CZT$8,"&lt;="&amp;RP,P29:DA29)</f>
        <v>0</v>
      </c>
      <c r="P29" s="583">
        <f>+SUMPRODUCT($M10:$M19,P10:P19)</f>
        <v>0</v>
      </c>
      <c r="Q29" s="583">
        <f t="shared" ref="Q29:CB29" si="14">+SUMPRODUCT($M10:$M19,Q10:Q19)</f>
        <v>0</v>
      </c>
      <c r="R29" s="583">
        <f t="shared" si="14"/>
        <v>0</v>
      </c>
      <c r="S29" s="583">
        <f t="shared" si="14"/>
        <v>0</v>
      </c>
      <c r="T29" s="583">
        <f t="shared" si="14"/>
        <v>0</v>
      </c>
      <c r="U29" s="583">
        <f t="shared" si="14"/>
        <v>0</v>
      </c>
      <c r="V29" s="583">
        <f t="shared" si="14"/>
        <v>0</v>
      </c>
      <c r="W29" s="583">
        <f t="shared" si="14"/>
        <v>0</v>
      </c>
      <c r="X29" s="583">
        <f t="shared" si="14"/>
        <v>0</v>
      </c>
      <c r="Y29" s="583">
        <f t="shared" si="14"/>
        <v>0</v>
      </c>
      <c r="Z29" s="583">
        <f t="shared" si="14"/>
        <v>0</v>
      </c>
      <c r="AA29" s="583">
        <f t="shared" si="14"/>
        <v>0</v>
      </c>
      <c r="AB29" s="583">
        <f t="shared" si="14"/>
        <v>0</v>
      </c>
      <c r="AC29" s="583">
        <f t="shared" si="14"/>
        <v>0</v>
      </c>
      <c r="AD29" s="583">
        <f t="shared" si="14"/>
        <v>0</v>
      </c>
      <c r="AE29" s="583">
        <f t="shared" si="14"/>
        <v>0</v>
      </c>
      <c r="AF29" s="583">
        <f t="shared" si="14"/>
        <v>0</v>
      </c>
      <c r="AG29" s="583">
        <f t="shared" si="14"/>
        <v>0</v>
      </c>
      <c r="AH29" s="583">
        <f t="shared" si="14"/>
        <v>0</v>
      </c>
      <c r="AI29" s="583">
        <f t="shared" si="14"/>
        <v>0</v>
      </c>
      <c r="AJ29" s="583">
        <f t="shared" si="14"/>
        <v>0</v>
      </c>
      <c r="AK29" s="583">
        <f t="shared" si="14"/>
        <v>0</v>
      </c>
      <c r="AL29" s="583">
        <f t="shared" si="14"/>
        <v>0</v>
      </c>
      <c r="AM29" s="583">
        <f t="shared" si="14"/>
        <v>0</v>
      </c>
      <c r="AN29" s="583">
        <f t="shared" si="14"/>
        <v>0</v>
      </c>
      <c r="AO29" s="583">
        <f t="shared" si="14"/>
        <v>0</v>
      </c>
      <c r="AP29" s="583">
        <f t="shared" si="14"/>
        <v>0</v>
      </c>
      <c r="AQ29" s="583">
        <f t="shared" si="14"/>
        <v>0</v>
      </c>
      <c r="AR29" s="583">
        <f t="shared" si="14"/>
        <v>0</v>
      </c>
      <c r="AS29" s="583">
        <f t="shared" si="14"/>
        <v>0</v>
      </c>
      <c r="AT29" s="583">
        <f t="shared" si="14"/>
        <v>0</v>
      </c>
      <c r="AU29" s="583">
        <f t="shared" si="14"/>
        <v>0</v>
      </c>
      <c r="AV29" s="583">
        <f t="shared" si="14"/>
        <v>0</v>
      </c>
      <c r="AW29" s="583">
        <f t="shared" si="14"/>
        <v>0</v>
      </c>
      <c r="AX29" s="583">
        <f t="shared" si="14"/>
        <v>0</v>
      </c>
      <c r="AY29" s="583">
        <f t="shared" si="14"/>
        <v>0</v>
      </c>
      <c r="AZ29" s="583">
        <f t="shared" si="14"/>
        <v>0</v>
      </c>
      <c r="BA29" s="583">
        <f t="shared" si="14"/>
        <v>0</v>
      </c>
      <c r="BB29" s="583">
        <f t="shared" si="14"/>
        <v>0</v>
      </c>
      <c r="BC29" s="583">
        <f t="shared" si="14"/>
        <v>0</v>
      </c>
      <c r="BD29" s="583">
        <f t="shared" si="14"/>
        <v>0</v>
      </c>
      <c r="BE29" s="583">
        <f t="shared" si="14"/>
        <v>0</v>
      </c>
      <c r="BF29" s="583">
        <f t="shared" si="14"/>
        <v>0</v>
      </c>
      <c r="BG29" s="583">
        <f t="shared" si="14"/>
        <v>0</v>
      </c>
      <c r="BH29" s="583">
        <f t="shared" si="14"/>
        <v>0</v>
      </c>
      <c r="BI29" s="583">
        <f t="shared" si="14"/>
        <v>0</v>
      </c>
      <c r="BJ29" s="583">
        <f t="shared" si="14"/>
        <v>0</v>
      </c>
      <c r="BK29" s="583">
        <f t="shared" si="14"/>
        <v>0</v>
      </c>
      <c r="BL29" s="583">
        <f t="shared" si="14"/>
        <v>0</v>
      </c>
      <c r="BM29" s="583">
        <f t="shared" si="14"/>
        <v>0</v>
      </c>
      <c r="BN29" s="583">
        <f t="shared" si="14"/>
        <v>0</v>
      </c>
      <c r="BO29" s="583">
        <f t="shared" si="14"/>
        <v>0</v>
      </c>
      <c r="BP29" s="583">
        <f t="shared" si="14"/>
        <v>0</v>
      </c>
      <c r="BQ29" s="583">
        <f t="shared" si="14"/>
        <v>0</v>
      </c>
      <c r="BR29" s="583">
        <f t="shared" si="14"/>
        <v>0</v>
      </c>
      <c r="BS29" s="583">
        <f t="shared" si="14"/>
        <v>0</v>
      </c>
      <c r="BT29" s="583">
        <f t="shared" si="14"/>
        <v>0</v>
      </c>
      <c r="BU29" s="583">
        <f t="shared" si="14"/>
        <v>0</v>
      </c>
      <c r="BV29" s="583">
        <f t="shared" si="14"/>
        <v>0</v>
      </c>
      <c r="BW29" s="583">
        <f t="shared" si="14"/>
        <v>0</v>
      </c>
      <c r="BX29" s="583">
        <f t="shared" si="14"/>
        <v>0</v>
      </c>
      <c r="BY29" s="583">
        <f t="shared" si="14"/>
        <v>0</v>
      </c>
      <c r="BZ29" s="583">
        <f t="shared" si="14"/>
        <v>0</v>
      </c>
      <c r="CA29" s="583">
        <f t="shared" si="14"/>
        <v>0</v>
      </c>
      <c r="CB29" s="583">
        <f t="shared" si="14"/>
        <v>0</v>
      </c>
      <c r="CC29" s="583">
        <f t="shared" ref="CC29:DA29" si="15">+SUMPRODUCT($M10:$M19,CC10:CC19)</f>
        <v>0</v>
      </c>
      <c r="CD29" s="583">
        <f t="shared" si="15"/>
        <v>0</v>
      </c>
      <c r="CE29" s="583">
        <f t="shared" si="15"/>
        <v>0</v>
      </c>
      <c r="CF29" s="583">
        <f t="shared" si="15"/>
        <v>0</v>
      </c>
      <c r="CG29" s="583">
        <f t="shared" si="15"/>
        <v>0</v>
      </c>
      <c r="CH29" s="583">
        <f t="shared" si="15"/>
        <v>0</v>
      </c>
      <c r="CI29" s="583">
        <f t="shared" si="15"/>
        <v>0</v>
      </c>
      <c r="CJ29" s="583">
        <f t="shared" si="15"/>
        <v>0</v>
      </c>
      <c r="CK29" s="583">
        <f t="shared" si="15"/>
        <v>0</v>
      </c>
      <c r="CL29" s="583">
        <f t="shared" si="15"/>
        <v>0</v>
      </c>
      <c r="CM29" s="583">
        <f t="shared" si="15"/>
        <v>0</v>
      </c>
      <c r="CN29" s="583">
        <f t="shared" si="15"/>
        <v>0</v>
      </c>
      <c r="CO29" s="583">
        <f t="shared" si="15"/>
        <v>0</v>
      </c>
      <c r="CP29" s="583">
        <f t="shared" si="15"/>
        <v>0</v>
      </c>
      <c r="CQ29" s="583">
        <f t="shared" si="15"/>
        <v>0</v>
      </c>
      <c r="CR29" s="583">
        <f t="shared" si="15"/>
        <v>0</v>
      </c>
      <c r="CS29" s="583">
        <f t="shared" si="15"/>
        <v>0</v>
      </c>
      <c r="CT29" s="583">
        <f t="shared" si="15"/>
        <v>0</v>
      </c>
      <c r="CU29" s="583">
        <f t="shared" si="15"/>
        <v>0</v>
      </c>
      <c r="CV29" s="583">
        <f t="shared" si="15"/>
        <v>0</v>
      </c>
      <c r="CW29" s="583">
        <f t="shared" si="15"/>
        <v>0</v>
      </c>
      <c r="CX29" s="583">
        <f t="shared" si="15"/>
        <v>0</v>
      </c>
      <c r="CY29" s="583">
        <f t="shared" si="15"/>
        <v>0</v>
      </c>
      <c r="CZ29" s="583">
        <f t="shared" si="15"/>
        <v>0</v>
      </c>
      <c r="DA29" s="583">
        <f t="shared" si="15"/>
        <v>0</v>
      </c>
    </row>
    <row r="30" spans="1:110" hidden="1" x14ac:dyDescent="0.35">
      <c r="D30" s="440"/>
      <c r="E30" s="441"/>
      <c r="F30" s="441"/>
      <c r="H30" s="444"/>
    </row>
    <row r="31" spans="1:110" ht="14.25" hidden="1" customHeight="1" x14ac:dyDescent="0.35">
      <c r="D31" s="440"/>
      <c r="E31" s="679" t="str">
        <f>IF(DD34&gt;0,DD33,IF($DF34&gt;0,DF33,""))</f>
        <v/>
      </c>
      <c r="F31" s="679"/>
      <c r="G31" s="780"/>
      <c r="H31" s="780"/>
      <c r="I31" s="780"/>
    </row>
    <row r="32" spans="1:110" ht="15.5" hidden="1" x14ac:dyDescent="0.35">
      <c r="C32" s="439"/>
      <c r="D32" s="440"/>
      <c r="E32" s="679"/>
      <c r="F32" s="679"/>
      <c r="G32" s="780"/>
      <c r="H32" s="780"/>
      <c r="I32" s="780"/>
      <c r="K32" s="441"/>
      <c r="L32" s="441"/>
      <c r="DD32" s="404" t="str">
        <f>$DD$7</f>
        <v>Zero value checking</v>
      </c>
      <c r="DF32" s="404" t="str">
        <f>$DF$7</f>
        <v>Row completion checking</v>
      </c>
    </row>
    <row r="33" spans="2:110" ht="15.5" hidden="1" x14ac:dyDescent="0.35">
      <c r="C33" s="439" t="s">
        <v>853</v>
      </c>
      <c r="D33" s="440"/>
      <c r="L33" s="441"/>
      <c r="N33" s="785" t="s">
        <v>500</v>
      </c>
      <c r="P33" s="188">
        <v>1</v>
      </c>
      <c r="Q33" s="188">
        <v>2</v>
      </c>
      <c r="R33" s="188">
        <v>3</v>
      </c>
      <c r="S33" s="188">
        <v>4</v>
      </c>
      <c r="T33" s="188">
        <v>5</v>
      </c>
      <c r="U33" s="188">
        <v>6</v>
      </c>
      <c r="V33" s="188">
        <v>7</v>
      </c>
      <c r="W33" s="188">
        <v>8</v>
      </c>
      <c r="X33" s="188">
        <v>9</v>
      </c>
      <c r="Y33" s="188">
        <v>10</v>
      </c>
      <c r="Z33" s="188">
        <v>11</v>
      </c>
      <c r="AA33" s="188">
        <v>12</v>
      </c>
      <c r="AB33" s="188">
        <v>13</v>
      </c>
      <c r="AC33" s="188">
        <v>14</v>
      </c>
      <c r="AD33" s="188">
        <v>15</v>
      </c>
      <c r="AE33" s="188">
        <v>16</v>
      </c>
      <c r="AF33" s="188">
        <v>17</v>
      </c>
      <c r="AG33" s="188">
        <v>18</v>
      </c>
      <c r="AH33" s="188">
        <v>19</v>
      </c>
      <c r="AI33" s="188">
        <v>20</v>
      </c>
      <c r="AJ33" s="188">
        <v>21</v>
      </c>
      <c r="AK33" s="188">
        <v>22</v>
      </c>
      <c r="AL33" s="188">
        <v>23</v>
      </c>
      <c r="AM33" s="188">
        <v>24</v>
      </c>
      <c r="AN33" s="188">
        <v>25</v>
      </c>
      <c r="AO33" s="188">
        <v>26</v>
      </c>
      <c r="AP33" s="188">
        <v>27</v>
      </c>
      <c r="AQ33" s="188">
        <v>28</v>
      </c>
      <c r="AR33" s="188">
        <v>29</v>
      </c>
      <c r="AS33" s="188">
        <v>30</v>
      </c>
      <c r="AT33" s="188">
        <v>31</v>
      </c>
      <c r="AU33" s="188">
        <v>32</v>
      </c>
      <c r="AV33" s="188">
        <v>33</v>
      </c>
      <c r="AW33" s="188">
        <v>34</v>
      </c>
      <c r="AX33" s="188">
        <v>35</v>
      </c>
      <c r="AY33" s="188">
        <v>36</v>
      </c>
      <c r="AZ33" s="188">
        <v>37</v>
      </c>
      <c r="BA33" s="188">
        <v>38</v>
      </c>
      <c r="BB33" s="188">
        <v>39</v>
      </c>
      <c r="BC33" s="188">
        <v>40</v>
      </c>
      <c r="BD33" s="188">
        <v>41</v>
      </c>
      <c r="BE33" s="188">
        <v>42</v>
      </c>
      <c r="BF33" s="188">
        <v>43</v>
      </c>
      <c r="BG33" s="188">
        <v>44</v>
      </c>
      <c r="BH33" s="188">
        <v>45</v>
      </c>
      <c r="BI33" s="188">
        <v>46</v>
      </c>
      <c r="BJ33" s="188">
        <v>47</v>
      </c>
      <c r="BK33" s="188">
        <v>48</v>
      </c>
      <c r="BL33" s="188">
        <v>49</v>
      </c>
      <c r="BM33" s="188">
        <v>50</v>
      </c>
      <c r="BN33" s="188">
        <v>51</v>
      </c>
      <c r="BO33" s="188">
        <v>52</v>
      </c>
      <c r="BP33" s="188">
        <v>53</v>
      </c>
      <c r="BQ33" s="188">
        <v>54</v>
      </c>
      <c r="BR33" s="188">
        <v>55</v>
      </c>
      <c r="BS33" s="188">
        <v>56</v>
      </c>
      <c r="BT33" s="188">
        <v>57</v>
      </c>
      <c r="BU33" s="188">
        <v>58</v>
      </c>
      <c r="BV33" s="188">
        <v>59</v>
      </c>
      <c r="BW33" s="188">
        <v>60</v>
      </c>
      <c r="BX33" s="188">
        <v>61</v>
      </c>
      <c r="BY33" s="188">
        <v>62</v>
      </c>
      <c r="BZ33" s="188">
        <v>63</v>
      </c>
      <c r="CA33" s="188">
        <v>64</v>
      </c>
      <c r="CB33" s="188">
        <v>65</v>
      </c>
      <c r="CC33" s="188">
        <v>66</v>
      </c>
      <c r="CD33" s="188">
        <v>67</v>
      </c>
      <c r="CE33" s="188">
        <v>68</v>
      </c>
      <c r="CF33" s="188">
        <v>69</v>
      </c>
      <c r="CG33" s="188">
        <v>70</v>
      </c>
      <c r="CH33" s="188">
        <v>71</v>
      </c>
      <c r="CI33" s="188">
        <v>72</v>
      </c>
      <c r="CJ33" s="188">
        <v>73</v>
      </c>
      <c r="CK33" s="188">
        <v>74</v>
      </c>
      <c r="CL33" s="188">
        <v>75</v>
      </c>
      <c r="CM33" s="188">
        <v>76</v>
      </c>
      <c r="CN33" s="188">
        <v>77</v>
      </c>
      <c r="CO33" s="188">
        <v>78</v>
      </c>
      <c r="CP33" s="188">
        <v>79</v>
      </c>
      <c r="CQ33" s="188">
        <v>80</v>
      </c>
      <c r="CR33" s="188">
        <v>81</v>
      </c>
      <c r="CS33" s="188">
        <v>82</v>
      </c>
      <c r="CT33" s="188">
        <v>83</v>
      </c>
      <c r="CU33" s="188">
        <v>84</v>
      </c>
      <c r="CV33" s="188">
        <v>85</v>
      </c>
      <c r="CW33" s="188">
        <v>86</v>
      </c>
      <c r="CX33" s="188">
        <v>87</v>
      </c>
      <c r="CY33" s="188">
        <v>88</v>
      </c>
      <c r="CZ33" s="188">
        <v>89</v>
      </c>
      <c r="DA33" s="188">
        <v>90</v>
      </c>
      <c r="DD33" s="404" t="str">
        <f>$DD$8</f>
        <v>No empty cells can be left in a row – please fill with values or zeros instead</v>
      </c>
      <c r="DF33" s="404" t="str">
        <f>$DF$8</f>
        <v>Row should be fully completed with inputs</v>
      </c>
    </row>
    <row r="34" spans="2:110" hidden="1" x14ac:dyDescent="0.35">
      <c r="C34" s="239" t="s">
        <v>398</v>
      </c>
      <c r="D34" s="440"/>
      <c r="E34" s="787" t="s">
        <v>490</v>
      </c>
      <c r="F34" s="788"/>
      <c r="G34" s="787" t="s">
        <v>399</v>
      </c>
      <c r="H34" s="789"/>
      <c r="I34" s="788"/>
      <c r="L34" s="441"/>
      <c r="N34" s="786" t="s">
        <v>500</v>
      </c>
      <c r="P34" s="188">
        <f>+P9</f>
        <v>2022</v>
      </c>
      <c r="Q34" s="188">
        <f>+P34+1</f>
        <v>2023</v>
      </c>
      <c r="R34" s="188">
        <f t="shared" ref="R34:CC34" si="16">+Q34+1</f>
        <v>2024</v>
      </c>
      <c r="S34" s="188">
        <f t="shared" si="16"/>
        <v>2025</v>
      </c>
      <c r="T34" s="188">
        <f t="shared" si="16"/>
        <v>2026</v>
      </c>
      <c r="U34" s="188">
        <f t="shared" si="16"/>
        <v>2027</v>
      </c>
      <c r="V34" s="188">
        <f t="shared" si="16"/>
        <v>2028</v>
      </c>
      <c r="W34" s="188">
        <f t="shared" si="16"/>
        <v>2029</v>
      </c>
      <c r="X34" s="188">
        <f t="shared" si="16"/>
        <v>2030</v>
      </c>
      <c r="Y34" s="188">
        <f t="shared" si="16"/>
        <v>2031</v>
      </c>
      <c r="Z34" s="188">
        <f t="shared" si="16"/>
        <v>2032</v>
      </c>
      <c r="AA34" s="188">
        <f t="shared" si="16"/>
        <v>2033</v>
      </c>
      <c r="AB34" s="188">
        <f t="shared" si="16"/>
        <v>2034</v>
      </c>
      <c r="AC34" s="188">
        <f t="shared" si="16"/>
        <v>2035</v>
      </c>
      <c r="AD34" s="188">
        <f t="shared" si="16"/>
        <v>2036</v>
      </c>
      <c r="AE34" s="188">
        <f t="shared" si="16"/>
        <v>2037</v>
      </c>
      <c r="AF34" s="188">
        <f t="shared" si="16"/>
        <v>2038</v>
      </c>
      <c r="AG34" s="188">
        <f t="shared" si="16"/>
        <v>2039</v>
      </c>
      <c r="AH34" s="188">
        <f t="shared" si="16"/>
        <v>2040</v>
      </c>
      <c r="AI34" s="188">
        <f t="shared" si="16"/>
        <v>2041</v>
      </c>
      <c r="AJ34" s="188">
        <f t="shared" si="16"/>
        <v>2042</v>
      </c>
      <c r="AK34" s="188">
        <f t="shared" si="16"/>
        <v>2043</v>
      </c>
      <c r="AL34" s="188">
        <f t="shared" si="16"/>
        <v>2044</v>
      </c>
      <c r="AM34" s="188">
        <f t="shared" si="16"/>
        <v>2045</v>
      </c>
      <c r="AN34" s="188">
        <f t="shared" si="16"/>
        <v>2046</v>
      </c>
      <c r="AO34" s="188">
        <f t="shared" si="16"/>
        <v>2047</v>
      </c>
      <c r="AP34" s="188">
        <f t="shared" si="16"/>
        <v>2048</v>
      </c>
      <c r="AQ34" s="188">
        <f t="shared" si="16"/>
        <v>2049</v>
      </c>
      <c r="AR34" s="188">
        <f t="shared" si="16"/>
        <v>2050</v>
      </c>
      <c r="AS34" s="188">
        <f t="shared" si="16"/>
        <v>2051</v>
      </c>
      <c r="AT34" s="188">
        <f t="shared" si="16"/>
        <v>2052</v>
      </c>
      <c r="AU34" s="188">
        <f t="shared" si="16"/>
        <v>2053</v>
      </c>
      <c r="AV34" s="188">
        <f t="shared" si="16"/>
        <v>2054</v>
      </c>
      <c r="AW34" s="188">
        <f t="shared" si="16"/>
        <v>2055</v>
      </c>
      <c r="AX34" s="188">
        <f t="shared" si="16"/>
        <v>2056</v>
      </c>
      <c r="AY34" s="188">
        <f t="shared" si="16"/>
        <v>2057</v>
      </c>
      <c r="AZ34" s="188">
        <f t="shared" si="16"/>
        <v>2058</v>
      </c>
      <c r="BA34" s="188">
        <f t="shared" si="16"/>
        <v>2059</v>
      </c>
      <c r="BB34" s="188">
        <f t="shared" si="16"/>
        <v>2060</v>
      </c>
      <c r="BC34" s="188">
        <f t="shared" si="16"/>
        <v>2061</v>
      </c>
      <c r="BD34" s="188">
        <f t="shared" si="16"/>
        <v>2062</v>
      </c>
      <c r="BE34" s="188">
        <f t="shared" si="16"/>
        <v>2063</v>
      </c>
      <c r="BF34" s="188">
        <f t="shared" si="16"/>
        <v>2064</v>
      </c>
      <c r="BG34" s="188">
        <f t="shared" si="16"/>
        <v>2065</v>
      </c>
      <c r="BH34" s="188">
        <f t="shared" si="16"/>
        <v>2066</v>
      </c>
      <c r="BI34" s="188">
        <f t="shared" si="16"/>
        <v>2067</v>
      </c>
      <c r="BJ34" s="188">
        <f t="shared" si="16"/>
        <v>2068</v>
      </c>
      <c r="BK34" s="188">
        <f t="shared" si="16"/>
        <v>2069</v>
      </c>
      <c r="BL34" s="188">
        <f t="shared" si="16"/>
        <v>2070</v>
      </c>
      <c r="BM34" s="188">
        <f t="shared" si="16"/>
        <v>2071</v>
      </c>
      <c r="BN34" s="188">
        <f t="shared" si="16"/>
        <v>2072</v>
      </c>
      <c r="BO34" s="188">
        <f t="shared" si="16"/>
        <v>2073</v>
      </c>
      <c r="BP34" s="188">
        <f t="shared" si="16"/>
        <v>2074</v>
      </c>
      <c r="BQ34" s="188">
        <f t="shared" si="16"/>
        <v>2075</v>
      </c>
      <c r="BR34" s="188">
        <f t="shared" si="16"/>
        <v>2076</v>
      </c>
      <c r="BS34" s="188">
        <f t="shared" si="16"/>
        <v>2077</v>
      </c>
      <c r="BT34" s="188">
        <f t="shared" si="16"/>
        <v>2078</v>
      </c>
      <c r="BU34" s="188">
        <f t="shared" si="16"/>
        <v>2079</v>
      </c>
      <c r="BV34" s="188">
        <f t="shared" si="16"/>
        <v>2080</v>
      </c>
      <c r="BW34" s="188">
        <f t="shared" si="16"/>
        <v>2081</v>
      </c>
      <c r="BX34" s="188">
        <f t="shared" si="16"/>
        <v>2082</v>
      </c>
      <c r="BY34" s="188">
        <f t="shared" si="16"/>
        <v>2083</v>
      </c>
      <c r="BZ34" s="188">
        <f t="shared" si="16"/>
        <v>2084</v>
      </c>
      <c r="CA34" s="188">
        <f t="shared" si="16"/>
        <v>2085</v>
      </c>
      <c r="CB34" s="188">
        <f t="shared" si="16"/>
        <v>2086</v>
      </c>
      <c r="CC34" s="188">
        <f t="shared" si="16"/>
        <v>2087</v>
      </c>
      <c r="CD34" s="188">
        <f t="shared" ref="CD34:DA34" si="17">+CC34+1</f>
        <v>2088</v>
      </c>
      <c r="CE34" s="188">
        <f t="shared" si="17"/>
        <v>2089</v>
      </c>
      <c r="CF34" s="188">
        <f t="shared" si="17"/>
        <v>2090</v>
      </c>
      <c r="CG34" s="188">
        <f t="shared" si="17"/>
        <v>2091</v>
      </c>
      <c r="CH34" s="188">
        <f t="shared" si="17"/>
        <v>2092</v>
      </c>
      <c r="CI34" s="188">
        <f t="shared" si="17"/>
        <v>2093</v>
      </c>
      <c r="CJ34" s="188">
        <f t="shared" si="17"/>
        <v>2094</v>
      </c>
      <c r="CK34" s="188">
        <f t="shared" si="17"/>
        <v>2095</v>
      </c>
      <c r="CL34" s="188">
        <f t="shared" si="17"/>
        <v>2096</v>
      </c>
      <c r="CM34" s="188">
        <f t="shared" si="17"/>
        <v>2097</v>
      </c>
      <c r="CN34" s="188">
        <f t="shared" si="17"/>
        <v>2098</v>
      </c>
      <c r="CO34" s="188">
        <f t="shared" si="17"/>
        <v>2099</v>
      </c>
      <c r="CP34" s="188">
        <f t="shared" si="17"/>
        <v>2100</v>
      </c>
      <c r="CQ34" s="188">
        <f t="shared" si="17"/>
        <v>2101</v>
      </c>
      <c r="CR34" s="188">
        <f t="shared" si="17"/>
        <v>2102</v>
      </c>
      <c r="CS34" s="188">
        <f t="shared" si="17"/>
        <v>2103</v>
      </c>
      <c r="CT34" s="188">
        <f t="shared" si="17"/>
        <v>2104</v>
      </c>
      <c r="CU34" s="188">
        <f t="shared" si="17"/>
        <v>2105</v>
      </c>
      <c r="CV34" s="188">
        <f t="shared" si="17"/>
        <v>2106</v>
      </c>
      <c r="CW34" s="188">
        <f t="shared" si="17"/>
        <v>2107</v>
      </c>
      <c r="CX34" s="188">
        <f t="shared" si="17"/>
        <v>2108</v>
      </c>
      <c r="CY34" s="188">
        <f t="shared" si="17"/>
        <v>2109</v>
      </c>
      <c r="CZ34" s="188">
        <f t="shared" si="17"/>
        <v>2110</v>
      </c>
      <c r="DA34" s="188">
        <f t="shared" si="17"/>
        <v>2111</v>
      </c>
      <c r="DD34" s="404">
        <f>COUNTIF(DD35:DD44,"Error")</f>
        <v>0</v>
      </c>
      <c r="DF34" s="404">
        <f>COUNTIF(DF35:DF44,"Error")</f>
        <v>0</v>
      </c>
    </row>
    <row r="35" spans="2:110" hidden="1" x14ac:dyDescent="0.35">
      <c r="B35" s="481" t="s">
        <v>856</v>
      </c>
      <c r="C35" s="473"/>
      <c r="D35" s="440"/>
      <c r="E35" s="783"/>
      <c r="F35" s="783"/>
      <c r="G35" s="784"/>
      <c r="H35" s="784"/>
      <c r="I35" s="784"/>
      <c r="J35" s="472" t="str">
        <f t="shared" ref="J35:J44" si="18">CONCATENATE(E35," ",G35)</f>
        <v xml:space="preserve"> </v>
      </c>
      <c r="L35" s="441"/>
      <c r="N35" s="443">
        <f t="shared" ref="N35:N44" si="19">IF(G35="",0,VLOOKUP($B$1,$N$446:$AA$477,MATCH(J35,$N$446:$AA$446,0),FALSE))</f>
        <v>0</v>
      </c>
      <c r="P35" s="483">
        <v>0</v>
      </c>
      <c r="Q35" s="483">
        <v>0</v>
      </c>
      <c r="R35" s="483">
        <v>0</v>
      </c>
      <c r="S35" s="483">
        <v>0</v>
      </c>
      <c r="T35" s="483">
        <v>0</v>
      </c>
      <c r="U35" s="483">
        <v>0</v>
      </c>
      <c r="V35" s="483">
        <v>0</v>
      </c>
      <c r="W35" s="483">
        <v>0</v>
      </c>
      <c r="X35" s="483">
        <v>0</v>
      </c>
      <c r="Y35" s="483">
        <v>0</v>
      </c>
      <c r="Z35" s="483">
        <v>0</v>
      </c>
      <c r="AA35" s="483">
        <v>0</v>
      </c>
      <c r="AB35" s="483">
        <v>0</v>
      </c>
      <c r="AC35" s="483">
        <v>0</v>
      </c>
      <c r="AD35" s="483">
        <v>0</v>
      </c>
      <c r="AE35" s="483">
        <v>0</v>
      </c>
      <c r="AF35" s="483">
        <v>0</v>
      </c>
      <c r="AG35" s="483">
        <v>0</v>
      </c>
      <c r="AH35" s="483">
        <v>0</v>
      </c>
      <c r="AI35" s="483">
        <v>0</v>
      </c>
      <c r="AJ35" s="483">
        <v>0</v>
      </c>
      <c r="AK35" s="483">
        <v>0</v>
      </c>
      <c r="AL35" s="483">
        <v>0</v>
      </c>
      <c r="AM35" s="483">
        <v>0</v>
      </c>
      <c r="AN35" s="483">
        <v>0</v>
      </c>
      <c r="AO35" s="483">
        <v>0</v>
      </c>
      <c r="AP35" s="483">
        <v>0</v>
      </c>
      <c r="AQ35" s="483">
        <v>0</v>
      </c>
      <c r="AR35" s="483">
        <v>0</v>
      </c>
      <c r="AS35" s="483">
        <v>0</v>
      </c>
      <c r="AT35" s="483">
        <v>0</v>
      </c>
      <c r="AU35" s="483">
        <v>0</v>
      </c>
      <c r="AV35" s="483">
        <v>0</v>
      </c>
      <c r="AW35" s="483">
        <v>0</v>
      </c>
      <c r="AX35" s="483">
        <v>0</v>
      </c>
      <c r="AY35" s="483">
        <v>0</v>
      </c>
      <c r="AZ35" s="483">
        <v>0</v>
      </c>
      <c r="BA35" s="483">
        <v>0</v>
      </c>
      <c r="BB35" s="483">
        <v>0</v>
      </c>
      <c r="BC35" s="483">
        <v>0</v>
      </c>
      <c r="BD35" s="483">
        <v>0</v>
      </c>
      <c r="BE35" s="483">
        <v>0</v>
      </c>
      <c r="BF35" s="483">
        <v>0</v>
      </c>
      <c r="BG35" s="483">
        <v>0</v>
      </c>
      <c r="BH35" s="483">
        <v>0</v>
      </c>
      <c r="BI35" s="483">
        <v>0</v>
      </c>
      <c r="BJ35" s="483">
        <v>0</v>
      </c>
      <c r="BK35" s="483">
        <v>0</v>
      </c>
      <c r="BL35" s="483">
        <v>0</v>
      </c>
      <c r="BM35" s="483">
        <v>0</v>
      </c>
      <c r="BN35" s="483">
        <v>0</v>
      </c>
      <c r="BO35" s="483">
        <v>0</v>
      </c>
      <c r="BP35" s="483">
        <v>0</v>
      </c>
      <c r="BQ35" s="483">
        <v>0</v>
      </c>
      <c r="BR35" s="483">
        <v>0</v>
      </c>
      <c r="BS35" s="483">
        <v>0</v>
      </c>
      <c r="BT35" s="483">
        <v>0</v>
      </c>
      <c r="BU35" s="483">
        <v>0</v>
      </c>
      <c r="BV35" s="483">
        <v>0</v>
      </c>
      <c r="BW35" s="483">
        <v>0</v>
      </c>
      <c r="BX35" s="483">
        <v>0</v>
      </c>
      <c r="BY35" s="483">
        <v>0</v>
      </c>
      <c r="BZ35" s="483">
        <v>0</v>
      </c>
      <c r="CA35" s="483">
        <v>0</v>
      </c>
      <c r="CB35" s="483">
        <v>0</v>
      </c>
      <c r="CC35" s="483">
        <v>0</v>
      </c>
      <c r="CD35" s="483">
        <v>0</v>
      </c>
      <c r="CE35" s="483">
        <v>0</v>
      </c>
      <c r="CF35" s="483">
        <v>0</v>
      </c>
      <c r="CG35" s="483">
        <v>0</v>
      </c>
      <c r="CH35" s="483">
        <v>0</v>
      </c>
      <c r="CI35" s="483">
        <v>0</v>
      </c>
      <c r="CJ35" s="483">
        <v>0</v>
      </c>
      <c r="CK35" s="483">
        <v>0</v>
      </c>
      <c r="CL35" s="483">
        <v>0</v>
      </c>
      <c r="CM35" s="483">
        <v>0</v>
      </c>
      <c r="CN35" s="483">
        <v>0</v>
      </c>
      <c r="CO35" s="483">
        <v>0</v>
      </c>
      <c r="CP35" s="483">
        <v>0</v>
      </c>
      <c r="CQ35" s="483">
        <v>0</v>
      </c>
      <c r="CR35" s="483">
        <v>0</v>
      </c>
      <c r="CS35" s="483">
        <v>0</v>
      </c>
      <c r="CT35" s="483">
        <v>0</v>
      </c>
      <c r="CU35" s="483">
        <v>0</v>
      </c>
      <c r="CV35" s="483">
        <v>0</v>
      </c>
      <c r="CW35" s="483">
        <v>0</v>
      </c>
      <c r="CX35" s="483">
        <v>0</v>
      </c>
      <c r="CY35" s="483">
        <v>0</v>
      </c>
      <c r="CZ35" s="483">
        <v>0</v>
      </c>
      <c r="DA35" s="483">
        <v>0</v>
      </c>
      <c r="DD35" s="478">
        <f>IF(COUNT(P35:INDEX(P35:DA35,RP))&lt;&gt;RP,"Error",0)</f>
        <v>0</v>
      </c>
      <c r="DF35" s="478">
        <f t="shared" ref="DF35:DF44" si="20">IF(OR(AND(C35="",E35="",G35="",SUMIF($P$8:$DA$8,"&lt;="&amp;RP,P35:DA35)=0),AND(C35&lt;&gt;"",E35&lt;&gt;"",SUMIF($P$8:$DA$8,"&lt;="&amp;RP,P35:DA35)&lt;&gt;0)),0,"Error")</f>
        <v>0</v>
      </c>
    </row>
    <row r="36" spans="2:110" hidden="1" x14ac:dyDescent="0.35">
      <c r="B36" s="481" t="s">
        <v>856</v>
      </c>
      <c r="C36" s="474"/>
      <c r="D36" s="440"/>
      <c r="E36" s="783"/>
      <c r="F36" s="783"/>
      <c r="G36" s="784"/>
      <c r="H36" s="784"/>
      <c r="I36" s="784"/>
      <c r="J36" s="472" t="str">
        <f t="shared" si="18"/>
        <v xml:space="preserve"> </v>
      </c>
      <c r="L36" s="441"/>
      <c r="N36" s="443">
        <f t="shared" si="19"/>
        <v>0</v>
      </c>
      <c r="P36" s="483">
        <v>0</v>
      </c>
      <c r="Q36" s="483">
        <v>0</v>
      </c>
      <c r="R36" s="483">
        <v>0</v>
      </c>
      <c r="S36" s="483">
        <v>0</v>
      </c>
      <c r="T36" s="483">
        <v>0</v>
      </c>
      <c r="U36" s="483">
        <v>0</v>
      </c>
      <c r="V36" s="483">
        <v>0</v>
      </c>
      <c r="W36" s="483">
        <v>0</v>
      </c>
      <c r="X36" s="483">
        <v>0</v>
      </c>
      <c r="Y36" s="483">
        <v>0</v>
      </c>
      <c r="Z36" s="483">
        <v>0</v>
      </c>
      <c r="AA36" s="483">
        <v>0</v>
      </c>
      <c r="AB36" s="483">
        <v>0</v>
      </c>
      <c r="AC36" s="483">
        <v>0</v>
      </c>
      <c r="AD36" s="483">
        <v>0</v>
      </c>
      <c r="AE36" s="483">
        <v>0</v>
      </c>
      <c r="AF36" s="483">
        <v>0</v>
      </c>
      <c r="AG36" s="483">
        <v>0</v>
      </c>
      <c r="AH36" s="483">
        <v>0</v>
      </c>
      <c r="AI36" s="483">
        <v>0</v>
      </c>
      <c r="AJ36" s="483">
        <v>0</v>
      </c>
      <c r="AK36" s="483">
        <v>0</v>
      </c>
      <c r="AL36" s="483">
        <v>0</v>
      </c>
      <c r="AM36" s="483">
        <v>0</v>
      </c>
      <c r="AN36" s="483">
        <v>0</v>
      </c>
      <c r="AO36" s="483">
        <v>0</v>
      </c>
      <c r="AP36" s="483">
        <v>0</v>
      </c>
      <c r="AQ36" s="483">
        <v>0</v>
      </c>
      <c r="AR36" s="483">
        <v>0</v>
      </c>
      <c r="AS36" s="483">
        <v>0</v>
      </c>
      <c r="AT36" s="483">
        <v>0</v>
      </c>
      <c r="AU36" s="483">
        <v>0</v>
      </c>
      <c r="AV36" s="483">
        <v>0</v>
      </c>
      <c r="AW36" s="483">
        <v>0</v>
      </c>
      <c r="AX36" s="483">
        <v>0</v>
      </c>
      <c r="AY36" s="483">
        <v>0</v>
      </c>
      <c r="AZ36" s="483">
        <v>0</v>
      </c>
      <c r="BA36" s="483">
        <v>0</v>
      </c>
      <c r="BB36" s="483">
        <v>0</v>
      </c>
      <c r="BC36" s="483">
        <v>0</v>
      </c>
      <c r="BD36" s="483">
        <v>0</v>
      </c>
      <c r="BE36" s="483">
        <v>0</v>
      </c>
      <c r="BF36" s="483">
        <v>0</v>
      </c>
      <c r="BG36" s="483">
        <v>0</v>
      </c>
      <c r="BH36" s="483">
        <v>0</v>
      </c>
      <c r="BI36" s="483">
        <v>0</v>
      </c>
      <c r="BJ36" s="483">
        <v>0</v>
      </c>
      <c r="BK36" s="483">
        <v>0</v>
      </c>
      <c r="BL36" s="483">
        <v>0</v>
      </c>
      <c r="BM36" s="483">
        <v>0</v>
      </c>
      <c r="BN36" s="483">
        <v>0</v>
      </c>
      <c r="BO36" s="483">
        <v>0</v>
      </c>
      <c r="BP36" s="483">
        <v>0</v>
      </c>
      <c r="BQ36" s="483">
        <v>0</v>
      </c>
      <c r="BR36" s="483">
        <v>0</v>
      </c>
      <c r="BS36" s="483">
        <v>0</v>
      </c>
      <c r="BT36" s="483">
        <v>0</v>
      </c>
      <c r="BU36" s="483">
        <v>0</v>
      </c>
      <c r="BV36" s="483">
        <v>0</v>
      </c>
      <c r="BW36" s="483">
        <v>0</v>
      </c>
      <c r="BX36" s="483">
        <v>0</v>
      </c>
      <c r="BY36" s="483">
        <v>0</v>
      </c>
      <c r="BZ36" s="483">
        <v>0</v>
      </c>
      <c r="CA36" s="483">
        <v>0</v>
      </c>
      <c r="CB36" s="483">
        <v>0</v>
      </c>
      <c r="CC36" s="483">
        <v>0</v>
      </c>
      <c r="CD36" s="483">
        <v>0</v>
      </c>
      <c r="CE36" s="483">
        <v>0</v>
      </c>
      <c r="CF36" s="483">
        <v>0</v>
      </c>
      <c r="CG36" s="483">
        <v>0</v>
      </c>
      <c r="CH36" s="483">
        <v>0</v>
      </c>
      <c r="CI36" s="483">
        <v>0</v>
      </c>
      <c r="CJ36" s="483">
        <v>0</v>
      </c>
      <c r="CK36" s="483">
        <v>0</v>
      </c>
      <c r="CL36" s="483">
        <v>0</v>
      </c>
      <c r="CM36" s="483">
        <v>0</v>
      </c>
      <c r="CN36" s="483">
        <v>0</v>
      </c>
      <c r="CO36" s="483">
        <v>0</v>
      </c>
      <c r="CP36" s="483">
        <v>0</v>
      </c>
      <c r="CQ36" s="483">
        <v>0</v>
      </c>
      <c r="CR36" s="483">
        <v>0</v>
      </c>
      <c r="CS36" s="483">
        <v>0</v>
      </c>
      <c r="CT36" s="483">
        <v>0</v>
      </c>
      <c r="CU36" s="483">
        <v>0</v>
      </c>
      <c r="CV36" s="483">
        <v>0</v>
      </c>
      <c r="CW36" s="483">
        <v>0</v>
      </c>
      <c r="CX36" s="483">
        <v>0</v>
      </c>
      <c r="CY36" s="483">
        <v>0</v>
      </c>
      <c r="CZ36" s="483">
        <v>0</v>
      </c>
      <c r="DA36" s="483">
        <v>0</v>
      </c>
      <c r="DD36" s="478">
        <f>IF(COUNT(P36:INDEX(P36:DA36,RP))&lt;&gt;RP,"Error",0)</f>
        <v>0</v>
      </c>
      <c r="DF36" s="478">
        <f t="shared" si="20"/>
        <v>0</v>
      </c>
    </row>
    <row r="37" spans="2:110" hidden="1" x14ac:dyDescent="0.35">
      <c r="B37" s="481" t="s">
        <v>856</v>
      </c>
      <c r="C37" s="474"/>
      <c r="D37" s="440"/>
      <c r="E37" s="783"/>
      <c r="F37" s="783"/>
      <c r="G37" s="784"/>
      <c r="H37" s="784"/>
      <c r="I37" s="784"/>
      <c r="J37" s="472" t="str">
        <f t="shared" si="18"/>
        <v xml:space="preserve"> </v>
      </c>
      <c r="L37" s="441"/>
      <c r="N37" s="443">
        <f t="shared" si="19"/>
        <v>0</v>
      </c>
      <c r="P37" s="483">
        <v>0</v>
      </c>
      <c r="Q37" s="483">
        <v>0</v>
      </c>
      <c r="R37" s="483">
        <v>0</v>
      </c>
      <c r="S37" s="483">
        <v>0</v>
      </c>
      <c r="T37" s="483">
        <v>0</v>
      </c>
      <c r="U37" s="483">
        <v>0</v>
      </c>
      <c r="V37" s="483">
        <v>0</v>
      </c>
      <c r="W37" s="483">
        <v>0</v>
      </c>
      <c r="X37" s="483">
        <v>0</v>
      </c>
      <c r="Y37" s="483">
        <v>0</v>
      </c>
      <c r="Z37" s="483">
        <v>0</v>
      </c>
      <c r="AA37" s="483">
        <v>0</v>
      </c>
      <c r="AB37" s="483">
        <v>0</v>
      </c>
      <c r="AC37" s="483">
        <v>0</v>
      </c>
      <c r="AD37" s="483">
        <v>0</v>
      </c>
      <c r="AE37" s="483">
        <v>0</v>
      </c>
      <c r="AF37" s="483">
        <v>0</v>
      </c>
      <c r="AG37" s="483">
        <v>0</v>
      </c>
      <c r="AH37" s="483">
        <v>0</v>
      </c>
      <c r="AI37" s="483">
        <v>0</v>
      </c>
      <c r="AJ37" s="483">
        <v>0</v>
      </c>
      <c r="AK37" s="483">
        <v>0</v>
      </c>
      <c r="AL37" s="483">
        <v>0</v>
      </c>
      <c r="AM37" s="483">
        <v>0</v>
      </c>
      <c r="AN37" s="483">
        <v>0</v>
      </c>
      <c r="AO37" s="483">
        <v>0</v>
      </c>
      <c r="AP37" s="483">
        <v>0</v>
      </c>
      <c r="AQ37" s="483">
        <v>0</v>
      </c>
      <c r="AR37" s="483">
        <v>0</v>
      </c>
      <c r="AS37" s="483">
        <v>0</v>
      </c>
      <c r="AT37" s="483">
        <v>0</v>
      </c>
      <c r="AU37" s="483">
        <v>0</v>
      </c>
      <c r="AV37" s="483">
        <v>0</v>
      </c>
      <c r="AW37" s="483">
        <v>0</v>
      </c>
      <c r="AX37" s="483">
        <v>0</v>
      </c>
      <c r="AY37" s="483">
        <v>0</v>
      </c>
      <c r="AZ37" s="483">
        <v>0</v>
      </c>
      <c r="BA37" s="483">
        <v>0</v>
      </c>
      <c r="BB37" s="483">
        <v>0</v>
      </c>
      <c r="BC37" s="483">
        <v>0</v>
      </c>
      <c r="BD37" s="483">
        <v>0</v>
      </c>
      <c r="BE37" s="483">
        <v>0</v>
      </c>
      <c r="BF37" s="483">
        <v>0</v>
      </c>
      <c r="BG37" s="483">
        <v>0</v>
      </c>
      <c r="BH37" s="483">
        <v>0</v>
      </c>
      <c r="BI37" s="483">
        <v>0</v>
      </c>
      <c r="BJ37" s="483">
        <v>0</v>
      </c>
      <c r="BK37" s="483">
        <v>0</v>
      </c>
      <c r="BL37" s="483">
        <v>0</v>
      </c>
      <c r="BM37" s="483">
        <v>0</v>
      </c>
      <c r="BN37" s="483">
        <v>0</v>
      </c>
      <c r="BO37" s="483">
        <v>0</v>
      </c>
      <c r="BP37" s="483">
        <v>0</v>
      </c>
      <c r="BQ37" s="483">
        <v>0</v>
      </c>
      <c r="BR37" s="483">
        <v>0</v>
      </c>
      <c r="BS37" s="483">
        <v>0</v>
      </c>
      <c r="BT37" s="483">
        <v>0</v>
      </c>
      <c r="BU37" s="483">
        <v>0</v>
      </c>
      <c r="BV37" s="483">
        <v>0</v>
      </c>
      <c r="BW37" s="483">
        <v>0</v>
      </c>
      <c r="BX37" s="483">
        <v>0</v>
      </c>
      <c r="BY37" s="483">
        <v>0</v>
      </c>
      <c r="BZ37" s="483">
        <v>0</v>
      </c>
      <c r="CA37" s="483">
        <v>0</v>
      </c>
      <c r="CB37" s="483">
        <v>0</v>
      </c>
      <c r="CC37" s="483">
        <v>0</v>
      </c>
      <c r="CD37" s="483">
        <v>0</v>
      </c>
      <c r="CE37" s="483">
        <v>0</v>
      </c>
      <c r="CF37" s="483">
        <v>0</v>
      </c>
      <c r="CG37" s="483">
        <v>0</v>
      </c>
      <c r="CH37" s="483">
        <v>0</v>
      </c>
      <c r="CI37" s="483">
        <v>0</v>
      </c>
      <c r="CJ37" s="483">
        <v>0</v>
      </c>
      <c r="CK37" s="483">
        <v>0</v>
      </c>
      <c r="CL37" s="483">
        <v>0</v>
      </c>
      <c r="CM37" s="483">
        <v>0</v>
      </c>
      <c r="CN37" s="483">
        <v>0</v>
      </c>
      <c r="CO37" s="483">
        <v>0</v>
      </c>
      <c r="CP37" s="483">
        <v>0</v>
      </c>
      <c r="CQ37" s="483">
        <v>0</v>
      </c>
      <c r="CR37" s="483">
        <v>0</v>
      </c>
      <c r="CS37" s="483">
        <v>0</v>
      </c>
      <c r="CT37" s="483">
        <v>0</v>
      </c>
      <c r="CU37" s="483">
        <v>0</v>
      </c>
      <c r="CV37" s="483">
        <v>0</v>
      </c>
      <c r="CW37" s="483">
        <v>0</v>
      </c>
      <c r="CX37" s="483">
        <v>0</v>
      </c>
      <c r="CY37" s="483">
        <v>0</v>
      </c>
      <c r="CZ37" s="483">
        <v>0</v>
      </c>
      <c r="DA37" s="483">
        <v>0</v>
      </c>
      <c r="DD37" s="478">
        <f>IF(COUNT(P37:INDEX(P37:DA37,RP))&lt;&gt;RP,"Error",0)</f>
        <v>0</v>
      </c>
      <c r="DF37" s="478">
        <f t="shared" si="20"/>
        <v>0</v>
      </c>
    </row>
    <row r="38" spans="2:110" hidden="1" x14ac:dyDescent="0.35">
      <c r="B38" s="481" t="s">
        <v>856</v>
      </c>
      <c r="C38" s="474"/>
      <c r="D38" s="440"/>
      <c r="E38" s="783"/>
      <c r="F38" s="783"/>
      <c r="G38" s="784"/>
      <c r="H38" s="784"/>
      <c r="I38" s="784"/>
      <c r="J38" s="472" t="str">
        <f t="shared" si="18"/>
        <v xml:space="preserve"> </v>
      </c>
      <c r="L38" s="441"/>
      <c r="N38" s="443">
        <f t="shared" si="19"/>
        <v>0</v>
      </c>
      <c r="P38" s="483">
        <v>0</v>
      </c>
      <c r="Q38" s="483">
        <v>0</v>
      </c>
      <c r="R38" s="483">
        <v>0</v>
      </c>
      <c r="S38" s="483">
        <v>0</v>
      </c>
      <c r="T38" s="483">
        <v>0</v>
      </c>
      <c r="U38" s="483">
        <v>0</v>
      </c>
      <c r="V38" s="483">
        <v>0</v>
      </c>
      <c r="W38" s="483">
        <v>0</v>
      </c>
      <c r="X38" s="483">
        <v>0</v>
      </c>
      <c r="Y38" s="483">
        <v>0</v>
      </c>
      <c r="Z38" s="483">
        <v>0</v>
      </c>
      <c r="AA38" s="483">
        <v>0</v>
      </c>
      <c r="AB38" s="483">
        <v>0</v>
      </c>
      <c r="AC38" s="483">
        <v>0</v>
      </c>
      <c r="AD38" s="483">
        <v>0</v>
      </c>
      <c r="AE38" s="483">
        <v>0</v>
      </c>
      <c r="AF38" s="483">
        <v>0</v>
      </c>
      <c r="AG38" s="483">
        <v>0</v>
      </c>
      <c r="AH38" s="483">
        <v>0</v>
      </c>
      <c r="AI38" s="483">
        <v>0</v>
      </c>
      <c r="AJ38" s="483">
        <v>0</v>
      </c>
      <c r="AK38" s="483">
        <v>0</v>
      </c>
      <c r="AL38" s="483">
        <v>0</v>
      </c>
      <c r="AM38" s="483">
        <v>0</v>
      </c>
      <c r="AN38" s="483">
        <v>0</v>
      </c>
      <c r="AO38" s="483">
        <v>0</v>
      </c>
      <c r="AP38" s="483">
        <v>0</v>
      </c>
      <c r="AQ38" s="483">
        <v>0</v>
      </c>
      <c r="AR38" s="483">
        <v>0</v>
      </c>
      <c r="AS38" s="483">
        <v>0</v>
      </c>
      <c r="AT38" s="483">
        <v>0</v>
      </c>
      <c r="AU38" s="483">
        <v>0</v>
      </c>
      <c r="AV38" s="483">
        <v>0</v>
      </c>
      <c r="AW38" s="483">
        <v>0</v>
      </c>
      <c r="AX38" s="483">
        <v>0</v>
      </c>
      <c r="AY38" s="483">
        <v>0</v>
      </c>
      <c r="AZ38" s="483">
        <v>0</v>
      </c>
      <c r="BA38" s="483">
        <v>0</v>
      </c>
      <c r="BB38" s="483">
        <v>0</v>
      </c>
      <c r="BC38" s="483">
        <v>0</v>
      </c>
      <c r="BD38" s="483">
        <v>0</v>
      </c>
      <c r="BE38" s="483">
        <v>0</v>
      </c>
      <c r="BF38" s="483">
        <v>0</v>
      </c>
      <c r="BG38" s="483">
        <v>0</v>
      </c>
      <c r="BH38" s="483">
        <v>0</v>
      </c>
      <c r="BI38" s="483">
        <v>0</v>
      </c>
      <c r="BJ38" s="483">
        <v>0</v>
      </c>
      <c r="BK38" s="483">
        <v>0</v>
      </c>
      <c r="BL38" s="483">
        <v>0</v>
      </c>
      <c r="BM38" s="483">
        <v>0</v>
      </c>
      <c r="BN38" s="483">
        <v>0</v>
      </c>
      <c r="BO38" s="483">
        <v>0</v>
      </c>
      <c r="BP38" s="483">
        <v>0</v>
      </c>
      <c r="BQ38" s="483">
        <v>0</v>
      </c>
      <c r="BR38" s="483">
        <v>0</v>
      </c>
      <c r="BS38" s="483">
        <v>0</v>
      </c>
      <c r="BT38" s="483">
        <v>0</v>
      </c>
      <c r="BU38" s="483">
        <v>0</v>
      </c>
      <c r="BV38" s="483">
        <v>0</v>
      </c>
      <c r="BW38" s="483">
        <v>0</v>
      </c>
      <c r="BX38" s="483">
        <v>0</v>
      </c>
      <c r="BY38" s="483">
        <v>0</v>
      </c>
      <c r="BZ38" s="483">
        <v>0</v>
      </c>
      <c r="CA38" s="483">
        <v>0</v>
      </c>
      <c r="CB38" s="483">
        <v>0</v>
      </c>
      <c r="CC38" s="483">
        <v>0</v>
      </c>
      <c r="CD38" s="483">
        <v>0</v>
      </c>
      <c r="CE38" s="483">
        <v>0</v>
      </c>
      <c r="CF38" s="483">
        <v>0</v>
      </c>
      <c r="CG38" s="483">
        <v>0</v>
      </c>
      <c r="CH38" s="483">
        <v>0</v>
      </c>
      <c r="CI38" s="483">
        <v>0</v>
      </c>
      <c r="CJ38" s="483">
        <v>0</v>
      </c>
      <c r="CK38" s="483">
        <v>0</v>
      </c>
      <c r="CL38" s="483">
        <v>0</v>
      </c>
      <c r="CM38" s="483">
        <v>0</v>
      </c>
      <c r="CN38" s="483">
        <v>0</v>
      </c>
      <c r="CO38" s="483">
        <v>0</v>
      </c>
      <c r="CP38" s="483">
        <v>0</v>
      </c>
      <c r="CQ38" s="483">
        <v>0</v>
      </c>
      <c r="CR38" s="483">
        <v>0</v>
      </c>
      <c r="CS38" s="483">
        <v>0</v>
      </c>
      <c r="CT38" s="483">
        <v>0</v>
      </c>
      <c r="CU38" s="483">
        <v>0</v>
      </c>
      <c r="CV38" s="483">
        <v>0</v>
      </c>
      <c r="CW38" s="483">
        <v>0</v>
      </c>
      <c r="CX38" s="483">
        <v>0</v>
      </c>
      <c r="CY38" s="483">
        <v>0</v>
      </c>
      <c r="CZ38" s="483">
        <v>0</v>
      </c>
      <c r="DA38" s="483">
        <v>0</v>
      </c>
      <c r="DD38" s="478">
        <f>IF(COUNT(P38:INDEX(P38:DA38,RP))&lt;&gt;RP,"Error",0)</f>
        <v>0</v>
      </c>
      <c r="DF38" s="478">
        <f t="shared" si="20"/>
        <v>0</v>
      </c>
    </row>
    <row r="39" spans="2:110" hidden="1" x14ac:dyDescent="0.35">
      <c r="B39" s="481" t="s">
        <v>856</v>
      </c>
      <c r="C39" s="474"/>
      <c r="D39" s="440"/>
      <c r="E39" s="783"/>
      <c r="F39" s="783"/>
      <c r="G39" s="784"/>
      <c r="H39" s="784"/>
      <c r="I39" s="784"/>
      <c r="J39" s="472" t="str">
        <f t="shared" si="18"/>
        <v xml:space="preserve"> </v>
      </c>
      <c r="L39" s="441"/>
      <c r="N39" s="443">
        <f t="shared" si="19"/>
        <v>0</v>
      </c>
      <c r="P39" s="483">
        <v>0</v>
      </c>
      <c r="Q39" s="483">
        <v>0</v>
      </c>
      <c r="R39" s="483">
        <v>0</v>
      </c>
      <c r="S39" s="483">
        <v>0</v>
      </c>
      <c r="T39" s="483">
        <v>0</v>
      </c>
      <c r="U39" s="483">
        <v>0</v>
      </c>
      <c r="V39" s="483">
        <v>0</v>
      </c>
      <c r="W39" s="483">
        <v>0</v>
      </c>
      <c r="X39" s="483">
        <v>0</v>
      </c>
      <c r="Y39" s="483">
        <v>0</v>
      </c>
      <c r="Z39" s="483">
        <v>0</v>
      </c>
      <c r="AA39" s="483">
        <v>0</v>
      </c>
      <c r="AB39" s="483">
        <v>0</v>
      </c>
      <c r="AC39" s="483">
        <v>0</v>
      </c>
      <c r="AD39" s="483">
        <v>0</v>
      </c>
      <c r="AE39" s="483">
        <v>0</v>
      </c>
      <c r="AF39" s="483">
        <v>0</v>
      </c>
      <c r="AG39" s="483">
        <v>0</v>
      </c>
      <c r="AH39" s="483">
        <v>0</v>
      </c>
      <c r="AI39" s="483">
        <v>0</v>
      </c>
      <c r="AJ39" s="483">
        <v>0</v>
      </c>
      <c r="AK39" s="483">
        <v>0</v>
      </c>
      <c r="AL39" s="483">
        <v>0</v>
      </c>
      <c r="AM39" s="483">
        <v>0</v>
      </c>
      <c r="AN39" s="483">
        <v>0</v>
      </c>
      <c r="AO39" s="483">
        <v>0</v>
      </c>
      <c r="AP39" s="483">
        <v>0</v>
      </c>
      <c r="AQ39" s="483">
        <v>0</v>
      </c>
      <c r="AR39" s="483">
        <v>0</v>
      </c>
      <c r="AS39" s="483">
        <v>0</v>
      </c>
      <c r="AT39" s="483">
        <v>0</v>
      </c>
      <c r="AU39" s="483">
        <v>0</v>
      </c>
      <c r="AV39" s="483">
        <v>0</v>
      </c>
      <c r="AW39" s="483">
        <v>0</v>
      </c>
      <c r="AX39" s="483">
        <v>0</v>
      </c>
      <c r="AY39" s="483">
        <v>0</v>
      </c>
      <c r="AZ39" s="483">
        <v>0</v>
      </c>
      <c r="BA39" s="483">
        <v>0</v>
      </c>
      <c r="BB39" s="483">
        <v>0</v>
      </c>
      <c r="BC39" s="483">
        <v>0</v>
      </c>
      <c r="BD39" s="483">
        <v>0</v>
      </c>
      <c r="BE39" s="483">
        <v>0</v>
      </c>
      <c r="BF39" s="483">
        <v>0</v>
      </c>
      <c r="BG39" s="483">
        <v>0</v>
      </c>
      <c r="BH39" s="483">
        <v>0</v>
      </c>
      <c r="BI39" s="483">
        <v>0</v>
      </c>
      <c r="BJ39" s="483">
        <v>0</v>
      </c>
      <c r="BK39" s="483">
        <v>0</v>
      </c>
      <c r="BL39" s="483">
        <v>0</v>
      </c>
      <c r="BM39" s="483">
        <v>0</v>
      </c>
      <c r="BN39" s="483">
        <v>0</v>
      </c>
      <c r="BO39" s="483">
        <v>0</v>
      </c>
      <c r="BP39" s="483">
        <v>0</v>
      </c>
      <c r="BQ39" s="483">
        <v>0</v>
      </c>
      <c r="BR39" s="483">
        <v>0</v>
      </c>
      <c r="BS39" s="483">
        <v>0</v>
      </c>
      <c r="BT39" s="483">
        <v>0</v>
      </c>
      <c r="BU39" s="483">
        <v>0</v>
      </c>
      <c r="BV39" s="483">
        <v>0</v>
      </c>
      <c r="BW39" s="483">
        <v>0</v>
      </c>
      <c r="BX39" s="483">
        <v>0</v>
      </c>
      <c r="BY39" s="483">
        <v>0</v>
      </c>
      <c r="BZ39" s="483">
        <v>0</v>
      </c>
      <c r="CA39" s="483">
        <v>0</v>
      </c>
      <c r="CB39" s="483">
        <v>0</v>
      </c>
      <c r="CC39" s="483">
        <v>0</v>
      </c>
      <c r="CD39" s="483">
        <v>0</v>
      </c>
      <c r="CE39" s="483">
        <v>0</v>
      </c>
      <c r="CF39" s="483">
        <v>0</v>
      </c>
      <c r="CG39" s="483">
        <v>0</v>
      </c>
      <c r="CH39" s="483">
        <v>0</v>
      </c>
      <c r="CI39" s="483">
        <v>0</v>
      </c>
      <c r="CJ39" s="483">
        <v>0</v>
      </c>
      <c r="CK39" s="483">
        <v>0</v>
      </c>
      <c r="CL39" s="483">
        <v>0</v>
      </c>
      <c r="CM39" s="483">
        <v>0</v>
      </c>
      <c r="CN39" s="483">
        <v>0</v>
      </c>
      <c r="CO39" s="483">
        <v>0</v>
      </c>
      <c r="CP39" s="483">
        <v>0</v>
      </c>
      <c r="CQ39" s="483">
        <v>0</v>
      </c>
      <c r="CR39" s="483">
        <v>0</v>
      </c>
      <c r="CS39" s="483">
        <v>0</v>
      </c>
      <c r="CT39" s="483">
        <v>0</v>
      </c>
      <c r="CU39" s="483">
        <v>0</v>
      </c>
      <c r="CV39" s="483">
        <v>0</v>
      </c>
      <c r="CW39" s="483">
        <v>0</v>
      </c>
      <c r="CX39" s="483">
        <v>0</v>
      </c>
      <c r="CY39" s="483">
        <v>0</v>
      </c>
      <c r="CZ39" s="483">
        <v>0</v>
      </c>
      <c r="DA39" s="483">
        <v>0</v>
      </c>
      <c r="DD39" s="478">
        <f>IF(COUNT(P39:INDEX(P39:DA39,RP))&lt;&gt;RP,"Error",0)</f>
        <v>0</v>
      </c>
      <c r="DF39" s="478">
        <f t="shared" si="20"/>
        <v>0</v>
      </c>
    </row>
    <row r="40" spans="2:110" hidden="1" x14ac:dyDescent="0.35">
      <c r="B40" s="481" t="s">
        <v>856</v>
      </c>
      <c r="C40" s="474"/>
      <c r="D40" s="440"/>
      <c r="E40" s="783"/>
      <c r="F40" s="783"/>
      <c r="G40" s="784"/>
      <c r="H40" s="784"/>
      <c r="I40" s="784"/>
      <c r="J40" s="472" t="str">
        <f t="shared" si="18"/>
        <v xml:space="preserve"> </v>
      </c>
      <c r="L40" s="441"/>
      <c r="N40" s="443">
        <f t="shared" si="19"/>
        <v>0</v>
      </c>
      <c r="P40" s="483">
        <v>0</v>
      </c>
      <c r="Q40" s="483">
        <v>0</v>
      </c>
      <c r="R40" s="483">
        <v>0</v>
      </c>
      <c r="S40" s="483">
        <v>0</v>
      </c>
      <c r="T40" s="483">
        <v>0</v>
      </c>
      <c r="U40" s="483">
        <v>0</v>
      </c>
      <c r="V40" s="483">
        <v>0</v>
      </c>
      <c r="W40" s="483">
        <v>0</v>
      </c>
      <c r="X40" s="483">
        <v>0</v>
      </c>
      <c r="Y40" s="483">
        <v>0</v>
      </c>
      <c r="Z40" s="483">
        <v>0</v>
      </c>
      <c r="AA40" s="483">
        <v>0</v>
      </c>
      <c r="AB40" s="483">
        <v>0</v>
      </c>
      <c r="AC40" s="483">
        <v>0</v>
      </c>
      <c r="AD40" s="483">
        <v>0</v>
      </c>
      <c r="AE40" s="483">
        <v>0</v>
      </c>
      <c r="AF40" s="483">
        <v>0</v>
      </c>
      <c r="AG40" s="483">
        <v>0</v>
      </c>
      <c r="AH40" s="483">
        <v>0</v>
      </c>
      <c r="AI40" s="483">
        <v>0</v>
      </c>
      <c r="AJ40" s="483">
        <v>0</v>
      </c>
      <c r="AK40" s="483">
        <v>0</v>
      </c>
      <c r="AL40" s="483">
        <v>0</v>
      </c>
      <c r="AM40" s="483">
        <v>0</v>
      </c>
      <c r="AN40" s="483">
        <v>0</v>
      </c>
      <c r="AO40" s="483">
        <v>0</v>
      </c>
      <c r="AP40" s="483">
        <v>0</v>
      </c>
      <c r="AQ40" s="483">
        <v>0</v>
      </c>
      <c r="AR40" s="483">
        <v>0</v>
      </c>
      <c r="AS40" s="483">
        <v>0</v>
      </c>
      <c r="AT40" s="483">
        <v>0</v>
      </c>
      <c r="AU40" s="483">
        <v>0</v>
      </c>
      <c r="AV40" s="483">
        <v>0</v>
      </c>
      <c r="AW40" s="483">
        <v>0</v>
      </c>
      <c r="AX40" s="483">
        <v>0</v>
      </c>
      <c r="AY40" s="483">
        <v>0</v>
      </c>
      <c r="AZ40" s="483">
        <v>0</v>
      </c>
      <c r="BA40" s="483">
        <v>0</v>
      </c>
      <c r="BB40" s="483">
        <v>0</v>
      </c>
      <c r="BC40" s="483">
        <v>0</v>
      </c>
      <c r="BD40" s="483">
        <v>0</v>
      </c>
      <c r="BE40" s="483">
        <v>0</v>
      </c>
      <c r="BF40" s="483">
        <v>0</v>
      </c>
      <c r="BG40" s="483">
        <v>0</v>
      </c>
      <c r="BH40" s="483">
        <v>0</v>
      </c>
      <c r="BI40" s="483">
        <v>0</v>
      </c>
      <c r="BJ40" s="483">
        <v>0</v>
      </c>
      <c r="BK40" s="483">
        <v>0</v>
      </c>
      <c r="BL40" s="483">
        <v>0</v>
      </c>
      <c r="BM40" s="483">
        <v>0</v>
      </c>
      <c r="BN40" s="483">
        <v>0</v>
      </c>
      <c r="BO40" s="483">
        <v>0</v>
      </c>
      <c r="BP40" s="483">
        <v>0</v>
      </c>
      <c r="BQ40" s="483">
        <v>0</v>
      </c>
      <c r="BR40" s="483">
        <v>0</v>
      </c>
      <c r="BS40" s="483">
        <v>0</v>
      </c>
      <c r="BT40" s="483">
        <v>0</v>
      </c>
      <c r="BU40" s="483">
        <v>0</v>
      </c>
      <c r="BV40" s="483">
        <v>0</v>
      </c>
      <c r="BW40" s="483">
        <v>0</v>
      </c>
      <c r="BX40" s="483">
        <v>0</v>
      </c>
      <c r="BY40" s="483">
        <v>0</v>
      </c>
      <c r="BZ40" s="483">
        <v>0</v>
      </c>
      <c r="CA40" s="483">
        <v>0</v>
      </c>
      <c r="CB40" s="483">
        <v>0</v>
      </c>
      <c r="CC40" s="483">
        <v>0</v>
      </c>
      <c r="CD40" s="483">
        <v>0</v>
      </c>
      <c r="CE40" s="483">
        <v>0</v>
      </c>
      <c r="CF40" s="483">
        <v>0</v>
      </c>
      <c r="CG40" s="483">
        <v>0</v>
      </c>
      <c r="CH40" s="483">
        <v>0</v>
      </c>
      <c r="CI40" s="483">
        <v>0</v>
      </c>
      <c r="CJ40" s="483">
        <v>0</v>
      </c>
      <c r="CK40" s="483">
        <v>0</v>
      </c>
      <c r="CL40" s="483">
        <v>0</v>
      </c>
      <c r="CM40" s="483">
        <v>0</v>
      </c>
      <c r="CN40" s="483">
        <v>0</v>
      </c>
      <c r="CO40" s="483">
        <v>0</v>
      </c>
      <c r="CP40" s="483">
        <v>0</v>
      </c>
      <c r="CQ40" s="483">
        <v>0</v>
      </c>
      <c r="CR40" s="483">
        <v>0</v>
      </c>
      <c r="CS40" s="483">
        <v>0</v>
      </c>
      <c r="CT40" s="483">
        <v>0</v>
      </c>
      <c r="CU40" s="483">
        <v>0</v>
      </c>
      <c r="CV40" s="483">
        <v>0</v>
      </c>
      <c r="CW40" s="483">
        <v>0</v>
      </c>
      <c r="CX40" s="483">
        <v>0</v>
      </c>
      <c r="CY40" s="483">
        <v>0</v>
      </c>
      <c r="CZ40" s="483">
        <v>0</v>
      </c>
      <c r="DA40" s="483">
        <v>0</v>
      </c>
      <c r="DD40" s="478">
        <f>IF(COUNT(P40:INDEX(P40:DA40,RP))&lt;&gt;RP,"Error",0)</f>
        <v>0</v>
      </c>
      <c r="DF40" s="478">
        <f t="shared" si="20"/>
        <v>0</v>
      </c>
    </row>
    <row r="41" spans="2:110" hidden="1" x14ac:dyDescent="0.35">
      <c r="B41" s="481" t="s">
        <v>856</v>
      </c>
      <c r="C41" s="474"/>
      <c r="D41" s="440"/>
      <c r="E41" s="783"/>
      <c r="F41" s="783"/>
      <c r="G41" s="784"/>
      <c r="H41" s="784"/>
      <c r="I41" s="784"/>
      <c r="J41" s="472" t="str">
        <f t="shared" si="18"/>
        <v xml:space="preserve"> </v>
      </c>
      <c r="L41" s="441"/>
      <c r="N41" s="443">
        <f t="shared" si="19"/>
        <v>0</v>
      </c>
      <c r="P41" s="483">
        <v>0</v>
      </c>
      <c r="Q41" s="483">
        <v>0</v>
      </c>
      <c r="R41" s="483">
        <v>0</v>
      </c>
      <c r="S41" s="483">
        <v>0</v>
      </c>
      <c r="T41" s="483">
        <v>0</v>
      </c>
      <c r="U41" s="483">
        <v>0</v>
      </c>
      <c r="V41" s="483">
        <v>0</v>
      </c>
      <c r="W41" s="483">
        <v>0</v>
      </c>
      <c r="X41" s="483">
        <v>0</v>
      </c>
      <c r="Y41" s="483">
        <v>0</v>
      </c>
      <c r="Z41" s="483">
        <v>0</v>
      </c>
      <c r="AA41" s="483">
        <v>0</v>
      </c>
      <c r="AB41" s="483">
        <v>0</v>
      </c>
      <c r="AC41" s="483">
        <v>0</v>
      </c>
      <c r="AD41" s="483">
        <v>0</v>
      </c>
      <c r="AE41" s="483">
        <v>0</v>
      </c>
      <c r="AF41" s="483">
        <v>0</v>
      </c>
      <c r="AG41" s="483">
        <v>0</v>
      </c>
      <c r="AH41" s="483">
        <v>0</v>
      </c>
      <c r="AI41" s="483">
        <v>0</v>
      </c>
      <c r="AJ41" s="483">
        <v>0</v>
      </c>
      <c r="AK41" s="483">
        <v>0</v>
      </c>
      <c r="AL41" s="483">
        <v>0</v>
      </c>
      <c r="AM41" s="483">
        <v>0</v>
      </c>
      <c r="AN41" s="483">
        <v>0</v>
      </c>
      <c r="AO41" s="483">
        <v>0</v>
      </c>
      <c r="AP41" s="483">
        <v>0</v>
      </c>
      <c r="AQ41" s="483">
        <v>0</v>
      </c>
      <c r="AR41" s="483">
        <v>0</v>
      </c>
      <c r="AS41" s="483">
        <v>0</v>
      </c>
      <c r="AT41" s="483">
        <v>0</v>
      </c>
      <c r="AU41" s="483">
        <v>0</v>
      </c>
      <c r="AV41" s="483">
        <v>0</v>
      </c>
      <c r="AW41" s="483">
        <v>0</v>
      </c>
      <c r="AX41" s="483">
        <v>0</v>
      </c>
      <c r="AY41" s="483">
        <v>0</v>
      </c>
      <c r="AZ41" s="483">
        <v>0</v>
      </c>
      <c r="BA41" s="483">
        <v>0</v>
      </c>
      <c r="BB41" s="483">
        <v>0</v>
      </c>
      <c r="BC41" s="483">
        <v>0</v>
      </c>
      <c r="BD41" s="483">
        <v>0</v>
      </c>
      <c r="BE41" s="483">
        <v>0</v>
      </c>
      <c r="BF41" s="483">
        <v>0</v>
      </c>
      <c r="BG41" s="483">
        <v>0</v>
      </c>
      <c r="BH41" s="483">
        <v>0</v>
      </c>
      <c r="BI41" s="483">
        <v>0</v>
      </c>
      <c r="BJ41" s="483">
        <v>0</v>
      </c>
      <c r="BK41" s="483">
        <v>0</v>
      </c>
      <c r="BL41" s="483">
        <v>0</v>
      </c>
      <c r="BM41" s="483">
        <v>0</v>
      </c>
      <c r="BN41" s="483">
        <v>0</v>
      </c>
      <c r="BO41" s="483">
        <v>0</v>
      </c>
      <c r="BP41" s="483">
        <v>0</v>
      </c>
      <c r="BQ41" s="483">
        <v>0</v>
      </c>
      <c r="BR41" s="483">
        <v>0</v>
      </c>
      <c r="BS41" s="483">
        <v>0</v>
      </c>
      <c r="BT41" s="483">
        <v>0</v>
      </c>
      <c r="BU41" s="483">
        <v>0</v>
      </c>
      <c r="BV41" s="483">
        <v>0</v>
      </c>
      <c r="BW41" s="483">
        <v>0</v>
      </c>
      <c r="BX41" s="483">
        <v>0</v>
      </c>
      <c r="BY41" s="483">
        <v>0</v>
      </c>
      <c r="BZ41" s="483">
        <v>0</v>
      </c>
      <c r="CA41" s="483">
        <v>0</v>
      </c>
      <c r="CB41" s="483">
        <v>0</v>
      </c>
      <c r="CC41" s="483">
        <v>0</v>
      </c>
      <c r="CD41" s="483">
        <v>0</v>
      </c>
      <c r="CE41" s="483">
        <v>0</v>
      </c>
      <c r="CF41" s="483">
        <v>0</v>
      </c>
      <c r="CG41" s="483">
        <v>0</v>
      </c>
      <c r="CH41" s="483">
        <v>0</v>
      </c>
      <c r="CI41" s="483">
        <v>0</v>
      </c>
      <c r="CJ41" s="483">
        <v>0</v>
      </c>
      <c r="CK41" s="483">
        <v>0</v>
      </c>
      <c r="CL41" s="483">
        <v>0</v>
      </c>
      <c r="CM41" s="483">
        <v>0</v>
      </c>
      <c r="CN41" s="483">
        <v>0</v>
      </c>
      <c r="CO41" s="483">
        <v>0</v>
      </c>
      <c r="CP41" s="483">
        <v>0</v>
      </c>
      <c r="CQ41" s="483">
        <v>0</v>
      </c>
      <c r="CR41" s="483">
        <v>0</v>
      </c>
      <c r="CS41" s="483">
        <v>0</v>
      </c>
      <c r="CT41" s="483">
        <v>0</v>
      </c>
      <c r="CU41" s="483">
        <v>0</v>
      </c>
      <c r="CV41" s="483">
        <v>0</v>
      </c>
      <c r="CW41" s="483">
        <v>0</v>
      </c>
      <c r="CX41" s="483">
        <v>0</v>
      </c>
      <c r="CY41" s="483">
        <v>0</v>
      </c>
      <c r="CZ41" s="483">
        <v>0</v>
      </c>
      <c r="DA41" s="483">
        <v>0</v>
      </c>
      <c r="DD41" s="478">
        <f>IF(COUNT(P41:INDEX(P41:DA41,RP))&lt;&gt;RP,"Error",0)</f>
        <v>0</v>
      </c>
      <c r="DF41" s="478">
        <f t="shared" si="20"/>
        <v>0</v>
      </c>
    </row>
    <row r="42" spans="2:110" hidden="1" x14ac:dyDescent="0.35">
      <c r="B42" s="481" t="s">
        <v>856</v>
      </c>
      <c r="C42" s="474"/>
      <c r="D42" s="440"/>
      <c r="E42" s="783"/>
      <c r="F42" s="783"/>
      <c r="G42" s="784"/>
      <c r="H42" s="784"/>
      <c r="I42" s="784"/>
      <c r="J42" s="472" t="str">
        <f t="shared" si="18"/>
        <v xml:space="preserve"> </v>
      </c>
      <c r="L42" s="441"/>
      <c r="N42" s="443">
        <f t="shared" si="19"/>
        <v>0</v>
      </c>
      <c r="P42" s="483">
        <v>0</v>
      </c>
      <c r="Q42" s="483">
        <v>0</v>
      </c>
      <c r="R42" s="483">
        <v>0</v>
      </c>
      <c r="S42" s="483">
        <v>0</v>
      </c>
      <c r="T42" s="483">
        <v>0</v>
      </c>
      <c r="U42" s="483">
        <v>0</v>
      </c>
      <c r="V42" s="483">
        <v>0</v>
      </c>
      <c r="W42" s="483">
        <v>0</v>
      </c>
      <c r="X42" s="483">
        <v>0</v>
      </c>
      <c r="Y42" s="483">
        <v>0</v>
      </c>
      <c r="Z42" s="483">
        <v>0</v>
      </c>
      <c r="AA42" s="483">
        <v>0</v>
      </c>
      <c r="AB42" s="483">
        <v>0</v>
      </c>
      <c r="AC42" s="483">
        <v>0</v>
      </c>
      <c r="AD42" s="483">
        <v>0</v>
      </c>
      <c r="AE42" s="483">
        <v>0</v>
      </c>
      <c r="AF42" s="483">
        <v>0</v>
      </c>
      <c r="AG42" s="483">
        <v>0</v>
      </c>
      <c r="AH42" s="483">
        <v>0</v>
      </c>
      <c r="AI42" s="483">
        <v>0</v>
      </c>
      <c r="AJ42" s="483">
        <v>0</v>
      </c>
      <c r="AK42" s="483">
        <v>0</v>
      </c>
      <c r="AL42" s="483">
        <v>0</v>
      </c>
      <c r="AM42" s="483">
        <v>0</v>
      </c>
      <c r="AN42" s="483">
        <v>0</v>
      </c>
      <c r="AO42" s="483">
        <v>0</v>
      </c>
      <c r="AP42" s="483">
        <v>0</v>
      </c>
      <c r="AQ42" s="483">
        <v>0</v>
      </c>
      <c r="AR42" s="483">
        <v>0</v>
      </c>
      <c r="AS42" s="483">
        <v>0</v>
      </c>
      <c r="AT42" s="483">
        <v>0</v>
      </c>
      <c r="AU42" s="483">
        <v>0</v>
      </c>
      <c r="AV42" s="483">
        <v>0</v>
      </c>
      <c r="AW42" s="483">
        <v>0</v>
      </c>
      <c r="AX42" s="483">
        <v>0</v>
      </c>
      <c r="AY42" s="483">
        <v>0</v>
      </c>
      <c r="AZ42" s="483">
        <v>0</v>
      </c>
      <c r="BA42" s="483">
        <v>0</v>
      </c>
      <c r="BB42" s="483">
        <v>0</v>
      </c>
      <c r="BC42" s="483">
        <v>0</v>
      </c>
      <c r="BD42" s="483">
        <v>0</v>
      </c>
      <c r="BE42" s="483">
        <v>0</v>
      </c>
      <c r="BF42" s="483">
        <v>0</v>
      </c>
      <c r="BG42" s="483">
        <v>0</v>
      </c>
      <c r="BH42" s="483">
        <v>0</v>
      </c>
      <c r="BI42" s="483">
        <v>0</v>
      </c>
      <c r="BJ42" s="483">
        <v>0</v>
      </c>
      <c r="BK42" s="483">
        <v>0</v>
      </c>
      <c r="BL42" s="483">
        <v>0</v>
      </c>
      <c r="BM42" s="483">
        <v>0</v>
      </c>
      <c r="BN42" s="483">
        <v>0</v>
      </c>
      <c r="BO42" s="483">
        <v>0</v>
      </c>
      <c r="BP42" s="483">
        <v>0</v>
      </c>
      <c r="BQ42" s="483">
        <v>0</v>
      </c>
      <c r="BR42" s="483">
        <v>0</v>
      </c>
      <c r="BS42" s="483">
        <v>0</v>
      </c>
      <c r="BT42" s="483">
        <v>0</v>
      </c>
      <c r="BU42" s="483">
        <v>0</v>
      </c>
      <c r="BV42" s="483">
        <v>0</v>
      </c>
      <c r="BW42" s="483">
        <v>0</v>
      </c>
      <c r="BX42" s="483">
        <v>0</v>
      </c>
      <c r="BY42" s="483">
        <v>0</v>
      </c>
      <c r="BZ42" s="483">
        <v>0</v>
      </c>
      <c r="CA42" s="483">
        <v>0</v>
      </c>
      <c r="CB42" s="483">
        <v>0</v>
      </c>
      <c r="CC42" s="483">
        <v>0</v>
      </c>
      <c r="CD42" s="483">
        <v>0</v>
      </c>
      <c r="CE42" s="483">
        <v>0</v>
      </c>
      <c r="CF42" s="483">
        <v>0</v>
      </c>
      <c r="CG42" s="483">
        <v>0</v>
      </c>
      <c r="CH42" s="483">
        <v>0</v>
      </c>
      <c r="CI42" s="483">
        <v>0</v>
      </c>
      <c r="CJ42" s="483">
        <v>0</v>
      </c>
      <c r="CK42" s="483">
        <v>0</v>
      </c>
      <c r="CL42" s="483">
        <v>0</v>
      </c>
      <c r="CM42" s="483">
        <v>0</v>
      </c>
      <c r="CN42" s="483">
        <v>0</v>
      </c>
      <c r="CO42" s="483">
        <v>0</v>
      </c>
      <c r="CP42" s="483">
        <v>0</v>
      </c>
      <c r="CQ42" s="483">
        <v>0</v>
      </c>
      <c r="CR42" s="483">
        <v>0</v>
      </c>
      <c r="CS42" s="483">
        <v>0</v>
      </c>
      <c r="CT42" s="483">
        <v>0</v>
      </c>
      <c r="CU42" s="483">
        <v>0</v>
      </c>
      <c r="CV42" s="483">
        <v>0</v>
      </c>
      <c r="CW42" s="483">
        <v>0</v>
      </c>
      <c r="CX42" s="483">
        <v>0</v>
      </c>
      <c r="CY42" s="483">
        <v>0</v>
      </c>
      <c r="CZ42" s="483">
        <v>0</v>
      </c>
      <c r="DA42" s="483">
        <v>0</v>
      </c>
      <c r="DD42" s="478">
        <f>IF(COUNT(P42:INDEX(P42:DA42,RP))&lt;&gt;RP,"Error",0)</f>
        <v>0</v>
      </c>
      <c r="DF42" s="478">
        <f t="shared" si="20"/>
        <v>0</v>
      </c>
    </row>
    <row r="43" spans="2:110" hidden="1" x14ac:dyDescent="0.35">
      <c r="B43" s="481" t="s">
        <v>856</v>
      </c>
      <c r="C43" s="474"/>
      <c r="D43" s="440"/>
      <c r="E43" s="783"/>
      <c r="F43" s="783"/>
      <c r="G43" s="784"/>
      <c r="H43" s="784"/>
      <c r="I43" s="784"/>
      <c r="J43" s="472" t="str">
        <f t="shared" si="18"/>
        <v xml:space="preserve"> </v>
      </c>
      <c r="L43" s="441"/>
      <c r="N43" s="443">
        <f t="shared" si="19"/>
        <v>0</v>
      </c>
      <c r="P43" s="483">
        <v>0</v>
      </c>
      <c r="Q43" s="483">
        <v>0</v>
      </c>
      <c r="R43" s="483">
        <v>0</v>
      </c>
      <c r="S43" s="483">
        <v>0</v>
      </c>
      <c r="T43" s="483">
        <v>0</v>
      </c>
      <c r="U43" s="483">
        <v>0</v>
      </c>
      <c r="V43" s="483">
        <v>0</v>
      </c>
      <c r="W43" s="483">
        <v>0</v>
      </c>
      <c r="X43" s="483">
        <v>0</v>
      </c>
      <c r="Y43" s="483">
        <v>0</v>
      </c>
      <c r="Z43" s="483">
        <v>0</v>
      </c>
      <c r="AA43" s="483">
        <v>0</v>
      </c>
      <c r="AB43" s="483">
        <v>0</v>
      </c>
      <c r="AC43" s="483">
        <v>0</v>
      </c>
      <c r="AD43" s="483">
        <v>0</v>
      </c>
      <c r="AE43" s="483">
        <v>0</v>
      </c>
      <c r="AF43" s="483">
        <v>0</v>
      </c>
      <c r="AG43" s="483">
        <v>0</v>
      </c>
      <c r="AH43" s="483">
        <v>0</v>
      </c>
      <c r="AI43" s="483">
        <v>0</v>
      </c>
      <c r="AJ43" s="483">
        <v>0</v>
      </c>
      <c r="AK43" s="483">
        <v>0</v>
      </c>
      <c r="AL43" s="483">
        <v>0</v>
      </c>
      <c r="AM43" s="483">
        <v>0</v>
      </c>
      <c r="AN43" s="483">
        <v>0</v>
      </c>
      <c r="AO43" s="483">
        <v>0</v>
      </c>
      <c r="AP43" s="483">
        <v>0</v>
      </c>
      <c r="AQ43" s="483">
        <v>0</v>
      </c>
      <c r="AR43" s="483">
        <v>0</v>
      </c>
      <c r="AS43" s="483">
        <v>0</v>
      </c>
      <c r="AT43" s="483">
        <v>0</v>
      </c>
      <c r="AU43" s="483">
        <v>0</v>
      </c>
      <c r="AV43" s="483">
        <v>0</v>
      </c>
      <c r="AW43" s="483">
        <v>0</v>
      </c>
      <c r="AX43" s="483">
        <v>0</v>
      </c>
      <c r="AY43" s="483">
        <v>0</v>
      </c>
      <c r="AZ43" s="483">
        <v>0</v>
      </c>
      <c r="BA43" s="483">
        <v>0</v>
      </c>
      <c r="BB43" s="483">
        <v>0</v>
      </c>
      <c r="BC43" s="483">
        <v>0</v>
      </c>
      <c r="BD43" s="483">
        <v>0</v>
      </c>
      <c r="BE43" s="483">
        <v>0</v>
      </c>
      <c r="BF43" s="483">
        <v>0</v>
      </c>
      <c r="BG43" s="483">
        <v>0</v>
      </c>
      <c r="BH43" s="483">
        <v>0</v>
      </c>
      <c r="BI43" s="483">
        <v>0</v>
      </c>
      <c r="BJ43" s="483">
        <v>0</v>
      </c>
      <c r="BK43" s="483">
        <v>0</v>
      </c>
      <c r="BL43" s="483">
        <v>0</v>
      </c>
      <c r="BM43" s="483">
        <v>0</v>
      </c>
      <c r="BN43" s="483">
        <v>0</v>
      </c>
      <c r="BO43" s="483">
        <v>0</v>
      </c>
      <c r="BP43" s="483">
        <v>0</v>
      </c>
      <c r="BQ43" s="483">
        <v>0</v>
      </c>
      <c r="BR43" s="483">
        <v>0</v>
      </c>
      <c r="BS43" s="483">
        <v>0</v>
      </c>
      <c r="BT43" s="483">
        <v>0</v>
      </c>
      <c r="BU43" s="483">
        <v>0</v>
      </c>
      <c r="BV43" s="483">
        <v>0</v>
      </c>
      <c r="BW43" s="483">
        <v>0</v>
      </c>
      <c r="BX43" s="483">
        <v>0</v>
      </c>
      <c r="BY43" s="483">
        <v>0</v>
      </c>
      <c r="BZ43" s="483">
        <v>0</v>
      </c>
      <c r="CA43" s="483">
        <v>0</v>
      </c>
      <c r="CB43" s="483">
        <v>0</v>
      </c>
      <c r="CC43" s="483">
        <v>0</v>
      </c>
      <c r="CD43" s="483">
        <v>0</v>
      </c>
      <c r="CE43" s="483">
        <v>0</v>
      </c>
      <c r="CF43" s="483">
        <v>0</v>
      </c>
      <c r="CG43" s="483">
        <v>0</v>
      </c>
      <c r="CH43" s="483">
        <v>0</v>
      </c>
      <c r="CI43" s="483">
        <v>0</v>
      </c>
      <c r="CJ43" s="483">
        <v>0</v>
      </c>
      <c r="CK43" s="483">
        <v>0</v>
      </c>
      <c r="CL43" s="483">
        <v>0</v>
      </c>
      <c r="CM43" s="483">
        <v>0</v>
      </c>
      <c r="CN43" s="483">
        <v>0</v>
      </c>
      <c r="CO43" s="483">
        <v>0</v>
      </c>
      <c r="CP43" s="483">
        <v>0</v>
      </c>
      <c r="CQ43" s="483">
        <v>0</v>
      </c>
      <c r="CR43" s="483">
        <v>0</v>
      </c>
      <c r="CS43" s="483">
        <v>0</v>
      </c>
      <c r="CT43" s="483">
        <v>0</v>
      </c>
      <c r="CU43" s="483">
        <v>0</v>
      </c>
      <c r="CV43" s="483">
        <v>0</v>
      </c>
      <c r="CW43" s="483">
        <v>0</v>
      </c>
      <c r="CX43" s="483">
        <v>0</v>
      </c>
      <c r="CY43" s="483">
        <v>0</v>
      </c>
      <c r="CZ43" s="483">
        <v>0</v>
      </c>
      <c r="DA43" s="483">
        <v>0</v>
      </c>
      <c r="DD43" s="478">
        <f>IF(COUNT(P43:INDEX(P43:DA43,RP))&lt;&gt;RP,"Error",0)</f>
        <v>0</v>
      </c>
      <c r="DF43" s="478">
        <f t="shared" si="20"/>
        <v>0</v>
      </c>
    </row>
    <row r="44" spans="2:110" hidden="1" x14ac:dyDescent="0.35">
      <c r="B44" s="481" t="s">
        <v>856</v>
      </c>
      <c r="C44" s="474"/>
      <c r="D44" s="440"/>
      <c r="E44" s="783"/>
      <c r="F44" s="783"/>
      <c r="G44" s="784"/>
      <c r="H44" s="784"/>
      <c r="I44" s="784"/>
      <c r="J44" s="472" t="str">
        <f t="shared" si="18"/>
        <v xml:space="preserve"> </v>
      </c>
      <c r="L44" s="441"/>
      <c r="N44" s="443">
        <f t="shared" si="19"/>
        <v>0</v>
      </c>
      <c r="P44" s="483">
        <v>0</v>
      </c>
      <c r="Q44" s="483">
        <v>0</v>
      </c>
      <c r="R44" s="483">
        <v>0</v>
      </c>
      <c r="S44" s="483">
        <v>0</v>
      </c>
      <c r="T44" s="483">
        <v>0</v>
      </c>
      <c r="U44" s="483">
        <v>0</v>
      </c>
      <c r="V44" s="483">
        <v>0</v>
      </c>
      <c r="W44" s="483">
        <v>0</v>
      </c>
      <c r="X44" s="483">
        <v>0</v>
      </c>
      <c r="Y44" s="483">
        <v>0</v>
      </c>
      <c r="Z44" s="483">
        <v>0</v>
      </c>
      <c r="AA44" s="483">
        <v>0</v>
      </c>
      <c r="AB44" s="483">
        <v>0</v>
      </c>
      <c r="AC44" s="483">
        <v>0</v>
      </c>
      <c r="AD44" s="483">
        <v>0</v>
      </c>
      <c r="AE44" s="483">
        <v>0</v>
      </c>
      <c r="AF44" s="483">
        <v>0</v>
      </c>
      <c r="AG44" s="483">
        <v>0</v>
      </c>
      <c r="AH44" s="483">
        <v>0</v>
      </c>
      <c r="AI44" s="483">
        <v>0</v>
      </c>
      <c r="AJ44" s="483">
        <v>0</v>
      </c>
      <c r="AK44" s="483">
        <v>0</v>
      </c>
      <c r="AL44" s="483">
        <v>0</v>
      </c>
      <c r="AM44" s="483">
        <v>0</v>
      </c>
      <c r="AN44" s="483">
        <v>0</v>
      </c>
      <c r="AO44" s="483">
        <v>0</v>
      </c>
      <c r="AP44" s="483">
        <v>0</v>
      </c>
      <c r="AQ44" s="483">
        <v>0</v>
      </c>
      <c r="AR44" s="483">
        <v>0</v>
      </c>
      <c r="AS44" s="483">
        <v>0</v>
      </c>
      <c r="AT44" s="483">
        <v>0</v>
      </c>
      <c r="AU44" s="483">
        <v>0</v>
      </c>
      <c r="AV44" s="483">
        <v>0</v>
      </c>
      <c r="AW44" s="483">
        <v>0</v>
      </c>
      <c r="AX44" s="483">
        <v>0</v>
      </c>
      <c r="AY44" s="483">
        <v>0</v>
      </c>
      <c r="AZ44" s="483">
        <v>0</v>
      </c>
      <c r="BA44" s="483">
        <v>0</v>
      </c>
      <c r="BB44" s="483">
        <v>0</v>
      </c>
      <c r="BC44" s="483">
        <v>0</v>
      </c>
      <c r="BD44" s="483">
        <v>0</v>
      </c>
      <c r="BE44" s="483">
        <v>0</v>
      </c>
      <c r="BF44" s="483">
        <v>0</v>
      </c>
      <c r="BG44" s="483">
        <v>0</v>
      </c>
      <c r="BH44" s="483">
        <v>0</v>
      </c>
      <c r="BI44" s="483">
        <v>0</v>
      </c>
      <c r="BJ44" s="483">
        <v>0</v>
      </c>
      <c r="BK44" s="483">
        <v>0</v>
      </c>
      <c r="BL44" s="483">
        <v>0</v>
      </c>
      <c r="BM44" s="483">
        <v>0</v>
      </c>
      <c r="BN44" s="483">
        <v>0</v>
      </c>
      <c r="BO44" s="483">
        <v>0</v>
      </c>
      <c r="BP44" s="483">
        <v>0</v>
      </c>
      <c r="BQ44" s="483">
        <v>0</v>
      </c>
      <c r="BR44" s="483">
        <v>0</v>
      </c>
      <c r="BS44" s="483">
        <v>0</v>
      </c>
      <c r="BT44" s="483">
        <v>0</v>
      </c>
      <c r="BU44" s="483">
        <v>0</v>
      </c>
      <c r="BV44" s="483">
        <v>0</v>
      </c>
      <c r="BW44" s="483">
        <v>0</v>
      </c>
      <c r="BX44" s="483">
        <v>0</v>
      </c>
      <c r="BY44" s="483">
        <v>0</v>
      </c>
      <c r="BZ44" s="483">
        <v>0</v>
      </c>
      <c r="CA44" s="483">
        <v>0</v>
      </c>
      <c r="CB44" s="483">
        <v>0</v>
      </c>
      <c r="CC44" s="483">
        <v>0</v>
      </c>
      <c r="CD44" s="483">
        <v>0</v>
      </c>
      <c r="CE44" s="483">
        <v>0</v>
      </c>
      <c r="CF44" s="483">
        <v>0</v>
      </c>
      <c r="CG44" s="483">
        <v>0</v>
      </c>
      <c r="CH44" s="483">
        <v>0</v>
      </c>
      <c r="CI44" s="483">
        <v>0</v>
      </c>
      <c r="CJ44" s="483">
        <v>0</v>
      </c>
      <c r="CK44" s="483">
        <v>0</v>
      </c>
      <c r="CL44" s="483">
        <v>0</v>
      </c>
      <c r="CM44" s="483">
        <v>0</v>
      </c>
      <c r="CN44" s="483">
        <v>0</v>
      </c>
      <c r="CO44" s="483">
        <v>0</v>
      </c>
      <c r="CP44" s="483">
        <v>0</v>
      </c>
      <c r="CQ44" s="483">
        <v>0</v>
      </c>
      <c r="CR44" s="483">
        <v>0</v>
      </c>
      <c r="CS44" s="483">
        <v>0</v>
      </c>
      <c r="CT44" s="483">
        <v>0</v>
      </c>
      <c r="CU44" s="483">
        <v>0</v>
      </c>
      <c r="CV44" s="483">
        <v>0</v>
      </c>
      <c r="CW44" s="483">
        <v>0</v>
      </c>
      <c r="CX44" s="483">
        <v>0</v>
      </c>
      <c r="CY44" s="483">
        <v>0</v>
      </c>
      <c r="CZ44" s="483">
        <v>0</v>
      </c>
      <c r="DA44" s="483">
        <v>0</v>
      </c>
      <c r="DD44" s="478">
        <f>IF(COUNT(P44:INDEX(P44:DA44,RP))&lt;&gt;RP,"Error",0)</f>
        <v>0</v>
      </c>
      <c r="DF44" s="478">
        <f t="shared" si="20"/>
        <v>0</v>
      </c>
    </row>
    <row r="45" spans="2:110" hidden="1" x14ac:dyDescent="0.35">
      <c r="D45" s="440"/>
      <c r="E45" s="441"/>
      <c r="F45" s="441"/>
      <c r="H45" s="444"/>
      <c r="L45" s="441"/>
    </row>
    <row r="46" spans="2:110" hidden="1" x14ac:dyDescent="0.35">
      <c r="D46" s="440"/>
      <c r="E46" s="441"/>
      <c r="F46" s="441"/>
      <c r="H46" s="444"/>
      <c r="L46" s="441"/>
    </row>
    <row r="47" spans="2:110" hidden="1" x14ac:dyDescent="0.35">
      <c r="D47" s="440"/>
      <c r="M47" s="680" t="s">
        <v>2</v>
      </c>
      <c r="N47" s="681"/>
    </row>
    <row r="48" spans="2:110" ht="14.5" hidden="1" customHeight="1" x14ac:dyDescent="0.35">
      <c r="D48" s="440"/>
      <c r="I48" s="700" t="s">
        <v>147</v>
      </c>
      <c r="J48" s="700"/>
      <c r="K48" s="700"/>
      <c r="L48" s="700"/>
      <c r="M48" s="187" t="s">
        <v>3</v>
      </c>
      <c r="N48" s="187" t="s">
        <v>4</v>
      </c>
    </row>
    <row r="49" spans="1:110" hidden="1" x14ac:dyDescent="0.35">
      <c r="D49" s="440"/>
      <c r="I49" s="782" t="str">
        <f>'D2'!J71</f>
        <v xml:space="preserve">Time savings passengers </v>
      </c>
      <c r="J49" s="782"/>
      <c r="K49" s="782"/>
      <c r="L49" s="782"/>
      <c r="M49" s="585">
        <f>NPV(G.Asm!$F$40,P49:INDEX(P49:DA49,RP))</f>
        <v>0</v>
      </c>
      <c r="N49" s="585">
        <f ca="1">SUMIF($P$33:$CZT$33,"&lt;="&amp;RP,P49:DA49)</f>
        <v>0</v>
      </c>
      <c r="P49" s="583">
        <f>IF($G35="Freight",0,$N35*P35)+IF($G36="freight",0,$N36*P36)+IF($G37="freight",0,$N37*P37)+IF($G38="freight",0,$N38*P38)+IF($G39="freight",0,$N39*P39)+IF($G40="freight",0,$N40*P40)+IF($G41="freight",0,$N41*P41)+IF($G42="freight",0,$N42*P42)+IF($G43="freight",0,$N43*P43)+IF($G44="freight",0,$N44*P44)</f>
        <v>0</v>
      </c>
      <c r="Q49" s="583">
        <f t="shared" ref="Q49:CB49" si="21">IF($G35="Freight",0,$N35*Q35)+IF($G36="freight",0,$N36*Q36)+IF($G37="freight",0,$N37*Q37)+IF($G38="freight",0,$N38*Q38)+IF($G39="freight",0,$N39*Q39)+IF($G40="freight",0,$N40*Q40)+IF($G41="freight",0,$N41*Q41)+IF($G42="freight",0,$N42*Q42)+IF($G43="freight",0,$N43*Q43)+IF($G44="freight",0,$N44*Q44)</f>
        <v>0</v>
      </c>
      <c r="R49" s="583">
        <f t="shared" si="21"/>
        <v>0</v>
      </c>
      <c r="S49" s="583">
        <f t="shared" si="21"/>
        <v>0</v>
      </c>
      <c r="T49" s="583">
        <f t="shared" si="21"/>
        <v>0</v>
      </c>
      <c r="U49" s="583">
        <f t="shared" si="21"/>
        <v>0</v>
      </c>
      <c r="V49" s="583">
        <f t="shared" si="21"/>
        <v>0</v>
      </c>
      <c r="W49" s="583">
        <f t="shared" si="21"/>
        <v>0</v>
      </c>
      <c r="X49" s="583">
        <f t="shared" si="21"/>
        <v>0</v>
      </c>
      <c r="Y49" s="583">
        <f t="shared" si="21"/>
        <v>0</v>
      </c>
      <c r="Z49" s="583">
        <f t="shared" si="21"/>
        <v>0</v>
      </c>
      <c r="AA49" s="583">
        <f t="shared" si="21"/>
        <v>0</v>
      </c>
      <c r="AB49" s="583">
        <f t="shared" si="21"/>
        <v>0</v>
      </c>
      <c r="AC49" s="583">
        <f t="shared" si="21"/>
        <v>0</v>
      </c>
      <c r="AD49" s="583">
        <f t="shared" si="21"/>
        <v>0</v>
      </c>
      <c r="AE49" s="583">
        <f t="shared" si="21"/>
        <v>0</v>
      </c>
      <c r="AF49" s="583">
        <f t="shared" si="21"/>
        <v>0</v>
      </c>
      <c r="AG49" s="583">
        <f t="shared" si="21"/>
        <v>0</v>
      </c>
      <c r="AH49" s="583">
        <f t="shared" si="21"/>
        <v>0</v>
      </c>
      <c r="AI49" s="583">
        <f t="shared" si="21"/>
        <v>0</v>
      </c>
      <c r="AJ49" s="583">
        <f t="shared" si="21"/>
        <v>0</v>
      </c>
      <c r="AK49" s="583">
        <f t="shared" si="21"/>
        <v>0</v>
      </c>
      <c r="AL49" s="583">
        <f t="shared" si="21"/>
        <v>0</v>
      </c>
      <c r="AM49" s="583">
        <f t="shared" si="21"/>
        <v>0</v>
      </c>
      <c r="AN49" s="583">
        <f t="shared" si="21"/>
        <v>0</v>
      </c>
      <c r="AO49" s="583">
        <f t="shared" si="21"/>
        <v>0</v>
      </c>
      <c r="AP49" s="583">
        <f t="shared" si="21"/>
        <v>0</v>
      </c>
      <c r="AQ49" s="583">
        <f t="shared" si="21"/>
        <v>0</v>
      </c>
      <c r="AR49" s="583">
        <f t="shared" si="21"/>
        <v>0</v>
      </c>
      <c r="AS49" s="583">
        <f t="shared" si="21"/>
        <v>0</v>
      </c>
      <c r="AT49" s="583">
        <f t="shared" si="21"/>
        <v>0</v>
      </c>
      <c r="AU49" s="583">
        <f t="shared" si="21"/>
        <v>0</v>
      </c>
      <c r="AV49" s="583">
        <f t="shared" si="21"/>
        <v>0</v>
      </c>
      <c r="AW49" s="583">
        <f t="shared" si="21"/>
        <v>0</v>
      </c>
      <c r="AX49" s="583">
        <f t="shared" si="21"/>
        <v>0</v>
      </c>
      <c r="AY49" s="583">
        <f t="shared" si="21"/>
        <v>0</v>
      </c>
      <c r="AZ49" s="583">
        <f t="shared" si="21"/>
        <v>0</v>
      </c>
      <c r="BA49" s="583">
        <f t="shared" si="21"/>
        <v>0</v>
      </c>
      <c r="BB49" s="583">
        <f t="shared" si="21"/>
        <v>0</v>
      </c>
      <c r="BC49" s="583">
        <f t="shared" si="21"/>
        <v>0</v>
      </c>
      <c r="BD49" s="583">
        <f t="shared" si="21"/>
        <v>0</v>
      </c>
      <c r="BE49" s="583">
        <f t="shared" si="21"/>
        <v>0</v>
      </c>
      <c r="BF49" s="583">
        <f t="shared" si="21"/>
        <v>0</v>
      </c>
      <c r="BG49" s="583">
        <f t="shared" si="21"/>
        <v>0</v>
      </c>
      <c r="BH49" s="583">
        <f t="shared" si="21"/>
        <v>0</v>
      </c>
      <c r="BI49" s="583">
        <f t="shared" si="21"/>
        <v>0</v>
      </c>
      <c r="BJ49" s="583">
        <f t="shared" si="21"/>
        <v>0</v>
      </c>
      <c r="BK49" s="583">
        <f t="shared" si="21"/>
        <v>0</v>
      </c>
      <c r="BL49" s="583">
        <f t="shared" si="21"/>
        <v>0</v>
      </c>
      <c r="BM49" s="583">
        <f t="shared" si="21"/>
        <v>0</v>
      </c>
      <c r="BN49" s="583">
        <f t="shared" si="21"/>
        <v>0</v>
      </c>
      <c r="BO49" s="583">
        <f t="shared" si="21"/>
        <v>0</v>
      </c>
      <c r="BP49" s="583">
        <f t="shared" si="21"/>
        <v>0</v>
      </c>
      <c r="BQ49" s="583">
        <f t="shared" si="21"/>
        <v>0</v>
      </c>
      <c r="BR49" s="583">
        <f t="shared" si="21"/>
        <v>0</v>
      </c>
      <c r="BS49" s="583">
        <f t="shared" si="21"/>
        <v>0</v>
      </c>
      <c r="BT49" s="583">
        <f t="shared" si="21"/>
        <v>0</v>
      </c>
      <c r="BU49" s="583">
        <f t="shared" si="21"/>
        <v>0</v>
      </c>
      <c r="BV49" s="583">
        <f t="shared" si="21"/>
        <v>0</v>
      </c>
      <c r="BW49" s="583">
        <f t="shared" si="21"/>
        <v>0</v>
      </c>
      <c r="BX49" s="583">
        <f t="shared" si="21"/>
        <v>0</v>
      </c>
      <c r="BY49" s="583">
        <f t="shared" si="21"/>
        <v>0</v>
      </c>
      <c r="BZ49" s="583">
        <f t="shared" si="21"/>
        <v>0</v>
      </c>
      <c r="CA49" s="583">
        <f t="shared" si="21"/>
        <v>0</v>
      </c>
      <c r="CB49" s="583">
        <f t="shared" si="21"/>
        <v>0</v>
      </c>
      <c r="CC49" s="583">
        <f t="shared" ref="CC49:DA49" si="22">IF($G35="Freight",0,$N35*CC35)+IF($G36="freight",0,$N36*CC36)+IF($G37="freight",0,$N37*CC37)+IF($G38="freight",0,$N38*CC38)+IF($G39="freight",0,$N39*CC39)+IF($G40="freight",0,$N40*CC40)+IF($G41="freight",0,$N41*CC41)+IF($G42="freight",0,$N42*CC42)+IF($G43="freight",0,$N43*CC43)+IF($G44="freight",0,$N44*CC44)</f>
        <v>0</v>
      </c>
      <c r="CD49" s="583">
        <f t="shared" si="22"/>
        <v>0</v>
      </c>
      <c r="CE49" s="583">
        <f t="shared" si="22"/>
        <v>0</v>
      </c>
      <c r="CF49" s="583">
        <f t="shared" si="22"/>
        <v>0</v>
      </c>
      <c r="CG49" s="583">
        <f t="shared" si="22"/>
        <v>0</v>
      </c>
      <c r="CH49" s="583">
        <f t="shared" si="22"/>
        <v>0</v>
      </c>
      <c r="CI49" s="583">
        <f t="shared" si="22"/>
        <v>0</v>
      </c>
      <c r="CJ49" s="583">
        <f t="shared" si="22"/>
        <v>0</v>
      </c>
      <c r="CK49" s="583">
        <f t="shared" si="22"/>
        <v>0</v>
      </c>
      <c r="CL49" s="583">
        <f t="shared" si="22"/>
        <v>0</v>
      </c>
      <c r="CM49" s="583">
        <f t="shared" si="22"/>
        <v>0</v>
      </c>
      <c r="CN49" s="583">
        <f t="shared" si="22"/>
        <v>0</v>
      </c>
      <c r="CO49" s="583">
        <f t="shared" si="22"/>
        <v>0</v>
      </c>
      <c r="CP49" s="583">
        <f t="shared" si="22"/>
        <v>0</v>
      </c>
      <c r="CQ49" s="583">
        <f t="shared" si="22"/>
        <v>0</v>
      </c>
      <c r="CR49" s="583">
        <f t="shared" si="22"/>
        <v>0</v>
      </c>
      <c r="CS49" s="583">
        <f t="shared" si="22"/>
        <v>0</v>
      </c>
      <c r="CT49" s="583">
        <f t="shared" si="22"/>
        <v>0</v>
      </c>
      <c r="CU49" s="583">
        <f t="shared" si="22"/>
        <v>0</v>
      </c>
      <c r="CV49" s="583">
        <f t="shared" si="22"/>
        <v>0</v>
      </c>
      <c r="CW49" s="583">
        <f t="shared" si="22"/>
        <v>0</v>
      </c>
      <c r="CX49" s="583">
        <f t="shared" si="22"/>
        <v>0</v>
      </c>
      <c r="CY49" s="583">
        <f t="shared" si="22"/>
        <v>0</v>
      </c>
      <c r="CZ49" s="583">
        <f t="shared" si="22"/>
        <v>0</v>
      </c>
      <c r="DA49" s="583">
        <f t="shared" si="22"/>
        <v>0</v>
      </c>
    </row>
    <row r="50" spans="1:110" hidden="1" x14ac:dyDescent="0.35">
      <c r="D50" s="440"/>
      <c r="I50" s="782" t="str">
        <f>'D2'!J72</f>
        <v xml:space="preserve">Time savings freight </v>
      </c>
      <c r="J50" s="782"/>
      <c r="K50" s="782"/>
      <c r="L50" s="782"/>
      <c r="M50" s="585">
        <f>NPV(G.Asm!$F$40,P50:INDEX(P50:DA50,RP))</f>
        <v>0</v>
      </c>
      <c r="N50" s="585">
        <f ca="1">SUMIF($P$33:$CZT$33,"&lt;="&amp;RP,P50:DA50)</f>
        <v>0</v>
      </c>
      <c r="P50" s="583">
        <f>IF($G35="freight",IF(ISNUMBER($N35),$N35*P35,0),0)+IF($G36="freight",IF(ISNUMBER($N36),$N36*P36,0),0)+IF($G37="freight",IF(ISNUMBER($N37),$N37*P37,0),0)+IF($G38="freight",IF(ISNUMBER($N38),$N38*P38,0),0)+IF($G39="freight",IF(ISNUMBER($N39),$N39*P39,0),0)+IF($G40="freight",IF(ISNUMBER($N40),$N40*P40,0),0)+IF($G41="freight",IF(ISNUMBER($N41),$N41*P41,0),0)+IF($G42="freight",IF(ISNUMBER($N42),$N42*P42,0),0)+IF($G43="freight",IF(ISNUMBER($N43),$N43*P43,0),0)+IF($G44="freight",IF(ISNUMBER($N44),$N44*P44,0),0)</f>
        <v>0</v>
      </c>
      <c r="Q50" s="583">
        <f t="shared" ref="Q50:CB50" si="23">IF($G35="freight",IF(ISNUMBER($N35),$N35*Q35,0),0)+IF($G36="freight",IF(ISNUMBER($N36),$N36*Q36,0),0)+IF($G37="freight",IF(ISNUMBER($N37),$N37*Q37,0),0)+IF($G38="freight",IF(ISNUMBER($N38),$N38*Q38,0),0)+IF($G39="freight",IF(ISNUMBER($N39),$N39*Q39,0),0)+IF($G40="freight",IF(ISNUMBER($N40),$N40*Q40,0),0)+IF($G41="freight",IF(ISNUMBER($N41),$N41*Q41,0),0)+IF($G42="freight",IF(ISNUMBER($N42),$N42*Q42,0),0)+IF($G43="freight",IF(ISNUMBER($N43),$N43*Q43,0),0)+IF($G44="freight",IF(ISNUMBER($N44),$N44*Q44,0),0)</f>
        <v>0</v>
      </c>
      <c r="R50" s="583">
        <f t="shared" si="23"/>
        <v>0</v>
      </c>
      <c r="S50" s="583">
        <f t="shared" si="23"/>
        <v>0</v>
      </c>
      <c r="T50" s="583">
        <f t="shared" si="23"/>
        <v>0</v>
      </c>
      <c r="U50" s="583">
        <f t="shared" si="23"/>
        <v>0</v>
      </c>
      <c r="V50" s="583">
        <f t="shared" si="23"/>
        <v>0</v>
      </c>
      <c r="W50" s="583">
        <f t="shared" si="23"/>
        <v>0</v>
      </c>
      <c r="X50" s="583">
        <f t="shared" si="23"/>
        <v>0</v>
      </c>
      <c r="Y50" s="583">
        <f t="shared" si="23"/>
        <v>0</v>
      </c>
      <c r="Z50" s="583">
        <f t="shared" si="23"/>
        <v>0</v>
      </c>
      <c r="AA50" s="583">
        <f t="shared" si="23"/>
        <v>0</v>
      </c>
      <c r="AB50" s="583">
        <f t="shared" si="23"/>
        <v>0</v>
      </c>
      <c r="AC50" s="583">
        <f t="shared" si="23"/>
        <v>0</v>
      </c>
      <c r="AD50" s="583">
        <f t="shared" si="23"/>
        <v>0</v>
      </c>
      <c r="AE50" s="583">
        <f t="shared" si="23"/>
        <v>0</v>
      </c>
      <c r="AF50" s="583">
        <f t="shared" si="23"/>
        <v>0</v>
      </c>
      <c r="AG50" s="583">
        <f t="shared" si="23"/>
        <v>0</v>
      </c>
      <c r="AH50" s="583">
        <f t="shared" si="23"/>
        <v>0</v>
      </c>
      <c r="AI50" s="583">
        <f t="shared" si="23"/>
        <v>0</v>
      </c>
      <c r="AJ50" s="583">
        <f t="shared" si="23"/>
        <v>0</v>
      </c>
      <c r="AK50" s="583">
        <f t="shared" si="23"/>
        <v>0</v>
      </c>
      <c r="AL50" s="583">
        <f t="shared" si="23"/>
        <v>0</v>
      </c>
      <c r="AM50" s="583">
        <f t="shared" si="23"/>
        <v>0</v>
      </c>
      <c r="AN50" s="583">
        <f t="shared" si="23"/>
        <v>0</v>
      </c>
      <c r="AO50" s="583">
        <f t="shared" si="23"/>
        <v>0</v>
      </c>
      <c r="AP50" s="583">
        <f t="shared" si="23"/>
        <v>0</v>
      </c>
      <c r="AQ50" s="583">
        <f t="shared" si="23"/>
        <v>0</v>
      </c>
      <c r="AR50" s="583">
        <f t="shared" si="23"/>
        <v>0</v>
      </c>
      <c r="AS50" s="583">
        <f t="shared" si="23"/>
        <v>0</v>
      </c>
      <c r="AT50" s="583">
        <f t="shared" si="23"/>
        <v>0</v>
      </c>
      <c r="AU50" s="583">
        <f t="shared" si="23"/>
        <v>0</v>
      </c>
      <c r="AV50" s="583">
        <f t="shared" si="23"/>
        <v>0</v>
      </c>
      <c r="AW50" s="583">
        <f t="shared" si="23"/>
        <v>0</v>
      </c>
      <c r="AX50" s="583">
        <f t="shared" si="23"/>
        <v>0</v>
      </c>
      <c r="AY50" s="583">
        <f t="shared" si="23"/>
        <v>0</v>
      </c>
      <c r="AZ50" s="583">
        <f t="shared" si="23"/>
        <v>0</v>
      </c>
      <c r="BA50" s="583">
        <f t="shared" si="23"/>
        <v>0</v>
      </c>
      <c r="BB50" s="583">
        <f t="shared" si="23"/>
        <v>0</v>
      </c>
      <c r="BC50" s="583">
        <f t="shared" si="23"/>
        <v>0</v>
      </c>
      <c r="BD50" s="583">
        <f t="shared" si="23"/>
        <v>0</v>
      </c>
      <c r="BE50" s="583">
        <f t="shared" si="23"/>
        <v>0</v>
      </c>
      <c r="BF50" s="583">
        <f t="shared" si="23"/>
        <v>0</v>
      </c>
      <c r="BG50" s="583">
        <f t="shared" si="23"/>
        <v>0</v>
      </c>
      <c r="BH50" s="583">
        <f t="shared" si="23"/>
        <v>0</v>
      </c>
      <c r="BI50" s="583">
        <f t="shared" si="23"/>
        <v>0</v>
      </c>
      <c r="BJ50" s="583">
        <f t="shared" si="23"/>
        <v>0</v>
      </c>
      <c r="BK50" s="583">
        <f t="shared" si="23"/>
        <v>0</v>
      </c>
      <c r="BL50" s="583">
        <f t="shared" si="23"/>
        <v>0</v>
      </c>
      <c r="BM50" s="583">
        <f t="shared" si="23"/>
        <v>0</v>
      </c>
      <c r="BN50" s="583">
        <f t="shared" si="23"/>
        <v>0</v>
      </c>
      <c r="BO50" s="583">
        <f t="shared" si="23"/>
        <v>0</v>
      </c>
      <c r="BP50" s="583">
        <f t="shared" si="23"/>
        <v>0</v>
      </c>
      <c r="BQ50" s="583">
        <f t="shared" si="23"/>
        <v>0</v>
      </c>
      <c r="BR50" s="583">
        <f t="shared" si="23"/>
        <v>0</v>
      </c>
      <c r="BS50" s="583">
        <f t="shared" si="23"/>
        <v>0</v>
      </c>
      <c r="BT50" s="583">
        <f t="shared" si="23"/>
        <v>0</v>
      </c>
      <c r="BU50" s="583">
        <f t="shared" si="23"/>
        <v>0</v>
      </c>
      <c r="BV50" s="583">
        <f t="shared" si="23"/>
        <v>0</v>
      </c>
      <c r="BW50" s="583">
        <f t="shared" si="23"/>
        <v>0</v>
      </c>
      <c r="BX50" s="583">
        <f t="shared" si="23"/>
        <v>0</v>
      </c>
      <c r="BY50" s="583">
        <f t="shared" si="23"/>
        <v>0</v>
      </c>
      <c r="BZ50" s="583">
        <f t="shared" si="23"/>
        <v>0</v>
      </c>
      <c r="CA50" s="583">
        <f t="shared" si="23"/>
        <v>0</v>
      </c>
      <c r="CB50" s="583">
        <f t="shared" si="23"/>
        <v>0</v>
      </c>
      <c r="CC50" s="583">
        <f t="shared" ref="CC50:DA50" si="24">IF($G35="freight",IF(ISNUMBER($N35),$N35*CC35,0),0)+IF($G36="freight",IF(ISNUMBER($N36),$N36*CC36,0),0)+IF($G37="freight",IF(ISNUMBER($N37),$N37*CC37,0),0)+IF($G38="freight",IF(ISNUMBER($N38),$N38*CC38,0),0)+IF($G39="freight",IF(ISNUMBER($N39),$N39*CC39,0),0)+IF($G40="freight",IF(ISNUMBER($N40),$N40*CC40,0),0)+IF($G41="freight",IF(ISNUMBER($N41),$N41*CC41,0),0)+IF($G42="freight",IF(ISNUMBER($N42),$N42*CC42,0),0)+IF($G43="freight",IF(ISNUMBER($N43),$N43*CC43,0),0)+IF($G44="freight",IF(ISNUMBER($N44),$N44*CC44,0),0)</f>
        <v>0</v>
      </c>
      <c r="CD50" s="583">
        <f t="shared" si="24"/>
        <v>0</v>
      </c>
      <c r="CE50" s="583">
        <f t="shared" si="24"/>
        <v>0</v>
      </c>
      <c r="CF50" s="583">
        <f t="shared" si="24"/>
        <v>0</v>
      </c>
      <c r="CG50" s="583">
        <f t="shared" si="24"/>
        <v>0</v>
      </c>
      <c r="CH50" s="583">
        <f t="shared" si="24"/>
        <v>0</v>
      </c>
      <c r="CI50" s="583">
        <f t="shared" si="24"/>
        <v>0</v>
      </c>
      <c r="CJ50" s="583">
        <f t="shared" si="24"/>
        <v>0</v>
      </c>
      <c r="CK50" s="583">
        <f t="shared" si="24"/>
        <v>0</v>
      </c>
      <c r="CL50" s="583">
        <f t="shared" si="24"/>
        <v>0</v>
      </c>
      <c r="CM50" s="583">
        <f t="shared" si="24"/>
        <v>0</v>
      </c>
      <c r="CN50" s="583">
        <f t="shared" si="24"/>
        <v>0</v>
      </c>
      <c r="CO50" s="583">
        <f t="shared" si="24"/>
        <v>0</v>
      </c>
      <c r="CP50" s="583">
        <f t="shared" si="24"/>
        <v>0</v>
      </c>
      <c r="CQ50" s="583">
        <f t="shared" si="24"/>
        <v>0</v>
      </c>
      <c r="CR50" s="583">
        <f t="shared" si="24"/>
        <v>0</v>
      </c>
      <c r="CS50" s="583">
        <f t="shared" si="24"/>
        <v>0</v>
      </c>
      <c r="CT50" s="583">
        <f t="shared" si="24"/>
        <v>0</v>
      </c>
      <c r="CU50" s="583">
        <f t="shared" si="24"/>
        <v>0</v>
      </c>
      <c r="CV50" s="583">
        <f t="shared" si="24"/>
        <v>0</v>
      </c>
      <c r="CW50" s="583">
        <f t="shared" si="24"/>
        <v>0</v>
      </c>
      <c r="CX50" s="583">
        <f t="shared" si="24"/>
        <v>0</v>
      </c>
      <c r="CY50" s="583">
        <f t="shared" si="24"/>
        <v>0</v>
      </c>
      <c r="CZ50" s="583">
        <f t="shared" si="24"/>
        <v>0</v>
      </c>
      <c r="DA50" s="583">
        <f t="shared" si="24"/>
        <v>0</v>
      </c>
    </row>
    <row r="51" spans="1:110" s="475" customFormat="1" ht="15" hidden="1" thickBot="1" x14ac:dyDescent="0.4">
      <c r="A51" s="445"/>
      <c r="B51" s="445"/>
      <c r="C51" s="445"/>
      <c r="D51" s="446"/>
      <c r="E51" s="447"/>
      <c r="F51" s="445"/>
      <c r="G51" s="445"/>
      <c r="H51" s="445"/>
      <c r="I51" s="445"/>
      <c r="J51" s="445"/>
      <c r="K51" s="445"/>
      <c r="L51" s="448"/>
      <c r="M51" s="448"/>
      <c r="N51" s="448"/>
      <c r="O51" s="449"/>
      <c r="P51" s="449"/>
      <c r="Q51" s="445"/>
      <c r="R51" s="450"/>
      <c r="S51" s="450"/>
      <c r="T51" s="450"/>
      <c r="U51" s="450"/>
      <c r="V51" s="450"/>
      <c r="W51" s="450"/>
      <c r="X51" s="450"/>
      <c r="Y51" s="450"/>
      <c r="Z51" s="450"/>
      <c r="AA51" s="450"/>
      <c r="AB51" s="450"/>
      <c r="AC51" s="450"/>
      <c r="AD51" s="450"/>
      <c r="AE51" s="450"/>
      <c r="AF51" s="450"/>
      <c r="AG51" s="450"/>
      <c r="AH51" s="450"/>
      <c r="AI51" s="450"/>
      <c r="AJ51" s="450"/>
      <c r="AK51" s="450"/>
      <c r="AL51" s="450"/>
      <c r="AM51" s="450"/>
      <c r="AN51" s="450"/>
      <c r="AO51" s="450"/>
      <c r="AP51" s="450"/>
      <c r="AQ51" s="450"/>
      <c r="AR51" s="450"/>
      <c r="AS51" s="450"/>
      <c r="AT51" s="450"/>
      <c r="AU51" s="450"/>
      <c r="AV51" s="450"/>
      <c r="AW51" s="450"/>
      <c r="AX51" s="450"/>
      <c r="AY51" s="450"/>
      <c r="AZ51" s="450"/>
      <c r="BA51" s="450"/>
      <c r="BB51" s="450"/>
      <c r="BC51" s="450"/>
      <c r="BD51" s="450"/>
      <c r="BE51" s="450"/>
      <c r="BF51" s="450"/>
      <c r="BG51" s="450"/>
      <c r="BH51" s="450"/>
      <c r="BI51" s="450"/>
      <c r="BJ51" s="450"/>
      <c r="BK51" s="450"/>
      <c r="BL51" s="450"/>
      <c r="BM51" s="450"/>
      <c r="BN51" s="450"/>
      <c r="BO51" s="450"/>
      <c r="BP51" s="450"/>
      <c r="BQ51" s="450"/>
      <c r="BR51" s="450"/>
      <c r="BS51" s="450"/>
      <c r="BT51" s="450"/>
      <c r="BU51" s="450"/>
      <c r="BV51" s="450"/>
      <c r="BW51" s="450"/>
      <c r="BX51" s="450"/>
      <c r="BY51" s="450"/>
      <c r="BZ51" s="450"/>
      <c r="CA51" s="450"/>
      <c r="CB51" s="450"/>
      <c r="CC51" s="450"/>
      <c r="CD51" s="450"/>
      <c r="CE51" s="450"/>
      <c r="CF51" s="450"/>
      <c r="CG51" s="450"/>
      <c r="CH51" s="450"/>
      <c r="CI51" s="450"/>
      <c r="CJ51" s="450"/>
      <c r="CK51" s="450"/>
      <c r="CL51" s="450"/>
      <c r="CM51" s="450"/>
      <c r="CN51" s="450"/>
      <c r="CO51" s="450"/>
      <c r="CP51" s="450"/>
      <c r="CQ51" s="450"/>
      <c r="CR51" s="450"/>
      <c r="CS51" s="450"/>
      <c r="CT51" s="450"/>
      <c r="CU51" s="450"/>
      <c r="CV51" s="450"/>
      <c r="CW51" s="450"/>
      <c r="CX51" s="450"/>
      <c r="CY51" s="450"/>
      <c r="CZ51" s="450"/>
      <c r="DA51" s="450"/>
      <c r="DB51" s="450"/>
      <c r="DC51" s="450"/>
    </row>
    <row r="52" spans="1:110" hidden="1" x14ac:dyDescent="0.35">
      <c r="D52" s="440"/>
      <c r="E52" s="441"/>
      <c r="L52" s="451"/>
      <c r="M52" s="451"/>
      <c r="N52" s="451"/>
      <c r="O52" s="452"/>
      <c r="P52" s="452"/>
    </row>
    <row r="53" spans="1:110" hidden="1" x14ac:dyDescent="0.35"/>
    <row r="54" spans="1:110" ht="23.5" hidden="1" x14ac:dyDescent="0.55000000000000004">
      <c r="C54" s="437" t="s">
        <v>96</v>
      </c>
      <c r="E54" s="679" t="str">
        <f>IF(DD58&gt;0,DD57,IF(DF58&gt;0,DF57,""))</f>
        <v/>
      </c>
      <c r="F54" s="679"/>
      <c r="G54" s="780"/>
      <c r="H54" s="780"/>
      <c r="I54" s="780"/>
    </row>
    <row r="55" spans="1:110" hidden="1" x14ac:dyDescent="0.35">
      <c r="C55" s="438" t="str">
        <f>"'"&amp;G.Asm!F23&amp;"'"</f>
        <v>'Text'</v>
      </c>
      <c r="E55" s="679"/>
      <c r="F55" s="679"/>
      <c r="G55" s="780"/>
      <c r="H55" s="780"/>
      <c r="I55" s="780"/>
    </row>
    <row r="56" spans="1:110" hidden="1" x14ac:dyDescent="0.35">
      <c r="DD56" s="404" t="str">
        <f>$DD$7</f>
        <v>Zero value checking</v>
      </c>
      <c r="DF56" s="404" t="str">
        <f>$DF$7</f>
        <v>Row completion checking</v>
      </c>
    </row>
    <row r="57" spans="1:110" ht="15.5" hidden="1" x14ac:dyDescent="0.35">
      <c r="C57" s="439" t="s">
        <v>852</v>
      </c>
      <c r="D57" s="440"/>
      <c r="K57" s="785" t="s">
        <v>493</v>
      </c>
      <c r="L57" s="785" t="s">
        <v>494</v>
      </c>
      <c r="M57" s="785" t="s">
        <v>105</v>
      </c>
      <c r="N57" s="785" t="s">
        <v>495</v>
      </c>
      <c r="P57" s="188">
        <v>1</v>
      </c>
      <c r="Q57" s="188">
        <v>2</v>
      </c>
      <c r="R57" s="188">
        <v>3</v>
      </c>
      <c r="S57" s="188">
        <v>4</v>
      </c>
      <c r="T57" s="188">
        <v>5</v>
      </c>
      <c r="U57" s="188">
        <v>6</v>
      </c>
      <c r="V57" s="188">
        <v>7</v>
      </c>
      <c r="W57" s="188">
        <v>8</v>
      </c>
      <c r="X57" s="188">
        <v>9</v>
      </c>
      <c r="Y57" s="188">
        <v>10</v>
      </c>
      <c r="Z57" s="188">
        <v>11</v>
      </c>
      <c r="AA57" s="188">
        <v>12</v>
      </c>
      <c r="AB57" s="188">
        <v>13</v>
      </c>
      <c r="AC57" s="188">
        <v>14</v>
      </c>
      <c r="AD57" s="188">
        <v>15</v>
      </c>
      <c r="AE57" s="188">
        <v>16</v>
      </c>
      <c r="AF57" s="188">
        <v>17</v>
      </c>
      <c r="AG57" s="188">
        <v>18</v>
      </c>
      <c r="AH57" s="188">
        <v>19</v>
      </c>
      <c r="AI57" s="188">
        <v>20</v>
      </c>
      <c r="AJ57" s="188">
        <v>21</v>
      </c>
      <c r="AK57" s="188">
        <v>22</v>
      </c>
      <c r="AL57" s="188">
        <v>23</v>
      </c>
      <c r="AM57" s="188">
        <v>24</v>
      </c>
      <c r="AN57" s="188">
        <v>25</v>
      </c>
      <c r="AO57" s="188">
        <v>26</v>
      </c>
      <c r="AP57" s="188">
        <v>27</v>
      </c>
      <c r="AQ57" s="188">
        <v>28</v>
      </c>
      <c r="AR57" s="188">
        <v>29</v>
      </c>
      <c r="AS57" s="188">
        <v>30</v>
      </c>
      <c r="AT57" s="188">
        <v>31</v>
      </c>
      <c r="AU57" s="188">
        <v>32</v>
      </c>
      <c r="AV57" s="188">
        <v>33</v>
      </c>
      <c r="AW57" s="188">
        <v>34</v>
      </c>
      <c r="AX57" s="188">
        <v>35</v>
      </c>
      <c r="AY57" s="188">
        <v>36</v>
      </c>
      <c r="AZ57" s="188">
        <v>37</v>
      </c>
      <c r="BA57" s="188">
        <v>38</v>
      </c>
      <c r="BB57" s="188">
        <v>39</v>
      </c>
      <c r="BC57" s="188">
        <v>40</v>
      </c>
      <c r="BD57" s="188">
        <v>41</v>
      </c>
      <c r="BE57" s="188">
        <v>42</v>
      </c>
      <c r="BF57" s="188">
        <v>43</v>
      </c>
      <c r="BG57" s="188">
        <v>44</v>
      </c>
      <c r="BH57" s="188">
        <v>45</v>
      </c>
      <c r="BI57" s="188">
        <v>46</v>
      </c>
      <c r="BJ57" s="188">
        <v>47</v>
      </c>
      <c r="BK57" s="188">
        <v>48</v>
      </c>
      <c r="BL57" s="188">
        <v>49</v>
      </c>
      <c r="BM57" s="188">
        <v>50</v>
      </c>
      <c r="BN57" s="188">
        <v>51</v>
      </c>
      <c r="BO57" s="188">
        <v>52</v>
      </c>
      <c r="BP57" s="188">
        <v>53</v>
      </c>
      <c r="BQ57" s="188">
        <v>54</v>
      </c>
      <c r="BR57" s="188">
        <v>55</v>
      </c>
      <c r="BS57" s="188">
        <v>56</v>
      </c>
      <c r="BT57" s="188">
        <v>57</v>
      </c>
      <c r="BU57" s="188">
        <v>58</v>
      </c>
      <c r="BV57" s="188">
        <v>59</v>
      </c>
      <c r="BW57" s="188">
        <v>60</v>
      </c>
      <c r="BX57" s="188">
        <v>61</v>
      </c>
      <c r="BY57" s="188">
        <v>62</v>
      </c>
      <c r="BZ57" s="188">
        <v>63</v>
      </c>
      <c r="CA57" s="188">
        <v>64</v>
      </c>
      <c r="CB57" s="188">
        <v>65</v>
      </c>
      <c r="CC57" s="188">
        <v>66</v>
      </c>
      <c r="CD57" s="188">
        <v>67</v>
      </c>
      <c r="CE57" s="188">
        <v>68</v>
      </c>
      <c r="CF57" s="188">
        <v>69</v>
      </c>
      <c r="CG57" s="188">
        <v>70</v>
      </c>
      <c r="CH57" s="188">
        <v>71</v>
      </c>
      <c r="CI57" s="188">
        <v>72</v>
      </c>
      <c r="CJ57" s="188">
        <v>73</v>
      </c>
      <c r="CK57" s="188">
        <v>74</v>
      </c>
      <c r="CL57" s="188">
        <v>75</v>
      </c>
      <c r="CM57" s="188">
        <v>76</v>
      </c>
      <c r="CN57" s="188">
        <v>77</v>
      </c>
      <c r="CO57" s="188">
        <v>78</v>
      </c>
      <c r="CP57" s="188">
        <v>79</v>
      </c>
      <c r="CQ57" s="188">
        <v>80</v>
      </c>
      <c r="CR57" s="188">
        <v>81</v>
      </c>
      <c r="CS57" s="188">
        <v>82</v>
      </c>
      <c r="CT57" s="188">
        <v>83</v>
      </c>
      <c r="CU57" s="188">
        <v>84</v>
      </c>
      <c r="CV57" s="188">
        <v>85</v>
      </c>
      <c r="CW57" s="188">
        <v>86</v>
      </c>
      <c r="CX57" s="188">
        <v>87</v>
      </c>
      <c r="CY57" s="188">
        <v>88</v>
      </c>
      <c r="CZ57" s="188">
        <v>89</v>
      </c>
      <c r="DA57" s="188">
        <v>90</v>
      </c>
      <c r="DD57" s="404" t="str">
        <f>$DD$8</f>
        <v>No empty cells can be left in a row – please fill with values or zeros instead</v>
      </c>
      <c r="DF57" s="404" t="str">
        <f>$DF$8</f>
        <v>Row should be fully completed with inputs</v>
      </c>
    </row>
    <row r="58" spans="1:110" hidden="1" x14ac:dyDescent="0.35">
      <c r="C58" s="239" t="s">
        <v>398</v>
      </c>
      <c r="D58" s="440"/>
      <c r="E58" s="239" t="s">
        <v>490</v>
      </c>
      <c r="F58" s="787" t="s">
        <v>491</v>
      </c>
      <c r="G58" s="789"/>
      <c r="H58" s="788"/>
      <c r="I58" s="239" t="s">
        <v>492</v>
      </c>
      <c r="K58" s="785"/>
      <c r="L58" s="785"/>
      <c r="M58" s="785"/>
      <c r="N58" s="785"/>
      <c r="O58" s="442"/>
      <c r="P58" s="188">
        <f>G.Asm!F33</f>
        <v>2022</v>
      </c>
      <c r="Q58" s="188">
        <f>+P58+1</f>
        <v>2023</v>
      </c>
      <c r="R58" s="188">
        <f t="shared" ref="R58" si="25">+Q58+1</f>
        <v>2024</v>
      </c>
      <c r="S58" s="188">
        <f t="shared" ref="S58" si="26">+R58+1</f>
        <v>2025</v>
      </c>
      <c r="T58" s="188">
        <f t="shared" ref="T58" si="27">+S58+1</f>
        <v>2026</v>
      </c>
      <c r="U58" s="188">
        <f t="shared" ref="U58" si="28">+T58+1</f>
        <v>2027</v>
      </c>
      <c r="V58" s="188">
        <f t="shared" ref="V58" si="29">+U58+1</f>
        <v>2028</v>
      </c>
      <c r="W58" s="188">
        <f t="shared" ref="W58" si="30">+V58+1</f>
        <v>2029</v>
      </c>
      <c r="X58" s="188">
        <f t="shared" ref="X58" si="31">+W58+1</f>
        <v>2030</v>
      </c>
      <c r="Y58" s="188">
        <f t="shared" ref="Y58" si="32">+X58+1</f>
        <v>2031</v>
      </c>
      <c r="Z58" s="188">
        <f t="shared" ref="Z58" si="33">+Y58+1</f>
        <v>2032</v>
      </c>
      <c r="AA58" s="188">
        <f t="shared" ref="AA58" si="34">+Z58+1</f>
        <v>2033</v>
      </c>
      <c r="AB58" s="188">
        <f t="shared" ref="AB58" si="35">+AA58+1</f>
        <v>2034</v>
      </c>
      <c r="AC58" s="188">
        <f t="shared" ref="AC58" si="36">+AB58+1</f>
        <v>2035</v>
      </c>
      <c r="AD58" s="188">
        <f t="shared" ref="AD58" si="37">+AC58+1</f>
        <v>2036</v>
      </c>
      <c r="AE58" s="188">
        <f t="shared" ref="AE58" si="38">+AD58+1</f>
        <v>2037</v>
      </c>
      <c r="AF58" s="188">
        <f t="shared" ref="AF58" si="39">+AE58+1</f>
        <v>2038</v>
      </c>
      <c r="AG58" s="188">
        <f t="shared" ref="AG58" si="40">+AF58+1</f>
        <v>2039</v>
      </c>
      <c r="AH58" s="188">
        <f t="shared" ref="AH58" si="41">+AG58+1</f>
        <v>2040</v>
      </c>
      <c r="AI58" s="188">
        <f t="shared" ref="AI58" si="42">+AH58+1</f>
        <v>2041</v>
      </c>
      <c r="AJ58" s="188">
        <f t="shared" ref="AJ58" si="43">+AI58+1</f>
        <v>2042</v>
      </c>
      <c r="AK58" s="188">
        <f t="shared" ref="AK58" si="44">+AJ58+1</f>
        <v>2043</v>
      </c>
      <c r="AL58" s="188">
        <f t="shared" ref="AL58" si="45">+AK58+1</f>
        <v>2044</v>
      </c>
      <c r="AM58" s="188">
        <f t="shared" ref="AM58" si="46">+AL58+1</f>
        <v>2045</v>
      </c>
      <c r="AN58" s="188">
        <f t="shared" ref="AN58" si="47">+AM58+1</f>
        <v>2046</v>
      </c>
      <c r="AO58" s="188">
        <f t="shared" ref="AO58" si="48">+AN58+1</f>
        <v>2047</v>
      </c>
      <c r="AP58" s="188">
        <f t="shared" ref="AP58" si="49">+AO58+1</f>
        <v>2048</v>
      </c>
      <c r="AQ58" s="188">
        <f t="shared" ref="AQ58" si="50">+AP58+1</f>
        <v>2049</v>
      </c>
      <c r="AR58" s="188">
        <f t="shared" ref="AR58" si="51">+AQ58+1</f>
        <v>2050</v>
      </c>
      <c r="AS58" s="188">
        <f t="shared" ref="AS58" si="52">+AR58+1</f>
        <v>2051</v>
      </c>
      <c r="AT58" s="188">
        <f t="shared" ref="AT58" si="53">+AS58+1</f>
        <v>2052</v>
      </c>
      <c r="AU58" s="188">
        <f t="shared" ref="AU58" si="54">+AT58+1</f>
        <v>2053</v>
      </c>
      <c r="AV58" s="188">
        <f t="shared" ref="AV58" si="55">+AU58+1</f>
        <v>2054</v>
      </c>
      <c r="AW58" s="188">
        <f t="shared" ref="AW58" si="56">+AV58+1</f>
        <v>2055</v>
      </c>
      <c r="AX58" s="188">
        <f t="shared" ref="AX58" si="57">+AW58+1</f>
        <v>2056</v>
      </c>
      <c r="AY58" s="188">
        <f t="shared" ref="AY58" si="58">+AX58+1</f>
        <v>2057</v>
      </c>
      <c r="AZ58" s="188">
        <f t="shared" ref="AZ58" si="59">+AY58+1</f>
        <v>2058</v>
      </c>
      <c r="BA58" s="188">
        <f t="shared" ref="BA58" si="60">+AZ58+1</f>
        <v>2059</v>
      </c>
      <c r="BB58" s="188">
        <f t="shared" ref="BB58" si="61">+BA58+1</f>
        <v>2060</v>
      </c>
      <c r="BC58" s="188">
        <f t="shared" ref="BC58" si="62">+BB58+1</f>
        <v>2061</v>
      </c>
      <c r="BD58" s="188">
        <f t="shared" ref="BD58" si="63">+BC58+1</f>
        <v>2062</v>
      </c>
      <c r="BE58" s="188">
        <f t="shared" ref="BE58" si="64">+BD58+1</f>
        <v>2063</v>
      </c>
      <c r="BF58" s="188">
        <f t="shared" ref="BF58" si="65">+BE58+1</f>
        <v>2064</v>
      </c>
      <c r="BG58" s="188">
        <f t="shared" ref="BG58" si="66">+BF58+1</f>
        <v>2065</v>
      </c>
      <c r="BH58" s="188">
        <f t="shared" ref="BH58" si="67">+BG58+1</f>
        <v>2066</v>
      </c>
      <c r="BI58" s="188">
        <f t="shared" ref="BI58" si="68">+BH58+1</f>
        <v>2067</v>
      </c>
      <c r="BJ58" s="188">
        <f t="shared" ref="BJ58" si="69">+BI58+1</f>
        <v>2068</v>
      </c>
      <c r="BK58" s="188">
        <f t="shared" ref="BK58" si="70">+BJ58+1</f>
        <v>2069</v>
      </c>
      <c r="BL58" s="188">
        <f t="shared" ref="BL58" si="71">+BK58+1</f>
        <v>2070</v>
      </c>
      <c r="BM58" s="188">
        <f t="shared" ref="BM58" si="72">+BL58+1</f>
        <v>2071</v>
      </c>
      <c r="BN58" s="188">
        <f t="shared" ref="BN58" si="73">+BM58+1</f>
        <v>2072</v>
      </c>
      <c r="BO58" s="188">
        <f t="shared" ref="BO58" si="74">+BN58+1</f>
        <v>2073</v>
      </c>
      <c r="BP58" s="188">
        <f t="shared" ref="BP58" si="75">+BO58+1</f>
        <v>2074</v>
      </c>
      <c r="BQ58" s="188">
        <f t="shared" ref="BQ58" si="76">+BP58+1</f>
        <v>2075</v>
      </c>
      <c r="BR58" s="188">
        <f t="shared" ref="BR58" si="77">+BQ58+1</f>
        <v>2076</v>
      </c>
      <c r="BS58" s="188">
        <f t="shared" ref="BS58" si="78">+BR58+1</f>
        <v>2077</v>
      </c>
      <c r="BT58" s="188">
        <f t="shared" ref="BT58" si="79">+BS58+1</f>
        <v>2078</v>
      </c>
      <c r="BU58" s="188">
        <f t="shared" ref="BU58" si="80">+BT58+1</f>
        <v>2079</v>
      </c>
      <c r="BV58" s="188">
        <f t="shared" ref="BV58" si="81">+BU58+1</f>
        <v>2080</v>
      </c>
      <c r="BW58" s="188">
        <f t="shared" ref="BW58" si="82">+BV58+1</f>
        <v>2081</v>
      </c>
      <c r="BX58" s="188">
        <f t="shared" ref="BX58" si="83">+BW58+1</f>
        <v>2082</v>
      </c>
      <c r="BY58" s="188">
        <f t="shared" ref="BY58" si="84">+BX58+1</f>
        <v>2083</v>
      </c>
      <c r="BZ58" s="188">
        <f t="shared" ref="BZ58" si="85">+BY58+1</f>
        <v>2084</v>
      </c>
      <c r="CA58" s="188">
        <f t="shared" ref="CA58" si="86">+BZ58+1</f>
        <v>2085</v>
      </c>
      <c r="CB58" s="188">
        <f t="shared" ref="CB58" si="87">+CA58+1</f>
        <v>2086</v>
      </c>
      <c r="CC58" s="188">
        <f t="shared" ref="CC58" si="88">+CB58+1</f>
        <v>2087</v>
      </c>
      <c r="CD58" s="188">
        <f t="shared" ref="CD58" si="89">+CC58+1</f>
        <v>2088</v>
      </c>
      <c r="CE58" s="188">
        <f t="shared" ref="CE58" si="90">+CD58+1</f>
        <v>2089</v>
      </c>
      <c r="CF58" s="188">
        <f t="shared" ref="CF58" si="91">+CE58+1</f>
        <v>2090</v>
      </c>
      <c r="CG58" s="188">
        <f t="shared" ref="CG58" si="92">+CF58+1</f>
        <v>2091</v>
      </c>
      <c r="CH58" s="188">
        <f t="shared" ref="CH58" si="93">+CG58+1</f>
        <v>2092</v>
      </c>
      <c r="CI58" s="188">
        <f t="shared" ref="CI58" si="94">+CH58+1</f>
        <v>2093</v>
      </c>
      <c r="CJ58" s="188">
        <f t="shared" ref="CJ58" si="95">+CI58+1</f>
        <v>2094</v>
      </c>
      <c r="CK58" s="188">
        <f t="shared" ref="CK58" si="96">+CJ58+1</f>
        <v>2095</v>
      </c>
      <c r="CL58" s="188">
        <f t="shared" ref="CL58" si="97">+CK58+1</f>
        <v>2096</v>
      </c>
      <c r="CM58" s="188">
        <f t="shared" ref="CM58" si="98">+CL58+1</f>
        <v>2097</v>
      </c>
      <c r="CN58" s="188">
        <f t="shared" ref="CN58" si="99">+CM58+1</f>
        <v>2098</v>
      </c>
      <c r="CO58" s="188">
        <f t="shared" ref="CO58" si="100">+CN58+1</f>
        <v>2099</v>
      </c>
      <c r="CP58" s="188">
        <f t="shared" ref="CP58" si="101">+CO58+1</f>
        <v>2100</v>
      </c>
      <c r="CQ58" s="188">
        <f t="shared" ref="CQ58" si="102">+CP58+1</f>
        <v>2101</v>
      </c>
      <c r="CR58" s="188">
        <f t="shared" ref="CR58" si="103">+CQ58+1</f>
        <v>2102</v>
      </c>
      <c r="CS58" s="188">
        <f t="shared" ref="CS58" si="104">+CR58+1</f>
        <v>2103</v>
      </c>
      <c r="CT58" s="188">
        <f t="shared" ref="CT58" si="105">+CS58+1</f>
        <v>2104</v>
      </c>
      <c r="CU58" s="188">
        <f t="shared" ref="CU58" si="106">+CT58+1</f>
        <v>2105</v>
      </c>
      <c r="CV58" s="188">
        <f t="shared" ref="CV58" si="107">+CU58+1</f>
        <v>2106</v>
      </c>
      <c r="CW58" s="188">
        <f t="shared" ref="CW58" si="108">+CV58+1</f>
        <v>2107</v>
      </c>
      <c r="CX58" s="188">
        <f t="shared" ref="CX58" si="109">+CW58+1</f>
        <v>2108</v>
      </c>
      <c r="CY58" s="188">
        <f t="shared" ref="CY58" si="110">+CX58+1</f>
        <v>2109</v>
      </c>
      <c r="CZ58" s="188">
        <f t="shared" ref="CZ58" si="111">+CY58+1</f>
        <v>2110</v>
      </c>
      <c r="DA58" s="188">
        <f t="shared" ref="DA58" si="112">+CZ58+1</f>
        <v>2111</v>
      </c>
      <c r="DD58" s="404">
        <f>COUNTIF(DD59:DD68,"Error")</f>
        <v>0</v>
      </c>
      <c r="DF58" s="404">
        <f>COUNTIF(DF59:DF68,"Error")</f>
        <v>0</v>
      </c>
    </row>
    <row r="59" spans="1:110" hidden="1" x14ac:dyDescent="0.35">
      <c r="B59" s="481" t="s">
        <v>856</v>
      </c>
      <c r="C59" s="473"/>
      <c r="D59" s="440"/>
      <c r="E59" s="479"/>
      <c r="F59" s="783"/>
      <c r="G59" s="783"/>
      <c r="H59" s="783"/>
      <c r="I59" s="480"/>
      <c r="J59" s="472" t="str">
        <f>IF(I59="vkm",CONCATENATE(F59," ",I59),CONCATENATE(F59," ","ptkm"))</f>
        <v xml:space="preserve"> ptkm</v>
      </c>
      <c r="K59" s="582">
        <f t="shared" ref="K59:K68" si="113">IF(I59="",0,VLOOKUP($B$1,$N$304:$CE$334,MATCH(J59,$N$304:$CF$304,0),FALSE))/100</f>
        <v>0</v>
      </c>
      <c r="L59" s="582">
        <f t="shared" ref="L59:L68" si="114">IF(I59="",0,VLOOKUP($B$1,$N$340:$CF$370,MATCH(J59,$N$340:$CF$340,0),FALSE))/100</f>
        <v>0</v>
      </c>
      <c r="M59" s="582">
        <f t="shared" ref="M59:M68" si="115">IF(I59="",0,VLOOKUP($B$1,$N$376:$CF$406,MATCH(J59,$N$376:$CF$376,0),FALSE))/100</f>
        <v>0</v>
      </c>
      <c r="N59" s="582">
        <f t="shared" ref="N59:N68" si="116">IF(I59="",0,VLOOKUP($B$1,$N$411:$CF$441,MATCH(J59,$N$411:$CF$411,0),FALSE))/100</f>
        <v>0</v>
      </c>
      <c r="P59" s="483">
        <v>0</v>
      </c>
      <c r="Q59" s="483">
        <v>0</v>
      </c>
      <c r="R59" s="483">
        <v>0</v>
      </c>
      <c r="S59" s="483">
        <v>0</v>
      </c>
      <c r="T59" s="483">
        <v>0</v>
      </c>
      <c r="U59" s="483">
        <v>0</v>
      </c>
      <c r="V59" s="483">
        <v>0</v>
      </c>
      <c r="W59" s="483">
        <v>0</v>
      </c>
      <c r="X59" s="483">
        <v>0</v>
      </c>
      <c r="Y59" s="483">
        <v>0</v>
      </c>
      <c r="Z59" s="483">
        <v>0</v>
      </c>
      <c r="AA59" s="483">
        <v>0</v>
      </c>
      <c r="AB59" s="483">
        <v>0</v>
      </c>
      <c r="AC59" s="483">
        <v>0</v>
      </c>
      <c r="AD59" s="483">
        <v>0</v>
      </c>
      <c r="AE59" s="483">
        <v>0</v>
      </c>
      <c r="AF59" s="483">
        <v>0</v>
      </c>
      <c r="AG59" s="483">
        <v>0</v>
      </c>
      <c r="AH59" s="483">
        <v>0</v>
      </c>
      <c r="AI59" s="483">
        <v>0</v>
      </c>
      <c r="AJ59" s="483">
        <v>0</v>
      </c>
      <c r="AK59" s="483">
        <v>0</v>
      </c>
      <c r="AL59" s="483">
        <v>0</v>
      </c>
      <c r="AM59" s="483">
        <v>0</v>
      </c>
      <c r="AN59" s="483">
        <v>0</v>
      </c>
      <c r="AO59" s="483">
        <v>0</v>
      </c>
      <c r="AP59" s="483">
        <v>0</v>
      </c>
      <c r="AQ59" s="483">
        <v>0</v>
      </c>
      <c r="AR59" s="483">
        <v>0</v>
      </c>
      <c r="AS59" s="483">
        <v>0</v>
      </c>
      <c r="AT59" s="483">
        <v>0</v>
      </c>
      <c r="AU59" s="483">
        <v>0</v>
      </c>
      <c r="AV59" s="483">
        <v>0</v>
      </c>
      <c r="AW59" s="483">
        <v>0</v>
      </c>
      <c r="AX59" s="483">
        <v>0</v>
      </c>
      <c r="AY59" s="483">
        <v>0</v>
      </c>
      <c r="AZ59" s="483">
        <v>0</v>
      </c>
      <c r="BA59" s="483">
        <v>0</v>
      </c>
      <c r="BB59" s="483">
        <v>0</v>
      </c>
      <c r="BC59" s="483">
        <v>0</v>
      </c>
      <c r="BD59" s="483">
        <v>0</v>
      </c>
      <c r="BE59" s="483">
        <v>0</v>
      </c>
      <c r="BF59" s="483">
        <v>0</v>
      </c>
      <c r="BG59" s="483">
        <v>0</v>
      </c>
      <c r="BH59" s="483">
        <v>0</v>
      </c>
      <c r="BI59" s="483">
        <v>0</v>
      </c>
      <c r="BJ59" s="483">
        <v>0</v>
      </c>
      <c r="BK59" s="483">
        <v>0</v>
      </c>
      <c r="BL59" s="483">
        <v>0</v>
      </c>
      <c r="BM59" s="483">
        <v>0</v>
      </c>
      <c r="BN59" s="483">
        <v>0</v>
      </c>
      <c r="BO59" s="483">
        <v>0</v>
      </c>
      <c r="BP59" s="483">
        <v>0</v>
      </c>
      <c r="BQ59" s="483">
        <v>0</v>
      </c>
      <c r="BR59" s="483">
        <v>0</v>
      </c>
      <c r="BS59" s="483">
        <v>0</v>
      </c>
      <c r="BT59" s="483">
        <v>0</v>
      </c>
      <c r="BU59" s="483">
        <v>0</v>
      </c>
      <c r="BV59" s="483">
        <v>0</v>
      </c>
      <c r="BW59" s="483">
        <v>0</v>
      </c>
      <c r="BX59" s="483">
        <v>0</v>
      </c>
      <c r="BY59" s="483">
        <v>0</v>
      </c>
      <c r="BZ59" s="483">
        <v>0</v>
      </c>
      <c r="CA59" s="483">
        <v>0</v>
      </c>
      <c r="CB59" s="483">
        <v>0</v>
      </c>
      <c r="CC59" s="483">
        <v>0</v>
      </c>
      <c r="CD59" s="483">
        <v>0</v>
      </c>
      <c r="CE59" s="483">
        <v>0</v>
      </c>
      <c r="CF59" s="483">
        <v>0</v>
      </c>
      <c r="CG59" s="483">
        <v>0</v>
      </c>
      <c r="CH59" s="483">
        <v>0</v>
      </c>
      <c r="CI59" s="483">
        <v>0</v>
      </c>
      <c r="CJ59" s="483">
        <v>0</v>
      </c>
      <c r="CK59" s="483">
        <v>0</v>
      </c>
      <c r="CL59" s="483">
        <v>0</v>
      </c>
      <c r="CM59" s="483">
        <v>0</v>
      </c>
      <c r="CN59" s="483">
        <v>0</v>
      </c>
      <c r="CO59" s="483">
        <v>0</v>
      </c>
      <c r="CP59" s="483">
        <v>0</v>
      </c>
      <c r="CQ59" s="483">
        <v>0</v>
      </c>
      <c r="CR59" s="483">
        <v>0</v>
      </c>
      <c r="CS59" s="483">
        <v>0</v>
      </c>
      <c r="CT59" s="483">
        <v>0</v>
      </c>
      <c r="CU59" s="483">
        <v>0</v>
      </c>
      <c r="CV59" s="483">
        <v>0</v>
      </c>
      <c r="CW59" s="483">
        <v>0</v>
      </c>
      <c r="CX59" s="483">
        <v>0</v>
      </c>
      <c r="CY59" s="483">
        <v>0</v>
      </c>
      <c r="CZ59" s="483">
        <v>0</v>
      </c>
      <c r="DA59" s="483">
        <v>0</v>
      </c>
      <c r="DD59" s="478">
        <f>IF(COUNT(P59:INDEX(P59:DA59,RP))&lt;&gt;RP,"Error",0)</f>
        <v>0</v>
      </c>
      <c r="DF59" s="478">
        <f t="shared" ref="DF59:DF68" si="117">IF(OR(AND(C59="",E59="",G59="",SUMIF($P$8:$DA$8,"&lt;="&amp;RP,P59:DA59)=0),AND(C59&lt;&gt;"",E59&lt;&gt;"",SUMIF($P$8:$DA$8,"&lt;="&amp;RP,P59:DA59)&lt;&gt;0)),0,"Error")</f>
        <v>0</v>
      </c>
    </row>
    <row r="60" spans="1:110" hidden="1" x14ac:dyDescent="0.35">
      <c r="B60" s="481" t="s">
        <v>856</v>
      </c>
      <c r="C60" s="473"/>
      <c r="D60" s="440"/>
      <c r="E60" s="479"/>
      <c r="F60" s="783"/>
      <c r="G60" s="783"/>
      <c r="H60" s="783"/>
      <c r="I60" s="480"/>
      <c r="J60" s="472" t="str">
        <f t="shared" ref="J60:J67" si="118">IF(I60="vkm",CONCATENATE(F60," ",I60),CONCATENATE(F60," ","ptkm"))</f>
        <v xml:space="preserve"> ptkm</v>
      </c>
      <c r="K60" s="582">
        <f t="shared" si="113"/>
        <v>0</v>
      </c>
      <c r="L60" s="582">
        <f t="shared" si="114"/>
        <v>0</v>
      </c>
      <c r="M60" s="582">
        <f t="shared" si="115"/>
        <v>0</v>
      </c>
      <c r="N60" s="582">
        <f t="shared" si="116"/>
        <v>0</v>
      </c>
      <c r="P60" s="483">
        <v>0</v>
      </c>
      <c r="Q60" s="483">
        <v>0</v>
      </c>
      <c r="R60" s="483">
        <v>0</v>
      </c>
      <c r="S60" s="483">
        <v>0</v>
      </c>
      <c r="T60" s="483">
        <v>0</v>
      </c>
      <c r="U60" s="483">
        <v>0</v>
      </c>
      <c r="V60" s="483">
        <v>0</v>
      </c>
      <c r="W60" s="483">
        <v>0</v>
      </c>
      <c r="X60" s="483">
        <v>0</v>
      </c>
      <c r="Y60" s="483">
        <v>0</v>
      </c>
      <c r="Z60" s="483">
        <v>0</v>
      </c>
      <c r="AA60" s="483">
        <v>0</v>
      </c>
      <c r="AB60" s="483">
        <v>0</v>
      </c>
      <c r="AC60" s="483">
        <v>0</v>
      </c>
      <c r="AD60" s="483">
        <v>0</v>
      </c>
      <c r="AE60" s="483">
        <v>0</v>
      </c>
      <c r="AF60" s="483">
        <v>0</v>
      </c>
      <c r="AG60" s="483">
        <v>0</v>
      </c>
      <c r="AH60" s="483">
        <v>0</v>
      </c>
      <c r="AI60" s="483">
        <v>0</v>
      </c>
      <c r="AJ60" s="483">
        <v>0</v>
      </c>
      <c r="AK60" s="483">
        <v>0</v>
      </c>
      <c r="AL60" s="483">
        <v>0</v>
      </c>
      <c r="AM60" s="483">
        <v>0</v>
      </c>
      <c r="AN60" s="483">
        <v>0</v>
      </c>
      <c r="AO60" s="483">
        <v>0</v>
      </c>
      <c r="AP60" s="483">
        <v>0</v>
      </c>
      <c r="AQ60" s="483">
        <v>0</v>
      </c>
      <c r="AR60" s="483">
        <v>0</v>
      </c>
      <c r="AS60" s="483">
        <v>0</v>
      </c>
      <c r="AT60" s="483">
        <v>0</v>
      </c>
      <c r="AU60" s="483">
        <v>0</v>
      </c>
      <c r="AV60" s="483">
        <v>0</v>
      </c>
      <c r="AW60" s="483">
        <v>0</v>
      </c>
      <c r="AX60" s="483">
        <v>0</v>
      </c>
      <c r="AY60" s="483">
        <v>0</v>
      </c>
      <c r="AZ60" s="483">
        <v>0</v>
      </c>
      <c r="BA60" s="483">
        <v>0</v>
      </c>
      <c r="BB60" s="483">
        <v>0</v>
      </c>
      <c r="BC60" s="483">
        <v>0</v>
      </c>
      <c r="BD60" s="483">
        <v>0</v>
      </c>
      <c r="BE60" s="483">
        <v>0</v>
      </c>
      <c r="BF60" s="483">
        <v>0</v>
      </c>
      <c r="BG60" s="483">
        <v>0</v>
      </c>
      <c r="BH60" s="483">
        <v>0</v>
      </c>
      <c r="BI60" s="483">
        <v>0</v>
      </c>
      <c r="BJ60" s="483">
        <v>0</v>
      </c>
      <c r="BK60" s="483">
        <v>0</v>
      </c>
      <c r="BL60" s="483">
        <v>0</v>
      </c>
      <c r="BM60" s="483">
        <v>0</v>
      </c>
      <c r="BN60" s="483">
        <v>0</v>
      </c>
      <c r="BO60" s="483">
        <v>0</v>
      </c>
      <c r="BP60" s="483">
        <v>0</v>
      </c>
      <c r="BQ60" s="483">
        <v>0</v>
      </c>
      <c r="BR60" s="483">
        <v>0</v>
      </c>
      <c r="BS60" s="483">
        <v>0</v>
      </c>
      <c r="BT60" s="483">
        <v>0</v>
      </c>
      <c r="BU60" s="483">
        <v>0</v>
      </c>
      <c r="BV60" s="483">
        <v>0</v>
      </c>
      <c r="BW60" s="483">
        <v>0</v>
      </c>
      <c r="BX60" s="483">
        <v>0</v>
      </c>
      <c r="BY60" s="483">
        <v>0</v>
      </c>
      <c r="BZ60" s="483">
        <v>0</v>
      </c>
      <c r="CA60" s="483">
        <v>0</v>
      </c>
      <c r="CB60" s="483">
        <v>0</v>
      </c>
      <c r="CC60" s="483">
        <v>0</v>
      </c>
      <c r="CD60" s="483">
        <v>0</v>
      </c>
      <c r="CE60" s="483">
        <v>0</v>
      </c>
      <c r="CF60" s="483">
        <v>0</v>
      </c>
      <c r="CG60" s="483">
        <v>0</v>
      </c>
      <c r="CH60" s="483">
        <v>0</v>
      </c>
      <c r="CI60" s="483">
        <v>0</v>
      </c>
      <c r="CJ60" s="483">
        <v>0</v>
      </c>
      <c r="CK60" s="483">
        <v>0</v>
      </c>
      <c r="CL60" s="483">
        <v>0</v>
      </c>
      <c r="CM60" s="483">
        <v>0</v>
      </c>
      <c r="CN60" s="483">
        <v>0</v>
      </c>
      <c r="CO60" s="483">
        <v>0</v>
      </c>
      <c r="CP60" s="483">
        <v>0</v>
      </c>
      <c r="CQ60" s="483">
        <v>0</v>
      </c>
      <c r="CR60" s="483">
        <v>0</v>
      </c>
      <c r="CS60" s="483">
        <v>0</v>
      </c>
      <c r="CT60" s="483">
        <v>0</v>
      </c>
      <c r="CU60" s="483">
        <v>0</v>
      </c>
      <c r="CV60" s="483">
        <v>0</v>
      </c>
      <c r="CW60" s="483">
        <v>0</v>
      </c>
      <c r="CX60" s="483">
        <v>0</v>
      </c>
      <c r="CY60" s="483">
        <v>0</v>
      </c>
      <c r="CZ60" s="483">
        <v>0</v>
      </c>
      <c r="DA60" s="483">
        <v>0</v>
      </c>
      <c r="DD60" s="478">
        <f>IF(COUNT(P60:INDEX(P60:DA60,RP))&lt;&gt;RP,"Error",0)</f>
        <v>0</v>
      </c>
      <c r="DF60" s="478">
        <f t="shared" si="117"/>
        <v>0</v>
      </c>
    </row>
    <row r="61" spans="1:110" hidden="1" x14ac:dyDescent="0.35">
      <c r="B61" s="481" t="s">
        <v>856</v>
      </c>
      <c r="C61" s="473"/>
      <c r="D61" s="440"/>
      <c r="E61" s="479"/>
      <c r="F61" s="783"/>
      <c r="G61" s="783"/>
      <c r="H61" s="783"/>
      <c r="I61" s="480"/>
      <c r="J61" s="472" t="str">
        <f t="shared" si="118"/>
        <v xml:space="preserve"> ptkm</v>
      </c>
      <c r="K61" s="582">
        <f t="shared" si="113"/>
        <v>0</v>
      </c>
      <c r="L61" s="582">
        <f t="shared" si="114"/>
        <v>0</v>
      </c>
      <c r="M61" s="582">
        <f t="shared" si="115"/>
        <v>0</v>
      </c>
      <c r="N61" s="582">
        <f t="shared" si="116"/>
        <v>0</v>
      </c>
      <c r="P61" s="483">
        <v>0</v>
      </c>
      <c r="Q61" s="483">
        <v>0</v>
      </c>
      <c r="R61" s="483">
        <v>0</v>
      </c>
      <c r="S61" s="483">
        <v>0</v>
      </c>
      <c r="T61" s="483">
        <v>0</v>
      </c>
      <c r="U61" s="483">
        <v>0</v>
      </c>
      <c r="V61" s="483">
        <v>0</v>
      </c>
      <c r="W61" s="483">
        <v>0</v>
      </c>
      <c r="X61" s="483">
        <v>0</v>
      </c>
      <c r="Y61" s="483">
        <v>0</v>
      </c>
      <c r="Z61" s="483">
        <v>0</v>
      </c>
      <c r="AA61" s="483">
        <v>0</v>
      </c>
      <c r="AB61" s="483">
        <v>0</v>
      </c>
      <c r="AC61" s="483">
        <v>0</v>
      </c>
      <c r="AD61" s="483">
        <v>0</v>
      </c>
      <c r="AE61" s="483">
        <v>0</v>
      </c>
      <c r="AF61" s="483">
        <v>0</v>
      </c>
      <c r="AG61" s="483">
        <v>0</v>
      </c>
      <c r="AH61" s="483">
        <v>0</v>
      </c>
      <c r="AI61" s="483">
        <v>0</v>
      </c>
      <c r="AJ61" s="483">
        <v>0</v>
      </c>
      <c r="AK61" s="483">
        <v>0</v>
      </c>
      <c r="AL61" s="483">
        <v>0</v>
      </c>
      <c r="AM61" s="483">
        <v>0</v>
      </c>
      <c r="AN61" s="483">
        <v>0</v>
      </c>
      <c r="AO61" s="483">
        <v>0</v>
      </c>
      <c r="AP61" s="483">
        <v>0</v>
      </c>
      <c r="AQ61" s="483">
        <v>0</v>
      </c>
      <c r="AR61" s="483">
        <v>0</v>
      </c>
      <c r="AS61" s="483">
        <v>0</v>
      </c>
      <c r="AT61" s="483">
        <v>0</v>
      </c>
      <c r="AU61" s="483">
        <v>0</v>
      </c>
      <c r="AV61" s="483">
        <v>0</v>
      </c>
      <c r="AW61" s="483">
        <v>0</v>
      </c>
      <c r="AX61" s="483">
        <v>0</v>
      </c>
      <c r="AY61" s="483">
        <v>0</v>
      </c>
      <c r="AZ61" s="483">
        <v>0</v>
      </c>
      <c r="BA61" s="483">
        <v>0</v>
      </c>
      <c r="BB61" s="483">
        <v>0</v>
      </c>
      <c r="BC61" s="483">
        <v>0</v>
      </c>
      <c r="BD61" s="483">
        <v>0</v>
      </c>
      <c r="BE61" s="483">
        <v>0</v>
      </c>
      <c r="BF61" s="483">
        <v>0</v>
      </c>
      <c r="BG61" s="483">
        <v>0</v>
      </c>
      <c r="BH61" s="483">
        <v>0</v>
      </c>
      <c r="BI61" s="483">
        <v>0</v>
      </c>
      <c r="BJ61" s="483">
        <v>0</v>
      </c>
      <c r="BK61" s="483">
        <v>0</v>
      </c>
      <c r="BL61" s="483">
        <v>0</v>
      </c>
      <c r="BM61" s="483">
        <v>0</v>
      </c>
      <c r="BN61" s="483">
        <v>0</v>
      </c>
      <c r="BO61" s="483">
        <v>0</v>
      </c>
      <c r="BP61" s="483">
        <v>0</v>
      </c>
      <c r="BQ61" s="483">
        <v>0</v>
      </c>
      <c r="BR61" s="483">
        <v>0</v>
      </c>
      <c r="BS61" s="483">
        <v>0</v>
      </c>
      <c r="BT61" s="483">
        <v>0</v>
      </c>
      <c r="BU61" s="483">
        <v>0</v>
      </c>
      <c r="BV61" s="483">
        <v>0</v>
      </c>
      <c r="BW61" s="483">
        <v>0</v>
      </c>
      <c r="BX61" s="483">
        <v>0</v>
      </c>
      <c r="BY61" s="483">
        <v>0</v>
      </c>
      <c r="BZ61" s="483">
        <v>0</v>
      </c>
      <c r="CA61" s="483">
        <v>0</v>
      </c>
      <c r="CB61" s="483">
        <v>0</v>
      </c>
      <c r="CC61" s="483">
        <v>0</v>
      </c>
      <c r="CD61" s="483">
        <v>0</v>
      </c>
      <c r="CE61" s="483">
        <v>0</v>
      </c>
      <c r="CF61" s="483">
        <v>0</v>
      </c>
      <c r="CG61" s="483">
        <v>0</v>
      </c>
      <c r="CH61" s="483">
        <v>0</v>
      </c>
      <c r="CI61" s="483">
        <v>0</v>
      </c>
      <c r="CJ61" s="483">
        <v>0</v>
      </c>
      <c r="CK61" s="483">
        <v>0</v>
      </c>
      <c r="CL61" s="483">
        <v>0</v>
      </c>
      <c r="CM61" s="483">
        <v>0</v>
      </c>
      <c r="CN61" s="483">
        <v>0</v>
      </c>
      <c r="CO61" s="483">
        <v>0</v>
      </c>
      <c r="CP61" s="483">
        <v>0</v>
      </c>
      <c r="CQ61" s="483">
        <v>0</v>
      </c>
      <c r="CR61" s="483">
        <v>0</v>
      </c>
      <c r="CS61" s="483">
        <v>0</v>
      </c>
      <c r="CT61" s="483">
        <v>0</v>
      </c>
      <c r="CU61" s="483">
        <v>0</v>
      </c>
      <c r="CV61" s="483">
        <v>0</v>
      </c>
      <c r="CW61" s="483">
        <v>0</v>
      </c>
      <c r="CX61" s="483">
        <v>0</v>
      </c>
      <c r="CY61" s="483">
        <v>0</v>
      </c>
      <c r="CZ61" s="483">
        <v>0</v>
      </c>
      <c r="DA61" s="483">
        <v>0</v>
      </c>
      <c r="DD61" s="478">
        <f>IF(COUNT(P61:INDEX(P61:DA61,RP))&lt;&gt;RP,"Error",0)</f>
        <v>0</v>
      </c>
      <c r="DF61" s="478">
        <f t="shared" si="117"/>
        <v>0</v>
      </c>
    </row>
    <row r="62" spans="1:110" hidden="1" x14ac:dyDescent="0.35">
      <c r="B62" s="481" t="s">
        <v>856</v>
      </c>
      <c r="C62" s="473"/>
      <c r="D62" s="440"/>
      <c r="E62" s="479"/>
      <c r="F62" s="783"/>
      <c r="G62" s="783"/>
      <c r="H62" s="783"/>
      <c r="I62" s="480"/>
      <c r="J62" s="472" t="str">
        <f t="shared" si="118"/>
        <v xml:space="preserve"> ptkm</v>
      </c>
      <c r="K62" s="582">
        <f t="shared" si="113"/>
        <v>0</v>
      </c>
      <c r="L62" s="582">
        <f t="shared" si="114"/>
        <v>0</v>
      </c>
      <c r="M62" s="582">
        <f t="shared" si="115"/>
        <v>0</v>
      </c>
      <c r="N62" s="582">
        <f t="shared" si="116"/>
        <v>0</v>
      </c>
      <c r="P62" s="483">
        <v>0</v>
      </c>
      <c r="Q62" s="483">
        <v>0</v>
      </c>
      <c r="R62" s="483">
        <v>0</v>
      </c>
      <c r="S62" s="483">
        <v>0</v>
      </c>
      <c r="T62" s="483">
        <v>0</v>
      </c>
      <c r="U62" s="483">
        <v>0</v>
      </c>
      <c r="V62" s="483">
        <v>0</v>
      </c>
      <c r="W62" s="483">
        <v>0</v>
      </c>
      <c r="X62" s="483">
        <v>0</v>
      </c>
      <c r="Y62" s="483">
        <v>0</v>
      </c>
      <c r="Z62" s="483">
        <v>0</v>
      </c>
      <c r="AA62" s="483">
        <v>0</v>
      </c>
      <c r="AB62" s="483">
        <v>0</v>
      </c>
      <c r="AC62" s="483">
        <v>0</v>
      </c>
      <c r="AD62" s="483">
        <v>0</v>
      </c>
      <c r="AE62" s="483">
        <v>0</v>
      </c>
      <c r="AF62" s="483">
        <v>0</v>
      </c>
      <c r="AG62" s="483">
        <v>0</v>
      </c>
      <c r="AH62" s="483">
        <v>0</v>
      </c>
      <c r="AI62" s="483">
        <v>0</v>
      </c>
      <c r="AJ62" s="483">
        <v>0</v>
      </c>
      <c r="AK62" s="483">
        <v>0</v>
      </c>
      <c r="AL62" s="483">
        <v>0</v>
      </c>
      <c r="AM62" s="483">
        <v>0</v>
      </c>
      <c r="AN62" s="483">
        <v>0</v>
      </c>
      <c r="AO62" s="483">
        <v>0</v>
      </c>
      <c r="AP62" s="483">
        <v>0</v>
      </c>
      <c r="AQ62" s="483">
        <v>0</v>
      </c>
      <c r="AR62" s="483">
        <v>0</v>
      </c>
      <c r="AS62" s="483">
        <v>0</v>
      </c>
      <c r="AT62" s="483">
        <v>0</v>
      </c>
      <c r="AU62" s="483">
        <v>0</v>
      </c>
      <c r="AV62" s="483">
        <v>0</v>
      </c>
      <c r="AW62" s="483">
        <v>0</v>
      </c>
      <c r="AX62" s="483">
        <v>0</v>
      </c>
      <c r="AY62" s="483">
        <v>0</v>
      </c>
      <c r="AZ62" s="483">
        <v>0</v>
      </c>
      <c r="BA62" s="483">
        <v>0</v>
      </c>
      <c r="BB62" s="483">
        <v>0</v>
      </c>
      <c r="BC62" s="483">
        <v>0</v>
      </c>
      <c r="BD62" s="483">
        <v>0</v>
      </c>
      <c r="BE62" s="483">
        <v>0</v>
      </c>
      <c r="BF62" s="483">
        <v>0</v>
      </c>
      <c r="BG62" s="483">
        <v>0</v>
      </c>
      <c r="BH62" s="483">
        <v>0</v>
      </c>
      <c r="BI62" s="483">
        <v>0</v>
      </c>
      <c r="BJ62" s="483">
        <v>0</v>
      </c>
      <c r="BK62" s="483">
        <v>0</v>
      </c>
      <c r="BL62" s="483">
        <v>0</v>
      </c>
      <c r="BM62" s="483">
        <v>0</v>
      </c>
      <c r="BN62" s="483">
        <v>0</v>
      </c>
      <c r="BO62" s="483">
        <v>0</v>
      </c>
      <c r="BP62" s="483">
        <v>0</v>
      </c>
      <c r="BQ62" s="483">
        <v>0</v>
      </c>
      <c r="BR62" s="483">
        <v>0</v>
      </c>
      <c r="BS62" s="483">
        <v>0</v>
      </c>
      <c r="BT62" s="483">
        <v>0</v>
      </c>
      <c r="BU62" s="483">
        <v>0</v>
      </c>
      <c r="BV62" s="483">
        <v>0</v>
      </c>
      <c r="BW62" s="483">
        <v>0</v>
      </c>
      <c r="BX62" s="483">
        <v>0</v>
      </c>
      <c r="BY62" s="483">
        <v>0</v>
      </c>
      <c r="BZ62" s="483">
        <v>0</v>
      </c>
      <c r="CA62" s="483">
        <v>0</v>
      </c>
      <c r="CB62" s="483">
        <v>0</v>
      </c>
      <c r="CC62" s="483">
        <v>0</v>
      </c>
      <c r="CD62" s="483">
        <v>0</v>
      </c>
      <c r="CE62" s="483">
        <v>0</v>
      </c>
      <c r="CF62" s="483">
        <v>0</v>
      </c>
      <c r="CG62" s="483">
        <v>0</v>
      </c>
      <c r="CH62" s="483">
        <v>0</v>
      </c>
      <c r="CI62" s="483">
        <v>0</v>
      </c>
      <c r="CJ62" s="483">
        <v>0</v>
      </c>
      <c r="CK62" s="483">
        <v>0</v>
      </c>
      <c r="CL62" s="483">
        <v>0</v>
      </c>
      <c r="CM62" s="483">
        <v>0</v>
      </c>
      <c r="CN62" s="483">
        <v>0</v>
      </c>
      <c r="CO62" s="483">
        <v>0</v>
      </c>
      <c r="CP62" s="483">
        <v>0</v>
      </c>
      <c r="CQ62" s="483">
        <v>0</v>
      </c>
      <c r="CR62" s="483">
        <v>0</v>
      </c>
      <c r="CS62" s="483">
        <v>0</v>
      </c>
      <c r="CT62" s="483">
        <v>0</v>
      </c>
      <c r="CU62" s="483">
        <v>0</v>
      </c>
      <c r="CV62" s="483">
        <v>0</v>
      </c>
      <c r="CW62" s="483">
        <v>0</v>
      </c>
      <c r="CX62" s="483">
        <v>0</v>
      </c>
      <c r="CY62" s="483">
        <v>0</v>
      </c>
      <c r="CZ62" s="483">
        <v>0</v>
      </c>
      <c r="DA62" s="483">
        <v>0</v>
      </c>
      <c r="DD62" s="478">
        <f>IF(COUNT(P62:INDEX(P62:DA62,RP))&lt;&gt;RP,"Error",0)</f>
        <v>0</v>
      </c>
      <c r="DF62" s="478">
        <f t="shared" si="117"/>
        <v>0</v>
      </c>
    </row>
    <row r="63" spans="1:110" hidden="1" x14ac:dyDescent="0.35">
      <c r="B63" s="481" t="s">
        <v>856</v>
      </c>
      <c r="C63" s="473"/>
      <c r="D63" s="440"/>
      <c r="E63" s="479"/>
      <c r="F63" s="783"/>
      <c r="G63" s="783"/>
      <c r="H63" s="783"/>
      <c r="I63" s="480"/>
      <c r="J63" s="472" t="str">
        <f t="shared" si="118"/>
        <v xml:space="preserve"> ptkm</v>
      </c>
      <c r="K63" s="582">
        <f t="shared" si="113"/>
        <v>0</v>
      </c>
      <c r="L63" s="582">
        <f t="shared" si="114"/>
        <v>0</v>
      </c>
      <c r="M63" s="582">
        <f t="shared" si="115"/>
        <v>0</v>
      </c>
      <c r="N63" s="582">
        <f t="shared" si="116"/>
        <v>0</v>
      </c>
      <c r="P63" s="483">
        <v>0</v>
      </c>
      <c r="Q63" s="483">
        <v>0</v>
      </c>
      <c r="R63" s="483">
        <v>0</v>
      </c>
      <c r="S63" s="483">
        <v>0</v>
      </c>
      <c r="T63" s="483">
        <v>0</v>
      </c>
      <c r="U63" s="483">
        <v>0</v>
      </c>
      <c r="V63" s="483">
        <v>0</v>
      </c>
      <c r="W63" s="483">
        <v>0</v>
      </c>
      <c r="X63" s="483">
        <v>0</v>
      </c>
      <c r="Y63" s="483">
        <v>0</v>
      </c>
      <c r="Z63" s="483">
        <v>0</v>
      </c>
      <c r="AA63" s="483">
        <v>0</v>
      </c>
      <c r="AB63" s="483">
        <v>0</v>
      </c>
      <c r="AC63" s="483">
        <v>0</v>
      </c>
      <c r="AD63" s="483">
        <v>0</v>
      </c>
      <c r="AE63" s="483">
        <v>0</v>
      </c>
      <c r="AF63" s="483">
        <v>0</v>
      </c>
      <c r="AG63" s="483">
        <v>0</v>
      </c>
      <c r="AH63" s="483">
        <v>0</v>
      </c>
      <c r="AI63" s="483">
        <v>0</v>
      </c>
      <c r="AJ63" s="483">
        <v>0</v>
      </c>
      <c r="AK63" s="483">
        <v>0</v>
      </c>
      <c r="AL63" s="483">
        <v>0</v>
      </c>
      <c r="AM63" s="483">
        <v>0</v>
      </c>
      <c r="AN63" s="483">
        <v>0</v>
      </c>
      <c r="AO63" s="483">
        <v>0</v>
      </c>
      <c r="AP63" s="483">
        <v>0</v>
      </c>
      <c r="AQ63" s="483">
        <v>0</v>
      </c>
      <c r="AR63" s="483">
        <v>0</v>
      </c>
      <c r="AS63" s="483">
        <v>0</v>
      </c>
      <c r="AT63" s="483">
        <v>0</v>
      </c>
      <c r="AU63" s="483">
        <v>0</v>
      </c>
      <c r="AV63" s="483">
        <v>0</v>
      </c>
      <c r="AW63" s="483">
        <v>0</v>
      </c>
      <c r="AX63" s="483">
        <v>0</v>
      </c>
      <c r="AY63" s="483">
        <v>0</v>
      </c>
      <c r="AZ63" s="483">
        <v>0</v>
      </c>
      <c r="BA63" s="483">
        <v>0</v>
      </c>
      <c r="BB63" s="483">
        <v>0</v>
      </c>
      <c r="BC63" s="483">
        <v>0</v>
      </c>
      <c r="BD63" s="483">
        <v>0</v>
      </c>
      <c r="BE63" s="483">
        <v>0</v>
      </c>
      <c r="BF63" s="483">
        <v>0</v>
      </c>
      <c r="BG63" s="483">
        <v>0</v>
      </c>
      <c r="BH63" s="483">
        <v>0</v>
      </c>
      <c r="BI63" s="483">
        <v>0</v>
      </c>
      <c r="BJ63" s="483">
        <v>0</v>
      </c>
      <c r="BK63" s="483">
        <v>0</v>
      </c>
      <c r="BL63" s="483">
        <v>0</v>
      </c>
      <c r="BM63" s="483">
        <v>0</v>
      </c>
      <c r="BN63" s="483">
        <v>0</v>
      </c>
      <c r="BO63" s="483">
        <v>0</v>
      </c>
      <c r="BP63" s="483">
        <v>0</v>
      </c>
      <c r="BQ63" s="483">
        <v>0</v>
      </c>
      <c r="BR63" s="483">
        <v>0</v>
      </c>
      <c r="BS63" s="483">
        <v>0</v>
      </c>
      <c r="BT63" s="483">
        <v>0</v>
      </c>
      <c r="BU63" s="483">
        <v>0</v>
      </c>
      <c r="BV63" s="483">
        <v>0</v>
      </c>
      <c r="BW63" s="483">
        <v>0</v>
      </c>
      <c r="BX63" s="483">
        <v>0</v>
      </c>
      <c r="BY63" s="483">
        <v>0</v>
      </c>
      <c r="BZ63" s="483">
        <v>0</v>
      </c>
      <c r="CA63" s="483">
        <v>0</v>
      </c>
      <c r="CB63" s="483">
        <v>0</v>
      </c>
      <c r="CC63" s="483">
        <v>0</v>
      </c>
      <c r="CD63" s="483">
        <v>0</v>
      </c>
      <c r="CE63" s="483">
        <v>0</v>
      </c>
      <c r="CF63" s="483">
        <v>0</v>
      </c>
      <c r="CG63" s="483">
        <v>0</v>
      </c>
      <c r="CH63" s="483">
        <v>0</v>
      </c>
      <c r="CI63" s="483">
        <v>0</v>
      </c>
      <c r="CJ63" s="483">
        <v>0</v>
      </c>
      <c r="CK63" s="483">
        <v>0</v>
      </c>
      <c r="CL63" s="483">
        <v>0</v>
      </c>
      <c r="CM63" s="483">
        <v>0</v>
      </c>
      <c r="CN63" s="483">
        <v>0</v>
      </c>
      <c r="CO63" s="483">
        <v>0</v>
      </c>
      <c r="CP63" s="483">
        <v>0</v>
      </c>
      <c r="CQ63" s="483">
        <v>0</v>
      </c>
      <c r="CR63" s="483">
        <v>0</v>
      </c>
      <c r="CS63" s="483">
        <v>0</v>
      </c>
      <c r="CT63" s="483">
        <v>0</v>
      </c>
      <c r="CU63" s="483">
        <v>0</v>
      </c>
      <c r="CV63" s="483">
        <v>0</v>
      </c>
      <c r="CW63" s="483">
        <v>0</v>
      </c>
      <c r="CX63" s="483">
        <v>0</v>
      </c>
      <c r="CY63" s="483">
        <v>0</v>
      </c>
      <c r="CZ63" s="483">
        <v>0</v>
      </c>
      <c r="DA63" s="483">
        <v>0</v>
      </c>
      <c r="DD63" s="478">
        <f>IF(COUNT(P63:INDEX(P63:DA63,RP))&lt;&gt;RP,"Error",0)</f>
        <v>0</v>
      </c>
      <c r="DF63" s="478">
        <f t="shared" si="117"/>
        <v>0</v>
      </c>
    </row>
    <row r="64" spans="1:110" hidden="1" x14ac:dyDescent="0.35">
      <c r="B64" s="481" t="s">
        <v>856</v>
      </c>
      <c r="C64" s="473"/>
      <c r="D64" s="440"/>
      <c r="E64" s="479"/>
      <c r="F64" s="783"/>
      <c r="G64" s="783"/>
      <c r="H64" s="783"/>
      <c r="I64" s="480"/>
      <c r="J64" s="472" t="str">
        <f t="shared" si="118"/>
        <v xml:space="preserve"> ptkm</v>
      </c>
      <c r="K64" s="582">
        <f t="shared" si="113"/>
        <v>0</v>
      </c>
      <c r="L64" s="582">
        <f t="shared" si="114"/>
        <v>0</v>
      </c>
      <c r="M64" s="582">
        <f t="shared" si="115"/>
        <v>0</v>
      </c>
      <c r="N64" s="582">
        <f t="shared" si="116"/>
        <v>0</v>
      </c>
      <c r="P64" s="483">
        <v>0</v>
      </c>
      <c r="Q64" s="483">
        <v>0</v>
      </c>
      <c r="R64" s="483">
        <v>0</v>
      </c>
      <c r="S64" s="483">
        <v>0</v>
      </c>
      <c r="T64" s="483">
        <v>0</v>
      </c>
      <c r="U64" s="483">
        <v>0</v>
      </c>
      <c r="V64" s="483">
        <v>0</v>
      </c>
      <c r="W64" s="483">
        <v>0</v>
      </c>
      <c r="X64" s="483">
        <v>0</v>
      </c>
      <c r="Y64" s="483">
        <v>0</v>
      </c>
      <c r="Z64" s="483">
        <v>0</v>
      </c>
      <c r="AA64" s="483">
        <v>0</v>
      </c>
      <c r="AB64" s="483">
        <v>0</v>
      </c>
      <c r="AC64" s="483">
        <v>0</v>
      </c>
      <c r="AD64" s="483">
        <v>0</v>
      </c>
      <c r="AE64" s="483">
        <v>0</v>
      </c>
      <c r="AF64" s="483">
        <v>0</v>
      </c>
      <c r="AG64" s="483">
        <v>0</v>
      </c>
      <c r="AH64" s="483">
        <v>0</v>
      </c>
      <c r="AI64" s="483">
        <v>0</v>
      </c>
      <c r="AJ64" s="483">
        <v>0</v>
      </c>
      <c r="AK64" s="483">
        <v>0</v>
      </c>
      <c r="AL64" s="483">
        <v>0</v>
      </c>
      <c r="AM64" s="483">
        <v>0</v>
      </c>
      <c r="AN64" s="483">
        <v>0</v>
      </c>
      <c r="AO64" s="483">
        <v>0</v>
      </c>
      <c r="AP64" s="483">
        <v>0</v>
      </c>
      <c r="AQ64" s="483">
        <v>0</v>
      </c>
      <c r="AR64" s="483">
        <v>0</v>
      </c>
      <c r="AS64" s="483">
        <v>0</v>
      </c>
      <c r="AT64" s="483">
        <v>0</v>
      </c>
      <c r="AU64" s="483">
        <v>0</v>
      </c>
      <c r="AV64" s="483">
        <v>0</v>
      </c>
      <c r="AW64" s="483">
        <v>0</v>
      </c>
      <c r="AX64" s="483">
        <v>0</v>
      </c>
      <c r="AY64" s="483">
        <v>0</v>
      </c>
      <c r="AZ64" s="483">
        <v>0</v>
      </c>
      <c r="BA64" s="483">
        <v>0</v>
      </c>
      <c r="BB64" s="483">
        <v>0</v>
      </c>
      <c r="BC64" s="483">
        <v>0</v>
      </c>
      <c r="BD64" s="483">
        <v>0</v>
      </c>
      <c r="BE64" s="483">
        <v>0</v>
      </c>
      <c r="BF64" s="483">
        <v>0</v>
      </c>
      <c r="BG64" s="483">
        <v>0</v>
      </c>
      <c r="BH64" s="483">
        <v>0</v>
      </c>
      <c r="BI64" s="483">
        <v>0</v>
      </c>
      <c r="BJ64" s="483">
        <v>0</v>
      </c>
      <c r="BK64" s="483">
        <v>0</v>
      </c>
      <c r="BL64" s="483">
        <v>0</v>
      </c>
      <c r="BM64" s="483">
        <v>0</v>
      </c>
      <c r="BN64" s="483">
        <v>0</v>
      </c>
      <c r="BO64" s="483">
        <v>0</v>
      </c>
      <c r="BP64" s="483">
        <v>0</v>
      </c>
      <c r="BQ64" s="483">
        <v>0</v>
      </c>
      <c r="BR64" s="483">
        <v>0</v>
      </c>
      <c r="BS64" s="483">
        <v>0</v>
      </c>
      <c r="BT64" s="483">
        <v>0</v>
      </c>
      <c r="BU64" s="483">
        <v>0</v>
      </c>
      <c r="BV64" s="483">
        <v>0</v>
      </c>
      <c r="BW64" s="483">
        <v>0</v>
      </c>
      <c r="BX64" s="483">
        <v>0</v>
      </c>
      <c r="BY64" s="483">
        <v>0</v>
      </c>
      <c r="BZ64" s="483">
        <v>0</v>
      </c>
      <c r="CA64" s="483">
        <v>0</v>
      </c>
      <c r="CB64" s="483">
        <v>0</v>
      </c>
      <c r="CC64" s="483">
        <v>0</v>
      </c>
      <c r="CD64" s="483">
        <v>0</v>
      </c>
      <c r="CE64" s="483">
        <v>0</v>
      </c>
      <c r="CF64" s="483">
        <v>0</v>
      </c>
      <c r="CG64" s="483">
        <v>0</v>
      </c>
      <c r="CH64" s="483">
        <v>0</v>
      </c>
      <c r="CI64" s="483">
        <v>0</v>
      </c>
      <c r="CJ64" s="483">
        <v>0</v>
      </c>
      <c r="CK64" s="483">
        <v>0</v>
      </c>
      <c r="CL64" s="483">
        <v>0</v>
      </c>
      <c r="CM64" s="483">
        <v>0</v>
      </c>
      <c r="CN64" s="483">
        <v>0</v>
      </c>
      <c r="CO64" s="483">
        <v>0</v>
      </c>
      <c r="CP64" s="483">
        <v>0</v>
      </c>
      <c r="CQ64" s="483">
        <v>0</v>
      </c>
      <c r="CR64" s="483">
        <v>0</v>
      </c>
      <c r="CS64" s="483">
        <v>0</v>
      </c>
      <c r="CT64" s="483">
        <v>0</v>
      </c>
      <c r="CU64" s="483">
        <v>0</v>
      </c>
      <c r="CV64" s="483">
        <v>0</v>
      </c>
      <c r="CW64" s="483">
        <v>0</v>
      </c>
      <c r="CX64" s="483">
        <v>0</v>
      </c>
      <c r="CY64" s="483">
        <v>0</v>
      </c>
      <c r="CZ64" s="483">
        <v>0</v>
      </c>
      <c r="DA64" s="483">
        <v>0</v>
      </c>
      <c r="DD64" s="478">
        <f>IF(COUNT(P64:INDEX(P64:DA64,RP))&lt;&gt;RP,"Error",0)</f>
        <v>0</v>
      </c>
      <c r="DF64" s="478">
        <f t="shared" si="117"/>
        <v>0</v>
      </c>
    </row>
    <row r="65" spans="2:110" hidden="1" x14ac:dyDescent="0.35">
      <c r="B65" s="481" t="s">
        <v>856</v>
      </c>
      <c r="C65" s="473"/>
      <c r="D65" s="440"/>
      <c r="E65" s="479"/>
      <c r="F65" s="783"/>
      <c r="G65" s="783"/>
      <c r="H65" s="783"/>
      <c r="I65" s="480"/>
      <c r="J65" s="472" t="str">
        <f t="shared" si="118"/>
        <v xml:space="preserve"> ptkm</v>
      </c>
      <c r="K65" s="582">
        <f t="shared" si="113"/>
        <v>0</v>
      </c>
      <c r="L65" s="582">
        <f t="shared" si="114"/>
        <v>0</v>
      </c>
      <c r="M65" s="582">
        <f t="shared" si="115"/>
        <v>0</v>
      </c>
      <c r="N65" s="582">
        <f t="shared" si="116"/>
        <v>0</v>
      </c>
      <c r="P65" s="483">
        <v>0</v>
      </c>
      <c r="Q65" s="483">
        <v>0</v>
      </c>
      <c r="R65" s="483">
        <v>0</v>
      </c>
      <c r="S65" s="483">
        <v>0</v>
      </c>
      <c r="T65" s="483">
        <v>0</v>
      </c>
      <c r="U65" s="483">
        <v>0</v>
      </c>
      <c r="V65" s="483">
        <v>0</v>
      </c>
      <c r="W65" s="483">
        <v>0</v>
      </c>
      <c r="X65" s="483">
        <v>0</v>
      </c>
      <c r="Y65" s="483">
        <v>0</v>
      </c>
      <c r="Z65" s="483">
        <v>0</v>
      </c>
      <c r="AA65" s="483">
        <v>0</v>
      </c>
      <c r="AB65" s="483">
        <v>0</v>
      </c>
      <c r="AC65" s="483">
        <v>0</v>
      </c>
      <c r="AD65" s="483">
        <v>0</v>
      </c>
      <c r="AE65" s="483">
        <v>0</v>
      </c>
      <c r="AF65" s="483">
        <v>0</v>
      </c>
      <c r="AG65" s="483">
        <v>0</v>
      </c>
      <c r="AH65" s="483">
        <v>0</v>
      </c>
      <c r="AI65" s="483">
        <v>0</v>
      </c>
      <c r="AJ65" s="483">
        <v>0</v>
      </c>
      <c r="AK65" s="483">
        <v>0</v>
      </c>
      <c r="AL65" s="483">
        <v>0</v>
      </c>
      <c r="AM65" s="483">
        <v>0</v>
      </c>
      <c r="AN65" s="483">
        <v>0</v>
      </c>
      <c r="AO65" s="483">
        <v>0</v>
      </c>
      <c r="AP65" s="483">
        <v>0</v>
      </c>
      <c r="AQ65" s="483">
        <v>0</v>
      </c>
      <c r="AR65" s="483">
        <v>0</v>
      </c>
      <c r="AS65" s="483">
        <v>0</v>
      </c>
      <c r="AT65" s="483">
        <v>0</v>
      </c>
      <c r="AU65" s="483">
        <v>0</v>
      </c>
      <c r="AV65" s="483">
        <v>0</v>
      </c>
      <c r="AW65" s="483">
        <v>0</v>
      </c>
      <c r="AX65" s="483">
        <v>0</v>
      </c>
      <c r="AY65" s="483">
        <v>0</v>
      </c>
      <c r="AZ65" s="483">
        <v>0</v>
      </c>
      <c r="BA65" s="483">
        <v>0</v>
      </c>
      <c r="BB65" s="483">
        <v>0</v>
      </c>
      <c r="BC65" s="483">
        <v>0</v>
      </c>
      <c r="BD65" s="483">
        <v>0</v>
      </c>
      <c r="BE65" s="483">
        <v>0</v>
      </c>
      <c r="BF65" s="483">
        <v>0</v>
      </c>
      <c r="BG65" s="483">
        <v>0</v>
      </c>
      <c r="BH65" s="483">
        <v>0</v>
      </c>
      <c r="BI65" s="483">
        <v>0</v>
      </c>
      <c r="BJ65" s="483">
        <v>0</v>
      </c>
      <c r="BK65" s="483">
        <v>0</v>
      </c>
      <c r="BL65" s="483">
        <v>0</v>
      </c>
      <c r="BM65" s="483">
        <v>0</v>
      </c>
      <c r="BN65" s="483">
        <v>0</v>
      </c>
      <c r="BO65" s="483">
        <v>0</v>
      </c>
      <c r="BP65" s="483">
        <v>0</v>
      </c>
      <c r="BQ65" s="483">
        <v>0</v>
      </c>
      <c r="BR65" s="483">
        <v>0</v>
      </c>
      <c r="BS65" s="483">
        <v>0</v>
      </c>
      <c r="BT65" s="483">
        <v>0</v>
      </c>
      <c r="BU65" s="483">
        <v>0</v>
      </c>
      <c r="BV65" s="483">
        <v>0</v>
      </c>
      <c r="BW65" s="483">
        <v>0</v>
      </c>
      <c r="BX65" s="483">
        <v>0</v>
      </c>
      <c r="BY65" s="483">
        <v>0</v>
      </c>
      <c r="BZ65" s="483">
        <v>0</v>
      </c>
      <c r="CA65" s="483">
        <v>0</v>
      </c>
      <c r="CB65" s="483">
        <v>0</v>
      </c>
      <c r="CC65" s="483">
        <v>0</v>
      </c>
      <c r="CD65" s="483">
        <v>0</v>
      </c>
      <c r="CE65" s="483">
        <v>0</v>
      </c>
      <c r="CF65" s="483">
        <v>0</v>
      </c>
      <c r="CG65" s="483">
        <v>0</v>
      </c>
      <c r="CH65" s="483">
        <v>0</v>
      </c>
      <c r="CI65" s="483">
        <v>0</v>
      </c>
      <c r="CJ65" s="483">
        <v>0</v>
      </c>
      <c r="CK65" s="483">
        <v>0</v>
      </c>
      <c r="CL65" s="483">
        <v>0</v>
      </c>
      <c r="CM65" s="483">
        <v>0</v>
      </c>
      <c r="CN65" s="483">
        <v>0</v>
      </c>
      <c r="CO65" s="483">
        <v>0</v>
      </c>
      <c r="CP65" s="483">
        <v>0</v>
      </c>
      <c r="CQ65" s="483">
        <v>0</v>
      </c>
      <c r="CR65" s="483">
        <v>0</v>
      </c>
      <c r="CS65" s="483">
        <v>0</v>
      </c>
      <c r="CT65" s="483">
        <v>0</v>
      </c>
      <c r="CU65" s="483">
        <v>0</v>
      </c>
      <c r="CV65" s="483">
        <v>0</v>
      </c>
      <c r="CW65" s="483">
        <v>0</v>
      </c>
      <c r="CX65" s="483">
        <v>0</v>
      </c>
      <c r="CY65" s="483">
        <v>0</v>
      </c>
      <c r="CZ65" s="483">
        <v>0</v>
      </c>
      <c r="DA65" s="483">
        <v>0</v>
      </c>
      <c r="DD65" s="478">
        <f>IF(COUNT(P65:INDEX(P65:DA65,RP))&lt;&gt;RP,"Error",0)</f>
        <v>0</v>
      </c>
      <c r="DF65" s="478">
        <f t="shared" si="117"/>
        <v>0</v>
      </c>
    </row>
    <row r="66" spans="2:110" hidden="1" x14ac:dyDescent="0.35">
      <c r="B66" s="481" t="s">
        <v>856</v>
      </c>
      <c r="C66" s="474"/>
      <c r="D66" s="440"/>
      <c r="E66" s="479"/>
      <c r="F66" s="783"/>
      <c r="G66" s="783"/>
      <c r="H66" s="783"/>
      <c r="I66" s="480"/>
      <c r="J66" s="472" t="str">
        <f t="shared" si="118"/>
        <v xml:space="preserve"> ptkm</v>
      </c>
      <c r="K66" s="582">
        <f t="shared" si="113"/>
        <v>0</v>
      </c>
      <c r="L66" s="582">
        <f t="shared" si="114"/>
        <v>0</v>
      </c>
      <c r="M66" s="582">
        <f t="shared" si="115"/>
        <v>0</v>
      </c>
      <c r="N66" s="582">
        <f t="shared" si="116"/>
        <v>0</v>
      </c>
      <c r="P66" s="483">
        <v>0</v>
      </c>
      <c r="Q66" s="483">
        <v>0</v>
      </c>
      <c r="R66" s="483">
        <v>0</v>
      </c>
      <c r="S66" s="483">
        <v>0</v>
      </c>
      <c r="T66" s="483">
        <v>0</v>
      </c>
      <c r="U66" s="483">
        <v>0</v>
      </c>
      <c r="V66" s="483">
        <v>0</v>
      </c>
      <c r="W66" s="483">
        <v>0</v>
      </c>
      <c r="X66" s="483">
        <v>0</v>
      </c>
      <c r="Y66" s="483">
        <v>0</v>
      </c>
      <c r="Z66" s="483">
        <v>0</v>
      </c>
      <c r="AA66" s="483">
        <v>0</v>
      </c>
      <c r="AB66" s="483">
        <v>0</v>
      </c>
      <c r="AC66" s="483">
        <v>0</v>
      </c>
      <c r="AD66" s="483">
        <v>0</v>
      </c>
      <c r="AE66" s="483">
        <v>0</v>
      </c>
      <c r="AF66" s="483">
        <v>0</v>
      </c>
      <c r="AG66" s="483">
        <v>0</v>
      </c>
      <c r="AH66" s="483">
        <v>0</v>
      </c>
      <c r="AI66" s="483">
        <v>0</v>
      </c>
      <c r="AJ66" s="483">
        <v>0</v>
      </c>
      <c r="AK66" s="483">
        <v>0</v>
      </c>
      <c r="AL66" s="483">
        <v>0</v>
      </c>
      <c r="AM66" s="483">
        <v>0</v>
      </c>
      <c r="AN66" s="483">
        <v>0</v>
      </c>
      <c r="AO66" s="483">
        <v>0</v>
      </c>
      <c r="AP66" s="483">
        <v>0</v>
      </c>
      <c r="AQ66" s="483">
        <v>0</v>
      </c>
      <c r="AR66" s="483">
        <v>0</v>
      </c>
      <c r="AS66" s="483">
        <v>0</v>
      </c>
      <c r="AT66" s="483">
        <v>0</v>
      </c>
      <c r="AU66" s="483">
        <v>0</v>
      </c>
      <c r="AV66" s="483">
        <v>0</v>
      </c>
      <c r="AW66" s="483">
        <v>0</v>
      </c>
      <c r="AX66" s="483">
        <v>0</v>
      </c>
      <c r="AY66" s="483">
        <v>0</v>
      </c>
      <c r="AZ66" s="483">
        <v>0</v>
      </c>
      <c r="BA66" s="483">
        <v>0</v>
      </c>
      <c r="BB66" s="483">
        <v>0</v>
      </c>
      <c r="BC66" s="483">
        <v>0</v>
      </c>
      <c r="BD66" s="483">
        <v>0</v>
      </c>
      <c r="BE66" s="483">
        <v>0</v>
      </c>
      <c r="BF66" s="483">
        <v>0</v>
      </c>
      <c r="BG66" s="483">
        <v>0</v>
      </c>
      <c r="BH66" s="483">
        <v>0</v>
      </c>
      <c r="BI66" s="483">
        <v>0</v>
      </c>
      <c r="BJ66" s="483">
        <v>0</v>
      </c>
      <c r="BK66" s="483">
        <v>0</v>
      </c>
      <c r="BL66" s="483">
        <v>0</v>
      </c>
      <c r="BM66" s="483">
        <v>0</v>
      </c>
      <c r="BN66" s="483">
        <v>0</v>
      </c>
      <c r="BO66" s="483">
        <v>0</v>
      </c>
      <c r="BP66" s="483">
        <v>0</v>
      </c>
      <c r="BQ66" s="483">
        <v>0</v>
      </c>
      <c r="BR66" s="483">
        <v>0</v>
      </c>
      <c r="BS66" s="483">
        <v>0</v>
      </c>
      <c r="BT66" s="483">
        <v>0</v>
      </c>
      <c r="BU66" s="483">
        <v>0</v>
      </c>
      <c r="BV66" s="483">
        <v>0</v>
      </c>
      <c r="BW66" s="483">
        <v>0</v>
      </c>
      <c r="BX66" s="483">
        <v>0</v>
      </c>
      <c r="BY66" s="483">
        <v>0</v>
      </c>
      <c r="BZ66" s="483">
        <v>0</v>
      </c>
      <c r="CA66" s="483">
        <v>0</v>
      </c>
      <c r="CB66" s="483">
        <v>0</v>
      </c>
      <c r="CC66" s="483">
        <v>0</v>
      </c>
      <c r="CD66" s="483">
        <v>0</v>
      </c>
      <c r="CE66" s="483">
        <v>0</v>
      </c>
      <c r="CF66" s="483">
        <v>0</v>
      </c>
      <c r="CG66" s="483">
        <v>0</v>
      </c>
      <c r="CH66" s="483">
        <v>0</v>
      </c>
      <c r="CI66" s="483">
        <v>0</v>
      </c>
      <c r="CJ66" s="483">
        <v>0</v>
      </c>
      <c r="CK66" s="483">
        <v>0</v>
      </c>
      <c r="CL66" s="483">
        <v>0</v>
      </c>
      <c r="CM66" s="483">
        <v>0</v>
      </c>
      <c r="CN66" s="483">
        <v>0</v>
      </c>
      <c r="CO66" s="483">
        <v>0</v>
      </c>
      <c r="CP66" s="483">
        <v>0</v>
      </c>
      <c r="CQ66" s="483">
        <v>0</v>
      </c>
      <c r="CR66" s="483">
        <v>0</v>
      </c>
      <c r="CS66" s="483">
        <v>0</v>
      </c>
      <c r="CT66" s="483">
        <v>0</v>
      </c>
      <c r="CU66" s="483">
        <v>0</v>
      </c>
      <c r="CV66" s="483">
        <v>0</v>
      </c>
      <c r="CW66" s="483">
        <v>0</v>
      </c>
      <c r="CX66" s="483">
        <v>0</v>
      </c>
      <c r="CY66" s="483">
        <v>0</v>
      </c>
      <c r="CZ66" s="483">
        <v>0</v>
      </c>
      <c r="DA66" s="483">
        <v>0</v>
      </c>
      <c r="DD66" s="478">
        <f>IF(COUNT(P66:INDEX(P66:DA66,RP))&lt;&gt;RP,"Error",0)</f>
        <v>0</v>
      </c>
      <c r="DF66" s="478">
        <f t="shared" si="117"/>
        <v>0</v>
      </c>
    </row>
    <row r="67" spans="2:110" hidden="1" x14ac:dyDescent="0.35">
      <c r="B67" s="481" t="s">
        <v>856</v>
      </c>
      <c r="C67" s="474"/>
      <c r="D67" s="440"/>
      <c r="E67" s="479"/>
      <c r="F67" s="783"/>
      <c r="G67" s="783"/>
      <c r="H67" s="783"/>
      <c r="I67" s="480"/>
      <c r="J67" s="472" t="str">
        <f t="shared" si="118"/>
        <v xml:space="preserve"> ptkm</v>
      </c>
      <c r="K67" s="582">
        <f t="shared" si="113"/>
        <v>0</v>
      </c>
      <c r="L67" s="582">
        <f t="shared" si="114"/>
        <v>0</v>
      </c>
      <c r="M67" s="582">
        <f t="shared" si="115"/>
        <v>0</v>
      </c>
      <c r="N67" s="582">
        <f t="shared" si="116"/>
        <v>0</v>
      </c>
      <c r="P67" s="483">
        <v>0</v>
      </c>
      <c r="Q67" s="483">
        <v>0</v>
      </c>
      <c r="R67" s="483">
        <v>0</v>
      </c>
      <c r="S67" s="483">
        <v>0</v>
      </c>
      <c r="T67" s="483">
        <v>0</v>
      </c>
      <c r="U67" s="483">
        <v>0</v>
      </c>
      <c r="V67" s="483">
        <v>0</v>
      </c>
      <c r="W67" s="483">
        <v>0</v>
      </c>
      <c r="X67" s="483">
        <v>0</v>
      </c>
      <c r="Y67" s="483">
        <v>0</v>
      </c>
      <c r="Z67" s="483">
        <v>0</v>
      </c>
      <c r="AA67" s="483">
        <v>0</v>
      </c>
      <c r="AB67" s="483">
        <v>0</v>
      </c>
      <c r="AC67" s="483">
        <v>0</v>
      </c>
      <c r="AD67" s="483">
        <v>0</v>
      </c>
      <c r="AE67" s="483">
        <v>0</v>
      </c>
      <c r="AF67" s="483">
        <v>0</v>
      </c>
      <c r="AG67" s="483">
        <v>0</v>
      </c>
      <c r="AH67" s="483">
        <v>0</v>
      </c>
      <c r="AI67" s="483">
        <v>0</v>
      </c>
      <c r="AJ67" s="483">
        <v>0</v>
      </c>
      <c r="AK67" s="483">
        <v>0</v>
      </c>
      <c r="AL67" s="483">
        <v>0</v>
      </c>
      <c r="AM67" s="483">
        <v>0</v>
      </c>
      <c r="AN67" s="483">
        <v>0</v>
      </c>
      <c r="AO67" s="483">
        <v>0</v>
      </c>
      <c r="AP67" s="483">
        <v>0</v>
      </c>
      <c r="AQ67" s="483">
        <v>0</v>
      </c>
      <c r="AR67" s="483">
        <v>0</v>
      </c>
      <c r="AS67" s="483">
        <v>0</v>
      </c>
      <c r="AT67" s="483">
        <v>0</v>
      </c>
      <c r="AU67" s="483">
        <v>0</v>
      </c>
      <c r="AV67" s="483">
        <v>0</v>
      </c>
      <c r="AW67" s="483">
        <v>0</v>
      </c>
      <c r="AX67" s="483">
        <v>0</v>
      </c>
      <c r="AY67" s="483">
        <v>0</v>
      </c>
      <c r="AZ67" s="483">
        <v>0</v>
      </c>
      <c r="BA67" s="483">
        <v>0</v>
      </c>
      <c r="BB67" s="483">
        <v>0</v>
      </c>
      <c r="BC67" s="483">
        <v>0</v>
      </c>
      <c r="BD67" s="483">
        <v>0</v>
      </c>
      <c r="BE67" s="483">
        <v>0</v>
      </c>
      <c r="BF67" s="483">
        <v>0</v>
      </c>
      <c r="BG67" s="483">
        <v>0</v>
      </c>
      <c r="BH67" s="483">
        <v>0</v>
      </c>
      <c r="BI67" s="483">
        <v>0</v>
      </c>
      <c r="BJ67" s="483">
        <v>0</v>
      </c>
      <c r="BK67" s="483">
        <v>0</v>
      </c>
      <c r="BL67" s="483">
        <v>0</v>
      </c>
      <c r="BM67" s="483">
        <v>0</v>
      </c>
      <c r="BN67" s="483">
        <v>0</v>
      </c>
      <c r="BO67" s="483">
        <v>0</v>
      </c>
      <c r="BP67" s="483">
        <v>0</v>
      </c>
      <c r="BQ67" s="483">
        <v>0</v>
      </c>
      <c r="BR67" s="483">
        <v>0</v>
      </c>
      <c r="BS67" s="483">
        <v>0</v>
      </c>
      <c r="BT67" s="483">
        <v>0</v>
      </c>
      <c r="BU67" s="483">
        <v>0</v>
      </c>
      <c r="BV67" s="483">
        <v>0</v>
      </c>
      <c r="BW67" s="483">
        <v>0</v>
      </c>
      <c r="BX67" s="483">
        <v>0</v>
      </c>
      <c r="BY67" s="483">
        <v>0</v>
      </c>
      <c r="BZ67" s="483">
        <v>0</v>
      </c>
      <c r="CA67" s="483">
        <v>0</v>
      </c>
      <c r="CB67" s="483">
        <v>0</v>
      </c>
      <c r="CC67" s="483">
        <v>0</v>
      </c>
      <c r="CD67" s="483">
        <v>0</v>
      </c>
      <c r="CE67" s="483">
        <v>0</v>
      </c>
      <c r="CF67" s="483">
        <v>0</v>
      </c>
      <c r="CG67" s="483">
        <v>0</v>
      </c>
      <c r="CH67" s="483">
        <v>0</v>
      </c>
      <c r="CI67" s="483">
        <v>0</v>
      </c>
      <c r="CJ67" s="483">
        <v>0</v>
      </c>
      <c r="CK67" s="483">
        <v>0</v>
      </c>
      <c r="CL67" s="483">
        <v>0</v>
      </c>
      <c r="CM67" s="483">
        <v>0</v>
      </c>
      <c r="CN67" s="483">
        <v>0</v>
      </c>
      <c r="CO67" s="483">
        <v>0</v>
      </c>
      <c r="CP67" s="483">
        <v>0</v>
      </c>
      <c r="CQ67" s="483">
        <v>0</v>
      </c>
      <c r="CR67" s="483">
        <v>0</v>
      </c>
      <c r="CS67" s="483">
        <v>0</v>
      </c>
      <c r="CT67" s="483">
        <v>0</v>
      </c>
      <c r="CU67" s="483">
        <v>0</v>
      </c>
      <c r="CV67" s="483">
        <v>0</v>
      </c>
      <c r="CW67" s="483">
        <v>0</v>
      </c>
      <c r="CX67" s="483">
        <v>0</v>
      </c>
      <c r="CY67" s="483">
        <v>0</v>
      </c>
      <c r="CZ67" s="483">
        <v>0</v>
      </c>
      <c r="DA67" s="483">
        <v>0</v>
      </c>
      <c r="DD67" s="478">
        <f>IF(COUNT(P67:INDEX(P67:DA67,RP))&lt;&gt;RP,"Error",0)</f>
        <v>0</v>
      </c>
      <c r="DF67" s="478">
        <f t="shared" si="117"/>
        <v>0</v>
      </c>
    </row>
    <row r="68" spans="2:110" hidden="1" x14ac:dyDescent="0.35">
      <c r="B68" s="481" t="s">
        <v>856</v>
      </c>
      <c r="C68" s="474"/>
      <c r="D68" s="440"/>
      <c r="E68" s="479"/>
      <c r="F68" s="783"/>
      <c r="G68" s="783"/>
      <c r="H68" s="783"/>
      <c r="I68" s="480"/>
      <c r="J68" s="472"/>
      <c r="K68" s="582">
        <f t="shared" si="113"/>
        <v>0</v>
      </c>
      <c r="L68" s="582">
        <f t="shared" si="114"/>
        <v>0</v>
      </c>
      <c r="M68" s="582">
        <f t="shared" si="115"/>
        <v>0</v>
      </c>
      <c r="N68" s="582">
        <f t="shared" si="116"/>
        <v>0</v>
      </c>
      <c r="P68" s="483">
        <v>0</v>
      </c>
      <c r="Q68" s="483">
        <v>0</v>
      </c>
      <c r="R68" s="483">
        <v>0</v>
      </c>
      <c r="S68" s="483">
        <v>0</v>
      </c>
      <c r="T68" s="483">
        <v>0</v>
      </c>
      <c r="U68" s="483">
        <v>0</v>
      </c>
      <c r="V68" s="483">
        <v>0</v>
      </c>
      <c r="W68" s="483">
        <v>0</v>
      </c>
      <c r="X68" s="483">
        <v>0</v>
      </c>
      <c r="Y68" s="483">
        <v>0</v>
      </c>
      <c r="Z68" s="483">
        <v>0</v>
      </c>
      <c r="AA68" s="483">
        <v>0</v>
      </c>
      <c r="AB68" s="483">
        <v>0</v>
      </c>
      <c r="AC68" s="483">
        <v>0</v>
      </c>
      <c r="AD68" s="483">
        <v>0</v>
      </c>
      <c r="AE68" s="483">
        <v>0</v>
      </c>
      <c r="AF68" s="483">
        <v>0</v>
      </c>
      <c r="AG68" s="483">
        <v>0</v>
      </c>
      <c r="AH68" s="483">
        <v>0</v>
      </c>
      <c r="AI68" s="483">
        <v>0</v>
      </c>
      <c r="AJ68" s="483">
        <v>0</v>
      </c>
      <c r="AK68" s="483">
        <v>0</v>
      </c>
      <c r="AL68" s="483">
        <v>0</v>
      </c>
      <c r="AM68" s="483">
        <v>0</v>
      </c>
      <c r="AN68" s="483">
        <v>0</v>
      </c>
      <c r="AO68" s="483">
        <v>0</v>
      </c>
      <c r="AP68" s="483">
        <v>0</v>
      </c>
      <c r="AQ68" s="483">
        <v>0</v>
      </c>
      <c r="AR68" s="483">
        <v>0</v>
      </c>
      <c r="AS68" s="483">
        <v>0</v>
      </c>
      <c r="AT68" s="483">
        <v>0</v>
      </c>
      <c r="AU68" s="483">
        <v>0</v>
      </c>
      <c r="AV68" s="483">
        <v>0</v>
      </c>
      <c r="AW68" s="483">
        <v>0</v>
      </c>
      <c r="AX68" s="483">
        <v>0</v>
      </c>
      <c r="AY68" s="483">
        <v>0</v>
      </c>
      <c r="AZ68" s="483">
        <v>0</v>
      </c>
      <c r="BA68" s="483">
        <v>0</v>
      </c>
      <c r="BB68" s="483">
        <v>0</v>
      </c>
      <c r="BC68" s="483">
        <v>0</v>
      </c>
      <c r="BD68" s="483">
        <v>0</v>
      </c>
      <c r="BE68" s="483">
        <v>0</v>
      </c>
      <c r="BF68" s="483">
        <v>0</v>
      </c>
      <c r="BG68" s="483">
        <v>0</v>
      </c>
      <c r="BH68" s="483">
        <v>0</v>
      </c>
      <c r="BI68" s="483">
        <v>0</v>
      </c>
      <c r="BJ68" s="483">
        <v>0</v>
      </c>
      <c r="BK68" s="483">
        <v>0</v>
      </c>
      <c r="BL68" s="483">
        <v>0</v>
      </c>
      <c r="BM68" s="483">
        <v>0</v>
      </c>
      <c r="BN68" s="483">
        <v>0</v>
      </c>
      <c r="BO68" s="483">
        <v>0</v>
      </c>
      <c r="BP68" s="483">
        <v>0</v>
      </c>
      <c r="BQ68" s="483">
        <v>0</v>
      </c>
      <c r="BR68" s="483">
        <v>0</v>
      </c>
      <c r="BS68" s="483">
        <v>0</v>
      </c>
      <c r="BT68" s="483">
        <v>0</v>
      </c>
      <c r="BU68" s="483">
        <v>0</v>
      </c>
      <c r="BV68" s="483">
        <v>0</v>
      </c>
      <c r="BW68" s="483">
        <v>0</v>
      </c>
      <c r="BX68" s="483">
        <v>0</v>
      </c>
      <c r="BY68" s="483">
        <v>0</v>
      </c>
      <c r="BZ68" s="483">
        <v>0</v>
      </c>
      <c r="CA68" s="483">
        <v>0</v>
      </c>
      <c r="CB68" s="483">
        <v>0</v>
      </c>
      <c r="CC68" s="483">
        <v>0</v>
      </c>
      <c r="CD68" s="483">
        <v>0</v>
      </c>
      <c r="CE68" s="483">
        <v>0</v>
      </c>
      <c r="CF68" s="483">
        <v>0</v>
      </c>
      <c r="CG68" s="483">
        <v>0</v>
      </c>
      <c r="CH68" s="483">
        <v>0</v>
      </c>
      <c r="CI68" s="483">
        <v>0</v>
      </c>
      <c r="CJ68" s="483">
        <v>0</v>
      </c>
      <c r="CK68" s="483">
        <v>0</v>
      </c>
      <c r="CL68" s="483">
        <v>0</v>
      </c>
      <c r="CM68" s="483">
        <v>0</v>
      </c>
      <c r="CN68" s="483">
        <v>0</v>
      </c>
      <c r="CO68" s="483">
        <v>0</v>
      </c>
      <c r="CP68" s="483">
        <v>0</v>
      </c>
      <c r="CQ68" s="483">
        <v>0</v>
      </c>
      <c r="CR68" s="483">
        <v>0</v>
      </c>
      <c r="CS68" s="483">
        <v>0</v>
      </c>
      <c r="CT68" s="483">
        <v>0</v>
      </c>
      <c r="CU68" s="483">
        <v>0</v>
      </c>
      <c r="CV68" s="483">
        <v>0</v>
      </c>
      <c r="CW68" s="483">
        <v>0</v>
      </c>
      <c r="CX68" s="483">
        <v>0</v>
      </c>
      <c r="CY68" s="483">
        <v>0</v>
      </c>
      <c r="CZ68" s="483">
        <v>0</v>
      </c>
      <c r="DA68" s="483">
        <v>0</v>
      </c>
      <c r="DD68" s="478">
        <f>IF(COUNT(P68:INDEX(P68:DA68,RP))&lt;&gt;RP,"Error",0)</f>
        <v>0</v>
      </c>
      <c r="DF68" s="478">
        <f t="shared" si="117"/>
        <v>0</v>
      </c>
    </row>
    <row r="69" spans="2:110" hidden="1" x14ac:dyDescent="0.35">
      <c r="D69" s="440"/>
      <c r="E69" s="441"/>
      <c r="F69" s="441"/>
      <c r="G69" s="441"/>
      <c r="H69" s="441"/>
      <c r="I69" s="441"/>
      <c r="J69" s="441"/>
      <c r="K69" s="436" t="s">
        <v>943</v>
      </c>
    </row>
    <row r="70" spans="2:110" hidden="1" x14ac:dyDescent="0.35">
      <c r="D70" s="440"/>
      <c r="E70" s="441"/>
      <c r="F70" s="441"/>
      <c r="G70" s="441"/>
      <c r="H70" s="441"/>
      <c r="I70" s="441"/>
      <c r="J70" s="441"/>
    </row>
    <row r="71" spans="2:110" hidden="1" x14ac:dyDescent="0.35">
      <c r="D71" s="440"/>
      <c r="M71" s="680" t="s">
        <v>2</v>
      </c>
      <c r="N71" s="681"/>
    </row>
    <row r="72" spans="2:110" ht="14.5" hidden="1" customHeight="1" x14ac:dyDescent="0.35">
      <c r="D72" s="440"/>
      <c r="I72" s="700" t="s">
        <v>145</v>
      </c>
      <c r="J72" s="700"/>
      <c r="K72" s="700"/>
      <c r="L72" s="700"/>
      <c r="M72" s="187" t="s">
        <v>3</v>
      </c>
      <c r="N72" s="187" t="s">
        <v>4</v>
      </c>
    </row>
    <row r="73" spans="2:110" hidden="1" x14ac:dyDescent="0.35">
      <c r="D73" s="440"/>
      <c r="I73" s="781" t="str">
        <f>'D2'!J97</f>
        <v>Accidents</v>
      </c>
      <c r="J73" s="782"/>
      <c r="K73" s="782"/>
      <c r="L73" s="782"/>
      <c r="M73" s="585">
        <f>NPV(G.Asm!$F$40,P73:INDEX(P73:DA73,RP))</f>
        <v>0</v>
      </c>
      <c r="N73" s="585">
        <f ca="1">SUMIF($P$57:$CZT$57,"&lt;="&amp;RP,P73:DA73)</f>
        <v>0</v>
      </c>
      <c r="P73" s="583">
        <f>+SUMPRODUCT($K59:$K68,P59:P68)</f>
        <v>0</v>
      </c>
      <c r="Q73" s="583">
        <f t="shared" ref="Q73:CB73" si="119">+SUMPRODUCT($K59:$K68,Q59:Q68)</f>
        <v>0</v>
      </c>
      <c r="R73" s="583">
        <f t="shared" si="119"/>
        <v>0</v>
      </c>
      <c r="S73" s="583">
        <f t="shared" si="119"/>
        <v>0</v>
      </c>
      <c r="T73" s="583">
        <f t="shared" si="119"/>
        <v>0</v>
      </c>
      <c r="U73" s="583">
        <f t="shared" si="119"/>
        <v>0</v>
      </c>
      <c r="V73" s="583">
        <f t="shared" si="119"/>
        <v>0</v>
      </c>
      <c r="W73" s="583">
        <f t="shared" si="119"/>
        <v>0</v>
      </c>
      <c r="X73" s="583">
        <f t="shared" si="119"/>
        <v>0</v>
      </c>
      <c r="Y73" s="583">
        <f t="shared" si="119"/>
        <v>0</v>
      </c>
      <c r="Z73" s="583">
        <f t="shared" si="119"/>
        <v>0</v>
      </c>
      <c r="AA73" s="583">
        <f t="shared" si="119"/>
        <v>0</v>
      </c>
      <c r="AB73" s="583">
        <f t="shared" si="119"/>
        <v>0</v>
      </c>
      <c r="AC73" s="583">
        <f t="shared" si="119"/>
        <v>0</v>
      </c>
      <c r="AD73" s="583">
        <f t="shared" si="119"/>
        <v>0</v>
      </c>
      <c r="AE73" s="583">
        <f t="shared" si="119"/>
        <v>0</v>
      </c>
      <c r="AF73" s="583">
        <f t="shared" si="119"/>
        <v>0</v>
      </c>
      <c r="AG73" s="583">
        <f t="shared" si="119"/>
        <v>0</v>
      </c>
      <c r="AH73" s="583">
        <f t="shared" si="119"/>
        <v>0</v>
      </c>
      <c r="AI73" s="583">
        <f t="shared" si="119"/>
        <v>0</v>
      </c>
      <c r="AJ73" s="583">
        <f t="shared" si="119"/>
        <v>0</v>
      </c>
      <c r="AK73" s="583">
        <f t="shared" si="119"/>
        <v>0</v>
      </c>
      <c r="AL73" s="583">
        <f t="shared" si="119"/>
        <v>0</v>
      </c>
      <c r="AM73" s="583">
        <f t="shared" si="119"/>
        <v>0</v>
      </c>
      <c r="AN73" s="583">
        <f t="shared" si="119"/>
        <v>0</v>
      </c>
      <c r="AO73" s="583">
        <f t="shared" si="119"/>
        <v>0</v>
      </c>
      <c r="AP73" s="583">
        <f t="shared" si="119"/>
        <v>0</v>
      </c>
      <c r="AQ73" s="583">
        <f t="shared" si="119"/>
        <v>0</v>
      </c>
      <c r="AR73" s="583">
        <f t="shared" si="119"/>
        <v>0</v>
      </c>
      <c r="AS73" s="583">
        <f t="shared" si="119"/>
        <v>0</v>
      </c>
      <c r="AT73" s="583">
        <f t="shared" si="119"/>
        <v>0</v>
      </c>
      <c r="AU73" s="583">
        <f t="shared" si="119"/>
        <v>0</v>
      </c>
      <c r="AV73" s="583">
        <f t="shared" si="119"/>
        <v>0</v>
      </c>
      <c r="AW73" s="583">
        <f t="shared" si="119"/>
        <v>0</v>
      </c>
      <c r="AX73" s="583">
        <f t="shared" si="119"/>
        <v>0</v>
      </c>
      <c r="AY73" s="583">
        <f t="shared" si="119"/>
        <v>0</v>
      </c>
      <c r="AZ73" s="583">
        <f t="shared" si="119"/>
        <v>0</v>
      </c>
      <c r="BA73" s="583">
        <f t="shared" si="119"/>
        <v>0</v>
      </c>
      <c r="BB73" s="583">
        <f t="shared" si="119"/>
        <v>0</v>
      </c>
      <c r="BC73" s="583">
        <f t="shared" si="119"/>
        <v>0</v>
      </c>
      <c r="BD73" s="583">
        <f t="shared" si="119"/>
        <v>0</v>
      </c>
      <c r="BE73" s="583">
        <f t="shared" si="119"/>
        <v>0</v>
      </c>
      <c r="BF73" s="583">
        <f t="shared" si="119"/>
        <v>0</v>
      </c>
      <c r="BG73" s="583">
        <f t="shared" si="119"/>
        <v>0</v>
      </c>
      <c r="BH73" s="583">
        <f t="shared" si="119"/>
        <v>0</v>
      </c>
      <c r="BI73" s="583">
        <f t="shared" si="119"/>
        <v>0</v>
      </c>
      <c r="BJ73" s="583">
        <f t="shared" si="119"/>
        <v>0</v>
      </c>
      <c r="BK73" s="583">
        <f t="shared" si="119"/>
        <v>0</v>
      </c>
      <c r="BL73" s="583">
        <f t="shared" si="119"/>
        <v>0</v>
      </c>
      <c r="BM73" s="583">
        <f t="shared" si="119"/>
        <v>0</v>
      </c>
      <c r="BN73" s="583">
        <f t="shared" si="119"/>
        <v>0</v>
      </c>
      <c r="BO73" s="583">
        <f t="shared" si="119"/>
        <v>0</v>
      </c>
      <c r="BP73" s="583">
        <f t="shared" si="119"/>
        <v>0</v>
      </c>
      <c r="BQ73" s="583">
        <f t="shared" si="119"/>
        <v>0</v>
      </c>
      <c r="BR73" s="583">
        <f t="shared" si="119"/>
        <v>0</v>
      </c>
      <c r="BS73" s="583">
        <f t="shared" si="119"/>
        <v>0</v>
      </c>
      <c r="BT73" s="583">
        <f t="shared" si="119"/>
        <v>0</v>
      </c>
      <c r="BU73" s="583">
        <f t="shared" si="119"/>
        <v>0</v>
      </c>
      <c r="BV73" s="583">
        <f t="shared" si="119"/>
        <v>0</v>
      </c>
      <c r="BW73" s="583">
        <f t="shared" si="119"/>
        <v>0</v>
      </c>
      <c r="BX73" s="583">
        <f t="shared" si="119"/>
        <v>0</v>
      </c>
      <c r="BY73" s="583">
        <f t="shared" si="119"/>
        <v>0</v>
      </c>
      <c r="BZ73" s="583">
        <f t="shared" si="119"/>
        <v>0</v>
      </c>
      <c r="CA73" s="583">
        <f t="shared" si="119"/>
        <v>0</v>
      </c>
      <c r="CB73" s="583">
        <f t="shared" si="119"/>
        <v>0</v>
      </c>
      <c r="CC73" s="583">
        <f t="shared" ref="CC73:DA73" si="120">+SUMPRODUCT($K59:$K68,CC59:CC68)</f>
        <v>0</v>
      </c>
      <c r="CD73" s="583">
        <f t="shared" si="120"/>
        <v>0</v>
      </c>
      <c r="CE73" s="583">
        <f t="shared" si="120"/>
        <v>0</v>
      </c>
      <c r="CF73" s="583">
        <f t="shared" si="120"/>
        <v>0</v>
      </c>
      <c r="CG73" s="583">
        <f t="shared" si="120"/>
        <v>0</v>
      </c>
      <c r="CH73" s="583">
        <f t="shared" si="120"/>
        <v>0</v>
      </c>
      <c r="CI73" s="583">
        <f t="shared" si="120"/>
        <v>0</v>
      </c>
      <c r="CJ73" s="583">
        <f t="shared" si="120"/>
        <v>0</v>
      </c>
      <c r="CK73" s="583">
        <f t="shared" si="120"/>
        <v>0</v>
      </c>
      <c r="CL73" s="583">
        <f t="shared" si="120"/>
        <v>0</v>
      </c>
      <c r="CM73" s="583">
        <f t="shared" si="120"/>
        <v>0</v>
      </c>
      <c r="CN73" s="583">
        <f t="shared" si="120"/>
        <v>0</v>
      </c>
      <c r="CO73" s="583">
        <f t="shared" si="120"/>
        <v>0</v>
      </c>
      <c r="CP73" s="583">
        <f t="shared" si="120"/>
        <v>0</v>
      </c>
      <c r="CQ73" s="583">
        <f t="shared" si="120"/>
        <v>0</v>
      </c>
      <c r="CR73" s="583">
        <f t="shared" si="120"/>
        <v>0</v>
      </c>
      <c r="CS73" s="583">
        <f t="shared" si="120"/>
        <v>0</v>
      </c>
      <c r="CT73" s="583">
        <f t="shared" si="120"/>
        <v>0</v>
      </c>
      <c r="CU73" s="583">
        <f t="shared" si="120"/>
        <v>0</v>
      </c>
      <c r="CV73" s="583">
        <f t="shared" si="120"/>
        <v>0</v>
      </c>
      <c r="CW73" s="583">
        <f t="shared" si="120"/>
        <v>0</v>
      </c>
      <c r="CX73" s="583">
        <f t="shared" si="120"/>
        <v>0</v>
      </c>
      <c r="CY73" s="583">
        <f t="shared" si="120"/>
        <v>0</v>
      </c>
      <c r="CZ73" s="583">
        <f t="shared" si="120"/>
        <v>0</v>
      </c>
      <c r="DA73" s="583">
        <f t="shared" si="120"/>
        <v>0</v>
      </c>
    </row>
    <row r="74" spans="2:110" hidden="1" x14ac:dyDescent="0.35">
      <c r="D74" s="440"/>
      <c r="I74" s="781" t="str">
        <f>'D2'!J99</f>
        <v>Airborne pollutants emisssions</v>
      </c>
      <c r="J74" s="782"/>
      <c r="K74" s="782"/>
      <c r="L74" s="782"/>
      <c r="M74" s="585">
        <f>NPV(G.Asm!$F$40,P74:INDEX(P74:DA74,RP))</f>
        <v>0</v>
      </c>
      <c r="N74" s="585">
        <f ca="1">SUMIF($P$57:$CZT$57,"&lt;="&amp;RP,P74:DA74)</f>
        <v>0</v>
      </c>
      <c r="P74" s="583">
        <f>+SUMPRODUCT($L59:$L68,P59:P68)</f>
        <v>0</v>
      </c>
      <c r="Q74" s="583">
        <f t="shared" ref="Q74:CB74" si="121">+SUMPRODUCT($L59:$L68,Q59:Q68)</f>
        <v>0</v>
      </c>
      <c r="R74" s="583">
        <f t="shared" si="121"/>
        <v>0</v>
      </c>
      <c r="S74" s="583">
        <f t="shared" si="121"/>
        <v>0</v>
      </c>
      <c r="T74" s="583">
        <f t="shared" si="121"/>
        <v>0</v>
      </c>
      <c r="U74" s="583">
        <f t="shared" si="121"/>
        <v>0</v>
      </c>
      <c r="V74" s="583">
        <f t="shared" si="121"/>
        <v>0</v>
      </c>
      <c r="W74" s="583">
        <f t="shared" si="121"/>
        <v>0</v>
      </c>
      <c r="X74" s="583">
        <f t="shared" si="121"/>
        <v>0</v>
      </c>
      <c r="Y74" s="583">
        <f t="shared" si="121"/>
        <v>0</v>
      </c>
      <c r="Z74" s="583">
        <f t="shared" si="121"/>
        <v>0</v>
      </c>
      <c r="AA74" s="583">
        <f t="shared" si="121"/>
        <v>0</v>
      </c>
      <c r="AB74" s="583">
        <f t="shared" si="121"/>
        <v>0</v>
      </c>
      <c r="AC74" s="583">
        <f t="shared" si="121"/>
        <v>0</v>
      </c>
      <c r="AD74" s="583">
        <f t="shared" si="121"/>
        <v>0</v>
      </c>
      <c r="AE74" s="583">
        <f t="shared" si="121"/>
        <v>0</v>
      </c>
      <c r="AF74" s="583">
        <f t="shared" si="121"/>
        <v>0</v>
      </c>
      <c r="AG74" s="583">
        <f t="shared" si="121"/>
        <v>0</v>
      </c>
      <c r="AH74" s="583">
        <f t="shared" si="121"/>
        <v>0</v>
      </c>
      <c r="AI74" s="583">
        <f t="shared" si="121"/>
        <v>0</v>
      </c>
      <c r="AJ74" s="583">
        <f t="shared" si="121"/>
        <v>0</v>
      </c>
      <c r="AK74" s="583">
        <f t="shared" si="121"/>
        <v>0</v>
      </c>
      <c r="AL74" s="583">
        <f t="shared" si="121"/>
        <v>0</v>
      </c>
      <c r="AM74" s="583">
        <f t="shared" si="121"/>
        <v>0</v>
      </c>
      <c r="AN74" s="583">
        <f t="shared" si="121"/>
        <v>0</v>
      </c>
      <c r="AO74" s="583">
        <f t="shared" si="121"/>
        <v>0</v>
      </c>
      <c r="AP74" s="583">
        <f t="shared" si="121"/>
        <v>0</v>
      </c>
      <c r="AQ74" s="583">
        <f t="shared" si="121"/>
        <v>0</v>
      </c>
      <c r="AR74" s="583">
        <f t="shared" si="121"/>
        <v>0</v>
      </c>
      <c r="AS74" s="583">
        <f t="shared" si="121"/>
        <v>0</v>
      </c>
      <c r="AT74" s="583">
        <f t="shared" si="121"/>
        <v>0</v>
      </c>
      <c r="AU74" s="583">
        <f t="shared" si="121"/>
        <v>0</v>
      </c>
      <c r="AV74" s="583">
        <f t="shared" si="121"/>
        <v>0</v>
      </c>
      <c r="AW74" s="583">
        <f t="shared" si="121"/>
        <v>0</v>
      </c>
      <c r="AX74" s="583">
        <f t="shared" si="121"/>
        <v>0</v>
      </c>
      <c r="AY74" s="583">
        <f t="shared" si="121"/>
        <v>0</v>
      </c>
      <c r="AZ74" s="583">
        <f t="shared" si="121"/>
        <v>0</v>
      </c>
      <c r="BA74" s="583">
        <f t="shared" si="121"/>
        <v>0</v>
      </c>
      <c r="BB74" s="583">
        <f t="shared" si="121"/>
        <v>0</v>
      </c>
      <c r="BC74" s="583">
        <f t="shared" si="121"/>
        <v>0</v>
      </c>
      <c r="BD74" s="583">
        <f t="shared" si="121"/>
        <v>0</v>
      </c>
      <c r="BE74" s="583">
        <f t="shared" si="121"/>
        <v>0</v>
      </c>
      <c r="BF74" s="583">
        <f t="shared" si="121"/>
        <v>0</v>
      </c>
      <c r="BG74" s="583">
        <f t="shared" si="121"/>
        <v>0</v>
      </c>
      <c r="BH74" s="583">
        <f t="shared" si="121"/>
        <v>0</v>
      </c>
      <c r="BI74" s="583">
        <f t="shared" si="121"/>
        <v>0</v>
      </c>
      <c r="BJ74" s="583">
        <f t="shared" si="121"/>
        <v>0</v>
      </c>
      <c r="BK74" s="583">
        <f t="shared" si="121"/>
        <v>0</v>
      </c>
      <c r="BL74" s="583">
        <f t="shared" si="121"/>
        <v>0</v>
      </c>
      <c r="BM74" s="583">
        <f t="shared" si="121"/>
        <v>0</v>
      </c>
      <c r="BN74" s="583">
        <f t="shared" si="121"/>
        <v>0</v>
      </c>
      <c r="BO74" s="583">
        <f t="shared" si="121"/>
        <v>0</v>
      </c>
      <c r="BP74" s="583">
        <f t="shared" si="121"/>
        <v>0</v>
      </c>
      <c r="BQ74" s="583">
        <f t="shared" si="121"/>
        <v>0</v>
      </c>
      <c r="BR74" s="583">
        <f t="shared" si="121"/>
        <v>0</v>
      </c>
      <c r="BS74" s="583">
        <f t="shared" si="121"/>
        <v>0</v>
      </c>
      <c r="BT74" s="583">
        <f t="shared" si="121"/>
        <v>0</v>
      </c>
      <c r="BU74" s="583">
        <f t="shared" si="121"/>
        <v>0</v>
      </c>
      <c r="BV74" s="583">
        <f t="shared" si="121"/>
        <v>0</v>
      </c>
      <c r="BW74" s="583">
        <f t="shared" si="121"/>
        <v>0</v>
      </c>
      <c r="BX74" s="583">
        <f t="shared" si="121"/>
        <v>0</v>
      </c>
      <c r="BY74" s="583">
        <f t="shared" si="121"/>
        <v>0</v>
      </c>
      <c r="BZ74" s="583">
        <f t="shared" si="121"/>
        <v>0</v>
      </c>
      <c r="CA74" s="583">
        <f t="shared" si="121"/>
        <v>0</v>
      </c>
      <c r="CB74" s="583">
        <f t="shared" si="121"/>
        <v>0</v>
      </c>
      <c r="CC74" s="583">
        <f t="shared" ref="CC74:DA74" si="122">+SUMPRODUCT($L59:$L68,CC59:CC68)</f>
        <v>0</v>
      </c>
      <c r="CD74" s="583">
        <f t="shared" si="122"/>
        <v>0</v>
      </c>
      <c r="CE74" s="583">
        <f t="shared" si="122"/>
        <v>0</v>
      </c>
      <c r="CF74" s="583">
        <f t="shared" si="122"/>
        <v>0</v>
      </c>
      <c r="CG74" s="583">
        <f t="shared" si="122"/>
        <v>0</v>
      </c>
      <c r="CH74" s="583">
        <f t="shared" si="122"/>
        <v>0</v>
      </c>
      <c r="CI74" s="583">
        <f t="shared" si="122"/>
        <v>0</v>
      </c>
      <c r="CJ74" s="583">
        <f t="shared" si="122"/>
        <v>0</v>
      </c>
      <c r="CK74" s="583">
        <f t="shared" si="122"/>
        <v>0</v>
      </c>
      <c r="CL74" s="583">
        <f t="shared" si="122"/>
        <v>0</v>
      </c>
      <c r="CM74" s="583">
        <f t="shared" si="122"/>
        <v>0</v>
      </c>
      <c r="CN74" s="583">
        <f t="shared" si="122"/>
        <v>0</v>
      </c>
      <c r="CO74" s="583">
        <f t="shared" si="122"/>
        <v>0</v>
      </c>
      <c r="CP74" s="583">
        <f t="shared" si="122"/>
        <v>0</v>
      </c>
      <c r="CQ74" s="583">
        <f t="shared" si="122"/>
        <v>0</v>
      </c>
      <c r="CR74" s="583">
        <f t="shared" si="122"/>
        <v>0</v>
      </c>
      <c r="CS74" s="583">
        <f t="shared" si="122"/>
        <v>0</v>
      </c>
      <c r="CT74" s="583">
        <f t="shared" si="122"/>
        <v>0</v>
      </c>
      <c r="CU74" s="583">
        <f t="shared" si="122"/>
        <v>0</v>
      </c>
      <c r="CV74" s="583">
        <f t="shared" si="122"/>
        <v>0</v>
      </c>
      <c r="CW74" s="583">
        <f t="shared" si="122"/>
        <v>0</v>
      </c>
      <c r="CX74" s="583">
        <f t="shared" si="122"/>
        <v>0</v>
      </c>
      <c r="CY74" s="583">
        <f t="shared" si="122"/>
        <v>0</v>
      </c>
      <c r="CZ74" s="583">
        <f t="shared" si="122"/>
        <v>0</v>
      </c>
      <c r="DA74" s="583">
        <f t="shared" si="122"/>
        <v>0</v>
      </c>
    </row>
    <row r="75" spans="2:110" hidden="1" x14ac:dyDescent="0.35">
      <c r="D75" s="440"/>
      <c r="I75" s="782" t="str">
        <f>'D2'!J98</f>
        <v xml:space="preserve">Noise emissions </v>
      </c>
      <c r="J75" s="782"/>
      <c r="K75" s="782"/>
      <c r="L75" s="782"/>
      <c r="M75" s="585">
        <f>NPV(G.Asm!$F$40,P75:INDEX(P75:DA75,RP))</f>
        <v>0</v>
      </c>
      <c r="N75" s="585">
        <f ca="1">SUMIF($P$57:$CZT$57,"&lt;="&amp;RP,P75:DA75)</f>
        <v>0</v>
      </c>
      <c r="P75" s="583">
        <f>+SUMPRODUCT($N59:$N68,P59:P68)</f>
        <v>0</v>
      </c>
      <c r="Q75" s="583">
        <f t="shared" ref="Q75:CB75" si="123">+SUMPRODUCT($N59:$N68,Q59:Q68)</f>
        <v>0</v>
      </c>
      <c r="R75" s="583">
        <f t="shared" si="123"/>
        <v>0</v>
      </c>
      <c r="S75" s="583">
        <f t="shared" si="123"/>
        <v>0</v>
      </c>
      <c r="T75" s="583">
        <f t="shared" si="123"/>
        <v>0</v>
      </c>
      <c r="U75" s="583">
        <f t="shared" si="123"/>
        <v>0</v>
      </c>
      <c r="V75" s="583">
        <f t="shared" si="123"/>
        <v>0</v>
      </c>
      <c r="W75" s="583">
        <f t="shared" si="123"/>
        <v>0</v>
      </c>
      <c r="X75" s="583">
        <f t="shared" si="123"/>
        <v>0</v>
      </c>
      <c r="Y75" s="583">
        <f t="shared" si="123"/>
        <v>0</v>
      </c>
      <c r="Z75" s="583">
        <f t="shared" si="123"/>
        <v>0</v>
      </c>
      <c r="AA75" s="583">
        <f t="shared" si="123"/>
        <v>0</v>
      </c>
      <c r="AB75" s="583">
        <f t="shared" si="123"/>
        <v>0</v>
      </c>
      <c r="AC75" s="583">
        <f t="shared" si="123"/>
        <v>0</v>
      </c>
      <c r="AD75" s="583">
        <f t="shared" si="123"/>
        <v>0</v>
      </c>
      <c r="AE75" s="583">
        <f t="shared" si="123"/>
        <v>0</v>
      </c>
      <c r="AF75" s="583">
        <f t="shared" si="123"/>
        <v>0</v>
      </c>
      <c r="AG75" s="583">
        <f t="shared" si="123"/>
        <v>0</v>
      </c>
      <c r="AH75" s="583">
        <f t="shared" si="123"/>
        <v>0</v>
      </c>
      <c r="AI75" s="583">
        <f t="shared" si="123"/>
        <v>0</v>
      </c>
      <c r="AJ75" s="583">
        <f t="shared" si="123"/>
        <v>0</v>
      </c>
      <c r="AK75" s="583">
        <f t="shared" si="123"/>
        <v>0</v>
      </c>
      <c r="AL75" s="583">
        <f t="shared" si="123"/>
        <v>0</v>
      </c>
      <c r="AM75" s="583">
        <f t="shared" si="123"/>
        <v>0</v>
      </c>
      <c r="AN75" s="583">
        <f t="shared" si="123"/>
        <v>0</v>
      </c>
      <c r="AO75" s="583">
        <f t="shared" si="123"/>
        <v>0</v>
      </c>
      <c r="AP75" s="583">
        <f t="shared" si="123"/>
        <v>0</v>
      </c>
      <c r="AQ75" s="583">
        <f t="shared" si="123"/>
        <v>0</v>
      </c>
      <c r="AR75" s="583">
        <f t="shared" si="123"/>
        <v>0</v>
      </c>
      <c r="AS75" s="583">
        <f t="shared" si="123"/>
        <v>0</v>
      </c>
      <c r="AT75" s="583">
        <f t="shared" si="123"/>
        <v>0</v>
      </c>
      <c r="AU75" s="583">
        <f t="shared" si="123"/>
        <v>0</v>
      </c>
      <c r="AV75" s="583">
        <f t="shared" si="123"/>
        <v>0</v>
      </c>
      <c r="AW75" s="583">
        <f t="shared" si="123"/>
        <v>0</v>
      </c>
      <c r="AX75" s="583">
        <f t="shared" si="123"/>
        <v>0</v>
      </c>
      <c r="AY75" s="583">
        <f t="shared" si="123"/>
        <v>0</v>
      </c>
      <c r="AZ75" s="583">
        <f t="shared" si="123"/>
        <v>0</v>
      </c>
      <c r="BA75" s="583">
        <f t="shared" si="123"/>
        <v>0</v>
      </c>
      <c r="BB75" s="583">
        <f t="shared" si="123"/>
        <v>0</v>
      </c>
      <c r="BC75" s="583">
        <f t="shared" si="123"/>
        <v>0</v>
      </c>
      <c r="BD75" s="583">
        <f t="shared" si="123"/>
        <v>0</v>
      </c>
      <c r="BE75" s="583">
        <f t="shared" si="123"/>
        <v>0</v>
      </c>
      <c r="BF75" s="583">
        <f t="shared" si="123"/>
        <v>0</v>
      </c>
      <c r="BG75" s="583">
        <f t="shared" si="123"/>
        <v>0</v>
      </c>
      <c r="BH75" s="583">
        <f t="shared" si="123"/>
        <v>0</v>
      </c>
      <c r="BI75" s="583">
        <f t="shared" si="123"/>
        <v>0</v>
      </c>
      <c r="BJ75" s="583">
        <f t="shared" si="123"/>
        <v>0</v>
      </c>
      <c r="BK75" s="583">
        <f t="shared" si="123"/>
        <v>0</v>
      </c>
      <c r="BL75" s="583">
        <f t="shared" si="123"/>
        <v>0</v>
      </c>
      <c r="BM75" s="583">
        <f t="shared" si="123"/>
        <v>0</v>
      </c>
      <c r="BN75" s="583">
        <f t="shared" si="123"/>
        <v>0</v>
      </c>
      <c r="BO75" s="583">
        <f t="shared" si="123"/>
        <v>0</v>
      </c>
      <c r="BP75" s="583">
        <f t="shared" si="123"/>
        <v>0</v>
      </c>
      <c r="BQ75" s="583">
        <f t="shared" si="123"/>
        <v>0</v>
      </c>
      <c r="BR75" s="583">
        <f t="shared" si="123"/>
        <v>0</v>
      </c>
      <c r="BS75" s="583">
        <f t="shared" si="123"/>
        <v>0</v>
      </c>
      <c r="BT75" s="583">
        <f t="shared" si="123"/>
        <v>0</v>
      </c>
      <c r="BU75" s="583">
        <f t="shared" si="123"/>
        <v>0</v>
      </c>
      <c r="BV75" s="583">
        <f t="shared" si="123"/>
        <v>0</v>
      </c>
      <c r="BW75" s="583">
        <f t="shared" si="123"/>
        <v>0</v>
      </c>
      <c r="BX75" s="583">
        <f t="shared" si="123"/>
        <v>0</v>
      </c>
      <c r="BY75" s="583">
        <f t="shared" si="123"/>
        <v>0</v>
      </c>
      <c r="BZ75" s="583">
        <f t="shared" si="123"/>
        <v>0</v>
      </c>
      <c r="CA75" s="583">
        <f t="shared" si="123"/>
        <v>0</v>
      </c>
      <c r="CB75" s="583">
        <f t="shared" si="123"/>
        <v>0</v>
      </c>
      <c r="CC75" s="583">
        <f t="shared" ref="CC75:DA75" si="124">+SUMPRODUCT($N59:$N68,CC59:CC68)</f>
        <v>0</v>
      </c>
      <c r="CD75" s="583">
        <f t="shared" si="124"/>
        <v>0</v>
      </c>
      <c r="CE75" s="583">
        <f t="shared" si="124"/>
        <v>0</v>
      </c>
      <c r="CF75" s="583">
        <f t="shared" si="124"/>
        <v>0</v>
      </c>
      <c r="CG75" s="583">
        <f t="shared" si="124"/>
        <v>0</v>
      </c>
      <c r="CH75" s="583">
        <f t="shared" si="124"/>
        <v>0</v>
      </c>
      <c r="CI75" s="583">
        <f t="shared" si="124"/>
        <v>0</v>
      </c>
      <c r="CJ75" s="583">
        <f t="shared" si="124"/>
        <v>0</v>
      </c>
      <c r="CK75" s="583">
        <f t="shared" si="124"/>
        <v>0</v>
      </c>
      <c r="CL75" s="583">
        <f t="shared" si="124"/>
        <v>0</v>
      </c>
      <c r="CM75" s="583">
        <f t="shared" si="124"/>
        <v>0</v>
      </c>
      <c r="CN75" s="583">
        <f t="shared" si="124"/>
        <v>0</v>
      </c>
      <c r="CO75" s="583">
        <f t="shared" si="124"/>
        <v>0</v>
      </c>
      <c r="CP75" s="583">
        <f t="shared" si="124"/>
        <v>0</v>
      </c>
      <c r="CQ75" s="583">
        <f t="shared" si="124"/>
        <v>0</v>
      </c>
      <c r="CR75" s="583">
        <f t="shared" si="124"/>
        <v>0</v>
      </c>
      <c r="CS75" s="583">
        <f t="shared" si="124"/>
        <v>0</v>
      </c>
      <c r="CT75" s="583">
        <f t="shared" si="124"/>
        <v>0</v>
      </c>
      <c r="CU75" s="583">
        <f t="shared" si="124"/>
        <v>0</v>
      </c>
      <c r="CV75" s="583">
        <f t="shared" si="124"/>
        <v>0</v>
      </c>
      <c r="CW75" s="583">
        <f t="shared" si="124"/>
        <v>0</v>
      </c>
      <c r="CX75" s="583">
        <f t="shared" si="124"/>
        <v>0</v>
      </c>
      <c r="CY75" s="583">
        <f t="shared" si="124"/>
        <v>0</v>
      </c>
      <c r="CZ75" s="583">
        <f t="shared" si="124"/>
        <v>0</v>
      </c>
      <c r="DA75" s="583">
        <f t="shared" si="124"/>
        <v>0</v>
      </c>
    </row>
    <row r="76" spans="2:110" hidden="1" x14ac:dyDescent="0.35">
      <c r="D76" s="440"/>
      <c r="P76" s="584"/>
      <c r="Q76" s="584"/>
      <c r="R76" s="584"/>
      <c r="S76" s="584"/>
      <c r="T76" s="584"/>
      <c r="U76" s="584"/>
      <c r="V76" s="584"/>
      <c r="W76" s="584"/>
      <c r="X76" s="584"/>
      <c r="Y76" s="584"/>
      <c r="Z76" s="584"/>
      <c r="AA76" s="584"/>
      <c r="AB76" s="584"/>
      <c r="AC76" s="584"/>
      <c r="AD76" s="584"/>
      <c r="AE76" s="584"/>
      <c r="AF76" s="584"/>
      <c r="AG76" s="584"/>
      <c r="AH76" s="584"/>
      <c r="AI76" s="584"/>
      <c r="AJ76" s="584"/>
      <c r="AK76" s="584"/>
      <c r="AL76" s="584"/>
      <c r="AM76" s="584"/>
      <c r="AN76" s="584"/>
      <c r="AO76" s="584"/>
      <c r="AP76" s="584"/>
      <c r="AQ76" s="584"/>
      <c r="AR76" s="584"/>
      <c r="AS76" s="584"/>
      <c r="AT76" s="584"/>
      <c r="AU76" s="584"/>
      <c r="AV76" s="584"/>
      <c r="AW76" s="584"/>
      <c r="AX76" s="584"/>
      <c r="AY76" s="584"/>
      <c r="AZ76" s="584"/>
      <c r="BA76" s="584"/>
      <c r="BB76" s="584"/>
      <c r="BC76" s="584"/>
      <c r="BD76" s="584"/>
      <c r="BE76" s="584"/>
      <c r="BF76" s="584"/>
      <c r="BG76" s="584"/>
      <c r="BH76" s="584"/>
      <c r="BI76" s="584"/>
      <c r="BJ76" s="584"/>
      <c r="BK76" s="584"/>
      <c r="BL76" s="584"/>
      <c r="BM76" s="584"/>
      <c r="BN76" s="584"/>
      <c r="BO76" s="584"/>
      <c r="BP76" s="584"/>
      <c r="BQ76" s="584"/>
      <c r="BR76" s="584"/>
      <c r="BS76" s="584"/>
      <c r="BT76" s="584"/>
      <c r="BU76" s="584"/>
      <c r="BV76" s="584"/>
      <c r="BW76" s="584"/>
      <c r="BX76" s="584"/>
      <c r="BY76" s="584"/>
      <c r="BZ76" s="584"/>
      <c r="CA76" s="584"/>
      <c r="CB76" s="584"/>
      <c r="CC76" s="584"/>
      <c r="CD76" s="584"/>
      <c r="CE76" s="584"/>
      <c r="CF76" s="584"/>
      <c r="CG76" s="584"/>
      <c r="CH76" s="584"/>
      <c r="CI76" s="584"/>
      <c r="CJ76" s="584"/>
      <c r="CK76" s="584"/>
      <c r="CL76" s="584"/>
      <c r="CM76" s="584"/>
      <c r="CN76" s="584"/>
      <c r="CO76" s="584"/>
      <c r="CP76" s="584"/>
      <c r="CQ76" s="584"/>
      <c r="CR76" s="584"/>
      <c r="CS76" s="584"/>
      <c r="CT76" s="584"/>
      <c r="CU76" s="584"/>
      <c r="CV76" s="584"/>
      <c r="CW76" s="584"/>
      <c r="CX76" s="584"/>
      <c r="CY76" s="584"/>
      <c r="CZ76" s="584"/>
      <c r="DA76" s="584"/>
    </row>
    <row r="77" spans="2:110" ht="25.5" hidden="1" customHeight="1" x14ac:dyDescent="0.35">
      <c r="D77" s="440"/>
      <c r="I77" s="700" t="s">
        <v>146</v>
      </c>
      <c r="J77" s="700"/>
      <c r="K77" s="700"/>
      <c r="L77" s="700"/>
      <c r="M77" s="187" t="s">
        <v>3</v>
      </c>
      <c r="N77" s="187" t="s">
        <v>4</v>
      </c>
      <c r="P77" s="584"/>
      <c r="Q77" s="584"/>
      <c r="R77" s="584"/>
      <c r="S77" s="584"/>
      <c r="T77" s="584"/>
      <c r="U77" s="584"/>
      <c r="V77" s="584"/>
      <c r="W77" s="584"/>
      <c r="X77" s="584"/>
      <c r="Y77" s="584"/>
      <c r="Z77" s="584"/>
      <c r="AA77" s="584"/>
      <c r="AB77" s="584"/>
      <c r="AC77" s="584"/>
      <c r="AD77" s="584"/>
      <c r="AE77" s="584"/>
      <c r="AF77" s="584"/>
      <c r="AG77" s="584"/>
      <c r="AH77" s="584"/>
      <c r="AI77" s="584"/>
      <c r="AJ77" s="584"/>
      <c r="AK77" s="584"/>
      <c r="AL77" s="584"/>
      <c r="AM77" s="584"/>
      <c r="AN77" s="584"/>
      <c r="AO77" s="584"/>
      <c r="AP77" s="584"/>
      <c r="AQ77" s="584"/>
      <c r="AR77" s="584"/>
      <c r="AS77" s="584"/>
      <c r="AT77" s="584"/>
      <c r="AU77" s="584"/>
      <c r="AV77" s="584"/>
      <c r="AW77" s="584"/>
      <c r="AX77" s="584"/>
      <c r="AY77" s="584"/>
      <c r="AZ77" s="584"/>
      <c r="BA77" s="584"/>
      <c r="BB77" s="584"/>
      <c r="BC77" s="584"/>
      <c r="BD77" s="584"/>
      <c r="BE77" s="584"/>
      <c r="BF77" s="584"/>
      <c r="BG77" s="584"/>
      <c r="BH77" s="584"/>
      <c r="BI77" s="584"/>
      <c r="BJ77" s="584"/>
      <c r="BK77" s="584"/>
      <c r="BL77" s="584"/>
      <c r="BM77" s="584"/>
      <c r="BN77" s="584"/>
      <c r="BO77" s="584"/>
      <c r="BP77" s="584"/>
      <c r="BQ77" s="584"/>
      <c r="BR77" s="584"/>
      <c r="BS77" s="584"/>
      <c r="BT77" s="584"/>
      <c r="BU77" s="584"/>
      <c r="BV77" s="584"/>
      <c r="BW77" s="584"/>
      <c r="BX77" s="584"/>
      <c r="BY77" s="584"/>
      <c r="BZ77" s="584"/>
      <c r="CA77" s="584"/>
      <c r="CB77" s="584"/>
      <c r="CC77" s="584"/>
      <c r="CD77" s="584"/>
      <c r="CE77" s="584"/>
      <c r="CF77" s="584"/>
      <c r="CG77" s="584"/>
      <c r="CH77" s="584"/>
      <c r="CI77" s="584"/>
      <c r="CJ77" s="584"/>
      <c r="CK77" s="584"/>
      <c r="CL77" s="584"/>
      <c r="CM77" s="584"/>
      <c r="CN77" s="584"/>
      <c r="CO77" s="584"/>
      <c r="CP77" s="584"/>
      <c r="CQ77" s="584"/>
      <c r="CR77" s="584"/>
      <c r="CS77" s="584"/>
      <c r="CT77" s="584"/>
      <c r="CU77" s="584"/>
      <c r="CV77" s="584"/>
      <c r="CW77" s="584"/>
      <c r="CX77" s="584"/>
      <c r="CY77" s="584"/>
      <c r="CZ77" s="584"/>
      <c r="DA77" s="584"/>
    </row>
    <row r="78" spans="2:110" ht="14.9" hidden="1" customHeight="1" x14ac:dyDescent="0.35">
      <c r="D78" s="440"/>
      <c r="I78" s="782" t="s">
        <v>105</v>
      </c>
      <c r="J78" s="782"/>
      <c r="K78" s="782"/>
      <c r="L78" s="782"/>
      <c r="M78" s="585">
        <f>NPV(G.Asm!$F$40,P78:INDEX(P78:DA78,RP))</f>
        <v>0</v>
      </c>
      <c r="N78" s="585">
        <f ca="1">SUMIF($P$57:$CZT$57,"&lt;="&amp;RP,P78:DA78)</f>
        <v>0</v>
      </c>
      <c r="P78" s="583">
        <f>+SUMPRODUCT($M59:$M68,P59:P68)</f>
        <v>0</v>
      </c>
      <c r="Q78" s="583">
        <f t="shared" ref="Q78:CB78" si="125">+SUMPRODUCT($M59:$M68,Q59:Q68)</f>
        <v>0</v>
      </c>
      <c r="R78" s="583">
        <f t="shared" si="125"/>
        <v>0</v>
      </c>
      <c r="S78" s="583">
        <f t="shared" si="125"/>
        <v>0</v>
      </c>
      <c r="T78" s="583">
        <f t="shared" si="125"/>
        <v>0</v>
      </c>
      <c r="U78" s="583">
        <f t="shared" si="125"/>
        <v>0</v>
      </c>
      <c r="V78" s="583">
        <f t="shared" si="125"/>
        <v>0</v>
      </c>
      <c r="W78" s="583">
        <f t="shared" si="125"/>
        <v>0</v>
      </c>
      <c r="X78" s="583">
        <f t="shared" si="125"/>
        <v>0</v>
      </c>
      <c r="Y78" s="583">
        <f t="shared" si="125"/>
        <v>0</v>
      </c>
      <c r="Z78" s="583">
        <f t="shared" si="125"/>
        <v>0</v>
      </c>
      <c r="AA78" s="583">
        <f t="shared" si="125"/>
        <v>0</v>
      </c>
      <c r="AB78" s="583">
        <f t="shared" si="125"/>
        <v>0</v>
      </c>
      <c r="AC78" s="583">
        <f t="shared" si="125"/>
        <v>0</v>
      </c>
      <c r="AD78" s="583">
        <f t="shared" si="125"/>
        <v>0</v>
      </c>
      <c r="AE78" s="583">
        <f t="shared" si="125"/>
        <v>0</v>
      </c>
      <c r="AF78" s="583">
        <f t="shared" si="125"/>
        <v>0</v>
      </c>
      <c r="AG78" s="583">
        <f t="shared" si="125"/>
        <v>0</v>
      </c>
      <c r="AH78" s="583">
        <f t="shared" si="125"/>
        <v>0</v>
      </c>
      <c r="AI78" s="583">
        <f t="shared" si="125"/>
        <v>0</v>
      </c>
      <c r="AJ78" s="583">
        <f t="shared" si="125"/>
        <v>0</v>
      </c>
      <c r="AK78" s="583">
        <f t="shared" si="125"/>
        <v>0</v>
      </c>
      <c r="AL78" s="583">
        <f t="shared" si="125"/>
        <v>0</v>
      </c>
      <c r="AM78" s="583">
        <f t="shared" si="125"/>
        <v>0</v>
      </c>
      <c r="AN78" s="583">
        <f t="shared" si="125"/>
        <v>0</v>
      </c>
      <c r="AO78" s="583">
        <f t="shared" si="125"/>
        <v>0</v>
      </c>
      <c r="AP78" s="583">
        <f t="shared" si="125"/>
        <v>0</v>
      </c>
      <c r="AQ78" s="583">
        <f t="shared" si="125"/>
        <v>0</v>
      </c>
      <c r="AR78" s="583">
        <f t="shared" si="125"/>
        <v>0</v>
      </c>
      <c r="AS78" s="583">
        <f t="shared" si="125"/>
        <v>0</v>
      </c>
      <c r="AT78" s="583">
        <f t="shared" si="125"/>
        <v>0</v>
      </c>
      <c r="AU78" s="583">
        <f t="shared" si="125"/>
        <v>0</v>
      </c>
      <c r="AV78" s="583">
        <f t="shared" si="125"/>
        <v>0</v>
      </c>
      <c r="AW78" s="583">
        <f t="shared" si="125"/>
        <v>0</v>
      </c>
      <c r="AX78" s="583">
        <f t="shared" si="125"/>
        <v>0</v>
      </c>
      <c r="AY78" s="583">
        <f t="shared" si="125"/>
        <v>0</v>
      </c>
      <c r="AZ78" s="583">
        <f t="shared" si="125"/>
        <v>0</v>
      </c>
      <c r="BA78" s="583">
        <f t="shared" si="125"/>
        <v>0</v>
      </c>
      <c r="BB78" s="583">
        <f t="shared" si="125"/>
        <v>0</v>
      </c>
      <c r="BC78" s="583">
        <f t="shared" si="125"/>
        <v>0</v>
      </c>
      <c r="BD78" s="583">
        <f t="shared" si="125"/>
        <v>0</v>
      </c>
      <c r="BE78" s="583">
        <f t="shared" si="125"/>
        <v>0</v>
      </c>
      <c r="BF78" s="583">
        <f t="shared" si="125"/>
        <v>0</v>
      </c>
      <c r="BG78" s="583">
        <f t="shared" si="125"/>
        <v>0</v>
      </c>
      <c r="BH78" s="583">
        <f t="shared" si="125"/>
        <v>0</v>
      </c>
      <c r="BI78" s="583">
        <f t="shared" si="125"/>
        <v>0</v>
      </c>
      <c r="BJ78" s="583">
        <f t="shared" si="125"/>
        <v>0</v>
      </c>
      <c r="BK78" s="583">
        <f t="shared" si="125"/>
        <v>0</v>
      </c>
      <c r="BL78" s="583">
        <f t="shared" si="125"/>
        <v>0</v>
      </c>
      <c r="BM78" s="583">
        <f t="shared" si="125"/>
        <v>0</v>
      </c>
      <c r="BN78" s="583">
        <f t="shared" si="125"/>
        <v>0</v>
      </c>
      <c r="BO78" s="583">
        <f t="shared" si="125"/>
        <v>0</v>
      </c>
      <c r="BP78" s="583">
        <f t="shared" si="125"/>
        <v>0</v>
      </c>
      <c r="BQ78" s="583">
        <f t="shared" si="125"/>
        <v>0</v>
      </c>
      <c r="BR78" s="583">
        <f t="shared" si="125"/>
        <v>0</v>
      </c>
      <c r="BS78" s="583">
        <f t="shared" si="125"/>
        <v>0</v>
      </c>
      <c r="BT78" s="583">
        <f t="shared" si="125"/>
        <v>0</v>
      </c>
      <c r="BU78" s="583">
        <f t="shared" si="125"/>
        <v>0</v>
      </c>
      <c r="BV78" s="583">
        <f t="shared" si="125"/>
        <v>0</v>
      </c>
      <c r="BW78" s="583">
        <f t="shared" si="125"/>
        <v>0</v>
      </c>
      <c r="BX78" s="583">
        <f t="shared" si="125"/>
        <v>0</v>
      </c>
      <c r="BY78" s="583">
        <f t="shared" si="125"/>
        <v>0</v>
      </c>
      <c r="BZ78" s="583">
        <f t="shared" si="125"/>
        <v>0</v>
      </c>
      <c r="CA78" s="583">
        <f t="shared" si="125"/>
        <v>0</v>
      </c>
      <c r="CB78" s="583">
        <f t="shared" si="125"/>
        <v>0</v>
      </c>
      <c r="CC78" s="583">
        <f t="shared" ref="CC78:DA78" si="126">+SUMPRODUCT($M59:$M68,CC59:CC68)</f>
        <v>0</v>
      </c>
      <c r="CD78" s="583">
        <f t="shared" si="126"/>
        <v>0</v>
      </c>
      <c r="CE78" s="583">
        <f t="shared" si="126"/>
        <v>0</v>
      </c>
      <c r="CF78" s="583">
        <f t="shared" si="126"/>
        <v>0</v>
      </c>
      <c r="CG78" s="583">
        <f t="shared" si="126"/>
        <v>0</v>
      </c>
      <c r="CH78" s="583">
        <f t="shared" si="126"/>
        <v>0</v>
      </c>
      <c r="CI78" s="583">
        <f t="shared" si="126"/>
        <v>0</v>
      </c>
      <c r="CJ78" s="583">
        <f t="shared" si="126"/>
        <v>0</v>
      </c>
      <c r="CK78" s="583">
        <f t="shared" si="126"/>
        <v>0</v>
      </c>
      <c r="CL78" s="583">
        <f t="shared" si="126"/>
        <v>0</v>
      </c>
      <c r="CM78" s="583">
        <f t="shared" si="126"/>
        <v>0</v>
      </c>
      <c r="CN78" s="583">
        <f t="shared" si="126"/>
        <v>0</v>
      </c>
      <c r="CO78" s="583">
        <f t="shared" si="126"/>
        <v>0</v>
      </c>
      <c r="CP78" s="583">
        <f t="shared" si="126"/>
        <v>0</v>
      </c>
      <c r="CQ78" s="583">
        <f t="shared" si="126"/>
        <v>0</v>
      </c>
      <c r="CR78" s="583">
        <f t="shared" si="126"/>
        <v>0</v>
      </c>
      <c r="CS78" s="583">
        <f t="shared" si="126"/>
        <v>0</v>
      </c>
      <c r="CT78" s="583">
        <f t="shared" si="126"/>
        <v>0</v>
      </c>
      <c r="CU78" s="583">
        <f t="shared" si="126"/>
        <v>0</v>
      </c>
      <c r="CV78" s="583">
        <f t="shared" si="126"/>
        <v>0</v>
      </c>
      <c r="CW78" s="583">
        <f t="shared" si="126"/>
        <v>0</v>
      </c>
      <c r="CX78" s="583">
        <f t="shared" si="126"/>
        <v>0</v>
      </c>
      <c r="CY78" s="583">
        <f t="shared" si="126"/>
        <v>0</v>
      </c>
      <c r="CZ78" s="583">
        <f t="shared" si="126"/>
        <v>0</v>
      </c>
      <c r="DA78" s="583">
        <f t="shared" si="126"/>
        <v>0</v>
      </c>
    </row>
    <row r="79" spans="2:110" hidden="1" x14ac:dyDescent="0.35">
      <c r="D79" s="440"/>
      <c r="E79" s="441"/>
      <c r="F79" s="441"/>
      <c r="H79" s="444"/>
    </row>
    <row r="80" spans="2:110" hidden="1" x14ac:dyDescent="0.35">
      <c r="D80" s="440"/>
      <c r="E80" s="679" t="str">
        <f>IF(DD83&gt;0,DD82,IF($DF83&gt;0,DF82,""))</f>
        <v/>
      </c>
      <c r="F80" s="679"/>
      <c r="G80" s="780"/>
      <c r="H80" s="780"/>
      <c r="I80" s="780"/>
    </row>
    <row r="81" spans="2:110" ht="15.5" hidden="1" x14ac:dyDescent="0.35">
      <c r="C81" s="439"/>
      <c r="D81" s="440"/>
      <c r="E81" s="679"/>
      <c r="F81" s="679"/>
      <c r="G81" s="780"/>
      <c r="H81" s="780"/>
      <c r="I81" s="780"/>
      <c r="K81" s="441"/>
      <c r="L81" s="441"/>
      <c r="DD81" s="404" t="str">
        <f>$DD$7</f>
        <v>Zero value checking</v>
      </c>
      <c r="DF81" s="404" t="str">
        <f>$DF$7</f>
        <v>Row completion checking</v>
      </c>
    </row>
    <row r="82" spans="2:110" ht="15.5" hidden="1" x14ac:dyDescent="0.35">
      <c r="C82" s="439" t="s">
        <v>853</v>
      </c>
      <c r="D82" s="440"/>
      <c r="L82" s="441"/>
      <c r="N82" s="785" t="s">
        <v>500</v>
      </c>
      <c r="P82" s="188">
        <v>1</v>
      </c>
      <c r="Q82" s="188">
        <v>2</v>
      </c>
      <c r="R82" s="188">
        <v>3</v>
      </c>
      <c r="S82" s="188">
        <v>4</v>
      </c>
      <c r="T82" s="188">
        <v>5</v>
      </c>
      <c r="U82" s="188">
        <v>6</v>
      </c>
      <c r="V82" s="188">
        <v>7</v>
      </c>
      <c r="W82" s="188">
        <v>8</v>
      </c>
      <c r="X82" s="188">
        <v>9</v>
      </c>
      <c r="Y82" s="188">
        <v>10</v>
      </c>
      <c r="Z82" s="188">
        <v>11</v>
      </c>
      <c r="AA82" s="188">
        <v>12</v>
      </c>
      <c r="AB82" s="188">
        <v>13</v>
      </c>
      <c r="AC82" s="188">
        <v>14</v>
      </c>
      <c r="AD82" s="188">
        <v>15</v>
      </c>
      <c r="AE82" s="188">
        <v>16</v>
      </c>
      <c r="AF82" s="188">
        <v>17</v>
      </c>
      <c r="AG82" s="188">
        <v>18</v>
      </c>
      <c r="AH82" s="188">
        <v>19</v>
      </c>
      <c r="AI82" s="188">
        <v>20</v>
      </c>
      <c r="AJ82" s="188">
        <v>21</v>
      </c>
      <c r="AK82" s="188">
        <v>22</v>
      </c>
      <c r="AL82" s="188">
        <v>23</v>
      </c>
      <c r="AM82" s="188">
        <v>24</v>
      </c>
      <c r="AN82" s="188">
        <v>25</v>
      </c>
      <c r="AO82" s="188">
        <v>26</v>
      </c>
      <c r="AP82" s="188">
        <v>27</v>
      </c>
      <c r="AQ82" s="188">
        <v>28</v>
      </c>
      <c r="AR82" s="188">
        <v>29</v>
      </c>
      <c r="AS82" s="188">
        <v>30</v>
      </c>
      <c r="AT82" s="188">
        <v>31</v>
      </c>
      <c r="AU82" s="188">
        <v>32</v>
      </c>
      <c r="AV82" s="188">
        <v>33</v>
      </c>
      <c r="AW82" s="188">
        <v>34</v>
      </c>
      <c r="AX82" s="188">
        <v>35</v>
      </c>
      <c r="AY82" s="188">
        <v>36</v>
      </c>
      <c r="AZ82" s="188">
        <v>37</v>
      </c>
      <c r="BA82" s="188">
        <v>38</v>
      </c>
      <c r="BB82" s="188">
        <v>39</v>
      </c>
      <c r="BC82" s="188">
        <v>40</v>
      </c>
      <c r="BD82" s="188">
        <v>41</v>
      </c>
      <c r="BE82" s="188">
        <v>42</v>
      </c>
      <c r="BF82" s="188">
        <v>43</v>
      </c>
      <c r="BG82" s="188">
        <v>44</v>
      </c>
      <c r="BH82" s="188">
        <v>45</v>
      </c>
      <c r="BI82" s="188">
        <v>46</v>
      </c>
      <c r="BJ82" s="188">
        <v>47</v>
      </c>
      <c r="BK82" s="188">
        <v>48</v>
      </c>
      <c r="BL82" s="188">
        <v>49</v>
      </c>
      <c r="BM82" s="188">
        <v>50</v>
      </c>
      <c r="BN82" s="188">
        <v>51</v>
      </c>
      <c r="BO82" s="188">
        <v>52</v>
      </c>
      <c r="BP82" s="188">
        <v>53</v>
      </c>
      <c r="BQ82" s="188">
        <v>54</v>
      </c>
      <c r="BR82" s="188">
        <v>55</v>
      </c>
      <c r="BS82" s="188">
        <v>56</v>
      </c>
      <c r="BT82" s="188">
        <v>57</v>
      </c>
      <c r="BU82" s="188">
        <v>58</v>
      </c>
      <c r="BV82" s="188">
        <v>59</v>
      </c>
      <c r="BW82" s="188">
        <v>60</v>
      </c>
      <c r="BX82" s="188">
        <v>61</v>
      </c>
      <c r="BY82" s="188">
        <v>62</v>
      </c>
      <c r="BZ82" s="188">
        <v>63</v>
      </c>
      <c r="CA82" s="188">
        <v>64</v>
      </c>
      <c r="CB82" s="188">
        <v>65</v>
      </c>
      <c r="CC82" s="188">
        <v>66</v>
      </c>
      <c r="CD82" s="188">
        <v>67</v>
      </c>
      <c r="CE82" s="188">
        <v>68</v>
      </c>
      <c r="CF82" s="188">
        <v>69</v>
      </c>
      <c r="CG82" s="188">
        <v>70</v>
      </c>
      <c r="CH82" s="188">
        <v>71</v>
      </c>
      <c r="CI82" s="188">
        <v>72</v>
      </c>
      <c r="CJ82" s="188">
        <v>73</v>
      </c>
      <c r="CK82" s="188">
        <v>74</v>
      </c>
      <c r="CL82" s="188">
        <v>75</v>
      </c>
      <c r="CM82" s="188">
        <v>76</v>
      </c>
      <c r="CN82" s="188">
        <v>77</v>
      </c>
      <c r="CO82" s="188">
        <v>78</v>
      </c>
      <c r="CP82" s="188">
        <v>79</v>
      </c>
      <c r="CQ82" s="188">
        <v>80</v>
      </c>
      <c r="CR82" s="188">
        <v>81</v>
      </c>
      <c r="CS82" s="188">
        <v>82</v>
      </c>
      <c r="CT82" s="188">
        <v>83</v>
      </c>
      <c r="CU82" s="188">
        <v>84</v>
      </c>
      <c r="CV82" s="188">
        <v>85</v>
      </c>
      <c r="CW82" s="188">
        <v>86</v>
      </c>
      <c r="CX82" s="188">
        <v>87</v>
      </c>
      <c r="CY82" s="188">
        <v>88</v>
      </c>
      <c r="CZ82" s="188">
        <v>89</v>
      </c>
      <c r="DA82" s="188">
        <v>90</v>
      </c>
      <c r="DD82" s="404" t="str">
        <f>$DD$8</f>
        <v>No empty cells can be left in a row – please fill with values or zeros instead</v>
      </c>
      <c r="DF82" s="404" t="str">
        <f>$DF$8</f>
        <v>Row should be fully completed with inputs</v>
      </c>
    </row>
    <row r="83" spans="2:110" hidden="1" x14ac:dyDescent="0.35">
      <c r="C83" s="239" t="s">
        <v>398</v>
      </c>
      <c r="D83" s="440"/>
      <c r="E83" s="787" t="s">
        <v>490</v>
      </c>
      <c r="F83" s="788"/>
      <c r="G83" s="787" t="s">
        <v>399</v>
      </c>
      <c r="H83" s="789"/>
      <c r="I83" s="788"/>
      <c r="L83" s="441"/>
      <c r="N83" s="786" t="s">
        <v>500</v>
      </c>
      <c r="P83" s="188">
        <f>+P58</f>
        <v>2022</v>
      </c>
      <c r="Q83" s="188">
        <f>+P83+1</f>
        <v>2023</v>
      </c>
      <c r="R83" s="188">
        <f t="shared" ref="R83" si="127">+Q83+1</f>
        <v>2024</v>
      </c>
      <c r="S83" s="188">
        <f t="shared" ref="S83" si="128">+R83+1</f>
        <v>2025</v>
      </c>
      <c r="T83" s="188">
        <f t="shared" ref="T83" si="129">+S83+1</f>
        <v>2026</v>
      </c>
      <c r="U83" s="188">
        <f t="shared" ref="U83" si="130">+T83+1</f>
        <v>2027</v>
      </c>
      <c r="V83" s="188">
        <f t="shared" ref="V83" si="131">+U83+1</f>
        <v>2028</v>
      </c>
      <c r="W83" s="188">
        <f t="shared" ref="W83" si="132">+V83+1</f>
        <v>2029</v>
      </c>
      <c r="X83" s="188">
        <f t="shared" ref="X83" si="133">+W83+1</f>
        <v>2030</v>
      </c>
      <c r="Y83" s="188">
        <f t="shared" ref="Y83" si="134">+X83+1</f>
        <v>2031</v>
      </c>
      <c r="Z83" s="188">
        <f t="shared" ref="Z83" si="135">+Y83+1</f>
        <v>2032</v>
      </c>
      <c r="AA83" s="188">
        <f t="shared" ref="AA83" si="136">+Z83+1</f>
        <v>2033</v>
      </c>
      <c r="AB83" s="188">
        <f t="shared" ref="AB83" si="137">+AA83+1</f>
        <v>2034</v>
      </c>
      <c r="AC83" s="188">
        <f t="shared" ref="AC83" si="138">+AB83+1</f>
        <v>2035</v>
      </c>
      <c r="AD83" s="188">
        <f t="shared" ref="AD83" si="139">+AC83+1</f>
        <v>2036</v>
      </c>
      <c r="AE83" s="188">
        <f t="shared" ref="AE83" si="140">+AD83+1</f>
        <v>2037</v>
      </c>
      <c r="AF83" s="188">
        <f t="shared" ref="AF83" si="141">+AE83+1</f>
        <v>2038</v>
      </c>
      <c r="AG83" s="188">
        <f t="shared" ref="AG83" si="142">+AF83+1</f>
        <v>2039</v>
      </c>
      <c r="AH83" s="188">
        <f t="shared" ref="AH83" si="143">+AG83+1</f>
        <v>2040</v>
      </c>
      <c r="AI83" s="188">
        <f t="shared" ref="AI83" si="144">+AH83+1</f>
        <v>2041</v>
      </c>
      <c r="AJ83" s="188">
        <f t="shared" ref="AJ83" si="145">+AI83+1</f>
        <v>2042</v>
      </c>
      <c r="AK83" s="188">
        <f t="shared" ref="AK83" si="146">+AJ83+1</f>
        <v>2043</v>
      </c>
      <c r="AL83" s="188">
        <f t="shared" ref="AL83" si="147">+AK83+1</f>
        <v>2044</v>
      </c>
      <c r="AM83" s="188">
        <f t="shared" ref="AM83" si="148">+AL83+1</f>
        <v>2045</v>
      </c>
      <c r="AN83" s="188">
        <f t="shared" ref="AN83" si="149">+AM83+1</f>
        <v>2046</v>
      </c>
      <c r="AO83" s="188">
        <f t="shared" ref="AO83" si="150">+AN83+1</f>
        <v>2047</v>
      </c>
      <c r="AP83" s="188">
        <f t="shared" ref="AP83" si="151">+AO83+1</f>
        <v>2048</v>
      </c>
      <c r="AQ83" s="188">
        <f t="shared" ref="AQ83" si="152">+AP83+1</f>
        <v>2049</v>
      </c>
      <c r="AR83" s="188">
        <f t="shared" ref="AR83" si="153">+AQ83+1</f>
        <v>2050</v>
      </c>
      <c r="AS83" s="188">
        <f t="shared" ref="AS83" si="154">+AR83+1</f>
        <v>2051</v>
      </c>
      <c r="AT83" s="188">
        <f t="shared" ref="AT83" si="155">+AS83+1</f>
        <v>2052</v>
      </c>
      <c r="AU83" s="188">
        <f t="shared" ref="AU83" si="156">+AT83+1</f>
        <v>2053</v>
      </c>
      <c r="AV83" s="188">
        <f t="shared" ref="AV83" si="157">+AU83+1</f>
        <v>2054</v>
      </c>
      <c r="AW83" s="188">
        <f t="shared" ref="AW83" si="158">+AV83+1</f>
        <v>2055</v>
      </c>
      <c r="AX83" s="188">
        <f t="shared" ref="AX83" si="159">+AW83+1</f>
        <v>2056</v>
      </c>
      <c r="AY83" s="188">
        <f t="shared" ref="AY83" si="160">+AX83+1</f>
        <v>2057</v>
      </c>
      <c r="AZ83" s="188">
        <f t="shared" ref="AZ83" si="161">+AY83+1</f>
        <v>2058</v>
      </c>
      <c r="BA83" s="188">
        <f t="shared" ref="BA83" si="162">+AZ83+1</f>
        <v>2059</v>
      </c>
      <c r="BB83" s="188">
        <f t="shared" ref="BB83" si="163">+BA83+1</f>
        <v>2060</v>
      </c>
      <c r="BC83" s="188">
        <f t="shared" ref="BC83" si="164">+BB83+1</f>
        <v>2061</v>
      </c>
      <c r="BD83" s="188">
        <f t="shared" ref="BD83" si="165">+BC83+1</f>
        <v>2062</v>
      </c>
      <c r="BE83" s="188">
        <f t="shared" ref="BE83" si="166">+BD83+1</f>
        <v>2063</v>
      </c>
      <c r="BF83" s="188">
        <f t="shared" ref="BF83" si="167">+BE83+1</f>
        <v>2064</v>
      </c>
      <c r="BG83" s="188">
        <f t="shared" ref="BG83" si="168">+BF83+1</f>
        <v>2065</v>
      </c>
      <c r="BH83" s="188">
        <f t="shared" ref="BH83" si="169">+BG83+1</f>
        <v>2066</v>
      </c>
      <c r="BI83" s="188">
        <f t="shared" ref="BI83" si="170">+BH83+1</f>
        <v>2067</v>
      </c>
      <c r="BJ83" s="188">
        <f t="shared" ref="BJ83" si="171">+BI83+1</f>
        <v>2068</v>
      </c>
      <c r="BK83" s="188">
        <f t="shared" ref="BK83" si="172">+BJ83+1</f>
        <v>2069</v>
      </c>
      <c r="BL83" s="188">
        <f t="shared" ref="BL83" si="173">+BK83+1</f>
        <v>2070</v>
      </c>
      <c r="BM83" s="188">
        <f t="shared" ref="BM83" si="174">+BL83+1</f>
        <v>2071</v>
      </c>
      <c r="BN83" s="188">
        <f t="shared" ref="BN83" si="175">+BM83+1</f>
        <v>2072</v>
      </c>
      <c r="BO83" s="188">
        <f t="shared" ref="BO83" si="176">+BN83+1</f>
        <v>2073</v>
      </c>
      <c r="BP83" s="188">
        <f t="shared" ref="BP83" si="177">+BO83+1</f>
        <v>2074</v>
      </c>
      <c r="BQ83" s="188">
        <f t="shared" ref="BQ83" si="178">+BP83+1</f>
        <v>2075</v>
      </c>
      <c r="BR83" s="188">
        <f t="shared" ref="BR83" si="179">+BQ83+1</f>
        <v>2076</v>
      </c>
      <c r="BS83" s="188">
        <f t="shared" ref="BS83" si="180">+BR83+1</f>
        <v>2077</v>
      </c>
      <c r="BT83" s="188">
        <f t="shared" ref="BT83" si="181">+BS83+1</f>
        <v>2078</v>
      </c>
      <c r="BU83" s="188">
        <f t="shared" ref="BU83" si="182">+BT83+1</f>
        <v>2079</v>
      </c>
      <c r="BV83" s="188">
        <f t="shared" ref="BV83" si="183">+BU83+1</f>
        <v>2080</v>
      </c>
      <c r="BW83" s="188">
        <f t="shared" ref="BW83" si="184">+BV83+1</f>
        <v>2081</v>
      </c>
      <c r="BX83" s="188">
        <f t="shared" ref="BX83" si="185">+BW83+1</f>
        <v>2082</v>
      </c>
      <c r="BY83" s="188">
        <f t="shared" ref="BY83" si="186">+BX83+1</f>
        <v>2083</v>
      </c>
      <c r="BZ83" s="188">
        <f t="shared" ref="BZ83" si="187">+BY83+1</f>
        <v>2084</v>
      </c>
      <c r="CA83" s="188">
        <f t="shared" ref="CA83" si="188">+BZ83+1</f>
        <v>2085</v>
      </c>
      <c r="CB83" s="188">
        <f t="shared" ref="CB83" si="189">+CA83+1</f>
        <v>2086</v>
      </c>
      <c r="CC83" s="188">
        <f t="shared" ref="CC83" si="190">+CB83+1</f>
        <v>2087</v>
      </c>
      <c r="CD83" s="188">
        <f t="shared" ref="CD83" si="191">+CC83+1</f>
        <v>2088</v>
      </c>
      <c r="CE83" s="188">
        <f t="shared" ref="CE83" si="192">+CD83+1</f>
        <v>2089</v>
      </c>
      <c r="CF83" s="188">
        <f t="shared" ref="CF83" si="193">+CE83+1</f>
        <v>2090</v>
      </c>
      <c r="CG83" s="188">
        <f t="shared" ref="CG83" si="194">+CF83+1</f>
        <v>2091</v>
      </c>
      <c r="CH83" s="188">
        <f t="shared" ref="CH83" si="195">+CG83+1</f>
        <v>2092</v>
      </c>
      <c r="CI83" s="188">
        <f t="shared" ref="CI83" si="196">+CH83+1</f>
        <v>2093</v>
      </c>
      <c r="CJ83" s="188">
        <f t="shared" ref="CJ83" si="197">+CI83+1</f>
        <v>2094</v>
      </c>
      <c r="CK83" s="188">
        <f t="shared" ref="CK83" si="198">+CJ83+1</f>
        <v>2095</v>
      </c>
      <c r="CL83" s="188">
        <f t="shared" ref="CL83" si="199">+CK83+1</f>
        <v>2096</v>
      </c>
      <c r="CM83" s="188">
        <f t="shared" ref="CM83" si="200">+CL83+1</f>
        <v>2097</v>
      </c>
      <c r="CN83" s="188">
        <f t="shared" ref="CN83" si="201">+CM83+1</f>
        <v>2098</v>
      </c>
      <c r="CO83" s="188">
        <f t="shared" ref="CO83" si="202">+CN83+1</f>
        <v>2099</v>
      </c>
      <c r="CP83" s="188">
        <f t="shared" ref="CP83" si="203">+CO83+1</f>
        <v>2100</v>
      </c>
      <c r="CQ83" s="188">
        <f t="shared" ref="CQ83" si="204">+CP83+1</f>
        <v>2101</v>
      </c>
      <c r="CR83" s="188">
        <f t="shared" ref="CR83" si="205">+CQ83+1</f>
        <v>2102</v>
      </c>
      <c r="CS83" s="188">
        <f t="shared" ref="CS83" si="206">+CR83+1</f>
        <v>2103</v>
      </c>
      <c r="CT83" s="188">
        <f t="shared" ref="CT83" si="207">+CS83+1</f>
        <v>2104</v>
      </c>
      <c r="CU83" s="188">
        <f t="shared" ref="CU83" si="208">+CT83+1</f>
        <v>2105</v>
      </c>
      <c r="CV83" s="188">
        <f t="shared" ref="CV83" si="209">+CU83+1</f>
        <v>2106</v>
      </c>
      <c r="CW83" s="188">
        <f t="shared" ref="CW83" si="210">+CV83+1</f>
        <v>2107</v>
      </c>
      <c r="CX83" s="188">
        <f t="shared" ref="CX83" si="211">+CW83+1</f>
        <v>2108</v>
      </c>
      <c r="CY83" s="188">
        <f t="shared" ref="CY83" si="212">+CX83+1</f>
        <v>2109</v>
      </c>
      <c r="CZ83" s="188">
        <f t="shared" ref="CZ83" si="213">+CY83+1</f>
        <v>2110</v>
      </c>
      <c r="DA83" s="188">
        <f t="shared" ref="DA83" si="214">+CZ83+1</f>
        <v>2111</v>
      </c>
      <c r="DD83" s="404">
        <f>COUNTIF(DD84:DD93,"Error")</f>
        <v>0</v>
      </c>
      <c r="DF83" s="404">
        <f>COUNTIF(DF84:DF93,"Error")</f>
        <v>0</v>
      </c>
    </row>
    <row r="84" spans="2:110" hidden="1" x14ac:dyDescent="0.35">
      <c r="B84" s="481" t="s">
        <v>856</v>
      </c>
      <c r="C84" s="474"/>
      <c r="D84" s="440"/>
      <c r="E84" s="783"/>
      <c r="F84" s="783"/>
      <c r="G84" s="784"/>
      <c r="H84" s="784"/>
      <c r="I84" s="784"/>
      <c r="J84" s="472" t="str">
        <f>CONCATENATE(E84," ",G84)</f>
        <v xml:space="preserve"> </v>
      </c>
      <c r="L84" s="441"/>
      <c r="N84" s="443">
        <f t="shared" ref="N84:N93" si="215">IF(G84="",0,VLOOKUP($B$1,$N$446:$AA$477,MATCH(J84,$N$446:$AA$446,0),FALSE))</f>
        <v>0</v>
      </c>
      <c r="P84" s="483">
        <v>0</v>
      </c>
      <c r="Q84" s="483">
        <v>0</v>
      </c>
      <c r="R84" s="483">
        <v>0</v>
      </c>
      <c r="S84" s="483">
        <v>0</v>
      </c>
      <c r="T84" s="483">
        <v>0</v>
      </c>
      <c r="U84" s="483">
        <v>0</v>
      </c>
      <c r="V84" s="483">
        <v>0</v>
      </c>
      <c r="W84" s="483">
        <v>0</v>
      </c>
      <c r="X84" s="483">
        <v>0</v>
      </c>
      <c r="Y84" s="483">
        <v>0</v>
      </c>
      <c r="Z84" s="483">
        <v>0</v>
      </c>
      <c r="AA84" s="483">
        <v>0</v>
      </c>
      <c r="AB84" s="483">
        <v>0</v>
      </c>
      <c r="AC84" s="483">
        <v>0</v>
      </c>
      <c r="AD84" s="483">
        <v>0</v>
      </c>
      <c r="AE84" s="483">
        <v>0</v>
      </c>
      <c r="AF84" s="483">
        <v>0</v>
      </c>
      <c r="AG84" s="483">
        <v>0</v>
      </c>
      <c r="AH84" s="483">
        <v>0</v>
      </c>
      <c r="AI84" s="483">
        <v>0</v>
      </c>
      <c r="AJ84" s="483">
        <v>0</v>
      </c>
      <c r="AK84" s="483">
        <v>0</v>
      </c>
      <c r="AL84" s="483">
        <v>0</v>
      </c>
      <c r="AM84" s="483">
        <v>0</v>
      </c>
      <c r="AN84" s="483">
        <v>0</v>
      </c>
      <c r="AO84" s="483">
        <v>0</v>
      </c>
      <c r="AP84" s="483">
        <v>0</v>
      </c>
      <c r="AQ84" s="483">
        <v>0</v>
      </c>
      <c r="AR84" s="483">
        <v>0</v>
      </c>
      <c r="AS84" s="483">
        <v>0</v>
      </c>
      <c r="AT84" s="483">
        <v>0</v>
      </c>
      <c r="AU84" s="483">
        <v>0</v>
      </c>
      <c r="AV84" s="483">
        <v>0</v>
      </c>
      <c r="AW84" s="483">
        <v>0</v>
      </c>
      <c r="AX84" s="483">
        <v>0</v>
      </c>
      <c r="AY84" s="483">
        <v>0</v>
      </c>
      <c r="AZ84" s="483">
        <v>0</v>
      </c>
      <c r="BA84" s="483">
        <v>0</v>
      </c>
      <c r="BB84" s="483">
        <v>0</v>
      </c>
      <c r="BC84" s="483">
        <v>0</v>
      </c>
      <c r="BD84" s="483">
        <v>0</v>
      </c>
      <c r="BE84" s="483">
        <v>0</v>
      </c>
      <c r="BF84" s="483">
        <v>0</v>
      </c>
      <c r="BG84" s="483">
        <v>0</v>
      </c>
      <c r="BH84" s="483">
        <v>0</v>
      </c>
      <c r="BI84" s="483">
        <v>0</v>
      </c>
      <c r="BJ84" s="483">
        <v>0</v>
      </c>
      <c r="BK84" s="483">
        <v>0</v>
      </c>
      <c r="BL84" s="483">
        <v>0</v>
      </c>
      <c r="BM84" s="483">
        <v>0</v>
      </c>
      <c r="BN84" s="483">
        <v>0</v>
      </c>
      <c r="BO84" s="483">
        <v>0</v>
      </c>
      <c r="BP84" s="483">
        <v>0</v>
      </c>
      <c r="BQ84" s="483">
        <v>0</v>
      </c>
      <c r="BR84" s="483">
        <v>0</v>
      </c>
      <c r="BS84" s="483">
        <v>0</v>
      </c>
      <c r="BT84" s="483">
        <v>0</v>
      </c>
      <c r="BU84" s="483">
        <v>0</v>
      </c>
      <c r="BV84" s="483">
        <v>0</v>
      </c>
      <c r="BW84" s="483">
        <v>0</v>
      </c>
      <c r="BX84" s="483">
        <v>0</v>
      </c>
      <c r="BY84" s="483">
        <v>0</v>
      </c>
      <c r="BZ84" s="483">
        <v>0</v>
      </c>
      <c r="CA84" s="483">
        <v>0</v>
      </c>
      <c r="CB84" s="483">
        <v>0</v>
      </c>
      <c r="CC84" s="483">
        <v>0</v>
      </c>
      <c r="CD84" s="483">
        <v>0</v>
      </c>
      <c r="CE84" s="483">
        <v>0</v>
      </c>
      <c r="CF84" s="483">
        <v>0</v>
      </c>
      <c r="CG84" s="483">
        <v>0</v>
      </c>
      <c r="CH84" s="483">
        <v>0</v>
      </c>
      <c r="CI84" s="483">
        <v>0</v>
      </c>
      <c r="CJ84" s="483">
        <v>0</v>
      </c>
      <c r="CK84" s="483">
        <v>0</v>
      </c>
      <c r="CL84" s="483">
        <v>0</v>
      </c>
      <c r="CM84" s="483">
        <v>0</v>
      </c>
      <c r="CN84" s="483">
        <v>0</v>
      </c>
      <c r="CO84" s="483">
        <v>0</v>
      </c>
      <c r="CP84" s="483">
        <v>0</v>
      </c>
      <c r="CQ84" s="483">
        <v>0</v>
      </c>
      <c r="CR84" s="483">
        <v>0</v>
      </c>
      <c r="CS84" s="483">
        <v>0</v>
      </c>
      <c r="CT84" s="483">
        <v>0</v>
      </c>
      <c r="CU84" s="483">
        <v>0</v>
      </c>
      <c r="CV84" s="483">
        <v>0</v>
      </c>
      <c r="CW84" s="483">
        <v>0</v>
      </c>
      <c r="CX84" s="483">
        <v>0</v>
      </c>
      <c r="CY84" s="483">
        <v>0</v>
      </c>
      <c r="CZ84" s="483">
        <v>0</v>
      </c>
      <c r="DA84" s="483">
        <v>0</v>
      </c>
      <c r="DD84" s="478">
        <f>IF(COUNT(P84:INDEX(P84:DA84,RP))&lt;&gt;RP,"Error",0)</f>
        <v>0</v>
      </c>
      <c r="DF84" s="478">
        <f t="shared" ref="DF84:DF93" si="216">IF(OR(AND(C84="",E84="",G84="",SUMIF($P$8:$DA$8,"&lt;="&amp;RP,P84:DA84)=0),AND(C84&lt;&gt;"",E84&lt;&gt;"",SUMIF($P$8:$DA$8,"&lt;="&amp;RP,P84:DA84)&lt;&gt;0)),0,"Error")</f>
        <v>0</v>
      </c>
    </row>
    <row r="85" spans="2:110" hidden="1" x14ac:dyDescent="0.35">
      <c r="B85" s="481" t="s">
        <v>856</v>
      </c>
      <c r="C85" s="474"/>
      <c r="D85" s="440"/>
      <c r="E85" s="783"/>
      <c r="F85" s="783"/>
      <c r="G85" s="784"/>
      <c r="H85" s="784"/>
      <c r="I85" s="784"/>
      <c r="J85" s="472" t="str">
        <f t="shared" ref="J85:J93" si="217">CONCATENATE(E85," ",G85)</f>
        <v xml:space="preserve"> </v>
      </c>
      <c r="L85" s="441"/>
      <c r="N85" s="443">
        <f t="shared" si="215"/>
        <v>0</v>
      </c>
      <c r="P85" s="483">
        <v>0</v>
      </c>
      <c r="Q85" s="483">
        <v>0</v>
      </c>
      <c r="R85" s="483">
        <v>0</v>
      </c>
      <c r="S85" s="483">
        <v>0</v>
      </c>
      <c r="T85" s="483">
        <v>0</v>
      </c>
      <c r="U85" s="483">
        <v>0</v>
      </c>
      <c r="V85" s="483">
        <v>0</v>
      </c>
      <c r="W85" s="483">
        <v>0</v>
      </c>
      <c r="X85" s="483">
        <v>0</v>
      </c>
      <c r="Y85" s="483">
        <v>0</v>
      </c>
      <c r="Z85" s="483">
        <v>0</v>
      </c>
      <c r="AA85" s="483">
        <v>0</v>
      </c>
      <c r="AB85" s="483">
        <v>0</v>
      </c>
      <c r="AC85" s="483">
        <v>0</v>
      </c>
      <c r="AD85" s="483">
        <v>0</v>
      </c>
      <c r="AE85" s="483">
        <v>0</v>
      </c>
      <c r="AF85" s="483">
        <v>0</v>
      </c>
      <c r="AG85" s="483">
        <v>0</v>
      </c>
      <c r="AH85" s="483">
        <v>0</v>
      </c>
      <c r="AI85" s="483">
        <v>0</v>
      </c>
      <c r="AJ85" s="483">
        <v>0</v>
      </c>
      <c r="AK85" s="483">
        <v>0</v>
      </c>
      <c r="AL85" s="483">
        <v>0</v>
      </c>
      <c r="AM85" s="483">
        <v>0</v>
      </c>
      <c r="AN85" s="483">
        <v>0</v>
      </c>
      <c r="AO85" s="483">
        <v>0</v>
      </c>
      <c r="AP85" s="483">
        <v>0</v>
      </c>
      <c r="AQ85" s="483">
        <v>0</v>
      </c>
      <c r="AR85" s="483">
        <v>0</v>
      </c>
      <c r="AS85" s="483">
        <v>0</v>
      </c>
      <c r="AT85" s="483">
        <v>0</v>
      </c>
      <c r="AU85" s="483">
        <v>0</v>
      </c>
      <c r="AV85" s="483">
        <v>0</v>
      </c>
      <c r="AW85" s="483">
        <v>0</v>
      </c>
      <c r="AX85" s="483">
        <v>0</v>
      </c>
      <c r="AY85" s="483">
        <v>0</v>
      </c>
      <c r="AZ85" s="483">
        <v>0</v>
      </c>
      <c r="BA85" s="483">
        <v>0</v>
      </c>
      <c r="BB85" s="483">
        <v>0</v>
      </c>
      <c r="BC85" s="483">
        <v>0</v>
      </c>
      <c r="BD85" s="483">
        <v>0</v>
      </c>
      <c r="BE85" s="483">
        <v>0</v>
      </c>
      <c r="BF85" s="483">
        <v>0</v>
      </c>
      <c r="BG85" s="483">
        <v>0</v>
      </c>
      <c r="BH85" s="483">
        <v>0</v>
      </c>
      <c r="BI85" s="483">
        <v>0</v>
      </c>
      <c r="BJ85" s="483">
        <v>0</v>
      </c>
      <c r="BK85" s="483">
        <v>0</v>
      </c>
      <c r="BL85" s="483">
        <v>0</v>
      </c>
      <c r="BM85" s="483">
        <v>0</v>
      </c>
      <c r="BN85" s="483">
        <v>0</v>
      </c>
      <c r="BO85" s="483">
        <v>0</v>
      </c>
      <c r="BP85" s="483">
        <v>0</v>
      </c>
      <c r="BQ85" s="483">
        <v>0</v>
      </c>
      <c r="BR85" s="483">
        <v>0</v>
      </c>
      <c r="BS85" s="483">
        <v>0</v>
      </c>
      <c r="BT85" s="483">
        <v>0</v>
      </c>
      <c r="BU85" s="483">
        <v>0</v>
      </c>
      <c r="BV85" s="483">
        <v>0</v>
      </c>
      <c r="BW85" s="483">
        <v>0</v>
      </c>
      <c r="BX85" s="483">
        <v>0</v>
      </c>
      <c r="BY85" s="483">
        <v>0</v>
      </c>
      <c r="BZ85" s="483">
        <v>0</v>
      </c>
      <c r="CA85" s="483">
        <v>0</v>
      </c>
      <c r="CB85" s="483">
        <v>0</v>
      </c>
      <c r="CC85" s="483">
        <v>0</v>
      </c>
      <c r="CD85" s="483">
        <v>0</v>
      </c>
      <c r="CE85" s="483">
        <v>0</v>
      </c>
      <c r="CF85" s="483">
        <v>0</v>
      </c>
      <c r="CG85" s="483">
        <v>0</v>
      </c>
      <c r="CH85" s="483">
        <v>0</v>
      </c>
      <c r="CI85" s="483">
        <v>0</v>
      </c>
      <c r="CJ85" s="483">
        <v>0</v>
      </c>
      <c r="CK85" s="483">
        <v>0</v>
      </c>
      <c r="CL85" s="483">
        <v>0</v>
      </c>
      <c r="CM85" s="483">
        <v>0</v>
      </c>
      <c r="CN85" s="483">
        <v>0</v>
      </c>
      <c r="CO85" s="483">
        <v>0</v>
      </c>
      <c r="CP85" s="483">
        <v>0</v>
      </c>
      <c r="CQ85" s="483">
        <v>0</v>
      </c>
      <c r="CR85" s="483">
        <v>0</v>
      </c>
      <c r="CS85" s="483">
        <v>0</v>
      </c>
      <c r="CT85" s="483">
        <v>0</v>
      </c>
      <c r="CU85" s="483">
        <v>0</v>
      </c>
      <c r="CV85" s="483">
        <v>0</v>
      </c>
      <c r="CW85" s="483">
        <v>0</v>
      </c>
      <c r="CX85" s="483">
        <v>0</v>
      </c>
      <c r="CY85" s="483">
        <v>0</v>
      </c>
      <c r="CZ85" s="483">
        <v>0</v>
      </c>
      <c r="DA85" s="483">
        <v>0</v>
      </c>
      <c r="DD85" s="478">
        <f>IF(COUNT(P85:INDEX(P85:DA85,RP))&lt;&gt;RP,"Error",0)</f>
        <v>0</v>
      </c>
      <c r="DF85" s="478">
        <f t="shared" si="216"/>
        <v>0</v>
      </c>
    </row>
    <row r="86" spans="2:110" hidden="1" x14ac:dyDescent="0.35">
      <c r="B86" s="481" t="s">
        <v>856</v>
      </c>
      <c r="C86" s="474"/>
      <c r="D86" s="440"/>
      <c r="E86" s="783"/>
      <c r="F86" s="783"/>
      <c r="G86" s="784"/>
      <c r="H86" s="784"/>
      <c r="I86" s="784"/>
      <c r="J86" s="472" t="str">
        <f t="shared" si="217"/>
        <v xml:space="preserve"> </v>
      </c>
      <c r="L86" s="441"/>
      <c r="N86" s="443">
        <f t="shared" si="215"/>
        <v>0</v>
      </c>
      <c r="P86" s="483">
        <v>0</v>
      </c>
      <c r="Q86" s="483">
        <v>0</v>
      </c>
      <c r="R86" s="483">
        <v>0</v>
      </c>
      <c r="S86" s="483">
        <v>0</v>
      </c>
      <c r="T86" s="483">
        <v>0</v>
      </c>
      <c r="U86" s="483">
        <v>0</v>
      </c>
      <c r="V86" s="483">
        <v>0</v>
      </c>
      <c r="W86" s="483">
        <v>0</v>
      </c>
      <c r="X86" s="483">
        <v>0</v>
      </c>
      <c r="Y86" s="483">
        <v>0</v>
      </c>
      <c r="Z86" s="483">
        <v>0</v>
      </c>
      <c r="AA86" s="483">
        <v>0</v>
      </c>
      <c r="AB86" s="483">
        <v>0</v>
      </c>
      <c r="AC86" s="483">
        <v>0</v>
      </c>
      <c r="AD86" s="483">
        <v>0</v>
      </c>
      <c r="AE86" s="483">
        <v>0</v>
      </c>
      <c r="AF86" s="483">
        <v>0</v>
      </c>
      <c r="AG86" s="483">
        <v>0</v>
      </c>
      <c r="AH86" s="483">
        <v>0</v>
      </c>
      <c r="AI86" s="483">
        <v>0</v>
      </c>
      <c r="AJ86" s="483">
        <v>0</v>
      </c>
      <c r="AK86" s="483">
        <v>0</v>
      </c>
      <c r="AL86" s="483">
        <v>0</v>
      </c>
      <c r="AM86" s="483">
        <v>0</v>
      </c>
      <c r="AN86" s="483">
        <v>0</v>
      </c>
      <c r="AO86" s="483">
        <v>0</v>
      </c>
      <c r="AP86" s="483">
        <v>0</v>
      </c>
      <c r="AQ86" s="483">
        <v>0</v>
      </c>
      <c r="AR86" s="483">
        <v>0</v>
      </c>
      <c r="AS86" s="483">
        <v>0</v>
      </c>
      <c r="AT86" s="483">
        <v>0</v>
      </c>
      <c r="AU86" s="483">
        <v>0</v>
      </c>
      <c r="AV86" s="483">
        <v>0</v>
      </c>
      <c r="AW86" s="483">
        <v>0</v>
      </c>
      <c r="AX86" s="483">
        <v>0</v>
      </c>
      <c r="AY86" s="483">
        <v>0</v>
      </c>
      <c r="AZ86" s="483">
        <v>0</v>
      </c>
      <c r="BA86" s="483">
        <v>0</v>
      </c>
      <c r="BB86" s="483">
        <v>0</v>
      </c>
      <c r="BC86" s="483">
        <v>0</v>
      </c>
      <c r="BD86" s="483">
        <v>0</v>
      </c>
      <c r="BE86" s="483">
        <v>0</v>
      </c>
      <c r="BF86" s="483">
        <v>0</v>
      </c>
      <c r="BG86" s="483">
        <v>0</v>
      </c>
      <c r="BH86" s="483">
        <v>0</v>
      </c>
      <c r="BI86" s="483">
        <v>0</v>
      </c>
      <c r="BJ86" s="483">
        <v>0</v>
      </c>
      <c r="BK86" s="483">
        <v>0</v>
      </c>
      <c r="BL86" s="483">
        <v>0</v>
      </c>
      <c r="BM86" s="483">
        <v>0</v>
      </c>
      <c r="BN86" s="483">
        <v>0</v>
      </c>
      <c r="BO86" s="483">
        <v>0</v>
      </c>
      <c r="BP86" s="483">
        <v>0</v>
      </c>
      <c r="BQ86" s="483">
        <v>0</v>
      </c>
      <c r="BR86" s="483">
        <v>0</v>
      </c>
      <c r="BS86" s="483">
        <v>0</v>
      </c>
      <c r="BT86" s="483">
        <v>0</v>
      </c>
      <c r="BU86" s="483">
        <v>0</v>
      </c>
      <c r="BV86" s="483">
        <v>0</v>
      </c>
      <c r="BW86" s="483">
        <v>0</v>
      </c>
      <c r="BX86" s="483">
        <v>0</v>
      </c>
      <c r="BY86" s="483">
        <v>0</v>
      </c>
      <c r="BZ86" s="483">
        <v>0</v>
      </c>
      <c r="CA86" s="483">
        <v>0</v>
      </c>
      <c r="CB86" s="483">
        <v>0</v>
      </c>
      <c r="CC86" s="483">
        <v>0</v>
      </c>
      <c r="CD86" s="483">
        <v>0</v>
      </c>
      <c r="CE86" s="483">
        <v>0</v>
      </c>
      <c r="CF86" s="483">
        <v>0</v>
      </c>
      <c r="CG86" s="483">
        <v>0</v>
      </c>
      <c r="CH86" s="483">
        <v>0</v>
      </c>
      <c r="CI86" s="483">
        <v>0</v>
      </c>
      <c r="CJ86" s="483">
        <v>0</v>
      </c>
      <c r="CK86" s="483">
        <v>0</v>
      </c>
      <c r="CL86" s="483">
        <v>0</v>
      </c>
      <c r="CM86" s="483">
        <v>0</v>
      </c>
      <c r="CN86" s="483">
        <v>0</v>
      </c>
      <c r="CO86" s="483">
        <v>0</v>
      </c>
      <c r="CP86" s="483">
        <v>0</v>
      </c>
      <c r="CQ86" s="483">
        <v>0</v>
      </c>
      <c r="CR86" s="483">
        <v>0</v>
      </c>
      <c r="CS86" s="483">
        <v>0</v>
      </c>
      <c r="CT86" s="483">
        <v>0</v>
      </c>
      <c r="CU86" s="483">
        <v>0</v>
      </c>
      <c r="CV86" s="483">
        <v>0</v>
      </c>
      <c r="CW86" s="483">
        <v>0</v>
      </c>
      <c r="CX86" s="483">
        <v>0</v>
      </c>
      <c r="CY86" s="483">
        <v>0</v>
      </c>
      <c r="CZ86" s="483">
        <v>0</v>
      </c>
      <c r="DA86" s="483">
        <v>0</v>
      </c>
      <c r="DD86" s="478">
        <f>IF(COUNT(P86:INDEX(P86:DA86,RP))&lt;&gt;RP,"Error",0)</f>
        <v>0</v>
      </c>
      <c r="DF86" s="478">
        <f t="shared" si="216"/>
        <v>0</v>
      </c>
    </row>
    <row r="87" spans="2:110" hidden="1" x14ac:dyDescent="0.35">
      <c r="B87" s="481" t="s">
        <v>856</v>
      </c>
      <c r="C87" s="474"/>
      <c r="D87" s="440"/>
      <c r="E87" s="783"/>
      <c r="F87" s="783"/>
      <c r="G87" s="784"/>
      <c r="H87" s="784"/>
      <c r="I87" s="784"/>
      <c r="J87" s="472" t="str">
        <f t="shared" si="217"/>
        <v xml:space="preserve"> </v>
      </c>
      <c r="L87" s="441"/>
      <c r="N87" s="443">
        <f t="shared" si="215"/>
        <v>0</v>
      </c>
      <c r="P87" s="483">
        <v>0</v>
      </c>
      <c r="Q87" s="483">
        <v>0</v>
      </c>
      <c r="R87" s="483">
        <v>0</v>
      </c>
      <c r="S87" s="483">
        <v>0</v>
      </c>
      <c r="T87" s="483">
        <v>0</v>
      </c>
      <c r="U87" s="483">
        <v>0</v>
      </c>
      <c r="V87" s="483">
        <v>0</v>
      </c>
      <c r="W87" s="483">
        <v>0</v>
      </c>
      <c r="X87" s="483">
        <v>0</v>
      </c>
      <c r="Y87" s="483">
        <v>0</v>
      </c>
      <c r="Z87" s="483">
        <v>0</v>
      </c>
      <c r="AA87" s="483">
        <v>0</v>
      </c>
      <c r="AB87" s="483">
        <v>0</v>
      </c>
      <c r="AC87" s="483">
        <v>0</v>
      </c>
      <c r="AD87" s="483">
        <v>0</v>
      </c>
      <c r="AE87" s="483">
        <v>0</v>
      </c>
      <c r="AF87" s="483">
        <v>0</v>
      </c>
      <c r="AG87" s="483">
        <v>0</v>
      </c>
      <c r="AH87" s="483">
        <v>0</v>
      </c>
      <c r="AI87" s="483">
        <v>0</v>
      </c>
      <c r="AJ87" s="483">
        <v>0</v>
      </c>
      <c r="AK87" s="483">
        <v>0</v>
      </c>
      <c r="AL87" s="483">
        <v>0</v>
      </c>
      <c r="AM87" s="483">
        <v>0</v>
      </c>
      <c r="AN87" s="483">
        <v>0</v>
      </c>
      <c r="AO87" s="483">
        <v>0</v>
      </c>
      <c r="AP87" s="483">
        <v>0</v>
      </c>
      <c r="AQ87" s="483">
        <v>0</v>
      </c>
      <c r="AR87" s="483">
        <v>0</v>
      </c>
      <c r="AS87" s="483">
        <v>0</v>
      </c>
      <c r="AT87" s="483">
        <v>0</v>
      </c>
      <c r="AU87" s="483">
        <v>0</v>
      </c>
      <c r="AV87" s="483">
        <v>0</v>
      </c>
      <c r="AW87" s="483">
        <v>0</v>
      </c>
      <c r="AX87" s="483">
        <v>0</v>
      </c>
      <c r="AY87" s="483">
        <v>0</v>
      </c>
      <c r="AZ87" s="483">
        <v>0</v>
      </c>
      <c r="BA87" s="483">
        <v>0</v>
      </c>
      <c r="BB87" s="483">
        <v>0</v>
      </c>
      <c r="BC87" s="483">
        <v>0</v>
      </c>
      <c r="BD87" s="483">
        <v>0</v>
      </c>
      <c r="BE87" s="483">
        <v>0</v>
      </c>
      <c r="BF87" s="483">
        <v>0</v>
      </c>
      <c r="BG87" s="483">
        <v>0</v>
      </c>
      <c r="BH87" s="483">
        <v>0</v>
      </c>
      <c r="BI87" s="483">
        <v>0</v>
      </c>
      <c r="BJ87" s="483">
        <v>0</v>
      </c>
      <c r="BK87" s="483">
        <v>0</v>
      </c>
      <c r="BL87" s="483">
        <v>0</v>
      </c>
      <c r="BM87" s="483">
        <v>0</v>
      </c>
      <c r="BN87" s="483">
        <v>0</v>
      </c>
      <c r="BO87" s="483">
        <v>0</v>
      </c>
      <c r="BP87" s="483">
        <v>0</v>
      </c>
      <c r="BQ87" s="483">
        <v>0</v>
      </c>
      <c r="BR87" s="483">
        <v>0</v>
      </c>
      <c r="BS87" s="483">
        <v>0</v>
      </c>
      <c r="BT87" s="483">
        <v>0</v>
      </c>
      <c r="BU87" s="483">
        <v>0</v>
      </c>
      <c r="BV87" s="483">
        <v>0</v>
      </c>
      <c r="BW87" s="483">
        <v>0</v>
      </c>
      <c r="BX87" s="483">
        <v>0</v>
      </c>
      <c r="BY87" s="483">
        <v>0</v>
      </c>
      <c r="BZ87" s="483">
        <v>0</v>
      </c>
      <c r="CA87" s="483">
        <v>0</v>
      </c>
      <c r="CB87" s="483">
        <v>0</v>
      </c>
      <c r="CC87" s="483">
        <v>0</v>
      </c>
      <c r="CD87" s="483">
        <v>0</v>
      </c>
      <c r="CE87" s="483">
        <v>0</v>
      </c>
      <c r="CF87" s="483">
        <v>0</v>
      </c>
      <c r="CG87" s="483">
        <v>0</v>
      </c>
      <c r="CH87" s="483">
        <v>0</v>
      </c>
      <c r="CI87" s="483">
        <v>0</v>
      </c>
      <c r="CJ87" s="483">
        <v>0</v>
      </c>
      <c r="CK87" s="483">
        <v>0</v>
      </c>
      <c r="CL87" s="483">
        <v>0</v>
      </c>
      <c r="CM87" s="483">
        <v>0</v>
      </c>
      <c r="CN87" s="483">
        <v>0</v>
      </c>
      <c r="CO87" s="483">
        <v>0</v>
      </c>
      <c r="CP87" s="483">
        <v>0</v>
      </c>
      <c r="CQ87" s="483">
        <v>0</v>
      </c>
      <c r="CR87" s="483">
        <v>0</v>
      </c>
      <c r="CS87" s="483">
        <v>0</v>
      </c>
      <c r="CT87" s="483">
        <v>0</v>
      </c>
      <c r="CU87" s="483">
        <v>0</v>
      </c>
      <c r="CV87" s="483">
        <v>0</v>
      </c>
      <c r="CW87" s="483">
        <v>0</v>
      </c>
      <c r="CX87" s="483">
        <v>0</v>
      </c>
      <c r="CY87" s="483">
        <v>0</v>
      </c>
      <c r="CZ87" s="483">
        <v>0</v>
      </c>
      <c r="DA87" s="483">
        <v>0</v>
      </c>
      <c r="DD87" s="478">
        <f>IF(COUNT(P87:INDEX(P87:DA87,RP))&lt;&gt;RP,"Error",0)</f>
        <v>0</v>
      </c>
      <c r="DF87" s="478">
        <f t="shared" si="216"/>
        <v>0</v>
      </c>
    </row>
    <row r="88" spans="2:110" hidden="1" x14ac:dyDescent="0.35">
      <c r="B88" s="481" t="s">
        <v>856</v>
      </c>
      <c r="C88" s="474"/>
      <c r="D88" s="440"/>
      <c r="E88" s="783"/>
      <c r="F88" s="783"/>
      <c r="G88" s="784"/>
      <c r="H88" s="784"/>
      <c r="I88" s="784"/>
      <c r="J88" s="472" t="str">
        <f t="shared" si="217"/>
        <v xml:space="preserve"> </v>
      </c>
      <c r="L88" s="441"/>
      <c r="N88" s="443">
        <f t="shared" si="215"/>
        <v>0</v>
      </c>
      <c r="P88" s="483">
        <v>0</v>
      </c>
      <c r="Q88" s="483">
        <v>0</v>
      </c>
      <c r="R88" s="483">
        <v>0</v>
      </c>
      <c r="S88" s="483">
        <v>0</v>
      </c>
      <c r="T88" s="483">
        <v>0</v>
      </c>
      <c r="U88" s="483">
        <v>0</v>
      </c>
      <c r="V88" s="483">
        <v>0</v>
      </c>
      <c r="W88" s="483">
        <v>0</v>
      </c>
      <c r="X88" s="483">
        <v>0</v>
      </c>
      <c r="Y88" s="483">
        <v>0</v>
      </c>
      <c r="Z88" s="483">
        <v>0</v>
      </c>
      <c r="AA88" s="483">
        <v>0</v>
      </c>
      <c r="AB88" s="483">
        <v>0</v>
      </c>
      <c r="AC88" s="483">
        <v>0</v>
      </c>
      <c r="AD88" s="483">
        <v>0</v>
      </c>
      <c r="AE88" s="483">
        <v>0</v>
      </c>
      <c r="AF88" s="483">
        <v>0</v>
      </c>
      <c r="AG88" s="483">
        <v>0</v>
      </c>
      <c r="AH88" s="483">
        <v>0</v>
      </c>
      <c r="AI88" s="483">
        <v>0</v>
      </c>
      <c r="AJ88" s="483">
        <v>0</v>
      </c>
      <c r="AK88" s="483">
        <v>0</v>
      </c>
      <c r="AL88" s="483">
        <v>0</v>
      </c>
      <c r="AM88" s="483">
        <v>0</v>
      </c>
      <c r="AN88" s="483">
        <v>0</v>
      </c>
      <c r="AO88" s="483">
        <v>0</v>
      </c>
      <c r="AP88" s="483">
        <v>0</v>
      </c>
      <c r="AQ88" s="483">
        <v>0</v>
      </c>
      <c r="AR88" s="483">
        <v>0</v>
      </c>
      <c r="AS88" s="483">
        <v>0</v>
      </c>
      <c r="AT88" s="483">
        <v>0</v>
      </c>
      <c r="AU88" s="483">
        <v>0</v>
      </c>
      <c r="AV88" s="483">
        <v>0</v>
      </c>
      <c r="AW88" s="483">
        <v>0</v>
      </c>
      <c r="AX88" s="483">
        <v>0</v>
      </c>
      <c r="AY88" s="483">
        <v>0</v>
      </c>
      <c r="AZ88" s="483">
        <v>0</v>
      </c>
      <c r="BA88" s="483">
        <v>0</v>
      </c>
      <c r="BB88" s="483">
        <v>0</v>
      </c>
      <c r="BC88" s="483">
        <v>0</v>
      </c>
      <c r="BD88" s="483">
        <v>0</v>
      </c>
      <c r="BE88" s="483">
        <v>0</v>
      </c>
      <c r="BF88" s="483">
        <v>0</v>
      </c>
      <c r="BG88" s="483">
        <v>0</v>
      </c>
      <c r="BH88" s="483">
        <v>0</v>
      </c>
      <c r="BI88" s="483">
        <v>0</v>
      </c>
      <c r="BJ88" s="483">
        <v>0</v>
      </c>
      <c r="BK88" s="483">
        <v>0</v>
      </c>
      <c r="BL88" s="483">
        <v>0</v>
      </c>
      <c r="BM88" s="483">
        <v>0</v>
      </c>
      <c r="BN88" s="483">
        <v>0</v>
      </c>
      <c r="BO88" s="483">
        <v>0</v>
      </c>
      <c r="BP88" s="483">
        <v>0</v>
      </c>
      <c r="BQ88" s="483">
        <v>0</v>
      </c>
      <c r="BR88" s="483">
        <v>0</v>
      </c>
      <c r="BS88" s="483">
        <v>0</v>
      </c>
      <c r="BT88" s="483">
        <v>0</v>
      </c>
      <c r="BU88" s="483">
        <v>0</v>
      </c>
      <c r="BV88" s="483">
        <v>0</v>
      </c>
      <c r="BW88" s="483">
        <v>0</v>
      </c>
      <c r="BX88" s="483">
        <v>0</v>
      </c>
      <c r="BY88" s="483">
        <v>0</v>
      </c>
      <c r="BZ88" s="483">
        <v>0</v>
      </c>
      <c r="CA88" s="483">
        <v>0</v>
      </c>
      <c r="CB88" s="483">
        <v>0</v>
      </c>
      <c r="CC88" s="483">
        <v>0</v>
      </c>
      <c r="CD88" s="483">
        <v>0</v>
      </c>
      <c r="CE88" s="483">
        <v>0</v>
      </c>
      <c r="CF88" s="483">
        <v>0</v>
      </c>
      <c r="CG88" s="483">
        <v>0</v>
      </c>
      <c r="CH88" s="483">
        <v>0</v>
      </c>
      <c r="CI88" s="483">
        <v>0</v>
      </c>
      <c r="CJ88" s="483">
        <v>0</v>
      </c>
      <c r="CK88" s="483">
        <v>0</v>
      </c>
      <c r="CL88" s="483">
        <v>0</v>
      </c>
      <c r="CM88" s="483">
        <v>0</v>
      </c>
      <c r="CN88" s="483">
        <v>0</v>
      </c>
      <c r="CO88" s="483">
        <v>0</v>
      </c>
      <c r="CP88" s="483">
        <v>0</v>
      </c>
      <c r="CQ88" s="483">
        <v>0</v>
      </c>
      <c r="CR88" s="483">
        <v>0</v>
      </c>
      <c r="CS88" s="483">
        <v>0</v>
      </c>
      <c r="CT88" s="483">
        <v>0</v>
      </c>
      <c r="CU88" s="483">
        <v>0</v>
      </c>
      <c r="CV88" s="483">
        <v>0</v>
      </c>
      <c r="CW88" s="483">
        <v>0</v>
      </c>
      <c r="CX88" s="483">
        <v>0</v>
      </c>
      <c r="CY88" s="483">
        <v>0</v>
      </c>
      <c r="CZ88" s="483">
        <v>0</v>
      </c>
      <c r="DA88" s="483">
        <v>0</v>
      </c>
      <c r="DD88" s="478">
        <f>IF(COUNT(P88:INDEX(P88:DA88,RP))&lt;&gt;RP,"Error",0)</f>
        <v>0</v>
      </c>
      <c r="DF88" s="478">
        <f t="shared" si="216"/>
        <v>0</v>
      </c>
    </row>
    <row r="89" spans="2:110" hidden="1" x14ac:dyDescent="0.35">
      <c r="B89" s="481" t="s">
        <v>856</v>
      </c>
      <c r="C89" s="474"/>
      <c r="D89" s="440"/>
      <c r="E89" s="783"/>
      <c r="F89" s="783"/>
      <c r="G89" s="784"/>
      <c r="H89" s="784"/>
      <c r="I89" s="784"/>
      <c r="J89" s="472" t="str">
        <f t="shared" si="217"/>
        <v xml:space="preserve"> </v>
      </c>
      <c r="L89" s="441"/>
      <c r="N89" s="443">
        <f t="shared" si="215"/>
        <v>0</v>
      </c>
      <c r="P89" s="483">
        <v>0</v>
      </c>
      <c r="Q89" s="483">
        <v>0</v>
      </c>
      <c r="R89" s="483">
        <v>0</v>
      </c>
      <c r="S89" s="483">
        <v>0</v>
      </c>
      <c r="T89" s="483">
        <v>0</v>
      </c>
      <c r="U89" s="483">
        <v>0</v>
      </c>
      <c r="V89" s="483">
        <v>0</v>
      </c>
      <c r="W89" s="483">
        <v>0</v>
      </c>
      <c r="X89" s="483">
        <v>0</v>
      </c>
      <c r="Y89" s="483">
        <v>0</v>
      </c>
      <c r="Z89" s="483">
        <v>0</v>
      </c>
      <c r="AA89" s="483">
        <v>0</v>
      </c>
      <c r="AB89" s="483">
        <v>0</v>
      </c>
      <c r="AC89" s="483">
        <v>0</v>
      </c>
      <c r="AD89" s="483">
        <v>0</v>
      </c>
      <c r="AE89" s="483">
        <v>0</v>
      </c>
      <c r="AF89" s="483">
        <v>0</v>
      </c>
      <c r="AG89" s="483">
        <v>0</v>
      </c>
      <c r="AH89" s="483">
        <v>0</v>
      </c>
      <c r="AI89" s="483">
        <v>0</v>
      </c>
      <c r="AJ89" s="483">
        <v>0</v>
      </c>
      <c r="AK89" s="483">
        <v>0</v>
      </c>
      <c r="AL89" s="483">
        <v>0</v>
      </c>
      <c r="AM89" s="483">
        <v>0</v>
      </c>
      <c r="AN89" s="483">
        <v>0</v>
      </c>
      <c r="AO89" s="483">
        <v>0</v>
      </c>
      <c r="AP89" s="483">
        <v>0</v>
      </c>
      <c r="AQ89" s="483">
        <v>0</v>
      </c>
      <c r="AR89" s="483">
        <v>0</v>
      </c>
      <c r="AS89" s="483">
        <v>0</v>
      </c>
      <c r="AT89" s="483">
        <v>0</v>
      </c>
      <c r="AU89" s="483">
        <v>0</v>
      </c>
      <c r="AV89" s="483">
        <v>0</v>
      </c>
      <c r="AW89" s="483">
        <v>0</v>
      </c>
      <c r="AX89" s="483">
        <v>0</v>
      </c>
      <c r="AY89" s="483">
        <v>0</v>
      </c>
      <c r="AZ89" s="483">
        <v>0</v>
      </c>
      <c r="BA89" s="483">
        <v>0</v>
      </c>
      <c r="BB89" s="483">
        <v>0</v>
      </c>
      <c r="BC89" s="483">
        <v>0</v>
      </c>
      <c r="BD89" s="483">
        <v>0</v>
      </c>
      <c r="BE89" s="483">
        <v>0</v>
      </c>
      <c r="BF89" s="483">
        <v>0</v>
      </c>
      <c r="BG89" s="483">
        <v>0</v>
      </c>
      <c r="BH89" s="483">
        <v>0</v>
      </c>
      <c r="BI89" s="483">
        <v>0</v>
      </c>
      <c r="BJ89" s="483">
        <v>0</v>
      </c>
      <c r="BK89" s="483">
        <v>0</v>
      </c>
      <c r="BL89" s="483">
        <v>0</v>
      </c>
      <c r="BM89" s="483">
        <v>0</v>
      </c>
      <c r="BN89" s="483">
        <v>0</v>
      </c>
      <c r="BO89" s="483">
        <v>0</v>
      </c>
      <c r="BP89" s="483">
        <v>0</v>
      </c>
      <c r="BQ89" s="483">
        <v>0</v>
      </c>
      <c r="BR89" s="483">
        <v>0</v>
      </c>
      <c r="BS89" s="483">
        <v>0</v>
      </c>
      <c r="BT89" s="483">
        <v>0</v>
      </c>
      <c r="BU89" s="483">
        <v>0</v>
      </c>
      <c r="BV89" s="483">
        <v>0</v>
      </c>
      <c r="BW89" s="483">
        <v>0</v>
      </c>
      <c r="BX89" s="483">
        <v>0</v>
      </c>
      <c r="BY89" s="483">
        <v>0</v>
      </c>
      <c r="BZ89" s="483">
        <v>0</v>
      </c>
      <c r="CA89" s="483">
        <v>0</v>
      </c>
      <c r="CB89" s="483">
        <v>0</v>
      </c>
      <c r="CC89" s="483">
        <v>0</v>
      </c>
      <c r="CD89" s="483">
        <v>0</v>
      </c>
      <c r="CE89" s="483">
        <v>0</v>
      </c>
      <c r="CF89" s="483">
        <v>0</v>
      </c>
      <c r="CG89" s="483">
        <v>0</v>
      </c>
      <c r="CH89" s="483">
        <v>0</v>
      </c>
      <c r="CI89" s="483">
        <v>0</v>
      </c>
      <c r="CJ89" s="483">
        <v>0</v>
      </c>
      <c r="CK89" s="483">
        <v>0</v>
      </c>
      <c r="CL89" s="483">
        <v>0</v>
      </c>
      <c r="CM89" s="483">
        <v>0</v>
      </c>
      <c r="CN89" s="483">
        <v>0</v>
      </c>
      <c r="CO89" s="483">
        <v>0</v>
      </c>
      <c r="CP89" s="483">
        <v>0</v>
      </c>
      <c r="CQ89" s="483">
        <v>0</v>
      </c>
      <c r="CR89" s="483">
        <v>0</v>
      </c>
      <c r="CS89" s="483">
        <v>0</v>
      </c>
      <c r="CT89" s="483">
        <v>0</v>
      </c>
      <c r="CU89" s="483">
        <v>0</v>
      </c>
      <c r="CV89" s="483">
        <v>0</v>
      </c>
      <c r="CW89" s="483">
        <v>0</v>
      </c>
      <c r="CX89" s="483">
        <v>0</v>
      </c>
      <c r="CY89" s="483">
        <v>0</v>
      </c>
      <c r="CZ89" s="483">
        <v>0</v>
      </c>
      <c r="DA89" s="483">
        <v>0</v>
      </c>
      <c r="DD89" s="478">
        <f>IF(COUNT(P89:INDEX(P89:DA89,RP))&lt;&gt;RP,"Error",0)</f>
        <v>0</v>
      </c>
      <c r="DF89" s="478">
        <f t="shared" si="216"/>
        <v>0</v>
      </c>
    </row>
    <row r="90" spans="2:110" hidden="1" x14ac:dyDescent="0.35">
      <c r="B90" s="481" t="s">
        <v>856</v>
      </c>
      <c r="C90" s="474"/>
      <c r="D90" s="440"/>
      <c r="E90" s="783"/>
      <c r="F90" s="783"/>
      <c r="G90" s="784"/>
      <c r="H90" s="784"/>
      <c r="I90" s="784"/>
      <c r="J90" s="472" t="str">
        <f t="shared" si="217"/>
        <v xml:space="preserve"> </v>
      </c>
      <c r="L90" s="441"/>
      <c r="N90" s="443">
        <f t="shared" si="215"/>
        <v>0</v>
      </c>
      <c r="P90" s="483">
        <v>0</v>
      </c>
      <c r="Q90" s="483">
        <v>0</v>
      </c>
      <c r="R90" s="483">
        <v>0</v>
      </c>
      <c r="S90" s="483">
        <v>0</v>
      </c>
      <c r="T90" s="483">
        <v>0</v>
      </c>
      <c r="U90" s="483">
        <v>0</v>
      </c>
      <c r="V90" s="483">
        <v>0</v>
      </c>
      <c r="W90" s="483">
        <v>0</v>
      </c>
      <c r="X90" s="483">
        <v>0</v>
      </c>
      <c r="Y90" s="483">
        <v>0</v>
      </c>
      <c r="Z90" s="483">
        <v>0</v>
      </c>
      <c r="AA90" s="483">
        <v>0</v>
      </c>
      <c r="AB90" s="483">
        <v>0</v>
      </c>
      <c r="AC90" s="483">
        <v>0</v>
      </c>
      <c r="AD90" s="483">
        <v>0</v>
      </c>
      <c r="AE90" s="483">
        <v>0</v>
      </c>
      <c r="AF90" s="483">
        <v>0</v>
      </c>
      <c r="AG90" s="483">
        <v>0</v>
      </c>
      <c r="AH90" s="483">
        <v>0</v>
      </c>
      <c r="AI90" s="483">
        <v>0</v>
      </c>
      <c r="AJ90" s="483">
        <v>0</v>
      </c>
      <c r="AK90" s="483">
        <v>0</v>
      </c>
      <c r="AL90" s="483">
        <v>0</v>
      </c>
      <c r="AM90" s="483">
        <v>0</v>
      </c>
      <c r="AN90" s="483">
        <v>0</v>
      </c>
      <c r="AO90" s="483">
        <v>0</v>
      </c>
      <c r="AP90" s="483">
        <v>0</v>
      </c>
      <c r="AQ90" s="483">
        <v>0</v>
      </c>
      <c r="AR90" s="483">
        <v>0</v>
      </c>
      <c r="AS90" s="483">
        <v>0</v>
      </c>
      <c r="AT90" s="483">
        <v>0</v>
      </c>
      <c r="AU90" s="483">
        <v>0</v>
      </c>
      <c r="AV90" s="483">
        <v>0</v>
      </c>
      <c r="AW90" s="483">
        <v>0</v>
      </c>
      <c r="AX90" s="483">
        <v>0</v>
      </c>
      <c r="AY90" s="483">
        <v>0</v>
      </c>
      <c r="AZ90" s="483">
        <v>0</v>
      </c>
      <c r="BA90" s="483">
        <v>0</v>
      </c>
      <c r="BB90" s="483">
        <v>0</v>
      </c>
      <c r="BC90" s="483">
        <v>0</v>
      </c>
      <c r="BD90" s="483">
        <v>0</v>
      </c>
      <c r="BE90" s="483">
        <v>0</v>
      </c>
      <c r="BF90" s="483">
        <v>0</v>
      </c>
      <c r="BG90" s="483">
        <v>0</v>
      </c>
      <c r="BH90" s="483">
        <v>0</v>
      </c>
      <c r="BI90" s="483">
        <v>0</v>
      </c>
      <c r="BJ90" s="483">
        <v>0</v>
      </c>
      <c r="BK90" s="483">
        <v>0</v>
      </c>
      <c r="BL90" s="483">
        <v>0</v>
      </c>
      <c r="BM90" s="483">
        <v>0</v>
      </c>
      <c r="BN90" s="483">
        <v>0</v>
      </c>
      <c r="BO90" s="483">
        <v>0</v>
      </c>
      <c r="BP90" s="483">
        <v>0</v>
      </c>
      <c r="BQ90" s="483">
        <v>0</v>
      </c>
      <c r="BR90" s="483">
        <v>0</v>
      </c>
      <c r="BS90" s="483">
        <v>0</v>
      </c>
      <c r="BT90" s="483">
        <v>0</v>
      </c>
      <c r="BU90" s="483">
        <v>0</v>
      </c>
      <c r="BV90" s="483">
        <v>0</v>
      </c>
      <c r="BW90" s="483">
        <v>0</v>
      </c>
      <c r="BX90" s="483">
        <v>0</v>
      </c>
      <c r="BY90" s="483">
        <v>0</v>
      </c>
      <c r="BZ90" s="483">
        <v>0</v>
      </c>
      <c r="CA90" s="483">
        <v>0</v>
      </c>
      <c r="CB90" s="483">
        <v>0</v>
      </c>
      <c r="CC90" s="483">
        <v>0</v>
      </c>
      <c r="CD90" s="483">
        <v>0</v>
      </c>
      <c r="CE90" s="483">
        <v>0</v>
      </c>
      <c r="CF90" s="483">
        <v>0</v>
      </c>
      <c r="CG90" s="483">
        <v>0</v>
      </c>
      <c r="CH90" s="483">
        <v>0</v>
      </c>
      <c r="CI90" s="483">
        <v>0</v>
      </c>
      <c r="CJ90" s="483">
        <v>0</v>
      </c>
      <c r="CK90" s="483">
        <v>0</v>
      </c>
      <c r="CL90" s="483">
        <v>0</v>
      </c>
      <c r="CM90" s="483">
        <v>0</v>
      </c>
      <c r="CN90" s="483">
        <v>0</v>
      </c>
      <c r="CO90" s="483">
        <v>0</v>
      </c>
      <c r="CP90" s="483">
        <v>0</v>
      </c>
      <c r="CQ90" s="483">
        <v>0</v>
      </c>
      <c r="CR90" s="483">
        <v>0</v>
      </c>
      <c r="CS90" s="483">
        <v>0</v>
      </c>
      <c r="CT90" s="483">
        <v>0</v>
      </c>
      <c r="CU90" s="483">
        <v>0</v>
      </c>
      <c r="CV90" s="483">
        <v>0</v>
      </c>
      <c r="CW90" s="483">
        <v>0</v>
      </c>
      <c r="CX90" s="483">
        <v>0</v>
      </c>
      <c r="CY90" s="483">
        <v>0</v>
      </c>
      <c r="CZ90" s="483">
        <v>0</v>
      </c>
      <c r="DA90" s="483">
        <v>0</v>
      </c>
      <c r="DD90" s="478">
        <f>IF(COUNT(P90:INDEX(P90:DA90,RP))&lt;&gt;RP,"Error",0)</f>
        <v>0</v>
      </c>
      <c r="DF90" s="478">
        <f t="shared" si="216"/>
        <v>0</v>
      </c>
    </row>
    <row r="91" spans="2:110" hidden="1" x14ac:dyDescent="0.35">
      <c r="B91" s="481" t="s">
        <v>856</v>
      </c>
      <c r="C91" s="474"/>
      <c r="D91" s="440"/>
      <c r="E91" s="783"/>
      <c r="F91" s="783"/>
      <c r="G91" s="784"/>
      <c r="H91" s="784"/>
      <c r="I91" s="784"/>
      <c r="J91" s="472" t="str">
        <f t="shared" si="217"/>
        <v xml:space="preserve"> </v>
      </c>
      <c r="L91" s="441"/>
      <c r="N91" s="443">
        <f t="shared" si="215"/>
        <v>0</v>
      </c>
      <c r="P91" s="483">
        <v>0</v>
      </c>
      <c r="Q91" s="483">
        <v>0</v>
      </c>
      <c r="R91" s="483">
        <v>0</v>
      </c>
      <c r="S91" s="483">
        <v>0</v>
      </c>
      <c r="T91" s="483">
        <v>0</v>
      </c>
      <c r="U91" s="483">
        <v>0</v>
      </c>
      <c r="V91" s="483">
        <v>0</v>
      </c>
      <c r="W91" s="483">
        <v>0</v>
      </c>
      <c r="X91" s="483">
        <v>0</v>
      </c>
      <c r="Y91" s="483">
        <v>0</v>
      </c>
      <c r="Z91" s="483">
        <v>0</v>
      </c>
      <c r="AA91" s="483">
        <v>0</v>
      </c>
      <c r="AB91" s="483">
        <v>0</v>
      </c>
      <c r="AC91" s="483">
        <v>0</v>
      </c>
      <c r="AD91" s="483">
        <v>0</v>
      </c>
      <c r="AE91" s="483">
        <v>0</v>
      </c>
      <c r="AF91" s="483">
        <v>0</v>
      </c>
      <c r="AG91" s="483">
        <v>0</v>
      </c>
      <c r="AH91" s="483">
        <v>0</v>
      </c>
      <c r="AI91" s="483">
        <v>0</v>
      </c>
      <c r="AJ91" s="483">
        <v>0</v>
      </c>
      <c r="AK91" s="483">
        <v>0</v>
      </c>
      <c r="AL91" s="483">
        <v>0</v>
      </c>
      <c r="AM91" s="483">
        <v>0</v>
      </c>
      <c r="AN91" s="483">
        <v>0</v>
      </c>
      <c r="AO91" s="483">
        <v>0</v>
      </c>
      <c r="AP91" s="483">
        <v>0</v>
      </c>
      <c r="AQ91" s="483">
        <v>0</v>
      </c>
      <c r="AR91" s="483">
        <v>0</v>
      </c>
      <c r="AS91" s="483">
        <v>0</v>
      </c>
      <c r="AT91" s="483">
        <v>0</v>
      </c>
      <c r="AU91" s="483">
        <v>0</v>
      </c>
      <c r="AV91" s="483">
        <v>0</v>
      </c>
      <c r="AW91" s="483">
        <v>0</v>
      </c>
      <c r="AX91" s="483">
        <v>0</v>
      </c>
      <c r="AY91" s="483">
        <v>0</v>
      </c>
      <c r="AZ91" s="483">
        <v>0</v>
      </c>
      <c r="BA91" s="483">
        <v>0</v>
      </c>
      <c r="BB91" s="483">
        <v>0</v>
      </c>
      <c r="BC91" s="483">
        <v>0</v>
      </c>
      <c r="BD91" s="483">
        <v>0</v>
      </c>
      <c r="BE91" s="483">
        <v>0</v>
      </c>
      <c r="BF91" s="483">
        <v>0</v>
      </c>
      <c r="BG91" s="483">
        <v>0</v>
      </c>
      <c r="BH91" s="483">
        <v>0</v>
      </c>
      <c r="BI91" s="483">
        <v>0</v>
      </c>
      <c r="BJ91" s="483">
        <v>0</v>
      </c>
      <c r="BK91" s="483">
        <v>0</v>
      </c>
      <c r="BL91" s="483">
        <v>0</v>
      </c>
      <c r="BM91" s="483">
        <v>0</v>
      </c>
      <c r="BN91" s="483">
        <v>0</v>
      </c>
      <c r="BO91" s="483">
        <v>0</v>
      </c>
      <c r="BP91" s="483">
        <v>0</v>
      </c>
      <c r="BQ91" s="483">
        <v>0</v>
      </c>
      <c r="BR91" s="483">
        <v>0</v>
      </c>
      <c r="BS91" s="483">
        <v>0</v>
      </c>
      <c r="BT91" s="483">
        <v>0</v>
      </c>
      <c r="BU91" s="483">
        <v>0</v>
      </c>
      <c r="BV91" s="483">
        <v>0</v>
      </c>
      <c r="BW91" s="483">
        <v>0</v>
      </c>
      <c r="BX91" s="483">
        <v>0</v>
      </c>
      <c r="BY91" s="483">
        <v>0</v>
      </c>
      <c r="BZ91" s="483">
        <v>0</v>
      </c>
      <c r="CA91" s="483">
        <v>0</v>
      </c>
      <c r="CB91" s="483">
        <v>0</v>
      </c>
      <c r="CC91" s="483">
        <v>0</v>
      </c>
      <c r="CD91" s="483">
        <v>0</v>
      </c>
      <c r="CE91" s="483">
        <v>0</v>
      </c>
      <c r="CF91" s="483">
        <v>0</v>
      </c>
      <c r="CG91" s="483">
        <v>0</v>
      </c>
      <c r="CH91" s="483">
        <v>0</v>
      </c>
      <c r="CI91" s="483">
        <v>0</v>
      </c>
      <c r="CJ91" s="483">
        <v>0</v>
      </c>
      <c r="CK91" s="483">
        <v>0</v>
      </c>
      <c r="CL91" s="483">
        <v>0</v>
      </c>
      <c r="CM91" s="483">
        <v>0</v>
      </c>
      <c r="CN91" s="483">
        <v>0</v>
      </c>
      <c r="CO91" s="483">
        <v>0</v>
      </c>
      <c r="CP91" s="483">
        <v>0</v>
      </c>
      <c r="CQ91" s="483">
        <v>0</v>
      </c>
      <c r="CR91" s="483">
        <v>0</v>
      </c>
      <c r="CS91" s="483">
        <v>0</v>
      </c>
      <c r="CT91" s="483">
        <v>0</v>
      </c>
      <c r="CU91" s="483">
        <v>0</v>
      </c>
      <c r="CV91" s="483">
        <v>0</v>
      </c>
      <c r="CW91" s="483">
        <v>0</v>
      </c>
      <c r="CX91" s="483">
        <v>0</v>
      </c>
      <c r="CY91" s="483">
        <v>0</v>
      </c>
      <c r="CZ91" s="483">
        <v>0</v>
      </c>
      <c r="DA91" s="483">
        <v>0</v>
      </c>
      <c r="DD91" s="478">
        <f>IF(COUNT(P91:INDEX(P91:DA91,RP))&lt;&gt;RP,"Error",0)</f>
        <v>0</v>
      </c>
      <c r="DF91" s="478">
        <f t="shared" si="216"/>
        <v>0</v>
      </c>
    </row>
    <row r="92" spans="2:110" hidden="1" x14ac:dyDescent="0.35">
      <c r="B92" s="481" t="s">
        <v>856</v>
      </c>
      <c r="C92" s="474"/>
      <c r="D92" s="440"/>
      <c r="E92" s="783"/>
      <c r="F92" s="783"/>
      <c r="G92" s="784"/>
      <c r="H92" s="784"/>
      <c r="I92" s="784"/>
      <c r="J92" s="472" t="str">
        <f t="shared" si="217"/>
        <v xml:space="preserve"> </v>
      </c>
      <c r="L92" s="441"/>
      <c r="N92" s="443">
        <f t="shared" si="215"/>
        <v>0</v>
      </c>
      <c r="P92" s="483">
        <v>0</v>
      </c>
      <c r="Q92" s="483">
        <v>0</v>
      </c>
      <c r="R92" s="483">
        <v>0</v>
      </c>
      <c r="S92" s="483">
        <v>0</v>
      </c>
      <c r="T92" s="483">
        <v>0</v>
      </c>
      <c r="U92" s="483">
        <v>0</v>
      </c>
      <c r="V92" s="483">
        <v>0</v>
      </c>
      <c r="W92" s="483">
        <v>0</v>
      </c>
      <c r="X92" s="483">
        <v>0</v>
      </c>
      <c r="Y92" s="483">
        <v>0</v>
      </c>
      <c r="Z92" s="483">
        <v>0</v>
      </c>
      <c r="AA92" s="483">
        <v>0</v>
      </c>
      <c r="AB92" s="483">
        <v>0</v>
      </c>
      <c r="AC92" s="483">
        <v>0</v>
      </c>
      <c r="AD92" s="483">
        <v>0</v>
      </c>
      <c r="AE92" s="483">
        <v>0</v>
      </c>
      <c r="AF92" s="483">
        <v>0</v>
      </c>
      <c r="AG92" s="483">
        <v>0</v>
      </c>
      <c r="AH92" s="483">
        <v>0</v>
      </c>
      <c r="AI92" s="483">
        <v>0</v>
      </c>
      <c r="AJ92" s="483">
        <v>0</v>
      </c>
      <c r="AK92" s="483">
        <v>0</v>
      </c>
      <c r="AL92" s="483">
        <v>0</v>
      </c>
      <c r="AM92" s="483">
        <v>0</v>
      </c>
      <c r="AN92" s="483">
        <v>0</v>
      </c>
      <c r="AO92" s="483">
        <v>0</v>
      </c>
      <c r="AP92" s="483">
        <v>0</v>
      </c>
      <c r="AQ92" s="483">
        <v>0</v>
      </c>
      <c r="AR92" s="483">
        <v>0</v>
      </c>
      <c r="AS92" s="483">
        <v>0</v>
      </c>
      <c r="AT92" s="483">
        <v>0</v>
      </c>
      <c r="AU92" s="483">
        <v>0</v>
      </c>
      <c r="AV92" s="483">
        <v>0</v>
      </c>
      <c r="AW92" s="483">
        <v>0</v>
      </c>
      <c r="AX92" s="483">
        <v>0</v>
      </c>
      <c r="AY92" s="483">
        <v>0</v>
      </c>
      <c r="AZ92" s="483">
        <v>0</v>
      </c>
      <c r="BA92" s="483">
        <v>0</v>
      </c>
      <c r="BB92" s="483">
        <v>0</v>
      </c>
      <c r="BC92" s="483">
        <v>0</v>
      </c>
      <c r="BD92" s="483">
        <v>0</v>
      </c>
      <c r="BE92" s="483">
        <v>0</v>
      </c>
      <c r="BF92" s="483">
        <v>0</v>
      </c>
      <c r="BG92" s="483">
        <v>0</v>
      </c>
      <c r="BH92" s="483">
        <v>0</v>
      </c>
      <c r="BI92" s="483">
        <v>0</v>
      </c>
      <c r="BJ92" s="483">
        <v>0</v>
      </c>
      <c r="BK92" s="483">
        <v>0</v>
      </c>
      <c r="BL92" s="483">
        <v>0</v>
      </c>
      <c r="BM92" s="483">
        <v>0</v>
      </c>
      <c r="BN92" s="483">
        <v>0</v>
      </c>
      <c r="BO92" s="483">
        <v>0</v>
      </c>
      <c r="BP92" s="483">
        <v>0</v>
      </c>
      <c r="BQ92" s="483">
        <v>0</v>
      </c>
      <c r="BR92" s="483">
        <v>0</v>
      </c>
      <c r="BS92" s="483">
        <v>0</v>
      </c>
      <c r="BT92" s="483">
        <v>0</v>
      </c>
      <c r="BU92" s="483">
        <v>0</v>
      </c>
      <c r="BV92" s="483">
        <v>0</v>
      </c>
      <c r="BW92" s="483">
        <v>0</v>
      </c>
      <c r="BX92" s="483">
        <v>0</v>
      </c>
      <c r="BY92" s="483">
        <v>0</v>
      </c>
      <c r="BZ92" s="483">
        <v>0</v>
      </c>
      <c r="CA92" s="483">
        <v>0</v>
      </c>
      <c r="CB92" s="483">
        <v>0</v>
      </c>
      <c r="CC92" s="483">
        <v>0</v>
      </c>
      <c r="CD92" s="483">
        <v>0</v>
      </c>
      <c r="CE92" s="483">
        <v>0</v>
      </c>
      <c r="CF92" s="483">
        <v>0</v>
      </c>
      <c r="CG92" s="483">
        <v>0</v>
      </c>
      <c r="CH92" s="483">
        <v>0</v>
      </c>
      <c r="CI92" s="483">
        <v>0</v>
      </c>
      <c r="CJ92" s="483">
        <v>0</v>
      </c>
      <c r="CK92" s="483">
        <v>0</v>
      </c>
      <c r="CL92" s="483">
        <v>0</v>
      </c>
      <c r="CM92" s="483">
        <v>0</v>
      </c>
      <c r="CN92" s="483">
        <v>0</v>
      </c>
      <c r="CO92" s="483">
        <v>0</v>
      </c>
      <c r="CP92" s="483">
        <v>0</v>
      </c>
      <c r="CQ92" s="483">
        <v>0</v>
      </c>
      <c r="CR92" s="483">
        <v>0</v>
      </c>
      <c r="CS92" s="483">
        <v>0</v>
      </c>
      <c r="CT92" s="483">
        <v>0</v>
      </c>
      <c r="CU92" s="483">
        <v>0</v>
      </c>
      <c r="CV92" s="483">
        <v>0</v>
      </c>
      <c r="CW92" s="483">
        <v>0</v>
      </c>
      <c r="CX92" s="483">
        <v>0</v>
      </c>
      <c r="CY92" s="483">
        <v>0</v>
      </c>
      <c r="CZ92" s="483">
        <v>0</v>
      </c>
      <c r="DA92" s="483">
        <v>0</v>
      </c>
      <c r="DD92" s="478">
        <f>IF(COUNT(P92:INDEX(P92:DA92,RP))&lt;&gt;RP,"Error",0)</f>
        <v>0</v>
      </c>
      <c r="DF92" s="478">
        <f t="shared" si="216"/>
        <v>0</v>
      </c>
    </row>
    <row r="93" spans="2:110" hidden="1" x14ac:dyDescent="0.35">
      <c r="B93" s="481" t="s">
        <v>856</v>
      </c>
      <c r="C93" s="474"/>
      <c r="D93" s="440"/>
      <c r="E93" s="783"/>
      <c r="F93" s="783"/>
      <c r="G93" s="784"/>
      <c r="H93" s="784"/>
      <c r="I93" s="784"/>
      <c r="J93" s="472" t="str">
        <f t="shared" si="217"/>
        <v xml:space="preserve"> </v>
      </c>
      <c r="L93" s="441"/>
      <c r="N93" s="443">
        <f t="shared" si="215"/>
        <v>0</v>
      </c>
      <c r="P93" s="483">
        <v>0</v>
      </c>
      <c r="Q93" s="483">
        <v>0</v>
      </c>
      <c r="R93" s="483">
        <v>0</v>
      </c>
      <c r="S93" s="483">
        <v>0</v>
      </c>
      <c r="T93" s="483">
        <v>0</v>
      </c>
      <c r="U93" s="483">
        <v>0</v>
      </c>
      <c r="V93" s="483">
        <v>0</v>
      </c>
      <c r="W93" s="483">
        <v>0</v>
      </c>
      <c r="X93" s="483">
        <v>0</v>
      </c>
      <c r="Y93" s="483">
        <v>0</v>
      </c>
      <c r="Z93" s="483">
        <v>0</v>
      </c>
      <c r="AA93" s="483">
        <v>0</v>
      </c>
      <c r="AB93" s="483">
        <v>0</v>
      </c>
      <c r="AC93" s="483">
        <v>0</v>
      </c>
      <c r="AD93" s="483">
        <v>0</v>
      </c>
      <c r="AE93" s="483">
        <v>0</v>
      </c>
      <c r="AF93" s="483">
        <v>0</v>
      </c>
      <c r="AG93" s="483">
        <v>0</v>
      </c>
      <c r="AH93" s="483">
        <v>0</v>
      </c>
      <c r="AI93" s="483">
        <v>0</v>
      </c>
      <c r="AJ93" s="483">
        <v>0</v>
      </c>
      <c r="AK93" s="483">
        <v>0</v>
      </c>
      <c r="AL93" s="483">
        <v>0</v>
      </c>
      <c r="AM93" s="483">
        <v>0</v>
      </c>
      <c r="AN93" s="483">
        <v>0</v>
      </c>
      <c r="AO93" s="483">
        <v>0</v>
      </c>
      <c r="AP93" s="483">
        <v>0</v>
      </c>
      <c r="AQ93" s="483">
        <v>0</v>
      </c>
      <c r="AR93" s="483">
        <v>0</v>
      </c>
      <c r="AS93" s="483">
        <v>0</v>
      </c>
      <c r="AT93" s="483">
        <v>0</v>
      </c>
      <c r="AU93" s="483">
        <v>0</v>
      </c>
      <c r="AV93" s="483">
        <v>0</v>
      </c>
      <c r="AW93" s="483">
        <v>0</v>
      </c>
      <c r="AX93" s="483">
        <v>0</v>
      </c>
      <c r="AY93" s="483">
        <v>0</v>
      </c>
      <c r="AZ93" s="483">
        <v>0</v>
      </c>
      <c r="BA93" s="483">
        <v>0</v>
      </c>
      <c r="BB93" s="483">
        <v>0</v>
      </c>
      <c r="BC93" s="483">
        <v>0</v>
      </c>
      <c r="BD93" s="483">
        <v>0</v>
      </c>
      <c r="BE93" s="483">
        <v>0</v>
      </c>
      <c r="BF93" s="483">
        <v>0</v>
      </c>
      <c r="BG93" s="483">
        <v>0</v>
      </c>
      <c r="BH93" s="483">
        <v>0</v>
      </c>
      <c r="BI93" s="483">
        <v>0</v>
      </c>
      <c r="BJ93" s="483">
        <v>0</v>
      </c>
      <c r="BK93" s="483">
        <v>0</v>
      </c>
      <c r="BL93" s="483">
        <v>0</v>
      </c>
      <c r="BM93" s="483">
        <v>0</v>
      </c>
      <c r="BN93" s="483">
        <v>0</v>
      </c>
      <c r="BO93" s="483">
        <v>0</v>
      </c>
      <c r="BP93" s="483">
        <v>0</v>
      </c>
      <c r="BQ93" s="483">
        <v>0</v>
      </c>
      <c r="BR93" s="483">
        <v>0</v>
      </c>
      <c r="BS93" s="483">
        <v>0</v>
      </c>
      <c r="BT93" s="483">
        <v>0</v>
      </c>
      <c r="BU93" s="483">
        <v>0</v>
      </c>
      <c r="BV93" s="483">
        <v>0</v>
      </c>
      <c r="BW93" s="483">
        <v>0</v>
      </c>
      <c r="BX93" s="483">
        <v>0</v>
      </c>
      <c r="BY93" s="483">
        <v>0</v>
      </c>
      <c r="BZ93" s="483">
        <v>0</v>
      </c>
      <c r="CA93" s="483">
        <v>0</v>
      </c>
      <c r="CB93" s="483">
        <v>0</v>
      </c>
      <c r="CC93" s="483">
        <v>0</v>
      </c>
      <c r="CD93" s="483">
        <v>0</v>
      </c>
      <c r="CE93" s="483">
        <v>0</v>
      </c>
      <c r="CF93" s="483">
        <v>0</v>
      </c>
      <c r="CG93" s="483">
        <v>0</v>
      </c>
      <c r="CH93" s="483">
        <v>0</v>
      </c>
      <c r="CI93" s="483">
        <v>0</v>
      </c>
      <c r="CJ93" s="483">
        <v>0</v>
      </c>
      <c r="CK93" s="483">
        <v>0</v>
      </c>
      <c r="CL93" s="483">
        <v>0</v>
      </c>
      <c r="CM93" s="483">
        <v>0</v>
      </c>
      <c r="CN93" s="483">
        <v>0</v>
      </c>
      <c r="CO93" s="483">
        <v>0</v>
      </c>
      <c r="CP93" s="483">
        <v>0</v>
      </c>
      <c r="CQ93" s="483">
        <v>0</v>
      </c>
      <c r="CR93" s="483">
        <v>0</v>
      </c>
      <c r="CS93" s="483">
        <v>0</v>
      </c>
      <c r="CT93" s="483">
        <v>0</v>
      </c>
      <c r="CU93" s="483">
        <v>0</v>
      </c>
      <c r="CV93" s="483">
        <v>0</v>
      </c>
      <c r="CW93" s="483">
        <v>0</v>
      </c>
      <c r="CX93" s="483">
        <v>0</v>
      </c>
      <c r="CY93" s="483">
        <v>0</v>
      </c>
      <c r="CZ93" s="483">
        <v>0</v>
      </c>
      <c r="DA93" s="483">
        <v>0</v>
      </c>
      <c r="DD93" s="478">
        <f>IF(COUNT(P93:INDEX(P93:DA93,RP))&lt;&gt;RP,"Error",0)</f>
        <v>0</v>
      </c>
      <c r="DF93" s="478">
        <f t="shared" si="216"/>
        <v>0</v>
      </c>
    </row>
    <row r="94" spans="2:110" hidden="1" x14ac:dyDescent="0.35">
      <c r="D94" s="440"/>
      <c r="E94" s="441"/>
      <c r="F94" s="441"/>
      <c r="H94" s="444"/>
      <c r="L94" s="441"/>
    </row>
    <row r="95" spans="2:110" hidden="1" x14ac:dyDescent="0.35">
      <c r="D95" s="440"/>
      <c r="E95" s="441"/>
      <c r="F95" s="441"/>
      <c r="H95" s="444"/>
      <c r="L95" s="441"/>
    </row>
    <row r="96" spans="2:110" hidden="1" x14ac:dyDescent="0.35">
      <c r="D96" s="440"/>
      <c r="M96" s="680" t="s">
        <v>2</v>
      </c>
      <c r="N96" s="681"/>
    </row>
    <row r="97" spans="1:110" ht="14.5" hidden="1" customHeight="1" x14ac:dyDescent="0.35">
      <c r="D97" s="440"/>
      <c r="I97" s="700" t="s">
        <v>147</v>
      </c>
      <c r="J97" s="700"/>
      <c r="K97" s="700"/>
      <c r="L97" s="700"/>
      <c r="M97" s="187" t="s">
        <v>3</v>
      </c>
      <c r="N97" s="187" t="s">
        <v>4</v>
      </c>
    </row>
    <row r="98" spans="1:110" hidden="1" x14ac:dyDescent="0.35">
      <c r="D98" s="440"/>
      <c r="I98" s="782" t="str">
        <f>'D2'!J71</f>
        <v xml:space="preserve">Time savings passengers </v>
      </c>
      <c r="J98" s="782"/>
      <c r="K98" s="782"/>
      <c r="L98" s="782"/>
      <c r="M98" s="585">
        <f>NPV(G.Asm!$F$40,P98:INDEX(P98:DA98,RP))</f>
        <v>0</v>
      </c>
      <c r="N98" s="585">
        <f ca="1">SUMIF($P$82:$CZT$82,"&lt;="&amp;RP,P98:DA98)</f>
        <v>0</v>
      </c>
      <c r="P98" s="583">
        <f>IF($G84="Freight",0,$N84*P84)+IF($G85="freight",0,$N85*P85)+IF($G86="freight",0,$N86*P86)+IF($G87="freight",0,$N87*P87)+IF($G88="freight",0,$N88*P88)+IF($G89="freight",0,$N89*P89)+IF($G90="freight",0,$N90*P90)+IF($G91="freight",0,$N91*P91)+IF($G92="freight",0,$N92*P92)+IF($G93="freight",0,$N93*P93)</f>
        <v>0</v>
      </c>
      <c r="Q98" s="583">
        <f t="shared" ref="Q98:CB98" si="218">IF($G84="Freight",0,$N84*Q84)+IF($G85="freight",0,$N85*Q85)+IF($G86="freight",0,$N86*Q86)+IF($G87="freight",0,$N87*Q87)+IF($G88="freight",0,$N88*Q88)+IF($G89="freight",0,$N89*Q89)+IF($G90="freight",0,$N90*Q90)+IF($G91="freight",0,$N91*Q91)+IF($G92="freight",0,$N92*Q92)+IF($G93="freight",0,$N93*Q93)</f>
        <v>0</v>
      </c>
      <c r="R98" s="583">
        <f t="shared" si="218"/>
        <v>0</v>
      </c>
      <c r="S98" s="583">
        <f t="shared" si="218"/>
        <v>0</v>
      </c>
      <c r="T98" s="583">
        <f t="shared" si="218"/>
        <v>0</v>
      </c>
      <c r="U98" s="583">
        <f t="shared" si="218"/>
        <v>0</v>
      </c>
      <c r="V98" s="583">
        <f t="shared" si="218"/>
        <v>0</v>
      </c>
      <c r="W98" s="583">
        <f t="shared" si="218"/>
        <v>0</v>
      </c>
      <c r="X98" s="583">
        <f t="shared" si="218"/>
        <v>0</v>
      </c>
      <c r="Y98" s="583">
        <f t="shared" si="218"/>
        <v>0</v>
      </c>
      <c r="Z98" s="583">
        <f t="shared" si="218"/>
        <v>0</v>
      </c>
      <c r="AA98" s="583">
        <f t="shared" si="218"/>
        <v>0</v>
      </c>
      <c r="AB98" s="583">
        <f t="shared" si="218"/>
        <v>0</v>
      </c>
      <c r="AC98" s="583">
        <f t="shared" si="218"/>
        <v>0</v>
      </c>
      <c r="AD98" s="583">
        <f t="shared" si="218"/>
        <v>0</v>
      </c>
      <c r="AE98" s="583">
        <f t="shared" si="218"/>
        <v>0</v>
      </c>
      <c r="AF98" s="583">
        <f t="shared" si="218"/>
        <v>0</v>
      </c>
      <c r="AG98" s="583">
        <f t="shared" si="218"/>
        <v>0</v>
      </c>
      <c r="AH98" s="583">
        <f t="shared" si="218"/>
        <v>0</v>
      </c>
      <c r="AI98" s="583">
        <f t="shared" si="218"/>
        <v>0</v>
      </c>
      <c r="AJ98" s="583">
        <f t="shared" si="218"/>
        <v>0</v>
      </c>
      <c r="AK98" s="583">
        <f t="shared" si="218"/>
        <v>0</v>
      </c>
      <c r="AL98" s="583">
        <f t="shared" si="218"/>
        <v>0</v>
      </c>
      <c r="AM98" s="583">
        <f t="shared" si="218"/>
        <v>0</v>
      </c>
      <c r="AN98" s="583">
        <f t="shared" si="218"/>
        <v>0</v>
      </c>
      <c r="AO98" s="583">
        <f t="shared" si="218"/>
        <v>0</v>
      </c>
      <c r="AP98" s="583">
        <f t="shared" si="218"/>
        <v>0</v>
      </c>
      <c r="AQ98" s="583">
        <f t="shared" si="218"/>
        <v>0</v>
      </c>
      <c r="AR98" s="583">
        <f t="shared" si="218"/>
        <v>0</v>
      </c>
      <c r="AS98" s="583">
        <f t="shared" si="218"/>
        <v>0</v>
      </c>
      <c r="AT98" s="583">
        <f t="shared" si="218"/>
        <v>0</v>
      </c>
      <c r="AU98" s="583">
        <f t="shared" si="218"/>
        <v>0</v>
      </c>
      <c r="AV98" s="583">
        <f t="shared" si="218"/>
        <v>0</v>
      </c>
      <c r="AW98" s="583">
        <f t="shared" si="218"/>
        <v>0</v>
      </c>
      <c r="AX98" s="583">
        <f t="shared" si="218"/>
        <v>0</v>
      </c>
      <c r="AY98" s="583">
        <f t="shared" si="218"/>
        <v>0</v>
      </c>
      <c r="AZ98" s="583">
        <f t="shared" si="218"/>
        <v>0</v>
      </c>
      <c r="BA98" s="583">
        <f t="shared" si="218"/>
        <v>0</v>
      </c>
      <c r="BB98" s="583">
        <f t="shared" si="218"/>
        <v>0</v>
      </c>
      <c r="BC98" s="583">
        <f t="shared" si="218"/>
        <v>0</v>
      </c>
      <c r="BD98" s="583">
        <f t="shared" si="218"/>
        <v>0</v>
      </c>
      <c r="BE98" s="583">
        <f t="shared" si="218"/>
        <v>0</v>
      </c>
      <c r="BF98" s="583">
        <f t="shared" si="218"/>
        <v>0</v>
      </c>
      <c r="BG98" s="583">
        <f t="shared" si="218"/>
        <v>0</v>
      </c>
      <c r="BH98" s="583">
        <f t="shared" si="218"/>
        <v>0</v>
      </c>
      <c r="BI98" s="583">
        <f t="shared" si="218"/>
        <v>0</v>
      </c>
      <c r="BJ98" s="583">
        <f t="shared" si="218"/>
        <v>0</v>
      </c>
      <c r="BK98" s="583">
        <f t="shared" si="218"/>
        <v>0</v>
      </c>
      <c r="BL98" s="583">
        <f t="shared" si="218"/>
        <v>0</v>
      </c>
      <c r="BM98" s="583">
        <f t="shared" si="218"/>
        <v>0</v>
      </c>
      <c r="BN98" s="583">
        <f t="shared" si="218"/>
        <v>0</v>
      </c>
      <c r="BO98" s="583">
        <f t="shared" si="218"/>
        <v>0</v>
      </c>
      <c r="BP98" s="583">
        <f t="shared" si="218"/>
        <v>0</v>
      </c>
      <c r="BQ98" s="583">
        <f t="shared" si="218"/>
        <v>0</v>
      </c>
      <c r="BR98" s="583">
        <f t="shared" si="218"/>
        <v>0</v>
      </c>
      <c r="BS98" s="583">
        <f t="shared" si="218"/>
        <v>0</v>
      </c>
      <c r="BT98" s="583">
        <f t="shared" si="218"/>
        <v>0</v>
      </c>
      <c r="BU98" s="583">
        <f t="shared" si="218"/>
        <v>0</v>
      </c>
      <c r="BV98" s="583">
        <f t="shared" si="218"/>
        <v>0</v>
      </c>
      <c r="BW98" s="583">
        <f t="shared" si="218"/>
        <v>0</v>
      </c>
      <c r="BX98" s="583">
        <f t="shared" si="218"/>
        <v>0</v>
      </c>
      <c r="BY98" s="583">
        <f t="shared" si="218"/>
        <v>0</v>
      </c>
      <c r="BZ98" s="583">
        <f t="shared" si="218"/>
        <v>0</v>
      </c>
      <c r="CA98" s="583">
        <f t="shared" si="218"/>
        <v>0</v>
      </c>
      <c r="CB98" s="583">
        <f t="shared" si="218"/>
        <v>0</v>
      </c>
      <c r="CC98" s="583">
        <f t="shared" ref="CC98:DA98" si="219">IF($G84="Freight",0,$N84*CC84)+IF($G85="freight",0,$N85*CC85)+IF($G86="freight",0,$N86*CC86)+IF($G87="freight",0,$N87*CC87)+IF($G88="freight",0,$N88*CC88)+IF($G89="freight",0,$N89*CC89)+IF($G90="freight",0,$N90*CC90)+IF($G91="freight",0,$N91*CC91)+IF($G92="freight",0,$N92*CC92)+IF($G93="freight",0,$N93*CC93)</f>
        <v>0</v>
      </c>
      <c r="CD98" s="583">
        <f t="shared" si="219"/>
        <v>0</v>
      </c>
      <c r="CE98" s="583">
        <f t="shared" si="219"/>
        <v>0</v>
      </c>
      <c r="CF98" s="583">
        <f t="shared" si="219"/>
        <v>0</v>
      </c>
      <c r="CG98" s="583">
        <f t="shared" si="219"/>
        <v>0</v>
      </c>
      <c r="CH98" s="583">
        <f t="shared" si="219"/>
        <v>0</v>
      </c>
      <c r="CI98" s="583">
        <f t="shared" si="219"/>
        <v>0</v>
      </c>
      <c r="CJ98" s="583">
        <f t="shared" si="219"/>
        <v>0</v>
      </c>
      <c r="CK98" s="583">
        <f t="shared" si="219"/>
        <v>0</v>
      </c>
      <c r="CL98" s="583">
        <f t="shared" si="219"/>
        <v>0</v>
      </c>
      <c r="CM98" s="583">
        <f t="shared" si="219"/>
        <v>0</v>
      </c>
      <c r="CN98" s="583">
        <f t="shared" si="219"/>
        <v>0</v>
      </c>
      <c r="CO98" s="583">
        <f t="shared" si="219"/>
        <v>0</v>
      </c>
      <c r="CP98" s="583">
        <f t="shared" si="219"/>
        <v>0</v>
      </c>
      <c r="CQ98" s="583">
        <f t="shared" si="219"/>
        <v>0</v>
      </c>
      <c r="CR98" s="583">
        <f t="shared" si="219"/>
        <v>0</v>
      </c>
      <c r="CS98" s="583">
        <f t="shared" si="219"/>
        <v>0</v>
      </c>
      <c r="CT98" s="583">
        <f t="shared" si="219"/>
        <v>0</v>
      </c>
      <c r="CU98" s="583">
        <f t="shared" si="219"/>
        <v>0</v>
      </c>
      <c r="CV98" s="583">
        <f t="shared" si="219"/>
        <v>0</v>
      </c>
      <c r="CW98" s="583">
        <f t="shared" si="219"/>
        <v>0</v>
      </c>
      <c r="CX98" s="583">
        <f t="shared" si="219"/>
        <v>0</v>
      </c>
      <c r="CY98" s="583">
        <f t="shared" si="219"/>
        <v>0</v>
      </c>
      <c r="CZ98" s="583">
        <f t="shared" si="219"/>
        <v>0</v>
      </c>
      <c r="DA98" s="583">
        <f t="shared" si="219"/>
        <v>0</v>
      </c>
    </row>
    <row r="99" spans="1:110" hidden="1" x14ac:dyDescent="0.35">
      <c r="D99" s="440"/>
      <c r="I99" s="782" t="str">
        <f>'D2'!J72</f>
        <v xml:space="preserve">Time savings freight </v>
      </c>
      <c r="J99" s="782"/>
      <c r="K99" s="782"/>
      <c r="L99" s="782"/>
      <c r="M99" s="585">
        <f>NPV(G.Asm!$F$40,P99:INDEX(P99:DA99,RP))</f>
        <v>0</v>
      </c>
      <c r="N99" s="585">
        <f ca="1">SUMIF($P$82:$CZT$82,"&lt;="&amp;RP,P99:DA99)</f>
        <v>0</v>
      </c>
      <c r="P99" s="583">
        <f>IF($G84="freight",IF(ISNUMBER($N84),$N84*P84,0),0)+IF($G85="freight",IF(ISNUMBER($N85),$N85*P85,0),0)+IF($G86="freight",IF(ISNUMBER($N86),$N86*P86,0),0)+IF($G87="freight",IF(ISNUMBER($N87),$N87*P87,0),0)+IF($G88="freight",IF(ISNUMBER($N88),$N88*P88,0),0)+IF($G89="freight",IF(ISNUMBER($N89),$N89*P89,0),0)+IF($G90="freight",IF(ISNUMBER($N90),$N90*P90,0),0)+IF($G91="freight",IF(ISNUMBER($N91),$N91*P91,0),0)+IF($G92="freight",IF(ISNUMBER($N92),$N92*P92,0),0)+IF($G93="freight",IF(ISNUMBER($N93),$N93*P93,0),0)</f>
        <v>0</v>
      </c>
      <c r="Q99" s="583">
        <f t="shared" ref="Q99:CB99" si="220">IF($G84="freight",IF(ISNUMBER($N84),$N84*Q84,0),0)+IF($G85="freight",IF(ISNUMBER($N85),$N85*Q85,0),0)+IF($G86="freight",IF(ISNUMBER($N86),$N86*Q86,0),0)+IF($G87="freight",IF(ISNUMBER($N87),$N87*Q87,0),0)+IF($G88="freight",IF(ISNUMBER($N88),$N88*Q88,0),0)+IF($G89="freight",IF(ISNUMBER($N89),$N89*Q89,0),0)+IF($G90="freight",IF(ISNUMBER($N90),$N90*Q90,0),0)+IF($G91="freight",IF(ISNUMBER($N91),$N91*Q91,0),0)+IF($G92="freight",IF(ISNUMBER($N92),$N92*Q92,0),0)+IF($G93="freight",IF(ISNUMBER($N93),$N93*Q93,0),0)</f>
        <v>0</v>
      </c>
      <c r="R99" s="583">
        <f t="shared" si="220"/>
        <v>0</v>
      </c>
      <c r="S99" s="583">
        <f t="shared" si="220"/>
        <v>0</v>
      </c>
      <c r="T99" s="583">
        <f t="shared" si="220"/>
        <v>0</v>
      </c>
      <c r="U99" s="583">
        <f t="shared" si="220"/>
        <v>0</v>
      </c>
      <c r="V99" s="583">
        <f t="shared" si="220"/>
        <v>0</v>
      </c>
      <c r="W99" s="583">
        <f t="shared" si="220"/>
        <v>0</v>
      </c>
      <c r="X99" s="583">
        <f t="shared" si="220"/>
        <v>0</v>
      </c>
      <c r="Y99" s="583">
        <f t="shared" si="220"/>
        <v>0</v>
      </c>
      <c r="Z99" s="583">
        <f t="shared" si="220"/>
        <v>0</v>
      </c>
      <c r="AA99" s="583">
        <f t="shared" si="220"/>
        <v>0</v>
      </c>
      <c r="AB99" s="583">
        <f t="shared" si="220"/>
        <v>0</v>
      </c>
      <c r="AC99" s="583">
        <f t="shared" si="220"/>
        <v>0</v>
      </c>
      <c r="AD99" s="583">
        <f t="shared" si="220"/>
        <v>0</v>
      </c>
      <c r="AE99" s="583">
        <f t="shared" si="220"/>
        <v>0</v>
      </c>
      <c r="AF99" s="583">
        <f t="shared" si="220"/>
        <v>0</v>
      </c>
      <c r="AG99" s="583">
        <f t="shared" si="220"/>
        <v>0</v>
      </c>
      <c r="AH99" s="583">
        <f t="shared" si="220"/>
        <v>0</v>
      </c>
      <c r="AI99" s="583">
        <f t="shared" si="220"/>
        <v>0</v>
      </c>
      <c r="AJ99" s="583">
        <f t="shared" si="220"/>
        <v>0</v>
      </c>
      <c r="AK99" s="583">
        <f t="shared" si="220"/>
        <v>0</v>
      </c>
      <c r="AL99" s="583">
        <f t="shared" si="220"/>
        <v>0</v>
      </c>
      <c r="AM99" s="583">
        <f t="shared" si="220"/>
        <v>0</v>
      </c>
      <c r="AN99" s="583">
        <f t="shared" si="220"/>
        <v>0</v>
      </c>
      <c r="AO99" s="583">
        <f t="shared" si="220"/>
        <v>0</v>
      </c>
      <c r="AP99" s="583">
        <f t="shared" si="220"/>
        <v>0</v>
      </c>
      <c r="AQ99" s="583">
        <f t="shared" si="220"/>
        <v>0</v>
      </c>
      <c r="AR99" s="583">
        <f t="shared" si="220"/>
        <v>0</v>
      </c>
      <c r="AS99" s="583">
        <f t="shared" si="220"/>
        <v>0</v>
      </c>
      <c r="AT99" s="583">
        <f t="shared" si="220"/>
        <v>0</v>
      </c>
      <c r="AU99" s="583">
        <f t="shared" si="220"/>
        <v>0</v>
      </c>
      <c r="AV99" s="583">
        <f t="shared" si="220"/>
        <v>0</v>
      </c>
      <c r="AW99" s="583">
        <f t="shared" si="220"/>
        <v>0</v>
      </c>
      <c r="AX99" s="583">
        <f t="shared" si="220"/>
        <v>0</v>
      </c>
      <c r="AY99" s="583">
        <f t="shared" si="220"/>
        <v>0</v>
      </c>
      <c r="AZ99" s="583">
        <f t="shared" si="220"/>
        <v>0</v>
      </c>
      <c r="BA99" s="583">
        <f t="shared" si="220"/>
        <v>0</v>
      </c>
      <c r="BB99" s="583">
        <f t="shared" si="220"/>
        <v>0</v>
      </c>
      <c r="BC99" s="583">
        <f t="shared" si="220"/>
        <v>0</v>
      </c>
      <c r="BD99" s="583">
        <f t="shared" si="220"/>
        <v>0</v>
      </c>
      <c r="BE99" s="583">
        <f t="shared" si="220"/>
        <v>0</v>
      </c>
      <c r="BF99" s="583">
        <f t="shared" si="220"/>
        <v>0</v>
      </c>
      <c r="BG99" s="583">
        <f t="shared" si="220"/>
        <v>0</v>
      </c>
      <c r="BH99" s="583">
        <f t="shared" si="220"/>
        <v>0</v>
      </c>
      <c r="BI99" s="583">
        <f t="shared" si="220"/>
        <v>0</v>
      </c>
      <c r="BJ99" s="583">
        <f t="shared" si="220"/>
        <v>0</v>
      </c>
      <c r="BK99" s="583">
        <f t="shared" si="220"/>
        <v>0</v>
      </c>
      <c r="BL99" s="583">
        <f t="shared" si="220"/>
        <v>0</v>
      </c>
      <c r="BM99" s="583">
        <f t="shared" si="220"/>
        <v>0</v>
      </c>
      <c r="BN99" s="583">
        <f t="shared" si="220"/>
        <v>0</v>
      </c>
      <c r="BO99" s="583">
        <f t="shared" si="220"/>
        <v>0</v>
      </c>
      <c r="BP99" s="583">
        <f t="shared" si="220"/>
        <v>0</v>
      </c>
      <c r="BQ99" s="583">
        <f t="shared" si="220"/>
        <v>0</v>
      </c>
      <c r="BR99" s="583">
        <f t="shared" si="220"/>
        <v>0</v>
      </c>
      <c r="BS99" s="583">
        <f t="shared" si="220"/>
        <v>0</v>
      </c>
      <c r="BT99" s="583">
        <f t="shared" si="220"/>
        <v>0</v>
      </c>
      <c r="BU99" s="583">
        <f t="shared" si="220"/>
        <v>0</v>
      </c>
      <c r="BV99" s="583">
        <f t="shared" si="220"/>
        <v>0</v>
      </c>
      <c r="BW99" s="583">
        <f t="shared" si="220"/>
        <v>0</v>
      </c>
      <c r="BX99" s="583">
        <f t="shared" si="220"/>
        <v>0</v>
      </c>
      <c r="BY99" s="583">
        <f t="shared" si="220"/>
        <v>0</v>
      </c>
      <c r="BZ99" s="583">
        <f t="shared" si="220"/>
        <v>0</v>
      </c>
      <c r="CA99" s="583">
        <f t="shared" si="220"/>
        <v>0</v>
      </c>
      <c r="CB99" s="583">
        <f t="shared" si="220"/>
        <v>0</v>
      </c>
      <c r="CC99" s="583">
        <f t="shared" ref="CC99:DA99" si="221">IF($G84="freight",IF(ISNUMBER($N84),$N84*CC84,0),0)+IF($G85="freight",IF(ISNUMBER($N85),$N85*CC85,0),0)+IF($G86="freight",IF(ISNUMBER($N86),$N86*CC86,0),0)+IF($G87="freight",IF(ISNUMBER($N87),$N87*CC87,0),0)+IF($G88="freight",IF(ISNUMBER($N88),$N88*CC88,0),0)+IF($G89="freight",IF(ISNUMBER($N89),$N89*CC89,0),0)+IF($G90="freight",IF(ISNUMBER($N90),$N90*CC90,0),0)+IF($G91="freight",IF(ISNUMBER($N91),$N91*CC91,0),0)+IF($G92="freight",IF(ISNUMBER($N92),$N92*CC92,0),0)+IF($G93="freight",IF(ISNUMBER($N93),$N93*CC93,0),0)</f>
        <v>0</v>
      </c>
      <c r="CD99" s="583">
        <f t="shared" si="221"/>
        <v>0</v>
      </c>
      <c r="CE99" s="583">
        <f t="shared" si="221"/>
        <v>0</v>
      </c>
      <c r="CF99" s="583">
        <f t="shared" si="221"/>
        <v>0</v>
      </c>
      <c r="CG99" s="583">
        <f t="shared" si="221"/>
        <v>0</v>
      </c>
      <c r="CH99" s="583">
        <f t="shared" si="221"/>
        <v>0</v>
      </c>
      <c r="CI99" s="583">
        <f t="shared" si="221"/>
        <v>0</v>
      </c>
      <c r="CJ99" s="583">
        <f t="shared" si="221"/>
        <v>0</v>
      </c>
      <c r="CK99" s="583">
        <f t="shared" si="221"/>
        <v>0</v>
      </c>
      <c r="CL99" s="583">
        <f t="shared" si="221"/>
        <v>0</v>
      </c>
      <c r="CM99" s="583">
        <f t="shared" si="221"/>
        <v>0</v>
      </c>
      <c r="CN99" s="583">
        <f t="shared" si="221"/>
        <v>0</v>
      </c>
      <c r="CO99" s="583">
        <f t="shared" si="221"/>
        <v>0</v>
      </c>
      <c r="CP99" s="583">
        <f t="shared" si="221"/>
        <v>0</v>
      </c>
      <c r="CQ99" s="583">
        <f t="shared" si="221"/>
        <v>0</v>
      </c>
      <c r="CR99" s="583">
        <f t="shared" si="221"/>
        <v>0</v>
      </c>
      <c r="CS99" s="583">
        <f t="shared" si="221"/>
        <v>0</v>
      </c>
      <c r="CT99" s="583">
        <f t="shared" si="221"/>
        <v>0</v>
      </c>
      <c r="CU99" s="583">
        <f t="shared" si="221"/>
        <v>0</v>
      </c>
      <c r="CV99" s="583">
        <f t="shared" si="221"/>
        <v>0</v>
      </c>
      <c r="CW99" s="583">
        <f t="shared" si="221"/>
        <v>0</v>
      </c>
      <c r="CX99" s="583">
        <f t="shared" si="221"/>
        <v>0</v>
      </c>
      <c r="CY99" s="583">
        <f t="shared" si="221"/>
        <v>0</v>
      </c>
      <c r="CZ99" s="583">
        <f t="shared" si="221"/>
        <v>0</v>
      </c>
      <c r="DA99" s="583">
        <f t="shared" si="221"/>
        <v>0</v>
      </c>
    </row>
    <row r="100" spans="1:110" s="475" customFormat="1" ht="15" hidden="1" thickBot="1" x14ac:dyDescent="0.4">
      <c r="A100" s="445"/>
      <c r="B100" s="445"/>
      <c r="C100" s="445"/>
      <c r="D100" s="446"/>
      <c r="E100" s="447"/>
      <c r="F100" s="445"/>
      <c r="G100" s="445"/>
      <c r="H100" s="445"/>
      <c r="I100" s="445"/>
      <c r="J100" s="445"/>
      <c r="K100" s="445"/>
      <c r="L100" s="448"/>
      <c r="M100" s="448"/>
      <c r="N100" s="448"/>
      <c r="O100" s="449"/>
      <c r="P100" s="449"/>
      <c r="Q100" s="445"/>
      <c r="R100" s="450"/>
      <c r="S100" s="450"/>
      <c r="T100" s="450"/>
      <c r="U100" s="450"/>
      <c r="V100" s="450"/>
      <c r="W100" s="450"/>
      <c r="X100" s="450"/>
      <c r="Y100" s="450"/>
      <c r="Z100" s="450"/>
      <c r="AA100" s="450"/>
      <c r="AB100" s="450"/>
      <c r="AC100" s="450"/>
      <c r="AD100" s="450"/>
      <c r="AE100" s="450"/>
      <c r="AF100" s="450"/>
      <c r="AG100" s="450"/>
      <c r="AH100" s="450"/>
      <c r="AI100" s="450"/>
      <c r="AJ100" s="450"/>
      <c r="AK100" s="450"/>
      <c r="AL100" s="450"/>
      <c r="AM100" s="450"/>
      <c r="AN100" s="450"/>
      <c r="AO100" s="450"/>
      <c r="AP100" s="450"/>
      <c r="AQ100" s="450"/>
      <c r="AR100" s="450"/>
      <c r="AS100" s="450"/>
      <c r="AT100" s="450"/>
      <c r="AU100" s="450"/>
      <c r="AV100" s="450"/>
      <c r="AW100" s="450"/>
      <c r="AX100" s="450"/>
      <c r="AY100" s="450"/>
      <c r="AZ100" s="450"/>
      <c r="BA100" s="450"/>
      <c r="BB100" s="450"/>
      <c r="BC100" s="450"/>
      <c r="BD100" s="450"/>
      <c r="BE100" s="450"/>
      <c r="BF100" s="450"/>
      <c r="BG100" s="450"/>
      <c r="BH100" s="450"/>
      <c r="BI100" s="450"/>
      <c r="BJ100" s="450"/>
      <c r="BK100" s="450"/>
      <c r="BL100" s="450"/>
      <c r="BM100" s="450"/>
      <c r="BN100" s="450"/>
      <c r="BO100" s="450"/>
      <c r="BP100" s="450"/>
      <c r="BQ100" s="450"/>
      <c r="BR100" s="450"/>
      <c r="BS100" s="450"/>
      <c r="BT100" s="450"/>
      <c r="BU100" s="450"/>
      <c r="BV100" s="450"/>
      <c r="BW100" s="450"/>
      <c r="BX100" s="450"/>
      <c r="BY100" s="450"/>
      <c r="BZ100" s="450"/>
      <c r="CA100" s="450"/>
      <c r="CB100" s="450"/>
      <c r="CC100" s="450"/>
      <c r="CD100" s="450"/>
      <c r="CE100" s="450"/>
      <c r="CF100" s="450"/>
      <c r="CG100" s="450"/>
      <c r="CH100" s="450"/>
      <c r="CI100" s="450"/>
      <c r="CJ100" s="450"/>
      <c r="CK100" s="450"/>
      <c r="CL100" s="450"/>
      <c r="CM100" s="450"/>
      <c r="CN100" s="450"/>
      <c r="CO100" s="450"/>
      <c r="CP100" s="450"/>
      <c r="CQ100" s="450"/>
      <c r="CR100" s="450"/>
      <c r="CS100" s="450"/>
      <c r="CT100" s="450"/>
      <c r="CU100" s="450"/>
      <c r="CV100" s="450"/>
      <c r="CW100" s="450"/>
      <c r="CX100" s="450"/>
      <c r="CY100" s="450"/>
      <c r="CZ100" s="450"/>
      <c r="DA100" s="450"/>
      <c r="DB100" s="450"/>
      <c r="DC100" s="450"/>
    </row>
    <row r="101" spans="1:110" hidden="1" x14ac:dyDescent="0.35">
      <c r="D101" s="440"/>
      <c r="E101" s="441"/>
      <c r="L101" s="451"/>
      <c r="M101" s="451"/>
      <c r="N101" s="451"/>
      <c r="O101" s="452"/>
      <c r="P101" s="452"/>
    </row>
    <row r="102" spans="1:110" hidden="1" x14ac:dyDescent="0.35"/>
    <row r="103" spans="1:110" ht="23.5" hidden="1" x14ac:dyDescent="0.55000000000000004">
      <c r="C103" s="437" t="s">
        <v>97</v>
      </c>
      <c r="E103" s="679" t="str">
        <f>IF(DD107&gt;0,DD106,IF(DF107&gt;0,DF106,""))</f>
        <v/>
      </c>
      <c r="F103" s="679"/>
      <c r="G103" s="780"/>
      <c r="H103" s="780"/>
      <c r="I103" s="780"/>
    </row>
    <row r="104" spans="1:110" hidden="1" x14ac:dyDescent="0.35">
      <c r="C104" s="438" t="str">
        <f>"'"&amp;G.Asm!F25&amp;"'"</f>
        <v>'Text'</v>
      </c>
      <c r="E104" s="679"/>
      <c r="F104" s="679"/>
      <c r="G104" s="780"/>
      <c r="H104" s="780"/>
      <c r="I104" s="780"/>
    </row>
    <row r="105" spans="1:110" hidden="1" x14ac:dyDescent="0.35">
      <c r="DD105" s="404" t="str">
        <f>$DD$7</f>
        <v>Zero value checking</v>
      </c>
      <c r="DF105" s="404" t="str">
        <f>$DF$7</f>
        <v>Row completion checking</v>
      </c>
    </row>
    <row r="106" spans="1:110" ht="15.5" hidden="1" x14ac:dyDescent="0.35">
      <c r="C106" s="439" t="s">
        <v>852</v>
      </c>
      <c r="D106" s="440"/>
      <c r="K106" s="785" t="s">
        <v>493</v>
      </c>
      <c r="L106" s="785" t="s">
        <v>494</v>
      </c>
      <c r="M106" s="785" t="s">
        <v>105</v>
      </c>
      <c r="N106" s="785" t="s">
        <v>495</v>
      </c>
      <c r="P106" s="188">
        <v>1</v>
      </c>
      <c r="Q106" s="188">
        <v>2</v>
      </c>
      <c r="R106" s="188">
        <v>3</v>
      </c>
      <c r="S106" s="188">
        <v>4</v>
      </c>
      <c r="T106" s="188">
        <v>5</v>
      </c>
      <c r="U106" s="188">
        <v>6</v>
      </c>
      <c r="V106" s="188">
        <v>7</v>
      </c>
      <c r="W106" s="188">
        <v>8</v>
      </c>
      <c r="X106" s="188">
        <v>9</v>
      </c>
      <c r="Y106" s="188">
        <v>10</v>
      </c>
      <c r="Z106" s="188">
        <v>11</v>
      </c>
      <c r="AA106" s="188">
        <v>12</v>
      </c>
      <c r="AB106" s="188">
        <v>13</v>
      </c>
      <c r="AC106" s="188">
        <v>14</v>
      </c>
      <c r="AD106" s="188">
        <v>15</v>
      </c>
      <c r="AE106" s="188">
        <v>16</v>
      </c>
      <c r="AF106" s="188">
        <v>17</v>
      </c>
      <c r="AG106" s="188">
        <v>18</v>
      </c>
      <c r="AH106" s="188">
        <v>19</v>
      </c>
      <c r="AI106" s="188">
        <v>20</v>
      </c>
      <c r="AJ106" s="188">
        <v>21</v>
      </c>
      <c r="AK106" s="188">
        <v>22</v>
      </c>
      <c r="AL106" s="188">
        <v>23</v>
      </c>
      <c r="AM106" s="188">
        <v>24</v>
      </c>
      <c r="AN106" s="188">
        <v>25</v>
      </c>
      <c r="AO106" s="188">
        <v>26</v>
      </c>
      <c r="AP106" s="188">
        <v>27</v>
      </c>
      <c r="AQ106" s="188">
        <v>28</v>
      </c>
      <c r="AR106" s="188">
        <v>29</v>
      </c>
      <c r="AS106" s="188">
        <v>30</v>
      </c>
      <c r="AT106" s="188">
        <v>31</v>
      </c>
      <c r="AU106" s="188">
        <v>32</v>
      </c>
      <c r="AV106" s="188">
        <v>33</v>
      </c>
      <c r="AW106" s="188">
        <v>34</v>
      </c>
      <c r="AX106" s="188">
        <v>35</v>
      </c>
      <c r="AY106" s="188">
        <v>36</v>
      </c>
      <c r="AZ106" s="188">
        <v>37</v>
      </c>
      <c r="BA106" s="188">
        <v>38</v>
      </c>
      <c r="BB106" s="188">
        <v>39</v>
      </c>
      <c r="BC106" s="188">
        <v>40</v>
      </c>
      <c r="BD106" s="188">
        <v>41</v>
      </c>
      <c r="BE106" s="188">
        <v>42</v>
      </c>
      <c r="BF106" s="188">
        <v>43</v>
      </c>
      <c r="BG106" s="188">
        <v>44</v>
      </c>
      <c r="BH106" s="188">
        <v>45</v>
      </c>
      <c r="BI106" s="188">
        <v>46</v>
      </c>
      <c r="BJ106" s="188">
        <v>47</v>
      </c>
      <c r="BK106" s="188">
        <v>48</v>
      </c>
      <c r="BL106" s="188">
        <v>49</v>
      </c>
      <c r="BM106" s="188">
        <v>50</v>
      </c>
      <c r="BN106" s="188">
        <v>51</v>
      </c>
      <c r="BO106" s="188">
        <v>52</v>
      </c>
      <c r="BP106" s="188">
        <v>53</v>
      </c>
      <c r="BQ106" s="188">
        <v>54</v>
      </c>
      <c r="BR106" s="188">
        <v>55</v>
      </c>
      <c r="BS106" s="188">
        <v>56</v>
      </c>
      <c r="BT106" s="188">
        <v>57</v>
      </c>
      <c r="BU106" s="188">
        <v>58</v>
      </c>
      <c r="BV106" s="188">
        <v>59</v>
      </c>
      <c r="BW106" s="188">
        <v>60</v>
      </c>
      <c r="BX106" s="188">
        <v>61</v>
      </c>
      <c r="BY106" s="188">
        <v>62</v>
      </c>
      <c r="BZ106" s="188">
        <v>63</v>
      </c>
      <c r="CA106" s="188">
        <v>64</v>
      </c>
      <c r="CB106" s="188">
        <v>65</v>
      </c>
      <c r="CC106" s="188">
        <v>66</v>
      </c>
      <c r="CD106" s="188">
        <v>67</v>
      </c>
      <c r="CE106" s="188">
        <v>68</v>
      </c>
      <c r="CF106" s="188">
        <v>69</v>
      </c>
      <c r="CG106" s="188">
        <v>70</v>
      </c>
      <c r="CH106" s="188">
        <v>71</v>
      </c>
      <c r="CI106" s="188">
        <v>72</v>
      </c>
      <c r="CJ106" s="188">
        <v>73</v>
      </c>
      <c r="CK106" s="188">
        <v>74</v>
      </c>
      <c r="CL106" s="188">
        <v>75</v>
      </c>
      <c r="CM106" s="188">
        <v>76</v>
      </c>
      <c r="CN106" s="188">
        <v>77</v>
      </c>
      <c r="CO106" s="188">
        <v>78</v>
      </c>
      <c r="CP106" s="188">
        <v>79</v>
      </c>
      <c r="CQ106" s="188">
        <v>80</v>
      </c>
      <c r="CR106" s="188">
        <v>81</v>
      </c>
      <c r="CS106" s="188">
        <v>82</v>
      </c>
      <c r="CT106" s="188">
        <v>83</v>
      </c>
      <c r="CU106" s="188">
        <v>84</v>
      </c>
      <c r="CV106" s="188">
        <v>85</v>
      </c>
      <c r="CW106" s="188">
        <v>86</v>
      </c>
      <c r="CX106" s="188">
        <v>87</v>
      </c>
      <c r="CY106" s="188">
        <v>88</v>
      </c>
      <c r="CZ106" s="188">
        <v>89</v>
      </c>
      <c r="DA106" s="188">
        <v>90</v>
      </c>
      <c r="DD106" s="404" t="str">
        <f>$DD$8</f>
        <v>No empty cells can be left in a row – please fill with values or zeros instead</v>
      </c>
      <c r="DF106" s="404" t="str">
        <f>$DF$8</f>
        <v>Row should be fully completed with inputs</v>
      </c>
    </row>
    <row r="107" spans="1:110" hidden="1" x14ac:dyDescent="0.35">
      <c r="C107" s="239"/>
      <c r="D107" s="440"/>
      <c r="E107" s="239" t="s">
        <v>490</v>
      </c>
      <c r="F107" s="787" t="s">
        <v>491</v>
      </c>
      <c r="G107" s="789"/>
      <c r="H107" s="788"/>
      <c r="I107" s="239" t="s">
        <v>492</v>
      </c>
      <c r="K107" s="785"/>
      <c r="L107" s="785"/>
      <c r="M107" s="785"/>
      <c r="N107" s="785"/>
      <c r="O107" s="442"/>
      <c r="P107" s="188">
        <f>G.Asm!F33</f>
        <v>2022</v>
      </c>
      <c r="Q107" s="188">
        <f>+P107+1</f>
        <v>2023</v>
      </c>
      <c r="R107" s="188">
        <f t="shared" ref="R107" si="222">+Q107+1</f>
        <v>2024</v>
      </c>
      <c r="S107" s="188">
        <f t="shared" ref="S107" si="223">+R107+1</f>
        <v>2025</v>
      </c>
      <c r="T107" s="188">
        <f t="shared" ref="T107" si="224">+S107+1</f>
        <v>2026</v>
      </c>
      <c r="U107" s="188">
        <f t="shared" ref="U107" si="225">+T107+1</f>
        <v>2027</v>
      </c>
      <c r="V107" s="188">
        <f t="shared" ref="V107" si="226">+U107+1</f>
        <v>2028</v>
      </c>
      <c r="W107" s="188">
        <f t="shared" ref="W107" si="227">+V107+1</f>
        <v>2029</v>
      </c>
      <c r="X107" s="188">
        <f t="shared" ref="X107" si="228">+W107+1</f>
        <v>2030</v>
      </c>
      <c r="Y107" s="188">
        <f t="shared" ref="Y107" si="229">+X107+1</f>
        <v>2031</v>
      </c>
      <c r="Z107" s="188">
        <f t="shared" ref="Z107" si="230">+Y107+1</f>
        <v>2032</v>
      </c>
      <c r="AA107" s="188">
        <f t="shared" ref="AA107" si="231">+Z107+1</f>
        <v>2033</v>
      </c>
      <c r="AB107" s="188">
        <f t="shared" ref="AB107" si="232">+AA107+1</f>
        <v>2034</v>
      </c>
      <c r="AC107" s="188">
        <f t="shared" ref="AC107" si="233">+AB107+1</f>
        <v>2035</v>
      </c>
      <c r="AD107" s="188">
        <f t="shared" ref="AD107" si="234">+AC107+1</f>
        <v>2036</v>
      </c>
      <c r="AE107" s="188">
        <f t="shared" ref="AE107" si="235">+AD107+1</f>
        <v>2037</v>
      </c>
      <c r="AF107" s="188">
        <f t="shared" ref="AF107" si="236">+AE107+1</f>
        <v>2038</v>
      </c>
      <c r="AG107" s="188">
        <f t="shared" ref="AG107" si="237">+AF107+1</f>
        <v>2039</v>
      </c>
      <c r="AH107" s="188">
        <f t="shared" ref="AH107" si="238">+AG107+1</f>
        <v>2040</v>
      </c>
      <c r="AI107" s="188">
        <f t="shared" ref="AI107" si="239">+AH107+1</f>
        <v>2041</v>
      </c>
      <c r="AJ107" s="188">
        <f t="shared" ref="AJ107" si="240">+AI107+1</f>
        <v>2042</v>
      </c>
      <c r="AK107" s="188">
        <f t="shared" ref="AK107" si="241">+AJ107+1</f>
        <v>2043</v>
      </c>
      <c r="AL107" s="188">
        <f t="shared" ref="AL107" si="242">+AK107+1</f>
        <v>2044</v>
      </c>
      <c r="AM107" s="188">
        <f t="shared" ref="AM107" si="243">+AL107+1</f>
        <v>2045</v>
      </c>
      <c r="AN107" s="188">
        <f t="shared" ref="AN107" si="244">+AM107+1</f>
        <v>2046</v>
      </c>
      <c r="AO107" s="188">
        <f t="shared" ref="AO107" si="245">+AN107+1</f>
        <v>2047</v>
      </c>
      <c r="AP107" s="188">
        <f t="shared" ref="AP107" si="246">+AO107+1</f>
        <v>2048</v>
      </c>
      <c r="AQ107" s="188">
        <f t="shared" ref="AQ107" si="247">+AP107+1</f>
        <v>2049</v>
      </c>
      <c r="AR107" s="188">
        <f t="shared" ref="AR107" si="248">+AQ107+1</f>
        <v>2050</v>
      </c>
      <c r="AS107" s="188">
        <f t="shared" ref="AS107" si="249">+AR107+1</f>
        <v>2051</v>
      </c>
      <c r="AT107" s="188">
        <f t="shared" ref="AT107" si="250">+AS107+1</f>
        <v>2052</v>
      </c>
      <c r="AU107" s="188">
        <f t="shared" ref="AU107" si="251">+AT107+1</f>
        <v>2053</v>
      </c>
      <c r="AV107" s="188">
        <f t="shared" ref="AV107" si="252">+AU107+1</f>
        <v>2054</v>
      </c>
      <c r="AW107" s="188">
        <f t="shared" ref="AW107" si="253">+AV107+1</f>
        <v>2055</v>
      </c>
      <c r="AX107" s="188">
        <f t="shared" ref="AX107" si="254">+AW107+1</f>
        <v>2056</v>
      </c>
      <c r="AY107" s="188">
        <f t="shared" ref="AY107" si="255">+AX107+1</f>
        <v>2057</v>
      </c>
      <c r="AZ107" s="188">
        <f t="shared" ref="AZ107" si="256">+AY107+1</f>
        <v>2058</v>
      </c>
      <c r="BA107" s="188">
        <f t="shared" ref="BA107" si="257">+AZ107+1</f>
        <v>2059</v>
      </c>
      <c r="BB107" s="188">
        <f t="shared" ref="BB107" si="258">+BA107+1</f>
        <v>2060</v>
      </c>
      <c r="BC107" s="188">
        <f t="shared" ref="BC107" si="259">+BB107+1</f>
        <v>2061</v>
      </c>
      <c r="BD107" s="188">
        <f t="shared" ref="BD107" si="260">+BC107+1</f>
        <v>2062</v>
      </c>
      <c r="BE107" s="188">
        <f t="shared" ref="BE107" si="261">+BD107+1</f>
        <v>2063</v>
      </c>
      <c r="BF107" s="188">
        <f t="shared" ref="BF107" si="262">+BE107+1</f>
        <v>2064</v>
      </c>
      <c r="BG107" s="188">
        <f t="shared" ref="BG107" si="263">+BF107+1</f>
        <v>2065</v>
      </c>
      <c r="BH107" s="188">
        <f t="shared" ref="BH107" si="264">+BG107+1</f>
        <v>2066</v>
      </c>
      <c r="BI107" s="188">
        <f t="shared" ref="BI107" si="265">+BH107+1</f>
        <v>2067</v>
      </c>
      <c r="BJ107" s="188">
        <f t="shared" ref="BJ107" si="266">+BI107+1</f>
        <v>2068</v>
      </c>
      <c r="BK107" s="188">
        <f t="shared" ref="BK107" si="267">+BJ107+1</f>
        <v>2069</v>
      </c>
      <c r="BL107" s="188">
        <f t="shared" ref="BL107" si="268">+BK107+1</f>
        <v>2070</v>
      </c>
      <c r="BM107" s="188">
        <f t="shared" ref="BM107" si="269">+BL107+1</f>
        <v>2071</v>
      </c>
      <c r="BN107" s="188">
        <f t="shared" ref="BN107" si="270">+BM107+1</f>
        <v>2072</v>
      </c>
      <c r="BO107" s="188">
        <f t="shared" ref="BO107" si="271">+BN107+1</f>
        <v>2073</v>
      </c>
      <c r="BP107" s="188">
        <f t="shared" ref="BP107" si="272">+BO107+1</f>
        <v>2074</v>
      </c>
      <c r="BQ107" s="188">
        <f t="shared" ref="BQ107" si="273">+BP107+1</f>
        <v>2075</v>
      </c>
      <c r="BR107" s="188">
        <f t="shared" ref="BR107" si="274">+BQ107+1</f>
        <v>2076</v>
      </c>
      <c r="BS107" s="188">
        <f t="shared" ref="BS107" si="275">+BR107+1</f>
        <v>2077</v>
      </c>
      <c r="BT107" s="188">
        <f t="shared" ref="BT107" si="276">+BS107+1</f>
        <v>2078</v>
      </c>
      <c r="BU107" s="188">
        <f t="shared" ref="BU107" si="277">+BT107+1</f>
        <v>2079</v>
      </c>
      <c r="BV107" s="188">
        <f t="shared" ref="BV107" si="278">+BU107+1</f>
        <v>2080</v>
      </c>
      <c r="BW107" s="188">
        <f t="shared" ref="BW107" si="279">+BV107+1</f>
        <v>2081</v>
      </c>
      <c r="BX107" s="188">
        <f t="shared" ref="BX107" si="280">+BW107+1</f>
        <v>2082</v>
      </c>
      <c r="BY107" s="188">
        <f t="shared" ref="BY107" si="281">+BX107+1</f>
        <v>2083</v>
      </c>
      <c r="BZ107" s="188">
        <f t="shared" ref="BZ107" si="282">+BY107+1</f>
        <v>2084</v>
      </c>
      <c r="CA107" s="188">
        <f t="shared" ref="CA107" si="283">+BZ107+1</f>
        <v>2085</v>
      </c>
      <c r="CB107" s="188">
        <f t="shared" ref="CB107" si="284">+CA107+1</f>
        <v>2086</v>
      </c>
      <c r="CC107" s="188">
        <f t="shared" ref="CC107" si="285">+CB107+1</f>
        <v>2087</v>
      </c>
      <c r="CD107" s="188">
        <f t="shared" ref="CD107" si="286">+CC107+1</f>
        <v>2088</v>
      </c>
      <c r="CE107" s="188">
        <f t="shared" ref="CE107" si="287">+CD107+1</f>
        <v>2089</v>
      </c>
      <c r="CF107" s="188">
        <f t="shared" ref="CF107" si="288">+CE107+1</f>
        <v>2090</v>
      </c>
      <c r="CG107" s="188">
        <f t="shared" ref="CG107" si="289">+CF107+1</f>
        <v>2091</v>
      </c>
      <c r="CH107" s="188">
        <f t="shared" ref="CH107" si="290">+CG107+1</f>
        <v>2092</v>
      </c>
      <c r="CI107" s="188">
        <f t="shared" ref="CI107" si="291">+CH107+1</f>
        <v>2093</v>
      </c>
      <c r="CJ107" s="188">
        <f t="shared" ref="CJ107" si="292">+CI107+1</f>
        <v>2094</v>
      </c>
      <c r="CK107" s="188">
        <f t="shared" ref="CK107" si="293">+CJ107+1</f>
        <v>2095</v>
      </c>
      <c r="CL107" s="188">
        <f t="shared" ref="CL107" si="294">+CK107+1</f>
        <v>2096</v>
      </c>
      <c r="CM107" s="188">
        <f t="shared" ref="CM107" si="295">+CL107+1</f>
        <v>2097</v>
      </c>
      <c r="CN107" s="188">
        <f t="shared" ref="CN107" si="296">+CM107+1</f>
        <v>2098</v>
      </c>
      <c r="CO107" s="188">
        <f t="shared" ref="CO107" si="297">+CN107+1</f>
        <v>2099</v>
      </c>
      <c r="CP107" s="188">
        <f t="shared" ref="CP107" si="298">+CO107+1</f>
        <v>2100</v>
      </c>
      <c r="CQ107" s="188">
        <f t="shared" ref="CQ107" si="299">+CP107+1</f>
        <v>2101</v>
      </c>
      <c r="CR107" s="188">
        <f t="shared" ref="CR107" si="300">+CQ107+1</f>
        <v>2102</v>
      </c>
      <c r="CS107" s="188">
        <f t="shared" ref="CS107" si="301">+CR107+1</f>
        <v>2103</v>
      </c>
      <c r="CT107" s="188">
        <f t="shared" ref="CT107" si="302">+CS107+1</f>
        <v>2104</v>
      </c>
      <c r="CU107" s="188">
        <f t="shared" ref="CU107" si="303">+CT107+1</f>
        <v>2105</v>
      </c>
      <c r="CV107" s="188">
        <f t="shared" ref="CV107" si="304">+CU107+1</f>
        <v>2106</v>
      </c>
      <c r="CW107" s="188">
        <f t="shared" ref="CW107" si="305">+CV107+1</f>
        <v>2107</v>
      </c>
      <c r="CX107" s="188">
        <f t="shared" ref="CX107" si="306">+CW107+1</f>
        <v>2108</v>
      </c>
      <c r="CY107" s="188">
        <f t="shared" ref="CY107" si="307">+CX107+1</f>
        <v>2109</v>
      </c>
      <c r="CZ107" s="188">
        <f t="shared" ref="CZ107" si="308">+CY107+1</f>
        <v>2110</v>
      </c>
      <c r="DA107" s="188">
        <f t="shared" ref="DA107" si="309">+CZ107+1</f>
        <v>2111</v>
      </c>
      <c r="DD107" s="404">
        <f>COUNTIF(DD108:DD117,"Error")</f>
        <v>0</v>
      </c>
      <c r="DF107" s="404">
        <f>COUNTIF(DF108:DF117,"Error")</f>
        <v>0</v>
      </c>
    </row>
    <row r="108" spans="1:110" hidden="1" x14ac:dyDescent="0.35">
      <c r="B108" s="481" t="s">
        <v>856</v>
      </c>
      <c r="C108" s="473"/>
      <c r="D108" s="440"/>
      <c r="E108" s="479"/>
      <c r="F108" s="783"/>
      <c r="G108" s="783"/>
      <c r="H108" s="783"/>
      <c r="I108" s="480"/>
      <c r="J108" s="472" t="str">
        <f>IF(I108="vkm",CONCATENATE(F108," ",I108),CONCATENATE(F108," ","ptkm"))</f>
        <v xml:space="preserve"> ptkm</v>
      </c>
      <c r="K108" s="582">
        <f t="shared" ref="K108:K117" si="310">IF(I108="",0,VLOOKUP($B$1,$N$304:$CE$334,MATCH(J108,$N$304:$CF$304,0),FALSE))/100</f>
        <v>0</v>
      </c>
      <c r="L108" s="582">
        <f t="shared" ref="L108:L117" si="311">IF(I108="",0,VLOOKUP($B$1,$N$340:$CF$370,MATCH(J108,$N$340:$CF$340,0),FALSE))/100</f>
        <v>0</v>
      </c>
      <c r="M108" s="582">
        <f t="shared" ref="M108:M117" si="312">IF(I108="",0,VLOOKUP($B$1,$N$376:$CF$406,MATCH(J108,$N$376:$CF$376,0),FALSE))/100</f>
        <v>0</v>
      </c>
      <c r="N108" s="582">
        <f t="shared" ref="N108:N117" si="313">IF(I108="",0,VLOOKUP($B$1,$N$411:$CF$441,MATCH(J108,$N$411:$CF$411,0),FALSE))/100</f>
        <v>0</v>
      </c>
      <c r="P108" s="483">
        <v>0</v>
      </c>
      <c r="Q108" s="483">
        <v>0</v>
      </c>
      <c r="R108" s="483">
        <v>0</v>
      </c>
      <c r="S108" s="483">
        <v>0</v>
      </c>
      <c r="T108" s="483">
        <v>0</v>
      </c>
      <c r="U108" s="483">
        <v>0</v>
      </c>
      <c r="V108" s="483">
        <v>0</v>
      </c>
      <c r="W108" s="483">
        <v>0</v>
      </c>
      <c r="X108" s="483">
        <v>0</v>
      </c>
      <c r="Y108" s="483">
        <v>0</v>
      </c>
      <c r="Z108" s="483">
        <v>0</v>
      </c>
      <c r="AA108" s="483">
        <v>0</v>
      </c>
      <c r="AB108" s="483">
        <v>0</v>
      </c>
      <c r="AC108" s="483">
        <v>0</v>
      </c>
      <c r="AD108" s="483">
        <v>0</v>
      </c>
      <c r="AE108" s="483">
        <v>0</v>
      </c>
      <c r="AF108" s="483">
        <v>0</v>
      </c>
      <c r="AG108" s="483">
        <v>0</v>
      </c>
      <c r="AH108" s="483">
        <v>0</v>
      </c>
      <c r="AI108" s="483">
        <v>0</v>
      </c>
      <c r="AJ108" s="483">
        <v>0</v>
      </c>
      <c r="AK108" s="483">
        <v>0</v>
      </c>
      <c r="AL108" s="483">
        <v>0</v>
      </c>
      <c r="AM108" s="483">
        <v>0</v>
      </c>
      <c r="AN108" s="483">
        <v>0</v>
      </c>
      <c r="AO108" s="483">
        <v>0</v>
      </c>
      <c r="AP108" s="483">
        <v>0</v>
      </c>
      <c r="AQ108" s="483">
        <v>0</v>
      </c>
      <c r="AR108" s="483">
        <v>0</v>
      </c>
      <c r="AS108" s="483">
        <v>0</v>
      </c>
      <c r="AT108" s="483">
        <v>0</v>
      </c>
      <c r="AU108" s="483">
        <v>0</v>
      </c>
      <c r="AV108" s="483">
        <v>0</v>
      </c>
      <c r="AW108" s="483">
        <v>0</v>
      </c>
      <c r="AX108" s="483">
        <v>0</v>
      </c>
      <c r="AY108" s="483">
        <v>0</v>
      </c>
      <c r="AZ108" s="483">
        <v>0</v>
      </c>
      <c r="BA108" s="483">
        <v>0</v>
      </c>
      <c r="BB108" s="483">
        <v>0</v>
      </c>
      <c r="BC108" s="483">
        <v>0</v>
      </c>
      <c r="BD108" s="483">
        <v>0</v>
      </c>
      <c r="BE108" s="483">
        <v>0</v>
      </c>
      <c r="BF108" s="483">
        <v>0</v>
      </c>
      <c r="BG108" s="483">
        <v>0</v>
      </c>
      <c r="BH108" s="483">
        <v>0</v>
      </c>
      <c r="BI108" s="483">
        <v>0</v>
      </c>
      <c r="BJ108" s="483">
        <v>0</v>
      </c>
      <c r="BK108" s="483">
        <v>0</v>
      </c>
      <c r="BL108" s="483">
        <v>0</v>
      </c>
      <c r="BM108" s="483">
        <v>0</v>
      </c>
      <c r="BN108" s="483">
        <v>0</v>
      </c>
      <c r="BO108" s="483">
        <v>0</v>
      </c>
      <c r="BP108" s="483">
        <v>0</v>
      </c>
      <c r="BQ108" s="483">
        <v>0</v>
      </c>
      <c r="BR108" s="483">
        <v>0</v>
      </c>
      <c r="BS108" s="483">
        <v>0</v>
      </c>
      <c r="BT108" s="483">
        <v>0</v>
      </c>
      <c r="BU108" s="483">
        <v>0</v>
      </c>
      <c r="BV108" s="483">
        <v>0</v>
      </c>
      <c r="BW108" s="483">
        <v>0</v>
      </c>
      <c r="BX108" s="483">
        <v>0</v>
      </c>
      <c r="BY108" s="483">
        <v>0</v>
      </c>
      <c r="BZ108" s="483">
        <v>0</v>
      </c>
      <c r="CA108" s="483">
        <v>0</v>
      </c>
      <c r="CB108" s="483">
        <v>0</v>
      </c>
      <c r="CC108" s="483">
        <v>0</v>
      </c>
      <c r="CD108" s="483">
        <v>0</v>
      </c>
      <c r="CE108" s="483">
        <v>0</v>
      </c>
      <c r="CF108" s="483">
        <v>0</v>
      </c>
      <c r="CG108" s="483">
        <v>0</v>
      </c>
      <c r="CH108" s="483">
        <v>0</v>
      </c>
      <c r="CI108" s="483">
        <v>0</v>
      </c>
      <c r="CJ108" s="483">
        <v>0</v>
      </c>
      <c r="CK108" s="483">
        <v>0</v>
      </c>
      <c r="CL108" s="483">
        <v>0</v>
      </c>
      <c r="CM108" s="483">
        <v>0</v>
      </c>
      <c r="CN108" s="483">
        <v>0</v>
      </c>
      <c r="CO108" s="483">
        <v>0</v>
      </c>
      <c r="CP108" s="483">
        <v>0</v>
      </c>
      <c r="CQ108" s="483">
        <v>0</v>
      </c>
      <c r="CR108" s="483">
        <v>0</v>
      </c>
      <c r="CS108" s="483">
        <v>0</v>
      </c>
      <c r="CT108" s="483">
        <v>0</v>
      </c>
      <c r="CU108" s="483">
        <v>0</v>
      </c>
      <c r="CV108" s="483">
        <v>0</v>
      </c>
      <c r="CW108" s="483">
        <v>0</v>
      </c>
      <c r="CX108" s="483">
        <v>0</v>
      </c>
      <c r="CY108" s="483">
        <v>0</v>
      </c>
      <c r="CZ108" s="483">
        <v>0</v>
      </c>
      <c r="DA108" s="483">
        <v>0</v>
      </c>
      <c r="DD108" s="478">
        <f>IF(COUNT(P108:INDEX(P108:DA108,RP))&lt;&gt;RP,"Error",0)</f>
        <v>0</v>
      </c>
      <c r="DF108" s="478">
        <f t="shared" ref="DF108:DF117" si="314">IF(OR(AND(C108="",E108="",G108="",SUMIF($P$8:$DA$8,"&lt;="&amp;RP,P108:DA108)=0),AND(C108&lt;&gt;"",E108&lt;&gt;"",SUMIF($P$8:$DA$8,"&lt;="&amp;RP,P108:DA108)&lt;&gt;0)),0,"Error")</f>
        <v>0</v>
      </c>
    </row>
    <row r="109" spans="1:110" hidden="1" x14ac:dyDescent="0.35">
      <c r="B109" s="481" t="s">
        <v>856</v>
      </c>
      <c r="C109" s="473"/>
      <c r="D109" s="440"/>
      <c r="E109" s="479"/>
      <c r="F109" s="783"/>
      <c r="G109" s="783"/>
      <c r="H109" s="783"/>
      <c r="I109" s="480"/>
      <c r="J109" s="472" t="str">
        <f t="shared" ref="J109:J117" si="315">IF(I109="vkm",CONCATENATE(F109," ",I109),CONCATENATE(F109," ","ptkm"))</f>
        <v xml:space="preserve"> ptkm</v>
      </c>
      <c r="K109" s="582">
        <f t="shared" si="310"/>
        <v>0</v>
      </c>
      <c r="L109" s="582">
        <f t="shared" si="311"/>
        <v>0</v>
      </c>
      <c r="M109" s="582">
        <f t="shared" si="312"/>
        <v>0</v>
      </c>
      <c r="N109" s="582">
        <f t="shared" si="313"/>
        <v>0</v>
      </c>
      <c r="P109" s="483">
        <v>0</v>
      </c>
      <c r="Q109" s="483">
        <v>0</v>
      </c>
      <c r="R109" s="483">
        <v>0</v>
      </c>
      <c r="S109" s="483">
        <v>0</v>
      </c>
      <c r="T109" s="483">
        <v>0</v>
      </c>
      <c r="U109" s="483">
        <v>0</v>
      </c>
      <c r="V109" s="483">
        <v>0</v>
      </c>
      <c r="W109" s="483">
        <v>0</v>
      </c>
      <c r="X109" s="483">
        <v>0</v>
      </c>
      <c r="Y109" s="483">
        <v>0</v>
      </c>
      <c r="Z109" s="483">
        <v>0</v>
      </c>
      <c r="AA109" s="483">
        <v>0</v>
      </c>
      <c r="AB109" s="483">
        <v>0</v>
      </c>
      <c r="AC109" s="483">
        <v>0</v>
      </c>
      <c r="AD109" s="483">
        <v>0</v>
      </c>
      <c r="AE109" s="483">
        <v>0</v>
      </c>
      <c r="AF109" s="483">
        <v>0</v>
      </c>
      <c r="AG109" s="483">
        <v>0</v>
      </c>
      <c r="AH109" s="483">
        <v>0</v>
      </c>
      <c r="AI109" s="483">
        <v>0</v>
      </c>
      <c r="AJ109" s="483">
        <v>0</v>
      </c>
      <c r="AK109" s="483">
        <v>0</v>
      </c>
      <c r="AL109" s="483">
        <v>0</v>
      </c>
      <c r="AM109" s="483">
        <v>0</v>
      </c>
      <c r="AN109" s="483">
        <v>0</v>
      </c>
      <c r="AO109" s="483">
        <v>0</v>
      </c>
      <c r="AP109" s="483">
        <v>0</v>
      </c>
      <c r="AQ109" s="483">
        <v>0</v>
      </c>
      <c r="AR109" s="483">
        <v>0</v>
      </c>
      <c r="AS109" s="483">
        <v>0</v>
      </c>
      <c r="AT109" s="483">
        <v>0</v>
      </c>
      <c r="AU109" s="483">
        <v>0</v>
      </c>
      <c r="AV109" s="483">
        <v>0</v>
      </c>
      <c r="AW109" s="483">
        <v>0</v>
      </c>
      <c r="AX109" s="483">
        <v>0</v>
      </c>
      <c r="AY109" s="483">
        <v>0</v>
      </c>
      <c r="AZ109" s="483">
        <v>0</v>
      </c>
      <c r="BA109" s="483">
        <v>0</v>
      </c>
      <c r="BB109" s="483">
        <v>0</v>
      </c>
      <c r="BC109" s="483">
        <v>0</v>
      </c>
      <c r="BD109" s="483">
        <v>0</v>
      </c>
      <c r="BE109" s="483">
        <v>0</v>
      </c>
      <c r="BF109" s="483">
        <v>0</v>
      </c>
      <c r="BG109" s="483">
        <v>0</v>
      </c>
      <c r="BH109" s="483">
        <v>0</v>
      </c>
      <c r="BI109" s="483">
        <v>0</v>
      </c>
      <c r="BJ109" s="483">
        <v>0</v>
      </c>
      <c r="BK109" s="483">
        <v>0</v>
      </c>
      <c r="BL109" s="483">
        <v>0</v>
      </c>
      <c r="BM109" s="483">
        <v>0</v>
      </c>
      <c r="BN109" s="483">
        <v>0</v>
      </c>
      <c r="BO109" s="483">
        <v>0</v>
      </c>
      <c r="BP109" s="483">
        <v>0</v>
      </c>
      <c r="BQ109" s="483">
        <v>0</v>
      </c>
      <c r="BR109" s="483">
        <v>0</v>
      </c>
      <c r="BS109" s="483">
        <v>0</v>
      </c>
      <c r="BT109" s="483">
        <v>0</v>
      </c>
      <c r="BU109" s="483">
        <v>0</v>
      </c>
      <c r="BV109" s="483">
        <v>0</v>
      </c>
      <c r="BW109" s="483">
        <v>0</v>
      </c>
      <c r="BX109" s="483">
        <v>0</v>
      </c>
      <c r="BY109" s="483">
        <v>0</v>
      </c>
      <c r="BZ109" s="483">
        <v>0</v>
      </c>
      <c r="CA109" s="483">
        <v>0</v>
      </c>
      <c r="CB109" s="483">
        <v>0</v>
      </c>
      <c r="CC109" s="483">
        <v>0</v>
      </c>
      <c r="CD109" s="483">
        <v>0</v>
      </c>
      <c r="CE109" s="483">
        <v>0</v>
      </c>
      <c r="CF109" s="483">
        <v>0</v>
      </c>
      <c r="CG109" s="483">
        <v>0</v>
      </c>
      <c r="CH109" s="483">
        <v>0</v>
      </c>
      <c r="CI109" s="483">
        <v>0</v>
      </c>
      <c r="CJ109" s="483">
        <v>0</v>
      </c>
      <c r="CK109" s="483">
        <v>0</v>
      </c>
      <c r="CL109" s="483">
        <v>0</v>
      </c>
      <c r="CM109" s="483">
        <v>0</v>
      </c>
      <c r="CN109" s="483">
        <v>0</v>
      </c>
      <c r="CO109" s="483">
        <v>0</v>
      </c>
      <c r="CP109" s="483">
        <v>0</v>
      </c>
      <c r="CQ109" s="483">
        <v>0</v>
      </c>
      <c r="CR109" s="483">
        <v>0</v>
      </c>
      <c r="CS109" s="483">
        <v>0</v>
      </c>
      <c r="CT109" s="483">
        <v>0</v>
      </c>
      <c r="CU109" s="483">
        <v>0</v>
      </c>
      <c r="CV109" s="483">
        <v>0</v>
      </c>
      <c r="CW109" s="483">
        <v>0</v>
      </c>
      <c r="CX109" s="483">
        <v>0</v>
      </c>
      <c r="CY109" s="483">
        <v>0</v>
      </c>
      <c r="CZ109" s="483">
        <v>0</v>
      </c>
      <c r="DA109" s="483">
        <v>0</v>
      </c>
      <c r="DD109" s="478">
        <f>IF(COUNT(P109:INDEX(P109:DA109,RP))&lt;&gt;RP,"Error",0)</f>
        <v>0</v>
      </c>
      <c r="DF109" s="478">
        <f t="shared" si="314"/>
        <v>0</v>
      </c>
    </row>
    <row r="110" spans="1:110" hidden="1" x14ac:dyDescent="0.35">
      <c r="B110" s="481" t="s">
        <v>856</v>
      </c>
      <c r="C110" s="473"/>
      <c r="D110" s="440"/>
      <c r="E110" s="479"/>
      <c r="F110" s="783"/>
      <c r="G110" s="783"/>
      <c r="H110" s="783"/>
      <c r="I110" s="480"/>
      <c r="J110" s="472" t="str">
        <f t="shared" si="315"/>
        <v xml:space="preserve"> ptkm</v>
      </c>
      <c r="K110" s="582">
        <f t="shared" si="310"/>
        <v>0</v>
      </c>
      <c r="L110" s="582">
        <f t="shared" si="311"/>
        <v>0</v>
      </c>
      <c r="M110" s="582">
        <f t="shared" si="312"/>
        <v>0</v>
      </c>
      <c r="N110" s="582">
        <f t="shared" si="313"/>
        <v>0</v>
      </c>
      <c r="P110" s="483">
        <v>0</v>
      </c>
      <c r="Q110" s="483">
        <v>0</v>
      </c>
      <c r="R110" s="483">
        <v>0</v>
      </c>
      <c r="S110" s="483">
        <v>0</v>
      </c>
      <c r="T110" s="483">
        <v>0</v>
      </c>
      <c r="U110" s="483">
        <v>0</v>
      </c>
      <c r="V110" s="483">
        <v>0</v>
      </c>
      <c r="W110" s="483">
        <v>0</v>
      </c>
      <c r="X110" s="483">
        <v>0</v>
      </c>
      <c r="Y110" s="483">
        <v>0</v>
      </c>
      <c r="Z110" s="483">
        <v>0</v>
      </c>
      <c r="AA110" s="483">
        <v>0</v>
      </c>
      <c r="AB110" s="483">
        <v>0</v>
      </c>
      <c r="AC110" s="483">
        <v>0</v>
      </c>
      <c r="AD110" s="483">
        <v>0</v>
      </c>
      <c r="AE110" s="483">
        <v>0</v>
      </c>
      <c r="AF110" s="483">
        <v>0</v>
      </c>
      <c r="AG110" s="483">
        <v>0</v>
      </c>
      <c r="AH110" s="483">
        <v>0</v>
      </c>
      <c r="AI110" s="483">
        <v>0</v>
      </c>
      <c r="AJ110" s="483">
        <v>0</v>
      </c>
      <c r="AK110" s="483">
        <v>0</v>
      </c>
      <c r="AL110" s="483">
        <v>0</v>
      </c>
      <c r="AM110" s="483">
        <v>0</v>
      </c>
      <c r="AN110" s="483">
        <v>0</v>
      </c>
      <c r="AO110" s="483">
        <v>0</v>
      </c>
      <c r="AP110" s="483">
        <v>0</v>
      </c>
      <c r="AQ110" s="483">
        <v>0</v>
      </c>
      <c r="AR110" s="483">
        <v>0</v>
      </c>
      <c r="AS110" s="483">
        <v>0</v>
      </c>
      <c r="AT110" s="483">
        <v>0</v>
      </c>
      <c r="AU110" s="483">
        <v>0</v>
      </c>
      <c r="AV110" s="483">
        <v>0</v>
      </c>
      <c r="AW110" s="483">
        <v>0</v>
      </c>
      <c r="AX110" s="483">
        <v>0</v>
      </c>
      <c r="AY110" s="483">
        <v>0</v>
      </c>
      <c r="AZ110" s="483">
        <v>0</v>
      </c>
      <c r="BA110" s="483">
        <v>0</v>
      </c>
      <c r="BB110" s="483">
        <v>0</v>
      </c>
      <c r="BC110" s="483">
        <v>0</v>
      </c>
      <c r="BD110" s="483">
        <v>0</v>
      </c>
      <c r="BE110" s="483">
        <v>0</v>
      </c>
      <c r="BF110" s="483">
        <v>0</v>
      </c>
      <c r="BG110" s="483">
        <v>0</v>
      </c>
      <c r="BH110" s="483">
        <v>0</v>
      </c>
      <c r="BI110" s="483">
        <v>0</v>
      </c>
      <c r="BJ110" s="483">
        <v>0</v>
      </c>
      <c r="BK110" s="483">
        <v>0</v>
      </c>
      <c r="BL110" s="483">
        <v>0</v>
      </c>
      <c r="BM110" s="483">
        <v>0</v>
      </c>
      <c r="BN110" s="483">
        <v>0</v>
      </c>
      <c r="BO110" s="483">
        <v>0</v>
      </c>
      <c r="BP110" s="483">
        <v>0</v>
      </c>
      <c r="BQ110" s="483">
        <v>0</v>
      </c>
      <c r="BR110" s="483">
        <v>0</v>
      </c>
      <c r="BS110" s="483">
        <v>0</v>
      </c>
      <c r="BT110" s="483">
        <v>0</v>
      </c>
      <c r="BU110" s="483">
        <v>0</v>
      </c>
      <c r="BV110" s="483">
        <v>0</v>
      </c>
      <c r="BW110" s="483">
        <v>0</v>
      </c>
      <c r="BX110" s="483">
        <v>0</v>
      </c>
      <c r="BY110" s="483">
        <v>0</v>
      </c>
      <c r="BZ110" s="483">
        <v>0</v>
      </c>
      <c r="CA110" s="483">
        <v>0</v>
      </c>
      <c r="CB110" s="483">
        <v>0</v>
      </c>
      <c r="CC110" s="483">
        <v>0</v>
      </c>
      <c r="CD110" s="483">
        <v>0</v>
      </c>
      <c r="CE110" s="483">
        <v>0</v>
      </c>
      <c r="CF110" s="483">
        <v>0</v>
      </c>
      <c r="CG110" s="483">
        <v>0</v>
      </c>
      <c r="CH110" s="483">
        <v>0</v>
      </c>
      <c r="CI110" s="483">
        <v>0</v>
      </c>
      <c r="CJ110" s="483">
        <v>0</v>
      </c>
      <c r="CK110" s="483">
        <v>0</v>
      </c>
      <c r="CL110" s="483">
        <v>0</v>
      </c>
      <c r="CM110" s="483">
        <v>0</v>
      </c>
      <c r="CN110" s="483">
        <v>0</v>
      </c>
      <c r="CO110" s="483">
        <v>0</v>
      </c>
      <c r="CP110" s="483">
        <v>0</v>
      </c>
      <c r="CQ110" s="483">
        <v>0</v>
      </c>
      <c r="CR110" s="483">
        <v>0</v>
      </c>
      <c r="CS110" s="483">
        <v>0</v>
      </c>
      <c r="CT110" s="483">
        <v>0</v>
      </c>
      <c r="CU110" s="483">
        <v>0</v>
      </c>
      <c r="CV110" s="483">
        <v>0</v>
      </c>
      <c r="CW110" s="483">
        <v>0</v>
      </c>
      <c r="CX110" s="483">
        <v>0</v>
      </c>
      <c r="CY110" s="483">
        <v>0</v>
      </c>
      <c r="CZ110" s="483">
        <v>0</v>
      </c>
      <c r="DA110" s="483">
        <v>0</v>
      </c>
      <c r="DD110" s="478">
        <f>IF(COUNT(P110:INDEX(P110:DA110,RP))&lt;&gt;RP,"Error",0)</f>
        <v>0</v>
      </c>
      <c r="DF110" s="478">
        <f t="shared" si="314"/>
        <v>0</v>
      </c>
    </row>
    <row r="111" spans="1:110" hidden="1" x14ac:dyDescent="0.35">
      <c r="B111" s="481" t="s">
        <v>856</v>
      </c>
      <c r="C111" s="473"/>
      <c r="D111" s="440"/>
      <c r="E111" s="479"/>
      <c r="F111" s="783"/>
      <c r="G111" s="783"/>
      <c r="H111" s="783"/>
      <c r="I111" s="480"/>
      <c r="J111" s="472" t="str">
        <f t="shared" si="315"/>
        <v xml:space="preserve"> ptkm</v>
      </c>
      <c r="K111" s="582">
        <f t="shared" si="310"/>
        <v>0</v>
      </c>
      <c r="L111" s="582">
        <f t="shared" si="311"/>
        <v>0</v>
      </c>
      <c r="M111" s="582">
        <f t="shared" si="312"/>
        <v>0</v>
      </c>
      <c r="N111" s="582">
        <f t="shared" si="313"/>
        <v>0</v>
      </c>
      <c r="P111" s="483">
        <v>0</v>
      </c>
      <c r="Q111" s="483">
        <v>0</v>
      </c>
      <c r="R111" s="483">
        <v>0</v>
      </c>
      <c r="S111" s="483">
        <v>0</v>
      </c>
      <c r="T111" s="483">
        <v>0</v>
      </c>
      <c r="U111" s="483">
        <v>0</v>
      </c>
      <c r="V111" s="483">
        <v>0</v>
      </c>
      <c r="W111" s="483">
        <v>0</v>
      </c>
      <c r="X111" s="483">
        <v>0</v>
      </c>
      <c r="Y111" s="483">
        <v>0</v>
      </c>
      <c r="Z111" s="483">
        <v>0</v>
      </c>
      <c r="AA111" s="483">
        <v>0</v>
      </c>
      <c r="AB111" s="483">
        <v>0</v>
      </c>
      <c r="AC111" s="483">
        <v>0</v>
      </c>
      <c r="AD111" s="483">
        <v>0</v>
      </c>
      <c r="AE111" s="483">
        <v>0</v>
      </c>
      <c r="AF111" s="483">
        <v>0</v>
      </c>
      <c r="AG111" s="483">
        <v>0</v>
      </c>
      <c r="AH111" s="483">
        <v>0</v>
      </c>
      <c r="AI111" s="483">
        <v>0</v>
      </c>
      <c r="AJ111" s="483">
        <v>0</v>
      </c>
      <c r="AK111" s="483">
        <v>0</v>
      </c>
      <c r="AL111" s="483">
        <v>0</v>
      </c>
      <c r="AM111" s="483">
        <v>0</v>
      </c>
      <c r="AN111" s="483">
        <v>0</v>
      </c>
      <c r="AO111" s="483">
        <v>0</v>
      </c>
      <c r="AP111" s="483">
        <v>0</v>
      </c>
      <c r="AQ111" s="483">
        <v>0</v>
      </c>
      <c r="AR111" s="483">
        <v>0</v>
      </c>
      <c r="AS111" s="483">
        <v>0</v>
      </c>
      <c r="AT111" s="483">
        <v>0</v>
      </c>
      <c r="AU111" s="483">
        <v>0</v>
      </c>
      <c r="AV111" s="483">
        <v>0</v>
      </c>
      <c r="AW111" s="483">
        <v>0</v>
      </c>
      <c r="AX111" s="483">
        <v>0</v>
      </c>
      <c r="AY111" s="483">
        <v>0</v>
      </c>
      <c r="AZ111" s="483">
        <v>0</v>
      </c>
      <c r="BA111" s="483">
        <v>0</v>
      </c>
      <c r="BB111" s="483">
        <v>0</v>
      </c>
      <c r="BC111" s="483">
        <v>0</v>
      </c>
      <c r="BD111" s="483">
        <v>0</v>
      </c>
      <c r="BE111" s="483">
        <v>0</v>
      </c>
      <c r="BF111" s="483">
        <v>0</v>
      </c>
      <c r="BG111" s="483">
        <v>0</v>
      </c>
      <c r="BH111" s="483">
        <v>0</v>
      </c>
      <c r="BI111" s="483">
        <v>0</v>
      </c>
      <c r="BJ111" s="483">
        <v>0</v>
      </c>
      <c r="BK111" s="483">
        <v>0</v>
      </c>
      <c r="BL111" s="483">
        <v>0</v>
      </c>
      <c r="BM111" s="483">
        <v>0</v>
      </c>
      <c r="BN111" s="483">
        <v>0</v>
      </c>
      <c r="BO111" s="483">
        <v>0</v>
      </c>
      <c r="BP111" s="483">
        <v>0</v>
      </c>
      <c r="BQ111" s="483">
        <v>0</v>
      </c>
      <c r="BR111" s="483">
        <v>0</v>
      </c>
      <c r="BS111" s="483">
        <v>0</v>
      </c>
      <c r="BT111" s="483">
        <v>0</v>
      </c>
      <c r="BU111" s="483">
        <v>0</v>
      </c>
      <c r="BV111" s="483">
        <v>0</v>
      </c>
      <c r="BW111" s="483">
        <v>0</v>
      </c>
      <c r="BX111" s="483">
        <v>0</v>
      </c>
      <c r="BY111" s="483">
        <v>0</v>
      </c>
      <c r="BZ111" s="483">
        <v>0</v>
      </c>
      <c r="CA111" s="483">
        <v>0</v>
      </c>
      <c r="CB111" s="483">
        <v>0</v>
      </c>
      <c r="CC111" s="483">
        <v>0</v>
      </c>
      <c r="CD111" s="483">
        <v>0</v>
      </c>
      <c r="CE111" s="483">
        <v>0</v>
      </c>
      <c r="CF111" s="483">
        <v>0</v>
      </c>
      <c r="CG111" s="483">
        <v>0</v>
      </c>
      <c r="CH111" s="483">
        <v>0</v>
      </c>
      <c r="CI111" s="483">
        <v>0</v>
      </c>
      <c r="CJ111" s="483">
        <v>0</v>
      </c>
      <c r="CK111" s="483">
        <v>0</v>
      </c>
      <c r="CL111" s="483">
        <v>0</v>
      </c>
      <c r="CM111" s="483">
        <v>0</v>
      </c>
      <c r="CN111" s="483">
        <v>0</v>
      </c>
      <c r="CO111" s="483">
        <v>0</v>
      </c>
      <c r="CP111" s="483">
        <v>0</v>
      </c>
      <c r="CQ111" s="483">
        <v>0</v>
      </c>
      <c r="CR111" s="483">
        <v>0</v>
      </c>
      <c r="CS111" s="483">
        <v>0</v>
      </c>
      <c r="CT111" s="483">
        <v>0</v>
      </c>
      <c r="CU111" s="483">
        <v>0</v>
      </c>
      <c r="CV111" s="483">
        <v>0</v>
      </c>
      <c r="CW111" s="483">
        <v>0</v>
      </c>
      <c r="CX111" s="483">
        <v>0</v>
      </c>
      <c r="CY111" s="483">
        <v>0</v>
      </c>
      <c r="CZ111" s="483">
        <v>0</v>
      </c>
      <c r="DA111" s="483">
        <v>0</v>
      </c>
      <c r="DD111" s="478">
        <f>IF(COUNT(P111:INDEX(P111:DA111,RP))&lt;&gt;RP,"Error",0)</f>
        <v>0</v>
      </c>
      <c r="DF111" s="478">
        <f t="shared" si="314"/>
        <v>0</v>
      </c>
    </row>
    <row r="112" spans="1:110" hidden="1" x14ac:dyDescent="0.35">
      <c r="B112" s="481" t="s">
        <v>856</v>
      </c>
      <c r="C112" s="473"/>
      <c r="D112" s="440"/>
      <c r="E112" s="479"/>
      <c r="F112" s="783"/>
      <c r="G112" s="783"/>
      <c r="H112" s="783"/>
      <c r="I112" s="480"/>
      <c r="J112" s="472" t="str">
        <f t="shared" si="315"/>
        <v xml:space="preserve"> ptkm</v>
      </c>
      <c r="K112" s="582">
        <f t="shared" si="310"/>
        <v>0</v>
      </c>
      <c r="L112" s="582">
        <f t="shared" si="311"/>
        <v>0</v>
      </c>
      <c r="M112" s="582">
        <f t="shared" si="312"/>
        <v>0</v>
      </c>
      <c r="N112" s="582">
        <f t="shared" si="313"/>
        <v>0</v>
      </c>
      <c r="P112" s="483">
        <v>0</v>
      </c>
      <c r="Q112" s="483">
        <v>0</v>
      </c>
      <c r="R112" s="483">
        <v>0</v>
      </c>
      <c r="S112" s="483">
        <v>0</v>
      </c>
      <c r="T112" s="483">
        <v>0</v>
      </c>
      <c r="U112" s="483">
        <v>0</v>
      </c>
      <c r="V112" s="483">
        <v>0</v>
      </c>
      <c r="W112" s="483">
        <v>0</v>
      </c>
      <c r="X112" s="483">
        <v>0</v>
      </c>
      <c r="Y112" s="483">
        <v>0</v>
      </c>
      <c r="Z112" s="483">
        <v>0</v>
      </c>
      <c r="AA112" s="483">
        <v>0</v>
      </c>
      <c r="AB112" s="483">
        <v>0</v>
      </c>
      <c r="AC112" s="483">
        <v>0</v>
      </c>
      <c r="AD112" s="483">
        <v>0</v>
      </c>
      <c r="AE112" s="483">
        <v>0</v>
      </c>
      <c r="AF112" s="483">
        <v>0</v>
      </c>
      <c r="AG112" s="483">
        <v>0</v>
      </c>
      <c r="AH112" s="483">
        <v>0</v>
      </c>
      <c r="AI112" s="483">
        <v>0</v>
      </c>
      <c r="AJ112" s="483">
        <v>0</v>
      </c>
      <c r="AK112" s="483">
        <v>0</v>
      </c>
      <c r="AL112" s="483">
        <v>0</v>
      </c>
      <c r="AM112" s="483">
        <v>0</v>
      </c>
      <c r="AN112" s="483">
        <v>0</v>
      </c>
      <c r="AO112" s="483">
        <v>0</v>
      </c>
      <c r="AP112" s="483">
        <v>0</v>
      </c>
      <c r="AQ112" s="483">
        <v>0</v>
      </c>
      <c r="AR112" s="483">
        <v>0</v>
      </c>
      <c r="AS112" s="483">
        <v>0</v>
      </c>
      <c r="AT112" s="483">
        <v>0</v>
      </c>
      <c r="AU112" s="483">
        <v>0</v>
      </c>
      <c r="AV112" s="483">
        <v>0</v>
      </c>
      <c r="AW112" s="483">
        <v>0</v>
      </c>
      <c r="AX112" s="483">
        <v>0</v>
      </c>
      <c r="AY112" s="483">
        <v>0</v>
      </c>
      <c r="AZ112" s="483">
        <v>0</v>
      </c>
      <c r="BA112" s="483">
        <v>0</v>
      </c>
      <c r="BB112" s="483">
        <v>0</v>
      </c>
      <c r="BC112" s="483">
        <v>0</v>
      </c>
      <c r="BD112" s="483">
        <v>0</v>
      </c>
      <c r="BE112" s="483">
        <v>0</v>
      </c>
      <c r="BF112" s="483">
        <v>0</v>
      </c>
      <c r="BG112" s="483">
        <v>0</v>
      </c>
      <c r="BH112" s="483">
        <v>0</v>
      </c>
      <c r="BI112" s="483">
        <v>0</v>
      </c>
      <c r="BJ112" s="483">
        <v>0</v>
      </c>
      <c r="BK112" s="483">
        <v>0</v>
      </c>
      <c r="BL112" s="483">
        <v>0</v>
      </c>
      <c r="BM112" s="483">
        <v>0</v>
      </c>
      <c r="BN112" s="483">
        <v>0</v>
      </c>
      <c r="BO112" s="483">
        <v>0</v>
      </c>
      <c r="BP112" s="483">
        <v>0</v>
      </c>
      <c r="BQ112" s="483">
        <v>0</v>
      </c>
      <c r="BR112" s="483">
        <v>0</v>
      </c>
      <c r="BS112" s="483">
        <v>0</v>
      </c>
      <c r="BT112" s="483">
        <v>0</v>
      </c>
      <c r="BU112" s="483">
        <v>0</v>
      </c>
      <c r="BV112" s="483">
        <v>0</v>
      </c>
      <c r="BW112" s="483">
        <v>0</v>
      </c>
      <c r="BX112" s="483">
        <v>0</v>
      </c>
      <c r="BY112" s="483">
        <v>0</v>
      </c>
      <c r="BZ112" s="483">
        <v>0</v>
      </c>
      <c r="CA112" s="483">
        <v>0</v>
      </c>
      <c r="CB112" s="483">
        <v>0</v>
      </c>
      <c r="CC112" s="483">
        <v>0</v>
      </c>
      <c r="CD112" s="483">
        <v>0</v>
      </c>
      <c r="CE112" s="483">
        <v>0</v>
      </c>
      <c r="CF112" s="483">
        <v>0</v>
      </c>
      <c r="CG112" s="483">
        <v>0</v>
      </c>
      <c r="CH112" s="483">
        <v>0</v>
      </c>
      <c r="CI112" s="483">
        <v>0</v>
      </c>
      <c r="CJ112" s="483">
        <v>0</v>
      </c>
      <c r="CK112" s="483">
        <v>0</v>
      </c>
      <c r="CL112" s="483">
        <v>0</v>
      </c>
      <c r="CM112" s="483">
        <v>0</v>
      </c>
      <c r="CN112" s="483">
        <v>0</v>
      </c>
      <c r="CO112" s="483">
        <v>0</v>
      </c>
      <c r="CP112" s="483">
        <v>0</v>
      </c>
      <c r="CQ112" s="483">
        <v>0</v>
      </c>
      <c r="CR112" s="483">
        <v>0</v>
      </c>
      <c r="CS112" s="483">
        <v>0</v>
      </c>
      <c r="CT112" s="483">
        <v>0</v>
      </c>
      <c r="CU112" s="483">
        <v>0</v>
      </c>
      <c r="CV112" s="483">
        <v>0</v>
      </c>
      <c r="CW112" s="483">
        <v>0</v>
      </c>
      <c r="CX112" s="483">
        <v>0</v>
      </c>
      <c r="CY112" s="483">
        <v>0</v>
      </c>
      <c r="CZ112" s="483">
        <v>0</v>
      </c>
      <c r="DA112" s="483">
        <v>0</v>
      </c>
      <c r="DD112" s="478">
        <f>IF(COUNT(P112:INDEX(P112:DA112,RP))&lt;&gt;RP,"Error",0)</f>
        <v>0</v>
      </c>
      <c r="DF112" s="478">
        <f t="shared" si="314"/>
        <v>0</v>
      </c>
    </row>
    <row r="113" spans="2:110" hidden="1" x14ac:dyDescent="0.35">
      <c r="B113" s="481" t="s">
        <v>856</v>
      </c>
      <c r="C113" s="473"/>
      <c r="D113" s="440"/>
      <c r="E113" s="479"/>
      <c r="F113" s="783"/>
      <c r="G113" s="783"/>
      <c r="H113" s="783"/>
      <c r="I113" s="480"/>
      <c r="J113" s="472" t="str">
        <f t="shared" si="315"/>
        <v xml:space="preserve"> ptkm</v>
      </c>
      <c r="K113" s="582">
        <f t="shared" si="310"/>
        <v>0</v>
      </c>
      <c r="L113" s="582">
        <f t="shared" si="311"/>
        <v>0</v>
      </c>
      <c r="M113" s="582">
        <f t="shared" si="312"/>
        <v>0</v>
      </c>
      <c r="N113" s="582">
        <f t="shared" si="313"/>
        <v>0</v>
      </c>
      <c r="P113" s="483">
        <v>0</v>
      </c>
      <c r="Q113" s="483">
        <v>0</v>
      </c>
      <c r="R113" s="483">
        <v>0</v>
      </c>
      <c r="S113" s="483">
        <v>0</v>
      </c>
      <c r="T113" s="483">
        <v>0</v>
      </c>
      <c r="U113" s="483">
        <v>0</v>
      </c>
      <c r="V113" s="483">
        <v>0</v>
      </c>
      <c r="W113" s="483">
        <v>0</v>
      </c>
      <c r="X113" s="483">
        <v>0</v>
      </c>
      <c r="Y113" s="483">
        <v>0</v>
      </c>
      <c r="Z113" s="483">
        <v>0</v>
      </c>
      <c r="AA113" s="483">
        <v>0</v>
      </c>
      <c r="AB113" s="483">
        <v>0</v>
      </c>
      <c r="AC113" s="483">
        <v>0</v>
      </c>
      <c r="AD113" s="483">
        <v>0</v>
      </c>
      <c r="AE113" s="483">
        <v>0</v>
      </c>
      <c r="AF113" s="483">
        <v>0</v>
      </c>
      <c r="AG113" s="483">
        <v>0</v>
      </c>
      <c r="AH113" s="483">
        <v>0</v>
      </c>
      <c r="AI113" s="483">
        <v>0</v>
      </c>
      <c r="AJ113" s="483">
        <v>0</v>
      </c>
      <c r="AK113" s="483">
        <v>0</v>
      </c>
      <c r="AL113" s="483">
        <v>0</v>
      </c>
      <c r="AM113" s="483">
        <v>0</v>
      </c>
      <c r="AN113" s="483">
        <v>0</v>
      </c>
      <c r="AO113" s="483">
        <v>0</v>
      </c>
      <c r="AP113" s="483">
        <v>0</v>
      </c>
      <c r="AQ113" s="483">
        <v>0</v>
      </c>
      <c r="AR113" s="483">
        <v>0</v>
      </c>
      <c r="AS113" s="483">
        <v>0</v>
      </c>
      <c r="AT113" s="483">
        <v>0</v>
      </c>
      <c r="AU113" s="483">
        <v>0</v>
      </c>
      <c r="AV113" s="483">
        <v>0</v>
      </c>
      <c r="AW113" s="483">
        <v>0</v>
      </c>
      <c r="AX113" s="483">
        <v>0</v>
      </c>
      <c r="AY113" s="483">
        <v>0</v>
      </c>
      <c r="AZ113" s="483">
        <v>0</v>
      </c>
      <c r="BA113" s="483">
        <v>0</v>
      </c>
      <c r="BB113" s="483">
        <v>0</v>
      </c>
      <c r="BC113" s="483">
        <v>0</v>
      </c>
      <c r="BD113" s="483">
        <v>0</v>
      </c>
      <c r="BE113" s="483">
        <v>0</v>
      </c>
      <c r="BF113" s="483">
        <v>0</v>
      </c>
      <c r="BG113" s="483">
        <v>0</v>
      </c>
      <c r="BH113" s="483">
        <v>0</v>
      </c>
      <c r="BI113" s="483">
        <v>0</v>
      </c>
      <c r="BJ113" s="483">
        <v>0</v>
      </c>
      <c r="BK113" s="483">
        <v>0</v>
      </c>
      <c r="BL113" s="483">
        <v>0</v>
      </c>
      <c r="BM113" s="483">
        <v>0</v>
      </c>
      <c r="BN113" s="483">
        <v>0</v>
      </c>
      <c r="BO113" s="483">
        <v>0</v>
      </c>
      <c r="BP113" s="483">
        <v>0</v>
      </c>
      <c r="BQ113" s="483">
        <v>0</v>
      </c>
      <c r="BR113" s="483">
        <v>0</v>
      </c>
      <c r="BS113" s="483">
        <v>0</v>
      </c>
      <c r="BT113" s="483">
        <v>0</v>
      </c>
      <c r="BU113" s="483">
        <v>0</v>
      </c>
      <c r="BV113" s="483">
        <v>0</v>
      </c>
      <c r="BW113" s="483">
        <v>0</v>
      </c>
      <c r="BX113" s="483">
        <v>0</v>
      </c>
      <c r="BY113" s="483">
        <v>0</v>
      </c>
      <c r="BZ113" s="483">
        <v>0</v>
      </c>
      <c r="CA113" s="483">
        <v>0</v>
      </c>
      <c r="CB113" s="483">
        <v>0</v>
      </c>
      <c r="CC113" s="483">
        <v>0</v>
      </c>
      <c r="CD113" s="483">
        <v>0</v>
      </c>
      <c r="CE113" s="483">
        <v>0</v>
      </c>
      <c r="CF113" s="483">
        <v>0</v>
      </c>
      <c r="CG113" s="483">
        <v>0</v>
      </c>
      <c r="CH113" s="483">
        <v>0</v>
      </c>
      <c r="CI113" s="483">
        <v>0</v>
      </c>
      <c r="CJ113" s="483">
        <v>0</v>
      </c>
      <c r="CK113" s="483">
        <v>0</v>
      </c>
      <c r="CL113" s="483">
        <v>0</v>
      </c>
      <c r="CM113" s="483">
        <v>0</v>
      </c>
      <c r="CN113" s="483">
        <v>0</v>
      </c>
      <c r="CO113" s="483">
        <v>0</v>
      </c>
      <c r="CP113" s="483">
        <v>0</v>
      </c>
      <c r="CQ113" s="483">
        <v>0</v>
      </c>
      <c r="CR113" s="483">
        <v>0</v>
      </c>
      <c r="CS113" s="483">
        <v>0</v>
      </c>
      <c r="CT113" s="483">
        <v>0</v>
      </c>
      <c r="CU113" s="483">
        <v>0</v>
      </c>
      <c r="CV113" s="483">
        <v>0</v>
      </c>
      <c r="CW113" s="483">
        <v>0</v>
      </c>
      <c r="CX113" s="483">
        <v>0</v>
      </c>
      <c r="CY113" s="483">
        <v>0</v>
      </c>
      <c r="CZ113" s="483">
        <v>0</v>
      </c>
      <c r="DA113" s="483">
        <v>0</v>
      </c>
      <c r="DD113" s="478">
        <f>IF(COUNT(P113:INDEX(P113:DA113,RP))&lt;&gt;RP,"Error",0)</f>
        <v>0</v>
      </c>
      <c r="DF113" s="478">
        <f t="shared" si="314"/>
        <v>0</v>
      </c>
    </row>
    <row r="114" spans="2:110" hidden="1" x14ac:dyDescent="0.35">
      <c r="B114" s="481" t="s">
        <v>856</v>
      </c>
      <c r="C114" s="473"/>
      <c r="D114" s="440"/>
      <c r="E114" s="479"/>
      <c r="F114" s="783"/>
      <c r="G114" s="783"/>
      <c r="H114" s="783"/>
      <c r="I114" s="480"/>
      <c r="J114" s="472" t="str">
        <f t="shared" si="315"/>
        <v xml:space="preserve"> ptkm</v>
      </c>
      <c r="K114" s="582">
        <f t="shared" si="310"/>
        <v>0</v>
      </c>
      <c r="L114" s="582">
        <f t="shared" si="311"/>
        <v>0</v>
      </c>
      <c r="M114" s="582">
        <f t="shared" si="312"/>
        <v>0</v>
      </c>
      <c r="N114" s="582">
        <f t="shared" si="313"/>
        <v>0</v>
      </c>
      <c r="P114" s="483">
        <v>0</v>
      </c>
      <c r="Q114" s="483">
        <v>0</v>
      </c>
      <c r="R114" s="483">
        <v>0</v>
      </c>
      <c r="S114" s="483">
        <v>0</v>
      </c>
      <c r="T114" s="483">
        <v>0</v>
      </c>
      <c r="U114" s="483">
        <v>0</v>
      </c>
      <c r="V114" s="483">
        <v>0</v>
      </c>
      <c r="W114" s="483">
        <v>0</v>
      </c>
      <c r="X114" s="483">
        <v>0</v>
      </c>
      <c r="Y114" s="483">
        <v>0</v>
      </c>
      <c r="Z114" s="483">
        <v>0</v>
      </c>
      <c r="AA114" s="483">
        <v>0</v>
      </c>
      <c r="AB114" s="483">
        <v>0</v>
      </c>
      <c r="AC114" s="483">
        <v>0</v>
      </c>
      <c r="AD114" s="483">
        <v>0</v>
      </c>
      <c r="AE114" s="483">
        <v>0</v>
      </c>
      <c r="AF114" s="483">
        <v>0</v>
      </c>
      <c r="AG114" s="483">
        <v>0</v>
      </c>
      <c r="AH114" s="483">
        <v>0</v>
      </c>
      <c r="AI114" s="483">
        <v>0</v>
      </c>
      <c r="AJ114" s="483">
        <v>0</v>
      </c>
      <c r="AK114" s="483">
        <v>0</v>
      </c>
      <c r="AL114" s="483">
        <v>0</v>
      </c>
      <c r="AM114" s="483">
        <v>0</v>
      </c>
      <c r="AN114" s="483">
        <v>0</v>
      </c>
      <c r="AO114" s="483">
        <v>0</v>
      </c>
      <c r="AP114" s="483">
        <v>0</v>
      </c>
      <c r="AQ114" s="483">
        <v>0</v>
      </c>
      <c r="AR114" s="483">
        <v>0</v>
      </c>
      <c r="AS114" s="483">
        <v>0</v>
      </c>
      <c r="AT114" s="483">
        <v>0</v>
      </c>
      <c r="AU114" s="483">
        <v>0</v>
      </c>
      <c r="AV114" s="483">
        <v>0</v>
      </c>
      <c r="AW114" s="483">
        <v>0</v>
      </c>
      <c r="AX114" s="483">
        <v>0</v>
      </c>
      <c r="AY114" s="483">
        <v>0</v>
      </c>
      <c r="AZ114" s="483">
        <v>0</v>
      </c>
      <c r="BA114" s="483">
        <v>0</v>
      </c>
      <c r="BB114" s="483">
        <v>0</v>
      </c>
      <c r="BC114" s="483">
        <v>0</v>
      </c>
      <c r="BD114" s="483">
        <v>0</v>
      </c>
      <c r="BE114" s="483">
        <v>0</v>
      </c>
      <c r="BF114" s="483">
        <v>0</v>
      </c>
      <c r="BG114" s="483">
        <v>0</v>
      </c>
      <c r="BH114" s="483">
        <v>0</v>
      </c>
      <c r="BI114" s="483">
        <v>0</v>
      </c>
      <c r="BJ114" s="483">
        <v>0</v>
      </c>
      <c r="BK114" s="483">
        <v>0</v>
      </c>
      <c r="BL114" s="483">
        <v>0</v>
      </c>
      <c r="BM114" s="483">
        <v>0</v>
      </c>
      <c r="BN114" s="483">
        <v>0</v>
      </c>
      <c r="BO114" s="483">
        <v>0</v>
      </c>
      <c r="BP114" s="483">
        <v>0</v>
      </c>
      <c r="BQ114" s="483">
        <v>0</v>
      </c>
      <c r="BR114" s="483">
        <v>0</v>
      </c>
      <c r="BS114" s="483">
        <v>0</v>
      </c>
      <c r="BT114" s="483">
        <v>0</v>
      </c>
      <c r="BU114" s="483">
        <v>0</v>
      </c>
      <c r="BV114" s="483">
        <v>0</v>
      </c>
      <c r="BW114" s="483">
        <v>0</v>
      </c>
      <c r="BX114" s="483">
        <v>0</v>
      </c>
      <c r="BY114" s="483">
        <v>0</v>
      </c>
      <c r="BZ114" s="483">
        <v>0</v>
      </c>
      <c r="CA114" s="483">
        <v>0</v>
      </c>
      <c r="CB114" s="483">
        <v>0</v>
      </c>
      <c r="CC114" s="483">
        <v>0</v>
      </c>
      <c r="CD114" s="483">
        <v>0</v>
      </c>
      <c r="CE114" s="483">
        <v>0</v>
      </c>
      <c r="CF114" s="483">
        <v>0</v>
      </c>
      <c r="CG114" s="483">
        <v>0</v>
      </c>
      <c r="CH114" s="483">
        <v>0</v>
      </c>
      <c r="CI114" s="483">
        <v>0</v>
      </c>
      <c r="CJ114" s="483">
        <v>0</v>
      </c>
      <c r="CK114" s="483">
        <v>0</v>
      </c>
      <c r="CL114" s="483">
        <v>0</v>
      </c>
      <c r="CM114" s="483">
        <v>0</v>
      </c>
      <c r="CN114" s="483">
        <v>0</v>
      </c>
      <c r="CO114" s="483">
        <v>0</v>
      </c>
      <c r="CP114" s="483">
        <v>0</v>
      </c>
      <c r="CQ114" s="483">
        <v>0</v>
      </c>
      <c r="CR114" s="483">
        <v>0</v>
      </c>
      <c r="CS114" s="483">
        <v>0</v>
      </c>
      <c r="CT114" s="483">
        <v>0</v>
      </c>
      <c r="CU114" s="483">
        <v>0</v>
      </c>
      <c r="CV114" s="483">
        <v>0</v>
      </c>
      <c r="CW114" s="483">
        <v>0</v>
      </c>
      <c r="CX114" s="483">
        <v>0</v>
      </c>
      <c r="CY114" s="483">
        <v>0</v>
      </c>
      <c r="CZ114" s="483">
        <v>0</v>
      </c>
      <c r="DA114" s="483">
        <v>0</v>
      </c>
      <c r="DD114" s="478">
        <f>IF(COUNT(P114:INDEX(P114:DA114,RP))&lt;&gt;RP,"Error",0)</f>
        <v>0</v>
      </c>
      <c r="DF114" s="478">
        <f t="shared" si="314"/>
        <v>0</v>
      </c>
    </row>
    <row r="115" spans="2:110" hidden="1" x14ac:dyDescent="0.35">
      <c r="B115" s="481" t="s">
        <v>856</v>
      </c>
      <c r="C115" s="474"/>
      <c r="D115" s="440"/>
      <c r="E115" s="479"/>
      <c r="F115" s="783"/>
      <c r="G115" s="783"/>
      <c r="H115" s="783"/>
      <c r="I115" s="480"/>
      <c r="J115" s="472" t="str">
        <f t="shared" si="315"/>
        <v xml:space="preserve"> ptkm</v>
      </c>
      <c r="K115" s="582">
        <f t="shared" si="310"/>
        <v>0</v>
      </c>
      <c r="L115" s="582">
        <f t="shared" si="311"/>
        <v>0</v>
      </c>
      <c r="M115" s="582">
        <f t="shared" si="312"/>
        <v>0</v>
      </c>
      <c r="N115" s="582">
        <f t="shared" si="313"/>
        <v>0</v>
      </c>
      <c r="P115" s="483">
        <v>0</v>
      </c>
      <c r="Q115" s="483">
        <v>0</v>
      </c>
      <c r="R115" s="483">
        <v>0</v>
      </c>
      <c r="S115" s="483">
        <v>0</v>
      </c>
      <c r="T115" s="483">
        <v>0</v>
      </c>
      <c r="U115" s="483">
        <v>0</v>
      </c>
      <c r="V115" s="483">
        <v>0</v>
      </c>
      <c r="W115" s="483">
        <v>0</v>
      </c>
      <c r="X115" s="483">
        <v>0</v>
      </c>
      <c r="Y115" s="483">
        <v>0</v>
      </c>
      <c r="Z115" s="483">
        <v>0</v>
      </c>
      <c r="AA115" s="483">
        <v>0</v>
      </c>
      <c r="AB115" s="483">
        <v>0</v>
      </c>
      <c r="AC115" s="483">
        <v>0</v>
      </c>
      <c r="AD115" s="483">
        <v>0</v>
      </c>
      <c r="AE115" s="483">
        <v>0</v>
      </c>
      <c r="AF115" s="483">
        <v>0</v>
      </c>
      <c r="AG115" s="483">
        <v>0</v>
      </c>
      <c r="AH115" s="483">
        <v>0</v>
      </c>
      <c r="AI115" s="483">
        <v>0</v>
      </c>
      <c r="AJ115" s="483">
        <v>0</v>
      </c>
      <c r="AK115" s="483">
        <v>0</v>
      </c>
      <c r="AL115" s="483">
        <v>0</v>
      </c>
      <c r="AM115" s="483">
        <v>0</v>
      </c>
      <c r="AN115" s="483">
        <v>0</v>
      </c>
      <c r="AO115" s="483">
        <v>0</v>
      </c>
      <c r="AP115" s="483">
        <v>0</v>
      </c>
      <c r="AQ115" s="483">
        <v>0</v>
      </c>
      <c r="AR115" s="483">
        <v>0</v>
      </c>
      <c r="AS115" s="483">
        <v>0</v>
      </c>
      <c r="AT115" s="483">
        <v>0</v>
      </c>
      <c r="AU115" s="483">
        <v>0</v>
      </c>
      <c r="AV115" s="483">
        <v>0</v>
      </c>
      <c r="AW115" s="483">
        <v>0</v>
      </c>
      <c r="AX115" s="483">
        <v>0</v>
      </c>
      <c r="AY115" s="483">
        <v>0</v>
      </c>
      <c r="AZ115" s="483">
        <v>0</v>
      </c>
      <c r="BA115" s="483">
        <v>0</v>
      </c>
      <c r="BB115" s="483">
        <v>0</v>
      </c>
      <c r="BC115" s="483">
        <v>0</v>
      </c>
      <c r="BD115" s="483">
        <v>0</v>
      </c>
      <c r="BE115" s="483">
        <v>0</v>
      </c>
      <c r="BF115" s="483">
        <v>0</v>
      </c>
      <c r="BG115" s="483">
        <v>0</v>
      </c>
      <c r="BH115" s="483">
        <v>0</v>
      </c>
      <c r="BI115" s="483">
        <v>0</v>
      </c>
      <c r="BJ115" s="483">
        <v>0</v>
      </c>
      <c r="BK115" s="483">
        <v>0</v>
      </c>
      <c r="BL115" s="483">
        <v>0</v>
      </c>
      <c r="BM115" s="483">
        <v>0</v>
      </c>
      <c r="BN115" s="483">
        <v>0</v>
      </c>
      <c r="BO115" s="483">
        <v>0</v>
      </c>
      <c r="BP115" s="483">
        <v>0</v>
      </c>
      <c r="BQ115" s="483">
        <v>0</v>
      </c>
      <c r="BR115" s="483">
        <v>0</v>
      </c>
      <c r="BS115" s="483">
        <v>0</v>
      </c>
      <c r="BT115" s="483">
        <v>0</v>
      </c>
      <c r="BU115" s="483">
        <v>0</v>
      </c>
      <c r="BV115" s="483">
        <v>0</v>
      </c>
      <c r="BW115" s="483">
        <v>0</v>
      </c>
      <c r="BX115" s="483">
        <v>0</v>
      </c>
      <c r="BY115" s="483">
        <v>0</v>
      </c>
      <c r="BZ115" s="483">
        <v>0</v>
      </c>
      <c r="CA115" s="483">
        <v>0</v>
      </c>
      <c r="CB115" s="483">
        <v>0</v>
      </c>
      <c r="CC115" s="483">
        <v>0</v>
      </c>
      <c r="CD115" s="483">
        <v>0</v>
      </c>
      <c r="CE115" s="483">
        <v>0</v>
      </c>
      <c r="CF115" s="483">
        <v>0</v>
      </c>
      <c r="CG115" s="483">
        <v>0</v>
      </c>
      <c r="CH115" s="483">
        <v>0</v>
      </c>
      <c r="CI115" s="483">
        <v>0</v>
      </c>
      <c r="CJ115" s="483">
        <v>0</v>
      </c>
      <c r="CK115" s="483">
        <v>0</v>
      </c>
      <c r="CL115" s="483">
        <v>0</v>
      </c>
      <c r="CM115" s="483">
        <v>0</v>
      </c>
      <c r="CN115" s="483">
        <v>0</v>
      </c>
      <c r="CO115" s="483">
        <v>0</v>
      </c>
      <c r="CP115" s="483">
        <v>0</v>
      </c>
      <c r="CQ115" s="483">
        <v>0</v>
      </c>
      <c r="CR115" s="483">
        <v>0</v>
      </c>
      <c r="CS115" s="483">
        <v>0</v>
      </c>
      <c r="CT115" s="483">
        <v>0</v>
      </c>
      <c r="CU115" s="483">
        <v>0</v>
      </c>
      <c r="CV115" s="483">
        <v>0</v>
      </c>
      <c r="CW115" s="483">
        <v>0</v>
      </c>
      <c r="CX115" s="483">
        <v>0</v>
      </c>
      <c r="CY115" s="483">
        <v>0</v>
      </c>
      <c r="CZ115" s="483">
        <v>0</v>
      </c>
      <c r="DA115" s="483">
        <v>0</v>
      </c>
      <c r="DD115" s="478">
        <f>IF(COUNT(P115:INDEX(P115:DA115,RP))&lt;&gt;RP,"Error",0)</f>
        <v>0</v>
      </c>
      <c r="DF115" s="478">
        <f t="shared" si="314"/>
        <v>0</v>
      </c>
    </row>
    <row r="116" spans="2:110" hidden="1" x14ac:dyDescent="0.35">
      <c r="B116" s="481" t="s">
        <v>856</v>
      </c>
      <c r="C116" s="474"/>
      <c r="D116" s="440"/>
      <c r="E116" s="479"/>
      <c r="F116" s="783"/>
      <c r="G116" s="783"/>
      <c r="H116" s="783"/>
      <c r="I116" s="480"/>
      <c r="J116" s="472" t="str">
        <f t="shared" si="315"/>
        <v xml:space="preserve"> ptkm</v>
      </c>
      <c r="K116" s="582">
        <f t="shared" si="310"/>
        <v>0</v>
      </c>
      <c r="L116" s="582">
        <f t="shared" si="311"/>
        <v>0</v>
      </c>
      <c r="M116" s="582">
        <f t="shared" si="312"/>
        <v>0</v>
      </c>
      <c r="N116" s="582">
        <f t="shared" si="313"/>
        <v>0</v>
      </c>
      <c r="P116" s="483">
        <v>0</v>
      </c>
      <c r="Q116" s="483">
        <v>0</v>
      </c>
      <c r="R116" s="483">
        <v>0</v>
      </c>
      <c r="S116" s="483">
        <v>0</v>
      </c>
      <c r="T116" s="483">
        <v>0</v>
      </c>
      <c r="U116" s="483">
        <v>0</v>
      </c>
      <c r="V116" s="483">
        <v>0</v>
      </c>
      <c r="W116" s="483">
        <v>0</v>
      </c>
      <c r="X116" s="483">
        <v>0</v>
      </c>
      <c r="Y116" s="483">
        <v>0</v>
      </c>
      <c r="Z116" s="483">
        <v>0</v>
      </c>
      <c r="AA116" s="483">
        <v>0</v>
      </c>
      <c r="AB116" s="483">
        <v>0</v>
      </c>
      <c r="AC116" s="483">
        <v>0</v>
      </c>
      <c r="AD116" s="483">
        <v>0</v>
      </c>
      <c r="AE116" s="483">
        <v>0</v>
      </c>
      <c r="AF116" s="483">
        <v>0</v>
      </c>
      <c r="AG116" s="483">
        <v>0</v>
      </c>
      <c r="AH116" s="483">
        <v>0</v>
      </c>
      <c r="AI116" s="483">
        <v>0</v>
      </c>
      <c r="AJ116" s="483">
        <v>0</v>
      </c>
      <c r="AK116" s="483">
        <v>0</v>
      </c>
      <c r="AL116" s="483">
        <v>0</v>
      </c>
      <c r="AM116" s="483">
        <v>0</v>
      </c>
      <c r="AN116" s="483">
        <v>0</v>
      </c>
      <c r="AO116" s="483">
        <v>0</v>
      </c>
      <c r="AP116" s="483">
        <v>0</v>
      </c>
      <c r="AQ116" s="483">
        <v>0</v>
      </c>
      <c r="AR116" s="483">
        <v>0</v>
      </c>
      <c r="AS116" s="483">
        <v>0</v>
      </c>
      <c r="AT116" s="483">
        <v>0</v>
      </c>
      <c r="AU116" s="483">
        <v>0</v>
      </c>
      <c r="AV116" s="483">
        <v>0</v>
      </c>
      <c r="AW116" s="483">
        <v>0</v>
      </c>
      <c r="AX116" s="483">
        <v>0</v>
      </c>
      <c r="AY116" s="483">
        <v>0</v>
      </c>
      <c r="AZ116" s="483">
        <v>0</v>
      </c>
      <c r="BA116" s="483">
        <v>0</v>
      </c>
      <c r="BB116" s="483">
        <v>0</v>
      </c>
      <c r="BC116" s="483">
        <v>0</v>
      </c>
      <c r="BD116" s="483">
        <v>0</v>
      </c>
      <c r="BE116" s="483">
        <v>0</v>
      </c>
      <c r="BF116" s="483">
        <v>0</v>
      </c>
      <c r="BG116" s="483">
        <v>0</v>
      </c>
      <c r="BH116" s="483">
        <v>0</v>
      </c>
      <c r="BI116" s="483">
        <v>0</v>
      </c>
      <c r="BJ116" s="483">
        <v>0</v>
      </c>
      <c r="BK116" s="483">
        <v>0</v>
      </c>
      <c r="BL116" s="483">
        <v>0</v>
      </c>
      <c r="BM116" s="483">
        <v>0</v>
      </c>
      <c r="BN116" s="483">
        <v>0</v>
      </c>
      <c r="BO116" s="483">
        <v>0</v>
      </c>
      <c r="BP116" s="483">
        <v>0</v>
      </c>
      <c r="BQ116" s="483">
        <v>0</v>
      </c>
      <c r="BR116" s="483">
        <v>0</v>
      </c>
      <c r="BS116" s="483">
        <v>0</v>
      </c>
      <c r="BT116" s="483">
        <v>0</v>
      </c>
      <c r="BU116" s="483">
        <v>0</v>
      </c>
      <c r="BV116" s="483">
        <v>0</v>
      </c>
      <c r="BW116" s="483">
        <v>0</v>
      </c>
      <c r="BX116" s="483">
        <v>0</v>
      </c>
      <c r="BY116" s="483">
        <v>0</v>
      </c>
      <c r="BZ116" s="483">
        <v>0</v>
      </c>
      <c r="CA116" s="483">
        <v>0</v>
      </c>
      <c r="CB116" s="483">
        <v>0</v>
      </c>
      <c r="CC116" s="483">
        <v>0</v>
      </c>
      <c r="CD116" s="483">
        <v>0</v>
      </c>
      <c r="CE116" s="483">
        <v>0</v>
      </c>
      <c r="CF116" s="483">
        <v>0</v>
      </c>
      <c r="CG116" s="483">
        <v>0</v>
      </c>
      <c r="CH116" s="483">
        <v>0</v>
      </c>
      <c r="CI116" s="483">
        <v>0</v>
      </c>
      <c r="CJ116" s="483">
        <v>0</v>
      </c>
      <c r="CK116" s="483">
        <v>0</v>
      </c>
      <c r="CL116" s="483">
        <v>0</v>
      </c>
      <c r="CM116" s="483">
        <v>0</v>
      </c>
      <c r="CN116" s="483">
        <v>0</v>
      </c>
      <c r="CO116" s="483">
        <v>0</v>
      </c>
      <c r="CP116" s="483">
        <v>0</v>
      </c>
      <c r="CQ116" s="483">
        <v>0</v>
      </c>
      <c r="CR116" s="483">
        <v>0</v>
      </c>
      <c r="CS116" s="483">
        <v>0</v>
      </c>
      <c r="CT116" s="483">
        <v>0</v>
      </c>
      <c r="CU116" s="483">
        <v>0</v>
      </c>
      <c r="CV116" s="483">
        <v>0</v>
      </c>
      <c r="CW116" s="483">
        <v>0</v>
      </c>
      <c r="CX116" s="483">
        <v>0</v>
      </c>
      <c r="CY116" s="483">
        <v>0</v>
      </c>
      <c r="CZ116" s="483">
        <v>0</v>
      </c>
      <c r="DA116" s="483">
        <v>0</v>
      </c>
      <c r="DD116" s="478">
        <f>IF(COUNT(P116:INDEX(P116:DA116,RP))&lt;&gt;RP,"Error",0)</f>
        <v>0</v>
      </c>
      <c r="DF116" s="478">
        <f t="shared" si="314"/>
        <v>0</v>
      </c>
    </row>
    <row r="117" spans="2:110" hidden="1" x14ac:dyDescent="0.35">
      <c r="B117" s="481" t="s">
        <v>856</v>
      </c>
      <c r="C117" s="474"/>
      <c r="D117" s="440"/>
      <c r="E117" s="479"/>
      <c r="F117" s="783"/>
      <c r="G117" s="783"/>
      <c r="H117" s="783"/>
      <c r="I117" s="480"/>
      <c r="J117" s="472" t="str">
        <f t="shared" si="315"/>
        <v xml:space="preserve"> ptkm</v>
      </c>
      <c r="K117" s="582">
        <f t="shared" si="310"/>
        <v>0</v>
      </c>
      <c r="L117" s="582">
        <f t="shared" si="311"/>
        <v>0</v>
      </c>
      <c r="M117" s="582">
        <f t="shared" si="312"/>
        <v>0</v>
      </c>
      <c r="N117" s="582">
        <f t="shared" si="313"/>
        <v>0</v>
      </c>
      <c r="P117" s="483">
        <v>0</v>
      </c>
      <c r="Q117" s="483">
        <v>0</v>
      </c>
      <c r="R117" s="483">
        <v>0</v>
      </c>
      <c r="S117" s="483">
        <v>0</v>
      </c>
      <c r="T117" s="483">
        <v>0</v>
      </c>
      <c r="U117" s="483">
        <v>0</v>
      </c>
      <c r="V117" s="483">
        <v>0</v>
      </c>
      <c r="W117" s="483">
        <v>0</v>
      </c>
      <c r="X117" s="483">
        <v>0</v>
      </c>
      <c r="Y117" s="483">
        <v>0</v>
      </c>
      <c r="Z117" s="483">
        <v>0</v>
      </c>
      <c r="AA117" s="483">
        <v>0</v>
      </c>
      <c r="AB117" s="483">
        <v>0</v>
      </c>
      <c r="AC117" s="483">
        <v>0</v>
      </c>
      <c r="AD117" s="483">
        <v>0</v>
      </c>
      <c r="AE117" s="483">
        <v>0</v>
      </c>
      <c r="AF117" s="483">
        <v>0</v>
      </c>
      <c r="AG117" s="483">
        <v>0</v>
      </c>
      <c r="AH117" s="483">
        <v>0</v>
      </c>
      <c r="AI117" s="483">
        <v>0</v>
      </c>
      <c r="AJ117" s="483">
        <v>0</v>
      </c>
      <c r="AK117" s="483">
        <v>0</v>
      </c>
      <c r="AL117" s="483">
        <v>0</v>
      </c>
      <c r="AM117" s="483">
        <v>0</v>
      </c>
      <c r="AN117" s="483">
        <v>0</v>
      </c>
      <c r="AO117" s="483">
        <v>0</v>
      </c>
      <c r="AP117" s="483">
        <v>0</v>
      </c>
      <c r="AQ117" s="483">
        <v>0</v>
      </c>
      <c r="AR117" s="483">
        <v>0</v>
      </c>
      <c r="AS117" s="483">
        <v>0</v>
      </c>
      <c r="AT117" s="483">
        <v>0</v>
      </c>
      <c r="AU117" s="483">
        <v>0</v>
      </c>
      <c r="AV117" s="483">
        <v>0</v>
      </c>
      <c r="AW117" s="483">
        <v>0</v>
      </c>
      <c r="AX117" s="483">
        <v>0</v>
      </c>
      <c r="AY117" s="483">
        <v>0</v>
      </c>
      <c r="AZ117" s="483">
        <v>0</v>
      </c>
      <c r="BA117" s="483">
        <v>0</v>
      </c>
      <c r="BB117" s="483">
        <v>0</v>
      </c>
      <c r="BC117" s="483">
        <v>0</v>
      </c>
      <c r="BD117" s="483">
        <v>0</v>
      </c>
      <c r="BE117" s="483">
        <v>0</v>
      </c>
      <c r="BF117" s="483">
        <v>0</v>
      </c>
      <c r="BG117" s="483">
        <v>0</v>
      </c>
      <c r="BH117" s="483">
        <v>0</v>
      </c>
      <c r="BI117" s="483">
        <v>0</v>
      </c>
      <c r="BJ117" s="483">
        <v>0</v>
      </c>
      <c r="BK117" s="483">
        <v>0</v>
      </c>
      <c r="BL117" s="483">
        <v>0</v>
      </c>
      <c r="BM117" s="483">
        <v>0</v>
      </c>
      <c r="BN117" s="483">
        <v>0</v>
      </c>
      <c r="BO117" s="483">
        <v>0</v>
      </c>
      <c r="BP117" s="483">
        <v>0</v>
      </c>
      <c r="BQ117" s="483">
        <v>0</v>
      </c>
      <c r="BR117" s="483">
        <v>0</v>
      </c>
      <c r="BS117" s="483">
        <v>0</v>
      </c>
      <c r="BT117" s="483">
        <v>0</v>
      </c>
      <c r="BU117" s="483">
        <v>0</v>
      </c>
      <c r="BV117" s="483">
        <v>0</v>
      </c>
      <c r="BW117" s="483">
        <v>0</v>
      </c>
      <c r="BX117" s="483">
        <v>0</v>
      </c>
      <c r="BY117" s="483">
        <v>0</v>
      </c>
      <c r="BZ117" s="483">
        <v>0</v>
      </c>
      <c r="CA117" s="483">
        <v>0</v>
      </c>
      <c r="CB117" s="483">
        <v>0</v>
      </c>
      <c r="CC117" s="483">
        <v>0</v>
      </c>
      <c r="CD117" s="483">
        <v>0</v>
      </c>
      <c r="CE117" s="483">
        <v>0</v>
      </c>
      <c r="CF117" s="483">
        <v>0</v>
      </c>
      <c r="CG117" s="483">
        <v>0</v>
      </c>
      <c r="CH117" s="483">
        <v>0</v>
      </c>
      <c r="CI117" s="483">
        <v>0</v>
      </c>
      <c r="CJ117" s="483">
        <v>0</v>
      </c>
      <c r="CK117" s="483">
        <v>0</v>
      </c>
      <c r="CL117" s="483">
        <v>0</v>
      </c>
      <c r="CM117" s="483">
        <v>0</v>
      </c>
      <c r="CN117" s="483">
        <v>0</v>
      </c>
      <c r="CO117" s="483">
        <v>0</v>
      </c>
      <c r="CP117" s="483">
        <v>0</v>
      </c>
      <c r="CQ117" s="483">
        <v>0</v>
      </c>
      <c r="CR117" s="483">
        <v>0</v>
      </c>
      <c r="CS117" s="483">
        <v>0</v>
      </c>
      <c r="CT117" s="483">
        <v>0</v>
      </c>
      <c r="CU117" s="483">
        <v>0</v>
      </c>
      <c r="CV117" s="483">
        <v>0</v>
      </c>
      <c r="CW117" s="483">
        <v>0</v>
      </c>
      <c r="CX117" s="483">
        <v>0</v>
      </c>
      <c r="CY117" s="483">
        <v>0</v>
      </c>
      <c r="CZ117" s="483">
        <v>0</v>
      </c>
      <c r="DA117" s="483">
        <v>0</v>
      </c>
      <c r="DD117" s="478">
        <f>IF(COUNT(P117:INDEX(P117:DA117,RP))&lt;&gt;RP,"Error",0)</f>
        <v>0</v>
      </c>
      <c r="DF117" s="478">
        <f t="shared" si="314"/>
        <v>0</v>
      </c>
    </row>
    <row r="118" spans="2:110" hidden="1" x14ac:dyDescent="0.35">
      <c r="D118" s="440"/>
      <c r="E118" s="441"/>
      <c r="F118" s="441"/>
      <c r="G118" s="441"/>
      <c r="H118" s="441"/>
      <c r="I118" s="441"/>
      <c r="J118" s="441"/>
      <c r="K118" s="436" t="s">
        <v>943</v>
      </c>
    </row>
    <row r="119" spans="2:110" hidden="1" x14ac:dyDescent="0.35">
      <c r="D119" s="440"/>
      <c r="E119" s="441"/>
      <c r="F119" s="441"/>
      <c r="G119" s="441"/>
      <c r="H119" s="441"/>
      <c r="I119" s="441"/>
      <c r="J119" s="441"/>
    </row>
    <row r="120" spans="2:110" hidden="1" x14ac:dyDescent="0.35">
      <c r="D120" s="440"/>
      <c r="M120" s="680" t="s">
        <v>2</v>
      </c>
      <c r="N120" s="681"/>
    </row>
    <row r="121" spans="2:110" ht="14.5" hidden="1" customHeight="1" x14ac:dyDescent="0.35">
      <c r="D121" s="440"/>
      <c r="I121" s="700" t="s">
        <v>145</v>
      </c>
      <c r="J121" s="700"/>
      <c r="K121" s="700"/>
      <c r="L121" s="700"/>
      <c r="M121" s="187" t="s">
        <v>3</v>
      </c>
      <c r="N121" s="187" t="s">
        <v>4</v>
      </c>
    </row>
    <row r="122" spans="2:110" hidden="1" x14ac:dyDescent="0.35">
      <c r="D122" s="440"/>
      <c r="I122" s="781" t="str">
        <f>'D2'!J97</f>
        <v>Accidents</v>
      </c>
      <c r="J122" s="782"/>
      <c r="K122" s="782"/>
      <c r="L122" s="782"/>
      <c r="M122" s="585">
        <f>NPV(G.Asm!$F$40,P122:INDEX(P122:DA122,RP))</f>
        <v>0</v>
      </c>
      <c r="N122" s="585">
        <f ca="1">SUMIF($P$106:$CZT$106,"&lt;="&amp;RP,P122:DA122)</f>
        <v>0</v>
      </c>
      <c r="P122" s="583">
        <f>+SUMPRODUCT($K108:$K117,P108:P117)</f>
        <v>0</v>
      </c>
      <c r="Q122" s="583">
        <f t="shared" ref="Q122:CB122" si="316">+SUMPRODUCT($K108:$K117,Q108:Q117)</f>
        <v>0</v>
      </c>
      <c r="R122" s="583">
        <f t="shared" si="316"/>
        <v>0</v>
      </c>
      <c r="S122" s="583">
        <f t="shared" si="316"/>
        <v>0</v>
      </c>
      <c r="T122" s="583">
        <f t="shared" si="316"/>
        <v>0</v>
      </c>
      <c r="U122" s="583">
        <f t="shared" si="316"/>
        <v>0</v>
      </c>
      <c r="V122" s="583">
        <f t="shared" si="316"/>
        <v>0</v>
      </c>
      <c r="W122" s="583">
        <f t="shared" si="316"/>
        <v>0</v>
      </c>
      <c r="X122" s="583">
        <f t="shared" si="316"/>
        <v>0</v>
      </c>
      <c r="Y122" s="583">
        <f t="shared" si="316"/>
        <v>0</v>
      </c>
      <c r="Z122" s="583">
        <f t="shared" si="316"/>
        <v>0</v>
      </c>
      <c r="AA122" s="583">
        <f t="shared" si="316"/>
        <v>0</v>
      </c>
      <c r="AB122" s="583">
        <f t="shared" si="316"/>
        <v>0</v>
      </c>
      <c r="AC122" s="583">
        <f t="shared" si="316"/>
        <v>0</v>
      </c>
      <c r="AD122" s="583">
        <f t="shared" si="316"/>
        <v>0</v>
      </c>
      <c r="AE122" s="583">
        <f t="shared" si="316"/>
        <v>0</v>
      </c>
      <c r="AF122" s="583">
        <f t="shared" si="316"/>
        <v>0</v>
      </c>
      <c r="AG122" s="583">
        <f t="shared" si="316"/>
        <v>0</v>
      </c>
      <c r="AH122" s="583">
        <f t="shared" si="316"/>
        <v>0</v>
      </c>
      <c r="AI122" s="583">
        <f t="shared" si="316"/>
        <v>0</v>
      </c>
      <c r="AJ122" s="583">
        <f t="shared" si="316"/>
        <v>0</v>
      </c>
      <c r="AK122" s="583">
        <f t="shared" si="316"/>
        <v>0</v>
      </c>
      <c r="AL122" s="583">
        <f t="shared" si="316"/>
        <v>0</v>
      </c>
      <c r="AM122" s="583">
        <f t="shared" si="316"/>
        <v>0</v>
      </c>
      <c r="AN122" s="583">
        <f t="shared" si="316"/>
        <v>0</v>
      </c>
      <c r="AO122" s="583">
        <f t="shared" si="316"/>
        <v>0</v>
      </c>
      <c r="AP122" s="583">
        <f t="shared" si="316"/>
        <v>0</v>
      </c>
      <c r="AQ122" s="583">
        <f t="shared" si="316"/>
        <v>0</v>
      </c>
      <c r="AR122" s="583">
        <f t="shared" si="316"/>
        <v>0</v>
      </c>
      <c r="AS122" s="583">
        <f t="shared" si="316"/>
        <v>0</v>
      </c>
      <c r="AT122" s="583">
        <f t="shared" si="316"/>
        <v>0</v>
      </c>
      <c r="AU122" s="583">
        <f t="shared" si="316"/>
        <v>0</v>
      </c>
      <c r="AV122" s="583">
        <f t="shared" si="316"/>
        <v>0</v>
      </c>
      <c r="AW122" s="583">
        <f t="shared" si="316"/>
        <v>0</v>
      </c>
      <c r="AX122" s="583">
        <f t="shared" si="316"/>
        <v>0</v>
      </c>
      <c r="AY122" s="583">
        <f t="shared" si="316"/>
        <v>0</v>
      </c>
      <c r="AZ122" s="583">
        <f t="shared" si="316"/>
        <v>0</v>
      </c>
      <c r="BA122" s="583">
        <f t="shared" si="316"/>
        <v>0</v>
      </c>
      <c r="BB122" s="583">
        <f t="shared" si="316"/>
        <v>0</v>
      </c>
      <c r="BC122" s="583">
        <f t="shared" si="316"/>
        <v>0</v>
      </c>
      <c r="BD122" s="583">
        <f t="shared" si="316"/>
        <v>0</v>
      </c>
      <c r="BE122" s="583">
        <f t="shared" si="316"/>
        <v>0</v>
      </c>
      <c r="BF122" s="583">
        <f t="shared" si="316"/>
        <v>0</v>
      </c>
      <c r="BG122" s="583">
        <f t="shared" si="316"/>
        <v>0</v>
      </c>
      <c r="BH122" s="583">
        <f t="shared" si="316"/>
        <v>0</v>
      </c>
      <c r="BI122" s="583">
        <f t="shared" si="316"/>
        <v>0</v>
      </c>
      <c r="BJ122" s="583">
        <f t="shared" si="316"/>
        <v>0</v>
      </c>
      <c r="BK122" s="583">
        <f t="shared" si="316"/>
        <v>0</v>
      </c>
      <c r="BL122" s="583">
        <f t="shared" si="316"/>
        <v>0</v>
      </c>
      <c r="BM122" s="583">
        <f t="shared" si="316"/>
        <v>0</v>
      </c>
      <c r="BN122" s="583">
        <f t="shared" si="316"/>
        <v>0</v>
      </c>
      <c r="BO122" s="583">
        <f t="shared" si="316"/>
        <v>0</v>
      </c>
      <c r="BP122" s="583">
        <f t="shared" si="316"/>
        <v>0</v>
      </c>
      <c r="BQ122" s="583">
        <f t="shared" si="316"/>
        <v>0</v>
      </c>
      <c r="BR122" s="583">
        <f t="shared" si="316"/>
        <v>0</v>
      </c>
      <c r="BS122" s="583">
        <f t="shared" si="316"/>
        <v>0</v>
      </c>
      <c r="BT122" s="583">
        <f t="shared" si="316"/>
        <v>0</v>
      </c>
      <c r="BU122" s="583">
        <f t="shared" si="316"/>
        <v>0</v>
      </c>
      <c r="BV122" s="583">
        <f t="shared" si="316"/>
        <v>0</v>
      </c>
      <c r="BW122" s="583">
        <f t="shared" si="316"/>
        <v>0</v>
      </c>
      <c r="BX122" s="583">
        <f t="shared" si="316"/>
        <v>0</v>
      </c>
      <c r="BY122" s="583">
        <f t="shared" si="316"/>
        <v>0</v>
      </c>
      <c r="BZ122" s="583">
        <f t="shared" si="316"/>
        <v>0</v>
      </c>
      <c r="CA122" s="583">
        <f t="shared" si="316"/>
        <v>0</v>
      </c>
      <c r="CB122" s="583">
        <f t="shared" si="316"/>
        <v>0</v>
      </c>
      <c r="CC122" s="583">
        <f t="shared" ref="CC122:DA122" si="317">+SUMPRODUCT($K108:$K117,CC108:CC117)</f>
        <v>0</v>
      </c>
      <c r="CD122" s="583">
        <f t="shared" si="317"/>
        <v>0</v>
      </c>
      <c r="CE122" s="583">
        <f t="shared" si="317"/>
        <v>0</v>
      </c>
      <c r="CF122" s="583">
        <f t="shared" si="317"/>
        <v>0</v>
      </c>
      <c r="CG122" s="583">
        <f t="shared" si="317"/>
        <v>0</v>
      </c>
      <c r="CH122" s="583">
        <f t="shared" si="317"/>
        <v>0</v>
      </c>
      <c r="CI122" s="583">
        <f t="shared" si="317"/>
        <v>0</v>
      </c>
      <c r="CJ122" s="583">
        <f t="shared" si="317"/>
        <v>0</v>
      </c>
      <c r="CK122" s="583">
        <f t="shared" si="317"/>
        <v>0</v>
      </c>
      <c r="CL122" s="583">
        <f t="shared" si="317"/>
        <v>0</v>
      </c>
      <c r="CM122" s="583">
        <f t="shared" si="317"/>
        <v>0</v>
      </c>
      <c r="CN122" s="583">
        <f t="shared" si="317"/>
        <v>0</v>
      </c>
      <c r="CO122" s="583">
        <f t="shared" si="317"/>
        <v>0</v>
      </c>
      <c r="CP122" s="583">
        <f t="shared" si="317"/>
        <v>0</v>
      </c>
      <c r="CQ122" s="583">
        <f t="shared" si="317"/>
        <v>0</v>
      </c>
      <c r="CR122" s="583">
        <f t="shared" si="317"/>
        <v>0</v>
      </c>
      <c r="CS122" s="583">
        <f t="shared" si="317"/>
        <v>0</v>
      </c>
      <c r="CT122" s="583">
        <f t="shared" si="317"/>
        <v>0</v>
      </c>
      <c r="CU122" s="583">
        <f t="shared" si="317"/>
        <v>0</v>
      </c>
      <c r="CV122" s="583">
        <f t="shared" si="317"/>
        <v>0</v>
      </c>
      <c r="CW122" s="583">
        <f t="shared" si="317"/>
        <v>0</v>
      </c>
      <c r="CX122" s="583">
        <f t="shared" si="317"/>
        <v>0</v>
      </c>
      <c r="CY122" s="583">
        <f t="shared" si="317"/>
        <v>0</v>
      </c>
      <c r="CZ122" s="583">
        <f t="shared" si="317"/>
        <v>0</v>
      </c>
      <c r="DA122" s="583">
        <f t="shared" si="317"/>
        <v>0</v>
      </c>
    </row>
    <row r="123" spans="2:110" hidden="1" x14ac:dyDescent="0.35">
      <c r="D123" s="440"/>
      <c r="I123" s="781" t="str">
        <f>'D2'!J99</f>
        <v>Airborne pollutants emisssions</v>
      </c>
      <c r="J123" s="782"/>
      <c r="K123" s="782"/>
      <c r="L123" s="782"/>
      <c r="M123" s="585">
        <f>NPV(G.Asm!$F$40,P123:INDEX(P123:DA123,RP))</f>
        <v>0</v>
      </c>
      <c r="N123" s="585">
        <f ca="1">SUMIF($P$106:$CZT$106,"&lt;="&amp;RP,P123:DA123)</f>
        <v>0</v>
      </c>
      <c r="P123" s="583">
        <f>+SUMPRODUCT($L108:$L117,P108:P117)</f>
        <v>0</v>
      </c>
      <c r="Q123" s="583">
        <f t="shared" ref="Q123:CB123" si="318">+SUMPRODUCT($L108:$L117,Q108:Q117)</f>
        <v>0</v>
      </c>
      <c r="R123" s="583">
        <f t="shared" si="318"/>
        <v>0</v>
      </c>
      <c r="S123" s="583">
        <f t="shared" si="318"/>
        <v>0</v>
      </c>
      <c r="T123" s="583">
        <f t="shared" si="318"/>
        <v>0</v>
      </c>
      <c r="U123" s="583">
        <f t="shared" si="318"/>
        <v>0</v>
      </c>
      <c r="V123" s="583">
        <f t="shared" si="318"/>
        <v>0</v>
      </c>
      <c r="W123" s="583">
        <f t="shared" si="318"/>
        <v>0</v>
      </c>
      <c r="X123" s="583">
        <f t="shared" si="318"/>
        <v>0</v>
      </c>
      <c r="Y123" s="583">
        <f t="shared" si="318"/>
        <v>0</v>
      </c>
      <c r="Z123" s="583">
        <f t="shared" si="318"/>
        <v>0</v>
      </c>
      <c r="AA123" s="583">
        <f t="shared" si="318"/>
        <v>0</v>
      </c>
      <c r="AB123" s="583">
        <f t="shared" si="318"/>
        <v>0</v>
      </c>
      <c r="AC123" s="583">
        <f t="shared" si="318"/>
        <v>0</v>
      </c>
      <c r="AD123" s="583">
        <f t="shared" si="318"/>
        <v>0</v>
      </c>
      <c r="AE123" s="583">
        <f t="shared" si="318"/>
        <v>0</v>
      </c>
      <c r="AF123" s="583">
        <f t="shared" si="318"/>
        <v>0</v>
      </c>
      <c r="AG123" s="583">
        <f t="shared" si="318"/>
        <v>0</v>
      </c>
      <c r="AH123" s="583">
        <f t="shared" si="318"/>
        <v>0</v>
      </c>
      <c r="AI123" s="583">
        <f t="shared" si="318"/>
        <v>0</v>
      </c>
      <c r="AJ123" s="583">
        <f t="shared" si="318"/>
        <v>0</v>
      </c>
      <c r="AK123" s="583">
        <f t="shared" si="318"/>
        <v>0</v>
      </c>
      <c r="AL123" s="583">
        <f t="shared" si="318"/>
        <v>0</v>
      </c>
      <c r="AM123" s="583">
        <f t="shared" si="318"/>
        <v>0</v>
      </c>
      <c r="AN123" s="583">
        <f t="shared" si="318"/>
        <v>0</v>
      </c>
      <c r="AO123" s="583">
        <f t="shared" si="318"/>
        <v>0</v>
      </c>
      <c r="AP123" s="583">
        <f t="shared" si="318"/>
        <v>0</v>
      </c>
      <c r="AQ123" s="583">
        <f t="shared" si="318"/>
        <v>0</v>
      </c>
      <c r="AR123" s="583">
        <f t="shared" si="318"/>
        <v>0</v>
      </c>
      <c r="AS123" s="583">
        <f t="shared" si="318"/>
        <v>0</v>
      </c>
      <c r="AT123" s="583">
        <f t="shared" si="318"/>
        <v>0</v>
      </c>
      <c r="AU123" s="583">
        <f t="shared" si="318"/>
        <v>0</v>
      </c>
      <c r="AV123" s="583">
        <f t="shared" si="318"/>
        <v>0</v>
      </c>
      <c r="AW123" s="583">
        <f t="shared" si="318"/>
        <v>0</v>
      </c>
      <c r="AX123" s="583">
        <f t="shared" si="318"/>
        <v>0</v>
      </c>
      <c r="AY123" s="583">
        <f t="shared" si="318"/>
        <v>0</v>
      </c>
      <c r="AZ123" s="583">
        <f t="shared" si="318"/>
        <v>0</v>
      </c>
      <c r="BA123" s="583">
        <f t="shared" si="318"/>
        <v>0</v>
      </c>
      <c r="BB123" s="583">
        <f t="shared" si="318"/>
        <v>0</v>
      </c>
      <c r="BC123" s="583">
        <f t="shared" si="318"/>
        <v>0</v>
      </c>
      <c r="BD123" s="583">
        <f t="shared" si="318"/>
        <v>0</v>
      </c>
      <c r="BE123" s="583">
        <f t="shared" si="318"/>
        <v>0</v>
      </c>
      <c r="BF123" s="583">
        <f t="shared" si="318"/>
        <v>0</v>
      </c>
      <c r="BG123" s="583">
        <f t="shared" si="318"/>
        <v>0</v>
      </c>
      <c r="BH123" s="583">
        <f t="shared" si="318"/>
        <v>0</v>
      </c>
      <c r="BI123" s="583">
        <f t="shared" si="318"/>
        <v>0</v>
      </c>
      <c r="BJ123" s="583">
        <f t="shared" si="318"/>
        <v>0</v>
      </c>
      <c r="BK123" s="583">
        <f t="shared" si="318"/>
        <v>0</v>
      </c>
      <c r="BL123" s="583">
        <f t="shared" si="318"/>
        <v>0</v>
      </c>
      <c r="BM123" s="583">
        <f t="shared" si="318"/>
        <v>0</v>
      </c>
      <c r="BN123" s="583">
        <f t="shared" si="318"/>
        <v>0</v>
      </c>
      <c r="BO123" s="583">
        <f t="shared" si="318"/>
        <v>0</v>
      </c>
      <c r="BP123" s="583">
        <f t="shared" si="318"/>
        <v>0</v>
      </c>
      <c r="BQ123" s="583">
        <f t="shared" si="318"/>
        <v>0</v>
      </c>
      <c r="BR123" s="583">
        <f t="shared" si="318"/>
        <v>0</v>
      </c>
      <c r="BS123" s="583">
        <f t="shared" si="318"/>
        <v>0</v>
      </c>
      <c r="BT123" s="583">
        <f t="shared" si="318"/>
        <v>0</v>
      </c>
      <c r="BU123" s="583">
        <f t="shared" si="318"/>
        <v>0</v>
      </c>
      <c r="BV123" s="583">
        <f t="shared" si="318"/>
        <v>0</v>
      </c>
      <c r="BW123" s="583">
        <f t="shared" si="318"/>
        <v>0</v>
      </c>
      <c r="BX123" s="583">
        <f t="shared" si="318"/>
        <v>0</v>
      </c>
      <c r="BY123" s="583">
        <f t="shared" si="318"/>
        <v>0</v>
      </c>
      <c r="BZ123" s="583">
        <f t="shared" si="318"/>
        <v>0</v>
      </c>
      <c r="CA123" s="583">
        <f t="shared" si="318"/>
        <v>0</v>
      </c>
      <c r="CB123" s="583">
        <f t="shared" si="318"/>
        <v>0</v>
      </c>
      <c r="CC123" s="583">
        <f t="shared" ref="CC123:DA123" si="319">+SUMPRODUCT($L108:$L117,CC108:CC117)</f>
        <v>0</v>
      </c>
      <c r="CD123" s="583">
        <f t="shared" si="319"/>
        <v>0</v>
      </c>
      <c r="CE123" s="583">
        <f t="shared" si="319"/>
        <v>0</v>
      </c>
      <c r="CF123" s="583">
        <f t="shared" si="319"/>
        <v>0</v>
      </c>
      <c r="CG123" s="583">
        <f t="shared" si="319"/>
        <v>0</v>
      </c>
      <c r="CH123" s="583">
        <f t="shared" si="319"/>
        <v>0</v>
      </c>
      <c r="CI123" s="583">
        <f t="shared" si="319"/>
        <v>0</v>
      </c>
      <c r="CJ123" s="583">
        <f t="shared" si="319"/>
        <v>0</v>
      </c>
      <c r="CK123" s="583">
        <f t="shared" si="319"/>
        <v>0</v>
      </c>
      <c r="CL123" s="583">
        <f t="shared" si="319"/>
        <v>0</v>
      </c>
      <c r="CM123" s="583">
        <f t="shared" si="319"/>
        <v>0</v>
      </c>
      <c r="CN123" s="583">
        <f t="shared" si="319"/>
        <v>0</v>
      </c>
      <c r="CO123" s="583">
        <f t="shared" si="319"/>
        <v>0</v>
      </c>
      <c r="CP123" s="583">
        <f t="shared" si="319"/>
        <v>0</v>
      </c>
      <c r="CQ123" s="583">
        <f t="shared" si="319"/>
        <v>0</v>
      </c>
      <c r="CR123" s="583">
        <f t="shared" si="319"/>
        <v>0</v>
      </c>
      <c r="CS123" s="583">
        <f t="shared" si="319"/>
        <v>0</v>
      </c>
      <c r="CT123" s="583">
        <f t="shared" si="319"/>
        <v>0</v>
      </c>
      <c r="CU123" s="583">
        <f t="shared" si="319"/>
        <v>0</v>
      </c>
      <c r="CV123" s="583">
        <f t="shared" si="319"/>
        <v>0</v>
      </c>
      <c r="CW123" s="583">
        <f t="shared" si="319"/>
        <v>0</v>
      </c>
      <c r="CX123" s="583">
        <f t="shared" si="319"/>
        <v>0</v>
      </c>
      <c r="CY123" s="583">
        <f t="shared" si="319"/>
        <v>0</v>
      </c>
      <c r="CZ123" s="583">
        <f t="shared" si="319"/>
        <v>0</v>
      </c>
      <c r="DA123" s="583">
        <f t="shared" si="319"/>
        <v>0</v>
      </c>
    </row>
    <row r="124" spans="2:110" hidden="1" x14ac:dyDescent="0.35">
      <c r="D124" s="440"/>
      <c r="I124" s="782" t="str">
        <f>'D2'!J98</f>
        <v xml:space="preserve">Noise emissions </v>
      </c>
      <c r="J124" s="782"/>
      <c r="K124" s="782"/>
      <c r="L124" s="782"/>
      <c r="M124" s="585">
        <f>NPV(G.Asm!$F$40,P124:INDEX(P124:DA124,RP))</f>
        <v>0</v>
      </c>
      <c r="N124" s="585">
        <f ca="1">SUMIF($P$106:$CZT$106,"&lt;="&amp;RP,P124:DA124)</f>
        <v>0</v>
      </c>
      <c r="P124" s="583">
        <f>+SUMPRODUCT($N108:$N117,P108:P117)</f>
        <v>0</v>
      </c>
      <c r="Q124" s="583">
        <f t="shared" ref="Q124:CB124" si="320">+SUMPRODUCT($N108:$N117,Q108:Q117)</f>
        <v>0</v>
      </c>
      <c r="R124" s="583">
        <f t="shared" si="320"/>
        <v>0</v>
      </c>
      <c r="S124" s="583">
        <f t="shared" si="320"/>
        <v>0</v>
      </c>
      <c r="T124" s="583">
        <f t="shared" si="320"/>
        <v>0</v>
      </c>
      <c r="U124" s="583">
        <f t="shared" si="320"/>
        <v>0</v>
      </c>
      <c r="V124" s="583">
        <f t="shared" si="320"/>
        <v>0</v>
      </c>
      <c r="W124" s="583">
        <f t="shared" si="320"/>
        <v>0</v>
      </c>
      <c r="X124" s="583">
        <f t="shared" si="320"/>
        <v>0</v>
      </c>
      <c r="Y124" s="583">
        <f t="shared" si="320"/>
        <v>0</v>
      </c>
      <c r="Z124" s="583">
        <f t="shared" si="320"/>
        <v>0</v>
      </c>
      <c r="AA124" s="583">
        <f t="shared" si="320"/>
        <v>0</v>
      </c>
      <c r="AB124" s="583">
        <f t="shared" si="320"/>
        <v>0</v>
      </c>
      <c r="AC124" s="583">
        <f t="shared" si="320"/>
        <v>0</v>
      </c>
      <c r="AD124" s="583">
        <f t="shared" si="320"/>
        <v>0</v>
      </c>
      <c r="AE124" s="583">
        <f t="shared" si="320"/>
        <v>0</v>
      </c>
      <c r="AF124" s="583">
        <f t="shared" si="320"/>
        <v>0</v>
      </c>
      <c r="AG124" s="583">
        <f t="shared" si="320"/>
        <v>0</v>
      </c>
      <c r="AH124" s="583">
        <f t="shared" si="320"/>
        <v>0</v>
      </c>
      <c r="AI124" s="583">
        <f t="shared" si="320"/>
        <v>0</v>
      </c>
      <c r="AJ124" s="583">
        <f t="shared" si="320"/>
        <v>0</v>
      </c>
      <c r="AK124" s="583">
        <f t="shared" si="320"/>
        <v>0</v>
      </c>
      <c r="AL124" s="583">
        <f t="shared" si="320"/>
        <v>0</v>
      </c>
      <c r="AM124" s="583">
        <f t="shared" si="320"/>
        <v>0</v>
      </c>
      <c r="AN124" s="583">
        <f t="shared" si="320"/>
        <v>0</v>
      </c>
      <c r="AO124" s="583">
        <f t="shared" si="320"/>
        <v>0</v>
      </c>
      <c r="AP124" s="583">
        <f t="shared" si="320"/>
        <v>0</v>
      </c>
      <c r="AQ124" s="583">
        <f t="shared" si="320"/>
        <v>0</v>
      </c>
      <c r="AR124" s="583">
        <f t="shared" si="320"/>
        <v>0</v>
      </c>
      <c r="AS124" s="583">
        <f t="shared" si="320"/>
        <v>0</v>
      </c>
      <c r="AT124" s="583">
        <f t="shared" si="320"/>
        <v>0</v>
      </c>
      <c r="AU124" s="583">
        <f t="shared" si="320"/>
        <v>0</v>
      </c>
      <c r="AV124" s="583">
        <f t="shared" si="320"/>
        <v>0</v>
      </c>
      <c r="AW124" s="583">
        <f t="shared" si="320"/>
        <v>0</v>
      </c>
      <c r="AX124" s="583">
        <f t="shared" si="320"/>
        <v>0</v>
      </c>
      <c r="AY124" s="583">
        <f t="shared" si="320"/>
        <v>0</v>
      </c>
      <c r="AZ124" s="583">
        <f t="shared" si="320"/>
        <v>0</v>
      </c>
      <c r="BA124" s="583">
        <f t="shared" si="320"/>
        <v>0</v>
      </c>
      <c r="BB124" s="583">
        <f t="shared" si="320"/>
        <v>0</v>
      </c>
      <c r="BC124" s="583">
        <f t="shared" si="320"/>
        <v>0</v>
      </c>
      <c r="BD124" s="583">
        <f t="shared" si="320"/>
        <v>0</v>
      </c>
      <c r="BE124" s="583">
        <f t="shared" si="320"/>
        <v>0</v>
      </c>
      <c r="BF124" s="583">
        <f t="shared" si="320"/>
        <v>0</v>
      </c>
      <c r="BG124" s="583">
        <f t="shared" si="320"/>
        <v>0</v>
      </c>
      <c r="BH124" s="583">
        <f t="shared" si="320"/>
        <v>0</v>
      </c>
      <c r="BI124" s="583">
        <f t="shared" si="320"/>
        <v>0</v>
      </c>
      <c r="BJ124" s="583">
        <f t="shared" si="320"/>
        <v>0</v>
      </c>
      <c r="BK124" s="583">
        <f t="shared" si="320"/>
        <v>0</v>
      </c>
      <c r="BL124" s="583">
        <f t="shared" si="320"/>
        <v>0</v>
      </c>
      <c r="BM124" s="583">
        <f t="shared" si="320"/>
        <v>0</v>
      </c>
      <c r="BN124" s="583">
        <f t="shared" si="320"/>
        <v>0</v>
      </c>
      <c r="BO124" s="583">
        <f t="shared" si="320"/>
        <v>0</v>
      </c>
      <c r="BP124" s="583">
        <f t="shared" si="320"/>
        <v>0</v>
      </c>
      <c r="BQ124" s="583">
        <f t="shared" si="320"/>
        <v>0</v>
      </c>
      <c r="BR124" s="583">
        <f t="shared" si="320"/>
        <v>0</v>
      </c>
      <c r="BS124" s="583">
        <f t="shared" si="320"/>
        <v>0</v>
      </c>
      <c r="BT124" s="583">
        <f t="shared" si="320"/>
        <v>0</v>
      </c>
      <c r="BU124" s="583">
        <f t="shared" si="320"/>
        <v>0</v>
      </c>
      <c r="BV124" s="583">
        <f t="shared" si="320"/>
        <v>0</v>
      </c>
      <c r="BW124" s="583">
        <f t="shared" si="320"/>
        <v>0</v>
      </c>
      <c r="BX124" s="583">
        <f t="shared" si="320"/>
        <v>0</v>
      </c>
      <c r="BY124" s="583">
        <f t="shared" si="320"/>
        <v>0</v>
      </c>
      <c r="BZ124" s="583">
        <f t="shared" si="320"/>
        <v>0</v>
      </c>
      <c r="CA124" s="583">
        <f t="shared" si="320"/>
        <v>0</v>
      </c>
      <c r="CB124" s="583">
        <f t="shared" si="320"/>
        <v>0</v>
      </c>
      <c r="CC124" s="583">
        <f t="shared" ref="CC124:DA124" si="321">+SUMPRODUCT($N108:$N117,CC108:CC117)</f>
        <v>0</v>
      </c>
      <c r="CD124" s="583">
        <f t="shared" si="321"/>
        <v>0</v>
      </c>
      <c r="CE124" s="583">
        <f t="shared" si="321"/>
        <v>0</v>
      </c>
      <c r="CF124" s="583">
        <f t="shared" si="321"/>
        <v>0</v>
      </c>
      <c r="CG124" s="583">
        <f t="shared" si="321"/>
        <v>0</v>
      </c>
      <c r="CH124" s="583">
        <f t="shared" si="321"/>
        <v>0</v>
      </c>
      <c r="CI124" s="583">
        <f t="shared" si="321"/>
        <v>0</v>
      </c>
      <c r="CJ124" s="583">
        <f t="shared" si="321"/>
        <v>0</v>
      </c>
      <c r="CK124" s="583">
        <f t="shared" si="321"/>
        <v>0</v>
      </c>
      <c r="CL124" s="583">
        <f t="shared" si="321"/>
        <v>0</v>
      </c>
      <c r="CM124" s="583">
        <f t="shared" si="321"/>
        <v>0</v>
      </c>
      <c r="CN124" s="583">
        <f t="shared" si="321"/>
        <v>0</v>
      </c>
      <c r="CO124" s="583">
        <f t="shared" si="321"/>
        <v>0</v>
      </c>
      <c r="CP124" s="583">
        <f t="shared" si="321"/>
        <v>0</v>
      </c>
      <c r="CQ124" s="583">
        <f t="shared" si="321"/>
        <v>0</v>
      </c>
      <c r="CR124" s="583">
        <f t="shared" si="321"/>
        <v>0</v>
      </c>
      <c r="CS124" s="583">
        <f t="shared" si="321"/>
        <v>0</v>
      </c>
      <c r="CT124" s="583">
        <f t="shared" si="321"/>
        <v>0</v>
      </c>
      <c r="CU124" s="583">
        <f t="shared" si="321"/>
        <v>0</v>
      </c>
      <c r="CV124" s="583">
        <f t="shared" si="321"/>
        <v>0</v>
      </c>
      <c r="CW124" s="583">
        <f t="shared" si="321"/>
        <v>0</v>
      </c>
      <c r="CX124" s="583">
        <f t="shared" si="321"/>
        <v>0</v>
      </c>
      <c r="CY124" s="583">
        <f t="shared" si="321"/>
        <v>0</v>
      </c>
      <c r="CZ124" s="583">
        <f t="shared" si="321"/>
        <v>0</v>
      </c>
      <c r="DA124" s="583">
        <f t="shared" si="321"/>
        <v>0</v>
      </c>
    </row>
    <row r="125" spans="2:110" hidden="1" x14ac:dyDescent="0.35">
      <c r="D125" s="440"/>
      <c r="P125" s="584"/>
      <c r="Q125" s="584"/>
      <c r="R125" s="584"/>
      <c r="S125" s="584"/>
      <c r="T125" s="584"/>
      <c r="U125" s="584"/>
      <c r="V125" s="584"/>
      <c r="W125" s="584"/>
      <c r="X125" s="584"/>
      <c r="Y125" s="584"/>
      <c r="Z125" s="584"/>
      <c r="AA125" s="584"/>
      <c r="AB125" s="584"/>
      <c r="AC125" s="584"/>
      <c r="AD125" s="584"/>
      <c r="AE125" s="584"/>
      <c r="AF125" s="584"/>
      <c r="AG125" s="584"/>
      <c r="AH125" s="584"/>
      <c r="AI125" s="584"/>
      <c r="AJ125" s="584"/>
      <c r="AK125" s="584"/>
      <c r="AL125" s="584"/>
      <c r="AM125" s="584"/>
      <c r="AN125" s="584"/>
      <c r="AO125" s="584"/>
      <c r="AP125" s="584"/>
      <c r="AQ125" s="584"/>
      <c r="AR125" s="584"/>
      <c r="AS125" s="584"/>
      <c r="AT125" s="584"/>
      <c r="AU125" s="584"/>
      <c r="AV125" s="584"/>
      <c r="AW125" s="584"/>
      <c r="AX125" s="584"/>
      <c r="AY125" s="584"/>
      <c r="AZ125" s="584"/>
      <c r="BA125" s="584"/>
      <c r="BB125" s="584"/>
      <c r="BC125" s="584"/>
      <c r="BD125" s="584"/>
      <c r="BE125" s="584"/>
      <c r="BF125" s="584"/>
      <c r="BG125" s="584"/>
      <c r="BH125" s="584"/>
      <c r="BI125" s="584"/>
      <c r="BJ125" s="584"/>
      <c r="BK125" s="584"/>
      <c r="BL125" s="584"/>
      <c r="BM125" s="584"/>
      <c r="BN125" s="584"/>
      <c r="BO125" s="584"/>
      <c r="BP125" s="584"/>
      <c r="BQ125" s="584"/>
      <c r="BR125" s="584"/>
      <c r="BS125" s="584"/>
      <c r="BT125" s="584"/>
      <c r="BU125" s="584"/>
      <c r="BV125" s="584"/>
      <c r="BW125" s="584"/>
      <c r="BX125" s="584"/>
      <c r="BY125" s="584"/>
      <c r="BZ125" s="584"/>
      <c r="CA125" s="584"/>
      <c r="CB125" s="584"/>
      <c r="CC125" s="584"/>
      <c r="CD125" s="584"/>
      <c r="CE125" s="584"/>
      <c r="CF125" s="584"/>
      <c r="CG125" s="584"/>
      <c r="CH125" s="584"/>
      <c r="CI125" s="584"/>
      <c r="CJ125" s="584"/>
      <c r="CK125" s="584"/>
      <c r="CL125" s="584"/>
      <c r="CM125" s="584"/>
      <c r="CN125" s="584"/>
      <c r="CO125" s="584"/>
      <c r="CP125" s="584"/>
      <c r="CQ125" s="584"/>
      <c r="CR125" s="584"/>
      <c r="CS125" s="584"/>
      <c r="CT125" s="584"/>
      <c r="CU125" s="584"/>
      <c r="CV125" s="584"/>
      <c r="CW125" s="584"/>
      <c r="CX125" s="584"/>
      <c r="CY125" s="584"/>
      <c r="CZ125" s="584"/>
      <c r="DA125" s="584"/>
    </row>
    <row r="126" spans="2:110" ht="25.5" hidden="1" customHeight="1" x14ac:dyDescent="0.35">
      <c r="D126" s="440"/>
      <c r="I126" s="700" t="s">
        <v>146</v>
      </c>
      <c r="J126" s="700"/>
      <c r="K126" s="700"/>
      <c r="L126" s="700"/>
      <c r="M126" s="187" t="s">
        <v>3</v>
      </c>
      <c r="N126" s="187" t="s">
        <v>4</v>
      </c>
      <c r="P126" s="584"/>
      <c r="Q126" s="584"/>
      <c r="R126" s="584"/>
      <c r="S126" s="584"/>
      <c r="T126" s="584"/>
      <c r="U126" s="584"/>
      <c r="V126" s="584"/>
      <c r="W126" s="584"/>
      <c r="X126" s="584"/>
      <c r="Y126" s="584"/>
      <c r="Z126" s="584"/>
      <c r="AA126" s="584"/>
      <c r="AB126" s="584"/>
      <c r="AC126" s="584"/>
      <c r="AD126" s="584"/>
      <c r="AE126" s="584"/>
      <c r="AF126" s="584"/>
      <c r="AG126" s="584"/>
      <c r="AH126" s="584"/>
      <c r="AI126" s="584"/>
      <c r="AJ126" s="584"/>
      <c r="AK126" s="584"/>
      <c r="AL126" s="584"/>
      <c r="AM126" s="584"/>
      <c r="AN126" s="584"/>
      <c r="AO126" s="584"/>
      <c r="AP126" s="584"/>
      <c r="AQ126" s="584"/>
      <c r="AR126" s="584"/>
      <c r="AS126" s="584"/>
      <c r="AT126" s="584"/>
      <c r="AU126" s="584"/>
      <c r="AV126" s="584"/>
      <c r="AW126" s="584"/>
      <c r="AX126" s="584"/>
      <c r="AY126" s="584"/>
      <c r="AZ126" s="584"/>
      <c r="BA126" s="584"/>
      <c r="BB126" s="584"/>
      <c r="BC126" s="584"/>
      <c r="BD126" s="584"/>
      <c r="BE126" s="584"/>
      <c r="BF126" s="584"/>
      <c r="BG126" s="584"/>
      <c r="BH126" s="584"/>
      <c r="BI126" s="584"/>
      <c r="BJ126" s="584"/>
      <c r="BK126" s="584"/>
      <c r="BL126" s="584"/>
      <c r="BM126" s="584"/>
      <c r="BN126" s="584"/>
      <c r="BO126" s="584"/>
      <c r="BP126" s="584"/>
      <c r="BQ126" s="584"/>
      <c r="BR126" s="584"/>
      <c r="BS126" s="584"/>
      <c r="BT126" s="584"/>
      <c r="BU126" s="584"/>
      <c r="BV126" s="584"/>
      <c r="BW126" s="584"/>
      <c r="BX126" s="584"/>
      <c r="BY126" s="584"/>
      <c r="BZ126" s="584"/>
      <c r="CA126" s="584"/>
      <c r="CB126" s="584"/>
      <c r="CC126" s="584"/>
      <c r="CD126" s="584"/>
      <c r="CE126" s="584"/>
      <c r="CF126" s="584"/>
      <c r="CG126" s="584"/>
      <c r="CH126" s="584"/>
      <c r="CI126" s="584"/>
      <c r="CJ126" s="584"/>
      <c r="CK126" s="584"/>
      <c r="CL126" s="584"/>
      <c r="CM126" s="584"/>
      <c r="CN126" s="584"/>
      <c r="CO126" s="584"/>
      <c r="CP126" s="584"/>
      <c r="CQ126" s="584"/>
      <c r="CR126" s="584"/>
      <c r="CS126" s="584"/>
      <c r="CT126" s="584"/>
      <c r="CU126" s="584"/>
      <c r="CV126" s="584"/>
      <c r="CW126" s="584"/>
      <c r="CX126" s="584"/>
      <c r="CY126" s="584"/>
      <c r="CZ126" s="584"/>
      <c r="DA126" s="584"/>
    </row>
    <row r="127" spans="2:110" ht="14.9" hidden="1" customHeight="1" x14ac:dyDescent="0.35">
      <c r="D127" s="440"/>
      <c r="I127" s="782" t="s">
        <v>105</v>
      </c>
      <c r="J127" s="782"/>
      <c r="K127" s="782"/>
      <c r="L127" s="782"/>
      <c r="M127" s="585">
        <v>0</v>
      </c>
      <c r="N127" s="585">
        <v>0</v>
      </c>
      <c r="P127" s="583">
        <f>+SUMPRODUCT($M108:$M117,P108:P117)</f>
        <v>0</v>
      </c>
      <c r="Q127" s="583">
        <f t="shared" ref="Q127:CB127" si="322">+SUMPRODUCT($M108:$M117,Q108:Q117)</f>
        <v>0</v>
      </c>
      <c r="R127" s="583">
        <f t="shared" si="322"/>
        <v>0</v>
      </c>
      <c r="S127" s="583">
        <f t="shared" si="322"/>
        <v>0</v>
      </c>
      <c r="T127" s="583">
        <f t="shared" si="322"/>
        <v>0</v>
      </c>
      <c r="U127" s="583">
        <f t="shared" si="322"/>
        <v>0</v>
      </c>
      <c r="V127" s="583">
        <f t="shared" si="322"/>
        <v>0</v>
      </c>
      <c r="W127" s="583">
        <f t="shared" si="322"/>
        <v>0</v>
      </c>
      <c r="X127" s="583">
        <f t="shared" si="322"/>
        <v>0</v>
      </c>
      <c r="Y127" s="583">
        <f t="shared" si="322"/>
        <v>0</v>
      </c>
      <c r="Z127" s="583">
        <f t="shared" si="322"/>
        <v>0</v>
      </c>
      <c r="AA127" s="583">
        <f t="shared" si="322"/>
        <v>0</v>
      </c>
      <c r="AB127" s="583">
        <f t="shared" si="322"/>
        <v>0</v>
      </c>
      <c r="AC127" s="583">
        <f t="shared" si="322"/>
        <v>0</v>
      </c>
      <c r="AD127" s="583">
        <f t="shared" si="322"/>
        <v>0</v>
      </c>
      <c r="AE127" s="583">
        <f t="shared" si="322"/>
        <v>0</v>
      </c>
      <c r="AF127" s="583">
        <f t="shared" si="322"/>
        <v>0</v>
      </c>
      <c r="AG127" s="583">
        <f t="shared" si="322"/>
        <v>0</v>
      </c>
      <c r="AH127" s="583">
        <f t="shared" si="322"/>
        <v>0</v>
      </c>
      <c r="AI127" s="583">
        <f t="shared" si="322"/>
        <v>0</v>
      </c>
      <c r="AJ127" s="583">
        <f t="shared" si="322"/>
        <v>0</v>
      </c>
      <c r="AK127" s="583">
        <f t="shared" si="322"/>
        <v>0</v>
      </c>
      <c r="AL127" s="583">
        <f t="shared" si="322"/>
        <v>0</v>
      </c>
      <c r="AM127" s="583">
        <f t="shared" si="322"/>
        <v>0</v>
      </c>
      <c r="AN127" s="583">
        <f t="shared" si="322"/>
        <v>0</v>
      </c>
      <c r="AO127" s="583">
        <f t="shared" si="322"/>
        <v>0</v>
      </c>
      <c r="AP127" s="583">
        <f t="shared" si="322"/>
        <v>0</v>
      </c>
      <c r="AQ127" s="583">
        <f t="shared" si="322"/>
        <v>0</v>
      </c>
      <c r="AR127" s="583">
        <f t="shared" si="322"/>
        <v>0</v>
      </c>
      <c r="AS127" s="583">
        <f t="shared" si="322"/>
        <v>0</v>
      </c>
      <c r="AT127" s="583">
        <f t="shared" si="322"/>
        <v>0</v>
      </c>
      <c r="AU127" s="583">
        <f t="shared" si="322"/>
        <v>0</v>
      </c>
      <c r="AV127" s="583">
        <f t="shared" si="322"/>
        <v>0</v>
      </c>
      <c r="AW127" s="583">
        <f t="shared" si="322"/>
        <v>0</v>
      </c>
      <c r="AX127" s="583">
        <f t="shared" si="322"/>
        <v>0</v>
      </c>
      <c r="AY127" s="583">
        <f t="shared" si="322"/>
        <v>0</v>
      </c>
      <c r="AZ127" s="583">
        <f t="shared" si="322"/>
        <v>0</v>
      </c>
      <c r="BA127" s="583">
        <f t="shared" si="322"/>
        <v>0</v>
      </c>
      <c r="BB127" s="583">
        <f t="shared" si="322"/>
        <v>0</v>
      </c>
      <c r="BC127" s="583">
        <f t="shared" si="322"/>
        <v>0</v>
      </c>
      <c r="BD127" s="583">
        <f t="shared" si="322"/>
        <v>0</v>
      </c>
      <c r="BE127" s="583">
        <f t="shared" si="322"/>
        <v>0</v>
      </c>
      <c r="BF127" s="583">
        <f t="shared" si="322"/>
        <v>0</v>
      </c>
      <c r="BG127" s="583">
        <f t="shared" si="322"/>
        <v>0</v>
      </c>
      <c r="BH127" s="583">
        <f t="shared" si="322"/>
        <v>0</v>
      </c>
      <c r="BI127" s="583">
        <f t="shared" si="322"/>
        <v>0</v>
      </c>
      <c r="BJ127" s="583">
        <f t="shared" si="322"/>
        <v>0</v>
      </c>
      <c r="BK127" s="583">
        <f t="shared" si="322"/>
        <v>0</v>
      </c>
      <c r="BL127" s="583">
        <f t="shared" si="322"/>
        <v>0</v>
      </c>
      <c r="BM127" s="583">
        <f t="shared" si="322"/>
        <v>0</v>
      </c>
      <c r="BN127" s="583">
        <f t="shared" si="322"/>
        <v>0</v>
      </c>
      <c r="BO127" s="583">
        <f t="shared" si="322"/>
        <v>0</v>
      </c>
      <c r="BP127" s="583">
        <f t="shared" si="322"/>
        <v>0</v>
      </c>
      <c r="BQ127" s="583">
        <f t="shared" si="322"/>
        <v>0</v>
      </c>
      <c r="BR127" s="583">
        <f t="shared" si="322"/>
        <v>0</v>
      </c>
      <c r="BS127" s="583">
        <f t="shared" si="322"/>
        <v>0</v>
      </c>
      <c r="BT127" s="583">
        <f t="shared" si="322"/>
        <v>0</v>
      </c>
      <c r="BU127" s="583">
        <f t="shared" si="322"/>
        <v>0</v>
      </c>
      <c r="BV127" s="583">
        <f t="shared" si="322"/>
        <v>0</v>
      </c>
      <c r="BW127" s="583">
        <f t="shared" si="322"/>
        <v>0</v>
      </c>
      <c r="BX127" s="583">
        <f t="shared" si="322"/>
        <v>0</v>
      </c>
      <c r="BY127" s="583">
        <f t="shared" si="322"/>
        <v>0</v>
      </c>
      <c r="BZ127" s="583">
        <f t="shared" si="322"/>
        <v>0</v>
      </c>
      <c r="CA127" s="583">
        <f t="shared" si="322"/>
        <v>0</v>
      </c>
      <c r="CB127" s="583">
        <f t="shared" si="322"/>
        <v>0</v>
      </c>
      <c r="CC127" s="583">
        <f t="shared" ref="CC127:DA127" si="323">+SUMPRODUCT($M108:$M117,CC108:CC117)</f>
        <v>0</v>
      </c>
      <c r="CD127" s="583">
        <f t="shared" si="323"/>
        <v>0</v>
      </c>
      <c r="CE127" s="583">
        <f t="shared" si="323"/>
        <v>0</v>
      </c>
      <c r="CF127" s="583">
        <f t="shared" si="323"/>
        <v>0</v>
      </c>
      <c r="CG127" s="583">
        <f t="shared" si="323"/>
        <v>0</v>
      </c>
      <c r="CH127" s="583">
        <f t="shared" si="323"/>
        <v>0</v>
      </c>
      <c r="CI127" s="583">
        <f t="shared" si="323"/>
        <v>0</v>
      </c>
      <c r="CJ127" s="583">
        <f t="shared" si="323"/>
        <v>0</v>
      </c>
      <c r="CK127" s="583">
        <f t="shared" si="323"/>
        <v>0</v>
      </c>
      <c r="CL127" s="583">
        <f t="shared" si="323"/>
        <v>0</v>
      </c>
      <c r="CM127" s="583">
        <f t="shared" si="323"/>
        <v>0</v>
      </c>
      <c r="CN127" s="583">
        <f t="shared" si="323"/>
        <v>0</v>
      </c>
      <c r="CO127" s="583">
        <f t="shared" si="323"/>
        <v>0</v>
      </c>
      <c r="CP127" s="583">
        <f t="shared" si="323"/>
        <v>0</v>
      </c>
      <c r="CQ127" s="583">
        <f t="shared" si="323"/>
        <v>0</v>
      </c>
      <c r="CR127" s="583">
        <f t="shared" si="323"/>
        <v>0</v>
      </c>
      <c r="CS127" s="583">
        <f t="shared" si="323"/>
        <v>0</v>
      </c>
      <c r="CT127" s="583">
        <f t="shared" si="323"/>
        <v>0</v>
      </c>
      <c r="CU127" s="583">
        <f t="shared" si="323"/>
        <v>0</v>
      </c>
      <c r="CV127" s="583">
        <f t="shared" si="323"/>
        <v>0</v>
      </c>
      <c r="CW127" s="583">
        <f t="shared" si="323"/>
        <v>0</v>
      </c>
      <c r="CX127" s="583">
        <f t="shared" si="323"/>
        <v>0</v>
      </c>
      <c r="CY127" s="583">
        <f t="shared" si="323"/>
        <v>0</v>
      </c>
      <c r="CZ127" s="583">
        <f t="shared" si="323"/>
        <v>0</v>
      </c>
      <c r="DA127" s="583">
        <f t="shared" si="323"/>
        <v>0</v>
      </c>
    </row>
    <row r="128" spans="2:110" hidden="1" x14ac:dyDescent="0.35">
      <c r="D128" s="440"/>
      <c r="E128" s="441"/>
      <c r="F128" s="441"/>
      <c r="H128" s="444"/>
    </row>
    <row r="129" spans="2:110" hidden="1" x14ac:dyDescent="0.35">
      <c r="D129" s="440"/>
      <c r="E129" s="679" t="str">
        <f>IF(DD132&gt;0,DD131,IF($DF132&gt;0,DF131,""))</f>
        <v/>
      </c>
      <c r="F129" s="679"/>
      <c r="G129" s="780"/>
      <c r="H129" s="780"/>
      <c r="I129" s="780"/>
    </row>
    <row r="130" spans="2:110" ht="15.5" hidden="1" x14ac:dyDescent="0.35">
      <c r="C130" s="439"/>
      <c r="D130" s="440"/>
      <c r="E130" s="679"/>
      <c r="F130" s="679"/>
      <c r="G130" s="780"/>
      <c r="H130" s="780"/>
      <c r="I130" s="780"/>
      <c r="K130" s="441"/>
      <c r="L130" s="441"/>
      <c r="DD130" s="404" t="str">
        <f>$DD$7</f>
        <v>Zero value checking</v>
      </c>
      <c r="DF130" s="404" t="str">
        <f>$DF$7</f>
        <v>Row completion checking</v>
      </c>
    </row>
    <row r="131" spans="2:110" ht="15.5" hidden="1" x14ac:dyDescent="0.35">
      <c r="C131" s="439" t="s">
        <v>853</v>
      </c>
      <c r="D131" s="440"/>
      <c r="L131" s="441"/>
      <c r="N131" s="785" t="s">
        <v>500</v>
      </c>
      <c r="P131" s="188">
        <v>1</v>
      </c>
      <c r="Q131" s="188">
        <v>2</v>
      </c>
      <c r="R131" s="188">
        <v>3</v>
      </c>
      <c r="S131" s="188">
        <v>4</v>
      </c>
      <c r="T131" s="188">
        <v>5</v>
      </c>
      <c r="U131" s="188">
        <v>6</v>
      </c>
      <c r="V131" s="188">
        <v>7</v>
      </c>
      <c r="W131" s="188">
        <v>8</v>
      </c>
      <c r="X131" s="188">
        <v>9</v>
      </c>
      <c r="Y131" s="188">
        <v>10</v>
      </c>
      <c r="Z131" s="188">
        <v>11</v>
      </c>
      <c r="AA131" s="188">
        <v>12</v>
      </c>
      <c r="AB131" s="188">
        <v>13</v>
      </c>
      <c r="AC131" s="188">
        <v>14</v>
      </c>
      <c r="AD131" s="188">
        <v>15</v>
      </c>
      <c r="AE131" s="188">
        <v>16</v>
      </c>
      <c r="AF131" s="188">
        <v>17</v>
      </c>
      <c r="AG131" s="188">
        <v>18</v>
      </c>
      <c r="AH131" s="188">
        <v>19</v>
      </c>
      <c r="AI131" s="188">
        <v>20</v>
      </c>
      <c r="AJ131" s="188">
        <v>21</v>
      </c>
      <c r="AK131" s="188">
        <v>22</v>
      </c>
      <c r="AL131" s="188">
        <v>23</v>
      </c>
      <c r="AM131" s="188">
        <v>24</v>
      </c>
      <c r="AN131" s="188">
        <v>25</v>
      </c>
      <c r="AO131" s="188">
        <v>26</v>
      </c>
      <c r="AP131" s="188">
        <v>27</v>
      </c>
      <c r="AQ131" s="188">
        <v>28</v>
      </c>
      <c r="AR131" s="188">
        <v>29</v>
      </c>
      <c r="AS131" s="188">
        <v>30</v>
      </c>
      <c r="AT131" s="188">
        <v>31</v>
      </c>
      <c r="AU131" s="188">
        <v>32</v>
      </c>
      <c r="AV131" s="188">
        <v>33</v>
      </c>
      <c r="AW131" s="188">
        <v>34</v>
      </c>
      <c r="AX131" s="188">
        <v>35</v>
      </c>
      <c r="AY131" s="188">
        <v>36</v>
      </c>
      <c r="AZ131" s="188">
        <v>37</v>
      </c>
      <c r="BA131" s="188">
        <v>38</v>
      </c>
      <c r="BB131" s="188">
        <v>39</v>
      </c>
      <c r="BC131" s="188">
        <v>40</v>
      </c>
      <c r="BD131" s="188">
        <v>41</v>
      </c>
      <c r="BE131" s="188">
        <v>42</v>
      </c>
      <c r="BF131" s="188">
        <v>43</v>
      </c>
      <c r="BG131" s="188">
        <v>44</v>
      </c>
      <c r="BH131" s="188">
        <v>45</v>
      </c>
      <c r="BI131" s="188">
        <v>46</v>
      </c>
      <c r="BJ131" s="188">
        <v>47</v>
      </c>
      <c r="BK131" s="188">
        <v>48</v>
      </c>
      <c r="BL131" s="188">
        <v>49</v>
      </c>
      <c r="BM131" s="188">
        <v>50</v>
      </c>
      <c r="BN131" s="188">
        <v>51</v>
      </c>
      <c r="BO131" s="188">
        <v>52</v>
      </c>
      <c r="BP131" s="188">
        <v>53</v>
      </c>
      <c r="BQ131" s="188">
        <v>54</v>
      </c>
      <c r="BR131" s="188">
        <v>55</v>
      </c>
      <c r="BS131" s="188">
        <v>56</v>
      </c>
      <c r="BT131" s="188">
        <v>57</v>
      </c>
      <c r="BU131" s="188">
        <v>58</v>
      </c>
      <c r="BV131" s="188">
        <v>59</v>
      </c>
      <c r="BW131" s="188">
        <v>60</v>
      </c>
      <c r="BX131" s="188">
        <v>61</v>
      </c>
      <c r="BY131" s="188">
        <v>62</v>
      </c>
      <c r="BZ131" s="188">
        <v>63</v>
      </c>
      <c r="CA131" s="188">
        <v>64</v>
      </c>
      <c r="CB131" s="188">
        <v>65</v>
      </c>
      <c r="CC131" s="188">
        <v>66</v>
      </c>
      <c r="CD131" s="188">
        <v>67</v>
      </c>
      <c r="CE131" s="188">
        <v>68</v>
      </c>
      <c r="CF131" s="188">
        <v>69</v>
      </c>
      <c r="CG131" s="188">
        <v>70</v>
      </c>
      <c r="CH131" s="188">
        <v>71</v>
      </c>
      <c r="CI131" s="188">
        <v>72</v>
      </c>
      <c r="CJ131" s="188">
        <v>73</v>
      </c>
      <c r="CK131" s="188">
        <v>74</v>
      </c>
      <c r="CL131" s="188">
        <v>75</v>
      </c>
      <c r="CM131" s="188">
        <v>76</v>
      </c>
      <c r="CN131" s="188">
        <v>77</v>
      </c>
      <c r="CO131" s="188">
        <v>78</v>
      </c>
      <c r="CP131" s="188">
        <v>79</v>
      </c>
      <c r="CQ131" s="188">
        <v>80</v>
      </c>
      <c r="CR131" s="188">
        <v>81</v>
      </c>
      <c r="CS131" s="188">
        <v>82</v>
      </c>
      <c r="CT131" s="188">
        <v>83</v>
      </c>
      <c r="CU131" s="188">
        <v>84</v>
      </c>
      <c r="CV131" s="188">
        <v>85</v>
      </c>
      <c r="CW131" s="188">
        <v>86</v>
      </c>
      <c r="CX131" s="188">
        <v>87</v>
      </c>
      <c r="CY131" s="188">
        <v>88</v>
      </c>
      <c r="CZ131" s="188">
        <v>89</v>
      </c>
      <c r="DA131" s="188">
        <v>90</v>
      </c>
      <c r="DD131" s="404" t="str">
        <f>$DD$8</f>
        <v>No empty cells can be left in a row – please fill with values or zeros instead</v>
      </c>
      <c r="DF131" s="404" t="str">
        <f>$DF$8</f>
        <v>Row should be fully completed with inputs</v>
      </c>
    </row>
    <row r="132" spans="2:110" hidden="1" x14ac:dyDescent="0.35">
      <c r="C132" s="239"/>
      <c r="D132" s="440"/>
      <c r="E132" s="787" t="s">
        <v>490</v>
      </c>
      <c r="F132" s="788"/>
      <c r="G132" s="787" t="s">
        <v>399</v>
      </c>
      <c r="H132" s="789"/>
      <c r="I132" s="788"/>
      <c r="L132" s="441"/>
      <c r="N132" s="786" t="s">
        <v>500</v>
      </c>
      <c r="P132" s="188">
        <f>G.Asm!F33</f>
        <v>2022</v>
      </c>
      <c r="Q132" s="188">
        <f>+P132+1</f>
        <v>2023</v>
      </c>
      <c r="R132" s="188">
        <f t="shared" ref="R132:CC132" si="324">+Q132+1</f>
        <v>2024</v>
      </c>
      <c r="S132" s="188">
        <f t="shared" si="324"/>
        <v>2025</v>
      </c>
      <c r="T132" s="188">
        <f t="shared" si="324"/>
        <v>2026</v>
      </c>
      <c r="U132" s="188">
        <f t="shared" si="324"/>
        <v>2027</v>
      </c>
      <c r="V132" s="188">
        <f t="shared" si="324"/>
        <v>2028</v>
      </c>
      <c r="W132" s="188">
        <f t="shared" si="324"/>
        <v>2029</v>
      </c>
      <c r="X132" s="188">
        <f t="shared" si="324"/>
        <v>2030</v>
      </c>
      <c r="Y132" s="188">
        <f t="shared" si="324"/>
        <v>2031</v>
      </c>
      <c r="Z132" s="188">
        <f t="shared" si="324"/>
        <v>2032</v>
      </c>
      <c r="AA132" s="188">
        <f t="shared" si="324"/>
        <v>2033</v>
      </c>
      <c r="AB132" s="188">
        <f t="shared" si="324"/>
        <v>2034</v>
      </c>
      <c r="AC132" s="188">
        <f t="shared" si="324"/>
        <v>2035</v>
      </c>
      <c r="AD132" s="188">
        <f t="shared" si="324"/>
        <v>2036</v>
      </c>
      <c r="AE132" s="188">
        <f t="shared" si="324"/>
        <v>2037</v>
      </c>
      <c r="AF132" s="188">
        <f t="shared" si="324"/>
        <v>2038</v>
      </c>
      <c r="AG132" s="188">
        <f t="shared" si="324"/>
        <v>2039</v>
      </c>
      <c r="AH132" s="188">
        <f t="shared" si="324"/>
        <v>2040</v>
      </c>
      <c r="AI132" s="188">
        <f t="shared" si="324"/>
        <v>2041</v>
      </c>
      <c r="AJ132" s="188">
        <f t="shared" si="324"/>
        <v>2042</v>
      </c>
      <c r="AK132" s="188">
        <f t="shared" si="324"/>
        <v>2043</v>
      </c>
      <c r="AL132" s="188">
        <f t="shared" si="324"/>
        <v>2044</v>
      </c>
      <c r="AM132" s="188">
        <f t="shared" si="324"/>
        <v>2045</v>
      </c>
      <c r="AN132" s="188">
        <f t="shared" si="324"/>
        <v>2046</v>
      </c>
      <c r="AO132" s="188">
        <f t="shared" si="324"/>
        <v>2047</v>
      </c>
      <c r="AP132" s="188">
        <f t="shared" si="324"/>
        <v>2048</v>
      </c>
      <c r="AQ132" s="188">
        <f t="shared" si="324"/>
        <v>2049</v>
      </c>
      <c r="AR132" s="188">
        <f t="shared" si="324"/>
        <v>2050</v>
      </c>
      <c r="AS132" s="188">
        <f t="shared" si="324"/>
        <v>2051</v>
      </c>
      <c r="AT132" s="188">
        <f t="shared" si="324"/>
        <v>2052</v>
      </c>
      <c r="AU132" s="188">
        <f t="shared" si="324"/>
        <v>2053</v>
      </c>
      <c r="AV132" s="188">
        <f t="shared" si="324"/>
        <v>2054</v>
      </c>
      <c r="AW132" s="188">
        <f t="shared" si="324"/>
        <v>2055</v>
      </c>
      <c r="AX132" s="188">
        <f t="shared" si="324"/>
        <v>2056</v>
      </c>
      <c r="AY132" s="188">
        <f t="shared" si="324"/>
        <v>2057</v>
      </c>
      <c r="AZ132" s="188">
        <f t="shared" si="324"/>
        <v>2058</v>
      </c>
      <c r="BA132" s="188">
        <f t="shared" si="324"/>
        <v>2059</v>
      </c>
      <c r="BB132" s="188">
        <f t="shared" si="324"/>
        <v>2060</v>
      </c>
      <c r="BC132" s="188">
        <f t="shared" si="324"/>
        <v>2061</v>
      </c>
      <c r="BD132" s="188">
        <f t="shared" si="324"/>
        <v>2062</v>
      </c>
      <c r="BE132" s="188">
        <f t="shared" si="324"/>
        <v>2063</v>
      </c>
      <c r="BF132" s="188">
        <f t="shared" si="324"/>
        <v>2064</v>
      </c>
      <c r="BG132" s="188">
        <f t="shared" si="324"/>
        <v>2065</v>
      </c>
      <c r="BH132" s="188">
        <f t="shared" si="324"/>
        <v>2066</v>
      </c>
      <c r="BI132" s="188">
        <f t="shared" si="324"/>
        <v>2067</v>
      </c>
      <c r="BJ132" s="188">
        <f t="shared" si="324"/>
        <v>2068</v>
      </c>
      <c r="BK132" s="188">
        <f t="shared" si="324"/>
        <v>2069</v>
      </c>
      <c r="BL132" s="188">
        <f t="shared" si="324"/>
        <v>2070</v>
      </c>
      <c r="BM132" s="188">
        <f t="shared" si="324"/>
        <v>2071</v>
      </c>
      <c r="BN132" s="188">
        <f t="shared" si="324"/>
        <v>2072</v>
      </c>
      <c r="BO132" s="188">
        <f t="shared" si="324"/>
        <v>2073</v>
      </c>
      <c r="BP132" s="188">
        <f t="shared" si="324"/>
        <v>2074</v>
      </c>
      <c r="BQ132" s="188">
        <f t="shared" si="324"/>
        <v>2075</v>
      </c>
      <c r="BR132" s="188">
        <f t="shared" si="324"/>
        <v>2076</v>
      </c>
      <c r="BS132" s="188">
        <f t="shared" si="324"/>
        <v>2077</v>
      </c>
      <c r="BT132" s="188">
        <f t="shared" si="324"/>
        <v>2078</v>
      </c>
      <c r="BU132" s="188">
        <f t="shared" si="324"/>
        <v>2079</v>
      </c>
      <c r="BV132" s="188">
        <f t="shared" si="324"/>
        <v>2080</v>
      </c>
      <c r="BW132" s="188">
        <f t="shared" si="324"/>
        <v>2081</v>
      </c>
      <c r="BX132" s="188">
        <f t="shared" si="324"/>
        <v>2082</v>
      </c>
      <c r="BY132" s="188">
        <f t="shared" si="324"/>
        <v>2083</v>
      </c>
      <c r="BZ132" s="188">
        <f t="shared" si="324"/>
        <v>2084</v>
      </c>
      <c r="CA132" s="188">
        <f t="shared" si="324"/>
        <v>2085</v>
      </c>
      <c r="CB132" s="188">
        <f t="shared" si="324"/>
        <v>2086</v>
      </c>
      <c r="CC132" s="188">
        <f t="shared" si="324"/>
        <v>2087</v>
      </c>
      <c r="CD132" s="188">
        <f t="shared" ref="CD132:DA132" si="325">+CC132+1</f>
        <v>2088</v>
      </c>
      <c r="CE132" s="188">
        <f t="shared" si="325"/>
        <v>2089</v>
      </c>
      <c r="CF132" s="188">
        <f t="shared" si="325"/>
        <v>2090</v>
      </c>
      <c r="CG132" s="188">
        <f t="shared" si="325"/>
        <v>2091</v>
      </c>
      <c r="CH132" s="188">
        <f t="shared" si="325"/>
        <v>2092</v>
      </c>
      <c r="CI132" s="188">
        <f t="shared" si="325"/>
        <v>2093</v>
      </c>
      <c r="CJ132" s="188">
        <f t="shared" si="325"/>
        <v>2094</v>
      </c>
      <c r="CK132" s="188">
        <f t="shared" si="325"/>
        <v>2095</v>
      </c>
      <c r="CL132" s="188">
        <f t="shared" si="325"/>
        <v>2096</v>
      </c>
      <c r="CM132" s="188">
        <f t="shared" si="325"/>
        <v>2097</v>
      </c>
      <c r="CN132" s="188">
        <f t="shared" si="325"/>
        <v>2098</v>
      </c>
      <c r="CO132" s="188">
        <f t="shared" si="325"/>
        <v>2099</v>
      </c>
      <c r="CP132" s="188">
        <f t="shared" si="325"/>
        <v>2100</v>
      </c>
      <c r="CQ132" s="188">
        <f t="shared" si="325"/>
        <v>2101</v>
      </c>
      <c r="CR132" s="188">
        <f t="shared" si="325"/>
        <v>2102</v>
      </c>
      <c r="CS132" s="188">
        <f t="shared" si="325"/>
        <v>2103</v>
      </c>
      <c r="CT132" s="188">
        <f t="shared" si="325"/>
        <v>2104</v>
      </c>
      <c r="CU132" s="188">
        <f t="shared" si="325"/>
        <v>2105</v>
      </c>
      <c r="CV132" s="188">
        <f t="shared" si="325"/>
        <v>2106</v>
      </c>
      <c r="CW132" s="188">
        <f t="shared" si="325"/>
        <v>2107</v>
      </c>
      <c r="CX132" s="188">
        <f t="shared" si="325"/>
        <v>2108</v>
      </c>
      <c r="CY132" s="188">
        <f t="shared" si="325"/>
        <v>2109</v>
      </c>
      <c r="CZ132" s="188">
        <f t="shared" si="325"/>
        <v>2110</v>
      </c>
      <c r="DA132" s="188">
        <f t="shared" si="325"/>
        <v>2111</v>
      </c>
      <c r="DD132" s="404">
        <f>COUNTIF(DD133:DD142,"Error")</f>
        <v>0</v>
      </c>
      <c r="DF132" s="404">
        <f>COUNTIF(DF133:DF142,"Error")</f>
        <v>0</v>
      </c>
    </row>
    <row r="133" spans="2:110" hidden="1" x14ac:dyDescent="0.35">
      <c r="B133" s="481" t="s">
        <v>856</v>
      </c>
      <c r="C133" s="474"/>
      <c r="D133" s="440"/>
      <c r="E133" s="783"/>
      <c r="F133" s="783"/>
      <c r="G133" s="784"/>
      <c r="H133" s="784"/>
      <c r="I133" s="784"/>
      <c r="J133" s="472" t="str">
        <f>CONCATENATE(E133," ",G133)</f>
        <v xml:space="preserve"> </v>
      </c>
      <c r="L133" s="441"/>
      <c r="N133" s="443">
        <f t="shared" ref="N133:N142" si="326">IF(G133="",0,VLOOKUP($B$1,$N$446:$AA$477,MATCH(J133,$N$446:$AA$446,0),FALSE))</f>
        <v>0</v>
      </c>
      <c r="P133" s="483">
        <v>0</v>
      </c>
      <c r="Q133" s="483">
        <v>0</v>
      </c>
      <c r="R133" s="483">
        <v>0</v>
      </c>
      <c r="S133" s="483">
        <v>0</v>
      </c>
      <c r="T133" s="483">
        <v>0</v>
      </c>
      <c r="U133" s="483">
        <v>0</v>
      </c>
      <c r="V133" s="483">
        <v>0</v>
      </c>
      <c r="W133" s="483">
        <v>0</v>
      </c>
      <c r="X133" s="483">
        <v>0</v>
      </c>
      <c r="Y133" s="483">
        <v>0</v>
      </c>
      <c r="Z133" s="483">
        <v>0</v>
      </c>
      <c r="AA133" s="483">
        <v>0</v>
      </c>
      <c r="AB133" s="483">
        <v>0</v>
      </c>
      <c r="AC133" s="483">
        <v>0</v>
      </c>
      <c r="AD133" s="483">
        <v>0</v>
      </c>
      <c r="AE133" s="483">
        <v>0</v>
      </c>
      <c r="AF133" s="483">
        <v>0</v>
      </c>
      <c r="AG133" s="483">
        <v>0</v>
      </c>
      <c r="AH133" s="483">
        <v>0</v>
      </c>
      <c r="AI133" s="483">
        <v>0</v>
      </c>
      <c r="AJ133" s="483">
        <v>0</v>
      </c>
      <c r="AK133" s="483">
        <v>0</v>
      </c>
      <c r="AL133" s="483">
        <v>0</v>
      </c>
      <c r="AM133" s="483">
        <v>0</v>
      </c>
      <c r="AN133" s="483">
        <v>0</v>
      </c>
      <c r="AO133" s="483">
        <v>0</v>
      </c>
      <c r="AP133" s="483">
        <v>0</v>
      </c>
      <c r="AQ133" s="483">
        <v>0</v>
      </c>
      <c r="AR133" s="483">
        <v>0</v>
      </c>
      <c r="AS133" s="483">
        <v>0</v>
      </c>
      <c r="AT133" s="483">
        <v>0</v>
      </c>
      <c r="AU133" s="483">
        <v>0</v>
      </c>
      <c r="AV133" s="483">
        <v>0</v>
      </c>
      <c r="AW133" s="483">
        <v>0</v>
      </c>
      <c r="AX133" s="483">
        <v>0</v>
      </c>
      <c r="AY133" s="483">
        <v>0</v>
      </c>
      <c r="AZ133" s="483">
        <v>0</v>
      </c>
      <c r="BA133" s="483">
        <v>0</v>
      </c>
      <c r="BB133" s="483">
        <v>0</v>
      </c>
      <c r="BC133" s="483">
        <v>0</v>
      </c>
      <c r="BD133" s="483">
        <v>0</v>
      </c>
      <c r="BE133" s="483">
        <v>0</v>
      </c>
      <c r="BF133" s="483">
        <v>0</v>
      </c>
      <c r="BG133" s="483">
        <v>0</v>
      </c>
      <c r="BH133" s="483">
        <v>0</v>
      </c>
      <c r="BI133" s="483">
        <v>0</v>
      </c>
      <c r="BJ133" s="483">
        <v>0</v>
      </c>
      <c r="BK133" s="483">
        <v>0</v>
      </c>
      <c r="BL133" s="483">
        <v>0</v>
      </c>
      <c r="BM133" s="483">
        <v>0</v>
      </c>
      <c r="BN133" s="483">
        <v>0</v>
      </c>
      <c r="BO133" s="483">
        <v>0</v>
      </c>
      <c r="BP133" s="483">
        <v>0</v>
      </c>
      <c r="BQ133" s="483">
        <v>0</v>
      </c>
      <c r="BR133" s="483">
        <v>0</v>
      </c>
      <c r="BS133" s="483">
        <v>0</v>
      </c>
      <c r="BT133" s="483">
        <v>0</v>
      </c>
      <c r="BU133" s="483">
        <v>0</v>
      </c>
      <c r="BV133" s="483">
        <v>0</v>
      </c>
      <c r="BW133" s="483">
        <v>0</v>
      </c>
      <c r="BX133" s="483">
        <v>0</v>
      </c>
      <c r="BY133" s="483">
        <v>0</v>
      </c>
      <c r="BZ133" s="483">
        <v>0</v>
      </c>
      <c r="CA133" s="483">
        <v>0</v>
      </c>
      <c r="CB133" s="483">
        <v>0</v>
      </c>
      <c r="CC133" s="483">
        <v>0</v>
      </c>
      <c r="CD133" s="483">
        <v>0</v>
      </c>
      <c r="CE133" s="483">
        <v>0</v>
      </c>
      <c r="CF133" s="483">
        <v>0</v>
      </c>
      <c r="CG133" s="483">
        <v>0</v>
      </c>
      <c r="CH133" s="483">
        <v>0</v>
      </c>
      <c r="CI133" s="483">
        <v>0</v>
      </c>
      <c r="CJ133" s="483">
        <v>0</v>
      </c>
      <c r="CK133" s="483">
        <v>0</v>
      </c>
      <c r="CL133" s="483">
        <v>0</v>
      </c>
      <c r="CM133" s="483">
        <v>0</v>
      </c>
      <c r="CN133" s="483">
        <v>0</v>
      </c>
      <c r="CO133" s="483">
        <v>0</v>
      </c>
      <c r="CP133" s="483">
        <v>0</v>
      </c>
      <c r="CQ133" s="483">
        <v>0</v>
      </c>
      <c r="CR133" s="483">
        <v>0</v>
      </c>
      <c r="CS133" s="483">
        <v>0</v>
      </c>
      <c r="CT133" s="483">
        <v>0</v>
      </c>
      <c r="CU133" s="483">
        <v>0</v>
      </c>
      <c r="CV133" s="483">
        <v>0</v>
      </c>
      <c r="CW133" s="483">
        <v>0</v>
      </c>
      <c r="CX133" s="483">
        <v>0</v>
      </c>
      <c r="CY133" s="483">
        <v>0</v>
      </c>
      <c r="CZ133" s="483">
        <v>0</v>
      </c>
      <c r="DA133" s="483">
        <v>0</v>
      </c>
      <c r="DD133" s="478">
        <f>IF(COUNT(P133:INDEX(P133:DA133,RP))&lt;&gt;RP,"Error",0)</f>
        <v>0</v>
      </c>
      <c r="DF133" s="478">
        <f t="shared" ref="DF133:DF142" si="327">IF(OR(AND(C133="",E133="",G133="",SUMIF($P$8:$DA$8,"&lt;="&amp;RP,P133:DA133)=0),AND(C133&lt;&gt;"",E133&lt;&gt;"",SUMIF($P$8:$DA$8,"&lt;="&amp;RP,P133:DA133)&lt;&gt;0)),0,"Error")</f>
        <v>0</v>
      </c>
    </row>
    <row r="134" spans="2:110" hidden="1" x14ac:dyDescent="0.35">
      <c r="B134" s="481" t="s">
        <v>856</v>
      </c>
      <c r="C134" s="474"/>
      <c r="D134" s="440"/>
      <c r="E134" s="783"/>
      <c r="F134" s="783"/>
      <c r="G134" s="784"/>
      <c r="H134" s="784"/>
      <c r="I134" s="784"/>
      <c r="J134" s="472" t="str">
        <f t="shared" ref="J134:J142" si="328">CONCATENATE(E134," ",G134)</f>
        <v xml:space="preserve"> </v>
      </c>
      <c r="L134" s="441"/>
      <c r="N134" s="443">
        <f t="shared" si="326"/>
        <v>0</v>
      </c>
      <c r="P134" s="483">
        <v>0</v>
      </c>
      <c r="Q134" s="483">
        <v>0</v>
      </c>
      <c r="R134" s="483">
        <v>0</v>
      </c>
      <c r="S134" s="483">
        <v>0</v>
      </c>
      <c r="T134" s="483">
        <v>0</v>
      </c>
      <c r="U134" s="483">
        <v>0</v>
      </c>
      <c r="V134" s="483">
        <v>0</v>
      </c>
      <c r="W134" s="483">
        <v>0</v>
      </c>
      <c r="X134" s="483">
        <v>0</v>
      </c>
      <c r="Y134" s="483">
        <v>0</v>
      </c>
      <c r="Z134" s="483">
        <v>0</v>
      </c>
      <c r="AA134" s="483">
        <v>0</v>
      </c>
      <c r="AB134" s="483">
        <v>0</v>
      </c>
      <c r="AC134" s="483">
        <v>0</v>
      </c>
      <c r="AD134" s="483">
        <v>0</v>
      </c>
      <c r="AE134" s="483">
        <v>0</v>
      </c>
      <c r="AF134" s="483">
        <v>0</v>
      </c>
      <c r="AG134" s="483">
        <v>0</v>
      </c>
      <c r="AH134" s="483">
        <v>0</v>
      </c>
      <c r="AI134" s="483">
        <v>0</v>
      </c>
      <c r="AJ134" s="483">
        <v>0</v>
      </c>
      <c r="AK134" s="483">
        <v>0</v>
      </c>
      <c r="AL134" s="483">
        <v>0</v>
      </c>
      <c r="AM134" s="483">
        <v>0</v>
      </c>
      <c r="AN134" s="483">
        <v>0</v>
      </c>
      <c r="AO134" s="483">
        <v>0</v>
      </c>
      <c r="AP134" s="483">
        <v>0</v>
      </c>
      <c r="AQ134" s="483">
        <v>0</v>
      </c>
      <c r="AR134" s="483">
        <v>0</v>
      </c>
      <c r="AS134" s="483">
        <v>0</v>
      </c>
      <c r="AT134" s="483">
        <v>0</v>
      </c>
      <c r="AU134" s="483">
        <v>0</v>
      </c>
      <c r="AV134" s="483">
        <v>0</v>
      </c>
      <c r="AW134" s="483">
        <v>0</v>
      </c>
      <c r="AX134" s="483">
        <v>0</v>
      </c>
      <c r="AY134" s="483">
        <v>0</v>
      </c>
      <c r="AZ134" s="483">
        <v>0</v>
      </c>
      <c r="BA134" s="483">
        <v>0</v>
      </c>
      <c r="BB134" s="483">
        <v>0</v>
      </c>
      <c r="BC134" s="483">
        <v>0</v>
      </c>
      <c r="BD134" s="483">
        <v>0</v>
      </c>
      <c r="BE134" s="483">
        <v>0</v>
      </c>
      <c r="BF134" s="483">
        <v>0</v>
      </c>
      <c r="BG134" s="483">
        <v>0</v>
      </c>
      <c r="BH134" s="483">
        <v>0</v>
      </c>
      <c r="BI134" s="483">
        <v>0</v>
      </c>
      <c r="BJ134" s="483">
        <v>0</v>
      </c>
      <c r="BK134" s="483">
        <v>0</v>
      </c>
      <c r="BL134" s="483">
        <v>0</v>
      </c>
      <c r="BM134" s="483">
        <v>0</v>
      </c>
      <c r="BN134" s="483">
        <v>0</v>
      </c>
      <c r="BO134" s="483">
        <v>0</v>
      </c>
      <c r="BP134" s="483">
        <v>0</v>
      </c>
      <c r="BQ134" s="483">
        <v>0</v>
      </c>
      <c r="BR134" s="483">
        <v>0</v>
      </c>
      <c r="BS134" s="483">
        <v>0</v>
      </c>
      <c r="BT134" s="483">
        <v>0</v>
      </c>
      <c r="BU134" s="483">
        <v>0</v>
      </c>
      <c r="BV134" s="483">
        <v>0</v>
      </c>
      <c r="BW134" s="483">
        <v>0</v>
      </c>
      <c r="BX134" s="483">
        <v>0</v>
      </c>
      <c r="BY134" s="483">
        <v>0</v>
      </c>
      <c r="BZ134" s="483">
        <v>0</v>
      </c>
      <c r="CA134" s="483">
        <v>0</v>
      </c>
      <c r="CB134" s="483">
        <v>0</v>
      </c>
      <c r="CC134" s="483">
        <v>0</v>
      </c>
      <c r="CD134" s="483">
        <v>0</v>
      </c>
      <c r="CE134" s="483">
        <v>0</v>
      </c>
      <c r="CF134" s="483">
        <v>0</v>
      </c>
      <c r="CG134" s="483">
        <v>0</v>
      </c>
      <c r="CH134" s="483">
        <v>0</v>
      </c>
      <c r="CI134" s="483">
        <v>0</v>
      </c>
      <c r="CJ134" s="483">
        <v>0</v>
      </c>
      <c r="CK134" s="483">
        <v>0</v>
      </c>
      <c r="CL134" s="483">
        <v>0</v>
      </c>
      <c r="CM134" s="483">
        <v>0</v>
      </c>
      <c r="CN134" s="483">
        <v>0</v>
      </c>
      <c r="CO134" s="483">
        <v>0</v>
      </c>
      <c r="CP134" s="483">
        <v>0</v>
      </c>
      <c r="CQ134" s="483">
        <v>0</v>
      </c>
      <c r="CR134" s="483">
        <v>0</v>
      </c>
      <c r="CS134" s="483">
        <v>0</v>
      </c>
      <c r="CT134" s="483">
        <v>0</v>
      </c>
      <c r="CU134" s="483">
        <v>0</v>
      </c>
      <c r="CV134" s="483">
        <v>0</v>
      </c>
      <c r="CW134" s="483">
        <v>0</v>
      </c>
      <c r="CX134" s="483">
        <v>0</v>
      </c>
      <c r="CY134" s="483">
        <v>0</v>
      </c>
      <c r="CZ134" s="483">
        <v>0</v>
      </c>
      <c r="DA134" s="483">
        <v>0</v>
      </c>
      <c r="DD134" s="478">
        <f>IF(COUNT(P134:INDEX(P134:DA134,RP))&lt;&gt;RP,"Error",0)</f>
        <v>0</v>
      </c>
      <c r="DF134" s="478">
        <f t="shared" si="327"/>
        <v>0</v>
      </c>
    </row>
    <row r="135" spans="2:110" hidden="1" x14ac:dyDescent="0.35">
      <c r="B135" s="481" t="s">
        <v>856</v>
      </c>
      <c r="C135" s="474"/>
      <c r="D135" s="440"/>
      <c r="E135" s="783"/>
      <c r="F135" s="783"/>
      <c r="G135" s="784"/>
      <c r="H135" s="784"/>
      <c r="I135" s="784"/>
      <c r="J135" s="472" t="str">
        <f t="shared" si="328"/>
        <v xml:space="preserve"> </v>
      </c>
      <c r="L135" s="441"/>
      <c r="N135" s="443">
        <f t="shared" si="326"/>
        <v>0</v>
      </c>
      <c r="P135" s="483">
        <v>0</v>
      </c>
      <c r="Q135" s="483">
        <v>0</v>
      </c>
      <c r="R135" s="483">
        <v>0</v>
      </c>
      <c r="S135" s="483">
        <v>0</v>
      </c>
      <c r="T135" s="483">
        <v>0</v>
      </c>
      <c r="U135" s="483">
        <v>0</v>
      </c>
      <c r="V135" s="483">
        <v>0</v>
      </c>
      <c r="W135" s="483">
        <v>0</v>
      </c>
      <c r="X135" s="483">
        <v>0</v>
      </c>
      <c r="Y135" s="483">
        <v>0</v>
      </c>
      <c r="Z135" s="483">
        <v>0</v>
      </c>
      <c r="AA135" s="483">
        <v>0</v>
      </c>
      <c r="AB135" s="483">
        <v>0</v>
      </c>
      <c r="AC135" s="483">
        <v>0</v>
      </c>
      <c r="AD135" s="483">
        <v>0</v>
      </c>
      <c r="AE135" s="483">
        <v>0</v>
      </c>
      <c r="AF135" s="483">
        <v>0</v>
      </c>
      <c r="AG135" s="483">
        <v>0</v>
      </c>
      <c r="AH135" s="483">
        <v>0</v>
      </c>
      <c r="AI135" s="483">
        <v>0</v>
      </c>
      <c r="AJ135" s="483">
        <v>0</v>
      </c>
      <c r="AK135" s="483">
        <v>0</v>
      </c>
      <c r="AL135" s="483">
        <v>0</v>
      </c>
      <c r="AM135" s="483">
        <v>0</v>
      </c>
      <c r="AN135" s="483">
        <v>0</v>
      </c>
      <c r="AO135" s="483">
        <v>0</v>
      </c>
      <c r="AP135" s="483">
        <v>0</v>
      </c>
      <c r="AQ135" s="483">
        <v>0</v>
      </c>
      <c r="AR135" s="483">
        <v>0</v>
      </c>
      <c r="AS135" s="483">
        <v>0</v>
      </c>
      <c r="AT135" s="483">
        <v>0</v>
      </c>
      <c r="AU135" s="483">
        <v>0</v>
      </c>
      <c r="AV135" s="483">
        <v>0</v>
      </c>
      <c r="AW135" s="483">
        <v>0</v>
      </c>
      <c r="AX135" s="483">
        <v>0</v>
      </c>
      <c r="AY135" s="483">
        <v>0</v>
      </c>
      <c r="AZ135" s="483">
        <v>0</v>
      </c>
      <c r="BA135" s="483">
        <v>0</v>
      </c>
      <c r="BB135" s="483">
        <v>0</v>
      </c>
      <c r="BC135" s="483">
        <v>0</v>
      </c>
      <c r="BD135" s="483">
        <v>0</v>
      </c>
      <c r="BE135" s="483">
        <v>0</v>
      </c>
      <c r="BF135" s="483">
        <v>0</v>
      </c>
      <c r="BG135" s="483">
        <v>0</v>
      </c>
      <c r="BH135" s="483">
        <v>0</v>
      </c>
      <c r="BI135" s="483">
        <v>0</v>
      </c>
      <c r="BJ135" s="483">
        <v>0</v>
      </c>
      <c r="BK135" s="483">
        <v>0</v>
      </c>
      <c r="BL135" s="483">
        <v>0</v>
      </c>
      <c r="BM135" s="483">
        <v>0</v>
      </c>
      <c r="BN135" s="483">
        <v>0</v>
      </c>
      <c r="BO135" s="483">
        <v>0</v>
      </c>
      <c r="BP135" s="483">
        <v>0</v>
      </c>
      <c r="BQ135" s="483">
        <v>0</v>
      </c>
      <c r="BR135" s="483">
        <v>0</v>
      </c>
      <c r="BS135" s="483">
        <v>0</v>
      </c>
      <c r="BT135" s="483">
        <v>0</v>
      </c>
      <c r="BU135" s="483">
        <v>0</v>
      </c>
      <c r="BV135" s="483">
        <v>0</v>
      </c>
      <c r="BW135" s="483">
        <v>0</v>
      </c>
      <c r="BX135" s="483">
        <v>0</v>
      </c>
      <c r="BY135" s="483">
        <v>0</v>
      </c>
      <c r="BZ135" s="483">
        <v>0</v>
      </c>
      <c r="CA135" s="483">
        <v>0</v>
      </c>
      <c r="CB135" s="483">
        <v>0</v>
      </c>
      <c r="CC135" s="483">
        <v>0</v>
      </c>
      <c r="CD135" s="483">
        <v>0</v>
      </c>
      <c r="CE135" s="483">
        <v>0</v>
      </c>
      <c r="CF135" s="483">
        <v>0</v>
      </c>
      <c r="CG135" s="483">
        <v>0</v>
      </c>
      <c r="CH135" s="483">
        <v>0</v>
      </c>
      <c r="CI135" s="483">
        <v>0</v>
      </c>
      <c r="CJ135" s="483">
        <v>0</v>
      </c>
      <c r="CK135" s="483">
        <v>0</v>
      </c>
      <c r="CL135" s="483">
        <v>0</v>
      </c>
      <c r="CM135" s="483">
        <v>0</v>
      </c>
      <c r="CN135" s="483">
        <v>0</v>
      </c>
      <c r="CO135" s="483">
        <v>0</v>
      </c>
      <c r="CP135" s="483">
        <v>0</v>
      </c>
      <c r="CQ135" s="483">
        <v>0</v>
      </c>
      <c r="CR135" s="483">
        <v>0</v>
      </c>
      <c r="CS135" s="483">
        <v>0</v>
      </c>
      <c r="CT135" s="483">
        <v>0</v>
      </c>
      <c r="CU135" s="483">
        <v>0</v>
      </c>
      <c r="CV135" s="483">
        <v>0</v>
      </c>
      <c r="CW135" s="483">
        <v>0</v>
      </c>
      <c r="CX135" s="483">
        <v>0</v>
      </c>
      <c r="CY135" s="483">
        <v>0</v>
      </c>
      <c r="CZ135" s="483">
        <v>0</v>
      </c>
      <c r="DA135" s="483">
        <v>0</v>
      </c>
      <c r="DD135" s="478">
        <f>IF(COUNT(P135:INDEX(P135:DA135,RP))&lt;&gt;RP,"Error",0)</f>
        <v>0</v>
      </c>
      <c r="DF135" s="478">
        <f t="shared" si="327"/>
        <v>0</v>
      </c>
    </row>
    <row r="136" spans="2:110" hidden="1" x14ac:dyDescent="0.35">
      <c r="B136" s="481" t="s">
        <v>856</v>
      </c>
      <c r="C136" s="474"/>
      <c r="D136" s="440"/>
      <c r="E136" s="783"/>
      <c r="F136" s="783"/>
      <c r="G136" s="784"/>
      <c r="H136" s="784"/>
      <c r="I136" s="784"/>
      <c r="J136" s="472" t="str">
        <f t="shared" si="328"/>
        <v xml:space="preserve"> </v>
      </c>
      <c r="L136" s="441"/>
      <c r="N136" s="443">
        <f t="shared" si="326"/>
        <v>0</v>
      </c>
      <c r="P136" s="483">
        <v>0</v>
      </c>
      <c r="Q136" s="483">
        <v>0</v>
      </c>
      <c r="R136" s="483">
        <v>0</v>
      </c>
      <c r="S136" s="483">
        <v>0</v>
      </c>
      <c r="T136" s="483">
        <v>0</v>
      </c>
      <c r="U136" s="483">
        <v>0</v>
      </c>
      <c r="V136" s="483">
        <v>0</v>
      </c>
      <c r="W136" s="483">
        <v>0</v>
      </c>
      <c r="X136" s="483">
        <v>0</v>
      </c>
      <c r="Y136" s="483">
        <v>0</v>
      </c>
      <c r="Z136" s="483">
        <v>0</v>
      </c>
      <c r="AA136" s="483">
        <v>0</v>
      </c>
      <c r="AB136" s="483">
        <v>0</v>
      </c>
      <c r="AC136" s="483">
        <v>0</v>
      </c>
      <c r="AD136" s="483">
        <v>0</v>
      </c>
      <c r="AE136" s="483">
        <v>0</v>
      </c>
      <c r="AF136" s="483">
        <v>0</v>
      </c>
      <c r="AG136" s="483">
        <v>0</v>
      </c>
      <c r="AH136" s="483">
        <v>0</v>
      </c>
      <c r="AI136" s="483">
        <v>0</v>
      </c>
      <c r="AJ136" s="483">
        <v>0</v>
      </c>
      <c r="AK136" s="483">
        <v>0</v>
      </c>
      <c r="AL136" s="483">
        <v>0</v>
      </c>
      <c r="AM136" s="483">
        <v>0</v>
      </c>
      <c r="AN136" s="483">
        <v>0</v>
      </c>
      <c r="AO136" s="483">
        <v>0</v>
      </c>
      <c r="AP136" s="483">
        <v>0</v>
      </c>
      <c r="AQ136" s="483">
        <v>0</v>
      </c>
      <c r="AR136" s="483">
        <v>0</v>
      </c>
      <c r="AS136" s="483">
        <v>0</v>
      </c>
      <c r="AT136" s="483">
        <v>0</v>
      </c>
      <c r="AU136" s="483">
        <v>0</v>
      </c>
      <c r="AV136" s="483">
        <v>0</v>
      </c>
      <c r="AW136" s="483">
        <v>0</v>
      </c>
      <c r="AX136" s="483">
        <v>0</v>
      </c>
      <c r="AY136" s="483">
        <v>0</v>
      </c>
      <c r="AZ136" s="483">
        <v>0</v>
      </c>
      <c r="BA136" s="483">
        <v>0</v>
      </c>
      <c r="BB136" s="483">
        <v>0</v>
      </c>
      <c r="BC136" s="483">
        <v>0</v>
      </c>
      <c r="BD136" s="483">
        <v>0</v>
      </c>
      <c r="BE136" s="483">
        <v>0</v>
      </c>
      <c r="BF136" s="483">
        <v>0</v>
      </c>
      <c r="BG136" s="483">
        <v>0</v>
      </c>
      <c r="BH136" s="483">
        <v>0</v>
      </c>
      <c r="BI136" s="483">
        <v>0</v>
      </c>
      <c r="BJ136" s="483">
        <v>0</v>
      </c>
      <c r="BK136" s="483">
        <v>0</v>
      </c>
      <c r="BL136" s="483">
        <v>0</v>
      </c>
      <c r="BM136" s="483">
        <v>0</v>
      </c>
      <c r="BN136" s="483">
        <v>0</v>
      </c>
      <c r="BO136" s="483">
        <v>0</v>
      </c>
      <c r="BP136" s="483">
        <v>0</v>
      </c>
      <c r="BQ136" s="483">
        <v>0</v>
      </c>
      <c r="BR136" s="483">
        <v>0</v>
      </c>
      <c r="BS136" s="483">
        <v>0</v>
      </c>
      <c r="BT136" s="483">
        <v>0</v>
      </c>
      <c r="BU136" s="483">
        <v>0</v>
      </c>
      <c r="BV136" s="483">
        <v>0</v>
      </c>
      <c r="BW136" s="483">
        <v>0</v>
      </c>
      <c r="BX136" s="483">
        <v>0</v>
      </c>
      <c r="BY136" s="483">
        <v>0</v>
      </c>
      <c r="BZ136" s="483">
        <v>0</v>
      </c>
      <c r="CA136" s="483">
        <v>0</v>
      </c>
      <c r="CB136" s="483">
        <v>0</v>
      </c>
      <c r="CC136" s="483">
        <v>0</v>
      </c>
      <c r="CD136" s="483">
        <v>0</v>
      </c>
      <c r="CE136" s="483">
        <v>0</v>
      </c>
      <c r="CF136" s="483">
        <v>0</v>
      </c>
      <c r="CG136" s="483">
        <v>0</v>
      </c>
      <c r="CH136" s="483">
        <v>0</v>
      </c>
      <c r="CI136" s="483">
        <v>0</v>
      </c>
      <c r="CJ136" s="483">
        <v>0</v>
      </c>
      <c r="CK136" s="483">
        <v>0</v>
      </c>
      <c r="CL136" s="483">
        <v>0</v>
      </c>
      <c r="CM136" s="483">
        <v>0</v>
      </c>
      <c r="CN136" s="483">
        <v>0</v>
      </c>
      <c r="CO136" s="483">
        <v>0</v>
      </c>
      <c r="CP136" s="483">
        <v>0</v>
      </c>
      <c r="CQ136" s="483">
        <v>0</v>
      </c>
      <c r="CR136" s="483">
        <v>0</v>
      </c>
      <c r="CS136" s="483">
        <v>0</v>
      </c>
      <c r="CT136" s="483">
        <v>0</v>
      </c>
      <c r="CU136" s="483">
        <v>0</v>
      </c>
      <c r="CV136" s="483">
        <v>0</v>
      </c>
      <c r="CW136" s="483">
        <v>0</v>
      </c>
      <c r="CX136" s="483">
        <v>0</v>
      </c>
      <c r="CY136" s="483">
        <v>0</v>
      </c>
      <c r="CZ136" s="483">
        <v>0</v>
      </c>
      <c r="DA136" s="483">
        <v>0</v>
      </c>
      <c r="DD136" s="478">
        <f>IF(COUNT(P136:INDEX(P136:DA136,RP))&lt;&gt;RP,"Error",0)</f>
        <v>0</v>
      </c>
      <c r="DF136" s="478">
        <f t="shared" si="327"/>
        <v>0</v>
      </c>
    </row>
    <row r="137" spans="2:110" hidden="1" x14ac:dyDescent="0.35">
      <c r="B137" s="481" t="s">
        <v>856</v>
      </c>
      <c r="C137" s="474"/>
      <c r="D137" s="440"/>
      <c r="E137" s="783"/>
      <c r="F137" s="783"/>
      <c r="G137" s="784"/>
      <c r="H137" s="784"/>
      <c r="I137" s="784"/>
      <c r="J137" s="472" t="str">
        <f t="shared" si="328"/>
        <v xml:space="preserve"> </v>
      </c>
      <c r="L137" s="441"/>
      <c r="N137" s="443">
        <f t="shared" si="326"/>
        <v>0</v>
      </c>
      <c r="P137" s="483">
        <v>0</v>
      </c>
      <c r="Q137" s="483">
        <v>0</v>
      </c>
      <c r="R137" s="483">
        <v>0</v>
      </c>
      <c r="S137" s="483">
        <v>0</v>
      </c>
      <c r="T137" s="483">
        <v>0</v>
      </c>
      <c r="U137" s="483">
        <v>0</v>
      </c>
      <c r="V137" s="483">
        <v>0</v>
      </c>
      <c r="W137" s="483">
        <v>0</v>
      </c>
      <c r="X137" s="483">
        <v>0</v>
      </c>
      <c r="Y137" s="483">
        <v>0</v>
      </c>
      <c r="Z137" s="483">
        <v>0</v>
      </c>
      <c r="AA137" s="483">
        <v>0</v>
      </c>
      <c r="AB137" s="483">
        <v>0</v>
      </c>
      <c r="AC137" s="483">
        <v>0</v>
      </c>
      <c r="AD137" s="483">
        <v>0</v>
      </c>
      <c r="AE137" s="483">
        <v>0</v>
      </c>
      <c r="AF137" s="483">
        <v>0</v>
      </c>
      <c r="AG137" s="483">
        <v>0</v>
      </c>
      <c r="AH137" s="483">
        <v>0</v>
      </c>
      <c r="AI137" s="483">
        <v>0</v>
      </c>
      <c r="AJ137" s="483">
        <v>0</v>
      </c>
      <c r="AK137" s="483">
        <v>0</v>
      </c>
      <c r="AL137" s="483">
        <v>0</v>
      </c>
      <c r="AM137" s="483">
        <v>0</v>
      </c>
      <c r="AN137" s="483">
        <v>0</v>
      </c>
      <c r="AO137" s="483">
        <v>0</v>
      </c>
      <c r="AP137" s="483">
        <v>0</v>
      </c>
      <c r="AQ137" s="483">
        <v>0</v>
      </c>
      <c r="AR137" s="483">
        <v>0</v>
      </c>
      <c r="AS137" s="483">
        <v>0</v>
      </c>
      <c r="AT137" s="483">
        <v>0</v>
      </c>
      <c r="AU137" s="483">
        <v>0</v>
      </c>
      <c r="AV137" s="483">
        <v>0</v>
      </c>
      <c r="AW137" s="483">
        <v>0</v>
      </c>
      <c r="AX137" s="483">
        <v>0</v>
      </c>
      <c r="AY137" s="483">
        <v>0</v>
      </c>
      <c r="AZ137" s="483">
        <v>0</v>
      </c>
      <c r="BA137" s="483">
        <v>0</v>
      </c>
      <c r="BB137" s="483">
        <v>0</v>
      </c>
      <c r="BC137" s="483">
        <v>0</v>
      </c>
      <c r="BD137" s="483">
        <v>0</v>
      </c>
      <c r="BE137" s="483">
        <v>0</v>
      </c>
      <c r="BF137" s="483">
        <v>0</v>
      </c>
      <c r="BG137" s="483">
        <v>0</v>
      </c>
      <c r="BH137" s="483">
        <v>0</v>
      </c>
      <c r="BI137" s="483">
        <v>0</v>
      </c>
      <c r="BJ137" s="483">
        <v>0</v>
      </c>
      <c r="BK137" s="483">
        <v>0</v>
      </c>
      <c r="BL137" s="483">
        <v>0</v>
      </c>
      <c r="BM137" s="483">
        <v>0</v>
      </c>
      <c r="BN137" s="483">
        <v>0</v>
      </c>
      <c r="BO137" s="483">
        <v>0</v>
      </c>
      <c r="BP137" s="483">
        <v>0</v>
      </c>
      <c r="BQ137" s="483">
        <v>0</v>
      </c>
      <c r="BR137" s="483">
        <v>0</v>
      </c>
      <c r="BS137" s="483">
        <v>0</v>
      </c>
      <c r="BT137" s="483">
        <v>0</v>
      </c>
      <c r="BU137" s="483">
        <v>0</v>
      </c>
      <c r="BV137" s="483">
        <v>0</v>
      </c>
      <c r="BW137" s="483">
        <v>0</v>
      </c>
      <c r="BX137" s="483">
        <v>0</v>
      </c>
      <c r="BY137" s="483">
        <v>0</v>
      </c>
      <c r="BZ137" s="483">
        <v>0</v>
      </c>
      <c r="CA137" s="483">
        <v>0</v>
      </c>
      <c r="CB137" s="483">
        <v>0</v>
      </c>
      <c r="CC137" s="483">
        <v>0</v>
      </c>
      <c r="CD137" s="483">
        <v>0</v>
      </c>
      <c r="CE137" s="483">
        <v>0</v>
      </c>
      <c r="CF137" s="483">
        <v>0</v>
      </c>
      <c r="CG137" s="483">
        <v>0</v>
      </c>
      <c r="CH137" s="483">
        <v>0</v>
      </c>
      <c r="CI137" s="483">
        <v>0</v>
      </c>
      <c r="CJ137" s="483">
        <v>0</v>
      </c>
      <c r="CK137" s="483">
        <v>0</v>
      </c>
      <c r="CL137" s="483">
        <v>0</v>
      </c>
      <c r="CM137" s="483">
        <v>0</v>
      </c>
      <c r="CN137" s="483">
        <v>0</v>
      </c>
      <c r="CO137" s="483">
        <v>0</v>
      </c>
      <c r="CP137" s="483">
        <v>0</v>
      </c>
      <c r="CQ137" s="483">
        <v>0</v>
      </c>
      <c r="CR137" s="483">
        <v>0</v>
      </c>
      <c r="CS137" s="483">
        <v>0</v>
      </c>
      <c r="CT137" s="483">
        <v>0</v>
      </c>
      <c r="CU137" s="483">
        <v>0</v>
      </c>
      <c r="CV137" s="483">
        <v>0</v>
      </c>
      <c r="CW137" s="483">
        <v>0</v>
      </c>
      <c r="CX137" s="483">
        <v>0</v>
      </c>
      <c r="CY137" s="483">
        <v>0</v>
      </c>
      <c r="CZ137" s="483">
        <v>0</v>
      </c>
      <c r="DA137" s="483">
        <v>0</v>
      </c>
      <c r="DD137" s="478">
        <f>IF(COUNT(P137:INDEX(P137:DA137,RP))&lt;&gt;RP,"Error",0)</f>
        <v>0</v>
      </c>
      <c r="DF137" s="478">
        <f t="shared" si="327"/>
        <v>0</v>
      </c>
    </row>
    <row r="138" spans="2:110" hidden="1" x14ac:dyDescent="0.35">
      <c r="B138" s="481" t="s">
        <v>856</v>
      </c>
      <c r="C138" s="474"/>
      <c r="D138" s="440"/>
      <c r="E138" s="783"/>
      <c r="F138" s="783"/>
      <c r="G138" s="784"/>
      <c r="H138" s="784"/>
      <c r="I138" s="784"/>
      <c r="J138" s="472" t="str">
        <f t="shared" si="328"/>
        <v xml:space="preserve"> </v>
      </c>
      <c r="L138" s="441"/>
      <c r="N138" s="443">
        <f t="shared" si="326"/>
        <v>0</v>
      </c>
      <c r="P138" s="483">
        <v>0</v>
      </c>
      <c r="Q138" s="483">
        <v>0</v>
      </c>
      <c r="R138" s="483">
        <v>0</v>
      </c>
      <c r="S138" s="483">
        <v>0</v>
      </c>
      <c r="T138" s="483">
        <v>0</v>
      </c>
      <c r="U138" s="483">
        <v>0</v>
      </c>
      <c r="V138" s="483">
        <v>0</v>
      </c>
      <c r="W138" s="483">
        <v>0</v>
      </c>
      <c r="X138" s="483">
        <v>0</v>
      </c>
      <c r="Y138" s="483">
        <v>0</v>
      </c>
      <c r="Z138" s="483">
        <v>0</v>
      </c>
      <c r="AA138" s="483">
        <v>0</v>
      </c>
      <c r="AB138" s="483">
        <v>0</v>
      </c>
      <c r="AC138" s="483">
        <v>0</v>
      </c>
      <c r="AD138" s="483">
        <v>0</v>
      </c>
      <c r="AE138" s="483">
        <v>0</v>
      </c>
      <c r="AF138" s="483">
        <v>0</v>
      </c>
      <c r="AG138" s="483">
        <v>0</v>
      </c>
      <c r="AH138" s="483">
        <v>0</v>
      </c>
      <c r="AI138" s="483">
        <v>0</v>
      </c>
      <c r="AJ138" s="483">
        <v>0</v>
      </c>
      <c r="AK138" s="483">
        <v>0</v>
      </c>
      <c r="AL138" s="483">
        <v>0</v>
      </c>
      <c r="AM138" s="483">
        <v>0</v>
      </c>
      <c r="AN138" s="483">
        <v>0</v>
      </c>
      <c r="AO138" s="483">
        <v>0</v>
      </c>
      <c r="AP138" s="483">
        <v>0</v>
      </c>
      <c r="AQ138" s="483">
        <v>0</v>
      </c>
      <c r="AR138" s="483">
        <v>0</v>
      </c>
      <c r="AS138" s="483">
        <v>0</v>
      </c>
      <c r="AT138" s="483">
        <v>0</v>
      </c>
      <c r="AU138" s="483">
        <v>0</v>
      </c>
      <c r="AV138" s="483">
        <v>0</v>
      </c>
      <c r="AW138" s="483">
        <v>0</v>
      </c>
      <c r="AX138" s="483">
        <v>0</v>
      </c>
      <c r="AY138" s="483">
        <v>0</v>
      </c>
      <c r="AZ138" s="483">
        <v>0</v>
      </c>
      <c r="BA138" s="483">
        <v>0</v>
      </c>
      <c r="BB138" s="483">
        <v>0</v>
      </c>
      <c r="BC138" s="483">
        <v>0</v>
      </c>
      <c r="BD138" s="483">
        <v>0</v>
      </c>
      <c r="BE138" s="483">
        <v>0</v>
      </c>
      <c r="BF138" s="483">
        <v>0</v>
      </c>
      <c r="BG138" s="483">
        <v>0</v>
      </c>
      <c r="BH138" s="483">
        <v>0</v>
      </c>
      <c r="BI138" s="483">
        <v>0</v>
      </c>
      <c r="BJ138" s="483">
        <v>0</v>
      </c>
      <c r="BK138" s="483">
        <v>0</v>
      </c>
      <c r="BL138" s="483">
        <v>0</v>
      </c>
      <c r="BM138" s="483">
        <v>0</v>
      </c>
      <c r="BN138" s="483">
        <v>0</v>
      </c>
      <c r="BO138" s="483">
        <v>0</v>
      </c>
      <c r="BP138" s="483">
        <v>0</v>
      </c>
      <c r="BQ138" s="483">
        <v>0</v>
      </c>
      <c r="BR138" s="483">
        <v>0</v>
      </c>
      <c r="BS138" s="483">
        <v>0</v>
      </c>
      <c r="BT138" s="483">
        <v>0</v>
      </c>
      <c r="BU138" s="483">
        <v>0</v>
      </c>
      <c r="BV138" s="483">
        <v>0</v>
      </c>
      <c r="BW138" s="483">
        <v>0</v>
      </c>
      <c r="BX138" s="483">
        <v>0</v>
      </c>
      <c r="BY138" s="483">
        <v>0</v>
      </c>
      <c r="BZ138" s="483">
        <v>0</v>
      </c>
      <c r="CA138" s="483">
        <v>0</v>
      </c>
      <c r="CB138" s="483">
        <v>0</v>
      </c>
      <c r="CC138" s="483">
        <v>0</v>
      </c>
      <c r="CD138" s="483">
        <v>0</v>
      </c>
      <c r="CE138" s="483">
        <v>0</v>
      </c>
      <c r="CF138" s="483">
        <v>0</v>
      </c>
      <c r="CG138" s="483">
        <v>0</v>
      </c>
      <c r="CH138" s="483">
        <v>0</v>
      </c>
      <c r="CI138" s="483">
        <v>0</v>
      </c>
      <c r="CJ138" s="483">
        <v>0</v>
      </c>
      <c r="CK138" s="483">
        <v>0</v>
      </c>
      <c r="CL138" s="483">
        <v>0</v>
      </c>
      <c r="CM138" s="483">
        <v>0</v>
      </c>
      <c r="CN138" s="483">
        <v>0</v>
      </c>
      <c r="CO138" s="483">
        <v>0</v>
      </c>
      <c r="CP138" s="483">
        <v>0</v>
      </c>
      <c r="CQ138" s="483">
        <v>0</v>
      </c>
      <c r="CR138" s="483">
        <v>0</v>
      </c>
      <c r="CS138" s="483">
        <v>0</v>
      </c>
      <c r="CT138" s="483">
        <v>0</v>
      </c>
      <c r="CU138" s="483">
        <v>0</v>
      </c>
      <c r="CV138" s="483">
        <v>0</v>
      </c>
      <c r="CW138" s="483">
        <v>0</v>
      </c>
      <c r="CX138" s="483">
        <v>0</v>
      </c>
      <c r="CY138" s="483">
        <v>0</v>
      </c>
      <c r="CZ138" s="483">
        <v>0</v>
      </c>
      <c r="DA138" s="483">
        <v>0</v>
      </c>
      <c r="DD138" s="478">
        <f>IF(COUNT(P138:INDEX(P138:DA138,RP))&lt;&gt;RP,"Error",0)</f>
        <v>0</v>
      </c>
      <c r="DF138" s="478">
        <f t="shared" si="327"/>
        <v>0</v>
      </c>
    </row>
    <row r="139" spans="2:110" hidden="1" x14ac:dyDescent="0.35">
      <c r="B139" s="481" t="s">
        <v>856</v>
      </c>
      <c r="C139" s="474"/>
      <c r="D139" s="440"/>
      <c r="E139" s="783"/>
      <c r="F139" s="783"/>
      <c r="G139" s="784"/>
      <c r="H139" s="784"/>
      <c r="I139" s="784"/>
      <c r="J139" s="472" t="str">
        <f t="shared" si="328"/>
        <v xml:space="preserve"> </v>
      </c>
      <c r="L139" s="441"/>
      <c r="N139" s="443">
        <f t="shared" si="326"/>
        <v>0</v>
      </c>
      <c r="P139" s="483">
        <v>0</v>
      </c>
      <c r="Q139" s="483">
        <v>0</v>
      </c>
      <c r="R139" s="483">
        <v>0</v>
      </c>
      <c r="S139" s="483">
        <v>0</v>
      </c>
      <c r="T139" s="483">
        <v>0</v>
      </c>
      <c r="U139" s="483">
        <v>0</v>
      </c>
      <c r="V139" s="483">
        <v>0</v>
      </c>
      <c r="W139" s="483">
        <v>0</v>
      </c>
      <c r="X139" s="483">
        <v>0</v>
      </c>
      <c r="Y139" s="483">
        <v>0</v>
      </c>
      <c r="Z139" s="483">
        <v>0</v>
      </c>
      <c r="AA139" s="483">
        <v>0</v>
      </c>
      <c r="AB139" s="483">
        <v>0</v>
      </c>
      <c r="AC139" s="483">
        <v>0</v>
      </c>
      <c r="AD139" s="483">
        <v>0</v>
      </c>
      <c r="AE139" s="483">
        <v>0</v>
      </c>
      <c r="AF139" s="483">
        <v>0</v>
      </c>
      <c r="AG139" s="483">
        <v>0</v>
      </c>
      <c r="AH139" s="483">
        <v>0</v>
      </c>
      <c r="AI139" s="483">
        <v>0</v>
      </c>
      <c r="AJ139" s="483">
        <v>0</v>
      </c>
      <c r="AK139" s="483">
        <v>0</v>
      </c>
      <c r="AL139" s="483">
        <v>0</v>
      </c>
      <c r="AM139" s="483">
        <v>0</v>
      </c>
      <c r="AN139" s="483">
        <v>0</v>
      </c>
      <c r="AO139" s="483">
        <v>0</v>
      </c>
      <c r="AP139" s="483">
        <v>0</v>
      </c>
      <c r="AQ139" s="483">
        <v>0</v>
      </c>
      <c r="AR139" s="483">
        <v>0</v>
      </c>
      <c r="AS139" s="483">
        <v>0</v>
      </c>
      <c r="AT139" s="483">
        <v>0</v>
      </c>
      <c r="AU139" s="483">
        <v>0</v>
      </c>
      <c r="AV139" s="483">
        <v>0</v>
      </c>
      <c r="AW139" s="483">
        <v>0</v>
      </c>
      <c r="AX139" s="483">
        <v>0</v>
      </c>
      <c r="AY139" s="483">
        <v>0</v>
      </c>
      <c r="AZ139" s="483">
        <v>0</v>
      </c>
      <c r="BA139" s="483">
        <v>0</v>
      </c>
      <c r="BB139" s="483">
        <v>0</v>
      </c>
      <c r="BC139" s="483">
        <v>0</v>
      </c>
      <c r="BD139" s="483">
        <v>0</v>
      </c>
      <c r="BE139" s="483">
        <v>0</v>
      </c>
      <c r="BF139" s="483">
        <v>0</v>
      </c>
      <c r="BG139" s="483">
        <v>0</v>
      </c>
      <c r="BH139" s="483">
        <v>0</v>
      </c>
      <c r="BI139" s="483">
        <v>0</v>
      </c>
      <c r="BJ139" s="483">
        <v>0</v>
      </c>
      <c r="BK139" s="483">
        <v>0</v>
      </c>
      <c r="BL139" s="483">
        <v>0</v>
      </c>
      <c r="BM139" s="483">
        <v>0</v>
      </c>
      <c r="BN139" s="483">
        <v>0</v>
      </c>
      <c r="BO139" s="483">
        <v>0</v>
      </c>
      <c r="BP139" s="483">
        <v>0</v>
      </c>
      <c r="BQ139" s="483">
        <v>0</v>
      </c>
      <c r="BR139" s="483">
        <v>0</v>
      </c>
      <c r="BS139" s="483">
        <v>0</v>
      </c>
      <c r="BT139" s="483">
        <v>0</v>
      </c>
      <c r="BU139" s="483">
        <v>0</v>
      </c>
      <c r="BV139" s="483">
        <v>0</v>
      </c>
      <c r="BW139" s="483">
        <v>0</v>
      </c>
      <c r="BX139" s="483">
        <v>0</v>
      </c>
      <c r="BY139" s="483">
        <v>0</v>
      </c>
      <c r="BZ139" s="483">
        <v>0</v>
      </c>
      <c r="CA139" s="483">
        <v>0</v>
      </c>
      <c r="CB139" s="483">
        <v>0</v>
      </c>
      <c r="CC139" s="483">
        <v>0</v>
      </c>
      <c r="CD139" s="483">
        <v>0</v>
      </c>
      <c r="CE139" s="483">
        <v>0</v>
      </c>
      <c r="CF139" s="483">
        <v>0</v>
      </c>
      <c r="CG139" s="483">
        <v>0</v>
      </c>
      <c r="CH139" s="483">
        <v>0</v>
      </c>
      <c r="CI139" s="483">
        <v>0</v>
      </c>
      <c r="CJ139" s="483">
        <v>0</v>
      </c>
      <c r="CK139" s="483">
        <v>0</v>
      </c>
      <c r="CL139" s="483">
        <v>0</v>
      </c>
      <c r="CM139" s="483">
        <v>0</v>
      </c>
      <c r="CN139" s="483">
        <v>0</v>
      </c>
      <c r="CO139" s="483">
        <v>0</v>
      </c>
      <c r="CP139" s="483">
        <v>0</v>
      </c>
      <c r="CQ139" s="483">
        <v>0</v>
      </c>
      <c r="CR139" s="483">
        <v>0</v>
      </c>
      <c r="CS139" s="483">
        <v>0</v>
      </c>
      <c r="CT139" s="483">
        <v>0</v>
      </c>
      <c r="CU139" s="483">
        <v>0</v>
      </c>
      <c r="CV139" s="483">
        <v>0</v>
      </c>
      <c r="CW139" s="483">
        <v>0</v>
      </c>
      <c r="CX139" s="483">
        <v>0</v>
      </c>
      <c r="CY139" s="483">
        <v>0</v>
      </c>
      <c r="CZ139" s="483">
        <v>0</v>
      </c>
      <c r="DA139" s="483">
        <v>0</v>
      </c>
      <c r="DD139" s="478">
        <f>IF(COUNT(P139:INDEX(P139:DA139,RP))&lt;&gt;RP,"Error",0)</f>
        <v>0</v>
      </c>
      <c r="DF139" s="478">
        <f t="shared" si="327"/>
        <v>0</v>
      </c>
    </row>
    <row r="140" spans="2:110" hidden="1" x14ac:dyDescent="0.35">
      <c r="B140" s="481" t="s">
        <v>856</v>
      </c>
      <c r="C140" s="474"/>
      <c r="D140" s="440"/>
      <c r="E140" s="783"/>
      <c r="F140" s="783"/>
      <c r="G140" s="784"/>
      <c r="H140" s="784"/>
      <c r="I140" s="784"/>
      <c r="J140" s="472" t="str">
        <f t="shared" si="328"/>
        <v xml:space="preserve"> </v>
      </c>
      <c r="L140" s="441"/>
      <c r="N140" s="443">
        <f t="shared" si="326"/>
        <v>0</v>
      </c>
      <c r="P140" s="483">
        <v>0</v>
      </c>
      <c r="Q140" s="483">
        <v>0</v>
      </c>
      <c r="R140" s="483">
        <v>0</v>
      </c>
      <c r="S140" s="483">
        <v>0</v>
      </c>
      <c r="T140" s="483">
        <v>0</v>
      </c>
      <c r="U140" s="483">
        <v>0</v>
      </c>
      <c r="V140" s="483">
        <v>0</v>
      </c>
      <c r="W140" s="483">
        <v>0</v>
      </c>
      <c r="X140" s="483">
        <v>0</v>
      </c>
      <c r="Y140" s="483">
        <v>0</v>
      </c>
      <c r="Z140" s="483">
        <v>0</v>
      </c>
      <c r="AA140" s="483">
        <v>0</v>
      </c>
      <c r="AB140" s="483">
        <v>0</v>
      </c>
      <c r="AC140" s="483">
        <v>0</v>
      </c>
      <c r="AD140" s="483">
        <v>0</v>
      </c>
      <c r="AE140" s="483">
        <v>0</v>
      </c>
      <c r="AF140" s="483">
        <v>0</v>
      </c>
      <c r="AG140" s="483">
        <v>0</v>
      </c>
      <c r="AH140" s="483">
        <v>0</v>
      </c>
      <c r="AI140" s="483">
        <v>0</v>
      </c>
      <c r="AJ140" s="483">
        <v>0</v>
      </c>
      <c r="AK140" s="483">
        <v>0</v>
      </c>
      <c r="AL140" s="483">
        <v>0</v>
      </c>
      <c r="AM140" s="483">
        <v>0</v>
      </c>
      <c r="AN140" s="483">
        <v>0</v>
      </c>
      <c r="AO140" s="483">
        <v>0</v>
      </c>
      <c r="AP140" s="483">
        <v>0</v>
      </c>
      <c r="AQ140" s="483">
        <v>0</v>
      </c>
      <c r="AR140" s="483">
        <v>0</v>
      </c>
      <c r="AS140" s="483">
        <v>0</v>
      </c>
      <c r="AT140" s="483">
        <v>0</v>
      </c>
      <c r="AU140" s="483">
        <v>0</v>
      </c>
      <c r="AV140" s="483">
        <v>0</v>
      </c>
      <c r="AW140" s="483">
        <v>0</v>
      </c>
      <c r="AX140" s="483">
        <v>0</v>
      </c>
      <c r="AY140" s="483">
        <v>0</v>
      </c>
      <c r="AZ140" s="483">
        <v>0</v>
      </c>
      <c r="BA140" s="483">
        <v>0</v>
      </c>
      <c r="BB140" s="483">
        <v>0</v>
      </c>
      <c r="BC140" s="483">
        <v>0</v>
      </c>
      <c r="BD140" s="483">
        <v>0</v>
      </c>
      <c r="BE140" s="483">
        <v>0</v>
      </c>
      <c r="BF140" s="483">
        <v>0</v>
      </c>
      <c r="BG140" s="483">
        <v>0</v>
      </c>
      <c r="BH140" s="483">
        <v>0</v>
      </c>
      <c r="BI140" s="483">
        <v>0</v>
      </c>
      <c r="BJ140" s="483">
        <v>0</v>
      </c>
      <c r="BK140" s="483">
        <v>0</v>
      </c>
      <c r="BL140" s="483">
        <v>0</v>
      </c>
      <c r="BM140" s="483">
        <v>0</v>
      </c>
      <c r="BN140" s="483">
        <v>0</v>
      </c>
      <c r="BO140" s="483">
        <v>0</v>
      </c>
      <c r="BP140" s="483">
        <v>0</v>
      </c>
      <c r="BQ140" s="483">
        <v>0</v>
      </c>
      <c r="BR140" s="483">
        <v>0</v>
      </c>
      <c r="BS140" s="483">
        <v>0</v>
      </c>
      <c r="BT140" s="483">
        <v>0</v>
      </c>
      <c r="BU140" s="483">
        <v>0</v>
      </c>
      <c r="BV140" s="483">
        <v>0</v>
      </c>
      <c r="BW140" s="483">
        <v>0</v>
      </c>
      <c r="BX140" s="483">
        <v>0</v>
      </c>
      <c r="BY140" s="483">
        <v>0</v>
      </c>
      <c r="BZ140" s="483">
        <v>0</v>
      </c>
      <c r="CA140" s="483">
        <v>0</v>
      </c>
      <c r="CB140" s="483">
        <v>0</v>
      </c>
      <c r="CC140" s="483">
        <v>0</v>
      </c>
      <c r="CD140" s="483">
        <v>0</v>
      </c>
      <c r="CE140" s="483">
        <v>0</v>
      </c>
      <c r="CF140" s="483">
        <v>0</v>
      </c>
      <c r="CG140" s="483">
        <v>0</v>
      </c>
      <c r="CH140" s="483">
        <v>0</v>
      </c>
      <c r="CI140" s="483">
        <v>0</v>
      </c>
      <c r="CJ140" s="483">
        <v>0</v>
      </c>
      <c r="CK140" s="483">
        <v>0</v>
      </c>
      <c r="CL140" s="483">
        <v>0</v>
      </c>
      <c r="CM140" s="483">
        <v>0</v>
      </c>
      <c r="CN140" s="483">
        <v>0</v>
      </c>
      <c r="CO140" s="483">
        <v>0</v>
      </c>
      <c r="CP140" s="483">
        <v>0</v>
      </c>
      <c r="CQ140" s="483">
        <v>0</v>
      </c>
      <c r="CR140" s="483">
        <v>0</v>
      </c>
      <c r="CS140" s="483">
        <v>0</v>
      </c>
      <c r="CT140" s="483">
        <v>0</v>
      </c>
      <c r="CU140" s="483">
        <v>0</v>
      </c>
      <c r="CV140" s="483">
        <v>0</v>
      </c>
      <c r="CW140" s="483">
        <v>0</v>
      </c>
      <c r="CX140" s="483">
        <v>0</v>
      </c>
      <c r="CY140" s="483">
        <v>0</v>
      </c>
      <c r="CZ140" s="483">
        <v>0</v>
      </c>
      <c r="DA140" s="483">
        <v>0</v>
      </c>
      <c r="DD140" s="478">
        <f>IF(COUNT(P140:INDEX(P140:DA140,RP))&lt;&gt;RP,"Error",0)</f>
        <v>0</v>
      </c>
      <c r="DF140" s="478">
        <f t="shared" si="327"/>
        <v>0</v>
      </c>
    </row>
    <row r="141" spans="2:110" hidden="1" x14ac:dyDescent="0.35">
      <c r="B141" s="481" t="s">
        <v>856</v>
      </c>
      <c r="C141" s="474"/>
      <c r="D141" s="440"/>
      <c r="E141" s="783"/>
      <c r="F141" s="783"/>
      <c r="G141" s="784"/>
      <c r="H141" s="784"/>
      <c r="I141" s="784"/>
      <c r="J141" s="472" t="str">
        <f t="shared" si="328"/>
        <v xml:space="preserve"> </v>
      </c>
      <c r="L141" s="441"/>
      <c r="N141" s="443">
        <f t="shared" si="326"/>
        <v>0</v>
      </c>
      <c r="P141" s="483">
        <v>0</v>
      </c>
      <c r="Q141" s="483">
        <v>0</v>
      </c>
      <c r="R141" s="483">
        <v>0</v>
      </c>
      <c r="S141" s="483">
        <v>0</v>
      </c>
      <c r="T141" s="483">
        <v>0</v>
      </c>
      <c r="U141" s="483">
        <v>0</v>
      </c>
      <c r="V141" s="483">
        <v>0</v>
      </c>
      <c r="W141" s="483">
        <v>0</v>
      </c>
      <c r="X141" s="483">
        <v>0</v>
      </c>
      <c r="Y141" s="483">
        <v>0</v>
      </c>
      <c r="Z141" s="483">
        <v>0</v>
      </c>
      <c r="AA141" s="483">
        <v>0</v>
      </c>
      <c r="AB141" s="483">
        <v>0</v>
      </c>
      <c r="AC141" s="483">
        <v>0</v>
      </c>
      <c r="AD141" s="483">
        <v>0</v>
      </c>
      <c r="AE141" s="483">
        <v>0</v>
      </c>
      <c r="AF141" s="483">
        <v>0</v>
      </c>
      <c r="AG141" s="483">
        <v>0</v>
      </c>
      <c r="AH141" s="483">
        <v>0</v>
      </c>
      <c r="AI141" s="483">
        <v>0</v>
      </c>
      <c r="AJ141" s="483">
        <v>0</v>
      </c>
      <c r="AK141" s="483">
        <v>0</v>
      </c>
      <c r="AL141" s="483">
        <v>0</v>
      </c>
      <c r="AM141" s="483">
        <v>0</v>
      </c>
      <c r="AN141" s="483">
        <v>0</v>
      </c>
      <c r="AO141" s="483">
        <v>0</v>
      </c>
      <c r="AP141" s="483">
        <v>0</v>
      </c>
      <c r="AQ141" s="483">
        <v>0</v>
      </c>
      <c r="AR141" s="483">
        <v>0</v>
      </c>
      <c r="AS141" s="483">
        <v>0</v>
      </c>
      <c r="AT141" s="483">
        <v>0</v>
      </c>
      <c r="AU141" s="483">
        <v>0</v>
      </c>
      <c r="AV141" s="483">
        <v>0</v>
      </c>
      <c r="AW141" s="483">
        <v>0</v>
      </c>
      <c r="AX141" s="483">
        <v>0</v>
      </c>
      <c r="AY141" s="483">
        <v>0</v>
      </c>
      <c r="AZ141" s="483">
        <v>0</v>
      </c>
      <c r="BA141" s="483">
        <v>0</v>
      </c>
      <c r="BB141" s="483">
        <v>0</v>
      </c>
      <c r="BC141" s="483">
        <v>0</v>
      </c>
      <c r="BD141" s="483">
        <v>0</v>
      </c>
      <c r="BE141" s="483">
        <v>0</v>
      </c>
      <c r="BF141" s="483">
        <v>0</v>
      </c>
      <c r="BG141" s="483">
        <v>0</v>
      </c>
      <c r="BH141" s="483">
        <v>0</v>
      </c>
      <c r="BI141" s="483">
        <v>0</v>
      </c>
      <c r="BJ141" s="483">
        <v>0</v>
      </c>
      <c r="BK141" s="483">
        <v>0</v>
      </c>
      <c r="BL141" s="483">
        <v>0</v>
      </c>
      <c r="BM141" s="483">
        <v>0</v>
      </c>
      <c r="BN141" s="483">
        <v>0</v>
      </c>
      <c r="BO141" s="483">
        <v>0</v>
      </c>
      <c r="BP141" s="483">
        <v>0</v>
      </c>
      <c r="BQ141" s="483">
        <v>0</v>
      </c>
      <c r="BR141" s="483">
        <v>0</v>
      </c>
      <c r="BS141" s="483">
        <v>0</v>
      </c>
      <c r="BT141" s="483">
        <v>0</v>
      </c>
      <c r="BU141" s="483">
        <v>0</v>
      </c>
      <c r="BV141" s="483">
        <v>0</v>
      </c>
      <c r="BW141" s="483">
        <v>0</v>
      </c>
      <c r="BX141" s="483">
        <v>0</v>
      </c>
      <c r="BY141" s="483">
        <v>0</v>
      </c>
      <c r="BZ141" s="483">
        <v>0</v>
      </c>
      <c r="CA141" s="483">
        <v>0</v>
      </c>
      <c r="CB141" s="483">
        <v>0</v>
      </c>
      <c r="CC141" s="483">
        <v>0</v>
      </c>
      <c r="CD141" s="483">
        <v>0</v>
      </c>
      <c r="CE141" s="483">
        <v>0</v>
      </c>
      <c r="CF141" s="483">
        <v>0</v>
      </c>
      <c r="CG141" s="483">
        <v>0</v>
      </c>
      <c r="CH141" s="483">
        <v>0</v>
      </c>
      <c r="CI141" s="483">
        <v>0</v>
      </c>
      <c r="CJ141" s="483">
        <v>0</v>
      </c>
      <c r="CK141" s="483">
        <v>0</v>
      </c>
      <c r="CL141" s="483">
        <v>0</v>
      </c>
      <c r="CM141" s="483">
        <v>0</v>
      </c>
      <c r="CN141" s="483">
        <v>0</v>
      </c>
      <c r="CO141" s="483">
        <v>0</v>
      </c>
      <c r="CP141" s="483">
        <v>0</v>
      </c>
      <c r="CQ141" s="483">
        <v>0</v>
      </c>
      <c r="CR141" s="483">
        <v>0</v>
      </c>
      <c r="CS141" s="483">
        <v>0</v>
      </c>
      <c r="CT141" s="483">
        <v>0</v>
      </c>
      <c r="CU141" s="483">
        <v>0</v>
      </c>
      <c r="CV141" s="483">
        <v>0</v>
      </c>
      <c r="CW141" s="483">
        <v>0</v>
      </c>
      <c r="CX141" s="483">
        <v>0</v>
      </c>
      <c r="CY141" s="483">
        <v>0</v>
      </c>
      <c r="CZ141" s="483">
        <v>0</v>
      </c>
      <c r="DA141" s="483">
        <v>0</v>
      </c>
      <c r="DD141" s="478">
        <f>IF(COUNT(P141:INDEX(P141:DA141,RP))&lt;&gt;RP,"Error",0)</f>
        <v>0</v>
      </c>
      <c r="DF141" s="478">
        <f t="shared" si="327"/>
        <v>0</v>
      </c>
    </row>
    <row r="142" spans="2:110" hidden="1" x14ac:dyDescent="0.35">
      <c r="B142" s="481" t="s">
        <v>856</v>
      </c>
      <c r="C142" s="474"/>
      <c r="D142" s="440"/>
      <c r="E142" s="783"/>
      <c r="F142" s="783"/>
      <c r="G142" s="784"/>
      <c r="H142" s="784"/>
      <c r="I142" s="784"/>
      <c r="J142" s="472" t="str">
        <f t="shared" si="328"/>
        <v xml:space="preserve"> </v>
      </c>
      <c r="L142" s="441"/>
      <c r="N142" s="443">
        <f t="shared" si="326"/>
        <v>0</v>
      </c>
      <c r="P142" s="483">
        <v>0</v>
      </c>
      <c r="Q142" s="483">
        <v>0</v>
      </c>
      <c r="R142" s="483">
        <v>0</v>
      </c>
      <c r="S142" s="483">
        <v>0</v>
      </c>
      <c r="T142" s="483">
        <v>0</v>
      </c>
      <c r="U142" s="483">
        <v>0</v>
      </c>
      <c r="V142" s="483">
        <v>0</v>
      </c>
      <c r="W142" s="483">
        <v>0</v>
      </c>
      <c r="X142" s="483">
        <v>0</v>
      </c>
      <c r="Y142" s="483">
        <v>0</v>
      </c>
      <c r="Z142" s="483">
        <v>0</v>
      </c>
      <c r="AA142" s="483">
        <v>0</v>
      </c>
      <c r="AB142" s="483">
        <v>0</v>
      </c>
      <c r="AC142" s="483">
        <v>0</v>
      </c>
      <c r="AD142" s="483">
        <v>0</v>
      </c>
      <c r="AE142" s="483">
        <v>0</v>
      </c>
      <c r="AF142" s="483">
        <v>0</v>
      </c>
      <c r="AG142" s="483">
        <v>0</v>
      </c>
      <c r="AH142" s="483">
        <v>0</v>
      </c>
      <c r="AI142" s="483">
        <v>0</v>
      </c>
      <c r="AJ142" s="483">
        <v>0</v>
      </c>
      <c r="AK142" s="483">
        <v>0</v>
      </c>
      <c r="AL142" s="483">
        <v>0</v>
      </c>
      <c r="AM142" s="483">
        <v>0</v>
      </c>
      <c r="AN142" s="483">
        <v>0</v>
      </c>
      <c r="AO142" s="483">
        <v>0</v>
      </c>
      <c r="AP142" s="483">
        <v>0</v>
      </c>
      <c r="AQ142" s="483">
        <v>0</v>
      </c>
      <c r="AR142" s="483">
        <v>0</v>
      </c>
      <c r="AS142" s="483">
        <v>0</v>
      </c>
      <c r="AT142" s="483">
        <v>0</v>
      </c>
      <c r="AU142" s="483">
        <v>0</v>
      </c>
      <c r="AV142" s="483">
        <v>0</v>
      </c>
      <c r="AW142" s="483">
        <v>0</v>
      </c>
      <c r="AX142" s="483">
        <v>0</v>
      </c>
      <c r="AY142" s="483">
        <v>0</v>
      </c>
      <c r="AZ142" s="483">
        <v>0</v>
      </c>
      <c r="BA142" s="483">
        <v>0</v>
      </c>
      <c r="BB142" s="483">
        <v>0</v>
      </c>
      <c r="BC142" s="483">
        <v>0</v>
      </c>
      <c r="BD142" s="483">
        <v>0</v>
      </c>
      <c r="BE142" s="483">
        <v>0</v>
      </c>
      <c r="BF142" s="483">
        <v>0</v>
      </c>
      <c r="BG142" s="483">
        <v>0</v>
      </c>
      <c r="BH142" s="483">
        <v>0</v>
      </c>
      <c r="BI142" s="483">
        <v>0</v>
      </c>
      <c r="BJ142" s="483">
        <v>0</v>
      </c>
      <c r="BK142" s="483">
        <v>0</v>
      </c>
      <c r="BL142" s="483">
        <v>0</v>
      </c>
      <c r="BM142" s="483">
        <v>0</v>
      </c>
      <c r="BN142" s="483">
        <v>0</v>
      </c>
      <c r="BO142" s="483">
        <v>0</v>
      </c>
      <c r="BP142" s="483">
        <v>0</v>
      </c>
      <c r="BQ142" s="483">
        <v>0</v>
      </c>
      <c r="BR142" s="483">
        <v>0</v>
      </c>
      <c r="BS142" s="483">
        <v>0</v>
      </c>
      <c r="BT142" s="483">
        <v>0</v>
      </c>
      <c r="BU142" s="483">
        <v>0</v>
      </c>
      <c r="BV142" s="483">
        <v>0</v>
      </c>
      <c r="BW142" s="483">
        <v>0</v>
      </c>
      <c r="BX142" s="483">
        <v>0</v>
      </c>
      <c r="BY142" s="483">
        <v>0</v>
      </c>
      <c r="BZ142" s="483">
        <v>0</v>
      </c>
      <c r="CA142" s="483">
        <v>0</v>
      </c>
      <c r="CB142" s="483">
        <v>0</v>
      </c>
      <c r="CC142" s="483">
        <v>0</v>
      </c>
      <c r="CD142" s="483">
        <v>0</v>
      </c>
      <c r="CE142" s="483">
        <v>0</v>
      </c>
      <c r="CF142" s="483">
        <v>0</v>
      </c>
      <c r="CG142" s="483">
        <v>0</v>
      </c>
      <c r="CH142" s="483">
        <v>0</v>
      </c>
      <c r="CI142" s="483">
        <v>0</v>
      </c>
      <c r="CJ142" s="483">
        <v>0</v>
      </c>
      <c r="CK142" s="483">
        <v>0</v>
      </c>
      <c r="CL142" s="483">
        <v>0</v>
      </c>
      <c r="CM142" s="483">
        <v>0</v>
      </c>
      <c r="CN142" s="483">
        <v>0</v>
      </c>
      <c r="CO142" s="483">
        <v>0</v>
      </c>
      <c r="CP142" s="483">
        <v>0</v>
      </c>
      <c r="CQ142" s="483">
        <v>0</v>
      </c>
      <c r="CR142" s="483">
        <v>0</v>
      </c>
      <c r="CS142" s="483">
        <v>0</v>
      </c>
      <c r="CT142" s="483">
        <v>0</v>
      </c>
      <c r="CU142" s="483">
        <v>0</v>
      </c>
      <c r="CV142" s="483">
        <v>0</v>
      </c>
      <c r="CW142" s="483">
        <v>0</v>
      </c>
      <c r="CX142" s="483">
        <v>0</v>
      </c>
      <c r="CY142" s="483">
        <v>0</v>
      </c>
      <c r="CZ142" s="483">
        <v>0</v>
      </c>
      <c r="DA142" s="483">
        <v>0</v>
      </c>
      <c r="DD142" s="478">
        <f>IF(COUNT(P142:INDEX(P142:DA142,RP))&lt;&gt;RP,"Error",0)</f>
        <v>0</v>
      </c>
      <c r="DF142" s="478">
        <f t="shared" si="327"/>
        <v>0</v>
      </c>
    </row>
    <row r="143" spans="2:110" hidden="1" x14ac:dyDescent="0.35">
      <c r="D143" s="440"/>
      <c r="E143" s="441"/>
      <c r="F143" s="441"/>
      <c r="H143" s="444"/>
      <c r="L143" s="441"/>
    </row>
    <row r="144" spans="2:110" hidden="1" x14ac:dyDescent="0.35">
      <c r="D144" s="440"/>
      <c r="E144" s="441"/>
      <c r="F144" s="441"/>
      <c r="H144" s="444"/>
      <c r="L144" s="441"/>
    </row>
    <row r="145" spans="1:110" hidden="1" x14ac:dyDescent="0.35">
      <c r="D145" s="440"/>
      <c r="M145" s="680" t="s">
        <v>2</v>
      </c>
      <c r="N145" s="681"/>
    </row>
    <row r="146" spans="1:110" ht="14.5" hidden="1" customHeight="1" x14ac:dyDescent="0.35">
      <c r="D146" s="440"/>
      <c r="I146" s="700" t="s">
        <v>147</v>
      </c>
      <c r="J146" s="700"/>
      <c r="K146" s="700"/>
      <c r="L146" s="700"/>
      <c r="M146" s="187" t="s">
        <v>3</v>
      </c>
      <c r="N146" s="187" t="s">
        <v>4</v>
      </c>
    </row>
    <row r="147" spans="1:110" hidden="1" x14ac:dyDescent="0.35">
      <c r="D147" s="440"/>
      <c r="I147" s="782" t="str">
        <f>'D2'!J71</f>
        <v xml:space="preserve">Time savings passengers </v>
      </c>
      <c r="J147" s="782"/>
      <c r="K147" s="782"/>
      <c r="L147" s="782"/>
      <c r="M147" s="585">
        <f>NPV(G.Asm!$F$40,P147:INDEX(P147:DA147,RP))</f>
        <v>0</v>
      </c>
      <c r="N147" s="585">
        <f ca="1">SUMIF($P$131:$CZT$131,"&lt;="&amp;RP,P147:DA147)</f>
        <v>0</v>
      </c>
      <c r="P147" s="583">
        <f>IF($G133="Freight",0,$N133*P133)+IF($G134="freight",0,$N134*P134)+IF($G135="freight",0,$N135*P135)+IF($G136="freight",0,$N136*P136)+IF($G137="freight",0,$N137*P137)+IF($G138="freight",0,$N138*P138)+IF($G139="freight",0,$N139*P139)+IF($G140="freight",0,$N140*P140)+IF($G141="freight",0,$N141*P141)+IF($G142="freight",0,$N142*P142)</f>
        <v>0</v>
      </c>
      <c r="Q147" s="583">
        <f t="shared" ref="Q147:CB147" si="329">IF($G133="Freight",0,$N133*Q133)+IF($G134="freight",0,$N134*Q134)+IF($G135="freight",0,$N135*Q135)+IF($G136="freight",0,$N136*Q136)+IF($G137="freight",0,$N137*Q137)+IF($G138="freight",0,$N138*Q138)+IF($G139="freight",0,$N139*Q139)+IF($G140="freight",0,$N140*Q140)+IF($G141="freight",0,$N141*Q141)+IF($G142="freight",0,$N142*Q142)</f>
        <v>0</v>
      </c>
      <c r="R147" s="583">
        <f t="shared" si="329"/>
        <v>0</v>
      </c>
      <c r="S147" s="583">
        <f t="shared" si="329"/>
        <v>0</v>
      </c>
      <c r="T147" s="583">
        <f t="shared" si="329"/>
        <v>0</v>
      </c>
      <c r="U147" s="583">
        <f t="shared" si="329"/>
        <v>0</v>
      </c>
      <c r="V147" s="583">
        <f t="shared" si="329"/>
        <v>0</v>
      </c>
      <c r="W147" s="583">
        <f t="shared" si="329"/>
        <v>0</v>
      </c>
      <c r="X147" s="583">
        <f t="shared" si="329"/>
        <v>0</v>
      </c>
      <c r="Y147" s="583">
        <f t="shared" si="329"/>
        <v>0</v>
      </c>
      <c r="Z147" s="583">
        <f t="shared" si="329"/>
        <v>0</v>
      </c>
      <c r="AA147" s="583">
        <f t="shared" si="329"/>
        <v>0</v>
      </c>
      <c r="AB147" s="583">
        <f t="shared" si="329"/>
        <v>0</v>
      </c>
      <c r="AC147" s="583">
        <f t="shared" si="329"/>
        <v>0</v>
      </c>
      <c r="AD147" s="583">
        <f t="shared" si="329"/>
        <v>0</v>
      </c>
      <c r="AE147" s="583">
        <f t="shared" si="329"/>
        <v>0</v>
      </c>
      <c r="AF147" s="583">
        <f t="shared" si="329"/>
        <v>0</v>
      </c>
      <c r="AG147" s="583">
        <f t="shared" si="329"/>
        <v>0</v>
      </c>
      <c r="AH147" s="583">
        <f t="shared" si="329"/>
        <v>0</v>
      </c>
      <c r="AI147" s="583">
        <f t="shared" si="329"/>
        <v>0</v>
      </c>
      <c r="AJ147" s="583">
        <f t="shared" si="329"/>
        <v>0</v>
      </c>
      <c r="AK147" s="583">
        <f t="shared" si="329"/>
        <v>0</v>
      </c>
      <c r="AL147" s="583">
        <f t="shared" si="329"/>
        <v>0</v>
      </c>
      <c r="AM147" s="583">
        <f t="shared" si="329"/>
        <v>0</v>
      </c>
      <c r="AN147" s="583">
        <f t="shared" si="329"/>
        <v>0</v>
      </c>
      <c r="AO147" s="583">
        <f t="shared" si="329"/>
        <v>0</v>
      </c>
      <c r="AP147" s="583">
        <f t="shared" si="329"/>
        <v>0</v>
      </c>
      <c r="AQ147" s="583">
        <f t="shared" si="329"/>
        <v>0</v>
      </c>
      <c r="AR147" s="583">
        <f t="shared" si="329"/>
        <v>0</v>
      </c>
      <c r="AS147" s="583">
        <f t="shared" si="329"/>
        <v>0</v>
      </c>
      <c r="AT147" s="583">
        <f t="shared" si="329"/>
        <v>0</v>
      </c>
      <c r="AU147" s="583">
        <f t="shared" si="329"/>
        <v>0</v>
      </c>
      <c r="AV147" s="583">
        <f t="shared" si="329"/>
        <v>0</v>
      </c>
      <c r="AW147" s="583">
        <f t="shared" si="329"/>
        <v>0</v>
      </c>
      <c r="AX147" s="583">
        <f t="shared" si="329"/>
        <v>0</v>
      </c>
      <c r="AY147" s="583">
        <f t="shared" si="329"/>
        <v>0</v>
      </c>
      <c r="AZ147" s="583">
        <f t="shared" si="329"/>
        <v>0</v>
      </c>
      <c r="BA147" s="583">
        <f t="shared" si="329"/>
        <v>0</v>
      </c>
      <c r="BB147" s="583">
        <f t="shared" si="329"/>
        <v>0</v>
      </c>
      <c r="BC147" s="583">
        <f t="shared" si="329"/>
        <v>0</v>
      </c>
      <c r="BD147" s="583">
        <f t="shared" si="329"/>
        <v>0</v>
      </c>
      <c r="BE147" s="583">
        <f t="shared" si="329"/>
        <v>0</v>
      </c>
      <c r="BF147" s="583">
        <f t="shared" si="329"/>
        <v>0</v>
      </c>
      <c r="BG147" s="583">
        <f t="shared" si="329"/>
        <v>0</v>
      </c>
      <c r="BH147" s="583">
        <f t="shared" si="329"/>
        <v>0</v>
      </c>
      <c r="BI147" s="583">
        <f t="shared" si="329"/>
        <v>0</v>
      </c>
      <c r="BJ147" s="583">
        <f t="shared" si="329"/>
        <v>0</v>
      </c>
      <c r="BK147" s="583">
        <f t="shared" si="329"/>
        <v>0</v>
      </c>
      <c r="BL147" s="583">
        <f t="shared" si="329"/>
        <v>0</v>
      </c>
      <c r="BM147" s="583">
        <f t="shared" si="329"/>
        <v>0</v>
      </c>
      <c r="BN147" s="583">
        <f t="shared" si="329"/>
        <v>0</v>
      </c>
      <c r="BO147" s="583">
        <f t="shared" si="329"/>
        <v>0</v>
      </c>
      <c r="BP147" s="583">
        <f t="shared" si="329"/>
        <v>0</v>
      </c>
      <c r="BQ147" s="583">
        <f t="shared" si="329"/>
        <v>0</v>
      </c>
      <c r="BR147" s="583">
        <f t="shared" si="329"/>
        <v>0</v>
      </c>
      <c r="BS147" s="583">
        <f t="shared" si="329"/>
        <v>0</v>
      </c>
      <c r="BT147" s="583">
        <f t="shared" si="329"/>
        <v>0</v>
      </c>
      <c r="BU147" s="583">
        <f t="shared" si="329"/>
        <v>0</v>
      </c>
      <c r="BV147" s="583">
        <f t="shared" si="329"/>
        <v>0</v>
      </c>
      <c r="BW147" s="583">
        <f t="shared" si="329"/>
        <v>0</v>
      </c>
      <c r="BX147" s="583">
        <f t="shared" si="329"/>
        <v>0</v>
      </c>
      <c r="BY147" s="583">
        <f t="shared" si="329"/>
        <v>0</v>
      </c>
      <c r="BZ147" s="583">
        <f t="shared" si="329"/>
        <v>0</v>
      </c>
      <c r="CA147" s="583">
        <f t="shared" si="329"/>
        <v>0</v>
      </c>
      <c r="CB147" s="583">
        <f t="shared" si="329"/>
        <v>0</v>
      </c>
      <c r="CC147" s="583">
        <f t="shared" ref="CC147:DA147" si="330">IF($G133="Freight",0,$N133*CC133)+IF($G134="freight",0,$N134*CC134)+IF($G135="freight",0,$N135*CC135)+IF($G136="freight",0,$N136*CC136)+IF($G137="freight",0,$N137*CC137)+IF($G138="freight",0,$N138*CC138)+IF($G139="freight",0,$N139*CC139)+IF($G140="freight",0,$N140*CC140)+IF($G141="freight",0,$N141*CC141)+IF($G142="freight",0,$N142*CC142)</f>
        <v>0</v>
      </c>
      <c r="CD147" s="583">
        <f t="shared" si="330"/>
        <v>0</v>
      </c>
      <c r="CE147" s="583">
        <f t="shared" si="330"/>
        <v>0</v>
      </c>
      <c r="CF147" s="583">
        <f t="shared" si="330"/>
        <v>0</v>
      </c>
      <c r="CG147" s="583">
        <f t="shared" si="330"/>
        <v>0</v>
      </c>
      <c r="CH147" s="583">
        <f t="shared" si="330"/>
        <v>0</v>
      </c>
      <c r="CI147" s="583">
        <f t="shared" si="330"/>
        <v>0</v>
      </c>
      <c r="CJ147" s="583">
        <f t="shared" si="330"/>
        <v>0</v>
      </c>
      <c r="CK147" s="583">
        <f t="shared" si="330"/>
        <v>0</v>
      </c>
      <c r="CL147" s="583">
        <f t="shared" si="330"/>
        <v>0</v>
      </c>
      <c r="CM147" s="583">
        <f t="shared" si="330"/>
        <v>0</v>
      </c>
      <c r="CN147" s="583">
        <f t="shared" si="330"/>
        <v>0</v>
      </c>
      <c r="CO147" s="583">
        <f t="shared" si="330"/>
        <v>0</v>
      </c>
      <c r="CP147" s="583">
        <f t="shared" si="330"/>
        <v>0</v>
      </c>
      <c r="CQ147" s="583">
        <f t="shared" si="330"/>
        <v>0</v>
      </c>
      <c r="CR147" s="583">
        <f t="shared" si="330"/>
        <v>0</v>
      </c>
      <c r="CS147" s="583">
        <f t="shared" si="330"/>
        <v>0</v>
      </c>
      <c r="CT147" s="583">
        <f t="shared" si="330"/>
        <v>0</v>
      </c>
      <c r="CU147" s="583">
        <f t="shared" si="330"/>
        <v>0</v>
      </c>
      <c r="CV147" s="583">
        <f t="shared" si="330"/>
        <v>0</v>
      </c>
      <c r="CW147" s="583">
        <f t="shared" si="330"/>
        <v>0</v>
      </c>
      <c r="CX147" s="583">
        <f t="shared" si="330"/>
        <v>0</v>
      </c>
      <c r="CY147" s="583">
        <f t="shared" si="330"/>
        <v>0</v>
      </c>
      <c r="CZ147" s="583">
        <f t="shared" si="330"/>
        <v>0</v>
      </c>
      <c r="DA147" s="583">
        <f t="shared" si="330"/>
        <v>0</v>
      </c>
    </row>
    <row r="148" spans="1:110" hidden="1" x14ac:dyDescent="0.35">
      <c r="D148" s="440"/>
      <c r="I148" s="782" t="str">
        <f>'D2'!J72</f>
        <v xml:space="preserve">Time savings freight </v>
      </c>
      <c r="J148" s="782"/>
      <c r="K148" s="782"/>
      <c r="L148" s="782"/>
      <c r="M148" s="585">
        <f>NPV(G.Asm!$F$40,P148:INDEX(P148:DA148,RP))</f>
        <v>0</v>
      </c>
      <c r="N148" s="585">
        <f ca="1">SUMIF($P$131:$CZT$131,"&lt;="&amp;RP,P148:DA148)</f>
        <v>0</v>
      </c>
      <c r="P148" s="583">
        <f>IF($G133="freight",IF(ISNUMBER($N133),$N133*P133,0),0)+IF($G134="freight",IF(ISNUMBER($N134),$N134*P134,0),0)+IF($G135="freight",IF(ISNUMBER($N135),$N135*P135,0),0)+IF($G136="freight",IF(ISNUMBER($N136),$N136*P136,0),0)+IF($G137="freight",IF(ISNUMBER($N137),$N137*P137,0),0)+IF($G138="freight",IF(ISNUMBER($N138),$N138*P138,0),0)+IF($G139="freight",IF(ISNUMBER($N139),$N139*P139,0),0)+IF($G140="freight",IF(ISNUMBER($N140),$N140*P140,0),0)+IF($G141="freight",IF(ISNUMBER($N141),$N141*P141,0),0)+IF($G142="freight",IF(ISNUMBER($N142),$N142*P142,0),0)</f>
        <v>0</v>
      </c>
      <c r="Q148" s="583">
        <f t="shared" ref="Q148:CB148" si="331">IF($G133="freight",IF(ISNUMBER($N133),$N133*Q133,0),0)+IF($G134="freight",IF(ISNUMBER($N134),$N134*Q134,0),0)+IF($G135="freight",IF(ISNUMBER($N135),$N135*Q135,0),0)+IF($G136="freight",IF(ISNUMBER($N136),$N136*Q136,0),0)+IF($G137="freight",IF(ISNUMBER($N137),$N137*Q137,0),0)+IF($G138="freight",IF(ISNUMBER($N138),$N138*Q138,0),0)+IF($G139="freight",IF(ISNUMBER($N139),$N139*Q139,0),0)+IF($G140="freight",IF(ISNUMBER($N140),$N140*Q140,0),0)+IF($G141="freight",IF(ISNUMBER($N141),$N141*Q141,0),0)+IF($G142="freight",IF(ISNUMBER($N142),$N142*Q142,0),0)</f>
        <v>0</v>
      </c>
      <c r="R148" s="583">
        <f t="shared" si="331"/>
        <v>0</v>
      </c>
      <c r="S148" s="583">
        <f t="shared" si="331"/>
        <v>0</v>
      </c>
      <c r="T148" s="583">
        <f t="shared" si="331"/>
        <v>0</v>
      </c>
      <c r="U148" s="583">
        <f t="shared" si="331"/>
        <v>0</v>
      </c>
      <c r="V148" s="583">
        <f t="shared" si="331"/>
        <v>0</v>
      </c>
      <c r="W148" s="583">
        <f t="shared" si="331"/>
        <v>0</v>
      </c>
      <c r="X148" s="583">
        <f t="shared" si="331"/>
        <v>0</v>
      </c>
      <c r="Y148" s="583">
        <f t="shared" si="331"/>
        <v>0</v>
      </c>
      <c r="Z148" s="583">
        <f t="shared" si="331"/>
        <v>0</v>
      </c>
      <c r="AA148" s="583">
        <f t="shared" si="331"/>
        <v>0</v>
      </c>
      <c r="AB148" s="583">
        <f t="shared" si="331"/>
        <v>0</v>
      </c>
      <c r="AC148" s="583">
        <f t="shared" si="331"/>
        <v>0</v>
      </c>
      <c r="AD148" s="583">
        <f t="shared" si="331"/>
        <v>0</v>
      </c>
      <c r="AE148" s="583">
        <f t="shared" si="331"/>
        <v>0</v>
      </c>
      <c r="AF148" s="583">
        <f t="shared" si="331"/>
        <v>0</v>
      </c>
      <c r="AG148" s="583">
        <f t="shared" si="331"/>
        <v>0</v>
      </c>
      <c r="AH148" s="583">
        <f t="shared" si="331"/>
        <v>0</v>
      </c>
      <c r="AI148" s="583">
        <f t="shared" si="331"/>
        <v>0</v>
      </c>
      <c r="AJ148" s="583">
        <f t="shared" si="331"/>
        <v>0</v>
      </c>
      <c r="AK148" s="583">
        <f t="shared" si="331"/>
        <v>0</v>
      </c>
      <c r="AL148" s="583">
        <f t="shared" si="331"/>
        <v>0</v>
      </c>
      <c r="AM148" s="583">
        <f t="shared" si="331"/>
        <v>0</v>
      </c>
      <c r="AN148" s="583">
        <f t="shared" si="331"/>
        <v>0</v>
      </c>
      <c r="AO148" s="583">
        <f t="shared" si="331"/>
        <v>0</v>
      </c>
      <c r="AP148" s="583">
        <f t="shared" si="331"/>
        <v>0</v>
      </c>
      <c r="AQ148" s="583">
        <f t="shared" si="331"/>
        <v>0</v>
      </c>
      <c r="AR148" s="583">
        <f t="shared" si="331"/>
        <v>0</v>
      </c>
      <c r="AS148" s="583">
        <f t="shared" si="331"/>
        <v>0</v>
      </c>
      <c r="AT148" s="583">
        <f t="shared" si="331"/>
        <v>0</v>
      </c>
      <c r="AU148" s="583">
        <f t="shared" si="331"/>
        <v>0</v>
      </c>
      <c r="AV148" s="583">
        <f t="shared" si="331"/>
        <v>0</v>
      </c>
      <c r="AW148" s="583">
        <f t="shared" si="331"/>
        <v>0</v>
      </c>
      <c r="AX148" s="583">
        <f t="shared" si="331"/>
        <v>0</v>
      </c>
      <c r="AY148" s="583">
        <f t="shared" si="331"/>
        <v>0</v>
      </c>
      <c r="AZ148" s="583">
        <f t="shared" si="331"/>
        <v>0</v>
      </c>
      <c r="BA148" s="583">
        <f t="shared" si="331"/>
        <v>0</v>
      </c>
      <c r="BB148" s="583">
        <f t="shared" si="331"/>
        <v>0</v>
      </c>
      <c r="BC148" s="583">
        <f t="shared" si="331"/>
        <v>0</v>
      </c>
      <c r="BD148" s="583">
        <f t="shared" si="331"/>
        <v>0</v>
      </c>
      <c r="BE148" s="583">
        <f t="shared" si="331"/>
        <v>0</v>
      </c>
      <c r="BF148" s="583">
        <f t="shared" si="331"/>
        <v>0</v>
      </c>
      <c r="BG148" s="583">
        <f t="shared" si="331"/>
        <v>0</v>
      </c>
      <c r="BH148" s="583">
        <f t="shared" si="331"/>
        <v>0</v>
      </c>
      <c r="BI148" s="583">
        <f t="shared" si="331"/>
        <v>0</v>
      </c>
      <c r="BJ148" s="583">
        <f t="shared" si="331"/>
        <v>0</v>
      </c>
      <c r="BK148" s="583">
        <f t="shared" si="331"/>
        <v>0</v>
      </c>
      <c r="BL148" s="583">
        <f t="shared" si="331"/>
        <v>0</v>
      </c>
      <c r="BM148" s="583">
        <f t="shared" si="331"/>
        <v>0</v>
      </c>
      <c r="BN148" s="583">
        <f t="shared" si="331"/>
        <v>0</v>
      </c>
      <c r="BO148" s="583">
        <f t="shared" si="331"/>
        <v>0</v>
      </c>
      <c r="BP148" s="583">
        <f t="shared" si="331"/>
        <v>0</v>
      </c>
      <c r="BQ148" s="583">
        <f t="shared" si="331"/>
        <v>0</v>
      </c>
      <c r="BR148" s="583">
        <f t="shared" si="331"/>
        <v>0</v>
      </c>
      <c r="BS148" s="583">
        <f t="shared" si="331"/>
        <v>0</v>
      </c>
      <c r="BT148" s="583">
        <f t="shared" si="331"/>
        <v>0</v>
      </c>
      <c r="BU148" s="583">
        <f t="shared" si="331"/>
        <v>0</v>
      </c>
      <c r="BV148" s="583">
        <f t="shared" si="331"/>
        <v>0</v>
      </c>
      <c r="BW148" s="583">
        <f t="shared" si="331"/>
        <v>0</v>
      </c>
      <c r="BX148" s="583">
        <f t="shared" si="331"/>
        <v>0</v>
      </c>
      <c r="BY148" s="583">
        <f t="shared" si="331"/>
        <v>0</v>
      </c>
      <c r="BZ148" s="583">
        <f t="shared" si="331"/>
        <v>0</v>
      </c>
      <c r="CA148" s="583">
        <f t="shared" si="331"/>
        <v>0</v>
      </c>
      <c r="CB148" s="583">
        <f t="shared" si="331"/>
        <v>0</v>
      </c>
      <c r="CC148" s="583">
        <f t="shared" ref="CC148:DA148" si="332">IF($G133="freight",IF(ISNUMBER($N133),$N133*CC133,0),0)+IF($G134="freight",IF(ISNUMBER($N134),$N134*CC134,0),0)+IF($G135="freight",IF(ISNUMBER($N135),$N135*CC135,0),0)+IF($G136="freight",IF(ISNUMBER($N136),$N136*CC136,0),0)+IF($G137="freight",IF(ISNUMBER($N137),$N137*CC137,0),0)+IF($G138="freight",IF(ISNUMBER($N138),$N138*CC138,0),0)+IF($G139="freight",IF(ISNUMBER($N139),$N139*CC139,0),0)+IF($G140="freight",IF(ISNUMBER($N140),$N140*CC140,0),0)+IF($G141="freight",IF(ISNUMBER($N141),$N141*CC141,0),0)+IF($G142="freight",IF(ISNUMBER($N142),$N142*CC142,0),0)</f>
        <v>0</v>
      </c>
      <c r="CD148" s="583">
        <f t="shared" si="332"/>
        <v>0</v>
      </c>
      <c r="CE148" s="583">
        <f t="shared" si="332"/>
        <v>0</v>
      </c>
      <c r="CF148" s="583">
        <f t="shared" si="332"/>
        <v>0</v>
      </c>
      <c r="CG148" s="583">
        <f t="shared" si="332"/>
        <v>0</v>
      </c>
      <c r="CH148" s="583">
        <f t="shared" si="332"/>
        <v>0</v>
      </c>
      <c r="CI148" s="583">
        <f t="shared" si="332"/>
        <v>0</v>
      </c>
      <c r="CJ148" s="583">
        <f t="shared" si="332"/>
        <v>0</v>
      </c>
      <c r="CK148" s="583">
        <f t="shared" si="332"/>
        <v>0</v>
      </c>
      <c r="CL148" s="583">
        <f t="shared" si="332"/>
        <v>0</v>
      </c>
      <c r="CM148" s="583">
        <f t="shared" si="332"/>
        <v>0</v>
      </c>
      <c r="CN148" s="583">
        <f t="shared" si="332"/>
        <v>0</v>
      </c>
      <c r="CO148" s="583">
        <f t="shared" si="332"/>
        <v>0</v>
      </c>
      <c r="CP148" s="583">
        <f t="shared" si="332"/>
        <v>0</v>
      </c>
      <c r="CQ148" s="583">
        <f t="shared" si="332"/>
        <v>0</v>
      </c>
      <c r="CR148" s="583">
        <f t="shared" si="332"/>
        <v>0</v>
      </c>
      <c r="CS148" s="583">
        <f t="shared" si="332"/>
        <v>0</v>
      </c>
      <c r="CT148" s="583">
        <f t="shared" si="332"/>
        <v>0</v>
      </c>
      <c r="CU148" s="583">
        <f t="shared" si="332"/>
        <v>0</v>
      </c>
      <c r="CV148" s="583">
        <f t="shared" si="332"/>
        <v>0</v>
      </c>
      <c r="CW148" s="583">
        <f t="shared" si="332"/>
        <v>0</v>
      </c>
      <c r="CX148" s="583">
        <f t="shared" si="332"/>
        <v>0</v>
      </c>
      <c r="CY148" s="583">
        <f t="shared" si="332"/>
        <v>0</v>
      </c>
      <c r="CZ148" s="583">
        <f t="shared" si="332"/>
        <v>0</v>
      </c>
      <c r="DA148" s="583">
        <f t="shared" si="332"/>
        <v>0</v>
      </c>
    </row>
    <row r="149" spans="1:110" s="475" customFormat="1" ht="15" hidden="1" thickBot="1" x14ac:dyDescent="0.4">
      <c r="A149" s="445"/>
      <c r="B149" s="445"/>
      <c r="C149" s="445"/>
      <c r="D149" s="446"/>
      <c r="E149" s="447"/>
      <c r="F149" s="445"/>
      <c r="G149" s="445"/>
      <c r="H149" s="445"/>
      <c r="I149" s="445"/>
      <c r="J149" s="445"/>
      <c r="K149" s="445"/>
      <c r="L149" s="448"/>
      <c r="M149" s="448"/>
      <c r="N149" s="448"/>
      <c r="O149" s="449"/>
      <c r="P149" s="449"/>
      <c r="Q149" s="445"/>
      <c r="R149" s="450"/>
      <c r="S149" s="450"/>
      <c r="T149" s="450"/>
      <c r="U149" s="450"/>
      <c r="V149" s="450"/>
      <c r="W149" s="450"/>
      <c r="X149" s="450"/>
      <c r="Y149" s="450"/>
      <c r="Z149" s="450"/>
      <c r="AA149" s="450"/>
      <c r="AB149" s="450"/>
      <c r="AC149" s="450"/>
      <c r="AD149" s="450"/>
      <c r="AE149" s="450"/>
      <c r="AF149" s="450"/>
      <c r="AG149" s="450"/>
      <c r="AH149" s="450"/>
      <c r="AI149" s="450"/>
      <c r="AJ149" s="450"/>
      <c r="AK149" s="450"/>
      <c r="AL149" s="450"/>
      <c r="AM149" s="450"/>
      <c r="AN149" s="450"/>
      <c r="AO149" s="450"/>
      <c r="AP149" s="450"/>
      <c r="AQ149" s="450"/>
      <c r="AR149" s="450"/>
      <c r="AS149" s="450"/>
      <c r="AT149" s="450"/>
      <c r="AU149" s="450"/>
      <c r="AV149" s="450"/>
      <c r="AW149" s="450"/>
      <c r="AX149" s="450"/>
      <c r="AY149" s="450"/>
      <c r="AZ149" s="450"/>
      <c r="BA149" s="450"/>
      <c r="BB149" s="450"/>
      <c r="BC149" s="450"/>
      <c r="BD149" s="450"/>
      <c r="BE149" s="450"/>
      <c r="BF149" s="450"/>
      <c r="BG149" s="450"/>
      <c r="BH149" s="450"/>
      <c r="BI149" s="450"/>
      <c r="BJ149" s="450"/>
      <c r="BK149" s="450"/>
      <c r="BL149" s="450"/>
      <c r="BM149" s="450"/>
      <c r="BN149" s="450"/>
      <c r="BO149" s="450"/>
      <c r="BP149" s="450"/>
      <c r="BQ149" s="450"/>
      <c r="BR149" s="450"/>
      <c r="BS149" s="450"/>
      <c r="BT149" s="450"/>
      <c r="BU149" s="450"/>
      <c r="BV149" s="450"/>
      <c r="BW149" s="450"/>
      <c r="BX149" s="450"/>
      <c r="BY149" s="450"/>
      <c r="BZ149" s="450"/>
      <c r="CA149" s="450"/>
      <c r="CB149" s="450"/>
      <c r="CC149" s="450"/>
      <c r="CD149" s="450"/>
      <c r="CE149" s="450"/>
      <c r="CF149" s="450"/>
      <c r="CG149" s="450"/>
      <c r="CH149" s="450"/>
      <c r="CI149" s="450"/>
      <c r="CJ149" s="450"/>
      <c r="CK149" s="450"/>
      <c r="CL149" s="450"/>
      <c r="CM149" s="450"/>
      <c r="CN149" s="450"/>
      <c r="CO149" s="450"/>
      <c r="CP149" s="450"/>
      <c r="CQ149" s="450"/>
      <c r="CR149" s="450"/>
      <c r="CS149" s="450"/>
      <c r="CT149" s="450"/>
      <c r="CU149" s="450"/>
      <c r="CV149" s="450"/>
      <c r="CW149" s="450"/>
      <c r="CX149" s="450"/>
      <c r="CY149" s="450"/>
      <c r="CZ149" s="450"/>
      <c r="DA149" s="450"/>
      <c r="DB149" s="450"/>
      <c r="DC149" s="450"/>
    </row>
    <row r="150" spans="1:110" hidden="1" x14ac:dyDescent="0.35">
      <c r="D150" s="440"/>
      <c r="E150" s="441"/>
      <c r="L150" s="451"/>
      <c r="M150" s="451"/>
      <c r="N150" s="451"/>
      <c r="O150" s="452"/>
      <c r="P150" s="452"/>
    </row>
    <row r="151" spans="1:110" hidden="1" x14ac:dyDescent="0.35"/>
    <row r="152" spans="1:110" ht="23.5" hidden="1" x14ac:dyDescent="0.55000000000000004">
      <c r="C152" s="437" t="s">
        <v>98</v>
      </c>
      <c r="E152" s="679" t="str">
        <f>IF(DD156&gt;0,DD155,IF(DF156&gt;0,DF155,""))</f>
        <v/>
      </c>
      <c r="F152" s="679"/>
      <c r="G152" s="780"/>
      <c r="H152" s="780"/>
      <c r="I152" s="780"/>
    </row>
    <row r="153" spans="1:110" hidden="1" x14ac:dyDescent="0.35">
      <c r="C153" s="438" t="str">
        <f>"'"&amp;G.Asm!F27&amp;"'"</f>
        <v>'Text'</v>
      </c>
      <c r="E153" s="679"/>
      <c r="F153" s="679"/>
      <c r="G153" s="780"/>
      <c r="H153" s="780"/>
      <c r="I153" s="780"/>
    </row>
    <row r="154" spans="1:110" hidden="1" x14ac:dyDescent="0.35">
      <c r="DD154" s="404" t="str">
        <f>$DD$7</f>
        <v>Zero value checking</v>
      </c>
      <c r="DF154" s="404" t="str">
        <f>$DF$7</f>
        <v>Row completion checking</v>
      </c>
    </row>
    <row r="155" spans="1:110" ht="15.5" hidden="1" x14ac:dyDescent="0.35">
      <c r="C155" s="439" t="s">
        <v>852</v>
      </c>
      <c r="D155" s="440"/>
      <c r="K155" s="785" t="s">
        <v>493</v>
      </c>
      <c r="L155" s="785" t="s">
        <v>494</v>
      </c>
      <c r="M155" s="785" t="s">
        <v>105</v>
      </c>
      <c r="N155" s="785" t="s">
        <v>495</v>
      </c>
      <c r="P155" s="188">
        <v>1</v>
      </c>
      <c r="Q155" s="188">
        <v>2</v>
      </c>
      <c r="R155" s="188">
        <v>3</v>
      </c>
      <c r="S155" s="188">
        <v>4</v>
      </c>
      <c r="T155" s="188">
        <v>5</v>
      </c>
      <c r="U155" s="188">
        <v>6</v>
      </c>
      <c r="V155" s="188">
        <v>7</v>
      </c>
      <c r="W155" s="188">
        <v>8</v>
      </c>
      <c r="X155" s="188">
        <v>9</v>
      </c>
      <c r="Y155" s="188">
        <v>10</v>
      </c>
      <c r="Z155" s="188">
        <v>11</v>
      </c>
      <c r="AA155" s="188">
        <v>12</v>
      </c>
      <c r="AB155" s="188">
        <v>13</v>
      </c>
      <c r="AC155" s="188">
        <v>14</v>
      </c>
      <c r="AD155" s="188">
        <v>15</v>
      </c>
      <c r="AE155" s="188">
        <v>16</v>
      </c>
      <c r="AF155" s="188">
        <v>17</v>
      </c>
      <c r="AG155" s="188">
        <v>18</v>
      </c>
      <c r="AH155" s="188">
        <v>19</v>
      </c>
      <c r="AI155" s="188">
        <v>20</v>
      </c>
      <c r="AJ155" s="188">
        <v>21</v>
      </c>
      <c r="AK155" s="188">
        <v>22</v>
      </c>
      <c r="AL155" s="188">
        <v>23</v>
      </c>
      <c r="AM155" s="188">
        <v>24</v>
      </c>
      <c r="AN155" s="188">
        <v>25</v>
      </c>
      <c r="AO155" s="188">
        <v>26</v>
      </c>
      <c r="AP155" s="188">
        <v>27</v>
      </c>
      <c r="AQ155" s="188">
        <v>28</v>
      </c>
      <c r="AR155" s="188">
        <v>29</v>
      </c>
      <c r="AS155" s="188">
        <v>30</v>
      </c>
      <c r="AT155" s="188">
        <v>31</v>
      </c>
      <c r="AU155" s="188">
        <v>32</v>
      </c>
      <c r="AV155" s="188">
        <v>33</v>
      </c>
      <c r="AW155" s="188">
        <v>34</v>
      </c>
      <c r="AX155" s="188">
        <v>35</v>
      </c>
      <c r="AY155" s="188">
        <v>36</v>
      </c>
      <c r="AZ155" s="188">
        <v>37</v>
      </c>
      <c r="BA155" s="188">
        <v>38</v>
      </c>
      <c r="BB155" s="188">
        <v>39</v>
      </c>
      <c r="BC155" s="188">
        <v>40</v>
      </c>
      <c r="BD155" s="188">
        <v>41</v>
      </c>
      <c r="BE155" s="188">
        <v>42</v>
      </c>
      <c r="BF155" s="188">
        <v>43</v>
      </c>
      <c r="BG155" s="188">
        <v>44</v>
      </c>
      <c r="BH155" s="188">
        <v>45</v>
      </c>
      <c r="BI155" s="188">
        <v>46</v>
      </c>
      <c r="BJ155" s="188">
        <v>47</v>
      </c>
      <c r="BK155" s="188">
        <v>48</v>
      </c>
      <c r="BL155" s="188">
        <v>49</v>
      </c>
      <c r="BM155" s="188">
        <v>50</v>
      </c>
      <c r="BN155" s="188">
        <v>51</v>
      </c>
      <c r="BO155" s="188">
        <v>52</v>
      </c>
      <c r="BP155" s="188">
        <v>53</v>
      </c>
      <c r="BQ155" s="188">
        <v>54</v>
      </c>
      <c r="BR155" s="188">
        <v>55</v>
      </c>
      <c r="BS155" s="188">
        <v>56</v>
      </c>
      <c r="BT155" s="188">
        <v>57</v>
      </c>
      <c r="BU155" s="188">
        <v>58</v>
      </c>
      <c r="BV155" s="188">
        <v>59</v>
      </c>
      <c r="BW155" s="188">
        <v>60</v>
      </c>
      <c r="BX155" s="188">
        <v>61</v>
      </c>
      <c r="BY155" s="188">
        <v>62</v>
      </c>
      <c r="BZ155" s="188">
        <v>63</v>
      </c>
      <c r="CA155" s="188">
        <v>64</v>
      </c>
      <c r="CB155" s="188">
        <v>65</v>
      </c>
      <c r="CC155" s="188">
        <v>66</v>
      </c>
      <c r="CD155" s="188">
        <v>67</v>
      </c>
      <c r="CE155" s="188">
        <v>68</v>
      </c>
      <c r="CF155" s="188">
        <v>69</v>
      </c>
      <c r="CG155" s="188">
        <v>70</v>
      </c>
      <c r="CH155" s="188">
        <v>71</v>
      </c>
      <c r="CI155" s="188">
        <v>72</v>
      </c>
      <c r="CJ155" s="188">
        <v>73</v>
      </c>
      <c r="CK155" s="188">
        <v>74</v>
      </c>
      <c r="CL155" s="188">
        <v>75</v>
      </c>
      <c r="CM155" s="188">
        <v>76</v>
      </c>
      <c r="CN155" s="188">
        <v>77</v>
      </c>
      <c r="CO155" s="188">
        <v>78</v>
      </c>
      <c r="CP155" s="188">
        <v>79</v>
      </c>
      <c r="CQ155" s="188">
        <v>80</v>
      </c>
      <c r="CR155" s="188">
        <v>81</v>
      </c>
      <c r="CS155" s="188">
        <v>82</v>
      </c>
      <c r="CT155" s="188">
        <v>83</v>
      </c>
      <c r="CU155" s="188">
        <v>84</v>
      </c>
      <c r="CV155" s="188">
        <v>85</v>
      </c>
      <c r="CW155" s="188">
        <v>86</v>
      </c>
      <c r="CX155" s="188">
        <v>87</v>
      </c>
      <c r="CY155" s="188">
        <v>88</v>
      </c>
      <c r="CZ155" s="188">
        <v>89</v>
      </c>
      <c r="DA155" s="188">
        <v>90</v>
      </c>
      <c r="DD155" s="404" t="str">
        <f>$DD$8</f>
        <v>No empty cells can be left in a row – please fill with values or zeros instead</v>
      </c>
      <c r="DF155" s="404" t="str">
        <f>$DF$8</f>
        <v>Row should be fully completed with inputs</v>
      </c>
    </row>
    <row r="156" spans="1:110" hidden="1" x14ac:dyDescent="0.35">
      <c r="C156" s="239" t="s">
        <v>398</v>
      </c>
      <c r="D156" s="440"/>
      <c r="E156" s="239" t="s">
        <v>490</v>
      </c>
      <c r="F156" s="787" t="s">
        <v>491</v>
      </c>
      <c r="G156" s="789"/>
      <c r="H156" s="788"/>
      <c r="I156" s="239" t="s">
        <v>492</v>
      </c>
      <c r="K156" s="785"/>
      <c r="L156" s="785"/>
      <c r="M156" s="785"/>
      <c r="N156" s="785"/>
      <c r="O156" s="442"/>
      <c r="P156" s="188">
        <f>G.Asm!F33</f>
        <v>2022</v>
      </c>
      <c r="Q156" s="188">
        <f>+P156+1</f>
        <v>2023</v>
      </c>
      <c r="R156" s="188">
        <f t="shared" ref="R156" si="333">+Q156+1</f>
        <v>2024</v>
      </c>
      <c r="S156" s="188">
        <f t="shared" ref="S156" si="334">+R156+1</f>
        <v>2025</v>
      </c>
      <c r="T156" s="188">
        <f t="shared" ref="T156" si="335">+S156+1</f>
        <v>2026</v>
      </c>
      <c r="U156" s="188">
        <f t="shared" ref="U156" si="336">+T156+1</f>
        <v>2027</v>
      </c>
      <c r="V156" s="188">
        <f t="shared" ref="V156" si="337">+U156+1</f>
        <v>2028</v>
      </c>
      <c r="W156" s="188">
        <f t="shared" ref="W156" si="338">+V156+1</f>
        <v>2029</v>
      </c>
      <c r="X156" s="188">
        <f t="shared" ref="X156" si="339">+W156+1</f>
        <v>2030</v>
      </c>
      <c r="Y156" s="188">
        <f t="shared" ref="Y156" si="340">+X156+1</f>
        <v>2031</v>
      </c>
      <c r="Z156" s="188">
        <f t="shared" ref="Z156" si="341">+Y156+1</f>
        <v>2032</v>
      </c>
      <c r="AA156" s="188">
        <f t="shared" ref="AA156" si="342">+Z156+1</f>
        <v>2033</v>
      </c>
      <c r="AB156" s="188">
        <f t="shared" ref="AB156" si="343">+AA156+1</f>
        <v>2034</v>
      </c>
      <c r="AC156" s="188">
        <f t="shared" ref="AC156" si="344">+AB156+1</f>
        <v>2035</v>
      </c>
      <c r="AD156" s="188">
        <f t="shared" ref="AD156" si="345">+AC156+1</f>
        <v>2036</v>
      </c>
      <c r="AE156" s="188">
        <f t="shared" ref="AE156" si="346">+AD156+1</f>
        <v>2037</v>
      </c>
      <c r="AF156" s="188">
        <f t="shared" ref="AF156" si="347">+AE156+1</f>
        <v>2038</v>
      </c>
      <c r="AG156" s="188">
        <f t="shared" ref="AG156" si="348">+AF156+1</f>
        <v>2039</v>
      </c>
      <c r="AH156" s="188">
        <f t="shared" ref="AH156" si="349">+AG156+1</f>
        <v>2040</v>
      </c>
      <c r="AI156" s="188">
        <f t="shared" ref="AI156" si="350">+AH156+1</f>
        <v>2041</v>
      </c>
      <c r="AJ156" s="188">
        <f t="shared" ref="AJ156" si="351">+AI156+1</f>
        <v>2042</v>
      </c>
      <c r="AK156" s="188">
        <f t="shared" ref="AK156" si="352">+AJ156+1</f>
        <v>2043</v>
      </c>
      <c r="AL156" s="188">
        <f t="shared" ref="AL156" si="353">+AK156+1</f>
        <v>2044</v>
      </c>
      <c r="AM156" s="188">
        <f t="shared" ref="AM156" si="354">+AL156+1</f>
        <v>2045</v>
      </c>
      <c r="AN156" s="188">
        <f t="shared" ref="AN156" si="355">+AM156+1</f>
        <v>2046</v>
      </c>
      <c r="AO156" s="188">
        <f t="shared" ref="AO156" si="356">+AN156+1</f>
        <v>2047</v>
      </c>
      <c r="AP156" s="188">
        <f t="shared" ref="AP156" si="357">+AO156+1</f>
        <v>2048</v>
      </c>
      <c r="AQ156" s="188">
        <f t="shared" ref="AQ156" si="358">+AP156+1</f>
        <v>2049</v>
      </c>
      <c r="AR156" s="188">
        <f t="shared" ref="AR156" si="359">+AQ156+1</f>
        <v>2050</v>
      </c>
      <c r="AS156" s="188">
        <f t="shared" ref="AS156" si="360">+AR156+1</f>
        <v>2051</v>
      </c>
      <c r="AT156" s="188">
        <f t="shared" ref="AT156" si="361">+AS156+1</f>
        <v>2052</v>
      </c>
      <c r="AU156" s="188">
        <f t="shared" ref="AU156" si="362">+AT156+1</f>
        <v>2053</v>
      </c>
      <c r="AV156" s="188">
        <f t="shared" ref="AV156" si="363">+AU156+1</f>
        <v>2054</v>
      </c>
      <c r="AW156" s="188">
        <f t="shared" ref="AW156" si="364">+AV156+1</f>
        <v>2055</v>
      </c>
      <c r="AX156" s="188">
        <f t="shared" ref="AX156" si="365">+AW156+1</f>
        <v>2056</v>
      </c>
      <c r="AY156" s="188">
        <f t="shared" ref="AY156" si="366">+AX156+1</f>
        <v>2057</v>
      </c>
      <c r="AZ156" s="188">
        <f t="shared" ref="AZ156" si="367">+AY156+1</f>
        <v>2058</v>
      </c>
      <c r="BA156" s="188">
        <f t="shared" ref="BA156" si="368">+AZ156+1</f>
        <v>2059</v>
      </c>
      <c r="BB156" s="188">
        <f t="shared" ref="BB156" si="369">+BA156+1</f>
        <v>2060</v>
      </c>
      <c r="BC156" s="188">
        <f t="shared" ref="BC156" si="370">+BB156+1</f>
        <v>2061</v>
      </c>
      <c r="BD156" s="188">
        <f t="shared" ref="BD156" si="371">+BC156+1</f>
        <v>2062</v>
      </c>
      <c r="BE156" s="188">
        <f t="shared" ref="BE156" si="372">+BD156+1</f>
        <v>2063</v>
      </c>
      <c r="BF156" s="188">
        <f t="shared" ref="BF156" si="373">+BE156+1</f>
        <v>2064</v>
      </c>
      <c r="BG156" s="188">
        <f t="shared" ref="BG156" si="374">+BF156+1</f>
        <v>2065</v>
      </c>
      <c r="BH156" s="188">
        <f t="shared" ref="BH156" si="375">+BG156+1</f>
        <v>2066</v>
      </c>
      <c r="BI156" s="188">
        <f t="shared" ref="BI156" si="376">+BH156+1</f>
        <v>2067</v>
      </c>
      <c r="BJ156" s="188">
        <f t="shared" ref="BJ156" si="377">+BI156+1</f>
        <v>2068</v>
      </c>
      <c r="BK156" s="188">
        <f t="shared" ref="BK156" si="378">+BJ156+1</f>
        <v>2069</v>
      </c>
      <c r="BL156" s="188">
        <f t="shared" ref="BL156" si="379">+BK156+1</f>
        <v>2070</v>
      </c>
      <c r="BM156" s="188">
        <f t="shared" ref="BM156" si="380">+BL156+1</f>
        <v>2071</v>
      </c>
      <c r="BN156" s="188">
        <f t="shared" ref="BN156" si="381">+BM156+1</f>
        <v>2072</v>
      </c>
      <c r="BO156" s="188">
        <f t="shared" ref="BO156" si="382">+BN156+1</f>
        <v>2073</v>
      </c>
      <c r="BP156" s="188">
        <f t="shared" ref="BP156" si="383">+BO156+1</f>
        <v>2074</v>
      </c>
      <c r="BQ156" s="188">
        <f t="shared" ref="BQ156" si="384">+BP156+1</f>
        <v>2075</v>
      </c>
      <c r="BR156" s="188">
        <f t="shared" ref="BR156" si="385">+BQ156+1</f>
        <v>2076</v>
      </c>
      <c r="BS156" s="188">
        <f t="shared" ref="BS156" si="386">+BR156+1</f>
        <v>2077</v>
      </c>
      <c r="BT156" s="188">
        <f t="shared" ref="BT156" si="387">+BS156+1</f>
        <v>2078</v>
      </c>
      <c r="BU156" s="188">
        <f t="shared" ref="BU156" si="388">+BT156+1</f>
        <v>2079</v>
      </c>
      <c r="BV156" s="188">
        <f t="shared" ref="BV156" si="389">+BU156+1</f>
        <v>2080</v>
      </c>
      <c r="BW156" s="188">
        <f t="shared" ref="BW156" si="390">+BV156+1</f>
        <v>2081</v>
      </c>
      <c r="BX156" s="188">
        <f t="shared" ref="BX156" si="391">+BW156+1</f>
        <v>2082</v>
      </c>
      <c r="BY156" s="188">
        <f t="shared" ref="BY156" si="392">+BX156+1</f>
        <v>2083</v>
      </c>
      <c r="BZ156" s="188">
        <f t="shared" ref="BZ156" si="393">+BY156+1</f>
        <v>2084</v>
      </c>
      <c r="CA156" s="188">
        <f t="shared" ref="CA156" si="394">+BZ156+1</f>
        <v>2085</v>
      </c>
      <c r="CB156" s="188">
        <f t="shared" ref="CB156" si="395">+CA156+1</f>
        <v>2086</v>
      </c>
      <c r="CC156" s="188">
        <f t="shared" ref="CC156" si="396">+CB156+1</f>
        <v>2087</v>
      </c>
      <c r="CD156" s="188">
        <f t="shared" ref="CD156" si="397">+CC156+1</f>
        <v>2088</v>
      </c>
      <c r="CE156" s="188">
        <f t="shared" ref="CE156" si="398">+CD156+1</f>
        <v>2089</v>
      </c>
      <c r="CF156" s="188">
        <f t="shared" ref="CF156" si="399">+CE156+1</f>
        <v>2090</v>
      </c>
      <c r="CG156" s="188">
        <f t="shared" ref="CG156" si="400">+CF156+1</f>
        <v>2091</v>
      </c>
      <c r="CH156" s="188">
        <f t="shared" ref="CH156" si="401">+CG156+1</f>
        <v>2092</v>
      </c>
      <c r="CI156" s="188">
        <f t="shared" ref="CI156" si="402">+CH156+1</f>
        <v>2093</v>
      </c>
      <c r="CJ156" s="188">
        <f t="shared" ref="CJ156" si="403">+CI156+1</f>
        <v>2094</v>
      </c>
      <c r="CK156" s="188">
        <f t="shared" ref="CK156" si="404">+CJ156+1</f>
        <v>2095</v>
      </c>
      <c r="CL156" s="188">
        <f t="shared" ref="CL156" si="405">+CK156+1</f>
        <v>2096</v>
      </c>
      <c r="CM156" s="188">
        <f t="shared" ref="CM156" si="406">+CL156+1</f>
        <v>2097</v>
      </c>
      <c r="CN156" s="188">
        <f t="shared" ref="CN156" si="407">+CM156+1</f>
        <v>2098</v>
      </c>
      <c r="CO156" s="188">
        <f t="shared" ref="CO156" si="408">+CN156+1</f>
        <v>2099</v>
      </c>
      <c r="CP156" s="188">
        <f t="shared" ref="CP156" si="409">+CO156+1</f>
        <v>2100</v>
      </c>
      <c r="CQ156" s="188">
        <f t="shared" ref="CQ156" si="410">+CP156+1</f>
        <v>2101</v>
      </c>
      <c r="CR156" s="188">
        <f t="shared" ref="CR156" si="411">+CQ156+1</f>
        <v>2102</v>
      </c>
      <c r="CS156" s="188">
        <f t="shared" ref="CS156" si="412">+CR156+1</f>
        <v>2103</v>
      </c>
      <c r="CT156" s="188">
        <f t="shared" ref="CT156" si="413">+CS156+1</f>
        <v>2104</v>
      </c>
      <c r="CU156" s="188">
        <f t="shared" ref="CU156" si="414">+CT156+1</f>
        <v>2105</v>
      </c>
      <c r="CV156" s="188">
        <f t="shared" ref="CV156" si="415">+CU156+1</f>
        <v>2106</v>
      </c>
      <c r="CW156" s="188">
        <f t="shared" ref="CW156" si="416">+CV156+1</f>
        <v>2107</v>
      </c>
      <c r="CX156" s="188">
        <f t="shared" ref="CX156" si="417">+CW156+1</f>
        <v>2108</v>
      </c>
      <c r="CY156" s="188">
        <f t="shared" ref="CY156" si="418">+CX156+1</f>
        <v>2109</v>
      </c>
      <c r="CZ156" s="188">
        <f t="shared" ref="CZ156" si="419">+CY156+1</f>
        <v>2110</v>
      </c>
      <c r="DA156" s="188">
        <f t="shared" ref="DA156" si="420">+CZ156+1</f>
        <v>2111</v>
      </c>
      <c r="DD156" s="404">
        <f>COUNTIF(DD157:DD166,"Error")</f>
        <v>0</v>
      </c>
      <c r="DF156" s="404">
        <f>COUNTIF(DF157:DF166,"Error")</f>
        <v>0</v>
      </c>
    </row>
    <row r="157" spans="1:110" hidden="1" x14ac:dyDescent="0.35">
      <c r="B157" s="481" t="s">
        <v>856</v>
      </c>
      <c r="C157" s="473"/>
      <c r="D157" s="440"/>
      <c r="E157" s="479"/>
      <c r="F157" s="783"/>
      <c r="G157" s="783"/>
      <c r="H157" s="783"/>
      <c r="I157" s="480"/>
      <c r="J157" s="472" t="str">
        <f>IF(I157="vkm",CONCATENATE(F157," ",I157),CONCATENATE(F157," ","ptkm"))</f>
        <v xml:space="preserve"> ptkm</v>
      </c>
      <c r="K157" s="582">
        <f t="shared" ref="K157:K166" si="421">IF(I157="",0,VLOOKUP($B$1,$N$304:$CE$334,MATCH(J157,$N$304:$CF$304,0),FALSE))/100</f>
        <v>0</v>
      </c>
      <c r="L157" s="582">
        <f t="shared" ref="L157:L166" si="422">IF(I157="",0,VLOOKUP($B$1,$N$340:$CF$370,MATCH(J157,$N$340:$CF$340,0),FALSE))/100</f>
        <v>0</v>
      </c>
      <c r="M157" s="582">
        <f t="shared" ref="M157:M166" si="423">IF(I157="",0,VLOOKUP($B$1,$N$376:$CF$406,MATCH(J157,$N$376:$CF$376,0),FALSE))/100</f>
        <v>0</v>
      </c>
      <c r="N157" s="582">
        <f t="shared" ref="N157:N166" si="424">IF(I157="",0,VLOOKUP($B$1,$N$411:$CF$441,MATCH(J157,$N$411:$CF$411,0),FALSE))/100</f>
        <v>0</v>
      </c>
      <c r="P157" s="483">
        <v>0</v>
      </c>
      <c r="Q157" s="483">
        <v>0</v>
      </c>
      <c r="R157" s="483">
        <v>0</v>
      </c>
      <c r="S157" s="483">
        <v>0</v>
      </c>
      <c r="T157" s="483">
        <v>0</v>
      </c>
      <c r="U157" s="483">
        <v>0</v>
      </c>
      <c r="V157" s="483">
        <v>0</v>
      </c>
      <c r="W157" s="483">
        <v>0</v>
      </c>
      <c r="X157" s="483">
        <v>0</v>
      </c>
      <c r="Y157" s="483">
        <v>0</v>
      </c>
      <c r="Z157" s="483">
        <v>0</v>
      </c>
      <c r="AA157" s="483">
        <v>0</v>
      </c>
      <c r="AB157" s="483">
        <v>0</v>
      </c>
      <c r="AC157" s="483">
        <v>0</v>
      </c>
      <c r="AD157" s="483">
        <v>0</v>
      </c>
      <c r="AE157" s="483">
        <v>0</v>
      </c>
      <c r="AF157" s="483">
        <v>0</v>
      </c>
      <c r="AG157" s="483">
        <v>0</v>
      </c>
      <c r="AH157" s="483">
        <v>0</v>
      </c>
      <c r="AI157" s="483">
        <v>0</v>
      </c>
      <c r="AJ157" s="483">
        <v>0</v>
      </c>
      <c r="AK157" s="483">
        <v>0</v>
      </c>
      <c r="AL157" s="483">
        <v>0</v>
      </c>
      <c r="AM157" s="483">
        <v>0</v>
      </c>
      <c r="AN157" s="483">
        <v>0</v>
      </c>
      <c r="AO157" s="483">
        <v>0</v>
      </c>
      <c r="AP157" s="483">
        <v>0</v>
      </c>
      <c r="AQ157" s="483">
        <v>0</v>
      </c>
      <c r="AR157" s="483">
        <v>0</v>
      </c>
      <c r="AS157" s="483">
        <v>0</v>
      </c>
      <c r="AT157" s="483">
        <v>0</v>
      </c>
      <c r="AU157" s="483">
        <v>0</v>
      </c>
      <c r="AV157" s="483">
        <v>0</v>
      </c>
      <c r="AW157" s="483">
        <v>0</v>
      </c>
      <c r="AX157" s="483">
        <v>0</v>
      </c>
      <c r="AY157" s="483">
        <v>0</v>
      </c>
      <c r="AZ157" s="483">
        <v>0</v>
      </c>
      <c r="BA157" s="483">
        <v>0</v>
      </c>
      <c r="BB157" s="483">
        <v>0</v>
      </c>
      <c r="BC157" s="483">
        <v>0</v>
      </c>
      <c r="BD157" s="483">
        <v>0</v>
      </c>
      <c r="BE157" s="483">
        <v>0</v>
      </c>
      <c r="BF157" s="483">
        <v>0</v>
      </c>
      <c r="BG157" s="483">
        <v>0</v>
      </c>
      <c r="BH157" s="483">
        <v>0</v>
      </c>
      <c r="BI157" s="483">
        <v>0</v>
      </c>
      <c r="BJ157" s="483">
        <v>0</v>
      </c>
      <c r="BK157" s="483">
        <v>0</v>
      </c>
      <c r="BL157" s="483">
        <v>0</v>
      </c>
      <c r="BM157" s="483">
        <v>0</v>
      </c>
      <c r="BN157" s="483">
        <v>0</v>
      </c>
      <c r="BO157" s="483">
        <v>0</v>
      </c>
      <c r="BP157" s="483">
        <v>0</v>
      </c>
      <c r="BQ157" s="483">
        <v>0</v>
      </c>
      <c r="BR157" s="483">
        <v>0</v>
      </c>
      <c r="BS157" s="483">
        <v>0</v>
      </c>
      <c r="BT157" s="483">
        <v>0</v>
      </c>
      <c r="BU157" s="483">
        <v>0</v>
      </c>
      <c r="BV157" s="483">
        <v>0</v>
      </c>
      <c r="BW157" s="483">
        <v>0</v>
      </c>
      <c r="BX157" s="483">
        <v>0</v>
      </c>
      <c r="BY157" s="483">
        <v>0</v>
      </c>
      <c r="BZ157" s="483">
        <v>0</v>
      </c>
      <c r="CA157" s="483">
        <v>0</v>
      </c>
      <c r="CB157" s="483">
        <v>0</v>
      </c>
      <c r="CC157" s="483">
        <v>0</v>
      </c>
      <c r="CD157" s="483">
        <v>0</v>
      </c>
      <c r="CE157" s="483">
        <v>0</v>
      </c>
      <c r="CF157" s="483">
        <v>0</v>
      </c>
      <c r="CG157" s="483">
        <v>0</v>
      </c>
      <c r="CH157" s="483">
        <v>0</v>
      </c>
      <c r="CI157" s="483">
        <v>0</v>
      </c>
      <c r="CJ157" s="483">
        <v>0</v>
      </c>
      <c r="CK157" s="483">
        <v>0</v>
      </c>
      <c r="CL157" s="483">
        <v>0</v>
      </c>
      <c r="CM157" s="483">
        <v>0</v>
      </c>
      <c r="CN157" s="483">
        <v>0</v>
      </c>
      <c r="CO157" s="483">
        <v>0</v>
      </c>
      <c r="CP157" s="483">
        <v>0</v>
      </c>
      <c r="CQ157" s="483">
        <v>0</v>
      </c>
      <c r="CR157" s="483">
        <v>0</v>
      </c>
      <c r="CS157" s="483">
        <v>0</v>
      </c>
      <c r="CT157" s="483">
        <v>0</v>
      </c>
      <c r="CU157" s="483">
        <v>0</v>
      </c>
      <c r="CV157" s="483">
        <v>0</v>
      </c>
      <c r="CW157" s="483">
        <v>0</v>
      </c>
      <c r="CX157" s="483">
        <v>0</v>
      </c>
      <c r="CY157" s="483">
        <v>0</v>
      </c>
      <c r="CZ157" s="483">
        <v>0</v>
      </c>
      <c r="DA157" s="483">
        <v>0</v>
      </c>
      <c r="DD157" s="478">
        <f>IF(COUNT(P157:INDEX(P157:DA157,RP))&lt;&gt;RP,"Error",0)</f>
        <v>0</v>
      </c>
      <c r="DF157" s="478">
        <f t="shared" ref="DF157:DF166" si="425">IF(OR(AND(C157="",E157="",G157="",SUMIF($P$8:$DA$8,"&lt;="&amp;RP,P157:DA157)=0),AND(C157&lt;&gt;"",E157&lt;&gt;"",SUMIF($P$8:$DA$8,"&lt;="&amp;RP,P157:DA157)&lt;&gt;0)),0,"Error")</f>
        <v>0</v>
      </c>
    </row>
    <row r="158" spans="1:110" hidden="1" x14ac:dyDescent="0.35">
      <c r="B158" s="481" t="s">
        <v>856</v>
      </c>
      <c r="C158" s="473"/>
      <c r="D158" s="440"/>
      <c r="E158" s="479"/>
      <c r="F158" s="783"/>
      <c r="G158" s="783"/>
      <c r="H158" s="783"/>
      <c r="I158" s="480"/>
      <c r="J158" s="472" t="str">
        <f t="shared" ref="J158:J166" si="426">IF(I158="vkm",CONCATENATE(F158," ",I158),CONCATENATE(F158," ","ptkm"))</f>
        <v xml:space="preserve"> ptkm</v>
      </c>
      <c r="K158" s="582">
        <f t="shared" si="421"/>
        <v>0</v>
      </c>
      <c r="L158" s="582">
        <f t="shared" si="422"/>
        <v>0</v>
      </c>
      <c r="M158" s="582">
        <f t="shared" si="423"/>
        <v>0</v>
      </c>
      <c r="N158" s="582">
        <f t="shared" si="424"/>
        <v>0</v>
      </c>
      <c r="P158" s="483">
        <v>0</v>
      </c>
      <c r="Q158" s="483">
        <v>0</v>
      </c>
      <c r="R158" s="483">
        <v>0</v>
      </c>
      <c r="S158" s="483">
        <v>0</v>
      </c>
      <c r="T158" s="483">
        <v>0</v>
      </c>
      <c r="U158" s="483">
        <v>0</v>
      </c>
      <c r="V158" s="483">
        <v>0</v>
      </c>
      <c r="W158" s="483">
        <v>0</v>
      </c>
      <c r="X158" s="483">
        <v>0</v>
      </c>
      <c r="Y158" s="483">
        <v>0</v>
      </c>
      <c r="Z158" s="483">
        <v>0</v>
      </c>
      <c r="AA158" s="483">
        <v>0</v>
      </c>
      <c r="AB158" s="483">
        <v>0</v>
      </c>
      <c r="AC158" s="483">
        <v>0</v>
      </c>
      <c r="AD158" s="483">
        <v>0</v>
      </c>
      <c r="AE158" s="483">
        <v>0</v>
      </c>
      <c r="AF158" s="483">
        <v>0</v>
      </c>
      <c r="AG158" s="483">
        <v>0</v>
      </c>
      <c r="AH158" s="483">
        <v>0</v>
      </c>
      <c r="AI158" s="483">
        <v>0</v>
      </c>
      <c r="AJ158" s="483">
        <v>0</v>
      </c>
      <c r="AK158" s="483">
        <v>0</v>
      </c>
      <c r="AL158" s="483">
        <v>0</v>
      </c>
      <c r="AM158" s="483">
        <v>0</v>
      </c>
      <c r="AN158" s="483">
        <v>0</v>
      </c>
      <c r="AO158" s="483">
        <v>0</v>
      </c>
      <c r="AP158" s="483">
        <v>0</v>
      </c>
      <c r="AQ158" s="483">
        <v>0</v>
      </c>
      <c r="AR158" s="483">
        <v>0</v>
      </c>
      <c r="AS158" s="483">
        <v>0</v>
      </c>
      <c r="AT158" s="483">
        <v>0</v>
      </c>
      <c r="AU158" s="483">
        <v>0</v>
      </c>
      <c r="AV158" s="483">
        <v>0</v>
      </c>
      <c r="AW158" s="483">
        <v>0</v>
      </c>
      <c r="AX158" s="483">
        <v>0</v>
      </c>
      <c r="AY158" s="483">
        <v>0</v>
      </c>
      <c r="AZ158" s="483">
        <v>0</v>
      </c>
      <c r="BA158" s="483">
        <v>0</v>
      </c>
      <c r="BB158" s="483">
        <v>0</v>
      </c>
      <c r="BC158" s="483">
        <v>0</v>
      </c>
      <c r="BD158" s="483">
        <v>0</v>
      </c>
      <c r="BE158" s="483">
        <v>0</v>
      </c>
      <c r="BF158" s="483">
        <v>0</v>
      </c>
      <c r="BG158" s="483">
        <v>0</v>
      </c>
      <c r="BH158" s="483">
        <v>0</v>
      </c>
      <c r="BI158" s="483">
        <v>0</v>
      </c>
      <c r="BJ158" s="483">
        <v>0</v>
      </c>
      <c r="BK158" s="483">
        <v>0</v>
      </c>
      <c r="BL158" s="483">
        <v>0</v>
      </c>
      <c r="BM158" s="483">
        <v>0</v>
      </c>
      <c r="BN158" s="483">
        <v>0</v>
      </c>
      <c r="BO158" s="483">
        <v>0</v>
      </c>
      <c r="BP158" s="483">
        <v>0</v>
      </c>
      <c r="BQ158" s="483">
        <v>0</v>
      </c>
      <c r="BR158" s="483">
        <v>0</v>
      </c>
      <c r="BS158" s="483">
        <v>0</v>
      </c>
      <c r="BT158" s="483">
        <v>0</v>
      </c>
      <c r="BU158" s="483">
        <v>0</v>
      </c>
      <c r="BV158" s="483">
        <v>0</v>
      </c>
      <c r="BW158" s="483">
        <v>0</v>
      </c>
      <c r="BX158" s="483">
        <v>0</v>
      </c>
      <c r="BY158" s="483">
        <v>0</v>
      </c>
      <c r="BZ158" s="483">
        <v>0</v>
      </c>
      <c r="CA158" s="483">
        <v>0</v>
      </c>
      <c r="CB158" s="483">
        <v>0</v>
      </c>
      <c r="CC158" s="483">
        <v>0</v>
      </c>
      <c r="CD158" s="483">
        <v>0</v>
      </c>
      <c r="CE158" s="483">
        <v>0</v>
      </c>
      <c r="CF158" s="483">
        <v>0</v>
      </c>
      <c r="CG158" s="483">
        <v>0</v>
      </c>
      <c r="CH158" s="483">
        <v>0</v>
      </c>
      <c r="CI158" s="483">
        <v>0</v>
      </c>
      <c r="CJ158" s="483">
        <v>0</v>
      </c>
      <c r="CK158" s="483">
        <v>0</v>
      </c>
      <c r="CL158" s="483">
        <v>0</v>
      </c>
      <c r="CM158" s="483">
        <v>0</v>
      </c>
      <c r="CN158" s="483">
        <v>0</v>
      </c>
      <c r="CO158" s="483">
        <v>0</v>
      </c>
      <c r="CP158" s="483">
        <v>0</v>
      </c>
      <c r="CQ158" s="483">
        <v>0</v>
      </c>
      <c r="CR158" s="483">
        <v>0</v>
      </c>
      <c r="CS158" s="483">
        <v>0</v>
      </c>
      <c r="CT158" s="483">
        <v>0</v>
      </c>
      <c r="CU158" s="483">
        <v>0</v>
      </c>
      <c r="CV158" s="483">
        <v>0</v>
      </c>
      <c r="CW158" s="483">
        <v>0</v>
      </c>
      <c r="CX158" s="483">
        <v>0</v>
      </c>
      <c r="CY158" s="483">
        <v>0</v>
      </c>
      <c r="CZ158" s="483">
        <v>0</v>
      </c>
      <c r="DA158" s="483">
        <v>0</v>
      </c>
      <c r="DD158" s="478">
        <f>IF(COUNT(P158:INDEX(P158:DA158,RP))&lt;&gt;RP,"Error",0)</f>
        <v>0</v>
      </c>
      <c r="DF158" s="478">
        <f t="shared" si="425"/>
        <v>0</v>
      </c>
    </row>
    <row r="159" spans="1:110" hidden="1" x14ac:dyDescent="0.35">
      <c r="B159" s="481" t="s">
        <v>856</v>
      </c>
      <c r="C159" s="473"/>
      <c r="D159" s="440"/>
      <c r="E159" s="479"/>
      <c r="F159" s="783"/>
      <c r="G159" s="783"/>
      <c r="H159" s="783"/>
      <c r="I159" s="480"/>
      <c r="J159" s="472" t="str">
        <f t="shared" si="426"/>
        <v xml:space="preserve"> ptkm</v>
      </c>
      <c r="K159" s="582">
        <f t="shared" si="421"/>
        <v>0</v>
      </c>
      <c r="L159" s="582">
        <f t="shared" si="422"/>
        <v>0</v>
      </c>
      <c r="M159" s="582">
        <f t="shared" si="423"/>
        <v>0</v>
      </c>
      <c r="N159" s="582">
        <f t="shared" si="424"/>
        <v>0</v>
      </c>
      <c r="P159" s="483">
        <v>0</v>
      </c>
      <c r="Q159" s="483">
        <v>0</v>
      </c>
      <c r="R159" s="483">
        <v>0</v>
      </c>
      <c r="S159" s="483">
        <v>0</v>
      </c>
      <c r="T159" s="483">
        <v>0</v>
      </c>
      <c r="U159" s="483">
        <v>0</v>
      </c>
      <c r="V159" s="483">
        <v>0</v>
      </c>
      <c r="W159" s="483">
        <v>0</v>
      </c>
      <c r="X159" s="483">
        <v>0</v>
      </c>
      <c r="Y159" s="483">
        <v>0</v>
      </c>
      <c r="Z159" s="483">
        <v>0</v>
      </c>
      <c r="AA159" s="483">
        <v>0</v>
      </c>
      <c r="AB159" s="483">
        <v>0</v>
      </c>
      <c r="AC159" s="483">
        <v>0</v>
      </c>
      <c r="AD159" s="483">
        <v>0</v>
      </c>
      <c r="AE159" s="483">
        <v>0</v>
      </c>
      <c r="AF159" s="483">
        <v>0</v>
      </c>
      <c r="AG159" s="483">
        <v>0</v>
      </c>
      <c r="AH159" s="483">
        <v>0</v>
      </c>
      <c r="AI159" s="483">
        <v>0</v>
      </c>
      <c r="AJ159" s="483">
        <v>0</v>
      </c>
      <c r="AK159" s="483">
        <v>0</v>
      </c>
      <c r="AL159" s="483">
        <v>0</v>
      </c>
      <c r="AM159" s="483">
        <v>0</v>
      </c>
      <c r="AN159" s="483">
        <v>0</v>
      </c>
      <c r="AO159" s="483">
        <v>0</v>
      </c>
      <c r="AP159" s="483">
        <v>0</v>
      </c>
      <c r="AQ159" s="483">
        <v>0</v>
      </c>
      <c r="AR159" s="483">
        <v>0</v>
      </c>
      <c r="AS159" s="483">
        <v>0</v>
      </c>
      <c r="AT159" s="483">
        <v>0</v>
      </c>
      <c r="AU159" s="483">
        <v>0</v>
      </c>
      <c r="AV159" s="483">
        <v>0</v>
      </c>
      <c r="AW159" s="483">
        <v>0</v>
      </c>
      <c r="AX159" s="483">
        <v>0</v>
      </c>
      <c r="AY159" s="483">
        <v>0</v>
      </c>
      <c r="AZ159" s="483">
        <v>0</v>
      </c>
      <c r="BA159" s="483">
        <v>0</v>
      </c>
      <c r="BB159" s="483">
        <v>0</v>
      </c>
      <c r="BC159" s="483">
        <v>0</v>
      </c>
      <c r="BD159" s="483">
        <v>0</v>
      </c>
      <c r="BE159" s="483">
        <v>0</v>
      </c>
      <c r="BF159" s="483">
        <v>0</v>
      </c>
      <c r="BG159" s="483">
        <v>0</v>
      </c>
      <c r="BH159" s="483">
        <v>0</v>
      </c>
      <c r="BI159" s="483">
        <v>0</v>
      </c>
      <c r="BJ159" s="483">
        <v>0</v>
      </c>
      <c r="BK159" s="483">
        <v>0</v>
      </c>
      <c r="BL159" s="483">
        <v>0</v>
      </c>
      <c r="BM159" s="483">
        <v>0</v>
      </c>
      <c r="BN159" s="483">
        <v>0</v>
      </c>
      <c r="BO159" s="483">
        <v>0</v>
      </c>
      <c r="BP159" s="483">
        <v>0</v>
      </c>
      <c r="BQ159" s="483">
        <v>0</v>
      </c>
      <c r="BR159" s="483">
        <v>0</v>
      </c>
      <c r="BS159" s="483">
        <v>0</v>
      </c>
      <c r="BT159" s="483">
        <v>0</v>
      </c>
      <c r="BU159" s="483">
        <v>0</v>
      </c>
      <c r="BV159" s="483">
        <v>0</v>
      </c>
      <c r="BW159" s="483">
        <v>0</v>
      </c>
      <c r="BX159" s="483">
        <v>0</v>
      </c>
      <c r="BY159" s="483">
        <v>0</v>
      </c>
      <c r="BZ159" s="483">
        <v>0</v>
      </c>
      <c r="CA159" s="483">
        <v>0</v>
      </c>
      <c r="CB159" s="483">
        <v>0</v>
      </c>
      <c r="CC159" s="483">
        <v>0</v>
      </c>
      <c r="CD159" s="483">
        <v>0</v>
      </c>
      <c r="CE159" s="483">
        <v>0</v>
      </c>
      <c r="CF159" s="483">
        <v>0</v>
      </c>
      <c r="CG159" s="483">
        <v>0</v>
      </c>
      <c r="CH159" s="483">
        <v>0</v>
      </c>
      <c r="CI159" s="483">
        <v>0</v>
      </c>
      <c r="CJ159" s="483">
        <v>0</v>
      </c>
      <c r="CK159" s="483">
        <v>0</v>
      </c>
      <c r="CL159" s="483">
        <v>0</v>
      </c>
      <c r="CM159" s="483">
        <v>0</v>
      </c>
      <c r="CN159" s="483">
        <v>0</v>
      </c>
      <c r="CO159" s="483">
        <v>0</v>
      </c>
      <c r="CP159" s="483">
        <v>0</v>
      </c>
      <c r="CQ159" s="483">
        <v>0</v>
      </c>
      <c r="CR159" s="483">
        <v>0</v>
      </c>
      <c r="CS159" s="483">
        <v>0</v>
      </c>
      <c r="CT159" s="483">
        <v>0</v>
      </c>
      <c r="CU159" s="483">
        <v>0</v>
      </c>
      <c r="CV159" s="483">
        <v>0</v>
      </c>
      <c r="CW159" s="483">
        <v>0</v>
      </c>
      <c r="CX159" s="483">
        <v>0</v>
      </c>
      <c r="CY159" s="483">
        <v>0</v>
      </c>
      <c r="CZ159" s="483">
        <v>0</v>
      </c>
      <c r="DA159" s="483">
        <v>0</v>
      </c>
      <c r="DD159" s="478">
        <f>IF(COUNT(P159:INDEX(P159:DA159,RP))&lt;&gt;RP,"Error",0)</f>
        <v>0</v>
      </c>
      <c r="DF159" s="478">
        <f t="shared" si="425"/>
        <v>0</v>
      </c>
    </row>
    <row r="160" spans="1:110" hidden="1" x14ac:dyDescent="0.35">
      <c r="B160" s="481" t="s">
        <v>856</v>
      </c>
      <c r="C160" s="473"/>
      <c r="D160" s="440"/>
      <c r="E160" s="479"/>
      <c r="F160" s="783"/>
      <c r="G160" s="783"/>
      <c r="H160" s="783"/>
      <c r="I160" s="480"/>
      <c r="J160" s="472" t="str">
        <f t="shared" si="426"/>
        <v xml:space="preserve"> ptkm</v>
      </c>
      <c r="K160" s="582">
        <f t="shared" si="421"/>
        <v>0</v>
      </c>
      <c r="L160" s="582">
        <f t="shared" si="422"/>
        <v>0</v>
      </c>
      <c r="M160" s="582">
        <f t="shared" si="423"/>
        <v>0</v>
      </c>
      <c r="N160" s="582">
        <f t="shared" si="424"/>
        <v>0</v>
      </c>
      <c r="P160" s="483">
        <v>0</v>
      </c>
      <c r="Q160" s="483">
        <v>0</v>
      </c>
      <c r="R160" s="483">
        <v>0</v>
      </c>
      <c r="S160" s="483">
        <v>0</v>
      </c>
      <c r="T160" s="483">
        <v>0</v>
      </c>
      <c r="U160" s="483">
        <v>0</v>
      </c>
      <c r="V160" s="483">
        <v>0</v>
      </c>
      <c r="W160" s="483">
        <v>0</v>
      </c>
      <c r="X160" s="483">
        <v>0</v>
      </c>
      <c r="Y160" s="483">
        <v>0</v>
      </c>
      <c r="Z160" s="483">
        <v>0</v>
      </c>
      <c r="AA160" s="483">
        <v>0</v>
      </c>
      <c r="AB160" s="483">
        <v>0</v>
      </c>
      <c r="AC160" s="483">
        <v>0</v>
      </c>
      <c r="AD160" s="483">
        <v>0</v>
      </c>
      <c r="AE160" s="483">
        <v>0</v>
      </c>
      <c r="AF160" s="483">
        <v>0</v>
      </c>
      <c r="AG160" s="483">
        <v>0</v>
      </c>
      <c r="AH160" s="483">
        <v>0</v>
      </c>
      <c r="AI160" s="483">
        <v>0</v>
      </c>
      <c r="AJ160" s="483">
        <v>0</v>
      </c>
      <c r="AK160" s="483">
        <v>0</v>
      </c>
      <c r="AL160" s="483">
        <v>0</v>
      </c>
      <c r="AM160" s="483">
        <v>0</v>
      </c>
      <c r="AN160" s="483">
        <v>0</v>
      </c>
      <c r="AO160" s="483">
        <v>0</v>
      </c>
      <c r="AP160" s="483">
        <v>0</v>
      </c>
      <c r="AQ160" s="483">
        <v>0</v>
      </c>
      <c r="AR160" s="483">
        <v>0</v>
      </c>
      <c r="AS160" s="483">
        <v>0</v>
      </c>
      <c r="AT160" s="483">
        <v>0</v>
      </c>
      <c r="AU160" s="483">
        <v>0</v>
      </c>
      <c r="AV160" s="483">
        <v>0</v>
      </c>
      <c r="AW160" s="483">
        <v>0</v>
      </c>
      <c r="AX160" s="483">
        <v>0</v>
      </c>
      <c r="AY160" s="483">
        <v>0</v>
      </c>
      <c r="AZ160" s="483">
        <v>0</v>
      </c>
      <c r="BA160" s="483">
        <v>0</v>
      </c>
      <c r="BB160" s="483">
        <v>0</v>
      </c>
      <c r="BC160" s="483">
        <v>0</v>
      </c>
      <c r="BD160" s="483">
        <v>0</v>
      </c>
      <c r="BE160" s="483">
        <v>0</v>
      </c>
      <c r="BF160" s="483">
        <v>0</v>
      </c>
      <c r="BG160" s="483">
        <v>0</v>
      </c>
      <c r="BH160" s="483">
        <v>0</v>
      </c>
      <c r="BI160" s="483">
        <v>0</v>
      </c>
      <c r="BJ160" s="483">
        <v>0</v>
      </c>
      <c r="BK160" s="483">
        <v>0</v>
      </c>
      <c r="BL160" s="483">
        <v>0</v>
      </c>
      <c r="BM160" s="483">
        <v>0</v>
      </c>
      <c r="BN160" s="483">
        <v>0</v>
      </c>
      <c r="BO160" s="483">
        <v>0</v>
      </c>
      <c r="BP160" s="483">
        <v>0</v>
      </c>
      <c r="BQ160" s="483">
        <v>0</v>
      </c>
      <c r="BR160" s="483">
        <v>0</v>
      </c>
      <c r="BS160" s="483">
        <v>0</v>
      </c>
      <c r="BT160" s="483">
        <v>0</v>
      </c>
      <c r="BU160" s="483">
        <v>0</v>
      </c>
      <c r="BV160" s="483">
        <v>0</v>
      </c>
      <c r="BW160" s="483">
        <v>0</v>
      </c>
      <c r="BX160" s="483">
        <v>0</v>
      </c>
      <c r="BY160" s="483">
        <v>0</v>
      </c>
      <c r="BZ160" s="483">
        <v>0</v>
      </c>
      <c r="CA160" s="483">
        <v>0</v>
      </c>
      <c r="CB160" s="483">
        <v>0</v>
      </c>
      <c r="CC160" s="483">
        <v>0</v>
      </c>
      <c r="CD160" s="483">
        <v>0</v>
      </c>
      <c r="CE160" s="483">
        <v>0</v>
      </c>
      <c r="CF160" s="483">
        <v>0</v>
      </c>
      <c r="CG160" s="483">
        <v>0</v>
      </c>
      <c r="CH160" s="483">
        <v>0</v>
      </c>
      <c r="CI160" s="483">
        <v>0</v>
      </c>
      <c r="CJ160" s="483">
        <v>0</v>
      </c>
      <c r="CK160" s="483">
        <v>0</v>
      </c>
      <c r="CL160" s="483">
        <v>0</v>
      </c>
      <c r="CM160" s="483">
        <v>0</v>
      </c>
      <c r="CN160" s="483">
        <v>0</v>
      </c>
      <c r="CO160" s="483">
        <v>0</v>
      </c>
      <c r="CP160" s="483">
        <v>0</v>
      </c>
      <c r="CQ160" s="483">
        <v>0</v>
      </c>
      <c r="CR160" s="483">
        <v>0</v>
      </c>
      <c r="CS160" s="483">
        <v>0</v>
      </c>
      <c r="CT160" s="483">
        <v>0</v>
      </c>
      <c r="CU160" s="483">
        <v>0</v>
      </c>
      <c r="CV160" s="483">
        <v>0</v>
      </c>
      <c r="CW160" s="483">
        <v>0</v>
      </c>
      <c r="CX160" s="483">
        <v>0</v>
      </c>
      <c r="CY160" s="483">
        <v>0</v>
      </c>
      <c r="CZ160" s="483">
        <v>0</v>
      </c>
      <c r="DA160" s="483">
        <v>0</v>
      </c>
      <c r="DD160" s="478">
        <f>IF(COUNT(P160:INDEX(P160:DA160,RP))&lt;&gt;RP,"Error",0)</f>
        <v>0</v>
      </c>
      <c r="DF160" s="478">
        <f t="shared" si="425"/>
        <v>0</v>
      </c>
    </row>
    <row r="161" spans="2:110" hidden="1" x14ac:dyDescent="0.35">
      <c r="B161" s="481" t="s">
        <v>856</v>
      </c>
      <c r="C161" s="473"/>
      <c r="D161" s="440"/>
      <c r="E161" s="479"/>
      <c r="F161" s="783"/>
      <c r="G161" s="783"/>
      <c r="H161" s="783"/>
      <c r="I161" s="480"/>
      <c r="J161" s="472" t="str">
        <f t="shared" si="426"/>
        <v xml:space="preserve"> ptkm</v>
      </c>
      <c r="K161" s="582">
        <f t="shared" si="421"/>
        <v>0</v>
      </c>
      <c r="L161" s="582">
        <f t="shared" si="422"/>
        <v>0</v>
      </c>
      <c r="M161" s="582">
        <f t="shared" si="423"/>
        <v>0</v>
      </c>
      <c r="N161" s="582">
        <f t="shared" si="424"/>
        <v>0</v>
      </c>
      <c r="P161" s="483">
        <v>0</v>
      </c>
      <c r="Q161" s="483">
        <v>0</v>
      </c>
      <c r="R161" s="483">
        <v>0</v>
      </c>
      <c r="S161" s="483">
        <v>0</v>
      </c>
      <c r="T161" s="483">
        <v>0</v>
      </c>
      <c r="U161" s="483">
        <v>0</v>
      </c>
      <c r="V161" s="483">
        <v>0</v>
      </c>
      <c r="W161" s="483">
        <v>0</v>
      </c>
      <c r="X161" s="483">
        <v>0</v>
      </c>
      <c r="Y161" s="483">
        <v>0</v>
      </c>
      <c r="Z161" s="483">
        <v>0</v>
      </c>
      <c r="AA161" s="483">
        <v>0</v>
      </c>
      <c r="AB161" s="483">
        <v>0</v>
      </c>
      <c r="AC161" s="483">
        <v>0</v>
      </c>
      <c r="AD161" s="483">
        <v>0</v>
      </c>
      <c r="AE161" s="483">
        <v>0</v>
      </c>
      <c r="AF161" s="483">
        <v>0</v>
      </c>
      <c r="AG161" s="483">
        <v>0</v>
      </c>
      <c r="AH161" s="483">
        <v>0</v>
      </c>
      <c r="AI161" s="483">
        <v>0</v>
      </c>
      <c r="AJ161" s="483">
        <v>0</v>
      </c>
      <c r="AK161" s="483">
        <v>0</v>
      </c>
      <c r="AL161" s="483">
        <v>0</v>
      </c>
      <c r="AM161" s="483">
        <v>0</v>
      </c>
      <c r="AN161" s="483">
        <v>0</v>
      </c>
      <c r="AO161" s="483">
        <v>0</v>
      </c>
      <c r="AP161" s="483">
        <v>0</v>
      </c>
      <c r="AQ161" s="483">
        <v>0</v>
      </c>
      <c r="AR161" s="483">
        <v>0</v>
      </c>
      <c r="AS161" s="483">
        <v>0</v>
      </c>
      <c r="AT161" s="483">
        <v>0</v>
      </c>
      <c r="AU161" s="483">
        <v>0</v>
      </c>
      <c r="AV161" s="483">
        <v>0</v>
      </c>
      <c r="AW161" s="483">
        <v>0</v>
      </c>
      <c r="AX161" s="483">
        <v>0</v>
      </c>
      <c r="AY161" s="483">
        <v>0</v>
      </c>
      <c r="AZ161" s="483">
        <v>0</v>
      </c>
      <c r="BA161" s="483">
        <v>0</v>
      </c>
      <c r="BB161" s="483">
        <v>0</v>
      </c>
      <c r="BC161" s="483">
        <v>0</v>
      </c>
      <c r="BD161" s="483">
        <v>0</v>
      </c>
      <c r="BE161" s="483">
        <v>0</v>
      </c>
      <c r="BF161" s="483">
        <v>0</v>
      </c>
      <c r="BG161" s="483">
        <v>0</v>
      </c>
      <c r="BH161" s="483">
        <v>0</v>
      </c>
      <c r="BI161" s="483">
        <v>0</v>
      </c>
      <c r="BJ161" s="483">
        <v>0</v>
      </c>
      <c r="BK161" s="483">
        <v>0</v>
      </c>
      <c r="BL161" s="483">
        <v>0</v>
      </c>
      <c r="BM161" s="483">
        <v>0</v>
      </c>
      <c r="BN161" s="483">
        <v>0</v>
      </c>
      <c r="BO161" s="483">
        <v>0</v>
      </c>
      <c r="BP161" s="483">
        <v>0</v>
      </c>
      <c r="BQ161" s="483">
        <v>0</v>
      </c>
      <c r="BR161" s="483">
        <v>0</v>
      </c>
      <c r="BS161" s="483">
        <v>0</v>
      </c>
      <c r="BT161" s="483">
        <v>0</v>
      </c>
      <c r="BU161" s="483">
        <v>0</v>
      </c>
      <c r="BV161" s="483">
        <v>0</v>
      </c>
      <c r="BW161" s="483">
        <v>0</v>
      </c>
      <c r="BX161" s="483">
        <v>0</v>
      </c>
      <c r="BY161" s="483">
        <v>0</v>
      </c>
      <c r="BZ161" s="483">
        <v>0</v>
      </c>
      <c r="CA161" s="483">
        <v>0</v>
      </c>
      <c r="CB161" s="483">
        <v>0</v>
      </c>
      <c r="CC161" s="483">
        <v>0</v>
      </c>
      <c r="CD161" s="483">
        <v>0</v>
      </c>
      <c r="CE161" s="483">
        <v>0</v>
      </c>
      <c r="CF161" s="483">
        <v>0</v>
      </c>
      <c r="CG161" s="483">
        <v>0</v>
      </c>
      <c r="CH161" s="483">
        <v>0</v>
      </c>
      <c r="CI161" s="483">
        <v>0</v>
      </c>
      <c r="CJ161" s="483">
        <v>0</v>
      </c>
      <c r="CK161" s="483">
        <v>0</v>
      </c>
      <c r="CL161" s="483">
        <v>0</v>
      </c>
      <c r="CM161" s="483">
        <v>0</v>
      </c>
      <c r="CN161" s="483">
        <v>0</v>
      </c>
      <c r="CO161" s="483">
        <v>0</v>
      </c>
      <c r="CP161" s="483">
        <v>0</v>
      </c>
      <c r="CQ161" s="483">
        <v>0</v>
      </c>
      <c r="CR161" s="483">
        <v>0</v>
      </c>
      <c r="CS161" s="483">
        <v>0</v>
      </c>
      <c r="CT161" s="483">
        <v>0</v>
      </c>
      <c r="CU161" s="483">
        <v>0</v>
      </c>
      <c r="CV161" s="483">
        <v>0</v>
      </c>
      <c r="CW161" s="483">
        <v>0</v>
      </c>
      <c r="CX161" s="483">
        <v>0</v>
      </c>
      <c r="CY161" s="483">
        <v>0</v>
      </c>
      <c r="CZ161" s="483">
        <v>0</v>
      </c>
      <c r="DA161" s="483">
        <v>0</v>
      </c>
      <c r="DD161" s="478">
        <f>IF(COUNT(P161:INDEX(P161:DA161,RP))&lt;&gt;RP,"Error",0)</f>
        <v>0</v>
      </c>
      <c r="DF161" s="478">
        <f t="shared" si="425"/>
        <v>0</v>
      </c>
    </row>
    <row r="162" spans="2:110" hidden="1" x14ac:dyDescent="0.35">
      <c r="B162" s="481" t="s">
        <v>856</v>
      </c>
      <c r="C162" s="473"/>
      <c r="D162" s="440"/>
      <c r="E162" s="479"/>
      <c r="F162" s="783"/>
      <c r="G162" s="783"/>
      <c r="H162" s="783"/>
      <c r="I162" s="480"/>
      <c r="J162" s="472" t="str">
        <f t="shared" si="426"/>
        <v xml:space="preserve"> ptkm</v>
      </c>
      <c r="K162" s="582">
        <f t="shared" si="421"/>
        <v>0</v>
      </c>
      <c r="L162" s="582">
        <f t="shared" si="422"/>
        <v>0</v>
      </c>
      <c r="M162" s="582">
        <f t="shared" si="423"/>
        <v>0</v>
      </c>
      <c r="N162" s="582">
        <f t="shared" si="424"/>
        <v>0</v>
      </c>
      <c r="P162" s="483">
        <v>0</v>
      </c>
      <c r="Q162" s="483">
        <v>0</v>
      </c>
      <c r="R162" s="483">
        <v>0</v>
      </c>
      <c r="S162" s="483">
        <v>0</v>
      </c>
      <c r="T162" s="483">
        <v>0</v>
      </c>
      <c r="U162" s="483">
        <v>0</v>
      </c>
      <c r="V162" s="483">
        <v>0</v>
      </c>
      <c r="W162" s="483">
        <v>0</v>
      </c>
      <c r="X162" s="483">
        <v>0</v>
      </c>
      <c r="Y162" s="483">
        <v>0</v>
      </c>
      <c r="Z162" s="483">
        <v>0</v>
      </c>
      <c r="AA162" s="483">
        <v>0</v>
      </c>
      <c r="AB162" s="483">
        <v>0</v>
      </c>
      <c r="AC162" s="483">
        <v>0</v>
      </c>
      <c r="AD162" s="483">
        <v>0</v>
      </c>
      <c r="AE162" s="483">
        <v>0</v>
      </c>
      <c r="AF162" s="483">
        <v>0</v>
      </c>
      <c r="AG162" s="483">
        <v>0</v>
      </c>
      <c r="AH162" s="483">
        <v>0</v>
      </c>
      <c r="AI162" s="483">
        <v>0</v>
      </c>
      <c r="AJ162" s="483">
        <v>0</v>
      </c>
      <c r="AK162" s="483">
        <v>0</v>
      </c>
      <c r="AL162" s="483">
        <v>0</v>
      </c>
      <c r="AM162" s="483">
        <v>0</v>
      </c>
      <c r="AN162" s="483">
        <v>0</v>
      </c>
      <c r="AO162" s="483">
        <v>0</v>
      </c>
      <c r="AP162" s="483">
        <v>0</v>
      </c>
      <c r="AQ162" s="483">
        <v>0</v>
      </c>
      <c r="AR162" s="483">
        <v>0</v>
      </c>
      <c r="AS162" s="483">
        <v>0</v>
      </c>
      <c r="AT162" s="483">
        <v>0</v>
      </c>
      <c r="AU162" s="483">
        <v>0</v>
      </c>
      <c r="AV162" s="483">
        <v>0</v>
      </c>
      <c r="AW162" s="483">
        <v>0</v>
      </c>
      <c r="AX162" s="483">
        <v>0</v>
      </c>
      <c r="AY162" s="483">
        <v>0</v>
      </c>
      <c r="AZ162" s="483">
        <v>0</v>
      </c>
      <c r="BA162" s="483">
        <v>0</v>
      </c>
      <c r="BB162" s="483">
        <v>0</v>
      </c>
      <c r="BC162" s="483">
        <v>0</v>
      </c>
      <c r="BD162" s="483">
        <v>0</v>
      </c>
      <c r="BE162" s="483">
        <v>0</v>
      </c>
      <c r="BF162" s="483">
        <v>0</v>
      </c>
      <c r="BG162" s="483">
        <v>0</v>
      </c>
      <c r="BH162" s="483">
        <v>0</v>
      </c>
      <c r="BI162" s="483">
        <v>0</v>
      </c>
      <c r="BJ162" s="483">
        <v>0</v>
      </c>
      <c r="BK162" s="483">
        <v>0</v>
      </c>
      <c r="BL162" s="483">
        <v>0</v>
      </c>
      <c r="BM162" s="483">
        <v>0</v>
      </c>
      <c r="BN162" s="483">
        <v>0</v>
      </c>
      <c r="BO162" s="483">
        <v>0</v>
      </c>
      <c r="BP162" s="483">
        <v>0</v>
      </c>
      <c r="BQ162" s="483">
        <v>0</v>
      </c>
      <c r="BR162" s="483">
        <v>0</v>
      </c>
      <c r="BS162" s="483">
        <v>0</v>
      </c>
      <c r="BT162" s="483">
        <v>0</v>
      </c>
      <c r="BU162" s="483">
        <v>0</v>
      </c>
      <c r="BV162" s="483">
        <v>0</v>
      </c>
      <c r="BW162" s="483">
        <v>0</v>
      </c>
      <c r="BX162" s="483">
        <v>0</v>
      </c>
      <c r="BY162" s="483">
        <v>0</v>
      </c>
      <c r="BZ162" s="483">
        <v>0</v>
      </c>
      <c r="CA162" s="483">
        <v>0</v>
      </c>
      <c r="CB162" s="483">
        <v>0</v>
      </c>
      <c r="CC162" s="483">
        <v>0</v>
      </c>
      <c r="CD162" s="483">
        <v>0</v>
      </c>
      <c r="CE162" s="483">
        <v>0</v>
      </c>
      <c r="CF162" s="483">
        <v>0</v>
      </c>
      <c r="CG162" s="483">
        <v>0</v>
      </c>
      <c r="CH162" s="483">
        <v>0</v>
      </c>
      <c r="CI162" s="483">
        <v>0</v>
      </c>
      <c r="CJ162" s="483">
        <v>0</v>
      </c>
      <c r="CK162" s="483">
        <v>0</v>
      </c>
      <c r="CL162" s="483">
        <v>0</v>
      </c>
      <c r="CM162" s="483">
        <v>0</v>
      </c>
      <c r="CN162" s="483">
        <v>0</v>
      </c>
      <c r="CO162" s="483">
        <v>0</v>
      </c>
      <c r="CP162" s="483">
        <v>0</v>
      </c>
      <c r="CQ162" s="483">
        <v>0</v>
      </c>
      <c r="CR162" s="483">
        <v>0</v>
      </c>
      <c r="CS162" s="483">
        <v>0</v>
      </c>
      <c r="CT162" s="483">
        <v>0</v>
      </c>
      <c r="CU162" s="483">
        <v>0</v>
      </c>
      <c r="CV162" s="483">
        <v>0</v>
      </c>
      <c r="CW162" s="483">
        <v>0</v>
      </c>
      <c r="CX162" s="483">
        <v>0</v>
      </c>
      <c r="CY162" s="483">
        <v>0</v>
      </c>
      <c r="CZ162" s="483">
        <v>0</v>
      </c>
      <c r="DA162" s="483">
        <v>0</v>
      </c>
      <c r="DD162" s="478">
        <f>IF(COUNT(P162:INDEX(P162:DA162,RP))&lt;&gt;RP,"Error",0)</f>
        <v>0</v>
      </c>
      <c r="DF162" s="478">
        <f t="shared" si="425"/>
        <v>0</v>
      </c>
    </row>
    <row r="163" spans="2:110" hidden="1" x14ac:dyDescent="0.35">
      <c r="B163" s="481" t="s">
        <v>856</v>
      </c>
      <c r="C163" s="473"/>
      <c r="D163" s="440"/>
      <c r="E163" s="479"/>
      <c r="F163" s="783"/>
      <c r="G163" s="783"/>
      <c r="H163" s="783"/>
      <c r="I163" s="480"/>
      <c r="J163" s="472" t="str">
        <f t="shared" si="426"/>
        <v xml:space="preserve"> ptkm</v>
      </c>
      <c r="K163" s="582">
        <f t="shared" si="421"/>
        <v>0</v>
      </c>
      <c r="L163" s="582">
        <f t="shared" si="422"/>
        <v>0</v>
      </c>
      <c r="M163" s="582">
        <f t="shared" si="423"/>
        <v>0</v>
      </c>
      <c r="N163" s="582">
        <f t="shared" si="424"/>
        <v>0</v>
      </c>
      <c r="P163" s="483">
        <v>0</v>
      </c>
      <c r="Q163" s="483">
        <v>0</v>
      </c>
      <c r="R163" s="483">
        <v>0</v>
      </c>
      <c r="S163" s="483">
        <v>0</v>
      </c>
      <c r="T163" s="483">
        <v>0</v>
      </c>
      <c r="U163" s="483">
        <v>0</v>
      </c>
      <c r="V163" s="483">
        <v>0</v>
      </c>
      <c r="W163" s="483">
        <v>0</v>
      </c>
      <c r="X163" s="483">
        <v>0</v>
      </c>
      <c r="Y163" s="483">
        <v>0</v>
      </c>
      <c r="Z163" s="483">
        <v>0</v>
      </c>
      <c r="AA163" s="483">
        <v>0</v>
      </c>
      <c r="AB163" s="483">
        <v>0</v>
      </c>
      <c r="AC163" s="483">
        <v>0</v>
      </c>
      <c r="AD163" s="483">
        <v>0</v>
      </c>
      <c r="AE163" s="483">
        <v>0</v>
      </c>
      <c r="AF163" s="483">
        <v>0</v>
      </c>
      <c r="AG163" s="483">
        <v>0</v>
      </c>
      <c r="AH163" s="483">
        <v>0</v>
      </c>
      <c r="AI163" s="483">
        <v>0</v>
      </c>
      <c r="AJ163" s="483">
        <v>0</v>
      </c>
      <c r="AK163" s="483">
        <v>0</v>
      </c>
      <c r="AL163" s="483">
        <v>0</v>
      </c>
      <c r="AM163" s="483">
        <v>0</v>
      </c>
      <c r="AN163" s="483">
        <v>0</v>
      </c>
      <c r="AO163" s="483">
        <v>0</v>
      </c>
      <c r="AP163" s="483">
        <v>0</v>
      </c>
      <c r="AQ163" s="483">
        <v>0</v>
      </c>
      <c r="AR163" s="483">
        <v>0</v>
      </c>
      <c r="AS163" s="483">
        <v>0</v>
      </c>
      <c r="AT163" s="483">
        <v>0</v>
      </c>
      <c r="AU163" s="483">
        <v>0</v>
      </c>
      <c r="AV163" s="483">
        <v>0</v>
      </c>
      <c r="AW163" s="483">
        <v>0</v>
      </c>
      <c r="AX163" s="483">
        <v>0</v>
      </c>
      <c r="AY163" s="483">
        <v>0</v>
      </c>
      <c r="AZ163" s="483">
        <v>0</v>
      </c>
      <c r="BA163" s="483">
        <v>0</v>
      </c>
      <c r="BB163" s="483">
        <v>0</v>
      </c>
      <c r="BC163" s="483">
        <v>0</v>
      </c>
      <c r="BD163" s="483">
        <v>0</v>
      </c>
      <c r="BE163" s="483">
        <v>0</v>
      </c>
      <c r="BF163" s="483">
        <v>0</v>
      </c>
      <c r="BG163" s="483">
        <v>0</v>
      </c>
      <c r="BH163" s="483">
        <v>0</v>
      </c>
      <c r="BI163" s="483">
        <v>0</v>
      </c>
      <c r="BJ163" s="483">
        <v>0</v>
      </c>
      <c r="BK163" s="483">
        <v>0</v>
      </c>
      <c r="BL163" s="483">
        <v>0</v>
      </c>
      <c r="BM163" s="483">
        <v>0</v>
      </c>
      <c r="BN163" s="483">
        <v>0</v>
      </c>
      <c r="BO163" s="483">
        <v>0</v>
      </c>
      <c r="BP163" s="483">
        <v>0</v>
      </c>
      <c r="BQ163" s="483">
        <v>0</v>
      </c>
      <c r="BR163" s="483">
        <v>0</v>
      </c>
      <c r="BS163" s="483">
        <v>0</v>
      </c>
      <c r="BT163" s="483">
        <v>0</v>
      </c>
      <c r="BU163" s="483">
        <v>0</v>
      </c>
      <c r="BV163" s="483">
        <v>0</v>
      </c>
      <c r="BW163" s="483">
        <v>0</v>
      </c>
      <c r="BX163" s="483">
        <v>0</v>
      </c>
      <c r="BY163" s="483">
        <v>0</v>
      </c>
      <c r="BZ163" s="483">
        <v>0</v>
      </c>
      <c r="CA163" s="483">
        <v>0</v>
      </c>
      <c r="CB163" s="483">
        <v>0</v>
      </c>
      <c r="CC163" s="483">
        <v>0</v>
      </c>
      <c r="CD163" s="483">
        <v>0</v>
      </c>
      <c r="CE163" s="483">
        <v>0</v>
      </c>
      <c r="CF163" s="483">
        <v>0</v>
      </c>
      <c r="CG163" s="483">
        <v>0</v>
      </c>
      <c r="CH163" s="483">
        <v>0</v>
      </c>
      <c r="CI163" s="483">
        <v>0</v>
      </c>
      <c r="CJ163" s="483">
        <v>0</v>
      </c>
      <c r="CK163" s="483">
        <v>0</v>
      </c>
      <c r="CL163" s="483">
        <v>0</v>
      </c>
      <c r="CM163" s="483">
        <v>0</v>
      </c>
      <c r="CN163" s="483">
        <v>0</v>
      </c>
      <c r="CO163" s="483">
        <v>0</v>
      </c>
      <c r="CP163" s="483">
        <v>0</v>
      </c>
      <c r="CQ163" s="483">
        <v>0</v>
      </c>
      <c r="CR163" s="483">
        <v>0</v>
      </c>
      <c r="CS163" s="483">
        <v>0</v>
      </c>
      <c r="CT163" s="483">
        <v>0</v>
      </c>
      <c r="CU163" s="483">
        <v>0</v>
      </c>
      <c r="CV163" s="483">
        <v>0</v>
      </c>
      <c r="CW163" s="483">
        <v>0</v>
      </c>
      <c r="CX163" s="483">
        <v>0</v>
      </c>
      <c r="CY163" s="483">
        <v>0</v>
      </c>
      <c r="CZ163" s="483">
        <v>0</v>
      </c>
      <c r="DA163" s="483">
        <v>0</v>
      </c>
      <c r="DD163" s="478">
        <f>IF(COUNT(P163:INDEX(P163:DA163,RP))&lt;&gt;RP,"Error",0)</f>
        <v>0</v>
      </c>
      <c r="DF163" s="478">
        <f t="shared" si="425"/>
        <v>0</v>
      </c>
    </row>
    <row r="164" spans="2:110" hidden="1" x14ac:dyDescent="0.35">
      <c r="B164" s="481" t="s">
        <v>856</v>
      </c>
      <c r="C164" s="474"/>
      <c r="D164" s="440"/>
      <c r="E164" s="479"/>
      <c r="F164" s="783"/>
      <c r="G164" s="783"/>
      <c r="H164" s="783"/>
      <c r="I164" s="480"/>
      <c r="J164" s="472" t="str">
        <f t="shared" si="426"/>
        <v xml:space="preserve"> ptkm</v>
      </c>
      <c r="K164" s="582">
        <f t="shared" si="421"/>
        <v>0</v>
      </c>
      <c r="L164" s="582">
        <f t="shared" si="422"/>
        <v>0</v>
      </c>
      <c r="M164" s="582">
        <f t="shared" si="423"/>
        <v>0</v>
      </c>
      <c r="N164" s="582">
        <f t="shared" si="424"/>
        <v>0</v>
      </c>
      <c r="P164" s="483">
        <v>0</v>
      </c>
      <c r="Q164" s="483">
        <v>0</v>
      </c>
      <c r="R164" s="483">
        <v>0</v>
      </c>
      <c r="S164" s="483">
        <v>0</v>
      </c>
      <c r="T164" s="483">
        <v>0</v>
      </c>
      <c r="U164" s="483">
        <v>0</v>
      </c>
      <c r="V164" s="483">
        <v>0</v>
      </c>
      <c r="W164" s="483">
        <v>0</v>
      </c>
      <c r="X164" s="483">
        <v>0</v>
      </c>
      <c r="Y164" s="483">
        <v>0</v>
      </c>
      <c r="Z164" s="483">
        <v>0</v>
      </c>
      <c r="AA164" s="483">
        <v>0</v>
      </c>
      <c r="AB164" s="483">
        <v>0</v>
      </c>
      <c r="AC164" s="483">
        <v>0</v>
      </c>
      <c r="AD164" s="483">
        <v>0</v>
      </c>
      <c r="AE164" s="483">
        <v>0</v>
      </c>
      <c r="AF164" s="483">
        <v>0</v>
      </c>
      <c r="AG164" s="483">
        <v>0</v>
      </c>
      <c r="AH164" s="483">
        <v>0</v>
      </c>
      <c r="AI164" s="483">
        <v>0</v>
      </c>
      <c r="AJ164" s="483">
        <v>0</v>
      </c>
      <c r="AK164" s="483">
        <v>0</v>
      </c>
      <c r="AL164" s="483">
        <v>0</v>
      </c>
      <c r="AM164" s="483">
        <v>0</v>
      </c>
      <c r="AN164" s="483">
        <v>0</v>
      </c>
      <c r="AO164" s="483">
        <v>0</v>
      </c>
      <c r="AP164" s="483">
        <v>0</v>
      </c>
      <c r="AQ164" s="483">
        <v>0</v>
      </c>
      <c r="AR164" s="483">
        <v>0</v>
      </c>
      <c r="AS164" s="483">
        <v>0</v>
      </c>
      <c r="AT164" s="483">
        <v>0</v>
      </c>
      <c r="AU164" s="483">
        <v>0</v>
      </c>
      <c r="AV164" s="483">
        <v>0</v>
      </c>
      <c r="AW164" s="483">
        <v>0</v>
      </c>
      <c r="AX164" s="483">
        <v>0</v>
      </c>
      <c r="AY164" s="483">
        <v>0</v>
      </c>
      <c r="AZ164" s="483">
        <v>0</v>
      </c>
      <c r="BA164" s="483">
        <v>0</v>
      </c>
      <c r="BB164" s="483">
        <v>0</v>
      </c>
      <c r="BC164" s="483">
        <v>0</v>
      </c>
      <c r="BD164" s="483">
        <v>0</v>
      </c>
      <c r="BE164" s="483">
        <v>0</v>
      </c>
      <c r="BF164" s="483">
        <v>0</v>
      </c>
      <c r="BG164" s="483">
        <v>0</v>
      </c>
      <c r="BH164" s="483">
        <v>0</v>
      </c>
      <c r="BI164" s="483">
        <v>0</v>
      </c>
      <c r="BJ164" s="483">
        <v>0</v>
      </c>
      <c r="BK164" s="483">
        <v>0</v>
      </c>
      <c r="BL164" s="483">
        <v>0</v>
      </c>
      <c r="BM164" s="483">
        <v>0</v>
      </c>
      <c r="BN164" s="483">
        <v>0</v>
      </c>
      <c r="BO164" s="483">
        <v>0</v>
      </c>
      <c r="BP164" s="483">
        <v>0</v>
      </c>
      <c r="BQ164" s="483">
        <v>0</v>
      </c>
      <c r="BR164" s="483">
        <v>0</v>
      </c>
      <c r="BS164" s="483">
        <v>0</v>
      </c>
      <c r="BT164" s="483">
        <v>0</v>
      </c>
      <c r="BU164" s="483">
        <v>0</v>
      </c>
      <c r="BV164" s="483">
        <v>0</v>
      </c>
      <c r="BW164" s="483">
        <v>0</v>
      </c>
      <c r="BX164" s="483">
        <v>0</v>
      </c>
      <c r="BY164" s="483">
        <v>0</v>
      </c>
      <c r="BZ164" s="483">
        <v>0</v>
      </c>
      <c r="CA164" s="483">
        <v>0</v>
      </c>
      <c r="CB164" s="483">
        <v>0</v>
      </c>
      <c r="CC164" s="483">
        <v>0</v>
      </c>
      <c r="CD164" s="483">
        <v>0</v>
      </c>
      <c r="CE164" s="483">
        <v>0</v>
      </c>
      <c r="CF164" s="483">
        <v>0</v>
      </c>
      <c r="CG164" s="483">
        <v>0</v>
      </c>
      <c r="CH164" s="483">
        <v>0</v>
      </c>
      <c r="CI164" s="483">
        <v>0</v>
      </c>
      <c r="CJ164" s="483">
        <v>0</v>
      </c>
      <c r="CK164" s="483">
        <v>0</v>
      </c>
      <c r="CL164" s="483">
        <v>0</v>
      </c>
      <c r="CM164" s="483">
        <v>0</v>
      </c>
      <c r="CN164" s="483">
        <v>0</v>
      </c>
      <c r="CO164" s="483">
        <v>0</v>
      </c>
      <c r="CP164" s="483">
        <v>0</v>
      </c>
      <c r="CQ164" s="483">
        <v>0</v>
      </c>
      <c r="CR164" s="483">
        <v>0</v>
      </c>
      <c r="CS164" s="483">
        <v>0</v>
      </c>
      <c r="CT164" s="483">
        <v>0</v>
      </c>
      <c r="CU164" s="483">
        <v>0</v>
      </c>
      <c r="CV164" s="483">
        <v>0</v>
      </c>
      <c r="CW164" s="483">
        <v>0</v>
      </c>
      <c r="CX164" s="483">
        <v>0</v>
      </c>
      <c r="CY164" s="483">
        <v>0</v>
      </c>
      <c r="CZ164" s="483">
        <v>0</v>
      </c>
      <c r="DA164" s="483">
        <v>0</v>
      </c>
      <c r="DD164" s="478">
        <f>IF(COUNT(P164:INDEX(P164:DA164,RP))&lt;&gt;RP,"Error",0)</f>
        <v>0</v>
      </c>
      <c r="DF164" s="478">
        <f t="shared" si="425"/>
        <v>0</v>
      </c>
    </row>
    <row r="165" spans="2:110" hidden="1" x14ac:dyDescent="0.35">
      <c r="B165" s="481" t="s">
        <v>856</v>
      </c>
      <c r="C165" s="474"/>
      <c r="D165" s="440"/>
      <c r="E165" s="479"/>
      <c r="F165" s="783"/>
      <c r="G165" s="783"/>
      <c r="H165" s="783"/>
      <c r="I165" s="480"/>
      <c r="J165" s="472" t="str">
        <f t="shared" si="426"/>
        <v xml:space="preserve"> ptkm</v>
      </c>
      <c r="K165" s="582">
        <f t="shared" si="421"/>
        <v>0</v>
      </c>
      <c r="L165" s="582">
        <f t="shared" si="422"/>
        <v>0</v>
      </c>
      <c r="M165" s="582">
        <f t="shared" si="423"/>
        <v>0</v>
      </c>
      <c r="N165" s="582">
        <f t="shared" si="424"/>
        <v>0</v>
      </c>
      <c r="P165" s="483">
        <v>0</v>
      </c>
      <c r="Q165" s="483">
        <v>0</v>
      </c>
      <c r="R165" s="483">
        <v>0</v>
      </c>
      <c r="S165" s="483">
        <v>0</v>
      </c>
      <c r="T165" s="483">
        <v>0</v>
      </c>
      <c r="U165" s="483">
        <v>0</v>
      </c>
      <c r="V165" s="483">
        <v>0</v>
      </c>
      <c r="W165" s="483">
        <v>0</v>
      </c>
      <c r="X165" s="483">
        <v>0</v>
      </c>
      <c r="Y165" s="483">
        <v>0</v>
      </c>
      <c r="Z165" s="483">
        <v>0</v>
      </c>
      <c r="AA165" s="483">
        <v>0</v>
      </c>
      <c r="AB165" s="483">
        <v>0</v>
      </c>
      <c r="AC165" s="483">
        <v>0</v>
      </c>
      <c r="AD165" s="483">
        <v>0</v>
      </c>
      <c r="AE165" s="483">
        <v>0</v>
      </c>
      <c r="AF165" s="483">
        <v>0</v>
      </c>
      <c r="AG165" s="483">
        <v>0</v>
      </c>
      <c r="AH165" s="483">
        <v>0</v>
      </c>
      <c r="AI165" s="483">
        <v>0</v>
      </c>
      <c r="AJ165" s="483">
        <v>0</v>
      </c>
      <c r="AK165" s="483">
        <v>0</v>
      </c>
      <c r="AL165" s="483">
        <v>0</v>
      </c>
      <c r="AM165" s="483">
        <v>0</v>
      </c>
      <c r="AN165" s="483">
        <v>0</v>
      </c>
      <c r="AO165" s="483">
        <v>0</v>
      </c>
      <c r="AP165" s="483">
        <v>0</v>
      </c>
      <c r="AQ165" s="483">
        <v>0</v>
      </c>
      <c r="AR165" s="483">
        <v>0</v>
      </c>
      <c r="AS165" s="483">
        <v>0</v>
      </c>
      <c r="AT165" s="483">
        <v>0</v>
      </c>
      <c r="AU165" s="483">
        <v>0</v>
      </c>
      <c r="AV165" s="483">
        <v>0</v>
      </c>
      <c r="AW165" s="483">
        <v>0</v>
      </c>
      <c r="AX165" s="483">
        <v>0</v>
      </c>
      <c r="AY165" s="483">
        <v>0</v>
      </c>
      <c r="AZ165" s="483">
        <v>0</v>
      </c>
      <c r="BA165" s="483">
        <v>0</v>
      </c>
      <c r="BB165" s="483">
        <v>0</v>
      </c>
      <c r="BC165" s="483">
        <v>0</v>
      </c>
      <c r="BD165" s="483">
        <v>0</v>
      </c>
      <c r="BE165" s="483">
        <v>0</v>
      </c>
      <c r="BF165" s="483">
        <v>0</v>
      </c>
      <c r="BG165" s="483">
        <v>0</v>
      </c>
      <c r="BH165" s="483">
        <v>0</v>
      </c>
      <c r="BI165" s="483">
        <v>0</v>
      </c>
      <c r="BJ165" s="483">
        <v>0</v>
      </c>
      <c r="BK165" s="483">
        <v>0</v>
      </c>
      <c r="BL165" s="483">
        <v>0</v>
      </c>
      <c r="BM165" s="483">
        <v>0</v>
      </c>
      <c r="BN165" s="483">
        <v>0</v>
      </c>
      <c r="BO165" s="483">
        <v>0</v>
      </c>
      <c r="BP165" s="483">
        <v>0</v>
      </c>
      <c r="BQ165" s="483">
        <v>0</v>
      </c>
      <c r="BR165" s="483">
        <v>0</v>
      </c>
      <c r="BS165" s="483">
        <v>0</v>
      </c>
      <c r="BT165" s="483">
        <v>0</v>
      </c>
      <c r="BU165" s="483">
        <v>0</v>
      </c>
      <c r="BV165" s="483">
        <v>0</v>
      </c>
      <c r="BW165" s="483">
        <v>0</v>
      </c>
      <c r="BX165" s="483">
        <v>0</v>
      </c>
      <c r="BY165" s="483">
        <v>0</v>
      </c>
      <c r="BZ165" s="483">
        <v>0</v>
      </c>
      <c r="CA165" s="483">
        <v>0</v>
      </c>
      <c r="CB165" s="483">
        <v>0</v>
      </c>
      <c r="CC165" s="483">
        <v>0</v>
      </c>
      <c r="CD165" s="483">
        <v>0</v>
      </c>
      <c r="CE165" s="483">
        <v>0</v>
      </c>
      <c r="CF165" s="483">
        <v>0</v>
      </c>
      <c r="CG165" s="483">
        <v>0</v>
      </c>
      <c r="CH165" s="483">
        <v>0</v>
      </c>
      <c r="CI165" s="483">
        <v>0</v>
      </c>
      <c r="CJ165" s="483">
        <v>0</v>
      </c>
      <c r="CK165" s="483">
        <v>0</v>
      </c>
      <c r="CL165" s="483">
        <v>0</v>
      </c>
      <c r="CM165" s="483">
        <v>0</v>
      </c>
      <c r="CN165" s="483">
        <v>0</v>
      </c>
      <c r="CO165" s="483">
        <v>0</v>
      </c>
      <c r="CP165" s="483">
        <v>0</v>
      </c>
      <c r="CQ165" s="483">
        <v>0</v>
      </c>
      <c r="CR165" s="483">
        <v>0</v>
      </c>
      <c r="CS165" s="483">
        <v>0</v>
      </c>
      <c r="CT165" s="483">
        <v>0</v>
      </c>
      <c r="CU165" s="483">
        <v>0</v>
      </c>
      <c r="CV165" s="483">
        <v>0</v>
      </c>
      <c r="CW165" s="483">
        <v>0</v>
      </c>
      <c r="CX165" s="483">
        <v>0</v>
      </c>
      <c r="CY165" s="483">
        <v>0</v>
      </c>
      <c r="CZ165" s="483">
        <v>0</v>
      </c>
      <c r="DA165" s="483">
        <v>0</v>
      </c>
      <c r="DD165" s="478">
        <f>IF(COUNT(P165:INDEX(P165:DA165,RP))&lt;&gt;RP,"Error",0)</f>
        <v>0</v>
      </c>
      <c r="DF165" s="478">
        <f t="shared" si="425"/>
        <v>0</v>
      </c>
    </row>
    <row r="166" spans="2:110" hidden="1" x14ac:dyDescent="0.35">
      <c r="B166" s="481" t="s">
        <v>856</v>
      </c>
      <c r="C166" s="474"/>
      <c r="D166" s="440"/>
      <c r="E166" s="479"/>
      <c r="F166" s="783"/>
      <c r="G166" s="783"/>
      <c r="H166" s="783"/>
      <c r="I166" s="480"/>
      <c r="J166" s="472" t="str">
        <f t="shared" si="426"/>
        <v xml:space="preserve"> ptkm</v>
      </c>
      <c r="K166" s="582">
        <f t="shared" si="421"/>
        <v>0</v>
      </c>
      <c r="L166" s="582">
        <f t="shared" si="422"/>
        <v>0</v>
      </c>
      <c r="M166" s="582">
        <f t="shared" si="423"/>
        <v>0</v>
      </c>
      <c r="N166" s="582">
        <f t="shared" si="424"/>
        <v>0</v>
      </c>
      <c r="P166" s="483">
        <v>0</v>
      </c>
      <c r="Q166" s="483">
        <v>0</v>
      </c>
      <c r="R166" s="483">
        <v>0</v>
      </c>
      <c r="S166" s="483">
        <v>0</v>
      </c>
      <c r="T166" s="483">
        <v>0</v>
      </c>
      <c r="U166" s="483">
        <v>0</v>
      </c>
      <c r="V166" s="483">
        <v>0</v>
      </c>
      <c r="W166" s="483">
        <v>0</v>
      </c>
      <c r="X166" s="483">
        <v>0</v>
      </c>
      <c r="Y166" s="483">
        <v>0</v>
      </c>
      <c r="Z166" s="483">
        <v>0</v>
      </c>
      <c r="AA166" s="483">
        <v>0</v>
      </c>
      <c r="AB166" s="483">
        <v>0</v>
      </c>
      <c r="AC166" s="483">
        <v>0</v>
      </c>
      <c r="AD166" s="483">
        <v>0</v>
      </c>
      <c r="AE166" s="483">
        <v>0</v>
      </c>
      <c r="AF166" s="483">
        <v>0</v>
      </c>
      <c r="AG166" s="483">
        <v>0</v>
      </c>
      <c r="AH166" s="483">
        <v>0</v>
      </c>
      <c r="AI166" s="483">
        <v>0</v>
      </c>
      <c r="AJ166" s="483">
        <v>0</v>
      </c>
      <c r="AK166" s="483">
        <v>0</v>
      </c>
      <c r="AL166" s="483">
        <v>0</v>
      </c>
      <c r="AM166" s="483">
        <v>0</v>
      </c>
      <c r="AN166" s="483">
        <v>0</v>
      </c>
      <c r="AO166" s="483">
        <v>0</v>
      </c>
      <c r="AP166" s="483">
        <v>0</v>
      </c>
      <c r="AQ166" s="483">
        <v>0</v>
      </c>
      <c r="AR166" s="483">
        <v>0</v>
      </c>
      <c r="AS166" s="483">
        <v>0</v>
      </c>
      <c r="AT166" s="483">
        <v>0</v>
      </c>
      <c r="AU166" s="483">
        <v>0</v>
      </c>
      <c r="AV166" s="483">
        <v>0</v>
      </c>
      <c r="AW166" s="483">
        <v>0</v>
      </c>
      <c r="AX166" s="483">
        <v>0</v>
      </c>
      <c r="AY166" s="483">
        <v>0</v>
      </c>
      <c r="AZ166" s="483">
        <v>0</v>
      </c>
      <c r="BA166" s="483">
        <v>0</v>
      </c>
      <c r="BB166" s="483">
        <v>0</v>
      </c>
      <c r="BC166" s="483">
        <v>0</v>
      </c>
      <c r="BD166" s="483">
        <v>0</v>
      </c>
      <c r="BE166" s="483">
        <v>0</v>
      </c>
      <c r="BF166" s="483">
        <v>0</v>
      </c>
      <c r="BG166" s="483">
        <v>0</v>
      </c>
      <c r="BH166" s="483">
        <v>0</v>
      </c>
      <c r="BI166" s="483">
        <v>0</v>
      </c>
      <c r="BJ166" s="483">
        <v>0</v>
      </c>
      <c r="BK166" s="483">
        <v>0</v>
      </c>
      <c r="BL166" s="483">
        <v>0</v>
      </c>
      <c r="BM166" s="483">
        <v>0</v>
      </c>
      <c r="BN166" s="483">
        <v>0</v>
      </c>
      <c r="BO166" s="483">
        <v>0</v>
      </c>
      <c r="BP166" s="483">
        <v>0</v>
      </c>
      <c r="BQ166" s="483">
        <v>0</v>
      </c>
      <c r="BR166" s="483">
        <v>0</v>
      </c>
      <c r="BS166" s="483">
        <v>0</v>
      </c>
      <c r="BT166" s="483">
        <v>0</v>
      </c>
      <c r="BU166" s="483">
        <v>0</v>
      </c>
      <c r="BV166" s="483">
        <v>0</v>
      </c>
      <c r="BW166" s="483">
        <v>0</v>
      </c>
      <c r="BX166" s="483">
        <v>0</v>
      </c>
      <c r="BY166" s="483">
        <v>0</v>
      </c>
      <c r="BZ166" s="483">
        <v>0</v>
      </c>
      <c r="CA166" s="483">
        <v>0</v>
      </c>
      <c r="CB166" s="483">
        <v>0</v>
      </c>
      <c r="CC166" s="483">
        <v>0</v>
      </c>
      <c r="CD166" s="483">
        <v>0</v>
      </c>
      <c r="CE166" s="483">
        <v>0</v>
      </c>
      <c r="CF166" s="483">
        <v>0</v>
      </c>
      <c r="CG166" s="483">
        <v>0</v>
      </c>
      <c r="CH166" s="483">
        <v>0</v>
      </c>
      <c r="CI166" s="483">
        <v>0</v>
      </c>
      <c r="CJ166" s="483">
        <v>0</v>
      </c>
      <c r="CK166" s="483">
        <v>0</v>
      </c>
      <c r="CL166" s="483">
        <v>0</v>
      </c>
      <c r="CM166" s="483">
        <v>0</v>
      </c>
      <c r="CN166" s="483">
        <v>0</v>
      </c>
      <c r="CO166" s="483">
        <v>0</v>
      </c>
      <c r="CP166" s="483">
        <v>0</v>
      </c>
      <c r="CQ166" s="483">
        <v>0</v>
      </c>
      <c r="CR166" s="483">
        <v>0</v>
      </c>
      <c r="CS166" s="483">
        <v>0</v>
      </c>
      <c r="CT166" s="483">
        <v>0</v>
      </c>
      <c r="CU166" s="483">
        <v>0</v>
      </c>
      <c r="CV166" s="483">
        <v>0</v>
      </c>
      <c r="CW166" s="483">
        <v>0</v>
      </c>
      <c r="CX166" s="483">
        <v>0</v>
      </c>
      <c r="CY166" s="483">
        <v>0</v>
      </c>
      <c r="CZ166" s="483">
        <v>0</v>
      </c>
      <c r="DA166" s="483">
        <v>0</v>
      </c>
      <c r="DD166" s="478">
        <f>IF(COUNT(P166:INDEX(P166:DA166,RP))&lt;&gt;RP,"Error",0)</f>
        <v>0</v>
      </c>
      <c r="DF166" s="478">
        <f t="shared" si="425"/>
        <v>0</v>
      </c>
    </row>
    <row r="167" spans="2:110" hidden="1" x14ac:dyDescent="0.35">
      <c r="D167" s="440"/>
      <c r="E167" s="441"/>
      <c r="F167" s="441"/>
      <c r="G167" s="441"/>
      <c r="H167" s="441"/>
      <c r="I167" s="441"/>
      <c r="J167" s="441"/>
      <c r="K167" s="436" t="s">
        <v>943</v>
      </c>
    </row>
    <row r="168" spans="2:110" hidden="1" x14ac:dyDescent="0.35">
      <c r="D168" s="440"/>
      <c r="E168" s="441"/>
      <c r="F168" s="441"/>
      <c r="G168" s="441"/>
      <c r="H168" s="441"/>
      <c r="I168" s="441"/>
      <c r="J168" s="441"/>
    </row>
    <row r="169" spans="2:110" hidden="1" x14ac:dyDescent="0.35">
      <c r="D169" s="440"/>
      <c r="M169" s="680" t="s">
        <v>2</v>
      </c>
      <c r="N169" s="681"/>
    </row>
    <row r="170" spans="2:110" ht="14.5" hidden="1" customHeight="1" x14ac:dyDescent="0.35">
      <c r="D170" s="440"/>
      <c r="I170" s="700" t="s">
        <v>145</v>
      </c>
      <c r="J170" s="700"/>
      <c r="K170" s="700"/>
      <c r="L170" s="700"/>
      <c r="M170" s="187" t="s">
        <v>3</v>
      </c>
      <c r="N170" s="187" t="s">
        <v>4</v>
      </c>
    </row>
    <row r="171" spans="2:110" hidden="1" x14ac:dyDescent="0.35">
      <c r="D171" s="440"/>
      <c r="I171" s="781" t="str">
        <f>'D2'!J97</f>
        <v>Accidents</v>
      </c>
      <c r="J171" s="782"/>
      <c r="K171" s="782"/>
      <c r="L171" s="782"/>
      <c r="M171" s="585">
        <f>NPV(G.Asm!$F$40,P171:INDEX(P171:DA171,RP))</f>
        <v>0</v>
      </c>
      <c r="N171" s="585">
        <f ca="1">SUMIF($P$155:$CZT$155,"&lt;="&amp;RP,P171:DA171)</f>
        <v>0</v>
      </c>
      <c r="P171" s="583">
        <f>+SUMPRODUCT($K157:$K166,P157:P166)</f>
        <v>0</v>
      </c>
      <c r="Q171" s="583">
        <f t="shared" ref="Q171:CB171" si="427">+SUMPRODUCT($K157:$K166,Q157:Q166)</f>
        <v>0</v>
      </c>
      <c r="R171" s="583">
        <f t="shared" si="427"/>
        <v>0</v>
      </c>
      <c r="S171" s="583">
        <f t="shared" si="427"/>
        <v>0</v>
      </c>
      <c r="T171" s="583">
        <f t="shared" si="427"/>
        <v>0</v>
      </c>
      <c r="U171" s="583">
        <f t="shared" si="427"/>
        <v>0</v>
      </c>
      <c r="V171" s="583">
        <f t="shared" si="427"/>
        <v>0</v>
      </c>
      <c r="W171" s="583">
        <f t="shared" si="427"/>
        <v>0</v>
      </c>
      <c r="X171" s="583">
        <f t="shared" si="427"/>
        <v>0</v>
      </c>
      <c r="Y171" s="583">
        <f t="shared" si="427"/>
        <v>0</v>
      </c>
      <c r="Z171" s="583">
        <f t="shared" si="427"/>
        <v>0</v>
      </c>
      <c r="AA171" s="583">
        <f t="shared" si="427"/>
        <v>0</v>
      </c>
      <c r="AB171" s="583">
        <f t="shared" si="427"/>
        <v>0</v>
      </c>
      <c r="AC171" s="583">
        <f t="shared" si="427"/>
        <v>0</v>
      </c>
      <c r="AD171" s="583">
        <f t="shared" si="427"/>
        <v>0</v>
      </c>
      <c r="AE171" s="583">
        <f t="shared" si="427"/>
        <v>0</v>
      </c>
      <c r="AF171" s="583">
        <f t="shared" si="427"/>
        <v>0</v>
      </c>
      <c r="AG171" s="583">
        <f t="shared" si="427"/>
        <v>0</v>
      </c>
      <c r="AH171" s="583">
        <f t="shared" si="427"/>
        <v>0</v>
      </c>
      <c r="AI171" s="583">
        <f t="shared" si="427"/>
        <v>0</v>
      </c>
      <c r="AJ171" s="583">
        <f t="shared" si="427"/>
        <v>0</v>
      </c>
      <c r="AK171" s="583">
        <f t="shared" si="427"/>
        <v>0</v>
      </c>
      <c r="AL171" s="583">
        <f t="shared" si="427"/>
        <v>0</v>
      </c>
      <c r="AM171" s="583">
        <f t="shared" si="427"/>
        <v>0</v>
      </c>
      <c r="AN171" s="583">
        <f t="shared" si="427"/>
        <v>0</v>
      </c>
      <c r="AO171" s="583">
        <f t="shared" si="427"/>
        <v>0</v>
      </c>
      <c r="AP171" s="583">
        <f t="shared" si="427"/>
        <v>0</v>
      </c>
      <c r="AQ171" s="583">
        <f t="shared" si="427"/>
        <v>0</v>
      </c>
      <c r="AR171" s="583">
        <f t="shared" si="427"/>
        <v>0</v>
      </c>
      <c r="AS171" s="583">
        <f t="shared" si="427"/>
        <v>0</v>
      </c>
      <c r="AT171" s="583">
        <f t="shared" si="427"/>
        <v>0</v>
      </c>
      <c r="AU171" s="583">
        <f t="shared" si="427"/>
        <v>0</v>
      </c>
      <c r="AV171" s="583">
        <f t="shared" si="427"/>
        <v>0</v>
      </c>
      <c r="AW171" s="583">
        <f t="shared" si="427"/>
        <v>0</v>
      </c>
      <c r="AX171" s="583">
        <f t="shared" si="427"/>
        <v>0</v>
      </c>
      <c r="AY171" s="583">
        <f t="shared" si="427"/>
        <v>0</v>
      </c>
      <c r="AZ171" s="583">
        <f t="shared" si="427"/>
        <v>0</v>
      </c>
      <c r="BA171" s="583">
        <f t="shared" si="427"/>
        <v>0</v>
      </c>
      <c r="BB171" s="583">
        <f t="shared" si="427"/>
        <v>0</v>
      </c>
      <c r="BC171" s="583">
        <f t="shared" si="427"/>
        <v>0</v>
      </c>
      <c r="BD171" s="583">
        <f t="shared" si="427"/>
        <v>0</v>
      </c>
      <c r="BE171" s="583">
        <f t="shared" si="427"/>
        <v>0</v>
      </c>
      <c r="BF171" s="583">
        <f t="shared" si="427"/>
        <v>0</v>
      </c>
      <c r="BG171" s="583">
        <f t="shared" si="427"/>
        <v>0</v>
      </c>
      <c r="BH171" s="583">
        <f t="shared" si="427"/>
        <v>0</v>
      </c>
      <c r="BI171" s="583">
        <f t="shared" si="427"/>
        <v>0</v>
      </c>
      <c r="BJ171" s="583">
        <f t="shared" si="427"/>
        <v>0</v>
      </c>
      <c r="BK171" s="583">
        <f t="shared" si="427"/>
        <v>0</v>
      </c>
      <c r="BL171" s="583">
        <f t="shared" si="427"/>
        <v>0</v>
      </c>
      <c r="BM171" s="583">
        <f t="shared" si="427"/>
        <v>0</v>
      </c>
      <c r="BN171" s="583">
        <f t="shared" si="427"/>
        <v>0</v>
      </c>
      <c r="BO171" s="583">
        <f t="shared" si="427"/>
        <v>0</v>
      </c>
      <c r="BP171" s="583">
        <f t="shared" si="427"/>
        <v>0</v>
      </c>
      <c r="BQ171" s="583">
        <f t="shared" si="427"/>
        <v>0</v>
      </c>
      <c r="BR171" s="583">
        <f t="shared" si="427"/>
        <v>0</v>
      </c>
      <c r="BS171" s="583">
        <f t="shared" si="427"/>
        <v>0</v>
      </c>
      <c r="BT171" s="583">
        <f t="shared" si="427"/>
        <v>0</v>
      </c>
      <c r="BU171" s="583">
        <f t="shared" si="427"/>
        <v>0</v>
      </c>
      <c r="BV171" s="583">
        <f t="shared" si="427"/>
        <v>0</v>
      </c>
      <c r="BW171" s="583">
        <f t="shared" si="427"/>
        <v>0</v>
      </c>
      <c r="BX171" s="583">
        <f t="shared" si="427"/>
        <v>0</v>
      </c>
      <c r="BY171" s="583">
        <f t="shared" si="427"/>
        <v>0</v>
      </c>
      <c r="BZ171" s="583">
        <f t="shared" si="427"/>
        <v>0</v>
      </c>
      <c r="CA171" s="583">
        <f t="shared" si="427"/>
        <v>0</v>
      </c>
      <c r="CB171" s="583">
        <f t="shared" si="427"/>
        <v>0</v>
      </c>
      <c r="CC171" s="583">
        <f t="shared" ref="CC171:DA171" si="428">+SUMPRODUCT($K157:$K166,CC157:CC166)</f>
        <v>0</v>
      </c>
      <c r="CD171" s="583">
        <f t="shared" si="428"/>
        <v>0</v>
      </c>
      <c r="CE171" s="583">
        <f t="shared" si="428"/>
        <v>0</v>
      </c>
      <c r="CF171" s="583">
        <f t="shared" si="428"/>
        <v>0</v>
      </c>
      <c r="CG171" s="583">
        <f t="shared" si="428"/>
        <v>0</v>
      </c>
      <c r="CH171" s="583">
        <f t="shared" si="428"/>
        <v>0</v>
      </c>
      <c r="CI171" s="583">
        <f t="shared" si="428"/>
        <v>0</v>
      </c>
      <c r="CJ171" s="583">
        <f t="shared" si="428"/>
        <v>0</v>
      </c>
      <c r="CK171" s="583">
        <f t="shared" si="428"/>
        <v>0</v>
      </c>
      <c r="CL171" s="583">
        <f t="shared" si="428"/>
        <v>0</v>
      </c>
      <c r="CM171" s="583">
        <f t="shared" si="428"/>
        <v>0</v>
      </c>
      <c r="CN171" s="583">
        <f t="shared" si="428"/>
        <v>0</v>
      </c>
      <c r="CO171" s="583">
        <f t="shared" si="428"/>
        <v>0</v>
      </c>
      <c r="CP171" s="583">
        <f t="shared" si="428"/>
        <v>0</v>
      </c>
      <c r="CQ171" s="583">
        <f t="shared" si="428"/>
        <v>0</v>
      </c>
      <c r="CR171" s="583">
        <f t="shared" si="428"/>
        <v>0</v>
      </c>
      <c r="CS171" s="583">
        <f t="shared" si="428"/>
        <v>0</v>
      </c>
      <c r="CT171" s="583">
        <f t="shared" si="428"/>
        <v>0</v>
      </c>
      <c r="CU171" s="583">
        <f t="shared" si="428"/>
        <v>0</v>
      </c>
      <c r="CV171" s="583">
        <f t="shared" si="428"/>
        <v>0</v>
      </c>
      <c r="CW171" s="583">
        <f t="shared" si="428"/>
        <v>0</v>
      </c>
      <c r="CX171" s="583">
        <f t="shared" si="428"/>
        <v>0</v>
      </c>
      <c r="CY171" s="583">
        <f t="shared" si="428"/>
        <v>0</v>
      </c>
      <c r="CZ171" s="583">
        <f t="shared" si="428"/>
        <v>0</v>
      </c>
      <c r="DA171" s="583">
        <f t="shared" si="428"/>
        <v>0</v>
      </c>
    </row>
    <row r="172" spans="2:110" hidden="1" x14ac:dyDescent="0.35">
      <c r="D172" s="440"/>
      <c r="I172" s="781" t="str">
        <f>'D2'!J99</f>
        <v>Airborne pollutants emisssions</v>
      </c>
      <c r="J172" s="782"/>
      <c r="K172" s="782"/>
      <c r="L172" s="782"/>
      <c r="M172" s="585">
        <f>NPV(G.Asm!$F$40,P172:INDEX(P172:DA172,RP))</f>
        <v>0</v>
      </c>
      <c r="N172" s="585">
        <f ca="1">SUMIF($P$155:$CZT$155,"&lt;="&amp;RP,P172:DA172)</f>
        <v>0</v>
      </c>
      <c r="P172" s="583">
        <f>+SUMPRODUCT($L157:$L166,P157:P166)</f>
        <v>0</v>
      </c>
      <c r="Q172" s="583">
        <f t="shared" ref="Q172:CB172" si="429">+SUMPRODUCT($L157:$L166,Q157:Q166)</f>
        <v>0</v>
      </c>
      <c r="R172" s="583">
        <f t="shared" si="429"/>
        <v>0</v>
      </c>
      <c r="S172" s="583">
        <f t="shared" si="429"/>
        <v>0</v>
      </c>
      <c r="T172" s="583">
        <f t="shared" si="429"/>
        <v>0</v>
      </c>
      <c r="U172" s="583">
        <f t="shared" si="429"/>
        <v>0</v>
      </c>
      <c r="V172" s="583">
        <f t="shared" si="429"/>
        <v>0</v>
      </c>
      <c r="W172" s="583">
        <f t="shared" si="429"/>
        <v>0</v>
      </c>
      <c r="X172" s="583">
        <f t="shared" si="429"/>
        <v>0</v>
      </c>
      <c r="Y172" s="583">
        <f t="shared" si="429"/>
        <v>0</v>
      </c>
      <c r="Z172" s="583">
        <f t="shared" si="429"/>
        <v>0</v>
      </c>
      <c r="AA172" s="583">
        <f t="shared" si="429"/>
        <v>0</v>
      </c>
      <c r="AB172" s="583">
        <f t="shared" si="429"/>
        <v>0</v>
      </c>
      <c r="AC172" s="583">
        <f t="shared" si="429"/>
        <v>0</v>
      </c>
      <c r="AD172" s="583">
        <f t="shared" si="429"/>
        <v>0</v>
      </c>
      <c r="AE172" s="583">
        <f t="shared" si="429"/>
        <v>0</v>
      </c>
      <c r="AF172" s="583">
        <f t="shared" si="429"/>
        <v>0</v>
      </c>
      <c r="AG172" s="583">
        <f t="shared" si="429"/>
        <v>0</v>
      </c>
      <c r="AH172" s="583">
        <f t="shared" si="429"/>
        <v>0</v>
      </c>
      <c r="AI172" s="583">
        <f t="shared" si="429"/>
        <v>0</v>
      </c>
      <c r="AJ172" s="583">
        <f t="shared" si="429"/>
        <v>0</v>
      </c>
      <c r="AK172" s="583">
        <f t="shared" si="429"/>
        <v>0</v>
      </c>
      <c r="AL172" s="583">
        <f t="shared" si="429"/>
        <v>0</v>
      </c>
      <c r="AM172" s="583">
        <f t="shared" si="429"/>
        <v>0</v>
      </c>
      <c r="AN172" s="583">
        <f t="shared" si="429"/>
        <v>0</v>
      </c>
      <c r="AO172" s="583">
        <f t="shared" si="429"/>
        <v>0</v>
      </c>
      <c r="AP172" s="583">
        <f t="shared" si="429"/>
        <v>0</v>
      </c>
      <c r="AQ172" s="583">
        <f t="shared" si="429"/>
        <v>0</v>
      </c>
      <c r="AR172" s="583">
        <f t="shared" si="429"/>
        <v>0</v>
      </c>
      <c r="AS172" s="583">
        <f t="shared" si="429"/>
        <v>0</v>
      </c>
      <c r="AT172" s="583">
        <f t="shared" si="429"/>
        <v>0</v>
      </c>
      <c r="AU172" s="583">
        <f t="shared" si="429"/>
        <v>0</v>
      </c>
      <c r="AV172" s="583">
        <f t="shared" si="429"/>
        <v>0</v>
      </c>
      <c r="AW172" s="583">
        <f t="shared" si="429"/>
        <v>0</v>
      </c>
      <c r="AX172" s="583">
        <f t="shared" si="429"/>
        <v>0</v>
      </c>
      <c r="AY172" s="583">
        <f t="shared" si="429"/>
        <v>0</v>
      </c>
      <c r="AZ172" s="583">
        <f t="shared" si="429"/>
        <v>0</v>
      </c>
      <c r="BA172" s="583">
        <f t="shared" si="429"/>
        <v>0</v>
      </c>
      <c r="BB172" s="583">
        <f t="shared" si="429"/>
        <v>0</v>
      </c>
      <c r="BC172" s="583">
        <f t="shared" si="429"/>
        <v>0</v>
      </c>
      <c r="BD172" s="583">
        <f t="shared" si="429"/>
        <v>0</v>
      </c>
      <c r="BE172" s="583">
        <f t="shared" si="429"/>
        <v>0</v>
      </c>
      <c r="BF172" s="583">
        <f t="shared" si="429"/>
        <v>0</v>
      </c>
      <c r="BG172" s="583">
        <f t="shared" si="429"/>
        <v>0</v>
      </c>
      <c r="BH172" s="583">
        <f t="shared" si="429"/>
        <v>0</v>
      </c>
      <c r="BI172" s="583">
        <f t="shared" si="429"/>
        <v>0</v>
      </c>
      <c r="BJ172" s="583">
        <f t="shared" si="429"/>
        <v>0</v>
      </c>
      <c r="BK172" s="583">
        <f t="shared" si="429"/>
        <v>0</v>
      </c>
      <c r="BL172" s="583">
        <f t="shared" si="429"/>
        <v>0</v>
      </c>
      <c r="BM172" s="583">
        <f t="shared" si="429"/>
        <v>0</v>
      </c>
      <c r="BN172" s="583">
        <f t="shared" si="429"/>
        <v>0</v>
      </c>
      <c r="BO172" s="583">
        <f t="shared" si="429"/>
        <v>0</v>
      </c>
      <c r="BP172" s="583">
        <f t="shared" si="429"/>
        <v>0</v>
      </c>
      <c r="BQ172" s="583">
        <f t="shared" si="429"/>
        <v>0</v>
      </c>
      <c r="BR172" s="583">
        <f t="shared" si="429"/>
        <v>0</v>
      </c>
      <c r="BS172" s="583">
        <f t="shared" si="429"/>
        <v>0</v>
      </c>
      <c r="BT172" s="583">
        <f t="shared" si="429"/>
        <v>0</v>
      </c>
      <c r="BU172" s="583">
        <f t="shared" si="429"/>
        <v>0</v>
      </c>
      <c r="BV172" s="583">
        <f t="shared" si="429"/>
        <v>0</v>
      </c>
      <c r="BW172" s="583">
        <f t="shared" si="429"/>
        <v>0</v>
      </c>
      <c r="BX172" s="583">
        <f t="shared" si="429"/>
        <v>0</v>
      </c>
      <c r="BY172" s="583">
        <f t="shared" si="429"/>
        <v>0</v>
      </c>
      <c r="BZ172" s="583">
        <f t="shared" si="429"/>
        <v>0</v>
      </c>
      <c r="CA172" s="583">
        <f t="shared" si="429"/>
        <v>0</v>
      </c>
      <c r="CB172" s="583">
        <f t="shared" si="429"/>
        <v>0</v>
      </c>
      <c r="CC172" s="583">
        <f t="shared" ref="CC172:DA172" si="430">+SUMPRODUCT($L157:$L166,CC157:CC166)</f>
        <v>0</v>
      </c>
      <c r="CD172" s="583">
        <f t="shared" si="430"/>
        <v>0</v>
      </c>
      <c r="CE172" s="583">
        <f t="shared" si="430"/>
        <v>0</v>
      </c>
      <c r="CF172" s="583">
        <f t="shared" si="430"/>
        <v>0</v>
      </c>
      <c r="CG172" s="583">
        <f t="shared" si="430"/>
        <v>0</v>
      </c>
      <c r="CH172" s="583">
        <f t="shared" si="430"/>
        <v>0</v>
      </c>
      <c r="CI172" s="583">
        <f t="shared" si="430"/>
        <v>0</v>
      </c>
      <c r="CJ172" s="583">
        <f t="shared" si="430"/>
        <v>0</v>
      </c>
      <c r="CK172" s="583">
        <f t="shared" si="430"/>
        <v>0</v>
      </c>
      <c r="CL172" s="583">
        <f t="shared" si="430"/>
        <v>0</v>
      </c>
      <c r="CM172" s="583">
        <f t="shared" si="430"/>
        <v>0</v>
      </c>
      <c r="CN172" s="583">
        <f t="shared" si="430"/>
        <v>0</v>
      </c>
      <c r="CO172" s="583">
        <f t="shared" si="430"/>
        <v>0</v>
      </c>
      <c r="CP172" s="583">
        <f t="shared" si="430"/>
        <v>0</v>
      </c>
      <c r="CQ172" s="583">
        <f t="shared" si="430"/>
        <v>0</v>
      </c>
      <c r="CR172" s="583">
        <f t="shared" si="430"/>
        <v>0</v>
      </c>
      <c r="CS172" s="583">
        <f t="shared" si="430"/>
        <v>0</v>
      </c>
      <c r="CT172" s="583">
        <f t="shared" si="430"/>
        <v>0</v>
      </c>
      <c r="CU172" s="583">
        <f t="shared" si="430"/>
        <v>0</v>
      </c>
      <c r="CV172" s="583">
        <f t="shared" si="430"/>
        <v>0</v>
      </c>
      <c r="CW172" s="583">
        <f t="shared" si="430"/>
        <v>0</v>
      </c>
      <c r="CX172" s="583">
        <f t="shared" si="430"/>
        <v>0</v>
      </c>
      <c r="CY172" s="583">
        <f t="shared" si="430"/>
        <v>0</v>
      </c>
      <c r="CZ172" s="583">
        <f t="shared" si="430"/>
        <v>0</v>
      </c>
      <c r="DA172" s="583">
        <f t="shared" si="430"/>
        <v>0</v>
      </c>
    </row>
    <row r="173" spans="2:110" hidden="1" x14ac:dyDescent="0.35">
      <c r="D173" s="440"/>
      <c r="I173" s="782" t="str">
        <f>'D2'!J98</f>
        <v xml:space="preserve">Noise emissions </v>
      </c>
      <c r="J173" s="782"/>
      <c r="K173" s="782"/>
      <c r="L173" s="782"/>
      <c r="M173" s="585">
        <f>NPV(G.Asm!$F$40,P173:INDEX(P173:DA173,RP))</f>
        <v>0</v>
      </c>
      <c r="N173" s="585">
        <f ca="1">SUMIF($P$155:$CZT$155,"&lt;="&amp;RP,P173:DA173)</f>
        <v>0</v>
      </c>
      <c r="P173" s="583">
        <f>+SUMPRODUCT($N157:$N166,P157:P166)</f>
        <v>0</v>
      </c>
      <c r="Q173" s="583">
        <f t="shared" ref="Q173:CB173" si="431">+SUMPRODUCT($N157:$N166,Q157:Q166)</f>
        <v>0</v>
      </c>
      <c r="R173" s="583">
        <f t="shared" si="431"/>
        <v>0</v>
      </c>
      <c r="S173" s="583">
        <f t="shared" si="431"/>
        <v>0</v>
      </c>
      <c r="T173" s="583">
        <f t="shared" si="431"/>
        <v>0</v>
      </c>
      <c r="U173" s="583">
        <f t="shared" si="431"/>
        <v>0</v>
      </c>
      <c r="V173" s="583">
        <f t="shared" si="431"/>
        <v>0</v>
      </c>
      <c r="W173" s="583">
        <f t="shared" si="431"/>
        <v>0</v>
      </c>
      <c r="X173" s="583">
        <f t="shared" si="431"/>
        <v>0</v>
      </c>
      <c r="Y173" s="583">
        <f t="shared" si="431"/>
        <v>0</v>
      </c>
      <c r="Z173" s="583">
        <f t="shared" si="431"/>
        <v>0</v>
      </c>
      <c r="AA173" s="583">
        <f t="shared" si="431"/>
        <v>0</v>
      </c>
      <c r="AB173" s="583">
        <f t="shared" si="431"/>
        <v>0</v>
      </c>
      <c r="AC173" s="583">
        <f t="shared" si="431"/>
        <v>0</v>
      </c>
      <c r="AD173" s="583">
        <f t="shared" si="431"/>
        <v>0</v>
      </c>
      <c r="AE173" s="583">
        <f t="shared" si="431"/>
        <v>0</v>
      </c>
      <c r="AF173" s="583">
        <f t="shared" si="431"/>
        <v>0</v>
      </c>
      <c r="AG173" s="583">
        <f t="shared" si="431"/>
        <v>0</v>
      </c>
      <c r="AH173" s="583">
        <f t="shared" si="431"/>
        <v>0</v>
      </c>
      <c r="AI173" s="583">
        <f t="shared" si="431"/>
        <v>0</v>
      </c>
      <c r="AJ173" s="583">
        <f t="shared" si="431"/>
        <v>0</v>
      </c>
      <c r="AK173" s="583">
        <f t="shared" si="431"/>
        <v>0</v>
      </c>
      <c r="AL173" s="583">
        <f t="shared" si="431"/>
        <v>0</v>
      </c>
      <c r="AM173" s="583">
        <f t="shared" si="431"/>
        <v>0</v>
      </c>
      <c r="AN173" s="583">
        <f t="shared" si="431"/>
        <v>0</v>
      </c>
      <c r="AO173" s="583">
        <f t="shared" si="431"/>
        <v>0</v>
      </c>
      <c r="AP173" s="583">
        <f t="shared" si="431"/>
        <v>0</v>
      </c>
      <c r="AQ173" s="583">
        <f t="shared" si="431"/>
        <v>0</v>
      </c>
      <c r="AR173" s="583">
        <f t="shared" si="431"/>
        <v>0</v>
      </c>
      <c r="AS173" s="583">
        <f t="shared" si="431"/>
        <v>0</v>
      </c>
      <c r="AT173" s="583">
        <f t="shared" si="431"/>
        <v>0</v>
      </c>
      <c r="AU173" s="583">
        <f t="shared" si="431"/>
        <v>0</v>
      </c>
      <c r="AV173" s="583">
        <f t="shared" si="431"/>
        <v>0</v>
      </c>
      <c r="AW173" s="583">
        <f t="shared" si="431"/>
        <v>0</v>
      </c>
      <c r="AX173" s="583">
        <f t="shared" si="431"/>
        <v>0</v>
      </c>
      <c r="AY173" s="583">
        <f t="shared" si="431"/>
        <v>0</v>
      </c>
      <c r="AZ173" s="583">
        <f t="shared" si="431"/>
        <v>0</v>
      </c>
      <c r="BA173" s="583">
        <f t="shared" si="431"/>
        <v>0</v>
      </c>
      <c r="BB173" s="583">
        <f t="shared" si="431"/>
        <v>0</v>
      </c>
      <c r="BC173" s="583">
        <f t="shared" si="431"/>
        <v>0</v>
      </c>
      <c r="BD173" s="583">
        <f t="shared" si="431"/>
        <v>0</v>
      </c>
      <c r="BE173" s="583">
        <f t="shared" si="431"/>
        <v>0</v>
      </c>
      <c r="BF173" s="583">
        <f t="shared" si="431"/>
        <v>0</v>
      </c>
      <c r="BG173" s="583">
        <f t="shared" si="431"/>
        <v>0</v>
      </c>
      <c r="BH173" s="583">
        <f t="shared" si="431"/>
        <v>0</v>
      </c>
      <c r="BI173" s="583">
        <f t="shared" si="431"/>
        <v>0</v>
      </c>
      <c r="BJ173" s="583">
        <f t="shared" si="431"/>
        <v>0</v>
      </c>
      <c r="BK173" s="583">
        <f t="shared" si="431"/>
        <v>0</v>
      </c>
      <c r="BL173" s="583">
        <f t="shared" si="431"/>
        <v>0</v>
      </c>
      <c r="BM173" s="583">
        <f t="shared" si="431"/>
        <v>0</v>
      </c>
      <c r="BN173" s="583">
        <f t="shared" si="431"/>
        <v>0</v>
      </c>
      <c r="BO173" s="583">
        <f t="shared" si="431"/>
        <v>0</v>
      </c>
      <c r="BP173" s="583">
        <f t="shared" si="431"/>
        <v>0</v>
      </c>
      <c r="BQ173" s="583">
        <f t="shared" si="431"/>
        <v>0</v>
      </c>
      <c r="BR173" s="583">
        <f t="shared" si="431"/>
        <v>0</v>
      </c>
      <c r="BS173" s="583">
        <f t="shared" si="431"/>
        <v>0</v>
      </c>
      <c r="BT173" s="583">
        <f t="shared" si="431"/>
        <v>0</v>
      </c>
      <c r="BU173" s="583">
        <f t="shared" si="431"/>
        <v>0</v>
      </c>
      <c r="BV173" s="583">
        <f t="shared" si="431"/>
        <v>0</v>
      </c>
      <c r="BW173" s="583">
        <f t="shared" si="431"/>
        <v>0</v>
      </c>
      <c r="BX173" s="583">
        <f t="shared" si="431"/>
        <v>0</v>
      </c>
      <c r="BY173" s="583">
        <f t="shared" si="431"/>
        <v>0</v>
      </c>
      <c r="BZ173" s="583">
        <f t="shared" si="431"/>
        <v>0</v>
      </c>
      <c r="CA173" s="583">
        <f t="shared" si="431"/>
        <v>0</v>
      </c>
      <c r="CB173" s="583">
        <f t="shared" si="431"/>
        <v>0</v>
      </c>
      <c r="CC173" s="583">
        <f t="shared" ref="CC173:DA173" si="432">+SUMPRODUCT($N157:$N166,CC157:CC166)</f>
        <v>0</v>
      </c>
      <c r="CD173" s="583">
        <f t="shared" si="432"/>
        <v>0</v>
      </c>
      <c r="CE173" s="583">
        <f t="shared" si="432"/>
        <v>0</v>
      </c>
      <c r="CF173" s="583">
        <f t="shared" si="432"/>
        <v>0</v>
      </c>
      <c r="CG173" s="583">
        <f t="shared" si="432"/>
        <v>0</v>
      </c>
      <c r="CH173" s="583">
        <f t="shared" si="432"/>
        <v>0</v>
      </c>
      <c r="CI173" s="583">
        <f t="shared" si="432"/>
        <v>0</v>
      </c>
      <c r="CJ173" s="583">
        <f t="shared" si="432"/>
        <v>0</v>
      </c>
      <c r="CK173" s="583">
        <f t="shared" si="432"/>
        <v>0</v>
      </c>
      <c r="CL173" s="583">
        <f t="shared" si="432"/>
        <v>0</v>
      </c>
      <c r="CM173" s="583">
        <f t="shared" si="432"/>
        <v>0</v>
      </c>
      <c r="CN173" s="583">
        <f t="shared" si="432"/>
        <v>0</v>
      </c>
      <c r="CO173" s="583">
        <f t="shared" si="432"/>
        <v>0</v>
      </c>
      <c r="CP173" s="583">
        <f t="shared" si="432"/>
        <v>0</v>
      </c>
      <c r="CQ173" s="583">
        <f t="shared" si="432"/>
        <v>0</v>
      </c>
      <c r="CR173" s="583">
        <f t="shared" si="432"/>
        <v>0</v>
      </c>
      <c r="CS173" s="583">
        <f t="shared" si="432"/>
        <v>0</v>
      </c>
      <c r="CT173" s="583">
        <f t="shared" si="432"/>
        <v>0</v>
      </c>
      <c r="CU173" s="583">
        <f t="shared" si="432"/>
        <v>0</v>
      </c>
      <c r="CV173" s="583">
        <f t="shared" si="432"/>
        <v>0</v>
      </c>
      <c r="CW173" s="583">
        <f t="shared" si="432"/>
        <v>0</v>
      </c>
      <c r="CX173" s="583">
        <f t="shared" si="432"/>
        <v>0</v>
      </c>
      <c r="CY173" s="583">
        <f t="shared" si="432"/>
        <v>0</v>
      </c>
      <c r="CZ173" s="583">
        <f t="shared" si="432"/>
        <v>0</v>
      </c>
      <c r="DA173" s="583">
        <f t="shared" si="432"/>
        <v>0</v>
      </c>
    </row>
    <row r="174" spans="2:110" hidden="1" x14ac:dyDescent="0.35">
      <c r="D174" s="440"/>
      <c r="P174" s="584"/>
      <c r="Q174" s="584"/>
      <c r="R174" s="584"/>
      <c r="S174" s="584"/>
      <c r="T174" s="584"/>
      <c r="U174" s="584"/>
      <c r="V174" s="584"/>
      <c r="W174" s="584"/>
      <c r="X174" s="584"/>
      <c r="Y174" s="584"/>
      <c r="Z174" s="584"/>
      <c r="AA174" s="584"/>
      <c r="AB174" s="584"/>
      <c r="AC174" s="584"/>
      <c r="AD174" s="584"/>
      <c r="AE174" s="584"/>
      <c r="AF174" s="584"/>
      <c r="AG174" s="584"/>
      <c r="AH174" s="584"/>
      <c r="AI174" s="584"/>
      <c r="AJ174" s="584"/>
      <c r="AK174" s="584"/>
      <c r="AL174" s="584"/>
      <c r="AM174" s="584"/>
      <c r="AN174" s="584"/>
      <c r="AO174" s="584"/>
      <c r="AP174" s="584"/>
      <c r="AQ174" s="584"/>
      <c r="AR174" s="584"/>
      <c r="AS174" s="584"/>
      <c r="AT174" s="584"/>
      <c r="AU174" s="584"/>
      <c r="AV174" s="584"/>
      <c r="AW174" s="584"/>
      <c r="AX174" s="584"/>
      <c r="AY174" s="584"/>
      <c r="AZ174" s="584"/>
      <c r="BA174" s="584"/>
      <c r="BB174" s="584"/>
      <c r="BC174" s="584"/>
      <c r="BD174" s="584"/>
      <c r="BE174" s="584"/>
      <c r="BF174" s="584"/>
      <c r="BG174" s="584"/>
      <c r="BH174" s="584"/>
      <c r="BI174" s="584"/>
      <c r="BJ174" s="584"/>
      <c r="BK174" s="584"/>
      <c r="BL174" s="584"/>
      <c r="BM174" s="584"/>
      <c r="BN174" s="584"/>
      <c r="BO174" s="584"/>
      <c r="BP174" s="584"/>
      <c r="BQ174" s="584"/>
      <c r="BR174" s="584"/>
      <c r="BS174" s="584"/>
      <c r="BT174" s="584"/>
      <c r="BU174" s="584"/>
      <c r="BV174" s="584"/>
      <c r="BW174" s="584"/>
      <c r="BX174" s="584"/>
      <c r="BY174" s="584"/>
      <c r="BZ174" s="584"/>
      <c r="CA174" s="584"/>
      <c r="CB174" s="584"/>
      <c r="CC174" s="584"/>
      <c r="CD174" s="584"/>
      <c r="CE174" s="584"/>
      <c r="CF174" s="584"/>
      <c r="CG174" s="584"/>
      <c r="CH174" s="584"/>
      <c r="CI174" s="584"/>
      <c r="CJ174" s="584"/>
      <c r="CK174" s="584"/>
      <c r="CL174" s="584"/>
      <c r="CM174" s="584"/>
      <c r="CN174" s="584"/>
      <c r="CO174" s="584"/>
      <c r="CP174" s="584"/>
      <c r="CQ174" s="584"/>
      <c r="CR174" s="584"/>
      <c r="CS174" s="584"/>
      <c r="CT174" s="584"/>
      <c r="CU174" s="584"/>
      <c r="CV174" s="584"/>
      <c r="CW174" s="584"/>
      <c r="CX174" s="584"/>
      <c r="CY174" s="584"/>
      <c r="CZ174" s="584"/>
      <c r="DA174" s="584"/>
    </row>
    <row r="175" spans="2:110" ht="25.5" hidden="1" customHeight="1" x14ac:dyDescent="0.35">
      <c r="D175" s="440"/>
      <c r="I175" s="700" t="s">
        <v>146</v>
      </c>
      <c r="J175" s="700"/>
      <c r="K175" s="700"/>
      <c r="L175" s="700"/>
      <c r="M175" s="187" t="s">
        <v>3</v>
      </c>
      <c r="N175" s="187" t="s">
        <v>4</v>
      </c>
      <c r="P175" s="584"/>
      <c r="Q175" s="584"/>
      <c r="R175" s="584"/>
      <c r="S175" s="584"/>
      <c r="T175" s="584"/>
      <c r="U175" s="584"/>
      <c r="V175" s="584"/>
      <c r="W175" s="584"/>
      <c r="X175" s="584"/>
      <c r="Y175" s="584"/>
      <c r="Z175" s="584"/>
      <c r="AA175" s="584"/>
      <c r="AB175" s="584"/>
      <c r="AC175" s="584"/>
      <c r="AD175" s="584"/>
      <c r="AE175" s="584"/>
      <c r="AF175" s="584"/>
      <c r="AG175" s="584"/>
      <c r="AH175" s="584"/>
      <c r="AI175" s="584"/>
      <c r="AJ175" s="584"/>
      <c r="AK175" s="584"/>
      <c r="AL175" s="584"/>
      <c r="AM175" s="584"/>
      <c r="AN175" s="584"/>
      <c r="AO175" s="584"/>
      <c r="AP175" s="584"/>
      <c r="AQ175" s="584"/>
      <c r="AR175" s="584"/>
      <c r="AS175" s="584"/>
      <c r="AT175" s="584"/>
      <c r="AU175" s="584"/>
      <c r="AV175" s="584"/>
      <c r="AW175" s="584"/>
      <c r="AX175" s="584"/>
      <c r="AY175" s="584"/>
      <c r="AZ175" s="584"/>
      <c r="BA175" s="584"/>
      <c r="BB175" s="584"/>
      <c r="BC175" s="584"/>
      <c r="BD175" s="584"/>
      <c r="BE175" s="584"/>
      <c r="BF175" s="584"/>
      <c r="BG175" s="584"/>
      <c r="BH175" s="584"/>
      <c r="BI175" s="584"/>
      <c r="BJ175" s="584"/>
      <c r="BK175" s="584"/>
      <c r="BL175" s="584"/>
      <c r="BM175" s="584"/>
      <c r="BN175" s="584"/>
      <c r="BO175" s="584"/>
      <c r="BP175" s="584"/>
      <c r="BQ175" s="584"/>
      <c r="BR175" s="584"/>
      <c r="BS175" s="584"/>
      <c r="BT175" s="584"/>
      <c r="BU175" s="584"/>
      <c r="BV175" s="584"/>
      <c r="BW175" s="584"/>
      <c r="BX175" s="584"/>
      <c r="BY175" s="584"/>
      <c r="BZ175" s="584"/>
      <c r="CA175" s="584"/>
      <c r="CB175" s="584"/>
      <c r="CC175" s="584"/>
      <c r="CD175" s="584"/>
      <c r="CE175" s="584"/>
      <c r="CF175" s="584"/>
      <c r="CG175" s="584"/>
      <c r="CH175" s="584"/>
      <c r="CI175" s="584"/>
      <c r="CJ175" s="584"/>
      <c r="CK175" s="584"/>
      <c r="CL175" s="584"/>
      <c r="CM175" s="584"/>
      <c r="CN175" s="584"/>
      <c r="CO175" s="584"/>
      <c r="CP175" s="584"/>
      <c r="CQ175" s="584"/>
      <c r="CR175" s="584"/>
      <c r="CS175" s="584"/>
      <c r="CT175" s="584"/>
      <c r="CU175" s="584"/>
      <c r="CV175" s="584"/>
      <c r="CW175" s="584"/>
      <c r="CX175" s="584"/>
      <c r="CY175" s="584"/>
      <c r="CZ175" s="584"/>
      <c r="DA175" s="584"/>
    </row>
    <row r="176" spans="2:110" ht="14.9" hidden="1" customHeight="1" x14ac:dyDescent="0.35">
      <c r="D176" s="440"/>
      <c r="I176" s="782" t="s">
        <v>105</v>
      </c>
      <c r="J176" s="782"/>
      <c r="K176" s="782"/>
      <c r="L176" s="782"/>
      <c r="M176" s="585">
        <f>NPV(G.Asm!$F$40,P176:INDEX(P176:DA176,RP))</f>
        <v>0</v>
      </c>
      <c r="N176" s="585">
        <f ca="1">SUMIF($P$155:$CZT$155,"&lt;="&amp;RP,P176:DA176)</f>
        <v>0</v>
      </c>
      <c r="P176" s="583">
        <f>+SUMPRODUCT($M157:$M166,P157:P166)</f>
        <v>0</v>
      </c>
      <c r="Q176" s="583">
        <f t="shared" ref="Q176:CB176" si="433">+SUMPRODUCT($M157:$M166,Q157:Q166)</f>
        <v>0</v>
      </c>
      <c r="R176" s="583">
        <f t="shared" si="433"/>
        <v>0</v>
      </c>
      <c r="S176" s="583">
        <f t="shared" si="433"/>
        <v>0</v>
      </c>
      <c r="T176" s="583">
        <f t="shared" si="433"/>
        <v>0</v>
      </c>
      <c r="U176" s="583">
        <f t="shared" si="433"/>
        <v>0</v>
      </c>
      <c r="V176" s="583">
        <f t="shared" si="433"/>
        <v>0</v>
      </c>
      <c r="W176" s="583">
        <f t="shared" si="433"/>
        <v>0</v>
      </c>
      <c r="X176" s="583">
        <f t="shared" si="433"/>
        <v>0</v>
      </c>
      <c r="Y176" s="583">
        <f t="shared" si="433"/>
        <v>0</v>
      </c>
      <c r="Z176" s="583">
        <f t="shared" si="433"/>
        <v>0</v>
      </c>
      <c r="AA176" s="583">
        <f t="shared" si="433"/>
        <v>0</v>
      </c>
      <c r="AB176" s="583">
        <f t="shared" si="433"/>
        <v>0</v>
      </c>
      <c r="AC176" s="583">
        <f t="shared" si="433"/>
        <v>0</v>
      </c>
      <c r="AD176" s="583">
        <f t="shared" si="433"/>
        <v>0</v>
      </c>
      <c r="AE176" s="583">
        <f t="shared" si="433"/>
        <v>0</v>
      </c>
      <c r="AF176" s="583">
        <f t="shared" si="433"/>
        <v>0</v>
      </c>
      <c r="AG176" s="583">
        <f t="shared" si="433"/>
        <v>0</v>
      </c>
      <c r="AH176" s="583">
        <f t="shared" si="433"/>
        <v>0</v>
      </c>
      <c r="AI176" s="583">
        <f t="shared" si="433"/>
        <v>0</v>
      </c>
      <c r="AJ176" s="583">
        <f t="shared" si="433"/>
        <v>0</v>
      </c>
      <c r="AK176" s="583">
        <f t="shared" si="433"/>
        <v>0</v>
      </c>
      <c r="AL176" s="583">
        <f t="shared" si="433"/>
        <v>0</v>
      </c>
      <c r="AM176" s="583">
        <f t="shared" si="433"/>
        <v>0</v>
      </c>
      <c r="AN176" s="583">
        <f t="shared" si="433"/>
        <v>0</v>
      </c>
      <c r="AO176" s="583">
        <f t="shared" si="433"/>
        <v>0</v>
      </c>
      <c r="AP176" s="583">
        <f t="shared" si="433"/>
        <v>0</v>
      </c>
      <c r="AQ176" s="583">
        <f t="shared" si="433"/>
        <v>0</v>
      </c>
      <c r="AR176" s="583">
        <f t="shared" si="433"/>
        <v>0</v>
      </c>
      <c r="AS176" s="583">
        <f t="shared" si="433"/>
        <v>0</v>
      </c>
      <c r="AT176" s="583">
        <f t="shared" si="433"/>
        <v>0</v>
      </c>
      <c r="AU176" s="583">
        <f t="shared" si="433"/>
        <v>0</v>
      </c>
      <c r="AV176" s="583">
        <f t="shared" si="433"/>
        <v>0</v>
      </c>
      <c r="AW176" s="583">
        <f t="shared" si="433"/>
        <v>0</v>
      </c>
      <c r="AX176" s="583">
        <f t="shared" si="433"/>
        <v>0</v>
      </c>
      <c r="AY176" s="583">
        <f t="shared" si="433"/>
        <v>0</v>
      </c>
      <c r="AZ176" s="583">
        <f t="shared" si="433"/>
        <v>0</v>
      </c>
      <c r="BA176" s="583">
        <f t="shared" si="433"/>
        <v>0</v>
      </c>
      <c r="BB176" s="583">
        <f t="shared" si="433"/>
        <v>0</v>
      </c>
      <c r="BC176" s="583">
        <f t="shared" si="433"/>
        <v>0</v>
      </c>
      <c r="BD176" s="583">
        <f t="shared" si="433"/>
        <v>0</v>
      </c>
      <c r="BE176" s="583">
        <f t="shared" si="433"/>
        <v>0</v>
      </c>
      <c r="BF176" s="583">
        <f t="shared" si="433"/>
        <v>0</v>
      </c>
      <c r="BG176" s="583">
        <f t="shared" si="433"/>
        <v>0</v>
      </c>
      <c r="BH176" s="583">
        <f t="shared" si="433"/>
        <v>0</v>
      </c>
      <c r="BI176" s="583">
        <f t="shared" si="433"/>
        <v>0</v>
      </c>
      <c r="BJ176" s="583">
        <f t="shared" si="433"/>
        <v>0</v>
      </c>
      <c r="BK176" s="583">
        <f t="shared" si="433"/>
        <v>0</v>
      </c>
      <c r="BL176" s="583">
        <f t="shared" si="433"/>
        <v>0</v>
      </c>
      <c r="BM176" s="583">
        <f t="shared" si="433"/>
        <v>0</v>
      </c>
      <c r="BN176" s="583">
        <f t="shared" si="433"/>
        <v>0</v>
      </c>
      <c r="BO176" s="583">
        <f t="shared" si="433"/>
        <v>0</v>
      </c>
      <c r="BP176" s="583">
        <f t="shared" si="433"/>
        <v>0</v>
      </c>
      <c r="BQ176" s="583">
        <f t="shared" si="433"/>
        <v>0</v>
      </c>
      <c r="BR176" s="583">
        <f t="shared" si="433"/>
        <v>0</v>
      </c>
      <c r="BS176" s="583">
        <f t="shared" si="433"/>
        <v>0</v>
      </c>
      <c r="BT176" s="583">
        <f t="shared" si="433"/>
        <v>0</v>
      </c>
      <c r="BU176" s="583">
        <f t="shared" si="433"/>
        <v>0</v>
      </c>
      <c r="BV176" s="583">
        <f t="shared" si="433"/>
        <v>0</v>
      </c>
      <c r="BW176" s="583">
        <f t="shared" si="433"/>
        <v>0</v>
      </c>
      <c r="BX176" s="583">
        <f t="shared" si="433"/>
        <v>0</v>
      </c>
      <c r="BY176" s="583">
        <f t="shared" si="433"/>
        <v>0</v>
      </c>
      <c r="BZ176" s="583">
        <f t="shared" si="433"/>
        <v>0</v>
      </c>
      <c r="CA176" s="583">
        <f t="shared" si="433"/>
        <v>0</v>
      </c>
      <c r="CB176" s="583">
        <f t="shared" si="433"/>
        <v>0</v>
      </c>
      <c r="CC176" s="583">
        <f t="shared" ref="CC176:DA176" si="434">+SUMPRODUCT($M157:$M166,CC157:CC166)</f>
        <v>0</v>
      </c>
      <c r="CD176" s="583">
        <f t="shared" si="434"/>
        <v>0</v>
      </c>
      <c r="CE176" s="583">
        <f t="shared" si="434"/>
        <v>0</v>
      </c>
      <c r="CF176" s="583">
        <f t="shared" si="434"/>
        <v>0</v>
      </c>
      <c r="CG176" s="583">
        <f t="shared" si="434"/>
        <v>0</v>
      </c>
      <c r="CH176" s="583">
        <f t="shared" si="434"/>
        <v>0</v>
      </c>
      <c r="CI176" s="583">
        <f t="shared" si="434"/>
        <v>0</v>
      </c>
      <c r="CJ176" s="583">
        <f t="shared" si="434"/>
        <v>0</v>
      </c>
      <c r="CK176" s="583">
        <f t="shared" si="434"/>
        <v>0</v>
      </c>
      <c r="CL176" s="583">
        <f t="shared" si="434"/>
        <v>0</v>
      </c>
      <c r="CM176" s="583">
        <f t="shared" si="434"/>
        <v>0</v>
      </c>
      <c r="CN176" s="583">
        <f t="shared" si="434"/>
        <v>0</v>
      </c>
      <c r="CO176" s="583">
        <f t="shared" si="434"/>
        <v>0</v>
      </c>
      <c r="CP176" s="583">
        <f t="shared" si="434"/>
        <v>0</v>
      </c>
      <c r="CQ176" s="583">
        <f t="shared" si="434"/>
        <v>0</v>
      </c>
      <c r="CR176" s="583">
        <f t="shared" si="434"/>
        <v>0</v>
      </c>
      <c r="CS176" s="583">
        <f t="shared" si="434"/>
        <v>0</v>
      </c>
      <c r="CT176" s="583">
        <f t="shared" si="434"/>
        <v>0</v>
      </c>
      <c r="CU176" s="583">
        <f t="shared" si="434"/>
        <v>0</v>
      </c>
      <c r="CV176" s="583">
        <f t="shared" si="434"/>
        <v>0</v>
      </c>
      <c r="CW176" s="583">
        <f t="shared" si="434"/>
        <v>0</v>
      </c>
      <c r="CX176" s="583">
        <f t="shared" si="434"/>
        <v>0</v>
      </c>
      <c r="CY176" s="583">
        <f t="shared" si="434"/>
        <v>0</v>
      </c>
      <c r="CZ176" s="583">
        <f t="shared" si="434"/>
        <v>0</v>
      </c>
      <c r="DA176" s="583">
        <f t="shared" si="434"/>
        <v>0</v>
      </c>
    </row>
    <row r="177" spans="2:110" hidden="1" x14ac:dyDescent="0.35">
      <c r="D177" s="440"/>
      <c r="E177" s="441"/>
      <c r="F177" s="441"/>
      <c r="H177" s="444"/>
    </row>
    <row r="178" spans="2:110" hidden="1" x14ac:dyDescent="0.35">
      <c r="D178" s="440"/>
      <c r="E178" s="679" t="str">
        <f>IF(DD181&gt;0,DD180,IF($DF181&gt;0,DF180,""))</f>
        <v/>
      </c>
      <c r="F178" s="679"/>
      <c r="G178" s="780"/>
      <c r="H178" s="780"/>
      <c r="I178" s="780"/>
    </row>
    <row r="179" spans="2:110" ht="15.5" hidden="1" x14ac:dyDescent="0.35">
      <c r="C179" s="439"/>
      <c r="D179" s="440"/>
      <c r="E179" s="679"/>
      <c r="F179" s="679"/>
      <c r="G179" s="780"/>
      <c r="H179" s="780"/>
      <c r="I179" s="780"/>
      <c r="K179" s="441"/>
      <c r="L179" s="441"/>
      <c r="DD179" s="404" t="str">
        <f>$DD$7</f>
        <v>Zero value checking</v>
      </c>
      <c r="DF179" s="404" t="str">
        <f>$DF$7</f>
        <v>Row completion checking</v>
      </c>
    </row>
    <row r="180" spans="2:110" ht="15.5" hidden="1" x14ac:dyDescent="0.35">
      <c r="C180" s="439" t="s">
        <v>853</v>
      </c>
      <c r="D180" s="440"/>
      <c r="L180" s="441"/>
      <c r="N180" s="785" t="s">
        <v>500</v>
      </c>
      <c r="P180" s="188">
        <v>1</v>
      </c>
      <c r="Q180" s="188">
        <v>2</v>
      </c>
      <c r="R180" s="188">
        <v>3</v>
      </c>
      <c r="S180" s="188">
        <v>4</v>
      </c>
      <c r="T180" s="188">
        <v>5</v>
      </c>
      <c r="U180" s="188">
        <v>6</v>
      </c>
      <c r="V180" s="188">
        <v>7</v>
      </c>
      <c r="W180" s="188">
        <v>8</v>
      </c>
      <c r="X180" s="188">
        <v>9</v>
      </c>
      <c r="Y180" s="188">
        <v>10</v>
      </c>
      <c r="Z180" s="188">
        <v>11</v>
      </c>
      <c r="AA180" s="188">
        <v>12</v>
      </c>
      <c r="AB180" s="188">
        <v>13</v>
      </c>
      <c r="AC180" s="188">
        <v>14</v>
      </c>
      <c r="AD180" s="188">
        <v>15</v>
      </c>
      <c r="AE180" s="188">
        <v>16</v>
      </c>
      <c r="AF180" s="188">
        <v>17</v>
      </c>
      <c r="AG180" s="188">
        <v>18</v>
      </c>
      <c r="AH180" s="188">
        <v>19</v>
      </c>
      <c r="AI180" s="188">
        <v>20</v>
      </c>
      <c r="AJ180" s="188">
        <v>21</v>
      </c>
      <c r="AK180" s="188">
        <v>22</v>
      </c>
      <c r="AL180" s="188">
        <v>23</v>
      </c>
      <c r="AM180" s="188">
        <v>24</v>
      </c>
      <c r="AN180" s="188">
        <v>25</v>
      </c>
      <c r="AO180" s="188">
        <v>26</v>
      </c>
      <c r="AP180" s="188">
        <v>27</v>
      </c>
      <c r="AQ180" s="188">
        <v>28</v>
      </c>
      <c r="AR180" s="188">
        <v>29</v>
      </c>
      <c r="AS180" s="188">
        <v>30</v>
      </c>
      <c r="AT180" s="188">
        <v>31</v>
      </c>
      <c r="AU180" s="188">
        <v>32</v>
      </c>
      <c r="AV180" s="188">
        <v>33</v>
      </c>
      <c r="AW180" s="188">
        <v>34</v>
      </c>
      <c r="AX180" s="188">
        <v>35</v>
      </c>
      <c r="AY180" s="188">
        <v>36</v>
      </c>
      <c r="AZ180" s="188">
        <v>37</v>
      </c>
      <c r="BA180" s="188">
        <v>38</v>
      </c>
      <c r="BB180" s="188">
        <v>39</v>
      </c>
      <c r="BC180" s="188">
        <v>40</v>
      </c>
      <c r="BD180" s="188">
        <v>41</v>
      </c>
      <c r="BE180" s="188">
        <v>42</v>
      </c>
      <c r="BF180" s="188">
        <v>43</v>
      </c>
      <c r="BG180" s="188">
        <v>44</v>
      </c>
      <c r="BH180" s="188">
        <v>45</v>
      </c>
      <c r="BI180" s="188">
        <v>46</v>
      </c>
      <c r="BJ180" s="188">
        <v>47</v>
      </c>
      <c r="BK180" s="188">
        <v>48</v>
      </c>
      <c r="BL180" s="188">
        <v>49</v>
      </c>
      <c r="BM180" s="188">
        <v>50</v>
      </c>
      <c r="BN180" s="188">
        <v>51</v>
      </c>
      <c r="BO180" s="188">
        <v>52</v>
      </c>
      <c r="BP180" s="188">
        <v>53</v>
      </c>
      <c r="BQ180" s="188">
        <v>54</v>
      </c>
      <c r="BR180" s="188">
        <v>55</v>
      </c>
      <c r="BS180" s="188">
        <v>56</v>
      </c>
      <c r="BT180" s="188">
        <v>57</v>
      </c>
      <c r="BU180" s="188">
        <v>58</v>
      </c>
      <c r="BV180" s="188">
        <v>59</v>
      </c>
      <c r="BW180" s="188">
        <v>60</v>
      </c>
      <c r="BX180" s="188">
        <v>61</v>
      </c>
      <c r="BY180" s="188">
        <v>62</v>
      </c>
      <c r="BZ180" s="188">
        <v>63</v>
      </c>
      <c r="CA180" s="188">
        <v>64</v>
      </c>
      <c r="CB180" s="188">
        <v>65</v>
      </c>
      <c r="CC180" s="188">
        <v>66</v>
      </c>
      <c r="CD180" s="188">
        <v>67</v>
      </c>
      <c r="CE180" s="188">
        <v>68</v>
      </c>
      <c r="CF180" s="188">
        <v>69</v>
      </c>
      <c r="CG180" s="188">
        <v>70</v>
      </c>
      <c r="CH180" s="188">
        <v>71</v>
      </c>
      <c r="CI180" s="188">
        <v>72</v>
      </c>
      <c r="CJ180" s="188">
        <v>73</v>
      </c>
      <c r="CK180" s="188">
        <v>74</v>
      </c>
      <c r="CL180" s="188">
        <v>75</v>
      </c>
      <c r="CM180" s="188">
        <v>76</v>
      </c>
      <c r="CN180" s="188">
        <v>77</v>
      </c>
      <c r="CO180" s="188">
        <v>78</v>
      </c>
      <c r="CP180" s="188">
        <v>79</v>
      </c>
      <c r="CQ180" s="188">
        <v>80</v>
      </c>
      <c r="CR180" s="188">
        <v>81</v>
      </c>
      <c r="CS180" s="188">
        <v>82</v>
      </c>
      <c r="CT180" s="188">
        <v>83</v>
      </c>
      <c r="CU180" s="188">
        <v>84</v>
      </c>
      <c r="CV180" s="188">
        <v>85</v>
      </c>
      <c r="CW180" s="188">
        <v>86</v>
      </c>
      <c r="CX180" s="188">
        <v>87</v>
      </c>
      <c r="CY180" s="188">
        <v>88</v>
      </c>
      <c r="CZ180" s="188">
        <v>89</v>
      </c>
      <c r="DA180" s="188">
        <v>90</v>
      </c>
      <c r="DD180" s="404" t="str">
        <f>$DD$8</f>
        <v>No empty cells can be left in a row – please fill with values or zeros instead</v>
      </c>
      <c r="DF180" s="404" t="str">
        <f>$DF$8</f>
        <v>Row should be fully completed with inputs</v>
      </c>
    </row>
    <row r="181" spans="2:110" hidden="1" x14ac:dyDescent="0.35">
      <c r="C181" s="239" t="s">
        <v>398</v>
      </c>
      <c r="D181" s="440"/>
      <c r="E181" s="787" t="s">
        <v>490</v>
      </c>
      <c r="F181" s="788"/>
      <c r="G181" s="787" t="s">
        <v>399</v>
      </c>
      <c r="H181" s="789"/>
      <c r="I181" s="788"/>
      <c r="L181" s="441"/>
      <c r="N181" s="786" t="s">
        <v>500</v>
      </c>
      <c r="P181" s="188">
        <f>+P156</f>
        <v>2022</v>
      </c>
      <c r="Q181" s="188">
        <f t="shared" ref="Q181:CB181" si="435">+Q156</f>
        <v>2023</v>
      </c>
      <c r="R181" s="188">
        <f t="shared" si="435"/>
        <v>2024</v>
      </c>
      <c r="S181" s="188">
        <f t="shared" si="435"/>
        <v>2025</v>
      </c>
      <c r="T181" s="188">
        <f t="shared" si="435"/>
        <v>2026</v>
      </c>
      <c r="U181" s="188">
        <f t="shared" si="435"/>
        <v>2027</v>
      </c>
      <c r="V181" s="188">
        <f t="shared" si="435"/>
        <v>2028</v>
      </c>
      <c r="W181" s="188">
        <f t="shared" si="435"/>
        <v>2029</v>
      </c>
      <c r="X181" s="188">
        <f t="shared" si="435"/>
        <v>2030</v>
      </c>
      <c r="Y181" s="188">
        <f t="shared" si="435"/>
        <v>2031</v>
      </c>
      <c r="Z181" s="188">
        <f t="shared" si="435"/>
        <v>2032</v>
      </c>
      <c r="AA181" s="188">
        <f t="shared" si="435"/>
        <v>2033</v>
      </c>
      <c r="AB181" s="188">
        <f t="shared" si="435"/>
        <v>2034</v>
      </c>
      <c r="AC181" s="188">
        <f t="shared" si="435"/>
        <v>2035</v>
      </c>
      <c r="AD181" s="188">
        <f t="shared" si="435"/>
        <v>2036</v>
      </c>
      <c r="AE181" s="188">
        <f t="shared" si="435"/>
        <v>2037</v>
      </c>
      <c r="AF181" s="188">
        <f t="shared" si="435"/>
        <v>2038</v>
      </c>
      <c r="AG181" s="188">
        <f t="shared" si="435"/>
        <v>2039</v>
      </c>
      <c r="AH181" s="188">
        <f t="shared" si="435"/>
        <v>2040</v>
      </c>
      <c r="AI181" s="188">
        <f t="shared" si="435"/>
        <v>2041</v>
      </c>
      <c r="AJ181" s="188">
        <f t="shared" si="435"/>
        <v>2042</v>
      </c>
      <c r="AK181" s="188">
        <f t="shared" si="435"/>
        <v>2043</v>
      </c>
      <c r="AL181" s="188">
        <f t="shared" si="435"/>
        <v>2044</v>
      </c>
      <c r="AM181" s="188">
        <f t="shared" si="435"/>
        <v>2045</v>
      </c>
      <c r="AN181" s="188">
        <f t="shared" si="435"/>
        <v>2046</v>
      </c>
      <c r="AO181" s="188">
        <f t="shared" si="435"/>
        <v>2047</v>
      </c>
      <c r="AP181" s="188">
        <f t="shared" si="435"/>
        <v>2048</v>
      </c>
      <c r="AQ181" s="188">
        <f t="shared" si="435"/>
        <v>2049</v>
      </c>
      <c r="AR181" s="188">
        <f t="shared" si="435"/>
        <v>2050</v>
      </c>
      <c r="AS181" s="188">
        <f t="shared" si="435"/>
        <v>2051</v>
      </c>
      <c r="AT181" s="188">
        <f t="shared" si="435"/>
        <v>2052</v>
      </c>
      <c r="AU181" s="188">
        <f t="shared" si="435"/>
        <v>2053</v>
      </c>
      <c r="AV181" s="188">
        <f t="shared" si="435"/>
        <v>2054</v>
      </c>
      <c r="AW181" s="188">
        <f t="shared" si="435"/>
        <v>2055</v>
      </c>
      <c r="AX181" s="188">
        <f t="shared" si="435"/>
        <v>2056</v>
      </c>
      <c r="AY181" s="188">
        <f t="shared" si="435"/>
        <v>2057</v>
      </c>
      <c r="AZ181" s="188">
        <f t="shared" si="435"/>
        <v>2058</v>
      </c>
      <c r="BA181" s="188">
        <f t="shared" si="435"/>
        <v>2059</v>
      </c>
      <c r="BB181" s="188">
        <f t="shared" si="435"/>
        <v>2060</v>
      </c>
      <c r="BC181" s="188">
        <f t="shared" si="435"/>
        <v>2061</v>
      </c>
      <c r="BD181" s="188">
        <f t="shared" si="435"/>
        <v>2062</v>
      </c>
      <c r="BE181" s="188">
        <f t="shared" si="435"/>
        <v>2063</v>
      </c>
      <c r="BF181" s="188">
        <f t="shared" si="435"/>
        <v>2064</v>
      </c>
      <c r="BG181" s="188">
        <f t="shared" si="435"/>
        <v>2065</v>
      </c>
      <c r="BH181" s="188">
        <f t="shared" si="435"/>
        <v>2066</v>
      </c>
      <c r="BI181" s="188">
        <f t="shared" si="435"/>
        <v>2067</v>
      </c>
      <c r="BJ181" s="188">
        <f t="shared" si="435"/>
        <v>2068</v>
      </c>
      <c r="BK181" s="188">
        <f t="shared" si="435"/>
        <v>2069</v>
      </c>
      <c r="BL181" s="188">
        <f t="shared" si="435"/>
        <v>2070</v>
      </c>
      <c r="BM181" s="188">
        <f t="shared" si="435"/>
        <v>2071</v>
      </c>
      <c r="BN181" s="188">
        <f t="shared" si="435"/>
        <v>2072</v>
      </c>
      <c r="BO181" s="188">
        <f t="shared" si="435"/>
        <v>2073</v>
      </c>
      <c r="BP181" s="188">
        <f t="shared" si="435"/>
        <v>2074</v>
      </c>
      <c r="BQ181" s="188">
        <f t="shared" si="435"/>
        <v>2075</v>
      </c>
      <c r="BR181" s="188">
        <f t="shared" si="435"/>
        <v>2076</v>
      </c>
      <c r="BS181" s="188">
        <f t="shared" si="435"/>
        <v>2077</v>
      </c>
      <c r="BT181" s="188">
        <f t="shared" si="435"/>
        <v>2078</v>
      </c>
      <c r="BU181" s="188">
        <f t="shared" si="435"/>
        <v>2079</v>
      </c>
      <c r="BV181" s="188">
        <f t="shared" si="435"/>
        <v>2080</v>
      </c>
      <c r="BW181" s="188">
        <f t="shared" si="435"/>
        <v>2081</v>
      </c>
      <c r="BX181" s="188">
        <f t="shared" si="435"/>
        <v>2082</v>
      </c>
      <c r="BY181" s="188">
        <f t="shared" si="435"/>
        <v>2083</v>
      </c>
      <c r="BZ181" s="188">
        <f t="shared" si="435"/>
        <v>2084</v>
      </c>
      <c r="CA181" s="188">
        <f t="shared" si="435"/>
        <v>2085</v>
      </c>
      <c r="CB181" s="188">
        <f t="shared" si="435"/>
        <v>2086</v>
      </c>
      <c r="CC181" s="188">
        <f t="shared" ref="CC181:DA181" si="436">+CC156</f>
        <v>2087</v>
      </c>
      <c r="CD181" s="188">
        <f t="shared" si="436"/>
        <v>2088</v>
      </c>
      <c r="CE181" s="188">
        <f t="shared" si="436"/>
        <v>2089</v>
      </c>
      <c r="CF181" s="188">
        <f t="shared" si="436"/>
        <v>2090</v>
      </c>
      <c r="CG181" s="188">
        <f t="shared" si="436"/>
        <v>2091</v>
      </c>
      <c r="CH181" s="188">
        <f t="shared" si="436"/>
        <v>2092</v>
      </c>
      <c r="CI181" s="188">
        <f t="shared" si="436"/>
        <v>2093</v>
      </c>
      <c r="CJ181" s="188">
        <f t="shared" si="436"/>
        <v>2094</v>
      </c>
      <c r="CK181" s="188">
        <f t="shared" si="436"/>
        <v>2095</v>
      </c>
      <c r="CL181" s="188">
        <f t="shared" si="436"/>
        <v>2096</v>
      </c>
      <c r="CM181" s="188">
        <f t="shared" si="436"/>
        <v>2097</v>
      </c>
      <c r="CN181" s="188">
        <f t="shared" si="436"/>
        <v>2098</v>
      </c>
      <c r="CO181" s="188">
        <f t="shared" si="436"/>
        <v>2099</v>
      </c>
      <c r="CP181" s="188">
        <f t="shared" si="436"/>
        <v>2100</v>
      </c>
      <c r="CQ181" s="188">
        <f t="shared" si="436"/>
        <v>2101</v>
      </c>
      <c r="CR181" s="188">
        <f t="shared" si="436"/>
        <v>2102</v>
      </c>
      <c r="CS181" s="188">
        <f t="shared" si="436"/>
        <v>2103</v>
      </c>
      <c r="CT181" s="188">
        <f t="shared" si="436"/>
        <v>2104</v>
      </c>
      <c r="CU181" s="188">
        <f t="shared" si="436"/>
        <v>2105</v>
      </c>
      <c r="CV181" s="188">
        <f t="shared" si="436"/>
        <v>2106</v>
      </c>
      <c r="CW181" s="188">
        <f t="shared" si="436"/>
        <v>2107</v>
      </c>
      <c r="CX181" s="188">
        <f t="shared" si="436"/>
        <v>2108</v>
      </c>
      <c r="CY181" s="188">
        <f t="shared" si="436"/>
        <v>2109</v>
      </c>
      <c r="CZ181" s="188">
        <f t="shared" si="436"/>
        <v>2110</v>
      </c>
      <c r="DA181" s="188">
        <f t="shared" si="436"/>
        <v>2111</v>
      </c>
      <c r="DD181" s="404">
        <f>COUNTIF(DD182:DD191,"Error")</f>
        <v>0</v>
      </c>
      <c r="DF181" s="404">
        <f>COUNTIF(DF182:DF191,"Error")</f>
        <v>0</v>
      </c>
    </row>
    <row r="182" spans="2:110" hidden="1" x14ac:dyDescent="0.35">
      <c r="B182" s="481" t="s">
        <v>856</v>
      </c>
      <c r="C182" s="474"/>
      <c r="D182" s="440"/>
      <c r="E182" s="783"/>
      <c r="F182" s="783"/>
      <c r="G182" s="784"/>
      <c r="H182" s="784"/>
      <c r="I182" s="784"/>
      <c r="J182" s="472" t="str">
        <f>CONCATENATE(E182," ",G182)</f>
        <v xml:space="preserve"> </v>
      </c>
      <c r="L182" s="441"/>
      <c r="N182" s="443">
        <f t="shared" ref="N182:N191" si="437">IF(G182="",0,VLOOKUP($B$1,$N$446:$AA$477,MATCH(J182,$N$446:$AA$446,0),FALSE))</f>
        <v>0</v>
      </c>
      <c r="P182" s="483">
        <v>0</v>
      </c>
      <c r="Q182" s="483">
        <v>0</v>
      </c>
      <c r="R182" s="483">
        <v>0</v>
      </c>
      <c r="S182" s="483">
        <v>0</v>
      </c>
      <c r="T182" s="483">
        <v>0</v>
      </c>
      <c r="U182" s="483">
        <v>0</v>
      </c>
      <c r="V182" s="483">
        <v>0</v>
      </c>
      <c r="W182" s="483">
        <v>0</v>
      </c>
      <c r="X182" s="483">
        <v>0</v>
      </c>
      <c r="Y182" s="483">
        <v>0</v>
      </c>
      <c r="Z182" s="483">
        <v>0</v>
      </c>
      <c r="AA182" s="483">
        <v>0</v>
      </c>
      <c r="AB182" s="483">
        <v>0</v>
      </c>
      <c r="AC182" s="483">
        <v>0</v>
      </c>
      <c r="AD182" s="483">
        <v>0</v>
      </c>
      <c r="AE182" s="483">
        <v>0</v>
      </c>
      <c r="AF182" s="483">
        <v>0</v>
      </c>
      <c r="AG182" s="483">
        <v>0</v>
      </c>
      <c r="AH182" s="483">
        <v>0</v>
      </c>
      <c r="AI182" s="483">
        <v>0</v>
      </c>
      <c r="AJ182" s="483">
        <v>0</v>
      </c>
      <c r="AK182" s="483">
        <v>0</v>
      </c>
      <c r="AL182" s="483">
        <v>0</v>
      </c>
      <c r="AM182" s="483">
        <v>0</v>
      </c>
      <c r="AN182" s="483">
        <v>0</v>
      </c>
      <c r="AO182" s="483">
        <v>0</v>
      </c>
      <c r="AP182" s="483">
        <v>0</v>
      </c>
      <c r="AQ182" s="483">
        <v>0</v>
      </c>
      <c r="AR182" s="483">
        <v>0</v>
      </c>
      <c r="AS182" s="483">
        <v>0</v>
      </c>
      <c r="AT182" s="483">
        <v>0</v>
      </c>
      <c r="AU182" s="483">
        <v>0</v>
      </c>
      <c r="AV182" s="483">
        <v>0</v>
      </c>
      <c r="AW182" s="483">
        <v>0</v>
      </c>
      <c r="AX182" s="483">
        <v>0</v>
      </c>
      <c r="AY182" s="483">
        <v>0</v>
      </c>
      <c r="AZ182" s="483">
        <v>0</v>
      </c>
      <c r="BA182" s="483">
        <v>0</v>
      </c>
      <c r="BB182" s="483">
        <v>0</v>
      </c>
      <c r="BC182" s="483">
        <v>0</v>
      </c>
      <c r="BD182" s="483">
        <v>0</v>
      </c>
      <c r="BE182" s="483">
        <v>0</v>
      </c>
      <c r="BF182" s="483">
        <v>0</v>
      </c>
      <c r="BG182" s="483">
        <v>0</v>
      </c>
      <c r="BH182" s="483">
        <v>0</v>
      </c>
      <c r="BI182" s="483">
        <v>0</v>
      </c>
      <c r="BJ182" s="483">
        <v>0</v>
      </c>
      <c r="BK182" s="483">
        <v>0</v>
      </c>
      <c r="BL182" s="483">
        <v>0</v>
      </c>
      <c r="BM182" s="483">
        <v>0</v>
      </c>
      <c r="BN182" s="483">
        <v>0</v>
      </c>
      <c r="BO182" s="483">
        <v>0</v>
      </c>
      <c r="BP182" s="483">
        <v>0</v>
      </c>
      <c r="BQ182" s="483">
        <v>0</v>
      </c>
      <c r="BR182" s="483">
        <v>0</v>
      </c>
      <c r="BS182" s="483">
        <v>0</v>
      </c>
      <c r="BT182" s="483">
        <v>0</v>
      </c>
      <c r="BU182" s="483">
        <v>0</v>
      </c>
      <c r="BV182" s="483">
        <v>0</v>
      </c>
      <c r="BW182" s="483">
        <v>0</v>
      </c>
      <c r="BX182" s="483">
        <v>0</v>
      </c>
      <c r="BY182" s="483">
        <v>0</v>
      </c>
      <c r="BZ182" s="483">
        <v>0</v>
      </c>
      <c r="CA182" s="483">
        <v>0</v>
      </c>
      <c r="CB182" s="483">
        <v>0</v>
      </c>
      <c r="CC182" s="483">
        <v>0</v>
      </c>
      <c r="CD182" s="483">
        <v>0</v>
      </c>
      <c r="CE182" s="483">
        <v>0</v>
      </c>
      <c r="CF182" s="483">
        <v>0</v>
      </c>
      <c r="CG182" s="483">
        <v>0</v>
      </c>
      <c r="CH182" s="483">
        <v>0</v>
      </c>
      <c r="CI182" s="483">
        <v>0</v>
      </c>
      <c r="CJ182" s="483">
        <v>0</v>
      </c>
      <c r="CK182" s="483">
        <v>0</v>
      </c>
      <c r="CL182" s="483">
        <v>0</v>
      </c>
      <c r="CM182" s="483">
        <v>0</v>
      </c>
      <c r="CN182" s="483">
        <v>0</v>
      </c>
      <c r="CO182" s="483">
        <v>0</v>
      </c>
      <c r="CP182" s="483">
        <v>0</v>
      </c>
      <c r="CQ182" s="483">
        <v>0</v>
      </c>
      <c r="CR182" s="483">
        <v>0</v>
      </c>
      <c r="CS182" s="483">
        <v>0</v>
      </c>
      <c r="CT182" s="483">
        <v>0</v>
      </c>
      <c r="CU182" s="483">
        <v>0</v>
      </c>
      <c r="CV182" s="483">
        <v>0</v>
      </c>
      <c r="CW182" s="483">
        <v>0</v>
      </c>
      <c r="CX182" s="483">
        <v>0</v>
      </c>
      <c r="CY182" s="483">
        <v>0</v>
      </c>
      <c r="CZ182" s="483">
        <v>0</v>
      </c>
      <c r="DA182" s="483">
        <v>0</v>
      </c>
      <c r="DD182" s="478">
        <f>IF(COUNT(P182:INDEX(P182:DA182,RP))&lt;&gt;RP,"Error",0)</f>
        <v>0</v>
      </c>
      <c r="DF182" s="478">
        <f t="shared" ref="DF182:DF191" si="438">IF(OR(AND(C182="",E182="",G182="",SUMIF($P$8:$DA$8,"&lt;="&amp;RP,P182:DA182)=0),AND(C182&lt;&gt;"",E182&lt;&gt;"",SUMIF($P$8:$DA$8,"&lt;="&amp;RP,P182:DA182)&lt;&gt;0)),0,"Error")</f>
        <v>0</v>
      </c>
    </row>
    <row r="183" spans="2:110" hidden="1" x14ac:dyDescent="0.35">
      <c r="B183" s="481" t="s">
        <v>856</v>
      </c>
      <c r="C183" s="474"/>
      <c r="D183" s="440"/>
      <c r="E183" s="783"/>
      <c r="F183" s="783"/>
      <c r="G183" s="784"/>
      <c r="H183" s="784"/>
      <c r="I183" s="784"/>
      <c r="J183" s="472" t="str">
        <f t="shared" ref="J183:J191" si="439">CONCATENATE(E183," ",G183)</f>
        <v xml:space="preserve"> </v>
      </c>
      <c r="L183" s="441"/>
      <c r="N183" s="443">
        <f t="shared" si="437"/>
        <v>0</v>
      </c>
      <c r="P183" s="483">
        <v>0</v>
      </c>
      <c r="Q183" s="483">
        <v>0</v>
      </c>
      <c r="R183" s="483">
        <v>0</v>
      </c>
      <c r="S183" s="483">
        <v>0</v>
      </c>
      <c r="T183" s="483">
        <v>0</v>
      </c>
      <c r="U183" s="483">
        <v>0</v>
      </c>
      <c r="V183" s="483">
        <v>0</v>
      </c>
      <c r="W183" s="483">
        <v>0</v>
      </c>
      <c r="X183" s="483">
        <v>0</v>
      </c>
      <c r="Y183" s="483">
        <v>0</v>
      </c>
      <c r="Z183" s="483">
        <v>0</v>
      </c>
      <c r="AA183" s="483">
        <v>0</v>
      </c>
      <c r="AB183" s="483">
        <v>0</v>
      </c>
      <c r="AC183" s="483">
        <v>0</v>
      </c>
      <c r="AD183" s="483">
        <v>0</v>
      </c>
      <c r="AE183" s="483">
        <v>0</v>
      </c>
      <c r="AF183" s="483">
        <v>0</v>
      </c>
      <c r="AG183" s="483">
        <v>0</v>
      </c>
      <c r="AH183" s="483">
        <v>0</v>
      </c>
      <c r="AI183" s="483">
        <v>0</v>
      </c>
      <c r="AJ183" s="483">
        <v>0</v>
      </c>
      <c r="AK183" s="483">
        <v>0</v>
      </c>
      <c r="AL183" s="483">
        <v>0</v>
      </c>
      <c r="AM183" s="483">
        <v>0</v>
      </c>
      <c r="AN183" s="483">
        <v>0</v>
      </c>
      <c r="AO183" s="483">
        <v>0</v>
      </c>
      <c r="AP183" s="483">
        <v>0</v>
      </c>
      <c r="AQ183" s="483">
        <v>0</v>
      </c>
      <c r="AR183" s="483">
        <v>0</v>
      </c>
      <c r="AS183" s="483">
        <v>0</v>
      </c>
      <c r="AT183" s="483">
        <v>0</v>
      </c>
      <c r="AU183" s="483">
        <v>0</v>
      </c>
      <c r="AV183" s="483">
        <v>0</v>
      </c>
      <c r="AW183" s="483">
        <v>0</v>
      </c>
      <c r="AX183" s="483">
        <v>0</v>
      </c>
      <c r="AY183" s="483">
        <v>0</v>
      </c>
      <c r="AZ183" s="483">
        <v>0</v>
      </c>
      <c r="BA183" s="483">
        <v>0</v>
      </c>
      <c r="BB183" s="483">
        <v>0</v>
      </c>
      <c r="BC183" s="483">
        <v>0</v>
      </c>
      <c r="BD183" s="483">
        <v>0</v>
      </c>
      <c r="BE183" s="483">
        <v>0</v>
      </c>
      <c r="BF183" s="483">
        <v>0</v>
      </c>
      <c r="BG183" s="483">
        <v>0</v>
      </c>
      <c r="BH183" s="483">
        <v>0</v>
      </c>
      <c r="BI183" s="483">
        <v>0</v>
      </c>
      <c r="BJ183" s="483">
        <v>0</v>
      </c>
      <c r="BK183" s="483">
        <v>0</v>
      </c>
      <c r="BL183" s="483">
        <v>0</v>
      </c>
      <c r="BM183" s="483">
        <v>0</v>
      </c>
      <c r="BN183" s="483">
        <v>0</v>
      </c>
      <c r="BO183" s="483">
        <v>0</v>
      </c>
      <c r="BP183" s="483">
        <v>0</v>
      </c>
      <c r="BQ183" s="483">
        <v>0</v>
      </c>
      <c r="BR183" s="483">
        <v>0</v>
      </c>
      <c r="BS183" s="483">
        <v>0</v>
      </c>
      <c r="BT183" s="483">
        <v>0</v>
      </c>
      <c r="BU183" s="483">
        <v>0</v>
      </c>
      <c r="BV183" s="483">
        <v>0</v>
      </c>
      <c r="BW183" s="483">
        <v>0</v>
      </c>
      <c r="BX183" s="483">
        <v>0</v>
      </c>
      <c r="BY183" s="483">
        <v>0</v>
      </c>
      <c r="BZ183" s="483">
        <v>0</v>
      </c>
      <c r="CA183" s="483">
        <v>0</v>
      </c>
      <c r="CB183" s="483">
        <v>0</v>
      </c>
      <c r="CC183" s="483">
        <v>0</v>
      </c>
      <c r="CD183" s="483">
        <v>0</v>
      </c>
      <c r="CE183" s="483">
        <v>0</v>
      </c>
      <c r="CF183" s="483">
        <v>0</v>
      </c>
      <c r="CG183" s="483">
        <v>0</v>
      </c>
      <c r="CH183" s="483">
        <v>0</v>
      </c>
      <c r="CI183" s="483">
        <v>0</v>
      </c>
      <c r="CJ183" s="483">
        <v>0</v>
      </c>
      <c r="CK183" s="483">
        <v>0</v>
      </c>
      <c r="CL183" s="483">
        <v>0</v>
      </c>
      <c r="CM183" s="483">
        <v>0</v>
      </c>
      <c r="CN183" s="483">
        <v>0</v>
      </c>
      <c r="CO183" s="483">
        <v>0</v>
      </c>
      <c r="CP183" s="483">
        <v>0</v>
      </c>
      <c r="CQ183" s="483">
        <v>0</v>
      </c>
      <c r="CR183" s="483">
        <v>0</v>
      </c>
      <c r="CS183" s="483">
        <v>0</v>
      </c>
      <c r="CT183" s="483">
        <v>0</v>
      </c>
      <c r="CU183" s="483">
        <v>0</v>
      </c>
      <c r="CV183" s="483">
        <v>0</v>
      </c>
      <c r="CW183" s="483">
        <v>0</v>
      </c>
      <c r="CX183" s="483">
        <v>0</v>
      </c>
      <c r="CY183" s="483">
        <v>0</v>
      </c>
      <c r="CZ183" s="483">
        <v>0</v>
      </c>
      <c r="DA183" s="483">
        <v>0</v>
      </c>
      <c r="DD183" s="478">
        <f>IF(COUNT(P183:INDEX(P183:DA183,RP))&lt;&gt;RP,"Error",0)</f>
        <v>0</v>
      </c>
      <c r="DF183" s="478">
        <f t="shared" si="438"/>
        <v>0</v>
      </c>
    </row>
    <row r="184" spans="2:110" hidden="1" x14ac:dyDescent="0.35">
      <c r="B184" s="481" t="s">
        <v>856</v>
      </c>
      <c r="C184" s="474"/>
      <c r="D184" s="440"/>
      <c r="E184" s="783"/>
      <c r="F184" s="783"/>
      <c r="G184" s="784"/>
      <c r="H184" s="784"/>
      <c r="I184" s="784"/>
      <c r="J184" s="472" t="str">
        <f t="shared" si="439"/>
        <v xml:space="preserve"> </v>
      </c>
      <c r="L184" s="441"/>
      <c r="N184" s="443">
        <f t="shared" si="437"/>
        <v>0</v>
      </c>
      <c r="P184" s="483">
        <v>0</v>
      </c>
      <c r="Q184" s="483">
        <v>0</v>
      </c>
      <c r="R184" s="483">
        <v>0</v>
      </c>
      <c r="S184" s="483">
        <v>0</v>
      </c>
      <c r="T184" s="483">
        <v>0</v>
      </c>
      <c r="U184" s="483">
        <v>0</v>
      </c>
      <c r="V184" s="483">
        <v>0</v>
      </c>
      <c r="W184" s="483">
        <v>0</v>
      </c>
      <c r="X184" s="483">
        <v>0</v>
      </c>
      <c r="Y184" s="483">
        <v>0</v>
      </c>
      <c r="Z184" s="483">
        <v>0</v>
      </c>
      <c r="AA184" s="483">
        <v>0</v>
      </c>
      <c r="AB184" s="483">
        <v>0</v>
      </c>
      <c r="AC184" s="483">
        <v>0</v>
      </c>
      <c r="AD184" s="483">
        <v>0</v>
      </c>
      <c r="AE184" s="483">
        <v>0</v>
      </c>
      <c r="AF184" s="483">
        <v>0</v>
      </c>
      <c r="AG184" s="483">
        <v>0</v>
      </c>
      <c r="AH184" s="483">
        <v>0</v>
      </c>
      <c r="AI184" s="483">
        <v>0</v>
      </c>
      <c r="AJ184" s="483">
        <v>0</v>
      </c>
      <c r="AK184" s="483">
        <v>0</v>
      </c>
      <c r="AL184" s="483">
        <v>0</v>
      </c>
      <c r="AM184" s="483">
        <v>0</v>
      </c>
      <c r="AN184" s="483">
        <v>0</v>
      </c>
      <c r="AO184" s="483">
        <v>0</v>
      </c>
      <c r="AP184" s="483">
        <v>0</v>
      </c>
      <c r="AQ184" s="483">
        <v>0</v>
      </c>
      <c r="AR184" s="483">
        <v>0</v>
      </c>
      <c r="AS184" s="483">
        <v>0</v>
      </c>
      <c r="AT184" s="483">
        <v>0</v>
      </c>
      <c r="AU184" s="483">
        <v>0</v>
      </c>
      <c r="AV184" s="483">
        <v>0</v>
      </c>
      <c r="AW184" s="483">
        <v>0</v>
      </c>
      <c r="AX184" s="483">
        <v>0</v>
      </c>
      <c r="AY184" s="483">
        <v>0</v>
      </c>
      <c r="AZ184" s="483">
        <v>0</v>
      </c>
      <c r="BA184" s="483">
        <v>0</v>
      </c>
      <c r="BB184" s="483">
        <v>0</v>
      </c>
      <c r="BC184" s="483">
        <v>0</v>
      </c>
      <c r="BD184" s="483">
        <v>0</v>
      </c>
      <c r="BE184" s="483">
        <v>0</v>
      </c>
      <c r="BF184" s="483">
        <v>0</v>
      </c>
      <c r="BG184" s="483">
        <v>0</v>
      </c>
      <c r="BH184" s="483">
        <v>0</v>
      </c>
      <c r="BI184" s="483">
        <v>0</v>
      </c>
      <c r="BJ184" s="483">
        <v>0</v>
      </c>
      <c r="BK184" s="483">
        <v>0</v>
      </c>
      <c r="BL184" s="483">
        <v>0</v>
      </c>
      <c r="BM184" s="483">
        <v>0</v>
      </c>
      <c r="BN184" s="483">
        <v>0</v>
      </c>
      <c r="BO184" s="483">
        <v>0</v>
      </c>
      <c r="BP184" s="483">
        <v>0</v>
      </c>
      <c r="BQ184" s="483">
        <v>0</v>
      </c>
      <c r="BR184" s="483">
        <v>0</v>
      </c>
      <c r="BS184" s="483">
        <v>0</v>
      </c>
      <c r="BT184" s="483">
        <v>0</v>
      </c>
      <c r="BU184" s="483">
        <v>0</v>
      </c>
      <c r="BV184" s="483">
        <v>0</v>
      </c>
      <c r="BW184" s="483">
        <v>0</v>
      </c>
      <c r="BX184" s="483">
        <v>0</v>
      </c>
      <c r="BY184" s="483">
        <v>0</v>
      </c>
      <c r="BZ184" s="483">
        <v>0</v>
      </c>
      <c r="CA184" s="483">
        <v>0</v>
      </c>
      <c r="CB184" s="483">
        <v>0</v>
      </c>
      <c r="CC184" s="483">
        <v>0</v>
      </c>
      <c r="CD184" s="483">
        <v>0</v>
      </c>
      <c r="CE184" s="483">
        <v>0</v>
      </c>
      <c r="CF184" s="483">
        <v>0</v>
      </c>
      <c r="CG184" s="483">
        <v>0</v>
      </c>
      <c r="CH184" s="483">
        <v>0</v>
      </c>
      <c r="CI184" s="483">
        <v>0</v>
      </c>
      <c r="CJ184" s="483">
        <v>0</v>
      </c>
      <c r="CK184" s="483">
        <v>0</v>
      </c>
      <c r="CL184" s="483">
        <v>0</v>
      </c>
      <c r="CM184" s="483">
        <v>0</v>
      </c>
      <c r="CN184" s="483">
        <v>0</v>
      </c>
      <c r="CO184" s="483">
        <v>0</v>
      </c>
      <c r="CP184" s="483">
        <v>0</v>
      </c>
      <c r="CQ184" s="483">
        <v>0</v>
      </c>
      <c r="CR184" s="483">
        <v>0</v>
      </c>
      <c r="CS184" s="483">
        <v>0</v>
      </c>
      <c r="CT184" s="483">
        <v>0</v>
      </c>
      <c r="CU184" s="483">
        <v>0</v>
      </c>
      <c r="CV184" s="483">
        <v>0</v>
      </c>
      <c r="CW184" s="483">
        <v>0</v>
      </c>
      <c r="CX184" s="483">
        <v>0</v>
      </c>
      <c r="CY184" s="483">
        <v>0</v>
      </c>
      <c r="CZ184" s="483">
        <v>0</v>
      </c>
      <c r="DA184" s="483">
        <v>0</v>
      </c>
      <c r="DD184" s="478">
        <f>IF(COUNT(P184:INDEX(P184:DA184,RP))&lt;&gt;RP,"Error",0)</f>
        <v>0</v>
      </c>
      <c r="DF184" s="478">
        <f t="shared" si="438"/>
        <v>0</v>
      </c>
    </row>
    <row r="185" spans="2:110" hidden="1" x14ac:dyDescent="0.35">
      <c r="B185" s="481" t="s">
        <v>856</v>
      </c>
      <c r="C185" s="474"/>
      <c r="D185" s="440"/>
      <c r="E185" s="783"/>
      <c r="F185" s="783"/>
      <c r="G185" s="784"/>
      <c r="H185" s="784"/>
      <c r="I185" s="784"/>
      <c r="J185" s="472" t="str">
        <f t="shared" si="439"/>
        <v xml:space="preserve"> </v>
      </c>
      <c r="L185" s="441"/>
      <c r="N185" s="443">
        <f t="shared" si="437"/>
        <v>0</v>
      </c>
      <c r="P185" s="483">
        <v>0</v>
      </c>
      <c r="Q185" s="483">
        <v>0</v>
      </c>
      <c r="R185" s="483">
        <v>0</v>
      </c>
      <c r="S185" s="483">
        <v>0</v>
      </c>
      <c r="T185" s="483">
        <v>0</v>
      </c>
      <c r="U185" s="483">
        <v>0</v>
      </c>
      <c r="V185" s="483">
        <v>0</v>
      </c>
      <c r="W185" s="483">
        <v>0</v>
      </c>
      <c r="X185" s="483">
        <v>0</v>
      </c>
      <c r="Y185" s="483">
        <v>0</v>
      </c>
      <c r="Z185" s="483">
        <v>0</v>
      </c>
      <c r="AA185" s="483">
        <v>0</v>
      </c>
      <c r="AB185" s="483">
        <v>0</v>
      </c>
      <c r="AC185" s="483">
        <v>0</v>
      </c>
      <c r="AD185" s="483">
        <v>0</v>
      </c>
      <c r="AE185" s="483">
        <v>0</v>
      </c>
      <c r="AF185" s="483">
        <v>0</v>
      </c>
      <c r="AG185" s="483">
        <v>0</v>
      </c>
      <c r="AH185" s="483">
        <v>0</v>
      </c>
      <c r="AI185" s="483">
        <v>0</v>
      </c>
      <c r="AJ185" s="483">
        <v>0</v>
      </c>
      <c r="AK185" s="483">
        <v>0</v>
      </c>
      <c r="AL185" s="483">
        <v>0</v>
      </c>
      <c r="AM185" s="483">
        <v>0</v>
      </c>
      <c r="AN185" s="483">
        <v>0</v>
      </c>
      <c r="AO185" s="483">
        <v>0</v>
      </c>
      <c r="AP185" s="483">
        <v>0</v>
      </c>
      <c r="AQ185" s="483">
        <v>0</v>
      </c>
      <c r="AR185" s="483">
        <v>0</v>
      </c>
      <c r="AS185" s="483">
        <v>0</v>
      </c>
      <c r="AT185" s="483">
        <v>0</v>
      </c>
      <c r="AU185" s="483">
        <v>0</v>
      </c>
      <c r="AV185" s="483">
        <v>0</v>
      </c>
      <c r="AW185" s="483">
        <v>0</v>
      </c>
      <c r="AX185" s="483">
        <v>0</v>
      </c>
      <c r="AY185" s="483">
        <v>0</v>
      </c>
      <c r="AZ185" s="483">
        <v>0</v>
      </c>
      <c r="BA185" s="483">
        <v>0</v>
      </c>
      <c r="BB185" s="483">
        <v>0</v>
      </c>
      <c r="BC185" s="483">
        <v>0</v>
      </c>
      <c r="BD185" s="483">
        <v>0</v>
      </c>
      <c r="BE185" s="483">
        <v>0</v>
      </c>
      <c r="BF185" s="483">
        <v>0</v>
      </c>
      <c r="BG185" s="483">
        <v>0</v>
      </c>
      <c r="BH185" s="483">
        <v>0</v>
      </c>
      <c r="BI185" s="483">
        <v>0</v>
      </c>
      <c r="BJ185" s="483">
        <v>0</v>
      </c>
      <c r="BK185" s="483">
        <v>0</v>
      </c>
      <c r="BL185" s="483">
        <v>0</v>
      </c>
      <c r="BM185" s="483">
        <v>0</v>
      </c>
      <c r="BN185" s="483">
        <v>0</v>
      </c>
      <c r="BO185" s="483">
        <v>0</v>
      </c>
      <c r="BP185" s="483">
        <v>0</v>
      </c>
      <c r="BQ185" s="483">
        <v>0</v>
      </c>
      <c r="BR185" s="483">
        <v>0</v>
      </c>
      <c r="BS185" s="483">
        <v>0</v>
      </c>
      <c r="BT185" s="483">
        <v>0</v>
      </c>
      <c r="BU185" s="483">
        <v>0</v>
      </c>
      <c r="BV185" s="483">
        <v>0</v>
      </c>
      <c r="BW185" s="483">
        <v>0</v>
      </c>
      <c r="BX185" s="483">
        <v>0</v>
      </c>
      <c r="BY185" s="483">
        <v>0</v>
      </c>
      <c r="BZ185" s="483">
        <v>0</v>
      </c>
      <c r="CA185" s="483">
        <v>0</v>
      </c>
      <c r="CB185" s="483">
        <v>0</v>
      </c>
      <c r="CC185" s="483">
        <v>0</v>
      </c>
      <c r="CD185" s="483">
        <v>0</v>
      </c>
      <c r="CE185" s="483">
        <v>0</v>
      </c>
      <c r="CF185" s="483">
        <v>0</v>
      </c>
      <c r="CG185" s="483">
        <v>0</v>
      </c>
      <c r="CH185" s="483">
        <v>0</v>
      </c>
      <c r="CI185" s="483">
        <v>0</v>
      </c>
      <c r="CJ185" s="483">
        <v>0</v>
      </c>
      <c r="CK185" s="483">
        <v>0</v>
      </c>
      <c r="CL185" s="483">
        <v>0</v>
      </c>
      <c r="CM185" s="483">
        <v>0</v>
      </c>
      <c r="CN185" s="483">
        <v>0</v>
      </c>
      <c r="CO185" s="483">
        <v>0</v>
      </c>
      <c r="CP185" s="483">
        <v>0</v>
      </c>
      <c r="CQ185" s="483">
        <v>0</v>
      </c>
      <c r="CR185" s="483">
        <v>0</v>
      </c>
      <c r="CS185" s="483">
        <v>0</v>
      </c>
      <c r="CT185" s="483">
        <v>0</v>
      </c>
      <c r="CU185" s="483">
        <v>0</v>
      </c>
      <c r="CV185" s="483">
        <v>0</v>
      </c>
      <c r="CW185" s="483">
        <v>0</v>
      </c>
      <c r="CX185" s="483">
        <v>0</v>
      </c>
      <c r="CY185" s="483">
        <v>0</v>
      </c>
      <c r="CZ185" s="483">
        <v>0</v>
      </c>
      <c r="DA185" s="483">
        <v>0</v>
      </c>
      <c r="DD185" s="478">
        <f>IF(COUNT(P185:INDEX(P185:DA185,RP))&lt;&gt;RP,"Error",0)</f>
        <v>0</v>
      </c>
      <c r="DF185" s="478">
        <f t="shared" si="438"/>
        <v>0</v>
      </c>
    </row>
    <row r="186" spans="2:110" hidden="1" x14ac:dyDescent="0.35">
      <c r="B186" s="481" t="s">
        <v>856</v>
      </c>
      <c r="C186" s="474"/>
      <c r="D186" s="440"/>
      <c r="E186" s="783"/>
      <c r="F186" s="783"/>
      <c r="G186" s="784"/>
      <c r="H186" s="784"/>
      <c r="I186" s="784"/>
      <c r="J186" s="472" t="str">
        <f t="shared" si="439"/>
        <v xml:space="preserve"> </v>
      </c>
      <c r="L186" s="441"/>
      <c r="N186" s="443">
        <f t="shared" si="437"/>
        <v>0</v>
      </c>
      <c r="P186" s="483">
        <v>0</v>
      </c>
      <c r="Q186" s="483">
        <v>0</v>
      </c>
      <c r="R186" s="483">
        <v>0</v>
      </c>
      <c r="S186" s="483">
        <v>0</v>
      </c>
      <c r="T186" s="483">
        <v>0</v>
      </c>
      <c r="U186" s="483">
        <v>0</v>
      </c>
      <c r="V186" s="483">
        <v>0</v>
      </c>
      <c r="W186" s="483">
        <v>0</v>
      </c>
      <c r="X186" s="483">
        <v>0</v>
      </c>
      <c r="Y186" s="483">
        <v>0</v>
      </c>
      <c r="Z186" s="483">
        <v>0</v>
      </c>
      <c r="AA186" s="483">
        <v>0</v>
      </c>
      <c r="AB186" s="483">
        <v>0</v>
      </c>
      <c r="AC186" s="483">
        <v>0</v>
      </c>
      <c r="AD186" s="483">
        <v>0</v>
      </c>
      <c r="AE186" s="483">
        <v>0</v>
      </c>
      <c r="AF186" s="483">
        <v>0</v>
      </c>
      <c r="AG186" s="483">
        <v>0</v>
      </c>
      <c r="AH186" s="483">
        <v>0</v>
      </c>
      <c r="AI186" s="483">
        <v>0</v>
      </c>
      <c r="AJ186" s="483">
        <v>0</v>
      </c>
      <c r="AK186" s="483">
        <v>0</v>
      </c>
      <c r="AL186" s="483">
        <v>0</v>
      </c>
      <c r="AM186" s="483">
        <v>0</v>
      </c>
      <c r="AN186" s="483">
        <v>0</v>
      </c>
      <c r="AO186" s="483">
        <v>0</v>
      </c>
      <c r="AP186" s="483">
        <v>0</v>
      </c>
      <c r="AQ186" s="483">
        <v>0</v>
      </c>
      <c r="AR186" s="483">
        <v>0</v>
      </c>
      <c r="AS186" s="483">
        <v>0</v>
      </c>
      <c r="AT186" s="483">
        <v>0</v>
      </c>
      <c r="AU186" s="483">
        <v>0</v>
      </c>
      <c r="AV186" s="483">
        <v>0</v>
      </c>
      <c r="AW186" s="483">
        <v>0</v>
      </c>
      <c r="AX186" s="483">
        <v>0</v>
      </c>
      <c r="AY186" s="483">
        <v>0</v>
      </c>
      <c r="AZ186" s="483">
        <v>0</v>
      </c>
      <c r="BA186" s="483">
        <v>0</v>
      </c>
      <c r="BB186" s="483">
        <v>0</v>
      </c>
      <c r="BC186" s="483">
        <v>0</v>
      </c>
      <c r="BD186" s="483">
        <v>0</v>
      </c>
      <c r="BE186" s="483">
        <v>0</v>
      </c>
      <c r="BF186" s="483">
        <v>0</v>
      </c>
      <c r="BG186" s="483">
        <v>0</v>
      </c>
      <c r="BH186" s="483">
        <v>0</v>
      </c>
      <c r="BI186" s="483">
        <v>0</v>
      </c>
      <c r="BJ186" s="483">
        <v>0</v>
      </c>
      <c r="BK186" s="483">
        <v>0</v>
      </c>
      <c r="BL186" s="483">
        <v>0</v>
      </c>
      <c r="BM186" s="483">
        <v>0</v>
      </c>
      <c r="BN186" s="483">
        <v>0</v>
      </c>
      <c r="BO186" s="483">
        <v>0</v>
      </c>
      <c r="BP186" s="483">
        <v>0</v>
      </c>
      <c r="BQ186" s="483">
        <v>0</v>
      </c>
      <c r="BR186" s="483">
        <v>0</v>
      </c>
      <c r="BS186" s="483">
        <v>0</v>
      </c>
      <c r="BT186" s="483">
        <v>0</v>
      </c>
      <c r="BU186" s="483">
        <v>0</v>
      </c>
      <c r="BV186" s="483">
        <v>0</v>
      </c>
      <c r="BW186" s="483">
        <v>0</v>
      </c>
      <c r="BX186" s="483">
        <v>0</v>
      </c>
      <c r="BY186" s="483">
        <v>0</v>
      </c>
      <c r="BZ186" s="483">
        <v>0</v>
      </c>
      <c r="CA186" s="483">
        <v>0</v>
      </c>
      <c r="CB186" s="483">
        <v>0</v>
      </c>
      <c r="CC186" s="483">
        <v>0</v>
      </c>
      <c r="CD186" s="483">
        <v>0</v>
      </c>
      <c r="CE186" s="483">
        <v>0</v>
      </c>
      <c r="CF186" s="483">
        <v>0</v>
      </c>
      <c r="CG186" s="483">
        <v>0</v>
      </c>
      <c r="CH186" s="483">
        <v>0</v>
      </c>
      <c r="CI186" s="483">
        <v>0</v>
      </c>
      <c r="CJ186" s="483">
        <v>0</v>
      </c>
      <c r="CK186" s="483">
        <v>0</v>
      </c>
      <c r="CL186" s="483">
        <v>0</v>
      </c>
      <c r="CM186" s="483">
        <v>0</v>
      </c>
      <c r="CN186" s="483">
        <v>0</v>
      </c>
      <c r="CO186" s="483">
        <v>0</v>
      </c>
      <c r="CP186" s="483">
        <v>0</v>
      </c>
      <c r="CQ186" s="483">
        <v>0</v>
      </c>
      <c r="CR186" s="483">
        <v>0</v>
      </c>
      <c r="CS186" s="483">
        <v>0</v>
      </c>
      <c r="CT186" s="483">
        <v>0</v>
      </c>
      <c r="CU186" s="483">
        <v>0</v>
      </c>
      <c r="CV186" s="483">
        <v>0</v>
      </c>
      <c r="CW186" s="483">
        <v>0</v>
      </c>
      <c r="CX186" s="483">
        <v>0</v>
      </c>
      <c r="CY186" s="483">
        <v>0</v>
      </c>
      <c r="CZ186" s="483">
        <v>0</v>
      </c>
      <c r="DA186" s="483">
        <v>0</v>
      </c>
      <c r="DD186" s="478">
        <f>IF(COUNT(P186:INDEX(P186:DA186,RP))&lt;&gt;RP,"Error",0)</f>
        <v>0</v>
      </c>
      <c r="DF186" s="478">
        <f t="shared" si="438"/>
        <v>0</v>
      </c>
    </row>
    <row r="187" spans="2:110" hidden="1" x14ac:dyDescent="0.35">
      <c r="B187" s="481" t="s">
        <v>856</v>
      </c>
      <c r="C187" s="474"/>
      <c r="D187" s="440"/>
      <c r="E187" s="783"/>
      <c r="F187" s="783"/>
      <c r="G187" s="784"/>
      <c r="H187" s="784"/>
      <c r="I187" s="784"/>
      <c r="J187" s="472" t="str">
        <f t="shared" si="439"/>
        <v xml:space="preserve"> </v>
      </c>
      <c r="L187" s="441"/>
      <c r="N187" s="443">
        <f t="shared" si="437"/>
        <v>0</v>
      </c>
      <c r="P187" s="483">
        <v>0</v>
      </c>
      <c r="Q187" s="483">
        <v>0</v>
      </c>
      <c r="R187" s="483">
        <v>0</v>
      </c>
      <c r="S187" s="483">
        <v>0</v>
      </c>
      <c r="T187" s="483">
        <v>0</v>
      </c>
      <c r="U187" s="483">
        <v>0</v>
      </c>
      <c r="V187" s="483">
        <v>0</v>
      </c>
      <c r="W187" s="483">
        <v>0</v>
      </c>
      <c r="X187" s="483">
        <v>0</v>
      </c>
      <c r="Y187" s="483">
        <v>0</v>
      </c>
      <c r="Z187" s="483">
        <v>0</v>
      </c>
      <c r="AA187" s="483">
        <v>0</v>
      </c>
      <c r="AB187" s="483">
        <v>0</v>
      </c>
      <c r="AC187" s="483">
        <v>0</v>
      </c>
      <c r="AD187" s="483">
        <v>0</v>
      </c>
      <c r="AE187" s="483">
        <v>0</v>
      </c>
      <c r="AF187" s="483">
        <v>0</v>
      </c>
      <c r="AG187" s="483">
        <v>0</v>
      </c>
      <c r="AH187" s="483">
        <v>0</v>
      </c>
      <c r="AI187" s="483">
        <v>0</v>
      </c>
      <c r="AJ187" s="483">
        <v>0</v>
      </c>
      <c r="AK187" s="483">
        <v>0</v>
      </c>
      <c r="AL187" s="483">
        <v>0</v>
      </c>
      <c r="AM187" s="483">
        <v>0</v>
      </c>
      <c r="AN187" s="483">
        <v>0</v>
      </c>
      <c r="AO187" s="483">
        <v>0</v>
      </c>
      <c r="AP187" s="483">
        <v>0</v>
      </c>
      <c r="AQ187" s="483">
        <v>0</v>
      </c>
      <c r="AR187" s="483">
        <v>0</v>
      </c>
      <c r="AS187" s="483">
        <v>0</v>
      </c>
      <c r="AT187" s="483">
        <v>0</v>
      </c>
      <c r="AU187" s="483">
        <v>0</v>
      </c>
      <c r="AV187" s="483">
        <v>0</v>
      </c>
      <c r="AW187" s="483">
        <v>0</v>
      </c>
      <c r="AX187" s="483">
        <v>0</v>
      </c>
      <c r="AY187" s="483">
        <v>0</v>
      </c>
      <c r="AZ187" s="483">
        <v>0</v>
      </c>
      <c r="BA187" s="483">
        <v>0</v>
      </c>
      <c r="BB187" s="483">
        <v>0</v>
      </c>
      <c r="BC187" s="483">
        <v>0</v>
      </c>
      <c r="BD187" s="483">
        <v>0</v>
      </c>
      <c r="BE187" s="483">
        <v>0</v>
      </c>
      <c r="BF187" s="483">
        <v>0</v>
      </c>
      <c r="BG187" s="483">
        <v>0</v>
      </c>
      <c r="BH187" s="483">
        <v>0</v>
      </c>
      <c r="BI187" s="483">
        <v>0</v>
      </c>
      <c r="BJ187" s="483">
        <v>0</v>
      </c>
      <c r="BK187" s="483">
        <v>0</v>
      </c>
      <c r="BL187" s="483">
        <v>0</v>
      </c>
      <c r="BM187" s="483">
        <v>0</v>
      </c>
      <c r="BN187" s="483">
        <v>0</v>
      </c>
      <c r="BO187" s="483">
        <v>0</v>
      </c>
      <c r="BP187" s="483">
        <v>0</v>
      </c>
      <c r="BQ187" s="483">
        <v>0</v>
      </c>
      <c r="BR187" s="483">
        <v>0</v>
      </c>
      <c r="BS187" s="483">
        <v>0</v>
      </c>
      <c r="BT187" s="483">
        <v>0</v>
      </c>
      <c r="BU187" s="483">
        <v>0</v>
      </c>
      <c r="BV187" s="483">
        <v>0</v>
      </c>
      <c r="BW187" s="483">
        <v>0</v>
      </c>
      <c r="BX187" s="483">
        <v>0</v>
      </c>
      <c r="BY187" s="483">
        <v>0</v>
      </c>
      <c r="BZ187" s="483">
        <v>0</v>
      </c>
      <c r="CA187" s="483">
        <v>0</v>
      </c>
      <c r="CB187" s="483">
        <v>0</v>
      </c>
      <c r="CC187" s="483">
        <v>0</v>
      </c>
      <c r="CD187" s="483">
        <v>0</v>
      </c>
      <c r="CE187" s="483">
        <v>0</v>
      </c>
      <c r="CF187" s="483">
        <v>0</v>
      </c>
      <c r="CG187" s="483">
        <v>0</v>
      </c>
      <c r="CH187" s="483">
        <v>0</v>
      </c>
      <c r="CI187" s="483">
        <v>0</v>
      </c>
      <c r="CJ187" s="483">
        <v>0</v>
      </c>
      <c r="CK187" s="483">
        <v>0</v>
      </c>
      <c r="CL187" s="483">
        <v>0</v>
      </c>
      <c r="CM187" s="483">
        <v>0</v>
      </c>
      <c r="CN187" s="483">
        <v>0</v>
      </c>
      <c r="CO187" s="483">
        <v>0</v>
      </c>
      <c r="CP187" s="483">
        <v>0</v>
      </c>
      <c r="CQ187" s="483">
        <v>0</v>
      </c>
      <c r="CR187" s="483">
        <v>0</v>
      </c>
      <c r="CS187" s="483">
        <v>0</v>
      </c>
      <c r="CT187" s="483">
        <v>0</v>
      </c>
      <c r="CU187" s="483">
        <v>0</v>
      </c>
      <c r="CV187" s="483">
        <v>0</v>
      </c>
      <c r="CW187" s="483">
        <v>0</v>
      </c>
      <c r="CX187" s="483">
        <v>0</v>
      </c>
      <c r="CY187" s="483">
        <v>0</v>
      </c>
      <c r="CZ187" s="483">
        <v>0</v>
      </c>
      <c r="DA187" s="483">
        <v>0</v>
      </c>
      <c r="DD187" s="478">
        <f>IF(COUNT(P187:INDEX(P187:DA187,RP))&lt;&gt;RP,"Error",0)</f>
        <v>0</v>
      </c>
      <c r="DF187" s="478">
        <f t="shared" si="438"/>
        <v>0</v>
      </c>
    </row>
    <row r="188" spans="2:110" hidden="1" x14ac:dyDescent="0.35">
      <c r="B188" s="481" t="s">
        <v>856</v>
      </c>
      <c r="C188" s="474"/>
      <c r="D188" s="440"/>
      <c r="E188" s="783"/>
      <c r="F188" s="783"/>
      <c r="G188" s="784"/>
      <c r="H188" s="784"/>
      <c r="I188" s="784"/>
      <c r="J188" s="472" t="str">
        <f t="shared" si="439"/>
        <v xml:space="preserve"> </v>
      </c>
      <c r="L188" s="441"/>
      <c r="N188" s="443">
        <f t="shared" si="437"/>
        <v>0</v>
      </c>
      <c r="P188" s="483">
        <v>0</v>
      </c>
      <c r="Q188" s="483">
        <v>0</v>
      </c>
      <c r="R188" s="483">
        <v>0</v>
      </c>
      <c r="S188" s="483">
        <v>0</v>
      </c>
      <c r="T188" s="483">
        <v>0</v>
      </c>
      <c r="U188" s="483">
        <v>0</v>
      </c>
      <c r="V188" s="483">
        <v>0</v>
      </c>
      <c r="W188" s="483">
        <v>0</v>
      </c>
      <c r="X188" s="483">
        <v>0</v>
      </c>
      <c r="Y188" s="483">
        <v>0</v>
      </c>
      <c r="Z188" s="483">
        <v>0</v>
      </c>
      <c r="AA188" s="483">
        <v>0</v>
      </c>
      <c r="AB188" s="483">
        <v>0</v>
      </c>
      <c r="AC188" s="483">
        <v>0</v>
      </c>
      <c r="AD188" s="483">
        <v>0</v>
      </c>
      <c r="AE188" s="483">
        <v>0</v>
      </c>
      <c r="AF188" s="483">
        <v>0</v>
      </c>
      <c r="AG188" s="483">
        <v>0</v>
      </c>
      <c r="AH188" s="483">
        <v>0</v>
      </c>
      <c r="AI188" s="483">
        <v>0</v>
      </c>
      <c r="AJ188" s="483">
        <v>0</v>
      </c>
      <c r="AK188" s="483">
        <v>0</v>
      </c>
      <c r="AL188" s="483">
        <v>0</v>
      </c>
      <c r="AM188" s="483">
        <v>0</v>
      </c>
      <c r="AN188" s="483">
        <v>0</v>
      </c>
      <c r="AO188" s="483">
        <v>0</v>
      </c>
      <c r="AP188" s="483">
        <v>0</v>
      </c>
      <c r="AQ188" s="483">
        <v>0</v>
      </c>
      <c r="AR188" s="483">
        <v>0</v>
      </c>
      <c r="AS188" s="483">
        <v>0</v>
      </c>
      <c r="AT188" s="483">
        <v>0</v>
      </c>
      <c r="AU188" s="483">
        <v>0</v>
      </c>
      <c r="AV188" s="483">
        <v>0</v>
      </c>
      <c r="AW188" s="483">
        <v>0</v>
      </c>
      <c r="AX188" s="483">
        <v>0</v>
      </c>
      <c r="AY188" s="483">
        <v>0</v>
      </c>
      <c r="AZ188" s="483">
        <v>0</v>
      </c>
      <c r="BA188" s="483">
        <v>0</v>
      </c>
      <c r="BB188" s="483">
        <v>0</v>
      </c>
      <c r="BC188" s="483">
        <v>0</v>
      </c>
      <c r="BD188" s="483">
        <v>0</v>
      </c>
      <c r="BE188" s="483">
        <v>0</v>
      </c>
      <c r="BF188" s="483">
        <v>0</v>
      </c>
      <c r="BG188" s="483">
        <v>0</v>
      </c>
      <c r="BH188" s="483">
        <v>0</v>
      </c>
      <c r="BI188" s="483">
        <v>0</v>
      </c>
      <c r="BJ188" s="483">
        <v>0</v>
      </c>
      <c r="BK188" s="483">
        <v>0</v>
      </c>
      <c r="BL188" s="483">
        <v>0</v>
      </c>
      <c r="BM188" s="483">
        <v>0</v>
      </c>
      <c r="BN188" s="483">
        <v>0</v>
      </c>
      <c r="BO188" s="483">
        <v>0</v>
      </c>
      <c r="BP188" s="483">
        <v>0</v>
      </c>
      <c r="BQ188" s="483">
        <v>0</v>
      </c>
      <c r="BR188" s="483">
        <v>0</v>
      </c>
      <c r="BS188" s="483">
        <v>0</v>
      </c>
      <c r="BT188" s="483">
        <v>0</v>
      </c>
      <c r="BU188" s="483">
        <v>0</v>
      </c>
      <c r="BV188" s="483">
        <v>0</v>
      </c>
      <c r="BW188" s="483">
        <v>0</v>
      </c>
      <c r="BX188" s="483">
        <v>0</v>
      </c>
      <c r="BY188" s="483">
        <v>0</v>
      </c>
      <c r="BZ188" s="483">
        <v>0</v>
      </c>
      <c r="CA188" s="483">
        <v>0</v>
      </c>
      <c r="CB188" s="483">
        <v>0</v>
      </c>
      <c r="CC188" s="483">
        <v>0</v>
      </c>
      <c r="CD188" s="483">
        <v>0</v>
      </c>
      <c r="CE188" s="483">
        <v>0</v>
      </c>
      <c r="CF188" s="483">
        <v>0</v>
      </c>
      <c r="CG188" s="483">
        <v>0</v>
      </c>
      <c r="CH188" s="483">
        <v>0</v>
      </c>
      <c r="CI188" s="483">
        <v>0</v>
      </c>
      <c r="CJ188" s="483">
        <v>0</v>
      </c>
      <c r="CK188" s="483">
        <v>0</v>
      </c>
      <c r="CL188" s="483">
        <v>0</v>
      </c>
      <c r="CM188" s="483">
        <v>0</v>
      </c>
      <c r="CN188" s="483">
        <v>0</v>
      </c>
      <c r="CO188" s="483">
        <v>0</v>
      </c>
      <c r="CP188" s="483">
        <v>0</v>
      </c>
      <c r="CQ188" s="483">
        <v>0</v>
      </c>
      <c r="CR188" s="483">
        <v>0</v>
      </c>
      <c r="CS188" s="483">
        <v>0</v>
      </c>
      <c r="CT188" s="483">
        <v>0</v>
      </c>
      <c r="CU188" s="483">
        <v>0</v>
      </c>
      <c r="CV188" s="483">
        <v>0</v>
      </c>
      <c r="CW188" s="483">
        <v>0</v>
      </c>
      <c r="CX188" s="483">
        <v>0</v>
      </c>
      <c r="CY188" s="483">
        <v>0</v>
      </c>
      <c r="CZ188" s="483">
        <v>0</v>
      </c>
      <c r="DA188" s="483">
        <v>0</v>
      </c>
      <c r="DD188" s="478">
        <f>IF(COUNT(P188:INDEX(P188:DA188,RP))&lt;&gt;RP,"Error",0)</f>
        <v>0</v>
      </c>
      <c r="DF188" s="478">
        <f t="shared" si="438"/>
        <v>0</v>
      </c>
    </row>
    <row r="189" spans="2:110" hidden="1" x14ac:dyDescent="0.35">
      <c r="B189" s="481" t="s">
        <v>856</v>
      </c>
      <c r="C189" s="474"/>
      <c r="D189" s="440"/>
      <c r="E189" s="783"/>
      <c r="F189" s="783"/>
      <c r="G189" s="784"/>
      <c r="H189" s="784"/>
      <c r="I189" s="784"/>
      <c r="J189" s="472" t="str">
        <f t="shared" si="439"/>
        <v xml:space="preserve"> </v>
      </c>
      <c r="L189" s="441"/>
      <c r="N189" s="443">
        <f t="shared" si="437"/>
        <v>0</v>
      </c>
      <c r="P189" s="483">
        <v>0</v>
      </c>
      <c r="Q189" s="483">
        <v>0</v>
      </c>
      <c r="R189" s="483">
        <v>0</v>
      </c>
      <c r="S189" s="483">
        <v>0</v>
      </c>
      <c r="T189" s="483">
        <v>0</v>
      </c>
      <c r="U189" s="483">
        <v>0</v>
      </c>
      <c r="V189" s="483">
        <v>0</v>
      </c>
      <c r="W189" s="483">
        <v>0</v>
      </c>
      <c r="X189" s="483">
        <v>0</v>
      </c>
      <c r="Y189" s="483">
        <v>0</v>
      </c>
      <c r="Z189" s="483">
        <v>0</v>
      </c>
      <c r="AA189" s="483">
        <v>0</v>
      </c>
      <c r="AB189" s="483">
        <v>0</v>
      </c>
      <c r="AC189" s="483">
        <v>0</v>
      </c>
      <c r="AD189" s="483">
        <v>0</v>
      </c>
      <c r="AE189" s="483">
        <v>0</v>
      </c>
      <c r="AF189" s="483">
        <v>0</v>
      </c>
      <c r="AG189" s="483">
        <v>0</v>
      </c>
      <c r="AH189" s="483">
        <v>0</v>
      </c>
      <c r="AI189" s="483">
        <v>0</v>
      </c>
      <c r="AJ189" s="483">
        <v>0</v>
      </c>
      <c r="AK189" s="483">
        <v>0</v>
      </c>
      <c r="AL189" s="483">
        <v>0</v>
      </c>
      <c r="AM189" s="483">
        <v>0</v>
      </c>
      <c r="AN189" s="483">
        <v>0</v>
      </c>
      <c r="AO189" s="483">
        <v>0</v>
      </c>
      <c r="AP189" s="483">
        <v>0</v>
      </c>
      <c r="AQ189" s="483">
        <v>0</v>
      </c>
      <c r="AR189" s="483">
        <v>0</v>
      </c>
      <c r="AS189" s="483">
        <v>0</v>
      </c>
      <c r="AT189" s="483">
        <v>0</v>
      </c>
      <c r="AU189" s="483">
        <v>0</v>
      </c>
      <c r="AV189" s="483">
        <v>0</v>
      </c>
      <c r="AW189" s="483">
        <v>0</v>
      </c>
      <c r="AX189" s="483">
        <v>0</v>
      </c>
      <c r="AY189" s="483">
        <v>0</v>
      </c>
      <c r="AZ189" s="483">
        <v>0</v>
      </c>
      <c r="BA189" s="483">
        <v>0</v>
      </c>
      <c r="BB189" s="483">
        <v>0</v>
      </c>
      <c r="BC189" s="483">
        <v>0</v>
      </c>
      <c r="BD189" s="483">
        <v>0</v>
      </c>
      <c r="BE189" s="483">
        <v>0</v>
      </c>
      <c r="BF189" s="483">
        <v>0</v>
      </c>
      <c r="BG189" s="483">
        <v>0</v>
      </c>
      <c r="BH189" s="483">
        <v>0</v>
      </c>
      <c r="BI189" s="483">
        <v>0</v>
      </c>
      <c r="BJ189" s="483">
        <v>0</v>
      </c>
      <c r="BK189" s="483">
        <v>0</v>
      </c>
      <c r="BL189" s="483">
        <v>0</v>
      </c>
      <c r="BM189" s="483">
        <v>0</v>
      </c>
      <c r="BN189" s="483">
        <v>0</v>
      </c>
      <c r="BO189" s="483">
        <v>0</v>
      </c>
      <c r="BP189" s="483">
        <v>0</v>
      </c>
      <c r="BQ189" s="483">
        <v>0</v>
      </c>
      <c r="BR189" s="483">
        <v>0</v>
      </c>
      <c r="BS189" s="483">
        <v>0</v>
      </c>
      <c r="BT189" s="483">
        <v>0</v>
      </c>
      <c r="BU189" s="483">
        <v>0</v>
      </c>
      <c r="BV189" s="483">
        <v>0</v>
      </c>
      <c r="BW189" s="483">
        <v>0</v>
      </c>
      <c r="BX189" s="483">
        <v>0</v>
      </c>
      <c r="BY189" s="483">
        <v>0</v>
      </c>
      <c r="BZ189" s="483">
        <v>0</v>
      </c>
      <c r="CA189" s="483">
        <v>0</v>
      </c>
      <c r="CB189" s="483">
        <v>0</v>
      </c>
      <c r="CC189" s="483">
        <v>0</v>
      </c>
      <c r="CD189" s="483">
        <v>0</v>
      </c>
      <c r="CE189" s="483">
        <v>0</v>
      </c>
      <c r="CF189" s="483">
        <v>0</v>
      </c>
      <c r="CG189" s="483">
        <v>0</v>
      </c>
      <c r="CH189" s="483">
        <v>0</v>
      </c>
      <c r="CI189" s="483">
        <v>0</v>
      </c>
      <c r="CJ189" s="483">
        <v>0</v>
      </c>
      <c r="CK189" s="483">
        <v>0</v>
      </c>
      <c r="CL189" s="483">
        <v>0</v>
      </c>
      <c r="CM189" s="483">
        <v>0</v>
      </c>
      <c r="CN189" s="483">
        <v>0</v>
      </c>
      <c r="CO189" s="483">
        <v>0</v>
      </c>
      <c r="CP189" s="483">
        <v>0</v>
      </c>
      <c r="CQ189" s="483">
        <v>0</v>
      </c>
      <c r="CR189" s="483">
        <v>0</v>
      </c>
      <c r="CS189" s="483">
        <v>0</v>
      </c>
      <c r="CT189" s="483">
        <v>0</v>
      </c>
      <c r="CU189" s="483">
        <v>0</v>
      </c>
      <c r="CV189" s="483">
        <v>0</v>
      </c>
      <c r="CW189" s="483">
        <v>0</v>
      </c>
      <c r="CX189" s="483">
        <v>0</v>
      </c>
      <c r="CY189" s="483">
        <v>0</v>
      </c>
      <c r="CZ189" s="483">
        <v>0</v>
      </c>
      <c r="DA189" s="483">
        <v>0</v>
      </c>
      <c r="DD189" s="478">
        <f>IF(COUNT(P189:INDEX(P189:DA189,RP))&lt;&gt;RP,"Error",0)</f>
        <v>0</v>
      </c>
      <c r="DF189" s="478">
        <f t="shared" si="438"/>
        <v>0</v>
      </c>
    </row>
    <row r="190" spans="2:110" hidden="1" x14ac:dyDescent="0.35">
      <c r="B190" s="481" t="s">
        <v>856</v>
      </c>
      <c r="C190" s="474"/>
      <c r="D190" s="440"/>
      <c r="E190" s="783"/>
      <c r="F190" s="783"/>
      <c r="G190" s="784"/>
      <c r="H190" s="784"/>
      <c r="I190" s="784"/>
      <c r="J190" s="472" t="str">
        <f t="shared" si="439"/>
        <v xml:space="preserve"> </v>
      </c>
      <c r="L190" s="441"/>
      <c r="N190" s="443">
        <f t="shared" si="437"/>
        <v>0</v>
      </c>
      <c r="P190" s="483">
        <v>0</v>
      </c>
      <c r="Q190" s="483">
        <v>0</v>
      </c>
      <c r="R190" s="483">
        <v>0</v>
      </c>
      <c r="S190" s="483">
        <v>0</v>
      </c>
      <c r="T190" s="483">
        <v>0</v>
      </c>
      <c r="U190" s="483">
        <v>0</v>
      </c>
      <c r="V190" s="483">
        <v>0</v>
      </c>
      <c r="W190" s="483">
        <v>0</v>
      </c>
      <c r="X190" s="483">
        <v>0</v>
      </c>
      <c r="Y190" s="483">
        <v>0</v>
      </c>
      <c r="Z190" s="483">
        <v>0</v>
      </c>
      <c r="AA190" s="483">
        <v>0</v>
      </c>
      <c r="AB190" s="483">
        <v>0</v>
      </c>
      <c r="AC190" s="483">
        <v>0</v>
      </c>
      <c r="AD190" s="483">
        <v>0</v>
      </c>
      <c r="AE190" s="483">
        <v>0</v>
      </c>
      <c r="AF190" s="483">
        <v>0</v>
      </c>
      <c r="AG190" s="483">
        <v>0</v>
      </c>
      <c r="AH190" s="483">
        <v>0</v>
      </c>
      <c r="AI190" s="483">
        <v>0</v>
      </c>
      <c r="AJ190" s="483">
        <v>0</v>
      </c>
      <c r="AK190" s="483">
        <v>0</v>
      </c>
      <c r="AL190" s="483">
        <v>0</v>
      </c>
      <c r="AM190" s="483">
        <v>0</v>
      </c>
      <c r="AN190" s="483">
        <v>0</v>
      </c>
      <c r="AO190" s="483">
        <v>0</v>
      </c>
      <c r="AP190" s="483">
        <v>0</v>
      </c>
      <c r="AQ190" s="483">
        <v>0</v>
      </c>
      <c r="AR190" s="483">
        <v>0</v>
      </c>
      <c r="AS190" s="483">
        <v>0</v>
      </c>
      <c r="AT190" s="483">
        <v>0</v>
      </c>
      <c r="AU190" s="483">
        <v>0</v>
      </c>
      <c r="AV190" s="483">
        <v>0</v>
      </c>
      <c r="AW190" s="483">
        <v>0</v>
      </c>
      <c r="AX190" s="483">
        <v>0</v>
      </c>
      <c r="AY190" s="483">
        <v>0</v>
      </c>
      <c r="AZ190" s="483">
        <v>0</v>
      </c>
      <c r="BA190" s="483">
        <v>0</v>
      </c>
      <c r="BB190" s="483">
        <v>0</v>
      </c>
      <c r="BC190" s="483">
        <v>0</v>
      </c>
      <c r="BD190" s="483">
        <v>0</v>
      </c>
      <c r="BE190" s="483">
        <v>0</v>
      </c>
      <c r="BF190" s="483">
        <v>0</v>
      </c>
      <c r="BG190" s="483">
        <v>0</v>
      </c>
      <c r="BH190" s="483">
        <v>0</v>
      </c>
      <c r="BI190" s="483">
        <v>0</v>
      </c>
      <c r="BJ190" s="483">
        <v>0</v>
      </c>
      <c r="BK190" s="483">
        <v>0</v>
      </c>
      <c r="BL190" s="483">
        <v>0</v>
      </c>
      <c r="BM190" s="483">
        <v>0</v>
      </c>
      <c r="BN190" s="483">
        <v>0</v>
      </c>
      <c r="BO190" s="483">
        <v>0</v>
      </c>
      <c r="BP190" s="483">
        <v>0</v>
      </c>
      <c r="BQ190" s="483">
        <v>0</v>
      </c>
      <c r="BR190" s="483">
        <v>0</v>
      </c>
      <c r="BS190" s="483">
        <v>0</v>
      </c>
      <c r="BT190" s="483">
        <v>0</v>
      </c>
      <c r="BU190" s="483">
        <v>0</v>
      </c>
      <c r="BV190" s="483">
        <v>0</v>
      </c>
      <c r="BW190" s="483">
        <v>0</v>
      </c>
      <c r="BX190" s="483">
        <v>0</v>
      </c>
      <c r="BY190" s="483">
        <v>0</v>
      </c>
      <c r="BZ190" s="483">
        <v>0</v>
      </c>
      <c r="CA190" s="483">
        <v>0</v>
      </c>
      <c r="CB190" s="483">
        <v>0</v>
      </c>
      <c r="CC190" s="483">
        <v>0</v>
      </c>
      <c r="CD190" s="483">
        <v>0</v>
      </c>
      <c r="CE190" s="483">
        <v>0</v>
      </c>
      <c r="CF190" s="483">
        <v>0</v>
      </c>
      <c r="CG190" s="483">
        <v>0</v>
      </c>
      <c r="CH190" s="483">
        <v>0</v>
      </c>
      <c r="CI190" s="483">
        <v>0</v>
      </c>
      <c r="CJ190" s="483">
        <v>0</v>
      </c>
      <c r="CK190" s="483">
        <v>0</v>
      </c>
      <c r="CL190" s="483">
        <v>0</v>
      </c>
      <c r="CM190" s="483">
        <v>0</v>
      </c>
      <c r="CN190" s="483">
        <v>0</v>
      </c>
      <c r="CO190" s="483">
        <v>0</v>
      </c>
      <c r="CP190" s="483">
        <v>0</v>
      </c>
      <c r="CQ190" s="483">
        <v>0</v>
      </c>
      <c r="CR190" s="483">
        <v>0</v>
      </c>
      <c r="CS190" s="483">
        <v>0</v>
      </c>
      <c r="CT190" s="483">
        <v>0</v>
      </c>
      <c r="CU190" s="483">
        <v>0</v>
      </c>
      <c r="CV190" s="483">
        <v>0</v>
      </c>
      <c r="CW190" s="483">
        <v>0</v>
      </c>
      <c r="CX190" s="483">
        <v>0</v>
      </c>
      <c r="CY190" s="483">
        <v>0</v>
      </c>
      <c r="CZ190" s="483">
        <v>0</v>
      </c>
      <c r="DA190" s="483">
        <v>0</v>
      </c>
      <c r="DD190" s="478">
        <f>IF(COUNT(P190:INDEX(P190:DA190,RP))&lt;&gt;RP,"Error",0)</f>
        <v>0</v>
      </c>
      <c r="DF190" s="478">
        <f t="shared" si="438"/>
        <v>0</v>
      </c>
    </row>
    <row r="191" spans="2:110" hidden="1" x14ac:dyDescent="0.35">
      <c r="B191" s="481" t="s">
        <v>856</v>
      </c>
      <c r="C191" s="474"/>
      <c r="D191" s="440"/>
      <c r="E191" s="783"/>
      <c r="F191" s="783"/>
      <c r="G191" s="784"/>
      <c r="H191" s="784"/>
      <c r="I191" s="784"/>
      <c r="J191" s="472" t="str">
        <f t="shared" si="439"/>
        <v xml:space="preserve"> </v>
      </c>
      <c r="L191" s="441"/>
      <c r="N191" s="443">
        <f t="shared" si="437"/>
        <v>0</v>
      </c>
      <c r="P191" s="483">
        <v>0</v>
      </c>
      <c r="Q191" s="483">
        <v>0</v>
      </c>
      <c r="R191" s="483">
        <v>0</v>
      </c>
      <c r="S191" s="483">
        <v>0</v>
      </c>
      <c r="T191" s="483">
        <v>0</v>
      </c>
      <c r="U191" s="483">
        <v>0</v>
      </c>
      <c r="V191" s="483">
        <v>0</v>
      </c>
      <c r="W191" s="483">
        <v>0</v>
      </c>
      <c r="X191" s="483">
        <v>0</v>
      </c>
      <c r="Y191" s="483">
        <v>0</v>
      </c>
      <c r="Z191" s="483">
        <v>0</v>
      </c>
      <c r="AA191" s="483">
        <v>0</v>
      </c>
      <c r="AB191" s="483">
        <v>0</v>
      </c>
      <c r="AC191" s="483">
        <v>0</v>
      </c>
      <c r="AD191" s="483">
        <v>0</v>
      </c>
      <c r="AE191" s="483">
        <v>0</v>
      </c>
      <c r="AF191" s="483">
        <v>0</v>
      </c>
      <c r="AG191" s="483">
        <v>0</v>
      </c>
      <c r="AH191" s="483">
        <v>0</v>
      </c>
      <c r="AI191" s="483">
        <v>0</v>
      </c>
      <c r="AJ191" s="483">
        <v>0</v>
      </c>
      <c r="AK191" s="483">
        <v>0</v>
      </c>
      <c r="AL191" s="483">
        <v>0</v>
      </c>
      <c r="AM191" s="483">
        <v>0</v>
      </c>
      <c r="AN191" s="483">
        <v>0</v>
      </c>
      <c r="AO191" s="483">
        <v>0</v>
      </c>
      <c r="AP191" s="483">
        <v>0</v>
      </c>
      <c r="AQ191" s="483">
        <v>0</v>
      </c>
      <c r="AR191" s="483">
        <v>0</v>
      </c>
      <c r="AS191" s="483">
        <v>0</v>
      </c>
      <c r="AT191" s="483">
        <v>0</v>
      </c>
      <c r="AU191" s="483">
        <v>0</v>
      </c>
      <c r="AV191" s="483">
        <v>0</v>
      </c>
      <c r="AW191" s="483">
        <v>0</v>
      </c>
      <c r="AX191" s="483">
        <v>0</v>
      </c>
      <c r="AY191" s="483">
        <v>0</v>
      </c>
      <c r="AZ191" s="483">
        <v>0</v>
      </c>
      <c r="BA191" s="483">
        <v>0</v>
      </c>
      <c r="BB191" s="483">
        <v>0</v>
      </c>
      <c r="BC191" s="483">
        <v>0</v>
      </c>
      <c r="BD191" s="483">
        <v>0</v>
      </c>
      <c r="BE191" s="483">
        <v>0</v>
      </c>
      <c r="BF191" s="483">
        <v>0</v>
      </c>
      <c r="BG191" s="483">
        <v>0</v>
      </c>
      <c r="BH191" s="483">
        <v>0</v>
      </c>
      <c r="BI191" s="483">
        <v>0</v>
      </c>
      <c r="BJ191" s="483">
        <v>0</v>
      </c>
      <c r="BK191" s="483">
        <v>0</v>
      </c>
      <c r="BL191" s="483">
        <v>0</v>
      </c>
      <c r="BM191" s="483">
        <v>0</v>
      </c>
      <c r="BN191" s="483">
        <v>0</v>
      </c>
      <c r="BO191" s="483">
        <v>0</v>
      </c>
      <c r="BP191" s="483">
        <v>0</v>
      </c>
      <c r="BQ191" s="483">
        <v>0</v>
      </c>
      <c r="BR191" s="483">
        <v>0</v>
      </c>
      <c r="BS191" s="483">
        <v>0</v>
      </c>
      <c r="BT191" s="483">
        <v>0</v>
      </c>
      <c r="BU191" s="483">
        <v>0</v>
      </c>
      <c r="BV191" s="483">
        <v>0</v>
      </c>
      <c r="BW191" s="483">
        <v>0</v>
      </c>
      <c r="BX191" s="483">
        <v>0</v>
      </c>
      <c r="BY191" s="483">
        <v>0</v>
      </c>
      <c r="BZ191" s="483">
        <v>0</v>
      </c>
      <c r="CA191" s="483">
        <v>0</v>
      </c>
      <c r="CB191" s="483">
        <v>0</v>
      </c>
      <c r="CC191" s="483">
        <v>0</v>
      </c>
      <c r="CD191" s="483">
        <v>0</v>
      </c>
      <c r="CE191" s="483">
        <v>0</v>
      </c>
      <c r="CF191" s="483">
        <v>0</v>
      </c>
      <c r="CG191" s="483">
        <v>0</v>
      </c>
      <c r="CH191" s="483">
        <v>0</v>
      </c>
      <c r="CI191" s="483">
        <v>0</v>
      </c>
      <c r="CJ191" s="483">
        <v>0</v>
      </c>
      <c r="CK191" s="483">
        <v>0</v>
      </c>
      <c r="CL191" s="483">
        <v>0</v>
      </c>
      <c r="CM191" s="483">
        <v>0</v>
      </c>
      <c r="CN191" s="483">
        <v>0</v>
      </c>
      <c r="CO191" s="483">
        <v>0</v>
      </c>
      <c r="CP191" s="483">
        <v>0</v>
      </c>
      <c r="CQ191" s="483">
        <v>0</v>
      </c>
      <c r="CR191" s="483">
        <v>0</v>
      </c>
      <c r="CS191" s="483">
        <v>0</v>
      </c>
      <c r="CT191" s="483">
        <v>0</v>
      </c>
      <c r="CU191" s="483">
        <v>0</v>
      </c>
      <c r="CV191" s="483">
        <v>0</v>
      </c>
      <c r="CW191" s="483">
        <v>0</v>
      </c>
      <c r="CX191" s="483">
        <v>0</v>
      </c>
      <c r="CY191" s="483">
        <v>0</v>
      </c>
      <c r="CZ191" s="483">
        <v>0</v>
      </c>
      <c r="DA191" s="483">
        <v>0</v>
      </c>
      <c r="DD191" s="478">
        <f>IF(COUNT(P191:INDEX(P191:DA191,RP))&lt;&gt;RP,"Error",0)</f>
        <v>0</v>
      </c>
      <c r="DF191" s="478">
        <f t="shared" si="438"/>
        <v>0</v>
      </c>
    </row>
    <row r="192" spans="2:110" hidden="1" x14ac:dyDescent="0.35">
      <c r="D192" s="440"/>
      <c r="E192" s="441"/>
      <c r="F192" s="441"/>
      <c r="H192" s="444"/>
      <c r="L192" s="441"/>
    </row>
    <row r="193" spans="1:110" hidden="1" x14ac:dyDescent="0.35">
      <c r="D193" s="440"/>
      <c r="E193" s="441"/>
      <c r="F193" s="441"/>
      <c r="H193" s="444"/>
      <c r="L193" s="441"/>
    </row>
    <row r="194" spans="1:110" hidden="1" x14ac:dyDescent="0.35">
      <c r="D194" s="440"/>
      <c r="M194" s="680" t="s">
        <v>2</v>
      </c>
      <c r="N194" s="681"/>
    </row>
    <row r="195" spans="1:110" ht="14.5" hidden="1" customHeight="1" x14ac:dyDescent="0.35">
      <c r="D195" s="440"/>
      <c r="I195" s="700" t="s">
        <v>147</v>
      </c>
      <c r="J195" s="700"/>
      <c r="K195" s="700"/>
      <c r="L195" s="700"/>
      <c r="M195" s="187" t="s">
        <v>3</v>
      </c>
      <c r="N195" s="187" t="s">
        <v>4</v>
      </c>
    </row>
    <row r="196" spans="1:110" hidden="1" x14ac:dyDescent="0.35">
      <c r="D196" s="440"/>
      <c r="I196" s="782" t="str">
        <f>'D2'!J71</f>
        <v xml:space="preserve">Time savings passengers </v>
      </c>
      <c r="J196" s="782"/>
      <c r="K196" s="782"/>
      <c r="L196" s="782"/>
      <c r="M196" s="585">
        <f>NPV(G.Asm!$F$40,P196:INDEX(P196:DA196,RP))</f>
        <v>0</v>
      </c>
      <c r="N196" s="585">
        <f ca="1">SUMIF($P$180:$CZT$180,"&lt;="&amp;RP,P196:DA196)</f>
        <v>0</v>
      </c>
      <c r="P196" s="583">
        <f>IF($G182="Freight",0,$N182*P182)+IF($G183="freight",0,$N183*P183)+IF($G184="freight",0,$N184*P184)+IF($G185="freight",0,$N185*P185)+IF($G186="freight",0,$N186*P186)+IF($G187="freight",0,$N187*P187)+IF($G188="freight",0,$N188*P188)+IF($G189="freight",0,$N189*P189)+IF($G190="freight",0,$N190*P190)+IF($G191="freight",0,$N191*P191)</f>
        <v>0</v>
      </c>
      <c r="Q196" s="583">
        <f t="shared" ref="Q196:CB196" si="440">IF($G182="Freight",0,$N182*Q182)+IF($G183="freight",0,$N183*Q183)+IF($G184="freight",0,$N184*Q184)+IF($G185="freight",0,$N185*Q185)+IF($G186="freight",0,$N186*Q186)+IF($G187="freight",0,$N187*Q187)+IF($G188="freight",0,$N188*Q188)+IF($G189="freight",0,$N189*Q189)+IF($G190="freight",0,$N190*Q190)+IF($G191="freight",0,$N191*Q191)</f>
        <v>0</v>
      </c>
      <c r="R196" s="583">
        <f t="shared" si="440"/>
        <v>0</v>
      </c>
      <c r="S196" s="583">
        <f t="shared" si="440"/>
        <v>0</v>
      </c>
      <c r="T196" s="583">
        <f t="shared" si="440"/>
        <v>0</v>
      </c>
      <c r="U196" s="583">
        <f t="shared" si="440"/>
        <v>0</v>
      </c>
      <c r="V196" s="583">
        <f t="shared" si="440"/>
        <v>0</v>
      </c>
      <c r="W196" s="583">
        <f t="shared" si="440"/>
        <v>0</v>
      </c>
      <c r="X196" s="583">
        <f t="shared" si="440"/>
        <v>0</v>
      </c>
      <c r="Y196" s="583">
        <f t="shared" si="440"/>
        <v>0</v>
      </c>
      <c r="Z196" s="583">
        <f t="shared" si="440"/>
        <v>0</v>
      </c>
      <c r="AA196" s="583">
        <f t="shared" si="440"/>
        <v>0</v>
      </c>
      <c r="AB196" s="583">
        <f t="shared" si="440"/>
        <v>0</v>
      </c>
      <c r="AC196" s="583">
        <f t="shared" si="440"/>
        <v>0</v>
      </c>
      <c r="AD196" s="583">
        <f t="shared" si="440"/>
        <v>0</v>
      </c>
      <c r="AE196" s="583">
        <f t="shared" si="440"/>
        <v>0</v>
      </c>
      <c r="AF196" s="583">
        <f t="shared" si="440"/>
        <v>0</v>
      </c>
      <c r="AG196" s="583">
        <f t="shared" si="440"/>
        <v>0</v>
      </c>
      <c r="AH196" s="583">
        <f t="shared" si="440"/>
        <v>0</v>
      </c>
      <c r="AI196" s="583">
        <f t="shared" si="440"/>
        <v>0</v>
      </c>
      <c r="AJ196" s="583">
        <f t="shared" si="440"/>
        <v>0</v>
      </c>
      <c r="AK196" s="583">
        <f t="shared" si="440"/>
        <v>0</v>
      </c>
      <c r="AL196" s="583">
        <f t="shared" si="440"/>
        <v>0</v>
      </c>
      <c r="AM196" s="583">
        <f t="shared" si="440"/>
        <v>0</v>
      </c>
      <c r="AN196" s="583">
        <f t="shared" si="440"/>
        <v>0</v>
      </c>
      <c r="AO196" s="583">
        <f t="shared" si="440"/>
        <v>0</v>
      </c>
      <c r="AP196" s="583">
        <f t="shared" si="440"/>
        <v>0</v>
      </c>
      <c r="AQ196" s="583">
        <f t="shared" si="440"/>
        <v>0</v>
      </c>
      <c r="AR196" s="583">
        <f t="shared" si="440"/>
        <v>0</v>
      </c>
      <c r="AS196" s="583">
        <f t="shared" si="440"/>
        <v>0</v>
      </c>
      <c r="AT196" s="583">
        <f t="shared" si="440"/>
        <v>0</v>
      </c>
      <c r="AU196" s="583">
        <f t="shared" si="440"/>
        <v>0</v>
      </c>
      <c r="AV196" s="583">
        <f t="shared" si="440"/>
        <v>0</v>
      </c>
      <c r="AW196" s="583">
        <f t="shared" si="440"/>
        <v>0</v>
      </c>
      <c r="AX196" s="583">
        <f t="shared" si="440"/>
        <v>0</v>
      </c>
      <c r="AY196" s="583">
        <f t="shared" si="440"/>
        <v>0</v>
      </c>
      <c r="AZ196" s="583">
        <f t="shared" si="440"/>
        <v>0</v>
      </c>
      <c r="BA196" s="583">
        <f t="shared" si="440"/>
        <v>0</v>
      </c>
      <c r="BB196" s="583">
        <f t="shared" si="440"/>
        <v>0</v>
      </c>
      <c r="BC196" s="583">
        <f t="shared" si="440"/>
        <v>0</v>
      </c>
      <c r="BD196" s="583">
        <f t="shared" si="440"/>
        <v>0</v>
      </c>
      <c r="BE196" s="583">
        <f t="shared" si="440"/>
        <v>0</v>
      </c>
      <c r="BF196" s="583">
        <f t="shared" si="440"/>
        <v>0</v>
      </c>
      <c r="BG196" s="583">
        <f t="shared" si="440"/>
        <v>0</v>
      </c>
      <c r="BH196" s="583">
        <f t="shared" si="440"/>
        <v>0</v>
      </c>
      <c r="BI196" s="583">
        <f t="shared" si="440"/>
        <v>0</v>
      </c>
      <c r="BJ196" s="583">
        <f t="shared" si="440"/>
        <v>0</v>
      </c>
      <c r="BK196" s="583">
        <f t="shared" si="440"/>
        <v>0</v>
      </c>
      <c r="BL196" s="583">
        <f t="shared" si="440"/>
        <v>0</v>
      </c>
      <c r="BM196" s="583">
        <f t="shared" si="440"/>
        <v>0</v>
      </c>
      <c r="BN196" s="583">
        <f t="shared" si="440"/>
        <v>0</v>
      </c>
      <c r="BO196" s="583">
        <f t="shared" si="440"/>
        <v>0</v>
      </c>
      <c r="BP196" s="583">
        <f t="shared" si="440"/>
        <v>0</v>
      </c>
      <c r="BQ196" s="583">
        <f t="shared" si="440"/>
        <v>0</v>
      </c>
      <c r="BR196" s="583">
        <f t="shared" si="440"/>
        <v>0</v>
      </c>
      <c r="BS196" s="583">
        <f t="shared" si="440"/>
        <v>0</v>
      </c>
      <c r="BT196" s="583">
        <f t="shared" si="440"/>
        <v>0</v>
      </c>
      <c r="BU196" s="583">
        <f t="shared" si="440"/>
        <v>0</v>
      </c>
      <c r="BV196" s="583">
        <f t="shared" si="440"/>
        <v>0</v>
      </c>
      <c r="BW196" s="583">
        <f t="shared" si="440"/>
        <v>0</v>
      </c>
      <c r="BX196" s="583">
        <f t="shared" si="440"/>
        <v>0</v>
      </c>
      <c r="BY196" s="583">
        <f t="shared" si="440"/>
        <v>0</v>
      </c>
      <c r="BZ196" s="583">
        <f t="shared" si="440"/>
        <v>0</v>
      </c>
      <c r="CA196" s="583">
        <f t="shared" si="440"/>
        <v>0</v>
      </c>
      <c r="CB196" s="583">
        <f t="shared" si="440"/>
        <v>0</v>
      </c>
      <c r="CC196" s="583">
        <f t="shared" ref="CC196:DA196" si="441">IF($G182="Freight",0,$N182*CC182)+IF($G183="freight",0,$N183*CC183)+IF($G184="freight",0,$N184*CC184)+IF($G185="freight",0,$N185*CC185)+IF($G186="freight",0,$N186*CC186)+IF($G187="freight",0,$N187*CC187)+IF($G188="freight",0,$N188*CC188)+IF($G189="freight",0,$N189*CC189)+IF($G190="freight",0,$N190*CC190)+IF($G191="freight",0,$N191*CC191)</f>
        <v>0</v>
      </c>
      <c r="CD196" s="583">
        <f t="shared" si="441"/>
        <v>0</v>
      </c>
      <c r="CE196" s="583">
        <f t="shared" si="441"/>
        <v>0</v>
      </c>
      <c r="CF196" s="583">
        <f t="shared" si="441"/>
        <v>0</v>
      </c>
      <c r="CG196" s="583">
        <f t="shared" si="441"/>
        <v>0</v>
      </c>
      <c r="CH196" s="583">
        <f t="shared" si="441"/>
        <v>0</v>
      </c>
      <c r="CI196" s="583">
        <f t="shared" si="441"/>
        <v>0</v>
      </c>
      <c r="CJ196" s="583">
        <f t="shared" si="441"/>
        <v>0</v>
      </c>
      <c r="CK196" s="583">
        <f t="shared" si="441"/>
        <v>0</v>
      </c>
      <c r="CL196" s="583">
        <f t="shared" si="441"/>
        <v>0</v>
      </c>
      <c r="CM196" s="583">
        <f t="shared" si="441"/>
        <v>0</v>
      </c>
      <c r="CN196" s="583">
        <f t="shared" si="441"/>
        <v>0</v>
      </c>
      <c r="CO196" s="583">
        <f t="shared" si="441"/>
        <v>0</v>
      </c>
      <c r="CP196" s="583">
        <f t="shared" si="441"/>
        <v>0</v>
      </c>
      <c r="CQ196" s="583">
        <f t="shared" si="441"/>
        <v>0</v>
      </c>
      <c r="CR196" s="583">
        <f t="shared" si="441"/>
        <v>0</v>
      </c>
      <c r="CS196" s="583">
        <f t="shared" si="441"/>
        <v>0</v>
      </c>
      <c r="CT196" s="583">
        <f t="shared" si="441"/>
        <v>0</v>
      </c>
      <c r="CU196" s="583">
        <f t="shared" si="441"/>
        <v>0</v>
      </c>
      <c r="CV196" s="583">
        <f t="shared" si="441"/>
        <v>0</v>
      </c>
      <c r="CW196" s="583">
        <f t="shared" si="441"/>
        <v>0</v>
      </c>
      <c r="CX196" s="583">
        <f t="shared" si="441"/>
        <v>0</v>
      </c>
      <c r="CY196" s="583">
        <f t="shared" si="441"/>
        <v>0</v>
      </c>
      <c r="CZ196" s="583">
        <f t="shared" si="441"/>
        <v>0</v>
      </c>
      <c r="DA196" s="583">
        <f t="shared" si="441"/>
        <v>0</v>
      </c>
    </row>
    <row r="197" spans="1:110" hidden="1" x14ac:dyDescent="0.35">
      <c r="D197" s="440"/>
      <c r="I197" s="782" t="str">
        <f>'D2'!J72</f>
        <v xml:space="preserve">Time savings freight </v>
      </c>
      <c r="J197" s="782"/>
      <c r="K197" s="782"/>
      <c r="L197" s="782"/>
      <c r="M197" s="585">
        <f>NPV(G.Asm!$F$40,P197:INDEX(P197:DA197,RP))</f>
        <v>0</v>
      </c>
      <c r="N197" s="585">
        <f ca="1">SUMIF($P$180:$CZT$180,"&lt;="&amp;RP,P197:DA197)</f>
        <v>0</v>
      </c>
      <c r="P197" s="583">
        <f>IF($G182="freight",IF(ISNUMBER($N182),$N182*P182,0),0)+IF($G183="freight",IF(ISNUMBER($N183),$N183*P183,0),0)+IF($G184="freight",IF(ISNUMBER($N184),$N184*P184,0),0)+IF($G185="freight",IF(ISNUMBER($N185),$N185*P185,0),0)+IF($G186="freight",IF(ISNUMBER($N186),$N186*P186,0),0)+IF($G187="freight",IF(ISNUMBER($N187),$N187*P187,0),0)+IF($G188="freight",IF(ISNUMBER($N188),$N188*P188,0),0)+IF($G189="freight",IF(ISNUMBER($N189),$N189*P189,0),0)+IF($G190="freight",IF(ISNUMBER($N190),$N190*P190,0),0)+IF($G191="freight",IF(ISNUMBER($N191),$N191*P191,0),0)</f>
        <v>0</v>
      </c>
      <c r="Q197" s="583">
        <f t="shared" ref="Q197:CB197" si="442">IF($G182="freight",IF(ISNUMBER($N182),$N182*Q182,0),0)+IF($G183="freight",IF(ISNUMBER($N183),$N183*Q183,0),0)+IF($G184="freight",IF(ISNUMBER($N184),$N184*Q184,0),0)+IF($G185="freight",IF(ISNUMBER($N185),$N185*Q185,0),0)+IF($G186="freight",IF(ISNUMBER($N186),$N186*Q186,0),0)+IF($G187="freight",IF(ISNUMBER($N187),$N187*Q187,0),0)+IF($G188="freight",IF(ISNUMBER($N188),$N188*Q188,0),0)+IF($G189="freight",IF(ISNUMBER($N189),$N189*Q189,0),0)+IF($G190="freight",IF(ISNUMBER($N190),$N190*Q190,0),0)+IF($G191="freight",IF(ISNUMBER($N191),$N191*Q191,0),0)</f>
        <v>0</v>
      </c>
      <c r="R197" s="583">
        <f t="shared" si="442"/>
        <v>0</v>
      </c>
      <c r="S197" s="583">
        <f t="shared" si="442"/>
        <v>0</v>
      </c>
      <c r="T197" s="583">
        <f t="shared" si="442"/>
        <v>0</v>
      </c>
      <c r="U197" s="583">
        <f t="shared" si="442"/>
        <v>0</v>
      </c>
      <c r="V197" s="583">
        <f t="shared" si="442"/>
        <v>0</v>
      </c>
      <c r="W197" s="583">
        <f t="shared" si="442"/>
        <v>0</v>
      </c>
      <c r="X197" s="583">
        <f t="shared" si="442"/>
        <v>0</v>
      </c>
      <c r="Y197" s="583">
        <f t="shared" si="442"/>
        <v>0</v>
      </c>
      <c r="Z197" s="583">
        <f t="shared" si="442"/>
        <v>0</v>
      </c>
      <c r="AA197" s="583">
        <f t="shared" si="442"/>
        <v>0</v>
      </c>
      <c r="AB197" s="583">
        <f t="shared" si="442"/>
        <v>0</v>
      </c>
      <c r="AC197" s="583">
        <f t="shared" si="442"/>
        <v>0</v>
      </c>
      <c r="AD197" s="583">
        <f t="shared" si="442"/>
        <v>0</v>
      </c>
      <c r="AE197" s="583">
        <f t="shared" si="442"/>
        <v>0</v>
      </c>
      <c r="AF197" s="583">
        <f t="shared" si="442"/>
        <v>0</v>
      </c>
      <c r="AG197" s="583">
        <f t="shared" si="442"/>
        <v>0</v>
      </c>
      <c r="AH197" s="583">
        <f t="shared" si="442"/>
        <v>0</v>
      </c>
      <c r="AI197" s="583">
        <f t="shared" si="442"/>
        <v>0</v>
      </c>
      <c r="AJ197" s="583">
        <f t="shared" si="442"/>
        <v>0</v>
      </c>
      <c r="AK197" s="583">
        <f t="shared" si="442"/>
        <v>0</v>
      </c>
      <c r="AL197" s="583">
        <f t="shared" si="442"/>
        <v>0</v>
      </c>
      <c r="AM197" s="583">
        <f t="shared" si="442"/>
        <v>0</v>
      </c>
      <c r="AN197" s="583">
        <f t="shared" si="442"/>
        <v>0</v>
      </c>
      <c r="AO197" s="583">
        <f t="shared" si="442"/>
        <v>0</v>
      </c>
      <c r="AP197" s="583">
        <f t="shared" si="442"/>
        <v>0</v>
      </c>
      <c r="AQ197" s="583">
        <f t="shared" si="442"/>
        <v>0</v>
      </c>
      <c r="AR197" s="583">
        <f t="shared" si="442"/>
        <v>0</v>
      </c>
      <c r="AS197" s="583">
        <f t="shared" si="442"/>
        <v>0</v>
      </c>
      <c r="AT197" s="583">
        <f t="shared" si="442"/>
        <v>0</v>
      </c>
      <c r="AU197" s="583">
        <f t="shared" si="442"/>
        <v>0</v>
      </c>
      <c r="AV197" s="583">
        <f t="shared" si="442"/>
        <v>0</v>
      </c>
      <c r="AW197" s="583">
        <f t="shared" si="442"/>
        <v>0</v>
      </c>
      <c r="AX197" s="583">
        <f t="shared" si="442"/>
        <v>0</v>
      </c>
      <c r="AY197" s="583">
        <f t="shared" si="442"/>
        <v>0</v>
      </c>
      <c r="AZ197" s="583">
        <f t="shared" si="442"/>
        <v>0</v>
      </c>
      <c r="BA197" s="583">
        <f t="shared" si="442"/>
        <v>0</v>
      </c>
      <c r="BB197" s="583">
        <f t="shared" si="442"/>
        <v>0</v>
      </c>
      <c r="BC197" s="583">
        <f t="shared" si="442"/>
        <v>0</v>
      </c>
      <c r="BD197" s="583">
        <f t="shared" si="442"/>
        <v>0</v>
      </c>
      <c r="BE197" s="583">
        <f t="shared" si="442"/>
        <v>0</v>
      </c>
      <c r="BF197" s="583">
        <f t="shared" si="442"/>
        <v>0</v>
      </c>
      <c r="BG197" s="583">
        <f t="shared" si="442"/>
        <v>0</v>
      </c>
      <c r="BH197" s="583">
        <f t="shared" si="442"/>
        <v>0</v>
      </c>
      <c r="BI197" s="583">
        <f t="shared" si="442"/>
        <v>0</v>
      </c>
      <c r="BJ197" s="583">
        <f t="shared" si="442"/>
        <v>0</v>
      </c>
      <c r="BK197" s="583">
        <f t="shared" si="442"/>
        <v>0</v>
      </c>
      <c r="BL197" s="583">
        <f t="shared" si="442"/>
        <v>0</v>
      </c>
      <c r="BM197" s="583">
        <f t="shared" si="442"/>
        <v>0</v>
      </c>
      <c r="BN197" s="583">
        <f t="shared" si="442"/>
        <v>0</v>
      </c>
      <c r="BO197" s="583">
        <f t="shared" si="442"/>
        <v>0</v>
      </c>
      <c r="BP197" s="583">
        <f t="shared" si="442"/>
        <v>0</v>
      </c>
      <c r="BQ197" s="583">
        <f t="shared" si="442"/>
        <v>0</v>
      </c>
      <c r="BR197" s="583">
        <f t="shared" si="442"/>
        <v>0</v>
      </c>
      <c r="BS197" s="583">
        <f t="shared" si="442"/>
        <v>0</v>
      </c>
      <c r="BT197" s="583">
        <f t="shared" si="442"/>
        <v>0</v>
      </c>
      <c r="BU197" s="583">
        <f t="shared" si="442"/>
        <v>0</v>
      </c>
      <c r="BV197" s="583">
        <f t="shared" si="442"/>
        <v>0</v>
      </c>
      <c r="BW197" s="583">
        <f t="shared" si="442"/>
        <v>0</v>
      </c>
      <c r="BX197" s="583">
        <f t="shared" si="442"/>
        <v>0</v>
      </c>
      <c r="BY197" s="583">
        <f t="shared" si="442"/>
        <v>0</v>
      </c>
      <c r="BZ197" s="583">
        <f t="shared" si="442"/>
        <v>0</v>
      </c>
      <c r="CA197" s="583">
        <f t="shared" si="442"/>
        <v>0</v>
      </c>
      <c r="CB197" s="583">
        <f t="shared" si="442"/>
        <v>0</v>
      </c>
      <c r="CC197" s="583">
        <f t="shared" ref="CC197:DA197" si="443">IF($G182="freight",IF(ISNUMBER($N182),$N182*CC182,0),0)+IF($G183="freight",IF(ISNUMBER($N183),$N183*CC183,0),0)+IF($G184="freight",IF(ISNUMBER($N184),$N184*CC184,0),0)+IF($G185="freight",IF(ISNUMBER($N185),$N185*CC185,0),0)+IF($G186="freight",IF(ISNUMBER($N186),$N186*CC186,0),0)+IF($G187="freight",IF(ISNUMBER($N187),$N187*CC187,0),0)+IF($G188="freight",IF(ISNUMBER($N188),$N188*CC188,0),0)+IF($G189="freight",IF(ISNUMBER($N189),$N189*CC189,0),0)+IF($G190="freight",IF(ISNUMBER($N190),$N190*CC190,0),0)+IF($G191="freight",IF(ISNUMBER($N191),$N191*CC191,0),0)</f>
        <v>0</v>
      </c>
      <c r="CD197" s="583">
        <f t="shared" si="443"/>
        <v>0</v>
      </c>
      <c r="CE197" s="583">
        <f t="shared" si="443"/>
        <v>0</v>
      </c>
      <c r="CF197" s="583">
        <f t="shared" si="443"/>
        <v>0</v>
      </c>
      <c r="CG197" s="583">
        <f t="shared" si="443"/>
        <v>0</v>
      </c>
      <c r="CH197" s="583">
        <f t="shared" si="443"/>
        <v>0</v>
      </c>
      <c r="CI197" s="583">
        <f t="shared" si="443"/>
        <v>0</v>
      </c>
      <c r="CJ197" s="583">
        <f t="shared" si="443"/>
        <v>0</v>
      </c>
      <c r="CK197" s="583">
        <f t="shared" si="443"/>
        <v>0</v>
      </c>
      <c r="CL197" s="583">
        <f t="shared" si="443"/>
        <v>0</v>
      </c>
      <c r="CM197" s="583">
        <f t="shared" si="443"/>
        <v>0</v>
      </c>
      <c r="CN197" s="583">
        <f t="shared" si="443"/>
        <v>0</v>
      </c>
      <c r="CO197" s="583">
        <f t="shared" si="443"/>
        <v>0</v>
      </c>
      <c r="CP197" s="583">
        <f t="shared" si="443"/>
        <v>0</v>
      </c>
      <c r="CQ197" s="583">
        <f t="shared" si="443"/>
        <v>0</v>
      </c>
      <c r="CR197" s="583">
        <f t="shared" si="443"/>
        <v>0</v>
      </c>
      <c r="CS197" s="583">
        <f t="shared" si="443"/>
        <v>0</v>
      </c>
      <c r="CT197" s="583">
        <f t="shared" si="443"/>
        <v>0</v>
      </c>
      <c r="CU197" s="583">
        <f t="shared" si="443"/>
        <v>0</v>
      </c>
      <c r="CV197" s="583">
        <f t="shared" si="443"/>
        <v>0</v>
      </c>
      <c r="CW197" s="583">
        <f t="shared" si="443"/>
        <v>0</v>
      </c>
      <c r="CX197" s="583">
        <f t="shared" si="443"/>
        <v>0</v>
      </c>
      <c r="CY197" s="583">
        <f t="shared" si="443"/>
        <v>0</v>
      </c>
      <c r="CZ197" s="583">
        <f t="shared" si="443"/>
        <v>0</v>
      </c>
      <c r="DA197" s="583">
        <f t="shared" si="443"/>
        <v>0</v>
      </c>
    </row>
    <row r="198" spans="1:110" s="475" customFormat="1" ht="15" hidden="1" thickBot="1" x14ac:dyDescent="0.4">
      <c r="A198" s="445"/>
      <c r="B198" s="445"/>
      <c r="C198" s="445"/>
      <c r="D198" s="446"/>
      <c r="E198" s="447"/>
      <c r="F198" s="445"/>
      <c r="G198" s="445"/>
      <c r="H198" s="445"/>
      <c r="I198" s="445"/>
      <c r="J198" s="445"/>
      <c r="K198" s="445"/>
      <c r="L198" s="448"/>
      <c r="M198" s="448"/>
      <c r="N198" s="448"/>
      <c r="O198" s="449"/>
      <c r="P198" s="449"/>
      <c r="Q198" s="445"/>
      <c r="R198" s="450"/>
      <c r="S198" s="450"/>
      <c r="T198" s="450"/>
      <c r="U198" s="450"/>
      <c r="V198" s="450"/>
      <c r="W198" s="450"/>
      <c r="X198" s="450"/>
      <c r="Y198" s="450"/>
      <c r="Z198" s="450"/>
      <c r="AA198" s="450"/>
      <c r="AB198" s="450"/>
      <c r="AC198" s="450"/>
      <c r="AD198" s="450"/>
      <c r="AE198" s="450"/>
      <c r="AF198" s="450"/>
      <c r="AG198" s="450"/>
      <c r="AH198" s="450"/>
      <c r="AI198" s="450"/>
      <c r="AJ198" s="450"/>
      <c r="AK198" s="450"/>
      <c r="AL198" s="450"/>
      <c r="AM198" s="450"/>
      <c r="AN198" s="450"/>
      <c r="AO198" s="450"/>
      <c r="AP198" s="450"/>
      <c r="AQ198" s="450"/>
      <c r="AR198" s="450"/>
      <c r="AS198" s="450"/>
      <c r="AT198" s="450"/>
      <c r="AU198" s="450"/>
      <c r="AV198" s="450"/>
      <c r="AW198" s="450"/>
      <c r="AX198" s="450"/>
      <c r="AY198" s="450"/>
      <c r="AZ198" s="450"/>
      <c r="BA198" s="450"/>
      <c r="BB198" s="450"/>
      <c r="BC198" s="450"/>
      <c r="BD198" s="450"/>
      <c r="BE198" s="450"/>
      <c r="BF198" s="450"/>
      <c r="BG198" s="450"/>
      <c r="BH198" s="450"/>
      <c r="BI198" s="450"/>
      <c r="BJ198" s="450"/>
      <c r="BK198" s="450"/>
      <c r="BL198" s="450"/>
      <c r="BM198" s="450"/>
      <c r="BN198" s="450"/>
      <c r="BO198" s="450"/>
      <c r="BP198" s="450"/>
      <c r="BQ198" s="450"/>
      <c r="BR198" s="450"/>
      <c r="BS198" s="450"/>
      <c r="BT198" s="450"/>
      <c r="BU198" s="450"/>
      <c r="BV198" s="450"/>
      <c r="BW198" s="450"/>
      <c r="BX198" s="450"/>
      <c r="BY198" s="450"/>
      <c r="BZ198" s="450"/>
      <c r="CA198" s="450"/>
      <c r="CB198" s="450"/>
      <c r="CC198" s="450"/>
      <c r="CD198" s="450"/>
      <c r="CE198" s="450"/>
      <c r="CF198" s="450"/>
      <c r="CG198" s="450"/>
      <c r="CH198" s="450"/>
      <c r="CI198" s="450"/>
      <c r="CJ198" s="450"/>
      <c r="CK198" s="450"/>
      <c r="CL198" s="450"/>
      <c r="CM198" s="450"/>
      <c r="CN198" s="450"/>
      <c r="CO198" s="450"/>
      <c r="CP198" s="450"/>
      <c r="CQ198" s="450"/>
      <c r="CR198" s="450"/>
      <c r="CS198" s="450"/>
      <c r="CT198" s="450"/>
      <c r="CU198" s="450"/>
      <c r="CV198" s="450"/>
      <c r="CW198" s="450"/>
      <c r="CX198" s="450"/>
      <c r="CY198" s="450"/>
      <c r="CZ198" s="450"/>
      <c r="DA198" s="450"/>
      <c r="DB198" s="450"/>
      <c r="DC198" s="450"/>
    </row>
    <row r="199" spans="1:110" hidden="1" x14ac:dyDescent="0.35">
      <c r="D199" s="440"/>
      <c r="E199" s="441"/>
      <c r="L199" s="451"/>
      <c r="M199" s="451"/>
      <c r="N199" s="451"/>
      <c r="O199" s="452"/>
      <c r="P199" s="452"/>
    </row>
    <row r="200" spans="1:110" hidden="1" x14ac:dyDescent="0.35"/>
    <row r="201" spans="1:110" ht="23.5" hidden="1" x14ac:dyDescent="0.55000000000000004">
      <c r="C201" s="437" t="s">
        <v>99</v>
      </c>
      <c r="E201" s="679" t="str">
        <f>IF(DD205&gt;0,DD204,IF(DF205&gt;0,DF204,""))</f>
        <v/>
      </c>
      <c r="F201" s="679"/>
      <c r="G201" s="780"/>
      <c r="H201" s="780"/>
      <c r="I201" s="780"/>
    </row>
    <row r="202" spans="1:110" hidden="1" x14ac:dyDescent="0.35">
      <c r="C202" s="438" t="str">
        <f>"'"&amp;G.Asm!F29&amp;"'"</f>
        <v>'Text'</v>
      </c>
      <c r="E202" s="679"/>
      <c r="F202" s="679"/>
      <c r="G202" s="780"/>
      <c r="H202" s="780"/>
      <c r="I202" s="780"/>
    </row>
    <row r="203" spans="1:110" hidden="1" x14ac:dyDescent="0.35">
      <c r="DD203" s="404" t="str">
        <f>$DD$7</f>
        <v>Zero value checking</v>
      </c>
      <c r="DF203" s="404" t="str">
        <f>$DF$7</f>
        <v>Row completion checking</v>
      </c>
    </row>
    <row r="204" spans="1:110" ht="15.5" hidden="1" x14ac:dyDescent="0.35">
      <c r="C204" s="439" t="s">
        <v>852</v>
      </c>
      <c r="D204" s="440"/>
      <c r="K204" s="785" t="s">
        <v>493</v>
      </c>
      <c r="L204" s="785" t="s">
        <v>494</v>
      </c>
      <c r="M204" s="785" t="s">
        <v>105</v>
      </c>
      <c r="N204" s="785" t="s">
        <v>495</v>
      </c>
      <c r="P204" s="188">
        <v>1</v>
      </c>
      <c r="Q204" s="188">
        <v>2</v>
      </c>
      <c r="R204" s="188">
        <v>3</v>
      </c>
      <c r="S204" s="188">
        <v>4</v>
      </c>
      <c r="T204" s="188">
        <v>5</v>
      </c>
      <c r="U204" s="188">
        <v>6</v>
      </c>
      <c r="V204" s="188">
        <v>7</v>
      </c>
      <c r="W204" s="188">
        <v>8</v>
      </c>
      <c r="X204" s="188">
        <v>9</v>
      </c>
      <c r="Y204" s="188">
        <v>10</v>
      </c>
      <c r="Z204" s="188">
        <v>11</v>
      </c>
      <c r="AA204" s="188">
        <v>12</v>
      </c>
      <c r="AB204" s="188">
        <v>13</v>
      </c>
      <c r="AC204" s="188">
        <v>14</v>
      </c>
      <c r="AD204" s="188">
        <v>15</v>
      </c>
      <c r="AE204" s="188">
        <v>16</v>
      </c>
      <c r="AF204" s="188">
        <v>17</v>
      </c>
      <c r="AG204" s="188">
        <v>18</v>
      </c>
      <c r="AH204" s="188">
        <v>19</v>
      </c>
      <c r="AI204" s="188">
        <v>20</v>
      </c>
      <c r="AJ204" s="188">
        <v>21</v>
      </c>
      <c r="AK204" s="188">
        <v>22</v>
      </c>
      <c r="AL204" s="188">
        <v>23</v>
      </c>
      <c r="AM204" s="188">
        <v>24</v>
      </c>
      <c r="AN204" s="188">
        <v>25</v>
      </c>
      <c r="AO204" s="188">
        <v>26</v>
      </c>
      <c r="AP204" s="188">
        <v>27</v>
      </c>
      <c r="AQ204" s="188">
        <v>28</v>
      </c>
      <c r="AR204" s="188">
        <v>29</v>
      </c>
      <c r="AS204" s="188">
        <v>30</v>
      </c>
      <c r="AT204" s="188">
        <v>31</v>
      </c>
      <c r="AU204" s="188">
        <v>32</v>
      </c>
      <c r="AV204" s="188">
        <v>33</v>
      </c>
      <c r="AW204" s="188">
        <v>34</v>
      </c>
      <c r="AX204" s="188">
        <v>35</v>
      </c>
      <c r="AY204" s="188">
        <v>36</v>
      </c>
      <c r="AZ204" s="188">
        <v>37</v>
      </c>
      <c r="BA204" s="188">
        <v>38</v>
      </c>
      <c r="BB204" s="188">
        <v>39</v>
      </c>
      <c r="BC204" s="188">
        <v>40</v>
      </c>
      <c r="BD204" s="188">
        <v>41</v>
      </c>
      <c r="BE204" s="188">
        <v>42</v>
      </c>
      <c r="BF204" s="188">
        <v>43</v>
      </c>
      <c r="BG204" s="188">
        <v>44</v>
      </c>
      <c r="BH204" s="188">
        <v>45</v>
      </c>
      <c r="BI204" s="188">
        <v>46</v>
      </c>
      <c r="BJ204" s="188">
        <v>47</v>
      </c>
      <c r="BK204" s="188">
        <v>48</v>
      </c>
      <c r="BL204" s="188">
        <v>49</v>
      </c>
      <c r="BM204" s="188">
        <v>50</v>
      </c>
      <c r="BN204" s="188">
        <v>51</v>
      </c>
      <c r="BO204" s="188">
        <v>52</v>
      </c>
      <c r="BP204" s="188">
        <v>53</v>
      </c>
      <c r="BQ204" s="188">
        <v>54</v>
      </c>
      <c r="BR204" s="188">
        <v>55</v>
      </c>
      <c r="BS204" s="188">
        <v>56</v>
      </c>
      <c r="BT204" s="188">
        <v>57</v>
      </c>
      <c r="BU204" s="188">
        <v>58</v>
      </c>
      <c r="BV204" s="188">
        <v>59</v>
      </c>
      <c r="BW204" s="188">
        <v>60</v>
      </c>
      <c r="BX204" s="188">
        <v>61</v>
      </c>
      <c r="BY204" s="188">
        <v>62</v>
      </c>
      <c r="BZ204" s="188">
        <v>63</v>
      </c>
      <c r="CA204" s="188">
        <v>64</v>
      </c>
      <c r="CB204" s="188">
        <v>65</v>
      </c>
      <c r="CC204" s="188">
        <v>66</v>
      </c>
      <c r="CD204" s="188">
        <v>67</v>
      </c>
      <c r="CE204" s="188">
        <v>68</v>
      </c>
      <c r="CF204" s="188">
        <v>69</v>
      </c>
      <c r="CG204" s="188">
        <v>70</v>
      </c>
      <c r="CH204" s="188">
        <v>71</v>
      </c>
      <c r="CI204" s="188">
        <v>72</v>
      </c>
      <c r="CJ204" s="188">
        <v>73</v>
      </c>
      <c r="CK204" s="188">
        <v>74</v>
      </c>
      <c r="CL204" s="188">
        <v>75</v>
      </c>
      <c r="CM204" s="188">
        <v>76</v>
      </c>
      <c r="CN204" s="188">
        <v>77</v>
      </c>
      <c r="CO204" s="188">
        <v>78</v>
      </c>
      <c r="CP204" s="188">
        <v>79</v>
      </c>
      <c r="CQ204" s="188">
        <v>80</v>
      </c>
      <c r="CR204" s="188">
        <v>81</v>
      </c>
      <c r="CS204" s="188">
        <v>82</v>
      </c>
      <c r="CT204" s="188">
        <v>83</v>
      </c>
      <c r="CU204" s="188">
        <v>84</v>
      </c>
      <c r="CV204" s="188">
        <v>85</v>
      </c>
      <c r="CW204" s="188">
        <v>86</v>
      </c>
      <c r="CX204" s="188">
        <v>87</v>
      </c>
      <c r="CY204" s="188">
        <v>88</v>
      </c>
      <c r="CZ204" s="188">
        <v>89</v>
      </c>
      <c r="DA204" s="188">
        <v>90</v>
      </c>
      <c r="DD204" s="404" t="str">
        <f>$DD$8</f>
        <v>No empty cells can be left in a row – please fill with values or zeros instead</v>
      </c>
      <c r="DF204" s="404" t="str">
        <f>$DF$8</f>
        <v>Row should be fully completed with inputs</v>
      </c>
    </row>
    <row r="205" spans="1:110" hidden="1" x14ac:dyDescent="0.35">
      <c r="C205" s="239" t="s">
        <v>398</v>
      </c>
      <c r="D205" s="440"/>
      <c r="E205" s="239" t="s">
        <v>490</v>
      </c>
      <c r="F205" s="787" t="s">
        <v>491</v>
      </c>
      <c r="G205" s="789"/>
      <c r="H205" s="788"/>
      <c r="I205" s="239" t="s">
        <v>492</v>
      </c>
      <c r="K205" s="785"/>
      <c r="L205" s="785"/>
      <c r="M205" s="785"/>
      <c r="N205" s="785"/>
      <c r="O205" s="442"/>
      <c r="P205" s="188">
        <f>G.Asm!F33</f>
        <v>2022</v>
      </c>
      <c r="Q205" s="188">
        <f>+P205+1</f>
        <v>2023</v>
      </c>
      <c r="R205" s="188">
        <f t="shared" ref="R205" si="444">+Q205+1</f>
        <v>2024</v>
      </c>
      <c r="S205" s="188">
        <f t="shared" ref="S205" si="445">+R205+1</f>
        <v>2025</v>
      </c>
      <c r="T205" s="188">
        <f t="shared" ref="T205" si="446">+S205+1</f>
        <v>2026</v>
      </c>
      <c r="U205" s="188">
        <f t="shared" ref="U205" si="447">+T205+1</f>
        <v>2027</v>
      </c>
      <c r="V205" s="188">
        <f t="shared" ref="V205" si="448">+U205+1</f>
        <v>2028</v>
      </c>
      <c r="W205" s="188">
        <f t="shared" ref="W205" si="449">+V205+1</f>
        <v>2029</v>
      </c>
      <c r="X205" s="188">
        <f t="shared" ref="X205" si="450">+W205+1</f>
        <v>2030</v>
      </c>
      <c r="Y205" s="188">
        <f t="shared" ref="Y205" si="451">+X205+1</f>
        <v>2031</v>
      </c>
      <c r="Z205" s="188">
        <f t="shared" ref="Z205" si="452">+Y205+1</f>
        <v>2032</v>
      </c>
      <c r="AA205" s="188">
        <f t="shared" ref="AA205" si="453">+Z205+1</f>
        <v>2033</v>
      </c>
      <c r="AB205" s="188">
        <f t="shared" ref="AB205" si="454">+AA205+1</f>
        <v>2034</v>
      </c>
      <c r="AC205" s="188">
        <f t="shared" ref="AC205" si="455">+AB205+1</f>
        <v>2035</v>
      </c>
      <c r="AD205" s="188">
        <f t="shared" ref="AD205" si="456">+AC205+1</f>
        <v>2036</v>
      </c>
      <c r="AE205" s="188">
        <f t="shared" ref="AE205" si="457">+AD205+1</f>
        <v>2037</v>
      </c>
      <c r="AF205" s="188">
        <f t="shared" ref="AF205" si="458">+AE205+1</f>
        <v>2038</v>
      </c>
      <c r="AG205" s="188">
        <f t="shared" ref="AG205" si="459">+AF205+1</f>
        <v>2039</v>
      </c>
      <c r="AH205" s="188">
        <f t="shared" ref="AH205" si="460">+AG205+1</f>
        <v>2040</v>
      </c>
      <c r="AI205" s="188">
        <f t="shared" ref="AI205" si="461">+AH205+1</f>
        <v>2041</v>
      </c>
      <c r="AJ205" s="188">
        <f t="shared" ref="AJ205" si="462">+AI205+1</f>
        <v>2042</v>
      </c>
      <c r="AK205" s="188">
        <f t="shared" ref="AK205" si="463">+AJ205+1</f>
        <v>2043</v>
      </c>
      <c r="AL205" s="188">
        <f t="shared" ref="AL205" si="464">+AK205+1</f>
        <v>2044</v>
      </c>
      <c r="AM205" s="188">
        <f t="shared" ref="AM205" si="465">+AL205+1</f>
        <v>2045</v>
      </c>
      <c r="AN205" s="188">
        <f t="shared" ref="AN205" si="466">+AM205+1</f>
        <v>2046</v>
      </c>
      <c r="AO205" s="188">
        <f t="shared" ref="AO205" si="467">+AN205+1</f>
        <v>2047</v>
      </c>
      <c r="AP205" s="188">
        <f t="shared" ref="AP205" si="468">+AO205+1</f>
        <v>2048</v>
      </c>
      <c r="AQ205" s="188">
        <f t="shared" ref="AQ205" si="469">+AP205+1</f>
        <v>2049</v>
      </c>
      <c r="AR205" s="188">
        <f t="shared" ref="AR205" si="470">+AQ205+1</f>
        <v>2050</v>
      </c>
      <c r="AS205" s="188">
        <f t="shared" ref="AS205" si="471">+AR205+1</f>
        <v>2051</v>
      </c>
      <c r="AT205" s="188">
        <f t="shared" ref="AT205" si="472">+AS205+1</f>
        <v>2052</v>
      </c>
      <c r="AU205" s="188">
        <f t="shared" ref="AU205" si="473">+AT205+1</f>
        <v>2053</v>
      </c>
      <c r="AV205" s="188">
        <f t="shared" ref="AV205" si="474">+AU205+1</f>
        <v>2054</v>
      </c>
      <c r="AW205" s="188">
        <f t="shared" ref="AW205" si="475">+AV205+1</f>
        <v>2055</v>
      </c>
      <c r="AX205" s="188">
        <f t="shared" ref="AX205" si="476">+AW205+1</f>
        <v>2056</v>
      </c>
      <c r="AY205" s="188">
        <f t="shared" ref="AY205" si="477">+AX205+1</f>
        <v>2057</v>
      </c>
      <c r="AZ205" s="188">
        <f t="shared" ref="AZ205" si="478">+AY205+1</f>
        <v>2058</v>
      </c>
      <c r="BA205" s="188">
        <f t="shared" ref="BA205" si="479">+AZ205+1</f>
        <v>2059</v>
      </c>
      <c r="BB205" s="188">
        <f t="shared" ref="BB205" si="480">+BA205+1</f>
        <v>2060</v>
      </c>
      <c r="BC205" s="188">
        <f t="shared" ref="BC205" si="481">+BB205+1</f>
        <v>2061</v>
      </c>
      <c r="BD205" s="188">
        <f t="shared" ref="BD205" si="482">+BC205+1</f>
        <v>2062</v>
      </c>
      <c r="BE205" s="188">
        <f t="shared" ref="BE205" si="483">+BD205+1</f>
        <v>2063</v>
      </c>
      <c r="BF205" s="188">
        <f t="shared" ref="BF205" si="484">+BE205+1</f>
        <v>2064</v>
      </c>
      <c r="BG205" s="188">
        <f t="shared" ref="BG205" si="485">+BF205+1</f>
        <v>2065</v>
      </c>
      <c r="BH205" s="188">
        <f t="shared" ref="BH205" si="486">+BG205+1</f>
        <v>2066</v>
      </c>
      <c r="BI205" s="188">
        <f t="shared" ref="BI205" si="487">+BH205+1</f>
        <v>2067</v>
      </c>
      <c r="BJ205" s="188">
        <f t="shared" ref="BJ205" si="488">+BI205+1</f>
        <v>2068</v>
      </c>
      <c r="BK205" s="188">
        <f t="shared" ref="BK205" si="489">+BJ205+1</f>
        <v>2069</v>
      </c>
      <c r="BL205" s="188">
        <f t="shared" ref="BL205" si="490">+BK205+1</f>
        <v>2070</v>
      </c>
      <c r="BM205" s="188">
        <f t="shared" ref="BM205" si="491">+BL205+1</f>
        <v>2071</v>
      </c>
      <c r="BN205" s="188">
        <f t="shared" ref="BN205" si="492">+BM205+1</f>
        <v>2072</v>
      </c>
      <c r="BO205" s="188">
        <f t="shared" ref="BO205" si="493">+BN205+1</f>
        <v>2073</v>
      </c>
      <c r="BP205" s="188">
        <f t="shared" ref="BP205" si="494">+BO205+1</f>
        <v>2074</v>
      </c>
      <c r="BQ205" s="188">
        <f t="shared" ref="BQ205" si="495">+BP205+1</f>
        <v>2075</v>
      </c>
      <c r="BR205" s="188">
        <f t="shared" ref="BR205" si="496">+BQ205+1</f>
        <v>2076</v>
      </c>
      <c r="BS205" s="188">
        <f t="shared" ref="BS205" si="497">+BR205+1</f>
        <v>2077</v>
      </c>
      <c r="BT205" s="188">
        <f t="shared" ref="BT205" si="498">+BS205+1</f>
        <v>2078</v>
      </c>
      <c r="BU205" s="188">
        <f t="shared" ref="BU205" si="499">+BT205+1</f>
        <v>2079</v>
      </c>
      <c r="BV205" s="188">
        <f t="shared" ref="BV205" si="500">+BU205+1</f>
        <v>2080</v>
      </c>
      <c r="BW205" s="188">
        <f t="shared" ref="BW205" si="501">+BV205+1</f>
        <v>2081</v>
      </c>
      <c r="BX205" s="188">
        <f t="shared" ref="BX205" si="502">+BW205+1</f>
        <v>2082</v>
      </c>
      <c r="BY205" s="188">
        <f t="shared" ref="BY205" si="503">+BX205+1</f>
        <v>2083</v>
      </c>
      <c r="BZ205" s="188">
        <f t="shared" ref="BZ205" si="504">+BY205+1</f>
        <v>2084</v>
      </c>
      <c r="CA205" s="188">
        <f t="shared" ref="CA205" si="505">+BZ205+1</f>
        <v>2085</v>
      </c>
      <c r="CB205" s="188">
        <f t="shared" ref="CB205" si="506">+CA205+1</f>
        <v>2086</v>
      </c>
      <c r="CC205" s="188">
        <f t="shared" ref="CC205" si="507">+CB205+1</f>
        <v>2087</v>
      </c>
      <c r="CD205" s="188">
        <f t="shared" ref="CD205" si="508">+CC205+1</f>
        <v>2088</v>
      </c>
      <c r="CE205" s="188">
        <f t="shared" ref="CE205" si="509">+CD205+1</f>
        <v>2089</v>
      </c>
      <c r="CF205" s="188">
        <f t="shared" ref="CF205" si="510">+CE205+1</f>
        <v>2090</v>
      </c>
      <c r="CG205" s="188">
        <f t="shared" ref="CG205" si="511">+CF205+1</f>
        <v>2091</v>
      </c>
      <c r="CH205" s="188">
        <f t="shared" ref="CH205" si="512">+CG205+1</f>
        <v>2092</v>
      </c>
      <c r="CI205" s="188">
        <f t="shared" ref="CI205" si="513">+CH205+1</f>
        <v>2093</v>
      </c>
      <c r="CJ205" s="188">
        <f t="shared" ref="CJ205" si="514">+CI205+1</f>
        <v>2094</v>
      </c>
      <c r="CK205" s="188">
        <f t="shared" ref="CK205" si="515">+CJ205+1</f>
        <v>2095</v>
      </c>
      <c r="CL205" s="188">
        <f t="shared" ref="CL205" si="516">+CK205+1</f>
        <v>2096</v>
      </c>
      <c r="CM205" s="188">
        <f t="shared" ref="CM205" si="517">+CL205+1</f>
        <v>2097</v>
      </c>
      <c r="CN205" s="188">
        <f t="shared" ref="CN205" si="518">+CM205+1</f>
        <v>2098</v>
      </c>
      <c r="CO205" s="188">
        <f t="shared" ref="CO205" si="519">+CN205+1</f>
        <v>2099</v>
      </c>
      <c r="CP205" s="188">
        <f t="shared" ref="CP205" si="520">+CO205+1</f>
        <v>2100</v>
      </c>
      <c r="CQ205" s="188">
        <f t="shared" ref="CQ205" si="521">+CP205+1</f>
        <v>2101</v>
      </c>
      <c r="CR205" s="188">
        <f t="shared" ref="CR205" si="522">+CQ205+1</f>
        <v>2102</v>
      </c>
      <c r="CS205" s="188">
        <f t="shared" ref="CS205" si="523">+CR205+1</f>
        <v>2103</v>
      </c>
      <c r="CT205" s="188">
        <f t="shared" ref="CT205" si="524">+CS205+1</f>
        <v>2104</v>
      </c>
      <c r="CU205" s="188">
        <f t="shared" ref="CU205" si="525">+CT205+1</f>
        <v>2105</v>
      </c>
      <c r="CV205" s="188">
        <f t="shared" ref="CV205" si="526">+CU205+1</f>
        <v>2106</v>
      </c>
      <c r="CW205" s="188">
        <f t="shared" ref="CW205" si="527">+CV205+1</f>
        <v>2107</v>
      </c>
      <c r="CX205" s="188">
        <f t="shared" ref="CX205" si="528">+CW205+1</f>
        <v>2108</v>
      </c>
      <c r="CY205" s="188">
        <f t="shared" ref="CY205" si="529">+CX205+1</f>
        <v>2109</v>
      </c>
      <c r="CZ205" s="188">
        <f t="shared" ref="CZ205" si="530">+CY205+1</f>
        <v>2110</v>
      </c>
      <c r="DA205" s="188">
        <f t="shared" ref="DA205" si="531">+CZ205+1</f>
        <v>2111</v>
      </c>
      <c r="DD205" s="404">
        <f>COUNTIF(DD206:DD215,"Error")</f>
        <v>0</v>
      </c>
      <c r="DF205" s="404">
        <f>COUNTIF(DF206:DF215,"Error")</f>
        <v>0</v>
      </c>
    </row>
    <row r="206" spans="1:110" hidden="1" x14ac:dyDescent="0.35">
      <c r="B206" s="481" t="s">
        <v>856</v>
      </c>
      <c r="C206" s="473"/>
      <c r="D206" s="440"/>
      <c r="E206" s="479"/>
      <c r="F206" s="783"/>
      <c r="G206" s="783"/>
      <c r="H206" s="783"/>
      <c r="I206" s="480"/>
      <c r="J206" s="472" t="str">
        <f>IF(I206="vkm",CONCATENATE(F206," ",I206),CONCATENATE(F206," ","ptkm"))</f>
        <v xml:space="preserve"> ptkm</v>
      </c>
      <c r="K206" s="582">
        <f t="shared" ref="K206:K215" si="532">IF(I206="",0,VLOOKUP($B$1,$N$304:$CE$334,MATCH(J206,$N$304:$CF$304,0),FALSE))/100</f>
        <v>0</v>
      </c>
      <c r="L206" s="582">
        <f t="shared" ref="L206:L215" si="533">IF(I206="",0,VLOOKUP($B$1,$N$340:$CF$370,MATCH(J206,$N$340:$CF$340,0),FALSE))/100</f>
        <v>0</v>
      </c>
      <c r="M206" s="582">
        <f t="shared" ref="M206:M215" si="534">IF(I206="",0,VLOOKUP($B$1,$N$376:$CF$406,MATCH(J206,$N$376:$CF$376,0),FALSE))/100</f>
        <v>0</v>
      </c>
      <c r="N206" s="582">
        <f t="shared" ref="N206:N215" si="535">IF(I206="",0,VLOOKUP($B$1,$N$411:$CF$441,MATCH(J206,$N$411:$CF$411,0),FALSE))/100</f>
        <v>0</v>
      </c>
      <c r="P206" s="483">
        <v>0</v>
      </c>
      <c r="Q206" s="483">
        <v>0</v>
      </c>
      <c r="R206" s="483">
        <v>0</v>
      </c>
      <c r="S206" s="483">
        <v>0</v>
      </c>
      <c r="T206" s="483">
        <v>0</v>
      </c>
      <c r="U206" s="483">
        <v>0</v>
      </c>
      <c r="V206" s="483">
        <v>0</v>
      </c>
      <c r="W206" s="483">
        <v>0</v>
      </c>
      <c r="X206" s="483">
        <v>0</v>
      </c>
      <c r="Y206" s="483">
        <v>0</v>
      </c>
      <c r="Z206" s="483">
        <v>0</v>
      </c>
      <c r="AA206" s="483">
        <v>0</v>
      </c>
      <c r="AB206" s="483">
        <v>0</v>
      </c>
      <c r="AC206" s="483">
        <v>0</v>
      </c>
      <c r="AD206" s="483">
        <v>0</v>
      </c>
      <c r="AE206" s="483">
        <v>0</v>
      </c>
      <c r="AF206" s="483">
        <v>0</v>
      </c>
      <c r="AG206" s="483">
        <v>0</v>
      </c>
      <c r="AH206" s="483">
        <v>0</v>
      </c>
      <c r="AI206" s="483">
        <v>0</v>
      </c>
      <c r="AJ206" s="483">
        <v>0</v>
      </c>
      <c r="AK206" s="483">
        <v>0</v>
      </c>
      <c r="AL206" s="483">
        <v>0</v>
      </c>
      <c r="AM206" s="483">
        <v>0</v>
      </c>
      <c r="AN206" s="483">
        <v>0</v>
      </c>
      <c r="AO206" s="483">
        <v>0</v>
      </c>
      <c r="AP206" s="483">
        <v>0</v>
      </c>
      <c r="AQ206" s="483">
        <v>0</v>
      </c>
      <c r="AR206" s="483">
        <v>0</v>
      </c>
      <c r="AS206" s="483">
        <v>0</v>
      </c>
      <c r="AT206" s="483">
        <v>0</v>
      </c>
      <c r="AU206" s="483">
        <v>0</v>
      </c>
      <c r="AV206" s="483">
        <v>0</v>
      </c>
      <c r="AW206" s="483">
        <v>0</v>
      </c>
      <c r="AX206" s="483">
        <v>0</v>
      </c>
      <c r="AY206" s="483">
        <v>0</v>
      </c>
      <c r="AZ206" s="483">
        <v>0</v>
      </c>
      <c r="BA206" s="483">
        <v>0</v>
      </c>
      <c r="BB206" s="483">
        <v>0</v>
      </c>
      <c r="BC206" s="483">
        <v>0</v>
      </c>
      <c r="BD206" s="483">
        <v>0</v>
      </c>
      <c r="BE206" s="483">
        <v>0</v>
      </c>
      <c r="BF206" s="483">
        <v>0</v>
      </c>
      <c r="BG206" s="483">
        <v>0</v>
      </c>
      <c r="BH206" s="483">
        <v>0</v>
      </c>
      <c r="BI206" s="483">
        <v>0</v>
      </c>
      <c r="BJ206" s="483">
        <v>0</v>
      </c>
      <c r="BK206" s="483">
        <v>0</v>
      </c>
      <c r="BL206" s="483">
        <v>0</v>
      </c>
      <c r="BM206" s="483">
        <v>0</v>
      </c>
      <c r="BN206" s="483">
        <v>0</v>
      </c>
      <c r="BO206" s="483">
        <v>0</v>
      </c>
      <c r="BP206" s="483">
        <v>0</v>
      </c>
      <c r="BQ206" s="483">
        <v>0</v>
      </c>
      <c r="BR206" s="483">
        <v>0</v>
      </c>
      <c r="BS206" s="483">
        <v>0</v>
      </c>
      <c r="BT206" s="483">
        <v>0</v>
      </c>
      <c r="BU206" s="483">
        <v>0</v>
      </c>
      <c r="BV206" s="483">
        <v>0</v>
      </c>
      <c r="BW206" s="483">
        <v>0</v>
      </c>
      <c r="BX206" s="483">
        <v>0</v>
      </c>
      <c r="BY206" s="483">
        <v>0</v>
      </c>
      <c r="BZ206" s="483">
        <v>0</v>
      </c>
      <c r="CA206" s="483">
        <v>0</v>
      </c>
      <c r="CB206" s="483">
        <v>0</v>
      </c>
      <c r="CC206" s="483">
        <v>0</v>
      </c>
      <c r="CD206" s="483">
        <v>0</v>
      </c>
      <c r="CE206" s="483">
        <v>0</v>
      </c>
      <c r="CF206" s="483">
        <v>0</v>
      </c>
      <c r="CG206" s="483">
        <v>0</v>
      </c>
      <c r="CH206" s="483">
        <v>0</v>
      </c>
      <c r="CI206" s="483">
        <v>0</v>
      </c>
      <c r="CJ206" s="483">
        <v>0</v>
      </c>
      <c r="CK206" s="483">
        <v>0</v>
      </c>
      <c r="CL206" s="483">
        <v>0</v>
      </c>
      <c r="CM206" s="483">
        <v>0</v>
      </c>
      <c r="CN206" s="483">
        <v>0</v>
      </c>
      <c r="CO206" s="483">
        <v>0</v>
      </c>
      <c r="CP206" s="483">
        <v>0</v>
      </c>
      <c r="CQ206" s="483">
        <v>0</v>
      </c>
      <c r="CR206" s="483">
        <v>0</v>
      </c>
      <c r="CS206" s="483">
        <v>0</v>
      </c>
      <c r="CT206" s="483">
        <v>0</v>
      </c>
      <c r="CU206" s="483">
        <v>0</v>
      </c>
      <c r="CV206" s="483">
        <v>0</v>
      </c>
      <c r="CW206" s="483">
        <v>0</v>
      </c>
      <c r="CX206" s="483">
        <v>0</v>
      </c>
      <c r="CY206" s="483">
        <v>0</v>
      </c>
      <c r="CZ206" s="483">
        <v>0</v>
      </c>
      <c r="DA206" s="483">
        <v>0</v>
      </c>
      <c r="DD206" s="478">
        <f>IF(COUNT(P206:INDEX(P206:DA206,RP))&lt;&gt;RP,"Error",0)</f>
        <v>0</v>
      </c>
      <c r="DF206" s="478">
        <f t="shared" ref="DF206:DF215" si="536">IF(OR(AND(C206="",E206="",G206="",SUMIF($P$8:$DA$8,"&lt;="&amp;RP,P206:DA206)=0),AND(C206&lt;&gt;"",E206&lt;&gt;"",SUMIF($P$8:$DA$8,"&lt;="&amp;RP,P206:DA206)&lt;&gt;0)),0,"Error")</f>
        <v>0</v>
      </c>
    </row>
    <row r="207" spans="1:110" hidden="1" x14ac:dyDescent="0.35">
      <c r="B207" s="481" t="s">
        <v>856</v>
      </c>
      <c r="C207" s="473"/>
      <c r="D207" s="440"/>
      <c r="E207" s="479"/>
      <c r="F207" s="783"/>
      <c r="G207" s="783"/>
      <c r="H207" s="783"/>
      <c r="I207" s="480"/>
      <c r="J207" s="472" t="str">
        <f t="shared" ref="J207:J215" si="537">IF(I207="vkm",CONCATENATE(F207," ",I207),CONCATENATE(F207," ","ptkm"))</f>
        <v xml:space="preserve"> ptkm</v>
      </c>
      <c r="K207" s="582">
        <f t="shared" si="532"/>
        <v>0</v>
      </c>
      <c r="L207" s="582">
        <f t="shared" si="533"/>
        <v>0</v>
      </c>
      <c r="M207" s="582">
        <f t="shared" si="534"/>
        <v>0</v>
      </c>
      <c r="N207" s="582">
        <f t="shared" si="535"/>
        <v>0</v>
      </c>
      <c r="P207" s="483">
        <v>0</v>
      </c>
      <c r="Q207" s="483">
        <v>0</v>
      </c>
      <c r="R207" s="483">
        <v>0</v>
      </c>
      <c r="S207" s="483">
        <v>0</v>
      </c>
      <c r="T207" s="483">
        <v>0</v>
      </c>
      <c r="U207" s="483">
        <v>0</v>
      </c>
      <c r="V207" s="483">
        <v>0</v>
      </c>
      <c r="W207" s="483">
        <v>0</v>
      </c>
      <c r="X207" s="483">
        <v>0</v>
      </c>
      <c r="Y207" s="483">
        <v>0</v>
      </c>
      <c r="Z207" s="483">
        <v>0</v>
      </c>
      <c r="AA207" s="483">
        <v>0</v>
      </c>
      <c r="AB207" s="483">
        <v>0</v>
      </c>
      <c r="AC207" s="483">
        <v>0</v>
      </c>
      <c r="AD207" s="483">
        <v>0</v>
      </c>
      <c r="AE207" s="483">
        <v>0</v>
      </c>
      <c r="AF207" s="483">
        <v>0</v>
      </c>
      <c r="AG207" s="483">
        <v>0</v>
      </c>
      <c r="AH207" s="483">
        <v>0</v>
      </c>
      <c r="AI207" s="483">
        <v>0</v>
      </c>
      <c r="AJ207" s="483">
        <v>0</v>
      </c>
      <c r="AK207" s="483">
        <v>0</v>
      </c>
      <c r="AL207" s="483">
        <v>0</v>
      </c>
      <c r="AM207" s="483">
        <v>0</v>
      </c>
      <c r="AN207" s="483">
        <v>0</v>
      </c>
      <c r="AO207" s="483">
        <v>0</v>
      </c>
      <c r="AP207" s="483">
        <v>0</v>
      </c>
      <c r="AQ207" s="483">
        <v>0</v>
      </c>
      <c r="AR207" s="483">
        <v>0</v>
      </c>
      <c r="AS207" s="483">
        <v>0</v>
      </c>
      <c r="AT207" s="483">
        <v>0</v>
      </c>
      <c r="AU207" s="483">
        <v>0</v>
      </c>
      <c r="AV207" s="483">
        <v>0</v>
      </c>
      <c r="AW207" s="483">
        <v>0</v>
      </c>
      <c r="AX207" s="483">
        <v>0</v>
      </c>
      <c r="AY207" s="483">
        <v>0</v>
      </c>
      <c r="AZ207" s="483">
        <v>0</v>
      </c>
      <c r="BA207" s="483">
        <v>0</v>
      </c>
      <c r="BB207" s="483">
        <v>0</v>
      </c>
      <c r="BC207" s="483">
        <v>0</v>
      </c>
      <c r="BD207" s="483">
        <v>0</v>
      </c>
      <c r="BE207" s="483">
        <v>0</v>
      </c>
      <c r="BF207" s="483">
        <v>0</v>
      </c>
      <c r="BG207" s="483">
        <v>0</v>
      </c>
      <c r="BH207" s="483">
        <v>0</v>
      </c>
      <c r="BI207" s="483">
        <v>0</v>
      </c>
      <c r="BJ207" s="483">
        <v>0</v>
      </c>
      <c r="BK207" s="483">
        <v>0</v>
      </c>
      <c r="BL207" s="483">
        <v>0</v>
      </c>
      <c r="BM207" s="483">
        <v>0</v>
      </c>
      <c r="BN207" s="483">
        <v>0</v>
      </c>
      <c r="BO207" s="483">
        <v>0</v>
      </c>
      <c r="BP207" s="483">
        <v>0</v>
      </c>
      <c r="BQ207" s="483">
        <v>0</v>
      </c>
      <c r="BR207" s="483">
        <v>0</v>
      </c>
      <c r="BS207" s="483">
        <v>0</v>
      </c>
      <c r="BT207" s="483">
        <v>0</v>
      </c>
      <c r="BU207" s="483">
        <v>0</v>
      </c>
      <c r="BV207" s="483">
        <v>0</v>
      </c>
      <c r="BW207" s="483">
        <v>0</v>
      </c>
      <c r="BX207" s="483">
        <v>0</v>
      </c>
      <c r="BY207" s="483">
        <v>0</v>
      </c>
      <c r="BZ207" s="483">
        <v>0</v>
      </c>
      <c r="CA207" s="483">
        <v>0</v>
      </c>
      <c r="CB207" s="483">
        <v>0</v>
      </c>
      <c r="CC207" s="483">
        <v>0</v>
      </c>
      <c r="CD207" s="483">
        <v>0</v>
      </c>
      <c r="CE207" s="483">
        <v>0</v>
      </c>
      <c r="CF207" s="483">
        <v>0</v>
      </c>
      <c r="CG207" s="483">
        <v>0</v>
      </c>
      <c r="CH207" s="483">
        <v>0</v>
      </c>
      <c r="CI207" s="483">
        <v>0</v>
      </c>
      <c r="CJ207" s="483">
        <v>0</v>
      </c>
      <c r="CK207" s="483">
        <v>0</v>
      </c>
      <c r="CL207" s="483">
        <v>0</v>
      </c>
      <c r="CM207" s="483">
        <v>0</v>
      </c>
      <c r="CN207" s="483">
        <v>0</v>
      </c>
      <c r="CO207" s="483">
        <v>0</v>
      </c>
      <c r="CP207" s="483">
        <v>0</v>
      </c>
      <c r="CQ207" s="483">
        <v>0</v>
      </c>
      <c r="CR207" s="483">
        <v>0</v>
      </c>
      <c r="CS207" s="483">
        <v>0</v>
      </c>
      <c r="CT207" s="483">
        <v>0</v>
      </c>
      <c r="CU207" s="483">
        <v>0</v>
      </c>
      <c r="CV207" s="483">
        <v>0</v>
      </c>
      <c r="CW207" s="483">
        <v>0</v>
      </c>
      <c r="CX207" s="483">
        <v>0</v>
      </c>
      <c r="CY207" s="483">
        <v>0</v>
      </c>
      <c r="CZ207" s="483">
        <v>0</v>
      </c>
      <c r="DA207" s="483">
        <v>0</v>
      </c>
      <c r="DD207" s="478">
        <f>IF(COUNT(P207:INDEX(P207:DA207,RP))&lt;&gt;RP,"Error",0)</f>
        <v>0</v>
      </c>
      <c r="DF207" s="478">
        <f t="shared" si="536"/>
        <v>0</v>
      </c>
    </row>
    <row r="208" spans="1:110" hidden="1" x14ac:dyDescent="0.35">
      <c r="B208" s="481" t="s">
        <v>856</v>
      </c>
      <c r="C208" s="473"/>
      <c r="D208" s="440"/>
      <c r="E208" s="479"/>
      <c r="F208" s="783"/>
      <c r="G208" s="783"/>
      <c r="H208" s="783"/>
      <c r="I208" s="480"/>
      <c r="J208" s="472" t="str">
        <f t="shared" si="537"/>
        <v xml:space="preserve"> ptkm</v>
      </c>
      <c r="K208" s="582">
        <f t="shared" si="532"/>
        <v>0</v>
      </c>
      <c r="L208" s="582">
        <f t="shared" si="533"/>
        <v>0</v>
      </c>
      <c r="M208" s="582">
        <f t="shared" si="534"/>
        <v>0</v>
      </c>
      <c r="N208" s="582">
        <f t="shared" si="535"/>
        <v>0</v>
      </c>
      <c r="P208" s="483">
        <v>0</v>
      </c>
      <c r="Q208" s="483">
        <v>0</v>
      </c>
      <c r="R208" s="483">
        <v>0</v>
      </c>
      <c r="S208" s="483">
        <v>0</v>
      </c>
      <c r="T208" s="483">
        <v>0</v>
      </c>
      <c r="U208" s="483">
        <v>0</v>
      </c>
      <c r="V208" s="483">
        <v>0</v>
      </c>
      <c r="W208" s="483">
        <v>0</v>
      </c>
      <c r="X208" s="483">
        <v>0</v>
      </c>
      <c r="Y208" s="483">
        <v>0</v>
      </c>
      <c r="Z208" s="483">
        <v>0</v>
      </c>
      <c r="AA208" s="483">
        <v>0</v>
      </c>
      <c r="AB208" s="483">
        <v>0</v>
      </c>
      <c r="AC208" s="483">
        <v>0</v>
      </c>
      <c r="AD208" s="483">
        <v>0</v>
      </c>
      <c r="AE208" s="483">
        <v>0</v>
      </c>
      <c r="AF208" s="483">
        <v>0</v>
      </c>
      <c r="AG208" s="483">
        <v>0</v>
      </c>
      <c r="AH208" s="483">
        <v>0</v>
      </c>
      <c r="AI208" s="483">
        <v>0</v>
      </c>
      <c r="AJ208" s="483">
        <v>0</v>
      </c>
      <c r="AK208" s="483">
        <v>0</v>
      </c>
      <c r="AL208" s="483">
        <v>0</v>
      </c>
      <c r="AM208" s="483">
        <v>0</v>
      </c>
      <c r="AN208" s="483">
        <v>0</v>
      </c>
      <c r="AO208" s="483">
        <v>0</v>
      </c>
      <c r="AP208" s="483">
        <v>0</v>
      </c>
      <c r="AQ208" s="483">
        <v>0</v>
      </c>
      <c r="AR208" s="483">
        <v>0</v>
      </c>
      <c r="AS208" s="483">
        <v>0</v>
      </c>
      <c r="AT208" s="483">
        <v>0</v>
      </c>
      <c r="AU208" s="483">
        <v>0</v>
      </c>
      <c r="AV208" s="483">
        <v>0</v>
      </c>
      <c r="AW208" s="483">
        <v>0</v>
      </c>
      <c r="AX208" s="483">
        <v>0</v>
      </c>
      <c r="AY208" s="483">
        <v>0</v>
      </c>
      <c r="AZ208" s="483">
        <v>0</v>
      </c>
      <c r="BA208" s="483">
        <v>0</v>
      </c>
      <c r="BB208" s="483">
        <v>0</v>
      </c>
      <c r="BC208" s="483">
        <v>0</v>
      </c>
      <c r="BD208" s="483">
        <v>0</v>
      </c>
      <c r="BE208" s="483">
        <v>0</v>
      </c>
      <c r="BF208" s="483">
        <v>0</v>
      </c>
      <c r="BG208" s="483">
        <v>0</v>
      </c>
      <c r="BH208" s="483">
        <v>0</v>
      </c>
      <c r="BI208" s="483">
        <v>0</v>
      </c>
      <c r="BJ208" s="483">
        <v>0</v>
      </c>
      <c r="BK208" s="483">
        <v>0</v>
      </c>
      <c r="BL208" s="483">
        <v>0</v>
      </c>
      <c r="BM208" s="483">
        <v>0</v>
      </c>
      <c r="BN208" s="483">
        <v>0</v>
      </c>
      <c r="BO208" s="483">
        <v>0</v>
      </c>
      <c r="BP208" s="483">
        <v>0</v>
      </c>
      <c r="BQ208" s="483">
        <v>0</v>
      </c>
      <c r="BR208" s="483">
        <v>0</v>
      </c>
      <c r="BS208" s="483">
        <v>0</v>
      </c>
      <c r="BT208" s="483">
        <v>0</v>
      </c>
      <c r="BU208" s="483">
        <v>0</v>
      </c>
      <c r="BV208" s="483">
        <v>0</v>
      </c>
      <c r="BW208" s="483">
        <v>0</v>
      </c>
      <c r="BX208" s="483">
        <v>0</v>
      </c>
      <c r="BY208" s="483">
        <v>0</v>
      </c>
      <c r="BZ208" s="483">
        <v>0</v>
      </c>
      <c r="CA208" s="483">
        <v>0</v>
      </c>
      <c r="CB208" s="483">
        <v>0</v>
      </c>
      <c r="CC208" s="483">
        <v>0</v>
      </c>
      <c r="CD208" s="483">
        <v>0</v>
      </c>
      <c r="CE208" s="483">
        <v>0</v>
      </c>
      <c r="CF208" s="483">
        <v>0</v>
      </c>
      <c r="CG208" s="483">
        <v>0</v>
      </c>
      <c r="CH208" s="483">
        <v>0</v>
      </c>
      <c r="CI208" s="483">
        <v>0</v>
      </c>
      <c r="CJ208" s="483">
        <v>0</v>
      </c>
      <c r="CK208" s="483">
        <v>0</v>
      </c>
      <c r="CL208" s="483">
        <v>0</v>
      </c>
      <c r="CM208" s="483">
        <v>0</v>
      </c>
      <c r="CN208" s="483">
        <v>0</v>
      </c>
      <c r="CO208" s="483">
        <v>0</v>
      </c>
      <c r="CP208" s="483">
        <v>0</v>
      </c>
      <c r="CQ208" s="483">
        <v>0</v>
      </c>
      <c r="CR208" s="483">
        <v>0</v>
      </c>
      <c r="CS208" s="483">
        <v>0</v>
      </c>
      <c r="CT208" s="483">
        <v>0</v>
      </c>
      <c r="CU208" s="483">
        <v>0</v>
      </c>
      <c r="CV208" s="483">
        <v>0</v>
      </c>
      <c r="CW208" s="483">
        <v>0</v>
      </c>
      <c r="CX208" s="483">
        <v>0</v>
      </c>
      <c r="CY208" s="483">
        <v>0</v>
      </c>
      <c r="CZ208" s="483">
        <v>0</v>
      </c>
      <c r="DA208" s="483">
        <v>0</v>
      </c>
      <c r="DD208" s="478">
        <f>IF(COUNT(P208:INDEX(P208:DA208,RP))&lt;&gt;RP,"Error",0)</f>
        <v>0</v>
      </c>
      <c r="DF208" s="478">
        <f t="shared" si="536"/>
        <v>0</v>
      </c>
    </row>
    <row r="209" spans="2:110" hidden="1" x14ac:dyDescent="0.35">
      <c r="B209" s="481" t="s">
        <v>856</v>
      </c>
      <c r="C209" s="473"/>
      <c r="D209" s="440"/>
      <c r="E209" s="479"/>
      <c r="F209" s="783"/>
      <c r="G209" s="783"/>
      <c r="H209" s="783"/>
      <c r="I209" s="480"/>
      <c r="J209" s="472" t="str">
        <f t="shared" si="537"/>
        <v xml:space="preserve"> ptkm</v>
      </c>
      <c r="K209" s="582">
        <f t="shared" si="532"/>
        <v>0</v>
      </c>
      <c r="L209" s="582">
        <f t="shared" si="533"/>
        <v>0</v>
      </c>
      <c r="M209" s="582">
        <f t="shared" si="534"/>
        <v>0</v>
      </c>
      <c r="N209" s="582">
        <f t="shared" si="535"/>
        <v>0</v>
      </c>
      <c r="P209" s="483">
        <v>0</v>
      </c>
      <c r="Q209" s="483">
        <v>0</v>
      </c>
      <c r="R209" s="483">
        <v>0</v>
      </c>
      <c r="S209" s="483">
        <v>0</v>
      </c>
      <c r="T209" s="483">
        <v>0</v>
      </c>
      <c r="U209" s="483">
        <v>0</v>
      </c>
      <c r="V209" s="483">
        <v>0</v>
      </c>
      <c r="W209" s="483">
        <v>0</v>
      </c>
      <c r="X209" s="483">
        <v>0</v>
      </c>
      <c r="Y209" s="483">
        <v>0</v>
      </c>
      <c r="Z209" s="483">
        <v>0</v>
      </c>
      <c r="AA209" s="483">
        <v>0</v>
      </c>
      <c r="AB209" s="483">
        <v>0</v>
      </c>
      <c r="AC209" s="483">
        <v>0</v>
      </c>
      <c r="AD209" s="483">
        <v>0</v>
      </c>
      <c r="AE209" s="483">
        <v>0</v>
      </c>
      <c r="AF209" s="483">
        <v>0</v>
      </c>
      <c r="AG209" s="483">
        <v>0</v>
      </c>
      <c r="AH209" s="483">
        <v>0</v>
      </c>
      <c r="AI209" s="483">
        <v>0</v>
      </c>
      <c r="AJ209" s="483">
        <v>0</v>
      </c>
      <c r="AK209" s="483">
        <v>0</v>
      </c>
      <c r="AL209" s="483">
        <v>0</v>
      </c>
      <c r="AM209" s="483">
        <v>0</v>
      </c>
      <c r="AN209" s="483">
        <v>0</v>
      </c>
      <c r="AO209" s="483">
        <v>0</v>
      </c>
      <c r="AP209" s="483">
        <v>0</v>
      </c>
      <c r="AQ209" s="483">
        <v>0</v>
      </c>
      <c r="AR209" s="483">
        <v>0</v>
      </c>
      <c r="AS209" s="483">
        <v>0</v>
      </c>
      <c r="AT209" s="483">
        <v>0</v>
      </c>
      <c r="AU209" s="483">
        <v>0</v>
      </c>
      <c r="AV209" s="483">
        <v>0</v>
      </c>
      <c r="AW209" s="483">
        <v>0</v>
      </c>
      <c r="AX209" s="483">
        <v>0</v>
      </c>
      <c r="AY209" s="483">
        <v>0</v>
      </c>
      <c r="AZ209" s="483">
        <v>0</v>
      </c>
      <c r="BA209" s="483">
        <v>0</v>
      </c>
      <c r="BB209" s="483">
        <v>0</v>
      </c>
      <c r="BC209" s="483">
        <v>0</v>
      </c>
      <c r="BD209" s="483">
        <v>0</v>
      </c>
      <c r="BE209" s="483">
        <v>0</v>
      </c>
      <c r="BF209" s="483">
        <v>0</v>
      </c>
      <c r="BG209" s="483">
        <v>0</v>
      </c>
      <c r="BH209" s="483">
        <v>0</v>
      </c>
      <c r="BI209" s="483">
        <v>0</v>
      </c>
      <c r="BJ209" s="483">
        <v>0</v>
      </c>
      <c r="BK209" s="483">
        <v>0</v>
      </c>
      <c r="BL209" s="483">
        <v>0</v>
      </c>
      <c r="BM209" s="483">
        <v>0</v>
      </c>
      <c r="BN209" s="483">
        <v>0</v>
      </c>
      <c r="BO209" s="483">
        <v>0</v>
      </c>
      <c r="BP209" s="483">
        <v>0</v>
      </c>
      <c r="BQ209" s="483">
        <v>0</v>
      </c>
      <c r="BR209" s="483">
        <v>0</v>
      </c>
      <c r="BS209" s="483">
        <v>0</v>
      </c>
      <c r="BT209" s="483">
        <v>0</v>
      </c>
      <c r="BU209" s="483">
        <v>0</v>
      </c>
      <c r="BV209" s="483">
        <v>0</v>
      </c>
      <c r="BW209" s="483">
        <v>0</v>
      </c>
      <c r="BX209" s="483">
        <v>0</v>
      </c>
      <c r="BY209" s="483">
        <v>0</v>
      </c>
      <c r="BZ209" s="483">
        <v>0</v>
      </c>
      <c r="CA209" s="483">
        <v>0</v>
      </c>
      <c r="CB209" s="483">
        <v>0</v>
      </c>
      <c r="CC209" s="483">
        <v>0</v>
      </c>
      <c r="CD209" s="483">
        <v>0</v>
      </c>
      <c r="CE209" s="483">
        <v>0</v>
      </c>
      <c r="CF209" s="483">
        <v>0</v>
      </c>
      <c r="CG209" s="483">
        <v>0</v>
      </c>
      <c r="CH209" s="483">
        <v>0</v>
      </c>
      <c r="CI209" s="483">
        <v>0</v>
      </c>
      <c r="CJ209" s="483">
        <v>0</v>
      </c>
      <c r="CK209" s="483">
        <v>0</v>
      </c>
      <c r="CL209" s="483">
        <v>0</v>
      </c>
      <c r="CM209" s="483">
        <v>0</v>
      </c>
      <c r="CN209" s="483">
        <v>0</v>
      </c>
      <c r="CO209" s="483">
        <v>0</v>
      </c>
      <c r="CP209" s="483">
        <v>0</v>
      </c>
      <c r="CQ209" s="483">
        <v>0</v>
      </c>
      <c r="CR209" s="483">
        <v>0</v>
      </c>
      <c r="CS209" s="483">
        <v>0</v>
      </c>
      <c r="CT209" s="483">
        <v>0</v>
      </c>
      <c r="CU209" s="483">
        <v>0</v>
      </c>
      <c r="CV209" s="483">
        <v>0</v>
      </c>
      <c r="CW209" s="483">
        <v>0</v>
      </c>
      <c r="CX209" s="483">
        <v>0</v>
      </c>
      <c r="CY209" s="483">
        <v>0</v>
      </c>
      <c r="CZ209" s="483">
        <v>0</v>
      </c>
      <c r="DA209" s="483">
        <v>0</v>
      </c>
      <c r="DD209" s="478">
        <f>IF(COUNT(P209:INDEX(P209:DA209,RP))&lt;&gt;RP,"Error",0)</f>
        <v>0</v>
      </c>
      <c r="DF209" s="478">
        <f t="shared" si="536"/>
        <v>0</v>
      </c>
    </row>
    <row r="210" spans="2:110" hidden="1" x14ac:dyDescent="0.35">
      <c r="B210" s="481" t="s">
        <v>856</v>
      </c>
      <c r="C210" s="473"/>
      <c r="D210" s="440"/>
      <c r="E210" s="479"/>
      <c r="F210" s="783"/>
      <c r="G210" s="783"/>
      <c r="H210" s="783"/>
      <c r="I210" s="480"/>
      <c r="J210" s="472" t="str">
        <f t="shared" si="537"/>
        <v xml:space="preserve"> ptkm</v>
      </c>
      <c r="K210" s="582">
        <f t="shared" si="532"/>
        <v>0</v>
      </c>
      <c r="L210" s="582">
        <f t="shared" si="533"/>
        <v>0</v>
      </c>
      <c r="M210" s="582">
        <f t="shared" si="534"/>
        <v>0</v>
      </c>
      <c r="N210" s="582">
        <f t="shared" si="535"/>
        <v>0</v>
      </c>
      <c r="P210" s="483">
        <v>0</v>
      </c>
      <c r="Q210" s="483">
        <v>0</v>
      </c>
      <c r="R210" s="483">
        <v>0</v>
      </c>
      <c r="S210" s="483">
        <v>0</v>
      </c>
      <c r="T210" s="483">
        <v>0</v>
      </c>
      <c r="U210" s="483">
        <v>0</v>
      </c>
      <c r="V210" s="483">
        <v>0</v>
      </c>
      <c r="W210" s="483">
        <v>0</v>
      </c>
      <c r="X210" s="483">
        <v>0</v>
      </c>
      <c r="Y210" s="483">
        <v>0</v>
      </c>
      <c r="Z210" s="483">
        <v>0</v>
      </c>
      <c r="AA210" s="483">
        <v>0</v>
      </c>
      <c r="AB210" s="483">
        <v>0</v>
      </c>
      <c r="AC210" s="483">
        <v>0</v>
      </c>
      <c r="AD210" s="483">
        <v>0</v>
      </c>
      <c r="AE210" s="483">
        <v>0</v>
      </c>
      <c r="AF210" s="483">
        <v>0</v>
      </c>
      <c r="AG210" s="483">
        <v>0</v>
      </c>
      <c r="AH210" s="483">
        <v>0</v>
      </c>
      <c r="AI210" s="483">
        <v>0</v>
      </c>
      <c r="AJ210" s="483">
        <v>0</v>
      </c>
      <c r="AK210" s="483">
        <v>0</v>
      </c>
      <c r="AL210" s="483">
        <v>0</v>
      </c>
      <c r="AM210" s="483">
        <v>0</v>
      </c>
      <c r="AN210" s="483">
        <v>0</v>
      </c>
      <c r="AO210" s="483">
        <v>0</v>
      </c>
      <c r="AP210" s="483">
        <v>0</v>
      </c>
      <c r="AQ210" s="483">
        <v>0</v>
      </c>
      <c r="AR210" s="483">
        <v>0</v>
      </c>
      <c r="AS210" s="483">
        <v>0</v>
      </c>
      <c r="AT210" s="483">
        <v>0</v>
      </c>
      <c r="AU210" s="483">
        <v>0</v>
      </c>
      <c r="AV210" s="483">
        <v>0</v>
      </c>
      <c r="AW210" s="483">
        <v>0</v>
      </c>
      <c r="AX210" s="483">
        <v>0</v>
      </c>
      <c r="AY210" s="483">
        <v>0</v>
      </c>
      <c r="AZ210" s="483">
        <v>0</v>
      </c>
      <c r="BA210" s="483">
        <v>0</v>
      </c>
      <c r="BB210" s="483">
        <v>0</v>
      </c>
      <c r="BC210" s="483">
        <v>0</v>
      </c>
      <c r="BD210" s="483">
        <v>0</v>
      </c>
      <c r="BE210" s="483">
        <v>0</v>
      </c>
      <c r="BF210" s="483">
        <v>0</v>
      </c>
      <c r="BG210" s="483">
        <v>0</v>
      </c>
      <c r="BH210" s="483">
        <v>0</v>
      </c>
      <c r="BI210" s="483">
        <v>0</v>
      </c>
      <c r="BJ210" s="483">
        <v>0</v>
      </c>
      <c r="BK210" s="483">
        <v>0</v>
      </c>
      <c r="BL210" s="483">
        <v>0</v>
      </c>
      <c r="BM210" s="483">
        <v>0</v>
      </c>
      <c r="BN210" s="483">
        <v>0</v>
      </c>
      <c r="BO210" s="483">
        <v>0</v>
      </c>
      <c r="BP210" s="483">
        <v>0</v>
      </c>
      <c r="BQ210" s="483">
        <v>0</v>
      </c>
      <c r="BR210" s="483">
        <v>0</v>
      </c>
      <c r="BS210" s="483">
        <v>0</v>
      </c>
      <c r="BT210" s="483">
        <v>0</v>
      </c>
      <c r="BU210" s="483">
        <v>0</v>
      </c>
      <c r="BV210" s="483">
        <v>0</v>
      </c>
      <c r="BW210" s="483">
        <v>0</v>
      </c>
      <c r="BX210" s="483">
        <v>0</v>
      </c>
      <c r="BY210" s="483">
        <v>0</v>
      </c>
      <c r="BZ210" s="483">
        <v>0</v>
      </c>
      <c r="CA210" s="483">
        <v>0</v>
      </c>
      <c r="CB210" s="483">
        <v>0</v>
      </c>
      <c r="CC210" s="483">
        <v>0</v>
      </c>
      <c r="CD210" s="483">
        <v>0</v>
      </c>
      <c r="CE210" s="483">
        <v>0</v>
      </c>
      <c r="CF210" s="483">
        <v>0</v>
      </c>
      <c r="CG210" s="483">
        <v>0</v>
      </c>
      <c r="CH210" s="483">
        <v>0</v>
      </c>
      <c r="CI210" s="483">
        <v>0</v>
      </c>
      <c r="CJ210" s="483">
        <v>0</v>
      </c>
      <c r="CK210" s="483">
        <v>0</v>
      </c>
      <c r="CL210" s="483">
        <v>0</v>
      </c>
      <c r="CM210" s="483">
        <v>0</v>
      </c>
      <c r="CN210" s="483">
        <v>0</v>
      </c>
      <c r="CO210" s="483">
        <v>0</v>
      </c>
      <c r="CP210" s="483">
        <v>0</v>
      </c>
      <c r="CQ210" s="483">
        <v>0</v>
      </c>
      <c r="CR210" s="483">
        <v>0</v>
      </c>
      <c r="CS210" s="483">
        <v>0</v>
      </c>
      <c r="CT210" s="483">
        <v>0</v>
      </c>
      <c r="CU210" s="483">
        <v>0</v>
      </c>
      <c r="CV210" s="483">
        <v>0</v>
      </c>
      <c r="CW210" s="483">
        <v>0</v>
      </c>
      <c r="CX210" s="483">
        <v>0</v>
      </c>
      <c r="CY210" s="483">
        <v>0</v>
      </c>
      <c r="CZ210" s="483">
        <v>0</v>
      </c>
      <c r="DA210" s="483">
        <v>0</v>
      </c>
      <c r="DD210" s="478">
        <f>IF(COUNT(P210:INDEX(P210:DA210,RP))&lt;&gt;RP,"Error",0)</f>
        <v>0</v>
      </c>
      <c r="DF210" s="478">
        <f t="shared" si="536"/>
        <v>0</v>
      </c>
    </row>
    <row r="211" spans="2:110" hidden="1" x14ac:dyDescent="0.35">
      <c r="B211" s="481" t="s">
        <v>856</v>
      </c>
      <c r="C211" s="473"/>
      <c r="D211" s="440"/>
      <c r="E211" s="479"/>
      <c r="F211" s="783"/>
      <c r="G211" s="783"/>
      <c r="H211" s="783"/>
      <c r="I211" s="480"/>
      <c r="J211" s="472" t="str">
        <f t="shared" si="537"/>
        <v xml:space="preserve"> ptkm</v>
      </c>
      <c r="K211" s="582">
        <f t="shared" si="532"/>
        <v>0</v>
      </c>
      <c r="L211" s="582">
        <f t="shared" si="533"/>
        <v>0</v>
      </c>
      <c r="M211" s="582">
        <f t="shared" si="534"/>
        <v>0</v>
      </c>
      <c r="N211" s="582">
        <f t="shared" si="535"/>
        <v>0</v>
      </c>
      <c r="P211" s="483">
        <v>0</v>
      </c>
      <c r="Q211" s="483">
        <v>0</v>
      </c>
      <c r="R211" s="483">
        <v>0</v>
      </c>
      <c r="S211" s="483">
        <v>0</v>
      </c>
      <c r="T211" s="483">
        <v>0</v>
      </c>
      <c r="U211" s="483">
        <v>0</v>
      </c>
      <c r="V211" s="483">
        <v>0</v>
      </c>
      <c r="W211" s="483">
        <v>0</v>
      </c>
      <c r="X211" s="483">
        <v>0</v>
      </c>
      <c r="Y211" s="483">
        <v>0</v>
      </c>
      <c r="Z211" s="483">
        <v>0</v>
      </c>
      <c r="AA211" s="483">
        <v>0</v>
      </c>
      <c r="AB211" s="483">
        <v>0</v>
      </c>
      <c r="AC211" s="483">
        <v>0</v>
      </c>
      <c r="AD211" s="483">
        <v>0</v>
      </c>
      <c r="AE211" s="483">
        <v>0</v>
      </c>
      <c r="AF211" s="483">
        <v>0</v>
      </c>
      <c r="AG211" s="483">
        <v>0</v>
      </c>
      <c r="AH211" s="483">
        <v>0</v>
      </c>
      <c r="AI211" s="483">
        <v>0</v>
      </c>
      <c r="AJ211" s="483">
        <v>0</v>
      </c>
      <c r="AK211" s="483">
        <v>0</v>
      </c>
      <c r="AL211" s="483">
        <v>0</v>
      </c>
      <c r="AM211" s="483">
        <v>0</v>
      </c>
      <c r="AN211" s="483">
        <v>0</v>
      </c>
      <c r="AO211" s="483">
        <v>0</v>
      </c>
      <c r="AP211" s="483">
        <v>0</v>
      </c>
      <c r="AQ211" s="483">
        <v>0</v>
      </c>
      <c r="AR211" s="483">
        <v>0</v>
      </c>
      <c r="AS211" s="483">
        <v>0</v>
      </c>
      <c r="AT211" s="483">
        <v>0</v>
      </c>
      <c r="AU211" s="483">
        <v>0</v>
      </c>
      <c r="AV211" s="483">
        <v>0</v>
      </c>
      <c r="AW211" s="483">
        <v>0</v>
      </c>
      <c r="AX211" s="483">
        <v>0</v>
      </c>
      <c r="AY211" s="483">
        <v>0</v>
      </c>
      <c r="AZ211" s="483">
        <v>0</v>
      </c>
      <c r="BA211" s="483">
        <v>0</v>
      </c>
      <c r="BB211" s="483">
        <v>0</v>
      </c>
      <c r="BC211" s="483">
        <v>0</v>
      </c>
      <c r="BD211" s="483">
        <v>0</v>
      </c>
      <c r="BE211" s="483">
        <v>0</v>
      </c>
      <c r="BF211" s="483">
        <v>0</v>
      </c>
      <c r="BG211" s="483">
        <v>0</v>
      </c>
      <c r="BH211" s="483">
        <v>0</v>
      </c>
      <c r="BI211" s="483">
        <v>0</v>
      </c>
      <c r="BJ211" s="483">
        <v>0</v>
      </c>
      <c r="BK211" s="483">
        <v>0</v>
      </c>
      <c r="BL211" s="483">
        <v>0</v>
      </c>
      <c r="BM211" s="483">
        <v>0</v>
      </c>
      <c r="BN211" s="483">
        <v>0</v>
      </c>
      <c r="BO211" s="483">
        <v>0</v>
      </c>
      <c r="BP211" s="483">
        <v>0</v>
      </c>
      <c r="BQ211" s="483">
        <v>0</v>
      </c>
      <c r="BR211" s="483">
        <v>0</v>
      </c>
      <c r="BS211" s="483">
        <v>0</v>
      </c>
      <c r="BT211" s="483">
        <v>0</v>
      </c>
      <c r="BU211" s="483">
        <v>0</v>
      </c>
      <c r="BV211" s="483">
        <v>0</v>
      </c>
      <c r="BW211" s="483">
        <v>0</v>
      </c>
      <c r="BX211" s="483">
        <v>0</v>
      </c>
      <c r="BY211" s="483">
        <v>0</v>
      </c>
      <c r="BZ211" s="483">
        <v>0</v>
      </c>
      <c r="CA211" s="483">
        <v>0</v>
      </c>
      <c r="CB211" s="483">
        <v>0</v>
      </c>
      <c r="CC211" s="483">
        <v>0</v>
      </c>
      <c r="CD211" s="483">
        <v>0</v>
      </c>
      <c r="CE211" s="483">
        <v>0</v>
      </c>
      <c r="CF211" s="483">
        <v>0</v>
      </c>
      <c r="CG211" s="483">
        <v>0</v>
      </c>
      <c r="CH211" s="483">
        <v>0</v>
      </c>
      <c r="CI211" s="483">
        <v>0</v>
      </c>
      <c r="CJ211" s="483">
        <v>0</v>
      </c>
      <c r="CK211" s="483">
        <v>0</v>
      </c>
      <c r="CL211" s="483">
        <v>0</v>
      </c>
      <c r="CM211" s="483">
        <v>0</v>
      </c>
      <c r="CN211" s="483">
        <v>0</v>
      </c>
      <c r="CO211" s="483">
        <v>0</v>
      </c>
      <c r="CP211" s="483">
        <v>0</v>
      </c>
      <c r="CQ211" s="483">
        <v>0</v>
      </c>
      <c r="CR211" s="483">
        <v>0</v>
      </c>
      <c r="CS211" s="483">
        <v>0</v>
      </c>
      <c r="CT211" s="483">
        <v>0</v>
      </c>
      <c r="CU211" s="483">
        <v>0</v>
      </c>
      <c r="CV211" s="483">
        <v>0</v>
      </c>
      <c r="CW211" s="483">
        <v>0</v>
      </c>
      <c r="CX211" s="483">
        <v>0</v>
      </c>
      <c r="CY211" s="483">
        <v>0</v>
      </c>
      <c r="CZ211" s="483">
        <v>0</v>
      </c>
      <c r="DA211" s="483">
        <v>0</v>
      </c>
      <c r="DD211" s="478">
        <f>IF(COUNT(P211:INDEX(P211:DA211,RP))&lt;&gt;RP,"Error",0)</f>
        <v>0</v>
      </c>
      <c r="DF211" s="478">
        <f t="shared" si="536"/>
        <v>0</v>
      </c>
    </row>
    <row r="212" spans="2:110" hidden="1" x14ac:dyDescent="0.35">
      <c r="B212" s="481" t="s">
        <v>856</v>
      </c>
      <c r="C212" s="473"/>
      <c r="D212" s="440"/>
      <c r="E212" s="479"/>
      <c r="F212" s="783"/>
      <c r="G212" s="783"/>
      <c r="H212" s="783"/>
      <c r="I212" s="480"/>
      <c r="J212" s="472" t="str">
        <f t="shared" si="537"/>
        <v xml:space="preserve"> ptkm</v>
      </c>
      <c r="K212" s="582">
        <f t="shared" si="532"/>
        <v>0</v>
      </c>
      <c r="L212" s="582">
        <f t="shared" si="533"/>
        <v>0</v>
      </c>
      <c r="M212" s="582">
        <f t="shared" si="534"/>
        <v>0</v>
      </c>
      <c r="N212" s="582">
        <f t="shared" si="535"/>
        <v>0</v>
      </c>
      <c r="P212" s="483">
        <v>0</v>
      </c>
      <c r="Q212" s="483">
        <v>0</v>
      </c>
      <c r="R212" s="483">
        <v>0</v>
      </c>
      <c r="S212" s="483">
        <v>0</v>
      </c>
      <c r="T212" s="483">
        <v>0</v>
      </c>
      <c r="U212" s="483">
        <v>0</v>
      </c>
      <c r="V212" s="483">
        <v>0</v>
      </c>
      <c r="W212" s="483">
        <v>0</v>
      </c>
      <c r="X212" s="483">
        <v>0</v>
      </c>
      <c r="Y212" s="483">
        <v>0</v>
      </c>
      <c r="Z212" s="483">
        <v>0</v>
      </c>
      <c r="AA212" s="483">
        <v>0</v>
      </c>
      <c r="AB212" s="483">
        <v>0</v>
      </c>
      <c r="AC212" s="483">
        <v>0</v>
      </c>
      <c r="AD212" s="483">
        <v>0</v>
      </c>
      <c r="AE212" s="483">
        <v>0</v>
      </c>
      <c r="AF212" s="483">
        <v>0</v>
      </c>
      <c r="AG212" s="483">
        <v>0</v>
      </c>
      <c r="AH212" s="483">
        <v>0</v>
      </c>
      <c r="AI212" s="483">
        <v>0</v>
      </c>
      <c r="AJ212" s="483">
        <v>0</v>
      </c>
      <c r="AK212" s="483">
        <v>0</v>
      </c>
      <c r="AL212" s="483">
        <v>0</v>
      </c>
      <c r="AM212" s="483">
        <v>0</v>
      </c>
      <c r="AN212" s="483">
        <v>0</v>
      </c>
      <c r="AO212" s="483">
        <v>0</v>
      </c>
      <c r="AP212" s="483">
        <v>0</v>
      </c>
      <c r="AQ212" s="483">
        <v>0</v>
      </c>
      <c r="AR212" s="483">
        <v>0</v>
      </c>
      <c r="AS212" s="483">
        <v>0</v>
      </c>
      <c r="AT212" s="483">
        <v>0</v>
      </c>
      <c r="AU212" s="483">
        <v>0</v>
      </c>
      <c r="AV212" s="483">
        <v>0</v>
      </c>
      <c r="AW212" s="483">
        <v>0</v>
      </c>
      <c r="AX212" s="483">
        <v>0</v>
      </c>
      <c r="AY212" s="483">
        <v>0</v>
      </c>
      <c r="AZ212" s="483">
        <v>0</v>
      </c>
      <c r="BA212" s="483">
        <v>0</v>
      </c>
      <c r="BB212" s="483">
        <v>0</v>
      </c>
      <c r="BC212" s="483">
        <v>0</v>
      </c>
      <c r="BD212" s="483">
        <v>0</v>
      </c>
      <c r="BE212" s="483">
        <v>0</v>
      </c>
      <c r="BF212" s="483">
        <v>0</v>
      </c>
      <c r="BG212" s="483">
        <v>0</v>
      </c>
      <c r="BH212" s="483">
        <v>0</v>
      </c>
      <c r="BI212" s="483">
        <v>0</v>
      </c>
      <c r="BJ212" s="483">
        <v>0</v>
      </c>
      <c r="BK212" s="483">
        <v>0</v>
      </c>
      <c r="BL212" s="483">
        <v>0</v>
      </c>
      <c r="BM212" s="483">
        <v>0</v>
      </c>
      <c r="BN212" s="483">
        <v>0</v>
      </c>
      <c r="BO212" s="483">
        <v>0</v>
      </c>
      <c r="BP212" s="483">
        <v>0</v>
      </c>
      <c r="BQ212" s="483">
        <v>0</v>
      </c>
      <c r="BR212" s="483">
        <v>0</v>
      </c>
      <c r="BS212" s="483">
        <v>0</v>
      </c>
      <c r="BT212" s="483">
        <v>0</v>
      </c>
      <c r="BU212" s="483">
        <v>0</v>
      </c>
      <c r="BV212" s="483">
        <v>0</v>
      </c>
      <c r="BW212" s="483">
        <v>0</v>
      </c>
      <c r="BX212" s="483">
        <v>0</v>
      </c>
      <c r="BY212" s="483">
        <v>0</v>
      </c>
      <c r="BZ212" s="483">
        <v>0</v>
      </c>
      <c r="CA212" s="483">
        <v>0</v>
      </c>
      <c r="CB212" s="483">
        <v>0</v>
      </c>
      <c r="CC212" s="483">
        <v>0</v>
      </c>
      <c r="CD212" s="483">
        <v>0</v>
      </c>
      <c r="CE212" s="483">
        <v>0</v>
      </c>
      <c r="CF212" s="483">
        <v>0</v>
      </c>
      <c r="CG212" s="483">
        <v>0</v>
      </c>
      <c r="CH212" s="483">
        <v>0</v>
      </c>
      <c r="CI212" s="483">
        <v>0</v>
      </c>
      <c r="CJ212" s="483">
        <v>0</v>
      </c>
      <c r="CK212" s="483">
        <v>0</v>
      </c>
      <c r="CL212" s="483">
        <v>0</v>
      </c>
      <c r="CM212" s="483">
        <v>0</v>
      </c>
      <c r="CN212" s="483">
        <v>0</v>
      </c>
      <c r="CO212" s="483">
        <v>0</v>
      </c>
      <c r="CP212" s="483">
        <v>0</v>
      </c>
      <c r="CQ212" s="483">
        <v>0</v>
      </c>
      <c r="CR212" s="483">
        <v>0</v>
      </c>
      <c r="CS212" s="483">
        <v>0</v>
      </c>
      <c r="CT212" s="483">
        <v>0</v>
      </c>
      <c r="CU212" s="483">
        <v>0</v>
      </c>
      <c r="CV212" s="483">
        <v>0</v>
      </c>
      <c r="CW212" s="483">
        <v>0</v>
      </c>
      <c r="CX212" s="483">
        <v>0</v>
      </c>
      <c r="CY212" s="483">
        <v>0</v>
      </c>
      <c r="CZ212" s="483">
        <v>0</v>
      </c>
      <c r="DA212" s="483">
        <v>0</v>
      </c>
      <c r="DD212" s="478">
        <f>IF(COUNT(P212:INDEX(P212:DA212,RP))&lt;&gt;RP,"Error",0)</f>
        <v>0</v>
      </c>
      <c r="DF212" s="478">
        <f t="shared" si="536"/>
        <v>0</v>
      </c>
    </row>
    <row r="213" spans="2:110" hidden="1" x14ac:dyDescent="0.35">
      <c r="B213" s="481" t="s">
        <v>856</v>
      </c>
      <c r="C213" s="474"/>
      <c r="D213" s="440"/>
      <c r="E213" s="479"/>
      <c r="F213" s="783"/>
      <c r="G213" s="783"/>
      <c r="H213" s="783"/>
      <c r="I213" s="480"/>
      <c r="J213" s="472" t="str">
        <f t="shared" si="537"/>
        <v xml:space="preserve"> ptkm</v>
      </c>
      <c r="K213" s="582">
        <f t="shared" si="532"/>
        <v>0</v>
      </c>
      <c r="L213" s="582">
        <f t="shared" si="533"/>
        <v>0</v>
      </c>
      <c r="M213" s="582">
        <f t="shared" si="534"/>
        <v>0</v>
      </c>
      <c r="N213" s="582">
        <f t="shared" si="535"/>
        <v>0</v>
      </c>
      <c r="P213" s="483">
        <v>0</v>
      </c>
      <c r="Q213" s="483">
        <v>0</v>
      </c>
      <c r="R213" s="483">
        <v>0</v>
      </c>
      <c r="S213" s="483">
        <v>0</v>
      </c>
      <c r="T213" s="483">
        <v>0</v>
      </c>
      <c r="U213" s="483">
        <v>0</v>
      </c>
      <c r="V213" s="483">
        <v>0</v>
      </c>
      <c r="W213" s="483">
        <v>0</v>
      </c>
      <c r="X213" s="483">
        <v>0</v>
      </c>
      <c r="Y213" s="483">
        <v>0</v>
      </c>
      <c r="Z213" s="483">
        <v>0</v>
      </c>
      <c r="AA213" s="483">
        <v>0</v>
      </c>
      <c r="AB213" s="483">
        <v>0</v>
      </c>
      <c r="AC213" s="483">
        <v>0</v>
      </c>
      <c r="AD213" s="483">
        <v>0</v>
      </c>
      <c r="AE213" s="483">
        <v>0</v>
      </c>
      <c r="AF213" s="483">
        <v>0</v>
      </c>
      <c r="AG213" s="483">
        <v>0</v>
      </c>
      <c r="AH213" s="483">
        <v>0</v>
      </c>
      <c r="AI213" s="483">
        <v>0</v>
      </c>
      <c r="AJ213" s="483">
        <v>0</v>
      </c>
      <c r="AK213" s="483">
        <v>0</v>
      </c>
      <c r="AL213" s="483">
        <v>0</v>
      </c>
      <c r="AM213" s="483">
        <v>0</v>
      </c>
      <c r="AN213" s="483">
        <v>0</v>
      </c>
      <c r="AO213" s="483">
        <v>0</v>
      </c>
      <c r="AP213" s="483">
        <v>0</v>
      </c>
      <c r="AQ213" s="483">
        <v>0</v>
      </c>
      <c r="AR213" s="483">
        <v>0</v>
      </c>
      <c r="AS213" s="483">
        <v>0</v>
      </c>
      <c r="AT213" s="483">
        <v>0</v>
      </c>
      <c r="AU213" s="483">
        <v>0</v>
      </c>
      <c r="AV213" s="483">
        <v>0</v>
      </c>
      <c r="AW213" s="483">
        <v>0</v>
      </c>
      <c r="AX213" s="483">
        <v>0</v>
      </c>
      <c r="AY213" s="483">
        <v>0</v>
      </c>
      <c r="AZ213" s="483">
        <v>0</v>
      </c>
      <c r="BA213" s="483">
        <v>0</v>
      </c>
      <c r="BB213" s="483">
        <v>0</v>
      </c>
      <c r="BC213" s="483">
        <v>0</v>
      </c>
      <c r="BD213" s="483">
        <v>0</v>
      </c>
      <c r="BE213" s="483">
        <v>0</v>
      </c>
      <c r="BF213" s="483">
        <v>0</v>
      </c>
      <c r="BG213" s="483">
        <v>0</v>
      </c>
      <c r="BH213" s="483">
        <v>0</v>
      </c>
      <c r="BI213" s="483">
        <v>0</v>
      </c>
      <c r="BJ213" s="483">
        <v>0</v>
      </c>
      <c r="BK213" s="483">
        <v>0</v>
      </c>
      <c r="BL213" s="483">
        <v>0</v>
      </c>
      <c r="BM213" s="483">
        <v>0</v>
      </c>
      <c r="BN213" s="483">
        <v>0</v>
      </c>
      <c r="BO213" s="483">
        <v>0</v>
      </c>
      <c r="BP213" s="483">
        <v>0</v>
      </c>
      <c r="BQ213" s="483">
        <v>0</v>
      </c>
      <c r="BR213" s="483">
        <v>0</v>
      </c>
      <c r="BS213" s="483">
        <v>0</v>
      </c>
      <c r="BT213" s="483">
        <v>0</v>
      </c>
      <c r="BU213" s="483">
        <v>0</v>
      </c>
      <c r="BV213" s="483">
        <v>0</v>
      </c>
      <c r="BW213" s="483">
        <v>0</v>
      </c>
      <c r="BX213" s="483">
        <v>0</v>
      </c>
      <c r="BY213" s="483">
        <v>0</v>
      </c>
      <c r="BZ213" s="483">
        <v>0</v>
      </c>
      <c r="CA213" s="483">
        <v>0</v>
      </c>
      <c r="CB213" s="483">
        <v>0</v>
      </c>
      <c r="CC213" s="483">
        <v>0</v>
      </c>
      <c r="CD213" s="483">
        <v>0</v>
      </c>
      <c r="CE213" s="483">
        <v>0</v>
      </c>
      <c r="CF213" s="483">
        <v>0</v>
      </c>
      <c r="CG213" s="483">
        <v>0</v>
      </c>
      <c r="CH213" s="483">
        <v>0</v>
      </c>
      <c r="CI213" s="483">
        <v>0</v>
      </c>
      <c r="CJ213" s="483">
        <v>0</v>
      </c>
      <c r="CK213" s="483">
        <v>0</v>
      </c>
      <c r="CL213" s="483">
        <v>0</v>
      </c>
      <c r="CM213" s="483">
        <v>0</v>
      </c>
      <c r="CN213" s="483">
        <v>0</v>
      </c>
      <c r="CO213" s="483">
        <v>0</v>
      </c>
      <c r="CP213" s="483">
        <v>0</v>
      </c>
      <c r="CQ213" s="483">
        <v>0</v>
      </c>
      <c r="CR213" s="483">
        <v>0</v>
      </c>
      <c r="CS213" s="483">
        <v>0</v>
      </c>
      <c r="CT213" s="483">
        <v>0</v>
      </c>
      <c r="CU213" s="483">
        <v>0</v>
      </c>
      <c r="CV213" s="483">
        <v>0</v>
      </c>
      <c r="CW213" s="483">
        <v>0</v>
      </c>
      <c r="CX213" s="483">
        <v>0</v>
      </c>
      <c r="CY213" s="483">
        <v>0</v>
      </c>
      <c r="CZ213" s="483">
        <v>0</v>
      </c>
      <c r="DA213" s="483">
        <v>0</v>
      </c>
      <c r="DD213" s="478">
        <f>IF(COUNT(P213:INDEX(P213:DA213,RP))&lt;&gt;RP,"Error",0)</f>
        <v>0</v>
      </c>
      <c r="DF213" s="478">
        <f t="shared" si="536"/>
        <v>0</v>
      </c>
    </row>
    <row r="214" spans="2:110" hidden="1" x14ac:dyDescent="0.35">
      <c r="B214" s="481" t="s">
        <v>856</v>
      </c>
      <c r="C214" s="474"/>
      <c r="D214" s="440"/>
      <c r="E214" s="479"/>
      <c r="F214" s="783"/>
      <c r="G214" s="783"/>
      <c r="H214" s="783"/>
      <c r="I214" s="480"/>
      <c r="J214" s="472" t="str">
        <f t="shared" si="537"/>
        <v xml:space="preserve"> ptkm</v>
      </c>
      <c r="K214" s="582">
        <f t="shared" si="532"/>
        <v>0</v>
      </c>
      <c r="L214" s="582">
        <f t="shared" si="533"/>
        <v>0</v>
      </c>
      <c r="M214" s="582">
        <f t="shared" si="534"/>
        <v>0</v>
      </c>
      <c r="N214" s="582">
        <f t="shared" si="535"/>
        <v>0</v>
      </c>
      <c r="P214" s="483">
        <v>0</v>
      </c>
      <c r="Q214" s="483">
        <v>0</v>
      </c>
      <c r="R214" s="483">
        <v>0</v>
      </c>
      <c r="S214" s="483">
        <v>0</v>
      </c>
      <c r="T214" s="483">
        <v>0</v>
      </c>
      <c r="U214" s="483">
        <v>0</v>
      </c>
      <c r="V214" s="483">
        <v>0</v>
      </c>
      <c r="W214" s="483">
        <v>0</v>
      </c>
      <c r="X214" s="483">
        <v>0</v>
      </c>
      <c r="Y214" s="483">
        <v>0</v>
      </c>
      <c r="Z214" s="483">
        <v>0</v>
      </c>
      <c r="AA214" s="483">
        <v>0</v>
      </c>
      <c r="AB214" s="483">
        <v>0</v>
      </c>
      <c r="AC214" s="483">
        <v>0</v>
      </c>
      <c r="AD214" s="483">
        <v>0</v>
      </c>
      <c r="AE214" s="483">
        <v>0</v>
      </c>
      <c r="AF214" s="483">
        <v>0</v>
      </c>
      <c r="AG214" s="483">
        <v>0</v>
      </c>
      <c r="AH214" s="483">
        <v>0</v>
      </c>
      <c r="AI214" s="483">
        <v>0</v>
      </c>
      <c r="AJ214" s="483">
        <v>0</v>
      </c>
      <c r="AK214" s="483">
        <v>0</v>
      </c>
      <c r="AL214" s="483">
        <v>0</v>
      </c>
      <c r="AM214" s="483">
        <v>0</v>
      </c>
      <c r="AN214" s="483">
        <v>0</v>
      </c>
      <c r="AO214" s="483">
        <v>0</v>
      </c>
      <c r="AP214" s="483">
        <v>0</v>
      </c>
      <c r="AQ214" s="483">
        <v>0</v>
      </c>
      <c r="AR214" s="483">
        <v>0</v>
      </c>
      <c r="AS214" s="483">
        <v>0</v>
      </c>
      <c r="AT214" s="483">
        <v>0</v>
      </c>
      <c r="AU214" s="483">
        <v>0</v>
      </c>
      <c r="AV214" s="483">
        <v>0</v>
      </c>
      <c r="AW214" s="483">
        <v>0</v>
      </c>
      <c r="AX214" s="483">
        <v>0</v>
      </c>
      <c r="AY214" s="483">
        <v>0</v>
      </c>
      <c r="AZ214" s="483">
        <v>0</v>
      </c>
      <c r="BA214" s="483">
        <v>0</v>
      </c>
      <c r="BB214" s="483">
        <v>0</v>
      </c>
      <c r="BC214" s="483">
        <v>0</v>
      </c>
      <c r="BD214" s="483">
        <v>0</v>
      </c>
      <c r="BE214" s="483">
        <v>0</v>
      </c>
      <c r="BF214" s="483">
        <v>0</v>
      </c>
      <c r="BG214" s="483">
        <v>0</v>
      </c>
      <c r="BH214" s="483">
        <v>0</v>
      </c>
      <c r="BI214" s="483">
        <v>0</v>
      </c>
      <c r="BJ214" s="483">
        <v>0</v>
      </c>
      <c r="BK214" s="483">
        <v>0</v>
      </c>
      <c r="BL214" s="483">
        <v>0</v>
      </c>
      <c r="BM214" s="483">
        <v>0</v>
      </c>
      <c r="BN214" s="483">
        <v>0</v>
      </c>
      <c r="BO214" s="483">
        <v>0</v>
      </c>
      <c r="BP214" s="483">
        <v>0</v>
      </c>
      <c r="BQ214" s="483">
        <v>0</v>
      </c>
      <c r="BR214" s="483">
        <v>0</v>
      </c>
      <c r="BS214" s="483">
        <v>0</v>
      </c>
      <c r="BT214" s="483">
        <v>0</v>
      </c>
      <c r="BU214" s="483">
        <v>0</v>
      </c>
      <c r="BV214" s="483">
        <v>0</v>
      </c>
      <c r="BW214" s="483">
        <v>0</v>
      </c>
      <c r="BX214" s="483">
        <v>0</v>
      </c>
      <c r="BY214" s="483">
        <v>0</v>
      </c>
      <c r="BZ214" s="483">
        <v>0</v>
      </c>
      <c r="CA214" s="483">
        <v>0</v>
      </c>
      <c r="CB214" s="483">
        <v>0</v>
      </c>
      <c r="CC214" s="483">
        <v>0</v>
      </c>
      <c r="CD214" s="483">
        <v>0</v>
      </c>
      <c r="CE214" s="483">
        <v>0</v>
      </c>
      <c r="CF214" s="483">
        <v>0</v>
      </c>
      <c r="CG214" s="483">
        <v>0</v>
      </c>
      <c r="CH214" s="483">
        <v>0</v>
      </c>
      <c r="CI214" s="483">
        <v>0</v>
      </c>
      <c r="CJ214" s="483">
        <v>0</v>
      </c>
      <c r="CK214" s="483">
        <v>0</v>
      </c>
      <c r="CL214" s="483">
        <v>0</v>
      </c>
      <c r="CM214" s="483">
        <v>0</v>
      </c>
      <c r="CN214" s="483">
        <v>0</v>
      </c>
      <c r="CO214" s="483">
        <v>0</v>
      </c>
      <c r="CP214" s="483">
        <v>0</v>
      </c>
      <c r="CQ214" s="483">
        <v>0</v>
      </c>
      <c r="CR214" s="483">
        <v>0</v>
      </c>
      <c r="CS214" s="483">
        <v>0</v>
      </c>
      <c r="CT214" s="483">
        <v>0</v>
      </c>
      <c r="CU214" s="483">
        <v>0</v>
      </c>
      <c r="CV214" s="483">
        <v>0</v>
      </c>
      <c r="CW214" s="483">
        <v>0</v>
      </c>
      <c r="CX214" s="483">
        <v>0</v>
      </c>
      <c r="CY214" s="483">
        <v>0</v>
      </c>
      <c r="CZ214" s="483">
        <v>0</v>
      </c>
      <c r="DA214" s="483">
        <v>0</v>
      </c>
      <c r="DD214" s="478">
        <f>IF(COUNT(P214:INDEX(P214:DA214,RP))&lt;&gt;RP,"Error",0)</f>
        <v>0</v>
      </c>
      <c r="DF214" s="478">
        <f t="shared" si="536"/>
        <v>0</v>
      </c>
    </row>
    <row r="215" spans="2:110" hidden="1" x14ac:dyDescent="0.35">
      <c r="B215" s="481" t="s">
        <v>856</v>
      </c>
      <c r="C215" s="474"/>
      <c r="D215" s="440"/>
      <c r="E215" s="479"/>
      <c r="F215" s="783"/>
      <c r="G215" s="783"/>
      <c r="H215" s="783"/>
      <c r="I215" s="480"/>
      <c r="J215" s="472" t="str">
        <f t="shared" si="537"/>
        <v xml:space="preserve"> ptkm</v>
      </c>
      <c r="K215" s="582">
        <f t="shared" si="532"/>
        <v>0</v>
      </c>
      <c r="L215" s="582">
        <f t="shared" si="533"/>
        <v>0</v>
      </c>
      <c r="M215" s="582">
        <f t="shared" si="534"/>
        <v>0</v>
      </c>
      <c r="N215" s="582">
        <f t="shared" si="535"/>
        <v>0</v>
      </c>
      <c r="P215" s="483">
        <v>0</v>
      </c>
      <c r="Q215" s="483">
        <v>0</v>
      </c>
      <c r="R215" s="483">
        <v>0</v>
      </c>
      <c r="S215" s="483">
        <v>0</v>
      </c>
      <c r="T215" s="483">
        <v>0</v>
      </c>
      <c r="U215" s="483">
        <v>0</v>
      </c>
      <c r="V215" s="483">
        <v>0</v>
      </c>
      <c r="W215" s="483">
        <v>0</v>
      </c>
      <c r="X215" s="483">
        <v>0</v>
      </c>
      <c r="Y215" s="483">
        <v>0</v>
      </c>
      <c r="Z215" s="483">
        <v>0</v>
      </c>
      <c r="AA215" s="483">
        <v>0</v>
      </c>
      <c r="AB215" s="483">
        <v>0</v>
      </c>
      <c r="AC215" s="483">
        <v>0</v>
      </c>
      <c r="AD215" s="483">
        <v>0</v>
      </c>
      <c r="AE215" s="483">
        <v>0</v>
      </c>
      <c r="AF215" s="483">
        <v>0</v>
      </c>
      <c r="AG215" s="483">
        <v>0</v>
      </c>
      <c r="AH215" s="483">
        <v>0</v>
      </c>
      <c r="AI215" s="483">
        <v>0</v>
      </c>
      <c r="AJ215" s="483">
        <v>0</v>
      </c>
      <c r="AK215" s="483">
        <v>0</v>
      </c>
      <c r="AL215" s="483">
        <v>0</v>
      </c>
      <c r="AM215" s="483">
        <v>0</v>
      </c>
      <c r="AN215" s="483">
        <v>0</v>
      </c>
      <c r="AO215" s="483">
        <v>0</v>
      </c>
      <c r="AP215" s="483">
        <v>0</v>
      </c>
      <c r="AQ215" s="483">
        <v>0</v>
      </c>
      <c r="AR215" s="483">
        <v>0</v>
      </c>
      <c r="AS215" s="483">
        <v>0</v>
      </c>
      <c r="AT215" s="483">
        <v>0</v>
      </c>
      <c r="AU215" s="483">
        <v>0</v>
      </c>
      <c r="AV215" s="483">
        <v>0</v>
      </c>
      <c r="AW215" s="483">
        <v>0</v>
      </c>
      <c r="AX215" s="483">
        <v>0</v>
      </c>
      <c r="AY215" s="483">
        <v>0</v>
      </c>
      <c r="AZ215" s="483">
        <v>0</v>
      </c>
      <c r="BA215" s="483">
        <v>0</v>
      </c>
      <c r="BB215" s="483">
        <v>0</v>
      </c>
      <c r="BC215" s="483">
        <v>0</v>
      </c>
      <c r="BD215" s="483">
        <v>0</v>
      </c>
      <c r="BE215" s="483">
        <v>0</v>
      </c>
      <c r="BF215" s="483">
        <v>0</v>
      </c>
      <c r="BG215" s="483">
        <v>0</v>
      </c>
      <c r="BH215" s="483">
        <v>0</v>
      </c>
      <c r="BI215" s="483">
        <v>0</v>
      </c>
      <c r="BJ215" s="483">
        <v>0</v>
      </c>
      <c r="BK215" s="483">
        <v>0</v>
      </c>
      <c r="BL215" s="483">
        <v>0</v>
      </c>
      <c r="BM215" s="483">
        <v>0</v>
      </c>
      <c r="BN215" s="483">
        <v>0</v>
      </c>
      <c r="BO215" s="483">
        <v>0</v>
      </c>
      <c r="BP215" s="483">
        <v>0</v>
      </c>
      <c r="BQ215" s="483">
        <v>0</v>
      </c>
      <c r="BR215" s="483">
        <v>0</v>
      </c>
      <c r="BS215" s="483">
        <v>0</v>
      </c>
      <c r="BT215" s="483">
        <v>0</v>
      </c>
      <c r="BU215" s="483">
        <v>0</v>
      </c>
      <c r="BV215" s="483">
        <v>0</v>
      </c>
      <c r="BW215" s="483">
        <v>0</v>
      </c>
      <c r="BX215" s="483">
        <v>0</v>
      </c>
      <c r="BY215" s="483">
        <v>0</v>
      </c>
      <c r="BZ215" s="483">
        <v>0</v>
      </c>
      <c r="CA215" s="483">
        <v>0</v>
      </c>
      <c r="CB215" s="483">
        <v>0</v>
      </c>
      <c r="CC215" s="483">
        <v>0</v>
      </c>
      <c r="CD215" s="483">
        <v>0</v>
      </c>
      <c r="CE215" s="483">
        <v>0</v>
      </c>
      <c r="CF215" s="483">
        <v>0</v>
      </c>
      <c r="CG215" s="483">
        <v>0</v>
      </c>
      <c r="CH215" s="483">
        <v>0</v>
      </c>
      <c r="CI215" s="483">
        <v>0</v>
      </c>
      <c r="CJ215" s="483">
        <v>0</v>
      </c>
      <c r="CK215" s="483">
        <v>0</v>
      </c>
      <c r="CL215" s="483">
        <v>0</v>
      </c>
      <c r="CM215" s="483">
        <v>0</v>
      </c>
      <c r="CN215" s="483">
        <v>0</v>
      </c>
      <c r="CO215" s="483">
        <v>0</v>
      </c>
      <c r="CP215" s="483">
        <v>0</v>
      </c>
      <c r="CQ215" s="483">
        <v>0</v>
      </c>
      <c r="CR215" s="483">
        <v>0</v>
      </c>
      <c r="CS215" s="483">
        <v>0</v>
      </c>
      <c r="CT215" s="483">
        <v>0</v>
      </c>
      <c r="CU215" s="483">
        <v>0</v>
      </c>
      <c r="CV215" s="483">
        <v>0</v>
      </c>
      <c r="CW215" s="483">
        <v>0</v>
      </c>
      <c r="CX215" s="483">
        <v>0</v>
      </c>
      <c r="CY215" s="483">
        <v>0</v>
      </c>
      <c r="CZ215" s="483">
        <v>0</v>
      </c>
      <c r="DA215" s="483">
        <v>0</v>
      </c>
      <c r="DD215" s="478">
        <f>IF(COUNT(P215:INDEX(P215:DA215,RP))&lt;&gt;RP,"Error",0)</f>
        <v>0</v>
      </c>
      <c r="DF215" s="478">
        <f t="shared" si="536"/>
        <v>0</v>
      </c>
    </row>
    <row r="216" spans="2:110" hidden="1" x14ac:dyDescent="0.35">
      <c r="D216" s="440"/>
      <c r="E216" s="441"/>
      <c r="F216" s="441"/>
      <c r="G216" s="441"/>
      <c r="H216" s="441"/>
      <c r="I216" s="441"/>
      <c r="J216" s="441"/>
      <c r="K216" s="436" t="s">
        <v>943</v>
      </c>
    </row>
    <row r="217" spans="2:110" hidden="1" x14ac:dyDescent="0.35">
      <c r="D217" s="440"/>
      <c r="E217" s="441"/>
      <c r="F217" s="441"/>
      <c r="G217" s="441"/>
      <c r="H217" s="441"/>
      <c r="I217" s="441"/>
      <c r="J217" s="441"/>
    </row>
    <row r="218" spans="2:110" hidden="1" x14ac:dyDescent="0.35">
      <c r="D218" s="440"/>
      <c r="M218" s="680" t="s">
        <v>2</v>
      </c>
      <c r="N218" s="681"/>
    </row>
    <row r="219" spans="2:110" ht="14.5" hidden="1" customHeight="1" x14ac:dyDescent="0.35">
      <c r="D219" s="440"/>
      <c r="I219" s="700" t="s">
        <v>145</v>
      </c>
      <c r="J219" s="700"/>
      <c r="K219" s="700"/>
      <c r="L219" s="700"/>
      <c r="M219" s="187" t="s">
        <v>3</v>
      </c>
      <c r="N219" s="187" t="s">
        <v>4</v>
      </c>
    </row>
    <row r="220" spans="2:110" hidden="1" x14ac:dyDescent="0.35">
      <c r="D220" s="440"/>
      <c r="I220" s="781" t="str">
        <f>'D2'!J97</f>
        <v>Accidents</v>
      </c>
      <c r="J220" s="782"/>
      <c r="K220" s="782"/>
      <c r="L220" s="782"/>
      <c r="M220" s="585">
        <f>NPV(G.Asm!$F$40,P220:INDEX(P220:DA220,RP))</f>
        <v>0</v>
      </c>
      <c r="N220" s="585">
        <f ca="1">SUMIF($P$204:$CZT$204,"&lt;="&amp;RP,P220:DA220)</f>
        <v>0</v>
      </c>
      <c r="P220" s="583">
        <f>+SUMPRODUCT($K206:$K215,P206:P215)</f>
        <v>0</v>
      </c>
      <c r="Q220" s="583">
        <f t="shared" ref="Q220:CB220" si="538">+SUMPRODUCT($K206:$K215,Q206:Q215)</f>
        <v>0</v>
      </c>
      <c r="R220" s="583">
        <f t="shared" si="538"/>
        <v>0</v>
      </c>
      <c r="S220" s="583">
        <f t="shared" si="538"/>
        <v>0</v>
      </c>
      <c r="T220" s="583">
        <f t="shared" si="538"/>
        <v>0</v>
      </c>
      <c r="U220" s="583">
        <f t="shared" si="538"/>
        <v>0</v>
      </c>
      <c r="V220" s="583">
        <f t="shared" si="538"/>
        <v>0</v>
      </c>
      <c r="W220" s="583">
        <f t="shared" si="538"/>
        <v>0</v>
      </c>
      <c r="X220" s="583">
        <f t="shared" si="538"/>
        <v>0</v>
      </c>
      <c r="Y220" s="583">
        <f t="shared" si="538"/>
        <v>0</v>
      </c>
      <c r="Z220" s="583">
        <f t="shared" si="538"/>
        <v>0</v>
      </c>
      <c r="AA220" s="583">
        <f t="shared" si="538"/>
        <v>0</v>
      </c>
      <c r="AB220" s="583">
        <f t="shared" si="538"/>
        <v>0</v>
      </c>
      <c r="AC220" s="583">
        <f t="shared" si="538"/>
        <v>0</v>
      </c>
      <c r="AD220" s="583">
        <f t="shared" si="538"/>
        <v>0</v>
      </c>
      <c r="AE220" s="583">
        <f t="shared" si="538"/>
        <v>0</v>
      </c>
      <c r="AF220" s="583">
        <f t="shared" si="538"/>
        <v>0</v>
      </c>
      <c r="AG220" s="583">
        <f t="shared" si="538"/>
        <v>0</v>
      </c>
      <c r="AH220" s="583">
        <f t="shared" si="538"/>
        <v>0</v>
      </c>
      <c r="AI220" s="583">
        <f t="shared" si="538"/>
        <v>0</v>
      </c>
      <c r="AJ220" s="583">
        <f t="shared" si="538"/>
        <v>0</v>
      </c>
      <c r="AK220" s="583">
        <f t="shared" si="538"/>
        <v>0</v>
      </c>
      <c r="AL220" s="583">
        <f t="shared" si="538"/>
        <v>0</v>
      </c>
      <c r="AM220" s="583">
        <f t="shared" si="538"/>
        <v>0</v>
      </c>
      <c r="AN220" s="583">
        <f t="shared" si="538"/>
        <v>0</v>
      </c>
      <c r="AO220" s="583">
        <f t="shared" si="538"/>
        <v>0</v>
      </c>
      <c r="AP220" s="583">
        <f t="shared" si="538"/>
        <v>0</v>
      </c>
      <c r="AQ220" s="583">
        <f t="shared" si="538"/>
        <v>0</v>
      </c>
      <c r="AR220" s="583">
        <f t="shared" si="538"/>
        <v>0</v>
      </c>
      <c r="AS220" s="583">
        <f t="shared" si="538"/>
        <v>0</v>
      </c>
      <c r="AT220" s="583">
        <f t="shared" si="538"/>
        <v>0</v>
      </c>
      <c r="AU220" s="583">
        <f t="shared" si="538"/>
        <v>0</v>
      </c>
      <c r="AV220" s="583">
        <f t="shared" si="538"/>
        <v>0</v>
      </c>
      <c r="AW220" s="583">
        <f t="shared" si="538"/>
        <v>0</v>
      </c>
      <c r="AX220" s="583">
        <f t="shared" si="538"/>
        <v>0</v>
      </c>
      <c r="AY220" s="583">
        <f t="shared" si="538"/>
        <v>0</v>
      </c>
      <c r="AZ220" s="583">
        <f t="shared" si="538"/>
        <v>0</v>
      </c>
      <c r="BA220" s="583">
        <f t="shared" si="538"/>
        <v>0</v>
      </c>
      <c r="BB220" s="583">
        <f t="shared" si="538"/>
        <v>0</v>
      </c>
      <c r="BC220" s="583">
        <f t="shared" si="538"/>
        <v>0</v>
      </c>
      <c r="BD220" s="583">
        <f t="shared" si="538"/>
        <v>0</v>
      </c>
      <c r="BE220" s="583">
        <f t="shared" si="538"/>
        <v>0</v>
      </c>
      <c r="BF220" s="583">
        <f t="shared" si="538"/>
        <v>0</v>
      </c>
      <c r="BG220" s="583">
        <f t="shared" si="538"/>
        <v>0</v>
      </c>
      <c r="BH220" s="583">
        <f t="shared" si="538"/>
        <v>0</v>
      </c>
      <c r="BI220" s="583">
        <f t="shared" si="538"/>
        <v>0</v>
      </c>
      <c r="BJ220" s="583">
        <f t="shared" si="538"/>
        <v>0</v>
      </c>
      <c r="BK220" s="583">
        <f t="shared" si="538"/>
        <v>0</v>
      </c>
      <c r="BL220" s="583">
        <f t="shared" si="538"/>
        <v>0</v>
      </c>
      <c r="BM220" s="583">
        <f t="shared" si="538"/>
        <v>0</v>
      </c>
      <c r="BN220" s="583">
        <f t="shared" si="538"/>
        <v>0</v>
      </c>
      <c r="BO220" s="583">
        <f t="shared" si="538"/>
        <v>0</v>
      </c>
      <c r="BP220" s="583">
        <f t="shared" si="538"/>
        <v>0</v>
      </c>
      <c r="BQ220" s="583">
        <f t="shared" si="538"/>
        <v>0</v>
      </c>
      <c r="BR220" s="583">
        <f t="shared" si="538"/>
        <v>0</v>
      </c>
      <c r="BS220" s="583">
        <f t="shared" si="538"/>
        <v>0</v>
      </c>
      <c r="BT220" s="583">
        <f t="shared" si="538"/>
        <v>0</v>
      </c>
      <c r="BU220" s="583">
        <f t="shared" si="538"/>
        <v>0</v>
      </c>
      <c r="BV220" s="583">
        <f t="shared" si="538"/>
        <v>0</v>
      </c>
      <c r="BW220" s="583">
        <f t="shared" si="538"/>
        <v>0</v>
      </c>
      <c r="BX220" s="583">
        <f t="shared" si="538"/>
        <v>0</v>
      </c>
      <c r="BY220" s="583">
        <f t="shared" si="538"/>
        <v>0</v>
      </c>
      <c r="BZ220" s="583">
        <f t="shared" si="538"/>
        <v>0</v>
      </c>
      <c r="CA220" s="583">
        <f t="shared" si="538"/>
        <v>0</v>
      </c>
      <c r="CB220" s="583">
        <f t="shared" si="538"/>
        <v>0</v>
      </c>
      <c r="CC220" s="583">
        <f t="shared" ref="CC220:DA220" si="539">+SUMPRODUCT($K206:$K215,CC206:CC215)</f>
        <v>0</v>
      </c>
      <c r="CD220" s="583">
        <f t="shared" si="539"/>
        <v>0</v>
      </c>
      <c r="CE220" s="583">
        <f t="shared" si="539"/>
        <v>0</v>
      </c>
      <c r="CF220" s="583">
        <f t="shared" si="539"/>
        <v>0</v>
      </c>
      <c r="CG220" s="583">
        <f t="shared" si="539"/>
        <v>0</v>
      </c>
      <c r="CH220" s="583">
        <f t="shared" si="539"/>
        <v>0</v>
      </c>
      <c r="CI220" s="583">
        <f t="shared" si="539"/>
        <v>0</v>
      </c>
      <c r="CJ220" s="583">
        <f t="shared" si="539"/>
        <v>0</v>
      </c>
      <c r="CK220" s="583">
        <f t="shared" si="539"/>
        <v>0</v>
      </c>
      <c r="CL220" s="583">
        <f t="shared" si="539"/>
        <v>0</v>
      </c>
      <c r="CM220" s="583">
        <f t="shared" si="539"/>
        <v>0</v>
      </c>
      <c r="CN220" s="583">
        <f t="shared" si="539"/>
        <v>0</v>
      </c>
      <c r="CO220" s="583">
        <f t="shared" si="539"/>
        <v>0</v>
      </c>
      <c r="CP220" s="583">
        <f t="shared" si="539"/>
        <v>0</v>
      </c>
      <c r="CQ220" s="583">
        <f t="shared" si="539"/>
        <v>0</v>
      </c>
      <c r="CR220" s="583">
        <f t="shared" si="539"/>
        <v>0</v>
      </c>
      <c r="CS220" s="583">
        <f t="shared" si="539"/>
        <v>0</v>
      </c>
      <c r="CT220" s="583">
        <f t="shared" si="539"/>
        <v>0</v>
      </c>
      <c r="CU220" s="583">
        <f t="shared" si="539"/>
        <v>0</v>
      </c>
      <c r="CV220" s="583">
        <f t="shared" si="539"/>
        <v>0</v>
      </c>
      <c r="CW220" s="583">
        <f t="shared" si="539"/>
        <v>0</v>
      </c>
      <c r="CX220" s="583">
        <f t="shared" si="539"/>
        <v>0</v>
      </c>
      <c r="CY220" s="583">
        <f t="shared" si="539"/>
        <v>0</v>
      </c>
      <c r="CZ220" s="583">
        <f t="shared" si="539"/>
        <v>0</v>
      </c>
      <c r="DA220" s="583">
        <f t="shared" si="539"/>
        <v>0</v>
      </c>
    </row>
    <row r="221" spans="2:110" hidden="1" x14ac:dyDescent="0.35">
      <c r="D221" s="440"/>
      <c r="I221" s="781" t="str">
        <f>'D2'!J99</f>
        <v>Airborne pollutants emisssions</v>
      </c>
      <c r="J221" s="782"/>
      <c r="K221" s="782"/>
      <c r="L221" s="782"/>
      <c r="M221" s="585">
        <f>NPV(G.Asm!$F$40,P221:INDEX(P221:DA221,RP))</f>
        <v>0</v>
      </c>
      <c r="N221" s="585">
        <f ca="1">SUMIF($P$204:$CZT$204,"&lt;="&amp;RP,P221:DA221)</f>
        <v>0</v>
      </c>
      <c r="P221" s="583">
        <f>+SUMPRODUCT($L206:$L215,P206:P215)</f>
        <v>0</v>
      </c>
      <c r="Q221" s="583">
        <f t="shared" ref="Q221:CB221" si="540">+SUMPRODUCT($L206:$L215,Q206:Q215)</f>
        <v>0</v>
      </c>
      <c r="R221" s="583">
        <f t="shared" si="540"/>
        <v>0</v>
      </c>
      <c r="S221" s="583">
        <f t="shared" si="540"/>
        <v>0</v>
      </c>
      <c r="T221" s="583">
        <f t="shared" si="540"/>
        <v>0</v>
      </c>
      <c r="U221" s="583">
        <f t="shared" si="540"/>
        <v>0</v>
      </c>
      <c r="V221" s="583">
        <f t="shared" si="540"/>
        <v>0</v>
      </c>
      <c r="W221" s="583">
        <f t="shared" si="540"/>
        <v>0</v>
      </c>
      <c r="X221" s="583">
        <f t="shared" si="540"/>
        <v>0</v>
      </c>
      <c r="Y221" s="583">
        <f t="shared" si="540"/>
        <v>0</v>
      </c>
      <c r="Z221" s="583">
        <f t="shared" si="540"/>
        <v>0</v>
      </c>
      <c r="AA221" s="583">
        <f t="shared" si="540"/>
        <v>0</v>
      </c>
      <c r="AB221" s="583">
        <f t="shared" si="540"/>
        <v>0</v>
      </c>
      <c r="AC221" s="583">
        <f t="shared" si="540"/>
        <v>0</v>
      </c>
      <c r="AD221" s="583">
        <f t="shared" si="540"/>
        <v>0</v>
      </c>
      <c r="AE221" s="583">
        <f t="shared" si="540"/>
        <v>0</v>
      </c>
      <c r="AF221" s="583">
        <f t="shared" si="540"/>
        <v>0</v>
      </c>
      <c r="AG221" s="583">
        <f t="shared" si="540"/>
        <v>0</v>
      </c>
      <c r="AH221" s="583">
        <f t="shared" si="540"/>
        <v>0</v>
      </c>
      <c r="AI221" s="583">
        <f t="shared" si="540"/>
        <v>0</v>
      </c>
      <c r="AJ221" s="583">
        <f t="shared" si="540"/>
        <v>0</v>
      </c>
      <c r="AK221" s="583">
        <f t="shared" si="540"/>
        <v>0</v>
      </c>
      <c r="AL221" s="583">
        <f t="shared" si="540"/>
        <v>0</v>
      </c>
      <c r="AM221" s="583">
        <f t="shared" si="540"/>
        <v>0</v>
      </c>
      <c r="AN221" s="583">
        <f t="shared" si="540"/>
        <v>0</v>
      </c>
      <c r="AO221" s="583">
        <f t="shared" si="540"/>
        <v>0</v>
      </c>
      <c r="AP221" s="583">
        <f t="shared" si="540"/>
        <v>0</v>
      </c>
      <c r="AQ221" s="583">
        <f t="shared" si="540"/>
        <v>0</v>
      </c>
      <c r="AR221" s="583">
        <f t="shared" si="540"/>
        <v>0</v>
      </c>
      <c r="AS221" s="583">
        <f t="shared" si="540"/>
        <v>0</v>
      </c>
      <c r="AT221" s="583">
        <f t="shared" si="540"/>
        <v>0</v>
      </c>
      <c r="AU221" s="583">
        <f t="shared" si="540"/>
        <v>0</v>
      </c>
      <c r="AV221" s="583">
        <f t="shared" si="540"/>
        <v>0</v>
      </c>
      <c r="AW221" s="583">
        <f t="shared" si="540"/>
        <v>0</v>
      </c>
      <c r="AX221" s="583">
        <f t="shared" si="540"/>
        <v>0</v>
      </c>
      <c r="AY221" s="583">
        <f t="shared" si="540"/>
        <v>0</v>
      </c>
      <c r="AZ221" s="583">
        <f t="shared" si="540"/>
        <v>0</v>
      </c>
      <c r="BA221" s="583">
        <f t="shared" si="540"/>
        <v>0</v>
      </c>
      <c r="BB221" s="583">
        <f t="shared" si="540"/>
        <v>0</v>
      </c>
      <c r="BC221" s="583">
        <f t="shared" si="540"/>
        <v>0</v>
      </c>
      <c r="BD221" s="583">
        <f t="shared" si="540"/>
        <v>0</v>
      </c>
      <c r="BE221" s="583">
        <f t="shared" si="540"/>
        <v>0</v>
      </c>
      <c r="BF221" s="583">
        <f t="shared" si="540"/>
        <v>0</v>
      </c>
      <c r="BG221" s="583">
        <f t="shared" si="540"/>
        <v>0</v>
      </c>
      <c r="BH221" s="583">
        <f t="shared" si="540"/>
        <v>0</v>
      </c>
      <c r="BI221" s="583">
        <f t="shared" si="540"/>
        <v>0</v>
      </c>
      <c r="BJ221" s="583">
        <f t="shared" si="540"/>
        <v>0</v>
      </c>
      <c r="BK221" s="583">
        <f t="shared" si="540"/>
        <v>0</v>
      </c>
      <c r="BL221" s="583">
        <f t="shared" si="540"/>
        <v>0</v>
      </c>
      <c r="BM221" s="583">
        <f t="shared" si="540"/>
        <v>0</v>
      </c>
      <c r="BN221" s="583">
        <f t="shared" si="540"/>
        <v>0</v>
      </c>
      <c r="BO221" s="583">
        <f t="shared" si="540"/>
        <v>0</v>
      </c>
      <c r="BP221" s="583">
        <f t="shared" si="540"/>
        <v>0</v>
      </c>
      <c r="BQ221" s="583">
        <f t="shared" si="540"/>
        <v>0</v>
      </c>
      <c r="BR221" s="583">
        <f t="shared" si="540"/>
        <v>0</v>
      </c>
      <c r="BS221" s="583">
        <f t="shared" si="540"/>
        <v>0</v>
      </c>
      <c r="BT221" s="583">
        <f t="shared" si="540"/>
        <v>0</v>
      </c>
      <c r="BU221" s="583">
        <f t="shared" si="540"/>
        <v>0</v>
      </c>
      <c r="BV221" s="583">
        <f t="shared" si="540"/>
        <v>0</v>
      </c>
      <c r="BW221" s="583">
        <f t="shared" si="540"/>
        <v>0</v>
      </c>
      <c r="BX221" s="583">
        <f t="shared" si="540"/>
        <v>0</v>
      </c>
      <c r="BY221" s="583">
        <f t="shared" si="540"/>
        <v>0</v>
      </c>
      <c r="BZ221" s="583">
        <f t="shared" si="540"/>
        <v>0</v>
      </c>
      <c r="CA221" s="583">
        <f t="shared" si="540"/>
        <v>0</v>
      </c>
      <c r="CB221" s="583">
        <f t="shared" si="540"/>
        <v>0</v>
      </c>
      <c r="CC221" s="583">
        <f t="shared" ref="CC221:DA221" si="541">+SUMPRODUCT($L206:$L215,CC206:CC215)</f>
        <v>0</v>
      </c>
      <c r="CD221" s="583">
        <f t="shared" si="541"/>
        <v>0</v>
      </c>
      <c r="CE221" s="583">
        <f t="shared" si="541"/>
        <v>0</v>
      </c>
      <c r="CF221" s="583">
        <f t="shared" si="541"/>
        <v>0</v>
      </c>
      <c r="CG221" s="583">
        <f t="shared" si="541"/>
        <v>0</v>
      </c>
      <c r="CH221" s="583">
        <f t="shared" si="541"/>
        <v>0</v>
      </c>
      <c r="CI221" s="583">
        <f t="shared" si="541"/>
        <v>0</v>
      </c>
      <c r="CJ221" s="583">
        <f t="shared" si="541"/>
        <v>0</v>
      </c>
      <c r="CK221" s="583">
        <f t="shared" si="541"/>
        <v>0</v>
      </c>
      <c r="CL221" s="583">
        <f t="shared" si="541"/>
        <v>0</v>
      </c>
      <c r="CM221" s="583">
        <f t="shared" si="541"/>
        <v>0</v>
      </c>
      <c r="CN221" s="583">
        <f t="shared" si="541"/>
        <v>0</v>
      </c>
      <c r="CO221" s="583">
        <f t="shared" si="541"/>
        <v>0</v>
      </c>
      <c r="CP221" s="583">
        <f t="shared" si="541"/>
        <v>0</v>
      </c>
      <c r="CQ221" s="583">
        <f t="shared" si="541"/>
        <v>0</v>
      </c>
      <c r="CR221" s="583">
        <f t="shared" si="541"/>
        <v>0</v>
      </c>
      <c r="CS221" s="583">
        <f t="shared" si="541"/>
        <v>0</v>
      </c>
      <c r="CT221" s="583">
        <f t="shared" si="541"/>
        <v>0</v>
      </c>
      <c r="CU221" s="583">
        <f t="shared" si="541"/>
        <v>0</v>
      </c>
      <c r="CV221" s="583">
        <f t="shared" si="541"/>
        <v>0</v>
      </c>
      <c r="CW221" s="583">
        <f t="shared" si="541"/>
        <v>0</v>
      </c>
      <c r="CX221" s="583">
        <f t="shared" si="541"/>
        <v>0</v>
      </c>
      <c r="CY221" s="583">
        <f t="shared" si="541"/>
        <v>0</v>
      </c>
      <c r="CZ221" s="583">
        <f t="shared" si="541"/>
        <v>0</v>
      </c>
      <c r="DA221" s="583">
        <f t="shared" si="541"/>
        <v>0</v>
      </c>
    </row>
    <row r="222" spans="2:110" hidden="1" x14ac:dyDescent="0.35">
      <c r="D222" s="440"/>
      <c r="I222" s="782" t="str">
        <f>'D2'!J98</f>
        <v xml:space="preserve">Noise emissions </v>
      </c>
      <c r="J222" s="782"/>
      <c r="K222" s="782"/>
      <c r="L222" s="782"/>
      <c r="M222" s="585">
        <f>NPV(G.Asm!$F$40,P222:INDEX(P222:DA222,RP))</f>
        <v>0</v>
      </c>
      <c r="N222" s="585">
        <f ca="1">SUMIF($P$204:$CZT$204,"&lt;="&amp;RP,P222:DA222)</f>
        <v>0</v>
      </c>
      <c r="P222" s="583">
        <f>+SUMPRODUCT($N206:$N215,P206:P215)</f>
        <v>0</v>
      </c>
      <c r="Q222" s="583">
        <f t="shared" ref="Q222:CB222" si="542">+SUMPRODUCT($N206:$N215,Q206:Q215)</f>
        <v>0</v>
      </c>
      <c r="R222" s="583">
        <f t="shared" si="542"/>
        <v>0</v>
      </c>
      <c r="S222" s="583">
        <f t="shared" si="542"/>
        <v>0</v>
      </c>
      <c r="T222" s="583">
        <f t="shared" si="542"/>
        <v>0</v>
      </c>
      <c r="U222" s="583">
        <f t="shared" si="542"/>
        <v>0</v>
      </c>
      <c r="V222" s="583">
        <f t="shared" si="542"/>
        <v>0</v>
      </c>
      <c r="W222" s="583">
        <f t="shared" si="542"/>
        <v>0</v>
      </c>
      <c r="X222" s="583">
        <f t="shared" si="542"/>
        <v>0</v>
      </c>
      <c r="Y222" s="583">
        <f t="shared" si="542"/>
        <v>0</v>
      </c>
      <c r="Z222" s="583">
        <f t="shared" si="542"/>
        <v>0</v>
      </c>
      <c r="AA222" s="583">
        <f t="shared" si="542"/>
        <v>0</v>
      </c>
      <c r="AB222" s="583">
        <f t="shared" si="542"/>
        <v>0</v>
      </c>
      <c r="AC222" s="583">
        <f t="shared" si="542"/>
        <v>0</v>
      </c>
      <c r="AD222" s="583">
        <f t="shared" si="542"/>
        <v>0</v>
      </c>
      <c r="AE222" s="583">
        <f t="shared" si="542"/>
        <v>0</v>
      </c>
      <c r="AF222" s="583">
        <f t="shared" si="542"/>
        <v>0</v>
      </c>
      <c r="AG222" s="583">
        <f t="shared" si="542"/>
        <v>0</v>
      </c>
      <c r="AH222" s="583">
        <f t="shared" si="542"/>
        <v>0</v>
      </c>
      <c r="AI222" s="583">
        <f t="shared" si="542"/>
        <v>0</v>
      </c>
      <c r="AJ222" s="583">
        <f t="shared" si="542"/>
        <v>0</v>
      </c>
      <c r="AK222" s="583">
        <f t="shared" si="542"/>
        <v>0</v>
      </c>
      <c r="AL222" s="583">
        <f t="shared" si="542"/>
        <v>0</v>
      </c>
      <c r="AM222" s="583">
        <f t="shared" si="542"/>
        <v>0</v>
      </c>
      <c r="AN222" s="583">
        <f t="shared" si="542"/>
        <v>0</v>
      </c>
      <c r="AO222" s="583">
        <f t="shared" si="542"/>
        <v>0</v>
      </c>
      <c r="AP222" s="583">
        <f t="shared" si="542"/>
        <v>0</v>
      </c>
      <c r="AQ222" s="583">
        <f t="shared" si="542"/>
        <v>0</v>
      </c>
      <c r="AR222" s="583">
        <f t="shared" si="542"/>
        <v>0</v>
      </c>
      <c r="AS222" s="583">
        <f t="shared" si="542"/>
        <v>0</v>
      </c>
      <c r="AT222" s="583">
        <f t="shared" si="542"/>
        <v>0</v>
      </c>
      <c r="AU222" s="583">
        <f t="shared" si="542"/>
        <v>0</v>
      </c>
      <c r="AV222" s="583">
        <f t="shared" si="542"/>
        <v>0</v>
      </c>
      <c r="AW222" s="583">
        <f t="shared" si="542"/>
        <v>0</v>
      </c>
      <c r="AX222" s="583">
        <f t="shared" si="542"/>
        <v>0</v>
      </c>
      <c r="AY222" s="583">
        <f t="shared" si="542"/>
        <v>0</v>
      </c>
      <c r="AZ222" s="583">
        <f t="shared" si="542"/>
        <v>0</v>
      </c>
      <c r="BA222" s="583">
        <f t="shared" si="542"/>
        <v>0</v>
      </c>
      <c r="BB222" s="583">
        <f t="shared" si="542"/>
        <v>0</v>
      </c>
      <c r="BC222" s="583">
        <f t="shared" si="542"/>
        <v>0</v>
      </c>
      <c r="BD222" s="583">
        <f t="shared" si="542"/>
        <v>0</v>
      </c>
      <c r="BE222" s="583">
        <f t="shared" si="542"/>
        <v>0</v>
      </c>
      <c r="BF222" s="583">
        <f t="shared" si="542"/>
        <v>0</v>
      </c>
      <c r="BG222" s="583">
        <f t="shared" si="542"/>
        <v>0</v>
      </c>
      <c r="BH222" s="583">
        <f t="shared" si="542"/>
        <v>0</v>
      </c>
      <c r="BI222" s="583">
        <f t="shared" si="542"/>
        <v>0</v>
      </c>
      <c r="BJ222" s="583">
        <f t="shared" si="542"/>
        <v>0</v>
      </c>
      <c r="BK222" s="583">
        <f t="shared" si="542"/>
        <v>0</v>
      </c>
      <c r="BL222" s="583">
        <f t="shared" si="542"/>
        <v>0</v>
      </c>
      <c r="BM222" s="583">
        <f t="shared" si="542"/>
        <v>0</v>
      </c>
      <c r="BN222" s="583">
        <f t="shared" si="542"/>
        <v>0</v>
      </c>
      <c r="BO222" s="583">
        <f t="shared" si="542"/>
        <v>0</v>
      </c>
      <c r="BP222" s="583">
        <f t="shared" si="542"/>
        <v>0</v>
      </c>
      <c r="BQ222" s="583">
        <f t="shared" si="542"/>
        <v>0</v>
      </c>
      <c r="BR222" s="583">
        <f t="shared" si="542"/>
        <v>0</v>
      </c>
      <c r="BS222" s="583">
        <f t="shared" si="542"/>
        <v>0</v>
      </c>
      <c r="BT222" s="583">
        <f t="shared" si="542"/>
        <v>0</v>
      </c>
      <c r="BU222" s="583">
        <f t="shared" si="542"/>
        <v>0</v>
      </c>
      <c r="BV222" s="583">
        <f t="shared" si="542"/>
        <v>0</v>
      </c>
      <c r="BW222" s="583">
        <f t="shared" si="542"/>
        <v>0</v>
      </c>
      <c r="BX222" s="583">
        <f t="shared" si="542"/>
        <v>0</v>
      </c>
      <c r="BY222" s="583">
        <f t="shared" si="542"/>
        <v>0</v>
      </c>
      <c r="BZ222" s="583">
        <f t="shared" si="542"/>
        <v>0</v>
      </c>
      <c r="CA222" s="583">
        <f t="shared" si="542"/>
        <v>0</v>
      </c>
      <c r="CB222" s="583">
        <f t="shared" si="542"/>
        <v>0</v>
      </c>
      <c r="CC222" s="583">
        <f t="shared" ref="CC222:DA222" si="543">+SUMPRODUCT($N206:$N215,CC206:CC215)</f>
        <v>0</v>
      </c>
      <c r="CD222" s="583">
        <f t="shared" si="543"/>
        <v>0</v>
      </c>
      <c r="CE222" s="583">
        <f t="shared" si="543"/>
        <v>0</v>
      </c>
      <c r="CF222" s="583">
        <f t="shared" si="543"/>
        <v>0</v>
      </c>
      <c r="CG222" s="583">
        <f t="shared" si="543"/>
        <v>0</v>
      </c>
      <c r="CH222" s="583">
        <f t="shared" si="543"/>
        <v>0</v>
      </c>
      <c r="CI222" s="583">
        <f t="shared" si="543"/>
        <v>0</v>
      </c>
      <c r="CJ222" s="583">
        <f t="shared" si="543"/>
        <v>0</v>
      </c>
      <c r="CK222" s="583">
        <f t="shared" si="543"/>
        <v>0</v>
      </c>
      <c r="CL222" s="583">
        <f t="shared" si="543"/>
        <v>0</v>
      </c>
      <c r="CM222" s="583">
        <f t="shared" si="543"/>
        <v>0</v>
      </c>
      <c r="CN222" s="583">
        <f t="shared" si="543"/>
        <v>0</v>
      </c>
      <c r="CO222" s="583">
        <f t="shared" si="543"/>
        <v>0</v>
      </c>
      <c r="CP222" s="583">
        <f t="shared" si="543"/>
        <v>0</v>
      </c>
      <c r="CQ222" s="583">
        <f t="shared" si="543"/>
        <v>0</v>
      </c>
      <c r="CR222" s="583">
        <f t="shared" si="543"/>
        <v>0</v>
      </c>
      <c r="CS222" s="583">
        <f t="shared" si="543"/>
        <v>0</v>
      </c>
      <c r="CT222" s="583">
        <f t="shared" si="543"/>
        <v>0</v>
      </c>
      <c r="CU222" s="583">
        <f t="shared" si="543"/>
        <v>0</v>
      </c>
      <c r="CV222" s="583">
        <f t="shared" si="543"/>
        <v>0</v>
      </c>
      <c r="CW222" s="583">
        <f t="shared" si="543"/>
        <v>0</v>
      </c>
      <c r="CX222" s="583">
        <f t="shared" si="543"/>
        <v>0</v>
      </c>
      <c r="CY222" s="583">
        <f t="shared" si="543"/>
        <v>0</v>
      </c>
      <c r="CZ222" s="583">
        <f t="shared" si="543"/>
        <v>0</v>
      </c>
      <c r="DA222" s="583">
        <f t="shared" si="543"/>
        <v>0</v>
      </c>
    </row>
    <row r="223" spans="2:110" hidden="1" x14ac:dyDescent="0.35">
      <c r="D223" s="440"/>
      <c r="P223" s="584"/>
      <c r="Q223" s="584"/>
      <c r="R223" s="584"/>
      <c r="S223" s="584"/>
      <c r="T223" s="584"/>
      <c r="U223" s="584"/>
      <c r="V223" s="584"/>
      <c r="W223" s="584"/>
      <c r="X223" s="584"/>
      <c r="Y223" s="584"/>
      <c r="Z223" s="584"/>
      <c r="AA223" s="584"/>
      <c r="AB223" s="584"/>
      <c r="AC223" s="584"/>
      <c r="AD223" s="584"/>
      <c r="AE223" s="584"/>
      <c r="AF223" s="584"/>
      <c r="AG223" s="584"/>
      <c r="AH223" s="584"/>
      <c r="AI223" s="584"/>
      <c r="AJ223" s="584"/>
      <c r="AK223" s="584"/>
      <c r="AL223" s="584"/>
      <c r="AM223" s="584"/>
      <c r="AN223" s="584"/>
      <c r="AO223" s="584"/>
      <c r="AP223" s="584"/>
      <c r="AQ223" s="584"/>
      <c r="AR223" s="584"/>
      <c r="AS223" s="584"/>
      <c r="AT223" s="584"/>
      <c r="AU223" s="584"/>
      <c r="AV223" s="584"/>
      <c r="AW223" s="584"/>
      <c r="AX223" s="584"/>
      <c r="AY223" s="584"/>
      <c r="AZ223" s="584"/>
      <c r="BA223" s="584"/>
      <c r="BB223" s="584"/>
      <c r="BC223" s="584"/>
      <c r="BD223" s="584"/>
      <c r="BE223" s="584"/>
      <c r="BF223" s="584"/>
      <c r="BG223" s="584"/>
      <c r="BH223" s="584"/>
      <c r="BI223" s="584"/>
      <c r="BJ223" s="584"/>
      <c r="BK223" s="584"/>
      <c r="BL223" s="584"/>
      <c r="BM223" s="584"/>
      <c r="BN223" s="584"/>
      <c r="BO223" s="584"/>
      <c r="BP223" s="584"/>
      <c r="BQ223" s="584"/>
      <c r="BR223" s="584"/>
      <c r="BS223" s="584"/>
      <c r="BT223" s="584"/>
      <c r="BU223" s="584"/>
      <c r="BV223" s="584"/>
      <c r="BW223" s="584"/>
      <c r="BX223" s="584"/>
      <c r="BY223" s="584"/>
      <c r="BZ223" s="584"/>
      <c r="CA223" s="584"/>
      <c r="CB223" s="584"/>
      <c r="CC223" s="584"/>
      <c r="CD223" s="584"/>
      <c r="CE223" s="584"/>
      <c r="CF223" s="584"/>
      <c r="CG223" s="584"/>
      <c r="CH223" s="584"/>
      <c r="CI223" s="584"/>
      <c r="CJ223" s="584"/>
      <c r="CK223" s="584"/>
      <c r="CL223" s="584"/>
      <c r="CM223" s="584"/>
      <c r="CN223" s="584"/>
      <c r="CO223" s="584"/>
      <c r="CP223" s="584"/>
      <c r="CQ223" s="584"/>
      <c r="CR223" s="584"/>
      <c r="CS223" s="584"/>
      <c r="CT223" s="584"/>
      <c r="CU223" s="584"/>
      <c r="CV223" s="584"/>
      <c r="CW223" s="584"/>
      <c r="CX223" s="584"/>
      <c r="CY223" s="584"/>
      <c r="CZ223" s="584"/>
      <c r="DA223" s="584"/>
    </row>
    <row r="224" spans="2:110" ht="25.5" hidden="1" customHeight="1" x14ac:dyDescent="0.35">
      <c r="D224" s="440"/>
      <c r="I224" s="700" t="s">
        <v>146</v>
      </c>
      <c r="J224" s="700"/>
      <c r="K224" s="700"/>
      <c r="L224" s="700"/>
      <c r="M224" s="187" t="s">
        <v>3</v>
      </c>
      <c r="N224" s="187" t="s">
        <v>4</v>
      </c>
      <c r="P224" s="584"/>
      <c r="Q224" s="584"/>
      <c r="R224" s="584"/>
      <c r="S224" s="584"/>
      <c r="T224" s="584"/>
      <c r="U224" s="584"/>
      <c r="V224" s="584"/>
      <c r="W224" s="584"/>
      <c r="X224" s="584"/>
      <c r="Y224" s="584"/>
      <c r="Z224" s="584"/>
      <c r="AA224" s="584"/>
      <c r="AB224" s="584"/>
      <c r="AC224" s="584"/>
      <c r="AD224" s="584"/>
      <c r="AE224" s="584"/>
      <c r="AF224" s="584"/>
      <c r="AG224" s="584"/>
      <c r="AH224" s="584"/>
      <c r="AI224" s="584"/>
      <c r="AJ224" s="584"/>
      <c r="AK224" s="584"/>
      <c r="AL224" s="584"/>
      <c r="AM224" s="584"/>
      <c r="AN224" s="584"/>
      <c r="AO224" s="584"/>
      <c r="AP224" s="584"/>
      <c r="AQ224" s="584"/>
      <c r="AR224" s="584"/>
      <c r="AS224" s="584"/>
      <c r="AT224" s="584"/>
      <c r="AU224" s="584"/>
      <c r="AV224" s="584"/>
      <c r="AW224" s="584"/>
      <c r="AX224" s="584"/>
      <c r="AY224" s="584"/>
      <c r="AZ224" s="584"/>
      <c r="BA224" s="584"/>
      <c r="BB224" s="584"/>
      <c r="BC224" s="584"/>
      <c r="BD224" s="584"/>
      <c r="BE224" s="584"/>
      <c r="BF224" s="584"/>
      <c r="BG224" s="584"/>
      <c r="BH224" s="584"/>
      <c r="BI224" s="584"/>
      <c r="BJ224" s="584"/>
      <c r="BK224" s="584"/>
      <c r="BL224" s="584"/>
      <c r="BM224" s="584"/>
      <c r="BN224" s="584"/>
      <c r="BO224" s="584"/>
      <c r="BP224" s="584"/>
      <c r="BQ224" s="584"/>
      <c r="BR224" s="584"/>
      <c r="BS224" s="584"/>
      <c r="BT224" s="584"/>
      <c r="BU224" s="584"/>
      <c r="BV224" s="584"/>
      <c r="BW224" s="584"/>
      <c r="BX224" s="584"/>
      <c r="BY224" s="584"/>
      <c r="BZ224" s="584"/>
      <c r="CA224" s="584"/>
      <c r="CB224" s="584"/>
      <c r="CC224" s="584"/>
      <c r="CD224" s="584"/>
      <c r="CE224" s="584"/>
      <c r="CF224" s="584"/>
      <c r="CG224" s="584"/>
      <c r="CH224" s="584"/>
      <c r="CI224" s="584"/>
      <c r="CJ224" s="584"/>
      <c r="CK224" s="584"/>
      <c r="CL224" s="584"/>
      <c r="CM224" s="584"/>
      <c r="CN224" s="584"/>
      <c r="CO224" s="584"/>
      <c r="CP224" s="584"/>
      <c r="CQ224" s="584"/>
      <c r="CR224" s="584"/>
      <c r="CS224" s="584"/>
      <c r="CT224" s="584"/>
      <c r="CU224" s="584"/>
      <c r="CV224" s="584"/>
      <c r="CW224" s="584"/>
      <c r="CX224" s="584"/>
      <c r="CY224" s="584"/>
      <c r="CZ224" s="584"/>
      <c r="DA224" s="584"/>
    </row>
    <row r="225" spans="2:110" ht="14.9" hidden="1" customHeight="1" x14ac:dyDescent="0.35">
      <c r="D225" s="440"/>
      <c r="I225" s="782" t="s">
        <v>105</v>
      </c>
      <c r="J225" s="782"/>
      <c r="K225" s="782"/>
      <c r="L225" s="782"/>
      <c r="M225" s="585">
        <f>NPV(G.Asm!$F$40,P225:INDEX(P225:DA225,RP))</f>
        <v>0</v>
      </c>
      <c r="N225" s="585">
        <f ca="1">SUMIF($P$204:$CZT$204,"&lt;="&amp;RP,P225:DA225)</f>
        <v>0</v>
      </c>
      <c r="P225" s="583">
        <f>+SUMPRODUCT($M206:$M215,P206:P215)</f>
        <v>0</v>
      </c>
      <c r="Q225" s="583">
        <f t="shared" ref="Q225:CB225" si="544">+SUMPRODUCT($M206:$M215,Q206:Q215)</f>
        <v>0</v>
      </c>
      <c r="R225" s="583">
        <f t="shared" si="544"/>
        <v>0</v>
      </c>
      <c r="S225" s="583">
        <f t="shared" si="544"/>
        <v>0</v>
      </c>
      <c r="T225" s="583">
        <f t="shared" si="544"/>
        <v>0</v>
      </c>
      <c r="U225" s="583">
        <f t="shared" si="544"/>
        <v>0</v>
      </c>
      <c r="V225" s="583">
        <f t="shared" si="544"/>
        <v>0</v>
      </c>
      <c r="W225" s="583">
        <f t="shared" si="544"/>
        <v>0</v>
      </c>
      <c r="X225" s="583">
        <f t="shared" si="544"/>
        <v>0</v>
      </c>
      <c r="Y225" s="583">
        <f t="shared" si="544"/>
        <v>0</v>
      </c>
      <c r="Z225" s="583">
        <f t="shared" si="544"/>
        <v>0</v>
      </c>
      <c r="AA225" s="583">
        <f t="shared" si="544"/>
        <v>0</v>
      </c>
      <c r="AB225" s="583">
        <f t="shared" si="544"/>
        <v>0</v>
      </c>
      <c r="AC225" s="583">
        <f t="shared" si="544"/>
        <v>0</v>
      </c>
      <c r="AD225" s="583">
        <f t="shared" si="544"/>
        <v>0</v>
      </c>
      <c r="AE225" s="583">
        <f t="shared" si="544"/>
        <v>0</v>
      </c>
      <c r="AF225" s="583">
        <f t="shared" si="544"/>
        <v>0</v>
      </c>
      <c r="AG225" s="583">
        <f t="shared" si="544"/>
        <v>0</v>
      </c>
      <c r="AH225" s="583">
        <f t="shared" si="544"/>
        <v>0</v>
      </c>
      <c r="AI225" s="583">
        <f t="shared" si="544"/>
        <v>0</v>
      </c>
      <c r="AJ225" s="583">
        <f t="shared" si="544"/>
        <v>0</v>
      </c>
      <c r="AK225" s="583">
        <f t="shared" si="544"/>
        <v>0</v>
      </c>
      <c r="AL225" s="583">
        <f t="shared" si="544"/>
        <v>0</v>
      </c>
      <c r="AM225" s="583">
        <f t="shared" si="544"/>
        <v>0</v>
      </c>
      <c r="AN225" s="583">
        <f t="shared" si="544"/>
        <v>0</v>
      </c>
      <c r="AO225" s="583">
        <f t="shared" si="544"/>
        <v>0</v>
      </c>
      <c r="AP225" s="583">
        <f t="shared" si="544"/>
        <v>0</v>
      </c>
      <c r="AQ225" s="583">
        <f t="shared" si="544"/>
        <v>0</v>
      </c>
      <c r="AR225" s="583">
        <f t="shared" si="544"/>
        <v>0</v>
      </c>
      <c r="AS225" s="583">
        <f t="shared" si="544"/>
        <v>0</v>
      </c>
      <c r="AT225" s="583">
        <f t="shared" si="544"/>
        <v>0</v>
      </c>
      <c r="AU225" s="583">
        <f t="shared" si="544"/>
        <v>0</v>
      </c>
      <c r="AV225" s="583">
        <f t="shared" si="544"/>
        <v>0</v>
      </c>
      <c r="AW225" s="583">
        <f t="shared" si="544"/>
        <v>0</v>
      </c>
      <c r="AX225" s="583">
        <f t="shared" si="544"/>
        <v>0</v>
      </c>
      <c r="AY225" s="583">
        <f t="shared" si="544"/>
        <v>0</v>
      </c>
      <c r="AZ225" s="583">
        <f t="shared" si="544"/>
        <v>0</v>
      </c>
      <c r="BA225" s="583">
        <f t="shared" si="544"/>
        <v>0</v>
      </c>
      <c r="BB225" s="583">
        <f t="shared" si="544"/>
        <v>0</v>
      </c>
      <c r="BC225" s="583">
        <f t="shared" si="544"/>
        <v>0</v>
      </c>
      <c r="BD225" s="583">
        <f t="shared" si="544"/>
        <v>0</v>
      </c>
      <c r="BE225" s="583">
        <f t="shared" si="544"/>
        <v>0</v>
      </c>
      <c r="BF225" s="583">
        <f t="shared" si="544"/>
        <v>0</v>
      </c>
      <c r="BG225" s="583">
        <f t="shared" si="544"/>
        <v>0</v>
      </c>
      <c r="BH225" s="583">
        <f t="shared" si="544"/>
        <v>0</v>
      </c>
      <c r="BI225" s="583">
        <f t="shared" si="544"/>
        <v>0</v>
      </c>
      <c r="BJ225" s="583">
        <f t="shared" si="544"/>
        <v>0</v>
      </c>
      <c r="BK225" s="583">
        <f t="shared" si="544"/>
        <v>0</v>
      </c>
      <c r="BL225" s="583">
        <f t="shared" si="544"/>
        <v>0</v>
      </c>
      <c r="BM225" s="583">
        <f t="shared" si="544"/>
        <v>0</v>
      </c>
      <c r="BN225" s="583">
        <f t="shared" si="544"/>
        <v>0</v>
      </c>
      <c r="BO225" s="583">
        <f t="shared" si="544"/>
        <v>0</v>
      </c>
      <c r="BP225" s="583">
        <f t="shared" si="544"/>
        <v>0</v>
      </c>
      <c r="BQ225" s="583">
        <f t="shared" si="544"/>
        <v>0</v>
      </c>
      <c r="BR225" s="583">
        <f t="shared" si="544"/>
        <v>0</v>
      </c>
      <c r="BS225" s="583">
        <f t="shared" si="544"/>
        <v>0</v>
      </c>
      <c r="BT225" s="583">
        <f t="shared" si="544"/>
        <v>0</v>
      </c>
      <c r="BU225" s="583">
        <f t="shared" si="544"/>
        <v>0</v>
      </c>
      <c r="BV225" s="583">
        <f t="shared" si="544"/>
        <v>0</v>
      </c>
      <c r="BW225" s="583">
        <f t="shared" si="544"/>
        <v>0</v>
      </c>
      <c r="BX225" s="583">
        <f t="shared" si="544"/>
        <v>0</v>
      </c>
      <c r="BY225" s="583">
        <f t="shared" si="544"/>
        <v>0</v>
      </c>
      <c r="BZ225" s="583">
        <f t="shared" si="544"/>
        <v>0</v>
      </c>
      <c r="CA225" s="583">
        <f t="shared" si="544"/>
        <v>0</v>
      </c>
      <c r="CB225" s="583">
        <f t="shared" si="544"/>
        <v>0</v>
      </c>
      <c r="CC225" s="583">
        <f t="shared" ref="CC225:DA225" si="545">+SUMPRODUCT($M206:$M215,CC206:CC215)</f>
        <v>0</v>
      </c>
      <c r="CD225" s="583">
        <f t="shared" si="545"/>
        <v>0</v>
      </c>
      <c r="CE225" s="583">
        <f t="shared" si="545"/>
        <v>0</v>
      </c>
      <c r="CF225" s="583">
        <f t="shared" si="545"/>
        <v>0</v>
      </c>
      <c r="CG225" s="583">
        <f t="shared" si="545"/>
        <v>0</v>
      </c>
      <c r="CH225" s="583">
        <f t="shared" si="545"/>
        <v>0</v>
      </c>
      <c r="CI225" s="583">
        <f t="shared" si="545"/>
        <v>0</v>
      </c>
      <c r="CJ225" s="583">
        <f t="shared" si="545"/>
        <v>0</v>
      </c>
      <c r="CK225" s="583">
        <f t="shared" si="545"/>
        <v>0</v>
      </c>
      <c r="CL225" s="583">
        <f t="shared" si="545"/>
        <v>0</v>
      </c>
      <c r="CM225" s="583">
        <f t="shared" si="545"/>
        <v>0</v>
      </c>
      <c r="CN225" s="583">
        <f t="shared" si="545"/>
        <v>0</v>
      </c>
      <c r="CO225" s="583">
        <f t="shared" si="545"/>
        <v>0</v>
      </c>
      <c r="CP225" s="583">
        <f t="shared" si="545"/>
        <v>0</v>
      </c>
      <c r="CQ225" s="583">
        <f t="shared" si="545"/>
        <v>0</v>
      </c>
      <c r="CR225" s="583">
        <f t="shared" si="545"/>
        <v>0</v>
      </c>
      <c r="CS225" s="583">
        <f t="shared" si="545"/>
        <v>0</v>
      </c>
      <c r="CT225" s="583">
        <f t="shared" si="545"/>
        <v>0</v>
      </c>
      <c r="CU225" s="583">
        <f t="shared" si="545"/>
        <v>0</v>
      </c>
      <c r="CV225" s="583">
        <f t="shared" si="545"/>
        <v>0</v>
      </c>
      <c r="CW225" s="583">
        <f t="shared" si="545"/>
        <v>0</v>
      </c>
      <c r="CX225" s="583">
        <f t="shared" si="545"/>
        <v>0</v>
      </c>
      <c r="CY225" s="583">
        <f t="shared" si="545"/>
        <v>0</v>
      </c>
      <c r="CZ225" s="583">
        <f t="shared" si="545"/>
        <v>0</v>
      </c>
      <c r="DA225" s="583">
        <f t="shared" si="545"/>
        <v>0</v>
      </c>
    </row>
    <row r="226" spans="2:110" hidden="1" x14ac:dyDescent="0.35">
      <c r="D226" s="440"/>
      <c r="E226" s="441"/>
      <c r="F226" s="441"/>
      <c r="H226" s="444"/>
    </row>
    <row r="227" spans="2:110" hidden="1" x14ac:dyDescent="0.35">
      <c r="D227" s="440"/>
      <c r="E227" s="679" t="str">
        <f>IF(DD230&gt;0,DD229,IF($DF230&gt;0,DF229,""))</f>
        <v/>
      </c>
      <c r="F227" s="679"/>
      <c r="G227" s="780"/>
      <c r="H227" s="780"/>
      <c r="I227" s="780"/>
    </row>
    <row r="228" spans="2:110" ht="15.5" hidden="1" x14ac:dyDescent="0.35">
      <c r="C228" s="439"/>
      <c r="D228" s="440"/>
      <c r="E228" s="679"/>
      <c r="F228" s="679"/>
      <c r="G228" s="780"/>
      <c r="H228" s="780"/>
      <c r="I228" s="780"/>
      <c r="K228" s="441"/>
      <c r="L228" s="441"/>
      <c r="DD228" s="404" t="str">
        <f>$DD$7</f>
        <v>Zero value checking</v>
      </c>
      <c r="DF228" s="404" t="str">
        <f>$DF$7</f>
        <v>Row completion checking</v>
      </c>
    </row>
    <row r="229" spans="2:110" ht="15.5" hidden="1" x14ac:dyDescent="0.35">
      <c r="C229" s="439" t="s">
        <v>853</v>
      </c>
      <c r="D229" s="440"/>
      <c r="L229" s="441"/>
      <c r="N229" s="785" t="s">
        <v>500</v>
      </c>
      <c r="P229" s="188">
        <v>1</v>
      </c>
      <c r="Q229" s="188">
        <v>2</v>
      </c>
      <c r="R229" s="188">
        <v>3</v>
      </c>
      <c r="S229" s="188">
        <v>4</v>
      </c>
      <c r="T229" s="188">
        <v>5</v>
      </c>
      <c r="U229" s="188">
        <v>6</v>
      </c>
      <c r="V229" s="188">
        <v>7</v>
      </c>
      <c r="W229" s="188">
        <v>8</v>
      </c>
      <c r="X229" s="188">
        <v>9</v>
      </c>
      <c r="Y229" s="188">
        <v>10</v>
      </c>
      <c r="Z229" s="188">
        <v>11</v>
      </c>
      <c r="AA229" s="188">
        <v>12</v>
      </c>
      <c r="AB229" s="188">
        <v>13</v>
      </c>
      <c r="AC229" s="188">
        <v>14</v>
      </c>
      <c r="AD229" s="188">
        <v>15</v>
      </c>
      <c r="AE229" s="188">
        <v>16</v>
      </c>
      <c r="AF229" s="188">
        <v>17</v>
      </c>
      <c r="AG229" s="188">
        <v>18</v>
      </c>
      <c r="AH229" s="188">
        <v>19</v>
      </c>
      <c r="AI229" s="188">
        <v>20</v>
      </c>
      <c r="AJ229" s="188">
        <v>21</v>
      </c>
      <c r="AK229" s="188">
        <v>22</v>
      </c>
      <c r="AL229" s="188">
        <v>23</v>
      </c>
      <c r="AM229" s="188">
        <v>24</v>
      </c>
      <c r="AN229" s="188">
        <v>25</v>
      </c>
      <c r="AO229" s="188">
        <v>26</v>
      </c>
      <c r="AP229" s="188">
        <v>27</v>
      </c>
      <c r="AQ229" s="188">
        <v>28</v>
      </c>
      <c r="AR229" s="188">
        <v>29</v>
      </c>
      <c r="AS229" s="188">
        <v>30</v>
      </c>
      <c r="AT229" s="188">
        <v>31</v>
      </c>
      <c r="AU229" s="188">
        <v>32</v>
      </c>
      <c r="AV229" s="188">
        <v>33</v>
      </c>
      <c r="AW229" s="188">
        <v>34</v>
      </c>
      <c r="AX229" s="188">
        <v>35</v>
      </c>
      <c r="AY229" s="188">
        <v>36</v>
      </c>
      <c r="AZ229" s="188">
        <v>37</v>
      </c>
      <c r="BA229" s="188">
        <v>38</v>
      </c>
      <c r="BB229" s="188">
        <v>39</v>
      </c>
      <c r="BC229" s="188">
        <v>40</v>
      </c>
      <c r="BD229" s="188">
        <v>41</v>
      </c>
      <c r="BE229" s="188">
        <v>42</v>
      </c>
      <c r="BF229" s="188">
        <v>43</v>
      </c>
      <c r="BG229" s="188">
        <v>44</v>
      </c>
      <c r="BH229" s="188">
        <v>45</v>
      </c>
      <c r="BI229" s="188">
        <v>46</v>
      </c>
      <c r="BJ229" s="188">
        <v>47</v>
      </c>
      <c r="BK229" s="188">
        <v>48</v>
      </c>
      <c r="BL229" s="188">
        <v>49</v>
      </c>
      <c r="BM229" s="188">
        <v>50</v>
      </c>
      <c r="BN229" s="188">
        <v>51</v>
      </c>
      <c r="BO229" s="188">
        <v>52</v>
      </c>
      <c r="BP229" s="188">
        <v>53</v>
      </c>
      <c r="BQ229" s="188">
        <v>54</v>
      </c>
      <c r="BR229" s="188">
        <v>55</v>
      </c>
      <c r="BS229" s="188">
        <v>56</v>
      </c>
      <c r="BT229" s="188">
        <v>57</v>
      </c>
      <c r="BU229" s="188">
        <v>58</v>
      </c>
      <c r="BV229" s="188">
        <v>59</v>
      </c>
      <c r="BW229" s="188">
        <v>60</v>
      </c>
      <c r="BX229" s="188">
        <v>61</v>
      </c>
      <c r="BY229" s="188">
        <v>62</v>
      </c>
      <c r="BZ229" s="188">
        <v>63</v>
      </c>
      <c r="CA229" s="188">
        <v>64</v>
      </c>
      <c r="CB229" s="188">
        <v>65</v>
      </c>
      <c r="CC229" s="188">
        <v>66</v>
      </c>
      <c r="CD229" s="188">
        <v>67</v>
      </c>
      <c r="CE229" s="188">
        <v>68</v>
      </c>
      <c r="CF229" s="188">
        <v>69</v>
      </c>
      <c r="CG229" s="188">
        <v>70</v>
      </c>
      <c r="CH229" s="188">
        <v>71</v>
      </c>
      <c r="CI229" s="188">
        <v>72</v>
      </c>
      <c r="CJ229" s="188">
        <v>73</v>
      </c>
      <c r="CK229" s="188">
        <v>74</v>
      </c>
      <c r="CL229" s="188">
        <v>75</v>
      </c>
      <c r="CM229" s="188">
        <v>76</v>
      </c>
      <c r="CN229" s="188">
        <v>77</v>
      </c>
      <c r="CO229" s="188">
        <v>78</v>
      </c>
      <c r="CP229" s="188">
        <v>79</v>
      </c>
      <c r="CQ229" s="188">
        <v>80</v>
      </c>
      <c r="CR229" s="188">
        <v>81</v>
      </c>
      <c r="CS229" s="188">
        <v>82</v>
      </c>
      <c r="CT229" s="188">
        <v>83</v>
      </c>
      <c r="CU229" s="188">
        <v>84</v>
      </c>
      <c r="CV229" s="188">
        <v>85</v>
      </c>
      <c r="CW229" s="188">
        <v>86</v>
      </c>
      <c r="CX229" s="188">
        <v>87</v>
      </c>
      <c r="CY229" s="188">
        <v>88</v>
      </c>
      <c r="CZ229" s="188">
        <v>89</v>
      </c>
      <c r="DA229" s="188">
        <v>90</v>
      </c>
      <c r="DD229" s="404" t="str">
        <f>$DD$8</f>
        <v>No empty cells can be left in a row – please fill with values or zeros instead</v>
      </c>
      <c r="DF229" s="404" t="str">
        <f>$DF$8</f>
        <v>Row should be fully completed with inputs</v>
      </c>
    </row>
    <row r="230" spans="2:110" hidden="1" x14ac:dyDescent="0.35">
      <c r="C230" s="239" t="s">
        <v>398</v>
      </c>
      <c r="D230" s="440"/>
      <c r="E230" s="787" t="s">
        <v>490</v>
      </c>
      <c r="F230" s="788"/>
      <c r="G230" s="787" t="s">
        <v>399</v>
      </c>
      <c r="H230" s="789"/>
      <c r="I230" s="788"/>
      <c r="L230" s="441"/>
      <c r="N230" s="786" t="s">
        <v>500</v>
      </c>
      <c r="P230" s="188">
        <f>+P205</f>
        <v>2022</v>
      </c>
      <c r="Q230" s="188">
        <f t="shared" ref="Q230:CB230" si="546">+Q205</f>
        <v>2023</v>
      </c>
      <c r="R230" s="188">
        <f t="shared" si="546"/>
        <v>2024</v>
      </c>
      <c r="S230" s="188">
        <f t="shared" si="546"/>
        <v>2025</v>
      </c>
      <c r="T230" s="188">
        <f t="shared" si="546"/>
        <v>2026</v>
      </c>
      <c r="U230" s="188">
        <f t="shared" si="546"/>
        <v>2027</v>
      </c>
      <c r="V230" s="188">
        <f t="shared" si="546"/>
        <v>2028</v>
      </c>
      <c r="W230" s="188">
        <f t="shared" si="546"/>
        <v>2029</v>
      </c>
      <c r="X230" s="188">
        <f t="shared" si="546"/>
        <v>2030</v>
      </c>
      <c r="Y230" s="188">
        <f t="shared" si="546"/>
        <v>2031</v>
      </c>
      <c r="Z230" s="188">
        <f t="shared" si="546"/>
        <v>2032</v>
      </c>
      <c r="AA230" s="188">
        <f t="shared" si="546"/>
        <v>2033</v>
      </c>
      <c r="AB230" s="188">
        <f t="shared" si="546"/>
        <v>2034</v>
      </c>
      <c r="AC230" s="188">
        <f t="shared" si="546"/>
        <v>2035</v>
      </c>
      <c r="AD230" s="188">
        <f t="shared" si="546"/>
        <v>2036</v>
      </c>
      <c r="AE230" s="188">
        <f t="shared" si="546"/>
        <v>2037</v>
      </c>
      <c r="AF230" s="188">
        <f t="shared" si="546"/>
        <v>2038</v>
      </c>
      <c r="AG230" s="188">
        <f t="shared" si="546"/>
        <v>2039</v>
      </c>
      <c r="AH230" s="188">
        <f t="shared" si="546"/>
        <v>2040</v>
      </c>
      <c r="AI230" s="188">
        <f t="shared" si="546"/>
        <v>2041</v>
      </c>
      <c r="AJ230" s="188">
        <f t="shared" si="546"/>
        <v>2042</v>
      </c>
      <c r="AK230" s="188">
        <f t="shared" si="546"/>
        <v>2043</v>
      </c>
      <c r="AL230" s="188">
        <f t="shared" si="546"/>
        <v>2044</v>
      </c>
      <c r="AM230" s="188">
        <f t="shared" si="546"/>
        <v>2045</v>
      </c>
      <c r="AN230" s="188">
        <f t="shared" si="546"/>
        <v>2046</v>
      </c>
      <c r="AO230" s="188">
        <f t="shared" si="546"/>
        <v>2047</v>
      </c>
      <c r="AP230" s="188">
        <f t="shared" si="546"/>
        <v>2048</v>
      </c>
      <c r="AQ230" s="188">
        <f t="shared" si="546"/>
        <v>2049</v>
      </c>
      <c r="AR230" s="188">
        <f t="shared" si="546"/>
        <v>2050</v>
      </c>
      <c r="AS230" s="188">
        <f t="shared" si="546"/>
        <v>2051</v>
      </c>
      <c r="AT230" s="188">
        <f t="shared" si="546"/>
        <v>2052</v>
      </c>
      <c r="AU230" s="188">
        <f t="shared" si="546"/>
        <v>2053</v>
      </c>
      <c r="AV230" s="188">
        <f t="shared" si="546"/>
        <v>2054</v>
      </c>
      <c r="AW230" s="188">
        <f t="shared" si="546"/>
        <v>2055</v>
      </c>
      <c r="AX230" s="188">
        <f t="shared" si="546"/>
        <v>2056</v>
      </c>
      <c r="AY230" s="188">
        <f t="shared" si="546"/>
        <v>2057</v>
      </c>
      <c r="AZ230" s="188">
        <f t="shared" si="546"/>
        <v>2058</v>
      </c>
      <c r="BA230" s="188">
        <f t="shared" si="546"/>
        <v>2059</v>
      </c>
      <c r="BB230" s="188">
        <f t="shared" si="546"/>
        <v>2060</v>
      </c>
      <c r="BC230" s="188">
        <f t="shared" si="546"/>
        <v>2061</v>
      </c>
      <c r="BD230" s="188">
        <f t="shared" si="546"/>
        <v>2062</v>
      </c>
      <c r="BE230" s="188">
        <f t="shared" si="546"/>
        <v>2063</v>
      </c>
      <c r="BF230" s="188">
        <f t="shared" si="546"/>
        <v>2064</v>
      </c>
      <c r="BG230" s="188">
        <f t="shared" si="546"/>
        <v>2065</v>
      </c>
      <c r="BH230" s="188">
        <f t="shared" si="546"/>
        <v>2066</v>
      </c>
      <c r="BI230" s="188">
        <f t="shared" si="546"/>
        <v>2067</v>
      </c>
      <c r="BJ230" s="188">
        <f t="shared" si="546"/>
        <v>2068</v>
      </c>
      <c r="BK230" s="188">
        <f t="shared" si="546"/>
        <v>2069</v>
      </c>
      <c r="BL230" s="188">
        <f t="shared" si="546"/>
        <v>2070</v>
      </c>
      <c r="BM230" s="188">
        <f t="shared" si="546"/>
        <v>2071</v>
      </c>
      <c r="BN230" s="188">
        <f t="shared" si="546"/>
        <v>2072</v>
      </c>
      <c r="BO230" s="188">
        <f t="shared" si="546"/>
        <v>2073</v>
      </c>
      <c r="BP230" s="188">
        <f t="shared" si="546"/>
        <v>2074</v>
      </c>
      <c r="BQ230" s="188">
        <f t="shared" si="546"/>
        <v>2075</v>
      </c>
      <c r="BR230" s="188">
        <f t="shared" si="546"/>
        <v>2076</v>
      </c>
      <c r="BS230" s="188">
        <f t="shared" si="546"/>
        <v>2077</v>
      </c>
      <c r="BT230" s="188">
        <f t="shared" si="546"/>
        <v>2078</v>
      </c>
      <c r="BU230" s="188">
        <f t="shared" si="546"/>
        <v>2079</v>
      </c>
      <c r="BV230" s="188">
        <f t="shared" si="546"/>
        <v>2080</v>
      </c>
      <c r="BW230" s="188">
        <f t="shared" si="546"/>
        <v>2081</v>
      </c>
      <c r="BX230" s="188">
        <f t="shared" si="546"/>
        <v>2082</v>
      </c>
      <c r="BY230" s="188">
        <f t="shared" si="546"/>
        <v>2083</v>
      </c>
      <c r="BZ230" s="188">
        <f t="shared" si="546"/>
        <v>2084</v>
      </c>
      <c r="CA230" s="188">
        <f t="shared" si="546"/>
        <v>2085</v>
      </c>
      <c r="CB230" s="188">
        <f t="shared" si="546"/>
        <v>2086</v>
      </c>
      <c r="CC230" s="188">
        <f t="shared" ref="CC230:DA230" si="547">+CC205</f>
        <v>2087</v>
      </c>
      <c r="CD230" s="188">
        <f t="shared" si="547"/>
        <v>2088</v>
      </c>
      <c r="CE230" s="188">
        <f t="shared" si="547"/>
        <v>2089</v>
      </c>
      <c r="CF230" s="188">
        <f t="shared" si="547"/>
        <v>2090</v>
      </c>
      <c r="CG230" s="188">
        <f t="shared" si="547"/>
        <v>2091</v>
      </c>
      <c r="CH230" s="188">
        <f t="shared" si="547"/>
        <v>2092</v>
      </c>
      <c r="CI230" s="188">
        <f t="shared" si="547"/>
        <v>2093</v>
      </c>
      <c r="CJ230" s="188">
        <f t="shared" si="547"/>
        <v>2094</v>
      </c>
      <c r="CK230" s="188">
        <f t="shared" si="547"/>
        <v>2095</v>
      </c>
      <c r="CL230" s="188">
        <f t="shared" si="547"/>
        <v>2096</v>
      </c>
      <c r="CM230" s="188">
        <f t="shared" si="547"/>
        <v>2097</v>
      </c>
      <c r="CN230" s="188">
        <f t="shared" si="547"/>
        <v>2098</v>
      </c>
      <c r="CO230" s="188">
        <f t="shared" si="547"/>
        <v>2099</v>
      </c>
      <c r="CP230" s="188">
        <f t="shared" si="547"/>
        <v>2100</v>
      </c>
      <c r="CQ230" s="188">
        <f t="shared" si="547"/>
        <v>2101</v>
      </c>
      <c r="CR230" s="188">
        <f t="shared" si="547"/>
        <v>2102</v>
      </c>
      <c r="CS230" s="188">
        <f t="shared" si="547"/>
        <v>2103</v>
      </c>
      <c r="CT230" s="188">
        <f t="shared" si="547"/>
        <v>2104</v>
      </c>
      <c r="CU230" s="188">
        <f t="shared" si="547"/>
        <v>2105</v>
      </c>
      <c r="CV230" s="188">
        <f t="shared" si="547"/>
        <v>2106</v>
      </c>
      <c r="CW230" s="188">
        <f t="shared" si="547"/>
        <v>2107</v>
      </c>
      <c r="CX230" s="188">
        <f t="shared" si="547"/>
        <v>2108</v>
      </c>
      <c r="CY230" s="188">
        <f t="shared" si="547"/>
        <v>2109</v>
      </c>
      <c r="CZ230" s="188">
        <f t="shared" si="547"/>
        <v>2110</v>
      </c>
      <c r="DA230" s="188">
        <f t="shared" si="547"/>
        <v>2111</v>
      </c>
      <c r="DD230" s="404">
        <f>COUNTIF(DD231:DD240,"Error")</f>
        <v>0</v>
      </c>
      <c r="DF230" s="404">
        <f>COUNTIF(DF231:DF240,"Error")</f>
        <v>0</v>
      </c>
    </row>
    <row r="231" spans="2:110" hidden="1" x14ac:dyDescent="0.35">
      <c r="B231" s="481" t="s">
        <v>856</v>
      </c>
      <c r="C231" s="474"/>
      <c r="D231" s="440"/>
      <c r="E231" s="783"/>
      <c r="F231" s="783"/>
      <c r="G231" s="784"/>
      <c r="H231" s="784"/>
      <c r="I231" s="784"/>
      <c r="J231" s="472" t="str">
        <f>CONCATENATE(E231," ",G231)</f>
        <v xml:space="preserve"> </v>
      </c>
      <c r="L231" s="441"/>
      <c r="N231" s="443">
        <f t="shared" ref="N231:N240" si="548">IF(G231="",0,VLOOKUP($B$1,$N$446:$AA$477,MATCH(J231,$N$446:$AA$446,0),FALSE))</f>
        <v>0</v>
      </c>
      <c r="P231" s="483">
        <v>0</v>
      </c>
      <c r="Q231" s="483">
        <v>0</v>
      </c>
      <c r="R231" s="483">
        <v>0</v>
      </c>
      <c r="S231" s="483">
        <v>0</v>
      </c>
      <c r="T231" s="483">
        <v>0</v>
      </c>
      <c r="U231" s="483">
        <v>0</v>
      </c>
      <c r="V231" s="483">
        <v>0</v>
      </c>
      <c r="W231" s="483">
        <v>0</v>
      </c>
      <c r="X231" s="483">
        <v>0</v>
      </c>
      <c r="Y231" s="483">
        <v>0</v>
      </c>
      <c r="Z231" s="483">
        <v>0</v>
      </c>
      <c r="AA231" s="483">
        <v>0</v>
      </c>
      <c r="AB231" s="483">
        <v>0</v>
      </c>
      <c r="AC231" s="483">
        <v>0</v>
      </c>
      <c r="AD231" s="483">
        <v>0</v>
      </c>
      <c r="AE231" s="483">
        <v>0</v>
      </c>
      <c r="AF231" s="483">
        <v>0</v>
      </c>
      <c r="AG231" s="483">
        <v>0</v>
      </c>
      <c r="AH231" s="483">
        <v>0</v>
      </c>
      <c r="AI231" s="483">
        <v>0</v>
      </c>
      <c r="AJ231" s="483">
        <v>0</v>
      </c>
      <c r="AK231" s="483">
        <v>0</v>
      </c>
      <c r="AL231" s="483">
        <v>0</v>
      </c>
      <c r="AM231" s="483">
        <v>0</v>
      </c>
      <c r="AN231" s="483">
        <v>0</v>
      </c>
      <c r="AO231" s="483">
        <v>0</v>
      </c>
      <c r="AP231" s="483">
        <v>0</v>
      </c>
      <c r="AQ231" s="483">
        <v>0</v>
      </c>
      <c r="AR231" s="483">
        <v>0</v>
      </c>
      <c r="AS231" s="483">
        <v>0</v>
      </c>
      <c r="AT231" s="483">
        <v>0</v>
      </c>
      <c r="AU231" s="483">
        <v>0</v>
      </c>
      <c r="AV231" s="483">
        <v>0</v>
      </c>
      <c r="AW231" s="483">
        <v>0</v>
      </c>
      <c r="AX231" s="483">
        <v>0</v>
      </c>
      <c r="AY231" s="483">
        <v>0</v>
      </c>
      <c r="AZ231" s="483">
        <v>0</v>
      </c>
      <c r="BA231" s="483">
        <v>0</v>
      </c>
      <c r="BB231" s="483">
        <v>0</v>
      </c>
      <c r="BC231" s="483">
        <v>0</v>
      </c>
      <c r="BD231" s="483">
        <v>0</v>
      </c>
      <c r="BE231" s="483">
        <v>0</v>
      </c>
      <c r="BF231" s="483">
        <v>0</v>
      </c>
      <c r="BG231" s="483">
        <v>0</v>
      </c>
      <c r="BH231" s="483">
        <v>0</v>
      </c>
      <c r="BI231" s="483">
        <v>0</v>
      </c>
      <c r="BJ231" s="483">
        <v>0</v>
      </c>
      <c r="BK231" s="483">
        <v>0</v>
      </c>
      <c r="BL231" s="483">
        <v>0</v>
      </c>
      <c r="BM231" s="483">
        <v>0</v>
      </c>
      <c r="BN231" s="483">
        <v>0</v>
      </c>
      <c r="BO231" s="483">
        <v>0</v>
      </c>
      <c r="BP231" s="483">
        <v>0</v>
      </c>
      <c r="BQ231" s="483">
        <v>0</v>
      </c>
      <c r="BR231" s="483">
        <v>0</v>
      </c>
      <c r="BS231" s="483">
        <v>0</v>
      </c>
      <c r="BT231" s="483">
        <v>0</v>
      </c>
      <c r="BU231" s="483">
        <v>0</v>
      </c>
      <c r="BV231" s="483">
        <v>0</v>
      </c>
      <c r="BW231" s="483">
        <v>0</v>
      </c>
      <c r="BX231" s="483">
        <v>0</v>
      </c>
      <c r="BY231" s="483">
        <v>0</v>
      </c>
      <c r="BZ231" s="483">
        <v>0</v>
      </c>
      <c r="CA231" s="483">
        <v>0</v>
      </c>
      <c r="CB231" s="483">
        <v>0</v>
      </c>
      <c r="CC231" s="483">
        <v>0</v>
      </c>
      <c r="CD231" s="483">
        <v>0</v>
      </c>
      <c r="CE231" s="483">
        <v>0</v>
      </c>
      <c r="CF231" s="483">
        <v>0</v>
      </c>
      <c r="CG231" s="483">
        <v>0</v>
      </c>
      <c r="CH231" s="483">
        <v>0</v>
      </c>
      <c r="CI231" s="483">
        <v>0</v>
      </c>
      <c r="CJ231" s="483">
        <v>0</v>
      </c>
      <c r="CK231" s="483">
        <v>0</v>
      </c>
      <c r="CL231" s="483">
        <v>0</v>
      </c>
      <c r="CM231" s="483">
        <v>0</v>
      </c>
      <c r="CN231" s="483">
        <v>0</v>
      </c>
      <c r="CO231" s="483">
        <v>0</v>
      </c>
      <c r="CP231" s="483">
        <v>0</v>
      </c>
      <c r="CQ231" s="483">
        <v>0</v>
      </c>
      <c r="CR231" s="483">
        <v>0</v>
      </c>
      <c r="CS231" s="483">
        <v>0</v>
      </c>
      <c r="CT231" s="483">
        <v>0</v>
      </c>
      <c r="CU231" s="483">
        <v>0</v>
      </c>
      <c r="CV231" s="483">
        <v>0</v>
      </c>
      <c r="CW231" s="483">
        <v>0</v>
      </c>
      <c r="CX231" s="483">
        <v>0</v>
      </c>
      <c r="CY231" s="483">
        <v>0</v>
      </c>
      <c r="CZ231" s="483">
        <v>0</v>
      </c>
      <c r="DA231" s="483">
        <v>0</v>
      </c>
      <c r="DD231" s="478">
        <f>IF(COUNT(P231:INDEX(P231:DA231,RP))&lt;&gt;RP,"Error",0)</f>
        <v>0</v>
      </c>
      <c r="DF231" s="478">
        <f t="shared" ref="DF231:DF240" si="549">IF(OR(AND(C231="",E231="",G231="",SUMIF($P$8:$DA$8,"&lt;="&amp;RP,P231:DA231)=0),AND(C231&lt;&gt;"",E231&lt;&gt;"",SUMIF($P$8:$DA$8,"&lt;="&amp;RP,P231:DA231)&lt;&gt;0)),0,"Error")</f>
        <v>0</v>
      </c>
    </row>
    <row r="232" spans="2:110" hidden="1" x14ac:dyDescent="0.35">
      <c r="B232" s="481" t="s">
        <v>856</v>
      </c>
      <c r="C232" s="474"/>
      <c r="D232" s="440"/>
      <c r="E232" s="783"/>
      <c r="F232" s="783"/>
      <c r="G232" s="784"/>
      <c r="H232" s="784"/>
      <c r="I232" s="784"/>
      <c r="J232" s="472" t="str">
        <f t="shared" ref="J232:J240" si="550">CONCATENATE(E232," ",G232)</f>
        <v xml:space="preserve"> </v>
      </c>
      <c r="L232" s="441"/>
      <c r="N232" s="443">
        <f t="shared" si="548"/>
        <v>0</v>
      </c>
      <c r="P232" s="483">
        <v>0</v>
      </c>
      <c r="Q232" s="483">
        <v>0</v>
      </c>
      <c r="R232" s="483">
        <v>0</v>
      </c>
      <c r="S232" s="483">
        <v>0</v>
      </c>
      <c r="T232" s="483">
        <v>0</v>
      </c>
      <c r="U232" s="483">
        <v>0</v>
      </c>
      <c r="V232" s="483">
        <v>0</v>
      </c>
      <c r="W232" s="483">
        <v>0</v>
      </c>
      <c r="X232" s="483">
        <v>0</v>
      </c>
      <c r="Y232" s="483">
        <v>0</v>
      </c>
      <c r="Z232" s="483">
        <v>0</v>
      </c>
      <c r="AA232" s="483">
        <v>0</v>
      </c>
      <c r="AB232" s="483">
        <v>0</v>
      </c>
      <c r="AC232" s="483">
        <v>0</v>
      </c>
      <c r="AD232" s="483">
        <v>0</v>
      </c>
      <c r="AE232" s="483">
        <v>0</v>
      </c>
      <c r="AF232" s="483">
        <v>0</v>
      </c>
      <c r="AG232" s="483">
        <v>0</v>
      </c>
      <c r="AH232" s="483">
        <v>0</v>
      </c>
      <c r="AI232" s="483">
        <v>0</v>
      </c>
      <c r="AJ232" s="483">
        <v>0</v>
      </c>
      <c r="AK232" s="483">
        <v>0</v>
      </c>
      <c r="AL232" s="483">
        <v>0</v>
      </c>
      <c r="AM232" s="483">
        <v>0</v>
      </c>
      <c r="AN232" s="483">
        <v>0</v>
      </c>
      <c r="AO232" s="483">
        <v>0</v>
      </c>
      <c r="AP232" s="483">
        <v>0</v>
      </c>
      <c r="AQ232" s="483">
        <v>0</v>
      </c>
      <c r="AR232" s="483">
        <v>0</v>
      </c>
      <c r="AS232" s="483">
        <v>0</v>
      </c>
      <c r="AT232" s="483">
        <v>0</v>
      </c>
      <c r="AU232" s="483">
        <v>0</v>
      </c>
      <c r="AV232" s="483">
        <v>0</v>
      </c>
      <c r="AW232" s="483">
        <v>0</v>
      </c>
      <c r="AX232" s="483">
        <v>0</v>
      </c>
      <c r="AY232" s="483">
        <v>0</v>
      </c>
      <c r="AZ232" s="483">
        <v>0</v>
      </c>
      <c r="BA232" s="483">
        <v>0</v>
      </c>
      <c r="BB232" s="483">
        <v>0</v>
      </c>
      <c r="BC232" s="483">
        <v>0</v>
      </c>
      <c r="BD232" s="483">
        <v>0</v>
      </c>
      <c r="BE232" s="483">
        <v>0</v>
      </c>
      <c r="BF232" s="483">
        <v>0</v>
      </c>
      <c r="BG232" s="483">
        <v>0</v>
      </c>
      <c r="BH232" s="483">
        <v>0</v>
      </c>
      <c r="BI232" s="483">
        <v>0</v>
      </c>
      <c r="BJ232" s="483">
        <v>0</v>
      </c>
      <c r="BK232" s="483">
        <v>0</v>
      </c>
      <c r="BL232" s="483">
        <v>0</v>
      </c>
      <c r="BM232" s="483">
        <v>0</v>
      </c>
      <c r="BN232" s="483">
        <v>0</v>
      </c>
      <c r="BO232" s="483">
        <v>0</v>
      </c>
      <c r="BP232" s="483">
        <v>0</v>
      </c>
      <c r="BQ232" s="483">
        <v>0</v>
      </c>
      <c r="BR232" s="483">
        <v>0</v>
      </c>
      <c r="BS232" s="483">
        <v>0</v>
      </c>
      <c r="BT232" s="483">
        <v>0</v>
      </c>
      <c r="BU232" s="483">
        <v>0</v>
      </c>
      <c r="BV232" s="483">
        <v>0</v>
      </c>
      <c r="BW232" s="483">
        <v>0</v>
      </c>
      <c r="BX232" s="483">
        <v>0</v>
      </c>
      <c r="BY232" s="483">
        <v>0</v>
      </c>
      <c r="BZ232" s="483">
        <v>0</v>
      </c>
      <c r="CA232" s="483">
        <v>0</v>
      </c>
      <c r="CB232" s="483">
        <v>0</v>
      </c>
      <c r="CC232" s="483">
        <v>0</v>
      </c>
      <c r="CD232" s="483">
        <v>0</v>
      </c>
      <c r="CE232" s="483">
        <v>0</v>
      </c>
      <c r="CF232" s="483">
        <v>0</v>
      </c>
      <c r="CG232" s="483">
        <v>0</v>
      </c>
      <c r="CH232" s="483">
        <v>0</v>
      </c>
      <c r="CI232" s="483">
        <v>0</v>
      </c>
      <c r="CJ232" s="483">
        <v>0</v>
      </c>
      <c r="CK232" s="483">
        <v>0</v>
      </c>
      <c r="CL232" s="483">
        <v>0</v>
      </c>
      <c r="CM232" s="483">
        <v>0</v>
      </c>
      <c r="CN232" s="483">
        <v>0</v>
      </c>
      <c r="CO232" s="483">
        <v>0</v>
      </c>
      <c r="CP232" s="483">
        <v>0</v>
      </c>
      <c r="CQ232" s="483">
        <v>0</v>
      </c>
      <c r="CR232" s="483">
        <v>0</v>
      </c>
      <c r="CS232" s="483">
        <v>0</v>
      </c>
      <c r="CT232" s="483">
        <v>0</v>
      </c>
      <c r="CU232" s="483">
        <v>0</v>
      </c>
      <c r="CV232" s="483">
        <v>0</v>
      </c>
      <c r="CW232" s="483">
        <v>0</v>
      </c>
      <c r="CX232" s="483">
        <v>0</v>
      </c>
      <c r="CY232" s="483">
        <v>0</v>
      </c>
      <c r="CZ232" s="483">
        <v>0</v>
      </c>
      <c r="DA232" s="483">
        <v>0</v>
      </c>
      <c r="DD232" s="478">
        <f>IF(COUNT(P232:INDEX(P232:DA232,RP))&lt;&gt;RP,"Error",0)</f>
        <v>0</v>
      </c>
      <c r="DF232" s="478">
        <f t="shared" si="549"/>
        <v>0</v>
      </c>
    </row>
    <row r="233" spans="2:110" hidden="1" x14ac:dyDescent="0.35">
      <c r="B233" s="481" t="s">
        <v>856</v>
      </c>
      <c r="C233" s="474"/>
      <c r="D233" s="440"/>
      <c r="E233" s="783"/>
      <c r="F233" s="783"/>
      <c r="G233" s="784"/>
      <c r="H233" s="784"/>
      <c r="I233" s="784"/>
      <c r="J233" s="472" t="str">
        <f t="shared" si="550"/>
        <v xml:space="preserve"> </v>
      </c>
      <c r="L233" s="441"/>
      <c r="N233" s="443">
        <f t="shared" si="548"/>
        <v>0</v>
      </c>
      <c r="P233" s="483">
        <v>0</v>
      </c>
      <c r="Q233" s="483">
        <v>0</v>
      </c>
      <c r="R233" s="483">
        <v>0</v>
      </c>
      <c r="S233" s="483">
        <v>0</v>
      </c>
      <c r="T233" s="483">
        <v>0</v>
      </c>
      <c r="U233" s="483">
        <v>0</v>
      </c>
      <c r="V233" s="483">
        <v>0</v>
      </c>
      <c r="W233" s="483">
        <v>0</v>
      </c>
      <c r="X233" s="483">
        <v>0</v>
      </c>
      <c r="Y233" s="483">
        <v>0</v>
      </c>
      <c r="Z233" s="483">
        <v>0</v>
      </c>
      <c r="AA233" s="483">
        <v>0</v>
      </c>
      <c r="AB233" s="483">
        <v>0</v>
      </c>
      <c r="AC233" s="483">
        <v>0</v>
      </c>
      <c r="AD233" s="483">
        <v>0</v>
      </c>
      <c r="AE233" s="483">
        <v>0</v>
      </c>
      <c r="AF233" s="483">
        <v>0</v>
      </c>
      <c r="AG233" s="483">
        <v>0</v>
      </c>
      <c r="AH233" s="483">
        <v>0</v>
      </c>
      <c r="AI233" s="483">
        <v>0</v>
      </c>
      <c r="AJ233" s="483">
        <v>0</v>
      </c>
      <c r="AK233" s="483">
        <v>0</v>
      </c>
      <c r="AL233" s="483">
        <v>0</v>
      </c>
      <c r="AM233" s="483">
        <v>0</v>
      </c>
      <c r="AN233" s="483">
        <v>0</v>
      </c>
      <c r="AO233" s="483">
        <v>0</v>
      </c>
      <c r="AP233" s="483">
        <v>0</v>
      </c>
      <c r="AQ233" s="483">
        <v>0</v>
      </c>
      <c r="AR233" s="483">
        <v>0</v>
      </c>
      <c r="AS233" s="483">
        <v>0</v>
      </c>
      <c r="AT233" s="483">
        <v>0</v>
      </c>
      <c r="AU233" s="483">
        <v>0</v>
      </c>
      <c r="AV233" s="483">
        <v>0</v>
      </c>
      <c r="AW233" s="483">
        <v>0</v>
      </c>
      <c r="AX233" s="483">
        <v>0</v>
      </c>
      <c r="AY233" s="483">
        <v>0</v>
      </c>
      <c r="AZ233" s="483">
        <v>0</v>
      </c>
      <c r="BA233" s="483">
        <v>0</v>
      </c>
      <c r="BB233" s="483">
        <v>0</v>
      </c>
      <c r="BC233" s="483">
        <v>0</v>
      </c>
      <c r="BD233" s="483">
        <v>0</v>
      </c>
      <c r="BE233" s="483">
        <v>0</v>
      </c>
      <c r="BF233" s="483">
        <v>0</v>
      </c>
      <c r="BG233" s="483">
        <v>0</v>
      </c>
      <c r="BH233" s="483">
        <v>0</v>
      </c>
      <c r="BI233" s="483">
        <v>0</v>
      </c>
      <c r="BJ233" s="483">
        <v>0</v>
      </c>
      <c r="BK233" s="483">
        <v>0</v>
      </c>
      <c r="BL233" s="483">
        <v>0</v>
      </c>
      <c r="BM233" s="483">
        <v>0</v>
      </c>
      <c r="BN233" s="483">
        <v>0</v>
      </c>
      <c r="BO233" s="483">
        <v>0</v>
      </c>
      <c r="BP233" s="483">
        <v>0</v>
      </c>
      <c r="BQ233" s="483">
        <v>0</v>
      </c>
      <c r="BR233" s="483">
        <v>0</v>
      </c>
      <c r="BS233" s="483">
        <v>0</v>
      </c>
      <c r="BT233" s="483">
        <v>0</v>
      </c>
      <c r="BU233" s="483">
        <v>0</v>
      </c>
      <c r="BV233" s="483">
        <v>0</v>
      </c>
      <c r="BW233" s="483">
        <v>0</v>
      </c>
      <c r="BX233" s="483">
        <v>0</v>
      </c>
      <c r="BY233" s="483">
        <v>0</v>
      </c>
      <c r="BZ233" s="483">
        <v>0</v>
      </c>
      <c r="CA233" s="483">
        <v>0</v>
      </c>
      <c r="CB233" s="483">
        <v>0</v>
      </c>
      <c r="CC233" s="483">
        <v>0</v>
      </c>
      <c r="CD233" s="483">
        <v>0</v>
      </c>
      <c r="CE233" s="483">
        <v>0</v>
      </c>
      <c r="CF233" s="483">
        <v>0</v>
      </c>
      <c r="CG233" s="483">
        <v>0</v>
      </c>
      <c r="CH233" s="483">
        <v>0</v>
      </c>
      <c r="CI233" s="483">
        <v>0</v>
      </c>
      <c r="CJ233" s="483">
        <v>0</v>
      </c>
      <c r="CK233" s="483">
        <v>0</v>
      </c>
      <c r="CL233" s="483">
        <v>0</v>
      </c>
      <c r="CM233" s="483">
        <v>0</v>
      </c>
      <c r="CN233" s="483">
        <v>0</v>
      </c>
      <c r="CO233" s="483">
        <v>0</v>
      </c>
      <c r="CP233" s="483">
        <v>0</v>
      </c>
      <c r="CQ233" s="483">
        <v>0</v>
      </c>
      <c r="CR233" s="483">
        <v>0</v>
      </c>
      <c r="CS233" s="483">
        <v>0</v>
      </c>
      <c r="CT233" s="483">
        <v>0</v>
      </c>
      <c r="CU233" s="483">
        <v>0</v>
      </c>
      <c r="CV233" s="483">
        <v>0</v>
      </c>
      <c r="CW233" s="483">
        <v>0</v>
      </c>
      <c r="CX233" s="483">
        <v>0</v>
      </c>
      <c r="CY233" s="483">
        <v>0</v>
      </c>
      <c r="CZ233" s="483">
        <v>0</v>
      </c>
      <c r="DA233" s="483">
        <v>0</v>
      </c>
      <c r="DD233" s="478">
        <f>IF(COUNT(P233:INDEX(P233:DA233,RP))&lt;&gt;RP,"Error",0)</f>
        <v>0</v>
      </c>
      <c r="DF233" s="478">
        <f t="shared" si="549"/>
        <v>0</v>
      </c>
    </row>
    <row r="234" spans="2:110" hidden="1" x14ac:dyDescent="0.35">
      <c r="B234" s="481" t="s">
        <v>856</v>
      </c>
      <c r="C234" s="474"/>
      <c r="D234" s="440"/>
      <c r="E234" s="783"/>
      <c r="F234" s="783"/>
      <c r="G234" s="784"/>
      <c r="H234" s="784"/>
      <c r="I234" s="784"/>
      <c r="J234" s="472" t="str">
        <f t="shared" si="550"/>
        <v xml:space="preserve"> </v>
      </c>
      <c r="L234" s="441"/>
      <c r="N234" s="443">
        <f t="shared" si="548"/>
        <v>0</v>
      </c>
      <c r="P234" s="483">
        <v>0</v>
      </c>
      <c r="Q234" s="483">
        <v>0</v>
      </c>
      <c r="R234" s="483">
        <v>0</v>
      </c>
      <c r="S234" s="483">
        <v>0</v>
      </c>
      <c r="T234" s="483">
        <v>0</v>
      </c>
      <c r="U234" s="483">
        <v>0</v>
      </c>
      <c r="V234" s="483">
        <v>0</v>
      </c>
      <c r="W234" s="483">
        <v>0</v>
      </c>
      <c r="X234" s="483">
        <v>0</v>
      </c>
      <c r="Y234" s="483">
        <v>0</v>
      </c>
      <c r="Z234" s="483">
        <v>0</v>
      </c>
      <c r="AA234" s="483">
        <v>0</v>
      </c>
      <c r="AB234" s="483">
        <v>0</v>
      </c>
      <c r="AC234" s="483">
        <v>0</v>
      </c>
      <c r="AD234" s="483">
        <v>0</v>
      </c>
      <c r="AE234" s="483">
        <v>0</v>
      </c>
      <c r="AF234" s="483">
        <v>0</v>
      </c>
      <c r="AG234" s="483">
        <v>0</v>
      </c>
      <c r="AH234" s="483">
        <v>0</v>
      </c>
      <c r="AI234" s="483">
        <v>0</v>
      </c>
      <c r="AJ234" s="483">
        <v>0</v>
      </c>
      <c r="AK234" s="483">
        <v>0</v>
      </c>
      <c r="AL234" s="483">
        <v>0</v>
      </c>
      <c r="AM234" s="483">
        <v>0</v>
      </c>
      <c r="AN234" s="483">
        <v>0</v>
      </c>
      <c r="AO234" s="483">
        <v>0</v>
      </c>
      <c r="AP234" s="483">
        <v>0</v>
      </c>
      <c r="AQ234" s="483">
        <v>0</v>
      </c>
      <c r="AR234" s="483">
        <v>0</v>
      </c>
      <c r="AS234" s="483">
        <v>0</v>
      </c>
      <c r="AT234" s="483">
        <v>0</v>
      </c>
      <c r="AU234" s="483">
        <v>0</v>
      </c>
      <c r="AV234" s="483">
        <v>0</v>
      </c>
      <c r="AW234" s="483">
        <v>0</v>
      </c>
      <c r="AX234" s="483">
        <v>0</v>
      </c>
      <c r="AY234" s="483">
        <v>0</v>
      </c>
      <c r="AZ234" s="483">
        <v>0</v>
      </c>
      <c r="BA234" s="483">
        <v>0</v>
      </c>
      <c r="BB234" s="483">
        <v>0</v>
      </c>
      <c r="BC234" s="483">
        <v>0</v>
      </c>
      <c r="BD234" s="483">
        <v>0</v>
      </c>
      <c r="BE234" s="483">
        <v>0</v>
      </c>
      <c r="BF234" s="483">
        <v>0</v>
      </c>
      <c r="BG234" s="483">
        <v>0</v>
      </c>
      <c r="BH234" s="483">
        <v>0</v>
      </c>
      <c r="BI234" s="483">
        <v>0</v>
      </c>
      <c r="BJ234" s="483">
        <v>0</v>
      </c>
      <c r="BK234" s="483">
        <v>0</v>
      </c>
      <c r="BL234" s="483">
        <v>0</v>
      </c>
      <c r="BM234" s="483">
        <v>0</v>
      </c>
      <c r="BN234" s="483">
        <v>0</v>
      </c>
      <c r="BO234" s="483">
        <v>0</v>
      </c>
      <c r="BP234" s="483">
        <v>0</v>
      </c>
      <c r="BQ234" s="483">
        <v>0</v>
      </c>
      <c r="BR234" s="483">
        <v>0</v>
      </c>
      <c r="BS234" s="483">
        <v>0</v>
      </c>
      <c r="BT234" s="483">
        <v>0</v>
      </c>
      <c r="BU234" s="483">
        <v>0</v>
      </c>
      <c r="BV234" s="483">
        <v>0</v>
      </c>
      <c r="BW234" s="483">
        <v>0</v>
      </c>
      <c r="BX234" s="483">
        <v>0</v>
      </c>
      <c r="BY234" s="483">
        <v>0</v>
      </c>
      <c r="BZ234" s="483">
        <v>0</v>
      </c>
      <c r="CA234" s="483">
        <v>0</v>
      </c>
      <c r="CB234" s="483">
        <v>0</v>
      </c>
      <c r="CC234" s="483">
        <v>0</v>
      </c>
      <c r="CD234" s="483">
        <v>0</v>
      </c>
      <c r="CE234" s="483">
        <v>0</v>
      </c>
      <c r="CF234" s="483">
        <v>0</v>
      </c>
      <c r="CG234" s="483">
        <v>0</v>
      </c>
      <c r="CH234" s="483">
        <v>0</v>
      </c>
      <c r="CI234" s="483">
        <v>0</v>
      </c>
      <c r="CJ234" s="483">
        <v>0</v>
      </c>
      <c r="CK234" s="483">
        <v>0</v>
      </c>
      <c r="CL234" s="483">
        <v>0</v>
      </c>
      <c r="CM234" s="483">
        <v>0</v>
      </c>
      <c r="CN234" s="483">
        <v>0</v>
      </c>
      <c r="CO234" s="483">
        <v>0</v>
      </c>
      <c r="CP234" s="483">
        <v>0</v>
      </c>
      <c r="CQ234" s="483">
        <v>0</v>
      </c>
      <c r="CR234" s="483">
        <v>0</v>
      </c>
      <c r="CS234" s="483">
        <v>0</v>
      </c>
      <c r="CT234" s="483">
        <v>0</v>
      </c>
      <c r="CU234" s="483">
        <v>0</v>
      </c>
      <c r="CV234" s="483">
        <v>0</v>
      </c>
      <c r="CW234" s="483">
        <v>0</v>
      </c>
      <c r="CX234" s="483">
        <v>0</v>
      </c>
      <c r="CY234" s="483">
        <v>0</v>
      </c>
      <c r="CZ234" s="483">
        <v>0</v>
      </c>
      <c r="DA234" s="483">
        <v>0</v>
      </c>
      <c r="DD234" s="478">
        <f>IF(COUNT(P234:INDEX(P234:DA234,RP))&lt;&gt;RP,"Error",0)</f>
        <v>0</v>
      </c>
      <c r="DF234" s="478">
        <f t="shared" si="549"/>
        <v>0</v>
      </c>
    </row>
    <row r="235" spans="2:110" hidden="1" x14ac:dyDescent="0.35">
      <c r="B235" s="481" t="s">
        <v>856</v>
      </c>
      <c r="C235" s="474"/>
      <c r="D235" s="440"/>
      <c r="E235" s="783"/>
      <c r="F235" s="783"/>
      <c r="G235" s="784"/>
      <c r="H235" s="784"/>
      <c r="I235" s="784"/>
      <c r="J235" s="472" t="str">
        <f t="shared" si="550"/>
        <v xml:space="preserve"> </v>
      </c>
      <c r="L235" s="441"/>
      <c r="N235" s="443">
        <f t="shared" si="548"/>
        <v>0</v>
      </c>
      <c r="P235" s="483">
        <v>0</v>
      </c>
      <c r="Q235" s="483">
        <v>0</v>
      </c>
      <c r="R235" s="483">
        <v>0</v>
      </c>
      <c r="S235" s="483">
        <v>0</v>
      </c>
      <c r="T235" s="483">
        <v>0</v>
      </c>
      <c r="U235" s="483">
        <v>0</v>
      </c>
      <c r="V235" s="483">
        <v>0</v>
      </c>
      <c r="W235" s="483">
        <v>0</v>
      </c>
      <c r="X235" s="483">
        <v>0</v>
      </c>
      <c r="Y235" s="483">
        <v>0</v>
      </c>
      <c r="Z235" s="483">
        <v>0</v>
      </c>
      <c r="AA235" s="483">
        <v>0</v>
      </c>
      <c r="AB235" s="483">
        <v>0</v>
      </c>
      <c r="AC235" s="483">
        <v>0</v>
      </c>
      <c r="AD235" s="483">
        <v>0</v>
      </c>
      <c r="AE235" s="483">
        <v>0</v>
      </c>
      <c r="AF235" s="483">
        <v>0</v>
      </c>
      <c r="AG235" s="483">
        <v>0</v>
      </c>
      <c r="AH235" s="483">
        <v>0</v>
      </c>
      <c r="AI235" s="483">
        <v>0</v>
      </c>
      <c r="AJ235" s="483">
        <v>0</v>
      </c>
      <c r="AK235" s="483">
        <v>0</v>
      </c>
      <c r="AL235" s="483">
        <v>0</v>
      </c>
      <c r="AM235" s="483">
        <v>0</v>
      </c>
      <c r="AN235" s="483">
        <v>0</v>
      </c>
      <c r="AO235" s="483">
        <v>0</v>
      </c>
      <c r="AP235" s="483">
        <v>0</v>
      </c>
      <c r="AQ235" s="483">
        <v>0</v>
      </c>
      <c r="AR235" s="483">
        <v>0</v>
      </c>
      <c r="AS235" s="483">
        <v>0</v>
      </c>
      <c r="AT235" s="483">
        <v>0</v>
      </c>
      <c r="AU235" s="483">
        <v>0</v>
      </c>
      <c r="AV235" s="483">
        <v>0</v>
      </c>
      <c r="AW235" s="483">
        <v>0</v>
      </c>
      <c r="AX235" s="483">
        <v>0</v>
      </c>
      <c r="AY235" s="483">
        <v>0</v>
      </c>
      <c r="AZ235" s="483">
        <v>0</v>
      </c>
      <c r="BA235" s="483">
        <v>0</v>
      </c>
      <c r="BB235" s="483">
        <v>0</v>
      </c>
      <c r="BC235" s="483">
        <v>0</v>
      </c>
      <c r="BD235" s="483">
        <v>0</v>
      </c>
      <c r="BE235" s="483">
        <v>0</v>
      </c>
      <c r="BF235" s="483">
        <v>0</v>
      </c>
      <c r="BG235" s="483">
        <v>0</v>
      </c>
      <c r="BH235" s="483">
        <v>0</v>
      </c>
      <c r="BI235" s="483">
        <v>0</v>
      </c>
      <c r="BJ235" s="483">
        <v>0</v>
      </c>
      <c r="BK235" s="483">
        <v>0</v>
      </c>
      <c r="BL235" s="483">
        <v>0</v>
      </c>
      <c r="BM235" s="483">
        <v>0</v>
      </c>
      <c r="BN235" s="483">
        <v>0</v>
      </c>
      <c r="BO235" s="483">
        <v>0</v>
      </c>
      <c r="BP235" s="483">
        <v>0</v>
      </c>
      <c r="BQ235" s="483">
        <v>0</v>
      </c>
      <c r="BR235" s="483">
        <v>0</v>
      </c>
      <c r="BS235" s="483">
        <v>0</v>
      </c>
      <c r="BT235" s="483">
        <v>0</v>
      </c>
      <c r="BU235" s="483">
        <v>0</v>
      </c>
      <c r="BV235" s="483">
        <v>0</v>
      </c>
      <c r="BW235" s="483">
        <v>0</v>
      </c>
      <c r="BX235" s="483">
        <v>0</v>
      </c>
      <c r="BY235" s="483">
        <v>0</v>
      </c>
      <c r="BZ235" s="483">
        <v>0</v>
      </c>
      <c r="CA235" s="483">
        <v>0</v>
      </c>
      <c r="CB235" s="483">
        <v>0</v>
      </c>
      <c r="CC235" s="483">
        <v>0</v>
      </c>
      <c r="CD235" s="483">
        <v>0</v>
      </c>
      <c r="CE235" s="483">
        <v>0</v>
      </c>
      <c r="CF235" s="483">
        <v>0</v>
      </c>
      <c r="CG235" s="483">
        <v>0</v>
      </c>
      <c r="CH235" s="483">
        <v>0</v>
      </c>
      <c r="CI235" s="483">
        <v>0</v>
      </c>
      <c r="CJ235" s="483">
        <v>0</v>
      </c>
      <c r="CK235" s="483">
        <v>0</v>
      </c>
      <c r="CL235" s="483">
        <v>0</v>
      </c>
      <c r="CM235" s="483">
        <v>0</v>
      </c>
      <c r="CN235" s="483">
        <v>0</v>
      </c>
      <c r="CO235" s="483">
        <v>0</v>
      </c>
      <c r="CP235" s="483">
        <v>0</v>
      </c>
      <c r="CQ235" s="483">
        <v>0</v>
      </c>
      <c r="CR235" s="483">
        <v>0</v>
      </c>
      <c r="CS235" s="483">
        <v>0</v>
      </c>
      <c r="CT235" s="483">
        <v>0</v>
      </c>
      <c r="CU235" s="483">
        <v>0</v>
      </c>
      <c r="CV235" s="483">
        <v>0</v>
      </c>
      <c r="CW235" s="483">
        <v>0</v>
      </c>
      <c r="CX235" s="483">
        <v>0</v>
      </c>
      <c r="CY235" s="483">
        <v>0</v>
      </c>
      <c r="CZ235" s="483">
        <v>0</v>
      </c>
      <c r="DA235" s="483">
        <v>0</v>
      </c>
      <c r="DD235" s="478">
        <f>IF(COUNT(P235:INDEX(P235:DA235,RP))&lt;&gt;RP,"Error",0)</f>
        <v>0</v>
      </c>
      <c r="DF235" s="478">
        <f t="shared" si="549"/>
        <v>0</v>
      </c>
    </row>
    <row r="236" spans="2:110" hidden="1" x14ac:dyDescent="0.35">
      <c r="B236" s="481" t="s">
        <v>856</v>
      </c>
      <c r="C236" s="474"/>
      <c r="D236" s="440"/>
      <c r="E236" s="783"/>
      <c r="F236" s="783"/>
      <c r="G236" s="784"/>
      <c r="H236" s="784"/>
      <c r="I236" s="784"/>
      <c r="J236" s="472" t="str">
        <f t="shared" si="550"/>
        <v xml:space="preserve"> </v>
      </c>
      <c r="L236" s="441"/>
      <c r="N236" s="443">
        <f t="shared" si="548"/>
        <v>0</v>
      </c>
      <c r="P236" s="483">
        <v>0</v>
      </c>
      <c r="Q236" s="483">
        <v>0</v>
      </c>
      <c r="R236" s="483">
        <v>0</v>
      </c>
      <c r="S236" s="483">
        <v>0</v>
      </c>
      <c r="T236" s="483">
        <v>0</v>
      </c>
      <c r="U236" s="483">
        <v>0</v>
      </c>
      <c r="V236" s="483">
        <v>0</v>
      </c>
      <c r="W236" s="483">
        <v>0</v>
      </c>
      <c r="X236" s="483">
        <v>0</v>
      </c>
      <c r="Y236" s="483">
        <v>0</v>
      </c>
      <c r="Z236" s="483">
        <v>0</v>
      </c>
      <c r="AA236" s="483">
        <v>0</v>
      </c>
      <c r="AB236" s="483">
        <v>0</v>
      </c>
      <c r="AC236" s="483">
        <v>0</v>
      </c>
      <c r="AD236" s="483">
        <v>0</v>
      </c>
      <c r="AE236" s="483">
        <v>0</v>
      </c>
      <c r="AF236" s="483">
        <v>0</v>
      </c>
      <c r="AG236" s="483">
        <v>0</v>
      </c>
      <c r="AH236" s="483">
        <v>0</v>
      </c>
      <c r="AI236" s="483">
        <v>0</v>
      </c>
      <c r="AJ236" s="483">
        <v>0</v>
      </c>
      <c r="AK236" s="483">
        <v>0</v>
      </c>
      <c r="AL236" s="483">
        <v>0</v>
      </c>
      <c r="AM236" s="483">
        <v>0</v>
      </c>
      <c r="AN236" s="483">
        <v>0</v>
      </c>
      <c r="AO236" s="483">
        <v>0</v>
      </c>
      <c r="AP236" s="483">
        <v>0</v>
      </c>
      <c r="AQ236" s="483">
        <v>0</v>
      </c>
      <c r="AR236" s="483">
        <v>0</v>
      </c>
      <c r="AS236" s="483">
        <v>0</v>
      </c>
      <c r="AT236" s="483">
        <v>0</v>
      </c>
      <c r="AU236" s="483">
        <v>0</v>
      </c>
      <c r="AV236" s="483">
        <v>0</v>
      </c>
      <c r="AW236" s="483">
        <v>0</v>
      </c>
      <c r="AX236" s="483">
        <v>0</v>
      </c>
      <c r="AY236" s="483">
        <v>0</v>
      </c>
      <c r="AZ236" s="483">
        <v>0</v>
      </c>
      <c r="BA236" s="483">
        <v>0</v>
      </c>
      <c r="BB236" s="483">
        <v>0</v>
      </c>
      <c r="BC236" s="483">
        <v>0</v>
      </c>
      <c r="BD236" s="483">
        <v>0</v>
      </c>
      <c r="BE236" s="483">
        <v>0</v>
      </c>
      <c r="BF236" s="483">
        <v>0</v>
      </c>
      <c r="BG236" s="483">
        <v>0</v>
      </c>
      <c r="BH236" s="483">
        <v>0</v>
      </c>
      <c r="BI236" s="483">
        <v>0</v>
      </c>
      <c r="BJ236" s="483">
        <v>0</v>
      </c>
      <c r="BK236" s="483">
        <v>0</v>
      </c>
      <c r="BL236" s="483">
        <v>0</v>
      </c>
      <c r="BM236" s="483">
        <v>0</v>
      </c>
      <c r="BN236" s="483">
        <v>0</v>
      </c>
      <c r="BO236" s="483">
        <v>0</v>
      </c>
      <c r="BP236" s="483">
        <v>0</v>
      </c>
      <c r="BQ236" s="483">
        <v>0</v>
      </c>
      <c r="BR236" s="483">
        <v>0</v>
      </c>
      <c r="BS236" s="483">
        <v>0</v>
      </c>
      <c r="BT236" s="483">
        <v>0</v>
      </c>
      <c r="BU236" s="483">
        <v>0</v>
      </c>
      <c r="BV236" s="483">
        <v>0</v>
      </c>
      <c r="BW236" s="483">
        <v>0</v>
      </c>
      <c r="BX236" s="483">
        <v>0</v>
      </c>
      <c r="BY236" s="483">
        <v>0</v>
      </c>
      <c r="BZ236" s="483">
        <v>0</v>
      </c>
      <c r="CA236" s="483">
        <v>0</v>
      </c>
      <c r="CB236" s="483">
        <v>0</v>
      </c>
      <c r="CC236" s="483">
        <v>0</v>
      </c>
      <c r="CD236" s="483">
        <v>0</v>
      </c>
      <c r="CE236" s="483">
        <v>0</v>
      </c>
      <c r="CF236" s="483">
        <v>0</v>
      </c>
      <c r="CG236" s="483">
        <v>0</v>
      </c>
      <c r="CH236" s="483">
        <v>0</v>
      </c>
      <c r="CI236" s="483">
        <v>0</v>
      </c>
      <c r="CJ236" s="483">
        <v>0</v>
      </c>
      <c r="CK236" s="483">
        <v>0</v>
      </c>
      <c r="CL236" s="483">
        <v>0</v>
      </c>
      <c r="CM236" s="483">
        <v>0</v>
      </c>
      <c r="CN236" s="483">
        <v>0</v>
      </c>
      <c r="CO236" s="483">
        <v>0</v>
      </c>
      <c r="CP236" s="483">
        <v>0</v>
      </c>
      <c r="CQ236" s="483">
        <v>0</v>
      </c>
      <c r="CR236" s="483">
        <v>0</v>
      </c>
      <c r="CS236" s="483">
        <v>0</v>
      </c>
      <c r="CT236" s="483">
        <v>0</v>
      </c>
      <c r="CU236" s="483">
        <v>0</v>
      </c>
      <c r="CV236" s="483">
        <v>0</v>
      </c>
      <c r="CW236" s="483">
        <v>0</v>
      </c>
      <c r="CX236" s="483">
        <v>0</v>
      </c>
      <c r="CY236" s="483">
        <v>0</v>
      </c>
      <c r="CZ236" s="483">
        <v>0</v>
      </c>
      <c r="DA236" s="483">
        <v>0</v>
      </c>
      <c r="DD236" s="478">
        <f>IF(COUNT(P236:INDEX(P236:DA236,RP))&lt;&gt;RP,"Error",0)</f>
        <v>0</v>
      </c>
      <c r="DF236" s="478">
        <f t="shared" si="549"/>
        <v>0</v>
      </c>
    </row>
    <row r="237" spans="2:110" hidden="1" x14ac:dyDescent="0.35">
      <c r="B237" s="481" t="s">
        <v>856</v>
      </c>
      <c r="C237" s="474"/>
      <c r="D237" s="440"/>
      <c r="E237" s="783"/>
      <c r="F237" s="783"/>
      <c r="G237" s="784"/>
      <c r="H237" s="784"/>
      <c r="I237" s="784"/>
      <c r="J237" s="472" t="str">
        <f t="shared" si="550"/>
        <v xml:space="preserve"> </v>
      </c>
      <c r="L237" s="441"/>
      <c r="N237" s="443">
        <f t="shared" si="548"/>
        <v>0</v>
      </c>
      <c r="P237" s="483">
        <v>0</v>
      </c>
      <c r="Q237" s="483">
        <v>0</v>
      </c>
      <c r="R237" s="483">
        <v>0</v>
      </c>
      <c r="S237" s="483">
        <v>0</v>
      </c>
      <c r="T237" s="483">
        <v>0</v>
      </c>
      <c r="U237" s="483">
        <v>0</v>
      </c>
      <c r="V237" s="483">
        <v>0</v>
      </c>
      <c r="W237" s="483">
        <v>0</v>
      </c>
      <c r="X237" s="483">
        <v>0</v>
      </c>
      <c r="Y237" s="483">
        <v>0</v>
      </c>
      <c r="Z237" s="483">
        <v>0</v>
      </c>
      <c r="AA237" s="483">
        <v>0</v>
      </c>
      <c r="AB237" s="483">
        <v>0</v>
      </c>
      <c r="AC237" s="483">
        <v>0</v>
      </c>
      <c r="AD237" s="483">
        <v>0</v>
      </c>
      <c r="AE237" s="483">
        <v>0</v>
      </c>
      <c r="AF237" s="483">
        <v>0</v>
      </c>
      <c r="AG237" s="483">
        <v>0</v>
      </c>
      <c r="AH237" s="483">
        <v>0</v>
      </c>
      <c r="AI237" s="483">
        <v>0</v>
      </c>
      <c r="AJ237" s="483">
        <v>0</v>
      </c>
      <c r="AK237" s="483">
        <v>0</v>
      </c>
      <c r="AL237" s="483">
        <v>0</v>
      </c>
      <c r="AM237" s="483">
        <v>0</v>
      </c>
      <c r="AN237" s="483">
        <v>0</v>
      </c>
      <c r="AO237" s="483">
        <v>0</v>
      </c>
      <c r="AP237" s="483">
        <v>0</v>
      </c>
      <c r="AQ237" s="483">
        <v>0</v>
      </c>
      <c r="AR237" s="483">
        <v>0</v>
      </c>
      <c r="AS237" s="483">
        <v>0</v>
      </c>
      <c r="AT237" s="483">
        <v>0</v>
      </c>
      <c r="AU237" s="483">
        <v>0</v>
      </c>
      <c r="AV237" s="483">
        <v>0</v>
      </c>
      <c r="AW237" s="483">
        <v>0</v>
      </c>
      <c r="AX237" s="483">
        <v>0</v>
      </c>
      <c r="AY237" s="483">
        <v>0</v>
      </c>
      <c r="AZ237" s="483">
        <v>0</v>
      </c>
      <c r="BA237" s="483">
        <v>0</v>
      </c>
      <c r="BB237" s="483">
        <v>0</v>
      </c>
      <c r="BC237" s="483">
        <v>0</v>
      </c>
      <c r="BD237" s="483">
        <v>0</v>
      </c>
      <c r="BE237" s="483">
        <v>0</v>
      </c>
      <c r="BF237" s="483">
        <v>0</v>
      </c>
      <c r="BG237" s="483">
        <v>0</v>
      </c>
      <c r="BH237" s="483">
        <v>0</v>
      </c>
      <c r="BI237" s="483">
        <v>0</v>
      </c>
      <c r="BJ237" s="483">
        <v>0</v>
      </c>
      <c r="BK237" s="483">
        <v>0</v>
      </c>
      <c r="BL237" s="483">
        <v>0</v>
      </c>
      <c r="BM237" s="483">
        <v>0</v>
      </c>
      <c r="BN237" s="483">
        <v>0</v>
      </c>
      <c r="BO237" s="483">
        <v>0</v>
      </c>
      <c r="BP237" s="483">
        <v>0</v>
      </c>
      <c r="BQ237" s="483">
        <v>0</v>
      </c>
      <c r="BR237" s="483">
        <v>0</v>
      </c>
      <c r="BS237" s="483">
        <v>0</v>
      </c>
      <c r="BT237" s="483">
        <v>0</v>
      </c>
      <c r="BU237" s="483">
        <v>0</v>
      </c>
      <c r="BV237" s="483">
        <v>0</v>
      </c>
      <c r="BW237" s="483">
        <v>0</v>
      </c>
      <c r="BX237" s="483">
        <v>0</v>
      </c>
      <c r="BY237" s="483">
        <v>0</v>
      </c>
      <c r="BZ237" s="483">
        <v>0</v>
      </c>
      <c r="CA237" s="483">
        <v>0</v>
      </c>
      <c r="CB237" s="483">
        <v>0</v>
      </c>
      <c r="CC237" s="483">
        <v>0</v>
      </c>
      <c r="CD237" s="483">
        <v>0</v>
      </c>
      <c r="CE237" s="483">
        <v>0</v>
      </c>
      <c r="CF237" s="483">
        <v>0</v>
      </c>
      <c r="CG237" s="483">
        <v>0</v>
      </c>
      <c r="CH237" s="483">
        <v>0</v>
      </c>
      <c r="CI237" s="483">
        <v>0</v>
      </c>
      <c r="CJ237" s="483">
        <v>0</v>
      </c>
      <c r="CK237" s="483">
        <v>0</v>
      </c>
      <c r="CL237" s="483">
        <v>0</v>
      </c>
      <c r="CM237" s="483">
        <v>0</v>
      </c>
      <c r="CN237" s="483">
        <v>0</v>
      </c>
      <c r="CO237" s="483">
        <v>0</v>
      </c>
      <c r="CP237" s="483">
        <v>0</v>
      </c>
      <c r="CQ237" s="483">
        <v>0</v>
      </c>
      <c r="CR237" s="483">
        <v>0</v>
      </c>
      <c r="CS237" s="483">
        <v>0</v>
      </c>
      <c r="CT237" s="483">
        <v>0</v>
      </c>
      <c r="CU237" s="483">
        <v>0</v>
      </c>
      <c r="CV237" s="483">
        <v>0</v>
      </c>
      <c r="CW237" s="483">
        <v>0</v>
      </c>
      <c r="CX237" s="483">
        <v>0</v>
      </c>
      <c r="CY237" s="483">
        <v>0</v>
      </c>
      <c r="CZ237" s="483">
        <v>0</v>
      </c>
      <c r="DA237" s="483">
        <v>0</v>
      </c>
      <c r="DD237" s="478">
        <f>IF(COUNT(P237:INDEX(P237:DA237,RP))&lt;&gt;RP,"Error",0)</f>
        <v>0</v>
      </c>
      <c r="DF237" s="478">
        <f t="shared" si="549"/>
        <v>0</v>
      </c>
    </row>
    <row r="238" spans="2:110" hidden="1" x14ac:dyDescent="0.35">
      <c r="B238" s="481" t="s">
        <v>856</v>
      </c>
      <c r="C238" s="474"/>
      <c r="D238" s="440"/>
      <c r="E238" s="783"/>
      <c r="F238" s="783"/>
      <c r="G238" s="784"/>
      <c r="H238" s="784"/>
      <c r="I238" s="784"/>
      <c r="J238" s="472" t="str">
        <f t="shared" si="550"/>
        <v xml:space="preserve"> </v>
      </c>
      <c r="L238" s="441"/>
      <c r="N238" s="443">
        <f t="shared" si="548"/>
        <v>0</v>
      </c>
      <c r="P238" s="483">
        <v>0</v>
      </c>
      <c r="Q238" s="483">
        <v>0</v>
      </c>
      <c r="R238" s="483">
        <v>0</v>
      </c>
      <c r="S238" s="483">
        <v>0</v>
      </c>
      <c r="T238" s="483">
        <v>0</v>
      </c>
      <c r="U238" s="483">
        <v>0</v>
      </c>
      <c r="V238" s="483">
        <v>0</v>
      </c>
      <c r="W238" s="483">
        <v>0</v>
      </c>
      <c r="X238" s="483">
        <v>0</v>
      </c>
      <c r="Y238" s="483">
        <v>0</v>
      </c>
      <c r="Z238" s="483">
        <v>0</v>
      </c>
      <c r="AA238" s="483">
        <v>0</v>
      </c>
      <c r="AB238" s="483">
        <v>0</v>
      </c>
      <c r="AC238" s="483">
        <v>0</v>
      </c>
      <c r="AD238" s="483">
        <v>0</v>
      </c>
      <c r="AE238" s="483">
        <v>0</v>
      </c>
      <c r="AF238" s="483">
        <v>0</v>
      </c>
      <c r="AG238" s="483">
        <v>0</v>
      </c>
      <c r="AH238" s="483">
        <v>0</v>
      </c>
      <c r="AI238" s="483">
        <v>0</v>
      </c>
      <c r="AJ238" s="483">
        <v>0</v>
      </c>
      <c r="AK238" s="483">
        <v>0</v>
      </c>
      <c r="AL238" s="483">
        <v>0</v>
      </c>
      <c r="AM238" s="483">
        <v>0</v>
      </c>
      <c r="AN238" s="483">
        <v>0</v>
      </c>
      <c r="AO238" s="483">
        <v>0</v>
      </c>
      <c r="AP238" s="483">
        <v>0</v>
      </c>
      <c r="AQ238" s="483">
        <v>0</v>
      </c>
      <c r="AR238" s="483">
        <v>0</v>
      </c>
      <c r="AS238" s="483">
        <v>0</v>
      </c>
      <c r="AT238" s="483">
        <v>0</v>
      </c>
      <c r="AU238" s="483">
        <v>0</v>
      </c>
      <c r="AV238" s="483">
        <v>0</v>
      </c>
      <c r="AW238" s="483">
        <v>0</v>
      </c>
      <c r="AX238" s="483">
        <v>0</v>
      </c>
      <c r="AY238" s="483">
        <v>0</v>
      </c>
      <c r="AZ238" s="483">
        <v>0</v>
      </c>
      <c r="BA238" s="483">
        <v>0</v>
      </c>
      <c r="BB238" s="483">
        <v>0</v>
      </c>
      <c r="BC238" s="483">
        <v>0</v>
      </c>
      <c r="BD238" s="483">
        <v>0</v>
      </c>
      <c r="BE238" s="483">
        <v>0</v>
      </c>
      <c r="BF238" s="483">
        <v>0</v>
      </c>
      <c r="BG238" s="483">
        <v>0</v>
      </c>
      <c r="BH238" s="483">
        <v>0</v>
      </c>
      <c r="BI238" s="483">
        <v>0</v>
      </c>
      <c r="BJ238" s="483">
        <v>0</v>
      </c>
      <c r="BK238" s="483">
        <v>0</v>
      </c>
      <c r="BL238" s="483">
        <v>0</v>
      </c>
      <c r="BM238" s="483">
        <v>0</v>
      </c>
      <c r="BN238" s="483">
        <v>0</v>
      </c>
      <c r="BO238" s="483">
        <v>0</v>
      </c>
      <c r="BP238" s="483">
        <v>0</v>
      </c>
      <c r="BQ238" s="483">
        <v>0</v>
      </c>
      <c r="BR238" s="483">
        <v>0</v>
      </c>
      <c r="BS238" s="483">
        <v>0</v>
      </c>
      <c r="BT238" s="483">
        <v>0</v>
      </c>
      <c r="BU238" s="483">
        <v>0</v>
      </c>
      <c r="BV238" s="483">
        <v>0</v>
      </c>
      <c r="BW238" s="483">
        <v>0</v>
      </c>
      <c r="BX238" s="483">
        <v>0</v>
      </c>
      <c r="BY238" s="483">
        <v>0</v>
      </c>
      <c r="BZ238" s="483">
        <v>0</v>
      </c>
      <c r="CA238" s="483">
        <v>0</v>
      </c>
      <c r="CB238" s="483">
        <v>0</v>
      </c>
      <c r="CC238" s="483">
        <v>0</v>
      </c>
      <c r="CD238" s="483">
        <v>0</v>
      </c>
      <c r="CE238" s="483">
        <v>0</v>
      </c>
      <c r="CF238" s="483">
        <v>0</v>
      </c>
      <c r="CG238" s="483">
        <v>0</v>
      </c>
      <c r="CH238" s="483">
        <v>0</v>
      </c>
      <c r="CI238" s="483">
        <v>0</v>
      </c>
      <c r="CJ238" s="483">
        <v>0</v>
      </c>
      <c r="CK238" s="483">
        <v>0</v>
      </c>
      <c r="CL238" s="483">
        <v>0</v>
      </c>
      <c r="CM238" s="483">
        <v>0</v>
      </c>
      <c r="CN238" s="483">
        <v>0</v>
      </c>
      <c r="CO238" s="483">
        <v>0</v>
      </c>
      <c r="CP238" s="483">
        <v>0</v>
      </c>
      <c r="CQ238" s="483">
        <v>0</v>
      </c>
      <c r="CR238" s="483">
        <v>0</v>
      </c>
      <c r="CS238" s="483">
        <v>0</v>
      </c>
      <c r="CT238" s="483">
        <v>0</v>
      </c>
      <c r="CU238" s="483">
        <v>0</v>
      </c>
      <c r="CV238" s="483">
        <v>0</v>
      </c>
      <c r="CW238" s="483">
        <v>0</v>
      </c>
      <c r="CX238" s="483">
        <v>0</v>
      </c>
      <c r="CY238" s="483">
        <v>0</v>
      </c>
      <c r="CZ238" s="483">
        <v>0</v>
      </c>
      <c r="DA238" s="483">
        <v>0</v>
      </c>
      <c r="DD238" s="478">
        <f>IF(COUNT(P238:INDEX(P238:DA238,RP))&lt;&gt;RP,"Error",0)</f>
        <v>0</v>
      </c>
      <c r="DF238" s="478">
        <f t="shared" si="549"/>
        <v>0</v>
      </c>
    </row>
    <row r="239" spans="2:110" hidden="1" x14ac:dyDescent="0.35">
      <c r="B239" s="481" t="s">
        <v>856</v>
      </c>
      <c r="C239" s="474"/>
      <c r="D239" s="440"/>
      <c r="E239" s="783"/>
      <c r="F239" s="783"/>
      <c r="G239" s="784"/>
      <c r="H239" s="784"/>
      <c r="I239" s="784"/>
      <c r="J239" s="472" t="str">
        <f t="shared" si="550"/>
        <v xml:space="preserve"> </v>
      </c>
      <c r="L239" s="441"/>
      <c r="N239" s="443">
        <f t="shared" si="548"/>
        <v>0</v>
      </c>
      <c r="P239" s="483">
        <v>0</v>
      </c>
      <c r="Q239" s="483">
        <v>0</v>
      </c>
      <c r="R239" s="483">
        <v>0</v>
      </c>
      <c r="S239" s="483">
        <v>0</v>
      </c>
      <c r="T239" s="483">
        <v>0</v>
      </c>
      <c r="U239" s="483">
        <v>0</v>
      </c>
      <c r="V239" s="483">
        <v>0</v>
      </c>
      <c r="W239" s="483">
        <v>0</v>
      </c>
      <c r="X239" s="483">
        <v>0</v>
      </c>
      <c r="Y239" s="483">
        <v>0</v>
      </c>
      <c r="Z239" s="483">
        <v>0</v>
      </c>
      <c r="AA239" s="483">
        <v>0</v>
      </c>
      <c r="AB239" s="483">
        <v>0</v>
      </c>
      <c r="AC239" s="483">
        <v>0</v>
      </c>
      <c r="AD239" s="483">
        <v>0</v>
      </c>
      <c r="AE239" s="483">
        <v>0</v>
      </c>
      <c r="AF239" s="483">
        <v>0</v>
      </c>
      <c r="AG239" s="483">
        <v>0</v>
      </c>
      <c r="AH239" s="483">
        <v>0</v>
      </c>
      <c r="AI239" s="483">
        <v>0</v>
      </c>
      <c r="AJ239" s="483">
        <v>0</v>
      </c>
      <c r="AK239" s="483">
        <v>0</v>
      </c>
      <c r="AL239" s="483">
        <v>0</v>
      </c>
      <c r="AM239" s="483">
        <v>0</v>
      </c>
      <c r="AN239" s="483">
        <v>0</v>
      </c>
      <c r="AO239" s="483">
        <v>0</v>
      </c>
      <c r="AP239" s="483">
        <v>0</v>
      </c>
      <c r="AQ239" s="483">
        <v>0</v>
      </c>
      <c r="AR239" s="483">
        <v>0</v>
      </c>
      <c r="AS239" s="483">
        <v>0</v>
      </c>
      <c r="AT239" s="483">
        <v>0</v>
      </c>
      <c r="AU239" s="483">
        <v>0</v>
      </c>
      <c r="AV239" s="483">
        <v>0</v>
      </c>
      <c r="AW239" s="483">
        <v>0</v>
      </c>
      <c r="AX239" s="483">
        <v>0</v>
      </c>
      <c r="AY239" s="483">
        <v>0</v>
      </c>
      <c r="AZ239" s="483">
        <v>0</v>
      </c>
      <c r="BA239" s="483">
        <v>0</v>
      </c>
      <c r="BB239" s="483">
        <v>0</v>
      </c>
      <c r="BC239" s="483">
        <v>0</v>
      </c>
      <c r="BD239" s="483">
        <v>0</v>
      </c>
      <c r="BE239" s="483">
        <v>0</v>
      </c>
      <c r="BF239" s="483">
        <v>0</v>
      </c>
      <c r="BG239" s="483">
        <v>0</v>
      </c>
      <c r="BH239" s="483">
        <v>0</v>
      </c>
      <c r="BI239" s="483">
        <v>0</v>
      </c>
      <c r="BJ239" s="483">
        <v>0</v>
      </c>
      <c r="BK239" s="483">
        <v>0</v>
      </c>
      <c r="BL239" s="483">
        <v>0</v>
      </c>
      <c r="BM239" s="483">
        <v>0</v>
      </c>
      <c r="BN239" s="483">
        <v>0</v>
      </c>
      <c r="BO239" s="483">
        <v>0</v>
      </c>
      <c r="BP239" s="483">
        <v>0</v>
      </c>
      <c r="BQ239" s="483">
        <v>0</v>
      </c>
      <c r="BR239" s="483">
        <v>0</v>
      </c>
      <c r="BS239" s="483">
        <v>0</v>
      </c>
      <c r="BT239" s="483">
        <v>0</v>
      </c>
      <c r="BU239" s="483">
        <v>0</v>
      </c>
      <c r="BV239" s="483">
        <v>0</v>
      </c>
      <c r="BW239" s="483">
        <v>0</v>
      </c>
      <c r="BX239" s="483">
        <v>0</v>
      </c>
      <c r="BY239" s="483">
        <v>0</v>
      </c>
      <c r="BZ239" s="483">
        <v>0</v>
      </c>
      <c r="CA239" s="483">
        <v>0</v>
      </c>
      <c r="CB239" s="483">
        <v>0</v>
      </c>
      <c r="CC239" s="483">
        <v>0</v>
      </c>
      <c r="CD239" s="483">
        <v>0</v>
      </c>
      <c r="CE239" s="483">
        <v>0</v>
      </c>
      <c r="CF239" s="483">
        <v>0</v>
      </c>
      <c r="CG239" s="483">
        <v>0</v>
      </c>
      <c r="CH239" s="483">
        <v>0</v>
      </c>
      <c r="CI239" s="483">
        <v>0</v>
      </c>
      <c r="CJ239" s="483">
        <v>0</v>
      </c>
      <c r="CK239" s="483">
        <v>0</v>
      </c>
      <c r="CL239" s="483">
        <v>0</v>
      </c>
      <c r="CM239" s="483">
        <v>0</v>
      </c>
      <c r="CN239" s="483">
        <v>0</v>
      </c>
      <c r="CO239" s="483">
        <v>0</v>
      </c>
      <c r="CP239" s="483">
        <v>0</v>
      </c>
      <c r="CQ239" s="483">
        <v>0</v>
      </c>
      <c r="CR239" s="483">
        <v>0</v>
      </c>
      <c r="CS239" s="483">
        <v>0</v>
      </c>
      <c r="CT239" s="483">
        <v>0</v>
      </c>
      <c r="CU239" s="483">
        <v>0</v>
      </c>
      <c r="CV239" s="483">
        <v>0</v>
      </c>
      <c r="CW239" s="483">
        <v>0</v>
      </c>
      <c r="CX239" s="483">
        <v>0</v>
      </c>
      <c r="CY239" s="483">
        <v>0</v>
      </c>
      <c r="CZ239" s="483">
        <v>0</v>
      </c>
      <c r="DA239" s="483">
        <v>0</v>
      </c>
      <c r="DD239" s="478">
        <f>IF(COUNT(P239:INDEX(P239:DA239,RP))&lt;&gt;RP,"Error",0)</f>
        <v>0</v>
      </c>
      <c r="DF239" s="478">
        <f t="shared" si="549"/>
        <v>0</v>
      </c>
    </row>
    <row r="240" spans="2:110" hidden="1" x14ac:dyDescent="0.35">
      <c r="B240" s="481" t="s">
        <v>856</v>
      </c>
      <c r="C240" s="474"/>
      <c r="D240" s="440"/>
      <c r="E240" s="783"/>
      <c r="F240" s="783"/>
      <c r="G240" s="784"/>
      <c r="H240" s="784"/>
      <c r="I240" s="784"/>
      <c r="J240" s="472" t="str">
        <f t="shared" si="550"/>
        <v xml:space="preserve"> </v>
      </c>
      <c r="L240" s="441"/>
      <c r="N240" s="443">
        <f t="shared" si="548"/>
        <v>0</v>
      </c>
      <c r="P240" s="483">
        <v>0</v>
      </c>
      <c r="Q240" s="483">
        <v>0</v>
      </c>
      <c r="R240" s="483">
        <v>0</v>
      </c>
      <c r="S240" s="483">
        <v>0</v>
      </c>
      <c r="T240" s="483">
        <v>0</v>
      </c>
      <c r="U240" s="483">
        <v>0</v>
      </c>
      <c r="V240" s="483">
        <v>0</v>
      </c>
      <c r="W240" s="483">
        <v>0</v>
      </c>
      <c r="X240" s="483">
        <v>0</v>
      </c>
      <c r="Y240" s="483">
        <v>0</v>
      </c>
      <c r="Z240" s="483">
        <v>0</v>
      </c>
      <c r="AA240" s="483">
        <v>0</v>
      </c>
      <c r="AB240" s="483">
        <v>0</v>
      </c>
      <c r="AC240" s="483">
        <v>0</v>
      </c>
      <c r="AD240" s="483">
        <v>0</v>
      </c>
      <c r="AE240" s="483">
        <v>0</v>
      </c>
      <c r="AF240" s="483">
        <v>0</v>
      </c>
      <c r="AG240" s="483">
        <v>0</v>
      </c>
      <c r="AH240" s="483">
        <v>0</v>
      </c>
      <c r="AI240" s="483">
        <v>0</v>
      </c>
      <c r="AJ240" s="483">
        <v>0</v>
      </c>
      <c r="AK240" s="483">
        <v>0</v>
      </c>
      <c r="AL240" s="483">
        <v>0</v>
      </c>
      <c r="AM240" s="483">
        <v>0</v>
      </c>
      <c r="AN240" s="483">
        <v>0</v>
      </c>
      <c r="AO240" s="483">
        <v>0</v>
      </c>
      <c r="AP240" s="483">
        <v>0</v>
      </c>
      <c r="AQ240" s="483">
        <v>0</v>
      </c>
      <c r="AR240" s="483">
        <v>0</v>
      </c>
      <c r="AS240" s="483">
        <v>0</v>
      </c>
      <c r="AT240" s="483">
        <v>0</v>
      </c>
      <c r="AU240" s="483">
        <v>0</v>
      </c>
      <c r="AV240" s="483">
        <v>0</v>
      </c>
      <c r="AW240" s="483">
        <v>0</v>
      </c>
      <c r="AX240" s="483">
        <v>0</v>
      </c>
      <c r="AY240" s="483">
        <v>0</v>
      </c>
      <c r="AZ240" s="483">
        <v>0</v>
      </c>
      <c r="BA240" s="483">
        <v>0</v>
      </c>
      <c r="BB240" s="483">
        <v>0</v>
      </c>
      <c r="BC240" s="483">
        <v>0</v>
      </c>
      <c r="BD240" s="483">
        <v>0</v>
      </c>
      <c r="BE240" s="483">
        <v>0</v>
      </c>
      <c r="BF240" s="483">
        <v>0</v>
      </c>
      <c r="BG240" s="483">
        <v>0</v>
      </c>
      <c r="BH240" s="483">
        <v>0</v>
      </c>
      <c r="BI240" s="483">
        <v>0</v>
      </c>
      <c r="BJ240" s="483">
        <v>0</v>
      </c>
      <c r="BK240" s="483">
        <v>0</v>
      </c>
      <c r="BL240" s="483">
        <v>0</v>
      </c>
      <c r="BM240" s="483">
        <v>0</v>
      </c>
      <c r="BN240" s="483">
        <v>0</v>
      </c>
      <c r="BO240" s="483">
        <v>0</v>
      </c>
      <c r="BP240" s="483">
        <v>0</v>
      </c>
      <c r="BQ240" s="483">
        <v>0</v>
      </c>
      <c r="BR240" s="483">
        <v>0</v>
      </c>
      <c r="BS240" s="483">
        <v>0</v>
      </c>
      <c r="BT240" s="483">
        <v>0</v>
      </c>
      <c r="BU240" s="483">
        <v>0</v>
      </c>
      <c r="BV240" s="483">
        <v>0</v>
      </c>
      <c r="BW240" s="483">
        <v>0</v>
      </c>
      <c r="BX240" s="483">
        <v>0</v>
      </c>
      <c r="BY240" s="483">
        <v>0</v>
      </c>
      <c r="BZ240" s="483">
        <v>0</v>
      </c>
      <c r="CA240" s="483">
        <v>0</v>
      </c>
      <c r="CB240" s="483">
        <v>0</v>
      </c>
      <c r="CC240" s="483">
        <v>0</v>
      </c>
      <c r="CD240" s="483">
        <v>0</v>
      </c>
      <c r="CE240" s="483">
        <v>0</v>
      </c>
      <c r="CF240" s="483">
        <v>0</v>
      </c>
      <c r="CG240" s="483">
        <v>0</v>
      </c>
      <c r="CH240" s="483">
        <v>0</v>
      </c>
      <c r="CI240" s="483">
        <v>0</v>
      </c>
      <c r="CJ240" s="483">
        <v>0</v>
      </c>
      <c r="CK240" s="483">
        <v>0</v>
      </c>
      <c r="CL240" s="483">
        <v>0</v>
      </c>
      <c r="CM240" s="483">
        <v>0</v>
      </c>
      <c r="CN240" s="483">
        <v>0</v>
      </c>
      <c r="CO240" s="483">
        <v>0</v>
      </c>
      <c r="CP240" s="483">
        <v>0</v>
      </c>
      <c r="CQ240" s="483">
        <v>0</v>
      </c>
      <c r="CR240" s="483">
        <v>0</v>
      </c>
      <c r="CS240" s="483">
        <v>0</v>
      </c>
      <c r="CT240" s="483">
        <v>0</v>
      </c>
      <c r="CU240" s="483">
        <v>0</v>
      </c>
      <c r="CV240" s="483">
        <v>0</v>
      </c>
      <c r="CW240" s="483">
        <v>0</v>
      </c>
      <c r="CX240" s="483">
        <v>0</v>
      </c>
      <c r="CY240" s="483">
        <v>0</v>
      </c>
      <c r="CZ240" s="483">
        <v>0</v>
      </c>
      <c r="DA240" s="483">
        <v>0</v>
      </c>
      <c r="DD240" s="478">
        <f>IF(COUNT(P240:INDEX(P240:DA240,RP))&lt;&gt;RP,"Error",0)</f>
        <v>0</v>
      </c>
      <c r="DF240" s="478">
        <f t="shared" si="549"/>
        <v>0</v>
      </c>
    </row>
    <row r="241" spans="1:110" hidden="1" x14ac:dyDescent="0.35">
      <c r="D241" s="440"/>
      <c r="E241" s="441"/>
      <c r="F241" s="441"/>
      <c r="H241" s="444"/>
      <c r="L241" s="441"/>
    </row>
    <row r="242" spans="1:110" hidden="1" x14ac:dyDescent="0.35">
      <c r="D242" s="440"/>
      <c r="E242" s="441"/>
      <c r="F242" s="441"/>
      <c r="H242" s="444"/>
      <c r="L242" s="441"/>
    </row>
    <row r="243" spans="1:110" hidden="1" x14ac:dyDescent="0.35">
      <c r="D243" s="440"/>
      <c r="M243" s="680" t="s">
        <v>2</v>
      </c>
      <c r="N243" s="681"/>
    </row>
    <row r="244" spans="1:110" ht="14.5" hidden="1" customHeight="1" x14ac:dyDescent="0.35">
      <c r="D244" s="440"/>
      <c r="I244" s="700" t="s">
        <v>147</v>
      </c>
      <c r="J244" s="700"/>
      <c r="K244" s="700"/>
      <c r="L244" s="700"/>
      <c r="M244" s="187" t="s">
        <v>3</v>
      </c>
      <c r="N244" s="187" t="s">
        <v>4</v>
      </c>
    </row>
    <row r="245" spans="1:110" hidden="1" x14ac:dyDescent="0.35">
      <c r="D245" s="440"/>
      <c r="I245" s="782" t="str">
        <f>'D2'!J71</f>
        <v xml:space="preserve">Time savings passengers </v>
      </c>
      <c r="J245" s="782"/>
      <c r="K245" s="782"/>
      <c r="L245" s="782"/>
      <c r="M245" s="585">
        <f>NPV(G.Asm!$F$40,P245:INDEX(P245:DA245,RP))</f>
        <v>0</v>
      </c>
      <c r="N245" s="585">
        <f ca="1">SUMIF($P$229:$CZT$229,"&lt;="&amp;RP,P245:DA245)</f>
        <v>0</v>
      </c>
      <c r="P245" s="583">
        <f>IF($G231="Freight",0,$N231*P231)+IF($G232="freight",0,$N232*P232)+IF($G233="freight",0,$N233*P233)+IF($G234="freight",0,$N234*P234)+IF($G235="freight",0,$N235*P235)+IF($G236="freight",0,$N236*P236)+IF($G237="freight",0,$N237*P237)+IF($G238="freight",0,$N238*P238)+IF($G239="freight",0,$N239*P239)+IF($G240="freight",0,$N240*P240)</f>
        <v>0</v>
      </c>
      <c r="Q245" s="583">
        <f t="shared" ref="Q245:CB245" si="551">IF($G231="Freight",0,$N231*Q231)+IF($G232="freight",0,$N232*Q232)+IF($G233="freight",0,$N233*Q233)+IF($G234="freight",0,$N234*Q234)+IF($G235="freight",0,$N235*Q235)+IF($G236="freight",0,$N236*Q236)+IF($G237="freight",0,$N237*Q237)+IF($G238="freight",0,$N238*Q238)+IF($G239="freight",0,$N239*Q239)+IF($G240="freight",0,$N240*Q240)</f>
        <v>0</v>
      </c>
      <c r="R245" s="583">
        <f t="shared" si="551"/>
        <v>0</v>
      </c>
      <c r="S245" s="583">
        <f t="shared" si="551"/>
        <v>0</v>
      </c>
      <c r="T245" s="583">
        <f t="shared" si="551"/>
        <v>0</v>
      </c>
      <c r="U245" s="583">
        <f t="shared" si="551"/>
        <v>0</v>
      </c>
      <c r="V245" s="583">
        <f t="shared" si="551"/>
        <v>0</v>
      </c>
      <c r="W245" s="583">
        <f t="shared" si="551"/>
        <v>0</v>
      </c>
      <c r="X245" s="583">
        <f t="shared" si="551"/>
        <v>0</v>
      </c>
      <c r="Y245" s="583">
        <f t="shared" si="551"/>
        <v>0</v>
      </c>
      <c r="Z245" s="583">
        <f t="shared" si="551"/>
        <v>0</v>
      </c>
      <c r="AA245" s="583">
        <f t="shared" si="551"/>
        <v>0</v>
      </c>
      <c r="AB245" s="583">
        <f t="shared" si="551"/>
        <v>0</v>
      </c>
      <c r="AC245" s="583">
        <f t="shared" si="551"/>
        <v>0</v>
      </c>
      <c r="AD245" s="583">
        <f t="shared" si="551"/>
        <v>0</v>
      </c>
      <c r="AE245" s="583">
        <f t="shared" si="551"/>
        <v>0</v>
      </c>
      <c r="AF245" s="583">
        <f t="shared" si="551"/>
        <v>0</v>
      </c>
      <c r="AG245" s="583">
        <f t="shared" si="551"/>
        <v>0</v>
      </c>
      <c r="AH245" s="583">
        <f t="shared" si="551"/>
        <v>0</v>
      </c>
      <c r="AI245" s="583">
        <f t="shared" si="551"/>
        <v>0</v>
      </c>
      <c r="AJ245" s="583">
        <f t="shared" si="551"/>
        <v>0</v>
      </c>
      <c r="AK245" s="583">
        <f t="shared" si="551"/>
        <v>0</v>
      </c>
      <c r="AL245" s="583">
        <f t="shared" si="551"/>
        <v>0</v>
      </c>
      <c r="AM245" s="583">
        <f t="shared" si="551"/>
        <v>0</v>
      </c>
      <c r="AN245" s="583">
        <f t="shared" si="551"/>
        <v>0</v>
      </c>
      <c r="AO245" s="583">
        <f t="shared" si="551"/>
        <v>0</v>
      </c>
      <c r="AP245" s="583">
        <f t="shared" si="551"/>
        <v>0</v>
      </c>
      <c r="AQ245" s="583">
        <f t="shared" si="551"/>
        <v>0</v>
      </c>
      <c r="AR245" s="583">
        <f t="shared" si="551"/>
        <v>0</v>
      </c>
      <c r="AS245" s="583">
        <f t="shared" si="551"/>
        <v>0</v>
      </c>
      <c r="AT245" s="583">
        <f t="shared" si="551"/>
        <v>0</v>
      </c>
      <c r="AU245" s="583">
        <f t="shared" si="551"/>
        <v>0</v>
      </c>
      <c r="AV245" s="583">
        <f t="shared" si="551"/>
        <v>0</v>
      </c>
      <c r="AW245" s="583">
        <f t="shared" si="551"/>
        <v>0</v>
      </c>
      <c r="AX245" s="583">
        <f t="shared" si="551"/>
        <v>0</v>
      </c>
      <c r="AY245" s="583">
        <f t="shared" si="551"/>
        <v>0</v>
      </c>
      <c r="AZ245" s="583">
        <f t="shared" si="551"/>
        <v>0</v>
      </c>
      <c r="BA245" s="583">
        <f t="shared" si="551"/>
        <v>0</v>
      </c>
      <c r="BB245" s="583">
        <f t="shared" si="551"/>
        <v>0</v>
      </c>
      <c r="BC245" s="583">
        <f t="shared" si="551"/>
        <v>0</v>
      </c>
      <c r="BD245" s="583">
        <f t="shared" si="551"/>
        <v>0</v>
      </c>
      <c r="BE245" s="583">
        <f t="shared" si="551"/>
        <v>0</v>
      </c>
      <c r="BF245" s="583">
        <f t="shared" si="551"/>
        <v>0</v>
      </c>
      <c r="BG245" s="583">
        <f t="shared" si="551"/>
        <v>0</v>
      </c>
      <c r="BH245" s="583">
        <f t="shared" si="551"/>
        <v>0</v>
      </c>
      <c r="BI245" s="583">
        <f t="shared" si="551"/>
        <v>0</v>
      </c>
      <c r="BJ245" s="583">
        <f t="shared" si="551"/>
        <v>0</v>
      </c>
      <c r="BK245" s="583">
        <f t="shared" si="551"/>
        <v>0</v>
      </c>
      <c r="BL245" s="583">
        <f t="shared" si="551"/>
        <v>0</v>
      </c>
      <c r="BM245" s="583">
        <f t="shared" si="551"/>
        <v>0</v>
      </c>
      <c r="BN245" s="583">
        <f t="shared" si="551"/>
        <v>0</v>
      </c>
      <c r="BO245" s="583">
        <f t="shared" si="551"/>
        <v>0</v>
      </c>
      <c r="BP245" s="583">
        <f t="shared" si="551"/>
        <v>0</v>
      </c>
      <c r="BQ245" s="583">
        <f t="shared" si="551"/>
        <v>0</v>
      </c>
      <c r="BR245" s="583">
        <f t="shared" si="551"/>
        <v>0</v>
      </c>
      <c r="BS245" s="583">
        <f t="shared" si="551"/>
        <v>0</v>
      </c>
      <c r="BT245" s="583">
        <f t="shared" si="551"/>
        <v>0</v>
      </c>
      <c r="BU245" s="583">
        <f t="shared" si="551"/>
        <v>0</v>
      </c>
      <c r="BV245" s="583">
        <f t="shared" si="551"/>
        <v>0</v>
      </c>
      <c r="BW245" s="583">
        <f t="shared" si="551"/>
        <v>0</v>
      </c>
      <c r="BX245" s="583">
        <f t="shared" si="551"/>
        <v>0</v>
      </c>
      <c r="BY245" s="583">
        <f t="shared" si="551"/>
        <v>0</v>
      </c>
      <c r="BZ245" s="583">
        <f t="shared" si="551"/>
        <v>0</v>
      </c>
      <c r="CA245" s="583">
        <f t="shared" si="551"/>
        <v>0</v>
      </c>
      <c r="CB245" s="583">
        <f t="shared" si="551"/>
        <v>0</v>
      </c>
      <c r="CC245" s="583">
        <f t="shared" ref="CC245:DA245" si="552">IF($G231="Freight",0,$N231*CC231)+IF($G232="freight",0,$N232*CC232)+IF($G233="freight",0,$N233*CC233)+IF($G234="freight",0,$N234*CC234)+IF($G235="freight",0,$N235*CC235)+IF($G236="freight",0,$N236*CC236)+IF($G237="freight",0,$N237*CC237)+IF($G238="freight",0,$N238*CC238)+IF($G239="freight",0,$N239*CC239)+IF($G240="freight",0,$N240*CC240)</f>
        <v>0</v>
      </c>
      <c r="CD245" s="583">
        <f t="shared" si="552"/>
        <v>0</v>
      </c>
      <c r="CE245" s="583">
        <f t="shared" si="552"/>
        <v>0</v>
      </c>
      <c r="CF245" s="583">
        <f t="shared" si="552"/>
        <v>0</v>
      </c>
      <c r="CG245" s="583">
        <f t="shared" si="552"/>
        <v>0</v>
      </c>
      <c r="CH245" s="583">
        <f t="shared" si="552"/>
        <v>0</v>
      </c>
      <c r="CI245" s="583">
        <f t="shared" si="552"/>
        <v>0</v>
      </c>
      <c r="CJ245" s="583">
        <f t="shared" si="552"/>
        <v>0</v>
      </c>
      <c r="CK245" s="583">
        <f t="shared" si="552"/>
        <v>0</v>
      </c>
      <c r="CL245" s="583">
        <f t="shared" si="552"/>
        <v>0</v>
      </c>
      <c r="CM245" s="583">
        <f t="shared" si="552"/>
        <v>0</v>
      </c>
      <c r="CN245" s="583">
        <f t="shared" si="552"/>
        <v>0</v>
      </c>
      <c r="CO245" s="583">
        <f t="shared" si="552"/>
        <v>0</v>
      </c>
      <c r="CP245" s="583">
        <f t="shared" si="552"/>
        <v>0</v>
      </c>
      <c r="CQ245" s="583">
        <f t="shared" si="552"/>
        <v>0</v>
      </c>
      <c r="CR245" s="583">
        <f t="shared" si="552"/>
        <v>0</v>
      </c>
      <c r="CS245" s="583">
        <f t="shared" si="552"/>
        <v>0</v>
      </c>
      <c r="CT245" s="583">
        <f t="shared" si="552"/>
        <v>0</v>
      </c>
      <c r="CU245" s="583">
        <f t="shared" si="552"/>
        <v>0</v>
      </c>
      <c r="CV245" s="583">
        <f t="shared" si="552"/>
        <v>0</v>
      </c>
      <c r="CW245" s="583">
        <f t="shared" si="552"/>
        <v>0</v>
      </c>
      <c r="CX245" s="583">
        <f t="shared" si="552"/>
        <v>0</v>
      </c>
      <c r="CY245" s="583">
        <f t="shared" si="552"/>
        <v>0</v>
      </c>
      <c r="CZ245" s="583">
        <f t="shared" si="552"/>
        <v>0</v>
      </c>
      <c r="DA245" s="583">
        <f t="shared" si="552"/>
        <v>0</v>
      </c>
    </row>
    <row r="246" spans="1:110" hidden="1" x14ac:dyDescent="0.35">
      <c r="D246" s="440"/>
      <c r="I246" s="782" t="str">
        <f>'D2'!J72</f>
        <v xml:space="preserve">Time savings freight </v>
      </c>
      <c r="J246" s="782"/>
      <c r="K246" s="782"/>
      <c r="L246" s="782"/>
      <c r="M246" s="585">
        <f>NPV(G.Asm!$F$40,P246:INDEX(P246:DA246,RP))</f>
        <v>0</v>
      </c>
      <c r="N246" s="585">
        <f ca="1">SUMIF($P$229:$CZT$229,"&lt;="&amp;RP,P246:DA246)</f>
        <v>0</v>
      </c>
      <c r="P246" s="583">
        <f>IF($G231="freight",IF(ISNUMBER($N231),$N231*P231,0),0)+IF($G232="freight",IF(ISNUMBER($N232),$N232*P232,0),0)+IF($G233="freight",IF(ISNUMBER($N233),$N233*P233,0),0)+IF($G234="freight",IF(ISNUMBER($N234),$N234*P234,0),0)+IF($G235="freight",IF(ISNUMBER($N235),$N235*P235,0),0)+IF($G236="freight",IF(ISNUMBER($N236),$N236*P236,0),0)+IF($G237="freight",IF(ISNUMBER($N237),$N237*P237,0),0)+IF($G238="freight",IF(ISNUMBER($N238),$N238*P238,0),0)+IF($G239="freight",IF(ISNUMBER($N239),$N239*P239,0),0)+IF($G240="freight",IF(ISNUMBER($N240),$N240*P240,0),0)</f>
        <v>0</v>
      </c>
      <c r="Q246" s="583">
        <f t="shared" ref="Q246:CB246" si="553">IF($G231="freight",IF(ISNUMBER($N231),$N231*Q231,0),0)+IF($G232="freight",IF(ISNUMBER($N232),$N232*Q232,0),0)+IF($G233="freight",IF(ISNUMBER($N233),$N233*Q233,0),0)+IF($G234="freight",IF(ISNUMBER($N234),$N234*Q234,0),0)+IF($G235="freight",IF(ISNUMBER($N235),$N235*Q235,0),0)+IF($G236="freight",IF(ISNUMBER($N236),$N236*Q236,0),0)+IF($G237="freight",IF(ISNUMBER($N237),$N237*Q237,0),0)+IF($G238="freight",IF(ISNUMBER($N238),$N238*Q238,0),0)+IF($G239="freight",IF(ISNUMBER($N239),$N239*Q239,0),0)+IF($G240="freight",IF(ISNUMBER($N240),$N240*Q240,0),0)</f>
        <v>0</v>
      </c>
      <c r="R246" s="583">
        <f t="shared" si="553"/>
        <v>0</v>
      </c>
      <c r="S246" s="583">
        <f t="shared" si="553"/>
        <v>0</v>
      </c>
      <c r="T246" s="583">
        <f t="shared" si="553"/>
        <v>0</v>
      </c>
      <c r="U246" s="583">
        <f t="shared" si="553"/>
        <v>0</v>
      </c>
      <c r="V246" s="583">
        <f t="shared" si="553"/>
        <v>0</v>
      </c>
      <c r="W246" s="583">
        <f t="shared" si="553"/>
        <v>0</v>
      </c>
      <c r="X246" s="583">
        <f t="shared" si="553"/>
        <v>0</v>
      </c>
      <c r="Y246" s="583">
        <f t="shared" si="553"/>
        <v>0</v>
      </c>
      <c r="Z246" s="583">
        <f t="shared" si="553"/>
        <v>0</v>
      </c>
      <c r="AA246" s="583">
        <f t="shared" si="553"/>
        <v>0</v>
      </c>
      <c r="AB246" s="583">
        <f t="shared" si="553"/>
        <v>0</v>
      </c>
      <c r="AC246" s="583">
        <f t="shared" si="553"/>
        <v>0</v>
      </c>
      <c r="AD246" s="583">
        <f t="shared" si="553"/>
        <v>0</v>
      </c>
      <c r="AE246" s="583">
        <f t="shared" si="553"/>
        <v>0</v>
      </c>
      <c r="AF246" s="583">
        <f t="shared" si="553"/>
        <v>0</v>
      </c>
      <c r="AG246" s="583">
        <f t="shared" si="553"/>
        <v>0</v>
      </c>
      <c r="AH246" s="583">
        <f t="shared" si="553"/>
        <v>0</v>
      </c>
      <c r="AI246" s="583">
        <f t="shared" si="553"/>
        <v>0</v>
      </c>
      <c r="AJ246" s="583">
        <f t="shared" si="553"/>
        <v>0</v>
      </c>
      <c r="AK246" s="583">
        <f t="shared" si="553"/>
        <v>0</v>
      </c>
      <c r="AL246" s="583">
        <f t="shared" si="553"/>
        <v>0</v>
      </c>
      <c r="AM246" s="583">
        <f t="shared" si="553"/>
        <v>0</v>
      </c>
      <c r="AN246" s="583">
        <f t="shared" si="553"/>
        <v>0</v>
      </c>
      <c r="AO246" s="583">
        <f t="shared" si="553"/>
        <v>0</v>
      </c>
      <c r="AP246" s="583">
        <f t="shared" si="553"/>
        <v>0</v>
      </c>
      <c r="AQ246" s="583">
        <f t="shared" si="553"/>
        <v>0</v>
      </c>
      <c r="AR246" s="583">
        <f t="shared" si="553"/>
        <v>0</v>
      </c>
      <c r="AS246" s="583">
        <f t="shared" si="553"/>
        <v>0</v>
      </c>
      <c r="AT246" s="583">
        <f t="shared" si="553"/>
        <v>0</v>
      </c>
      <c r="AU246" s="583">
        <f t="shared" si="553"/>
        <v>0</v>
      </c>
      <c r="AV246" s="583">
        <f t="shared" si="553"/>
        <v>0</v>
      </c>
      <c r="AW246" s="583">
        <f t="shared" si="553"/>
        <v>0</v>
      </c>
      <c r="AX246" s="583">
        <f t="shared" si="553"/>
        <v>0</v>
      </c>
      <c r="AY246" s="583">
        <f t="shared" si="553"/>
        <v>0</v>
      </c>
      <c r="AZ246" s="583">
        <f t="shared" si="553"/>
        <v>0</v>
      </c>
      <c r="BA246" s="583">
        <f t="shared" si="553"/>
        <v>0</v>
      </c>
      <c r="BB246" s="583">
        <f t="shared" si="553"/>
        <v>0</v>
      </c>
      <c r="BC246" s="583">
        <f t="shared" si="553"/>
        <v>0</v>
      </c>
      <c r="BD246" s="583">
        <f t="shared" si="553"/>
        <v>0</v>
      </c>
      <c r="BE246" s="583">
        <f t="shared" si="553"/>
        <v>0</v>
      </c>
      <c r="BF246" s="583">
        <f t="shared" si="553"/>
        <v>0</v>
      </c>
      <c r="BG246" s="583">
        <f t="shared" si="553"/>
        <v>0</v>
      </c>
      <c r="BH246" s="583">
        <f t="shared" si="553"/>
        <v>0</v>
      </c>
      <c r="BI246" s="583">
        <f t="shared" si="553"/>
        <v>0</v>
      </c>
      <c r="BJ246" s="583">
        <f t="shared" si="553"/>
        <v>0</v>
      </c>
      <c r="BK246" s="583">
        <f t="shared" si="553"/>
        <v>0</v>
      </c>
      <c r="BL246" s="583">
        <f t="shared" si="553"/>
        <v>0</v>
      </c>
      <c r="BM246" s="583">
        <f t="shared" si="553"/>
        <v>0</v>
      </c>
      <c r="BN246" s="583">
        <f t="shared" si="553"/>
        <v>0</v>
      </c>
      <c r="BO246" s="583">
        <f t="shared" si="553"/>
        <v>0</v>
      </c>
      <c r="BP246" s="583">
        <f t="shared" si="553"/>
        <v>0</v>
      </c>
      <c r="BQ246" s="583">
        <f t="shared" si="553"/>
        <v>0</v>
      </c>
      <c r="BR246" s="583">
        <f t="shared" si="553"/>
        <v>0</v>
      </c>
      <c r="BS246" s="583">
        <f t="shared" si="553"/>
        <v>0</v>
      </c>
      <c r="BT246" s="583">
        <f t="shared" si="553"/>
        <v>0</v>
      </c>
      <c r="BU246" s="583">
        <f t="shared" si="553"/>
        <v>0</v>
      </c>
      <c r="BV246" s="583">
        <f t="shared" si="553"/>
        <v>0</v>
      </c>
      <c r="BW246" s="583">
        <f t="shared" si="553"/>
        <v>0</v>
      </c>
      <c r="BX246" s="583">
        <f t="shared" si="553"/>
        <v>0</v>
      </c>
      <c r="BY246" s="583">
        <f t="shared" si="553"/>
        <v>0</v>
      </c>
      <c r="BZ246" s="583">
        <f t="shared" si="553"/>
        <v>0</v>
      </c>
      <c r="CA246" s="583">
        <f t="shared" si="553"/>
        <v>0</v>
      </c>
      <c r="CB246" s="583">
        <f t="shared" si="553"/>
        <v>0</v>
      </c>
      <c r="CC246" s="583">
        <f t="shared" ref="CC246:DA246" si="554">IF($G231="freight",IF(ISNUMBER($N231),$N231*CC231,0),0)+IF($G232="freight",IF(ISNUMBER($N232),$N232*CC232,0),0)+IF($G233="freight",IF(ISNUMBER($N233),$N233*CC233,0),0)+IF($G234="freight",IF(ISNUMBER($N234),$N234*CC234,0),0)+IF($G235="freight",IF(ISNUMBER($N235),$N235*CC235,0),0)+IF($G236="freight",IF(ISNUMBER($N236),$N236*CC236,0),0)+IF($G237="freight",IF(ISNUMBER($N237),$N237*CC237,0),0)+IF($G238="freight",IF(ISNUMBER($N238),$N238*CC238,0),0)+IF($G239="freight",IF(ISNUMBER($N239),$N239*CC239,0),0)+IF($G240="freight",IF(ISNUMBER($N240),$N240*CC240,0),0)</f>
        <v>0</v>
      </c>
      <c r="CD246" s="583">
        <f t="shared" si="554"/>
        <v>0</v>
      </c>
      <c r="CE246" s="583">
        <f t="shared" si="554"/>
        <v>0</v>
      </c>
      <c r="CF246" s="583">
        <f t="shared" si="554"/>
        <v>0</v>
      </c>
      <c r="CG246" s="583">
        <f t="shared" si="554"/>
        <v>0</v>
      </c>
      <c r="CH246" s="583">
        <f t="shared" si="554"/>
        <v>0</v>
      </c>
      <c r="CI246" s="583">
        <f t="shared" si="554"/>
        <v>0</v>
      </c>
      <c r="CJ246" s="583">
        <f t="shared" si="554"/>
        <v>0</v>
      </c>
      <c r="CK246" s="583">
        <f t="shared" si="554"/>
        <v>0</v>
      </c>
      <c r="CL246" s="583">
        <f t="shared" si="554"/>
        <v>0</v>
      </c>
      <c r="CM246" s="583">
        <f t="shared" si="554"/>
        <v>0</v>
      </c>
      <c r="CN246" s="583">
        <f t="shared" si="554"/>
        <v>0</v>
      </c>
      <c r="CO246" s="583">
        <f t="shared" si="554"/>
        <v>0</v>
      </c>
      <c r="CP246" s="583">
        <f t="shared" si="554"/>
        <v>0</v>
      </c>
      <c r="CQ246" s="583">
        <f t="shared" si="554"/>
        <v>0</v>
      </c>
      <c r="CR246" s="583">
        <f t="shared" si="554"/>
        <v>0</v>
      </c>
      <c r="CS246" s="583">
        <f t="shared" si="554"/>
        <v>0</v>
      </c>
      <c r="CT246" s="583">
        <f t="shared" si="554"/>
        <v>0</v>
      </c>
      <c r="CU246" s="583">
        <f t="shared" si="554"/>
        <v>0</v>
      </c>
      <c r="CV246" s="583">
        <f t="shared" si="554"/>
        <v>0</v>
      </c>
      <c r="CW246" s="583">
        <f t="shared" si="554"/>
        <v>0</v>
      </c>
      <c r="CX246" s="583">
        <f t="shared" si="554"/>
        <v>0</v>
      </c>
      <c r="CY246" s="583">
        <f t="shared" si="554"/>
        <v>0</v>
      </c>
      <c r="CZ246" s="583">
        <f t="shared" si="554"/>
        <v>0</v>
      </c>
      <c r="DA246" s="583">
        <f t="shared" si="554"/>
        <v>0</v>
      </c>
    </row>
    <row r="247" spans="1:110" s="475" customFormat="1" ht="15" hidden="1" thickBot="1" x14ac:dyDescent="0.4">
      <c r="A247" s="445"/>
      <c r="B247" s="445"/>
      <c r="C247" s="445"/>
      <c r="D247" s="446"/>
      <c r="E247" s="447"/>
      <c r="F247" s="445"/>
      <c r="G247" s="445"/>
      <c r="H247" s="445"/>
      <c r="I247" s="445"/>
      <c r="J247" s="445"/>
      <c r="K247" s="445"/>
      <c r="L247" s="448"/>
      <c r="M247" s="448"/>
      <c r="N247" s="448"/>
      <c r="O247" s="449"/>
      <c r="P247" s="449"/>
      <c r="Q247" s="445"/>
      <c r="R247" s="450"/>
      <c r="S247" s="450"/>
      <c r="T247" s="450"/>
      <c r="U247" s="450"/>
      <c r="V247" s="450"/>
      <c r="W247" s="450"/>
      <c r="X247" s="450"/>
      <c r="Y247" s="450"/>
      <c r="Z247" s="450"/>
      <c r="AA247" s="450"/>
      <c r="AB247" s="450"/>
      <c r="AC247" s="450"/>
      <c r="AD247" s="450"/>
      <c r="AE247" s="450"/>
      <c r="AF247" s="450"/>
      <c r="AG247" s="450"/>
      <c r="AH247" s="450"/>
      <c r="AI247" s="450"/>
      <c r="AJ247" s="450"/>
      <c r="AK247" s="450"/>
      <c r="AL247" s="450"/>
      <c r="AM247" s="450"/>
      <c r="AN247" s="450"/>
      <c r="AO247" s="450"/>
      <c r="AP247" s="450"/>
      <c r="AQ247" s="450"/>
      <c r="AR247" s="450"/>
      <c r="AS247" s="450"/>
      <c r="AT247" s="450"/>
      <c r="AU247" s="450"/>
      <c r="AV247" s="450"/>
      <c r="AW247" s="450"/>
      <c r="AX247" s="450"/>
      <c r="AY247" s="450"/>
      <c r="AZ247" s="450"/>
      <c r="BA247" s="450"/>
      <c r="BB247" s="450"/>
      <c r="BC247" s="450"/>
      <c r="BD247" s="450"/>
      <c r="BE247" s="450"/>
      <c r="BF247" s="450"/>
      <c r="BG247" s="450"/>
      <c r="BH247" s="450"/>
      <c r="BI247" s="450"/>
      <c r="BJ247" s="450"/>
      <c r="BK247" s="450"/>
      <c r="BL247" s="450"/>
      <c r="BM247" s="450"/>
      <c r="BN247" s="450"/>
      <c r="BO247" s="450"/>
      <c r="BP247" s="450"/>
      <c r="BQ247" s="450"/>
      <c r="BR247" s="450"/>
      <c r="BS247" s="450"/>
      <c r="BT247" s="450"/>
      <c r="BU247" s="450"/>
      <c r="BV247" s="450"/>
      <c r="BW247" s="450"/>
      <c r="BX247" s="450"/>
      <c r="BY247" s="450"/>
      <c r="BZ247" s="450"/>
      <c r="CA247" s="450"/>
      <c r="CB247" s="450"/>
      <c r="CC247" s="450"/>
      <c r="CD247" s="450"/>
      <c r="CE247" s="450"/>
      <c r="CF247" s="450"/>
      <c r="CG247" s="450"/>
      <c r="CH247" s="450"/>
      <c r="CI247" s="450"/>
      <c r="CJ247" s="450"/>
      <c r="CK247" s="450"/>
      <c r="CL247" s="450"/>
      <c r="CM247" s="450"/>
      <c r="CN247" s="450"/>
      <c r="CO247" s="450"/>
      <c r="CP247" s="450"/>
      <c r="CQ247" s="450"/>
      <c r="CR247" s="450"/>
      <c r="CS247" s="450"/>
      <c r="CT247" s="450"/>
      <c r="CU247" s="450"/>
      <c r="CV247" s="450"/>
      <c r="CW247" s="450"/>
      <c r="CX247" s="450"/>
      <c r="CY247" s="450"/>
      <c r="CZ247" s="450"/>
      <c r="DA247" s="450"/>
      <c r="DB247" s="450"/>
      <c r="DC247" s="450"/>
    </row>
    <row r="248" spans="1:110" hidden="1" x14ac:dyDescent="0.35">
      <c r="D248" s="440"/>
      <c r="E248" s="441"/>
      <c r="L248" s="451"/>
      <c r="M248" s="451"/>
      <c r="N248" s="451"/>
      <c r="O248" s="452"/>
      <c r="P248" s="452"/>
    </row>
    <row r="249" spans="1:110" hidden="1" x14ac:dyDescent="0.35"/>
    <row r="250" spans="1:110" ht="23.5" hidden="1" x14ac:dyDescent="0.55000000000000004">
      <c r="C250" s="437" t="s">
        <v>100</v>
      </c>
      <c r="E250" s="679" t="str">
        <f>IF(DD254&gt;0,DD253,IF(DF254&gt;0,DF253,""))</f>
        <v/>
      </c>
      <c r="F250" s="679"/>
      <c r="G250" s="780"/>
      <c r="H250" s="780"/>
      <c r="I250" s="780"/>
    </row>
    <row r="251" spans="1:110" hidden="1" x14ac:dyDescent="0.35">
      <c r="C251" s="438" t="str">
        <f>"'"&amp;G.Asm!F31&amp;"'"</f>
        <v>'Text'</v>
      </c>
      <c r="E251" s="679"/>
      <c r="F251" s="679"/>
      <c r="G251" s="780"/>
      <c r="H251" s="780"/>
      <c r="I251" s="780"/>
    </row>
    <row r="252" spans="1:110" hidden="1" x14ac:dyDescent="0.35">
      <c r="DD252" s="404" t="str">
        <f>$DD$7</f>
        <v>Zero value checking</v>
      </c>
      <c r="DF252" s="404" t="str">
        <f>$DF$7</f>
        <v>Row completion checking</v>
      </c>
    </row>
    <row r="253" spans="1:110" ht="15.5" hidden="1" x14ac:dyDescent="0.35">
      <c r="C253" s="439" t="s">
        <v>852</v>
      </c>
      <c r="D253" s="440"/>
      <c r="K253" s="785" t="s">
        <v>493</v>
      </c>
      <c r="L253" s="785" t="s">
        <v>494</v>
      </c>
      <c r="M253" s="785" t="s">
        <v>105</v>
      </c>
      <c r="N253" s="785" t="s">
        <v>495</v>
      </c>
      <c r="P253" s="188">
        <v>1</v>
      </c>
      <c r="Q253" s="188">
        <v>2</v>
      </c>
      <c r="R253" s="188">
        <v>3</v>
      </c>
      <c r="S253" s="188">
        <v>4</v>
      </c>
      <c r="T253" s="188">
        <v>5</v>
      </c>
      <c r="U253" s="188">
        <v>6</v>
      </c>
      <c r="V253" s="188">
        <v>7</v>
      </c>
      <c r="W253" s="188">
        <v>8</v>
      </c>
      <c r="X253" s="188">
        <v>9</v>
      </c>
      <c r="Y253" s="188">
        <v>10</v>
      </c>
      <c r="Z253" s="188">
        <v>11</v>
      </c>
      <c r="AA253" s="188">
        <v>12</v>
      </c>
      <c r="AB253" s="188">
        <v>13</v>
      </c>
      <c r="AC253" s="188">
        <v>14</v>
      </c>
      <c r="AD253" s="188">
        <v>15</v>
      </c>
      <c r="AE253" s="188">
        <v>16</v>
      </c>
      <c r="AF253" s="188">
        <v>17</v>
      </c>
      <c r="AG253" s="188">
        <v>18</v>
      </c>
      <c r="AH253" s="188">
        <v>19</v>
      </c>
      <c r="AI253" s="188">
        <v>20</v>
      </c>
      <c r="AJ253" s="188">
        <v>21</v>
      </c>
      <c r="AK253" s="188">
        <v>22</v>
      </c>
      <c r="AL253" s="188">
        <v>23</v>
      </c>
      <c r="AM253" s="188">
        <v>24</v>
      </c>
      <c r="AN253" s="188">
        <v>25</v>
      </c>
      <c r="AO253" s="188">
        <v>26</v>
      </c>
      <c r="AP253" s="188">
        <v>27</v>
      </c>
      <c r="AQ253" s="188">
        <v>28</v>
      </c>
      <c r="AR253" s="188">
        <v>29</v>
      </c>
      <c r="AS253" s="188">
        <v>30</v>
      </c>
      <c r="AT253" s="188">
        <v>31</v>
      </c>
      <c r="AU253" s="188">
        <v>32</v>
      </c>
      <c r="AV253" s="188">
        <v>33</v>
      </c>
      <c r="AW253" s="188">
        <v>34</v>
      </c>
      <c r="AX253" s="188">
        <v>35</v>
      </c>
      <c r="AY253" s="188">
        <v>36</v>
      </c>
      <c r="AZ253" s="188">
        <v>37</v>
      </c>
      <c r="BA253" s="188">
        <v>38</v>
      </c>
      <c r="BB253" s="188">
        <v>39</v>
      </c>
      <c r="BC253" s="188">
        <v>40</v>
      </c>
      <c r="BD253" s="188">
        <v>41</v>
      </c>
      <c r="BE253" s="188">
        <v>42</v>
      </c>
      <c r="BF253" s="188">
        <v>43</v>
      </c>
      <c r="BG253" s="188">
        <v>44</v>
      </c>
      <c r="BH253" s="188">
        <v>45</v>
      </c>
      <c r="BI253" s="188">
        <v>46</v>
      </c>
      <c r="BJ253" s="188">
        <v>47</v>
      </c>
      <c r="BK253" s="188">
        <v>48</v>
      </c>
      <c r="BL253" s="188">
        <v>49</v>
      </c>
      <c r="BM253" s="188">
        <v>50</v>
      </c>
      <c r="BN253" s="188">
        <v>51</v>
      </c>
      <c r="BO253" s="188">
        <v>52</v>
      </c>
      <c r="BP253" s="188">
        <v>53</v>
      </c>
      <c r="BQ253" s="188">
        <v>54</v>
      </c>
      <c r="BR253" s="188">
        <v>55</v>
      </c>
      <c r="BS253" s="188">
        <v>56</v>
      </c>
      <c r="BT253" s="188">
        <v>57</v>
      </c>
      <c r="BU253" s="188">
        <v>58</v>
      </c>
      <c r="BV253" s="188">
        <v>59</v>
      </c>
      <c r="BW253" s="188">
        <v>60</v>
      </c>
      <c r="BX253" s="188">
        <v>61</v>
      </c>
      <c r="BY253" s="188">
        <v>62</v>
      </c>
      <c r="BZ253" s="188">
        <v>63</v>
      </c>
      <c r="CA253" s="188">
        <v>64</v>
      </c>
      <c r="CB253" s="188">
        <v>65</v>
      </c>
      <c r="CC253" s="188">
        <v>66</v>
      </c>
      <c r="CD253" s="188">
        <v>67</v>
      </c>
      <c r="CE253" s="188">
        <v>68</v>
      </c>
      <c r="CF253" s="188">
        <v>69</v>
      </c>
      <c r="CG253" s="188">
        <v>70</v>
      </c>
      <c r="CH253" s="188">
        <v>71</v>
      </c>
      <c r="CI253" s="188">
        <v>72</v>
      </c>
      <c r="CJ253" s="188">
        <v>73</v>
      </c>
      <c r="CK253" s="188">
        <v>74</v>
      </c>
      <c r="CL253" s="188">
        <v>75</v>
      </c>
      <c r="CM253" s="188">
        <v>76</v>
      </c>
      <c r="CN253" s="188">
        <v>77</v>
      </c>
      <c r="CO253" s="188">
        <v>78</v>
      </c>
      <c r="CP253" s="188">
        <v>79</v>
      </c>
      <c r="CQ253" s="188">
        <v>80</v>
      </c>
      <c r="CR253" s="188">
        <v>81</v>
      </c>
      <c r="CS253" s="188">
        <v>82</v>
      </c>
      <c r="CT253" s="188">
        <v>83</v>
      </c>
      <c r="CU253" s="188">
        <v>84</v>
      </c>
      <c r="CV253" s="188">
        <v>85</v>
      </c>
      <c r="CW253" s="188">
        <v>86</v>
      </c>
      <c r="CX253" s="188">
        <v>87</v>
      </c>
      <c r="CY253" s="188">
        <v>88</v>
      </c>
      <c r="CZ253" s="188">
        <v>89</v>
      </c>
      <c r="DA253" s="188">
        <v>90</v>
      </c>
      <c r="DD253" s="404" t="str">
        <f>$DD$8</f>
        <v>No empty cells can be left in a row – please fill with values or zeros instead</v>
      </c>
      <c r="DF253" s="404" t="str">
        <f>$DF$8</f>
        <v>Row should be fully completed with inputs</v>
      </c>
    </row>
    <row r="254" spans="1:110" hidden="1" x14ac:dyDescent="0.35">
      <c r="C254" s="239" t="s">
        <v>398</v>
      </c>
      <c r="D254" s="440"/>
      <c r="E254" s="239" t="s">
        <v>490</v>
      </c>
      <c r="F254" s="787" t="s">
        <v>491</v>
      </c>
      <c r="G254" s="789"/>
      <c r="H254" s="788"/>
      <c r="I254" s="239" t="s">
        <v>492</v>
      </c>
      <c r="K254" s="785"/>
      <c r="L254" s="785"/>
      <c r="M254" s="785"/>
      <c r="N254" s="785"/>
      <c r="O254" s="442"/>
      <c r="P254" s="188">
        <f>G.Asm!F33</f>
        <v>2022</v>
      </c>
      <c r="Q254" s="188">
        <f>+P254+1</f>
        <v>2023</v>
      </c>
      <c r="R254" s="188">
        <f t="shared" ref="R254" si="555">+Q254+1</f>
        <v>2024</v>
      </c>
      <c r="S254" s="188">
        <f t="shared" ref="S254" si="556">+R254+1</f>
        <v>2025</v>
      </c>
      <c r="T254" s="188">
        <f t="shared" ref="T254" si="557">+S254+1</f>
        <v>2026</v>
      </c>
      <c r="U254" s="188">
        <f t="shared" ref="U254" si="558">+T254+1</f>
        <v>2027</v>
      </c>
      <c r="V254" s="188">
        <f t="shared" ref="V254" si="559">+U254+1</f>
        <v>2028</v>
      </c>
      <c r="W254" s="188">
        <f t="shared" ref="W254" si="560">+V254+1</f>
        <v>2029</v>
      </c>
      <c r="X254" s="188">
        <f t="shared" ref="X254" si="561">+W254+1</f>
        <v>2030</v>
      </c>
      <c r="Y254" s="188">
        <f t="shared" ref="Y254" si="562">+X254+1</f>
        <v>2031</v>
      </c>
      <c r="Z254" s="188">
        <f t="shared" ref="Z254" si="563">+Y254+1</f>
        <v>2032</v>
      </c>
      <c r="AA254" s="188">
        <f t="shared" ref="AA254" si="564">+Z254+1</f>
        <v>2033</v>
      </c>
      <c r="AB254" s="188">
        <f t="shared" ref="AB254" si="565">+AA254+1</f>
        <v>2034</v>
      </c>
      <c r="AC254" s="188">
        <f t="shared" ref="AC254" si="566">+AB254+1</f>
        <v>2035</v>
      </c>
      <c r="AD254" s="188">
        <f t="shared" ref="AD254" si="567">+AC254+1</f>
        <v>2036</v>
      </c>
      <c r="AE254" s="188">
        <f t="shared" ref="AE254" si="568">+AD254+1</f>
        <v>2037</v>
      </c>
      <c r="AF254" s="188">
        <f t="shared" ref="AF254" si="569">+AE254+1</f>
        <v>2038</v>
      </c>
      <c r="AG254" s="188">
        <f t="shared" ref="AG254" si="570">+AF254+1</f>
        <v>2039</v>
      </c>
      <c r="AH254" s="188">
        <f t="shared" ref="AH254" si="571">+AG254+1</f>
        <v>2040</v>
      </c>
      <c r="AI254" s="188">
        <f t="shared" ref="AI254" si="572">+AH254+1</f>
        <v>2041</v>
      </c>
      <c r="AJ254" s="188">
        <f t="shared" ref="AJ254" si="573">+AI254+1</f>
        <v>2042</v>
      </c>
      <c r="AK254" s="188">
        <f t="shared" ref="AK254" si="574">+AJ254+1</f>
        <v>2043</v>
      </c>
      <c r="AL254" s="188">
        <f t="shared" ref="AL254" si="575">+AK254+1</f>
        <v>2044</v>
      </c>
      <c r="AM254" s="188">
        <f t="shared" ref="AM254" si="576">+AL254+1</f>
        <v>2045</v>
      </c>
      <c r="AN254" s="188">
        <f t="shared" ref="AN254" si="577">+AM254+1</f>
        <v>2046</v>
      </c>
      <c r="AO254" s="188">
        <f t="shared" ref="AO254" si="578">+AN254+1</f>
        <v>2047</v>
      </c>
      <c r="AP254" s="188">
        <f t="shared" ref="AP254" si="579">+AO254+1</f>
        <v>2048</v>
      </c>
      <c r="AQ254" s="188">
        <f t="shared" ref="AQ254" si="580">+AP254+1</f>
        <v>2049</v>
      </c>
      <c r="AR254" s="188">
        <f t="shared" ref="AR254" si="581">+AQ254+1</f>
        <v>2050</v>
      </c>
      <c r="AS254" s="188">
        <f t="shared" ref="AS254" si="582">+AR254+1</f>
        <v>2051</v>
      </c>
      <c r="AT254" s="188">
        <f t="shared" ref="AT254" si="583">+AS254+1</f>
        <v>2052</v>
      </c>
      <c r="AU254" s="188">
        <f t="shared" ref="AU254" si="584">+AT254+1</f>
        <v>2053</v>
      </c>
      <c r="AV254" s="188">
        <f t="shared" ref="AV254" si="585">+AU254+1</f>
        <v>2054</v>
      </c>
      <c r="AW254" s="188">
        <f t="shared" ref="AW254" si="586">+AV254+1</f>
        <v>2055</v>
      </c>
      <c r="AX254" s="188">
        <f t="shared" ref="AX254" si="587">+AW254+1</f>
        <v>2056</v>
      </c>
      <c r="AY254" s="188">
        <f t="shared" ref="AY254" si="588">+AX254+1</f>
        <v>2057</v>
      </c>
      <c r="AZ254" s="188">
        <f t="shared" ref="AZ254" si="589">+AY254+1</f>
        <v>2058</v>
      </c>
      <c r="BA254" s="188">
        <f t="shared" ref="BA254" si="590">+AZ254+1</f>
        <v>2059</v>
      </c>
      <c r="BB254" s="188">
        <f t="shared" ref="BB254" si="591">+BA254+1</f>
        <v>2060</v>
      </c>
      <c r="BC254" s="188">
        <f t="shared" ref="BC254" si="592">+BB254+1</f>
        <v>2061</v>
      </c>
      <c r="BD254" s="188">
        <f t="shared" ref="BD254" si="593">+BC254+1</f>
        <v>2062</v>
      </c>
      <c r="BE254" s="188">
        <f t="shared" ref="BE254" si="594">+BD254+1</f>
        <v>2063</v>
      </c>
      <c r="BF254" s="188">
        <f t="shared" ref="BF254" si="595">+BE254+1</f>
        <v>2064</v>
      </c>
      <c r="BG254" s="188">
        <f t="shared" ref="BG254" si="596">+BF254+1</f>
        <v>2065</v>
      </c>
      <c r="BH254" s="188">
        <f t="shared" ref="BH254" si="597">+BG254+1</f>
        <v>2066</v>
      </c>
      <c r="BI254" s="188">
        <f t="shared" ref="BI254" si="598">+BH254+1</f>
        <v>2067</v>
      </c>
      <c r="BJ254" s="188">
        <f t="shared" ref="BJ254" si="599">+BI254+1</f>
        <v>2068</v>
      </c>
      <c r="BK254" s="188">
        <f t="shared" ref="BK254" si="600">+BJ254+1</f>
        <v>2069</v>
      </c>
      <c r="BL254" s="188">
        <f t="shared" ref="BL254" si="601">+BK254+1</f>
        <v>2070</v>
      </c>
      <c r="BM254" s="188">
        <f t="shared" ref="BM254" si="602">+BL254+1</f>
        <v>2071</v>
      </c>
      <c r="BN254" s="188">
        <f t="shared" ref="BN254" si="603">+BM254+1</f>
        <v>2072</v>
      </c>
      <c r="BO254" s="188">
        <f t="shared" ref="BO254" si="604">+BN254+1</f>
        <v>2073</v>
      </c>
      <c r="BP254" s="188">
        <f t="shared" ref="BP254" si="605">+BO254+1</f>
        <v>2074</v>
      </c>
      <c r="BQ254" s="188">
        <f t="shared" ref="BQ254" si="606">+BP254+1</f>
        <v>2075</v>
      </c>
      <c r="BR254" s="188">
        <f t="shared" ref="BR254" si="607">+BQ254+1</f>
        <v>2076</v>
      </c>
      <c r="BS254" s="188">
        <f t="shared" ref="BS254" si="608">+BR254+1</f>
        <v>2077</v>
      </c>
      <c r="BT254" s="188">
        <f t="shared" ref="BT254" si="609">+BS254+1</f>
        <v>2078</v>
      </c>
      <c r="BU254" s="188">
        <f t="shared" ref="BU254" si="610">+BT254+1</f>
        <v>2079</v>
      </c>
      <c r="BV254" s="188">
        <f t="shared" ref="BV254" si="611">+BU254+1</f>
        <v>2080</v>
      </c>
      <c r="BW254" s="188">
        <f t="shared" ref="BW254" si="612">+BV254+1</f>
        <v>2081</v>
      </c>
      <c r="BX254" s="188">
        <f t="shared" ref="BX254" si="613">+BW254+1</f>
        <v>2082</v>
      </c>
      <c r="BY254" s="188">
        <f t="shared" ref="BY254" si="614">+BX254+1</f>
        <v>2083</v>
      </c>
      <c r="BZ254" s="188">
        <f t="shared" ref="BZ254" si="615">+BY254+1</f>
        <v>2084</v>
      </c>
      <c r="CA254" s="188">
        <f t="shared" ref="CA254" si="616">+BZ254+1</f>
        <v>2085</v>
      </c>
      <c r="CB254" s="188">
        <f t="shared" ref="CB254" si="617">+CA254+1</f>
        <v>2086</v>
      </c>
      <c r="CC254" s="188">
        <f t="shared" ref="CC254" si="618">+CB254+1</f>
        <v>2087</v>
      </c>
      <c r="CD254" s="188">
        <f t="shared" ref="CD254" si="619">+CC254+1</f>
        <v>2088</v>
      </c>
      <c r="CE254" s="188">
        <f t="shared" ref="CE254" si="620">+CD254+1</f>
        <v>2089</v>
      </c>
      <c r="CF254" s="188">
        <f t="shared" ref="CF254" si="621">+CE254+1</f>
        <v>2090</v>
      </c>
      <c r="CG254" s="188">
        <f t="shared" ref="CG254" si="622">+CF254+1</f>
        <v>2091</v>
      </c>
      <c r="CH254" s="188">
        <f t="shared" ref="CH254" si="623">+CG254+1</f>
        <v>2092</v>
      </c>
      <c r="CI254" s="188">
        <f t="shared" ref="CI254" si="624">+CH254+1</f>
        <v>2093</v>
      </c>
      <c r="CJ254" s="188">
        <f t="shared" ref="CJ254" si="625">+CI254+1</f>
        <v>2094</v>
      </c>
      <c r="CK254" s="188">
        <f t="shared" ref="CK254" si="626">+CJ254+1</f>
        <v>2095</v>
      </c>
      <c r="CL254" s="188">
        <f t="shared" ref="CL254" si="627">+CK254+1</f>
        <v>2096</v>
      </c>
      <c r="CM254" s="188">
        <f t="shared" ref="CM254" si="628">+CL254+1</f>
        <v>2097</v>
      </c>
      <c r="CN254" s="188">
        <f t="shared" ref="CN254" si="629">+CM254+1</f>
        <v>2098</v>
      </c>
      <c r="CO254" s="188">
        <f t="shared" ref="CO254" si="630">+CN254+1</f>
        <v>2099</v>
      </c>
      <c r="CP254" s="188">
        <f t="shared" ref="CP254" si="631">+CO254+1</f>
        <v>2100</v>
      </c>
      <c r="CQ254" s="188">
        <f t="shared" ref="CQ254" si="632">+CP254+1</f>
        <v>2101</v>
      </c>
      <c r="CR254" s="188">
        <f t="shared" ref="CR254" si="633">+CQ254+1</f>
        <v>2102</v>
      </c>
      <c r="CS254" s="188">
        <f t="shared" ref="CS254" si="634">+CR254+1</f>
        <v>2103</v>
      </c>
      <c r="CT254" s="188">
        <f t="shared" ref="CT254" si="635">+CS254+1</f>
        <v>2104</v>
      </c>
      <c r="CU254" s="188">
        <f t="shared" ref="CU254" si="636">+CT254+1</f>
        <v>2105</v>
      </c>
      <c r="CV254" s="188">
        <f t="shared" ref="CV254" si="637">+CU254+1</f>
        <v>2106</v>
      </c>
      <c r="CW254" s="188">
        <f t="shared" ref="CW254" si="638">+CV254+1</f>
        <v>2107</v>
      </c>
      <c r="CX254" s="188">
        <f t="shared" ref="CX254" si="639">+CW254+1</f>
        <v>2108</v>
      </c>
      <c r="CY254" s="188">
        <f t="shared" ref="CY254" si="640">+CX254+1</f>
        <v>2109</v>
      </c>
      <c r="CZ254" s="188">
        <f t="shared" ref="CZ254" si="641">+CY254+1</f>
        <v>2110</v>
      </c>
      <c r="DA254" s="188">
        <f t="shared" ref="DA254" si="642">+CZ254+1</f>
        <v>2111</v>
      </c>
      <c r="DD254" s="404">
        <f>COUNTIF(DD255:DD264,"Error")</f>
        <v>0</v>
      </c>
      <c r="DF254" s="404">
        <f>COUNTIF(DF255:DF264,"Error")</f>
        <v>0</v>
      </c>
    </row>
    <row r="255" spans="1:110" hidden="1" x14ac:dyDescent="0.35">
      <c r="B255" s="481" t="s">
        <v>856</v>
      </c>
      <c r="C255" s="473"/>
      <c r="D255" s="440"/>
      <c r="E255" s="479"/>
      <c r="F255" s="783"/>
      <c r="G255" s="783"/>
      <c r="H255" s="783"/>
      <c r="I255" s="480"/>
      <c r="J255" s="472" t="str">
        <f>IF(I255="vkm",CONCATENATE(F255," ",I255),CONCATENATE(F255," ","ptkm"))</f>
        <v xml:space="preserve"> ptkm</v>
      </c>
      <c r="K255" s="582">
        <f t="shared" ref="K255:K264" si="643">IF(I255="",0,VLOOKUP($B$1,$N$304:$CE$334,MATCH(J255,$N$304:$CF$304,0),FALSE))/100</f>
        <v>0</v>
      </c>
      <c r="L255" s="582">
        <f t="shared" ref="L255:L264" si="644">IF(I255="",0,VLOOKUP($B$1,$N$340:$CF$370,MATCH(J255,$N$340:$CF$340,0),FALSE))/100</f>
        <v>0</v>
      </c>
      <c r="M255" s="582">
        <f t="shared" ref="M255:M264" si="645">IF(I255="",0,VLOOKUP($B$1,$N$376:$CF$406,MATCH(J255,$N$376:$CF$376,0),FALSE))/100</f>
        <v>0</v>
      </c>
      <c r="N255" s="582">
        <f t="shared" ref="N255:N264" si="646">IF(I255="",0,VLOOKUP($B$1,$N$411:$CF$441,MATCH(J255,$N$411:$CF$411,0),FALSE))/100</f>
        <v>0</v>
      </c>
      <c r="P255" s="483">
        <v>0</v>
      </c>
      <c r="Q255" s="483">
        <v>0</v>
      </c>
      <c r="R255" s="483">
        <v>0</v>
      </c>
      <c r="S255" s="483">
        <v>0</v>
      </c>
      <c r="T255" s="483">
        <v>0</v>
      </c>
      <c r="U255" s="483">
        <v>0</v>
      </c>
      <c r="V255" s="483">
        <v>0</v>
      </c>
      <c r="W255" s="483">
        <v>0</v>
      </c>
      <c r="X255" s="483">
        <v>0</v>
      </c>
      <c r="Y255" s="483">
        <v>0</v>
      </c>
      <c r="Z255" s="483">
        <v>0</v>
      </c>
      <c r="AA255" s="483">
        <v>0</v>
      </c>
      <c r="AB255" s="483">
        <v>0</v>
      </c>
      <c r="AC255" s="483">
        <v>0</v>
      </c>
      <c r="AD255" s="483">
        <v>0</v>
      </c>
      <c r="AE255" s="483">
        <v>0</v>
      </c>
      <c r="AF255" s="483">
        <v>0</v>
      </c>
      <c r="AG255" s="483">
        <v>0</v>
      </c>
      <c r="AH255" s="483">
        <v>0</v>
      </c>
      <c r="AI255" s="483">
        <v>0</v>
      </c>
      <c r="AJ255" s="483">
        <v>0</v>
      </c>
      <c r="AK255" s="483">
        <v>0</v>
      </c>
      <c r="AL255" s="483">
        <v>0</v>
      </c>
      <c r="AM255" s="483">
        <v>0</v>
      </c>
      <c r="AN255" s="483">
        <v>0</v>
      </c>
      <c r="AO255" s="483">
        <v>0</v>
      </c>
      <c r="AP255" s="483">
        <v>0</v>
      </c>
      <c r="AQ255" s="483">
        <v>0</v>
      </c>
      <c r="AR255" s="483">
        <v>0</v>
      </c>
      <c r="AS255" s="483">
        <v>0</v>
      </c>
      <c r="AT255" s="483">
        <v>0</v>
      </c>
      <c r="AU255" s="483">
        <v>0</v>
      </c>
      <c r="AV255" s="483">
        <v>0</v>
      </c>
      <c r="AW255" s="483">
        <v>0</v>
      </c>
      <c r="AX255" s="483">
        <v>0</v>
      </c>
      <c r="AY255" s="483">
        <v>0</v>
      </c>
      <c r="AZ255" s="483">
        <v>0</v>
      </c>
      <c r="BA255" s="483">
        <v>0</v>
      </c>
      <c r="BB255" s="483">
        <v>0</v>
      </c>
      <c r="BC255" s="483">
        <v>0</v>
      </c>
      <c r="BD255" s="483">
        <v>0</v>
      </c>
      <c r="BE255" s="483">
        <v>0</v>
      </c>
      <c r="BF255" s="483">
        <v>0</v>
      </c>
      <c r="BG255" s="483">
        <v>0</v>
      </c>
      <c r="BH255" s="483">
        <v>0</v>
      </c>
      <c r="BI255" s="483">
        <v>0</v>
      </c>
      <c r="BJ255" s="483">
        <v>0</v>
      </c>
      <c r="BK255" s="483">
        <v>0</v>
      </c>
      <c r="BL255" s="483">
        <v>0</v>
      </c>
      <c r="BM255" s="483">
        <v>0</v>
      </c>
      <c r="BN255" s="483">
        <v>0</v>
      </c>
      <c r="BO255" s="483">
        <v>0</v>
      </c>
      <c r="BP255" s="483">
        <v>0</v>
      </c>
      <c r="BQ255" s="483">
        <v>0</v>
      </c>
      <c r="BR255" s="483">
        <v>0</v>
      </c>
      <c r="BS255" s="483">
        <v>0</v>
      </c>
      <c r="BT255" s="483">
        <v>0</v>
      </c>
      <c r="BU255" s="483">
        <v>0</v>
      </c>
      <c r="BV255" s="483">
        <v>0</v>
      </c>
      <c r="BW255" s="483">
        <v>0</v>
      </c>
      <c r="BX255" s="483">
        <v>0</v>
      </c>
      <c r="BY255" s="483">
        <v>0</v>
      </c>
      <c r="BZ255" s="483">
        <v>0</v>
      </c>
      <c r="CA255" s="483">
        <v>0</v>
      </c>
      <c r="CB255" s="483">
        <v>0</v>
      </c>
      <c r="CC255" s="483">
        <v>0</v>
      </c>
      <c r="CD255" s="483">
        <v>0</v>
      </c>
      <c r="CE255" s="483">
        <v>0</v>
      </c>
      <c r="CF255" s="483">
        <v>0</v>
      </c>
      <c r="CG255" s="483">
        <v>0</v>
      </c>
      <c r="CH255" s="483">
        <v>0</v>
      </c>
      <c r="CI255" s="483">
        <v>0</v>
      </c>
      <c r="CJ255" s="483">
        <v>0</v>
      </c>
      <c r="CK255" s="483">
        <v>0</v>
      </c>
      <c r="CL255" s="483">
        <v>0</v>
      </c>
      <c r="CM255" s="483">
        <v>0</v>
      </c>
      <c r="CN255" s="483">
        <v>0</v>
      </c>
      <c r="CO255" s="483">
        <v>0</v>
      </c>
      <c r="CP255" s="483">
        <v>0</v>
      </c>
      <c r="CQ255" s="483">
        <v>0</v>
      </c>
      <c r="CR255" s="483">
        <v>0</v>
      </c>
      <c r="CS255" s="483">
        <v>0</v>
      </c>
      <c r="CT255" s="483">
        <v>0</v>
      </c>
      <c r="CU255" s="483">
        <v>0</v>
      </c>
      <c r="CV255" s="483">
        <v>0</v>
      </c>
      <c r="CW255" s="483">
        <v>0</v>
      </c>
      <c r="CX255" s="483">
        <v>0</v>
      </c>
      <c r="CY255" s="483">
        <v>0</v>
      </c>
      <c r="CZ255" s="483">
        <v>0</v>
      </c>
      <c r="DA255" s="483">
        <v>0</v>
      </c>
      <c r="DD255" s="478">
        <f>IF(COUNT(P255:INDEX(P255:DA255,RP))&lt;&gt;RP,"Error",0)</f>
        <v>0</v>
      </c>
      <c r="DF255" s="478">
        <f t="shared" ref="DF255:DF264" si="647">IF(OR(AND(C255="",E255="",G255="",SUMIF($P$8:$DA$8,"&lt;="&amp;RP,P255:DA255)=0),AND(C255&lt;&gt;"",E255&lt;&gt;"",SUMIF($P$8:$DA$8,"&lt;="&amp;RP,P255:DA255)&lt;&gt;0)),0,"Error")</f>
        <v>0</v>
      </c>
    </row>
    <row r="256" spans="1:110" hidden="1" x14ac:dyDescent="0.35">
      <c r="B256" s="481" t="s">
        <v>856</v>
      </c>
      <c r="C256" s="473"/>
      <c r="D256" s="440"/>
      <c r="E256" s="479"/>
      <c r="F256" s="783"/>
      <c r="G256" s="783"/>
      <c r="H256" s="783"/>
      <c r="I256" s="480"/>
      <c r="J256" s="472" t="str">
        <f t="shared" ref="J256:J264" si="648">IF(I256="vkm",CONCATENATE(F256," ",I256),CONCATENATE(F256," ","ptkm"))</f>
        <v xml:space="preserve"> ptkm</v>
      </c>
      <c r="K256" s="582">
        <f t="shared" si="643"/>
        <v>0</v>
      </c>
      <c r="L256" s="582">
        <f t="shared" si="644"/>
        <v>0</v>
      </c>
      <c r="M256" s="582">
        <f t="shared" si="645"/>
        <v>0</v>
      </c>
      <c r="N256" s="582">
        <f t="shared" si="646"/>
        <v>0</v>
      </c>
      <c r="P256" s="483">
        <v>0</v>
      </c>
      <c r="Q256" s="483">
        <v>0</v>
      </c>
      <c r="R256" s="483">
        <v>0</v>
      </c>
      <c r="S256" s="483">
        <v>0</v>
      </c>
      <c r="T256" s="483">
        <v>0</v>
      </c>
      <c r="U256" s="483">
        <v>0</v>
      </c>
      <c r="V256" s="483">
        <v>0</v>
      </c>
      <c r="W256" s="483">
        <v>0</v>
      </c>
      <c r="X256" s="483">
        <v>0</v>
      </c>
      <c r="Y256" s="483">
        <v>0</v>
      </c>
      <c r="Z256" s="483">
        <v>0</v>
      </c>
      <c r="AA256" s="483">
        <v>0</v>
      </c>
      <c r="AB256" s="483">
        <v>0</v>
      </c>
      <c r="AC256" s="483">
        <v>0</v>
      </c>
      <c r="AD256" s="483">
        <v>0</v>
      </c>
      <c r="AE256" s="483">
        <v>0</v>
      </c>
      <c r="AF256" s="483">
        <v>0</v>
      </c>
      <c r="AG256" s="483">
        <v>0</v>
      </c>
      <c r="AH256" s="483">
        <v>0</v>
      </c>
      <c r="AI256" s="483">
        <v>0</v>
      </c>
      <c r="AJ256" s="483">
        <v>0</v>
      </c>
      <c r="AK256" s="483">
        <v>0</v>
      </c>
      <c r="AL256" s="483">
        <v>0</v>
      </c>
      <c r="AM256" s="483">
        <v>0</v>
      </c>
      <c r="AN256" s="483">
        <v>0</v>
      </c>
      <c r="AO256" s="483">
        <v>0</v>
      </c>
      <c r="AP256" s="483">
        <v>0</v>
      </c>
      <c r="AQ256" s="483">
        <v>0</v>
      </c>
      <c r="AR256" s="483">
        <v>0</v>
      </c>
      <c r="AS256" s="483">
        <v>0</v>
      </c>
      <c r="AT256" s="483">
        <v>0</v>
      </c>
      <c r="AU256" s="483">
        <v>0</v>
      </c>
      <c r="AV256" s="483">
        <v>0</v>
      </c>
      <c r="AW256" s="483">
        <v>0</v>
      </c>
      <c r="AX256" s="483">
        <v>0</v>
      </c>
      <c r="AY256" s="483">
        <v>0</v>
      </c>
      <c r="AZ256" s="483">
        <v>0</v>
      </c>
      <c r="BA256" s="483">
        <v>0</v>
      </c>
      <c r="BB256" s="483">
        <v>0</v>
      </c>
      <c r="BC256" s="483">
        <v>0</v>
      </c>
      <c r="BD256" s="483">
        <v>0</v>
      </c>
      <c r="BE256" s="483">
        <v>0</v>
      </c>
      <c r="BF256" s="483">
        <v>0</v>
      </c>
      <c r="BG256" s="483">
        <v>0</v>
      </c>
      <c r="BH256" s="483">
        <v>0</v>
      </c>
      <c r="BI256" s="483">
        <v>0</v>
      </c>
      <c r="BJ256" s="483">
        <v>0</v>
      </c>
      <c r="BK256" s="483">
        <v>0</v>
      </c>
      <c r="BL256" s="483">
        <v>0</v>
      </c>
      <c r="BM256" s="483">
        <v>0</v>
      </c>
      <c r="BN256" s="483">
        <v>0</v>
      </c>
      <c r="BO256" s="483">
        <v>0</v>
      </c>
      <c r="BP256" s="483">
        <v>0</v>
      </c>
      <c r="BQ256" s="483">
        <v>0</v>
      </c>
      <c r="BR256" s="483">
        <v>0</v>
      </c>
      <c r="BS256" s="483">
        <v>0</v>
      </c>
      <c r="BT256" s="483">
        <v>0</v>
      </c>
      <c r="BU256" s="483">
        <v>0</v>
      </c>
      <c r="BV256" s="483">
        <v>0</v>
      </c>
      <c r="BW256" s="483">
        <v>0</v>
      </c>
      <c r="BX256" s="483">
        <v>0</v>
      </c>
      <c r="BY256" s="483">
        <v>0</v>
      </c>
      <c r="BZ256" s="483">
        <v>0</v>
      </c>
      <c r="CA256" s="483">
        <v>0</v>
      </c>
      <c r="CB256" s="483">
        <v>0</v>
      </c>
      <c r="CC256" s="483">
        <v>0</v>
      </c>
      <c r="CD256" s="483">
        <v>0</v>
      </c>
      <c r="CE256" s="483">
        <v>0</v>
      </c>
      <c r="CF256" s="483">
        <v>0</v>
      </c>
      <c r="CG256" s="483">
        <v>0</v>
      </c>
      <c r="CH256" s="483">
        <v>0</v>
      </c>
      <c r="CI256" s="483">
        <v>0</v>
      </c>
      <c r="CJ256" s="483">
        <v>0</v>
      </c>
      <c r="CK256" s="483">
        <v>0</v>
      </c>
      <c r="CL256" s="483">
        <v>0</v>
      </c>
      <c r="CM256" s="483">
        <v>0</v>
      </c>
      <c r="CN256" s="483">
        <v>0</v>
      </c>
      <c r="CO256" s="483">
        <v>0</v>
      </c>
      <c r="CP256" s="483">
        <v>0</v>
      </c>
      <c r="CQ256" s="483">
        <v>0</v>
      </c>
      <c r="CR256" s="483">
        <v>0</v>
      </c>
      <c r="CS256" s="483">
        <v>0</v>
      </c>
      <c r="CT256" s="483">
        <v>0</v>
      </c>
      <c r="CU256" s="483">
        <v>0</v>
      </c>
      <c r="CV256" s="483">
        <v>0</v>
      </c>
      <c r="CW256" s="483">
        <v>0</v>
      </c>
      <c r="CX256" s="483">
        <v>0</v>
      </c>
      <c r="CY256" s="483">
        <v>0</v>
      </c>
      <c r="CZ256" s="483">
        <v>0</v>
      </c>
      <c r="DA256" s="483">
        <v>0</v>
      </c>
      <c r="DD256" s="478">
        <f>IF(COUNT(P256:INDEX(P256:DA256,RP))&lt;&gt;RP,"Error",0)</f>
        <v>0</v>
      </c>
      <c r="DF256" s="478">
        <f t="shared" si="647"/>
        <v>0</v>
      </c>
    </row>
    <row r="257" spans="2:110" hidden="1" x14ac:dyDescent="0.35">
      <c r="B257" s="481" t="s">
        <v>856</v>
      </c>
      <c r="C257" s="473"/>
      <c r="D257" s="440"/>
      <c r="E257" s="479"/>
      <c r="F257" s="783"/>
      <c r="G257" s="783"/>
      <c r="H257" s="783"/>
      <c r="I257" s="480"/>
      <c r="J257" s="472" t="str">
        <f t="shared" si="648"/>
        <v xml:space="preserve"> ptkm</v>
      </c>
      <c r="K257" s="582">
        <f t="shared" si="643"/>
        <v>0</v>
      </c>
      <c r="L257" s="582">
        <f t="shared" si="644"/>
        <v>0</v>
      </c>
      <c r="M257" s="582">
        <f t="shared" si="645"/>
        <v>0</v>
      </c>
      <c r="N257" s="582">
        <f t="shared" si="646"/>
        <v>0</v>
      </c>
      <c r="P257" s="483">
        <v>0</v>
      </c>
      <c r="Q257" s="483">
        <v>0</v>
      </c>
      <c r="R257" s="483">
        <v>0</v>
      </c>
      <c r="S257" s="483">
        <v>0</v>
      </c>
      <c r="T257" s="483">
        <v>0</v>
      </c>
      <c r="U257" s="483">
        <v>0</v>
      </c>
      <c r="V257" s="483">
        <v>0</v>
      </c>
      <c r="W257" s="483">
        <v>0</v>
      </c>
      <c r="X257" s="483">
        <v>0</v>
      </c>
      <c r="Y257" s="483">
        <v>0</v>
      </c>
      <c r="Z257" s="483">
        <v>0</v>
      </c>
      <c r="AA257" s="483">
        <v>0</v>
      </c>
      <c r="AB257" s="483">
        <v>0</v>
      </c>
      <c r="AC257" s="483">
        <v>0</v>
      </c>
      <c r="AD257" s="483">
        <v>0</v>
      </c>
      <c r="AE257" s="483">
        <v>0</v>
      </c>
      <c r="AF257" s="483">
        <v>0</v>
      </c>
      <c r="AG257" s="483">
        <v>0</v>
      </c>
      <c r="AH257" s="483">
        <v>0</v>
      </c>
      <c r="AI257" s="483">
        <v>0</v>
      </c>
      <c r="AJ257" s="483">
        <v>0</v>
      </c>
      <c r="AK257" s="483">
        <v>0</v>
      </c>
      <c r="AL257" s="483">
        <v>0</v>
      </c>
      <c r="AM257" s="483">
        <v>0</v>
      </c>
      <c r="AN257" s="483">
        <v>0</v>
      </c>
      <c r="AO257" s="483">
        <v>0</v>
      </c>
      <c r="AP257" s="483">
        <v>0</v>
      </c>
      <c r="AQ257" s="483">
        <v>0</v>
      </c>
      <c r="AR257" s="483">
        <v>0</v>
      </c>
      <c r="AS257" s="483">
        <v>0</v>
      </c>
      <c r="AT257" s="483">
        <v>0</v>
      </c>
      <c r="AU257" s="483">
        <v>0</v>
      </c>
      <c r="AV257" s="483">
        <v>0</v>
      </c>
      <c r="AW257" s="483">
        <v>0</v>
      </c>
      <c r="AX257" s="483">
        <v>0</v>
      </c>
      <c r="AY257" s="483">
        <v>0</v>
      </c>
      <c r="AZ257" s="483">
        <v>0</v>
      </c>
      <c r="BA257" s="483">
        <v>0</v>
      </c>
      <c r="BB257" s="483">
        <v>0</v>
      </c>
      <c r="BC257" s="483">
        <v>0</v>
      </c>
      <c r="BD257" s="483">
        <v>0</v>
      </c>
      <c r="BE257" s="483">
        <v>0</v>
      </c>
      <c r="BF257" s="483">
        <v>0</v>
      </c>
      <c r="BG257" s="483">
        <v>0</v>
      </c>
      <c r="BH257" s="483">
        <v>0</v>
      </c>
      <c r="BI257" s="483">
        <v>0</v>
      </c>
      <c r="BJ257" s="483">
        <v>0</v>
      </c>
      <c r="BK257" s="483">
        <v>0</v>
      </c>
      <c r="BL257" s="483">
        <v>0</v>
      </c>
      <c r="BM257" s="483">
        <v>0</v>
      </c>
      <c r="BN257" s="483">
        <v>0</v>
      </c>
      <c r="BO257" s="483">
        <v>0</v>
      </c>
      <c r="BP257" s="483">
        <v>0</v>
      </c>
      <c r="BQ257" s="483">
        <v>0</v>
      </c>
      <c r="BR257" s="483">
        <v>0</v>
      </c>
      <c r="BS257" s="483">
        <v>0</v>
      </c>
      <c r="BT257" s="483">
        <v>0</v>
      </c>
      <c r="BU257" s="483">
        <v>0</v>
      </c>
      <c r="BV257" s="483">
        <v>0</v>
      </c>
      <c r="BW257" s="483">
        <v>0</v>
      </c>
      <c r="BX257" s="483">
        <v>0</v>
      </c>
      <c r="BY257" s="483">
        <v>0</v>
      </c>
      <c r="BZ257" s="483">
        <v>0</v>
      </c>
      <c r="CA257" s="483">
        <v>0</v>
      </c>
      <c r="CB257" s="483">
        <v>0</v>
      </c>
      <c r="CC257" s="483">
        <v>0</v>
      </c>
      <c r="CD257" s="483">
        <v>0</v>
      </c>
      <c r="CE257" s="483">
        <v>0</v>
      </c>
      <c r="CF257" s="483">
        <v>0</v>
      </c>
      <c r="CG257" s="483">
        <v>0</v>
      </c>
      <c r="CH257" s="483">
        <v>0</v>
      </c>
      <c r="CI257" s="483">
        <v>0</v>
      </c>
      <c r="CJ257" s="483">
        <v>0</v>
      </c>
      <c r="CK257" s="483">
        <v>0</v>
      </c>
      <c r="CL257" s="483">
        <v>0</v>
      </c>
      <c r="CM257" s="483">
        <v>0</v>
      </c>
      <c r="CN257" s="483">
        <v>0</v>
      </c>
      <c r="CO257" s="483">
        <v>0</v>
      </c>
      <c r="CP257" s="483">
        <v>0</v>
      </c>
      <c r="CQ257" s="483">
        <v>0</v>
      </c>
      <c r="CR257" s="483">
        <v>0</v>
      </c>
      <c r="CS257" s="483">
        <v>0</v>
      </c>
      <c r="CT257" s="483">
        <v>0</v>
      </c>
      <c r="CU257" s="483">
        <v>0</v>
      </c>
      <c r="CV257" s="483">
        <v>0</v>
      </c>
      <c r="CW257" s="483">
        <v>0</v>
      </c>
      <c r="CX257" s="483">
        <v>0</v>
      </c>
      <c r="CY257" s="483">
        <v>0</v>
      </c>
      <c r="CZ257" s="483">
        <v>0</v>
      </c>
      <c r="DA257" s="483">
        <v>0</v>
      </c>
      <c r="DD257" s="478">
        <f>IF(COUNT(P257:INDEX(P257:DA257,RP))&lt;&gt;RP,"Error",0)</f>
        <v>0</v>
      </c>
      <c r="DF257" s="478">
        <f t="shared" si="647"/>
        <v>0</v>
      </c>
    </row>
    <row r="258" spans="2:110" hidden="1" x14ac:dyDescent="0.35">
      <c r="B258" s="481" t="s">
        <v>856</v>
      </c>
      <c r="C258" s="473"/>
      <c r="D258" s="440"/>
      <c r="E258" s="479"/>
      <c r="F258" s="783"/>
      <c r="G258" s="783"/>
      <c r="H258" s="783"/>
      <c r="I258" s="480"/>
      <c r="J258" s="472" t="str">
        <f t="shared" si="648"/>
        <v xml:space="preserve"> ptkm</v>
      </c>
      <c r="K258" s="582">
        <f t="shared" si="643"/>
        <v>0</v>
      </c>
      <c r="L258" s="582">
        <f t="shared" si="644"/>
        <v>0</v>
      </c>
      <c r="M258" s="582">
        <f t="shared" si="645"/>
        <v>0</v>
      </c>
      <c r="N258" s="582">
        <f t="shared" si="646"/>
        <v>0</v>
      </c>
      <c r="P258" s="483">
        <v>0</v>
      </c>
      <c r="Q258" s="483">
        <v>0</v>
      </c>
      <c r="R258" s="483">
        <v>0</v>
      </c>
      <c r="S258" s="483">
        <v>0</v>
      </c>
      <c r="T258" s="483">
        <v>0</v>
      </c>
      <c r="U258" s="483">
        <v>0</v>
      </c>
      <c r="V258" s="483">
        <v>0</v>
      </c>
      <c r="W258" s="483">
        <v>0</v>
      </c>
      <c r="X258" s="483">
        <v>0</v>
      </c>
      <c r="Y258" s="483">
        <v>0</v>
      </c>
      <c r="Z258" s="483">
        <v>0</v>
      </c>
      <c r="AA258" s="483">
        <v>0</v>
      </c>
      <c r="AB258" s="483">
        <v>0</v>
      </c>
      <c r="AC258" s="483">
        <v>0</v>
      </c>
      <c r="AD258" s="483">
        <v>0</v>
      </c>
      <c r="AE258" s="483">
        <v>0</v>
      </c>
      <c r="AF258" s="483">
        <v>0</v>
      </c>
      <c r="AG258" s="483">
        <v>0</v>
      </c>
      <c r="AH258" s="483">
        <v>0</v>
      </c>
      <c r="AI258" s="483">
        <v>0</v>
      </c>
      <c r="AJ258" s="483">
        <v>0</v>
      </c>
      <c r="AK258" s="483">
        <v>0</v>
      </c>
      <c r="AL258" s="483">
        <v>0</v>
      </c>
      <c r="AM258" s="483">
        <v>0</v>
      </c>
      <c r="AN258" s="483">
        <v>0</v>
      </c>
      <c r="AO258" s="483">
        <v>0</v>
      </c>
      <c r="AP258" s="483">
        <v>0</v>
      </c>
      <c r="AQ258" s="483">
        <v>0</v>
      </c>
      <c r="AR258" s="483">
        <v>0</v>
      </c>
      <c r="AS258" s="483">
        <v>0</v>
      </c>
      <c r="AT258" s="483">
        <v>0</v>
      </c>
      <c r="AU258" s="483">
        <v>0</v>
      </c>
      <c r="AV258" s="483">
        <v>0</v>
      </c>
      <c r="AW258" s="483">
        <v>0</v>
      </c>
      <c r="AX258" s="483">
        <v>0</v>
      </c>
      <c r="AY258" s="483">
        <v>0</v>
      </c>
      <c r="AZ258" s="483">
        <v>0</v>
      </c>
      <c r="BA258" s="483">
        <v>0</v>
      </c>
      <c r="BB258" s="483">
        <v>0</v>
      </c>
      <c r="BC258" s="483">
        <v>0</v>
      </c>
      <c r="BD258" s="483">
        <v>0</v>
      </c>
      <c r="BE258" s="483">
        <v>0</v>
      </c>
      <c r="BF258" s="483">
        <v>0</v>
      </c>
      <c r="BG258" s="483">
        <v>0</v>
      </c>
      <c r="BH258" s="483">
        <v>0</v>
      </c>
      <c r="BI258" s="483">
        <v>0</v>
      </c>
      <c r="BJ258" s="483">
        <v>0</v>
      </c>
      <c r="BK258" s="483">
        <v>0</v>
      </c>
      <c r="BL258" s="483">
        <v>0</v>
      </c>
      <c r="BM258" s="483">
        <v>0</v>
      </c>
      <c r="BN258" s="483">
        <v>0</v>
      </c>
      <c r="BO258" s="483">
        <v>0</v>
      </c>
      <c r="BP258" s="483">
        <v>0</v>
      </c>
      <c r="BQ258" s="483">
        <v>0</v>
      </c>
      <c r="BR258" s="483">
        <v>0</v>
      </c>
      <c r="BS258" s="483">
        <v>0</v>
      </c>
      <c r="BT258" s="483">
        <v>0</v>
      </c>
      <c r="BU258" s="483">
        <v>0</v>
      </c>
      <c r="BV258" s="483">
        <v>0</v>
      </c>
      <c r="BW258" s="483">
        <v>0</v>
      </c>
      <c r="BX258" s="483">
        <v>0</v>
      </c>
      <c r="BY258" s="483">
        <v>0</v>
      </c>
      <c r="BZ258" s="483">
        <v>0</v>
      </c>
      <c r="CA258" s="483">
        <v>0</v>
      </c>
      <c r="CB258" s="483">
        <v>0</v>
      </c>
      <c r="CC258" s="483">
        <v>0</v>
      </c>
      <c r="CD258" s="483">
        <v>0</v>
      </c>
      <c r="CE258" s="483">
        <v>0</v>
      </c>
      <c r="CF258" s="483">
        <v>0</v>
      </c>
      <c r="CG258" s="483">
        <v>0</v>
      </c>
      <c r="CH258" s="483">
        <v>0</v>
      </c>
      <c r="CI258" s="483">
        <v>0</v>
      </c>
      <c r="CJ258" s="483">
        <v>0</v>
      </c>
      <c r="CK258" s="483">
        <v>0</v>
      </c>
      <c r="CL258" s="483">
        <v>0</v>
      </c>
      <c r="CM258" s="483">
        <v>0</v>
      </c>
      <c r="CN258" s="483">
        <v>0</v>
      </c>
      <c r="CO258" s="483">
        <v>0</v>
      </c>
      <c r="CP258" s="483">
        <v>0</v>
      </c>
      <c r="CQ258" s="483">
        <v>0</v>
      </c>
      <c r="CR258" s="483">
        <v>0</v>
      </c>
      <c r="CS258" s="483">
        <v>0</v>
      </c>
      <c r="CT258" s="483">
        <v>0</v>
      </c>
      <c r="CU258" s="483">
        <v>0</v>
      </c>
      <c r="CV258" s="483">
        <v>0</v>
      </c>
      <c r="CW258" s="483">
        <v>0</v>
      </c>
      <c r="CX258" s="483">
        <v>0</v>
      </c>
      <c r="CY258" s="483">
        <v>0</v>
      </c>
      <c r="CZ258" s="483">
        <v>0</v>
      </c>
      <c r="DA258" s="483">
        <v>0</v>
      </c>
      <c r="DD258" s="478">
        <f>IF(COUNT(P258:INDEX(P258:DA258,RP))&lt;&gt;RP,"Error",0)</f>
        <v>0</v>
      </c>
      <c r="DF258" s="478">
        <f t="shared" si="647"/>
        <v>0</v>
      </c>
    </row>
    <row r="259" spans="2:110" hidden="1" x14ac:dyDescent="0.35">
      <c r="B259" s="481" t="s">
        <v>856</v>
      </c>
      <c r="C259" s="473"/>
      <c r="D259" s="440"/>
      <c r="E259" s="479"/>
      <c r="F259" s="783"/>
      <c r="G259" s="783"/>
      <c r="H259" s="783"/>
      <c r="I259" s="480"/>
      <c r="J259" s="472" t="str">
        <f t="shared" si="648"/>
        <v xml:space="preserve"> ptkm</v>
      </c>
      <c r="K259" s="582">
        <f t="shared" si="643"/>
        <v>0</v>
      </c>
      <c r="L259" s="582">
        <f t="shared" si="644"/>
        <v>0</v>
      </c>
      <c r="M259" s="582">
        <f t="shared" si="645"/>
        <v>0</v>
      </c>
      <c r="N259" s="582">
        <f t="shared" si="646"/>
        <v>0</v>
      </c>
      <c r="P259" s="483">
        <v>0</v>
      </c>
      <c r="Q259" s="483">
        <v>0</v>
      </c>
      <c r="R259" s="483">
        <v>0</v>
      </c>
      <c r="S259" s="483">
        <v>0</v>
      </c>
      <c r="T259" s="483">
        <v>0</v>
      </c>
      <c r="U259" s="483">
        <v>0</v>
      </c>
      <c r="V259" s="483">
        <v>0</v>
      </c>
      <c r="W259" s="483">
        <v>0</v>
      </c>
      <c r="X259" s="483">
        <v>0</v>
      </c>
      <c r="Y259" s="483">
        <v>0</v>
      </c>
      <c r="Z259" s="483">
        <v>0</v>
      </c>
      <c r="AA259" s="483">
        <v>0</v>
      </c>
      <c r="AB259" s="483">
        <v>0</v>
      </c>
      <c r="AC259" s="483">
        <v>0</v>
      </c>
      <c r="AD259" s="483">
        <v>0</v>
      </c>
      <c r="AE259" s="483">
        <v>0</v>
      </c>
      <c r="AF259" s="483">
        <v>0</v>
      </c>
      <c r="AG259" s="483">
        <v>0</v>
      </c>
      <c r="AH259" s="483">
        <v>0</v>
      </c>
      <c r="AI259" s="483">
        <v>0</v>
      </c>
      <c r="AJ259" s="483">
        <v>0</v>
      </c>
      <c r="AK259" s="483">
        <v>0</v>
      </c>
      <c r="AL259" s="483">
        <v>0</v>
      </c>
      <c r="AM259" s="483">
        <v>0</v>
      </c>
      <c r="AN259" s="483">
        <v>0</v>
      </c>
      <c r="AO259" s="483">
        <v>0</v>
      </c>
      <c r="AP259" s="483">
        <v>0</v>
      </c>
      <c r="AQ259" s="483">
        <v>0</v>
      </c>
      <c r="AR259" s="483">
        <v>0</v>
      </c>
      <c r="AS259" s="483">
        <v>0</v>
      </c>
      <c r="AT259" s="483">
        <v>0</v>
      </c>
      <c r="AU259" s="483">
        <v>0</v>
      </c>
      <c r="AV259" s="483">
        <v>0</v>
      </c>
      <c r="AW259" s="483">
        <v>0</v>
      </c>
      <c r="AX259" s="483">
        <v>0</v>
      </c>
      <c r="AY259" s="483">
        <v>0</v>
      </c>
      <c r="AZ259" s="483">
        <v>0</v>
      </c>
      <c r="BA259" s="483">
        <v>0</v>
      </c>
      <c r="BB259" s="483">
        <v>0</v>
      </c>
      <c r="BC259" s="483">
        <v>0</v>
      </c>
      <c r="BD259" s="483">
        <v>0</v>
      </c>
      <c r="BE259" s="483">
        <v>0</v>
      </c>
      <c r="BF259" s="483">
        <v>0</v>
      </c>
      <c r="BG259" s="483">
        <v>0</v>
      </c>
      <c r="BH259" s="483">
        <v>0</v>
      </c>
      <c r="BI259" s="483">
        <v>0</v>
      </c>
      <c r="BJ259" s="483">
        <v>0</v>
      </c>
      <c r="BK259" s="483">
        <v>0</v>
      </c>
      <c r="BL259" s="483">
        <v>0</v>
      </c>
      <c r="BM259" s="483">
        <v>0</v>
      </c>
      <c r="BN259" s="483">
        <v>0</v>
      </c>
      <c r="BO259" s="483">
        <v>0</v>
      </c>
      <c r="BP259" s="483">
        <v>0</v>
      </c>
      <c r="BQ259" s="483">
        <v>0</v>
      </c>
      <c r="BR259" s="483">
        <v>0</v>
      </c>
      <c r="BS259" s="483">
        <v>0</v>
      </c>
      <c r="BT259" s="483">
        <v>0</v>
      </c>
      <c r="BU259" s="483">
        <v>0</v>
      </c>
      <c r="BV259" s="483">
        <v>0</v>
      </c>
      <c r="BW259" s="483">
        <v>0</v>
      </c>
      <c r="BX259" s="483">
        <v>0</v>
      </c>
      <c r="BY259" s="483">
        <v>0</v>
      </c>
      <c r="BZ259" s="483">
        <v>0</v>
      </c>
      <c r="CA259" s="483">
        <v>0</v>
      </c>
      <c r="CB259" s="483">
        <v>0</v>
      </c>
      <c r="CC259" s="483">
        <v>0</v>
      </c>
      <c r="CD259" s="483">
        <v>0</v>
      </c>
      <c r="CE259" s="483">
        <v>0</v>
      </c>
      <c r="CF259" s="483">
        <v>0</v>
      </c>
      <c r="CG259" s="483">
        <v>0</v>
      </c>
      <c r="CH259" s="483">
        <v>0</v>
      </c>
      <c r="CI259" s="483">
        <v>0</v>
      </c>
      <c r="CJ259" s="483">
        <v>0</v>
      </c>
      <c r="CK259" s="483">
        <v>0</v>
      </c>
      <c r="CL259" s="483">
        <v>0</v>
      </c>
      <c r="CM259" s="483">
        <v>0</v>
      </c>
      <c r="CN259" s="483">
        <v>0</v>
      </c>
      <c r="CO259" s="483">
        <v>0</v>
      </c>
      <c r="CP259" s="483">
        <v>0</v>
      </c>
      <c r="CQ259" s="483">
        <v>0</v>
      </c>
      <c r="CR259" s="483">
        <v>0</v>
      </c>
      <c r="CS259" s="483">
        <v>0</v>
      </c>
      <c r="CT259" s="483">
        <v>0</v>
      </c>
      <c r="CU259" s="483">
        <v>0</v>
      </c>
      <c r="CV259" s="483">
        <v>0</v>
      </c>
      <c r="CW259" s="483">
        <v>0</v>
      </c>
      <c r="CX259" s="483">
        <v>0</v>
      </c>
      <c r="CY259" s="483">
        <v>0</v>
      </c>
      <c r="CZ259" s="483">
        <v>0</v>
      </c>
      <c r="DA259" s="483">
        <v>0</v>
      </c>
      <c r="DD259" s="478">
        <f>IF(COUNT(P259:INDEX(P259:DA259,RP))&lt;&gt;RP,"Error",0)</f>
        <v>0</v>
      </c>
      <c r="DF259" s="478">
        <f t="shared" si="647"/>
        <v>0</v>
      </c>
    </row>
    <row r="260" spans="2:110" hidden="1" x14ac:dyDescent="0.35">
      <c r="B260" s="481" t="s">
        <v>856</v>
      </c>
      <c r="C260" s="473"/>
      <c r="D260" s="440"/>
      <c r="E260" s="479"/>
      <c r="F260" s="783"/>
      <c r="G260" s="783"/>
      <c r="H260" s="783"/>
      <c r="I260" s="480"/>
      <c r="J260" s="472" t="str">
        <f t="shared" si="648"/>
        <v xml:space="preserve"> ptkm</v>
      </c>
      <c r="K260" s="582">
        <f t="shared" si="643"/>
        <v>0</v>
      </c>
      <c r="L260" s="582">
        <f t="shared" si="644"/>
        <v>0</v>
      </c>
      <c r="M260" s="582">
        <f t="shared" si="645"/>
        <v>0</v>
      </c>
      <c r="N260" s="582">
        <f t="shared" si="646"/>
        <v>0</v>
      </c>
      <c r="P260" s="483">
        <v>0</v>
      </c>
      <c r="Q260" s="483">
        <v>0</v>
      </c>
      <c r="R260" s="483">
        <v>0</v>
      </c>
      <c r="S260" s="483">
        <v>0</v>
      </c>
      <c r="T260" s="483">
        <v>0</v>
      </c>
      <c r="U260" s="483">
        <v>0</v>
      </c>
      <c r="V260" s="483">
        <v>0</v>
      </c>
      <c r="W260" s="483">
        <v>0</v>
      </c>
      <c r="X260" s="483">
        <v>0</v>
      </c>
      <c r="Y260" s="483">
        <v>0</v>
      </c>
      <c r="Z260" s="483">
        <v>0</v>
      </c>
      <c r="AA260" s="483">
        <v>0</v>
      </c>
      <c r="AB260" s="483">
        <v>0</v>
      </c>
      <c r="AC260" s="483">
        <v>0</v>
      </c>
      <c r="AD260" s="483">
        <v>0</v>
      </c>
      <c r="AE260" s="483">
        <v>0</v>
      </c>
      <c r="AF260" s="483">
        <v>0</v>
      </c>
      <c r="AG260" s="483">
        <v>0</v>
      </c>
      <c r="AH260" s="483">
        <v>0</v>
      </c>
      <c r="AI260" s="483">
        <v>0</v>
      </c>
      <c r="AJ260" s="483">
        <v>0</v>
      </c>
      <c r="AK260" s="483">
        <v>0</v>
      </c>
      <c r="AL260" s="483">
        <v>0</v>
      </c>
      <c r="AM260" s="483">
        <v>0</v>
      </c>
      <c r="AN260" s="483">
        <v>0</v>
      </c>
      <c r="AO260" s="483">
        <v>0</v>
      </c>
      <c r="AP260" s="483">
        <v>0</v>
      </c>
      <c r="AQ260" s="483">
        <v>0</v>
      </c>
      <c r="AR260" s="483">
        <v>0</v>
      </c>
      <c r="AS260" s="483">
        <v>0</v>
      </c>
      <c r="AT260" s="483">
        <v>0</v>
      </c>
      <c r="AU260" s="483">
        <v>0</v>
      </c>
      <c r="AV260" s="483">
        <v>0</v>
      </c>
      <c r="AW260" s="483">
        <v>0</v>
      </c>
      <c r="AX260" s="483">
        <v>0</v>
      </c>
      <c r="AY260" s="483">
        <v>0</v>
      </c>
      <c r="AZ260" s="483">
        <v>0</v>
      </c>
      <c r="BA260" s="483">
        <v>0</v>
      </c>
      <c r="BB260" s="483">
        <v>0</v>
      </c>
      <c r="BC260" s="483">
        <v>0</v>
      </c>
      <c r="BD260" s="483">
        <v>0</v>
      </c>
      <c r="BE260" s="483">
        <v>0</v>
      </c>
      <c r="BF260" s="483">
        <v>0</v>
      </c>
      <c r="BG260" s="483">
        <v>0</v>
      </c>
      <c r="BH260" s="483">
        <v>0</v>
      </c>
      <c r="BI260" s="483">
        <v>0</v>
      </c>
      <c r="BJ260" s="483">
        <v>0</v>
      </c>
      <c r="BK260" s="483">
        <v>0</v>
      </c>
      <c r="BL260" s="483">
        <v>0</v>
      </c>
      <c r="BM260" s="483">
        <v>0</v>
      </c>
      <c r="BN260" s="483">
        <v>0</v>
      </c>
      <c r="BO260" s="483">
        <v>0</v>
      </c>
      <c r="BP260" s="483">
        <v>0</v>
      </c>
      <c r="BQ260" s="483">
        <v>0</v>
      </c>
      <c r="BR260" s="483">
        <v>0</v>
      </c>
      <c r="BS260" s="483">
        <v>0</v>
      </c>
      <c r="BT260" s="483">
        <v>0</v>
      </c>
      <c r="BU260" s="483">
        <v>0</v>
      </c>
      <c r="BV260" s="483">
        <v>0</v>
      </c>
      <c r="BW260" s="483">
        <v>0</v>
      </c>
      <c r="BX260" s="483">
        <v>0</v>
      </c>
      <c r="BY260" s="483">
        <v>0</v>
      </c>
      <c r="BZ260" s="483">
        <v>0</v>
      </c>
      <c r="CA260" s="483">
        <v>0</v>
      </c>
      <c r="CB260" s="483">
        <v>0</v>
      </c>
      <c r="CC260" s="483">
        <v>0</v>
      </c>
      <c r="CD260" s="483">
        <v>0</v>
      </c>
      <c r="CE260" s="483">
        <v>0</v>
      </c>
      <c r="CF260" s="483">
        <v>0</v>
      </c>
      <c r="CG260" s="483">
        <v>0</v>
      </c>
      <c r="CH260" s="483">
        <v>0</v>
      </c>
      <c r="CI260" s="483">
        <v>0</v>
      </c>
      <c r="CJ260" s="483">
        <v>0</v>
      </c>
      <c r="CK260" s="483">
        <v>0</v>
      </c>
      <c r="CL260" s="483">
        <v>0</v>
      </c>
      <c r="CM260" s="483">
        <v>0</v>
      </c>
      <c r="CN260" s="483">
        <v>0</v>
      </c>
      <c r="CO260" s="483">
        <v>0</v>
      </c>
      <c r="CP260" s="483">
        <v>0</v>
      </c>
      <c r="CQ260" s="483">
        <v>0</v>
      </c>
      <c r="CR260" s="483">
        <v>0</v>
      </c>
      <c r="CS260" s="483">
        <v>0</v>
      </c>
      <c r="CT260" s="483">
        <v>0</v>
      </c>
      <c r="CU260" s="483">
        <v>0</v>
      </c>
      <c r="CV260" s="483">
        <v>0</v>
      </c>
      <c r="CW260" s="483">
        <v>0</v>
      </c>
      <c r="CX260" s="483">
        <v>0</v>
      </c>
      <c r="CY260" s="483">
        <v>0</v>
      </c>
      <c r="CZ260" s="483">
        <v>0</v>
      </c>
      <c r="DA260" s="483">
        <v>0</v>
      </c>
      <c r="DD260" s="478">
        <f>IF(COUNT(P260:INDEX(P260:DA260,RP))&lt;&gt;RP,"Error",0)</f>
        <v>0</v>
      </c>
      <c r="DF260" s="478">
        <f t="shared" si="647"/>
        <v>0</v>
      </c>
    </row>
    <row r="261" spans="2:110" hidden="1" x14ac:dyDescent="0.35">
      <c r="B261" s="481" t="s">
        <v>856</v>
      </c>
      <c r="C261" s="473"/>
      <c r="D261" s="440"/>
      <c r="E261" s="479"/>
      <c r="F261" s="783"/>
      <c r="G261" s="783"/>
      <c r="H261" s="783"/>
      <c r="I261" s="480"/>
      <c r="J261" s="472" t="str">
        <f t="shared" si="648"/>
        <v xml:space="preserve"> ptkm</v>
      </c>
      <c r="K261" s="582">
        <f t="shared" si="643"/>
        <v>0</v>
      </c>
      <c r="L261" s="582">
        <f t="shared" si="644"/>
        <v>0</v>
      </c>
      <c r="M261" s="582">
        <f t="shared" si="645"/>
        <v>0</v>
      </c>
      <c r="N261" s="582">
        <f t="shared" si="646"/>
        <v>0</v>
      </c>
      <c r="P261" s="483">
        <v>0</v>
      </c>
      <c r="Q261" s="483">
        <v>0</v>
      </c>
      <c r="R261" s="483">
        <v>0</v>
      </c>
      <c r="S261" s="483">
        <v>0</v>
      </c>
      <c r="T261" s="483">
        <v>0</v>
      </c>
      <c r="U261" s="483">
        <v>0</v>
      </c>
      <c r="V261" s="483">
        <v>0</v>
      </c>
      <c r="W261" s="483">
        <v>0</v>
      </c>
      <c r="X261" s="483">
        <v>0</v>
      </c>
      <c r="Y261" s="483">
        <v>0</v>
      </c>
      <c r="Z261" s="483">
        <v>0</v>
      </c>
      <c r="AA261" s="483">
        <v>0</v>
      </c>
      <c r="AB261" s="483">
        <v>0</v>
      </c>
      <c r="AC261" s="483">
        <v>0</v>
      </c>
      <c r="AD261" s="483">
        <v>0</v>
      </c>
      <c r="AE261" s="483">
        <v>0</v>
      </c>
      <c r="AF261" s="483">
        <v>0</v>
      </c>
      <c r="AG261" s="483">
        <v>0</v>
      </c>
      <c r="AH261" s="483">
        <v>0</v>
      </c>
      <c r="AI261" s="483">
        <v>0</v>
      </c>
      <c r="AJ261" s="483">
        <v>0</v>
      </c>
      <c r="AK261" s="483">
        <v>0</v>
      </c>
      <c r="AL261" s="483">
        <v>0</v>
      </c>
      <c r="AM261" s="483">
        <v>0</v>
      </c>
      <c r="AN261" s="483">
        <v>0</v>
      </c>
      <c r="AO261" s="483">
        <v>0</v>
      </c>
      <c r="AP261" s="483">
        <v>0</v>
      </c>
      <c r="AQ261" s="483">
        <v>0</v>
      </c>
      <c r="AR261" s="483">
        <v>0</v>
      </c>
      <c r="AS261" s="483">
        <v>0</v>
      </c>
      <c r="AT261" s="483">
        <v>0</v>
      </c>
      <c r="AU261" s="483">
        <v>0</v>
      </c>
      <c r="AV261" s="483">
        <v>0</v>
      </c>
      <c r="AW261" s="483">
        <v>0</v>
      </c>
      <c r="AX261" s="483">
        <v>0</v>
      </c>
      <c r="AY261" s="483">
        <v>0</v>
      </c>
      <c r="AZ261" s="483">
        <v>0</v>
      </c>
      <c r="BA261" s="483">
        <v>0</v>
      </c>
      <c r="BB261" s="483">
        <v>0</v>
      </c>
      <c r="BC261" s="483">
        <v>0</v>
      </c>
      <c r="BD261" s="483">
        <v>0</v>
      </c>
      <c r="BE261" s="483">
        <v>0</v>
      </c>
      <c r="BF261" s="483">
        <v>0</v>
      </c>
      <c r="BG261" s="483">
        <v>0</v>
      </c>
      <c r="BH261" s="483">
        <v>0</v>
      </c>
      <c r="BI261" s="483">
        <v>0</v>
      </c>
      <c r="BJ261" s="483">
        <v>0</v>
      </c>
      <c r="BK261" s="483">
        <v>0</v>
      </c>
      <c r="BL261" s="483">
        <v>0</v>
      </c>
      <c r="BM261" s="483">
        <v>0</v>
      </c>
      <c r="BN261" s="483">
        <v>0</v>
      </c>
      <c r="BO261" s="483">
        <v>0</v>
      </c>
      <c r="BP261" s="483">
        <v>0</v>
      </c>
      <c r="BQ261" s="483">
        <v>0</v>
      </c>
      <c r="BR261" s="483">
        <v>0</v>
      </c>
      <c r="BS261" s="483">
        <v>0</v>
      </c>
      <c r="BT261" s="483">
        <v>0</v>
      </c>
      <c r="BU261" s="483">
        <v>0</v>
      </c>
      <c r="BV261" s="483">
        <v>0</v>
      </c>
      <c r="BW261" s="483">
        <v>0</v>
      </c>
      <c r="BX261" s="483">
        <v>0</v>
      </c>
      <c r="BY261" s="483">
        <v>0</v>
      </c>
      <c r="BZ261" s="483">
        <v>0</v>
      </c>
      <c r="CA261" s="483">
        <v>0</v>
      </c>
      <c r="CB261" s="483">
        <v>0</v>
      </c>
      <c r="CC261" s="483">
        <v>0</v>
      </c>
      <c r="CD261" s="483">
        <v>0</v>
      </c>
      <c r="CE261" s="483">
        <v>0</v>
      </c>
      <c r="CF261" s="483">
        <v>0</v>
      </c>
      <c r="CG261" s="483">
        <v>0</v>
      </c>
      <c r="CH261" s="483">
        <v>0</v>
      </c>
      <c r="CI261" s="483">
        <v>0</v>
      </c>
      <c r="CJ261" s="483">
        <v>0</v>
      </c>
      <c r="CK261" s="483">
        <v>0</v>
      </c>
      <c r="CL261" s="483">
        <v>0</v>
      </c>
      <c r="CM261" s="483">
        <v>0</v>
      </c>
      <c r="CN261" s="483">
        <v>0</v>
      </c>
      <c r="CO261" s="483">
        <v>0</v>
      </c>
      <c r="CP261" s="483">
        <v>0</v>
      </c>
      <c r="CQ261" s="483">
        <v>0</v>
      </c>
      <c r="CR261" s="483">
        <v>0</v>
      </c>
      <c r="CS261" s="483">
        <v>0</v>
      </c>
      <c r="CT261" s="483">
        <v>0</v>
      </c>
      <c r="CU261" s="483">
        <v>0</v>
      </c>
      <c r="CV261" s="483">
        <v>0</v>
      </c>
      <c r="CW261" s="483">
        <v>0</v>
      </c>
      <c r="CX261" s="483">
        <v>0</v>
      </c>
      <c r="CY261" s="483">
        <v>0</v>
      </c>
      <c r="CZ261" s="483">
        <v>0</v>
      </c>
      <c r="DA261" s="483">
        <v>0</v>
      </c>
      <c r="DD261" s="478">
        <f>IF(COUNT(P261:INDEX(P261:DA261,RP))&lt;&gt;RP,"Error",0)</f>
        <v>0</v>
      </c>
      <c r="DF261" s="478">
        <f t="shared" si="647"/>
        <v>0</v>
      </c>
    </row>
    <row r="262" spans="2:110" hidden="1" x14ac:dyDescent="0.35">
      <c r="B262" s="481" t="s">
        <v>856</v>
      </c>
      <c r="C262" s="474"/>
      <c r="D262" s="440"/>
      <c r="E262" s="479"/>
      <c r="F262" s="783"/>
      <c r="G262" s="783"/>
      <c r="H262" s="783"/>
      <c r="I262" s="480"/>
      <c r="J262" s="472" t="str">
        <f t="shared" si="648"/>
        <v xml:space="preserve"> ptkm</v>
      </c>
      <c r="K262" s="582">
        <f t="shared" si="643"/>
        <v>0</v>
      </c>
      <c r="L262" s="582">
        <f t="shared" si="644"/>
        <v>0</v>
      </c>
      <c r="M262" s="582">
        <f t="shared" si="645"/>
        <v>0</v>
      </c>
      <c r="N262" s="582">
        <f t="shared" si="646"/>
        <v>0</v>
      </c>
      <c r="P262" s="483">
        <v>0</v>
      </c>
      <c r="Q262" s="483">
        <v>0</v>
      </c>
      <c r="R262" s="483">
        <v>0</v>
      </c>
      <c r="S262" s="483">
        <v>0</v>
      </c>
      <c r="T262" s="483">
        <v>0</v>
      </c>
      <c r="U262" s="483">
        <v>0</v>
      </c>
      <c r="V262" s="483">
        <v>0</v>
      </c>
      <c r="W262" s="483">
        <v>0</v>
      </c>
      <c r="X262" s="483">
        <v>0</v>
      </c>
      <c r="Y262" s="483">
        <v>0</v>
      </c>
      <c r="Z262" s="483">
        <v>0</v>
      </c>
      <c r="AA262" s="483">
        <v>0</v>
      </c>
      <c r="AB262" s="483">
        <v>0</v>
      </c>
      <c r="AC262" s="483">
        <v>0</v>
      </c>
      <c r="AD262" s="483">
        <v>0</v>
      </c>
      <c r="AE262" s="483">
        <v>0</v>
      </c>
      <c r="AF262" s="483">
        <v>0</v>
      </c>
      <c r="AG262" s="483">
        <v>0</v>
      </c>
      <c r="AH262" s="483">
        <v>0</v>
      </c>
      <c r="AI262" s="483">
        <v>0</v>
      </c>
      <c r="AJ262" s="483">
        <v>0</v>
      </c>
      <c r="AK262" s="483">
        <v>0</v>
      </c>
      <c r="AL262" s="483">
        <v>0</v>
      </c>
      <c r="AM262" s="483">
        <v>0</v>
      </c>
      <c r="AN262" s="483">
        <v>0</v>
      </c>
      <c r="AO262" s="483">
        <v>0</v>
      </c>
      <c r="AP262" s="483">
        <v>0</v>
      </c>
      <c r="AQ262" s="483">
        <v>0</v>
      </c>
      <c r="AR262" s="483">
        <v>0</v>
      </c>
      <c r="AS262" s="483">
        <v>0</v>
      </c>
      <c r="AT262" s="483">
        <v>0</v>
      </c>
      <c r="AU262" s="483">
        <v>0</v>
      </c>
      <c r="AV262" s="483">
        <v>0</v>
      </c>
      <c r="AW262" s="483">
        <v>0</v>
      </c>
      <c r="AX262" s="483">
        <v>0</v>
      </c>
      <c r="AY262" s="483">
        <v>0</v>
      </c>
      <c r="AZ262" s="483">
        <v>0</v>
      </c>
      <c r="BA262" s="483">
        <v>0</v>
      </c>
      <c r="BB262" s="483">
        <v>0</v>
      </c>
      <c r="BC262" s="483">
        <v>0</v>
      </c>
      <c r="BD262" s="483">
        <v>0</v>
      </c>
      <c r="BE262" s="483">
        <v>0</v>
      </c>
      <c r="BF262" s="483">
        <v>0</v>
      </c>
      <c r="BG262" s="483">
        <v>0</v>
      </c>
      <c r="BH262" s="483">
        <v>0</v>
      </c>
      <c r="BI262" s="483">
        <v>0</v>
      </c>
      <c r="BJ262" s="483">
        <v>0</v>
      </c>
      <c r="BK262" s="483">
        <v>0</v>
      </c>
      <c r="BL262" s="483">
        <v>0</v>
      </c>
      <c r="BM262" s="483">
        <v>0</v>
      </c>
      <c r="BN262" s="483">
        <v>0</v>
      </c>
      <c r="BO262" s="483">
        <v>0</v>
      </c>
      <c r="BP262" s="483">
        <v>0</v>
      </c>
      <c r="BQ262" s="483">
        <v>0</v>
      </c>
      <c r="BR262" s="483">
        <v>0</v>
      </c>
      <c r="BS262" s="483">
        <v>0</v>
      </c>
      <c r="BT262" s="483">
        <v>0</v>
      </c>
      <c r="BU262" s="483">
        <v>0</v>
      </c>
      <c r="BV262" s="483">
        <v>0</v>
      </c>
      <c r="BW262" s="483">
        <v>0</v>
      </c>
      <c r="BX262" s="483">
        <v>0</v>
      </c>
      <c r="BY262" s="483">
        <v>0</v>
      </c>
      <c r="BZ262" s="483">
        <v>0</v>
      </c>
      <c r="CA262" s="483">
        <v>0</v>
      </c>
      <c r="CB262" s="483">
        <v>0</v>
      </c>
      <c r="CC262" s="483">
        <v>0</v>
      </c>
      <c r="CD262" s="483">
        <v>0</v>
      </c>
      <c r="CE262" s="483">
        <v>0</v>
      </c>
      <c r="CF262" s="483">
        <v>0</v>
      </c>
      <c r="CG262" s="483">
        <v>0</v>
      </c>
      <c r="CH262" s="483">
        <v>0</v>
      </c>
      <c r="CI262" s="483">
        <v>0</v>
      </c>
      <c r="CJ262" s="483">
        <v>0</v>
      </c>
      <c r="CK262" s="483">
        <v>0</v>
      </c>
      <c r="CL262" s="483">
        <v>0</v>
      </c>
      <c r="CM262" s="483">
        <v>0</v>
      </c>
      <c r="CN262" s="483">
        <v>0</v>
      </c>
      <c r="CO262" s="483">
        <v>0</v>
      </c>
      <c r="CP262" s="483">
        <v>0</v>
      </c>
      <c r="CQ262" s="483">
        <v>0</v>
      </c>
      <c r="CR262" s="483">
        <v>0</v>
      </c>
      <c r="CS262" s="483">
        <v>0</v>
      </c>
      <c r="CT262" s="483">
        <v>0</v>
      </c>
      <c r="CU262" s="483">
        <v>0</v>
      </c>
      <c r="CV262" s="483">
        <v>0</v>
      </c>
      <c r="CW262" s="483">
        <v>0</v>
      </c>
      <c r="CX262" s="483">
        <v>0</v>
      </c>
      <c r="CY262" s="483">
        <v>0</v>
      </c>
      <c r="CZ262" s="483">
        <v>0</v>
      </c>
      <c r="DA262" s="483">
        <v>0</v>
      </c>
      <c r="DD262" s="478">
        <f>IF(COUNT(P262:INDEX(P262:DA262,RP))&lt;&gt;RP,"Error",0)</f>
        <v>0</v>
      </c>
      <c r="DF262" s="478">
        <f t="shared" si="647"/>
        <v>0</v>
      </c>
    </row>
    <row r="263" spans="2:110" hidden="1" x14ac:dyDescent="0.35">
      <c r="B263" s="481" t="s">
        <v>856</v>
      </c>
      <c r="C263" s="474"/>
      <c r="D263" s="440"/>
      <c r="E263" s="479"/>
      <c r="F263" s="783"/>
      <c r="G263" s="783"/>
      <c r="H263" s="783"/>
      <c r="I263" s="480"/>
      <c r="J263" s="472" t="str">
        <f t="shared" si="648"/>
        <v xml:space="preserve"> ptkm</v>
      </c>
      <c r="K263" s="582">
        <f t="shared" si="643"/>
        <v>0</v>
      </c>
      <c r="L263" s="582">
        <f t="shared" si="644"/>
        <v>0</v>
      </c>
      <c r="M263" s="582">
        <f t="shared" si="645"/>
        <v>0</v>
      </c>
      <c r="N263" s="582">
        <f t="shared" si="646"/>
        <v>0</v>
      </c>
      <c r="P263" s="483">
        <v>0</v>
      </c>
      <c r="Q263" s="483">
        <v>0</v>
      </c>
      <c r="R263" s="483">
        <v>0</v>
      </c>
      <c r="S263" s="483">
        <v>0</v>
      </c>
      <c r="T263" s="483">
        <v>0</v>
      </c>
      <c r="U263" s="483">
        <v>0</v>
      </c>
      <c r="V263" s="483">
        <v>0</v>
      </c>
      <c r="W263" s="483">
        <v>0</v>
      </c>
      <c r="X263" s="483">
        <v>0</v>
      </c>
      <c r="Y263" s="483">
        <v>0</v>
      </c>
      <c r="Z263" s="483">
        <v>0</v>
      </c>
      <c r="AA263" s="483">
        <v>0</v>
      </c>
      <c r="AB263" s="483">
        <v>0</v>
      </c>
      <c r="AC263" s="483">
        <v>0</v>
      </c>
      <c r="AD263" s="483">
        <v>0</v>
      </c>
      <c r="AE263" s="483">
        <v>0</v>
      </c>
      <c r="AF263" s="483">
        <v>0</v>
      </c>
      <c r="AG263" s="483">
        <v>0</v>
      </c>
      <c r="AH263" s="483">
        <v>0</v>
      </c>
      <c r="AI263" s="483">
        <v>0</v>
      </c>
      <c r="AJ263" s="483">
        <v>0</v>
      </c>
      <c r="AK263" s="483">
        <v>0</v>
      </c>
      <c r="AL263" s="483">
        <v>0</v>
      </c>
      <c r="AM263" s="483">
        <v>0</v>
      </c>
      <c r="AN263" s="483">
        <v>0</v>
      </c>
      <c r="AO263" s="483">
        <v>0</v>
      </c>
      <c r="AP263" s="483">
        <v>0</v>
      </c>
      <c r="AQ263" s="483">
        <v>0</v>
      </c>
      <c r="AR263" s="483">
        <v>0</v>
      </c>
      <c r="AS263" s="483">
        <v>0</v>
      </c>
      <c r="AT263" s="483">
        <v>0</v>
      </c>
      <c r="AU263" s="483">
        <v>0</v>
      </c>
      <c r="AV263" s="483">
        <v>0</v>
      </c>
      <c r="AW263" s="483">
        <v>0</v>
      </c>
      <c r="AX263" s="483">
        <v>0</v>
      </c>
      <c r="AY263" s="483">
        <v>0</v>
      </c>
      <c r="AZ263" s="483">
        <v>0</v>
      </c>
      <c r="BA263" s="483">
        <v>0</v>
      </c>
      <c r="BB263" s="483">
        <v>0</v>
      </c>
      <c r="BC263" s="483">
        <v>0</v>
      </c>
      <c r="BD263" s="483">
        <v>0</v>
      </c>
      <c r="BE263" s="483">
        <v>0</v>
      </c>
      <c r="BF263" s="483">
        <v>0</v>
      </c>
      <c r="BG263" s="483">
        <v>0</v>
      </c>
      <c r="BH263" s="483">
        <v>0</v>
      </c>
      <c r="BI263" s="483">
        <v>0</v>
      </c>
      <c r="BJ263" s="483">
        <v>0</v>
      </c>
      <c r="BK263" s="483">
        <v>0</v>
      </c>
      <c r="BL263" s="483">
        <v>0</v>
      </c>
      <c r="BM263" s="483">
        <v>0</v>
      </c>
      <c r="BN263" s="483">
        <v>0</v>
      </c>
      <c r="BO263" s="483">
        <v>0</v>
      </c>
      <c r="BP263" s="483">
        <v>0</v>
      </c>
      <c r="BQ263" s="483">
        <v>0</v>
      </c>
      <c r="BR263" s="483">
        <v>0</v>
      </c>
      <c r="BS263" s="483">
        <v>0</v>
      </c>
      <c r="BT263" s="483">
        <v>0</v>
      </c>
      <c r="BU263" s="483">
        <v>0</v>
      </c>
      <c r="BV263" s="483">
        <v>0</v>
      </c>
      <c r="BW263" s="483">
        <v>0</v>
      </c>
      <c r="BX263" s="483">
        <v>0</v>
      </c>
      <c r="BY263" s="483">
        <v>0</v>
      </c>
      <c r="BZ263" s="483">
        <v>0</v>
      </c>
      <c r="CA263" s="483">
        <v>0</v>
      </c>
      <c r="CB263" s="483">
        <v>0</v>
      </c>
      <c r="CC263" s="483">
        <v>0</v>
      </c>
      <c r="CD263" s="483">
        <v>0</v>
      </c>
      <c r="CE263" s="483">
        <v>0</v>
      </c>
      <c r="CF263" s="483">
        <v>0</v>
      </c>
      <c r="CG263" s="483">
        <v>0</v>
      </c>
      <c r="CH263" s="483">
        <v>0</v>
      </c>
      <c r="CI263" s="483">
        <v>0</v>
      </c>
      <c r="CJ263" s="483">
        <v>0</v>
      </c>
      <c r="CK263" s="483">
        <v>0</v>
      </c>
      <c r="CL263" s="483">
        <v>0</v>
      </c>
      <c r="CM263" s="483">
        <v>0</v>
      </c>
      <c r="CN263" s="483">
        <v>0</v>
      </c>
      <c r="CO263" s="483">
        <v>0</v>
      </c>
      <c r="CP263" s="483">
        <v>0</v>
      </c>
      <c r="CQ263" s="483">
        <v>0</v>
      </c>
      <c r="CR263" s="483">
        <v>0</v>
      </c>
      <c r="CS263" s="483">
        <v>0</v>
      </c>
      <c r="CT263" s="483">
        <v>0</v>
      </c>
      <c r="CU263" s="483">
        <v>0</v>
      </c>
      <c r="CV263" s="483">
        <v>0</v>
      </c>
      <c r="CW263" s="483">
        <v>0</v>
      </c>
      <c r="CX263" s="483">
        <v>0</v>
      </c>
      <c r="CY263" s="483">
        <v>0</v>
      </c>
      <c r="CZ263" s="483">
        <v>0</v>
      </c>
      <c r="DA263" s="483">
        <v>0</v>
      </c>
      <c r="DD263" s="478">
        <f>IF(COUNT(P263:INDEX(P263:DA263,RP))&lt;&gt;RP,"Error",0)</f>
        <v>0</v>
      </c>
      <c r="DF263" s="478">
        <f t="shared" si="647"/>
        <v>0</v>
      </c>
    </row>
    <row r="264" spans="2:110" hidden="1" x14ac:dyDescent="0.35">
      <c r="B264" s="481" t="s">
        <v>856</v>
      </c>
      <c r="C264" s="474"/>
      <c r="D264" s="440"/>
      <c r="E264" s="479"/>
      <c r="F264" s="783"/>
      <c r="G264" s="783"/>
      <c r="H264" s="783"/>
      <c r="I264" s="480"/>
      <c r="J264" s="472" t="str">
        <f t="shared" si="648"/>
        <v xml:space="preserve"> ptkm</v>
      </c>
      <c r="K264" s="582">
        <f t="shared" si="643"/>
        <v>0</v>
      </c>
      <c r="L264" s="582">
        <f t="shared" si="644"/>
        <v>0</v>
      </c>
      <c r="M264" s="582">
        <f t="shared" si="645"/>
        <v>0</v>
      </c>
      <c r="N264" s="582">
        <f t="shared" si="646"/>
        <v>0</v>
      </c>
      <c r="P264" s="483">
        <v>0</v>
      </c>
      <c r="Q264" s="483">
        <v>0</v>
      </c>
      <c r="R264" s="483">
        <v>0</v>
      </c>
      <c r="S264" s="483">
        <v>0</v>
      </c>
      <c r="T264" s="483">
        <v>0</v>
      </c>
      <c r="U264" s="483">
        <v>0</v>
      </c>
      <c r="V264" s="483">
        <v>0</v>
      </c>
      <c r="W264" s="483">
        <v>0</v>
      </c>
      <c r="X264" s="483">
        <v>0</v>
      </c>
      <c r="Y264" s="483">
        <v>0</v>
      </c>
      <c r="Z264" s="483">
        <v>0</v>
      </c>
      <c r="AA264" s="483">
        <v>0</v>
      </c>
      <c r="AB264" s="483">
        <v>0</v>
      </c>
      <c r="AC264" s="483">
        <v>0</v>
      </c>
      <c r="AD264" s="483">
        <v>0</v>
      </c>
      <c r="AE264" s="483">
        <v>0</v>
      </c>
      <c r="AF264" s="483">
        <v>0</v>
      </c>
      <c r="AG264" s="483">
        <v>0</v>
      </c>
      <c r="AH264" s="483">
        <v>0</v>
      </c>
      <c r="AI264" s="483">
        <v>0</v>
      </c>
      <c r="AJ264" s="483">
        <v>0</v>
      </c>
      <c r="AK264" s="483">
        <v>0</v>
      </c>
      <c r="AL264" s="483">
        <v>0</v>
      </c>
      <c r="AM264" s="483">
        <v>0</v>
      </c>
      <c r="AN264" s="483">
        <v>0</v>
      </c>
      <c r="AO264" s="483">
        <v>0</v>
      </c>
      <c r="AP264" s="483">
        <v>0</v>
      </c>
      <c r="AQ264" s="483">
        <v>0</v>
      </c>
      <c r="AR264" s="483">
        <v>0</v>
      </c>
      <c r="AS264" s="483">
        <v>0</v>
      </c>
      <c r="AT264" s="483">
        <v>0</v>
      </c>
      <c r="AU264" s="483">
        <v>0</v>
      </c>
      <c r="AV264" s="483">
        <v>0</v>
      </c>
      <c r="AW264" s="483">
        <v>0</v>
      </c>
      <c r="AX264" s="483">
        <v>0</v>
      </c>
      <c r="AY264" s="483">
        <v>0</v>
      </c>
      <c r="AZ264" s="483">
        <v>0</v>
      </c>
      <c r="BA264" s="483">
        <v>0</v>
      </c>
      <c r="BB264" s="483">
        <v>0</v>
      </c>
      <c r="BC264" s="483">
        <v>0</v>
      </c>
      <c r="BD264" s="483">
        <v>0</v>
      </c>
      <c r="BE264" s="483">
        <v>0</v>
      </c>
      <c r="BF264" s="483">
        <v>0</v>
      </c>
      <c r="BG264" s="483">
        <v>0</v>
      </c>
      <c r="BH264" s="483">
        <v>0</v>
      </c>
      <c r="BI264" s="483">
        <v>0</v>
      </c>
      <c r="BJ264" s="483">
        <v>0</v>
      </c>
      <c r="BK264" s="483">
        <v>0</v>
      </c>
      <c r="BL264" s="483">
        <v>0</v>
      </c>
      <c r="BM264" s="483">
        <v>0</v>
      </c>
      <c r="BN264" s="483">
        <v>0</v>
      </c>
      <c r="BO264" s="483">
        <v>0</v>
      </c>
      <c r="BP264" s="483">
        <v>0</v>
      </c>
      <c r="BQ264" s="483">
        <v>0</v>
      </c>
      <c r="BR264" s="483">
        <v>0</v>
      </c>
      <c r="BS264" s="483">
        <v>0</v>
      </c>
      <c r="BT264" s="483">
        <v>0</v>
      </c>
      <c r="BU264" s="483">
        <v>0</v>
      </c>
      <c r="BV264" s="483">
        <v>0</v>
      </c>
      <c r="BW264" s="483">
        <v>0</v>
      </c>
      <c r="BX264" s="483">
        <v>0</v>
      </c>
      <c r="BY264" s="483">
        <v>0</v>
      </c>
      <c r="BZ264" s="483">
        <v>0</v>
      </c>
      <c r="CA264" s="483">
        <v>0</v>
      </c>
      <c r="CB264" s="483">
        <v>0</v>
      </c>
      <c r="CC264" s="483">
        <v>0</v>
      </c>
      <c r="CD264" s="483">
        <v>0</v>
      </c>
      <c r="CE264" s="483">
        <v>0</v>
      </c>
      <c r="CF264" s="483">
        <v>0</v>
      </c>
      <c r="CG264" s="483">
        <v>0</v>
      </c>
      <c r="CH264" s="483">
        <v>0</v>
      </c>
      <c r="CI264" s="483">
        <v>0</v>
      </c>
      <c r="CJ264" s="483">
        <v>0</v>
      </c>
      <c r="CK264" s="483">
        <v>0</v>
      </c>
      <c r="CL264" s="483">
        <v>0</v>
      </c>
      <c r="CM264" s="483">
        <v>0</v>
      </c>
      <c r="CN264" s="483">
        <v>0</v>
      </c>
      <c r="CO264" s="483">
        <v>0</v>
      </c>
      <c r="CP264" s="483">
        <v>0</v>
      </c>
      <c r="CQ264" s="483">
        <v>0</v>
      </c>
      <c r="CR264" s="483">
        <v>0</v>
      </c>
      <c r="CS264" s="483">
        <v>0</v>
      </c>
      <c r="CT264" s="483">
        <v>0</v>
      </c>
      <c r="CU264" s="483">
        <v>0</v>
      </c>
      <c r="CV264" s="483">
        <v>0</v>
      </c>
      <c r="CW264" s="483">
        <v>0</v>
      </c>
      <c r="CX264" s="483">
        <v>0</v>
      </c>
      <c r="CY264" s="483">
        <v>0</v>
      </c>
      <c r="CZ264" s="483">
        <v>0</v>
      </c>
      <c r="DA264" s="483">
        <v>0</v>
      </c>
      <c r="DD264" s="478">
        <f>IF(COUNT(P264:INDEX(P264:DA264,RP))&lt;&gt;RP,"Error",0)</f>
        <v>0</v>
      </c>
      <c r="DF264" s="478">
        <f t="shared" si="647"/>
        <v>0</v>
      </c>
    </row>
    <row r="265" spans="2:110" hidden="1" x14ac:dyDescent="0.35">
      <c r="D265" s="440"/>
      <c r="E265" s="441"/>
      <c r="F265" s="441"/>
      <c r="G265" s="441"/>
      <c r="H265" s="441"/>
      <c r="I265" s="441"/>
      <c r="J265" s="441"/>
      <c r="K265" s="436" t="s">
        <v>943</v>
      </c>
    </row>
    <row r="266" spans="2:110" hidden="1" x14ac:dyDescent="0.35">
      <c r="D266" s="440"/>
      <c r="E266" s="441"/>
      <c r="F266" s="441"/>
      <c r="G266" s="441"/>
      <c r="H266" s="441"/>
      <c r="I266" s="441"/>
      <c r="J266" s="441"/>
    </row>
    <row r="267" spans="2:110" hidden="1" x14ac:dyDescent="0.35">
      <c r="D267" s="440"/>
      <c r="M267" s="680" t="s">
        <v>2</v>
      </c>
      <c r="N267" s="681"/>
    </row>
    <row r="268" spans="2:110" ht="14.5" hidden="1" customHeight="1" x14ac:dyDescent="0.35">
      <c r="D268" s="440"/>
      <c r="I268" s="700" t="s">
        <v>145</v>
      </c>
      <c r="J268" s="700"/>
      <c r="K268" s="700"/>
      <c r="L268" s="700"/>
      <c r="M268" s="187" t="s">
        <v>3</v>
      </c>
      <c r="N268" s="187" t="s">
        <v>4</v>
      </c>
    </row>
    <row r="269" spans="2:110" hidden="1" x14ac:dyDescent="0.35">
      <c r="D269" s="440"/>
      <c r="I269" s="790" t="str">
        <f>'D2'!J97</f>
        <v>Accidents</v>
      </c>
      <c r="J269" s="791"/>
      <c r="K269" s="791"/>
      <c r="L269" s="792"/>
      <c r="M269" s="585">
        <f>NPV(G.Asm!$F$40,P269:INDEX(P269:DA269,RP))</f>
        <v>0</v>
      </c>
      <c r="N269" s="585">
        <f ca="1">SUMIF($P$253:$CZT$253,"&lt;="&amp;RP,P269:DA269)</f>
        <v>0</v>
      </c>
      <c r="P269" s="583">
        <f>+SUMPRODUCT($K255:$K264,P255:P264)</f>
        <v>0</v>
      </c>
      <c r="Q269" s="583">
        <f t="shared" ref="Q269:CB269" si="649">+SUMPRODUCT($K255:$K264,Q255:Q264)</f>
        <v>0</v>
      </c>
      <c r="R269" s="583">
        <f t="shared" si="649"/>
        <v>0</v>
      </c>
      <c r="S269" s="583">
        <f t="shared" si="649"/>
        <v>0</v>
      </c>
      <c r="T269" s="583">
        <f t="shared" si="649"/>
        <v>0</v>
      </c>
      <c r="U269" s="583">
        <f t="shared" si="649"/>
        <v>0</v>
      </c>
      <c r="V269" s="583">
        <f t="shared" si="649"/>
        <v>0</v>
      </c>
      <c r="W269" s="583">
        <f t="shared" si="649"/>
        <v>0</v>
      </c>
      <c r="X269" s="583">
        <f t="shared" si="649"/>
        <v>0</v>
      </c>
      <c r="Y269" s="583">
        <f t="shared" si="649"/>
        <v>0</v>
      </c>
      <c r="Z269" s="583">
        <f t="shared" si="649"/>
        <v>0</v>
      </c>
      <c r="AA269" s="583">
        <f t="shared" si="649"/>
        <v>0</v>
      </c>
      <c r="AB269" s="583">
        <f t="shared" si="649"/>
        <v>0</v>
      </c>
      <c r="AC269" s="583">
        <f t="shared" si="649"/>
        <v>0</v>
      </c>
      <c r="AD269" s="583">
        <f t="shared" si="649"/>
        <v>0</v>
      </c>
      <c r="AE269" s="583">
        <f t="shared" si="649"/>
        <v>0</v>
      </c>
      <c r="AF269" s="583">
        <f t="shared" si="649"/>
        <v>0</v>
      </c>
      <c r="AG269" s="583">
        <f t="shared" si="649"/>
        <v>0</v>
      </c>
      <c r="AH269" s="583">
        <f t="shared" si="649"/>
        <v>0</v>
      </c>
      <c r="AI269" s="583">
        <f t="shared" si="649"/>
        <v>0</v>
      </c>
      <c r="AJ269" s="583">
        <f t="shared" si="649"/>
        <v>0</v>
      </c>
      <c r="AK269" s="583">
        <f t="shared" si="649"/>
        <v>0</v>
      </c>
      <c r="AL269" s="583">
        <f t="shared" si="649"/>
        <v>0</v>
      </c>
      <c r="AM269" s="583">
        <f t="shared" si="649"/>
        <v>0</v>
      </c>
      <c r="AN269" s="583">
        <f t="shared" si="649"/>
        <v>0</v>
      </c>
      <c r="AO269" s="583">
        <f t="shared" si="649"/>
        <v>0</v>
      </c>
      <c r="AP269" s="583">
        <f t="shared" si="649"/>
        <v>0</v>
      </c>
      <c r="AQ269" s="583">
        <f t="shared" si="649"/>
        <v>0</v>
      </c>
      <c r="AR269" s="583">
        <f t="shared" si="649"/>
        <v>0</v>
      </c>
      <c r="AS269" s="583">
        <f t="shared" si="649"/>
        <v>0</v>
      </c>
      <c r="AT269" s="583">
        <f t="shared" si="649"/>
        <v>0</v>
      </c>
      <c r="AU269" s="583">
        <f t="shared" si="649"/>
        <v>0</v>
      </c>
      <c r="AV269" s="583">
        <f t="shared" si="649"/>
        <v>0</v>
      </c>
      <c r="AW269" s="583">
        <f t="shared" si="649"/>
        <v>0</v>
      </c>
      <c r="AX269" s="583">
        <f t="shared" si="649"/>
        <v>0</v>
      </c>
      <c r="AY269" s="583">
        <f t="shared" si="649"/>
        <v>0</v>
      </c>
      <c r="AZ269" s="583">
        <f t="shared" si="649"/>
        <v>0</v>
      </c>
      <c r="BA269" s="583">
        <f t="shared" si="649"/>
        <v>0</v>
      </c>
      <c r="BB269" s="583">
        <f t="shared" si="649"/>
        <v>0</v>
      </c>
      <c r="BC269" s="583">
        <f t="shared" si="649"/>
        <v>0</v>
      </c>
      <c r="BD269" s="583">
        <f t="shared" si="649"/>
        <v>0</v>
      </c>
      <c r="BE269" s="583">
        <f t="shared" si="649"/>
        <v>0</v>
      </c>
      <c r="BF269" s="583">
        <f t="shared" si="649"/>
        <v>0</v>
      </c>
      <c r="BG269" s="583">
        <f t="shared" si="649"/>
        <v>0</v>
      </c>
      <c r="BH269" s="583">
        <f t="shared" si="649"/>
        <v>0</v>
      </c>
      <c r="BI269" s="583">
        <f t="shared" si="649"/>
        <v>0</v>
      </c>
      <c r="BJ269" s="583">
        <f t="shared" si="649"/>
        <v>0</v>
      </c>
      <c r="BK269" s="583">
        <f t="shared" si="649"/>
        <v>0</v>
      </c>
      <c r="BL269" s="583">
        <f t="shared" si="649"/>
        <v>0</v>
      </c>
      <c r="BM269" s="583">
        <f t="shared" si="649"/>
        <v>0</v>
      </c>
      <c r="BN269" s="583">
        <f t="shared" si="649"/>
        <v>0</v>
      </c>
      <c r="BO269" s="583">
        <f t="shared" si="649"/>
        <v>0</v>
      </c>
      <c r="BP269" s="583">
        <f t="shared" si="649"/>
        <v>0</v>
      </c>
      <c r="BQ269" s="583">
        <f t="shared" si="649"/>
        <v>0</v>
      </c>
      <c r="BR269" s="583">
        <f t="shared" si="649"/>
        <v>0</v>
      </c>
      <c r="BS269" s="583">
        <f t="shared" si="649"/>
        <v>0</v>
      </c>
      <c r="BT269" s="583">
        <f t="shared" si="649"/>
        <v>0</v>
      </c>
      <c r="BU269" s="583">
        <f t="shared" si="649"/>
        <v>0</v>
      </c>
      <c r="BV269" s="583">
        <f t="shared" si="649"/>
        <v>0</v>
      </c>
      <c r="BW269" s="583">
        <f t="shared" si="649"/>
        <v>0</v>
      </c>
      <c r="BX269" s="583">
        <f t="shared" si="649"/>
        <v>0</v>
      </c>
      <c r="BY269" s="583">
        <f t="shared" si="649"/>
        <v>0</v>
      </c>
      <c r="BZ269" s="583">
        <f t="shared" si="649"/>
        <v>0</v>
      </c>
      <c r="CA269" s="583">
        <f t="shared" si="649"/>
        <v>0</v>
      </c>
      <c r="CB269" s="583">
        <f t="shared" si="649"/>
        <v>0</v>
      </c>
      <c r="CC269" s="583">
        <f t="shared" ref="CC269:DA269" si="650">+SUMPRODUCT($K255:$K264,CC255:CC264)</f>
        <v>0</v>
      </c>
      <c r="CD269" s="583">
        <f t="shared" si="650"/>
        <v>0</v>
      </c>
      <c r="CE269" s="583">
        <f t="shared" si="650"/>
        <v>0</v>
      </c>
      <c r="CF269" s="583">
        <f t="shared" si="650"/>
        <v>0</v>
      </c>
      <c r="CG269" s="583">
        <f t="shared" si="650"/>
        <v>0</v>
      </c>
      <c r="CH269" s="583">
        <f t="shared" si="650"/>
        <v>0</v>
      </c>
      <c r="CI269" s="583">
        <f t="shared" si="650"/>
        <v>0</v>
      </c>
      <c r="CJ269" s="583">
        <f t="shared" si="650"/>
        <v>0</v>
      </c>
      <c r="CK269" s="583">
        <f t="shared" si="650"/>
        <v>0</v>
      </c>
      <c r="CL269" s="583">
        <f t="shared" si="650"/>
        <v>0</v>
      </c>
      <c r="CM269" s="583">
        <f t="shared" si="650"/>
        <v>0</v>
      </c>
      <c r="CN269" s="583">
        <f t="shared" si="650"/>
        <v>0</v>
      </c>
      <c r="CO269" s="583">
        <f t="shared" si="650"/>
        <v>0</v>
      </c>
      <c r="CP269" s="583">
        <f t="shared" si="650"/>
        <v>0</v>
      </c>
      <c r="CQ269" s="583">
        <f t="shared" si="650"/>
        <v>0</v>
      </c>
      <c r="CR269" s="583">
        <f t="shared" si="650"/>
        <v>0</v>
      </c>
      <c r="CS269" s="583">
        <f t="shared" si="650"/>
        <v>0</v>
      </c>
      <c r="CT269" s="583">
        <f t="shared" si="650"/>
        <v>0</v>
      </c>
      <c r="CU269" s="583">
        <f t="shared" si="650"/>
        <v>0</v>
      </c>
      <c r="CV269" s="583">
        <f t="shared" si="650"/>
        <v>0</v>
      </c>
      <c r="CW269" s="583">
        <f t="shared" si="650"/>
        <v>0</v>
      </c>
      <c r="CX269" s="583">
        <f t="shared" si="650"/>
        <v>0</v>
      </c>
      <c r="CY269" s="583">
        <f t="shared" si="650"/>
        <v>0</v>
      </c>
      <c r="CZ269" s="583">
        <f t="shared" si="650"/>
        <v>0</v>
      </c>
      <c r="DA269" s="583">
        <f t="shared" si="650"/>
        <v>0</v>
      </c>
    </row>
    <row r="270" spans="2:110" hidden="1" x14ac:dyDescent="0.35">
      <c r="D270" s="440"/>
      <c r="I270" s="790" t="str">
        <f>'D2'!J99</f>
        <v>Airborne pollutants emisssions</v>
      </c>
      <c r="J270" s="791"/>
      <c r="K270" s="791"/>
      <c r="L270" s="792"/>
      <c r="M270" s="585">
        <f>NPV(G.Asm!$F$40,P270:INDEX(P270:DA270,RP))</f>
        <v>0</v>
      </c>
      <c r="N270" s="585">
        <f ca="1">SUMIF($P$253:$CZT$253,"&lt;="&amp;RP,P270:DA270)</f>
        <v>0</v>
      </c>
      <c r="P270" s="583">
        <f>+SUMPRODUCT($L255:$L264,P255:P264)</f>
        <v>0</v>
      </c>
      <c r="Q270" s="583">
        <f t="shared" ref="Q270:CB270" si="651">+SUMPRODUCT($L255:$L264,Q255:Q264)</f>
        <v>0</v>
      </c>
      <c r="R270" s="583">
        <f t="shared" si="651"/>
        <v>0</v>
      </c>
      <c r="S270" s="583">
        <f t="shared" si="651"/>
        <v>0</v>
      </c>
      <c r="T270" s="583">
        <f t="shared" si="651"/>
        <v>0</v>
      </c>
      <c r="U270" s="583">
        <f t="shared" si="651"/>
        <v>0</v>
      </c>
      <c r="V270" s="583">
        <f t="shared" si="651"/>
        <v>0</v>
      </c>
      <c r="W270" s="583">
        <f t="shared" si="651"/>
        <v>0</v>
      </c>
      <c r="X270" s="583">
        <f t="shared" si="651"/>
        <v>0</v>
      </c>
      <c r="Y270" s="583">
        <f t="shared" si="651"/>
        <v>0</v>
      </c>
      <c r="Z270" s="583">
        <f t="shared" si="651"/>
        <v>0</v>
      </c>
      <c r="AA270" s="583">
        <f t="shared" si="651"/>
        <v>0</v>
      </c>
      <c r="AB270" s="583">
        <f t="shared" si="651"/>
        <v>0</v>
      </c>
      <c r="AC270" s="583">
        <f t="shared" si="651"/>
        <v>0</v>
      </c>
      <c r="AD270" s="583">
        <f t="shared" si="651"/>
        <v>0</v>
      </c>
      <c r="AE270" s="583">
        <f t="shared" si="651"/>
        <v>0</v>
      </c>
      <c r="AF270" s="583">
        <f t="shared" si="651"/>
        <v>0</v>
      </c>
      <c r="AG270" s="583">
        <f t="shared" si="651"/>
        <v>0</v>
      </c>
      <c r="AH270" s="583">
        <f t="shared" si="651"/>
        <v>0</v>
      </c>
      <c r="AI270" s="583">
        <f t="shared" si="651"/>
        <v>0</v>
      </c>
      <c r="AJ270" s="583">
        <f t="shared" si="651"/>
        <v>0</v>
      </c>
      <c r="AK270" s="583">
        <f t="shared" si="651"/>
        <v>0</v>
      </c>
      <c r="AL270" s="583">
        <f t="shared" si="651"/>
        <v>0</v>
      </c>
      <c r="AM270" s="583">
        <f t="shared" si="651"/>
        <v>0</v>
      </c>
      <c r="AN270" s="583">
        <f t="shared" si="651"/>
        <v>0</v>
      </c>
      <c r="AO270" s="583">
        <f t="shared" si="651"/>
        <v>0</v>
      </c>
      <c r="AP270" s="583">
        <f t="shared" si="651"/>
        <v>0</v>
      </c>
      <c r="AQ270" s="583">
        <f t="shared" si="651"/>
        <v>0</v>
      </c>
      <c r="AR270" s="583">
        <f t="shared" si="651"/>
        <v>0</v>
      </c>
      <c r="AS270" s="583">
        <f t="shared" si="651"/>
        <v>0</v>
      </c>
      <c r="AT270" s="583">
        <f t="shared" si="651"/>
        <v>0</v>
      </c>
      <c r="AU270" s="583">
        <f t="shared" si="651"/>
        <v>0</v>
      </c>
      <c r="AV270" s="583">
        <f t="shared" si="651"/>
        <v>0</v>
      </c>
      <c r="AW270" s="583">
        <f t="shared" si="651"/>
        <v>0</v>
      </c>
      <c r="AX270" s="583">
        <f t="shared" si="651"/>
        <v>0</v>
      </c>
      <c r="AY270" s="583">
        <f t="shared" si="651"/>
        <v>0</v>
      </c>
      <c r="AZ270" s="583">
        <f t="shared" si="651"/>
        <v>0</v>
      </c>
      <c r="BA270" s="583">
        <f t="shared" si="651"/>
        <v>0</v>
      </c>
      <c r="BB270" s="583">
        <f t="shared" si="651"/>
        <v>0</v>
      </c>
      <c r="BC270" s="583">
        <f t="shared" si="651"/>
        <v>0</v>
      </c>
      <c r="BD270" s="583">
        <f t="shared" si="651"/>
        <v>0</v>
      </c>
      <c r="BE270" s="583">
        <f t="shared" si="651"/>
        <v>0</v>
      </c>
      <c r="BF270" s="583">
        <f t="shared" si="651"/>
        <v>0</v>
      </c>
      <c r="BG270" s="583">
        <f t="shared" si="651"/>
        <v>0</v>
      </c>
      <c r="BH270" s="583">
        <f t="shared" si="651"/>
        <v>0</v>
      </c>
      <c r="BI270" s="583">
        <f t="shared" si="651"/>
        <v>0</v>
      </c>
      <c r="BJ270" s="583">
        <f t="shared" si="651"/>
        <v>0</v>
      </c>
      <c r="BK270" s="583">
        <f t="shared" si="651"/>
        <v>0</v>
      </c>
      <c r="BL270" s="583">
        <f t="shared" si="651"/>
        <v>0</v>
      </c>
      <c r="BM270" s="583">
        <f t="shared" si="651"/>
        <v>0</v>
      </c>
      <c r="BN270" s="583">
        <f t="shared" si="651"/>
        <v>0</v>
      </c>
      <c r="BO270" s="583">
        <f t="shared" si="651"/>
        <v>0</v>
      </c>
      <c r="BP270" s="583">
        <f t="shared" si="651"/>
        <v>0</v>
      </c>
      <c r="BQ270" s="583">
        <f t="shared" si="651"/>
        <v>0</v>
      </c>
      <c r="BR270" s="583">
        <f t="shared" si="651"/>
        <v>0</v>
      </c>
      <c r="BS270" s="583">
        <f t="shared" si="651"/>
        <v>0</v>
      </c>
      <c r="BT270" s="583">
        <f t="shared" si="651"/>
        <v>0</v>
      </c>
      <c r="BU270" s="583">
        <f t="shared" si="651"/>
        <v>0</v>
      </c>
      <c r="BV270" s="583">
        <f t="shared" si="651"/>
        <v>0</v>
      </c>
      <c r="BW270" s="583">
        <f t="shared" si="651"/>
        <v>0</v>
      </c>
      <c r="BX270" s="583">
        <f t="shared" si="651"/>
        <v>0</v>
      </c>
      <c r="BY270" s="583">
        <f t="shared" si="651"/>
        <v>0</v>
      </c>
      <c r="BZ270" s="583">
        <f t="shared" si="651"/>
        <v>0</v>
      </c>
      <c r="CA270" s="583">
        <f t="shared" si="651"/>
        <v>0</v>
      </c>
      <c r="CB270" s="583">
        <f t="shared" si="651"/>
        <v>0</v>
      </c>
      <c r="CC270" s="583">
        <f t="shared" ref="CC270:DA270" si="652">+SUMPRODUCT($L255:$L264,CC255:CC264)</f>
        <v>0</v>
      </c>
      <c r="CD270" s="583">
        <f t="shared" si="652"/>
        <v>0</v>
      </c>
      <c r="CE270" s="583">
        <f t="shared" si="652"/>
        <v>0</v>
      </c>
      <c r="CF270" s="583">
        <f t="shared" si="652"/>
        <v>0</v>
      </c>
      <c r="CG270" s="583">
        <f t="shared" si="652"/>
        <v>0</v>
      </c>
      <c r="CH270" s="583">
        <f t="shared" si="652"/>
        <v>0</v>
      </c>
      <c r="CI270" s="583">
        <f t="shared" si="652"/>
        <v>0</v>
      </c>
      <c r="CJ270" s="583">
        <f t="shared" si="652"/>
        <v>0</v>
      </c>
      <c r="CK270" s="583">
        <f t="shared" si="652"/>
        <v>0</v>
      </c>
      <c r="CL270" s="583">
        <f t="shared" si="652"/>
        <v>0</v>
      </c>
      <c r="CM270" s="583">
        <f t="shared" si="652"/>
        <v>0</v>
      </c>
      <c r="CN270" s="583">
        <f t="shared" si="652"/>
        <v>0</v>
      </c>
      <c r="CO270" s="583">
        <f t="shared" si="652"/>
        <v>0</v>
      </c>
      <c r="CP270" s="583">
        <f t="shared" si="652"/>
        <v>0</v>
      </c>
      <c r="CQ270" s="583">
        <f t="shared" si="652"/>
        <v>0</v>
      </c>
      <c r="CR270" s="583">
        <f t="shared" si="652"/>
        <v>0</v>
      </c>
      <c r="CS270" s="583">
        <f t="shared" si="652"/>
        <v>0</v>
      </c>
      <c r="CT270" s="583">
        <f t="shared" si="652"/>
        <v>0</v>
      </c>
      <c r="CU270" s="583">
        <f t="shared" si="652"/>
        <v>0</v>
      </c>
      <c r="CV270" s="583">
        <f t="shared" si="652"/>
        <v>0</v>
      </c>
      <c r="CW270" s="583">
        <f t="shared" si="652"/>
        <v>0</v>
      </c>
      <c r="CX270" s="583">
        <f t="shared" si="652"/>
        <v>0</v>
      </c>
      <c r="CY270" s="583">
        <f t="shared" si="652"/>
        <v>0</v>
      </c>
      <c r="CZ270" s="583">
        <f t="shared" si="652"/>
        <v>0</v>
      </c>
      <c r="DA270" s="583">
        <f t="shared" si="652"/>
        <v>0</v>
      </c>
    </row>
    <row r="271" spans="2:110" hidden="1" x14ac:dyDescent="0.35">
      <c r="D271" s="440"/>
      <c r="I271" s="793" t="str">
        <f>'D2'!J98</f>
        <v xml:space="preserve">Noise emissions </v>
      </c>
      <c r="J271" s="794"/>
      <c r="K271" s="794"/>
      <c r="L271" s="795"/>
      <c r="M271" s="585">
        <f>NPV(G.Asm!$F$40,P271:INDEX(P271:DA271,RP))</f>
        <v>0</v>
      </c>
      <c r="N271" s="585">
        <f ca="1">SUMIF($P$253:$CZT$253,"&lt;="&amp;RP,P271:DA271)</f>
        <v>0</v>
      </c>
      <c r="P271" s="583">
        <f>+SUMPRODUCT($N255:$N264,P255:P264)</f>
        <v>0</v>
      </c>
      <c r="Q271" s="583">
        <f t="shared" ref="Q271:CB271" si="653">+SUMPRODUCT($N255:$N264,Q255:Q264)</f>
        <v>0</v>
      </c>
      <c r="R271" s="583">
        <f t="shared" si="653"/>
        <v>0</v>
      </c>
      <c r="S271" s="583">
        <f t="shared" si="653"/>
        <v>0</v>
      </c>
      <c r="T271" s="583">
        <f t="shared" si="653"/>
        <v>0</v>
      </c>
      <c r="U271" s="583">
        <f t="shared" si="653"/>
        <v>0</v>
      </c>
      <c r="V271" s="583">
        <f t="shared" si="653"/>
        <v>0</v>
      </c>
      <c r="W271" s="583">
        <f t="shared" si="653"/>
        <v>0</v>
      </c>
      <c r="X271" s="583">
        <f t="shared" si="653"/>
        <v>0</v>
      </c>
      <c r="Y271" s="583">
        <f t="shared" si="653"/>
        <v>0</v>
      </c>
      <c r="Z271" s="583">
        <f t="shared" si="653"/>
        <v>0</v>
      </c>
      <c r="AA271" s="583">
        <f t="shared" si="653"/>
        <v>0</v>
      </c>
      <c r="AB271" s="583">
        <f t="shared" si="653"/>
        <v>0</v>
      </c>
      <c r="AC271" s="583">
        <f t="shared" si="653"/>
        <v>0</v>
      </c>
      <c r="AD271" s="583">
        <f t="shared" si="653"/>
        <v>0</v>
      </c>
      <c r="AE271" s="583">
        <f t="shared" si="653"/>
        <v>0</v>
      </c>
      <c r="AF271" s="583">
        <f t="shared" si="653"/>
        <v>0</v>
      </c>
      <c r="AG271" s="583">
        <f t="shared" si="653"/>
        <v>0</v>
      </c>
      <c r="AH271" s="583">
        <f t="shared" si="653"/>
        <v>0</v>
      </c>
      <c r="AI271" s="583">
        <f t="shared" si="653"/>
        <v>0</v>
      </c>
      <c r="AJ271" s="583">
        <f t="shared" si="653"/>
        <v>0</v>
      </c>
      <c r="AK271" s="583">
        <f t="shared" si="653"/>
        <v>0</v>
      </c>
      <c r="AL271" s="583">
        <f t="shared" si="653"/>
        <v>0</v>
      </c>
      <c r="AM271" s="583">
        <f t="shared" si="653"/>
        <v>0</v>
      </c>
      <c r="AN271" s="583">
        <f t="shared" si="653"/>
        <v>0</v>
      </c>
      <c r="AO271" s="583">
        <f t="shared" si="653"/>
        <v>0</v>
      </c>
      <c r="AP271" s="583">
        <f t="shared" si="653"/>
        <v>0</v>
      </c>
      <c r="AQ271" s="583">
        <f t="shared" si="653"/>
        <v>0</v>
      </c>
      <c r="AR271" s="583">
        <f t="shared" si="653"/>
        <v>0</v>
      </c>
      <c r="AS271" s="583">
        <f t="shared" si="653"/>
        <v>0</v>
      </c>
      <c r="AT271" s="583">
        <f t="shared" si="653"/>
        <v>0</v>
      </c>
      <c r="AU271" s="583">
        <f t="shared" si="653"/>
        <v>0</v>
      </c>
      <c r="AV271" s="583">
        <f t="shared" si="653"/>
        <v>0</v>
      </c>
      <c r="AW271" s="583">
        <f t="shared" si="653"/>
        <v>0</v>
      </c>
      <c r="AX271" s="583">
        <f t="shared" si="653"/>
        <v>0</v>
      </c>
      <c r="AY271" s="583">
        <f t="shared" si="653"/>
        <v>0</v>
      </c>
      <c r="AZ271" s="583">
        <f t="shared" si="653"/>
        <v>0</v>
      </c>
      <c r="BA271" s="583">
        <f t="shared" si="653"/>
        <v>0</v>
      </c>
      <c r="BB271" s="583">
        <f t="shared" si="653"/>
        <v>0</v>
      </c>
      <c r="BC271" s="583">
        <f t="shared" si="653"/>
        <v>0</v>
      </c>
      <c r="BD271" s="583">
        <f t="shared" si="653"/>
        <v>0</v>
      </c>
      <c r="BE271" s="583">
        <f t="shared" si="653"/>
        <v>0</v>
      </c>
      <c r="BF271" s="583">
        <f t="shared" si="653"/>
        <v>0</v>
      </c>
      <c r="BG271" s="583">
        <f t="shared" si="653"/>
        <v>0</v>
      </c>
      <c r="BH271" s="583">
        <f t="shared" si="653"/>
        <v>0</v>
      </c>
      <c r="BI271" s="583">
        <f t="shared" si="653"/>
        <v>0</v>
      </c>
      <c r="BJ271" s="583">
        <f t="shared" si="653"/>
        <v>0</v>
      </c>
      <c r="BK271" s="583">
        <f t="shared" si="653"/>
        <v>0</v>
      </c>
      <c r="BL271" s="583">
        <f t="shared" si="653"/>
        <v>0</v>
      </c>
      <c r="BM271" s="583">
        <f t="shared" si="653"/>
        <v>0</v>
      </c>
      <c r="BN271" s="583">
        <f t="shared" si="653"/>
        <v>0</v>
      </c>
      <c r="BO271" s="583">
        <f t="shared" si="653"/>
        <v>0</v>
      </c>
      <c r="BP271" s="583">
        <f t="shared" si="653"/>
        <v>0</v>
      </c>
      <c r="BQ271" s="583">
        <f t="shared" si="653"/>
        <v>0</v>
      </c>
      <c r="BR271" s="583">
        <f t="shared" si="653"/>
        <v>0</v>
      </c>
      <c r="BS271" s="583">
        <f t="shared" si="653"/>
        <v>0</v>
      </c>
      <c r="BT271" s="583">
        <f t="shared" si="653"/>
        <v>0</v>
      </c>
      <c r="BU271" s="583">
        <f t="shared" si="653"/>
        <v>0</v>
      </c>
      <c r="BV271" s="583">
        <f t="shared" si="653"/>
        <v>0</v>
      </c>
      <c r="BW271" s="583">
        <f t="shared" si="653"/>
        <v>0</v>
      </c>
      <c r="BX271" s="583">
        <f t="shared" si="653"/>
        <v>0</v>
      </c>
      <c r="BY271" s="583">
        <f t="shared" si="653"/>
        <v>0</v>
      </c>
      <c r="BZ271" s="583">
        <f t="shared" si="653"/>
        <v>0</v>
      </c>
      <c r="CA271" s="583">
        <f t="shared" si="653"/>
        <v>0</v>
      </c>
      <c r="CB271" s="583">
        <f t="shared" si="653"/>
        <v>0</v>
      </c>
      <c r="CC271" s="583">
        <f t="shared" ref="CC271:DA271" si="654">+SUMPRODUCT($N255:$N264,CC255:CC264)</f>
        <v>0</v>
      </c>
      <c r="CD271" s="583">
        <f t="shared" si="654"/>
        <v>0</v>
      </c>
      <c r="CE271" s="583">
        <f t="shared" si="654"/>
        <v>0</v>
      </c>
      <c r="CF271" s="583">
        <f t="shared" si="654"/>
        <v>0</v>
      </c>
      <c r="CG271" s="583">
        <f t="shared" si="654"/>
        <v>0</v>
      </c>
      <c r="CH271" s="583">
        <f t="shared" si="654"/>
        <v>0</v>
      </c>
      <c r="CI271" s="583">
        <f t="shared" si="654"/>
        <v>0</v>
      </c>
      <c r="CJ271" s="583">
        <f t="shared" si="654"/>
        <v>0</v>
      </c>
      <c r="CK271" s="583">
        <f t="shared" si="654"/>
        <v>0</v>
      </c>
      <c r="CL271" s="583">
        <f t="shared" si="654"/>
        <v>0</v>
      </c>
      <c r="CM271" s="583">
        <f t="shared" si="654"/>
        <v>0</v>
      </c>
      <c r="CN271" s="583">
        <f t="shared" si="654"/>
        <v>0</v>
      </c>
      <c r="CO271" s="583">
        <f t="shared" si="654"/>
        <v>0</v>
      </c>
      <c r="CP271" s="583">
        <f t="shared" si="654"/>
        <v>0</v>
      </c>
      <c r="CQ271" s="583">
        <f t="shared" si="654"/>
        <v>0</v>
      </c>
      <c r="CR271" s="583">
        <f t="shared" si="654"/>
        <v>0</v>
      </c>
      <c r="CS271" s="583">
        <f t="shared" si="654"/>
        <v>0</v>
      </c>
      <c r="CT271" s="583">
        <f t="shared" si="654"/>
        <v>0</v>
      </c>
      <c r="CU271" s="583">
        <f t="shared" si="654"/>
        <v>0</v>
      </c>
      <c r="CV271" s="583">
        <f t="shared" si="654"/>
        <v>0</v>
      </c>
      <c r="CW271" s="583">
        <f t="shared" si="654"/>
        <v>0</v>
      </c>
      <c r="CX271" s="583">
        <f t="shared" si="654"/>
        <v>0</v>
      </c>
      <c r="CY271" s="583">
        <f t="shared" si="654"/>
        <v>0</v>
      </c>
      <c r="CZ271" s="583">
        <f t="shared" si="654"/>
        <v>0</v>
      </c>
      <c r="DA271" s="583">
        <f t="shared" si="654"/>
        <v>0</v>
      </c>
    </row>
    <row r="272" spans="2:110" hidden="1" x14ac:dyDescent="0.35">
      <c r="D272" s="440"/>
      <c r="P272" s="584"/>
      <c r="Q272" s="584"/>
      <c r="R272" s="584"/>
      <c r="S272" s="584"/>
      <c r="T272" s="584"/>
      <c r="U272" s="584"/>
      <c r="V272" s="584"/>
      <c r="W272" s="584"/>
      <c r="X272" s="584"/>
      <c r="Y272" s="584"/>
      <c r="Z272" s="584"/>
      <c r="AA272" s="584"/>
      <c r="AB272" s="584"/>
      <c r="AC272" s="584"/>
      <c r="AD272" s="584"/>
      <c r="AE272" s="584"/>
      <c r="AF272" s="584"/>
      <c r="AG272" s="584"/>
      <c r="AH272" s="584"/>
      <c r="AI272" s="584"/>
      <c r="AJ272" s="584"/>
      <c r="AK272" s="584"/>
      <c r="AL272" s="584"/>
      <c r="AM272" s="584"/>
      <c r="AN272" s="584"/>
      <c r="AO272" s="584"/>
      <c r="AP272" s="584"/>
      <c r="AQ272" s="584"/>
      <c r="AR272" s="584"/>
      <c r="AS272" s="584"/>
      <c r="AT272" s="584"/>
      <c r="AU272" s="584"/>
      <c r="AV272" s="584"/>
      <c r="AW272" s="584"/>
      <c r="AX272" s="584"/>
      <c r="AY272" s="584"/>
      <c r="AZ272" s="584"/>
      <c r="BA272" s="584"/>
      <c r="BB272" s="584"/>
      <c r="BC272" s="584"/>
      <c r="BD272" s="584"/>
      <c r="BE272" s="584"/>
      <c r="BF272" s="584"/>
      <c r="BG272" s="584"/>
      <c r="BH272" s="584"/>
      <c r="BI272" s="584"/>
      <c r="BJ272" s="584"/>
      <c r="BK272" s="584"/>
      <c r="BL272" s="584"/>
      <c r="BM272" s="584"/>
      <c r="BN272" s="584"/>
      <c r="BO272" s="584"/>
      <c r="BP272" s="584"/>
      <c r="BQ272" s="584"/>
      <c r="BR272" s="584"/>
      <c r="BS272" s="584"/>
      <c r="BT272" s="584"/>
      <c r="BU272" s="584"/>
      <c r="BV272" s="584"/>
      <c r="BW272" s="584"/>
      <c r="BX272" s="584"/>
      <c r="BY272" s="584"/>
      <c r="BZ272" s="584"/>
      <c r="CA272" s="584"/>
      <c r="CB272" s="584"/>
      <c r="CC272" s="584"/>
      <c r="CD272" s="584"/>
      <c r="CE272" s="584"/>
      <c r="CF272" s="584"/>
      <c r="CG272" s="584"/>
      <c r="CH272" s="584"/>
      <c r="CI272" s="584"/>
      <c r="CJ272" s="584"/>
      <c r="CK272" s="584"/>
      <c r="CL272" s="584"/>
      <c r="CM272" s="584"/>
      <c r="CN272" s="584"/>
      <c r="CO272" s="584"/>
      <c r="CP272" s="584"/>
      <c r="CQ272" s="584"/>
      <c r="CR272" s="584"/>
      <c r="CS272" s="584"/>
      <c r="CT272" s="584"/>
      <c r="CU272" s="584"/>
      <c r="CV272" s="584"/>
      <c r="CW272" s="584"/>
      <c r="CX272" s="584"/>
      <c r="CY272" s="584"/>
      <c r="CZ272" s="584"/>
      <c r="DA272" s="584"/>
    </row>
    <row r="273" spans="2:110" ht="25.5" hidden="1" customHeight="1" x14ac:dyDescent="0.35">
      <c r="D273" s="440"/>
      <c r="I273" s="704" t="s">
        <v>146</v>
      </c>
      <c r="J273" s="776"/>
      <c r="K273" s="776"/>
      <c r="L273" s="705"/>
      <c r="M273" s="187" t="s">
        <v>3</v>
      </c>
      <c r="N273" s="187" t="s">
        <v>4</v>
      </c>
      <c r="P273" s="584"/>
      <c r="Q273" s="584"/>
      <c r="R273" s="584"/>
      <c r="S273" s="584"/>
      <c r="T273" s="584"/>
      <c r="U273" s="584"/>
      <c r="V273" s="584"/>
      <c r="W273" s="584"/>
      <c r="X273" s="584"/>
      <c r="Y273" s="584"/>
      <c r="Z273" s="584"/>
      <c r="AA273" s="584"/>
      <c r="AB273" s="584"/>
      <c r="AC273" s="584"/>
      <c r="AD273" s="584"/>
      <c r="AE273" s="584"/>
      <c r="AF273" s="584"/>
      <c r="AG273" s="584"/>
      <c r="AH273" s="584"/>
      <c r="AI273" s="584"/>
      <c r="AJ273" s="584"/>
      <c r="AK273" s="584"/>
      <c r="AL273" s="584"/>
      <c r="AM273" s="584"/>
      <c r="AN273" s="584"/>
      <c r="AO273" s="584"/>
      <c r="AP273" s="584"/>
      <c r="AQ273" s="584"/>
      <c r="AR273" s="584"/>
      <c r="AS273" s="584"/>
      <c r="AT273" s="584"/>
      <c r="AU273" s="584"/>
      <c r="AV273" s="584"/>
      <c r="AW273" s="584"/>
      <c r="AX273" s="584"/>
      <c r="AY273" s="584"/>
      <c r="AZ273" s="584"/>
      <c r="BA273" s="584"/>
      <c r="BB273" s="584"/>
      <c r="BC273" s="584"/>
      <c r="BD273" s="584"/>
      <c r="BE273" s="584"/>
      <c r="BF273" s="584"/>
      <c r="BG273" s="584"/>
      <c r="BH273" s="584"/>
      <c r="BI273" s="584"/>
      <c r="BJ273" s="584"/>
      <c r="BK273" s="584"/>
      <c r="BL273" s="584"/>
      <c r="BM273" s="584"/>
      <c r="BN273" s="584"/>
      <c r="BO273" s="584"/>
      <c r="BP273" s="584"/>
      <c r="BQ273" s="584"/>
      <c r="BR273" s="584"/>
      <c r="BS273" s="584"/>
      <c r="BT273" s="584"/>
      <c r="BU273" s="584"/>
      <c r="BV273" s="584"/>
      <c r="BW273" s="584"/>
      <c r="BX273" s="584"/>
      <c r="BY273" s="584"/>
      <c r="BZ273" s="584"/>
      <c r="CA273" s="584"/>
      <c r="CB273" s="584"/>
      <c r="CC273" s="584"/>
      <c r="CD273" s="584"/>
      <c r="CE273" s="584"/>
      <c r="CF273" s="584"/>
      <c r="CG273" s="584"/>
      <c r="CH273" s="584"/>
      <c r="CI273" s="584"/>
      <c r="CJ273" s="584"/>
      <c r="CK273" s="584"/>
      <c r="CL273" s="584"/>
      <c r="CM273" s="584"/>
      <c r="CN273" s="584"/>
      <c r="CO273" s="584"/>
      <c r="CP273" s="584"/>
      <c r="CQ273" s="584"/>
      <c r="CR273" s="584"/>
      <c r="CS273" s="584"/>
      <c r="CT273" s="584"/>
      <c r="CU273" s="584"/>
      <c r="CV273" s="584"/>
      <c r="CW273" s="584"/>
      <c r="CX273" s="584"/>
      <c r="CY273" s="584"/>
      <c r="CZ273" s="584"/>
      <c r="DA273" s="584"/>
    </row>
    <row r="274" spans="2:110" ht="14.9" hidden="1" customHeight="1" x14ac:dyDescent="0.35">
      <c r="D274" s="440"/>
      <c r="I274" s="793" t="s">
        <v>105</v>
      </c>
      <c r="J274" s="794"/>
      <c r="K274" s="794"/>
      <c r="L274" s="795"/>
      <c r="M274" s="585">
        <f>NPV(G.Asm!$F$40,P274:INDEX(P274:DA274,RP))</f>
        <v>0</v>
      </c>
      <c r="N274" s="585">
        <f ca="1">SUMIF($P$253:$CZT$253,"&lt;="&amp;RP,P274:DA274)</f>
        <v>0</v>
      </c>
      <c r="P274" s="583">
        <f>+SUMPRODUCT($M255:$M264,P255:P264)</f>
        <v>0</v>
      </c>
      <c r="Q274" s="583">
        <f t="shared" ref="Q274:CB274" si="655">+SUMPRODUCT($M255:$M264,Q255:Q264)</f>
        <v>0</v>
      </c>
      <c r="R274" s="583">
        <f t="shared" si="655"/>
        <v>0</v>
      </c>
      <c r="S274" s="583">
        <f t="shared" si="655"/>
        <v>0</v>
      </c>
      <c r="T274" s="583">
        <f t="shared" si="655"/>
        <v>0</v>
      </c>
      <c r="U274" s="583">
        <f t="shared" si="655"/>
        <v>0</v>
      </c>
      <c r="V274" s="583">
        <f t="shared" si="655"/>
        <v>0</v>
      </c>
      <c r="W274" s="583">
        <f t="shared" si="655"/>
        <v>0</v>
      </c>
      <c r="X274" s="583">
        <f t="shared" si="655"/>
        <v>0</v>
      </c>
      <c r="Y274" s="583">
        <f t="shared" si="655"/>
        <v>0</v>
      </c>
      <c r="Z274" s="583">
        <f t="shared" si="655"/>
        <v>0</v>
      </c>
      <c r="AA274" s="583">
        <f t="shared" si="655"/>
        <v>0</v>
      </c>
      <c r="AB274" s="583">
        <f t="shared" si="655"/>
        <v>0</v>
      </c>
      <c r="AC274" s="583">
        <f t="shared" si="655"/>
        <v>0</v>
      </c>
      <c r="AD274" s="583">
        <f t="shared" si="655"/>
        <v>0</v>
      </c>
      <c r="AE274" s="583">
        <f t="shared" si="655"/>
        <v>0</v>
      </c>
      <c r="AF274" s="583">
        <f t="shared" si="655"/>
        <v>0</v>
      </c>
      <c r="AG274" s="583">
        <f t="shared" si="655"/>
        <v>0</v>
      </c>
      <c r="AH274" s="583">
        <f t="shared" si="655"/>
        <v>0</v>
      </c>
      <c r="AI274" s="583">
        <f t="shared" si="655"/>
        <v>0</v>
      </c>
      <c r="AJ274" s="583">
        <f t="shared" si="655"/>
        <v>0</v>
      </c>
      <c r="AK274" s="583">
        <f t="shared" si="655"/>
        <v>0</v>
      </c>
      <c r="AL274" s="583">
        <f t="shared" si="655"/>
        <v>0</v>
      </c>
      <c r="AM274" s="583">
        <f t="shared" si="655"/>
        <v>0</v>
      </c>
      <c r="AN274" s="583">
        <f t="shared" si="655"/>
        <v>0</v>
      </c>
      <c r="AO274" s="583">
        <f t="shared" si="655"/>
        <v>0</v>
      </c>
      <c r="AP274" s="583">
        <f t="shared" si="655"/>
        <v>0</v>
      </c>
      <c r="AQ274" s="583">
        <f t="shared" si="655"/>
        <v>0</v>
      </c>
      <c r="AR274" s="583">
        <f t="shared" si="655"/>
        <v>0</v>
      </c>
      <c r="AS274" s="583">
        <f t="shared" si="655"/>
        <v>0</v>
      </c>
      <c r="AT274" s="583">
        <f t="shared" si="655"/>
        <v>0</v>
      </c>
      <c r="AU274" s="583">
        <f t="shared" si="655"/>
        <v>0</v>
      </c>
      <c r="AV274" s="583">
        <f t="shared" si="655"/>
        <v>0</v>
      </c>
      <c r="AW274" s="583">
        <f t="shared" si="655"/>
        <v>0</v>
      </c>
      <c r="AX274" s="583">
        <f t="shared" si="655"/>
        <v>0</v>
      </c>
      <c r="AY274" s="583">
        <f t="shared" si="655"/>
        <v>0</v>
      </c>
      <c r="AZ274" s="583">
        <f t="shared" si="655"/>
        <v>0</v>
      </c>
      <c r="BA274" s="583">
        <f t="shared" si="655"/>
        <v>0</v>
      </c>
      <c r="BB274" s="583">
        <f t="shared" si="655"/>
        <v>0</v>
      </c>
      <c r="BC274" s="583">
        <f t="shared" si="655"/>
        <v>0</v>
      </c>
      <c r="BD274" s="583">
        <f t="shared" si="655"/>
        <v>0</v>
      </c>
      <c r="BE274" s="583">
        <f t="shared" si="655"/>
        <v>0</v>
      </c>
      <c r="BF274" s="583">
        <f t="shared" si="655"/>
        <v>0</v>
      </c>
      <c r="BG274" s="583">
        <f t="shared" si="655"/>
        <v>0</v>
      </c>
      <c r="BH274" s="583">
        <f t="shared" si="655"/>
        <v>0</v>
      </c>
      <c r="BI274" s="583">
        <f t="shared" si="655"/>
        <v>0</v>
      </c>
      <c r="BJ274" s="583">
        <f t="shared" si="655"/>
        <v>0</v>
      </c>
      <c r="BK274" s="583">
        <f t="shared" si="655"/>
        <v>0</v>
      </c>
      <c r="BL274" s="583">
        <f t="shared" si="655"/>
        <v>0</v>
      </c>
      <c r="BM274" s="583">
        <f t="shared" si="655"/>
        <v>0</v>
      </c>
      <c r="BN274" s="583">
        <f t="shared" si="655"/>
        <v>0</v>
      </c>
      <c r="BO274" s="583">
        <f t="shared" si="655"/>
        <v>0</v>
      </c>
      <c r="BP274" s="583">
        <f t="shared" si="655"/>
        <v>0</v>
      </c>
      <c r="BQ274" s="583">
        <f t="shared" si="655"/>
        <v>0</v>
      </c>
      <c r="BR274" s="583">
        <f t="shared" si="655"/>
        <v>0</v>
      </c>
      <c r="BS274" s="583">
        <f t="shared" si="655"/>
        <v>0</v>
      </c>
      <c r="BT274" s="583">
        <f t="shared" si="655"/>
        <v>0</v>
      </c>
      <c r="BU274" s="583">
        <f t="shared" si="655"/>
        <v>0</v>
      </c>
      <c r="BV274" s="583">
        <f t="shared" si="655"/>
        <v>0</v>
      </c>
      <c r="BW274" s="583">
        <f t="shared" si="655"/>
        <v>0</v>
      </c>
      <c r="BX274" s="583">
        <f t="shared" si="655"/>
        <v>0</v>
      </c>
      <c r="BY274" s="583">
        <f t="shared" si="655"/>
        <v>0</v>
      </c>
      <c r="BZ274" s="583">
        <f t="shared" si="655"/>
        <v>0</v>
      </c>
      <c r="CA274" s="583">
        <f t="shared" si="655"/>
        <v>0</v>
      </c>
      <c r="CB274" s="583">
        <f t="shared" si="655"/>
        <v>0</v>
      </c>
      <c r="CC274" s="583">
        <f t="shared" ref="CC274:DA274" si="656">+SUMPRODUCT($M255:$M264,CC255:CC264)</f>
        <v>0</v>
      </c>
      <c r="CD274" s="583">
        <f t="shared" si="656"/>
        <v>0</v>
      </c>
      <c r="CE274" s="583">
        <f t="shared" si="656"/>
        <v>0</v>
      </c>
      <c r="CF274" s="583">
        <f t="shared" si="656"/>
        <v>0</v>
      </c>
      <c r="CG274" s="583">
        <f t="shared" si="656"/>
        <v>0</v>
      </c>
      <c r="CH274" s="583">
        <f t="shared" si="656"/>
        <v>0</v>
      </c>
      <c r="CI274" s="583">
        <f t="shared" si="656"/>
        <v>0</v>
      </c>
      <c r="CJ274" s="583">
        <f t="shared" si="656"/>
        <v>0</v>
      </c>
      <c r="CK274" s="583">
        <f t="shared" si="656"/>
        <v>0</v>
      </c>
      <c r="CL274" s="583">
        <f t="shared" si="656"/>
        <v>0</v>
      </c>
      <c r="CM274" s="583">
        <f t="shared" si="656"/>
        <v>0</v>
      </c>
      <c r="CN274" s="583">
        <f t="shared" si="656"/>
        <v>0</v>
      </c>
      <c r="CO274" s="583">
        <f t="shared" si="656"/>
        <v>0</v>
      </c>
      <c r="CP274" s="583">
        <f t="shared" si="656"/>
        <v>0</v>
      </c>
      <c r="CQ274" s="583">
        <f t="shared" si="656"/>
        <v>0</v>
      </c>
      <c r="CR274" s="583">
        <f t="shared" si="656"/>
        <v>0</v>
      </c>
      <c r="CS274" s="583">
        <f t="shared" si="656"/>
        <v>0</v>
      </c>
      <c r="CT274" s="583">
        <f t="shared" si="656"/>
        <v>0</v>
      </c>
      <c r="CU274" s="583">
        <f t="shared" si="656"/>
        <v>0</v>
      </c>
      <c r="CV274" s="583">
        <f t="shared" si="656"/>
        <v>0</v>
      </c>
      <c r="CW274" s="583">
        <f t="shared" si="656"/>
        <v>0</v>
      </c>
      <c r="CX274" s="583">
        <f t="shared" si="656"/>
        <v>0</v>
      </c>
      <c r="CY274" s="583">
        <f t="shared" si="656"/>
        <v>0</v>
      </c>
      <c r="CZ274" s="583">
        <f t="shared" si="656"/>
        <v>0</v>
      </c>
      <c r="DA274" s="583">
        <f t="shared" si="656"/>
        <v>0</v>
      </c>
    </row>
    <row r="275" spans="2:110" hidden="1" x14ac:dyDescent="0.35">
      <c r="D275" s="440"/>
      <c r="E275" s="441"/>
      <c r="F275" s="441"/>
      <c r="H275" s="444"/>
    </row>
    <row r="276" spans="2:110" hidden="1" x14ac:dyDescent="0.35">
      <c r="D276" s="440"/>
      <c r="E276" s="679" t="str">
        <f>IF(DD279&gt;0,DD278,IF($DF279&gt;0,DF278,""))</f>
        <v/>
      </c>
      <c r="F276" s="679"/>
      <c r="G276" s="780"/>
      <c r="H276" s="780"/>
      <c r="I276" s="780"/>
    </row>
    <row r="277" spans="2:110" ht="15.5" hidden="1" x14ac:dyDescent="0.35">
      <c r="C277" s="439"/>
      <c r="D277" s="440"/>
      <c r="E277" s="679"/>
      <c r="F277" s="679"/>
      <c r="G277" s="780"/>
      <c r="H277" s="780"/>
      <c r="I277" s="780"/>
      <c r="K277" s="441"/>
      <c r="L277" s="441"/>
      <c r="DD277" s="404" t="str">
        <f>$DD$7</f>
        <v>Zero value checking</v>
      </c>
      <c r="DF277" s="404" t="str">
        <f>$DF$7</f>
        <v>Row completion checking</v>
      </c>
    </row>
    <row r="278" spans="2:110" ht="15.5" hidden="1" x14ac:dyDescent="0.35">
      <c r="C278" s="439" t="s">
        <v>853</v>
      </c>
      <c r="D278" s="440"/>
      <c r="L278" s="441"/>
      <c r="N278" s="785" t="s">
        <v>500</v>
      </c>
      <c r="P278" s="188">
        <v>1</v>
      </c>
      <c r="Q278" s="188">
        <v>2</v>
      </c>
      <c r="R278" s="188">
        <v>3</v>
      </c>
      <c r="S278" s="188">
        <v>4</v>
      </c>
      <c r="T278" s="188">
        <v>5</v>
      </c>
      <c r="U278" s="188">
        <v>6</v>
      </c>
      <c r="V278" s="188">
        <v>7</v>
      </c>
      <c r="W278" s="188">
        <v>8</v>
      </c>
      <c r="X278" s="188">
        <v>9</v>
      </c>
      <c r="Y278" s="188">
        <v>10</v>
      </c>
      <c r="Z278" s="188">
        <v>11</v>
      </c>
      <c r="AA278" s="188">
        <v>12</v>
      </c>
      <c r="AB278" s="188">
        <v>13</v>
      </c>
      <c r="AC278" s="188">
        <v>14</v>
      </c>
      <c r="AD278" s="188">
        <v>15</v>
      </c>
      <c r="AE278" s="188">
        <v>16</v>
      </c>
      <c r="AF278" s="188">
        <v>17</v>
      </c>
      <c r="AG278" s="188">
        <v>18</v>
      </c>
      <c r="AH278" s="188">
        <v>19</v>
      </c>
      <c r="AI278" s="188">
        <v>20</v>
      </c>
      <c r="AJ278" s="188">
        <v>21</v>
      </c>
      <c r="AK278" s="188">
        <v>22</v>
      </c>
      <c r="AL278" s="188">
        <v>23</v>
      </c>
      <c r="AM278" s="188">
        <v>24</v>
      </c>
      <c r="AN278" s="188">
        <v>25</v>
      </c>
      <c r="AO278" s="188">
        <v>26</v>
      </c>
      <c r="AP278" s="188">
        <v>27</v>
      </c>
      <c r="AQ278" s="188">
        <v>28</v>
      </c>
      <c r="AR278" s="188">
        <v>29</v>
      </c>
      <c r="AS278" s="188">
        <v>30</v>
      </c>
      <c r="AT278" s="188">
        <v>31</v>
      </c>
      <c r="AU278" s="188">
        <v>32</v>
      </c>
      <c r="AV278" s="188">
        <v>33</v>
      </c>
      <c r="AW278" s="188">
        <v>34</v>
      </c>
      <c r="AX278" s="188">
        <v>35</v>
      </c>
      <c r="AY278" s="188">
        <v>36</v>
      </c>
      <c r="AZ278" s="188">
        <v>37</v>
      </c>
      <c r="BA278" s="188">
        <v>38</v>
      </c>
      <c r="BB278" s="188">
        <v>39</v>
      </c>
      <c r="BC278" s="188">
        <v>40</v>
      </c>
      <c r="BD278" s="188">
        <v>41</v>
      </c>
      <c r="BE278" s="188">
        <v>42</v>
      </c>
      <c r="BF278" s="188">
        <v>43</v>
      </c>
      <c r="BG278" s="188">
        <v>44</v>
      </c>
      <c r="BH278" s="188">
        <v>45</v>
      </c>
      <c r="BI278" s="188">
        <v>46</v>
      </c>
      <c r="BJ278" s="188">
        <v>47</v>
      </c>
      <c r="BK278" s="188">
        <v>48</v>
      </c>
      <c r="BL278" s="188">
        <v>49</v>
      </c>
      <c r="BM278" s="188">
        <v>50</v>
      </c>
      <c r="BN278" s="188">
        <v>51</v>
      </c>
      <c r="BO278" s="188">
        <v>52</v>
      </c>
      <c r="BP278" s="188">
        <v>53</v>
      </c>
      <c r="BQ278" s="188">
        <v>54</v>
      </c>
      <c r="BR278" s="188">
        <v>55</v>
      </c>
      <c r="BS278" s="188">
        <v>56</v>
      </c>
      <c r="BT278" s="188">
        <v>57</v>
      </c>
      <c r="BU278" s="188">
        <v>58</v>
      </c>
      <c r="BV278" s="188">
        <v>59</v>
      </c>
      <c r="BW278" s="188">
        <v>60</v>
      </c>
      <c r="BX278" s="188">
        <v>61</v>
      </c>
      <c r="BY278" s="188">
        <v>62</v>
      </c>
      <c r="BZ278" s="188">
        <v>63</v>
      </c>
      <c r="CA278" s="188">
        <v>64</v>
      </c>
      <c r="CB278" s="188">
        <v>65</v>
      </c>
      <c r="CC278" s="188">
        <v>66</v>
      </c>
      <c r="CD278" s="188">
        <v>67</v>
      </c>
      <c r="CE278" s="188">
        <v>68</v>
      </c>
      <c r="CF278" s="188">
        <v>69</v>
      </c>
      <c r="CG278" s="188">
        <v>70</v>
      </c>
      <c r="CH278" s="188">
        <v>71</v>
      </c>
      <c r="CI278" s="188">
        <v>72</v>
      </c>
      <c r="CJ278" s="188">
        <v>73</v>
      </c>
      <c r="CK278" s="188">
        <v>74</v>
      </c>
      <c r="CL278" s="188">
        <v>75</v>
      </c>
      <c r="CM278" s="188">
        <v>76</v>
      </c>
      <c r="CN278" s="188">
        <v>77</v>
      </c>
      <c r="CO278" s="188">
        <v>78</v>
      </c>
      <c r="CP278" s="188">
        <v>79</v>
      </c>
      <c r="CQ278" s="188">
        <v>80</v>
      </c>
      <c r="CR278" s="188">
        <v>81</v>
      </c>
      <c r="CS278" s="188">
        <v>82</v>
      </c>
      <c r="CT278" s="188">
        <v>83</v>
      </c>
      <c r="CU278" s="188">
        <v>84</v>
      </c>
      <c r="CV278" s="188">
        <v>85</v>
      </c>
      <c r="CW278" s="188">
        <v>86</v>
      </c>
      <c r="CX278" s="188">
        <v>87</v>
      </c>
      <c r="CY278" s="188">
        <v>88</v>
      </c>
      <c r="CZ278" s="188">
        <v>89</v>
      </c>
      <c r="DA278" s="188">
        <v>90</v>
      </c>
      <c r="DD278" s="404" t="str">
        <f>$DD$8</f>
        <v>No empty cells can be left in a row – please fill with values or zeros instead</v>
      </c>
      <c r="DF278" s="404" t="str">
        <f>$DF$8</f>
        <v>Row should be fully completed with inputs</v>
      </c>
    </row>
    <row r="279" spans="2:110" hidden="1" x14ac:dyDescent="0.35">
      <c r="C279" s="239" t="s">
        <v>398</v>
      </c>
      <c r="D279" s="440"/>
      <c r="E279" s="787" t="s">
        <v>490</v>
      </c>
      <c r="F279" s="788"/>
      <c r="G279" s="787" t="s">
        <v>399</v>
      </c>
      <c r="H279" s="789"/>
      <c r="I279" s="788"/>
      <c r="L279" s="441"/>
      <c r="N279" s="786" t="s">
        <v>500</v>
      </c>
      <c r="P279" s="188">
        <f>+P254</f>
        <v>2022</v>
      </c>
      <c r="Q279" s="188">
        <f t="shared" ref="Q279:CB279" si="657">+Q254</f>
        <v>2023</v>
      </c>
      <c r="R279" s="188">
        <f t="shared" si="657"/>
        <v>2024</v>
      </c>
      <c r="S279" s="188">
        <f t="shared" si="657"/>
        <v>2025</v>
      </c>
      <c r="T279" s="188">
        <f t="shared" si="657"/>
        <v>2026</v>
      </c>
      <c r="U279" s="188">
        <f t="shared" si="657"/>
        <v>2027</v>
      </c>
      <c r="V279" s="188">
        <f t="shared" si="657"/>
        <v>2028</v>
      </c>
      <c r="W279" s="188">
        <f t="shared" si="657"/>
        <v>2029</v>
      </c>
      <c r="X279" s="188">
        <f t="shared" si="657"/>
        <v>2030</v>
      </c>
      <c r="Y279" s="188">
        <f t="shared" si="657"/>
        <v>2031</v>
      </c>
      <c r="Z279" s="188">
        <f t="shared" si="657"/>
        <v>2032</v>
      </c>
      <c r="AA279" s="188">
        <f t="shared" si="657"/>
        <v>2033</v>
      </c>
      <c r="AB279" s="188">
        <f t="shared" si="657"/>
        <v>2034</v>
      </c>
      <c r="AC279" s="188">
        <f t="shared" si="657"/>
        <v>2035</v>
      </c>
      <c r="AD279" s="188">
        <f t="shared" si="657"/>
        <v>2036</v>
      </c>
      <c r="AE279" s="188">
        <f t="shared" si="657"/>
        <v>2037</v>
      </c>
      <c r="AF279" s="188">
        <f t="shared" si="657"/>
        <v>2038</v>
      </c>
      <c r="AG279" s="188">
        <f t="shared" si="657"/>
        <v>2039</v>
      </c>
      <c r="AH279" s="188">
        <f t="shared" si="657"/>
        <v>2040</v>
      </c>
      <c r="AI279" s="188">
        <f t="shared" si="657"/>
        <v>2041</v>
      </c>
      <c r="AJ279" s="188">
        <f t="shared" si="657"/>
        <v>2042</v>
      </c>
      <c r="AK279" s="188">
        <f t="shared" si="657"/>
        <v>2043</v>
      </c>
      <c r="AL279" s="188">
        <f t="shared" si="657"/>
        <v>2044</v>
      </c>
      <c r="AM279" s="188">
        <f t="shared" si="657"/>
        <v>2045</v>
      </c>
      <c r="AN279" s="188">
        <f t="shared" si="657"/>
        <v>2046</v>
      </c>
      <c r="AO279" s="188">
        <f t="shared" si="657"/>
        <v>2047</v>
      </c>
      <c r="AP279" s="188">
        <f t="shared" si="657"/>
        <v>2048</v>
      </c>
      <c r="AQ279" s="188">
        <f t="shared" si="657"/>
        <v>2049</v>
      </c>
      <c r="AR279" s="188">
        <f t="shared" si="657"/>
        <v>2050</v>
      </c>
      <c r="AS279" s="188">
        <f t="shared" si="657"/>
        <v>2051</v>
      </c>
      <c r="AT279" s="188">
        <f t="shared" si="657"/>
        <v>2052</v>
      </c>
      <c r="AU279" s="188">
        <f t="shared" si="657"/>
        <v>2053</v>
      </c>
      <c r="AV279" s="188">
        <f t="shared" si="657"/>
        <v>2054</v>
      </c>
      <c r="AW279" s="188">
        <f t="shared" si="657"/>
        <v>2055</v>
      </c>
      <c r="AX279" s="188">
        <f t="shared" si="657"/>
        <v>2056</v>
      </c>
      <c r="AY279" s="188">
        <f t="shared" si="657"/>
        <v>2057</v>
      </c>
      <c r="AZ279" s="188">
        <f t="shared" si="657"/>
        <v>2058</v>
      </c>
      <c r="BA279" s="188">
        <f t="shared" si="657"/>
        <v>2059</v>
      </c>
      <c r="BB279" s="188">
        <f t="shared" si="657"/>
        <v>2060</v>
      </c>
      <c r="BC279" s="188">
        <f t="shared" si="657"/>
        <v>2061</v>
      </c>
      <c r="BD279" s="188">
        <f t="shared" si="657"/>
        <v>2062</v>
      </c>
      <c r="BE279" s="188">
        <f t="shared" si="657"/>
        <v>2063</v>
      </c>
      <c r="BF279" s="188">
        <f t="shared" si="657"/>
        <v>2064</v>
      </c>
      <c r="BG279" s="188">
        <f t="shared" si="657"/>
        <v>2065</v>
      </c>
      <c r="BH279" s="188">
        <f t="shared" si="657"/>
        <v>2066</v>
      </c>
      <c r="BI279" s="188">
        <f t="shared" si="657"/>
        <v>2067</v>
      </c>
      <c r="BJ279" s="188">
        <f t="shared" si="657"/>
        <v>2068</v>
      </c>
      <c r="BK279" s="188">
        <f t="shared" si="657"/>
        <v>2069</v>
      </c>
      <c r="BL279" s="188">
        <f t="shared" si="657"/>
        <v>2070</v>
      </c>
      <c r="BM279" s="188">
        <f t="shared" si="657"/>
        <v>2071</v>
      </c>
      <c r="BN279" s="188">
        <f t="shared" si="657"/>
        <v>2072</v>
      </c>
      <c r="BO279" s="188">
        <f t="shared" si="657"/>
        <v>2073</v>
      </c>
      <c r="BP279" s="188">
        <f t="shared" si="657"/>
        <v>2074</v>
      </c>
      <c r="BQ279" s="188">
        <f t="shared" si="657"/>
        <v>2075</v>
      </c>
      <c r="BR279" s="188">
        <f t="shared" si="657"/>
        <v>2076</v>
      </c>
      <c r="BS279" s="188">
        <f t="shared" si="657"/>
        <v>2077</v>
      </c>
      <c r="BT279" s="188">
        <f t="shared" si="657"/>
        <v>2078</v>
      </c>
      <c r="BU279" s="188">
        <f t="shared" si="657"/>
        <v>2079</v>
      </c>
      <c r="BV279" s="188">
        <f t="shared" si="657"/>
        <v>2080</v>
      </c>
      <c r="BW279" s="188">
        <f t="shared" si="657"/>
        <v>2081</v>
      </c>
      <c r="BX279" s="188">
        <f t="shared" si="657"/>
        <v>2082</v>
      </c>
      <c r="BY279" s="188">
        <f t="shared" si="657"/>
        <v>2083</v>
      </c>
      <c r="BZ279" s="188">
        <f t="shared" si="657"/>
        <v>2084</v>
      </c>
      <c r="CA279" s="188">
        <f t="shared" si="657"/>
        <v>2085</v>
      </c>
      <c r="CB279" s="188">
        <f t="shared" si="657"/>
        <v>2086</v>
      </c>
      <c r="CC279" s="188">
        <f t="shared" ref="CC279:DA279" si="658">+CC254</f>
        <v>2087</v>
      </c>
      <c r="CD279" s="188">
        <f t="shared" si="658"/>
        <v>2088</v>
      </c>
      <c r="CE279" s="188">
        <f t="shared" si="658"/>
        <v>2089</v>
      </c>
      <c r="CF279" s="188">
        <f t="shared" si="658"/>
        <v>2090</v>
      </c>
      <c r="CG279" s="188">
        <f t="shared" si="658"/>
        <v>2091</v>
      </c>
      <c r="CH279" s="188">
        <f t="shared" si="658"/>
        <v>2092</v>
      </c>
      <c r="CI279" s="188">
        <f t="shared" si="658"/>
        <v>2093</v>
      </c>
      <c r="CJ279" s="188">
        <f t="shared" si="658"/>
        <v>2094</v>
      </c>
      <c r="CK279" s="188">
        <f t="shared" si="658"/>
        <v>2095</v>
      </c>
      <c r="CL279" s="188">
        <f t="shared" si="658"/>
        <v>2096</v>
      </c>
      <c r="CM279" s="188">
        <f t="shared" si="658"/>
        <v>2097</v>
      </c>
      <c r="CN279" s="188">
        <f t="shared" si="658"/>
        <v>2098</v>
      </c>
      <c r="CO279" s="188">
        <f t="shared" si="658"/>
        <v>2099</v>
      </c>
      <c r="CP279" s="188">
        <f t="shared" si="658"/>
        <v>2100</v>
      </c>
      <c r="CQ279" s="188">
        <f t="shared" si="658"/>
        <v>2101</v>
      </c>
      <c r="CR279" s="188">
        <f t="shared" si="658"/>
        <v>2102</v>
      </c>
      <c r="CS279" s="188">
        <f t="shared" si="658"/>
        <v>2103</v>
      </c>
      <c r="CT279" s="188">
        <f t="shared" si="658"/>
        <v>2104</v>
      </c>
      <c r="CU279" s="188">
        <f t="shared" si="658"/>
        <v>2105</v>
      </c>
      <c r="CV279" s="188">
        <f t="shared" si="658"/>
        <v>2106</v>
      </c>
      <c r="CW279" s="188">
        <f t="shared" si="658"/>
        <v>2107</v>
      </c>
      <c r="CX279" s="188">
        <f t="shared" si="658"/>
        <v>2108</v>
      </c>
      <c r="CY279" s="188">
        <f t="shared" si="658"/>
        <v>2109</v>
      </c>
      <c r="CZ279" s="188">
        <f t="shared" si="658"/>
        <v>2110</v>
      </c>
      <c r="DA279" s="188">
        <f t="shared" si="658"/>
        <v>2111</v>
      </c>
      <c r="DD279" s="404">
        <f>COUNTIF(DD280:DD289,"Error")</f>
        <v>0</v>
      </c>
      <c r="DF279" s="404">
        <f>COUNTIF(DF280:DF289,"Error")</f>
        <v>0</v>
      </c>
    </row>
    <row r="280" spans="2:110" hidden="1" x14ac:dyDescent="0.35">
      <c r="B280" s="481" t="s">
        <v>856</v>
      </c>
      <c r="C280" s="474"/>
      <c r="D280" s="440"/>
      <c r="E280" s="783"/>
      <c r="F280" s="783"/>
      <c r="G280" s="784"/>
      <c r="H280" s="784"/>
      <c r="I280" s="784"/>
      <c r="J280" s="472" t="str">
        <f>CONCATENATE(E280," ",G280)</f>
        <v xml:space="preserve"> </v>
      </c>
      <c r="L280" s="441"/>
      <c r="N280" s="443">
        <f t="shared" ref="N280:N289" si="659">IF(G280="",0,VLOOKUP($B$1,$N$446:$AA$477,MATCH(J280,$N$446:$AA$446,0),FALSE))</f>
        <v>0</v>
      </c>
      <c r="P280" s="483">
        <v>0</v>
      </c>
      <c r="Q280" s="483">
        <v>0</v>
      </c>
      <c r="R280" s="483">
        <v>0</v>
      </c>
      <c r="S280" s="483">
        <v>0</v>
      </c>
      <c r="T280" s="483">
        <v>0</v>
      </c>
      <c r="U280" s="483">
        <v>0</v>
      </c>
      <c r="V280" s="483">
        <v>0</v>
      </c>
      <c r="W280" s="483">
        <v>0</v>
      </c>
      <c r="X280" s="483">
        <v>0</v>
      </c>
      <c r="Y280" s="483">
        <v>0</v>
      </c>
      <c r="Z280" s="483">
        <v>0</v>
      </c>
      <c r="AA280" s="483">
        <v>0</v>
      </c>
      <c r="AB280" s="483">
        <v>0</v>
      </c>
      <c r="AC280" s="483">
        <v>0</v>
      </c>
      <c r="AD280" s="483">
        <v>0</v>
      </c>
      <c r="AE280" s="483">
        <v>0</v>
      </c>
      <c r="AF280" s="483">
        <v>0</v>
      </c>
      <c r="AG280" s="483">
        <v>0</v>
      </c>
      <c r="AH280" s="483">
        <v>0</v>
      </c>
      <c r="AI280" s="483">
        <v>0</v>
      </c>
      <c r="AJ280" s="483">
        <v>0</v>
      </c>
      <c r="AK280" s="483">
        <v>0</v>
      </c>
      <c r="AL280" s="483">
        <v>0</v>
      </c>
      <c r="AM280" s="483">
        <v>0</v>
      </c>
      <c r="AN280" s="483">
        <v>0</v>
      </c>
      <c r="AO280" s="483">
        <v>0</v>
      </c>
      <c r="AP280" s="483">
        <v>0</v>
      </c>
      <c r="AQ280" s="483">
        <v>0</v>
      </c>
      <c r="AR280" s="483">
        <v>0</v>
      </c>
      <c r="AS280" s="483">
        <v>0</v>
      </c>
      <c r="AT280" s="483">
        <v>0</v>
      </c>
      <c r="AU280" s="483">
        <v>0</v>
      </c>
      <c r="AV280" s="483">
        <v>0</v>
      </c>
      <c r="AW280" s="483">
        <v>0</v>
      </c>
      <c r="AX280" s="483">
        <v>0</v>
      </c>
      <c r="AY280" s="483">
        <v>0</v>
      </c>
      <c r="AZ280" s="483">
        <v>0</v>
      </c>
      <c r="BA280" s="483">
        <v>0</v>
      </c>
      <c r="BB280" s="483">
        <v>0</v>
      </c>
      <c r="BC280" s="483">
        <v>0</v>
      </c>
      <c r="BD280" s="483">
        <v>0</v>
      </c>
      <c r="BE280" s="483">
        <v>0</v>
      </c>
      <c r="BF280" s="483">
        <v>0</v>
      </c>
      <c r="BG280" s="483">
        <v>0</v>
      </c>
      <c r="BH280" s="483">
        <v>0</v>
      </c>
      <c r="BI280" s="483">
        <v>0</v>
      </c>
      <c r="BJ280" s="483">
        <v>0</v>
      </c>
      <c r="BK280" s="483">
        <v>0</v>
      </c>
      <c r="BL280" s="483">
        <v>0</v>
      </c>
      <c r="BM280" s="483">
        <v>0</v>
      </c>
      <c r="BN280" s="483">
        <v>0</v>
      </c>
      <c r="BO280" s="483">
        <v>0</v>
      </c>
      <c r="BP280" s="483">
        <v>0</v>
      </c>
      <c r="BQ280" s="483">
        <v>0</v>
      </c>
      <c r="BR280" s="483">
        <v>0</v>
      </c>
      <c r="BS280" s="483">
        <v>0</v>
      </c>
      <c r="BT280" s="483">
        <v>0</v>
      </c>
      <c r="BU280" s="483">
        <v>0</v>
      </c>
      <c r="BV280" s="483">
        <v>0</v>
      </c>
      <c r="BW280" s="483">
        <v>0</v>
      </c>
      <c r="BX280" s="483">
        <v>0</v>
      </c>
      <c r="BY280" s="483">
        <v>0</v>
      </c>
      <c r="BZ280" s="483">
        <v>0</v>
      </c>
      <c r="CA280" s="483">
        <v>0</v>
      </c>
      <c r="CB280" s="483">
        <v>0</v>
      </c>
      <c r="CC280" s="483">
        <v>0</v>
      </c>
      <c r="CD280" s="483">
        <v>0</v>
      </c>
      <c r="CE280" s="483">
        <v>0</v>
      </c>
      <c r="CF280" s="483">
        <v>0</v>
      </c>
      <c r="CG280" s="483">
        <v>0</v>
      </c>
      <c r="CH280" s="483">
        <v>0</v>
      </c>
      <c r="CI280" s="483">
        <v>0</v>
      </c>
      <c r="CJ280" s="483">
        <v>0</v>
      </c>
      <c r="CK280" s="483">
        <v>0</v>
      </c>
      <c r="CL280" s="483">
        <v>0</v>
      </c>
      <c r="CM280" s="483">
        <v>0</v>
      </c>
      <c r="CN280" s="483">
        <v>0</v>
      </c>
      <c r="CO280" s="483">
        <v>0</v>
      </c>
      <c r="CP280" s="483">
        <v>0</v>
      </c>
      <c r="CQ280" s="483">
        <v>0</v>
      </c>
      <c r="CR280" s="483">
        <v>0</v>
      </c>
      <c r="CS280" s="483">
        <v>0</v>
      </c>
      <c r="CT280" s="483">
        <v>0</v>
      </c>
      <c r="CU280" s="483">
        <v>0</v>
      </c>
      <c r="CV280" s="483">
        <v>0</v>
      </c>
      <c r="CW280" s="483">
        <v>0</v>
      </c>
      <c r="CX280" s="483">
        <v>0</v>
      </c>
      <c r="CY280" s="483">
        <v>0</v>
      </c>
      <c r="CZ280" s="483">
        <v>0</v>
      </c>
      <c r="DA280" s="483">
        <v>0</v>
      </c>
      <c r="DD280" s="478">
        <f>IF(COUNT(P280:INDEX(P280:DA280,RP))&lt;&gt;RP,"Error",0)</f>
        <v>0</v>
      </c>
      <c r="DF280" s="478">
        <f t="shared" ref="DF280:DF289" si="660">IF(OR(AND(C280="",E280="",G280="",SUMIF($P$8:$DA$8,"&lt;="&amp;RP,P280:DA280)=0),AND(C280&lt;&gt;"",E280&lt;&gt;"",SUMIF($P$8:$DA$8,"&lt;="&amp;RP,P280:DA280)&lt;&gt;0)),0,"Error")</f>
        <v>0</v>
      </c>
    </row>
    <row r="281" spans="2:110" hidden="1" x14ac:dyDescent="0.35">
      <c r="B281" s="481" t="s">
        <v>856</v>
      </c>
      <c r="C281" s="474"/>
      <c r="D281" s="440"/>
      <c r="E281" s="783"/>
      <c r="F281" s="783"/>
      <c r="G281" s="784"/>
      <c r="H281" s="784"/>
      <c r="I281" s="784"/>
      <c r="J281" s="472" t="str">
        <f t="shared" ref="J281:J289" si="661">CONCATENATE(E281," ",G281)</f>
        <v xml:space="preserve"> </v>
      </c>
      <c r="L281" s="441"/>
      <c r="N281" s="443">
        <f t="shared" si="659"/>
        <v>0</v>
      </c>
      <c r="P281" s="483">
        <v>0</v>
      </c>
      <c r="Q281" s="483">
        <v>0</v>
      </c>
      <c r="R281" s="483">
        <v>0</v>
      </c>
      <c r="S281" s="483">
        <v>0</v>
      </c>
      <c r="T281" s="483">
        <v>0</v>
      </c>
      <c r="U281" s="483">
        <v>0</v>
      </c>
      <c r="V281" s="483">
        <v>0</v>
      </c>
      <c r="W281" s="483">
        <v>0</v>
      </c>
      <c r="X281" s="483">
        <v>0</v>
      </c>
      <c r="Y281" s="483">
        <v>0</v>
      </c>
      <c r="Z281" s="483">
        <v>0</v>
      </c>
      <c r="AA281" s="483">
        <v>0</v>
      </c>
      <c r="AB281" s="483">
        <v>0</v>
      </c>
      <c r="AC281" s="483">
        <v>0</v>
      </c>
      <c r="AD281" s="483">
        <v>0</v>
      </c>
      <c r="AE281" s="483">
        <v>0</v>
      </c>
      <c r="AF281" s="483">
        <v>0</v>
      </c>
      <c r="AG281" s="483">
        <v>0</v>
      </c>
      <c r="AH281" s="483">
        <v>0</v>
      </c>
      <c r="AI281" s="483">
        <v>0</v>
      </c>
      <c r="AJ281" s="483">
        <v>0</v>
      </c>
      <c r="AK281" s="483">
        <v>0</v>
      </c>
      <c r="AL281" s="483">
        <v>0</v>
      </c>
      <c r="AM281" s="483">
        <v>0</v>
      </c>
      <c r="AN281" s="483">
        <v>0</v>
      </c>
      <c r="AO281" s="483">
        <v>0</v>
      </c>
      <c r="AP281" s="483">
        <v>0</v>
      </c>
      <c r="AQ281" s="483">
        <v>0</v>
      </c>
      <c r="AR281" s="483">
        <v>0</v>
      </c>
      <c r="AS281" s="483">
        <v>0</v>
      </c>
      <c r="AT281" s="483">
        <v>0</v>
      </c>
      <c r="AU281" s="483">
        <v>0</v>
      </c>
      <c r="AV281" s="483">
        <v>0</v>
      </c>
      <c r="AW281" s="483">
        <v>0</v>
      </c>
      <c r="AX281" s="483">
        <v>0</v>
      </c>
      <c r="AY281" s="483">
        <v>0</v>
      </c>
      <c r="AZ281" s="483">
        <v>0</v>
      </c>
      <c r="BA281" s="483">
        <v>0</v>
      </c>
      <c r="BB281" s="483">
        <v>0</v>
      </c>
      <c r="BC281" s="483">
        <v>0</v>
      </c>
      <c r="BD281" s="483">
        <v>0</v>
      </c>
      <c r="BE281" s="483">
        <v>0</v>
      </c>
      <c r="BF281" s="483">
        <v>0</v>
      </c>
      <c r="BG281" s="483">
        <v>0</v>
      </c>
      <c r="BH281" s="483">
        <v>0</v>
      </c>
      <c r="BI281" s="483">
        <v>0</v>
      </c>
      <c r="BJ281" s="483">
        <v>0</v>
      </c>
      <c r="BK281" s="483">
        <v>0</v>
      </c>
      <c r="BL281" s="483">
        <v>0</v>
      </c>
      <c r="BM281" s="483">
        <v>0</v>
      </c>
      <c r="BN281" s="483">
        <v>0</v>
      </c>
      <c r="BO281" s="483">
        <v>0</v>
      </c>
      <c r="BP281" s="483">
        <v>0</v>
      </c>
      <c r="BQ281" s="483">
        <v>0</v>
      </c>
      <c r="BR281" s="483">
        <v>0</v>
      </c>
      <c r="BS281" s="483">
        <v>0</v>
      </c>
      <c r="BT281" s="483">
        <v>0</v>
      </c>
      <c r="BU281" s="483">
        <v>0</v>
      </c>
      <c r="BV281" s="483">
        <v>0</v>
      </c>
      <c r="BW281" s="483">
        <v>0</v>
      </c>
      <c r="BX281" s="483">
        <v>0</v>
      </c>
      <c r="BY281" s="483">
        <v>0</v>
      </c>
      <c r="BZ281" s="483">
        <v>0</v>
      </c>
      <c r="CA281" s="483">
        <v>0</v>
      </c>
      <c r="CB281" s="483">
        <v>0</v>
      </c>
      <c r="CC281" s="483">
        <v>0</v>
      </c>
      <c r="CD281" s="483">
        <v>0</v>
      </c>
      <c r="CE281" s="483">
        <v>0</v>
      </c>
      <c r="CF281" s="483">
        <v>0</v>
      </c>
      <c r="CG281" s="483">
        <v>0</v>
      </c>
      <c r="CH281" s="483">
        <v>0</v>
      </c>
      <c r="CI281" s="483">
        <v>0</v>
      </c>
      <c r="CJ281" s="483">
        <v>0</v>
      </c>
      <c r="CK281" s="483">
        <v>0</v>
      </c>
      <c r="CL281" s="483">
        <v>0</v>
      </c>
      <c r="CM281" s="483">
        <v>0</v>
      </c>
      <c r="CN281" s="483">
        <v>0</v>
      </c>
      <c r="CO281" s="483">
        <v>0</v>
      </c>
      <c r="CP281" s="483">
        <v>0</v>
      </c>
      <c r="CQ281" s="483">
        <v>0</v>
      </c>
      <c r="CR281" s="483">
        <v>0</v>
      </c>
      <c r="CS281" s="483">
        <v>0</v>
      </c>
      <c r="CT281" s="483">
        <v>0</v>
      </c>
      <c r="CU281" s="483">
        <v>0</v>
      </c>
      <c r="CV281" s="483">
        <v>0</v>
      </c>
      <c r="CW281" s="483">
        <v>0</v>
      </c>
      <c r="CX281" s="483">
        <v>0</v>
      </c>
      <c r="CY281" s="483">
        <v>0</v>
      </c>
      <c r="CZ281" s="483">
        <v>0</v>
      </c>
      <c r="DA281" s="483">
        <v>0</v>
      </c>
      <c r="DD281" s="478">
        <f>IF(COUNT(P281:INDEX(P281:DA281,RP))&lt;&gt;RP,"Error",0)</f>
        <v>0</v>
      </c>
      <c r="DF281" s="478">
        <f t="shared" si="660"/>
        <v>0</v>
      </c>
    </row>
    <row r="282" spans="2:110" hidden="1" x14ac:dyDescent="0.35">
      <c r="B282" s="481" t="s">
        <v>856</v>
      </c>
      <c r="C282" s="474"/>
      <c r="D282" s="440"/>
      <c r="E282" s="783"/>
      <c r="F282" s="783"/>
      <c r="G282" s="784"/>
      <c r="H282" s="784"/>
      <c r="I282" s="784"/>
      <c r="J282" s="472" t="str">
        <f t="shared" si="661"/>
        <v xml:space="preserve"> </v>
      </c>
      <c r="L282" s="441"/>
      <c r="N282" s="443">
        <f t="shared" si="659"/>
        <v>0</v>
      </c>
      <c r="P282" s="483">
        <v>0</v>
      </c>
      <c r="Q282" s="483">
        <v>0</v>
      </c>
      <c r="R282" s="483">
        <v>0</v>
      </c>
      <c r="S282" s="483">
        <v>0</v>
      </c>
      <c r="T282" s="483">
        <v>0</v>
      </c>
      <c r="U282" s="483">
        <v>0</v>
      </c>
      <c r="V282" s="483">
        <v>0</v>
      </c>
      <c r="W282" s="483">
        <v>0</v>
      </c>
      <c r="X282" s="483">
        <v>0</v>
      </c>
      <c r="Y282" s="483">
        <v>0</v>
      </c>
      <c r="Z282" s="483">
        <v>0</v>
      </c>
      <c r="AA282" s="483">
        <v>0</v>
      </c>
      <c r="AB282" s="483">
        <v>0</v>
      </c>
      <c r="AC282" s="483">
        <v>0</v>
      </c>
      <c r="AD282" s="483">
        <v>0</v>
      </c>
      <c r="AE282" s="483">
        <v>0</v>
      </c>
      <c r="AF282" s="483">
        <v>0</v>
      </c>
      <c r="AG282" s="483">
        <v>0</v>
      </c>
      <c r="AH282" s="483">
        <v>0</v>
      </c>
      <c r="AI282" s="483">
        <v>0</v>
      </c>
      <c r="AJ282" s="483">
        <v>0</v>
      </c>
      <c r="AK282" s="483">
        <v>0</v>
      </c>
      <c r="AL282" s="483">
        <v>0</v>
      </c>
      <c r="AM282" s="483">
        <v>0</v>
      </c>
      <c r="AN282" s="483">
        <v>0</v>
      </c>
      <c r="AO282" s="483">
        <v>0</v>
      </c>
      <c r="AP282" s="483">
        <v>0</v>
      </c>
      <c r="AQ282" s="483">
        <v>0</v>
      </c>
      <c r="AR282" s="483">
        <v>0</v>
      </c>
      <c r="AS282" s="483">
        <v>0</v>
      </c>
      <c r="AT282" s="483">
        <v>0</v>
      </c>
      <c r="AU282" s="483">
        <v>0</v>
      </c>
      <c r="AV282" s="483">
        <v>0</v>
      </c>
      <c r="AW282" s="483">
        <v>0</v>
      </c>
      <c r="AX282" s="483">
        <v>0</v>
      </c>
      <c r="AY282" s="483">
        <v>0</v>
      </c>
      <c r="AZ282" s="483">
        <v>0</v>
      </c>
      <c r="BA282" s="483">
        <v>0</v>
      </c>
      <c r="BB282" s="483">
        <v>0</v>
      </c>
      <c r="BC282" s="483">
        <v>0</v>
      </c>
      <c r="BD282" s="483">
        <v>0</v>
      </c>
      <c r="BE282" s="483">
        <v>0</v>
      </c>
      <c r="BF282" s="483">
        <v>0</v>
      </c>
      <c r="BG282" s="483">
        <v>0</v>
      </c>
      <c r="BH282" s="483">
        <v>0</v>
      </c>
      <c r="BI282" s="483">
        <v>0</v>
      </c>
      <c r="BJ282" s="483">
        <v>0</v>
      </c>
      <c r="BK282" s="483">
        <v>0</v>
      </c>
      <c r="BL282" s="483">
        <v>0</v>
      </c>
      <c r="BM282" s="483">
        <v>0</v>
      </c>
      <c r="BN282" s="483">
        <v>0</v>
      </c>
      <c r="BO282" s="483">
        <v>0</v>
      </c>
      <c r="BP282" s="483">
        <v>0</v>
      </c>
      <c r="BQ282" s="483">
        <v>0</v>
      </c>
      <c r="BR282" s="483">
        <v>0</v>
      </c>
      <c r="BS282" s="483">
        <v>0</v>
      </c>
      <c r="BT282" s="483">
        <v>0</v>
      </c>
      <c r="BU282" s="483">
        <v>0</v>
      </c>
      <c r="BV282" s="483">
        <v>0</v>
      </c>
      <c r="BW282" s="483">
        <v>0</v>
      </c>
      <c r="BX282" s="483">
        <v>0</v>
      </c>
      <c r="BY282" s="483">
        <v>0</v>
      </c>
      <c r="BZ282" s="483">
        <v>0</v>
      </c>
      <c r="CA282" s="483">
        <v>0</v>
      </c>
      <c r="CB282" s="483">
        <v>0</v>
      </c>
      <c r="CC282" s="483">
        <v>0</v>
      </c>
      <c r="CD282" s="483">
        <v>0</v>
      </c>
      <c r="CE282" s="483">
        <v>0</v>
      </c>
      <c r="CF282" s="483">
        <v>0</v>
      </c>
      <c r="CG282" s="483">
        <v>0</v>
      </c>
      <c r="CH282" s="483">
        <v>0</v>
      </c>
      <c r="CI282" s="483">
        <v>0</v>
      </c>
      <c r="CJ282" s="483">
        <v>0</v>
      </c>
      <c r="CK282" s="483">
        <v>0</v>
      </c>
      <c r="CL282" s="483">
        <v>0</v>
      </c>
      <c r="CM282" s="483">
        <v>0</v>
      </c>
      <c r="CN282" s="483">
        <v>0</v>
      </c>
      <c r="CO282" s="483">
        <v>0</v>
      </c>
      <c r="CP282" s="483">
        <v>0</v>
      </c>
      <c r="CQ282" s="483">
        <v>0</v>
      </c>
      <c r="CR282" s="483">
        <v>0</v>
      </c>
      <c r="CS282" s="483">
        <v>0</v>
      </c>
      <c r="CT282" s="483">
        <v>0</v>
      </c>
      <c r="CU282" s="483">
        <v>0</v>
      </c>
      <c r="CV282" s="483">
        <v>0</v>
      </c>
      <c r="CW282" s="483">
        <v>0</v>
      </c>
      <c r="CX282" s="483">
        <v>0</v>
      </c>
      <c r="CY282" s="483">
        <v>0</v>
      </c>
      <c r="CZ282" s="483">
        <v>0</v>
      </c>
      <c r="DA282" s="483">
        <v>0</v>
      </c>
      <c r="DD282" s="478">
        <f>IF(COUNT(P282:INDEX(P282:DA282,RP))&lt;&gt;RP,"Error",0)</f>
        <v>0</v>
      </c>
      <c r="DF282" s="478">
        <f t="shared" si="660"/>
        <v>0</v>
      </c>
    </row>
    <row r="283" spans="2:110" hidden="1" x14ac:dyDescent="0.35">
      <c r="B283" s="481" t="s">
        <v>856</v>
      </c>
      <c r="C283" s="474"/>
      <c r="D283" s="440"/>
      <c r="E283" s="783"/>
      <c r="F283" s="783"/>
      <c r="G283" s="784"/>
      <c r="H283" s="784"/>
      <c r="I283" s="784"/>
      <c r="J283" s="472" t="str">
        <f t="shared" si="661"/>
        <v xml:space="preserve"> </v>
      </c>
      <c r="L283" s="441"/>
      <c r="N283" s="443">
        <f t="shared" si="659"/>
        <v>0</v>
      </c>
      <c r="P283" s="483">
        <v>0</v>
      </c>
      <c r="Q283" s="483">
        <v>0</v>
      </c>
      <c r="R283" s="483">
        <v>0</v>
      </c>
      <c r="S283" s="483">
        <v>0</v>
      </c>
      <c r="T283" s="483">
        <v>0</v>
      </c>
      <c r="U283" s="483">
        <v>0</v>
      </c>
      <c r="V283" s="483">
        <v>0</v>
      </c>
      <c r="W283" s="483">
        <v>0</v>
      </c>
      <c r="X283" s="483">
        <v>0</v>
      </c>
      <c r="Y283" s="483">
        <v>0</v>
      </c>
      <c r="Z283" s="483">
        <v>0</v>
      </c>
      <c r="AA283" s="483">
        <v>0</v>
      </c>
      <c r="AB283" s="483">
        <v>0</v>
      </c>
      <c r="AC283" s="483">
        <v>0</v>
      </c>
      <c r="AD283" s="483">
        <v>0</v>
      </c>
      <c r="AE283" s="483">
        <v>0</v>
      </c>
      <c r="AF283" s="483">
        <v>0</v>
      </c>
      <c r="AG283" s="483">
        <v>0</v>
      </c>
      <c r="AH283" s="483">
        <v>0</v>
      </c>
      <c r="AI283" s="483">
        <v>0</v>
      </c>
      <c r="AJ283" s="483">
        <v>0</v>
      </c>
      <c r="AK283" s="483">
        <v>0</v>
      </c>
      <c r="AL283" s="483">
        <v>0</v>
      </c>
      <c r="AM283" s="483">
        <v>0</v>
      </c>
      <c r="AN283" s="483">
        <v>0</v>
      </c>
      <c r="AO283" s="483">
        <v>0</v>
      </c>
      <c r="AP283" s="483">
        <v>0</v>
      </c>
      <c r="AQ283" s="483">
        <v>0</v>
      </c>
      <c r="AR283" s="483">
        <v>0</v>
      </c>
      <c r="AS283" s="483">
        <v>0</v>
      </c>
      <c r="AT283" s="483">
        <v>0</v>
      </c>
      <c r="AU283" s="483">
        <v>0</v>
      </c>
      <c r="AV283" s="483">
        <v>0</v>
      </c>
      <c r="AW283" s="483">
        <v>0</v>
      </c>
      <c r="AX283" s="483">
        <v>0</v>
      </c>
      <c r="AY283" s="483">
        <v>0</v>
      </c>
      <c r="AZ283" s="483">
        <v>0</v>
      </c>
      <c r="BA283" s="483">
        <v>0</v>
      </c>
      <c r="BB283" s="483">
        <v>0</v>
      </c>
      <c r="BC283" s="483">
        <v>0</v>
      </c>
      <c r="BD283" s="483">
        <v>0</v>
      </c>
      <c r="BE283" s="483">
        <v>0</v>
      </c>
      <c r="BF283" s="483">
        <v>0</v>
      </c>
      <c r="BG283" s="483">
        <v>0</v>
      </c>
      <c r="BH283" s="483">
        <v>0</v>
      </c>
      <c r="BI283" s="483">
        <v>0</v>
      </c>
      <c r="BJ283" s="483">
        <v>0</v>
      </c>
      <c r="BK283" s="483">
        <v>0</v>
      </c>
      <c r="BL283" s="483">
        <v>0</v>
      </c>
      <c r="BM283" s="483">
        <v>0</v>
      </c>
      <c r="BN283" s="483">
        <v>0</v>
      </c>
      <c r="BO283" s="483">
        <v>0</v>
      </c>
      <c r="BP283" s="483">
        <v>0</v>
      </c>
      <c r="BQ283" s="483">
        <v>0</v>
      </c>
      <c r="BR283" s="483">
        <v>0</v>
      </c>
      <c r="BS283" s="483">
        <v>0</v>
      </c>
      <c r="BT283" s="483">
        <v>0</v>
      </c>
      <c r="BU283" s="483">
        <v>0</v>
      </c>
      <c r="BV283" s="483">
        <v>0</v>
      </c>
      <c r="BW283" s="483">
        <v>0</v>
      </c>
      <c r="BX283" s="483">
        <v>0</v>
      </c>
      <c r="BY283" s="483">
        <v>0</v>
      </c>
      <c r="BZ283" s="483">
        <v>0</v>
      </c>
      <c r="CA283" s="483">
        <v>0</v>
      </c>
      <c r="CB283" s="483">
        <v>0</v>
      </c>
      <c r="CC283" s="483">
        <v>0</v>
      </c>
      <c r="CD283" s="483">
        <v>0</v>
      </c>
      <c r="CE283" s="483">
        <v>0</v>
      </c>
      <c r="CF283" s="483">
        <v>0</v>
      </c>
      <c r="CG283" s="483">
        <v>0</v>
      </c>
      <c r="CH283" s="483">
        <v>0</v>
      </c>
      <c r="CI283" s="483">
        <v>0</v>
      </c>
      <c r="CJ283" s="483">
        <v>0</v>
      </c>
      <c r="CK283" s="483">
        <v>0</v>
      </c>
      <c r="CL283" s="483">
        <v>0</v>
      </c>
      <c r="CM283" s="483">
        <v>0</v>
      </c>
      <c r="CN283" s="483">
        <v>0</v>
      </c>
      <c r="CO283" s="483">
        <v>0</v>
      </c>
      <c r="CP283" s="483">
        <v>0</v>
      </c>
      <c r="CQ283" s="483">
        <v>0</v>
      </c>
      <c r="CR283" s="483">
        <v>0</v>
      </c>
      <c r="CS283" s="483">
        <v>0</v>
      </c>
      <c r="CT283" s="483">
        <v>0</v>
      </c>
      <c r="CU283" s="483">
        <v>0</v>
      </c>
      <c r="CV283" s="483">
        <v>0</v>
      </c>
      <c r="CW283" s="483">
        <v>0</v>
      </c>
      <c r="CX283" s="483">
        <v>0</v>
      </c>
      <c r="CY283" s="483">
        <v>0</v>
      </c>
      <c r="CZ283" s="483">
        <v>0</v>
      </c>
      <c r="DA283" s="483">
        <v>0</v>
      </c>
      <c r="DD283" s="478">
        <f>IF(COUNT(P283:INDEX(P283:DA283,RP))&lt;&gt;RP,"Error",0)</f>
        <v>0</v>
      </c>
      <c r="DF283" s="478">
        <f t="shared" si="660"/>
        <v>0</v>
      </c>
    </row>
    <row r="284" spans="2:110" hidden="1" x14ac:dyDescent="0.35">
      <c r="B284" s="481" t="s">
        <v>856</v>
      </c>
      <c r="C284" s="474"/>
      <c r="D284" s="440"/>
      <c r="E284" s="783"/>
      <c r="F284" s="783"/>
      <c r="G284" s="784"/>
      <c r="H284" s="784"/>
      <c r="I284" s="784"/>
      <c r="J284" s="472" t="str">
        <f t="shared" si="661"/>
        <v xml:space="preserve"> </v>
      </c>
      <c r="L284" s="441"/>
      <c r="N284" s="443">
        <f t="shared" si="659"/>
        <v>0</v>
      </c>
      <c r="P284" s="483">
        <v>0</v>
      </c>
      <c r="Q284" s="483">
        <v>0</v>
      </c>
      <c r="R284" s="483">
        <v>0</v>
      </c>
      <c r="S284" s="483">
        <v>0</v>
      </c>
      <c r="T284" s="483">
        <v>0</v>
      </c>
      <c r="U284" s="483">
        <v>0</v>
      </c>
      <c r="V284" s="483">
        <v>0</v>
      </c>
      <c r="W284" s="483">
        <v>0</v>
      </c>
      <c r="X284" s="483">
        <v>0</v>
      </c>
      <c r="Y284" s="483">
        <v>0</v>
      </c>
      <c r="Z284" s="483">
        <v>0</v>
      </c>
      <c r="AA284" s="483">
        <v>0</v>
      </c>
      <c r="AB284" s="483">
        <v>0</v>
      </c>
      <c r="AC284" s="483">
        <v>0</v>
      </c>
      <c r="AD284" s="483">
        <v>0</v>
      </c>
      <c r="AE284" s="483">
        <v>0</v>
      </c>
      <c r="AF284" s="483">
        <v>0</v>
      </c>
      <c r="AG284" s="483">
        <v>0</v>
      </c>
      <c r="AH284" s="483">
        <v>0</v>
      </c>
      <c r="AI284" s="483">
        <v>0</v>
      </c>
      <c r="AJ284" s="483">
        <v>0</v>
      </c>
      <c r="AK284" s="483">
        <v>0</v>
      </c>
      <c r="AL284" s="483">
        <v>0</v>
      </c>
      <c r="AM284" s="483">
        <v>0</v>
      </c>
      <c r="AN284" s="483">
        <v>0</v>
      </c>
      <c r="AO284" s="483">
        <v>0</v>
      </c>
      <c r="AP284" s="483">
        <v>0</v>
      </c>
      <c r="AQ284" s="483">
        <v>0</v>
      </c>
      <c r="AR284" s="483">
        <v>0</v>
      </c>
      <c r="AS284" s="483">
        <v>0</v>
      </c>
      <c r="AT284" s="483">
        <v>0</v>
      </c>
      <c r="AU284" s="483">
        <v>0</v>
      </c>
      <c r="AV284" s="483">
        <v>0</v>
      </c>
      <c r="AW284" s="483">
        <v>0</v>
      </c>
      <c r="AX284" s="483">
        <v>0</v>
      </c>
      <c r="AY284" s="483">
        <v>0</v>
      </c>
      <c r="AZ284" s="483">
        <v>0</v>
      </c>
      <c r="BA284" s="483">
        <v>0</v>
      </c>
      <c r="BB284" s="483">
        <v>0</v>
      </c>
      <c r="BC284" s="483">
        <v>0</v>
      </c>
      <c r="BD284" s="483">
        <v>0</v>
      </c>
      <c r="BE284" s="483">
        <v>0</v>
      </c>
      <c r="BF284" s="483">
        <v>0</v>
      </c>
      <c r="BG284" s="483">
        <v>0</v>
      </c>
      <c r="BH284" s="483">
        <v>0</v>
      </c>
      <c r="BI284" s="483">
        <v>0</v>
      </c>
      <c r="BJ284" s="483">
        <v>0</v>
      </c>
      <c r="BK284" s="483">
        <v>0</v>
      </c>
      <c r="BL284" s="483">
        <v>0</v>
      </c>
      <c r="BM284" s="483">
        <v>0</v>
      </c>
      <c r="BN284" s="483">
        <v>0</v>
      </c>
      <c r="BO284" s="483">
        <v>0</v>
      </c>
      <c r="BP284" s="483">
        <v>0</v>
      </c>
      <c r="BQ284" s="483">
        <v>0</v>
      </c>
      <c r="BR284" s="483">
        <v>0</v>
      </c>
      <c r="BS284" s="483">
        <v>0</v>
      </c>
      <c r="BT284" s="483">
        <v>0</v>
      </c>
      <c r="BU284" s="483">
        <v>0</v>
      </c>
      <c r="BV284" s="483">
        <v>0</v>
      </c>
      <c r="BW284" s="483">
        <v>0</v>
      </c>
      <c r="BX284" s="483">
        <v>0</v>
      </c>
      <c r="BY284" s="483">
        <v>0</v>
      </c>
      <c r="BZ284" s="483">
        <v>0</v>
      </c>
      <c r="CA284" s="483">
        <v>0</v>
      </c>
      <c r="CB284" s="483">
        <v>0</v>
      </c>
      <c r="CC284" s="483">
        <v>0</v>
      </c>
      <c r="CD284" s="483">
        <v>0</v>
      </c>
      <c r="CE284" s="483">
        <v>0</v>
      </c>
      <c r="CF284" s="483">
        <v>0</v>
      </c>
      <c r="CG284" s="483">
        <v>0</v>
      </c>
      <c r="CH284" s="483">
        <v>0</v>
      </c>
      <c r="CI284" s="483">
        <v>0</v>
      </c>
      <c r="CJ284" s="483">
        <v>0</v>
      </c>
      <c r="CK284" s="483">
        <v>0</v>
      </c>
      <c r="CL284" s="483">
        <v>0</v>
      </c>
      <c r="CM284" s="483">
        <v>0</v>
      </c>
      <c r="CN284" s="483">
        <v>0</v>
      </c>
      <c r="CO284" s="483">
        <v>0</v>
      </c>
      <c r="CP284" s="483">
        <v>0</v>
      </c>
      <c r="CQ284" s="483">
        <v>0</v>
      </c>
      <c r="CR284" s="483">
        <v>0</v>
      </c>
      <c r="CS284" s="483">
        <v>0</v>
      </c>
      <c r="CT284" s="483">
        <v>0</v>
      </c>
      <c r="CU284" s="483">
        <v>0</v>
      </c>
      <c r="CV284" s="483">
        <v>0</v>
      </c>
      <c r="CW284" s="483">
        <v>0</v>
      </c>
      <c r="CX284" s="483">
        <v>0</v>
      </c>
      <c r="CY284" s="483">
        <v>0</v>
      </c>
      <c r="CZ284" s="483">
        <v>0</v>
      </c>
      <c r="DA284" s="483">
        <v>0</v>
      </c>
      <c r="DD284" s="478">
        <f>IF(COUNT(P284:INDEX(P284:DA284,RP))&lt;&gt;RP,"Error",0)</f>
        <v>0</v>
      </c>
      <c r="DF284" s="478">
        <f t="shared" si="660"/>
        <v>0</v>
      </c>
    </row>
    <row r="285" spans="2:110" hidden="1" x14ac:dyDescent="0.35">
      <c r="B285" s="481" t="s">
        <v>856</v>
      </c>
      <c r="C285" s="474"/>
      <c r="D285" s="440"/>
      <c r="E285" s="783"/>
      <c r="F285" s="783"/>
      <c r="G285" s="784"/>
      <c r="H285" s="784"/>
      <c r="I285" s="784"/>
      <c r="J285" s="472" t="str">
        <f t="shared" si="661"/>
        <v xml:space="preserve"> </v>
      </c>
      <c r="L285" s="441"/>
      <c r="N285" s="443">
        <f t="shared" si="659"/>
        <v>0</v>
      </c>
      <c r="P285" s="483">
        <v>0</v>
      </c>
      <c r="Q285" s="483">
        <v>0</v>
      </c>
      <c r="R285" s="483">
        <v>0</v>
      </c>
      <c r="S285" s="483">
        <v>0</v>
      </c>
      <c r="T285" s="483">
        <v>0</v>
      </c>
      <c r="U285" s="483">
        <v>0</v>
      </c>
      <c r="V285" s="483">
        <v>0</v>
      </c>
      <c r="W285" s="483">
        <v>0</v>
      </c>
      <c r="X285" s="483">
        <v>0</v>
      </c>
      <c r="Y285" s="483">
        <v>0</v>
      </c>
      <c r="Z285" s="483">
        <v>0</v>
      </c>
      <c r="AA285" s="483">
        <v>0</v>
      </c>
      <c r="AB285" s="483">
        <v>0</v>
      </c>
      <c r="AC285" s="483">
        <v>0</v>
      </c>
      <c r="AD285" s="483">
        <v>0</v>
      </c>
      <c r="AE285" s="483">
        <v>0</v>
      </c>
      <c r="AF285" s="483">
        <v>0</v>
      </c>
      <c r="AG285" s="483">
        <v>0</v>
      </c>
      <c r="AH285" s="483">
        <v>0</v>
      </c>
      <c r="AI285" s="483">
        <v>0</v>
      </c>
      <c r="AJ285" s="483">
        <v>0</v>
      </c>
      <c r="AK285" s="483">
        <v>0</v>
      </c>
      <c r="AL285" s="483">
        <v>0</v>
      </c>
      <c r="AM285" s="483">
        <v>0</v>
      </c>
      <c r="AN285" s="483">
        <v>0</v>
      </c>
      <c r="AO285" s="483">
        <v>0</v>
      </c>
      <c r="AP285" s="483">
        <v>0</v>
      </c>
      <c r="AQ285" s="483">
        <v>0</v>
      </c>
      <c r="AR285" s="483">
        <v>0</v>
      </c>
      <c r="AS285" s="483">
        <v>0</v>
      </c>
      <c r="AT285" s="483">
        <v>0</v>
      </c>
      <c r="AU285" s="483">
        <v>0</v>
      </c>
      <c r="AV285" s="483">
        <v>0</v>
      </c>
      <c r="AW285" s="483">
        <v>0</v>
      </c>
      <c r="AX285" s="483">
        <v>0</v>
      </c>
      <c r="AY285" s="483">
        <v>0</v>
      </c>
      <c r="AZ285" s="483">
        <v>0</v>
      </c>
      <c r="BA285" s="483">
        <v>0</v>
      </c>
      <c r="BB285" s="483">
        <v>0</v>
      </c>
      <c r="BC285" s="483">
        <v>0</v>
      </c>
      <c r="BD285" s="483">
        <v>0</v>
      </c>
      <c r="BE285" s="483">
        <v>0</v>
      </c>
      <c r="BF285" s="483">
        <v>0</v>
      </c>
      <c r="BG285" s="483">
        <v>0</v>
      </c>
      <c r="BH285" s="483">
        <v>0</v>
      </c>
      <c r="BI285" s="483">
        <v>0</v>
      </c>
      <c r="BJ285" s="483">
        <v>0</v>
      </c>
      <c r="BK285" s="483">
        <v>0</v>
      </c>
      <c r="BL285" s="483">
        <v>0</v>
      </c>
      <c r="BM285" s="483">
        <v>0</v>
      </c>
      <c r="BN285" s="483">
        <v>0</v>
      </c>
      <c r="BO285" s="483">
        <v>0</v>
      </c>
      <c r="BP285" s="483">
        <v>0</v>
      </c>
      <c r="BQ285" s="483">
        <v>0</v>
      </c>
      <c r="BR285" s="483">
        <v>0</v>
      </c>
      <c r="BS285" s="483">
        <v>0</v>
      </c>
      <c r="BT285" s="483">
        <v>0</v>
      </c>
      <c r="BU285" s="483">
        <v>0</v>
      </c>
      <c r="BV285" s="483">
        <v>0</v>
      </c>
      <c r="BW285" s="483">
        <v>0</v>
      </c>
      <c r="BX285" s="483">
        <v>0</v>
      </c>
      <c r="BY285" s="483">
        <v>0</v>
      </c>
      <c r="BZ285" s="483">
        <v>0</v>
      </c>
      <c r="CA285" s="483">
        <v>0</v>
      </c>
      <c r="CB285" s="483">
        <v>0</v>
      </c>
      <c r="CC285" s="483">
        <v>0</v>
      </c>
      <c r="CD285" s="483">
        <v>0</v>
      </c>
      <c r="CE285" s="483">
        <v>0</v>
      </c>
      <c r="CF285" s="483">
        <v>0</v>
      </c>
      <c r="CG285" s="483">
        <v>0</v>
      </c>
      <c r="CH285" s="483">
        <v>0</v>
      </c>
      <c r="CI285" s="483">
        <v>0</v>
      </c>
      <c r="CJ285" s="483">
        <v>0</v>
      </c>
      <c r="CK285" s="483">
        <v>0</v>
      </c>
      <c r="CL285" s="483">
        <v>0</v>
      </c>
      <c r="CM285" s="483">
        <v>0</v>
      </c>
      <c r="CN285" s="483">
        <v>0</v>
      </c>
      <c r="CO285" s="483">
        <v>0</v>
      </c>
      <c r="CP285" s="483">
        <v>0</v>
      </c>
      <c r="CQ285" s="483">
        <v>0</v>
      </c>
      <c r="CR285" s="483">
        <v>0</v>
      </c>
      <c r="CS285" s="483">
        <v>0</v>
      </c>
      <c r="CT285" s="483">
        <v>0</v>
      </c>
      <c r="CU285" s="483">
        <v>0</v>
      </c>
      <c r="CV285" s="483">
        <v>0</v>
      </c>
      <c r="CW285" s="483">
        <v>0</v>
      </c>
      <c r="CX285" s="483">
        <v>0</v>
      </c>
      <c r="CY285" s="483">
        <v>0</v>
      </c>
      <c r="CZ285" s="483">
        <v>0</v>
      </c>
      <c r="DA285" s="483">
        <v>0</v>
      </c>
      <c r="DD285" s="478">
        <f>IF(COUNT(P285:INDEX(P285:DA285,RP))&lt;&gt;RP,"Error",0)</f>
        <v>0</v>
      </c>
      <c r="DF285" s="478">
        <f t="shared" si="660"/>
        <v>0</v>
      </c>
    </row>
    <row r="286" spans="2:110" hidden="1" x14ac:dyDescent="0.35">
      <c r="B286" s="481" t="s">
        <v>856</v>
      </c>
      <c r="C286" s="474"/>
      <c r="D286" s="440"/>
      <c r="E286" s="783"/>
      <c r="F286" s="783"/>
      <c r="G286" s="784"/>
      <c r="H286" s="784"/>
      <c r="I286" s="784"/>
      <c r="J286" s="472" t="str">
        <f t="shared" si="661"/>
        <v xml:space="preserve"> </v>
      </c>
      <c r="L286" s="441"/>
      <c r="N286" s="443">
        <f t="shared" si="659"/>
        <v>0</v>
      </c>
      <c r="P286" s="483">
        <v>0</v>
      </c>
      <c r="Q286" s="483">
        <v>0</v>
      </c>
      <c r="R286" s="483">
        <v>0</v>
      </c>
      <c r="S286" s="483">
        <v>0</v>
      </c>
      <c r="T286" s="483">
        <v>0</v>
      </c>
      <c r="U286" s="483">
        <v>0</v>
      </c>
      <c r="V286" s="483">
        <v>0</v>
      </c>
      <c r="W286" s="483">
        <v>0</v>
      </c>
      <c r="X286" s="483">
        <v>0</v>
      </c>
      <c r="Y286" s="483">
        <v>0</v>
      </c>
      <c r="Z286" s="483">
        <v>0</v>
      </c>
      <c r="AA286" s="483">
        <v>0</v>
      </c>
      <c r="AB286" s="483">
        <v>0</v>
      </c>
      <c r="AC286" s="483">
        <v>0</v>
      </c>
      <c r="AD286" s="483">
        <v>0</v>
      </c>
      <c r="AE286" s="483">
        <v>0</v>
      </c>
      <c r="AF286" s="483">
        <v>0</v>
      </c>
      <c r="AG286" s="483">
        <v>0</v>
      </c>
      <c r="AH286" s="483">
        <v>0</v>
      </c>
      <c r="AI286" s="483">
        <v>0</v>
      </c>
      <c r="AJ286" s="483">
        <v>0</v>
      </c>
      <c r="AK286" s="483">
        <v>0</v>
      </c>
      <c r="AL286" s="483">
        <v>0</v>
      </c>
      <c r="AM286" s="483">
        <v>0</v>
      </c>
      <c r="AN286" s="483">
        <v>0</v>
      </c>
      <c r="AO286" s="483">
        <v>0</v>
      </c>
      <c r="AP286" s="483">
        <v>0</v>
      </c>
      <c r="AQ286" s="483">
        <v>0</v>
      </c>
      <c r="AR286" s="483">
        <v>0</v>
      </c>
      <c r="AS286" s="483">
        <v>0</v>
      </c>
      <c r="AT286" s="483">
        <v>0</v>
      </c>
      <c r="AU286" s="483">
        <v>0</v>
      </c>
      <c r="AV286" s="483">
        <v>0</v>
      </c>
      <c r="AW286" s="483">
        <v>0</v>
      </c>
      <c r="AX286" s="483">
        <v>0</v>
      </c>
      <c r="AY286" s="483">
        <v>0</v>
      </c>
      <c r="AZ286" s="483">
        <v>0</v>
      </c>
      <c r="BA286" s="483">
        <v>0</v>
      </c>
      <c r="BB286" s="483">
        <v>0</v>
      </c>
      <c r="BC286" s="483">
        <v>0</v>
      </c>
      <c r="BD286" s="483">
        <v>0</v>
      </c>
      <c r="BE286" s="483">
        <v>0</v>
      </c>
      <c r="BF286" s="483">
        <v>0</v>
      </c>
      <c r="BG286" s="483">
        <v>0</v>
      </c>
      <c r="BH286" s="483">
        <v>0</v>
      </c>
      <c r="BI286" s="483">
        <v>0</v>
      </c>
      <c r="BJ286" s="483">
        <v>0</v>
      </c>
      <c r="BK286" s="483">
        <v>0</v>
      </c>
      <c r="BL286" s="483">
        <v>0</v>
      </c>
      <c r="BM286" s="483">
        <v>0</v>
      </c>
      <c r="BN286" s="483">
        <v>0</v>
      </c>
      <c r="BO286" s="483">
        <v>0</v>
      </c>
      <c r="BP286" s="483">
        <v>0</v>
      </c>
      <c r="BQ286" s="483">
        <v>0</v>
      </c>
      <c r="BR286" s="483">
        <v>0</v>
      </c>
      <c r="BS286" s="483">
        <v>0</v>
      </c>
      <c r="BT286" s="483">
        <v>0</v>
      </c>
      <c r="BU286" s="483">
        <v>0</v>
      </c>
      <c r="BV286" s="483">
        <v>0</v>
      </c>
      <c r="BW286" s="483">
        <v>0</v>
      </c>
      <c r="BX286" s="483">
        <v>0</v>
      </c>
      <c r="BY286" s="483">
        <v>0</v>
      </c>
      <c r="BZ286" s="483">
        <v>0</v>
      </c>
      <c r="CA286" s="483">
        <v>0</v>
      </c>
      <c r="CB286" s="483">
        <v>0</v>
      </c>
      <c r="CC286" s="483">
        <v>0</v>
      </c>
      <c r="CD286" s="483">
        <v>0</v>
      </c>
      <c r="CE286" s="483">
        <v>0</v>
      </c>
      <c r="CF286" s="483">
        <v>0</v>
      </c>
      <c r="CG286" s="483">
        <v>0</v>
      </c>
      <c r="CH286" s="483">
        <v>0</v>
      </c>
      <c r="CI286" s="483">
        <v>0</v>
      </c>
      <c r="CJ286" s="483">
        <v>0</v>
      </c>
      <c r="CK286" s="483">
        <v>0</v>
      </c>
      <c r="CL286" s="483">
        <v>0</v>
      </c>
      <c r="CM286" s="483">
        <v>0</v>
      </c>
      <c r="CN286" s="483">
        <v>0</v>
      </c>
      <c r="CO286" s="483">
        <v>0</v>
      </c>
      <c r="CP286" s="483">
        <v>0</v>
      </c>
      <c r="CQ286" s="483">
        <v>0</v>
      </c>
      <c r="CR286" s="483">
        <v>0</v>
      </c>
      <c r="CS286" s="483">
        <v>0</v>
      </c>
      <c r="CT286" s="483">
        <v>0</v>
      </c>
      <c r="CU286" s="483">
        <v>0</v>
      </c>
      <c r="CV286" s="483">
        <v>0</v>
      </c>
      <c r="CW286" s="483">
        <v>0</v>
      </c>
      <c r="CX286" s="483">
        <v>0</v>
      </c>
      <c r="CY286" s="483">
        <v>0</v>
      </c>
      <c r="CZ286" s="483">
        <v>0</v>
      </c>
      <c r="DA286" s="483">
        <v>0</v>
      </c>
      <c r="DD286" s="478">
        <f>IF(COUNT(P286:INDEX(P286:DA286,RP))&lt;&gt;RP,"Error",0)</f>
        <v>0</v>
      </c>
      <c r="DF286" s="478">
        <f t="shared" si="660"/>
        <v>0</v>
      </c>
    </row>
    <row r="287" spans="2:110" hidden="1" x14ac:dyDescent="0.35">
      <c r="B287" s="481" t="s">
        <v>856</v>
      </c>
      <c r="C287" s="474"/>
      <c r="D287" s="440"/>
      <c r="E287" s="783"/>
      <c r="F287" s="783"/>
      <c r="G287" s="784"/>
      <c r="H287" s="784"/>
      <c r="I287" s="784"/>
      <c r="J287" s="472" t="str">
        <f t="shared" si="661"/>
        <v xml:space="preserve"> </v>
      </c>
      <c r="L287" s="441"/>
      <c r="N287" s="443">
        <f t="shared" si="659"/>
        <v>0</v>
      </c>
      <c r="P287" s="483">
        <v>0</v>
      </c>
      <c r="Q287" s="483">
        <v>0</v>
      </c>
      <c r="R287" s="483">
        <v>0</v>
      </c>
      <c r="S287" s="483">
        <v>0</v>
      </c>
      <c r="T287" s="483">
        <v>0</v>
      </c>
      <c r="U287" s="483">
        <v>0</v>
      </c>
      <c r="V287" s="483">
        <v>0</v>
      </c>
      <c r="W287" s="483">
        <v>0</v>
      </c>
      <c r="X287" s="483">
        <v>0</v>
      </c>
      <c r="Y287" s="483">
        <v>0</v>
      </c>
      <c r="Z287" s="483">
        <v>0</v>
      </c>
      <c r="AA287" s="483">
        <v>0</v>
      </c>
      <c r="AB287" s="483">
        <v>0</v>
      </c>
      <c r="AC287" s="483">
        <v>0</v>
      </c>
      <c r="AD287" s="483">
        <v>0</v>
      </c>
      <c r="AE287" s="483">
        <v>0</v>
      </c>
      <c r="AF287" s="483">
        <v>0</v>
      </c>
      <c r="AG287" s="483">
        <v>0</v>
      </c>
      <c r="AH287" s="483">
        <v>0</v>
      </c>
      <c r="AI287" s="483">
        <v>0</v>
      </c>
      <c r="AJ287" s="483">
        <v>0</v>
      </c>
      <c r="AK287" s="483">
        <v>0</v>
      </c>
      <c r="AL287" s="483">
        <v>0</v>
      </c>
      <c r="AM287" s="483">
        <v>0</v>
      </c>
      <c r="AN287" s="483">
        <v>0</v>
      </c>
      <c r="AO287" s="483">
        <v>0</v>
      </c>
      <c r="AP287" s="483">
        <v>0</v>
      </c>
      <c r="AQ287" s="483">
        <v>0</v>
      </c>
      <c r="AR287" s="483">
        <v>0</v>
      </c>
      <c r="AS287" s="483">
        <v>0</v>
      </c>
      <c r="AT287" s="483">
        <v>0</v>
      </c>
      <c r="AU287" s="483">
        <v>0</v>
      </c>
      <c r="AV287" s="483">
        <v>0</v>
      </c>
      <c r="AW287" s="483">
        <v>0</v>
      </c>
      <c r="AX287" s="483">
        <v>0</v>
      </c>
      <c r="AY287" s="483">
        <v>0</v>
      </c>
      <c r="AZ287" s="483">
        <v>0</v>
      </c>
      <c r="BA287" s="483">
        <v>0</v>
      </c>
      <c r="BB287" s="483">
        <v>0</v>
      </c>
      <c r="BC287" s="483">
        <v>0</v>
      </c>
      <c r="BD287" s="483">
        <v>0</v>
      </c>
      <c r="BE287" s="483">
        <v>0</v>
      </c>
      <c r="BF287" s="483">
        <v>0</v>
      </c>
      <c r="BG287" s="483">
        <v>0</v>
      </c>
      <c r="BH287" s="483">
        <v>0</v>
      </c>
      <c r="BI287" s="483">
        <v>0</v>
      </c>
      <c r="BJ287" s="483">
        <v>0</v>
      </c>
      <c r="BK287" s="483">
        <v>0</v>
      </c>
      <c r="BL287" s="483">
        <v>0</v>
      </c>
      <c r="BM287" s="483">
        <v>0</v>
      </c>
      <c r="BN287" s="483">
        <v>0</v>
      </c>
      <c r="BO287" s="483">
        <v>0</v>
      </c>
      <c r="BP287" s="483">
        <v>0</v>
      </c>
      <c r="BQ287" s="483">
        <v>0</v>
      </c>
      <c r="BR287" s="483">
        <v>0</v>
      </c>
      <c r="BS287" s="483">
        <v>0</v>
      </c>
      <c r="BT287" s="483">
        <v>0</v>
      </c>
      <c r="BU287" s="483">
        <v>0</v>
      </c>
      <c r="BV287" s="483">
        <v>0</v>
      </c>
      <c r="BW287" s="483">
        <v>0</v>
      </c>
      <c r="BX287" s="483">
        <v>0</v>
      </c>
      <c r="BY287" s="483">
        <v>0</v>
      </c>
      <c r="BZ287" s="483">
        <v>0</v>
      </c>
      <c r="CA287" s="483">
        <v>0</v>
      </c>
      <c r="CB287" s="483">
        <v>0</v>
      </c>
      <c r="CC287" s="483">
        <v>0</v>
      </c>
      <c r="CD287" s="483">
        <v>0</v>
      </c>
      <c r="CE287" s="483">
        <v>0</v>
      </c>
      <c r="CF287" s="483">
        <v>0</v>
      </c>
      <c r="CG287" s="483">
        <v>0</v>
      </c>
      <c r="CH287" s="483">
        <v>0</v>
      </c>
      <c r="CI287" s="483">
        <v>0</v>
      </c>
      <c r="CJ287" s="483">
        <v>0</v>
      </c>
      <c r="CK287" s="483">
        <v>0</v>
      </c>
      <c r="CL287" s="483">
        <v>0</v>
      </c>
      <c r="CM287" s="483">
        <v>0</v>
      </c>
      <c r="CN287" s="483">
        <v>0</v>
      </c>
      <c r="CO287" s="483">
        <v>0</v>
      </c>
      <c r="CP287" s="483">
        <v>0</v>
      </c>
      <c r="CQ287" s="483">
        <v>0</v>
      </c>
      <c r="CR287" s="483">
        <v>0</v>
      </c>
      <c r="CS287" s="483">
        <v>0</v>
      </c>
      <c r="CT287" s="483">
        <v>0</v>
      </c>
      <c r="CU287" s="483">
        <v>0</v>
      </c>
      <c r="CV287" s="483">
        <v>0</v>
      </c>
      <c r="CW287" s="483">
        <v>0</v>
      </c>
      <c r="CX287" s="483">
        <v>0</v>
      </c>
      <c r="CY287" s="483">
        <v>0</v>
      </c>
      <c r="CZ287" s="483">
        <v>0</v>
      </c>
      <c r="DA287" s="483">
        <v>0</v>
      </c>
      <c r="DD287" s="478">
        <f>IF(COUNT(P287:INDEX(P287:DA287,RP))&lt;&gt;RP,"Error",0)</f>
        <v>0</v>
      </c>
      <c r="DF287" s="478">
        <f t="shared" si="660"/>
        <v>0</v>
      </c>
    </row>
    <row r="288" spans="2:110" hidden="1" x14ac:dyDescent="0.35">
      <c r="B288" s="481" t="s">
        <v>856</v>
      </c>
      <c r="C288" s="474"/>
      <c r="D288" s="440"/>
      <c r="E288" s="783"/>
      <c r="F288" s="783"/>
      <c r="G288" s="784"/>
      <c r="H288" s="784"/>
      <c r="I288" s="784"/>
      <c r="J288" s="472" t="str">
        <f t="shared" si="661"/>
        <v xml:space="preserve"> </v>
      </c>
      <c r="L288" s="441"/>
      <c r="N288" s="443">
        <f t="shared" si="659"/>
        <v>0</v>
      </c>
      <c r="P288" s="483">
        <v>0</v>
      </c>
      <c r="Q288" s="483">
        <v>0</v>
      </c>
      <c r="R288" s="483">
        <v>0</v>
      </c>
      <c r="S288" s="483">
        <v>0</v>
      </c>
      <c r="T288" s="483">
        <v>0</v>
      </c>
      <c r="U288" s="483">
        <v>0</v>
      </c>
      <c r="V288" s="483">
        <v>0</v>
      </c>
      <c r="W288" s="483">
        <v>0</v>
      </c>
      <c r="X288" s="483">
        <v>0</v>
      </c>
      <c r="Y288" s="483">
        <v>0</v>
      </c>
      <c r="Z288" s="483">
        <v>0</v>
      </c>
      <c r="AA288" s="483">
        <v>0</v>
      </c>
      <c r="AB288" s="483">
        <v>0</v>
      </c>
      <c r="AC288" s="483">
        <v>0</v>
      </c>
      <c r="AD288" s="483">
        <v>0</v>
      </c>
      <c r="AE288" s="483">
        <v>0</v>
      </c>
      <c r="AF288" s="483">
        <v>0</v>
      </c>
      <c r="AG288" s="483">
        <v>0</v>
      </c>
      <c r="AH288" s="483">
        <v>0</v>
      </c>
      <c r="AI288" s="483">
        <v>0</v>
      </c>
      <c r="AJ288" s="483">
        <v>0</v>
      </c>
      <c r="AK288" s="483">
        <v>0</v>
      </c>
      <c r="AL288" s="483">
        <v>0</v>
      </c>
      <c r="AM288" s="483">
        <v>0</v>
      </c>
      <c r="AN288" s="483">
        <v>0</v>
      </c>
      <c r="AO288" s="483">
        <v>0</v>
      </c>
      <c r="AP288" s="483">
        <v>0</v>
      </c>
      <c r="AQ288" s="483">
        <v>0</v>
      </c>
      <c r="AR288" s="483">
        <v>0</v>
      </c>
      <c r="AS288" s="483">
        <v>0</v>
      </c>
      <c r="AT288" s="483">
        <v>0</v>
      </c>
      <c r="AU288" s="483">
        <v>0</v>
      </c>
      <c r="AV288" s="483">
        <v>0</v>
      </c>
      <c r="AW288" s="483">
        <v>0</v>
      </c>
      <c r="AX288" s="483">
        <v>0</v>
      </c>
      <c r="AY288" s="483">
        <v>0</v>
      </c>
      <c r="AZ288" s="483">
        <v>0</v>
      </c>
      <c r="BA288" s="483">
        <v>0</v>
      </c>
      <c r="BB288" s="483">
        <v>0</v>
      </c>
      <c r="BC288" s="483">
        <v>0</v>
      </c>
      <c r="BD288" s="483">
        <v>0</v>
      </c>
      <c r="BE288" s="483">
        <v>0</v>
      </c>
      <c r="BF288" s="483">
        <v>0</v>
      </c>
      <c r="BG288" s="483">
        <v>0</v>
      </c>
      <c r="BH288" s="483">
        <v>0</v>
      </c>
      <c r="BI288" s="483">
        <v>0</v>
      </c>
      <c r="BJ288" s="483">
        <v>0</v>
      </c>
      <c r="BK288" s="483">
        <v>0</v>
      </c>
      <c r="BL288" s="483">
        <v>0</v>
      </c>
      <c r="BM288" s="483">
        <v>0</v>
      </c>
      <c r="BN288" s="483">
        <v>0</v>
      </c>
      <c r="BO288" s="483">
        <v>0</v>
      </c>
      <c r="BP288" s="483">
        <v>0</v>
      </c>
      <c r="BQ288" s="483">
        <v>0</v>
      </c>
      <c r="BR288" s="483">
        <v>0</v>
      </c>
      <c r="BS288" s="483">
        <v>0</v>
      </c>
      <c r="BT288" s="483">
        <v>0</v>
      </c>
      <c r="BU288" s="483">
        <v>0</v>
      </c>
      <c r="BV288" s="483">
        <v>0</v>
      </c>
      <c r="BW288" s="483">
        <v>0</v>
      </c>
      <c r="BX288" s="483">
        <v>0</v>
      </c>
      <c r="BY288" s="483">
        <v>0</v>
      </c>
      <c r="BZ288" s="483">
        <v>0</v>
      </c>
      <c r="CA288" s="483">
        <v>0</v>
      </c>
      <c r="CB288" s="483">
        <v>0</v>
      </c>
      <c r="CC288" s="483">
        <v>0</v>
      </c>
      <c r="CD288" s="483">
        <v>0</v>
      </c>
      <c r="CE288" s="483">
        <v>0</v>
      </c>
      <c r="CF288" s="483">
        <v>0</v>
      </c>
      <c r="CG288" s="483">
        <v>0</v>
      </c>
      <c r="CH288" s="483">
        <v>0</v>
      </c>
      <c r="CI288" s="483">
        <v>0</v>
      </c>
      <c r="CJ288" s="483">
        <v>0</v>
      </c>
      <c r="CK288" s="483">
        <v>0</v>
      </c>
      <c r="CL288" s="483">
        <v>0</v>
      </c>
      <c r="CM288" s="483">
        <v>0</v>
      </c>
      <c r="CN288" s="483">
        <v>0</v>
      </c>
      <c r="CO288" s="483">
        <v>0</v>
      </c>
      <c r="CP288" s="483">
        <v>0</v>
      </c>
      <c r="CQ288" s="483">
        <v>0</v>
      </c>
      <c r="CR288" s="483">
        <v>0</v>
      </c>
      <c r="CS288" s="483">
        <v>0</v>
      </c>
      <c r="CT288" s="483">
        <v>0</v>
      </c>
      <c r="CU288" s="483">
        <v>0</v>
      </c>
      <c r="CV288" s="483">
        <v>0</v>
      </c>
      <c r="CW288" s="483">
        <v>0</v>
      </c>
      <c r="CX288" s="483">
        <v>0</v>
      </c>
      <c r="CY288" s="483">
        <v>0</v>
      </c>
      <c r="CZ288" s="483">
        <v>0</v>
      </c>
      <c r="DA288" s="483">
        <v>0</v>
      </c>
      <c r="DD288" s="478">
        <f>IF(COUNT(P288:INDEX(P288:DA288,RP))&lt;&gt;RP,"Error",0)</f>
        <v>0</v>
      </c>
      <c r="DF288" s="478">
        <f t="shared" si="660"/>
        <v>0</v>
      </c>
    </row>
    <row r="289" spans="1:135" hidden="1" x14ac:dyDescent="0.35">
      <c r="B289" s="481" t="s">
        <v>856</v>
      </c>
      <c r="C289" s="474"/>
      <c r="D289" s="440"/>
      <c r="E289" s="783"/>
      <c r="F289" s="783"/>
      <c r="G289" s="784"/>
      <c r="H289" s="784"/>
      <c r="I289" s="784"/>
      <c r="J289" s="472" t="str">
        <f t="shared" si="661"/>
        <v xml:space="preserve"> </v>
      </c>
      <c r="L289" s="441"/>
      <c r="N289" s="443">
        <f t="shared" si="659"/>
        <v>0</v>
      </c>
      <c r="P289" s="483">
        <v>0</v>
      </c>
      <c r="Q289" s="483">
        <v>0</v>
      </c>
      <c r="R289" s="483">
        <v>0</v>
      </c>
      <c r="S289" s="483">
        <v>0</v>
      </c>
      <c r="T289" s="483">
        <v>0</v>
      </c>
      <c r="U289" s="483">
        <v>0</v>
      </c>
      <c r="V289" s="483">
        <v>0</v>
      </c>
      <c r="W289" s="483">
        <v>0</v>
      </c>
      <c r="X289" s="483">
        <v>0</v>
      </c>
      <c r="Y289" s="483">
        <v>0</v>
      </c>
      <c r="Z289" s="483">
        <v>0</v>
      </c>
      <c r="AA289" s="483">
        <v>0</v>
      </c>
      <c r="AB289" s="483">
        <v>0</v>
      </c>
      <c r="AC289" s="483">
        <v>0</v>
      </c>
      <c r="AD289" s="483">
        <v>0</v>
      </c>
      <c r="AE289" s="483">
        <v>0</v>
      </c>
      <c r="AF289" s="483">
        <v>0</v>
      </c>
      <c r="AG289" s="483">
        <v>0</v>
      </c>
      <c r="AH289" s="483">
        <v>0</v>
      </c>
      <c r="AI289" s="483">
        <v>0</v>
      </c>
      <c r="AJ289" s="483">
        <v>0</v>
      </c>
      <c r="AK289" s="483">
        <v>0</v>
      </c>
      <c r="AL289" s="483">
        <v>0</v>
      </c>
      <c r="AM289" s="483">
        <v>0</v>
      </c>
      <c r="AN289" s="483">
        <v>0</v>
      </c>
      <c r="AO289" s="483">
        <v>0</v>
      </c>
      <c r="AP289" s="483">
        <v>0</v>
      </c>
      <c r="AQ289" s="483">
        <v>0</v>
      </c>
      <c r="AR289" s="483">
        <v>0</v>
      </c>
      <c r="AS289" s="483">
        <v>0</v>
      </c>
      <c r="AT289" s="483">
        <v>0</v>
      </c>
      <c r="AU289" s="483">
        <v>0</v>
      </c>
      <c r="AV289" s="483">
        <v>0</v>
      </c>
      <c r="AW289" s="483">
        <v>0</v>
      </c>
      <c r="AX289" s="483">
        <v>0</v>
      </c>
      <c r="AY289" s="483">
        <v>0</v>
      </c>
      <c r="AZ289" s="483">
        <v>0</v>
      </c>
      <c r="BA289" s="483">
        <v>0</v>
      </c>
      <c r="BB289" s="483">
        <v>0</v>
      </c>
      <c r="BC289" s="483">
        <v>0</v>
      </c>
      <c r="BD289" s="483">
        <v>0</v>
      </c>
      <c r="BE289" s="483">
        <v>0</v>
      </c>
      <c r="BF289" s="483">
        <v>0</v>
      </c>
      <c r="BG289" s="483">
        <v>0</v>
      </c>
      <c r="BH289" s="483">
        <v>0</v>
      </c>
      <c r="BI289" s="483">
        <v>0</v>
      </c>
      <c r="BJ289" s="483">
        <v>0</v>
      </c>
      <c r="BK289" s="483">
        <v>0</v>
      </c>
      <c r="BL289" s="483">
        <v>0</v>
      </c>
      <c r="BM289" s="483">
        <v>0</v>
      </c>
      <c r="BN289" s="483">
        <v>0</v>
      </c>
      <c r="BO289" s="483">
        <v>0</v>
      </c>
      <c r="BP289" s="483">
        <v>0</v>
      </c>
      <c r="BQ289" s="483">
        <v>0</v>
      </c>
      <c r="BR289" s="483">
        <v>0</v>
      </c>
      <c r="BS289" s="483">
        <v>0</v>
      </c>
      <c r="BT289" s="483">
        <v>0</v>
      </c>
      <c r="BU289" s="483">
        <v>0</v>
      </c>
      <c r="BV289" s="483">
        <v>0</v>
      </c>
      <c r="BW289" s="483">
        <v>0</v>
      </c>
      <c r="BX289" s="483">
        <v>0</v>
      </c>
      <c r="BY289" s="483">
        <v>0</v>
      </c>
      <c r="BZ289" s="483">
        <v>0</v>
      </c>
      <c r="CA289" s="483">
        <v>0</v>
      </c>
      <c r="CB289" s="483">
        <v>0</v>
      </c>
      <c r="CC289" s="483">
        <v>0</v>
      </c>
      <c r="CD289" s="483">
        <v>0</v>
      </c>
      <c r="CE289" s="483">
        <v>0</v>
      </c>
      <c r="CF289" s="483">
        <v>0</v>
      </c>
      <c r="CG289" s="483">
        <v>0</v>
      </c>
      <c r="CH289" s="483">
        <v>0</v>
      </c>
      <c r="CI289" s="483">
        <v>0</v>
      </c>
      <c r="CJ289" s="483">
        <v>0</v>
      </c>
      <c r="CK289" s="483">
        <v>0</v>
      </c>
      <c r="CL289" s="483">
        <v>0</v>
      </c>
      <c r="CM289" s="483">
        <v>0</v>
      </c>
      <c r="CN289" s="483">
        <v>0</v>
      </c>
      <c r="CO289" s="483">
        <v>0</v>
      </c>
      <c r="CP289" s="483">
        <v>0</v>
      </c>
      <c r="CQ289" s="483">
        <v>0</v>
      </c>
      <c r="CR289" s="483">
        <v>0</v>
      </c>
      <c r="CS289" s="483">
        <v>0</v>
      </c>
      <c r="CT289" s="483">
        <v>0</v>
      </c>
      <c r="CU289" s="483">
        <v>0</v>
      </c>
      <c r="CV289" s="483">
        <v>0</v>
      </c>
      <c r="CW289" s="483">
        <v>0</v>
      </c>
      <c r="CX289" s="483">
        <v>0</v>
      </c>
      <c r="CY289" s="483">
        <v>0</v>
      </c>
      <c r="CZ289" s="483">
        <v>0</v>
      </c>
      <c r="DA289" s="483">
        <v>0</v>
      </c>
      <c r="DD289" s="478">
        <f>IF(COUNT(P289:INDEX(P289:DA289,RP))&lt;&gt;RP,"Error",0)</f>
        <v>0</v>
      </c>
      <c r="DF289" s="478">
        <f t="shared" si="660"/>
        <v>0</v>
      </c>
    </row>
    <row r="290" spans="1:135" hidden="1" x14ac:dyDescent="0.35">
      <c r="D290" s="440"/>
      <c r="E290" s="441"/>
      <c r="F290" s="441"/>
      <c r="H290" s="444"/>
      <c r="L290" s="441"/>
    </row>
    <row r="291" spans="1:135" hidden="1" x14ac:dyDescent="0.35">
      <c r="D291" s="440"/>
      <c r="E291" s="441"/>
      <c r="F291" s="441"/>
      <c r="H291" s="444"/>
      <c r="L291" s="441"/>
    </row>
    <row r="292" spans="1:135" hidden="1" x14ac:dyDescent="0.35">
      <c r="D292" s="440"/>
      <c r="M292" s="680" t="s">
        <v>2</v>
      </c>
      <c r="N292" s="681"/>
    </row>
    <row r="293" spans="1:135" ht="14.5" hidden="1" customHeight="1" x14ac:dyDescent="0.35">
      <c r="D293" s="440"/>
      <c r="I293" s="700" t="s">
        <v>147</v>
      </c>
      <c r="J293" s="700"/>
      <c r="K293" s="700"/>
      <c r="L293" s="700"/>
      <c r="M293" s="187" t="s">
        <v>3</v>
      </c>
      <c r="N293" s="187" t="s">
        <v>4</v>
      </c>
    </row>
    <row r="294" spans="1:135" hidden="1" x14ac:dyDescent="0.35">
      <c r="D294" s="440"/>
      <c r="I294" s="782" t="str">
        <f>'D2'!J71</f>
        <v xml:space="preserve">Time savings passengers </v>
      </c>
      <c r="J294" s="782"/>
      <c r="K294" s="782"/>
      <c r="L294" s="782"/>
      <c r="M294" s="585">
        <f>NPV(G.Asm!$F$40,P294:INDEX(P294:DA294,RP))</f>
        <v>0</v>
      </c>
      <c r="N294" s="585">
        <f ca="1">SUMIF($P$278:$CZT$278,"&lt;="&amp;RP,P294:DA294)</f>
        <v>0</v>
      </c>
      <c r="P294" s="583">
        <f t="shared" ref="P294" si="662">IF($G280="Freight",0,$N280*P280)+IF($G281="freight",0,$N281*P281)+IF($G282="freight",0,$N282*P282)+IF($G283="freight",0,$N283*P283)+IF($G284="freight",0,$N284*P284)+IF($G285="freight",0,$N285*P285)+IF($G286="freight",0,$N286*P286)+IF($G287="freight",0,$N287*P287)+IF($G288="freight",0,$N288*P288)+IF($G289="freight",0,$N289*P289)</f>
        <v>0</v>
      </c>
      <c r="Q294" s="583">
        <f t="shared" ref="Q294:CB294" si="663">IF($G280="Freight",0,$N280*Q280)+IF($G281="freight",0,$N281*Q281)+IF($G282="freight",0,$N282*Q282)+IF($G283="freight",0,$N283*Q283)+IF($G284="freight",0,$N284*Q284)+IF($G285="freight",0,$N285*Q285)+IF($G286="freight",0,$N286*Q286)+IF($G287="freight",0,$N287*Q287)+IF($G288="freight",0,$N288*Q288)+IF($G289="freight",0,$N289*Q289)</f>
        <v>0</v>
      </c>
      <c r="R294" s="583">
        <f t="shared" si="663"/>
        <v>0</v>
      </c>
      <c r="S294" s="583">
        <f t="shared" si="663"/>
        <v>0</v>
      </c>
      <c r="T294" s="583">
        <f t="shared" si="663"/>
        <v>0</v>
      </c>
      <c r="U294" s="583">
        <f t="shared" si="663"/>
        <v>0</v>
      </c>
      <c r="V294" s="583">
        <f t="shared" si="663"/>
        <v>0</v>
      </c>
      <c r="W294" s="583">
        <f t="shared" si="663"/>
        <v>0</v>
      </c>
      <c r="X294" s="583">
        <f t="shared" si="663"/>
        <v>0</v>
      </c>
      <c r="Y294" s="583">
        <f t="shared" si="663"/>
        <v>0</v>
      </c>
      <c r="Z294" s="583">
        <f t="shared" si="663"/>
        <v>0</v>
      </c>
      <c r="AA294" s="583">
        <f t="shared" si="663"/>
        <v>0</v>
      </c>
      <c r="AB294" s="583">
        <f t="shared" si="663"/>
        <v>0</v>
      </c>
      <c r="AC294" s="583">
        <f t="shared" si="663"/>
        <v>0</v>
      </c>
      <c r="AD294" s="583">
        <f t="shared" si="663"/>
        <v>0</v>
      </c>
      <c r="AE294" s="583">
        <f t="shared" si="663"/>
        <v>0</v>
      </c>
      <c r="AF294" s="583">
        <f t="shared" si="663"/>
        <v>0</v>
      </c>
      <c r="AG294" s="583">
        <f t="shared" si="663"/>
        <v>0</v>
      </c>
      <c r="AH294" s="583">
        <f t="shared" si="663"/>
        <v>0</v>
      </c>
      <c r="AI294" s="583">
        <f t="shared" si="663"/>
        <v>0</v>
      </c>
      <c r="AJ294" s="583">
        <f t="shared" si="663"/>
        <v>0</v>
      </c>
      <c r="AK294" s="583">
        <f t="shared" si="663"/>
        <v>0</v>
      </c>
      <c r="AL294" s="583">
        <f t="shared" si="663"/>
        <v>0</v>
      </c>
      <c r="AM294" s="583">
        <f t="shared" si="663"/>
        <v>0</v>
      </c>
      <c r="AN294" s="583">
        <f t="shared" si="663"/>
        <v>0</v>
      </c>
      <c r="AO294" s="583">
        <f t="shared" si="663"/>
        <v>0</v>
      </c>
      <c r="AP294" s="583">
        <f t="shared" si="663"/>
        <v>0</v>
      </c>
      <c r="AQ294" s="583">
        <f t="shared" si="663"/>
        <v>0</v>
      </c>
      <c r="AR294" s="583">
        <f t="shared" si="663"/>
        <v>0</v>
      </c>
      <c r="AS294" s="583">
        <f t="shared" si="663"/>
        <v>0</v>
      </c>
      <c r="AT294" s="583">
        <f t="shared" si="663"/>
        <v>0</v>
      </c>
      <c r="AU294" s="583">
        <f t="shared" si="663"/>
        <v>0</v>
      </c>
      <c r="AV294" s="583">
        <f t="shared" si="663"/>
        <v>0</v>
      </c>
      <c r="AW294" s="583">
        <f t="shared" si="663"/>
        <v>0</v>
      </c>
      <c r="AX294" s="583">
        <f t="shared" si="663"/>
        <v>0</v>
      </c>
      <c r="AY294" s="583">
        <f t="shared" si="663"/>
        <v>0</v>
      </c>
      <c r="AZ294" s="583">
        <f t="shared" si="663"/>
        <v>0</v>
      </c>
      <c r="BA294" s="583">
        <f t="shared" si="663"/>
        <v>0</v>
      </c>
      <c r="BB294" s="583">
        <f t="shared" si="663"/>
        <v>0</v>
      </c>
      <c r="BC294" s="583">
        <f t="shared" si="663"/>
        <v>0</v>
      </c>
      <c r="BD294" s="583">
        <f t="shared" si="663"/>
        <v>0</v>
      </c>
      <c r="BE294" s="583">
        <f t="shared" si="663"/>
        <v>0</v>
      </c>
      <c r="BF294" s="583">
        <f t="shared" si="663"/>
        <v>0</v>
      </c>
      <c r="BG294" s="583">
        <f t="shared" si="663"/>
        <v>0</v>
      </c>
      <c r="BH294" s="583">
        <f t="shared" si="663"/>
        <v>0</v>
      </c>
      <c r="BI294" s="583">
        <f t="shared" si="663"/>
        <v>0</v>
      </c>
      <c r="BJ294" s="583">
        <f t="shared" si="663"/>
        <v>0</v>
      </c>
      <c r="BK294" s="583">
        <f t="shared" si="663"/>
        <v>0</v>
      </c>
      <c r="BL294" s="583">
        <f t="shared" si="663"/>
        <v>0</v>
      </c>
      <c r="BM294" s="583">
        <f t="shared" si="663"/>
        <v>0</v>
      </c>
      <c r="BN294" s="583">
        <f t="shared" si="663"/>
        <v>0</v>
      </c>
      <c r="BO294" s="583">
        <f t="shared" si="663"/>
        <v>0</v>
      </c>
      <c r="BP294" s="583">
        <f t="shared" si="663"/>
        <v>0</v>
      </c>
      <c r="BQ294" s="583">
        <f t="shared" si="663"/>
        <v>0</v>
      </c>
      <c r="BR294" s="583">
        <f t="shared" si="663"/>
        <v>0</v>
      </c>
      <c r="BS294" s="583">
        <f t="shared" si="663"/>
        <v>0</v>
      </c>
      <c r="BT294" s="583">
        <f t="shared" si="663"/>
        <v>0</v>
      </c>
      <c r="BU294" s="583">
        <f t="shared" si="663"/>
        <v>0</v>
      </c>
      <c r="BV294" s="583">
        <f t="shared" si="663"/>
        <v>0</v>
      </c>
      <c r="BW294" s="583">
        <f t="shared" si="663"/>
        <v>0</v>
      </c>
      <c r="BX294" s="583">
        <f t="shared" si="663"/>
        <v>0</v>
      </c>
      <c r="BY294" s="583">
        <f t="shared" si="663"/>
        <v>0</v>
      </c>
      <c r="BZ294" s="583">
        <f t="shared" si="663"/>
        <v>0</v>
      </c>
      <c r="CA294" s="583">
        <f t="shared" si="663"/>
        <v>0</v>
      </c>
      <c r="CB294" s="583">
        <f t="shared" si="663"/>
        <v>0</v>
      </c>
      <c r="CC294" s="583">
        <f t="shared" ref="CC294:DA294" si="664">IF($G280="Freight",0,$N280*CC280)+IF($G281="freight",0,$N281*CC281)+IF($G282="freight",0,$N282*CC282)+IF($G283="freight",0,$N283*CC283)+IF($G284="freight",0,$N284*CC284)+IF($G285="freight",0,$N285*CC285)+IF($G286="freight",0,$N286*CC286)+IF($G287="freight",0,$N287*CC287)+IF($G288="freight",0,$N288*CC288)+IF($G289="freight",0,$N289*CC289)</f>
        <v>0</v>
      </c>
      <c r="CD294" s="583">
        <f t="shared" si="664"/>
        <v>0</v>
      </c>
      <c r="CE294" s="583">
        <f t="shared" si="664"/>
        <v>0</v>
      </c>
      <c r="CF294" s="583">
        <f t="shared" si="664"/>
        <v>0</v>
      </c>
      <c r="CG294" s="583">
        <f t="shared" si="664"/>
        <v>0</v>
      </c>
      <c r="CH294" s="583">
        <f t="shared" si="664"/>
        <v>0</v>
      </c>
      <c r="CI294" s="583">
        <f t="shared" si="664"/>
        <v>0</v>
      </c>
      <c r="CJ294" s="583">
        <f t="shared" si="664"/>
        <v>0</v>
      </c>
      <c r="CK294" s="583">
        <f t="shared" si="664"/>
        <v>0</v>
      </c>
      <c r="CL294" s="583">
        <f t="shared" si="664"/>
        <v>0</v>
      </c>
      <c r="CM294" s="583">
        <f t="shared" si="664"/>
        <v>0</v>
      </c>
      <c r="CN294" s="583">
        <f t="shared" si="664"/>
        <v>0</v>
      </c>
      <c r="CO294" s="583">
        <f t="shared" si="664"/>
        <v>0</v>
      </c>
      <c r="CP294" s="583">
        <f t="shared" si="664"/>
        <v>0</v>
      </c>
      <c r="CQ294" s="583">
        <f t="shared" si="664"/>
        <v>0</v>
      </c>
      <c r="CR294" s="583">
        <f t="shared" si="664"/>
        <v>0</v>
      </c>
      <c r="CS294" s="583">
        <f t="shared" si="664"/>
        <v>0</v>
      </c>
      <c r="CT294" s="583">
        <f t="shared" si="664"/>
        <v>0</v>
      </c>
      <c r="CU294" s="583">
        <f t="shared" si="664"/>
        <v>0</v>
      </c>
      <c r="CV294" s="583">
        <f t="shared" si="664"/>
        <v>0</v>
      </c>
      <c r="CW294" s="583">
        <f t="shared" si="664"/>
        <v>0</v>
      </c>
      <c r="CX294" s="583">
        <f t="shared" si="664"/>
        <v>0</v>
      </c>
      <c r="CY294" s="583">
        <f t="shared" si="664"/>
        <v>0</v>
      </c>
      <c r="CZ294" s="583">
        <f t="shared" si="664"/>
        <v>0</v>
      </c>
      <c r="DA294" s="583">
        <f t="shared" si="664"/>
        <v>0</v>
      </c>
    </row>
    <row r="295" spans="1:135" hidden="1" x14ac:dyDescent="0.35">
      <c r="D295" s="440"/>
      <c r="I295" s="782" t="str">
        <f>'D2'!J72</f>
        <v xml:space="preserve">Time savings freight </v>
      </c>
      <c r="J295" s="782"/>
      <c r="K295" s="782"/>
      <c r="L295" s="782"/>
      <c r="M295" s="585">
        <f>NPV(G.Asm!$F$40,P295:INDEX(P295:DA295,RP))</f>
        <v>0</v>
      </c>
      <c r="N295" s="585">
        <f ca="1">SUMIF($P$278:$CZT$278,"&lt;="&amp;RP,P295:DA295)</f>
        <v>0</v>
      </c>
      <c r="P295" s="583">
        <f>IF($G280="freight",IF(ISNUMBER($N280),$N280*P280,0),0)+IF($G281="freight",IF(ISNUMBER($N281),$N281*P281,0),0)+IF($G282="freight",IF(ISNUMBER($N282),$N282*P282,0),0)+IF($G283="freight",IF(ISNUMBER($N283),$N283*P283,0),0)+IF($G284="freight",IF(ISNUMBER($N284),$N284*P284,0),0)+IF($G285="freight",IF(ISNUMBER($N285),$N285*P285,0),0)+IF($G286="freight",IF(ISNUMBER($N286),$N286*P286,0),0)+IF($G287="freight",IF(ISNUMBER($N287),$N287*P287,0),0)+IF($G288="freight",IF(ISNUMBER($N288),$N288*P288,0),0)+IF($G289="freight",IF(ISNUMBER($N289),$N289*P289,0),0)</f>
        <v>0</v>
      </c>
      <c r="Q295" s="583">
        <f t="shared" ref="Q295:CB295" si="665">IF($G280="freight",IF(ISNUMBER($N280),$N280*Q280,0),0)+IF($G281="freight",IF(ISNUMBER($N281),$N281*Q281,0),0)+IF($G282="freight",IF(ISNUMBER($N282),$N282*Q282,0),0)+IF($G283="freight",IF(ISNUMBER($N283),$N283*Q283,0),0)+IF($G284="freight",IF(ISNUMBER($N284),$N284*Q284,0),0)+IF($G285="freight",IF(ISNUMBER($N285),$N285*Q285,0),0)+IF($G286="freight",IF(ISNUMBER($N286),$N286*Q286,0),0)+IF($G287="freight",IF(ISNUMBER($N287),$N287*Q287,0),0)+IF($G288="freight",IF(ISNUMBER($N288),$N288*Q288,0),0)+IF($G289="freight",IF(ISNUMBER($N289),$N289*Q289,0),0)</f>
        <v>0</v>
      </c>
      <c r="R295" s="583">
        <f t="shared" si="665"/>
        <v>0</v>
      </c>
      <c r="S295" s="583">
        <f t="shared" si="665"/>
        <v>0</v>
      </c>
      <c r="T295" s="583">
        <f t="shared" si="665"/>
        <v>0</v>
      </c>
      <c r="U295" s="583">
        <f t="shared" si="665"/>
        <v>0</v>
      </c>
      <c r="V295" s="583">
        <f t="shared" si="665"/>
        <v>0</v>
      </c>
      <c r="W295" s="583">
        <f t="shared" si="665"/>
        <v>0</v>
      </c>
      <c r="X295" s="583">
        <f t="shared" si="665"/>
        <v>0</v>
      </c>
      <c r="Y295" s="583">
        <f t="shared" si="665"/>
        <v>0</v>
      </c>
      <c r="Z295" s="583">
        <f t="shared" si="665"/>
        <v>0</v>
      </c>
      <c r="AA295" s="583">
        <f t="shared" si="665"/>
        <v>0</v>
      </c>
      <c r="AB295" s="583">
        <f t="shared" si="665"/>
        <v>0</v>
      </c>
      <c r="AC295" s="583">
        <f t="shared" si="665"/>
        <v>0</v>
      </c>
      <c r="AD295" s="583">
        <f t="shared" si="665"/>
        <v>0</v>
      </c>
      <c r="AE295" s="583">
        <f t="shared" si="665"/>
        <v>0</v>
      </c>
      <c r="AF295" s="583">
        <f t="shared" si="665"/>
        <v>0</v>
      </c>
      <c r="AG295" s="583">
        <f t="shared" si="665"/>
        <v>0</v>
      </c>
      <c r="AH295" s="583">
        <f t="shared" si="665"/>
        <v>0</v>
      </c>
      <c r="AI295" s="583">
        <f t="shared" si="665"/>
        <v>0</v>
      </c>
      <c r="AJ295" s="583">
        <f t="shared" si="665"/>
        <v>0</v>
      </c>
      <c r="AK295" s="583">
        <f t="shared" si="665"/>
        <v>0</v>
      </c>
      <c r="AL295" s="583">
        <f t="shared" si="665"/>
        <v>0</v>
      </c>
      <c r="AM295" s="583">
        <f t="shared" si="665"/>
        <v>0</v>
      </c>
      <c r="AN295" s="583">
        <f t="shared" si="665"/>
        <v>0</v>
      </c>
      <c r="AO295" s="583">
        <f t="shared" si="665"/>
        <v>0</v>
      </c>
      <c r="AP295" s="583">
        <f t="shared" si="665"/>
        <v>0</v>
      </c>
      <c r="AQ295" s="583">
        <f t="shared" si="665"/>
        <v>0</v>
      </c>
      <c r="AR295" s="583">
        <f t="shared" si="665"/>
        <v>0</v>
      </c>
      <c r="AS295" s="583">
        <f t="shared" si="665"/>
        <v>0</v>
      </c>
      <c r="AT295" s="583">
        <f t="shared" si="665"/>
        <v>0</v>
      </c>
      <c r="AU295" s="583">
        <f t="shared" si="665"/>
        <v>0</v>
      </c>
      <c r="AV295" s="583">
        <f t="shared" si="665"/>
        <v>0</v>
      </c>
      <c r="AW295" s="583">
        <f t="shared" si="665"/>
        <v>0</v>
      </c>
      <c r="AX295" s="583">
        <f t="shared" si="665"/>
        <v>0</v>
      </c>
      <c r="AY295" s="583">
        <f t="shared" si="665"/>
        <v>0</v>
      </c>
      <c r="AZ295" s="583">
        <f t="shared" si="665"/>
        <v>0</v>
      </c>
      <c r="BA295" s="583">
        <f t="shared" si="665"/>
        <v>0</v>
      </c>
      <c r="BB295" s="583">
        <f t="shared" si="665"/>
        <v>0</v>
      </c>
      <c r="BC295" s="583">
        <f t="shared" si="665"/>
        <v>0</v>
      </c>
      <c r="BD295" s="583">
        <f t="shared" si="665"/>
        <v>0</v>
      </c>
      <c r="BE295" s="583">
        <f t="shared" si="665"/>
        <v>0</v>
      </c>
      <c r="BF295" s="583">
        <f t="shared" si="665"/>
        <v>0</v>
      </c>
      <c r="BG295" s="583">
        <f t="shared" si="665"/>
        <v>0</v>
      </c>
      <c r="BH295" s="583">
        <f t="shared" si="665"/>
        <v>0</v>
      </c>
      <c r="BI295" s="583">
        <f t="shared" si="665"/>
        <v>0</v>
      </c>
      <c r="BJ295" s="583">
        <f t="shared" si="665"/>
        <v>0</v>
      </c>
      <c r="BK295" s="583">
        <f t="shared" si="665"/>
        <v>0</v>
      </c>
      <c r="BL295" s="583">
        <f t="shared" si="665"/>
        <v>0</v>
      </c>
      <c r="BM295" s="583">
        <f t="shared" si="665"/>
        <v>0</v>
      </c>
      <c r="BN295" s="583">
        <f t="shared" si="665"/>
        <v>0</v>
      </c>
      <c r="BO295" s="583">
        <f t="shared" si="665"/>
        <v>0</v>
      </c>
      <c r="BP295" s="583">
        <f t="shared" si="665"/>
        <v>0</v>
      </c>
      <c r="BQ295" s="583">
        <f t="shared" si="665"/>
        <v>0</v>
      </c>
      <c r="BR295" s="583">
        <f t="shared" si="665"/>
        <v>0</v>
      </c>
      <c r="BS295" s="583">
        <f t="shared" si="665"/>
        <v>0</v>
      </c>
      <c r="BT295" s="583">
        <f t="shared" si="665"/>
        <v>0</v>
      </c>
      <c r="BU295" s="583">
        <f t="shared" si="665"/>
        <v>0</v>
      </c>
      <c r="BV295" s="583">
        <f t="shared" si="665"/>
        <v>0</v>
      </c>
      <c r="BW295" s="583">
        <f t="shared" si="665"/>
        <v>0</v>
      </c>
      <c r="BX295" s="583">
        <f t="shared" si="665"/>
        <v>0</v>
      </c>
      <c r="BY295" s="583">
        <f t="shared" si="665"/>
        <v>0</v>
      </c>
      <c r="BZ295" s="583">
        <f t="shared" si="665"/>
        <v>0</v>
      </c>
      <c r="CA295" s="583">
        <f t="shared" si="665"/>
        <v>0</v>
      </c>
      <c r="CB295" s="583">
        <f t="shared" si="665"/>
        <v>0</v>
      </c>
      <c r="CC295" s="583">
        <f t="shared" ref="CC295:DA295" si="666">IF($G280="freight",IF(ISNUMBER($N280),$N280*CC280,0),0)+IF($G281="freight",IF(ISNUMBER($N281),$N281*CC281,0),0)+IF($G282="freight",IF(ISNUMBER($N282),$N282*CC282,0),0)+IF($G283="freight",IF(ISNUMBER($N283),$N283*CC283,0),0)+IF($G284="freight",IF(ISNUMBER($N284),$N284*CC284,0),0)+IF($G285="freight",IF(ISNUMBER($N285),$N285*CC285,0),0)+IF($G286="freight",IF(ISNUMBER($N286),$N286*CC286,0),0)+IF($G287="freight",IF(ISNUMBER($N287),$N287*CC287,0),0)+IF($G288="freight",IF(ISNUMBER($N288),$N288*CC288,0),0)+IF($G289="freight",IF(ISNUMBER($N289),$N289*CC289,0),0)</f>
        <v>0</v>
      </c>
      <c r="CD295" s="583">
        <f t="shared" si="666"/>
        <v>0</v>
      </c>
      <c r="CE295" s="583">
        <f t="shared" si="666"/>
        <v>0</v>
      </c>
      <c r="CF295" s="583">
        <f t="shared" si="666"/>
        <v>0</v>
      </c>
      <c r="CG295" s="583">
        <f t="shared" si="666"/>
        <v>0</v>
      </c>
      <c r="CH295" s="583">
        <f t="shared" si="666"/>
        <v>0</v>
      </c>
      <c r="CI295" s="583">
        <f t="shared" si="666"/>
        <v>0</v>
      </c>
      <c r="CJ295" s="583">
        <f t="shared" si="666"/>
        <v>0</v>
      </c>
      <c r="CK295" s="583">
        <f t="shared" si="666"/>
        <v>0</v>
      </c>
      <c r="CL295" s="583">
        <f t="shared" si="666"/>
        <v>0</v>
      </c>
      <c r="CM295" s="583">
        <f t="shared" si="666"/>
        <v>0</v>
      </c>
      <c r="CN295" s="583">
        <f t="shared" si="666"/>
        <v>0</v>
      </c>
      <c r="CO295" s="583">
        <f t="shared" si="666"/>
        <v>0</v>
      </c>
      <c r="CP295" s="583">
        <f t="shared" si="666"/>
        <v>0</v>
      </c>
      <c r="CQ295" s="583">
        <f t="shared" si="666"/>
        <v>0</v>
      </c>
      <c r="CR295" s="583">
        <f t="shared" si="666"/>
        <v>0</v>
      </c>
      <c r="CS295" s="583">
        <f t="shared" si="666"/>
        <v>0</v>
      </c>
      <c r="CT295" s="583">
        <f t="shared" si="666"/>
        <v>0</v>
      </c>
      <c r="CU295" s="583">
        <f t="shared" si="666"/>
        <v>0</v>
      </c>
      <c r="CV295" s="583">
        <f t="shared" si="666"/>
        <v>0</v>
      </c>
      <c r="CW295" s="583">
        <f t="shared" si="666"/>
        <v>0</v>
      </c>
      <c r="CX295" s="583">
        <f t="shared" si="666"/>
        <v>0</v>
      </c>
      <c r="CY295" s="583">
        <f t="shared" si="666"/>
        <v>0</v>
      </c>
      <c r="CZ295" s="583">
        <f t="shared" si="666"/>
        <v>0</v>
      </c>
      <c r="DA295" s="583">
        <f t="shared" si="666"/>
        <v>0</v>
      </c>
    </row>
    <row r="296" spans="1:135" s="475" customFormat="1" ht="15" hidden="1" thickBot="1" x14ac:dyDescent="0.4">
      <c r="A296" s="445"/>
      <c r="B296" s="445"/>
      <c r="C296" s="445"/>
      <c r="D296" s="446"/>
      <c r="E296" s="447"/>
      <c r="F296" s="445"/>
      <c r="G296" s="445"/>
      <c r="H296" s="445"/>
      <c r="I296" s="445"/>
      <c r="J296" s="445"/>
      <c r="K296" s="445"/>
      <c r="L296" s="448"/>
      <c r="M296" s="448"/>
      <c r="N296" s="448"/>
      <c r="O296" s="449"/>
      <c r="P296" s="449"/>
      <c r="Q296" s="445"/>
      <c r="R296" s="450"/>
      <c r="S296" s="450"/>
      <c r="T296" s="450"/>
      <c r="U296" s="450"/>
      <c r="V296" s="450"/>
      <c r="W296" s="450"/>
      <c r="X296" s="450"/>
      <c r="Y296" s="450"/>
      <c r="Z296" s="450"/>
      <c r="AA296" s="450"/>
      <c r="AB296" s="450"/>
      <c r="AC296" s="450"/>
      <c r="AD296" s="450"/>
      <c r="AE296" s="450"/>
      <c r="AF296" s="450"/>
      <c r="AG296" s="450"/>
      <c r="AH296" s="450"/>
      <c r="AI296" s="450"/>
      <c r="AJ296" s="450"/>
      <c r="AK296" s="450"/>
      <c r="AL296" s="450"/>
      <c r="AM296" s="450"/>
      <c r="AN296" s="450"/>
      <c r="AO296" s="450"/>
      <c r="AP296" s="450"/>
      <c r="AQ296" s="450"/>
      <c r="AR296" s="450"/>
      <c r="AS296" s="450"/>
      <c r="AT296" s="450"/>
      <c r="AU296" s="450"/>
      <c r="AV296" s="450"/>
      <c r="AW296" s="450"/>
      <c r="AX296" s="450"/>
      <c r="AY296" s="450"/>
      <c r="AZ296" s="450"/>
      <c r="BA296" s="450"/>
      <c r="BB296" s="450"/>
      <c r="BC296" s="450"/>
      <c r="BD296" s="450"/>
      <c r="BE296" s="450"/>
      <c r="BF296" s="450"/>
      <c r="BG296" s="450"/>
      <c r="BH296" s="450"/>
      <c r="BI296" s="450"/>
      <c r="BJ296" s="450"/>
      <c r="BK296" s="450"/>
      <c r="BL296" s="450"/>
      <c r="BM296" s="450"/>
      <c r="BN296" s="450"/>
      <c r="BO296" s="450"/>
      <c r="BP296" s="450"/>
      <c r="BQ296" s="450"/>
      <c r="BR296" s="450"/>
      <c r="BS296" s="450"/>
      <c r="BT296" s="450"/>
      <c r="BU296" s="450"/>
      <c r="BV296" s="450"/>
      <c r="BW296" s="450"/>
      <c r="BX296" s="450"/>
      <c r="BY296" s="450"/>
      <c r="BZ296" s="450"/>
      <c r="CA296" s="450"/>
      <c r="CB296" s="450"/>
      <c r="CC296" s="450"/>
      <c r="CD296" s="450"/>
      <c r="CE296" s="450"/>
      <c r="CF296" s="450"/>
      <c r="CG296" s="450"/>
      <c r="CH296" s="450"/>
      <c r="CI296" s="450"/>
      <c r="CJ296" s="450"/>
      <c r="CK296" s="450"/>
      <c r="CL296" s="450"/>
      <c r="CM296" s="450"/>
      <c r="CN296" s="450"/>
      <c r="CO296" s="450"/>
      <c r="CP296" s="450"/>
      <c r="CQ296" s="450"/>
      <c r="CR296" s="450"/>
      <c r="CS296" s="450"/>
      <c r="CT296" s="450"/>
      <c r="CU296" s="450"/>
      <c r="CV296" s="450"/>
      <c r="CW296" s="450"/>
      <c r="CX296" s="450"/>
      <c r="CY296" s="450"/>
      <c r="CZ296" s="450"/>
      <c r="DA296" s="450"/>
      <c r="DB296" s="450"/>
      <c r="DC296" s="450"/>
    </row>
    <row r="297" spans="1:135" x14ac:dyDescent="0.35">
      <c r="D297" s="440"/>
      <c r="E297" s="441"/>
      <c r="L297" s="451"/>
      <c r="M297" s="451"/>
      <c r="N297" s="451"/>
      <c r="O297" s="452"/>
      <c r="P297" s="452"/>
    </row>
    <row r="298" spans="1:135" x14ac:dyDescent="0.35">
      <c r="D298" s="440"/>
      <c r="E298" s="441"/>
      <c r="L298" s="451"/>
      <c r="M298" s="451"/>
      <c r="N298" s="451"/>
      <c r="O298" s="452"/>
      <c r="P298" s="452"/>
    </row>
    <row r="299" spans="1:135" x14ac:dyDescent="0.35">
      <c r="D299" s="440"/>
      <c r="E299" s="441"/>
      <c r="L299" s="451"/>
      <c r="M299" s="451"/>
      <c r="N299" s="451"/>
      <c r="O299" s="452"/>
      <c r="P299" s="452"/>
    </row>
    <row r="300" spans="1:135" x14ac:dyDescent="0.35">
      <c r="D300" s="440"/>
      <c r="E300" s="441"/>
      <c r="L300" s="451"/>
      <c r="M300" s="451"/>
      <c r="N300" s="451"/>
      <c r="O300" s="452"/>
      <c r="P300" s="452"/>
    </row>
    <row r="301" spans="1:135" ht="15.5" x14ac:dyDescent="0.35">
      <c r="C301" s="280"/>
      <c r="D301" s="281"/>
      <c r="E301" s="316" t="s">
        <v>850</v>
      </c>
      <c r="F301" s="280"/>
      <c r="G301" s="280"/>
      <c r="H301" s="280"/>
      <c r="I301" s="280"/>
      <c r="J301" s="281"/>
      <c r="K301" s="281"/>
      <c r="L301" s="281"/>
      <c r="M301" s="281"/>
      <c r="N301" s="281"/>
      <c r="O301" s="281"/>
      <c r="P301" s="281"/>
      <c r="Q301" s="281"/>
      <c r="R301" s="281"/>
      <c r="S301" s="281"/>
      <c r="T301" s="281"/>
      <c r="U301" s="281"/>
      <c r="V301" s="281"/>
      <c r="W301" s="281"/>
      <c r="X301" s="281"/>
      <c r="Y301" s="281"/>
      <c r="Z301" s="281"/>
    </row>
    <row r="302" spans="1:135" x14ac:dyDescent="0.35">
      <c r="D302" s="440"/>
      <c r="E302" s="441"/>
      <c r="L302" s="451"/>
      <c r="M302" s="451"/>
      <c r="N302" s="451"/>
      <c r="O302" s="452"/>
      <c r="P302" s="452"/>
    </row>
    <row r="303" spans="1:135" s="477" customFormat="1" ht="29.5" customHeight="1" x14ac:dyDescent="0.65">
      <c r="A303" s="454"/>
      <c r="B303" s="454"/>
      <c r="C303" s="454"/>
      <c r="D303" s="454"/>
      <c r="E303" s="454"/>
      <c r="F303" s="454"/>
      <c r="G303" s="454"/>
      <c r="H303" s="454"/>
      <c r="I303" s="454"/>
      <c r="J303" s="454"/>
      <c r="K303" s="454"/>
      <c r="L303" s="454"/>
      <c r="M303" s="454"/>
      <c r="N303" s="454"/>
      <c r="O303" s="454"/>
      <c r="P303" s="772" t="s">
        <v>496</v>
      </c>
      <c r="Q303" s="772"/>
      <c r="R303" s="772"/>
      <c r="S303" s="772"/>
      <c r="T303" s="772"/>
      <c r="U303" s="772"/>
      <c r="V303" s="772"/>
      <c r="W303" s="772"/>
      <c r="X303" s="772"/>
      <c r="Y303" s="772"/>
      <c r="Z303" s="772"/>
      <c r="AA303" s="772"/>
      <c r="AB303" s="772"/>
      <c r="AC303" s="772"/>
      <c r="AD303" s="772"/>
      <c r="AE303" s="772"/>
      <c r="AF303" s="772"/>
      <c r="AG303" s="772"/>
      <c r="AH303" s="772"/>
      <c r="AI303" s="772"/>
      <c r="AJ303" s="772"/>
      <c r="AK303" s="772"/>
      <c r="AL303" s="772"/>
      <c r="AM303" s="586"/>
      <c r="AN303" s="586"/>
      <c r="AO303" s="586"/>
      <c r="AP303" s="586"/>
      <c r="AR303" s="454"/>
      <c r="AS303" s="772" t="s">
        <v>498</v>
      </c>
      <c r="AT303" s="772"/>
      <c r="AU303" s="772"/>
      <c r="AV303" s="772"/>
      <c r="AW303" s="772"/>
      <c r="AX303" s="772"/>
      <c r="AY303" s="772"/>
      <c r="AZ303" s="772"/>
      <c r="BA303" s="772"/>
      <c r="BB303" s="772"/>
      <c r="BC303" s="772"/>
      <c r="BD303" s="454"/>
      <c r="BE303" s="572"/>
      <c r="BF303" s="775" t="s">
        <v>525</v>
      </c>
      <c r="BG303" s="775"/>
      <c r="BH303" s="775"/>
      <c r="BI303" s="454"/>
      <c r="BJ303" s="573"/>
      <c r="BK303" s="772" t="s">
        <v>513</v>
      </c>
      <c r="BL303" s="772"/>
      <c r="BM303" s="772"/>
      <c r="BN303" s="772"/>
      <c r="BO303" s="772"/>
      <c r="BP303" s="772"/>
      <c r="BQ303" s="772"/>
      <c r="BR303" s="772"/>
      <c r="BS303" s="772"/>
      <c r="BT303" s="772"/>
      <c r="BU303" s="772"/>
      <c r="BV303" s="457"/>
      <c r="BW303" s="573"/>
      <c r="BX303" s="772" t="s">
        <v>517</v>
      </c>
      <c r="BY303" s="772"/>
      <c r="BZ303" s="772"/>
      <c r="CA303" s="772"/>
      <c r="CB303" s="772"/>
      <c r="CC303" s="772"/>
      <c r="CD303" s="772"/>
      <c r="CE303" s="772"/>
      <c r="CF303" s="772"/>
      <c r="CG303" s="454"/>
      <c r="CH303" s="454"/>
      <c r="CI303" s="454"/>
      <c r="CJ303" s="454"/>
      <c r="CK303" s="454"/>
      <c r="CL303" s="454"/>
      <c r="CM303" s="454"/>
      <c r="CN303" s="454"/>
      <c r="CO303" s="454"/>
      <c r="CP303" s="454"/>
      <c r="CQ303" s="454"/>
      <c r="CR303" s="454"/>
      <c r="CS303" s="454"/>
      <c r="CT303" s="454"/>
      <c r="CU303" s="454"/>
      <c r="CV303" s="454"/>
      <c r="CW303" s="454"/>
      <c r="CX303" s="454"/>
      <c r="CY303" s="454"/>
      <c r="CZ303" s="454"/>
      <c r="DA303" s="454"/>
      <c r="DB303" s="454"/>
      <c r="DC303" s="454"/>
      <c r="DD303" s="454"/>
      <c r="DE303" s="454"/>
      <c r="DF303" s="454"/>
      <c r="DG303" s="454"/>
      <c r="DH303" s="454"/>
      <c r="DI303" s="454"/>
      <c r="DJ303" s="454"/>
      <c r="DK303" s="454"/>
      <c r="DL303" s="454"/>
      <c r="DM303" s="454"/>
      <c r="DN303" s="454"/>
      <c r="DO303" s="454"/>
      <c r="DP303" s="454"/>
      <c r="DQ303" s="454"/>
      <c r="DR303" s="454"/>
      <c r="DS303" s="454"/>
      <c r="DT303" s="454"/>
      <c r="DU303" s="454"/>
      <c r="DV303" s="454"/>
      <c r="DW303" s="454"/>
      <c r="DX303" s="454"/>
      <c r="DY303" s="454"/>
    </row>
    <row r="304" spans="1:135" s="477" customFormat="1" ht="52.75" customHeight="1" x14ac:dyDescent="0.3">
      <c r="A304" s="454"/>
      <c r="B304" s="454"/>
      <c r="C304" s="454"/>
      <c r="D304" s="454"/>
      <c r="E304" s="768" t="s">
        <v>524</v>
      </c>
      <c r="F304" s="768"/>
      <c r="G304" s="768"/>
      <c r="H304" s="768"/>
      <c r="I304" s="768"/>
      <c r="J304" s="768"/>
      <c r="K304" s="768"/>
      <c r="L304" s="768"/>
      <c r="M304" s="454"/>
      <c r="N304" s="454"/>
      <c r="O304" s="454"/>
      <c r="P304" s="558" t="s">
        <v>900</v>
      </c>
      <c r="Q304" s="558" t="s">
        <v>901</v>
      </c>
      <c r="R304" s="558" t="s">
        <v>953</v>
      </c>
      <c r="S304" s="558" t="s">
        <v>902</v>
      </c>
      <c r="T304" s="558" t="s">
        <v>526</v>
      </c>
      <c r="U304" s="558" t="s">
        <v>955</v>
      </c>
      <c r="V304" s="558" t="s">
        <v>527</v>
      </c>
      <c r="W304" s="558" t="s">
        <v>895</v>
      </c>
      <c r="X304" s="558" t="s">
        <v>528</v>
      </c>
      <c r="Y304" s="558" t="s">
        <v>529</v>
      </c>
      <c r="Z304" s="558" t="s">
        <v>530</v>
      </c>
      <c r="AA304" s="558" t="s">
        <v>910</v>
      </c>
      <c r="AB304" s="558" t="s">
        <v>911</v>
      </c>
      <c r="AC304" s="454"/>
      <c r="AD304" s="558" t="s">
        <v>905</v>
      </c>
      <c r="AE304" s="558" t="s">
        <v>906</v>
      </c>
      <c r="AF304" s="558" t="s">
        <v>954</v>
      </c>
      <c r="AG304" s="558" t="s">
        <v>907</v>
      </c>
      <c r="AH304" s="458" t="s">
        <v>531</v>
      </c>
      <c r="AI304" s="558" t="s">
        <v>956</v>
      </c>
      <c r="AJ304" s="458" t="s">
        <v>532</v>
      </c>
      <c r="AK304" s="458" t="s">
        <v>896</v>
      </c>
      <c r="AL304" s="458" t="s">
        <v>533</v>
      </c>
      <c r="AM304" s="458" t="s">
        <v>534</v>
      </c>
      <c r="AN304" s="458" t="s">
        <v>535</v>
      </c>
      <c r="AO304" s="558" t="s">
        <v>912</v>
      </c>
      <c r="AP304" s="558" t="s">
        <v>913</v>
      </c>
      <c r="AQ304" s="454"/>
      <c r="AR304" s="573"/>
      <c r="AS304" s="458" t="s">
        <v>536</v>
      </c>
      <c r="AT304" s="458" t="s">
        <v>537</v>
      </c>
      <c r="AU304" s="458" t="s">
        <v>538</v>
      </c>
      <c r="AV304" s="458" t="s">
        <v>539</v>
      </c>
      <c r="AW304" s="458" t="s">
        <v>540</v>
      </c>
      <c r="AX304" s="456"/>
      <c r="AY304" s="458" t="s">
        <v>541</v>
      </c>
      <c r="AZ304" s="458" t="s">
        <v>542</v>
      </c>
      <c r="BA304" s="458" t="s">
        <v>543</v>
      </c>
      <c r="BB304" s="458" t="s">
        <v>544</v>
      </c>
      <c r="BC304" s="458" t="s">
        <v>545</v>
      </c>
      <c r="BD304" s="454"/>
      <c r="BE304" s="573"/>
      <c r="BF304" s="458" t="s">
        <v>546</v>
      </c>
      <c r="BG304" s="454"/>
      <c r="BH304" s="458" t="s">
        <v>547</v>
      </c>
      <c r="BI304" s="454"/>
      <c r="BJ304" s="573"/>
      <c r="BK304" s="458" t="s">
        <v>548</v>
      </c>
      <c r="BL304" s="458" t="s">
        <v>549</v>
      </c>
      <c r="BM304" s="458" t="s">
        <v>919</v>
      </c>
      <c r="BN304" s="458" t="s">
        <v>550</v>
      </c>
      <c r="BO304" s="458" t="s">
        <v>551</v>
      </c>
      <c r="BP304" s="458"/>
      <c r="BQ304" s="458" t="s">
        <v>915</v>
      </c>
      <c r="BR304" s="458" t="s">
        <v>916</v>
      </c>
      <c r="BS304" s="458" t="s">
        <v>918</v>
      </c>
      <c r="BT304" s="458" t="s">
        <v>917</v>
      </c>
      <c r="BU304" s="458" t="s">
        <v>914</v>
      </c>
      <c r="BV304" s="458"/>
      <c r="BW304" s="573"/>
      <c r="BX304" s="458" t="s">
        <v>922</v>
      </c>
      <c r="BY304" s="458" t="s">
        <v>552</v>
      </c>
      <c r="BZ304" s="458" t="s">
        <v>553</v>
      </c>
      <c r="CA304" s="458" t="s">
        <v>554</v>
      </c>
      <c r="CB304" s="458"/>
      <c r="CC304" s="458" t="s">
        <v>923</v>
      </c>
      <c r="CD304" s="458" t="s">
        <v>924</v>
      </c>
      <c r="CE304" s="458" t="s">
        <v>925</v>
      </c>
      <c r="CF304" s="458" t="s">
        <v>926</v>
      </c>
      <c r="CG304" s="454"/>
      <c r="CH304" s="454"/>
      <c r="CI304" s="454"/>
      <c r="CJ304" s="454"/>
      <c r="CK304" s="454"/>
      <c r="CL304" s="454"/>
      <c r="CM304" s="454"/>
      <c r="CN304" s="454"/>
      <c r="CO304" s="454"/>
      <c r="CP304" s="454"/>
      <c r="CQ304" s="454"/>
      <c r="CR304" s="454"/>
      <c r="CS304" s="454"/>
      <c r="CT304" s="454"/>
      <c r="CU304" s="454"/>
      <c r="CV304" s="454"/>
      <c r="CW304" s="454"/>
      <c r="CX304" s="454"/>
      <c r="CY304" s="454"/>
      <c r="CZ304" s="454"/>
      <c r="DA304" s="454"/>
      <c r="DB304" s="454"/>
      <c r="DC304" s="454"/>
      <c r="DD304" s="454"/>
      <c r="DE304" s="454"/>
      <c r="DF304" s="454"/>
      <c r="DG304" s="454"/>
      <c r="DH304" s="454"/>
      <c r="DI304" s="454"/>
      <c r="DJ304" s="454"/>
      <c r="DK304" s="454"/>
      <c r="DL304" s="454"/>
      <c r="DM304" s="454"/>
      <c r="DN304" s="454"/>
      <c r="DO304" s="454"/>
      <c r="DP304" s="454"/>
      <c r="DQ304" s="454"/>
      <c r="DR304" s="454"/>
      <c r="DS304" s="454"/>
      <c r="DT304" s="454"/>
      <c r="DU304" s="454"/>
      <c r="DV304" s="454"/>
      <c r="DW304" s="454"/>
      <c r="DX304" s="454"/>
      <c r="DY304" s="454"/>
      <c r="DZ304" s="454"/>
      <c r="EA304" s="454"/>
      <c r="EB304" s="454"/>
      <c r="EC304" s="454"/>
      <c r="ED304" s="454"/>
      <c r="EE304" s="454"/>
    </row>
    <row r="305" spans="1:135" s="477" customFormat="1" ht="12" customHeight="1" x14ac:dyDescent="0.3">
      <c r="A305" s="454"/>
      <c r="B305" s="454"/>
      <c r="C305" s="454"/>
      <c r="D305" s="454"/>
      <c r="E305" s="773"/>
      <c r="F305" s="773"/>
      <c r="G305" s="773"/>
      <c r="H305" s="773"/>
      <c r="I305" s="773"/>
      <c r="J305" s="773"/>
      <c r="K305" s="773"/>
      <c r="L305" s="773"/>
      <c r="M305" s="454"/>
      <c r="N305" s="454"/>
      <c r="O305" s="454"/>
      <c r="P305" s="704" t="s">
        <v>946</v>
      </c>
      <c r="Q305" s="776"/>
      <c r="R305" s="776"/>
      <c r="S305" s="776"/>
      <c r="T305" s="776"/>
      <c r="U305" s="776"/>
      <c r="V305" s="776"/>
      <c r="W305" s="776"/>
      <c r="X305" s="776"/>
      <c r="Y305" s="776"/>
      <c r="Z305" s="776"/>
      <c r="AA305" s="776"/>
      <c r="AB305" s="705"/>
      <c r="AC305" s="454"/>
      <c r="AD305" s="704" t="s">
        <v>947</v>
      </c>
      <c r="AE305" s="776"/>
      <c r="AF305" s="776"/>
      <c r="AG305" s="776"/>
      <c r="AH305" s="776"/>
      <c r="AI305" s="776"/>
      <c r="AJ305" s="776"/>
      <c r="AK305" s="776"/>
      <c r="AL305" s="776"/>
      <c r="AM305" s="776"/>
      <c r="AN305" s="776"/>
      <c r="AO305" s="776"/>
      <c r="AP305" s="705"/>
      <c r="AQ305" s="454"/>
      <c r="AR305" s="573"/>
      <c r="AS305" s="704" t="s">
        <v>946</v>
      </c>
      <c r="AT305" s="776"/>
      <c r="AU305" s="776"/>
      <c r="AV305" s="776"/>
      <c r="AW305" s="705"/>
      <c r="AX305" s="454"/>
      <c r="AY305" s="704" t="s">
        <v>947</v>
      </c>
      <c r="AZ305" s="776"/>
      <c r="BA305" s="776"/>
      <c r="BB305" s="776"/>
      <c r="BC305" s="705"/>
      <c r="BD305" s="454"/>
      <c r="BE305" s="573"/>
      <c r="BF305" s="570" t="s">
        <v>948</v>
      </c>
      <c r="BG305" s="454"/>
      <c r="BH305" s="570" t="s">
        <v>947</v>
      </c>
      <c r="BI305" s="454"/>
      <c r="BJ305" s="573"/>
      <c r="BK305" s="704" t="s">
        <v>948</v>
      </c>
      <c r="BL305" s="776"/>
      <c r="BM305" s="776"/>
      <c r="BN305" s="776"/>
      <c r="BO305" s="705"/>
      <c r="BP305" s="459"/>
      <c r="BQ305" s="777" t="s">
        <v>948</v>
      </c>
      <c r="BR305" s="778"/>
      <c r="BS305" s="778"/>
      <c r="BT305" s="778"/>
      <c r="BU305" s="779"/>
      <c r="BV305" s="459"/>
      <c r="BW305" s="573"/>
      <c r="BX305" s="700" t="s">
        <v>949</v>
      </c>
      <c r="BY305" s="700"/>
      <c r="BZ305" s="700"/>
      <c r="CA305" s="700"/>
      <c r="CB305" s="458"/>
      <c r="CC305" s="700" t="s">
        <v>947</v>
      </c>
      <c r="CD305" s="700"/>
      <c r="CE305" s="700"/>
      <c r="CF305" s="700"/>
      <c r="CG305" s="459"/>
      <c r="CH305" s="454"/>
      <c r="CI305" s="454"/>
      <c r="CJ305" s="454"/>
      <c r="CK305" s="454"/>
      <c r="CL305" s="454"/>
      <c r="CM305" s="454"/>
      <c r="CN305" s="454"/>
      <c r="CO305" s="454"/>
      <c r="CP305" s="454"/>
      <c r="CQ305" s="454"/>
      <c r="CR305" s="454"/>
      <c r="CS305" s="454"/>
      <c r="CT305" s="454"/>
      <c r="CU305" s="454"/>
      <c r="CV305" s="454"/>
      <c r="CW305" s="454"/>
      <c r="CX305" s="454"/>
      <c r="CY305" s="454"/>
      <c r="CZ305" s="454"/>
      <c r="DA305" s="454"/>
      <c r="DB305" s="454"/>
      <c r="DC305" s="454"/>
      <c r="DD305" s="454"/>
      <c r="DE305" s="454"/>
      <c r="DF305" s="454"/>
      <c r="DG305" s="454"/>
      <c r="DH305" s="454"/>
      <c r="DI305" s="454"/>
      <c r="DJ305" s="454"/>
      <c r="DK305" s="454"/>
      <c r="DL305" s="454"/>
      <c r="DM305" s="454"/>
      <c r="DN305" s="454"/>
      <c r="DO305" s="454"/>
      <c r="DP305" s="454"/>
      <c r="DQ305" s="454"/>
      <c r="DR305" s="454"/>
      <c r="DS305" s="454"/>
      <c r="DT305" s="454"/>
      <c r="DU305" s="454"/>
      <c r="DV305" s="454"/>
      <c r="DW305" s="454"/>
      <c r="DX305" s="454"/>
      <c r="DY305" s="454"/>
      <c r="DZ305" s="454"/>
      <c r="EA305" s="454"/>
      <c r="EB305" s="454"/>
      <c r="EC305" s="454"/>
      <c r="ED305" s="454"/>
      <c r="EE305" s="454"/>
    </row>
    <row r="306" spans="1:135" s="477" customFormat="1" ht="28.75" customHeight="1" x14ac:dyDescent="0.3">
      <c r="B306" s="454"/>
      <c r="C306" s="454"/>
      <c r="D306" s="454"/>
      <c r="E306" s="700" t="s">
        <v>944</v>
      </c>
      <c r="F306" s="700"/>
      <c r="G306" s="700"/>
      <c r="H306" s="700"/>
      <c r="I306" s="700" t="s">
        <v>945</v>
      </c>
      <c r="J306" s="700"/>
      <c r="K306" s="700"/>
      <c r="L306" s="700"/>
      <c r="M306" s="454"/>
      <c r="N306" s="454"/>
      <c r="O306" s="454"/>
      <c r="P306" s="188" t="s">
        <v>555</v>
      </c>
      <c r="Q306" s="188" t="s">
        <v>556</v>
      </c>
      <c r="R306" s="188" t="s">
        <v>951</v>
      </c>
      <c r="S306" s="188" t="s">
        <v>557</v>
      </c>
      <c r="T306" s="188" t="s">
        <v>558</v>
      </c>
      <c r="U306" s="188" t="s">
        <v>952</v>
      </c>
      <c r="V306" s="188" t="s">
        <v>559</v>
      </c>
      <c r="W306" s="188" t="s">
        <v>560</v>
      </c>
      <c r="X306" s="188" t="s">
        <v>561</v>
      </c>
      <c r="Y306" s="188" t="s">
        <v>562</v>
      </c>
      <c r="Z306" s="188" t="s">
        <v>927</v>
      </c>
      <c r="AA306" s="188" t="s">
        <v>903</v>
      </c>
      <c r="AB306" s="188" t="s">
        <v>904</v>
      </c>
      <c r="AC306" s="454"/>
      <c r="AD306" s="188" t="s">
        <v>555</v>
      </c>
      <c r="AE306" s="188" t="s">
        <v>556</v>
      </c>
      <c r="AF306" s="188" t="s">
        <v>951</v>
      </c>
      <c r="AG306" s="188" t="s">
        <v>557</v>
      </c>
      <c r="AH306" s="188" t="s">
        <v>558</v>
      </c>
      <c r="AI306" s="188" t="s">
        <v>952</v>
      </c>
      <c r="AJ306" s="188" t="s">
        <v>559</v>
      </c>
      <c r="AK306" s="188" t="s">
        <v>560</v>
      </c>
      <c r="AL306" s="188" t="s">
        <v>561</v>
      </c>
      <c r="AM306" s="188" t="s">
        <v>562</v>
      </c>
      <c r="AN306" s="188" t="s">
        <v>927</v>
      </c>
      <c r="AO306" s="188" t="s">
        <v>903</v>
      </c>
      <c r="AP306" s="188" t="s">
        <v>904</v>
      </c>
      <c r="AQ306" s="454"/>
      <c r="AR306" s="573"/>
      <c r="AS306" s="188" t="s">
        <v>563</v>
      </c>
      <c r="AT306" s="188" t="s">
        <v>564</v>
      </c>
      <c r="AU306" s="188" t="s">
        <v>565</v>
      </c>
      <c r="AV306" s="188" t="s">
        <v>566</v>
      </c>
      <c r="AW306" s="188" t="s">
        <v>567</v>
      </c>
      <c r="AX306" s="454"/>
      <c r="AY306" s="188" t="s">
        <v>563</v>
      </c>
      <c r="AZ306" s="188" t="s">
        <v>564</v>
      </c>
      <c r="BA306" s="188" t="s">
        <v>565</v>
      </c>
      <c r="BB306" s="188" t="s">
        <v>566</v>
      </c>
      <c r="BC306" s="188" t="s">
        <v>567</v>
      </c>
      <c r="BD306" s="454"/>
      <c r="BE306" s="573"/>
      <c r="BF306" s="188" t="s">
        <v>568</v>
      </c>
      <c r="BG306" s="454"/>
      <c r="BH306" s="188" t="s">
        <v>568</v>
      </c>
      <c r="BI306" s="454"/>
      <c r="BJ306" s="573"/>
      <c r="BK306" s="188" t="s">
        <v>569</v>
      </c>
      <c r="BL306" s="188" t="s">
        <v>570</v>
      </c>
      <c r="BM306" s="188" t="s">
        <v>571</v>
      </c>
      <c r="BN306" s="188" t="s">
        <v>572</v>
      </c>
      <c r="BO306" s="188" t="s">
        <v>573</v>
      </c>
      <c r="BP306" s="459"/>
      <c r="BQ306" s="569" t="s">
        <v>569</v>
      </c>
      <c r="BR306" s="569" t="s">
        <v>570</v>
      </c>
      <c r="BS306" s="569" t="s">
        <v>571</v>
      </c>
      <c r="BT306" s="569" t="s">
        <v>572</v>
      </c>
      <c r="BU306" s="569" t="s">
        <v>573</v>
      </c>
      <c r="BV306" s="459"/>
      <c r="BW306" s="573"/>
      <c r="BX306" s="188" t="s">
        <v>569</v>
      </c>
      <c r="BY306" s="188" t="s">
        <v>574</v>
      </c>
      <c r="BZ306" s="188" t="s">
        <v>575</v>
      </c>
      <c r="CA306" s="188" t="s">
        <v>576</v>
      </c>
      <c r="CB306" s="458"/>
      <c r="CC306" s="188" t="s">
        <v>569</v>
      </c>
      <c r="CD306" s="188" t="s">
        <v>574</v>
      </c>
      <c r="CE306" s="188" t="s">
        <v>575</v>
      </c>
      <c r="CF306" s="188" t="s">
        <v>576</v>
      </c>
      <c r="CG306" s="460"/>
      <c r="CH306" s="454"/>
      <c r="CI306" s="454"/>
      <c r="CJ306" s="454"/>
      <c r="CK306" s="454"/>
      <c r="CL306" s="454"/>
      <c r="CM306" s="454"/>
      <c r="CN306" s="454"/>
      <c r="CO306" s="454"/>
      <c r="CP306" s="454"/>
      <c r="CQ306" s="454"/>
      <c r="CR306" s="454"/>
      <c r="CS306" s="454"/>
      <c r="CT306" s="454"/>
      <c r="CU306" s="454"/>
      <c r="CV306" s="454"/>
      <c r="CW306" s="454"/>
      <c r="CX306" s="454"/>
      <c r="CY306" s="454"/>
      <c r="CZ306" s="454"/>
      <c r="DA306" s="454"/>
      <c r="DB306" s="454"/>
      <c r="DC306" s="454"/>
      <c r="DD306" s="454"/>
      <c r="DE306" s="454"/>
      <c r="DF306" s="454"/>
      <c r="DG306" s="454"/>
      <c r="DH306" s="454"/>
      <c r="DI306" s="454"/>
      <c r="DJ306" s="454"/>
      <c r="DK306" s="454"/>
      <c r="DL306" s="454"/>
      <c r="DM306" s="454"/>
      <c r="DN306" s="454"/>
      <c r="DO306" s="454"/>
      <c r="DP306" s="454"/>
      <c r="DQ306" s="454"/>
      <c r="DR306" s="454"/>
      <c r="DS306" s="454"/>
      <c r="DT306" s="454"/>
      <c r="DU306" s="454"/>
      <c r="DV306" s="454"/>
      <c r="DW306" s="454"/>
      <c r="DX306" s="454"/>
      <c r="DY306" s="454"/>
      <c r="DZ306" s="454"/>
      <c r="EA306" s="454"/>
      <c r="EB306" s="454"/>
      <c r="EC306" s="454"/>
      <c r="ED306" s="454"/>
      <c r="EE306" s="454"/>
    </row>
    <row r="307" spans="1:135" s="477" customFormat="1" ht="13.75" customHeight="1" x14ac:dyDescent="0.3">
      <c r="A307" s="454"/>
      <c r="B307" s="454"/>
      <c r="C307" s="454"/>
      <c r="D307" s="454"/>
      <c r="E307" s="454"/>
      <c r="F307" s="454"/>
      <c r="G307" s="454"/>
      <c r="H307" s="454"/>
      <c r="I307" s="454"/>
      <c r="J307" s="454"/>
      <c r="K307" s="454"/>
      <c r="L307" s="454"/>
      <c r="M307" s="454"/>
      <c r="N307" s="345" t="s">
        <v>577</v>
      </c>
      <c r="O307" s="345" t="s">
        <v>577</v>
      </c>
      <c r="P307" s="564">
        <v>4.9577533742526034</v>
      </c>
      <c r="Q307" s="560">
        <v>4.9577533742526034</v>
      </c>
      <c r="R307" s="560">
        <v>4.9577533742526034</v>
      </c>
      <c r="S307" s="560">
        <v>4.9577533742526034</v>
      </c>
      <c r="T307" s="560">
        <v>0.94699224515260116</v>
      </c>
      <c r="U307" s="560">
        <v>0.94699224515260116</v>
      </c>
      <c r="V307" s="560">
        <v>0.94699224515260116</v>
      </c>
      <c r="W307" s="560">
        <v>13.216965090560858</v>
      </c>
      <c r="X307" s="560">
        <v>6.9907200021409786</v>
      </c>
      <c r="Y307" s="560">
        <v>6.9907200021409786</v>
      </c>
      <c r="Z307" s="560">
        <v>1.3608831757106581</v>
      </c>
      <c r="AA307" s="560">
        <v>4.8051660988708971</v>
      </c>
      <c r="AB307" s="561">
        <v>2.1385633341966535</v>
      </c>
      <c r="AC307" s="454"/>
      <c r="AD307" s="564">
        <v>7.9501027596309664</v>
      </c>
      <c r="AE307" s="560">
        <v>7.9501027596309664</v>
      </c>
      <c r="AF307" s="560">
        <v>7.9501027596309664</v>
      </c>
      <c r="AG307" s="560">
        <v>7.9501027596309664</v>
      </c>
      <c r="AH307" s="560">
        <v>18.267357388641937</v>
      </c>
      <c r="AI307" s="560">
        <v>18.267357388641937</v>
      </c>
      <c r="AJ307" s="560">
        <v>18.267357388641937</v>
      </c>
      <c r="AK307" s="560">
        <v>13.877813345088901</v>
      </c>
      <c r="AL307" s="560">
        <v>4.5929222680939628</v>
      </c>
      <c r="AM307" s="560">
        <v>4.5929222680939628</v>
      </c>
      <c r="AN307" s="560">
        <v>17.156305853817393</v>
      </c>
      <c r="AO307" s="560">
        <v>8.376379186480742</v>
      </c>
      <c r="AP307" s="561">
        <v>7.6756567586681808</v>
      </c>
      <c r="AQ307" s="454"/>
      <c r="AR307" s="572"/>
      <c r="AS307" s="559">
        <v>6.4552996280029196E-2</v>
      </c>
      <c r="AT307" s="563">
        <v>0.57672335569843047</v>
      </c>
      <c r="AU307" s="563">
        <v>0.57672335569843047</v>
      </c>
      <c r="AV307" s="563">
        <v>7.4057385477083473E-2</v>
      </c>
      <c r="AW307" s="567">
        <v>7.4057385477083473E-2</v>
      </c>
      <c r="AX307" s="454"/>
      <c r="AY307" s="559">
        <v>19.318309192787098</v>
      </c>
      <c r="AZ307" s="563">
        <v>63.325949418196892</v>
      </c>
      <c r="BA307" s="563">
        <v>63.325949418196892</v>
      </c>
      <c r="BB307" s="563">
        <v>38.586716383486824</v>
      </c>
      <c r="BC307" s="567">
        <v>38.586716383486824</v>
      </c>
      <c r="BD307" s="462"/>
      <c r="BE307" s="572"/>
      <c r="BF307" s="566">
        <v>6.4928574863392999E-2</v>
      </c>
      <c r="BG307" s="463"/>
      <c r="BH307" s="566">
        <v>93.775716275341409</v>
      </c>
      <c r="BI307" s="461"/>
      <c r="BJ307" s="572"/>
      <c r="BK307" s="559" t="s">
        <v>920</v>
      </c>
      <c r="BL307" s="563" t="s">
        <v>920</v>
      </c>
      <c r="BM307" s="563" t="s">
        <v>920</v>
      </c>
      <c r="BN307" s="563" t="s">
        <v>920</v>
      </c>
      <c r="BO307" s="567" t="s">
        <v>920</v>
      </c>
      <c r="BP307" s="454"/>
      <c r="BQ307" s="559" t="s">
        <v>920</v>
      </c>
      <c r="BR307" s="563" t="s">
        <v>920</v>
      </c>
      <c r="BS307" s="563" t="s">
        <v>920</v>
      </c>
      <c r="BT307" s="563" t="s">
        <v>920</v>
      </c>
      <c r="BU307" s="567" t="s">
        <v>920</v>
      </c>
      <c r="BV307" s="454"/>
      <c r="BW307" s="572"/>
      <c r="BX307" s="559">
        <v>8.2732913851194523E-3</v>
      </c>
      <c r="BY307" s="563">
        <v>4.5675369978810609E-2</v>
      </c>
      <c r="BZ307" s="563">
        <v>1.1745013920452834E-2</v>
      </c>
      <c r="CA307" s="567">
        <v>1.4321799606535237E-3</v>
      </c>
      <c r="CB307" s="458"/>
      <c r="CC307" s="559">
        <v>1.4190243170058632</v>
      </c>
      <c r="CD307" s="563">
        <v>4.5956462156511204</v>
      </c>
      <c r="CE307" s="563">
        <v>1.4755494472770323</v>
      </c>
      <c r="CF307" s="567">
        <v>0.33566940838969073</v>
      </c>
      <c r="CG307" s="460"/>
      <c r="CH307" s="454"/>
      <c r="CI307" s="454"/>
      <c r="CJ307" s="454"/>
      <c r="CK307" s="465"/>
      <c r="CL307" s="465"/>
      <c r="CM307" s="465"/>
      <c r="CN307" s="465"/>
      <c r="CO307" s="465"/>
      <c r="CP307" s="465"/>
      <c r="CQ307" s="465"/>
      <c r="CR307" s="465"/>
      <c r="CS307" s="454"/>
      <c r="CT307" s="454"/>
      <c r="CU307" s="454"/>
      <c r="CV307" s="454"/>
      <c r="CW307" s="454"/>
      <c r="CX307" s="454"/>
      <c r="CY307" s="454"/>
      <c r="CZ307" s="454"/>
      <c r="DA307" s="454"/>
      <c r="DB307" s="454"/>
      <c r="DC307" s="454"/>
      <c r="DD307" s="454"/>
      <c r="DE307" s="454"/>
      <c r="DF307" s="454"/>
      <c r="DG307" s="454"/>
      <c r="DH307" s="454"/>
      <c r="DI307" s="454"/>
      <c r="DJ307" s="454"/>
      <c r="DK307" s="454"/>
      <c r="DL307" s="454"/>
      <c r="DM307" s="454"/>
      <c r="DN307" s="454"/>
      <c r="DO307" s="454"/>
      <c r="DP307" s="454"/>
      <c r="DQ307" s="454"/>
      <c r="DR307" s="454"/>
      <c r="DS307" s="454"/>
      <c r="DT307" s="454"/>
      <c r="DU307" s="454"/>
      <c r="DV307" s="454"/>
      <c r="DW307" s="454"/>
      <c r="DX307" s="454"/>
      <c r="DY307" s="454"/>
      <c r="DZ307" s="454"/>
      <c r="EA307" s="454"/>
      <c r="EB307" s="454"/>
      <c r="EC307" s="454"/>
      <c r="ED307" s="454"/>
      <c r="EE307" s="454"/>
    </row>
    <row r="308" spans="1:135" s="477" customFormat="1" ht="13.75" customHeight="1" x14ac:dyDescent="0.35">
      <c r="A308" s="454"/>
      <c r="B308" s="454"/>
      <c r="C308" s="454"/>
      <c r="D308" s="578" t="s">
        <v>931</v>
      </c>
      <c r="E308" s="454"/>
      <c r="F308" s="454"/>
      <c r="G308" s="454"/>
      <c r="H308" s="454"/>
      <c r="I308" s="454"/>
      <c r="J308" s="454"/>
      <c r="K308" s="454"/>
      <c r="L308" s="454"/>
      <c r="M308" s="454"/>
      <c r="N308" s="346" t="s">
        <v>69</v>
      </c>
      <c r="O308" s="345" t="s">
        <v>578</v>
      </c>
      <c r="P308" s="564">
        <v>9.5524162002406499</v>
      </c>
      <c r="Q308" s="560">
        <v>9.5524162002406499</v>
      </c>
      <c r="R308" s="560">
        <v>9.5524162002406499</v>
      </c>
      <c r="S308" s="560">
        <v>9.5524162002406499</v>
      </c>
      <c r="T308" s="560">
        <v>1.6272683116322102</v>
      </c>
      <c r="U308" s="560">
        <v>1.6272683116322102</v>
      </c>
      <c r="V308" s="560">
        <v>1.6272683116322102</v>
      </c>
      <c r="W308" s="560">
        <v>66.738943266125546</v>
      </c>
      <c r="X308" s="560">
        <v>7.1497830441315946</v>
      </c>
      <c r="Y308" s="560">
        <v>7.1497830441315946</v>
      </c>
      <c r="Z308" s="560">
        <v>2.3896203336722972</v>
      </c>
      <c r="AA308" s="560">
        <v>9.6928916493196606</v>
      </c>
      <c r="AB308" s="561">
        <v>3.5234739171049956</v>
      </c>
      <c r="AC308" s="454"/>
      <c r="AD308" s="564">
        <v>15.260544817993269</v>
      </c>
      <c r="AE308" s="560">
        <v>15.260544817993269</v>
      </c>
      <c r="AF308" s="560">
        <v>15.260544817993269</v>
      </c>
      <c r="AG308" s="560">
        <v>15.260544817993269</v>
      </c>
      <c r="AH308" s="560">
        <v>31.613783887661409</v>
      </c>
      <c r="AI308" s="560">
        <v>31.613783887661409</v>
      </c>
      <c r="AJ308" s="560">
        <v>31.613783887661409</v>
      </c>
      <c r="AK308" s="560">
        <v>70.075890429431823</v>
      </c>
      <c r="AL308" s="560">
        <v>4.9644083409334208</v>
      </c>
      <c r="AM308" s="560">
        <v>4.9644083409334208</v>
      </c>
      <c r="AN308" s="560">
        <v>36.927126620339891</v>
      </c>
      <c r="AO308" s="560">
        <v>17.112854648621635</v>
      </c>
      <c r="AP308" s="561">
        <v>8.9804324473524844</v>
      </c>
      <c r="AQ308" s="454"/>
      <c r="AR308" s="572"/>
      <c r="AS308" s="559" t="s">
        <v>585</v>
      </c>
      <c r="AT308" s="563">
        <v>0.52700331517629218</v>
      </c>
      <c r="AU308" s="563">
        <v>0.52700331517629218</v>
      </c>
      <c r="AV308" s="563">
        <v>5.0390130466524401E-2</v>
      </c>
      <c r="AW308" s="567">
        <v>5.0390130466524401E-2</v>
      </c>
      <c r="AX308" s="454"/>
      <c r="AY308" s="559" t="s">
        <v>585</v>
      </c>
      <c r="AZ308" s="563">
        <v>57.925810035268839</v>
      </c>
      <c r="BA308" s="563">
        <v>57.925810035268839</v>
      </c>
      <c r="BB308" s="563">
        <v>24.951899333803688</v>
      </c>
      <c r="BC308" s="567">
        <v>24.951899333803688</v>
      </c>
      <c r="BD308" s="462"/>
      <c r="BE308" s="572"/>
      <c r="BF308" s="566">
        <v>0.11683959322674595</v>
      </c>
      <c r="BG308" s="463"/>
      <c r="BH308" s="566">
        <v>105.50615268375159</v>
      </c>
      <c r="BI308" s="461"/>
      <c r="BJ308" s="572"/>
      <c r="BK308" s="559" t="s">
        <v>585</v>
      </c>
      <c r="BL308" s="563" t="s">
        <v>585</v>
      </c>
      <c r="BM308" s="563" t="s">
        <v>585</v>
      </c>
      <c r="BN308" s="563" t="s">
        <v>585</v>
      </c>
      <c r="BO308" s="567" t="s">
        <v>585</v>
      </c>
      <c r="BP308" s="454"/>
      <c r="BQ308" s="559" t="s">
        <v>585</v>
      </c>
      <c r="BR308" s="563" t="s">
        <v>585</v>
      </c>
      <c r="BS308" s="563" t="s">
        <v>585</v>
      </c>
      <c r="BT308" s="563" t="s">
        <v>585</v>
      </c>
      <c r="BU308" s="567" t="s">
        <v>585</v>
      </c>
      <c r="BV308" s="454"/>
      <c r="BW308" s="572"/>
      <c r="BX308" s="559">
        <v>8.2732913851194523E-3</v>
      </c>
      <c r="BY308" s="563">
        <v>4.5675369978810609E-2</v>
      </c>
      <c r="BZ308" s="563">
        <v>1.1745013920452834E-2</v>
      </c>
      <c r="CA308" s="567">
        <v>1.4321799606535237E-3</v>
      </c>
      <c r="CB308" s="464"/>
      <c r="CC308" s="559">
        <v>1.4190243170058632</v>
      </c>
      <c r="CD308" s="563">
        <v>4.5956462156511204</v>
      </c>
      <c r="CE308" s="563">
        <v>1.4755494472770323</v>
      </c>
      <c r="CF308" s="567">
        <v>0.33566940838969073</v>
      </c>
      <c r="CG308" s="465"/>
      <c r="CH308" s="454"/>
      <c r="CI308" s="454"/>
      <c r="CJ308" s="454"/>
      <c r="CK308" s="465"/>
      <c r="CL308" s="465"/>
      <c r="CM308" s="465"/>
      <c r="CN308" s="465"/>
      <c r="CO308" s="465"/>
      <c r="CP308" s="465"/>
      <c r="CQ308" s="465"/>
      <c r="CR308" s="465"/>
      <c r="CS308" s="454"/>
      <c r="CT308" s="454"/>
      <c r="CU308" s="454"/>
      <c r="CV308" s="454"/>
      <c r="CW308" s="454"/>
      <c r="CX308" s="454"/>
      <c r="CY308" s="454"/>
      <c r="CZ308" s="454"/>
      <c r="DA308" s="454"/>
      <c r="DB308" s="454"/>
      <c r="DC308" s="454"/>
      <c r="DD308" s="454"/>
      <c r="DE308" s="454"/>
      <c r="DF308" s="454"/>
      <c r="DG308" s="454"/>
      <c r="DH308" s="454"/>
      <c r="DI308" s="454"/>
      <c r="DJ308" s="454"/>
      <c r="DK308" s="454"/>
      <c r="DL308" s="454"/>
      <c r="DM308" s="454"/>
      <c r="DN308" s="454"/>
      <c r="DO308" s="454"/>
      <c r="DP308" s="454"/>
      <c r="DQ308" s="454"/>
      <c r="DR308" s="454"/>
      <c r="DS308" s="454"/>
      <c r="DT308" s="454"/>
      <c r="DU308" s="454"/>
      <c r="DV308" s="454"/>
      <c r="DW308" s="454"/>
      <c r="DX308" s="454"/>
      <c r="DY308" s="454"/>
      <c r="DZ308" s="454"/>
      <c r="EA308" s="454"/>
      <c r="EB308" s="454"/>
      <c r="EC308" s="454"/>
      <c r="ED308" s="454"/>
      <c r="EE308" s="454"/>
    </row>
    <row r="309" spans="1:135" s="477" customFormat="1" ht="13.75" customHeight="1" x14ac:dyDescent="0.3">
      <c r="A309" s="454"/>
      <c r="B309" s="454"/>
      <c r="C309" s="454"/>
      <c r="D309" s="454" t="s">
        <v>585</v>
      </c>
      <c r="E309" s="454" t="s">
        <v>929</v>
      </c>
      <c r="F309" s="454"/>
      <c r="G309" s="454"/>
      <c r="H309" s="454"/>
      <c r="I309" s="454"/>
      <c r="J309" s="454"/>
      <c r="K309" s="454"/>
      <c r="L309" s="454"/>
      <c r="M309" s="454"/>
      <c r="N309" s="346" t="s">
        <v>71</v>
      </c>
      <c r="O309" s="348" t="s">
        <v>579</v>
      </c>
      <c r="P309" s="564">
        <v>6.1348626104142632</v>
      </c>
      <c r="Q309" s="560">
        <v>6.1348626104142632</v>
      </c>
      <c r="R309" s="560">
        <v>6.1348626104142632</v>
      </c>
      <c r="S309" s="560">
        <v>6.1348626104142632</v>
      </c>
      <c r="T309" s="560">
        <v>1.9440179702252007</v>
      </c>
      <c r="U309" s="560">
        <v>1.9440179702252007</v>
      </c>
      <c r="V309" s="560">
        <v>1.9440179702252007</v>
      </c>
      <c r="W309" s="560">
        <v>17.957342178730716</v>
      </c>
      <c r="X309" s="560">
        <v>13.194093133683657</v>
      </c>
      <c r="Y309" s="560">
        <v>13.194093133683657</v>
      </c>
      <c r="Z309" s="560">
        <v>2.7255601711545436</v>
      </c>
      <c r="AA309" s="560">
        <v>5.8319260889990714</v>
      </c>
      <c r="AB309" s="561">
        <v>5.1834459504161865</v>
      </c>
      <c r="AC309" s="454"/>
      <c r="AD309" s="564">
        <v>8.3433523419299114</v>
      </c>
      <c r="AE309" s="560">
        <v>8.3433523419299114</v>
      </c>
      <c r="AF309" s="560">
        <v>8.3433523419299114</v>
      </c>
      <c r="AG309" s="560">
        <v>8.3433523419299114</v>
      </c>
      <c r="AH309" s="560">
        <v>37.328753956997062</v>
      </c>
      <c r="AI309" s="560">
        <v>37.328753956997062</v>
      </c>
      <c r="AJ309" s="560">
        <v>37.328753956997062</v>
      </c>
      <c r="AK309" s="560">
        <v>18.855209287667254</v>
      </c>
      <c r="AL309" s="560">
        <v>11.911128361723966</v>
      </c>
      <c r="AM309" s="560">
        <v>11.911128361723966</v>
      </c>
      <c r="AN309" s="560">
        <v>33.097287119012023</v>
      </c>
      <c r="AO309" s="560">
        <v>8.8923135115954377</v>
      </c>
      <c r="AP309" s="561">
        <v>16.043225110458206</v>
      </c>
      <c r="AQ309" s="454"/>
      <c r="AR309" s="574"/>
      <c r="AS309" s="559">
        <v>4.331560003457921E-2</v>
      </c>
      <c r="AT309" s="563">
        <v>0.31975873750020034</v>
      </c>
      <c r="AU309" s="563">
        <v>0.31975873750020034</v>
      </c>
      <c r="AV309" s="563">
        <v>2.4294882494231472E-2</v>
      </c>
      <c r="AW309" s="567">
        <v>2.4294882494231472E-2</v>
      </c>
      <c r="AX309" s="454"/>
      <c r="AY309" s="559">
        <v>12.951364410339183</v>
      </c>
      <c r="AZ309" s="563">
        <v>26.312433962177032</v>
      </c>
      <c r="BA309" s="563">
        <v>26.312433962177032</v>
      </c>
      <c r="BB309" s="563">
        <v>11.334242940268821</v>
      </c>
      <c r="BC309" s="567">
        <v>11.334242940268821</v>
      </c>
      <c r="BD309" s="462"/>
      <c r="BE309" s="574"/>
      <c r="BF309" s="566">
        <v>6.2091299112428042E-2</v>
      </c>
      <c r="BG309" s="463"/>
      <c r="BH309" s="566">
        <v>103.75456081686724</v>
      </c>
      <c r="BI309" s="461"/>
      <c r="BJ309" s="574"/>
      <c r="BK309" s="559" t="s">
        <v>920</v>
      </c>
      <c r="BL309" s="563" t="s">
        <v>920</v>
      </c>
      <c r="BM309" s="563" t="s">
        <v>920</v>
      </c>
      <c r="BN309" s="563" t="s">
        <v>920</v>
      </c>
      <c r="BO309" s="567" t="s">
        <v>920</v>
      </c>
      <c r="BP309" s="465"/>
      <c r="BQ309" s="559" t="s">
        <v>920</v>
      </c>
      <c r="BR309" s="563" t="s">
        <v>920</v>
      </c>
      <c r="BS309" s="563" t="s">
        <v>920</v>
      </c>
      <c r="BT309" s="563" t="s">
        <v>920</v>
      </c>
      <c r="BU309" s="567" t="s">
        <v>920</v>
      </c>
      <c r="BV309" s="465"/>
      <c r="BW309" s="574"/>
      <c r="BX309" s="559">
        <v>8.2732913851194523E-3</v>
      </c>
      <c r="BY309" s="563">
        <v>4.5675369978810609E-2</v>
      </c>
      <c r="BZ309" s="563">
        <v>1.1745013920452834E-2</v>
      </c>
      <c r="CA309" s="567">
        <v>1.4321799606535237E-3</v>
      </c>
      <c r="CB309" s="464"/>
      <c r="CC309" s="559">
        <v>1.4190243170058632</v>
      </c>
      <c r="CD309" s="563">
        <v>4.5956462156511204</v>
      </c>
      <c r="CE309" s="563">
        <v>1.4755494472770323</v>
      </c>
      <c r="CF309" s="567">
        <v>0.33566940838969073</v>
      </c>
      <c r="CG309" s="465"/>
      <c r="CH309" s="454"/>
      <c r="CI309" s="454"/>
      <c r="CJ309" s="454"/>
      <c r="CK309" s="465"/>
      <c r="CL309" s="465"/>
      <c r="CM309" s="465"/>
      <c r="CN309" s="465"/>
      <c r="CO309" s="465"/>
      <c r="CP309" s="465"/>
      <c r="CQ309" s="465"/>
      <c r="CR309" s="465"/>
      <c r="CS309" s="454"/>
      <c r="CT309" s="454"/>
      <c r="CU309" s="454"/>
      <c r="CV309" s="454"/>
      <c r="CW309" s="454"/>
      <c r="CX309" s="454"/>
      <c r="CY309" s="454"/>
      <c r="CZ309" s="454"/>
      <c r="DA309" s="454"/>
      <c r="DB309" s="454"/>
      <c r="DC309" s="454"/>
      <c r="DD309" s="454"/>
      <c r="DE309" s="454"/>
      <c r="DF309" s="454"/>
      <c r="DG309" s="454"/>
      <c r="DH309" s="454"/>
      <c r="DI309" s="454"/>
      <c r="DJ309" s="454"/>
      <c r="DK309" s="454"/>
      <c r="DL309" s="454"/>
      <c r="DM309" s="454"/>
      <c r="DN309" s="454"/>
      <c r="DO309" s="454"/>
      <c r="DP309" s="454"/>
      <c r="DQ309" s="454"/>
      <c r="DR309" s="454"/>
      <c r="DS309" s="454"/>
      <c r="DT309" s="454"/>
      <c r="DU309" s="454"/>
      <c r="DV309" s="454"/>
      <c r="DW309" s="454"/>
      <c r="DX309" s="454"/>
      <c r="DY309" s="454"/>
      <c r="DZ309" s="454"/>
      <c r="EA309" s="454"/>
      <c r="EB309" s="454"/>
      <c r="EC309" s="454"/>
      <c r="ED309" s="454"/>
      <c r="EE309" s="454"/>
    </row>
    <row r="310" spans="1:135" s="477" customFormat="1" ht="13.4" customHeight="1" x14ac:dyDescent="0.3">
      <c r="A310" s="454"/>
      <c r="B310" s="454"/>
      <c r="C310" s="454"/>
      <c r="D310" s="454" t="s">
        <v>585</v>
      </c>
      <c r="E310" s="454" t="s">
        <v>937</v>
      </c>
      <c r="F310" s="454"/>
      <c r="G310" s="454"/>
      <c r="H310" s="454"/>
      <c r="I310" s="454"/>
      <c r="J310" s="454"/>
      <c r="K310" s="454"/>
      <c r="L310" s="454"/>
      <c r="M310" s="454"/>
      <c r="N310" s="346" t="s">
        <v>73</v>
      </c>
      <c r="O310" s="348" t="s">
        <v>582</v>
      </c>
      <c r="P310" s="564">
        <v>2.9045839956047783</v>
      </c>
      <c r="Q310" s="560">
        <v>2.9045839956047783</v>
      </c>
      <c r="R310" s="560">
        <v>2.9045839956047783</v>
      </c>
      <c r="S310" s="560">
        <v>2.9045839956047783</v>
      </c>
      <c r="T310" s="560">
        <v>0.53571655187766443</v>
      </c>
      <c r="U310" s="560">
        <v>0.53571655187766443</v>
      </c>
      <c r="V310" s="560">
        <v>0.53571655187766443</v>
      </c>
      <c r="W310" s="560">
        <v>35.503828376799753</v>
      </c>
      <c r="X310" s="560">
        <v>3.2394460197048919E-2</v>
      </c>
      <c r="Y310" s="560">
        <v>3.2394460197048919E-2</v>
      </c>
      <c r="Z310" s="560">
        <v>0.92001846685647393</v>
      </c>
      <c r="AA310" s="560">
        <v>2.6205664939487385</v>
      </c>
      <c r="AB310" s="561">
        <v>0.86973643622980001</v>
      </c>
      <c r="AC310" s="454"/>
      <c r="AD310" s="564">
        <v>4.640243192234025</v>
      </c>
      <c r="AE310" s="560">
        <v>4.640243192234025</v>
      </c>
      <c r="AF310" s="560">
        <v>4.640243192234025</v>
      </c>
      <c r="AG310" s="560">
        <v>4.640243192234025</v>
      </c>
      <c r="AH310" s="560">
        <v>10.267215082230567</v>
      </c>
      <c r="AI310" s="560">
        <v>10.267215082230567</v>
      </c>
      <c r="AJ310" s="560">
        <v>10.267215082230567</v>
      </c>
      <c r="AK310" s="560">
        <v>37.279019795639748</v>
      </c>
      <c r="AL310" s="560">
        <v>3.3572544285271934E-2</v>
      </c>
      <c r="AM310" s="560">
        <v>3.3572544285271934E-2</v>
      </c>
      <c r="AN310" s="560">
        <v>13.412871143066216</v>
      </c>
      <c r="AO310" s="560">
        <v>4.9978522586041523</v>
      </c>
      <c r="AP310" s="561">
        <v>7.2862577736770353</v>
      </c>
      <c r="AQ310" s="454"/>
      <c r="AR310" s="574"/>
      <c r="AS310" s="559" t="s">
        <v>585</v>
      </c>
      <c r="AT310" s="563">
        <v>1.8150305664026494</v>
      </c>
      <c r="AU310" s="563">
        <v>1.8150305664026494</v>
      </c>
      <c r="AV310" s="563">
        <v>0.1069468214286068</v>
      </c>
      <c r="AW310" s="567">
        <v>0.1069468214286068</v>
      </c>
      <c r="AX310" s="454"/>
      <c r="AY310" s="559" t="s">
        <v>585</v>
      </c>
      <c r="AZ310" s="563">
        <v>110.4434795063581</v>
      </c>
      <c r="BA310" s="563">
        <v>110.4434795063581</v>
      </c>
      <c r="BB310" s="563">
        <v>47.574208820554617</v>
      </c>
      <c r="BC310" s="567">
        <v>47.574208820554617</v>
      </c>
      <c r="BD310" s="462"/>
      <c r="BE310" s="574"/>
      <c r="BF310" s="566">
        <v>2.9956291556817016E-2</v>
      </c>
      <c r="BG310" s="463"/>
      <c r="BH310" s="566">
        <v>49.607618818088987</v>
      </c>
      <c r="BI310" s="461"/>
      <c r="BJ310" s="574"/>
      <c r="BK310" s="559" t="s">
        <v>920</v>
      </c>
      <c r="BL310" s="563" t="s">
        <v>920</v>
      </c>
      <c r="BM310" s="563" t="s">
        <v>920</v>
      </c>
      <c r="BN310" s="563" t="s">
        <v>920</v>
      </c>
      <c r="BO310" s="567" t="s">
        <v>920</v>
      </c>
      <c r="BP310" s="465"/>
      <c r="BQ310" s="559" t="s">
        <v>920</v>
      </c>
      <c r="BR310" s="563" t="s">
        <v>920</v>
      </c>
      <c r="BS310" s="563" t="s">
        <v>920</v>
      </c>
      <c r="BT310" s="563" t="s">
        <v>920</v>
      </c>
      <c r="BU310" s="567" t="s">
        <v>920</v>
      </c>
      <c r="BV310" s="465"/>
      <c r="BW310" s="574"/>
      <c r="BX310" s="559">
        <v>8.2732913851194523E-3</v>
      </c>
      <c r="BY310" s="563">
        <v>4.5675369978810609E-2</v>
      </c>
      <c r="BZ310" s="563">
        <v>1.1745013920452834E-2</v>
      </c>
      <c r="CA310" s="567">
        <v>1.4321799606535237E-3</v>
      </c>
      <c r="CB310" s="464"/>
      <c r="CC310" s="559">
        <v>1.4190243170058632</v>
      </c>
      <c r="CD310" s="563">
        <v>4.5956462156511204</v>
      </c>
      <c r="CE310" s="563">
        <v>1.4755494472770323</v>
      </c>
      <c r="CF310" s="567">
        <v>0.33566940838969073</v>
      </c>
      <c r="CG310" s="465"/>
      <c r="CH310" s="465"/>
      <c r="CI310" s="465"/>
      <c r="CJ310" s="465"/>
      <c r="CK310" s="465"/>
      <c r="CL310" s="465"/>
      <c r="CM310" s="465"/>
      <c r="CN310" s="465"/>
      <c r="CO310" s="465"/>
      <c r="CP310" s="465"/>
      <c r="CQ310" s="465"/>
      <c r="CR310" s="465"/>
      <c r="CS310" s="454"/>
      <c r="CT310" s="454"/>
      <c r="CU310" s="454"/>
      <c r="CV310" s="454"/>
      <c r="CW310" s="454"/>
      <c r="CX310" s="454"/>
      <c r="CY310" s="454"/>
      <c r="CZ310" s="454"/>
      <c r="DA310" s="454"/>
      <c r="DB310" s="454"/>
      <c r="DC310" s="454"/>
      <c r="DD310" s="454"/>
      <c r="DE310" s="454"/>
      <c r="DF310" s="454"/>
      <c r="DG310" s="454"/>
      <c r="DH310" s="454"/>
      <c r="DI310" s="454"/>
      <c r="DJ310" s="454"/>
      <c r="DK310" s="454"/>
      <c r="DL310" s="454"/>
      <c r="DM310" s="454"/>
      <c r="DN310" s="454"/>
      <c r="DO310" s="454"/>
      <c r="DP310" s="454"/>
      <c r="DQ310" s="454"/>
      <c r="DR310" s="454"/>
      <c r="DS310" s="454"/>
      <c r="DT310" s="454"/>
      <c r="DU310" s="454"/>
      <c r="DV310" s="454"/>
      <c r="DW310" s="454"/>
      <c r="DX310" s="454"/>
      <c r="DY310" s="454"/>
      <c r="DZ310" s="454"/>
      <c r="EA310" s="454"/>
      <c r="EB310" s="454"/>
      <c r="EC310" s="454"/>
      <c r="ED310" s="454"/>
      <c r="EE310" s="454"/>
    </row>
    <row r="311" spans="1:135" s="477" customFormat="1" ht="13.75" customHeight="1" x14ac:dyDescent="0.3">
      <c r="A311" s="454"/>
      <c r="B311" s="454"/>
      <c r="C311" s="454"/>
      <c r="D311" s="454" t="s">
        <v>585</v>
      </c>
      <c r="E311" s="454" t="s">
        <v>936</v>
      </c>
      <c r="G311" s="454"/>
      <c r="H311" s="454"/>
      <c r="I311" s="454"/>
      <c r="J311" s="454"/>
      <c r="K311" s="454"/>
      <c r="L311" s="454"/>
      <c r="M311" s="454"/>
      <c r="N311" s="346" t="s">
        <v>75</v>
      </c>
      <c r="O311" s="348" t="s">
        <v>583</v>
      </c>
      <c r="P311" s="564">
        <v>7.5666973804975868</v>
      </c>
      <c r="Q311" s="560">
        <v>7.5666973804975868</v>
      </c>
      <c r="R311" s="560">
        <v>7.5666973804975868</v>
      </c>
      <c r="S311" s="560">
        <v>7.5666973804975868</v>
      </c>
      <c r="T311" s="560">
        <v>1.4404521563182524</v>
      </c>
      <c r="U311" s="560">
        <v>1.4404521563182524</v>
      </c>
      <c r="V311" s="560">
        <v>1.4404521563182524</v>
      </c>
      <c r="W311" s="560">
        <v>14.594945833582676</v>
      </c>
      <c r="X311" s="560">
        <v>2.8864781296571249</v>
      </c>
      <c r="Y311" s="560">
        <v>2.8864781296571249</v>
      </c>
      <c r="Z311" s="560">
        <v>1.4633605403037628</v>
      </c>
      <c r="AA311" s="560">
        <v>7.1844063333697523</v>
      </c>
      <c r="AB311" s="561">
        <v>1.9059665290264951</v>
      </c>
      <c r="AC311" s="454"/>
      <c r="AD311" s="564">
        <v>10.594580581616595</v>
      </c>
      <c r="AE311" s="560">
        <v>10.594580581616595</v>
      </c>
      <c r="AF311" s="560">
        <v>10.594580581616595</v>
      </c>
      <c r="AG311" s="560">
        <v>10.594580581616595</v>
      </c>
      <c r="AH311" s="560">
        <v>27.943982687031021</v>
      </c>
      <c r="AI311" s="560">
        <v>27.943982687031021</v>
      </c>
      <c r="AJ311" s="560">
        <v>27.943982687031021</v>
      </c>
      <c r="AK311" s="560">
        <v>15.32469312526181</v>
      </c>
      <c r="AL311" s="560">
        <v>3.4473913774275666</v>
      </c>
      <c r="AM311" s="560">
        <v>3.4473913774275666</v>
      </c>
      <c r="AN311" s="560">
        <v>17.131243867309522</v>
      </c>
      <c r="AO311" s="560">
        <v>11.023763179556781</v>
      </c>
      <c r="AP311" s="561">
        <v>5.9699191481703631</v>
      </c>
      <c r="AQ311" s="454"/>
      <c r="AR311" s="574"/>
      <c r="AS311" s="559" t="s">
        <v>585</v>
      </c>
      <c r="AT311" s="563">
        <v>2.2437198460027572</v>
      </c>
      <c r="AU311" s="563">
        <v>2.2437198460027572</v>
      </c>
      <c r="AV311" s="563">
        <v>0.13522700396177106</v>
      </c>
      <c r="AW311" s="567">
        <v>0.13522700396177106</v>
      </c>
      <c r="AX311" s="454"/>
      <c r="AY311" s="559" t="s">
        <v>585</v>
      </c>
      <c r="AZ311" s="563">
        <v>141.86255291867195</v>
      </c>
      <c r="BA311" s="563">
        <v>141.86255291867195</v>
      </c>
      <c r="BB311" s="563">
        <v>61.108168146597968</v>
      </c>
      <c r="BC311" s="567">
        <v>61.108168146597968</v>
      </c>
      <c r="BD311" s="462"/>
      <c r="BE311" s="574"/>
      <c r="BF311" s="566">
        <v>8.2401665349211853E-2</v>
      </c>
      <c r="BG311" s="463"/>
      <c r="BH311" s="566">
        <v>70.12381721217929</v>
      </c>
      <c r="BI311" s="461"/>
      <c r="BJ311" s="574"/>
      <c r="BK311" s="559" t="s">
        <v>920</v>
      </c>
      <c r="BL311" s="563" t="s">
        <v>920</v>
      </c>
      <c r="BM311" s="563" t="s">
        <v>920</v>
      </c>
      <c r="BN311" s="563" t="s">
        <v>920</v>
      </c>
      <c r="BO311" s="567" t="s">
        <v>920</v>
      </c>
      <c r="BP311" s="465"/>
      <c r="BQ311" s="559" t="s">
        <v>920</v>
      </c>
      <c r="BR311" s="563" t="s">
        <v>920</v>
      </c>
      <c r="BS311" s="563" t="s">
        <v>920</v>
      </c>
      <c r="BT311" s="563" t="s">
        <v>920</v>
      </c>
      <c r="BU311" s="567" t="s">
        <v>920</v>
      </c>
      <c r="BV311" s="465"/>
      <c r="BW311" s="574"/>
      <c r="BX311" s="559">
        <v>8.2732913851194523E-3</v>
      </c>
      <c r="BY311" s="563">
        <v>4.5675369978810609E-2</v>
      </c>
      <c r="BZ311" s="563">
        <v>1.1745013920452834E-2</v>
      </c>
      <c r="CA311" s="567">
        <v>1.4321799606535237E-3</v>
      </c>
      <c r="CB311" s="464"/>
      <c r="CC311" s="559">
        <v>1.4190243170058632</v>
      </c>
      <c r="CD311" s="563">
        <v>4.5956462156511204</v>
      </c>
      <c r="CE311" s="563">
        <v>1.4755494472770323</v>
      </c>
      <c r="CF311" s="567">
        <v>0.33566940838969073</v>
      </c>
      <c r="CG311" s="465"/>
      <c r="CH311" s="465"/>
      <c r="CI311" s="465"/>
      <c r="CJ311" s="465"/>
      <c r="CK311" s="465"/>
      <c r="CL311" s="465"/>
      <c r="CM311" s="465"/>
      <c r="CN311" s="465"/>
      <c r="CO311" s="465"/>
      <c r="CP311" s="465"/>
      <c r="CQ311" s="465"/>
      <c r="CR311" s="465"/>
      <c r="CS311" s="454"/>
      <c r="CT311" s="454"/>
      <c r="CU311" s="454"/>
      <c r="CV311" s="454"/>
      <c r="CW311" s="454"/>
      <c r="CX311" s="454"/>
      <c r="CY311" s="454"/>
      <c r="CZ311" s="454"/>
      <c r="DA311" s="454"/>
      <c r="DB311" s="454"/>
      <c r="DC311" s="454"/>
      <c r="DD311" s="454"/>
      <c r="DE311" s="454"/>
      <c r="DF311" s="454"/>
      <c r="DG311" s="454"/>
      <c r="DH311" s="454"/>
      <c r="DI311" s="454"/>
      <c r="DJ311" s="454"/>
      <c r="DK311" s="454"/>
      <c r="DL311" s="454"/>
      <c r="DM311" s="454"/>
      <c r="DN311" s="454"/>
      <c r="DO311" s="454"/>
      <c r="DP311" s="454"/>
      <c r="DQ311" s="454"/>
      <c r="DR311" s="454"/>
      <c r="DS311" s="454"/>
      <c r="DT311" s="454"/>
      <c r="DU311" s="454"/>
      <c r="DV311" s="454"/>
      <c r="DW311" s="454"/>
      <c r="DX311" s="454"/>
      <c r="DY311" s="454"/>
      <c r="DZ311" s="454"/>
      <c r="EA311" s="454"/>
      <c r="EB311" s="454"/>
      <c r="EC311" s="454"/>
      <c r="ED311" s="454"/>
      <c r="EE311" s="454"/>
    </row>
    <row r="312" spans="1:135" s="477" customFormat="1" ht="13.75" customHeight="1" x14ac:dyDescent="0.3">
      <c r="A312" s="454"/>
      <c r="B312" s="454"/>
      <c r="C312" s="454"/>
      <c r="D312" s="454" t="s">
        <v>585</v>
      </c>
      <c r="E312" s="454" t="s">
        <v>930</v>
      </c>
      <c r="F312" s="454"/>
      <c r="G312" s="454"/>
      <c r="H312" s="454"/>
      <c r="I312" s="454"/>
      <c r="J312" s="454"/>
      <c r="K312" s="454"/>
      <c r="L312" s="454"/>
      <c r="M312" s="454"/>
      <c r="N312" s="346" t="s">
        <v>77</v>
      </c>
      <c r="O312" s="348" t="s">
        <v>584</v>
      </c>
      <c r="P312" s="564">
        <v>3.0720329810983356</v>
      </c>
      <c r="Q312" s="560">
        <v>3.0720329810983356</v>
      </c>
      <c r="R312" s="560">
        <v>3.0720329810983356</v>
      </c>
      <c r="S312" s="560">
        <v>3.0720329810983356</v>
      </c>
      <c r="T312" s="560">
        <v>0.4384077800593168</v>
      </c>
      <c r="U312" s="560">
        <v>0.4384077800593168</v>
      </c>
      <c r="V312" s="560">
        <v>0.4384077800593168</v>
      </c>
      <c r="W312" s="560">
        <v>8.3493221555013726</v>
      </c>
      <c r="X312" s="560">
        <v>5.9939744698514081</v>
      </c>
      <c r="Y312" s="560">
        <v>5.9939744698514081</v>
      </c>
      <c r="Z312" s="560">
        <v>1.4826154155376527</v>
      </c>
      <c r="AA312" s="560">
        <v>2.7855781651090719</v>
      </c>
      <c r="AB312" s="561">
        <v>3.6326814362724185</v>
      </c>
      <c r="AC312" s="454"/>
      <c r="AD312" s="564">
        <v>4.907752761989534</v>
      </c>
      <c r="AE312" s="560">
        <v>4.907752761989534</v>
      </c>
      <c r="AF312" s="560">
        <v>4.907752761989534</v>
      </c>
      <c r="AG312" s="560">
        <v>4.907752761989534</v>
      </c>
      <c r="AH312" s="560">
        <v>8.3829795475404438</v>
      </c>
      <c r="AI312" s="560">
        <v>8.3829795475404438</v>
      </c>
      <c r="AJ312" s="560">
        <v>8.3829795475404438</v>
      </c>
      <c r="AK312" s="560">
        <v>8.7667882632764407</v>
      </c>
      <c r="AL312" s="560">
        <v>2.513824004820179</v>
      </c>
      <c r="AM312" s="560">
        <v>2.513824004820179</v>
      </c>
      <c r="AN312" s="560">
        <v>13.019435524424468</v>
      </c>
      <c r="AO312" s="560">
        <v>5.2152003593706269</v>
      </c>
      <c r="AP312" s="561">
        <v>3.0373929103103805</v>
      </c>
      <c r="AQ312" s="454"/>
      <c r="AR312" s="572"/>
      <c r="AS312" s="559" t="s">
        <v>585</v>
      </c>
      <c r="AT312" s="563" t="s">
        <v>585</v>
      </c>
      <c r="AU312" s="563" t="s">
        <v>585</v>
      </c>
      <c r="AV312" s="563" t="s">
        <v>585</v>
      </c>
      <c r="AW312" s="567" t="s">
        <v>585</v>
      </c>
      <c r="AX312" s="454"/>
      <c r="AY312" s="559" t="s">
        <v>585</v>
      </c>
      <c r="AZ312" s="563" t="s">
        <v>585</v>
      </c>
      <c r="BA312" s="563" t="s">
        <v>585</v>
      </c>
      <c r="BB312" s="563" t="s">
        <v>585</v>
      </c>
      <c r="BC312" s="567" t="s">
        <v>585</v>
      </c>
      <c r="BD312" s="462"/>
      <c r="BE312" s="572"/>
      <c r="BF312" s="566" t="s">
        <v>585</v>
      </c>
      <c r="BG312" s="463"/>
      <c r="BH312" s="566" t="s">
        <v>585</v>
      </c>
      <c r="BI312" s="466"/>
      <c r="BJ312" s="572"/>
      <c r="BK312" s="559" t="s">
        <v>920</v>
      </c>
      <c r="BL312" s="563" t="s">
        <v>920</v>
      </c>
      <c r="BM312" s="563" t="s">
        <v>920</v>
      </c>
      <c r="BN312" s="563" t="s">
        <v>920</v>
      </c>
      <c r="BO312" s="567" t="s">
        <v>920</v>
      </c>
      <c r="BP312" s="454"/>
      <c r="BQ312" s="559" t="s">
        <v>920</v>
      </c>
      <c r="BR312" s="563" t="s">
        <v>920</v>
      </c>
      <c r="BS312" s="563" t="s">
        <v>920</v>
      </c>
      <c r="BT312" s="563" t="s">
        <v>920</v>
      </c>
      <c r="BU312" s="567" t="s">
        <v>920</v>
      </c>
      <c r="BV312" s="454"/>
      <c r="BW312" s="572"/>
      <c r="BX312" s="559">
        <v>8.2732913851194523E-3</v>
      </c>
      <c r="BY312" s="563">
        <v>4.5675369978810609E-2</v>
      </c>
      <c r="BZ312" s="563">
        <v>1.1745013920452834E-2</v>
      </c>
      <c r="CA312" s="567">
        <v>1.4321799606535237E-3</v>
      </c>
      <c r="CB312" s="464"/>
      <c r="CC312" s="559">
        <v>1.4190243170058632</v>
      </c>
      <c r="CD312" s="563">
        <v>4.5956462156511204</v>
      </c>
      <c r="CE312" s="563">
        <v>1.4755494472770323</v>
      </c>
      <c r="CF312" s="567">
        <v>0.33566940838969073</v>
      </c>
      <c r="CG312" s="465"/>
      <c r="CH312" s="465"/>
      <c r="CI312" s="465"/>
      <c r="CJ312" s="465"/>
      <c r="CK312" s="465"/>
      <c r="CL312" s="465"/>
      <c r="CM312" s="465"/>
      <c r="CN312" s="465"/>
      <c r="CO312" s="465"/>
      <c r="CP312" s="465"/>
      <c r="CQ312" s="465"/>
      <c r="CR312" s="465"/>
      <c r="CS312" s="454"/>
      <c r="CT312" s="454"/>
      <c r="CU312" s="454"/>
      <c r="CV312" s="454"/>
      <c r="CW312" s="454"/>
      <c r="CX312" s="454"/>
      <c r="CY312" s="454"/>
      <c r="CZ312" s="454"/>
      <c r="DA312" s="454"/>
      <c r="DB312" s="454"/>
      <c r="DC312" s="454"/>
      <c r="DD312" s="454"/>
      <c r="DE312" s="454"/>
      <c r="DF312" s="454"/>
      <c r="DG312" s="454"/>
      <c r="DH312" s="454"/>
      <c r="DI312" s="454"/>
      <c r="DJ312" s="454"/>
      <c r="DK312" s="454"/>
      <c r="DL312" s="454"/>
      <c r="DM312" s="454"/>
      <c r="DN312" s="454"/>
      <c r="DO312" s="454"/>
      <c r="DP312" s="454"/>
      <c r="DQ312" s="454"/>
      <c r="DR312" s="454"/>
      <c r="DS312" s="454"/>
      <c r="DT312" s="454"/>
      <c r="DU312" s="454"/>
      <c r="DV312" s="454"/>
      <c r="DW312" s="454"/>
      <c r="DX312" s="454"/>
      <c r="DY312" s="454"/>
      <c r="DZ312" s="454"/>
      <c r="EA312" s="454"/>
      <c r="EB312" s="454"/>
      <c r="EC312" s="454"/>
      <c r="ED312" s="454"/>
      <c r="EE312" s="454"/>
    </row>
    <row r="313" spans="1:135" s="477" customFormat="1" ht="13.75" customHeight="1" x14ac:dyDescent="0.3">
      <c r="A313" s="454"/>
      <c r="B313" s="454"/>
      <c r="C313" s="454"/>
      <c r="D313" s="454" t="s">
        <v>585</v>
      </c>
      <c r="E313" s="454" t="s">
        <v>942</v>
      </c>
      <c r="F313" s="454"/>
      <c r="G313" s="454"/>
      <c r="H313" s="454"/>
      <c r="I313" s="454"/>
      <c r="J313" s="454"/>
      <c r="K313" s="454"/>
      <c r="L313" s="454"/>
      <c r="M313" s="454"/>
      <c r="N313" s="346" t="s">
        <v>376</v>
      </c>
      <c r="O313" s="348" t="s">
        <v>586</v>
      </c>
      <c r="P313" s="564">
        <v>5.1939834472866968</v>
      </c>
      <c r="Q313" s="560">
        <v>5.1939834472866968</v>
      </c>
      <c r="R313" s="560">
        <v>5.1939834472866968</v>
      </c>
      <c r="S313" s="560">
        <v>5.1939834472866968</v>
      </c>
      <c r="T313" s="560">
        <v>1.0760466799084705</v>
      </c>
      <c r="U313" s="560">
        <v>1.0760466799084705</v>
      </c>
      <c r="V313" s="560">
        <v>1.0760466799084705</v>
      </c>
      <c r="W313" s="560">
        <v>8.6687277141819177</v>
      </c>
      <c r="X313" s="560">
        <v>4.3984154351637068</v>
      </c>
      <c r="Y313" s="560">
        <v>4.3984154351637068</v>
      </c>
      <c r="Z313" s="560">
        <v>1.4261714889060508</v>
      </c>
      <c r="AA313" s="560">
        <v>4.5814437999775066</v>
      </c>
      <c r="AB313" s="561">
        <v>1.7409777668758881</v>
      </c>
      <c r="AC313" s="454"/>
      <c r="AD313" s="564">
        <v>8.2976930150129942</v>
      </c>
      <c r="AE313" s="560">
        <v>8.2976930150129942</v>
      </c>
      <c r="AF313" s="560">
        <v>8.2976930150129942</v>
      </c>
      <c r="AG313" s="560">
        <v>8.2976930150129942</v>
      </c>
      <c r="AH313" s="560">
        <v>20.845125190689046</v>
      </c>
      <c r="AI313" s="560">
        <v>20.845125190689046</v>
      </c>
      <c r="AJ313" s="560">
        <v>20.845125190689046</v>
      </c>
      <c r="AK313" s="560">
        <v>9.1021640998910147</v>
      </c>
      <c r="AL313" s="560">
        <v>3.1679794243967114</v>
      </c>
      <c r="AM313" s="560">
        <v>3.1679794243967114</v>
      </c>
      <c r="AN313" s="560">
        <v>13.566683930036245</v>
      </c>
      <c r="AO313" s="560">
        <v>8.5741469606902818</v>
      </c>
      <c r="AP313" s="561">
        <v>7.2227284451770197</v>
      </c>
      <c r="AQ313" s="454"/>
      <c r="AR313" s="572"/>
      <c r="AS313" s="559" t="s">
        <v>585</v>
      </c>
      <c r="AT313" s="563">
        <v>0.48591074319499489</v>
      </c>
      <c r="AU313" s="563">
        <v>0.48591074319499489</v>
      </c>
      <c r="AV313" s="563">
        <v>2.6093286016767522E-2</v>
      </c>
      <c r="AW313" s="567">
        <v>2.6093286016767522E-2</v>
      </c>
      <c r="AX313" s="454"/>
      <c r="AY313" s="559" t="s">
        <v>585</v>
      </c>
      <c r="AZ313" s="563">
        <v>31.060151432702114</v>
      </c>
      <c r="BA313" s="563">
        <v>31.060151432702114</v>
      </c>
      <c r="BB313" s="563">
        <v>13.379351473369255</v>
      </c>
      <c r="BC313" s="567">
        <v>13.379351473369255</v>
      </c>
      <c r="BD313" s="462"/>
      <c r="BE313" s="572"/>
      <c r="BF313" s="566">
        <v>0.12109784851752434</v>
      </c>
      <c r="BG313" s="463"/>
      <c r="BH313" s="566">
        <v>89.854603600003045</v>
      </c>
      <c r="BI313" s="461"/>
      <c r="BJ313" s="572"/>
      <c r="BK313" s="559" t="s">
        <v>585</v>
      </c>
      <c r="BL313" s="563" t="s">
        <v>585</v>
      </c>
      <c r="BM313" s="563" t="s">
        <v>585</v>
      </c>
      <c r="BN313" s="563" t="s">
        <v>585</v>
      </c>
      <c r="BO313" s="567" t="s">
        <v>585</v>
      </c>
      <c r="BP313" s="454"/>
      <c r="BQ313" s="559" t="s">
        <v>585</v>
      </c>
      <c r="BR313" s="563" t="s">
        <v>585</v>
      </c>
      <c r="BS313" s="563" t="s">
        <v>585</v>
      </c>
      <c r="BT313" s="563" t="s">
        <v>585</v>
      </c>
      <c r="BU313" s="567" t="s">
        <v>585</v>
      </c>
      <c r="BV313" s="454"/>
      <c r="BW313" s="572"/>
      <c r="BX313" s="559">
        <v>8.2732913851194523E-3</v>
      </c>
      <c r="BY313" s="563">
        <v>4.5675369978810609E-2</v>
      </c>
      <c r="BZ313" s="563">
        <v>1.1745013920452834E-2</v>
      </c>
      <c r="CA313" s="567">
        <v>1.4321799606535237E-3</v>
      </c>
      <c r="CB313" s="464"/>
      <c r="CC313" s="559">
        <v>1.4190243170058632</v>
      </c>
      <c r="CD313" s="563">
        <v>4.5956462156511204</v>
      </c>
      <c r="CE313" s="563">
        <v>1.4755494472770323</v>
      </c>
      <c r="CF313" s="567">
        <v>0.33566940838969073</v>
      </c>
      <c r="CG313" s="465"/>
      <c r="CH313" s="465"/>
      <c r="CI313" s="465"/>
      <c r="CJ313" s="465"/>
      <c r="CK313" s="465"/>
      <c r="CL313" s="465"/>
      <c r="CM313" s="465"/>
      <c r="CN313" s="465"/>
      <c r="CO313" s="465"/>
      <c r="CP313" s="465"/>
      <c r="CQ313" s="465"/>
      <c r="CR313" s="465"/>
      <c r="CS313" s="454"/>
      <c r="CT313" s="454"/>
      <c r="CU313" s="454"/>
      <c r="CV313" s="454"/>
      <c r="CW313" s="454"/>
      <c r="CX313" s="454"/>
      <c r="CY313" s="454"/>
      <c r="CZ313" s="454"/>
      <c r="DA313" s="454"/>
      <c r="DB313" s="454"/>
      <c r="DC313" s="454"/>
      <c r="DD313" s="454"/>
      <c r="DE313" s="454"/>
      <c r="DF313" s="454"/>
      <c r="DG313" s="454"/>
      <c r="DH313" s="454"/>
      <c r="DI313" s="454"/>
      <c r="DJ313" s="454"/>
      <c r="DK313" s="454"/>
      <c r="DL313" s="454"/>
      <c r="DM313" s="454"/>
      <c r="DN313" s="454"/>
      <c r="DO313" s="454"/>
      <c r="DP313" s="454"/>
      <c r="DQ313" s="454"/>
      <c r="DR313" s="454"/>
      <c r="DS313" s="454"/>
      <c r="DT313" s="454"/>
      <c r="DU313" s="454"/>
      <c r="DV313" s="454"/>
      <c r="DW313" s="454"/>
      <c r="DX313" s="454"/>
      <c r="DY313" s="454"/>
      <c r="DZ313" s="454"/>
      <c r="EA313" s="454"/>
      <c r="EB313" s="454"/>
      <c r="EC313" s="454"/>
      <c r="ED313" s="454"/>
      <c r="EE313" s="454"/>
    </row>
    <row r="314" spans="1:135" s="477" customFormat="1" ht="13" x14ac:dyDescent="0.3">
      <c r="A314" s="454"/>
      <c r="B314" s="454"/>
      <c r="C314" s="454"/>
      <c r="D314" s="454"/>
      <c r="E314" s="454"/>
      <c r="F314" s="454"/>
      <c r="G314" s="454"/>
      <c r="H314" s="454"/>
      <c r="I314" s="454"/>
      <c r="J314" s="454"/>
      <c r="K314" s="454"/>
      <c r="L314" s="454"/>
      <c r="M314" s="454"/>
      <c r="N314" s="346" t="s">
        <v>80</v>
      </c>
      <c r="O314" s="348" t="s">
        <v>587</v>
      </c>
      <c r="P314" s="564">
        <v>2.6819427680318983</v>
      </c>
      <c r="Q314" s="560">
        <v>2.6819427680318983</v>
      </c>
      <c r="R314" s="560">
        <v>2.6819427680318983</v>
      </c>
      <c r="S314" s="560">
        <v>2.6819427680318983</v>
      </c>
      <c r="T314" s="560">
        <v>0.65840727554073364</v>
      </c>
      <c r="U314" s="560">
        <v>0.65840727554073364</v>
      </c>
      <c r="V314" s="560">
        <v>0.65840727554073364</v>
      </c>
      <c r="W314" s="560">
        <v>11.82699288878857</v>
      </c>
      <c r="X314" s="560">
        <v>1.7580885708440164</v>
      </c>
      <c r="Y314" s="560">
        <v>1.7580885708440164</v>
      </c>
      <c r="Z314" s="560">
        <v>1.6939058980211599</v>
      </c>
      <c r="AA314" s="560">
        <v>2.5985285175168058</v>
      </c>
      <c r="AB314" s="561">
        <v>1.715466122489232</v>
      </c>
      <c r="AC314" s="454"/>
      <c r="AD314" s="564">
        <v>4.2845607805292909</v>
      </c>
      <c r="AE314" s="560">
        <v>4.2845607805292909</v>
      </c>
      <c r="AF314" s="560">
        <v>4.2845607805292909</v>
      </c>
      <c r="AG314" s="560">
        <v>4.2845607805292909</v>
      </c>
      <c r="AH314" s="560">
        <v>12.538708147952544</v>
      </c>
      <c r="AI314" s="560">
        <v>12.538708147952544</v>
      </c>
      <c r="AJ314" s="560">
        <v>12.538708147952544</v>
      </c>
      <c r="AK314" s="560">
        <v>12.418342533228</v>
      </c>
      <c r="AL314" s="560">
        <v>1.5871358816728658</v>
      </c>
      <c r="AM314" s="560">
        <v>1.5871358816728658</v>
      </c>
      <c r="AN314" s="560">
        <v>17.260010875000081</v>
      </c>
      <c r="AO314" s="560">
        <v>4.5656306155123394</v>
      </c>
      <c r="AP314" s="561">
        <v>3.9230806452679761</v>
      </c>
      <c r="AQ314" s="454"/>
      <c r="AR314" s="572"/>
      <c r="AS314" s="559" t="s">
        <v>585</v>
      </c>
      <c r="AT314" s="563">
        <v>0.37397314647842095</v>
      </c>
      <c r="AU314" s="563">
        <v>0.37397314647842095</v>
      </c>
      <c r="AV314" s="563">
        <v>2.8414027778320073E-2</v>
      </c>
      <c r="AW314" s="567">
        <v>2.8414027778320073E-2</v>
      </c>
      <c r="AX314" s="454"/>
      <c r="AY314" s="559" t="s">
        <v>585</v>
      </c>
      <c r="AZ314" s="563">
        <v>30.773650775797314</v>
      </c>
      <c r="BA314" s="563">
        <v>30.773650775797314</v>
      </c>
      <c r="BB314" s="563">
        <v>13.255939551364106</v>
      </c>
      <c r="BC314" s="567">
        <v>13.255939551364106</v>
      </c>
      <c r="BD314" s="462"/>
      <c r="BE314" s="572"/>
      <c r="BF314" s="566" t="s">
        <v>585</v>
      </c>
      <c r="BG314" s="463"/>
      <c r="BH314" s="566" t="s">
        <v>585</v>
      </c>
      <c r="BI314" s="466"/>
      <c r="BJ314" s="572"/>
      <c r="BK314" s="559" t="s">
        <v>920</v>
      </c>
      <c r="BL314" s="563" t="s">
        <v>920</v>
      </c>
      <c r="BM314" s="563" t="s">
        <v>920</v>
      </c>
      <c r="BN314" s="563" t="s">
        <v>920</v>
      </c>
      <c r="BO314" s="567" t="s">
        <v>920</v>
      </c>
      <c r="BP314" s="454"/>
      <c r="BQ314" s="559" t="s">
        <v>920</v>
      </c>
      <c r="BR314" s="563" t="s">
        <v>920</v>
      </c>
      <c r="BS314" s="563" t="s">
        <v>920</v>
      </c>
      <c r="BT314" s="563" t="s">
        <v>920</v>
      </c>
      <c r="BU314" s="567" t="s">
        <v>920</v>
      </c>
      <c r="BV314" s="454"/>
      <c r="BW314" s="572"/>
      <c r="BX314" s="559">
        <v>8.2732913851194523E-3</v>
      </c>
      <c r="BY314" s="563">
        <v>4.5675369978810609E-2</v>
      </c>
      <c r="BZ314" s="563">
        <v>1.1745013920452834E-2</v>
      </c>
      <c r="CA314" s="567">
        <v>1.4321799606535237E-3</v>
      </c>
      <c r="CB314" s="464"/>
      <c r="CC314" s="559">
        <v>1.4190243170058632</v>
      </c>
      <c r="CD314" s="563">
        <v>4.5956462156511204</v>
      </c>
      <c r="CE314" s="563">
        <v>1.4755494472770323</v>
      </c>
      <c r="CF314" s="567">
        <v>0.33566940838969073</v>
      </c>
      <c r="CG314" s="465"/>
      <c r="CH314" s="465"/>
      <c r="CI314" s="465"/>
      <c r="CJ314" s="465"/>
      <c r="CK314" s="465"/>
      <c r="CL314" s="465"/>
      <c r="CM314" s="465"/>
      <c r="CN314" s="465"/>
      <c r="CO314" s="465"/>
      <c r="CP314" s="465"/>
      <c r="CQ314" s="465"/>
      <c r="CR314" s="465"/>
      <c r="CS314" s="454"/>
      <c r="CT314" s="454"/>
      <c r="CU314" s="454"/>
      <c r="CV314" s="454"/>
      <c r="CW314" s="454"/>
      <c r="CX314" s="454"/>
      <c r="CY314" s="454"/>
      <c r="CZ314" s="454"/>
      <c r="DA314" s="454"/>
      <c r="DB314" s="454"/>
      <c r="DC314" s="454"/>
      <c r="DD314" s="454"/>
      <c r="DE314" s="454"/>
      <c r="DF314" s="454"/>
      <c r="DG314" s="454"/>
      <c r="DH314" s="454"/>
      <c r="DI314" s="454"/>
      <c r="DJ314" s="454"/>
      <c r="DK314" s="454"/>
      <c r="DL314" s="454"/>
      <c r="DM314" s="454"/>
      <c r="DN314" s="454"/>
      <c r="DO314" s="454"/>
      <c r="DP314" s="454"/>
      <c r="DQ314" s="454"/>
      <c r="DR314" s="454"/>
      <c r="DS314" s="454"/>
      <c r="DT314" s="454"/>
      <c r="DU314" s="454"/>
      <c r="DV314" s="454"/>
      <c r="DW314" s="454"/>
      <c r="DX314" s="454"/>
      <c r="DY314" s="454"/>
      <c r="DZ314" s="454"/>
      <c r="EA314" s="454"/>
      <c r="EB314" s="454"/>
      <c r="EC314" s="454"/>
      <c r="ED314" s="454"/>
      <c r="EE314" s="454"/>
    </row>
    <row r="315" spans="1:135" s="477" customFormat="1" ht="13" x14ac:dyDescent="0.3">
      <c r="A315" s="454"/>
      <c r="B315" s="454"/>
      <c r="C315" s="454"/>
      <c r="D315" s="454"/>
      <c r="E315" s="454"/>
      <c r="F315" s="454"/>
      <c r="G315" s="454"/>
      <c r="H315" s="454"/>
      <c r="I315" s="454"/>
      <c r="J315" s="454"/>
      <c r="K315" s="454"/>
      <c r="L315" s="454"/>
      <c r="M315" s="454"/>
      <c r="N315" s="346" t="s">
        <v>82</v>
      </c>
      <c r="O315" s="348" t="s">
        <v>588</v>
      </c>
      <c r="P315" s="564">
        <v>2.8399969254775117</v>
      </c>
      <c r="Q315" s="560">
        <v>2.8399969254775117</v>
      </c>
      <c r="R315" s="560">
        <v>2.8399969254775117</v>
      </c>
      <c r="S315" s="560">
        <v>2.8399969254775117</v>
      </c>
      <c r="T315" s="560">
        <v>2.0072058292644925</v>
      </c>
      <c r="U315" s="560">
        <v>2.0072058292644925</v>
      </c>
      <c r="V315" s="560">
        <v>2.0072058292644925</v>
      </c>
      <c r="W315" s="560">
        <v>5.8107657496583531</v>
      </c>
      <c r="X315" s="560">
        <v>0.10445176293094983</v>
      </c>
      <c r="Y315" s="560">
        <v>0.10445176293094983</v>
      </c>
      <c r="Z315" s="560">
        <v>0.34230580171721259</v>
      </c>
      <c r="AA315" s="560">
        <v>2.6774631177369934</v>
      </c>
      <c r="AB315" s="561">
        <v>0.32469710497533388</v>
      </c>
      <c r="AC315" s="454"/>
      <c r="AD315" s="564">
        <v>4.1319839297043153</v>
      </c>
      <c r="AE315" s="560">
        <v>4.1319839297043153</v>
      </c>
      <c r="AF315" s="560">
        <v>4.1319839297043153</v>
      </c>
      <c r="AG315" s="560">
        <v>4.1319839297043153</v>
      </c>
      <c r="AH315" s="560">
        <v>38.397398931349933</v>
      </c>
      <c r="AI315" s="560">
        <v>38.397398931349933</v>
      </c>
      <c r="AJ315" s="560">
        <v>38.397398931349933</v>
      </c>
      <c r="AK315" s="560">
        <v>6.1013040371412712</v>
      </c>
      <c r="AL315" s="560">
        <v>8.9777335365569158E-2</v>
      </c>
      <c r="AM315" s="560">
        <v>8.9777335365569158E-2</v>
      </c>
      <c r="AN315" s="560">
        <v>4.1289061631273576</v>
      </c>
      <c r="AO315" s="560">
        <v>4.7890753943044988</v>
      </c>
      <c r="AP315" s="561">
        <v>1.9932370019682182</v>
      </c>
      <c r="AQ315" s="454"/>
      <c r="AR315" s="572"/>
      <c r="AS315" s="559" t="s">
        <v>585</v>
      </c>
      <c r="AT315" s="563">
        <v>1.4281446751710851</v>
      </c>
      <c r="AU315" s="563">
        <v>1.4281446751710851</v>
      </c>
      <c r="AV315" s="563" t="s">
        <v>585</v>
      </c>
      <c r="AW315" s="567">
        <v>0.13655397306726563</v>
      </c>
      <c r="AX315" s="454"/>
      <c r="AY315" s="559" t="s">
        <v>585</v>
      </c>
      <c r="AZ315" s="563">
        <v>156.97517411093995</v>
      </c>
      <c r="BA315" s="563">
        <v>156.97517411093995</v>
      </c>
      <c r="BB315" s="563" t="s">
        <v>585</v>
      </c>
      <c r="BC315" s="567">
        <v>67.618022776680561</v>
      </c>
      <c r="BD315" s="462"/>
      <c r="BE315" s="572"/>
      <c r="BF315" s="566">
        <v>0.26032086355677675</v>
      </c>
      <c r="BG315" s="463"/>
      <c r="BH315" s="566">
        <v>86.426526700849863</v>
      </c>
      <c r="BI315" s="466"/>
      <c r="BJ315" s="572"/>
      <c r="BK315" s="559" t="s">
        <v>920</v>
      </c>
      <c r="BL315" s="563" t="s">
        <v>920</v>
      </c>
      <c r="BM315" s="563" t="s">
        <v>920</v>
      </c>
      <c r="BN315" s="563" t="s">
        <v>920</v>
      </c>
      <c r="BO315" s="567" t="s">
        <v>920</v>
      </c>
      <c r="BP315" s="454"/>
      <c r="BQ315" s="559" t="s">
        <v>920</v>
      </c>
      <c r="BR315" s="563" t="s">
        <v>920</v>
      </c>
      <c r="BS315" s="563" t="s">
        <v>920</v>
      </c>
      <c r="BT315" s="563" t="s">
        <v>920</v>
      </c>
      <c r="BU315" s="567" t="s">
        <v>920</v>
      </c>
      <c r="BV315" s="454"/>
      <c r="BW315" s="572"/>
      <c r="BX315" s="559">
        <v>8.2732913851194523E-3</v>
      </c>
      <c r="BY315" s="563">
        <v>4.5675369978810609E-2</v>
      </c>
      <c r="BZ315" s="563">
        <v>1.1745013920452834E-2</v>
      </c>
      <c r="CA315" s="567">
        <v>1.4321799606535237E-3</v>
      </c>
      <c r="CB315" s="464"/>
      <c r="CC315" s="559">
        <v>1.4190243170058632</v>
      </c>
      <c r="CD315" s="563">
        <v>4.5956462156511204</v>
      </c>
      <c r="CE315" s="563">
        <v>1.4755494472770323</v>
      </c>
      <c r="CF315" s="567">
        <v>0.33566940838969073</v>
      </c>
      <c r="CG315" s="465"/>
      <c r="CH315" s="465"/>
      <c r="CI315" s="465"/>
      <c r="CJ315" s="465"/>
      <c r="CK315" s="465"/>
      <c r="CL315" s="465"/>
      <c r="CM315" s="465"/>
      <c r="CN315" s="465"/>
      <c r="CO315" s="465"/>
      <c r="CP315" s="465"/>
      <c r="CQ315" s="465"/>
      <c r="CR315" s="465"/>
      <c r="CS315" s="454"/>
      <c r="CT315" s="454"/>
      <c r="CU315" s="454"/>
      <c r="CV315" s="454"/>
      <c r="CW315" s="454"/>
      <c r="CX315" s="454"/>
      <c r="CY315" s="454"/>
      <c r="CZ315" s="454"/>
      <c r="DA315" s="454"/>
      <c r="DB315" s="454"/>
      <c r="DC315" s="454"/>
      <c r="DD315" s="454"/>
      <c r="DE315" s="454"/>
      <c r="DF315" s="454"/>
      <c r="DG315" s="454"/>
      <c r="DH315" s="454"/>
      <c r="DI315" s="454"/>
      <c r="DJ315" s="454"/>
      <c r="DK315" s="454"/>
      <c r="DL315" s="454"/>
      <c r="DM315" s="454"/>
      <c r="DN315" s="454"/>
      <c r="DO315" s="454"/>
      <c r="DP315" s="454"/>
      <c r="DQ315" s="454"/>
      <c r="DR315" s="454"/>
      <c r="DS315" s="454"/>
      <c r="DT315" s="454"/>
      <c r="DU315" s="454"/>
      <c r="DV315" s="454"/>
      <c r="DW315" s="454"/>
      <c r="DX315" s="454"/>
      <c r="DY315" s="454"/>
      <c r="DZ315" s="454"/>
      <c r="EA315" s="454"/>
      <c r="EB315" s="454"/>
      <c r="EC315" s="454"/>
      <c r="ED315" s="454"/>
      <c r="EE315" s="454"/>
    </row>
    <row r="316" spans="1:135" s="477" customFormat="1" x14ac:dyDescent="0.35">
      <c r="A316" s="454"/>
      <c r="B316" s="454"/>
      <c r="C316" s="454"/>
      <c r="D316" s="578" t="s">
        <v>932</v>
      </c>
      <c r="E316" s="454"/>
      <c r="F316" s="454"/>
      <c r="G316" s="454"/>
      <c r="H316" s="454"/>
      <c r="I316" s="454"/>
      <c r="J316" s="454"/>
      <c r="K316" s="454"/>
      <c r="L316" s="454"/>
      <c r="M316" s="454"/>
      <c r="N316" s="346" t="s">
        <v>84</v>
      </c>
      <c r="O316" s="348" t="s">
        <v>589</v>
      </c>
      <c r="P316" s="564">
        <v>1.6264133151911855</v>
      </c>
      <c r="Q316" s="560">
        <v>1.6264133151911855</v>
      </c>
      <c r="R316" s="560">
        <v>1.6264133151911855</v>
      </c>
      <c r="S316" s="560">
        <v>1.6264133151911855</v>
      </c>
      <c r="T316" s="560">
        <v>0.58062008912576324</v>
      </c>
      <c r="U316" s="560">
        <v>0.58062008912576324</v>
      </c>
      <c r="V316" s="560">
        <v>0.58062008912576324</v>
      </c>
      <c r="W316" s="560">
        <v>7.5476899061822662</v>
      </c>
      <c r="X316" s="560">
        <v>3.4569017416428887</v>
      </c>
      <c r="Y316" s="560">
        <v>3.4569017416428887</v>
      </c>
      <c r="Z316" s="560">
        <v>1.1336362896933696</v>
      </c>
      <c r="AA316" s="560">
        <v>1.6096363568316676</v>
      </c>
      <c r="AB316" s="561">
        <v>1.4376743767107814</v>
      </c>
      <c r="AC316" s="454"/>
      <c r="AD316" s="564">
        <v>2.276909951021004</v>
      </c>
      <c r="AE316" s="560">
        <v>2.276909951021004</v>
      </c>
      <c r="AF316" s="560">
        <v>2.276909951021004</v>
      </c>
      <c r="AG316" s="560">
        <v>2.276909951021004</v>
      </c>
      <c r="AH316" s="560">
        <v>11.081209757696362</v>
      </c>
      <c r="AI316" s="560">
        <v>11.081209757696362</v>
      </c>
      <c r="AJ316" s="560">
        <v>11.081209757696362</v>
      </c>
      <c r="AK316" s="560">
        <v>7.925074401491381</v>
      </c>
      <c r="AL316" s="560">
        <v>2.4915928887916547</v>
      </c>
      <c r="AM316" s="560">
        <v>2.4915928887916547</v>
      </c>
      <c r="AN316" s="560">
        <v>12.242141830425687</v>
      </c>
      <c r="AO316" s="560">
        <v>2.4715047749919088</v>
      </c>
      <c r="AP316" s="561">
        <v>5.486246164210085</v>
      </c>
      <c r="AQ316" s="454"/>
      <c r="AR316" s="572"/>
      <c r="AS316" s="559" t="s">
        <v>585</v>
      </c>
      <c r="AT316" s="563">
        <v>0.34585614374985607</v>
      </c>
      <c r="AU316" s="563">
        <v>0.34585614374985607</v>
      </c>
      <c r="AV316" s="563">
        <v>2.5544691036594534E-2</v>
      </c>
      <c r="AW316" s="567">
        <v>2.5544691036594534E-2</v>
      </c>
      <c r="AX316" s="454"/>
      <c r="AY316" s="559" t="s">
        <v>585</v>
      </c>
      <c r="AZ316" s="563">
        <v>39.647017816175541</v>
      </c>
      <c r="BA316" s="563">
        <v>39.647017816175541</v>
      </c>
      <c r="BB316" s="563">
        <v>17.07819703915068</v>
      </c>
      <c r="BC316" s="567">
        <v>17.07819703915068</v>
      </c>
      <c r="BD316" s="462"/>
      <c r="BE316" s="572"/>
      <c r="BF316" s="566">
        <v>0.30839002082294559</v>
      </c>
      <c r="BG316" s="463"/>
      <c r="BH316" s="566">
        <v>91.28344616359189</v>
      </c>
      <c r="BI316" s="461"/>
      <c r="BJ316" s="572"/>
      <c r="BK316" s="559" t="s">
        <v>920</v>
      </c>
      <c r="BL316" s="563" t="s">
        <v>920</v>
      </c>
      <c r="BM316" s="563" t="s">
        <v>920</v>
      </c>
      <c r="BN316" s="563" t="s">
        <v>920</v>
      </c>
      <c r="BO316" s="567" t="s">
        <v>920</v>
      </c>
      <c r="BP316" s="454"/>
      <c r="BQ316" s="559" t="s">
        <v>920</v>
      </c>
      <c r="BR316" s="563" t="s">
        <v>920</v>
      </c>
      <c r="BS316" s="563" t="s">
        <v>920</v>
      </c>
      <c r="BT316" s="563" t="s">
        <v>920</v>
      </c>
      <c r="BU316" s="567" t="s">
        <v>920</v>
      </c>
      <c r="BV316" s="454"/>
      <c r="BW316" s="572"/>
      <c r="BX316" s="559">
        <v>8.2732913851194523E-3</v>
      </c>
      <c r="BY316" s="563">
        <v>4.5675369978810609E-2</v>
      </c>
      <c r="BZ316" s="563">
        <v>1.1745013920452834E-2</v>
      </c>
      <c r="CA316" s="567">
        <v>1.4321799606535237E-3</v>
      </c>
      <c r="CB316" s="464"/>
      <c r="CC316" s="559">
        <v>1.4190243170058632</v>
      </c>
      <c r="CD316" s="563">
        <v>4.5956462156511204</v>
      </c>
      <c r="CE316" s="563">
        <v>1.4755494472770323</v>
      </c>
      <c r="CF316" s="567">
        <v>0.33566940838969073</v>
      </c>
      <c r="CG316" s="465"/>
      <c r="CH316" s="465"/>
      <c r="CI316" s="465"/>
      <c r="CJ316" s="465"/>
      <c r="CK316" s="465"/>
      <c r="CL316" s="465"/>
      <c r="CM316" s="465"/>
      <c r="CN316" s="465"/>
      <c r="CO316" s="465"/>
      <c r="CP316" s="465"/>
      <c r="CQ316" s="465"/>
      <c r="CR316" s="465"/>
      <c r="CS316" s="454"/>
      <c r="CT316" s="454"/>
      <c r="CU316" s="454"/>
      <c r="CV316" s="454"/>
      <c r="CW316" s="454"/>
      <c r="CX316" s="454"/>
      <c r="CY316" s="454"/>
      <c r="CZ316" s="454"/>
      <c r="DA316" s="454"/>
      <c r="DB316" s="454"/>
      <c r="DC316" s="454"/>
      <c r="DD316" s="454"/>
      <c r="DE316" s="454"/>
      <c r="DF316" s="454"/>
      <c r="DG316" s="454"/>
      <c r="DH316" s="454"/>
      <c r="DI316" s="454"/>
      <c r="DJ316" s="454"/>
      <c r="DK316" s="454"/>
      <c r="DL316" s="454"/>
      <c r="DM316" s="454"/>
      <c r="DN316" s="454"/>
      <c r="DO316" s="454"/>
      <c r="DP316" s="454"/>
      <c r="DQ316" s="454"/>
      <c r="DR316" s="454"/>
      <c r="DS316" s="454"/>
      <c r="DT316" s="454"/>
      <c r="DU316" s="454"/>
      <c r="DV316" s="454"/>
      <c r="DW316" s="454"/>
      <c r="DX316" s="454"/>
      <c r="DY316" s="454"/>
      <c r="DZ316" s="454"/>
      <c r="EA316" s="454"/>
      <c r="EB316" s="454"/>
      <c r="EC316" s="454"/>
      <c r="ED316" s="454"/>
      <c r="EE316" s="454"/>
    </row>
    <row r="317" spans="1:135" s="477" customFormat="1" ht="13" x14ac:dyDescent="0.3">
      <c r="A317" s="454"/>
      <c r="B317" s="454"/>
      <c r="C317" s="454"/>
      <c r="D317" s="454" t="s">
        <v>920</v>
      </c>
      <c r="E317" s="454" t="s">
        <v>933</v>
      </c>
      <c r="F317" s="454"/>
      <c r="G317" s="454"/>
      <c r="H317" s="454"/>
      <c r="I317" s="454"/>
      <c r="J317" s="454"/>
      <c r="K317" s="454"/>
      <c r="L317" s="454"/>
      <c r="M317" s="454"/>
      <c r="N317" s="346" t="s">
        <v>86</v>
      </c>
      <c r="O317" s="348" t="s">
        <v>590</v>
      </c>
      <c r="P317" s="564">
        <v>3.1912543633600494</v>
      </c>
      <c r="Q317" s="560">
        <v>3.1912543633600494</v>
      </c>
      <c r="R317" s="560">
        <v>3.1912543633600494</v>
      </c>
      <c r="S317" s="560">
        <v>3.1912543633600494</v>
      </c>
      <c r="T317" s="560">
        <v>0.66040595672458557</v>
      </c>
      <c r="U317" s="560">
        <v>0.66040595672458557</v>
      </c>
      <c r="V317" s="560">
        <v>0.66040595672458557</v>
      </c>
      <c r="W317" s="560">
        <v>14.858166534279865</v>
      </c>
      <c r="X317" s="560">
        <v>5.3916852657096195</v>
      </c>
      <c r="Y317" s="560">
        <v>5.3916852657096195</v>
      </c>
      <c r="Z317" s="560">
        <v>1.6863779976719497</v>
      </c>
      <c r="AA317" s="560">
        <v>3.2516939662113025</v>
      </c>
      <c r="AB317" s="561">
        <v>2.6112223221285706</v>
      </c>
      <c r="AC317" s="454"/>
      <c r="AD317" s="564">
        <v>5.2117864708921857</v>
      </c>
      <c r="AE317" s="560">
        <v>5.2117864708921857</v>
      </c>
      <c r="AF317" s="560">
        <v>5.2117864708921857</v>
      </c>
      <c r="AG317" s="560">
        <v>5.2117864708921857</v>
      </c>
      <c r="AH317" s="560">
        <v>12.785494184572297</v>
      </c>
      <c r="AI317" s="560">
        <v>12.785494184572297</v>
      </c>
      <c r="AJ317" s="560">
        <v>12.785494184572297</v>
      </c>
      <c r="AK317" s="560">
        <v>15.60107486099386</v>
      </c>
      <c r="AL317" s="560">
        <v>2.4958387509366009</v>
      </c>
      <c r="AM317" s="560">
        <v>2.4958387509366009</v>
      </c>
      <c r="AN317" s="560">
        <v>24.484851384017293</v>
      </c>
      <c r="AO317" s="560">
        <v>5.6847342458812467</v>
      </c>
      <c r="AP317" s="561">
        <v>4.4191608886727387</v>
      </c>
      <c r="AQ317" s="454"/>
      <c r="AR317" s="572"/>
      <c r="AS317" s="559">
        <v>6.4363534423886704E-2</v>
      </c>
      <c r="AT317" s="563">
        <v>0.1743187783238476</v>
      </c>
      <c r="AU317" s="563">
        <v>0.1743187783238476</v>
      </c>
      <c r="AV317" s="563">
        <v>3.080952248940582E-2</v>
      </c>
      <c r="AW317" s="567">
        <v>3.080952248940582E-2</v>
      </c>
      <c r="AX317" s="454"/>
      <c r="AY317" s="559">
        <v>19.244696792742122</v>
      </c>
      <c r="AZ317" s="563">
        <v>39.098182819788796</v>
      </c>
      <c r="BA317" s="563">
        <v>39.098182819788796</v>
      </c>
      <c r="BB317" s="563">
        <v>16.841782985167281</v>
      </c>
      <c r="BC317" s="567">
        <v>16.841782985167281</v>
      </c>
      <c r="BD317" s="462"/>
      <c r="BE317" s="572"/>
      <c r="BF317" s="566">
        <v>6.8078973786206226E-2</v>
      </c>
      <c r="BG317" s="463"/>
      <c r="BH317" s="566">
        <v>88.70690284342669</v>
      </c>
      <c r="BI317" s="461"/>
      <c r="BJ317" s="572"/>
      <c r="BK317" s="559" t="s">
        <v>920</v>
      </c>
      <c r="BL317" s="563" t="s">
        <v>920</v>
      </c>
      <c r="BM317" s="563" t="s">
        <v>920</v>
      </c>
      <c r="BN317" s="563" t="s">
        <v>920</v>
      </c>
      <c r="BO317" s="567" t="s">
        <v>920</v>
      </c>
      <c r="BP317" s="454"/>
      <c r="BQ317" s="559" t="s">
        <v>920</v>
      </c>
      <c r="BR317" s="563" t="s">
        <v>920</v>
      </c>
      <c r="BS317" s="563" t="s">
        <v>920</v>
      </c>
      <c r="BT317" s="563" t="s">
        <v>920</v>
      </c>
      <c r="BU317" s="567" t="s">
        <v>920</v>
      </c>
      <c r="BV317" s="454"/>
      <c r="BW317" s="572"/>
      <c r="BX317" s="559">
        <v>8.2732913851194523E-3</v>
      </c>
      <c r="BY317" s="563">
        <v>4.5675369978810609E-2</v>
      </c>
      <c r="BZ317" s="563">
        <v>1.1745013920452834E-2</v>
      </c>
      <c r="CA317" s="567">
        <v>1.4321799606535237E-3</v>
      </c>
      <c r="CB317" s="464"/>
      <c r="CC317" s="559">
        <v>1.4190243170058632</v>
      </c>
      <c r="CD317" s="563">
        <v>4.5956462156511204</v>
      </c>
      <c r="CE317" s="563">
        <v>1.4755494472770323</v>
      </c>
      <c r="CF317" s="567">
        <v>0.33566940838969073</v>
      </c>
      <c r="CG317" s="465"/>
      <c r="CH317" s="465"/>
      <c r="CI317" s="465"/>
      <c r="CJ317" s="465"/>
      <c r="CK317" s="465"/>
      <c r="CL317" s="465"/>
      <c r="CM317" s="465"/>
      <c r="CN317" s="465"/>
      <c r="CO317" s="465"/>
      <c r="CP317" s="465"/>
      <c r="CQ317" s="465"/>
      <c r="CR317" s="465"/>
      <c r="CS317" s="454"/>
      <c r="CT317" s="454"/>
      <c r="CU317" s="454"/>
      <c r="CV317" s="454"/>
      <c r="CW317" s="454"/>
      <c r="CX317" s="454"/>
      <c r="CY317" s="454"/>
      <c r="CZ317" s="454"/>
      <c r="DA317" s="454"/>
      <c r="DB317" s="454"/>
      <c r="DC317" s="454"/>
      <c r="DD317" s="454"/>
      <c r="DE317" s="454"/>
      <c r="DF317" s="454"/>
      <c r="DG317" s="454"/>
      <c r="DH317" s="454"/>
      <c r="DI317" s="454"/>
      <c r="DJ317" s="454"/>
      <c r="DK317" s="454"/>
      <c r="DL317" s="454"/>
      <c r="DM317" s="454"/>
      <c r="DN317" s="454"/>
      <c r="DO317" s="454"/>
      <c r="DP317" s="454"/>
      <c r="DQ317" s="454"/>
      <c r="DR317" s="454"/>
      <c r="DS317" s="454"/>
      <c r="DT317" s="454"/>
      <c r="DU317" s="454"/>
      <c r="DV317" s="454"/>
      <c r="DW317" s="454"/>
      <c r="DX317" s="454"/>
      <c r="DY317" s="454"/>
      <c r="DZ317" s="454"/>
      <c r="EA317" s="454"/>
      <c r="EB317" s="454"/>
      <c r="EC317" s="454"/>
      <c r="ED317" s="454"/>
      <c r="EE317" s="454"/>
    </row>
    <row r="318" spans="1:135" s="477" customFormat="1" ht="13" x14ac:dyDescent="0.3">
      <c r="A318" s="454"/>
      <c r="B318" s="454"/>
      <c r="C318" s="454"/>
      <c r="D318" s="454"/>
      <c r="E318" s="454"/>
      <c r="F318" s="454"/>
      <c r="G318" s="454"/>
      <c r="H318" s="454"/>
      <c r="I318" s="454"/>
      <c r="J318" s="454"/>
      <c r="K318" s="454"/>
      <c r="L318" s="454"/>
      <c r="M318" s="454"/>
      <c r="N318" s="346" t="s">
        <v>88</v>
      </c>
      <c r="O318" s="348" t="s">
        <v>591</v>
      </c>
      <c r="P318" s="564">
        <v>6.9622172309891264</v>
      </c>
      <c r="Q318" s="560">
        <v>6.9622172309891264</v>
      </c>
      <c r="R318" s="560">
        <v>6.9622172309891264</v>
      </c>
      <c r="S318" s="560">
        <v>6.9622172309891264</v>
      </c>
      <c r="T318" s="560">
        <v>1.7192780494857849</v>
      </c>
      <c r="U318" s="560">
        <v>1.7192780494857849</v>
      </c>
      <c r="V318" s="560">
        <v>1.7192780494857849</v>
      </c>
      <c r="W318" s="560">
        <v>36.164325855094141</v>
      </c>
      <c r="X318" s="560">
        <v>16.810654758207406</v>
      </c>
      <c r="Y318" s="560">
        <v>16.810654758207406</v>
      </c>
      <c r="Z318" s="560">
        <v>2.0949079049634358</v>
      </c>
      <c r="AA318" s="560">
        <v>7.1043360412637213</v>
      </c>
      <c r="AB318" s="561">
        <v>3.0135928607957139</v>
      </c>
      <c r="AC318" s="454"/>
      <c r="AD318" s="564">
        <v>11.122550133801532</v>
      </c>
      <c r="AE318" s="560">
        <v>11.122550133801532</v>
      </c>
      <c r="AF318" s="560">
        <v>11.122550133801532</v>
      </c>
      <c r="AG318" s="560">
        <v>11.122550133801532</v>
      </c>
      <c r="AH318" s="560">
        <v>33.042539005964045</v>
      </c>
      <c r="AI318" s="560">
        <v>33.042539005964045</v>
      </c>
      <c r="AJ318" s="560">
        <v>33.042539005964045</v>
      </c>
      <c r="AK318" s="560">
        <v>37.972542147848856</v>
      </c>
      <c r="AL318" s="560">
        <v>9.5530273433004531</v>
      </c>
      <c r="AM318" s="560">
        <v>9.5530273433004531</v>
      </c>
      <c r="AN318" s="560">
        <v>23.930849726739329</v>
      </c>
      <c r="AO318" s="560">
        <v>11.953542735681475</v>
      </c>
      <c r="AP318" s="561">
        <v>15.701350001668835</v>
      </c>
      <c r="AQ318" s="454"/>
      <c r="AR318" s="572"/>
      <c r="AS318" s="559">
        <v>5.9867965385316246E-2</v>
      </c>
      <c r="AT318" s="563">
        <v>0.44194943653169216</v>
      </c>
      <c r="AU318" s="563">
        <v>0.44194943653169216</v>
      </c>
      <c r="AV318" s="563">
        <v>3.3578784157297793E-2</v>
      </c>
      <c r="AW318" s="567">
        <v>3.3578784157297793E-2</v>
      </c>
      <c r="AX318" s="454"/>
      <c r="AY318" s="559">
        <v>17.900521650209559</v>
      </c>
      <c r="AZ318" s="563">
        <v>36.367310723930451</v>
      </c>
      <c r="BA318" s="563">
        <v>36.367310723930451</v>
      </c>
      <c r="BB318" s="563">
        <v>15.665443015335823</v>
      </c>
      <c r="BC318" s="567">
        <v>15.665443015335823</v>
      </c>
      <c r="BD318" s="462"/>
      <c r="BE318" s="572"/>
      <c r="BF318" s="566">
        <v>7.3797408003148698E-2</v>
      </c>
      <c r="BG318" s="463"/>
      <c r="BH318" s="566">
        <v>99.478905988244477</v>
      </c>
      <c r="BI318" s="461"/>
      <c r="BJ318" s="572"/>
      <c r="BK318" s="559" t="s">
        <v>920</v>
      </c>
      <c r="BL318" s="563" t="s">
        <v>920</v>
      </c>
      <c r="BM318" s="563" t="s">
        <v>920</v>
      </c>
      <c r="BN318" s="563" t="s">
        <v>920</v>
      </c>
      <c r="BO318" s="567" t="s">
        <v>920</v>
      </c>
      <c r="BP318" s="454"/>
      <c r="BQ318" s="559" t="s">
        <v>920</v>
      </c>
      <c r="BR318" s="563" t="s">
        <v>920</v>
      </c>
      <c r="BS318" s="563" t="s">
        <v>920</v>
      </c>
      <c r="BT318" s="563" t="s">
        <v>920</v>
      </c>
      <c r="BU318" s="567" t="s">
        <v>920</v>
      </c>
      <c r="BV318" s="454"/>
      <c r="BW318" s="572"/>
      <c r="BX318" s="559">
        <v>8.2732913851194523E-3</v>
      </c>
      <c r="BY318" s="563">
        <v>4.5675369978810609E-2</v>
      </c>
      <c r="BZ318" s="563">
        <v>1.1745013920452834E-2</v>
      </c>
      <c r="CA318" s="567">
        <v>1.4321799606535237E-3</v>
      </c>
      <c r="CB318" s="464"/>
      <c r="CC318" s="559">
        <v>1.4190243170058632</v>
      </c>
      <c r="CD318" s="563">
        <v>4.5956462156511204</v>
      </c>
      <c r="CE318" s="563">
        <v>1.4755494472770323</v>
      </c>
      <c r="CF318" s="567">
        <v>0.33566940838969073</v>
      </c>
      <c r="CG318" s="465"/>
      <c r="CH318" s="465"/>
      <c r="CI318" s="465"/>
      <c r="CJ318" s="465"/>
      <c r="CK318" s="465"/>
      <c r="CL318" s="465"/>
      <c r="CM318" s="465"/>
      <c r="CN318" s="465"/>
      <c r="CO318" s="465"/>
      <c r="CP318" s="465"/>
      <c r="CQ318" s="465"/>
      <c r="CR318" s="465"/>
      <c r="CS318" s="454"/>
      <c r="CT318" s="454"/>
      <c r="CU318" s="454"/>
      <c r="CV318" s="454"/>
      <c r="CW318" s="454"/>
      <c r="CX318" s="454"/>
      <c r="CY318" s="454"/>
      <c r="CZ318" s="454"/>
      <c r="DA318" s="454"/>
      <c r="DB318" s="454"/>
      <c r="DC318" s="454"/>
      <c r="DD318" s="454"/>
      <c r="DE318" s="454"/>
      <c r="DF318" s="454"/>
      <c r="DG318" s="454"/>
      <c r="DH318" s="454"/>
      <c r="DI318" s="454"/>
      <c r="DJ318" s="454"/>
      <c r="DK318" s="454"/>
      <c r="DL318" s="454"/>
      <c r="DM318" s="454"/>
      <c r="DN318" s="454"/>
      <c r="DO318" s="454"/>
      <c r="DP318" s="454"/>
      <c r="DQ318" s="454"/>
      <c r="DR318" s="454"/>
      <c r="DS318" s="454"/>
      <c r="DT318" s="454"/>
      <c r="DU318" s="454"/>
      <c r="DV318" s="454"/>
      <c r="DW318" s="454"/>
      <c r="DX318" s="454"/>
      <c r="DY318" s="454"/>
      <c r="DZ318" s="454"/>
      <c r="EA318" s="454"/>
      <c r="EB318" s="454"/>
      <c r="EC318" s="454"/>
      <c r="ED318" s="454"/>
      <c r="EE318" s="454"/>
    </row>
    <row r="319" spans="1:135" s="477" customFormat="1" ht="13" x14ac:dyDescent="0.3">
      <c r="A319" s="454"/>
      <c r="B319" s="454"/>
      <c r="C319" s="454"/>
      <c r="D319" s="454"/>
      <c r="E319" s="454"/>
      <c r="F319" s="454"/>
      <c r="G319" s="454"/>
      <c r="H319" s="454"/>
      <c r="I319" s="454"/>
      <c r="J319" s="454"/>
      <c r="K319" s="454"/>
      <c r="L319" s="454"/>
      <c r="M319" s="454"/>
      <c r="N319" s="346" t="s">
        <v>90</v>
      </c>
      <c r="O319" s="348" t="s">
        <v>592</v>
      </c>
      <c r="P319" s="564">
        <v>1.883190879879415</v>
      </c>
      <c r="Q319" s="560">
        <v>1.883190879879415</v>
      </c>
      <c r="R319" s="560">
        <v>1.883190879879415</v>
      </c>
      <c r="S319" s="560">
        <v>1.883190879879415</v>
      </c>
      <c r="T319" s="560">
        <v>0.22557385055929488</v>
      </c>
      <c r="U319" s="560">
        <v>0.22557385055929488</v>
      </c>
      <c r="V319" s="560">
        <v>0.22557385055929488</v>
      </c>
      <c r="W319" s="560">
        <v>5.7272084660470348</v>
      </c>
      <c r="X319" s="560">
        <v>4.3972749334893217</v>
      </c>
      <c r="Y319" s="560">
        <v>4.3972749334893217</v>
      </c>
      <c r="Z319" s="560">
        <v>0.88929595601019584</v>
      </c>
      <c r="AA319" s="560">
        <v>1.9362554757521668</v>
      </c>
      <c r="AB319" s="561">
        <v>1.6400068202284834</v>
      </c>
      <c r="AC319" s="454"/>
      <c r="AD319" s="564">
        <v>3.0085078184210601</v>
      </c>
      <c r="AE319" s="560">
        <v>3.0085078184210601</v>
      </c>
      <c r="AF319" s="560">
        <v>3.0085078184210601</v>
      </c>
      <c r="AG319" s="560">
        <v>3.0085078184210601</v>
      </c>
      <c r="AH319" s="560">
        <v>4.3540743853902644</v>
      </c>
      <c r="AI319" s="560">
        <v>4.3540743853902644</v>
      </c>
      <c r="AJ319" s="560">
        <v>4.3540743853902644</v>
      </c>
      <c r="AK319" s="560">
        <v>6.0135688893493882</v>
      </c>
      <c r="AL319" s="560">
        <v>2.8782210382689466</v>
      </c>
      <c r="AM319" s="560">
        <v>2.8782210382689466</v>
      </c>
      <c r="AN319" s="560">
        <v>12.552905147154496</v>
      </c>
      <c r="AO319" s="560">
        <v>3.4567108421834387</v>
      </c>
      <c r="AP319" s="561">
        <v>4.2861589270129032</v>
      </c>
      <c r="AQ319" s="454"/>
      <c r="AR319" s="574"/>
      <c r="AS319" s="559" t="s">
        <v>585</v>
      </c>
      <c r="AT319" s="563">
        <v>1.2676704859444459</v>
      </c>
      <c r="AU319" s="563">
        <v>1.2676704859444459</v>
      </c>
      <c r="AV319" s="563">
        <v>0.13469540793673124</v>
      </c>
      <c r="AW319" s="567">
        <v>0.13469540793673124</v>
      </c>
      <c r="AX319" s="454"/>
      <c r="AY319" s="559" t="s">
        <v>585</v>
      </c>
      <c r="AZ319" s="563">
        <v>109.70454177217754</v>
      </c>
      <c r="BA319" s="563">
        <v>109.70454177217754</v>
      </c>
      <c r="BB319" s="563">
        <v>47.255906841764912</v>
      </c>
      <c r="BC319" s="567">
        <v>47.255906841764912</v>
      </c>
      <c r="BD319" s="462"/>
      <c r="BE319" s="574"/>
      <c r="BF319" s="566" t="s">
        <v>585</v>
      </c>
      <c r="BG319" s="463"/>
      <c r="BH319" s="566" t="s">
        <v>585</v>
      </c>
      <c r="BI319" s="466"/>
      <c r="BJ319" s="574"/>
      <c r="BK319" s="559" t="s">
        <v>920</v>
      </c>
      <c r="BL319" s="563" t="s">
        <v>920</v>
      </c>
      <c r="BM319" s="563" t="s">
        <v>920</v>
      </c>
      <c r="BN319" s="563" t="s">
        <v>920</v>
      </c>
      <c r="BO319" s="567" t="s">
        <v>920</v>
      </c>
      <c r="BP319" s="465"/>
      <c r="BQ319" s="559" t="s">
        <v>920</v>
      </c>
      <c r="BR319" s="563" t="s">
        <v>920</v>
      </c>
      <c r="BS319" s="563" t="s">
        <v>920</v>
      </c>
      <c r="BT319" s="563" t="s">
        <v>920</v>
      </c>
      <c r="BU319" s="567" t="s">
        <v>920</v>
      </c>
      <c r="BV319" s="465"/>
      <c r="BW319" s="574"/>
      <c r="BX319" s="559">
        <v>8.2732913851194523E-3</v>
      </c>
      <c r="BY319" s="563">
        <v>4.5675369978810609E-2</v>
      </c>
      <c r="BZ319" s="563">
        <v>1.1745013920452834E-2</v>
      </c>
      <c r="CA319" s="567">
        <v>1.4321799606535237E-3</v>
      </c>
      <c r="CB319" s="464"/>
      <c r="CC319" s="559">
        <v>1.4190243170058632</v>
      </c>
      <c r="CD319" s="563">
        <v>4.5956462156511204</v>
      </c>
      <c r="CE319" s="563">
        <v>1.4755494472770323</v>
      </c>
      <c r="CF319" s="567">
        <v>0.33566940838969073</v>
      </c>
      <c r="CG319" s="465"/>
      <c r="CH319" s="465"/>
      <c r="CI319" s="465"/>
      <c r="CJ319" s="465"/>
      <c r="CK319" s="465"/>
      <c r="CL319" s="465"/>
      <c r="CM319" s="465"/>
      <c r="CN319" s="465"/>
      <c r="CO319" s="465"/>
      <c r="CP319" s="465"/>
      <c r="CQ319" s="465"/>
      <c r="CR319" s="465"/>
      <c r="CS319" s="454"/>
      <c r="CT319" s="454"/>
      <c r="CU319" s="454"/>
      <c r="CV319" s="454"/>
      <c r="CW319" s="454"/>
      <c r="CX319" s="454"/>
      <c r="CY319" s="454"/>
      <c r="CZ319" s="454"/>
      <c r="DA319" s="454"/>
      <c r="DB319" s="454"/>
      <c r="DC319" s="454"/>
      <c r="DD319" s="454"/>
      <c r="DE319" s="454"/>
      <c r="DF319" s="454"/>
      <c r="DG319" s="454"/>
      <c r="DH319" s="454"/>
      <c r="DI319" s="454"/>
      <c r="DJ319" s="454"/>
      <c r="DK319" s="454"/>
      <c r="DL319" s="454"/>
      <c r="DM319" s="454"/>
      <c r="DN319" s="454"/>
      <c r="DO319" s="454"/>
      <c r="DP319" s="454"/>
      <c r="DQ319" s="454"/>
      <c r="DR319" s="454"/>
      <c r="DS319" s="454"/>
      <c r="DT319" s="454"/>
      <c r="DU319" s="454"/>
      <c r="DV319" s="454"/>
      <c r="DW319" s="454"/>
      <c r="DX319" s="454"/>
      <c r="DY319" s="454"/>
      <c r="DZ319" s="454"/>
      <c r="EA319" s="454"/>
      <c r="EB319" s="454"/>
      <c r="EC319" s="454"/>
      <c r="ED319" s="454"/>
      <c r="EE319" s="454"/>
    </row>
    <row r="320" spans="1:135" s="477" customFormat="1" x14ac:dyDescent="0.35">
      <c r="A320" s="454"/>
      <c r="B320" s="454"/>
      <c r="C320" s="454"/>
      <c r="D320" s="578" t="s">
        <v>934</v>
      </c>
      <c r="E320" s="454"/>
      <c r="F320" s="454"/>
      <c r="G320" s="454"/>
      <c r="H320" s="454"/>
      <c r="I320" s="454"/>
      <c r="J320" s="454"/>
      <c r="K320" s="454"/>
      <c r="L320" s="454"/>
      <c r="M320" s="454"/>
      <c r="N320" s="346" t="s">
        <v>92</v>
      </c>
      <c r="O320" s="348" t="s">
        <v>593</v>
      </c>
      <c r="P320" s="564">
        <v>7.5220003544331888</v>
      </c>
      <c r="Q320" s="560">
        <v>7.5220003544331888</v>
      </c>
      <c r="R320" s="560">
        <v>7.5220003544331888</v>
      </c>
      <c r="S320" s="560">
        <v>7.5220003544331888</v>
      </c>
      <c r="T320" s="560">
        <v>0.75587025216042925</v>
      </c>
      <c r="U320" s="560">
        <v>0.75587025216042925</v>
      </c>
      <c r="V320" s="560">
        <v>0.75587025216042925</v>
      </c>
      <c r="W320" s="560">
        <v>14.863561427920448</v>
      </c>
      <c r="X320" s="560">
        <v>13.208172046835585</v>
      </c>
      <c r="Y320" s="560">
        <v>13.208172046835585</v>
      </c>
      <c r="Z320" s="560">
        <v>1.2922535446559704</v>
      </c>
      <c r="AA320" s="560">
        <v>6.0760094108620732</v>
      </c>
      <c r="AB320" s="561">
        <v>2.5838608439694775</v>
      </c>
      <c r="AC320" s="454"/>
      <c r="AD320" s="564">
        <v>15.378766226078188</v>
      </c>
      <c r="AE320" s="560">
        <v>15.378766226078188</v>
      </c>
      <c r="AF320" s="560">
        <v>15.378766226078188</v>
      </c>
      <c r="AG320" s="560">
        <v>15.378766226078188</v>
      </c>
      <c r="AH320" s="560">
        <v>14.642527581486647</v>
      </c>
      <c r="AI320" s="560">
        <v>14.642527581486647</v>
      </c>
      <c r="AJ320" s="560">
        <v>14.642527581486647</v>
      </c>
      <c r="AK320" s="560">
        <v>15.606739499316474</v>
      </c>
      <c r="AL320" s="560">
        <v>9.7116367006409678</v>
      </c>
      <c r="AM320" s="560">
        <v>9.7116367006409678</v>
      </c>
      <c r="AN320" s="560">
        <v>15.659443674007319</v>
      </c>
      <c r="AO320" s="560">
        <v>15.369008301115995</v>
      </c>
      <c r="AP320" s="561">
        <v>11.691870142270004</v>
      </c>
      <c r="AQ320" s="454"/>
      <c r="AR320" s="574"/>
      <c r="AS320" s="559" t="s">
        <v>585</v>
      </c>
      <c r="AT320" s="563">
        <v>3.1672069188680321</v>
      </c>
      <c r="AU320" s="563">
        <v>3.1672069188680321</v>
      </c>
      <c r="AV320" s="563">
        <v>0.1737339873530552</v>
      </c>
      <c r="AW320" s="567">
        <v>0.1737339873530552</v>
      </c>
      <c r="AX320" s="454"/>
      <c r="AY320" s="559" t="s">
        <v>585</v>
      </c>
      <c r="AZ320" s="563">
        <v>291.27265429587709</v>
      </c>
      <c r="BA320" s="563">
        <v>291.27265429587709</v>
      </c>
      <c r="BB320" s="563">
        <v>125.4674892635154</v>
      </c>
      <c r="BC320" s="567">
        <v>125.4674892635154</v>
      </c>
      <c r="BD320" s="462"/>
      <c r="BE320" s="574"/>
      <c r="BF320" s="566">
        <v>6.1820788878239136E-2</v>
      </c>
      <c r="BG320" s="463"/>
      <c r="BH320" s="566">
        <v>84.632659974309362</v>
      </c>
      <c r="BI320" s="461"/>
      <c r="BJ320" s="574"/>
      <c r="BK320" s="559" t="s">
        <v>585</v>
      </c>
      <c r="BL320" s="563" t="s">
        <v>585</v>
      </c>
      <c r="BM320" s="563" t="s">
        <v>585</v>
      </c>
      <c r="BN320" s="563" t="s">
        <v>585</v>
      </c>
      <c r="BO320" s="567" t="s">
        <v>585</v>
      </c>
      <c r="BP320" s="465"/>
      <c r="BQ320" s="559" t="s">
        <v>585</v>
      </c>
      <c r="BR320" s="563" t="s">
        <v>585</v>
      </c>
      <c r="BS320" s="563" t="s">
        <v>585</v>
      </c>
      <c r="BT320" s="563" t="s">
        <v>585</v>
      </c>
      <c r="BU320" s="567" t="s">
        <v>585</v>
      </c>
      <c r="BV320" s="465"/>
      <c r="BW320" s="574"/>
      <c r="BX320" s="559">
        <v>8.2732913851194523E-3</v>
      </c>
      <c r="BY320" s="563">
        <v>4.5675369978810609E-2</v>
      </c>
      <c r="BZ320" s="563">
        <v>1.1745013920452834E-2</v>
      </c>
      <c r="CA320" s="567">
        <v>1.4321799606535237E-3</v>
      </c>
      <c r="CB320" s="464"/>
      <c r="CC320" s="559">
        <v>1.4190243170058632</v>
      </c>
      <c r="CD320" s="563">
        <v>4.5956462156511204</v>
      </c>
      <c r="CE320" s="563">
        <v>1.4755494472770323</v>
      </c>
      <c r="CF320" s="567">
        <v>0.33566940838969073</v>
      </c>
      <c r="CG320" s="465"/>
      <c r="CH320" s="465"/>
      <c r="CI320" s="465"/>
      <c r="CJ320" s="465"/>
      <c r="CK320" s="465"/>
      <c r="CL320" s="465"/>
      <c r="CM320" s="465"/>
      <c r="CN320" s="465"/>
      <c r="CO320" s="465"/>
      <c r="CP320" s="465"/>
      <c r="CQ320" s="465"/>
      <c r="CR320" s="465"/>
      <c r="CS320" s="454"/>
      <c r="CT320" s="454"/>
      <c r="CU320" s="454"/>
      <c r="CV320" s="454"/>
      <c r="CW320" s="454"/>
      <c r="CX320" s="454"/>
      <c r="CY320" s="454"/>
      <c r="CZ320" s="454"/>
      <c r="DA320" s="454"/>
      <c r="DB320" s="454"/>
      <c r="DC320" s="454"/>
      <c r="DD320" s="454"/>
      <c r="DE320" s="454"/>
      <c r="DF320" s="454"/>
      <c r="DG320" s="454"/>
      <c r="DH320" s="454"/>
      <c r="DI320" s="454"/>
      <c r="DJ320" s="454"/>
      <c r="DK320" s="454"/>
      <c r="DL320" s="454"/>
      <c r="DM320" s="454"/>
      <c r="DN320" s="454"/>
      <c r="DO320" s="454"/>
      <c r="DP320" s="454"/>
      <c r="DQ320" s="454"/>
      <c r="DR320" s="454"/>
      <c r="DS320" s="454"/>
      <c r="DT320" s="454"/>
      <c r="DU320" s="454"/>
      <c r="DV320" s="454"/>
      <c r="DW320" s="454"/>
      <c r="DX320" s="454"/>
      <c r="DY320" s="454"/>
      <c r="DZ320" s="454"/>
      <c r="EA320" s="454"/>
      <c r="EB320" s="454"/>
      <c r="EC320" s="454"/>
      <c r="ED320" s="454"/>
      <c r="EE320" s="454"/>
    </row>
    <row r="321" spans="1:135" s="477" customFormat="1" ht="13" x14ac:dyDescent="0.3">
      <c r="A321" s="454"/>
      <c r="B321" s="454"/>
      <c r="C321" s="454"/>
      <c r="D321" s="454"/>
      <c r="E321" s="454" t="s">
        <v>935</v>
      </c>
      <c r="F321" s="454"/>
      <c r="G321" s="454"/>
      <c r="H321" s="454"/>
      <c r="I321" s="454"/>
      <c r="J321" s="454"/>
      <c r="K321" s="454"/>
      <c r="L321" s="454"/>
      <c r="M321" s="454"/>
      <c r="N321" s="346" t="s">
        <v>94</v>
      </c>
      <c r="O321" s="348" t="s">
        <v>594</v>
      </c>
      <c r="P321" s="564">
        <v>2.4505044352016307</v>
      </c>
      <c r="Q321" s="560">
        <v>2.4505044352016307</v>
      </c>
      <c r="R321" s="560">
        <v>2.4505044352016307</v>
      </c>
      <c r="S321" s="560">
        <v>2.4505044352016307</v>
      </c>
      <c r="T321" s="560">
        <v>0.4540409083720901</v>
      </c>
      <c r="U321" s="560">
        <v>0.4540409083720901</v>
      </c>
      <c r="V321" s="560">
        <v>0.4540409083720901</v>
      </c>
      <c r="W321" s="560">
        <v>5.5821746520421751</v>
      </c>
      <c r="X321" s="560">
        <v>1.2045110530099696</v>
      </c>
      <c r="Y321" s="560">
        <v>1.2045110530099696</v>
      </c>
      <c r="Z321" s="560">
        <v>1.0393176999349956</v>
      </c>
      <c r="AA321" s="560">
        <v>2.1398549292253444</v>
      </c>
      <c r="AB321" s="561">
        <v>1.1294448919801925</v>
      </c>
      <c r="AC321" s="454"/>
      <c r="AD321" s="564">
        <v>3.5835003379391503</v>
      </c>
      <c r="AE321" s="560">
        <v>3.5835003379391503</v>
      </c>
      <c r="AF321" s="560">
        <v>3.5835003379391503</v>
      </c>
      <c r="AG321" s="560">
        <v>3.5835003379391503</v>
      </c>
      <c r="AH321" s="560">
        <v>8.6940642128295114</v>
      </c>
      <c r="AI321" s="560">
        <v>8.6940642128295114</v>
      </c>
      <c r="AJ321" s="560">
        <v>8.6940642128295114</v>
      </c>
      <c r="AK321" s="560">
        <v>5.8612833846442829</v>
      </c>
      <c r="AL321" s="560">
        <v>1.0873870314656093</v>
      </c>
      <c r="AM321" s="560">
        <v>1.0873870314656093</v>
      </c>
      <c r="AN321" s="560">
        <v>11.030359637037987</v>
      </c>
      <c r="AO321" s="560">
        <v>3.6969465094534288</v>
      </c>
      <c r="AP321" s="561">
        <v>1.7452103535207595</v>
      </c>
      <c r="AQ321" s="454"/>
      <c r="AR321" s="574"/>
      <c r="AS321" s="559" t="s">
        <v>585</v>
      </c>
      <c r="AT321" s="563">
        <v>0.17432769211808044</v>
      </c>
      <c r="AU321" s="563">
        <v>0.17432769211808044</v>
      </c>
      <c r="AV321" s="562" t="s">
        <v>585</v>
      </c>
      <c r="AW321" s="567">
        <v>3.3019691227978307E-2</v>
      </c>
      <c r="AX321" s="454"/>
      <c r="AY321" s="559" t="s">
        <v>585</v>
      </c>
      <c r="AZ321" s="563">
        <v>18.7726974051136</v>
      </c>
      <c r="BA321" s="563">
        <v>18.7726974051136</v>
      </c>
      <c r="BB321" s="562" t="s">
        <v>585</v>
      </c>
      <c r="BC321" s="567">
        <v>8.0864549946069335</v>
      </c>
      <c r="BD321" s="462"/>
      <c r="BE321" s="574"/>
      <c r="BF321" s="566" t="s">
        <v>585</v>
      </c>
      <c r="BG321" s="463"/>
      <c r="BH321" s="566" t="s">
        <v>585</v>
      </c>
      <c r="BI321" s="466"/>
      <c r="BJ321" s="574"/>
      <c r="BK321" s="559" t="s">
        <v>920</v>
      </c>
      <c r="BL321" s="563" t="s">
        <v>920</v>
      </c>
      <c r="BM321" s="563" t="s">
        <v>920</v>
      </c>
      <c r="BN321" s="562" t="s">
        <v>920</v>
      </c>
      <c r="BO321" s="567" t="s">
        <v>920</v>
      </c>
      <c r="BP321" s="465"/>
      <c r="BQ321" s="559" t="s">
        <v>920</v>
      </c>
      <c r="BR321" s="563" t="s">
        <v>920</v>
      </c>
      <c r="BS321" s="563" t="s">
        <v>920</v>
      </c>
      <c r="BT321" s="562" t="s">
        <v>920</v>
      </c>
      <c r="BU321" s="567" t="s">
        <v>920</v>
      </c>
      <c r="BV321" s="465"/>
      <c r="BW321" s="574"/>
      <c r="BX321" s="559">
        <v>8.2732913851194523E-3</v>
      </c>
      <c r="BY321" s="563">
        <v>4.5675369978810609E-2</v>
      </c>
      <c r="BZ321" s="563">
        <v>1.1745013920452834E-2</v>
      </c>
      <c r="CA321" s="567">
        <v>1.4321799606535237E-3</v>
      </c>
      <c r="CB321" s="464"/>
      <c r="CC321" s="559">
        <v>1.4190243170058632</v>
      </c>
      <c r="CD321" s="563">
        <v>4.5956462156511204</v>
      </c>
      <c r="CE321" s="563">
        <v>1.4755494472770323</v>
      </c>
      <c r="CF321" s="567">
        <v>0.33566940838969073</v>
      </c>
      <c r="CG321" s="465"/>
      <c r="CH321" s="465"/>
      <c r="CI321" s="465"/>
      <c r="CJ321" s="465"/>
      <c r="CK321" s="465"/>
      <c r="CL321" s="465"/>
      <c r="CM321" s="465"/>
      <c r="CN321" s="465"/>
      <c r="CO321" s="465"/>
      <c r="CP321" s="465"/>
      <c r="CQ321" s="465"/>
      <c r="CR321" s="465"/>
      <c r="CS321" s="454"/>
      <c r="CT321" s="454"/>
      <c r="CU321" s="454"/>
      <c r="CV321" s="454"/>
      <c r="CW321" s="454"/>
      <c r="CX321" s="454"/>
      <c r="CY321" s="454"/>
      <c r="CZ321" s="454"/>
      <c r="DA321" s="454"/>
      <c r="DB321" s="454"/>
      <c r="DC321" s="454"/>
      <c r="DD321" s="454"/>
      <c r="DE321" s="454"/>
      <c r="DF321" s="454"/>
      <c r="DG321" s="454"/>
      <c r="DH321" s="454"/>
      <c r="DI321" s="454"/>
      <c r="DJ321" s="454"/>
      <c r="DK321" s="454"/>
      <c r="DL321" s="454"/>
      <c r="DM321" s="454"/>
      <c r="DN321" s="454"/>
      <c r="DO321" s="454"/>
      <c r="DP321" s="454"/>
      <c r="DQ321" s="454"/>
      <c r="DR321" s="454"/>
      <c r="DS321" s="454"/>
      <c r="DT321" s="454"/>
      <c r="DU321" s="454"/>
      <c r="DV321" s="454"/>
      <c r="DW321" s="454"/>
      <c r="DX321" s="454"/>
      <c r="DY321" s="454"/>
      <c r="DZ321" s="454"/>
      <c r="EA321" s="454"/>
      <c r="EB321" s="454"/>
      <c r="EC321" s="454"/>
      <c r="ED321" s="454"/>
      <c r="EE321" s="454"/>
    </row>
    <row r="322" spans="1:135" s="477" customFormat="1" ht="13" x14ac:dyDescent="0.3">
      <c r="A322" s="454"/>
      <c r="B322" s="454"/>
      <c r="C322" s="454"/>
      <c r="D322" s="454"/>
      <c r="E322" s="454"/>
      <c r="F322" s="454"/>
      <c r="G322" s="454"/>
      <c r="H322" s="454"/>
      <c r="I322" s="454"/>
      <c r="J322" s="454"/>
      <c r="K322" s="454"/>
      <c r="L322" s="454"/>
      <c r="M322" s="454"/>
      <c r="N322" s="346" t="s">
        <v>70</v>
      </c>
      <c r="O322" s="348" t="s">
        <v>595</v>
      </c>
      <c r="P322" s="564">
        <v>4.5769453410516894</v>
      </c>
      <c r="Q322" s="560">
        <v>4.5769453410516894</v>
      </c>
      <c r="R322" s="560">
        <v>4.5769453410516894</v>
      </c>
      <c r="S322" s="560">
        <v>4.5769453410516894</v>
      </c>
      <c r="T322" s="560">
        <v>0.49611273339900408</v>
      </c>
      <c r="U322" s="560">
        <v>0.49611273339900408</v>
      </c>
      <c r="V322" s="560">
        <v>0.49611273339900408</v>
      </c>
      <c r="W322" s="560">
        <v>6.1666691820318444</v>
      </c>
      <c r="X322" s="560">
        <v>5.4639951407429903</v>
      </c>
      <c r="Y322" s="560">
        <v>5.4639951407429903</v>
      </c>
      <c r="Z322" s="560">
        <v>2.0924057952783692</v>
      </c>
      <c r="AA322" s="560">
        <v>4.1876227937743806</v>
      </c>
      <c r="AB322" s="561">
        <v>2.9969195895728369</v>
      </c>
      <c r="AC322" s="454"/>
      <c r="AD322" s="564">
        <v>7.3119384711132192</v>
      </c>
      <c r="AE322" s="560">
        <v>7.3119384711132192</v>
      </c>
      <c r="AF322" s="560">
        <v>7.3119384711132192</v>
      </c>
      <c r="AG322" s="560">
        <v>7.3119384711132192</v>
      </c>
      <c r="AH322" s="560">
        <v>9.6352205353526017</v>
      </c>
      <c r="AI322" s="560">
        <v>9.6352205353526017</v>
      </c>
      <c r="AJ322" s="560">
        <v>9.6352205353526017</v>
      </c>
      <c r="AK322" s="560">
        <v>6.4750026411334378</v>
      </c>
      <c r="AL322" s="560">
        <v>3.1787610836524891</v>
      </c>
      <c r="AM322" s="560">
        <v>3.1787610836524891</v>
      </c>
      <c r="AN322" s="560">
        <v>27.920350646502911</v>
      </c>
      <c r="AO322" s="560">
        <v>7.2413050848340488</v>
      </c>
      <c r="AP322" s="561">
        <v>5.8082421101075496</v>
      </c>
      <c r="AQ322" s="454"/>
      <c r="AR322" s="574"/>
      <c r="AS322" s="559">
        <v>8.877541600307276E-2</v>
      </c>
      <c r="AT322" s="563">
        <v>0.36032532662846245</v>
      </c>
      <c r="AU322" s="563">
        <v>0.36032532662846245</v>
      </c>
      <c r="AV322" s="563">
        <v>3.7523204694845477E-2</v>
      </c>
      <c r="AW322" s="567">
        <v>3.7523204694845477E-2</v>
      </c>
      <c r="AX322" s="454"/>
      <c r="AY322" s="559">
        <v>26.543849384918754</v>
      </c>
      <c r="AZ322" s="563">
        <v>53.927390343914915</v>
      </c>
      <c r="BA322" s="563">
        <v>53.927390343914915</v>
      </c>
      <c r="BB322" s="563">
        <v>23.229555432661577</v>
      </c>
      <c r="BC322" s="567">
        <v>23.229555432661577</v>
      </c>
      <c r="BD322" s="462"/>
      <c r="BE322" s="574"/>
      <c r="BF322" s="566">
        <v>0.37259225434664001</v>
      </c>
      <c r="BG322" s="463"/>
      <c r="BH322" s="566">
        <v>90.167325551886904</v>
      </c>
      <c r="BI322" s="461"/>
      <c r="BJ322" s="574"/>
      <c r="BK322" s="559" t="s">
        <v>920</v>
      </c>
      <c r="BL322" s="563" t="s">
        <v>920</v>
      </c>
      <c r="BM322" s="563" t="s">
        <v>920</v>
      </c>
      <c r="BN322" s="563" t="s">
        <v>920</v>
      </c>
      <c r="BO322" s="567" t="s">
        <v>920</v>
      </c>
      <c r="BP322" s="465"/>
      <c r="BQ322" s="559" t="s">
        <v>920</v>
      </c>
      <c r="BR322" s="563" t="s">
        <v>920</v>
      </c>
      <c r="BS322" s="563" t="s">
        <v>920</v>
      </c>
      <c r="BT322" s="563" t="s">
        <v>920</v>
      </c>
      <c r="BU322" s="567" t="s">
        <v>920</v>
      </c>
      <c r="BV322" s="465"/>
      <c r="BW322" s="574"/>
      <c r="BX322" s="559">
        <v>8.2732913851194523E-3</v>
      </c>
      <c r="BY322" s="563">
        <v>4.5675369978810609E-2</v>
      </c>
      <c r="BZ322" s="563">
        <v>1.1745013920452834E-2</v>
      </c>
      <c r="CA322" s="567">
        <v>1.4321799606535237E-3</v>
      </c>
      <c r="CB322" s="464"/>
      <c r="CC322" s="559">
        <v>1.4190243170058632</v>
      </c>
      <c r="CD322" s="563">
        <v>4.5956462156511204</v>
      </c>
      <c r="CE322" s="563">
        <v>1.4755494472770323</v>
      </c>
      <c r="CF322" s="567">
        <v>0.33566940838969073</v>
      </c>
      <c r="CG322" s="465"/>
      <c r="CH322" s="465"/>
      <c r="CI322" s="465"/>
      <c r="CJ322" s="465"/>
      <c r="CK322" s="465"/>
      <c r="CL322" s="465"/>
      <c r="CM322" s="465"/>
      <c r="CN322" s="465"/>
      <c r="CO322" s="465"/>
      <c r="CP322" s="465"/>
      <c r="CQ322" s="465"/>
      <c r="CR322" s="465"/>
      <c r="CS322" s="454"/>
      <c r="CT322" s="454"/>
      <c r="CU322" s="454"/>
      <c r="CV322" s="454"/>
      <c r="CW322" s="454"/>
      <c r="CX322" s="454"/>
      <c r="CY322" s="454"/>
      <c r="CZ322" s="454"/>
      <c r="DA322" s="454"/>
      <c r="DB322" s="454"/>
      <c r="DC322" s="454"/>
      <c r="DD322" s="454"/>
      <c r="DE322" s="454"/>
      <c r="DF322" s="454"/>
      <c r="DG322" s="454"/>
      <c r="DH322" s="454"/>
      <c r="DI322" s="454"/>
      <c r="DJ322" s="454"/>
      <c r="DK322" s="454"/>
      <c r="DL322" s="454"/>
      <c r="DM322" s="454"/>
      <c r="DN322" s="454"/>
      <c r="DO322" s="454"/>
      <c r="DP322" s="454"/>
      <c r="DQ322" s="454"/>
      <c r="DR322" s="454"/>
      <c r="DS322" s="454"/>
      <c r="DT322" s="454"/>
      <c r="DU322" s="454"/>
      <c r="DV322" s="454"/>
      <c r="DW322" s="454"/>
      <c r="DX322" s="454"/>
      <c r="DY322" s="454"/>
      <c r="DZ322" s="454"/>
      <c r="EA322" s="454"/>
      <c r="EB322" s="454"/>
      <c r="EC322" s="454"/>
      <c r="ED322" s="454"/>
      <c r="EE322" s="454"/>
    </row>
    <row r="323" spans="1:135" s="477" customFormat="1" ht="13" x14ac:dyDescent="0.3">
      <c r="A323" s="454"/>
      <c r="B323" s="454"/>
      <c r="C323" s="454"/>
      <c r="D323" s="454"/>
      <c r="E323" s="454"/>
      <c r="F323" s="454"/>
      <c r="G323" s="454"/>
      <c r="H323" s="454"/>
      <c r="I323" s="454"/>
      <c r="J323" s="454"/>
      <c r="K323" s="454"/>
      <c r="L323" s="454"/>
      <c r="M323" s="454"/>
      <c r="N323" s="346" t="s">
        <v>72</v>
      </c>
      <c r="O323" s="348" t="s">
        <v>596</v>
      </c>
      <c r="P323" s="564">
        <v>4.4491011628954356</v>
      </c>
      <c r="Q323" s="560">
        <v>4.4491011628954356</v>
      </c>
      <c r="R323" s="560">
        <v>4.4491011628954356</v>
      </c>
      <c r="S323" s="560">
        <v>4.4491011628954356</v>
      </c>
      <c r="T323" s="560">
        <v>1.7362346480843436</v>
      </c>
      <c r="U323" s="560">
        <v>1.7362346480843436</v>
      </c>
      <c r="V323" s="560">
        <v>1.7362346480843436</v>
      </c>
      <c r="W323" s="560">
        <v>80.306972878340389</v>
      </c>
      <c r="X323" s="560">
        <v>5.8208733273922402</v>
      </c>
      <c r="Y323" s="560">
        <v>5.8208733273922402</v>
      </c>
      <c r="Z323" s="560">
        <v>0.77661685655683288</v>
      </c>
      <c r="AA323" s="560">
        <v>4.2896824858408529</v>
      </c>
      <c r="AB323" s="561">
        <v>1.0419675246699451</v>
      </c>
      <c r="AC323" s="454"/>
      <c r="AD323" s="564">
        <v>7.1076999026111629</v>
      </c>
      <c r="AE323" s="560">
        <v>7.1076999026111629</v>
      </c>
      <c r="AF323" s="560">
        <v>7.1076999026111629</v>
      </c>
      <c r="AG323" s="560">
        <v>7.1076999026111629</v>
      </c>
      <c r="AH323" s="560">
        <v>33.21378079364959</v>
      </c>
      <c r="AI323" s="560">
        <v>33.21378079364959</v>
      </c>
      <c r="AJ323" s="560">
        <v>33.21378079364959</v>
      </c>
      <c r="AK323" s="560">
        <v>84.322321522257411</v>
      </c>
      <c r="AL323" s="560">
        <v>4.9789882587194025</v>
      </c>
      <c r="AM323" s="560">
        <v>4.9789882587194025</v>
      </c>
      <c r="AN323" s="560">
        <v>8.5028683331984123</v>
      </c>
      <c r="AO323" s="560">
        <v>7.8925813542571372</v>
      </c>
      <c r="AP323" s="561">
        <v>7.0388717564691996</v>
      </c>
      <c r="AQ323" s="454"/>
      <c r="AR323" s="574"/>
      <c r="AS323" s="559" t="s">
        <v>585</v>
      </c>
      <c r="AT323" s="563">
        <v>1.4439932941993459</v>
      </c>
      <c r="AU323" s="563">
        <v>1.4439932941993459</v>
      </c>
      <c r="AV323" s="562" t="s">
        <v>585</v>
      </c>
      <c r="AW323" s="567">
        <v>0.1220860637800384</v>
      </c>
      <c r="AX323" s="454"/>
      <c r="AY323" s="559" t="s">
        <v>585</v>
      </c>
      <c r="AZ323" s="563">
        <v>140.34363620420297</v>
      </c>
      <c r="BA323" s="563">
        <v>140.34363620420297</v>
      </c>
      <c r="BB323" s="562" t="s">
        <v>585</v>
      </c>
      <c r="BC323" s="567">
        <v>60.453885419558212</v>
      </c>
      <c r="BD323" s="462"/>
      <c r="BE323" s="574"/>
      <c r="BF323" s="566" t="s">
        <v>585</v>
      </c>
      <c r="BG323" s="463"/>
      <c r="BH323" s="566" t="s">
        <v>585</v>
      </c>
      <c r="BI323" s="466"/>
      <c r="BJ323" s="574"/>
      <c r="BK323" s="559" t="s">
        <v>920</v>
      </c>
      <c r="BL323" s="563" t="s">
        <v>920</v>
      </c>
      <c r="BM323" s="563" t="s">
        <v>920</v>
      </c>
      <c r="BN323" s="562" t="s">
        <v>920</v>
      </c>
      <c r="BO323" s="567" t="s">
        <v>920</v>
      </c>
      <c r="BP323" s="465"/>
      <c r="BQ323" s="559" t="s">
        <v>920</v>
      </c>
      <c r="BR323" s="563" t="s">
        <v>920</v>
      </c>
      <c r="BS323" s="563" t="s">
        <v>920</v>
      </c>
      <c r="BT323" s="562" t="s">
        <v>920</v>
      </c>
      <c r="BU323" s="567" t="s">
        <v>920</v>
      </c>
      <c r="BV323" s="465"/>
      <c r="BW323" s="574"/>
      <c r="BX323" s="559">
        <v>8.2732913851194523E-3</v>
      </c>
      <c r="BY323" s="563">
        <v>4.5675369978810609E-2</v>
      </c>
      <c r="BZ323" s="563">
        <v>1.1745013920452834E-2</v>
      </c>
      <c r="CA323" s="567">
        <v>1.4321799606535237E-3</v>
      </c>
      <c r="CB323" s="464"/>
      <c r="CC323" s="559">
        <v>1.4190243170058632</v>
      </c>
      <c r="CD323" s="563">
        <v>4.5956462156511204</v>
      </c>
      <c r="CE323" s="563">
        <v>1.4755494472770323</v>
      </c>
      <c r="CF323" s="567">
        <v>0.33566940838969073</v>
      </c>
      <c r="CG323" s="465"/>
      <c r="CH323" s="465"/>
      <c r="CI323" s="465"/>
      <c r="CJ323" s="465"/>
      <c r="CK323" s="465"/>
      <c r="CL323" s="465"/>
      <c r="CM323" s="465"/>
      <c r="CN323" s="465"/>
      <c r="CO323" s="465"/>
      <c r="CP323" s="465"/>
      <c r="CQ323" s="465"/>
      <c r="CR323" s="465"/>
      <c r="CS323" s="454"/>
      <c r="CT323" s="454"/>
      <c r="CU323" s="454"/>
      <c r="CV323" s="454"/>
      <c r="CW323" s="454"/>
      <c r="CX323" s="454"/>
      <c r="CY323" s="454"/>
      <c r="CZ323" s="454"/>
      <c r="DA323" s="454"/>
      <c r="DB323" s="454"/>
      <c r="DC323" s="454"/>
      <c r="DD323" s="454"/>
      <c r="DE323" s="454"/>
      <c r="DF323" s="454"/>
      <c r="DG323" s="454"/>
      <c r="DH323" s="454"/>
      <c r="DI323" s="454"/>
      <c r="DJ323" s="454"/>
      <c r="DK323" s="454"/>
      <c r="DL323" s="454"/>
      <c r="DM323" s="454"/>
      <c r="DN323" s="454"/>
      <c r="DO323" s="454"/>
      <c r="DP323" s="454"/>
      <c r="DQ323" s="454"/>
      <c r="DR323" s="454"/>
      <c r="DS323" s="454"/>
      <c r="DT323" s="454"/>
      <c r="DU323" s="454"/>
      <c r="DV323" s="454"/>
      <c r="DW323" s="454"/>
      <c r="DX323" s="454"/>
      <c r="DY323" s="454"/>
      <c r="DZ323" s="454"/>
      <c r="EA323" s="454"/>
      <c r="EB323" s="454"/>
      <c r="EC323" s="454"/>
      <c r="ED323" s="454"/>
      <c r="EE323" s="454"/>
    </row>
    <row r="324" spans="1:135" s="477" customFormat="1" ht="13" x14ac:dyDescent="0.3">
      <c r="A324" s="454"/>
      <c r="B324" s="454"/>
      <c r="C324" s="454"/>
      <c r="D324" s="454"/>
      <c r="E324" s="454"/>
      <c r="F324" s="454"/>
      <c r="G324" s="454"/>
      <c r="H324" s="454"/>
      <c r="I324" s="454"/>
      <c r="J324" s="454"/>
      <c r="K324" s="454"/>
      <c r="L324" s="454"/>
      <c r="M324" s="454"/>
      <c r="N324" s="346" t="s">
        <v>74</v>
      </c>
      <c r="O324" s="348" t="s">
        <v>597</v>
      </c>
      <c r="P324" s="564">
        <v>3.648978696618828</v>
      </c>
      <c r="Q324" s="560">
        <v>3.648978696618828</v>
      </c>
      <c r="R324" s="560">
        <v>3.648978696618828</v>
      </c>
      <c r="S324" s="560">
        <v>3.648978696618828</v>
      </c>
      <c r="T324" s="560">
        <v>1.0013005935336998</v>
      </c>
      <c r="U324" s="560">
        <v>1.0013005935336998</v>
      </c>
      <c r="V324" s="560">
        <v>1.0013005935336998</v>
      </c>
      <c r="W324" s="560">
        <v>8.5166808329462409</v>
      </c>
      <c r="X324" s="560">
        <v>0.79029474756626661</v>
      </c>
      <c r="Y324" s="560">
        <v>0.79029474756626661</v>
      </c>
      <c r="Z324" s="560">
        <v>0.51369393552305509</v>
      </c>
      <c r="AA324" s="560">
        <v>3.4704160099304313</v>
      </c>
      <c r="AB324" s="561">
        <v>0.53824826349841781</v>
      </c>
      <c r="AC324" s="454"/>
      <c r="AD324" s="564">
        <v>5.8477463244990515</v>
      </c>
      <c r="AE324" s="560">
        <v>5.8477463244990515</v>
      </c>
      <c r="AF324" s="560">
        <v>5.8477463244990515</v>
      </c>
      <c r="AG324" s="560">
        <v>5.8477463244990515</v>
      </c>
      <c r="AH324" s="560">
        <v>18.862882675257293</v>
      </c>
      <c r="AI324" s="560">
        <v>18.862882675257293</v>
      </c>
      <c r="AJ324" s="560">
        <v>18.862882675257293</v>
      </c>
      <c r="AK324" s="560">
        <v>8.9425148745935523</v>
      </c>
      <c r="AL324" s="560">
        <v>1.1218854815372459</v>
      </c>
      <c r="AM324" s="560">
        <v>1.1218854815372459</v>
      </c>
      <c r="AN324" s="560">
        <v>5.1689242704022691</v>
      </c>
      <c r="AO324" s="560">
        <v>6.0503845910458951</v>
      </c>
      <c r="AP324" s="561">
        <v>3.5158296221447163</v>
      </c>
      <c r="AQ324" s="454"/>
      <c r="AR324" s="574"/>
      <c r="AS324" s="559" t="s">
        <v>585</v>
      </c>
      <c r="AT324" s="563">
        <v>4.3486326284972456</v>
      </c>
      <c r="AU324" s="563">
        <v>4.3486326284972456</v>
      </c>
      <c r="AV324" s="562" t="s">
        <v>585</v>
      </c>
      <c r="AW324" s="567">
        <v>0.18159080221338286</v>
      </c>
      <c r="AX324" s="454"/>
      <c r="AY324" s="559" t="s">
        <v>585</v>
      </c>
      <c r="AZ324" s="563">
        <v>208.74711408323168</v>
      </c>
      <c r="BA324" s="563">
        <v>208.74711408323168</v>
      </c>
      <c r="BB324" s="562" t="s">
        <v>585</v>
      </c>
      <c r="BC324" s="567">
        <v>89.919104690214724</v>
      </c>
      <c r="BD324" s="462"/>
      <c r="BE324" s="574"/>
      <c r="BF324" s="566" t="s">
        <v>585</v>
      </c>
      <c r="BG324" s="463"/>
      <c r="BH324" s="566" t="s">
        <v>585</v>
      </c>
      <c r="BI324" s="466"/>
      <c r="BJ324" s="574"/>
      <c r="BK324" s="559" t="s">
        <v>920</v>
      </c>
      <c r="BL324" s="563" t="s">
        <v>920</v>
      </c>
      <c r="BM324" s="563" t="s">
        <v>920</v>
      </c>
      <c r="BN324" s="562" t="s">
        <v>920</v>
      </c>
      <c r="BO324" s="567" t="s">
        <v>920</v>
      </c>
      <c r="BP324" s="465"/>
      <c r="BQ324" s="559" t="s">
        <v>920</v>
      </c>
      <c r="BR324" s="563" t="s">
        <v>920</v>
      </c>
      <c r="BS324" s="563" t="s">
        <v>920</v>
      </c>
      <c r="BT324" s="562" t="s">
        <v>920</v>
      </c>
      <c r="BU324" s="567" t="s">
        <v>920</v>
      </c>
      <c r="BV324" s="465"/>
      <c r="BW324" s="574"/>
      <c r="BX324" s="559">
        <v>8.2732913851194523E-3</v>
      </c>
      <c r="BY324" s="563">
        <v>4.5675369978810609E-2</v>
      </c>
      <c r="BZ324" s="563">
        <v>1.1745013920452834E-2</v>
      </c>
      <c r="CA324" s="567">
        <v>1.4321799606535237E-3</v>
      </c>
      <c r="CB324" s="464"/>
      <c r="CC324" s="559">
        <v>1.4190243170058632</v>
      </c>
      <c r="CD324" s="563">
        <v>4.5956462156511204</v>
      </c>
      <c r="CE324" s="563">
        <v>1.4755494472770323</v>
      </c>
      <c r="CF324" s="567">
        <v>0.33566940838969073</v>
      </c>
      <c r="CG324" s="465"/>
      <c r="CH324" s="465"/>
      <c r="CI324" s="465"/>
      <c r="CJ324" s="465"/>
      <c r="CK324" s="465"/>
      <c r="CL324" s="465"/>
      <c r="CM324" s="465"/>
      <c r="CN324" s="465"/>
      <c r="CO324" s="465"/>
      <c r="CP324" s="465"/>
      <c r="CQ324" s="465"/>
      <c r="CR324" s="465"/>
      <c r="CS324" s="454"/>
      <c r="CT324" s="454"/>
      <c r="CU324" s="454"/>
      <c r="CV324" s="454"/>
      <c r="CW324" s="454"/>
      <c r="CX324" s="454"/>
      <c r="CY324" s="454"/>
      <c r="CZ324" s="454"/>
      <c r="DA324" s="454"/>
      <c r="DB324" s="454"/>
      <c r="DC324" s="454"/>
      <c r="DD324" s="454"/>
      <c r="DE324" s="454"/>
      <c r="DF324" s="454"/>
      <c r="DG324" s="454"/>
      <c r="DH324" s="454"/>
      <c r="DI324" s="454"/>
      <c r="DJ324" s="454"/>
      <c r="DK324" s="454"/>
      <c r="DL324" s="454"/>
      <c r="DM324" s="454"/>
      <c r="DN324" s="454"/>
      <c r="DO324" s="454"/>
      <c r="DP324" s="454"/>
      <c r="DQ324" s="454"/>
      <c r="DR324" s="454"/>
      <c r="DS324" s="454"/>
      <c r="DT324" s="454"/>
      <c r="DU324" s="454"/>
      <c r="DV324" s="454"/>
      <c r="DW324" s="454"/>
      <c r="DX324" s="454"/>
      <c r="DY324" s="454"/>
      <c r="DZ324" s="454"/>
      <c r="EA324" s="454"/>
      <c r="EB324" s="454"/>
      <c r="EC324" s="454"/>
      <c r="ED324" s="454"/>
      <c r="EE324" s="454"/>
    </row>
    <row r="325" spans="1:135" s="477" customFormat="1" ht="13" x14ac:dyDescent="0.3">
      <c r="A325" s="454"/>
      <c r="B325" s="454"/>
      <c r="C325" s="454"/>
      <c r="D325" s="454"/>
      <c r="E325" s="454"/>
      <c r="F325" s="454"/>
      <c r="G325" s="454"/>
      <c r="H325" s="454"/>
      <c r="I325" s="454"/>
      <c r="J325" s="454"/>
      <c r="K325" s="454"/>
      <c r="L325" s="454"/>
      <c r="M325" s="454"/>
      <c r="N325" s="346" t="s">
        <v>76</v>
      </c>
      <c r="O325" s="348" t="s">
        <v>598</v>
      </c>
      <c r="P325" s="564">
        <v>7.2149339969250361</v>
      </c>
      <c r="Q325" s="560">
        <v>7.2149339969250361</v>
      </c>
      <c r="R325" s="560">
        <v>7.2149339969250361</v>
      </c>
      <c r="S325" s="560">
        <v>7.2149339969250361</v>
      </c>
      <c r="T325" s="560">
        <v>1.6344682553577303</v>
      </c>
      <c r="U325" s="560">
        <v>1.6344682553577303</v>
      </c>
      <c r="V325" s="560">
        <v>1.6344682553577303</v>
      </c>
      <c r="W325" s="560">
        <v>22.579691825278754</v>
      </c>
      <c r="X325" s="560">
        <v>2.0202625802798928</v>
      </c>
      <c r="Y325" s="560">
        <v>2.0202625802798928</v>
      </c>
      <c r="Z325" s="560">
        <v>0.56107728149837921</v>
      </c>
      <c r="AA325" s="560">
        <v>7.2222481212347791</v>
      </c>
      <c r="AB325" s="561">
        <v>0.75002873652678526</v>
      </c>
      <c r="AC325" s="454"/>
      <c r="AD325" s="564">
        <v>11.526279980992035</v>
      </c>
      <c r="AE325" s="560">
        <v>11.526279980992035</v>
      </c>
      <c r="AF325" s="560">
        <v>11.526279980992035</v>
      </c>
      <c r="AG325" s="560">
        <v>11.526279980992035</v>
      </c>
      <c r="AH325" s="560">
        <v>31.319590459187435</v>
      </c>
      <c r="AI325" s="560">
        <v>31.319590459187435</v>
      </c>
      <c r="AJ325" s="560">
        <v>31.319590459187435</v>
      </c>
      <c r="AK325" s="560">
        <v>23.708676416542694</v>
      </c>
      <c r="AL325" s="560">
        <v>0.74318732616647509</v>
      </c>
      <c r="AM325" s="560">
        <v>0.74318732616647509</v>
      </c>
      <c r="AN325" s="560">
        <v>8.2272690267724595</v>
      </c>
      <c r="AO325" s="560">
        <v>12.677768265466488</v>
      </c>
      <c r="AP325" s="561">
        <v>1.8232384145661582</v>
      </c>
      <c r="AQ325" s="454"/>
      <c r="AR325" s="574"/>
      <c r="AS325" s="559" t="s">
        <v>585</v>
      </c>
      <c r="AT325" s="563">
        <v>0.8177672490799277</v>
      </c>
      <c r="AU325" s="563">
        <v>0.8177672490799277</v>
      </c>
      <c r="AV325" s="563">
        <v>6.213296743459689E-2</v>
      </c>
      <c r="AW325" s="567">
        <v>6.213296743459689E-2</v>
      </c>
      <c r="AX325" s="454"/>
      <c r="AY325" s="559" t="s">
        <v>585</v>
      </c>
      <c r="AZ325" s="563">
        <v>67.292756113766202</v>
      </c>
      <c r="BA325" s="563">
        <v>67.292756113766202</v>
      </c>
      <c r="BB325" s="563">
        <v>28.986769031327615</v>
      </c>
      <c r="BC325" s="567">
        <v>28.986769031327615</v>
      </c>
      <c r="BD325" s="462"/>
      <c r="BE325" s="574"/>
      <c r="BF325" s="566">
        <v>0.18912330405791156</v>
      </c>
      <c r="BG325" s="463"/>
      <c r="BH325" s="566">
        <v>187.61031762544826</v>
      </c>
      <c r="BI325" s="461"/>
      <c r="BJ325" s="574"/>
      <c r="BK325" s="559" t="s">
        <v>920</v>
      </c>
      <c r="BL325" s="563" t="s">
        <v>920</v>
      </c>
      <c r="BM325" s="563" t="s">
        <v>920</v>
      </c>
      <c r="BN325" s="563" t="s">
        <v>920</v>
      </c>
      <c r="BO325" s="567" t="s">
        <v>920</v>
      </c>
      <c r="BP325" s="465"/>
      <c r="BQ325" s="559" t="s">
        <v>920</v>
      </c>
      <c r="BR325" s="563" t="s">
        <v>920</v>
      </c>
      <c r="BS325" s="563" t="s">
        <v>920</v>
      </c>
      <c r="BT325" s="563" t="s">
        <v>920</v>
      </c>
      <c r="BU325" s="567" t="s">
        <v>920</v>
      </c>
      <c r="BV325" s="465"/>
      <c r="BW325" s="574"/>
      <c r="BX325" s="559">
        <v>8.2732913851194523E-3</v>
      </c>
      <c r="BY325" s="563">
        <v>4.5675369978810609E-2</v>
      </c>
      <c r="BZ325" s="563">
        <v>1.1745013920452834E-2</v>
      </c>
      <c r="CA325" s="567">
        <v>1.4321799606535237E-3</v>
      </c>
      <c r="CB325" s="464"/>
      <c r="CC325" s="559">
        <v>1.4190243170058632</v>
      </c>
      <c r="CD325" s="563">
        <v>4.5956462156511204</v>
      </c>
      <c r="CE325" s="563">
        <v>1.4755494472770323</v>
      </c>
      <c r="CF325" s="567">
        <v>0.33566940838969073</v>
      </c>
      <c r="CG325" s="465"/>
      <c r="CH325" s="465"/>
      <c r="CI325" s="465"/>
      <c r="CJ325" s="465"/>
      <c r="CK325" s="465"/>
      <c r="CL325" s="465"/>
      <c r="CM325" s="465"/>
      <c r="CN325" s="465"/>
      <c r="CO325" s="465"/>
      <c r="CP325" s="465"/>
      <c r="CQ325" s="465"/>
      <c r="CR325" s="465"/>
      <c r="CS325" s="454"/>
      <c r="CT325" s="454"/>
      <c r="CU325" s="454"/>
      <c r="CV325" s="454"/>
      <c r="CW325" s="454"/>
      <c r="CX325" s="454"/>
      <c r="CY325" s="454"/>
      <c r="CZ325" s="454"/>
      <c r="DA325" s="454"/>
      <c r="DB325" s="454"/>
      <c r="DC325" s="454"/>
      <c r="DD325" s="454"/>
      <c r="DE325" s="454"/>
      <c r="DF325" s="454"/>
      <c r="DG325" s="454"/>
      <c r="DH325" s="454"/>
      <c r="DI325" s="454"/>
      <c r="DJ325" s="454"/>
      <c r="DK325" s="454"/>
      <c r="DL325" s="454"/>
      <c r="DM325" s="454"/>
      <c r="DN325" s="454"/>
      <c r="DO325" s="454"/>
      <c r="DP325" s="454"/>
      <c r="DQ325" s="454"/>
      <c r="DR325" s="454"/>
      <c r="DS325" s="454"/>
      <c r="DT325" s="454"/>
      <c r="DU325" s="454"/>
      <c r="DV325" s="454"/>
      <c r="DW325" s="454"/>
      <c r="DX325" s="454"/>
      <c r="DY325" s="454"/>
      <c r="DZ325" s="454"/>
      <c r="EA325" s="454"/>
      <c r="EB325" s="454"/>
      <c r="EC325" s="454"/>
      <c r="ED325" s="454"/>
      <c r="EE325" s="454"/>
    </row>
    <row r="326" spans="1:135" s="477" customFormat="1" ht="13" x14ac:dyDescent="0.3">
      <c r="A326" s="454"/>
      <c r="B326" s="454"/>
      <c r="C326" s="454"/>
      <c r="D326" s="454"/>
      <c r="E326" s="454"/>
      <c r="F326" s="454"/>
      <c r="G326" s="454"/>
      <c r="H326" s="454"/>
      <c r="I326" s="454"/>
      <c r="J326" s="454"/>
      <c r="K326" s="454"/>
      <c r="L326" s="454"/>
      <c r="M326" s="454"/>
      <c r="N326" s="346" t="s">
        <v>78</v>
      </c>
      <c r="O326" s="348" t="s">
        <v>599</v>
      </c>
      <c r="P326" s="564">
        <v>7.1639047969845242</v>
      </c>
      <c r="Q326" s="560">
        <v>7.1639047969845242</v>
      </c>
      <c r="R326" s="560">
        <v>7.1639047969845242</v>
      </c>
      <c r="S326" s="560">
        <v>7.1639047969845242</v>
      </c>
      <c r="T326" s="560">
        <v>1.750867266944456</v>
      </c>
      <c r="U326" s="560">
        <v>1.750867266944456</v>
      </c>
      <c r="V326" s="560">
        <v>1.750867266944456</v>
      </c>
      <c r="W326" s="560">
        <v>33.754136835238192</v>
      </c>
      <c r="X326" s="560">
        <v>16.148569182238788</v>
      </c>
      <c r="Y326" s="560">
        <v>16.148569182238788</v>
      </c>
      <c r="Z326" s="560">
        <v>0.47701355264290357</v>
      </c>
      <c r="AA326" s="560">
        <v>6.9789176851835988</v>
      </c>
      <c r="AB326" s="561">
        <v>1.7805871630064147</v>
      </c>
      <c r="AC326" s="454"/>
      <c r="AD326" s="564">
        <v>11.480663886704924</v>
      </c>
      <c r="AE326" s="560">
        <v>11.480663886704924</v>
      </c>
      <c r="AF326" s="560">
        <v>11.480663886704924</v>
      </c>
      <c r="AG326" s="560">
        <v>11.480663886704924</v>
      </c>
      <c r="AH326" s="560">
        <v>33.186799085522814</v>
      </c>
      <c r="AI326" s="560">
        <v>33.186799085522814</v>
      </c>
      <c r="AJ326" s="560">
        <v>33.186799085522814</v>
      </c>
      <c r="AK326" s="560">
        <v>35.441843677000101</v>
      </c>
      <c r="AL326" s="560">
        <v>14.578317618266231</v>
      </c>
      <c r="AM326" s="560">
        <v>14.578317618266231</v>
      </c>
      <c r="AN326" s="560">
        <v>3.0540575046291063</v>
      </c>
      <c r="AO326" s="560">
        <v>13.050283350244639</v>
      </c>
      <c r="AP326" s="561">
        <v>7.5660691558260753</v>
      </c>
      <c r="AQ326" s="454"/>
      <c r="AR326" s="574"/>
      <c r="AS326" s="559" t="s">
        <v>585</v>
      </c>
      <c r="AT326" s="563" t="s">
        <v>585</v>
      </c>
      <c r="AU326" s="563" t="s">
        <v>585</v>
      </c>
      <c r="AV326" s="563" t="s">
        <v>585</v>
      </c>
      <c r="AW326" s="567" t="s">
        <v>585</v>
      </c>
      <c r="AX326" s="454"/>
      <c r="AY326" s="559" t="s">
        <v>585</v>
      </c>
      <c r="AZ326" s="563" t="s">
        <v>585</v>
      </c>
      <c r="BA326" s="563" t="s">
        <v>585</v>
      </c>
      <c r="BB326" s="563" t="s">
        <v>585</v>
      </c>
      <c r="BC326" s="567" t="s">
        <v>585</v>
      </c>
      <c r="BD326" s="462"/>
      <c r="BE326" s="574"/>
      <c r="BF326" s="566" t="s">
        <v>585</v>
      </c>
      <c r="BG326" s="463"/>
      <c r="BH326" s="566" t="s">
        <v>585</v>
      </c>
      <c r="BI326" s="466"/>
      <c r="BJ326" s="574"/>
      <c r="BK326" s="559" t="s">
        <v>920</v>
      </c>
      <c r="BL326" s="563" t="s">
        <v>920</v>
      </c>
      <c r="BM326" s="563" t="s">
        <v>920</v>
      </c>
      <c r="BN326" s="563" t="s">
        <v>920</v>
      </c>
      <c r="BO326" s="567" t="s">
        <v>920</v>
      </c>
      <c r="BP326" s="465"/>
      <c r="BQ326" s="559" t="s">
        <v>920</v>
      </c>
      <c r="BR326" s="563" t="s">
        <v>920</v>
      </c>
      <c r="BS326" s="563" t="s">
        <v>920</v>
      </c>
      <c r="BT326" s="563" t="s">
        <v>920</v>
      </c>
      <c r="BU326" s="567" t="s">
        <v>920</v>
      </c>
      <c r="BV326" s="465"/>
      <c r="BW326" s="574"/>
      <c r="BX326" s="559">
        <v>8.2732913851194523E-3</v>
      </c>
      <c r="BY326" s="563">
        <v>4.5675369978810609E-2</v>
      </c>
      <c r="BZ326" s="563">
        <v>1.1745013920452834E-2</v>
      </c>
      <c r="CA326" s="567">
        <v>1.4321799606535237E-3</v>
      </c>
      <c r="CB326" s="464"/>
      <c r="CC326" s="559">
        <v>1.4190243170058632</v>
      </c>
      <c r="CD326" s="563">
        <v>4.5956462156511204</v>
      </c>
      <c r="CE326" s="563">
        <v>1.4755494472770323</v>
      </c>
      <c r="CF326" s="567">
        <v>0.33566940838969073</v>
      </c>
      <c r="CG326" s="465"/>
      <c r="CH326" s="465"/>
      <c r="CI326" s="465"/>
      <c r="CJ326" s="465"/>
      <c r="CK326" s="465"/>
      <c r="CL326" s="465"/>
      <c r="CM326" s="465"/>
      <c r="CN326" s="465"/>
      <c r="CO326" s="465"/>
      <c r="CP326" s="465"/>
      <c r="CQ326" s="465"/>
      <c r="CR326" s="465"/>
      <c r="CS326" s="454"/>
      <c r="CT326" s="454"/>
      <c r="CU326" s="454"/>
      <c r="CV326" s="454"/>
      <c r="CW326" s="454"/>
      <c r="CX326" s="454"/>
      <c r="CY326" s="454"/>
      <c r="CZ326" s="454"/>
      <c r="DA326" s="454"/>
      <c r="DB326" s="454"/>
      <c r="DC326" s="454"/>
      <c r="DD326" s="454"/>
      <c r="DE326" s="454"/>
      <c r="DF326" s="454"/>
      <c r="DG326" s="454"/>
      <c r="DH326" s="454"/>
      <c r="DI326" s="454"/>
      <c r="DJ326" s="454"/>
      <c r="DK326" s="454"/>
      <c r="DL326" s="454"/>
      <c r="DM326" s="454"/>
      <c r="DN326" s="454"/>
      <c r="DO326" s="454"/>
      <c r="DP326" s="454"/>
      <c r="DQ326" s="454"/>
      <c r="DR326" s="454"/>
      <c r="DS326" s="454"/>
      <c r="DT326" s="454"/>
      <c r="DU326" s="454"/>
      <c r="DV326" s="454"/>
      <c r="DW326" s="454"/>
      <c r="DX326" s="454"/>
      <c r="DY326" s="454"/>
      <c r="DZ326" s="454"/>
      <c r="EA326" s="454"/>
      <c r="EB326" s="454"/>
      <c r="EC326" s="454"/>
      <c r="ED326" s="454"/>
      <c r="EE326" s="454"/>
    </row>
    <row r="327" spans="1:135" s="477" customFormat="1" ht="13" x14ac:dyDescent="0.3">
      <c r="A327" s="454"/>
      <c r="B327" s="454"/>
      <c r="C327" s="454"/>
      <c r="D327" s="454"/>
      <c r="E327" s="454"/>
      <c r="F327" s="454"/>
      <c r="G327" s="454"/>
      <c r="H327" s="454"/>
      <c r="I327" s="454"/>
      <c r="J327" s="454"/>
      <c r="K327" s="454"/>
      <c r="L327" s="454"/>
      <c r="M327" s="454"/>
      <c r="N327" s="346" t="s">
        <v>79</v>
      </c>
      <c r="O327" s="348" t="s">
        <v>600</v>
      </c>
      <c r="P327" s="564">
        <v>5.1554687011671954</v>
      </c>
      <c r="Q327" s="560">
        <v>5.1554687011671954</v>
      </c>
      <c r="R327" s="560">
        <v>5.1554687011671954</v>
      </c>
      <c r="S327" s="560">
        <v>5.1554687011671954</v>
      </c>
      <c r="T327" s="560">
        <v>2.7080378487832797</v>
      </c>
      <c r="U327" s="560">
        <v>2.7080378487832797</v>
      </c>
      <c r="V327" s="560">
        <v>2.7080378487832797</v>
      </c>
      <c r="W327" s="560">
        <v>14.934812439436403</v>
      </c>
      <c r="X327" s="560">
        <v>8.5416178291350189</v>
      </c>
      <c r="Y327" s="560">
        <v>8.5416178291350189</v>
      </c>
      <c r="Z327" s="560">
        <v>1.0271943174415883</v>
      </c>
      <c r="AA327" s="560">
        <v>5.3004575455532335</v>
      </c>
      <c r="AB327" s="561">
        <v>2.3934313233453857</v>
      </c>
      <c r="AC327" s="454"/>
      <c r="AD327" s="564">
        <v>6.8347771835930846</v>
      </c>
      <c r="AE327" s="560">
        <v>6.8347771835930846</v>
      </c>
      <c r="AF327" s="560">
        <v>6.8347771835930846</v>
      </c>
      <c r="AG327" s="560">
        <v>6.8347771835930846</v>
      </c>
      <c r="AH327" s="560">
        <v>52.022253146945729</v>
      </c>
      <c r="AI327" s="560">
        <v>52.022253146945729</v>
      </c>
      <c r="AJ327" s="560">
        <v>52.022253146945729</v>
      </c>
      <c r="AK327" s="560">
        <v>15.681553061408223</v>
      </c>
      <c r="AL327" s="560">
        <v>6.6771532589790557</v>
      </c>
      <c r="AM327" s="560">
        <v>6.6771532589790557</v>
      </c>
      <c r="AN327" s="560">
        <v>10.501452661201208</v>
      </c>
      <c r="AO327" s="560">
        <v>7.2051961062878522</v>
      </c>
      <c r="AP327" s="561">
        <v>7.656187988832019</v>
      </c>
      <c r="AQ327" s="454"/>
      <c r="AR327" s="574"/>
      <c r="AS327" s="559">
        <v>1.4532489089294618E-2</v>
      </c>
      <c r="AT327" s="563">
        <v>8.0315233330114269E-2</v>
      </c>
      <c r="AU327" s="563">
        <v>8.0315233330114269E-2</v>
      </c>
      <c r="AV327" s="563">
        <v>8.1509921250371431E-3</v>
      </c>
      <c r="AW327" s="567">
        <v>8.1509921250371431E-3</v>
      </c>
      <c r="AX327" s="454"/>
      <c r="AY327" s="559">
        <v>4.345214237699091</v>
      </c>
      <c r="AZ327" s="563">
        <v>8.8278855461510801</v>
      </c>
      <c r="BA327" s="563">
        <v>8.8278855461510801</v>
      </c>
      <c r="BB327" s="563">
        <v>3.8026660541093289</v>
      </c>
      <c r="BC327" s="567">
        <v>3.8026660541093289</v>
      </c>
      <c r="BD327" s="462"/>
      <c r="BE327" s="574"/>
      <c r="BF327" s="566">
        <v>5.4448928884750947E-2</v>
      </c>
      <c r="BG327" s="463"/>
      <c r="BH327" s="566">
        <v>102.85402666329455</v>
      </c>
      <c r="BI327" s="461"/>
      <c r="BJ327" s="574"/>
      <c r="BK327" s="559" t="s">
        <v>920</v>
      </c>
      <c r="BL327" s="563" t="s">
        <v>920</v>
      </c>
      <c r="BM327" s="563" t="s">
        <v>920</v>
      </c>
      <c r="BN327" s="563" t="s">
        <v>920</v>
      </c>
      <c r="BO327" s="567" t="s">
        <v>920</v>
      </c>
      <c r="BP327" s="465"/>
      <c r="BQ327" s="559" t="s">
        <v>920</v>
      </c>
      <c r="BR327" s="563" t="s">
        <v>920</v>
      </c>
      <c r="BS327" s="563" t="s">
        <v>920</v>
      </c>
      <c r="BT327" s="563" t="s">
        <v>920</v>
      </c>
      <c r="BU327" s="567" t="s">
        <v>920</v>
      </c>
      <c r="BV327" s="465"/>
      <c r="BW327" s="574"/>
      <c r="BX327" s="559">
        <v>8.2732913851194523E-3</v>
      </c>
      <c r="BY327" s="563">
        <v>4.5675369978810609E-2</v>
      </c>
      <c r="BZ327" s="563">
        <v>1.1745013920452834E-2</v>
      </c>
      <c r="CA327" s="567">
        <v>1.4321799606535237E-3</v>
      </c>
      <c r="CB327" s="464"/>
      <c r="CC327" s="559">
        <v>1.4190243170058632</v>
      </c>
      <c r="CD327" s="563">
        <v>4.5956462156511204</v>
      </c>
      <c r="CE327" s="563">
        <v>1.4755494472770323</v>
      </c>
      <c r="CF327" s="567">
        <v>0.33566940838969073</v>
      </c>
      <c r="CG327" s="465"/>
      <c r="CH327" s="465"/>
      <c r="CI327" s="465"/>
      <c r="CJ327" s="465"/>
      <c r="CK327" s="465"/>
      <c r="CL327" s="465"/>
      <c r="CM327" s="465"/>
      <c r="CN327" s="465"/>
      <c r="CO327" s="465"/>
      <c r="CP327" s="465"/>
      <c r="CQ327" s="465"/>
      <c r="CR327" s="465"/>
      <c r="CS327" s="454"/>
      <c r="CT327" s="454"/>
      <c r="CU327" s="454"/>
      <c r="CV327" s="454"/>
      <c r="CW327" s="454"/>
      <c r="CX327" s="454"/>
      <c r="CY327" s="454"/>
      <c r="CZ327" s="454"/>
      <c r="DA327" s="454"/>
      <c r="DB327" s="454"/>
      <c r="DC327" s="454"/>
      <c r="DD327" s="454"/>
      <c r="DE327" s="454"/>
      <c r="DF327" s="454"/>
      <c r="DG327" s="454"/>
      <c r="DH327" s="454"/>
      <c r="DI327" s="454"/>
      <c r="DJ327" s="454"/>
      <c r="DK327" s="454"/>
      <c r="DL327" s="454"/>
      <c r="DM327" s="454"/>
      <c r="DN327" s="454"/>
      <c r="DO327" s="454"/>
      <c r="DP327" s="454"/>
      <c r="DQ327" s="454"/>
      <c r="DR327" s="454"/>
      <c r="DS327" s="454"/>
      <c r="DT327" s="454"/>
      <c r="DU327" s="454"/>
      <c r="DV327" s="454"/>
      <c r="DW327" s="454"/>
      <c r="DX327" s="454"/>
      <c r="DY327" s="454"/>
      <c r="DZ327" s="454"/>
      <c r="EA327" s="454"/>
      <c r="EB327" s="454"/>
      <c r="EC327" s="454"/>
      <c r="ED327" s="454"/>
      <c r="EE327" s="454"/>
    </row>
    <row r="328" spans="1:135" s="477" customFormat="1" ht="13" x14ac:dyDescent="0.3">
      <c r="A328" s="454"/>
      <c r="B328" s="454"/>
      <c r="C328" s="454"/>
      <c r="D328" s="454"/>
      <c r="E328" s="454"/>
      <c r="F328" s="454"/>
      <c r="G328" s="454"/>
      <c r="H328" s="454"/>
      <c r="I328" s="454"/>
      <c r="J328" s="454"/>
      <c r="K328" s="454"/>
      <c r="L328" s="454"/>
      <c r="M328" s="454"/>
      <c r="N328" s="346" t="s">
        <v>81</v>
      </c>
      <c r="O328" s="348" t="s">
        <v>601</v>
      </c>
      <c r="P328" s="564">
        <v>5.6600056850170812</v>
      </c>
      <c r="Q328" s="560">
        <v>5.6600056850170812</v>
      </c>
      <c r="R328" s="560">
        <v>5.6600056850170812</v>
      </c>
      <c r="S328" s="560">
        <v>5.6600056850170812</v>
      </c>
      <c r="T328" s="560">
        <v>1.0436983958526189</v>
      </c>
      <c r="U328" s="560">
        <v>1.0436983958526189</v>
      </c>
      <c r="V328" s="560">
        <v>1.0436983958526189</v>
      </c>
      <c r="W328" s="560">
        <v>16.575446988754869</v>
      </c>
      <c r="X328" s="560">
        <v>9.2849136755387043E-2</v>
      </c>
      <c r="Y328" s="560">
        <v>9.2849136755387043E-2</v>
      </c>
      <c r="Z328" s="560">
        <v>1.0235652219660469</v>
      </c>
      <c r="AA328" s="560">
        <v>5.0843650724136822</v>
      </c>
      <c r="AB328" s="561">
        <v>0.97806264417000754</v>
      </c>
      <c r="AC328" s="454"/>
      <c r="AD328" s="564">
        <v>9.9050099487798953</v>
      </c>
      <c r="AE328" s="560">
        <v>9.9050099487798953</v>
      </c>
      <c r="AF328" s="560">
        <v>9.9050099487798953</v>
      </c>
      <c r="AG328" s="560">
        <v>9.9050099487798953</v>
      </c>
      <c r="AH328" s="560">
        <v>19.876837756586614</v>
      </c>
      <c r="AI328" s="560">
        <v>19.876837756586614</v>
      </c>
      <c r="AJ328" s="560">
        <v>19.876837756586614</v>
      </c>
      <c r="AK328" s="560">
        <v>17.404219338192615</v>
      </c>
      <c r="AL328" s="560">
        <v>9.0851270803216908E-2</v>
      </c>
      <c r="AM328" s="560">
        <v>9.0851270803216908E-2</v>
      </c>
      <c r="AN328" s="560">
        <v>14.890127008203072</v>
      </c>
      <c r="AO328" s="560">
        <v>10.258652154422034</v>
      </c>
      <c r="AP328" s="561">
        <v>8.4794229117780855</v>
      </c>
      <c r="AQ328" s="454"/>
      <c r="AR328" s="574"/>
      <c r="AS328" s="559" t="s">
        <v>585</v>
      </c>
      <c r="AT328" s="563">
        <v>2.4521246291121965</v>
      </c>
      <c r="AU328" s="563">
        <v>2.4521246291121965</v>
      </c>
      <c r="AV328" s="563">
        <v>0.17309297550899283</v>
      </c>
      <c r="AW328" s="567">
        <v>0.17309297550899283</v>
      </c>
      <c r="AX328" s="454"/>
      <c r="AY328" s="559" t="s">
        <v>585</v>
      </c>
      <c r="AZ328" s="563">
        <v>304.26097656500025</v>
      </c>
      <c r="BA328" s="563">
        <v>304.26097656500025</v>
      </c>
      <c r="BB328" s="563">
        <v>131.06228905270851</v>
      </c>
      <c r="BC328" s="567">
        <v>131.06228905270851</v>
      </c>
      <c r="BD328" s="462"/>
      <c r="BE328" s="574"/>
      <c r="BF328" s="566">
        <v>0.13211773060529336</v>
      </c>
      <c r="BG328" s="463"/>
      <c r="BH328" s="566">
        <v>71.739927718674295</v>
      </c>
      <c r="BI328" s="461"/>
      <c r="BJ328" s="574"/>
      <c r="BK328" s="559" t="s">
        <v>920</v>
      </c>
      <c r="BL328" s="563" t="s">
        <v>920</v>
      </c>
      <c r="BM328" s="563" t="s">
        <v>920</v>
      </c>
      <c r="BN328" s="563" t="s">
        <v>920</v>
      </c>
      <c r="BO328" s="567" t="s">
        <v>920</v>
      </c>
      <c r="BP328" s="465"/>
      <c r="BQ328" s="559" t="s">
        <v>920</v>
      </c>
      <c r="BR328" s="563" t="s">
        <v>920</v>
      </c>
      <c r="BS328" s="563" t="s">
        <v>920</v>
      </c>
      <c r="BT328" s="563" t="s">
        <v>920</v>
      </c>
      <c r="BU328" s="567" t="s">
        <v>920</v>
      </c>
      <c r="BV328" s="465"/>
      <c r="BW328" s="574"/>
      <c r="BX328" s="559">
        <v>8.2732913851194523E-3</v>
      </c>
      <c r="BY328" s="563">
        <v>4.5675369978810609E-2</v>
      </c>
      <c r="BZ328" s="563">
        <v>1.1745013920452834E-2</v>
      </c>
      <c r="CA328" s="567">
        <v>1.4321799606535237E-3</v>
      </c>
      <c r="CB328" s="464"/>
      <c r="CC328" s="559">
        <v>1.4190243170058632</v>
      </c>
      <c r="CD328" s="563">
        <v>4.5956462156511204</v>
      </c>
      <c r="CE328" s="563">
        <v>1.4755494472770323</v>
      </c>
      <c r="CF328" s="567">
        <v>0.33566940838969073</v>
      </c>
      <c r="CG328" s="465"/>
      <c r="CH328" s="465"/>
      <c r="CI328" s="465"/>
      <c r="CJ328" s="465"/>
      <c r="CK328" s="465"/>
      <c r="CL328" s="465"/>
      <c r="CM328" s="465"/>
      <c r="CN328" s="465"/>
      <c r="CO328" s="465"/>
      <c r="CP328" s="465"/>
      <c r="CQ328" s="465"/>
      <c r="CR328" s="465"/>
      <c r="CS328" s="454"/>
      <c r="CT328" s="454"/>
      <c r="CU328" s="454"/>
      <c r="CV328" s="454"/>
      <c r="CW328" s="454"/>
      <c r="CX328" s="454"/>
      <c r="CY328" s="454"/>
      <c r="CZ328" s="454"/>
      <c r="DA328" s="454"/>
      <c r="DB328" s="454"/>
      <c r="DC328" s="454"/>
      <c r="DD328" s="454"/>
      <c r="DE328" s="454"/>
      <c r="DF328" s="454"/>
      <c r="DG328" s="454"/>
      <c r="DH328" s="454"/>
      <c r="DI328" s="454"/>
      <c r="DJ328" s="454"/>
      <c r="DK328" s="454"/>
      <c r="DL328" s="454"/>
      <c r="DM328" s="454"/>
      <c r="DN328" s="454"/>
      <c r="DO328" s="454"/>
      <c r="DP328" s="454"/>
      <c r="DQ328" s="454"/>
      <c r="DR328" s="454"/>
      <c r="DS328" s="454"/>
      <c r="DT328" s="454"/>
      <c r="DU328" s="454"/>
      <c r="DV328" s="454"/>
      <c r="DW328" s="454"/>
      <c r="DX328" s="454"/>
      <c r="DY328" s="454"/>
      <c r="DZ328" s="454"/>
      <c r="EA328" s="454"/>
      <c r="EB328" s="454"/>
      <c r="EC328" s="454"/>
      <c r="ED328" s="454"/>
      <c r="EE328" s="454"/>
    </row>
    <row r="329" spans="1:135" s="477" customFormat="1" ht="13" x14ac:dyDescent="0.3">
      <c r="A329" s="454"/>
      <c r="B329" s="454"/>
      <c r="C329" s="454"/>
      <c r="D329" s="454"/>
      <c r="E329" s="454"/>
      <c r="F329" s="454"/>
      <c r="G329" s="454"/>
      <c r="H329" s="454"/>
      <c r="I329" s="454"/>
      <c r="J329" s="454"/>
      <c r="K329" s="454"/>
      <c r="L329" s="454"/>
      <c r="M329" s="454"/>
      <c r="N329" s="346" t="s">
        <v>83</v>
      </c>
      <c r="O329" s="348" t="s">
        <v>602</v>
      </c>
      <c r="P329" s="564">
        <v>3.5937230786284204</v>
      </c>
      <c r="Q329" s="560">
        <v>3.5937230786284204</v>
      </c>
      <c r="R329" s="560">
        <v>3.5937230786284204</v>
      </c>
      <c r="S329" s="560">
        <v>3.5937230786284204</v>
      </c>
      <c r="T329" s="560">
        <v>1.2428053484809471</v>
      </c>
      <c r="U329" s="560">
        <v>1.2428053484809471</v>
      </c>
      <c r="V329" s="560">
        <v>1.2428053484809471</v>
      </c>
      <c r="W329" s="560">
        <v>20.688900196492959</v>
      </c>
      <c r="X329" s="560">
        <v>3.5007731456335347</v>
      </c>
      <c r="Y329" s="560">
        <v>3.5007731456335347</v>
      </c>
      <c r="Z329" s="560">
        <v>0.77790647998168982</v>
      </c>
      <c r="AA329" s="560">
        <v>3.7574810174451088</v>
      </c>
      <c r="AB329" s="561">
        <v>1.8805754566319819</v>
      </c>
      <c r="AC329" s="454"/>
      <c r="AD329" s="564">
        <v>5.7411832729277581</v>
      </c>
      <c r="AE329" s="560">
        <v>5.7411832729277581</v>
      </c>
      <c r="AF329" s="560">
        <v>5.7411832729277581</v>
      </c>
      <c r="AG329" s="560">
        <v>5.7411832729277581</v>
      </c>
      <c r="AH329" s="560">
        <v>23.996170036616384</v>
      </c>
      <c r="AI329" s="560">
        <v>23.996170036616384</v>
      </c>
      <c r="AJ329" s="560">
        <v>23.996170036616384</v>
      </c>
      <c r="AK329" s="560">
        <v>21.723345206317603</v>
      </c>
      <c r="AL329" s="560">
        <v>4.7464728731155841</v>
      </c>
      <c r="AM329" s="560">
        <v>4.7464728731155841</v>
      </c>
      <c r="AN329" s="560">
        <v>9.2730727168127096</v>
      </c>
      <c r="AO329" s="560">
        <v>6.3216759088978938</v>
      </c>
      <c r="AP329" s="561">
        <v>5.3946436713535526</v>
      </c>
      <c r="AQ329" s="454"/>
      <c r="AR329" s="574"/>
      <c r="AS329" s="559" t="s">
        <v>585</v>
      </c>
      <c r="AT329" s="563">
        <v>1.027570703407223</v>
      </c>
      <c r="AU329" s="563">
        <v>1.027570703407223</v>
      </c>
      <c r="AV329" s="563">
        <v>0.13255187552344572</v>
      </c>
      <c r="AW329" s="567">
        <v>0.13255187552344572</v>
      </c>
      <c r="AX329" s="454"/>
      <c r="AY329" s="559" t="s">
        <v>585</v>
      </c>
      <c r="AZ329" s="563">
        <v>79.600761021442935</v>
      </c>
      <c r="BA329" s="563">
        <v>79.600761021442935</v>
      </c>
      <c r="BB329" s="563">
        <v>34.288517928223904</v>
      </c>
      <c r="BC329" s="567">
        <v>34.288517928223904</v>
      </c>
      <c r="BD329" s="462"/>
      <c r="BE329" s="574"/>
      <c r="BF329" s="566" t="s">
        <v>585</v>
      </c>
      <c r="BG329" s="463"/>
      <c r="BH329" s="566" t="s">
        <v>585</v>
      </c>
      <c r="BI329" s="466"/>
      <c r="BJ329" s="574"/>
      <c r="BK329" s="559" t="s">
        <v>920</v>
      </c>
      <c r="BL329" s="563" t="s">
        <v>920</v>
      </c>
      <c r="BM329" s="563" t="s">
        <v>920</v>
      </c>
      <c r="BN329" s="563" t="s">
        <v>920</v>
      </c>
      <c r="BO329" s="567" t="s">
        <v>920</v>
      </c>
      <c r="BP329" s="465"/>
      <c r="BQ329" s="559" t="s">
        <v>920</v>
      </c>
      <c r="BR329" s="563" t="s">
        <v>920</v>
      </c>
      <c r="BS329" s="563" t="s">
        <v>920</v>
      </c>
      <c r="BT329" s="563" t="s">
        <v>920</v>
      </c>
      <c r="BU329" s="567" t="s">
        <v>920</v>
      </c>
      <c r="BV329" s="465"/>
      <c r="BW329" s="574"/>
      <c r="BX329" s="559">
        <v>8.2732913851194523E-3</v>
      </c>
      <c r="BY329" s="563">
        <v>4.5675369978810609E-2</v>
      </c>
      <c r="BZ329" s="563">
        <v>1.1745013920452834E-2</v>
      </c>
      <c r="CA329" s="567">
        <v>1.4321799606535237E-3</v>
      </c>
      <c r="CB329" s="464"/>
      <c r="CC329" s="559">
        <v>1.4190243170058632</v>
      </c>
      <c r="CD329" s="563">
        <v>4.5956462156511204</v>
      </c>
      <c r="CE329" s="563">
        <v>1.4755494472770323</v>
      </c>
      <c r="CF329" s="567">
        <v>0.33566940838969073</v>
      </c>
      <c r="CG329" s="465"/>
      <c r="CH329" s="465"/>
      <c r="CI329" s="465"/>
      <c r="CJ329" s="465"/>
      <c r="CK329" s="465"/>
      <c r="CL329" s="465"/>
      <c r="CM329" s="465"/>
      <c r="CN329" s="465"/>
      <c r="CO329" s="465"/>
      <c r="CP329" s="465"/>
      <c r="CQ329" s="465"/>
      <c r="CR329" s="465"/>
      <c r="CS329" s="454"/>
      <c r="CT329" s="454"/>
      <c r="CU329" s="454"/>
      <c r="CV329" s="454"/>
      <c r="CW329" s="454"/>
      <c r="CX329" s="454"/>
      <c r="CY329" s="454"/>
      <c r="CZ329" s="454"/>
      <c r="DA329" s="454"/>
      <c r="DB329" s="454"/>
      <c r="DC329" s="454"/>
      <c r="DD329" s="454"/>
      <c r="DE329" s="454"/>
      <c r="DF329" s="454"/>
      <c r="DG329" s="454"/>
      <c r="DH329" s="454"/>
      <c r="DI329" s="454"/>
      <c r="DJ329" s="454"/>
      <c r="DK329" s="454"/>
      <c r="DL329" s="454"/>
      <c r="DM329" s="454"/>
      <c r="DN329" s="454"/>
      <c r="DO329" s="454"/>
      <c r="DP329" s="454"/>
      <c r="DQ329" s="454"/>
      <c r="DR329" s="454"/>
      <c r="DS329" s="454"/>
      <c r="DT329" s="454"/>
      <c r="DU329" s="454"/>
      <c r="DV329" s="454"/>
      <c r="DW329" s="454"/>
      <c r="DX329" s="454"/>
      <c r="DY329" s="454"/>
      <c r="DZ329" s="454"/>
      <c r="EA329" s="454"/>
      <c r="EB329" s="454"/>
      <c r="EC329" s="454"/>
      <c r="ED329" s="454"/>
      <c r="EE329" s="454"/>
    </row>
    <row r="330" spans="1:135" s="477" customFormat="1" ht="13" x14ac:dyDescent="0.3">
      <c r="A330" s="454"/>
      <c r="B330" s="454"/>
      <c r="C330" s="454"/>
      <c r="D330" s="454"/>
      <c r="E330" s="454"/>
      <c r="F330" s="454"/>
      <c r="G330" s="454"/>
      <c r="H330" s="454"/>
      <c r="I330" s="454"/>
      <c r="J330" s="454"/>
      <c r="K330" s="454"/>
      <c r="L330" s="454"/>
      <c r="M330" s="454"/>
      <c r="N330" s="346" t="s">
        <v>85</v>
      </c>
      <c r="O330" s="348" t="s">
        <v>603</v>
      </c>
      <c r="P330" s="564">
        <v>8.7370012012206946</v>
      </c>
      <c r="Q330" s="560">
        <v>8.7370012012206946</v>
      </c>
      <c r="R330" s="560">
        <v>8.7370012012206946</v>
      </c>
      <c r="S330" s="560">
        <v>8.7370012012206946</v>
      </c>
      <c r="T330" s="560">
        <v>1.6297617801881441</v>
      </c>
      <c r="U330" s="560">
        <v>1.6297617801881441</v>
      </c>
      <c r="V330" s="560">
        <v>1.6297617801881441</v>
      </c>
      <c r="W330" s="560">
        <v>62.632100966581056</v>
      </c>
      <c r="X330" s="560">
        <v>53.119135778460247</v>
      </c>
      <c r="Y330" s="560">
        <v>53.119135778460247</v>
      </c>
      <c r="Z330" s="560">
        <v>0.81785894086835553</v>
      </c>
      <c r="AA330" s="560">
        <v>7.7569051041245807</v>
      </c>
      <c r="AB330" s="561">
        <v>4.3155002308628223</v>
      </c>
      <c r="AC330" s="454"/>
      <c r="AD330" s="564">
        <v>20.471997326075016</v>
      </c>
      <c r="AE330" s="560">
        <v>20.471997326075016</v>
      </c>
      <c r="AF330" s="560">
        <v>20.471997326075016</v>
      </c>
      <c r="AG330" s="560">
        <v>20.471997326075016</v>
      </c>
      <c r="AH330" s="560">
        <v>31.183634491615958</v>
      </c>
      <c r="AI330" s="560">
        <v>31.183634491615958</v>
      </c>
      <c r="AJ330" s="560">
        <v>31.183634491615958</v>
      </c>
      <c r="AK330" s="560">
        <v>65.763706014910113</v>
      </c>
      <c r="AL330" s="560">
        <v>28.995463889630681</v>
      </c>
      <c r="AM330" s="560">
        <v>28.995463889630681</v>
      </c>
      <c r="AN330" s="560">
        <v>12.359415095865492</v>
      </c>
      <c r="AO330" s="560">
        <v>21.095604523668239</v>
      </c>
      <c r="AP330" s="561">
        <v>23.420567227811432</v>
      </c>
      <c r="AQ330" s="454"/>
      <c r="AR330" s="574"/>
      <c r="AS330" s="559" t="s">
        <v>585</v>
      </c>
      <c r="AT330" s="563">
        <v>3.9556570216239817</v>
      </c>
      <c r="AU330" s="563">
        <v>3.9556570216239817</v>
      </c>
      <c r="AV330" s="563">
        <v>0.19578599249352827</v>
      </c>
      <c r="AW330" s="567">
        <v>0.19578599249352827</v>
      </c>
      <c r="AX330" s="454"/>
      <c r="AY330" s="559" t="s">
        <v>585</v>
      </c>
      <c r="AZ330" s="563">
        <v>332.47436443566841</v>
      </c>
      <c r="BA330" s="563">
        <v>332.47436443566841</v>
      </c>
      <c r="BB330" s="563">
        <v>143.2153795936236</v>
      </c>
      <c r="BC330" s="567">
        <v>143.2153795936236</v>
      </c>
      <c r="BD330" s="462"/>
      <c r="BE330" s="574"/>
      <c r="BF330" s="566">
        <v>5.4769003886578974E-2</v>
      </c>
      <c r="BG330" s="463"/>
      <c r="BH330" s="566">
        <v>73.609541223562147</v>
      </c>
      <c r="BI330" s="461"/>
      <c r="BJ330" s="574"/>
      <c r="BK330" s="559" t="s">
        <v>920</v>
      </c>
      <c r="BL330" s="563" t="s">
        <v>920</v>
      </c>
      <c r="BM330" s="563" t="s">
        <v>920</v>
      </c>
      <c r="BN330" s="563" t="s">
        <v>920</v>
      </c>
      <c r="BO330" s="567" t="s">
        <v>920</v>
      </c>
      <c r="BP330" s="465"/>
      <c r="BQ330" s="559" t="s">
        <v>920</v>
      </c>
      <c r="BR330" s="563" t="s">
        <v>920</v>
      </c>
      <c r="BS330" s="563" t="s">
        <v>920</v>
      </c>
      <c r="BT330" s="563" t="s">
        <v>920</v>
      </c>
      <c r="BU330" s="567" t="s">
        <v>920</v>
      </c>
      <c r="BV330" s="465"/>
      <c r="BW330" s="574"/>
      <c r="BX330" s="559">
        <v>8.2732913851194523E-3</v>
      </c>
      <c r="BY330" s="563">
        <v>4.5675369978810609E-2</v>
      </c>
      <c r="BZ330" s="563">
        <v>1.1745013920452834E-2</v>
      </c>
      <c r="CA330" s="567">
        <v>1.4321799606535237E-3</v>
      </c>
      <c r="CB330" s="464"/>
      <c r="CC330" s="559">
        <v>1.4190243170058632</v>
      </c>
      <c r="CD330" s="563">
        <v>4.5956462156511204</v>
      </c>
      <c r="CE330" s="563">
        <v>1.4755494472770323</v>
      </c>
      <c r="CF330" s="567">
        <v>0.33566940838969073</v>
      </c>
      <c r="CG330" s="465"/>
      <c r="CH330" s="465"/>
      <c r="CI330" s="465"/>
      <c r="CJ330" s="465"/>
      <c r="CK330" s="465"/>
      <c r="CL330" s="465"/>
      <c r="CM330" s="465"/>
      <c r="CN330" s="465"/>
      <c r="CO330" s="465"/>
      <c r="CP330" s="465"/>
      <c r="CQ330" s="465"/>
      <c r="CR330" s="465"/>
      <c r="CS330" s="454"/>
      <c r="CT330" s="454"/>
      <c r="CU330" s="454"/>
      <c r="CV330" s="454"/>
      <c r="CW330" s="454"/>
      <c r="CX330" s="454"/>
      <c r="CY330" s="454"/>
      <c r="CZ330" s="454"/>
      <c r="DA330" s="454"/>
      <c r="DB330" s="454"/>
      <c r="DC330" s="454"/>
      <c r="DD330" s="454"/>
      <c r="DE330" s="454"/>
      <c r="DF330" s="454"/>
      <c r="DG330" s="454"/>
      <c r="DH330" s="454"/>
      <c r="DI330" s="454"/>
      <c r="DJ330" s="454"/>
      <c r="DK330" s="454"/>
      <c r="DL330" s="454"/>
      <c r="DM330" s="454"/>
      <c r="DN330" s="454"/>
      <c r="DO330" s="454"/>
      <c r="DP330" s="454"/>
      <c r="DQ330" s="454"/>
      <c r="DR330" s="454"/>
      <c r="DS330" s="454"/>
      <c r="DT330" s="454"/>
      <c r="DU330" s="454"/>
      <c r="DV330" s="454"/>
      <c r="DW330" s="454"/>
      <c r="DX330" s="454"/>
      <c r="DY330" s="454"/>
      <c r="DZ330" s="454"/>
      <c r="EA330" s="454"/>
      <c r="EB330" s="454"/>
      <c r="EC330" s="454"/>
      <c r="ED330" s="454"/>
      <c r="EE330" s="454"/>
    </row>
    <row r="331" spans="1:135" s="477" customFormat="1" ht="13" x14ac:dyDescent="0.3">
      <c r="A331" s="454"/>
      <c r="B331" s="454"/>
      <c r="C331" s="454"/>
      <c r="D331" s="454"/>
      <c r="E331" s="454"/>
      <c r="F331" s="454"/>
      <c r="G331" s="454"/>
      <c r="H331" s="454"/>
      <c r="I331" s="454"/>
      <c r="J331" s="454"/>
      <c r="K331" s="454"/>
      <c r="L331" s="454"/>
      <c r="M331" s="454"/>
      <c r="N331" s="346" t="s">
        <v>87</v>
      </c>
      <c r="O331" s="348" t="s">
        <v>604</v>
      </c>
      <c r="P331" s="564">
        <v>5.9648519417921371</v>
      </c>
      <c r="Q331" s="560">
        <v>5.9648519417921371</v>
      </c>
      <c r="R331" s="560">
        <v>5.9648519417921371</v>
      </c>
      <c r="S331" s="560">
        <v>5.9648519417921371</v>
      </c>
      <c r="T331" s="560">
        <v>1.6575892018844396</v>
      </c>
      <c r="U331" s="560">
        <v>1.6575892018844396</v>
      </c>
      <c r="V331" s="560">
        <v>1.6575892018844396</v>
      </c>
      <c r="W331" s="560">
        <v>34.704468204782913</v>
      </c>
      <c r="X331" s="560">
        <v>0.72460852826905542</v>
      </c>
      <c r="Y331" s="560">
        <v>0.72460852826905542</v>
      </c>
      <c r="Z331" s="560">
        <v>1.3236939171370481</v>
      </c>
      <c r="AA331" s="560">
        <v>5.5111341507484433</v>
      </c>
      <c r="AB331" s="561">
        <v>1.2815100133025412</v>
      </c>
      <c r="AC331" s="454"/>
      <c r="AD331" s="564">
        <v>9.5292006213171359</v>
      </c>
      <c r="AE331" s="560">
        <v>9.5292006213171359</v>
      </c>
      <c r="AF331" s="560">
        <v>9.5292006213171359</v>
      </c>
      <c r="AG331" s="560">
        <v>9.5292006213171359</v>
      </c>
      <c r="AH331" s="560">
        <v>31.600535942526161</v>
      </c>
      <c r="AI331" s="560">
        <v>31.600535942526161</v>
      </c>
      <c r="AJ331" s="560">
        <v>31.600535942526161</v>
      </c>
      <c r="AK331" s="560">
        <v>36.439691615022063</v>
      </c>
      <c r="AL331" s="560">
        <v>0.62765159593869868</v>
      </c>
      <c r="AM331" s="560">
        <v>0.62765159593869868</v>
      </c>
      <c r="AN331" s="560">
        <v>16.726388414702907</v>
      </c>
      <c r="AO331" s="560">
        <v>10.283170599215659</v>
      </c>
      <c r="AP331" s="561">
        <v>8.2754565165388527</v>
      </c>
      <c r="AQ331" s="454"/>
      <c r="AR331" s="574"/>
      <c r="AS331" s="559" t="s">
        <v>585</v>
      </c>
      <c r="AT331" s="563">
        <v>3.9877140747493622</v>
      </c>
      <c r="AU331" s="563">
        <v>3.9877140747493622</v>
      </c>
      <c r="AV331" s="563">
        <v>0.24066955124809283</v>
      </c>
      <c r="AW331" s="567">
        <v>0.24066955124809283</v>
      </c>
      <c r="AX331" s="454"/>
      <c r="AY331" s="559" t="s">
        <v>585</v>
      </c>
      <c r="AZ331" s="563">
        <v>398.29266226377183</v>
      </c>
      <c r="BA331" s="563">
        <v>398.29266226377183</v>
      </c>
      <c r="BB331" s="563">
        <v>171.56701663985939</v>
      </c>
      <c r="BC331" s="567">
        <v>171.56701663985939</v>
      </c>
      <c r="BD331" s="462"/>
      <c r="BE331" s="574"/>
      <c r="BF331" s="566">
        <v>4.989515360004948E-2</v>
      </c>
      <c r="BG331" s="463"/>
      <c r="BH331" s="566">
        <v>82.875850129682163</v>
      </c>
      <c r="BI331" s="461"/>
      <c r="BJ331" s="574"/>
      <c r="BK331" s="559" t="s">
        <v>585</v>
      </c>
      <c r="BL331" s="563" t="s">
        <v>585</v>
      </c>
      <c r="BM331" s="563" t="s">
        <v>585</v>
      </c>
      <c r="BN331" s="563" t="s">
        <v>585</v>
      </c>
      <c r="BO331" s="567" t="s">
        <v>585</v>
      </c>
      <c r="BP331" s="465"/>
      <c r="BQ331" s="559" t="s">
        <v>585</v>
      </c>
      <c r="BR331" s="563" t="s">
        <v>585</v>
      </c>
      <c r="BS331" s="563" t="s">
        <v>585</v>
      </c>
      <c r="BT331" s="563" t="s">
        <v>585</v>
      </c>
      <c r="BU331" s="567" t="s">
        <v>585</v>
      </c>
      <c r="BV331" s="465"/>
      <c r="BW331" s="574"/>
      <c r="BX331" s="559">
        <v>8.2732913851194523E-3</v>
      </c>
      <c r="BY331" s="563">
        <v>4.5675369978810609E-2</v>
      </c>
      <c r="BZ331" s="563">
        <v>1.1745013920452834E-2</v>
      </c>
      <c r="CA331" s="567">
        <v>1.4321799606535237E-3</v>
      </c>
      <c r="CB331" s="464"/>
      <c r="CC331" s="559">
        <v>1.4190243170058632</v>
      </c>
      <c r="CD331" s="563">
        <v>4.5956462156511204</v>
      </c>
      <c r="CE331" s="563">
        <v>1.4755494472770323</v>
      </c>
      <c r="CF331" s="567">
        <v>0.33566940838969073</v>
      </c>
      <c r="CG331" s="465"/>
      <c r="CH331" s="465"/>
      <c r="CI331" s="465"/>
      <c r="CJ331" s="465"/>
      <c r="CK331" s="465"/>
      <c r="CL331" s="465"/>
      <c r="CM331" s="465"/>
      <c r="CN331" s="465"/>
      <c r="CO331" s="465"/>
      <c r="CP331" s="465"/>
      <c r="CQ331" s="465"/>
      <c r="CR331" s="465"/>
      <c r="CS331" s="454"/>
      <c r="CT331" s="454"/>
      <c r="CU331" s="454"/>
      <c r="CV331" s="454"/>
      <c r="CW331" s="454"/>
      <c r="CX331" s="454"/>
      <c r="CY331" s="454"/>
      <c r="CZ331" s="454"/>
      <c r="DA331" s="454"/>
      <c r="DB331" s="454"/>
      <c r="DC331" s="454"/>
      <c r="DD331" s="454"/>
      <c r="DE331" s="454"/>
      <c r="DF331" s="454"/>
      <c r="DG331" s="454"/>
      <c r="DH331" s="454"/>
      <c r="DI331" s="454"/>
      <c r="DJ331" s="454"/>
      <c r="DK331" s="454"/>
      <c r="DL331" s="454"/>
      <c r="DM331" s="454"/>
      <c r="DN331" s="454"/>
      <c r="DO331" s="454"/>
      <c r="DP331" s="454"/>
      <c r="DQ331" s="454"/>
      <c r="DR331" s="454"/>
      <c r="DS331" s="454"/>
      <c r="DT331" s="454"/>
      <c r="DU331" s="454"/>
      <c r="DV331" s="454"/>
      <c r="DW331" s="454"/>
      <c r="DX331" s="454"/>
      <c r="DY331" s="454"/>
      <c r="DZ331" s="454"/>
      <c r="EA331" s="454"/>
      <c r="EB331" s="454"/>
      <c r="EC331" s="454"/>
      <c r="ED331" s="454"/>
      <c r="EE331" s="454"/>
    </row>
    <row r="332" spans="1:135" s="477" customFormat="1" ht="13" x14ac:dyDescent="0.3">
      <c r="A332" s="454"/>
      <c r="B332" s="454"/>
      <c r="C332" s="454"/>
      <c r="D332" s="454"/>
      <c r="E332" s="454"/>
      <c r="F332" s="454"/>
      <c r="G332" s="454"/>
      <c r="H332" s="454"/>
      <c r="I332" s="454"/>
      <c r="J332" s="454"/>
      <c r="K332" s="454"/>
      <c r="L332" s="454"/>
      <c r="M332" s="454"/>
      <c r="N332" s="346" t="s">
        <v>89</v>
      </c>
      <c r="O332" s="348" t="s">
        <v>605</v>
      </c>
      <c r="P332" s="564">
        <v>2.6867655891825479</v>
      </c>
      <c r="Q332" s="560">
        <v>2.6867655891825479</v>
      </c>
      <c r="R332" s="560">
        <v>2.6867655891825479</v>
      </c>
      <c r="S332" s="560">
        <v>2.6867655891825479</v>
      </c>
      <c r="T332" s="560">
        <v>0.41665904817605381</v>
      </c>
      <c r="U332" s="560">
        <v>0.41665904817605381</v>
      </c>
      <c r="V332" s="560">
        <v>0.41665904817605381</v>
      </c>
      <c r="W332" s="560">
        <v>25.080354506609002</v>
      </c>
      <c r="X332" s="560">
        <v>0.15204321745349808</v>
      </c>
      <c r="Y332" s="560">
        <v>0.15204321745349808</v>
      </c>
      <c r="Z332" s="560">
        <v>0.81324477263690165</v>
      </c>
      <c r="AA332" s="560">
        <v>2.6306637036100327</v>
      </c>
      <c r="AB332" s="561">
        <v>0.7414323786998015</v>
      </c>
      <c r="AC332" s="454"/>
      <c r="AD332" s="564">
        <v>4.2922655200188435</v>
      </c>
      <c r="AE332" s="560">
        <v>4.2922655200188435</v>
      </c>
      <c r="AF332" s="560">
        <v>4.2922655200188435</v>
      </c>
      <c r="AG332" s="560">
        <v>4.2922655200188435</v>
      </c>
      <c r="AH332" s="560">
        <v>8.1089942316519075</v>
      </c>
      <c r="AI332" s="560">
        <v>8.1089942316519075</v>
      </c>
      <c r="AJ332" s="560">
        <v>8.1089942316519075</v>
      </c>
      <c r="AK332" s="560">
        <v>26.334372231939454</v>
      </c>
      <c r="AL332" s="560">
        <v>0.12575084980691237</v>
      </c>
      <c r="AM332" s="560">
        <v>0.12575084980691237</v>
      </c>
      <c r="AN332" s="560">
        <v>11.034725302160336</v>
      </c>
      <c r="AO332" s="560">
        <v>4.6951884098328751</v>
      </c>
      <c r="AP332" s="561">
        <v>3.7633951817302642</v>
      </c>
      <c r="AQ332" s="454"/>
      <c r="AR332" s="574"/>
      <c r="AS332" s="559" t="s">
        <v>585</v>
      </c>
      <c r="AT332" s="563">
        <v>0.18663576974363791</v>
      </c>
      <c r="AU332" s="563">
        <v>0.18663576974363791</v>
      </c>
      <c r="AV332" s="563">
        <v>8.0406475347527401E-3</v>
      </c>
      <c r="AW332" s="567">
        <v>8.0406475347527401E-3</v>
      </c>
      <c r="AX332" s="454"/>
      <c r="AY332" s="559" t="s">
        <v>585</v>
      </c>
      <c r="AZ332" s="563">
        <v>10.481779949830495</v>
      </c>
      <c r="BA332" s="563">
        <v>10.481779949830495</v>
      </c>
      <c r="BB332" s="563">
        <v>4.5150912518618282</v>
      </c>
      <c r="BC332" s="567">
        <v>4.5150912518618282</v>
      </c>
      <c r="BD332" s="462"/>
      <c r="BE332" s="574"/>
      <c r="BF332" s="566" t="s">
        <v>585</v>
      </c>
      <c r="BG332" s="463"/>
      <c r="BH332" s="566" t="s">
        <v>585</v>
      </c>
      <c r="BI332" s="466"/>
      <c r="BJ332" s="574"/>
      <c r="BK332" s="559" t="s">
        <v>920</v>
      </c>
      <c r="BL332" s="563" t="s">
        <v>920</v>
      </c>
      <c r="BM332" s="563" t="s">
        <v>920</v>
      </c>
      <c r="BN332" s="563" t="s">
        <v>920</v>
      </c>
      <c r="BO332" s="567" t="s">
        <v>920</v>
      </c>
      <c r="BP332" s="465"/>
      <c r="BQ332" s="559" t="s">
        <v>920</v>
      </c>
      <c r="BR332" s="563" t="s">
        <v>920</v>
      </c>
      <c r="BS332" s="563" t="s">
        <v>920</v>
      </c>
      <c r="BT332" s="563" t="s">
        <v>920</v>
      </c>
      <c r="BU332" s="567" t="s">
        <v>920</v>
      </c>
      <c r="BV332" s="465"/>
      <c r="BW332" s="574"/>
      <c r="BX332" s="559">
        <v>8.2732913851194523E-3</v>
      </c>
      <c r="BY332" s="563">
        <v>4.5675369978810609E-2</v>
      </c>
      <c r="BZ332" s="563">
        <v>1.1745013920452834E-2</v>
      </c>
      <c r="CA332" s="567">
        <v>1.4321799606535237E-3</v>
      </c>
      <c r="CB332" s="464"/>
      <c r="CC332" s="559">
        <v>1.4190243170058632</v>
      </c>
      <c r="CD332" s="563">
        <v>4.5956462156511204</v>
      </c>
      <c r="CE332" s="563">
        <v>1.4755494472770323</v>
      </c>
      <c r="CF332" s="567">
        <v>0.33566940838969073</v>
      </c>
      <c r="CG332" s="465"/>
      <c r="CH332" s="465"/>
      <c r="CI332" s="465"/>
      <c r="CJ332" s="465"/>
      <c r="CK332" s="465"/>
      <c r="CL332" s="465"/>
      <c r="CM332" s="465"/>
      <c r="CN332" s="465"/>
      <c r="CO332" s="465"/>
      <c r="CP332" s="465"/>
      <c r="CQ332" s="465"/>
      <c r="CR332" s="465"/>
      <c r="CS332" s="454"/>
      <c r="CT332" s="454"/>
      <c r="CU332" s="454"/>
      <c r="CV332" s="454"/>
      <c r="CW332" s="454"/>
      <c r="CX332" s="454"/>
      <c r="CY332" s="454"/>
      <c r="CZ332" s="454"/>
      <c r="DA332" s="454"/>
      <c r="DB332" s="454"/>
      <c r="DC332" s="454"/>
      <c r="DD332" s="454"/>
      <c r="DE332" s="454"/>
      <c r="DF332" s="454"/>
      <c r="DG332" s="454"/>
      <c r="DH332" s="454"/>
      <c r="DI332" s="454"/>
      <c r="DJ332" s="454"/>
      <c r="DK332" s="454"/>
      <c r="DL332" s="454"/>
      <c r="DM332" s="454"/>
      <c r="DN332" s="454"/>
      <c r="DO332" s="454"/>
      <c r="DP332" s="454"/>
      <c r="DQ332" s="454"/>
      <c r="DR332" s="454"/>
      <c r="DS332" s="454"/>
      <c r="DT332" s="454"/>
      <c r="DU332" s="454"/>
      <c r="DV332" s="454"/>
      <c r="DW332" s="454"/>
      <c r="DX332" s="454"/>
      <c r="DY332" s="454"/>
      <c r="DZ332" s="454"/>
      <c r="EA332" s="454"/>
      <c r="EB332" s="454"/>
      <c r="EC332" s="454"/>
      <c r="ED332" s="454"/>
      <c r="EE332" s="454"/>
    </row>
    <row r="333" spans="1:135" s="477" customFormat="1" ht="13" x14ac:dyDescent="0.3">
      <c r="A333" s="454"/>
      <c r="B333" s="454"/>
      <c r="C333" s="454"/>
      <c r="D333" s="454"/>
      <c r="E333" s="454"/>
      <c r="F333" s="454"/>
      <c r="G333" s="454"/>
      <c r="H333" s="454"/>
      <c r="I333" s="454"/>
      <c r="J333" s="454"/>
      <c r="K333" s="454"/>
      <c r="L333" s="454"/>
      <c r="M333" s="454"/>
      <c r="N333" s="346" t="s">
        <v>91</v>
      </c>
      <c r="O333" s="348" t="s">
        <v>606</v>
      </c>
      <c r="P333" s="564">
        <v>4.4996325112457738</v>
      </c>
      <c r="Q333" s="560">
        <v>4.4996325112457738</v>
      </c>
      <c r="R333" s="560">
        <v>4.4996325112457738</v>
      </c>
      <c r="S333" s="560">
        <v>4.4996325112457738</v>
      </c>
      <c r="T333" s="560">
        <v>0.90284380068795766</v>
      </c>
      <c r="U333" s="560">
        <v>0.90284380068795766</v>
      </c>
      <c r="V333" s="560">
        <v>0.90284380068795766</v>
      </c>
      <c r="W333" s="560">
        <v>9.8948989129095732</v>
      </c>
      <c r="X333" s="560">
        <v>27.046815462542554</v>
      </c>
      <c r="Y333" s="560">
        <v>27.046815462542554</v>
      </c>
      <c r="Z333" s="560">
        <v>0.73664248366953378</v>
      </c>
      <c r="AA333" s="560">
        <v>4.4357421985911358</v>
      </c>
      <c r="AB333" s="561">
        <v>1.6768909049662966</v>
      </c>
      <c r="AC333" s="454"/>
      <c r="AD333" s="564">
        <v>7.2109791990880829</v>
      </c>
      <c r="AE333" s="560">
        <v>7.2109791990880829</v>
      </c>
      <c r="AF333" s="560">
        <v>7.2109791990880829</v>
      </c>
      <c r="AG333" s="560">
        <v>7.2109791990880829</v>
      </c>
      <c r="AH333" s="560">
        <v>17.544770702706874</v>
      </c>
      <c r="AI333" s="560">
        <v>17.544770702706874</v>
      </c>
      <c r="AJ333" s="560">
        <v>17.544770702706874</v>
      </c>
      <c r="AK333" s="560">
        <v>10.389643858555052</v>
      </c>
      <c r="AL333" s="560">
        <v>10.383539607308105</v>
      </c>
      <c r="AM333" s="560">
        <v>10.383539607308105</v>
      </c>
      <c r="AN333" s="560">
        <v>9.8059760442588431</v>
      </c>
      <c r="AO333" s="560">
        <v>7.6733165936399059</v>
      </c>
      <c r="AP333" s="561">
        <v>10.130784771818057</v>
      </c>
      <c r="AQ333" s="454"/>
      <c r="AR333" s="574"/>
      <c r="AS333" s="559">
        <v>5.0767832821789691E-2</v>
      </c>
      <c r="AT333" s="563">
        <v>0.39810699356544205</v>
      </c>
      <c r="AU333" s="563">
        <v>0.39810699356544205</v>
      </c>
      <c r="AV333" s="563">
        <v>5.1353963752689039E-2</v>
      </c>
      <c r="AW333" s="567">
        <v>5.1353963752689039E-2</v>
      </c>
      <c r="AX333" s="454"/>
      <c r="AY333" s="559">
        <v>15.17958201371512</v>
      </c>
      <c r="AZ333" s="563">
        <v>30.839356893585332</v>
      </c>
      <c r="BA333" s="563">
        <v>30.839356893585332</v>
      </c>
      <c r="BB333" s="563">
        <v>13.284242866167364</v>
      </c>
      <c r="BC333" s="567">
        <v>13.284242866167364</v>
      </c>
      <c r="BD333" s="462"/>
      <c r="BE333" s="574"/>
      <c r="BF333" s="566" t="s">
        <v>585</v>
      </c>
      <c r="BG333" s="463"/>
      <c r="BH333" s="566" t="s">
        <v>585</v>
      </c>
      <c r="BI333" s="466"/>
      <c r="BJ333" s="574"/>
      <c r="BK333" s="559" t="s">
        <v>920</v>
      </c>
      <c r="BL333" s="563" t="s">
        <v>920</v>
      </c>
      <c r="BM333" s="563" t="s">
        <v>920</v>
      </c>
      <c r="BN333" s="563" t="s">
        <v>920</v>
      </c>
      <c r="BO333" s="567" t="s">
        <v>920</v>
      </c>
      <c r="BP333" s="465"/>
      <c r="BQ333" s="559" t="s">
        <v>920</v>
      </c>
      <c r="BR333" s="563" t="s">
        <v>920</v>
      </c>
      <c r="BS333" s="563" t="s">
        <v>920</v>
      </c>
      <c r="BT333" s="563" t="s">
        <v>920</v>
      </c>
      <c r="BU333" s="567" t="s">
        <v>920</v>
      </c>
      <c r="BV333" s="465"/>
      <c r="BW333" s="574"/>
      <c r="BX333" s="559">
        <v>8.2732913851194523E-3</v>
      </c>
      <c r="BY333" s="563">
        <v>4.5675369978810609E-2</v>
      </c>
      <c r="BZ333" s="563">
        <v>1.1745013920452834E-2</v>
      </c>
      <c r="CA333" s="567">
        <v>1.4321799606535237E-3</v>
      </c>
      <c r="CB333" s="464"/>
      <c r="CC333" s="559">
        <v>1.4190243170058632</v>
      </c>
      <c r="CD333" s="563">
        <v>4.5956462156511204</v>
      </c>
      <c r="CE333" s="563">
        <v>1.4755494472770323</v>
      </c>
      <c r="CF333" s="567">
        <v>0.33566940838969073</v>
      </c>
      <c r="CG333" s="465"/>
      <c r="CH333" s="465"/>
      <c r="CI333" s="465"/>
      <c r="CJ333" s="465"/>
      <c r="CK333" s="465"/>
      <c r="CL333" s="465"/>
      <c r="CM333" s="465"/>
      <c r="CN333" s="465"/>
      <c r="CO333" s="465"/>
      <c r="CP333" s="465"/>
      <c r="CQ333" s="465"/>
      <c r="CR333" s="465"/>
      <c r="CS333" s="454"/>
      <c r="CT333" s="454"/>
      <c r="CU333" s="454"/>
      <c r="CV333" s="454"/>
      <c r="CW333" s="454"/>
      <c r="CX333" s="454"/>
      <c r="CY333" s="454"/>
      <c r="CZ333" s="454"/>
      <c r="DA333" s="454"/>
      <c r="DB333" s="454"/>
      <c r="DC333" s="454"/>
      <c r="DD333" s="454"/>
      <c r="DE333" s="454"/>
      <c r="DF333" s="454"/>
      <c r="DG333" s="454"/>
      <c r="DH333" s="454"/>
      <c r="DI333" s="454"/>
      <c r="DJ333" s="454"/>
      <c r="DK333" s="454"/>
      <c r="DL333" s="454"/>
      <c r="DM333" s="454"/>
      <c r="DN333" s="454"/>
      <c r="DO333" s="454"/>
      <c r="DP333" s="454"/>
      <c r="DQ333" s="454"/>
      <c r="DR333" s="454"/>
      <c r="DS333" s="454"/>
      <c r="DT333" s="454"/>
      <c r="DU333" s="454"/>
      <c r="DV333" s="454"/>
      <c r="DW333" s="454"/>
      <c r="DX333" s="454"/>
      <c r="DY333" s="454"/>
      <c r="DZ333" s="454"/>
      <c r="EA333" s="454"/>
      <c r="EB333" s="454"/>
      <c r="EC333" s="454"/>
      <c r="ED333" s="454"/>
      <c r="EE333" s="454"/>
    </row>
    <row r="334" spans="1:135" s="477" customFormat="1" ht="13" x14ac:dyDescent="0.3">
      <c r="A334" s="454"/>
      <c r="B334" s="454"/>
      <c r="C334" s="454"/>
      <c r="D334" s="454"/>
      <c r="E334" s="454"/>
      <c r="F334" s="454"/>
      <c r="G334" s="454"/>
      <c r="H334" s="454"/>
      <c r="I334" s="454"/>
      <c r="J334" s="454"/>
      <c r="K334" s="454"/>
      <c r="L334" s="454"/>
      <c r="M334" s="454"/>
      <c r="N334" s="346" t="s">
        <v>93</v>
      </c>
      <c r="O334" s="348" t="s">
        <v>607</v>
      </c>
      <c r="P334" s="564">
        <v>2.5101466263361032</v>
      </c>
      <c r="Q334" s="560">
        <v>2.5101466263361032</v>
      </c>
      <c r="R334" s="560">
        <v>2.5101466263361032</v>
      </c>
      <c r="S334" s="560">
        <v>2.5101466263361032</v>
      </c>
      <c r="T334" s="560">
        <v>0.58635078505585259</v>
      </c>
      <c r="U334" s="560">
        <v>0.58635078505585259</v>
      </c>
      <c r="V334" s="560">
        <v>0.58635078505585259</v>
      </c>
      <c r="W334" s="560">
        <v>24.524717304396411</v>
      </c>
      <c r="X334" s="560">
        <v>2.9079597155094086</v>
      </c>
      <c r="Y334" s="560">
        <v>2.9079597155094086</v>
      </c>
      <c r="Z334" s="560">
        <v>0.77753574179588925</v>
      </c>
      <c r="AA334" s="560">
        <v>2.5617218510543869</v>
      </c>
      <c r="AB334" s="561">
        <v>1.1603606917229341</v>
      </c>
      <c r="AC334" s="454"/>
      <c r="AD334" s="564">
        <v>4.2662937070907176</v>
      </c>
      <c r="AE334" s="560">
        <v>4.2662937070907176</v>
      </c>
      <c r="AF334" s="560">
        <v>4.2662937070907176</v>
      </c>
      <c r="AG334" s="560">
        <v>4.2662937070907176</v>
      </c>
      <c r="AH334" s="560">
        <v>11.209160029295587</v>
      </c>
      <c r="AI334" s="560">
        <v>11.209160029295587</v>
      </c>
      <c r="AJ334" s="560">
        <v>11.209160029295587</v>
      </c>
      <c r="AK334" s="560">
        <v>25.750953169616235</v>
      </c>
      <c r="AL334" s="560">
        <v>2.4637415481408653</v>
      </c>
      <c r="AM334" s="560">
        <v>2.4637415481408653</v>
      </c>
      <c r="AN334" s="560">
        <v>8.4897447425098758</v>
      </c>
      <c r="AO334" s="560">
        <v>4.6671310984785377</v>
      </c>
      <c r="AP334" s="561">
        <v>4.0399510087489947</v>
      </c>
      <c r="AQ334" s="454"/>
      <c r="AR334" s="574"/>
      <c r="AS334" s="559" t="s">
        <v>585</v>
      </c>
      <c r="AT334" s="563">
        <v>0.27969998140529395</v>
      </c>
      <c r="AU334" s="563">
        <v>0.27969998140529395</v>
      </c>
      <c r="AV334" s="563">
        <v>2.254805323459157E-2</v>
      </c>
      <c r="AW334" s="567">
        <v>2.254805323459157E-2</v>
      </c>
      <c r="AX334" s="454"/>
      <c r="AY334" s="559" t="s">
        <v>585</v>
      </c>
      <c r="AZ334" s="563">
        <v>30.385892420573413</v>
      </c>
      <c r="BA334" s="563">
        <v>30.385892420573413</v>
      </c>
      <c r="BB334" s="563">
        <v>13.08891025234357</v>
      </c>
      <c r="BC334" s="567">
        <v>13.08891025234357</v>
      </c>
      <c r="BD334" s="462"/>
      <c r="BE334" s="574"/>
      <c r="BF334" s="566" t="s">
        <v>585</v>
      </c>
      <c r="BG334" s="463"/>
      <c r="BH334" s="566" t="s">
        <v>585</v>
      </c>
      <c r="BI334" s="466"/>
      <c r="BJ334" s="574"/>
      <c r="BK334" s="559" t="s">
        <v>920</v>
      </c>
      <c r="BL334" s="563" t="s">
        <v>920</v>
      </c>
      <c r="BM334" s="563" t="s">
        <v>920</v>
      </c>
      <c r="BN334" s="563" t="s">
        <v>920</v>
      </c>
      <c r="BO334" s="567" t="s">
        <v>920</v>
      </c>
      <c r="BP334" s="465"/>
      <c r="BQ334" s="559" t="s">
        <v>920</v>
      </c>
      <c r="BR334" s="563" t="s">
        <v>920</v>
      </c>
      <c r="BS334" s="563" t="s">
        <v>920</v>
      </c>
      <c r="BT334" s="563" t="s">
        <v>920</v>
      </c>
      <c r="BU334" s="567" t="s">
        <v>920</v>
      </c>
      <c r="BV334" s="465"/>
      <c r="BW334" s="574"/>
      <c r="BX334" s="559">
        <v>8.2732913851194523E-3</v>
      </c>
      <c r="BY334" s="563">
        <v>4.5675369978810609E-2</v>
      </c>
      <c r="BZ334" s="563">
        <v>1.1745013920452834E-2</v>
      </c>
      <c r="CA334" s="567">
        <v>1.4321799606535237E-3</v>
      </c>
      <c r="CB334" s="464"/>
      <c r="CC334" s="559">
        <v>1.4190243170058632</v>
      </c>
      <c r="CD334" s="563">
        <v>4.5956462156511204</v>
      </c>
      <c r="CE334" s="563">
        <v>1.4755494472770323</v>
      </c>
      <c r="CF334" s="567">
        <v>0.33566940838969073</v>
      </c>
      <c r="CG334" s="465"/>
      <c r="CH334" s="465"/>
      <c r="CI334" s="465"/>
      <c r="CJ334" s="465"/>
      <c r="CK334" s="465"/>
      <c r="CL334" s="465"/>
      <c r="CM334" s="465"/>
      <c r="CN334" s="465"/>
      <c r="CO334" s="465"/>
      <c r="CP334" s="465"/>
      <c r="CQ334" s="465"/>
      <c r="CR334" s="465"/>
      <c r="CS334" s="454"/>
      <c r="CT334" s="454"/>
      <c r="CU334" s="454"/>
      <c r="CV334" s="454"/>
      <c r="CW334" s="454"/>
      <c r="CX334" s="454"/>
      <c r="CY334" s="454"/>
      <c r="CZ334" s="454"/>
      <c r="DA334" s="454"/>
      <c r="DB334" s="454"/>
      <c r="DC334" s="454"/>
      <c r="DD334" s="454"/>
      <c r="DE334" s="454"/>
      <c r="DF334" s="454"/>
      <c r="DG334" s="454"/>
      <c r="DH334" s="454"/>
      <c r="DI334" s="454"/>
      <c r="DJ334" s="454"/>
      <c r="DK334" s="454"/>
      <c r="DL334" s="454"/>
      <c r="DM334" s="454"/>
      <c r="DN334" s="454"/>
      <c r="DO334" s="454"/>
      <c r="DP334" s="454"/>
      <c r="DQ334" s="454"/>
      <c r="DR334" s="454"/>
      <c r="DS334" s="454"/>
      <c r="DT334" s="454"/>
      <c r="DU334" s="454"/>
      <c r="DV334" s="454"/>
      <c r="DW334" s="454"/>
      <c r="DX334" s="454"/>
      <c r="DY334" s="454"/>
      <c r="DZ334" s="454"/>
      <c r="EA334" s="454"/>
      <c r="EB334" s="454"/>
      <c r="EC334" s="454"/>
      <c r="ED334" s="454"/>
      <c r="EE334" s="454"/>
    </row>
    <row r="335" spans="1:135" s="477" customFormat="1" ht="13" x14ac:dyDescent="0.3">
      <c r="A335" s="454"/>
      <c r="B335" s="454"/>
      <c r="C335" s="454"/>
      <c r="D335" s="454"/>
      <c r="E335" s="454"/>
      <c r="F335" s="454"/>
      <c r="G335" s="454"/>
      <c r="H335" s="454"/>
      <c r="I335" s="454"/>
      <c r="J335" s="454"/>
      <c r="K335" s="454"/>
      <c r="L335" s="454"/>
      <c r="M335" s="454"/>
      <c r="N335" s="454"/>
      <c r="O335" s="454"/>
      <c r="P335" s="454"/>
      <c r="Q335" s="454"/>
      <c r="R335" s="454"/>
      <c r="S335" s="454"/>
      <c r="T335" s="454"/>
      <c r="U335" s="454"/>
      <c r="V335" s="454"/>
      <c r="W335" s="454"/>
      <c r="X335" s="454"/>
      <c r="Y335" s="454"/>
      <c r="Z335" s="454"/>
      <c r="AA335" s="454"/>
      <c r="AB335" s="454"/>
      <c r="AC335" s="454"/>
      <c r="AD335" s="454"/>
      <c r="AE335" s="454"/>
      <c r="AF335" s="454"/>
      <c r="AG335" s="454"/>
      <c r="AH335" s="454"/>
      <c r="AI335" s="454"/>
      <c r="AJ335" s="454"/>
      <c r="AK335" s="454"/>
      <c r="AL335" s="454"/>
      <c r="AM335" s="454"/>
      <c r="AN335" s="454"/>
      <c r="AO335" s="454"/>
      <c r="AP335" s="454"/>
      <c r="AQ335" s="454"/>
      <c r="AR335" s="572"/>
      <c r="AS335" s="454"/>
      <c r="AT335" s="454"/>
      <c r="AU335" s="454"/>
      <c r="AV335" s="454"/>
      <c r="AW335" s="454"/>
      <c r="AX335" s="454"/>
      <c r="AY335" s="454"/>
      <c r="AZ335" s="454"/>
      <c r="BA335" s="454"/>
      <c r="BB335" s="454"/>
      <c r="BC335" s="454"/>
      <c r="BD335" s="454"/>
      <c r="BE335" s="572"/>
      <c r="BF335" s="454"/>
      <c r="BG335" s="454"/>
      <c r="BH335" s="454"/>
      <c r="BI335" s="454"/>
      <c r="BJ335" s="572"/>
      <c r="BK335" s="454"/>
      <c r="BL335" s="454"/>
      <c r="BM335" s="454"/>
      <c r="BN335" s="454"/>
      <c r="BO335" s="454"/>
      <c r="BP335" s="454"/>
      <c r="BQ335" s="454"/>
      <c r="BR335" s="454"/>
      <c r="BS335" s="454"/>
      <c r="BT335" s="454"/>
      <c r="BU335" s="454"/>
      <c r="BV335" s="454"/>
      <c r="BW335" s="572"/>
      <c r="BX335" s="454"/>
      <c r="BY335" s="454"/>
      <c r="BZ335" s="454"/>
      <c r="CA335" s="454"/>
      <c r="CB335" s="454"/>
      <c r="CC335" s="454"/>
      <c r="CD335" s="454"/>
      <c r="CE335" s="454"/>
      <c r="CF335" s="454"/>
      <c r="CG335" s="454"/>
      <c r="CH335" s="454"/>
      <c r="CI335" s="454"/>
      <c r="CJ335" s="454"/>
      <c r="CK335" s="454"/>
      <c r="CL335" s="454"/>
      <c r="CM335" s="454"/>
      <c r="CN335" s="454"/>
      <c r="CO335" s="454"/>
      <c r="CP335" s="454"/>
      <c r="CQ335" s="454"/>
      <c r="CR335" s="454"/>
      <c r="CS335" s="454"/>
      <c r="CT335" s="454"/>
      <c r="CU335" s="454"/>
      <c r="CV335" s="454"/>
      <c r="CW335" s="454"/>
      <c r="CX335" s="454"/>
      <c r="CY335" s="454"/>
      <c r="CZ335" s="454"/>
      <c r="DA335" s="454"/>
      <c r="DB335" s="454"/>
      <c r="DC335" s="454"/>
      <c r="DD335" s="454"/>
      <c r="DE335" s="454"/>
      <c r="DF335" s="454"/>
      <c r="DG335" s="454"/>
      <c r="DH335" s="454"/>
      <c r="DI335" s="454"/>
      <c r="DJ335" s="454"/>
      <c r="DK335" s="454"/>
      <c r="DL335" s="454"/>
      <c r="DM335" s="454"/>
      <c r="DN335" s="454"/>
      <c r="DO335" s="454"/>
      <c r="DP335" s="454"/>
      <c r="DQ335" s="454"/>
      <c r="DR335" s="454"/>
      <c r="DS335" s="454"/>
      <c r="DT335" s="454"/>
      <c r="DU335" s="454"/>
      <c r="DV335" s="454"/>
      <c r="DW335" s="454"/>
      <c r="DX335" s="454"/>
      <c r="DY335" s="454"/>
      <c r="DZ335" s="454"/>
      <c r="EA335" s="454"/>
      <c r="EB335" s="454"/>
      <c r="EC335" s="454"/>
      <c r="ED335" s="454"/>
      <c r="EE335" s="454"/>
    </row>
    <row r="336" spans="1:135" s="476" customFormat="1" ht="13.5" thickBot="1" x14ac:dyDescent="0.35">
      <c r="A336" s="453"/>
      <c r="B336" s="453"/>
      <c r="C336" s="453"/>
      <c r="D336" s="453"/>
      <c r="E336" s="453"/>
      <c r="F336" s="453"/>
      <c r="G336" s="453"/>
      <c r="H336" s="453"/>
      <c r="I336" s="453"/>
      <c r="J336" s="453"/>
      <c r="K336" s="453"/>
      <c r="L336" s="453"/>
      <c r="M336" s="453"/>
      <c r="N336" s="453"/>
      <c r="O336" s="453"/>
      <c r="P336" s="453"/>
      <c r="Q336" s="453"/>
      <c r="R336" s="453"/>
      <c r="S336" s="453"/>
      <c r="T336" s="453"/>
      <c r="U336" s="453"/>
      <c r="V336" s="453"/>
      <c r="W336" s="453"/>
      <c r="X336" s="453"/>
      <c r="Y336" s="453"/>
      <c r="Z336" s="453"/>
      <c r="AA336" s="453"/>
      <c r="AB336" s="453"/>
      <c r="AC336" s="453"/>
      <c r="AD336" s="453"/>
      <c r="AE336" s="453"/>
      <c r="AF336" s="453"/>
      <c r="AG336" s="453"/>
      <c r="AH336" s="453"/>
      <c r="AI336" s="453"/>
      <c r="AJ336" s="453"/>
      <c r="AK336" s="453"/>
      <c r="AL336" s="453"/>
      <c r="AM336" s="453"/>
      <c r="AN336" s="453"/>
      <c r="AO336" s="453"/>
      <c r="AP336" s="453"/>
      <c r="AQ336" s="453"/>
      <c r="AR336" s="575"/>
      <c r="AS336" s="453"/>
      <c r="AT336" s="453"/>
      <c r="AU336" s="453"/>
      <c r="AV336" s="453"/>
      <c r="AW336" s="453"/>
      <c r="AX336" s="453"/>
      <c r="AY336" s="453"/>
      <c r="AZ336" s="453"/>
      <c r="BA336" s="453"/>
      <c r="BB336" s="453"/>
      <c r="BC336" s="453"/>
      <c r="BD336" s="453"/>
      <c r="BE336" s="575"/>
      <c r="BF336" s="453"/>
      <c r="BG336" s="453"/>
      <c r="BH336" s="453"/>
      <c r="BI336" s="453"/>
      <c r="BJ336" s="575"/>
      <c r="BK336" s="453"/>
      <c r="BL336" s="453"/>
      <c r="BM336" s="453"/>
      <c r="BN336" s="453"/>
      <c r="BO336" s="453"/>
      <c r="BP336" s="453"/>
      <c r="BQ336" s="453"/>
      <c r="BR336" s="453"/>
      <c r="BS336" s="453"/>
      <c r="BT336" s="453"/>
      <c r="BU336" s="453"/>
      <c r="BV336" s="453"/>
      <c r="BW336" s="575"/>
      <c r="BX336" s="453"/>
      <c r="BY336" s="453"/>
      <c r="BZ336" s="453"/>
      <c r="CA336" s="453"/>
      <c r="CB336" s="453"/>
      <c r="CC336" s="453"/>
      <c r="CD336" s="453"/>
      <c r="CE336" s="453"/>
      <c r="CF336" s="453"/>
      <c r="CG336" s="453"/>
      <c r="CH336" s="453"/>
      <c r="CI336" s="453"/>
      <c r="CJ336" s="453"/>
      <c r="CK336" s="453"/>
      <c r="CL336" s="453"/>
      <c r="CM336" s="453"/>
      <c r="CN336" s="453"/>
      <c r="CO336" s="453"/>
      <c r="CP336" s="453"/>
      <c r="CQ336" s="453"/>
      <c r="CR336" s="453"/>
      <c r="CS336" s="453"/>
      <c r="CT336" s="453"/>
      <c r="CU336" s="453"/>
      <c r="CV336" s="453"/>
      <c r="CW336" s="453"/>
      <c r="CX336" s="453"/>
      <c r="CY336" s="453"/>
      <c r="CZ336" s="453"/>
      <c r="DA336" s="453"/>
      <c r="DB336" s="453"/>
      <c r="DC336" s="453"/>
      <c r="DD336" s="453"/>
      <c r="DE336" s="453"/>
      <c r="DF336" s="453"/>
      <c r="DG336" s="453"/>
      <c r="DH336" s="453"/>
      <c r="DI336" s="453"/>
      <c r="DJ336" s="453"/>
      <c r="DK336" s="453"/>
      <c r="DL336" s="453"/>
      <c r="DM336" s="453"/>
      <c r="DN336" s="453"/>
      <c r="DO336" s="453"/>
      <c r="DP336" s="453"/>
      <c r="DQ336" s="453"/>
      <c r="DR336" s="453"/>
      <c r="DS336" s="453"/>
      <c r="DT336" s="453"/>
      <c r="DU336" s="453"/>
      <c r="DV336" s="453"/>
      <c r="DW336" s="453"/>
      <c r="DX336" s="453"/>
      <c r="DY336" s="453"/>
      <c r="DZ336" s="453"/>
      <c r="EA336" s="453"/>
      <c r="EB336" s="453"/>
      <c r="EC336" s="453"/>
      <c r="ED336" s="453"/>
      <c r="EE336" s="453"/>
    </row>
    <row r="337" spans="1:135" s="477" customFormat="1" ht="13.5" thickTop="1" x14ac:dyDescent="0.3">
      <c r="A337" s="454"/>
      <c r="B337" s="454"/>
      <c r="C337" s="454"/>
      <c r="D337" s="454"/>
      <c r="E337" s="454"/>
      <c r="F337" s="454"/>
      <c r="G337" s="454"/>
      <c r="H337" s="454"/>
      <c r="I337" s="454"/>
      <c r="J337" s="454"/>
      <c r="K337" s="454"/>
      <c r="L337" s="454"/>
      <c r="M337" s="454"/>
      <c r="N337" s="454"/>
      <c r="O337" s="454"/>
      <c r="P337" s="454"/>
      <c r="Q337" s="454"/>
      <c r="R337" s="454"/>
      <c r="S337" s="454"/>
      <c r="T337" s="454"/>
      <c r="U337" s="454"/>
      <c r="V337" s="454"/>
      <c r="W337" s="454"/>
      <c r="X337" s="454"/>
      <c r="Y337" s="454"/>
      <c r="Z337" s="454"/>
      <c r="AA337" s="454"/>
      <c r="AB337" s="454"/>
      <c r="AC337" s="454"/>
      <c r="AD337" s="454"/>
      <c r="AE337" s="454"/>
      <c r="AF337" s="454"/>
      <c r="AG337" s="454"/>
      <c r="AH337" s="454"/>
      <c r="AI337" s="454"/>
      <c r="AJ337" s="454"/>
      <c r="AK337" s="454"/>
      <c r="AL337" s="454"/>
      <c r="AM337" s="454"/>
      <c r="AN337" s="454"/>
      <c r="AO337" s="454"/>
      <c r="AP337" s="454"/>
      <c r="AQ337" s="454"/>
      <c r="AR337" s="572"/>
      <c r="AS337" s="454"/>
      <c r="AT337" s="454"/>
      <c r="AU337" s="454"/>
      <c r="AV337" s="454"/>
      <c r="AW337" s="454"/>
      <c r="AX337" s="454"/>
      <c r="AY337" s="454"/>
      <c r="AZ337" s="454"/>
      <c r="BA337" s="454"/>
      <c r="BB337" s="454"/>
      <c r="BC337" s="454"/>
      <c r="BD337" s="454"/>
      <c r="BE337" s="572"/>
      <c r="BF337" s="454"/>
      <c r="BG337" s="454"/>
      <c r="BH337" s="454"/>
      <c r="BI337" s="454"/>
      <c r="BJ337" s="572"/>
      <c r="BK337" s="454"/>
      <c r="BL337" s="454"/>
      <c r="BM337" s="454"/>
      <c r="BN337" s="454"/>
      <c r="BO337" s="454"/>
      <c r="BP337" s="454"/>
      <c r="BQ337" s="454"/>
      <c r="BR337" s="454"/>
      <c r="BS337" s="454"/>
      <c r="BT337" s="454"/>
      <c r="BU337" s="454"/>
      <c r="BV337" s="454"/>
      <c r="BW337" s="572"/>
      <c r="BX337" s="454"/>
      <c r="BY337" s="454"/>
      <c r="BZ337" s="454"/>
      <c r="CA337" s="454"/>
      <c r="CB337" s="454"/>
      <c r="CC337" s="454"/>
      <c r="CD337" s="454"/>
      <c r="CE337" s="454"/>
      <c r="CF337" s="454"/>
      <c r="CG337" s="454"/>
      <c r="CH337" s="454"/>
      <c r="CI337" s="454"/>
      <c r="CJ337" s="454"/>
      <c r="CK337" s="454"/>
      <c r="CL337" s="454"/>
      <c r="CM337" s="454"/>
      <c r="CN337" s="454"/>
      <c r="CO337" s="454"/>
      <c r="CP337" s="454"/>
      <c r="CQ337" s="454"/>
      <c r="CR337" s="454"/>
      <c r="CS337" s="454"/>
      <c r="CT337" s="454"/>
      <c r="CU337" s="454"/>
      <c r="CV337" s="454"/>
      <c r="CW337" s="454"/>
      <c r="CX337" s="454"/>
      <c r="CY337" s="454"/>
      <c r="CZ337" s="454"/>
      <c r="DA337" s="454"/>
      <c r="DB337" s="454"/>
      <c r="DC337" s="454"/>
      <c r="DD337" s="454"/>
      <c r="DE337" s="454"/>
      <c r="DF337" s="454"/>
      <c r="DG337" s="454"/>
      <c r="DH337" s="454"/>
      <c r="DI337" s="454"/>
      <c r="DJ337" s="454"/>
      <c r="DK337" s="454"/>
      <c r="DL337" s="454"/>
      <c r="DM337" s="454"/>
      <c r="DN337" s="454"/>
      <c r="DO337" s="454"/>
      <c r="DP337" s="454"/>
      <c r="DQ337" s="454"/>
      <c r="DR337" s="454"/>
      <c r="DS337" s="454"/>
      <c r="DT337" s="454"/>
      <c r="DU337" s="454"/>
      <c r="DV337" s="454"/>
      <c r="DW337" s="454"/>
      <c r="DX337" s="454"/>
      <c r="DY337" s="454"/>
      <c r="DZ337" s="454"/>
      <c r="EA337" s="454"/>
      <c r="EB337" s="454"/>
      <c r="EC337" s="454"/>
      <c r="ED337" s="454"/>
      <c r="EE337" s="454"/>
    </row>
    <row r="338" spans="1:135" s="477" customFormat="1" ht="13" x14ac:dyDescent="0.3">
      <c r="A338" s="454"/>
      <c r="B338" s="454"/>
      <c r="C338" s="454"/>
      <c r="D338" s="454"/>
      <c r="E338" s="454"/>
      <c r="F338" s="454"/>
      <c r="G338" s="454"/>
      <c r="H338" s="454"/>
      <c r="I338" s="454"/>
      <c r="J338" s="454"/>
      <c r="K338" s="454"/>
      <c r="L338" s="454"/>
      <c r="M338" s="454"/>
      <c r="N338" s="454"/>
      <c r="O338" s="454"/>
      <c r="P338" s="454"/>
      <c r="Q338" s="454"/>
      <c r="R338" s="454"/>
      <c r="S338" s="454"/>
      <c r="T338" s="454"/>
      <c r="U338" s="454"/>
      <c r="V338" s="454"/>
      <c r="W338" s="454"/>
      <c r="X338" s="454"/>
      <c r="Y338" s="454"/>
      <c r="Z338" s="454"/>
      <c r="AA338" s="454"/>
      <c r="AB338" s="454"/>
      <c r="AC338" s="454"/>
      <c r="AD338" s="454"/>
      <c r="AE338" s="454"/>
      <c r="AF338" s="454"/>
      <c r="AG338" s="454"/>
      <c r="AH338" s="454"/>
      <c r="AI338" s="454"/>
      <c r="AJ338" s="454"/>
      <c r="AK338" s="454"/>
      <c r="AL338" s="454"/>
      <c r="AM338" s="454"/>
      <c r="AN338" s="454"/>
      <c r="AO338" s="454"/>
      <c r="AP338" s="454"/>
      <c r="AQ338" s="454"/>
      <c r="AR338" s="572"/>
      <c r="AS338" s="454"/>
      <c r="AT338" s="454"/>
      <c r="AU338" s="454"/>
      <c r="AV338" s="454"/>
      <c r="AW338" s="454"/>
      <c r="AX338" s="454"/>
      <c r="AY338" s="454"/>
      <c r="AZ338" s="454"/>
      <c r="BA338" s="454"/>
      <c r="BB338" s="454"/>
      <c r="BC338" s="454"/>
      <c r="BD338" s="454"/>
      <c r="BE338" s="572"/>
      <c r="BF338" s="454"/>
      <c r="BG338" s="454"/>
      <c r="BH338" s="454"/>
      <c r="BI338" s="454"/>
      <c r="BJ338" s="572"/>
      <c r="BK338" s="454"/>
      <c r="BL338" s="454"/>
      <c r="BM338" s="454"/>
      <c r="BN338" s="454"/>
      <c r="BO338" s="454"/>
      <c r="BP338" s="454"/>
      <c r="BQ338" s="454"/>
      <c r="BR338" s="454"/>
      <c r="BS338" s="454"/>
      <c r="BT338" s="454"/>
      <c r="BU338" s="454"/>
      <c r="BV338" s="454"/>
      <c r="BW338" s="572"/>
      <c r="BX338" s="454"/>
      <c r="BY338" s="454"/>
      <c r="BZ338" s="454"/>
      <c r="CA338" s="454"/>
      <c r="CB338" s="454"/>
      <c r="CC338" s="454"/>
      <c r="CD338" s="454"/>
      <c r="CE338" s="454"/>
      <c r="CF338" s="454"/>
      <c r="CG338" s="454"/>
      <c r="CH338" s="454"/>
      <c r="CI338" s="454"/>
      <c r="CJ338" s="454"/>
      <c r="CK338" s="454"/>
      <c r="CL338" s="454"/>
      <c r="CM338" s="454"/>
      <c r="CN338" s="454"/>
      <c r="CO338" s="454"/>
      <c r="CP338" s="454"/>
      <c r="CQ338" s="454"/>
      <c r="CR338" s="454"/>
      <c r="CS338" s="454"/>
      <c r="CT338" s="454"/>
      <c r="CU338" s="454"/>
      <c r="CV338" s="454"/>
      <c r="CW338" s="454"/>
      <c r="CX338" s="454"/>
      <c r="CY338" s="454"/>
      <c r="CZ338" s="454"/>
      <c r="DA338" s="454"/>
      <c r="DB338" s="454"/>
      <c r="DC338" s="454"/>
      <c r="DD338" s="454"/>
      <c r="DE338" s="454"/>
      <c r="DF338" s="454"/>
      <c r="DG338" s="454"/>
      <c r="DH338" s="454"/>
      <c r="DI338" s="454"/>
      <c r="DJ338" s="454"/>
      <c r="DK338" s="454"/>
      <c r="DL338" s="454"/>
      <c r="DM338" s="454"/>
      <c r="DN338" s="454"/>
      <c r="DO338" s="454"/>
      <c r="DP338" s="454"/>
      <c r="DQ338" s="454"/>
      <c r="DR338" s="454"/>
      <c r="DS338" s="454"/>
      <c r="DT338" s="454"/>
      <c r="DU338" s="454"/>
      <c r="DV338" s="454"/>
      <c r="DW338" s="454"/>
      <c r="DX338" s="454"/>
      <c r="DY338" s="454"/>
      <c r="DZ338" s="454"/>
      <c r="EA338" s="454"/>
      <c r="EB338" s="454"/>
      <c r="EC338" s="454"/>
      <c r="ED338" s="454"/>
      <c r="EE338" s="454"/>
    </row>
    <row r="339" spans="1:135" s="477" customFormat="1" ht="30" customHeight="1" x14ac:dyDescent="0.65">
      <c r="A339" s="454"/>
      <c r="B339" s="454"/>
      <c r="C339" s="454"/>
      <c r="D339" s="454"/>
      <c r="E339" s="454"/>
      <c r="F339" s="454"/>
      <c r="G339" s="454"/>
      <c r="H339" s="454"/>
      <c r="I339" s="454"/>
      <c r="J339" s="454"/>
      <c r="K339" s="454"/>
      <c r="L339" s="454"/>
      <c r="M339" s="454"/>
      <c r="N339" s="454"/>
      <c r="O339" s="454"/>
      <c r="P339" s="772" t="s">
        <v>496</v>
      </c>
      <c r="Q339" s="772"/>
      <c r="R339" s="772"/>
      <c r="S339" s="772"/>
      <c r="T339" s="772"/>
      <c r="U339" s="772"/>
      <c r="V339" s="772"/>
      <c r="W339" s="772"/>
      <c r="X339" s="772"/>
      <c r="Y339" s="772"/>
      <c r="Z339" s="772"/>
      <c r="AA339" s="772"/>
      <c r="AB339" s="772"/>
      <c r="AC339" s="772"/>
      <c r="AD339" s="772"/>
      <c r="AE339" s="772"/>
      <c r="AF339" s="772"/>
      <c r="AG339" s="772"/>
      <c r="AH339" s="772"/>
      <c r="AI339" s="772"/>
      <c r="AJ339" s="772"/>
      <c r="AK339" s="772"/>
      <c r="AL339" s="772"/>
      <c r="AM339" s="586"/>
      <c r="AN339" s="586"/>
      <c r="AO339" s="586"/>
      <c r="AP339" s="586"/>
      <c r="AQ339" s="454"/>
      <c r="AR339" s="576"/>
      <c r="AS339" s="772" t="s">
        <v>498</v>
      </c>
      <c r="AT339" s="772"/>
      <c r="AU339" s="772"/>
      <c r="AV339" s="772"/>
      <c r="AW339" s="772"/>
      <c r="AX339" s="772"/>
      <c r="AY339" s="772"/>
      <c r="AZ339" s="772"/>
      <c r="BA339" s="772"/>
      <c r="BB339" s="772"/>
      <c r="BC339" s="772"/>
      <c r="BD339" s="454"/>
      <c r="BE339" s="576"/>
      <c r="BF339" s="775" t="s">
        <v>525</v>
      </c>
      <c r="BG339" s="775"/>
      <c r="BH339" s="775"/>
      <c r="BI339" s="454"/>
      <c r="BJ339" s="576"/>
      <c r="BK339" s="772" t="s">
        <v>513</v>
      </c>
      <c r="BL339" s="772"/>
      <c r="BM339" s="772"/>
      <c r="BN339" s="772"/>
      <c r="BO339" s="772"/>
      <c r="BP339" s="772"/>
      <c r="BQ339" s="772"/>
      <c r="BR339" s="772"/>
      <c r="BS339" s="772"/>
      <c r="BT339" s="772"/>
      <c r="BU339" s="772"/>
      <c r="BV339" s="454"/>
      <c r="BW339" s="576"/>
      <c r="BX339" s="772" t="s">
        <v>517</v>
      </c>
      <c r="BY339" s="772"/>
      <c r="BZ339" s="772"/>
      <c r="CA339" s="772"/>
      <c r="CB339" s="772"/>
      <c r="CC339" s="772"/>
      <c r="CD339" s="772"/>
      <c r="CE339" s="772"/>
      <c r="CF339" s="772"/>
      <c r="CG339" s="454"/>
      <c r="CH339" s="454"/>
      <c r="CI339" s="454"/>
      <c r="CJ339" s="454"/>
      <c r="CK339" s="454"/>
      <c r="CL339" s="454"/>
      <c r="CM339" s="454"/>
      <c r="CN339" s="454"/>
      <c r="CO339" s="454"/>
      <c r="CP339" s="454"/>
      <c r="CQ339" s="454"/>
      <c r="CR339" s="454"/>
      <c r="CS339" s="454"/>
      <c r="CT339" s="454"/>
      <c r="CU339" s="454"/>
      <c r="CV339" s="454"/>
      <c r="CW339" s="454"/>
      <c r="CX339" s="454"/>
      <c r="CY339" s="454"/>
      <c r="CZ339" s="454"/>
      <c r="DA339" s="454"/>
      <c r="DB339" s="454"/>
      <c r="DC339" s="454"/>
      <c r="DD339" s="454"/>
      <c r="DE339" s="454"/>
      <c r="DF339" s="454"/>
      <c r="DG339" s="454"/>
      <c r="DH339" s="454"/>
      <c r="DI339" s="454"/>
      <c r="DJ339" s="454"/>
      <c r="DK339" s="454"/>
      <c r="DL339" s="454"/>
      <c r="DM339" s="454"/>
      <c r="DN339" s="454"/>
      <c r="DO339" s="454"/>
      <c r="DP339" s="454"/>
      <c r="DQ339" s="454"/>
      <c r="DR339" s="454"/>
      <c r="DS339" s="454"/>
      <c r="DT339" s="454"/>
      <c r="DU339" s="454"/>
      <c r="DV339" s="454"/>
      <c r="DW339" s="454"/>
      <c r="DX339" s="454"/>
      <c r="DY339" s="454"/>
      <c r="DZ339" s="454"/>
      <c r="EA339" s="454"/>
      <c r="EB339" s="454"/>
      <c r="EC339" s="454"/>
      <c r="ED339" s="454"/>
    </row>
    <row r="340" spans="1:135" s="477" customFormat="1" ht="42.5" x14ac:dyDescent="0.3">
      <c r="A340" s="454"/>
      <c r="B340" s="454"/>
      <c r="C340" s="454"/>
      <c r="D340" s="454"/>
      <c r="E340" s="768" t="s">
        <v>608</v>
      </c>
      <c r="F340" s="768"/>
      <c r="G340" s="768"/>
      <c r="H340" s="768"/>
      <c r="I340" s="768"/>
      <c r="J340" s="768"/>
      <c r="K340" s="768"/>
      <c r="L340" s="768"/>
      <c r="M340" s="454"/>
      <c r="N340" s="454"/>
      <c r="O340" s="454"/>
      <c r="P340" s="558" t="s">
        <v>900</v>
      </c>
      <c r="Q340" s="558" t="s">
        <v>901</v>
      </c>
      <c r="R340" s="558" t="s">
        <v>953</v>
      </c>
      <c r="S340" s="558" t="s">
        <v>902</v>
      </c>
      <c r="T340" s="558" t="s">
        <v>526</v>
      </c>
      <c r="U340" s="558" t="s">
        <v>955</v>
      </c>
      <c r="V340" s="458" t="s">
        <v>527</v>
      </c>
      <c r="W340" s="458" t="s">
        <v>895</v>
      </c>
      <c r="X340" s="458" t="s">
        <v>528</v>
      </c>
      <c r="Y340" s="458" t="s">
        <v>529</v>
      </c>
      <c r="Z340" s="458" t="s">
        <v>530</v>
      </c>
      <c r="AA340" s="558" t="s">
        <v>910</v>
      </c>
      <c r="AB340" s="558" t="s">
        <v>911</v>
      </c>
      <c r="AC340" s="454"/>
      <c r="AD340" s="558" t="s">
        <v>905</v>
      </c>
      <c r="AE340" s="558" t="s">
        <v>906</v>
      </c>
      <c r="AF340" s="558" t="s">
        <v>954</v>
      </c>
      <c r="AG340" s="558" t="s">
        <v>907</v>
      </c>
      <c r="AH340" s="458" t="s">
        <v>531</v>
      </c>
      <c r="AI340" s="558" t="s">
        <v>956</v>
      </c>
      <c r="AJ340" s="458" t="s">
        <v>532</v>
      </c>
      <c r="AK340" s="458" t="s">
        <v>896</v>
      </c>
      <c r="AL340" s="458" t="s">
        <v>533</v>
      </c>
      <c r="AM340" s="458" t="s">
        <v>534</v>
      </c>
      <c r="AN340" s="458" t="s">
        <v>535</v>
      </c>
      <c r="AO340" s="558" t="s">
        <v>912</v>
      </c>
      <c r="AP340" s="558" t="s">
        <v>913</v>
      </c>
      <c r="AQ340" s="454"/>
      <c r="AR340" s="573"/>
      <c r="AS340" s="458" t="s">
        <v>536</v>
      </c>
      <c r="AT340" s="458" t="s">
        <v>537</v>
      </c>
      <c r="AU340" s="458" t="s">
        <v>538</v>
      </c>
      <c r="AV340" s="458" t="s">
        <v>539</v>
      </c>
      <c r="AW340" s="458" t="s">
        <v>540</v>
      </c>
      <c r="AX340" s="456"/>
      <c r="AY340" s="458" t="s">
        <v>541</v>
      </c>
      <c r="AZ340" s="458" t="s">
        <v>542</v>
      </c>
      <c r="BA340" s="458" t="s">
        <v>543</v>
      </c>
      <c r="BB340" s="458" t="s">
        <v>544</v>
      </c>
      <c r="BC340" s="458" t="s">
        <v>545</v>
      </c>
      <c r="BD340" s="454"/>
      <c r="BE340" s="573"/>
      <c r="BF340" s="458" t="s">
        <v>546</v>
      </c>
      <c r="BG340" s="454"/>
      <c r="BH340" s="458" t="s">
        <v>547</v>
      </c>
      <c r="BI340" s="454"/>
      <c r="BJ340" s="573"/>
      <c r="BK340" s="458" t="s">
        <v>548</v>
      </c>
      <c r="BL340" s="458" t="s">
        <v>549</v>
      </c>
      <c r="BM340" s="458" t="s">
        <v>919</v>
      </c>
      <c r="BN340" s="458" t="s">
        <v>550</v>
      </c>
      <c r="BO340" s="458" t="s">
        <v>551</v>
      </c>
      <c r="BP340" s="458"/>
      <c r="BQ340" s="458" t="s">
        <v>915</v>
      </c>
      <c r="BR340" s="458" t="s">
        <v>916</v>
      </c>
      <c r="BS340" s="458" t="s">
        <v>918</v>
      </c>
      <c r="BT340" s="458" t="s">
        <v>917</v>
      </c>
      <c r="BU340" s="458" t="s">
        <v>914</v>
      </c>
      <c r="BV340" s="458"/>
      <c r="BW340" s="573"/>
      <c r="BX340" s="458" t="s">
        <v>922</v>
      </c>
      <c r="BY340" s="458" t="s">
        <v>552</v>
      </c>
      <c r="BZ340" s="458" t="s">
        <v>553</v>
      </c>
      <c r="CA340" s="458" t="s">
        <v>554</v>
      </c>
      <c r="CB340" s="458"/>
      <c r="CC340" s="458" t="s">
        <v>923</v>
      </c>
      <c r="CD340" s="458" t="s">
        <v>924</v>
      </c>
      <c r="CE340" s="458" t="s">
        <v>925</v>
      </c>
      <c r="CF340" s="458" t="s">
        <v>926</v>
      </c>
      <c r="CG340" s="454"/>
      <c r="CH340" s="454"/>
      <c r="CI340" s="454"/>
      <c r="CJ340" s="454"/>
      <c r="CK340" s="454"/>
      <c r="CL340" s="454"/>
      <c r="CM340" s="454"/>
      <c r="CN340" s="454"/>
      <c r="CO340" s="454"/>
      <c r="CP340" s="454"/>
      <c r="CQ340" s="454"/>
      <c r="CR340" s="454"/>
      <c r="CS340" s="454"/>
      <c r="CT340" s="454"/>
      <c r="CU340" s="454"/>
      <c r="CV340" s="454"/>
      <c r="CW340" s="454"/>
      <c r="CX340" s="454"/>
      <c r="CY340" s="454"/>
      <c r="CZ340" s="454"/>
      <c r="DA340" s="454"/>
      <c r="DB340" s="454"/>
      <c r="DC340" s="454"/>
      <c r="DD340" s="454"/>
      <c r="DE340" s="454"/>
      <c r="DF340" s="454"/>
      <c r="DG340" s="454"/>
      <c r="DH340" s="454"/>
      <c r="DI340" s="454"/>
      <c r="DJ340" s="454"/>
      <c r="DK340" s="454"/>
      <c r="DL340" s="454"/>
      <c r="DM340" s="454"/>
      <c r="DN340" s="454"/>
      <c r="DO340" s="454"/>
      <c r="DP340" s="454"/>
      <c r="DQ340" s="454"/>
      <c r="DR340" s="454"/>
      <c r="DS340" s="454"/>
      <c r="DT340" s="454"/>
      <c r="DU340" s="454"/>
      <c r="DV340" s="454"/>
      <c r="DW340" s="454"/>
      <c r="DX340" s="454"/>
      <c r="DY340" s="454"/>
      <c r="DZ340" s="454"/>
      <c r="EA340" s="454"/>
      <c r="EB340" s="454"/>
      <c r="EC340" s="454"/>
      <c r="ED340" s="454"/>
      <c r="EE340" s="454"/>
    </row>
    <row r="341" spans="1:135" s="477" customFormat="1" ht="12.75" customHeight="1" x14ac:dyDescent="0.3">
      <c r="A341" s="454"/>
      <c r="B341" s="454"/>
      <c r="C341" s="454"/>
      <c r="D341" s="454"/>
      <c r="E341" s="773"/>
      <c r="F341" s="773"/>
      <c r="G341" s="773"/>
      <c r="H341" s="773"/>
      <c r="I341" s="773"/>
      <c r="J341" s="773"/>
      <c r="K341" s="773"/>
      <c r="L341" s="773"/>
      <c r="M341" s="454"/>
      <c r="N341" s="454"/>
      <c r="O341" s="454"/>
      <c r="P341" s="704" t="s">
        <v>946</v>
      </c>
      <c r="Q341" s="776"/>
      <c r="R341" s="776"/>
      <c r="S341" s="776"/>
      <c r="T341" s="776"/>
      <c r="U341" s="776"/>
      <c r="V341" s="776"/>
      <c r="W341" s="776"/>
      <c r="X341" s="776"/>
      <c r="Y341" s="776"/>
      <c r="Z341" s="776"/>
      <c r="AA341" s="776"/>
      <c r="AB341" s="705"/>
      <c r="AC341" s="454"/>
      <c r="AD341" s="704" t="s">
        <v>947</v>
      </c>
      <c r="AE341" s="776"/>
      <c r="AF341" s="776"/>
      <c r="AG341" s="776"/>
      <c r="AH341" s="776"/>
      <c r="AI341" s="776"/>
      <c r="AJ341" s="776"/>
      <c r="AK341" s="776"/>
      <c r="AL341" s="776"/>
      <c r="AM341" s="776"/>
      <c r="AN341" s="776"/>
      <c r="AO341" s="776"/>
      <c r="AP341" s="705"/>
      <c r="AQ341" s="454"/>
      <c r="AR341" s="573"/>
      <c r="AS341" s="704" t="s">
        <v>946</v>
      </c>
      <c r="AT341" s="776"/>
      <c r="AU341" s="776"/>
      <c r="AV341" s="776"/>
      <c r="AW341" s="705"/>
      <c r="AX341" s="454"/>
      <c r="AY341" s="704" t="s">
        <v>947</v>
      </c>
      <c r="AZ341" s="776"/>
      <c r="BA341" s="776"/>
      <c r="BB341" s="776"/>
      <c r="BC341" s="705"/>
      <c r="BD341" s="454"/>
      <c r="BE341" s="573"/>
      <c r="BF341" s="570" t="s">
        <v>948</v>
      </c>
      <c r="BG341" s="454"/>
      <c r="BH341" s="570" t="s">
        <v>947</v>
      </c>
      <c r="BI341" s="454"/>
      <c r="BJ341" s="573"/>
      <c r="BK341" s="704" t="s">
        <v>948</v>
      </c>
      <c r="BL341" s="776"/>
      <c r="BM341" s="776"/>
      <c r="BN341" s="776"/>
      <c r="BO341" s="705"/>
      <c r="BP341" s="459"/>
      <c r="BQ341" s="777" t="s">
        <v>948</v>
      </c>
      <c r="BR341" s="778"/>
      <c r="BS341" s="778"/>
      <c r="BT341" s="778"/>
      <c r="BU341" s="779"/>
      <c r="BV341" s="459"/>
      <c r="BW341" s="573"/>
      <c r="BX341" s="704" t="s">
        <v>949</v>
      </c>
      <c r="BY341" s="776"/>
      <c r="BZ341" s="776"/>
      <c r="CA341" s="705"/>
      <c r="CB341" s="458"/>
      <c r="CC341" s="704" t="s">
        <v>947</v>
      </c>
      <c r="CD341" s="776"/>
      <c r="CE341" s="776"/>
      <c r="CF341" s="705"/>
      <c r="CG341" s="454"/>
      <c r="CH341" s="454"/>
      <c r="CI341" s="454"/>
      <c r="CJ341" s="454"/>
      <c r="CK341" s="454"/>
      <c r="CL341" s="454"/>
      <c r="CM341" s="454"/>
      <c r="CN341" s="454"/>
      <c r="CO341" s="454"/>
      <c r="CP341" s="454"/>
      <c r="CQ341" s="454"/>
      <c r="CR341" s="454"/>
      <c r="CS341" s="454"/>
      <c r="CT341" s="454"/>
      <c r="CU341" s="454"/>
      <c r="CV341" s="454"/>
      <c r="CW341" s="454"/>
      <c r="CX341" s="454"/>
      <c r="CY341" s="454"/>
      <c r="CZ341" s="454"/>
      <c r="DA341" s="454"/>
      <c r="DB341" s="454"/>
      <c r="DC341" s="454"/>
      <c r="DD341" s="454"/>
      <c r="DE341" s="454"/>
      <c r="DF341" s="454"/>
      <c r="DG341" s="454"/>
      <c r="DH341" s="454"/>
      <c r="DI341" s="454"/>
      <c r="DJ341" s="454"/>
      <c r="DK341" s="454"/>
      <c r="DL341" s="454"/>
      <c r="DM341" s="454"/>
      <c r="DN341" s="454"/>
      <c r="DO341" s="454"/>
      <c r="DP341" s="454"/>
      <c r="DQ341" s="454"/>
      <c r="DR341" s="454"/>
      <c r="DS341" s="454"/>
      <c r="DT341" s="454"/>
      <c r="DU341" s="454"/>
      <c r="DV341" s="454"/>
      <c r="DW341" s="454"/>
      <c r="DX341" s="454"/>
      <c r="DY341" s="454"/>
      <c r="DZ341" s="454"/>
      <c r="EA341" s="454"/>
      <c r="EB341" s="454"/>
      <c r="EC341" s="454"/>
      <c r="ED341" s="454"/>
      <c r="EE341" s="454"/>
    </row>
    <row r="342" spans="1:135" s="477" customFormat="1" ht="27.75" customHeight="1" x14ac:dyDescent="0.3">
      <c r="A342" s="454"/>
      <c r="B342" s="454"/>
      <c r="C342" s="454"/>
      <c r="D342" s="454"/>
      <c r="E342" s="700" t="s">
        <v>944</v>
      </c>
      <c r="F342" s="700"/>
      <c r="G342" s="700"/>
      <c r="H342" s="700"/>
      <c r="I342" s="700" t="s">
        <v>945</v>
      </c>
      <c r="J342" s="700"/>
      <c r="K342" s="700"/>
      <c r="L342" s="700"/>
      <c r="M342" s="454"/>
      <c r="N342" s="454"/>
      <c r="O342" s="454"/>
      <c r="P342" s="188" t="s">
        <v>555</v>
      </c>
      <c r="Q342" s="188" t="s">
        <v>556</v>
      </c>
      <c r="R342" s="188" t="s">
        <v>951</v>
      </c>
      <c r="S342" s="188" t="s">
        <v>557</v>
      </c>
      <c r="T342" s="188" t="s">
        <v>558</v>
      </c>
      <c r="U342" s="188" t="s">
        <v>952</v>
      </c>
      <c r="V342" s="188" t="s">
        <v>559</v>
      </c>
      <c r="W342" s="188" t="s">
        <v>560</v>
      </c>
      <c r="X342" s="188" t="s">
        <v>561</v>
      </c>
      <c r="Y342" s="188" t="s">
        <v>562</v>
      </c>
      <c r="Z342" s="188" t="s">
        <v>927</v>
      </c>
      <c r="AA342" s="188" t="s">
        <v>903</v>
      </c>
      <c r="AB342" s="188" t="s">
        <v>904</v>
      </c>
      <c r="AC342" s="460"/>
      <c r="AD342" s="188" t="s">
        <v>555</v>
      </c>
      <c r="AE342" s="188" t="s">
        <v>556</v>
      </c>
      <c r="AF342" s="188" t="s">
        <v>951</v>
      </c>
      <c r="AG342" s="188" t="s">
        <v>557</v>
      </c>
      <c r="AH342" s="188" t="s">
        <v>558</v>
      </c>
      <c r="AI342" s="188" t="s">
        <v>952</v>
      </c>
      <c r="AJ342" s="188" t="s">
        <v>559</v>
      </c>
      <c r="AK342" s="188" t="s">
        <v>560</v>
      </c>
      <c r="AL342" s="188" t="s">
        <v>561</v>
      </c>
      <c r="AM342" s="188" t="s">
        <v>562</v>
      </c>
      <c r="AN342" s="188" t="s">
        <v>927</v>
      </c>
      <c r="AO342" s="188" t="s">
        <v>903</v>
      </c>
      <c r="AP342" s="188" t="s">
        <v>904</v>
      </c>
      <c r="AQ342" s="454"/>
      <c r="AR342" s="572"/>
      <c r="AS342" s="188" t="s">
        <v>563</v>
      </c>
      <c r="AT342" s="188" t="s">
        <v>564</v>
      </c>
      <c r="AU342" s="188" t="s">
        <v>565</v>
      </c>
      <c r="AV342" s="188" t="s">
        <v>566</v>
      </c>
      <c r="AW342" s="188" t="s">
        <v>567</v>
      </c>
      <c r="AX342" s="454"/>
      <c r="AY342" s="188" t="s">
        <v>563</v>
      </c>
      <c r="AZ342" s="188" t="s">
        <v>564</v>
      </c>
      <c r="BA342" s="188" t="s">
        <v>565</v>
      </c>
      <c r="BB342" s="188" t="s">
        <v>566</v>
      </c>
      <c r="BC342" s="188" t="s">
        <v>567</v>
      </c>
      <c r="BD342" s="454"/>
      <c r="BE342" s="572"/>
      <c r="BF342" s="188" t="s">
        <v>568</v>
      </c>
      <c r="BG342" s="454"/>
      <c r="BH342" s="188" t="s">
        <v>568</v>
      </c>
      <c r="BI342" s="454"/>
      <c r="BJ342" s="572"/>
      <c r="BK342" s="188" t="s">
        <v>569</v>
      </c>
      <c r="BL342" s="188" t="s">
        <v>570</v>
      </c>
      <c r="BM342" s="188" t="s">
        <v>571</v>
      </c>
      <c r="BN342" s="188" t="s">
        <v>572</v>
      </c>
      <c r="BO342" s="188" t="s">
        <v>573</v>
      </c>
      <c r="BP342" s="459"/>
      <c r="BQ342" s="569" t="s">
        <v>569</v>
      </c>
      <c r="BR342" s="569" t="s">
        <v>570</v>
      </c>
      <c r="BS342" s="569" t="s">
        <v>571</v>
      </c>
      <c r="BT342" s="569" t="s">
        <v>572</v>
      </c>
      <c r="BU342" s="569" t="s">
        <v>573</v>
      </c>
      <c r="BV342" s="459"/>
      <c r="BW342" s="572"/>
      <c r="BX342" s="188" t="s">
        <v>569</v>
      </c>
      <c r="BY342" s="188" t="s">
        <v>574</v>
      </c>
      <c r="BZ342" s="188" t="s">
        <v>575</v>
      </c>
      <c r="CA342" s="188" t="s">
        <v>576</v>
      </c>
      <c r="CB342" s="458"/>
      <c r="CC342" s="188" t="s">
        <v>569</v>
      </c>
      <c r="CD342" s="188" t="s">
        <v>574</v>
      </c>
      <c r="CE342" s="188" t="s">
        <v>575</v>
      </c>
      <c r="CF342" s="188" t="s">
        <v>576</v>
      </c>
      <c r="CG342" s="454"/>
      <c r="CH342" s="454"/>
      <c r="CI342" s="454"/>
      <c r="CJ342" s="454"/>
      <c r="CK342" s="454"/>
      <c r="CL342" s="454"/>
      <c r="CM342" s="454"/>
      <c r="CN342" s="454"/>
      <c r="CO342" s="454"/>
      <c r="CP342" s="454"/>
      <c r="CQ342" s="454"/>
      <c r="CR342" s="454"/>
      <c r="CS342" s="454"/>
      <c r="CT342" s="454"/>
      <c r="CU342" s="454"/>
      <c r="CV342" s="454"/>
      <c r="CW342" s="454"/>
      <c r="CX342" s="454"/>
      <c r="CY342" s="454"/>
      <c r="CZ342" s="454"/>
      <c r="DA342" s="454"/>
      <c r="DB342" s="454"/>
      <c r="DC342" s="454"/>
      <c r="DD342" s="454"/>
      <c r="DE342" s="454"/>
      <c r="DF342" s="454"/>
      <c r="DG342" s="454"/>
      <c r="DH342" s="454"/>
      <c r="DI342" s="454"/>
      <c r="DJ342" s="454"/>
      <c r="DK342" s="454"/>
      <c r="DL342" s="454"/>
      <c r="DM342" s="454"/>
      <c r="DN342" s="454"/>
      <c r="DO342" s="454"/>
      <c r="DP342" s="454"/>
      <c r="DQ342" s="454"/>
      <c r="DR342" s="454"/>
      <c r="DS342" s="454"/>
      <c r="DT342" s="454"/>
      <c r="DU342" s="454"/>
      <c r="DV342" s="454"/>
      <c r="DW342" s="454"/>
      <c r="DX342" s="454"/>
      <c r="DY342" s="454"/>
      <c r="DZ342" s="454"/>
      <c r="EA342" s="454"/>
      <c r="EB342" s="454"/>
      <c r="EC342" s="454"/>
      <c r="ED342" s="454"/>
      <c r="EE342" s="454"/>
    </row>
    <row r="343" spans="1:135" s="477" customFormat="1" ht="13.75" customHeight="1" x14ac:dyDescent="0.3">
      <c r="A343" s="454"/>
      <c r="B343" s="454"/>
      <c r="C343" s="454"/>
      <c r="D343" s="454"/>
      <c r="E343" s="454"/>
      <c r="F343" s="454"/>
      <c r="G343" s="454"/>
      <c r="H343" s="454"/>
      <c r="I343" s="454"/>
      <c r="J343" s="454"/>
      <c r="K343" s="454"/>
      <c r="L343" s="454"/>
      <c r="M343" s="454"/>
      <c r="N343" s="345" t="s">
        <v>577</v>
      </c>
      <c r="O343" s="347" t="s">
        <v>577</v>
      </c>
      <c r="P343" s="564">
        <v>0.32748455413175587</v>
      </c>
      <c r="Q343" s="560">
        <v>1.1914138700258718</v>
      </c>
      <c r="R343" s="560">
        <v>0</v>
      </c>
      <c r="S343" s="560">
        <v>0.71230813642983526</v>
      </c>
      <c r="T343" s="560">
        <v>0.78091957795228251</v>
      </c>
      <c r="U343" s="560">
        <v>0</v>
      </c>
      <c r="V343" s="560">
        <v>0.73705024958231236</v>
      </c>
      <c r="W343" s="560">
        <v>1.1889939502417153</v>
      </c>
      <c r="X343" s="560">
        <v>1.816830139591314</v>
      </c>
      <c r="Y343" s="560">
        <v>4.7997053116715289</v>
      </c>
      <c r="Z343" s="560">
        <v>0.78403196118483198</v>
      </c>
      <c r="AA343" s="560">
        <v>0.73234382583244284</v>
      </c>
      <c r="AB343" s="561">
        <v>0.95211911444818653</v>
      </c>
      <c r="AC343" s="463"/>
      <c r="AD343" s="564">
        <v>0.52662485776637935</v>
      </c>
      <c r="AE343" s="560">
        <v>1.920577984066365</v>
      </c>
      <c r="AF343" s="560">
        <v>0</v>
      </c>
      <c r="AG343" s="560">
        <v>1.1466997773586336</v>
      </c>
      <c r="AH343" s="560">
        <v>14.617423872175745</v>
      </c>
      <c r="AI343" s="560">
        <v>0</v>
      </c>
      <c r="AJ343" s="560">
        <v>14.439116921713735</v>
      </c>
      <c r="AK343" s="560">
        <v>1.2484436477538012</v>
      </c>
      <c r="AL343" s="560">
        <v>1.2391674639445618</v>
      </c>
      <c r="AM343" s="560">
        <v>3.3263569859030055</v>
      </c>
      <c r="AN343" s="560">
        <v>9.6688138087531392</v>
      </c>
      <c r="AO343" s="560">
        <v>1.2807987000311591</v>
      </c>
      <c r="AP343" s="561">
        <v>3.4044917015553602</v>
      </c>
      <c r="AQ343" s="454"/>
      <c r="AR343" s="572"/>
      <c r="AS343" s="559">
        <v>2.3802380107503436E-3</v>
      </c>
      <c r="AT343" s="563">
        <v>9.6747517037066456E-3</v>
      </c>
      <c r="AU343" s="563">
        <v>1.0654631558623091</v>
      </c>
      <c r="AV343" s="563">
        <v>4.2384942507629024E-3</v>
      </c>
      <c r="AW343" s="567">
        <v>0.84647191766818419</v>
      </c>
      <c r="AX343" s="454"/>
      <c r="AY343" s="559">
        <v>0.71231664669181571</v>
      </c>
      <c r="AZ343" s="563">
        <v>1.2442551515760534</v>
      </c>
      <c r="BA343" s="563">
        <v>56.602491395337097</v>
      </c>
      <c r="BB343" s="563">
        <v>2.3292221089838332</v>
      </c>
      <c r="BC343" s="567">
        <v>365.96426024099543</v>
      </c>
      <c r="BD343" s="462"/>
      <c r="BE343" s="572"/>
      <c r="BF343" s="566">
        <v>1.4052626949365821</v>
      </c>
      <c r="BG343" s="463"/>
      <c r="BH343" s="566">
        <v>2028.8382875486457</v>
      </c>
      <c r="BI343" s="454"/>
      <c r="BJ343" s="572"/>
      <c r="BK343" s="559">
        <v>0.48102562133931603</v>
      </c>
      <c r="BL343" s="563">
        <v>0.65174685565981227</v>
      </c>
      <c r="BM343" s="563">
        <v>0.18396080603301151</v>
      </c>
      <c r="BN343" s="563">
        <v>0.40346233921797903</v>
      </c>
      <c r="BO343" s="567">
        <v>8.1293156189826049E-2</v>
      </c>
      <c r="BQ343" s="559">
        <v>4017.6441404884699</v>
      </c>
      <c r="BR343" s="563">
        <v>5805.6274679245171</v>
      </c>
      <c r="BS343" s="563">
        <v>5805.6274679245171</v>
      </c>
      <c r="BT343" s="563">
        <v>11833.048155312648</v>
      </c>
      <c r="BU343" s="567">
        <v>11833.048155312648</v>
      </c>
      <c r="BV343" s="454"/>
      <c r="BW343" s="572"/>
      <c r="BX343" s="559">
        <v>0.11981017565794039</v>
      </c>
      <c r="BY343" s="563">
        <v>0.35268611509425701</v>
      </c>
      <c r="BZ343" s="563">
        <v>0.1544440980428354</v>
      </c>
      <c r="CA343" s="567">
        <v>7.1167588067102452E-2</v>
      </c>
      <c r="CB343" s="458"/>
      <c r="CC343" s="559">
        <v>20.549687514832598</v>
      </c>
      <c r="CD343" s="563">
        <v>35.485659139653109</v>
      </c>
      <c r="CE343" s="563">
        <v>19.403119063610202</v>
      </c>
      <c r="CF343" s="567">
        <v>16.680014271463978</v>
      </c>
      <c r="CG343" s="468"/>
      <c r="CH343" s="454"/>
      <c r="CI343" s="454"/>
      <c r="CJ343" s="454"/>
      <c r="CK343" s="454"/>
      <c r="CL343" s="454"/>
      <c r="CM343" s="454"/>
      <c r="CN343" s="454"/>
      <c r="CO343" s="454"/>
      <c r="CP343" s="454"/>
      <c r="CQ343" s="454"/>
      <c r="CR343" s="454"/>
      <c r="CS343" s="454"/>
      <c r="CT343" s="454"/>
      <c r="CU343" s="454"/>
      <c r="CV343" s="454"/>
      <c r="CW343" s="454"/>
      <c r="CX343" s="454"/>
      <c r="CY343" s="454"/>
      <c r="CZ343" s="454"/>
      <c r="DA343" s="454"/>
      <c r="DB343" s="454"/>
      <c r="DC343" s="454"/>
      <c r="DD343" s="454"/>
      <c r="DE343" s="454"/>
      <c r="DF343" s="454"/>
      <c r="DG343" s="454"/>
      <c r="DH343" s="454"/>
      <c r="DI343" s="454"/>
      <c r="DJ343" s="454"/>
      <c r="DK343" s="454"/>
      <c r="DL343" s="454"/>
      <c r="DM343" s="454"/>
      <c r="DN343" s="454"/>
      <c r="DO343" s="454"/>
      <c r="DP343" s="454"/>
      <c r="DQ343" s="454"/>
      <c r="DR343" s="454"/>
      <c r="DS343" s="454"/>
      <c r="DT343" s="454"/>
      <c r="DU343" s="454"/>
      <c r="DV343" s="454"/>
      <c r="DW343" s="454"/>
      <c r="DX343" s="454"/>
      <c r="DY343" s="454"/>
      <c r="DZ343" s="454"/>
      <c r="EA343" s="454"/>
      <c r="EB343" s="454"/>
      <c r="EC343" s="454"/>
      <c r="ED343" s="454"/>
      <c r="EE343" s="454"/>
    </row>
    <row r="344" spans="1:135" s="477" customFormat="1" x14ac:dyDescent="0.35">
      <c r="A344" s="454"/>
      <c r="B344" s="454"/>
      <c r="C344" s="454"/>
      <c r="D344" s="578" t="s">
        <v>931</v>
      </c>
      <c r="E344" s="454"/>
      <c r="F344" s="454"/>
      <c r="G344" s="454"/>
      <c r="H344" s="454"/>
      <c r="I344" s="454"/>
      <c r="J344" s="454"/>
      <c r="K344" s="454"/>
      <c r="L344" s="454"/>
      <c r="M344" s="454"/>
      <c r="N344" s="347" t="s">
        <v>69</v>
      </c>
      <c r="O344" s="347" t="s">
        <v>578</v>
      </c>
      <c r="P344" s="564">
        <v>0.39138395942123111</v>
      </c>
      <c r="Q344" s="560">
        <v>2.0449863273641622</v>
      </c>
      <c r="R344" s="560">
        <v>0</v>
      </c>
      <c r="S344" s="560">
        <v>1.335117985768919</v>
      </c>
      <c r="T344" s="560">
        <v>1.3720221696864656</v>
      </c>
      <c r="U344" s="560">
        <v>0</v>
      </c>
      <c r="V344" s="560">
        <v>1.3107542684893185</v>
      </c>
      <c r="W344" s="560">
        <v>2.1918964514404058</v>
      </c>
      <c r="X344" s="560">
        <v>1.1766229189674264</v>
      </c>
      <c r="Y344" s="560">
        <v>9.1053042902298458</v>
      </c>
      <c r="Z344" s="560">
        <v>1.0162075656168039</v>
      </c>
      <c r="AA344" s="560">
        <v>1.3492404898201138</v>
      </c>
      <c r="AB344" s="561">
        <v>1.1096737980897362</v>
      </c>
      <c r="AC344" s="463"/>
      <c r="AD344" s="564">
        <v>0.6252588170981167</v>
      </c>
      <c r="AE344" s="560">
        <v>3.2669855298116146</v>
      </c>
      <c r="AF344" s="560">
        <v>0</v>
      </c>
      <c r="AG344" s="560">
        <v>2.1329292434538392</v>
      </c>
      <c r="AH344" s="560">
        <v>25.681811780053451</v>
      </c>
      <c r="AI344" s="560">
        <v>0</v>
      </c>
      <c r="AJ344" s="560">
        <v>25.67821413679475</v>
      </c>
      <c r="AK344" s="560">
        <v>2.301491274012426</v>
      </c>
      <c r="AL344" s="560">
        <v>0.81698096249923235</v>
      </c>
      <c r="AM344" s="560">
        <v>6.322212616263263</v>
      </c>
      <c r="AN344" s="560">
        <v>15.703593127034877</v>
      </c>
      <c r="AO344" s="560">
        <v>2.3820916630123787</v>
      </c>
      <c r="AP344" s="561">
        <v>2.828274259095354</v>
      </c>
      <c r="AQ344" s="454"/>
      <c r="AR344" s="572"/>
      <c r="AS344" s="559" t="s">
        <v>585</v>
      </c>
      <c r="AT344" s="563">
        <v>1.5198897472304013E-2</v>
      </c>
      <c r="AU344" s="563">
        <v>1.7267337427720624</v>
      </c>
      <c r="AV344" s="563">
        <v>7.3296572659737073E-3</v>
      </c>
      <c r="AW344" s="567">
        <v>3.4794179260823817</v>
      </c>
      <c r="AX344" s="454"/>
      <c r="AY344" s="559" t="s">
        <v>585</v>
      </c>
      <c r="AZ344" s="563">
        <v>1.9010698656168494</v>
      </c>
      <c r="BA344" s="563">
        <v>74.470163149324179</v>
      </c>
      <c r="BB344" s="563">
        <v>3.7649983854725688</v>
      </c>
      <c r="BC344" s="567">
        <v>1029.3370446379859</v>
      </c>
      <c r="BD344" s="462"/>
      <c r="BE344" s="572"/>
      <c r="BF344" s="566">
        <v>1.9919215228756979</v>
      </c>
      <c r="BG344" s="463"/>
      <c r="BH344" s="566">
        <v>1798.7051351567552</v>
      </c>
      <c r="BI344" s="454"/>
      <c r="BJ344" s="572"/>
      <c r="BK344" s="559" t="s">
        <v>585</v>
      </c>
      <c r="BL344" s="563" t="s">
        <v>585</v>
      </c>
      <c r="BM344" s="563" t="s">
        <v>585</v>
      </c>
      <c r="BN344" s="563" t="s">
        <v>585</v>
      </c>
      <c r="BO344" s="567" t="s">
        <v>585</v>
      </c>
      <c r="BQ344" s="559" t="s">
        <v>585</v>
      </c>
      <c r="BR344" s="563" t="s">
        <v>585</v>
      </c>
      <c r="BS344" s="563" t="s">
        <v>585</v>
      </c>
      <c r="BT344" s="563" t="s">
        <v>585</v>
      </c>
      <c r="BU344" s="567" t="s">
        <v>585</v>
      </c>
      <c r="BV344" s="454"/>
      <c r="BW344" s="572"/>
      <c r="BX344" s="559">
        <v>0.11981017565794039</v>
      </c>
      <c r="BY344" s="563">
        <v>0.35268611509425701</v>
      </c>
      <c r="BZ344" s="563">
        <v>0.1544440980428354</v>
      </c>
      <c r="CA344" s="567">
        <v>7.1167588067102452E-2</v>
      </c>
      <c r="CB344" s="464"/>
      <c r="CC344" s="559">
        <v>20.549687514832598</v>
      </c>
      <c r="CD344" s="563">
        <v>35.485659139653109</v>
      </c>
      <c r="CE344" s="563">
        <v>19.403119063610202</v>
      </c>
      <c r="CF344" s="567">
        <v>16.680014271463978</v>
      </c>
      <c r="CG344" s="454"/>
      <c r="CH344" s="454"/>
      <c r="CI344" s="454"/>
      <c r="CJ344" s="454"/>
      <c r="CK344" s="454"/>
      <c r="CL344" s="454"/>
      <c r="CM344" s="454"/>
      <c r="CN344" s="454"/>
      <c r="CO344" s="454"/>
      <c r="CP344" s="454"/>
      <c r="CQ344" s="454"/>
      <c r="CR344" s="454"/>
      <c r="CS344" s="454"/>
      <c r="CT344" s="454"/>
      <c r="CU344" s="454"/>
      <c r="CV344" s="454"/>
      <c r="CW344" s="454"/>
      <c r="CX344" s="454"/>
      <c r="CY344" s="454"/>
      <c r="CZ344" s="454"/>
      <c r="DA344" s="454"/>
      <c r="DB344" s="454"/>
      <c r="DC344" s="454"/>
      <c r="DD344" s="454"/>
      <c r="DE344" s="454"/>
      <c r="DF344" s="454"/>
      <c r="DG344" s="454"/>
      <c r="DH344" s="454"/>
      <c r="DI344" s="454"/>
      <c r="DJ344" s="454"/>
      <c r="DK344" s="454"/>
      <c r="DL344" s="454"/>
      <c r="DM344" s="454"/>
      <c r="DN344" s="454"/>
      <c r="DO344" s="454"/>
      <c r="DP344" s="454"/>
      <c r="DQ344" s="454"/>
      <c r="DR344" s="454"/>
      <c r="DS344" s="454"/>
      <c r="DT344" s="454"/>
      <c r="DU344" s="454"/>
      <c r="DV344" s="454"/>
      <c r="DW344" s="454"/>
      <c r="DX344" s="454"/>
      <c r="DY344" s="454"/>
      <c r="DZ344" s="454"/>
      <c r="EA344" s="454"/>
      <c r="EB344" s="454"/>
      <c r="EC344" s="454"/>
      <c r="ED344" s="454"/>
      <c r="EE344" s="454"/>
    </row>
    <row r="345" spans="1:135" s="477" customFormat="1" ht="13" x14ac:dyDescent="0.3">
      <c r="A345" s="454"/>
      <c r="B345" s="454"/>
      <c r="C345" s="454"/>
      <c r="D345" s="454" t="s">
        <v>585</v>
      </c>
      <c r="E345" s="454" t="s">
        <v>929</v>
      </c>
      <c r="F345" s="454"/>
      <c r="G345" s="454"/>
      <c r="H345" s="454"/>
      <c r="I345" s="454"/>
      <c r="J345" s="454"/>
      <c r="K345" s="454"/>
      <c r="L345" s="454"/>
      <c r="M345" s="454"/>
      <c r="N345" s="347" t="s">
        <v>71</v>
      </c>
      <c r="O345" s="349" t="s">
        <v>579</v>
      </c>
      <c r="P345" s="564">
        <v>0.75523433777284654</v>
      </c>
      <c r="Q345" s="560">
        <v>1.8783049314877536</v>
      </c>
      <c r="R345" s="560">
        <v>0</v>
      </c>
      <c r="S345" s="560">
        <v>1.4516494912173346</v>
      </c>
      <c r="T345" s="560">
        <v>1.0296293548918476</v>
      </c>
      <c r="U345" s="560">
        <v>0</v>
      </c>
      <c r="V345" s="560">
        <v>0.9835961288031948</v>
      </c>
      <c r="W345" s="560">
        <v>2.5449454026724845</v>
      </c>
      <c r="X345" s="560">
        <v>2.5932858477463383</v>
      </c>
      <c r="Y345" s="560">
        <v>5.3053801637645517</v>
      </c>
      <c r="Z345" s="560">
        <v>1.2826962368826014</v>
      </c>
      <c r="AA345" s="560">
        <v>1.4162596076424214</v>
      </c>
      <c r="AB345" s="561">
        <v>1.5999125257231706</v>
      </c>
      <c r="AC345" s="463"/>
      <c r="AD345" s="564">
        <v>1.0271112135529097</v>
      </c>
      <c r="AE345" s="560">
        <v>2.5544760892255125</v>
      </c>
      <c r="AF345" s="560">
        <v>0</v>
      </c>
      <c r="AG345" s="560">
        <v>1.974228919429976</v>
      </c>
      <c r="AH345" s="560">
        <v>19.27282800509921</v>
      </c>
      <c r="AI345" s="560">
        <v>0</v>
      </c>
      <c r="AJ345" s="560">
        <v>19.269051893792557</v>
      </c>
      <c r="AK345" s="560">
        <v>2.6721926728061094</v>
      </c>
      <c r="AL345" s="560">
        <v>2.3411204012416196</v>
      </c>
      <c r="AM345" s="560">
        <v>4.7894965950343291</v>
      </c>
      <c r="AN345" s="560">
        <v>15.576161586114004</v>
      </c>
      <c r="AO345" s="560">
        <v>2.1594622861770572</v>
      </c>
      <c r="AP345" s="561">
        <v>4.9518712170921111</v>
      </c>
      <c r="AQ345" s="454"/>
      <c r="AR345" s="572"/>
      <c r="AS345" s="559">
        <v>8.720935732680693E-3</v>
      </c>
      <c r="AT345" s="563">
        <v>3.9901362616583336E-2</v>
      </c>
      <c r="AU345" s="563">
        <v>4.7045735677231484</v>
      </c>
      <c r="AV345" s="563">
        <v>1.2205075002852379E-2</v>
      </c>
      <c r="AW345" s="567">
        <v>1.3671209191546223</v>
      </c>
      <c r="AX345" s="454"/>
      <c r="AY345" s="559">
        <v>2.607559784071527</v>
      </c>
      <c r="AZ345" s="563">
        <v>3.521123807499432</v>
      </c>
      <c r="BA345" s="563">
        <v>89.785903635603489</v>
      </c>
      <c r="BB345" s="563">
        <v>5.7186551514650361</v>
      </c>
      <c r="BC345" s="567">
        <v>627.89509895704498</v>
      </c>
      <c r="BD345" s="462"/>
      <c r="BE345" s="572"/>
      <c r="BF345" s="566">
        <v>1.3198799505444812</v>
      </c>
      <c r="BG345" s="463"/>
      <c r="BH345" s="566">
        <v>2205.5193973598284</v>
      </c>
      <c r="BI345" s="454"/>
      <c r="BJ345" s="572"/>
      <c r="BK345" s="559">
        <v>0.48102562133931603</v>
      </c>
      <c r="BL345" s="563">
        <v>0.65174685565981227</v>
      </c>
      <c r="BM345" s="563">
        <v>0.18396080603301151</v>
      </c>
      <c r="BN345" s="563">
        <v>0.40346233921797903</v>
      </c>
      <c r="BO345" s="567">
        <v>8.1293156189826049E-2</v>
      </c>
      <c r="BQ345" s="559">
        <v>4017.6441404884699</v>
      </c>
      <c r="BR345" s="563">
        <v>5805.6274679245171</v>
      </c>
      <c r="BS345" s="563">
        <v>5805.6274679245171</v>
      </c>
      <c r="BT345" s="563">
        <v>11833.048155312648</v>
      </c>
      <c r="BU345" s="567">
        <v>11833.048155312648</v>
      </c>
      <c r="BV345" s="454"/>
      <c r="BW345" s="572"/>
      <c r="BX345" s="559">
        <v>0.11981017565794039</v>
      </c>
      <c r="BY345" s="563">
        <v>0.35268611509425701</v>
      </c>
      <c r="BZ345" s="563">
        <v>0.1544440980428354</v>
      </c>
      <c r="CA345" s="567">
        <v>7.1167588067102452E-2</v>
      </c>
      <c r="CB345" s="464"/>
      <c r="CC345" s="559">
        <v>20.549687514832598</v>
      </c>
      <c r="CD345" s="563">
        <v>35.485659139653109</v>
      </c>
      <c r="CE345" s="563">
        <v>19.403119063610202</v>
      </c>
      <c r="CF345" s="567">
        <v>16.680014271463978</v>
      </c>
      <c r="CG345" s="454"/>
      <c r="CH345" s="454"/>
      <c r="CI345" s="454"/>
      <c r="CJ345" s="454"/>
      <c r="CK345" s="454"/>
      <c r="CL345" s="454"/>
      <c r="CM345" s="454"/>
      <c r="CN345" s="454"/>
      <c r="CO345" s="454"/>
      <c r="CP345" s="454"/>
      <c r="CQ345" s="454"/>
      <c r="CR345" s="454"/>
      <c r="CS345" s="454"/>
      <c r="CT345" s="454"/>
      <c r="CU345" s="454"/>
      <c r="CV345" s="454"/>
      <c r="CW345" s="454"/>
      <c r="CX345" s="454"/>
      <c r="CY345" s="454"/>
      <c r="CZ345" s="454"/>
      <c r="DA345" s="454"/>
      <c r="DB345" s="454"/>
      <c r="DC345" s="454"/>
      <c r="DD345" s="454"/>
      <c r="DE345" s="454"/>
      <c r="DF345" s="454"/>
      <c r="DG345" s="454"/>
      <c r="DH345" s="454"/>
      <c r="DI345" s="454"/>
      <c r="DJ345" s="454"/>
      <c r="DK345" s="454"/>
      <c r="DL345" s="454"/>
      <c r="DM345" s="454"/>
      <c r="DN345" s="454"/>
      <c r="DO345" s="454"/>
      <c r="DP345" s="454"/>
      <c r="DQ345" s="454"/>
      <c r="DR345" s="454"/>
      <c r="DS345" s="454"/>
      <c r="DT345" s="454"/>
      <c r="DU345" s="454"/>
      <c r="DV345" s="454"/>
      <c r="DW345" s="454"/>
      <c r="DX345" s="454"/>
      <c r="DY345" s="454"/>
      <c r="DZ345" s="454"/>
      <c r="EA345" s="454"/>
      <c r="EB345" s="454"/>
      <c r="EC345" s="454"/>
      <c r="ED345" s="454"/>
      <c r="EE345" s="454"/>
    </row>
    <row r="346" spans="1:135" s="477" customFormat="1" ht="13" x14ac:dyDescent="0.3">
      <c r="A346" s="454"/>
      <c r="B346" s="454"/>
      <c r="C346" s="454"/>
      <c r="D346" s="454" t="s">
        <v>585</v>
      </c>
      <c r="E346" s="454" t="s">
        <v>937</v>
      </c>
      <c r="F346" s="454"/>
      <c r="G346" s="454"/>
      <c r="H346" s="454"/>
      <c r="I346" s="454"/>
      <c r="J346" s="454"/>
      <c r="K346" s="454"/>
      <c r="L346" s="454"/>
      <c r="M346" s="454"/>
      <c r="N346" s="347" t="s">
        <v>73</v>
      </c>
      <c r="O346" s="349" t="s">
        <v>582</v>
      </c>
      <c r="P346" s="564">
        <v>0.61071523600679978</v>
      </c>
      <c r="Q346" s="560">
        <v>0.76533093964869015</v>
      </c>
      <c r="R346" s="560">
        <v>0</v>
      </c>
      <c r="S346" s="560">
        <v>0.6679602886760776</v>
      </c>
      <c r="T346" s="560">
        <v>0.60240964780786921</v>
      </c>
      <c r="U346" s="560">
        <v>0</v>
      </c>
      <c r="V346" s="560">
        <v>0.57554179432792218</v>
      </c>
      <c r="W346" s="560">
        <v>0.35457472469607199</v>
      </c>
      <c r="X346" s="560">
        <v>0.46599345134604536</v>
      </c>
      <c r="Y346" s="560">
        <v>2.3189868295540332</v>
      </c>
      <c r="Z346" s="560">
        <v>0.54857067755103084</v>
      </c>
      <c r="AA346" s="560">
        <v>0.65230221535616251</v>
      </c>
      <c r="AB346" s="561">
        <v>0.55169644335607249</v>
      </c>
      <c r="AC346" s="463"/>
      <c r="AD346" s="564">
        <v>0.9756533880797944</v>
      </c>
      <c r="AE346" s="560">
        <v>1.2226610378232374</v>
      </c>
      <c r="AF346" s="560">
        <v>0</v>
      </c>
      <c r="AG346" s="560">
        <v>1.0671057152769583</v>
      </c>
      <c r="AH346" s="560">
        <v>11.276035862471097</v>
      </c>
      <c r="AI346" s="560">
        <v>0</v>
      </c>
      <c r="AJ346" s="560">
        <v>11.275099989916912</v>
      </c>
      <c r="AK346" s="560">
        <v>0.37230346093087557</v>
      </c>
      <c r="AL346" s="560">
        <v>0.4829401597309842</v>
      </c>
      <c r="AM346" s="560">
        <v>2.4033210480617155</v>
      </c>
      <c r="AN346" s="560">
        <v>7.9975653488750735</v>
      </c>
      <c r="AO346" s="560">
        <v>1.2440478453183106</v>
      </c>
      <c r="AP346" s="561">
        <v>4.6218628214985484</v>
      </c>
      <c r="AQ346" s="454"/>
      <c r="AR346" s="572"/>
      <c r="AS346" s="559" t="s">
        <v>585</v>
      </c>
      <c r="AT346" s="563">
        <v>5.3748772468935986E-3</v>
      </c>
      <c r="AU346" s="563">
        <v>1.1480755962138032</v>
      </c>
      <c r="AV346" s="563">
        <v>1.3659945070587686E-3</v>
      </c>
      <c r="AW346" s="567">
        <v>1.1063378750682864</v>
      </c>
      <c r="AX346" s="454"/>
      <c r="AY346" s="559" t="s">
        <v>585</v>
      </c>
      <c r="AZ346" s="563">
        <v>0.34858923087374988</v>
      </c>
      <c r="BA346" s="563">
        <v>42.603652530110381</v>
      </c>
      <c r="BB346" s="563">
        <v>0.6601831162955335</v>
      </c>
      <c r="BC346" s="567">
        <v>308.37148094471866</v>
      </c>
      <c r="BD346" s="462"/>
      <c r="BE346" s="572"/>
      <c r="BF346" s="566">
        <v>0.49177166742558304</v>
      </c>
      <c r="BG346" s="463"/>
      <c r="BH346" s="566">
        <v>814.37388125676546</v>
      </c>
      <c r="BI346" s="454"/>
      <c r="BJ346" s="572"/>
      <c r="BK346" s="559">
        <v>0.48102562133931603</v>
      </c>
      <c r="BL346" s="563">
        <v>0.65174685565981227</v>
      </c>
      <c r="BM346" s="563">
        <v>0.18396080603301151</v>
      </c>
      <c r="BN346" s="563">
        <v>0.40346233921797903</v>
      </c>
      <c r="BO346" s="567">
        <v>8.1293156189826049E-2</v>
      </c>
      <c r="BQ346" s="559">
        <v>4017.6441404884699</v>
      </c>
      <c r="BR346" s="563">
        <v>5805.6274679245171</v>
      </c>
      <c r="BS346" s="563">
        <v>5805.6274679245171</v>
      </c>
      <c r="BT346" s="563">
        <v>11833.048155312648</v>
      </c>
      <c r="BU346" s="567">
        <v>11833.048155312648</v>
      </c>
      <c r="BV346" s="454"/>
      <c r="BW346" s="572"/>
      <c r="BX346" s="559">
        <v>0.11981017565794039</v>
      </c>
      <c r="BY346" s="563">
        <v>0.35268611509425701</v>
      </c>
      <c r="BZ346" s="563">
        <v>0.1544440980428354</v>
      </c>
      <c r="CA346" s="567">
        <v>7.1167588067102452E-2</v>
      </c>
      <c r="CB346" s="464"/>
      <c r="CC346" s="559">
        <v>20.549687514832598</v>
      </c>
      <c r="CD346" s="563">
        <v>35.485659139653109</v>
      </c>
      <c r="CE346" s="563">
        <v>19.403119063610202</v>
      </c>
      <c r="CF346" s="567">
        <v>16.680014271463978</v>
      </c>
      <c r="CG346" s="454"/>
      <c r="CH346" s="454"/>
      <c r="CI346" s="454"/>
      <c r="CJ346" s="454"/>
      <c r="CK346" s="454"/>
      <c r="CL346" s="454"/>
      <c r="CM346" s="454"/>
      <c r="CN346" s="454"/>
      <c r="CO346" s="454"/>
      <c r="CP346" s="454"/>
      <c r="CQ346" s="454"/>
      <c r="CR346" s="454"/>
      <c r="CS346" s="454"/>
      <c r="CT346" s="454"/>
      <c r="CU346" s="454"/>
      <c r="CV346" s="454"/>
      <c r="CW346" s="454"/>
      <c r="CX346" s="454"/>
      <c r="CY346" s="454"/>
      <c r="CZ346" s="454"/>
      <c r="DA346" s="454"/>
      <c r="DB346" s="454"/>
      <c r="DC346" s="454"/>
      <c r="DD346" s="454"/>
      <c r="DE346" s="454"/>
      <c r="DF346" s="454"/>
      <c r="DG346" s="454"/>
      <c r="DH346" s="454"/>
      <c r="DI346" s="454"/>
      <c r="DJ346" s="454"/>
      <c r="DK346" s="454"/>
      <c r="DL346" s="454"/>
      <c r="DM346" s="454"/>
      <c r="DN346" s="454"/>
      <c r="DO346" s="454"/>
      <c r="DP346" s="454"/>
      <c r="DQ346" s="454"/>
      <c r="DR346" s="454"/>
      <c r="DS346" s="454"/>
      <c r="DT346" s="454"/>
      <c r="DU346" s="454"/>
      <c r="DV346" s="454"/>
      <c r="DW346" s="454"/>
      <c r="DX346" s="454"/>
      <c r="DY346" s="454"/>
      <c r="DZ346" s="454"/>
      <c r="EA346" s="454"/>
      <c r="EB346" s="454"/>
      <c r="EC346" s="454"/>
      <c r="ED346" s="454"/>
      <c r="EE346" s="454"/>
    </row>
    <row r="347" spans="1:135" s="477" customFormat="1" ht="13" x14ac:dyDescent="0.3">
      <c r="A347" s="454"/>
      <c r="B347" s="454"/>
      <c r="C347" s="454"/>
      <c r="D347" s="454" t="s">
        <v>585</v>
      </c>
      <c r="E347" s="454" t="s">
        <v>936</v>
      </c>
      <c r="F347" s="454"/>
      <c r="G347" s="454"/>
      <c r="H347" s="454"/>
      <c r="I347" s="454"/>
      <c r="J347" s="454"/>
      <c r="K347" s="454"/>
      <c r="L347" s="454"/>
      <c r="M347" s="454"/>
      <c r="N347" s="347" t="s">
        <v>75</v>
      </c>
      <c r="O347" s="349" t="s">
        <v>583</v>
      </c>
      <c r="P347" s="564">
        <v>0.29016971543101283</v>
      </c>
      <c r="Q347" s="560">
        <v>1.3645141792859226</v>
      </c>
      <c r="R347" s="560">
        <v>0</v>
      </c>
      <c r="S347" s="560">
        <v>0.77393351099229224</v>
      </c>
      <c r="T347" s="560">
        <v>0.72593335657614266</v>
      </c>
      <c r="U347" s="560">
        <v>0</v>
      </c>
      <c r="V347" s="560">
        <v>0.6935263493506304</v>
      </c>
      <c r="W347" s="560">
        <v>0.97566804127024231</v>
      </c>
      <c r="X347" s="560">
        <v>0.54861166804243811</v>
      </c>
      <c r="Y347" s="560">
        <v>2.6858692594916778</v>
      </c>
      <c r="Z347" s="560">
        <v>0.81190596294948625</v>
      </c>
      <c r="AA347" s="560">
        <v>0.77409336697519548</v>
      </c>
      <c r="AB347" s="561">
        <v>0.74968103466506064</v>
      </c>
      <c r="AC347" s="463"/>
      <c r="AD347" s="564">
        <v>0.40628378245998525</v>
      </c>
      <c r="AE347" s="560">
        <v>1.9105370150606553</v>
      </c>
      <c r="AF347" s="560">
        <v>0</v>
      </c>
      <c r="AG347" s="560">
        <v>1.083630087831277</v>
      </c>
      <c r="AH347" s="560">
        <v>13.588179725048677</v>
      </c>
      <c r="AI347" s="560">
        <v>0</v>
      </c>
      <c r="AJ347" s="560">
        <v>13.586465851192557</v>
      </c>
      <c r="AK347" s="560">
        <v>1.0244514433337542</v>
      </c>
      <c r="AL347" s="560">
        <v>0.65522032352634318</v>
      </c>
      <c r="AM347" s="560">
        <v>3.207799300793333</v>
      </c>
      <c r="AN347" s="560">
        <v>9.5048066867534988</v>
      </c>
      <c r="AO347" s="560">
        <v>1.1877699507006869</v>
      </c>
      <c r="AP347" s="561">
        <v>2.3481709126094006</v>
      </c>
      <c r="AQ347" s="454"/>
      <c r="AR347" s="572"/>
      <c r="AS347" s="559" t="s">
        <v>585</v>
      </c>
      <c r="AT347" s="563">
        <v>6.780975039515625E-3</v>
      </c>
      <c r="AU347" s="563">
        <v>0.71608827455232116</v>
      </c>
      <c r="AV347" s="563">
        <v>2.1562456004860422E-3</v>
      </c>
      <c r="AW347" s="567">
        <v>0.42010377339011107</v>
      </c>
      <c r="AX347" s="454"/>
      <c r="AY347" s="559" t="s">
        <v>585</v>
      </c>
      <c r="AZ347" s="563">
        <v>0.53460223261521456</v>
      </c>
      <c r="BA347" s="563">
        <v>34.271143561422477</v>
      </c>
      <c r="BB347" s="563">
        <v>0.96384223336559671</v>
      </c>
      <c r="BC347" s="567">
        <v>192.37971578423478</v>
      </c>
      <c r="BD347" s="462"/>
      <c r="BE347" s="572"/>
      <c r="BF347" s="566">
        <v>0.87491926489602279</v>
      </c>
      <c r="BG347" s="463"/>
      <c r="BH347" s="566">
        <v>744.55629442651559</v>
      </c>
      <c r="BI347" s="454"/>
      <c r="BJ347" s="572"/>
      <c r="BK347" s="559">
        <v>0.48102562133931603</v>
      </c>
      <c r="BL347" s="563">
        <v>0.65174685565981227</v>
      </c>
      <c r="BM347" s="563">
        <v>0.18396080603301151</v>
      </c>
      <c r="BN347" s="563">
        <v>0.40346233921797903</v>
      </c>
      <c r="BO347" s="567">
        <v>8.1293156189826049E-2</v>
      </c>
      <c r="BQ347" s="559">
        <v>4017.6441404884699</v>
      </c>
      <c r="BR347" s="563">
        <v>5805.6274679245171</v>
      </c>
      <c r="BS347" s="563">
        <v>5805.6274679245171</v>
      </c>
      <c r="BT347" s="563">
        <v>11833.048155312648</v>
      </c>
      <c r="BU347" s="567">
        <v>11833.048155312648</v>
      </c>
      <c r="BV347" s="454"/>
      <c r="BW347" s="572"/>
      <c r="BX347" s="559">
        <v>0.11981017565794039</v>
      </c>
      <c r="BY347" s="563">
        <v>0.35268611509425701</v>
      </c>
      <c r="BZ347" s="563">
        <v>0.1544440980428354</v>
      </c>
      <c r="CA347" s="567">
        <v>7.1167588067102452E-2</v>
      </c>
      <c r="CB347" s="464"/>
      <c r="CC347" s="559">
        <v>20.549687514832598</v>
      </c>
      <c r="CD347" s="563">
        <v>35.485659139653109</v>
      </c>
      <c r="CE347" s="563">
        <v>19.403119063610202</v>
      </c>
      <c r="CF347" s="567">
        <v>16.680014271463978</v>
      </c>
      <c r="CG347" s="454"/>
      <c r="CH347" s="454"/>
      <c r="CI347" s="454"/>
      <c r="CJ347" s="454"/>
      <c r="CK347" s="454"/>
      <c r="CL347" s="454"/>
      <c r="CM347" s="454"/>
      <c r="CN347" s="454"/>
      <c r="CO347" s="454"/>
      <c r="CP347" s="454"/>
      <c r="CQ347" s="454"/>
      <c r="CR347" s="454"/>
      <c r="CS347" s="454"/>
      <c r="CT347" s="454"/>
      <c r="CU347" s="454"/>
      <c r="CV347" s="454"/>
      <c r="CW347" s="454"/>
      <c r="CX347" s="454"/>
      <c r="CY347" s="454"/>
      <c r="CZ347" s="454"/>
      <c r="DA347" s="454"/>
      <c r="DB347" s="454"/>
      <c r="DC347" s="454"/>
      <c r="DD347" s="454"/>
      <c r="DE347" s="454"/>
      <c r="DF347" s="454"/>
      <c r="DG347" s="454"/>
      <c r="DH347" s="454"/>
      <c r="DI347" s="454"/>
      <c r="DJ347" s="454"/>
      <c r="DK347" s="454"/>
      <c r="DL347" s="454"/>
      <c r="DM347" s="454"/>
      <c r="DN347" s="454"/>
      <c r="DO347" s="454"/>
      <c r="DP347" s="454"/>
      <c r="DQ347" s="454"/>
      <c r="DR347" s="454"/>
      <c r="DS347" s="454"/>
      <c r="DT347" s="454"/>
      <c r="DU347" s="454"/>
      <c r="DV347" s="454"/>
      <c r="DW347" s="454"/>
      <c r="DX347" s="454"/>
      <c r="DY347" s="454"/>
      <c r="DZ347" s="454"/>
      <c r="EA347" s="454"/>
      <c r="EB347" s="454"/>
      <c r="EC347" s="454"/>
      <c r="ED347" s="454"/>
      <c r="EE347" s="454"/>
    </row>
    <row r="348" spans="1:135" s="477" customFormat="1" ht="13" x14ac:dyDescent="0.3">
      <c r="A348" s="454"/>
      <c r="B348" s="454"/>
      <c r="C348" s="454"/>
      <c r="D348" s="454" t="s">
        <v>585</v>
      </c>
      <c r="E348" s="454" t="s">
        <v>930</v>
      </c>
      <c r="F348" s="454"/>
      <c r="G348" s="454"/>
      <c r="H348" s="454"/>
      <c r="I348" s="454"/>
      <c r="J348" s="454"/>
      <c r="K348" s="454"/>
      <c r="L348" s="454"/>
      <c r="M348" s="454"/>
      <c r="N348" s="347" t="s">
        <v>77</v>
      </c>
      <c r="O348" s="349" t="s">
        <v>584</v>
      </c>
      <c r="P348" s="564">
        <v>8.7928008162936139E-2</v>
      </c>
      <c r="Q348" s="560">
        <v>0.46647286179696673</v>
      </c>
      <c r="R348" s="560">
        <v>0</v>
      </c>
      <c r="S348" s="560">
        <v>0.13496152838134903</v>
      </c>
      <c r="T348" s="560">
        <v>0.30788912112094713</v>
      </c>
      <c r="U348" s="560">
        <v>0</v>
      </c>
      <c r="V348" s="560">
        <v>0.29409884129144159</v>
      </c>
      <c r="W348" s="560">
        <v>0.15897144479876116</v>
      </c>
      <c r="X348" s="560">
        <v>0.60231072554154952</v>
      </c>
      <c r="Y348" s="560">
        <v>3.4818186662398909</v>
      </c>
      <c r="Z348" s="560">
        <v>0.4920102972348262</v>
      </c>
      <c r="AA348" s="560">
        <v>0.16584181407102561</v>
      </c>
      <c r="AB348" s="561">
        <v>0.60919485402761342</v>
      </c>
      <c r="AC348" s="463"/>
      <c r="AD348" s="564">
        <v>0.14047014715434619</v>
      </c>
      <c r="AE348" s="560">
        <v>0.74521774016199738</v>
      </c>
      <c r="AF348" s="560">
        <v>0</v>
      </c>
      <c r="AG348" s="560">
        <v>0.21560895268744265</v>
      </c>
      <c r="AH348" s="560">
        <v>5.7631360720367866</v>
      </c>
      <c r="AI348" s="560">
        <v>0</v>
      </c>
      <c r="AJ348" s="560">
        <v>5.7615170178073605</v>
      </c>
      <c r="AK348" s="560">
        <v>0.16692001703869921</v>
      </c>
      <c r="AL348" s="560">
        <v>0.25260420574739961</v>
      </c>
      <c r="AM348" s="560">
        <v>1.460246350338859</v>
      </c>
      <c r="AN348" s="560">
        <v>4.3205380674386067</v>
      </c>
      <c r="AO348" s="560">
        <v>0.31049148043132485</v>
      </c>
      <c r="AP348" s="561">
        <v>0.50936592241342893</v>
      </c>
      <c r="AQ348" s="454"/>
      <c r="AR348" s="572"/>
      <c r="AS348" s="559" t="s">
        <v>585</v>
      </c>
      <c r="AT348" s="563" t="s">
        <v>585</v>
      </c>
      <c r="AU348" s="563" t="s">
        <v>585</v>
      </c>
      <c r="AV348" s="563" t="s">
        <v>585</v>
      </c>
      <c r="AW348" s="567" t="s">
        <v>585</v>
      </c>
      <c r="AX348" s="454"/>
      <c r="AY348" s="559" t="s">
        <v>585</v>
      </c>
      <c r="AZ348" s="563" t="s">
        <v>585</v>
      </c>
      <c r="BA348" s="563" t="s">
        <v>585</v>
      </c>
      <c r="BB348" s="563" t="s">
        <v>585</v>
      </c>
      <c r="BC348" s="567" t="s">
        <v>585</v>
      </c>
      <c r="BD348" s="462"/>
      <c r="BE348" s="572"/>
      <c r="BF348" s="566" t="s">
        <v>585</v>
      </c>
      <c r="BG348" s="463"/>
      <c r="BH348" s="566" t="s">
        <v>585</v>
      </c>
      <c r="BI348" s="454"/>
      <c r="BJ348" s="572"/>
      <c r="BK348" s="559">
        <v>0.48102562133931603</v>
      </c>
      <c r="BL348" s="563">
        <v>0.65174685565981227</v>
      </c>
      <c r="BM348" s="563">
        <v>0.18396080603301151</v>
      </c>
      <c r="BN348" s="563">
        <v>0.40346233921797903</v>
      </c>
      <c r="BO348" s="567">
        <v>8.1293156189826049E-2</v>
      </c>
      <c r="BQ348" s="559">
        <v>4017.6441404884699</v>
      </c>
      <c r="BR348" s="563">
        <v>5805.6274679245171</v>
      </c>
      <c r="BS348" s="563">
        <v>5805.6274679245171</v>
      </c>
      <c r="BT348" s="563">
        <v>11833.048155312648</v>
      </c>
      <c r="BU348" s="567">
        <v>11833.048155312648</v>
      </c>
      <c r="BV348" s="454"/>
      <c r="BW348" s="572"/>
      <c r="BX348" s="559">
        <v>0.11981017565794039</v>
      </c>
      <c r="BY348" s="563">
        <v>0.35268611509425701</v>
      </c>
      <c r="BZ348" s="563">
        <v>0.1544440980428354</v>
      </c>
      <c r="CA348" s="567">
        <v>7.1167588067102452E-2</v>
      </c>
      <c r="CB348" s="464"/>
      <c r="CC348" s="559">
        <v>20.549687514832598</v>
      </c>
      <c r="CD348" s="563">
        <v>35.485659139653109</v>
      </c>
      <c r="CE348" s="563">
        <v>19.403119063610202</v>
      </c>
      <c r="CF348" s="567">
        <v>16.680014271463978</v>
      </c>
      <c r="CG348" s="454"/>
      <c r="CH348" s="454"/>
      <c r="CI348" s="454"/>
      <c r="CJ348" s="454"/>
      <c r="CK348" s="454"/>
      <c r="CL348" s="454"/>
      <c r="CM348" s="454"/>
      <c r="CN348" s="454"/>
      <c r="CO348" s="454"/>
      <c r="CP348" s="454"/>
      <c r="CQ348" s="454"/>
      <c r="CR348" s="454"/>
      <c r="CS348" s="454"/>
      <c r="CT348" s="454"/>
      <c r="CU348" s="454"/>
      <c r="CV348" s="454"/>
      <c r="CW348" s="454"/>
      <c r="CX348" s="454"/>
      <c r="CY348" s="454"/>
      <c r="CZ348" s="454"/>
      <c r="DA348" s="454"/>
      <c r="DB348" s="454"/>
      <c r="DC348" s="454"/>
      <c r="DD348" s="454"/>
      <c r="DE348" s="454"/>
      <c r="DF348" s="454"/>
      <c r="DG348" s="454"/>
      <c r="DH348" s="454"/>
      <c r="DI348" s="454"/>
      <c r="DJ348" s="454"/>
      <c r="DK348" s="454"/>
      <c r="DL348" s="454"/>
      <c r="DM348" s="454"/>
      <c r="DN348" s="454"/>
      <c r="DO348" s="454"/>
      <c r="DP348" s="454"/>
      <c r="DQ348" s="454"/>
      <c r="DR348" s="454"/>
      <c r="DS348" s="454"/>
      <c r="DT348" s="454"/>
      <c r="DU348" s="454"/>
      <c r="DV348" s="454"/>
      <c r="DW348" s="454"/>
      <c r="DX348" s="454"/>
      <c r="DY348" s="454"/>
      <c r="DZ348" s="454"/>
      <c r="EA348" s="454"/>
      <c r="EB348" s="454"/>
      <c r="EC348" s="454"/>
      <c r="ED348" s="454"/>
      <c r="EE348" s="454"/>
    </row>
    <row r="349" spans="1:135" s="477" customFormat="1" ht="13" x14ac:dyDescent="0.3">
      <c r="A349" s="454"/>
      <c r="B349" s="454"/>
      <c r="C349" s="454"/>
      <c r="D349" s="454" t="s">
        <v>585</v>
      </c>
      <c r="E349" s="454" t="s">
        <v>942</v>
      </c>
      <c r="F349" s="454"/>
      <c r="G349" s="454"/>
      <c r="H349" s="454"/>
      <c r="I349" s="454"/>
      <c r="J349" s="454"/>
      <c r="K349" s="454"/>
      <c r="L349" s="454"/>
      <c r="M349" s="454"/>
      <c r="N349" s="347" t="s">
        <v>376</v>
      </c>
      <c r="O349" s="349" t="s">
        <v>586</v>
      </c>
      <c r="P349" s="564">
        <v>0.55357065577453224</v>
      </c>
      <c r="Q349" s="560">
        <v>2.1043365062562431</v>
      </c>
      <c r="R349" s="560">
        <v>0</v>
      </c>
      <c r="S349" s="560">
        <v>1.1032301164717935</v>
      </c>
      <c r="T349" s="560">
        <v>1.1800063098979214</v>
      </c>
      <c r="U349" s="560">
        <v>0</v>
      </c>
      <c r="V349" s="560">
        <v>1.1273346981478762</v>
      </c>
      <c r="W349" s="560">
        <v>1.5149165523613628</v>
      </c>
      <c r="X349" s="560">
        <v>4.5794613279993657</v>
      </c>
      <c r="Y349" s="560">
        <v>9.4069408503253982</v>
      </c>
      <c r="Z349" s="560">
        <v>1.6052144241628858</v>
      </c>
      <c r="AA349" s="560">
        <v>1.1260397834049387</v>
      </c>
      <c r="AB349" s="561">
        <v>1.9769695607516977</v>
      </c>
      <c r="AC349" s="463"/>
      <c r="AD349" s="564">
        <v>0.88436157149019046</v>
      </c>
      <c r="AE349" s="560">
        <v>3.3618009195468006</v>
      </c>
      <c r="AF349" s="560">
        <v>0</v>
      </c>
      <c r="AG349" s="560">
        <v>1.762474779580228</v>
      </c>
      <c r="AH349" s="560">
        <v>22.087616818173633</v>
      </c>
      <c r="AI349" s="560">
        <v>0</v>
      </c>
      <c r="AJ349" s="560">
        <v>22.084949466724492</v>
      </c>
      <c r="AK349" s="560">
        <v>1.5906623799794306</v>
      </c>
      <c r="AL349" s="560">
        <v>3.2983785810542616</v>
      </c>
      <c r="AM349" s="560">
        <v>6.7753934342126518</v>
      </c>
      <c r="AN349" s="560">
        <v>15.26985843003877</v>
      </c>
      <c r="AO349" s="560">
        <v>2.1073772828000639</v>
      </c>
      <c r="AP349" s="561">
        <v>8.2017786518398061</v>
      </c>
      <c r="AQ349" s="454"/>
      <c r="AR349" s="572"/>
      <c r="AS349" s="559" t="s">
        <v>585</v>
      </c>
      <c r="AT349" s="563">
        <v>2.3809443674589013E-2</v>
      </c>
      <c r="AU349" s="563">
        <v>1.5641334754770722</v>
      </c>
      <c r="AV349" s="563">
        <v>8.6891279295401407E-3</v>
      </c>
      <c r="AW349" s="567">
        <v>1.6159811972351052</v>
      </c>
      <c r="AX349" s="454"/>
      <c r="AY349" s="559" t="s">
        <v>585</v>
      </c>
      <c r="AZ349" s="563">
        <v>2.513403727254039</v>
      </c>
      <c r="BA349" s="563">
        <v>44.792221429095626</v>
      </c>
      <c r="BB349" s="563">
        <v>4.9959797732252618</v>
      </c>
      <c r="BC349" s="567">
        <v>401.38370938448867</v>
      </c>
      <c r="BD349" s="462"/>
      <c r="BE349" s="572"/>
      <c r="BF349" s="566">
        <v>1.2581931031808002</v>
      </c>
      <c r="BG349" s="463"/>
      <c r="BH349" s="566">
        <v>933.57928256015373</v>
      </c>
      <c r="BI349" s="454"/>
      <c r="BJ349" s="572"/>
      <c r="BK349" s="559" t="s">
        <v>585</v>
      </c>
      <c r="BL349" s="563" t="s">
        <v>585</v>
      </c>
      <c r="BM349" s="563" t="s">
        <v>585</v>
      </c>
      <c r="BN349" s="563" t="s">
        <v>585</v>
      </c>
      <c r="BO349" s="567" t="s">
        <v>585</v>
      </c>
      <c r="BQ349" s="559" t="s">
        <v>585</v>
      </c>
      <c r="BR349" s="563" t="s">
        <v>585</v>
      </c>
      <c r="BS349" s="563" t="s">
        <v>585</v>
      </c>
      <c r="BT349" s="563" t="s">
        <v>585</v>
      </c>
      <c r="BU349" s="567" t="s">
        <v>585</v>
      </c>
      <c r="BV349" s="454"/>
      <c r="BW349" s="572"/>
      <c r="BX349" s="559">
        <v>0.11981017565794039</v>
      </c>
      <c r="BY349" s="563">
        <v>0.35268611509425701</v>
      </c>
      <c r="BZ349" s="563">
        <v>0.1544440980428354</v>
      </c>
      <c r="CA349" s="567">
        <v>7.1167588067102452E-2</v>
      </c>
      <c r="CB349" s="464"/>
      <c r="CC349" s="559">
        <v>20.549687514832598</v>
      </c>
      <c r="CD349" s="563">
        <v>35.485659139653109</v>
      </c>
      <c r="CE349" s="563">
        <v>19.403119063610202</v>
      </c>
      <c r="CF349" s="567">
        <v>16.680014271463978</v>
      </c>
      <c r="CG349" s="454"/>
      <c r="CH349" s="454"/>
      <c r="CI349" s="454"/>
      <c r="CJ349" s="454"/>
      <c r="CK349" s="454"/>
      <c r="CL349" s="454"/>
      <c r="CM349" s="454"/>
      <c r="CN349" s="454"/>
      <c r="CO349" s="454"/>
      <c r="CP349" s="454"/>
      <c r="CQ349" s="454"/>
      <c r="CR349" s="454"/>
      <c r="CS349" s="454"/>
      <c r="CT349" s="454"/>
      <c r="CU349" s="454"/>
      <c r="CV349" s="454"/>
      <c r="CW349" s="454"/>
      <c r="CX349" s="454"/>
      <c r="CY349" s="454"/>
      <c r="CZ349" s="454"/>
      <c r="DA349" s="454"/>
      <c r="DB349" s="454"/>
      <c r="DC349" s="454"/>
      <c r="DD349" s="454"/>
      <c r="DE349" s="454"/>
      <c r="DF349" s="454"/>
      <c r="DG349" s="454"/>
      <c r="DH349" s="454"/>
      <c r="DI349" s="454"/>
      <c r="DJ349" s="454"/>
      <c r="DK349" s="454"/>
      <c r="DL349" s="454"/>
      <c r="DM349" s="454"/>
      <c r="DN349" s="454"/>
      <c r="DO349" s="454"/>
      <c r="DP349" s="454"/>
      <c r="DQ349" s="454"/>
      <c r="DR349" s="454"/>
      <c r="DS349" s="454"/>
      <c r="DT349" s="454"/>
      <c r="DU349" s="454"/>
      <c r="DV349" s="454"/>
      <c r="DW349" s="454"/>
      <c r="DX349" s="454"/>
      <c r="DY349" s="454"/>
      <c r="DZ349" s="454"/>
      <c r="EA349" s="454"/>
      <c r="EB349" s="454"/>
      <c r="EC349" s="454"/>
      <c r="ED349" s="454"/>
      <c r="EE349" s="454"/>
    </row>
    <row r="350" spans="1:135" s="477" customFormat="1" ht="13" x14ac:dyDescent="0.3">
      <c r="A350" s="454"/>
      <c r="B350" s="454"/>
      <c r="C350" s="454"/>
      <c r="D350" s="454"/>
      <c r="E350" s="454"/>
      <c r="F350" s="454"/>
      <c r="G350" s="454"/>
      <c r="H350" s="454"/>
      <c r="I350" s="454"/>
      <c r="J350" s="454"/>
      <c r="K350" s="454"/>
      <c r="L350" s="454"/>
      <c r="M350" s="454"/>
      <c r="N350" s="347" t="s">
        <v>80</v>
      </c>
      <c r="O350" s="349" t="s">
        <v>587</v>
      </c>
      <c r="P350" s="564">
        <v>0.3066314574761686</v>
      </c>
      <c r="Q350" s="560">
        <v>0.84841660627195825</v>
      </c>
      <c r="R350" s="560">
        <v>0</v>
      </c>
      <c r="S350" s="560">
        <v>0.50709196253061095</v>
      </c>
      <c r="T350" s="560">
        <v>0.5385427558115905</v>
      </c>
      <c r="U350" s="560">
        <v>0</v>
      </c>
      <c r="V350" s="560">
        <v>0.51446269951475643</v>
      </c>
      <c r="W350" s="560">
        <v>0.90698402535064682</v>
      </c>
      <c r="X350" s="560">
        <v>0.58826820496023202</v>
      </c>
      <c r="Y350" s="560">
        <v>2.5469754139694811</v>
      </c>
      <c r="Z350" s="560">
        <v>0.82845994017146207</v>
      </c>
      <c r="AA350" s="560">
        <v>0.51533115054052447</v>
      </c>
      <c r="AB350" s="561">
        <v>0.7900911298317923</v>
      </c>
      <c r="AC350" s="463"/>
      <c r="AD350" s="564">
        <v>0.48986172726684418</v>
      </c>
      <c r="AE350" s="560">
        <v>1.3553952605223369</v>
      </c>
      <c r="AF350" s="560">
        <v>0</v>
      </c>
      <c r="AG350" s="560">
        <v>0.81010913457137668</v>
      </c>
      <c r="AH350" s="560">
        <v>10.080561375641008</v>
      </c>
      <c r="AI350" s="560">
        <v>0</v>
      </c>
      <c r="AJ350" s="560">
        <v>10.078535451773782</v>
      </c>
      <c r="AK350" s="560">
        <v>0.95233322661817921</v>
      </c>
      <c r="AL350" s="560">
        <v>0.53106629075658196</v>
      </c>
      <c r="AM350" s="560">
        <v>2.299313092803343</v>
      </c>
      <c r="AN350" s="560">
        <v>8.4415713963602546</v>
      </c>
      <c r="AO350" s="560">
        <v>0.90544000659396251</v>
      </c>
      <c r="AP350" s="561">
        <v>1.8068507321749621</v>
      </c>
      <c r="AQ350" s="454"/>
      <c r="AR350" s="572"/>
      <c r="AS350" s="559" t="s">
        <v>585</v>
      </c>
      <c r="AT350" s="563">
        <v>1.5376472964733099E-2</v>
      </c>
      <c r="AU350" s="563">
        <v>0.58736676197551374</v>
      </c>
      <c r="AV350" s="563">
        <v>3.0385325905903232E-3</v>
      </c>
      <c r="AW350" s="567">
        <v>0.70083843660745848</v>
      </c>
      <c r="AX350" s="454"/>
      <c r="AY350" s="559" t="s">
        <v>585</v>
      </c>
      <c r="AZ350" s="563">
        <v>1.1621016456148165</v>
      </c>
      <c r="BA350" s="563">
        <v>51.073804207979059</v>
      </c>
      <c r="BB350" s="563">
        <v>1.7367862799107805</v>
      </c>
      <c r="BC350" s="567">
        <v>264.08931478985676</v>
      </c>
      <c r="BD350" s="462"/>
      <c r="BE350" s="572"/>
      <c r="BF350" s="566" t="s">
        <v>585</v>
      </c>
      <c r="BG350" s="463"/>
      <c r="BH350" s="566" t="s">
        <v>585</v>
      </c>
      <c r="BI350" s="454"/>
      <c r="BJ350" s="572"/>
      <c r="BK350" s="559">
        <v>0.48102562133931603</v>
      </c>
      <c r="BL350" s="563">
        <v>0.65174685565981227</v>
      </c>
      <c r="BM350" s="563">
        <v>0.18396080603301151</v>
      </c>
      <c r="BN350" s="563">
        <v>0.40346233921797903</v>
      </c>
      <c r="BO350" s="567">
        <v>8.1293156189826049E-2</v>
      </c>
      <c r="BQ350" s="559">
        <v>4017.6441404884699</v>
      </c>
      <c r="BR350" s="563">
        <v>5805.6274679245171</v>
      </c>
      <c r="BS350" s="563">
        <v>5805.6274679245171</v>
      </c>
      <c r="BT350" s="563">
        <v>11833.048155312648</v>
      </c>
      <c r="BU350" s="567">
        <v>11833.048155312648</v>
      </c>
      <c r="BV350" s="454"/>
      <c r="BW350" s="572"/>
      <c r="BX350" s="559">
        <v>0.11981017565794039</v>
      </c>
      <c r="BY350" s="563">
        <v>0.35268611509425701</v>
      </c>
      <c r="BZ350" s="563">
        <v>0.1544440980428354</v>
      </c>
      <c r="CA350" s="567">
        <v>7.1167588067102452E-2</v>
      </c>
      <c r="CB350" s="464"/>
      <c r="CC350" s="559">
        <v>20.549687514832598</v>
      </c>
      <c r="CD350" s="563">
        <v>35.485659139653109</v>
      </c>
      <c r="CE350" s="563">
        <v>19.403119063610202</v>
      </c>
      <c r="CF350" s="567">
        <v>16.680014271463978</v>
      </c>
      <c r="CG350" s="454"/>
      <c r="CH350" s="454"/>
      <c r="CI350" s="454"/>
      <c r="CJ350" s="454"/>
      <c r="CK350" s="454"/>
      <c r="CL350" s="454"/>
      <c r="CM350" s="454"/>
      <c r="CN350" s="454"/>
      <c r="CO350" s="454"/>
      <c r="CP350" s="454"/>
      <c r="CQ350" s="454"/>
      <c r="CR350" s="454"/>
      <c r="CS350" s="454"/>
      <c r="CT350" s="454"/>
      <c r="CU350" s="454"/>
      <c r="CV350" s="454"/>
      <c r="CW350" s="454"/>
      <c r="CX350" s="454"/>
      <c r="CY350" s="454"/>
      <c r="CZ350" s="454"/>
      <c r="DA350" s="454"/>
      <c r="DB350" s="454"/>
      <c r="DC350" s="454"/>
      <c r="DD350" s="454"/>
      <c r="DE350" s="454"/>
      <c r="DF350" s="454"/>
      <c r="DG350" s="454"/>
      <c r="DH350" s="454"/>
      <c r="DI350" s="454"/>
      <c r="DJ350" s="454"/>
      <c r="DK350" s="454"/>
      <c r="DL350" s="454"/>
      <c r="DM350" s="454"/>
      <c r="DN350" s="454"/>
      <c r="DO350" s="454"/>
      <c r="DP350" s="454"/>
      <c r="DQ350" s="454"/>
      <c r="DR350" s="454"/>
      <c r="DS350" s="454"/>
      <c r="DT350" s="454"/>
      <c r="DU350" s="454"/>
      <c r="DV350" s="454"/>
      <c r="DW350" s="454"/>
      <c r="DX350" s="454"/>
      <c r="DY350" s="454"/>
      <c r="DZ350" s="454"/>
      <c r="EA350" s="454"/>
      <c r="EB350" s="454"/>
      <c r="EC350" s="454"/>
      <c r="ED350" s="454"/>
      <c r="EE350" s="454"/>
    </row>
    <row r="351" spans="1:135" s="477" customFormat="1" ht="13" x14ac:dyDescent="0.3">
      <c r="A351" s="454"/>
      <c r="B351" s="454"/>
      <c r="C351" s="454"/>
      <c r="D351" s="454"/>
      <c r="E351" s="454"/>
      <c r="F351" s="454"/>
      <c r="G351" s="454"/>
      <c r="H351" s="454"/>
      <c r="I351" s="454"/>
      <c r="J351" s="454"/>
      <c r="K351" s="454"/>
      <c r="L351" s="454"/>
      <c r="M351" s="454"/>
      <c r="N351" s="347" t="s">
        <v>82</v>
      </c>
      <c r="O351" s="349" t="s">
        <v>588</v>
      </c>
      <c r="P351" s="564">
        <v>0.41300393620869902</v>
      </c>
      <c r="Q351" s="560">
        <v>0.85946100866896291</v>
      </c>
      <c r="R351" s="560">
        <v>0</v>
      </c>
      <c r="S351" s="560">
        <v>0.57241892690606222</v>
      </c>
      <c r="T351" s="560">
        <v>0.29495841482714158</v>
      </c>
      <c r="U351" s="560">
        <v>0</v>
      </c>
      <c r="V351" s="560">
        <v>0.28176569896306952</v>
      </c>
      <c r="W351" s="560">
        <v>0</v>
      </c>
      <c r="X351" s="560">
        <v>1.0760119775944659</v>
      </c>
      <c r="Y351" s="560">
        <v>2.4656746414779391</v>
      </c>
      <c r="Z351" s="560">
        <v>0.25237619142708673</v>
      </c>
      <c r="AA351" s="560">
        <v>0.51361411736200491</v>
      </c>
      <c r="AB351" s="561">
        <v>0.32179370384029005</v>
      </c>
      <c r="AC351" s="463"/>
      <c r="AD351" s="564">
        <v>0.60088995590445526</v>
      </c>
      <c r="AE351" s="560">
        <v>1.2504517325949254</v>
      </c>
      <c r="AF351" s="560">
        <v>0</v>
      </c>
      <c r="AG351" s="560">
        <v>0.83282688999276078</v>
      </c>
      <c r="AH351" s="560">
        <v>5.5210962766473619</v>
      </c>
      <c r="AI351" s="560">
        <v>0</v>
      </c>
      <c r="AJ351" s="560">
        <v>5.5199056972869229</v>
      </c>
      <c r="AK351" s="560">
        <v>0.67088254347026155</v>
      </c>
      <c r="AL351" s="560">
        <v>0.92484306113366621</v>
      </c>
      <c r="AM351" s="560">
        <v>2.1192720254676845</v>
      </c>
      <c r="AN351" s="560">
        <v>3.0441716353693637</v>
      </c>
      <c r="AO351" s="560">
        <v>0.92114017277174298</v>
      </c>
      <c r="AP351" s="561">
        <v>1.9754137245652199</v>
      </c>
      <c r="AQ351" s="454"/>
      <c r="AR351" s="572"/>
      <c r="AS351" s="559" t="s">
        <v>585</v>
      </c>
      <c r="AT351" s="563">
        <v>3.9658600775535728E-3</v>
      </c>
      <c r="AU351" s="563">
        <v>0.24384577533071977</v>
      </c>
      <c r="AV351" s="563" t="s">
        <v>585</v>
      </c>
      <c r="AW351" s="567">
        <v>0.25273542419183853</v>
      </c>
      <c r="AX351" s="454"/>
      <c r="AY351" s="559" t="s">
        <v>585</v>
      </c>
      <c r="AZ351" s="563">
        <v>0.4359093213711141</v>
      </c>
      <c r="BA351" s="563">
        <v>26.802419743763981</v>
      </c>
      <c r="BB351" s="563" t="s">
        <v>585</v>
      </c>
      <c r="BC351" s="567">
        <v>125.14809555236886</v>
      </c>
      <c r="BD351" s="462"/>
      <c r="BE351" s="572"/>
      <c r="BF351" s="566">
        <v>0.29548504151544108</v>
      </c>
      <c r="BG351" s="463"/>
      <c r="BH351" s="566">
        <v>98.101033783126425</v>
      </c>
      <c r="BI351" s="454"/>
      <c r="BJ351" s="572"/>
      <c r="BK351" s="559">
        <v>0.48102562133931603</v>
      </c>
      <c r="BL351" s="563">
        <v>0.65174685565981227</v>
      </c>
      <c r="BM351" s="563">
        <v>0.18396080603301151</v>
      </c>
      <c r="BN351" s="563">
        <v>0.40346233921797903</v>
      </c>
      <c r="BO351" s="567">
        <v>8.1293156189826049E-2</v>
      </c>
      <c r="BQ351" s="559">
        <v>4017.6441404884699</v>
      </c>
      <c r="BR351" s="563">
        <v>5805.6274679245171</v>
      </c>
      <c r="BS351" s="563">
        <v>5805.6274679245171</v>
      </c>
      <c r="BT351" s="563">
        <v>11833.048155312648</v>
      </c>
      <c r="BU351" s="567">
        <v>11833.048155312648</v>
      </c>
      <c r="BV351" s="454"/>
      <c r="BW351" s="572"/>
      <c r="BX351" s="559">
        <v>0.11981017565794039</v>
      </c>
      <c r="BY351" s="563">
        <v>0.35268611509425701</v>
      </c>
      <c r="BZ351" s="563">
        <v>0.1544440980428354</v>
      </c>
      <c r="CA351" s="567">
        <v>7.1167588067102452E-2</v>
      </c>
      <c r="CB351" s="464"/>
      <c r="CC351" s="559">
        <v>20.549687514832598</v>
      </c>
      <c r="CD351" s="563">
        <v>35.485659139653109</v>
      </c>
      <c r="CE351" s="563">
        <v>19.403119063610202</v>
      </c>
      <c r="CF351" s="567">
        <v>16.680014271463978</v>
      </c>
      <c r="CG351" s="454"/>
      <c r="CH351" s="454"/>
      <c r="CI351" s="454"/>
      <c r="CJ351" s="454"/>
      <c r="CK351" s="454"/>
      <c r="CL351" s="454"/>
      <c r="CM351" s="454"/>
      <c r="CN351" s="454"/>
      <c r="CO351" s="454"/>
      <c r="CP351" s="454"/>
      <c r="CQ351" s="454"/>
      <c r="CR351" s="454"/>
      <c r="CS351" s="454"/>
      <c r="CT351" s="454"/>
      <c r="CU351" s="454"/>
      <c r="CV351" s="454"/>
      <c r="CW351" s="454"/>
      <c r="CX351" s="454"/>
      <c r="CY351" s="454"/>
      <c r="CZ351" s="454"/>
      <c r="DA351" s="454"/>
      <c r="DB351" s="454"/>
      <c r="DC351" s="454"/>
      <c r="DD351" s="454"/>
      <c r="DE351" s="454"/>
      <c r="DF351" s="454"/>
      <c r="DG351" s="454"/>
      <c r="DH351" s="454"/>
      <c r="DI351" s="454"/>
      <c r="DJ351" s="454"/>
      <c r="DK351" s="454"/>
      <c r="DL351" s="454"/>
      <c r="DM351" s="454"/>
      <c r="DN351" s="454"/>
      <c r="DO351" s="454"/>
      <c r="DP351" s="454"/>
      <c r="DQ351" s="454"/>
      <c r="DR351" s="454"/>
      <c r="DS351" s="454"/>
      <c r="DT351" s="454"/>
      <c r="DU351" s="454"/>
      <c r="DV351" s="454"/>
      <c r="DW351" s="454"/>
      <c r="DX351" s="454"/>
      <c r="DY351" s="454"/>
      <c r="DZ351" s="454"/>
      <c r="EA351" s="454"/>
      <c r="EB351" s="454"/>
      <c r="EC351" s="454"/>
      <c r="ED351" s="454"/>
      <c r="EE351" s="454"/>
    </row>
    <row r="352" spans="1:135" s="477" customFormat="1" x14ac:dyDescent="0.35">
      <c r="A352" s="454"/>
      <c r="B352" s="454"/>
      <c r="C352" s="454"/>
      <c r="D352" s="578" t="s">
        <v>934</v>
      </c>
      <c r="E352" s="454"/>
      <c r="F352" s="454"/>
      <c r="G352" s="454"/>
      <c r="H352" s="454"/>
      <c r="I352" s="454"/>
      <c r="J352" s="454"/>
      <c r="K352" s="454"/>
      <c r="L352" s="454"/>
      <c r="M352" s="454"/>
      <c r="N352" s="347" t="s">
        <v>84</v>
      </c>
      <c r="O352" s="349" t="s">
        <v>589</v>
      </c>
      <c r="P352" s="564">
        <v>0.22984572705045903</v>
      </c>
      <c r="Q352" s="560">
        <v>0.65213320597372681</v>
      </c>
      <c r="R352" s="560">
        <v>0</v>
      </c>
      <c r="S352" s="560">
        <v>0.33234945573915536</v>
      </c>
      <c r="T352" s="560">
        <v>0.26527583973106039</v>
      </c>
      <c r="U352" s="560">
        <v>0</v>
      </c>
      <c r="V352" s="560">
        <v>0.2534154711748412</v>
      </c>
      <c r="W352" s="560">
        <v>0.43103869672461709</v>
      </c>
      <c r="X352" s="560">
        <v>1.0233239300118211</v>
      </c>
      <c r="Y352" s="560">
        <v>3.3490556577416752</v>
      </c>
      <c r="Z352" s="560">
        <v>0.33977304804220082</v>
      </c>
      <c r="AA352" s="560">
        <v>0.32656077487223439</v>
      </c>
      <c r="AB352" s="561">
        <v>0.43815499342660141</v>
      </c>
      <c r="AC352" s="463"/>
      <c r="AD352" s="564">
        <v>0.32177431052286309</v>
      </c>
      <c r="AE352" s="560">
        <v>0.91295894604642025</v>
      </c>
      <c r="AF352" s="560">
        <v>0</v>
      </c>
      <c r="AG352" s="560">
        <v>0.46527520152523083</v>
      </c>
      <c r="AH352" s="560">
        <v>4.9654913282673654</v>
      </c>
      <c r="AI352" s="560">
        <v>0</v>
      </c>
      <c r="AJ352" s="560">
        <v>4.9645130981752246</v>
      </c>
      <c r="AK352" s="560">
        <v>0.45259063156084794</v>
      </c>
      <c r="AL352" s="560">
        <v>0.73756988699830295</v>
      </c>
      <c r="AM352" s="560">
        <v>2.4138618579974187</v>
      </c>
      <c r="AN352" s="560">
        <v>3.669210206223863</v>
      </c>
      <c r="AO352" s="560">
        <v>0.50141543522938048</v>
      </c>
      <c r="AP352" s="561">
        <v>1.6720240625807348</v>
      </c>
      <c r="AQ352" s="454"/>
      <c r="AR352" s="572"/>
      <c r="AS352" s="559" t="s">
        <v>585</v>
      </c>
      <c r="AT352" s="563">
        <v>6.0726718350215363E-3</v>
      </c>
      <c r="AU352" s="563">
        <v>0.18039605795966307</v>
      </c>
      <c r="AV352" s="563">
        <v>2.1178752075573745E-3</v>
      </c>
      <c r="AW352" s="567">
        <v>0.18558775196413319</v>
      </c>
      <c r="AX352" s="454"/>
      <c r="AY352" s="559" t="s">
        <v>585</v>
      </c>
      <c r="AZ352" s="563">
        <v>0.7082144418788574</v>
      </c>
      <c r="BA352" s="563">
        <v>17.516707304941495</v>
      </c>
      <c r="BB352" s="563">
        <v>1.388460026099781</v>
      </c>
      <c r="BC352" s="567">
        <v>128.11007362670077</v>
      </c>
      <c r="BD352" s="462"/>
      <c r="BE352" s="572"/>
      <c r="BF352" s="566">
        <v>0.26703050649373633</v>
      </c>
      <c r="BG352" s="463"/>
      <c r="BH352" s="566">
        <v>79.041029922145938</v>
      </c>
      <c r="BI352" s="454"/>
      <c r="BJ352" s="572"/>
      <c r="BK352" s="559">
        <v>0.48102562133931603</v>
      </c>
      <c r="BL352" s="563">
        <v>0.65174685565981227</v>
      </c>
      <c r="BM352" s="563">
        <v>0.18396080603301151</v>
      </c>
      <c r="BN352" s="563">
        <v>0.40346233921797903</v>
      </c>
      <c r="BO352" s="567">
        <v>8.1293156189826049E-2</v>
      </c>
      <c r="BQ352" s="559">
        <v>4017.6441404884699</v>
      </c>
      <c r="BR352" s="563">
        <v>5805.6274679245171</v>
      </c>
      <c r="BS352" s="563">
        <v>5805.6274679245171</v>
      </c>
      <c r="BT352" s="563">
        <v>11833.048155312648</v>
      </c>
      <c r="BU352" s="567">
        <v>11833.048155312648</v>
      </c>
      <c r="BV352" s="454"/>
      <c r="BW352" s="572"/>
      <c r="BX352" s="559">
        <v>0.11981017565794039</v>
      </c>
      <c r="BY352" s="563">
        <v>0.35268611509425701</v>
      </c>
      <c r="BZ352" s="563">
        <v>0.1544440980428354</v>
      </c>
      <c r="CA352" s="567">
        <v>7.1167588067102452E-2</v>
      </c>
      <c r="CB352" s="464"/>
      <c r="CC352" s="559">
        <v>20.549687514832598</v>
      </c>
      <c r="CD352" s="563">
        <v>35.485659139653109</v>
      </c>
      <c r="CE352" s="563">
        <v>19.403119063610202</v>
      </c>
      <c r="CF352" s="567">
        <v>16.680014271463978</v>
      </c>
      <c r="CG352" s="454"/>
      <c r="CH352" s="454"/>
      <c r="CI352" s="454"/>
      <c r="CJ352" s="454"/>
      <c r="CK352" s="454"/>
      <c r="CL352" s="454"/>
      <c r="CM352" s="454"/>
      <c r="CN352" s="454"/>
      <c r="CO352" s="454"/>
      <c r="CP352" s="454"/>
      <c r="CQ352" s="454"/>
      <c r="CR352" s="454"/>
      <c r="CS352" s="454"/>
      <c r="CT352" s="454"/>
      <c r="CU352" s="454"/>
      <c r="CV352" s="454"/>
      <c r="CW352" s="454"/>
      <c r="CX352" s="454"/>
      <c r="CY352" s="454"/>
      <c r="CZ352" s="454"/>
      <c r="DA352" s="454"/>
      <c r="DB352" s="454"/>
      <c r="DC352" s="454"/>
      <c r="DD352" s="454"/>
      <c r="DE352" s="454"/>
      <c r="DF352" s="454"/>
      <c r="DG352" s="454"/>
      <c r="DH352" s="454"/>
      <c r="DI352" s="454"/>
      <c r="DJ352" s="454"/>
      <c r="DK352" s="454"/>
      <c r="DL352" s="454"/>
      <c r="DM352" s="454"/>
      <c r="DN352" s="454"/>
      <c r="DO352" s="454"/>
      <c r="DP352" s="454"/>
      <c r="DQ352" s="454"/>
      <c r="DR352" s="454"/>
      <c r="DS352" s="454"/>
      <c r="DT352" s="454"/>
      <c r="DU352" s="454"/>
      <c r="DV352" s="454"/>
      <c r="DW352" s="454"/>
      <c r="DX352" s="454"/>
      <c r="DY352" s="454"/>
      <c r="DZ352" s="454"/>
      <c r="EA352" s="454"/>
      <c r="EB352" s="454"/>
      <c r="EC352" s="454"/>
      <c r="ED352" s="454"/>
      <c r="EE352" s="454"/>
    </row>
    <row r="353" spans="1:135" s="477" customFormat="1" ht="13" x14ac:dyDescent="0.3">
      <c r="A353" s="454"/>
      <c r="B353" s="454"/>
      <c r="C353" s="454"/>
      <c r="D353" s="454"/>
      <c r="E353" s="454" t="s">
        <v>938</v>
      </c>
      <c r="F353" s="454"/>
      <c r="G353" s="454"/>
      <c r="H353" s="454"/>
      <c r="I353" s="454"/>
      <c r="J353" s="454"/>
      <c r="K353" s="454"/>
      <c r="L353" s="454"/>
      <c r="M353" s="454"/>
      <c r="N353" s="347" t="s">
        <v>86</v>
      </c>
      <c r="O353" s="349" t="s">
        <v>590</v>
      </c>
      <c r="P353" s="564">
        <v>0.41511464881580223</v>
      </c>
      <c r="Q353" s="560">
        <v>1.353027473574693</v>
      </c>
      <c r="R353" s="560">
        <v>0</v>
      </c>
      <c r="S353" s="560">
        <v>1.0741790458696376</v>
      </c>
      <c r="T353" s="560">
        <v>1.0843094622568197</v>
      </c>
      <c r="U353" s="560">
        <v>0</v>
      </c>
      <c r="V353" s="560">
        <v>1.0358813297353999</v>
      </c>
      <c r="W353" s="560">
        <v>1.0273342126280365</v>
      </c>
      <c r="X353" s="560">
        <v>2.9917410401196669</v>
      </c>
      <c r="Y353" s="560">
        <v>7.9244585402500736</v>
      </c>
      <c r="Z353" s="560">
        <v>1.0389821412356437</v>
      </c>
      <c r="AA353" s="560">
        <v>1.0708176025963505</v>
      </c>
      <c r="AB353" s="561">
        <v>1.5749911995528452</v>
      </c>
      <c r="AC353" s="463"/>
      <c r="AD353" s="564">
        <v>0.67794311083665437</v>
      </c>
      <c r="AE353" s="560">
        <v>2.2096923274073785</v>
      </c>
      <c r="AF353" s="560">
        <v>0</v>
      </c>
      <c r="AG353" s="560">
        <v>1.7542919432735991</v>
      </c>
      <c r="AH353" s="560">
        <v>20.296342243051527</v>
      </c>
      <c r="AI353" s="560">
        <v>0</v>
      </c>
      <c r="AJ353" s="560">
        <v>20.293340441233163</v>
      </c>
      <c r="AK353" s="560">
        <v>1.078700923259438</v>
      </c>
      <c r="AL353" s="560">
        <v>1.384892265167353</v>
      </c>
      <c r="AM353" s="560">
        <v>3.668272484436931</v>
      </c>
      <c r="AN353" s="560">
        <v>15.085184551697109</v>
      </c>
      <c r="AO353" s="560">
        <v>1.8720437900447733</v>
      </c>
      <c r="AP353" s="561">
        <v>2.6654718175793048</v>
      </c>
      <c r="AQ353" s="454"/>
      <c r="AR353" s="572"/>
      <c r="AS353" s="559">
        <v>1.0660845223929663E-3</v>
      </c>
      <c r="AT353" s="563">
        <v>1.6380668205642182E-3</v>
      </c>
      <c r="AU353" s="563">
        <v>0.38836177616050577</v>
      </c>
      <c r="AV353" s="563">
        <v>1.2585303544274198E-3</v>
      </c>
      <c r="AW353" s="567">
        <v>1.2610536178276814</v>
      </c>
      <c r="AX353" s="454"/>
      <c r="AY353" s="559">
        <v>0.31875927219549688</v>
      </c>
      <c r="AZ353" s="563">
        <v>0.59093316166691445</v>
      </c>
      <c r="BA353" s="563">
        <v>40.214887250150682</v>
      </c>
      <c r="BB353" s="563">
        <v>0.69907288996907646</v>
      </c>
      <c r="BC353" s="567">
        <v>603.81019288582331</v>
      </c>
      <c r="BD353" s="462"/>
      <c r="BE353" s="572"/>
      <c r="BF353" s="566">
        <v>1.3054726501654408</v>
      </c>
      <c r="BG353" s="463"/>
      <c r="BH353" s="566">
        <v>1701.0308631655691</v>
      </c>
      <c r="BI353" s="454"/>
      <c r="BJ353" s="572"/>
      <c r="BK353" s="559">
        <v>0.48102562133931603</v>
      </c>
      <c r="BL353" s="563">
        <v>0.65174685565981227</v>
      </c>
      <c r="BM353" s="563">
        <v>0.18396080603301151</v>
      </c>
      <c r="BN353" s="563">
        <v>0.40346233921797903</v>
      </c>
      <c r="BO353" s="567">
        <v>8.1293156189826049E-2</v>
      </c>
      <c r="BQ353" s="559">
        <v>4017.6441404884699</v>
      </c>
      <c r="BR353" s="563">
        <v>5805.6274679245171</v>
      </c>
      <c r="BS353" s="563">
        <v>5805.6274679245171</v>
      </c>
      <c r="BT353" s="563">
        <v>11833.048155312648</v>
      </c>
      <c r="BU353" s="567">
        <v>11833.048155312648</v>
      </c>
      <c r="BV353" s="454"/>
      <c r="BW353" s="572"/>
      <c r="BX353" s="559">
        <v>0.11981017565794039</v>
      </c>
      <c r="BY353" s="563">
        <v>0.35268611509425701</v>
      </c>
      <c r="BZ353" s="563">
        <v>0.1544440980428354</v>
      </c>
      <c r="CA353" s="567">
        <v>7.1167588067102452E-2</v>
      </c>
      <c r="CB353" s="464"/>
      <c r="CC353" s="559">
        <v>20.549687514832598</v>
      </c>
      <c r="CD353" s="563">
        <v>35.485659139653109</v>
      </c>
      <c r="CE353" s="563">
        <v>19.403119063610202</v>
      </c>
      <c r="CF353" s="567">
        <v>16.680014271463978</v>
      </c>
      <c r="CG353" s="454"/>
      <c r="CH353" s="454"/>
      <c r="CI353" s="454"/>
      <c r="CJ353" s="454"/>
      <c r="CK353" s="454"/>
      <c r="CL353" s="454"/>
      <c r="CM353" s="454"/>
      <c r="CN353" s="454"/>
      <c r="CO353" s="454"/>
      <c r="CP353" s="454"/>
      <c r="CQ353" s="454"/>
      <c r="CR353" s="454"/>
      <c r="CS353" s="454"/>
      <c r="CT353" s="454"/>
      <c r="CU353" s="454"/>
      <c r="CV353" s="454"/>
      <c r="CW353" s="454"/>
      <c r="CX353" s="454"/>
      <c r="CY353" s="454"/>
      <c r="CZ353" s="454"/>
      <c r="DA353" s="454"/>
      <c r="DB353" s="454"/>
      <c r="DC353" s="454"/>
      <c r="DD353" s="454"/>
      <c r="DE353" s="454"/>
      <c r="DF353" s="454"/>
      <c r="DG353" s="454"/>
      <c r="DH353" s="454"/>
      <c r="DI353" s="454"/>
      <c r="DJ353" s="454"/>
      <c r="DK353" s="454"/>
      <c r="DL353" s="454"/>
      <c r="DM353" s="454"/>
      <c r="DN353" s="454"/>
      <c r="DO353" s="454"/>
      <c r="DP353" s="454"/>
      <c r="DQ353" s="454"/>
      <c r="DR353" s="454"/>
      <c r="DS353" s="454"/>
      <c r="DT353" s="454"/>
      <c r="DU353" s="454"/>
      <c r="DV353" s="454"/>
      <c r="DW353" s="454"/>
      <c r="DX353" s="454"/>
      <c r="DY353" s="454"/>
      <c r="DZ353" s="454"/>
      <c r="EA353" s="454"/>
      <c r="EB353" s="454"/>
      <c r="EC353" s="454"/>
      <c r="ED353" s="454"/>
      <c r="EE353" s="454"/>
    </row>
    <row r="354" spans="1:135" s="477" customFormat="1" ht="13" x14ac:dyDescent="0.3">
      <c r="A354" s="454"/>
      <c r="B354" s="454"/>
      <c r="C354" s="454"/>
      <c r="D354" s="454"/>
      <c r="E354" s="454" t="s">
        <v>939</v>
      </c>
      <c r="F354" s="454"/>
      <c r="G354" s="454"/>
      <c r="H354" s="454"/>
      <c r="I354" s="454"/>
      <c r="J354" s="454"/>
      <c r="K354" s="454"/>
      <c r="L354" s="454"/>
      <c r="M354" s="454"/>
      <c r="N354" s="347" t="s">
        <v>88</v>
      </c>
      <c r="O354" s="349" t="s">
        <v>591</v>
      </c>
      <c r="P354" s="564">
        <v>0.34359034976724506</v>
      </c>
      <c r="Q354" s="560">
        <v>1.7948136477997516</v>
      </c>
      <c r="R354" s="560">
        <v>0</v>
      </c>
      <c r="S354" s="560">
        <v>0.81903226349018388</v>
      </c>
      <c r="T354" s="560">
        <v>1.1924952762328962</v>
      </c>
      <c r="U354" s="560">
        <v>0</v>
      </c>
      <c r="V354" s="560">
        <v>1.1392195033271963</v>
      </c>
      <c r="W354" s="560">
        <v>1.907530861586785</v>
      </c>
      <c r="X354" s="560">
        <v>1.2747547852838002</v>
      </c>
      <c r="Y354" s="560">
        <v>9.7552495790794165</v>
      </c>
      <c r="Z354" s="560">
        <v>1.1618366825951496</v>
      </c>
      <c r="AA354" s="560">
        <v>0.85898862064542636</v>
      </c>
      <c r="AB354" s="561">
        <v>1.1927228958969585</v>
      </c>
      <c r="AC354" s="463"/>
      <c r="AD354" s="564">
        <v>0.54890572413720129</v>
      </c>
      <c r="AE354" s="560">
        <v>2.8673200097273899</v>
      </c>
      <c r="AF354" s="560">
        <v>0</v>
      </c>
      <c r="AG354" s="560">
        <v>1.3084520504937318</v>
      </c>
      <c r="AH354" s="560">
        <v>22.321388028164751</v>
      </c>
      <c r="AI354" s="560">
        <v>0</v>
      </c>
      <c r="AJ354" s="560">
        <v>22.317777678468865</v>
      </c>
      <c r="AK354" s="560">
        <v>2.0029074046661242</v>
      </c>
      <c r="AL354" s="560">
        <v>0.72440767447643517</v>
      </c>
      <c r="AM354" s="560">
        <v>5.543636896365804</v>
      </c>
      <c r="AN354" s="560">
        <v>13.272057923082373</v>
      </c>
      <c r="AO354" s="560">
        <v>1.4453084886061667</v>
      </c>
      <c r="AP354" s="561">
        <v>6.2142965252902025</v>
      </c>
      <c r="AQ354" s="454"/>
      <c r="AR354" s="572"/>
      <c r="AS354" s="559">
        <v>4.5220430126467872E-3</v>
      </c>
      <c r="AT354" s="563">
        <v>1.592907110055632E-2</v>
      </c>
      <c r="AU354" s="563">
        <v>2.2428816763491533</v>
      </c>
      <c r="AV354" s="563">
        <v>6.1545350751818035E-3</v>
      </c>
      <c r="AW354" s="567">
        <v>2.0751237850781612</v>
      </c>
      <c r="AX354" s="454"/>
      <c r="AY354" s="559">
        <v>1.3520908607813897</v>
      </c>
      <c r="AZ354" s="563">
        <v>1.7399190952835983</v>
      </c>
      <c r="BA354" s="563">
        <v>77.902494994864654</v>
      </c>
      <c r="BB354" s="563">
        <v>2.9652786538159734</v>
      </c>
      <c r="BC354" s="567">
        <v>757.59145187136369</v>
      </c>
      <c r="BD354" s="462"/>
      <c r="BE354" s="572"/>
      <c r="BF354" s="566">
        <v>1.7615130563624479</v>
      </c>
      <c r="BG354" s="463"/>
      <c r="BH354" s="566">
        <v>2374.5195999765801</v>
      </c>
      <c r="BI354" s="454"/>
      <c r="BJ354" s="572"/>
      <c r="BK354" s="559">
        <v>0.48102562133931603</v>
      </c>
      <c r="BL354" s="563">
        <v>0.65174685565981227</v>
      </c>
      <c r="BM354" s="563">
        <v>0.18396080603301151</v>
      </c>
      <c r="BN354" s="563">
        <v>0.40346233921797903</v>
      </c>
      <c r="BO354" s="567">
        <v>8.1293156189826049E-2</v>
      </c>
      <c r="BQ354" s="559">
        <v>4017.6441404884699</v>
      </c>
      <c r="BR354" s="563">
        <v>5805.6274679245171</v>
      </c>
      <c r="BS354" s="563">
        <v>5805.6274679245171</v>
      </c>
      <c r="BT354" s="563">
        <v>11833.048155312648</v>
      </c>
      <c r="BU354" s="567">
        <v>11833.048155312648</v>
      </c>
      <c r="BV354" s="454"/>
      <c r="BW354" s="572"/>
      <c r="BX354" s="559">
        <v>0.11981017565794039</v>
      </c>
      <c r="BY354" s="563">
        <v>0.35268611509425701</v>
      </c>
      <c r="BZ354" s="563">
        <v>0.1544440980428354</v>
      </c>
      <c r="CA354" s="567">
        <v>7.1167588067102452E-2</v>
      </c>
      <c r="CB354" s="464"/>
      <c r="CC354" s="559">
        <v>20.549687514832598</v>
      </c>
      <c r="CD354" s="563">
        <v>35.485659139653109</v>
      </c>
      <c r="CE354" s="563">
        <v>19.403119063610202</v>
      </c>
      <c r="CF354" s="567">
        <v>16.680014271463978</v>
      </c>
      <c r="CG354" s="454"/>
      <c r="CH354" s="454"/>
      <c r="CI354" s="454"/>
      <c r="CJ354" s="454"/>
      <c r="CK354" s="454"/>
      <c r="CL354" s="454"/>
      <c r="CM354" s="454"/>
      <c r="CN354" s="454"/>
      <c r="CO354" s="454"/>
      <c r="CP354" s="454"/>
      <c r="CQ354" s="454"/>
      <c r="CR354" s="454"/>
      <c r="CS354" s="454"/>
      <c r="CT354" s="454"/>
      <c r="CU354" s="454"/>
      <c r="CV354" s="454"/>
      <c r="CW354" s="454"/>
      <c r="CX354" s="454"/>
      <c r="CY354" s="454"/>
      <c r="CZ354" s="454"/>
      <c r="DA354" s="454"/>
      <c r="DB354" s="454"/>
      <c r="DC354" s="454"/>
      <c r="DD354" s="454"/>
      <c r="DE354" s="454"/>
      <c r="DF354" s="454"/>
      <c r="DG354" s="454"/>
      <c r="DH354" s="454"/>
      <c r="DI354" s="454"/>
      <c r="DJ354" s="454"/>
      <c r="DK354" s="454"/>
      <c r="DL354" s="454"/>
      <c r="DM354" s="454"/>
      <c r="DN354" s="454"/>
      <c r="DO354" s="454"/>
      <c r="DP354" s="454"/>
      <c r="DQ354" s="454"/>
      <c r="DR354" s="454"/>
      <c r="DS354" s="454"/>
      <c r="DT354" s="454"/>
      <c r="DU354" s="454"/>
      <c r="DV354" s="454"/>
      <c r="DW354" s="454"/>
      <c r="DX354" s="454"/>
      <c r="DY354" s="454"/>
      <c r="DZ354" s="454"/>
      <c r="EA354" s="454"/>
      <c r="EB354" s="454"/>
      <c r="EC354" s="454"/>
      <c r="ED354" s="454"/>
      <c r="EE354" s="454"/>
    </row>
    <row r="355" spans="1:135" s="477" customFormat="1" ht="13" x14ac:dyDescent="0.3">
      <c r="A355" s="454"/>
      <c r="B355" s="454"/>
      <c r="C355" s="454"/>
      <c r="D355" s="454"/>
      <c r="E355" s="454"/>
      <c r="F355" s="454"/>
      <c r="G355" s="454"/>
      <c r="H355" s="454"/>
      <c r="I355" s="454"/>
      <c r="J355" s="454"/>
      <c r="K355" s="454"/>
      <c r="L355" s="454"/>
      <c r="M355" s="454"/>
      <c r="N355" s="347" t="s">
        <v>90</v>
      </c>
      <c r="O355" s="349" t="s">
        <v>592</v>
      </c>
      <c r="P355" s="564">
        <v>0.15310569883950903</v>
      </c>
      <c r="Q355" s="560">
        <v>0.4729675848150921</v>
      </c>
      <c r="R355" s="560">
        <v>0</v>
      </c>
      <c r="S355" s="560">
        <v>0.29323263931050841</v>
      </c>
      <c r="T355" s="560">
        <v>0.29638696111302004</v>
      </c>
      <c r="U355" s="560">
        <v>0</v>
      </c>
      <c r="V355" s="560">
        <v>0.28312978232514596</v>
      </c>
      <c r="W355" s="560">
        <v>0.27256346976187146</v>
      </c>
      <c r="X355" s="560">
        <v>0.68014161994081779</v>
      </c>
      <c r="Y355" s="560">
        <v>3.0795383239553931</v>
      </c>
      <c r="Z355" s="560">
        <v>0.41176797083583033</v>
      </c>
      <c r="AA355" s="560">
        <v>0.29055122486746787</v>
      </c>
      <c r="AB355" s="561">
        <v>0.79202428356857191</v>
      </c>
      <c r="AC355" s="463"/>
      <c r="AD355" s="564">
        <v>0.24459532855903471</v>
      </c>
      <c r="AE355" s="560">
        <v>0.75559344088743874</v>
      </c>
      <c r="AF355" s="560">
        <v>0</v>
      </c>
      <c r="AG355" s="560">
        <v>0.46845632984288665</v>
      </c>
      <c r="AH355" s="560">
        <v>5.547836119226881</v>
      </c>
      <c r="AI355" s="560">
        <v>0</v>
      </c>
      <c r="AJ355" s="560">
        <v>5.546628650256749</v>
      </c>
      <c r="AK355" s="560">
        <v>0.2861916432499651</v>
      </c>
      <c r="AL355" s="560">
        <v>0.44518433555451858</v>
      </c>
      <c r="AM355" s="560">
        <v>2.0157011163117047</v>
      </c>
      <c r="AN355" s="560">
        <v>5.812333054710523</v>
      </c>
      <c r="AO355" s="560">
        <v>0.51870818793625317</v>
      </c>
      <c r="AP355" s="561">
        <v>2.0699559974729143</v>
      </c>
      <c r="AQ355" s="454"/>
      <c r="AR355" s="572"/>
      <c r="AS355" s="559" t="s">
        <v>585</v>
      </c>
      <c r="AT355" s="563">
        <v>3.4773018082671373E-2</v>
      </c>
      <c r="AU355" s="563">
        <v>0.50421635722254987</v>
      </c>
      <c r="AV355" s="563">
        <v>6.5457740994905693E-3</v>
      </c>
      <c r="AW355" s="567">
        <v>0.66644343743852563</v>
      </c>
      <c r="AX355" s="454"/>
      <c r="AY355" s="559" t="s">
        <v>585</v>
      </c>
      <c r="AZ355" s="563">
        <v>1.5445561352121604</v>
      </c>
      <c r="BA355" s="563">
        <v>50.140428543303862</v>
      </c>
      <c r="BB355" s="563">
        <v>2.7847029886853023</v>
      </c>
      <c r="BC355" s="567">
        <v>226.21169365196738</v>
      </c>
      <c r="BD355" s="462"/>
      <c r="BE355" s="572"/>
      <c r="BF355" s="566" t="s">
        <v>585</v>
      </c>
      <c r="BG355" s="463"/>
      <c r="BH355" s="566" t="s">
        <v>585</v>
      </c>
      <c r="BI355" s="454"/>
      <c r="BJ355" s="572"/>
      <c r="BK355" s="559">
        <v>0.48102562133931603</v>
      </c>
      <c r="BL355" s="563">
        <v>0.65174685565981227</v>
      </c>
      <c r="BM355" s="563">
        <v>0.18396080603301151</v>
      </c>
      <c r="BN355" s="563">
        <v>0.40346233921797903</v>
      </c>
      <c r="BO355" s="567">
        <v>8.1293156189826049E-2</v>
      </c>
      <c r="BQ355" s="559">
        <v>4017.6441404884699</v>
      </c>
      <c r="BR355" s="563">
        <v>5805.6274679245171</v>
      </c>
      <c r="BS355" s="563">
        <v>5805.6274679245171</v>
      </c>
      <c r="BT355" s="563">
        <v>11833.048155312648</v>
      </c>
      <c r="BU355" s="567">
        <v>11833.048155312648</v>
      </c>
      <c r="BV355" s="454"/>
      <c r="BW355" s="572"/>
      <c r="BX355" s="559">
        <v>0.11981017565794039</v>
      </c>
      <c r="BY355" s="563">
        <v>0.35268611509425701</v>
      </c>
      <c r="BZ355" s="563">
        <v>0.1544440980428354</v>
      </c>
      <c r="CA355" s="567">
        <v>7.1167588067102452E-2</v>
      </c>
      <c r="CB355" s="464"/>
      <c r="CC355" s="559">
        <v>20.549687514832598</v>
      </c>
      <c r="CD355" s="563">
        <v>35.485659139653109</v>
      </c>
      <c r="CE355" s="563">
        <v>19.403119063610202</v>
      </c>
      <c r="CF355" s="567">
        <v>16.680014271463978</v>
      </c>
      <c r="CG355" s="454"/>
      <c r="CH355" s="454"/>
      <c r="CI355" s="454"/>
      <c r="CJ355" s="454"/>
      <c r="CK355" s="454"/>
      <c r="CL355" s="454"/>
      <c r="CM355" s="454"/>
      <c r="CN355" s="454"/>
      <c r="CO355" s="454"/>
      <c r="CP355" s="454"/>
      <c r="CQ355" s="454"/>
      <c r="CR355" s="454"/>
      <c r="CS355" s="454"/>
      <c r="CT355" s="454"/>
      <c r="CU355" s="454"/>
      <c r="CV355" s="454"/>
      <c r="CW355" s="454"/>
      <c r="CX355" s="454"/>
      <c r="CY355" s="454"/>
      <c r="CZ355" s="454"/>
      <c r="DA355" s="454"/>
      <c r="DB355" s="454"/>
      <c r="DC355" s="454"/>
      <c r="DD355" s="454"/>
      <c r="DE355" s="454"/>
      <c r="DF355" s="454"/>
      <c r="DG355" s="454"/>
      <c r="DH355" s="454"/>
      <c r="DI355" s="454"/>
      <c r="DJ355" s="454"/>
      <c r="DK355" s="454"/>
      <c r="DL355" s="454"/>
      <c r="DM355" s="454"/>
      <c r="DN355" s="454"/>
      <c r="DO355" s="454"/>
      <c r="DP355" s="454"/>
      <c r="DQ355" s="454"/>
      <c r="DR355" s="454"/>
      <c r="DS355" s="454"/>
      <c r="DT355" s="454"/>
      <c r="DU355" s="454"/>
      <c r="DV355" s="454"/>
      <c r="DW355" s="454"/>
      <c r="DX355" s="454"/>
      <c r="DY355" s="454"/>
      <c r="DZ355" s="454"/>
      <c r="EA355" s="454"/>
      <c r="EB355" s="454"/>
      <c r="EC355" s="454"/>
      <c r="ED355" s="454"/>
      <c r="EE355" s="454"/>
    </row>
    <row r="356" spans="1:135" s="477" customFormat="1" ht="13" x14ac:dyDescent="0.3">
      <c r="A356" s="454"/>
      <c r="B356" s="454"/>
      <c r="C356" s="454"/>
      <c r="D356" s="454"/>
      <c r="E356" s="454"/>
      <c r="F356" s="454"/>
      <c r="G356" s="454"/>
      <c r="H356" s="454"/>
      <c r="I356" s="454"/>
      <c r="J356" s="454"/>
      <c r="K356" s="454"/>
      <c r="L356" s="454"/>
      <c r="M356" s="454"/>
      <c r="N356" s="347" t="s">
        <v>92</v>
      </c>
      <c r="O356" s="349" t="s">
        <v>593</v>
      </c>
      <c r="P356" s="564">
        <v>0.30892959890420374</v>
      </c>
      <c r="Q356" s="560">
        <v>1.3213215264340987</v>
      </c>
      <c r="R356" s="560">
        <v>0</v>
      </c>
      <c r="S356" s="560">
        <v>0.59358555829308191</v>
      </c>
      <c r="T356" s="560">
        <v>0.93500637015410737</v>
      </c>
      <c r="U356" s="560">
        <v>0</v>
      </c>
      <c r="V356" s="560">
        <v>0.89325815976673006</v>
      </c>
      <c r="W356" s="560">
        <v>1.3803165979239267</v>
      </c>
      <c r="X356" s="560">
        <v>6.2501850361139786</v>
      </c>
      <c r="Y356" s="560">
        <v>6.0891874879065293</v>
      </c>
      <c r="Z356" s="560">
        <v>1.0502246043731926</v>
      </c>
      <c r="AA356" s="560">
        <v>0.68701581376704868</v>
      </c>
      <c r="AB356" s="561">
        <v>1.6129711906655024</v>
      </c>
      <c r="AC356" s="463"/>
      <c r="AD356" s="564">
        <v>0.63160806407883419</v>
      </c>
      <c r="AE356" s="560">
        <v>2.7014482726710805</v>
      </c>
      <c r="AF356" s="560">
        <v>0</v>
      </c>
      <c r="AG356" s="560">
        <v>1.2135885543777389</v>
      </c>
      <c r="AH356" s="560">
        <v>17.501654231240416</v>
      </c>
      <c r="AI356" s="560">
        <v>0</v>
      </c>
      <c r="AJ356" s="560">
        <v>17.499293999908282</v>
      </c>
      <c r="AK356" s="560">
        <v>1.4493324278201234</v>
      </c>
      <c r="AL356" s="560">
        <v>4.5956038554982266</v>
      </c>
      <c r="AM356" s="560">
        <v>4.4772264076318287</v>
      </c>
      <c r="AN356" s="560">
        <v>12.726552854313853</v>
      </c>
      <c r="AO356" s="560">
        <v>1.7377773849243661</v>
      </c>
      <c r="AP356" s="561">
        <v>7.2986321026142944</v>
      </c>
      <c r="AQ356" s="454"/>
      <c r="AR356" s="572"/>
      <c r="AS356" s="559" t="s">
        <v>585</v>
      </c>
      <c r="AT356" s="563">
        <v>4.0435220035619328E-3</v>
      </c>
      <c r="AU356" s="563">
        <v>0.91031454406419554</v>
      </c>
      <c r="AV356" s="563">
        <v>1.3984723666636671E-3</v>
      </c>
      <c r="AW356" s="567">
        <v>0.75277724155524439</v>
      </c>
      <c r="AX356" s="454"/>
      <c r="AY356" s="559" t="s">
        <v>585</v>
      </c>
      <c r="AZ356" s="563">
        <v>0.51877753946663352</v>
      </c>
      <c r="BA356" s="563">
        <v>42.009211476465289</v>
      </c>
      <c r="BB356" s="563">
        <v>1.1118380566541277</v>
      </c>
      <c r="BC356" s="567">
        <v>345.17804571330811</v>
      </c>
      <c r="BD356" s="462"/>
      <c r="BE356" s="572"/>
      <c r="BF356" s="566">
        <v>1.3859402910354004</v>
      </c>
      <c r="BG356" s="463"/>
      <c r="BH356" s="566">
        <v>1897.3522584274629</v>
      </c>
      <c r="BI356" s="454"/>
      <c r="BJ356" s="572"/>
      <c r="BK356" s="559" t="s">
        <v>585</v>
      </c>
      <c r="BL356" s="563" t="s">
        <v>585</v>
      </c>
      <c r="BM356" s="563" t="s">
        <v>585</v>
      </c>
      <c r="BN356" s="563" t="s">
        <v>585</v>
      </c>
      <c r="BO356" s="567" t="s">
        <v>585</v>
      </c>
      <c r="BQ356" s="559" t="s">
        <v>585</v>
      </c>
      <c r="BR356" s="563" t="s">
        <v>585</v>
      </c>
      <c r="BS356" s="563" t="s">
        <v>585</v>
      </c>
      <c r="BT356" s="563" t="s">
        <v>585</v>
      </c>
      <c r="BU356" s="567" t="s">
        <v>585</v>
      </c>
      <c r="BV356" s="454"/>
      <c r="BW356" s="572"/>
      <c r="BX356" s="559">
        <v>0.11981017565794039</v>
      </c>
      <c r="BY356" s="563">
        <v>0.35268611509425701</v>
      </c>
      <c r="BZ356" s="563">
        <v>0.1544440980428354</v>
      </c>
      <c r="CA356" s="567">
        <v>7.1167588067102452E-2</v>
      </c>
      <c r="CB356" s="464"/>
      <c r="CC356" s="559">
        <v>20.549687514832598</v>
      </c>
      <c r="CD356" s="563">
        <v>35.485659139653109</v>
      </c>
      <c r="CE356" s="563">
        <v>19.403119063610202</v>
      </c>
      <c r="CF356" s="567">
        <v>16.680014271463978</v>
      </c>
      <c r="CG356" s="454"/>
      <c r="CH356" s="454"/>
      <c r="CI356" s="454"/>
      <c r="CJ356" s="454"/>
      <c r="CK356" s="454"/>
      <c r="CL356" s="454"/>
      <c r="CM356" s="454"/>
      <c r="CN356" s="454"/>
      <c r="CO356" s="454"/>
      <c r="CP356" s="454"/>
      <c r="CQ356" s="454"/>
      <c r="CR356" s="454"/>
      <c r="CS356" s="454"/>
      <c r="CT356" s="454"/>
      <c r="CU356" s="454"/>
      <c r="CV356" s="454"/>
      <c r="CW356" s="454"/>
      <c r="CX356" s="454"/>
      <c r="CY356" s="454"/>
      <c r="CZ356" s="454"/>
      <c r="DA356" s="454"/>
      <c r="DB356" s="454"/>
      <c r="DC356" s="454"/>
      <c r="DD356" s="454"/>
      <c r="DE356" s="454"/>
      <c r="DF356" s="454"/>
      <c r="DG356" s="454"/>
      <c r="DH356" s="454"/>
      <c r="DI356" s="454"/>
      <c r="DJ356" s="454"/>
      <c r="DK356" s="454"/>
      <c r="DL356" s="454"/>
      <c r="DM356" s="454"/>
      <c r="DN356" s="454"/>
      <c r="DO356" s="454"/>
      <c r="DP356" s="454"/>
      <c r="DQ356" s="454"/>
      <c r="DR356" s="454"/>
      <c r="DS356" s="454"/>
      <c r="DT356" s="454"/>
      <c r="DU356" s="454"/>
      <c r="DV356" s="454"/>
      <c r="DW356" s="454"/>
      <c r="DX356" s="454"/>
      <c r="DY356" s="454"/>
      <c r="DZ356" s="454"/>
      <c r="EA356" s="454"/>
      <c r="EB356" s="454"/>
      <c r="EC356" s="454"/>
      <c r="ED356" s="454"/>
      <c r="EE356" s="454"/>
    </row>
    <row r="357" spans="1:135" s="477" customFormat="1" ht="13" x14ac:dyDescent="0.3">
      <c r="A357" s="454"/>
      <c r="B357" s="454"/>
      <c r="C357" s="454"/>
      <c r="D357" s="454"/>
      <c r="E357" s="454"/>
      <c r="F357" s="454"/>
      <c r="G357" s="454"/>
      <c r="H357" s="454"/>
      <c r="I357" s="454"/>
      <c r="J357" s="454"/>
      <c r="K357" s="454"/>
      <c r="L357" s="454"/>
      <c r="M357" s="454"/>
      <c r="N357" s="347" t="s">
        <v>94</v>
      </c>
      <c r="O357" s="349" t="s">
        <v>594</v>
      </c>
      <c r="P357" s="564">
        <v>0.28612024018637555</v>
      </c>
      <c r="Q357" s="560">
        <v>1.1234283173918851</v>
      </c>
      <c r="R357" s="560">
        <v>0</v>
      </c>
      <c r="S357" s="560">
        <v>0.66313277606328269</v>
      </c>
      <c r="T357" s="560">
        <v>0.68440156928283091</v>
      </c>
      <c r="U357" s="560">
        <v>0</v>
      </c>
      <c r="V357" s="560">
        <v>0.65380530859207442</v>
      </c>
      <c r="W357" s="560">
        <v>0.85913884005007646</v>
      </c>
      <c r="X357" s="560">
        <v>0.50215507344920318</v>
      </c>
      <c r="Y357" s="560">
        <v>3.3092323671239345</v>
      </c>
      <c r="Z357" s="560">
        <v>0.48797867968922259</v>
      </c>
      <c r="AA357" s="560">
        <v>0.66595436937730412</v>
      </c>
      <c r="AB357" s="561">
        <v>0.49901552545740036</v>
      </c>
      <c r="AC357" s="463"/>
      <c r="AD357" s="564">
        <v>0.41840853771592701</v>
      </c>
      <c r="AE357" s="560">
        <v>1.6428477733781304</v>
      </c>
      <c r="AF357" s="560">
        <v>0</v>
      </c>
      <c r="AG357" s="560">
        <v>0.96973361606087938</v>
      </c>
      <c r="AH357" s="560">
        <v>12.810778624890222</v>
      </c>
      <c r="AI357" s="560">
        <v>0</v>
      </c>
      <c r="AJ357" s="560">
        <v>12.808314358685809</v>
      </c>
      <c r="AK357" s="560">
        <v>0.90209578205258034</v>
      </c>
      <c r="AL357" s="560">
        <v>0.45332661189685614</v>
      </c>
      <c r="AM357" s="560">
        <v>2.9874498462464683</v>
      </c>
      <c r="AN357" s="560">
        <v>5.1789557057632551</v>
      </c>
      <c r="AO357" s="560">
        <v>1.1505442017118233</v>
      </c>
      <c r="AP357" s="561">
        <v>0.77107530237175126</v>
      </c>
      <c r="AQ357" s="454"/>
      <c r="AR357" s="572"/>
      <c r="AS357" s="559" t="s">
        <v>585</v>
      </c>
      <c r="AT357" s="563">
        <v>1.9779641848666308E-2</v>
      </c>
      <c r="AU357" s="563">
        <v>0.45685212103960515</v>
      </c>
      <c r="AV357" s="562" t="s">
        <v>585</v>
      </c>
      <c r="AW357" s="567">
        <v>0.93511329119505082</v>
      </c>
      <c r="AX357" s="454"/>
      <c r="AY357" s="559" t="s">
        <v>585</v>
      </c>
      <c r="AZ357" s="563">
        <v>0.98994374187833878</v>
      </c>
      <c r="BA357" s="563">
        <v>55.023115757571617</v>
      </c>
      <c r="BB357" s="562" t="s">
        <v>585</v>
      </c>
      <c r="BC357" s="567">
        <v>229.00733661919611</v>
      </c>
      <c r="BD357" s="462"/>
      <c r="BE357" s="572"/>
      <c r="BF357" s="566" t="s">
        <v>585</v>
      </c>
      <c r="BG357" s="463"/>
      <c r="BH357" s="566" t="s">
        <v>585</v>
      </c>
      <c r="BI357" s="454"/>
      <c r="BJ357" s="572"/>
      <c r="BK357" s="559">
        <v>0.48102562133931603</v>
      </c>
      <c r="BL357" s="563">
        <v>0.65174685565981227</v>
      </c>
      <c r="BM357" s="563">
        <v>0.18396080603301151</v>
      </c>
      <c r="BN357" s="563">
        <v>0.40346233921797903</v>
      </c>
      <c r="BO357" s="567">
        <v>8.1293156189826049E-2</v>
      </c>
      <c r="BQ357" s="559">
        <v>4017.6441404884699</v>
      </c>
      <c r="BR357" s="563">
        <v>5805.6274679245171</v>
      </c>
      <c r="BS357" s="563">
        <v>5805.6274679245171</v>
      </c>
      <c r="BT357" s="563">
        <v>11833.048155312648</v>
      </c>
      <c r="BU357" s="567">
        <v>11833.048155312648</v>
      </c>
      <c r="BV357" s="454"/>
      <c r="BW357" s="572"/>
      <c r="BX357" s="559">
        <v>0.11981017565794039</v>
      </c>
      <c r="BY357" s="563">
        <v>0.35268611509425701</v>
      </c>
      <c r="BZ357" s="563">
        <v>0.1544440980428354</v>
      </c>
      <c r="CA357" s="567">
        <v>7.1167588067102452E-2</v>
      </c>
      <c r="CB357" s="464"/>
      <c r="CC357" s="559">
        <v>20.549687514832598</v>
      </c>
      <c r="CD357" s="563">
        <v>35.485659139653109</v>
      </c>
      <c r="CE357" s="563">
        <v>19.403119063610202</v>
      </c>
      <c r="CF357" s="567">
        <v>16.680014271463978</v>
      </c>
      <c r="CG357" s="454"/>
      <c r="CH357" s="454"/>
      <c r="CI357" s="454"/>
      <c r="CJ357" s="454"/>
      <c r="CK357" s="454"/>
      <c r="CL357" s="454"/>
      <c r="CM357" s="454"/>
      <c r="CN357" s="454"/>
      <c r="CO357" s="454"/>
      <c r="CP357" s="454"/>
      <c r="CQ357" s="454"/>
      <c r="CR357" s="454"/>
      <c r="CS357" s="454"/>
      <c r="CT357" s="454"/>
      <c r="CU357" s="454"/>
      <c r="CV357" s="454"/>
      <c r="CW357" s="454"/>
      <c r="CX357" s="454"/>
      <c r="CY357" s="454"/>
      <c r="CZ357" s="454"/>
      <c r="DA357" s="454"/>
      <c r="DB357" s="454"/>
      <c r="DC357" s="454"/>
      <c r="DD357" s="454"/>
      <c r="DE357" s="454"/>
      <c r="DF357" s="454"/>
      <c r="DG357" s="454"/>
      <c r="DH357" s="454"/>
      <c r="DI357" s="454"/>
      <c r="DJ357" s="454"/>
      <c r="DK357" s="454"/>
      <c r="DL357" s="454"/>
      <c r="DM357" s="454"/>
      <c r="DN357" s="454"/>
      <c r="DO357" s="454"/>
      <c r="DP357" s="454"/>
      <c r="DQ357" s="454"/>
      <c r="DR357" s="454"/>
      <c r="DS357" s="454"/>
      <c r="DT357" s="454"/>
      <c r="DU357" s="454"/>
      <c r="DV357" s="454"/>
      <c r="DW357" s="454"/>
      <c r="DX357" s="454"/>
      <c r="DY357" s="454"/>
      <c r="DZ357" s="454"/>
      <c r="EA357" s="454"/>
      <c r="EB357" s="454"/>
      <c r="EC357" s="454"/>
      <c r="ED357" s="454"/>
      <c r="EE357" s="454"/>
    </row>
    <row r="358" spans="1:135" s="477" customFormat="1" ht="13" x14ac:dyDescent="0.3">
      <c r="A358" s="454"/>
      <c r="B358" s="454"/>
      <c r="C358" s="454"/>
      <c r="D358" s="454"/>
      <c r="E358" s="454"/>
      <c r="F358" s="454"/>
      <c r="G358" s="454"/>
      <c r="H358" s="454"/>
      <c r="I358" s="454"/>
      <c r="J358" s="454"/>
      <c r="K358" s="454"/>
      <c r="L358" s="454"/>
      <c r="M358" s="454"/>
      <c r="N358" s="347" t="s">
        <v>70</v>
      </c>
      <c r="O358" s="349" t="s">
        <v>595</v>
      </c>
      <c r="P358" s="564">
        <v>0.3644602167327724</v>
      </c>
      <c r="Q358" s="560">
        <v>1.2863074434895763</v>
      </c>
      <c r="R358" s="560">
        <v>0</v>
      </c>
      <c r="S358" s="560">
        <v>0.77530833051919112</v>
      </c>
      <c r="T358" s="560">
        <v>0.82003998836724978</v>
      </c>
      <c r="U358" s="560">
        <v>0</v>
      </c>
      <c r="V358" s="560">
        <v>0.78339363796906425</v>
      </c>
      <c r="W358" s="560">
        <v>1.4213279116504385</v>
      </c>
      <c r="X358" s="560">
        <v>3.6908228835069274</v>
      </c>
      <c r="Y358" s="560">
        <v>6.8420465802224193</v>
      </c>
      <c r="Z358" s="560">
        <v>1.1681950627013764</v>
      </c>
      <c r="AA358" s="560">
        <v>0.82212288480511519</v>
      </c>
      <c r="AB358" s="561">
        <v>1.8778685635239543</v>
      </c>
      <c r="AC358" s="463"/>
      <c r="AD358" s="564">
        <v>0.58224655995264274</v>
      </c>
      <c r="AE358" s="560">
        <v>2.0549515410139372</v>
      </c>
      <c r="AF358" s="560">
        <v>0</v>
      </c>
      <c r="AG358" s="560">
        <v>1.2386005045878952</v>
      </c>
      <c r="AH358" s="560">
        <v>15.349688291245027</v>
      </c>
      <c r="AI358" s="560">
        <v>0</v>
      </c>
      <c r="AJ358" s="560">
        <v>15.347002922490363</v>
      </c>
      <c r="AK358" s="560">
        <v>1.4923943072329602</v>
      </c>
      <c r="AL358" s="560">
        <v>2.1471915414534113</v>
      </c>
      <c r="AM358" s="560">
        <v>3.9804631668818038</v>
      </c>
      <c r="AN358" s="560">
        <v>15.587997245915039</v>
      </c>
      <c r="AO358" s="560">
        <v>1.4216281931954886</v>
      </c>
      <c r="AP358" s="561">
        <v>3.6394420810808743</v>
      </c>
      <c r="AQ358" s="454"/>
      <c r="AR358" s="572"/>
      <c r="AS358" s="559">
        <v>3.3614466424245065E-3</v>
      </c>
      <c r="AT358" s="563">
        <v>6.9196534206916573E-3</v>
      </c>
      <c r="AU358" s="563">
        <v>1.8129591700081731</v>
      </c>
      <c r="AV358" s="563">
        <v>3.5436032478009284E-3</v>
      </c>
      <c r="AW358" s="567">
        <v>3.1476132097917171</v>
      </c>
      <c r="AX358" s="454"/>
      <c r="AY358" s="559">
        <v>1.0050725460849275</v>
      </c>
      <c r="AZ358" s="563">
        <v>1.3732814405318539</v>
      </c>
      <c r="BA358" s="563">
        <v>50.919250259777868</v>
      </c>
      <c r="BB358" s="563">
        <v>2.2042306866268913</v>
      </c>
      <c r="BC358" s="567">
        <v>1696.4043029635195</v>
      </c>
      <c r="BD358" s="462"/>
      <c r="BE358" s="572"/>
      <c r="BF358" s="566">
        <v>1.1905878338134011</v>
      </c>
      <c r="BG358" s="463"/>
      <c r="BH358" s="566">
        <v>288.12225578284313</v>
      </c>
      <c r="BI358" s="454"/>
      <c r="BJ358" s="572"/>
      <c r="BK358" s="559">
        <v>0.48102562133931603</v>
      </c>
      <c r="BL358" s="563">
        <v>0.65174685565981227</v>
      </c>
      <c r="BM358" s="563">
        <v>0.18396080603301151</v>
      </c>
      <c r="BN358" s="563">
        <v>0.40346233921797903</v>
      </c>
      <c r="BO358" s="567">
        <v>8.1293156189826049E-2</v>
      </c>
      <c r="BQ358" s="559">
        <v>4017.6441404884699</v>
      </c>
      <c r="BR358" s="563">
        <v>5805.6274679245171</v>
      </c>
      <c r="BS358" s="563">
        <v>5805.6274679245171</v>
      </c>
      <c r="BT358" s="563">
        <v>11833.048155312648</v>
      </c>
      <c r="BU358" s="567">
        <v>11833.048155312648</v>
      </c>
      <c r="BV358" s="454"/>
      <c r="BW358" s="572"/>
      <c r="BX358" s="559">
        <v>0.11981017565794039</v>
      </c>
      <c r="BY358" s="563">
        <v>0.35268611509425701</v>
      </c>
      <c r="BZ358" s="563">
        <v>0.1544440980428354</v>
      </c>
      <c r="CA358" s="567">
        <v>7.1167588067102452E-2</v>
      </c>
      <c r="CB358" s="464"/>
      <c r="CC358" s="559">
        <v>20.549687514832598</v>
      </c>
      <c r="CD358" s="563">
        <v>35.485659139653109</v>
      </c>
      <c r="CE358" s="563">
        <v>19.403119063610202</v>
      </c>
      <c r="CF358" s="567">
        <v>16.680014271463978</v>
      </c>
      <c r="CG358" s="454"/>
      <c r="CH358" s="454"/>
      <c r="CI358" s="454"/>
      <c r="CJ358" s="454"/>
      <c r="CK358" s="454"/>
      <c r="CL358" s="454"/>
      <c r="CM358" s="454"/>
      <c r="CN358" s="454"/>
      <c r="CO358" s="454"/>
      <c r="CP358" s="454"/>
      <c r="CQ358" s="454"/>
      <c r="CR358" s="454"/>
      <c r="CS358" s="454"/>
      <c r="CT358" s="454"/>
      <c r="CU358" s="454"/>
      <c r="CV358" s="454"/>
      <c r="CW358" s="454"/>
      <c r="CX358" s="454"/>
      <c r="CY358" s="454"/>
      <c r="CZ358" s="454"/>
      <c r="DA358" s="454"/>
      <c r="DB358" s="454"/>
      <c r="DC358" s="454"/>
      <c r="DD358" s="454"/>
      <c r="DE358" s="454"/>
      <c r="DF358" s="454"/>
      <c r="DG358" s="454"/>
      <c r="DH358" s="454"/>
      <c r="DI358" s="454"/>
      <c r="DJ358" s="454"/>
      <c r="DK358" s="454"/>
      <c r="DL358" s="454"/>
      <c r="DM358" s="454"/>
      <c r="DN358" s="454"/>
      <c r="DO358" s="454"/>
      <c r="DP358" s="454"/>
      <c r="DQ358" s="454"/>
      <c r="DR358" s="454"/>
      <c r="DS358" s="454"/>
      <c r="DT358" s="454"/>
      <c r="DU358" s="454"/>
      <c r="DV358" s="454"/>
      <c r="DW358" s="454"/>
      <c r="DX358" s="454"/>
      <c r="DY358" s="454"/>
      <c r="DZ358" s="454"/>
      <c r="EA358" s="454"/>
      <c r="EB358" s="454"/>
      <c r="EC358" s="454"/>
      <c r="ED358" s="454"/>
      <c r="EE358" s="454"/>
    </row>
    <row r="359" spans="1:135" s="477" customFormat="1" ht="13" x14ac:dyDescent="0.3">
      <c r="A359" s="454"/>
      <c r="B359" s="454"/>
      <c r="C359" s="454"/>
      <c r="D359" s="454"/>
      <c r="E359" s="454"/>
      <c r="F359" s="454"/>
      <c r="G359" s="454"/>
      <c r="H359" s="454"/>
      <c r="I359" s="454"/>
      <c r="J359" s="454"/>
      <c r="K359" s="454"/>
      <c r="L359" s="454"/>
      <c r="M359" s="454"/>
      <c r="N359" s="347" t="s">
        <v>72</v>
      </c>
      <c r="O359" s="349" t="s">
        <v>596</v>
      </c>
      <c r="P359" s="564">
        <v>0.44414242295694634</v>
      </c>
      <c r="Q359" s="560">
        <v>0.95338660488536764</v>
      </c>
      <c r="R359" s="560">
        <v>0</v>
      </c>
      <c r="S359" s="560">
        <v>0.71920425037108304</v>
      </c>
      <c r="T359" s="560">
        <v>0.30839855487397194</v>
      </c>
      <c r="U359" s="560">
        <v>0</v>
      </c>
      <c r="V359" s="560">
        <v>0.29461301908603865</v>
      </c>
      <c r="W359" s="560">
        <v>0.68329418895200478</v>
      </c>
      <c r="X359" s="560">
        <v>0.42181562262530964</v>
      </c>
      <c r="Y359" s="560">
        <v>1.6992292197818666</v>
      </c>
      <c r="Z359" s="560">
        <v>0.49287611983127289</v>
      </c>
      <c r="AA359" s="560">
        <v>0.65835960096056156</v>
      </c>
      <c r="AB359" s="561">
        <v>0.49465243369071576</v>
      </c>
      <c r="AC359" s="463"/>
      <c r="AD359" s="564">
        <v>0.70954355516208034</v>
      </c>
      <c r="AE359" s="560">
        <v>1.5230909863790336</v>
      </c>
      <c r="AF359" s="560">
        <v>0</v>
      </c>
      <c r="AG359" s="560">
        <v>1.1489709478741792</v>
      </c>
      <c r="AH359" s="560">
        <v>5.7726717647162857</v>
      </c>
      <c r="AI359" s="560">
        <v>0</v>
      </c>
      <c r="AJ359" s="560">
        <v>5.771589971854854</v>
      </c>
      <c r="AK359" s="560">
        <v>0.71745889839960497</v>
      </c>
      <c r="AL359" s="560">
        <v>0.36080754798639997</v>
      </c>
      <c r="AM359" s="560">
        <v>1.4534661481728441</v>
      </c>
      <c r="AN359" s="560">
        <v>5.3963041313362847</v>
      </c>
      <c r="AO359" s="560">
        <v>1.2113149931466218</v>
      </c>
      <c r="AP359" s="561">
        <v>3.3415581218591535</v>
      </c>
      <c r="AQ359" s="454"/>
      <c r="AR359" s="572"/>
      <c r="AS359" s="559" t="s">
        <v>585</v>
      </c>
      <c r="AT359" s="563">
        <v>1.5497043164969262E-2</v>
      </c>
      <c r="AU359" s="563">
        <v>0.44126123038911996</v>
      </c>
      <c r="AV359" s="562" t="s">
        <v>585</v>
      </c>
      <c r="AW359" s="567">
        <v>0.38067802169530562</v>
      </c>
      <c r="AX359" s="454"/>
      <c r="AY359" s="559" t="s">
        <v>585</v>
      </c>
      <c r="AZ359" s="563">
        <v>1.5061783160088733</v>
      </c>
      <c r="BA359" s="563">
        <v>42.88676812940956</v>
      </c>
      <c r="BB359" s="562" t="s">
        <v>585</v>
      </c>
      <c r="BC359" s="567">
        <v>188.5019861626082</v>
      </c>
      <c r="BD359" s="462"/>
      <c r="BE359" s="572"/>
      <c r="BF359" s="566" t="s">
        <v>585</v>
      </c>
      <c r="BG359" s="463"/>
      <c r="BH359" s="566" t="s">
        <v>585</v>
      </c>
      <c r="BI359" s="454"/>
      <c r="BJ359" s="572"/>
      <c r="BK359" s="559">
        <v>0.48102562133931603</v>
      </c>
      <c r="BL359" s="563">
        <v>0.65174685565981227</v>
      </c>
      <c r="BM359" s="563">
        <v>0.18396080603301151</v>
      </c>
      <c r="BN359" s="563">
        <v>0.40346233921797903</v>
      </c>
      <c r="BO359" s="567">
        <v>8.1293156189826049E-2</v>
      </c>
      <c r="BQ359" s="559">
        <v>4017.6441404884699</v>
      </c>
      <c r="BR359" s="563">
        <v>5805.6274679245171</v>
      </c>
      <c r="BS359" s="563">
        <v>5805.6274679245171</v>
      </c>
      <c r="BT359" s="563">
        <v>11833.048155312648</v>
      </c>
      <c r="BU359" s="567">
        <v>11833.048155312648</v>
      </c>
      <c r="BV359" s="454"/>
      <c r="BW359" s="572"/>
      <c r="BX359" s="559">
        <v>0.11981017565794039</v>
      </c>
      <c r="BY359" s="563">
        <v>0.35268611509425701</v>
      </c>
      <c r="BZ359" s="563">
        <v>0.1544440980428354</v>
      </c>
      <c r="CA359" s="567">
        <v>7.1167588067102452E-2</v>
      </c>
      <c r="CB359" s="464"/>
      <c r="CC359" s="559">
        <v>20.549687514832598</v>
      </c>
      <c r="CD359" s="563">
        <v>35.485659139653109</v>
      </c>
      <c r="CE359" s="563">
        <v>19.403119063610202</v>
      </c>
      <c r="CF359" s="567">
        <v>16.680014271463978</v>
      </c>
      <c r="CG359" s="454"/>
      <c r="CH359" s="454"/>
      <c r="CI359" s="454"/>
      <c r="CJ359" s="454"/>
      <c r="CK359" s="454"/>
      <c r="CL359" s="454"/>
      <c r="CM359" s="454"/>
      <c r="CN359" s="454"/>
      <c r="CO359" s="454"/>
      <c r="CP359" s="454"/>
      <c r="CQ359" s="454"/>
      <c r="CR359" s="454"/>
      <c r="CS359" s="454"/>
      <c r="CT359" s="454"/>
      <c r="CU359" s="454"/>
      <c r="CV359" s="454"/>
      <c r="CW359" s="454"/>
      <c r="CX359" s="454"/>
      <c r="CY359" s="454"/>
      <c r="CZ359" s="454"/>
      <c r="DA359" s="454"/>
      <c r="DB359" s="454"/>
      <c r="DC359" s="454"/>
      <c r="DD359" s="454"/>
      <c r="DE359" s="454"/>
      <c r="DF359" s="454"/>
      <c r="DG359" s="454"/>
      <c r="DH359" s="454"/>
      <c r="DI359" s="454"/>
      <c r="DJ359" s="454"/>
      <c r="DK359" s="454"/>
      <c r="DL359" s="454"/>
      <c r="DM359" s="454"/>
      <c r="DN359" s="454"/>
      <c r="DO359" s="454"/>
      <c r="DP359" s="454"/>
      <c r="DQ359" s="454"/>
      <c r="DR359" s="454"/>
      <c r="DS359" s="454"/>
      <c r="DT359" s="454"/>
      <c r="DU359" s="454"/>
      <c r="DV359" s="454"/>
      <c r="DW359" s="454"/>
      <c r="DX359" s="454"/>
      <c r="DY359" s="454"/>
      <c r="DZ359" s="454"/>
      <c r="EA359" s="454"/>
      <c r="EB359" s="454"/>
      <c r="EC359" s="454"/>
      <c r="ED359" s="454"/>
      <c r="EE359" s="454"/>
    </row>
    <row r="360" spans="1:135" s="477" customFormat="1" ht="13" x14ac:dyDescent="0.3">
      <c r="A360" s="454"/>
      <c r="B360" s="454"/>
      <c r="C360" s="454"/>
      <c r="D360" s="454"/>
      <c r="E360" s="454"/>
      <c r="F360" s="454"/>
      <c r="G360" s="454"/>
      <c r="H360" s="454"/>
      <c r="I360" s="454"/>
      <c r="J360" s="454"/>
      <c r="K360" s="454"/>
      <c r="L360" s="454"/>
      <c r="M360" s="454"/>
      <c r="N360" s="347" t="s">
        <v>74</v>
      </c>
      <c r="O360" s="349" t="s">
        <v>597</v>
      </c>
      <c r="P360" s="564">
        <v>0.88619338086032329</v>
      </c>
      <c r="Q360" s="560">
        <v>1.7762239572355025</v>
      </c>
      <c r="R360" s="560">
        <v>0</v>
      </c>
      <c r="S360" s="560">
        <v>1.4535402779943971</v>
      </c>
      <c r="T360" s="560">
        <v>0.69431430483313938</v>
      </c>
      <c r="U360" s="560">
        <v>0</v>
      </c>
      <c r="V360" s="560">
        <v>0.66332694556690053</v>
      </c>
      <c r="W360" s="560">
        <v>1.4166692016857572</v>
      </c>
      <c r="X360" s="560">
        <v>1.5404414122858985</v>
      </c>
      <c r="Y360" s="560">
        <v>3.4188152683169175</v>
      </c>
      <c r="Z360" s="560">
        <v>0.776190521427639</v>
      </c>
      <c r="AA360" s="560">
        <v>1.3782477688484827</v>
      </c>
      <c r="AB360" s="561">
        <v>0.85101808515211308</v>
      </c>
      <c r="AC360" s="463"/>
      <c r="AD360" s="564">
        <v>1.4201875419341967</v>
      </c>
      <c r="AE360" s="560">
        <v>2.8465244609500351</v>
      </c>
      <c r="AF360" s="560">
        <v>0</v>
      </c>
      <c r="AG360" s="560">
        <v>2.3294010529656344</v>
      </c>
      <c r="AH360" s="560">
        <v>12.99632738223038</v>
      </c>
      <c r="AI360" s="560">
        <v>0</v>
      </c>
      <c r="AJ360" s="560">
        <v>12.994847135309302</v>
      </c>
      <c r="AK360" s="560">
        <v>1.4875026617700451</v>
      </c>
      <c r="AL360" s="560">
        <v>2.1867776053482757</v>
      </c>
      <c r="AM360" s="560">
        <v>4.8532768633401595</v>
      </c>
      <c r="AN360" s="560">
        <v>7.8102343578931528</v>
      </c>
      <c r="AO360" s="560">
        <v>2.4028615126897734</v>
      </c>
      <c r="AP360" s="561">
        <v>5.5588374281257096</v>
      </c>
      <c r="AQ360" s="454"/>
      <c r="AR360" s="572"/>
      <c r="AS360" s="559" t="s">
        <v>585</v>
      </c>
      <c r="AT360" s="563">
        <v>5.0546986230266808E-2</v>
      </c>
      <c r="AU360" s="563">
        <v>0.58930284327965166</v>
      </c>
      <c r="AV360" s="562" t="s">
        <v>585</v>
      </c>
      <c r="AW360" s="567">
        <v>0.22225240444433872</v>
      </c>
      <c r="AX360" s="454"/>
      <c r="AY360" s="559" t="s">
        <v>585</v>
      </c>
      <c r="AZ360" s="563">
        <v>2.4264035163667832</v>
      </c>
      <c r="BA360" s="563">
        <v>28.288264004996105</v>
      </c>
      <c r="BB360" s="562" t="s">
        <v>585</v>
      </c>
      <c r="BC360" s="567">
        <v>110.0536865264732</v>
      </c>
      <c r="BD360" s="462"/>
      <c r="BE360" s="572"/>
      <c r="BF360" s="566" t="s">
        <v>585</v>
      </c>
      <c r="BG360" s="463"/>
      <c r="BH360" s="566" t="s">
        <v>585</v>
      </c>
      <c r="BI360" s="454"/>
      <c r="BJ360" s="572"/>
      <c r="BK360" s="559">
        <v>0.48102562133931603</v>
      </c>
      <c r="BL360" s="563">
        <v>0.65174685565981227</v>
      </c>
      <c r="BM360" s="563">
        <v>0.18396080603301151</v>
      </c>
      <c r="BN360" s="563">
        <v>0.40346233921797903</v>
      </c>
      <c r="BO360" s="567">
        <v>8.1293156189826049E-2</v>
      </c>
      <c r="BQ360" s="559">
        <v>4017.6441404884699</v>
      </c>
      <c r="BR360" s="563">
        <v>5805.6274679245171</v>
      </c>
      <c r="BS360" s="563">
        <v>5805.6274679245171</v>
      </c>
      <c r="BT360" s="563">
        <v>11833.048155312648</v>
      </c>
      <c r="BU360" s="567">
        <v>11833.048155312648</v>
      </c>
      <c r="BV360" s="454"/>
      <c r="BW360" s="572"/>
      <c r="BX360" s="559">
        <v>0.11981017565794039</v>
      </c>
      <c r="BY360" s="563">
        <v>0.35268611509425701</v>
      </c>
      <c r="BZ360" s="563">
        <v>0.1544440980428354</v>
      </c>
      <c r="CA360" s="567">
        <v>7.1167588067102452E-2</v>
      </c>
      <c r="CB360" s="464"/>
      <c r="CC360" s="559">
        <v>20.549687514832598</v>
      </c>
      <c r="CD360" s="563">
        <v>35.485659139653109</v>
      </c>
      <c r="CE360" s="563">
        <v>19.403119063610202</v>
      </c>
      <c r="CF360" s="567">
        <v>16.680014271463978</v>
      </c>
      <c r="CG360" s="454"/>
      <c r="CH360" s="454"/>
      <c r="CI360" s="454"/>
      <c r="CJ360" s="454"/>
      <c r="CK360" s="454"/>
      <c r="CL360" s="454"/>
      <c r="CM360" s="454"/>
      <c r="CN360" s="454"/>
      <c r="CO360" s="454"/>
      <c r="CP360" s="454"/>
      <c r="CQ360" s="454"/>
      <c r="CR360" s="454"/>
      <c r="CS360" s="454"/>
      <c r="CT360" s="454"/>
      <c r="CU360" s="454"/>
      <c r="CV360" s="454"/>
      <c r="CW360" s="454"/>
      <c r="CX360" s="454"/>
      <c r="CY360" s="454"/>
      <c r="CZ360" s="454"/>
      <c r="DA360" s="454"/>
      <c r="DB360" s="454"/>
      <c r="DC360" s="454"/>
      <c r="DD360" s="454"/>
      <c r="DE360" s="454"/>
      <c r="DF360" s="454"/>
      <c r="DG360" s="454"/>
      <c r="DH360" s="454"/>
      <c r="DI360" s="454"/>
      <c r="DJ360" s="454"/>
      <c r="DK360" s="454"/>
      <c r="DL360" s="454"/>
      <c r="DM360" s="454"/>
      <c r="DN360" s="454"/>
      <c r="DO360" s="454"/>
      <c r="DP360" s="454"/>
      <c r="DQ360" s="454"/>
      <c r="DR360" s="454"/>
      <c r="DS360" s="454"/>
      <c r="DT360" s="454"/>
      <c r="DU360" s="454"/>
      <c r="DV360" s="454"/>
      <c r="DW360" s="454"/>
      <c r="DX360" s="454"/>
      <c r="DY360" s="454"/>
      <c r="DZ360" s="454"/>
      <c r="EA360" s="454"/>
      <c r="EB360" s="454"/>
      <c r="EC360" s="454"/>
      <c r="ED360" s="454"/>
      <c r="EE360" s="454"/>
    </row>
    <row r="361" spans="1:135" s="477" customFormat="1" ht="13" x14ac:dyDescent="0.3">
      <c r="A361" s="454"/>
      <c r="B361" s="454"/>
      <c r="C361" s="454"/>
      <c r="D361" s="454"/>
      <c r="E361" s="454"/>
      <c r="F361" s="454"/>
      <c r="G361" s="454"/>
      <c r="H361" s="454"/>
      <c r="I361" s="454"/>
      <c r="J361" s="454"/>
      <c r="K361" s="454"/>
      <c r="L361" s="454"/>
      <c r="M361" s="454"/>
      <c r="N361" s="347" t="s">
        <v>76</v>
      </c>
      <c r="O361" s="349" t="s">
        <v>598</v>
      </c>
      <c r="P361" s="564">
        <v>0.46963573372556916</v>
      </c>
      <c r="Q361" s="560">
        <v>2.8816810005689586</v>
      </c>
      <c r="R361" s="560">
        <v>0</v>
      </c>
      <c r="S361" s="560">
        <v>2.0599327289036955</v>
      </c>
      <c r="T361" s="560">
        <v>2.022226184854973</v>
      </c>
      <c r="U361" s="560">
        <v>0</v>
      </c>
      <c r="V361" s="560">
        <v>1.9318643080645508</v>
      </c>
      <c r="W361" s="560">
        <v>2.3378346527802107</v>
      </c>
      <c r="X361" s="560">
        <v>4.4072307075397967</v>
      </c>
      <c r="Y361" s="560">
        <v>25.590967709967881</v>
      </c>
      <c r="Z361" s="560">
        <v>1.4915391504307087</v>
      </c>
      <c r="AA361" s="560">
        <v>2.0620767762358181</v>
      </c>
      <c r="AB361" s="561">
        <v>1.9427003002046976</v>
      </c>
      <c r="AC361" s="463"/>
      <c r="AD361" s="564">
        <v>0.75027061346737034</v>
      </c>
      <c r="AE361" s="560">
        <v>4.6036543151495444</v>
      </c>
      <c r="AF361" s="560">
        <v>0</v>
      </c>
      <c r="AG361" s="560">
        <v>3.2908632823906978</v>
      </c>
      <c r="AH361" s="560">
        <v>37.852473089417401</v>
      </c>
      <c r="AI361" s="560">
        <v>0</v>
      </c>
      <c r="AJ361" s="560">
        <v>37.846014755218469</v>
      </c>
      <c r="AK361" s="560">
        <v>2.4547263854192218</v>
      </c>
      <c r="AL361" s="560">
        <v>1.6212734113411638</v>
      </c>
      <c r="AM361" s="560">
        <v>9.414064811193354</v>
      </c>
      <c r="AN361" s="560">
        <v>21.87095122045594</v>
      </c>
      <c r="AO361" s="560">
        <v>3.6197221524214731</v>
      </c>
      <c r="AP361" s="561">
        <v>4.7224934763495146</v>
      </c>
      <c r="AQ361" s="454"/>
      <c r="AR361" s="572"/>
      <c r="AS361" s="559" t="s">
        <v>585</v>
      </c>
      <c r="AT361" s="563">
        <v>5.8538083850679839E-3</v>
      </c>
      <c r="AU361" s="563">
        <v>4.506288477738539</v>
      </c>
      <c r="AV361" s="563">
        <v>2.0474548022157268E-3</v>
      </c>
      <c r="AW361" s="567">
        <v>1.2897012423596468</v>
      </c>
      <c r="AX361" s="454"/>
      <c r="AY361" s="559" t="s">
        <v>585</v>
      </c>
      <c r="AZ361" s="563">
        <v>0.51560808362640387</v>
      </c>
      <c r="BA361" s="563">
        <v>85.730219636012833</v>
      </c>
      <c r="BB361" s="563">
        <v>0.96748917409722757</v>
      </c>
      <c r="BC361" s="567">
        <v>567.61208398825806</v>
      </c>
      <c r="BD361" s="462"/>
      <c r="BE361" s="572"/>
      <c r="BF361" s="566">
        <v>3.2521981258162982</v>
      </c>
      <c r="BG361" s="463"/>
      <c r="BH361" s="566">
        <v>3226.1805408097675</v>
      </c>
      <c r="BI361" s="454"/>
      <c r="BJ361" s="572"/>
      <c r="BK361" s="559">
        <v>0.48102562133931603</v>
      </c>
      <c r="BL361" s="563">
        <v>0.65174685565981227</v>
      </c>
      <c r="BM361" s="563">
        <v>0.18396080603301151</v>
      </c>
      <c r="BN361" s="563">
        <v>0.40346233921797903</v>
      </c>
      <c r="BO361" s="567">
        <v>8.1293156189826049E-2</v>
      </c>
      <c r="BQ361" s="559">
        <v>4017.6441404884699</v>
      </c>
      <c r="BR361" s="563">
        <v>5805.6274679245171</v>
      </c>
      <c r="BS361" s="563">
        <v>5805.6274679245171</v>
      </c>
      <c r="BT361" s="563">
        <v>11833.048155312648</v>
      </c>
      <c r="BU361" s="567">
        <v>11833.048155312648</v>
      </c>
      <c r="BV361" s="454"/>
      <c r="BW361" s="572"/>
      <c r="BX361" s="559">
        <v>0.11981017565794039</v>
      </c>
      <c r="BY361" s="563">
        <v>0.35268611509425701</v>
      </c>
      <c r="BZ361" s="563">
        <v>0.1544440980428354</v>
      </c>
      <c r="CA361" s="567">
        <v>7.1167588067102452E-2</v>
      </c>
      <c r="CB361" s="464"/>
      <c r="CC361" s="559">
        <v>20.549687514832598</v>
      </c>
      <c r="CD361" s="563">
        <v>35.485659139653109</v>
      </c>
      <c r="CE361" s="563">
        <v>19.403119063610202</v>
      </c>
      <c r="CF361" s="567">
        <v>16.680014271463978</v>
      </c>
      <c r="CG361" s="454"/>
      <c r="CH361" s="454"/>
      <c r="CI361" s="454"/>
      <c r="CJ361" s="454"/>
      <c r="CK361" s="454"/>
      <c r="CL361" s="454"/>
      <c r="CM361" s="454"/>
      <c r="CN361" s="454"/>
      <c r="CO361" s="454"/>
      <c r="CP361" s="454"/>
      <c r="CQ361" s="454"/>
      <c r="CR361" s="454"/>
      <c r="CS361" s="454"/>
      <c r="CT361" s="454"/>
      <c r="CU361" s="454"/>
      <c r="CV361" s="454"/>
      <c r="CW361" s="454"/>
      <c r="CX361" s="454"/>
      <c r="CY361" s="454"/>
      <c r="CZ361" s="454"/>
      <c r="DA361" s="454"/>
      <c r="DB361" s="454"/>
      <c r="DC361" s="454"/>
      <c r="DD361" s="454"/>
      <c r="DE361" s="454"/>
      <c r="DF361" s="454"/>
      <c r="DG361" s="454"/>
      <c r="DH361" s="454"/>
      <c r="DI361" s="454"/>
      <c r="DJ361" s="454"/>
      <c r="DK361" s="454"/>
      <c r="DL361" s="454"/>
      <c r="DM361" s="454"/>
      <c r="DN361" s="454"/>
      <c r="DO361" s="454"/>
      <c r="DP361" s="454"/>
      <c r="DQ361" s="454"/>
      <c r="DR361" s="454"/>
      <c r="DS361" s="454"/>
      <c r="DT361" s="454"/>
      <c r="DU361" s="454"/>
      <c r="DV361" s="454"/>
      <c r="DW361" s="454"/>
      <c r="DX361" s="454"/>
      <c r="DY361" s="454"/>
      <c r="DZ361" s="454"/>
      <c r="EA361" s="454"/>
      <c r="EB361" s="454"/>
      <c r="EC361" s="454"/>
      <c r="ED361" s="454"/>
      <c r="EE361" s="454"/>
    </row>
    <row r="362" spans="1:135" s="477" customFormat="1" ht="13" x14ac:dyDescent="0.3">
      <c r="A362" s="454"/>
      <c r="B362" s="454"/>
      <c r="C362" s="454"/>
      <c r="D362" s="454"/>
      <c r="E362" s="454"/>
      <c r="F362" s="454"/>
      <c r="G362" s="454"/>
      <c r="H362" s="454"/>
      <c r="I362" s="454"/>
      <c r="J362" s="454"/>
      <c r="K362" s="454"/>
      <c r="L362" s="454"/>
      <c r="M362" s="454"/>
      <c r="N362" s="347" t="s">
        <v>78</v>
      </c>
      <c r="O362" s="349" t="s">
        <v>599</v>
      </c>
      <c r="P362" s="564">
        <v>0.10721653116233767</v>
      </c>
      <c r="Q362" s="560">
        <v>0.31920341409960185</v>
      </c>
      <c r="R362" s="560">
        <v>0</v>
      </c>
      <c r="S362" s="560">
        <v>0.17299105174833698</v>
      </c>
      <c r="T362" s="560">
        <v>0.17976834064151664</v>
      </c>
      <c r="U362" s="560">
        <v>0</v>
      </c>
      <c r="V362" s="560">
        <v>0.17171793493733445</v>
      </c>
      <c r="W362" s="560">
        <v>0.12905343221907808</v>
      </c>
      <c r="X362" s="560">
        <v>0.51930523716743626</v>
      </c>
      <c r="Y362" s="560">
        <v>1.1868672434759719</v>
      </c>
      <c r="Z362" s="560">
        <v>0.34647432428369379</v>
      </c>
      <c r="AA362" s="560">
        <v>0.17253464601627796</v>
      </c>
      <c r="AB362" s="561">
        <v>0.36679035543636956</v>
      </c>
      <c r="AC362" s="463"/>
      <c r="AD362" s="564">
        <v>0.17182207081972228</v>
      </c>
      <c r="AE362" s="560">
        <v>0.51154603705911483</v>
      </c>
      <c r="AF362" s="560">
        <v>0</v>
      </c>
      <c r="AG362" s="560">
        <v>0.27723038996361543</v>
      </c>
      <c r="AH362" s="560">
        <v>3.3649432132885946</v>
      </c>
      <c r="AI362" s="560">
        <v>0</v>
      </c>
      <c r="AJ362" s="560">
        <v>3.3640248294068353</v>
      </c>
      <c r="AK362" s="560">
        <v>0.135506103830032</v>
      </c>
      <c r="AL362" s="560">
        <v>0.46880913118807943</v>
      </c>
      <c r="AM362" s="560">
        <v>1.0714588673985586</v>
      </c>
      <c r="AN362" s="560">
        <v>2.2182860515748404</v>
      </c>
      <c r="AO362" s="560">
        <v>0.32263255132337187</v>
      </c>
      <c r="AP362" s="561">
        <v>1.5585652039835594</v>
      </c>
      <c r="AQ362" s="454"/>
      <c r="AR362" s="572"/>
      <c r="AS362" s="559" t="s">
        <v>585</v>
      </c>
      <c r="AT362" s="563" t="s">
        <v>585</v>
      </c>
      <c r="AU362" s="563" t="s">
        <v>585</v>
      </c>
      <c r="AV362" s="563" t="s">
        <v>585</v>
      </c>
      <c r="AW362" s="567" t="s">
        <v>585</v>
      </c>
      <c r="AX362" s="454"/>
      <c r="AY362" s="559" t="s">
        <v>585</v>
      </c>
      <c r="AZ362" s="563" t="s">
        <v>585</v>
      </c>
      <c r="BA362" s="563" t="s">
        <v>585</v>
      </c>
      <c r="BB362" s="563" t="s">
        <v>585</v>
      </c>
      <c r="BC362" s="567" t="s">
        <v>585</v>
      </c>
      <c r="BD362" s="462"/>
      <c r="BE362" s="572"/>
      <c r="BF362" s="566" t="s">
        <v>585</v>
      </c>
      <c r="BG362" s="463"/>
      <c r="BH362" s="566" t="s">
        <v>585</v>
      </c>
      <c r="BI362" s="454"/>
      <c r="BJ362" s="572"/>
      <c r="BK362" s="559">
        <v>0.48102562133931603</v>
      </c>
      <c r="BL362" s="563">
        <v>0.65174685565981227</v>
      </c>
      <c r="BM362" s="563">
        <v>0.18396080603301151</v>
      </c>
      <c r="BN362" s="563">
        <v>0.40346233921797903</v>
      </c>
      <c r="BO362" s="567">
        <v>8.1293156189826049E-2</v>
      </c>
      <c r="BQ362" s="559">
        <v>4017.6441404884699</v>
      </c>
      <c r="BR362" s="563">
        <v>5805.6274679245171</v>
      </c>
      <c r="BS362" s="563">
        <v>5805.6274679245171</v>
      </c>
      <c r="BT362" s="563">
        <v>11833.048155312648</v>
      </c>
      <c r="BU362" s="567">
        <v>11833.048155312648</v>
      </c>
      <c r="BV362" s="454"/>
      <c r="BW362" s="572"/>
      <c r="BX362" s="559">
        <v>0.11981017565794039</v>
      </c>
      <c r="BY362" s="563">
        <v>0.35268611509425701</v>
      </c>
      <c r="BZ362" s="563">
        <v>0.1544440980428354</v>
      </c>
      <c r="CA362" s="567">
        <v>7.1167588067102452E-2</v>
      </c>
      <c r="CB362" s="464"/>
      <c r="CC362" s="559">
        <v>20.549687514832598</v>
      </c>
      <c r="CD362" s="563">
        <v>35.485659139653109</v>
      </c>
      <c r="CE362" s="563">
        <v>19.403119063610202</v>
      </c>
      <c r="CF362" s="567">
        <v>16.680014271463978</v>
      </c>
      <c r="CG362" s="454"/>
      <c r="CH362" s="454"/>
      <c r="CI362" s="454"/>
      <c r="CJ362" s="454"/>
      <c r="CK362" s="454"/>
      <c r="CL362" s="454"/>
      <c r="CM362" s="454"/>
      <c r="CN362" s="454"/>
      <c r="CO362" s="454"/>
      <c r="CP362" s="454"/>
      <c r="CQ362" s="454"/>
      <c r="CR362" s="454"/>
      <c r="CS362" s="454"/>
      <c r="CT362" s="454"/>
      <c r="CU362" s="454"/>
      <c r="CV362" s="454"/>
      <c r="CW362" s="454"/>
      <c r="CX362" s="454"/>
      <c r="CY362" s="454"/>
      <c r="CZ362" s="454"/>
      <c r="DA362" s="454"/>
      <c r="DB362" s="454"/>
      <c r="DC362" s="454"/>
      <c r="DD362" s="454"/>
      <c r="DE362" s="454"/>
      <c r="DF362" s="454"/>
      <c r="DG362" s="454"/>
      <c r="DH362" s="454"/>
      <c r="DI362" s="454"/>
      <c r="DJ362" s="454"/>
      <c r="DK362" s="454"/>
      <c r="DL362" s="454"/>
      <c r="DM362" s="454"/>
      <c r="DN362" s="454"/>
      <c r="DO362" s="454"/>
      <c r="DP362" s="454"/>
      <c r="DQ362" s="454"/>
      <c r="DR362" s="454"/>
      <c r="DS362" s="454"/>
      <c r="DT362" s="454"/>
      <c r="DU362" s="454"/>
      <c r="DV362" s="454"/>
      <c r="DW362" s="454"/>
      <c r="DX362" s="454"/>
      <c r="DY362" s="454"/>
      <c r="DZ362" s="454"/>
      <c r="EA362" s="454"/>
      <c r="EB362" s="454"/>
      <c r="EC362" s="454"/>
      <c r="ED362" s="454"/>
      <c r="EE362" s="454"/>
    </row>
    <row r="363" spans="1:135" s="477" customFormat="1" ht="13" x14ac:dyDescent="0.3">
      <c r="A363" s="454"/>
      <c r="B363" s="454"/>
      <c r="C363" s="454"/>
      <c r="D363" s="454"/>
      <c r="E363" s="454"/>
      <c r="F363" s="454"/>
      <c r="G363" s="454"/>
      <c r="H363" s="454"/>
      <c r="I363" s="454"/>
      <c r="J363" s="454"/>
      <c r="K363" s="454"/>
      <c r="L363" s="454"/>
      <c r="M363" s="454"/>
      <c r="N363" s="347" t="s">
        <v>79</v>
      </c>
      <c r="O363" s="349" t="s">
        <v>600</v>
      </c>
      <c r="P363" s="564">
        <v>0.54468491638370875</v>
      </c>
      <c r="Q363" s="560">
        <v>2.3183802847359258</v>
      </c>
      <c r="R363" s="560">
        <v>0</v>
      </c>
      <c r="S363" s="560">
        <v>0.8566764881337704</v>
      </c>
      <c r="T363" s="560">
        <v>0.95396642963971767</v>
      </c>
      <c r="U363" s="560">
        <v>0</v>
      </c>
      <c r="V363" s="560">
        <v>0.91126668351998985</v>
      </c>
      <c r="W363" s="560">
        <v>1.7509686583876078</v>
      </c>
      <c r="X363" s="560">
        <v>2.2583803870210981</v>
      </c>
      <c r="Y363" s="560">
        <v>6.2267905975524922</v>
      </c>
      <c r="Z363" s="560">
        <v>1.0735190272077173</v>
      </c>
      <c r="AA363" s="560">
        <v>0.87974553072954376</v>
      </c>
      <c r="AB363" s="561">
        <v>1.3035054223673426</v>
      </c>
      <c r="AC363" s="463"/>
      <c r="AD363" s="564">
        <v>0.72210700026242824</v>
      </c>
      <c r="AE363" s="560">
        <v>3.0735542375454057</v>
      </c>
      <c r="AF363" s="560">
        <v>0</v>
      </c>
      <c r="AG363" s="560">
        <v>1.1357246555471736</v>
      </c>
      <c r="AH363" s="560">
        <v>17.856552781574575</v>
      </c>
      <c r="AI363" s="560">
        <v>0</v>
      </c>
      <c r="AJ363" s="560">
        <v>17.852088372080512</v>
      </c>
      <c r="AK363" s="560">
        <v>1.8385170913069884</v>
      </c>
      <c r="AL363" s="560">
        <v>1.7654210552217322</v>
      </c>
      <c r="AM363" s="560">
        <v>4.8676065779494309</v>
      </c>
      <c r="AN363" s="560">
        <v>10.975050244825452</v>
      </c>
      <c r="AO363" s="560">
        <v>1.195885264255059</v>
      </c>
      <c r="AP363" s="561">
        <v>4.1696966446302746</v>
      </c>
      <c r="AQ363" s="454"/>
      <c r="AR363" s="572"/>
      <c r="AS363" s="559">
        <v>1.0355548120425102E-3</v>
      </c>
      <c r="AT363" s="563">
        <v>3.9893214385025256E-3</v>
      </c>
      <c r="AU363" s="563">
        <v>0.57407535746974026</v>
      </c>
      <c r="AV363" s="563">
        <v>1.3809379178649776E-3</v>
      </c>
      <c r="AW363" s="567">
        <v>1.0234001982417491</v>
      </c>
      <c r="AX363" s="454"/>
      <c r="AY363" s="559">
        <v>0.30963088880071055</v>
      </c>
      <c r="AZ363" s="563">
        <v>0.46594407805024507</v>
      </c>
      <c r="BA363" s="563">
        <v>40.074081248157569</v>
      </c>
      <c r="BB363" s="563">
        <v>0.67905337707275759</v>
      </c>
      <c r="BC363" s="567">
        <v>384.51620252170477</v>
      </c>
      <c r="BD363" s="462"/>
      <c r="BE363" s="572"/>
      <c r="BF363" s="566">
        <v>1.3228581475571499</v>
      </c>
      <c r="BG363" s="463"/>
      <c r="BH363" s="566">
        <v>2498.8790407354568</v>
      </c>
      <c r="BI363" s="454"/>
      <c r="BJ363" s="572"/>
      <c r="BK363" s="559">
        <v>0.48102562133931603</v>
      </c>
      <c r="BL363" s="563">
        <v>0.65174685565981227</v>
      </c>
      <c r="BM363" s="563">
        <v>0.18396080603301151</v>
      </c>
      <c r="BN363" s="563">
        <v>0.40346233921797903</v>
      </c>
      <c r="BO363" s="567">
        <v>8.1293156189826049E-2</v>
      </c>
      <c r="BQ363" s="559">
        <v>4017.6441404884699</v>
      </c>
      <c r="BR363" s="563">
        <v>5805.6274679245171</v>
      </c>
      <c r="BS363" s="563">
        <v>5805.6274679245171</v>
      </c>
      <c r="BT363" s="563">
        <v>11833.048155312648</v>
      </c>
      <c r="BU363" s="567">
        <v>11833.048155312648</v>
      </c>
      <c r="BV363" s="454"/>
      <c r="BW363" s="572"/>
      <c r="BX363" s="559">
        <v>0.11981017565794039</v>
      </c>
      <c r="BY363" s="563">
        <v>0.35268611509425701</v>
      </c>
      <c r="BZ363" s="563">
        <v>0.1544440980428354</v>
      </c>
      <c r="CA363" s="567">
        <v>7.1167588067102452E-2</v>
      </c>
      <c r="CB363" s="464"/>
      <c r="CC363" s="559">
        <v>20.549687514832598</v>
      </c>
      <c r="CD363" s="563">
        <v>35.485659139653109</v>
      </c>
      <c r="CE363" s="563">
        <v>19.403119063610202</v>
      </c>
      <c r="CF363" s="567">
        <v>16.680014271463978</v>
      </c>
      <c r="CG363" s="454"/>
      <c r="CH363" s="454"/>
      <c r="CI363" s="454"/>
      <c r="CJ363" s="454"/>
      <c r="CK363" s="454"/>
      <c r="CL363" s="454"/>
      <c r="CM363" s="454"/>
      <c r="CN363" s="454"/>
      <c r="CO363" s="454"/>
      <c r="CP363" s="454"/>
      <c r="CQ363" s="454"/>
      <c r="CR363" s="454"/>
      <c r="CS363" s="454"/>
      <c r="CT363" s="454"/>
      <c r="CU363" s="454"/>
      <c r="CV363" s="454"/>
      <c r="CW363" s="454"/>
      <c r="CX363" s="454"/>
      <c r="CY363" s="454"/>
      <c r="CZ363" s="454"/>
      <c r="DA363" s="454"/>
      <c r="DB363" s="454"/>
      <c r="DC363" s="454"/>
      <c r="DD363" s="454"/>
      <c r="DE363" s="454"/>
      <c r="DF363" s="454"/>
      <c r="DG363" s="454"/>
      <c r="DH363" s="454"/>
      <c r="DI363" s="454"/>
      <c r="DJ363" s="454"/>
      <c r="DK363" s="454"/>
      <c r="DL363" s="454"/>
      <c r="DM363" s="454"/>
      <c r="DN363" s="454"/>
      <c r="DO363" s="454"/>
      <c r="DP363" s="454"/>
      <c r="DQ363" s="454"/>
      <c r="DR363" s="454"/>
      <c r="DS363" s="454"/>
      <c r="DT363" s="454"/>
      <c r="DU363" s="454"/>
      <c r="DV363" s="454"/>
      <c r="DW363" s="454"/>
      <c r="DX363" s="454"/>
      <c r="DY363" s="454"/>
      <c r="DZ363" s="454"/>
      <c r="EA363" s="454"/>
      <c r="EB363" s="454"/>
      <c r="EC363" s="454"/>
      <c r="ED363" s="454"/>
      <c r="EE363" s="454"/>
    </row>
    <row r="364" spans="1:135" s="477" customFormat="1" ht="13" x14ac:dyDescent="0.3">
      <c r="A364" s="454"/>
      <c r="B364" s="454"/>
      <c r="C364" s="454"/>
      <c r="D364" s="454"/>
      <c r="E364" s="454"/>
      <c r="F364" s="454"/>
      <c r="G364" s="454"/>
      <c r="H364" s="454"/>
      <c r="I364" s="454"/>
      <c r="J364" s="454"/>
      <c r="K364" s="454"/>
      <c r="L364" s="454"/>
      <c r="M364" s="454"/>
      <c r="N364" s="347" t="s">
        <v>81</v>
      </c>
      <c r="O364" s="349" t="s">
        <v>601</v>
      </c>
      <c r="P364" s="564">
        <v>0.67566750458913782</v>
      </c>
      <c r="Q364" s="560">
        <v>1.0189338608439586</v>
      </c>
      <c r="R364" s="560">
        <v>0</v>
      </c>
      <c r="S364" s="560">
        <v>0.79578181639206425</v>
      </c>
      <c r="T364" s="560">
        <v>0.80542625256764711</v>
      </c>
      <c r="U364" s="560">
        <v>0</v>
      </c>
      <c r="V364" s="560">
        <v>0.76947115971129232</v>
      </c>
      <c r="W364" s="560">
        <v>0.66865850599865573</v>
      </c>
      <c r="X364" s="560">
        <v>1.2827886282261516</v>
      </c>
      <c r="Y364" s="560">
        <v>3.4824730827234394</v>
      </c>
      <c r="Z364" s="560">
        <v>0.58844734414335587</v>
      </c>
      <c r="AA364" s="560">
        <v>0.79345995042208883</v>
      </c>
      <c r="AB364" s="561">
        <v>0.63699052248654453</v>
      </c>
      <c r="AC364" s="463"/>
      <c r="AD364" s="564">
        <v>1.1824181330309911</v>
      </c>
      <c r="AE364" s="560">
        <v>1.7831342564769284</v>
      </c>
      <c r="AF364" s="560">
        <v>0</v>
      </c>
      <c r="AG364" s="560">
        <v>1.3926181786861127</v>
      </c>
      <c r="AH364" s="560">
        <v>15.076145180571681</v>
      </c>
      <c r="AI364" s="560">
        <v>0</v>
      </c>
      <c r="AJ364" s="560">
        <v>15.074255858748222</v>
      </c>
      <c r="AK364" s="560">
        <v>0.70209143129858842</v>
      </c>
      <c r="AL364" s="560">
        <v>1.2551864359632781</v>
      </c>
      <c r="AM364" s="560">
        <v>3.4075395438187992</v>
      </c>
      <c r="AN364" s="560">
        <v>8.5603296242366866</v>
      </c>
      <c r="AO364" s="560">
        <v>1.6009530224353008</v>
      </c>
      <c r="AP364" s="561">
        <v>5.5224602055438892</v>
      </c>
      <c r="AQ364" s="454"/>
      <c r="AR364" s="572"/>
      <c r="AS364" s="559" t="s">
        <v>585</v>
      </c>
      <c r="AT364" s="563">
        <v>2.6070120644447491E-3</v>
      </c>
      <c r="AU364" s="563">
        <v>0.59372302045216552</v>
      </c>
      <c r="AV364" s="563">
        <v>7.8306306301374144E-4</v>
      </c>
      <c r="AW364" s="567">
        <v>0.83608149156336886</v>
      </c>
      <c r="AX364" s="454"/>
      <c r="AY364" s="559" t="s">
        <v>585</v>
      </c>
      <c r="AZ364" s="563">
        <v>0.34004882260076985</v>
      </c>
      <c r="BA364" s="563">
        <v>50.407798014859573</v>
      </c>
      <c r="BB364" s="563">
        <v>0.65735302401929441</v>
      </c>
      <c r="BC364" s="567">
        <v>380.30675291466054</v>
      </c>
      <c r="BD364" s="462"/>
      <c r="BE364" s="572"/>
      <c r="BF364" s="566">
        <v>0.75834211192691303</v>
      </c>
      <c r="BG364" s="463"/>
      <c r="BH364" s="566">
        <v>411.77976677631375</v>
      </c>
      <c r="BI364" s="454"/>
      <c r="BJ364" s="572"/>
      <c r="BK364" s="559">
        <v>0.48102562133931603</v>
      </c>
      <c r="BL364" s="563">
        <v>0.65174685565981227</v>
      </c>
      <c r="BM364" s="563">
        <v>0.18396080603301151</v>
      </c>
      <c r="BN364" s="563">
        <v>0.40346233921797903</v>
      </c>
      <c r="BO364" s="567">
        <v>8.1293156189826049E-2</v>
      </c>
      <c r="BQ364" s="559">
        <v>4017.6441404884699</v>
      </c>
      <c r="BR364" s="563">
        <v>5805.6274679245171</v>
      </c>
      <c r="BS364" s="563">
        <v>5805.6274679245171</v>
      </c>
      <c r="BT364" s="563">
        <v>11833.048155312648</v>
      </c>
      <c r="BU364" s="567">
        <v>11833.048155312648</v>
      </c>
      <c r="BV364" s="454"/>
      <c r="BW364" s="572"/>
      <c r="BX364" s="559">
        <v>0.11981017565794039</v>
      </c>
      <c r="BY364" s="563">
        <v>0.35268611509425701</v>
      </c>
      <c r="BZ364" s="563">
        <v>0.1544440980428354</v>
      </c>
      <c r="CA364" s="567">
        <v>7.1167588067102452E-2</v>
      </c>
      <c r="CB364" s="464"/>
      <c r="CC364" s="559">
        <v>20.549687514832598</v>
      </c>
      <c r="CD364" s="563">
        <v>35.485659139653109</v>
      </c>
      <c r="CE364" s="563">
        <v>19.403119063610202</v>
      </c>
      <c r="CF364" s="567">
        <v>16.680014271463978</v>
      </c>
      <c r="CG364" s="454"/>
      <c r="CH364" s="454"/>
      <c r="CI364" s="454"/>
      <c r="CJ364" s="454"/>
      <c r="CK364" s="454"/>
      <c r="CL364" s="454"/>
      <c r="CM364" s="454"/>
      <c r="CN364" s="454"/>
      <c r="CO364" s="454"/>
      <c r="CP364" s="454"/>
      <c r="CQ364" s="454"/>
      <c r="CR364" s="454"/>
      <c r="CS364" s="454"/>
      <c r="CT364" s="454"/>
      <c r="CU364" s="454"/>
      <c r="CV364" s="454"/>
      <c r="CW364" s="454"/>
      <c r="CX364" s="454"/>
      <c r="CY364" s="454"/>
      <c r="CZ364" s="454"/>
      <c r="DA364" s="454"/>
      <c r="DB364" s="454"/>
      <c r="DC364" s="454"/>
      <c r="DD364" s="454"/>
      <c r="DE364" s="454"/>
      <c r="DF364" s="454"/>
      <c r="DG364" s="454"/>
      <c r="DH364" s="454"/>
      <c r="DI364" s="454"/>
      <c r="DJ364" s="454"/>
      <c r="DK364" s="454"/>
      <c r="DL364" s="454"/>
      <c r="DM364" s="454"/>
      <c r="DN364" s="454"/>
      <c r="DO364" s="454"/>
      <c r="DP364" s="454"/>
      <c r="DQ364" s="454"/>
      <c r="DR364" s="454"/>
      <c r="DS364" s="454"/>
      <c r="DT364" s="454"/>
      <c r="DU364" s="454"/>
      <c r="DV364" s="454"/>
      <c r="DW364" s="454"/>
      <c r="DX364" s="454"/>
      <c r="DY364" s="454"/>
      <c r="DZ364" s="454"/>
      <c r="EA364" s="454"/>
      <c r="EB364" s="454"/>
      <c r="EC364" s="454"/>
      <c r="ED364" s="454"/>
      <c r="EE364" s="454"/>
    </row>
    <row r="365" spans="1:135" s="477" customFormat="1" ht="13" x14ac:dyDescent="0.3">
      <c r="A365" s="454"/>
      <c r="B365" s="454"/>
      <c r="C365" s="454"/>
      <c r="D365" s="454"/>
      <c r="E365" s="454"/>
      <c r="F365" s="454"/>
      <c r="G365" s="454"/>
      <c r="H365" s="454"/>
      <c r="I365" s="454"/>
      <c r="J365" s="454"/>
      <c r="K365" s="454"/>
      <c r="L365" s="454"/>
      <c r="M365" s="454"/>
      <c r="N365" s="347" t="s">
        <v>83</v>
      </c>
      <c r="O365" s="349" t="s">
        <v>602</v>
      </c>
      <c r="P365" s="564">
        <v>0.16460799541567545</v>
      </c>
      <c r="Q365" s="560">
        <v>0.59849660550937223</v>
      </c>
      <c r="R365" s="560">
        <v>0</v>
      </c>
      <c r="S365" s="560">
        <v>0.3854693866223256</v>
      </c>
      <c r="T365" s="560">
        <v>0.23762674208210097</v>
      </c>
      <c r="U365" s="560">
        <v>0</v>
      </c>
      <c r="V365" s="560">
        <v>0.22700354325471481</v>
      </c>
      <c r="W365" s="560">
        <v>0.52104527347501772</v>
      </c>
      <c r="X365" s="560">
        <v>0.6216554608202628</v>
      </c>
      <c r="Y365" s="560">
        <v>1.271445354601463</v>
      </c>
      <c r="Z365" s="560">
        <v>0.34627916504494349</v>
      </c>
      <c r="AA365" s="560">
        <v>0.37781935991111454</v>
      </c>
      <c r="AB365" s="561">
        <v>0.46010340624944823</v>
      </c>
      <c r="AC365" s="463"/>
      <c r="AD365" s="564">
        <v>0.26297092157455015</v>
      </c>
      <c r="AE365" s="560">
        <v>0.95613340963540927</v>
      </c>
      <c r="AF365" s="560">
        <v>0</v>
      </c>
      <c r="AG365" s="560">
        <v>0.61580994035479508</v>
      </c>
      <c r="AH365" s="560">
        <v>4.4479494565706696</v>
      </c>
      <c r="AI365" s="560">
        <v>0</v>
      </c>
      <c r="AJ365" s="560">
        <v>4.447092589081441</v>
      </c>
      <c r="AK365" s="560">
        <v>0.54709753714876863</v>
      </c>
      <c r="AL365" s="560">
        <v>0.84286260733229057</v>
      </c>
      <c r="AM365" s="560">
        <v>1.7238708805773066</v>
      </c>
      <c r="AN365" s="560">
        <v>4.1278379347791692</v>
      </c>
      <c r="AO365" s="560">
        <v>0.63565232515514825</v>
      </c>
      <c r="AP365" s="561">
        <v>1.3198587272520865</v>
      </c>
      <c r="AQ365" s="454"/>
      <c r="AR365" s="572"/>
      <c r="AS365" s="559" t="s">
        <v>585</v>
      </c>
      <c r="AT365" s="563">
        <v>3.6582557838674305E-2</v>
      </c>
      <c r="AU365" s="563">
        <v>0.51156432458552004</v>
      </c>
      <c r="AV365" s="563">
        <v>2.0661343911787585E-2</v>
      </c>
      <c r="AW365" s="567">
        <v>0.64386605500552574</v>
      </c>
      <c r="AX365" s="454"/>
      <c r="AY365" s="559" t="s">
        <v>585</v>
      </c>
      <c r="AZ365" s="563">
        <v>3.2773219882888074</v>
      </c>
      <c r="BA365" s="563">
        <v>26.617077608602415</v>
      </c>
      <c r="BB365" s="563">
        <v>5.4236815510121863</v>
      </c>
      <c r="BC365" s="567">
        <v>162.27204287413397</v>
      </c>
      <c r="BD365" s="462"/>
      <c r="BE365" s="572"/>
      <c r="BF365" s="566" t="s">
        <v>585</v>
      </c>
      <c r="BG365" s="463"/>
      <c r="BH365" s="566" t="s">
        <v>585</v>
      </c>
      <c r="BI365" s="454"/>
      <c r="BJ365" s="572"/>
      <c r="BK365" s="559">
        <v>0.48102562133931603</v>
      </c>
      <c r="BL365" s="563">
        <v>0.65174685565981227</v>
      </c>
      <c r="BM365" s="563">
        <v>0.18396080603301151</v>
      </c>
      <c r="BN365" s="563">
        <v>0.40346233921797903</v>
      </c>
      <c r="BO365" s="567">
        <v>8.1293156189826049E-2</v>
      </c>
      <c r="BQ365" s="559">
        <v>4017.6441404884699</v>
      </c>
      <c r="BR365" s="563">
        <v>5805.6274679245171</v>
      </c>
      <c r="BS365" s="563">
        <v>5805.6274679245171</v>
      </c>
      <c r="BT365" s="563">
        <v>11833.048155312648</v>
      </c>
      <c r="BU365" s="567">
        <v>11833.048155312648</v>
      </c>
      <c r="BV365" s="454"/>
      <c r="BW365" s="572"/>
      <c r="BX365" s="559">
        <v>0.11981017565794039</v>
      </c>
      <c r="BY365" s="563">
        <v>0.35268611509425701</v>
      </c>
      <c r="BZ365" s="563">
        <v>0.1544440980428354</v>
      </c>
      <c r="CA365" s="567">
        <v>7.1167588067102452E-2</v>
      </c>
      <c r="CB365" s="464"/>
      <c r="CC365" s="559">
        <v>20.549687514832598</v>
      </c>
      <c r="CD365" s="563">
        <v>35.485659139653109</v>
      </c>
      <c r="CE365" s="563">
        <v>19.403119063610202</v>
      </c>
      <c r="CF365" s="567">
        <v>16.680014271463978</v>
      </c>
      <c r="CG365" s="454"/>
      <c r="CH365" s="454"/>
      <c r="CI365" s="454"/>
      <c r="CJ365" s="454"/>
      <c r="CK365" s="454"/>
      <c r="CL365" s="454"/>
      <c r="CM365" s="454"/>
      <c r="CN365" s="454"/>
      <c r="CO365" s="454"/>
      <c r="CP365" s="454"/>
      <c r="CQ365" s="454"/>
      <c r="CR365" s="454"/>
      <c r="CS365" s="454"/>
      <c r="CT365" s="454"/>
      <c r="CU365" s="454"/>
      <c r="CV365" s="454"/>
      <c r="CW365" s="454"/>
      <c r="CX365" s="454"/>
      <c r="CY365" s="454"/>
      <c r="CZ365" s="454"/>
      <c r="DA365" s="454"/>
      <c r="DB365" s="454"/>
      <c r="DC365" s="454"/>
      <c r="DD365" s="454"/>
      <c r="DE365" s="454"/>
      <c r="DF365" s="454"/>
      <c r="DG365" s="454"/>
      <c r="DH365" s="454"/>
      <c r="DI365" s="454"/>
      <c r="DJ365" s="454"/>
      <c r="DK365" s="454"/>
      <c r="DL365" s="454"/>
      <c r="DM365" s="454"/>
      <c r="DN365" s="454"/>
      <c r="DO365" s="454"/>
      <c r="DP365" s="454"/>
      <c r="DQ365" s="454"/>
      <c r="DR365" s="454"/>
      <c r="DS365" s="454"/>
      <c r="DT365" s="454"/>
      <c r="DU365" s="454"/>
      <c r="DV365" s="454"/>
      <c r="DW365" s="454"/>
      <c r="DX365" s="454"/>
      <c r="DY365" s="454"/>
      <c r="DZ365" s="454"/>
      <c r="EA365" s="454"/>
      <c r="EB365" s="454"/>
      <c r="EC365" s="454"/>
      <c r="ED365" s="454"/>
      <c r="EE365" s="454"/>
    </row>
    <row r="366" spans="1:135" s="477" customFormat="1" ht="13" x14ac:dyDescent="0.3">
      <c r="A366" s="454"/>
      <c r="B366" s="454"/>
      <c r="C366" s="454"/>
      <c r="D366" s="454"/>
      <c r="E366" s="454"/>
      <c r="F366" s="454"/>
      <c r="G366" s="454"/>
      <c r="H366" s="454"/>
      <c r="I366" s="454"/>
      <c r="J366" s="454"/>
      <c r="K366" s="454"/>
      <c r="L366" s="454"/>
      <c r="M366" s="454"/>
      <c r="N366" s="347" t="s">
        <v>85</v>
      </c>
      <c r="O366" s="349" t="s">
        <v>603</v>
      </c>
      <c r="P366" s="564">
        <v>0.54962666006163063</v>
      </c>
      <c r="Q366" s="560">
        <v>0.98486086725679978</v>
      </c>
      <c r="R366" s="560">
        <v>0</v>
      </c>
      <c r="S366" s="560">
        <v>0.71076815169216534</v>
      </c>
      <c r="T366" s="560">
        <v>0.99975619783030789</v>
      </c>
      <c r="U366" s="560">
        <v>0</v>
      </c>
      <c r="V366" s="560">
        <v>0.95515841687686298</v>
      </c>
      <c r="W366" s="560">
        <v>0.89072000049096267</v>
      </c>
      <c r="X366" s="560">
        <v>7.1036586096391927</v>
      </c>
      <c r="Y366" s="560">
        <v>6.3866069282889217</v>
      </c>
      <c r="Z366" s="560">
        <v>0.95159413898693412</v>
      </c>
      <c r="AA366" s="560">
        <v>0.754702144561616</v>
      </c>
      <c r="AB366" s="561">
        <v>1.3499860803594361</v>
      </c>
      <c r="AC366" s="463"/>
      <c r="AD366" s="564">
        <v>1.2878509749488385</v>
      </c>
      <c r="AE366" s="560">
        <v>2.3076646754060381</v>
      </c>
      <c r="AF366" s="560">
        <v>0</v>
      </c>
      <c r="AG366" s="560">
        <v>1.6654276868896745</v>
      </c>
      <c r="AH366" s="560">
        <v>18.713655701705779</v>
      </c>
      <c r="AI366" s="560">
        <v>0</v>
      </c>
      <c r="AJ366" s="560">
        <v>18.711945444506341</v>
      </c>
      <c r="AK366" s="560">
        <v>0.93525600051551094</v>
      </c>
      <c r="AL366" s="560">
        <v>3.8775833545014025</v>
      </c>
      <c r="AM366" s="560">
        <v>3.4861755157085583</v>
      </c>
      <c r="AN366" s="560">
        <v>14.380410091311017</v>
      </c>
      <c r="AO366" s="560">
        <v>2.0524806944422367</v>
      </c>
      <c r="AP366" s="561">
        <v>7.3264831561244899</v>
      </c>
      <c r="AQ366" s="454"/>
      <c r="AR366" s="572"/>
      <c r="AS366" s="559" t="s">
        <v>585</v>
      </c>
      <c r="AT366" s="563">
        <v>9.6431037018887659E-3</v>
      </c>
      <c r="AU366" s="563">
        <v>0.43362497682827472</v>
      </c>
      <c r="AV366" s="563">
        <v>2.4576587636652848E-3</v>
      </c>
      <c r="AW366" s="567">
        <v>0.41974747515910515</v>
      </c>
      <c r="AX366" s="454"/>
      <c r="AY366" s="559" t="s">
        <v>585</v>
      </c>
      <c r="AZ366" s="563">
        <v>0.94364369398438053</v>
      </c>
      <c r="BA366" s="563">
        <v>29.284518337310676</v>
      </c>
      <c r="BB366" s="563">
        <v>2.069510699127751</v>
      </c>
      <c r="BC366" s="567">
        <v>203.85375434202382</v>
      </c>
      <c r="BD366" s="462"/>
      <c r="BE366" s="572"/>
      <c r="BF366" s="566">
        <v>0.9848728567529309</v>
      </c>
      <c r="BG366" s="463"/>
      <c r="BH366" s="566">
        <v>1323.6691194759394</v>
      </c>
      <c r="BI366" s="454"/>
      <c r="BJ366" s="572"/>
      <c r="BK366" s="559">
        <v>0.48102562133931603</v>
      </c>
      <c r="BL366" s="563">
        <v>0.65174685565981227</v>
      </c>
      <c r="BM366" s="563">
        <v>0.18396080603301151</v>
      </c>
      <c r="BN366" s="563">
        <v>0.40346233921797903</v>
      </c>
      <c r="BO366" s="567">
        <v>8.1293156189826049E-2</v>
      </c>
      <c r="BQ366" s="559">
        <v>4017.6441404884699</v>
      </c>
      <c r="BR366" s="563">
        <v>5805.6274679245171</v>
      </c>
      <c r="BS366" s="563">
        <v>5805.6274679245171</v>
      </c>
      <c r="BT366" s="563">
        <v>11833.048155312648</v>
      </c>
      <c r="BU366" s="567">
        <v>11833.048155312648</v>
      </c>
      <c r="BV366" s="454"/>
      <c r="BW366" s="572"/>
      <c r="BX366" s="559">
        <v>0.11981017565794039</v>
      </c>
      <c r="BY366" s="563">
        <v>0.35268611509425701</v>
      </c>
      <c r="BZ366" s="563">
        <v>0.1544440980428354</v>
      </c>
      <c r="CA366" s="567">
        <v>7.1167588067102452E-2</v>
      </c>
      <c r="CB366" s="464"/>
      <c r="CC366" s="559">
        <v>20.549687514832598</v>
      </c>
      <c r="CD366" s="563">
        <v>35.485659139653109</v>
      </c>
      <c r="CE366" s="563">
        <v>19.403119063610202</v>
      </c>
      <c r="CF366" s="567">
        <v>16.680014271463978</v>
      </c>
      <c r="CG366" s="454"/>
      <c r="CH366" s="454"/>
      <c r="CI366" s="454"/>
      <c r="CJ366" s="454"/>
      <c r="CK366" s="454"/>
      <c r="CL366" s="454"/>
      <c r="CM366" s="454"/>
      <c r="CN366" s="454"/>
      <c r="CO366" s="454"/>
      <c r="CP366" s="454"/>
      <c r="CQ366" s="454"/>
      <c r="CR366" s="454"/>
      <c r="CS366" s="454"/>
      <c r="CT366" s="454"/>
      <c r="CU366" s="454"/>
      <c r="CV366" s="454"/>
      <c r="CW366" s="454"/>
      <c r="CX366" s="454"/>
      <c r="CY366" s="454"/>
      <c r="CZ366" s="454"/>
      <c r="DA366" s="454"/>
      <c r="DB366" s="454"/>
      <c r="DC366" s="454"/>
      <c r="DD366" s="454"/>
      <c r="DE366" s="454"/>
      <c r="DF366" s="454"/>
      <c r="DG366" s="454"/>
      <c r="DH366" s="454"/>
      <c r="DI366" s="454"/>
      <c r="DJ366" s="454"/>
      <c r="DK366" s="454"/>
      <c r="DL366" s="454"/>
      <c r="DM366" s="454"/>
      <c r="DN366" s="454"/>
      <c r="DO366" s="454"/>
      <c r="DP366" s="454"/>
      <c r="DQ366" s="454"/>
      <c r="DR366" s="454"/>
      <c r="DS366" s="454"/>
      <c r="DT366" s="454"/>
      <c r="DU366" s="454"/>
      <c r="DV366" s="454"/>
      <c r="DW366" s="454"/>
      <c r="DX366" s="454"/>
      <c r="DY366" s="454"/>
      <c r="DZ366" s="454"/>
      <c r="EA366" s="454"/>
      <c r="EB366" s="454"/>
      <c r="EC366" s="454"/>
      <c r="ED366" s="454"/>
      <c r="EE366" s="454"/>
    </row>
    <row r="367" spans="1:135" s="477" customFormat="1" ht="13" x14ac:dyDescent="0.3">
      <c r="A367" s="454"/>
      <c r="B367" s="454"/>
      <c r="C367" s="454"/>
      <c r="D367" s="454"/>
      <c r="E367" s="454"/>
      <c r="F367" s="454"/>
      <c r="G367" s="454"/>
      <c r="H367" s="454"/>
      <c r="I367" s="454"/>
      <c r="J367" s="454"/>
      <c r="K367" s="454"/>
      <c r="L367" s="454"/>
      <c r="M367" s="454"/>
      <c r="N367" s="347" t="s">
        <v>87</v>
      </c>
      <c r="O367" s="349" t="s">
        <v>604</v>
      </c>
      <c r="P367" s="564">
        <v>0.43223908970647129</v>
      </c>
      <c r="Q367" s="560">
        <v>1.6317836994889869</v>
      </c>
      <c r="R367" s="560">
        <v>0</v>
      </c>
      <c r="S367" s="560">
        <v>0.85741033209006789</v>
      </c>
      <c r="T367" s="560">
        <v>1.0543638404464457</v>
      </c>
      <c r="U367" s="560">
        <v>0</v>
      </c>
      <c r="V367" s="560">
        <v>1.0073059204572734</v>
      </c>
      <c r="W367" s="560">
        <v>0.89986528258493093</v>
      </c>
      <c r="X367" s="560">
        <v>1.4719544404850744</v>
      </c>
      <c r="Y367" s="560">
        <v>4.9430541851417127</v>
      </c>
      <c r="Z367" s="560">
        <v>0.94719659693210578</v>
      </c>
      <c r="AA367" s="560">
        <v>0.88652908303190436</v>
      </c>
      <c r="AB367" s="561">
        <v>1.0292844309873943</v>
      </c>
      <c r="AC367" s="463"/>
      <c r="AD367" s="564">
        <v>0.69052728255161677</v>
      </c>
      <c r="AE367" s="560">
        <v>2.6068701109040036</v>
      </c>
      <c r="AF367" s="560">
        <v>0</v>
      </c>
      <c r="AG367" s="560">
        <v>1.3697632647058804</v>
      </c>
      <c r="AH367" s="560">
        <v>19.735813528601941</v>
      </c>
      <c r="AI367" s="560">
        <v>0</v>
      </c>
      <c r="AJ367" s="560">
        <v>19.733536444305525</v>
      </c>
      <c r="AK367" s="560">
        <v>0.94485854671417746</v>
      </c>
      <c r="AL367" s="560">
        <v>1.2749981785702444</v>
      </c>
      <c r="AM367" s="560">
        <v>4.2816441251760429</v>
      </c>
      <c r="AN367" s="560">
        <v>11.96891364405271</v>
      </c>
      <c r="AO367" s="560">
        <v>1.654165830956092</v>
      </c>
      <c r="AP367" s="561">
        <v>6.6466890335375952</v>
      </c>
      <c r="AQ367" s="454"/>
      <c r="AR367" s="572"/>
      <c r="AS367" s="559" t="s">
        <v>585</v>
      </c>
      <c r="AT367" s="563">
        <v>6.2925858148440992E-3</v>
      </c>
      <c r="AU367" s="563">
        <v>0.9300638835283328</v>
      </c>
      <c r="AV367" s="563">
        <v>1.8463309030720015E-3</v>
      </c>
      <c r="AW367" s="567">
        <v>1.0441049861341036</v>
      </c>
      <c r="AX367" s="454"/>
      <c r="AY367" s="559" t="s">
        <v>585</v>
      </c>
      <c r="AZ367" s="563">
        <v>0.80616366448948751</v>
      </c>
      <c r="BA367" s="563">
        <v>54.641166068125784</v>
      </c>
      <c r="BB367" s="563">
        <v>1.5214794073011697</v>
      </c>
      <c r="BC367" s="567">
        <v>379.88703529897253</v>
      </c>
      <c r="BD367" s="462"/>
      <c r="BE367" s="572"/>
      <c r="BF367" s="566">
        <v>1.2178102300533549</v>
      </c>
      <c r="BG367" s="463"/>
      <c r="BH367" s="566">
        <v>2022.7827921186222</v>
      </c>
      <c r="BI367" s="454"/>
      <c r="BJ367" s="572"/>
      <c r="BK367" s="559" t="s">
        <v>585</v>
      </c>
      <c r="BL367" s="563" t="s">
        <v>585</v>
      </c>
      <c r="BM367" s="563" t="s">
        <v>585</v>
      </c>
      <c r="BN367" s="563" t="s">
        <v>585</v>
      </c>
      <c r="BO367" s="567" t="s">
        <v>585</v>
      </c>
      <c r="BQ367" s="559" t="s">
        <v>585</v>
      </c>
      <c r="BR367" s="563" t="s">
        <v>585</v>
      </c>
      <c r="BS367" s="563" t="s">
        <v>585</v>
      </c>
      <c r="BT367" s="563" t="s">
        <v>585</v>
      </c>
      <c r="BU367" s="567" t="s">
        <v>585</v>
      </c>
      <c r="BV367" s="454"/>
      <c r="BW367" s="572"/>
      <c r="BX367" s="559">
        <v>0.11981017565794039</v>
      </c>
      <c r="BY367" s="563">
        <v>0.35268611509425701</v>
      </c>
      <c r="BZ367" s="563">
        <v>0.1544440980428354</v>
      </c>
      <c r="CA367" s="567">
        <v>7.1167588067102452E-2</v>
      </c>
      <c r="CB367" s="464"/>
      <c r="CC367" s="559">
        <v>20.549687514832598</v>
      </c>
      <c r="CD367" s="563">
        <v>35.485659139653109</v>
      </c>
      <c r="CE367" s="563">
        <v>19.403119063610202</v>
      </c>
      <c r="CF367" s="567">
        <v>16.680014271463978</v>
      </c>
      <c r="CG367" s="454"/>
      <c r="CH367" s="454"/>
      <c r="CI367" s="454"/>
      <c r="CJ367" s="454"/>
      <c r="CK367" s="454"/>
      <c r="CL367" s="454"/>
      <c r="CM367" s="454"/>
      <c r="CN367" s="454"/>
      <c r="CO367" s="454"/>
      <c r="CP367" s="454"/>
      <c r="CQ367" s="454"/>
      <c r="CR367" s="454"/>
      <c r="CS367" s="454"/>
      <c r="CT367" s="454"/>
      <c r="CU367" s="454"/>
      <c r="CV367" s="454"/>
      <c r="CW367" s="454"/>
      <c r="CX367" s="454"/>
      <c r="CY367" s="454"/>
      <c r="CZ367" s="454"/>
      <c r="DA367" s="454"/>
      <c r="DB367" s="454"/>
      <c r="DC367" s="454"/>
      <c r="DD367" s="454"/>
      <c r="DE367" s="454"/>
      <c r="DF367" s="454"/>
      <c r="DG367" s="454"/>
      <c r="DH367" s="454"/>
      <c r="DI367" s="454"/>
      <c r="DJ367" s="454"/>
      <c r="DK367" s="454"/>
      <c r="DL367" s="454"/>
      <c r="DM367" s="454"/>
      <c r="DN367" s="454"/>
      <c r="DO367" s="454"/>
      <c r="DP367" s="454"/>
      <c r="DQ367" s="454"/>
      <c r="DR367" s="454"/>
      <c r="DS367" s="454"/>
      <c r="DT367" s="454"/>
      <c r="DU367" s="454"/>
      <c r="DV367" s="454"/>
      <c r="DW367" s="454"/>
      <c r="DX367" s="454"/>
      <c r="DY367" s="454"/>
      <c r="DZ367" s="454"/>
      <c r="EA367" s="454"/>
      <c r="EB367" s="454"/>
      <c r="EC367" s="454"/>
      <c r="ED367" s="454"/>
      <c r="EE367" s="454"/>
    </row>
    <row r="368" spans="1:135" s="477" customFormat="1" ht="13" x14ac:dyDescent="0.3">
      <c r="A368" s="454"/>
      <c r="B368" s="454"/>
      <c r="C368" s="454"/>
      <c r="D368" s="454"/>
      <c r="E368" s="454"/>
      <c r="F368" s="454"/>
      <c r="G368" s="454"/>
      <c r="H368" s="454"/>
      <c r="I368" s="454"/>
      <c r="J368" s="454"/>
      <c r="K368" s="454"/>
      <c r="L368" s="454"/>
      <c r="M368" s="454"/>
      <c r="N368" s="347" t="s">
        <v>89</v>
      </c>
      <c r="O368" s="349" t="s">
        <v>605</v>
      </c>
      <c r="P368" s="564">
        <v>0.24903035100686585</v>
      </c>
      <c r="Q368" s="560">
        <v>1.1094955637221642</v>
      </c>
      <c r="R368" s="560">
        <v>0</v>
      </c>
      <c r="S368" s="560">
        <v>0.63054917278619316</v>
      </c>
      <c r="T368" s="560">
        <v>0.62828879570288054</v>
      </c>
      <c r="U368" s="560">
        <v>0</v>
      </c>
      <c r="V368" s="560">
        <v>0.60021532738404648</v>
      </c>
      <c r="W368" s="560">
        <v>0.77142009481786789</v>
      </c>
      <c r="X368" s="560">
        <v>0.35049724327299114</v>
      </c>
      <c r="Y368" s="560">
        <v>2.9349526453864132</v>
      </c>
      <c r="Z368" s="560">
        <v>0.80967807196703645</v>
      </c>
      <c r="AA368" s="560">
        <v>0.6287499924611295</v>
      </c>
      <c r="AB368" s="561">
        <v>0.7803011729309689</v>
      </c>
      <c r="AC368" s="463"/>
      <c r="AD368" s="564">
        <v>0.39784058325318056</v>
      </c>
      <c r="AE368" s="560">
        <v>1.7724841988271245</v>
      </c>
      <c r="AF368" s="560">
        <v>0</v>
      </c>
      <c r="AG368" s="560">
        <v>1.0073392646993193</v>
      </c>
      <c r="AH368" s="560">
        <v>11.760447426622228</v>
      </c>
      <c r="AI368" s="560">
        <v>0</v>
      </c>
      <c r="AJ368" s="560">
        <v>11.758464630076849</v>
      </c>
      <c r="AK368" s="560">
        <v>0.80999109955876158</v>
      </c>
      <c r="AL368" s="560">
        <v>0.2898868291184315</v>
      </c>
      <c r="AM368" s="560">
        <v>2.4274202787984707</v>
      </c>
      <c r="AN368" s="560">
        <v>10.986329587301478</v>
      </c>
      <c r="AO368" s="560">
        <v>1.1221881661403041</v>
      </c>
      <c r="AP368" s="561">
        <v>3.9606871224811648</v>
      </c>
      <c r="AQ368" s="454"/>
      <c r="AR368" s="572"/>
      <c r="AS368" s="559" t="s">
        <v>585</v>
      </c>
      <c r="AT368" s="563">
        <v>1.134531157709715E-2</v>
      </c>
      <c r="AU368" s="563">
        <v>1.8866763854168691</v>
      </c>
      <c r="AV368" s="563">
        <v>2.4641066317170313E-3</v>
      </c>
      <c r="AW368" s="567">
        <v>0.55292692440653779</v>
      </c>
      <c r="AX368" s="454"/>
      <c r="AY368" s="559" t="s">
        <v>585</v>
      </c>
      <c r="AZ368" s="563">
        <v>0.81046950911104076</v>
      </c>
      <c r="BA368" s="563">
        <v>52.433754095029222</v>
      </c>
      <c r="BB368" s="563">
        <v>1.4189751995929538</v>
      </c>
      <c r="BC368" s="567">
        <v>283.15619725024936</v>
      </c>
      <c r="BD368" s="462"/>
      <c r="BE368" s="572"/>
      <c r="BF368" s="566" t="s">
        <v>585</v>
      </c>
      <c r="BG368" s="463"/>
      <c r="BH368" s="566" t="s">
        <v>585</v>
      </c>
      <c r="BI368" s="454"/>
      <c r="BJ368" s="572"/>
      <c r="BK368" s="559">
        <v>0.48102562133931603</v>
      </c>
      <c r="BL368" s="563">
        <v>0.65174685565981227</v>
      </c>
      <c r="BM368" s="563">
        <v>0.18396080603301151</v>
      </c>
      <c r="BN368" s="563">
        <v>0.40346233921797903</v>
      </c>
      <c r="BO368" s="567">
        <v>8.1293156189826049E-2</v>
      </c>
      <c r="BQ368" s="559">
        <v>4017.6441404884699</v>
      </c>
      <c r="BR368" s="563">
        <v>5805.6274679245171</v>
      </c>
      <c r="BS368" s="563">
        <v>5805.6274679245171</v>
      </c>
      <c r="BT368" s="563">
        <v>11833.048155312648</v>
      </c>
      <c r="BU368" s="567">
        <v>11833.048155312648</v>
      </c>
      <c r="BV368" s="454"/>
      <c r="BW368" s="572"/>
      <c r="BX368" s="559">
        <v>0.11981017565794039</v>
      </c>
      <c r="BY368" s="563">
        <v>0.35268611509425701</v>
      </c>
      <c r="BZ368" s="563">
        <v>0.1544440980428354</v>
      </c>
      <c r="CA368" s="567">
        <v>7.1167588067102452E-2</v>
      </c>
      <c r="CB368" s="464"/>
      <c r="CC368" s="559">
        <v>20.549687514832598</v>
      </c>
      <c r="CD368" s="563">
        <v>35.485659139653109</v>
      </c>
      <c r="CE368" s="563">
        <v>19.403119063610202</v>
      </c>
      <c r="CF368" s="567">
        <v>16.680014271463978</v>
      </c>
      <c r="CG368" s="454"/>
      <c r="CH368" s="454"/>
      <c r="CI368" s="454"/>
      <c r="CJ368" s="454"/>
      <c r="CK368" s="454"/>
      <c r="CL368" s="454"/>
      <c r="CM368" s="454"/>
      <c r="CN368" s="454"/>
      <c r="CO368" s="454"/>
      <c r="CP368" s="454"/>
      <c r="CQ368" s="454"/>
      <c r="CR368" s="454"/>
      <c r="CS368" s="454"/>
      <c r="CT368" s="454"/>
      <c r="CU368" s="454"/>
      <c r="CV368" s="454"/>
      <c r="CW368" s="454"/>
      <c r="CX368" s="454"/>
      <c r="CY368" s="454"/>
      <c r="CZ368" s="454"/>
      <c r="DA368" s="454"/>
      <c r="DB368" s="454"/>
      <c r="DC368" s="454"/>
      <c r="DD368" s="454"/>
      <c r="DE368" s="454"/>
      <c r="DF368" s="454"/>
      <c r="DG368" s="454"/>
      <c r="DH368" s="454"/>
      <c r="DI368" s="454"/>
      <c r="DJ368" s="454"/>
      <c r="DK368" s="454"/>
      <c r="DL368" s="454"/>
      <c r="DM368" s="454"/>
      <c r="DN368" s="454"/>
      <c r="DO368" s="454"/>
      <c r="DP368" s="454"/>
      <c r="DQ368" s="454"/>
      <c r="DR368" s="454"/>
      <c r="DS368" s="454"/>
      <c r="DT368" s="454"/>
      <c r="DU368" s="454"/>
      <c r="DV368" s="454"/>
      <c r="DW368" s="454"/>
      <c r="DX368" s="454"/>
      <c r="DY368" s="454"/>
      <c r="DZ368" s="454"/>
      <c r="EA368" s="454"/>
      <c r="EB368" s="454"/>
      <c r="EC368" s="454"/>
      <c r="ED368" s="454"/>
      <c r="EE368" s="454"/>
    </row>
    <row r="369" spans="1:135" s="477" customFormat="1" ht="13" x14ac:dyDescent="0.3">
      <c r="A369" s="454"/>
      <c r="B369" s="454"/>
      <c r="C369" s="454"/>
      <c r="D369" s="454"/>
      <c r="E369" s="454"/>
      <c r="F369" s="454"/>
      <c r="G369" s="454"/>
      <c r="H369" s="454"/>
      <c r="I369" s="454"/>
      <c r="J369" s="454"/>
      <c r="K369" s="454"/>
      <c r="L369" s="454"/>
      <c r="M369" s="454"/>
      <c r="N369" s="347" t="s">
        <v>91</v>
      </c>
      <c r="O369" s="349" t="s">
        <v>606</v>
      </c>
      <c r="P369" s="564">
        <v>0.29456985964876248</v>
      </c>
      <c r="Q369" s="560">
        <v>1.0153778398410682</v>
      </c>
      <c r="R369" s="560">
        <v>0</v>
      </c>
      <c r="S369" s="560">
        <v>0.70254489892759575</v>
      </c>
      <c r="T369" s="560">
        <v>0.38592278585632012</v>
      </c>
      <c r="U369" s="560">
        <v>0</v>
      </c>
      <c r="V369" s="560">
        <v>0.36866598738074796</v>
      </c>
      <c r="W369" s="560">
        <v>0.88394622391319844</v>
      </c>
      <c r="X369" s="560">
        <v>3.7408335111717883</v>
      </c>
      <c r="Y369" s="560">
        <v>7.6357661334770102</v>
      </c>
      <c r="Z369" s="560">
        <v>0.53681407061735409</v>
      </c>
      <c r="AA369" s="560">
        <v>0.67544065713038259</v>
      </c>
      <c r="AB369" s="561">
        <v>0.65537872801213304</v>
      </c>
      <c r="AC369" s="463"/>
      <c r="AD369" s="564">
        <v>0.47206902459183958</v>
      </c>
      <c r="AE369" s="560">
        <v>1.6272147700972563</v>
      </c>
      <c r="AF369" s="560">
        <v>0</v>
      </c>
      <c r="AG369" s="560">
        <v>1.1258778666771041</v>
      </c>
      <c r="AH369" s="560">
        <v>7.2237873169795774</v>
      </c>
      <c r="AI369" s="560">
        <v>0</v>
      </c>
      <c r="AJ369" s="560">
        <v>7.2223180168059526</v>
      </c>
      <c r="AK369" s="560">
        <v>0.92814353510885839</v>
      </c>
      <c r="AL369" s="560">
        <v>1.43614293451264</v>
      </c>
      <c r="AM369" s="560">
        <v>2.9314460398823989</v>
      </c>
      <c r="AN369" s="560">
        <v>7.1459168231414862</v>
      </c>
      <c r="AO369" s="560">
        <v>1.1684335496377067</v>
      </c>
      <c r="AP369" s="561">
        <v>3.9594113235722093</v>
      </c>
      <c r="AQ369" s="454"/>
      <c r="AR369" s="572"/>
      <c r="AS369" s="559">
        <v>1.8440563989928886E-3</v>
      </c>
      <c r="AT369" s="563">
        <v>9.4340113969502287E-3</v>
      </c>
      <c r="AU369" s="563">
        <v>0.60076869177419112</v>
      </c>
      <c r="AV369" s="563">
        <v>4.5758345420978709E-3</v>
      </c>
      <c r="AW369" s="567">
        <v>1.4801661577444492</v>
      </c>
      <c r="AX369" s="454"/>
      <c r="AY369" s="559">
        <v>0.55137286329887369</v>
      </c>
      <c r="AZ369" s="563">
        <v>0.84500519707046562</v>
      </c>
      <c r="BA369" s="563">
        <v>40.682344295074373</v>
      </c>
      <c r="BB369" s="563">
        <v>1.2092191651148887</v>
      </c>
      <c r="BC369" s="567">
        <v>349.27069016123994</v>
      </c>
      <c r="BD369" s="462"/>
      <c r="BE369" s="572"/>
      <c r="BF369" s="566" t="s">
        <v>585</v>
      </c>
      <c r="BG369" s="463"/>
      <c r="BH369" s="566" t="s">
        <v>585</v>
      </c>
      <c r="BI369" s="454"/>
      <c r="BJ369" s="572"/>
      <c r="BK369" s="559">
        <v>0.48102562133931603</v>
      </c>
      <c r="BL369" s="563">
        <v>0.65174685565981227</v>
      </c>
      <c r="BM369" s="563">
        <v>0.18396080603301151</v>
      </c>
      <c r="BN369" s="563">
        <v>0.40346233921797903</v>
      </c>
      <c r="BO369" s="567">
        <v>8.1293156189826049E-2</v>
      </c>
      <c r="BQ369" s="559">
        <v>4017.6441404884699</v>
      </c>
      <c r="BR369" s="563">
        <v>5805.6274679245171</v>
      </c>
      <c r="BS369" s="563">
        <v>5805.6274679245171</v>
      </c>
      <c r="BT369" s="563">
        <v>11833.048155312648</v>
      </c>
      <c r="BU369" s="567">
        <v>11833.048155312648</v>
      </c>
      <c r="BV369" s="454"/>
      <c r="BW369" s="572"/>
      <c r="BX369" s="559">
        <v>0.11981017565794039</v>
      </c>
      <c r="BY369" s="563">
        <v>0.35268611509425701</v>
      </c>
      <c r="BZ369" s="563">
        <v>0.1544440980428354</v>
      </c>
      <c r="CA369" s="567">
        <v>7.1167588067102452E-2</v>
      </c>
      <c r="CB369" s="464"/>
      <c r="CC369" s="559">
        <v>20.549687514832598</v>
      </c>
      <c r="CD369" s="563">
        <v>35.485659139653109</v>
      </c>
      <c r="CE369" s="563">
        <v>19.403119063610202</v>
      </c>
      <c r="CF369" s="567">
        <v>16.680014271463978</v>
      </c>
      <c r="CG369" s="454"/>
      <c r="CH369" s="454"/>
      <c r="CI369" s="454"/>
      <c r="CJ369" s="454"/>
      <c r="CK369" s="454"/>
      <c r="CL369" s="454"/>
      <c r="CM369" s="454"/>
      <c r="CN369" s="454"/>
      <c r="CO369" s="454"/>
      <c r="CP369" s="454"/>
      <c r="CQ369" s="454"/>
      <c r="CR369" s="454"/>
      <c r="CS369" s="454"/>
      <c r="CT369" s="454"/>
      <c r="CU369" s="454"/>
      <c r="CV369" s="454"/>
      <c r="CW369" s="454"/>
      <c r="CX369" s="454"/>
      <c r="CY369" s="454"/>
      <c r="CZ369" s="454"/>
      <c r="DA369" s="454"/>
      <c r="DB369" s="454"/>
      <c r="DC369" s="454"/>
      <c r="DD369" s="454"/>
      <c r="DE369" s="454"/>
      <c r="DF369" s="454"/>
      <c r="DG369" s="454"/>
      <c r="DH369" s="454"/>
      <c r="DI369" s="454"/>
      <c r="DJ369" s="454"/>
      <c r="DK369" s="454"/>
      <c r="DL369" s="454"/>
      <c r="DM369" s="454"/>
      <c r="DN369" s="454"/>
      <c r="DO369" s="454"/>
      <c r="DP369" s="454"/>
      <c r="DQ369" s="454"/>
      <c r="DR369" s="454"/>
      <c r="DS369" s="454"/>
      <c r="DT369" s="454"/>
      <c r="DU369" s="454"/>
      <c r="DV369" s="454"/>
      <c r="DW369" s="454"/>
      <c r="DX369" s="454"/>
      <c r="DY369" s="454"/>
      <c r="DZ369" s="454"/>
      <c r="EA369" s="454"/>
      <c r="EB369" s="454"/>
      <c r="EC369" s="454"/>
      <c r="ED369" s="454"/>
      <c r="EE369" s="454"/>
    </row>
    <row r="370" spans="1:135" s="477" customFormat="1" ht="13" x14ac:dyDescent="0.3">
      <c r="A370" s="454"/>
      <c r="B370" s="454"/>
      <c r="C370" s="454"/>
      <c r="D370" s="454"/>
      <c r="E370" s="454"/>
      <c r="F370" s="454"/>
      <c r="G370" s="454"/>
      <c r="H370" s="454"/>
      <c r="I370" s="454"/>
      <c r="J370" s="454"/>
      <c r="K370" s="454"/>
      <c r="L370" s="454"/>
      <c r="M370" s="454"/>
      <c r="N370" s="347" t="s">
        <v>93</v>
      </c>
      <c r="O370" s="349" t="s">
        <v>607</v>
      </c>
      <c r="P370" s="564">
        <v>0.22436910995951265</v>
      </c>
      <c r="Q370" s="560">
        <v>0.63562589009878723</v>
      </c>
      <c r="R370" s="560">
        <v>0</v>
      </c>
      <c r="S370" s="560">
        <v>0.35394896123374986</v>
      </c>
      <c r="T370" s="560">
        <v>0.28451932062872404</v>
      </c>
      <c r="U370" s="560">
        <v>0</v>
      </c>
      <c r="V370" s="560">
        <v>0.27179043927019347</v>
      </c>
      <c r="W370" s="560">
        <v>0.65867601149940269</v>
      </c>
      <c r="X370" s="560">
        <v>0.89589360871475732</v>
      </c>
      <c r="Y370" s="560">
        <v>1.8013227220508707</v>
      </c>
      <c r="Z370" s="560">
        <v>0.46078641647123914</v>
      </c>
      <c r="AA370" s="560">
        <v>0.35076248668425059</v>
      </c>
      <c r="AB370" s="561">
        <v>0.55293748012288202</v>
      </c>
      <c r="AC370" s="463"/>
      <c r="AD370" s="564">
        <v>0.3813420745396901</v>
      </c>
      <c r="AE370" s="560">
        <v>1.0803220443542694</v>
      </c>
      <c r="AF370" s="560">
        <v>0</v>
      </c>
      <c r="AG370" s="560">
        <v>0.60157849350297299</v>
      </c>
      <c r="AH370" s="560">
        <v>5.3256950227308364</v>
      </c>
      <c r="AI370" s="560">
        <v>0</v>
      </c>
      <c r="AJ370" s="560">
        <v>5.3244862654211591</v>
      </c>
      <c r="AK370" s="560">
        <v>0.69160981207437278</v>
      </c>
      <c r="AL370" s="560">
        <v>0.75903744289584896</v>
      </c>
      <c r="AM370" s="560">
        <v>1.5261537524942961</v>
      </c>
      <c r="AN370" s="560">
        <v>5.0312273074690337</v>
      </c>
      <c r="AO370" s="560">
        <v>0.63904459772239885</v>
      </c>
      <c r="AP370" s="561">
        <v>1.9251258221102781</v>
      </c>
      <c r="AQ370" s="454"/>
      <c r="AR370" s="572"/>
      <c r="AS370" s="559" t="s">
        <v>585</v>
      </c>
      <c r="AT370" s="563">
        <v>9.3115910324439027E-3</v>
      </c>
      <c r="AU370" s="563">
        <v>0.76180805187692224</v>
      </c>
      <c r="AV370" s="563">
        <v>3.0417702977800594E-3</v>
      </c>
      <c r="AW370" s="567">
        <v>1.8157174733898656</v>
      </c>
      <c r="AX370" s="454"/>
      <c r="AY370" s="559" t="s">
        <v>585</v>
      </c>
      <c r="AZ370" s="563">
        <v>1.0659588958594408</v>
      </c>
      <c r="BA370" s="563">
        <v>27.815485046515235</v>
      </c>
      <c r="BB370" s="563">
        <v>1.8328344726637458</v>
      </c>
      <c r="BC370" s="567">
        <v>603.8824316931541</v>
      </c>
      <c r="BD370" s="462"/>
      <c r="BE370" s="572"/>
      <c r="BF370" s="566" t="s">
        <v>585</v>
      </c>
      <c r="BG370" s="463"/>
      <c r="BH370" s="566" t="s">
        <v>585</v>
      </c>
      <c r="BI370" s="454"/>
      <c r="BJ370" s="572"/>
      <c r="BK370" s="559">
        <v>0.48102562133931603</v>
      </c>
      <c r="BL370" s="563">
        <v>0.65174685565981227</v>
      </c>
      <c r="BM370" s="563">
        <v>0.18396080603301151</v>
      </c>
      <c r="BN370" s="563">
        <v>0.40346233921797903</v>
      </c>
      <c r="BO370" s="567">
        <v>8.1293156189826049E-2</v>
      </c>
      <c r="BQ370" s="559">
        <v>4017.6441404884699</v>
      </c>
      <c r="BR370" s="563">
        <v>5805.6274679245171</v>
      </c>
      <c r="BS370" s="563">
        <v>5805.6274679245171</v>
      </c>
      <c r="BT370" s="563">
        <v>11833.048155312648</v>
      </c>
      <c r="BU370" s="567">
        <v>11833.048155312648</v>
      </c>
      <c r="BV370" s="454"/>
      <c r="BW370" s="572"/>
      <c r="BX370" s="559">
        <v>0.11981017565794039</v>
      </c>
      <c r="BY370" s="563">
        <v>0.35268611509425701</v>
      </c>
      <c r="BZ370" s="563">
        <v>0.1544440980428354</v>
      </c>
      <c r="CA370" s="567">
        <v>7.1167588067102452E-2</v>
      </c>
      <c r="CB370" s="464"/>
      <c r="CC370" s="559">
        <v>20.549687514832598</v>
      </c>
      <c r="CD370" s="563">
        <v>35.485659139653109</v>
      </c>
      <c r="CE370" s="563">
        <v>19.403119063610202</v>
      </c>
      <c r="CF370" s="567">
        <v>16.680014271463978</v>
      </c>
      <c r="CG370" s="454"/>
      <c r="CH370" s="454"/>
      <c r="CI370" s="454"/>
      <c r="CJ370" s="454"/>
      <c r="CK370" s="454"/>
      <c r="CL370" s="454"/>
      <c r="CM370" s="454"/>
      <c r="CN370" s="454"/>
      <c r="CO370" s="454"/>
      <c r="CP370" s="454"/>
      <c r="CQ370" s="454"/>
      <c r="CR370" s="454"/>
      <c r="CS370" s="454"/>
      <c r="CT370" s="454"/>
      <c r="CU370" s="454"/>
      <c r="CV370" s="454"/>
      <c r="CW370" s="454"/>
      <c r="CX370" s="454"/>
      <c r="CY370" s="454"/>
      <c r="CZ370" s="454"/>
      <c r="DA370" s="454"/>
      <c r="DB370" s="454"/>
      <c r="DC370" s="454"/>
      <c r="DD370" s="454"/>
      <c r="DE370" s="454"/>
      <c r="DF370" s="454"/>
      <c r="DG370" s="454"/>
      <c r="DH370" s="454"/>
      <c r="DI370" s="454"/>
      <c r="DJ370" s="454"/>
      <c r="DK370" s="454"/>
      <c r="DL370" s="454"/>
      <c r="DM370" s="454"/>
      <c r="DN370" s="454"/>
      <c r="DO370" s="454"/>
      <c r="DP370" s="454"/>
      <c r="DQ370" s="454"/>
      <c r="DR370" s="454"/>
      <c r="DS370" s="454"/>
      <c r="DT370" s="454"/>
      <c r="DU370" s="454"/>
      <c r="DV370" s="454"/>
      <c r="DW370" s="454"/>
      <c r="DX370" s="454"/>
      <c r="DY370" s="454"/>
      <c r="DZ370" s="454"/>
      <c r="EA370" s="454"/>
      <c r="EB370" s="454"/>
      <c r="EC370" s="454"/>
      <c r="ED370" s="454"/>
      <c r="EE370" s="454"/>
    </row>
    <row r="371" spans="1:135" s="477" customFormat="1" ht="13" x14ac:dyDescent="0.3">
      <c r="A371" s="454"/>
      <c r="B371" s="454"/>
      <c r="C371" s="454"/>
      <c r="D371" s="454"/>
      <c r="E371" s="454"/>
      <c r="F371" s="454"/>
      <c r="G371" s="454"/>
      <c r="H371" s="454"/>
      <c r="I371" s="454"/>
      <c r="J371" s="454"/>
      <c r="K371" s="454"/>
      <c r="L371" s="454"/>
      <c r="M371" s="454"/>
      <c r="N371" s="454"/>
      <c r="O371" s="454"/>
      <c r="P371" s="454"/>
      <c r="Q371" s="454"/>
      <c r="R371" s="454"/>
      <c r="S371" s="454"/>
      <c r="T371" s="454"/>
      <c r="U371" s="454"/>
      <c r="V371" s="454"/>
      <c r="W371" s="454"/>
      <c r="X371" s="454"/>
      <c r="Y371" s="454"/>
      <c r="Z371" s="454"/>
      <c r="AA371" s="454"/>
      <c r="AB371" s="454"/>
      <c r="AC371" s="454"/>
      <c r="AD371" s="454"/>
      <c r="AE371" s="454"/>
      <c r="AF371" s="454"/>
      <c r="AG371" s="454"/>
      <c r="AH371" s="454"/>
      <c r="AI371" s="454"/>
      <c r="AJ371" s="454"/>
      <c r="AK371" s="454"/>
      <c r="AL371" s="454"/>
      <c r="AM371" s="454"/>
      <c r="AN371" s="454"/>
      <c r="AO371" s="454"/>
      <c r="AP371" s="454"/>
      <c r="AQ371" s="454"/>
      <c r="AR371" s="572"/>
      <c r="AS371" s="454"/>
      <c r="AT371" s="454"/>
      <c r="AU371" s="454"/>
      <c r="AV371" s="454"/>
      <c r="AW371" s="454"/>
      <c r="AX371" s="454"/>
      <c r="AY371" s="454"/>
      <c r="AZ371" s="454"/>
      <c r="BA371" s="454"/>
      <c r="BB371" s="454"/>
      <c r="BC371" s="454"/>
      <c r="BD371" s="454"/>
      <c r="BE371" s="572"/>
      <c r="BF371" s="454"/>
      <c r="BG371" s="454"/>
      <c r="BH371" s="454"/>
      <c r="BI371" s="454"/>
      <c r="BJ371" s="572"/>
      <c r="BK371" s="454"/>
      <c r="BL371" s="454"/>
      <c r="BM371" s="454"/>
      <c r="BN371" s="454"/>
      <c r="BO371" s="454"/>
      <c r="BP371" s="454"/>
      <c r="BQ371" s="454"/>
      <c r="BR371" s="454"/>
      <c r="BS371" s="454"/>
      <c r="BT371" s="454"/>
      <c r="BU371" s="454"/>
      <c r="BV371" s="454"/>
      <c r="BW371" s="572"/>
      <c r="BX371" s="454"/>
      <c r="BY371" s="454"/>
      <c r="BZ371" s="454"/>
      <c r="CA371" s="454"/>
      <c r="CB371" s="454"/>
      <c r="CC371" s="454"/>
      <c r="CD371" s="454"/>
      <c r="CE371" s="454"/>
      <c r="CF371" s="454"/>
      <c r="CG371" s="454"/>
      <c r="CH371" s="454"/>
      <c r="CI371" s="454"/>
      <c r="CJ371" s="454"/>
      <c r="CK371" s="454"/>
      <c r="CL371" s="454"/>
      <c r="CM371" s="454"/>
      <c r="CN371" s="454"/>
      <c r="CO371" s="454"/>
      <c r="CP371" s="454"/>
      <c r="CQ371" s="454"/>
      <c r="CR371" s="454"/>
      <c r="CS371" s="454"/>
      <c r="CT371" s="454"/>
      <c r="CU371" s="454"/>
      <c r="CV371" s="454"/>
      <c r="CW371" s="454"/>
      <c r="CX371" s="454"/>
      <c r="CY371" s="454"/>
      <c r="CZ371" s="454"/>
      <c r="DA371" s="454"/>
      <c r="DB371" s="454"/>
      <c r="DC371" s="454"/>
      <c r="DD371" s="454"/>
      <c r="DE371" s="454"/>
      <c r="DF371" s="454"/>
      <c r="DG371" s="454"/>
      <c r="DH371" s="454"/>
      <c r="DI371" s="454"/>
      <c r="DJ371" s="454"/>
      <c r="DK371" s="454"/>
      <c r="DL371" s="454"/>
      <c r="DM371" s="454"/>
      <c r="DN371" s="454"/>
      <c r="DO371" s="454"/>
      <c r="DP371" s="454"/>
      <c r="DQ371" s="454"/>
      <c r="DR371" s="454"/>
      <c r="DS371" s="454"/>
      <c r="DT371" s="454"/>
      <c r="DU371" s="454"/>
      <c r="DV371" s="454"/>
      <c r="DW371" s="454"/>
      <c r="DX371" s="454"/>
      <c r="DY371" s="454"/>
      <c r="DZ371" s="454"/>
      <c r="EA371" s="454"/>
      <c r="EB371" s="454"/>
      <c r="EC371" s="454"/>
      <c r="ED371" s="454"/>
      <c r="EE371" s="454"/>
    </row>
    <row r="372" spans="1:135" s="476" customFormat="1" ht="13.5" thickBot="1" x14ac:dyDescent="0.35">
      <c r="A372" s="453"/>
      <c r="B372" s="453"/>
      <c r="C372" s="453"/>
      <c r="D372" s="453"/>
      <c r="E372" s="453"/>
      <c r="F372" s="453"/>
      <c r="G372" s="453"/>
      <c r="H372" s="453"/>
      <c r="I372" s="453"/>
      <c r="J372" s="453"/>
      <c r="K372" s="453"/>
      <c r="L372" s="453"/>
      <c r="M372" s="453"/>
      <c r="N372" s="453"/>
      <c r="O372" s="453"/>
      <c r="P372" s="453"/>
      <c r="Q372" s="453"/>
      <c r="R372" s="453"/>
      <c r="S372" s="453"/>
      <c r="T372" s="453"/>
      <c r="U372" s="453"/>
      <c r="V372" s="453"/>
      <c r="W372" s="453"/>
      <c r="X372" s="453"/>
      <c r="Y372" s="453"/>
      <c r="Z372" s="453"/>
      <c r="AA372" s="453"/>
      <c r="AB372" s="453"/>
      <c r="AC372" s="453"/>
      <c r="AD372" s="453"/>
      <c r="AE372" s="453"/>
      <c r="AF372" s="453"/>
      <c r="AG372" s="453"/>
      <c r="AH372" s="453"/>
      <c r="AI372" s="453"/>
      <c r="AJ372" s="453"/>
      <c r="AK372" s="453"/>
      <c r="AL372" s="453"/>
      <c r="AM372" s="453"/>
      <c r="AN372" s="453"/>
      <c r="AO372" s="453"/>
      <c r="AP372" s="453"/>
      <c r="AQ372" s="453"/>
      <c r="AR372" s="575"/>
      <c r="AS372" s="453"/>
      <c r="AT372" s="453"/>
      <c r="AU372" s="453"/>
      <c r="AV372" s="453"/>
      <c r="AW372" s="453"/>
      <c r="AX372" s="453"/>
      <c r="AY372" s="453"/>
      <c r="AZ372" s="453"/>
      <c r="BA372" s="453"/>
      <c r="BB372" s="453"/>
      <c r="BC372" s="453"/>
      <c r="BD372" s="453"/>
      <c r="BE372" s="575"/>
      <c r="BF372" s="453"/>
      <c r="BG372" s="453"/>
      <c r="BH372" s="453"/>
      <c r="BI372" s="453"/>
      <c r="BJ372" s="575"/>
      <c r="BK372" s="453"/>
      <c r="BL372" s="453"/>
      <c r="BM372" s="453"/>
      <c r="BN372" s="453"/>
      <c r="BO372" s="453"/>
      <c r="BP372" s="453"/>
      <c r="BQ372" s="453"/>
      <c r="BR372" s="453"/>
      <c r="BS372" s="453"/>
      <c r="BT372" s="453"/>
      <c r="BU372" s="453"/>
      <c r="BV372" s="453"/>
      <c r="BW372" s="575"/>
      <c r="BX372" s="453"/>
      <c r="BY372" s="453"/>
      <c r="BZ372" s="453"/>
      <c r="CA372" s="453"/>
      <c r="CB372" s="453"/>
      <c r="CC372" s="453"/>
      <c r="CD372" s="453"/>
      <c r="CE372" s="453"/>
      <c r="CF372" s="453"/>
      <c r="CG372" s="453"/>
      <c r="CH372" s="453"/>
      <c r="CI372" s="453"/>
      <c r="CJ372" s="453"/>
      <c r="CK372" s="453"/>
      <c r="CL372" s="453"/>
      <c r="CM372" s="453"/>
      <c r="CN372" s="453"/>
      <c r="CO372" s="453"/>
      <c r="CP372" s="453"/>
      <c r="CQ372" s="453"/>
      <c r="CR372" s="453"/>
      <c r="CS372" s="453"/>
      <c r="CT372" s="453"/>
      <c r="CU372" s="453"/>
      <c r="CV372" s="453"/>
      <c r="CW372" s="453"/>
      <c r="CX372" s="453"/>
      <c r="CY372" s="453"/>
      <c r="CZ372" s="453"/>
      <c r="DA372" s="453"/>
      <c r="DB372" s="453"/>
      <c r="DC372" s="453"/>
      <c r="DD372" s="453"/>
      <c r="DE372" s="453"/>
      <c r="DF372" s="453"/>
      <c r="DG372" s="453"/>
      <c r="DH372" s="453"/>
      <c r="DI372" s="453"/>
      <c r="DJ372" s="453"/>
      <c r="DK372" s="453"/>
      <c r="DL372" s="453"/>
      <c r="DM372" s="453"/>
      <c r="DN372" s="453"/>
      <c r="DO372" s="453"/>
      <c r="DP372" s="453"/>
      <c r="DQ372" s="453"/>
      <c r="DR372" s="453"/>
      <c r="DS372" s="453"/>
      <c r="DT372" s="453"/>
      <c r="DU372" s="453"/>
      <c r="DV372" s="453"/>
      <c r="DW372" s="453"/>
      <c r="DX372" s="453"/>
      <c r="DY372" s="453"/>
      <c r="DZ372" s="453"/>
      <c r="EA372" s="453"/>
      <c r="EB372" s="453"/>
      <c r="EC372" s="453"/>
      <c r="ED372" s="453"/>
      <c r="EE372" s="453"/>
    </row>
    <row r="373" spans="1:135" s="477" customFormat="1" ht="13.5" thickTop="1" x14ac:dyDescent="0.3">
      <c r="A373" s="454"/>
      <c r="B373" s="454"/>
      <c r="C373" s="454"/>
      <c r="D373" s="454"/>
      <c r="E373" s="454"/>
      <c r="F373" s="454"/>
      <c r="G373" s="454"/>
      <c r="H373" s="454"/>
      <c r="I373" s="454"/>
      <c r="J373" s="454"/>
      <c r="K373" s="454"/>
      <c r="L373" s="454"/>
      <c r="M373" s="454"/>
      <c r="N373" s="454"/>
      <c r="O373" s="454"/>
      <c r="P373" s="454"/>
      <c r="Q373" s="454"/>
      <c r="R373" s="454"/>
      <c r="S373" s="454"/>
      <c r="T373" s="454"/>
      <c r="U373" s="454"/>
      <c r="V373" s="454"/>
      <c r="W373" s="454"/>
      <c r="X373" s="454"/>
      <c r="Y373" s="454"/>
      <c r="Z373" s="454"/>
      <c r="AA373" s="454"/>
      <c r="AB373" s="454"/>
      <c r="AC373" s="454"/>
      <c r="AD373" s="454"/>
      <c r="AE373" s="454"/>
      <c r="AF373" s="454"/>
      <c r="AG373" s="454"/>
      <c r="AH373" s="454"/>
      <c r="AI373" s="454"/>
      <c r="AJ373" s="454"/>
      <c r="AK373" s="454"/>
      <c r="AL373" s="454"/>
      <c r="AM373" s="454"/>
      <c r="AN373" s="454"/>
      <c r="AO373" s="454"/>
      <c r="AP373" s="454"/>
      <c r="AQ373" s="454"/>
      <c r="AR373" s="572"/>
      <c r="AS373" s="454"/>
      <c r="AT373" s="454"/>
      <c r="AU373" s="454"/>
      <c r="AV373" s="454"/>
      <c r="AW373" s="454"/>
      <c r="AX373" s="454"/>
      <c r="AY373" s="454"/>
      <c r="AZ373" s="454"/>
      <c r="BA373" s="454"/>
      <c r="BB373" s="454"/>
      <c r="BC373" s="454"/>
      <c r="BD373" s="454"/>
      <c r="BE373" s="572"/>
      <c r="BF373" s="454"/>
      <c r="BG373" s="454"/>
      <c r="BH373" s="454"/>
      <c r="BI373" s="454"/>
      <c r="BJ373" s="572"/>
      <c r="BK373" s="454"/>
      <c r="BL373" s="454"/>
      <c r="BM373" s="454"/>
      <c r="BN373" s="454"/>
      <c r="BO373" s="454"/>
      <c r="BP373" s="454"/>
      <c r="BQ373" s="454"/>
      <c r="BR373" s="454"/>
      <c r="BS373" s="454"/>
      <c r="BT373" s="454"/>
      <c r="BU373" s="454"/>
      <c r="BV373" s="454"/>
      <c r="BW373" s="572"/>
      <c r="BX373" s="454"/>
      <c r="BY373" s="454"/>
      <c r="BZ373" s="454"/>
      <c r="CA373" s="454"/>
      <c r="CB373" s="454"/>
      <c r="CC373" s="454"/>
      <c r="CD373" s="454"/>
      <c r="CE373" s="454"/>
      <c r="CF373" s="454"/>
      <c r="CG373" s="454"/>
      <c r="CH373" s="454"/>
      <c r="CI373" s="454"/>
      <c r="CJ373" s="454"/>
      <c r="CK373" s="454"/>
      <c r="CL373" s="454"/>
      <c r="CM373" s="454"/>
      <c r="CN373" s="454"/>
      <c r="CO373" s="454"/>
      <c r="CP373" s="454"/>
      <c r="CQ373" s="454"/>
      <c r="CR373" s="454"/>
      <c r="CS373" s="454"/>
      <c r="CT373" s="454"/>
      <c r="CU373" s="454"/>
      <c r="CV373" s="454"/>
      <c r="CW373" s="454"/>
      <c r="CX373" s="454"/>
      <c r="CY373" s="454"/>
      <c r="CZ373" s="454"/>
      <c r="DA373" s="454"/>
      <c r="DB373" s="454"/>
      <c r="DC373" s="454"/>
      <c r="DD373" s="454"/>
      <c r="DE373" s="454"/>
      <c r="DF373" s="454"/>
      <c r="DG373" s="454"/>
      <c r="DH373" s="454"/>
      <c r="DI373" s="454"/>
      <c r="DJ373" s="454"/>
      <c r="DK373" s="454"/>
      <c r="DL373" s="454"/>
      <c r="DM373" s="454"/>
      <c r="DN373" s="454"/>
      <c r="DO373" s="454"/>
      <c r="DP373" s="454"/>
      <c r="DQ373" s="454"/>
      <c r="DR373" s="454"/>
      <c r="DS373" s="454"/>
      <c r="DT373" s="454"/>
      <c r="DU373" s="454"/>
      <c r="DV373" s="454"/>
      <c r="DW373" s="454"/>
      <c r="DX373" s="454"/>
      <c r="DY373" s="454"/>
      <c r="DZ373" s="454"/>
      <c r="EA373" s="454"/>
      <c r="EB373" s="454"/>
      <c r="EC373" s="454"/>
      <c r="ED373" s="454"/>
      <c r="EE373" s="454"/>
    </row>
    <row r="374" spans="1:135" s="477" customFormat="1" ht="13" x14ac:dyDescent="0.3">
      <c r="A374" s="454"/>
      <c r="B374" s="454"/>
      <c r="C374" s="454"/>
      <c r="D374" s="454"/>
      <c r="E374" s="454"/>
      <c r="F374" s="454"/>
      <c r="G374" s="454"/>
      <c r="H374" s="454"/>
      <c r="I374" s="454"/>
      <c r="J374" s="454"/>
      <c r="K374" s="454"/>
      <c r="L374" s="454"/>
      <c r="M374" s="454"/>
      <c r="N374" s="454"/>
      <c r="O374" s="454"/>
      <c r="P374" s="454"/>
      <c r="Q374" s="454"/>
      <c r="R374" s="454"/>
      <c r="S374" s="454"/>
      <c r="T374" s="454"/>
      <c r="U374" s="454"/>
      <c r="V374" s="454"/>
      <c r="W374" s="454"/>
      <c r="X374" s="454"/>
      <c r="Y374" s="454"/>
      <c r="Z374" s="454"/>
      <c r="AA374" s="454"/>
      <c r="AB374" s="454"/>
      <c r="AC374" s="454"/>
      <c r="AD374" s="454"/>
      <c r="AE374" s="454"/>
      <c r="AF374" s="454"/>
      <c r="AG374" s="454"/>
      <c r="AH374" s="454"/>
      <c r="AI374" s="454"/>
      <c r="AJ374" s="454"/>
      <c r="AK374" s="454"/>
      <c r="AL374" s="454"/>
      <c r="AM374" s="454"/>
      <c r="AN374" s="454"/>
      <c r="AO374" s="454"/>
      <c r="AP374" s="454"/>
      <c r="AQ374" s="454"/>
      <c r="AR374" s="572"/>
      <c r="AS374" s="454"/>
      <c r="AT374" s="454"/>
      <c r="AU374" s="454"/>
      <c r="AV374" s="454"/>
      <c r="AW374" s="454"/>
      <c r="AX374" s="454"/>
      <c r="AY374" s="454"/>
      <c r="AZ374" s="454"/>
      <c r="BA374" s="454"/>
      <c r="BB374" s="454"/>
      <c r="BC374" s="454"/>
      <c r="BD374" s="454"/>
      <c r="BE374" s="572"/>
      <c r="BF374" s="454"/>
      <c r="BG374" s="454"/>
      <c r="BH374" s="454"/>
      <c r="BI374" s="454"/>
      <c r="BJ374" s="572"/>
      <c r="BK374" s="454"/>
      <c r="BL374" s="454"/>
      <c r="BM374" s="454"/>
      <c r="BN374" s="454"/>
      <c r="BO374" s="454"/>
      <c r="BP374" s="454"/>
      <c r="BQ374" s="454"/>
      <c r="BR374" s="454"/>
      <c r="BS374" s="454"/>
      <c r="BT374" s="454"/>
      <c r="BU374" s="454"/>
      <c r="BV374" s="454"/>
      <c r="BW374" s="572"/>
      <c r="BX374" s="454"/>
      <c r="BY374" s="454"/>
      <c r="BZ374" s="454"/>
      <c r="CA374" s="454"/>
      <c r="CB374" s="454"/>
      <c r="CC374" s="454"/>
      <c r="CD374" s="454"/>
      <c r="CE374" s="454"/>
      <c r="CF374" s="454"/>
      <c r="CG374" s="454"/>
      <c r="CH374" s="454"/>
      <c r="CI374" s="454"/>
      <c r="CJ374" s="454"/>
      <c r="CK374" s="454"/>
      <c r="CL374" s="454"/>
      <c r="CM374" s="454"/>
      <c r="CN374" s="454"/>
      <c r="CO374" s="454"/>
      <c r="CP374" s="454"/>
      <c r="CQ374" s="454"/>
      <c r="CR374" s="454"/>
      <c r="CS374" s="454"/>
      <c r="CT374" s="454"/>
      <c r="CU374" s="454"/>
      <c r="CV374" s="454"/>
      <c r="CW374" s="454"/>
      <c r="CX374" s="454"/>
      <c r="CY374" s="454"/>
      <c r="CZ374" s="454"/>
      <c r="DA374" s="454"/>
      <c r="DB374" s="454"/>
      <c r="DC374" s="454"/>
      <c r="DD374" s="454"/>
      <c r="DE374" s="454"/>
      <c r="DF374" s="454"/>
      <c r="DG374" s="454"/>
      <c r="DH374" s="454"/>
      <c r="DI374" s="454"/>
      <c r="DJ374" s="454"/>
      <c r="DK374" s="454"/>
      <c r="DL374" s="454"/>
      <c r="DM374" s="454"/>
      <c r="DN374" s="454"/>
      <c r="DO374" s="454"/>
      <c r="DP374" s="454"/>
      <c r="DQ374" s="454"/>
      <c r="DR374" s="454"/>
      <c r="DS374" s="454"/>
      <c r="DT374" s="454"/>
      <c r="DU374" s="454"/>
      <c r="DV374" s="454"/>
      <c r="DW374" s="454"/>
      <c r="DX374" s="454"/>
      <c r="DY374" s="454"/>
      <c r="DZ374" s="454"/>
      <c r="EA374" s="454"/>
      <c r="EB374" s="454"/>
      <c r="EC374" s="454"/>
      <c r="ED374" s="454"/>
      <c r="EE374" s="454"/>
    </row>
    <row r="375" spans="1:135" s="477" customFormat="1" ht="28.5" x14ac:dyDescent="0.65">
      <c r="A375" s="454"/>
      <c r="B375" s="454"/>
      <c r="C375" s="454"/>
      <c r="D375" s="454"/>
      <c r="E375" s="454"/>
      <c r="F375" s="454"/>
      <c r="G375" s="454"/>
      <c r="H375" s="454"/>
      <c r="I375" s="454"/>
      <c r="J375" s="454"/>
      <c r="K375" s="454"/>
      <c r="L375" s="454"/>
      <c r="M375" s="454"/>
      <c r="N375" s="454"/>
      <c r="O375" s="454"/>
      <c r="P375" s="772" t="s">
        <v>496</v>
      </c>
      <c r="Q375" s="772"/>
      <c r="R375" s="772"/>
      <c r="S375" s="772"/>
      <c r="T375" s="772"/>
      <c r="U375" s="772"/>
      <c r="V375" s="772"/>
      <c r="W375" s="772"/>
      <c r="X375" s="772"/>
      <c r="Y375" s="772"/>
      <c r="Z375" s="772"/>
      <c r="AA375" s="772"/>
      <c r="AB375" s="772"/>
      <c r="AC375" s="772"/>
      <c r="AD375" s="772"/>
      <c r="AE375" s="772"/>
      <c r="AF375" s="772"/>
      <c r="AG375" s="772"/>
      <c r="AH375" s="772"/>
      <c r="AI375" s="772"/>
      <c r="AJ375" s="772"/>
      <c r="AK375" s="772"/>
      <c r="AL375" s="772"/>
      <c r="AM375" s="586"/>
      <c r="AN375" s="586"/>
      <c r="AO375" s="586"/>
      <c r="AP375" s="586"/>
      <c r="AQ375" s="454"/>
      <c r="AR375" s="572"/>
      <c r="AS375" s="772" t="s">
        <v>498</v>
      </c>
      <c r="AT375" s="772"/>
      <c r="AU375" s="772"/>
      <c r="AV375" s="772"/>
      <c r="AW375" s="772"/>
      <c r="AX375" s="772"/>
      <c r="AY375" s="772"/>
      <c r="AZ375" s="772"/>
      <c r="BA375" s="772"/>
      <c r="BB375" s="772"/>
      <c r="BC375" s="772"/>
      <c r="BD375" s="454"/>
      <c r="BE375" s="572"/>
      <c r="BF375" s="775" t="s">
        <v>525</v>
      </c>
      <c r="BG375" s="775"/>
      <c r="BH375" s="775"/>
      <c r="BI375" s="454"/>
      <c r="BJ375" s="572"/>
      <c r="BK375" s="772" t="s">
        <v>513</v>
      </c>
      <c r="BL375" s="772"/>
      <c r="BM375" s="772"/>
      <c r="BN375" s="772"/>
      <c r="BO375" s="772"/>
      <c r="BP375" s="772"/>
      <c r="BQ375" s="772"/>
      <c r="BR375" s="772"/>
      <c r="BS375" s="772"/>
      <c r="BT375" s="772"/>
      <c r="BU375" s="772"/>
      <c r="BV375" s="454"/>
      <c r="BW375" s="572"/>
      <c r="BX375" s="772" t="s">
        <v>517</v>
      </c>
      <c r="BY375" s="772"/>
      <c r="BZ375" s="772"/>
      <c r="CA375" s="772"/>
      <c r="CB375" s="772"/>
      <c r="CC375" s="772"/>
      <c r="CD375" s="772"/>
      <c r="CE375" s="772"/>
      <c r="CF375" s="772"/>
      <c r="CG375" s="454"/>
      <c r="CH375" s="454"/>
      <c r="CI375" s="454"/>
      <c r="CJ375" s="454"/>
      <c r="CK375" s="454"/>
      <c r="CL375" s="454"/>
      <c r="CM375" s="454"/>
      <c r="CN375" s="454"/>
      <c r="CO375" s="454"/>
      <c r="CP375" s="454"/>
      <c r="CQ375" s="454"/>
      <c r="CR375" s="454"/>
      <c r="CS375" s="454"/>
      <c r="CT375" s="454"/>
      <c r="CU375" s="454"/>
      <c r="CV375" s="454"/>
      <c r="CW375" s="454"/>
      <c r="CX375" s="454"/>
      <c r="CY375" s="454"/>
      <c r="CZ375" s="454"/>
      <c r="DA375" s="454"/>
      <c r="DB375" s="454"/>
      <c r="DC375" s="454"/>
      <c r="DD375" s="454"/>
      <c r="DE375" s="454"/>
      <c r="DF375" s="454"/>
      <c r="DG375" s="454"/>
      <c r="DH375" s="454"/>
      <c r="DI375" s="454"/>
      <c r="DJ375" s="454"/>
      <c r="DK375" s="454"/>
      <c r="DL375" s="454"/>
      <c r="DM375" s="454"/>
      <c r="DN375" s="454"/>
      <c r="DO375" s="454"/>
      <c r="DP375" s="454"/>
      <c r="DQ375" s="454"/>
      <c r="DR375" s="454"/>
      <c r="DS375" s="454"/>
      <c r="DT375" s="454"/>
      <c r="DU375" s="454"/>
      <c r="DV375" s="454"/>
      <c r="DW375" s="454"/>
      <c r="DX375" s="454"/>
      <c r="DY375" s="454"/>
      <c r="DZ375" s="454"/>
      <c r="EA375" s="454"/>
      <c r="EB375" s="454"/>
      <c r="EC375" s="454"/>
      <c r="ED375" s="454"/>
      <c r="EE375" s="454"/>
    </row>
    <row r="376" spans="1:135" s="477" customFormat="1" ht="42.5" x14ac:dyDescent="0.3">
      <c r="A376" s="454"/>
      <c r="B376" s="454"/>
      <c r="C376" s="454"/>
      <c r="D376" s="454"/>
      <c r="E376" s="768" t="s">
        <v>609</v>
      </c>
      <c r="F376" s="768"/>
      <c r="G376" s="768"/>
      <c r="H376" s="768"/>
      <c r="I376" s="768"/>
      <c r="J376" s="768"/>
      <c r="K376" s="768"/>
      <c r="L376" s="768"/>
      <c r="M376" s="454"/>
      <c r="N376" s="454"/>
      <c r="O376" s="454"/>
      <c r="P376" s="558" t="s">
        <v>900</v>
      </c>
      <c r="Q376" s="558" t="s">
        <v>901</v>
      </c>
      <c r="R376" s="558" t="s">
        <v>953</v>
      </c>
      <c r="S376" s="558" t="s">
        <v>902</v>
      </c>
      <c r="T376" s="558" t="s">
        <v>526</v>
      </c>
      <c r="U376" s="558" t="s">
        <v>955</v>
      </c>
      <c r="V376" s="458" t="s">
        <v>527</v>
      </c>
      <c r="W376" s="458" t="s">
        <v>895</v>
      </c>
      <c r="X376" s="458" t="s">
        <v>528</v>
      </c>
      <c r="Y376" s="458" t="s">
        <v>529</v>
      </c>
      <c r="Z376" s="458" t="s">
        <v>530</v>
      </c>
      <c r="AA376" s="558" t="s">
        <v>910</v>
      </c>
      <c r="AB376" s="558" t="s">
        <v>911</v>
      </c>
      <c r="AC376" s="454"/>
      <c r="AD376" s="558" t="s">
        <v>905</v>
      </c>
      <c r="AE376" s="558" t="s">
        <v>906</v>
      </c>
      <c r="AF376" s="558" t="s">
        <v>954</v>
      </c>
      <c r="AG376" s="558" t="s">
        <v>907</v>
      </c>
      <c r="AH376" s="458" t="s">
        <v>531</v>
      </c>
      <c r="AI376" s="558" t="s">
        <v>956</v>
      </c>
      <c r="AJ376" s="458" t="s">
        <v>532</v>
      </c>
      <c r="AK376" s="458" t="s">
        <v>896</v>
      </c>
      <c r="AL376" s="458" t="s">
        <v>533</v>
      </c>
      <c r="AM376" s="458" t="s">
        <v>534</v>
      </c>
      <c r="AN376" s="458" t="s">
        <v>535</v>
      </c>
      <c r="AO376" s="558" t="s">
        <v>912</v>
      </c>
      <c r="AP376" s="558" t="s">
        <v>913</v>
      </c>
      <c r="AQ376" s="454"/>
      <c r="AR376" s="573"/>
      <c r="AS376" s="458" t="s">
        <v>536</v>
      </c>
      <c r="AT376" s="458" t="s">
        <v>537</v>
      </c>
      <c r="AU376" s="458" t="s">
        <v>538</v>
      </c>
      <c r="AV376" s="458" t="s">
        <v>539</v>
      </c>
      <c r="AW376" s="458" t="s">
        <v>540</v>
      </c>
      <c r="AX376" s="456"/>
      <c r="AY376" s="458" t="s">
        <v>541</v>
      </c>
      <c r="AZ376" s="458" t="s">
        <v>542</v>
      </c>
      <c r="BA376" s="458" t="s">
        <v>543</v>
      </c>
      <c r="BB376" s="458" t="s">
        <v>544</v>
      </c>
      <c r="BC376" s="458" t="s">
        <v>545</v>
      </c>
      <c r="BD376" s="454"/>
      <c r="BE376" s="573"/>
      <c r="BF376" s="458" t="s">
        <v>546</v>
      </c>
      <c r="BG376" s="454"/>
      <c r="BH376" s="458" t="s">
        <v>547</v>
      </c>
      <c r="BI376" s="454"/>
      <c r="BJ376" s="573"/>
      <c r="BK376" s="458" t="s">
        <v>548</v>
      </c>
      <c r="BL376" s="458" t="s">
        <v>549</v>
      </c>
      <c r="BM376" s="458" t="s">
        <v>919</v>
      </c>
      <c r="BN376" s="458" t="s">
        <v>550</v>
      </c>
      <c r="BO376" s="458" t="s">
        <v>551</v>
      </c>
      <c r="BP376" s="458"/>
      <c r="BQ376" s="458" t="s">
        <v>915</v>
      </c>
      <c r="BR376" s="458" t="s">
        <v>916</v>
      </c>
      <c r="BS376" s="458" t="s">
        <v>918</v>
      </c>
      <c r="BT376" s="458" t="s">
        <v>917</v>
      </c>
      <c r="BU376" s="458" t="s">
        <v>914</v>
      </c>
      <c r="BV376" s="458"/>
      <c r="BW376" s="573"/>
      <c r="BX376" s="458" t="s">
        <v>922</v>
      </c>
      <c r="BY376" s="458" t="s">
        <v>552</v>
      </c>
      <c r="BZ376" s="458" t="s">
        <v>553</v>
      </c>
      <c r="CA376" s="458" t="s">
        <v>554</v>
      </c>
      <c r="CB376" s="458"/>
      <c r="CC376" s="458" t="s">
        <v>923</v>
      </c>
      <c r="CD376" s="458" t="s">
        <v>924</v>
      </c>
      <c r="CE376" s="458" t="s">
        <v>925</v>
      </c>
      <c r="CF376" s="458" t="s">
        <v>926</v>
      </c>
      <c r="CG376" s="454"/>
      <c r="CH376" s="454"/>
      <c r="CI376" s="454"/>
      <c r="CJ376" s="454"/>
      <c r="CK376" s="454"/>
      <c r="CL376" s="454"/>
      <c r="CM376" s="454"/>
      <c r="CN376" s="454"/>
      <c r="CO376" s="454"/>
      <c r="CP376" s="454"/>
      <c r="CQ376" s="454"/>
      <c r="CR376" s="454"/>
      <c r="CS376" s="454"/>
      <c r="CT376" s="454"/>
      <c r="CU376" s="454"/>
      <c r="CV376" s="454"/>
      <c r="CW376" s="454"/>
      <c r="CX376" s="454"/>
      <c r="CY376" s="454"/>
      <c r="CZ376" s="454"/>
      <c r="DA376" s="454"/>
      <c r="DB376" s="454"/>
      <c r="DC376" s="454"/>
      <c r="DD376" s="454"/>
      <c r="DE376" s="454"/>
      <c r="DF376" s="454"/>
      <c r="DG376" s="454"/>
      <c r="DH376" s="454"/>
      <c r="DI376" s="454"/>
      <c r="DJ376" s="454"/>
      <c r="DK376" s="454"/>
      <c r="DL376" s="454"/>
      <c r="DM376" s="454"/>
      <c r="DN376" s="454"/>
      <c r="DO376" s="454"/>
      <c r="DP376" s="454"/>
      <c r="DQ376" s="454"/>
      <c r="DR376" s="454"/>
      <c r="DS376" s="454"/>
      <c r="DT376" s="454"/>
      <c r="DU376" s="454"/>
      <c r="DV376" s="454"/>
      <c r="DW376" s="454"/>
      <c r="DX376" s="454"/>
      <c r="DY376" s="454"/>
      <c r="DZ376" s="454"/>
      <c r="EA376" s="454"/>
      <c r="EB376" s="454"/>
      <c r="EC376" s="454"/>
      <c r="ED376" s="454"/>
      <c r="EE376" s="454"/>
    </row>
    <row r="377" spans="1:135" s="477" customFormat="1" ht="12.75" customHeight="1" x14ac:dyDescent="0.3">
      <c r="A377" s="454"/>
      <c r="B377" s="454"/>
      <c r="C377" s="454"/>
      <c r="D377" s="454"/>
      <c r="E377" s="773"/>
      <c r="F377" s="773"/>
      <c r="G377" s="773"/>
      <c r="H377" s="773"/>
      <c r="I377" s="773"/>
      <c r="J377" s="773"/>
      <c r="K377" s="773"/>
      <c r="L377" s="773"/>
      <c r="M377" s="454"/>
      <c r="N377" s="454"/>
      <c r="O377" s="454"/>
      <c r="P377" s="704" t="s">
        <v>946</v>
      </c>
      <c r="Q377" s="776"/>
      <c r="R377" s="776"/>
      <c r="S377" s="776"/>
      <c r="T377" s="776"/>
      <c r="U377" s="776"/>
      <c r="V377" s="776"/>
      <c r="W377" s="776"/>
      <c r="X377" s="776"/>
      <c r="Y377" s="776"/>
      <c r="Z377" s="776"/>
      <c r="AA377" s="776"/>
      <c r="AB377" s="705"/>
      <c r="AC377" s="454"/>
      <c r="AD377" s="704" t="s">
        <v>947</v>
      </c>
      <c r="AE377" s="776"/>
      <c r="AF377" s="776"/>
      <c r="AG377" s="776"/>
      <c r="AH377" s="776"/>
      <c r="AI377" s="776"/>
      <c r="AJ377" s="776"/>
      <c r="AK377" s="776"/>
      <c r="AL377" s="776"/>
      <c r="AM377" s="776"/>
      <c r="AN377" s="776"/>
      <c r="AO377" s="776"/>
      <c r="AP377" s="705"/>
      <c r="AQ377" s="454"/>
      <c r="AR377" s="573"/>
      <c r="AS377" s="704" t="s">
        <v>946</v>
      </c>
      <c r="AT377" s="776"/>
      <c r="AU377" s="776"/>
      <c r="AV377" s="776"/>
      <c r="AW377" s="705"/>
      <c r="AX377" s="454"/>
      <c r="AY377" s="704" t="s">
        <v>947</v>
      </c>
      <c r="AZ377" s="776"/>
      <c r="BA377" s="776"/>
      <c r="BB377" s="776"/>
      <c r="BC377" s="705"/>
      <c r="BD377" s="454"/>
      <c r="BE377" s="573"/>
      <c r="BF377" s="570" t="s">
        <v>948</v>
      </c>
      <c r="BG377" s="454"/>
      <c r="BH377" s="570" t="s">
        <v>947</v>
      </c>
      <c r="BI377" s="454"/>
      <c r="BJ377" s="573"/>
      <c r="BK377" s="704" t="s">
        <v>948</v>
      </c>
      <c r="BL377" s="776"/>
      <c r="BM377" s="776"/>
      <c r="BN377" s="776"/>
      <c r="BO377" s="705"/>
      <c r="BP377" s="459"/>
      <c r="BQ377" s="777" t="s">
        <v>948</v>
      </c>
      <c r="BR377" s="778"/>
      <c r="BS377" s="778"/>
      <c r="BT377" s="778"/>
      <c r="BU377" s="779"/>
      <c r="BV377" s="459"/>
      <c r="BW377" s="573"/>
      <c r="BX377" s="704" t="s">
        <v>949</v>
      </c>
      <c r="BY377" s="776"/>
      <c r="BZ377" s="776"/>
      <c r="CA377" s="705"/>
      <c r="CB377" s="458"/>
      <c r="CC377" s="704" t="s">
        <v>947</v>
      </c>
      <c r="CD377" s="776"/>
      <c r="CE377" s="776"/>
      <c r="CF377" s="705"/>
      <c r="CG377" s="454"/>
      <c r="CH377" s="454"/>
      <c r="CI377" s="454"/>
      <c r="CJ377" s="454"/>
      <c r="CK377" s="454"/>
      <c r="CL377" s="454"/>
      <c r="CM377" s="454"/>
      <c r="CN377" s="454"/>
      <c r="CO377" s="454"/>
      <c r="CP377" s="454"/>
      <c r="CQ377" s="454"/>
      <c r="CR377" s="454"/>
      <c r="CS377" s="454"/>
      <c r="CT377" s="454"/>
      <c r="CU377" s="454"/>
      <c r="CV377" s="454"/>
      <c r="CW377" s="454"/>
      <c r="CX377" s="454"/>
      <c r="CY377" s="454"/>
      <c r="CZ377" s="454"/>
      <c r="DA377" s="454"/>
      <c r="DB377" s="454"/>
      <c r="DC377" s="454"/>
      <c r="DD377" s="454"/>
      <c r="DE377" s="454"/>
      <c r="DF377" s="454"/>
      <c r="DG377" s="454"/>
      <c r="DH377" s="454"/>
      <c r="DI377" s="454"/>
      <c r="DJ377" s="454"/>
      <c r="DK377" s="454"/>
      <c r="DL377" s="454"/>
      <c r="DM377" s="454"/>
      <c r="DN377" s="454"/>
      <c r="DO377" s="454"/>
      <c r="DP377" s="454"/>
      <c r="DQ377" s="454"/>
      <c r="DR377" s="454"/>
      <c r="DS377" s="454"/>
      <c r="DT377" s="454"/>
      <c r="DU377" s="454"/>
      <c r="DV377" s="454"/>
      <c r="DW377" s="454"/>
      <c r="DX377" s="454"/>
      <c r="DY377" s="454"/>
      <c r="DZ377" s="454"/>
      <c r="EA377" s="454"/>
      <c r="EB377" s="454"/>
      <c r="EC377" s="454"/>
      <c r="ED377" s="454"/>
      <c r="EE377" s="454"/>
    </row>
    <row r="378" spans="1:135" s="477" customFormat="1" ht="27.75" customHeight="1" x14ac:dyDescent="0.3">
      <c r="A378" s="454"/>
      <c r="B378" s="454"/>
      <c r="C378" s="454"/>
      <c r="D378" s="454"/>
      <c r="E378" s="700" t="s">
        <v>944</v>
      </c>
      <c r="F378" s="700"/>
      <c r="G378" s="700"/>
      <c r="H378" s="700"/>
      <c r="I378" s="700" t="s">
        <v>945</v>
      </c>
      <c r="J378" s="700"/>
      <c r="K378" s="700"/>
      <c r="L378" s="700"/>
      <c r="M378" s="454"/>
      <c r="N378" s="454"/>
      <c r="O378" s="454"/>
      <c r="P378" s="188" t="s">
        <v>555</v>
      </c>
      <c r="Q378" s="188" t="s">
        <v>556</v>
      </c>
      <c r="R378" s="188" t="s">
        <v>951</v>
      </c>
      <c r="S378" s="188" t="s">
        <v>557</v>
      </c>
      <c r="T378" s="188" t="s">
        <v>558</v>
      </c>
      <c r="U378" s="188" t="s">
        <v>952</v>
      </c>
      <c r="V378" s="188" t="s">
        <v>559</v>
      </c>
      <c r="W378" s="188" t="s">
        <v>560</v>
      </c>
      <c r="X378" s="188" t="s">
        <v>561</v>
      </c>
      <c r="Y378" s="188" t="s">
        <v>562</v>
      </c>
      <c r="Z378" s="188" t="s">
        <v>927</v>
      </c>
      <c r="AA378" s="188" t="s">
        <v>903</v>
      </c>
      <c r="AB378" s="188" t="s">
        <v>904</v>
      </c>
      <c r="AC378" s="469"/>
      <c r="AD378" s="188" t="s">
        <v>555</v>
      </c>
      <c r="AE378" s="188" t="s">
        <v>556</v>
      </c>
      <c r="AF378" s="188" t="s">
        <v>951</v>
      </c>
      <c r="AG378" s="188" t="s">
        <v>557</v>
      </c>
      <c r="AH378" s="188" t="s">
        <v>558</v>
      </c>
      <c r="AI378" s="188" t="s">
        <v>952</v>
      </c>
      <c r="AJ378" s="188" t="s">
        <v>559</v>
      </c>
      <c r="AK378" s="188" t="s">
        <v>560</v>
      </c>
      <c r="AL378" s="188" t="s">
        <v>561</v>
      </c>
      <c r="AM378" s="188" t="s">
        <v>562</v>
      </c>
      <c r="AN378" s="188" t="s">
        <v>927</v>
      </c>
      <c r="AO378" s="188" t="s">
        <v>903</v>
      </c>
      <c r="AP378" s="188" t="s">
        <v>904</v>
      </c>
      <c r="AQ378" s="454"/>
      <c r="AR378" s="572"/>
      <c r="AS378" s="188" t="s">
        <v>563</v>
      </c>
      <c r="AT378" s="188" t="s">
        <v>564</v>
      </c>
      <c r="AU378" s="188" t="s">
        <v>565</v>
      </c>
      <c r="AV378" s="188" t="s">
        <v>566</v>
      </c>
      <c r="AW378" s="188" t="s">
        <v>567</v>
      </c>
      <c r="AX378" s="454"/>
      <c r="AY378" s="188" t="s">
        <v>563</v>
      </c>
      <c r="AZ378" s="188" t="s">
        <v>564</v>
      </c>
      <c r="BA378" s="188" t="s">
        <v>565</v>
      </c>
      <c r="BB378" s="188" t="s">
        <v>566</v>
      </c>
      <c r="BC378" s="188" t="s">
        <v>567</v>
      </c>
      <c r="BD378" s="454"/>
      <c r="BE378" s="572"/>
      <c r="BF378" s="188" t="s">
        <v>568</v>
      </c>
      <c r="BG378" s="454"/>
      <c r="BH378" s="188" t="s">
        <v>568</v>
      </c>
      <c r="BI378" s="454"/>
      <c r="BJ378" s="572"/>
      <c r="BK378" s="188" t="s">
        <v>569</v>
      </c>
      <c r="BL378" s="188" t="s">
        <v>570</v>
      </c>
      <c r="BM378" s="188" t="s">
        <v>571</v>
      </c>
      <c r="BN378" s="188" t="s">
        <v>572</v>
      </c>
      <c r="BO378" s="188" t="s">
        <v>573</v>
      </c>
      <c r="BP378" s="459"/>
      <c r="BQ378" s="569" t="s">
        <v>569</v>
      </c>
      <c r="BR378" s="569" t="s">
        <v>570</v>
      </c>
      <c r="BS378" s="569" t="s">
        <v>571</v>
      </c>
      <c r="BT378" s="569" t="s">
        <v>572</v>
      </c>
      <c r="BU378" s="569" t="s">
        <v>573</v>
      </c>
      <c r="BV378" s="454"/>
      <c r="BW378" s="572"/>
      <c r="BX378" s="188" t="s">
        <v>569</v>
      </c>
      <c r="BY378" s="188" t="s">
        <v>574</v>
      </c>
      <c r="BZ378" s="188" t="s">
        <v>575</v>
      </c>
      <c r="CA378" s="188" t="s">
        <v>576</v>
      </c>
      <c r="CB378" s="458"/>
      <c r="CC378" s="188" t="s">
        <v>569</v>
      </c>
      <c r="CD378" s="188" t="s">
        <v>574</v>
      </c>
      <c r="CE378" s="188" t="s">
        <v>575</v>
      </c>
      <c r="CF378" s="188" t="s">
        <v>576</v>
      </c>
      <c r="CG378" s="454"/>
      <c r="CH378" s="454"/>
      <c r="CI378" s="454"/>
      <c r="CJ378" s="454"/>
      <c r="CK378" s="454"/>
      <c r="CL378" s="454"/>
      <c r="CM378" s="454"/>
      <c r="CN378" s="454"/>
      <c r="CO378" s="454"/>
      <c r="CP378" s="454"/>
      <c r="CQ378" s="454"/>
      <c r="CR378" s="454"/>
      <c r="CS378" s="454"/>
      <c r="CT378" s="454"/>
      <c r="CU378" s="454"/>
      <c r="CV378" s="454"/>
      <c r="CW378" s="454"/>
      <c r="CX378" s="454"/>
      <c r="CY378" s="454"/>
      <c r="CZ378" s="454"/>
      <c r="DA378" s="454"/>
      <c r="DB378" s="454"/>
      <c r="DC378" s="454"/>
      <c r="DD378" s="454"/>
      <c r="DE378" s="454"/>
      <c r="DF378" s="454"/>
      <c r="DG378" s="454"/>
      <c r="DH378" s="454"/>
      <c r="DI378" s="454"/>
      <c r="DJ378" s="454"/>
      <c r="DK378" s="454"/>
      <c r="DL378" s="454"/>
      <c r="DM378" s="454"/>
      <c r="DN378" s="454"/>
      <c r="DO378" s="454"/>
      <c r="DP378" s="454"/>
      <c r="DQ378" s="454"/>
      <c r="DR378" s="454"/>
      <c r="DS378" s="454"/>
      <c r="DT378" s="454"/>
      <c r="DU378" s="454"/>
      <c r="DV378" s="454"/>
      <c r="DW378" s="454"/>
      <c r="DX378" s="454"/>
      <c r="DY378" s="454"/>
      <c r="DZ378" s="454"/>
      <c r="EA378" s="454"/>
      <c r="EB378" s="454"/>
      <c r="EC378" s="454"/>
      <c r="ED378" s="454"/>
      <c r="EE378" s="454"/>
    </row>
    <row r="379" spans="1:135" s="477" customFormat="1" ht="13.4" customHeight="1" x14ac:dyDescent="0.3">
      <c r="A379" s="454"/>
      <c r="B379" s="454"/>
      <c r="C379" s="454"/>
      <c r="D379" s="454"/>
      <c r="E379" s="454"/>
      <c r="F379" s="454"/>
      <c r="G379" s="454"/>
      <c r="H379" s="454"/>
      <c r="I379" s="454"/>
      <c r="J379" s="454"/>
      <c r="K379" s="454"/>
      <c r="L379" s="454"/>
      <c r="M379" s="454"/>
      <c r="N379" s="345" t="s">
        <v>577</v>
      </c>
      <c r="O379" s="347" t="s">
        <v>577</v>
      </c>
      <c r="P379" s="564">
        <v>3.4177310714084514</v>
      </c>
      <c r="Q379" s="560">
        <v>3.2302952463688079</v>
      </c>
      <c r="R379" s="560">
        <v>1.4352517985726333E-2</v>
      </c>
      <c r="S379" s="560">
        <v>3.3342407622873846</v>
      </c>
      <c r="T379" s="560">
        <v>1.4259659012536832</v>
      </c>
      <c r="U379" s="560">
        <v>1.9575000000156599E-2</v>
      </c>
      <c r="V379" s="560">
        <v>1.2889706623184378</v>
      </c>
      <c r="W379" s="560">
        <v>2.7456189360238508</v>
      </c>
      <c r="X379" s="560">
        <v>11.12453514753911</v>
      </c>
      <c r="Y379" s="560">
        <v>11.423716151484744</v>
      </c>
      <c r="Z379" s="560">
        <v>1.5314321326458247</v>
      </c>
      <c r="AA379" s="560">
        <v>3.1017970765936465</v>
      </c>
      <c r="AB379" s="561">
        <v>2.8591296542353053</v>
      </c>
      <c r="AC379" s="466"/>
      <c r="AD379" s="564">
        <v>5.4960214662218165</v>
      </c>
      <c r="AE379" s="560">
        <v>5.2072869791883862</v>
      </c>
      <c r="AF379" s="560">
        <v>1.99500000001596E-2</v>
      </c>
      <c r="AG379" s="560">
        <v>5.3675831346503777</v>
      </c>
      <c r="AH379" s="560">
        <v>26.69154237437731</v>
      </c>
      <c r="AI379" s="560">
        <v>0.1859625000014877</v>
      </c>
      <c r="AJ379" s="560">
        <v>25.251464350526899</v>
      </c>
      <c r="AK379" s="560">
        <v>2.8828998828250438</v>
      </c>
      <c r="AL379" s="560">
        <v>7.5874798121959133</v>
      </c>
      <c r="AM379" s="560">
        <v>7.9170189746984185</v>
      </c>
      <c r="AN379" s="560">
        <v>18.885878235011781</v>
      </c>
      <c r="AO379" s="560">
        <v>5.4266035753871318</v>
      </c>
      <c r="AP379" s="561">
        <v>10.375118928076816</v>
      </c>
      <c r="AQ379" s="454"/>
      <c r="AR379" s="572"/>
      <c r="AS379" s="559">
        <v>5.3968260464928967E-3</v>
      </c>
      <c r="AT379" s="563">
        <v>7.7729864577716391E-3</v>
      </c>
      <c r="AU379" s="563">
        <v>1.2436842191906861</v>
      </c>
      <c r="AV379" s="563">
        <v>2.9058801586318078E-3</v>
      </c>
      <c r="AW379" s="567">
        <v>0.84747483718372085</v>
      </c>
      <c r="AX379" s="454"/>
      <c r="AY379" s="559">
        <v>1.2682541209258307</v>
      </c>
      <c r="AZ379" s="563">
        <v>1.1892669280390609</v>
      </c>
      <c r="BA379" s="563">
        <v>66.070445447064031</v>
      </c>
      <c r="BB379" s="563">
        <v>1.4994341618540128</v>
      </c>
      <c r="BC379" s="567">
        <v>366.39786316499521</v>
      </c>
      <c r="BD379" s="462"/>
      <c r="BE379" s="572"/>
      <c r="BF379" s="566">
        <v>0.28823213587088931</v>
      </c>
      <c r="BG379" s="463"/>
      <c r="BH379" s="566">
        <v>407.45040926332598</v>
      </c>
      <c r="BI379" s="465"/>
      <c r="BJ379" s="572"/>
      <c r="BK379" s="559">
        <v>0.52431558784130816</v>
      </c>
      <c r="BL379" s="563">
        <v>0.68898953312608735</v>
      </c>
      <c r="BM379" s="563">
        <v>0.26385235608163365</v>
      </c>
      <c r="BN379" s="563">
        <v>0.38173744402931864</v>
      </c>
      <c r="BO379" s="567">
        <v>0.13245178034376828</v>
      </c>
      <c r="BQ379" s="559">
        <v>4379.2125737341175</v>
      </c>
      <c r="BR379" s="563">
        <v>6137.3776089487756</v>
      </c>
      <c r="BS379" s="563">
        <v>6137.3776089487756</v>
      </c>
      <c r="BT379" s="563">
        <v>11195.884023872737</v>
      </c>
      <c r="BU379" s="567">
        <v>11195.884023872737</v>
      </c>
      <c r="BV379" s="454"/>
      <c r="BW379" s="572"/>
      <c r="BX379" s="559">
        <v>7.5571596854177354</v>
      </c>
      <c r="BY379" s="563">
        <v>8.2945039015461006</v>
      </c>
      <c r="BZ379" s="563">
        <v>6.4688895056418918</v>
      </c>
      <c r="CA379" s="567">
        <v>7.9596782773297807</v>
      </c>
      <c r="CB379" s="458"/>
      <c r="CC379" s="559">
        <v>1296.1943272531444</v>
      </c>
      <c r="CD379" s="563">
        <v>834.55493592120888</v>
      </c>
      <c r="CE379" s="563">
        <v>812.69944839521054</v>
      </c>
      <c r="CF379" s="567">
        <v>1865.5619906204881</v>
      </c>
      <c r="CH379" s="454"/>
      <c r="CI379" s="454"/>
      <c r="CJ379" s="454"/>
      <c r="CK379" s="465"/>
      <c r="CL379" s="465"/>
      <c r="CM379" s="465"/>
      <c r="CN379" s="465"/>
      <c r="CO379" s="454"/>
      <c r="CP379" s="454"/>
      <c r="CQ379" s="454"/>
      <c r="CR379" s="454"/>
      <c r="CS379" s="454"/>
      <c r="CT379" s="454"/>
      <c r="CU379" s="454"/>
      <c r="CV379" s="454"/>
      <c r="CW379" s="454"/>
      <c r="CX379" s="454"/>
      <c r="CY379" s="454"/>
      <c r="CZ379" s="454"/>
      <c r="DA379" s="454"/>
      <c r="DB379" s="454"/>
      <c r="DC379" s="454"/>
      <c r="DD379" s="454"/>
      <c r="DE379" s="454"/>
      <c r="DF379" s="454"/>
      <c r="DG379" s="454"/>
      <c r="DH379" s="454"/>
      <c r="DI379" s="454"/>
      <c r="DJ379" s="454"/>
      <c r="DK379" s="454"/>
      <c r="DL379" s="454"/>
      <c r="DM379" s="454"/>
      <c r="DN379" s="454"/>
      <c r="DO379" s="454"/>
      <c r="DP379" s="454"/>
      <c r="DQ379" s="454"/>
      <c r="DR379" s="454"/>
      <c r="DS379" s="454"/>
      <c r="DT379" s="454"/>
      <c r="DU379" s="454"/>
      <c r="DV379" s="454"/>
      <c r="DW379" s="454"/>
      <c r="DX379" s="454"/>
      <c r="DY379" s="454"/>
      <c r="DZ379" s="454"/>
      <c r="EA379" s="454"/>
      <c r="EB379" s="454"/>
      <c r="EC379" s="454"/>
      <c r="ED379" s="454"/>
      <c r="EE379" s="454"/>
    </row>
    <row r="380" spans="1:135" s="477" customFormat="1" ht="13.4" customHeight="1" x14ac:dyDescent="0.35">
      <c r="A380" s="454"/>
      <c r="B380" s="454"/>
      <c r="C380" s="454"/>
      <c r="D380" s="578" t="s">
        <v>931</v>
      </c>
      <c r="E380" s="454"/>
      <c r="F380" s="454"/>
      <c r="G380" s="454"/>
      <c r="H380" s="454"/>
      <c r="I380" s="454"/>
      <c r="J380" s="454"/>
      <c r="K380" s="454"/>
      <c r="L380" s="454"/>
      <c r="M380" s="454"/>
      <c r="N380" s="347" t="s">
        <v>69</v>
      </c>
      <c r="O380" s="347" t="s">
        <v>578</v>
      </c>
      <c r="P380" s="564">
        <v>4.2075966732705217</v>
      </c>
      <c r="Q380" s="560">
        <v>3.8303735657576481</v>
      </c>
      <c r="R380" s="560">
        <v>7.2014388489784753E-3</v>
      </c>
      <c r="S380" s="560">
        <v>3.9923101636561391</v>
      </c>
      <c r="T380" s="560">
        <v>1.489883838475083</v>
      </c>
      <c r="U380" s="560">
        <v>9.8218421053417326E-3</v>
      </c>
      <c r="V380" s="560">
        <v>1.4235522215602239</v>
      </c>
      <c r="W380" s="560">
        <v>3.1527658270654015</v>
      </c>
      <c r="X380" s="560">
        <v>12.412013607222399</v>
      </c>
      <c r="Y380" s="560">
        <v>13.179969791054829</v>
      </c>
      <c r="Z380" s="560">
        <v>1.3926993883019585</v>
      </c>
      <c r="AA380" s="560">
        <v>3.6854401714371727</v>
      </c>
      <c r="AB380" s="561">
        <v>4.0228122518438862</v>
      </c>
      <c r="AC380" s="466"/>
      <c r="AD380" s="564">
        <v>6.7218823240623209</v>
      </c>
      <c r="AE380" s="560">
        <v>6.1192462979605802</v>
      </c>
      <c r="AF380" s="560">
        <v>1.001000000008008E-2</v>
      </c>
      <c r="AG380" s="560">
        <v>6.3779495054109674</v>
      </c>
      <c r="AH380" s="560">
        <v>27.88797233692258</v>
      </c>
      <c r="AI380" s="560">
        <v>9.330750000074646E-2</v>
      </c>
      <c r="AJ380" s="560">
        <v>27.88797233692258</v>
      </c>
      <c r="AK380" s="560">
        <v>3.3104041184186723</v>
      </c>
      <c r="AL380" s="560">
        <v>8.6182061048760268</v>
      </c>
      <c r="AM380" s="560">
        <v>9.1514318071046148</v>
      </c>
      <c r="AN380" s="560">
        <v>21.521572247781606</v>
      </c>
      <c r="AO380" s="560">
        <v>6.5066653225637037</v>
      </c>
      <c r="AP380" s="561">
        <v>10.2531179529062</v>
      </c>
      <c r="AQ380" s="454"/>
      <c r="AR380" s="574"/>
      <c r="AS380" s="559" t="s">
        <v>585</v>
      </c>
      <c r="AT380" s="563">
        <v>3.9638930705807188E-3</v>
      </c>
      <c r="AU380" s="563">
        <v>1.4235257882411099</v>
      </c>
      <c r="AV380" s="563">
        <v>1.4818755040055449E-3</v>
      </c>
      <c r="AW380" s="567">
        <v>1.2586382165345733</v>
      </c>
      <c r="AX380" s="454"/>
      <c r="AY380" s="559" t="s">
        <v>585</v>
      </c>
      <c r="AZ380" s="563">
        <v>0.60647563979885</v>
      </c>
      <c r="BA380" s="563">
        <v>61.393482429664687</v>
      </c>
      <c r="BB380" s="563">
        <v>0.76464776006686119</v>
      </c>
      <c r="BC380" s="567">
        <v>372.35048206320249</v>
      </c>
      <c r="BD380" s="462"/>
      <c r="BE380" s="574"/>
      <c r="BF380" s="566">
        <v>0.29291484893104452</v>
      </c>
      <c r="BG380" s="463"/>
      <c r="BH380" s="566">
        <v>264.50210858473321</v>
      </c>
      <c r="BI380" s="465"/>
      <c r="BJ380" s="574"/>
      <c r="BK380" s="559" t="s">
        <v>585</v>
      </c>
      <c r="BL380" s="563" t="s">
        <v>585</v>
      </c>
      <c r="BM380" s="563" t="s">
        <v>585</v>
      </c>
      <c r="BN380" s="563" t="s">
        <v>585</v>
      </c>
      <c r="BO380" s="567" t="s">
        <v>585</v>
      </c>
      <c r="BQ380" s="559" t="s">
        <v>585</v>
      </c>
      <c r="BR380" s="563" t="s">
        <v>585</v>
      </c>
      <c r="BS380" s="563" t="s">
        <v>585</v>
      </c>
      <c r="BT380" s="563" t="s">
        <v>585</v>
      </c>
      <c r="BU380" s="567" t="s">
        <v>585</v>
      </c>
      <c r="BV380" s="465"/>
      <c r="BW380" s="574"/>
      <c r="BX380" s="559">
        <v>7.5571596854177354</v>
      </c>
      <c r="BY380" s="563">
        <v>8.2945039015461006</v>
      </c>
      <c r="BZ380" s="563">
        <v>6.4688895056418918</v>
      </c>
      <c r="CA380" s="567">
        <v>7.9596782773297807</v>
      </c>
      <c r="CB380" s="464"/>
      <c r="CC380" s="559">
        <v>1296.1943272531444</v>
      </c>
      <c r="CD380" s="563">
        <v>834.55493592120888</v>
      </c>
      <c r="CE380" s="563">
        <v>812.69944839521054</v>
      </c>
      <c r="CF380" s="567">
        <v>1865.5619906204881</v>
      </c>
      <c r="CG380" s="465"/>
      <c r="CH380" s="454"/>
      <c r="CI380" s="454"/>
      <c r="CJ380" s="454"/>
      <c r="CK380" s="465"/>
      <c r="CL380" s="465"/>
      <c r="CM380" s="465"/>
      <c r="CN380" s="465"/>
      <c r="CO380" s="454"/>
      <c r="CP380" s="454"/>
      <c r="CQ380" s="454"/>
      <c r="CR380" s="454"/>
      <c r="CS380" s="454"/>
      <c r="CT380" s="454"/>
      <c r="CU380" s="454"/>
      <c r="CV380" s="454"/>
      <c r="CW380" s="454"/>
      <c r="CX380" s="454"/>
      <c r="CY380" s="454"/>
      <c r="CZ380" s="454"/>
      <c r="DA380" s="454"/>
      <c r="DB380" s="454"/>
      <c r="DC380" s="454"/>
      <c r="DD380" s="454"/>
      <c r="DE380" s="454"/>
      <c r="DF380" s="454"/>
      <c r="DG380" s="454"/>
      <c r="DH380" s="454"/>
      <c r="DI380" s="454"/>
      <c r="DJ380" s="454"/>
      <c r="DK380" s="454"/>
      <c r="DL380" s="454"/>
      <c r="DM380" s="454"/>
      <c r="DN380" s="454"/>
      <c r="DO380" s="454"/>
      <c r="DP380" s="454"/>
      <c r="DQ380" s="454"/>
      <c r="DR380" s="454"/>
      <c r="DS380" s="454"/>
      <c r="DT380" s="454"/>
      <c r="DU380" s="454"/>
      <c r="DV380" s="454"/>
      <c r="DW380" s="454"/>
      <c r="DX380" s="454"/>
      <c r="DY380" s="454"/>
      <c r="DZ380" s="454"/>
      <c r="EA380" s="454"/>
      <c r="EB380" s="454"/>
      <c r="EC380" s="454"/>
      <c r="ED380" s="454"/>
      <c r="EE380" s="454"/>
    </row>
    <row r="381" spans="1:135" s="477" customFormat="1" ht="13.4" customHeight="1" x14ac:dyDescent="0.3">
      <c r="A381" s="454"/>
      <c r="B381" s="454"/>
      <c r="C381" s="454"/>
      <c r="D381" s="454" t="s">
        <v>585</v>
      </c>
      <c r="E381" s="454" t="s">
        <v>929</v>
      </c>
      <c r="F381" s="454"/>
      <c r="G381" s="454"/>
      <c r="H381" s="454"/>
      <c r="I381" s="454"/>
      <c r="J381" s="454"/>
      <c r="K381" s="454"/>
      <c r="L381" s="454"/>
      <c r="M381" s="454"/>
      <c r="N381" s="347" t="s">
        <v>71</v>
      </c>
      <c r="O381" s="349" t="s">
        <v>579</v>
      </c>
      <c r="P381" s="564">
        <v>4.9242397347405316</v>
      </c>
      <c r="Q381" s="560">
        <v>4.4248532851878775</v>
      </c>
      <c r="R381" s="560">
        <v>8.9136690648195117E-3</v>
      </c>
      <c r="S381" s="560">
        <v>4.6145706072256543</v>
      </c>
      <c r="T381" s="560">
        <v>1.5463318700188746</v>
      </c>
      <c r="U381" s="560">
        <v>1.2157105263255152E-2</v>
      </c>
      <c r="V381" s="560">
        <v>1.4774871114031207</v>
      </c>
      <c r="W381" s="560">
        <v>3.6861251609974515</v>
      </c>
      <c r="X381" s="560">
        <v>9.9804556473098032</v>
      </c>
      <c r="Y381" s="560">
        <v>10.888782433540833</v>
      </c>
      <c r="Z381" s="560">
        <v>1.9395914348706504</v>
      </c>
      <c r="AA381" s="560">
        <v>4.219511215045773</v>
      </c>
      <c r="AB381" s="561">
        <v>3.8306733411985454</v>
      </c>
      <c r="AC381" s="466"/>
      <c r="AD381" s="564">
        <v>6.6969172306040354</v>
      </c>
      <c r="AE381" s="560">
        <v>6.0177566090882006</v>
      </c>
      <c r="AF381" s="560">
        <v>1.239000000009912E-2</v>
      </c>
      <c r="AG381" s="560">
        <v>6.2757702865977105</v>
      </c>
      <c r="AH381" s="560">
        <v>28.944578967261101</v>
      </c>
      <c r="AI381" s="560">
        <v>0.11549250000092394</v>
      </c>
      <c r="AJ381" s="560">
        <v>28.944578967261101</v>
      </c>
      <c r="AK381" s="560">
        <v>3.8704314190473239</v>
      </c>
      <c r="AL381" s="560">
        <v>9.0099779590088609</v>
      </c>
      <c r="AM381" s="560">
        <v>9.8299810342917908</v>
      </c>
      <c r="AN381" s="560">
        <v>23.553035186266836</v>
      </c>
      <c r="AO381" s="560">
        <v>6.433760650817808</v>
      </c>
      <c r="AP381" s="561">
        <v>11.856273862090704</v>
      </c>
      <c r="AQ381" s="454"/>
      <c r="AR381" s="574"/>
      <c r="AS381" s="559">
        <v>3.4009513281854729E-3</v>
      </c>
      <c r="AT381" s="563">
        <v>4.8773191183122495E-3</v>
      </c>
      <c r="AU381" s="563">
        <v>3.918716454918572</v>
      </c>
      <c r="AV381" s="563">
        <v>1.8233538589339361E-3</v>
      </c>
      <c r="AW381" s="567">
        <v>0.80615277048431722</v>
      </c>
      <c r="AX381" s="454"/>
      <c r="AY381" s="559">
        <v>0.79922356212358614</v>
      </c>
      <c r="AZ381" s="563">
        <v>0.74622982510177416</v>
      </c>
      <c r="BA381" s="563">
        <v>74.787968119043299</v>
      </c>
      <c r="BB381" s="563">
        <v>0.9408505912099111</v>
      </c>
      <c r="BC381" s="567">
        <v>370.25208707269962</v>
      </c>
      <c r="BD381" s="462"/>
      <c r="BE381" s="574"/>
      <c r="BF381" s="566">
        <v>0.29126411640550831</v>
      </c>
      <c r="BG381" s="463"/>
      <c r="BH381" s="566">
        <v>486.70233851360445</v>
      </c>
      <c r="BI381" s="465"/>
      <c r="BJ381" s="574"/>
      <c r="BK381" s="559">
        <v>0.52431558784130816</v>
      </c>
      <c r="BL381" s="563">
        <v>0.68898953312608735</v>
      </c>
      <c r="BM381" s="563">
        <v>0.26385235608163365</v>
      </c>
      <c r="BN381" s="563">
        <v>0.38173744402931864</v>
      </c>
      <c r="BO381" s="567">
        <v>0.13245178034376828</v>
      </c>
      <c r="BQ381" s="559">
        <v>4379.2125737341175</v>
      </c>
      <c r="BR381" s="563">
        <v>6137.3776089487756</v>
      </c>
      <c r="BS381" s="563">
        <v>6137.3776089487756</v>
      </c>
      <c r="BT381" s="563">
        <v>11195.884023872737</v>
      </c>
      <c r="BU381" s="567">
        <v>11195.884023872737</v>
      </c>
      <c r="BV381" s="465"/>
      <c r="BW381" s="574"/>
      <c r="BX381" s="559">
        <v>7.5571596854177354</v>
      </c>
      <c r="BY381" s="563">
        <v>8.2945039015461006</v>
      </c>
      <c r="BZ381" s="563">
        <v>6.4688895056418918</v>
      </c>
      <c r="CA381" s="567">
        <v>7.9596782773297807</v>
      </c>
      <c r="CB381" s="464"/>
      <c r="CC381" s="559">
        <v>1296.1943272531444</v>
      </c>
      <c r="CD381" s="563">
        <v>834.55493592120888</v>
      </c>
      <c r="CE381" s="563">
        <v>812.69944839521054</v>
      </c>
      <c r="CF381" s="567">
        <v>1865.5619906204881</v>
      </c>
      <c r="CG381" s="465"/>
      <c r="CH381" s="454"/>
      <c r="CI381" s="454"/>
      <c r="CJ381" s="454"/>
      <c r="CK381" s="465"/>
      <c r="CL381" s="465"/>
      <c r="CM381" s="465"/>
      <c r="CN381" s="465"/>
      <c r="CO381" s="454"/>
      <c r="CP381" s="454"/>
      <c r="CQ381" s="454"/>
      <c r="CR381" s="454"/>
      <c r="CS381" s="454"/>
      <c r="CT381" s="454"/>
      <c r="CU381" s="454"/>
      <c r="CV381" s="454"/>
      <c r="CW381" s="454"/>
      <c r="CX381" s="454"/>
      <c r="CY381" s="454"/>
      <c r="CZ381" s="454"/>
      <c r="DA381" s="454"/>
      <c r="DB381" s="454"/>
      <c r="DC381" s="454"/>
      <c r="DD381" s="454"/>
      <c r="DE381" s="454"/>
      <c r="DF381" s="454"/>
      <c r="DG381" s="454"/>
      <c r="DH381" s="454"/>
      <c r="DI381" s="454"/>
      <c r="DJ381" s="454"/>
      <c r="DK381" s="454"/>
      <c r="DL381" s="454"/>
      <c r="DM381" s="454"/>
      <c r="DN381" s="454"/>
      <c r="DO381" s="454"/>
      <c r="DP381" s="454"/>
      <c r="DQ381" s="454"/>
      <c r="DR381" s="454"/>
      <c r="DS381" s="454"/>
      <c r="DT381" s="454"/>
      <c r="DU381" s="454"/>
      <c r="DV381" s="454"/>
      <c r="DW381" s="454"/>
      <c r="DX381" s="454"/>
      <c r="DY381" s="454"/>
      <c r="DZ381" s="454"/>
      <c r="EA381" s="454"/>
      <c r="EB381" s="454"/>
      <c r="EC381" s="454"/>
      <c r="ED381" s="454"/>
      <c r="EE381" s="454"/>
    </row>
    <row r="382" spans="1:135" s="477" customFormat="1" ht="13.4" customHeight="1" x14ac:dyDescent="0.3">
      <c r="A382" s="454"/>
      <c r="B382" s="454"/>
      <c r="C382" s="454"/>
      <c r="D382" s="454" t="s">
        <v>585</v>
      </c>
      <c r="E382" s="454" t="s">
        <v>937</v>
      </c>
      <c r="F382" s="454"/>
      <c r="G382" s="454"/>
      <c r="H382" s="454"/>
      <c r="I382" s="454"/>
      <c r="J382" s="454"/>
      <c r="K382" s="454"/>
      <c r="L382" s="454"/>
      <c r="M382" s="454"/>
      <c r="N382" s="347" t="s">
        <v>73</v>
      </c>
      <c r="O382" s="349" t="s">
        <v>582</v>
      </c>
      <c r="P382" s="564">
        <v>4.7588583572689762</v>
      </c>
      <c r="Q382" s="560">
        <v>4.2092389012434737</v>
      </c>
      <c r="R382" s="560">
        <v>2.9460431654911943E-2</v>
      </c>
      <c r="S382" s="560">
        <v>4.5553667715687816</v>
      </c>
      <c r="T382" s="560">
        <v>1.7435603030978193</v>
      </c>
      <c r="U382" s="560">
        <v>4.0180263158216177E-2</v>
      </c>
      <c r="V382" s="560">
        <v>1.6659346714167529</v>
      </c>
      <c r="W382" s="560">
        <v>3.3486674634919309</v>
      </c>
      <c r="X382" s="560">
        <v>8.732575575614435</v>
      </c>
      <c r="Y382" s="560">
        <v>11.74884081234025</v>
      </c>
      <c r="Z382" s="560">
        <v>1.8065422928790453</v>
      </c>
      <c r="AA382" s="560">
        <v>4.0379193880905824</v>
      </c>
      <c r="AB382" s="561">
        <v>2.2115900212369985</v>
      </c>
      <c r="AC382" s="466"/>
      <c r="AD382" s="564">
        <v>7.6025551777942315</v>
      </c>
      <c r="AE382" s="560">
        <v>6.7245058795122992</v>
      </c>
      <c r="AF382" s="560">
        <v>4.0950000000327599E-2</v>
      </c>
      <c r="AG382" s="560">
        <v>7.277465441483943</v>
      </c>
      <c r="AH382" s="560">
        <v>32.63634401881697</v>
      </c>
      <c r="AI382" s="560">
        <v>0.38171250000305368</v>
      </c>
      <c r="AJ382" s="560">
        <v>32.636344018816963</v>
      </c>
      <c r="AK382" s="560">
        <v>3.5161008366665265</v>
      </c>
      <c r="AL382" s="560">
        <v>9.0501517374723015</v>
      </c>
      <c r="AM382" s="560">
        <v>12.176109003626365</v>
      </c>
      <c r="AN382" s="560">
        <v>26.337426760224083</v>
      </c>
      <c r="AO382" s="560">
        <v>7.7009778536170064</v>
      </c>
      <c r="AP382" s="561">
        <v>18.527699097300982</v>
      </c>
      <c r="AQ382" s="454"/>
      <c r="AR382" s="574"/>
      <c r="AS382" s="559" t="s">
        <v>585</v>
      </c>
      <c r="AT382" s="563">
        <v>1.628109968260559E-2</v>
      </c>
      <c r="AU382" s="563">
        <v>1.6361709874092041</v>
      </c>
      <c r="AV382" s="563">
        <v>6.0865826520368474E-3</v>
      </c>
      <c r="AW382" s="567">
        <v>1.3403858460172344</v>
      </c>
      <c r="AX382" s="454"/>
      <c r="AY382" s="559" t="s">
        <v>585</v>
      </c>
      <c r="AZ382" s="563">
        <v>2.4910082514386551</v>
      </c>
      <c r="BA382" s="563">
        <v>60.716263334324907</v>
      </c>
      <c r="BB382" s="563">
        <v>3.1406766484510134</v>
      </c>
      <c r="BC382" s="567">
        <v>373.6080791305838</v>
      </c>
      <c r="BD382" s="462"/>
      <c r="BE382" s="574"/>
      <c r="BF382" s="566">
        <v>0.2939041557071953</v>
      </c>
      <c r="BG382" s="463"/>
      <c r="BH382" s="566">
        <v>486.70528185111544</v>
      </c>
      <c r="BI382" s="465"/>
      <c r="BJ382" s="574"/>
      <c r="BK382" s="559">
        <v>0.52431558784130816</v>
      </c>
      <c r="BL382" s="563">
        <v>0.68898953312608735</v>
      </c>
      <c r="BM382" s="563">
        <v>0.26385235608163365</v>
      </c>
      <c r="BN382" s="563">
        <v>0.38173744402931864</v>
      </c>
      <c r="BO382" s="567">
        <v>0.13245178034376828</v>
      </c>
      <c r="BQ382" s="559">
        <v>4379.2125737341175</v>
      </c>
      <c r="BR382" s="563">
        <v>6137.3776089487756</v>
      </c>
      <c r="BS382" s="563">
        <v>6137.3776089487756</v>
      </c>
      <c r="BT382" s="563">
        <v>11195.884023872737</v>
      </c>
      <c r="BU382" s="567">
        <v>11195.884023872737</v>
      </c>
      <c r="BV382" s="465"/>
      <c r="BW382" s="574"/>
      <c r="BX382" s="559">
        <v>7.5571596854177354</v>
      </c>
      <c r="BY382" s="563">
        <v>8.2945039015461006</v>
      </c>
      <c r="BZ382" s="563">
        <v>6.4688895056418918</v>
      </c>
      <c r="CA382" s="567">
        <v>7.9596782773297807</v>
      </c>
      <c r="CB382" s="464"/>
      <c r="CC382" s="559">
        <v>1296.1943272531444</v>
      </c>
      <c r="CD382" s="563">
        <v>834.55493592120888</v>
      </c>
      <c r="CE382" s="563">
        <v>812.69944839521054</v>
      </c>
      <c r="CF382" s="567">
        <v>1865.5619906204881</v>
      </c>
      <c r="CG382" s="465"/>
      <c r="CH382" s="454"/>
      <c r="CI382" s="454"/>
      <c r="CJ382" s="454"/>
      <c r="CK382" s="465"/>
      <c r="CL382" s="465"/>
      <c r="CM382" s="465"/>
      <c r="CN382" s="465"/>
      <c r="CO382" s="454"/>
      <c r="CP382" s="454"/>
      <c r="CQ382" s="454"/>
      <c r="CR382" s="454"/>
      <c r="CS382" s="454"/>
      <c r="CT382" s="454"/>
      <c r="CU382" s="454"/>
      <c r="CV382" s="454"/>
      <c r="CW382" s="454"/>
      <c r="CX382" s="454"/>
      <c r="CY382" s="454"/>
      <c r="CZ382" s="454"/>
      <c r="DA382" s="454"/>
      <c r="DB382" s="454"/>
      <c r="DC382" s="454"/>
      <c r="DD382" s="454"/>
      <c r="DE382" s="454"/>
      <c r="DF382" s="454"/>
      <c r="DG382" s="454"/>
      <c r="DH382" s="454"/>
      <c r="DI382" s="454"/>
      <c r="DJ382" s="454"/>
      <c r="DK382" s="454"/>
      <c r="DL382" s="454"/>
      <c r="DM382" s="454"/>
      <c r="DN382" s="454"/>
      <c r="DO382" s="454"/>
      <c r="DP382" s="454"/>
      <c r="DQ382" s="454"/>
      <c r="DR382" s="454"/>
      <c r="DS382" s="454"/>
      <c r="DT382" s="454"/>
      <c r="DU382" s="454"/>
      <c r="DV382" s="454"/>
      <c r="DW382" s="454"/>
      <c r="DX382" s="454"/>
      <c r="DY382" s="454"/>
      <c r="DZ382" s="454"/>
      <c r="EA382" s="454"/>
      <c r="EB382" s="454"/>
      <c r="EC382" s="454"/>
      <c r="ED382" s="454"/>
      <c r="EE382" s="454"/>
    </row>
    <row r="383" spans="1:135" s="477" customFormat="1" ht="13.4" customHeight="1" x14ac:dyDescent="0.3">
      <c r="A383" s="454"/>
      <c r="B383" s="454"/>
      <c r="C383" s="454"/>
      <c r="D383" s="454" t="s">
        <v>585</v>
      </c>
      <c r="E383" s="454" t="s">
        <v>936</v>
      </c>
      <c r="F383" s="454"/>
      <c r="G383" s="454"/>
      <c r="H383" s="454"/>
      <c r="I383" s="454"/>
      <c r="J383" s="454"/>
      <c r="K383" s="454"/>
      <c r="L383" s="454"/>
      <c r="M383" s="454"/>
      <c r="N383" s="347" t="s">
        <v>75</v>
      </c>
      <c r="O383" s="349" t="s">
        <v>583</v>
      </c>
      <c r="P383" s="564">
        <v>4.3383056744190114</v>
      </c>
      <c r="Q383" s="560">
        <v>4.1050261238524648</v>
      </c>
      <c r="R383" s="560">
        <v>1.2741007194346532E-2</v>
      </c>
      <c r="S383" s="560">
        <v>4.2332628277290691</v>
      </c>
      <c r="T383" s="560">
        <v>1.3623852544458177</v>
      </c>
      <c r="U383" s="560">
        <v>1.7377105263296912E-2</v>
      </c>
      <c r="V383" s="560">
        <v>1.3017300446538604</v>
      </c>
      <c r="W383" s="560">
        <v>2.5161547140681386</v>
      </c>
      <c r="X383" s="560">
        <v>6.5252616679759647</v>
      </c>
      <c r="Y383" s="560">
        <v>8.0951837446258317</v>
      </c>
      <c r="Z383" s="560">
        <v>1.372368710086596</v>
      </c>
      <c r="AA383" s="560">
        <v>3.8460655579471732</v>
      </c>
      <c r="AB383" s="561">
        <v>2.9894210527391012</v>
      </c>
      <c r="AC383" s="466"/>
      <c r="AD383" s="564">
        <v>6.0743183907130502</v>
      </c>
      <c r="AE383" s="560">
        <v>5.7476898932009597</v>
      </c>
      <c r="AF383" s="560">
        <v>1.7710000000141678E-2</v>
      </c>
      <c r="AG383" s="560">
        <v>5.9272416876526952</v>
      </c>
      <c r="AH383" s="560">
        <v>25.501425887741526</v>
      </c>
      <c r="AI383" s="560">
        <v>0.16508250000132066</v>
      </c>
      <c r="AJ383" s="560">
        <v>25.501425887741522</v>
      </c>
      <c r="AK383" s="560">
        <v>2.6419624497715457</v>
      </c>
      <c r="AL383" s="560">
        <v>7.793279491194717</v>
      </c>
      <c r="AM383" s="560">
        <v>9.6682757971320221</v>
      </c>
      <c r="AN383" s="560">
        <v>16.066022282846451</v>
      </c>
      <c r="AO383" s="560">
        <v>5.9014083998744624</v>
      </c>
      <c r="AP383" s="561">
        <v>9.3635442768274757</v>
      </c>
      <c r="AQ383" s="454"/>
      <c r="AR383" s="574"/>
      <c r="AS383" s="559" t="s">
        <v>585</v>
      </c>
      <c r="AT383" s="563">
        <v>6.7674962262793585E-3</v>
      </c>
      <c r="AU383" s="563">
        <v>1.3208695324729973</v>
      </c>
      <c r="AV383" s="563">
        <v>2.5299842106245663E-3</v>
      </c>
      <c r="AW383" s="567">
        <v>0.7843953473401738</v>
      </c>
      <c r="AX383" s="454"/>
      <c r="AY383" s="559" t="s">
        <v>585</v>
      </c>
      <c r="AZ383" s="563">
        <v>1.0354269226207418</v>
      </c>
      <c r="BA383" s="563">
        <v>63.215264070049486</v>
      </c>
      <c r="BB383" s="563">
        <v>1.3054718526822762</v>
      </c>
      <c r="BC383" s="567">
        <v>359.2011391996005</v>
      </c>
      <c r="BD383" s="462"/>
      <c r="BE383" s="574"/>
      <c r="BF383" s="566">
        <v>0.28257072971010927</v>
      </c>
      <c r="BG383" s="463"/>
      <c r="BH383" s="566">
        <v>240.46769098330302</v>
      </c>
      <c r="BI383" s="465"/>
      <c r="BJ383" s="574"/>
      <c r="BK383" s="559">
        <v>0.52431558784130816</v>
      </c>
      <c r="BL383" s="563">
        <v>0.68898953312608735</v>
      </c>
      <c r="BM383" s="563">
        <v>0.26385235608163365</v>
      </c>
      <c r="BN383" s="563">
        <v>0.38173744402931864</v>
      </c>
      <c r="BO383" s="567">
        <v>0.13245178034376828</v>
      </c>
      <c r="BQ383" s="559">
        <v>4379.2125737341175</v>
      </c>
      <c r="BR383" s="563">
        <v>6137.3776089487756</v>
      </c>
      <c r="BS383" s="563">
        <v>6137.3776089487756</v>
      </c>
      <c r="BT383" s="563">
        <v>11195.884023872737</v>
      </c>
      <c r="BU383" s="567">
        <v>11195.884023872737</v>
      </c>
      <c r="BV383" s="465"/>
      <c r="BW383" s="574"/>
      <c r="BX383" s="559">
        <v>7.5571596854177354</v>
      </c>
      <c r="BY383" s="563">
        <v>8.2945039015461006</v>
      </c>
      <c r="BZ383" s="563">
        <v>6.4688895056418918</v>
      </c>
      <c r="CA383" s="567">
        <v>7.9596782773297807</v>
      </c>
      <c r="CB383" s="464"/>
      <c r="CC383" s="559">
        <v>1296.1943272531444</v>
      </c>
      <c r="CD383" s="563">
        <v>834.55493592120888</v>
      </c>
      <c r="CE383" s="563">
        <v>812.69944839521054</v>
      </c>
      <c r="CF383" s="567">
        <v>1865.5619906204881</v>
      </c>
      <c r="CG383" s="465"/>
      <c r="CH383" s="454"/>
      <c r="CI383" s="454"/>
      <c r="CJ383" s="454"/>
      <c r="CK383" s="465"/>
      <c r="CL383" s="465"/>
      <c r="CM383" s="465"/>
      <c r="CN383" s="465"/>
      <c r="CO383" s="454"/>
      <c r="CP383" s="454"/>
      <c r="CQ383" s="454"/>
      <c r="CR383" s="454"/>
      <c r="CS383" s="454"/>
      <c r="CT383" s="454"/>
      <c r="CU383" s="454"/>
      <c r="CV383" s="454"/>
      <c r="CW383" s="454"/>
      <c r="CX383" s="454"/>
      <c r="CY383" s="454"/>
      <c r="CZ383" s="454"/>
      <c r="DA383" s="454"/>
      <c r="DB383" s="454"/>
      <c r="DC383" s="454"/>
      <c r="DD383" s="454"/>
      <c r="DE383" s="454"/>
      <c r="DF383" s="454"/>
      <c r="DG383" s="454"/>
      <c r="DH383" s="454"/>
      <c r="DI383" s="454"/>
      <c r="DJ383" s="454"/>
      <c r="DK383" s="454"/>
      <c r="DL383" s="454"/>
      <c r="DM383" s="454"/>
      <c r="DN383" s="454"/>
      <c r="DO383" s="454"/>
      <c r="DP383" s="454"/>
      <c r="DQ383" s="454"/>
      <c r="DR383" s="454"/>
      <c r="DS383" s="454"/>
      <c r="DT383" s="454"/>
      <c r="DU383" s="454"/>
      <c r="DV383" s="454"/>
      <c r="DW383" s="454"/>
      <c r="DX383" s="454"/>
      <c r="DY383" s="454"/>
      <c r="DZ383" s="454"/>
      <c r="EA383" s="454"/>
      <c r="EB383" s="454"/>
      <c r="EC383" s="454"/>
      <c r="ED383" s="454"/>
      <c r="EE383" s="454"/>
    </row>
    <row r="384" spans="1:135" s="477" customFormat="1" ht="13.4" customHeight="1" x14ac:dyDescent="0.3">
      <c r="A384" s="454"/>
      <c r="B384" s="454"/>
      <c r="C384" s="454"/>
      <c r="D384" s="454" t="s">
        <v>585</v>
      </c>
      <c r="E384" s="454" t="s">
        <v>930</v>
      </c>
      <c r="F384" s="454"/>
      <c r="G384" s="454"/>
      <c r="H384" s="454"/>
      <c r="I384" s="454"/>
      <c r="J384" s="454"/>
      <c r="K384" s="454"/>
      <c r="L384" s="454"/>
      <c r="M384" s="454"/>
      <c r="N384" s="347" t="s">
        <v>77</v>
      </c>
      <c r="O384" s="349" t="s">
        <v>584</v>
      </c>
      <c r="P384" s="564">
        <v>4.2500993502409194</v>
      </c>
      <c r="Q384" s="560">
        <v>4.3449214855492446</v>
      </c>
      <c r="R384" s="560">
        <v>2.3769784172852026E-2</v>
      </c>
      <c r="S384" s="560">
        <v>4.2618808307586518</v>
      </c>
      <c r="T384" s="560">
        <v>1.341954570992238</v>
      </c>
      <c r="U384" s="560">
        <v>3.2418947368680402E-2</v>
      </c>
      <c r="V384" s="560">
        <v>1.2822089624947945</v>
      </c>
      <c r="W384" s="560">
        <v>2.3347749685407235</v>
      </c>
      <c r="X384" s="560">
        <v>19.490059505974877</v>
      </c>
      <c r="Y384" s="560">
        <v>25.365403649571938</v>
      </c>
      <c r="Z384" s="560">
        <v>2.258427029032906</v>
      </c>
      <c r="AA384" s="560">
        <v>3.6610415181305349</v>
      </c>
      <c r="AB384" s="561">
        <v>10.602684354375453</v>
      </c>
      <c r="AC384" s="466"/>
      <c r="AD384" s="564">
        <v>6.7897828419203137</v>
      </c>
      <c r="AE384" s="560">
        <v>6.9412667613054513</v>
      </c>
      <c r="AF384" s="560">
        <v>3.3040000000264316E-2</v>
      </c>
      <c r="AG384" s="560">
        <v>6.8086044476475269</v>
      </c>
      <c r="AH384" s="560">
        <v>25.118999875549179</v>
      </c>
      <c r="AI384" s="560">
        <v>0.30798000000246384</v>
      </c>
      <c r="AJ384" s="560">
        <v>25.118999875549175</v>
      </c>
      <c r="AK384" s="560">
        <v>2.4515137169677592</v>
      </c>
      <c r="AL384" s="560">
        <v>8.1739719926948489</v>
      </c>
      <c r="AM384" s="560">
        <v>10.638043406252285</v>
      </c>
      <c r="AN384" s="560">
        <v>19.832145803265252</v>
      </c>
      <c r="AO384" s="560">
        <v>6.8542557089858382</v>
      </c>
      <c r="AP384" s="561">
        <v>8.8652194950748644</v>
      </c>
      <c r="AQ384" s="454"/>
      <c r="AR384" s="574"/>
      <c r="AS384" s="559" t="s">
        <v>585</v>
      </c>
      <c r="AT384" s="563" t="s">
        <v>585</v>
      </c>
      <c r="AU384" s="563" t="s">
        <v>585</v>
      </c>
      <c r="AV384" s="563" t="s">
        <v>585</v>
      </c>
      <c r="AW384" s="567" t="s">
        <v>585</v>
      </c>
      <c r="AX384" s="454"/>
      <c r="AY384" s="559" t="s">
        <v>585</v>
      </c>
      <c r="AZ384" s="563" t="s">
        <v>585</v>
      </c>
      <c r="BA384" s="563" t="s">
        <v>585</v>
      </c>
      <c r="BB384" s="563" t="s">
        <v>585</v>
      </c>
      <c r="BC384" s="567" t="s">
        <v>585</v>
      </c>
      <c r="BD384" s="462"/>
      <c r="BE384" s="574"/>
      <c r="BF384" s="566" t="s">
        <v>585</v>
      </c>
      <c r="BG384" s="463"/>
      <c r="BH384" s="566" t="s">
        <v>585</v>
      </c>
      <c r="BI384" s="465"/>
      <c r="BJ384" s="574"/>
      <c r="BK384" s="559">
        <v>0.52431558784130816</v>
      </c>
      <c r="BL384" s="563">
        <v>0.68898953312608735</v>
      </c>
      <c r="BM384" s="563">
        <v>0.26385235608163365</v>
      </c>
      <c r="BN384" s="563">
        <v>0.38173744402931864</v>
      </c>
      <c r="BO384" s="567">
        <v>0.13245178034376828</v>
      </c>
      <c r="BQ384" s="559">
        <v>4379.2125737341175</v>
      </c>
      <c r="BR384" s="563">
        <v>6137.3776089487756</v>
      </c>
      <c r="BS384" s="563">
        <v>6137.3776089487756</v>
      </c>
      <c r="BT384" s="563">
        <v>11195.884023872737</v>
      </c>
      <c r="BU384" s="567">
        <v>11195.884023872737</v>
      </c>
      <c r="BV384" s="465"/>
      <c r="BW384" s="574"/>
      <c r="BX384" s="559">
        <v>7.5571596854177354</v>
      </c>
      <c r="BY384" s="563">
        <v>8.2945039015461006</v>
      </c>
      <c r="BZ384" s="563">
        <v>6.4688895056418918</v>
      </c>
      <c r="CA384" s="567">
        <v>7.9596782773297807</v>
      </c>
      <c r="CB384" s="464"/>
      <c r="CC384" s="559">
        <v>1296.1943272531444</v>
      </c>
      <c r="CD384" s="563">
        <v>834.55493592120888</v>
      </c>
      <c r="CE384" s="563">
        <v>812.69944839521054</v>
      </c>
      <c r="CF384" s="567">
        <v>1865.5619906204881</v>
      </c>
      <c r="CG384" s="465"/>
      <c r="CH384" s="454"/>
      <c r="CI384" s="454"/>
      <c r="CJ384" s="454"/>
      <c r="CK384" s="465"/>
      <c r="CL384" s="465"/>
      <c r="CM384" s="465"/>
      <c r="CN384" s="465"/>
      <c r="CO384" s="454"/>
      <c r="CP384" s="454"/>
      <c r="CQ384" s="454"/>
      <c r="CR384" s="454"/>
      <c r="CS384" s="454"/>
      <c r="CT384" s="454"/>
      <c r="CU384" s="454"/>
      <c r="CV384" s="454"/>
      <c r="CW384" s="454"/>
      <c r="CX384" s="454"/>
      <c r="CY384" s="454"/>
      <c r="CZ384" s="454"/>
      <c r="DA384" s="454"/>
      <c r="DB384" s="454"/>
      <c r="DC384" s="454"/>
      <c r="DD384" s="454"/>
      <c r="DE384" s="454"/>
      <c r="DF384" s="454"/>
      <c r="DG384" s="454"/>
      <c r="DH384" s="454"/>
      <c r="DI384" s="454"/>
      <c r="DJ384" s="454"/>
      <c r="DK384" s="454"/>
      <c r="DL384" s="454"/>
      <c r="DM384" s="454"/>
      <c r="DN384" s="454"/>
      <c r="DO384" s="454"/>
      <c r="DP384" s="454"/>
      <c r="DQ384" s="454"/>
      <c r="DR384" s="454"/>
      <c r="DS384" s="454"/>
      <c r="DT384" s="454"/>
      <c r="DU384" s="454"/>
      <c r="DV384" s="454"/>
      <c r="DW384" s="454"/>
      <c r="DX384" s="454"/>
      <c r="DY384" s="454"/>
      <c r="DZ384" s="454"/>
      <c r="EA384" s="454"/>
      <c r="EB384" s="454"/>
      <c r="EC384" s="454"/>
      <c r="ED384" s="454"/>
      <c r="EE384" s="454"/>
    </row>
    <row r="385" spans="1:135" s="477" customFormat="1" ht="13.4" customHeight="1" x14ac:dyDescent="0.3">
      <c r="A385" s="454"/>
      <c r="B385" s="454"/>
      <c r="C385" s="454"/>
      <c r="D385" s="454" t="s">
        <v>585</v>
      </c>
      <c r="E385" s="454" t="s">
        <v>942</v>
      </c>
      <c r="F385" s="454"/>
      <c r="G385" s="454"/>
      <c r="H385" s="454"/>
      <c r="I385" s="454"/>
      <c r="J385" s="454"/>
      <c r="K385" s="454"/>
      <c r="L385" s="454"/>
      <c r="M385" s="454"/>
      <c r="N385" s="347" t="s">
        <v>376</v>
      </c>
      <c r="O385" s="349" t="s">
        <v>586</v>
      </c>
      <c r="P385" s="564">
        <v>4.2029402854597064</v>
      </c>
      <c r="Q385" s="560">
        <v>3.8929406423079724</v>
      </c>
      <c r="R385" s="560">
        <v>2.6992805755611627E-2</v>
      </c>
      <c r="S385" s="560">
        <v>4.0930628100057582</v>
      </c>
      <c r="T385" s="560">
        <v>1.6389714828830573</v>
      </c>
      <c r="U385" s="560">
        <v>3.6814736842399783E-2</v>
      </c>
      <c r="V385" s="560">
        <v>1.5660022850640858</v>
      </c>
      <c r="W385" s="560">
        <v>3.148317843833353</v>
      </c>
      <c r="X385" s="560">
        <v>12.931874596156668</v>
      </c>
      <c r="Y385" s="560">
        <v>13.866605026985006</v>
      </c>
      <c r="Z385" s="560">
        <v>2.4711345092404691</v>
      </c>
      <c r="AA385" s="560">
        <v>3.5999548771295773</v>
      </c>
      <c r="AB385" s="561">
        <v>3.5900732880801547</v>
      </c>
      <c r="AC385" s="466"/>
      <c r="AD385" s="564">
        <v>6.7144434715890471</v>
      </c>
      <c r="AE385" s="560">
        <v>6.2192008702710924</v>
      </c>
      <c r="AF385" s="560">
        <v>3.752000000030016E-2</v>
      </c>
      <c r="AG385" s="560">
        <v>6.5389077638158977</v>
      </c>
      <c r="AH385" s="560">
        <v>30.678627551547951</v>
      </c>
      <c r="AI385" s="560">
        <v>0.34974000000279792</v>
      </c>
      <c r="AJ385" s="560">
        <v>30.678627551547933</v>
      </c>
      <c r="AK385" s="560">
        <v>3.3057337360250196</v>
      </c>
      <c r="AL385" s="560">
        <v>9.3142435596191131</v>
      </c>
      <c r="AM385" s="560">
        <v>9.9874875530236213</v>
      </c>
      <c r="AN385" s="560">
        <v>23.507061455271561</v>
      </c>
      <c r="AO385" s="560">
        <v>6.7372958211370548</v>
      </c>
      <c r="AP385" s="561">
        <v>14.894000918011292</v>
      </c>
      <c r="AQ385" s="454"/>
      <c r="AR385" s="574"/>
      <c r="AS385" s="559" t="s">
        <v>585</v>
      </c>
      <c r="AT385" s="563">
        <v>1.5383814134515653E-2</v>
      </c>
      <c r="AU385" s="563">
        <v>2.4801896886857424</v>
      </c>
      <c r="AV385" s="563">
        <v>5.751138317354563E-3</v>
      </c>
      <c r="AW385" s="567">
        <v>1.5521999035433414</v>
      </c>
      <c r="AX385" s="454"/>
      <c r="AY385" s="559" t="s">
        <v>585</v>
      </c>
      <c r="AZ385" s="563">
        <v>2.3537235625808948</v>
      </c>
      <c r="BA385" s="563">
        <v>71.025399982496552</v>
      </c>
      <c r="BB385" s="563">
        <v>2.9675873717549548</v>
      </c>
      <c r="BC385" s="567">
        <v>385.54146301730077</v>
      </c>
      <c r="BD385" s="462"/>
      <c r="BE385" s="574"/>
      <c r="BF385" s="566">
        <v>0.30329172335326204</v>
      </c>
      <c r="BG385" s="463"/>
      <c r="BH385" s="566">
        <v>225.04245872812044</v>
      </c>
      <c r="BI385" s="465"/>
      <c r="BJ385" s="574"/>
      <c r="BK385" s="559" t="s">
        <v>585</v>
      </c>
      <c r="BL385" s="563" t="s">
        <v>585</v>
      </c>
      <c r="BM385" s="563" t="s">
        <v>585</v>
      </c>
      <c r="BN385" s="563" t="s">
        <v>585</v>
      </c>
      <c r="BO385" s="567" t="s">
        <v>585</v>
      </c>
      <c r="BQ385" s="559" t="s">
        <v>585</v>
      </c>
      <c r="BR385" s="563" t="s">
        <v>585</v>
      </c>
      <c r="BS385" s="563" t="s">
        <v>585</v>
      </c>
      <c r="BT385" s="563" t="s">
        <v>585</v>
      </c>
      <c r="BU385" s="567" t="s">
        <v>585</v>
      </c>
      <c r="BV385" s="465"/>
      <c r="BW385" s="574"/>
      <c r="BX385" s="559">
        <v>7.5571596854177354</v>
      </c>
      <c r="BY385" s="563">
        <v>8.2945039015461006</v>
      </c>
      <c r="BZ385" s="563">
        <v>6.4688895056418918</v>
      </c>
      <c r="CA385" s="567">
        <v>7.9596782773297807</v>
      </c>
      <c r="CB385" s="464"/>
      <c r="CC385" s="559">
        <v>1296.1943272531444</v>
      </c>
      <c r="CD385" s="563">
        <v>834.55493592120888</v>
      </c>
      <c r="CE385" s="563">
        <v>812.69944839521054</v>
      </c>
      <c r="CF385" s="567">
        <v>1865.5619906204881</v>
      </c>
      <c r="CG385" s="465"/>
      <c r="CH385" s="465"/>
      <c r="CI385" s="465"/>
      <c r="CJ385" s="465"/>
      <c r="CK385" s="465"/>
      <c r="CL385" s="465"/>
      <c r="CM385" s="465"/>
      <c r="CN385" s="465"/>
      <c r="CO385" s="454"/>
      <c r="CP385" s="454"/>
      <c r="CQ385" s="454"/>
      <c r="CR385" s="454"/>
      <c r="CS385" s="454"/>
      <c r="CT385" s="454"/>
      <c r="CU385" s="454"/>
      <c r="CV385" s="454"/>
      <c r="CW385" s="454"/>
      <c r="CX385" s="454"/>
      <c r="CY385" s="454"/>
      <c r="CZ385" s="454"/>
      <c r="DA385" s="454"/>
      <c r="DB385" s="454"/>
      <c r="DC385" s="454"/>
      <c r="DD385" s="454"/>
      <c r="DE385" s="454"/>
      <c r="DF385" s="454"/>
      <c r="DG385" s="454"/>
      <c r="DH385" s="454"/>
      <c r="DI385" s="454"/>
      <c r="DJ385" s="454"/>
      <c r="DK385" s="454"/>
      <c r="DL385" s="454"/>
      <c r="DM385" s="454"/>
      <c r="DN385" s="454"/>
      <c r="DO385" s="454"/>
      <c r="DP385" s="454"/>
      <c r="DQ385" s="454"/>
      <c r="DR385" s="454"/>
      <c r="DS385" s="454"/>
      <c r="DT385" s="454"/>
      <c r="DU385" s="454"/>
      <c r="DV385" s="454"/>
      <c r="DW385" s="454"/>
      <c r="DX385" s="454"/>
      <c r="DY385" s="454"/>
      <c r="DZ385" s="454"/>
      <c r="EA385" s="454"/>
      <c r="EB385" s="454"/>
      <c r="EC385" s="454"/>
      <c r="ED385" s="454"/>
      <c r="EE385" s="454"/>
    </row>
    <row r="386" spans="1:135" s="477" customFormat="1" ht="13.4" customHeight="1" x14ac:dyDescent="0.3">
      <c r="A386" s="454"/>
      <c r="B386" s="454"/>
      <c r="C386" s="454"/>
      <c r="D386" s="454"/>
      <c r="E386" s="454"/>
      <c r="F386" s="454"/>
      <c r="G386" s="454"/>
      <c r="H386" s="454"/>
      <c r="I386" s="454"/>
      <c r="J386" s="454"/>
      <c r="K386" s="454"/>
      <c r="L386" s="454"/>
      <c r="M386" s="454"/>
      <c r="N386" s="347" t="s">
        <v>80</v>
      </c>
      <c r="O386" s="349" t="s">
        <v>587</v>
      </c>
      <c r="P386" s="564">
        <v>3.6761762654740049</v>
      </c>
      <c r="Q386" s="560">
        <v>3.3183020841116115</v>
      </c>
      <c r="R386" s="560">
        <v>1.2690647482115914E-2</v>
      </c>
      <c r="S386" s="560">
        <v>3.5437628183699199</v>
      </c>
      <c r="T386" s="560">
        <v>1.3150654802847184</v>
      </c>
      <c r="U386" s="560">
        <v>1.7308421052770046E-2</v>
      </c>
      <c r="V386" s="560">
        <v>1.2565170099922409</v>
      </c>
      <c r="W386" s="560">
        <v>2.8985778333055214</v>
      </c>
      <c r="X386" s="560">
        <v>7.6587508150383323</v>
      </c>
      <c r="Y386" s="560">
        <v>9.9637322861487405</v>
      </c>
      <c r="Z386" s="560">
        <v>2.445140179266347</v>
      </c>
      <c r="AA386" s="560">
        <v>3.2925508887220252</v>
      </c>
      <c r="AB386" s="561">
        <v>4.2462920306967842</v>
      </c>
      <c r="AC386" s="466"/>
      <c r="AD386" s="564">
        <v>5.8729070721076697</v>
      </c>
      <c r="AE386" s="560">
        <v>5.3011820897156889</v>
      </c>
      <c r="AF386" s="560">
        <v>1.7640000000141119E-2</v>
      </c>
      <c r="AG386" s="560">
        <v>5.6613688286226367</v>
      </c>
      <c r="AH386" s="560">
        <v>24.615683980409443</v>
      </c>
      <c r="AI386" s="560">
        <v>0.16443000000131544</v>
      </c>
      <c r="AJ386" s="560">
        <v>24.615683980409447</v>
      </c>
      <c r="AK386" s="560">
        <v>3.0435067249707974</v>
      </c>
      <c r="AL386" s="560">
        <v>6.914030629016084</v>
      </c>
      <c r="AM386" s="560">
        <v>8.9948807409272078</v>
      </c>
      <c r="AN386" s="560">
        <v>24.914693392554444</v>
      </c>
      <c r="AO386" s="560">
        <v>5.7850321977789942</v>
      </c>
      <c r="AP386" s="561">
        <v>9.7107986344899508</v>
      </c>
      <c r="AQ386" s="454"/>
      <c r="AR386" s="574"/>
      <c r="AS386" s="559" t="s">
        <v>585</v>
      </c>
      <c r="AT386" s="563">
        <v>6.6392958333864474E-3</v>
      </c>
      <c r="AU386" s="563">
        <v>0.71217467402131407</v>
      </c>
      <c r="AV386" s="563">
        <v>2.4820573320611999E-3</v>
      </c>
      <c r="AW386" s="567">
        <v>0.93900479194852693</v>
      </c>
      <c r="AX386" s="454"/>
      <c r="AY386" s="559" t="s">
        <v>585</v>
      </c>
      <c r="AZ386" s="563">
        <v>1.0158122625081265</v>
      </c>
      <c r="BA386" s="563">
        <v>61.92633328537282</v>
      </c>
      <c r="BB386" s="563">
        <v>1.2807415833435791</v>
      </c>
      <c r="BC386" s="567">
        <v>353.83494845185464</v>
      </c>
      <c r="BD386" s="462"/>
      <c r="BE386" s="574"/>
      <c r="BF386" s="566" t="s">
        <v>585</v>
      </c>
      <c r="BG386" s="463"/>
      <c r="BH386" s="566" t="s">
        <v>585</v>
      </c>
      <c r="BI386" s="465"/>
      <c r="BJ386" s="574"/>
      <c r="BK386" s="559">
        <v>0.52431558784130816</v>
      </c>
      <c r="BL386" s="563">
        <v>0.68898953312608735</v>
      </c>
      <c r="BM386" s="563">
        <v>0.26385235608163365</v>
      </c>
      <c r="BN386" s="563">
        <v>0.38173744402931864</v>
      </c>
      <c r="BO386" s="567">
        <v>0.13245178034376828</v>
      </c>
      <c r="BQ386" s="559">
        <v>4379.2125737341175</v>
      </c>
      <c r="BR386" s="563">
        <v>6137.3776089487756</v>
      </c>
      <c r="BS386" s="563">
        <v>6137.3776089487756</v>
      </c>
      <c r="BT386" s="563">
        <v>11195.884023872737</v>
      </c>
      <c r="BU386" s="567">
        <v>11195.884023872737</v>
      </c>
      <c r="BV386" s="465"/>
      <c r="BW386" s="574"/>
      <c r="BX386" s="559">
        <v>7.5571596854177354</v>
      </c>
      <c r="BY386" s="563">
        <v>8.2945039015461006</v>
      </c>
      <c r="BZ386" s="563">
        <v>6.4688895056418918</v>
      </c>
      <c r="CA386" s="567">
        <v>7.9596782773297807</v>
      </c>
      <c r="CB386" s="464"/>
      <c r="CC386" s="559">
        <v>1296.1943272531444</v>
      </c>
      <c r="CD386" s="563">
        <v>834.55493592120888</v>
      </c>
      <c r="CE386" s="563">
        <v>812.69944839521054</v>
      </c>
      <c r="CF386" s="567">
        <v>1865.5619906204881</v>
      </c>
      <c r="CG386" s="465"/>
      <c r="CH386" s="465"/>
      <c r="CI386" s="465"/>
      <c r="CJ386" s="465"/>
      <c r="CK386" s="465"/>
      <c r="CL386" s="465"/>
      <c r="CM386" s="465"/>
      <c r="CN386" s="465"/>
      <c r="CO386" s="454"/>
      <c r="CP386" s="454"/>
      <c r="CQ386" s="454"/>
      <c r="CR386" s="454"/>
      <c r="CS386" s="454"/>
      <c r="CT386" s="454"/>
      <c r="CU386" s="454"/>
      <c r="CV386" s="454"/>
      <c r="CW386" s="454"/>
      <c r="CX386" s="454"/>
      <c r="CY386" s="454"/>
      <c r="CZ386" s="454"/>
      <c r="DA386" s="454"/>
      <c r="DB386" s="454"/>
      <c r="DC386" s="454"/>
      <c r="DD386" s="454"/>
      <c r="DE386" s="454"/>
      <c r="DF386" s="454"/>
      <c r="DG386" s="454"/>
      <c r="DH386" s="454"/>
      <c r="DI386" s="454"/>
      <c r="DJ386" s="454"/>
      <c r="DK386" s="454"/>
      <c r="DL386" s="454"/>
      <c r="DM386" s="454"/>
      <c r="DN386" s="454"/>
      <c r="DO386" s="454"/>
      <c r="DP386" s="454"/>
      <c r="DQ386" s="454"/>
      <c r="DR386" s="454"/>
      <c r="DS386" s="454"/>
      <c r="DT386" s="454"/>
      <c r="DU386" s="454"/>
      <c r="DV386" s="454"/>
      <c r="DW386" s="454"/>
      <c r="DX386" s="454"/>
      <c r="DY386" s="454"/>
      <c r="DZ386" s="454"/>
      <c r="EA386" s="454"/>
      <c r="EB386" s="454"/>
      <c r="EC386" s="454"/>
      <c r="ED386" s="454"/>
      <c r="EE386" s="454"/>
    </row>
    <row r="387" spans="1:135" s="477" customFormat="1" ht="13.4" customHeight="1" x14ac:dyDescent="0.3">
      <c r="A387" s="454"/>
      <c r="B387" s="454"/>
      <c r="C387" s="454"/>
      <c r="D387" s="454"/>
      <c r="E387" s="454"/>
      <c r="F387" s="454"/>
      <c r="G387" s="454"/>
      <c r="H387" s="454"/>
      <c r="I387" s="454"/>
      <c r="J387" s="454"/>
      <c r="K387" s="454"/>
      <c r="L387" s="454"/>
      <c r="M387" s="454"/>
      <c r="N387" s="347" t="s">
        <v>82</v>
      </c>
      <c r="O387" s="349" t="s">
        <v>588</v>
      </c>
      <c r="P387" s="564">
        <v>5.0174210867358067</v>
      </c>
      <c r="Q387" s="560">
        <v>4.5328713011804087</v>
      </c>
      <c r="R387" s="560">
        <v>3.9532374101035682E-2</v>
      </c>
      <c r="S387" s="560">
        <v>4.8444044535104513</v>
      </c>
      <c r="T387" s="560">
        <v>1.7349623495808419</v>
      </c>
      <c r="U387" s="560">
        <v>5.3917105263589227E-2</v>
      </c>
      <c r="V387" s="560">
        <v>1.6577195102653364</v>
      </c>
      <c r="W387" s="560">
        <v>0</v>
      </c>
      <c r="X387" s="560">
        <v>11.220562175173473</v>
      </c>
      <c r="Y387" s="560">
        <v>12.988380023178692</v>
      </c>
      <c r="Z387" s="560">
        <v>1.5040705672708596</v>
      </c>
      <c r="AA387" s="560">
        <v>4.1956902548552337</v>
      </c>
      <c r="AB387" s="561">
        <v>2.2341371143460398</v>
      </c>
      <c r="AC387" s="466"/>
      <c r="AD387" s="564">
        <v>7.2999738531287646</v>
      </c>
      <c r="AE387" s="560">
        <v>6.5949900170212867</v>
      </c>
      <c r="AF387" s="560">
        <v>5.4950000000439599E-2</v>
      </c>
      <c r="AG387" s="560">
        <v>7.0482475425664708</v>
      </c>
      <c r="AH387" s="560">
        <v>32.475405639834996</v>
      </c>
      <c r="AI387" s="560">
        <v>0.51221250000409768</v>
      </c>
      <c r="AJ387" s="560">
        <v>32.475405639835003</v>
      </c>
      <c r="AK387" s="560">
        <v>3.3231652962601048</v>
      </c>
      <c r="AL387" s="560">
        <v>9.6441854605814719</v>
      </c>
      <c r="AM387" s="560">
        <v>11.163642589424018</v>
      </c>
      <c r="AN387" s="560">
        <v>18.142158864469046</v>
      </c>
      <c r="AO387" s="560">
        <v>7.516847120095461</v>
      </c>
      <c r="AP387" s="561">
        <v>13.714827436244981</v>
      </c>
      <c r="AQ387" s="454"/>
      <c r="AR387" s="574"/>
      <c r="AS387" s="559" t="s">
        <v>585</v>
      </c>
      <c r="AT387" s="563">
        <v>2.2432805555735017E-2</v>
      </c>
      <c r="AU387" s="563">
        <v>0.67418007599983865</v>
      </c>
      <c r="AV387" s="563" t="s">
        <v>585</v>
      </c>
      <c r="AW387" s="567">
        <v>0.77525703762414</v>
      </c>
      <c r="AX387" s="454"/>
      <c r="AY387" s="559" t="s">
        <v>585</v>
      </c>
      <c r="AZ387" s="563">
        <v>3.4322192500274573</v>
      </c>
      <c r="BA387" s="563">
        <v>74.102810907111717</v>
      </c>
      <c r="BB387" s="563" t="s">
        <v>585</v>
      </c>
      <c r="BC387" s="567">
        <v>383.88738789774044</v>
      </c>
      <c r="BD387" s="462"/>
      <c r="BE387" s="574"/>
      <c r="BF387" s="566">
        <v>0.30199052142898364</v>
      </c>
      <c r="BG387" s="463"/>
      <c r="BH387" s="566">
        <v>100.26085311442255</v>
      </c>
      <c r="BI387" s="465"/>
      <c r="BJ387" s="574"/>
      <c r="BK387" s="559">
        <v>0.52431558784130816</v>
      </c>
      <c r="BL387" s="563">
        <v>0.68898953312608735</v>
      </c>
      <c r="BM387" s="563">
        <v>0.26385235608163365</v>
      </c>
      <c r="BN387" s="563">
        <v>0.38173744402931864</v>
      </c>
      <c r="BO387" s="567">
        <v>0.13245178034376828</v>
      </c>
      <c r="BQ387" s="559">
        <v>4379.2125737341175</v>
      </c>
      <c r="BR387" s="563">
        <v>6137.3776089487756</v>
      </c>
      <c r="BS387" s="563">
        <v>6137.3776089487756</v>
      </c>
      <c r="BT387" s="563">
        <v>11195.884023872737</v>
      </c>
      <c r="BU387" s="567">
        <v>11195.884023872737</v>
      </c>
      <c r="BV387" s="465"/>
      <c r="BW387" s="574"/>
      <c r="BX387" s="559">
        <v>7.5571596854177354</v>
      </c>
      <c r="BY387" s="563">
        <v>8.2945039015461006</v>
      </c>
      <c r="BZ387" s="563">
        <v>6.4688895056418918</v>
      </c>
      <c r="CA387" s="567">
        <v>7.9596782773297807</v>
      </c>
      <c r="CB387" s="464"/>
      <c r="CC387" s="559">
        <v>1296.1943272531444</v>
      </c>
      <c r="CD387" s="563">
        <v>834.55493592120888</v>
      </c>
      <c r="CE387" s="563">
        <v>812.69944839521054</v>
      </c>
      <c r="CF387" s="567">
        <v>1865.5619906204881</v>
      </c>
      <c r="CG387" s="465"/>
      <c r="CH387" s="465"/>
      <c r="CI387" s="465"/>
      <c r="CJ387" s="465"/>
      <c r="CK387" s="465"/>
      <c r="CL387" s="465"/>
      <c r="CM387" s="465"/>
      <c r="CN387" s="465"/>
      <c r="CO387" s="454"/>
      <c r="CP387" s="454"/>
      <c r="CQ387" s="454"/>
      <c r="CR387" s="454"/>
      <c r="CS387" s="454"/>
      <c r="CT387" s="454"/>
      <c r="CU387" s="454"/>
      <c r="CV387" s="454"/>
      <c r="CW387" s="454"/>
      <c r="CX387" s="454"/>
      <c r="CY387" s="454"/>
      <c r="CZ387" s="454"/>
      <c r="DA387" s="454"/>
      <c r="DB387" s="454"/>
      <c r="DC387" s="454"/>
      <c r="DD387" s="454"/>
      <c r="DE387" s="454"/>
      <c r="DF387" s="454"/>
      <c r="DG387" s="454"/>
      <c r="DH387" s="454"/>
      <c r="DI387" s="454"/>
      <c r="DJ387" s="454"/>
      <c r="DK387" s="454"/>
      <c r="DL387" s="454"/>
      <c r="DM387" s="454"/>
      <c r="DN387" s="454"/>
      <c r="DO387" s="454"/>
      <c r="DP387" s="454"/>
      <c r="DQ387" s="454"/>
      <c r="DR387" s="454"/>
      <c r="DS387" s="454"/>
      <c r="DT387" s="454"/>
      <c r="DU387" s="454"/>
      <c r="DV387" s="454"/>
      <c r="DW387" s="454"/>
      <c r="DX387" s="454"/>
      <c r="DY387" s="454"/>
      <c r="DZ387" s="454"/>
      <c r="EA387" s="454"/>
      <c r="EB387" s="454"/>
      <c r="EC387" s="454"/>
      <c r="ED387" s="454"/>
      <c r="EE387" s="454"/>
    </row>
    <row r="388" spans="1:135" s="477" customFormat="1" ht="13.4" customHeight="1" x14ac:dyDescent="0.35">
      <c r="A388" s="454"/>
      <c r="B388" s="454"/>
      <c r="C388" s="454"/>
      <c r="D388" s="578" t="s">
        <v>934</v>
      </c>
      <c r="E388" s="454"/>
      <c r="F388" s="454"/>
      <c r="G388" s="454"/>
      <c r="H388" s="454"/>
      <c r="I388" s="454"/>
      <c r="J388" s="454"/>
      <c r="K388" s="454"/>
      <c r="L388" s="454"/>
      <c r="M388" s="454"/>
      <c r="N388" s="347" t="s">
        <v>84</v>
      </c>
      <c r="O388" s="349" t="s">
        <v>589</v>
      </c>
      <c r="P388" s="564">
        <v>4.767289053347703</v>
      </c>
      <c r="Q388" s="560">
        <v>4.4322977807266177</v>
      </c>
      <c r="R388" s="560">
        <v>8.762589928127654E-3</v>
      </c>
      <c r="S388" s="560">
        <v>4.6859751232984719</v>
      </c>
      <c r="T388" s="560">
        <v>1.3246316957178681</v>
      </c>
      <c r="U388" s="560">
        <v>1.1951052631674555E-2</v>
      </c>
      <c r="V388" s="560">
        <v>1.2656573247470626</v>
      </c>
      <c r="W388" s="560">
        <v>3.1257425079271268</v>
      </c>
      <c r="X388" s="560">
        <v>11.098981496486878</v>
      </c>
      <c r="Y388" s="560">
        <v>13.309355428857856</v>
      </c>
      <c r="Z388" s="560">
        <v>2.0689225020278608</v>
      </c>
      <c r="AA388" s="560">
        <v>4.3219809358262857</v>
      </c>
      <c r="AB388" s="561">
        <v>3.2591416059301386</v>
      </c>
      <c r="AC388" s="466"/>
      <c r="AD388" s="564">
        <v>6.6740033321019121</v>
      </c>
      <c r="AE388" s="560">
        <v>6.2050296985169711</v>
      </c>
      <c r="AF388" s="560">
        <v>1.2180000000097439E-2</v>
      </c>
      <c r="AG388" s="560">
        <v>6.5601672642608424</v>
      </c>
      <c r="AH388" s="560">
        <v>24.794746498224111</v>
      </c>
      <c r="AI388" s="560">
        <v>0.11353500000090827</v>
      </c>
      <c r="AJ388" s="560">
        <v>24.794746498224111</v>
      </c>
      <c r="AK388" s="560">
        <v>3.2820296333234826</v>
      </c>
      <c r="AL388" s="560">
        <v>7.9996903112248283</v>
      </c>
      <c r="AM388" s="560">
        <v>9.5928371181249918</v>
      </c>
      <c r="AN388" s="560">
        <v>22.342300556411328</v>
      </c>
      <c r="AO388" s="560">
        <v>6.6361551011088062</v>
      </c>
      <c r="AP388" s="561">
        <v>12.437067408170646</v>
      </c>
      <c r="AQ388" s="454"/>
      <c r="AR388" s="574"/>
      <c r="AS388" s="559" t="s">
        <v>585</v>
      </c>
      <c r="AT388" s="563">
        <v>4.6150237407813505E-3</v>
      </c>
      <c r="AU388" s="563">
        <v>0.64623555110572095</v>
      </c>
      <c r="AV388" s="563">
        <v>1.7252964472288367E-3</v>
      </c>
      <c r="AW388" s="567">
        <v>0.51653297942647924</v>
      </c>
      <c r="AX388" s="454"/>
      <c r="AY388" s="559" t="s">
        <v>585</v>
      </c>
      <c r="AZ388" s="563">
        <v>0.70609863233954651</v>
      </c>
      <c r="BA388" s="563">
        <v>62.750367867227084</v>
      </c>
      <c r="BB388" s="563">
        <v>0.8902529667700797</v>
      </c>
      <c r="BC388" s="567">
        <v>356.55951066067138</v>
      </c>
      <c r="BD388" s="462"/>
      <c r="BE388" s="574"/>
      <c r="BF388" s="566">
        <v>0.28049265471978058</v>
      </c>
      <c r="BG388" s="463"/>
      <c r="BH388" s="566">
        <v>83.025825797055049</v>
      </c>
      <c r="BI388" s="465"/>
      <c r="BJ388" s="574"/>
      <c r="BK388" s="559">
        <v>0.52431558784130816</v>
      </c>
      <c r="BL388" s="563">
        <v>0.68898953312608735</v>
      </c>
      <c r="BM388" s="563">
        <v>0.26385235608163365</v>
      </c>
      <c r="BN388" s="563">
        <v>0.38173744402931864</v>
      </c>
      <c r="BO388" s="567">
        <v>0.13245178034376828</v>
      </c>
      <c r="BQ388" s="559">
        <v>4379.2125737341175</v>
      </c>
      <c r="BR388" s="563">
        <v>6137.3776089487756</v>
      </c>
      <c r="BS388" s="563">
        <v>6137.3776089487756</v>
      </c>
      <c r="BT388" s="563">
        <v>11195.884023872737</v>
      </c>
      <c r="BU388" s="567">
        <v>11195.884023872737</v>
      </c>
      <c r="BV388" s="465"/>
      <c r="BW388" s="574"/>
      <c r="BX388" s="559">
        <v>7.5571596854177354</v>
      </c>
      <c r="BY388" s="563">
        <v>8.2945039015461006</v>
      </c>
      <c r="BZ388" s="563">
        <v>6.4688895056418918</v>
      </c>
      <c r="CA388" s="567">
        <v>7.9596782773297807</v>
      </c>
      <c r="CB388" s="464"/>
      <c r="CC388" s="559">
        <v>1296.1943272531444</v>
      </c>
      <c r="CD388" s="563">
        <v>834.55493592120888</v>
      </c>
      <c r="CE388" s="563">
        <v>812.69944839521054</v>
      </c>
      <c r="CF388" s="567">
        <v>1865.5619906204881</v>
      </c>
      <c r="CG388" s="465"/>
      <c r="CH388" s="465"/>
      <c r="CI388" s="465"/>
      <c r="CJ388" s="465"/>
      <c r="CK388" s="465"/>
      <c r="CL388" s="465"/>
      <c r="CM388" s="465"/>
      <c r="CN388" s="465"/>
      <c r="CO388" s="454"/>
      <c r="CP388" s="454"/>
      <c r="CQ388" s="454"/>
      <c r="CR388" s="454"/>
      <c r="CS388" s="454"/>
      <c r="CT388" s="454"/>
      <c r="CU388" s="454"/>
      <c r="CV388" s="454"/>
      <c r="CW388" s="454"/>
      <c r="CX388" s="454"/>
      <c r="CY388" s="454"/>
      <c r="CZ388" s="454"/>
      <c r="DA388" s="454"/>
      <c r="DB388" s="454"/>
      <c r="DC388" s="454"/>
      <c r="DD388" s="454"/>
      <c r="DE388" s="454"/>
      <c r="DF388" s="454"/>
      <c r="DG388" s="454"/>
      <c r="DH388" s="454"/>
      <c r="DI388" s="454"/>
      <c r="DJ388" s="454"/>
      <c r="DK388" s="454"/>
      <c r="DL388" s="454"/>
      <c r="DM388" s="454"/>
      <c r="DN388" s="454"/>
      <c r="DO388" s="454"/>
      <c r="DP388" s="454"/>
      <c r="DQ388" s="454"/>
      <c r="DR388" s="454"/>
      <c r="DS388" s="454"/>
      <c r="DT388" s="454"/>
      <c r="DU388" s="454"/>
      <c r="DV388" s="454"/>
      <c r="DW388" s="454"/>
      <c r="DX388" s="454"/>
      <c r="DY388" s="454"/>
      <c r="DZ388" s="454"/>
      <c r="EA388" s="454"/>
      <c r="EB388" s="454"/>
      <c r="EC388" s="454"/>
      <c r="ED388" s="454"/>
      <c r="EE388" s="454"/>
    </row>
    <row r="389" spans="1:135" s="477" customFormat="1" ht="13.4" customHeight="1" x14ac:dyDescent="0.3">
      <c r="A389" s="454"/>
      <c r="B389" s="454"/>
      <c r="C389" s="454"/>
      <c r="D389" s="454"/>
      <c r="E389" s="454" t="s">
        <v>938</v>
      </c>
      <c r="F389" s="454"/>
      <c r="G389" s="454"/>
      <c r="H389" s="454"/>
      <c r="I389" s="454"/>
      <c r="J389" s="454"/>
      <c r="K389" s="454"/>
      <c r="L389" s="454"/>
      <c r="M389" s="454"/>
      <c r="N389" s="347" t="s">
        <v>86</v>
      </c>
      <c r="O389" s="349" t="s">
        <v>590</v>
      </c>
      <c r="P389" s="564">
        <v>3.6148865932335301</v>
      </c>
      <c r="Q389" s="560">
        <v>3.5279952569663187</v>
      </c>
      <c r="R389" s="560">
        <v>5.338129496445583E-3</v>
      </c>
      <c r="S389" s="560">
        <v>3.5538286946373865</v>
      </c>
      <c r="T389" s="560">
        <v>1.6705321657142806</v>
      </c>
      <c r="U389" s="560">
        <v>7.2805263158477167E-3</v>
      </c>
      <c r="V389" s="560">
        <v>1.5961578441742041</v>
      </c>
      <c r="W389" s="560">
        <v>2.8310853076255498</v>
      </c>
      <c r="X389" s="560">
        <v>17.187131168994242</v>
      </c>
      <c r="Y389" s="560">
        <v>18.831748675313353</v>
      </c>
      <c r="Z389" s="560">
        <v>1.7074028158040171</v>
      </c>
      <c r="AA389" s="560">
        <v>3.369017802931296</v>
      </c>
      <c r="AB389" s="561">
        <v>5.5873454068106136</v>
      </c>
      <c r="AC389" s="466"/>
      <c r="AD389" s="564">
        <v>5.9036400409610508</v>
      </c>
      <c r="AE389" s="560">
        <v>5.7617337435519085</v>
      </c>
      <c r="AF389" s="560">
        <v>7.42000000005936E-3</v>
      </c>
      <c r="AG389" s="560">
        <v>5.8039235365363027</v>
      </c>
      <c r="AH389" s="560">
        <v>31.269387332278502</v>
      </c>
      <c r="AI389" s="560">
        <v>6.9165000000553312E-2</v>
      </c>
      <c r="AJ389" s="560">
        <v>31.269387332278491</v>
      </c>
      <c r="AK389" s="560">
        <v>2.9726395730068265</v>
      </c>
      <c r="AL389" s="560">
        <v>7.9560111310318415</v>
      </c>
      <c r="AM389" s="560">
        <v>8.71731300613299</v>
      </c>
      <c r="AN389" s="560">
        <v>24.79011482320491</v>
      </c>
      <c r="AO389" s="560">
        <v>5.8898442099155996</v>
      </c>
      <c r="AP389" s="561">
        <v>9.4558697986141809</v>
      </c>
      <c r="AQ389" s="454"/>
      <c r="AR389" s="574"/>
      <c r="AS389" s="559">
        <v>1.9877127571354975E-3</v>
      </c>
      <c r="AT389" s="563">
        <v>2.8563307081609563E-3</v>
      </c>
      <c r="AU389" s="563">
        <v>0.60906083257823607</v>
      </c>
      <c r="AV389" s="563">
        <v>1.0678205573144859E-3</v>
      </c>
      <c r="AW389" s="567">
        <v>0.75622175468442632</v>
      </c>
      <c r="AX389" s="454"/>
      <c r="AY389" s="559">
        <v>0.46711249792684195</v>
      </c>
      <c r="AZ389" s="563">
        <v>0.43701859834862627</v>
      </c>
      <c r="BA389" s="563">
        <v>63.068288936071411</v>
      </c>
      <c r="BB389" s="563">
        <v>0.55099540757427468</v>
      </c>
      <c r="BC389" s="567">
        <v>362.08960277758308</v>
      </c>
      <c r="BD389" s="462"/>
      <c r="BE389" s="574"/>
      <c r="BF389" s="566">
        <v>0.28484298102532035</v>
      </c>
      <c r="BG389" s="463"/>
      <c r="BH389" s="566">
        <v>371.15040427599246</v>
      </c>
      <c r="BI389" s="465"/>
      <c r="BJ389" s="574"/>
      <c r="BK389" s="559">
        <v>0.52431558784130816</v>
      </c>
      <c r="BL389" s="563">
        <v>0.68898953312608735</v>
      </c>
      <c r="BM389" s="563">
        <v>0.26385235608163365</v>
      </c>
      <c r="BN389" s="563">
        <v>0.38173744402931864</v>
      </c>
      <c r="BO389" s="567">
        <v>0.13245178034376828</v>
      </c>
      <c r="BQ389" s="559">
        <v>4379.2125737341175</v>
      </c>
      <c r="BR389" s="563">
        <v>6137.3776089487756</v>
      </c>
      <c r="BS389" s="563">
        <v>6137.3776089487756</v>
      </c>
      <c r="BT389" s="563">
        <v>11195.884023872737</v>
      </c>
      <c r="BU389" s="567">
        <v>11195.884023872737</v>
      </c>
      <c r="BV389" s="465"/>
      <c r="BW389" s="574"/>
      <c r="BX389" s="559">
        <v>7.5571596854177354</v>
      </c>
      <c r="BY389" s="563">
        <v>8.2945039015461006</v>
      </c>
      <c r="BZ389" s="563">
        <v>6.4688895056418918</v>
      </c>
      <c r="CA389" s="567">
        <v>7.9596782773297807</v>
      </c>
      <c r="CB389" s="464"/>
      <c r="CC389" s="559">
        <v>1296.1943272531444</v>
      </c>
      <c r="CD389" s="563">
        <v>834.55493592120888</v>
      </c>
      <c r="CE389" s="563">
        <v>812.69944839521054</v>
      </c>
      <c r="CF389" s="567">
        <v>1865.5619906204881</v>
      </c>
      <c r="CG389" s="465"/>
      <c r="CH389" s="465"/>
      <c r="CI389" s="465"/>
      <c r="CJ389" s="465"/>
      <c r="CK389" s="465"/>
      <c r="CL389" s="465"/>
      <c r="CM389" s="465"/>
      <c r="CN389" s="465"/>
      <c r="CO389" s="454"/>
      <c r="CP389" s="454"/>
      <c r="CQ389" s="454"/>
      <c r="CR389" s="454"/>
      <c r="CS389" s="454"/>
      <c r="CT389" s="454"/>
      <c r="CU389" s="454"/>
      <c r="CV389" s="454"/>
      <c r="CW389" s="454"/>
      <c r="CX389" s="454"/>
      <c r="CY389" s="454"/>
      <c r="CZ389" s="454"/>
      <c r="DA389" s="454"/>
      <c r="DB389" s="454"/>
      <c r="DC389" s="454"/>
      <c r="DD389" s="454"/>
      <c r="DE389" s="454"/>
      <c r="DF389" s="454"/>
      <c r="DG389" s="454"/>
      <c r="DH389" s="454"/>
      <c r="DI389" s="454"/>
      <c r="DJ389" s="454"/>
      <c r="DK389" s="454"/>
      <c r="DL389" s="454"/>
      <c r="DM389" s="454"/>
      <c r="DN389" s="454"/>
      <c r="DO389" s="454"/>
      <c r="DP389" s="454"/>
      <c r="DQ389" s="454"/>
      <c r="DR389" s="454"/>
      <c r="DS389" s="454"/>
      <c r="DT389" s="454"/>
      <c r="DU389" s="454"/>
      <c r="DV389" s="454"/>
      <c r="DW389" s="454"/>
      <c r="DX389" s="454"/>
      <c r="DY389" s="454"/>
      <c r="DZ389" s="454"/>
      <c r="EA389" s="454"/>
      <c r="EB389" s="454"/>
      <c r="EC389" s="454"/>
      <c r="ED389" s="454"/>
      <c r="EE389" s="454"/>
    </row>
    <row r="390" spans="1:135" s="477" customFormat="1" ht="13.4" customHeight="1" x14ac:dyDescent="0.3">
      <c r="A390" s="454"/>
      <c r="B390" s="454"/>
      <c r="C390" s="454"/>
      <c r="D390" s="454"/>
      <c r="E390" s="454" t="s">
        <v>939</v>
      </c>
      <c r="F390" s="454"/>
      <c r="G390" s="454"/>
      <c r="H390" s="454"/>
      <c r="I390" s="454"/>
      <c r="J390" s="454"/>
      <c r="K390" s="454"/>
      <c r="L390" s="454"/>
      <c r="M390" s="454"/>
      <c r="N390" s="347" t="s">
        <v>88</v>
      </c>
      <c r="O390" s="349" t="s">
        <v>591</v>
      </c>
      <c r="P390" s="564">
        <v>4.1456854389488171</v>
      </c>
      <c r="Q390" s="560">
        <v>3.7740128511302737</v>
      </c>
      <c r="R390" s="560">
        <v>1.9690647482171916E-2</v>
      </c>
      <c r="S390" s="560">
        <v>4.023920079565201</v>
      </c>
      <c r="T390" s="560">
        <v>1.4679614550817492</v>
      </c>
      <c r="U390" s="560">
        <v>2.6855526316004314E-2</v>
      </c>
      <c r="V390" s="560">
        <v>1.4026058519335716</v>
      </c>
      <c r="W390" s="560">
        <v>3.1063755384902398</v>
      </c>
      <c r="X390" s="560">
        <v>14.942481521655964</v>
      </c>
      <c r="Y390" s="560">
        <v>15.86700283217727</v>
      </c>
      <c r="Z390" s="560">
        <v>1.8562781570204798</v>
      </c>
      <c r="AA390" s="560">
        <v>3.8416269993690531</v>
      </c>
      <c r="AB390" s="561">
        <v>2.675831464610714</v>
      </c>
      <c r="AC390" s="466"/>
      <c r="AD390" s="564">
        <v>6.6229754981558173</v>
      </c>
      <c r="AE390" s="560">
        <v>6.0292067526229829</v>
      </c>
      <c r="AF390" s="560">
        <v>2.7370000000218959E-2</v>
      </c>
      <c r="AG390" s="560">
        <v>6.4284481989677937</v>
      </c>
      <c r="AH390" s="560">
        <v>27.477624358211408</v>
      </c>
      <c r="AI390" s="560">
        <v>0.25512750000204099</v>
      </c>
      <c r="AJ390" s="560">
        <v>27.477624358211408</v>
      </c>
      <c r="AK390" s="560">
        <v>3.2616943154147524</v>
      </c>
      <c r="AL390" s="560">
        <v>8.4913964748130315</v>
      </c>
      <c r="AM390" s="560">
        <v>9.0167762108142107</v>
      </c>
      <c r="AN390" s="560">
        <v>21.204900473875998</v>
      </c>
      <c r="AO390" s="560">
        <v>6.463806363435662</v>
      </c>
      <c r="AP390" s="561">
        <v>13.941553591362524</v>
      </c>
      <c r="AQ390" s="454"/>
      <c r="AR390" s="574"/>
      <c r="AS390" s="559">
        <v>7.437709163406114E-3</v>
      </c>
      <c r="AT390" s="563">
        <v>1.0677091633551549E-2</v>
      </c>
      <c r="AU390" s="563">
        <v>1.9480550429435506</v>
      </c>
      <c r="AV390" s="563">
        <v>3.9915608882619569E-3</v>
      </c>
      <c r="AW390" s="567">
        <v>1.0049006013172868</v>
      </c>
      <c r="AX390" s="454"/>
      <c r="AY390" s="559">
        <v>1.7478616534004368</v>
      </c>
      <c r="AZ390" s="563">
        <v>1.6335950199333871</v>
      </c>
      <c r="BA390" s="563">
        <v>67.662217687584459</v>
      </c>
      <c r="BB390" s="563">
        <v>2.0596454183431696</v>
      </c>
      <c r="BC390" s="567">
        <v>366.87165894043005</v>
      </c>
      <c r="BD390" s="462"/>
      <c r="BE390" s="574"/>
      <c r="BF390" s="566">
        <v>0.288604854115315</v>
      </c>
      <c r="BG390" s="463"/>
      <c r="BH390" s="566">
        <v>389.03934334744469</v>
      </c>
      <c r="BI390" s="465"/>
      <c r="BJ390" s="574"/>
      <c r="BK390" s="559">
        <v>0.52431558784130816</v>
      </c>
      <c r="BL390" s="563">
        <v>0.68898953312608735</v>
      </c>
      <c r="BM390" s="563">
        <v>0.26385235608163365</v>
      </c>
      <c r="BN390" s="563">
        <v>0.38173744402931864</v>
      </c>
      <c r="BO390" s="567">
        <v>0.13245178034376828</v>
      </c>
      <c r="BQ390" s="559">
        <v>4379.2125737341175</v>
      </c>
      <c r="BR390" s="563">
        <v>6137.3776089487756</v>
      </c>
      <c r="BS390" s="563">
        <v>6137.3776089487756</v>
      </c>
      <c r="BT390" s="563">
        <v>11195.884023872737</v>
      </c>
      <c r="BU390" s="567">
        <v>11195.884023872737</v>
      </c>
      <c r="BV390" s="465"/>
      <c r="BW390" s="574"/>
      <c r="BX390" s="559">
        <v>7.5571596854177354</v>
      </c>
      <c r="BY390" s="563">
        <v>8.2945039015461006</v>
      </c>
      <c r="BZ390" s="563">
        <v>6.4688895056418918</v>
      </c>
      <c r="CA390" s="567">
        <v>7.9596782773297807</v>
      </c>
      <c r="CB390" s="464"/>
      <c r="CC390" s="559">
        <v>1296.1943272531444</v>
      </c>
      <c r="CD390" s="563">
        <v>834.55493592120888</v>
      </c>
      <c r="CE390" s="563">
        <v>812.69944839521054</v>
      </c>
      <c r="CF390" s="567">
        <v>1865.5619906204881</v>
      </c>
      <c r="CG390" s="465"/>
      <c r="CH390" s="465"/>
      <c r="CI390" s="465"/>
      <c r="CJ390" s="465"/>
      <c r="CK390" s="465"/>
      <c r="CL390" s="465"/>
      <c r="CM390" s="465"/>
      <c r="CN390" s="465"/>
      <c r="CO390" s="454"/>
      <c r="CP390" s="454"/>
      <c r="CQ390" s="454"/>
      <c r="CR390" s="454"/>
      <c r="CS390" s="454"/>
      <c r="CT390" s="454"/>
      <c r="CU390" s="454"/>
      <c r="CV390" s="454"/>
      <c r="CW390" s="454"/>
      <c r="CX390" s="454"/>
      <c r="CY390" s="454"/>
      <c r="CZ390" s="454"/>
      <c r="DA390" s="454"/>
      <c r="DB390" s="454"/>
      <c r="DC390" s="454"/>
      <c r="DD390" s="454"/>
      <c r="DE390" s="454"/>
      <c r="DF390" s="454"/>
      <c r="DG390" s="454"/>
      <c r="DH390" s="454"/>
      <c r="DI390" s="454"/>
      <c r="DJ390" s="454"/>
      <c r="DK390" s="454"/>
      <c r="DL390" s="454"/>
      <c r="DM390" s="454"/>
      <c r="DN390" s="454"/>
      <c r="DO390" s="454"/>
      <c r="DP390" s="454"/>
      <c r="DQ390" s="454"/>
      <c r="DR390" s="454"/>
      <c r="DS390" s="454"/>
      <c r="DT390" s="454"/>
      <c r="DU390" s="454"/>
      <c r="DV390" s="454"/>
      <c r="DW390" s="454"/>
      <c r="DX390" s="454"/>
      <c r="DY390" s="454"/>
      <c r="DZ390" s="454"/>
      <c r="EA390" s="454"/>
      <c r="EB390" s="454"/>
      <c r="EC390" s="454"/>
      <c r="ED390" s="454"/>
      <c r="EE390" s="454"/>
    </row>
    <row r="391" spans="1:135" s="477" customFormat="1" ht="13.4" customHeight="1" x14ac:dyDescent="0.3">
      <c r="A391" s="454"/>
      <c r="B391" s="454"/>
      <c r="C391" s="454"/>
      <c r="D391" s="454"/>
      <c r="E391" s="454"/>
      <c r="F391" s="454"/>
      <c r="G391" s="454"/>
      <c r="H391" s="454"/>
      <c r="I391" s="454"/>
      <c r="J391" s="454"/>
      <c r="K391" s="454"/>
      <c r="L391" s="454"/>
      <c r="M391" s="454"/>
      <c r="N391" s="347" t="s">
        <v>90</v>
      </c>
      <c r="O391" s="349" t="s">
        <v>592</v>
      </c>
      <c r="P391" s="564">
        <v>3.9850819129468689</v>
      </c>
      <c r="Q391" s="560">
        <v>3.8393933240122351</v>
      </c>
      <c r="R391" s="560">
        <v>2.4172661870696978E-2</v>
      </c>
      <c r="S391" s="560">
        <v>3.9212578153471132</v>
      </c>
      <c r="T391" s="560">
        <v>1.2459408071111615</v>
      </c>
      <c r="U391" s="560">
        <v>3.2968421052895325E-2</v>
      </c>
      <c r="V391" s="560">
        <v>1.1904698595234111</v>
      </c>
      <c r="W391" s="560">
        <v>2.5667319808065567</v>
      </c>
      <c r="X391" s="560">
        <v>12.40760943142863</v>
      </c>
      <c r="Y391" s="560">
        <v>16.390353796395416</v>
      </c>
      <c r="Z391" s="560">
        <v>1.3878605360976357</v>
      </c>
      <c r="AA391" s="560">
        <v>3.3675995841547</v>
      </c>
      <c r="AB391" s="561">
        <v>4.2819511649080209</v>
      </c>
      <c r="AC391" s="466"/>
      <c r="AD391" s="564">
        <v>6.3664019512014125</v>
      </c>
      <c r="AE391" s="560">
        <v>6.1336558904873515</v>
      </c>
      <c r="AF391" s="560">
        <v>3.3600000000268797E-2</v>
      </c>
      <c r="AG391" s="560">
        <v>6.2644392140810892</v>
      </c>
      <c r="AH391" s="560">
        <v>23.321793192765192</v>
      </c>
      <c r="AI391" s="560">
        <v>0.31320000000250559</v>
      </c>
      <c r="AJ391" s="560">
        <v>23.321793192765188</v>
      </c>
      <c r="AK391" s="560">
        <v>2.6950685798468852</v>
      </c>
      <c r="AL391" s="560">
        <v>8.1213576681738324</v>
      </c>
      <c r="AM391" s="560">
        <v>10.728249162265197</v>
      </c>
      <c r="AN391" s="560">
        <v>19.590420432444731</v>
      </c>
      <c r="AO391" s="560">
        <v>6.0120258614932736</v>
      </c>
      <c r="AP391" s="561">
        <v>11.190882247640213</v>
      </c>
      <c r="AQ391" s="454"/>
      <c r="AR391" s="574"/>
      <c r="AS391" s="559" t="s">
        <v>585</v>
      </c>
      <c r="AT391" s="563">
        <v>1.227283501642825E-2</v>
      </c>
      <c r="AU391" s="563">
        <v>0.63598290224378529</v>
      </c>
      <c r="AV391" s="563">
        <v>4.5881191171693496E-3</v>
      </c>
      <c r="AW391" s="567">
        <v>1.0109299194358523</v>
      </c>
      <c r="AX391" s="454"/>
      <c r="AY391" s="559" t="s">
        <v>585</v>
      </c>
      <c r="AZ391" s="563">
        <v>1.8777437575135221</v>
      </c>
      <c r="BA391" s="563">
        <v>63.243595349372328</v>
      </c>
      <c r="BB391" s="563">
        <v>2.3674694644593846</v>
      </c>
      <c r="BC391" s="567">
        <v>343.14115256049087</v>
      </c>
      <c r="BD391" s="462"/>
      <c r="BE391" s="574"/>
      <c r="BF391" s="566" t="s">
        <v>585</v>
      </c>
      <c r="BG391" s="463"/>
      <c r="BH391" s="566" t="s">
        <v>585</v>
      </c>
      <c r="BI391" s="465"/>
      <c r="BJ391" s="574"/>
      <c r="BK391" s="559">
        <v>0.52431558784130816</v>
      </c>
      <c r="BL391" s="563">
        <v>0.68898953312608735</v>
      </c>
      <c r="BM391" s="563">
        <v>0.26385235608163365</v>
      </c>
      <c r="BN391" s="563">
        <v>0.38173744402931864</v>
      </c>
      <c r="BO391" s="567">
        <v>0.13245178034376828</v>
      </c>
      <c r="BQ391" s="559">
        <v>4379.2125737341175</v>
      </c>
      <c r="BR391" s="563">
        <v>6137.3776089487756</v>
      </c>
      <c r="BS391" s="563">
        <v>6137.3776089487756</v>
      </c>
      <c r="BT391" s="563">
        <v>11195.884023872737</v>
      </c>
      <c r="BU391" s="567">
        <v>11195.884023872737</v>
      </c>
      <c r="BV391" s="465"/>
      <c r="BW391" s="574"/>
      <c r="BX391" s="559">
        <v>7.5571596854177354</v>
      </c>
      <c r="BY391" s="563">
        <v>8.2945039015461006</v>
      </c>
      <c r="BZ391" s="563">
        <v>6.4688895056418918</v>
      </c>
      <c r="CA391" s="567">
        <v>7.9596782773297807</v>
      </c>
      <c r="CB391" s="464"/>
      <c r="CC391" s="559">
        <v>1296.1943272531444</v>
      </c>
      <c r="CD391" s="563">
        <v>834.55493592120888</v>
      </c>
      <c r="CE391" s="563">
        <v>812.69944839521054</v>
      </c>
      <c r="CF391" s="567">
        <v>1865.5619906204881</v>
      </c>
      <c r="CG391" s="465"/>
      <c r="CH391" s="465"/>
      <c r="CI391" s="465"/>
      <c r="CJ391" s="465"/>
      <c r="CK391" s="465"/>
      <c r="CL391" s="465"/>
      <c r="CM391" s="465"/>
      <c r="CN391" s="465"/>
      <c r="CO391" s="454"/>
      <c r="CP391" s="454"/>
      <c r="CQ391" s="454"/>
      <c r="CR391" s="454"/>
      <c r="CS391" s="454"/>
      <c r="CT391" s="454"/>
      <c r="CU391" s="454"/>
      <c r="CV391" s="454"/>
      <c r="CW391" s="454"/>
      <c r="CX391" s="454"/>
      <c r="CY391" s="454"/>
      <c r="CZ391" s="454"/>
      <c r="DA391" s="454"/>
      <c r="DB391" s="454"/>
      <c r="DC391" s="454"/>
      <c r="DD391" s="454"/>
      <c r="DE391" s="454"/>
      <c r="DF391" s="454"/>
      <c r="DG391" s="454"/>
      <c r="DH391" s="454"/>
      <c r="DI391" s="454"/>
      <c r="DJ391" s="454"/>
      <c r="DK391" s="454"/>
      <c r="DL391" s="454"/>
      <c r="DM391" s="454"/>
      <c r="DN391" s="454"/>
      <c r="DO391" s="454"/>
      <c r="DP391" s="454"/>
      <c r="DQ391" s="454"/>
      <c r="DR391" s="454"/>
      <c r="DS391" s="454"/>
      <c r="DT391" s="454"/>
      <c r="DU391" s="454"/>
      <c r="DV391" s="454"/>
      <c r="DW391" s="454"/>
      <c r="DX391" s="454"/>
      <c r="DY391" s="454"/>
      <c r="DZ391" s="454"/>
      <c r="EA391" s="454"/>
      <c r="EB391" s="454"/>
      <c r="EC391" s="454"/>
      <c r="ED391" s="454"/>
      <c r="EE391" s="454"/>
    </row>
    <row r="392" spans="1:135" s="477" customFormat="1" ht="13.4" customHeight="1" x14ac:dyDescent="0.3">
      <c r="A392" s="454"/>
      <c r="B392" s="454"/>
      <c r="C392" s="454"/>
      <c r="D392" s="454"/>
      <c r="E392" s="454"/>
      <c r="F392" s="454"/>
      <c r="G392" s="454"/>
      <c r="H392" s="454"/>
      <c r="I392" s="454"/>
      <c r="J392" s="454"/>
      <c r="K392" s="454"/>
      <c r="L392" s="454"/>
      <c r="M392" s="454"/>
      <c r="N392" s="347" t="s">
        <v>92</v>
      </c>
      <c r="O392" s="349" t="s">
        <v>593</v>
      </c>
      <c r="P392" s="564">
        <v>3.1629974784518464</v>
      </c>
      <c r="Q392" s="560">
        <v>3.0900957990397089</v>
      </c>
      <c r="R392" s="560">
        <v>1.3345323741113958E-2</v>
      </c>
      <c r="S392" s="560">
        <v>3.142499589314431</v>
      </c>
      <c r="T392" s="560">
        <v>1.566182480394168</v>
      </c>
      <c r="U392" s="560">
        <v>1.8201315789619296E-2</v>
      </c>
      <c r="V392" s="560">
        <v>1.4964539461115227</v>
      </c>
      <c r="W392" s="560">
        <v>2.6319235684987921</v>
      </c>
      <c r="X392" s="560">
        <v>12.245659262189486</v>
      </c>
      <c r="Y392" s="560">
        <v>13.624796801403104</v>
      </c>
      <c r="Z392" s="560">
        <v>2.0303669822641472</v>
      </c>
      <c r="AA392" s="560">
        <v>2.739091708620558</v>
      </c>
      <c r="AB392" s="561">
        <v>3.1453040634793124</v>
      </c>
      <c r="AC392" s="466"/>
      <c r="AD392" s="564">
        <v>6.4667636935323127</v>
      </c>
      <c r="AE392" s="560">
        <v>6.3177158562097562</v>
      </c>
      <c r="AF392" s="560">
        <v>1.8550000000148399E-2</v>
      </c>
      <c r="AG392" s="560">
        <v>6.4248556597223176</v>
      </c>
      <c r="AH392" s="560">
        <v>29.316147044396462</v>
      </c>
      <c r="AI392" s="560">
        <v>0.17291250000138331</v>
      </c>
      <c r="AJ392" s="560">
        <v>29.316147044396462</v>
      </c>
      <c r="AK392" s="560">
        <v>2.7635197469237318</v>
      </c>
      <c r="AL392" s="560">
        <v>9.0039252587352205</v>
      </c>
      <c r="AM392" s="560">
        <v>10.01797040393512</v>
      </c>
      <c r="AN392" s="560">
        <v>24.603853885960199</v>
      </c>
      <c r="AO392" s="560">
        <v>6.9284163931758238</v>
      </c>
      <c r="AP392" s="561">
        <v>14.232378943309962</v>
      </c>
      <c r="AQ392" s="454"/>
      <c r="AR392" s="574"/>
      <c r="AS392" s="559" t="s">
        <v>585</v>
      </c>
      <c r="AT392" s="563">
        <v>7.8984728721388474E-3</v>
      </c>
      <c r="AU392" s="563">
        <v>1.596463201130065</v>
      </c>
      <c r="AV392" s="563">
        <v>2.9527924340704112E-3</v>
      </c>
      <c r="AW392" s="567">
        <v>0.87174914533126135</v>
      </c>
      <c r="AX392" s="454"/>
      <c r="AY392" s="559" t="s">
        <v>585</v>
      </c>
      <c r="AZ392" s="563">
        <v>1.2084663494372434</v>
      </c>
      <c r="BA392" s="563">
        <v>73.673611685081596</v>
      </c>
      <c r="BB392" s="563">
        <v>1.5236408959803323</v>
      </c>
      <c r="BC392" s="567">
        <v>399.73135441237764</v>
      </c>
      <c r="BD392" s="462"/>
      <c r="BE392" s="574"/>
      <c r="BF392" s="566">
        <v>0.31445440500552141</v>
      </c>
      <c r="BG392" s="463"/>
      <c r="BH392" s="566">
        <v>430.48808045255885</v>
      </c>
      <c r="BI392" s="465"/>
      <c r="BJ392" s="574"/>
      <c r="BK392" s="559" t="s">
        <v>585</v>
      </c>
      <c r="BL392" s="563" t="s">
        <v>585</v>
      </c>
      <c r="BM392" s="563" t="s">
        <v>585</v>
      </c>
      <c r="BN392" s="563" t="s">
        <v>585</v>
      </c>
      <c r="BO392" s="567" t="s">
        <v>585</v>
      </c>
      <c r="BQ392" s="559" t="s">
        <v>585</v>
      </c>
      <c r="BR392" s="563" t="s">
        <v>585</v>
      </c>
      <c r="BS392" s="563" t="s">
        <v>585</v>
      </c>
      <c r="BT392" s="563" t="s">
        <v>585</v>
      </c>
      <c r="BU392" s="567" t="s">
        <v>585</v>
      </c>
      <c r="BV392" s="465"/>
      <c r="BW392" s="574"/>
      <c r="BX392" s="559">
        <v>7.5571596854177354</v>
      </c>
      <c r="BY392" s="563">
        <v>8.2945039015461006</v>
      </c>
      <c r="BZ392" s="563">
        <v>6.4688895056418918</v>
      </c>
      <c r="CA392" s="567">
        <v>7.9596782773297807</v>
      </c>
      <c r="CB392" s="464"/>
      <c r="CC392" s="559">
        <v>1296.1943272531444</v>
      </c>
      <c r="CD392" s="563">
        <v>834.55493592120888</v>
      </c>
      <c r="CE392" s="563">
        <v>812.69944839521054</v>
      </c>
      <c r="CF392" s="567">
        <v>1865.5619906204881</v>
      </c>
      <c r="CG392" s="465"/>
      <c r="CH392" s="465"/>
      <c r="CI392" s="465"/>
      <c r="CJ392" s="465"/>
      <c r="CK392" s="465"/>
      <c r="CL392" s="465"/>
      <c r="CM392" s="465"/>
      <c r="CN392" s="465"/>
      <c r="CO392" s="454"/>
      <c r="CP392" s="454"/>
      <c r="CQ392" s="454"/>
      <c r="CR392" s="454"/>
      <c r="CS392" s="454"/>
      <c r="CT392" s="454"/>
      <c r="CU392" s="454"/>
      <c r="CV392" s="454"/>
      <c r="CW392" s="454"/>
      <c r="CX392" s="454"/>
      <c r="CY392" s="454"/>
      <c r="CZ392" s="454"/>
      <c r="DA392" s="454"/>
      <c r="DB392" s="454"/>
      <c r="DC392" s="454"/>
      <c r="DD392" s="454"/>
      <c r="DE392" s="454"/>
      <c r="DF392" s="454"/>
      <c r="DG392" s="454"/>
      <c r="DH392" s="454"/>
      <c r="DI392" s="454"/>
      <c r="DJ392" s="454"/>
      <c r="DK392" s="454"/>
      <c r="DL392" s="454"/>
      <c r="DM392" s="454"/>
      <c r="DN392" s="454"/>
      <c r="DO392" s="454"/>
      <c r="DP392" s="454"/>
      <c r="DQ392" s="454"/>
      <c r="DR392" s="454"/>
      <c r="DS392" s="454"/>
      <c r="DT392" s="454"/>
      <c r="DU392" s="454"/>
      <c r="DV392" s="454"/>
      <c r="DW392" s="454"/>
      <c r="DX392" s="454"/>
      <c r="DY392" s="454"/>
      <c r="DZ392" s="454"/>
      <c r="EA392" s="454"/>
      <c r="EB392" s="454"/>
      <c r="EC392" s="454"/>
      <c r="ED392" s="454"/>
      <c r="EE392" s="454"/>
    </row>
    <row r="393" spans="1:135" s="477" customFormat="1" ht="13.4" customHeight="1" x14ac:dyDescent="0.3">
      <c r="A393" s="454"/>
      <c r="B393" s="454"/>
      <c r="C393" s="454"/>
      <c r="D393" s="454"/>
      <c r="E393" s="454"/>
      <c r="F393" s="454"/>
      <c r="G393" s="454"/>
      <c r="H393" s="454"/>
      <c r="I393" s="454"/>
      <c r="J393" s="454"/>
      <c r="K393" s="454"/>
      <c r="L393" s="454"/>
      <c r="M393" s="454"/>
      <c r="N393" s="347" t="s">
        <v>94</v>
      </c>
      <c r="O393" s="349" t="s">
        <v>594</v>
      </c>
      <c r="P393" s="564">
        <v>3.9876633372061123</v>
      </c>
      <c r="Q393" s="560">
        <v>3.7426435643757836</v>
      </c>
      <c r="R393" s="560">
        <v>1.2136690647579109E-2</v>
      </c>
      <c r="S393" s="560">
        <v>3.8773389196953598</v>
      </c>
      <c r="T393" s="560">
        <v>1.5369784626731371</v>
      </c>
      <c r="U393" s="560">
        <v>1.6552894736974529E-2</v>
      </c>
      <c r="V393" s="560">
        <v>1.4685501302356421</v>
      </c>
      <c r="W393" s="560">
        <v>3.3321963629988871</v>
      </c>
      <c r="X393" s="560">
        <v>9.0359502133765819</v>
      </c>
      <c r="Y393" s="560">
        <v>10.851217835620215</v>
      </c>
      <c r="Z393" s="560">
        <v>1.2962413656159222</v>
      </c>
      <c r="AA393" s="560">
        <v>3.4679827740151659</v>
      </c>
      <c r="AB393" s="561">
        <v>5.5210542695643747</v>
      </c>
      <c r="AC393" s="466"/>
      <c r="AD393" s="564">
        <v>5.8313679058042114</v>
      </c>
      <c r="AE393" s="560">
        <v>5.4730627233583728</v>
      </c>
      <c r="AF393" s="560">
        <v>1.6870000000134961E-2</v>
      </c>
      <c r="AG393" s="560">
        <v>5.6700347607776074</v>
      </c>
      <c r="AH393" s="560">
        <v>28.769499837883561</v>
      </c>
      <c r="AI393" s="560">
        <v>0.15725250000125801</v>
      </c>
      <c r="AJ393" s="560">
        <v>28.769499837883558</v>
      </c>
      <c r="AK393" s="560">
        <v>3.4988061811488311</v>
      </c>
      <c r="AL393" s="560">
        <v>8.1573141686340946</v>
      </c>
      <c r="AM393" s="560">
        <v>9.7960691357508622</v>
      </c>
      <c r="AN393" s="560">
        <v>13.757110496668284</v>
      </c>
      <c r="AO393" s="560">
        <v>5.9915028052305122</v>
      </c>
      <c r="AP393" s="561">
        <v>8.5310944712853853</v>
      </c>
      <c r="AQ393" s="454"/>
      <c r="AR393" s="574"/>
      <c r="AS393" s="559" t="s">
        <v>585</v>
      </c>
      <c r="AT393" s="563">
        <v>6.3019873079996468E-3</v>
      </c>
      <c r="AU393" s="563">
        <v>0.51164551263113522</v>
      </c>
      <c r="AV393" s="562" t="s">
        <v>585</v>
      </c>
      <c r="AW393" s="567">
        <v>1.429780224829222</v>
      </c>
      <c r="AX393" s="454"/>
      <c r="AY393" s="559" t="s">
        <v>585</v>
      </c>
      <c r="AZ393" s="563">
        <v>0.96420405812394594</v>
      </c>
      <c r="BA393" s="563">
        <v>61.622413406513353</v>
      </c>
      <c r="BB393" s="562" t="s">
        <v>585</v>
      </c>
      <c r="BC393" s="567">
        <v>350.15025914185031</v>
      </c>
      <c r="BD393" s="462"/>
      <c r="BE393" s="574"/>
      <c r="BF393" s="566" t="s">
        <v>585</v>
      </c>
      <c r="BG393" s="463"/>
      <c r="BH393" s="566" t="s">
        <v>585</v>
      </c>
      <c r="BI393" s="465"/>
      <c r="BJ393" s="574"/>
      <c r="BK393" s="559">
        <v>0.52431558784130816</v>
      </c>
      <c r="BL393" s="563">
        <v>0.68898953312608735</v>
      </c>
      <c r="BM393" s="563">
        <v>0.26385235608163365</v>
      </c>
      <c r="BN393" s="563">
        <v>0.38173744402931864</v>
      </c>
      <c r="BO393" s="567">
        <v>0.13245178034376828</v>
      </c>
      <c r="BQ393" s="559">
        <v>4379.2125737341175</v>
      </c>
      <c r="BR393" s="563">
        <v>6137.3776089487756</v>
      </c>
      <c r="BS393" s="563">
        <v>6137.3776089487756</v>
      </c>
      <c r="BT393" s="563">
        <v>11195.884023872737</v>
      </c>
      <c r="BU393" s="567">
        <v>11195.884023872737</v>
      </c>
      <c r="BV393" s="465"/>
      <c r="BW393" s="574"/>
      <c r="BX393" s="559">
        <v>7.5571596854177354</v>
      </c>
      <c r="BY393" s="563">
        <v>8.2945039015461006</v>
      </c>
      <c r="BZ393" s="563">
        <v>6.4688895056418918</v>
      </c>
      <c r="CA393" s="567">
        <v>7.9596782773297807</v>
      </c>
      <c r="CB393" s="464"/>
      <c r="CC393" s="559">
        <v>1296.1943272531444</v>
      </c>
      <c r="CD393" s="563">
        <v>834.55493592120888</v>
      </c>
      <c r="CE393" s="563">
        <v>812.69944839521054</v>
      </c>
      <c r="CF393" s="567">
        <v>1865.5619906204881</v>
      </c>
      <c r="CG393" s="465"/>
      <c r="CH393" s="465"/>
      <c r="CI393" s="465"/>
      <c r="CJ393" s="465"/>
      <c r="CK393" s="465"/>
      <c r="CL393" s="465"/>
      <c r="CM393" s="465"/>
      <c r="CN393" s="465"/>
      <c r="CO393" s="454"/>
      <c r="CP393" s="454"/>
      <c r="CQ393" s="454"/>
      <c r="CR393" s="454"/>
      <c r="CS393" s="454"/>
      <c r="CT393" s="454"/>
      <c r="CU393" s="454"/>
      <c r="CV393" s="454"/>
      <c r="CW393" s="454"/>
      <c r="CX393" s="454"/>
      <c r="CY393" s="454"/>
      <c r="CZ393" s="454"/>
      <c r="DA393" s="454"/>
      <c r="DB393" s="454"/>
      <c r="DC393" s="454"/>
      <c r="DD393" s="454"/>
      <c r="DE393" s="454"/>
      <c r="DF393" s="454"/>
      <c r="DG393" s="454"/>
      <c r="DH393" s="454"/>
      <c r="DI393" s="454"/>
      <c r="DJ393" s="454"/>
      <c r="DK393" s="454"/>
      <c r="DL393" s="454"/>
      <c r="DM393" s="454"/>
      <c r="DN393" s="454"/>
      <c r="DO393" s="454"/>
      <c r="DP393" s="454"/>
      <c r="DQ393" s="454"/>
      <c r="DR393" s="454"/>
      <c r="DS393" s="454"/>
      <c r="DT393" s="454"/>
      <c r="DU393" s="454"/>
      <c r="DV393" s="454"/>
      <c r="DW393" s="454"/>
      <c r="DX393" s="454"/>
      <c r="DY393" s="454"/>
      <c r="DZ393" s="454"/>
      <c r="EA393" s="454"/>
      <c r="EB393" s="454"/>
      <c r="EC393" s="454"/>
      <c r="ED393" s="454"/>
      <c r="EE393" s="454"/>
    </row>
    <row r="394" spans="1:135" s="477" customFormat="1" ht="13.4" customHeight="1" x14ac:dyDescent="0.3">
      <c r="A394" s="454"/>
      <c r="B394" s="454"/>
      <c r="C394" s="454"/>
      <c r="D394" s="454"/>
      <c r="E394" s="454"/>
      <c r="F394" s="454"/>
      <c r="G394" s="454"/>
      <c r="H394" s="454"/>
      <c r="I394" s="454"/>
      <c r="J394" s="454"/>
      <c r="K394" s="454"/>
      <c r="L394" s="454"/>
      <c r="M394" s="454"/>
      <c r="N394" s="347" t="s">
        <v>70</v>
      </c>
      <c r="O394" s="349" t="s">
        <v>595</v>
      </c>
      <c r="P394" s="564">
        <v>3.6095423439073167</v>
      </c>
      <c r="Q394" s="560">
        <v>3.4922131311205633</v>
      </c>
      <c r="R394" s="560">
        <v>1.3546762590036432E-2</v>
      </c>
      <c r="S394" s="560">
        <v>3.5572511568577303</v>
      </c>
      <c r="T394" s="560">
        <v>1.2894169148243906</v>
      </c>
      <c r="U394" s="560">
        <v>1.8476052631726757E-2</v>
      </c>
      <c r="V394" s="560">
        <v>1.2320103528972464</v>
      </c>
      <c r="W394" s="560">
        <v>2.6098750621816968</v>
      </c>
      <c r="X394" s="560">
        <v>13.158837167071095</v>
      </c>
      <c r="Y394" s="560">
        <v>15.478356486444163</v>
      </c>
      <c r="Z394" s="560">
        <v>1.530403067718523</v>
      </c>
      <c r="AA394" s="560">
        <v>3.2076835225732587</v>
      </c>
      <c r="AB394" s="561">
        <v>4.6742512547010078</v>
      </c>
      <c r="AC394" s="466"/>
      <c r="AD394" s="564">
        <v>5.7664554764955049</v>
      </c>
      <c r="AE394" s="560">
        <v>5.5790151815314921</v>
      </c>
      <c r="AF394" s="560">
        <v>1.8830000000150639E-2</v>
      </c>
      <c r="AG394" s="560">
        <v>5.6829172400086794</v>
      </c>
      <c r="AH394" s="560">
        <v>24.135588508824569</v>
      </c>
      <c r="AI394" s="560">
        <v>0.17552250000140418</v>
      </c>
      <c r="AJ394" s="560">
        <v>24.135588508824569</v>
      </c>
      <c r="AK394" s="560">
        <v>2.7403688152907826</v>
      </c>
      <c r="AL394" s="560">
        <v>7.6553507855275509</v>
      </c>
      <c r="AM394" s="560">
        <v>9.0047659213910514</v>
      </c>
      <c r="AN394" s="560">
        <v>20.421177563934378</v>
      </c>
      <c r="AO394" s="560">
        <v>5.5467782430357051</v>
      </c>
      <c r="AP394" s="561">
        <v>9.059029499902973</v>
      </c>
      <c r="AQ394" s="454"/>
      <c r="AR394" s="574"/>
      <c r="AS394" s="559">
        <v>4.9522022022418189E-3</v>
      </c>
      <c r="AT394" s="563">
        <v>7.1138638639207732E-3</v>
      </c>
      <c r="AU394" s="563">
        <v>2.2214642210480573</v>
      </c>
      <c r="AV394" s="563">
        <v>2.659471487012142E-3</v>
      </c>
      <c r="AW394" s="567">
        <v>0.6578108654591065</v>
      </c>
      <c r="AX394" s="454"/>
      <c r="AY394" s="559">
        <v>1.1637675175268274</v>
      </c>
      <c r="AZ394" s="563">
        <v>1.0884211711798784</v>
      </c>
      <c r="BA394" s="563">
        <v>62.392631056428364</v>
      </c>
      <c r="BB394" s="563">
        <v>1.3722872872982652</v>
      </c>
      <c r="BC394" s="567">
        <v>354.52678214386674</v>
      </c>
      <c r="BD394" s="462"/>
      <c r="BE394" s="574"/>
      <c r="BF394" s="566">
        <v>0.27889357966791428</v>
      </c>
      <c r="BG394" s="463"/>
      <c r="BH394" s="566">
        <v>67.492246279635268</v>
      </c>
      <c r="BI394" s="465"/>
      <c r="BJ394" s="574"/>
      <c r="BK394" s="559">
        <v>0.52431558784130816</v>
      </c>
      <c r="BL394" s="563">
        <v>0.68898953312608735</v>
      </c>
      <c r="BM394" s="563">
        <v>0.26385235608163365</v>
      </c>
      <c r="BN394" s="563">
        <v>0.38173744402931864</v>
      </c>
      <c r="BO394" s="567">
        <v>0.13245178034376828</v>
      </c>
      <c r="BQ394" s="559">
        <v>4379.2125737341175</v>
      </c>
      <c r="BR394" s="563">
        <v>6137.3776089487756</v>
      </c>
      <c r="BS394" s="563">
        <v>6137.3776089487756</v>
      </c>
      <c r="BT394" s="563">
        <v>11195.884023872737</v>
      </c>
      <c r="BU394" s="567">
        <v>11195.884023872737</v>
      </c>
      <c r="BV394" s="465"/>
      <c r="BW394" s="574"/>
      <c r="BX394" s="559">
        <v>7.5571596854177354</v>
      </c>
      <c r="BY394" s="563">
        <v>8.2945039015461006</v>
      </c>
      <c r="BZ394" s="563">
        <v>6.4688895056418918</v>
      </c>
      <c r="CA394" s="567">
        <v>7.9596782773297807</v>
      </c>
      <c r="CB394" s="464"/>
      <c r="CC394" s="559">
        <v>1296.1943272531444</v>
      </c>
      <c r="CD394" s="563">
        <v>834.55493592120888</v>
      </c>
      <c r="CE394" s="563">
        <v>812.69944839521054</v>
      </c>
      <c r="CF394" s="567">
        <v>1865.5619906204881</v>
      </c>
      <c r="CG394" s="465"/>
      <c r="CH394" s="465"/>
      <c r="CI394" s="465"/>
      <c r="CJ394" s="465"/>
      <c r="CK394" s="465"/>
      <c r="CL394" s="465"/>
      <c r="CM394" s="465"/>
      <c r="CN394" s="465"/>
      <c r="CO394" s="454"/>
      <c r="CP394" s="454"/>
      <c r="CQ394" s="454"/>
      <c r="CR394" s="454"/>
      <c r="CS394" s="454"/>
      <c r="CT394" s="454"/>
      <c r="CU394" s="454"/>
      <c r="CV394" s="454"/>
      <c r="CW394" s="454"/>
      <c r="CX394" s="454"/>
      <c r="CY394" s="454"/>
      <c r="CZ394" s="454"/>
      <c r="DA394" s="454"/>
      <c r="DB394" s="454"/>
      <c r="DC394" s="454"/>
      <c r="DD394" s="454"/>
      <c r="DE394" s="454"/>
      <c r="DF394" s="454"/>
      <c r="DG394" s="454"/>
      <c r="DH394" s="454"/>
      <c r="DI394" s="454"/>
      <c r="DJ394" s="454"/>
      <c r="DK394" s="454"/>
      <c r="DL394" s="454"/>
      <c r="DM394" s="454"/>
      <c r="DN394" s="454"/>
      <c r="DO394" s="454"/>
      <c r="DP394" s="454"/>
      <c r="DQ394" s="454"/>
      <c r="DR394" s="454"/>
      <c r="DS394" s="454"/>
      <c r="DT394" s="454"/>
      <c r="DU394" s="454"/>
      <c r="DV394" s="454"/>
      <c r="DW394" s="454"/>
      <c r="DX394" s="454"/>
      <c r="DY394" s="454"/>
      <c r="DZ394" s="454"/>
      <c r="EA394" s="454"/>
      <c r="EB394" s="454"/>
      <c r="EC394" s="454"/>
      <c r="ED394" s="454"/>
      <c r="EE394" s="454"/>
    </row>
    <row r="395" spans="1:135" s="477" customFormat="1" ht="13.4" customHeight="1" x14ac:dyDescent="0.3">
      <c r="A395" s="454"/>
      <c r="B395" s="454"/>
      <c r="C395" s="454"/>
      <c r="D395" s="454"/>
      <c r="E395" s="454"/>
      <c r="F395" s="454"/>
      <c r="G395" s="454"/>
      <c r="H395" s="454"/>
      <c r="I395" s="454"/>
      <c r="J395" s="454"/>
      <c r="K395" s="454"/>
      <c r="L395" s="454"/>
      <c r="M395" s="454"/>
      <c r="N395" s="347" t="s">
        <v>72</v>
      </c>
      <c r="O395" s="349" t="s">
        <v>596</v>
      </c>
      <c r="P395" s="564">
        <v>4.4080878383461179</v>
      </c>
      <c r="Q395" s="560">
        <v>3.8639419591792765</v>
      </c>
      <c r="R395" s="560">
        <v>9.5179856115869352E-3</v>
      </c>
      <c r="S395" s="560">
        <v>4.1141742989970487</v>
      </c>
      <c r="T395" s="560">
        <v>1.3357399983036988</v>
      </c>
      <c r="U395" s="560">
        <v>1.2981315789577534E-2</v>
      </c>
      <c r="V395" s="560">
        <v>1.2762710708764304</v>
      </c>
      <c r="W395" s="560">
        <v>2.9126430152171516</v>
      </c>
      <c r="X395" s="560">
        <v>8.8103372485428189</v>
      </c>
      <c r="Y395" s="560">
        <v>11.215258056093184</v>
      </c>
      <c r="Z395" s="560">
        <v>1.9268477007653328</v>
      </c>
      <c r="AA395" s="560">
        <v>3.7020598230065342</v>
      </c>
      <c r="AB395" s="561">
        <v>2.2993320426855535</v>
      </c>
      <c r="AC395" s="466"/>
      <c r="AD395" s="564">
        <v>7.042178712547857</v>
      </c>
      <c r="AE395" s="560">
        <v>6.1728737741446551</v>
      </c>
      <c r="AF395" s="560">
        <v>1.3230000000105839E-2</v>
      </c>
      <c r="AG395" s="560">
        <v>6.5726346049807578</v>
      </c>
      <c r="AH395" s="560">
        <v>25.002674141456275</v>
      </c>
      <c r="AI395" s="560">
        <v>0.12332250000098657</v>
      </c>
      <c r="AJ395" s="560">
        <v>25.002674141456268</v>
      </c>
      <c r="AK395" s="560">
        <v>3.0582751659780101</v>
      </c>
      <c r="AL395" s="560">
        <v>7.5360797682063962</v>
      </c>
      <c r="AM395" s="560">
        <v>9.5931718556763119</v>
      </c>
      <c r="AN395" s="560">
        <v>21.096287261097785</v>
      </c>
      <c r="AO395" s="560">
        <v>6.8114151636746252</v>
      </c>
      <c r="AP395" s="561">
        <v>15.532828990165179</v>
      </c>
      <c r="AQ395" s="454"/>
      <c r="AR395" s="574"/>
      <c r="AS395" s="559" t="s">
        <v>585</v>
      </c>
      <c r="AT395" s="563">
        <v>5.3250629371055375E-3</v>
      </c>
      <c r="AU395" s="563">
        <v>0.69540693751017491</v>
      </c>
      <c r="AV395" s="562" t="s">
        <v>585</v>
      </c>
      <c r="AW395" s="567">
        <v>0.76312131725286947</v>
      </c>
      <c r="AX395" s="454"/>
      <c r="AY395" s="559" t="s">
        <v>585</v>
      </c>
      <c r="AZ395" s="563">
        <v>0.81473462937714725</v>
      </c>
      <c r="BA395" s="563">
        <v>67.587528725970373</v>
      </c>
      <c r="BB395" s="562" t="s">
        <v>585</v>
      </c>
      <c r="BC395" s="567">
        <v>377.87809063568443</v>
      </c>
      <c r="BD395" s="462"/>
      <c r="BE395" s="574"/>
      <c r="BF395" s="566" t="s">
        <v>585</v>
      </c>
      <c r="BG395" s="463"/>
      <c r="BH395" s="566" t="s">
        <v>585</v>
      </c>
      <c r="BI395" s="465"/>
      <c r="BJ395" s="574"/>
      <c r="BK395" s="559">
        <v>0.52431558784130816</v>
      </c>
      <c r="BL395" s="563">
        <v>0.68898953312608735</v>
      </c>
      <c r="BM395" s="563">
        <v>0.26385235608163365</v>
      </c>
      <c r="BN395" s="563">
        <v>0.38173744402931864</v>
      </c>
      <c r="BO395" s="567">
        <v>0.13245178034376828</v>
      </c>
      <c r="BQ395" s="559">
        <v>4379.2125737341175</v>
      </c>
      <c r="BR395" s="563">
        <v>6137.3776089487756</v>
      </c>
      <c r="BS395" s="563">
        <v>6137.3776089487756</v>
      </c>
      <c r="BT395" s="563">
        <v>11195.884023872737</v>
      </c>
      <c r="BU395" s="567">
        <v>11195.884023872737</v>
      </c>
      <c r="BV395" s="465"/>
      <c r="BW395" s="574"/>
      <c r="BX395" s="559">
        <v>7.5571596854177354</v>
      </c>
      <c r="BY395" s="563">
        <v>8.2945039015461006</v>
      </c>
      <c r="BZ395" s="563">
        <v>6.4688895056418918</v>
      </c>
      <c r="CA395" s="567">
        <v>7.9596782773297807</v>
      </c>
      <c r="CB395" s="464"/>
      <c r="CC395" s="559">
        <v>1296.1943272531444</v>
      </c>
      <c r="CD395" s="563">
        <v>834.55493592120888</v>
      </c>
      <c r="CE395" s="563">
        <v>812.69944839521054</v>
      </c>
      <c r="CF395" s="567">
        <v>1865.5619906204881</v>
      </c>
      <c r="CG395" s="465"/>
      <c r="CH395" s="465"/>
      <c r="CI395" s="465"/>
      <c r="CJ395" s="465"/>
      <c r="CK395" s="465"/>
      <c r="CL395" s="465"/>
      <c r="CM395" s="465"/>
      <c r="CN395" s="465"/>
      <c r="CO395" s="454"/>
      <c r="CP395" s="454"/>
      <c r="CQ395" s="454"/>
      <c r="CR395" s="454"/>
      <c r="CS395" s="454"/>
      <c r="CT395" s="454"/>
      <c r="CU395" s="454"/>
      <c r="CV395" s="454"/>
      <c r="CW395" s="454"/>
      <c r="CX395" s="454"/>
      <c r="CY395" s="454"/>
      <c r="CZ395" s="454"/>
      <c r="DA395" s="454"/>
      <c r="DB395" s="454"/>
      <c r="DC395" s="454"/>
      <c r="DD395" s="454"/>
      <c r="DE395" s="454"/>
      <c r="DF395" s="454"/>
      <c r="DG395" s="454"/>
      <c r="DH395" s="454"/>
      <c r="DI395" s="454"/>
      <c r="DJ395" s="454"/>
      <c r="DK395" s="454"/>
      <c r="DL395" s="454"/>
      <c r="DM395" s="454"/>
      <c r="DN395" s="454"/>
      <c r="DO395" s="454"/>
      <c r="DP395" s="454"/>
      <c r="DQ395" s="454"/>
      <c r="DR395" s="454"/>
      <c r="DS395" s="454"/>
      <c r="DT395" s="454"/>
      <c r="DU395" s="454"/>
      <c r="DV395" s="454"/>
      <c r="DW395" s="454"/>
      <c r="DX395" s="454"/>
      <c r="DY395" s="454"/>
      <c r="DZ395" s="454"/>
      <c r="EA395" s="454"/>
      <c r="EB395" s="454"/>
      <c r="EC395" s="454"/>
      <c r="ED395" s="454"/>
      <c r="EE395" s="454"/>
    </row>
    <row r="396" spans="1:135" s="477" customFormat="1" ht="13.4" customHeight="1" x14ac:dyDescent="0.3">
      <c r="A396" s="454"/>
      <c r="B396" s="454"/>
      <c r="C396" s="454"/>
      <c r="D396" s="454"/>
      <c r="E396" s="454"/>
      <c r="F396" s="454"/>
      <c r="G396" s="454"/>
      <c r="H396" s="454"/>
      <c r="I396" s="454"/>
      <c r="J396" s="454"/>
      <c r="K396" s="454"/>
      <c r="L396" s="454"/>
      <c r="M396" s="454"/>
      <c r="N396" s="347" t="s">
        <v>74</v>
      </c>
      <c r="O396" s="349" t="s">
        <v>597</v>
      </c>
      <c r="P396" s="564">
        <v>4.6015409835580785</v>
      </c>
      <c r="Q396" s="560">
        <v>4.1571541843910982</v>
      </c>
      <c r="R396" s="560">
        <v>1.1582733813042303E-2</v>
      </c>
      <c r="S396" s="560">
        <v>4.3182681631325792</v>
      </c>
      <c r="T396" s="560">
        <v>1.7526259640485002</v>
      </c>
      <c r="U396" s="560">
        <v>1.5797368421179007E-2</v>
      </c>
      <c r="V396" s="560">
        <v>1.6745967170427143</v>
      </c>
      <c r="W396" s="560">
        <v>3.1971413055831808</v>
      </c>
      <c r="X396" s="560">
        <v>6.8628626584532508</v>
      </c>
      <c r="Y396" s="560">
        <v>7.9441178492908406</v>
      </c>
      <c r="Z396" s="560">
        <v>1.8213458538017282</v>
      </c>
      <c r="AA396" s="560">
        <v>4.047753401329472</v>
      </c>
      <c r="AB396" s="561">
        <v>2.2729099922929104</v>
      </c>
      <c r="AC396" s="466"/>
      <c r="AD396" s="564">
        <v>7.3742947303494155</v>
      </c>
      <c r="AE396" s="560">
        <v>6.6621334689278155</v>
      </c>
      <c r="AF396" s="560">
        <v>1.6100000000128799E-2</v>
      </c>
      <c r="AG396" s="560">
        <v>6.9203300097527674</v>
      </c>
      <c r="AH396" s="560">
        <v>32.806037048085123</v>
      </c>
      <c r="AI396" s="560">
        <v>0.15007500000120058</v>
      </c>
      <c r="AJ396" s="560">
        <v>32.806037048085123</v>
      </c>
      <c r="AK396" s="560">
        <v>3.356998370862339</v>
      </c>
      <c r="AL396" s="560">
        <v>9.7423727058963099</v>
      </c>
      <c r="AM396" s="560">
        <v>11.277299395176579</v>
      </c>
      <c r="AN396" s="560">
        <v>18.32686379473477</v>
      </c>
      <c r="AO396" s="560">
        <v>7.0569248002772973</v>
      </c>
      <c r="AP396" s="561">
        <v>14.846614139416772</v>
      </c>
      <c r="AQ396" s="454"/>
      <c r="AR396" s="574"/>
      <c r="AS396" s="559" t="s">
        <v>585</v>
      </c>
      <c r="AT396" s="563">
        <v>6.6528274401273834E-3</v>
      </c>
      <c r="AU396" s="563">
        <v>1.4093735755649097</v>
      </c>
      <c r="AV396" s="562" t="s">
        <v>585</v>
      </c>
      <c r="AW396" s="567">
        <v>0.78314991289560609</v>
      </c>
      <c r="AX396" s="454"/>
      <c r="AY396" s="559" t="s">
        <v>585</v>
      </c>
      <c r="AZ396" s="563">
        <v>1.0178825983394897</v>
      </c>
      <c r="BA396" s="563">
        <v>67.654063172958303</v>
      </c>
      <c r="BB396" s="562" t="s">
        <v>585</v>
      </c>
      <c r="BC396" s="567">
        <v>387.79573715987874</v>
      </c>
      <c r="BD396" s="462"/>
      <c r="BE396" s="574"/>
      <c r="BF396" s="566" t="s">
        <v>585</v>
      </c>
      <c r="BG396" s="463"/>
      <c r="BH396" s="566" t="s">
        <v>585</v>
      </c>
      <c r="BI396" s="465"/>
      <c r="BJ396" s="574"/>
      <c r="BK396" s="559">
        <v>0.52431558784130816</v>
      </c>
      <c r="BL396" s="563">
        <v>0.68898953312608735</v>
      </c>
      <c r="BM396" s="563">
        <v>0.26385235608163365</v>
      </c>
      <c r="BN396" s="563">
        <v>0.38173744402931864</v>
      </c>
      <c r="BO396" s="567">
        <v>0.13245178034376828</v>
      </c>
      <c r="BQ396" s="559">
        <v>4379.2125737341175</v>
      </c>
      <c r="BR396" s="563">
        <v>6137.3776089487756</v>
      </c>
      <c r="BS396" s="563">
        <v>6137.3776089487756</v>
      </c>
      <c r="BT396" s="563">
        <v>11195.884023872737</v>
      </c>
      <c r="BU396" s="567">
        <v>11195.884023872737</v>
      </c>
      <c r="BV396" s="465"/>
      <c r="BW396" s="574"/>
      <c r="BX396" s="559">
        <v>7.5571596854177354</v>
      </c>
      <c r="BY396" s="563">
        <v>8.2945039015461006</v>
      </c>
      <c r="BZ396" s="563">
        <v>6.4688895056418918</v>
      </c>
      <c r="CA396" s="567">
        <v>7.9596782773297807</v>
      </c>
      <c r="CB396" s="464"/>
      <c r="CC396" s="559">
        <v>1296.1943272531444</v>
      </c>
      <c r="CD396" s="563">
        <v>834.55493592120888</v>
      </c>
      <c r="CE396" s="563">
        <v>812.69944839521054</v>
      </c>
      <c r="CF396" s="567">
        <v>1865.5619906204881</v>
      </c>
      <c r="CG396" s="465"/>
      <c r="CH396" s="465"/>
      <c r="CI396" s="465"/>
      <c r="CJ396" s="465"/>
      <c r="CK396" s="465"/>
      <c r="CL396" s="465"/>
      <c r="CM396" s="465"/>
      <c r="CN396" s="465"/>
      <c r="CO396" s="454"/>
      <c r="CP396" s="454"/>
      <c r="CQ396" s="454"/>
      <c r="CR396" s="454"/>
      <c r="CS396" s="454"/>
      <c r="CT396" s="454"/>
      <c r="CU396" s="454"/>
      <c r="CV396" s="454"/>
      <c r="CW396" s="454"/>
      <c r="CX396" s="454"/>
      <c r="CY396" s="454"/>
      <c r="CZ396" s="454"/>
      <c r="DA396" s="454"/>
      <c r="DB396" s="454"/>
      <c r="DC396" s="454"/>
      <c r="DD396" s="454"/>
      <c r="DE396" s="454"/>
      <c r="DF396" s="454"/>
      <c r="DG396" s="454"/>
      <c r="DH396" s="454"/>
      <c r="DI396" s="454"/>
      <c r="DJ396" s="454"/>
      <c r="DK396" s="454"/>
      <c r="DL396" s="454"/>
      <c r="DM396" s="454"/>
      <c r="DN396" s="454"/>
      <c r="DO396" s="454"/>
      <c r="DP396" s="454"/>
      <c r="DQ396" s="454"/>
      <c r="DR396" s="454"/>
      <c r="DS396" s="454"/>
      <c r="DT396" s="454"/>
      <c r="DU396" s="454"/>
      <c r="DV396" s="454"/>
      <c r="DW396" s="454"/>
      <c r="DX396" s="454"/>
      <c r="DY396" s="454"/>
      <c r="DZ396" s="454"/>
      <c r="EA396" s="454"/>
      <c r="EB396" s="454"/>
      <c r="EC396" s="454"/>
      <c r="ED396" s="454"/>
      <c r="EE396" s="454"/>
    </row>
    <row r="397" spans="1:135" s="477" customFormat="1" ht="13.4" customHeight="1" x14ac:dyDescent="0.3">
      <c r="A397" s="454"/>
      <c r="B397" s="454"/>
      <c r="C397" s="454"/>
      <c r="D397" s="454"/>
      <c r="E397" s="454"/>
      <c r="F397" s="454"/>
      <c r="G397" s="454"/>
      <c r="H397" s="454"/>
      <c r="I397" s="454"/>
      <c r="J397" s="454"/>
      <c r="K397" s="454"/>
      <c r="L397" s="454"/>
      <c r="M397" s="454"/>
      <c r="N397" s="347" t="s">
        <v>76</v>
      </c>
      <c r="O397" s="349" t="s">
        <v>598</v>
      </c>
      <c r="P397" s="564">
        <v>4.5524528722606874</v>
      </c>
      <c r="Q397" s="560">
        <v>3.9627583213622639</v>
      </c>
      <c r="R397" s="560">
        <v>1.0273381295046216E-2</v>
      </c>
      <c r="S397" s="560">
        <v>4.163658563439963</v>
      </c>
      <c r="T397" s="560">
        <v>1.5683771117166607</v>
      </c>
      <c r="U397" s="560">
        <v>1.4011578947480513E-2</v>
      </c>
      <c r="V397" s="560">
        <v>1.4985508695185434</v>
      </c>
      <c r="W397" s="560">
        <v>3.3229353592520434</v>
      </c>
      <c r="X397" s="560">
        <v>24.300607552131204</v>
      </c>
      <c r="Y397" s="560">
        <v>24.295710482885056</v>
      </c>
      <c r="Z397" s="560">
        <v>1.3755597606601719</v>
      </c>
      <c r="AA397" s="560">
        <v>3.7991657644134995</v>
      </c>
      <c r="AB397" s="561">
        <v>4.3441315464409094</v>
      </c>
      <c r="AC397" s="466"/>
      <c r="AD397" s="564">
        <v>7.2728103165339668</v>
      </c>
      <c r="AE397" s="560">
        <v>6.3307387050933901</v>
      </c>
      <c r="AF397" s="560">
        <v>1.428000000011424E-2</v>
      </c>
      <c r="AG397" s="560">
        <v>6.6516886180688282</v>
      </c>
      <c r="AH397" s="560">
        <v>29.357226634650999</v>
      </c>
      <c r="AI397" s="560">
        <v>0.13311000000106488</v>
      </c>
      <c r="AJ397" s="560">
        <v>29.357226634650999</v>
      </c>
      <c r="AK397" s="560">
        <v>3.4890821272146457</v>
      </c>
      <c r="AL397" s="560">
        <v>8.9393842796351635</v>
      </c>
      <c r="AM397" s="560">
        <v>8.9375828109376645</v>
      </c>
      <c r="AN397" s="560">
        <v>20.170305564914703</v>
      </c>
      <c r="AO397" s="560">
        <v>6.6689682152727663</v>
      </c>
      <c r="AP397" s="561">
        <v>10.560112069941873</v>
      </c>
      <c r="AQ397" s="454"/>
      <c r="AR397" s="574"/>
      <c r="AS397" s="559" t="s">
        <v>585</v>
      </c>
      <c r="AT397" s="563">
        <v>5.6043097761343972E-3</v>
      </c>
      <c r="AU397" s="563">
        <v>3.6051631497350125</v>
      </c>
      <c r="AV397" s="563">
        <v>2.0951345624708488E-3</v>
      </c>
      <c r="AW397" s="567">
        <v>0.83972912843388481</v>
      </c>
      <c r="AX397" s="454"/>
      <c r="AY397" s="559" t="s">
        <v>585</v>
      </c>
      <c r="AZ397" s="563">
        <v>0.85745939574856278</v>
      </c>
      <c r="BA397" s="563">
        <v>68.586693944979885</v>
      </c>
      <c r="BB397" s="563">
        <v>1.081089434234958</v>
      </c>
      <c r="BC397" s="567">
        <v>369.57427419697308</v>
      </c>
      <c r="BD397" s="462"/>
      <c r="BE397" s="574"/>
      <c r="BF397" s="566">
        <v>0.29073090518204803</v>
      </c>
      <c r="BG397" s="463"/>
      <c r="BH397" s="566">
        <v>288.40505794059158</v>
      </c>
      <c r="BI397" s="465"/>
      <c r="BJ397" s="574"/>
      <c r="BK397" s="559">
        <v>0.52431558784130816</v>
      </c>
      <c r="BL397" s="563">
        <v>0.68898953312608735</v>
      </c>
      <c r="BM397" s="563">
        <v>0.26385235608163365</v>
      </c>
      <c r="BN397" s="563">
        <v>0.38173744402931864</v>
      </c>
      <c r="BO397" s="567">
        <v>0.13245178034376828</v>
      </c>
      <c r="BQ397" s="559">
        <v>4379.2125737341175</v>
      </c>
      <c r="BR397" s="563">
        <v>6137.3776089487756</v>
      </c>
      <c r="BS397" s="563">
        <v>6137.3776089487756</v>
      </c>
      <c r="BT397" s="563">
        <v>11195.884023872737</v>
      </c>
      <c r="BU397" s="567">
        <v>11195.884023872737</v>
      </c>
      <c r="BV397" s="465"/>
      <c r="BW397" s="574"/>
      <c r="BX397" s="559">
        <v>7.5571596854177354</v>
      </c>
      <c r="BY397" s="563">
        <v>8.2945039015461006</v>
      </c>
      <c r="BZ397" s="563">
        <v>6.4688895056418918</v>
      </c>
      <c r="CA397" s="567">
        <v>7.9596782773297807</v>
      </c>
      <c r="CB397" s="464"/>
      <c r="CC397" s="559">
        <v>1296.1943272531444</v>
      </c>
      <c r="CD397" s="563">
        <v>834.55493592120888</v>
      </c>
      <c r="CE397" s="563">
        <v>812.69944839521054</v>
      </c>
      <c r="CF397" s="567">
        <v>1865.5619906204881</v>
      </c>
      <c r="CG397" s="465"/>
      <c r="CH397" s="465"/>
      <c r="CI397" s="465"/>
      <c r="CJ397" s="465"/>
      <c r="CK397" s="465"/>
      <c r="CL397" s="465"/>
      <c r="CM397" s="465"/>
      <c r="CN397" s="465"/>
      <c r="CO397" s="454"/>
      <c r="CP397" s="454"/>
      <c r="CQ397" s="454"/>
      <c r="CR397" s="454"/>
      <c r="CS397" s="454"/>
      <c r="CT397" s="454"/>
      <c r="CU397" s="454"/>
      <c r="CV397" s="454"/>
      <c r="CW397" s="454"/>
      <c r="CX397" s="454"/>
      <c r="CY397" s="454"/>
      <c r="CZ397" s="454"/>
      <c r="DA397" s="454"/>
      <c r="DB397" s="454"/>
      <c r="DC397" s="454"/>
      <c r="DD397" s="454"/>
      <c r="DE397" s="454"/>
      <c r="DF397" s="454"/>
      <c r="DG397" s="454"/>
      <c r="DH397" s="454"/>
      <c r="DI397" s="454"/>
      <c r="DJ397" s="454"/>
      <c r="DK397" s="454"/>
      <c r="DL397" s="454"/>
      <c r="DM397" s="454"/>
      <c r="DN397" s="454"/>
      <c r="DO397" s="454"/>
      <c r="DP397" s="454"/>
      <c r="DQ397" s="454"/>
      <c r="DR397" s="454"/>
      <c r="DS397" s="454"/>
      <c r="DT397" s="454"/>
      <c r="DU397" s="454"/>
      <c r="DV397" s="454"/>
      <c r="DW397" s="454"/>
      <c r="DX397" s="454"/>
      <c r="DY397" s="454"/>
      <c r="DZ397" s="454"/>
      <c r="EA397" s="454"/>
      <c r="EB397" s="454"/>
      <c r="EC397" s="454"/>
      <c r="ED397" s="454"/>
      <c r="EE397" s="454"/>
    </row>
    <row r="398" spans="1:135" s="477" customFormat="1" ht="13.4" customHeight="1" x14ac:dyDescent="0.3">
      <c r="A398" s="454"/>
      <c r="B398" s="454"/>
      <c r="C398" s="454"/>
      <c r="D398" s="454"/>
      <c r="E398" s="454"/>
      <c r="F398" s="454"/>
      <c r="G398" s="454"/>
      <c r="H398" s="454"/>
      <c r="I398" s="454"/>
      <c r="J398" s="454"/>
      <c r="K398" s="454"/>
      <c r="L398" s="454"/>
      <c r="M398" s="454"/>
      <c r="N398" s="347" t="s">
        <v>78</v>
      </c>
      <c r="O398" s="349" t="s">
        <v>599</v>
      </c>
      <c r="P398" s="564">
        <v>3.5702467335742032</v>
      </c>
      <c r="Q398" s="560">
        <v>3.5226169616709644</v>
      </c>
      <c r="R398" s="560">
        <v>2.4575539568541929E-2</v>
      </c>
      <c r="S398" s="560">
        <v>3.5554683408305201</v>
      </c>
      <c r="T398" s="560">
        <v>1.5678229402369772</v>
      </c>
      <c r="U398" s="560">
        <v>3.3517894737110247E-2</v>
      </c>
      <c r="V398" s="560">
        <v>1.4980213704927428</v>
      </c>
      <c r="W398" s="560">
        <v>2.6494972725779902</v>
      </c>
      <c r="X398" s="560">
        <v>8.9513626446937593</v>
      </c>
      <c r="Y398" s="560">
        <v>11.20921072721797</v>
      </c>
      <c r="Z398" s="560">
        <v>2.8454725072972158</v>
      </c>
      <c r="AA398" s="560">
        <v>3.1840022120799403</v>
      </c>
      <c r="AB398" s="561">
        <v>3.3734555403611344</v>
      </c>
      <c r="AC398" s="466"/>
      <c r="AD398" s="564">
        <v>5.7215727877937219</v>
      </c>
      <c r="AE398" s="560">
        <v>5.6452427111500896</v>
      </c>
      <c r="AF398" s="560">
        <v>3.4160000000273277E-2</v>
      </c>
      <c r="AG398" s="560">
        <v>5.6978893686690917</v>
      </c>
      <c r="AH398" s="560">
        <v>29.346853531395418</v>
      </c>
      <c r="AI398" s="560">
        <v>0.31842000000254733</v>
      </c>
      <c r="AJ398" s="560">
        <v>29.346853531395425</v>
      </c>
      <c r="AK398" s="560">
        <v>2.7819721362068894</v>
      </c>
      <c r="AL398" s="560">
        <v>8.0809517102082804</v>
      </c>
      <c r="AM398" s="560">
        <v>10.119251581198336</v>
      </c>
      <c r="AN398" s="560">
        <v>18.218007888829199</v>
      </c>
      <c r="AO398" s="560">
        <v>5.9539505880209855</v>
      </c>
      <c r="AP398" s="561">
        <v>14.334483839241869</v>
      </c>
      <c r="AQ398" s="454"/>
      <c r="AR398" s="574"/>
      <c r="AS398" s="559" t="s">
        <v>585</v>
      </c>
      <c r="AT398" s="563" t="s">
        <v>585</v>
      </c>
      <c r="AU398" s="563" t="s">
        <v>585</v>
      </c>
      <c r="AV398" s="563" t="s">
        <v>585</v>
      </c>
      <c r="AW398" s="567" t="s">
        <v>585</v>
      </c>
      <c r="AX398" s="454"/>
      <c r="AY398" s="559" t="s">
        <v>585</v>
      </c>
      <c r="AZ398" s="563" t="s">
        <v>585</v>
      </c>
      <c r="BA398" s="563" t="s">
        <v>585</v>
      </c>
      <c r="BB398" s="563" t="s">
        <v>585</v>
      </c>
      <c r="BC398" s="567" t="s">
        <v>585</v>
      </c>
      <c r="BD398" s="462"/>
      <c r="BE398" s="574"/>
      <c r="BF398" s="566" t="s">
        <v>585</v>
      </c>
      <c r="BG398" s="463"/>
      <c r="BH398" s="566" t="s">
        <v>585</v>
      </c>
      <c r="BI398" s="465"/>
      <c r="BJ398" s="574"/>
      <c r="BK398" s="559">
        <v>0.52431558784130816</v>
      </c>
      <c r="BL398" s="563">
        <v>0.68898953312608735</v>
      </c>
      <c r="BM398" s="563">
        <v>0.26385235608163365</v>
      </c>
      <c r="BN398" s="563">
        <v>0.38173744402931864</v>
      </c>
      <c r="BO398" s="567">
        <v>0.13245178034376828</v>
      </c>
      <c r="BQ398" s="559">
        <v>4379.2125737341175</v>
      </c>
      <c r="BR398" s="563">
        <v>6137.3776089487756</v>
      </c>
      <c r="BS398" s="563">
        <v>6137.3776089487756</v>
      </c>
      <c r="BT398" s="563">
        <v>11195.884023872737</v>
      </c>
      <c r="BU398" s="567">
        <v>11195.884023872737</v>
      </c>
      <c r="BV398" s="465"/>
      <c r="BW398" s="574"/>
      <c r="BX398" s="559">
        <v>7.5571596854177354</v>
      </c>
      <c r="BY398" s="563">
        <v>8.2945039015461006</v>
      </c>
      <c r="BZ398" s="563">
        <v>6.4688895056418918</v>
      </c>
      <c r="CA398" s="567">
        <v>7.9596782773297807</v>
      </c>
      <c r="CB398" s="464"/>
      <c r="CC398" s="559">
        <v>1296.1943272531444</v>
      </c>
      <c r="CD398" s="563">
        <v>834.55493592120888</v>
      </c>
      <c r="CE398" s="563">
        <v>812.69944839521054</v>
      </c>
      <c r="CF398" s="567">
        <v>1865.5619906204881</v>
      </c>
      <c r="CG398" s="465"/>
      <c r="CH398" s="465"/>
      <c r="CI398" s="465"/>
      <c r="CJ398" s="465"/>
      <c r="CK398" s="465"/>
      <c r="CL398" s="465"/>
      <c r="CM398" s="465"/>
      <c r="CN398" s="465"/>
      <c r="CO398" s="454"/>
      <c r="CP398" s="454"/>
      <c r="CQ398" s="454"/>
      <c r="CR398" s="454"/>
      <c r="CS398" s="454"/>
      <c r="CT398" s="454"/>
      <c r="CU398" s="454"/>
      <c r="CV398" s="454"/>
      <c r="CW398" s="454"/>
      <c r="CX398" s="454"/>
      <c r="CY398" s="454"/>
      <c r="CZ398" s="454"/>
      <c r="DA398" s="454"/>
      <c r="DB398" s="454"/>
      <c r="DC398" s="454"/>
      <c r="DD398" s="454"/>
      <c r="DE398" s="454"/>
      <c r="DF398" s="454"/>
      <c r="DG398" s="454"/>
      <c r="DH398" s="454"/>
      <c r="DI398" s="454"/>
      <c r="DJ398" s="454"/>
      <c r="DK398" s="454"/>
      <c r="DL398" s="454"/>
      <c r="DM398" s="454"/>
      <c r="DN398" s="454"/>
      <c r="DO398" s="454"/>
      <c r="DP398" s="454"/>
      <c r="DQ398" s="454"/>
      <c r="DR398" s="454"/>
      <c r="DS398" s="454"/>
      <c r="DT398" s="454"/>
      <c r="DU398" s="454"/>
      <c r="DV398" s="454"/>
      <c r="DW398" s="454"/>
      <c r="DX398" s="454"/>
      <c r="DY398" s="454"/>
      <c r="DZ398" s="454"/>
      <c r="EA398" s="454"/>
      <c r="EB398" s="454"/>
      <c r="EC398" s="454"/>
      <c r="ED398" s="454"/>
      <c r="EE398" s="454"/>
    </row>
    <row r="399" spans="1:135" s="477" customFormat="1" ht="13.4" customHeight="1" x14ac:dyDescent="0.3">
      <c r="A399" s="454"/>
      <c r="B399" s="454"/>
      <c r="C399" s="454"/>
      <c r="D399" s="454"/>
      <c r="E399" s="454"/>
      <c r="F399" s="454"/>
      <c r="G399" s="454"/>
      <c r="H399" s="454"/>
      <c r="I399" s="454"/>
      <c r="J399" s="454"/>
      <c r="K399" s="454"/>
      <c r="L399" s="454"/>
      <c r="M399" s="454"/>
      <c r="N399" s="347" t="s">
        <v>79</v>
      </c>
      <c r="O399" s="349" t="s">
        <v>600</v>
      </c>
      <c r="P399" s="564">
        <v>5.2213633783266236</v>
      </c>
      <c r="Q399" s="560">
        <v>4.8638557092568959</v>
      </c>
      <c r="R399" s="560">
        <v>1.1935251798656635E-2</v>
      </c>
      <c r="S399" s="560">
        <v>5.1584780702991315</v>
      </c>
      <c r="T399" s="560">
        <v>1.4626787637242793</v>
      </c>
      <c r="U399" s="560">
        <v>1.6278157894867067E-2</v>
      </c>
      <c r="V399" s="560">
        <v>1.3975583530457116</v>
      </c>
      <c r="W399" s="560">
        <v>3.839888814086347</v>
      </c>
      <c r="X399" s="560">
        <v>12.024126806811369</v>
      </c>
      <c r="Y399" s="560">
        <v>13.229637639232756</v>
      </c>
      <c r="Z399" s="560">
        <v>1.9938362470745967</v>
      </c>
      <c r="AA399" s="560">
        <v>5.0045027802073729</v>
      </c>
      <c r="AB399" s="561">
        <v>3.82191946241241</v>
      </c>
      <c r="AC399" s="466"/>
      <c r="AD399" s="564">
        <v>6.9221359596957353</v>
      </c>
      <c r="AE399" s="560">
        <v>6.448176092775368</v>
      </c>
      <c r="AF399" s="560">
        <v>1.6590000000132721E-2</v>
      </c>
      <c r="AG399" s="560">
        <v>6.838766804842324</v>
      </c>
      <c r="AH399" s="560">
        <v>27.378741783182996</v>
      </c>
      <c r="AI399" s="560">
        <v>0.15464250000123714</v>
      </c>
      <c r="AJ399" s="560">
        <v>27.378741783182996</v>
      </c>
      <c r="AK399" s="560">
        <v>4.0318832547906647</v>
      </c>
      <c r="AL399" s="560">
        <v>9.3995000830666235</v>
      </c>
      <c r="AM399" s="560">
        <v>10.341871978468099</v>
      </c>
      <c r="AN399" s="560">
        <v>20.383852020318059</v>
      </c>
      <c r="AO399" s="560">
        <v>6.8028889272224724</v>
      </c>
      <c r="AP399" s="561">
        <v>12.225683518466528</v>
      </c>
      <c r="AQ399" s="454"/>
      <c r="AR399" s="574"/>
      <c r="AS399" s="559">
        <v>4.5518309859519076E-3</v>
      </c>
      <c r="AT399" s="563">
        <v>6.5274647887846142E-3</v>
      </c>
      <c r="AU399" s="563">
        <v>1.0763827545853202</v>
      </c>
      <c r="AV399" s="563">
        <v>2.4402500273150783E-3</v>
      </c>
      <c r="AW399" s="567">
        <v>0.98626209938276699</v>
      </c>
      <c r="AX399" s="454"/>
      <c r="AY399" s="559">
        <v>1.0696802816986983</v>
      </c>
      <c r="AZ399" s="563">
        <v>0.99870211268404596</v>
      </c>
      <c r="BA399" s="563">
        <v>75.138306147623538</v>
      </c>
      <c r="BB399" s="563">
        <v>1.2591690140945804</v>
      </c>
      <c r="BC399" s="567">
        <v>370.5625207003942</v>
      </c>
      <c r="BD399" s="462"/>
      <c r="BE399" s="574"/>
      <c r="BF399" s="566">
        <v>0.29150832347261196</v>
      </c>
      <c r="BG399" s="463"/>
      <c r="BH399" s="566">
        <v>550.65922303976402</v>
      </c>
      <c r="BI399" s="465"/>
      <c r="BJ399" s="574"/>
      <c r="BK399" s="559">
        <v>0.52431558784130816</v>
      </c>
      <c r="BL399" s="563">
        <v>0.68898953312608735</v>
      </c>
      <c r="BM399" s="563">
        <v>0.26385235608163365</v>
      </c>
      <c r="BN399" s="563">
        <v>0.38173744402931864</v>
      </c>
      <c r="BO399" s="567">
        <v>0.13245178034376828</v>
      </c>
      <c r="BQ399" s="559">
        <v>4379.2125737341175</v>
      </c>
      <c r="BR399" s="563">
        <v>6137.3776089487756</v>
      </c>
      <c r="BS399" s="563">
        <v>6137.3776089487756</v>
      </c>
      <c r="BT399" s="563">
        <v>11195.884023872737</v>
      </c>
      <c r="BU399" s="567">
        <v>11195.884023872737</v>
      </c>
      <c r="BV399" s="465"/>
      <c r="BW399" s="574"/>
      <c r="BX399" s="559">
        <v>7.5571596854177354</v>
      </c>
      <c r="BY399" s="563">
        <v>8.2945039015461006</v>
      </c>
      <c r="BZ399" s="563">
        <v>6.4688895056418918</v>
      </c>
      <c r="CA399" s="567">
        <v>7.9596782773297807</v>
      </c>
      <c r="CB399" s="464"/>
      <c r="CC399" s="559">
        <v>1296.1943272531444</v>
      </c>
      <c r="CD399" s="563">
        <v>834.55493592120888</v>
      </c>
      <c r="CE399" s="563">
        <v>812.69944839521054</v>
      </c>
      <c r="CF399" s="567">
        <v>1865.5619906204881</v>
      </c>
      <c r="CG399" s="465"/>
      <c r="CH399" s="465"/>
      <c r="CI399" s="465"/>
      <c r="CJ399" s="465"/>
      <c r="CK399" s="465"/>
      <c r="CL399" s="465"/>
      <c r="CM399" s="465"/>
      <c r="CN399" s="465"/>
      <c r="CO399" s="454"/>
      <c r="CP399" s="454"/>
      <c r="CQ399" s="454"/>
      <c r="CR399" s="454"/>
      <c r="CS399" s="454"/>
      <c r="CT399" s="454"/>
      <c r="CU399" s="454"/>
      <c r="CV399" s="454"/>
      <c r="CW399" s="454"/>
      <c r="CX399" s="454"/>
      <c r="CY399" s="454"/>
      <c r="CZ399" s="454"/>
      <c r="DA399" s="454"/>
      <c r="DB399" s="454"/>
      <c r="DC399" s="454"/>
      <c r="DD399" s="454"/>
      <c r="DE399" s="454"/>
      <c r="DF399" s="454"/>
      <c r="DG399" s="454"/>
      <c r="DH399" s="454"/>
      <c r="DI399" s="454"/>
      <c r="DJ399" s="454"/>
      <c r="DK399" s="454"/>
      <c r="DL399" s="454"/>
      <c r="DM399" s="454"/>
      <c r="DN399" s="454"/>
      <c r="DO399" s="454"/>
      <c r="DP399" s="454"/>
      <c r="DQ399" s="454"/>
      <c r="DR399" s="454"/>
      <c r="DS399" s="454"/>
      <c r="DT399" s="454"/>
      <c r="DU399" s="454"/>
      <c r="DV399" s="454"/>
      <c r="DW399" s="454"/>
      <c r="DX399" s="454"/>
      <c r="DY399" s="454"/>
      <c r="DZ399" s="454"/>
      <c r="EA399" s="454"/>
      <c r="EB399" s="454"/>
      <c r="EC399" s="454"/>
      <c r="ED399" s="454"/>
      <c r="EE399" s="454"/>
    </row>
    <row r="400" spans="1:135" s="477" customFormat="1" ht="13.4" customHeight="1" x14ac:dyDescent="0.3">
      <c r="A400" s="454"/>
      <c r="B400" s="454"/>
      <c r="C400" s="454"/>
      <c r="D400" s="454"/>
      <c r="E400" s="454"/>
      <c r="F400" s="454"/>
      <c r="G400" s="454"/>
      <c r="H400" s="454"/>
      <c r="I400" s="454"/>
      <c r="J400" s="454"/>
      <c r="K400" s="454"/>
      <c r="L400" s="454"/>
      <c r="M400" s="454"/>
      <c r="N400" s="347" t="s">
        <v>81</v>
      </c>
      <c r="O400" s="349" t="s">
        <v>601</v>
      </c>
      <c r="P400" s="564">
        <v>3.8048720424935771</v>
      </c>
      <c r="Q400" s="560">
        <v>3.482494194823758</v>
      </c>
      <c r="R400" s="560">
        <v>3.0618705036216172E-2</v>
      </c>
      <c r="S400" s="560">
        <v>3.692066949283034</v>
      </c>
      <c r="T400" s="560">
        <v>1.7218033109832547</v>
      </c>
      <c r="U400" s="560">
        <v>4.1760000000334078E-2</v>
      </c>
      <c r="V400" s="560">
        <v>1.6451463296284046</v>
      </c>
      <c r="W400" s="560">
        <v>3.1923760997484978</v>
      </c>
      <c r="X400" s="560">
        <v>9.0336110870594943</v>
      </c>
      <c r="Y400" s="560">
        <v>10.84383671618443</v>
      </c>
      <c r="Z400" s="560">
        <v>1.3971877792311893</v>
      </c>
      <c r="AA400" s="560">
        <v>3.3740869149852601</v>
      </c>
      <c r="AB400" s="561">
        <v>1.7825439482548835</v>
      </c>
      <c r="AC400" s="466"/>
      <c r="AD400" s="564">
        <v>6.6585260743637615</v>
      </c>
      <c r="AE400" s="560">
        <v>6.0943648409415783</v>
      </c>
      <c r="AF400" s="560">
        <v>4.2560000000340478E-2</v>
      </c>
      <c r="AG400" s="560">
        <v>6.4611171612453102</v>
      </c>
      <c r="AH400" s="560">
        <v>32.229091870322861</v>
      </c>
      <c r="AI400" s="560">
        <v>0.39672000000317376</v>
      </c>
      <c r="AJ400" s="560">
        <v>32.229091870322861</v>
      </c>
      <c r="AK400" s="560">
        <v>3.3519949047359225</v>
      </c>
      <c r="AL400" s="560">
        <v>8.8392318537497587</v>
      </c>
      <c r="AM400" s="560">
        <v>10.610506252130328</v>
      </c>
      <c r="AN400" s="560">
        <v>20.325332514816246</v>
      </c>
      <c r="AO400" s="560">
        <v>6.8078478839814602</v>
      </c>
      <c r="AP400" s="561">
        <v>15.453963083224078</v>
      </c>
      <c r="AQ400" s="454"/>
      <c r="AR400" s="574"/>
      <c r="AS400" s="559" t="s">
        <v>585</v>
      </c>
      <c r="AT400" s="563">
        <v>1.7485723948035676E-2</v>
      </c>
      <c r="AU400" s="563">
        <v>0.71249159380615568</v>
      </c>
      <c r="AV400" s="563">
        <v>6.5369235564674503E-3</v>
      </c>
      <c r="AW400" s="567">
        <v>0.84928900084921466</v>
      </c>
      <c r="AX400" s="454"/>
      <c r="AY400" s="559" t="s">
        <v>585</v>
      </c>
      <c r="AZ400" s="563">
        <v>2.6753157640494583</v>
      </c>
      <c r="BA400" s="563">
        <v>60.491392637115453</v>
      </c>
      <c r="BB400" s="563">
        <v>3.3730525551372041</v>
      </c>
      <c r="BC400" s="567">
        <v>386.31442683314179</v>
      </c>
      <c r="BD400" s="462"/>
      <c r="BE400" s="574"/>
      <c r="BF400" s="566">
        <v>0.30389978642892029</v>
      </c>
      <c r="BG400" s="463"/>
      <c r="BH400" s="566">
        <v>165.01758403090372</v>
      </c>
      <c r="BI400" s="465"/>
      <c r="BJ400" s="574"/>
      <c r="BK400" s="559">
        <v>0.52431558784130816</v>
      </c>
      <c r="BL400" s="563">
        <v>0.68898953312608735</v>
      </c>
      <c r="BM400" s="563">
        <v>0.26385235608163365</v>
      </c>
      <c r="BN400" s="563">
        <v>0.38173744402931864</v>
      </c>
      <c r="BO400" s="567">
        <v>0.13245178034376828</v>
      </c>
      <c r="BQ400" s="559">
        <v>4379.2125737341175</v>
      </c>
      <c r="BR400" s="563">
        <v>6137.3776089487756</v>
      </c>
      <c r="BS400" s="563">
        <v>6137.3776089487756</v>
      </c>
      <c r="BT400" s="563">
        <v>11195.884023872737</v>
      </c>
      <c r="BU400" s="567">
        <v>11195.884023872737</v>
      </c>
      <c r="BV400" s="465"/>
      <c r="BW400" s="574"/>
      <c r="BX400" s="559">
        <v>7.5571596854177354</v>
      </c>
      <c r="BY400" s="563">
        <v>8.2945039015461006</v>
      </c>
      <c r="BZ400" s="563">
        <v>6.4688895056418918</v>
      </c>
      <c r="CA400" s="567">
        <v>7.9596782773297807</v>
      </c>
      <c r="CB400" s="464"/>
      <c r="CC400" s="559">
        <v>1296.1943272531444</v>
      </c>
      <c r="CD400" s="563">
        <v>834.55493592120888</v>
      </c>
      <c r="CE400" s="563">
        <v>812.69944839521054</v>
      </c>
      <c r="CF400" s="567">
        <v>1865.5619906204881</v>
      </c>
      <c r="CG400" s="465"/>
      <c r="CH400" s="465"/>
      <c r="CI400" s="465"/>
      <c r="CJ400" s="465"/>
      <c r="CK400" s="465"/>
      <c r="CL400" s="465"/>
      <c r="CM400" s="465"/>
      <c r="CN400" s="465"/>
      <c r="CO400" s="454"/>
      <c r="CP400" s="454"/>
      <c r="CQ400" s="454"/>
      <c r="CR400" s="454"/>
      <c r="CS400" s="454"/>
      <c r="CT400" s="454"/>
      <c r="CU400" s="454"/>
      <c r="CV400" s="454"/>
      <c r="CW400" s="454"/>
      <c r="CX400" s="454"/>
      <c r="CY400" s="454"/>
      <c r="CZ400" s="454"/>
      <c r="DA400" s="454"/>
      <c r="DB400" s="454"/>
      <c r="DC400" s="454"/>
      <c r="DD400" s="454"/>
      <c r="DE400" s="454"/>
      <c r="DF400" s="454"/>
      <c r="DG400" s="454"/>
      <c r="DH400" s="454"/>
      <c r="DI400" s="454"/>
      <c r="DJ400" s="454"/>
      <c r="DK400" s="454"/>
      <c r="DL400" s="454"/>
      <c r="DM400" s="454"/>
      <c r="DN400" s="454"/>
      <c r="DO400" s="454"/>
      <c r="DP400" s="454"/>
      <c r="DQ400" s="454"/>
      <c r="DR400" s="454"/>
      <c r="DS400" s="454"/>
      <c r="DT400" s="454"/>
      <c r="DU400" s="454"/>
      <c r="DV400" s="454"/>
      <c r="DW400" s="454"/>
      <c r="DX400" s="454"/>
      <c r="DY400" s="454"/>
      <c r="DZ400" s="454"/>
      <c r="EA400" s="454"/>
      <c r="EB400" s="454"/>
      <c r="EC400" s="454"/>
      <c r="ED400" s="454"/>
      <c r="EE400" s="454"/>
    </row>
    <row r="401" spans="1:135" s="477" customFormat="1" ht="13.4" customHeight="1" x14ac:dyDescent="0.3">
      <c r="A401" s="454"/>
      <c r="B401" s="454"/>
      <c r="C401" s="454"/>
      <c r="D401" s="454"/>
      <c r="E401" s="454"/>
      <c r="F401" s="454"/>
      <c r="G401" s="454"/>
      <c r="H401" s="454"/>
      <c r="I401" s="454"/>
      <c r="J401" s="454"/>
      <c r="K401" s="454"/>
      <c r="L401" s="454"/>
      <c r="M401" s="454"/>
      <c r="N401" s="347" t="s">
        <v>83</v>
      </c>
      <c r="O401" s="349" t="s">
        <v>602</v>
      </c>
      <c r="P401" s="564">
        <v>3.6177029545682196</v>
      </c>
      <c r="Q401" s="560">
        <v>3.5970272452116747</v>
      </c>
      <c r="R401" s="560">
        <v>1.4151079136803857E-2</v>
      </c>
      <c r="S401" s="560">
        <v>3.6071784424551105</v>
      </c>
      <c r="T401" s="560">
        <v>1.3061845653071662</v>
      </c>
      <c r="U401" s="560">
        <v>1.9300263158049138E-2</v>
      </c>
      <c r="V401" s="560">
        <v>1.2480314852021193</v>
      </c>
      <c r="W401" s="560">
        <v>2.7364635051258452</v>
      </c>
      <c r="X401" s="560">
        <v>6.465721780879008</v>
      </c>
      <c r="Y401" s="560">
        <v>5.8940907821433939</v>
      </c>
      <c r="Z401" s="560">
        <v>1.3820748521920432</v>
      </c>
      <c r="AA401" s="560">
        <v>3.4375074956482568</v>
      </c>
      <c r="AB401" s="561">
        <v>3.4387512926882264</v>
      </c>
      <c r="AC401" s="466"/>
      <c r="AD401" s="564">
        <v>5.7794925303803382</v>
      </c>
      <c r="AE401" s="560">
        <v>5.7464618727262664</v>
      </c>
      <c r="AF401" s="560">
        <v>1.967000000015736E-2</v>
      </c>
      <c r="AG401" s="560">
        <v>5.7626790053597725</v>
      </c>
      <c r="AH401" s="560">
        <v>24.449449066770789</v>
      </c>
      <c r="AI401" s="560">
        <v>0.1833525000014668</v>
      </c>
      <c r="AJ401" s="560">
        <v>24.449449066770789</v>
      </c>
      <c r="AK401" s="560">
        <v>2.8732866803821375</v>
      </c>
      <c r="AL401" s="560">
        <v>8.7664557974381232</v>
      </c>
      <c r="AM401" s="560">
        <v>7.991418136881701</v>
      </c>
      <c r="AN401" s="560">
        <v>16.475091716367576</v>
      </c>
      <c r="AO401" s="560">
        <v>5.7833448049383183</v>
      </c>
      <c r="AP401" s="561">
        <v>9.864447519528424</v>
      </c>
      <c r="AQ401" s="454"/>
      <c r="AR401" s="574"/>
      <c r="AS401" s="559" t="s">
        <v>585</v>
      </c>
      <c r="AT401" s="563">
        <v>7.3264991554640169E-3</v>
      </c>
      <c r="AU401" s="563">
        <v>1.1743606460090241</v>
      </c>
      <c r="AV401" s="563">
        <v>2.7389638003047522E-3</v>
      </c>
      <c r="AW401" s="567">
        <v>1.3903702702545184</v>
      </c>
      <c r="AX401" s="454"/>
      <c r="AY401" s="559" t="s">
        <v>585</v>
      </c>
      <c r="AZ401" s="563">
        <v>1.1209543707859946</v>
      </c>
      <c r="BA401" s="563">
        <v>61.102870065532002</v>
      </c>
      <c r="BB401" s="563">
        <v>1.4133053209572521</v>
      </c>
      <c r="BC401" s="567">
        <v>350.41173913683974</v>
      </c>
      <c r="BD401" s="462"/>
      <c r="BE401" s="574"/>
      <c r="BF401" s="566" t="s">
        <v>585</v>
      </c>
      <c r="BG401" s="463"/>
      <c r="BH401" s="566" t="s">
        <v>585</v>
      </c>
      <c r="BI401" s="465"/>
      <c r="BJ401" s="574"/>
      <c r="BK401" s="559">
        <v>0.52431558784130816</v>
      </c>
      <c r="BL401" s="563">
        <v>0.68898953312608735</v>
      </c>
      <c r="BM401" s="563">
        <v>0.26385235608163365</v>
      </c>
      <c r="BN401" s="563">
        <v>0.38173744402931864</v>
      </c>
      <c r="BO401" s="567">
        <v>0.13245178034376828</v>
      </c>
      <c r="BQ401" s="559">
        <v>4379.2125737341175</v>
      </c>
      <c r="BR401" s="563">
        <v>6137.3776089487756</v>
      </c>
      <c r="BS401" s="563">
        <v>6137.3776089487756</v>
      </c>
      <c r="BT401" s="563">
        <v>11195.884023872737</v>
      </c>
      <c r="BU401" s="567">
        <v>11195.884023872737</v>
      </c>
      <c r="BV401" s="465"/>
      <c r="BW401" s="574"/>
      <c r="BX401" s="559">
        <v>7.5571596854177354</v>
      </c>
      <c r="BY401" s="563">
        <v>8.2945039015461006</v>
      </c>
      <c r="BZ401" s="563">
        <v>6.4688895056418918</v>
      </c>
      <c r="CA401" s="567">
        <v>7.9596782773297807</v>
      </c>
      <c r="CB401" s="464"/>
      <c r="CC401" s="559">
        <v>1296.1943272531444</v>
      </c>
      <c r="CD401" s="563">
        <v>834.55493592120888</v>
      </c>
      <c r="CE401" s="563">
        <v>812.69944839521054</v>
      </c>
      <c r="CF401" s="567">
        <v>1865.5619906204881</v>
      </c>
      <c r="CG401" s="465"/>
      <c r="CH401" s="465"/>
      <c r="CI401" s="465"/>
      <c r="CJ401" s="465"/>
      <c r="CK401" s="465"/>
      <c r="CL401" s="465"/>
      <c r="CM401" s="465"/>
      <c r="CN401" s="465"/>
      <c r="CO401" s="454"/>
      <c r="CP401" s="454"/>
      <c r="CQ401" s="454"/>
      <c r="CR401" s="454"/>
      <c r="CS401" s="454"/>
      <c r="CT401" s="454"/>
      <c r="CU401" s="454"/>
      <c r="CV401" s="454"/>
      <c r="CW401" s="454"/>
      <c r="CX401" s="454"/>
      <c r="CY401" s="454"/>
      <c r="CZ401" s="454"/>
      <c r="DA401" s="454"/>
      <c r="DB401" s="454"/>
      <c r="DC401" s="454"/>
      <c r="DD401" s="454"/>
      <c r="DE401" s="454"/>
      <c r="DF401" s="454"/>
      <c r="DG401" s="454"/>
      <c r="DH401" s="454"/>
      <c r="DI401" s="454"/>
      <c r="DJ401" s="454"/>
      <c r="DK401" s="454"/>
      <c r="DL401" s="454"/>
      <c r="DM401" s="454"/>
      <c r="DN401" s="454"/>
      <c r="DO401" s="454"/>
      <c r="DP401" s="454"/>
      <c r="DQ401" s="454"/>
      <c r="DR401" s="454"/>
      <c r="DS401" s="454"/>
      <c r="DT401" s="454"/>
      <c r="DU401" s="454"/>
      <c r="DV401" s="454"/>
      <c r="DW401" s="454"/>
      <c r="DX401" s="454"/>
      <c r="DY401" s="454"/>
      <c r="DZ401" s="454"/>
      <c r="EA401" s="454"/>
      <c r="EB401" s="454"/>
      <c r="EC401" s="454"/>
      <c r="ED401" s="454"/>
      <c r="EE401" s="454"/>
    </row>
    <row r="402" spans="1:135" s="477" customFormat="1" ht="13.4" customHeight="1" x14ac:dyDescent="0.3">
      <c r="A402" s="454"/>
      <c r="B402" s="454"/>
      <c r="C402" s="454"/>
      <c r="D402" s="454"/>
      <c r="E402" s="454"/>
      <c r="F402" s="454"/>
      <c r="G402" s="454"/>
      <c r="H402" s="454"/>
      <c r="I402" s="454"/>
      <c r="J402" s="454"/>
      <c r="K402" s="454"/>
      <c r="L402" s="454"/>
      <c r="M402" s="454"/>
      <c r="N402" s="347" t="s">
        <v>85</v>
      </c>
      <c r="O402" s="349" t="s">
        <v>603</v>
      </c>
      <c r="P402" s="564">
        <v>3.2554411561654475</v>
      </c>
      <c r="Q402" s="560">
        <v>3.0541544423783775</v>
      </c>
      <c r="R402" s="560">
        <v>1.7877697841869641E-2</v>
      </c>
      <c r="S402" s="560">
        <v>3.1809165880849974</v>
      </c>
      <c r="T402" s="560">
        <v>1.8682858969927127</v>
      </c>
      <c r="U402" s="560">
        <v>2.438289473703717E-2</v>
      </c>
      <c r="V402" s="560">
        <v>1.7851073154104102</v>
      </c>
      <c r="W402" s="560">
        <v>2.9709769122116141</v>
      </c>
      <c r="X402" s="560">
        <v>17.194092642116537</v>
      </c>
      <c r="Y402" s="560">
        <v>21.342147346796629</v>
      </c>
      <c r="Z402" s="560">
        <v>1.5177127802336736</v>
      </c>
      <c r="AA402" s="560">
        <v>2.9606907045926616</v>
      </c>
      <c r="AB402" s="561">
        <v>2.6414259298321845</v>
      </c>
      <c r="AC402" s="466"/>
      <c r="AD402" s="564">
        <v>7.6279470620768848</v>
      </c>
      <c r="AE402" s="560">
        <v>7.1563045646662591</v>
      </c>
      <c r="AF402" s="560">
        <v>2.48500000001988E-2</v>
      </c>
      <c r="AG402" s="560">
        <v>7.4533257333929974</v>
      </c>
      <c r="AH402" s="560">
        <v>34.970985030700923</v>
      </c>
      <c r="AI402" s="560">
        <v>0.2316375000018531</v>
      </c>
      <c r="AJ402" s="560">
        <v>34.970985030700923</v>
      </c>
      <c r="AK402" s="560">
        <v>3.1195257578221955</v>
      </c>
      <c r="AL402" s="560">
        <v>9.3855196439701221</v>
      </c>
      <c r="AM402" s="560">
        <v>11.649765261658342</v>
      </c>
      <c r="AN402" s="560">
        <v>22.935547085041144</v>
      </c>
      <c r="AO402" s="560">
        <v>8.0518659674948054</v>
      </c>
      <c r="AP402" s="561">
        <v>14.335231203208677</v>
      </c>
      <c r="AQ402" s="454"/>
      <c r="AR402" s="574"/>
      <c r="AS402" s="559" t="s">
        <v>585</v>
      </c>
      <c r="AT402" s="563">
        <v>1.0379148135128012E-2</v>
      </c>
      <c r="AU402" s="563">
        <v>0.99884807277196908</v>
      </c>
      <c r="AV402" s="563">
        <v>3.8801766596690116E-3</v>
      </c>
      <c r="AW402" s="567">
        <v>0.808829129657199</v>
      </c>
      <c r="AX402" s="454"/>
      <c r="AY402" s="559" t="s">
        <v>585</v>
      </c>
      <c r="AZ402" s="563">
        <v>1.5880096646745858</v>
      </c>
      <c r="BA402" s="563">
        <v>67.456411107199955</v>
      </c>
      <c r="BB402" s="563">
        <v>2.0021711563892102</v>
      </c>
      <c r="BC402" s="567">
        <v>392.814404992699</v>
      </c>
      <c r="BD402" s="462"/>
      <c r="BE402" s="574"/>
      <c r="BF402" s="566">
        <v>0.30901308750513218</v>
      </c>
      <c r="BG402" s="463"/>
      <c r="BH402" s="566">
        <v>415.31358960689772</v>
      </c>
      <c r="BI402" s="465"/>
      <c r="BJ402" s="574"/>
      <c r="BK402" s="559">
        <v>0.52431558784130816</v>
      </c>
      <c r="BL402" s="563">
        <v>0.68898953312608735</v>
      </c>
      <c r="BM402" s="563">
        <v>0.26385235608163365</v>
      </c>
      <c r="BN402" s="563">
        <v>0.38173744402931864</v>
      </c>
      <c r="BO402" s="567">
        <v>0.13245178034376828</v>
      </c>
      <c r="BQ402" s="559">
        <v>4379.2125737341175</v>
      </c>
      <c r="BR402" s="563">
        <v>6137.3776089487756</v>
      </c>
      <c r="BS402" s="563">
        <v>6137.3776089487756</v>
      </c>
      <c r="BT402" s="563">
        <v>11195.884023872737</v>
      </c>
      <c r="BU402" s="567">
        <v>11195.884023872737</v>
      </c>
      <c r="BV402" s="465"/>
      <c r="BW402" s="574"/>
      <c r="BX402" s="559">
        <v>7.5571596854177354</v>
      </c>
      <c r="BY402" s="563">
        <v>8.2945039015461006</v>
      </c>
      <c r="BZ402" s="563">
        <v>6.4688895056418918</v>
      </c>
      <c r="CA402" s="567">
        <v>7.9596782773297807</v>
      </c>
      <c r="CB402" s="464"/>
      <c r="CC402" s="559">
        <v>1296.1943272531444</v>
      </c>
      <c r="CD402" s="563">
        <v>834.55493592120888</v>
      </c>
      <c r="CE402" s="563">
        <v>812.69944839521054</v>
      </c>
      <c r="CF402" s="567">
        <v>1865.5619906204881</v>
      </c>
      <c r="CG402" s="465"/>
      <c r="CH402" s="465"/>
      <c r="CI402" s="465"/>
      <c r="CJ402" s="465"/>
      <c r="CK402" s="465"/>
      <c r="CL402" s="465"/>
      <c r="CM402" s="465"/>
      <c r="CN402" s="465"/>
      <c r="CO402" s="454"/>
      <c r="CP402" s="454"/>
      <c r="CQ402" s="454"/>
      <c r="CR402" s="454"/>
      <c r="CS402" s="454"/>
      <c r="CT402" s="454"/>
      <c r="CU402" s="454"/>
      <c r="CV402" s="454"/>
      <c r="CW402" s="454"/>
      <c r="CX402" s="454"/>
      <c r="CY402" s="454"/>
      <c r="CZ402" s="454"/>
      <c r="DA402" s="454"/>
      <c r="DB402" s="454"/>
      <c r="DC402" s="454"/>
      <c r="DD402" s="454"/>
      <c r="DE402" s="454"/>
      <c r="DF402" s="454"/>
      <c r="DG402" s="454"/>
      <c r="DH402" s="454"/>
      <c r="DI402" s="454"/>
      <c r="DJ402" s="454"/>
      <c r="DK402" s="454"/>
      <c r="DL402" s="454"/>
      <c r="DM402" s="454"/>
      <c r="DN402" s="454"/>
      <c r="DO402" s="454"/>
      <c r="DP402" s="454"/>
      <c r="DQ402" s="454"/>
      <c r="DR402" s="454"/>
      <c r="DS402" s="454"/>
      <c r="DT402" s="454"/>
      <c r="DU402" s="454"/>
      <c r="DV402" s="454"/>
      <c r="DW402" s="454"/>
      <c r="DX402" s="454"/>
      <c r="DY402" s="454"/>
      <c r="DZ402" s="454"/>
      <c r="EA402" s="454"/>
      <c r="EB402" s="454"/>
      <c r="EC402" s="454"/>
      <c r="ED402" s="454"/>
      <c r="EE402" s="454"/>
    </row>
    <row r="403" spans="1:135" s="477" customFormat="1" ht="13.4" customHeight="1" x14ac:dyDescent="0.3">
      <c r="A403" s="454"/>
      <c r="B403" s="454"/>
      <c r="C403" s="454"/>
      <c r="D403" s="454"/>
      <c r="E403" s="454"/>
      <c r="F403" s="454"/>
      <c r="G403" s="454"/>
      <c r="H403" s="454"/>
      <c r="I403" s="454"/>
      <c r="J403" s="454"/>
      <c r="K403" s="454"/>
      <c r="L403" s="454"/>
      <c r="M403" s="454"/>
      <c r="N403" s="347" t="s">
        <v>87</v>
      </c>
      <c r="O403" s="349" t="s">
        <v>604</v>
      </c>
      <c r="P403" s="564">
        <v>3.9485810273878794</v>
      </c>
      <c r="Q403" s="560">
        <v>3.715200415592272</v>
      </c>
      <c r="R403" s="560">
        <v>1.0877697841813642E-2</v>
      </c>
      <c r="S403" s="560">
        <v>3.8658606984762489</v>
      </c>
      <c r="T403" s="560">
        <v>1.5651653561083685</v>
      </c>
      <c r="U403" s="560">
        <v>1.4835789473802896E-2</v>
      </c>
      <c r="V403" s="560">
        <v>1.4954821055563989</v>
      </c>
      <c r="W403" s="560">
        <v>3.2218271114171855</v>
      </c>
      <c r="X403" s="560">
        <v>9.9569543121679143</v>
      </c>
      <c r="Y403" s="560">
        <v>11.362102844077416</v>
      </c>
      <c r="Z403" s="560">
        <v>1.5031066111011728</v>
      </c>
      <c r="AA403" s="560">
        <v>3.4836198119237372</v>
      </c>
      <c r="AB403" s="561">
        <v>2.1166468299274497</v>
      </c>
      <c r="AC403" s="466"/>
      <c r="AD403" s="564">
        <v>6.3080896469327419</v>
      </c>
      <c r="AE403" s="560">
        <v>5.9352504394170733</v>
      </c>
      <c r="AF403" s="560">
        <v>1.512000000012096E-2</v>
      </c>
      <c r="AG403" s="560">
        <v>6.1759390726431427</v>
      </c>
      <c r="AH403" s="560">
        <v>29.297108289016293</v>
      </c>
      <c r="AI403" s="560">
        <v>0.14094000000112752</v>
      </c>
      <c r="AJ403" s="560">
        <v>29.297108289016293</v>
      </c>
      <c r="AK403" s="560">
        <v>3.3829184669880448</v>
      </c>
      <c r="AL403" s="560">
        <v>8.6246545836959676</v>
      </c>
      <c r="AM403" s="560">
        <v>9.8417858817372785</v>
      </c>
      <c r="AN403" s="560">
        <v>18.993473249739946</v>
      </c>
      <c r="AO403" s="560">
        <v>6.500051686086147</v>
      </c>
      <c r="AP403" s="561">
        <v>13.668421331171572</v>
      </c>
      <c r="AQ403" s="454"/>
      <c r="AR403" s="574"/>
      <c r="AS403" s="559" t="s">
        <v>585</v>
      </c>
      <c r="AT403" s="563">
        <v>6.0796849879907588E-3</v>
      </c>
      <c r="AU403" s="563">
        <v>1.1949476504679719</v>
      </c>
      <c r="AV403" s="563">
        <v>2.2728504768807656E-3</v>
      </c>
      <c r="AW403" s="567">
        <v>1.0389538823270992</v>
      </c>
      <c r="AX403" s="454"/>
      <c r="AY403" s="559" t="s">
        <v>585</v>
      </c>
      <c r="AZ403" s="563">
        <v>0.93019180316258621</v>
      </c>
      <c r="BA403" s="563">
        <v>70.203062572688467</v>
      </c>
      <c r="BB403" s="563">
        <v>1.1727908460704752</v>
      </c>
      <c r="BC403" s="567">
        <v>378.01285829594394</v>
      </c>
      <c r="BD403" s="462"/>
      <c r="BE403" s="574"/>
      <c r="BF403" s="566">
        <v>0.29736923843421875</v>
      </c>
      <c r="BG403" s="463"/>
      <c r="BH403" s="566">
        <v>493.93030503923728</v>
      </c>
      <c r="BI403" s="465"/>
      <c r="BJ403" s="574"/>
      <c r="BK403" s="559" t="s">
        <v>585</v>
      </c>
      <c r="BL403" s="563" t="s">
        <v>585</v>
      </c>
      <c r="BM403" s="563" t="s">
        <v>585</v>
      </c>
      <c r="BN403" s="563" t="s">
        <v>585</v>
      </c>
      <c r="BO403" s="567" t="s">
        <v>585</v>
      </c>
      <c r="BQ403" s="559" t="s">
        <v>585</v>
      </c>
      <c r="BR403" s="563" t="s">
        <v>585</v>
      </c>
      <c r="BS403" s="563" t="s">
        <v>585</v>
      </c>
      <c r="BT403" s="563" t="s">
        <v>585</v>
      </c>
      <c r="BU403" s="567" t="s">
        <v>585</v>
      </c>
      <c r="BV403" s="465"/>
      <c r="BW403" s="574"/>
      <c r="BX403" s="559">
        <v>7.5571596854177354</v>
      </c>
      <c r="BY403" s="563">
        <v>8.2945039015461006</v>
      </c>
      <c r="BZ403" s="563">
        <v>6.4688895056418918</v>
      </c>
      <c r="CA403" s="567">
        <v>7.9596782773297807</v>
      </c>
      <c r="CB403" s="464"/>
      <c r="CC403" s="559">
        <v>1296.1943272531444</v>
      </c>
      <c r="CD403" s="563">
        <v>834.55493592120888</v>
      </c>
      <c r="CE403" s="563">
        <v>812.69944839521054</v>
      </c>
      <c r="CF403" s="567">
        <v>1865.5619906204881</v>
      </c>
      <c r="CG403" s="465"/>
      <c r="CH403" s="465"/>
      <c r="CI403" s="465"/>
      <c r="CJ403" s="465"/>
      <c r="CK403" s="465"/>
      <c r="CL403" s="465"/>
      <c r="CM403" s="465"/>
      <c r="CN403" s="465"/>
      <c r="CO403" s="454"/>
      <c r="CP403" s="454"/>
      <c r="CQ403" s="454"/>
      <c r="CR403" s="454"/>
      <c r="CS403" s="454"/>
      <c r="CT403" s="454"/>
      <c r="CU403" s="454"/>
      <c r="CV403" s="454"/>
      <c r="CW403" s="454"/>
      <c r="CX403" s="454"/>
      <c r="CY403" s="454"/>
      <c r="CZ403" s="454"/>
      <c r="DA403" s="454"/>
      <c r="DB403" s="454"/>
      <c r="DC403" s="454"/>
      <c r="DD403" s="454"/>
      <c r="DE403" s="454"/>
      <c r="DF403" s="454"/>
      <c r="DG403" s="454"/>
      <c r="DH403" s="454"/>
      <c r="DI403" s="454"/>
      <c r="DJ403" s="454"/>
      <c r="DK403" s="454"/>
      <c r="DL403" s="454"/>
      <c r="DM403" s="454"/>
      <c r="DN403" s="454"/>
      <c r="DO403" s="454"/>
      <c r="DP403" s="454"/>
      <c r="DQ403" s="454"/>
      <c r="DR403" s="454"/>
      <c r="DS403" s="454"/>
      <c r="DT403" s="454"/>
      <c r="DU403" s="454"/>
      <c r="DV403" s="454"/>
      <c r="DW403" s="454"/>
      <c r="DX403" s="454"/>
      <c r="DY403" s="454"/>
      <c r="DZ403" s="454"/>
      <c r="EA403" s="454"/>
      <c r="EB403" s="454"/>
      <c r="EC403" s="454"/>
      <c r="ED403" s="454"/>
      <c r="EE403" s="454"/>
    </row>
    <row r="404" spans="1:135" s="477" customFormat="1" ht="13.4" customHeight="1" x14ac:dyDescent="0.3">
      <c r="A404" s="454"/>
      <c r="B404" s="454"/>
      <c r="C404" s="454"/>
      <c r="D404" s="454"/>
      <c r="E404" s="454"/>
      <c r="F404" s="454"/>
      <c r="G404" s="454"/>
      <c r="H404" s="454"/>
      <c r="I404" s="454"/>
      <c r="J404" s="454"/>
      <c r="K404" s="454"/>
      <c r="L404" s="454"/>
      <c r="M404" s="454"/>
      <c r="N404" s="347" t="s">
        <v>89</v>
      </c>
      <c r="O404" s="349" t="s">
        <v>605</v>
      </c>
      <c r="P404" s="564">
        <v>3.9171526111712414</v>
      </c>
      <c r="Q404" s="560">
        <v>3.697819950106811</v>
      </c>
      <c r="R404" s="560">
        <v>1.7726618705177784E-2</v>
      </c>
      <c r="S404" s="560">
        <v>3.8199034287633138</v>
      </c>
      <c r="T404" s="560">
        <v>1.3651676622095605</v>
      </c>
      <c r="U404" s="560">
        <v>2.4176842105456574E-2</v>
      </c>
      <c r="V404" s="560">
        <v>1.3043885759105103</v>
      </c>
      <c r="W404" s="560">
        <v>2.7866379290113983</v>
      </c>
      <c r="X404" s="560">
        <v>9.4077144014060394</v>
      </c>
      <c r="Y404" s="560">
        <v>10.856996291758721</v>
      </c>
      <c r="Z404" s="560">
        <v>1.5694589305662419</v>
      </c>
      <c r="AA404" s="560">
        <v>3.5097199757788848</v>
      </c>
      <c r="AB404" s="561">
        <v>2.4322560061696055</v>
      </c>
      <c r="AC404" s="466"/>
      <c r="AD404" s="564">
        <v>6.2578809097736041</v>
      </c>
      <c r="AE404" s="560">
        <v>5.907484127005791</v>
      </c>
      <c r="AF404" s="560">
        <v>2.4640000000197119E-2</v>
      </c>
      <c r="AG404" s="560">
        <v>6.1025196403795849</v>
      </c>
      <c r="AH404" s="560">
        <v>25.553507606289948</v>
      </c>
      <c r="AI404" s="560">
        <v>0.22968000000183744</v>
      </c>
      <c r="AJ404" s="560">
        <v>25.553507606289951</v>
      </c>
      <c r="AK404" s="560">
        <v>2.9259698254619693</v>
      </c>
      <c r="AL404" s="560">
        <v>7.7808671806051599</v>
      </c>
      <c r="AM404" s="560">
        <v>8.9795291950903398</v>
      </c>
      <c r="AN404" s="560">
        <v>21.295615729156633</v>
      </c>
      <c r="AO404" s="560">
        <v>6.2641213049856024</v>
      </c>
      <c r="AP404" s="561">
        <v>12.345752353579591</v>
      </c>
      <c r="AQ404" s="454"/>
      <c r="AR404" s="574"/>
      <c r="AS404" s="559" t="s">
        <v>585</v>
      </c>
      <c r="AT404" s="563">
        <v>9.4649969955689587E-3</v>
      </c>
      <c r="AU404" s="563">
        <v>2.5067964760396628</v>
      </c>
      <c r="AV404" s="563">
        <v>3.5384272339023743E-3</v>
      </c>
      <c r="AW404" s="567">
        <v>0.70563616587268341</v>
      </c>
      <c r="AX404" s="454"/>
      <c r="AY404" s="559" t="s">
        <v>585</v>
      </c>
      <c r="AZ404" s="563">
        <v>1.4481445403220508</v>
      </c>
      <c r="BA404" s="563">
        <v>69.667883165828215</v>
      </c>
      <c r="BB404" s="563">
        <v>1.825828452693625</v>
      </c>
      <c r="BC404" s="567">
        <v>361.35924034664856</v>
      </c>
      <c r="BD404" s="462"/>
      <c r="BE404" s="574"/>
      <c r="BF404" s="566" t="s">
        <v>585</v>
      </c>
      <c r="BG404" s="463"/>
      <c r="BH404" s="566" t="s">
        <v>585</v>
      </c>
      <c r="BI404" s="465"/>
      <c r="BJ404" s="574"/>
      <c r="BK404" s="559">
        <v>0.52431558784130816</v>
      </c>
      <c r="BL404" s="563">
        <v>0.68898953312608735</v>
      </c>
      <c r="BM404" s="563">
        <v>0.26385235608163365</v>
      </c>
      <c r="BN404" s="563">
        <v>0.38173744402931864</v>
      </c>
      <c r="BO404" s="567">
        <v>0.13245178034376828</v>
      </c>
      <c r="BQ404" s="559">
        <v>4379.2125737341175</v>
      </c>
      <c r="BR404" s="563">
        <v>6137.3776089487756</v>
      </c>
      <c r="BS404" s="563">
        <v>6137.3776089487756</v>
      </c>
      <c r="BT404" s="563">
        <v>11195.884023872737</v>
      </c>
      <c r="BU404" s="567">
        <v>11195.884023872737</v>
      </c>
      <c r="BV404" s="465"/>
      <c r="BW404" s="574"/>
      <c r="BX404" s="559">
        <v>7.5571596854177354</v>
      </c>
      <c r="BY404" s="563">
        <v>8.2945039015461006</v>
      </c>
      <c r="BZ404" s="563">
        <v>6.4688895056418918</v>
      </c>
      <c r="CA404" s="567">
        <v>7.9596782773297807</v>
      </c>
      <c r="CB404" s="464"/>
      <c r="CC404" s="559">
        <v>1296.1943272531444</v>
      </c>
      <c r="CD404" s="563">
        <v>834.55493592120888</v>
      </c>
      <c r="CE404" s="563">
        <v>812.69944839521054</v>
      </c>
      <c r="CF404" s="567">
        <v>1865.5619906204881</v>
      </c>
      <c r="CG404" s="465"/>
      <c r="CH404" s="465"/>
      <c r="CI404" s="465"/>
      <c r="CJ404" s="465"/>
      <c r="CK404" s="465"/>
      <c r="CL404" s="465"/>
      <c r="CM404" s="465"/>
      <c r="CN404" s="465"/>
      <c r="CO404" s="454"/>
      <c r="CP404" s="454"/>
      <c r="CQ404" s="454"/>
      <c r="CR404" s="454"/>
      <c r="CS404" s="454"/>
      <c r="CT404" s="454"/>
      <c r="CU404" s="454"/>
      <c r="CV404" s="454"/>
      <c r="CW404" s="454"/>
      <c r="CX404" s="454"/>
      <c r="CY404" s="454"/>
      <c r="CZ404" s="454"/>
      <c r="DA404" s="454"/>
      <c r="DB404" s="454"/>
      <c r="DC404" s="454"/>
      <c r="DD404" s="454"/>
      <c r="DE404" s="454"/>
      <c r="DF404" s="454"/>
      <c r="DG404" s="454"/>
      <c r="DH404" s="454"/>
      <c r="DI404" s="454"/>
      <c r="DJ404" s="454"/>
      <c r="DK404" s="454"/>
      <c r="DL404" s="454"/>
      <c r="DM404" s="454"/>
      <c r="DN404" s="454"/>
      <c r="DO404" s="454"/>
      <c r="DP404" s="454"/>
      <c r="DQ404" s="454"/>
      <c r="DR404" s="454"/>
      <c r="DS404" s="454"/>
      <c r="DT404" s="454"/>
      <c r="DU404" s="454"/>
      <c r="DV404" s="454"/>
      <c r="DW404" s="454"/>
      <c r="DX404" s="454"/>
      <c r="DY404" s="454"/>
      <c r="DZ404" s="454"/>
      <c r="EA404" s="454"/>
      <c r="EB404" s="454"/>
      <c r="EC404" s="454"/>
      <c r="ED404" s="454"/>
      <c r="EE404" s="454"/>
    </row>
    <row r="405" spans="1:135" s="477" customFormat="1" ht="13.4" customHeight="1" x14ac:dyDescent="0.3">
      <c r="A405" s="454"/>
      <c r="B405" s="454"/>
      <c r="C405" s="454"/>
      <c r="D405" s="454"/>
      <c r="E405" s="454"/>
      <c r="F405" s="454"/>
      <c r="G405" s="454"/>
      <c r="H405" s="454"/>
      <c r="I405" s="454"/>
      <c r="J405" s="454"/>
      <c r="K405" s="454"/>
      <c r="L405" s="454"/>
      <c r="M405" s="454"/>
      <c r="N405" s="347" t="s">
        <v>91</v>
      </c>
      <c r="O405" s="349" t="s">
        <v>606</v>
      </c>
      <c r="P405" s="564">
        <v>4.2015770371617691</v>
      </c>
      <c r="Q405" s="560">
        <v>3.5787470348931105</v>
      </c>
      <c r="R405" s="560">
        <v>1.2741007194346532E-2</v>
      </c>
      <c r="S405" s="560">
        <v>3.8490572238103677</v>
      </c>
      <c r="T405" s="560">
        <v>1.3544101488786593</v>
      </c>
      <c r="U405" s="560">
        <v>1.7377105263296912E-2</v>
      </c>
      <c r="V405" s="560">
        <v>1.2941100014302722</v>
      </c>
      <c r="W405" s="560">
        <v>2.9944498982522303</v>
      </c>
      <c r="X405" s="560">
        <v>23.928589435421529</v>
      </c>
      <c r="Y405" s="560">
        <v>23.770728853197859</v>
      </c>
      <c r="Z405" s="560">
        <v>1.5228251010207527</v>
      </c>
      <c r="AA405" s="560">
        <v>3.4889914524687482</v>
      </c>
      <c r="AB405" s="561">
        <v>2.3233767600339199</v>
      </c>
      <c r="AC405" s="466"/>
      <c r="AD405" s="564">
        <v>6.7333242309495756</v>
      </c>
      <c r="AE405" s="560">
        <v>5.7351951215828549</v>
      </c>
      <c r="AF405" s="560">
        <v>1.7710000000141678E-2</v>
      </c>
      <c r="AG405" s="560">
        <v>6.1683863087992208</v>
      </c>
      <c r="AH405" s="560">
        <v>25.352146113240053</v>
      </c>
      <c r="AI405" s="560">
        <v>0.16508250000132066</v>
      </c>
      <c r="AJ405" s="560">
        <v>25.352146113240053</v>
      </c>
      <c r="AK405" s="560">
        <v>3.1441723931648431</v>
      </c>
      <c r="AL405" s="560">
        <v>9.1864218356432268</v>
      </c>
      <c r="AM405" s="560">
        <v>9.125817598881147</v>
      </c>
      <c r="AN405" s="560">
        <v>20.271416312861714</v>
      </c>
      <c r="AO405" s="560">
        <v>6.0355482371810307</v>
      </c>
      <c r="AP405" s="561">
        <v>14.036470607621725</v>
      </c>
      <c r="AQ405" s="454"/>
      <c r="AR405" s="574"/>
      <c r="AS405" s="559">
        <v>4.7455187638348736E-3</v>
      </c>
      <c r="AT405" s="563">
        <v>6.797852699231585E-3</v>
      </c>
      <c r="AU405" s="563">
        <v>0.94002719620116915</v>
      </c>
      <c r="AV405" s="563">
        <v>2.5413327795326878E-3</v>
      </c>
      <c r="AW405" s="567">
        <v>1.5353195624116718</v>
      </c>
      <c r="AX405" s="454"/>
      <c r="AY405" s="559">
        <v>1.1151969095011955</v>
      </c>
      <c r="AZ405" s="563">
        <v>1.0400714629824326</v>
      </c>
      <c r="BA405" s="563">
        <v>63.655963711510232</v>
      </c>
      <c r="BB405" s="563">
        <v>1.3113277142388668</v>
      </c>
      <c r="BC405" s="567">
        <v>362.28508561412445</v>
      </c>
      <c r="BD405" s="462"/>
      <c r="BE405" s="574"/>
      <c r="BF405" s="566" t="s">
        <v>585</v>
      </c>
      <c r="BG405" s="463"/>
      <c r="BH405" s="566" t="s">
        <v>585</v>
      </c>
      <c r="BI405" s="465"/>
      <c r="BJ405" s="574"/>
      <c r="BK405" s="559">
        <v>0.52431558784130816</v>
      </c>
      <c r="BL405" s="563">
        <v>0.68898953312608735</v>
      </c>
      <c r="BM405" s="563">
        <v>0.26385235608163365</v>
      </c>
      <c r="BN405" s="563">
        <v>0.38173744402931864</v>
      </c>
      <c r="BO405" s="567">
        <v>0.13245178034376828</v>
      </c>
      <c r="BQ405" s="559">
        <v>4379.2125737341175</v>
      </c>
      <c r="BR405" s="563">
        <v>6137.3776089487756</v>
      </c>
      <c r="BS405" s="563">
        <v>6137.3776089487756</v>
      </c>
      <c r="BT405" s="563">
        <v>11195.884023872737</v>
      </c>
      <c r="BU405" s="567">
        <v>11195.884023872737</v>
      </c>
      <c r="BV405" s="465"/>
      <c r="BW405" s="574"/>
      <c r="BX405" s="559">
        <v>7.5571596854177354</v>
      </c>
      <c r="BY405" s="563">
        <v>8.2945039015461006</v>
      </c>
      <c r="BZ405" s="563">
        <v>6.4688895056418918</v>
      </c>
      <c r="CA405" s="567">
        <v>7.9596782773297807</v>
      </c>
      <c r="CB405" s="464"/>
      <c r="CC405" s="559">
        <v>1296.1943272531444</v>
      </c>
      <c r="CD405" s="563">
        <v>834.55493592120888</v>
      </c>
      <c r="CE405" s="563">
        <v>812.69944839521054</v>
      </c>
      <c r="CF405" s="567">
        <v>1865.5619906204881</v>
      </c>
      <c r="CG405" s="465"/>
      <c r="CH405" s="465"/>
      <c r="CI405" s="465"/>
      <c r="CJ405" s="465"/>
      <c r="CK405" s="465"/>
      <c r="CL405" s="465"/>
      <c r="CM405" s="465"/>
      <c r="CN405" s="465"/>
      <c r="CO405" s="454"/>
      <c r="CP405" s="454"/>
      <c r="CQ405" s="454"/>
      <c r="CR405" s="454"/>
      <c r="CS405" s="454"/>
      <c r="CT405" s="454"/>
      <c r="CU405" s="454"/>
      <c r="CV405" s="454"/>
      <c r="CW405" s="454"/>
      <c r="CX405" s="454"/>
      <c r="CY405" s="454"/>
      <c r="CZ405" s="454"/>
      <c r="DA405" s="454"/>
      <c r="DB405" s="454"/>
      <c r="DC405" s="454"/>
      <c r="DD405" s="454"/>
      <c r="DE405" s="454"/>
      <c r="DF405" s="454"/>
      <c r="DG405" s="454"/>
      <c r="DH405" s="454"/>
      <c r="DI405" s="454"/>
      <c r="DJ405" s="454"/>
      <c r="DK405" s="454"/>
      <c r="DL405" s="454"/>
      <c r="DM405" s="454"/>
      <c r="DN405" s="454"/>
      <c r="DO405" s="454"/>
      <c r="DP405" s="454"/>
      <c r="DQ405" s="454"/>
      <c r="DR405" s="454"/>
      <c r="DS405" s="454"/>
      <c r="DT405" s="454"/>
      <c r="DU405" s="454"/>
      <c r="DV405" s="454"/>
      <c r="DW405" s="454"/>
      <c r="DX405" s="454"/>
      <c r="DY405" s="454"/>
      <c r="DZ405" s="454"/>
      <c r="EA405" s="454"/>
      <c r="EB405" s="454"/>
      <c r="EC405" s="454"/>
      <c r="ED405" s="454"/>
      <c r="EE405" s="454"/>
    </row>
    <row r="406" spans="1:135" s="477" customFormat="1" ht="13.4" customHeight="1" x14ac:dyDescent="0.3">
      <c r="A406" s="454"/>
      <c r="B406" s="454"/>
      <c r="C406" s="454"/>
      <c r="D406" s="454"/>
      <c r="E406" s="454"/>
      <c r="F406" s="454"/>
      <c r="G406" s="454"/>
      <c r="H406" s="454"/>
      <c r="I406" s="454"/>
      <c r="J406" s="454"/>
      <c r="K406" s="454"/>
      <c r="L406" s="454"/>
      <c r="M406" s="454"/>
      <c r="N406" s="347" t="s">
        <v>93</v>
      </c>
      <c r="O406" s="349" t="s">
        <v>607</v>
      </c>
      <c r="P406" s="564">
        <v>4.2194226879158512</v>
      </c>
      <c r="Q406" s="560">
        <v>3.4785341378699846</v>
      </c>
      <c r="R406" s="560">
        <v>3.4748201439126912E-3</v>
      </c>
      <c r="S406" s="560">
        <v>3.9859816049670997</v>
      </c>
      <c r="T406" s="560">
        <v>1.4051187039845321</v>
      </c>
      <c r="U406" s="560">
        <v>4.7392105263537026E-3</v>
      </c>
      <c r="V406" s="560">
        <v>1.342560943986276</v>
      </c>
      <c r="W406" s="560">
        <v>3.3000828519365326</v>
      </c>
      <c r="X406" s="560">
        <v>9.1698291556189027</v>
      </c>
      <c r="Y406" s="560">
        <v>10.743038515853081</v>
      </c>
      <c r="Z406" s="560">
        <v>2.2097177685790736</v>
      </c>
      <c r="AA406" s="560">
        <v>3.7707967733812042</v>
      </c>
      <c r="AB406" s="561">
        <v>3.484674049119584</v>
      </c>
      <c r="AC406" s="466"/>
      <c r="AD406" s="564">
        <v>7.1714123279270385</v>
      </c>
      <c r="AE406" s="560">
        <v>5.9121838328450869</v>
      </c>
      <c r="AF406" s="560">
        <v>4.8300000000386402E-3</v>
      </c>
      <c r="AG406" s="560">
        <v>6.7746513528064751</v>
      </c>
      <c r="AH406" s="560">
        <v>26.30131996526687</v>
      </c>
      <c r="AI406" s="560">
        <v>4.5022500000360177E-2</v>
      </c>
      <c r="AJ406" s="560">
        <v>26.30131996526687</v>
      </c>
      <c r="AK406" s="560">
        <v>3.4650869945333591</v>
      </c>
      <c r="AL406" s="560">
        <v>7.7690515998410685</v>
      </c>
      <c r="AM406" s="560">
        <v>9.1019384497038018</v>
      </c>
      <c r="AN406" s="560">
        <v>24.127430804524369</v>
      </c>
      <c r="AO406" s="560">
        <v>6.8699116884397107</v>
      </c>
      <c r="AP406" s="561">
        <v>12.132358964175916</v>
      </c>
      <c r="AQ406" s="454"/>
      <c r="AR406" s="574"/>
      <c r="AS406" s="559" t="s">
        <v>585</v>
      </c>
      <c r="AT406" s="563">
        <v>1.8908421495108748E-3</v>
      </c>
      <c r="AU406" s="563">
        <v>2.0463696769177302</v>
      </c>
      <c r="AV406" s="563">
        <v>7.0687897312297009E-4</v>
      </c>
      <c r="AW406" s="567">
        <v>1.1079524956344291</v>
      </c>
      <c r="AX406" s="454"/>
      <c r="AY406" s="559" t="s">
        <v>585</v>
      </c>
      <c r="AZ406" s="563">
        <v>0.28929884887516383</v>
      </c>
      <c r="BA406" s="563">
        <v>74.717988353769016</v>
      </c>
      <c r="BB406" s="563">
        <v>0.3647495501314526</v>
      </c>
      <c r="BC406" s="567">
        <v>368.48962301116558</v>
      </c>
      <c r="BD406" s="462"/>
      <c r="BE406" s="574"/>
      <c r="BF406" s="566" t="s">
        <v>585</v>
      </c>
      <c r="BG406" s="463"/>
      <c r="BH406" s="566" t="s">
        <v>585</v>
      </c>
      <c r="BI406" s="465"/>
      <c r="BJ406" s="574"/>
      <c r="BK406" s="559">
        <v>0.52431558784130816</v>
      </c>
      <c r="BL406" s="563">
        <v>0.68898953312608735</v>
      </c>
      <c r="BM406" s="563">
        <v>0.26385235608163365</v>
      </c>
      <c r="BN406" s="563">
        <v>0.38173744402931864</v>
      </c>
      <c r="BO406" s="567">
        <v>0.13245178034376828</v>
      </c>
      <c r="BQ406" s="559">
        <v>4379.2125737341175</v>
      </c>
      <c r="BR406" s="563">
        <v>6137.3776089487756</v>
      </c>
      <c r="BS406" s="563">
        <v>6137.3776089487756</v>
      </c>
      <c r="BT406" s="563">
        <v>11195.884023872737</v>
      </c>
      <c r="BU406" s="567">
        <v>11195.884023872737</v>
      </c>
      <c r="BV406" s="465"/>
      <c r="BW406" s="574"/>
      <c r="BX406" s="559">
        <v>7.5571596854177354</v>
      </c>
      <c r="BY406" s="563">
        <v>8.2945039015461006</v>
      </c>
      <c r="BZ406" s="563">
        <v>6.4688895056418918</v>
      </c>
      <c r="CA406" s="567">
        <v>7.9596782773297807</v>
      </c>
      <c r="CB406" s="464"/>
      <c r="CC406" s="559">
        <v>1296.1943272531444</v>
      </c>
      <c r="CD406" s="563">
        <v>834.55493592120888</v>
      </c>
      <c r="CE406" s="563">
        <v>812.69944839521054</v>
      </c>
      <c r="CF406" s="567">
        <v>1865.5619906204881</v>
      </c>
      <c r="CG406" s="465"/>
      <c r="CH406" s="465"/>
      <c r="CI406" s="465"/>
      <c r="CJ406" s="465"/>
      <c r="CK406" s="465"/>
      <c r="CL406" s="465"/>
      <c r="CM406" s="465"/>
      <c r="CN406" s="465"/>
      <c r="CO406" s="454"/>
      <c r="CP406" s="454"/>
      <c r="CQ406" s="454"/>
      <c r="CR406" s="454"/>
      <c r="CS406" s="454"/>
      <c r="CT406" s="454"/>
      <c r="CU406" s="454"/>
      <c r="CV406" s="454"/>
      <c r="CW406" s="454"/>
      <c r="CX406" s="454"/>
      <c r="CY406" s="454"/>
      <c r="CZ406" s="454"/>
      <c r="DA406" s="454"/>
      <c r="DB406" s="454"/>
      <c r="DC406" s="454"/>
      <c r="DD406" s="454"/>
      <c r="DE406" s="454"/>
      <c r="DF406" s="454"/>
      <c r="DG406" s="454"/>
      <c r="DH406" s="454"/>
      <c r="DI406" s="454"/>
      <c r="DJ406" s="454"/>
      <c r="DK406" s="454"/>
      <c r="DL406" s="454"/>
      <c r="DM406" s="454"/>
      <c r="DN406" s="454"/>
      <c r="DO406" s="454"/>
      <c r="DP406" s="454"/>
      <c r="DQ406" s="454"/>
      <c r="DR406" s="454"/>
      <c r="DS406" s="454"/>
      <c r="DT406" s="454"/>
      <c r="DU406" s="454"/>
      <c r="DV406" s="454"/>
      <c r="DW406" s="454"/>
      <c r="DX406" s="454"/>
      <c r="DY406" s="454"/>
      <c r="DZ406" s="454"/>
      <c r="EA406" s="454"/>
      <c r="EB406" s="454"/>
      <c r="EC406" s="454"/>
      <c r="ED406" s="454"/>
      <c r="EE406" s="454"/>
    </row>
    <row r="407" spans="1:135" s="477" customFormat="1" ht="14.5" customHeight="1" x14ac:dyDescent="0.3">
      <c r="A407" s="454"/>
      <c r="B407" s="454"/>
      <c r="C407" s="454"/>
      <c r="D407" s="454"/>
      <c r="E407" s="454"/>
      <c r="F407" s="454"/>
      <c r="G407" s="454"/>
      <c r="H407" s="454"/>
      <c r="I407" s="454"/>
      <c r="J407" s="454"/>
      <c r="K407" s="454"/>
      <c r="L407" s="454"/>
      <c r="M407" s="454"/>
      <c r="N407" s="454"/>
      <c r="O407" s="454"/>
      <c r="P407" s="454"/>
      <c r="Q407" s="454"/>
      <c r="R407" s="454"/>
      <c r="S407" s="454"/>
      <c r="T407" s="454"/>
      <c r="U407" s="454"/>
      <c r="V407" s="454"/>
      <c r="W407" s="454"/>
      <c r="X407" s="454"/>
      <c r="Y407" s="454"/>
      <c r="Z407" s="454"/>
      <c r="AA407" s="454"/>
      <c r="AB407" s="454"/>
      <c r="AC407" s="454"/>
      <c r="AD407" s="454"/>
      <c r="AE407" s="454"/>
      <c r="AF407" s="454"/>
      <c r="AG407" s="454"/>
      <c r="AH407" s="454"/>
      <c r="AI407" s="454"/>
      <c r="AJ407" s="454"/>
      <c r="AK407" s="454"/>
      <c r="AL407" s="454"/>
      <c r="AM407" s="454"/>
      <c r="AN407" s="454"/>
      <c r="AO407" s="454"/>
      <c r="AP407" s="454"/>
      <c r="AQ407" s="454"/>
      <c r="AR407" s="572"/>
      <c r="AS407" s="454"/>
      <c r="AT407" s="454"/>
      <c r="AU407" s="454"/>
      <c r="AV407" s="454"/>
      <c r="AW407" s="454"/>
      <c r="AX407" s="454"/>
      <c r="AY407" s="454"/>
      <c r="AZ407" s="454"/>
      <c r="BA407" s="454"/>
      <c r="BB407" s="454"/>
      <c r="BC407" s="454"/>
      <c r="BD407" s="454"/>
      <c r="BE407" s="572"/>
      <c r="BF407" s="454"/>
      <c r="BG407" s="454"/>
      <c r="BH407" s="454"/>
      <c r="BI407" s="454"/>
      <c r="BJ407" s="572"/>
      <c r="BK407" s="454"/>
      <c r="BL407" s="454"/>
      <c r="BM407" s="454"/>
      <c r="BN407" s="454"/>
      <c r="BO407" s="454"/>
      <c r="BP407" s="454"/>
      <c r="BQ407" s="454"/>
      <c r="BR407" s="454"/>
      <c r="BS407" s="454"/>
      <c r="BT407" s="454"/>
      <c r="BU407" s="454"/>
      <c r="BV407" s="454"/>
      <c r="BW407" s="572"/>
      <c r="BX407" s="467"/>
      <c r="BY407" s="467"/>
      <c r="BZ407" s="467"/>
      <c r="CA407" s="467"/>
      <c r="CB407" s="454"/>
      <c r="CC407" s="454"/>
      <c r="CD407" s="454"/>
      <c r="CE407" s="454"/>
      <c r="CF407" s="454"/>
      <c r="CG407" s="454"/>
      <c r="CH407" s="454"/>
      <c r="CI407" s="454"/>
      <c r="CJ407" s="454"/>
      <c r="CK407" s="454"/>
      <c r="CL407" s="454"/>
      <c r="CM407" s="454"/>
      <c r="CN407" s="454"/>
      <c r="CO407" s="454"/>
      <c r="CP407" s="454"/>
      <c r="CQ407" s="454"/>
      <c r="CR407" s="454"/>
      <c r="CS407" s="454"/>
      <c r="CT407" s="454"/>
      <c r="CU407" s="454"/>
      <c r="CV407" s="454"/>
      <c r="CW407" s="454"/>
      <c r="CX407" s="454"/>
      <c r="CY407" s="454"/>
      <c r="CZ407" s="454"/>
      <c r="DA407" s="454"/>
      <c r="DB407" s="454"/>
      <c r="DC407" s="454"/>
      <c r="DD407" s="454"/>
      <c r="DE407" s="454"/>
      <c r="DF407" s="454"/>
      <c r="DG407" s="454"/>
      <c r="DH407" s="454"/>
      <c r="DI407" s="454"/>
      <c r="DJ407" s="454"/>
      <c r="DK407" s="454"/>
      <c r="DL407" s="454"/>
      <c r="DM407" s="454"/>
      <c r="DN407" s="454"/>
      <c r="DO407" s="454"/>
      <c r="DP407" s="454"/>
      <c r="DQ407" s="454"/>
      <c r="DR407" s="454"/>
      <c r="DS407" s="454"/>
      <c r="DT407" s="454"/>
      <c r="DU407" s="454"/>
      <c r="DV407" s="454"/>
      <c r="DW407" s="454"/>
      <c r="DX407" s="454"/>
      <c r="DY407" s="454"/>
      <c r="DZ407" s="454"/>
      <c r="EA407" s="454"/>
      <c r="EB407" s="454"/>
      <c r="EC407" s="454"/>
      <c r="ED407" s="454"/>
      <c r="EE407" s="454"/>
    </row>
    <row r="408" spans="1:135" s="476" customFormat="1" ht="13.5" thickBot="1" x14ac:dyDescent="0.35">
      <c r="A408" s="453"/>
      <c r="B408" s="453"/>
      <c r="C408" s="453"/>
      <c r="D408" s="453"/>
      <c r="E408" s="453"/>
      <c r="F408" s="453"/>
      <c r="G408" s="453"/>
      <c r="H408" s="453"/>
      <c r="I408" s="453"/>
      <c r="J408" s="453"/>
      <c r="K408" s="453"/>
      <c r="L408" s="453"/>
      <c r="M408" s="453"/>
      <c r="N408" s="453"/>
      <c r="O408" s="453"/>
      <c r="P408" s="453"/>
      <c r="Q408" s="453"/>
      <c r="R408" s="453"/>
      <c r="S408" s="453"/>
      <c r="T408" s="453"/>
      <c r="U408" s="453"/>
      <c r="V408" s="453"/>
      <c r="W408" s="453"/>
      <c r="X408" s="453"/>
      <c r="Y408" s="453"/>
      <c r="Z408" s="453"/>
      <c r="AA408" s="453"/>
      <c r="AB408" s="453"/>
      <c r="AC408" s="453"/>
      <c r="AD408" s="453"/>
      <c r="AE408" s="453"/>
      <c r="AF408" s="453"/>
      <c r="AG408" s="453"/>
      <c r="AH408" s="453"/>
      <c r="AI408" s="453"/>
      <c r="AJ408" s="453"/>
      <c r="AK408" s="453"/>
      <c r="AL408" s="453"/>
      <c r="AM408" s="453"/>
      <c r="AN408" s="453"/>
      <c r="AO408" s="453"/>
      <c r="AP408" s="453"/>
      <c r="AQ408" s="453"/>
      <c r="AR408" s="575"/>
      <c r="AS408" s="453"/>
      <c r="AT408" s="453"/>
      <c r="AU408" s="453"/>
      <c r="AV408" s="453"/>
      <c r="AW408" s="453"/>
      <c r="AX408" s="453"/>
      <c r="AY408" s="453"/>
      <c r="AZ408" s="453"/>
      <c r="BA408" s="453"/>
      <c r="BB408" s="453"/>
      <c r="BC408" s="453"/>
      <c r="BD408" s="453"/>
      <c r="BE408" s="575"/>
      <c r="BF408" s="453"/>
      <c r="BG408" s="453"/>
      <c r="BH408" s="453"/>
      <c r="BI408" s="453"/>
      <c r="BJ408" s="575"/>
      <c r="BK408" s="453"/>
      <c r="BL408" s="453"/>
      <c r="BM408" s="453"/>
      <c r="BN408" s="453"/>
      <c r="BO408" s="453"/>
      <c r="BP408" s="453"/>
      <c r="BQ408" s="453"/>
      <c r="BR408" s="453"/>
      <c r="BS408" s="453"/>
      <c r="BT408" s="453"/>
      <c r="BU408" s="453"/>
      <c r="BV408" s="453"/>
      <c r="BW408" s="575"/>
      <c r="BX408" s="453"/>
      <c r="BY408" s="453"/>
      <c r="BZ408" s="453"/>
      <c r="CA408" s="453"/>
      <c r="CB408" s="453"/>
      <c r="CC408" s="453"/>
      <c r="CD408" s="453"/>
      <c r="CE408" s="453"/>
      <c r="CF408" s="453"/>
      <c r="CG408" s="453"/>
      <c r="CH408" s="453"/>
      <c r="CI408" s="453"/>
      <c r="CJ408" s="453"/>
      <c r="CK408" s="453"/>
      <c r="CL408" s="453"/>
      <c r="CM408" s="453"/>
      <c r="CN408" s="453"/>
      <c r="CO408" s="453"/>
      <c r="CP408" s="453"/>
      <c r="CQ408" s="453"/>
      <c r="CR408" s="453"/>
      <c r="CS408" s="453"/>
      <c r="CT408" s="453"/>
      <c r="CU408" s="453"/>
      <c r="CV408" s="453"/>
      <c r="CW408" s="453"/>
      <c r="CX408" s="453"/>
      <c r="CY408" s="453"/>
      <c r="CZ408" s="453"/>
      <c r="DA408" s="453"/>
      <c r="DB408" s="453"/>
      <c r="DC408" s="453"/>
      <c r="DD408" s="453"/>
      <c r="DE408" s="453"/>
      <c r="DF408" s="453"/>
      <c r="DG408" s="453"/>
      <c r="DH408" s="453"/>
      <c r="DI408" s="453"/>
      <c r="DJ408" s="453"/>
      <c r="DK408" s="453"/>
      <c r="DL408" s="453"/>
      <c r="DM408" s="453"/>
      <c r="DN408" s="453"/>
      <c r="DO408" s="453"/>
      <c r="DP408" s="453"/>
      <c r="DQ408" s="453"/>
      <c r="DR408" s="453"/>
      <c r="DS408" s="453"/>
      <c r="DT408" s="453"/>
      <c r="DU408" s="453"/>
      <c r="DV408" s="453"/>
      <c r="DW408" s="453"/>
      <c r="DX408" s="453"/>
      <c r="DY408" s="453"/>
      <c r="DZ408" s="453"/>
      <c r="EA408" s="453"/>
      <c r="EB408" s="453"/>
      <c r="EC408" s="453"/>
      <c r="ED408" s="453"/>
      <c r="EE408" s="453"/>
    </row>
    <row r="409" spans="1:135" s="477" customFormat="1" ht="13.5" thickTop="1" x14ac:dyDescent="0.3">
      <c r="A409" s="454"/>
      <c r="B409" s="454"/>
      <c r="C409" s="454"/>
      <c r="D409" s="454"/>
      <c r="E409" s="454"/>
      <c r="F409" s="454"/>
      <c r="G409" s="454"/>
      <c r="H409" s="454"/>
      <c r="I409" s="454"/>
      <c r="J409" s="454"/>
      <c r="K409" s="454"/>
      <c r="L409" s="454"/>
      <c r="M409" s="454"/>
      <c r="N409" s="454"/>
      <c r="O409" s="454"/>
      <c r="P409" s="454"/>
      <c r="Q409" s="454"/>
      <c r="R409" s="454"/>
      <c r="S409" s="454"/>
      <c r="T409" s="454"/>
      <c r="U409" s="454"/>
      <c r="V409" s="454"/>
      <c r="W409" s="454"/>
      <c r="X409" s="454"/>
      <c r="Y409" s="454"/>
      <c r="Z409" s="454"/>
      <c r="AA409" s="454"/>
      <c r="AB409" s="454"/>
      <c r="AC409" s="454"/>
      <c r="AD409" s="454"/>
      <c r="AE409" s="454"/>
      <c r="AF409" s="454"/>
      <c r="AG409" s="454"/>
      <c r="AH409" s="454"/>
      <c r="AI409" s="454"/>
      <c r="AJ409" s="454"/>
      <c r="AK409" s="454"/>
      <c r="AL409" s="454"/>
      <c r="AM409" s="454"/>
      <c r="AN409" s="454"/>
      <c r="AO409" s="454"/>
      <c r="AP409" s="454"/>
      <c r="AQ409" s="454"/>
      <c r="AR409" s="572"/>
      <c r="AS409" s="454"/>
      <c r="AT409" s="454"/>
      <c r="AU409" s="454"/>
      <c r="AV409" s="454"/>
      <c r="AW409" s="454"/>
      <c r="AX409" s="454"/>
      <c r="AY409" s="454"/>
      <c r="AZ409" s="454"/>
      <c r="BA409" s="454"/>
      <c r="BB409" s="454"/>
      <c r="BC409" s="454"/>
      <c r="BD409" s="454"/>
      <c r="BE409" s="572"/>
      <c r="BF409" s="454"/>
      <c r="BG409" s="454"/>
      <c r="BH409" s="454"/>
      <c r="BI409" s="454"/>
      <c r="BJ409" s="572"/>
      <c r="BK409" s="454"/>
      <c r="BL409" s="454"/>
      <c r="BM409" s="454"/>
      <c r="BN409" s="454"/>
      <c r="BO409" s="454"/>
      <c r="BP409" s="454"/>
      <c r="BQ409" s="454"/>
      <c r="BR409" s="454"/>
      <c r="BS409" s="454"/>
      <c r="BT409" s="454"/>
      <c r="BU409" s="454"/>
      <c r="BV409" s="454"/>
      <c r="BW409" s="572"/>
      <c r="BX409" s="454"/>
      <c r="BY409" s="454"/>
      <c r="BZ409" s="454"/>
      <c r="CA409" s="454"/>
      <c r="CB409" s="454"/>
      <c r="CC409" s="454"/>
      <c r="CD409" s="454"/>
      <c r="CE409" s="454"/>
      <c r="CF409" s="454"/>
      <c r="CG409" s="454"/>
      <c r="CH409" s="454"/>
      <c r="CI409" s="454"/>
      <c r="CJ409" s="454"/>
      <c r="CK409" s="454"/>
      <c r="CL409" s="454"/>
      <c r="CM409" s="454"/>
      <c r="CN409" s="454"/>
      <c r="CO409" s="454"/>
      <c r="CP409" s="454"/>
      <c r="CQ409" s="454"/>
      <c r="CR409" s="454"/>
      <c r="CS409" s="454"/>
      <c r="CT409" s="454"/>
      <c r="CU409" s="454"/>
      <c r="CV409" s="454"/>
      <c r="CW409" s="454"/>
      <c r="CX409" s="454"/>
      <c r="CY409" s="454"/>
      <c r="CZ409" s="454"/>
      <c r="DA409" s="454"/>
      <c r="DB409" s="454"/>
      <c r="DC409" s="454"/>
      <c r="DD409" s="454"/>
      <c r="DE409" s="454"/>
      <c r="DF409" s="454"/>
      <c r="DG409" s="454"/>
      <c r="DH409" s="454"/>
      <c r="DI409" s="454"/>
      <c r="DJ409" s="454"/>
      <c r="DK409" s="454"/>
      <c r="DL409" s="454"/>
      <c r="DM409" s="454"/>
      <c r="DN409" s="454"/>
      <c r="DO409" s="454"/>
      <c r="DP409" s="454"/>
      <c r="DQ409" s="454"/>
      <c r="DR409" s="454"/>
      <c r="DS409" s="454"/>
      <c r="DT409" s="454"/>
      <c r="DU409" s="454"/>
      <c r="DV409" s="454"/>
      <c r="DW409" s="454"/>
      <c r="DX409" s="454"/>
      <c r="DY409" s="454"/>
      <c r="DZ409" s="454"/>
      <c r="EA409" s="454"/>
      <c r="EB409" s="454"/>
      <c r="EC409" s="454"/>
      <c r="ED409" s="454"/>
      <c r="EE409" s="454"/>
    </row>
    <row r="410" spans="1:135" s="477" customFormat="1" ht="28.5" x14ac:dyDescent="0.65">
      <c r="A410" s="454"/>
      <c r="B410" s="454"/>
      <c r="C410" s="454"/>
      <c r="D410" s="454"/>
      <c r="E410" s="454"/>
      <c r="F410" s="454"/>
      <c r="G410" s="454"/>
      <c r="H410" s="454"/>
      <c r="I410" s="454"/>
      <c r="J410" s="454"/>
      <c r="K410" s="454"/>
      <c r="L410" s="454"/>
      <c r="M410" s="454"/>
      <c r="N410" s="454"/>
      <c r="O410" s="454"/>
      <c r="P410" s="772" t="s">
        <v>496</v>
      </c>
      <c r="Q410" s="772"/>
      <c r="R410" s="772"/>
      <c r="S410" s="772"/>
      <c r="T410" s="772"/>
      <c r="U410" s="772"/>
      <c r="V410" s="772"/>
      <c r="W410" s="772"/>
      <c r="X410" s="772"/>
      <c r="Y410" s="772"/>
      <c r="Z410" s="772"/>
      <c r="AA410" s="772"/>
      <c r="AB410" s="772"/>
      <c r="AC410" s="772"/>
      <c r="AD410" s="772"/>
      <c r="AE410" s="772"/>
      <c r="AF410" s="772"/>
      <c r="AG410" s="772"/>
      <c r="AH410" s="772"/>
      <c r="AI410" s="772"/>
      <c r="AJ410" s="772"/>
      <c r="AK410" s="772"/>
      <c r="AL410" s="772"/>
      <c r="AM410" s="586"/>
      <c r="AN410" s="586"/>
      <c r="AO410" s="586"/>
      <c r="AP410" s="586"/>
      <c r="AQ410" s="454"/>
      <c r="AR410" s="572"/>
      <c r="AS410" s="772" t="s">
        <v>498</v>
      </c>
      <c r="AT410" s="772"/>
      <c r="AU410" s="772"/>
      <c r="AV410" s="772"/>
      <c r="AW410" s="772"/>
      <c r="AX410" s="772"/>
      <c r="AY410" s="772"/>
      <c r="AZ410" s="772"/>
      <c r="BA410" s="772"/>
      <c r="BB410" s="772"/>
      <c r="BC410" s="772"/>
      <c r="BD410" s="454"/>
      <c r="BE410" s="572"/>
      <c r="BF410" s="775" t="s">
        <v>525</v>
      </c>
      <c r="BG410" s="775"/>
      <c r="BH410" s="775"/>
      <c r="BI410" s="454"/>
      <c r="BJ410" s="572"/>
      <c r="BK410" s="772" t="s">
        <v>513</v>
      </c>
      <c r="BL410" s="772"/>
      <c r="BM410" s="772"/>
      <c r="BN410" s="772"/>
      <c r="BO410" s="772"/>
      <c r="BP410" s="772"/>
      <c r="BQ410" s="772"/>
      <c r="BR410" s="772"/>
      <c r="BS410" s="772"/>
      <c r="BT410" s="772"/>
      <c r="BU410" s="772"/>
      <c r="BV410" s="457"/>
      <c r="BW410" s="572"/>
      <c r="BX410" s="772" t="s">
        <v>517</v>
      </c>
      <c r="BY410" s="772"/>
      <c r="BZ410" s="772"/>
      <c r="CA410" s="772"/>
      <c r="CB410" s="772"/>
      <c r="CC410" s="772"/>
      <c r="CD410" s="772"/>
      <c r="CE410" s="772"/>
      <c r="CF410" s="772"/>
      <c r="CG410" s="454"/>
      <c r="CH410" s="454"/>
      <c r="CI410" s="454"/>
      <c r="CJ410" s="454"/>
      <c r="CK410" s="454"/>
      <c r="CL410" s="454"/>
      <c r="CM410" s="454"/>
      <c r="CN410" s="454"/>
      <c r="CO410" s="454"/>
      <c r="CP410" s="454"/>
      <c r="CQ410" s="454"/>
      <c r="CR410" s="454"/>
      <c r="CS410" s="454"/>
      <c r="CT410" s="454"/>
      <c r="CU410" s="454"/>
      <c r="CV410" s="454"/>
      <c r="CW410" s="454"/>
      <c r="CX410" s="454"/>
      <c r="CY410" s="454"/>
      <c r="CZ410" s="454"/>
      <c r="DA410" s="454"/>
      <c r="DB410" s="454"/>
      <c r="DC410" s="454"/>
      <c r="DD410" s="454"/>
      <c r="DE410" s="454"/>
      <c r="DF410" s="454"/>
      <c r="DG410" s="454"/>
      <c r="DH410" s="454"/>
      <c r="DI410" s="454"/>
      <c r="DJ410" s="454"/>
      <c r="DK410" s="454"/>
      <c r="DL410" s="454"/>
      <c r="DM410" s="454"/>
      <c r="DN410" s="454"/>
      <c r="DO410" s="454"/>
      <c r="DP410" s="454"/>
      <c r="DQ410" s="454"/>
      <c r="DR410" s="454"/>
      <c r="DS410" s="454"/>
      <c r="DT410" s="454"/>
      <c r="DU410" s="454"/>
      <c r="DV410" s="454"/>
      <c r="DW410" s="454"/>
      <c r="DX410" s="454"/>
      <c r="DY410" s="454"/>
      <c r="DZ410" s="454"/>
      <c r="EA410" s="454"/>
      <c r="EB410" s="454"/>
      <c r="EC410" s="454"/>
      <c r="ED410" s="454"/>
      <c r="EE410" s="454"/>
    </row>
    <row r="411" spans="1:135" s="477" customFormat="1" ht="42.5" x14ac:dyDescent="0.3">
      <c r="A411" s="454"/>
      <c r="B411" s="454"/>
      <c r="C411" s="454"/>
      <c r="D411" s="454"/>
      <c r="E411" s="768" t="s">
        <v>610</v>
      </c>
      <c r="F411" s="768"/>
      <c r="G411" s="768"/>
      <c r="H411" s="768"/>
      <c r="I411" s="768"/>
      <c r="J411" s="768"/>
      <c r="K411" s="768"/>
      <c r="L411" s="768"/>
      <c r="M411" s="454"/>
      <c r="N411" s="454"/>
      <c r="O411" s="454"/>
      <c r="P411" s="558" t="s">
        <v>900</v>
      </c>
      <c r="Q411" s="558" t="s">
        <v>901</v>
      </c>
      <c r="R411" s="558" t="s">
        <v>953</v>
      </c>
      <c r="S411" s="558" t="s">
        <v>902</v>
      </c>
      <c r="T411" s="558" t="s">
        <v>526</v>
      </c>
      <c r="U411" s="558" t="s">
        <v>955</v>
      </c>
      <c r="V411" s="458" t="s">
        <v>527</v>
      </c>
      <c r="W411" s="458" t="s">
        <v>895</v>
      </c>
      <c r="X411" s="458" t="s">
        <v>528</v>
      </c>
      <c r="Y411" s="458" t="s">
        <v>529</v>
      </c>
      <c r="Z411" s="458" t="s">
        <v>530</v>
      </c>
      <c r="AA411" s="558" t="s">
        <v>910</v>
      </c>
      <c r="AB411" s="558" t="s">
        <v>911</v>
      </c>
      <c r="AC411" s="454"/>
      <c r="AD411" s="558" t="s">
        <v>905</v>
      </c>
      <c r="AE411" s="558" t="s">
        <v>906</v>
      </c>
      <c r="AF411" s="558" t="s">
        <v>954</v>
      </c>
      <c r="AG411" s="558" t="s">
        <v>907</v>
      </c>
      <c r="AH411" s="458" t="s">
        <v>531</v>
      </c>
      <c r="AI411" s="558" t="s">
        <v>956</v>
      </c>
      <c r="AJ411" s="458" t="s">
        <v>532</v>
      </c>
      <c r="AK411" s="458" t="s">
        <v>896</v>
      </c>
      <c r="AL411" s="458" t="s">
        <v>533</v>
      </c>
      <c r="AM411" s="458" t="s">
        <v>534</v>
      </c>
      <c r="AN411" s="458" t="s">
        <v>535</v>
      </c>
      <c r="AO411" s="558" t="s">
        <v>912</v>
      </c>
      <c r="AP411" s="558" t="s">
        <v>913</v>
      </c>
      <c r="AQ411" s="454"/>
      <c r="AR411" s="573"/>
      <c r="AS411" s="458" t="s">
        <v>536</v>
      </c>
      <c r="AT411" s="458" t="s">
        <v>537</v>
      </c>
      <c r="AU411" s="458" t="s">
        <v>538</v>
      </c>
      <c r="AV411" s="458" t="s">
        <v>539</v>
      </c>
      <c r="AW411" s="458" t="s">
        <v>540</v>
      </c>
      <c r="AX411" s="456"/>
      <c r="AY411" s="458" t="s">
        <v>541</v>
      </c>
      <c r="AZ411" s="458" t="s">
        <v>542</v>
      </c>
      <c r="BA411" s="458" t="s">
        <v>543</v>
      </c>
      <c r="BB411" s="458" t="s">
        <v>544</v>
      </c>
      <c r="BC411" s="458" t="s">
        <v>545</v>
      </c>
      <c r="BD411" s="454"/>
      <c r="BE411" s="573"/>
      <c r="BF411" s="458" t="s">
        <v>546</v>
      </c>
      <c r="BG411" s="454"/>
      <c r="BH411" s="458" t="s">
        <v>547</v>
      </c>
      <c r="BI411" s="454"/>
      <c r="BJ411" s="573"/>
      <c r="BK411" s="458" t="s">
        <v>548</v>
      </c>
      <c r="BL411" s="458" t="s">
        <v>549</v>
      </c>
      <c r="BM411" s="458" t="s">
        <v>919</v>
      </c>
      <c r="BN411" s="458" t="s">
        <v>550</v>
      </c>
      <c r="BO411" s="458" t="s">
        <v>551</v>
      </c>
      <c r="BP411" s="458"/>
      <c r="BQ411" s="458" t="s">
        <v>915</v>
      </c>
      <c r="BR411" s="458" t="s">
        <v>916</v>
      </c>
      <c r="BS411" s="458" t="s">
        <v>918</v>
      </c>
      <c r="BT411" s="458" t="s">
        <v>917</v>
      </c>
      <c r="BU411" s="458" t="s">
        <v>914</v>
      </c>
      <c r="BV411" s="458"/>
      <c r="BW411" s="573"/>
      <c r="BX411" s="458" t="s">
        <v>922</v>
      </c>
      <c r="BY411" s="458" t="s">
        <v>552</v>
      </c>
      <c r="BZ411" s="458" t="s">
        <v>553</v>
      </c>
      <c r="CA411" s="458" t="s">
        <v>554</v>
      </c>
      <c r="CB411" s="458"/>
      <c r="CC411" s="458" t="s">
        <v>923</v>
      </c>
      <c r="CD411" s="458" t="s">
        <v>924</v>
      </c>
      <c r="CE411" s="458" t="s">
        <v>925</v>
      </c>
      <c r="CF411" s="458" t="s">
        <v>926</v>
      </c>
      <c r="CG411" s="454"/>
      <c r="CH411" s="454"/>
      <c r="CI411" s="454"/>
      <c r="CJ411" s="454"/>
      <c r="CK411" s="454"/>
      <c r="CL411" s="454"/>
      <c r="CM411" s="454"/>
      <c r="CN411" s="454"/>
      <c r="CO411" s="454"/>
      <c r="CP411" s="454"/>
      <c r="CQ411" s="454"/>
      <c r="CR411" s="454"/>
      <c r="CS411" s="454"/>
      <c r="CT411" s="454"/>
      <c r="CU411" s="454"/>
      <c r="CV411" s="454"/>
      <c r="CW411" s="454"/>
      <c r="CX411" s="454"/>
      <c r="CY411" s="454"/>
      <c r="CZ411" s="454"/>
      <c r="DA411" s="454"/>
      <c r="DB411" s="454"/>
      <c r="DC411" s="454"/>
      <c r="DD411" s="454"/>
      <c r="DE411" s="454"/>
      <c r="DF411" s="454"/>
      <c r="DG411" s="454"/>
      <c r="DH411" s="454"/>
      <c r="DI411" s="454"/>
      <c r="DJ411" s="454"/>
      <c r="DK411" s="454"/>
      <c r="DL411" s="454"/>
      <c r="DM411" s="454"/>
      <c r="DN411" s="454"/>
      <c r="DO411" s="454"/>
      <c r="DP411" s="454"/>
      <c r="DQ411" s="454"/>
      <c r="DR411" s="454"/>
      <c r="DS411" s="454"/>
      <c r="DT411" s="454"/>
      <c r="DU411" s="454"/>
      <c r="DV411" s="454"/>
      <c r="DW411" s="454"/>
      <c r="DX411" s="454"/>
      <c r="DY411" s="454"/>
      <c r="DZ411" s="454"/>
      <c r="EA411" s="454"/>
      <c r="EB411" s="454"/>
      <c r="EC411" s="454"/>
      <c r="ED411" s="454"/>
      <c r="EE411" s="454"/>
    </row>
    <row r="412" spans="1:135" s="477" customFormat="1" ht="13.75" customHeight="1" x14ac:dyDescent="0.3">
      <c r="A412" s="454"/>
      <c r="B412" s="454"/>
      <c r="C412" s="454"/>
      <c r="D412" s="454"/>
      <c r="E412" s="773"/>
      <c r="F412" s="773"/>
      <c r="G412" s="773"/>
      <c r="H412" s="773"/>
      <c r="I412" s="773"/>
      <c r="J412" s="773"/>
      <c r="K412" s="773"/>
      <c r="L412" s="773"/>
      <c r="M412" s="454"/>
      <c r="N412" s="454"/>
      <c r="O412" s="454"/>
      <c r="P412" s="704" t="s">
        <v>946</v>
      </c>
      <c r="Q412" s="776"/>
      <c r="R412" s="776"/>
      <c r="S412" s="776"/>
      <c r="T412" s="776"/>
      <c r="U412" s="776"/>
      <c r="V412" s="776"/>
      <c r="W412" s="776"/>
      <c r="X412" s="776"/>
      <c r="Y412" s="776"/>
      <c r="Z412" s="776"/>
      <c r="AA412" s="776"/>
      <c r="AB412" s="705"/>
      <c r="AC412" s="454"/>
      <c r="AD412" s="704" t="s">
        <v>947</v>
      </c>
      <c r="AE412" s="776"/>
      <c r="AF412" s="776"/>
      <c r="AG412" s="776"/>
      <c r="AH412" s="776"/>
      <c r="AI412" s="776"/>
      <c r="AJ412" s="776"/>
      <c r="AK412" s="776"/>
      <c r="AL412" s="776"/>
      <c r="AM412" s="776"/>
      <c r="AN412" s="776"/>
      <c r="AO412" s="776"/>
      <c r="AP412" s="705"/>
      <c r="AQ412" s="454"/>
      <c r="AR412" s="573"/>
      <c r="AS412" s="704" t="s">
        <v>946</v>
      </c>
      <c r="AT412" s="776"/>
      <c r="AU412" s="776"/>
      <c r="AV412" s="776"/>
      <c r="AW412" s="705"/>
      <c r="AX412" s="454"/>
      <c r="AY412" s="704" t="s">
        <v>947</v>
      </c>
      <c r="AZ412" s="776"/>
      <c r="BA412" s="776"/>
      <c r="BB412" s="776"/>
      <c r="BC412" s="705"/>
      <c r="BD412" s="454"/>
      <c r="BE412" s="573"/>
      <c r="BF412" s="570" t="s">
        <v>948</v>
      </c>
      <c r="BG412" s="454"/>
      <c r="BH412" s="570" t="s">
        <v>947</v>
      </c>
      <c r="BI412" s="454"/>
      <c r="BJ412" s="573"/>
      <c r="BK412" s="704" t="s">
        <v>948</v>
      </c>
      <c r="BL412" s="776"/>
      <c r="BM412" s="776"/>
      <c r="BN412" s="776"/>
      <c r="BO412" s="705"/>
      <c r="BP412" s="459"/>
      <c r="BQ412" s="777" t="s">
        <v>948</v>
      </c>
      <c r="BR412" s="778"/>
      <c r="BS412" s="778"/>
      <c r="BT412" s="778"/>
      <c r="BU412" s="779"/>
      <c r="BV412" s="459"/>
      <c r="BW412" s="573"/>
      <c r="BX412" s="704" t="s">
        <v>949</v>
      </c>
      <c r="BY412" s="776"/>
      <c r="BZ412" s="776"/>
      <c r="CA412" s="705"/>
      <c r="CB412" s="458"/>
      <c r="CC412" s="704" t="s">
        <v>947</v>
      </c>
      <c r="CD412" s="776"/>
      <c r="CE412" s="776"/>
      <c r="CF412" s="705"/>
      <c r="CG412" s="454"/>
      <c r="CH412" s="454"/>
      <c r="CI412" s="454"/>
      <c r="CJ412" s="454"/>
      <c r="CK412" s="454"/>
      <c r="CL412" s="454"/>
      <c r="CM412" s="454"/>
      <c r="CN412" s="454"/>
      <c r="CO412" s="454"/>
      <c r="CP412" s="454"/>
      <c r="CQ412" s="454"/>
      <c r="CR412" s="454"/>
      <c r="CS412" s="454"/>
      <c r="CT412" s="454"/>
      <c r="CU412" s="454"/>
      <c r="CV412" s="454"/>
      <c r="CW412" s="454"/>
      <c r="CX412" s="454"/>
      <c r="CY412" s="454"/>
      <c r="CZ412" s="454"/>
      <c r="DA412" s="454"/>
      <c r="DB412" s="454"/>
      <c r="DC412" s="454"/>
      <c r="DD412" s="454"/>
      <c r="DE412" s="454"/>
      <c r="DF412" s="454"/>
      <c r="DG412" s="454"/>
      <c r="DH412" s="454"/>
      <c r="DI412" s="454"/>
      <c r="DJ412" s="454"/>
      <c r="DK412" s="454"/>
      <c r="DL412" s="454"/>
      <c r="DM412" s="454"/>
      <c r="DN412" s="454"/>
      <c r="DO412" s="454"/>
      <c r="DP412" s="454"/>
      <c r="DQ412" s="454"/>
      <c r="DR412" s="454"/>
      <c r="DS412" s="454"/>
      <c r="DT412" s="454"/>
      <c r="DU412" s="454"/>
      <c r="DV412" s="454"/>
      <c r="DW412" s="454"/>
      <c r="DX412" s="454"/>
      <c r="DY412" s="454"/>
      <c r="DZ412" s="454"/>
      <c r="EA412" s="454"/>
      <c r="EB412" s="454"/>
      <c r="EC412" s="454"/>
      <c r="ED412" s="454"/>
      <c r="EE412" s="454"/>
    </row>
    <row r="413" spans="1:135" s="477" customFormat="1" ht="27.75" customHeight="1" x14ac:dyDescent="0.3">
      <c r="A413" s="454"/>
      <c r="B413" s="454"/>
      <c r="C413" s="454"/>
      <c r="D413" s="454"/>
      <c r="E413" s="700" t="s">
        <v>944</v>
      </c>
      <c r="F413" s="700"/>
      <c r="G413" s="700"/>
      <c r="H413" s="700"/>
      <c r="I413" s="700" t="s">
        <v>945</v>
      </c>
      <c r="J413" s="700"/>
      <c r="K413" s="700"/>
      <c r="L413" s="700"/>
      <c r="M413" s="454"/>
      <c r="N413" s="454"/>
      <c r="O413" s="454"/>
      <c r="P413" s="188" t="s">
        <v>555</v>
      </c>
      <c r="Q413" s="188" t="s">
        <v>556</v>
      </c>
      <c r="R413" s="188" t="s">
        <v>951</v>
      </c>
      <c r="S413" s="188" t="s">
        <v>557</v>
      </c>
      <c r="T413" s="188" t="s">
        <v>558</v>
      </c>
      <c r="U413" s="188" t="s">
        <v>952</v>
      </c>
      <c r="V413" s="188" t="s">
        <v>559</v>
      </c>
      <c r="W413" s="188" t="s">
        <v>560</v>
      </c>
      <c r="X413" s="188" t="s">
        <v>561</v>
      </c>
      <c r="Y413" s="188" t="s">
        <v>562</v>
      </c>
      <c r="Z413" s="188" t="s">
        <v>927</v>
      </c>
      <c r="AA413" s="188" t="s">
        <v>903</v>
      </c>
      <c r="AB413" s="188" t="s">
        <v>904</v>
      </c>
      <c r="AC413" s="454"/>
      <c r="AD413" s="188" t="s">
        <v>555</v>
      </c>
      <c r="AE413" s="188" t="s">
        <v>556</v>
      </c>
      <c r="AF413" s="188" t="s">
        <v>951</v>
      </c>
      <c r="AG413" s="188" t="s">
        <v>557</v>
      </c>
      <c r="AH413" s="188" t="s">
        <v>558</v>
      </c>
      <c r="AI413" s="188" t="s">
        <v>952</v>
      </c>
      <c r="AJ413" s="188" t="s">
        <v>559</v>
      </c>
      <c r="AK413" s="188" t="s">
        <v>560</v>
      </c>
      <c r="AL413" s="188" t="s">
        <v>561</v>
      </c>
      <c r="AM413" s="188" t="s">
        <v>562</v>
      </c>
      <c r="AN413" s="188" t="s">
        <v>927</v>
      </c>
      <c r="AO413" s="188" t="s">
        <v>903</v>
      </c>
      <c r="AP413" s="188" t="s">
        <v>904</v>
      </c>
      <c r="AQ413" s="454"/>
      <c r="AR413" s="572"/>
      <c r="AS413" s="188" t="s">
        <v>563</v>
      </c>
      <c r="AT413" s="188" t="s">
        <v>564</v>
      </c>
      <c r="AU413" s="188" t="s">
        <v>565</v>
      </c>
      <c r="AV413" s="188" t="s">
        <v>566</v>
      </c>
      <c r="AW413" s="188" t="s">
        <v>567</v>
      </c>
      <c r="AX413" s="454"/>
      <c r="AY413" s="188" t="s">
        <v>563</v>
      </c>
      <c r="AZ413" s="188" t="s">
        <v>564</v>
      </c>
      <c r="BA413" s="188" t="s">
        <v>565</v>
      </c>
      <c r="BB413" s="188" t="s">
        <v>566</v>
      </c>
      <c r="BC413" s="188" t="s">
        <v>567</v>
      </c>
      <c r="BD413" s="454"/>
      <c r="BE413" s="572"/>
      <c r="BF413" s="188" t="s">
        <v>568</v>
      </c>
      <c r="BG413" s="454"/>
      <c r="BH413" s="188" t="s">
        <v>568</v>
      </c>
      <c r="BI413" s="454"/>
      <c r="BJ413" s="572"/>
      <c r="BK413" s="188" t="s">
        <v>569</v>
      </c>
      <c r="BL413" s="188" t="s">
        <v>570</v>
      </c>
      <c r="BM413" s="188" t="s">
        <v>571</v>
      </c>
      <c r="BN413" s="188" t="s">
        <v>572</v>
      </c>
      <c r="BO413" s="188" t="s">
        <v>573</v>
      </c>
      <c r="BP413" s="459"/>
      <c r="BQ413" s="569" t="s">
        <v>569</v>
      </c>
      <c r="BR413" s="569" t="s">
        <v>570</v>
      </c>
      <c r="BS413" s="569" t="s">
        <v>571</v>
      </c>
      <c r="BT413" s="569" t="s">
        <v>572</v>
      </c>
      <c r="BU413" s="569" t="s">
        <v>573</v>
      </c>
      <c r="BV413" s="459"/>
      <c r="BW413" s="572"/>
      <c r="BX413" s="188" t="s">
        <v>569</v>
      </c>
      <c r="BY413" s="188" t="s">
        <v>574</v>
      </c>
      <c r="BZ413" s="188" t="s">
        <v>575</v>
      </c>
      <c r="CA413" s="188" t="s">
        <v>576</v>
      </c>
      <c r="CB413" s="458"/>
      <c r="CC413" s="188" t="s">
        <v>569</v>
      </c>
      <c r="CD413" s="188" t="s">
        <v>574</v>
      </c>
      <c r="CE413" s="188" t="s">
        <v>575</v>
      </c>
      <c r="CF413" s="188" t="s">
        <v>576</v>
      </c>
      <c r="CG413" s="454"/>
      <c r="CH413" s="454"/>
      <c r="CI413" s="454"/>
      <c r="CJ413" s="454"/>
      <c r="CK413" s="459"/>
      <c r="CL413" s="459"/>
      <c r="CM413" s="459"/>
      <c r="CN413" s="459"/>
      <c r="CO413" s="454"/>
      <c r="CP413" s="454"/>
      <c r="CQ413" s="454"/>
      <c r="CR413" s="454"/>
      <c r="CS413" s="454"/>
      <c r="CT413" s="454"/>
      <c r="CU413" s="454"/>
      <c r="CV413" s="454"/>
      <c r="CW413" s="454"/>
      <c r="CX413" s="454"/>
      <c r="CY413" s="454"/>
      <c r="CZ413" s="454"/>
      <c r="DA413" s="454"/>
      <c r="DB413" s="454"/>
      <c r="DC413" s="454"/>
      <c r="DD413" s="454"/>
      <c r="DE413" s="454"/>
      <c r="DF413" s="454"/>
      <c r="DG413" s="454"/>
      <c r="DH413" s="454"/>
      <c r="DI413" s="454"/>
      <c r="DJ413" s="454"/>
      <c r="DK413" s="454"/>
      <c r="DL413" s="454"/>
      <c r="DM413" s="454"/>
      <c r="DN413" s="454"/>
      <c r="DO413" s="454"/>
      <c r="DP413" s="454"/>
      <c r="DQ413" s="454"/>
      <c r="DR413" s="454"/>
      <c r="DS413" s="454"/>
      <c r="DT413" s="454"/>
      <c r="DU413" s="454"/>
      <c r="DV413" s="454"/>
      <c r="DW413" s="454"/>
      <c r="DX413" s="454"/>
      <c r="DY413" s="454"/>
      <c r="DZ413" s="454"/>
      <c r="EA413" s="454"/>
      <c r="EB413" s="454"/>
      <c r="EC413" s="454"/>
      <c r="ED413" s="454"/>
      <c r="EE413" s="454"/>
    </row>
    <row r="414" spans="1:135" s="477" customFormat="1" ht="13" x14ac:dyDescent="0.3">
      <c r="A414" s="454"/>
      <c r="B414" s="454"/>
      <c r="C414" s="454"/>
      <c r="D414" s="454"/>
      <c r="E414" s="454"/>
      <c r="F414" s="454"/>
      <c r="G414" s="454"/>
      <c r="H414" s="454"/>
      <c r="I414" s="454"/>
      <c r="J414" s="454"/>
      <c r="K414" s="454"/>
      <c r="L414" s="454"/>
      <c r="M414" s="454"/>
      <c r="N414" s="345" t="s">
        <v>577</v>
      </c>
      <c r="O414" s="347" t="s">
        <v>577</v>
      </c>
      <c r="P414" s="564">
        <v>0.60354781893859144</v>
      </c>
      <c r="Q414" s="560">
        <v>0.66741449762842253</v>
      </c>
      <c r="R414" s="560">
        <v>0.60354781893859144</v>
      </c>
      <c r="S414" s="560">
        <v>0.63254980884497858</v>
      </c>
      <c r="T414" s="560">
        <v>0.47555039738559646</v>
      </c>
      <c r="U414" s="560"/>
      <c r="V414" s="560">
        <v>0.25935268423545038</v>
      </c>
      <c r="W414" s="560">
        <v>9.9633273614102382</v>
      </c>
      <c r="X414" s="560">
        <v>1.9726316423419281</v>
      </c>
      <c r="Y414" s="560">
        <v>1.9726316423419281</v>
      </c>
      <c r="Z414" s="560">
        <v>0.5398241872793853</v>
      </c>
      <c r="AA414" s="560">
        <v>0.91056059147891621</v>
      </c>
      <c r="AB414" s="561">
        <v>0.7377457191258906</v>
      </c>
      <c r="AC414" s="463"/>
      <c r="AD414" s="564">
        <v>0.96616892940152144</v>
      </c>
      <c r="AE414" s="560">
        <v>1.0724634346557804</v>
      </c>
      <c r="AF414" s="560">
        <v>0.96616892940152144</v>
      </c>
      <c r="AG414" s="560">
        <v>1.0143376649227971</v>
      </c>
      <c r="AH414" s="560">
        <v>8.9014565999158926</v>
      </c>
      <c r="AI414" s="560"/>
      <c r="AJ414" s="560">
        <v>5.0808255390431913</v>
      </c>
      <c r="AK414" s="560">
        <v>10.46149372948075</v>
      </c>
      <c r="AL414" s="560">
        <v>1.295209313280639</v>
      </c>
      <c r="AM414" s="560">
        <v>1.295209313280639</v>
      </c>
      <c r="AN414" s="560">
        <v>6.6637705670391627</v>
      </c>
      <c r="AO414" s="560">
        <v>1.5872918083488943</v>
      </c>
      <c r="AP414" s="561">
        <v>2.6125175709484547</v>
      </c>
      <c r="AQ414" s="454"/>
      <c r="AR414" s="572"/>
      <c r="AS414" s="559">
        <v>0.35605845958605431</v>
      </c>
      <c r="AT414" s="563">
        <v>0.91219490301082262</v>
      </c>
      <c r="AU414" s="563">
        <v>1.6811438679313169</v>
      </c>
      <c r="AV414" s="563">
        <v>0.70976801583760341</v>
      </c>
      <c r="AW414" s="567">
        <v>0.45633939037567472</v>
      </c>
      <c r="AX414" s="454"/>
      <c r="AY414" s="559">
        <v>106.55504483714999</v>
      </c>
      <c r="AZ414" s="563">
        <v>131.77395832913876</v>
      </c>
      <c r="BA414" s="563">
        <v>89.310391255991334</v>
      </c>
      <c r="BB414" s="563">
        <v>390.04591180959278</v>
      </c>
      <c r="BC414" s="567">
        <v>197.29409083967499</v>
      </c>
      <c r="BD414" s="462"/>
      <c r="BE414" s="572"/>
      <c r="BF414" s="566">
        <v>0</v>
      </c>
      <c r="BG414" s="463"/>
      <c r="BH414" s="566">
        <v>0</v>
      </c>
      <c r="BI414" s="454"/>
      <c r="BJ414" s="572"/>
      <c r="BK414" s="559">
        <v>0</v>
      </c>
      <c r="BL414" s="563">
        <v>0</v>
      </c>
      <c r="BM414" s="563">
        <v>0</v>
      </c>
      <c r="BN414" s="563">
        <v>0</v>
      </c>
      <c r="BO414" s="567">
        <v>0</v>
      </c>
      <c r="BQ414" s="559">
        <v>0</v>
      </c>
      <c r="BR414" s="563">
        <v>0</v>
      </c>
      <c r="BS414" s="563">
        <v>0</v>
      </c>
      <c r="BT414" s="563">
        <v>0</v>
      </c>
      <c r="BU414" s="567">
        <v>0</v>
      </c>
      <c r="BV414" s="565"/>
      <c r="BW414" s="572"/>
      <c r="BX414" s="559">
        <v>5.7744443386769775E-2</v>
      </c>
      <c r="BY414" s="563">
        <v>0.31879679962137725</v>
      </c>
      <c r="BZ414" s="563">
        <v>8.197575303902091E-2</v>
      </c>
      <c r="CA414" s="567">
        <v>9.9960742113314894E-3</v>
      </c>
      <c r="CB414" s="568"/>
      <c r="CC414" s="559">
        <v>9.9042527965563245</v>
      </c>
      <c r="CD414" s="563">
        <v>32.075871666093548</v>
      </c>
      <c r="CE414" s="563">
        <v>10.298776817642304</v>
      </c>
      <c r="CF414" s="567">
        <v>2.3428454586153964</v>
      </c>
      <c r="CG414" s="465"/>
      <c r="CH414" s="454"/>
      <c r="CI414" s="454"/>
      <c r="CJ414" s="454"/>
      <c r="CK414" s="454"/>
      <c r="CL414" s="454"/>
      <c r="CM414" s="454"/>
      <c r="CN414" s="454"/>
      <c r="CO414" s="454"/>
      <c r="CP414" s="454"/>
      <c r="CQ414" s="454"/>
      <c r="CR414" s="454"/>
      <c r="CS414" s="454"/>
      <c r="CT414" s="454"/>
      <c r="CU414" s="454"/>
      <c r="CV414" s="454"/>
      <c r="CW414" s="454"/>
      <c r="CX414" s="454"/>
      <c r="CY414" s="454"/>
      <c r="CZ414" s="454"/>
      <c r="DA414" s="454"/>
      <c r="DB414" s="454"/>
      <c r="DC414" s="454"/>
      <c r="DD414" s="454"/>
      <c r="DE414" s="454"/>
      <c r="DF414" s="454"/>
      <c r="DG414" s="454"/>
      <c r="DH414" s="454"/>
      <c r="DI414" s="454"/>
      <c r="DJ414" s="454"/>
      <c r="DK414" s="454"/>
      <c r="DL414" s="454"/>
      <c r="DM414" s="454"/>
      <c r="DN414" s="454"/>
      <c r="DO414" s="454"/>
      <c r="DP414" s="454"/>
      <c r="DQ414" s="454"/>
      <c r="DR414" s="454"/>
      <c r="DS414" s="454"/>
      <c r="DT414" s="454"/>
      <c r="DU414" s="454"/>
      <c r="DV414" s="454"/>
      <c r="DW414" s="454"/>
      <c r="DX414" s="454"/>
      <c r="DY414" s="454"/>
      <c r="DZ414" s="454"/>
      <c r="EA414" s="454"/>
      <c r="EB414" s="454"/>
      <c r="EC414" s="454"/>
      <c r="ED414" s="454"/>
      <c r="EE414" s="454"/>
    </row>
    <row r="415" spans="1:135" s="477" customFormat="1" x14ac:dyDescent="0.35">
      <c r="A415" s="454"/>
      <c r="B415" s="454"/>
      <c r="C415" s="454"/>
      <c r="D415" s="578" t="s">
        <v>931</v>
      </c>
      <c r="E415" s="454"/>
      <c r="F415" s="454"/>
      <c r="G415" s="454"/>
      <c r="H415" s="454"/>
      <c r="I415" s="454"/>
      <c r="J415" s="454"/>
      <c r="K415" s="454"/>
      <c r="L415" s="454"/>
      <c r="M415" s="454"/>
      <c r="N415" s="347" t="s">
        <v>69</v>
      </c>
      <c r="O415" s="347" t="s">
        <v>578</v>
      </c>
      <c r="P415" s="564">
        <v>0.61328672100949533</v>
      </c>
      <c r="Q415" s="560">
        <v>0.64906586831318913</v>
      </c>
      <c r="R415" s="560">
        <v>0.61328672100949533</v>
      </c>
      <c r="S415" s="560">
        <v>0.63370638138178104</v>
      </c>
      <c r="T415" s="560">
        <v>0.26969558328742049</v>
      </c>
      <c r="U415" s="560"/>
      <c r="V415" s="560">
        <v>0.25768837597885563</v>
      </c>
      <c r="W415" s="560">
        <v>5.1787392837002253</v>
      </c>
      <c r="X415" s="560">
        <v>1.8266182200891032</v>
      </c>
      <c r="Y415" s="560">
        <v>1.8266182200891032</v>
      </c>
      <c r="Z415" s="560">
        <v>0.52223278710117393</v>
      </c>
      <c r="AA415" s="560">
        <v>0.67406275162109885</v>
      </c>
      <c r="AB415" s="561">
        <v>0.83293269114459512</v>
      </c>
      <c r="AC415" s="463"/>
      <c r="AD415" s="564">
        <v>0.97976148610544822</v>
      </c>
      <c r="AE415" s="560">
        <v>1.0369207712048398</v>
      </c>
      <c r="AF415" s="560">
        <v>0.97976148610544822</v>
      </c>
      <c r="AG415" s="560">
        <v>1.0123830904982318</v>
      </c>
      <c r="AH415" s="560">
        <v>5.0482210571583215</v>
      </c>
      <c r="AI415" s="560"/>
      <c r="AJ415" s="560">
        <v>5.0482210571583215</v>
      </c>
      <c r="AK415" s="560">
        <v>5.4376762478852383</v>
      </c>
      <c r="AL415" s="560">
        <v>1.2683012437635026</v>
      </c>
      <c r="AM415" s="560">
        <v>1.2683012437635026</v>
      </c>
      <c r="AN415" s="560">
        <v>7.2774045017373057</v>
      </c>
      <c r="AO415" s="560">
        <v>1.1900615739732796</v>
      </c>
      <c r="AP415" s="561">
        <v>2.0233278760738336</v>
      </c>
      <c r="AQ415" s="454"/>
      <c r="AR415" s="572"/>
      <c r="AS415" s="559" t="s">
        <v>585</v>
      </c>
      <c r="AT415" s="563">
        <v>1.8954429433157014</v>
      </c>
      <c r="AU415" s="563">
        <v>5.4971777337855281</v>
      </c>
      <c r="AV415" s="563">
        <v>1.8461865079624225</v>
      </c>
      <c r="AW415" s="567">
        <v>3.2055731618103538</v>
      </c>
      <c r="AX415" s="454"/>
      <c r="AY415" s="559" t="s">
        <v>585</v>
      </c>
      <c r="AZ415" s="563">
        <v>237.08097696558434</v>
      </c>
      <c r="BA415" s="563">
        <v>237.08097696558434</v>
      </c>
      <c r="BB415" s="563">
        <v>948.32390786233736</v>
      </c>
      <c r="BC415" s="567">
        <v>948.32390786233736</v>
      </c>
      <c r="BD415" s="462"/>
      <c r="BE415" s="572"/>
      <c r="BF415" s="566">
        <v>0</v>
      </c>
      <c r="BG415" s="463"/>
      <c r="BH415" s="566">
        <v>0</v>
      </c>
      <c r="BI415" s="454"/>
      <c r="BJ415" s="572"/>
      <c r="BK415" s="559" t="s">
        <v>585</v>
      </c>
      <c r="BL415" s="563" t="s">
        <v>585</v>
      </c>
      <c r="BM415" s="563" t="s">
        <v>585</v>
      </c>
      <c r="BN415" s="563" t="s">
        <v>585</v>
      </c>
      <c r="BO415" s="567" t="s">
        <v>585</v>
      </c>
      <c r="BQ415" s="559" t="s">
        <v>585</v>
      </c>
      <c r="BR415" s="563" t="s">
        <v>585</v>
      </c>
      <c r="BS415" s="563" t="s">
        <v>585</v>
      </c>
      <c r="BT415" s="563" t="s">
        <v>585</v>
      </c>
      <c r="BU415" s="567" t="s">
        <v>585</v>
      </c>
      <c r="BV415" s="454"/>
      <c r="BW415" s="572"/>
      <c r="BX415" s="559">
        <v>5.7744443386769775E-2</v>
      </c>
      <c r="BY415" s="563">
        <v>0.31879679962137725</v>
      </c>
      <c r="BZ415" s="563">
        <v>8.197575303902091E-2</v>
      </c>
      <c r="CA415" s="567">
        <v>9.9960742113314894E-3</v>
      </c>
      <c r="CB415" s="464"/>
      <c r="CC415" s="559">
        <v>9.9042527965563245</v>
      </c>
      <c r="CD415" s="563">
        <v>32.075871666093548</v>
      </c>
      <c r="CE415" s="563">
        <v>10.298776817642304</v>
      </c>
      <c r="CF415" s="567">
        <v>2.3428454586153964</v>
      </c>
      <c r="CG415" s="454"/>
      <c r="CH415" s="454"/>
      <c r="CI415" s="454"/>
      <c r="CJ415" s="454"/>
      <c r="CK415" s="454"/>
      <c r="CL415" s="454"/>
      <c r="CM415" s="454"/>
      <c r="CN415" s="454"/>
      <c r="CO415" s="454"/>
      <c r="CP415" s="454"/>
      <c r="CQ415" s="454"/>
      <c r="CR415" s="454"/>
      <c r="CS415" s="454"/>
      <c r="CT415" s="454"/>
      <c r="CU415" s="454"/>
      <c r="CV415" s="454"/>
      <c r="CW415" s="454"/>
      <c r="CX415" s="454"/>
      <c r="CY415" s="454"/>
      <c r="CZ415" s="454"/>
      <c r="DA415" s="454"/>
      <c r="DB415" s="454"/>
      <c r="DC415" s="454"/>
      <c r="DD415" s="454"/>
      <c r="DE415" s="454"/>
      <c r="DF415" s="454"/>
      <c r="DG415" s="454"/>
      <c r="DH415" s="454"/>
      <c r="DI415" s="454"/>
      <c r="DJ415" s="454"/>
      <c r="DK415" s="454"/>
      <c r="DL415" s="454"/>
      <c r="DM415" s="454"/>
      <c r="DN415" s="454"/>
      <c r="DO415" s="454"/>
      <c r="DP415" s="454"/>
      <c r="DQ415" s="454"/>
      <c r="DR415" s="454"/>
      <c r="DS415" s="454"/>
      <c r="DT415" s="454"/>
      <c r="DU415" s="454"/>
      <c r="DV415" s="454"/>
      <c r="DW415" s="454"/>
      <c r="DX415" s="454"/>
      <c r="DY415" s="454"/>
      <c r="DZ415" s="454"/>
      <c r="EA415" s="454"/>
      <c r="EB415" s="454"/>
      <c r="EC415" s="454"/>
      <c r="ED415" s="454"/>
      <c r="EE415" s="454"/>
    </row>
    <row r="416" spans="1:135" s="477" customFormat="1" ht="13" x14ac:dyDescent="0.3">
      <c r="A416" s="454"/>
      <c r="B416" s="454"/>
      <c r="C416" s="454"/>
      <c r="D416" s="454" t="s">
        <v>585</v>
      </c>
      <c r="E416" s="454" t="s">
        <v>929</v>
      </c>
      <c r="F416" s="454"/>
      <c r="G416" s="454"/>
      <c r="H416" s="454"/>
      <c r="I416" s="454"/>
      <c r="J416" s="454"/>
      <c r="K416" s="454"/>
      <c r="L416" s="454"/>
      <c r="M416" s="454"/>
      <c r="N416" s="347" t="s">
        <v>71</v>
      </c>
      <c r="O416" s="349" t="s">
        <v>579</v>
      </c>
      <c r="P416" s="564">
        <v>1.5873831942737713</v>
      </c>
      <c r="Q416" s="560">
        <v>1.6635775875989127</v>
      </c>
      <c r="R416" s="560">
        <v>1.5873831942737713</v>
      </c>
      <c r="S416" s="560">
        <v>1.634631275040997</v>
      </c>
      <c r="T416" s="560">
        <v>0.72544357201201659</v>
      </c>
      <c r="U416" s="560"/>
      <c r="V416" s="560">
        <v>0.69314585599591472</v>
      </c>
      <c r="W416" s="560">
        <v>13.816482625317599</v>
      </c>
      <c r="X416" s="560">
        <v>3.0418043244272099</v>
      </c>
      <c r="Y416" s="560">
        <v>3.0418043244272099</v>
      </c>
      <c r="Z416" s="560">
        <v>0.52209944614113835</v>
      </c>
      <c r="AA416" s="560">
        <v>1.7357867114043657</v>
      </c>
      <c r="AB416" s="561">
        <v>1.1136958819018286</v>
      </c>
      <c r="AC416" s="463"/>
      <c r="AD416" s="564">
        <v>2.1588254102058748</v>
      </c>
      <c r="AE416" s="560">
        <v>2.2624490298957567</v>
      </c>
      <c r="AF416" s="560">
        <v>2.1588254102058748</v>
      </c>
      <c r="AG416" s="560">
        <v>2.2230823317303661</v>
      </c>
      <c r="AH416" s="560">
        <v>13.579011830194954</v>
      </c>
      <c r="AI416" s="560"/>
      <c r="AJ416" s="560">
        <v>13.579011830194954</v>
      </c>
      <c r="AK416" s="560">
        <v>14.507306756583484</v>
      </c>
      <c r="AL416" s="560">
        <v>2.746025921781873</v>
      </c>
      <c r="AM416" s="560">
        <v>2.746025921781873</v>
      </c>
      <c r="AN416" s="560">
        <v>7.3423239037511356</v>
      </c>
      <c r="AO416" s="560">
        <v>2.6466658513016199</v>
      </c>
      <c r="AP416" s="561">
        <v>3.6424766736660743</v>
      </c>
      <c r="AQ416" s="454"/>
      <c r="AR416" s="572"/>
      <c r="AS416" s="559">
        <v>0.42176248649423576</v>
      </c>
      <c r="AT416" s="563">
        <v>1.4946561984920907</v>
      </c>
      <c r="AU416" s="563">
        <v>6.6077140962728622</v>
      </c>
      <c r="AV416" s="563">
        <v>1.076578426758354</v>
      </c>
      <c r="AW416" s="567">
        <v>1.0982948930701879</v>
      </c>
      <c r="AX416" s="454"/>
      <c r="AY416" s="559">
        <v>126.10698346177651</v>
      </c>
      <c r="AZ416" s="563">
        <v>129.36978716092099</v>
      </c>
      <c r="BA416" s="563">
        <v>126.10698346177651</v>
      </c>
      <c r="BB416" s="563">
        <v>504.42793384710603</v>
      </c>
      <c r="BC416" s="567">
        <v>504.42793384710603</v>
      </c>
      <c r="BD416" s="462"/>
      <c r="BE416" s="572"/>
      <c r="BF416" s="566">
        <v>0</v>
      </c>
      <c r="BG416" s="463"/>
      <c r="BH416" s="566">
        <v>0</v>
      </c>
      <c r="BI416" s="454"/>
      <c r="BJ416" s="572"/>
      <c r="BK416" s="559">
        <v>0</v>
      </c>
      <c r="BL416" s="563">
        <v>0</v>
      </c>
      <c r="BM416" s="563">
        <v>0</v>
      </c>
      <c r="BN416" s="563">
        <v>0</v>
      </c>
      <c r="BO416" s="567">
        <v>0</v>
      </c>
      <c r="BQ416" s="559">
        <v>0</v>
      </c>
      <c r="BR416" s="563">
        <v>0</v>
      </c>
      <c r="BS416" s="563">
        <v>0</v>
      </c>
      <c r="BT416" s="563">
        <v>0</v>
      </c>
      <c r="BU416" s="567">
        <v>0</v>
      </c>
      <c r="BV416" s="454"/>
      <c r="BW416" s="572"/>
      <c r="BX416" s="559">
        <v>5.7744443386769775E-2</v>
      </c>
      <c r="BY416" s="563">
        <v>0.31879679962137725</v>
      </c>
      <c r="BZ416" s="563">
        <v>8.197575303902091E-2</v>
      </c>
      <c r="CA416" s="567">
        <v>9.9960742113314894E-3</v>
      </c>
      <c r="CB416" s="464"/>
      <c r="CC416" s="559">
        <v>9.9042527965563245</v>
      </c>
      <c r="CD416" s="563">
        <v>32.075871666093548</v>
      </c>
      <c r="CE416" s="563">
        <v>10.298776817642304</v>
      </c>
      <c r="CF416" s="567">
        <v>2.3428454586153964</v>
      </c>
      <c r="CG416" s="454"/>
      <c r="CH416" s="454"/>
      <c r="CI416" s="454"/>
      <c r="CJ416" s="454"/>
      <c r="CK416" s="454"/>
      <c r="CL416" s="454"/>
      <c r="CM416" s="454"/>
      <c r="CN416" s="454"/>
      <c r="CO416" s="454"/>
      <c r="CP416" s="454"/>
      <c r="CQ416" s="454"/>
      <c r="CR416" s="454"/>
      <c r="CS416" s="454"/>
      <c r="CT416" s="454"/>
      <c r="CU416" s="454"/>
      <c r="CV416" s="454"/>
      <c r="CW416" s="454"/>
      <c r="CX416" s="454"/>
      <c r="CY416" s="454"/>
      <c r="CZ416" s="454"/>
      <c r="DA416" s="454"/>
      <c r="DB416" s="454"/>
      <c r="DC416" s="454"/>
      <c r="DD416" s="454"/>
      <c r="DE416" s="454"/>
      <c r="DF416" s="454"/>
      <c r="DG416" s="454"/>
      <c r="DH416" s="454"/>
      <c r="DI416" s="454"/>
      <c r="DJ416" s="454"/>
      <c r="DK416" s="454"/>
      <c r="DL416" s="454"/>
      <c r="DM416" s="454"/>
      <c r="DN416" s="454"/>
      <c r="DO416" s="454"/>
      <c r="DP416" s="454"/>
      <c r="DQ416" s="454"/>
      <c r="DR416" s="454"/>
      <c r="DS416" s="454"/>
      <c r="DT416" s="454"/>
      <c r="DU416" s="454"/>
      <c r="DV416" s="454"/>
      <c r="DW416" s="454"/>
      <c r="DX416" s="454"/>
      <c r="DY416" s="454"/>
      <c r="DZ416" s="454"/>
      <c r="EA416" s="454"/>
      <c r="EB416" s="454"/>
      <c r="EC416" s="454"/>
      <c r="ED416" s="454"/>
      <c r="EE416" s="454"/>
    </row>
    <row r="417" spans="1:135" s="477" customFormat="1" ht="13" x14ac:dyDescent="0.3">
      <c r="A417" s="454"/>
      <c r="B417" s="454"/>
      <c r="C417" s="454"/>
      <c r="D417" s="454" t="s">
        <v>585</v>
      </c>
      <c r="E417" s="454" t="s">
        <v>937</v>
      </c>
      <c r="F417" s="454"/>
      <c r="G417" s="454"/>
      <c r="H417" s="454"/>
      <c r="I417" s="454"/>
      <c r="J417" s="454"/>
      <c r="K417" s="454"/>
      <c r="L417" s="454"/>
      <c r="M417" s="454"/>
      <c r="N417" s="347" t="s">
        <v>73</v>
      </c>
      <c r="O417" s="349" t="s">
        <v>582</v>
      </c>
      <c r="P417" s="564">
        <v>0.67846261803712504</v>
      </c>
      <c r="Q417" s="560">
        <v>0.73816732842439226</v>
      </c>
      <c r="R417" s="560">
        <v>0.67846261803712504</v>
      </c>
      <c r="S417" s="560">
        <v>0.700567741968386</v>
      </c>
      <c r="T417" s="560">
        <v>0.56747178358893025</v>
      </c>
      <c r="U417" s="560"/>
      <c r="V417" s="560">
        <v>0.20056133023389761</v>
      </c>
      <c r="W417" s="560">
        <v>10.374316391057759</v>
      </c>
      <c r="X417" s="560">
        <v>1.3648336763803008</v>
      </c>
      <c r="Y417" s="560">
        <v>1.3648336763803008</v>
      </c>
      <c r="Z417" s="560">
        <v>1.0645385352643635</v>
      </c>
      <c r="AA417" s="560">
        <v>0.68408656064417206</v>
      </c>
      <c r="AB417" s="561">
        <v>1.0815496225821337</v>
      </c>
      <c r="AC417" s="463"/>
      <c r="AD417" s="564">
        <v>1.0838838020508108</v>
      </c>
      <c r="AE417" s="560">
        <v>1.1792655766312825</v>
      </c>
      <c r="AF417" s="560">
        <v>1.0838838020508108</v>
      </c>
      <c r="AG417" s="560">
        <v>1.1191980332766032</v>
      </c>
      <c r="AH417" s="560">
        <v>10.622061260097945</v>
      </c>
      <c r="AI417" s="560"/>
      <c r="AJ417" s="560">
        <v>3.9290787824341895</v>
      </c>
      <c r="AK417" s="560">
        <v>10.893032210610647</v>
      </c>
      <c r="AL417" s="560">
        <v>1.4144683616763079</v>
      </c>
      <c r="AM417" s="560">
        <v>1.4144683616763079</v>
      </c>
      <c r="AN417" s="560">
        <v>13.454209708709632</v>
      </c>
      <c r="AO417" s="560">
        <v>1.3046658308770618</v>
      </c>
      <c r="AP417" s="561">
        <v>7.9410028872815666</v>
      </c>
      <c r="AQ417" s="454"/>
      <c r="AR417" s="572"/>
      <c r="AS417" s="559" t="s">
        <v>585</v>
      </c>
      <c r="AT417" s="563">
        <v>9.2352764734647722E-2</v>
      </c>
      <c r="AU417" s="563">
        <v>0.16140573761685587</v>
      </c>
      <c r="AV417" s="563">
        <v>4.9572388909149188E-2</v>
      </c>
      <c r="AW417" s="567">
        <v>8.5954552316238317E-2</v>
      </c>
      <c r="AX417" s="454"/>
      <c r="AY417" s="559" t="s">
        <v>585</v>
      </c>
      <c r="AZ417" s="563">
        <v>5.9895654819877446</v>
      </c>
      <c r="BA417" s="563">
        <v>5.9895654819877437</v>
      </c>
      <c r="BB417" s="563">
        <v>23.958261927950975</v>
      </c>
      <c r="BC417" s="567">
        <v>23.958261927950975</v>
      </c>
      <c r="BD417" s="462"/>
      <c r="BE417" s="572"/>
      <c r="BF417" s="566">
        <v>0</v>
      </c>
      <c r="BG417" s="463"/>
      <c r="BH417" s="566">
        <v>0</v>
      </c>
      <c r="BI417" s="454"/>
      <c r="BJ417" s="572"/>
      <c r="BK417" s="559">
        <v>0</v>
      </c>
      <c r="BL417" s="563">
        <v>0</v>
      </c>
      <c r="BM417" s="563">
        <v>0</v>
      </c>
      <c r="BN417" s="563">
        <v>0</v>
      </c>
      <c r="BO417" s="567">
        <v>0</v>
      </c>
      <c r="BQ417" s="559">
        <v>0</v>
      </c>
      <c r="BR417" s="563">
        <v>0</v>
      </c>
      <c r="BS417" s="563">
        <v>0</v>
      </c>
      <c r="BT417" s="563">
        <v>0</v>
      </c>
      <c r="BU417" s="567">
        <v>0</v>
      </c>
      <c r="BV417" s="454"/>
      <c r="BW417" s="572"/>
      <c r="BX417" s="559">
        <v>5.7744443386769775E-2</v>
      </c>
      <c r="BY417" s="563">
        <v>0.31879679962137725</v>
      </c>
      <c r="BZ417" s="563">
        <v>8.197575303902091E-2</v>
      </c>
      <c r="CA417" s="567">
        <v>9.9960742113314894E-3</v>
      </c>
      <c r="CB417" s="464"/>
      <c r="CC417" s="559">
        <v>9.9042527965563245</v>
      </c>
      <c r="CD417" s="563">
        <v>32.075871666093548</v>
      </c>
      <c r="CE417" s="563">
        <v>10.298776817642304</v>
      </c>
      <c r="CF417" s="567">
        <v>2.3428454586153964</v>
      </c>
      <c r="CG417" s="454"/>
      <c r="CH417" s="454"/>
      <c r="CI417" s="454"/>
      <c r="CJ417" s="454"/>
      <c r="CK417" s="454"/>
      <c r="CL417" s="454"/>
      <c r="CM417" s="454"/>
      <c r="CN417" s="454"/>
      <c r="CO417" s="454"/>
      <c r="CP417" s="454"/>
      <c r="CQ417" s="454"/>
      <c r="CR417" s="454"/>
      <c r="CS417" s="454"/>
      <c r="CT417" s="454"/>
      <c r="CU417" s="454"/>
      <c r="CV417" s="454"/>
      <c r="CW417" s="454"/>
      <c r="CX417" s="454"/>
      <c r="CY417" s="454"/>
      <c r="CZ417" s="454"/>
      <c r="DA417" s="454"/>
      <c r="DB417" s="454"/>
      <c r="DC417" s="454"/>
      <c r="DD417" s="454"/>
      <c r="DE417" s="454"/>
      <c r="DF417" s="454"/>
      <c r="DG417" s="454"/>
      <c r="DH417" s="454"/>
      <c r="DI417" s="454"/>
      <c r="DJ417" s="454"/>
      <c r="DK417" s="454"/>
      <c r="DL417" s="454"/>
      <c r="DM417" s="454"/>
      <c r="DN417" s="454"/>
      <c r="DO417" s="454"/>
      <c r="DP417" s="454"/>
      <c r="DQ417" s="454"/>
      <c r="DR417" s="454"/>
      <c r="DS417" s="454"/>
      <c r="DT417" s="454"/>
      <c r="DU417" s="454"/>
      <c r="DV417" s="454"/>
      <c r="DW417" s="454"/>
      <c r="DX417" s="454"/>
      <c r="DY417" s="454"/>
      <c r="DZ417" s="454"/>
      <c r="EA417" s="454"/>
      <c r="EB417" s="454"/>
      <c r="EC417" s="454"/>
      <c r="ED417" s="454"/>
      <c r="EE417" s="454"/>
    </row>
    <row r="418" spans="1:135" s="477" customFormat="1" ht="13" x14ac:dyDescent="0.3">
      <c r="A418" s="454"/>
      <c r="B418" s="454"/>
      <c r="C418" s="454"/>
      <c r="D418" s="454" t="s">
        <v>585</v>
      </c>
      <c r="E418" s="454" t="s">
        <v>936</v>
      </c>
      <c r="F418" s="454"/>
      <c r="G418" s="454"/>
      <c r="H418" s="454"/>
      <c r="I418" s="454"/>
      <c r="J418" s="454"/>
      <c r="K418" s="454"/>
      <c r="L418" s="454"/>
      <c r="M418" s="454"/>
      <c r="N418" s="347" t="s">
        <v>75</v>
      </c>
      <c r="O418" s="349" t="s">
        <v>583</v>
      </c>
      <c r="P418" s="564">
        <v>0.26106557591492896</v>
      </c>
      <c r="Q418" s="560">
        <v>0.27629614161380595</v>
      </c>
      <c r="R418" s="560">
        <v>0.26106557591492896</v>
      </c>
      <c r="S418" s="560">
        <v>0.26792370803076515</v>
      </c>
      <c r="T418" s="560">
        <v>0.10061911274738318</v>
      </c>
      <c r="U418" s="560"/>
      <c r="V418" s="560">
        <v>9.6139415559779881E-2</v>
      </c>
      <c r="W418" s="560">
        <v>1.9321048773743132</v>
      </c>
      <c r="X418" s="560">
        <v>0.39619295411244204</v>
      </c>
      <c r="Y418" s="560">
        <v>0.39619295411244204</v>
      </c>
      <c r="Z418" s="560">
        <v>0.59943795823214274</v>
      </c>
      <c r="AA418" s="560">
        <v>0.31669787812790146</v>
      </c>
      <c r="AB418" s="561">
        <v>0.53622641712384189</v>
      </c>
      <c r="AC418" s="463"/>
      <c r="AD418" s="564">
        <v>0.36553335517892421</v>
      </c>
      <c r="AE418" s="560">
        <v>0.38685857112006261</v>
      </c>
      <c r="AF418" s="560">
        <v>0.36553335517892421</v>
      </c>
      <c r="AG418" s="560">
        <v>0.37513583162100717</v>
      </c>
      <c r="AH418" s="560">
        <v>1.8834106125594066</v>
      </c>
      <c r="AI418" s="560"/>
      <c r="AJ418" s="560">
        <v>1.8834106125594066</v>
      </c>
      <c r="AK418" s="560">
        <v>2.0287101212430287</v>
      </c>
      <c r="AL418" s="560">
        <v>0.47318292827911718</v>
      </c>
      <c r="AM418" s="560">
        <v>0.47318292827911718</v>
      </c>
      <c r="AN418" s="560">
        <v>7.8874465598319539</v>
      </c>
      <c r="AO418" s="560">
        <v>0.48594166949249051</v>
      </c>
      <c r="AP418" s="561">
        <v>1.8399534283286771</v>
      </c>
      <c r="AQ418" s="454"/>
      <c r="AR418" s="572"/>
      <c r="AS418" s="559" t="s">
        <v>585</v>
      </c>
      <c r="AT418" s="563">
        <v>0.25361802679193285</v>
      </c>
      <c r="AU418" s="563">
        <v>0.41778871788969169</v>
      </c>
      <c r="AV418" s="563">
        <v>0.17892499227679551</v>
      </c>
      <c r="AW418" s="567">
        <v>0.17465299467383533</v>
      </c>
      <c r="AX418" s="454"/>
      <c r="AY418" s="559" t="s">
        <v>585</v>
      </c>
      <c r="AZ418" s="563">
        <v>19.994877221096164</v>
      </c>
      <c r="BA418" s="563">
        <v>19.994877221096164</v>
      </c>
      <c r="BB418" s="563">
        <v>79.979508884384657</v>
      </c>
      <c r="BC418" s="567">
        <v>79.979508884384657</v>
      </c>
      <c r="BD418" s="462"/>
      <c r="BE418" s="572"/>
      <c r="BF418" s="566">
        <v>0</v>
      </c>
      <c r="BG418" s="463"/>
      <c r="BH418" s="566">
        <v>0</v>
      </c>
      <c r="BI418" s="454"/>
      <c r="BJ418" s="572"/>
      <c r="BK418" s="559">
        <v>0</v>
      </c>
      <c r="BL418" s="563">
        <v>0</v>
      </c>
      <c r="BM418" s="563">
        <v>0</v>
      </c>
      <c r="BN418" s="563">
        <v>0</v>
      </c>
      <c r="BO418" s="567">
        <v>0</v>
      </c>
      <c r="BQ418" s="559">
        <v>0</v>
      </c>
      <c r="BR418" s="563">
        <v>0</v>
      </c>
      <c r="BS418" s="563">
        <v>0</v>
      </c>
      <c r="BT418" s="563">
        <v>0</v>
      </c>
      <c r="BU418" s="567">
        <v>0</v>
      </c>
      <c r="BV418" s="454"/>
      <c r="BW418" s="572"/>
      <c r="BX418" s="559">
        <v>5.7744443386769775E-2</v>
      </c>
      <c r="BY418" s="563">
        <v>0.31879679962137725</v>
      </c>
      <c r="BZ418" s="563">
        <v>8.197575303902091E-2</v>
      </c>
      <c r="CA418" s="567">
        <v>9.9960742113314894E-3</v>
      </c>
      <c r="CB418" s="464"/>
      <c r="CC418" s="559">
        <v>9.9042527965563245</v>
      </c>
      <c r="CD418" s="563">
        <v>32.075871666093548</v>
      </c>
      <c r="CE418" s="563">
        <v>10.298776817642304</v>
      </c>
      <c r="CF418" s="567">
        <v>2.3428454586153964</v>
      </c>
      <c r="CG418" s="454"/>
      <c r="CH418" s="454"/>
      <c r="CI418" s="454"/>
      <c r="CJ418" s="454"/>
      <c r="CK418" s="454"/>
      <c r="CL418" s="454"/>
      <c r="CM418" s="454"/>
      <c r="CN418" s="454"/>
      <c r="CO418" s="454"/>
      <c r="CP418" s="454"/>
      <c r="CQ418" s="454"/>
      <c r="CR418" s="454"/>
      <c r="CS418" s="454"/>
      <c r="CT418" s="454"/>
      <c r="CU418" s="454"/>
      <c r="CV418" s="454"/>
      <c r="CW418" s="454"/>
      <c r="CX418" s="454"/>
      <c r="CY418" s="454"/>
      <c r="CZ418" s="454"/>
      <c r="DA418" s="454"/>
      <c r="DB418" s="454"/>
      <c r="DC418" s="454"/>
      <c r="DD418" s="454"/>
      <c r="DE418" s="454"/>
      <c r="DF418" s="454"/>
      <c r="DG418" s="454"/>
      <c r="DH418" s="454"/>
      <c r="DI418" s="454"/>
      <c r="DJ418" s="454"/>
      <c r="DK418" s="454"/>
      <c r="DL418" s="454"/>
      <c r="DM418" s="454"/>
      <c r="DN418" s="454"/>
      <c r="DO418" s="454"/>
      <c r="DP418" s="454"/>
      <c r="DQ418" s="454"/>
      <c r="DR418" s="454"/>
      <c r="DS418" s="454"/>
      <c r="DT418" s="454"/>
      <c r="DU418" s="454"/>
      <c r="DV418" s="454"/>
      <c r="DW418" s="454"/>
      <c r="DX418" s="454"/>
      <c r="DY418" s="454"/>
      <c r="DZ418" s="454"/>
      <c r="EA418" s="454"/>
      <c r="EB418" s="454"/>
      <c r="EC418" s="454"/>
      <c r="ED418" s="454"/>
      <c r="EE418" s="454"/>
    </row>
    <row r="419" spans="1:135" s="477" customFormat="1" ht="13" x14ac:dyDescent="0.3">
      <c r="A419" s="454"/>
      <c r="B419" s="454"/>
      <c r="C419" s="454"/>
      <c r="D419" s="454" t="s">
        <v>585</v>
      </c>
      <c r="E419" s="454" t="s">
        <v>930</v>
      </c>
      <c r="F419" s="454"/>
      <c r="G419" s="454"/>
      <c r="H419" s="454"/>
      <c r="I419" s="454"/>
      <c r="J419" s="454"/>
      <c r="K419" s="454"/>
      <c r="L419" s="454"/>
      <c r="M419" s="454"/>
      <c r="N419" s="347" t="s">
        <v>77</v>
      </c>
      <c r="O419" s="349" t="s">
        <v>584</v>
      </c>
      <c r="P419" s="564">
        <v>0.77008786841582755</v>
      </c>
      <c r="Q419" s="560">
        <v>0.83785560083642019</v>
      </c>
      <c r="R419" s="560">
        <v>0.77008786841582755</v>
      </c>
      <c r="S419" s="560">
        <v>0.77850788782003122</v>
      </c>
      <c r="T419" s="560">
        <v>0.64410790601025358</v>
      </c>
      <c r="U419" s="560"/>
      <c r="V419" s="560">
        <v>0.22764680496813114</v>
      </c>
      <c r="W419" s="560">
        <v>11.775350599233589</v>
      </c>
      <c r="X419" s="560">
        <v>3.8281382664550567</v>
      </c>
      <c r="Y419" s="560">
        <v>3.8281382664550567</v>
      </c>
      <c r="Z419" s="560">
        <v>0.22348047814694544</v>
      </c>
      <c r="AA419" s="560">
        <v>1.1119101604262633</v>
      </c>
      <c r="AB419" s="561">
        <v>1.9414222632521281</v>
      </c>
      <c r="AC419" s="463"/>
      <c r="AD419" s="564">
        <v>1.2302605103676885</v>
      </c>
      <c r="AE419" s="560">
        <v>1.3385234352800452</v>
      </c>
      <c r="AF419" s="560">
        <v>1.2302605103676885</v>
      </c>
      <c r="AG419" s="560">
        <v>1.2437119849258205</v>
      </c>
      <c r="AH419" s="560">
        <v>12.05655300160335</v>
      </c>
      <c r="AI419" s="560"/>
      <c r="AJ419" s="560">
        <v>4.4596943500828718</v>
      </c>
      <c r="AK419" s="560">
        <v>12.364118129195269</v>
      </c>
      <c r="AL419" s="560">
        <v>1.6054899660298336</v>
      </c>
      <c r="AM419" s="560">
        <v>1.6054899660298336</v>
      </c>
      <c r="AN419" s="560">
        <v>2.4428471935522458</v>
      </c>
      <c r="AO419" s="560">
        <v>2.081734535715619</v>
      </c>
      <c r="AP419" s="561">
        <v>1.6472213974938759</v>
      </c>
      <c r="AQ419" s="454"/>
      <c r="AR419" s="572"/>
      <c r="AS419" s="559" t="s">
        <v>585</v>
      </c>
      <c r="AT419" s="563" t="s">
        <v>585</v>
      </c>
      <c r="AU419" s="563" t="s">
        <v>585</v>
      </c>
      <c r="AV419" s="563" t="s">
        <v>585</v>
      </c>
      <c r="AW419" s="567" t="s">
        <v>585</v>
      </c>
      <c r="AX419" s="454"/>
      <c r="AY419" s="559" t="s">
        <v>585</v>
      </c>
      <c r="AZ419" s="563" t="s">
        <v>585</v>
      </c>
      <c r="BA419" s="563" t="s">
        <v>585</v>
      </c>
      <c r="BB419" s="563" t="s">
        <v>585</v>
      </c>
      <c r="BC419" s="567" t="s">
        <v>585</v>
      </c>
      <c r="BD419" s="462"/>
      <c r="BE419" s="572"/>
      <c r="BF419" s="566" t="s">
        <v>585</v>
      </c>
      <c r="BG419" s="463"/>
      <c r="BH419" s="566" t="s">
        <v>585</v>
      </c>
      <c r="BI419" s="454"/>
      <c r="BJ419" s="572"/>
      <c r="BK419" s="559">
        <v>0</v>
      </c>
      <c r="BL419" s="563">
        <v>0</v>
      </c>
      <c r="BM419" s="563">
        <v>0</v>
      </c>
      <c r="BN419" s="563">
        <v>0</v>
      </c>
      <c r="BO419" s="567">
        <v>0</v>
      </c>
      <c r="BQ419" s="559">
        <v>0</v>
      </c>
      <c r="BR419" s="563">
        <v>0</v>
      </c>
      <c r="BS419" s="563">
        <v>0</v>
      </c>
      <c r="BT419" s="563">
        <v>0</v>
      </c>
      <c r="BU419" s="567">
        <v>0</v>
      </c>
      <c r="BV419" s="454"/>
      <c r="BW419" s="572"/>
      <c r="BX419" s="559">
        <v>5.7744443386769775E-2</v>
      </c>
      <c r="BY419" s="563">
        <v>0.31879679962137725</v>
      </c>
      <c r="BZ419" s="563">
        <v>8.197575303902091E-2</v>
      </c>
      <c r="CA419" s="567">
        <v>9.9960742113314894E-3</v>
      </c>
      <c r="CB419" s="464"/>
      <c r="CC419" s="559">
        <v>9.9042527965563245</v>
      </c>
      <c r="CD419" s="563">
        <v>32.075871666093548</v>
      </c>
      <c r="CE419" s="563">
        <v>10.298776817642304</v>
      </c>
      <c r="CF419" s="567">
        <v>2.3428454586153964</v>
      </c>
      <c r="CG419" s="454"/>
      <c r="CH419" s="454"/>
      <c r="CI419" s="454"/>
      <c r="CJ419" s="454"/>
      <c r="CK419" s="454"/>
      <c r="CL419" s="454"/>
      <c r="CM419" s="454"/>
      <c r="CN419" s="454"/>
      <c r="CO419" s="454"/>
      <c r="CP419" s="454"/>
      <c r="CQ419" s="454"/>
      <c r="CR419" s="454"/>
      <c r="CS419" s="454"/>
      <c r="CT419" s="454"/>
      <c r="CU419" s="454"/>
      <c r="CV419" s="454"/>
      <c r="CW419" s="454"/>
      <c r="CX419" s="454"/>
      <c r="CY419" s="454"/>
      <c r="CZ419" s="454"/>
      <c r="DA419" s="454"/>
      <c r="DB419" s="454"/>
      <c r="DC419" s="454"/>
      <c r="DD419" s="454"/>
      <c r="DE419" s="454"/>
      <c r="DF419" s="454"/>
      <c r="DG419" s="454"/>
      <c r="DH419" s="454"/>
      <c r="DI419" s="454"/>
      <c r="DJ419" s="454"/>
      <c r="DK419" s="454"/>
      <c r="DL419" s="454"/>
      <c r="DM419" s="454"/>
      <c r="DN419" s="454"/>
      <c r="DO419" s="454"/>
      <c r="DP419" s="454"/>
      <c r="DQ419" s="454"/>
      <c r="DR419" s="454"/>
      <c r="DS419" s="454"/>
      <c r="DT419" s="454"/>
      <c r="DU419" s="454"/>
      <c r="DV419" s="454"/>
      <c r="DW419" s="454"/>
      <c r="DX419" s="454"/>
      <c r="DY419" s="454"/>
      <c r="DZ419" s="454"/>
      <c r="EA419" s="454"/>
      <c r="EB419" s="454"/>
      <c r="EC419" s="454"/>
      <c r="ED419" s="454"/>
      <c r="EE419" s="454"/>
    </row>
    <row r="420" spans="1:135" s="477" customFormat="1" ht="13" x14ac:dyDescent="0.3">
      <c r="A420" s="454"/>
      <c r="B420" s="454"/>
      <c r="C420" s="454"/>
      <c r="D420" s="454" t="s">
        <v>585</v>
      </c>
      <c r="E420" s="454" t="s">
        <v>942</v>
      </c>
      <c r="F420" s="454"/>
      <c r="G420" s="454"/>
      <c r="H420" s="454"/>
      <c r="I420" s="454"/>
      <c r="J420" s="454"/>
      <c r="K420" s="454"/>
      <c r="L420" s="454"/>
      <c r="M420" s="454"/>
      <c r="N420" s="347" t="s">
        <v>376</v>
      </c>
      <c r="O420" s="349" t="s">
        <v>586</v>
      </c>
      <c r="P420" s="564">
        <v>0.63178711635970863</v>
      </c>
      <c r="Q420" s="560">
        <v>0.67474864027216885</v>
      </c>
      <c r="R420" s="560">
        <v>0.63178711635970863</v>
      </c>
      <c r="S420" s="560">
        <v>0.64701456546630343</v>
      </c>
      <c r="T420" s="560">
        <v>0.39524557130969484</v>
      </c>
      <c r="U420" s="560"/>
      <c r="V420" s="560">
        <v>0.25708964089436898</v>
      </c>
      <c r="W420" s="560">
        <v>7.0652186648615887</v>
      </c>
      <c r="X420" s="560">
        <v>1.845556039273005</v>
      </c>
      <c r="Y420" s="560">
        <v>1.845556039273005</v>
      </c>
      <c r="Z420" s="560">
        <v>1.1046724505707914</v>
      </c>
      <c r="AA420" s="560">
        <v>0.833386832985341</v>
      </c>
      <c r="AB420" s="561">
        <v>1.1831434001918495</v>
      </c>
      <c r="AC420" s="463"/>
      <c r="AD420" s="564">
        <v>1.0093169521230836</v>
      </c>
      <c r="AE420" s="560">
        <v>1.0779505048674538</v>
      </c>
      <c r="AF420" s="560">
        <v>1.0093169521230836</v>
      </c>
      <c r="AG420" s="560">
        <v>1.0336436946648344</v>
      </c>
      <c r="AH420" s="560">
        <v>7.3982932590622053</v>
      </c>
      <c r="AI420" s="560"/>
      <c r="AJ420" s="560">
        <v>5.0364915910941903</v>
      </c>
      <c r="AK420" s="560">
        <v>7.4184795981046703</v>
      </c>
      <c r="AL420" s="560">
        <v>1.3292704259461017</v>
      </c>
      <c r="AM420" s="560">
        <v>1.3292704259461017</v>
      </c>
      <c r="AN420" s="560">
        <v>10.023398962463862</v>
      </c>
      <c r="AO420" s="560">
        <v>1.5596788901253449</v>
      </c>
      <c r="AP420" s="561">
        <v>4.7193570613404443</v>
      </c>
      <c r="AQ420" s="454"/>
      <c r="AR420" s="572"/>
      <c r="AS420" s="559" t="s">
        <v>585</v>
      </c>
      <c r="AT420" s="563">
        <v>0.21022793738978182</v>
      </c>
      <c r="AU420" s="563">
        <v>0.77495171846325661</v>
      </c>
      <c r="AV420" s="563">
        <v>0.15438992188791315</v>
      </c>
      <c r="AW420" s="567">
        <v>0.35738801848522117</v>
      </c>
      <c r="AX420" s="454"/>
      <c r="AY420" s="559" t="s">
        <v>585</v>
      </c>
      <c r="AZ420" s="563">
        <v>22.19235731124353</v>
      </c>
      <c r="BA420" s="563">
        <v>22.19235731124353</v>
      </c>
      <c r="BB420" s="563">
        <v>88.76942924497412</v>
      </c>
      <c r="BC420" s="567">
        <v>88.76942924497412</v>
      </c>
      <c r="BD420" s="462"/>
      <c r="BE420" s="572"/>
      <c r="BF420" s="566">
        <v>0</v>
      </c>
      <c r="BG420" s="463"/>
      <c r="BH420" s="566">
        <v>0</v>
      </c>
      <c r="BI420" s="454"/>
      <c r="BJ420" s="572"/>
      <c r="BK420" s="559" t="s">
        <v>585</v>
      </c>
      <c r="BL420" s="563" t="s">
        <v>585</v>
      </c>
      <c r="BM420" s="563" t="s">
        <v>585</v>
      </c>
      <c r="BN420" s="563" t="s">
        <v>585</v>
      </c>
      <c r="BO420" s="567" t="s">
        <v>585</v>
      </c>
      <c r="BQ420" s="559" t="s">
        <v>585</v>
      </c>
      <c r="BR420" s="563" t="s">
        <v>585</v>
      </c>
      <c r="BS420" s="563" t="s">
        <v>585</v>
      </c>
      <c r="BT420" s="563" t="s">
        <v>585</v>
      </c>
      <c r="BU420" s="567" t="s">
        <v>585</v>
      </c>
      <c r="BV420" s="454"/>
      <c r="BW420" s="572"/>
      <c r="BX420" s="559">
        <v>5.7744443386769775E-2</v>
      </c>
      <c r="BY420" s="563">
        <v>0.31879679962137725</v>
      </c>
      <c r="BZ420" s="563">
        <v>8.197575303902091E-2</v>
      </c>
      <c r="CA420" s="567">
        <v>9.9960742113314894E-3</v>
      </c>
      <c r="CB420" s="464"/>
      <c r="CC420" s="559">
        <v>9.9042527965563245</v>
      </c>
      <c r="CD420" s="563">
        <v>32.075871666093548</v>
      </c>
      <c r="CE420" s="563">
        <v>10.298776817642304</v>
      </c>
      <c r="CF420" s="567">
        <v>2.3428454586153964</v>
      </c>
      <c r="CG420" s="454"/>
      <c r="CH420" s="454"/>
      <c r="CI420" s="454"/>
      <c r="CJ420" s="454"/>
      <c r="CK420" s="454"/>
      <c r="CL420" s="454"/>
      <c r="CM420" s="454"/>
      <c r="CN420" s="454"/>
      <c r="CO420" s="454"/>
      <c r="CP420" s="454"/>
      <c r="CQ420" s="454"/>
      <c r="CR420" s="454"/>
      <c r="CS420" s="454"/>
      <c r="CT420" s="454"/>
      <c r="CU420" s="454"/>
      <c r="CV420" s="454"/>
      <c r="CW420" s="454"/>
      <c r="CX420" s="454"/>
      <c r="CY420" s="454"/>
      <c r="CZ420" s="454"/>
      <c r="DA420" s="454"/>
      <c r="DB420" s="454"/>
      <c r="DC420" s="454"/>
      <c r="DD420" s="454"/>
      <c r="DE420" s="454"/>
      <c r="DF420" s="454"/>
      <c r="DG420" s="454"/>
      <c r="DH420" s="454"/>
      <c r="DI420" s="454"/>
      <c r="DJ420" s="454"/>
      <c r="DK420" s="454"/>
      <c r="DL420" s="454"/>
      <c r="DM420" s="454"/>
      <c r="DN420" s="454"/>
      <c r="DO420" s="454"/>
      <c r="DP420" s="454"/>
      <c r="DQ420" s="454"/>
      <c r="DR420" s="454"/>
      <c r="DS420" s="454"/>
      <c r="DT420" s="454"/>
      <c r="DU420" s="454"/>
      <c r="DV420" s="454"/>
      <c r="DW420" s="454"/>
      <c r="DX420" s="454"/>
      <c r="DY420" s="454"/>
      <c r="DZ420" s="454"/>
      <c r="EA420" s="454"/>
      <c r="EB420" s="454"/>
      <c r="EC420" s="454"/>
      <c r="ED420" s="454"/>
      <c r="EE420" s="454"/>
    </row>
    <row r="421" spans="1:135" s="477" customFormat="1" x14ac:dyDescent="0.35">
      <c r="A421" s="454"/>
      <c r="B421" s="454"/>
      <c r="C421" s="454"/>
      <c r="D421" s="454"/>
      <c r="E421" s="454"/>
      <c r="F421" s="454"/>
      <c r="G421" s="454"/>
      <c r="H421" s="454"/>
      <c r="I421" s="454"/>
      <c r="J421" s="454"/>
      <c r="K421" s="454"/>
      <c r="L421" s="454"/>
      <c r="M421" s="454"/>
      <c r="N421" s="347" t="s">
        <v>80</v>
      </c>
      <c r="O421" s="349" t="s">
        <v>587</v>
      </c>
      <c r="P421" s="564">
        <v>0.62958684909517715</v>
      </c>
      <c r="Q421" s="560">
        <v>0.6736579285318397</v>
      </c>
      <c r="R421" s="560">
        <v>0.62958684909517715</v>
      </c>
      <c r="S421" s="560">
        <v>0.64589314848674229</v>
      </c>
      <c r="T421" s="560">
        <v>0.35544938631891143</v>
      </c>
      <c r="U421" s="560"/>
      <c r="V421" s="560">
        <v>0.27621749996210709</v>
      </c>
      <c r="W421" s="560">
        <v>8.0751523665859359</v>
      </c>
      <c r="X421" s="560">
        <v>1.4539504364051863</v>
      </c>
      <c r="Y421" s="560">
        <v>1.4539504364051863</v>
      </c>
      <c r="Z421" s="560">
        <v>0.64718839074774048</v>
      </c>
      <c r="AA421" s="560">
        <v>0.72021080522141678</v>
      </c>
      <c r="AB421" s="561">
        <v>0.91819565846784501</v>
      </c>
      <c r="AC421" s="463"/>
      <c r="AD421" s="564">
        <v>1.0058018961939779</v>
      </c>
      <c r="AE421" s="560">
        <v>1.0762080289275564</v>
      </c>
      <c r="AF421" s="560">
        <v>1.0058018961939779</v>
      </c>
      <c r="AG421" s="560">
        <v>1.0318521653054016</v>
      </c>
      <c r="AH421" s="560">
        <v>6.6533795433231626</v>
      </c>
      <c r="AI421" s="560"/>
      <c r="AJ421" s="560">
        <v>5.4112142015236007</v>
      </c>
      <c r="AK421" s="560">
        <v>8.4789099849152318</v>
      </c>
      <c r="AL421" s="560">
        <v>1.3125714745331414</v>
      </c>
      <c r="AM421" s="560">
        <v>1.3125714745331414</v>
      </c>
      <c r="AN421" s="560">
        <v>7.3818249050579867</v>
      </c>
      <c r="AO421" s="560">
        <v>1.2654148221871218</v>
      </c>
      <c r="AP421" s="561">
        <v>2.2171560370975891</v>
      </c>
      <c r="AQ421" s="454"/>
      <c r="AR421" s="577"/>
      <c r="AS421" s="559" t="s">
        <v>585</v>
      </c>
      <c r="AT421" s="563">
        <v>0.36276722504971226</v>
      </c>
      <c r="AU421" s="563">
        <v>0.31530190144060416</v>
      </c>
      <c r="AV421" s="563">
        <v>0.19186375533711766</v>
      </c>
      <c r="AW421" s="567">
        <v>0.29103317943856438</v>
      </c>
      <c r="AX421" s="454"/>
      <c r="AY421" s="559" t="s">
        <v>585</v>
      </c>
      <c r="AZ421" s="563">
        <v>27.416715795117231</v>
      </c>
      <c r="BA421" s="563">
        <v>27.416715795117231</v>
      </c>
      <c r="BB421" s="563">
        <v>109.66686318046889</v>
      </c>
      <c r="BC421" s="567">
        <v>109.66686318046892</v>
      </c>
      <c r="BD421" s="462"/>
      <c r="BE421" s="577"/>
      <c r="BF421" s="566" t="s">
        <v>585</v>
      </c>
      <c r="BG421" s="463"/>
      <c r="BH421" s="566" t="s">
        <v>585</v>
      </c>
      <c r="BI421" s="454"/>
      <c r="BJ421" s="577"/>
      <c r="BK421" s="559">
        <v>0</v>
      </c>
      <c r="BL421" s="563">
        <v>0</v>
      </c>
      <c r="BM421" s="563">
        <v>0</v>
      </c>
      <c r="BN421" s="563">
        <v>0</v>
      </c>
      <c r="BO421" s="567">
        <v>0</v>
      </c>
      <c r="BQ421" s="559">
        <v>0</v>
      </c>
      <c r="BR421" s="563">
        <v>0</v>
      </c>
      <c r="BS421" s="563">
        <v>0</v>
      </c>
      <c r="BT421" s="563">
        <v>0</v>
      </c>
      <c r="BU421" s="567">
        <v>0</v>
      </c>
      <c r="BV421" s="454"/>
      <c r="BW421" s="577"/>
      <c r="BX421" s="559">
        <v>5.7744443386769775E-2</v>
      </c>
      <c r="BY421" s="563">
        <v>0.31879679962137725</v>
      </c>
      <c r="BZ421" s="563">
        <v>8.197575303902091E-2</v>
      </c>
      <c r="CA421" s="567">
        <v>9.9960742113314894E-3</v>
      </c>
      <c r="CB421" s="464"/>
      <c r="CC421" s="559">
        <v>9.9042527965563245</v>
      </c>
      <c r="CD421" s="563">
        <v>32.075871666093548</v>
      </c>
      <c r="CE421" s="563">
        <v>10.298776817642304</v>
      </c>
      <c r="CF421" s="567">
        <v>2.3428454586153964</v>
      </c>
      <c r="CG421" s="436"/>
      <c r="CH421" s="436"/>
      <c r="CI421" s="436"/>
      <c r="CJ421" s="436"/>
      <c r="CK421" s="436"/>
      <c r="CL421" s="436"/>
      <c r="CM421" s="436"/>
      <c r="CN421" s="436"/>
      <c r="CO421" s="436"/>
      <c r="CP421" s="436"/>
      <c r="CQ421" s="436"/>
      <c r="CR421" s="436"/>
      <c r="CS421" s="436"/>
      <c r="CT421" s="436"/>
      <c r="CU421" s="436"/>
      <c r="CV421" s="436"/>
      <c r="CW421" s="436"/>
      <c r="CX421" s="436"/>
      <c r="CY421" s="454"/>
      <c r="CZ421" s="454"/>
      <c r="DA421" s="454"/>
      <c r="DB421" s="454"/>
      <c r="DC421" s="454"/>
      <c r="DD421" s="454"/>
      <c r="DE421" s="454"/>
      <c r="DF421" s="454"/>
      <c r="DG421" s="454"/>
      <c r="DH421" s="454"/>
      <c r="DI421" s="454"/>
      <c r="DJ421" s="454"/>
      <c r="DK421" s="454"/>
      <c r="DL421" s="454"/>
      <c r="DM421" s="454"/>
      <c r="DN421" s="454"/>
      <c r="DO421" s="454"/>
      <c r="DP421" s="454"/>
      <c r="DQ421" s="454"/>
      <c r="DR421" s="454"/>
      <c r="DS421" s="454"/>
      <c r="DT421" s="454"/>
      <c r="DU421" s="454"/>
      <c r="DV421" s="454"/>
      <c r="DW421" s="454"/>
      <c r="DX421" s="454"/>
      <c r="DY421" s="454"/>
      <c r="DZ421" s="454"/>
      <c r="EA421" s="454"/>
      <c r="EB421" s="454"/>
      <c r="EC421" s="454"/>
      <c r="ED421" s="454"/>
      <c r="EE421" s="454"/>
    </row>
    <row r="422" spans="1:135" s="477" customFormat="1" x14ac:dyDescent="0.35">
      <c r="A422" s="454"/>
      <c r="B422" s="454"/>
      <c r="C422" s="454"/>
      <c r="D422" s="454"/>
      <c r="E422" s="454"/>
      <c r="F422" s="454"/>
      <c r="G422" s="454"/>
      <c r="H422" s="454"/>
      <c r="I422" s="454"/>
      <c r="J422" s="454"/>
      <c r="K422" s="454"/>
      <c r="L422" s="454"/>
      <c r="M422" s="454"/>
      <c r="N422" s="347" t="s">
        <v>82</v>
      </c>
      <c r="O422" s="349" t="s">
        <v>588</v>
      </c>
      <c r="P422" s="564">
        <v>0.69963731619698888</v>
      </c>
      <c r="Q422" s="560">
        <v>0.74861192833077816</v>
      </c>
      <c r="R422" s="560">
        <v>0.69963731619698888</v>
      </c>
      <c r="S422" s="560">
        <v>0.7171245234097493</v>
      </c>
      <c r="T422" s="560">
        <v>0.30317547101454367</v>
      </c>
      <c r="U422" s="560"/>
      <c r="V422" s="560">
        <v>0.28967769442150293</v>
      </c>
      <c r="W422" s="560">
        <v>8.172444776370293</v>
      </c>
      <c r="X422" s="560">
        <v>1.5455152471400726</v>
      </c>
      <c r="Y422" s="560">
        <v>1.5455152471400726</v>
      </c>
      <c r="Z422" s="560">
        <v>0.84970284623889514</v>
      </c>
      <c r="AA422" s="560">
        <v>0.64787263328466316</v>
      </c>
      <c r="AB422" s="561">
        <v>0.90121489799647492</v>
      </c>
      <c r="AC422" s="463"/>
      <c r="AD422" s="564">
        <v>1.0179201678753038</v>
      </c>
      <c r="AE422" s="560">
        <v>1.0891745796265748</v>
      </c>
      <c r="AF422" s="560">
        <v>1.0179201678753038</v>
      </c>
      <c r="AG422" s="560">
        <v>1.0433627514676735</v>
      </c>
      <c r="AH422" s="560">
        <v>5.6749049359048183</v>
      </c>
      <c r="AI422" s="560"/>
      <c r="AJ422" s="560">
        <v>5.6749049359048174</v>
      </c>
      <c r="AK422" s="560">
        <v>8.5810670151888093</v>
      </c>
      <c r="AL422" s="560">
        <v>1.3283858190772713</v>
      </c>
      <c r="AM422" s="560">
        <v>1.3283858190772713</v>
      </c>
      <c r="AN422" s="560">
        <v>8.2755164200592688</v>
      </c>
      <c r="AO422" s="560">
        <v>1.1588248839555519</v>
      </c>
      <c r="AP422" s="561">
        <v>4.6022558691489026</v>
      </c>
      <c r="AQ422" s="454"/>
      <c r="AR422" s="577"/>
      <c r="AS422" s="559" t="s">
        <v>585</v>
      </c>
      <c r="AT422" s="563">
        <v>0.11929730917929034</v>
      </c>
      <c r="AU422" s="563">
        <v>0.11929730917929034</v>
      </c>
      <c r="AV422" s="563" t="s">
        <v>585</v>
      </c>
      <c r="AW422" s="567">
        <v>0.10592324595486884</v>
      </c>
      <c r="AX422" s="454"/>
      <c r="AY422" s="559" t="s">
        <v>585</v>
      </c>
      <c r="AZ422" s="563">
        <v>13.112618213657072</v>
      </c>
      <c r="BA422" s="563">
        <v>13.112618213657072</v>
      </c>
      <c r="BB422" s="563" t="s">
        <v>585</v>
      </c>
      <c r="BC422" s="567">
        <v>52.450472854628295</v>
      </c>
      <c r="BD422" s="462"/>
      <c r="BE422" s="577"/>
      <c r="BF422" s="566">
        <v>0</v>
      </c>
      <c r="BG422" s="463"/>
      <c r="BH422" s="566">
        <v>0</v>
      </c>
      <c r="BI422" s="454"/>
      <c r="BJ422" s="577"/>
      <c r="BK422" s="559">
        <v>0</v>
      </c>
      <c r="BL422" s="563">
        <v>0</v>
      </c>
      <c r="BM422" s="563">
        <v>0</v>
      </c>
      <c r="BN422" s="563">
        <v>0</v>
      </c>
      <c r="BO422" s="567">
        <v>0</v>
      </c>
      <c r="BQ422" s="559">
        <v>0</v>
      </c>
      <c r="BR422" s="563">
        <v>0</v>
      </c>
      <c r="BS422" s="563">
        <v>0</v>
      </c>
      <c r="BT422" s="563">
        <v>0</v>
      </c>
      <c r="BU422" s="567">
        <v>0</v>
      </c>
      <c r="BV422" s="454"/>
      <c r="BW422" s="577"/>
      <c r="BX422" s="559">
        <v>5.7744443386769775E-2</v>
      </c>
      <c r="BY422" s="563">
        <v>0.31879679962137725</v>
      </c>
      <c r="BZ422" s="563">
        <v>8.197575303902091E-2</v>
      </c>
      <c r="CA422" s="567">
        <v>9.9960742113314894E-3</v>
      </c>
      <c r="CB422" s="464"/>
      <c r="CC422" s="559">
        <v>9.9042527965563245</v>
      </c>
      <c r="CD422" s="563">
        <v>32.075871666093548</v>
      </c>
      <c r="CE422" s="563">
        <v>10.298776817642304</v>
      </c>
      <c r="CF422" s="567">
        <v>2.3428454586153964</v>
      </c>
      <c r="CG422" s="436"/>
      <c r="CH422" s="436"/>
      <c r="CI422" s="436"/>
      <c r="CJ422" s="436"/>
      <c r="CK422" s="436"/>
      <c r="CL422" s="436"/>
      <c r="CM422" s="436"/>
      <c r="CN422" s="436"/>
      <c r="CO422" s="436"/>
      <c r="CP422" s="436"/>
      <c r="CQ422" s="436"/>
      <c r="CR422" s="436"/>
      <c r="CS422" s="436"/>
      <c r="CT422" s="436"/>
      <c r="CU422" s="436"/>
      <c r="CV422" s="436"/>
      <c r="CW422" s="436"/>
      <c r="CX422" s="436"/>
      <c r="CY422" s="454"/>
      <c r="CZ422" s="454"/>
      <c r="DA422" s="454"/>
      <c r="DB422" s="454"/>
      <c r="DC422" s="454"/>
      <c r="DD422" s="454"/>
      <c r="DE422" s="454"/>
      <c r="DF422" s="454"/>
      <c r="DG422" s="454"/>
      <c r="DH422" s="454"/>
      <c r="DI422" s="454"/>
      <c r="DJ422" s="454"/>
      <c r="DK422" s="454"/>
      <c r="DL422" s="454"/>
      <c r="DM422" s="454"/>
      <c r="DN422" s="454"/>
      <c r="DO422" s="454"/>
      <c r="DP422" s="454"/>
      <c r="DQ422" s="454"/>
      <c r="DR422" s="454"/>
      <c r="DS422" s="454"/>
      <c r="DT422" s="454"/>
      <c r="DU422" s="454"/>
      <c r="DV422" s="454"/>
      <c r="DW422" s="454"/>
      <c r="DX422" s="454"/>
      <c r="DY422" s="454"/>
      <c r="DZ422" s="454"/>
      <c r="EA422" s="454"/>
      <c r="EB422" s="454"/>
      <c r="EC422" s="454"/>
      <c r="ED422" s="454"/>
      <c r="EE422" s="454"/>
    </row>
    <row r="423" spans="1:135" s="477" customFormat="1" x14ac:dyDescent="0.35">
      <c r="A423" s="454"/>
      <c r="B423" s="454"/>
      <c r="C423" s="454"/>
      <c r="D423" s="578" t="s">
        <v>934</v>
      </c>
      <c r="E423" s="454"/>
      <c r="F423" s="454"/>
      <c r="G423" s="454"/>
      <c r="H423" s="454"/>
      <c r="I423" s="454"/>
      <c r="J423" s="454"/>
      <c r="K423" s="454"/>
      <c r="L423" s="454"/>
      <c r="M423" s="454"/>
      <c r="N423" s="347" t="s">
        <v>84</v>
      </c>
      <c r="O423" s="349" t="s">
        <v>589</v>
      </c>
      <c r="P423" s="564">
        <v>0.26542323131829132</v>
      </c>
      <c r="Q423" s="560">
        <v>0.28400285751057164</v>
      </c>
      <c r="R423" s="560">
        <v>0.26542323131829132</v>
      </c>
      <c r="S423" s="560">
        <v>0.26993314709227267</v>
      </c>
      <c r="T423" s="560">
        <v>0.18163955544770985</v>
      </c>
      <c r="U423" s="560"/>
      <c r="V423" s="560">
        <v>7.4921666019449801E-2</v>
      </c>
      <c r="W423" s="560">
        <v>2.4418200628424254</v>
      </c>
      <c r="X423" s="560">
        <v>0.67278194868156327</v>
      </c>
      <c r="Y423" s="560">
        <v>0.67278194868156327</v>
      </c>
      <c r="Z423" s="560">
        <v>0.58548398771501164</v>
      </c>
      <c r="AA423" s="560">
        <v>0.2888490967348068</v>
      </c>
      <c r="AB423" s="561">
        <v>0.59690838393737133</v>
      </c>
      <c r="AC423" s="463"/>
      <c r="AD423" s="564">
        <v>0.37158131391080396</v>
      </c>
      <c r="AE423" s="560">
        <v>0.39759200588456028</v>
      </c>
      <c r="AF423" s="560">
        <v>0.37158131391080396</v>
      </c>
      <c r="AG423" s="560">
        <v>0.37789500552174465</v>
      </c>
      <c r="AH423" s="560">
        <v>3.399969022283857</v>
      </c>
      <c r="AI423" s="560"/>
      <c r="AJ423" s="560">
        <v>1.4677461899476754</v>
      </c>
      <c r="AK423" s="560">
        <v>2.5639110659845468</v>
      </c>
      <c r="AL423" s="560">
        <v>0.48491361465359895</v>
      </c>
      <c r="AM423" s="560">
        <v>0.48491361465359895</v>
      </c>
      <c r="AN423" s="560">
        <v>6.7214176732133595</v>
      </c>
      <c r="AO423" s="560">
        <v>0.44351130539655942</v>
      </c>
      <c r="AP423" s="561">
        <v>2.4003101136528131</v>
      </c>
      <c r="AQ423" s="454"/>
      <c r="AR423" s="577"/>
      <c r="AS423" s="559" t="s">
        <v>585</v>
      </c>
      <c r="AT423" s="563">
        <v>0.72592772508400027</v>
      </c>
      <c r="AU423" s="563">
        <v>0.87187237901759596</v>
      </c>
      <c r="AV423" s="563">
        <v>0.51654162731275532</v>
      </c>
      <c r="AW423" s="567">
        <v>0.4905738237933942</v>
      </c>
      <c r="AX423" s="454"/>
      <c r="AY423" s="559" t="s">
        <v>585</v>
      </c>
      <c r="AZ423" s="563">
        <v>84.66001665030376</v>
      </c>
      <c r="BA423" s="563">
        <v>84.66001665030376</v>
      </c>
      <c r="BB423" s="563">
        <v>338.64006660121504</v>
      </c>
      <c r="BC423" s="567">
        <v>338.64006660121504</v>
      </c>
      <c r="BD423" s="462"/>
      <c r="BE423" s="577"/>
      <c r="BF423" s="566">
        <v>0</v>
      </c>
      <c r="BG423" s="463"/>
      <c r="BH423" s="566">
        <v>0</v>
      </c>
      <c r="BI423" s="454"/>
      <c r="BJ423" s="577"/>
      <c r="BK423" s="559">
        <v>0</v>
      </c>
      <c r="BL423" s="563">
        <v>0</v>
      </c>
      <c r="BM423" s="563">
        <v>0</v>
      </c>
      <c r="BN423" s="563">
        <v>0</v>
      </c>
      <c r="BO423" s="567">
        <v>0</v>
      </c>
      <c r="BQ423" s="559">
        <v>0</v>
      </c>
      <c r="BR423" s="563">
        <v>0</v>
      </c>
      <c r="BS423" s="563">
        <v>0</v>
      </c>
      <c r="BT423" s="563">
        <v>0</v>
      </c>
      <c r="BU423" s="567">
        <v>0</v>
      </c>
      <c r="BV423" s="454"/>
      <c r="BW423" s="577"/>
      <c r="BX423" s="559">
        <v>5.7744443386769775E-2</v>
      </c>
      <c r="BY423" s="563">
        <v>0.31879679962137725</v>
      </c>
      <c r="BZ423" s="563">
        <v>8.197575303902091E-2</v>
      </c>
      <c r="CA423" s="567">
        <v>9.9960742113314894E-3</v>
      </c>
      <c r="CB423" s="464"/>
      <c r="CC423" s="559">
        <v>9.9042527965563245</v>
      </c>
      <c r="CD423" s="563">
        <v>32.075871666093548</v>
      </c>
      <c r="CE423" s="563">
        <v>10.298776817642304</v>
      </c>
      <c r="CF423" s="567">
        <v>2.3428454586153964</v>
      </c>
      <c r="CG423" s="436"/>
      <c r="CH423" s="436"/>
      <c r="CI423" s="436"/>
      <c r="CJ423" s="436"/>
      <c r="CK423" s="436"/>
      <c r="CL423" s="436"/>
      <c r="CM423" s="436"/>
      <c r="CN423" s="436"/>
      <c r="CO423" s="436"/>
      <c r="CP423" s="436"/>
      <c r="CQ423" s="436"/>
      <c r="CR423" s="436"/>
      <c r="CS423" s="436"/>
      <c r="CT423" s="436"/>
      <c r="CU423" s="436"/>
      <c r="CV423" s="436"/>
      <c r="CW423" s="436"/>
      <c r="CX423" s="436"/>
      <c r="CY423" s="454"/>
      <c r="CZ423" s="454"/>
      <c r="DA423" s="454"/>
      <c r="DB423" s="454"/>
      <c r="DC423" s="454"/>
      <c r="DD423" s="454"/>
      <c r="DE423" s="454"/>
      <c r="DF423" s="454"/>
      <c r="DG423" s="454"/>
      <c r="DH423" s="454"/>
      <c r="DI423" s="454"/>
      <c r="DJ423" s="454"/>
      <c r="DK423" s="454"/>
      <c r="DL423" s="454"/>
      <c r="DM423" s="454"/>
      <c r="DN423" s="454"/>
      <c r="DO423" s="454"/>
      <c r="DP423" s="454"/>
      <c r="DQ423" s="454"/>
      <c r="DR423" s="454"/>
      <c r="DS423" s="454"/>
      <c r="DT423" s="454"/>
      <c r="DU423" s="454"/>
      <c r="DV423" s="454"/>
      <c r="DW423" s="454"/>
      <c r="DX423" s="454"/>
      <c r="DY423" s="454"/>
      <c r="DZ423" s="454"/>
      <c r="EA423" s="454"/>
      <c r="EB423" s="454"/>
      <c r="EC423" s="454"/>
      <c r="ED423" s="454"/>
      <c r="EE423" s="454"/>
    </row>
    <row r="424" spans="1:135" s="477" customFormat="1" x14ac:dyDescent="0.35">
      <c r="A424" s="454"/>
      <c r="B424" s="454"/>
      <c r="C424" s="454"/>
      <c r="D424" s="454"/>
      <c r="E424" s="454" t="s">
        <v>940</v>
      </c>
      <c r="F424" s="454"/>
      <c r="G424" s="454"/>
      <c r="H424" s="454"/>
      <c r="I424" s="454"/>
      <c r="J424" s="454"/>
      <c r="K424" s="454"/>
      <c r="L424" s="454"/>
      <c r="M424" s="454"/>
      <c r="N424" s="347" t="s">
        <v>86</v>
      </c>
      <c r="O424" s="349" t="s">
        <v>590</v>
      </c>
      <c r="P424" s="564">
        <v>0.38894790651261252</v>
      </c>
      <c r="Q424" s="560">
        <v>0.41034004137080615</v>
      </c>
      <c r="R424" s="560">
        <v>0.38894790651261252</v>
      </c>
      <c r="S424" s="560">
        <v>0.4039800012764666</v>
      </c>
      <c r="T424" s="560">
        <v>0.2963911887542921</v>
      </c>
      <c r="U424" s="560"/>
      <c r="V424" s="560">
        <v>0.15884755508425308</v>
      </c>
      <c r="W424" s="560">
        <v>4.2559001827408682</v>
      </c>
      <c r="X424" s="560">
        <v>1.7561707765779164</v>
      </c>
      <c r="Y424" s="560">
        <v>1.7561707765779164</v>
      </c>
      <c r="Z424" s="560">
        <v>0.16693340107425636</v>
      </c>
      <c r="AA424" s="560">
        <v>0.47798946405910542</v>
      </c>
      <c r="AB424" s="561">
        <v>0.56360689145587872</v>
      </c>
      <c r="AC424" s="463"/>
      <c r="AD424" s="564">
        <v>0.635208982498637</v>
      </c>
      <c r="AE424" s="560">
        <v>0.67014547653606193</v>
      </c>
      <c r="AF424" s="560">
        <v>0.635208982498637</v>
      </c>
      <c r="AG424" s="560">
        <v>0.65975859816667048</v>
      </c>
      <c r="AH424" s="560">
        <v>5.5479152531430955</v>
      </c>
      <c r="AI424" s="560"/>
      <c r="AJ424" s="560">
        <v>3.111888805260822</v>
      </c>
      <c r="AK424" s="560">
        <v>4.4686951918779103</v>
      </c>
      <c r="AL424" s="560">
        <v>0.81294045580175556</v>
      </c>
      <c r="AM424" s="560">
        <v>0.81294045580175556</v>
      </c>
      <c r="AN424" s="560">
        <v>2.660695637992236</v>
      </c>
      <c r="AO424" s="560">
        <v>0.83563924026749803</v>
      </c>
      <c r="AP424" s="561">
        <v>0.97455882886490863</v>
      </c>
      <c r="AQ424" s="454"/>
      <c r="AR424" s="577"/>
      <c r="AS424" s="559">
        <v>0.30980648487720808</v>
      </c>
      <c r="AT424" s="563">
        <v>0.55329736700007037</v>
      </c>
      <c r="AU424" s="563">
        <v>0.89456379174652201</v>
      </c>
      <c r="AV424" s="563">
        <v>0.66705695713571855</v>
      </c>
      <c r="AW424" s="567">
        <v>0.77384645282244824</v>
      </c>
      <c r="AX424" s="454"/>
      <c r="AY424" s="559">
        <v>92.632138978285212</v>
      </c>
      <c r="AZ424" s="563">
        <v>142.10203914231758</v>
      </c>
      <c r="BA424" s="563">
        <v>92.632138978285198</v>
      </c>
      <c r="BB424" s="563">
        <v>370.52855591314079</v>
      </c>
      <c r="BC424" s="567">
        <v>370.52855591314079</v>
      </c>
      <c r="BD424" s="462"/>
      <c r="BE424" s="577"/>
      <c r="BF424" s="566">
        <v>0</v>
      </c>
      <c r="BG424" s="463"/>
      <c r="BH424" s="566">
        <v>0</v>
      </c>
      <c r="BI424" s="454"/>
      <c r="BJ424" s="577"/>
      <c r="BK424" s="559">
        <v>0</v>
      </c>
      <c r="BL424" s="563">
        <v>0</v>
      </c>
      <c r="BM424" s="563">
        <v>0</v>
      </c>
      <c r="BN424" s="563">
        <v>0</v>
      </c>
      <c r="BO424" s="567">
        <v>0</v>
      </c>
      <c r="BQ424" s="559">
        <v>0</v>
      </c>
      <c r="BR424" s="563">
        <v>0</v>
      </c>
      <c r="BS424" s="563">
        <v>0</v>
      </c>
      <c r="BT424" s="563">
        <v>0</v>
      </c>
      <c r="BU424" s="567">
        <v>0</v>
      </c>
      <c r="BV424" s="454"/>
      <c r="BW424" s="577"/>
      <c r="BX424" s="559">
        <v>5.7744443386769775E-2</v>
      </c>
      <c r="BY424" s="563">
        <v>0.31879679962137725</v>
      </c>
      <c r="BZ424" s="563">
        <v>8.197575303902091E-2</v>
      </c>
      <c r="CA424" s="567">
        <v>9.9960742113314894E-3</v>
      </c>
      <c r="CB424" s="464"/>
      <c r="CC424" s="559">
        <v>9.9042527965563245</v>
      </c>
      <c r="CD424" s="563">
        <v>32.075871666093548</v>
      </c>
      <c r="CE424" s="563">
        <v>10.298776817642304</v>
      </c>
      <c r="CF424" s="567">
        <v>2.3428454586153964</v>
      </c>
      <c r="CG424" s="436"/>
      <c r="CH424" s="436"/>
      <c r="CI424" s="436"/>
      <c r="CJ424" s="436"/>
      <c r="CK424" s="436"/>
      <c r="CL424" s="436"/>
      <c r="CM424" s="436"/>
      <c r="CN424" s="436"/>
      <c r="CO424" s="436"/>
      <c r="CP424" s="436"/>
      <c r="CQ424" s="436"/>
      <c r="CR424" s="436"/>
      <c r="CS424" s="436"/>
      <c r="CT424" s="436"/>
      <c r="CU424" s="436"/>
      <c r="CV424" s="436"/>
      <c r="CW424" s="436"/>
      <c r="CX424" s="436"/>
      <c r="CY424" s="454"/>
      <c r="CZ424" s="454"/>
      <c r="DA424" s="454"/>
      <c r="DB424" s="454"/>
      <c r="DC424" s="454"/>
      <c r="DD424" s="454"/>
      <c r="DE424" s="454"/>
      <c r="DF424" s="454"/>
      <c r="DG424" s="454"/>
      <c r="DH424" s="454"/>
      <c r="DI424" s="454"/>
      <c r="DJ424" s="454"/>
      <c r="DK424" s="454"/>
      <c r="DL424" s="454"/>
      <c r="DM424" s="454"/>
      <c r="DN424" s="454"/>
      <c r="DO424" s="454"/>
      <c r="DP424" s="454"/>
      <c r="DQ424" s="454"/>
      <c r="DR424" s="454"/>
      <c r="DS424" s="454"/>
      <c r="DT424" s="454"/>
      <c r="DU424" s="454"/>
      <c r="DV424" s="454"/>
      <c r="DW424" s="454"/>
      <c r="DX424" s="454"/>
      <c r="DY424" s="454"/>
      <c r="DZ424" s="454"/>
      <c r="EA424" s="454"/>
      <c r="EB424" s="454"/>
      <c r="EC424" s="454"/>
      <c r="ED424" s="454"/>
      <c r="EE424" s="454"/>
    </row>
    <row r="425" spans="1:135" s="477" customFormat="1" x14ac:dyDescent="0.35">
      <c r="A425" s="454"/>
      <c r="B425" s="454"/>
      <c r="C425" s="454"/>
      <c r="D425" s="454"/>
      <c r="E425" s="454" t="s">
        <v>939</v>
      </c>
      <c r="F425" s="454"/>
      <c r="G425" s="454"/>
      <c r="H425" s="454"/>
      <c r="I425" s="454"/>
      <c r="J425" s="454"/>
      <c r="K425" s="454"/>
      <c r="L425" s="454"/>
      <c r="M425" s="454"/>
      <c r="N425" s="347" t="s">
        <v>88</v>
      </c>
      <c r="O425" s="349" t="s">
        <v>591</v>
      </c>
      <c r="P425" s="564">
        <v>0.35055161773391669</v>
      </c>
      <c r="Q425" s="560">
        <v>0.36948140509154803</v>
      </c>
      <c r="R425" s="560">
        <v>0.35055161773391669</v>
      </c>
      <c r="S425" s="560">
        <v>0.35675329210055778</v>
      </c>
      <c r="T425" s="560">
        <v>0.2095812313647257</v>
      </c>
      <c r="U425" s="560"/>
      <c r="V425" s="560">
        <v>0.11663406317666301</v>
      </c>
      <c r="W425" s="560">
        <v>3.7281781302682173</v>
      </c>
      <c r="X425" s="560">
        <v>1.3067602346434701</v>
      </c>
      <c r="Y425" s="560">
        <v>1.3067602346434701</v>
      </c>
      <c r="Z425" s="560">
        <v>0.35301893073386365</v>
      </c>
      <c r="AA425" s="560">
        <v>0.39918496025927369</v>
      </c>
      <c r="AB425" s="561">
        <v>0.41255976113789222</v>
      </c>
      <c r="AC425" s="463"/>
      <c r="AD425" s="564">
        <v>0.56002675776561206</v>
      </c>
      <c r="AE425" s="560">
        <v>0.59026820268495506</v>
      </c>
      <c r="AF425" s="560">
        <v>0.56002675776561206</v>
      </c>
      <c r="AG425" s="560">
        <v>0.56993429609254787</v>
      </c>
      <c r="AH425" s="560">
        <v>3.922987438148112</v>
      </c>
      <c r="AI425" s="560"/>
      <c r="AJ425" s="560">
        <v>2.2849091716836973</v>
      </c>
      <c r="AK425" s="560">
        <v>3.914587036781628</v>
      </c>
      <c r="AL425" s="560">
        <v>0.74259548079720161</v>
      </c>
      <c r="AM425" s="560">
        <v>0.74259548079720161</v>
      </c>
      <c r="AN425" s="560">
        <v>4.3466790074443331</v>
      </c>
      <c r="AO425" s="560">
        <v>0.67165664098453226</v>
      </c>
      <c r="AP425" s="561">
        <v>2.2837932935522645</v>
      </c>
      <c r="AQ425" s="454"/>
      <c r="AR425" s="577"/>
      <c r="AS425" s="559">
        <v>0.33087057616520327</v>
      </c>
      <c r="AT425" s="563">
        <v>1.0899662477809344</v>
      </c>
      <c r="AU425" s="563">
        <v>2.8482908309844155</v>
      </c>
      <c r="AV425" s="563">
        <v>0.8213326117684171</v>
      </c>
      <c r="AW425" s="567">
        <v>1.0839225960398169</v>
      </c>
      <c r="AX425" s="454"/>
      <c r="AY425" s="559">
        <v>98.930302273395768</v>
      </c>
      <c r="AZ425" s="563">
        <v>109.33021860638259</v>
      </c>
      <c r="BA425" s="563">
        <v>98.930302273395739</v>
      </c>
      <c r="BB425" s="563">
        <v>395.72120909358307</v>
      </c>
      <c r="BC425" s="567">
        <v>395.72120909358301</v>
      </c>
      <c r="BD425" s="462"/>
      <c r="BE425" s="577"/>
      <c r="BF425" s="566">
        <v>0</v>
      </c>
      <c r="BG425" s="463"/>
      <c r="BH425" s="566">
        <v>0</v>
      </c>
      <c r="BI425" s="454"/>
      <c r="BJ425" s="577"/>
      <c r="BK425" s="559">
        <v>0</v>
      </c>
      <c r="BL425" s="563">
        <v>0</v>
      </c>
      <c r="BM425" s="563">
        <v>0</v>
      </c>
      <c r="BN425" s="563">
        <v>0</v>
      </c>
      <c r="BO425" s="567">
        <v>0</v>
      </c>
      <c r="BQ425" s="559">
        <v>0</v>
      </c>
      <c r="BR425" s="563">
        <v>0</v>
      </c>
      <c r="BS425" s="563">
        <v>0</v>
      </c>
      <c r="BT425" s="563">
        <v>0</v>
      </c>
      <c r="BU425" s="567">
        <v>0</v>
      </c>
      <c r="BV425" s="454"/>
      <c r="BW425" s="577"/>
      <c r="BX425" s="559">
        <v>5.7744443386769775E-2</v>
      </c>
      <c r="BY425" s="563">
        <v>0.31879679962137725</v>
      </c>
      <c r="BZ425" s="563">
        <v>8.197575303902091E-2</v>
      </c>
      <c r="CA425" s="567">
        <v>9.9960742113314894E-3</v>
      </c>
      <c r="CB425" s="464"/>
      <c r="CC425" s="559">
        <v>9.9042527965563245</v>
      </c>
      <c r="CD425" s="563">
        <v>32.075871666093548</v>
      </c>
      <c r="CE425" s="563">
        <v>10.298776817642304</v>
      </c>
      <c r="CF425" s="567">
        <v>2.3428454586153964</v>
      </c>
      <c r="CG425" s="436"/>
      <c r="CH425" s="436"/>
      <c r="CI425" s="436"/>
      <c r="CJ425" s="436"/>
      <c r="CK425" s="436"/>
      <c r="CL425" s="436"/>
      <c r="CM425" s="436"/>
      <c r="CN425" s="436"/>
      <c r="CO425" s="436"/>
      <c r="CP425" s="436"/>
      <c r="CQ425" s="436"/>
      <c r="CR425" s="436"/>
      <c r="CS425" s="436"/>
      <c r="CT425" s="436"/>
      <c r="CU425" s="436"/>
      <c r="CV425" s="436"/>
      <c r="CW425" s="436"/>
      <c r="CX425" s="436"/>
      <c r="CY425" s="454"/>
      <c r="CZ425" s="454"/>
      <c r="DA425" s="454"/>
      <c r="DB425" s="454"/>
      <c r="DC425" s="454"/>
      <c r="DD425" s="454"/>
      <c r="DE425" s="454"/>
      <c r="DF425" s="454"/>
      <c r="DG425" s="454"/>
      <c r="DH425" s="454"/>
      <c r="DI425" s="454"/>
      <c r="DJ425" s="454"/>
      <c r="DK425" s="454"/>
      <c r="DL425" s="454"/>
      <c r="DM425" s="454"/>
      <c r="DN425" s="454"/>
      <c r="DO425" s="454"/>
      <c r="DP425" s="454"/>
      <c r="DQ425" s="454"/>
      <c r="DR425" s="454"/>
      <c r="DS425" s="454"/>
      <c r="DT425" s="454"/>
      <c r="DU425" s="454"/>
      <c r="DV425" s="454"/>
      <c r="DW425" s="454"/>
      <c r="DX425" s="454"/>
      <c r="DY425" s="454"/>
      <c r="DZ425" s="454"/>
      <c r="EA425" s="454"/>
      <c r="EB425" s="454"/>
      <c r="EC425" s="454"/>
      <c r="ED425" s="454"/>
      <c r="EE425" s="454"/>
    </row>
    <row r="426" spans="1:135" s="477" customFormat="1" x14ac:dyDescent="0.35">
      <c r="A426" s="454"/>
      <c r="B426" s="454"/>
      <c r="C426" s="454"/>
      <c r="D426" s="454"/>
      <c r="E426" s="454"/>
      <c r="F426" s="454"/>
      <c r="G426" s="454"/>
      <c r="H426" s="454"/>
      <c r="I426" s="454"/>
      <c r="J426" s="454"/>
      <c r="K426" s="454"/>
      <c r="L426" s="454"/>
      <c r="M426" s="454"/>
      <c r="N426" s="347" t="s">
        <v>90</v>
      </c>
      <c r="O426" s="349" t="s">
        <v>592</v>
      </c>
      <c r="P426" s="564">
        <v>0.54015962129652428</v>
      </c>
      <c r="Q426" s="560">
        <v>0.60386921110739045</v>
      </c>
      <c r="R426" s="560">
        <v>0.54015962129652428</v>
      </c>
      <c r="S426" s="560">
        <v>0.56849968383800087</v>
      </c>
      <c r="T426" s="560">
        <v>0.43366123114552418</v>
      </c>
      <c r="U426" s="560"/>
      <c r="V426" s="560">
        <v>0.24207591323513664</v>
      </c>
      <c r="W426" s="560">
        <v>9.12544762271901</v>
      </c>
      <c r="X426" s="560">
        <v>1.7671587363292203</v>
      </c>
      <c r="Y426" s="560">
        <v>1.7671587363292203</v>
      </c>
      <c r="Z426" s="560">
        <v>0.32750781351416303</v>
      </c>
      <c r="AA426" s="560">
        <v>1.2423161055478638</v>
      </c>
      <c r="AB426" s="561">
        <v>0.63559449116460731</v>
      </c>
      <c r="AC426" s="463"/>
      <c r="AD426" s="564">
        <v>0.86293665779116835</v>
      </c>
      <c r="AE426" s="560">
        <v>0.96471646200658745</v>
      </c>
      <c r="AF426" s="560">
        <v>0.86293665779116835</v>
      </c>
      <c r="AG426" s="560">
        <v>0.90821156892287169</v>
      </c>
      <c r="AH426" s="560">
        <v>8.1173660022787271</v>
      </c>
      <c r="AI426" s="560"/>
      <c r="AJ426" s="560">
        <v>4.7423665036591407</v>
      </c>
      <c r="AK426" s="560">
        <v>9.5817200038549615</v>
      </c>
      <c r="AL426" s="560">
        <v>1.1566876144420364</v>
      </c>
      <c r="AM426" s="560">
        <v>1.1566876144420364</v>
      </c>
      <c r="AN426" s="560">
        <v>3.9895458224586267</v>
      </c>
      <c r="AO426" s="560">
        <v>2.2178517273389304</v>
      </c>
      <c r="AP426" s="561">
        <v>1.568947938357182</v>
      </c>
      <c r="AQ426" s="454"/>
      <c r="AR426" s="577"/>
      <c r="AS426" s="559" t="s">
        <v>585</v>
      </c>
      <c r="AT426" s="563">
        <v>0.96042526883242019</v>
      </c>
      <c r="AU426" s="563">
        <v>0.42899652798689814</v>
      </c>
      <c r="AV426" s="563">
        <v>0.40111325349246957</v>
      </c>
      <c r="AW426" s="567">
        <v>0.50272805750196647</v>
      </c>
      <c r="AX426" s="454"/>
      <c r="AY426" s="559" t="s">
        <v>585</v>
      </c>
      <c r="AZ426" s="563">
        <v>42.660396571304503</v>
      </c>
      <c r="BA426" s="563">
        <v>42.660396571304503</v>
      </c>
      <c r="BB426" s="563">
        <v>170.64158628521801</v>
      </c>
      <c r="BC426" s="567">
        <v>170.64158628521801</v>
      </c>
      <c r="BD426" s="462"/>
      <c r="BE426" s="577"/>
      <c r="BF426" s="566" t="s">
        <v>585</v>
      </c>
      <c r="BG426" s="463"/>
      <c r="BH426" s="566" t="s">
        <v>585</v>
      </c>
      <c r="BI426" s="454"/>
      <c r="BJ426" s="577"/>
      <c r="BK426" s="559">
        <v>0</v>
      </c>
      <c r="BL426" s="563">
        <v>0</v>
      </c>
      <c r="BM426" s="563">
        <v>0</v>
      </c>
      <c r="BN426" s="563">
        <v>0</v>
      </c>
      <c r="BO426" s="567">
        <v>0</v>
      </c>
      <c r="BQ426" s="559">
        <v>0</v>
      </c>
      <c r="BR426" s="563">
        <v>0</v>
      </c>
      <c r="BS426" s="563">
        <v>0</v>
      </c>
      <c r="BT426" s="563">
        <v>0</v>
      </c>
      <c r="BU426" s="567">
        <v>0</v>
      </c>
      <c r="BV426" s="454"/>
      <c r="BW426" s="577"/>
      <c r="BX426" s="559">
        <v>5.7744443386769775E-2</v>
      </c>
      <c r="BY426" s="563">
        <v>0.31879679962137725</v>
      </c>
      <c r="BZ426" s="563">
        <v>8.197575303902091E-2</v>
      </c>
      <c r="CA426" s="567">
        <v>9.9960742113314894E-3</v>
      </c>
      <c r="CB426" s="464"/>
      <c r="CC426" s="559">
        <v>9.9042527965563245</v>
      </c>
      <c r="CD426" s="563">
        <v>32.075871666093548</v>
      </c>
      <c r="CE426" s="563">
        <v>10.298776817642304</v>
      </c>
      <c r="CF426" s="567">
        <v>2.3428454586153964</v>
      </c>
      <c r="CG426" s="436"/>
      <c r="CH426" s="436"/>
      <c r="CI426" s="436"/>
      <c r="CJ426" s="436"/>
      <c r="CK426" s="436"/>
      <c r="CL426" s="436"/>
      <c r="CM426" s="436"/>
      <c r="CN426" s="436"/>
      <c r="CO426" s="436"/>
      <c r="CP426" s="436"/>
      <c r="CQ426" s="436"/>
      <c r="CR426" s="436"/>
      <c r="CS426" s="436"/>
      <c r="CT426" s="436"/>
      <c r="CU426" s="436"/>
      <c r="CV426" s="436"/>
      <c r="CW426" s="436"/>
      <c r="CX426" s="436"/>
      <c r="CY426" s="454"/>
      <c r="CZ426" s="454"/>
      <c r="DA426" s="454"/>
      <c r="DB426" s="454"/>
      <c r="DC426" s="454"/>
      <c r="DD426" s="454"/>
      <c r="DE426" s="454"/>
      <c r="DF426" s="454"/>
      <c r="DG426" s="454"/>
      <c r="DH426" s="454"/>
      <c r="DI426" s="454"/>
      <c r="DJ426" s="454"/>
      <c r="DK426" s="454"/>
      <c r="DL426" s="454"/>
      <c r="DM426" s="454"/>
      <c r="DN426" s="454"/>
      <c r="DO426" s="454"/>
      <c r="DP426" s="454"/>
      <c r="DQ426" s="454"/>
      <c r="DR426" s="454"/>
      <c r="DS426" s="454"/>
      <c r="DT426" s="454"/>
      <c r="DU426" s="454"/>
      <c r="DV426" s="454"/>
      <c r="DW426" s="454"/>
      <c r="DX426" s="454"/>
      <c r="DY426" s="454"/>
      <c r="DZ426" s="454"/>
      <c r="EA426" s="454"/>
      <c r="EB426" s="454"/>
      <c r="EC426" s="454"/>
      <c r="ED426" s="454"/>
      <c r="EE426" s="454"/>
    </row>
    <row r="427" spans="1:135" s="477" customFormat="1" ht="14.5" customHeight="1" x14ac:dyDescent="0.35">
      <c r="A427" s="454"/>
      <c r="B427" s="454"/>
      <c r="C427" s="454"/>
      <c r="D427" s="454"/>
      <c r="E427" s="454"/>
      <c r="F427" s="454"/>
      <c r="G427" s="454"/>
      <c r="H427" s="454"/>
      <c r="I427" s="454"/>
      <c r="J427" s="454"/>
      <c r="K427" s="454"/>
      <c r="L427" s="454"/>
      <c r="M427" s="454"/>
      <c r="N427" s="347" t="s">
        <v>92</v>
      </c>
      <c r="O427" s="349" t="s">
        <v>593</v>
      </c>
      <c r="P427" s="564">
        <v>0.52164057594467883</v>
      </c>
      <c r="Q427" s="560">
        <v>0.55940735364307392</v>
      </c>
      <c r="R427" s="560">
        <v>0.52164057594467883</v>
      </c>
      <c r="S427" s="560">
        <v>0.53225952503586038</v>
      </c>
      <c r="T427" s="560">
        <v>0.48800283941528766</v>
      </c>
      <c r="U427" s="560"/>
      <c r="V427" s="560">
        <v>0.24263788402901523</v>
      </c>
      <c r="W427" s="560">
        <v>6.9718412116462032</v>
      </c>
      <c r="X427" s="560">
        <v>1.9154953146699845</v>
      </c>
      <c r="Y427" s="560">
        <v>1.9154953146699845</v>
      </c>
      <c r="Z427" s="560">
        <v>0.53979959356703588</v>
      </c>
      <c r="AA427" s="560">
        <v>0.63315053342671657</v>
      </c>
      <c r="AB427" s="561">
        <v>0.68891597386838732</v>
      </c>
      <c r="AC427" s="463"/>
      <c r="AD427" s="564">
        <v>1.06649668884448</v>
      </c>
      <c r="AE427" s="560">
        <v>1.1437110491168208</v>
      </c>
      <c r="AF427" s="560">
        <v>1.06649668884448</v>
      </c>
      <c r="AG427" s="560">
        <v>1.088207181791168</v>
      </c>
      <c r="AH427" s="560">
        <v>9.1345441399529754</v>
      </c>
      <c r="AI427" s="560"/>
      <c r="AJ427" s="560">
        <v>4.7533757421798493</v>
      </c>
      <c r="AK427" s="560">
        <v>7.3204332722285139</v>
      </c>
      <c r="AL427" s="560">
        <v>1.4084155272880208</v>
      </c>
      <c r="AM427" s="560">
        <v>1.4084155272880208</v>
      </c>
      <c r="AN427" s="560">
        <v>7.1282767500200981</v>
      </c>
      <c r="AO427" s="560">
        <v>1.6015274411351827</v>
      </c>
      <c r="AP427" s="561">
        <v>3.3127578378994453</v>
      </c>
      <c r="AQ427" s="454"/>
      <c r="AR427" s="577"/>
      <c r="AS427" s="559" t="s">
        <v>585</v>
      </c>
      <c r="AT427" s="563">
        <v>0.27126088449458885</v>
      </c>
      <c r="AU427" s="563">
        <v>0.75414608260504135</v>
      </c>
      <c r="AV427" s="563">
        <v>0.17509787404622562</v>
      </c>
      <c r="AW427" s="567">
        <v>0.30359305628974981</v>
      </c>
      <c r="AX427" s="454"/>
      <c r="AY427" s="559" t="s">
        <v>585</v>
      </c>
      <c r="AZ427" s="563">
        <v>34.802346589849599</v>
      </c>
      <c r="BA427" s="563">
        <v>34.802346589849599</v>
      </c>
      <c r="BB427" s="563">
        <v>139.20938635939839</v>
      </c>
      <c r="BC427" s="567">
        <v>139.20938635939839</v>
      </c>
      <c r="BD427" s="462"/>
      <c r="BE427" s="577"/>
      <c r="BF427" s="566">
        <v>0</v>
      </c>
      <c r="BG427" s="463"/>
      <c r="BH427" s="566">
        <v>0</v>
      </c>
      <c r="BI427" s="454"/>
      <c r="BJ427" s="577"/>
      <c r="BK427" s="559" t="s">
        <v>585</v>
      </c>
      <c r="BL427" s="563" t="s">
        <v>585</v>
      </c>
      <c r="BM427" s="563" t="s">
        <v>585</v>
      </c>
      <c r="BN427" s="563" t="s">
        <v>585</v>
      </c>
      <c r="BO427" s="567" t="s">
        <v>585</v>
      </c>
      <c r="BQ427" s="559" t="s">
        <v>585</v>
      </c>
      <c r="BR427" s="563" t="s">
        <v>585</v>
      </c>
      <c r="BS427" s="563" t="s">
        <v>585</v>
      </c>
      <c r="BT427" s="563" t="s">
        <v>585</v>
      </c>
      <c r="BU427" s="567" t="s">
        <v>585</v>
      </c>
      <c r="BV427" s="454"/>
      <c r="BW427" s="577"/>
      <c r="BX427" s="559">
        <v>5.7744443386769775E-2</v>
      </c>
      <c r="BY427" s="563">
        <v>0.31879679962137725</v>
      </c>
      <c r="BZ427" s="563">
        <v>8.197575303902091E-2</v>
      </c>
      <c r="CA427" s="567">
        <v>9.9960742113314894E-3</v>
      </c>
      <c r="CB427" s="464"/>
      <c r="CC427" s="559">
        <v>9.9042527965563245</v>
      </c>
      <c r="CD427" s="563">
        <v>32.075871666093548</v>
      </c>
      <c r="CE427" s="563">
        <v>10.298776817642304</v>
      </c>
      <c r="CF427" s="567">
        <v>2.3428454586153964</v>
      </c>
      <c r="CG427" s="436"/>
      <c r="CH427" s="436"/>
      <c r="CI427" s="436"/>
      <c r="CJ427" s="436"/>
      <c r="CK427" s="436"/>
      <c r="CL427" s="436"/>
      <c r="CM427" s="436"/>
      <c r="CN427" s="436"/>
      <c r="CO427" s="436"/>
      <c r="CP427" s="436"/>
      <c r="CQ427" s="436"/>
      <c r="CR427" s="436"/>
      <c r="CS427" s="436"/>
      <c r="CT427" s="436"/>
      <c r="CU427" s="436"/>
      <c r="CV427" s="436"/>
      <c r="CW427" s="436"/>
      <c r="CX427" s="436"/>
      <c r="CY427" s="454"/>
      <c r="CZ427" s="454"/>
      <c r="DA427" s="454"/>
      <c r="DB427" s="454"/>
      <c r="DC427" s="454"/>
      <c r="DD427" s="454"/>
      <c r="DE427" s="454"/>
      <c r="DF427" s="454"/>
      <c r="DG427" s="454"/>
      <c r="DH427" s="454"/>
      <c r="DI427" s="454"/>
      <c r="DJ427" s="454"/>
      <c r="DK427" s="454"/>
      <c r="DL427" s="454"/>
      <c r="DM427" s="454"/>
      <c r="DN427" s="454"/>
      <c r="DO427" s="454"/>
      <c r="DP427" s="454"/>
      <c r="DQ427" s="454"/>
      <c r="DR427" s="454"/>
      <c r="DS427" s="454"/>
      <c r="DT427" s="454"/>
      <c r="DU427" s="454"/>
      <c r="DV427" s="454"/>
      <c r="DW427" s="454"/>
      <c r="DX427" s="454"/>
      <c r="DY427" s="454"/>
      <c r="DZ427" s="454"/>
      <c r="EA427" s="454"/>
      <c r="EB427" s="454"/>
      <c r="EC427" s="454"/>
      <c r="ED427" s="454"/>
      <c r="EE427" s="454"/>
    </row>
    <row r="428" spans="1:135" s="477" customFormat="1" x14ac:dyDescent="0.35">
      <c r="A428" s="454"/>
      <c r="B428" s="454"/>
      <c r="C428" s="454"/>
      <c r="D428" s="454"/>
      <c r="E428" s="454"/>
      <c r="F428" s="454"/>
      <c r="G428" s="454"/>
      <c r="H428" s="454"/>
      <c r="I428" s="454"/>
      <c r="J428" s="454"/>
      <c r="K428" s="454"/>
      <c r="L428" s="454"/>
      <c r="M428" s="454"/>
      <c r="N428" s="347" t="s">
        <v>94</v>
      </c>
      <c r="O428" s="349" t="s">
        <v>594</v>
      </c>
      <c r="P428" s="564">
        <v>0.72898054166800341</v>
      </c>
      <c r="Q428" s="560">
        <v>0.77271937416808367</v>
      </c>
      <c r="R428" s="560">
        <v>0.72898054166800341</v>
      </c>
      <c r="S428" s="560">
        <v>0.74867471231566485</v>
      </c>
      <c r="T428" s="560">
        <v>0.55812238166253558</v>
      </c>
      <c r="U428" s="560"/>
      <c r="V428" s="560">
        <v>0.25031229902174912</v>
      </c>
      <c r="W428" s="560">
        <v>7.0053152599378992</v>
      </c>
      <c r="X428" s="560">
        <v>1.5941467637860951</v>
      </c>
      <c r="Y428" s="560">
        <v>1.5941467637860951</v>
      </c>
      <c r="Z428" s="560">
        <v>0.53938523122178705</v>
      </c>
      <c r="AA428" s="560">
        <v>0.74815920271128034</v>
      </c>
      <c r="AB428" s="561">
        <v>1.1148484289702165</v>
      </c>
      <c r="AC428" s="463"/>
      <c r="AD428" s="564">
        <v>1.0660262352079408</v>
      </c>
      <c r="AE428" s="560">
        <v>1.129987809320417</v>
      </c>
      <c r="AF428" s="560">
        <v>1.0660262352079408</v>
      </c>
      <c r="AG428" s="560">
        <v>1.0948260472619511</v>
      </c>
      <c r="AH428" s="560">
        <v>10.447057105037821</v>
      </c>
      <c r="AI428" s="560"/>
      <c r="AJ428" s="560">
        <v>4.9037206819565284</v>
      </c>
      <c r="AK428" s="560">
        <v>7.3555810229347927</v>
      </c>
      <c r="AL428" s="560">
        <v>1.4391354175307198</v>
      </c>
      <c r="AM428" s="560">
        <v>1.4391354175307198</v>
      </c>
      <c r="AN428" s="560">
        <v>6.9526233243159208</v>
      </c>
      <c r="AO428" s="560">
        <v>1.292566386255082</v>
      </c>
      <c r="AP428" s="561">
        <v>1.8039057005062256</v>
      </c>
      <c r="AQ428" s="454"/>
      <c r="AR428" s="577"/>
      <c r="AS428" s="559" t="s">
        <v>585</v>
      </c>
      <c r="AT428" s="563">
        <v>1.4386997214074524</v>
      </c>
      <c r="AU428" s="563">
        <v>0.59785066518987706</v>
      </c>
      <c r="AV428" s="562" t="s">
        <v>585</v>
      </c>
      <c r="AW428" s="567">
        <v>1.1760805719800738</v>
      </c>
      <c r="AX428" s="454"/>
      <c r="AY428" s="559" t="s">
        <v>585</v>
      </c>
      <c r="AZ428" s="563">
        <v>72.004932978371883</v>
      </c>
      <c r="BA428" s="563">
        <v>72.004932978371883</v>
      </c>
      <c r="BB428" s="562" t="s">
        <v>585</v>
      </c>
      <c r="BC428" s="567">
        <v>288.01973191348748</v>
      </c>
      <c r="BD428" s="462"/>
      <c r="BE428" s="577"/>
      <c r="BF428" s="566" t="s">
        <v>585</v>
      </c>
      <c r="BG428" s="463"/>
      <c r="BH428" s="566" t="s">
        <v>585</v>
      </c>
      <c r="BI428" s="454"/>
      <c r="BJ428" s="577"/>
      <c r="BK428" s="559">
        <v>0</v>
      </c>
      <c r="BL428" s="563">
        <v>0</v>
      </c>
      <c r="BM428" s="563">
        <v>0</v>
      </c>
      <c r="BN428" s="563">
        <v>0</v>
      </c>
      <c r="BO428" s="567">
        <v>0</v>
      </c>
      <c r="BQ428" s="559">
        <v>0</v>
      </c>
      <c r="BR428" s="563">
        <v>0</v>
      </c>
      <c r="BS428" s="563">
        <v>0</v>
      </c>
      <c r="BT428" s="563">
        <v>0</v>
      </c>
      <c r="BU428" s="567">
        <v>0</v>
      </c>
      <c r="BV428" s="454"/>
      <c r="BW428" s="577"/>
      <c r="BX428" s="559">
        <v>5.7744443386769775E-2</v>
      </c>
      <c r="BY428" s="563">
        <v>0.31879679962137725</v>
      </c>
      <c r="BZ428" s="563">
        <v>8.197575303902091E-2</v>
      </c>
      <c r="CA428" s="567">
        <v>9.9960742113314894E-3</v>
      </c>
      <c r="CB428" s="464"/>
      <c r="CC428" s="559">
        <v>9.9042527965563245</v>
      </c>
      <c r="CD428" s="563">
        <v>32.075871666093548</v>
      </c>
      <c r="CE428" s="563">
        <v>10.298776817642304</v>
      </c>
      <c r="CF428" s="567">
        <v>2.3428454586153964</v>
      </c>
      <c r="CG428" s="436"/>
      <c r="CH428" s="436"/>
      <c r="CI428" s="436"/>
      <c r="CJ428" s="436"/>
      <c r="CK428" s="436"/>
      <c r="CL428" s="436"/>
      <c r="CM428" s="436"/>
      <c r="CN428" s="436"/>
      <c r="CO428" s="436"/>
      <c r="CP428" s="436"/>
      <c r="CQ428" s="436"/>
      <c r="CR428" s="436"/>
      <c r="CS428" s="436"/>
      <c r="CT428" s="436"/>
      <c r="CU428" s="436"/>
      <c r="CV428" s="436"/>
      <c r="CW428" s="436"/>
      <c r="CX428" s="436"/>
      <c r="CY428" s="454"/>
      <c r="CZ428" s="454"/>
      <c r="DA428" s="454"/>
      <c r="DB428" s="454"/>
      <c r="DC428" s="454"/>
      <c r="DD428" s="454"/>
      <c r="DE428" s="454"/>
      <c r="DF428" s="454"/>
      <c r="DG428" s="454"/>
      <c r="DH428" s="454"/>
      <c r="DI428" s="454"/>
      <c r="DJ428" s="454"/>
      <c r="DK428" s="454"/>
      <c r="DL428" s="454"/>
      <c r="DM428" s="454"/>
      <c r="DN428" s="454"/>
      <c r="DO428" s="454"/>
      <c r="DP428" s="454"/>
      <c r="DQ428" s="454"/>
      <c r="DR428" s="454"/>
      <c r="DS428" s="454"/>
      <c r="DT428" s="454"/>
      <c r="DU428" s="454"/>
      <c r="DV428" s="454"/>
      <c r="DW428" s="454"/>
      <c r="DX428" s="454"/>
      <c r="DY428" s="454"/>
      <c r="DZ428" s="454"/>
      <c r="EA428" s="454"/>
      <c r="EB428" s="454"/>
      <c r="EC428" s="454"/>
      <c r="ED428" s="454"/>
      <c r="EE428" s="454"/>
    </row>
    <row r="429" spans="1:135" s="477" customFormat="1" x14ac:dyDescent="0.35">
      <c r="A429" s="454"/>
      <c r="B429" s="454"/>
      <c r="C429" s="454"/>
      <c r="D429" s="454"/>
      <c r="E429" s="454"/>
      <c r="F429" s="454"/>
      <c r="G429" s="454"/>
      <c r="H429" s="454"/>
      <c r="I429" s="454"/>
      <c r="J429" s="454"/>
      <c r="K429" s="454"/>
      <c r="L429" s="454"/>
      <c r="M429" s="454"/>
      <c r="N429" s="347" t="s">
        <v>70</v>
      </c>
      <c r="O429" s="349" t="s">
        <v>595</v>
      </c>
      <c r="P429" s="564">
        <v>0.93455572679151111</v>
      </c>
      <c r="Q429" s="560">
        <v>0.96259239859525647</v>
      </c>
      <c r="R429" s="560">
        <v>0.93455572679151111</v>
      </c>
      <c r="S429" s="560">
        <v>0.94705108762037948</v>
      </c>
      <c r="T429" s="560">
        <v>0.72982472041153379</v>
      </c>
      <c r="U429" s="560"/>
      <c r="V429" s="560">
        <v>0.32580263229366346</v>
      </c>
      <c r="W429" s="560">
        <v>13.650354786801174</v>
      </c>
      <c r="X429" s="560">
        <v>3.2720852267877558</v>
      </c>
      <c r="Y429" s="560">
        <v>3.2720852267877558</v>
      </c>
      <c r="Z429" s="560">
        <v>0.50207723250007286</v>
      </c>
      <c r="AA429" s="560">
        <v>1.7647651655120589</v>
      </c>
      <c r="AB429" s="561">
        <v>1.2452016715749301</v>
      </c>
      <c r="AC429" s="463"/>
      <c r="AD429" s="564">
        <v>1.4930075548063786</v>
      </c>
      <c r="AE429" s="560">
        <v>1.5377977814505697</v>
      </c>
      <c r="AF429" s="560">
        <v>1.4930075548063786</v>
      </c>
      <c r="AG429" s="560">
        <v>1.5129696261764611</v>
      </c>
      <c r="AH429" s="560">
        <v>13.661019126478367</v>
      </c>
      <c r="AI429" s="560"/>
      <c r="AJ429" s="560">
        <v>6.3826072967972687</v>
      </c>
      <c r="AK429" s="560">
        <v>14.332872526141236</v>
      </c>
      <c r="AL429" s="560">
        <v>1.9035846323781327</v>
      </c>
      <c r="AM429" s="560">
        <v>1.9035846323781327</v>
      </c>
      <c r="AN429" s="560">
        <v>6.2717926820340155</v>
      </c>
      <c r="AO429" s="560">
        <v>3.0516604756185188</v>
      </c>
      <c r="AP429" s="561">
        <v>2.3678280536425795</v>
      </c>
      <c r="AQ429" s="454"/>
      <c r="AR429" s="577"/>
      <c r="AS429" s="559">
        <v>0.8735522835301256</v>
      </c>
      <c r="AT429" s="563">
        <v>1.6999386254377704</v>
      </c>
      <c r="AU429" s="563">
        <v>9.2996395240210354</v>
      </c>
      <c r="AV429" s="563">
        <v>1.6796087553244539</v>
      </c>
      <c r="AW429" s="567">
        <v>1.93852799354881</v>
      </c>
      <c r="AX429" s="454"/>
      <c r="AY429" s="559">
        <v>261.19213277550756</v>
      </c>
      <c r="AZ429" s="563">
        <v>300.35215978495461</v>
      </c>
      <c r="BA429" s="563">
        <v>261.1921327755075</v>
      </c>
      <c r="BB429" s="563">
        <v>1044.7685311020302</v>
      </c>
      <c r="BC429" s="567">
        <v>1044.7685311020302</v>
      </c>
      <c r="BD429" s="462"/>
      <c r="BE429" s="577"/>
      <c r="BF429" s="566">
        <v>0</v>
      </c>
      <c r="BG429" s="463"/>
      <c r="BH429" s="566">
        <v>0</v>
      </c>
      <c r="BI429" s="454"/>
      <c r="BJ429" s="577"/>
      <c r="BK429" s="559">
        <v>0</v>
      </c>
      <c r="BL429" s="563">
        <v>0</v>
      </c>
      <c r="BM429" s="563">
        <v>0</v>
      </c>
      <c r="BN429" s="563">
        <v>0</v>
      </c>
      <c r="BO429" s="567">
        <v>0</v>
      </c>
      <c r="BQ429" s="559">
        <v>0</v>
      </c>
      <c r="BR429" s="563">
        <v>0</v>
      </c>
      <c r="BS429" s="563">
        <v>0</v>
      </c>
      <c r="BT429" s="563">
        <v>0</v>
      </c>
      <c r="BU429" s="567">
        <v>0</v>
      </c>
      <c r="BV429" s="454"/>
      <c r="BW429" s="577"/>
      <c r="BX429" s="559">
        <v>5.7744443386769775E-2</v>
      </c>
      <c r="BY429" s="563">
        <v>0.31879679962137725</v>
      </c>
      <c r="BZ429" s="563">
        <v>8.197575303902091E-2</v>
      </c>
      <c r="CA429" s="567">
        <v>9.9960742113314894E-3</v>
      </c>
      <c r="CB429" s="464"/>
      <c r="CC429" s="559">
        <v>9.9042527965563245</v>
      </c>
      <c r="CD429" s="563">
        <v>32.075871666093548</v>
      </c>
      <c r="CE429" s="563">
        <v>10.298776817642304</v>
      </c>
      <c r="CF429" s="567">
        <v>2.3428454586153964</v>
      </c>
      <c r="CG429" s="436"/>
      <c r="CH429" s="436"/>
      <c r="CI429" s="436"/>
      <c r="CJ429" s="436"/>
      <c r="CK429" s="436"/>
      <c r="CL429" s="436"/>
      <c r="CM429" s="436"/>
      <c r="CN429" s="436"/>
      <c r="CO429" s="436"/>
      <c r="CP429" s="436"/>
      <c r="CQ429" s="436"/>
      <c r="CR429" s="436"/>
      <c r="CS429" s="436"/>
      <c r="CT429" s="436"/>
      <c r="CU429" s="436"/>
      <c r="CV429" s="436"/>
      <c r="CW429" s="436"/>
      <c r="CX429" s="436"/>
      <c r="CY429" s="454"/>
      <c r="CZ429" s="454"/>
      <c r="DA429" s="454"/>
      <c r="DB429" s="454"/>
      <c r="DC429" s="454"/>
      <c r="DD429" s="454"/>
      <c r="DE429" s="454"/>
      <c r="DF429" s="454"/>
      <c r="DG429" s="454"/>
      <c r="DH429" s="454"/>
      <c r="DI429" s="454"/>
      <c r="DJ429" s="454"/>
      <c r="DK429" s="454"/>
      <c r="DL429" s="454"/>
      <c r="DM429" s="454"/>
      <c r="DN429" s="454"/>
      <c r="DO429" s="454"/>
      <c r="DP429" s="454"/>
      <c r="DQ429" s="454"/>
      <c r="DR429" s="454"/>
      <c r="DS429" s="454"/>
      <c r="DT429" s="454"/>
      <c r="DU429" s="454"/>
      <c r="DV429" s="454"/>
      <c r="DW429" s="454"/>
      <c r="DX429" s="454"/>
      <c r="DY429" s="454"/>
      <c r="DZ429" s="454"/>
      <c r="EA429" s="454"/>
      <c r="EB429" s="454"/>
      <c r="EC429" s="454"/>
      <c r="ED429" s="454"/>
      <c r="EE429" s="454"/>
    </row>
    <row r="430" spans="1:135" s="477" customFormat="1" x14ac:dyDescent="0.35">
      <c r="A430" s="454"/>
      <c r="B430" s="454"/>
      <c r="C430" s="454"/>
      <c r="D430" s="454"/>
      <c r="E430" s="454"/>
      <c r="F430" s="454"/>
      <c r="G430" s="454"/>
      <c r="H430" s="454"/>
      <c r="I430" s="454"/>
      <c r="J430" s="454"/>
      <c r="K430" s="454"/>
      <c r="L430" s="454"/>
      <c r="M430" s="454"/>
      <c r="N430" s="347" t="s">
        <v>72</v>
      </c>
      <c r="O430" s="349" t="s">
        <v>596</v>
      </c>
      <c r="P430" s="564">
        <v>0.7624793622951358</v>
      </c>
      <c r="Q430" s="560">
        <v>0.81585291765579537</v>
      </c>
      <c r="R430" s="560">
        <v>0.7624793622951358</v>
      </c>
      <c r="S430" s="560">
        <v>0.79130841561391518</v>
      </c>
      <c r="T430" s="560">
        <v>0.3627982950339696</v>
      </c>
      <c r="U430" s="560"/>
      <c r="V430" s="560">
        <v>0.34664603074188344</v>
      </c>
      <c r="W430" s="560">
        <v>9.779646820386013</v>
      </c>
      <c r="X430" s="560">
        <v>1.8584139355584135</v>
      </c>
      <c r="Y430" s="560">
        <v>1.8584139355584135</v>
      </c>
      <c r="Z430" s="560">
        <v>0.78061498606419599</v>
      </c>
      <c r="AA430" s="560">
        <v>0.75570770001723242</v>
      </c>
      <c r="AB430" s="561">
        <v>0.83731207769572757</v>
      </c>
      <c r="AC430" s="463"/>
      <c r="AD430" s="564">
        <v>1.2181054758487919</v>
      </c>
      <c r="AE430" s="560">
        <v>1.3033728591582074</v>
      </c>
      <c r="AF430" s="560">
        <v>1.2181054758487919</v>
      </c>
      <c r="AG430" s="560">
        <v>1.2641615784106199</v>
      </c>
      <c r="AH430" s="560">
        <v>6.7909380278570142</v>
      </c>
      <c r="AI430" s="560"/>
      <c r="AJ430" s="560">
        <v>6.7909380278570133</v>
      </c>
      <c r="AK430" s="560">
        <v>10.268629161405313</v>
      </c>
      <c r="AL430" s="560">
        <v>1.589627645982673</v>
      </c>
      <c r="AM430" s="560">
        <v>1.589627645982673</v>
      </c>
      <c r="AN430" s="560">
        <v>9.3806468756717631</v>
      </c>
      <c r="AO430" s="560">
        <v>1.3904256368884635</v>
      </c>
      <c r="AP430" s="561">
        <v>6.1438666106161692</v>
      </c>
      <c r="AQ430" s="454"/>
      <c r="AR430" s="577"/>
      <c r="AS430" s="559" t="s">
        <v>585</v>
      </c>
      <c r="AT430" s="563">
        <v>8.9139770772883431E-2</v>
      </c>
      <c r="AU430" s="563">
        <v>8.9139770772883431E-2</v>
      </c>
      <c r="AV430" s="562" t="s">
        <v>585</v>
      </c>
      <c r="AW430" s="567">
        <v>6.9984348761711793E-2</v>
      </c>
      <c r="AX430" s="454"/>
      <c r="AY430" s="559" t="s">
        <v>585</v>
      </c>
      <c r="AZ430" s="563">
        <v>8.6636133359692344</v>
      </c>
      <c r="BA430" s="563">
        <v>8.6636133359692344</v>
      </c>
      <c r="BB430" s="562" t="s">
        <v>585</v>
      </c>
      <c r="BC430" s="567">
        <v>34.654453343876938</v>
      </c>
      <c r="BD430" s="462"/>
      <c r="BE430" s="577"/>
      <c r="BF430" s="566" t="s">
        <v>585</v>
      </c>
      <c r="BG430" s="463"/>
      <c r="BH430" s="566" t="s">
        <v>585</v>
      </c>
      <c r="BI430" s="454"/>
      <c r="BJ430" s="577"/>
      <c r="BK430" s="559">
        <v>0</v>
      </c>
      <c r="BL430" s="563">
        <v>0</v>
      </c>
      <c r="BM430" s="563">
        <v>0</v>
      </c>
      <c r="BN430" s="563">
        <v>0</v>
      </c>
      <c r="BO430" s="567">
        <v>0</v>
      </c>
      <c r="BQ430" s="559">
        <v>0</v>
      </c>
      <c r="BR430" s="563">
        <v>0</v>
      </c>
      <c r="BS430" s="563">
        <v>0</v>
      </c>
      <c r="BT430" s="563">
        <v>0</v>
      </c>
      <c r="BU430" s="567">
        <v>0</v>
      </c>
      <c r="BV430" s="454"/>
      <c r="BW430" s="577"/>
      <c r="BX430" s="559">
        <v>5.7744443386769775E-2</v>
      </c>
      <c r="BY430" s="563">
        <v>0.31879679962137725</v>
      </c>
      <c r="BZ430" s="563">
        <v>8.197575303902091E-2</v>
      </c>
      <c r="CA430" s="567">
        <v>9.9960742113314894E-3</v>
      </c>
      <c r="CB430" s="464"/>
      <c r="CC430" s="559">
        <v>9.9042527965563245</v>
      </c>
      <c r="CD430" s="563">
        <v>32.075871666093548</v>
      </c>
      <c r="CE430" s="563">
        <v>10.298776817642304</v>
      </c>
      <c r="CF430" s="567">
        <v>2.3428454586153964</v>
      </c>
      <c r="CG430" s="436"/>
      <c r="CH430" s="436"/>
      <c r="CI430" s="436"/>
      <c r="CJ430" s="436"/>
      <c r="CK430" s="436"/>
      <c r="CL430" s="436"/>
      <c r="CM430" s="436"/>
      <c r="CN430" s="436"/>
      <c r="CO430" s="436"/>
      <c r="CP430" s="436"/>
      <c r="CQ430" s="436"/>
      <c r="CR430" s="436"/>
      <c r="CS430" s="436"/>
      <c r="CT430" s="436"/>
      <c r="CU430" s="436"/>
      <c r="CV430" s="436"/>
      <c r="CW430" s="436"/>
      <c r="CX430" s="436"/>
      <c r="CY430" s="454"/>
      <c r="CZ430" s="454"/>
      <c r="DA430" s="454"/>
      <c r="DB430" s="454"/>
      <c r="DC430" s="454"/>
      <c r="DD430" s="454"/>
      <c r="DE430" s="454"/>
      <c r="DF430" s="454"/>
      <c r="DG430" s="454"/>
      <c r="DH430" s="454"/>
      <c r="DI430" s="454"/>
      <c r="DJ430" s="454"/>
      <c r="DK430" s="454"/>
      <c r="DL430" s="454"/>
      <c r="DM430" s="454"/>
      <c r="DN430" s="454"/>
      <c r="DO430" s="454"/>
      <c r="DP430" s="454"/>
      <c r="DQ430" s="454"/>
      <c r="DR430" s="454"/>
      <c r="DS430" s="454"/>
      <c r="DT430" s="454"/>
      <c r="DU430" s="454"/>
      <c r="DV430" s="454"/>
      <c r="DW430" s="454"/>
      <c r="DX430" s="454"/>
      <c r="DY430" s="454"/>
      <c r="DZ430" s="454"/>
      <c r="EA430" s="454"/>
      <c r="EB430" s="454"/>
      <c r="EC430" s="454"/>
      <c r="ED430" s="454"/>
      <c r="EE430" s="454"/>
    </row>
    <row r="431" spans="1:135" s="477" customFormat="1" x14ac:dyDescent="0.35">
      <c r="A431" s="454"/>
      <c r="B431" s="454"/>
      <c r="C431" s="454"/>
      <c r="D431" s="454"/>
      <c r="E431" s="454"/>
      <c r="F431" s="454"/>
      <c r="G431" s="454"/>
      <c r="H431" s="454"/>
      <c r="I431" s="454"/>
      <c r="J431" s="454"/>
      <c r="K431" s="454"/>
      <c r="L431" s="454"/>
      <c r="M431" s="454"/>
      <c r="N431" s="347" t="s">
        <v>74</v>
      </c>
      <c r="O431" s="349" t="s">
        <v>597</v>
      </c>
      <c r="P431" s="564">
        <v>0.43902018969391166</v>
      </c>
      <c r="Q431" s="560">
        <v>0.47238572411064872</v>
      </c>
      <c r="R431" s="560">
        <v>0.43902018969391166</v>
      </c>
      <c r="S431" s="560">
        <v>0.46028893362813844</v>
      </c>
      <c r="T431" s="560">
        <v>0.25841032515241585</v>
      </c>
      <c r="U431" s="560"/>
      <c r="V431" s="560">
        <v>0.24690555259753133</v>
      </c>
      <c r="W431" s="560">
        <v>4.1409583832062795</v>
      </c>
      <c r="X431" s="560">
        <v>0.67056372217063498</v>
      </c>
      <c r="Y431" s="560">
        <v>0.67056372217063498</v>
      </c>
      <c r="Z431" s="560">
        <v>0.95275973966063066</v>
      </c>
      <c r="AA431" s="560">
        <v>0.50115629642041315</v>
      </c>
      <c r="AB431" s="561">
        <v>0.92770871571169111</v>
      </c>
      <c r="AC431" s="463"/>
      <c r="AD431" s="564">
        <v>0.70356089035058178</v>
      </c>
      <c r="AE431" s="560">
        <v>0.7570315180172259</v>
      </c>
      <c r="AF431" s="560">
        <v>0.70356089035058178</v>
      </c>
      <c r="AG431" s="560">
        <v>0.73764555609097993</v>
      </c>
      <c r="AH431" s="560">
        <v>4.8369811211602487</v>
      </c>
      <c r="AI431" s="560"/>
      <c r="AJ431" s="560">
        <v>4.8369811211602487</v>
      </c>
      <c r="AK431" s="560">
        <v>4.3480063023665938</v>
      </c>
      <c r="AL431" s="560">
        <v>0.95191788464433702</v>
      </c>
      <c r="AM431" s="560">
        <v>0.95191788464433702</v>
      </c>
      <c r="AN431" s="560">
        <v>9.1916997783120724</v>
      </c>
      <c r="AO431" s="560">
        <v>0.87372474218976437</v>
      </c>
      <c r="AP431" s="561">
        <v>5.8259946141538581</v>
      </c>
      <c r="AQ431" s="454"/>
      <c r="AR431" s="577"/>
      <c r="AS431" s="559" t="s">
        <v>585</v>
      </c>
      <c r="AT431" s="563">
        <v>6.6351672947948637E-2</v>
      </c>
      <c r="AU431" s="563">
        <v>6.6351672947948623E-2</v>
      </c>
      <c r="AV431" s="562" t="s">
        <v>585</v>
      </c>
      <c r="AW431" s="567">
        <v>2.5728916755993276E-2</v>
      </c>
      <c r="AX431" s="454"/>
      <c r="AY431" s="559" t="s">
        <v>585</v>
      </c>
      <c r="AZ431" s="563">
        <v>3.1850748098868698</v>
      </c>
      <c r="BA431" s="563">
        <v>3.1850748098868698</v>
      </c>
      <c r="BB431" s="562" t="s">
        <v>585</v>
      </c>
      <c r="BC431" s="567">
        <v>12.740299239547481</v>
      </c>
      <c r="BD431" s="462"/>
      <c r="BE431" s="577"/>
      <c r="BF431" s="566" t="s">
        <v>585</v>
      </c>
      <c r="BG431" s="463"/>
      <c r="BH431" s="566" t="s">
        <v>585</v>
      </c>
      <c r="BI431" s="454"/>
      <c r="BJ431" s="577"/>
      <c r="BK431" s="559">
        <v>0</v>
      </c>
      <c r="BL431" s="563">
        <v>0</v>
      </c>
      <c r="BM431" s="563">
        <v>0</v>
      </c>
      <c r="BN431" s="563">
        <v>0</v>
      </c>
      <c r="BO431" s="567">
        <v>0</v>
      </c>
      <c r="BQ431" s="559">
        <v>0</v>
      </c>
      <c r="BR431" s="563">
        <v>0</v>
      </c>
      <c r="BS431" s="563">
        <v>0</v>
      </c>
      <c r="BT431" s="563">
        <v>0</v>
      </c>
      <c r="BU431" s="567">
        <v>0</v>
      </c>
      <c r="BV431" s="454"/>
      <c r="BW431" s="577"/>
      <c r="BX431" s="559">
        <v>5.7744443386769775E-2</v>
      </c>
      <c r="BY431" s="563">
        <v>0.31879679962137725</v>
      </c>
      <c r="BZ431" s="563">
        <v>8.197575303902091E-2</v>
      </c>
      <c r="CA431" s="567">
        <v>9.9960742113314894E-3</v>
      </c>
      <c r="CB431" s="464"/>
      <c r="CC431" s="559">
        <v>9.9042527965563245</v>
      </c>
      <c r="CD431" s="563">
        <v>32.075871666093548</v>
      </c>
      <c r="CE431" s="563">
        <v>10.298776817642304</v>
      </c>
      <c r="CF431" s="567">
        <v>2.3428454586153964</v>
      </c>
      <c r="CG431" s="436"/>
      <c r="CH431" s="436"/>
      <c r="CI431" s="436"/>
      <c r="CJ431" s="436"/>
      <c r="CK431" s="436"/>
      <c r="CL431" s="436"/>
      <c r="CM431" s="436"/>
      <c r="CN431" s="436"/>
      <c r="CO431" s="436"/>
      <c r="CP431" s="436"/>
      <c r="CQ431" s="436"/>
      <c r="CR431" s="436"/>
      <c r="CS431" s="436"/>
      <c r="CT431" s="436"/>
      <c r="CU431" s="436"/>
      <c r="CV431" s="436"/>
      <c r="CW431" s="436"/>
      <c r="CX431" s="436"/>
      <c r="CY431" s="454"/>
      <c r="CZ431" s="454"/>
      <c r="DA431" s="454"/>
      <c r="DB431" s="454"/>
      <c r="DC431" s="454"/>
      <c r="DD431" s="454"/>
      <c r="DE431" s="454"/>
      <c r="DF431" s="454"/>
      <c r="DG431" s="454"/>
      <c r="DH431" s="454"/>
      <c r="DI431" s="454"/>
      <c r="DJ431" s="454"/>
      <c r="DK431" s="454"/>
      <c r="DL431" s="454"/>
      <c r="DM431" s="454"/>
      <c r="DN431" s="454"/>
      <c r="DO431" s="454"/>
      <c r="DP431" s="454"/>
      <c r="DQ431" s="454"/>
      <c r="DR431" s="454"/>
      <c r="DS431" s="454"/>
      <c r="DT431" s="454"/>
      <c r="DU431" s="454"/>
      <c r="DV431" s="454"/>
      <c r="DW431" s="454"/>
      <c r="DX431" s="454"/>
      <c r="DY431" s="454"/>
      <c r="DZ431" s="454"/>
      <c r="EA431" s="454"/>
      <c r="EB431" s="454"/>
      <c r="EC431" s="454"/>
      <c r="ED431" s="454"/>
      <c r="EE431" s="454"/>
    </row>
    <row r="432" spans="1:135" s="477" customFormat="1" x14ac:dyDescent="0.35">
      <c r="A432" s="454"/>
      <c r="B432" s="454"/>
      <c r="C432" s="454"/>
      <c r="D432" s="454"/>
      <c r="E432" s="454"/>
      <c r="F432" s="454"/>
      <c r="G432" s="454"/>
      <c r="H432" s="454"/>
      <c r="I432" s="454"/>
      <c r="J432" s="454"/>
      <c r="K432" s="454"/>
      <c r="L432" s="454"/>
      <c r="M432" s="454"/>
      <c r="N432" s="347" t="s">
        <v>76</v>
      </c>
      <c r="O432" s="349" t="s">
        <v>598</v>
      </c>
      <c r="P432" s="564">
        <v>0.56598636274673664</v>
      </c>
      <c r="Q432" s="560">
        <v>0.59315370815857982</v>
      </c>
      <c r="R432" s="560">
        <v>0.56598636274673664</v>
      </c>
      <c r="S432" s="560">
        <v>0.58389819399191112</v>
      </c>
      <c r="T432" s="560">
        <v>0.3038427548142541</v>
      </c>
      <c r="U432" s="560"/>
      <c r="V432" s="560">
        <v>0.29031526985588124</v>
      </c>
      <c r="W432" s="560">
        <v>5.7868569033929482</v>
      </c>
      <c r="X432" s="560">
        <v>3.1265070016508121</v>
      </c>
      <c r="Y432" s="560">
        <v>3.1265070016508121</v>
      </c>
      <c r="Z432" s="560">
        <v>0.42110410632930895</v>
      </c>
      <c r="AA432" s="560">
        <v>0.78505099209915286</v>
      </c>
      <c r="AB432" s="561">
        <v>0.77142960230019575</v>
      </c>
      <c r="AC432" s="463"/>
      <c r="AD432" s="564">
        <v>0.90419639115514827</v>
      </c>
      <c r="AE432" s="560">
        <v>0.94759781793059505</v>
      </c>
      <c r="AF432" s="560">
        <v>0.90419639115514827</v>
      </c>
      <c r="AG432" s="560">
        <v>0.93281159151486781</v>
      </c>
      <c r="AH432" s="560">
        <v>5.6873953003658819</v>
      </c>
      <c r="AI432" s="560"/>
      <c r="AJ432" s="560">
        <v>5.6873953003658819</v>
      </c>
      <c r="AK432" s="560">
        <v>6.0761997485625958</v>
      </c>
      <c r="AL432" s="560">
        <v>1.1501378095493484</v>
      </c>
      <c r="AM432" s="560">
        <v>1.1501378095493484</v>
      </c>
      <c r="AN432" s="560">
        <v>4.7114383802178157</v>
      </c>
      <c r="AO432" s="560">
        <v>1.3780604580926559</v>
      </c>
      <c r="AP432" s="561">
        <v>1.6640801623108701</v>
      </c>
      <c r="AQ432" s="454"/>
      <c r="AR432" s="577"/>
      <c r="AS432" s="559" t="s">
        <v>585</v>
      </c>
      <c r="AT432" s="563">
        <v>3.9748167372648338</v>
      </c>
      <c r="AU432" s="563">
        <v>18.402777658988018</v>
      </c>
      <c r="AV432" s="563">
        <v>2.9636473557029399</v>
      </c>
      <c r="AW432" s="567">
        <v>3.1819679568792685</v>
      </c>
      <c r="AX432" s="454"/>
      <c r="AY432" s="559" t="s">
        <v>585</v>
      </c>
      <c r="AZ432" s="563">
        <v>350.1050095686511</v>
      </c>
      <c r="BA432" s="563">
        <v>350.10500956865104</v>
      </c>
      <c r="BB432" s="563">
        <v>1400.4200382746042</v>
      </c>
      <c r="BC432" s="567">
        <v>1400.4200382746042</v>
      </c>
      <c r="BD432" s="462"/>
      <c r="BE432" s="577"/>
      <c r="BF432" s="566">
        <v>0</v>
      </c>
      <c r="BG432" s="463"/>
      <c r="BH432" s="566">
        <v>0</v>
      </c>
      <c r="BI432" s="454"/>
      <c r="BJ432" s="577"/>
      <c r="BK432" s="559" t="s">
        <v>585</v>
      </c>
      <c r="BL432" s="563" t="s">
        <v>585</v>
      </c>
      <c r="BM432" s="563" t="s">
        <v>585</v>
      </c>
      <c r="BN432" s="563" t="s">
        <v>585</v>
      </c>
      <c r="BO432" s="567" t="s">
        <v>585</v>
      </c>
      <c r="BQ432" s="559" t="s">
        <v>585</v>
      </c>
      <c r="BR432" s="563" t="s">
        <v>585</v>
      </c>
      <c r="BS432" s="563" t="s">
        <v>585</v>
      </c>
      <c r="BT432" s="563" t="s">
        <v>585</v>
      </c>
      <c r="BU432" s="567" t="s">
        <v>585</v>
      </c>
      <c r="BV432" s="454"/>
      <c r="BW432" s="577"/>
      <c r="BX432" s="559">
        <v>5.7744443386769775E-2</v>
      </c>
      <c r="BY432" s="563">
        <v>0.31879679962137725</v>
      </c>
      <c r="BZ432" s="563">
        <v>8.197575303902091E-2</v>
      </c>
      <c r="CA432" s="567">
        <v>9.9960742113314894E-3</v>
      </c>
      <c r="CB432" s="464"/>
      <c r="CC432" s="559">
        <v>9.9042527965563245</v>
      </c>
      <c r="CD432" s="563">
        <v>32.075871666093548</v>
      </c>
      <c r="CE432" s="563">
        <v>10.298776817642304</v>
      </c>
      <c r="CF432" s="567">
        <v>2.3428454586153964</v>
      </c>
      <c r="CG432" s="436"/>
      <c r="CH432" s="436"/>
      <c r="CI432" s="436"/>
      <c r="CJ432" s="436"/>
      <c r="CK432" s="436"/>
      <c r="CL432" s="436"/>
      <c r="CM432" s="436"/>
      <c r="CN432" s="436"/>
      <c r="CO432" s="436"/>
      <c r="CP432" s="436"/>
      <c r="CQ432" s="436"/>
      <c r="CR432" s="436"/>
      <c r="CS432" s="436"/>
      <c r="CT432" s="436"/>
      <c r="CU432" s="436"/>
      <c r="CV432" s="436"/>
      <c r="CW432" s="436"/>
      <c r="CX432" s="436"/>
      <c r="CY432" s="454"/>
      <c r="CZ432" s="454"/>
      <c r="DA432" s="454"/>
      <c r="DB432" s="454"/>
      <c r="DC432" s="454"/>
      <c r="DD432" s="454"/>
      <c r="DE432" s="454"/>
      <c r="DF432" s="454"/>
      <c r="DG432" s="454"/>
      <c r="DH432" s="454"/>
      <c r="DI432" s="454"/>
      <c r="DJ432" s="454"/>
      <c r="DK432" s="454"/>
      <c r="DL432" s="454"/>
      <c r="DM432" s="454"/>
      <c r="DN432" s="454"/>
      <c r="DO432" s="454"/>
      <c r="DP432" s="454"/>
      <c r="DQ432" s="454"/>
      <c r="DR432" s="454"/>
      <c r="DS432" s="454"/>
      <c r="DT432" s="454"/>
      <c r="DU432" s="454"/>
      <c r="DV432" s="454"/>
      <c r="DW432" s="454"/>
      <c r="DX432" s="454"/>
      <c r="DY432" s="454"/>
      <c r="DZ432" s="454"/>
      <c r="EA432" s="454"/>
      <c r="EB432" s="454"/>
      <c r="EC432" s="454"/>
      <c r="ED432" s="454"/>
      <c r="EE432" s="454"/>
    </row>
    <row r="433" spans="1:135" s="477" customFormat="1" x14ac:dyDescent="0.35">
      <c r="A433" s="454"/>
      <c r="B433" s="454"/>
      <c r="C433" s="454"/>
      <c r="D433" s="454"/>
      <c r="E433" s="454"/>
      <c r="F433" s="454"/>
      <c r="G433" s="454"/>
      <c r="H433" s="454"/>
      <c r="I433" s="454"/>
      <c r="J433" s="454"/>
      <c r="K433" s="454"/>
      <c r="L433" s="454"/>
      <c r="M433" s="454"/>
      <c r="N433" s="347" t="s">
        <v>78</v>
      </c>
      <c r="O433" s="349" t="s">
        <v>599</v>
      </c>
      <c r="P433" s="564">
        <v>0.25982978841447041</v>
      </c>
      <c r="Q433" s="560">
        <v>0.28581276725591742</v>
      </c>
      <c r="R433" s="560">
        <v>0.25982978841447041</v>
      </c>
      <c r="S433" s="560">
        <v>0.2678916927786103</v>
      </c>
      <c r="T433" s="560">
        <v>0.14570783544712176</v>
      </c>
      <c r="U433" s="560"/>
      <c r="V433" s="560">
        <v>0.1392207281487004</v>
      </c>
      <c r="W433" s="560">
        <v>3.4501350087366904</v>
      </c>
      <c r="X433" s="560">
        <v>0.62268233505834825</v>
      </c>
      <c r="Y433" s="560">
        <v>0.62268233505834825</v>
      </c>
      <c r="Z433" s="560">
        <v>0.44298295627846324</v>
      </c>
      <c r="AA433" s="560">
        <v>0.33604314009615638</v>
      </c>
      <c r="AB433" s="561">
        <v>0.45793050670120422</v>
      </c>
      <c r="AC433" s="463"/>
      <c r="AD433" s="564">
        <v>0.41639560450270385</v>
      </c>
      <c r="AE433" s="560">
        <v>0.45803516495297419</v>
      </c>
      <c r="AF433" s="560">
        <v>0.41639560450270385</v>
      </c>
      <c r="AG433" s="560">
        <v>0.42931537617951471</v>
      </c>
      <c r="AH433" s="560">
        <v>2.7273912094927115</v>
      </c>
      <c r="AI433" s="560"/>
      <c r="AJ433" s="560">
        <v>2.7273912094927111</v>
      </c>
      <c r="AK433" s="560">
        <v>3.6226417591735243</v>
      </c>
      <c r="AL433" s="560">
        <v>0.56213406607865046</v>
      </c>
      <c r="AM433" s="560">
        <v>0.56213406607865046</v>
      </c>
      <c r="AN433" s="560">
        <v>5.2770087386556268</v>
      </c>
      <c r="AO433" s="560">
        <v>0.6283865771151339</v>
      </c>
      <c r="AP433" s="561">
        <v>3.4310273700619982</v>
      </c>
      <c r="AQ433" s="454"/>
      <c r="AR433" s="577"/>
      <c r="AS433" s="559" t="s">
        <v>585</v>
      </c>
      <c r="AT433" s="563" t="s">
        <v>585</v>
      </c>
      <c r="AU433" s="563" t="s">
        <v>585</v>
      </c>
      <c r="AV433" s="563" t="s">
        <v>585</v>
      </c>
      <c r="AW433" s="567" t="s">
        <v>585</v>
      </c>
      <c r="AX433" s="454"/>
      <c r="AY433" s="559" t="s">
        <v>585</v>
      </c>
      <c r="AZ433" s="563" t="s">
        <v>585</v>
      </c>
      <c r="BA433" s="563" t="s">
        <v>585</v>
      </c>
      <c r="BB433" s="563" t="s">
        <v>585</v>
      </c>
      <c r="BC433" s="567" t="s">
        <v>585</v>
      </c>
      <c r="BD433" s="462"/>
      <c r="BE433" s="577"/>
      <c r="BF433" s="566" t="s">
        <v>585</v>
      </c>
      <c r="BG433" s="463"/>
      <c r="BH433" s="566" t="s">
        <v>585</v>
      </c>
      <c r="BI433" s="454"/>
      <c r="BJ433" s="577"/>
      <c r="BK433" s="559">
        <v>0</v>
      </c>
      <c r="BL433" s="563">
        <v>0</v>
      </c>
      <c r="BM433" s="563">
        <v>0</v>
      </c>
      <c r="BN433" s="563">
        <v>0</v>
      </c>
      <c r="BO433" s="567">
        <v>0</v>
      </c>
      <c r="BQ433" s="559">
        <v>0</v>
      </c>
      <c r="BR433" s="563">
        <v>0</v>
      </c>
      <c r="BS433" s="563">
        <v>0</v>
      </c>
      <c r="BT433" s="563">
        <v>0</v>
      </c>
      <c r="BU433" s="567">
        <v>0</v>
      </c>
      <c r="BV433" s="454"/>
      <c r="BW433" s="577"/>
      <c r="BX433" s="559">
        <v>5.7744443386769775E-2</v>
      </c>
      <c r="BY433" s="563">
        <v>0.31879679962137725</v>
      </c>
      <c r="BZ433" s="563">
        <v>8.197575303902091E-2</v>
      </c>
      <c r="CA433" s="567">
        <v>9.9960742113314894E-3</v>
      </c>
      <c r="CB433" s="464"/>
      <c r="CC433" s="559">
        <v>9.9042527965563245</v>
      </c>
      <c r="CD433" s="563">
        <v>32.075871666093548</v>
      </c>
      <c r="CE433" s="563">
        <v>10.298776817642304</v>
      </c>
      <c r="CF433" s="567">
        <v>2.3428454586153964</v>
      </c>
      <c r="CG433" s="436"/>
      <c r="CH433" s="436"/>
      <c r="CI433" s="436"/>
      <c r="CJ433" s="436"/>
      <c r="CK433" s="436"/>
      <c r="CL433" s="436"/>
      <c r="CM433" s="436"/>
      <c r="CN433" s="436"/>
      <c r="CO433" s="436"/>
      <c r="CP433" s="436"/>
      <c r="CQ433" s="436"/>
      <c r="CR433" s="436"/>
      <c r="CS433" s="436"/>
      <c r="CT433" s="436"/>
      <c r="CU433" s="436"/>
      <c r="CV433" s="436"/>
      <c r="CW433" s="436"/>
      <c r="CX433" s="436"/>
      <c r="CY433" s="454"/>
      <c r="CZ433" s="454"/>
      <c r="DA433" s="454"/>
      <c r="DB433" s="454"/>
      <c r="DC433" s="454"/>
      <c r="DD433" s="454"/>
      <c r="DE433" s="454"/>
      <c r="DF433" s="454"/>
      <c r="DG433" s="454"/>
      <c r="DH433" s="454"/>
      <c r="DI433" s="454"/>
      <c r="DJ433" s="454"/>
      <c r="DK433" s="454"/>
      <c r="DL433" s="454"/>
      <c r="DM433" s="454"/>
      <c r="DN433" s="454"/>
      <c r="DO433" s="454"/>
      <c r="DP433" s="454"/>
      <c r="DQ433" s="454"/>
      <c r="DR433" s="454"/>
      <c r="DS433" s="454"/>
      <c r="DT433" s="454"/>
      <c r="DU433" s="454"/>
      <c r="DV433" s="454"/>
      <c r="DW433" s="454"/>
      <c r="DX433" s="454"/>
      <c r="DY433" s="454"/>
      <c r="DZ433" s="454"/>
      <c r="EA433" s="454"/>
      <c r="EB433" s="454"/>
      <c r="EC433" s="454"/>
      <c r="ED433" s="454"/>
      <c r="EE433" s="454"/>
    </row>
    <row r="434" spans="1:135" s="477" customFormat="1" x14ac:dyDescent="0.35">
      <c r="A434" s="454"/>
      <c r="B434" s="454"/>
      <c r="C434" s="454"/>
      <c r="D434" s="454"/>
      <c r="E434" s="454"/>
      <c r="F434" s="454"/>
      <c r="G434" s="454"/>
      <c r="H434" s="454"/>
      <c r="I434" s="454"/>
      <c r="J434" s="454"/>
      <c r="K434" s="454"/>
      <c r="L434" s="454"/>
      <c r="M434" s="454"/>
      <c r="N434" s="347" t="s">
        <v>79</v>
      </c>
      <c r="O434" s="349" t="s">
        <v>600</v>
      </c>
      <c r="P434" s="564">
        <v>0.59046083699507657</v>
      </c>
      <c r="Q434" s="560">
        <v>0.6069937404309389</v>
      </c>
      <c r="R434" s="560">
        <v>0.59046083699507657</v>
      </c>
      <c r="S434" s="560">
        <v>0.59336896125394445</v>
      </c>
      <c r="T434" s="560">
        <v>0.24130070319681485</v>
      </c>
      <c r="U434" s="560"/>
      <c r="V434" s="560">
        <v>0.23055767384620501</v>
      </c>
      <c r="W434" s="560">
        <v>6.2847148799461925</v>
      </c>
      <c r="X434" s="560">
        <v>1.3218130249188662</v>
      </c>
      <c r="Y434" s="560">
        <v>1.3218130249188662</v>
      </c>
      <c r="Z434" s="560">
        <v>0.33842287628951845</v>
      </c>
      <c r="AA434" s="560">
        <v>0.71301894769398144</v>
      </c>
      <c r="AB434" s="561">
        <v>0.51721823034534442</v>
      </c>
      <c r="AC434" s="463"/>
      <c r="AD434" s="564">
        <v>0.78279366832070019</v>
      </c>
      <c r="AE434" s="560">
        <v>0.80471189103368002</v>
      </c>
      <c r="AF434" s="560">
        <v>0.78279366832070019</v>
      </c>
      <c r="AG434" s="560">
        <v>0.78664906585750682</v>
      </c>
      <c r="AH434" s="560">
        <v>4.5167194662104411</v>
      </c>
      <c r="AI434" s="560"/>
      <c r="AJ434" s="560">
        <v>4.5167194662104411</v>
      </c>
      <c r="AK434" s="560">
        <v>6.5989506239435025</v>
      </c>
      <c r="AL434" s="560">
        <v>1.0332876421833246</v>
      </c>
      <c r="AM434" s="560">
        <v>1.0332876421833246</v>
      </c>
      <c r="AN434" s="560">
        <v>4.4062276943408776</v>
      </c>
      <c r="AO434" s="560">
        <v>0.96924488149973809</v>
      </c>
      <c r="AP434" s="561">
        <v>1.8967727163005637</v>
      </c>
      <c r="AQ434" s="454"/>
      <c r="AR434" s="577"/>
      <c r="AS434" s="559">
        <v>0.19318462669632394</v>
      </c>
      <c r="AT434" s="563">
        <v>0.5142249010700517</v>
      </c>
      <c r="AU434" s="563">
        <v>0.82746394981672489</v>
      </c>
      <c r="AV434" s="563">
        <v>0.46986596083956012</v>
      </c>
      <c r="AW434" s="567">
        <v>0.61494262145052558</v>
      </c>
      <c r="AX434" s="454"/>
      <c r="AY434" s="559">
        <v>57.762203382200852</v>
      </c>
      <c r="AZ434" s="563">
        <v>59.121280092481086</v>
      </c>
      <c r="BA434" s="563">
        <v>57.762203382200852</v>
      </c>
      <c r="BB434" s="563">
        <v>231.04881352880346</v>
      </c>
      <c r="BC434" s="567">
        <v>231.04881352880341</v>
      </c>
      <c r="BD434" s="462"/>
      <c r="BE434" s="577"/>
      <c r="BF434" s="566">
        <v>0</v>
      </c>
      <c r="BG434" s="463"/>
      <c r="BH434" s="566">
        <v>0</v>
      </c>
      <c r="BI434" s="454"/>
      <c r="BJ434" s="577"/>
      <c r="BK434" s="559">
        <v>0</v>
      </c>
      <c r="BL434" s="563">
        <v>0</v>
      </c>
      <c r="BM434" s="563">
        <v>0</v>
      </c>
      <c r="BN434" s="563">
        <v>0</v>
      </c>
      <c r="BO434" s="567">
        <v>0</v>
      </c>
      <c r="BQ434" s="559">
        <v>0</v>
      </c>
      <c r="BR434" s="563">
        <v>0</v>
      </c>
      <c r="BS434" s="563">
        <v>0</v>
      </c>
      <c r="BT434" s="563">
        <v>0</v>
      </c>
      <c r="BU434" s="567">
        <v>0</v>
      </c>
      <c r="BV434" s="454"/>
      <c r="BW434" s="577"/>
      <c r="BX434" s="559">
        <v>5.7744443386769775E-2</v>
      </c>
      <c r="BY434" s="563">
        <v>0.31879679962137725</v>
      </c>
      <c r="BZ434" s="563">
        <v>8.197575303902091E-2</v>
      </c>
      <c r="CA434" s="567">
        <v>9.9960742113314894E-3</v>
      </c>
      <c r="CB434" s="464"/>
      <c r="CC434" s="559">
        <v>9.9042527965563245</v>
      </c>
      <c r="CD434" s="563">
        <v>32.075871666093548</v>
      </c>
      <c r="CE434" s="563">
        <v>10.298776817642304</v>
      </c>
      <c r="CF434" s="567">
        <v>2.3428454586153964</v>
      </c>
      <c r="CG434" s="436"/>
      <c r="CH434" s="436"/>
      <c r="CI434" s="436"/>
      <c r="CJ434" s="436"/>
      <c r="CK434" s="436"/>
      <c r="CL434" s="436"/>
      <c r="CM434" s="436"/>
      <c r="CN434" s="436"/>
      <c r="CO434" s="436"/>
      <c r="CP434" s="436"/>
      <c r="CQ434" s="436"/>
      <c r="CR434" s="436"/>
      <c r="CS434" s="436"/>
      <c r="CT434" s="436"/>
      <c r="CU434" s="436"/>
      <c r="CV434" s="436"/>
      <c r="CW434" s="436"/>
      <c r="CX434" s="436"/>
      <c r="CY434" s="454"/>
      <c r="CZ434" s="454"/>
      <c r="DA434" s="454"/>
      <c r="DB434" s="454"/>
      <c r="DC434" s="454"/>
      <c r="DD434" s="454"/>
      <c r="DE434" s="454"/>
      <c r="DF434" s="454"/>
      <c r="DG434" s="454"/>
      <c r="DH434" s="454"/>
      <c r="DI434" s="454"/>
      <c r="DJ434" s="454"/>
      <c r="DK434" s="454"/>
      <c r="DL434" s="454"/>
      <c r="DM434" s="454"/>
      <c r="DN434" s="454"/>
      <c r="DO434" s="454"/>
      <c r="DP434" s="454"/>
      <c r="DQ434" s="454"/>
      <c r="DR434" s="454"/>
      <c r="DS434" s="454"/>
      <c r="DT434" s="454"/>
      <c r="DU434" s="454"/>
      <c r="DV434" s="454"/>
      <c r="DW434" s="454"/>
      <c r="DX434" s="454"/>
      <c r="DY434" s="454"/>
      <c r="DZ434" s="454"/>
      <c r="EA434" s="454"/>
      <c r="EB434" s="454"/>
      <c r="EC434" s="454"/>
      <c r="ED434" s="454"/>
      <c r="EE434" s="454"/>
    </row>
    <row r="435" spans="1:135" s="477" customFormat="1" x14ac:dyDescent="0.35">
      <c r="A435" s="454"/>
      <c r="B435" s="454"/>
      <c r="C435" s="454"/>
      <c r="D435" s="454"/>
      <c r="E435" s="454"/>
      <c r="F435" s="454"/>
      <c r="G435" s="454"/>
      <c r="H435" s="454"/>
      <c r="I435" s="454"/>
      <c r="J435" s="454"/>
      <c r="K435" s="454"/>
      <c r="L435" s="454"/>
      <c r="M435" s="454"/>
      <c r="N435" s="347" t="s">
        <v>81</v>
      </c>
      <c r="O435" s="349" t="s">
        <v>601</v>
      </c>
      <c r="P435" s="564">
        <v>0.6367280893528765</v>
      </c>
      <c r="Q435" s="560">
        <v>0.68002559942887209</v>
      </c>
      <c r="R435" s="560">
        <v>0.6367280893528765</v>
      </c>
      <c r="S435" s="560">
        <v>0.65187857098556468</v>
      </c>
      <c r="T435" s="560">
        <v>0.43247713045840924</v>
      </c>
      <c r="U435" s="560"/>
      <c r="V435" s="560">
        <v>0.30600660319780082</v>
      </c>
      <c r="W435" s="560">
        <v>7.5133914543639442</v>
      </c>
      <c r="X435" s="560">
        <v>1.5066027852647144</v>
      </c>
      <c r="Y435" s="560">
        <v>1.5066027852647144</v>
      </c>
      <c r="Z435" s="560">
        <v>0.44723519251982397</v>
      </c>
      <c r="AA435" s="560">
        <v>0.70017839398882853</v>
      </c>
      <c r="AB435" s="561">
        <v>0.49902752432696901</v>
      </c>
      <c r="AC435" s="463"/>
      <c r="AD435" s="564">
        <v>1.1142741563675338</v>
      </c>
      <c r="AE435" s="560">
        <v>1.1900447990005265</v>
      </c>
      <c r="AF435" s="560">
        <v>1.1142741563675338</v>
      </c>
      <c r="AG435" s="560">
        <v>1.1407874992247384</v>
      </c>
      <c r="AH435" s="560">
        <v>8.0952017460101349</v>
      </c>
      <c r="AI435" s="560"/>
      <c r="AJ435" s="560">
        <v>5.9947949612573321</v>
      </c>
      <c r="AK435" s="560">
        <v>7.8890610270821391</v>
      </c>
      <c r="AL435" s="560">
        <v>1.4741847088742475</v>
      </c>
      <c r="AM435" s="560">
        <v>1.4741847088742475</v>
      </c>
      <c r="AN435" s="560">
        <v>4.6563460452146943</v>
      </c>
      <c r="AO435" s="560">
        <v>1.412740133265715</v>
      </c>
      <c r="AP435" s="561">
        <v>3.2779073245407155</v>
      </c>
      <c r="AQ435" s="454"/>
      <c r="AR435" s="577"/>
      <c r="AS435" s="559" t="s">
        <v>585</v>
      </c>
      <c r="AT435" s="563">
        <v>0.3342135704618176</v>
      </c>
      <c r="AU435" s="563">
        <v>0.50139661638063493</v>
      </c>
      <c r="AV435" s="563">
        <v>0.20283985996820364</v>
      </c>
      <c r="AW435" s="567">
        <v>0.37434307273377854</v>
      </c>
      <c r="AX435" s="454"/>
      <c r="AY435" s="559" t="s">
        <v>585</v>
      </c>
      <c r="AZ435" s="563">
        <v>43.107569882037325</v>
      </c>
      <c r="BA435" s="563">
        <v>42.569175344760531</v>
      </c>
      <c r="BB435" s="563">
        <v>170.27670137904215</v>
      </c>
      <c r="BC435" s="567">
        <v>170.27670137904215</v>
      </c>
      <c r="BD435" s="462"/>
      <c r="BE435" s="577"/>
      <c r="BF435" s="566">
        <v>0</v>
      </c>
      <c r="BG435" s="463"/>
      <c r="BH435" s="566">
        <v>0</v>
      </c>
      <c r="BI435" s="454"/>
      <c r="BJ435" s="577"/>
      <c r="BK435" s="559">
        <v>0</v>
      </c>
      <c r="BL435" s="563">
        <v>0</v>
      </c>
      <c r="BM435" s="563">
        <v>0</v>
      </c>
      <c r="BN435" s="563">
        <v>0</v>
      </c>
      <c r="BO435" s="567">
        <v>0</v>
      </c>
      <c r="BQ435" s="559">
        <v>0</v>
      </c>
      <c r="BR435" s="563">
        <v>0</v>
      </c>
      <c r="BS435" s="563">
        <v>0</v>
      </c>
      <c r="BT435" s="563">
        <v>0</v>
      </c>
      <c r="BU435" s="567">
        <v>0</v>
      </c>
      <c r="BV435" s="454"/>
      <c r="BW435" s="577"/>
      <c r="BX435" s="559">
        <v>5.7744443386769775E-2</v>
      </c>
      <c r="BY435" s="563">
        <v>0.31879679962137725</v>
      </c>
      <c r="BZ435" s="563">
        <v>8.197575303902091E-2</v>
      </c>
      <c r="CA435" s="567">
        <v>9.9960742113314894E-3</v>
      </c>
      <c r="CB435" s="464"/>
      <c r="CC435" s="559">
        <v>9.9042527965563245</v>
      </c>
      <c r="CD435" s="563">
        <v>32.075871666093548</v>
      </c>
      <c r="CE435" s="563">
        <v>10.298776817642304</v>
      </c>
      <c r="CF435" s="567">
        <v>2.3428454586153964</v>
      </c>
      <c r="CG435" s="436"/>
      <c r="CH435" s="436"/>
      <c r="CI435" s="436"/>
      <c r="CJ435" s="436"/>
      <c r="CK435" s="436"/>
      <c r="CL435" s="436"/>
      <c r="CM435" s="436"/>
      <c r="CN435" s="436"/>
      <c r="CO435" s="436"/>
      <c r="CP435" s="436"/>
      <c r="CQ435" s="436"/>
      <c r="CR435" s="436"/>
      <c r="CS435" s="436"/>
      <c r="CT435" s="436"/>
      <c r="CU435" s="436"/>
      <c r="CV435" s="436"/>
      <c r="CW435" s="436"/>
      <c r="CX435" s="436"/>
      <c r="CY435" s="454"/>
      <c r="CZ435" s="454"/>
      <c r="DA435" s="454"/>
      <c r="DB435" s="454"/>
      <c r="DC435" s="454"/>
      <c r="DD435" s="454"/>
      <c r="DE435" s="454"/>
      <c r="DF435" s="454"/>
      <c r="DG435" s="454"/>
      <c r="DH435" s="454"/>
      <c r="DI435" s="454"/>
      <c r="DJ435" s="454"/>
      <c r="DK435" s="454"/>
      <c r="DL435" s="454"/>
      <c r="DM435" s="454"/>
      <c r="DN435" s="454"/>
      <c r="DO435" s="454"/>
      <c r="DP435" s="454"/>
      <c r="DQ435" s="454"/>
      <c r="DR435" s="454"/>
      <c r="DS435" s="454"/>
      <c r="DT435" s="454"/>
      <c r="DU435" s="454"/>
      <c r="DV435" s="454"/>
      <c r="DW435" s="454"/>
      <c r="DX435" s="454"/>
      <c r="DY435" s="454"/>
      <c r="DZ435" s="454"/>
      <c r="EA435" s="454"/>
      <c r="EB435" s="454"/>
      <c r="EC435" s="454"/>
      <c r="ED435" s="454"/>
      <c r="EE435" s="454"/>
    </row>
    <row r="436" spans="1:135" s="477" customFormat="1" x14ac:dyDescent="0.35">
      <c r="A436" s="454"/>
      <c r="B436" s="454"/>
      <c r="C436" s="454"/>
      <c r="D436" s="454"/>
      <c r="E436" s="454"/>
      <c r="F436" s="454"/>
      <c r="G436" s="454"/>
      <c r="H436" s="454"/>
      <c r="I436" s="454"/>
      <c r="J436" s="454"/>
      <c r="K436" s="454"/>
      <c r="L436" s="454"/>
      <c r="M436" s="454"/>
      <c r="N436" s="347" t="s">
        <v>83</v>
      </c>
      <c r="O436" s="349" t="s">
        <v>602</v>
      </c>
      <c r="P436" s="564">
        <v>0.51446654284115156</v>
      </c>
      <c r="Q436" s="560">
        <v>0.5504792008400321</v>
      </c>
      <c r="R436" s="560">
        <v>0.51446654284115156</v>
      </c>
      <c r="S436" s="560">
        <v>0.53279798911941278</v>
      </c>
      <c r="T436" s="560">
        <v>0.43030410062610697</v>
      </c>
      <c r="U436" s="560"/>
      <c r="V436" s="560">
        <v>0.17117114919595114</v>
      </c>
      <c r="W436" s="560">
        <v>5.9645764731340662</v>
      </c>
      <c r="X436" s="560">
        <v>0.84563142212786402</v>
      </c>
      <c r="Y436" s="560">
        <v>0.84563142212786402</v>
      </c>
      <c r="Z436" s="560">
        <v>0.54893033738314634</v>
      </c>
      <c r="AA436" s="560">
        <v>0.61542701399568722</v>
      </c>
      <c r="AB436" s="561">
        <v>0.6690842492928093</v>
      </c>
      <c r="AC436" s="463"/>
      <c r="AD436" s="564">
        <v>0.82189045889642653</v>
      </c>
      <c r="AE436" s="560">
        <v>0.8794227910191762</v>
      </c>
      <c r="AF436" s="560">
        <v>0.82189045889642653</v>
      </c>
      <c r="AG436" s="560">
        <v>0.85117601886825778</v>
      </c>
      <c r="AH436" s="560">
        <v>8.0545264971849804</v>
      </c>
      <c r="AI436" s="560"/>
      <c r="AJ436" s="560">
        <v>3.35331307229742</v>
      </c>
      <c r="AK436" s="560">
        <v>6.2628052967907708</v>
      </c>
      <c r="AL436" s="560">
        <v>1.146537190160515</v>
      </c>
      <c r="AM436" s="560">
        <v>1.146537190160515</v>
      </c>
      <c r="AN436" s="560">
        <v>7.7862430159651463</v>
      </c>
      <c r="AO436" s="560">
        <v>1.0354091238248915</v>
      </c>
      <c r="AP436" s="561">
        <v>2.0972868861314389</v>
      </c>
      <c r="AQ436" s="454"/>
      <c r="AR436" s="577"/>
      <c r="AS436" s="559" t="s">
        <v>585</v>
      </c>
      <c r="AT436" s="563">
        <v>0.82290643878335168</v>
      </c>
      <c r="AU436" s="563">
        <v>1.4168875476411671</v>
      </c>
      <c r="AV436" s="563">
        <v>1.1233623911365727</v>
      </c>
      <c r="AW436" s="567">
        <v>1.1700578144359866</v>
      </c>
      <c r="AX436" s="454"/>
      <c r="AY436" s="559" t="s">
        <v>585</v>
      </c>
      <c r="AZ436" s="563">
        <v>73.721727661098072</v>
      </c>
      <c r="BA436" s="563">
        <v>73.721727661098086</v>
      </c>
      <c r="BB436" s="563">
        <v>294.88691064439229</v>
      </c>
      <c r="BC436" s="567">
        <v>294.88691064439229</v>
      </c>
      <c r="BD436" s="462"/>
      <c r="BE436" s="577"/>
      <c r="BF436" s="566" t="s">
        <v>585</v>
      </c>
      <c r="BG436" s="463"/>
      <c r="BH436" s="566" t="s">
        <v>585</v>
      </c>
      <c r="BI436" s="454"/>
      <c r="BJ436" s="577"/>
      <c r="BK436" s="559">
        <v>0</v>
      </c>
      <c r="BL436" s="563">
        <v>0</v>
      </c>
      <c r="BM436" s="563">
        <v>0</v>
      </c>
      <c r="BN436" s="563">
        <v>0</v>
      </c>
      <c r="BO436" s="567">
        <v>0</v>
      </c>
      <c r="BQ436" s="559">
        <v>0</v>
      </c>
      <c r="BR436" s="563">
        <v>0</v>
      </c>
      <c r="BS436" s="563">
        <v>0</v>
      </c>
      <c r="BT436" s="563">
        <v>0</v>
      </c>
      <c r="BU436" s="567">
        <v>0</v>
      </c>
      <c r="BV436" s="454"/>
      <c r="BW436" s="577"/>
      <c r="BX436" s="559">
        <v>5.7744443386769775E-2</v>
      </c>
      <c r="BY436" s="563">
        <v>0.31879679962137725</v>
      </c>
      <c r="BZ436" s="563">
        <v>8.197575303902091E-2</v>
      </c>
      <c r="CA436" s="567">
        <v>9.9960742113314894E-3</v>
      </c>
      <c r="CB436" s="464"/>
      <c r="CC436" s="559">
        <v>9.9042527965563245</v>
      </c>
      <c r="CD436" s="563">
        <v>32.075871666093548</v>
      </c>
      <c r="CE436" s="563">
        <v>10.298776817642304</v>
      </c>
      <c r="CF436" s="567">
        <v>2.3428454586153964</v>
      </c>
      <c r="CG436" s="436"/>
      <c r="CH436" s="436"/>
      <c r="CI436" s="436"/>
      <c r="CJ436" s="436"/>
      <c r="CK436" s="436"/>
      <c r="CL436" s="436"/>
      <c r="CM436" s="436"/>
      <c r="CN436" s="436"/>
      <c r="CO436" s="436"/>
      <c r="CP436" s="436"/>
      <c r="CQ436" s="436"/>
      <c r="CR436" s="436"/>
      <c r="CS436" s="436"/>
      <c r="CT436" s="436"/>
      <c r="CU436" s="436"/>
      <c r="CV436" s="436"/>
      <c r="CW436" s="436"/>
      <c r="CX436" s="436"/>
      <c r="CY436" s="454"/>
      <c r="CZ436" s="454"/>
      <c r="DA436" s="454"/>
      <c r="DB436" s="454"/>
      <c r="DC436" s="454"/>
      <c r="DD436" s="454"/>
      <c r="DE436" s="454"/>
      <c r="DF436" s="454"/>
      <c r="DG436" s="454"/>
      <c r="DH436" s="454"/>
      <c r="DI436" s="454"/>
      <c r="DJ436" s="454"/>
      <c r="DK436" s="454"/>
      <c r="DL436" s="454"/>
      <c r="DM436" s="454"/>
      <c r="DN436" s="454"/>
      <c r="DO436" s="454"/>
      <c r="DP436" s="454"/>
      <c r="DQ436" s="454"/>
      <c r="DR436" s="454"/>
      <c r="DS436" s="454"/>
      <c r="DT436" s="454"/>
      <c r="DU436" s="454"/>
      <c r="DV436" s="454"/>
      <c r="DW436" s="454"/>
      <c r="DX436" s="454"/>
      <c r="DY436" s="454"/>
      <c r="DZ436" s="454"/>
      <c r="EA436" s="454"/>
      <c r="EB436" s="454"/>
      <c r="EC436" s="454"/>
      <c r="ED436" s="454"/>
      <c r="EE436" s="454"/>
    </row>
    <row r="437" spans="1:135" s="477" customFormat="1" x14ac:dyDescent="0.35">
      <c r="A437" s="454"/>
      <c r="B437" s="454"/>
      <c r="C437" s="454"/>
      <c r="D437" s="454"/>
      <c r="E437" s="454"/>
      <c r="F437" s="454"/>
      <c r="G437" s="454"/>
      <c r="H437" s="454"/>
      <c r="I437" s="454"/>
      <c r="J437" s="454"/>
      <c r="K437" s="454"/>
      <c r="L437" s="454"/>
      <c r="M437" s="454"/>
      <c r="N437" s="347" t="s">
        <v>85</v>
      </c>
      <c r="O437" s="349" t="s">
        <v>603</v>
      </c>
      <c r="P437" s="564">
        <v>1.094254576364827</v>
      </c>
      <c r="Q437" s="560">
        <v>1.1905489790849322</v>
      </c>
      <c r="R437" s="560">
        <v>1.094254576364827</v>
      </c>
      <c r="S437" s="560">
        <v>1.1299066998272438</v>
      </c>
      <c r="T437" s="560">
        <v>1.3423870015782451</v>
      </c>
      <c r="U437" s="560"/>
      <c r="V437" s="560">
        <v>0.4744393122464986</v>
      </c>
      <c r="W437" s="560">
        <v>24.541039530705799</v>
      </c>
      <c r="X437" s="560">
        <v>6.1298188930080952</v>
      </c>
      <c r="Y437" s="560">
        <v>6.1298188930080952</v>
      </c>
      <c r="Z437" s="560">
        <v>0.4388158000564964</v>
      </c>
      <c r="AA437" s="560">
        <v>1.1708268605067353</v>
      </c>
      <c r="AB437" s="561">
        <v>0.81940091389996605</v>
      </c>
      <c r="AC437" s="463"/>
      <c r="AD437" s="564">
        <v>2.5639892047006061</v>
      </c>
      <c r="AE437" s="560">
        <v>2.7896202547142601</v>
      </c>
      <c r="AF437" s="560">
        <v>2.5639892047006061</v>
      </c>
      <c r="AG437" s="560">
        <v>2.6475270410110232</v>
      </c>
      <c r="AH437" s="560">
        <v>25.127094206065944</v>
      </c>
      <c r="AI437" s="560"/>
      <c r="AJ437" s="560">
        <v>9.2944608670396978</v>
      </c>
      <c r="AK437" s="560">
        <v>25.768091507241092</v>
      </c>
      <c r="AL437" s="560">
        <v>3.3460059121342907</v>
      </c>
      <c r="AM437" s="560">
        <v>3.3460059121342907</v>
      </c>
      <c r="AN437" s="560">
        <v>5.8627344367531213</v>
      </c>
      <c r="AO437" s="560">
        <v>3.1841694700899215</v>
      </c>
      <c r="AP437" s="561">
        <v>4.189385348233392</v>
      </c>
      <c r="AQ437" s="454"/>
      <c r="AR437" s="577"/>
      <c r="AS437" s="559" t="s">
        <v>585</v>
      </c>
      <c r="AT437" s="563">
        <v>0.83717709142941965</v>
      </c>
      <c r="AU437" s="563">
        <v>1.213066878561011</v>
      </c>
      <c r="AV437" s="563">
        <v>0.38915484210368256</v>
      </c>
      <c r="AW437" s="567">
        <v>0.67474225808312072</v>
      </c>
      <c r="AX437" s="454"/>
      <c r="AY437" s="559" t="s">
        <v>585</v>
      </c>
      <c r="AZ437" s="563">
        <v>81.923507980197556</v>
      </c>
      <c r="BA437" s="563">
        <v>81.923507980197584</v>
      </c>
      <c r="BB437" s="563">
        <v>327.69403192079034</v>
      </c>
      <c r="BC437" s="567">
        <v>327.69403192079034</v>
      </c>
      <c r="BD437" s="462"/>
      <c r="BE437" s="577"/>
      <c r="BF437" s="566">
        <v>0</v>
      </c>
      <c r="BG437" s="463"/>
      <c r="BH437" s="566">
        <v>0</v>
      </c>
      <c r="BI437" s="454"/>
      <c r="BJ437" s="577"/>
      <c r="BK437" s="559">
        <v>0</v>
      </c>
      <c r="BL437" s="563">
        <v>0</v>
      </c>
      <c r="BM437" s="563">
        <v>0</v>
      </c>
      <c r="BN437" s="563">
        <v>0</v>
      </c>
      <c r="BO437" s="567">
        <v>0</v>
      </c>
      <c r="BQ437" s="559">
        <v>0</v>
      </c>
      <c r="BR437" s="563">
        <v>0</v>
      </c>
      <c r="BS437" s="563">
        <v>0</v>
      </c>
      <c r="BT437" s="563">
        <v>0</v>
      </c>
      <c r="BU437" s="567">
        <v>0</v>
      </c>
      <c r="BV437" s="454"/>
      <c r="BW437" s="577"/>
      <c r="BX437" s="559">
        <v>5.7744443386769775E-2</v>
      </c>
      <c r="BY437" s="563">
        <v>0.31879679962137725</v>
      </c>
      <c r="BZ437" s="563">
        <v>8.197575303902091E-2</v>
      </c>
      <c r="CA437" s="567">
        <v>9.9960742113314894E-3</v>
      </c>
      <c r="CB437" s="464"/>
      <c r="CC437" s="559">
        <v>9.9042527965563245</v>
      </c>
      <c r="CD437" s="563">
        <v>32.075871666093548</v>
      </c>
      <c r="CE437" s="563">
        <v>10.298776817642304</v>
      </c>
      <c r="CF437" s="567">
        <v>2.3428454586153964</v>
      </c>
      <c r="CG437" s="436"/>
      <c r="CH437" s="436"/>
      <c r="CI437" s="436"/>
      <c r="CJ437" s="436"/>
      <c r="CK437" s="436"/>
      <c r="CL437" s="436"/>
      <c r="CM437" s="436"/>
      <c r="CN437" s="436"/>
      <c r="CO437" s="436"/>
      <c r="CP437" s="436"/>
      <c r="CQ437" s="436"/>
      <c r="CR437" s="436"/>
      <c r="CS437" s="436"/>
      <c r="CT437" s="436"/>
      <c r="CU437" s="436"/>
      <c r="CV437" s="436"/>
      <c r="CW437" s="436"/>
      <c r="CX437" s="436"/>
      <c r="CY437" s="454"/>
      <c r="CZ437" s="454"/>
      <c r="DA437" s="454"/>
      <c r="DB437" s="454"/>
      <c r="DC437" s="454"/>
      <c r="DD437" s="454"/>
      <c r="DE437" s="454"/>
      <c r="DF437" s="454"/>
      <c r="DG437" s="454"/>
      <c r="DH437" s="454"/>
      <c r="DI437" s="454"/>
      <c r="DJ437" s="454"/>
      <c r="DK437" s="454"/>
      <c r="DL437" s="454"/>
      <c r="DM437" s="454"/>
      <c r="DN437" s="454"/>
      <c r="DO437" s="454"/>
      <c r="DP437" s="454"/>
      <c r="DQ437" s="454"/>
      <c r="DR437" s="454"/>
      <c r="DS437" s="454"/>
      <c r="DT437" s="454"/>
      <c r="DU437" s="454"/>
      <c r="DV437" s="454"/>
      <c r="DW437" s="454"/>
      <c r="DX437" s="454"/>
      <c r="DY437" s="454"/>
      <c r="DZ437" s="454"/>
      <c r="EA437" s="454"/>
      <c r="EB437" s="454"/>
      <c r="EC437" s="454"/>
      <c r="ED437" s="454"/>
      <c r="EE437" s="454"/>
    </row>
    <row r="438" spans="1:135" s="477" customFormat="1" x14ac:dyDescent="0.35">
      <c r="A438" s="454"/>
      <c r="B438" s="454"/>
      <c r="C438" s="454"/>
      <c r="D438" s="454"/>
      <c r="E438" s="454"/>
      <c r="F438" s="454"/>
      <c r="G438" s="454"/>
      <c r="H438" s="454"/>
      <c r="I438" s="454"/>
      <c r="J438" s="454"/>
      <c r="K438" s="454"/>
      <c r="L438" s="454"/>
      <c r="M438" s="454"/>
      <c r="N438" s="347" t="s">
        <v>87</v>
      </c>
      <c r="O438" s="349" t="s">
        <v>604</v>
      </c>
      <c r="P438" s="564">
        <v>0.52263443669466036</v>
      </c>
      <c r="Q438" s="560">
        <v>0.55817357838989723</v>
      </c>
      <c r="R438" s="560">
        <v>0.52263443669466036</v>
      </c>
      <c r="S438" s="560">
        <v>0.53523106787001129</v>
      </c>
      <c r="T438" s="560">
        <v>0.32695973242969917</v>
      </c>
      <c r="U438" s="560"/>
      <c r="V438" s="560">
        <v>0.2126727439822638</v>
      </c>
      <c r="W438" s="560">
        <v>5.8445740367585968</v>
      </c>
      <c r="X438" s="560">
        <v>1.2694786552228243</v>
      </c>
      <c r="Y438" s="560">
        <v>1.2694786552228243</v>
      </c>
      <c r="Z438" s="560">
        <v>1.4175479438079213</v>
      </c>
      <c r="AA438" s="560">
        <v>0.53891150882615502</v>
      </c>
      <c r="AB438" s="561">
        <v>1.4071218163366437</v>
      </c>
      <c r="AC438" s="463"/>
      <c r="AD438" s="564">
        <v>0.83493914810837089</v>
      </c>
      <c r="AE438" s="560">
        <v>0.8917150101797402</v>
      </c>
      <c r="AF438" s="560">
        <v>0.83493914810837089</v>
      </c>
      <c r="AG438" s="560">
        <v>0.85506300479316755</v>
      </c>
      <c r="AH438" s="560">
        <v>6.1201039556343595</v>
      </c>
      <c r="AI438" s="560"/>
      <c r="AJ438" s="560">
        <v>4.1663463490607713</v>
      </c>
      <c r="AK438" s="560">
        <v>6.1368027385965256</v>
      </c>
      <c r="AL438" s="560">
        <v>1.0996148580587244</v>
      </c>
      <c r="AM438" s="560">
        <v>1.0996148580587244</v>
      </c>
      <c r="AN438" s="560">
        <v>19.399512638674665</v>
      </c>
      <c r="AO438" s="560">
        <v>1.0055496439671081</v>
      </c>
      <c r="AP438" s="561">
        <v>9.7930949657618456</v>
      </c>
      <c r="AQ438" s="454"/>
      <c r="AR438" s="577"/>
      <c r="AS438" s="559" t="s">
        <v>585</v>
      </c>
      <c r="AT438" s="563">
        <v>1.1472402599107057</v>
      </c>
      <c r="AU438" s="563">
        <v>2.5017348197644345</v>
      </c>
      <c r="AV438" s="563">
        <v>0.71343088006809097</v>
      </c>
      <c r="AW438" s="567">
        <v>1.6158392033490596</v>
      </c>
      <c r="AX438" s="454"/>
      <c r="AY438" s="559" t="s">
        <v>585</v>
      </c>
      <c r="AZ438" s="563">
        <v>146.97668640414088</v>
      </c>
      <c r="BA438" s="563">
        <v>146.97668640414088</v>
      </c>
      <c r="BB438" s="563">
        <v>587.9067456165634</v>
      </c>
      <c r="BC438" s="567">
        <v>587.90674561656351</v>
      </c>
      <c r="BD438" s="462"/>
      <c r="BE438" s="577"/>
      <c r="BF438" s="566">
        <v>0</v>
      </c>
      <c r="BG438" s="463"/>
      <c r="BH438" s="566">
        <v>0</v>
      </c>
      <c r="BI438" s="454"/>
      <c r="BJ438" s="577"/>
      <c r="BK438" s="559" t="s">
        <v>585</v>
      </c>
      <c r="BL438" s="563" t="s">
        <v>585</v>
      </c>
      <c r="BM438" s="563" t="s">
        <v>585</v>
      </c>
      <c r="BN438" s="563" t="s">
        <v>585</v>
      </c>
      <c r="BO438" s="567" t="s">
        <v>585</v>
      </c>
      <c r="BQ438" s="559" t="s">
        <v>585</v>
      </c>
      <c r="BR438" s="563" t="s">
        <v>585</v>
      </c>
      <c r="BS438" s="563" t="s">
        <v>585</v>
      </c>
      <c r="BT438" s="563" t="s">
        <v>585</v>
      </c>
      <c r="BU438" s="567" t="s">
        <v>585</v>
      </c>
      <c r="BV438" s="454"/>
      <c r="BW438" s="577"/>
      <c r="BX438" s="559">
        <v>5.7744443386769775E-2</v>
      </c>
      <c r="BY438" s="563">
        <v>0.31879679962137725</v>
      </c>
      <c r="BZ438" s="563">
        <v>8.197575303902091E-2</v>
      </c>
      <c r="CA438" s="567">
        <v>9.9960742113314894E-3</v>
      </c>
      <c r="CB438" s="464"/>
      <c r="CC438" s="559">
        <v>9.9042527965563245</v>
      </c>
      <c r="CD438" s="563">
        <v>32.075871666093548</v>
      </c>
      <c r="CE438" s="563">
        <v>10.298776817642304</v>
      </c>
      <c r="CF438" s="567">
        <v>2.3428454586153964</v>
      </c>
      <c r="CG438" s="436"/>
      <c r="CH438" s="436"/>
      <c r="CI438" s="436"/>
      <c r="CJ438" s="436"/>
      <c r="CK438" s="436"/>
      <c r="CL438" s="436"/>
      <c r="CM438" s="436"/>
      <c r="CN438" s="436"/>
      <c r="CO438" s="436"/>
      <c r="CP438" s="436"/>
      <c r="CQ438" s="436"/>
      <c r="CR438" s="436"/>
      <c r="CS438" s="436"/>
      <c r="CT438" s="436"/>
      <c r="CU438" s="436"/>
      <c r="CV438" s="436"/>
      <c r="CW438" s="436"/>
      <c r="CX438" s="436"/>
      <c r="CY438" s="454"/>
      <c r="CZ438" s="454"/>
      <c r="DA438" s="454"/>
      <c r="DB438" s="454"/>
      <c r="DC438" s="454"/>
      <c r="DD438" s="454"/>
      <c r="DE438" s="454"/>
      <c r="DF438" s="454"/>
      <c r="DG438" s="454"/>
      <c r="DH438" s="454"/>
      <c r="DI438" s="454"/>
      <c r="DJ438" s="454"/>
      <c r="DK438" s="454"/>
      <c r="DL438" s="454"/>
      <c r="DM438" s="454"/>
      <c r="DN438" s="454"/>
      <c r="DO438" s="454"/>
      <c r="DP438" s="454"/>
      <c r="DQ438" s="454"/>
      <c r="DR438" s="454"/>
      <c r="DS438" s="454"/>
      <c r="DT438" s="454"/>
      <c r="DU438" s="454"/>
      <c r="DV438" s="454"/>
      <c r="DW438" s="454"/>
      <c r="DX438" s="454"/>
      <c r="DY438" s="454"/>
      <c r="DZ438" s="454"/>
      <c r="EA438" s="454"/>
      <c r="EB438" s="454"/>
      <c r="EC438" s="454"/>
      <c r="ED438" s="454"/>
      <c r="EE438" s="454"/>
    </row>
    <row r="439" spans="1:135" s="477" customFormat="1" x14ac:dyDescent="0.35">
      <c r="A439" s="454"/>
      <c r="B439" s="454"/>
      <c r="C439" s="454"/>
      <c r="D439" s="454"/>
      <c r="E439" s="454"/>
      <c r="F439" s="454"/>
      <c r="G439" s="454"/>
      <c r="H439" s="454"/>
      <c r="I439" s="454"/>
      <c r="J439" s="454"/>
      <c r="K439" s="454"/>
      <c r="L439" s="454"/>
      <c r="M439" s="454"/>
      <c r="N439" s="347" t="s">
        <v>89</v>
      </c>
      <c r="O439" s="349" t="s">
        <v>605</v>
      </c>
      <c r="P439" s="564">
        <v>0.28212800521458198</v>
      </c>
      <c r="Q439" s="560">
        <v>0.29858735303880068</v>
      </c>
      <c r="R439" s="560">
        <v>0.28212800521458198</v>
      </c>
      <c r="S439" s="560">
        <v>0.28942586095163864</v>
      </c>
      <c r="T439" s="560">
        <v>0.12406705431811405</v>
      </c>
      <c r="U439" s="560"/>
      <c r="V439" s="560">
        <v>0.11854342347773442</v>
      </c>
      <c r="W439" s="560">
        <v>2.3823561371616853</v>
      </c>
      <c r="X439" s="560">
        <v>0.70544178088106124</v>
      </c>
      <c r="Y439" s="560">
        <v>0.70544178088106124</v>
      </c>
      <c r="Z439" s="560">
        <v>0.48619180185909278</v>
      </c>
      <c r="AA439" s="560">
        <v>0.28922044974305239</v>
      </c>
      <c r="AB439" s="561">
        <v>0.51000430765372795</v>
      </c>
      <c r="AC439" s="463"/>
      <c r="AD439" s="564">
        <v>0.45071602594950821</v>
      </c>
      <c r="AE439" s="560">
        <v>0.47701079890340242</v>
      </c>
      <c r="AF439" s="560">
        <v>0.45071602594950821</v>
      </c>
      <c r="AG439" s="560">
        <v>0.46237477827101997</v>
      </c>
      <c r="AH439" s="560">
        <v>2.3223143237048411</v>
      </c>
      <c r="AI439" s="560"/>
      <c r="AJ439" s="560">
        <v>2.3223143237048407</v>
      </c>
      <c r="AK439" s="560">
        <v>2.5014739440197702</v>
      </c>
      <c r="AL439" s="560">
        <v>0.58345189559163835</v>
      </c>
      <c r="AM439" s="560">
        <v>0.58345189559163835</v>
      </c>
      <c r="AN439" s="560">
        <v>6.5113617443271332</v>
      </c>
      <c r="AO439" s="560">
        <v>0.51619844135027126</v>
      </c>
      <c r="AP439" s="561">
        <v>2.5601388660843876</v>
      </c>
      <c r="AQ439" s="454"/>
      <c r="AR439" s="577"/>
      <c r="AS439" s="559" t="s">
        <v>585</v>
      </c>
      <c r="AT439" s="563">
        <v>0.49285718343552387</v>
      </c>
      <c r="AU439" s="563">
        <v>1.266857610722647</v>
      </c>
      <c r="AV439" s="563">
        <v>0.24456033914333714</v>
      </c>
      <c r="AW439" s="567">
        <v>0.27500652759893629</v>
      </c>
      <c r="AX439" s="454"/>
      <c r="AY439" s="559" t="s">
        <v>585</v>
      </c>
      <c r="AZ439" s="563">
        <v>35.20799907577706</v>
      </c>
      <c r="BA439" s="563">
        <v>35.20799907577706</v>
      </c>
      <c r="BB439" s="563">
        <v>140.83199630310824</v>
      </c>
      <c r="BC439" s="567">
        <v>140.83199630310827</v>
      </c>
      <c r="BD439" s="462"/>
      <c r="BE439" s="577"/>
      <c r="BF439" s="566" t="s">
        <v>585</v>
      </c>
      <c r="BG439" s="463"/>
      <c r="BH439" s="566" t="s">
        <v>585</v>
      </c>
      <c r="BI439" s="454"/>
      <c r="BJ439" s="577"/>
      <c r="BK439" s="559">
        <v>0</v>
      </c>
      <c r="BL439" s="563">
        <v>0</v>
      </c>
      <c r="BM439" s="563">
        <v>0</v>
      </c>
      <c r="BN439" s="563">
        <v>0</v>
      </c>
      <c r="BO439" s="567">
        <v>0</v>
      </c>
      <c r="BQ439" s="559">
        <v>0</v>
      </c>
      <c r="BR439" s="563">
        <v>0</v>
      </c>
      <c r="BS439" s="563">
        <v>0</v>
      </c>
      <c r="BT439" s="563">
        <v>0</v>
      </c>
      <c r="BU439" s="567">
        <v>0</v>
      </c>
      <c r="BV439" s="454"/>
      <c r="BW439" s="577"/>
      <c r="BX439" s="559">
        <v>5.7744443386769775E-2</v>
      </c>
      <c r="BY439" s="563">
        <v>0.31879679962137725</v>
      </c>
      <c r="BZ439" s="563">
        <v>8.197575303902091E-2</v>
      </c>
      <c r="CA439" s="567">
        <v>9.9960742113314894E-3</v>
      </c>
      <c r="CB439" s="464"/>
      <c r="CC439" s="559">
        <v>9.9042527965563245</v>
      </c>
      <c r="CD439" s="563">
        <v>32.075871666093548</v>
      </c>
      <c r="CE439" s="563">
        <v>10.298776817642304</v>
      </c>
      <c r="CF439" s="567">
        <v>2.3428454586153964</v>
      </c>
      <c r="CG439" s="436"/>
      <c r="CH439" s="436"/>
      <c r="CI439" s="436"/>
      <c r="CJ439" s="436"/>
      <c r="CK439" s="436"/>
      <c r="CL439" s="436"/>
      <c r="CM439" s="436"/>
      <c r="CN439" s="436"/>
      <c r="CO439" s="436"/>
      <c r="CP439" s="436"/>
      <c r="CQ439" s="436"/>
      <c r="CR439" s="436"/>
      <c r="CS439" s="436"/>
      <c r="CT439" s="436"/>
      <c r="CU439" s="436"/>
      <c r="CV439" s="436"/>
      <c r="CW439" s="436"/>
      <c r="CX439" s="436"/>
      <c r="CY439" s="454"/>
      <c r="CZ439" s="454"/>
      <c r="DA439" s="454"/>
      <c r="DB439" s="454"/>
      <c r="DC439" s="454"/>
      <c r="DD439" s="454"/>
      <c r="DE439" s="454"/>
      <c r="DF439" s="454"/>
      <c r="DG439" s="454"/>
      <c r="DH439" s="454"/>
      <c r="DI439" s="454"/>
      <c r="DJ439" s="454"/>
      <c r="DK439" s="454"/>
      <c r="DL439" s="454"/>
      <c r="DM439" s="454"/>
      <c r="DN439" s="454"/>
      <c r="DO439" s="454"/>
      <c r="DP439" s="454"/>
      <c r="DQ439" s="454"/>
      <c r="DR439" s="454"/>
      <c r="DS439" s="454"/>
      <c r="DT439" s="454"/>
      <c r="DU439" s="454"/>
      <c r="DV439" s="454"/>
      <c r="DW439" s="454"/>
      <c r="DX439" s="454"/>
      <c r="DY439" s="454"/>
      <c r="DZ439" s="454"/>
      <c r="EA439" s="454"/>
      <c r="EB439" s="454"/>
      <c r="EC439" s="454"/>
      <c r="ED439" s="454"/>
      <c r="EE439" s="454"/>
    </row>
    <row r="440" spans="1:135" s="477" customFormat="1" x14ac:dyDescent="0.35">
      <c r="A440" s="454"/>
      <c r="B440" s="454"/>
      <c r="C440" s="454"/>
      <c r="D440" s="454"/>
      <c r="E440" s="454"/>
      <c r="F440" s="454"/>
      <c r="G440" s="454"/>
      <c r="H440" s="454"/>
      <c r="I440" s="454"/>
      <c r="J440" s="454"/>
      <c r="K440" s="454"/>
      <c r="L440" s="454"/>
      <c r="M440" s="454"/>
      <c r="N440" s="347" t="s">
        <v>91</v>
      </c>
      <c r="O440" s="349" t="s">
        <v>606</v>
      </c>
      <c r="P440" s="564">
        <v>1.026630320331658</v>
      </c>
      <c r="Q440" s="560">
        <v>1.0984944427548737</v>
      </c>
      <c r="R440" s="560">
        <v>1.026630320331658</v>
      </c>
      <c r="S440" s="560">
        <v>1.0673051865568186</v>
      </c>
      <c r="T440" s="560">
        <v>0.86137612303262612</v>
      </c>
      <c r="U440" s="560"/>
      <c r="V440" s="560">
        <v>0.34275694784115207</v>
      </c>
      <c r="W440" s="560">
        <v>11.980693500704582</v>
      </c>
      <c r="X440" s="560">
        <v>5.9803363959247395</v>
      </c>
      <c r="Y440" s="560">
        <v>5.9803363959247395</v>
      </c>
      <c r="Z440" s="560">
        <v>0.25721956818213842</v>
      </c>
      <c r="AA440" s="560">
        <v>1.7275177462183848</v>
      </c>
      <c r="AB440" s="561">
        <v>0.46174697917646995</v>
      </c>
      <c r="AC440" s="463"/>
      <c r="AD440" s="564">
        <v>1.6452476655732744</v>
      </c>
      <c r="AE440" s="560">
        <v>1.760415002163404</v>
      </c>
      <c r="AF440" s="560">
        <v>1.6452476655732744</v>
      </c>
      <c r="AG440" s="560">
        <v>1.7104320141933622</v>
      </c>
      <c r="AH440" s="560">
        <v>16.123427122618089</v>
      </c>
      <c r="AI440" s="560"/>
      <c r="AJ440" s="560">
        <v>6.7147492975042038</v>
      </c>
      <c r="AK440" s="560">
        <v>12.579728175739813</v>
      </c>
      <c r="AL440" s="560">
        <v>2.2959102123541921</v>
      </c>
      <c r="AM440" s="560">
        <v>2.2959102123541921</v>
      </c>
      <c r="AN440" s="560">
        <v>3.3029297961590007</v>
      </c>
      <c r="AO440" s="560">
        <v>2.9884041935699504</v>
      </c>
      <c r="AP440" s="561">
        <v>2.7366046839653362</v>
      </c>
      <c r="AQ440" s="454"/>
      <c r="AR440" s="577"/>
      <c r="AS440" s="559">
        <v>6.4333410158710871E-2</v>
      </c>
      <c r="AT440" s="563">
        <v>0.2827366539738797</v>
      </c>
      <c r="AU440" s="563">
        <v>0.28405934562298824</v>
      </c>
      <c r="AV440" s="563">
        <v>0.29116089332168604</v>
      </c>
      <c r="AW440" s="567">
        <v>0.32607393204499108</v>
      </c>
      <c r="AX440" s="454"/>
      <c r="AY440" s="559">
        <v>19.235689637454549</v>
      </c>
      <c r="AZ440" s="563">
        <v>22.511031647705227</v>
      </c>
      <c r="BA440" s="563">
        <v>19.235689637454549</v>
      </c>
      <c r="BB440" s="563">
        <v>76.942758549818194</v>
      </c>
      <c r="BC440" s="567">
        <v>76.942758549818194</v>
      </c>
      <c r="BD440" s="462"/>
      <c r="BE440" s="577"/>
      <c r="BF440" s="566" t="s">
        <v>585</v>
      </c>
      <c r="BG440" s="463"/>
      <c r="BH440" s="566" t="s">
        <v>585</v>
      </c>
      <c r="BI440" s="454"/>
      <c r="BJ440" s="577"/>
      <c r="BK440" s="559">
        <v>0</v>
      </c>
      <c r="BL440" s="563">
        <v>0</v>
      </c>
      <c r="BM440" s="563">
        <v>0</v>
      </c>
      <c r="BN440" s="563">
        <v>0</v>
      </c>
      <c r="BO440" s="567">
        <v>0</v>
      </c>
      <c r="BQ440" s="559">
        <v>0</v>
      </c>
      <c r="BR440" s="563">
        <v>0</v>
      </c>
      <c r="BS440" s="563">
        <v>0</v>
      </c>
      <c r="BT440" s="563">
        <v>0</v>
      </c>
      <c r="BU440" s="567">
        <v>0</v>
      </c>
      <c r="BV440" s="454"/>
      <c r="BW440" s="577"/>
      <c r="BX440" s="559">
        <v>5.7744443386769775E-2</v>
      </c>
      <c r="BY440" s="563">
        <v>0.31879679962137725</v>
      </c>
      <c r="BZ440" s="563">
        <v>8.197575303902091E-2</v>
      </c>
      <c r="CA440" s="567">
        <v>9.9960742113314894E-3</v>
      </c>
      <c r="CB440" s="464"/>
      <c r="CC440" s="559">
        <v>9.9042527965563245</v>
      </c>
      <c r="CD440" s="563">
        <v>32.075871666093548</v>
      </c>
      <c r="CE440" s="563">
        <v>10.298776817642304</v>
      </c>
      <c r="CF440" s="567">
        <v>2.3428454586153964</v>
      </c>
      <c r="CG440" s="436"/>
      <c r="CH440" s="436"/>
      <c r="CI440" s="436"/>
      <c r="CJ440" s="436"/>
      <c r="CK440" s="436"/>
      <c r="CL440" s="436"/>
      <c r="CM440" s="436"/>
      <c r="CN440" s="436"/>
      <c r="CO440" s="436"/>
      <c r="CP440" s="436"/>
      <c r="CQ440" s="436"/>
      <c r="CR440" s="436"/>
      <c r="CS440" s="436"/>
      <c r="CT440" s="436"/>
      <c r="CU440" s="436"/>
      <c r="CV440" s="436"/>
      <c r="CW440" s="436"/>
      <c r="CX440" s="436"/>
      <c r="CY440" s="454"/>
      <c r="CZ440" s="454"/>
      <c r="DA440" s="454"/>
      <c r="DB440" s="454"/>
      <c r="DC440" s="454"/>
      <c r="DD440" s="454"/>
      <c r="DE440" s="454"/>
      <c r="DF440" s="454"/>
      <c r="DG440" s="454"/>
      <c r="DH440" s="454"/>
      <c r="DI440" s="454"/>
      <c r="DJ440" s="454"/>
      <c r="DK440" s="454"/>
      <c r="DL440" s="454"/>
      <c r="DM440" s="454"/>
      <c r="DN440" s="454"/>
      <c r="DO440" s="454"/>
      <c r="DP440" s="454"/>
      <c r="DQ440" s="454"/>
      <c r="DR440" s="454"/>
      <c r="DS440" s="454"/>
      <c r="DT440" s="454"/>
      <c r="DU440" s="454"/>
      <c r="DV440" s="454"/>
      <c r="DW440" s="454"/>
      <c r="DX440" s="454"/>
      <c r="DY440" s="454"/>
      <c r="DZ440" s="454"/>
      <c r="EA440" s="454"/>
      <c r="EB440" s="454"/>
      <c r="EC440" s="454"/>
      <c r="ED440" s="454"/>
      <c r="EE440" s="454"/>
    </row>
    <row r="441" spans="1:135" s="477" customFormat="1" x14ac:dyDescent="0.35">
      <c r="A441" s="454"/>
      <c r="B441" s="454"/>
      <c r="C441" s="454"/>
      <c r="D441" s="454"/>
      <c r="E441" s="454"/>
      <c r="F441" s="454"/>
      <c r="G441" s="454"/>
      <c r="H441" s="454"/>
      <c r="I441" s="454"/>
      <c r="J441" s="454"/>
      <c r="K441" s="454"/>
      <c r="L441" s="454"/>
      <c r="M441" s="454"/>
      <c r="N441" s="347" t="s">
        <v>93</v>
      </c>
      <c r="O441" s="349" t="s">
        <v>607</v>
      </c>
      <c r="P441" s="564">
        <v>0.25152976024440632</v>
      </c>
      <c r="Q441" s="560">
        <v>0.26913684346151479</v>
      </c>
      <c r="R441" s="560">
        <v>0.25152976024440632</v>
      </c>
      <c r="S441" s="560">
        <v>0.25707744561964407</v>
      </c>
      <c r="T441" s="560">
        <v>0.20897657197557146</v>
      </c>
      <c r="U441" s="560"/>
      <c r="V441" s="560">
        <v>8.6197485414736957E-2</v>
      </c>
      <c r="W441" s="560">
        <v>2.8093175236870933</v>
      </c>
      <c r="X441" s="560">
        <v>0.65848333255363289</v>
      </c>
      <c r="Y441" s="560">
        <v>0.65848333255363289</v>
      </c>
      <c r="Z441" s="560">
        <v>0.62149433650717201</v>
      </c>
      <c r="AA441" s="560">
        <v>0.2724500027728991</v>
      </c>
      <c r="AB441" s="561">
        <v>0.62814104661467018</v>
      </c>
      <c r="AC441" s="463"/>
      <c r="AD441" s="564">
        <v>0.42750484056107946</v>
      </c>
      <c r="AE441" s="560">
        <v>0.45743017940035496</v>
      </c>
      <c r="AF441" s="560">
        <v>0.42750484056107946</v>
      </c>
      <c r="AG441" s="560">
        <v>0.43693379381702646</v>
      </c>
      <c r="AH441" s="560">
        <v>3.9116692911338768</v>
      </c>
      <c r="AI441" s="560"/>
      <c r="AJ441" s="560">
        <v>1.6886441202162634</v>
      </c>
      <c r="AK441" s="560">
        <v>2.949783399871448</v>
      </c>
      <c r="AL441" s="560">
        <v>0.55789381693220863</v>
      </c>
      <c r="AM441" s="560">
        <v>0.55789381693220863</v>
      </c>
      <c r="AN441" s="560">
        <v>10.526673916115911</v>
      </c>
      <c r="AO441" s="560">
        <v>0.49636922142760959</v>
      </c>
      <c r="AP441" s="561">
        <v>3.1654074534563761</v>
      </c>
      <c r="AQ441" s="454"/>
      <c r="AR441" s="577"/>
      <c r="AS441" s="559" t="s">
        <v>585</v>
      </c>
      <c r="AT441" s="563">
        <v>0.57441522621586139</v>
      </c>
      <c r="AU441" s="563">
        <v>1.8009490615464789</v>
      </c>
      <c r="AV441" s="563">
        <v>0.436521531042112</v>
      </c>
      <c r="AW441" s="567">
        <v>0.79085775469228481</v>
      </c>
      <c r="AX441" s="454"/>
      <c r="AY441" s="559" t="s">
        <v>585</v>
      </c>
      <c r="AZ441" s="563">
        <v>65.757078266055089</v>
      </c>
      <c r="BA441" s="563">
        <v>65.757078266055089</v>
      </c>
      <c r="BB441" s="563">
        <v>263.02831306422036</v>
      </c>
      <c r="BC441" s="567">
        <v>263.02831306422041</v>
      </c>
      <c r="BD441" s="462"/>
      <c r="BE441" s="577"/>
      <c r="BF441" s="566" t="s">
        <v>585</v>
      </c>
      <c r="BG441" s="463"/>
      <c r="BH441" s="566" t="s">
        <v>585</v>
      </c>
      <c r="BI441" s="454"/>
      <c r="BJ441" s="577"/>
      <c r="BK441" s="559">
        <v>0</v>
      </c>
      <c r="BL441" s="563">
        <v>0</v>
      </c>
      <c r="BM441" s="563">
        <v>0</v>
      </c>
      <c r="BN441" s="563">
        <v>0</v>
      </c>
      <c r="BO441" s="567">
        <v>0</v>
      </c>
      <c r="BQ441" s="559">
        <v>0</v>
      </c>
      <c r="BR441" s="563">
        <v>0</v>
      </c>
      <c r="BS441" s="563">
        <v>0</v>
      </c>
      <c r="BT441" s="563">
        <v>0</v>
      </c>
      <c r="BU441" s="567">
        <v>0</v>
      </c>
      <c r="BV441" s="454"/>
      <c r="BW441" s="577"/>
      <c r="BX441" s="559">
        <v>5.7744443386769775E-2</v>
      </c>
      <c r="BY441" s="563">
        <v>0.31879679962137725</v>
      </c>
      <c r="BZ441" s="563">
        <v>8.197575303902091E-2</v>
      </c>
      <c r="CA441" s="567">
        <v>9.9960742113314894E-3</v>
      </c>
      <c r="CB441" s="464"/>
      <c r="CC441" s="559">
        <v>9.9042527965563245</v>
      </c>
      <c r="CD441" s="563">
        <v>32.075871666093548</v>
      </c>
      <c r="CE441" s="563">
        <v>10.298776817642304</v>
      </c>
      <c r="CF441" s="567">
        <v>2.3428454586153964</v>
      </c>
      <c r="CG441" s="436"/>
      <c r="CH441" s="436"/>
      <c r="CI441" s="436"/>
      <c r="CJ441" s="436"/>
      <c r="CK441" s="436"/>
      <c r="CL441" s="436"/>
      <c r="CM441" s="436"/>
      <c r="CN441" s="436"/>
      <c r="CO441" s="436"/>
      <c r="CP441" s="436"/>
      <c r="CQ441" s="436"/>
      <c r="CR441" s="436"/>
      <c r="CS441" s="436"/>
      <c r="CT441" s="436"/>
      <c r="CU441" s="436"/>
      <c r="CV441" s="436"/>
      <c r="CW441" s="436"/>
      <c r="CX441" s="436"/>
      <c r="CY441" s="454"/>
      <c r="CZ441" s="454"/>
      <c r="DA441" s="454"/>
      <c r="DB441" s="454"/>
      <c r="DC441" s="454"/>
      <c r="DD441" s="454"/>
      <c r="DE441" s="454"/>
      <c r="DF441" s="454"/>
      <c r="DG441" s="454"/>
      <c r="DH441" s="454"/>
      <c r="DI441" s="454"/>
      <c r="DJ441" s="454"/>
      <c r="DK441" s="454"/>
      <c r="DL441" s="454"/>
      <c r="DM441" s="454"/>
      <c r="DN441" s="454"/>
      <c r="DO441" s="454"/>
      <c r="DP441" s="454"/>
      <c r="DQ441" s="454"/>
      <c r="DR441" s="454"/>
      <c r="DS441" s="454"/>
      <c r="DT441" s="454"/>
      <c r="DU441" s="454"/>
      <c r="DV441" s="454"/>
      <c r="DW441" s="454"/>
      <c r="DX441" s="454"/>
      <c r="DY441" s="454"/>
      <c r="DZ441" s="454"/>
      <c r="EA441" s="454"/>
      <c r="EB441" s="454"/>
      <c r="EC441" s="454"/>
      <c r="ED441" s="454"/>
      <c r="EE441" s="454"/>
    </row>
    <row r="442" spans="1:135" x14ac:dyDescent="0.35">
      <c r="AA442" s="454"/>
      <c r="AB442" s="454"/>
      <c r="AI442" s="470"/>
      <c r="AK442" s="454"/>
      <c r="AL442" s="454"/>
      <c r="AM442" s="454"/>
      <c r="AN442" s="454"/>
      <c r="AR442" s="577"/>
      <c r="BD442" s="454"/>
      <c r="BE442" s="577"/>
      <c r="BJ442" s="577"/>
      <c r="BW442" s="577"/>
      <c r="BX442" s="464"/>
      <c r="BY442" s="464"/>
      <c r="BZ442" s="464"/>
      <c r="CA442" s="464"/>
      <c r="CB442" s="464"/>
      <c r="CC442" s="464"/>
      <c r="CD442" s="464"/>
      <c r="CE442" s="464"/>
      <c r="CF442" s="464"/>
      <c r="DD442" s="436"/>
      <c r="DE442" s="436"/>
      <c r="DF442" s="436"/>
      <c r="DG442" s="436"/>
      <c r="DH442" s="436"/>
      <c r="DI442" s="436"/>
      <c r="DJ442" s="436"/>
      <c r="DK442" s="436"/>
      <c r="DL442" s="436"/>
      <c r="DM442" s="436"/>
      <c r="DN442" s="436"/>
      <c r="DO442" s="436"/>
      <c r="DP442" s="436"/>
      <c r="DQ442" s="436"/>
      <c r="DR442" s="436"/>
      <c r="DS442" s="436"/>
      <c r="DT442" s="436"/>
      <c r="DU442" s="436"/>
      <c r="DV442" s="436"/>
      <c r="DW442" s="436"/>
      <c r="DX442" s="436"/>
      <c r="DY442" s="436"/>
      <c r="DZ442" s="436"/>
      <c r="EA442" s="436"/>
      <c r="EB442" s="436"/>
      <c r="EC442" s="436"/>
      <c r="ED442" s="436"/>
      <c r="EE442" s="436"/>
    </row>
    <row r="443" spans="1:135" s="476" customFormat="1" ht="13.5" thickBot="1" x14ac:dyDescent="0.35">
      <c r="A443" s="453"/>
      <c r="B443" s="453"/>
      <c r="C443" s="453"/>
      <c r="D443" s="453"/>
      <c r="E443" s="453"/>
      <c r="F443" s="453"/>
      <c r="G443" s="453"/>
      <c r="H443" s="453"/>
      <c r="I443" s="453"/>
      <c r="J443" s="453"/>
      <c r="K443" s="453"/>
      <c r="L443" s="453"/>
      <c r="M443" s="453"/>
      <c r="N443" s="453"/>
      <c r="O443" s="453"/>
      <c r="P443" s="453"/>
      <c r="Q443" s="453"/>
      <c r="R443" s="453"/>
      <c r="S443" s="453"/>
      <c r="T443" s="453"/>
      <c r="U443" s="453"/>
      <c r="V443" s="453"/>
      <c r="W443" s="453"/>
      <c r="X443" s="453"/>
      <c r="Y443" s="453"/>
      <c r="Z443" s="453"/>
      <c r="AA443" s="453"/>
      <c r="AB443" s="453"/>
      <c r="AC443" s="453"/>
      <c r="AD443" s="453"/>
      <c r="AE443" s="453"/>
      <c r="AF443" s="453"/>
      <c r="AG443" s="453"/>
      <c r="AH443" s="453"/>
      <c r="AI443" s="453"/>
      <c r="AJ443" s="453"/>
      <c r="AK443" s="453"/>
      <c r="AL443" s="453"/>
      <c r="AM443" s="453"/>
      <c r="AN443" s="453"/>
      <c r="AO443" s="453"/>
      <c r="AP443" s="453"/>
      <c r="AQ443" s="453"/>
      <c r="AR443" s="575"/>
      <c r="AS443" s="453"/>
      <c r="AT443" s="453"/>
      <c r="AU443" s="453"/>
      <c r="AV443" s="453"/>
      <c r="AW443" s="453"/>
      <c r="AX443" s="453"/>
      <c r="AY443" s="453"/>
      <c r="AZ443" s="453"/>
      <c r="BA443" s="453"/>
      <c r="BB443" s="453"/>
      <c r="BC443" s="453"/>
      <c r="BD443" s="453"/>
      <c r="BE443" s="575"/>
      <c r="BF443" s="453"/>
      <c r="BG443" s="453"/>
      <c r="BH443" s="453"/>
      <c r="BI443" s="453"/>
      <c r="BJ443" s="575"/>
      <c r="BK443" s="453"/>
      <c r="BL443" s="453"/>
      <c r="BM443" s="453"/>
      <c r="BN443" s="453"/>
      <c r="BO443" s="453"/>
      <c r="BP443" s="453"/>
      <c r="BQ443" s="453"/>
      <c r="BR443" s="453"/>
      <c r="BS443" s="453"/>
      <c r="BT443" s="453"/>
      <c r="BU443" s="453"/>
      <c r="BV443" s="453"/>
      <c r="BW443" s="575"/>
      <c r="BX443" s="453"/>
      <c r="BY443" s="453"/>
      <c r="BZ443" s="453"/>
      <c r="CA443" s="453"/>
      <c r="CB443" s="453"/>
      <c r="CC443" s="453"/>
      <c r="CD443" s="453"/>
      <c r="CE443" s="453"/>
      <c r="CF443" s="453"/>
      <c r="CG443" s="453"/>
      <c r="CH443" s="453"/>
      <c r="CI443" s="453"/>
      <c r="CJ443" s="453"/>
      <c r="CK443" s="453"/>
      <c r="CL443" s="453"/>
      <c r="CM443" s="453"/>
      <c r="CN443" s="453"/>
      <c r="CO443" s="453"/>
      <c r="CP443" s="453"/>
      <c r="CQ443" s="453"/>
      <c r="CR443" s="453"/>
      <c r="CS443" s="453"/>
      <c r="CT443" s="453"/>
      <c r="CU443" s="453"/>
      <c r="CV443" s="453"/>
      <c r="CW443" s="453"/>
      <c r="CX443" s="453"/>
      <c r="CY443" s="453"/>
      <c r="CZ443" s="453"/>
      <c r="DA443" s="453"/>
      <c r="DB443" s="453"/>
      <c r="DC443" s="453"/>
      <c r="DD443" s="453"/>
      <c r="DE443" s="453"/>
      <c r="DF443" s="453"/>
      <c r="DG443" s="453"/>
      <c r="DH443" s="453"/>
      <c r="DI443" s="453"/>
      <c r="DJ443" s="453"/>
      <c r="DK443" s="453"/>
      <c r="DL443" s="453"/>
      <c r="DM443" s="453"/>
      <c r="DN443" s="453"/>
      <c r="DO443" s="453"/>
      <c r="DP443" s="453"/>
      <c r="DQ443" s="453"/>
      <c r="DR443" s="453"/>
      <c r="DS443" s="453"/>
      <c r="DT443" s="453"/>
      <c r="DU443" s="453"/>
      <c r="DV443" s="453"/>
      <c r="DW443" s="453"/>
      <c r="DX443" s="453"/>
      <c r="DY443" s="453"/>
      <c r="DZ443" s="453"/>
      <c r="EA443" s="453"/>
      <c r="EB443" s="453"/>
      <c r="EC443" s="453"/>
      <c r="ED443" s="453"/>
      <c r="EE443" s="453"/>
    </row>
    <row r="444" spans="1:135" ht="15" thickTop="1" x14ac:dyDescent="0.35">
      <c r="AA444" s="454"/>
      <c r="AB444" s="468"/>
      <c r="AC444" s="468"/>
      <c r="AD444" s="468"/>
      <c r="AE444" s="468"/>
      <c r="AF444" s="468"/>
      <c r="AG444" s="468"/>
      <c r="AH444" s="468"/>
      <c r="AI444" s="468"/>
      <c r="AJ444" s="454"/>
      <c r="AK444" s="454"/>
      <c r="AL444" s="468"/>
      <c r="AM444" s="468"/>
      <c r="AN444" s="468"/>
      <c r="DD444" s="436"/>
      <c r="DE444" s="436"/>
      <c r="DF444" s="436"/>
      <c r="DG444" s="436"/>
      <c r="DH444" s="436"/>
      <c r="DI444" s="436"/>
      <c r="DJ444" s="436"/>
      <c r="DK444" s="436"/>
    </row>
    <row r="445" spans="1:135" x14ac:dyDescent="0.35">
      <c r="AA445" s="454"/>
      <c r="AB445" s="468"/>
      <c r="AC445" s="468"/>
      <c r="AD445" s="468"/>
      <c r="AE445" s="468"/>
      <c r="AF445" s="468"/>
      <c r="AG445" s="468"/>
      <c r="AH445" s="468"/>
      <c r="AI445" s="468"/>
      <c r="AJ445" s="454"/>
      <c r="AK445" s="454"/>
      <c r="AL445" s="468"/>
      <c r="AM445" s="468"/>
      <c r="AN445" s="468"/>
      <c r="DD445" s="436"/>
      <c r="DE445" s="436"/>
      <c r="DF445" s="436"/>
      <c r="DG445" s="436"/>
      <c r="DH445" s="436"/>
      <c r="DI445" s="436"/>
      <c r="DJ445" s="436"/>
      <c r="DK445" s="436"/>
    </row>
    <row r="446" spans="1:135" ht="48.5" x14ac:dyDescent="0.35">
      <c r="E446" s="768" t="s">
        <v>928</v>
      </c>
      <c r="F446" s="768"/>
      <c r="G446" s="768"/>
      <c r="H446" s="768"/>
      <c r="I446" s="768"/>
      <c r="J446" s="768"/>
      <c r="K446" s="768"/>
      <c r="L446" s="768"/>
      <c r="P446" s="471" t="s">
        <v>618</v>
      </c>
      <c r="Q446" s="471" t="s">
        <v>619</v>
      </c>
      <c r="R446" s="471" t="s">
        <v>620</v>
      </c>
      <c r="S446" s="471" t="s">
        <v>621</v>
      </c>
      <c r="T446" s="471" t="s">
        <v>622</v>
      </c>
      <c r="U446" s="471" t="s">
        <v>623</v>
      </c>
      <c r="V446" s="471" t="s">
        <v>624</v>
      </c>
      <c r="W446" s="471" t="s">
        <v>625</v>
      </c>
      <c r="X446" s="471" t="s">
        <v>626</v>
      </c>
      <c r="Y446" s="471" t="s">
        <v>627</v>
      </c>
      <c r="Z446" s="471" t="s">
        <v>628</v>
      </c>
      <c r="AA446" s="471" t="s">
        <v>629</v>
      </c>
      <c r="AB446" s="454"/>
      <c r="AC446" s="468"/>
      <c r="AD446" s="468"/>
      <c r="AE446" s="468"/>
      <c r="AF446" s="468"/>
      <c r="AG446" s="468"/>
      <c r="AH446" s="468"/>
      <c r="AI446" s="468"/>
      <c r="AJ446" s="468"/>
      <c r="AK446" s="454"/>
      <c r="AL446" s="454"/>
      <c r="AM446" s="468"/>
      <c r="AN446" s="468"/>
      <c r="AO446" s="468"/>
      <c r="DD446" s="436"/>
      <c r="DE446" s="436"/>
      <c r="DF446" s="436"/>
      <c r="DG446" s="436"/>
      <c r="DH446" s="436"/>
      <c r="DI446" s="436"/>
      <c r="DJ446" s="436"/>
      <c r="DK446" s="436"/>
      <c r="DL446" s="436"/>
    </row>
    <row r="447" spans="1:135" x14ac:dyDescent="0.35">
      <c r="E447" s="768"/>
      <c r="F447" s="768"/>
      <c r="G447" s="768"/>
      <c r="H447" s="768"/>
      <c r="I447" s="768"/>
      <c r="J447" s="768"/>
      <c r="K447" s="768"/>
      <c r="L447" s="768"/>
      <c r="P447" s="700" t="s">
        <v>580</v>
      </c>
      <c r="Q447" s="700"/>
      <c r="R447" s="700"/>
      <c r="S447" s="700"/>
      <c r="T447" s="700"/>
      <c r="U447" s="700"/>
      <c r="V447" s="700"/>
      <c r="W447" s="700"/>
      <c r="X447" s="774" t="s">
        <v>581</v>
      </c>
      <c r="Y447" s="774"/>
      <c r="Z447" s="774"/>
      <c r="AA447" s="774"/>
      <c r="AB447" s="454"/>
      <c r="AC447" s="468"/>
      <c r="AD447" s="468"/>
      <c r="AE447" s="468"/>
      <c r="AF447" s="468"/>
      <c r="AG447" s="468"/>
      <c r="AH447" s="468"/>
      <c r="AI447" s="468"/>
      <c r="AJ447" s="468"/>
      <c r="AK447" s="454"/>
      <c r="AL447" s="454"/>
      <c r="AM447" s="468"/>
      <c r="AN447" s="468"/>
      <c r="AO447" s="468"/>
      <c r="DD447" s="436"/>
      <c r="DE447" s="436"/>
      <c r="DF447" s="436"/>
      <c r="DG447" s="436"/>
      <c r="DH447" s="436"/>
      <c r="DI447" s="436"/>
      <c r="DJ447" s="436"/>
      <c r="DK447" s="436"/>
      <c r="DL447" s="436"/>
    </row>
    <row r="448" spans="1:135" x14ac:dyDescent="0.35">
      <c r="P448" s="700" t="s">
        <v>496</v>
      </c>
      <c r="Q448" s="700"/>
      <c r="R448" s="700" t="s">
        <v>498</v>
      </c>
      <c r="S448" s="700"/>
      <c r="T448" s="700" t="s">
        <v>501</v>
      </c>
      <c r="U448" s="700"/>
      <c r="V448" s="700" t="s">
        <v>611</v>
      </c>
      <c r="W448" s="700"/>
      <c r="X448" s="188" t="s">
        <v>496</v>
      </c>
      <c r="Y448" s="188" t="s">
        <v>498</v>
      </c>
      <c r="Z448" s="188" t="s">
        <v>501</v>
      </c>
      <c r="AA448" s="188" t="s">
        <v>611</v>
      </c>
      <c r="AB448" s="454"/>
      <c r="AC448" s="468"/>
      <c r="AD448" s="468"/>
      <c r="AE448" s="468"/>
      <c r="AF448" s="468"/>
      <c r="AG448" s="468"/>
      <c r="AH448" s="468"/>
      <c r="AI448" s="468"/>
      <c r="AJ448" s="468"/>
      <c r="AK448" s="454"/>
      <c r="AL448" s="454"/>
      <c r="AM448" s="468"/>
      <c r="AN448" s="468"/>
      <c r="AO448" s="468"/>
      <c r="DD448" s="436"/>
      <c r="DE448" s="436"/>
      <c r="DF448" s="436"/>
      <c r="DG448" s="436"/>
      <c r="DH448" s="436"/>
      <c r="DI448" s="436"/>
      <c r="DJ448" s="436"/>
      <c r="DK448" s="436"/>
      <c r="DL448" s="436"/>
    </row>
    <row r="449" spans="4:116" ht="27.75" customHeight="1" x14ac:dyDescent="0.35">
      <c r="D449" s="454"/>
      <c r="E449" s="769" t="s">
        <v>950</v>
      </c>
      <c r="F449" s="770"/>
      <c r="G449" s="770"/>
      <c r="H449" s="770"/>
      <c r="I449" s="770"/>
      <c r="J449" s="770"/>
      <c r="K449" s="770"/>
      <c r="L449" s="771"/>
      <c r="P449" s="188" t="s">
        <v>612</v>
      </c>
      <c r="Q449" s="188" t="s">
        <v>613</v>
      </c>
      <c r="R449" s="188" t="s">
        <v>612</v>
      </c>
      <c r="S449" s="188" t="s">
        <v>613</v>
      </c>
      <c r="T449" s="188" t="s">
        <v>612</v>
      </c>
      <c r="U449" s="188" t="s">
        <v>613</v>
      </c>
      <c r="V449" s="188" t="s">
        <v>612</v>
      </c>
      <c r="W449" s="188" t="s">
        <v>613</v>
      </c>
      <c r="X449" s="188" t="s">
        <v>614</v>
      </c>
      <c r="Y449" s="188" t="s">
        <v>615</v>
      </c>
      <c r="Z449" s="188" t="s">
        <v>616</v>
      </c>
      <c r="AA449" s="188" t="s">
        <v>617</v>
      </c>
      <c r="AB449" s="454"/>
      <c r="AC449" s="468"/>
      <c r="AD449" s="468"/>
      <c r="AE449" s="468"/>
      <c r="AF449" s="468"/>
      <c r="AG449" s="468"/>
      <c r="AH449" s="468"/>
      <c r="AI449" s="468"/>
      <c r="AJ449" s="468"/>
      <c r="AK449" s="454"/>
      <c r="AL449" s="454"/>
      <c r="AM449" s="468"/>
      <c r="AN449" s="468"/>
      <c r="AO449" s="468"/>
      <c r="DD449" s="436"/>
      <c r="DE449" s="436"/>
      <c r="DF449" s="436"/>
      <c r="DG449" s="436"/>
      <c r="DH449" s="436"/>
      <c r="DI449" s="436"/>
      <c r="DJ449" s="436"/>
      <c r="DK449" s="436"/>
      <c r="DL449" s="436"/>
    </row>
    <row r="450" spans="4:116" x14ac:dyDescent="0.35">
      <c r="D450" s="454"/>
      <c r="E450" s="454"/>
      <c r="F450" s="454"/>
      <c r="G450" s="454"/>
      <c r="H450" s="454"/>
      <c r="I450" s="454"/>
      <c r="J450" s="454"/>
      <c r="K450" s="454"/>
      <c r="L450" s="454"/>
      <c r="N450" s="345" t="s">
        <v>577</v>
      </c>
      <c r="O450" s="347" t="s">
        <v>577</v>
      </c>
      <c r="P450" s="564">
        <v>17.705789578758235</v>
      </c>
      <c r="Q450" s="560">
        <v>6.6260930325414247</v>
      </c>
      <c r="R450" s="560">
        <v>17.705789578758235</v>
      </c>
      <c r="S450" s="560">
        <v>6.6260930325414247</v>
      </c>
      <c r="T450" s="560">
        <v>17.705789578758235</v>
      </c>
      <c r="U450" s="560">
        <v>6.6260930325414247</v>
      </c>
      <c r="V450" s="560">
        <v>24.433989618686361</v>
      </c>
      <c r="W450" s="560">
        <v>9.1440083849071652</v>
      </c>
      <c r="X450" s="560">
        <v>1.7379916150928327</v>
      </c>
      <c r="Y450" s="560">
        <v>0.71257656218806142</v>
      </c>
      <c r="Z450" s="560">
        <v>0.71257656218806142</v>
      </c>
      <c r="AA450" s="567" t="s">
        <v>920</v>
      </c>
      <c r="AC450" s="468"/>
      <c r="AD450" s="468"/>
      <c r="AE450" s="468"/>
      <c r="AF450" s="468"/>
      <c r="AG450" s="468"/>
      <c r="AH450" s="468"/>
      <c r="AI450" s="468"/>
      <c r="AJ450" s="468"/>
      <c r="AK450" s="454"/>
      <c r="AL450" s="454"/>
      <c r="AM450" s="468"/>
      <c r="AN450" s="468"/>
      <c r="AO450" s="468"/>
      <c r="DD450" s="436"/>
      <c r="DE450" s="436"/>
      <c r="DF450" s="436"/>
      <c r="DG450" s="436"/>
      <c r="DH450" s="436"/>
      <c r="DI450" s="436"/>
      <c r="DJ450" s="436"/>
      <c r="DK450" s="436"/>
      <c r="DL450" s="436"/>
    </row>
    <row r="451" spans="4:116" x14ac:dyDescent="0.35">
      <c r="D451" s="578" t="s">
        <v>932</v>
      </c>
      <c r="E451" s="454"/>
      <c r="F451" s="454"/>
      <c r="G451" s="454"/>
      <c r="H451" s="454"/>
      <c r="I451" s="454"/>
      <c r="J451" s="454"/>
      <c r="K451" s="454"/>
      <c r="L451" s="454"/>
      <c r="N451" s="347" t="s">
        <v>69</v>
      </c>
      <c r="O451" s="347" t="s">
        <v>578</v>
      </c>
      <c r="P451" s="564">
        <v>21.857066455382789</v>
      </c>
      <c r="Q451" s="560">
        <v>8.6103595127265518</v>
      </c>
      <c r="R451" s="560">
        <v>21.857066455382789</v>
      </c>
      <c r="S451" s="560">
        <v>8.6103595127265518</v>
      </c>
      <c r="T451" s="560">
        <v>21.857066455382789</v>
      </c>
      <c r="U451" s="560">
        <v>8.6103595127265518</v>
      </c>
      <c r="V451" s="560">
        <v>30.162751708428242</v>
      </c>
      <c r="W451" s="560">
        <v>11.882296127562642</v>
      </c>
      <c r="X451" s="560">
        <v>2.3181737149648409</v>
      </c>
      <c r="Y451" s="560">
        <v>0.95045122313558483</v>
      </c>
      <c r="Z451" s="560">
        <v>0.95045122313558483</v>
      </c>
      <c r="AA451" s="567" t="s">
        <v>920</v>
      </c>
      <c r="AC451" s="468"/>
      <c r="AD451" s="468"/>
      <c r="AE451" s="468"/>
      <c r="AF451" s="468"/>
      <c r="AG451" s="468"/>
      <c r="AH451" s="468"/>
      <c r="AI451" s="468"/>
      <c r="AJ451" s="468"/>
      <c r="AK451" s="454"/>
      <c r="AL451" s="454"/>
      <c r="AM451" s="468"/>
      <c r="AN451" s="468"/>
      <c r="AO451" s="468"/>
      <c r="DD451" s="436"/>
      <c r="DE451" s="436"/>
      <c r="DF451" s="436"/>
      <c r="DG451" s="436"/>
      <c r="DH451" s="436"/>
      <c r="DI451" s="436"/>
      <c r="DJ451" s="436"/>
      <c r="DK451" s="436"/>
      <c r="DL451" s="436"/>
    </row>
    <row r="452" spans="4:116" x14ac:dyDescent="0.35">
      <c r="D452" s="454" t="s">
        <v>920</v>
      </c>
      <c r="E452" s="454" t="s">
        <v>941</v>
      </c>
      <c r="F452" s="454"/>
      <c r="G452" s="454"/>
      <c r="H452" s="454"/>
      <c r="I452" s="454"/>
      <c r="J452" s="454"/>
      <c r="K452" s="454"/>
      <c r="L452" s="454"/>
      <c r="N452" s="347" t="s">
        <v>71</v>
      </c>
      <c r="O452" s="349" t="s">
        <v>579</v>
      </c>
      <c r="P452" s="564">
        <v>23.270629851626214</v>
      </c>
      <c r="Q452" s="560">
        <v>7.903232779797583</v>
      </c>
      <c r="R452" s="560">
        <v>23.270629851626214</v>
      </c>
      <c r="S452" s="560">
        <v>7.903232779797583</v>
      </c>
      <c r="T452" s="560">
        <v>23.270629851626214</v>
      </c>
      <c r="U452" s="560">
        <v>7.903232779797583</v>
      </c>
      <c r="V452" s="560">
        <v>32.113469195244171</v>
      </c>
      <c r="W452" s="560">
        <v>10.906461236120665</v>
      </c>
      <c r="X452" s="560">
        <v>1.2074383413579641</v>
      </c>
      <c r="Y452" s="560">
        <v>0.49504971995676528</v>
      </c>
      <c r="Z452" s="560">
        <v>0.49504971995676528</v>
      </c>
      <c r="AA452" s="567" t="s">
        <v>920</v>
      </c>
      <c r="AC452" s="468"/>
      <c r="AD452" s="468"/>
      <c r="AE452" s="468"/>
      <c r="AF452" s="468"/>
      <c r="AG452" s="468"/>
      <c r="AH452" s="468"/>
      <c r="AI452" s="468"/>
      <c r="AJ452" s="468"/>
      <c r="AK452" s="454"/>
      <c r="AL452" s="454"/>
      <c r="AM452" s="468"/>
      <c r="AN452" s="468"/>
      <c r="AO452" s="468"/>
      <c r="DD452" s="436"/>
      <c r="DE452" s="436"/>
      <c r="DF452" s="436"/>
      <c r="DG452" s="436"/>
      <c r="DH452" s="436"/>
      <c r="DI452" s="436"/>
      <c r="DJ452" s="436"/>
      <c r="DK452" s="436"/>
      <c r="DL452" s="436"/>
    </row>
    <row r="453" spans="4:116" x14ac:dyDescent="0.35">
      <c r="D453" s="454"/>
      <c r="E453" s="454"/>
      <c r="F453" s="454"/>
      <c r="G453" s="454"/>
      <c r="H453" s="454"/>
      <c r="I453" s="454"/>
      <c r="J453" s="454"/>
      <c r="K453" s="454"/>
      <c r="L453" s="454"/>
      <c r="N453" s="347" t="s">
        <v>73</v>
      </c>
      <c r="O453" s="349" t="s">
        <v>582</v>
      </c>
      <c r="P453" s="564">
        <v>9.4147750304012963</v>
      </c>
      <c r="Q453" s="560">
        <v>3.3228617754357517</v>
      </c>
      <c r="R453" s="560">
        <v>9.4147750304012963</v>
      </c>
      <c r="S453" s="560">
        <v>3.3228617754357517</v>
      </c>
      <c r="T453" s="560">
        <v>9.4147750304012963</v>
      </c>
      <c r="U453" s="560">
        <v>3.3228617754357517</v>
      </c>
      <c r="V453" s="560">
        <v>12.992389541953788</v>
      </c>
      <c r="W453" s="560">
        <v>4.5855492501013373</v>
      </c>
      <c r="X453" s="560">
        <v>0.77533441426834204</v>
      </c>
      <c r="Y453" s="560">
        <v>0.31788710985002022</v>
      </c>
      <c r="Z453" s="560">
        <v>0.31788710985002022</v>
      </c>
      <c r="AA453" s="567" t="s">
        <v>920</v>
      </c>
      <c r="AC453" s="468"/>
      <c r="AD453" s="468"/>
      <c r="AE453" s="468"/>
      <c r="AF453" s="468"/>
      <c r="AN453" s="468"/>
      <c r="AO453" s="468"/>
      <c r="DD453" s="436"/>
      <c r="DE453" s="436"/>
      <c r="DF453" s="436"/>
      <c r="DG453" s="436"/>
      <c r="DH453" s="436"/>
      <c r="DI453" s="436"/>
      <c r="DJ453" s="436"/>
      <c r="DK453" s="436"/>
      <c r="DL453" s="436"/>
    </row>
    <row r="454" spans="4:116" x14ac:dyDescent="0.35">
      <c r="D454" s="454"/>
      <c r="E454" s="454"/>
      <c r="F454" s="454"/>
      <c r="G454" s="454"/>
      <c r="H454" s="454"/>
      <c r="I454" s="454"/>
      <c r="J454" s="454"/>
      <c r="K454" s="454"/>
      <c r="L454" s="454"/>
      <c r="N454" s="347" t="s">
        <v>75</v>
      </c>
      <c r="O454" s="349" t="s">
        <v>583</v>
      </c>
      <c r="P454" s="564">
        <v>10.223125691858709</v>
      </c>
      <c r="Q454" s="560">
        <v>3.9401630270705446</v>
      </c>
      <c r="R454" s="560">
        <v>10.223125691858709</v>
      </c>
      <c r="S454" s="560">
        <v>3.9401630270705446</v>
      </c>
      <c r="T454" s="560">
        <v>10.223125691858709</v>
      </c>
      <c r="U454" s="560">
        <v>3.9401630270705446</v>
      </c>
      <c r="V454" s="560">
        <v>14.107913454765018</v>
      </c>
      <c r="W454" s="560">
        <v>5.4374249773573506</v>
      </c>
      <c r="X454" s="560">
        <v>0.85192714098822586</v>
      </c>
      <c r="Y454" s="560">
        <v>0.3492901278051726</v>
      </c>
      <c r="Z454" s="560">
        <v>0.3492901278051726</v>
      </c>
      <c r="AA454" s="567" t="s">
        <v>920</v>
      </c>
      <c r="AC454" s="468"/>
      <c r="AD454" s="468"/>
      <c r="AE454" s="468"/>
      <c r="AF454" s="468"/>
      <c r="AH454" s="468"/>
      <c r="AI454" s="468"/>
      <c r="AJ454" s="468"/>
      <c r="AK454" s="454"/>
      <c r="AL454" s="454"/>
      <c r="AM454" s="468"/>
      <c r="AN454" s="468"/>
      <c r="AO454" s="468"/>
      <c r="DD454" s="436"/>
      <c r="DE454" s="436"/>
      <c r="DF454" s="436"/>
      <c r="DG454" s="436"/>
      <c r="DH454" s="436"/>
      <c r="DI454" s="436"/>
      <c r="DJ454" s="436"/>
      <c r="DK454" s="436"/>
      <c r="DL454" s="436"/>
    </row>
    <row r="455" spans="4:116" x14ac:dyDescent="0.35">
      <c r="D455" s="454"/>
      <c r="E455" s="454"/>
      <c r="F455" s="454"/>
      <c r="G455" s="454"/>
      <c r="H455" s="454"/>
      <c r="I455" s="454"/>
      <c r="J455" s="454"/>
      <c r="K455" s="454"/>
      <c r="L455" s="454"/>
      <c r="N455" s="347" t="s">
        <v>77</v>
      </c>
      <c r="O455" s="349" t="s">
        <v>584</v>
      </c>
      <c r="P455" s="564">
        <v>12.89734764122292</v>
      </c>
      <c r="Q455" s="560">
        <v>5.262117837618951</v>
      </c>
      <c r="R455" s="560">
        <v>12.89734764122292</v>
      </c>
      <c r="S455" s="560">
        <v>5.262117837618951</v>
      </c>
      <c r="T455" s="560">
        <v>12.89734764122292</v>
      </c>
      <c r="U455" s="560">
        <v>5.262117837618951</v>
      </c>
      <c r="V455" s="560">
        <v>17.798339744887631</v>
      </c>
      <c r="W455" s="560">
        <v>7.2617226159141524</v>
      </c>
      <c r="X455" s="560">
        <v>1.5476817169467503</v>
      </c>
      <c r="Y455" s="560">
        <v>0.63454950394816767</v>
      </c>
      <c r="Z455" s="560">
        <v>0.63454950394816767</v>
      </c>
      <c r="AA455" s="567" t="s">
        <v>920</v>
      </c>
      <c r="AC455" s="468"/>
      <c r="AD455" s="468"/>
      <c r="AE455" s="468"/>
      <c r="AF455" s="468"/>
      <c r="AH455" s="468"/>
      <c r="AI455" s="468"/>
      <c r="AJ455" s="468"/>
      <c r="AK455" s="454"/>
      <c r="AL455" s="454"/>
      <c r="AM455" s="468"/>
      <c r="AN455" s="468"/>
      <c r="AO455" s="468"/>
      <c r="DD455" s="436"/>
      <c r="DE455" s="436"/>
      <c r="DF455" s="436"/>
      <c r="DG455" s="436"/>
      <c r="DH455" s="436"/>
      <c r="DI455" s="436"/>
      <c r="DJ455" s="436"/>
      <c r="DK455" s="436"/>
      <c r="DL455" s="436"/>
    </row>
    <row r="456" spans="4:116" x14ac:dyDescent="0.35">
      <c r="D456" s="454"/>
      <c r="E456" s="454"/>
      <c r="F456" s="454"/>
      <c r="G456" s="454"/>
      <c r="H456" s="454"/>
      <c r="I456" s="454"/>
      <c r="J456" s="454"/>
      <c r="K456" s="454"/>
      <c r="L456" s="454"/>
      <c r="N456" s="347" t="s">
        <v>631</v>
      </c>
      <c r="O456" s="349" t="s">
        <v>586</v>
      </c>
      <c r="P456" s="564">
        <v>16.001986097318767</v>
      </c>
      <c r="Q456" s="560">
        <v>6.1721946375372392</v>
      </c>
      <c r="R456" s="560">
        <v>16.001986097318767</v>
      </c>
      <c r="S456" s="560">
        <v>6.1721946375372392</v>
      </c>
      <c r="T456" s="560">
        <v>16.001986097318767</v>
      </c>
      <c r="U456" s="560">
        <v>6.1721946375372392</v>
      </c>
      <c r="V456" s="560">
        <v>22.0827408142999</v>
      </c>
      <c r="W456" s="560">
        <v>8.5176285998013892</v>
      </c>
      <c r="X456" s="560">
        <v>1.6001986097318766</v>
      </c>
      <c r="Y456" s="560">
        <v>0.65608142999006935</v>
      </c>
      <c r="Z456" s="560">
        <v>0.65608142999006935</v>
      </c>
      <c r="AA456" s="567" t="s">
        <v>920</v>
      </c>
      <c r="AC456" s="468"/>
      <c r="AD456" s="468"/>
      <c r="AE456" s="468"/>
      <c r="AF456" s="468"/>
      <c r="AH456" s="468"/>
      <c r="AI456" s="468"/>
      <c r="AJ456" s="468"/>
      <c r="AK456" s="454"/>
      <c r="AL456" s="454"/>
      <c r="AM456" s="468"/>
      <c r="AN456" s="468"/>
      <c r="AO456" s="468"/>
      <c r="DD456" s="436"/>
      <c r="DE456" s="436"/>
      <c r="DF456" s="436"/>
      <c r="DG456" s="436"/>
      <c r="DH456" s="436"/>
      <c r="DI456" s="436"/>
      <c r="DJ456" s="436"/>
      <c r="DK456" s="436"/>
      <c r="DL456" s="436"/>
    </row>
    <row r="457" spans="4:116" x14ac:dyDescent="0.35">
      <c r="D457" s="454"/>
      <c r="E457" s="454"/>
      <c r="F457" s="454"/>
      <c r="G457" s="454"/>
      <c r="H457" s="454"/>
      <c r="I457" s="454"/>
      <c r="J457" s="454"/>
      <c r="K457" s="454"/>
      <c r="L457" s="454"/>
      <c r="N457" s="347" t="s">
        <v>80</v>
      </c>
      <c r="O457" s="349" t="s">
        <v>587</v>
      </c>
      <c r="P457" s="564">
        <v>21.714300000000001</v>
      </c>
      <c r="Q457" s="560">
        <v>7.9724000000000004</v>
      </c>
      <c r="R457" s="560">
        <v>21.714300000000001</v>
      </c>
      <c r="S457" s="560">
        <v>7.9724000000000004</v>
      </c>
      <c r="T457" s="560">
        <v>21.714300000000001</v>
      </c>
      <c r="U457" s="560">
        <v>7.9724000000000004</v>
      </c>
      <c r="V457" s="560">
        <v>29.965734000000001</v>
      </c>
      <c r="W457" s="560">
        <v>11.001912000000001</v>
      </c>
      <c r="X457" s="560">
        <v>2.0980000000000003</v>
      </c>
      <c r="Y457" s="560">
        <v>0.86018000000000006</v>
      </c>
      <c r="Z457" s="560">
        <v>0.86018000000000006</v>
      </c>
      <c r="AA457" s="567" t="s">
        <v>920</v>
      </c>
      <c r="AC457" s="468"/>
      <c r="AD457" s="468"/>
      <c r="AE457" s="468"/>
      <c r="AF457" s="468"/>
      <c r="AG457" s="468"/>
      <c r="AH457" s="468"/>
      <c r="AI457" s="468"/>
      <c r="AJ457" s="468"/>
      <c r="AK457" s="454"/>
      <c r="AL457" s="454"/>
      <c r="AM457" s="468"/>
      <c r="AN457" s="468"/>
      <c r="AO457" s="468"/>
      <c r="DD457" s="436"/>
      <c r="DE457" s="436"/>
      <c r="DF457" s="436"/>
      <c r="DG457" s="436"/>
      <c r="DH457" s="436"/>
      <c r="DI457" s="436"/>
      <c r="DJ457" s="436"/>
      <c r="DK457" s="436"/>
      <c r="DL457" s="436"/>
    </row>
    <row r="458" spans="4:116" x14ac:dyDescent="0.35">
      <c r="D458" s="454"/>
      <c r="E458" s="454"/>
      <c r="F458" s="454"/>
      <c r="G458" s="454"/>
      <c r="H458" s="454"/>
      <c r="I458" s="454"/>
      <c r="J458" s="454"/>
      <c r="K458" s="454"/>
      <c r="L458" s="454"/>
      <c r="N458" s="347" t="s">
        <v>82</v>
      </c>
      <c r="O458" s="349" t="s">
        <v>588</v>
      </c>
      <c r="P458" s="564">
        <v>13.77095238095238</v>
      </c>
      <c r="Q458" s="560">
        <v>5.2352380952380946</v>
      </c>
      <c r="R458" s="560">
        <v>13.77095238095238</v>
      </c>
      <c r="S458" s="560">
        <v>5.2352380952380946</v>
      </c>
      <c r="T458" s="560">
        <v>13.77095238095238</v>
      </c>
      <c r="U458" s="560">
        <v>5.2352380952380946</v>
      </c>
      <c r="V458" s="560">
        <v>19.003914285714281</v>
      </c>
      <c r="W458" s="560">
        <v>7.2246285714285703</v>
      </c>
      <c r="X458" s="560">
        <v>1.2519047619047619</v>
      </c>
      <c r="Y458" s="560">
        <v>0.51328095238095239</v>
      </c>
      <c r="Z458" s="560">
        <v>0.51328095238095239</v>
      </c>
      <c r="AA458" s="567" t="s">
        <v>920</v>
      </c>
      <c r="AC458" s="468"/>
      <c r="AD458" s="468"/>
      <c r="AE458" s="468"/>
      <c r="AF458" s="468"/>
      <c r="AG458" s="468"/>
      <c r="AH458" s="468"/>
      <c r="AI458" s="468"/>
      <c r="AJ458" s="468"/>
      <c r="AK458" s="454"/>
      <c r="AL458" s="454"/>
      <c r="AM458" s="468"/>
      <c r="AN458" s="468"/>
      <c r="AO458" s="468"/>
      <c r="DD458" s="436"/>
      <c r="DE458" s="436"/>
      <c r="DF458" s="436"/>
      <c r="DG458" s="436"/>
      <c r="DH458" s="436"/>
      <c r="DI458" s="436"/>
      <c r="DJ458" s="436"/>
      <c r="DK458" s="436"/>
      <c r="DL458" s="436"/>
    </row>
    <row r="459" spans="4:116" x14ac:dyDescent="0.35">
      <c r="D459" s="578"/>
      <c r="E459" s="454"/>
      <c r="F459" s="454"/>
      <c r="G459" s="454"/>
      <c r="H459" s="454"/>
      <c r="I459" s="454"/>
      <c r="J459" s="454"/>
      <c r="K459" s="454"/>
      <c r="L459" s="454"/>
      <c r="N459" s="347" t="s">
        <v>84</v>
      </c>
      <c r="O459" s="349" t="s">
        <v>589</v>
      </c>
      <c r="P459" s="564">
        <v>21.775794401832854</v>
      </c>
      <c r="Q459" s="560">
        <v>7.082418567586414</v>
      </c>
      <c r="R459" s="560">
        <v>21.775794401832854</v>
      </c>
      <c r="S459" s="560">
        <v>7.082418567586414</v>
      </c>
      <c r="T459" s="560">
        <v>21.775794401832854</v>
      </c>
      <c r="U459" s="560">
        <v>7.082418567586414</v>
      </c>
      <c r="V459" s="560">
        <v>30.05059627452934</v>
      </c>
      <c r="W459" s="560">
        <v>9.7737376232692501</v>
      </c>
      <c r="X459" s="560">
        <v>2.7484012351827873</v>
      </c>
      <c r="Y459" s="560">
        <v>1.1268445064249428</v>
      </c>
      <c r="Z459" s="560">
        <v>1.1268445064249428</v>
      </c>
      <c r="AA459" s="567" t="s">
        <v>920</v>
      </c>
      <c r="AC459" s="468"/>
      <c r="AD459" s="468"/>
      <c r="AE459" s="468"/>
      <c r="AF459" s="468"/>
      <c r="AG459" s="468"/>
      <c r="AH459" s="468"/>
      <c r="AI459" s="468"/>
      <c r="AJ459" s="468"/>
      <c r="AK459" s="454"/>
      <c r="AL459" s="454"/>
      <c r="AM459" s="468"/>
      <c r="AN459" s="468"/>
      <c r="AO459" s="468"/>
      <c r="DD459" s="436"/>
      <c r="DE459" s="436"/>
      <c r="DF459" s="436"/>
      <c r="DG459" s="436"/>
      <c r="DH459" s="436"/>
      <c r="DI459" s="436"/>
      <c r="DJ459" s="436"/>
      <c r="DK459" s="436"/>
      <c r="DL459" s="436"/>
    </row>
    <row r="460" spans="4:116" x14ac:dyDescent="0.35">
      <c r="D460" s="454"/>
      <c r="E460" s="454"/>
      <c r="F460" s="454"/>
      <c r="G460" s="454"/>
      <c r="H460" s="454"/>
      <c r="I460" s="454"/>
      <c r="J460" s="454"/>
      <c r="K460" s="454"/>
      <c r="L460" s="454"/>
      <c r="N460" s="347" t="s">
        <v>86</v>
      </c>
      <c r="O460" s="349" t="s">
        <v>590</v>
      </c>
      <c r="P460" s="564">
        <v>16.853514106270563</v>
      </c>
      <c r="Q460" s="560">
        <v>6.8702223108364082</v>
      </c>
      <c r="R460" s="560">
        <v>16.853514106270563</v>
      </c>
      <c r="S460" s="560">
        <v>6.8702223108364082</v>
      </c>
      <c r="T460" s="560">
        <v>16.853514106270563</v>
      </c>
      <c r="U460" s="560">
        <v>6.8702223108364082</v>
      </c>
      <c r="V460" s="560">
        <v>23.257849466653376</v>
      </c>
      <c r="W460" s="560">
        <v>9.4809067889542415</v>
      </c>
      <c r="X460" s="560">
        <v>1.7175555777091021</v>
      </c>
      <c r="Y460" s="560">
        <v>0.70419778686073187</v>
      </c>
      <c r="Z460" s="560">
        <v>0.70419778686073187</v>
      </c>
      <c r="AA460" s="567" t="s">
        <v>920</v>
      </c>
      <c r="AC460" s="468"/>
      <c r="AD460" s="468"/>
      <c r="AE460" s="468"/>
      <c r="AF460" s="468"/>
      <c r="AG460" s="468"/>
      <c r="AH460" s="468"/>
      <c r="AI460" s="468"/>
      <c r="AJ460" s="468"/>
      <c r="AK460" s="454"/>
      <c r="AL460" s="454"/>
      <c r="AM460" s="468"/>
      <c r="AN460" s="468"/>
      <c r="AO460" s="468"/>
      <c r="DD460" s="436"/>
      <c r="DE460" s="436"/>
      <c r="DF460" s="436"/>
      <c r="DG460" s="436"/>
      <c r="DH460" s="436"/>
      <c r="DI460" s="436"/>
      <c r="DJ460" s="436"/>
      <c r="DK460" s="436"/>
      <c r="DL460" s="436"/>
    </row>
    <row r="461" spans="4:116" x14ac:dyDescent="0.35">
      <c r="D461" s="454"/>
      <c r="E461" s="454"/>
      <c r="F461" s="454"/>
      <c r="G461" s="454"/>
      <c r="H461" s="454"/>
      <c r="I461" s="454"/>
      <c r="J461" s="454"/>
      <c r="K461" s="454"/>
      <c r="L461" s="454"/>
      <c r="N461" s="347" t="s">
        <v>88</v>
      </c>
      <c r="O461" s="349" t="s">
        <v>591</v>
      </c>
      <c r="P461" s="564">
        <v>21.752988047808763</v>
      </c>
      <c r="Q461" s="560">
        <v>8.2661354581673301</v>
      </c>
      <c r="R461" s="560">
        <v>21.752988047808763</v>
      </c>
      <c r="S461" s="560">
        <v>8.2661354581673301</v>
      </c>
      <c r="T461" s="560">
        <v>21.752988047808763</v>
      </c>
      <c r="U461" s="560">
        <v>8.2661354581673301</v>
      </c>
      <c r="V461" s="560">
        <v>30.01912350597609</v>
      </c>
      <c r="W461" s="560">
        <v>11.407266932270915</v>
      </c>
      <c r="X461" s="560">
        <v>2.1752988047808763</v>
      </c>
      <c r="Y461" s="560">
        <v>0.89187250996015921</v>
      </c>
      <c r="Z461" s="560">
        <v>0.89187250996015921</v>
      </c>
      <c r="AA461" s="567" t="s">
        <v>920</v>
      </c>
      <c r="AC461" s="468"/>
      <c r="AD461" s="468"/>
      <c r="AE461" s="468"/>
      <c r="AF461" s="468"/>
      <c r="AG461" s="468"/>
      <c r="AH461" s="468"/>
      <c r="AI461" s="468"/>
      <c r="AJ461" s="468"/>
      <c r="AK461" s="454"/>
      <c r="AL461" s="454"/>
      <c r="AM461" s="468"/>
      <c r="AN461" s="468"/>
      <c r="AO461" s="468"/>
      <c r="DD461" s="436"/>
      <c r="DE461" s="436"/>
      <c r="DF461" s="436"/>
      <c r="DG461" s="436"/>
      <c r="DH461" s="436"/>
      <c r="DI461" s="436"/>
      <c r="DJ461" s="436"/>
      <c r="DK461" s="436"/>
      <c r="DL461" s="436"/>
    </row>
    <row r="462" spans="4:116" x14ac:dyDescent="0.35">
      <c r="N462" s="454" t="s">
        <v>90</v>
      </c>
      <c r="O462" s="349" t="s">
        <v>592</v>
      </c>
      <c r="P462" s="564">
        <v>11.597180563887223</v>
      </c>
      <c r="Q462" s="560">
        <v>4.1709158168366329</v>
      </c>
      <c r="R462" s="560">
        <v>11.597180563887223</v>
      </c>
      <c r="S462" s="560">
        <v>4.1709158168366329</v>
      </c>
      <c r="T462" s="560">
        <v>11.597180563887223</v>
      </c>
      <c r="U462" s="560">
        <v>4.1709158168366329</v>
      </c>
      <c r="V462" s="560">
        <v>16.004109178164367</v>
      </c>
      <c r="W462" s="560">
        <v>5.7558638272345526</v>
      </c>
      <c r="X462" s="560">
        <v>1.9328634273145371</v>
      </c>
      <c r="Y462" s="560">
        <v>0.79247400519896016</v>
      </c>
      <c r="Z462" s="560">
        <v>0.79247400519896016</v>
      </c>
      <c r="AA462" s="567" t="s">
        <v>920</v>
      </c>
      <c r="AC462" s="468"/>
      <c r="AD462" s="468"/>
      <c r="AE462" s="468"/>
      <c r="AF462" s="468"/>
      <c r="AG462" s="468"/>
      <c r="AH462" s="468"/>
      <c r="AI462" s="468"/>
      <c r="AJ462" s="468"/>
      <c r="AK462" s="454"/>
      <c r="AL462" s="454"/>
      <c r="AM462" s="468"/>
      <c r="AN462" s="468"/>
      <c r="AO462" s="468"/>
      <c r="DD462" s="436"/>
      <c r="DE462" s="436"/>
      <c r="DF462" s="436"/>
      <c r="DG462" s="436"/>
      <c r="DH462" s="436"/>
      <c r="DI462" s="436"/>
      <c r="DJ462" s="436"/>
      <c r="DK462" s="436"/>
      <c r="DL462" s="436"/>
    </row>
    <row r="463" spans="4:116" x14ac:dyDescent="0.35">
      <c r="N463" s="347" t="s">
        <v>92</v>
      </c>
      <c r="O463" s="349" t="s">
        <v>593</v>
      </c>
      <c r="P463" s="564">
        <v>13.865286212045794</v>
      </c>
      <c r="Q463" s="560">
        <v>4.8587755102040813</v>
      </c>
      <c r="R463" s="560">
        <v>13.865286212045794</v>
      </c>
      <c r="S463" s="560">
        <v>4.8587755102040813</v>
      </c>
      <c r="T463" s="560">
        <v>13.865286212045794</v>
      </c>
      <c r="U463" s="560">
        <v>4.8587755102040813</v>
      </c>
      <c r="V463" s="560">
        <v>19.134094972623192</v>
      </c>
      <c r="W463" s="560">
        <v>6.7051102040816319</v>
      </c>
      <c r="X463" s="560">
        <v>1.6590940766550522</v>
      </c>
      <c r="Y463" s="560">
        <v>0.6802285714285714</v>
      </c>
      <c r="Z463" s="560">
        <v>0.6802285714285714</v>
      </c>
      <c r="AA463" s="567" t="s">
        <v>920</v>
      </c>
      <c r="AC463" s="468"/>
      <c r="AD463" s="468"/>
      <c r="AE463" s="468"/>
      <c r="AF463" s="468"/>
      <c r="AG463" s="468"/>
      <c r="AH463" s="468"/>
      <c r="AI463" s="468"/>
      <c r="AJ463" s="468"/>
      <c r="AK463" s="468"/>
      <c r="AL463" s="468"/>
      <c r="AM463" s="468"/>
      <c r="AN463" s="468"/>
      <c r="AO463" s="468"/>
      <c r="DD463" s="436"/>
      <c r="DE463" s="436"/>
      <c r="DF463" s="436"/>
      <c r="DG463" s="436"/>
      <c r="DH463" s="436"/>
      <c r="DI463" s="436"/>
      <c r="DJ463" s="436"/>
      <c r="DK463" s="436"/>
      <c r="DL463" s="436"/>
    </row>
    <row r="464" spans="4:116" x14ac:dyDescent="0.35">
      <c r="N464" s="347" t="s">
        <v>94</v>
      </c>
      <c r="O464" s="349" t="s">
        <v>594</v>
      </c>
      <c r="P464" s="564">
        <v>29.377555110220438</v>
      </c>
      <c r="Q464" s="560">
        <v>11.626452905811622</v>
      </c>
      <c r="R464" s="560">
        <v>29.377555110220438</v>
      </c>
      <c r="S464" s="560">
        <v>11.626452905811622</v>
      </c>
      <c r="T464" s="560">
        <v>29.377555110220438</v>
      </c>
      <c r="U464" s="560">
        <v>11.626452905811622</v>
      </c>
      <c r="V464" s="560">
        <v>40.541026052104201</v>
      </c>
      <c r="W464" s="560">
        <v>16.044505010020035</v>
      </c>
      <c r="X464" s="560">
        <v>1.4533066132264527</v>
      </c>
      <c r="Y464" s="560">
        <v>0.59585571142284566</v>
      </c>
      <c r="Z464" s="560">
        <v>0.59585571142284566</v>
      </c>
      <c r="AA464" s="567" t="s">
        <v>920</v>
      </c>
      <c r="AC464" s="468"/>
      <c r="AD464" s="468"/>
      <c r="AE464" s="468"/>
      <c r="AF464" s="468"/>
      <c r="AG464" s="468"/>
      <c r="AH464" s="468"/>
      <c r="AI464" s="468"/>
      <c r="AJ464" s="468"/>
      <c r="AK464" s="468"/>
      <c r="AL464" s="468"/>
      <c r="AM464" s="468"/>
      <c r="AN464" s="468"/>
      <c r="AO464" s="468"/>
      <c r="DD464" s="436"/>
      <c r="DE464" s="436"/>
      <c r="DF464" s="436"/>
      <c r="DG464" s="436"/>
      <c r="DH464" s="436"/>
      <c r="DI464" s="436"/>
      <c r="DJ464" s="436"/>
      <c r="DK464" s="436"/>
      <c r="DL464" s="436"/>
    </row>
    <row r="465" spans="14:116" x14ac:dyDescent="0.35">
      <c r="N465" s="347" t="s">
        <v>70</v>
      </c>
      <c r="O465" s="349" t="s">
        <v>595</v>
      </c>
      <c r="P465" s="564">
        <v>17.552552552552548</v>
      </c>
      <c r="Q465" s="560">
        <v>6.2012012012012008</v>
      </c>
      <c r="R465" s="560">
        <v>17.552552552552548</v>
      </c>
      <c r="S465" s="560">
        <v>6.2012012012012008</v>
      </c>
      <c r="T465" s="560">
        <v>17.552552552552548</v>
      </c>
      <c r="U465" s="560">
        <v>6.2012012012012008</v>
      </c>
      <c r="V465" s="560">
        <v>24.222522522522514</v>
      </c>
      <c r="W465" s="560">
        <v>8.5576576576576553</v>
      </c>
      <c r="X465" s="560">
        <v>1.4714714714714712</v>
      </c>
      <c r="Y465" s="560">
        <v>0.60330330330330317</v>
      </c>
      <c r="Z465" s="560">
        <v>0.60330330330330317</v>
      </c>
      <c r="AA465" s="567" t="s">
        <v>920</v>
      </c>
      <c r="AC465" s="468"/>
      <c r="AD465" s="468"/>
      <c r="AE465" s="468"/>
      <c r="AF465" s="468"/>
      <c r="AG465" s="468"/>
      <c r="AH465" s="468"/>
      <c r="AI465" s="468"/>
      <c r="AJ465" s="468"/>
      <c r="AK465" s="468"/>
      <c r="AL465" s="468"/>
      <c r="AM465" s="468"/>
      <c r="AN465" s="468"/>
      <c r="AO465" s="468"/>
      <c r="DD465" s="436"/>
      <c r="DE465" s="436"/>
      <c r="DF465" s="436"/>
      <c r="DG465" s="436"/>
      <c r="DH465" s="436"/>
      <c r="DI465" s="436"/>
      <c r="DJ465" s="436"/>
      <c r="DK465" s="436"/>
      <c r="DL465" s="436"/>
    </row>
    <row r="466" spans="14:116" x14ac:dyDescent="0.35">
      <c r="N466" s="347" t="s">
        <v>72</v>
      </c>
      <c r="O466" s="349" t="s">
        <v>596</v>
      </c>
      <c r="P466" s="564">
        <v>11.874965034965035</v>
      </c>
      <c r="Q466" s="560">
        <v>4.4811188811188813</v>
      </c>
      <c r="R466" s="560">
        <v>11.874965034965035</v>
      </c>
      <c r="S466" s="560">
        <v>4.4811188811188813</v>
      </c>
      <c r="T466" s="560">
        <v>11.874965034965035</v>
      </c>
      <c r="U466" s="560">
        <v>4.4811188811188813</v>
      </c>
      <c r="V466" s="560">
        <v>16.387451748251749</v>
      </c>
      <c r="W466" s="560">
        <v>6.1839440559440559</v>
      </c>
      <c r="X466" s="560">
        <v>1.2323076923076925</v>
      </c>
      <c r="Y466" s="560">
        <v>0.5052461538461539</v>
      </c>
      <c r="Z466" s="560">
        <v>0.5052461538461539</v>
      </c>
      <c r="AA466" s="567" t="s">
        <v>920</v>
      </c>
      <c r="AC466" s="468"/>
      <c r="AD466" s="468"/>
      <c r="AE466" s="468"/>
      <c r="AF466" s="468"/>
      <c r="AG466" s="468"/>
      <c r="AH466" s="468"/>
      <c r="AI466" s="468"/>
      <c r="AJ466" s="468"/>
      <c r="AK466" s="468"/>
      <c r="AL466" s="468"/>
      <c r="AM466" s="468"/>
      <c r="AN466" s="468"/>
      <c r="AO466" s="468"/>
      <c r="DD466" s="436"/>
      <c r="DE466" s="436"/>
      <c r="DF466" s="436"/>
      <c r="DG466" s="436"/>
      <c r="DH466" s="436"/>
      <c r="DI466" s="436"/>
      <c r="DJ466" s="436"/>
      <c r="DK466" s="436"/>
      <c r="DL466" s="436"/>
    </row>
    <row r="467" spans="14:116" x14ac:dyDescent="0.35">
      <c r="N467" s="347" t="s">
        <v>74</v>
      </c>
      <c r="O467" s="349" t="s">
        <v>597</v>
      </c>
      <c r="P467" s="564">
        <v>13.911154151767976</v>
      </c>
      <c r="Q467" s="560">
        <v>5.2885379419944369</v>
      </c>
      <c r="R467" s="560">
        <v>13.911154151767976</v>
      </c>
      <c r="S467" s="560">
        <v>5.2885379419944369</v>
      </c>
      <c r="T467" s="560">
        <v>13.911154151767976</v>
      </c>
      <c r="U467" s="560">
        <v>5.2885379419944369</v>
      </c>
      <c r="V467" s="560">
        <v>19.197392729439802</v>
      </c>
      <c r="W467" s="560">
        <v>7.2981823599523219</v>
      </c>
      <c r="X467" s="560">
        <v>1.2646503774334525</v>
      </c>
      <c r="Y467" s="560">
        <v>0.51850665474771551</v>
      </c>
      <c r="Z467" s="560">
        <v>0.51850665474771551</v>
      </c>
      <c r="AA467" s="567" t="s">
        <v>920</v>
      </c>
      <c r="AC467" s="468"/>
      <c r="AD467" s="468"/>
      <c r="AE467" s="468"/>
      <c r="AF467" s="468"/>
      <c r="AG467" s="468"/>
      <c r="AH467" s="468"/>
      <c r="AI467" s="468"/>
      <c r="AJ467" s="468"/>
      <c r="AK467" s="468"/>
      <c r="AL467" s="468"/>
      <c r="AM467" s="468"/>
      <c r="AN467" s="468"/>
      <c r="AO467" s="468"/>
      <c r="DD467" s="436"/>
      <c r="DE467" s="436"/>
      <c r="DF467" s="436"/>
      <c r="DG467" s="436"/>
      <c r="DH467" s="436"/>
      <c r="DI467" s="436"/>
      <c r="DJ467" s="436"/>
      <c r="DK467" s="436"/>
      <c r="DL467" s="436"/>
    </row>
    <row r="468" spans="14:116" x14ac:dyDescent="0.35">
      <c r="N468" s="347" t="s">
        <v>76</v>
      </c>
      <c r="O468" s="349" t="s">
        <v>598</v>
      </c>
      <c r="P468" s="564">
        <v>42.621241503398636</v>
      </c>
      <c r="Q468" s="560">
        <v>17.311455417832864</v>
      </c>
      <c r="R468" s="560">
        <v>42.621241503398636</v>
      </c>
      <c r="S468" s="560">
        <v>17.311455417832864</v>
      </c>
      <c r="T468" s="560">
        <v>42.621241503398636</v>
      </c>
      <c r="U468" s="560">
        <v>17.311455417832864</v>
      </c>
      <c r="V468" s="560">
        <v>58.817313274690115</v>
      </c>
      <c r="W468" s="560">
        <v>23.889808476609353</v>
      </c>
      <c r="X468" s="560">
        <v>2.9582866853258696</v>
      </c>
      <c r="Y468" s="560">
        <v>1.2128975409836065</v>
      </c>
      <c r="Z468" s="560">
        <v>1.2128975409836065</v>
      </c>
      <c r="AA468" s="567" t="s">
        <v>920</v>
      </c>
      <c r="AC468" s="468"/>
      <c r="AD468" s="468"/>
      <c r="AE468" s="468"/>
      <c r="AF468" s="468"/>
      <c r="AG468" s="468"/>
      <c r="AH468" s="468"/>
      <c r="AI468" s="468"/>
      <c r="AJ468" s="468"/>
      <c r="AK468" s="468"/>
      <c r="AL468" s="468"/>
      <c r="AM468" s="468"/>
      <c r="AN468" s="468"/>
      <c r="AO468" s="468"/>
      <c r="DD468" s="436"/>
      <c r="DE468" s="436"/>
      <c r="DF468" s="436"/>
      <c r="DG468" s="436"/>
      <c r="DH468" s="436"/>
      <c r="DI468" s="436"/>
      <c r="DJ468" s="436"/>
      <c r="DK468" s="436"/>
      <c r="DL468" s="436"/>
    </row>
    <row r="469" spans="14:116" x14ac:dyDescent="0.35">
      <c r="N469" s="347" t="s">
        <v>78</v>
      </c>
      <c r="O469" s="349" t="s">
        <v>599</v>
      </c>
      <c r="P469" s="564">
        <v>16.243171456888007</v>
      </c>
      <c r="Q469" s="560">
        <v>6.1575421209117938</v>
      </c>
      <c r="R469" s="560">
        <v>16.243171456888007</v>
      </c>
      <c r="S469" s="560">
        <v>6.1575421209117938</v>
      </c>
      <c r="T469" s="560">
        <v>16.243171456888007</v>
      </c>
      <c r="U469" s="560">
        <v>6.1575421209117938</v>
      </c>
      <c r="V469" s="560">
        <v>22.41557661050545</v>
      </c>
      <c r="W469" s="560">
        <v>8.4974081268582751</v>
      </c>
      <c r="X469" s="560">
        <v>1.804796828543112</v>
      </c>
      <c r="Y469" s="560">
        <v>0.73996669970267581</v>
      </c>
      <c r="Z469" s="560">
        <v>0.73996669970267581</v>
      </c>
      <c r="AA469" s="567" t="s">
        <v>920</v>
      </c>
      <c r="AC469" s="468"/>
      <c r="AD469" s="468"/>
      <c r="AE469" s="468"/>
      <c r="AF469" s="468"/>
      <c r="AG469" s="468"/>
      <c r="AH469" s="468"/>
      <c r="AI469" s="468"/>
      <c r="AJ469" s="468"/>
      <c r="AK469" s="468"/>
      <c r="AL469" s="468"/>
      <c r="AM469" s="468"/>
      <c r="AN469" s="468"/>
      <c r="AO469" s="468"/>
      <c r="DD469" s="436"/>
      <c r="DE469" s="436"/>
      <c r="DF469" s="436"/>
      <c r="DG469" s="436"/>
      <c r="DH469" s="436"/>
      <c r="DI469" s="436"/>
      <c r="DJ469" s="436"/>
      <c r="DK469" s="436"/>
      <c r="DL469" s="436"/>
    </row>
    <row r="470" spans="14:116" x14ac:dyDescent="0.35">
      <c r="N470" s="347" t="s">
        <v>79</v>
      </c>
      <c r="O470" s="349" t="s">
        <v>600</v>
      </c>
      <c r="P470" s="564">
        <v>24.388732394366198</v>
      </c>
      <c r="Q470" s="560">
        <v>8.5690140845070424</v>
      </c>
      <c r="R470" s="560">
        <v>24.388732394366198</v>
      </c>
      <c r="S470" s="560">
        <v>8.5690140845070424</v>
      </c>
      <c r="T470" s="560">
        <v>24.388732394366198</v>
      </c>
      <c r="U470" s="560">
        <v>8.5690140845070424</v>
      </c>
      <c r="V470" s="560">
        <v>33.65645070422535</v>
      </c>
      <c r="W470" s="560">
        <v>11.825239436619718</v>
      </c>
      <c r="X470" s="560">
        <v>1.8676056338028171</v>
      </c>
      <c r="Y470" s="560">
        <v>0.7657183098591549</v>
      </c>
      <c r="Z470" s="560">
        <v>0.7657183098591549</v>
      </c>
      <c r="AA470" s="567" t="s">
        <v>920</v>
      </c>
      <c r="AC470" s="468"/>
      <c r="AD470" s="468"/>
      <c r="AE470" s="468"/>
      <c r="AF470" s="468"/>
      <c r="AG470" s="468"/>
      <c r="AH470" s="468"/>
      <c r="AI470" s="468"/>
      <c r="AJ470" s="468"/>
      <c r="AK470" s="468"/>
      <c r="AL470" s="468"/>
      <c r="AM470" s="468"/>
      <c r="AN470" s="468"/>
      <c r="AO470" s="468"/>
      <c r="DD470" s="436"/>
      <c r="DE470" s="436"/>
      <c r="DF470" s="436"/>
      <c r="DG470" s="436"/>
      <c r="DH470" s="436"/>
      <c r="DI470" s="436"/>
      <c r="DJ470" s="436"/>
      <c r="DK470" s="436"/>
      <c r="DL470" s="436"/>
    </row>
    <row r="471" spans="14:116" x14ac:dyDescent="0.35">
      <c r="N471" s="347" t="s">
        <v>81</v>
      </c>
      <c r="O471" s="349" t="s">
        <v>601</v>
      </c>
      <c r="P471" s="564">
        <v>11.911022044088176</v>
      </c>
      <c r="Q471" s="560">
        <v>4.8102204408817633</v>
      </c>
      <c r="R471" s="560">
        <v>11.911022044088176</v>
      </c>
      <c r="S471" s="560">
        <v>4.8102204408817633</v>
      </c>
      <c r="T471" s="560">
        <v>11.911022044088176</v>
      </c>
      <c r="U471" s="560">
        <v>4.8102204408817633</v>
      </c>
      <c r="V471" s="560">
        <v>16.43721042084168</v>
      </c>
      <c r="W471" s="560">
        <v>6.6381042084168325</v>
      </c>
      <c r="X471" s="560">
        <v>1.6034068136272543</v>
      </c>
      <c r="Y471" s="560">
        <v>0.65739679358717429</v>
      </c>
      <c r="Z471" s="560">
        <v>0.65739679358717429</v>
      </c>
      <c r="AA471" s="567" t="s">
        <v>920</v>
      </c>
      <c r="AC471" s="468"/>
      <c r="AD471" s="468"/>
      <c r="AE471" s="468"/>
      <c r="AF471" s="468"/>
      <c r="AG471" s="468"/>
      <c r="AH471" s="468"/>
      <c r="AI471" s="468"/>
      <c r="AJ471" s="468"/>
      <c r="AK471" s="468"/>
      <c r="AL471" s="468"/>
      <c r="AM471" s="468"/>
      <c r="AN471" s="468"/>
      <c r="AO471" s="468"/>
      <c r="DD471" s="436"/>
      <c r="DE471" s="436"/>
      <c r="DF471" s="436"/>
      <c r="DG471" s="436"/>
      <c r="DH471" s="436"/>
      <c r="DI471" s="436"/>
      <c r="DJ471" s="436"/>
      <c r="DK471" s="436"/>
      <c r="DL471" s="436"/>
    </row>
    <row r="472" spans="14:116" x14ac:dyDescent="0.35">
      <c r="N472" s="347" t="s">
        <v>83</v>
      </c>
      <c r="O472" s="349" t="s">
        <v>602</v>
      </c>
      <c r="P472" s="564">
        <v>12.881756756756756</v>
      </c>
      <c r="Q472" s="560">
        <v>4.986486486486486</v>
      </c>
      <c r="R472" s="560">
        <v>12.881756756756756</v>
      </c>
      <c r="S472" s="560">
        <v>4.986486486486486</v>
      </c>
      <c r="T472" s="560">
        <v>12.881756756756756</v>
      </c>
      <c r="U472" s="560">
        <v>4.986486486486486</v>
      </c>
      <c r="V472" s="560">
        <v>17.776824324324323</v>
      </c>
      <c r="W472" s="560">
        <v>6.8813513513513511</v>
      </c>
      <c r="X472" s="560">
        <v>1.8699324324324325</v>
      </c>
      <c r="Y472" s="560">
        <v>0.76667229729729724</v>
      </c>
      <c r="Z472" s="560">
        <v>0.76667229729729724</v>
      </c>
      <c r="AA472" s="567" t="s">
        <v>920</v>
      </c>
      <c r="AC472" s="468"/>
      <c r="AD472" s="468"/>
      <c r="AE472" s="468"/>
      <c r="AF472" s="468"/>
      <c r="AG472" s="468"/>
      <c r="AH472" s="468"/>
      <c r="AI472" s="468"/>
      <c r="AJ472" s="468"/>
      <c r="AK472" s="468"/>
      <c r="AL472" s="468"/>
      <c r="AM472" s="468"/>
      <c r="AN472" s="468"/>
      <c r="AO472" s="468"/>
      <c r="DD472" s="436"/>
      <c r="DE472" s="436"/>
      <c r="DF472" s="436"/>
      <c r="DG472" s="436"/>
      <c r="DH472" s="436"/>
      <c r="DI472" s="436"/>
      <c r="DJ472" s="436"/>
      <c r="DK472" s="436"/>
      <c r="DL472" s="436"/>
    </row>
    <row r="473" spans="14:116" x14ac:dyDescent="0.35">
      <c r="N473" s="347" t="s">
        <v>85</v>
      </c>
      <c r="O473" s="349" t="s">
        <v>603</v>
      </c>
      <c r="P473" s="564">
        <v>10.248135044981298</v>
      </c>
      <c r="Q473" s="560">
        <v>4.1924188820378037</v>
      </c>
      <c r="R473" s="560">
        <v>10.248135044981298</v>
      </c>
      <c r="S473" s="560">
        <v>4.1924188820378037</v>
      </c>
      <c r="T473" s="560">
        <v>10.248135044981298</v>
      </c>
      <c r="U473" s="560">
        <v>4.1924188820378037</v>
      </c>
      <c r="V473" s="560">
        <v>14.142426362074191</v>
      </c>
      <c r="W473" s="560">
        <v>5.7855380572121691</v>
      </c>
      <c r="X473" s="560">
        <v>0.93164864045284534</v>
      </c>
      <c r="Y473" s="560">
        <v>0.38197594258566658</v>
      </c>
      <c r="Z473" s="560">
        <v>0.38197594258566658</v>
      </c>
      <c r="AA473" s="567" t="s">
        <v>920</v>
      </c>
      <c r="DD473" s="436"/>
      <c r="DE473" s="436"/>
      <c r="DF473" s="436"/>
      <c r="DG473" s="436"/>
      <c r="DH473" s="436"/>
      <c r="DI473" s="436"/>
      <c r="DJ473" s="436"/>
      <c r="DK473" s="436"/>
      <c r="DL473" s="436"/>
    </row>
    <row r="474" spans="14:116" x14ac:dyDescent="0.35">
      <c r="N474" s="347" t="s">
        <v>87</v>
      </c>
      <c r="O474" s="349" t="s">
        <v>604</v>
      </c>
      <c r="P474" s="564">
        <v>15.017102090032154</v>
      </c>
      <c r="Q474" s="560">
        <v>5.2671925241157558</v>
      </c>
      <c r="R474" s="560">
        <v>15.017102090032154</v>
      </c>
      <c r="S474" s="560">
        <v>5.2671925241157558</v>
      </c>
      <c r="T474" s="560">
        <v>15.017102090032154</v>
      </c>
      <c r="U474" s="560">
        <v>5.2671925241157558</v>
      </c>
      <c r="V474" s="560">
        <v>20.72360088424437</v>
      </c>
      <c r="W474" s="560">
        <v>7.268725683279742</v>
      </c>
      <c r="X474" s="560">
        <v>1.3448151125401928</v>
      </c>
      <c r="Y474" s="560">
        <v>0.55137419614147898</v>
      </c>
      <c r="Z474" s="560">
        <v>0.55137419614147898</v>
      </c>
      <c r="AA474" s="567" t="s">
        <v>920</v>
      </c>
      <c r="DD474" s="436"/>
      <c r="DE474" s="436"/>
      <c r="DF474" s="436"/>
      <c r="DG474" s="436"/>
      <c r="DH474" s="436"/>
      <c r="DI474" s="436"/>
      <c r="DJ474" s="436"/>
      <c r="DK474" s="436"/>
      <c r="DL474" s="436"/>
    </row>
    <row r="475" spans="14:116" x14ac:dyDescent="0.35">
      <c r="N475" s="347" t="s">
        <v>89</v>
      </c>
      <c r="O475" s="349" t="s">
        <v>605</v>
      </c>
      <c r="P475" s="564">
        <v>14.141251877816726</v>
      </c>
      <c r="Q475" s="560">
        <v>5.4636654982473711</v>
      </c>
      <c r="R475" s="560">
        <v>14.141251877816726</v>
      </c>
      <c r="S475" s="560">
        <v>5.4636654982473711</v>
      </c>
      <c r="T475" s="560">
        <v>14.141251877816726</v>
      </c>
      <c r="U475" s="560">
        <v>5.4636654982473711</v>
      </c>
      <c r="V475" s="560">
        <v>19.514927591387078</v>
      </c>
      <c r="W475" s="560">
        <v>7.5398583875813721</v>
      </c>
      <c r="X475" s="560">
        <v>1.92835252879319</v>
      </c>
      <c r="Y475" s="560">
        <v>0.79062453680520783</v>
      </c>
      <c r="Z475" s="560">
        <v>0.79062453680520783</v>
      </c>
      <c r="AA475" s="567" t="s">
        <v>920</v>
      </c>
      <c r="DD475" s="436"/>
      <c r="DE475" s="436"/>
      <c r="DF475" s="436"/>
      <c r="DG475" s="436"/>
      <c r="DH475" s="436"/>
      <c r="DI475" s="436"/>
      <c r="DJ475" s="436"/>
      <c r="DK475" s="436"/>
      <c r="DL475" s="436"/>
    </row>
    <row r="476" spans="14:116" x14ac:dyDescent="0.35">
      <c r="N476" s="347" t="s">
        <v>91</v>
      </c>
      <c r="O476" s="349" t="s">
        <v>606</v>
      </c>
      <c r="P476" s="564">
        <v>16.110776640577967</v>
      </c>
      <c r="Q476" s="560">
        <v>6.0146899458157739</v>
      </c>
      <c r="R476" s="560">
        <v>16.110776640577967</v>
      </c>
      <c r="S476" s="560">
        <v>6.0146899458157739</v>
      </c>
      <c r="T476" s="560">
        <v>16.110776640577967</v>
      </c>
      <c r="U476" s="560">
        <v>6.0146899458157739</v>
      </c>
      <c r="V476" s="560">
        <v>22.232871763997593</v>
      </c>
      <c r="W476" s="560">
        <v>8.3002721252257672</v>
      </c>
      <c r="X476" s="560">
        <v>1.9332931968693561</v>
      </c>
      <c r="Y476" s="560">
        <v>0.79265021071643593</v>
      </c>
      <c r="Z476" s="560">
        <v>0.79265021071643593</v>
      </c>
      <c r="AA476" s="567" t="s">
        <v>920</v>
      </c>
      <c r="DD476" s="436"/>
      <c r="DE476" s="436"/>
      <c r="DF476" s="436"/>
      <c r="DG476" s="436"/>
      <c r="DH476" s="436"/>
      <c r="DI476" s="436"/>
      <c r="DJ476" s="436"/>
      <c r="DK476" s="436"/>
      <c r="DL476" s="436"/>
    </row>
    <row r="477" spans="14:116" x14ac:dyDescent="0.35">
      <c r="N477" s="347" t="s">
        <v>93</v>
      </c>
      <c r="O477" s="349" t="s">
        <v>607</v>
      </c>
      <c r="P477" s="564">
        <v>21.411943840221472</v>
      </c>
      <c r="Q477" s="560">
        <v>8.3025904686573053</v>
      </c>
      <c r="R477" s="560">
        <v>21.411943840221472</v>
      </c>
      <c r="S477" s="560">
        <v>8.3025904686573053</v>
      </c>
      <c r="T477" s="560">
        <v>21.411943840221472</v>
      </c>
      <c r="U477" s="560">
        <v>8.3025904686573053</v>
      </c>
      <c r="V477" s="560">
        <v>29.548482499505628</v>
      </c>
      <c r="W477" s="560">
        <v>11.457574846747081</v>
      </c>
      <c r="X477" s="560">
        <v>2.621870674312833</v>
      </c>
      <c r="Y477" s="560">
        <v>1.0749669764682614</v>
      </c>
      <c r="Z477" s="560">
        <v>1.0749669764682614</v>
      </c>
      <c r="AA477" s="567" t="s">
        <v>920</v>
      </c>
      <c r="DD477" s="436"/>
      <c r="DE477" s="436"/>
      <c r="DF477" s="436"/>
      <c r="DG477" s="436"/>
      <c r="DH477" s="436"/>
      <c r="DI477" s="436"/>
      <c r="DJ477" s="436"/>
      <c r="DK477" s="436"/>
      <c r="DL477" s="436"/>
    </row>
    <row r="478" spans="14:116" x14ac:dyDescent="0.35">
      <c r="DC478"/>
    </row>
    <row r="479" spans="14:116" x14ac:dyDescent="0.35">
      <c r="DC479"/>
    </row>
    <row r="480" spans="14:116" x14ac:dyDescent="0.35">
      <c r="DC480"/>
    </row>
    <row r="481" spans="1:107" s="476" customFormat="1" ht="13.5" thickBot="1" x14ac:dyDescent="0.35">
      <c r="A481" s="453"/>
      <c r="B481" s="453"/>
      <c r="C481" s="453"/>
      <c r="D481" s="453"/>
      <c r="E481" s="453"/>
      <c r="F481" s="453"/>
      <c r="G481" s="453"/>
      <c r="H481" s="453"/>
      <c r="I481" s="453"/>
      <c r="J481" s="453"/>
      <c r="K481" s="453"/>
      <c r="L481" s="453"/>
      <c r="M481" s="453"/>
      <c r="N481" s="453"/>
      <c r="O481" s="453"/>
      <c r="P481" s="453"/>
      <c r="Q481" s="453"/>
      <c r="R481" s="453"/>
      <c r="S481" s="453"/>
      <c r="T481" s="453"/>
      <c r="U481" s="453"/>
      <c r="V481" s="453"/>
      <c r="W481" s="453"/>
      <c r="X481" s="453"/>
      <c r="Y481" s="453"/>
      <c r="Z481" s="453"/>
      <c r="AA481" s="453"/>
      <c r="AB481" s="453"/>
      <c r="AC481" s="453"/>
      <c r="AD481" s="453"/>
      <c r="AE481" s="453"/>
      <c r="AF481" s="453"/>
      <c r="AG481" s="453"/>
      <c r="AH481" s="453"/>
      <c r="AI481" s="453"/>
      <c r="AJ481" s="453"/>
      <c r="AK481" s="453"/>
      <c r="AL481" s="453"/>
      <c r="AM481" s="453"/>
      <c r="AN481" s="453"/>
      <c r="AO481" s="453"/>
      <c r="AP481" s="453"/>
      <c r="AQ481" s="453"/>
      <c r="AR481" s="453"/>
      <c r="AS481" s="453"/>
      <c r="AT481" s="453"/>
      <c r="AU481" s="453"/>
      <c r="AV481" s="453"/>
      <c r="AW481" s="453"/>
      <c r="AX481" s="453"/>
      <c r="AY481" s="453"/>
      <c r="AZ481" s="453"/>
      <c r="BA481" s="453"/>
      <c r="BB481" s="453"/>
      <c r="BC481" s="453"/>
      <c r="BD481" s="453"/>
      <c r="BE481" s="453"/>
      <c r="BF481" s="453"/>
      <c r="BG481" s="453"/>
      <c r="BH481" s="453"/>
      <c r="BI481" s="453"/>
      <c r="BJ481" s="453"/>
      <c r="BK481" s="453"/>
      <c r="BL481" s="453"/>
      <c r="BM481" s="453"/>
      <c r="BN481" s="453"/>
      <c r="BO481" s="453"/>
      <c r="BP481" s="453"/>
      <c r="BQ481" s="453"/>
      <c r="BR481" s="453"/>
      <c r="BS481" s="453"/>
      <c r="BT481" s="453"/>
      <c r="BU481" s="453"/>
      <c r="BV481" s="453"/>
      <c r="BW481" s="453"/>
      <c r="BX481" s="453"/>
      <c r="BY481" s="453"/>
      <c r="BZ481" s="453"/>
      <c r="CA481" s="453"/>
      <c r="CB481" s="453"/>
      <c r="CC481" s="453"/>
      <c r="CD481" s="453"/>
      <c r="CE481" s="453"/>
      <c r="CF481" s="453"/>
      <c r="CG481" s="453"/>
      <c r="CH481" s="453"/>
      <c r="CI481" s="453"/>
      <c r="CJ481" s="453"/>
      <c r="CK481" s="453"/>
      <c r="CL481" s="453"/>
      <c r="CM481" s="453"/>
      <c r="CN481" s="453"/>
      <c r="CO481" s="453"/>
      <c r="CP481" s="453"/>
      <c r="CQ481" s="453"/>
      <c r="CR481" s="453"/>
      <c r="CS481" s="453"/>
      <c r="CT481" s="453"/>
      <c r="CU481" s="453"/>
      <c r="CV481" s="453"/>
      <c r="CW481" s="453"/>
      <c r="CX481" s="453"/>
      <c r="CY481" s="453"/>
      <c r="CZ481" s="453"/>
      <c r="DA481" s="453"/>
      <c r="DB481" s="453"/>
      <c r="DC481" s="453"/>
    </row>
    <row r="482" spans="1:107" ht="15" customHeight="1" thickTop="1" x14ac:dyDescent="0.35">
      <c r="D482" s="440"/>
      <c r="E482" s="441"/>
      <c r="F482" s="441"/>
      <c r="H482" s="444"/>
    </row>
    <row r="483" spans="1:107" ht="14.5" customHeight="1" x14ac:dyDescent="0.35">
      <c r="D483" s="440"/>
      <c r="E483" s="444" t="s">
        <v>496</v>
      </c>
      <c r="F483" s="441"/>
      <c r="H483" s="436" t="s">
        <v>908</v>
      </c>
      <c r="J483" s="436" t="s">
        <v>503</v>
      </c>
      <c r="L483" s="436" t="s">
        <v>878</v>
      </c>
      <c r="N483" s="436" t="s">
        <v>504</v>
      </c>
      <c r="P483" s="436" t="s">
        <v>921</v>
      </c>
      <c r="R483" s="436" t="s">
        <v>497</v>
      </c>
      <c r="AD483" s="436" t="s">
        <v>502</v>
      </c>
      <c r="AE483" s="436" t="s">
        <v>496</v>
      </c>
    </row>
    <row r="484" spans="1:107" ht="14.5" customHeight="1" x14ac:dyDescent="0.35">
      <c r="D484" s="440"/>
      <c r="E484" s="444" t="s">
        <v>498</v>
      </c>
      <c r="F484" s="441"/>
      <c r="H484" s="436" t="s">
        <v>897</v>
      </c>
      <c r="J484" s="436" t="s">
        <v>499</v>
      </c>
      <c r="N484" s="436" t="s">
        <v>506</v>
      </c>
      <c r="P484" s="436" t="s">
        <v>505</v>
      </c>
      <c r="R484" s="436" t="s">
        <v>508</v>
      </c>
      <c r="AD484" s="436" t="s">
        <v>630</v>
      </c>
      <c r="AE484" s="436" t="s">
        <v>498</v>
      </c>
    </row>
    <row r="485" spans="1:107" ht="14.5" customHeight="1" x14ac:dyDescent="0.35">
      <c r="D485" s="440"/>
      <c r="E485" s="444" t="s">
        <v>509</v>
      </c>
      <c r="F485" s="441"/>
      <c r="H485" s="436" t="s">
        <v>898</v>
      </c>
      <c r="J485" s="436" t="s">
        <v>510</v>
      </c>
      <c r="N485" s="436" t="s">
        <v>511</v>
      </c>
      <c r="P485" s="436" t="s">
        <v>507</v>
      </c>
      <c r="AD485" s="436" t="s">
        <v>581</v>
      </c>
      <c r="AE485" s="436" t="s">
        <v>501</v>
      </c>
    </row>
    <row r="486" spans="1:107" ht="14.5" customHeight="1" x14ac:dyDescent="0.35">
      <c r="D486" s="440"/>
      <c r="E486" s="444" t="s">
        <v>513</v>
      </c>
      <c r="F486" s="441"/>
      <c r="H486" s="436" t="s">
        <v>957</v>
      </c>
      <c r="J486" s="436" t="s">
        <v>515</v>
      </c>
      <c r="N486" s="436" t="s">
        <v>516</v>
      </c>
      <c r="P486" s="436" t="s">
        <v>512</v>
      </c>
      <c r="AD486" s="468"/>
      <c r="AE486" s="436" t="s">
        <v>611</v>
      </c>
    </row>
    <row r="487" spans="1:107" s="477" customFormat="1" ht="14.5" customHeight="1" x14ac:dyDescent="0.35">
      <c r="A487" s="454"/>
      <c r="B487" s="454"/>
      <c r="C487" s="454"/>
      <c r="D487" s="454"/>
      <c r="E487" s="455" t="s">
        <v>517</v>
      </c>
      <c r="F487" s="454"/>
      <c r="G487" s="454"/>
      <c r="H487" s="436" t="s">
        <v>899</v>
      </c>
      <c r="I487" s="454"/>
      <c r="J487" s="436" t="s">
        <v>519</v>
      </c>
      <c r="K487" s="454"/>
      <c r="L487" s="454"/>
      <c r="M487" s="454"/>
      <c r="N487" s="436" t="s">
        <v>520</v>
      </c>
      <c r="O487" s="454"/>
      <c r="P487" s="454"/>
      <c r="Q487" s="436"/>
      <c r="R487" s="436"/>
      <c r="S487" s="454"/>
      <c r="T487" s="454"/>
      <c r="U487" s="454"/>
      <c r="V487" s="454"/>
      <c r="W487" s="454"/>
      <c r="X487" s="454"/>
      <c r="Y487" s="454"/>
      <c r="Z487" s="454"/>
      <c r="AA487" s="454"/>
      <c r="AB487" s="454"/>
      <c r="AC487" s="454"/>
      <c r="AF487" s="454"/>
      <c r="AG487" s="454"/>
      <c r="AH487" s="454"/>
      <c r="AI487" s="454"/>
      <c r="AJ487" s="454"/>
      <c r="AK487" s="454"/>
      <c r="AL487" s="454"/>
      <c r="AM487" s="454"/>
      <c r="AN487" s="454"/>
      <c r="AO487" s="454"/>
      <c r="AP487" s="454"/>
      <c r="AQ487" s="454"/>
      <c r="AR487" s="454"/>
      <c r="AS487" s="454"/>
      <c r="AT487" s="454"/>
      <c r="AU487" s="454"/>
      <c r="AV487" s="454"/>
      <c r="AW487" s="454"/>
      <c r="AX487" s="454"/>
      <c r="AY487" s="454"/>
      <c r="AZ487" s="454"/>
      <c r="BA487" s="454"/>
      <c r="BB487" s="454"/>
      <c r="BC487" s="454"/>
      <c r="BD487" s="454"/>
      <c r="BE487" s="454"/>
      <c r="BF487" s="454"/>
      <c r="BG487" s="454"/>
      <c r="BH487" s="454"/>
      <c r="BI487" s="454"/>
      <c r="BJ487" s="454"/>
      <c r="BK487" s="454"/>
      <c r="BL487" s="454"/>
      <c r="BM487" s="454"/>
      <c r="BN487" s="454"/>
      <c r="BO487" s="454"/>
      <c r="BP487" s="454"/>
      <c r="BQ487" s="454"/>
      <c r="BR487" s="454"/>
      <c r="BS487" s="454"/>
      <c r="BT487" s="454"/>
      <c r="BU487" s="454"/>
      <c r="BV487" s="454"/>
      <c r="BW487" s="454"/>
      <c r="BX487" s="454"/>
      <c r="BY487" s="454"/>
      <c r="BZ487" s="454"/>
      <c r="CA487" s="454"/>
      <c r="CB487" s="454"/>
      <c r="CC487" s="454"/>
      <c r="CD487" s="454"/>
      <c r="CE487" s="454"/>
      <c r="CF487" s="454"/>
      <c r="CG487" s="454"/>
      <c r="CH487" s="454"/>
      <c r="CI487" s="454"/>
      <c r="CJ487" s="454"/>
      <c r="CK487" s="454"/>
      <c r="CL487" s="454"/>
      <c r="CM487" s="454"/>
      <c r="CN487" s="454"/>
      <c r="CO487" s="454"/>
      <c r="CP487" s="454"/>
      <c r="CQ487" s="454"/>
      <c r="CR487" s="454"/>
      <c r="CS487" s="454"/>
      <c r="CT487" s="454"/>
      <c r="CU487" s="454"/>
      <c r="CV487" s="454"/>
      <c r="CW487" s="454"/>
      <c r="CX487" s="454"/>
      <c r="CY487" s="454"/>
      <c r="CZ487" s="454"/>
      <c r="DA487" s="454"/>
      <c r="DB487" s="454"/>
      <c r="DC487" s="454"/>
    </row>
    <row r="488" spans="1:107" s="477" customFormat="1" ht="14.5" customHeight="1" x14ac:dyDescent="0.35">
      <c r="A488" s="454"/>
      <c r="B488" s="454"/>
      <c r="C488" s="454"/>
      <c r="D488" s="454"/>
      <c r="E488" s="454"/>
      <c r="F488" s="454"/>
      <c r="G488" s="454"/>
      <c r="H488" s="436" t="s">
        <v>514</v>
      </c>
      <c r="I488" s="454"/>
      <c r="J488" s="454"/>
      <c r="K488" s="454"/>
      <c r="L488" s="454"/>
      <c r="M488" s="454"/>
      <c r="N488" s="454"/>
      <c r="O488" s="454"/>
      <c r="P488" s="454"/>
      <c r="Q488" s="436"/>
      <c r="R488" s="436"/>
      <c r="S488" s="454"/>
      <c r="T488" s="454"/>
      <c r="U488" s="454"/>
      <c r="V488" s="454"/>
      <c r="W488" s="454"/>
      <c r="X488" s="454"/>
      <c r="Y488" s="454"/>
      <c r="Z488" s="454"/>
      <c r="AA488" s="454"/>
      <c r="AB488" s="454"/>
      <c r="AC488" s="454"/>
      <c r="AD488" s="468"/>
      <c r="AE488" s="468"/>
      <c r="AF488" s="454"/>
      <c r="AG488" s="454"/>
      <c r="AH488" s="454"/>
      <c r="AI488" s="454"/>
      <c r="AJ488" s="454"/>
      <c r="AK488" s="454"/>
      <c r="AL488" s="454"/>
      <c r="AM488" s="454"/>
      <c r="AN488" s="454"/>
      <c r="AO488" s="454"/>
      <c r="AP488" s="454"/>
      <c r="AQ488" s="454"/>
      <c r="AR488" s="454"/>
      <c r="AS488" s="454"/>
      <c r="AT488" s="454"/>
      <c r="AU488" s="454"/>
      <c r="AV488" s="454"/>
      <c r="AW488" s="454"/>
      <c r="AX488" s="454"/>
      <c r="AY488" s="454"/>
      <c r="AZ488" s="454"/>
      <c r="BA488" s="454"/>
      <c r="BB488" s="454"/>
      <c r="BC488" s="454"/>
      <c r="BD488" s="454"/>
      <c r="BE488" s="454"/>
      <c r="BF488" s="454"/>
      <c r="BG488" s="454"/>
      <c r="BH488" s="454"/>
      <c r="BI488" s="454"/>
      <c r="BJ488" s="454"/>
      <c r="BK488" s="454"/>
      <c r="BL488" s="454"/>
      <c r="BM488" s="454"/>
      <c r="BN488" s="454"/>
      <c r="BO488" s="454"/>
      <c r="BP488" s="454"/>
      <c r="BQ488" s="454"/>
      <c r="BR488" s="454"/>
      <c r="BS488" s="454"/>
      <c r="BT488" s="454"/>
      <c r="BU488" s="454"/>
      <c r="BV488" s="454"/>
      <c r="BW488" s="454"/>
      <c r="BX488" s="454"/>
      <c r="BY488" s="454"/>
      <c r="BZ488" s="454"/>
      <c r="CA488" s="454"/>
      <c r="CB488" s="454"/>
      <c r="CC488" s="454"/>
      <c r="CD488" s="454"/>
      <c r="CE488" s="454"/>
      <c r="CF488" s="454"/>
      <c r="CG488" s="454"/>
      <c r="CH488" s="454"/>
      <c r="CI488" s="454"/>
      <c r="CJ488" s="454"/>
      <c r="CK488" s="454"/>
      <c r="CL488" s="454"/>
      <c r="CM488" s="454"/>
      <c r="CN488" s="454"/>
      <c r="CO488" s="454"/>
      <c r="CP488" s="454"/>
      <c r="CQ488" s="454"/>
      <c r="CR488" s="454"/>
      <c r="CS488" s="454"/>
      <c r="CT488" s="454"/>
      <c r="CU488" s="454"/>
      <c r="CV488" s="454"/>
      <c r="CW488" s="454"/>
      <c r="CX488" s="454"/>
      <c r="CY488" s="454"/>
      <c r="CZ488" s="454"/>
      <c r="DA488" s="454"/>
      <c r="DB488" s="454"/>
      <c r="DC488" s="454"/>
    </row>
    <row r="489" spans="1:107" s="477" customFormat="1" ht="14.5" customHeight="1" x14ac:dyDescent="0.35">
      <c r="A489" s="454"/>
      <c r="B489" s="454"/>
      <c r="C489" s="454"/>
      <c r="D489" s="454"/>
      <c r="E489" s="454"/>
      <c r="F489" s="454"/>
      <c r="G489" s="454"/>
      <c r="H489" s="436" t="s">
        <v>958</v>
      </c>
      <c r="I489" s="454"/>
      <c r="J489" s="454"/>
      <c r="K489" s="454"/>
      <c r="L489" s="454"/>
      <c r="M489" s="454"/>
      <c r="N489" s="454"/>
      <c r="O489" s="454"/>
      <c r="P489" s="454"/>
      <c r="Q489" s="436"/>
      <c r="R489" s="436"/>
      <c r="S489" s="454"/>
      <c r="T489" s="454"/>
      <c r="U489" s="454"/>
      <c r="V489" s="454"/>
      <c r="W489" s="454"/>
      <c r="X489" s="454"/>
      <c r="Y489" s="454"/>
      <c r="Z489" s="454"/>
      <c r="AA489" s="454"/>
      <c r="AB489" s="454"/>
      <c r="AC489" s="454"/>
      <c r="AD489" s="468"/>
      <c r="AE489" s="468"/>
      <c r="AF489" s="454"/>
      <c r="AG489" s="454"/>
      <c r="AH489" s="454"/>
      <c r="AI489" s="454"/>
      <c r="AJ489" s="454"/>
      <c r="AK489" s="454"/>
      <c r="AL489" s="454"/>
      <c r="AM489" s="454"/>
      <c r="AN489" s="454"/>
      <c r="AO489" s="454"/>
      <c r="AP489" s="454"/>
      <c r="AQ489" s="454"/>
      <c r="AR489" s="454"/>
      <c r="AS489" s="454"/>
      <c r="AT489" s="454"/>
      <c r="AU489" s="454"/>
      <c r="AV489" s="454"/>
      <c r="AW489" s="454"/>
      <c r="AX489" s="454"/>
      <c r="AY489" s="454"/>
      <c r="AZ489" s="454"/>
      <c r="BA489" s="454"/>
      <c r="BB489" s="454"/>
      <c r="BC489" s="454"/>
      <c r="BD489" s="454"/>
      <c r="BE489" s="454"/>
      <c r="BF489" s="454"/>
      <c r="BG489" s="454"/>
      <c r="BH489" s="454"/>
      <c r="BI489" s="454"/>
      <c r="BJ489" s="454"/>
      <c r="BK489" s="454"/>
      <c r="BL489" s="454"/>
      <c r="BM489" s="454"/>
      <c r="BN489" s="454"/>
      <c r="BO489" s="454"/>
      <c r="BP489" s="454"/>
      <c r="BQ489" s="454"/>
      <c r="BR489" s="454"/>
      <c r="BS489" s="454"/>
      <c r="BT489" s="454"/>
      <c r="BU489" s="454"/>
      <c r="BV489" s="454"/>
      <c r="BW489" s="454"/>
      <c r="BX489" s="454"/>
      <c r="BY489" s="454"/>
      <c r="BZ489" s="454"/>
      <c r="CA489" s="454"/>
      <c r="CB489" s="454"/>
      <c r="CC489" s="454"/>
      <c r="CD489" s="454"/>
      <c r="CE489" s="454"/>
      <c r="CF489" s="454"/>
      <c r="CG489" s="454"/>
      <c r="CH489" s="454"/>
      <c r="CI489" s="454"/>
      <c r="CJ489" s="454"/>
      <c r="CK489" s="454"/>
      <c r="CL489" s="454"/>
      <c r="CM489" s="454"/>
      <c r="CN489" s="454"/>
      <c r="CO489" s="454"/>
      <c r="CP489" s="454"/>
      <c r="CQ489" s="454"/>
      <c r="CR489" s="454"/>
      <c r="CS489" s="454"/>
      <c r="CT489" s="454"/>
      <c r="CU489" s="454"/>
      <c r="CV489" s="454"/>
      <c r="CW489" s="454"/>
      <c r="CX489" s="454"/>
      <c r="CY489" s="454"/>
      <c r="CZ489" s="454"/>
      <c r="DA489" s="454"/>
      <c r="DB489" s="454"/>
      <c r="DC489" s="454"/>
    </row>
    <row r="490" spans="1:107" s="477" customFormat="1" ht="14.5" customHeight="1" x14ac:dyDescent="0.35">
      <c r="A490" s="454"/>
      <c r="B490" s="454"/>
      <c r="C490" s="454"/>
      <c r="D490" s="454"/>
      <c r="E490" s="454"/>
      <c r="F490" s="454"/>
      <c r="G490" s="454"/>
      <c r="H490" s="436" t="s">
        <v>518</v>
      </c>
      <c r="I490" s="454"/>
      <c r="J490" s="454"/>
      <c r="K490" s="454"/>
      <c r="L490" s="454"/>
      <c r="M490" s="454"/>
      <c r="N490" s="454"/>
      <c r="O490" s="454"/>
      <c r="P490" s="454"/>
      <c r="Q490" s="436"/>
      <c r="R490" s="436"/>
      <c r="S490" s="454"/>
      <c r="T490" s="454"/>
      <c r="U490" s="454"/>
      <c r="V490" s="454"/>
      <c r="W490" s="454"/>
      <c r="X490" s="454"/>
      <c r="Y490" s="454"/>
      <c r="Z490" s="454"/>
      <c r="AA490" s="454"/>
      <c r="AB490" s="454"/>
      <c r="AC490" s="454"/>
      <c r="AD490" s="468"/>
      <c r="AE490" s="468"/>
      <c r="AF490" s="454"/>
      <c r="AG490" s="454"/>
      <c r="AH490" s="454"/>
      <c r="AI490" s="454"/>
      <c r="AJ490" s="454"/>
      <c r="AK490" s="454"/>
      <c r="AL490" s="454"/>
      <c r="AM490" s="454"/>
      <c r="AN490" s="454"/>
      <c r="AO490" s="454"/>
      <c r="AP490" s="454"/>
      <c r="AQ490" s="454"/>
      <c r="AR490" s="454"/>
      <c r="AS490" s="454"/>
      <c r="AT490" s="454"/>
      <c r="AU490" s="454"/>
      <c r="AV490" s="454"/>
      <c r="AW490" s="454"/>
      <c r="AX490" s="454"/>
      <c r="AY490" s="454"/>
      <c r="AZ490" s="454"/>
      <c r="BA490" s="454"/>
      <c r="BB490" s="454"/>
      <c r="BC490" s="454"/>
      <c r="BD490" s="454"/>
      <c r="BE490" s="454"/>
      <c r="BF490" s="454"/>
      <c r="BG490" s="454"/>
      <c r="BH490" s="454"/>
      <c r="BI490" s="454"/>
      <c r="BJ490" s="454"/>
      <c r="BK490" s="454"/>
      <c r="BL490" s="454"/>
      <c r="BM490" s="454"/>
      <c r="BN490" s="454"/>
      <c r="BO490" s="454"/>
      <c r="BP490" s="454"/>
      <c r="BQ490" s="454"/>
      <c r="BR490" s="454"/>
      <c r="BS490" s="454"/>
      <c r="BT490" s="454"/>
      <c r="BU490" s="454"/>
      <c r="BV490" s="454"/>
      <c r="BW490" s="454"/>
      <c r="BX490" s="454"/>
      <c r="BY490" s="454"/>
      <c r="BZ490" s="454"/>
      <c r="CA490" s="454"/>
      <c r="CB490" s="454"/>
      <c r="CC490" s="454"/>
      <c r="CD490" s="454"/>
      <c r="CE490" s="454"/>
      <c r="CF490" s="454"/>
      <c r="CG490" s="454"/>
      <c r="CH490" s="454"/>
      <c r="CI490" s="454"/>
      <c r="CJ490" s="454"/>
      <c r="CK490" s="454"/>
      <c r="CL490" s="454"/>
      <c r="CM490" s="454"/>
      <c r="CN490" s="454"/>
      <c r="CO490" s="454"/>
      <c r="CP490" s="454"/>
      <c r="CQ490" s="454"/>
      <c r="CR490" s="454"/>
      <c r="CS490" s="454"/>
      <c r="CT490" s="454"/>
      <c r="CU490" s="454"/>
      <c r="CV490" s="454"/>
      <c r="CW490" s="454"/>
      <c r="CX490" s="454"/>
      <c r="CY490" s="454"/>
      <c r="CZ490" s="454"/>
      <c r="DA490" s="454"/>
      <c r="DB490" s="454"/>
      <c r="DC490" s="454"/>
    </row>
    <row r="491" spans="1:107" s="477" customFormat="1" ht="14.5" customHeight="1" x14ac:dyDescent="0.35">
      <c r="A491" s="454"/>
      <c r="B491" s="454"/>
      <c r="C491" s="454"/>
      <c r="D491" s="454"/>
      <c r="E491" s="454"/>
      <c r="F491" s="454"/>
      <c r="G491" s="454"/>
      <c r="H491" s="436" t="s">
        <v>894</v>
      </c>
      <c r="I491" s="454"/>
      <c r="J491" s="454"/>
      <c r="K491" s="454"/>
      <c r="L491" s="454"/>
      <c r="M491" s="454"/>
      <c r="N491" s="454"/>
      <c r="O491" s="454"/>
      <c r="P491" s="454"/>
      <c r="Q491" s="436"/>
      <c r="R491" s="436"/>
      <c r="S491" s="454"/>
      <c r="T491" s="454"/>
      <c r="U491" s="454"/>
      <c r="V491" s="454"/>
      <c r="W491" s="454"/>
      <c r="X491" s="454"/>
      <c r="Y491" s="454"/>
      <c r="Z491" s="454"/>
      <c r="AA491" s="454"/>
      <c r="AB491" s="454"/>
      <c r="AC491" s="454"/>
      <c r="AD491" s="454"/>
      <c r="AE491" s="454"/>
      <c r="AF491" s="454"/>
      <c r="AG491" s="454"/>
      <c r="AH491" s="454"/>
      <c r="AI491" s="454"/>
      <c r="AJ491" s="454"/>
      <c r="AK491" s="454"/>
      <c r="AL491" s="454"/>
      <c r="AM491" s="454"/>
      <c r="AN491" s="454"/>
      <c r="AO491" s="454"/>
      <c r="AP491" s="454"/>
      <c r="AQ491" s="454"/>
      <c r="AR491" s="454"/>
      <c r="AS491" s="454"/>
      <c r="AT491" s="454"/>
      <c r="AU491" s="454"/>
      <c r="AV491" s="454"/>
      <c r="AW491" s="454"/>
      <c r="AX491" s="454"/>
      <c r="AY491" s="454"/>
      <c r="AZ491" s="454"/>
      <c r="BA491" s="454"/>
      <c r="BB491" s="454"/>
      <c r="BC491" s="454"/>
      <c r="BD491" s="454"/>
      <c r="BE491" s="454"/>
      <c r="BF491" s="454"/>
      <c r="BG491" s="454"/>
      <c r="BH491" s="454"/>
      <c r="BI491" s="454"/>
      <c r="BJ491" s="454"/>
      <c r="BK491" s="454"/>
      <c r="BL491" s="454"/>
      <c r="BM491" s="454"/>
      <c r="BN491" s="454"/>
      <c r="BO491" s="454"/>
      <c r="BP491" s="454"/>
      <c r="BQ491" s="454"/>
      <c r="BR491" s="454"/>
      <c r="BS491" s="454"/>
      <c r="BT491" s="454"/>
      <c r="BU491" s="454"/>
      <c r="BV491" s="454"/>
      <c r="BW491" s="454"/>
      <c r="BX491" s="454"/>
      <c r="BY491" s="454"/>
      <c r="BZ491" s="454"/>
      <c r="CA491" s="454"/>
      <c r="CB491" s="454"/>
      <c r="CC491" s="454"/>
      <c r="CD491" s="454"/>
      <c r="CE491" s="454"/>
      <c r="CF491" s="454"/>
      <c r="CG491" s="454"/>
      <c r="CH491" s="454"/>
      <c r="CI491" s="454"/>
      <c r="CJ491" s="454"/>
      <c r="CK491" s="454"/>
      <c r="CL491" s="454"/>
      <c r="CM491" s="454"/>
      <c r="CN491" s="454"/>
      <c r="CO491" s="454"/>
      <c r="CP491" s="454"/>
      <c r="CQ491" s="454"/>
      <c r="CR491" s="454"/>
      <c r="CS491" s="454"/>
      <c r="CT491" s="454"/>
      <c r="CU491" s="454"/>
      <c r="CV491" s="454"/>
      <c r="CW491" s="454"/>
      <c r="CX491" s="454"/>
      <c r="CY491" s="454"/>
      <c r="CZ491" s="454"/>
      <c r="DA491" s="454"/>
      <c r="DB491" s="454"/>
      <c r="DC491" s="454"/>
    </row>
    <row r="492" spans="1:107" s="477" customFormat="1" ht="14.5" customHeight="1" x14ac:dyDescent="0.35">
      <c r="A492" s="454"/>
      <c r="B492" s="454"/>
      <c r="C492" s="454"/>
      <c r="D492" s="454"/>
      <c r="E492" s="454"/>
      <c r="F492" s="454"/>
      <c r="G492" s="454"/>
      <c r="H492" s="436" t="s">
        <v>909</v>
      </c>
      <c r="I492" s="454"/>
      <c r="J492" s="454"/>
      <c r="K492" s="454"/>
      <c r="L492" s="454"/>
      <c r="M492" s="454"/>
      <c r="N492" s="454"/>
      <c r="O492" s="454"/>
      <c r="P492" s="454"/>
      <c r="Q492" s="436"/>
      <c r="R492" s="436"/>
      <c r="S492" s="454"/>
      <c r="T492" s="454"/>
      <c r="U492" s="454"/>
      <c r="V492" s="454"/>
      <c r="W492" s="454"/>
      <c r="X492" s="454"/>
      <c r="Y492" s="454"/>
      <c r="Z492" s="454"/>
      <c r="AA492" s="454"/>
      <c r="AB492" s="454"/>
      <c r="AC492" s="454"/>
      <c r="AD492" s="454"/>
      <c r="AE492" s="454"/>
      <c r="AF492" s="454"/>
      <c r="AG492" s="454"/>
      <c r="AH492" s="454"/>
      <c r="AI492" s="454"/>
      <c r="AJ492" s="454"/>
      <c r="AK492" s="454"/>
      <c r="AL492" s="454"/>
      <c r="AM492" s="454"/>
      <c r="AN492" s="454"/>
      <c r="AO492" s="454"/>
      <c r="AP492" s="454"/>
      <c r="AQ492" s="454"/>
      <c r="AR492" s="454"/>
      <c r="AS492" s="454"/>
      <c r="AT492" s="454"/>
      <c r="AU492" s="454"/>
      <c r="AV492" s="454"/>
      <c r="AW492" s="454"/>
      <c r="AX492" s="454"/>
      <c r="AY492" s="454"/>
      <c r="AZ492" s="454"/>
      <c r="BA492" s="454"/>
      <c r="BB492" s="454"/>
      <c r="BC492" s="454"/>
      <c r="BD492" s="454"/>
      <c r="BE492" s="454"/>
      <c r="BF492" s="454"/>
      <c r="BG492" s="454"/>
      <c r="BH492" s="454"/>
      <c r="BI492" s="454"/>
      <c r="BJ492" s="454"/>
      <c r="BK492" s="454"/>
      <c r="BL492" s="454"/>
      <c r="BM492" s="454"/>
      <c r="BN492" s="454"/>
      <c r="BO492" s="454"/>
      <c r="BP492" s="454"/>
      <c r="BQ492" s="454"/>
      <c r="BR492" s="454"/>
      <c r="BS492" s="454"/>
      <c r="BT492" s="454"/>
      <c r="BU492" s="454"/>
      <c r="BV492" s="454"/>
      <c r="BW492" s="454"/>
      <c r="BX492" s="454"/>
      <c r="BY492" s="454"/>
      <c r="BZ492" s="454"/>
      <c r="CA492" s="454"/>
      <c r="CB492" s="454"/>
      <c r="CC492" s="454"/>
      <c r="CD492" s="454"/>
      <c r="CE492" s="454"/>
      <c r="CF492" s="454"/>
      <c r="CG492" s="454"/>
      <c r="CH492" s="454"/>
      <c r="CI492" s="454"/>
      <c r="CJ492" s="454"/>
      <c r="CK492" s="454"/>
      <c r="CL492" s="454"/>
      <c r="CM492" s="454"/>
      <c r="CN492" s="454"/>
      <c r="CO492" s="454"/>
      <c r="CP492" s="454"/>
      <c r="CQ492" s="454"/>
      <c r="CR492" s="454"/>
      <c r="CS492" s="454"/>
      <c r="CT492" s="454"/>
      <c r="CU492" s="454"/>
      <c r="CV492" s="454"/>
      <c r="CW492" s="454"/>
      <c r="CX492" s="454"/>
      <c r="CY492" s="454"/>
      <c r="CZ492" s="454"/>
      <c r="DA492" s="454"/>
      <c r="DB492" s="454"/>
      <c r="DC492" s="454"/>
    </row>
    <row r="493" spans="1:107" s="477" customFormat="1" ht="14.5" customHeight="1" x14ac:dyDescent="0.35">
      <c r="A493" s="454"/>
      <c r="B493" s="454"/>
      <c r="C493" s="454"/>
      <c r="D493" s="454"/>
      <c r="E493" s="454"/>
      <c r="F493" s="454"/>
      <c r="G493" s="454"/>
      <c r="H493" s="436" t="s">
        <v>521</v>
      </c>
      <c r="I493" s="454"/>
      <c r="J493" s="454"/>
      <c r="K493" s="454"/>
      <c r="L493" s="454"/>
      <c r="M493" s="454"/>
      <c r="N493" s="454"/>
      <c r="O493" s="454"/>
      <c r="P493" s="454"/>
      <c r="Q493" s="436"/>
      <c r="R493" s="436"/>
      <c r="S493" s="454"/>
      <c r="T493" s="454"/>
      <c r="U493" s="454"/>
      <c r="V493" s="454"/>
      <c r="W493" s="454"/>
      <c r="X493" s="454"/>
      <c r="Y493" s="454"/>
      <c r="Z493" s="454"/>
      <c r="AA493" s="454"/>
      <c r="AB493" s="454"/>
      <c r="AC493" s="454"/>
      <c r="AD493" s="454"/>
      <c r="AE493" s="454"/>
      <c r="AF493" s="454"/>
      <c r="AG493" s="454"/>
      <c r="AH493" s="454"/>
      <c r="AI493" s="454"/>
      <c r="AJ493" s="454"/>
      <c r="AK493" s="454"/>
      <c r="AL493" s="454"/>
      <c r="AM493" s="454"/>
      <c r="AN493" s="454"/>
      <c r="AO493" s="454"/>
      <c r="AP493" s="454"/>
      <c r="AQ493" s="454"/>
      <c r="AR493" s="454"/>
      <c r="AS493" s="454"/>
      <c r="AT493" s="454"/>
      <c r="AU493" s="454"/>
      <c r="AV493" s="454"/>
      <c r="AW493" s="454"/>
      <c r="AX493" s="454"/>
      <c r="AY493" s="454"/>
      <c r="AZ493" s="454"/>
      <c r="BA493" s="454"/>
      <c r="BB493" s="454"/>
      <c r="BC493" s="454"/>
      <c r="BD493" s="454"/>
      <c r="BE493" s="454"/>
      <c r="BF493" s="454"/>
      <c r="BG493" s="454"/>
      <c r="BH493" s="454"/>
      <c r="BI493" s="454"/>
      <c r="BJ493" s="454"/>
      <c r="BK493" s="454"/>
      <c r="BL493" s="454"/>
      <c r="BM493" s="454"/>
      <c r="BN493" s="454"/>
      <c r="BO493" s="454"/>
      <c r="BP493" s="454"/>
      <c r="BQ493" s="454"/>
      <c r="BR493" s="454"/>
      <c r="BS493" s="454"/>
      <c r="BT493" s="454"/>
      <c r="BU493" s="454"/>
      <c r="BV493" s="454"/>
      <c r="BW493" s="454"/>
      <c r="BX493" s="454"/>
      <c r="BY493" s="454"/>
      <c r="BZ493" s="454"/>
      <c r="CA493" s="454"/>
      <c r="CB493" s="454"/>
      <c r="CC493" s="454"/>
      <c r="CD493" s="454"/>
      <c r="CE493" s="454"/>
      <c r="CF493" s="454"/>
      <c r="CG493" s="454"/>
      <c r="CH493" s="454"/>
      <c r="CI493" s="454"/>
      <c r="CJ493" s="454"/>
      <c r="CK493" s="454"/>
      <c r="CL493" s="454"/>
      <c r="CM493" s="454"/>
      <c r="CN493" s="454"/>
      <c r="CO493" s="454"/>
      <c r="CP493" s="454"/>
      <c r="CQ493" s="454"/>
      <c r="CR493" s="454"/>
      <c r="CS493" s="454"/>
      <c r="CT493" s="454"/>
      <c r="CU493" s="454"/>
      <c r="CV493" s="454"/>
      <c r="CW493" s="454"/>
      <c r="CX493" s="454"/>
      <c r="CY493" s="454"/>
      <c r="CZ493" s="454"/>
      <c r="DA493" s="454"/>
      <c r="DB493" s="454"/>
      <c r="DC493" s="454"/>
    </row>
    <row r="494" spans="1:107" s="477" customFormat="1" ht="14.5" customHeight="1" x14ac:dyDescent="0.35">
      <c r="A494" s="454"/>
      <c r="B494" s="454"/>
      <c r="C494" s="454"/>
      <c r="D494" s="454"/>
      <c r="E494" s="454"/>
      <c r="F494" s="454"/>
      <c r="G494" s="454"/>
      <c r="H494" s="436" t="s">
        <v>522</v>
      </c>
      <c r="I494" s="454"/>
      <c r="J494" s="454"/>
      <c r="K494" s="454"/>
      <c r="L494" s="454"/>
      <c r="M494" s="454"/>
      <c r="N494" s="454"/>
      <c r="O494" s="454"/>
      <c r="P494" s="454"/>
      <c r="Q494" s="436"/>
      <c r="R494" s="436"/>
      <c r="S494" s="454"/>
      <c r="T494" s="454"/>
      <c r="U494" s="454"/>
      <c r="V494" s="454"/>
      <c r="W494" s="454"/>
      <c r="X494" s="454"/>
      <c r="Y494" s="454"/>
      <c r="Z494" s="454"/>
      <c r="AA494" s="454"/>
      <c r="AB494" s="454"/>
      <c r="AC494" s="454"/>
      <c r="AD494" s="454"/>
      <c r="AE494" s="454"/>
      <c r="AF494" s="454"/>
      <c r="AG494" s="454"/>
      <c r="AH494" s="454"/>
      <c r="AI494" s="454"/>
      <c r="AJ494" s="454"/>
      <c r="AK494" s="454"/>
      <c r="AL494" s="454"/>
      <c r="AM494" s="454"/>
      <c r="AN494" s="454"/>
      <c r="AO494" s="454"/>
      <c r="AP494" s="454"/>
      <c r="AQ494" s="454"/>
      <c r="AR494" s="454"/>
      <c r="AS494" s="454"/>
      <c r="AT494" s="454"/>
      <c r="AU494" s="454"/>
      <c r="AV494" s="454"/>
      <c r="AW494" s="454"/>
      <c r="AX494" s="454"/>
      <c r="AY494" s="454"/>
      <c r="AZ494" s="454"/>
      <c r="BA494" s="454"/>
      <c r="BB494" s="454"/>
      <c r="BC494" s="454"/>
      <c r="BD494" s="454"/>
      <c r="BE494" s="454"/>
      <c r="BF494" s="454"/>
      <c r="BG494" s="454"/>
      <c r="BH494" s="454"/>
      <c r="BI494" s="454"/>
      <c r="BJ494" s="454"/>
      <c r="BK494" s="454"/>
      <c r="BL494" s="454"/>
      <c r="BM494" s="454"/>
      <c r="BN494" s="454"/>
      <c r="BO494" s="454"/>
      <c r="BP494" s="454"/>
      <c r="BQ494" s="454"/>
      <c r="BR494" s="454"/>
      <c r="BS494" s="454"/>
      <c r="BT494" s="454"/>
      <c r="BU494" s="454"/>
      <c r="BV494" s="454"/>
      <c r="BW494" s="454"/>
      <c r="BX494" s="454"/>
      <c r="BY494" s="454"/>
      <c r="BZ494" s="454"/>
      <c r="CA494" s="454"/>
      <c r="CB494" s="454"/>
      <c r="CC494" s="454"/>
      <c r="CD494" s="454"/>
      <c r="CE494" s="454"/>
      <c r="CF494" s="454"/>
      <c r="CG494" s="454"/>
      <c r="CH494" s="454"/>
      <c r="CI494" s="454"/>
      <c r="CJ494" s="454"/>
      <c r="CK494" s="454"/>
      <c r="CL494" s="454"/>
      <c r="CM494" s="454"/>
      <c r="CN494" s="454"/>
      <c r="CO494" s="454"/>
      <c r="CP494" s="454"/>
      <c r="CQ494" s="454"/>
      <c r="CR494" s="454"/>
      <c r="CS494" s="454"/>
      <c r="CT494" s="454"/>
      <c r="CU494" s="454"/>
      <c r="CV494" s="454"/>
      <c r="CW494" s="454"/>
      <c r="CX494" s="454"/>
      <c r="CY494" s="454"/>
      <c r="CZ494" s="454"/>
      <c r="DA494" s="454"/>
      <c r="DB494" s="454"/>
      <c r="DC494" s="454"/>
    </row>
    <row r="495" spans="1:107" s="477" customFormat="1" ht="12.65" customHeight="1" x14ac:dyDescent="0.35">
      <c r="A495" s="454"/>
      <c r="B495" s="454"/>
      <c r="C495" s="454"/>
      <c r="D495" s="454"/>
      <c r="E495" s="454"/>
      <c r="F495" s="454"/>
      <c r="G495" s="454"/>
      <c r="H495" s="436" t="s">
        <v>523</v>
      </c>
      <c r="I495" s="454"/>
      <c r="J495" s="454"/>
      <c r="K495" s="454"/>
      <c r="L495" s="454"/>
      <c r="M495" s="454"/>
      <c r="N495" s="454"/>
      <c r="O495" s="454"/>
      <c r="P495" s="454"/>
      <c r="Q495" s="436"/>
      <c r="R495" s="436"/>
      <c r="S495" s="454"/>
      <c r="T495" s="454"/>
      <c r="U495" s="454"/>
      <c r="V495" s="454"/>
      <c r="W495" s="454"/>
      <c r="X495" s="454"/>
      <c r="Y495" s="454"/>
      <c r="Z495" s="454"/>
      <c r="AA495" s="454"/>
      <c r="AB495" s="454"/>
      <c r="AC495" s="454"/>
      <c r="AD495" s="454"/>
      <c r="AE495" s="454"/>
      <c r="AF495" s="454"/>
      <c r="AG495" s="454"/>
      <c r="AH495" s="454"/>
      <c r="AI495" s="454"/>
      <c r="AJ495" s="454"/>
      <c r="AK495" s="454"/>
      <c r="AL495" s="454"/>
      <c r="AM495" s="454"/>
      <c r="AN495" s="454"/>
      <c r="AO495" s="454"/>
      <c r="AP495" s="454"/>
      <c r="AQ495" s="454"/>
      <c r="AR495" s="454"/>
      <c r="AS495" s="454"/>
      <c r="AT495" s="454"/>
      <c r="AU495" s="454"/>
      <c r="AV495" s="454"/>
      <c r="AW495" s="454"/>
      <c r="AX495" s="454"/>
      <c r="AY495" s="454"/>
      <c r="AZ495" s="454"/>
      <c r="BA495" s="454"/>
      <c r="BB495" s="454"/>
      <c r="BC495" s="454"/>
      <c r="BD495" s="454"/>
      <c r="BE495" s="454"/>
      <c r="BF495" s="454"/>
      <c r="BG495" s="454"/>
      <c r="BH495" s="454"/>
      <c r="BI495" s="454"/>
      <c r="BJ495" s="454"/>
      <c r="BK495" s="454"/>
      <c r="BL495" s="454"/>
      <c r="BM495" s="454"/>
      <c r="BN495" s="454"/>
      <c r="BO495" s="454"/>
      <c r="BP495" s="454"/>
      <c r="BQ495" s="454"/>
      <c r="BR495" s="454"/>
      <c r="BS495" s="454"/>
      <c r="BT495" s="454"/>
      <c r="BU495" s="454"/>
      <c r="BV495" s="454"/>
      <c r="BW495" s="454"/>
      <c r="BX495" s="454"/>
      <c r="BY495" s="454"/>
      <c r="BZ495" s="454"/>
      <c r="CA495" s="454"/>
      <c r="CB495" s="454"/>
      <c r="CC495" s="454"/>
      <c r="CD495" s="454"/>
      <c r="CE495" s="454"/>
      <c r="CF495" s="454"/>
      <c r="CG495" s="454"/>
      <c r="CH495" s="454"/>
      <c r="CI495" s="454"/>
      <c r="CJ495" s="454"/>
      <c r="CK495" s="454"/>
      <c r="CL495" s="454"/>
      <c r="CM495" s="454"/>
      <c r="CN495" s="454"/>
      <c r="CO495" s="454"/>
      <c r="CP495" s="454"/>
      <c r="CQ495" s="454"/>
      <c r="CR495" s="454"/>
      <c r="CS495" s="454"/>
      <c r="CT495" s="454"/>
      <c r="CU495" s="454"/>
      <c r="CV495" s="454"/>
      <c r="CW495" s="454"/>
      <c r="CX495" s="454"/>
      <c r="CY495" s="454"/>
      <c r="CZ495" s="454"/>
      <c r="DA495" s="454"/>
      <c r="DB495" s="454"/>
      <c r="DC495" s="454"/>
    </row>
    <row r="496" spans="1:107" s="477" customFormat="1" ht="12.65" customHeight="1" x14ac:dyDescent="0.35">
      <c r="A496" s="454"/>
      <c r="B496" s="454"/>
      <c r="C496" s="454"/>
      <c r="D496" s="454"/>
      <c r="E496" s="454"/>
      <c r="F496" s="454"/>
      <c r="G496" s="454"/>
      <c r="H496" s="454"/>
      <c r="I496" s="454"/>
      <c r="J496" s="454"/>
      <c r="K496" s="454"/>
      <c r="L496" s="454"/>
      <c r="M496" s="454"/>
      <c r="N496" s="454"/>
      <c r="O496" s="454"/>
      <c r="P496" s="454"/>
      <c r="Q496" s="436"/>
      <c r="R496" s="436"/>
      <c r="S496" s="454"/>
      <c r="T496" s="454"/>
      <c r="U496" s="454"/>
      <c r="V496" s="454"/>
      <c r="W496" s="454"/>
      <c r="X496" s="454"/>
      <c r="Y496" s="454"/>
      <c r="Z496" s="454"/>
      <c r="AA496" s="454"/>
      <c r="AB496" s="454"/>
      <c r="AC496" s="454"/>
      <c r="AD496" s="454"/>
      <c r="AE496" s="454"/>
      <c r="AF496" s="454"/>
      <c r="AG496" s="454"/>
      <c r="AH496" s="436"/>
      <c r="AI496" s="454"/>
      <c r="AJ496" s="454"/>
      <c r="AK496" s="454"/>
      <c r="AL496" s="454"/>
      <c r="AM496" s="454"/>
      <c r="AN496" s="454"/>
      <c r="AO496" s="454"/>
      <c r="AP496" s="454"/>
      <c r="AQ496" s="454"/>
      <c r="AR496" s="454"/>
      <c r="AS496" s="454"/>
      <c r="AT496" s="454"/>
      <c r="AU496" s="454"/>
      <c r="AV496" s="454"/>
      <c r="AW496" s="454"/>
      <c r="AX496" s="454"/>
      <c r="AY496" s="454"/>
      <c r="AZ496" s="454"/>
      <c r="BA496" s="454"/>
      <c r="BB496" s="454"/>
      <c r="BC496" s="454"/>
      <c r="BD496" s="454"/>
      <c r="BE496" s="454"/>
      <c r="BF496" s="454"/>
      <c r="BG496" s="454"/>
      <c r="BH496" s="454"/>
      <c r="BI496" s="454"/>
      <c r="BJ496" s="454"/>
      <c r="BK496" s="454"/>
      <c r="BL496" s="454"/>
      <c r="BM496" s="454"/>
      <c r="BN496" s="454"/>
      <c r="BO496" s="454"/>
      <c r="BP496" s="454"/>
      <c r="BQ496" s="454"/>
      <c r="BR496" s="454"/>
      <c r="BS496" s="454"/>
      <c r="BT496" s="454"/>
      <c r="BU496" s="454"/>
      <c r="BV496" s="454"/>
      <c r="BW496" s="454"/>
      <c r="BX496" s="454"/>
      <c r="BY496" s="454"/>
      <c r="BZ496" s="454"/>
      <c r="CA496" s="454"/>
      <c r="CB496" s="454"/>
      <c r="CC496" s="454"/>
      <c r="CD496" s="454"/>
      <c r="CE496" s="454"/>
      <c r="CF496" s="454"/>
      <c r="CG496" s="454"/>
      <c r="CH496" s="454"/>
      <c r="CI496" s="454"/>
      <c r="CJ496" s="454"/>
      <c r="CK496" s="454"/>
      <c r="CL496" s="454"/>
      <c r="CM496" s="454"/>
      <c r="CN496" s="454"/>
      <c r="CO496" s="454"/>
      <c r="CP496" s="454"/>
      <c r="CQ496" s="454"/>
      <c r="CR496" s="454"/>
      <c r="CS496" s="454"/>
      <c r="CT496" s="454"/>
      <c r="CU496" s="454"/>
      <c r="CV496" s="454"/>
      <c r="CW496" s="454"/>
      <c r="CX496" s="454"/>
      <c r="CY496" s="454"/>
      <c r="CZ496" s="454"/>
      <c r="DA496" s="454"/>
      <c r="DB496" s="454"/>
      <c r="DC496" s="454"/>
    </row>
    <row r="497" spans="1:107" s="476" customFormat="1" ht="14.5" customHeight="1" thickBot="1" x14ac:dyDescent="0.35">
      <c r="A497" s="453"/>
      <c r="B497" s="453"/>
      <c r="C497" s="453"/>
      <c r="D497" s="453"/>
      <c r="E497" s="453"/>
      <c r="F497" s="453"/>
      <c r="G497" s="453"/>
      <c r="H497" s="453"/>
      <c r="I497" s="453"/>
      <c r="J497" s="453"/>
      <c r="K497" s="453"/>
      <c r="L497" s="453"/>
      <c r="M497" s="453"/>
      <c r="N497" s="453"/>
      <c r="O497" s="453"/>
      <c r="P497" s="453"/>
      <c r="Q497" s="453"/>
      <c r="R497" s="453"/>
      <c r="S497" s="453"/>
      <c r="T497" s="453"/>
      <c r="U497" s="453"/>
      <c r="V497" s="453"/>
      <c r="W497" s="453"/>
      <c r="X497" s="453"/>
      <c r="Y497" s="453"/>
      <c r="Z497" s="453"/>
      <c r="AA497" s="453"/>
      <c r="AB497" s="453"/>
      <c r="AC497" s="453"/>
      <c r="AD497" s="453"/>
      <c r="AE497" s="453"/>
      <c r="AF497" s="453"/>
      <c r="AG497" s="453"/>
      <c r="AH497" s="453"/>
      <c r="AI497" s="453"/>
      <c r="AJ497" s="453"/>
      <c r="AK497" s="453"/>
      <c r="AL497" s="453"/>
      <c r="AM497" s="453"/>
      <c r="AN497" s="453"/>
      <c r="AO497" s="453"/>
      <c r="AP497" s="453"/>
      <c r="AQ497" s="453"/>
      <c r="AR497" s="453"/>
      <c r="AS497" s="453"/>
      <c r="AT497" s="453"/>
      <c r="AU497" s="453"/>
      <c r="AV497" s="453"/>
      <c r="AW497" s="453"/>
      <c r="AX497" s="453"/>
      <c r="AY497" s="453"/>
      <c r="AZ497" s="453"/>
      <c r="BA497" s="453"/>
      <c r="BB497" s="453"/>
      <c r="BC497" s="453"/>
      <c r="BD497" s="453"/>
      <c r="BE497" s="453"/>
      <c r="BF497" s="453"/>
      <c r="BG497" s="453"/>
      <c r="BH497" s="453"/>
      <c r="BI497" s="453"/>
      <c r="BJ497" s="453"/>
      <c r="BK497" s="453"/>
      <c r="BL497" s="453"/>
      <c r="BM497" s="453"/>
      <c r="BN497" s="453"/>
      <c r="BO497" s="453"/>
      <c r="BP497" s="453"/>
      <c r="BQ497" s="453"/>
      <c r="BR497" s="453"/>
      <c r="BS497" s="453"/>
      <c r="BT497" s="453"/>
      <c r="BU497" s="453"/>
      <c r="BV497" s="453"/>
      <c r="BW497" s="453"/>
      <c r="BX497" s="453"/>
      <c r="BY497" s="453"/>
      <c r="BZ497" s="453"/>
      <c r="CA497" s="453"/>
      <c r="CB497" s="453"/>
      <c r="CC497" s="453"/>
      <c r="CD497" s="453"/>
      <c r="CE497" s="453"/>
      <c r="CF497" s="453"/>
      <c r="CG497" s="453"/>
      <c r="CH497" s="453"/>
      <c r="CI497" s="453"/>
      <c r="CJ497" s="453"/>
      <c r="CK497" s="453"/>
      <c r="CL497" s="453"/>
      <c r="CM497" s="453"/>
      <c r="CN497" s="453"/>
      <c r="CO497" s="453"/>
      <c r="CP497" s="453"/>
      <c r="CQ497" s="453"/>
      <c r="CR497" s="453"/>
      <c r="CS497" s="453"/>
      <c r="CT497" s="453"/>
      <c r="CU497" s="453"/>
      <c r="CV497" s="453"/>
      <c r="CW497" s="453"/>
      <c r="CX497" s="453"/>
      <c r="CY497" s="453"/>
      <c r="CZ497" s="453"/>
      <c r="DA497" s="453"/>
      <c r="DB497" s="453"/>
      <c r="DC497" s="453"/>
    </row>
    <row r="498" spans="1:107" s="477" customFormat="1" ht="12.65" customHeight="1" thickTop="1" x14ac:dyDescent="0.35">
      <c r="A498" s="454"/>
      <c r="B498" s="454"/>
      <c r="C498" s="454"/>
      <c r="D498" s="454"/>
      <c r="E498" s="454"/>
      <c r="F498" s="454"/>
      <c r="G498" s="454"/>
      <c r="H498" s="454"/>
      <c r="I498" s="454"/>
      <c r="J498" s="454"/>
      <c r="K498" s="454"/>
      <c r="L498" s="454"/>
      <c r="M498" s="454"/>
      <c r="N498" s="454"/>
      <c r="O498" s="454"/>
      <c r="P498" s="454"/>
      <c r="Q498" s="454"/>
      <c r="R498" s="454"/>
      <c r="S498" s="454"/>
      <c r="T498" s="454"/>
      <c r="U498" s="454"/>
      <c r="V498" s="454"/>
      <c r="W498" s="454"/>
      <c r="X498" s="454"/>
      <c r="Y498" s="454"/>
      <c r="Z498" s="454"/>
      <c r="AA498" s="454"/>
      <c r="AB498" s="454"/>
      <c r="AC498" s="454"/>
      <c r="AD498" s="454"/>
      <c r="AE498" s="454"/>
      <c r="AF498" s="454"/>
      <c r="AG498" s="436"/>
      <c r="AH498" s="454"/>
      <c r="AI498" s="454"/>
      <c r="AJ498" s="454"/>
      <c r="AK498" s="454"/>
      <c r="AL498" s="454"/>
      <c r="AM498" s="454"/>
      <c r="AN498" s="571"/>
      <c r="AO498" s="454"/>
      <c r="AP498" s="454"/>
      <c r="AQ498" s="454"/>
      <c r="AR498" s="454"/>
      <c r="AS498" s="454"/>
      <c r="AT498" s="454"/>
      <c r="AU498" s="454"/>
      <c r="AV498" s="454"/>
      <c r="AW498" s="454"/>
      <c r="AX498" s="454"/>
      <c r="AY498" s="454"/>
      <c r="AZ498" s="454"/>
      <c r="BA498" s="571"/>
      <c r="BB498" s="454"/>
      <c r="BC498" s="454"/>
      <c r="BD498" s="454"/>
      <c r="BE498" s="454"/>
      <c r="BF498" s="571"/>
      <c r="BG498" s="454"/>
      <c r="BH498" s="454"/>
      <c r="BI498" s="454"/>
      <c r="BJ498" s="454"/>
      <c r="BK498" s="454"/>
      <c r="BL498" s="454"/>
      <c r="BM498" s="454"/>
      <c r="BN498" s="454"/>
      <c r="BO498" s="454"/>
      <c r="BP498" s="454"/>
      <c r="BQ498" s="454"/>
      <c r="BR498" s="454"/>
      <c r="BS498" s="571"/>
      <c r="BT498" s="454"/>
      <c r="BU498" s="454"/>
      <c r="BV498" s="454"/>
      <c r="BW498" s="454"/>
      <c r="BX498" s="454"/>
      <c r="BY498" s="454"/>
      <c r="BZ498" s="454"/>
      <c r="CA498" s="454"/>
      <c r="CB498" s="454"/>
      <c r="CC498" s="454"/>
      <c r="CD498" s="454"/>
      <c r="CE498" s="454"/>
      <c r="CF498" s="454"/>
      <c r="CG498" s="454"/>
      <c r="CH498" s="454"/>
      <c r="CI498" s="454"/>
      <c r="CJ498" s="454"/>
      <c r="CK498" s="454"/>
      <c r="CL498" s="454"/>
      <c r="CM498" s="454"/>
      <c r="CN498" s="454"/>
      <c r="CO498" s="454"/>
      <c r="CP498" s="454"/>
      <c r="CQ498" s="454"/>
      <c r="CR498" s="454"/>
      <c r="CS498" s="454"/>
      <c r="CT498" s="454"/>
      <c r="CU498" s="454"/>
      <c r="CV498" s="454"/>
      <c r="CW498" s="454"/>
      <c r="CX498" s="454"/>
      <c r="CY498" s="454"/>
      <c r="CZ498" s="454"/>
      <c r="DA498" s="454"/>
      <c r="DB498" s="454"/>
    </row>
    <row r="499" spans="1:107" x14ac:dyDescent="0.35">
      <c r="DC499"/>
    </row>
    <row r="500" spans="1:107" x14ac:dyDescent="0.35">
      <c r="DC500"/>
    </row>
    <row r="501" spans="1:107" x14ac:dyDescent="0.35">
      <c r="H501"/>
      <c r="DC501"/>
    </row>
    <row r="502" spans="1:107" x14ac:dyDescent="0.35">
      <c r="DC502"/>
    </row>
    <row r="503" spans="1:107" x14ac:dyDescent="0.35">
      <c r="DC503"/>
    </row>
    <row r="504" spans="1:107" x14ac:dyDescent="0.35">
      <c r="DC504"/>
    </row>
  </sheetData>
  <sheetProtection algorithmName="SHA-512" hashValue="x3AKwVivRWvlBLnBVN/O9JhedYfKeL+tZpRxSW1Z877p/wqNMsZSNsXhwBkTGVIN30GMpldUVFqQRKlzSGugZg==" saltValue="Zxmn7YtUhlqjfcjE7FNQLQ==" spinCount="100000" sheet="1" objects="1" scenarios="1"/>
  <mergeCells count="378">
    <mergeCell ref="AD412:AP412"/>
    <mergeCell ref="M292:N292"/>
    <mergeCell ref="I293:L293"/>
    <mergeCell ref="I294:L294"/>
    <mergeCell ref="I295:L295"/>
    <mergeCell ref="E376:L377"/>
    <mergeCell ref="E378:H378"/>
    <mergeCell ref="I378:L378"/>
    <mergeCell ref="E411:L412"/>
    <mergeCell ref="P305:AB305"/>
    <mergeCell ref="AD305:AP305"/>
    <mergeCell ref="P341:AB341"/>
    <mergeCell ref="P377:AB377"/>
    <mergeCell ref="P412:AB412"/>
    <mergeCell ref="AD341:AP341"/>
    <mergeCell ref="AD377:AP377"/>
    <mergeCell ref="E285:F285"/>
    <mergeCell ref="G285:I285"/>
    <mergeCell ref="E286:F286"/>
    <mergeCell ref="G286:I286"/>
    <mergeCell ref="E287:F287"/>
    <mergeCell ref="G287:I287"/>
    <mergeCell ref="E288:F288"/>
    <mergeCell ref="G288:I288"/>
    <mergeCell ref="E289:F289"/>
    <mergeCell ref="G289:I289"/>
    <mergeCell ref="E280:F280"/>
    <mergeCell ref="G280:I280"/>
    <mergeCell ref="E281:F281"/>
    <mergeCell ref="G281:I281"/>
    <mergeCell ref="E282:F282"/>
    <mergeCell ref="G282:I282"/>
    <mergeCell ref="E283:F283"/>
    <mergeCell ref="G283:I283"/>
    <mergeCell ref="E284:F284"/>
    <mergeCell ref="G284:I284"/>
    <mergeCell ref="F264:H264"/>
    <mergeCell ref="M267:N267"/>
    <mergeCell ref="I268:L268"/>
    <mergeCell ref="I269:L269"/>
    <mergeCell ref="I270:L270"/>
    <mergeCell ref="I271:L271"/>
    <mergeCell ref="I273:L273"/>
    <mergeCell ref="I274:L274"/>
    <mergeCell ref="N278:N279"/>
    <mergeCell ref="E279:F279"/>
    <mergeCell ref="G279:I279"/>
    <mergeCell ref="F255:H255"/>
    <mergeCell ref="F256:H256"/>
    <mergeCell ref="F257:H257"/>
    <mergeCell ref="F258:H258"/>
    <mergeCell ref="F259:H259"/>
    <mergeCell ref="F260:H260"/>
    <mergeCell ref="F261:H261"/>
    <mergeCell ref="F262:H262"/>
    <mergeCell ref="F263:H263"/>
    <mergeCell ref="M243:N243"/>
    <mergeCell ref="I244:L244"/>
    <mergeCell ref="I245:L245"/>
    <mergeCell ref="I246:L246"/>
    <mergeCell ref="K253:K254"/>
    <mergeCell ref="L253:L254"/>
    <mergeCell ref="M253:M254"/>
    <mergeCell ref="N253:N254"/>
    <mergeCell ref="F254:H254"/>
    <mergeCell ref="E236:F236"/>
    <mergeCell ref="G236:I236"/>
    <mergeCell ref="E237:F237"/>
    <mergeCell ref="G237:I237"/>
    <mergeCell ref="E238:F238"/>
    <mergeCell ref="G238:I238"/>
    <mergeCell ref="E239:F239"/>
    <mergeCell ref="G239:I239"/>
    <mergeCell ref="E240:F240"/>
    <mergeCell ref="G240:I240"/>
    <mergeCell ref="E231:F231"/>
    <mergeCell ref="G231:I231"/>
    <mergeCell ref="E232:F232"/>
    <mergeCell ref="G232:I232"/>
    <mergeCell ref="E233:F233"/>
    <mergeCell ref="G233:I233"/>
    <mergeCell ref="E234:F234"/>
    <mergeCell ref="G234:I234"/>
    <mergeCell ref="E235:F235"/>
    <mergeCell ref="G235:I235"/>
    <mergeCell ref="F215:H215"/>
    <mergeCell ref="M218:N218"/>
    <mergeCell ref="I219:L219"/>
    <mergeCell ref="I220:L220"/>
    <mergeCell ref="I221:L221"/>
    <mergeCell ref="I222:L222"/>
    <mergeCell ref="I224:L224"/>
    <mergeCell ref="I225:L225"/>
    <mergeCell ref="N229:N230"/>
    <mergeCell ref="E230:F230"/>
    <mergeCell ref="G230:I230"/>
    <mergeCell ref="F206:H206"/>
    <mergeCell ref="F207:H207"/>
    <mergeCell ref="F208:H208"/>
    <mergeCell ref="F209:H209"/>
    <mergeCell ref="F210:H210"/>
    <mergeCell ref="F211:H211"/>
    <mergeCell ref="F212:H212"/>
    <mergeCell ref="F213:H213"/>
    <mergeCell ref="F214:H214"/>
    <mergeCell ref="I74:L74"/>
    <mergeCell ref="I75:L75"/>
    <mergeCell ref="I77:L77"/>
    <mergeCell ref="I78:L78"/>
    <mergeCell ref="E87:F87"/>
    <mergeCell ref="G87:I87"/>
    <mergeCell ref="E88:F88"/>
    <mergeCell ref="G88:I88"/>
    <mergeCell ref="E93:F93"/>
    <mergeCell ref="G93:I93"/>
    <mergeCell ref="E92:F92"/>
    <mergeCell ref="G92:I92"/>
    <mergeCell ref="E80:I81"/>
    <mergeCell ref="N57:N58"/>
    <mergeCell ref="F58:H58"/>
    <mergeCell ref="F65:H65"/>
    <mergeCell ref="F66:H66"/>
    <mergeCell ref="F67:H67"/>
    <mergeCell ref="F68:H68"/>
    <mergeCell ref="M71:N71"/>
    <mergeCell ref="I73:L73"/>
    <mergeCell ref="F61:H61"/>
    <mergeCell ref="I72:L72"/>
    <mergeCell ref="K57:K58"/>
    <mergeCell ref="L57:L58"/>
    <mergeCell ref="F63:H63"/>
    <mergeCell ref="F64:H64"/>
    <mergeCell ref="F62:H62"/>
    <mergeCell ref="F19:H19"/>
    <mergeCell ref="K8:K9"/>
    <mergeCell ref="L8:L9"/>
    <mergeCell ref="M8:M9"/>
    <mergeCell ref="F59:H59"/>
    <mergeCell ref="F60:H60"/>
    <mergeCell ref="I50:L50"/>
    <mergeCell ref="E43:F43"/>
    <mergeCell ref="G43:I43"/>
    <mergeCell ref="E44:F44"/>
    <mergeCell ref="G44:I44"/>
    <mergeCell ref="G38:I38"/>
    <mergeCell ref="E39:F39"/>
    <mergeCell ref="G39:I39"/>
    <mergeCell ref="E40:F40"/>
    <mergeCell ref="G40:I40"/>
    <mergeCell ref="E41:F41"/>
    <mergeCell ref="G41:I41"/>
    <mergeCell ref="M57:M58"/>
    <mergeCell ref="N8:N9"/>
    <mergeCell ref="F9:H9"/>
    <mergeCell ref="F10:H10"/>
    <mergeCell ref="F11:H11"/>
    <mergeCell ref="F17:H17"/>
    <mergeCell ref="F18:H18"/>
    <mergeCell ref="F12:H12"/>
    <mergeCell ref="F15:H15"/>
    <mergeCell ref="F16:H16"/>
    <mergeCell ref="F13:H13"/>
    <mergeCell ref="F14:H14"/>
    <mergeCell ref="N33:N34"/>
    <mergeCell ref="E34:F34"/>
    <mergeCell ref="G34:I34"/>
    <mergeCell ref="E35:F35"/>
    <mergeCell ref="G35:I35"/>
    <mergeCell ref="E36:F36"/>
    <mergeCell ref="G36:I36"/>
    <mergeCell ref="E42:F42"/>
    <mergeCell ref="G42:I42"/>
    <mergeCell ref="E37:F37"/>
    <mergeCell ref="G37:I37"/>
    <mergeCell ref="E38:F38"/>
    <mergeCell ref="N82:N83"/>
    <mergeCell ref="E83:F83"/>
    <mergeCell ref="G83:I83"/>
    <mergeCell ref="E84:F84"/>
    <mergeCell ref="G84:I84"/>
    <mergeCell ref="E85:F85"/>
    <mergeCell ref="G85:I85"/>
    <mergeCell ref="E86:F86"/>
    <mergeCell ref="G86:I86"/>
    <mergeCell ref="F112:H112"/>
    <mergeCell ref="F113:H113"/>
    <mergeCell ref="F114:H114"/>
    <mergeCell ref="F115:H115"/>
    <mergeCell ref="F116:H116"/>
    <mergeCell ref="F107:H107"/>
    <mergeCell ref="F108:H108"/>
    <mergeCell ref="E129:I130"/>
    <mergeCell ref="M120:N120"/>
    <mergeCell ref="I124:L124"/>
    <mergeCell ref="I126:L126"/>
    <mergeCell ref="I127:L127"/>
    <mergeCell ref="M96:N96"/>
    <mergeCell ref="I97:L97"/>
    <mergeCell ref="I98:L98"/>
    <mergeCell ref="I99:L99"/>
    <mergeCell ref="K106:K107"/>
    <mergeCell ref="L106:L107"/>
    <mergeCell ref="M106:M107"/>
    <mergeCell ref="N106:N107"/>
    <mergeCell ref="F111:H111"/>
    <mergeCell ref="F109:H109"/>
    <mergeCell ref="F110:H110"/>
    <mergeCell ref="N180:N181"/>
    <mergeCell ref="E136:F136"/>
    <mergeCell ref="G136:I136"/>
    <mergeCell ref="E137:F137"/>
    <mergeCell ref="G137:I137"/>
    <mergeCell ref="M145:N145"/>
    <mergeCell ref="I146:L146"/>
    <mergeCell ref="I147:L147"/>
    <mergeCell ref="I148:L148"/>
    <mergeCell ref="K155:K156"/>
    <mergeCell ref="L155:L156"/>
    <mergeCell ref="M155:M156"/>
    <mergeCell ref="N155:N156"/>
    <mergeCell ref="F156:H156"/>
    <mergeCell ref="E141:F141"/>
    <mergeCell ref="G141:I141"/>
    <mergeCell ref="E142:F142"/>
    <mergeCell ref="G142:I142"/>
    <mergeCell ref="F161:H161"/>
    <mergeCell ref="F162:H162"/>
    <mergeCell ref="F163:H163"/>
    <mergeCell ref="G138:I138"/>
    <mergeCell ref="E139:F139"/>
    <mergeCell ref="G139:I139"/>
    <mergeCell ref="K204:K205"/>
    <mergeCell ref="L204:L205"/>
    <mergeCell ref="M204:M205"/>
    <mergeCell ref="N204:N205"/>
    <mergeCell ref="F205:H205"/>
    <mergeCell ref="E184:F184"/>
    <mergeCell ref="G184:I184"/>
    <mergeCell ref="E185:F185"/>
    <mergeCell ref="G185:I185"/>
    <mergeCell ref="E186:F186"/>
    <mergeCell ref="G186:I186"/>
    <mergeCell ref="E187:F187"/>
    <mergeCell ref="G187:I187"/>
    <mergeCell ref="E188:F188"/>
    <mergeCell ref="G188:I188"/>
    <mergeCell ref="E189:F189"/>
    <mergeCell ref="G189:I189"/>
    <mergeCell ref="E190:F190"/>
    <mergeCell ref="G190:I190"/>
    <mergeCell ref="E191:F191"/>
    <mergeCell ref="G191:I191"/>
    <mergeCell ref="M194:N194"/>
    <mergeCell ref="I195:L195"/>
    <mergeCell ref="I196:L196"/>
    <mergeCell ref="E5:I6"/>
    <mergeCell ref="E31:I32"/>
    <mergeCell ref="E54:I55"/>
    <mergeCell ref="I197:L197"/>
    <mergeCell ref="E181:F181"/>
    <mergeCell ref="G181:I181"/>
    <mergeCell ref="E182:F182"/>
    <mergeCell ref="G182:I182"/>
    <mergeCell ref="E183:F183"/>
    <mergeCell ref="G183:I183"/>
    <mergeCell ref="F157:H157"/>
    <mergeCell ref="F158:H158"/>
    <mergeCell ref="F164:H164"/>
    <mergeCell ref="I176:L176"/>
    <mergeCell ref="I172:L172"/>
    <mergeCell ref="I173:L173"/>
    <mergeCell ref="I175:L175"/>
    <mergeCell ref="G134:I134"/>
    <mergeCell ref="E135:F135"/>
    <mergeCell ref="G135:I135"/>
    <mergeCell ref="I121:L121"/>
    <mergeCell ref="I122:L122"/>
    <mergeCell ref="I123:L123"/>
    <mergeCell ref="E103:I104"/>
    <mergeCell ref="E134:F134"/>
    <mergeCell ref="E138:F138"/>
    <mergeCell ref="F117:H117"/>
    <mergeCell ref="N131:N132"/>
    <mergeCell ref="E132:F132"/>
    <mergeCell ref="G132:I132"/>
    <mergeCell ref="E152:I153"/>
    <mergeCell ref="E178:I179"/>
    <mergeCell ref="M169:N169"/>
    <mergeCell ref="I170:L170"/>
    <mergeCell ref="I171:L171"/>
    <mergeCell ref="F159:H159"/>
    <mergeCell ref="F160:H160"/>
    <mergeCell ref="F165:H165"/>
    <mergeCell ref="F166:H166"/>
    <mergeCell ref="E201:I202"/>
    <mergeCell ref="E227:I228"/>
    <mergeCell ref="E250:I251"/>
    <mergeCell ref="E276:I277"/>
    <mergeCell ref="M22:N22"/>
    <mergeCell ref="M47:N47"/>
    <mergeCell ref="I23:L23"/>
    <mergeCell ref="I24:L24"/>
    <mergeCell ref="I25:L25"/>
    <mergeCell ref="I26:L26"/>
    <mergeCell ref="I28:L28"/>
    <mergeCell ref="I29:L29"/>
    <mergeCell ref="I48:L48"/>
    <mergeCell ref="I49:L49"/>
    <mergeCell ref="E89:F89"/>
    <mergeCell ref="G89:I89"/>
    <mergeCell ref="E90:F90"/>
    <mergeCell ref="G90:I90"/>
    <mergeCell ref="E91:F91"/>
    <mergeCell ref="G91:I91"/>
    <mergeCell ref="E140:F140"/>
    <mergeCell ref="G140:I140"/>
    <mergeCell ref="E133:F133"/>
    <mergeCell ref="G133:I133"/>
    <mergeCell ref="BX412:CA412"/>
    <mergeCell ref="CC412:CF412"/>
    <mergeCell ref="AS377:AW377"/>
    <mergeCell ref="AY377:BC377"/>
    <mergeCell ref="BX339:CF339"/>
    <mergeCell ref="BQ341:BU341"/>
    <mergeCell ref="BQ305:BU305"/>
    <mergeCell ref="BQ412:BU412"/>
    <mergeCell ref="BQ377:BU377"/>
    <mergeCell ref="BK341:BO341"/>
    <mergeCell ref="BK305:BO305"/>
    <mergeCell ref="BK412:BO412"/>
    <mergeCell ref="BK377:BO377"/>
    <mergeCell ref="AS305:AW305"/>
    <mergeCell ref="AY305:BC305"/>
    <mergeCell ref="AS341:AW341"/>
    <mergeCell ref="AY341:BC341"/>
    <mergeCell ref="AS412:AW412"/>
    <mergeCell ref="AY412:BC412"/>
    <mergeCell ref="BX303:CF303"/>
    <mergeCell ref="BX375:CF375"/>
    <mergeCell ref="BX410:CF410"/>
    <mergeCell ref="BK303:BU303"/>
    <mergeCell ref="BK339:BU339"/>
    <mergeCell ref="BK375:BU375"/>
    <mergeCell ref="BK410:BU410"/>
    <mergeCell ref="BF303:BH303"/>
    <mergeCell ref="BF339:BH339"/>
    <mergeCell ref="BF375:BH375"/>
    <mergeCell ref="BF410:BH410"/>
    <mergeCell ref="BX305:CA305"/>
    <mergeCell ref="CC305:CF305"/>
    <mergeCell ref="BX341:CA341"/>
    <mergeCell ref="CC341:CF341"/>
    <mergeCell ref="BX377:CA377"/>
    <mergeCell ref="CC377:CF377"/>
    <mergeCell ref="E413:H413"/>
    <mergeCell ref="I413:L413"/>
    <mergeCell ref="E446:L447"/>
    <mergeCell ref="E449:L449"/>
    <mergeCell ref="AS303:BC303"/>
    <mergeCell ref="AS339:BC339"/>
    <mergeCell ref="AS375:BC375"/>
    <mergeCell ref="AS410:BC410"/>
    <mergeCell ref="P303:AL303"/>
    <mergeCell ref="P339:AL339"/>
    <mergeCell ref="P375:AL375"/>
    <mergeCell ref="P410:AL410"/>
    <mergeCell ref="E306:H306"/>
    <mergeCell ref="I306:L306"/>
    <mergeCell ref="E304:L305"/>
    <mergeCell ref="E340:L341"/>
    <mergeCell ref="E342:H342"/>
    <mergeCell ref="I342:L342"/>
    <mergeCell ref="P448:Q448"/>
    <mergeCell ref="R448:S448"/>
    <mergeCell ref="P447:W447"/>
    <mergeCell ref="X447:AA447"/>
    <mergeCell ref="T448:U448"/>
    <mergeCell ref="V448:W448"/>
  </mergeCells>
  <conditionalFormatting sqref="E5:F6">
    <cfRule type="expression" dxfId="35" priority="46" stopIfTrue="1">
      <formula>OR(DD9&gt;0,DF9&gt;0)</formula>
    </cfRule>
  </conditionalFormatting>
  <conditionalFormatting sqref="B10:B19">
    <cfRule type="expression" dxfId="34" priority="44" stopIfTrue="1">
      <formula>OR(DD10&gt;0,DF10&gt;0)</formula>
    </cfRule>
  </conditionalFormatting>
  <conditionalFormatting sqref="E31:F32">
    <cfRule type="expression" dxfId="33" priority="40" stopIfTrue="1">
      <formula>OR(DD34&gt;0,DF34&gt;0)</formula>
    </cfRule>
  </conditionalFormatting>
  <conditionalFormatting sqref="B35:B44">
    <cfRule type="expression" dxfId="32" priority="39" stopIfTrue="1">
      <formula>OR(DD35&gt;0,DF35&gt;0)</formula>
    </cfRule>
  </conditionalFormatting>
  <conditionalFormatting sqref="E54:F55">
    <cfRule type="expression" dxfId="31" priority="38" stopIfTrue="1">
      <formula>OR(DD58&gt;0,DF58&gt;0)</formula>
    </cfRule>
  </conditionalFormatting>
  <conditionalFormatting sqref="E80:F81">
    <cfRule type="expression" dxfId="30" priority="37" stopIfTrue="1">
      <formula>OR(DD83&gt;0,DF83&gt;0)</formula>
    </cfRule>
  </conditionalFormatting>
  <conditionalFormatting sqref="P10:DA19">
    <cfRule type="expression" dxfId="29" priority="34" stopIfTrue="1">
      <formula>P10=""</formula>
    </cfRule>
  </conditionalFormatting>
  <conditionalFormatting sqref="P35:DA44">
    <cfRule type="expression" dxfId="28" priority="33" stopIfTrue="1">
      <formula>P35=""</formula>
    </cfRule>
  </conditionalFormatting>
  <conditionalFormatting sqref="B108:B117">
    <cfRule type="expression" dxfId="27" priority="30" stopIfTrue="1">
      <formula>OR(DD108&gt;0,DF108&gt;0)</formula>
    </cfRule>
  </conditionalFormatting>
  <conditionalFormatting sqref="B133:B142">
    <cfRule type="expression" dxfId="26" priority="29" stopIfTrue="1">
      <formula>OR(DD133&gt;0,DF133&gt;0)</formula>
    </cfRule>
  </conditionalFormatting>
  <conditionalFormatting sqref="B157:B166">
    <cfRule type="expression" dxfId="25" priority="28" stopIfTrue="1">
      <formula>OR(DD157&gt;0,DF157&gt;0)</formula>
    </cfRule>
  </conditionalFormatting>
  <conditionalFormatting sqref="B182:B191">
    <cfRule type="expression" dxfId="24" priority="27" stopIfTrue="1">
      <formula>OR(DD182&gt;0,DF182&gt;0)</formula>
    </cfRule>
  </conditionalFormatting>
  <conditionalFormatting sqref="B206:B215">
    <cfRule type="expression" dxfId="23" priority="26" stopIfTrue="1">
      <formula>OR(DD206&gt;0,DF206&gt;0)</formula>
    </cfRule>
  </conditionalFormatting>
  <conditionalFormatting sqref="B231:B240">
    <cfRule type="expression" dxfId="22" priority="25" stopIfTrue="1">
      <formula>OR(DD231&gt;0,DF231&gt;0)</formula>
    </cfRule>
  </conditionalFormatting>
  <conditionalFormatting sqref="B255:B264">
    <cfRule type="expression" dxfId="21" priority="24" stopIfTrue="1">
      <formula>OR(DD255&gt;0,DF255&gt;0)</formula>
    </cfRule>
  </conditionalFormatting>
  <conditionalFormatting sqref="B280:B289">
    <cfRule type="expression" dxfId="20" priority="23" stopIfTrue="1">
      <formula>OR(DD280&gt;0,DF280&gt;0)</formula>
    </cfRule>
  </conditionalFormatting>
  <conditionalFormatting sqref="P59:DA68">
    <cfRule type="expression" dxfId="19" priority="22" stopIfTrue="1">
      <formula>P59=""</formula>
    </cfRule>
  </conditionalFormatting>
  <conditionalFormatting sqref="P84:DA93">
    <cfRule type="expression" dxfId="18" priority="21" stopIfTrue="1">
      <formula>P84=""</formula>
    </cfRule>
  </conditionalFormatting>
  <conditionalFormatting sqref="B59:B68">
    <cfRule type="expression" dxfId="17" priority="20" stopIfTrue="1">
      <formula>OR(DD59&gt;0,DF59&gt;0)</formula>
    </cfRule>
  </conditionalFormatting>
  <conditionalFormatting sqref="B84:B93">
    <cfRule type="expression" dxfId="16" priority="19" stopIfTrue="1">
      <formula>OR(DD84&gt;0,DF84&gt;0)</formula>
    </cfRule>
  </conditionalFormatting>
  <conditionalFormatting sqref="P108:DA117">
    <cfRule type="expression" dxfId="15" priority="17" stopIfTrue="1">
      <formula>P108=""</formula>
    </cfRule>
  </conditionalFormatting>
  <conditionalFormatting sqref="P133:DA142">
    <cfRule type="expression" dxfId="14" priority="16" stopIfTrue="1">
      <formula>P133=""</formula>
    </cfRule>
  </conditionalFormatting>
  <conditionalFormatting sqref="E103:F104">
    <cfRule type="expression" dxfId="13" priority="15" stopIfTrue="1">
      <formula>OR(DD107&gt;0,DF107&gt;0)</formula>
    </cfRule>
  </conditionalFormatting>
  <conditionalFormatting sqref="P157:DA166">
    <cfRule type="expression" dxfId="12" priority="13" stopIfTrue="1">
      <formula>P157=""</formula>
    </cfRule>
  </conditionalFormatting>
  <conditionalFormatting sqref="P182:DA191">
    <cfRule type="expression" dxfId="11" priority="12" stopIfTrue="1">
      <formula>P182=""</formula>
    </cfRule>
  </conditionalFormatting>
  <conditionalFormatting sqref="E152:F153">
    <cfRule type="expression" dxfId="10" priority="11" stopIfTrue="1">
      <formula>OR(DD156&gt;0,DF156&gt;0)</formula>
    </cfRule>
  </conditionalFormatting>
  <conditionalFormatting sqref="E178:F179">
    <cfRule type="expression" dxfId="9" priority="10" stopIfTrue="1">
      <formula>OR(DD181&gt;0,DF181&gt;0)</formula>
    </cfRule>
  </conditionalFormatting>
  <conditionalFormatting sqref="E201:F202">
    <cfRule type="expression" dxfId="8" priority="9" stopIfTrue="1">
      <formula>OR(DD205&gt;0,DF205&gt;0)</formula>
    </cfRule>
  </conditionalFormatting>
  <conditionalFormatting sqref="E227:F228">
    <cfRule type="expression" dxfId="7" priority="8" stopIfTrue="1">
      <formula>OR(DD230&gt;0,DF230&gt;0)</formula>
    </cfRule>
  </conditionalFormatting>
  <conditionalFormatting sqref="P206:DA215">
    <cfRule type="expression" dxfId="6" priority="7" stopIfTrue="1">
      <formula>P206=""</formula>
    </cfRule>
  </conditionalFormatting>
  <conditionalFormatting sqref="P231:DA240">
    <cfRule type="expression" dxfId="5" priority="6" stopIfTrue="1">
      <formula>P231=""</formula>
    </cfRule>
  </conditionalFormatting>
  <conditionalFormatting sqref="E250:F251">
    <cfRule type="expression" dxfId="4" priority="5" stopIfTrue="1">
      <formula>OR(DD254&gt;0,DF254&gt;0)</formula>
    </cfRule>
  </conditionalFormatting>
  <conditionalFormatting sqref="E276:F277">
    <cfRule type="expression" dxfId="3" priority="4" stopIfTrue="1">
      <formula>OR(DD279&gt;0,DF279&gt;0)</formula>
    </cfRule>
  </conditionalFormatting>
  <conditionalFormatting sqref="P255:DA264">
    <cfRule type="expression" dxfId="2" priority="3" stopIfTrue="1">
      <formula>P255=""</formula>
    </cfRule>
  </conditionalFormatting>
  <conditionalFormatting sqref="P280:DA289">
    <cfRule type="expression" dxfId="1" priority="2" stopIfTrue="1">
      <formula>P280=""</formula>
    </cfRule>
  </conditionalFormatting>
  <conditionalFormatting sqref="E129:F130">
    <cfRule type="expression" dxfId="0" priority="1" stopIfTrue="1">
      <formula>OR(DD132&gt;0,DF132&gt;0)</formula>
    </cfRule>
  </conditionalFormatting>
  <dataValidations count="6">
    <dataValidation type="list" allowBlank="1" showInputMessage="1" showErrorMessage="1" sqref="F481:H481" xr:uid="{00000000-0002-0000-0F00-000000000000}">
      <formula1>INDIRECT($E$19)</formula1>
    </dataValidation>
    <dataValidation type="list" allowBlank="1" showInputMessage="1" showErrorMessage="1" sqref="F10:H19 F59:H68 F108:H117 F157:H166 F206:H215 F255:H264" xr:uid="{00000000-0002-0000-0F00-000001000000}">
      <formula1>INDIRECT(E10)</formula1>
    </dataValidation>
    <dataValidation type="list" allowBlank="1" showInputMessage="1" showErrorMessage="1" sqref="E157:E166 E206:E215 E108:E117 E10:E19 E59:E68 E255:E264" xr:uid="{00000000-0002-0000-0F00-000002000000}">
      <formula1>$E$483:$E$487</formula1>
    </dataValidation>
    <dataValidation type="list" allowBlank="1" showInputMessage="1" showErrorMessage="1" sqref="I157:I166 I206:I215 I108:I117 I10:I19 I59:I68 I255:I264" xr:uid="{00000000-0002-0000-0F00-000003000000}">
      <formula1>$R$483:$R$484</formula1>
    </dataValidation>
    <dataValidation type="list" allowBlank="1" showInputMessage="1" showErrorMessage="1" sqref="E35:F44 E280:F289 E182:F191 E84:F93 E133:F142 E231:F240" xr:uid="{00000000-0002-0000-0F00-000004000000}">
      <formula1>$AE$483:$AE$486</formula1>
    </dataValidation>
    <dataValidation type="list" allowBlank="1" showInputMessage="1" showErrorMessage="1" sqref="G35:I44 G280:I289 G182:I191 G84:I93 G133:I142 G231:I240" xr:uid="{00000000-0002-0000-0F00-000005000000}">
      <formula1>$AD$483:$AD$485</formula1>
    </dataValidation>
  </dataValidation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3249" r:id="rId4" name="Button 1">
              <controlPr defaultSize="0" print="0" autoFill="0" autoPict="0" macro="[0]!Unhiding_transport_unit_values1">
                <anchor moveWithCells="1" sizeWithCells="1">
                  <from>
                    <xdr:col>2</xdr:col>
                    <xdr:colOff>31750</xdr:colOff>
                    <xdr:row>296</xdr:row>
                    <xdr:rowOff>165100</xdr:rowOff>
                  </from>
                  <to>
                    <xdr:col>2</xdr:col>
                    <xdr:colOff>1212850</xdr:colOff>
                    <xdr:row>299</xdr:row>
                    <xdr:rowOff>50800</xdr:rowOff>
                  </to>
                </anchor>
              </controlPr>
            </control>
          </mc:Choice>
        </mc:AlternateContent>
        <mc:AlternateContent xmlns:mc="http://schemas.openxmlformats.org/markup-compatibility/2006">
          <mc:Choice Requires="x14">
            <control shapeId="53251" r:id="rId5" name="Button 3">
              <controlPr defaultSize="0" print="0" autoFill="0" autoPict="0" macro="[0]!TransferInputs1">
                <anchor moveWithCells="1" sizeWithCells="1">
                  <from>
                    <xdr:col>2</xdr:col>
                    <xdr:colOff>1828800</xdr:colOff>
                    <xdr:row>4</xdr:row>
                    <xdr:rowOff>69850</xdr:rowOff>
                  </from>
                  <to>
                    <xdr:col>3</xdr:col>
                    <xdr:colOff>31750</xdr:colOff>
                    <xdr:row>4</xdr:row>
                    <xdr:rowOff>260350</xdr:rowOff>
                  </to>
                </anchor>
              </controlPr>
            </control>
          </mc:Choice>
        </mc:AlternateContent>
        <mc:AlternateContent xmlns:mc="http://schemas.openxmlformats.org/markup-compatibility/2006">
          <mc:Choice Requires="x14">
            <control shapeId="53255" r:id="rId6" name="Button 7">
              <controlPr defaultSize="0" print="0" autoFill="0" autoPict="0" macro="[0]!TransferInputs2">
                <anchor moveWithCells="1" sizeWithCells="1">
                  <from>
                    <xdr:col>2</xdr:col>
                    <xdr:colOff>1828800</xdr:colOff>
                    <xdr:row>53</xdr:row>
                    <xdr:rowOff>69850</xdr:rowOff>
                  </from>
                  <to>
                    <xdr:col>3</xdr:col>
                    <xdr:colOff>31750</xdr:colOff>
                    <xdr:row>53</xdr:row>
                    <xdr:rowOff>260350</xdr:rowOff>
                  </to>
                </anchor>
              </controlPr>
            </control>
          </mc:Choice>
        </mc:AlternateContent>
        <mc:AlternateContent xmlns:mc="http://schemas.openxmlformats.org/markup-compatibility/2006">
          <mc:Choice Requires="x14">
            <control shapeId="53257" r:id="rId7" name="Button 9">
              <controlPr defaultSize="0" print="0" autoFill="0" autoPict="0" macro="[0]!TransferInputs3">
                <anchor moveWithCells="1" sizeWithCells="1">
                  <from>
                    <xdr:col>2</xdr:col>
                    <xdr:colOff>1828800</xdr:colOff>
                    <xdr:row>102</xdr:row>
                    <xdr:rowOff>69850</xdr:rowOff>
                  </from>
                  <to>
                    <xdr:col>3</xdr:col>
                    <xdr:colOff>31750</xdr:colOff>
                    <xdr:row>102</xdr:row>
                    <xdr:rowOff>260350</xdr:rowOff>
                  </to>
                </anchor>
              </controlPr>
            </control>
          </mc:Choice>
        </mc:AlternateContent>
        <mc:AlternateContent xmlns:mc="http://schemas.openxmlformats.org/markup-compatibility/2006">
          <mc:Choice Requires="x14">
            <control shapeId="53258" r:id="rId8" name="Button 10">
              <controlPr defaultSize="0" print="0" autoFill="0" autoPict="0" macro="[0]!TransferInputs4">
                <anchor moveWithCells="1" sizeWithCells="1">
                  <from>
                    <xdr:col>2</xdr:col>
                    <xdr:colOff>1828800</xdr:colOff>
                    <xdr:row>151</xdr:row>
                    <xdr:rowOff>69850</xdr:rowOff>
                  </from>
                  <to>
                    <xdr:col>3</xdr:col>
                    <xdr:colOff>31750</xdr:colOff>
                    <xdr:row>151</xdr:row>
                    <xdr:rowOff>260350</xdr:rowOff>
                  </to>
                </anchor>
              </controlPr>
            </control>
          </mc:Choice>
        </mc:AlternateContent>
        <mc:AlternateContent xmlns:mc="http://schemas.openxmlformats.org/markup-compatibility/2006">
          <mc:Choice Requires="x14">
            <control shapeId="53259" r:id="rId9" name="Button 11">
              <controlPr defaultSize="0" print="0" autoFill="0" autoPict="0" macro="[0]!TransferInputs5">
                <anchor moveWithCells="1" sizeWithCells="1">
                  <from>
                    <xdr:col>2</xdr:col>
                    <xdr:colOff>1828800</xdr:colOff>
                    <xdr:row>200</xdr:row>
                    <xdr:rowOff>69850</xdr:rowOff>
                  </from>
                  <to>
                    <xdr:col>3</xdr:col>
                    <xdr:colOff>31750</xdr:colOff>
                    <xdr:row>200</xdr:row>
                    <xdr:rowOff>260350</xdr:rowOff>
                  </to>
                </anchor>
              </controlPr>
            </control>
          </mc:Choice>
        </mc:AlternateContent>
        <mc:AlternateContent xmlns:mc="http://schemas.openxmlformats.org/markup-compatibility/2006">
          <mc:Choice Requires="x14">
            <control shapeId="53260" r:id="rId10" name="Button 12">
              <controlPr defaultSize="0" print="0" autoFill="0" autoPict="0" macro="[0]!TransferInputs6">
                <anchor moveWithCells="1" sizeWithCells="1">
                  <from>
                    <xdr:col>2</xdr:col>
                    <xdr:colOff>1828800</xdr:colOff>
                    <xdr:row>249</xdr:row>
                    <xdr:rowOff>69850</xdr:rowOff>
                  </from>
                  <to>
                    <xdr:col>3</xdr:col>
                    <xdr:colOff>31750</xdr:colOff>
                    <xdr:row>249</xdr:row>
                    <xdr:rowOff>260350</xdr:rowOff>
                  </to>
                </anchor>
              </controlPr>
            </control>
          </mc:Choice>
        </mc:AlternateContent>
        <mc:AlternateContent xmlns:mc="http://schemas.openxmlformats.org/markup-compatibility/2006">
          <mc:Choice Requires="x14">
            <control shapeId="53261" r:id="rId11" name="Button 13">
              <controlPr defaultSize="0" print="0" autoFill="0" autoPict="0" macro="[0]!Hiding_transport_unit_values1">
                <anchor moveWithCells="1" sizeWithCells="1">
                  <from>
                    <xdr:col>2</xdr:col>
                    <xdr:colOff>1346200</xdr:colOff>
                    <xdr:row>296</xdr:row>
                    <xdr:rowOff>165100</xdr:rowOff>
                  </from>
                  <to>
                    <xdr:col>2</xdr:col>
                    <xdr:colOff>2546350</xdr:colOff>
                    <xdr:row>299</xdr:row>
                    <xdr:rowOff>50800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EC Document" ma:contentTypeID="0x010100258AA79CEB83498886A3A086811232500015D68561EDF2314DA91E1210E4D82B5C" ma:contentTypeVersion="38" ma:contentTypeDescription="Create a new document in this library." ma:contentTypeScope="" ma:versionID="664f7d090aef9b56cd6a9f6bbe7ca770">
  <xsd:schema xmlns:xsd="http://www.w3.org/2001/XMLSchema" xmlns:xs="http://www.w3.org/2001/XMLSchema" xmlns:p="http://schemas.microsoft.com/office/2006/metadata/properties" xmlns:ns2="084a5cd8-1559-4e94-ac72-b94fb9abc19e" targetNamespace="http://schemas.microsoft.com/office/2006/metadata/properties" ma:root="true" ma:fieldsID="5c8b6a10a0dc2878c7c99ffeabd03d0c" ns2:_="">
    <xsd:import namespace="084a5cd8-1559-4e94-ac72-b94fb9abc19e"/>
    <xsd:element name="properties">
      <xsd:complexType>
        <xsd:sequence>
          <xsd:element name="documentManagement">
            <xsd:complexType>
              <xsd:all>
                <xsd:element ref="ns2:ProgrGroup" minOccurs="0"/>
                <xsd:element ref="ns2:ProgrCategory" minOccurs="0"/>
                <xsd:element ref="ns2:Order1" minOccurs="0"/>
                <xsd:element ref="ns2:DocComments" minOccurs="0"/>
                <xsd:element ref="ns2:DocOfficerComments" minOccurs="0"/>
                <xsd:element ref="ns2:DocStatus" minOccurs="0"/>
                <xsd:element ref="ns2:DocPublProtocol" minOccurs="0"/>
                <xsd:element ref="ns2:DocInternalExternal" minOccurs="0"/>
                <xsd:element ref="ns2:DocPublDestination" minOccurs="0"/>
                <xsd:element ref="ns2:DocPublDate" minOccurs="0"/>
                <xsd:element ref="ns2:DocPublversion" minOccurs="0"/>
                <xsd:element ref="ns2:ITcomments" minOccurs="0"/>
                <xsd:element ref="ns2:IT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4a5cd8-1559-4e94-ac72-b94fb9abc19e" elementFormDefault="qualified">
    <xsd:import namespace="http://schemas.microsoft.com/office/2006/documentManagement/types"/>
    <xsd:import namespace="http://schemas.microsoft.com/office/infopath/2007/PartnerControls"/>
    <xsd:element name="ProgrGroup" ma:index="1" nillable="true" ma:displayName="Programme Docs Group" ma:description="Needed for MGAs &amp; Programme Documents (MFF 2021-2027)" ma:format="Dropdown" ma:internalName="ProgrGroup">
      <xsd:simpleType>
        <xsd:union memberTypes="dms:Text">
          <xsd:simpleType>
            <xsd:restriction base="dms:Choice">
              <xsd:enumeration value="00 CORPORATE MASTERFILES"/>
              <xsd:enumeration value="01 HORIZON and EURATOM"/>
              <xsd:enumeration value="02 RFCS"/>
              <xsd:enumeration value="03 DIGITAL EUROPE"/>
              <xsd:enumeration value="04 EUROPEAN DEFENCE FUND (EDF)"/>
              <xsd:enumeration value="05 SPACE"/>
              <xsd:enumeration value="06 CEF"/>
              <xsd:enumeration value="07 I3"/>
              <xsd:enumeration value="08 IMREG"/>
              <xsd:enumeration value="09 LIFE"/>
              <xsd:enumeration value="10 INNOVFUND"/>
              <xsd:enumeration value="11 RENEWFM"/>
              <xsd:enumeration value="11a JTM"/>
              <xsd:enumeration value="12 EMFAF"/>
              <xsd:enumeration value="13 AGRIP"/>
              <xsd:enumeration value="14 IMCAP"/>
              <xsd:enumeration value="15 SINGLE MARKET (SMP)"/>
              <xsd:enumeration value="16 ERASMUS"/>
              <xsd:enumeration value="17 CREATIVE EUROPE"/>
              <xsd:enumeration value="18 EUROPEAN SOLIDARITY CORPS (ESC)"/>
              <xsd:enumeration value="19 CERV"/>
              <xsd:enumeration value="20 JUSTICE"/>
              <xsd:enumeration value="21 ESF and SOCPL"/>
              <xsd:enumeration value="22 EU4HEALTH"/>
              <xsd:enumeration value="23 AMIF, ISF and BMVI"/>
              <xsd:enumeration value="24 EU ANTI-FRAUD"/>
              <xsd:enumeration value="25 CUSTOMS and FISCALIS"/>
              <xsd:enumeration value="26 CCEI"/>
              <xsd:enumeration value="27 PERICLES"/>
              <xsd:enumeration value="28 TECHNICAL SUPPORT (TSI)"/>
              <xsd:enumeration value="29 UCPM"/>
              <xsd:enumeration value="30 HUMANITARIAN AID"/>
              <xsd:enumeration value="31 RELEX"/>
              <xsd:enumeration value="35 DEFENSE (EDF)"/>
              <xsd:enumeration value="40 EUROPE DIRECT"/>
              <xsd:enumeration value="aaa GENERAL"/>
              <xsd:enumeration value="EASME"/>
              <xsd:enumeration value="CHAFEA"/>
              <xsd:enumeration value="EACEA"/>
              <xsd:enumeration value="INEA"/>
              <xsd:enumeration value="CLIMA"/>
              <xsd:enumeration value="CNECT"/>
              <xsd:enumeration value="DEVCO"/>
              <xsd:enumeration value="ECHO"/>
              <xsd:enumeration value="EMPL"/>
              <xsd:enumeration value="ESTAT"/>
              <xsd:enumeration value="DEFENSE"/>
              <xsd:enumeration value="JUST"/>
              <xsd:enumeration value="HOME"/>
              <xsd:enumeration value="HORIZON"/>
              <xsd:enumeration value="OLAF"/>
              <xsd:enumeration value="RFCS"/>
              <xsd:enumeration value="REGIO"/>
              <xsd:enumeration value="SRSS"/>
              <xsd:enumeration value="TAXUD"/>
            </xsd:restriction>
          </xsd:simpleType>
        </xsd:union>
      </xsd:simpleType>
    </xsd:element>
    <xsd:element name="ProgrCategory" ma:index="2" nillable="true" ma:displayName="Programme Docs Category" ma:description="Needed for MGAs &amp; Programme Documents (MFF 2021-2027)" ma:format="Dropdown" ma:internalName="ProgrCategory">
      <xsd:simpleType>
        <xsd:union memberTypes="dms:Text">
          <xsd:simpleType>
            <xsd:restriction base="dms:Choice">
              <xsd:enumeration value="1. MGAs"/>
              <xsd:enumeration value="2. Programme guidance"/>
              <xsd:enumeration value="3. Customised reports &amp; forms"/>
              <xsd:enumeration value="5. Other"/>
              <xsd:enumeration value="6. xxx PUBLICATION FOLDERS"/>
              <xsd:enumeration value="2. MGA Annexes"/>
              <xsd:enumeration value="3. Customised reports &amp; forms (ECHE Certificate)"/>
              <xsd:enumeration value="3. Customised reports &amp; forms (ESC HUMAID Quality Label)"/>
              <xsd:enumeration value="3. Customised reports &amp; forms (ECHO Partnership Certificate)"/>
              <xsd:enumeration value="3. Customised reports &amp; forms (HE ERC)"/>
              <xsd:enumeration value="3. Customised reports &amp; forms (HE MSCA)"/>
              <xsd:enumeration value="3. Customised reports &amp; forms (HE EIC)"/>
              <xsd:enumeration value="3. Customised reports &amp; forms (HE EIT)"/>
              <xsd:enumeration value="3. Customised reports &amp; forms (SMP COSME)"/>
              <xsd:enumeration value="3. Customised reports &amp; forms (SMP CONS)"/>
              <xsd:enumeration value="3. Customised reports &amp; forms (SMP COMP)"/>
              <xsd:enumeration value="3. Customised reports &amp; forms (SMP STAND)"/>
              <xsd:enumeration value="3. Customised reports &amp; forms (SMP ESS)"/>
            </xsd:restriction>
          </xsd:simpleType>
        </xsd:union>
      </xsd:simpleType>
    </xsd:element>
    <xsd:element name="Order1" ma:index="3" nillable="true" ma:displayName="Order" ma:internalName="Order1" ma:percentage="FALSE">
      <xsd:simpleType>
        <xsd:restriction base="dms:Number"/>
      </xsd:simpleType>
    </xsd:element>
    <xsd:element name="DocComments" ma:index="4" nillable="true" ma:displayName="Doc Comments" ma:description="Needed for all Pages" ma:internalName="DocComments">
      <xsd:simpleType>
        <xsd:restriction base="dms:Note"/>
      </xsd:simpleType>
    </xsd:element>
    <xsd:element name="DocOfficerComments" ma:index="5" nillable="true" ma:displayName="Doc Officer Comments" ma:description="Needed for MGAs &amp; Programme Documents and Business Documents Management View" ma:internalName="DocOfficerComments">
      <xsd:simpleType>
        <xsd:restriction base="dms:Note">
          <xsd:maxLength value="255"/>
        </xsd:restriction>
      </xsd:simpleType>
    </xsd:element>
    <xsd:element name="DocStatus" ma:index="6" nillable="true" ma:displayName="Doc Status" ma:description="Needed for all except GoFund Archive" ma:format="Dropdown" ma:internalName="DocStatus">
      <xsd:simpleType>
        <xsd:union memberTypes="dms:Text">
          <xsd:simpleType>
            <xsd:restriction base="dms:Choice">
              <xsd:enumeration value="͏New"/>
              <xsd:enumeration value="New version"/>
              <xsd:enumeration value="Under validation"/>
              <xsd:enumeration value="Ready"/>
              <xsd:enumeration value="Ready for publication"/>
              <xsd:enumeration value="Published"/>
              <xsd:enumeration value="Wait"/>
              <xsd:enumeration value="n/a (backoffice document)"/>
              <xsd:enumeration value="old document"/>
            </xsd:restriction>
          </xsd:simpleType>
        </xsd:union>
      </xsd:simpleType>
    </xsd:element>
    <xsd:element name="DocPublProtocol" ma:index="7" nillable="true" ma:displayName="Doc Publ. Protocol" ma:description="Needed for MGAs &amp; Programme Documents and Business Documents Management View" ma:format="Dropdown" ma:internalName="DocPublProtocol">
      <xsd:simpleType>
        <xsd:union memberTypes="dms:Text">
          <xsd:simpleType>
            <xsd:restriction base="dms:Choice">
              <xsd:enumeration value="MGA1-1 MGAs"/>
              <xsd:enumeration value="CONTR1-1 Expert contracts"/>
              <xsd:enumeration value="GUID1-1 External guidance"/>
              <xsd:enumeration value="GUID2-1 Internal guidance"/>
              <xsd:enumeration value="CHLIST1-1"/>
              <xsd:enumeration value="TPL1-1 Business - Decisions"/>
              <xsd:enumeration value="TPL1-2 Business - Reports"/>
              <xsd:enumeration value="TPL1-3 Business - Letters"/>
              <xsd:enumeration value="TPL1-4 Business - Special (Portal)"/>
              <xsd:enumeration value="TPL1-5 Business - Special (GoFund)"/>
              <xsd:enumeration value="TPL2-1 Programme tpl - Call documents"/>
              <xsd:enumeration value="TPL2-2 Programme tpl - Application forms, etc"/>
              <xsd:enumeration value="TPL2-3 Programme tpl - Evaluation forms, etc"/>
              <xsd:enumeration value="TPL2-4 Programme tpl - DoAs"/>
              <xsd:enumeration value="TPL2-5 Programme tpl - Reporting forms, etc"/>
              <xsd:enumeration value="TPL2-6 Programme tpl - Audit templates"/>
              <xsd:enumeration value="TPL2-7 Programme tpl - Other"/>
              <xsd:enumeration value="Portal1-1 Terms &amp; Conditions"/>
              <xsd:enumeration value="Portal1-2 Privacy Statement"/>
              <xsd:enumeration value="Portal1-3 Glossary"/>
              <xsd:enumeration value="Portal1-4 Lists of expert names"/>
            </xsd:restriction>
          </xsd:simpleType>
        </xsd:union>
      </xsd:simpleType>
    </xsd:element>
    <xsd:element name="DocInternalExternal" ma:index="8" nillable="true" ma:displayName="Doc Internal/External" ma:description="Needed for MGAs &amp; Programme Documents and Business Documentation Management View" ma:format="Dropdown" ma:internalName="DocInternalExternal">
      <xsd:simpleType>
        <xsd:union memberTypes="dms:Text">
          <xsd:simpleType>
            <xsd:restriction base="dms:Choice">
              <xsd:enumeration value="Internal"/>
              <xsd:enumeration value="External"/>
              <xsd:enumeration value="Internal &amp; external"/>
            </xsd:restriction>
          </xsd:simpleType>
        </xsd:union>
      </xsd:simpleType>
    </xsd:element>
    <xsd:element name="DocPublDestination" ma:index="9" nillable="true" ma:displayName="Doc Publ. Destination" ma:description="Needed for MGAs &amp; Programme Documents and Business Documents Management View" ma:internalName="DocPublDestination">
      <xsd:simpleType>
        <xsd:restriction base="dms:Note">
          <xsd:maxLength value="255"/>
        </xsd:restriction>
      </xsd:simpleType>
    </xsd:element>
    <xsd:element name="DocPublDate" ma:index="10" nillable="true" ma:displayName="Doc Publ. Date" ma:description="Needed for MGAs &amp; Programme Documents and Business Documents Management View" ma:format="DateOnly" ma:internalName="DocPublDate">
      <xsd:simpleType>
        <xsd:restriction base="dms:DateTime"/>
      </xsd:simpleType>
    </xsd:element>
    <xsd:element name="DocPublversion" ma:index="11" nillable="true" ma:displayName="Doc Publ. Version" ma:description="Needed for MGAs &amp; Programme Documents and Business Documents Management View" ma:internalName="DocPublversion" ma:percentage="FALSE">
      <xsd:simpleType>
        <xsd:restriction base="dms:Number"/>
      </xsd:simpleType>
    </xsd:element>
    <xsd:element name="ITcomments" ma:index="12" nillable="true" ma:displayName="IT Comments" ma:description="Needed for MGAs &amp; Programme Documents and Business Documents Normal View" ma:internalName="ITcomments">
      <xsd:simpleType>
        <xsd:restriction base="dms:Note">
          <xsd:maxLength value="255"/>
        </xsd:restriction>
      </xsd:simpleType>
    </xsd:element>
    <xsd:element name="ITstatus" ma:index="13" nillable="true" ma:displayName="IT Status" ma:description="Needed for MGAs &amp; Programme Documents and Business Documents Normal View" ma:format="Dropdown" ma:internalName="ITstatus">
      <xsd:simpleType>
        <xsd:union memberTypes="dms:Text">
          <xsd:simpleType>
            <xsd:restriction base="dms:Choice">
              <xsd:enumeration value="͏Wait"/>
              <xsd:enumeration value="Ready for IT"/>
              <xsd:enumeration value="IT implementation started"/>
              <xsd:enumeration value="IT implementation finished"/>
              <xsd:enumeration value="n/a (no IT implementation)"/>
            </xsd:restriction>
          </xsd:simpleType>
        </xsd:un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Order1 xmlns="084a5cd8-1559-4e94-ac72-b94fb9abc19e">7</Order1>
    <DocComments xmlns="084a5cd8-1559-4e94-ac72-b94fb9abc19e">Application Form Annex to be available in SEP.</DocComments>
    <DocPublversion xmlns="084a5cd8-1559-4e94-ac72-b94fb9abc19e" xsi:nil="true"/>
    <DocInternalExternal xmlns="084a5cd8-1559-4e94-ac72-b94fb9abc19e" xsi:nil="true"/>
    <ProgrCategory xmlns="084a5cd8-1559-4e94-ac72-b94fb9abc19e">3. Customised reports &amp; forms</ProgrCategory>
    <ProgrGroup xmlns="084a5cd8-1559-4e94-ac72-b94fb9abc19e">06 CEF</ProgrGroup>
    <DocStatus xmlns="084a5cd8-1559-4e94-ac72-b94fb9abc19e">Ready</DocStatus>
    <DocPublDestination xmlns="084a5cd8-1559-4e94-ac72-b94fb9abc19e" xsi:nil="true"/>
    <DocPublProtocol xmlns="084a5cd8-1559-4e94-ac72-b94fb9abc19e">TPL2-2 Programme tpl - Application forms, etc</DocPublProtocol>
    <DocOfficerComments xmlns="084a5cd8-1559-4e94-ac72-b94fb9abc19e" xsi:nil="true"/>
    <DocPublDate xmlns="084a5cd8-1559-4e94-ac72-b94fb9abc19e" xsi:nil="true"/>
    <ITcomments xmlns="084a5cd8-1559-4e94-ac72-b94fb9abc19e" xsi:nil="true"/>
    <ITstatus xmlns="084a5cd8-1559-4e94-ac72-b94fb9abc19e"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C6CC135-5833-4BC9-8E2D-3414BD0F0B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4a5cd8-1559-4e94-ac72-b94fb9abc19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3E75C6D-3D87-4C36-9BD0-E312C7D35E7B}">
  <ds:schemaRefs>
    <ds:schemaRef ds:uri="http://purl.org/dc/terms/"/>
    <ds:schemaRef ds:uri="http://schemas.openxmlformats.org/package/2006/metadata/core-properties"/>
    <ds:schemaRef ds:uri="http://purl.org/dc/dcmitype/"/>
    <ds:schemaRef ds:uri="http://schemas.microsoft.com/office/infopath/2007/PartnerControls"/>
    <ds:schemaRef ds:uri="http://schemas.microsoft.com/office/2006/documentManagement/types"/>
    <ds:schemaRef ds:uri="http://schemas.microsoft.com/office/2006/metadata/properties"/>
    <ds:schemaRef ds:uri="084a5cd8-1559-4e94-ac72-b94fb9abc19e"/>
    <ds:schemaRef ds:uri="http://www.w3.org/XML/1998/namespace"/>
    <ds:schemaRef ds:uri="http://purl.org/dc/elements/1.1/"/>
  </ds:schemaRefs>
</ds:datastoreItem>
</file>

<file path=customXml/itemProps3.xml><?xml version="1.0" encoding="utf-8"?>
<ds:datastoreItem xmlns:ds="http://schemas.openxmlformats.org/officeDocument/2006/customXml" ds:itemID="{8936197E-924F-4C5D-9511-B70FA3E6D7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16</vt:i4>
      </vt:variant>
      <vt:variant>
        <vt:lpstr>Nazwane zakresy</vt:lpstr>
      </vt:variant>
      <vt:variant>
        <vt:i4>6</vt:i4>
      </vt:variant>
    </vt:vector>
  </HeadingPairs>
  <TitlesOfParts>
    <vt:vector size="22" baseType="lpstr">
      <vt:lpstr>D1</vt:lpstr>
      <vt:lpstr>D2gd</vt:lpstr>
      <vt:lpstr>D2</vt:lpstr>
      <vt:lpstr>Intro</vt:lpstr>
      <vt:lpstr>G.Asm</vt:lpstr>
      <vt:lpstr>O.1</vt:lpstr>
      <vt:lpstr>O.2</vt:lpstr>
      <vt:lpstr>O.3</vt:lpstr>
      <vt:lpstr>O.4</vt:lpstr>
      <vt:lpstr>O.5</vt:lpstr>
      <vt:lpstr>O.6</vt:lpstr>
      <vt:lpstr>Comp</vt:lpstr>
      <vt:lpstr>S&amp;S</vt:lpstr>
      <vt:lpstr>C&amp;R</vt:lpstr>
      <vt:lpstr>Asm</vt:lpstr>
      <vt:lpstr>Transport</vt:lpstr>
      <vt:lpstr>Aviation</vt:lpstr>
      <vt:lpstr>Inland_waterway</vt:lpstr>
      <vt:lpstr>Maritime</vt:lpstr>
      <vt:lpstr>Rail</vt:lpstr>
      <vt:lpstr>Road</vt:lpstr>
      <vt:lpstr>RP</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EAV spreadsheet version 1.1</dc:title>
  <dc:creator>CINEA@ec.europa.eu</dc:creator>
  <cp:lastModifiedBy>Przybylski Marcin</cp:lastModifiedBy>
  <dcterms:created xsi:type="dcterms:W3CDTF">2015-06-05T18:17:20Z</dcterms:created>
  <dcterms:modified xsi:type="dcterms:W3CDTF">2023-03-28T10:05:48Z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0x010100258AA79CEB83498886A3A086811232500015D68561EDF2314DA91E1210E4D82B5C</vt:lpwstr>
  </property>
</Properties>
</file>